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ichStyles.xml" ContentType="application/vnd.ms-excel.richstyles+xml"/>
  <Override PartName="/xl/richData/rdsupportingpropertybagstructure.xml" ContentType="application/vnd.ms-excel.rdsupportingpropertybagstructure+xml"/>
  <Override PartName="/xl/richData/rdsupportingpropertybag.xml" ContentType="application/vnd.ms-excel.rdsupportingpropertybag+xml"/>
  <Override PartName="/xl/richData/rdRichValueTypes.xml" ContentType="application/vnd.ms-excel.rdrichvaluetyp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drawings/drawing3.xml" ContentType="application/vnd.openxmlformats-officedocument.drawing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omments4.xml" ContentType="application/vnd.openxmlformats-officedocument.spreadsheetml.comments+xml"/>
  <Override PartName="/xl/threadedComments/threadedComment1.xml" ContentType="application/vnd.ms-excel.threaded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omments5.xml" ContentType="application/vnd.openxmlformats-officedocument.spreadsheetml.comments+xml"/>
  <Override PartName="/xl/threadedComments/threadedComment2.xml" ContentType="application/vnd.ms-excel.threadedcomments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queryTables/queryTable1.xml" ContentType="application/vnd.openxmlformats-officedocument.spreadsheetml.queryTable+xml"/>
  <Override PartName="/xl/tables/table9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16"/>
  <workbookPr hidePivotFieldList="1"/>
  <mc:AlternateContent xmlns:mc="http://schemas.openxmlformats.org/markup-compatibility/2006">
    <mc:Choice Requires="x15">
      <x15ac:absPath xmlns:x15ac="http://schemas.microsoft.com/office/spreadsheetml/2010/11/ac" url="https://liveunibo.sharepoint.com/sites/FOSASATeammeeting/Shared Documents/General/Projects/Projects_Ongoing/EU Projects_ongoing/foodCIRCUS/WP3/Paper 3_Rapid assessment tool/Final_Submission INDIC/Second Round/"/>
    </mc:Choice>
  </mc:AlternateContent>
  <xr:revisionPtr revIDLastSave="269" documentId="8_{8950E241-326B-4B3F-9FC7-403FEFD07090}" xr6:coauthVersionLast="47" xr6:coauthVersionMax="47" xr10:uidLastSave="{64224185-3B39-42C2-A08C-F7CBA02A898A}"/>
  <bookViews>
    <workbookView xWindow="-28920" yWindow="1245" windowWidth="29040" windowHeight="16440" tabRatio="651" xr2:uid="{BF6EA498-F9A1-43F6-97F6-DCA13AD1AC79}"/>
  </bookViews>
  <sheets>
    <sheet name="Index" sheetId="20" r:id="rId1"/>
    <sheet name="Tool_Austria" sheetId="39" r:id="rId2"/>
    <sheet name="Tool_Italy" sheetId="34" r:id="rId3"/>
    <sheet name="Tool_clean" sheetId="41" r:id="rId4"/>
    <sheet name="Visualisation_Austria" sheetId="49" r:id="rId5"/>
    <sheet name="Visualisation_Italy" sheetId="51" r:id="rId6"/>
    <sheet name="Visualisation_clean" sheetId="54" r:id="rId7"/>
    <sheet name="AveragePrices&amp;Codes" sheetId="25" r:id="rId8"/>
    <sheet name="Cooking methods" sheetId="29" r:id="rId9"/>
    <sheet name="Waste management" sheetId="26" r:id="rId10"/>
    <sheet name="Monetization_Factors" sheetId="19" r:id="rId11"/>
    <sheet name="AGRIBALYSE_Raw" sheetId="40" r:id="rId12"/>
    <sheet name="AGRIBALYSE_Cooked" sheetId="55" r:id="rId13"/>
    <sheet name="CAR.CAP_per person" sheetId="48" r:id="rId14"/>
    <sheet name="EU_countries_GDP" sheetId="47" state="hidden" r:id="rId15"/>
    <sheet name="Lists for dropdown" sheetId="21" state="hidden" r:id="rId16"/>
    <sheet name="Dataset_AT" sheetId="43" r:id="rId17"/>
    <sheet name="Dataset_IT" sheetId="35" r:id="rId18"/>
    <sheet name="EFD Weight Yields" sheetId="57" state="hidden" r:id="rId19"/>
    <sheet name="EU electricity mix" sheetId="28" state="hidden" r:id="rId20"/>
  </sheets>
  <definedNames>
    <definedName name="_xlnm._FilterDatabase" localSheetId="12" hidden="1">AGRIBALYSE_Cooked!$A$1:$AH$144</definedName>
    <definedName name="_xlnm._FilterDatabase" localSheetId="11" hidden="1">AGRIBALYSE_Raw!$A$1:$AG$144</definedName>
    <definedName name="_xlnm._FilterDatabase" localSheetId="7" hidden="1">'AveragePrices&amp;Codes'!$A$1:$AG$140</definedName>
    <definedName name="_xlnm._FilterDatabase" localSheetId="13">'CAR.CAP_per person'!#REF!</definedName>
    <definedName name="_xlnm._FilterDatabase" localSheetId="16" hidden="1">Dataset_AT!$A$1:$N$119</definedName>
    <definedName name="_xlnm._FilterDatabase" localSheetId="17" hidden="1">Dataset_IT!$A$1:$A$93</definedName>
    <definedName name="_xlnm._FilterDatabase" localSheetId="1" hidden="1">Tool_Austria!$A$4:$DG$242</definedName>
    <definedName name="_xlnm._FilterDatabase" localSheetId="3" hidden="1">Tool_clean!$A$4:$DG$4</definedName>
    <definedName name="_xlnm._FilterDatabase" localSheetId="2" hidden="1">Tool_Italy!$A$4:$DG$189</definedName>
    <definedName name="ExternalData_1" localSheetId="18" hidden="1">'EFD Weight Yields'!$A$1:$C$144</definedName>
    <definedName name="name_komponente">#REF!:INDEX(#REF!,COUNTA(#REF!))</definedName>
    <definedName name="name_speisen">#REF!:INDEX(#REF!,COUNTA(#REF!))</definedName>
  </definedNames>
  <calcPr calcId="191028"/>
  <pivotCaches>
    <pivotCache cacheId="1508" r:id="rId21"/>
    <pivotCache cacheId="1509" r:id="rId22"/>
    <pivotCache cacheId="1510" r:id="rId23"/>
    <pivotCache cacheId="1511" r:id="rId24"/>
    <pivotCache cacheId="1512" r:id="rId25"/>
    <pivotCache cacheId="1513" r:id="rId2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68" i="51" l="1"/>
  <c r="P66" i="49"/>
  <c r="L6" i="41" l="1"/>
  <c r="M6" i="41"/>
  <c r="N6" i="41"/>
  <c r="O6" i="41"/>
  <c r="P6" i="41"/>
  <c r="Q6" i="41"/>
  <c r="R6" i="41"/>
  <c r="S6" i="41"/>
  <c r="T6" i="41"/>
  <c r="U6" i="41"/>
  <c r="V6" i="41"/>
  <c r="W6" i="41"/>
  <c r="X6" i="41"/>
  <c r="Y6" i="41"/>
  <c r="Z6" i="41"/>
  <c r="AA6" i="41"/>
  <c r="L7" i="41"/>
  <c r="M7" i="41"/>
  <c r="N7" i="41"/>
  <c r="O7" i="41"/>
  <c r="P7" i="41"/>
  <c r="Q7" i="41"/>
  <c r="R7" i="41"/>
  <c r="S7" i="41"/>
  <c r="T7" i="41"/>
  <c r="U7" i="41"/>
  <c r="V7" i="41"/>
  <c r="W7" i="41"/>
  <c r="X7" i="41"/>
  <c r="Y7" i="41"/>
  <c r="Z7" i="41"/>
  <c r="AA7" i="41"/>
  <c r="L8" i="41"/>
  <c r="M8" i="41"/>
  <c r="N8" i="41"/>
  <c r="O8" i="41"/>
  <c r="P8" i="41"/>
  <c r="Q8" i="41"/>
  <c r="R8" i="41"/>
  <c r="S8" i="41"/>
  <c r="T8" i="41"/>
  <c r="U8" i="41"/>
  <c r="V8" i="41"/>
  <c r="W8" i="41"/>
  <c r="X8" i="41"/>
  <c r="Y8" i="41"/>
  <c r="Z8" i="41"/>
  <c r="AA8" i="41"/>
  <c r="L9" i="41"/>
  <c r="M9" i="41"/>
  <c r="N9" i="41"/>
  <c r="O9" i="41"/>
  <c r="P9" i="41"/>
  <c r="Q9" i="41"/>
  <c r="R9" i="41"/>
  <c r="S9" i="41"/>
  <c r="T9" i="41"/>
  <c r="U9" i="41"/>
  <c r="V9" i="41"/>
  <c r="W9" i="41"/>
  <c r="X9" i="41"/>
  <c r="Y9" i="41"/>
  <c r="Z9" i="41"/>
  <c r="AA9" i="41"/>
  <c r="L10" i="41"/>
  <c r="M10" i="41"/>
  <c r="N10" i="41"/>
  <c r="O10" i="41"/>
  <c r="P10" i="41"/>
  <c r="Q10" i="41"/>
  <c r="R10" i="41"/>
  <c r="S10" i="41"/>
  <c r="T10" i="41"/>
  <c r="U10" i="41"/>
  <c r="V10" i="41"/>
  <c r="W10" i="41"/>
  <c r="X10" i="41"/>
  <c r="Y10" i="41"/>
  <c r="Z10" i="41"/>
  <c r="AA10" i="41"/>
  <c r="L11" i="41"/>
  <c r="M11" i="41"/>
  <c r="N11" i="41"/>
  <c r="O11" i="41"/>
  <c r="P11" i="41"/>
  <c r="Q11" i="41"/>
  <c r="R11" i="41"/>
  <c r="S11" i="41"/>
  <c r="T11" i="41"/>
  <c r="U11" i="41"/>
  <c r="V11" i="41"/>
  <c r="W11" i="41"/>
  <c r="X11" i="41"/>
  <c r="Y11" i="41"/>
  <c r="Z11" i="41"/>
  <c r="AA11" i="41"/>
  <c r="L12" i="41"/>
  <c r="M12" i="41"/>
  <c r="N12" i="41"/>
  <c r="O12" i="41"/>
  <c r="P12" i="41"/>
  <c r="Q12" i="41"/>
  <c r="R12" i="41"/>
  <c r="S12" i="41"/>
  <c r="T12" i="41"/>
  <c r="U12" i="41"/>
  <c r="V12" i="41"/>
  <c r="W12" i="41"/>
  <c r="X12" i="41"/>
  <c r="Y12" i="41"/>
  <c r="Z12" i="41"/>
  <c r="AA12" i="41"/>
  <c r="L13" i="41"/>
  <c r="M13" i="41"/>
  <c r="N13" i="41"/>
  <c r="O13" i="41"/>
  <c r="P13" i="41"/>
  <c r="Q13" i="41"/>
  <c r="R13" i="41"/>
  <c r="S13" i="41"/>
  <c r="T13" i="41"/>
  <c r="U13" i="41"/>
  <c r="V13" i="41"/>
  <c r="W13" i="41"/>
  <c r="X13" i="41"/>
  <c r="Y13" i="41"/>
  <c r="Z13" i="41"/>
  <c r="AA13" i="41"/>
  <c r="L14" i="41"/>
  <c r="M14" i="41"/>
  <c r="N14" i="41"/>
  <c r="O14" i="41"/>
  <c r="P14" i="41"/>
  <c r="Q14" i="41"/>
  <c r="R14" i="41"/>
  <c r="S14" i="41"/>
  <c r="T14" i="41"/>
  <c r="U14" i="41"/>
  <c r="V14" i="41"/>
  <c r="W14" i="41"/>
  <c r="X14" i="41"/>
  <c r="Y14" i="41"/>
  <c r="Z14" i="41"/>
  <c r="AA14" i="41"/>
  <c r="L15" i="41"/>
  <c r="M15" i="41"/>
  <c r="N15" i="41"/>
  <c r="O15" i="41"/>
  <c r="P15" i="41"/>
  <c r="Q15" i="41"/>
  <c r="R15" i="41"/>
  <c r="S15" i="41"/>
  <c r="T15" i="41"/>
  <c r="U15" i="41"/>
  <c r="V15" i="41"/>
  <c r="W15" i="41"/>
  <c r="X15" i="41"/>
  <c r="Y15" i="41"/>
  <c r="Z15" i="41"/>
  <c r="AA15" i="41"/>
  <c r="L16" i="41"/>
  <c r="M16" i="41"/>
  <c r="N16" i="41"/>
  <c r="O16" i="41"/>
  <c r="P16" i="41"/>
  <c r="Q16" i="41"/>
  <c r="R16" i="41"/>
  <c r="S16" i="41"/>
  <c r="T16" i="41"/>
  <c r="U16" i="41"/>
  <c r="V16" i="41"/>
  <c r="W16" i="41"/>
  <c r="X16" i="41"/>
  <c r="Y16" i="41"/>
  <c r="Z16" i="41"/>
  <c r="AA16" i="41"/>
  <c r="L17" i="41"/>
  <c r="M17" i="41"/>
  <c r="N17" i="41"/>
  <c r="O17" i="41"/>
  <c r="P17" i="41"/>
  <c r="Q17" i="41"/>
  <c r="R17" i="41"/>
  <c r="S17" i="41"/>
  <c r="T17" i="41"/>
  <c r="U17" i="41"/>
  <c r="V17" i="41"/>
  <c r="W17" i="41"/>
  <c r="X17" i="41"/>
  <c r="Y17" i="41"/>
  <c r="Z17" i="41"/>
  <c r="AA17" i="41"/>
  <c r="L18" i="41"/>
  <c r="M18" i="41"/>
  <c r="N18" i="41"/>
  <c r="O18" i="41"/>
  <c r="P18" i="41"/>
  <c r="Q18" i="41"/>
  <c r="R18" i="41"/>
  <c r="S18" i="41"/>
  <c r="T18" i="41"/>
  <c r="U18" i="41"/>
  <c r="V18" i="41"/>
  <c r="W18" i="41"/>
  <c r="X18" i="41"/>
  <c r="Y18" i="41"/>
  <c r="Z18" i="41"/>
  <c r="AA18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AA19" i="41"/>
  <c r="L20" i="41"/>
  <c r="M20" i="41"/>
  <c r="N20" i="41"/>
  <c r="O20" i="41"/>
  <c r="P20" i="41"/>
  <c r="Q20" i="41"/>
  <c r="R20" i="41"/>
  <c r="S20" i="41"/>
  <c r="T20" i="41"/>
  <c r="U20" i="41"/>
  <c r="V20" i="41"/>
  <c r="W20" i="41"/>
  <c r="X20" i="41"/>
  <c r="Y20" i="41"/>
  <c r="Z20" i="41"/>
  <c r="AA20" i="41"/>
  <c r="L21" i="41"/>
  <c r="M21" i="41"/>
  <c r="N21" i="41"/>
  <c r="O21" i="41"/>
  <c r="P21" i="41"/>
  <c r="Q21" i="41"/>
  <c r="R21" i="41"/>
  <c r="S21" i="41"/>
  <c r="T21" i="41"/>
  <c r="U21" i="41"/>
  <c r="V21" i="41"/>
  <c r="W21" i="41"/>
  <c r="X21" i="41"/>
  <c r="Y21" i="41"/>
  <c r="Z21" i="41"/>
  <c r="AA21" i="41"/>
  <c r="L22" i="41"/>
  <c r="M22" i="41"/>
  <c r="N22" i="41"/>
  <c r="O22" i="41"/>
  <c r="P22" i="41"/>
  <c r="Q22" i="41"/>
  <c r="R22" i="41"/>
  <c r="S22" i="41"/>
  <c r="T22" i="41"/>
  <c r="U22" i="41"/>
  <c r="V22" i="41"/>
  <c r="W22" i="41"/>
  <c r="X22" i="41"/>
  <c r="Y22" i="41"/>
  <c r="Z22" i="41"/>
  <c r="AA22" i="41"/>
  <c r="L23" i="41"/>
  <c r="M23" i="41"/>
  <c r="N23" i="41"/>
  <c r="O23" i="41"/>
  <c r="P23" i="41"/>
  <c r="Q23" i="41"/>
  <c r="R23" i="41"/>
  <c r="S23" i="41"/>
  <c r="T23" i="41"/>
  <c r="U23" i="41"/>
  <c r="V23" i="41"/>
  <c r="W23" i="41"/>
  <c r="X23" i="41"/>
  <c r="Y23" i="41"/>
  <c r="Z23" i="41"/>
  <c r="AA23" i="41"/>
  <c r="L24" i="41"/>
  <c r="M24" i="41"/>
  <c r="N24" i="41"/>
  <c r="O24" i="41"/>
  <c r="P24" i="41"/>
  <c r="Q24" i="41"/>
  <c r="R24" i="41"/>
  <c r="S24" i="41"/>
  <c r="T24" i="41"/>
  <c r="U24" i="41"/>
  <c r="V24" i="41"/>
  <c r="W24" i="41"/>
  <c r="X24" i="41"/>
  <c r="Y24" i="41"/>
  <c r="Z24" i="41"/>
  <c r="AA24" i="41"/>
  <c r="L25" i="41"/>
  <c r="M25" i="41"/>
  <c r="N25" i="41"/>
  <c r="O25" i="41"/>
  <c r="P25" i="41"/>
  <c r="Q25" i="41"/>
  <c r="R25" i="41"/>
  <c r="S25" i="41"/>
  <c r="T25" i="41"/>
  <c r="U25" i="41"/>
  <c r="V25" i="41"/>
  <c r="W25" i="41"/>
  <c r="X25" i="41"/>
  <c r="Y25" i="41"/>
  <c r="Z25" i="41"/>
  <c r="AA25" i="41"/>
  <c r="L26" i="41"/>
  <c r="M26" i="41"/>
  <c r="N26" i="41"/>
  <c r="O26" i="41"/>
  <c r="P26" i="41"/>
  <c r="Q26" i="41"/>
  <c r="R26" i="41"/>
  <c r="S26" i="41"/>
  <c r="T26" i="41"/>
  <c r="U26" i="41"/>
  <c r="V26" i="41"/>
  <c r="W26" i="41"/>
  <c r="X26" i="41"/>
  <c r="Y26" i="41"/>
  <c r="Z26" i="41"/>
  <c r="AA26" i="41"/>
  <c r="L27" i="41"/>
  <c r="M27" i="41"/>
  <c r="N27" i="41"/>
  <c r="O27" i="41"/>
  <c r="P27" i="41"/>
  <c r="Q27" i="41"/>
  <c r="R27" i="41"/>
  <c r="S27" i="41"/>
  <c r="T27" i="41"/>
  <c r="U27" i="41"/>
  <c r="V27" i="41"/>
  <c r="W27" i="41"/>
  <c r="X27" i="41"/>
  <c r="Y27" i="41"/>
  <c r="Z27" i="41"/>
  <c r="AA27" i="41"/>
  <c r="L28" i="41"/>
  <c r="M28" i="41"/>
  <c r="N28" i="41"/>
  <c r="O28" i="41"/>
  <c r="P28" i="41"/>
  <c r="Q28" i="41"/>
  <c r="R28" i="41"/>
  <c r="S28" i="41"/>
  <c r="T28" i="41"/>
  <c r="U28" i="41"/>
  <c r="V28" i="41"/>
  <c r="W28" i="41"/>
  <c r="X28" i="41"/>
  <c r="Y28" i="41"/>
  <c r="Z28" i="41"/>
  <c r="AA28" i="41"/>
  <c r="L29" i="41"/>
  <c r="M29" i="41"/>
  <c r="N29" i="41"/>
  <c r="O29" i="41"/>
  <c r="P29" i="41"/>
  <c r="Q29" i="41"/>
  <c r="R29" i="41"/>
  <c r="S29" i="41"/>
  <c r="T29" i="41"/>
  <c r="U29" i="41"/>
  <c r="V29" i="41"/>
  <c r="W29" i="41"/>
  <c r="X29" i="41"/>
  <c r="Y29" i="41"/>
  <c r="Z29" i="41"/>
  <c r="AA29" i="41"/>
  <c r="L30" i="41"/>
  <c r="M30" i="41"/>
  <c r="N30" i="41"/>
  <c r="O30" i="41"/>
  <c r="P30" i="41"/>
  <c r="Q30" i="41"/>
  <c r="R30" i="41"/>
  <c r="S30" i="41"/>
  <c r="T30" i="41"/>
  <c r="U30" i="41"/>
  <c r="V30" i="41"/>
  <c r="W30" i="41"/>
  <c r="X30" i="41"/>
  <c r="Y30" i="41"/>
  <c r="Z30" i="41"/>
  <c r="AA30" i="41"/>
  <c r="L31" i="41"/>
  <c r="M31" i="41"/>
  <c r="N31" i="41"/>
  <c r="O31" i="41"/>
  <c r="P31" i="41"/>
  <c r="Q31" i="41"/>
  <c r="R31" i="41"/>
  <c r="S31" i="41"/>
  <c r="T31" i="41"/>
  <c r="U31" i="41"/>
  <c r="V31" i="41"/>
  <c r="W31" i="41"/>
  <c r="X31" i="41"/>
  <c r="Y31" i="41"/>
  <c r="Z31" i="41"/>
  <c r="AA31" i="41"/>
  <c r="L32" i="41"/>
  <c r="M32" i="41"/>
  <c r="N32" i="41"/>
  <c r="O32" i="41"/>
  <c r="P32" i="41"/>
  <c r="Q32" i="41"/>
  <c r="R32" i="41"/>
  <c r="S32" i="41"/>
  <c r="T32" i="41"/>
  <c r="U32" i="41"/>
  <c r="V32" i="41"/>
  <c r="W32" i="41"/>
  <c r="X32" i="41"/>
  <c r="Y32" i="41"/>
  <c r="Z32" i="41"/>
  <c r="AA32" i="41"/>
  <c r="L33" i="41"/>
  <c r="M33" i="41"/>
  <c r="N33" i="41"/>
  <c r="O33" i="41"/>
  <c r="P33" i="41"/>
  <c r="Q33" i="41"/>
  <c r="R33" i="41"/>
  <c r="S33" i="41"/>
  <c r="T33" i="41"/>
  <c r="U33" i="41"/>
  <c r="V33" i="41"/>
  <c r="W33" i="41"/>
  <c r="X33" i="41"/>
  <c r="Y33" i="41"/>
  <c r="Z33" i="41"/>
  <c r="AA33" i="41"/>
  <c r="L34" i="41"/>
  <c r="M34" i="41"/>
  <c r="N34" i="41"/>
  <c r="O34" i="41"/>
  <c r="P34" i="41"/>
  <c r="Q34" i="41"/>
  <c r="R34" i="41"/>
  <c r="S34" i="41"/>
  <c r="T34" i="41"/>
  <c r="U34" i="41"/>
  <c r="V34" i="41"/>
  <c r="W34" i="41"/>
  <c r="X34" i="41"/>
  <c r="Y34" i="41"/>
  <c r="Z34" i="41"/>
  <c r="AA34" i="41"/>
  <c r="L35" i="41"/>
  <c r="M35" i="41"/>
  <c r="N35" i="41"/>
  <c r="O35" i="41"/>
  <c r="P35" i="41"/>
  <c r="Q35" i="41"/>
  <c r="R35" i="41"/>
  <c r="S35" i="41"/>
  <c r="T35" i="41"/>
  <c r="U35" i="41"/>
  <c r="V35" i="41"/>
  <c r="W35" i="41"/>
  <c r="X35" i="41"/>
  <c r="Y35" i="41"/>
  <c r="Z35" i="41"/>
  <c r="AA35" i="41"/>
  <c r="L36" i="41"/>
  <c r="M36" i="41"/>
  <c r="N36" i="41"/>
  <c r="O36" i="41"/>
  <c r="P36" i="41"/>
  <c r="Q36" i="41"/>
  <c r="R36" i="41"/>
  <c r="S36" i="41"/>
  <c r="T36" i="41"/>
  <c r="U36" i="41"/>
  <c r="V36" i="41"/>
  <c r="W36" i="41"/>
  <c r="X36" i="41"/>
  <c r="Y36" i="41"/>
  <c r="Z36" i="41"/>
  <c r="AA36" i="41"/>
  <c r="L37" i="41"/>
  <c r="M37" i="41"/>
  <c r="N37" i="41"/>
  <c r="O37" i="41"/>
  <c r="P37" i="41"/>
  <c r="Q37" i="41"/>
  <c r="R37" i="41"/>
  <c r="S37" i="41"/>
  <c r="T37" i="41"/>
  <c r="U37" i="41"/>
  <c r="V37" i="41"/>
  <c r="W37" i="41"/>
  <c r="X37" i="41"/>
  <c r="Y37" i="41"/>
  <c r="Z37" i="41"/>
  <c r="AA37" i="41"/>
  <c r="L38" i="41"/>
  <c r="M38" i="41"/>
  <c r="N38" i="41"/>
  <c r="O38" i="41"/>
  <c r="P38" i="41"/>
  <c r="Q38" i="41"/>
  <c r="R38" i="41"/>
  <c r="S38" i="41"/>
  <c r="T38" i="41"/>
  <c r="U38" i="41"/>
  <c r="V38" i="41"/>
  <c r="W38" i="41"/>
  <c r="X38" i="41"/>
  <c r="Y38" i="41"/>
  <c r="Z38" i="41"/>
  <c r="AA38" i="41"/>
  <c r="L39" i="41"/>
  <c r="M39" i="41"/>
  <c r="N39" i="41"/>
  <c r="O39" i="41"/>
  <c r="P39" i="41"/>
  <c r="Q39" i="41"/>
  <c r="R39" i="41"/>
  <c r="S39" i="41"/>
  <c r="T39" i="41"/>
  <c r="U39" i="41"/>
  <c r="V39" i="41"/>
  <c r="W39" i="41"/>
  <c r="X39" i="41"/>
  <c r="Y39" i="41"/>
  <c r="Z39" i="41"/>
  <c r="AA39" i="41"/>
  <c r="L40" i="41"/>
  <c r="M40" i="41"/>
  <c r="N40" i="41"/>
  <c r="O40" i="41"/>
  <c r="P40" i="41"/>
  <c r="Q40" i="41"/>
  <c r="R40" i="41"/>
  <c r="S40" i="41"/>
  <c r="T40" i="41"/>
  <c r="U40" i="41"/>
  <c r="V40" i="41"/>
  <c r="W40" i="41"/>
  <c r="X40" i="41"/>
  <c r="Y40" i="41"/>
  <c r="Z40" i="41"/>
  <c r="AA40" i="41"/>
  <c r="L41" i="41"/>
  <c r="M41" i="41"/>
  <c r="N41" i="41"/>
  <c r="O41" i="41"/>
  <c r="P41" i="41"/>
  <c r="Q41" i="41"/>
  <c r="R41" i="41"/>
  <c r="S41" i="41"/>
  <c r="T41" i="41"/>
  <c r="U41" i="41"/>
  <c r="V41" i="41"/>
  <c r="W41" i="41"/>
  <c r="X41" i="41"/>
  <c r="Y41" i="41"/>
  <c r="Z41" i="41"/>
  <c r="AA41" i="41"/>
  <c r="L42" i="41"/>
  <c r="M42" i="41"/>
  <c r="N42" i="41"/>
  <c r="O42" i="41"/>
  <c r="P42" i="41"/>
  <c r="Q42" i="41"/>
  <c r="R42" i="41"/>
  <c r="S42" i="41"/>
  <c r="T42" i="41"/>
  <c r="U42" i="41"/>
  <c r="V42" i="41"/>
  <c r="W42" i="41"/>
  <c r="X42" i="41"/>
  <c r="Y42" i="41"/>
  <c r="Z42" i="41"/>
  <c r="AA42" i="41"/>
  <c r="L43" i="41"/>
  <c r="M43" i="41"/>
  <c r="N43" i="41"/>
  <c r="O43" i="41"/>
  <c r="P43" i="41"/>
  <c r="Q43" i="41"/>
  <c r="R43" i="41"/>
  <c r="S43" i="41"/>
  <c r="T43" i="41"/>
  <c r="U43" i="41"/>
  <c r="V43" i="41"/>
  <c r="W43" i="41"/>
  <c r="X43" i="41"/>
  <c r="Y43" i="41"/>
  <c r="Z43" i="41"/>
  <c r="AA43" i="41"/>
  <c r="L44" i="41"/>
  <c r="M44" i="41"/>
  <c r="N44" i="41"/>
  <c r="O44" i="41"/>
  <c r="P44" i="41"/>
  <c r="Q44" i="41"/>
  <c r="R44" i="41"/>
  <c r="S44" i="41"/>
  <c r="T44" i="41"/>
  <c r="U44" i="41"/>
  <c r="V44" i="41"/>
  <c r="W44" i="41"/>
  <c r="X44" i="41"/>
  <c r="Y44" i="41"/>
  <c r="Z44" i="41"/>
  <c r="AA44" i="41"/>
  <c r="L45" i="41"/>
  <c r="M45" i="41"/>
  <c r="N45" i="41"/>
  <c r="O45" i="41"/>
  <c r="P45" i="41"/>
  <c r="Q45" i="41"/>
  <c r="R45" i="41"/>
  <c r="S45" i="41"/>
  <c r="T45" i="41"/>
  <c r="U45" i="41"/>
  <c r="V45" i="41"/>
  <c r="W45" i="41"/>
  <c r="X45" i="41"/>
  <c r="Y45" i="41"/>
  <c r="Z45" i="41"/>
  <c r="AA45" i="41"/>
  <c r="L46" i="41"/>
  <c r="M46" i="41"/>
  <c r="N46" i="41"/>
  <c r="O46" i="41"/>
  <c r="P46" i="41"/>
  <c r="Q46" i="41"/>
  <c r="R46" i="41"/>
  <c r="S46" i="41"/>
  <c r="T46" i="41"/>
  <c r="U46" i="41"/>
  <c r="V46" i="41"/>
  <c r="W46" i="41"/>
  <c r="X46" i="41"/>
  <c r="Y46" i="41"/>
  <c r="Z46" i="41"/>
  <c r="AA46" i="41"/>
  <c r="L47" i="41"/>
  <c r="M47" i="41"/>
  <c r="N47" i="41"/>
  <c r="O47" i="41"/>
  <c r="P47" i="41"/>
  <c r="Q47" i="41"/>
  <c r="R47" i="41"/>
  <c r="S47" i="41"/>
  <c r="T47" i="41"/>
  <c r="U47" i="41"/>
  <c r="V47" i="41"/>
  <c r="W47" i="41"/>
  <c r="X47" i="41"/>
  <c r="Y47" i="41"/>
  <c r="Z47" i="41"/>
  <c r="AA47" i="41"/>
  <c r="L48" i="41"/>
  <c r="M48" i="41"/>
  <c r="N48" i="41"/>
  <c r="O48" i="41"/>
  <c r="P48" i="41"/>
  <c r="Q48" i="41"/>
  <c r="R48" i="41"/>
  <c r="S48" i="41"/>
  <c r="T48" i="41"/>
  <c r="U48" i="41"/>
  <c r="V48" i="41"/>
  <c r="W48" i="41"/>
  <c r="X48" i="41"/>
  <c r="Y48" i="41"/>
  <c r="Z48" i="41"/>
  <c r="AA48" i="41"/>
  <c r="L49" i="41"/>
  <c r="M49" i="41"/>
  <c r="N49" i="41"/>
  <c r="O49" i="41"/>
  <c r="P49" i="41"/>
  <c r="Q49" i="41"/>
  <c r="R49" i="41"/>
  <c r="S49" i="41"/>
  <c r="T49" i="41"/>
  <c r="U49" i="41"/>
  <c r="V49" i="41"/>
  <c r="W49" i="41"/>
  <c r="X49" i="41"/>
  <c r="Y49" i="41"/>
  <c r="Z49" i="41"/>
  <c r="AA49" i="41"/>
  <c r="L50" i="41"/>
  <c r="M50" i="41"/>
  <c r="N50" i="41"/>
  <c r="O50" i="41"/>
  <c r="P50" i="41"/>
  <c r="Q50" i="41"/>
  <c r="R50" i="41"/>
  <c r="S50" i="41"/>
  <c r="T50" i="41"/>
  <c r="U50" i="41"/>
  <c r="V50" i="41"/>
  <c r="W50" i="41"/>
  <c r="X50" i="41"/>
  <c r="Y50" i="41"/>
  <c r="Z50" i="41"/>
  <c r="AA50" i="41"/>
  <c r="L51" i="41"/>
  <c r="M51" i="41"/>
  <c r="N51" i="41"/>
  <c r="O51" i="41"/>
  <c r="P51" i="41"/>
  <c r="Q51" i="41"/>
  <c r="R51" i="41"/>
  <c r="S51" i="41"/>
  <c r="T51" i="41"/>
  <c r="U51" i="41"/>
  <c r="V51" i="41"/>
  <c r="W51" i="41"/>
  <c r="X51" i="41"/>
  <c r="Y51" i="41"/>
  <c r="Z51" i="41"/>
  <c r="AA51" i="41"/>
  <c r="L52" i="41"/>
  <c r="M52" i="41"/>
  <c r="N52" i="41"/>
  <c r="O52" i="41"/>
  <c r="P52" i="41"/>
  <c r="Q52" i="41"/>
  <c r="R52" i="41"/>
  <c r="S52" i="41"/>
  <c r="T52" i="41"/>
  <c r="U52" i="41"/>
  <c r="V52" i="41"/>
  <c r="W52" i="41"/>
  <c r="X52" i="41"/>
  <c r="Y52" i="41"/>
  <c r="Z52" i="41"/>
  <c r="AA52" i="41"/>
  <c r="L53" i="41"/>
  <c r="M53" i="41"/>
  <c r="N53" i="41"/>
  <c r="O53" i="41"/>
  <c r="P53" i="41"/>
  <c r="Q53" i="41"/>
  <c r="R53" i="41"/>
  <c r="S53" i="41"/>
  <c r="T53" i="41"/>
  <c r="U53" i="41"/>
  <c r="V53" i="41"/>
  <c r="W53" i="41"/>
  <c r="X53" i="41"/>
  <c r="Y53" i="41"/>
  <c r="Z53" i="41"/>
  <c r="AA53" i="41"/>
  <c r="L54" i="41"/>
  <c r="M54" i="41"/>
  <c r="N54" i="41"/>
  <c r="O54" i="41"/>
  <c r="P54" i="41"/>
  <c r="Q54" i="41"/>
  <c r="R54" i="41"/>
  <c r="S54" i="41"/>
  <c r="T54" i="41"/>
  <c r="U54" i="41"/>
  <c r="V54" i="41"/>
  <c r="W54" i="41"/>
  <c r="X54" i="41"/>
  <c r="Y54" i="41"/>
  <c r="Z54" i="41"/>
  <c r="AA54" i="41"/>
  <c r="L55" i="41"/>
  <c r="M55" i="41"/>
  <c r="N55" i="41"/>
  <c r="O55" i="41"/>
  <c r="P55" i="41"/>
  <c r="Q55" i="41"/>
  <c r="R55" i="41"/>
  <c r="S55" i="41"/>
  <c r="T55" i="41"/>
  <c r="U55" i="41"/>
  <c r="V55" i="41"/>
  <c r="W55" i="41"/>
  <c r="X55" i="41"/>
  <c r="Y55" i="41"/>
  <c r="Z55" i="41"/>
  <c r="AA55" i="41"/>
  <c r="L56" i="41"/>
  <c r="M56" i="41"/>
  <c r="N56" i="41"/>
  <c r="O56" i="41"/>
  <c r="P56" i="41"/>
  <c r="Q56" i="41"/>
  <c r="R56" i="41"/>
  <c r="S56" i="41"/>
  <c r="T56" i="41"/>
  <c r="U56" i="41"/>
  <c r="V56" i="41"/>
  <c r="W56" i="41"/>
  <c r="X56" i="41"/>
  <c r="Y56" i="41"/>
  <c r="Z56" i="41"/>
  <c r="AA56" i="41"/>
  <c r="L57" i="41"/>
  <c r="M57" i="41"/>
  <c r="N57" i="41"/>
  <c r="O57" i="41"/>
  <c r="P57" i="41"/>
  <c r="Q57" i="41"/>
  <c r="R57" i="41"/>
  <c r="S57" i="41"/>
  <c r="T57" i="41"/>
  <c r="U57" i="41"/>
  <c r="V57" i="41"/>
  <c r="W57" i="41"/>
  <c r="X57" i="41"/>
  <c r="Y57" i="41"/>
  <c r="Z57" i="41"/>
  <c r="AA57" i="41"/>
  <c r="L58" i="41"/>
  <c r="M58" i="41"/>
  <c r="N58" i="41"/>
  <c r="O58" i="41"/>
  <c r="P58" i="41"/>
  <c r="Q58" i="41"/>
  <c r="R58" i="41"/>
  <c r="S58" i="41"/>
  <c r="T58" i="41"/>
  <c r="U58" i="41"/>
  <c r="V58" i="41"/>
  <c r="W58" i="41"/>
  <c r="X58" i="41"/>
  <c r="Y58" i="41"/>
  <c r="Z58" i="41"/>
  <c r="AA58" i="41"/>
  <c r="L59" i="41"/>
  <c r="M59" i="41"/>
  <c r="N59" i="41"/>
  <c r="O59" i="41"/>
  <c r="P59" i="41"/>
  <c r="Q59" i="41"/>
  <c r="R59" i="41"/>
  <c r="S59" i="41"/>
  <c r="T59" i="41"/>
  <c r="U59" i="41"/>
  <c r="V59" i="41"/>
  <c r="W59" i="41"/>
  <c r="X59" i="41"/>
  <c r="Y59" i="41"/>
  <c r="Z59" i="41"/>
  <c r="AA59" i="41"/>
  <c r="L60" i="41"/>
  <c r="M60" i="41"/>
  <c r="N60" i="41"/>
  <c r="O60" i="41"/>
  <c r="P60" i="41"/>
  <c r="Q60" i="41"/>
  <c r="R60" i="41"/>
  <c r="S60" i="41"/>
  <c r="T60" i="41"/>
  <c r="U60" i="41"/>
  <c r="V60" i="41"/>
  <c r="W60" i="41"/>
  <c r="X60" i="41"/>
  <c r="Y60" i="41"/>
  <c r="Z60" i="41"/>
  <c r="AA60" i="41"/>
  <c r="L61" i="41"/>
  <c r="M61" i="41"/>
  <c r="N61" i="41"/>
  <c r="O61" i="41"/>
  <c r="P61" i="41"/>
  <c r="Q61" i="41"/>
  <c r="R61" i="41"/>
  <c r="S61" i="41"/>
  <c r="T61" i="41"/>
  <c r="U61" i="41"/>
  <c r="V61" i="41"/>
  <c r="W61" i="41"/>
  <c r="X61" i="41"/>
  <c r="Y61" i="41"/>
  <c r="Z61" i="41"/>
  <c r="AA61" i="41"/>
  <c r="L62" i="41"/>
  <c r="M62" i="41"/>
  <c r="N62" i="41"/>
  <c r="O62" i="41"/>
  <c r="P62" i="41"/>
  <c r="Q62" i="41"/>
  <c r="R62" i="41"/>
  <c r="S62" i="41"/>
  <c r="T62" i="41"/>
  <c r="U62" i="41"/>
  <c r="V62" i="41"/>
  <c r="W62" i="41"/>
  <c r="X62" i="41"/>
  <c r="Y62" i="41"/>
  <c r="Z62" i="41"/>
  <c r="AA62" i="41"/>
  <c r="L63" i="41"/>
  <c r="M63" i="41"/>
  <c r="N63" i="41"/>
  <c r="O63" i="41"/>
  <c r="P63" i="41"/>
  <c r="Q63" i="41"/>
  <c r="R63" i="41"/>
  <c r="S63" i="41"/>
  <c r="T63" i="41"/>
  <c r="U63" i="41"/>
  <c r="V63" i="41"/>
  <c r="W63" i="41"/>
  <c r="X63" i="41"/>
  <c r="Y63" i="41"/>
  <c r="Z63" i="41"/>
  <c r="AA63" i="41"/>
  <c r="L64" i="41"/>
  <c r="M64" i="41"/>
  <c r="N64" i="41"/>
  <c r="O64" i="41"/>
  <c r="P64" i="41"/>
  <c r="Q64" i="41"/>
  <c r="R64" i="41"/>
  <c r="S64" i="41"/>
  <c r="T64" i="41"/>
  <c r="U64" i="41"/>
  <c r="V64" i="41"/>
  <c r="W64" i="41"/>
  <c r="X64" i="41"/>
  <c r="Y64" i="41"/>
  <c r="Z64" i="41"/>
  <c r="AA64" i="41"/>
  <c r="L65" i="41"/>
  <c r="M65" i="41"/>
  <c r="N65" i="41"/>
  <c r="O65" i="41"/>
  <c r="P65" i="41"/>
  <c r="Q65" i="41"/>
  <c r="R65" i="41"/>
  <c r="S65" i="41"/>
  <c r="T65" i="41"/>
  <c r="U65" i="41"/>
  <c r="V65" i="41"/>
  <c r="W65" i="41"/>
  <c r="X65" i="41"/>
  <c r="Y65" i="41"/>
  <c r="Z65" i="41"/>
  <c r="AA65" i="41"/>
  <c r="L66" i="41"/>
  <c r="M66" i="41"/>
  <c r="N66" i="41"/>
  <c r="O66" i="41"/>
  <c r="P66" i="41"/>
  <c r="Q66" i="41"/>
  <c r="R66" i="41"/>
  <c r="S66" i="41"/>
  <c r="T66" i="41"/>
  <c r="U66" i="41"/>
  <c r="V66" i="41"/>
  <c r="W66" i="41"/>
  <c r="X66" i="41"/>
  <c r="Y66" i="41"/>
  <c r="Z66" i="41"/>
  <c r="AA66" i="41"/>
  <c r="L67" i="41"/>
  <c r="M67" i="41"/>
  <c r="N67" i="41"/>
  <c r="O67" i="41"/>
  <c r="P67" i="41"/>
  <c r="Q67" i="41"/>
  <c r="R67" i="41"/>
  <c r="S67" i="41"/>
  <c r="T67" i="41"/>
  <c r="U67" i="41"/>
  <c r="V67" i="41"/>
  <c r="W67" i="41"/>
  <c r="X67" i="41"/>
  <c r="Y67" i="41"/>
  <c r="Z67" i="41"/>
  <c r="AA67" i="41"/>
  <c r="L68" i="41"/>
  <c r="M68" i="41"/>
  <c r="N68" i="41"/>
  <c r="O68" i="41"/>
  <c r="P68" i="41"/>
  <c r="Q68" i="41"/>
  <c r="R68" i="41"/>
  <c r="S68" i="41"/>
  <c r="T68" i="41"/>
  <c r="U68" i="41"/>
  <c r="V68" i="41"/>
  <c r="W68" i="41"/>
  <c r="X68" i="41"/>
  <c r="Y68" i="41"/>
  <c r="Z68" i="41"/>
  <c r="AA68" i="41"/>
  <c r="L69" i="41"/>
  <c r="M69" i="41"/>
  <c r="N69" i="41"/>
  <c r="O69" i="41"/>
  <c r="P69" i="41"/>
  <c r="Q69" i="41"/>
  <c r="R69" i="41"/>
  <c r="S69" i="41"/>
  <c r="T69" i="41"/>
  <c r="U69" i="41"/>
  <c r="V69" i="41"/>
  <c r="W69" i="41"/>
  <c r="X69" i="41"/>
  <c r="Y69" i="41"/>
  <c r="Z69" i="41"/>
  <c r="AA69" i="41"/>
  <c r="L70" i="41"/>
  <c r="M70" i="41"/>
  <c r="N70" i="41"/>
  <c r="O70" i="41"/>
  <c r="P70" i="41"/>
  <c r="Q70" i="41"/>
  <c r="R70" i="41"/>
  <c r="S70" i="41"/>
  <c r="T70" i="41"/>
  <c r="U70" i="41"/>
  <c r="V70" i="41"/>
  <c r="W70" i="41"/>
  <c r="X70" i="41"/>
  <c r="Y70" i="41"/>
  <c r="Z70" i="41"/>
  <c r="AA70" i="41"/>
  <c r="L71" i="41"/>
  <c r="M71" i="41"/>
  <c r="N71" i="41"/>
  <c r="O71" i="41"/>
  <c r="P71" i="41"/>
  <c r="Q71" i="41"/>
  <c r="R71" i="41"/>
  <c r="S71" i="41"/>
  <c r="T71" i="41"/>
  <c r="U71" i="41"/>
  <c r="V71" i="41"/>
  <c r="W71" i="41"/>
  <c r="X71" i="41"/>
  <c r="Y71" i="41"/>
  <c r="Z71" i="41"/>
  <c r="AA71" i="41"/>
  <c r="L72" i="41"/>
  <c r="M72" i="41"/>
  <c r="N72" i="41"/>
  <c r="O72" i="41"/>
  <c r="P72" i="41"/>
  <c r="Q72" i="41"/>
  <c r="R72" i="41"/>
  <c r="S72" i="41"/>
  <c r="T72" i="41"/>
  <c r="U72" i="41"/>
  <c r="V72" i="41"/>
  <c r="W72" i="41"/>
  <c r="X72" i="41"/>
  <c r="Y72" i="41"/>
  <c r="Z72" i="41"/>
  <c r="AA72" i="41"/>
  <c r="L73" i="41"/>
  <c r="M73" i="41"/>
  <c r="N73" i="41"/>
  <c r="O73" i="41"/>
  <c r="P73" i="41"/>
  <c r="Q73" i="41"/>
  <c r="R73" i="41"/>
  <c r="S73" i="41"/>
  <c r="T73" i="41"/>
  <c r="U73" i="41"/>
  <c r="V73" i="41"/>
  <c r="W73" i="41"/>
  <c r="X73" i="41"/>
  <c r="Y73" i="41"/>
  <c r="Z73" i="41"/>
  <c r="AA73" i="41"/>
  <c r="L74" i="41"/>
  <c r="M74" i="41"/>
  <c r="N74" i="41"/>
  <c r="O74" i="41"/>
  <c r="P74" i="41"/>
  <c r="Q74" i="41"/>
  <c r="R74" i="41"/>
  <c r="S74" i="41"/>
  <c r="T74" i="41"/>
  <c r="U74" i="41"/>
  <c r="V74" i="41"/>
  <c r="W74" i="41"/>
  <c r="X74" i="41"/>
  <c r="Y74" i="41"/>
  <c r="Z74" i="41"/>
  <c r="AA74" i="41"/>
  <c r="L75" i="41"/>
  <c r="M75" i="41"/>
  <c r="N75" i="41"/>
  <c r="O75" i="41"/>
  <c r="P75" i="41"/>
  <c r="Q75" i="41"/>
  <c r="R75" i="41"/>
  <c r="S75" i="41"/>
  <c r="T75" i="41"/>
  <c r="U75" i="41"/>
  <c r="V75" i="41"/>
  <c r="W75" i="41"/>
  <c r="X75" i="41"/>
  <c r="Y75" i="41"/>
  <c r="Z75" i="41"/>
  <c r="AA75" i="41"/>
  <c r="L76" i="41"/>
  <c r="M76" i="41"/>
  <c r="N76" i="41"/>
  <c r="O76" i="41"/>
  <c r="P76" i="41"/>
  <c r="Q76" i="41"/>
  <c r="R76" i="41"/>
  <c r="S76" i="41"/>
  <c r="T76" i="41"/>
  <c r="U76" i="41"/>
  <c r="V76" i="41"/>
  <c r="W76" i="41"/>
  <c r="X76" i="41"/>
  <c r="Y76" i="41"/>
  <c r="Z76" i="41"/>
  <c r="AA76" i="41"/>
  <c r="L77" i="41"/>
  <c r="M77" i="41"/>
  <c r="N77" i="41"/>
  <c r="O77" i="41"/>
  <c r="P77" i="41"/>
  <c r="Q77" i="41"/>
  <c r="R77" i="41"/>
  <c r="S77" i="41"/>
  <c r="T77" i="41"/>
  <c r="U77" i="41"/>
  <c r="V77" i="41"/>
  <c r="W77" i="41"/>
  <c r="X77" i="41"/>
  <c r="Y77" i="41"/>
  <c r="Z77" i="41"/>
  <c r="AA77" i="41"/>
  <c r="L78" i="41"/>
  <c r="M78" i="41"/>
  <c r="N78" i="41"/>
  <c r="O78" i="41"/>
  <c r="P78" i="41"/>
  <c r="Q78" i="41"/>
  <c r="R78" i="41"/>
  <c r="S78" i="41"/>
  <c r="T78" i="41"/>
  <c r="U78" i="41"/>
  <c r="V78" i="41"/>
  <c r="W78" i="41"/>
  <c r="X78" i="41"/>
  <c r="Y78" i="41"/>
  <c r="Z78" i="41"/>
  <c r="AA78" i="41"/>
  <c r="L79" i="41"/>
  <c r="M79" i="41"/>
  <c r="N79" i="41"/>
  <c r="O79" i="41"/>
  <c r="P79" i="41"/>
  <c r="Q79" i="41"/>
  <c r="R79" i="41"/>
  <c r="S79" i="41"/>
  <c r="T79" i="41"/>
  <c r="U79" i="41"/>
  <c r="V79" i="41"/>
  <c r="W79" i="41"/>
  <c r="X79" i="41"/>
  <c r="Y79" i="41"/>
  <c r="Z79" i="41"/>
  <c r="AA79" i="41"/>
  <c r="L80" i="41"/>
  <c r="M80" i="41"/>
  <c r="N80" i="41"/>
  <c r="O80" i="41"/>
  <c r="P80" i="41"/>
  <c r="Q80" i="41"/>
  <c r="R80" i="41"/>
  <c r="S80" i="41"/>
  <c r="T80" i="41"/>
  <c r="U80" i="41"/>
  <c r="V80" i="41"/>
  <c r="W80" i="41"/>
  <c r="X80" i="41"/>
  <c r="Y80" i="41"/>
  <c r="Z80" i="41"/>
  <c r="AA80" i="41"/>
  <c r="L81" i="41"/>
  <c r="M81" i="41"/>
  <c r="N81" i="41"/>
  <c r="O81" i="41"/>
  <c r="P81" i="41"/>
  <c r="Q81" i="41"/>
  <c r="R81" i="41"/>
  <c r="S81" i="41"/>
  <c r="T81" i="41"/>
  <c r="U81" i="41"/>
  <c r="V81" i="41"/>
  <c r="W81" i="41"/>
  <c r="X81" i="41"/>
  <c r="Y81" i="41"/>
  <c r="Z81" i="41"/>
  <c r="AA81" i="41"/>
  <c r="L82" i="41"/>
  <c r="M82" i="41"/>
  <c r="N82" i="41"/>
  <c r="O82" i="41"/>
  <c r="P82" i="41"/>
  <c r="Q82" i="41"/>
  <c r="R82" i="41"/>
  <c r="S82" i="41"/>
  <c r="T82" i="41"/>
  <c r="U82" i="41"/>
  <c r="V82" i="41"/>
  <c r="W82" i="41"/>
  <c r="X82" i="41"/>
  <c r="Y82" i="41"/>
  <c r="Z82" i="41"/>
  <c r="AA82" i="41"/>
  <c r="L83" i="41"/>
  <c r="M83" i="41"/>
  <c r="N83" i="41"/>
  <c r="O83" i="41"/>
  <c r="P83" i="41"/>
  <c r="Q83" i="41"/>
  <c r="R83" i="41"/>
  <c r="S83" i="41"/>
  <c r="T83" i="41"/>
  <c r="U83" i="41"/>
  <c r="V83" i="41"/>
  <c r="W83" i="41"/>
  <c r="X83" i="41"/>
  <c r="Y83" i="41"/>
  <c r="Z83" i="41"/>
  <c r="AA83" i="41"/>
  <c r="L84" i="41"/>
  <c r="M84" i="41"/>
  <c r="N84" i="41"/>
  <c r="O84" i="41"/>
  <c r="P84" i="41"/>
  <c r="Q84" i="41"/>
  <c r="R84" i="41"/>
  <c r="S84" i="41"/>
  <c r="T84" i="41"/>
  <c r="U84" i="41"/>
  <c r="V84" i="41"/>
  <c r="W84" i="41"/>
  <c r="X84" i="41"/>
  <c r="Y84" i="41"/>
  <c r="Z84" i="41"/>
  <c r="AA84" i="41"/>
  <c r="L85" i="41"/>
  <c r="M85" i="41"/>
  <c r="N85" i="41"/>
  <c r="O85" i="41"/>
  <c r="P85" i="41"/>
  <c r="Q85" i="41"/>
  <c r="R85" i="41"/>
  <c r="S85" i="41"/>
  <c r="T85" i="41"/>
  <c r="U85" i="41"/>
  <c r="V85" i="41"/>
  <c r="W85" i="41"/>
  <c r="X85" i="41"/>
  <c r="Y85" i="41"/>
  <c r="Z85" i="41"/>
  <c r="AA85" i="41"/>
  <c r="L86" i="41"/>
  <c r="M86" i="41"/>
  <c r="N86" i="41"/>
  <c r="O86" i="41"/>
  <c r="P86" i="41"/>
  <c r="Q86" i="41"/>
  <c r="R86" i="41"/>
  <c r="S86" i="41"/>
  <c r="T86" i="41"/>
  <c r="U86" i="41"/>
  <c r="V86" i="41"/>
  <c r="W86" i="41"/>
  <c r="X86" i="41"/>
  <c r="Y86" i="41"/>
  <c r="Z86" i="41"/>
  <c r="AA86" i="41"/>
  <c r="L87" i="41"/>
  <c r="M87" i="41"/>
  <c r="N87" i="41"/>
  <c r="O87" i="41"/>
  <c r="P87" i="41"/>
  <c r="Q87" i="41"/>
  <c r="R87" i="41"/>
  <c r="S87" i="41"/>
  <c r="T87" i="41"/>
  <c r="U87" i="41"/>
  <c r="V87" i="41"/>
  <c r="W87" i="41"/>
  <c r="X87" i="41"/>
  <c r="Y87" i="41"/>
  <c r="Z87" i="41"/>
  <c r="AA87" i="41"/>
  <c r="L88" i="41"/>
  <c r="M88" i="41"/>
  <c r="N88" i="41"/>
  <c r="O88" i="41"/>
  <c r="P88" i="41"/>
  <c r="Q88" i="41"/>
  <c r="R88" i="41"/>
  <c r="S88" i="41"/>
  <c r="T88" i="41"/>
  <c r="U88" i="41"/>
  <c r="V88" i="41"/>
  <c r="W88" i="41"/>
  <c r="X88" i="41"/>
  <c r="Y88" i="41"/>
  <c r="Z88" i="41"/>
  <c r="AA88" i="41"/>
  <c r="L89" i="41"/>
  <c r="M89" i="41"/>
  <c r="N89" i="41"/>
  <c r="O89" i="41"/>
  <c r="P89" i="41"/>
  <c r="Q89" i="41"/>
  <c r="R89" i="41"/>
  <c r="S89" i="41"/>
  <c r="T89" i="41"/>
  <c r="U89" i="41"/>
  <c r="V89" i="41"/>
  <c r="W89" i="41"/>
  <c r="X89" i="41"/>
  <c r="Y89" i="41"/>
  <c r="Z89" i="41"/>
  <c r="AA89" i="41"/>
  <c r="L90" i="41"/>
  <c r="M90" i="41"/>
  <c r="N90" i="41"/>
  <c r="O90" i="41"/>
  <c r="P90" i="41"/>
  <c r="Q90" i="41"/>
  <c r="R90" i="41"/>
  <c r="S90" i="41"/>
  <c r="T90" i="41"/>
  <c r="U90" i="41"/>
  <c r="V90" i="41"/>
  <c r="W90" i="41"/>
  <c r="X90" i="41"/>
  <c r="Y90" i="41"/>
  <c r="Z90" i="41"/>
  <c r="AA90" i="41"/>
  <c r="L91" i="41"/>
  <c r="M91" i="41"/>
  <c r="N91" i="41"/>
  <c r="O91" i="41"/>
  <c r="P91" i="41"/>
  <c r="Q91" i="41"/>
  <c r="R91" i="41"/>
  <c r="S91" i="41"/>
  <c r="T91" i="41"/>
  <c r="U91" i="41"/>
  <c r="V91" i="41"/>
  <c r="W91" i="41"/>
  <c r="X91" i="41"/>
  <c r="Y91" i="41"/>
  <c r="Z91" i="41"/>
  <c r="AA91" i="41"/>
  <c r="L92" i="41"/>
  <c r="M92" i="41"/>
  <c r="N92" i="41"/>
  <c r="O92" i="41"/>
  <c r="P92" i="41"/>
  <c r="Q92" i="41"/>
  <c r="R92" i="41"/>
  <c r="S92" i="41"/>
  <c r="T92" i="41"/>
  <c r="U92" i="41"/>
  <c r="V92" i="41"/>
  <c r="W92" i="41"/>
  <c r="X92" i="41"/>
  <c r="Y92" i="41"/>
  <c r="Z92" i="41"/>
  <c r="AA92" i="41"/>
  <c r="L93" i="41"/>
  <c r="M93" i="41"/>
  <c r="N93" i="41"/>
  <c r="O93" i="41"/>
  <c r="P93" i="41"/>
  <c r="Q93" i="41"/>
  <c r="R93" i="41"/>
  <c r="S93" i="41"/>
  <c r="T93" i="41"/>
  <c r="U93" i="41"/>
  <c r="V93" i="41"/>
  <c r="W93" i="41"/>
  <c r="X93" i="41"/>
  <c r="Y93" i="41"/>
  <c r="Z93" i="41"/>
  <c r="AA93" i="41"/>
  <c r="L94" i="41"/>
  <c r="M94" i="41"/>
  <c r="N94" i="41"/>
  <c r="O94" i="41"/>
  <c r="P94" i="41"/>
  <c r="Q94" i="41"/>
  <c r="R94" i="41"/>
  <c r="S94" i="41"/>
  <c r="T94" i="41"/>
  <c r="U94" i="41"/>
  <c r="V94" i="41"/>
  <c r="W94" i="41"/>
  <c r="X94" i="41"/>
  <c r="Y94" i="41"/>
  <c r="Z94" i="41"/>
  <c r="AA94" i="41"/>
  <c r="L95" i="41"/>
  <c r="M95" i="41"/>
  <c r="N95" i="41"/>
  <c r="O95" i="41"/>
  <c r="P95" i="41"/>
  <c r="Q95" i="41"/>
  <c r="R95" i="41"/>
  <c r="S95" i="41"/>
  <c r="T95" i="41"/>
  <c r="U95" i="41"/>
  <c r="V95" i="41"/>
  <c r="W95" i="41"/>
  <c r="X95" i="41"/>
  <c r="Y95" i="41"/>
  <c r="Z95" i="41"/>
  <c r="AA95" i="41"/>
  <c r="L96" i="41"/>
  <c r="M96" i="41"/>
  <c r="N96" i="41"/>
  <c r="O96" i="41"/>
  <c r="P96" i="41"/>
  <c r="Q96" i="41"/>
  <c r="R96" i="41"/>
  <c r="S96" i="41"/>
  <c r="T96" i="41"/>
  <c r="U96" i="41"/>
  <c r="V96" i="41"/>
  <c r="W96" i="41"/>
  <c r="X96" i="41"/>
  <c r="Y96" i="41"/>
  <c r="Z96" i="41"/>
  <c r="AA96" i="41"/>
  <c r="L97" i="41"/>
  <c r="M97" i="41"/>
  <c r="N97" i="41"/>
  <c r="O97" i="41"/>
  <c r="P97" i="41"/>
  <c r="Q97" i="41"/>
  <c r="R97" i="41"/>
  <c r="S97" i="41"/>
  <c r="T97" i="41"/>
  <c r="U97" i="41"/>
  <c r="V97" i="41"/>
  <c r="W97" i="41"/>
  <c r="X97" i="41"/>
  <c r="Y97" i="41"/>
  <c r="Z97" i="41"/>
  <c r="AA97" i="41"/>
  <c r="L98" i="41"/>
  <c r="M98" i="41"/>
  <c r="N98" i="41"/>
  <c r="O98" i="41"/>
  <c r="P98" i="41"/>
  <c r="Q98" i="41"/>
  <c r="R98" i="41"/>
  <c r="S98" i="41"/>
  <c r="T98" i="41"/>
  <c r="U98" i="41"/>
  <c r="V98" i="41"/>
  <c r="W98" i="41"/>
  <c r="X98" i="41"/>
  <c r="Y98" i="41"/>
  <c r="Z98" i="41"/>
  <c r="AA98" i="41"/>
  <c r="L99" i="41"/>
  <c r="M99" i="41"/>
  <c r="N99" i="41"/>
  <c r="O99" i="41"/>
  <c r="P99" i="41"/>
  <c r="Q99" i="41"/>
  <c r="R99" i="41"/>
  <c r="S99" i="41"/>
  <c r="T99" i="41"/>
  <c r="U99" i="41"/>
  <c r="V99" i="41"/>
  <c r="W99" i="41"/>
  <c r="X99" i="41"/>
  <c r="Y99" i="41"/>
  <c r="Z99" i="41"/>
  <c r="AA99" i="41"/>
  <c r="L100" i="41"/>
  <c r="M100" i="41"/>
  <c r="N100" i="41"/>
  <c r="O100" i="41"/>
  <c r="P100" i="41"/>
  <c r="Q100" i="41"/>
  <c r="R100" i="41"/>
  <c r="S100" i="41"/>
  <c r="T100" i="41"/>
  <c r="U100" i="41"/>
  <c r="V100" i="41"/>
  <c r="W100" i="41"/>
  <c r="X100" i="41"/>
  <c r="Y100" i="41"/>
  <c r="Z100" i="41"/>
  <c r="AA100" i="41"/>
  <c r="L101" i="41"/>
  <c r="M101" i="41"/>
  <c r="N101" i="41"/>
  <c r="O101" i="41"/>
  <c r="P101" i="41"/>
  <c r="Q101" i="41"/>
  <c r="R101" i="41"/>
  <c r="S101" i="41"/>
  <c r="T101" i="41"/>
  <c r="U101" i="41"/>
  <c r="V101" i="41"/>
  <c r="W101" i="41"/>
  <c r="X101" i="41"/>
  <c r="Y101" i="41"/>
  <c r="Z101" i="41"/>
  <c r="AA101" i="41"/>
  <c r="L102" i="41"/>
  <c r="M102" i="41"/>
  <c r="N102" i="41"/>
  <c r="O102" i="41"/>
  <c r="P102" i="41"/>
  <c r="Q102" i="41"/>
  <c r="R102" i="41"/>
  <c r="S102" i="41"/>
  <c r="T102" i="41"/>
  <c r="U102" i="41"/>
  <c r="V102" i="41"/>
  <c r="W102" i="41"/>
  <c r="X102" i="41"/>
  <c r="Y102" i="41"/>
  <c r="Z102" i="41"/>
  <c r="AA102" i="41"/>
  <c r="L103" i="41"/>
  <c r="M103" i="41"/>
  <c r="N103" i="41"/>
  <c r="O103" i="41"/>
  <c r="P103" i="41"/>
  <c r="Q103" i="41"/>
  <c r="R103" i="41"/>
  <c r="S103" i="41"/>
  <c r="T103" i="41"/>
  <c r="U103" i="41"/>
  <c r="V103" i="41"/>
  <c r="W103" i="41"/>
  <c r="X103" i="41"/>
  <c r="Y103" i="41"/>
  <c r="Z103" i="41"/>
  <c r="AA103" i="41"/>
  <c r="L104" i="41"/>
  <c r="M104" i="41"/>
  <c r="N104" i="41"/>
  <c r="O104" i="41"/>
  <c r="P104" i="41"/>
  <c r="Q104" i="41"/>
  <c r="R104" i="41"/>
  <c r="S104" i="41"/>
  <c r="T104" i="41"/>
  <c r="U104" i="41"/>
  <c r="V104" i="41"/>
  <c r="W104" i="41"/>
  <c r="X104" i="41"/>
  <c r="Y104" i="41"/>
  <c r="Z104" i="41"/>
  <c r="AA104" i="41"/>
  <c r="L105" i="41"/>
  <c r="M105" i="41"/>
  <c r="N105" i="41"/>
  <c r="O105" i="41"/>
  <c r="P105" i="41"/>
  <c r="Q105" i="41"/>
  <c r="R105" i="41"/>
  <c r="S105" i="41"/>
  <c r="T105" i="41"/>
  <c r="U105" i="41"/>
  <c r="V105" i="41"/>
  <c r="W105" i="41"/>
  <c r="X105" i="41"/>
  <c r="Y105" i="41"/>
  <c r="Z105" i="41"/>
  <c r="AA105" i="41"/>
  <c r="L106" i="41"/>
  <c r="M106" i="41"/>
  <c r="N106" i="41"/>
  <c r="O106" i="41"/>
  <c r="P106" i="41"/>
  <c r="Q106" i="41"/>
  <c r="R106" i="41"/>
  <c r="S106" i="41"/>
  <c r="T106" i="41"/>
  <c r="U106" i="41"/>
  <c r="V106" i="41"/>
  <c r="W106" i="41"/>
  <c r="X106" i="41"/>
  <c r="Y106" i="41"/>
  <c r="Z106" i="41"/>
  <c r="AA106" i="41"/>
  <c r="L107" i="41"/>
  <c r="M107" i="41"/>
  <c r="N107" i="41"/>
  <c r="O107" i="41"/>
  <c r="P107" i="41"/>
  <c r="Q107" i="41"/>
  <c r="R107" i="41"/>
  <c r="S107" i="41"/>
  <c r="T107" i="41"/>
  <c r="U107" i="41"/>
  <c r="V107" i="41"/>
  <c r="W107" i="41"/>
  <c r="X107" i="41"/>
  <c r="Y107" i="41"/>
  <c r="Z107" i="41"/>
  <c r="AA107" i="41"/>
  <c r="L108" i="41"/>
  <c r="M108" i="41"/>
  <c r="N108" i="41"/>
  <c r="O108" i="41"/>
  <c r="P108" i="41"/>
  <c r="Q108" i="41"/>
  <c r="R108" i="41"/>
  <c r="S108" i="41"/>
  <c r="T108" i="41"/>
  <c r="U108" i="41"/>
  <c r="V108" i="41"/>
  <c r="W108" i="41"/>
  <c r="X108" i="41"/>
  <c r="Y108" i="41"/>
  <c r="Z108" i="41"/>
  <c r="AA108" i="41"/>
  <c r="L109" i="41"/>
  <c r="M109" i="41"/>
  <c r="N109" i="41"/>
  <c r="O109" i="41"/>
  <c r="P109" i="41"/>
  <c r="Q109" i="41"/>
  <c r="R109" i="41"/>
  <c r="S109" i="41"/>
  <c r="T109" i="41"/>
  <c r="U109" i="41"/>
  <c r="V109" i="41"/>
  <c r="W109" i="41"/>
  <c r="X109" i="41"/>
  <c r="Y109" i="41"/>
  <c r="Z109" i="41"/>
  <c r="AA109" i="41"/>
  <c r="L110" i="41"/>
  <c r="M110" i="41"/>
  <c r="N110" i="41"/>
  <c r="O110" i="41"/>
  <c r="P110" i="41"/>
  <c r="Q110" i="41"/>
  <c r="R110" i="41"/>
  <c r="S110" i="41"/>
  <c r="T110" i="41"/>
  <c r="U110" i="41"/>
  <c r="V110" i="41"/>
  <c r="W110" i="41"/>
  <c r="X110" i="41"/>
  <c r="Y110" i="41"/>
  <c r="Z110" i="41"/>
  <c r="AA110" i="41"/>
  <c r="L111" i="41"/>
  <c r="M111" i="41"/>
  <c r="N111" i="41"/>
  <c r="O111" i="41"/>
  <c r="P111" i="41"/>
  <c r="Q111" i="41"/>
  <c r="R111" i="41"/>
  <c r="S111" i="41"/>
  <c r="T111" i="41"/>
  <c r="U111" i="41"/>
  <c r="V111" i="41"/>
  <c r="W111" i="41"/>
  <c r="X111" i="41"/>
  <c r="Y111" i="41"/>
  <c r="Z111" i="41"/>
  <c r="AA111" i="41"/>
  <c r="L112" i="41"/>
  <c r="M112" i="41"/>
  <c r="N112" i="41"/>
  <c r="O112" i="41"/>
  <c r="P112" i="41"/>
  <c r="Q112" i="41"/>
  <c r="R112" i="41"/>
  <c r="S112" i="41"/>
  <c r="T112" i="41"/>
  <c r="U112" i="41"/>
  <c r="V112" i="41"/>
  <c r="W112" i="41"/>
  <c r="X112" i="41"/>
  <c r="Y112" i="41"/>
  <c r="Z112" i="41"/>
  <c r="AA112" i="41"/>
  <c r="L113" i="41"/>
  <c r="M113" i="41"/>
  <c r="N113" i="41"/>
  <c r="O113" i="41"/>
  <c r="P113" i="41"/>
  <c r="Q113" i="41"/>
  <c r="R113" i="41"/>
  <c r="S113" i="41"/>
  <c r="T113" i="41"/>
  <c r="U113" i="41"/>
  <c r="V113" i="41"/>
  <c r="W113" i="41"/>
  <c r="X113" i="41"/>
  <c r="Y113" i="41"/>
  <c r="Z113" i="41"/>
  <c r="AA113" i="41"/>
  <c r="L114" i="41"/>
  <c r="M114" i="41"/>
  <c r="N114" i="41"/>
  <c r="O114" i="41"/>
  <c r="P114" i="41"/>
  <c r="Q114" i="41"/>
  <c r="R114" i="41"/>
  <c r="S114" i="41"/>
  <c r="T114" i="41"/>
  <c r="U114" i="41"/>
  <c r="V114" i="41"/>
  <c r="W114" i="41"/>
  <c r="X114" i="41"/>
  <c r="Y114" i="41"/>
  <c r="Z114" i="41"/>
  <c r="AA114" i="41"/>
  <c r="L115" i="41"/>
  <c r="M115" i="41"/>
  <c r="N115" i="41"/>
  <c r="O115" i="41"/>
  <c r="P115" i="41"/>
  <c r="Q115" i="41"/>
  <c r="R115" i="41"/>
  <c r="S115" i="41"/>
  <c r="T115" i="41"/>
  <c r="U115" i="41"/>
  <c r="V115" i="41"/>
  <c r="W115" i="41"/>
  <c r="X115" i="41"/>
  <c r="Y115" i="41"/>
  <c r="Z115" i="41"/>
  <c r="AA115" i="41"/>
  <c r="L116" i="41"/>
  <c r="M116" i="41"/>
  <c r="N116" i="41"/>
  <c r="O116" i="41"/>
  <c r="P116" i="41"/>
  <c r="Q116" i="41"/>
  <c r="R116" i="41"/>
  <c r="S116" i="41"/>
  <c r="T116" i="41"/>
  <c r="U116" i="41"/>
  <c r="V116" i="41"/>
  <c r="W116" i="41"/>
  <c r="X116" i="41"/>
  <c r="Y116" i="41"/>
  <c r="Z116" i="41"/>
  <c r="AA116" i="41"/>
  <c r="L117" i="41"/>
  <c r="M117" i="41"/>
  <c r="N117" i="41"/>
  <c r="O117" i="41"/>
  <c r="P117" i="41"/>
  <c r="Q117" i="41"/>
  <c r="R117" i="41"/>
  <c r="S117" i="41"/>
  <c r="T117" i="41"/>
  <c r="U117" i="41"/>
  <c r="V117" i="41"/>
  <c r="W117" i="41"/>
  <c r="X117" i="41"/>
  <c r="Y117" i="41"/>
  <c r="Z117" i="41"/>
  <c r="AA117" i="41"/>
  <c r="L118" i="41"/>
  <c r="M118" i="41"/>
  <c r="N118" i="41"/>
  <c r="O118" i="41"/>
  <c r="P118" i="41"/>
  <c r="Q118" i="41"/>
  <c r="R118" i="41"/>
  <c r="S118" i="41"/>
  <c r="T118" i="41"/>
  <c r="U118" i="41"/>
  <c r="V118" i="41"/>
  <c r="W118" i="41"/>
  <c r="X118" i="41"/>
  <c r="Y118" i="41"/>
  <c r="Z118" i="41"/>
  <c r="AA118" i="41"/>
  <c r="L119" i="41"/>
  <c r="M119" i="41"/>
  <c r="N119" i="41"/>
  <c r="O119" i="41"/>
  <c r="P119" i="41"/>
  <c r="Q119" i="41"/>
  <c r="R119" i="41"/>
  <c r="S119" i="41"/>
  <c r="T119" i="41"/>
  <c r="U119" i="41"/>
  <c r="V119" i="41"/>
  <c r="W119" i="41"/>
  <c r="X119" i="41"/>
  <c r="Y119" i="41"/>
  <c r="Z119" i="41"/>
  <c r="AA119" i="41"/>
  <c r="L120" i="41"/>
  <c r="M120" i="41"/>
  <c r="N120" i="41"/>
  <c r="O120" i="41"/>
  <c r="P120" i="41"/>
  <c r="Q120" i="41"/>
  <c r="R120" i="41"/>
  <c r="S120" i="41"/>
  <c r="T120" i="41"/>
  <c r="U120" i="41"/>
  <c r="V120" i="41"/>
  <c r="W120" i="41"/>
  <c r="X120" i="41"/>
  <c r="Y120" i="41"/>
  <c r="Z120" i="41"/>
  <c r="AA120" i="41"/>
  <c r="L121" i="41"/>
  <c r="M121" i="41"/>
  <c r="N121" i="41"/>
  <c r="O121" i="41"/>
  <c r="P121" i="41"/>
  <c r="Q121" i="41"/>
  <c r="R121" i="41"/>
  <c r="S121" i="41"/>
  <c r="T121" i="41"/>
  <c r="U121" i="41"/>
  <c r="V121" i="41"/>
  <c r="W121" i="41"/>
  <c r="X121" i="41"/>
  <c r="Y121" i="41"/>
  <c r="Z121" i="41"/>
  <c r="AA121" i="41"/>
  <c r="L122" i="41"/>
  <c r="M122" i="41"/>
  <c r="N122" i="41"/>
  <c r="O122" i="41"/>
  <c r="P122" i="41"/>
  <c r="Q122" i="41"/>
  <c r="R122" i="41"/>
  <c r="S122" i="41"/>
  <c r="T122" i="41"/>
  <c r="U122" i="41"/>
  <c r="V122" i="41"/>
  <c r="W122" i="41"/>
  <c r="X122" i="41"/>
  <c r="Y122" i="41"/>
  <c r="Z122" i="41"/>
  <c r="AA122" i="41"/>
  <c r="L123" i="41"/>
  <c r="M123" i="41"/>
  <c r="N123" i="41"/>
  <c r="O123" i="41"/>
  <c r="P123" i="41"/>
  <c r="Q123" i="41"/>
  <c r="R123" i="41"/>
  <c r="S123" i="41"/>
  <c r="T123" i="41"/>
  <c r="U123" i="41"/>
  <c r="V123" i="41"/>
  <c r="W123" i="41"/>
  <c r="X123" i="41"/>
  <c r="Y123" i="41"/>
  <c r="Z123" i="41"/>
  <c r="AA123" i="41"/>
  <c r="L124" i="41"/>
  <c r="M124" i="41"/>
  <c r="N124" i="41"/>
  <c r="O124" i="41"/>
  <c r="P124" i="41"/>
  <c r="Q124" i="41"/>
  <c r="R124" i="41"/>
  <c r="S124" i="41"/>
  <c r="T124" i="41"/>
  <c r="U124" i="41"/>
  <c r="V124" i="41"/>
  <c r="W124" i="41"/>
  <c r="X124" i="41"/>
  <c r="Y124" i="41"/>
  <c r="Z124" i="41"/>
  <c r="AA124" i="41"/>
  <c r="L125" i="41"/>
  <c r="M125" i="41"/>
  <c r="N125" i="41"/>
  <c r="O125" i="41"/>
  <c r="P125" i="41"/>
  <c r="Q125" i="41"/>
  <c r="R125" i="41"/>
  <c r="S125" i="41"/>
  <c r="T125" i="41"/>
  <c r="U125" i="41"/>
  <c r="V125" i="41"/>
  <c r="W125" i="41"/>
  <c r="X125" i="41"/>
  <c r="Y125" i="41"/>
  <c r="Z125" i="41"/>
  <c r="AA125" i="41"/>
  <c r="L126" i="41"/>
  <c r="M126" i="41"/>
  <c r="N126" i="41"/>
  <c r="O126" i="41"/>
  <c r="P126" i="41"/>
  <c r="Q126" i="41"/>
  <c r="R126" i="41"/>
  <c r="S126" i="41"/>
  <c r="T126" i="41"/>
  <c r="U126" i="41"/>
  <c r="V126" i="41"/>
  <c r="W126" i="41"/>
  <c r="X126" i="41"/>
  <c r="Y126" i="41"/>
  <c r="Z126" i="41"/>
  <c r="AA126" i="41"/>
  <c r="L127" i="41"/>
  <c r="M127" i="41"/>
  <c r="N127" i="41"/>
  <c r="O127" i="41"/>
  <c r="P127" i="41"/>
  <c r="Q127" i="41"/>
  <c r="R127" i="41"/>
  <c r="S127" i="41"/>
  <c r="T127" i="41"/>
  <c r="U127" i="41"/>
  <c r="V127" i="41"/>
  <c r="W127" i="41"/>
  <c r="X127" i="41"/>
  <c r="Y127" i="41"/>
  <c r="Z127" i="41"/>
  <c r="AA127" i="41"/>
  <c r="L128" i="41"/>
  <c r="M128" i="41"/>
  <c r="N128" i="41"/>
  <c r="O128" i="41"/>
  <c r="P128" i="41"/>
  <c r="Q128" i="41"/>
  <c r="R128" i="41"/>
  <c r="S128" i="41"/>
  <c r="T128" i="41"/>
  <c r="U128" i="41"/>
  <c r="V128" i="41"/>
  <c r="W128" i="41"/>
  <c r="X128" i="41"/>
  <c r="Y128" i="41"/>
  <c r="Z128" i="41"/>
  <c r="AA128" i="41"/>
  <c r="L129" i="41"/>
  <c r="M129" i="41"/>
  <c r="N129" i="41"/>
  <c r="O129" i="41"/>
  <c r="P129" i="41"/>
  <c r="Q129" i="41"/>
  <c r="R129" i="41"/>
  <c r="S129" i="41"/>
  <c r="T129" i="41"/>
  <c r="U129" i="41"/>
  <c r="V129" i="41"/>
  <c r="W129" i="41"/>
  <c r="X129" i="41"/>
  <c r="Y129" i="41"/>
  <c r="Z129" i="41"/>
  <c r="AA129" i="41"/>
  <c r="L130" i="41"/>
  <c r="M130" i="41"/>
  <c r="N130" i="41"/>
  <c r="O130" i="41"/>
  <c r="P130" i="41"/>
  <c r="Q130" i="41"/>
  <c r="R130" i="41"/>
  <c r="S130" i="41"/>
  <c r="T130" i="41"/>
  <c r="U130" i="41"/>
  <c r="V130" i="41"/>
  <c r="W130" i="41"/>
  <c r="X130" i="41"/>
  <c r="Y130" i="41"/>
  <c r="Z130" i="41"/>
  <c r="AA130" i="41"/>
  <c r="L131" i="41"/>
  <c r="M131" i="41"/>
  <c r="N131" i="41"/>
  <c r="O131" i="41"/>
  <c r="P131" i="41"/>
  <c r="Q131" i="41"/>
  <c r="R131" i="41"/>
  <c r="S131" i="41"/>
  <c r="T131" i="41"/>
  <c r="U131" i="41"/>
  <c r="V131" i="41"/>
  <c r="W131" i="41"/>
  <c r="X131" i="41"/>
  <c r="Y131" i="41"/>
  <c r="Z131" i="41"/>
  <c r="AA131" i="41"/>
  <c r="L132" i="41"/>
  <c r="M132" i="41"/>
  <c r="N132" i="41"/>
  <c r="O132" i="41"/>
  <c r="P132" i="41"/>
  <c r="Q132" i="41"/>
  <c r="R132" i="41"/>
  <c r="S132" i="41"/>
  <c r="T132" i="41"/>
  <c r="U132" i="41"/>
  <c r="V132" i="41"/>
  <c r="W132" i="41"/>
  <c r="X132" i="41"/>
  <c r="Y132" i="41"/>
  <c r="Z132" i="41"/>
  <c r="AA132" i="41"/>
  <c r="L133" i="41"/>
  <c r="M133" i="41"/>
  <c r="N133" i="41"/>
  <c r="O133" i="41"/>
  <c r="P133" i="41"/>
  <c r="Q133" i="41"/>
  <c r="R133" i="41"/>
  <c r="S133" i="41"/>
  <c r="T133" i="41"/>
  <c r="U133" i="41"/>
  <c r="V133" i="41"/>
  <c r="W133" i="41"/>
  <c r="X133" i="41"/>
  <c r="Y133" i="41"/>
  <c r="Z133" i="41"/>
  <c r="AA133" i="41"/>
  <c r="L134" i="41"/>
  <c r="M134" i="41"/>
  <c r="N134" i="41"/>
  <c r="O134" i="41"/>
  <c r="P134" i="41"/>
  <c r="Q134" i="41"/>
  <c r="R134" i="41"/>
  <c r="S134" i="41"/>
  <c r="T134" i="41"/>
  <c r="U134" i="41"/>
  <c r="V134" i="41"/>
  <c r="W134" i="41"/>
  <c r="X134" i="41"/>
  <c r="Y134" i="41"/>
  <c r="Z134" i="41"/>
  <c r="AA134" i="41"/>
  <c r="L135" i="41"/>
  <c r="M135" i="41"/>
  <c r="N135" i="41"/>
  <c r="O135" i="41"/>
  <c r="P135" i="41"/>
  <c r="Q135" i="41"/>
  <c r="R135" i="41"/>
  <c r="S135" i="41"/>
  <c r="T135" i="41"/>
  <c r="U135" i="41"/>
  <c r="V135" i="41"/>
  <c r="W135" i="41"/>
  <c r="X135" i="41"/>
  <c r="Y135" i="41"/>
  <c r="Z135" i="41"/>
  <c r="AA135" i="41"/>
  <c r="L136" i="41"/>
  <c r="M136" i="41"/>
  <c r="N136" i="41"/>
  <c r="O136" i="41"/>
  <c r="P136" i="41"/>
  <c r="Q136" i="41"/>
  <c r="R136" i="41"/>
  <c r="S136" i="41"/>
  <c r="T136" i="41"/>
  <c r="U136" i="41"/>
  <c r="V136" i="41"/>
  <c r="W136" i="41"/>
  <c r="X136" i="41"/>
  <c r="Y136" i="41"/>
  <c r="Z136" i="41"/>
  <c r="AA136" i="41"/>
  <c r="L137" i="41"/>
  <c r="M137" i="41"/>
  <c r="N137" i="41"/>
  <c r="O137" i="41"/>
  <c r="P137" i="41"/>
  <c r="Q137" i="41"/>
  <c r="R137" i="41"/>
  <c r="S137" i="41"/>
  <c r="T137" i="41"/>
  <c r="U137" i="41"/>
  <c r="V137" i="41"/>
  <c r="W137" i="41"/>
  <c r="X137" i="41"/>
  <c r="Y137" i="41"/>
  <c r="Z137" i="41"/>
  <c r="AA137" i="41"/>
  <c r="L138" i="41"/>
  <c r="M138" i="41"/>
  <c r="N138" i="41"/>
  <c r="O138" i="41"/>
  <c r="P138" i="41"/>
  <c r="Q138" i="41"/>
  <c r="R138" i="41"/>
  <c r="S138" i="41"/>
  <c r="T138" i="41"/>
  <c r="U138" i="41"/>
  <c r="V138" i="41"/>
  <c r="W138" i="41"/>
  <c r="X138" i="41"/>
  <c r="Y138" i="41"/>
  <c r="Z138" i="41"/>
  <c r="AA138" i="41"/>
  <c r="L139" i="41"/>
  <c r="M139" i="41"/>
  <c r="N139" i="41"/>
  <c r="O139" i="41"/>
  <c r="P139" i="41"/>
  <c r="Q139" i="41"/>
  <c r="R139" i="41"/>
  <c r="S139" i="41"/>
  <c r="T139" i="41"/>
  <c r="U139" i="41"/>
  <c r="V139" i="41"/>
  <c r="W139" i="41"/>
  <c r="X139" i="41"/>
  <c r="Y139" i="41"/>
  <c r="Z139" i="41"/>
  <c r="AA139" i="41"/>
  <c r="L140" i="41"/>
  <c r="M140" i="41"/>
  <c r="N140" i="41"/>
  <c r="O140" i="41"/>
  <c r="P140" i="41"/>
  <c r="Q140" i="41"/>
  <c r="R140" i="41"/>
  <c r="S140" i="41"/>
  <c r="T140" i="41"/>
  <c r="U140" i="41"/>
  <c r="V140" i="41"/>
  <c r="W140" i="41"/>
  <c r="X140" i="41"/>
  <c r="Y140" i="41"/>
  <c r="Z140" i="41"/>
  <c r="AA140" i="41"/>
  <c r="L141" i="41"/>
  <c r="M141" i="41"/>
  <c r="N141" i="41"/>
  <c r="O141" i="41"/>
  <c r="P141" i="41"/>
  <c r="Q141" i="41"/>
  <c r="R141" i="41"/>
  <c r="S141" i="41"/>
  <c r="T141" i="41"/>
  <c r="U141" i="41"/>
  <c r="V141" i="41"/>
  <c r="W141" i="41"/>
  <c r="X141" i="41"/>
  <c r="Y141" i="41"/>
  <c r="Z141" i="41"/>
  <c r="AA141" i="41"/>
  <c r="L142" i="41"/>
  <c r="M142" i="41"/>
  <c r="N142" i="41"/>
  <c r="O142" i="41"/>
  <c r="P142" i="41"/>
  <c r="Q142" i="41"/>
  <c r="R142" i="41"/>
  <c r="S142" i="41"/>
  <c r="T142" i="41"/>
  <c r="U142" i="41"/>
  <c r="V142" i="41"/>
  <c r="W142" i="41"/>
  <c r="X142" i="41"/>
  <c r="Y142" i="41"/>
  <c r="Z142" i="41"/>
  <c r="AA142" i="41"/>
  <c r="L143" i="41"/>
  <c r="M143" i="41"/>
  <c r="N143" i="41"/>
  <c r="O143" i="41"/>
  <c r="P143" i="41"/>
  <c r="Q143" i="41"/>
  <c r="R143" i="41"/>
  <c r="S143" i="41"/>
  <c r="T143" i="41"/>
  <c r="U143" i="41"/>
  <c r="V143" i="41"/>
  <c r="W143" i="41"/>
  <c r="X143" i="41"/>
  <c r="Y143" i="41"/>
  <c r="Z143" i="41"/>
  <c r="AA143" i="41"/>
  <c r="L144" i="41"/>
  <c r="M144" i="41"/>
  <c r="N144" i="41"/>
  <c r="O144" i="41"/>
  <c r="P144" i="41"/>
  <c r="Q144" i="41"/>
  <c r="R144" i="41"/>
  <c r="S144" i="41"/>
  <c r="T144" i="41"/>
  <c r="U144" i="41"/>
  <c r="V144" i="41"/>
  <c r="W144" i="41"/>
  <c r="X144" i="41"/>
  <c r="Y144" i="41"/>
  <c r="Z144" i="41"/>
  <c r="AA144" i="41"/>
  <c r="L145" i="41"/>
  <c r="M145" i="41"/>
  <c r="N145" i="41"/>
  <c r="O145" i="41"/>
  <c r="P145" i="41"/>
  <c r="Q145" i="41"/>
  <c r="R145" i="41"/>
  <c r="S145" i="41"/>
  <c r="T145" i="41"/>
  <c r="U145" i="41"/>
  <c r="V145" i="41"/>
  <c r="W145" i="41"/>
  <c r="X145" i="41"/>
  <c r="Y145" i="41"/>
  <c r="Z145" i="41"/>
  <c r="AA145" i="41"/>
  <c r="L146" i="41"/>
  <c r="M146" i="41"/>
  <c r="N146" i="41"/>
  <c r="O146" i="41"/>
  <c r="P146" i="41"/>
  <c r="Q146" i="41"/>
  <c r="R146" i="41"/>
  <c r="S146" i="41"/>
  <c r="T146" i="41"/>
  <c r="U146" i="41"/>
  <c r="V146" i="41"/>
  <c r="W146" i="41"/>
  <c r="X146" i="41"/>
  <c r="Y146" i="41"/>
  <c r="Z146" i="41"/>
  <c r="AA146" i="41"/>
  <c r="L147" i="41"/>
  <c r="M147" i="41"/>
  <c r="N147" i="41"/>
  <c r="O147" i="41"/>
  <c r="P147" i="41"/>
  <c r="Q147" i="41"/>
  <c r="R147" i="41"/>
  <c r="S147" i="41"/>
  <c r="T147" i="41"/>
  <c r="U147" i="41"/>
  <c r="V147" i="41"/>
  <c r="W147" i="41"/>
  <c r="X147" i="41"/>
  <c r="Y147" i="41"/>
  <c r="Z147" i="41"/>
  <c r="AA147" i="41"/>
  <c r="L148" i="41"/>
  <c r="M148" i="41"/>
  <c r="N148" i="41"/>
  <c r="O148" i="41"/>
  <c r="P148" i="41"/>
  <c r="Q148" i="41"/>
  <c r="R148" i="41"/>
  <c r="S148" i="41"/>
  <c r="T148" i="41"/>
  <c r="U148" i="41"/>
  <c r="V148" i="41"/>
  <c r="W148" i="41"/>
  <c r="X148" i="41"/>
  <c r="Y148" i="41"/>
  <c r="Z148" i="41"/>
  <c r="AA148" i="41"/>
  <c r="L149" i="41"/>
  <c r="M149" i="41"/>
  <c r="N149" i="41"/>
  <c r="O149" i="41"/>
  <c r="P149" i="41"/>
  <c r="Q149" i="41"/>
  <c r="R149" i="41"/>
  <c r="S149" i="41"/>
  <c r="T149" i="41"/>
  <c r="U149" i="41"/>
  <c r="V149" i="41"/>
  <c r="W149" i="41"/>
  <c r="X149" i="41"/>
  <c r="Y149" i="41"/>
  <c r="Z149" i="41"/>
  <c r="AA149" i="41"/>
  <c r="L150" i="41"/>
  <c r="M150" i="41"/>
  <c r="N150" i="41"/>
  <c r="O150" i="41"/>
  <c r="P150" i="41"/>
  <c r="Q150" i="41"/>
  <c r="R150" i="41"/>
  <c r="S150" i="41"/>
  <c r="T150" i="41"/>
  <c r="U150" i="41"/>
  <c r="V150" i="41"/>
  <c r="W150" i="41"/>
  <c r="X150" i="41"/>
  <c r="Y150" i="41"/>
  <c r="Z150" i="41"/>
  <c r="AA150" i="41"/>
  <c r="L151" i="41"/>
  <c r="M151" i="41"/>
  <c r="N151" i="41"/>
  <c r="O151" i="41"/>
  <c r="P151" i="41"/>
  <c r="Q151" i="41"/>
  <c r="R151" i="41"/>
  <c r="S151" i="41"/>
  <c r="T151" i="41"/>
  <c r="U151" i="41"/>
  <c r="V151" i="41"/>
  <c r="W151" i="41"/>
  <c r="X151" i="41"/>
  <c r="Y151" i="41"/>
  <c r="Z151" i="41"/>
  <c r="AA151" i="41"/>
  <c r="L152" i="41"/>
  <c r="M152" i="41"/>
  <c r="N152" i="41"/>
  <c r="O152" i="41"/>
  <c r="P152" i="41"/>
  <c r="Q152" i="41"/>
  <c r="R152" i="41"/>
  <c r="S152" i="41"/>
  <c r="T152" i="41"/>
  <c r="U152" i="41"/>
  <c r="V152" i="41"/>
  <c r="W152" i="41"/>
  <c r="X152" i="41"/>
  <c r="Y152" i="41"/>
  <c r="Z152" i="41"/>
  <c r="AA152" i="41"/>
  <c r="L153" i="41"/>
  <c r="M153" i="41"/>
  <c r="N153" i="41"/>
  <c r="O153" i="41"/>
  <c r="P153" i="41"/>
  <c r="Q153" i="41"/>
  <c r="R153" i="41"/>
  <c r="S153" i="41"/>
  <c r="T153" i="41"/>
  <c r="U153" i="41"/>
  <c r="V153" i="41"/>
  <c r="W153" i="41"/>
  <c r="X153" i="41"/>
  <c r="Y153" i="41"/>
  <c r="Z153" i="41"/>
  <c r="AA153" i="41"/>
  <c r="L154" i="41"/>
  <c r="M154" i="41"/>
  <c r="N154" i="41"/>
  <c r="O154" i="41"/>
  <c r="P154" i="41"/>
  <c r="Q154" i="41"/>
  <c r="R154" i="41"/>
  <c r="S154" i="41"/>
  <c r="T154" i="41"/>
  <c r="U154" i="41"/>
  <c r="V154" i="41"/>
  <c r="W154" i="41"/>
  <c r="X154" i="41"/>
  <c r="Y154" i="41"/>
  <c r="Z154" i="41"/>
  <c r="AA154" i="41"/>
  <c r="L155" i="41"/>
  <c r="M155" i="41"/>
  <c r="N155" i="41"/>
  <c r="O155" i="41"/>
  <c r="P155" i="41"/>
  <c r="Q155" i="41"/>
  <c r="R155" i="41"/>
  <c r="S155" i="41"/>
  <c r="T155" i="41"/>
  <c r="U155" i="41"/>
  <c r="V155" i="41"/>
  <c r="W155" i="41"/>
  <c r="X155" i="41"/>
  <c r="Y155" i="41"/>
  <c r="Z155" i="41"/>
  <c r="AA155" i="41"/>
  <c r="L156" i="41"/>
  <c r="M156" i="41"/>
  <c r="N156" i="41"/>
  <c r="O156" i="41"/>
  <c r="P156" i="41"/>
  <c r="Q156" i="41"/>
  <c r="R156" i="41"/>
  <c r="S156" i="41"/>
  <c r="T156" i="41"/>
  <c r="U156" i="41"/>
  <c r="V156" i="41"/>
  <c r="W156" i="41"/>
  <c r="X156" i="41"/>
  <c r="Y156" i="41"/>
  <c r="Z156" i="41"/>
  <c r="AA156" i="41"/>
  <c r="L157" i="41"/>
  <c r="M157" i="41"/>
  <c r="N157" i="41"/>
  <c r="O157" i="41"/>
  <c r="P157" i="41"/>
  <c r="Q157" i="41"/>
  <c r="R157" i="41"/>
  <c r="S157" i="41"/>
  <c r="T157" i="41"/>
  <c r="U157" i="41"/>
  <c r="V157" i="41"/>
  <c r="W157" i="41"/>
  <c r="X157" i="41"/>
  <c r="Y157" i="41"/>
  <c r="Z157" i="41"/>
  <c r="AA157" i="41"/>
  <c r="L158" i="41"/>
  <c r="M158" i="41"/>
  <c r="N158" i="41"/>
  <c r="O158" i="41"/>
  <c r="P158" i="41"/>
  <c r="Q158" i="41"/>
  <c r="R158" i="41"/>
  <c r="S158" i="41"/>
  <c r="T158" i="41"/>
  <c r="U158" i="41"/>
  <c r="V158" i="41"/>
  <c r="W158" i="41"/>
  <c r="X158" i="41"/>
  <c r="Y158" i="41"/>
  <c r="Z158" i="41"/>
  <c r="AA158" i="41"/>
  <c r="L159" i="41"/>
  <c r="M159" i="41"/>
  <c r="N159" i="41"/>
  <c r="O159" i="41"/>
  <c r="P159" i="41"/>
  <c r="Q159" i="41"/>
  <c r="R159" i="41"/>
  <c r="S159" i="41"/>
  <c r="T159" i="41"/>
  <c r="U159" i="41"/>
  <c r="V159" i="41"/>
  <c r="W159" i="41"/>
  <c r="X159" i="41"/>
  <c r="Y159" i="41"/>
  <c r="Z159" i="41"/>
  <c r="AA159" i="41"/>
  <c r="L160" i="41"/>
  <c r="M160" i="41"/>
  <c r="N160" i="41"/>
  <c r="O160" i="41"/>
  <c r="P160" i="41"/>
  <c r="Q160" i="41"/>
  <c r="R160" i="41"/>
  <c r="S160" i="41"/>
  <c r="T160" i="41"/>
  <c r="U160" i="41"/>
  <c r="V160" i="41"/>
  <c r="W160" i="41"/>
  <c r="X160" i="41"/>
  <c r="Y160" i="41"/>
  <c r="Z160" i="41"/>
  <c r="AA160" i="41"/>
  <c r="L161" i="41"/>
  <c r="M161" i="41"/>
  <c r="N161" i="41"/>
  <c r="O161" i="41"/>
  <c r="P161" i="41"/>
  <c r="Q161" i="41"/>
  <c r="R161" i="41"/>
  <c r="S161" i="41"/>
  <c r="T161" i="41"/>
  <c r="U161" i="41"/>
  <c r="V161" i="41"/>
  <c r="W161" i="41"/>
  <c r="X161" i="41"/>
  <c r="Y161" i="41"/>
  <c r="Z161" i="41"/>
  <c r="AA161" i="41"/>
  <c r="L162" i="41"/>
  <c r="M162" i="41"/>
  <c r="N162" i="41"/>
  <c r="O162" i="41"/>
  <c r="P162" i="41"/>
  <c r="Q162" i="41"/>
  <c r="R162" i="41"/>
  <c r="S162" i="41"/>
  <c r="T162" i="41"/>
  <c r="U162" i="41"/>
  <c r="V162" i="41"/>
  <c r="W162" i="41"/>
  <c r="X162" i="41"/>
  <c r="Y162" i="41"/>
  <c r="Z162" i="41"/>
  <c r="AA162" i="41"/>
  <c r="L163" i="41"/>
  <c r="M163" i="41"/>
  <c r="N163" i="41"/>
  <c r="O163" i="41"/>
  <c r="P163" i="41"/>
  <c r="Q163" i="41"/>
  <c r="R163" i="41"/>
  <c r="S163" i="41"/>
  <c r="T163" i="41"/>
  <c r="U163" i="41"/>
  <c r="V163" i="41"/>
  <c r="W163" i="41"/>
  <c r="X163" i="41"/>
  <c r="Y163" i="41"/>
  <c r="Z163" i="41"/>
  <c r="AA163" i="41"/>
  <c r="L164" i="41"/>
  <c r="M164" i="41"/>
  <c r="N164" i="41"/>
  <c r="O164" i="41"/>
  <c r="P164" i="41"/>
  <c r="Q164" i="41"/>
  <c r="R164" i="41"/>
  <c r="S164" i="41"/>
  <c r="T164" i="41"/>
  <c r="U164" i="41"/>
  <c r="V164" i="41"/>
  <c r="W164" i="41"/>
  <c r="X164" i="41"/>
  <c r="Y164" i="41"/>
  <c r="Z164" i="41"/>
  <c r="AA164" i="41"/>
  <c r="L165" i="41"/>
  <c r="M165" i="41"/>
  <c r="N165" i="41"/>
  <c r="O165" i="41"/>
  <c r="P165" i="41"/>
  <c r="Q165" i="41"/>
  <c r="R165" i="41"/>
  <c r="S165" i="41"/>
  <c r="T165" i="41"/>
  <c r="U165" i="41"/>
  <c r="V165" i="41"/>
  <c r="W165" i="41"/>
  <c r="X165" i="41"/>
  <c r="Y165" i="41"/>
  <c r="Z165" i="41"/>
  <c r="AA165" i="41"/>
  <c r="L166" i="41"/>
  <c r="M166" i="41"/>
  <c r="N166" i="41"/>
  <c r="O166" i="41"/>
  <c r="P166" i="41"/>
  <c r="Q166" i="41"/>
  <c r="R166" i="41"/>
  <c r="S166" i="41"/>
  <c r="T166" i="41"/>
  <c r="U166" i="41"/>
  <c r="V166" i="41"/>
  <c r="W166" i="41"/>
  <c r="X166" i="41"/>
  <c r="Y166" i="41"/>
  <c r="Z166" i="41"/>
  <c r="AA166" i="41"/>
  <c r="L167" i="41"/>
  <c r="M167" i="41"/>
  <c r="N167" i="41"/>
  <c r="O167" i="41"/>
  <c r="P167" i="41"/>
  <c r="Q167" i="41"/>
  <c r="R167" i="41"/>
  <c r="S167" i="41"/>
  <c r="T167" i="41"/>
  <c r="U167" i="41"/>
  <c r="V167" i="41"/>
  <c r="W167" i="41"/>
  <c r="X167" i="41"/>
  <c r="Y167" i="41"/>
  <c r="Z167" i="41"/>
  <c r="AA167" i="41"/>
  <c r="L168" i="41"/>
  <c r="M168" i="41"/>
  <c r="N168" i="41"/>
  <c r="O168" i="41"/>
  <c r="P168" i="41"/>
  <c r="Q168" i="41"/>
  <c r="R168" i="41"/>
  <c r="S168" i="41"/>
  <c r="T168" i="41"/>
  <c r="U168" i="41"/>
  <c r="V168" i="41"/>
  <c r="W168" i="41"/>
  <c r="X168" i="41"/>
  <c r="Y168" i="41"/>
  <c r="Z168" i="41"/>
  <c r="AA168" i="41"/>
  <c r="L169" i="41"/>
  <c r="M169" i="41"/>
  <c r="N169" i="41"/>
  <c r="O169" i="41"/>
  <c r="P169" i="41"/>
  <c r="Q169" i="41"/>
  <c r="R169" i="41"/>
  <c r="S169" i="41"/>
  <c r="T169" i="41"/>
  <c r="U169" i="41"/>
  <c r="V169" i="41"/>
  <c r="W169" i="41"/>
  <c r="X169" i="41"/>
  <c r="Y169" i="41"/>
  <c r="Z169" i="41"/>
  <c r="AA169" i="41"/>
  <c r="L170" i="41"/>
  <c r="M170" i="41"/>
  <c r="N170" i="41"/>
  <c r="O170" i="41"/>
  <c r="P170" i="41"/>
  <c r="Q170" i="41"/>
  <c r="R170" i="41"/>
  <c r="S170" i="41"/>
  <c r="T170" i="41"/>
  <c r="U170" i="41"/>
  <c r="V170" i="41"/>
  <c r="W170" i="41"/>
  <c r="X170" i="41"/>
  <c r="Y170" i="41"/>
  <c r="Z170" i="41"/>
  <c r="AA170" i="41"/>
  <c r="L171" i="41"/>
  <c r="M171" i="41"/>
  <c r="N171" i="41"/>
  <c r="O171" i="41"/>
  <c r="P171" i="41"/>
  <c r="Q171" i="41"/>
  <c r="R171" i="41"/>
  <c r="S171" i="41"/>
  <c r="T171" i="41"/>
  <c r="U171" i="41"/>
  <c r="V171" i="41"/>
  <c r="W171" i="41"/>
  <c r="X171" i="41"/>
  <c r="Y171" i="41"/>
  <c r="Z171" i="41"/>
  <c r="AA171" i="41"/>
  <c r="L172" i="41"/>
  <c r="M172" i="41"/>
  <c r="N172" i="41"/>
  <c r="O172" i="41"/>
  <c r="P172" i="41"/>
  <c r="Q172" i="41"/>
  <c r="R172" i="41"/>
  <c r="S172" i="41"/>
  <c r="T172" i="41"/>
  <c r="U172" i="41"/>
  <c r="V172" i="41"/>
  <c r="W172" i="41"/>
  <c r="X172" i="41"/>
  <c r="Y172" i="41"/>
  <c r="Z172" i="41"/>
  <c r="AA172" i="41"/>
  <c r="L173" i="41"/>
  <c r="M173" i="41"/>
  <c r="N173" i="41"/>
  <c r="O173" i="41"/>
  <c r="P173" i="41"/>
  <c r="Q173" i="41"/>
  <c r="R173" i="41"/>
  <c r="S173" i="41"/>
  <c r="T173" i="41"/>
  <c r="U173" i="41"/>
  <c r="V173" i="41"/>
  <c r="W173" i="41"/>
  <c r="X173" i="41"/>
  <c r="Y173" i="41"/>
  <c r="Z173" i="41"/>
  <c r="AA173" i="41"/>
  <c r="L174" i="41"/>
  <c r="M174" i="41"/>
  <c r="N174" i="41"/>
  <c r="O174" i="41"/>
  <c r="P174" i="41"/>
  <c r="Q174" i="41"/>
  <c r="R174" i="41"/>
  <c r="S174" i="41"/>
  <c r="T174" i="41"/>
  <c r="U174" i="41"/>
  <c r="V174" i="41"/>
  <c r="W174" i="41"/>
  <c r="X174" i="41"/>
  <c r="Y174" i="41"/>
  <c r="Z174" i="41"/>
  <c r="AA174" i="41"/>
  <c r="L175" i="41"/>
  <c r="M175" i="41"/>
  <c r="N175" i="41"/>
  <c r="O175" i="41"/>
  <c r="P175" i="41"/>
  <c r="Q175" i="41"/>
  <c r="R175" i="41"/>
  <c r="S175" i="41"/>
  <c r="T175" i="41"/>
  <c r="U175" i="41"/>
  <c r="V175" i="41"/>
  <c r="W175" i="41"/>
  <c r="X175" i="41"/>
  <c r="Y175" i="41"/>
  <c r="Z175" i="41"/>
  <c r="AA175" i="41"/>
  <c r="L176" i="41"/>
  <c r="M176" i="41"/>
  <c r="N176" i="41"/>
  <c r="O176" i="41"/>
  <c r="P176" i="41"/>
  <c r="Q176" i="41"/>
  <c r="R176" i="41"/>
  <c r="S176" i="41"/>
  <c r="T176" i="41"/>
  <c r="U176" i="41"/>
  <c r="V176" i="41"/>
  <c r="W176" i="41"/>
  <c r="X176" i="41"/>
  <c r="Y176" i="41"/>
  <c r="Z176" i="41"/>
  <c r="AA176" i="41"/>
  <c r="L177" i="41"/>
  <c r="M177" i="41"/>
  <c r="N177" i="41"/>
  <c r="O177" i="41"/>
  <c r="P177" i="41"/>
  <c r="Q177" i="41"/>
  <c r="R177" i="41"/>
  <c r="S177" i="41"/>
  <c r="T177" i="41"/>
  <c r="U177" i="41"/>
  <c r="V177" i="41"/>
  <c r="W177" i="41"/>
  <c r="X177" i="41"/>
  <c r="Y177" i="41"/>
  <c r="Z177" i="41"/>
  <c r="AA177" i="41"/>
  <c r="L178" i="41"/>
  <c r="M178" i="41"/>
  <c r="N178" i="41"/>
  <c r="O178" i="41"/>
  <c r="P178" i="41"/>
  <c r="Q178" i="41"/>
  <c r="R178" i="41"/>
  <c r="S178" i="41"/>
  <c r="T178" i="41"/>
  <c r="U178" i="41"/>
  <c r="V178" i="41"/>
  <c r="W178" i="41"/>
  <c r="X178" i="41"/>
  <c r="Y178" i="41"/>
  <c r="Z178" i="41"/>
  <c r="AA178" i="41"/>
  <c r="L179" i="41"/>
  <c r="M179" i="41"/>
  <c r="N179" i="41"/>
  <c r="O179" i="41"/>
  <c r="P179" i="41"/>
  <c r="Q179" i="41"/>
  <c r="R179" i="41"/>
  <c r="S179" i="41"/>
  <c r="T179" i="41"/>
  <c r="U179" i="41"/>
  <c r="V179" i="41"/>
  <c r="W179" i="41"/>
  <c r="X179" i="41"/>
  <c r="Y179" i="41"/>
  <c r="Z179" i="41"/>
  <c r="AA179" i="41"/>
  <c r="L180" i="41"/>
  <c r="M180" i="41"/>
  <c r="N180" i="41"/>
  <c r="O180" i="41"/>
  <c r="P180" i="41"/>
  <c r="Q180" i="41"/>
  <c r="R180" i="41"/>
  <c r="S180" i="41"/>
  <c r="T180" i="41"/>
  <c r="U180" i="41"/>
  <c r="V180" i="41"/>
  <c r="W180" i="41"/>
  <c r="X180" i="41"/>
  <c r="Y180" i="41"/>
  <c r="Z180" i="41"/>
  <c r="AA180" i="41"/>
  <c r="L181" i="41"/>
  <c r="M181" i="41"/>
  <c r="N181" i="41"/>
  <c r="O181" i="41"/>
  <c r="P181" i="41"/>
  <c r="Q181" i="41"/>
  <c r="R181" i="41"/>
  <c r="S181" i="41"/>
  <c r="T181" i="41"/>
  <c r="U181" i="41"/>
  <c r="V181" i="41"/>
  <c r="W181" i="41"/>
  <c r="X181" i="41"/>
  <c r="Y181" i="41"/>
  <c r="Z181" i="41"/>
  <c r="AA181" i="41"/>
  <c r="L182" i="41"/>
  <c r="M182" i="41"/>
  <c r="N182" i="41"/>
  <c r="O182" i="41"/>
  <c r="P182" i="41"/>
  <c r="Q182" i="41"/>
  <c r="R182" i="41"/>
  <c r="S182" i="41"/>
  <c r="T182" i="41"/>
  <c r="U182" i="41"/>
  <c r="V182" i="41"/>
  <c r="W182" i="41"/>
  <c r="X182" i="41"/>
  <c r="Y182" i="41"/>
  <c r="Z182" i="41"/>
  <c r="AA182" i="41"/>
  <c r="L183" i="41"/>
  <c r="M183" i="41"/>
  <c r="N183" i="41"/>
  <c r="O183" i="41"/>
  <c r="P183" i="41"/>
  <c r="Q183" i="41"/>
  <c r="R183" i="41"/>
  <c r="S183" i="41"/>
  <c r="T183" i="41"/>
  <c r="U183" i="41"/>
  <c r="V183" i="41"/>
  <c r="W183" i="41"/>
  <c r="X183" i="41"/>
  <c r="Y183" i="41"/>
  <c r="Z183" i="41"/>
  <c r="AA183" i="41"/>
  <c r="L184" i="41"/>
  <c r="M184" i="41"/>
  <c r="N184" i="41"/>
  <c r="O184" i="41"/>
  <c r="P184" i="41"/>
  <c r="Q184" i="41"/>
  <c r="R184" i="41"/>
  <c r="S184" i="41"/>
  <c r="T184" i="41"/>
  <c r="U184" i="41"/>
  <c r="V184" i="41"/>
  <c r="W184" i="41"/>
  <c r="X184" i="41"/>
  <c r="Y184" i="41"/>
  <c r="Z184" i="41"/>
  <c r="AA184" i="41"/>
  <c r="L185" i="41"/>
  <c r="M185" i="41"/>
  <c r="N185" i="41"/>
  <c r="O185" i="41"/>
  <c r="P185" i="41"/>
  <c r="Q185" i="41"/>
  <c r="R185" i="41"/>
  <c r="S185" i="41"/>
  <c r="T185" i="41"/>
  <c r="U185" i="41"/>
  <c r="V185" i="41"/>
  <c r="W185" i="41"/>
  <c r="X185" i="41"/>
  <c r="Y185" i="41"/>
  <c r="Z185" i="41"/>
  <c r="AA185" i="41"/>
  <c r="L186" i="41"/>
  <c r="M186" i="41"/>
  <c r="N186" i="41"/>
  <c r="O186" i="41"/>
  <c r="P186" i="41"/>
  <c r="Q186" i="41"/>
  <c r="R186" i="41"/>
  <c r="S186" i="41"/>
  <c r="T186" i="41"/>
  <c r="U186" i="41"/>
  <c r="V186" i="41"/>
  <c r="W186" i="41"/>
  <c r="X186" i="41"/>
  <c r="Y186" i="41"/>
  <c r="Z186" i="41"/>
  <c r="AA186" i="41"/>
  <c r="L187" i="41"/>
  <c r="M187" i="41"/>
  <c r="N187" i="41"/>
  <c r="O187" i="41"/>
  <c r="P187" i="41"/>
  <c r="Q187" i="41"/>
  <c r="R187" i="41"/>
  <c r="S187" i="41"/>
  <c r="T187" i="41"/>
  <c r="U187" i="41"/>
  <c r="V187" i="41"/>
  <c r="W187" i="41"/>
  <c r="X187" i="41"/>
  <c r="Y187" i="41"/>
  <c r="Z187" i="41"/>
  <c r="AA187" i="41"/>
  <c r="L188" i="41"/>
  <c r="M188" i="41"/>
  <c r="N188" i="41"/>
  <c r="O188" i="41"/>
  <c r="P188" i="41"/>
  <c r="Q188" i="41"/>
  <c r="R188" i="41"/>
  <c r="S188" i="41"/>
  <c r="T188" i="41"/>
  <c r="U188" i="41"/>
  <c r="V188" i="41"/>
  <c r="W188" i="41"/>
  <c r="X188" i="41"/>
  <c r="Y188" i="41"/>
  <c r="Z188" i="41"/>
  <c r="AA188" i="41"/>
  <c r="L189" i="41"/>
  <c r="M189" i="41"/>
  <c r="N189" i="41"/>
  <c r="O189" i="41"/>
  <c r="P189" i="41"/>
  <c r="Q189" i="41"/>
  <c r="R189" i="41"/>
  <c r="S189" i="41"/>
  <c r="T189" i="41"/>
  <c r="U189" i="41"/>
  <c r="V189" i="41"/>
  <c r="W189" i="41"/>
  <c r="X189" i="41"/>
  <c r="Y189" i="41"/>
  <c r="Z189" i="41"/>
  <c r="AA189" i="41"/>
  <c r="L190" i="41"/>
  <c r="M190" i="41"/>
  <c r="N190" i="41"/>
  <c r="O190" i="41"/>
  <c r="P190" i="41"/>
  <c r="Q190" i="41"/>
  <c r="R190" i="41"/>
  <c r="S190" i="41"/>
  <c r="T190" i="41"/>
  <c r="U190" i="41"/>
  <c r="V190" i="41"/>
  <c r="W190" i="41"/>
  <c r="X190" i="41"/>
  <c r="Y190" i="41"/>
  <c r="Z190" i="41"/>
  <c r="AA190" i="41"/>
  <c r="L191" i="41"/>
  <c r="M191" i="41"/>
  <c r="N191" i="41"/>
  <c r="O191" i="41"/>
  <c r="P191" i="41"/>
  <c r="Q191" i="41"/>
  <c r="R191" i="41"/>
  <c r="S191" i="41"/>
  <c r="T191" i="41"/>
  <c r="U191" i="41"/>
  <c r="V191" i="41"/>
  <c r="W191" i="41"/>
  <c r="X191" i="41"/>
  <c r="Y191" i="41"/>
  <c r="Z191" i="41"/>
  <c r="AA191" i="41"/>
  <c r="L192" i="41"/>
  <c r="M192" i="41"/>
  <c r="N192" i="41"/>
  <c r="O192" i="41"/>
  <c r="P192" i="41"/>
  <c r="Q192" i="41"/>
  <c r="R192" i="41"/>
  <c r="S192" i="41"/>
  <c r="T192" i="41"/>
  <c r="U192" i="41"/>
  <c r="V192" i="41"/>
  <c r="W192" i="41"/>
  <c r="X192" i="41"/>
  <c r="Y192" i="41"/>
  <c r="Z192" i="41"/>
  <c r="AA192" i="41"/>
  <c r="L193" i="41"/>
  <c r="M193" i="41"/>
  <c r="N193" i="41"/>
  <c r="O193" i="41"/>
  <c r="P193" i="41"/>
  <c r="Q193" i="41"/>
  <c r="R193" i="41"/>
  <c r="S193" i="41"/>
  <c r="T193" i="41"/>
  <c r="U193" i="41"/>
  <c r="V193" i="41"/>
  <c r="W193" i="41"/>
  <c r="X193" i="41"/>
  <c r="Y193" i="41"/>
  <c r="Z193" i="41"/>
  <c r="AA193" i="41"/>
  <c r="L194" i="41"/>
  <c r="M194" i="41"/>
  <c r="N194" i="41"/>
  <c r="O194" i="41"/>
  <c r="P194" i="41"/>
  <c r="Q194" i="41"/>
  <c r="R194" i="41"/>
  <c r="S194" i="41"/>
  <c r="T194" i="41"/>
  <c r="U194" i="41"/>
  <c r="V194" i="41"/>
  <c r="W194" i="41"/>
  <c r="X194" i="41"/>
  <c r="Y194" i="41"/>
  <c r="Z194" i="41"/>
  <c r="AA194" i="41"/>
  <c r="L195" i="41"/>
  <c r="M195" i="41"/>
  <c r="N195" i="41"/>
  <c r="O195" i="41"/>
  <c r="P195" i="41"/>
  <c r="Q195" i="41"/>
  <c r="R195" i="41"/>
  <c r="S195" i="41"/>
  <c r="T195" i="41"/>
  <c r="U195" i="41"/>
  <c r="V195" i="41"/>
  <c r="W195" i="41"/>
  <c r="X195" i="41"/>
  <c r="Y195" i="41"/>
  <c r="Z195" i="41"/>
  <c r="AA195" i="41"/>
  <c r="L196" i="41"/>
  <c r="M196" i="41"/>
  <c r="N196" i="41"/>
  <c r="O196" i="41"/>
  <c r="P196" i="41"/>
  <c r="Q196" i="41"/>
  <c r="R196" i="41"/>
  <c r="S196" i="41"/>
  <c r="T196" i="41"/>
  <c r="U196" i="41"/>
  <c r="V196" i="41"/>
  <c r="W196" i="41"/>
  <c r="X196" i="41"/>
  <c r="Y196" i="41"/>
  <c r="Z196" i="41"/>
  <c r="AA196" i="41"/>
  <c r="L197" i="41"/>
  <c r="M197" i="41"/>
  <c r="N197" i="41"/>
  <c r="O197" i="41"/>
  <c r="P197" i="41"/>
  <c r="Q197" i="41"/>
  <c r="R197" i="41"/>
  <c r="S197" i="41"/>
  <c r="T197" i="41"/>
  <c r="U197" i="41"/>
  <c r="V197" i="41"/>
  <c r="W197" i="41"/>
  <c r="X197" i="41"/>
  <c r="Y197" i="41"/>
  <c r="Z197" i="41"/>
  <c r="AA197" i="41"/>
  <c r="L198" i="41"/>
  <c r="M198" i="41"/>
  <c r="N198" i="41"/>
  <c r="O198" i="41"/>
  <c r="P198" i="41"/>
  <c r="Q198" i="41"/>
  <c r="R198" i="41"/>
  <c r="S198" i="41"/>
  <c r="T198" i="41"/>
  <c r="U198" i="41"/>
  <c r="V198" i="41"/>
  <c r="W198" i="41"/>
  <c r="X198" i="41"/>
  <c r="Y198" i="41"/>
  <c r="Z198" i="41"/>
  <c r="AA198" i="41"/>
  <c r="L199" i="41"/>
  <c r="M199" i="41"/>
  <c r="N199" i="41"/>
  <c r="O199" i="41"/>
  <c r="P199" i="41"/>
  <c r="Q199" i="41"/>
  <c r="R199" i="41"/>
  <c r="S199" i="41"/>
  <c r="T199" i="41"/>
  <c r="U199" i="41"/>
  <c r="V199" i="41"/>
  <c r="W199" i="41"/>
  <c r="X199" i="41"/>
  <c r="Y199" i="41"/>
  <c r="Z199" i="41"/>
  <c r="AA199" i="41"/>
  <c r="L200" i="41"/>
  <c r="M200" i="41"/>
  <c r="N200" i="41"/>
  <c r="O200" i="41"/>
  <c r="P200" i="41"/>
  <c r="Q200" i="41"/>
  <c r="R200" i="41"/>
  <c r="S200" i="41"/>
  <c r="T200" i="41"/>
  <c r="U200" i="41"/>
  <c r="V200" i="41"/>
  <c r="W200" i="41"/>
  <c r="X200" i="41"/>
  <c r="Y200" i="41"/>
  <c r="Z200" i="41"/>
  <c r="AA200" i="41"/>
  <c r="M5" i="41"/>
  <c r="N5" i="41"/>
  <c r="O5" i="41"/>
  <c r="P5" i="41"/>
  <c r="Q5" i="41"/>
  <c r="R5" i="41"/>
  <c r="S5" i="41"/>
  <c r="T5" i="41"/>
  <c r="U5" i="41"/>
  <c r="V5" i="41"/>
  <c r="W5" i="41"/>
  <c r="X5" i="41"/>
  <c r="Y5" i="41"/>
  <c r="Z5" i="41"/>
  <c r="AA5" i="41"/>
  <c r="L5" i="41"/>
  <c r="P3" i="55"/>
  <c r="Q3" i="55"/>
  <c r="R3" i="55"/>
  <c r="S3" i="55"/>
  <c r="T3" i="55"/>
  <c r="U3" i="55"/>
  <c r="V3" i="55"/>
  <c r="W3" i="55"/>
  <c r="X3" i="55"/>
  <c r="Y3" i="55"/>
  <c r="Z3" i="55"/>
  <c r="AA3" i="55"/>
  <c r="AB3" i="55"/>
  <c r="AC3" i="55"/>
  <c r="AD3" i="55"/>
  <c r="AE3" i="55"/>
  <c r="AF3" i="55"/>
  <c r="AG3" i="55"/>
  <c r="AH3" i="55"/>
  <c r="P4" i="55"/>
  <c r="Q4" i="55"/>
  <c r="R4" i="55"/>
  <c r="S4" i="55"/>
  <c r="T4" i="55"/>
  <c r="U4" i="55"/>
  <c r="V4" i="55"/>
  <c r="W4" i="55"/>
  <c r="X4" i="55"/>
  <c r="Y4" i="55"/>
  <c r="Z4" i="55"/>
  <c r="AA4" i="55"/>
  <c r="AB4" i="55"/>
  <c r="AC4" i="55"/>
  <c r="AD4" i="55"/>
  <c r="AE4" i="55"/>
  <c r="AF4" i="55"/>
  <c r="AG4" i="55"/>
  <c r="AH4" i="55"/>
  <c r="P5" i="55"/>
  <c r="Q5" i="55"/>
  <c r="R5" i="55"/>
  <c r="S5" i="55"/>
  <c r="T5" i="55"/>
  <c r="U5" i="55"/>
  <c r="V5" i="55"/>
  <c r="W5" i="55"/>
  <c r="X5" i="55"/>
  <c r="Y5" i="55"/>
  <c r="Z5" i="55"/>
  <c r="AA5" i="55"/>
  <c r="AB5" i="55"/>
  <c r="AC5" i="55"/>
  <c r="AD5" i="55"/>
  <c r="AE5" i="55"/>
  <c r="AF5" i="55"/>
  <c r="AG5" i="55"/>
  <c r="AH5" i="55"/>
  <c r="P6" i="55"/>
  <c r="Q6" i="55"/>
  <c r="R6" i="55"/>
  <c r="S6" i="55"/>
  <c r="T6" i="55"/>
  <c r="U6" i="55"/>
  <c r="V6" i="55"/>
  <c r="W6" i="55"/>
  <c r="X6" i="55"/>
  <c r="Y6" i="55"/>
  <c r="Z6" i="55"/>
  <c r="AA6" i="55"/>
  <c r="AB6" i="55"/>
  <c r="AC6" i="55"/>
  <c r="AD6" i="55"/>
  <c r="AE6" i="55"/>
  <c r="AF6" i="55"/>
  <c r="AG6" i="55"/>
  <c r="AH6" i="55"/>
  <c r="P7" i="55"/>
  <c r="Q7" i="55"/>
  <c r="R7" i="55"/>
  <c r="S7" i="55"/>
  <c r="T7" i="55"/>
  <c r="U7" i="55"/>
  <c r="V7" i="55"/>
  <c r="W7" i="55"/>
  <c r="X7" i="55"/>
  <c r="Y7" i="55"/>
  <c r="Z7" i="55"/>
  <c r="AA7" i="55"/>
  <c r="AB7" i="55"/>
  <c r="AC7" i="55"/>
  <c r="AD7" i="55"/>
  <c r="AE7" i="55"/>
  <c r="AF7" i="55"/>
  <c r="AG7" i="55"/>
  <c r="AH7" i="55"/>
  <c r="P8" i="55"/>
  <c r="Q8" i="55"/>
  <c r="R8" i="55"/>
  <c r="S8" i="55"/>
  <c r="T8" i="55"/>
  <c r="U8" i="55"/>
  <c r="V8" i="55"/>
  <c r="W8" i="55"/>
  <c r="X8" i="55"/>
  <c r="Y8" i="55"/>
  <c r="Z8" i="55"/>
  <c r="AA8" i="55"/>
  <c r="AB8" i="55"/>
  <c r="AC8" i="55"/>
  <c r="AD8" i="55"/>
  <c r="AE8" i="55"/>
  <c r="AF8" i="55"/>
  <c r="AG8" i="55"/>
  <c r="AH8" i="55"/>
  <c r="P9" i="55"/>
  <c r="Q9" i="55"/>
  <c r="R9" i="55"/>
  <c r="S9" i="55"/>
  <c r="T9" i="55"/>
  <c r="U9" i="55"/>
  <c r="V9" i="55"/>
  <c r="W9" i="55"/>
  <c r="X9" i="55"/>
  <c r="Y9" i="55"/>
  <c r="Z9" i="55"/>
  <c r="AA9" i="55"/>
  <c r="AB9" i="55"/>
  <c r="AC9" i="55"/>
  <c r="AD9" i="55"/>
  <c r="AE9" i="55"/>
  <c r="AF9" i="55"/>
  <c r="AG9" i="55"/>
  <c r="AH9" i="55"/>
  <c r="P10" i="55"/>
  <c r="Q10" i="55"/>
  <c r="R10" i="55"/>
  <c r="S10" i="55"/>
  <c r="T10" i="55"/>
  <c r="U10" i="55"/>
  <c r="Q29" i="39" s="1"/>
  <c r="V10" i="55"/>
  <c r="W10" i="55"/>
  <c r="X10" i="55"/>
  <c r="Y10" i="55"/>
  <c r="Z10" i="55"/>
  <c r="AA10" i="55"/>
  <c r="AB10" i="55"/>
  <c r="AC10" i="55"/>
  <c r="Y29" i="39" s="1"/>
  <c r="AD10" i="55"/>
  <c r="AE10" i="55"/>
  <c r="AF10" i="55"/>
  <c r="AG10" i="55"/>
  <c r="AH10" i="55"/>
  <c r="P11" i="55"/>
  <c r="Q11" i="55"/>
  <c r="R11" i="55"/>
  <c r="S11" i="55"/>
  <c r="T11" i="55"/>
  <c r="U11" i="55"/>
  <c r="V11" i="55"/>
  <c r="W11" i="55"/>
  <c r="X11" i="55"/>
  <c r="Y11" i="55"/>
  <c r="Z11" i="55"/>
  <c r="AA11" i="55"/>
  <c r="AB11" i="55"/>
  <c r="AC11" i="55"/>
  <c r="AD11" i="55"/>
  <c r="AE11" i="55"/>
  <c r="AF11" i="55"/>
  <c r="AG11" i="55"/>
  <c r="AH11" i="55"/>
  <c r="P12" i="55"/>
  <c r="Q12" i="55"/>
  <c r="R12" i="55"/>
  <c r="S12" i="55"/>
  <c r="T12" i="55"/>
  <c r="U12" i="55"/>
  <c r="V12" i="55"/>
  <c r="W12" i="55"/>
  <c r="X12" i="55"/>
  <c r="Y12" i="55"/>
  <c r="Z12" i="55"/>
  <c r="AA12" i="55"/>
  <c r="AB12" i="55"/>
  <c r="AC12" i="55"/>
  <c r="AD12" i="55"/>
  <c r="AE12" i="55"/>
  <c r="AF12" i="55"/>
  <c r="AG12" i="55"/>
  <c r="AH12" i="55"/>
  <c r="P13" i="55"/>
  <c r="Q13" i="55"/>
  <c r="R13" i="55"/>
  <c r="S13" i="55"/>
  <c r="T13" i="55"/>
  <c r="U13" i="55"/>
  <c r="V13" i="55"/>
  <c r="W13" i="55"/>
  <c r="X13" i="55"/>
  <c r="Y13" i="55"/>
  <c r="Z13" i="55"/>
  <c r="AA13" i="55"/>
  <c r="AB13" i="55"/>
  <c r="AC13" i="55"/>
  <c r="AD13" i="55"/>
  <c r="AE13" i="55"/>
  <c r="AF13" i="55"/>
  <c r="AG13" i="55"/>
  <c r="AH13" i="55"/>
  <c r="P14" i="55"/>
  <c r="Q14" i="55"/>
  <c r="R14" i="55"/>
  <c r="S14" i="55"/>
  <c r="T14" i="55"/>
  <c r="U14" i="55"/>
  <c r="V14" i="55"/>
  <c r="W14" i="55"/>
  <c r="X14" i="55"/>
  <c r="Y14" i="55"/>
  <c r="Z14" i="55"/>
  <c r="AA14" i="55"/>
  <c r="AB14" i="55"/>
  <c r="AC14" i="55"/>
  <c r="AD14" i="55"/>
  <c r="AE14" i="55"/>
  <c r="AF14" i="55"/>
  <c r="AG14" i="55"/>
  <c r="AH14" i="55"/>
  <c r="P15" i="55"/>
  <c r="Q15" i="55"/>
  <c r="R15" i="55"/>
  <c r="S15" i="55"/>
  <c r="T15" i="55"/>
  <c r="U15" i="55"/>
  <c r="V15" i="55"/>
  <c r="W15" i="55"/>
  <c r="X15" i="55"/>
  <c r="Y15" i="55"/>
  <c r="Z15" i="55"/>
  <c r="AA15" i="55"/>
  <c r="AB15" i="55"/>
  <c r="AC15" i="55"/>
  <c r="AD15" i="55"/>
  <c r="AE15" i="55"/>
  <c r="AF15" i="55"/>
  <c r="AG15" i="55"/>
  <c r="AH15" i="55"/>
  <c r="P16" i="55"/>
  <c r="Q16" i="55"/>
  <c r="R16" i="55"/>
  <c r="S16" i="55"/>
  <c r="T16" i="55"/>
  <c r="U16" i="55"/>
  <c r="V16" i="55"/>
  <c r="W16" i="55"/>
  <c r="X16" i="55"/>
  <c r="Y16" i="55"/>
  <c r="Z16" i="55"/>
  <c r="AA16" i="55"/>
  <c r="AB16" i="55"/>
  <c r="AC16" i="55"/>
  <c r="AD16" i="55"/>
  <c r="AE16" i="55"/>
  <c r="AF16" i="55"/>
  <c r="AG16" i="55"/>
  <c r="AH16" i="55"/>
  <c r="P17" i="55"/>
  <c r="Q17" i="55"/>
  <c r="R17" i="55"/>
  <c r="S17" i="55"/>
  <c r="T17" i="55"/>
  <c r="U17" i="55"/>
  <c r="V17" i="55"/>
  <c r="W17" i="55"/>
  <c r="X17" i="55"/>
  <c r="Y17" i="55"/>
  <c r="Z17" i="55"/>
  <c r="AA17" i="55"/>
  <c r="AB17" i="55"/>
  <c r="AC17" i="55"/>
  <c r="AD17" i="55"/>
  <c r="AE17" i="55"/>
  <c r="AF17" i="55"/>
  <c r="AG17" i="55"/>
  <c r="AH17" i="55"/>
  <c r="P18" i="55"/>
  <c r="Q18" i="55"/>
  <c r="R18" i="55"/>
  <c r="S18" i="55"/>
  <c r="T18" i="55"/>
  <c r="U18" i="55"/>
  <c r="V18" i="55"/>
  <c r="W18" i="55"/>
  <c r="X18" i="55"/>
  <c r="Y18" i="55"/>
  <c r="Z18" i="55"/>
  <c r="AA18" i="55"/>
  <c r="AB18" i="55"/>
  <c r="AC18" i="55"/>
  <c r="AD18" i="55"/>
  <c r="AE18" i="55"/>
  <c r="AF18" i="55"/>
  <c r="AG18" i="55"/>
  <c r="AH18" i="55"/>
  <c r="P19" i="55"/>
  <c r="Q19" i="55"/>
  <c r="R19" i="55"/>
  <c r="S19" i="55"/>
  <c r="T19" i="55"/>
  <c r="U19" i="55"/>
  <c r="V19" i="55"/>
  <c r="W19" i="55"/>
  <c r="X19" i="55"/>
  <c r="Y19" i="55"/>
  <c r="Z19" i="55"/>
  <c r="AA19" i="55"/>
  <c r="AB19" i="55"/>
  <c r="AC19" i="55"/>
  <c r="AD19" i="55"/>
  <c r="AE19" i="55"/>
  <c r="AF19" i="55"/>
  <c r="AG19" i="55"/>
  <c r="AH19" i="55"/>
  <c r="P20" i="55"/>
  <c r="Q20" i="55"/>
  <c r="R20" i="55"/>
  <c r="S20" i="55"/>
  <c r="T20" i="55"/>
  <c r="U20" i="55"/>
  <c r="V20" i="55"/>
  <c r="W20" i="55"/>
  <c r="S17" i="39" s="1"/>
  <c r="X20" i="55"/>
  <c r="Y20" i="55"/>
  <c r="Z20" i="55"/>
  <c r="AA20" i="55"/>
  <c r="AB20" i="55"/>
  <c r="AC20" i="55"/>
  <c r="AD20" i="55"/>
  <c r="AE20" i="55"/>
  <c r="AA27" i="39" s="1"/>
  <c r="AF20" i="55"/>
  <c r="AG20" i="55"/>
  <c r="AH20" i="55"/>
  <c r="P21" i="55"/>
  <c r="Q21" i="55"/>
  <c r="R21" i="55"/>
  <c r="S21" i="55"/>
  <c r="T21" i="55"/>
  <c r="U21" i="55"/>
  <c r="V21" i="55"/>
  <c r="W21" i="55"/>
  <c r="X21" i="55"/>
  <c r="Y21" i="55"/>
  <c r="Z21" i="55"/>
  <c r="AA21" i="55"/>
  <c r="AB21" i="55"/>
  <c r="AC21" i="55"/>
  <c r="AD21" i="55"/>
  <c r="AE21" i="55"/>
  <c r="AF21" i="55"/>
  <c r="AG21" i="55"/>
  <c r="AH21" i="55"/>
  <c r="P22" i="55"/>
  <c r="Q22" i="55"/>
  <c r="R22" i="55"/>
  <c r="S22" i="55"/>
  <c r="T22" i="55"/>
  <c r="U22" i="55"/>
  <c r="V22" i="55"/>
  <c r="W22" i="55"/>
  <c r="X22" i="55"/>
  <c r="Y22" i="55"/>
  <c r="Z22" i="55"/>
  <c r="AA22" i="55"/>
  <c r="AB22" i="55"/>
  <c r="AC22" i="55"/>
  <c r="AD22" i="55"/>
  <c r="AE22" i="55"/>
  <c r="AF22" i="55"/>
  <c r="AG22" i="55"/>
  <c r="AH22" i="55"/>
  <c r="P23" i="55"/>
  <c r="Q23" i="55"/>
  <c r="R23" i="55"/>
  <c r="S23" i="55"/>
  <c r="T23" i="55"/>
  <c r="U23" i="55"/>
  <c r="V23" i="55"/>
  <c r="W23" i="55"/>
  <c r="X23" i="55"/>
  <c r="Y23" i="55"/>
  <c r="Z23" i="55"/>
  <c r="AA23" i="55"/>
  <c r="AB23" i="55"/>
  <c r="AC23" i="55"/>
  <c r="AD23" i="55"/>
  <c r="AE23" i="55"/>
  <c r="AF23" i="55"/>
  <c r="AG23" i="55"/>
  <c r="AH23" i="55"/>
  <c r="P24" i="55"/>
  <c r="Q24" i="55"/>
  <c r="R24" i="55"/>
  <c r="S24" i="55"/>
  <c r="T24" i="55"/>
  <c r="U24" i="55"/>
  <c r="V24" i="55"/>
  <c r="W24" i="55"/>
  <c r="X24" i="55"/>
  <c r="Y24" i="55"/>
  <c r="Z24" i="55"/>
  <c r="AA24" i="55"/>
  <c r="AB24" i="55"/>
  <c r="AC24" i="55"/>
  <c r="AD24" i="55"/>
  <c r="AE24" i="55"/>
  <c r="AF24" i="55"/>
  <c r="AG24" i="55"/>
  <c r="AH24" i="55"/>
  <c r="P25" i="55"/>
  <c r="Q25" i="55"/>
  <c r="R25" i="55"/>
  <c r="S25" i="55"/>
  <c r="T25" i="55"/>
  <c r="U25" i="55"/>
  <c r="V25" i="55"/>
  <c r="W25" i="55"/>
  <c r="X25" i="55"/>
  <c r="Y25" i="55"/>
  <c r="Z25" i="55"/>
  <c r="AA25" i="55"/>
  <c r="AB25" i="55"/>
  <c r="AC25" i="55"/>
  <c r="AD25" i="55"/>
  <c r="AE25" i="55"/>
  <c r="AF25" i="55"/>
  <c r="AG25" i="55"/>
  <c r="AH25" i="55"/>
  <c r="P26" i="55"/>
  <c r="Q26" i="55"/>
  <c r="R26" i="55"/>
  <c r="S26" i="55"/>
  <c r="T26" i="55"/>
  <c r="U26" i="55"/>
  <c r="V26" i="55"/>
  <c r="W26" i="55"/>
  <c r="X26" i="55"/>
  <c r="Y26" i="55"/>
  <c r="Z26" i="55"/>
  <c r="AA26" i="55"/>
  <c r="AB26" i="55"/>
  <c r="AC26" i="55"/>
  <c r="AD26" i="55"/>
  <c r="AE26" i="55"/>
  <c r="AF26" i="55"/>
  <c r="AG26" i="55"/>
  <c r="AH26" i="55"/>
  <c r="P27" i="55"/>
  <c r="Q27" i="55"/>
  <c r="R27" i="55"/>
  <c r="S27" i="55"/>
  <c r="T27" i="55"/>
  <c r="U27" i="55"/>
  <c r="V27" i="55"/>
  <c r="W27" i="55"/>
  <c r="X27" i="55"/>
  <c r="Y27" i="55"/>
  <c r="Z27" i="55"/>
  <c r="AA27" i="55"/>
  <c r="AB27" i="55"/>
  <c r="AC27" i="55"/>
  <c r="AD27" i="55"/>
  <c r="AE27" i="55"/>
  <c r="AF27" i="55"/>
  <c r="AG27" i="55"/>
  <c r="AH27" i="55"/>
  <c r="P28" i="55"/>
  <c r="Q28" i="55"/>
  <c r="R28" i="55"/>
  <c r="S28" i="55"/>
  <c r="T28" i="55"/>
  <c r="U28" i="55"/>
  <c r="V28" i="55"/>
  <c r="W28" i="55"/>
  <c r="X28" i="55"/>
  <c r="Y28" i="55"/>
  <c r="Z28" i="55"/>
  <c r="AA28" i="55"/>
  <c r="AB28" i="55"/>
  <c r="AC28" i="55"/>
  <c r="AD28" i="55"/>
  <c r="AE28" i="55"/>
  <c r="AF28" i="55"/>
  <c r="AG28" i="55"/>
  <c r="AH28" i="55"/>
  <c r="P29" i="55"/>
  <c r="Q29" i="55"/>
  <c r="R29" i="55"/>
  <c r="S29" i="55"/>
  <c r="T29" i="55"/>
  <c r="U29" i="55"/>
  <c r="V29" i="55"/>
  <c r="W29" i="55"/>
  <c r="X29" i="55"/>
  <c r="Y29" i="55"/>
  <c r="Z29" i="55"/>
  <c r="AA29" i="55"/>
  <c r="AB29" i="55"/>
  <c r="AC29" i="55"/>
  <c r="AD29" i="55"/>
  <c r="AE29" i="55"/>
  <c r="AF29" i="55"/>
  <c r="AG29" i="55"/>
  <c r="AH29" i="55"/>
  <c r="P30" i="55"/>
  <c r="Q30" i="55"/>
  <c r="R30" i="55"/>
  <c r="S30" i="55"/>
  <c r="T30" i="55"/>
  <c r="U30" i="55"/>
  <c r="V30" i="55"/>
  <c r="W30" i="55"/>
  <c r="X30" i="55"/>
  <c r="Y30" i="55"/>
  <c r="Z30" i="55"/>
  <c r="AA30" i="55"/>
  <c r="AB30" i="55"/>
  <c r="AC30" i="55"/>
  <c r="AD30" i="55"/>
  <c r="AE30" i="55"/>
  <c r="AF30" i="55"/>
  <c r="AG30" i="55"/>
  <c r="AH30" i="55"/>
  <c r="P31" i="55"/>
  <c r="Q31" i="55"/>
  <c r="R31" i="55"/>
  <c r="S31" i="55"/>
  <c r="T31" i="55"/>
  <c r="U31" i="55"/>
  <c r="V31" i="55"/>
  <c r="W31" i="55"/>
  <c r="X31" i="55"/>
  <c r="Y31" i="55"/>
  <c r="Z31" i="55"/>
  <c r="AA31" i="55"/>
  <c r="AB31" i="55"/>
  <c r="AC31" i="55"/>
  <c r="AD31" i="55"/>
  <c r="AE31" i="55"/>
  <c r="AF31" i="55"/>
  <c r="AG31" i="55"/>
  <c r="AH31" i="55"/>
  <c r="P32" i="55"/>
  <c r="Q32" i="55"/>
  <c r="R32" i="55"/>
  <c r="S32" i="55"/>
  <c r="T32" i="55"/>
  <c r="U32" i="55"/>
  <c r="V32" i="55"/>
  <c r="W32" i="55"/>
  <c r="X32" i="55"/>
  <c r="Y32" i="55"/>
  <c r="Z32" i="55"/>
  <c r="AA32" i="55"/>
  <c r="AB32" i="55"/>
  <c r="AC32" i="55"/>
  <c r="AD32" i="55"/>
  <c r="AE32" i="55"/>
  <c r="AF32" i="55"/>
  <c r="AG32" i="55"/>
  <c r="AH32" i="55"/>
  <c r="P33" i="55"/>
  <c r="Q33" i="55"/>
  <c r="R33" i="55"/>
  <c r="S33" i="55"/>
  <c r="T33" i="55"/>
  <c r="U33" i="55"/>
  <c r="V33" i="55"/>
  <c r="W33" i="55"/>
  <c r="X33" i="55"/>
  <c r="Y33" i="55"/>
  <c r="Z33" i="55"/>
  <c r="AA33" i="55"/>
  <c r="AB33" i="55"/>
  <c r="AC33" i="55"/>
  <c r="AD33" i="55"/>
  <c r="AE33" i="55"/>
  <c r="AF33" i="55"/>
  <c r="AG33" i="55"/>
  <c r="AH33" i="55"/>
  <c r="P34" i="55"/>
  <c r="Q34" i="55"/>
  <c r="R34" i="55"/>
  <c r="S34" i="55"/>
  <c r="T34" i="55"/>
  <c r="U34" i="55"/>
  <c r="V34" i="55"/>
  <c r="W34" i="55"/>
  <c r="X34" i="55"/>
  <c r="Y34" i="55"/>
  <c r="Z34" i="55"/>
  <c r="AA34" i="55"/>
  <c r="AB34" i="55"/>
  <c r="AC34" i="55"/>
  <c r="AD34" i="55"/>
  <c r="AE34" i="55"/>
  <c r="AF34" i="55"/>
  <c r="AG34" i="55"/>
  <c r="AH34" i="55"/>
  <c r="P35" i="55"/>
  <c r="Q35" i="55"/>
  <c r="R35" i="55"/>
  <c r="S35" i="55"/>
  <c r="T35" i="55"/>
  <c r="U35" i="55"/>
  <c r="V35" i="55"/>
  <c r="W35" i="55"/>
  <c r="X35" i="55"/>
  <c r="Y35" i="55"/>
  <c r="Z35" i="55"/>
  <c r="AA35" i="55"/>
  <c r="AB35" i="55"/>
  <c r="AC35" i="55"/>
  <c r="AD35" i="55"/>
  <c r="AE35" i="55"/>
  <c r="AF35" i="55"/>
  <c r="AG35" i="55"/>
  <c r="AH35" i="55"/>
  <c r="P36" i="55"/>
  <c r="Q36" i="55"/>
  <c r="R36" i="55"/>
  <c r="S36" i="55"/>
  <c r="T36" i="55"/>
  <c r="U36" i="55"/>
  <c r="V36" i="55"/>
  <c r="W36" i="55"/>
  <c r="X36" i="55"/>
  <c r="Y36" i="55"/>
  <c r="Z36" i="55"/>
  <c r="AA36" i="55"/>
  <c r="AB36" i="55"/>
  <c r="AC36" i="55"/>
  <c r="AD36" i="55"/>
  <c r="AE36" i="55"/>
  <c r="AF36" i="55"/>
  <c r="AG36" i="55"/>
  <c r="AH36" i="55"/>
  <c r="P37" i="55"/>
  <c r="Q37" i="55"/>
  <c r="R37" i="55"/>
  <c r="S37" i="55"/>
  <c r="T37" i="55"/>
  <c r="U37" i="55"/>
  <c r="V37" i="55"/>
  <c r="W37" i="55"/>
  <c r="X37" i="55"/>
  <c r="Y37" i="55"/>
  <c r="Z37" i="55"/>
  <c r="AA37" i="55"/>
  <c r="AB37" i="55"/>
  <c r="AC37" i="55"/>
  <c r="AD37" i="55"/>
  <c r="AE37" i="55"/>
  <c r="AF37" i="55"/>
  <c r="AG37" i="55"/>
  <c r="AH37" i="55"/>
  <c r="P38" i="55"/>
  <c r="Q38" i="55"/>
  <c r="R38" i="55"/>
  <c r="S38" i="55"/>
  <c r="T38" i="55"/>
  <c r="U38" i="55"/>
  <c r="V38" i="55"/>
  <c r="W38" i="55"/>
  <c r="X38" i="55"/>
  <c r="Y38" i="55"/>
  <c r="Z38" i="55"/>
  <c r="AA38" i="55"/>
  <c r="AB38" i="55"/>
  <c r="AC38" i="55"/>
  <c r="AD38" i="55"/>
  <c r="AE38" i="55"/>
  <c r="AF38" i="55"/>
  <c r="AG38" i="55"/>
  <c r="AH38" i="55"/>
  <c r="P39" i="55"/>
  <c r="Q39" i="55"/>
  <c r="R39" i="55"/>
  <c r="S39" i="55"/>
  <c r="T39" i="55"/>
  <c r="U39" i="55"/>
  <c r="V39" i="55"/>
  <c r="W39" i="55"/>
  <c r="X39" i="55"/>
  <c r="Y39" i="55"/>
  <c r="Z39" i="55"/>
  <c r="AA39" i="55"/>
  <c r="AB39" i="55"/>
  <c r="AC39" i="55"/>
  <c r="AD39" i="55"/>
  <c r="AE39" i="55"/>
  <c r="AF39" i="55"/>
  <c r="AG39" i="55"/>
  <c r="AH39" i="55"/>
  <c r="P40" i="55"/>
  <c r="Q40" i="55"/>
  <c r="R40" i="55"/>
  <c r="S40" i="55"/>
  <c r="T40" i="55"/>
  <c r="U40" i="55"/>
  <c r="V40" i="55"/>
  <c r="W40" i="55"/>
  <c r="X40" i="55"/>
  <c r="Y40" i="55"/>
  <c r="Z40" i="55"/>
  <c r="AA40" i="55"/>
  <c r="AB40" i="55"/>
  <c r="AC40" i="55"/>
  <c r="AD40" i="55"/>
  <c r="AE40" i="55"/>
  <c r="AF40" i="55"/>
  <c r="AG40" i="55"/>
  <c r="AH40" i="55"/>
  <c r="P41" i="55"/>
  <c r="Q41" i="55"/>
  <c r="R41" i="55"/>
  <c r="S41" i="55"/>
  <c r="T41" i="55"/>
  <c r="U41" i="55"/>
  <c r="V41" i="55"/>
  <c r="W41" i="55"/>
  <c r="X41" i="55"/>
  <c r="Y41" i="55"/>
  <c r="Z41" i="55"/>
  <c r="AA41" i="55"/>
  <c r="AB41" i="55"/>
  <c r="AC41" i="55"/>
  <c r="AD41" i="55"/>
  <c r="AE41" i="55"/>
  <c r="AF41" i="55"/>
  <c r="AG41" i="55"/>
  <c r="AH41" i="55"/>
  <c r="P42" i="55"/>
  <c r="Q42" i="55"/>
  <c r="R42" i="55"/>
  <c r="S42" i="55"/>
  <c r="T42" i="55"/>
  <c r="U42" i="55"/>
  <c r="V42" i="55"/>
  <c r="W42" i="55"/>
  <c r="X42" i="55"/>
  <c r="Y42" i="55"/>
  <c r="Z42" i="55"/>
  <c r="AA42" i="55"/>
  <c r="AB42" i="55"/>
  <c r="AC42" i="55"/>
  <c r="AD42" i="55"/>
  <c r="AE42" i="55"/>
  <c r="AF42" i="55"/>
  <c r="AG42" i="55"/>
  <c r="AH42" i="55"/>
  <c r="P43" i="55"/>
  <c r="Q43" i="55"/>
  <c r="R43" i="55"/>
  <c r="S43" i="55"/>
  <c r="T43" i="55"/>
  <c r="U43" i="55"/>
  <c r="V43" i="55"/>
  <c r="W43" i="55"/>
  <c r="X43" i="55"/>
  <c r="Y43" i="55"/>
  <c r="Z43" i="55"/>
  <c r="AA43" i="55"/>
  <c r="AB43" i="55"/>
  <c r="AC43" i="55"/>
  <c r="AD43" i="55"/>
  <c r="AE43" i="55"/>
  <c r="AF43" i="55"/>
  <c r="AG43" i="55"/>
  <c r="AH43" i="55"/>
  <c r="P44" i="55"/>
  <c r="Q44" i="55"/>
  <c r="R44" i="55"/>
  <c r="S44" i="55"/>
  <c r="T44" i="55"/>
  <c r="U44" i="55"/>
  <c r="V44" i="55"/>
  <c r="W44" i="55"/>
  <c r="X44" i="55"/>
  <c r="Y44" i="55"/>
  <c r="Z44" i="55"/>
  <c r="AA44" i="55"/>
  <c r="AB44" i="55"/>
  <c r="AC44" i="55"/>
  <c r="AD44" i="55"/>
  <c r="AE44" i="55"/>
  <c r="AF44" i="55"/>
  <c r="AG44" i="55"/>
  <c r="AH44" i="55"/>
  <c r="P45" i="55"/>
  <c r="Q45" i="55"/>
  <c r="R45" i="55"/>
  <c r="S45" i="55"/>
  <c r="T45" i="55"/>
  <c r="U45" i="55"/>
  <c r="V45" i="55"/>
  <c r="W45" i="55"/>
  <c r="X45" i="55"/>
  <c r="Y45" i="55"/>
  <c r="Z45" i="55"/>
  <c r="AA45" i="55"/>
  <c r="AB45" i="55"/>
  <c r="AC45" i="55"/>
  <c r="AD45" i="55"/>
  <c r="AE45" i="55"/>
  <c r="AF45" i="55"/>
  <c r="AG45" i="55"/>
  <c r="AH45" i="55"/>
  <c r="P46" i="55"/>
  <c r="Q46" i="55"/>
  <c r="R46" i="55"/>
  <c r="S46" i="55"/>
  <c r="T46" i="55"/>
  <c r="U46" i="55"/>
  <c r="V46" i="55"/>
  <c r="W46" i="55"/>
  <c r="X46" i="55"/>
  <c r="Y46" i="55"/>
  <c r="Z46" i="55"/>
  <c r="AA46" i="55"/>
  <c r="AB46" i="55"/>
  <c r="AC46" i="55"/>
  <c r="AD46" i="55"/>
  <c r="AE46" i="55"/>
  <c r="AF46" i="55"/>
  <c r="AG46" i="55"/>
  <c r="AH46" i="55"/>
  <c r="P47" i="55"/>
  <c r="Q47" i="55"/>
  <c r="R47" i="55"/>
  <c r="S47" i="55"/>
  <c r="T47" i="55"/>
  <c r="U47" i="55"/>
  <c r="V47" i="55"/>
  <c r="W47" i="55"/>
  <c r="X47" i="55"/>
  <c r="Y47" i="55"/>
  <c r="Z47" i="55"/>
  <c r="AA47" i="55"/>
  <c r="AB47" i="55"/>
  <c r="AC47" i="55"/>
  <c r="AD47" i="55"/>
  <c r="AE47" i="55"/>
  <c r="AF47" i="55"/>
  <c r="AG47" i="55"/>
  <c r="AH47" i="55"/>
  <c r="P48" i="55"/>
  <c r="Q48" i="55"/>
  <c r="R48" i="55"/>
  <c r="S48" i="55"/>
  <c r="T48" i="55"/>
  <c r="U48" i="55"/>
  <c r="V48" i="55"/>
  <c r="W48" i="55"/>
  <c r="X48" i="55"/>
  <c r="Y48" i="55"/>
  <c r="Z48" i="55"/>
  <c r="AA48" i="55"/>
  <c r="AB48" i="55"/>
  <c r="AC48" i="55"/>
  <c r="AD48" i="55"/>
  <c r="AE48" i="55"/>
  <c r="AF48" i="55"/>
  <c r="AG48" i="55"/>
  <c r="AH48" i="55"/>
  <c r="P49" i="55"/>
  <c r="Q49" i="55"/>
  <c r="R49" i="55"/>
  <c r="S49" i="55"/>
  <c r="T49" i="55"/>
  <c r="U49" i="55"/>
  <c r="V49" i="55"/>
  <c r="W49" i="55"/>
  <c r="X49" i="55"/>
  <c r="Y49" i="55"/>
  <c r="Z49" i="55"/>
  <c r="AA49" i="55"/>
  <c r="AB49" i="55"/>
  <c r="AC49" i="55"/>
  <c r="AD49" i="55"/>
  <c r="AE49" i="55"/>
  <c r="AF49" i="55"/>
  <c r="AG49" i="55"/>
  <c r="AH49" i="55"/>
  <c r="P50" i="55"/>
  <c r="Q50" i="55"/>
  <c r="R50" i="55"/>
  <c r="S50" i="55"/>
  <c r="T50" i="55"/>
  <c r="U50" i="55"/>
  <c r="V50" i="55"/>
  <c r="W50" i="55"/>
  <c r="X50" i="55"/>
  <c r="Y50" i="55"/>
  <c r="Z50" i="55"/>
  <c r="AA50" i="55"/>
  <c r="AB50" i="55"/>
  <c r="AC50" i="55"/>
  <c r="AD50" i="55"/>
  <c r="AE50" i="55"/>
  <c r="AF50" i="55"/>
  <c r="AG50" i="55"/>
  <c r="AH50" i="55"/>
  <c r="P51" i="55"/>
  <c r="Q51" i="55"/>
  <c r="R51" i="55"/>
  <c r="S51" i="55"/>
  <c r="T51" i="55"/>
  <c r="U51" i="55"/>
  <c r="V51" i="55"/>
  <c r="W51" i="55"/>
  <c r="X51" i="55"/>
  <c r="Y51" i="55"/>
  <c r="Z51" i="55"/>
  <c r="AA51" i="55"/>
  <c r="AB51" i="55"/>
  <c r="AC51" i="55"/>
  <c r="AD51" i="55"/>
  <c r="AE51" i="55"/>
  <c r="AF51" i="55"/>
  <c r="AG51" i="55"/>
  <c r="AH51" i="55"/>
  <c r="P52" i="55"/>
  <c r="Q52" i="55"/>
  <c r="R52" i="55"/>
  <c r="S52" i="55"/>
  <c r="T52" i="55"/>
  <c r="U52" i="55"/>
  <c r="V52" i="55"/>
  <c r="W52" i="55"/>
  <c r="S30" i="39" s="1"/>
  <c r="X52" i="55"/>
  <c r="Y52" i="55"/>
  <c r="Z52" i="55"/>
  <c r="AA52" i="55"/>
  <c r="AB52" i="55"/>
  <c r="AC52" i="55"/>
  <c r="AD52" i="55"/>
  <c r="AE52" i="55"/>
  <c r="AA30" i="39" s="1"/>
  <c r="AF52" i="55"/>
  <c r="AG52" i="55"/>
  <c r="AH52" i="55"/>
  <c r="P53" i="55"/>
  <c r="Q53" i="55"/>
  <c r="R53" i="55"/>
  <c r="S53" i="55"/>
  <c r="T53" i="55"/>
  <c r="U53" i="55"/>
  <c r="V53" i="55"/>
  <c r="W53" i="55"/>
  <c r="X53" i="55"/>
  <c r="Y53" i="55"/>
  <c r="Z53" i="55"/>
  <c r="AA53" i="55"/>
  <c r="AB53" i="55"/>
  <c r="AC53" i="55"/>
  <c r="AD53" i="55"/>
  <c r="AE53" i="55"/>
  <c r="AF53" i="55"/>
  <c r="AG53" i="55"/>
  <c r="AH53" i="55"/>
  <c r="P54" i="55"/>
  <c r="Q54" i="55"/>
  <c r="R54" i="55"/>
  <c r="S54" i="55"/>
  <c r="T54" i="55"/>
  <c r="U54" i="55"/>
  <c r="V54" i="55"/>
  <c r="W54" i="55"/>
  <c r="X54" i="55"/>
  <c r="Y54" i="55"/>
  <c r="Z54" i="55"/>
  <c r="AA54" i="55"/>
  <c r="AB54" i="55"/>
  <c r="AC54" i="55"/>
  <c r="AD54" i="55"/>
  <c r="AE54" i="55"/>
  <c r="AF54" i="55"/>
  <c r="AG54" i="55"/>
  <c r="AH54" i="55"/>
  <c r="P55" i="55"/>
  <c r="Q55" i="55"/>
  <c r="R55" i="55"/>
  <c r="S55" i="55"/>
  <c r="T55" i="55"/>
  <c r="U55" i="55"/>
  <c r="V55" i="55"/>
  <c r="W55" i="55"/>
  <c r="X55" i="55"/>
  <c r="Y55" i="55"/>
  <c r="Z55" i="55"/>
  <c r="AA55" i="55"/>
  <c r="AB55" i="55"/>
  <c r="AC55" i="55"/>
  <c r="AD55" i="55"/>
  <c r="AE55" i="55"/>
  <c r="AF55" i="55"/>
  <c r="AG55" i="55"/>
  <c r="AH55" i="55"/>
  <c r="P56" i="55"/>
  <c r="Q56" i="55"/>
  <c r="R56" i="55"/>
  <c r="S56" i="55"/>
  <c r="T56" i="55"/>
  <c r="U56" i="55"/>
  <c r="V56" i="55"/>
  <c r="W56" i="55"/>
  <c r="X56" i="55"/>
  <c r="Y56" i="55"/>
  <c r="Z56" i="55"/>
  <c r="AA56" i="55"/>
  <c r="AB56" i="55"/>
  <c r="AC56" i="55"/>
  <c r="AD56" i="55"/>
  <c r="AE56" i="55"/>
  <c r="AF56" i="55"/>
  <c r="AG56" i="55"/>
  <c r="AH56" i="55"/>
  <c r="P57" i="55"/>
  <c r="Q57" i="55"/>
  <c r="R57" i="55"/>
  <c r="S57" i="55"/>
  <c r="T57" i="55"/>
  <c r="U57" i="55"/>
  <c r="V57" i="55"/>
  <c r="W57" i="55"/>
  <c r="X57" i="55"/>
  <c r="Y57" i="55"/>
  <c r="Z57" i="55"/>
  <c r="AA57" i="55"/>
  <c r="AB57" i="55"/>
  <c r="AC57" i="55"/>
  <c r="AD57" i="55"/>
  <c r="AE57" i="55"/>
  <c r="AF57" i="55"/>
  <c r="AG57" i="55"/>
  <c r="AH57" i="55"/>
  <c r="P58" i="55"/>
  <c r="Q58" i="55"/>
  <c r="R58" i="55"/>
  <c r="S58" i="55"/>
  <c r="T58" i="55"/>
  <c r="U58" i="55"/>
  <c r="V58" i="55"/>
  <c r="W58" i="55"/>
  <c r="X58" i="55"/>
  <c r="Y58" i="55"/>
  <c r="Z58" i="55"/>
  <c r="AA58" i="55"/>
  <c r="AB58" i="55"/>
  <c r="AC58" i="55"/>
  <c r="AD58" i="55"/>
  <c r="AE58" i="55"/>
  <c r="AF58" i="55"/>
  <c r="AG58" i="55"/>
  <c r="AH58" i="55"/>
  <c r="P59" i="55"/>
  <c r="Q59" i="55"/>
  <c r="R59" i="55"/>
  <c r="S59" i="55"/>
  <c r="T59" i="55"/>
  <c r="U59" i="55"/>
  <c r="V59" i="55"/>
  <c r="W59" i="55"/>
  <c r="X59" i="55"/>
  <c r="Y59" i="55"/>
  <c r="Z59" i="55"/>
  <c r="AA59" i="55"/>
  <c r="AB59" i="55"/>
  <c r="AC59" i="55"/>
  <c r="AD59" i="55"/>
  <c r="AE59" i="55"/>
  <c r="AF59" i="55"/>
  <c r="AG59" i="55"/>
  <c r="AH59" i="55"/>
  <c r="P60" i="55"/>
  <c r="Q60" i="55"/>
  <c r="R60" i="55"/>
  <c r="S60" i="55"/>
  <c r="T60" i="55"/>
  <c r="U60" i="55"/>
  <c r="V60" i="55"/>
  <c r="W60" i="55"/>
  <c r="S21" i="39" s="1"/>
  <c r="X60" i="55"/>
  <c r="Y60" i="55"/>
  <c r="Z60" i="55"/>
  <c r="AA60" i="55"/>
  <c r="AB60" i="55"/>
  <c r="AC60" i="55"/>
  <c r="AD60" i="55"/>
  <c r="AE60" i="55"/>
  <c r="AA21" i="39" s="1"/>
  <c r="AF60" i="55"/>
  <c r="AG60" i="55"/>
  <c r="AH60" i="55"/>
  <c r="P61" i="55"/>
  <c r="Q61" i="55"/>
  <c r="R61" i="55"/>
  <c r="S61" i="55"/>
  <c r="T61" i="55"/>
  <c r="U61" i="55"/>
  <c r="V61" i="55"/>
  <c r="W61" i="55"/>
  <c r="X61" i="55"/>
  <c r="Y61" i="55"/>
  <c r="Z61" i="55"/>
  <c r="AA61" i="55"/>
  <c r="AB61" i="55"/>
  <c r="AC61" i="55"/>
  <c r="AD61" i="55"/>
  <c r="AE61" i="55"/>
  <c r="AF61" i="55"/>
  <c r="AG61" i="55"/>
  <c r="AH61" i="55"/>
  <c r="P62" i="55"/>
  <c r="Q62" i="55"/>
  <c r="R62" i="55"/>
  <c r="S62" i="55"/>
  <c r="T62" i="55"/>
  <c r="U62" i="55"/>
  <c r="V62" i="55"/>
  <c r="W62" i="55"/>
  <c r="X62" i="55"/>
  <c r="Y62" i="55"/>
  <c r="Z62" i="55"/>
  <c r="AA62" i="55"/>
  <c r="AB62" i="55"/>
  <c r="AC62" i="55"/>
  <c r="AD62" i="55"/>
  <c r="AE62" i="55"/>
  <c r="AF62" i="55"/>
  <c r="AG62" i="55"/>
  <c r="AH62" i="55"/>
  <c r="P63" i="55"/>
  <c r="Q63" i="55"/>
  <c r="R63" i="55"/>
  <c r="S63" i="55"/>
  <c r="T63" i="55"/>
  <c r="U63" i="55"/>
  <c r="V63" i="55"/>
  <c r="W63" i="55"/>
  <c r="X63" i="55"/>
  <c r="Y63" i="55"/>
  <c r="Z63" i="55"/>
  <c r="AA63" i="55"/>
  <c r="AB63" i="55"/>
  <c r="AC63" i="55"/>
  <c r="AD63" i="55"/>
  <c r="AE63" i="55"/>
  <c r="AF63" i="55"/>
  <c r="AG63" i="55"/>
  <c r="AH63" i="55"/>
  <c r="P64" i="55"/>
  <c r="Q64" i="55"/>
  <c r="R64" i="55"/>
  <c r="S64" i="55"/>
  <c r="T64" i="55"/>
  <c r="U64" i="55"/>
  <c r="V64" i="55"/>
  <c r="W64" i="55"/>
  <c r="X64" i="55"/>
  <c r="Y64" i="55"/>
  <c r="Z64" i="55"/>
  <c r="AA64" i="55"/>
  <c r="AB64" i="55"/>
  <c r="AC64" i="55"/>
  <c r="AD64" i="55"/>
  <c r="AE64" i="55"/>
  <c r="AF64" i="55"/>
  <c r="AG64" i="55"/>
  <c r="AH64" i="55"/>
  <c r="P65" i="55"/>
  <c r="Q65" i="55"/>
  <c r="R65" i="55"/>
  <c r="S65" i="55"/>
  <c r="T65" i="55"/>
  <c r="U65" i="55"/>
  <c r="V65" i="55"/>
  <c r="W65" i="55"/>
  <c r="X65" i="55"/>
  <c r="Y65" i="55"/>
  <c r="Z65" i="55"/>
  <c r="AA65" i="55"/>
  <c r="AB65" i="55"/>
  <c r="AC65" i="55"/>
  <c r="AD65" i="55"/>
  <c r="AE65" i="55"/>
  <c r="AF65" i="55"/>
  <c r="AG65" i="55"/>
  <c r="AH65" i="55"/>
  <c r="P66" i="55"/>
  <c r="Q66" i="55"/>
  <c r="R66" i="55"/>
  <c r="S66" i="55"/>
  <c r="T66" i="55"/>
  <c r="U66" i="55"/>
  <c r="V66" i="55"/>
  <c r="W66" i="55"/>
  <c r="X66" i="55"/>
  <c r="Y66" i="55"/>
  <c r="Z66" i="55"/>
  <c r="AA66" i="55"/>
  <c r="AB66" i="55"/>
  <c r="AC66" i="55"/>
  <c r="AD66" i="55"/>
  <c r="AE66" i="55"/>
  <c r="AF66" i="55"/>
  <c r="AG66" i="55"/>
  <c r="AH66" i="55"/>
  <c r="P67" i="55"/>
  <c r="Q67" i="55"/>
  <c r="R67" i="55"/>
  <c r="S67" i="55"/>
  <c r="T67" i="55"/>
  <c r="U67" i="55"/>
  <c r="V67" i="55"/>
  <c r="W67" i="55"/>
  <c r="X67" i="55"/>
  <c r="Y67" i="55"/>
  <c r="Z67" i="55"/>
  <c r="AA67" i="55"/>
  <c r="AB67" i="55"/>
  <c r="AC67" i="55"/>
  <c r="AD67" i="55"/>
  <c r="AE67" i="55"/>
  <c r="AF67" i="55"/>
  <c r="AG67" i="55"/>
  <c r="AH67" i="55"/>
  <c r="P68" i="55"/>
  <c r="Q68" i="55"/>
  <c r="R68" i="55"/>
  <c r="S68" i="55"/>
  <c r="T68" i="55"/>
  <c r="U68" i="55"/>
  <c r="V68" i="55"/>
  <c r="W68" i="55"/>
  <c r="X68" i="55"/>
  <c r="Y68" i="55"/>
  <c r="Z68" i="55"/>
  <c r="AA68" i="55"/>
  <c r="AB68" i="55"/>
  <c r="AC68" i="55"/>
  <c r="AD68" i="55"/>
  <c r="AE68" i="55"/>
  <c r="AF68" i="55"/>
  <c r="AG68" i="55"/>
  <c r="AH68" i="55"/>
  <c r="P69" i="55"/>
  <c r="Q69" i="55"/>
  <c r="R69" i="55"/>
  <c r="S69" i="55"/>
  <c r="T69" i="55"/>
  <c r="U69" i="55"/>
  <c r="V69" i="55"/>
  <c r="W69" i="55"/>
  <c r="X69" i="55"/>
  <c r="Y69" i="55"/>
  <c r="Z69" i="55"/>
  <c r="AA69" i="55"/>
  <c r="AB69" i="55"/>
  <c r="AC69" i="55"/>
  <c r="AD69" i="55"/>
  <c r="AE69" i="55"/>
  <c r="AF69" i="55"/>
  <c r="AG69" i="55"/>
  <c r="AH69" i="55"/>
  <c r="P70" i="55"/>
  <c r="Q70" i="55"/>
  <c r="R70" i="55"/>
  <c r="S70" i="55"/>
  <c r="T70" i="55"/>
  <c r="U70" i="55"/>
  <c r="V70" i="55"/>
  <c r="W70" i="55"/>
  <c r="X70" i="55"/>
  <c r="Y70" i="55"/>
  <c r="Z70" i="55"/>
  <c r="AA70" i="55"/>
  <c r="AB70" i="55"/>
  <c r="AC70" i="55"/>
  <c r="AD70" i="55"/>
  <c r="AE70" i="55"/>
  <c r="AF70" i="55"/>
  <c r="AG70" i="55"/>
  <c r="AH70" i="55"/>
  <c r="P71" i="55"/>
  <c r="Q71" i="55"/>
  <c r="R71" i="55"/>
  <c r="S71" i="55"/>
  <c r="T71" i="55"/>
  <c r="U71" i="55"/>
  <c r="V71" i="55"/>
  <c r="R31" i="39" s="1"/>
  <c r="W71" i="55"/>
  <c r="X71" i="55"/>
  <c r="Y71" i="55"/>
  <c r="Z71" i="55"/>
  <c r="AA71" i="55"/>
  <c r="AB71" i="55"/>
  <c r="AC71" i="55"/>
  <c r="AD71" i="55"/>
  <c r="Z31" i="39" s="1"/>
  <c r="AE71" i="55"/>
  <c r="AF71" i="55"/>
  <c r="AG71" i="55"/>
  <c r="AH71" i="55"/>
  <c r="P72" i="55"/>
  <c r="Q72" i="55"/>
  <c r="R72" i="55"/>
  <c r="S72" i="55"/>
  <c r="T72" i="55"/>
  <c r="U72" i="55"/>
  <c r="V72" i="55"/>
  <c r="W72" i="55"/>
  <c r="X72" i="55"/>
  <c r="Y72" i="55"/>
  <c r="Z72" i="55"/>
  <c r="AA72" i="55"/>
  <c r="AB72" i="55"/>
  <c r="AC72" i="55"/>
  <c r="AD72" i="55"/>
  <c r="AE72" i="55"/>
  <c r="AF72" i="55"/>
  <c r="AG72" i="55"/>
  <c r="AH72" i="55"/>
  <c r="P73" i="55"/>
  <c r="Q73" i="55"/>
  <c r="R73" i="55"/>
  <c r="S73" i="55"/>
  <c r="T73" i="55"/>
  <c r="U73" i="55"/>
  <c r="V73" i="55"/>
  <c r="W73" i="55"/>
  <c r="X73" i="55"/>
  <c r="Y73" i="55"/>
  <c r="Z73" i="55"/>
  <c r="AA73" i="55"/>
  <c r="AB73" i="55"/>
  <c r="AC73" i="55"/>
  <c r="AD73" i="55"/>
  <c r="AE73" i="55"/>
  <c r="AF73" i="55"/>
  <c r="AG73" i="55"/>
  <c r="AH73" i="55"/>
  <c r="P74" i="55"/>
  <c r="Q74" i="55"/>
  <c r="R74" i="55"/>
  <c r="S74" i="55"/>
  <c r="T74" i="55"/>
  <c r="U74" i="55"/>
  <c r="V74" i="55"/>
  <c r="W74" i="55"/>
  <c r="X74" i="55"/>
  <c r="Y74" i="55"/>
  <c r="Z74" i="55"/>
  <c r="AA74" i="55"/>
  <c r="AB74" i="55"/>
  <c r="AC74" i="55"/>
  <c r="AD74" i="55"/>
  <c r="AE74" i="55"/>
  <c r="AF74" i="55"/>
  <c r="AG74" i="55"/>
  <c r="AH74" i="55"/>
  <c r="P75" i="55"/>
  <c r="Q75" i="55"/>
  <c r="R75" i="55"/>
  <c r="S75" i="55"/>
  <c r="T75" i="55"/>
  <c r="U75" i="55"/>
  <c r="V75" i="55"/>
  <c r="W75" i="55"/>
  <c r="X75" i="55"/>
  <c r="Y75" i="55"/>
  <c r="Z75" i="55"/>
  <c r="AA75" i="55"/>
  <c r="AB75" i="55"/>
  <c r="AC75" i="55"/>
  <c r="AD75" i="55"/>
  <c r="AE75" i="55"/>
  <c r="AF75" i="55"/>
  <c r="AG75" i="55"/>
  <c r="AH75" i="55"/>
  <c r="P76" i="55"/>
  <c r="Q76" i="55"/>
  <c r="R76" i="55"/>
  <c r="S76" i="55"/>
  <c r="T76" i="55"/>
  <c r="U76" i="55"/>
  <c r="V76" i="55"/>
  <c r="W76" i="55"/>
  <c r="X76" i="55"/>
  <c r="Y76" i="55"/>
  <c r="Z76" i="55"/>
  <c r="AA76" i="55"/>
  <c r="AB76" i="55"/>
  <c r="AC76" i="55"/>
  <c r="AD76" i="55"/>
  <c r="AE76" i="55"/>
  <c r="AF76" i="55"/>
  <c r="AG76" i="55"/>
  <c r="AH76" i="55"/>
  <c r="P77" i="55"/>
  <c r="Q77" i="55"/>
  <c r="R77" i="55"/>
  <c r="S77" i="55"/>
  <c r="T77" i="55"/>
  <c r="U77" i="55"/>
  <c r="V77" i="55"/>
  <c r="W77" i="55"/>
  <c r="X77" i="55"/>
  <c r="Y77" i="55"/>
  <c r="Z77" i="55"/>
  <c r="AA77" i="55"/>
  <c r="AB77" i="55"/>
  <c r="AC77" i="55"/>
  <c r="AD77" i="55"/>
  <c r="AE77" i="55"/>
  <c r="AF77" i="55"/>
  <c r="AG77" i="55"/>
  <c r="AH77" i="55"/>
  <c r="P78" i="55"/>
  <c r="Q78" i="55"/>
  <c r="R78" i="55"/>
  <c r="S78" i="55"/>
  <c r="T78" i="55"/>
  <c r="U78" i="55"/>
  <c r="V78" i="55"/>
  <c r="W78" i="55"/>
  <c r="X78" i="55"/>
  <c r="Y78" i="55"/>
  <c r="Z78" i="55"/>
  <c r="AA78" i="55"/>
  <c r="AB78" i="55"/>
  <c r="AC78" i="55"/>
  <c r="AD78" i="55"/>
  <c r="AE78" i="55"/>
  <c r="AF78" i="55"/>
  <c r="AG78" i="55"/>
  <c r="AH78" i="55"/>
  <c r="P79" i="55"/>
  <c r="Q79" i="55"/>
  <c r="R79" i="55"/>
  <c r="S79" i="55"/>
  <c r="T79" i="55"/>
  <c r="U79" i="55"/>
  <c r="V79" i="55"/>
  <c r="W79" i="55"/>
  <c r="X79" i="55"/>
  <c r="Y79" i="55"/>
  <c r="Z79" i="55"/>
  <c r="AA79" i="55"/>
  <c r="AB79" i="55"/>
  <c r="AC79" i="55"/>
  <c r="AD79" i="55"/>
  <c r="AE79" i="55"/>
  <c r="AF79" i="55"/>
  <c r="AG79" i="55"/>
  <c r="AH79" i="55"/>
  <c r="P80" i="55"/>
  <c r="Q80" i="55"/>
  <c r="R80" i="55"/>
  <c r="S80" i="55"/>
  <c r="T80" i="55"/>
  <c r="U80" i="55"/>
  <c r="V80" i="55"/>
  <c r="W80" i="55"/>
  <c r="X80" i="55"/>
  <c r="Y80" i="55"/>
  <c r="Z80" i="55"/>
  <c r="AA80" i="55"/>
  <c r="AB80" i="55"/>
  <c r="AC80" i="55"/>
  <c r="AD80" i="55"/>
  <c r="AE80" i="55"/>
  <c r="AF80" i="55"/>
  <c r="AG80" i="55"/>
  <c r="AH80" i="55"/>
  <c r="P81" i="55"/>
  <c r="Q81" i="55"/>
  <c r="R81" i="55"/>
  <c r="S81" i="55"/>
  <c r="T81" i="55"/>
  <c r="U81" i="55"/>
  <c r="V81" i="55"/>
  <c r="W81" i="55"/>
  <c r="X81" i="55"/>
  <c r="Y81" i="55"/>
  <c r="Z81" i="55"/>
  <c r="AA81" i="55"/>
  <c r="AB81" i="55"/>
  <c r="AC81" i="55"/>
  <c r="AD81" i="55"/>
  <c r="AE81" i="55"/>
  <c r="AF81" i="55"/>
  <c r="AG81" i="55"/>
  <c r="AH81" i="55"/>
  <c r="P82" i="55"/>
  <c r="Q82" i="55"/>
  <c r="R82" i="55"/>
  <c r="S82" i="55"/>
  <c r="T82" i="55"/>
  <c r="U82" i="55"/>
  <c r="V82" i="55"/>
  <c r="W82" i="55"/>
  <c r="X82" i="55"/>
  <c r="Y82" i="55"/>
  <c r="Z82" i="55"/>
  <c r="AA82" i="55"/>
  <c r="AB82" i="55"/>
  <c r="AC82" i="55"/>
  <c r="AD82" i="55"/>
  <c r="AE82" i="55"/>
  <c r="AF82" i="55"/>
  <c r="AG82" i="55"/>
  <c r="AH82" i="55"/>
  <c r="P83" i="55"/>
  <c r="Q83" i="55"/>
  <c r="R83" i="55"/>
  <c r="S83" i="55"/>
  <c r="T83" i="55"/>
  <c r="U83" i="55"/>
  <c r="V83" i="55"/>
  <c r="W83" i="55"/>
  <c r="X83" i="55"/>
  <c r="Y83" i="55"/>
  <c r="Z83" i="55"/>
  <c r="AA83" i="55"/>
  <c r="AB83" i="55"/>
  <c r="AC83" i="55"/>
  <c r="AD83" i="55"/>
  <c r="AE83" i="55"/>
  <c r="AF83" i="55"/>
  <c r="AG83" i="55"/>
  <c r="AH83" i="55"/>
  <c r="P84" i="55"/>
  <c r="Q84" i="55"/>
  <c r="R84" i="55"/>
  <c r="S84" i="55"/>
  <c r="T84" i="55"/>
  <c r="U84" i="55"/>
  <c r="V84" i="55"/>
  <c r="W84" i="55"/>
  <c r="X84" i="55"/>
  <c r="Y84" i="55"/>
  <c r="Z84" i="55"/>
  <c r="AA84" i="55"/>
  <c r="AB84" i="55"/>
  <c r="AC84" i="55"/>
  <c r="AD84" i="55"/>
  <c r="AE84" i="55"/>
  <c r="AF84" i="55"/>
  <c r="AG84" i="55"/>
  <c r="AH84" i="55"/>
  <c r="P85" i="55"/>
  <c r="Q85" i="55"/>
  <c r="R85" i="55"/>
  <c r="S85" i="55"/>
  <c r="T85" i="55"/>
  <c r="U85" i="55"/>
  <c r="V85" i="55"/>
  <c r="W85" i="55"/>
  <c r="X85" i="55"/>
  <c r="Y85" i="55"/>
  <c r="Z85" i="55"/>
  <c r="AA85" i="55"/>
  <c r="AB85" i="55"/>
  <c r="X22" i="39" s="1"/>
  <c r="AC85" i="55"/>
  <c r="AD85" i="55"/>
  <c r="AE85" i="55"/>
  <c r="AF85" i="55"/>
  <c r="AG85" i="55"/>
  <c r="AH85" i="55"/>
  <c r="P86" i="55"/>
  <c r="Q86" i="55"/>
  <c r="R86" i="55"/>
  <c r="S86" i="55"/>
  <c r="T86" i="55"/>
  <c r="U86" i="55"/>
  <c r="V86" i="55"/>
  <c r="W86" i="55"/>
  <c r="X86" i="55"/>
  <c r="Y86" i="55"/>
  <c r="Z86" i="55"/>
  <c r="AA86" i="55"/>
  <c r="AB86" i="55"/>
  <c r="AC86" i="55"/>
  <c r="AD86" i="55"/>
  <c r="AE86" i="55"/>
  <c r="AF86" i="55"/>
  <c r="AG86" i="55"/>
  <c r="AH86" i="55"/>
  <c r="P87" i="55"/>
  <c r="Q87" i="55"/>
  <c r="R87" i="55"/>
  <c r="S87" i="55"/>
  <c r="T87" i="55"/>
  <c r="U87" i="55"/>
  <c r="V87" i="55"/>
  <c r="W87" i="55"/>
  <c r="X87" i="55"/>
  <c r="Y87" i="55"/>
  <c r="Z87" i="55"/>
  <c r="AA87" i="55"/>
  <c r="AB87" i="55"/>
  <c r="AC87" i="55"/>
  <c r="AD87" i="55"/>
  <c r="AE87" i="55"/>
  <c r="AF87" i="55"/>
  <c r="AG87" i="55"/>
  <c r="AH87" i="55"/>
  <c r="P88" i="55"/>
  <c r="Q88" i="55"/>
  <c r="R88" i="55"/>
  <c r="S88" i="55"/>
  <c r="T88" i="55"/>
  <c r="U88" i="55"/>
  <c r="V88" i="55"/>
  <c r="W88" i="55"/>
  <c r="X88" i="55"/>
  <c r="Y88" i="55"/>
  <c r="Z88" i="55"/>
  <c r="AA88" i="55"/>
  <c r="AB88" i="55"/>
  <c r="AC88" i="55"/>
  <c r="AD88" i="55"/>
  <c r="AE88" i="55"/>
  <c r="AF88" i="55"/>
  <c r="AG88" i="55"/>
  <c r="AH88" i="55"/>
  <c r="P89" i="55"/>
  <c r="Q89" i="55"/>
  <c r="R89" i="55"/>
  <c r="S89" i="55"/>
  <c r="T89" i="55"/>
  <c r="U89" i="55"/>
  <c r="V89" i="55"/>
  <c r="W89" i="55"/>
  <c r="X89" i="55"/>
  <c r="Y89" i="55"/>
  <c r="Z89" i="55"/>
  <c r="AA89" i="55"/>
  <c r="AB89" i="55"/>
  <c r="AC89" i="55"/>
  <c r="AD89" i="55"/>
  <c r="AE89" i="55"/>
  <c r="AF89" i="55"/>
  <c r="AG89" i="55"/>
  <c r="AH89" i="55"/>
  <c r="P90" i="55"/>
  <c r="Q90" i="55"/>
  <c r="R90" i="55"/>
  <c r="S90" i="55"/>
  <c r="T90" i="55"/>
  <c r="U90" i="55"/>
  <c r="V90" i="55"/>
  <c r="W90" i="55"/>
  <c r="X90" i="55"/>
  <c r="Y90" i="55"/>
  <c r="Z90" i="55"/>
  <c r="AA90" i="55"/>
  <c r="AB90" i="55"/>
  <c r="AC90" i="55"/>
  <c r="AD90" i="55"/>
  <c r="AE90" i="55"/>
  <c r="AF90" i="55"/>
  <c r="AG90" i="55"/>
  <c r="AH90" i="55"/>
  <c r="P91" i="55"/>
  <c r="Q91" i="55"/>
  <c r="M6" i="39" s="1"/>
  <c r="R91" i="55"/>
  <c r="N6" i="39" s="1"/>
  <c r="S91" i="55"/>
  <c r="T91" i="55"/>
  <c r="U91" i="55"/>
  <c r="V91" i="55"/>
  <c r="W91" i="55"/>
  <c r="X91" i="55"/>
  <c r="Y91" i="55"/>
  <c r="Z91" i="55"/>
  <c r="AA91" i="55"/>
  <c r="AB91" i="55"/>
  <c r="AC91" i="55"/>
  <c r="AD91" i="55"/>
  <c r="AE91" i="55"/>
  <c r="AF91" i="55"/>
  <c r="AG91" i="55"/>
  <c r="AH91" i="55"/>
  <c r="P92" i="55"/>
  <c r="Q92" i="55"/>
  <c r="R92" i="55"/>
  <c r="S92" i="55"/>
  <c r="T92" i="55"/>
  <c r="U92" i="55"/>
  <c r="V92" i="55"/>
  <c r="W92" i="55"/>
  <c r="X92" i="55"/>
  <c r="Y92" i="55"/>
  <c r="Z92" i="55"/>
  <c r="AA92" i="55"/>
  <c r="AB92" i="55"/>
  <c r="AC92" i="55"/>
  <c r="AD92" i="55"/>
  <c r="AE92" i="55"/>
  <c r="AF92" i="55"/>
  <c r="AG92" i="55"/>
  <c r="AH92" i="55"/>
  <c r="P93" i="55"/>
  <c r="Q93" i="55"/>
  <c r="R93" i="55"/>
  <c r="S93" i="55"/>
  <c r="O10" i="39" s="1"/>
  <c r="T93" i="55"/>
  <c r="P10" i="39" s="1"/>
  <c r="U93" i="55"/>
  <c r="V93" i="55"/>
  <c r="W93" i="55"/>
  <c r="X93" i="55"/>
  <c r="Y93" i="55"/>
  <c r="Z93" i="55"/>
  <c r="AA93" i="55"/>
  <c r="AB93" i="55"/>
  <c r="X10" i="39" s="1"/>
  <c r="AC93" i="55"/>
  <c r="AD93" i="55"/>
  <c r="AE93" i="55"/>
  <c r="AF93" i="55"/>
  <c r="AG93" i="55"/>
  <c r="AH93" i="55"/>
  <c r="P94" i="55"/>
  <c r="L7" i="39" s="1"/>
  <c r="Q94" i="55"/>
  <c r="M33" i="39" s="1"/>
  <c r="R94" i="55"/>
  <c r="S94" i="55"/>
  <c r="T94" i="55"/>
  <c r="U94" i="55"/>
  <c r="V94" i="55"/>
  <c r="W94" i="55"/>
  <c r="X94" i="55"/>
  <c r="Y94" i="55"/>
  <c r="U33" i="39" s="1"/>
  <c r="Z94" i="55"/>
  <c r="AA94" i="55"/>
  <c r="AB94" i="55"/>
  <c r="AC94" i="55"/>
  <c r="AD94" i="55"/>
  <c r="AE94" i="55"/>
  <c r="AF94" i="55"/>
  <c r="AG94" i="55"/>
  <c r="AH94" i="55"/>
  <c r="P95" i="55"/>
  <c r="Q95" i="55"/>
  <c r="R95" i="55"/>
  <c r="S95" i="55"/>
  <c r="T95" i="55"/>
  <c r="U95" i="55"/>
  <c r="V95" i="55"/>
  <c r="W95" i="55"/>
  <c r="X95" i="55"/>
  <c r="Y95" i="55"/>
  <c r="Z95" i="55"/>
  <c r="AA95" i="55"/>
  <c r="AB95" i="55"/>
  <c r="AC95" i="55"/>
  <c r="AD95" i="55"/>
  <c r="AE95" i="55"/>
  <c r="AF95" i="55"/>
  <c r="AG95" i="55"/>
  <c r="AH95" i="55"/>
  <c r="P96" i="55"/>
  <c r="Q96" i="55"/>
  <c r="R96" i="55"/>
  <c r="S96" i="55"/>
  <c r="T96" i="55"/>
  <c r="U96" i="55"/>
  <c r="V96" i="55"/>
  <c r="W96" i="55"/>
  <c r="X96" i="55"/>
  <c r="Y96" i="55"/>
  <c r="Z96" i="55"/>
  <c r="AA96" i="55"/>
  <c r="AB96" i="55"/>
  <c r="AC96" i="55"/>
  <c r="AD96" i="55"/>
  <c r="AE96" i="55"/>
  <c r="AF96" i="55"/>
  <c r="AG96" i="55"/>
  <c r="AH96" i="55"/>
  <c r="P97" i="55"/>
  <c r="Q97" i="55"/>
  <c r="R97" i="55"/>
  <c r="S97" i="55"/>
  <c r="T97" i="55"/>
  <c r="U97" i="55"/>
  <c r="V97" i="55"/>
  <c r="W97" i="55"/>
  <c r="X97" i="55"/>
  <c r="Y97" i="55"/>
  <c r="Z97" i="55"/>
  <c r="AA97" i="55"/>
  <c r="AB97" i="55"/>
  <c r="AC97" i="55"/>
  <c r="AD97" i="55"/>
  <c r="AE97" i="55"/>
  <c r="AF97" i="55"/>
  <c r="AG97" i="55"/>
  <c r="AH97" i="55"/>
  <c r="P98" i="55"/>
  <c r="Q98" i="55"/>
  <c r="R98" i="55"/>
  <c r="S98" i="55"/>
  <c r="T98" i="55"/>
  <c r="P8" i="39" s="1"/>
  <c r="U98" i="55"/>
  <c r="Q8" i="39" s="1"/>
  <c r="V98" i="55"/>
  <c r="W98" i="55"/>
  <c r="X98" i="55"/>
  <c r="Y98" i="55"/>
  <c r="Z98" i="55"/>
  <c r="V8" i="39" s="1"/>
  <c r="AA98" i="55"/>
  <c r="AB98" i="55"/>
  <c r="AC98" i="55"/>
  <c r="AD98" i="55"/>
  <c r="AE98" i="55"/>
  <c r="AF98" i="55"/>
  <c r="AG98" i="55"/>
  <c r="AH98" i="55"/>
  <c r="P99" i="55"/>
  <c r="Q99" i="55"/>
  <c r="R99" i="55"/>
  <c r="S99" i="55"/>
  <c r="T99" i="55"/>
  <c r="U99" i="55"/>
  <c r="V99" i="55"/>
  <c r="W99" i="55"/>
  <c r="X99" i="55"/>
  <c r="Y99" i="55"/>
  <c r="Z99" i="55"/>
  <c r="AA99" i="55"/>
  <c r="AB99" i="55"/>
  <c r="AC99" i="55"/>
  <c r="AD99" i="55"/>
  <c r="AE99" i="55"/>
  <c r="AF99" i="55"/>
  <c r="AG99" i="55"/>
  <c r="AH99" i="55"/>
  <c r="P100" i="55"/>
  <c r="Q100" i="55"/>
  <c r="R100" i="55"/>
  <c r="S100" i="55"/>
  <c r="T100" i="55"/>
  <c r="U100" i="55"/>
  <c r="V100" i="55"/>
  <c r="W100" i="55"/>
  <c r="X100" i="55"/>
  <c r="Y100" i="55"/>
  <c r="Z100" i="55"/>
  <c r="AA100" i="55"/>
  <c r="AB100" i="55"/>
  <c r="AC100" i="55"/>
  <c r="AD100" i="55"/>
  <c r="AE100" i="55"/>
  <c r="AF100" i="55"/>
  <c r="AG100" i="55"/>
  <c r="AH100" i="55"/>
  <c r="P101" i="55"/>
  <c r="Q101" i="55"/>
  <c r="R101" i="55"/>
  <c r="S101" i="55"/>
  <c r="T101" i="55"/>
  <c r="U101" i="55"/>
  <c r="V101" i="55"/>
  <c r="W101" i="55"/>
  <c r="X101" i="55"/>
  <c r="Y101" i="55"/>
  <c r="Z101" i="55"/>
  <c r="AA101" i="55"/>
  <c r="AB101" i="55"/>
  <c r="AC101" i="55"/>
  <c r="AD101" i="55"/>
  <c r="AE101" i="55"/>
  <c r="AF101" i="55"/>
  <c r="AG101" i="55"/>
  <c r="AH101" i="55"/>
  <c r="P102" i="55"/>
  <c r="Q102" i="55"/>
  <c r="R102" i="55"/>
  <c r="S102" i="55"/>
  <c r="T102" i="55"/>
  <c r="U102" i="55"/>
  <c r="V102" i="55"/>
  <c r="W102" i="55"/>
  <c r="X102" i="55"/>
  <c r="Y102" i="55"/>
  <c r="Z102" i="55"/>
  <c r="AA102" i="55"/>
  <c r="AB102" i="55"/>
  <c r="AC102" i="55"/>
  <c r="AD102" i="55"/>
  <c r="AE102" i="55"/>
  <c r="AF102" i="55"/>
  <c r="AG102" i="55"/>
  <c r="AH102" i="55"/>
  <c r="P103" i="55"/>
  <c r="Q103" i="55"/>
  <c r="R103" i="55"/>
  <c r="S103" i="55"/>
  <c r="T103" i="55"/>
  <c r="U103" i="55"/>
  <c r="V103" i="55"/>
  <c r="W103" i="55"/>
  <c r="X103" i="55"/>
  <c r="Y103" i="55"/>
  <c r="Z103" i="55"/>
  <c r="AA103" i="55"/>
  <c r="AB103" i="55"/>
  <c r="AC103" i="55"/>
  <c r="AD103" i="55"/>
  <c r="AE103" i="55"/>
  <c r="AF103" i="55"/>
  <c r="AG103" i="55"/>
  <c r="AH103" i="55"/>
  <c r="P104" i="55"/>
  <c r="Q104" i="55"/>
  <c r="R104" i="55"/>
  <c r="S104" i="55"/>
  <c r="T104" i="55"/>
  <c r="U104" i="55"/>
  <c r="V104" i="55"/>
  <c r="W104" i="55"/>
  <c r="X104" i="55"/>
  <c r="Y104" i="55"/>
  <c r="Z104" i="55"/>
  <c r="AA104" i="55"/>
  <c r="AB104" i="55"/>
  <c r="AC104" i="55"/>
  <c r="AD104" i="55"/>
  <c r="AE104" i="55"/>
  <c r="AF104" i="55"/>
  <c r="AG104" i="55"/>
  <c r="AH104" i="55"/>
  <c r="P105" i="55"/>
  <c r="Q105" i="55"/>
  <c r="R105" i="55"/>
  <c r="S105" i="55"/>
  <c r="T105" i="55"/>
  <c r="U105" i="55"/>
  <c r="V105" i="55"/>
  <c r="W105" i="55"/>
  <c r="X105" i="55"/>
  <c r="Y105" i="55"/>
  <c r="Z105" i="55"/>
  <c r="AA105" i="55"/>
  <c r="AB105" i="55"/>
  <c r="AC105" i="55"/>
  <c r="AD105" i="55"/>
  <c r="AE105" i="55"/>
  <c r="AF105" i="55"/>
  <c r="AG105" i="55"/>
  <c r="AH105" i="55"/>
  <c r="P106" i="55"/>
  <c r="Q106" i="55"/>
  <c r="R106" i="55"/>
  <c r="S106" i="55"/>
  <c r="T106" i="55"/>
  <c r="U106" i="55"/>
  <c r="V106" i="55"/>
  <c r="W106" i="55"/>
  <c r="X106" i="55"/>
  <c r="Y106" i="55"/>
  <c r="Z106" i="55"/>
  <c r="AA106" i="55"/>
  <c r="AB106" i="55"/>
  <c r="AC106" i="55"/>
  <c r="AD106" i="55"/>
  <c r="AE106" i="55"/>
  <c r="AF106" i="55"/>
  <c r="AG106" i="55"/>
  <c r="AH106" i="55"/>
  <c r="P107" i="55"/>
  <c r="Q107" i="55"/>
  <c r="R107" i="55"/>
  <c r="S107" i="55"/>
  <c r="T107" i="55"/>
  <c r="U107" i="55"/>
  <c r="V107" i="55"/>
  <c r="W107" i="55"/>
  <c r="X107" i="55"/>
  <c r="Y107" i="55"/>
  <c r="Z107" i="55"/>
  <c r="AA107" i="55"/>
  <c r="AB107" i="55"/>
  <c r="AC107" i="55"/>
  <c r="AD107" i="55"/>
  <c r="AE107" i="55"/>
  <c r="AF107" i="55"/>
  <c r="AG107" i="55"/>
  <c r="AH107" i="55"/>
  <c r="P108" i="55"/>
  <c r="Q108" i="55"/>
  <c r="R108" i="55"/>
  <c r="S108" i="55"/>
  <c r="T108" i="55"/>
  <c r="U108" i="55"/>
  <c r="V108" i="55"/>
  <c r="W108" i="55"/>
  <c r="X108" i="55"/>
  <c r="Y108" i="55"/>
  <c r="Z108" i="55"/>
  <c r="AA108" i="55"/>
  <c r="AB108" i="55"/>
  <c r="AC108" i="55"/>
  <c r="AD108" i="55"/>
  <c r="AE108" i="55"/>
  <c r="AF108" i="55"/>
  <c r="AG108" i="55"/>
  <c r="AH108" i="55"/>
  <c r="P109" i="55"/>
  <c r="Q109" i="55"/>
  <c r="R109" i="55"/>
  <c r="S109" i="55"/>
  <c r="T109" i="55"/>
  <c r="P35" i="39" s="1"/>
  <c r="U109" i="55"/>
  <c r="V109" i="55"/>
  <c r="W109" i="55"/>
  <c r="X109" i="55"/>
  <c r="Y109" i="55"/>
  <c r="Z109" i="55"/>
  <c r="AA109" i="55"/>
  <c r="AB109" i="55"/>
  <c r="X18" i="39" s="1"/>
  <c r="AC109" i="55"/>
  <c r="AD109" i="55"/>
  <c r="AE109" i="55"/>
  <c r="AF109" i="55"/>
  <c r="AG109" i="55"/>
  <c r="AH109" i="55"/>
  <c r="P110" i="55"/>
  <c r="Q110" i="55"/>
  <c r="R110" i="55"/>
  <c r="S110" i="55"/>
  <c r="T110" i="55"/>
  <c r="U110" i="55"/>
  <c r="V110" i="55"/>
  <c r="W110" i="55"/>
  <c r="X110" i="55"/>
  <c r="Y110" i="55"/>
  <c r="Z110" i="55"/>
  <c r="AA110" i="55"/>
  <c r="AB110" i="55"/>
  <c r="AC110" i="55"/>
  <c r="AD110" i="55"/>
  <c r="AE110" i="55"/>
  <c r="AF110" i="55"/>
  <c r="AG110" i="55"/>
  <c r="AH110" i="55"/>
  <c r="P111" i="55"/>
  <c r="Q111" i="55"/>
  <c r="R111" i="55"/>
  <c r="S111" i="55"/>
  <c r="T111" i="55"/>
  <c r="U111" i="55"/>
  <c r="V111" i="55"/>
  <c r="W111" i="55"/>
  <c r="X111" i="55"/>
  <c r="Y111" i="55"/>
  <c r="Z111" i="55"/>
  <c r="AA111" i="55"/>
  <c r="AB111" i="55"/>
  <c r="AC111" i="55"/>
  <c r="AD111" i="55"/>
  <c r="AE111" i="55"/>
  <c r="AF111" i="55"/>
  <c r="AG111" i="55"/>
  <c r="AH111" i="55"/>
  <c r="P112" i="55"/>
  <c r="Q112" i="55"/>
  <c r="R112" i="55"/>
  <c r="S112" i="55"/>
  <c r="T112" i="55"/>
  <c r="U112" i="55"/>
  <c r="V112" i="55"/>
  <c r="W112" i="55"/>
  <c r="X112" i="55"/>
  <c r="Y112" i="55"/>
  <c r="Z112" i="55"/>
  <c r="AA112" i="55"/>
  <c r="AB112" i="55"/>
  <c r="AC112" i="55"/>
  <c r="AD112" i="55"/>
  <c r="AE112" i="55"/>
  <c r="AF112" i="55"/>
  <c r="AG112" i="55"/>
  <c r="AH112" i="55"/>
  <c r="P113" i="55"/>
  <c r="Q113" i="55"/>
  <c r="R113" i="55"/>
  <c r="S113" i="55"/>
  <c r="T113" i="55"/>
  <c r="U113" i="55"/>
  <c r="V113" i="55"/>
  <c r="W113" i="55"/>
  <c r="X113" i="55"/>
  <c r="Y113" i="55"/>
  <c r="Z113" i="55"/>
  <c r="AA113" i="55"/>
  <c r="AB113" i="55"/>
  <c r="AC113" i="55"/>
  <c r="AD113" i="55"/>
  <c r="AE113" i="55"/>
  <c r="AF113" i="55"/>
  <c r="AG113" i="55"/>
  <c r="AH113" i="55"/>
  <c r="P114" i="55"/>
  <c r="Q114" i="55"/>
  <c r="R114" i="55"/>
  <c r="S114" i="55"/>
  <c r="T114" i="55"/>
  <c r="U114" i="55"/>
  <c r="V114" i="55"/>
  <c r="W114" i="55"/>
  <c r="X114" i="55"/>
  <c r="Y114" i="55"/>
  <c r="Z114" i="55"/>
  <c r="AA114" i="55"/>
  <c r="AB114" i="55"/>
  <c r="AC114" i="55"/>
  <c r="AD114" i="55"/>
  <c r="AE114" i="55"/>
  <c r="AF114" i="55"/>
  <c r="AG114" i="55"/>
  <c r="AH114" i="55"/>
  <c r="P115" i="55"/>
  <c r="Q115" i="55"/>
  <c r="R115" i="55"/>
  <c r="S115" i="55"/>
  <c r="T115" i="55"/>
  <c r="U115" i="55"/>
  <c r="V115" i="55"/>
  <c r="W115" i="55"/>
  <c r="X115" i="55"/>
  <c r="Y115" i="55"/>
  <c r="Z115" i="55"/>
  <c r="AA115" i="55"/>
  <c r="AB115" i="55"/>
  <c r="AC115" i="55"/>
  <c r="AD115" i="55"/>
  <c r="AE115" i="55"/>
  <c r="AF115" i="55"/>
  <c r="AG115" i="55"/>
  <c r="AH115" i="55"/>
  <c r="P116" i="55"/>
  <c r="Q116" i="55"/>
  <c r="R116" i="55"/>
  <c r="S116" i="55"/>
  <c r="T116" i="55"/>
  <c r="U116" i="55"/>
  <c r="V116" i="55"/>
  <c r="W116" i="55"/>
  <c r="S28" i="39" s="1"/>
  <c r="X116" i="55"/>
  <c r="Y116" i="55"/>
  <c r="Z116" i="55"/>
  <c r="AA116" i="55"/>
  <c r="AB116" i="55"/>
  <c r="AC116" i="55"/>
  <c r="AD116" i="55"/>
  <c r="AE116" i="55"/>
  <c r="AA28" i="39" s="1"/>
  <c r="AF116" i="55"/>
  <c r="AG116" i="55"/>
  <c r="AH116" i="55"/>
  <c r="P117" i="55"/>
  <c r="Q117" i="55"/>
  <c r="R117" i="55"/>
  <c r="S117" i="55"/>
  <c r="T117" i="55"/>
  <c r="U117" i="55"/>
  <c r="V117" i="55"/>
  <c r="W117" i="55"/>
  <c r="X117" i="55"/>
  <c r="Y117" i="55"/>
  <c r="Z117" i="55"/>
  <c r="AA117" i="55"/>
  <c r="AB117" i="55"/>
  <c r="AC117" i="55"/>
  <c r="AD117" i="55"/>
  <c r="AE117" i="55"/>
  <c r="AF117" i="55"/>
  <c r="AG117" i="55"/>
  <c r="AH117" i="55"/>
  <c r="P118" i="55"/>
  <c r="Q118" i="55"/>
  <c r="R118" i="55"/>
  <c r="S118" i="55"/>
  <c r="T118" i="55"/>
  <c r="U118" i="55"/>
  <c r="V118" i="55"/>
  <c r="W118" i="55"/>
  <c r="X118" i="55"/>
  <c r="Y118" i="55"/>
  <c r="Z118" i="55"/>
  <c r="AA118" i="55"/>
  <c r="AB118" i="55"/>
  <c r="AC118" i="55"/>
  <c r="AD118" i="55"/>
  <c r="AE118" i="55"/>
  <c r="AF118" i="55"/>
  <c r="AG118" i="55"/>
  <c r="AH118" i="55"/>
  <c r="P119" i="55"/>
  <c r="Q119" i="55"/>
  <c r="R119" i="55"/>
  <c r="S119" i="55"/>
  <c r="T119" i="55"/>
  <c r="U119" i="55"/>
  <c r="V119" i="55"/>
  <c r="W119" i="55"/>
  <c r="X119" i="55"/>
  <c r="Y119" i="55"/>
  <c r="Z119" i="55"/>
  <c r="AA119" i="55"/>
  <c r="AB119" i="55"/>
  <c r="AC119" i="55"/>
  <c r="AD119" i="55"/>
  <c r="AE119" i="55"/>
  <c r="AF119" i="55"/>
  <c r="AG119" i="55"/>
  <c r="AH119" i="55"/>
  <c r="P120" i="55"/>
  <c r="Q120" i="55"/>
  <c r="R120" i="55"/>
  <c r="S120" i="55"/>
  <c r="T120" i="55"/>
  <c r="U120" i="55"/>
  <c r="V120" i="55"/>
  <c r="W120" i="55"/>
  <c r="X120" i="55"/>
  <c r="Y120" i="55"/>
  <c r="Z120" i="55"/>
  <c r="AA120" i="55"/>
  <c r="AB120" i="55"/>
  <c r="AC120" i="55"/>
  <c r="AD120" i="55"/>
  <c r="AE120" i="55"/>
  <c r="AF120" i="55"/>
  <c r="AG120" i="55"/>
  <c r="AH120" i="55"/>
  <c r="P121" i="55"/>
  <c r="Q121" i="55"/>
  <c r="R121" i="55"/>
  <c r="S121" i="55"/>
  <c r="T121" i="55"/>
  <c r="U121" i="55"/>
  <c r="V121" i="55"/>
  <c r="W121" i="55"/>
  <c r="X121" i="55"/>
  <c r="Y121" i="55"/>
  <c r="Z121" i="55"/>
  <c r="AA121" i="55"/>
  <c r="AB121" i="55"/>
  <c r="AC121" i="55"/>
  <c r="AD121" i="55"/>
  <c r="AE121" i="55"/>
  <c r="AF121" i="55"/>
  <c r="AG121" i="55"/>
  <c r="AH121" i="55"/>
  <c r="P122" i="55"/>
  <c r="Q122" i="55"/>
  <c r="R122" i="55"/>
  <c r="S122" i="55"/>
  <c r="T122" i="55"/>
  <c r="U122" i="55"/>
  <c r="V122" i="55"/>
  <c r="W122" i="55"/>
  <c r="X122" i="55"/>
  <c r="Y122" i="55"/>
  <c r="Z122" i="55"/>
  <c r="AA122" i="55"/>
  <c r="AB122" i="55"/>
  <c r="AC122" i="55"/>
  <c r="AD122" i="55"/>
  <c r="AE122" i="55"/>
  <c r="AF122" i="55"/>
  <c r="AG122" i="55"/>
  <c r="AH122" i="55"/>
  <c r="P123" i="55"/>
  <c r="Q123" i="55"/>
  <c r="R123" i="55"/>
  <c r="N36" i="39" s="1"/>
  <c r="S123" i="55"/>
  <c r="T123" i="55"/>
  <c r="U123" i="55"/>
  <c r="V123" i="55"/>
  <c r="W123" i="55"/>
  <c r="X123" i="55"/>
  <c r="Y123" i="55"/>
  <c r="Z123" i="55"/>
  <c r="V36" i="39" s="1"/>
  <c r="AA123" i="55"/>
  <c r="AB123" i="55"/>
  <c r="AC123" i="55"/>
  <c r="AD123" i="55"/>
  <c r="AE123" i="55"/>
  <c r="AF123" i="55"/>
  <c r="AG123" i="55"/>
  <c r="AH123" i="55"/>
  <c r="P124" i="55"/>
  <c r="Q124" i="55"/>
  <c r="R124" i="55"/>
  <c r="S124" i="55"/>
  <c r="T124" i="55"/>
  <c r="U124" i="55"/>
  <c r="V124" i="55"/>
  <c r="W124" i="55"/>
  <c r="X124" i="55"/>
  <c r="Y124" i="55"/>
  <c r="Z124" i="55"/>
  <c r="AA124" i="55"/>
  <c r="AB124" i="55"/>
  <c r="AC124" i="55"/>
  <c r="AD124" i="55"/>
  <c r="AE124" i="55"/>
  <c r="AF124" i="55"/>
  <c r="AG124" i="55"/>
  <c r="AH124" i="55"/>
  <c r="P125" i="55"/>
  <c r="Q125" i="55"/>
  <c r="R125" i="55"/>
  <c r="S125" i="55"/>
  <c r="T125" i="55"/>
  <c r="U125" i="55"/>
  <c r="V125" i="55"/>
  <c r="W125" i="55"/>
  <c r="X125" i="55"/>
  <c r="Y125" i="55"/>
  <c r="Z125" i="55"/>
  <c r="AA125" i="55"/>
  <c r="AB125" i="55"/>
  <c r="AC125" i="55"/>
  <c r="AD125" i="55"/>
  <c r="AE125" i="55"/>
  <c r="AF125" i="55"/>
  <c r="AG125" i="55"/>
  <c r="AH125" i="55"/>
  <c r="P126" i="55"/>
  <c r="Q126" i="55"/>
  <c r="R126" i="55"/>
  <c r="S126" i="55"/>
  <c r="T126" i="55"/>
  <c r="U126" i="55"/>
  <c r="V126" i="55"/>
  <c r="W126" i="55"/>
  <c r="X126" i="55"/>
  <c r="Y126" i="55"/>
  <c r="Z126" i="55"/>
  <c r="AA126" i="55"/>
  <c r="AB126" i="55"/>
  <c r="AC126" i="55"/>
  <c r="AD126" i="55"/>
  <c r="AE126" i="55"/>
  <c r="AF126" i="55"/>
  <c r="AG126" i="55"/>
  <c r="AH126" i="55"/>
  <c r="P127" i="55"/>
  <c r="Q127" i="55"/>
  <c r="R127" i="55"/>
  <c r="S127" i="55"/>
  <c r="T127" i="55"/>
  <c r="U127" i="55"/>
  <c r="V127" i="55"/>
  <c r="W127" i="55"/>
  <c r="X127" i="55"/>
  <c r="Y127" i="55"/>
  <c r="Z127" i="55"/>
  <c r="AA127" i="55"/>
  <c r="AB127" i="55"/>
  <c r="AC127" i="55"/>
  <c r="AD127" i="55"/>
  <c r="AE127" i="55"/>
  <c r="AF127" i="55"/>
  <c r="AG127" i="55"/>
  <c r="AH127" i="55"/>
  <c r="P128" i="55"/>
  <c r="Q128" i="55"/>
  <c r="R128" i="55"/>
  <c r="S128" i="55"/>
  <c r="T128" i="55"/>
  <c r="U128" i="55"/>
  <c r="V128" i="55"/>
  <c r="W128" i="55"/>
  <c r="X128" i="55"/>
  <c r="Y128" i="55"/>
  <c r="Z128" i="55"/>
  <c r="AA128" i="55"/>
  <c r="AB128" i="55"/>
  <c r="AC128" i="55"/>
  <c r="AD128" i="55"/>
  <c r="AE128" i="55"/>
  <c r="AF128" i="55"/>
  <c r="AG128" i="55"/>
  <c r="AH128" i="55"/>
  <c r="P129" i="55"/>
  <c r="Q129" i="55"/>
  <c r="R129" i="55"/>
  <c r="S129" i="55"/>
  <c r="T129" i="55"/>
  <c r="U129" i="55"/>
  <c r="V129" i="55"/>
  <c r="W129" i="55"/>
  <c r="X129" i="55"/>
  <c r="Y129" i="55"/>
  <c r="Z129" i="55"/>
  <c r="AA129" i="55"/>
  <c r="AB129" i="55"/>
  <c r="AC129" i="55"/>
  <c r="AD129" i="55"/>
  <c r="AE129" i="55"/>
  <c r="AF129" i="55"/>
  <c r="AG129" i="55"/>
  <c r="AH129" i="55"/>
  <c r="P130" i="55"/>
  <c r="Q130" i="55"/>
  <c r="R130" i="55"/>
  <c r="S130" i="55"/>
  <c r="T130" i="55"/>
  <c r="U130" i="55"/>
  <c r="V130" i="55"/>
  <c r="W130" i="55"/>
  <c r="X130" i="55"/>
  <c r="Y130" i="55"/>
  <c r="Z130" i="55"/>
  <c r="AA130" i="55"/>
  <c r="AB130" i="55"/>
  <c r="AC130" i="55"/>
  <c r="AD130" i="55"/>
  <c r="AE130" i="55"/>
  <c r="AF130" i="55"/>
  <c r="AG130" i="55"/>
  <c r="AH130" i="55"/>
  <c r="P131" i="55"/>
  <c r="Q131" i="55"/>
  <c r="M11" i="39" s="1"/>
  <c r="R131" i="55"/>
  <c r="N34" i="39" s="1"/>
  <c r="S131" i="55"/>
  <c r="T131" i="55"/>
  <c r="U131" i="55"/>
  <c r="V131" i="55"/>
  <c r="W131" i="55"/>
  <c r="X131" i="55"/>
  <c r="Y131" i="55"/>
  <c r="Z131" i="55"/>
  <c r="V11" i="39" s="1"/>
  <c r="AA131" i="55"/>
  <c r="AB131" i="55"/>
  <c r="AC131" i="55"/>
  <c r="AD131" i="55"/>
  <c r="AE131" i="55"/>
  <c r="AF131" i="55"/>
  <c r="AG131" i="55"/>
  <c r="AH131" i="55"/>
  <c r="P132" i="55"/>
  <c r="Q132" i="55"/>
  <c r="R132" i="55"/>
  <c r="S132" i="55"/>
  <c r="T132" i="55"/>
  <c r="U132" i="55"/>
  <c r="V132" i="55"/>
  <c r="W132" i="55"/>
  <c r="X132" i="55"/>
  <c r="Y132" i="55"/>
  <c r="Z132" i="55"/>
  <c r="AA132" i="55"/>
  <c r="AB132" i="55"/>
  <c r="AC132" i="55"/>
  <c r="AD132" i="55"/>
  <c r="AE132" i="55"/>
  <c r="AF132" i="55"/>
  <c r="AG132" i="55"/>
  <c r="AH132" i="55"/>
  <c r="P133" i="55"/>
  <c r="Q133" i="55"/>
  <c r="R133" i="55"/>
  <c r="S133" i="55"/>
  <c r="T133" i="55"/>
  <c r="U133" i="55"/>
  <c r="V133" i="55"/>
  <c r="W133" i="55"/>
  <c r="X133" i="55"/>
  <c r="Y133" i="55"/>
  <c r="Z133" i="55"/>
  <c r="AA133" i="55"/>
  <c r="AB133" i="55"/>
  <c r="AC133" i="55"/>
  <c r="AD133" i="55"/>
  <c r="AE133" i="55"/>
  <c r="AF133" i="55"/>
  <c r="AG133" i="55"/>
  <c r="AH133" i="55"/>
  <c r="P134" i="55"/>
  <c r="Q134" i="55"/>
  <c r="R134" i="55"/>
  <c r="S134" i="55"/>
  <c r="T134" i="55"/>
  <c r="U134" i="55"/>
  <c r="V134" i="55"/>
  <c r="W134" i="55"/>
  <c r="X134" i="55"/>
  <c r="Y134" i="55"/>
  <c r="Z134" i="55"/>
  <c r="AA134" i="55"/>
  <c r="AB134" i="55"/>
  <c r="AC134" i="55"/>
  <c r="AD134" i="55"/>
  <c r="AE134" i="55"/>
  <c r="AF134" i="55"/>
  <c r="AG134" i="55"/>
  <c r="AH134" i="55"/>
  <c r="P135" i="55"/>
  <c r="Q135" i="55"/>
  <c r="R135" i="55"/>
  <c r="S135" i="55"/>
  <c r="T135" i="55"/>
  <c r="U135" i="55"/>
  <c r="V135" i="55"/>
  <c r="W135" i="55"/>
  <c r="X135" i="55"/>
  <c r="Y135" i="55"/>
  <c r="Z135" i="55"/>
  <c r="AA135" i="55"/>
  <c r="AB135" i="55"/>
  <c r="AC135" i="55"/>
  <c r="AD135" i="55"/>
  <c r="AE135" i="55"/>
  <c r="AF135" i="55"/>
  <c r="AG135" i="55"/>
  <c r="AH135" i="55"/>
  <c r="P136" i="55"/>
  <c r="Q136" i="55"/>
  <c r="R136" i="55"/>
  <c r="S136" i="55"/>
  <c r="T136" i="55"/>
  <c r="U136" i="55"/>
  <c r="V136" i="55"/>
  <c r="W136" i="55"/>
  <c r="X136" i="55"/>
  <c r="Y136" i="55"/>
  <c r="Z136" i="55"/>
  <c r="AA136" i="55"/>
  <c r="AB136" i="55"/>
  <c r="AC136" i="55"/>
  <c r="AD136" i="55"/>
  <c r="AE136" i="55"/>
  <c r="AF136" i="55"/>
  <c r="AG136" i="55"/>
  <c r="AH136" i="55"/>
  <c r="P137" i="55"/>
  <c r="Q137" i="55"/>
  <c r="R137" i="55"/>
  <c r="S137" i="55"/>
  <c r="T137" i="55"/>
  <c r="U137" i="55"/>
  <c r="V137" i="55"/>
  <c r="W137" i="55"/>
  <c r="X137" i="55"/>
  <c r="Y137" i="55"/>
  <c r="Z137" i="55"/>
  <c r="AA137" i="55"/>
  <c r="AB137" i="55"/>
  <c r="AC137" i="55"/>
  <c r="AD137" i="55"/>
  <c r="AE137" i="55"/>
  <c r="AF137" i="55"/>
  <c r="AG137" i="55"/>
  <c r="AH137" i="55"/>
  <c r="P138" i="55"/>
  <c r="Q138" i="55"/>
  <c r="R138" i="55"/>
  <c r="S138" i="55"/>
  <c r="T138" i="55"/>
  <c r="U138" i="55"/>
  <c r="V138" i="55"/>
  <c r="W138" i="55"/>
  <c r="X138" i="55"/>
  <c r="Y138" i="55"/>
  <c r="Z138" i="55"/>
  <c r="AA138" i="55"/>
  <c r="AB138" i="55"/>
  <c r="AC138" i="55"/>
  <c r="AD138" i="55"/>
  <c r="AE138" i="55"/>
  <c r="AF138" i="55"/>
  <c r="AG138" i="55"/>
  <c r="AH138" i="55"/>
  <c r="P139" i="55"/>
  <c r="Q139" i="55"/>
  <c r="R139" i="55"/>
  <c r="S139" i="55"/>
  <c r="T139" i="55"/>
  <c r="U139" i="55"/>
  <c r="V139" i="55"/>
  <c r="W139" i="55"/>
  <c r="X139" i="55"/>
  <c r="Y139" i="55"/>
  <c r="Z139" i="55"/>
  <c r="AA139" i="55"/>
  <c r="AB139" i="55"/>
  <c r="AC139" i="55"/>
  <c r="AD139" i="55"/>
  <c r="AE139" i="55"/>
  <c r="AF139" i="55"/>
  <c r="AG139" i="55"/>
  <c r="AH139" i="55"/>
  <c r="P140" i="55"/>
  <c r="Q140" i="55"/>
  <c r="R140" i="55"/>
  <c r="S140" i="55"/>
  <c r="T140" i="55"/>
  <c r="U140" i="55"/>
  <c r="V140" i="55"/>
  <c r="W140" i="55"/>
  <c r="X140" i="55"/>
  <c r="Y140" i="55"/>
  <c r="Z140" i="55"/>
  <c r="AA140" i="55"/>
  <c r="AB140" i="55"/>
  <c r="AC140" i="55"/>
  <c r="AD140" i="55"/>
  <c r="AE140" i="55"/>
  <c r="AF140" i="55"/>
  <c r="AG140" i="55"/>
  <c r="AH140" i="55"/>
  <c r="P141" i="55"/>
  <c r="Q141" i="55"/>
  <c r="R141" i="55"/>
  <c r="S141" i="55"/>
  <c r="T141" i="55"/>
  <c r="U141" i="55"/>
  <c r="V141" i="55"/>
  <c r="W141" i="55"/>
  <c r="X141" i="55"/>
  <c r="Y141" i="55"/>
  <c r="Z141" i="55"/>
  <c r="AA141" i="55"/>
  <c r="AB141" i="55"/>
  <c r="AC141" i="55"/>
  <c r="AD141" i="55"/>
  <c r="AE141" i="55"/>
  <c r="AF141" i="55"/>
  <c r="AG141" i="55"/>
  <c r="AH141" i="55"/>
  <c r="P142" i="55"/>
  <c r="Q142" i="55"/>
  <c r="R142" i="55"/>
  <c r="S142" i="55"/>
  <c r="T142" i="55"/>
  <c r="U142" i="55"/>
  <c r="V142" i="55"/>
  <c r="W142" i="55"/>
  <c r="X142" i="55"/>
  <c r="Y142" i="55"/>
  <c r="Z142" i="55"/>
  <c r="AA142" i="55"/>
  <c r="AB142" i="55"/>
  <c r="AC142" i="55"/>
  <c r="AD142" i="55"/>
  <c r="AE142" i="55"/>
  <c r="AF142" i="55"/>
  <c r="AG142" i="55"/>
  <c r="AH142" i="55"/>
  <c r="P143" i="55"/>
  <c r="Q143" i="55"/>
  <c r="R143" i="55"/>
  <c r="S143" i="55"/>
  <c r="T143" i="55"/>
  <c r="U143" i="55"/>
  <c r="V143" i="55"/>
  <c r="W143" i="55"/>
  <c r="X143" i="55"/>
  <c r="Y143" i="55"/>
  <c r="Z143" i="55"/>
  <c r="AA143" i="55"/>
  <c r="AB143" i="55"/>
  <c r="AC143" i="55"/>
  <c r="AD143" i="55"/>
  <c r="AE143" i="55"/>
  <c r="AF143" i="55"/>
  <c r="AG143" i="55"/>
  <c r="AH143" i="55"/>
  <c r="P144" i="55"/>
  <c r="Q144" i="55"/>
  <c r="R144" i="55"/>
  <c r="S144" i="55"/>
  <c r="T144" i="55"/>
  <c r="U144" i="55"/>
  <c r="V144" i="55"/>
  <c r="W144" i="55"/>
  <c r="X144" i="55"/>
  <c r="Y144" i="55"/>
  <c r="Z144" i="55"/>
  <c r="AA144" i="55"/>
  <c r="AB144" i="55"/>
  <c r="AC144" i="55"/>
  <c r="AD144" i="55"/>
  <c r="AE144" i="55"/>
  <c r="AF144" i="55"/>
  <c r="AG144" i="55"/>
  <c r="AH144" i="55"/>
  <c r="S2" i="55"/>
  <c r="T2" i="55"/>
  <c r="U2" i="55"/>
  <c r="V2" i="55"/>
  <c r="W2" i="55"/>
  <c r="X2" i="55"/>
  <c r="Y2" i="55"/>
  <c r="Z2" i="55"/>
  <c r="AA2" i="55"/>
  <c r="AB2" i="55"/>
  <c r="AC2" i="55"/>
  <c r="AD2" i="55"/>
  <c r="AE2" i="55"/>
  <c r="AF2" i="55"/>
  <c r="AG2" i="55"/>
  <c r="AH2" i="55"/>
  <c r="R2" i="55"/>
  <c r="Q2" i="55"/>
  <c r="P2" i="55"/>
  <c r="L6" i="39"/>
  <c r="O6" i="39"/>
  <c r="U6" i="39"/>
  <c r="V6" i="39"/>
  <c r="W6" i="39"/>
  <c r="Z6" i="39"/>
  <c r="N7" i="39"/>
  <c r="T7" i="39"/>
  <c r="V7" i="39"/>
  <c r="Y7" i="39"/>
  <c r="AA7" i="39"/>
  <c r="O8" i="39"/>
  <c r="R8" i="39"/>
  <c r="S8" i="39"/>
  <c r="X8" i="39"/>
  <c r="Y8" i="39"/>
  <c r="Z8" i="39"/>
  <c r="AA8" i="39"/>
  <c r="N9" i="39"/>
  <c r="P9" i="39"/>
  <c r="Q9" i="39"/>
  <c r="S9" i="39"/>
  <c r="Y9" i="39"/>
  <c r="AA9" i="39"/>
  <c r="L10" i="39"/>
  <c r="N10" i="39"/>
  <c r="Q10" i="39"/>
  <c r="T10" i="39"/>
  <c r="V10" i="39"/>
  <c r="W10" i="39"/>
  <c r="Y10" i="39"/>
  <c r="L11" i="39"/>
  <c r="O11" i="39"/>
  <c r="R11" i="39"/>
  <c r="T11" i="39"/>
  <c r="U11" i="39"/>
  <c r="W11" i="39"/>
  <c r="N12" i="39"/>
  <c r="O12" i="39"/>
  <c r="S12" i="39"/>
  <c r="T12" i="39"/>
  <c r="V12" i="39"/>
  <c r="W12" i="39"/>
  <c r="Y12" i="39"/>
  <c r="AA12" i="39"/>
  <c r="L13" i="39"/>
  <c r="M13" i="39"/>
  <c r="N13" i="39"/>
  <c r="O13" i="39"/>
  <c r="P13" i="39"/>
  <c r="Q13" i="39"/>
  <c r="R13" i="39"/>
  <c r="S13" i="39"/>
  <c r="T13" i="39"/>
  <c r="U13" i="39"/>
  <c r="V13" i="39"/>
  <c r="W13" i="39"/>
  <c r="X13" i="39"/>
  <c r="Y13" i="39"/>
  <c r="Z13" i="39"/>
  <c r="AA13" i="39"/>
  <c r="L14" i="39"/>
  <c r="M14" i="39"/>
  <c r="N14" i="39"/>
  <c r="O14" i="39"/>
  <c r="P14" i="39"/>
  <c r="Q14" i="39"/>
  <c r="R14" i="39"/>
  <c r="S14" i="39"/>
  <c r="T14" i="39"/>
  <c r="U14" i="39"/>
  <c r="V14" i="39"/>
  <c r="W14" i="39"/>
  <c r="X14" i="39"/>
  <c r="Y14" i="39"/>
  <c r="Z14" i="39"/>
  <c r="AA14" i="39"/>
  <c r="L15" i="39"/>
  <c r="M15" i="39"/>
  <c r="N15" i="39"/>
  <c r="O15" i="39"/>
  <c r="P15" i="39"/>
  <c r="Q15" i="39"/>
  <c r="R15" i="39"/>
  <c r="S15" i="39"/>
  <c r="T15" i="39"/>
  <c r="U15" i="39"/>
  <c r="V15" i="39"/>
  <c r="W15" i="39"/>
  <c r="X15" i="39"/>
  <c r="Y15" i="39"/>
  <c r="Z15" i="39"/>
  <c r="AA15" i="39"/>
  <c r="L16" i="39"/>
  <c r="M16" i="39"/>
  <c r="N16" i="39"/>
  <c r="O16" i="39"/>
  <c r="P16" i="39"/>
  <c r="Q16" i="39"/>
  <c r="R16" i="39"/>
  <c r="S16" i="39"/>
  <c r="T16" i="39"/>
  <c r="U16" i="39"/>
  <c r="V16" i="39"/>
  <c r="W16" i="39"/>
  <c r="X16" i="39"/>
  <c r="Y16" i="39"/>
  <c r="Z16" i="39"/>
  <c r="AA16" i="39"/>
  <c r="L17" i="39"/>
  <c r="M17" i="39"/>
  <c r="O17" i="39"/>
  <c r="P17" i="39"/>
  <c r="Q17" i="39"/>
  <c r="R17" i="39"/>
  <c r="T17" i="39"/>
  <c r="U17" i="39"/>
  <c r="W17" i="39"/>
  <c r="X17" i="39"/>
  <c r="Y17" i="39"/>
  <c r="Z17" i="39"/>
  <c r="L18" i="39"/>
  <c r="M18" i="39"/>
  <c r="N18" i="39"/>
  <c r="O18" i="39"/>
  <c r="P18" i="39"/>
  <c r="Q18" i="39"/>
  <c r="R18" i="39"/>
  <c r="T18" i="39"/>
  <c r="U18" i="39"/>
  <c r="V18" i="39"/>
  <c r="W18" i="39"/>
  <c r="Y18" i="39"/>
  <c r="Z18" i="39"/>
  <c r="L19" i="39"/>
  <c r="M19" i="39"/>
  <c r="O19" i="39"/>
  <c r="P19" i="39"/>
  <c r="R19" i="39"/>
  <c r="S19" i="39"/>
  <c r="T19" i="39"/>
  <c r="U19" i="39"/>
  <c r="W19" i="39"/>
  <c r="X19" i="39"/>
  <c r="Z19" i="39"/>
  <c r="AA19" i="39"/>
  <c r="L20" i="39"/>
  <c r="N20" i="39"/>
  <c r="O20" i="39"/>
  <c r="Q20" i="39"/>
  <c r="R20" i="39"/>
  <c r="S20" i="39"/>
  <c r="T20" i="39"/>
  <c r="U20" i="39"/>
  <c r="V20" i="39"/>
  <c r="W20" i="39"/>
  <c r="Y20" i="39"/>
  <c r="Z20" i="39"/>
  <c r="AA20" i="39"/>
  <c r="L21" i="39"/>
  <c r="M21" i="39"/>
  <c r="O21" i="39"/>
  <c r="P21" i="39"/>
  <c r="Q21" i="39"/>
  <c r="R21" i="39"/>
  <c r="T21" i="39"/>
  <c r="U21" i="39"/>
  <c r="W21" i="39"/>
  <c r="X21" i="39"/>
  <c r="Y21" i="39"/>
  <c r="Z21" i="39"/>
  <c r="L22" i="39"/>
  <c r="M22" i="39"/>
  <c r="N22" i="39"/>
  <c r="O22" i="39"/>
  <c r="P22" i="39"/>
  <c r="Q22" i="39"/>
  <c r="R22" i="39"/>
  <c r="T22" i="39"/>
  <c r="U22" i="39"/>
  <c r="V22" i="39"/>
  <c r="W22" i="39"/>
  <c r="Y22" i="39"/>
  <c r="Z22" i="39"/>
  <c r="L23" i="39"/>
  <c r="M23" i="39"/>
  <c r="N23" i="39"/>
  <c r="O23" i="39"/>
  <c r="P23" i="39"/>
  <c r="Q23" i="39"/>
  <c r="R23" i="39"/>
  <c r="S23" i="39"/>
  <c r="T23" i="39"/>
  <c r="U23" i="39"/>
  <c r="V23" i="39"/>
  <c r="W23" i="39"/>
  <c r="X23" i="39"/>
  <c r="Y23" i="39"/>
  <c r="Z23" i="39"/>
  <c r="AA23" i="39"/>
  <c r="L24" i="39"/>
  <c r="M24" i="39"/>
  <c r="N24" i="39"/>
  <c r="O24" i="39"/>
  <c r="P24" i="39"/>
  <c r="Q24" i="39"/>
  <c r="R24" i="39"/>
  <c r="S24" i="39"/>
  <c r="T24" i="39"/>
  <c r="U24" i="39"/>
  <c r="V24" i="39"/>
  <c r="W24" i="39"/>
  <c r="X24" i="39"/>
  <c r="Y24" i="39"/>
  <c r="Z24" i="39"/>
  <c r="AA24" i="39"/>
  <c r="L25" i="39"/>
  <c r="M25" i="39"/>
  <c r="N25" i="39"/>
  <c r="O25" i="39"/>
  <c r="P25" i="39"/>
  <c r="Q25" i="39"/>
  <c r="R25" i="39"/>
  <c r="S25" i="39"/>
  <c r="T25" i="39"/>
  <c r="U25" i="39"/>
  <c r="V25" i="39"/>
  <c r="W25" i="39"/>
  <c r="X25" i="39"/>
  <c r="Y25" i="39"/>
  <c r="Z25" i="39"/>
  <c r="AA25" i="39"/>
  <c r="L26" i="39"/>
  <c r="M26" i="39"/>
  <c r="N26" i="39"/>
  <c r="O26" i="39"/>
  <c r="P26" i="39"/>
  <c r="Q26" i="39"/>
  <c r="R26" i="39"/>
  <c r="S26" i="39"/>
  <c r="T26" i="39"/>
  <c r="U26" i="39"/>
  <c r="V26" i="39"/>
  <c r="W26" i="39"/>
  <c r="X26" i="39"/>
  <c r="Y26" i="39"/>
  <c r="Z26" i="39"/>
  <c r="AA26" i="39"/>
  <c r="L27" i="39"/>
  <c r="M27" i="39"/>
  <c r="O27" i="39"/>
  <c r="P27" i="39"/>
  <c r="Q27" i="39"/>
  <c r="R27" i="39"/>
  <c r="S27" i="39"/>
  <c r="T27" i="39"/>
  <c r="U27" i="39"/>
  <c r="W27" i="39"/>
  <c r="X27" i="39"/>
  <c r="Y27" i="39"/>
  <c r="Z27" i="39"/>
  <c r="L28" i="39"/>
  <c r="M28" i="39"/>
  <c r="O28" i="39"/>
  <c r="P28" i="39"/>
  <c r="Q28" i="39"/>
  <c r="R28" i="39"/>
  <c r="T28" i="39"/>
  <c r="U28" i="39"/>
  <c r="W28" i="39"/>
  <c r="X28" i="39"/>
  <c r="Y28" i="39"/>
  <c r="Z28" i="39"/>
  <c r="M29" i="39"/>
  <c r="N29" i="39"/>
  <c r="O29" i="39"/>
  <c r="P29" i="39"/>
  <c r="R29" i="39"/>
  <c r="S29" i="39"/>
  <c r="U29" i="39"/>
  <c r="V29" i="39"/>
  <c r="W29" i="39"/>
  <c r="X29" i="39"/>
  <c r="Z29" i="39"/>
  <c r="AA29" i="39"/>
  <c r="L30" i="39"/>
  <c r="M30" i="39"/>
  <c r="O30" i="39"/>
  <c r="P30" i="39"/>
  <c r="Q30" i="39"/>
  <c r="R30" i="39"/>
  <c r="T30" i="39"/>
  <c r="U30" i="39"/>
  <c r="W30" i="39"/>
  <c r="X30" i="39"/>
  <c r="Y30" i="39"/>
  <c r="Z30" i="39"/>
  <c r="L31" i="39"/>
  <c r="N31" i="39"/>
  <c r="O31" i="39"/>
  <c r="P31" i="39"/>
  <c r="Q31" i="39"/>
  <c r="S31" i="39"/>
  <c r="T31" i="39"/>
  <c r="V31" i="39"/>
  <c r="W31" i="39"/>
  <c r="X31" i="39"/>
  <c r="Y31" i="39"/>
  <c r="AA31" i="39"/>
  <c r="L32" i="39"/>
  <c r="M32" i="39"/>
  <c r="N32" i="39"/>
  <c r="O32" i="39"/>
  <c r="Q32" i="39"/>
  <c r="R32" i="39"/>
  <c r="T32" i="39"/>
  <c r="U32" i="39"/>
  <c r="V32" i="39"/>
  <c r="W32" i="39"/>
  <c r="Y32" i="39"/>
  <c r="Z32" i="39"/>
  <c r="L33" i="39"/>
  <c r="N33" i="39"/>
  <c r="O33" i="39"/>
  <c r="Q33" i="39"/>
  <c r="R33" i="39"/>
  <c r="S33" i="39"/>
  <c r="T33" i="39"/>
  <c r="V33" i="39"/>
  <c r="W33" i="39"/>
  <c r="Y33" i="39"/>
  <c r="Z33" i="39"/>
  <c r="AA33" i="39"/>
  <c r="L34" i="39"/>
  <c r="M34" i="39"/>
  <c r="O34" i="39"/>
  <c r="P34" i="39"/>
  <c r="R34" i="39"/>
  <c r="S34" i="39"/>
  <c r="T34" i="39"/>
  <c r="U34" i="39"/>
  <c r="W34" i="39"/>
  <c r="X34" i="39"/>
  <c r="Z34" i="39"/>
  <c r="AA34" i="39"/>
  <c r="L35" i="39"/>
  <c r="M35" i="39"/>
  <c r="N35" i="39"/>
  <c r="O35" i="39"/>
  <c r="Q35" i="39"/>
  <c r="R35" i="39"/>
  <c r="T35" i="39"/>
  <c r="U35" i="39"/>
  <c r="V35" i="39"/>
  <c r="W35" i="39"/>
  <c r="Y35" i="39"/>
  <c r="Z35" i="39"/>
  <c r="L36" i="39"/>
  <c r="M36" i="39"/>
  <c r="O36" i="39"/>
  <c r="P36" i="39"/>
  <c r="R36" i="39"/>
  <c r="S36" i="39"/>
  <c r="T36" i="39"/>
  <c r="U36" i="39"/>
  <c r="W36" i="39"/>
  <c r="X36" i="39"/>
  <c r="Z36" i="39"/>
  <c r="AA36" i="39"/>
  <c r="L37" i="39"/>
  <c r="N37" i="39"/>
  <c r="O37" i="39"/>
  <c r="Q37" i="39"/>
  <c r="R37" i="39"/>
  <c r="S37" i="39"/>
  <c r="T37" i="39"/>
  <c r="U37" i="39"/>
  <c r="V37" i="39"/>
  <c r="W37" i="39"/>
  <c r="Y37" i="39"/>
  <c r="Z37" i="39"/>
  <c r="AA37" i="39"/>
  <c r="L38" i="39"/>
  <c r="M38" i="39"/>
  <c r="O38" i="39"/>
  <c r="P38" i="39"/>
  <c r="R38" i="39"/>
  <c r="S38" i="39"/>
  <c r="T38" i="39"/>
  <c r="U38" i="39"/>
  <c r="V38" i="39"/>
  <c r="W38" i="39"/>
  <c r="X38" i="39"/>
  <c r="Z38" i="39"/>
  <c r="AA38" i="39"/>
  <c r="L39" i="39"/>
  <c r="M39" i="39"/>
  <c r="N39" i="39"/>
  <c r="O39" i="39"/>
  <c r="P39" i="39"/>
  <c r="R39" i="39"/>
  <c r="S39" i="39"/>
  <c r="T39" i="39"/>
  <c r="U39" i="39"/>
  <c r="V39" i="39"/>
  <c r="W39" i="39"/>
  <c r="X39" i="39"/>
  <c r="Z39" i="39"/>
  <c r="AA39" i="39"/>
  <c r="L40" i="39"/>
  <c r="M40" i="39"/>
  <c r="N40" i="39"/>
  <c r="O40" i="39"/>
  <c r="Q40" i="39"/>
  <c r="R40" i="39"/>
  <c r="S40" i="39"/>
  <c r="T40" i="39"/>
  <c r="U40" i="39"/>
  <c r="V40" i="39"/>
  <c r="W40" i="39"/>
  <c r="Y40" i="39"/>
  <c r="Z40" i="39"/>
  <c r="AA40" i="39"/>
  <c r="L41" i="39"/>
  <c r="M41" i="39"/>
  <c r="N41" i="39"/>
  <c r="O41" i="39"/>
  <c r="P41" i="39"/>
  <c r="Q41" i="39"/>
  <c r="R41" i="39"/>
  <c r="T41" i="39"/>
  <c r="U41" i="39"/>
  <c r="V41" i="39"/>
  <c r="W41" i="39"/>
  <c r="X41" i="39"/>
  <c r="Y41" i="39"/>
  <c r="Z41" i="39"/>
  <c r="L42" i="39"/>
  <c r="N42" i="39"/>
  <c r="O42" i="39"/>
  <c r="P42" i="39"/>
  <c r="Q42" i="39"/>
  <c r="R42" i="39"/>
  <c r="S42" i="39"/>
  <c r="T42" i="39"/>
  <c r="V42" i="39"/>
  <c r="W42" i="39"/>
  <c r="X42" i="39"/>
  <c r="Y42" i="39"/>
  <c r="Z42" i="39"/>
  <c r="AA42" i="39"/>
  <c r="M43" i="39"/>
  <c r="N43" i="39"/>
  <c r="O43" i="39"/>
  <c r="P43" i="39"/>
  <c r="Q43" i="39"/>
  <c r="R43" i="39"/>
  <c r="S43" i="39"/>
  <c r="U43" i="39"/>
  <c r="V43" i="39"/>
  <c r="W43" i="39"/>
  <c r="X43" i="39"/>
  <c r="Y43" i="39"/>
  <c r="Z43" i="39"/>
  <c r="AA43" i="39"/>
  <c r="L44" i="39"/>
  <c r="M44" i="39"/>
  <c r="N44" i="39"/>
  <c r="O44" i="39"/>
  <c r="Q44" i="39"/>
  <c r="R44" i="39"/>
  <c r="S44" i="39"/>
  <c r="T44" i="39"/>
  <c r="U44" i="39"/>
  <c r="V44" i="39"/>
  <c r="W44" i="39"/>
  <c r="Y44" i="39"/>
  <c r="Z44" i="39"/>
  <c r="AA44" i="39"/>
  <c r="L45" i="39"/>
  <c r="M45" i="39"/>
  <c r="N45" i="39"/>
  <c r="O45" i="39"/>
  <c r="Q45" i="39"/>
  <c r="R45" i="39"/>
  <c r="S45" i="39"/>
  <c r="T45" i="39"/>
  <c r="U45" i="39"/>
  <c r="V45" i="39"/>
  <c r="W45" i="39"/>
  <c r="Y45" i="39"/>
  <c r="Z45" i="39"/>
  <c r="AA45" i="39"/>
  <c r="L46" i="39"/>
  <c r="M46" i="39"/>
  <c r="N46" i="39"/>
  <c r="O46" i="39"/>
  <c r="P46" i="39"/>
  <c r="R46" i="39"/>
  <c r="S46" i="39"/>
  <c r="T46" i="39"/>
  <c r="U46" i="39"/>
  <c r="V46" i="39"/>
  <c r="W46" i="39"/>
  <c r="X46" i="39"/>
  <c r="Z46" i="39"/>
  <c r="AA46" i="39"/>
  <c r="L47" i="39"/>
  <c r="M47" i="39"/>
  <c r="N47" i="39"/>
  <c r="O47" i="39"/>
  <c r="Q47" i="39"/>
  <c r="R47" i="39"/>
  <c r="S47" i="39"/>
  <c r="T47" i="39"/>
  <c r="U47" i="39"/>
  <c r="V47" i="39"/>
  <c r="W47" i="39"/>
  <c r="Y47" i="39"/>
  <c r="Z47" i="39"/>
  <c r="AA47" i="39"/>
  <c r="L48" i="39"/>
  <c r="M48" i="39"/>
  <c r="O48" i="39"/>
  <c r="P48" i="39"/>
  <c r="Q48" i="39"/>
  <c r="R48" i="39"/>
  <c r="S48" i="39"/>
  <c r="T48" i="39"/>
  <c r="U48" i="39"/>
  <c r="W48" i="39"/>
  <c r="X48" i="39"/>
  <c r="Y48" i="39"/>
  <c r="Z48" i="39"/>
  <c r="AA48" i="39"/>
  <c r="L49" i="39"/>
  <c r="M49" i="39"/>
  <c r="N49" i="39"/>
  <c r="P49" i="39"/>
  <c r="Q49" i="39"/>
  <c r="R49" i="39"/>
  <c r="S49" i="39"/>
  <c r="T49" i="39"/>
  <c r="U49" i="39"/>
  <c r="V49" i="39"/>
  <c r="X49" i="39"/>
  <c r="Y49" i="39"/>
  <c r="Z49" i="39"/>
  <c r="AA49" i="39"/>
  <c r="L50" i="39"/>
  <c r="M50" i="39"/>
  <c r="N50" i="39"/>
  <c r="O50" i="39"/>
  <c r="P50" i="39"/>
  <c r="R50" i="39"/>
  <c r="S50" i="39"/>
  <c r="T50" i="39"/>
  <c r="U50" i="39"/>
  <c r="V50" i="39"/>
  <c r="W50" i="39"/>
  <c r="X50" i="39"/>
  <c r="Z50" i="39"/>
  <c r="AA50" i="39"/>
  <c r="L51" i="39"/>
  <c r="M51" i="39"/>
  <c r="N51" i="39"/>
  <c r="O51" i="39"/>
  <c r="P51" i="39"/>
  <c r="Q51" i="39"/>
  <c r="S51" i="39"/>
  <c r="T51" i="39"/>
  <c r="U51" i="39"/>
  <c r="V51" i="39"/>
  <c r="W51" i="39"/>
  <c r="X51" i="39"/>
  <c r="Y51" i="39"/>
  <c r="AA51" i="39"/>
  <c r="L52" i="39"/>
  <c r="M52" i="39"/>
  <c r="O52" i="39"/>
  <c r="P52" i="39"/>
  <c r="Q52" i="39"/>
  <c r="R52" i="39"/>
  <c r="S52" i="39"/>
  <c r="T52" i="39"/>
  <c r="U52" i="39"/>
  <c r="W52" i="39"/>
  <c r="X52" i="39"/>
  <c r="Y52" i="39"/>
  <c r="Z52" i="39"/>
  <c r="AA52" i="39"/>
  <c r="L53" i="39"/>
  <c r="M53" i="39"/>
  <c r="N53" i="39"/>
  <c r="O53" i="39"/>
  <c r="P53" i="39"/>
  <c r="Q53" i="39"/>
  <c r="R53" i="39"/>
  <c r="T53" i="39"/>
  <c r="U53" i="39"/>
  <c r="V53" i="39"/>
  <c r="W53" i="39"/>
  <c r="X53" i="39"/>
  <c r="Y53" i="39"/>
  <c r="Z53" i="39"/>
  <c r="L54" i="39"/>
  <c r="M54" i="39"/>
  <c r="O54" i="39"/>
  <c r="P54" i="39"/>
  <c r="Q54" i="39"/>
  <c r="R54" i="39"/>
  <c r="S54" i="39"/>
  <c r="T54" i="39"/>
  <c r="U54" i="39"/>
  <c r="W54" i="39"/>
  <c r="X54" i="39"/>
  <c r="Y54" i="39"/>
  <c r="Z54" i="39"/>
  <c r="AA54" i="39"/>
  <c r="L55" i="39"/>
  <c r="M55" i="39"/>
  <c r="N55" i="39"/>
  <c r="O55" i="39"/>
  <c r="Q55" i="39"/>
  <c r="R55" i="39"/>
  <c r="S55" i="39"/>
  <c r="T55" i="39"/>
  <c r="U55" i="39"/>
  <c r="V55" i="39"/>
  <c r="W55" i="39"/>
  <c r="Y55" i="39"/>
  <c r="Z55" i="39"/>
  <c r="AA55" i="39"/>
  <c r="L56" i="39"/>
  <c r="M56" i="39"/>
  <c r="N56" i="39"/>
  <c r="O56" i="39"/>
  <c r="Q56" i="39"/>
  <c r="R56" i="39"/>
  <c r="S56" i="39"/>
  <c r="T56" i="39"/>
  <c r="U56" i="39"/>
  <c r="V56" i="39"/>
  <c r="W56" i="39"/>
  <c r="Y56" i="39"/>
  <c r="Z56" i="39"/>
  <c r="AA56" i="39"/>
  <c r="L57" i="39"/>
  <c r="N57" i="39"/>
  <c r="O57" i="39"/>
  <c r="P57" i="39"/>
  <c r="Q57" i="39"/>
  <c r="R57" i="39"/>
  <c r="S57" i="39"/>
  <c r="T57" i="39"/>
  <c r="V57" i="39"/>
  <c r="W57" i="39"/>
  <c r="X57" i="39"/>
  <c r="Y57" i="39"/>
  <c r="Z57" i="39"/>
  <c r="AA57" i="39"/>
  <c r="L58" i="39"/>
  <c r="M58" i="39"/>
  <c r="N58" i="39"/>
  <c r="O58" i="39"/>
  <c r="P58" i="39"/>
  <c r="Q58" i="39"/>
  <c r="R58" i="39"/>
  <c r="S58" i="39"/>
  <c r="T58" i="39"/>
  <c r="U58" i="39"/>
  <c r="V58" i="39"/>
  <c r="W58" i="39"/>
  <c r="X58" i="39"/>
  <c r="Y58" i="39"/>
  <c r="Z58" i="39"/>
  <c r="AA58" i="39"/>
  <c r="L59" i="39"/>
  <c r="M59" i="39"/>
  <c r="N59" i="39"/>
  <c r="O59" i="39"/>
  <c r="P59" i="39"/>
  <c r="Q59" i="39"/>
  <c r="R59" i="39"/>
  <c r="S59" i="39"/>
  <c r="T59" i="39"/>
  <c r="U59" i="39"/>
  <c r="V59" i="39"/>
  <c r="W59" i="39"/>
  <c r="X59" i="39"/>
  <c r="Y59" i="39"/>
  <c r="Z59" i="39"/>
  <c r="AA59" i="39"/>
  <c r="L60" i="39"/>
  <c r="M60" i="39"/>
  <c r="N60" i="39"/>
  <c r="O60" i="39"/>
  <c r="P60" i="39"/>
  <c r="Q60" i="39"/>
  <c r="R60" i="39"/>
  <c r="S60" i="39"/>
  <c r="T60" i="39"/>
  <c r="U60" i="39"/>
  <c r="V60" i="39"/>
  <c r="W60" i="39"/>
  <c r="X60" i="39"/>
  <c r="Y60" i="39"/>
  <c r="Z60" i="39"/>
  <c r="AA60" i="39"/>
  <c r="L61" i="39"/>
  <c r="M61" i="39"/>
  <c r="N61" i="39"/>
  <c r="O61" i="39"/>
  <c r="P61" i="39"/>
  <c r="Q61" i="39"/>
  <c r="R61" i="39"/>
  <c r="T61" i="39"/>
  <c r="U61" i="39"/>
  <c r="V61" i="39"/>
  <c r="W61" i="39"/>
  <c r="X61" i="39"/>
  <c r="Y61" i="39"/>
  <c r="Z61" i="39"/>
  <c r="L62" i="39"/>
  <c r="M62" i="39"/>
  <c r="N62" i="39"/>
  <c r="O62" i="39"/>
  <c r="P62" i="39"/>
  <c r="R62" i="39"/>
  <c r="S62" i="39"/>
  <c r="T62" i="39"/>
  <c r="U62" i="39"/>
  <c r="V62" i="39"/>
  <c r="W62" i="39"/>
  <c r="X62" i="39"/>
  <c r="Z62" i="39"/>
  <c r="AA62" i="39"/>
  <c r="L63" i="39"/>
  <c r="M63" i="39"/>
  <c r="N63" i="39"/>
  <c r="O63" i="39"/>
  <c r="P63" i="39"/>
  <c r="R63" i="39"/>
  <c r="S63" i="39"/>
  <c r="T63" i="39"/>
  <c r="U63" i="39"/>
  <c r="V63" i="39"/>
  <c r="W63" i="39"/>
  <c r="X63" i="39"/>
  <c r="Z63" i="39"/>
  <c r="AA63" i="39"/>
  <c r="L64" i="39"/>
  <c r="N64" i="39"/>
  <c r="O64" i="39"/>
  <c r="P64" i="39"/>
  <c r="Q64" i="39"/>
  <c r="R64" i="39"/>
  <c r="S64" i="39"/>
  <c r="T64" i="39"/>
  <c r="V64" i="39"/>
  <c r="W64" i="39"/>
  <c r="X64" i="39"/>
  <c r="Y64" i="39"/>
  <c r="Z64" i="39"/>
  <c r="AA64" i="39"/>
  <c r="M65" i="39"/>
  <c r="N65" i="39"/>
  <c r="O65" i="39"/>
  <c r="P65" i="39"/>
  <c r="Q65" i="39"/>
  <c r="R65" i="39"/>
  <c r="S65" i="39"/>
  <c r="U65" i="39"/>
  <c r="V65" i="39"/>
  <c r="W65" i="39"/>
  <c r="X65" i="39"/>
  <c r="Y65" i="39"/>
  <c r="Z65" i="39"/>
  <c r="AA65" i="39"/>
  <c r="L66" i="39"/>
  <c r="M66" i="39"/>
  <c r="N66" i="39"/>
  <c r="O66" i="39"/>
  <c r="P66" i="39"/>
  <c r="Q66" i="39"/>
  <c r="R66" i="39"/>
  <c r="S66" i="39"/>
  <c r="T66" i="39"/>
  <c r="U66" i="39"/>
  <c r="V66" i="39"/>
  <c r="W66" i="39"/>
  <c r="X66" i="39"/>
  <c r="Y66" i="39"/>
  <c r="Z66" i="39"/>
  <c r="AA66" i="39"/>
  <c r="L67" i="39"/>
  <c r="M67" i="39"/>
  <c r="N67" i="39"/>
  <c r="O67" i="39"/>
  <c r="P67" i="39"/>
  <c r="Q67" i="39"/>
  <c r="R67" i="39"/>
  <c r="T67" i="39"/>
  <c r="U67" i="39"/>
  <c r="V67" i="39"/>
  <c r="W67" i="39"/>
  <c r="X67" i="39"/>
  <c r="Y67" i="39"/>
  <c r="Z67" i="39"/>
  <c r="L68" i="39"/>
  <c r="M68" i="39"/>
  <c r="N68" i="39"/>
  <c r="O68" i="39"/>
  <c r="P68" i="39"/>
  <c r="R68" i="39"/>
  <c r="S68" i="39"/>
  <c r="T68" i="39"/>
  <c r="U68" i="39"/>
  <c r="V68" i="39"/>
  <c r="W68" i="39"/>
  <c r="X68" i="39"/>
  <c r="Z68" i="39"/>
  <c r="AA68" i="39"/>
  <c r="M69" i="39"/>
  <c r="N69" i="39"/>
  <c r="O69" i="39"/>
  <c r="P69" i="39"/>
  <c r="Q69" i="39"/>
  <c r="R69" i="39"/>
  <c r="S69" i="39"/>
  <c r="U69" i="39"/>
  <c r="V69" i="39"/>
  <c r="W69" i="39"/>
  <c r="X69" i="39"/>
  <c r="Y69" i="39"/>
  <c r="Z69" i="39"/>
  <c r="AA69" i="39"/>
  <c r="L70" i="39"/>
  <c r="M70" i="39"/>
  <c r="O70" i="39"/>
  <c r="P70" i="39"/>
  <c r="Q70" i="39"/>
  <c r="R70" i="39"/>
  <c r="S70" i="39"/>
  <c r="T70" i="39"/>
  <c r="U70" i="39"/>
  <c r="W70" i="39"/>
  <c r="X70" i="39"/>
  <c r="Y70" i="39"/>
  <c r="Z70" i="39"/>
  <c r="AA70" i="39"/>
  <c r="L71" i="39"/>
  <c r="M71" i="39"/>
  <c r="N71" i="39"/>
  <c r="O71" i="39"/>
  <c r="Q71" i="39"/>
  <c r="R71" i="39"/>
  <c r="S71" i="39"/>
  <c r="T71" i="39"/>
  <c r="U71" i="39"/>
  <c r="V71" i="39"/>
  <c r="W71" i="39"/>
  <c r="Y71" i="39"/>
  <c r="Z71" i="39"/>
  <c r="AA71" i="39"/>
  <c r="L72" i="39"/>
  <c r="M72" i="39"/>
  <c r="N72" i="39"/>
  <c r="O72" i="39"/>
  <c r="Q72" i="39"/>
  <c r="R72" i="39"/>
  <c r="S72" i="39"/>
  <c r="T72" i="39"/>
  <c r="U72" i="39"/>
  <c r="V72" i="39"/>
  <c r="W72" i="39"/>
  <c r="Y72" i="39"/>
  <c r="Z72" i="39"/>
  <c r="AA72" i="39"/>
  <c r="L73" i="39"/>
  <c r="N73" i="39"/>
  <c r="O73" i="39"/>
  <c r="P73" i="39"/>
  <c r="Q73" i="39"/>
  <c r="R73" i="39"/>
  <c r="S73" i="39"/>
  <c r="T73" i="39"/>
  <c r="V73" i="39"/>
  <c r="W73" i="39"/>
  <c r="X73" i="39"/>
  <c r="Y73" i="39"/>
  <c r="Z73" i="39"/>
  <c r="AA73" i="39"/>
  <c r="L74" i="39"/>
  <c r="M74" i="39"/>
  <c r="O74" i="39"/>
  <c r="P74" i="39"/>
  <c r="Q74" i="39"/>
  <c r="R74" i="39"/>
  <c r="S74" i="39"/>
  <c r="T74" i="39"/>
  <c r="U74" i="39"/>
  <c r="W74" i="39"/>
  <c r="X74" i="39"/>
  <c r="Y74" i="39"/>
  <c r="Z74" i="39"/>
  <c r="AA74" i="39"/>
  <c r="L75" i="39"/>
  <c r="M75" i="39"/>
  <c r="N75" i="39"/>
  <c r="O75" i="39"/>
  <c r="P75" i="39"/>
  <c r="Q75" i="39"/>
  <c r="R75" i="39"/>
  <c r="T75" i="39"/>
  <c r="U75" i="39"/>
  <c r="V75" i="39"/>
  <c r="W75" i="39"/>
  <c r="X75" i="39"/>
  <c r="Y75" i="39"/>
  <c r="Z75" i="39"/>
  <c r="L76" i="39"/>
  <c r="M76" i="39"/>
  <c r="N76" i="39"/>
  <c r="O76" i="39"/>
  <c r="Q76" i="39"/>
  <c r="R76" i="39"/>
  <c r="S76" i="39"/>
  <c r="T76" i="39"/>
  <c r="U76" i="39"/>
  <c r="V76" i="39"/>
  <c r="W76" i="39"/>
  <c r="Y76" i="39"/>
  <c r="Z76" i="39"/>
  <c r="AA76" i="39"/>
  <c r="L77" i="39"/>
  <c r="N77" i="39"/>
  <c r="O77" i="39"/>
  <c r="P77" i="39"/>
  <c r="Q77" i="39"/>
  <c r="R77" i="39"/>
  <c r="S77" i="39"/>
  <c r="T77" i="39"/>
  <c r="V77" i="39"/>
  <c r="W77" i="39"/>
  <c r="X77" i="39"/>
  <c r="Y77" i="39"/>
  <c r="Z77" i="39"/>
  <c r="AA77" i="39"/>
  <c r="L78" i="39"/>
  <c r="M78" i="39"/>
  <c r="O78" i="39"/>
  <c r="P78" i="39"/>
  <c r="Q78" i="39"/>
  <c r="R78" i="39"/>
  <c r="S78" i="39"/>
  <c r="T78" i="39"/>
  <c r="U78" i="39"/>
  <c r="W78" i="39"/>
  <c r="X78" i="39"/>
  <c r="Y78" i="39"/>
  <c r="Z78" i="39"/>
  <c r="AA78" i="39"/>
  <c r="L79" i="39"/>
  <c r="M79" i="39"/>
  <c r="N79" i="39"/>
  <c r="O79" i="39"/>
  <c r="P79" i="39"/>
  <c r="Q79" i="39"/>
  <c r="R79" i="39"/>
  <c r="T79" i="39"/>
  <c r="U79" i="39"/>
  <c r="V79" i="39"/>
  <c r="W79" i="39"/>
  <c r="X79" i="39"/>
  <c r="Y79" i="39"/>
  <c r="Z79" i="39"/>
  <c r="L80" i="39"/>
  <c r="M80" i="39"/>
  <c r="N80" i="39"/>
  <c r="O80" i="39"/>
  <c r="P80" i="39"/>
  <c r="R80" i="39"/>
  <c r="S80" i="39"/>
  <c r="T80" i="39"/>
  <c r="U80" i="39"/>
  <c r="V80" i="39"/>
  <c r="W80" i="39"/>
  <c r="X80" i="39"/>
  <c r="Z80" i="39"/>
  <c r="AA80" i="39"/>
  <c r="L81" i="39"/>
  <c r="M81" i="39"/>
  <c r="N81" i="39"/>
  <c r="O81" i="39"/>
  <c r="P81" i="39"/>
  <c r="Q81" i="39"/>
  <c r="R81" i="39"/>
  <c r="T81" i="39"/>
  <c r="U81" i="39"/>
  <c r="V81" i="39"/>
  <c r="W81" i="39"/>
  <c r="X81" i="39"/>
  <c r="Y81" i="39"/>
  <c r="Z81" i="39"/>
  <c r="L82" i="39"/>
  <c r="M82" i="39"/>
  <c r="N82" i="39"/>
  <c r="O82" i="39"/>
  <c r="Q82" i="39"/>
  <c r="R82" i="39"/>
  <c r="S82" i="39"/>
  <c r="T82" i="39"/>
  <c r="U82" i="39"/>
  <c r="V82" i="39"/>
  <c r="W82" i="39"/>
  <c r="Y82" i="39"/>
  <c r="Z82" i="39"/>
  <c r="AA82" i="39"/>
  <c r="L83" i="39"/>
  <c r="M83" i="39"/>
  <c r="O83" i="39"/>
  <c r="P83" i="39"/>
  <c r="Q83" i="39"/>
  <c r="R83" i="39"/>
  <c r="S83" i="39"/>
  <c r="T83" i="39"/>
  <c r="U83" i="39"/>
  <c r="W83" i="39"/>
  <c r="X83" i="39"/>
  <c r="Y83" i="39"/>
  <c r="Z83" i="39"/>
  <c r="AA83" i="39"/>
  <c r="L84" i="39"/>
  <c r="M84" i="39"/>
  <c r="N84" i="39"/>
  <c r="O84" i="39"/>
  <c r="P84" i="39"/>
  <c r="R84" i="39"/>
  <c r="S84" i="39"/>
  <c r="T84" i="39"/>
  <c r="U84" i="39"/>
  <c r="V84" i="39"/>
  <c r="W84" i="39"/>
  <c r="X84" i="39"/>
  <c r="Z84" i="39"/>
  <c r="AA84" i="39"/>
  <c r="L85" i="39"/>
  <c r="N85" i="39"/>
  <c r="O85" i="39"/>
  <c r="P85" i="39"/>
  <c r="Q85" i="39"/>
  <c r="R85" i="39"/>
  <c r="S85" i="39"/>
  <c r="T85" i="39"/>
  <c r="V85" i="39"/>
  <c r="W85" i="39"/>
  <c r="X85" i="39"/>
  <c r="Y85" i="39"/>
  <c r="Z85" i="39"/>
  <c r="AA85" i="39"/>
  <c r="L86" i="39"/>
  <c r="M86" i="39"/>
  <c r="N86" i="39"/>
  <c r="O86" i="39"/>
  <c r="P86" i="39"/>
  <c r="Q86" i="39"/>
  <c r="R86" i="39"/>
  <c r="T86" i="39"/>
  <c r="U86" i="39"/>
  <c r="V86" i="39"/>
  <c r="W86" i="39"/>
  <c r="X86" i="39"/>
  <c r="Y86" i="39"/>
  <c r="Z86" i="39"/>
  <c r="L87" i="39"/>
  <c r="M87" i="39"/>
  <c r="N87" i="39"/>
  <c r="O87" i="39"/>
  <c r="P87" i="39"/>
  <c r="R87" i="39"/>
  <c r="S87" i="39"/>
  <c r="T87" i="39"/>
  <c r="U87" i="39"/>
  <c r="V87" i="39"/>
  <c r="W87" i="39"/>
  <c r="X87" i="39"/>
  <c r="Z87" i="39"/>
  <c r="AA87" i="39"/>
  <c r="L88" i="39"/>
  <c r="M88" i="39"/>
  <c r="N88" i="39"/>
  <c r="O88" i="39"/>
  <c r="Q88" i="39"/>
  <c r="R88" i="39"/>
  <c r="S88" i="39"/>
  <c r="T88" i="39"/>
  <c r="U88" i="39"/>
  <c r="V88" i="39"/>
  <c r="W88" i="39"/>
  <c r="Y88" i="39"/>
  <c r="Z88" i="39"/>
  <c r="AA88" i="39"/>
  <c r="L89" i="39"/>
  <c r="M89" i="39"/>
  <c r="N89" i="39"/>
  <c r="O89" i="39"/>
  <c r="P89" i="39"/>
  <c r="Q89" i="39"/>
  <c r="R89" i="39"/>
  <c r="S89" i="39"/>
  <c r="T89" i="39"/>
  <c r="U89" i="39"/>
  <c r="V89" i="39"/>
  <c r="W89" i="39"/>
  <c r="X89" i="39"/>
  <c r="Y89" i="39"/>
  <c r="Z89" i="39"/>
  <c r="AA89" i="39"/>
  <c r="L90" i="39"/>
  <c r="M90" i="39"/>
  <c r="N90" i="39"/>
  <c r="O90" i="39"/>
  <c r="P90" i="39"/>
  <c r="Q90" i="39"/>
  <c r="R90" i="39"/>
  <c r="S90" i="39"/>
  <c r="T90" i="39"/>
  <c r="U90" i="39"/>
  <c r="V90" i="39"/>
  <c r="W90" i="39"/>
  <c r="X90" i="39"/>
  <c r="Y90" i="39"/>
  <c r="Z90" i="39"/>
  <c r="AA90" i="39"/>
  <c r="L91" i="39"/>
  <c r="M91" i="39"/>
  <c r="N91" i="39"/>
  <c r="O91" i="39"/>
  <c r="P91" i="39"/>
  <c r="Q91" i="39"/>
  <c r="R91" i="39"/>
  <c r="S91" i="39"/>
  <c r="T91" i="39"/>
  <c r="U91" i="39"/>
  <c r="V91" i="39"/>
  <c r="W91" i="39"/>
  <c r="X91" i="39"/>
  <c r="Y91" i="39"/>
  <c r="Z91" i="39"/>
  <c r="AA91" i="39"/>
  <c r="L92" i="39"/>
  <c r="M92" i="39"/>
  <c r="N92" i="39"/>
  <c r="O92" i="39"/>
  <c r="P92" i="39"/>
  <c r="Q92" i="39"/>
  <c r="R92" i="39"/>
  <c r="S92" i="39"/>
  <c r="T92" i="39"/>
  <c r="U92" i="39"/>
  <c r="V92" i="39"/>
  <c r="W92" i="39"/>
  <c r="X92" i="39"/>
  <c r="Y92" i="39"/>
  <c r="Z92" i="39"/>
  <c r="AA92" i="39"/>
  <c r="L93" i="39"/>
  <c r="M93" i="39"/>
  <c r="N93" i="39"/>
  <c r="O93" i="39"/>
  <c r="P93" i="39"/>
  <c r="Q93" i="39"/>
  <c r="R93" i="39"/>
  <c r="T93" i="39"/>
  <c r="U93" i="39"/>
  <c r="V93" i="39"/>
  <c r="W93" i="39"/>
  <c r="X93" i="39"/>
  <c r="Y93" i="39"/>
  <c r="Z93" i="39"/>
  <c r="L94" i="39"/>
  <c r="M94" i="39"/>
  <c r="N94" i="39"/>
  <c r="O94" i="39"/>
  <c r="Q94" i="39"/>
  <c r="R94" i="39"/>
  <c r="S94" i="39"/>
  <c r="T94" i="39"/>
  <c r="U94" i="39"/>
  <c r="V94" i="39"/>
  <c r="W94" i="39"/>
  <c r="Y94" i="39"/>
  <c r="Z94" i="39"/>
  <c r="AA94" i="39"/>
  <c r="L95" i="39"/>
  <c r="N95" i="39"/>
  <c r="O95" i="39"/>
  <c r="P95" i="39"/>
  <c r="Q95" i="39"/>
  <c r="R95" i="39"/>
  <c r="S95" i="39"/>
  <c r="T95" i="39"/>
  <c r="V95" i="39"/>
  <c r="W95" i="39"/>
  <c r="X95" i="39"/>
  <c r="Y95" i="39"/>
  <c r="Z95" i="39"/>
  <c r="AA95" i="39"/>
  <c r="L96" i="39"/>
  <c r="N96" i="39"/>
  <c r="O96" i="39"/>
  <c r="P96" i="39"/>
  <c r="Q96" i="39"/>
  <c r="R96" i="39"/>
  <c r="S96" i="39"/>
  <c r="T96" i="39"/>
  <c r="V96" i="39"/>
  <c r="W96" i="39"/>
  <c r="X96" i="39"/>
  <c r="Y96" i="39"/>
  <c r="Z96" i="39"/>
  <c r="AA96" i="39"/>
  <c r="L97" i="39"/>
  <c r="N97" i="39"/>
  <c r="O97" i="39"/>
  <c r="P97" i="39"/>
  <c r="Q97" i="39"/>
  <c r="R97" i="39"/>
  <c r="S97" i="39"/>
  <c r="T97" i="39"/>
  <c r="V97" i="39"/>
  <c r="W97" i="39"/>
  <c r="X97" i="39"/>
  <c r="Y97" i="39"/>
  <c r="Z97" i="39"/>
  <c r="AA97" i="39"/>
  <c r="L98" i="39"/>
  <c r="M98" i="39"/>
  <c r="N98" i="39"/>
  <c r="P98" i="39"/>
  <c r="Q98" i="39"/>
  <c r="R98" i="39"/>
  <c r="S98" i="39"/>
  <c r="T98" i="39"/>
  <c r="U98" i="39"/>
  <c r="V98" i="39"/>
  <c r="X98" i="39"/>
  <c r="Y98" i="39"/>
  <c r="Z98" i="39"/>
  <c r="AA98" i="39"/>
  <c r="L99" i="39"/>
  <c r="M99" i="39"/>
  <c r="N99" i="39"/>
  <c r="O99" i="39"/>
  <c r="Q99" i="39"/>
  <c r="R99" i="39"/>
  <c r="S99" i="39"/>
  <c r="T99" i="39"/>
  <c r="U99" i="39"/>
  <c r="V99" i="39"/>
  <c r="W99" i="39"/>
  <c r="Y99" i="39"/>
  <c r="Z99" i="39"/>
  <c r="AA99" i="39"/>
  <c r="M100" i="39"/>
  <c r="N100" i="39"/>
  <c r="O100" i="39"/>
  <c r="P100" i="39"/>
  <c r="Q100" i="39"/>
  <c r="R100" i="39"/>
  <c r="S100" i="39"/>
  <c r="U100" i="39"/>
  <c r="V100" i="39"/>
  <c r="W100" i="39"/>
  <c r="X100" i="39"/>
  <c r="Y100" i="39"/>
  <c r="Z100" i="39"/>
  <c r="AA100" i="39"/>
  <c r="L101" i="39"/>
  <c r="M101" i="39"/>
  <c r="N101" i="39"/>
  <c r="O101" i="39"/>
  <c r="P101" i="39"/>
  <c r="Q101" i="39"/>
  <c r="R101" i="39"/>
  <c r="T101" i="39"/>
  <c r="U101" i="39"/>
  <c r="V101" i="39"/>
  <c r="W101" i="39"/>
  <c r="X101" i="39"/>
  <c r="Y101" i="39"/>
  <c r="Z101" i="39"/>
  <c r="L102" i="39"/>
  <c r="M102" i="39"/>
  <c r="N102" i="39"/>
  <c r="O102" i="39"/>
  <c r="P102" i="39"/>
  <c r="Q102" i="39"/>
  <c r="R102" i="39"/>
  <c r="T102" i="39"/>
  <c r="U102" i="39"/>
  <c r="V102" i="39"/>
  <c r="W102" i="39"/>
  <c r="X102" i="39"/>
  <c r="Y102" i="39"/>
  <c r="Z102" i="39"/>
  <c r="L103" i="39"/>
  <c r="M103" i="39"/>
  <c r="N103" i="39"/>
  <c r="O103" i="39"/>
  <c r="P103" i="39"/>
  <c r="Q103" i="39"/>
  <c r="R103" i="39"/>
  <c r="S103" i="39"/>
  <c r="T103" i="39"/>
  <c r="U103" i="39"/>
  <c r="V103" i="39"/>
  <c r="W103" i="39"/>
  <c r="X103" i="39"/>
  <c r="Y103" i="39"/>
  <c r="Z103" i="39"/>
  <c r="AA103" i="39"/>
  <c r="L104" i="39"/>
  <c r="M104" i="39"/>
  <c r="N104" i="39"/>
  <c r="O104" i="39"/>
  <c r="P104" i="39"/>
  <c r="Q104" i="39"/>
  <c r="R104" i="39"/>
  <c r="S104" i="39"/>
  <c r="T104" i="39"/>
  <c r="U104" i="39"/>
  <c r="V104" i="39"/>
  <c r="W104" i="39"/>
  <c r="X104" i="39"/>
  <c r="Y104" i="39"/>
  <c r="Z104" i="39"/>
  <c r="AA104" i="39"/>
  <c r="L105" i="39"/>
  <c r="M105" i="39"/>
  <c r="N105" i="39"/>
  <c r="O105" i="39"/>
  <c r="P105" i="39"/>
  <c r="R105" i="39"/>
  <c r="S105" i="39"/>
  <c r="T105" i="39"/>
  <c r="U105" i="39"/>
  <c r="V105" i="39"/>
  <c r="W105" i="39"/>
  <c r="X105" i="39"/>
  <c r="Z105" i="39"/>
  <c r="AA105" i="39"/>
  <c r="L106" i="39"/>
  <c r="M106" i="39"/>
  <c r="N106" i="39"/>
  <c r="O106" i="39"/>
  <c r="Q106" i="39"/>
  <c r="R106" i="39"/>
  <c r="S106" i="39"/>
  <c r="T106" i="39"/>
  <c r="U106" i="39"/>
  <c r="V106" i="39"/>
  <c r="W106" i="39"/>
  <c r="Y106" i="39"/>
  <c r="Z106" i="39"/>
  <c r="AA106" i="39"/>
  <c r="M107" i="39"/>
  <c r="N107" i="39"/>
  <c r="O107" i="39"/>
  <c r="P107" i="39"/>
  <c r="Q107" i="39"/>
  <c r="R107" i="39"/>
  <c r="S107" i="39"/>
  <c r="U107" i="39"/>
  <c r="V107" i="39"/>
  <c r="W107" i="39"/>
  <c r="X107" i="39"/>
  <c r="Y107" i="39"/>
  <c r="Z107" i="39"/>
  <c r="AA107" i="39"/>
  <c r="L108" i="39"/>
  <c r="M108" i="39"/>
  <c r="O108" i="39"/>
  <c r="P108" i="39"/>
  <c r="Q108" i="39"/>
  <c r="R108" i="39"/>
  <c r="S108" i="39"/>
  <c r="T108" i="39"/>
  <c r="U108" i="39"/>
  <c r="W108" i="39"/>
  <c r="X108" i="39"/>
  <c r="Y108" i="39"/>
  <c r="Z108" i="39"/>
  <c r="AA108" i="39"/>
  <c r="L109" i="39"/>
  <c r="M109" i="39"/>
  <c r="N109" i="39"/>
  <c r="O109" i="39"/>
  <c r="Q109" i="39"/>
  <c r="R109" i="39"/>
  <c r="S109" i="39"/>
  <c r="T109" i="39"/>
  <c r="U109" i="39"/>
  <c r="V109" i="39"/>
  <c r="W109" i="39"/>
  <c r="Y109" i="39"/>
  <c r="Z109" i="39"/>
  <c r="AA109" i="39"/>
  <c r="L110" i="39"/>
  <c r="M110" i="39"/>
  <c r="N110" i="39"/>
  <c r="O110" i="39"/>
  <c r="P110" i="39"/>
  <c r="Q110" i="39"/>
  <c r="R110" i="39"/>
  <c r="T110" i="39"/>
  <c r="U110" i="39"/>
  <c r="V110" i="39"/>
  <c r="W110" i="39"/>
  <c r="X110" i="39"/>
  <c r="Y110" i="39"/>
  <c r="Z110" i="39"/>
  <c r="M111" i="39"/>
  <c r="N111" i="39"/>
  <c r="O111" i="39"/>
  <c r="P111" i="39"/>
  <c r="Q111" i="39"/>
  <c r="R111" i="39"/>
  <c r="S111" i="39"/>
  <c r="U111" i="39"/>
  <c r="V111" i="39"/>
  <c r="W111" i="39"/>
  <c r="X111" i="39"/>
  <c r="Y111" i="39"/>
  <c r="Z111" i="39"/>
  <c r="AA111" i="39"/>
  <c r="L112" i="39"/>
  <c r="N112" i="39"/>
  <c r="O112" i="39"/>
  <c r="P112" i="39"/>
  <c r="Q112" i="39"/>
  <c r="R112" i="39"/>
  <c r="S112" i="39"/>
  <c r="T112" i="39"/>
  <c r="V112" i="39"/>
  <c r="W112" i="39"/>
  <c r="X112" i="39"/>
  <c r="Y112" i="39"/>
  <c r="Z112" i="39"/>
  <c r="AA112" i="39"/>
  <c r="L113" i="39"/>
  <c r="M113" i="39"/>
  <c r="O113" i="39"/>
  <c r="P113" i="39"/>
  <c r="Q113" i="39"/>
  <c r="R113" i="39"/>
  <c r="S113" i="39"/>
  <c r="T113" i="39"/>
  <c r="U113" i="39"/>
  <c r="W113" i="39"/>
  <c r="X113" i="39"/>
  <c r="Y113" i="39"/>
  <c r="Z113" i="39"/>
  <c r="AA113" i="39"/>
  <c r="L114" i="39"/>
  <c r="M114" i="39"/>
  <c r="N114" i="39"/>
  <c r="O114" i="39"/>
  <c r="Q114" i="39"/>
  <c r="R114" i="39"/>
  <c r="S114" i="39"/>
  <c r="T114" i="39"/>
  <c r="U114" i="39"/>
  <c r="V114" i="39"/>
  <c r="W114" i="39"/>
  <c r="Y114" i="39"/>
  <c r="Z114" i="39"/>
  <c r="AA114" i="39"/>
  <c r="M115" i="39"/>
  <c r="N115" i="39"/>
  <c r="O115" i="39"/>
  <c r="P115" i="39"/>
  <c r="Q115" i="39"/>
  <c r="R115" i="39"/>
  <c r="S115" i="39"/>
  <c r="U115" i="39"/>
  <c r="V115" i="39"/>
  <c r="W115" i="39"/>
  <c r="X115" i="39"/>
  <c r="Y115" i="39"/>
  <c r="Z115" i="39"/>
  <c r="AA115" i="39"/>
  <c r="L116" i="39"/>
  <c r="M116" i="39"/>
  <c r="N116" i="39"/>
  <c r="O116" i="39"/>
  <c r="P116" i="39"/>
  <c r="R116" i="39"/>
  <c r="S116" i="39"/>
  <c r="T116" i="39"/>
  <c r="U116" i="39"/>
  <c r="V116" i="39"/>
  <c r="W116" i="39"/>
  <c r="X116" i="39"/>
  <c r="Z116" i="39"/>
  <c r="AA116" i="39"/>
  <c r="L117" i="39"/>
  <c r="M117" i="39"/>
  <c r="N117" i="39"/>
  <c r="O117" i="39"/>
  <c r="P117" i="39"/>
  <c r="Q117" i="39"/>
  <c r="R117" i="39"/>
  <c r="T117" i="39"/>
  <c r="U117" i="39"/>
  <c r="V117" i="39"/>
  <c r="W117" i="39"/>
  <c r="X117" i="39"/>
  <c r="Y117" i="39"/>
  <c r="Z117" i="39"/>
  <c r="M118" i="39"/>
  <c r="N118" i="39"/>
  <c r="O118" i="39"/>
  <c r="P118" i="39"/>
  <c r="Q118" i="39"/>
  <c r="R118" i="39"/>
  <c r="S118" i="39"/>
  <c r="U118" i="39"/>
  <c r="V118" i="39"/>
  <c r="W118" i="39"/>
  <c r="X118" i="39"/>
  <c r="Y118" i="39"/>
  <c r="Z118" i="39"/>
  <c r="AA118" i="39"/>
  <c r="L119" i="39"/>
  <c r="M119" i="39"/>
  <c r="N119" i="39"/>
  <c r="O119" i="39"/>
  <c r="P119" i="39"/>
  <c r="R119" i="39"/>
  <c r="S119" i="39"/>
  <c r="T119" i="39"/>
  <c r="U119" i="39"/>
  <c r="V119" i="39"/>
  <c r="W119" i="39"/>
  <c r="X119" i="39"/>
  <c r="Z119" i="39"/>
  <c r="AA119" i="39"/>
  <c r="L120" i="39"/>
  <c r="M120" i="39"/>
  <c r="N120" i="39"/>
  <c r="O120" i="39"/>
  <c r="P120" i="39"/>
  <c r="Q120" i="39"/>
  <c r="R120" i="39"/>
  <c r="T120" i="39"/>
  <c r="U120" i="39"/>
  <c r="V120" i="39"/>
  <c r="W120" i="39"/>
  <c r="X120" i="39"/>
  <c r="Y120" i="39"/>
  <c r="Z120" i="39"/>
  <c r="L121" i="39"/>
  <c r="M121" i="39"/>
  <c r="O121" i="39"/>
  <c r="P121" i="39"/>
  <c r="Q121" i="39"/>
  <c r="R121" i="39"/>
  <c r="S121" i="39"/>
  <c r="T121" i="39"/>
  <c r="U121" i="39"/>
  <c r="W121" i="39"/>
  <c r="X121" i="39"/>
  <c r="Y121" i="39"/>
  <c r="Z121" i="39"/>
  <c r="AA121" i="39"/>
  <c r="L122" i="39"/>
  <c r="M122" i="39"/>
  <c r="N122" i="39"/>
  <c r="O122" i="39"/>
  <c r="P122" i="39"/>
  <c r="R122" i="39"/>
  <c r="S122" i="39"/>
  <c r="T122" i="39"/>
  <c r="U122" i="39"/>
  <c r="V122" i="39"/>
  <c r="W122" i="39"/>
  <c r="X122" i="39"/>
  <c r="Z122" i="39"/>
  <c r="AA122" i="39"/>
  <c r="L123" i="39"/>
  <c r="M123" i="39"/>
  <c r="O123" i="39"/>
  <c r="P123" i="39"/>
  <c r="Q123" i="39"/>
  <c r="R123" i="39"/>
  <c r="S123" i="39"/>
  <c r="T123" i="39"/>
  <c r="U123" i="39"/>
  <c r="W123" i="39"/>
  <c r="X123" i="39"/>
  <c r="Y123" i="39"/>
  <c r="Z123" i="39"/>
  <c r="AA123" i="39"/>
  <c r="L124" i="39"/>
  <c r="M124" i="39"/>
  <c r="N124" i="39"/>
  <c r="O124" i="39"/>
  <c r="P124" i="39"/>
  <c r="R124" i="39"/>
  <c r="S124" i="39"/>
  <c r="T124" i="39"/>
  <c r="U124" i="39"/>
  <c r="V124" i="39"/>
  <c r="W124" i="39"/>
  <c r="X124" i="39"/>
  <c r="Z124" i="39"/>
  <c r="AA124" i="39"/>
  <c r="L125" i="39"/>
  <c r="M125" i="39"/>
  <c r="N125" i="39"/>
  <c r="O125" i="39"/>
  <c r="Q125" i="39"/>
  <c r="R125" i="39"/>
  <c r="S125" i="39"/>
  <c r="T125" i="39"/>
  <c r="U125" i="39"/>
  <c r="V125" i="39"/>
  <c r="W125" i="39"/>
  <c r="Y125" i="39"/>
  <c r="Z125" i="39"/>
  <c r="AA125" i="39"/>
  <c r="M126" i="39"/>
  <c r="N126" i="39"/>
  <c r="O126" i="39"/>
  <c r="P126" i="39"/>
  <c r="Q126" i="39"/>
  <c r="R126" i="39"/>
  <c r="S126" i="39"/>
  <c r="U126" i="39"/>
  <c r="V126" i="39"/>
  <c r="W126" i="39"/>
  <c r="X126" i="39"/>
  <c r="Y126" i="39"/>
  <c r="Z126" i="39"/>
  <c r="AA126" i="39"/>
  <c r="L127" i="39"/>
  <c r="N127" i="39"/>
  <c r="O127" i="39"/>
  <c r="P127" i="39"/>
  <c r="Q127" i="39"/>
  <c r="R127" i="39"/>
  <c r="S127" i="39"/>
  <c r="T127" i="39"/>
  <c r="V127" i="39"/>
  <c r="W127" i="39"/>
  <c r="X127" i="39"/>
  <c r="Y127" i="39"/>
  <c r="Z127" i="39"/>
  <c r="AA127" i="39"/>
  <c r="L128" i="39"/>
  <c r="M128" i="39"/>
  <c r="N128" i="39"/>
  <c r="O128" i="39"/>
  <c r="P128" i="39"/>
  <c r="Q128" i="39"/>
  <c r="R128" i="39"/>
  <c r="T128" i="39"/>
  <c r="U128" i="39"/>
  <c r="V128" i="39"/>
  <c r="W128" i="39"/>
  <c r="X128" i="39"/>
  <c r="Y128" i="39"/>
  <c r="Z128" i="39"/>
  <c r="L129" i="39"/>
  <c r="M129" i="39"/>
  <c r="N129" i="39"/>
  <c r="O129" i="39"/>
  <c r="P129" i="39"/>
  <c r="R129" i="39"/>
  <c r="S129" i="39"/>
  <c r="T129" i="39"/>
  <c r="U129" i="39"/>
  <c r="V129" i="39"/>
  <c r="W129" i="39"/>
  <c r="X129" i="39"/>
  <c r="Z129" i="39"/>
  <c r="AA129" i="39"/>
  <c r="L130" i="39"/>
  <c r="M130" i="39"/>
  <c r="N130" i="39"/>
  <c r="O130" i="39"/>
  <c r="Q130" i="39"/>
  <c r="R130" i="39"/>
  <c r="S130" i="39"/>
  <c r="T130" i="39"/>
  <c r="U130" i="39"/>
  <c r="V130" i="39"/>
  <c r="W130" i="39"/>
  <c r="Y130" i="39"/>
  <c r="Z130" i="39"/>
  <c r="AA130" i="39"/>
  <c r="L131" i="39"/>
  <c r="M131" i="39"/>
  <c r="N131" i="39"/>
  <c r="O131" i="39"/>
  <c r="P131" i="39"/>
  <c r="Q131" i="39"/>
  <c r="R131" i="39"/>
  <c r="S131" i="39"/>
  <c r="T131" i="39"/>
  <c r="U131" i="39"/>
  <c r="V131" i="39"/>
  <c r="W131" i="39"/>
  <c r="X131" i="39"/>
  <c r="Y131" i="39"/>
  <c r="Z131" i="39"/>
  <c r="AA131" i="39"/>
  <c r="L132" i="39"/>
  <c r="M132" i="39"/>
  <c r="N132" i="39"/>
  <c r="O132" i="39"/>
  <c r="P132" i="39"/>
  <c r="Q132" i="39"/>
  <c r="R132" i="39"/>
  <c r="S132" i="39"/>
  <c r="T132" i="39"/>
  <c r="U132" i="39"/>
  <c r="V132" i="39"/>
  <c r="W132" i="39"/>
  <c r="X132" i="39"/>
  <c r="Y132" i="39"/>
  <c r="Z132" i="39"/>
  <c r="AA132" i="39"/>
  <c r="L133" i="39"/>
  <c r="M133" i="39"/>
  <c r="N133" i="39"/>
  <c r="O133" i="39"/>
  <c r="P133" i="39"/>
  <c r="Q133" i="39"/>
  <c r="R133" i="39"/>
  <c r="S133" i="39"/>
  <c r="T133" i="39"/>
  <c r="U133" i="39"/>
  <c r="V133" i="39"/>
  <c r="W133" i="39"/>
  <c r="X133" i="39"/>
  <c r="Y133" i="39"/>
  <c r="Z133" i="39"/>
  <c r="AA133" i="39"/>
  <c r="L134" i="39"/>
  <c r="M134" i="39"/>
  <c r="N134" i="39"/>
  <c r="O134" i="39"/>
  <c r="P134" i="39"/>
  <c r="Q134" i="39"/>
  <c r="R134" i="39"/>
  <c r="S134" i="39"/>
  <c r="T134" i="39"/>
  <c r="U134" i="39"/>
  <c r="V134" i="39"/>
  <c r="W134" i="39"/>
  <c r="X134" i="39"/>
  <c r="Y134" i="39"/>
  <c r="Z134" i="39"/>
  <c r="AA134" i="39"/>
  <c r="L135" i="39"/>
  <c r="M135" i="39"/>
  <c r="O135" i="39"/>
  <c r="P135" i="39"/>
  <c r="Q135" i="39"/>
  <c r="R135" i="39"/>
  <c r="S135" i="39"/>
  <c r="T135" i="39"/>
  <c r="U135" i="39"/>
  <c r="W135" i="39"/>
  <c r="X135" i="39"/>
  <c r="Y135" i="39"/>
  <c r="Z135" i="39"/>
  <c r="AA135" i="39"/>
  <c r="L136" i="39"/>
  <c r="M136" i="39"/>
  <c r="N136" i="39"/>
  <c r="O136" i="39"/>
  <c r="P136" i="39"/>
  <c r="Q136" i="39"/>
  <c r="R136" i="39"/>
  <c r="T136" i="39"/>
  <c r="U136" i="39"/>
  <c r="V136" i="39"/>
  <c r="W136" i="39"/>
  <c r="X136" i="39"/>
  <c r="Y136" i="39"/>
  <c r="Z136" i="39"/>
  <c r="L137" i="39"/>
  <c r="M137" i="39"/>
  <c r="N137" i="39"/>
  <c r="O137" i="39"/>
  <c r="P137" i="39"/>
  <c r="R137" i="39"/>
  <c r="S137" i="39"/>
  <c r="T137" i="39"/>
  <c r="U137" i="39"/>
  <c r="V137" i="39"/>
  <c r="W137" i="39"/>
  <c r="X137" i="39"/>
  <c r="Z137" i="39"/>
  <c r="AA137" i="39"/>
  <c r="L138" i="39"/>
  <c r="M138" i="39"/>
  <c r="N138" i="39"/>
  <c r="O138" i="39"/>
  <c r="Q138" i="39"/>
  <c r="R138" i="39"/>
  <c r="S138" i="39"/>
  <c r="T138" i="39"/>
  <c r="U138" i="39"/>
  <c r="V138" i="39"/>
  <c r="W138" i="39"/>
  <c r="Y138" i="39"/>
  <c r="Z138" i="39"/>
  <c r="AA138" i="39"/>
  <c r="L139" i="39"/>
  <c r="M139" i="39"/>
  <c r="O139" i="39"/>
  <c r="P139" i="39"/>
  <c r="Q139" i="39"/>
  <c r="R139" i="39"/>
  <c r="S139" i="39"/>
  <c r="T139" i="39"/>
  <c r="U139" i="39"/>
  <c r="W139" i="39"/>
  <c r="X139" i="39"/>
  <c r="Y139" i="39"/>
  <c r="Z139" i="39"/>
  <c r="AA139" i="39"/>
  <c r="L140" i="39"/>
  <c r="M140" i="39"/>
  <c r="N140" i="39"/>
  <c r="O140" i="39"/>
  <c r="P140" i="39"/>
  <c r="Q140" i="39"/>
  <c r="R140" i="39"/>
  <c r="T140" i="39"/>
  <c r="U140" i="39"/>
  <c r="V140" i="39"/>
  <c r="W140" i="39"/>
  <c r="X140" i="39"/>
  <c r="Y140" i="39"/>
  <c r="Z140" i="39"/>
  <c r="L141" i="39"/>
  <c r="M141" i="39"/>
  <c r="N141" i="39"/>
  <c r="O141" i="39"/>
  <c r="P141" i="39"/>
  <c r="Q141" i="39"/>
  <c r="R141" i="39"/>
  <c r="S141" i="39"/>
  <c r="T141" i="39"/>
  <c r="U141" i="39"/>
  <c r="V141" i="39"/>
  <c r="W141" i="39"/>
  <c r="X141" i="39"/>
  <c r="Y141" i="39"/>
  <c r="Z141" i="39"/>
  <c r="AA141" i="39"/>
  <c r="L142" i="39"/>
  <c r="M142" i="39"/>
  <c r="N142" i="39"/>
  <c r="O142" i="39"/>
  <c r="P142" i="39"/>
  <c r="Q142" i="39"/>
  <c r="R142" i="39"/>
  <c r="S142" i="39"/>
  <c r="T142" i="39"/>
  <c r="U142" i="39"/>
  <c r="V142" i="39"/>
  <c r="W142" i="39"/>
  <c r="X142" i="39"/>
  <c r="Y142" i="39"/>
  <c r="Z142" i="39"/>
  <c r="AA142" i="39"/>
  <c r="L143" i="39"/>
  <c r="M143" i="39"/>
  <c r="N143" i="39"/>
  <c r="O143" i="39"/>
  <c r="P143" i="39"/>
  <c r="Q143" i="39"/>
  <c r="R143" i="39"/>
  <c r="S143" i="39"/>
  <c r="T143" i="39"/>
  <c r="U143" i="39"/>
  <c r="V143" i="39"/>
  <c r="W143" i="39"/>
  <c r="X143" i="39"/>
  <c r="Y143" i="39"/>
  <c r="Z143" i="39"/>
  <c r="AA143" i="39"/>
  <c r="L144" i="39"/>
  <c r="M144" i="39"/>
  <c r="N144" i="39"/>
  <c r="O144" i="39"/>
  <c r="P144" i="39"/>
  <c r="Q144" i="39"/>
  <c r="R144" i="39"/>
  <c r="S144" i="39"/>
  <c r="T144" i="39"/>
  <c r="U144" i="39"/>
  <c r="V144" i="39"/>
  <c r="W144" i="39"/>
  <c r="X144" i="39"/>
  <c r="Y144" i="39"/>
  <c r="Z144" i="39"/>
  <c r="AA144" i="39"/>
  <c r="L145" i="39"/>
  <c r="M145" i="39"/>
  <c r="O145" i="39"/>
  <c r="P145" i="39"/>
  <c r="Q145" i="39"/>
  <c r="R145" i="39"/>
  <c r="S145" i="39"/>
  <c r="T145" i="39"/>
  <c r="U145" i="39"/>
  <c r="W145" i="39"/>
  <c r="X145" i="39"/>
  <c r="Y145" i="39"/>
  <c r="Z145" i="39"/>
  <c r="AA145" i="39"/>
  <c r="L146" i="39"/>
  <c r="M146" i="39"/>
  <c r="O146" i="39"/>
  <c r="P146" i="39"/>
  <c r="Q146" i="39"/>
  <c r="R146" i="39"/>
  <c r="S146" i="39"/>
  <c r="T146" i="39"/>
  <c r="U146" i="39"/>
  <c r="W146" i="39"/>
  <c r="X146" i="39"/>
  <c r="Y146" i="39"/>
  <c r="Z146" i="39"/>
  <c r="AA146" i="39"/>
  <c r="M147" i="39"/>
  <c r="N147" i="39"/>
  <c r="O147" i="39"/>
  <c r="P147" i="39"/>
  <c r="Q147" i="39"/>
  <c r="R147" i="39"/>
  <c r="S147" i="39"/>
  <c r="U147" i="39"/>
  <c r="V147" i="39"/>
  <c r="W147" i="39"/>
  <c r="X147" i="39"/>
  <c r="Y147" i="39"/>
  <c r="Z147" i="39"/>
  <c r="AA147" i="39"/>
  <c r="L148" i="39"/>
  <c r="M148" i="39"/>
  <c r="O148" i="39"/>
  <c r="P148" i="39"/>
  <c r="Q148" i="39"/>
  <c r="R148" i="39"/>
  <c r="S148" i="39"/>
  <c r="T148" i="39"/>
  <c r="U148" i="39"/>
  <c r="W148" i="39"/>
  <c r="X148" i="39"/>
  <c r="Y148" i="39"/>
  <c r="Z148" i="39"/>
  <c r="AA148" i="39"/>
  <c r="L149" i="39"/>
  <c r="N149" i="39"/>
  <c r="O149" i="39"/>
  <c r="P149" i="39"/>
  <c r="Q149" i="39"/>
  <c r="R149" i="39"/>
  <c r="S149" i="39"/>
  <c r="T149" i="39"/>
  <c r="V149" i="39"/>
  <c r="W149" i="39"/>
  <c r="X149" i="39"/>
  <c r="Y149" i="39"/>
  <c r="Z149" i="39"/>
  <c r="AA149" i="39"/>
  <c r="L150" i="39"/>
  <c r="M150" i="39"/>
  <c r="N150" i="39"/>
  <c r="O150" i="39"/>
  <c r="P150" i="39"/>
  <c r="Q150" i="39"/>
  <c r="R150" i="39"/>
  <c r="T150" i="39"/>
  <c r="U150" i="39"/>
  <c r="V150" i="39"/>
  <c r="W150" i="39"/>
  <c r="X150" i="39"/>
  <c r="Y150" i="39"/>
  <c r="Z150" i="39"/>
  <c r="L151" i="39"/>
  <c r="M151" i="39"/>
  <c r="N151" i="39"/>
  <c r="O151" i="39"/>
  <c r="Q151" i="39"/>
  <c r="R151" i="39"/>
  <c r="S151" i="39"/>
  <c r="T151" i="39"/>
  <c r="U151" i="39"/>
  <c r="V151" i="39"/>
  <c r="W151" i="39"/>
  <c r="Y151" i="39"/>
  <c r="Z151" i="39"/>
  <c r="AA151" i="39"/>
  <c r="L152" i="39"/>
  <c r="M152" i="39"/>
  <c r="N152" i="39"/>
  <c r="O152" i="39"/>
  <c r="P152" i="39"/>
  <c r="R152" i="39"/>
  <c r="S152" i="39"/>
  <c r="T152" i="39"/>
  <c r="U152" i="39"/>
  <c r="V152" i="39"/>
  <c r="W152" i="39"/>
  <c r="X152" i="39"/>
  <c r="Z152" i="39"/>
  <c r="AA152" i="39"/>
  <c r="L153" i="39"/>
  <c r="M153" i="39"/>
  <c r="N153" i="39"/>
  <c r="O153" i="39"/>
  <c r="P153" i="39"/>
  <c r="Q153" i="39"/>
  <c r="R153" i="39"/>
  <c r="T153" i="39"/>
  <c r="U153" i="39"/>
  <c r="V153" i="39"/>
  <c r="W153" i="39"/>
  <c r="X153" i="39"/>
  <c r="Y153" i="39"/>
  <c r="Z153" i="39"/>
  <c r="L154" i="39"/>
  <c r="M154" i="39"/>
  <c r="N154" i="39"/>
  <c r="O154" i="39"/>
  <c r="P154" i="39"/>
  <c r="R154" i="39"/>
  <c r="S154" i="39"/>
  <c r="T154" i="39"/>
  <c r="U154" i="39"/>
  <c r="V154" i="39"/>
  <c r="W154" i="39"/>
  <c r="X154" i="39"/>
  <c r="Z154" i="39"/>
  <c r="AA154" i="39"/>
  <c r="L155" i="39"/>
  <c r="M155" i="39"/>
  <c r="N155" i="39"/>
  <c r="O155" i="39"/>
  <c r="Q155" i="39"/>
  <c r="R155" i="39"/>
  <c r="S155" i="39"/>
  <c r="T155" i="39"/>
  <c r="U155" i="39"/>
  <c r="V155" i="39"/>
  <c r="W155" i="39"/>
  <c r="Y155" i="39"/>
  <c r="Z155" i="39"/>
  <c r="AA155" i="39"/>
  <c r="L156" i="39"/>
  <c r="M156" i="39"/>
  <c r="N156" i="39"/>
  <c r="O156" i="39"/>
  <c r="P156" i="39"/>
  <c r="R156" i="39"/>
  <c r="S156" i="39"/>
  <c r="T156" i="39"/>
  <c r="U156" i="39"/>
  <c r="V156" i="39"/>
  <c r="W156" i="39"/>
  <c r="X156" i="39"/>
  <c r="Z156" i="39"/>
  <c r="AA156" i="39"/>
  <c r="L157" i="39"/>
  <c r="M157" i="39"/>
  <c r="N157" i="39"/>
  <c r="O157" i="39"/>
  <c r="P157" i="39"/>
  <c r="R157" i="39"/>
  <c r="S157" i="39"/>
  <c r="T157" i="39"/>
  <c r="U157" i="39"/>
  <c r="V157" i="39"/>
  <c r="W157" i="39"/>
  <c r="X157" i="39"/>
  <c r="Z157" i="39"/>
  <c r="AA157" i="39"/>
  <c r="L158" i="39"/>
  <c r="M158" i="39"/>
  <c r="N158" i="39"/>
  <c r="O158" i="39"/>
  <c r="Q158" i="39"/>
  <c r="R158" i="39"/>
  <c r="S158" i="39"/>
  <c r="T158" i="39"/>
  <c r="U158" i="39"/>
  <c r="V158" i="39"/>
  <c r="W158" i="39"/>
  <c r="Y158" i="39"/>
  <c r="Z158" i="39"/>
  <c r="AA158" i="39"/>
  <c r="L159" i="39"/>
  <c r="M159" i="39"/>
  <c r="N159" i="39"/>
  <c r="O159" i="39"/>
  <c r="P159" i="39"/>
  <c r="Q159" i="39"/>
  <c r="R159" i="39"/>
  <c r="T159" i="39"/>
  <c r="U159" i="39"/>
  <c r="V159" i="39"/>
  <c r="W159" i="39"/>
  <c r="X159" i="39"/>
  <c r="Y159" i="39"/>
  <c r="Z159" i="39"/>
  <c r="L160" i="39"/>
  <c r="N160" i="39"/>
  <c r="O160" i="39"/>
  <c r="P160" i="39"/>
  <c r="Q160" i="39"/>
  <c r="R160" i="39"/>
  <c r="S160" i="39"/>
  <c r="T160" i="39"/>
  <c r="V160" i="39"/>
  <c r="W160" i="39"/>
  <c r="X160" i="39"/>
  <c r="Y160" i="39"/>
  <c r="Z160" i="39"/>
  <c r="AA160" i="39"/>
  <c r="M161" i="39"/>
  <c r="N161" i="39"/>
  <c r="O161" i="39"/>
  <c r="P161" i="39"/>
  <c r="Q161" i="39"/>
  <c r="R161" i="39"/>
  <c r="S161" i="39"/>
  <c r="U161" i="39"/>
  <c r="V161" i="39"/>
  <c r="W161" i="39"/>
  <c r="X161" i="39"/>
  <c r="Y161" i="39"/>
  <c r="Z161" i="39"/>
  <c r="AA161" i="39"/>
  <c r="L162" i="39"/>
  <c r="M162" i="39"/>
  <c r="N162" i="39"/>
  <c r="O162" i="39"/>
  <c r="Q162" i="39"/>
  <c r="R162" i="39"/>
  <c r="S162" i="39"/>
  <c r="T162" i="39"/>
  <c r="U162" i="39"/>
  <c r="V162" i="39"/>
  <c r="W162" i="39"/>
  <c r="Y162" i="39"/>
  <c r="Z162" i="39"/>
  <c r="AA162" i="39"/>
  <c r="L163" i="39"/>
  <c r="M163" i="39"/>
  <c r="N163" i="39"/>
  <c r="O163" i="39"/>
  <c r="Q163" i="39"/>
  <c r="R163" i="39"/>
  <c r="S163" i="39"/>
  <c r="T163" i="39"/>
  <c r="U163" i="39"/>
  <c r="V163" i="39"/>
  <c r="W163" i="39"/>
  <c r="Y163" i="39"/>
  <c r="Z163" i="39"/>
  <c r="AA163" i="39"/>
  <c r="L164" i="39"/>
  <c r="M164" i="39"/>
  <c r="N164" i="39"/>
  <c r="O164" i="39"/>
  <c r="P164" i="39"/>
  <c r="R164" i="39"/>
  <c r="S164" i="39"/>
  <c r="T164" i="39"/>
  <c r="U164" i="39"/>
  <c r="V164" i="39"/>
  <c r="W164" i="39"/>
  <c r="X164" i="39"/>
  <c r="Z164" i="39"/>
  <c r="AA164" i="39"/>
  <c r="L165" i="39"/>
  <c r="M165" i="39"/>
  <c r="N165" i="39"/>
  <c r="O165" i="39"/>
  <c r="Q165" i="39"/>
  <c r="R165" i="39"/>
  <c r="S165" i="39"/>
  <c r="T165" i="39"/>
  <c r="U165" i="39"/>
  <c r="V165" i="39"/>
  <c r="W165" i="39"/>
  <c r="Y165" i="39"/>
  <c r="Z165" i="39"/>
  <c r="AA165" i="39"/>
  <c r="L166" i="39"/>
  <c r="M166" i="39"/>
  <c r="O166" i="39"/>
  <c r="P166" i="39"/>
  <c r="Q166" i="39"/>
  <c r="R166" i="39"/>
  <c r="S166" i="39"/>
  <c r="T166" i="39"/>
  <c r="U166" i="39"/>
  <c r="W166" i="39"/>
  <c r="X166" i="39"/>
  <c r="Y166" i="39"/>
  <c r="Z166" i="39"/>
  <c r="AA166" i="39"/>
  <c r="L167" i="39"/>
  <c r="M167" i="39"/>
  <c r="N167" i="39"/>
  <c r="P167" i="39"/>
  <c r="Q167" i="39"/>
  <c r="R167" i="39"/>
  <c r="S167" i="39"/>
  <c r="T167" i="39"/>
  <c r="U167" i="39"/>
  <c r="V167" i="39"/>
  <c r="X167" i="39"/>
  <c r="Y167" i="39"/>
  <c r="Z167" i="39"/>
  <c r="AA167" i="39"/>
  <c r="L168" i="39"/>
  <c r="M168" i="39"/>
  <c r="N168" i="39"/>
  <c r="O168" i="39"/>
  <c r="P168" i="39"/>
  <c r="R168" i="39"/>
  <c r="S168" i="39"/>
  <c r="T168" i="39"/>
  <c r="U168" i="39"/>
  <c r="V168" i="39"/>
  <c r="W168" i="39"/>
  <c r="X168" i="39"/>
  <c r="Z168" i="39"/>
  <c r="AA168" i="39"/>
  <c r="L169" i="39"/>
  <c r="M169" i="39"/>
  <c r="N169" i="39"/>
  <c r="O169" i="39"/>
  <c r="P169" i="39"/>
  <c r="Q169" i="39"/>
  <c r="S169" i="39"/>
  <c r="T169" i="39"/>
  <c r="U169" i="39"/>
  <c r="V169" i="39"/>
  <c r="W169" i="39"/>
  <c r="X169" i="39"/>
  <c r="Y169" i="39"/>
  <c r="AA169" i="39"/>
  <c r="L170" i="39"/>
  <c r="M170" i="39"/>
  <c r="O170" i="39"/>
  <c r="P170" i="39"/>
  <c r="Q170" i="39"/>
  <c r="R170" i="39"/>
  <c r="S170" i="39"/>
  <c r="T170" i="39"/>
  <c r="U170" i="39"/>
  <c r="W170" i="39"/>
  <c r="X170" i="39"/>
  <c r="Y170" i="39"/>
  <c r="Z170" i="39"/>
  <c r="AA170" i="39"/>
  <c r="L171" i="39"/>
  <c r="M171" i="39"/>
  <c r="N171" i="39"/>
  <c r="O171" i="39"/>
  <c r="P171" i="39"/>
  <c r="Q171" i="39"/>
  <c r="R171" i="39"/>
  <c r="T171" i="39"/>
  <c r="U171" i="39"/>
  <c r="V171" i="39"/>
  <c r="W171" i="39"/>
  <c r="X171" i="39"/>
  <c r="Y171" i="39"/>
  <c r="Z171" i="39"/>
  <c r="L172" i="39"/>
  <c r="M172" i="39"/>
  <c r="O172" i="39"/>
  <c r="P172" i="39"/>
  <c r="Q172" i="39"/>
  <c r="R172" i="39"/>
  <c r="S172" i="39"/>
  <c r="T172" i="39"/>
  <c r="U172" i="39"/>
  <c r="W172" i="39"/>
  <c r="X172" i="39"/>
  <c r="Y172" i="39"/>
  <c r="Z172" i="39"/>
  <c r="AA172" i="39"/>
  <c r="L173" i="39"/>
  <c r="M173" i="39"/>
  <c r="N173" i="39"/>
  <c r="O173" i="39"/>
  <c r="Q173" i="39"/>
  <c r="R173" i="39"/>
  <c r="S173" i="39"/>
  <c r="T173" i="39"/>
  <c r="U173" i="39"/>
  <c r="V173" i="39"/>
  <c r="W173" i="39"/>
  <c r="Y173" i="39"/>
  <c r="Z173" i="39"/>
  <c r="AA173" i="39"/>
  <c r="L174" i="39"/>
  <c r="M174" i="39"/>
  <c r="N174" i="39"/>
  <c r="O174" i="39"/>
  <c r="Q174" i="39"/>
  <c r="R174" i="39"/>
  <c r="S174" i="39"/>
  <c r="T174" i="39"/>
  <c r="U174" i="39"/>
  <c r="V174" i="39"/>
  <c r="W174" i="39"/>
  <c r="Y174" i="39"/>
  <c r="Z174" i="39"/>
  <c r="AA174" i="39"/>
  <c r="L175" i="39"/>
  <c r="N175" i="39"/>
  <c r="O175" i="39"/>
  <c r="P175" i="39"/>
  <c r="Q175" i="39"/>
  <c r="R175" i="39"/>
  <c r="S175" i="39"/>
  <c r="T175" i="39"/>
  <c r="V175" i="39"/>
  <c r="W175" i="39"/>
  <c r="X175" i="39"/>
  <c r="Y175" i="39"/>
  <c r="Z175" i="39"/>
  <c r="AA175" i="39"/>
  <c r="L176" i="39"/>
  <c r="M176" i="39"/>
  <c r="N176" i="39"/>
  <c r="O176" i="39"/>
  <c r="P176" i="39"/>
  <c r="Q176" i="39"/>
  <c r="R176" i="39"/>
  <c r="S176" i="39"/>
  <c r="T176" i="39"/>
  <c r="U176" i="39"/>
  <c r="V176" i="39"/>
  <c r="W176" i="39"/>
  <c r="X176" i="39"/>
  <c r="Y176" i="39"/>
  <c r="Z176" i="39"/>
  <c r="AA176" i="39"/>
  <c r="L177" i="39"/>
  <c r="M177" i="39"/>
  <c r="N177" i="39"/>
  <c r="O177" i="39"/>
  <c r="P177" i="39"/>
  <c r="Q177" i="39"/>
  <c r="R177" i="39"/>
  <c r="S177" i="39"/>
  <c r="T177" i="39"/>
  <c r="U177" i="39"/>
  <c r="V177" i="39"/>
  <c r="W177" i="39"/>
  <c r="X177" i="39"/>
  <c r="Y177" i="39"/>
  <c r="Z177" i="39"/>
  <c r="AA177" i="39"/>
  <c r="L178" i="39"/>
  <c r="M178" i="39"/>
  <c r="N178" i="39"/>
  <c r="O178" i="39"/>
  <c r="P178" i="39"/>
  <c r="Q178" i="39"/>
  <c r="R178" i="39"/>
  <c r="S178" i="39"/>
  <c r="T178" i="39"/>
  <c r="U178" i="39"/>
  <c r="V178" i="39"/>
  <c r="W178" i="39"/>
  <c r="X178" i="39"/>
  <c r="Y178" i="39"/>
  <c r="Z178" i="39"/>
  <c r="AA178" i="39"/>
  <c r="L179" i="39"/>
  <c r="M179" i="39"/>
  <c r="N179" i="39"/>
  <c r="O179" i="39"/>
  <c r="P179" i="39"/>
  <c r="Q179" i="39"/>
  <c r="R179" i="39"/>
  <c r="T179" i="39"/>
  <c r="U179" i="39"/>
  <c r="V179" i="39"/>
  <c r="W179" i="39"/>
  <c r="X179" i="39"/>
  <c r="Y179" i="39"/>
  <c r="Z179" i="39"/>
  <c r="L180" i="39"/>
  <c r="M180" i="39"/>
  <c r="N180" i="39"/>
  <c r="O180" i="39"/>
  <c r="P180" i="39"/>
  <c r="R180" i="39"/>
  <c r="S180" i="39"/>
  <c r="T180" i="39"/>
  <c r="U180" i="39"/>
  <c r="V180" i="39"/>
  <c r="W180" i="39"/>
  <c r="X180" i="39"/>
  <c r="Z180" i="39"/>
  <c r="AA180" i="39"/>
  <c r="L181" i="39"/>
  <c r="M181" i="39"/>
  <c r="N181" i="39"/>
  <c r="O181" i="39"/>
  <c r="P181" i="39"/>
  <c r="R181" i="39"/>
  <c r="S181" i="39"/>
  <c r="T181" i="39"/>
  <c r="U181" i="39"/>
  <c r="V181" i="39"/>
  <c r="W181" i="39"/>
  <c r="X181" i="39"/>
  <c r="Z181" i="39"/>
  <c r="AA181" i="39"/>
  <c r="L182" i="39"/>
  <c r="N182" i="39"/>
  <c r="O182" i="39"/>
  <c r="P182" i="39"/>
  <c r="Q182" i="39"/>
  <c r="R182" i="39"/>
  <c r="S182" i="39"/>
  <c r="T182" i="39"/>
  <c r="V182" i="39"/>
  <c r="W182" i="39"/>
  <c r="X182" i="39"/>
  <c r="Y182" i="39"/>
  <c r="Z182" i="39"/>
  <c r="AA182" i="39"/>
  <c r="M183" i="39"/>
  <c r="N183" i="39"/>
  <c r="O183" i="39"/>
  <c r="P183" i="39"/>
  <c r="Q183" i="39"/>
  <c r="R183" i="39"/>
  <c r="S183" i="39"/>
  <c r="U183" i="39"/>
  <c r="V183" i="39"/>
  <c r="W183" i="39"/>
  <c r="X183" i="39"/>
  <c r="Y183" i="39"/>
  <c r="Z183" i="39"/>
  <c r="AA183" i="39"/>
  <c r="L184" i="39"/>
  <c r="M184" i="39"/>
  <c r="N184" i="39"/>
  <c r="O184" i="39"/>
  <c r="P184" i="39"/>
  <c r="Q184" i="39"/>
  <c r="R184" i="39"/>
  <c r="S184" i="39"/>
  <c r="T184" i="39"/>
  <c r="U184" i="39"/>
  <c r="V184" i="39"/>
  <c r="W184" i="39"/>
  <c r="X184" i="39"/>
  <c r="Y184" i="39"/>
  <c r="Z184" i="39"/>
  <c r="AA184" i="39"/>
  <c r="L185" i="39"/>
  <c r="M185" i="39"/>
  <c r="N185" i="39"/>
  <c r="O185" i="39"/>
  <c r="P185" i="39"/>
  <c r="Q185" i="39"/>
  <c r="R185" i="39"/>
  <c r="T185" i="39"/>
  <c r="U185" i="39"/>
  <c r="V185" i="39"/>
  <c r="W185" i="39"/>
  <c r="X185" i="39"/>
  <c r="Y185" i="39"/>
  <c r="Z185" i="39"/>
  <c r="L186" i="39"/>
  <c r="M186" i="39"/>
  <c r="N186" i="39"/>
  <c r="O186" i="39"/>
  <c r="P186" i="39"/>
  <c r="R186" i="39"/>
  <c r="S186" i="39"/>
  <c r="T186" i="39"/>
  <c r="U186" i="39"/>
  <c r="V186" i="39"/>
  <c r="W186" i="39"/>
  <c r="X186" i="39"/>
  <c r="Z186" i="39"/>
  <c r="AA186" i="39"/>
  <c r="M187" i="39"/>
  <c r="N187" i="39"/>
  <c r="O187" i="39"/>
  <c r="P187" i="39"/>
  <c r="Q187" i="39"/>
  <c r="R187" i="39"/>
  <c r="S187" i="39"/>
  <c r="U187" i="39"/>
  <c r="V187" i="39"/>
  <c r="W187" i="39"/>
  <c r="X187" i="39"/>
  <c r="Y187" i="39"/>
  <c r="Z187" i="39"/>
  <c r="AA187" i="39"/>
  <c r="L188" i="39"/>
  <c r="M188" i="39"/>
  <c r="O188" i="39"/>
  <c r="P188" i="39"/>
  <c r="Q188" i="39"/>
  <c r="R188" i="39"/>
  <c r="S188" i="39"/>
  <c r="T188" i="39"/>
  <c r="U188" i="39"/>
  <c r="W188" i="39"/>
  <c r="X188" i="39"/>
  <c r="Y188" i="39"/>
  <c r="Z188" i="39"/>
  <c r="AA188" i="39"/>
  <c r="L189" i="39"/>
  <c r="M189" i="39"/>
  <c r="N189" i="39"/>
  <c r="O189" i="39"/>
  <c r="Q189" i="39"/>
  <c r="R189" i="39"/>
  <c r="S189" i="39"/>
  <c r="T189" i="39"/>
  <c r="U189" i="39"/>
  <c r="V189" i="39"/>
  <c r="W189" i="39"/>
  <c r="Y189" i="39"/>
  <c r="Z189" i="39"/>
  <c r="AA189" i="39"/>
  <c r="L190" i="39"/>
  <c r="M190" i="39"/>
  <c r="N190" i="39"/>
  <c r="O190" i="39"/>
  <c r="Q190" i="39"/>
  <c r="R190" i="39"/>
  <c r="S190" i="39"/>
  <c r="T190" i="39"/>
  <c r="U190" i="39"/>
  <c r="V190" i="39"/>
  <c r="W190" i="39"/>
  <c r="Y190" i="39"/>
  <c r="Z190" i="39"/>
  <c r="AA190" i="39"/>
  <c r="L191" i="39"/>
  <c r="N191" i="39"/>
  <c r="O191" i="39"/>
  <c r="P191" i="39"/>
  <c r="Q191" i="39"/>
  <c r="R191" i="39"/>
  <c r="S191" i="39"/>
  <c r="T191" i="39"/>
  <c r="V191" i="39"/>
  <c r="W191" i="39"/>
  <c r="X191" i="39"/>
  <c r="Y191" i="39"/>
  <c r="Z191" i="39"/>
  <c r="AA191" i="39"/>
  <c r="L192" i="39"/>
  <c r="M192" i="39"/>
  <c r="O192" i="39"/>
  <c r="P192" i="39"/>
  <c r="Q192" i="39"/>
  <c r="R192" i="39"/>
  <c r="S192" i="39"/>
  <c r="T192" i="39"/>
  <c r="U192" i="39"/>
  <c r="W192" i="39"/>
  <c r="X192" i="39"/>
  <c r="Y192" i="39"/>
  <c r="Z192" i="39"/>
  <c r="AA192" i="39"/>
  <c r="L193" i="39"/>
  <c r="M193" i="39"/>
  <c r="N193" i="39"/>
  <c r="O193" i="39"/>
  <c r="P193" i="39"/>
  <c r="Q193" i="39"/>
  <c r="R193" i="39"/>
  <c r="T193" i="39"/>
  <c r="U193" i="39"/>
  <c r="V193" i="39"/>
  <c r="W193" i="39"/>
  <c r="X193" i="39"/>
  <c r="Y193" i="39"/>
  <c r="Z193" i="39"/>
  <c r="L194" i="39"/>
  <c r="M194" i="39"/>
  <c r="N194" i="39"/>
  <c r="O194" i="39"/>
  <c r="Q194" i="39"/>
  <c r="R194" i="39"/>
  <c r="S194" i="39"/>
  <c r="T194" i="39"/>
  <c r="U194" i="39"/>
  <c r="V194" i="39"/>
  <c r="W194" i="39"/>
  <c r="Y194" i="39"/>
  <c r="Z194" i="39"/>
  <c r="AA194" i="39"/>
  <c r="L195" i="39"/>
  <c r="N195" i="39"/>
  <c r="O195" i="39"/>
  <c r="P195" i="39"/>
  <c r="Q195" i="39"/>
  <c r="R195" i="39"/>
  <c r="S195" i="39"/>
  <c r="T195" i="39"/>
  <c r="V195" i="39"/>
  <c r="W195" i="39"/>
  <c r="X195" i="39"/>
  <c r="Y195" i="39"/>
  <c r="Z195" i="39"/>
  <c r="AA195" i="39"/>
  <c r="L196" i="39"/>
  <c r="M196" i="39"/>
  <c r="O196" i="39"/>
  <c r="P196" i="39"/>
  <c r="Q196" i="39"/>
  <c r="R196" i="39"/>
  <c r="S196" i="39"/>
  <c r="T196" i="39"/>
  <c r="U196" i="39"/>
  <c r="W196" i="39"/>
  <c r="X196" i="39"/>
  <c r="Y196" i="39"/>
  <c r="Z196" i="39"/>
  <c r="AA196" i="39"/>
  <c r="L197" i="39"/>
  <c r="M197" i="39"/>
  <c r="N197" i="39"/>
  <c r="O197" i="39"/>
  <c r="P197" i="39"/>
  <c r="Q197" i="39"/>
  <c r="R197" i="39"/>
  <c r="T197" i="39"/>
  <c r="U197" i="39"/>
  <c r="V197" i="39"/>
  <c r="W197" i="39"/>
  <c r="X197" i="39"/>
  <c r="Y197" i="39"/>
  <c r="Z197" i="39"/>
  <c r="L198" i="39"/>
  <c r="M198" i="39"/>
  <c r="N198" i="39"/>
  <c r="O198" i="39"/>
  <c r="P198" i="39"/>
  <c r="R198" i="39"/>
  <c r="S198" i="39"/>
  <c r="T198" i="39"/>
  <c r="U198" i="39"/>
  <c r="V198" i="39"/>
  <c r="W198" i="39"/>
  <c r="X198" i="39"/>
  <c r="Z198" i="39"/>
  <c r="AA198" i="39"/>
  <c r="L199" i="39"/>
  <c r="M199" i="39"/>
  <c r="N199" i="39"/>
  <c r="O199" i="39"/>
  <c r="P199" i="39"/>
  <c r="Q199" i="39"/>
  <c r="R199" i="39"/>
  <c r="T199" i="39"/>
  <c r="U199" i="39"/>
  <c r="V199" i="39"/>
  <c r="W199" i="39"/>
  <c r="X199" i="39"/>
  <c r="Y199" i="39"/>
  <c r="Z199" i="39"/>
  <c r="L200" i="39"/>
  <c r="M200" i="39"/>
  <c r="N200" i="39"/>
  <c r="O200" i="39"/>
  <c r="Q200" i="39"/>
  <c r="R200" i="39"/>
  <c r="S200" i="39"/>
  <c r="T200" i="39"/>
  <c r="U200" i="39"/>
  <c r="V200" i="39"/>
  <c r="W200" i="39"/>
  <c r="Y200" i="39"/>
  <c r="Z200" i="39"/>
  <c r="AA200" i="39"/>
  <c r="L201" i="39"/>
  <c r="M201" i="39"/>
  <c r="O201" i="39"/>
  <c r="P201" i="39"/>
  <c r="Q201" i="39"/>
  <c r="R201" i="39"/>
  <c r="S201" i="39"/>
  <c r="T201" i="39"/>
  <c r="U201" i="39"/>
  <c r="W201" i="39"/>
  <c r="X201" i="39"/>
  <c r="Y201" i="39"/>
  <c r="Z201" i="39"/>
  <c r="AA201" i="39"/>
  <c r="L202" i="39"/>
  <c r="M202" i="39"/>
  <c r="N202" i="39"/>
  <c r="O202" i="39"/>
  <c r="P202" i="39"/>
  <c r="R202" i="39"/>
  <c r="S202" i="39"/>
  <c r="T202" i="39"/>
  <c r="U202" i="39"/>
  <c r="V202" i="39"/>
  <c r="W202" i="39"/>
  <c r="X202" i="39"/>
  <c r="Z202" i="39"/>
  <c r="AA202" i="39"/>
  <c r="L203" i="39"/>
  <c r="N203" i="39"/>
  <c r="O203" i="39"/>
  <c r="P203" i="39"/>
  <c r="Q203" i="39"/>
  <c r="R203" i="39"/>
  <c r="S203" i="39"/>
  <c r="T203" i="39"/>
  <c r="V203" i="39"/>
  <c r="W203" i="39"/>
  <c r="X203" i="39"/>
  <c r="Y203" i="39"/>
  <c r="Z203" i="39"/>
  <c r="AA203" i="39"/>
  <c r="L204" i="39"/>
  <c r="M204" i="39"/>
  <c r="N204" i="39"/>
  <c r="O204" i="39"/>
  <c r="P204" i="39"/>
  <c r="Q204" i="39"/>
  <c r="R204" i="39"/>
  <c r="T204" i="39"/>
  <c r="U204" i="39"/>
  <c r="V204" i="39"/>
  <c r="W204" i="39"/>
  <c r="X204" i="39"/>
  <c r="Y204" i="39"/>
  <c r="Z204" i="39"/>
  <c r="L205" i="39"/>
  <c r="M205" i="39"/>
  <c r="N205" i="39"/>
  <c r="O205" i="39"/>
  <c r="P205" i="39"/>
  <c r="R205" i="39"/>
  <c r="S205" i="39"/>
  <c r="T205" i="39"/>
  <c r="U205" i="39"/>
  <c r="V205" i="39"/>
  <c r="W205" i="39"/>
  <c r="X205" i="39"/>
  <c r="Z205" i="39"/>
  <c r="AA205" i="39"/>
  <c r="L206" i="39"/>
  <c r="M206" i="39"/>
  <c r="N206" i="39"/>
  <c r="O206" i="39"/>
  <c r="Q206" i="39"/>
  <c r="R206" i="39"/>
  <c r="S206" i="39"/>
  <c r="T206" i="39"/>
  <c r="U206" i="39"/>
  <c r="V206" i="39"/>
  <c r="W206" i="39"/>
  <c r="Y206" i="39"/>
  <c r="Z206" i="39"/>
  <c r="AA206" i="39"/>
  <c r="L207" i="39"/>
  <c r="M207" i="39"/>
  <c r="N207" i="39"/>
  <c r="O207" i="39"/>
  <c r="P207" i="39"/>
  <c r="Q207" i="39"/>
  <c r="R207" i="39"/>
  <c r="S207" i="39"/>
  <c r="T207" i="39"/>
  <c r="U207" i="39"/>
  <c r="V207" i="39"/>
  <c r="W207" i="39"/>
  <c r="X207" i="39"/>
  <c r="Y207" i="39"/>
  <c r="Z207" i="39"/>
  <c r="AA207" i="39"/>
  <c r="L208" i="39"/>
  <c r="M208" i="39"/>
  <c r="N208" i="39"/>
  <c r="O208" i="39"/>
  <c r="P208" i="39"/>
  <c r="Q208" i="39"/>
  <c r="R208" i="39"/>
  <c r="S208" i="39"/>
  <c r="T208" i="39"/>
  <c r="U208" i="39"/>
  <c r="V208" i="39"/>
  <c r="W208" i="39"/>
  <c r="X208" i="39"/>
  <c r="Y208" i="39"/>
  <c r="Z208" i="39"/>
  <c r="AA208" i="39"/>
  <c r="L209" i="39"/>
  <c r="M209" i="39"/>
  <c r="N209" i="39"/>
  <c r="O209" i="39"/>
  <c r="P209" i="39"/>
  <c r="Q209" i="39"/>
  <c r="R209" i="39"/>
  <c r="S209" i="39"/>
  <c r="T209" i="39"/>
  <c r="U209" i="39"/>
  <c r="V209" i="39"/>
  <c r="W209" i="39"/>
  <c r="X209" i="39"/>
  <c r="Y209" i="39"/>
  <c r="Z209" i="39"/>
  <c r="AA209" i="39"/>
  <c r="L210" i="39"/>
  <c r="M210" i="39"/>
  <c r="N210" i="39"/>
  <c r="O210" i="39"/>
  <c r="P210" i="39"/>
  <c r="Q210" i="39"/>
  <c r="R210" i="39"/>
  <c r="S210" i="39"/>
  <c r="T210" i="39"/>
  <c r="U210" i="39"/>
  <c r="V210" i="39"/>
  <c r="W210" i="39"/>
  <c r="X210" i="39"/>
  <c r="Y210" i="39"/>
  <c r="Z210" i="39"/>
  <c r="AA210" i="39"/>
  <c r="L211" i="39"/>
  <c r="M211" i="39"/>
  <c r="N211" i="39"/>
  <c r="O211" i="39"/>
  <c r="P211" i="39"/>
  <c r="Q211" i="39"/>
  <c r="R211" i="39"/>
  <c r="T211" i="39"/>
  <c r="U211" i="39"/>
  <c r="V211" i="39"/>
  <c r="W211" i="39"/>
  <c r="X211" i="39"/>
  <c r="Y211" i="39"/>
  <c r="Z211" i="39"/>
  <c r="L212" i="39"/>
  <c r="M212" i="39"/>
  <c r="N212" i="39"/>
  <c r="O212" i="39"/>
  <c r="Q212" i="39"/>
  <c r="R212" i="39"/>
  <c r="S212" i="39"/>
  <c r="T212" i="39"/>
  <c r="U212" i="39"/>
  <c r="V212" i="39"/>
  <c r="W212" i="39"/>
  <c r="Y212" i="39"/>
  <c r="Z212" i="39"/>
  <c r="AA212" i="39"/>
  <c r="L213" i="39"/>
  <c r="N213" i="39"/>
  <c r="O213" i="39"/>
  <c r="P213" i="39"/>
  <c r="Q213" i="39"/>
  <c r="R213" i="39"/>
  <c r="S213" i="39"/>
  <c r="T213" i="39"/>
  <c r="V213" i="39"/>
  <c r="W213" i="39"/>
  <c r="X213" i="39"/>
  <c r="Y213" i="39"/>
  <c r="Z213" i="39"/>
  <c r="AA213" i="39"/>
  <c r="L214" i="39"/>
  <c r="N214" i="39"/>
  <c r="O214" i="39"/>
  <c r="P214" i="39"/>
  <c r="Q214" i="39"/>
  <c r="R214" i="39"/>
  <c r="S214" i="39"/>
  <c r="T214" i="39"/>
  <c r="V214" i="39"/>
  <c r="W214" i="39"/>
  <c r="X214" i="39"/>
  <c r="Y214" i="39"/>
  <c r="Z214" i="39"/>
  <c r="AA214" i="39"/>
  <c r="L215" i="39"/>
  <c r="N215" i="39"/>
  <c r="O215" i="39"/>
  <c r="P215" i="39"/>
  <c r="Q215" i="39"/>
  <c r="R215" i="39"/>
  <c r="S215" i="39"/>
  <c r="T215" i="39"/>
  <c r="V215" i="39"/>
  <c r="W215" i="39"/>
  <c r="X215" i="39"/>
  <c r="Y215" i="39"/>
  <c r="Z215" i="39"/>
  <c r="AA215" i="39"/>
  <c r="L216" i="39"/>
  <c r="M216" i="39"/>
  <c r="N216" i="39"/>
  <c r="P216" i="39"/>
  <c r="Q216" i="39"/>
  <c r="R216" i="39"/>
  <c r="S216" i="39"/>
  <c r="T216" i="39"/>
  <c r="U216" i="39"/>
  <c r="V216" i="39"/>
  <c r="X216" i="39"/>
  <c r="Y216" i="39"/>
  <c r="Z216" i="39"/>
  <c r="AA216" i="39"/>
  <c r="L217" i="39"/>
  <c r="M217" i="39"/>
  <c r="N217" i="39"/>
  <c r="O217" i="39"/>
  <c r="Q217" i="39"/>
  <c r="R217" i="39"/>
  <c r="S217" i="39"/>
  <c r="T217" i="39"/>
  <c r="U217" i="39"/>
  <c r="V217" i="39"/>
  <c r="W217" i="39"/>
  <c r="Y217" i="39"/>
  <c r="Z217" i="39"/>
  <c r="AA217" i="39"/>
  <c r="M218" i="39"/>
  <c r="N218" i="39"/>
  <c r="O218" i="39"/>
  <c r="P218" i="39"/>
  <c r="Q218" i="39"/>
  <c r="R218" i="39"/>
  <c r="S218" i="39"/>
  <c r="U218" i="39"/>
  <c r="V218" i="39"/>
  <c r="W218" i="39"/>
  <c r="X218" i="39"/>
  <c r="Y218" i="39"/>
  <c r="Z218" i="39"/>
  <c r="AA218" i="39"/>
  <c r="L219" i="39"/>
  <c r="M219" i="39"/>
  <c r="N219" i="39"/>
  <c r="O219" i="39"/>
  <c r="P219" i="39"/>
  <c r="Q219" i="39"/>
  <c r="R219" i="39"/>
  <c r="T219" i="39"/>
  <c r="U219" i="39"/>
  <c r="V219" i="39"/>
  <c r="W219" i="39"/>
  <c r="X219" i="39"/>
  <c r="Y219" i="39"/>
  <c r="Z219" i="39"/>
  <c r="L220" i="39"/>
  <c r="M220" i="39"/>
  <c r="N220" i="39"/>
  <c r="O220" i="39"/>
  <c r="P220" i="39"/>
  <c r="Q220" i="39"/>
  <c r="R220" i="39"/>
  <c r="T220" i="39"/>
  <c r="U220" i="39"/>
  <c r="V220" i="39"/>
  <c r="W220" i="39"/>
  <c r="X220" i="39"/>
  <c r="Y220" i="39"/>
  <c r="Z220" i="39"/>
  <c r="L221" i="39"/>
  <c r="M221" i="39"/>
  <c r="N221" i="39"/>
  <c r="O221" i="39"/>
  <c r="P221" i="39"/>
  <c r="Q221" i="39"/>
  <c r="R221" i="39"/>
  <c r="S221" i="39"/>
  <c r="T221" i="39"/>
  <c r="U221" i="39"/>
  <c r="V221" i="39"/>
  <c r="W221" i="39"/>
  <c r="X221" i="39"/>
  <c r="Y221" i="39"/>
  <c r="Z221" i="39"/>
  <c r="AA221" i="39"/>
  <c r="L222" i="39"/>
  <c r="M222" i="39"/>
  <c r="N222" i="39"/>
  <c r="O222" i="39"/>
  <c r="P222" i="39"/>
  <c r="Q222" i="39"/>
  <c r="R222" i="39"/>
  <c r="S222" i="39"/>
  <c r="T222" i="39"/>
  <c r="U222" i="39"/>
  <c r="V222" i="39"/>
  <c r="W222" i="39"/>
  <c r="X222" i="39"/>
  <c r="Y222" i="39"/>
  <c r="Z222" i="39"/>
  <c r="AA222" i="39"/>
  <c r="L223" i="39"/>
  <c r="M223" i="39"/>
  <c r="N223" i="39"/>
  <c r="O223" i="39"/>
  <c r="P223" i="39"/>
  <c r="R223" i="39"/>
  <c r="S223" i="39"/>
  <c r="T223" i="39"/>
  <c r="U223" i="39"/>
  <c r="V223" i="39"/>
  <c r="W223" i="39"/>
  <c r="X223" i="39"/>
  <c r="Z223" i="39"/>
  <c r="AA223" i="39"/>
  <c r="L224" i="39"/>
  <c r="M224" i="39"/>
  <c r="N224" i="39"/>
  <c r="O224" i="39"/>
  <c r="Q224" i="39"/>
  <c r="R224" i="39"/>
  <c r="S224" i="39"/>
  <c r="T224" i="39"/>
  <c r="U224" i="39"/>
  <c r="V224" i="39"/>
  <c r="W224" i="39"/>
  <c r="Y224" i="39"/>
  <c r="Z224" i="39"/>
  <c r="AA224" i="39"/>
  <c r="M225" i="39"/>
  <c r="N225" i="39"/>
  <c r="O225" i="39"/>
  <c r="P225" i="39"/>
  <c r="Q225" i="39"/>
  <c r="R225" i="39"/>
  <c r="S225" i="39"/>
  <c r="U225" i="39"/>
  <c r="V225" i="39"/>
  <c r="W225" i="39"/>
  <c r="X225" i="39"/>
  <c r="Y225" i="39"/>
  <c r="Z225" i="39"/>
  <c r="AA225" i="39"/>
  <c r="L226" i="39"/>
  <c r="M226" i="39"/>
  <c r="O226" i="39"/>
  <c r="P226" i="39"/>
  <c r="Q226" i="39"/>
  <c r="R226" i="39"/>
  <c r="S226" i="39"/>
  <c r="T226" i="39"/>
  <c r="U226" i="39"/>
  <c r="W226" i="39"/>
  <c r="X226" i="39"/>
  <c r="Y226" i="39"/>
  <c r="Z226" i="39"/>
  <c r="AA226" i="39"/>
  <c r="L227" i="39"/>
  <c r="M227" i="39"/>
  <c r="N227" i="39"/>
  <c r="O227" i="39"/>
  <c r="Q227" i="39"/>
  <c r="R227" i="39"/>
  <c r="S227" i="39"/>
  <c r="T227" i="39"/>
  <c r="U227" i="39"/>
  <c r="V227" i="39"/>
  <c r="W227" i="39"/>
  <c r="Y227" i="39"/>
  <c r="Z227" i="39"/>
  <c r="AA227" i="39"/>
  <c r="L228" i="39"/>
  <c r="M228" i="39"/>
  <c r="N228" i="39"/>
  <c r="O228" i="39"/>
  <c r="P228" i="39"/>
  <c r="Q228" i="39"/>
  <c r="R228" i="39"/>
  <c r="T228" i="39"/>
  <c r="U228" i="39"/>
  <c r="V228" i="39"/>
  <c r="W228" i="39"/>
  <c r="X228" i="39"/>
  <c r="Y228" i="39"/>
  <c r="Z228" i="39"/>
  <c r="M229" i="39"/>
  <c r="N229" i="39"/>
  <c r="O229" i="39"/>
  <c r="P229" i="39"/>
  <c r="Q229" i="39"/>
  <c r="R229" i="39"/>
  <c r="S229" i="39"/>
  <c r="U229" i="39"/>
  <c r="V229" i="39"/>
  <c r="W229" i="39"/>
  <c r="X229" i="39"/>
  <c r="Y229" i="39"/>
  <c r="Z229" i="39"/>
  <c r="AA229" i="39"/>
  <c r="L230" i="39"/>
  <c r="N230" i="39"/>
  <c r="O230" i="39"/>
  <c r="P230" i="39"/>
  <c r="Q230" i="39"/>
  <c r="R230" i="39"/>
  <c r="S230" i="39"/>
  <c r="T230" i="39"/>
  <c r="V230" i="39"/>
  <c r="W230" i="39"/>
  <c r="X230" i="39"/>
  <c r="Y230" i="39"/>
  <c r="Z230" i="39"/>
  <c r="AA230" i="39"/>
  <c r="L231" i="39"/>
  <c r="M231" i="39"/>
  <c r="O231" i="39"/>
  <c r="P231" i="39"/>
  <c r="Q231" i="39"/>
  <c r="R231" i="39"/>
  <c r="S231" i="39"/>
  <c r="T231" i="39"/>
  <c r="U231" i="39"/>
  <c r="W231" i="39"/>
  <c r="X231" i="39"/>
  <c r="Y231" i="39"/>
  <c r="Z231" i="39"/>
  <c r="AA231" i="39"/>
  <c r="L232" i="39"/>
  <c r="M232" i="39"/>
  <c r="N232" i="39"/>
  <c r="O232" i="39"/>
  <c r="Q232" i="39"/>
  <c r="R232" i="39"/>
  <c r="S232" i="39"/>
  <c r="T232" i="39"/>
  <c r="U232" i="39"/>
  <c r="V232" i="39"/>
  <c r="W232" i="39"/>
  <c r="Y232" i="39"/>
  <c r="Z232" i="39"/>
  <c r="AA232" i="39"/>
  <c r="M233" i="39"/>
  <c r="N233" i="39"/>
  <c r="O233" i="39"/>
  <c r="P233" i="39"/>
  <c r="Q233" i="39"/>
  <c r="R233" i="39"/>
  <c r="S233" i="39"/>
  <c r="U233" i="39"/>
  <c r="V233" i="39"/>
  <c r="W233" i="39"/>
  <c r="X233" i="39"/>
  <c r="Y233" i="39"/>
  <c r="Z233" i="39"/>
  <c r="AA233" i="39"/>
  <c r="L234" i="39"/>
  <c r="M234" i="39"/>
  <c r="N234" i="39"/>
  <c r="O234" i="39"/>
  <c r="P234" i="39"/>
  <c r="R234" i="39"/>
  <c r="S234" i="39"/>
  <c r="T234" i="39"/>
  <c r="U234" i="39"/>
  <c r="V234" i="39"/>
  <c r="W234" i="39"/>
  <c r="X234" i="39"/>
  <c r="Z234" i="39"/>
  <c r="AA234" i="39"/>
  <c r="L235" i="39"/>
  <c r="M235" i="39"/>
  <c r="N235" i="39"/>
  <c r="O235" i="39"/>
  <c r="P235" i="39"/>
  <c r="Q235" i="39"/>
  <c r="R235" i="39"/>
  <c r="T235" i="39"/>
  <c r="U235" i="39"/>
  <c r="V235" i="39"/>
  <c r="W235" i="39"/>
  <c r="X235" i="39"/>
  <c r="Y235" i="39"/>
  <c r="Z235" i="39"/>
  <c r="M236" i="39"/>
  <c r="N236" i="39"/>
  <c r="O236" i="39"/>
  <c r="P236" i="39"/>
  <c r="Q236" i="39"/>
  <c r="R236" i="39"/>
  <c r="S236" i="39"/>
  <c r="U236" i="39"/>
  <c r="V236" i="39"/>
  <c r="W236" i="39"/>
  <c r="X236" i="39"/>
  <c r="Y236" i="39"/>
  <c r="Z236" i="39"/>
  <c r="AA236" i="39"/>
  <c r="L237" i="39"/>
  <c r="M237" i="39"/>
  <c r="N237" i="39"/>
  <c r="O237" i="39"/>
  <c r="P237" i="39"/>
  <c r="R237" i="39"/>
  <c r="S237" i="39"/>
  <c r="T237" i="39"/>
  <c r="U237" i="39"/>
  <c r="V237" i="39"/>
  <c r="W237" i="39"/>
  <c r="X237" i="39"/>
  <c r="Z237" i="39"/>
  <c r="AA237" i="39"/>
  <c r="L238" i="39"/>
  <c r="M238" i="39"/>
  <c r="N238" i="39"/>
  <c r="O238" i="39"/>
  <c r="P238" i="39"/>
  <c r="Q238" i="39"/>
  <c r="R238" i="39"/>
  <c r="T238" i="39"/>
  <c r="U238" i="39"/>
  <c r="V238" i="39"/>
  <c r="W238" i="39"/>
  <c r="X238" i="39"/>
  <c r="Y238" i="39"/>
  <c r="Z238" i="39"/>
  <c r="L239" i="39"/>
  <c r="M239" i="39"/>
  <c r="O239" i="39"/>
  <c r="P239" i="39"/>
  <c r="Q239" i="39"/>
  <c r="R239" i="39"/>
  <c r="S239" i="39"/>
  <c r="T239" i="39"/>
  <c r="U239" i="39"/>
  <c r="W239" i="39"/>
  <c r="X239" i="39"/>
  <c r="Y239" i="39"/>
  <c r="Z239" i="39"/>
  <c r="AA239" i="39"/>
  <c r="L240" i="39"/>
  <c r="M240" i="39"/>
  <c r="N240" i="39"/>
  <c r="O240" i="39"/>
  <c r="P240" i="39"/>
  <c r="R240" i="39"/>
  <c r="S240" i="39"/>
  <c r="T240" i="39"/>
  <c r="U240" i="39"/>
  <c r="V240" i="39"/>
  <c r="W240" i="39"/>
  <c r="X240" i="39"/>
  <c r="Z240" i="39"/>
  <c r="AA240" i="39"/>
  <c r="L241" i="39"/>
  <c r="M241" i="39"/>
  <c r="O241" i="39"/>
  <c r="P241" i="39"/>
  <c r="Q241" i="39"/>
  <c r="R241" i="39"/>
  <c r="S241" i="39"/>
  <c r="T241" i="39"/>
  <c r="U241" i="39"/>
  <c r="W241" i="39"/>
  <c r="X241" i="39"/>
  <c r="Y241" i="39"/>
  <c r="Z241" i="39"/>
  <c r="AA241" i="39"/>
  <c r="M5" i="39"/>
  <c r="O5" i="39"/>
  <c r="P5" i="39"/>
  <c r="Q5" i="39"/>
  <c r="R5" i="39"/>
  <c r="S5" i="39"/>
  <c r="T5" i="39"/>
  <c r="U5" i="39"/>
  <c r="W5" i="39"/>
  <c r="X5" i="39"/>
  <c r="Y5" i="39"/>
  <c r="Z5" i="39"/>
  <c r="AA5" i="39"/>
  <c r="L5" i="34"/>
  <c r="L6" i="34"/>
  <c r="M6" i="34"/>
  <c r="O6" i="34"/>
  <c r="P6" i="34"/>
  <c r="Q6" i="34"/>
  <c r="R6" i="34"/>
  <c r="S6" i="34"/>
  <c r="T6" i="34"/>
  <c r="U6" i="34"/>
  <c r="W6" i="34"/>
  <c r="X6" i="34"/>
  <c r="Y6" i="34"/>
  <c r="Z6" i="34"/>
  <c r="AA6" i="34"/>
  <c r="L7" i="34"/>
  <c r="M7" i="34"/>
  <c r="N7" i="34"/>
  <c r="O7" i="34"/>
  <c r="P7" i="34"/>
  <c r="Q7" i="34"/>
  <c r="R7" i="34"/>
  <c r="S7" i="34"/>
  <c r="T7" i="34"/>
  <c r="U7" i="34"/>
  <c r="V7" i="34"/>
  <c r="W7" i="34"/>
  <c r="X7" i="34"/>
  <c r="Y7" i="34"/>
  <c r="Z7" i="34"/>
  <c r="AA7" i="34"/>
  <c r="L8" i="34"/>
  <c r="M8" i="34"/>
  <c r="O8" i="34"/>
  <c r="P8" i="34"/>
  <c r="Q8" i="34"/>
  <c r="R8" i="34"/>
  <c r="S8" i="34"/>
  <c r="T8" i="34"/>
  <c r="U8" i="34"/>
  <c r="W8" i="34"/>
  <c r="X8" i="34"/>
  <c r="Y8" i="34"/>
  <c r="Z8" i="34"/>
  <c r="AA8" i="34"/>
  <c r="L9" i="34"/>
  <c r="M9" i="34"/>
  <c r="N9" i="34"/>
  <c r="O9" i="34"/>
  <c r="P9" i="34"/>
  <c r="Q9" i="34"/>
  <c r="R9" i="34"/>
  <c r="S9" i="34"/>
  <c r="T9" i="34"/>
  <c r="U9" i="34"/>
  <c r="V9" i="34"/>
  <c r="W9" i="34"/>
  <c r="X9" i="34"/>
  <c r="Y9" i="34"/>
  <c r="Z9" i="34"/>
  <c r="AA9" i="34"/>
  <c r="L10" i="34"/>
  <c r="M10" i="34"/>
  <c r="O10" i="34"/>
  <c r="P10" i="34"/>
  <c r="Q10" i="34"/>
  <c r="R10" i="34"/>
  <c r="S10" i="34"/>
  <c r="T10" i="34"/>
  <c r="U10" i="34"/>
  <c r="W10" i="34"/>
  <c r="X10" i="34"/>
  <c r="Y10" i="34"/>
  <c r="Z10" i="34"/>
  <c r="AA10" i="34"/>
  <c r="L11" i="34"/>
  <c r="M11" i="34"/>
  <c r="N11" i="34"/>
  <c r="P11" i="34"/>
  <c r="Q11" i="34"/>
  <c r="R11" i="34"/>
  <c r="S11" i="34"/>
  <c r="T11" i="34"/>
  <c r="U11" i="34"/>
  <c r="V11" i="34"/>
  <c r="X11" i="34"/>
  <c r="Y11" i="34"/>
  <c r="Z11" i="34"/>
  <c r="AA11" i="34"/>
  <c r="L12" i="34"/>
  <c r="M12" i="34"/>
  <c r="N12" i="34"/>
  <c r="O12" i="34"/>
  <c r="P12" i="34"/>
  <c r="Q12" i="34"/>
  <c r="R12" i="34"/>
  <c r="S12" i="34"/>
  <c r="T12" i="34"/>
  <c r="U12" i="34"/>
  <c r="V12" i="34"/>
  <c r="W12" i="34"/>
  <c r="X12" i="34"/>
  <c r="Y12" i="34"/>
  <c r="Z12" i="34"/>
  <c r="AA12" i="34"/>
  <c r="L13" i="34"/>
  <c r="M13" i="34"/>
  <c r="N13" i="34"/>
  <c r="O13" i="34"/>
  <c r="P13" i="34"/>
  <c r="Q13" i="34"/>
  <c r="R13" i="34"/>
  <c r="S13" i="34"/>
  <c r="T13" i="34"/>
  <c r="U13" i="34"/>
  <c r="V13" i="34"/>
  <c r="W13" i="34"/>
  <c r="X13" i="34"/>
  <c r="Y13" i="34"/>
  <c r="Z13" i="34"/>
  <c r="AA13" i="34"/>
  <c r="L14" i="34"/>
  <c r="M14" i="34"/>
  <c r="N14" i="34"/>
  <c r="O14" i="34"/>
  <c r="Q14" i="34"/>
  <c r="R14" i="34"/>
  <c r="S14" i="34"/>
  <c r="T14" i="34"/>
  <c r="U14" i="34"/>
  <c r="V14" i="34"/>
  <c r="W14" i="34"/>
  <c r="Y14" i="34"/>
  <c r="Z14" i="34"/>
  <c r="AA14" i="34"/>
  <c r="L15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L16" i="34"/>
  <c r="M16" i="34"/>
  <c r="N16" i="34"/>
  <c r="O16" i="34"/>
  <c r="Q16" i="34"/>
  <c r="R16" i="34"/>
  <c r="S16" i="34"/>
  <c r="T16" i="34"/>
  <c r="U16" i="34"/>
  <c r="V16" i="34"/>
  <c r="W16" i="34"/>
  <c r="Y16" i="34"/>
  <c r="Z16" i="34"/>
  <c r="AA16" i="34"/>
  <c r="L17" i="34"/>
  <c r="M17" i="34"/>
  <c r="O17" i="34"/>
  <c r="P17" i="34"/>
  <c r="Q17" i="34"/>
  <c r="R17" i="34"/>
  <c r="S17" i="34"/>
  <c r="T17" i="34"/>
  <c r="U17" i="34"/>
  <c r="W17" i="34"/>
  <c r="X17" i="34"/>
  <c r="Y17" i="34"/>
  <c r="Z17" i="34"/>
  <c r="AA17" i="34"/>
  <c r="L18" i="34"/>
  <c r="M18" i="34"/>
  <c r="N18" i="34"/>
  <c r="O18" i="34"/>
  <c r="P18" i="34"/>
  <c r="Q18" i="34"/>
  <c r="R18" i="34"/>
  <c r="S18" i="34"/>
  <c r="T18" i="34"/>
  <c r="U18" i="34"/>
  <c r="V18" i="34"/>
  <c r="W18" i="34"/>
  <c r="X18" i="34"/>
  <c r="Y18" i="34"/>
  <c r="Z18" i="34"/>
  <c r="AA18" i="34"/>
  <c r="L19" i="34"/>
  <c r="M19" i="34"/>
  <c r="O19" i="34"/>
  <c r="P19" i="34"/>
  <c r="Q19" i="34"/>
  <c r="R19" i="34"/>
  <c r="S19" i="34"/>
  <c r="T19" i="34"/>
  <c r="U19" i="34"/>
  <c r="W19" i="34"/>
  <c r="X19" i="34"/>
  <c r="Y19" i="34"/>
  <c r="Z19" i="34"/>
  <c r="AA19" i="34"/>
  <c r="L20" i="34"/>
  <c r="M20" i="34"/>
  <c r="N20" i="34"/>
  <c r="O20" i="34"/>
  <c r="P20" i="34"/>
  <c r="Q20" i="34"/>
  <c r="R20" i="34"/>
  <c r="S20" i="34"/>
  <c r="T20" i="34"/>
  <c r="U20" i="34"/>
  <c r="V20" i="34"/>
  <c r="W20" i="34"/>
  <c r="X20" i="34"/>
  <c r="Y20" i="34"/>
  <c r="Z20" i="34"/>
  <c r="AA20" i="34"/>
  <c r="L21" i="34"/>
  <c r="M21" i="34"/>
  <c r="N21" i="34"/>
  <c r="O21" i="34"/>
  <c r="P21" i="34"/>
  <c r="Q21" i="34"/>
  <c r="R21" i="34"/>
  <c r="S21" i="34"/>
  <c r="T21" i="34"/>
  <c r="U21" i="34"/>
  <c r="V21" i="34"/>
  <c r="W21" i="34"/>
  <c r="X21" i="34"/>
  <c r="Y21" i="34"/>
  <c r="Z21" i="34"/>
  <c r="AA21" i="34"/>
  <c r="L22" i="34"/>
  <c r="M22" i="34"/>
  <c r="O22" i="34"/>
  <c r="P22" i="34"/>
  <c r="Q22" i="34"/>
  <c r="R22" i="34"/>
  <c r="S22" i="34"/>
  <c r="T22" i="34"/>
  <c r="U22" i="34"/>
  <c r="W22" i="34"/>
  <c r="X22" i="34"/>
  <c r="Y22" i="34"/>
  <c r="Z22" i="34"/>
  <c r="AA22" i="34"/>
  <c r="L23" i="34"/>
  <c r="M23" i="34"/>
  <c r="N23" i="34"/>
  <c r="P23" i="34"/>
  <c r="Q23" i="34"/>
  <c r="R23" i="34"/>
  <c r="S23" i="34"/>
  <c r="T23" i="34"/>
  <c r="U23" i="34"/>
  <c r="V23" i="34"/>
  <c r="X23" i="34"/>
  <c r="Y23" i="34"/>
  <c r="Z23" i="34"/>
  <c r="AA23" i="34"/>
  <c r="L24" i="34"/>
  <c r="M24" i="34"/>
  <c r="N24" i="34"/>
  <c r="O24" i="34"/>
  <c r="P24" i="34"/>
  <c r="Q24" i="34"/>
  <c r="R24" i="34"/>
  <c r="S24" i="34"/>
  <c r="T24" i="34"/>
  <c r="U24" i="34"/>
  <c r="V24" i="34"/>
  <c r="W24" i="34"/>
  <c r="X24" i="34"/>
  <c r="Y24" i="34"/>
  <c r="Z24" i="34"/>
  <c r="AA24" i="34"/>
  <c r="L25" i="34"/>
  <c r="M25" i="34"/>
  <c r="N25" i="34"/>
  <c r="O25" i="34"/>
  <c r="P25" i="34"/>
  <c r="Q25" i="34"/>
  <c r="R25" i="34"/>
  <c r="S25" i="34"/>
  <c r="T25" i="34"/>
  <c r="U25" i="34"/>
  <c r="V25" i="34"/>
  <c r="W25" i="34"/>
  <c r="X25" i="34"/>
  <c r="Y25" i="34"/>
  <c r="Z25" i="34"/>
  <c r="AA25" i="34"/>
  <c r="L26" i="34"/>
  <c r="M26" i="34"/>
  <c r="N26" i="34"/>
  <c r="O26" i="34"/>
  <c r="P26" i="34"/>
  <c r="Q26" i="34"/>
  <c r="R26" i="34"/>
  <c r="T26" i="34"/>
  <c r="U26" i="34"/>
  <c r="V26" i="34"/>
  <c r="W26" i="34"/>
  <c r="X26" i="34"/>
  <c r="Y26" i="34"/>
  <c r="Z26" i="34"/>
  <c r="L27" i="34"/>
  <c r="M27" i="34"/>
  <c r="N27" i="34"/>
  <c r="O27" i="34"/>
  <c r="P27" i="34"/>
  <c r="R27" i="34"/>
  <c r="S27" i="34"/>
  <c r="T27" i="34"/>
  <c r="U27" i="34"/>
  <c r="V27" i="34"/>
  <c r="W27" i="34"/>
  <c r="X27" i="34"/>
  <c r="Z27" i="34"/>
  <c r="AA27" i="34"/>
  <c r="L28" i="34"/>
  <c r="M28" i="34"/>
  <c r="N28" i="34"/>
  <c r="O28" i="34"/>
  <c r="Q28" i="34"/>
  <c r="R28" i="34"/>
  <c r="S28" i="34"/>
  <c r="T28" i="34"/>
  <c r="U28" i="34"/>
  <c r="V28" i="34"/>
  <c r="W28" i="34"/>
  <c r="Y28" i="34"/>
  <c r="Z28" i="34"/>
  <c r="AA28" i="34"/>
  <c r="L29" i="34"/>
  <c r="M29" i="34"/>
  <c r="N29" i="34"/>
  <c r="O29" i="34"/>
  <c r="P29" i="34"/>
  <c r="Q29" i="34"/>
  <c r="R29" i="34"/>
  <c r="S29" i="34"/>
  <c r="T29" i="34"/>
  <c r="U29" i="34"/>
  <c r="V29" i="34"/>
  <c r="W29" i="34"/>
  <c r="X29" i="34"/>
  <c r="Y29" i="34"/>
  <c r="Z29" i="34"/>
  <c r="AA29" i="34"/>
  <c r="L30" i="34"/>
  <c r="M30" i="34"/>
  <c r="N30" i="34"/>
  <c r="O30" i="34"/>
  <c r="P30" i="34"/>
  <c r="Q30" i="34"/>
  <c r="R30" i="34"/>
  <c r="T30" i="34"/>
  <c r="U30" i="34"/>
  <c r="V30" i="34"/>
  <c r="W30" i="34"/>
  <c r="X30" i="34"/>
  <c r="Y30" i="34"/>
  <c r="Z30" i="34"/>
  <c r="L31" i="34"/>
  <c r="M31" i="34"/>
  <c r="N31" i="34"/>
  <c r="P31" i="34"/>
  <c r="Q31" i="34"/>
  <c r="R31" i="34"/>
  <c r="S31" i="34"/>
  <c r="T31" i="34"/>
  <c r="U31" i="34"/>
  <c r="V31" i="34"/>
  <c r="X31" i="34"/>
  <c r="Y31" i="34"/>
  <c r="Z31" i="34"/>
  <c r="AA31" i="34"/>
  <c r="L32" i="34"/>
  <c r="M32" i="34"/>
  <c r="N32" i="34"/>
  <c r="P32" i="34"/>
  <c r="Q32" i="34"/>
  <c r="R32" i="34"/>
  <c r="S32" i="34"/>
  <c r="T32" i="34"/>
  <c r="U32" i="34"/>
  <c r="V32" i="34"/>
  <c r="X32" i="34"/>
  <c r="Y32" i="34"/>
  <c r="Z32" i="34"/>
  <c r="AA32" i="34"/>
  <c r="L33" i="34"/>
  <c r="M33" i="34"/>
  <c r="N33" i="34"/>
  <c r="O33" i="34"/>
  <c r="P33" i="34"/>
  <c r="Q33" i="34"/>
  <c r="R33" i="34"/>
  <c r="S33" i="34"/>
  <c r="T33" i="34"/>
  <c r="U33" i="34"/>
  <c r="V33" i="34"/>
  <c r="W33" i="34"/>
  <c r="X33" i="34"/>
  <c r="Y33" i="34"/>
  <c r="Z33" i="34"/>
  <c r="AA33" i="34"/>
  <c r="L34" i="34"/>
  <c r="M34" i="34"/>
  <c r="O34" i="34"/>
  <c r="P34" i="34"/>
  <c r="Q34" i="34"/>
  <c r="R34" i="34"/>
  <c r="S34" i="34"/>
  <c r="T34" i="34"/>
  <c r="U34" i="34"/>
  <c r="W34" i="34"/>
  <c r="X34" i="34"/>
  <c r="Y34" i="34"/>
  <c r="Z34" i="34"/>
  <c r="AA34" i="34"/>
  <c r="L35" i="34"/>
  <c r="M35" i="34"/>
  <c r="N35" i="34"/>
  <c r="O35" i="34"/>
  <c r="P35" i="34"/>
  <c r="Q35" i="34"/>
  <c r="R35" i="34"/>
  <c r="T35" i="34"/>
  <c r="U35" i="34"/>
  <c r="V35" i="34"/>
  <c r="W35" i="34"/>
  <c r="X35" i="34"/>
  <c r="Y35" i="34"/>
  <c r="Z35" i="34"/>
  <c r="L36" i="34"/>
  <c r="M36" i="34"/>
  <c r="O36" i="34"/>
  <c r="P36" i="34"/>
  <c r="Q36" i="34"/>
  <c r="R36" i="34"/>
  <c r="S36" i="34"/>
  <c r="T36" i="34"/>
  <c r="U36" i="34"/>
  <c r="W36" i="34"/>
  <c r="X36" i="34"/>
  <c r="Y36" i="34"/>
  <c r="Z36" i="34"/>
  <c r="AA36" i="34"/>
  <c r="L37" i="34"/>
  <c r="M37" i="34"/>
  <c r="N37" i="34"/>
  <c r="O37" i="34"/>
  <c r="P37" i="34"/>
  <c r="Q37" i="34"/>
  <c r="S37" i="34"/>
  <c r="T37" i="34"/>
  <c r="U37" i="34"/>
  <c r="V37" i="34"/>
  <c r="W37" i="34"/>
  <c r="X37" i="34"/>
  <c r="Y37" i="34"/>
  <c r="AA37" i="34"/>
  <c r="L38" i="34"/>
  <c r="M38" i="34"/>
  <c r="O38" i="34"/>
  <c r="P38" i="34"/>
  <c r="Q38" i="34"/>
  <c r="R38" i="34"/>
  <c r="S38" i="34"/>
  <c r="T38" i="34"/>
  <c r="U38" i="34"/>
  <c r="W38" i="34"/>
  <c r="X38" i="34"/>
  <c r="Y38" i="34"/>
  <c r="Z38" i="34"/>
  <c r="AA38" i="34"/>
  <c r="L39" i="34"/>
  <c r="M39" i="34"/>
  <c r="N39" i="34"/>
  <c r="O39" i="34"/>
  <c r="P39" i="34"/>
  <c r="R39" i="34"/>
  <c r="S39" i="34"/>
  <c r="T39" i="34"/>
  <c r="U39" i="34"/>
  <c r="V39" i="34"/>
  <c r="W39" i="34"/>
  <c r="X39" i="34"/>
  <c r="Z39" i="34"/>
  <c r="AA39" i="34"/>
  <c r="L40" i="34"/>
  <c r="M40" i="34"/>
  <c r="N40" i="34"/>
  <c r="O40" i="34"/>
  <c r="P40" i="34"/>
  <c r="Q40" i="34"/>
  <c r="R40" i="34"/>
  <c r="T40" i="34"/>
  <c r="U40" i="34"/>
  <c r="V40" i="34"/>
  <c r="W40" i="34"/>
  <c r="X40" i="34"/>
  <c r="Y40" i="34"/>
  <c r="Z40" i="34"/>
  <c r="L41" i="34"/>
  <c r="M41" i="34"/>
  <c r="N41" i="34"/>
  <c r="O41" i="34"/>
  <c r="P41" i="34"/>
  <c r="Q41" i="34"/>
  <c r="R41" i="34"/>
  <c r="T41" i="34"/>
  <c r="U41" i="34"/>
  <c r="V41" i="34"/>
  <c r="W41" i="34"/>
  <c r="X41" i="34"/>
  <c r="Y41" i="34"/>
  <c r="Z41" i="34"/>
  <c r="L42" i="34"/>
  <c r="M42" i="34"/>
  <c r="N42" i="34"/>
  <c r="P42" i="34"/>
  <c r="Q42" i="34"/>
  <c r="R42" i="34"/>
  <c r="S42" i="34"/>
  <c r="T42" i="34"/>
  <c r="U42" i="34"/>
  <c r="V42" i="34"/>
  <c r="X42" i="34"/>
  <c r="Y42" i="34"/>
  <c r="Z42" i="34"/>
  <c r="AA42" i="34"/>
  <c r="L43" i="34"/>
  <c r="M43" i="34"/>
  <c r="O43" i="34"/>
  <c r="P43" i="34"/>
  <c r="Q43" i="34"/>
  <c r="R43" i="34"/>
  <c r="S43" i="34"/>
  <c r="T43" i="34"/>
  <c r="U43" i="34"/>
  <c r="W43" i="34"/>
  <c r="X43" i="34"/>
  <c r="Y43" i="34"/>
  <c r="Z43" i="34"/>
  <c r="AA43" i="34"/>
  <c r="L44" i="34"/>
  <c r="M44" i="34"/>
  <c r="N44" i="34"/>
  <c r="O44" i="34"/>
  <c r="P44" i="34"/>
  <c r="Q44" i="34"/>
  <c r="R44" i="34"/>
  <c r="T44" i="34"/>
  <c r="U44" i="34"/>
  <c r="V44" i="34"/>
  <c r="W44" i="34"/>
  <c r="X44" i="34"/>
  <c r="Y44" i="34"/>
  <c r="Z44" i="34"/>
  <c r="L45" i="34"/>
  <c r="M45" i="34"/>
  <c r="N45" i="34"/>
  <c r="O45" i="34"/>
  <c r="P45" i="34"/>
  <c r="Q45" i="34"/>
  <c r="R45" i="34"/>
  <c r="S45" i="34"/>
  <c r="T45" i="34"/>
  <c r="U45" i="34"/>
  <c r="V45" i="34"/>
  <c r="W45" i="34"/>
  <c r="X45" i="34"/>
  <c r="Y45" i="34"/>
  <c r="Z45" i="34"/>
  <c r="AA45" i="34"/>
  <c r="L46" i="34"/>
  <c r="M46" i="34"/>
  <c r="N46" i="34"/>
  <c r="O46" i="34"/>
  <c r="P46" i="34"/>
  <c r="R46" i="34"/>
  <c r="S46" i="34"/>
  <c r="T46" i="34"/>
  <c r="U46" i="34"/>
  <c r="V46" i="34"/>
  <c r="W46" i="34"/>
  <c r="X46" i="34"/>
  <c r="Z46" i="34"/>
  <c r="AA46" i="34"/>
  <c r="L47" i="34"/>
  <c r="M47" i="34"/>
  <c r="N47" i="34"/>
  <c r="O47" i="34"/>
  <c r="Q47" i="34"/>
  <c r="R47" i="34"/>
  <c r="S47" i="34"/>
  <c r="T47" i="34"/>
  <c r="U47" i="34"/>
  <c r="V47" i="34"/>
  <c r="W47" i="34"/>
  <c r="Y47" i="34"/>
  <c r="Z47" i="34"/>
  <c r="AA47" i="34"/>
  <c r="L48" i="34"/>
  <c r="M48" i="34"/>
  <c r="N48" i="34"/>
  <c r="O48" i="34"/>
  <c r="P48" i="34"/>
  <c r="R48" i="34"/>
  <c r="S48" i="34"/>
  <c r="T48" i="34"/>
  <c r="U48" i="34"/>
  <c r="V48" i="34"/>
  <c r="W48" i="34"/>
  <c r="X48" i="34"/>
  <c r="Z48" i="34"/>
  <c r="AA48" i="34"/>
  <c r="L49" i="34"/>
  <c r="M49" i="34"/>
  <c r="N49" i="34"/>
  <c r="O49" i="34"/>
  <c r="P49" i="34"/>
  <c r="R49" i="34"/>
  <c r="S49" i="34"/>
  <c r="T49" i="34"/>
  <c r="U49" i="34"/>
  <c r="V49" i="34"/>
  <c r="W49" i="34"/>
  <c r="X49" i="34"/>
  <c r="Z49" i="34"/>
  <c r="AA49" i="34"/>
  <c r="L50" i="34"/>
  <c r="M50" i="34"/>
  <c r="N50" i="34"/>
  <c r="O50" i="34"/>
  <c r="P50" i="34"/>
  <c r="Q50" i="34"/>
  <c r="R50" i="34"/>
  <c r="S50" i="34"/>
  <c r="T50" i="34"/>
  <c r="U50" i="34"/>
  <c r="V50" i="34"/>
  <c r="W50" i="34"/>
  <c r="X50" i="34"/>
  <c r="Y50" i="34"/>
  <c r="Z50" i="34"/>
  <c r="AA50" i="34"/>
  <c r="L51" i="34"/>
  <c r="M51" i="34"/>
  <c r="N51" i="34"/>
  <c r="O51" i="34"/>
  <c r="P51" i="34"/>
  <c r="Q51" i="34"/>
  <c r="R51" i="34"/>
  <c r="S51" i="34"/>
  <c r="T51" i="34"/>
  <c r="U51" i="34"/>
  <c r="V51" i="34"/>
  <c r="W51" i="34"/>
  <c r="X51" i="34"/>
  <c r="Y51" i="34"/>
  <c r="Z51" i="34"/>
  <c r="AA51" i="34"/>
  <c r="L52" i="34"/>
  <c r="M52" i="34"/>
  <c r="N52" i="34"/>
  <c r="O52" i="34"/>
  <c r="P52" i="34"/>
  <c r="R52" i="34"/>
  <c r="S52" i="34"/>
  <c r="T52" i="34"/>
  <c r="U52" i="34"/>
  <c r="V52" i="34"/>
  <c r="W52" i="34"/>
  <c r="X52" i="34"/>
  <c r="Z52" i="34"/>
  <c r="AA52" i="34"/>
  <c r="L53" i="34"/>
  <c r="M53" i="34"/>
  <c r="N53" i="34"/>
  <c r="O53" i="34"/>
  <c r="Q53" i="34"/>
  <c r="R53" i="34"/>
  <c r="S53" i="34"/>
  <c r="T53" i="34"/>
  <c r="U53" i="34"/>
  <c r="V53" i="34"/>
  <c r="W53" i="34"/>
  <c r="Y53" i="34"/>
  <c r="Z53" i="34"/>
  <c r="AA53" i="34"/>
  <c r="L54" i="34"/>
  <c r="M54" i="34"/>
  <c r="N54" i="34"/>
  <c r="O54" i="34"/>
  <c r="P54" i="34"/>
  <c r="Q54" i="34"/>
  <c r="R54" i="34"/>
  <c r="S54" i="34"/>
  <c r="T54" i="34"/>
  <c r="U54" i="34"/>
  <c r="V54" i="34"/>
  <c r="W54" i="34"/>
  <c r="X54" i="34"/>
  <c r="Y54" i="34"/>
  <c r="Z54" i="34"/>
  <c r="AA54" i="34"/>
  <c r="L55" i="34"/>
  <c r="M55" i="34"/>
  <c r="N55" i="34"/>
  <c r="O55" i="34"/>
  <c r="P55" i="34"/>
  <c r="Q55" i="34"/>
  <c r="R55" i="34"/>
  <c r="S55" i="34"/>
  <c r="T55" i="34"/>
  <c r="U55" i="34"/>
  <c r="V55" i="34"/>
  <c r="W55" i="34"/>
  <c r="X55" i="34"/>
  <c r="Y55" i="34"/>
  <c r="Z55" i="34"/>
  <c r="AA55" i="34"/>
  <c r="L56" i="34"/>
  <c r="M56" i="34"/>
  <c r="N56" i="34"/>
  <c r="O56" i="34"/>
  <c r="P56" i="34"/>
  <c r="Q56" i="34"/>
  <c r="R56" i="34"/>
  <c r="S56" i="34"/>
  <c r="T56" i="34"/>
  <c r="U56" i="34"/>
  <c r="V56" i="34"/>
  <c r="W56" i="34"/>
  <c r="X56" i="34"/>
  <c r="Y56" i="34"/>
  <c r="Z56" i="34"/>
  <c r="AA56" i="34"/>
  <c r="L57" i="34"/>
  <c r="M57" i="34"/>
  <c r="N57" i="34"/>
  <c r="O57" i="34"/>
  <c r="P57" i="34"/>
  <c r="R57" i="34"/>
  <c r="S57" i="34"/>
  <c r="T57" i="34"/>
  <c r="U57" i="34"/>
  <c r="V57" i="34"/>
  <c r="W57" i="34"/>
  <c r="X57" i="34"/>
  <c r="Z57" i="34"/>
  <c r="AA57" i="34"/>
  <c r="L58" i="34"/>
  <c r="M58" i="34"/>
  <c r="N58" i="34"/>
  <c r="O58" i="34"/>
  <c r="P58" i="34"/>
  <c r="Q58" i="34"/>
  <c r="R58" i="34"/>
  <c r="T58" i="34"/>
  <c r="U58" i="34"/>
  <c r="V58" i="34"/>
  <c r="W58" i="34"/>
  <c r="X58" i="34"/>
  <c r="Y58" i="34"/>
  <c r="Z58" i="34"/>
  <c r="L59" i="34"/>
  <c r="M59" i="34"/>
  <c r="N59" i="34"/>
  <c r="O59" i="34"/>
  <c r="P59" i="34"/>
  <c r="Q59" i="34"/>
  <c r="R59" i="34"/>
  <c r="S59" i="34"/>
  <c r="T59" i="34"/>
  <c r="U59" i="34"/>
  <c r="V59" i="34"/>
  <c r="W59" i="34"/>
  <c r="X59" i="34"/>
  <c r="Y59" i="34"/>
  <c r="Z59" i="34"/>
  <c r="AA59" i="34"/>
  <c r="L60" i="34"/>
  <c r="M60" i="34"/>
  <c r="N60" i="34"/>
  <c r="O60" i="34"/>
  <c r="P60" i="34"/>
  <c r="R60" i="34"/>
  <c r="S60" i="34"/>
  <c r="T60" i="34"/>
  <c r="U60" i="34"/>
  <c r="V60" i="34"/>
  <c r="W60" i="34"/>
  <c r="X60" i="34"/>
  <c r="Z60" i="34"/>
  <c r="AA60" i="34"/>
  <c r="L61" i="34"/>
  <c r="M61" i="34"/>
  <c r="N61" i="34"/>
  <c r="O61" i="34"/>
  <c r="P61" i="34"/>
  <c r="Q61" i="34"/>
  <c r="R61" i="34"/>
  <c r="S61" i="34"/>
  <c r="T61" i="34"/>
  <c r="U61" i="34"/>
  <c r="V61" i="34"/>
  <c r="W61" i="34"/>
  <c r="X61" i="34"/>
  <c r="Y61" i="34"/>
  <c r="Z61" i="34"/>
  <c r="AA61" i="34"/>
  <c r="L62" i="34"/>
  <c r="M62" i="34"/>
  <c r="N62" i="34"/>
  <c r="O62" i="34"/>
  <c r="P62" i="34"/>
  <c r="Q62" i="34"/>
  <c r="R62" i="34"/>
  <c r="S62" i="34"/>
  <c r="T62" i="34"/>
  <c r="U62" i="34"/>
  <c r="V62" i="34"/>
  <c r="W62" i="34"/>
  <c r="X62" i="34"/>
  <c r="Y62" i="34"/>
  <c r="Z62" i="34"/>
  <c r="AA62" i="34"/>
  <c r="L63" i="34"/>
  <c r="M63" i="34"/>
  <c r="N63" i="34"/>
  <c r="O63" i="34"/>
  <c r="P63" i="34"/>
  <c r="Q63" i="34"/>
  <c r="R63" i="34"/>
  <c r="S63" i="34"/>
  <c r="T63" i="34"/>
  <c r="U63" i="34"/>
  <c r="V63" i="34"/>
  <c r="W63" i="34"/>
  <c r="X63" i="34"/>
  <c r="Y63" i="34"/>
  <c r="Z63" i="34"/>
  <c r="AA63" i="34"/>
  <c r="L64" i="34"/>
  <c r="M64" i="34"/>
  <c r="N64" i="34"/>
  <c r="O64" i="34"/>
  <c r="P64" i="34"/>
  <c r="Q64" i="34"/>
  <c r="R64" i="34"/>
  <c r="S64" i="34"/>
  <c r="T64" i="34"/>
  <c r="U64" i="34"/>
  <c r="V64" i="34"/>
  <c r="W64" i="34"/>
  <c r="X64" i="34"/>
  <c r="Y64" i="34"/>
  <c r="Z64" i="34"/>
  <c r="AA64" i="34"/>
  <c r="L65" i="34"/>
  <c r="M65" i="34"/>
  <c r="N65" i="34"/>
  <c r="O65" i="34"/>
  <c r="P65" i="34"/>
  <c r="Q65" i="34"/>
  <c r="R65" i="34"/>
  <c r="S65" i="34"/>
  <c r="T65" i="34"/>
  <c r="U65" i="34"/>
  <c r="V65" i="34"/>
  <c r="W65" i="34"/>
  <c r="X65" i="34"/>
  <c r="Y65" i="34"/>
  <c r="Z65" i="34"/>
  <c r="AA65" i="34"/>
  <c r="L66" i="34"/>
  <c r="M66" i="34"/>
  <c r="N66" i="34"/>
  <c r="O66" i="34"/>
  <c r="P66" i="34"/>
  <c r="Q66" i="34"/>
  <c r="R66" i="34"/>
  <c r="S66" i="34"/>
  <c r="T66" i="34"/>
  <c r="U66" i="34"/>
  <c r="V66" i="34"/>
  <c r="W66" i="34"/>
  <c r="X66" i="34"/>
  <c r="Y66" i="34"/>
  <c r="Z66" i="34"/>
  <c r="AA66" i="34"/>
  <c r="L67" i="34"/>
  <c r="M67" i="34"/>
  <c r="N67" i="34"/>
  <c r="O67" i="34"/>
  <c r="P67" i="34"/>
  <c r="Q67" i="34"/>
  <c r="S67" i="34"/>
  <c r="T67" i="34"/>
  <c r="U67" i="34"/>
  <c r="V67" i="34"/>
  <c r="W67" i="34"/>
  <c r="X67" i="34"/>
  <c r="Y67" i="34"/>
  <c r="AA67" i="34"/>
  <c r="L68" i="34"/>
  <c r="M68" i="34"/>
  <c r="N68" i="34"/>
  <c r="P68" i="34"/>
  <c r="Q68" i="34"/>
  <c r="R68" i="34"/>
  <c r="S68" i="34"/>
  <c r="T68" i="34"/>
  <c r="U68" i="34"/>
  <c r="V68" i="34"/>
  <c r="X68" i="34"/>
  <c r="Y68" i="34"/>
  <c r="Z68" i="34"/>
  <c r="AA68" i="34"/>
  <c r="L69" i="34"/>
  <c r="M69" i="34"/>
  <c r="N69" i="34"/>
  <c r="O69" i="34"/>
  <c r="P69" i="34"/>
  <c r="R69" i="34"/>
  <c r="S69" i="34"/>
  <c r="T69" i="34"/>
  <c r="U69" i="34"/>
  <c r="V69" i="34"/>
  <c r="W69" i="34"/>
  <c r="X69" i="34"/>
  <c r="Z69" i="34"/>
  <c r="AA69" i="34"/>
  <c r="L70" i="34"/>
  <c r="M70" i="34"/>
  <c r="N70" i="34"/>
  <c r="O70" i="34"/>
  <c r="P70" i="34"/>
  <c r="Q70" i="34"/>
  <c r="R70" i="34"/>
  <c r="S70" i="34"/>
  <c r="T70" i="34"/>
  <c r="U70" i="34"/>
  <c r="V70" i="34"/>
  <c r="W70" i="34"/>
  <c r="X70" i="34"/>
  <c r="Y70" i="34"/>
  <c r="Z70" i="34"/>
  <c r="AA70" i="34"/>
  <c r="L71" i="34"/>
  <c r="M71" i="34"/>
  <c r="N71" i="34"/>
  <c r="O71" i="34"/>
  <c r="P71" i="34"/>
  <c r="Q71" i="34"/>
  <c r="R71" i="34"/>
  <c r="S71" i="34"/>
  <c r="T71" i="34"/>
  <c r="U71" i="34"/>
  <c r="V71" i="34"/>
  <c r="W71" i="34"/>
  <c r="X71" i="34"/>
  <c r="Y71" i="34"/>
  <c r="Z71" i="34"/>
  <c r="AA71" i="34"/>
  <c r="L72" i="34"/>
  <c r="M72" i="34"/>
  <c r="N72" i="34"/>
  <c r="O72" i="34"/>
  <c r="P72" i="34"/>
  <c r="Q72" i="34"/>
  <c r="R72" i="34"/>
  <c r="S72" i="34"/>
  <c r="T72" i="34"/>
  <c r="U72" i="34"/>
  <c r="V72" i="34"/>
  <c r="W72" i="34"/>
  <c r="X72" i="34"/>
  <c r="Y72" i="34"/>
  <c r="Z72" i="34"/>
  <c r="AA72" i="34"/>
  <c r="L73" i="34"/>
  <c r="M73" i="34"/>
  <c r="N73" i="34"/>
  <c r="O73" i="34"/>
  <c r="P73" i="34"/>
  <c r="Q73" i="34"/>
  <c r="R73" i="34"/>
  <c r="S73" i="34"/>
  <c r="T73" i="34"/>
  <c r="U73" i="34"/>
  <c r="V73" i="34"/>
  <c r="W73" i="34"/>
  <c r="X73" i="34"/>
  <c r="Y73" i="34"/>
  <c r="Z73" i="34"/>
  <c r="AA73" i="34"/>
  <c r="L74" i="34"/>
  <c r="M74" i="34"/>
  <c r="N74" i="34"/>
  <c r="O74" i="34"/>
  <c r="P74" i="34"/>
  <c r="R74" i="34"/>
  <c r="S74" i="34"/>
  <c r="T74" i="34"/>
  <c r="U74" i="34"/>
  <c r="V74" i="34"/>
  <c r="W74" i="34"/>
  <c r="X74" i="34"/>
  <c r="Z74" i="34"/>
  <c r="AA74" i="34"/>
  <c r="L75" i="34"/>
  <c r="M75" i="34"/>
  <c r="N75" i="34"/>
  <c r="O75" i="34"/>
  <c r="P75" i="34"/>
  <c r="Q75" i="34"/>
  <c r="R75" i="34"/>
  <c r="S75" i="34"/>
  <c r="T75" i="34"/>
  <c r="U75" i="34"/>
  <c r="V75" i="34"/>
  <c r="W75" i="34"/>
  <c r="X75" i="34"/>
  <c r="Y75" i="34"/>
  <c r="Z75" i="34"/>
  <c r="AA75" i="34"/>
  <c r="L76" i="34"/>
  <c r="M76" i="34"/>
  <c r="N76" i="34"/>
  <c r="O76" i="34"/>
  <c r="P76" i="34"/>
  <c r="Q76" i="34"/>
  <c r="R76" i="34"/>
  <c r="S76" i="34"/>
  <c r="T76" i="34"/>
  <c r="U76" i="34"/>
  <c r="V76" i="34"/>
  <c r="W76" i="34"/>
  <c r="X76" i="34"/>
  <c r="Y76" i="34"/>
  <c r="Z76" i="34"/>
  <c r="AA76" i="34"/>
  <c r="L77" i="34"/>
  <c r="M77" i="34"/>
  <c r="N77" i="34"/>
  <c r="O77" i="34"/>
  <c r="P77" i="34"/>
  <c r="Q77" i="34"/>
  <c r="R77" i="34"/>
  <c r="S77" i="34"/>
  <c r="T77" i="34"/>
  <c r="U77" i="34"/>
  <c r="V77" i="34"/>
  <c r="W77" i="34"/>
  <c r="X77" i="34"/>
  <c r="Y77" i="34"/>
  <c r="Z77" i="34"/>
  <c r="AA77" i="34"/>
  <c r="L78" i="34"/>
  <c r="M78" i="34"/>
  <c r="N78" i="34"/>
  <c r="O78" i="34"/>
  <c r="P78" i="34"/>
  <c r="Q78" i="34"/>
  <c r="R78" i="34"/>
  <c r="S78" i="34"/>
  <c r="T78" i="34"/>
  <c r="U78" i="34"/>
  <c r="V78" i="34"/>
  <c r="W78" i="34"/>
  <c r="X78" i="34"/>
  <c r="Y78" i="34"/>
  <c r="Z78" i="34"/>
  <c r="AA78" i="34"/>
  <c r="L79" i="34"/>
  <c r="M79" i="34"/>
  <c r="N79" i="34"/>
  <c r="O79" i="34"/>
  <c r="P79" i="34"/>
  <c r="Q79" i="34"/>
  <c r="R79" i="34"/>
  <c r="T79" i="34"/>
  <c r="U79" i="34"/>
  <c r="V79" i="34"/>
  <c r="W79" i="34"/>
  <c r="X79" i="34"/>
  <c r="Y79" i="34"/>
  <c r="Z79" i="34"/>
  <c r="L80" i="34"/>
  <c r="M80" i="34"/>
  <c r="N80" i="34"/>
  <c r="O80" i="34"/>
  <c r="P80" i="34"/>
  <c r="R80" i="34"/>
  <c r="S80" i="34"/>
  <c r="T80" i="34"/>
  <c r="U80" i="34"/>
  <c r="V80" i="34"/>
  <c r="W80" i="34"/>
  <c r="X80" i="34"/>
  <c r="Z80" i="34"/>
  <c r="AA80" i="34"/>
  <c r="L81" i="34"/>
  <c r="M81" i="34"/>
  <c r="N81" i="34"/>
  <c r="O81" i="34"/>
  <c r="P81" i="34"/>
  <c r="R81" i="34"/>
  <c r="S81" i="34"/>
  <c r="T81" i="34"/>
  <c r="U81" i="34"/>
  <c r="V81" i="34"/>
  <c r="W81" i="34"/>
  <c r="X81" i="34"/>
  <c r="Z81" i="34"/>
  <c r="AA81" i="34"/>
  <c r="L82" i="34"/>
  <c r="M82" i="34"/>
  <c r="N82" i="34"/>
  <c r="P82" i="34"/>
  <c r="Q82" i="34"/>
  <c r="R82" i="34"/>
  <c r="S82" i="34"/>
  <c r="T82" i="34"/>
  <c r="U82" i="34"/>
  <c r="V82" i="34"/>
  <c r="X82" i="34"/>
  <c r="Y82" i="34"/>
  <c r="Z82" i="34"/>
  <c r="AA82" i="34"/>
  <c r="L83" i="34"/>
  <c r="M83" i="34"/>
  <c r="N83" i="34"/>
  <c r="O83" i="34"/>
  <c r="P83" i="34"/>
  <c r="Q83" i="34"/>
  <c r="R83" i="34"/>
  <c r="S83" i="34"/>
  <c r="T83" i="34"/>
  <c r="U83" i="34"/>
  <c r="V83" i="34"/>
  <c r="W83" i="34"/>
  <c r="X83" i="34"/>
  <c r="Y83" i="34"/>
  <c r="Z83" i="34"/>
  <c r="AA83" i="34"/>
  <c r="L84" i="34"/>
  <c r="M84" i="34"/>
  <c r="N84" i="34"/>
  <c r="O84" i="34"/>
  <c r="P84" i="34"/>
  <c r="Q84" i="34"/>
  <c r="R84" i="34"/>
  <c r="S84" i="34"/>
  <c r="T84" i="34"/>
  <c r="U84" i="34"/>
  <c r="V84" i="34"/>
  <c r="W84" i="34"/>
  <c r="X84" i="34"/>
  <c r="Y84" i="34"/>
  <c r="Z84" i="34"/>
  <c r="AA84" i="34"/>
  <c r="L85" i="34"/>
  <c r="M85" i="34"/>
  <c r="N85" i="34"/>
  <c r="O85" i="34"/>
  <c r="P85" i="34"/>
  <c r="Q85" i="34"/>
  <c r="R85" i="34"/>
  <c r="S85" i="34"/>
  <c r="T85" i="34"/>
  <c r="U85" i="34"/>
  <c r="V85" i="34"/>
  <c r="W85" i="34"/>
  <c r="X85" i="34"/>
  <c r="Y85" i="34"/>
  <c r="Z85" i="34"/>
  <c r="AA85" i="34"/>
  <c r="L86" i="34"/>
  <c r="M86" i="34"/>
  <c r="N86" i="34"/>
  <c r="O86" i="34"/>
  <c r="P86" i="34"/>
  <c r="Q86" i="34"/>
  <c r="R86" i="34"/>
  <c r="S86" i="34"/>
  <c r="T86" i="34"/>
  <c r="U86" i="34"/>
  <c r="V86" i="34"/>
  <c r="W86" i="34"/>
  <c r="X86" i="34"/>
  <c r="Y86" i="34"/>
  <c r="Z86" i="34"/>
  <c r="AA86" i="34"/>
  <c r="L87" i="34"/>
  <c r="M87" i="34"/>
  <c r="N87" i="34"/>
  <c r="O87" i="34"/>
  <c r="P87" i="34"/>
  <c r="Q87" i="34"/>
  <c r="R87" i="34"/>
  <c r="S87" i="34"/>
  <c r="T87" i="34"/>
  <c r="U87" i="34"/>
  <c r="V87" i="34"/>
  <c r="W87" i="34"/>
  <c r="X87" i="34"/>
  <c r="Y87" i="34"/>
  <c r="Z87" i="34"/>
  <c r="AA87" i="34"/>
  <c r="L88" i="34"/>
  <c r="M88" i="34"/>
  <c r="N88" i="34"/>
  <c r="O88" i="34"/>
  <c r="P88" i="34"/>
  <c r="Q88" i="34"/>
  <c r="R88" i="34"/>
  <c r="S88" i="34"/>
  <c r="T88" i="34"/>
  <c r="U88" i="34"/>
  <c r="V88" i="34"/>
  <c r="W88" i="34"/>
  <c r="X88" i="34"/>
  <c r="Y88" i="34"/>
  <c r="Z88" i="34"/>
  <c r="AA88" i="34"/>
  <c r="L89" i="34"/>
  <c r="M89" i="34"/>
  <c r="N89" i="34"/>
  <c r="O89" i="34"/>
  <c r="P89" i="34"/>
  <c r="Q89" i="34"/>
  <c r="R89" i="34"/>
  <c r="S89" i="34"/>
  <c r="T89" i="34"/>
  <c r="U89" i="34"/>
  <c r="V89" i="34"/>
  <c r="W89" i="34"/>
  <c r="X89" i="34"/>
  <c r="Y89" i="34"/>
  <c r="Z89" i="34"/>
  <c r="AA89" i="34"/>
  <c r="L90" i="34"/>
  <c r="M90" i="34"/>
  <c r="N90" i="34"/>
  <c r="O90" i="34"/>
  <c r="P90" i="34"/>
  <c r="Q90" i="34"/>
  <c r="R90" i="34"/>
  <c r="S90" i="34"/>
  <c r="T90" i="34"/>
  <c r="U90" i="34"/>
  <c r="V90" i="34"/>
  <c r="W90" i="34"/>
  <c r="X90" i="34"/>
  <c r="Y90" i="34"/>
  <c r="Z90" i="34"/>
  <c r="AA90" i="34"/>
  <c r="L91" i="34"/>
  <c r="M91" i="34"/>
  <c r="N91" i="34"/>
  <c r="O91" i="34"/>
  <c r="P91" i="34"/>
  <c r="Q91" i="34"/>
  <c r="R91" i="34"/>
  <c r="S91" i="34"/>
  <c r="T91" i="34"/>
  <c r="U91" i="34"/>
  <c r="V91" i="34"/>
  <c r="W91" i="34"/>
  <c r="X91" i="34"/>
  <c r="Y91" i="34"/>
  <c r="Z91" i="34"/>
  <c r="AA91" i="34"/>
  <c r="L92" i="34"/>
  <c r="M92" i="34"/>
  <c r="N92" i="34"/>
  <c r="O92" i="34"/>
  <c r="P92" i="34"/>
  <c r="Q92" i="34"/>
  <c r="R92" i="34"/>
  <c r="S92" i="34"/>
  <c r="T92" i="34"/>
  <c r="U92" i="34"/>
  <c r="V92" i="34"/>
  <c r="W92" i="34"/>
  <c r="X92" i="34"/>
  <c r="Y92" i="34"/>
  <c r="Z92" i="34"/>
  <c r="AA92" i="34"/>
  <c r="L93" i="34"/>
  <c r="M93" i="34"/>
  <c r="N93" i="34"/>
  <c r="O93" i="34"/>
  <c r="P93" i="34"/>
  <c r="Q93" i="34"/>
  <c r="R93" i="34"/>
  <c r="S93" i="34"/>
  <c r="T93" i="34"/>
  <c r="U93" i="34"/>
  <c r="V93" i="34"/>
  <c r="W93" i="34"/>
  <c r="X93" i="34"/>
  <c r="Y93" i="34"/>
  <c r="Z93" i="34"/>
  <c r="AA93" i="34"/>
  <c r="L94" i="34"/>
  <c r="M94" i="34"/>
  <c r="N94" i="34"/>
  <c r="O94" i="34"/>
  <c r="P94" i="34"/>
  <c r="Q94" i="34"/>
  <c r="R94" i="34"/>
  <c r="S94" i="34"/>
  <c r="T94" i="34"/>
  <c r="U94" i="34"/>
  <c r="V94" i="34"/>
  <c r="W94" i="34"/>
  <c r="X94" i="34"/>
  <c r="Y94" i="34"/>
  <c r="Z94" i="34"/>
  <c r="AA94" i="34"/>
  <c r="L95" i="34"/>
  <c r="M95" i="34"/>
  <c r="N95" i="34"/>
  <c r="O95" i="34"/>
  <c r="P95" i="34"/>
  <c r="Q95" i="34"/>
  <c r="R95" i="34"/>
  <c r="S95" i="34"/>
  <c r="T95" i="34"/>
  <c r="U95" i="34"/>
  <c r="V95" i="34"/>
  <c r="W95" i="34"/>
  <c r="X95" i="34"/>
  <c r="Y95" i="34"/>
  <c r="Z95" i="34"/>
  <c r="AA95" i="34"/>
  <c r="L96" i="34"/>
  <c r="M96" i="34"/>
  <c r="N96" i="34"/>
  <c r="O96" i="34"/>
  <c r="P96" i="34"/>
  <c r="Q96" i="34"/>
  <c r="R96" i="34"/>
  <c r="S96" i="34"/>
  <c r="T96" i="34"/>
  <c r="U96" i="34"/>
  <c r="V96" i="34"/>
  <c r="W96" i="34"/>
  <c r="X96" i="34"/>
  <c r="Y96" i="34"/>
  <c r="Z96" i="34"/>
  <c r="AA96" i="34"/>
  <c r="L97" i="34"/>
  <c r="M97" i="34"/>
  <c r="N97" i="34"/>
  <c r="O97" i="34"/>
  <c r="Q97" i="34"/>
  <c r="R97" i="34"/>
  <c r="S97" i="34"/>
  <c r="T97" i="34"/>
  <c r="U97" i="34"/>
  <c r="V97" i="34"/>
  <c r="W97" i="34"/>
  <c r="Y97" i="34"/>
  <c r="Z97" i="34"/>
  <c r="AA97" i="34"/>
  <c r="L98" i="34"/>
  <c r="M98" i="34"/>
  <c r="O98" i="34"/>
  <c r="P98" i="34"/>
  <c r="Q98" i="34"/>
  <c r="R98" i="34"/>
  <c r="S98" i="34"/>
  <c r="T98" i="34"/>
  <c r="U98" i="34"/>
  <c r="W98" i="34"/>
  <c r="X98" i="34"/>
  <c r="Y98" i="34"/>
  <c r="Z98" i="34"/>
  <c r="AA98" i="34"/>
  <c r="L99" i="34"/>
  <c r="M99" i="34"/>
  <c r="N99" i="34"/>
  <c r="O99" i="34"/>
  <c r="P99" i="34"/>
  <c r="Q99" i="34"/>
  <c r="R99" i="34"/>
  <c r="S99" i="34"/>
  <c r="T99" i="34"/>
  <c r="U99" i="34"/>
  <c r="V99" i="34"/>
  <c r="W99" i="34"/>
  <c r="X99" i="34"/>
  <c r="Y99" i="34"/>
  <c r="Z99" i="34"/>
  <c r="AA99" i="34"/>
  <c r="L100" i="34"/>
  <c r="M100" i="34"/>
  <c r="O100" i="34"/>
  <c r="P100" i="34"/>
  <c r="Q100" i="34"/>
  <c r="R100" i="34"/>
  <c r="S100" i="34"/>
  <c r="T100" i="34"/>
  <c r="U100" i="34"/>
  <c r="W100" i="34"/>
  <c r="X100" i="34"/>
  <c r="Y100" i="34"/>
  <c r="Z100" i="34"/>
  <c r="AA100" i="34"/>
  <c r="L101" i="34"/>
  <c r="M101" i="34"/>
  <c r="N101" i="34"/>
  <c r="O101" i="34"/>
  <c r="P101" i="34"/>
  <c r="Q101" i="34"/>
  <c r="R101" i="34"/>
  <c r="S101" i="34"/>
  <c r="T101" i="34"/>
  <c r="U101" i="34"/>
  <c r="V101" i="34"/>
  <c r="W101" i="34"/>
  <c r="X101" i="34"/>
  <c r="Y101" i="34"/>
  <c r="Z101" i="34"/>
  <c r="AA101" i="34"/>
  <c r="L102" i="34"/>
  <c r="M102" i="34"/>
  <c r="O102" i="34"/>
  <c r="P102" i="34"/>
  <c r="Q102" i="34"/>
  <c r="R102" i="34"/>
  <c r="S102" i="34"/>
  <c r="T102" i="34"/>
  <c r="U102" i="34"/>
  <c r="W102" i="34"/>
  <c r="X102" i="34"/>
  <c r="Y102" i="34"/>
  <c r="Z102" i="34"/>
  <c r="AA102" i="34"/>
  <c r="L103" i="34"/>
  <c r="M103" i="34"/>
  <c r="N103" i="34"/>
  <c r="P103" i="34"/>
  <c r="Q103" i="34"/>
  <c r="R103" i="34"/>
  <c r="S103" i="34"/>
  <c r="T103" i="34"/>
  <c r="U103" i="34"/>
  <c r="V103" i="34"/>
  <c r="X103" i="34"/>
  <c r="Y103" i="34"/>
  <c r="Z103" i="34"/>
  <c r="AA103" i="34"/>
  <c r="L104" i="34"/>
  <c r="M104" i="34"/>
  <c r="N104" i="34"/>
  <c r="O104" i="34"/>
  <c r="P104" i="34"/>
  <c r="Q104" i="34"/>
  <c r="R104" i="34"/>
  <c r="S104" i="34"/>
  <c r="T104" i="34"/>
  <c r="U104" i="34"/>
  <c r="V104" i="34"/>
  <c r="W104" i="34"/>
  <c r="X104" i="34"/>
  <c r="Y104" i="34"/>
  <c r="Z104" i="34"/>
  <c r="AA104" i="34"/>
  <c r="L105" i="34"/>
  <c r="M105" i="34"/>
  <c r="N105" i="34"/>
  <c r="O105" i="34"/>
  <c r="P105" i="34"/>
  <c r="Q105" i="34"/>
  <c r="R105" i="34"/>
  <c r="S105" i="34"/>
  <c r="T105" i="34"/>
  <c r="U105" i="34"/>
  <c r="V105" i="34"/>
  <c r="W105" i="34"/>
  <c r="X105" i="34"/>
  <c r="Y105" i="34"/>
  <c r="Z105" i="34"/>
  <c r="AA105" i="34"/>
  <c r="L106" i="34"/>
  <c r="M106" i="34"/>
  <c r="N106" i="34"/>
  <c r="O106" i="34"/>
  <c r="Q106" i="34"/>
  <c r="R106" i="34"/>
  <c r="S106" i="34"/>
  <c r="T106" i="34"/>
  <c r="U106" i="34"/>
  <c r="V106" i="34"/>
  <c r="W106" i="34"/>
  <c r="Y106" i="34"/>
  <c r="Z106" i="34"/>
  <c r="AA106" i="34"/>
  <c r="L107" i="34"/>
  <c r="M107" i="34"/>
  <c r="N107" i="34"/>
  <c r="O107" i="34"/>
  <c r="P107" i="34"/>
  <c r="Q107" i="34"/>
  <c r="R107" i="34"/>
  <c r="S107" i="34"/>
  <c r="T107" i="34"/>
  <c r="U107" i="34"/>
  <c r="V107" i="34"/>
  <c r="W107" i="34"/>
  <c r="X107" i="34"/>
  <c r="Y107" i="34"/>
  <c r="Z107" i="34"/>
  <c r="AA107" i="34"/>
  <c r="L108" i="34"/>
  <c r="M108" i="34"/>
  <c r="N108" i="34"/>
  <c r="O108" i="34"/>
  <c r="Q108" i="34"/>
  <c r="R108" i="34"/>
  <c r="S108" i="34"/>
  <c r="T108" i="34"/>
  <c r="U108" i="34"/>
  <c r="V108" i="34"/>
  <c r="W108" i="34"/>
  <c r="Y108" i="34"/>
  <c r="Z108" i="34"/>
  <c r="AA108" i="34"/>
  <c r="L109" i="34"/>
  <c r="M109" i="34"/>
  <c r="O109" i="34"/>
  <c r="P109" i="34"/>
  <c r="Q109" i="34"/>
  <c r="R109" i="34"/>
  <c r="S109" i="34"/>
  <c r="T109" i="34"/>
  <c r="U109" i="34"/>
  <c r="W109" i="34"/>
  <c r="X109" i="34"/>
  <c r="Y109" i="34"/>
  <c r="Z109" i="34"/>
  <c r="AA109" i="34"/>
  <c r="L110" i="34"/>
  <c r="M110" i="34"/>
  <c r="N110" i="34"/>
  <c r="O110" i="34"/>
  <c r="P110" i="34"/>
  <c r="Q110" i="34"/>
  <c r="R110" i="34"/>
  <c r="S110" i="34"/>
  <c r="T110" i="34"/>
  <c r="U110" i="34"/>
  <c r="V110" i="34"/>
  <c r="W110" i="34"/>
  <c r="X110" i="34"/>
  <c r="Y110" i="34"/>
  <c r="Z110" i="34"/>
  <c r="AA110" i="34"/>
  <c r="L111" i="34"/>
  <c r="M111" i="34"/>
  <c r="O111" i="34"/>
  <c r="P111" i="34"/>
  <c r="Q111" i="34"/>
  <c r="R111" i="34"/>
  <c r="S111" i="34"/>
  <c r="T111" i="34"/>
  <c r="U111" i="34"/>
  <c r="W111" i="34"/>
  <c r="X111" i="34"/>
  <c r="Y111" i="34"/>
  <c r="Z111" i="34"/>
  <c r="AA111" i="34"/>
  <c r="L112" i="34"/>
  <c r="M112" i="34"/>
  <c r="N112" i="34"/>
  <c r="O112" i="34"/>
  <c r="P112" i="34"/>
  <c r="Q112" i="34"/>
  <c r="R112" i="34"/>
  <c r="S112" i="34"/>
  <c r="T112" i="34"/>
  <c r="U112" i="34"/>
  <c r="V112" i="34"/>
  <c r="W112" i="34"/>
  <c r="X112" i="34"/>
  <c r="Y112" i="34"/>
  <c r="Z112" i="34"/>
  <c r="AA112" i="34"/>
  <c r="L113" i="34"/>
  <c r="M113" i="34"/>
  <c r="N113" i="34"/>
  <c r="O113" i="34"/>
  <c r="P113" i="34"/>
  <c r="Q113" i="34"/>
  <c r="R113" i="34"/>
  <c r="S113" i="34"/>
  <c r="T113" i="34"/>
  <c r="U113" i="34"/>
  <c r="V113" i="34"/>
  <c r="W113" i="34"/>
  <c r="X113" i="34"/>
  <c r="Y113" i="34"/>
  <c r="Z113" i="34"/>
  <c r="AA113" i="34"/>
  <c r="L114" i="34"/>
  <c r="M114" i="34"/>
  <c r="O114" i="34"/>
  <c r="P114" i="34"/>
  <c r="Q114" i="34"/>
  <c r="R114" i="34"/>
  <c r="S114" i="34"/>
  <c r="T114" i="34"/>
  <c r="U114" i="34"/>
  <c r="W114" i="34"/>
  <c r="X114" i="34"/>
  <c r="Y114" i="34"/>
  <c r="Z114" i="34"/>
  <c r="AA114" i="34"/>
  <c r="L115" i="34"/>
  <c r="M115" i="34"/>
  <c r="N115" i="34"/>
  <c r="P115" i="34"/>
  <c r="Q115" i="34"/>
  <c r="R115" i="34"/>
  <c r="S115" i="34"/>
  <c r="T115" i="34"/>
  <c r="U115" i="34"/>
  <c r="V115" i="34"/>
  <c r="X115" i="34"/>
  <c r="Y115" i="34"/>
  <c r="Z115" i="34"/>
  <c r="AA115" i="34"/>
  <c r="L116" i="34"/>
  <c r="M116" i="34"/>
  <c r="N116" i="34"/>
  <c r="O116" i="34"/>
  <c r="P116" i="34"/>
  <c r="Q116" i="34"/>
  <c r="R116" i="34"/>
  <c r="S116" i="34"/>
  <c r="T116" i="34"/>
  <c r="U116" i="34"/>
  <c r="V116" i="34"/>
  <c r="W116" i="34"/>
  <c r="X116" i="34"/>
  <c r="Y116" i="34"/>
  <c r="Z116" i="34"/>
  <c r="AA116" i="34"/>
  <c r="L117" i="34"/>
  <c r="M117" i="34"/>
  <c r="N117" i="34"/>
  <c r="O117" i="34"/>
  <c r="P117" i="34"/>
  <c r="Q117" i="34"/>
  <c r="R117" i="34"/>
  <c r="S117" i="34"/>
  <c r="T117" i="34"/>
  <c r="U117" i="34"/>
  <c r="V117" i="34"/>
  <c r="W117" i="34"/>
  <c r="X117" i="34"/>
  <c r="Y117" i="34"/>
  <c r="Z117" i="34"/>
  <c r="AA117" i="34"/>
  <c r="L118" i="34"/>
  <c r="M118" i="34"/>
  <c r="N118" i="34"/>
  <c r="O118" i="34"/>
  <c r="P118" i="34"/>
  <c r="Q118" i="34"/>
  <c r="R118" i="34"/>
  <c r="T118" i="34"/>
  <c r="U118" i="34"/>
  <c r="V118" i="34"/>
  <c r="W118" i="34"/>
  <c r="X118" i="34"/>
  <c r="Y118" i="34"/>
  <c r="Z118" i="34"/>
  <c r="L119" i="34"/>
  <c r="M119" i="34"/>
  <c r="N119" i="34"/>
  <c r="O119" i="34"/>
  <c r="P119" i="34"/>
  <c r="R119" i="34"/>
  <c r="S119" i="34"/>
  <c r="T119" i="34"/>
  <c r="U119" i="34"/>
  <c r="V119" i="34"/>
  <c r="W119" i="34"/>
  <c r="X119" i="34"/>
  <c r="Z119" i="34"/>
  <c r="AA119" i="34"/>
  <c r="L120" i="34"/>
  <c r="M120" i="34"/>
  <c r="N120" i="34"/>
  <c r="O120" i="34"/>
  <c r="Q120" i="34"/>
  <c r="R120" i="34"/>
  <c r="S120" i="34"/>
  <c r="T120" i="34"/>
  <c r="U120" i="34"/>
  <c r="V120" i="34"/>
  <c r="W120" i="34"/>
  <c r="Y120" i="34"/>
  <c r="Z120" i="34"/>
  <c r="AA120" i="34"/>
  <c r="L121" i="34"/>
  <c r="M121" i="34"/>
  <c r="N121" i="34"/>
  <c r="O121" i="34"/>
  <c r="P121" i="34"/>
  <c r="Q121" i="34"/>
  <c r="R121" i="34"/>
  <c r="S121" i="34"/>
  <c r="T121" i="34"/>
  <c r="U121" i="34"/>
  <c r="V121" i="34"/>
  <c r="W121" i="34"/>
  <c r="X121" i="34"/>
  <c r="Y121" i="34"/>
  <c r="Z121" i="34"/>
  <c r="AA121" i="34"/>
  <c r="L122" i="34"/>
  <c r="M122" i="34"/>
  <c r="N122" i="34"/>
  <c r="O122" i="34"/>
  <c r="P122" i="34"/>
  <c r="Q122" i="34"/>
  <c r="R122" i="34"/>
  <c r="T122" i="34"/>
  <c r="U122" i="34"/>
  <c r="V122" i="34"/>
  <c r="W122" i="34"/>
  <c r="X122" i="34"/>
  <c r="Y122" i="34"/>
  <c r="Z122" i="34"/>
  <c r="L123" i="34"/>
  <c r="M123" i="34"/>
  <c r="N123" i="34"/>
  <c r="P123" i="34"/>
  <c r="Q123" i="34"/>
  <c r="R123" i="34"/>
  <c r="S123" i="34"/>
  <c r="T123" i="34"/>
  <c r="U123" i="34"/>
  <c r="V123" i="34"/>
  <c r="X123" i="34"/>
  <c r="Y123" i="34"/>
  <c r="Z123" i="34"/>
  <c r="AA123" i="34"/>
  <c r="L124" i="34"/>
  <c r="M124" i="34"/>
  <c r="N124" i="34"/>
  <c r="P124" i="34"/>
  <c r="Q124" i="34"/>
  <c r="R124" i="34"/>
  <c r="S124" i="34"/>
  <c r="T124" i="34"/>
  <c r="U124" i="34"/>
  <c r="V124" i="34"/>
  <c r="X124" i="34"/>
  <c r="Y124" i="34"/>
  <c r="Z124" i="34"/>
  <c r="AA124" i="34"/>
  <c r="L125" i="34"/>
  <c r="M125" i="34"/>
  <c r="N125" i="34"/>
  <c r="O125" i="34"/>
  <c r="P125" i="34"/>
  <c r="Q125" i="34"/>
  <c r="R125" i="34"/>
  <c r="S125" i="34"/>
  <c r="T125" i="34"/>
  <c r="U125" i="34"/>
  <c r="V125" i="34"/>
  <c r="W125" i="34"/>
  <c r="X125" i="34"/>
  <c r="Y125" i="34"/>
  <c r="Z125" i="34"/>
  <c r="AA125" i="34"/>
  <c r="L126" i="34"/>
  <c r="M126" i="34"/>
  <c r="O126" i="34"/>
  <c r="P126" i="34"/>
  <c r="Q126" i="34"/>
  <c r="R126" i="34"/>
  <c r="S126" i="34"/>
  <c r="T126" i="34"/>
  <c r="U126" i="34"/>
  <c r="W126" i="34"/>
  <c r="X126" i="34"/>
  <c r="Y126" i="34"/>
  <c r="Z126" i="34"/>
  <c r="AA126" i="34"/>
  <c r="L127" i="34"/>
  <c r="M127" i="34"/>
  <c r="N127" i="34"/>
  <c r="O127" i="34"/>
  <c r="P127" i="34"/>
  <c r="Q127" i="34"/>
  <c r="R127" i="34"/>
  <c r="T127" i="34"/>
  <c r="U127" i="34"/>
  <c r="V127" i="34"/>
  <c r="W127" i="34"/>
  <c r="X127" i="34"/>
  <c r="Y127" i="34"/>
  <c r="Z127" i="34"/>
  <c r="L128" i="34"/>
  <c r="M128" i="34"/>
  <c r="O128" i="34"/>
  <c r="P128" i="34"/>
  <c r="Q128" i="34"/>
  <c r="R128" i="34"/>
  <c r="S128" i="34"/>
  <c r="T128" i="34"/>
  <c r="U128" i="34"/>
  <c r="W128" i="34"/>
  <c r="X128" i="34"/>
  <c r="Y128" i="34"/>
  <c r="Z128" i="34"/>
  <c r="AA128" i="34"/>
  <c r="L129" i="34"/>
  <c r="M129" i="34"/>
  <c r="N129" i="34"/>
  <c r="O129" i="34"/>
  <c r="P129" i="34"/>
  <c r="Q129" i="34"/>
  <c r="S129" i="34"/>
  <c r="T129" i="34"/>
  <c r="U129" i="34"/>
  <c r="V129" i="34"/>
  <c r="W129" i="34"/>
  <c r="X129" i="34"/>
  <c r="Y129" i="34"/>
  <c r="AA129" i="34"/>
  <c r="L130" i="34"/>
  <c r="M130" i="34"/>
  <c r="O130" i="34"/>
  <c r="P130" i="34"/>
  <c r="Q130" i="34"/>
  <c r="R130" i="34"/>
  <c r="S130" i="34"/>
  <c r="T130" i="34"/>
  <c r="U130" i="34"/>
  <c r="W130" i="34"/>
  <c r="X130" i="34"/>
  <c r="Y130" i="34"/>
  <c r="Z130" i="34"/>
  <c r="AA130" i="34"/>
  <c r="L131" i="34"/>
  <c r="M131" i="34"/>
  <c r="N131" i="34"/>
  <c r="O131" i="34"/>
  <c r="P131" i="34"/>
  <c r="R131" i="34"/>
  <c r="S131" i="34"/>
  <c r="T131" i="34"/>
  <c r="U131" i="34"/>
  <c r="V131" i="34"/>
  <c r="W131" i="34"/>
  <c r="X131" i="34"/>
  <c r="Z131" i="34"/>
  <c r="AA131" i="34"/>
  <c r="L132" i="34"/>
  <c r="M132" i="34"/>
  <c r="N132" i="34"/>
  <c r="O132" i="34"/>
  <c r="P132" i="34"/>
  <c r="Q132" i="34"/>
  <c r="R132" i="34"/>
  <c r="T132" i="34"/>
  <c r="U132" i="34"/>
  <c r="V132" i="34"/>
  <c r="W132" i="34"/>
  <c r="X132" i="34"/>
  <c r="Y132" i="34"/>
  <c r="Z132" i="34"/>
  <c r="L133" i="34"/>
  <c r="M133" i="34"/>
  <c r="N133" i="34"/>
  <c r="O133" i="34"/>
  <c r="P133" i="34"/>
  <c r="Q133" i="34"/>
  <c r="R133" i="34"/>
  <c r="T133" i="34"/>
  <c r="U133" i="34"/>
  <c r="V133" i="34"/>
  <c r="W133" i="34"/>
  <c r="X133" i="34"/>
  <c r="Y133" i="34"/>
  <c r="Z133" i="34"/>
  <c r="L134" i="34"/>
  <c r="M134" i="34"/>
  <c r="N134" i="34"/>
  <c r="P134" i="34"/>
  <c r="Q134" i="34"/>
  <c r="R134" i="34"/>
  <c r="S134" i="34"/>
  <c r="T134" i="34"/>
  <c r="U134" i="34"/>
  <c r="V134" i="34"/>
  <c r="X134" i="34"/>
  <c r="Y134" i="34"/>
  <c r="Z134" i="34"/>
  <c r="AA134" i="34"/>
  <c r="L135" i="34"/>
  <c r="M135" i="34"/>
  <c r="O135" i="34"/>
  <c r="P135" i="34"/>
  <c r="Q135" i="34"/>
  <c r="R135" i="34"/>
  <c r="S135" i="34"/>
  <c r="T135" i="34"/>
  <c r="U135" i="34"/>
  <c r="W135" i="34"/>
  <c r="X135" i="34"/>
  <c r="Y135" i="34"/>
  <c r="Z135" i="34"/>
  <c r="AA135" i="34"/>
  <c r="L136" i="34"/>
  <c r="M136" i="34"/>
  <c r="N136" i="34"/>
  <c r="O136" i="34"/>
  <c r="P136" i="34"/>
  <c r="Q136" i="34"/>
  <c r="R136" i="34"/>
  <c r="T136" i="34"/>
  <c r="U136" i="34"/>
  <c r="V136" i="34"/>
  <c r="W136" i="34"/>
  <c r="X136" i="34"/>
  <c r="Y136" i="34"/>
  <c r="Z136" i="34"/>
  <c r="L137" i="34"/>
  <c r="M137" i="34"/>
  <c r="N137" i="34"/>
  <c r="O137" i="34"/>
  <c r="P137" i="34"/>
  <c r="Q137" i="34"/>
  <c r="R137" i="34"/>
  <c r="S137" i="34"/>
  <c r="T137" i="34"/>
  <c r="U137" i="34"/>
  <c r="V137" i="34"/>
  <c r="W137" i="34"/>
  <c r="X137" i="34"/>
  <c r="Y137" i="34"/>
  <c r="Z137" i="34"/>
  <c r="AA137" i="34"/>
  <c r="L138" i="34"/>
  <c r="M138" i="34"/>
  <c r="N138" i="34"/>
  <c r="O138" i="34"/>
  <c r="P138" i="34"/>
  <c r="R138" i="34"/>
  <c r="S138" i="34"/>
  <c r="T138" i="34"/>
  <c r="U138" i="34"/>
  <c r="V138" i="34"/>
  <c r="W138" i="34"/>
  <c r="X138" i="34"/>
  <c r="Z138" i="34"/>
  <c r="AA138" i="34"/>
  <c r="L139" i="34"/>
  <c r="M139" i="34"/>
  <c r="N139" i="34"/>
  <c r="O139" i="34"/>
  <c r="Q139" i="34"/>
  <c r="R139" i="34"/>
  <c r="S139" i="34"/>
  <c r="T139" i="34"/>
  <c r="U139" i="34"/>
  <c r="V139" i="34"/>
  <c r="W139" i="34"/>
  <c r="Y139" i="34"/>
  <c r="Z139" i="34"/>
  <c r="AA139" i="34"/>
  <c r="L140" i="34"/>
  <c r="M140" i="34"/>
  <c r="N140" i="34"/>
  <c r="O140" i="34"/>
  <c r="P140" i="34"/>
  <c r="R140" i="34"/>
  <c r="S140" i="34"/>
  <c r="T140" i="34"/>
  <c r="U140" i="34"/>
  <c r="V140" i="34"/>
  <c r="W140" i="34"/>
  <c r="X140" i="34"/>
  <c r="Z140" i="34"/>
  <c r="AA140" i="34"/>
  <c r="L141" i="34"/>
  <c r="M141" i="34"/>
  <c r="N141" i="34"/>
  <c r="O141" i="34"/>
  <c r="P141" i="34"/>
  <c r="R141" i="34"/>
  <c r="S141" i="34"/>
  <c r="T141" i="34"/>
  <c r="U141" i="34"/>
  <c r="V141" i="34"/>
  <c r="W141" i="34"/>
  <c r="X141" i="34"/>
  <c r="Z141" i="34"/>
  <c r="AA141" i="34"/>
  <c r="L142" i="34"/>
  <c r="M142" i="34"/>
  <c r="N142" i="34"/>
  <c r="O142" i="34"/>
  <c r="P142" i="34"/>
  <c r="Q142" i="34"/>
  <c r="R142" i="34"/>
  <c r="S142" i="34"/>
  <c r="T142" i="34"/>
  <c r="U142" i="34"/>
  <c r="V142" i="34"/>
  <c r="W142" i="34"/>
  <c r="X142" i="34"/>
  <c r="Y142" i="34"/>
  <c r="Z142" i="34"/>
  <c r="AA142" i="34"/>
  <c r="L143" i="34"/>
  <c r="M143" i="34"/>
  <c r="N143" i="34"/>
  <c r="O143" i="34"/>
  <c r="P143" i="34"/>
  <c r="Q143" i="34"/>
  <c r="R143" i="34"/>
  <c r="S143" i="34"/>
  <c r="T143" i="34"/>
  <c r="U143" i="34"/>
  <c r="V143" i="34"/>
  <c r="W143" i="34"/>
  <c r="X143" i="34"/>
  <c r="Y143" i="34"/>
  <c r="Z143" i="34"/>
  <c r="AA143" i="34"/>
  <c r="L144" i="34"/>
  <c r="M144" i="34"/>
  <c r="N144" i="34"/>
  <c r="O144" i="34"/>
  <c r="P144" i="34"/>
  <c r="R144" i="34"/>
  <c r="S144" i="34"/>
  <c r="T144" i="34"/>
  <c r="U144" i="34"/>
  <c r="V144" i="34"/>
  <c r="W144" i="34"/>
  <c r="X144" i="34"/>
  <c r="Z144" i="34"/>
  <c r="AA144" i="34"/>
  <c r="L145" i="34"/>
  <c r="M145" i="34"/>
  <c r="N145" i="34"/>
  <c r="O145" i="34"/>
  <c r="Q145" i="34"/>
  <c r="R145" i="34"/>
  <c r="S145" i="34"/>
  <c r="T145" i="34"/>
  <c r="U145" i="34"/>
  <c r="V145" i="34"/>
  <c r="W145" i="34"/>
  <c r="Y145" i="34"/>
  <c r="Z145" i="34"/>
  <c r="AA145" i="34"/>
  <c r="L146" i="34"/>
  <c r="M146" i="34"/>
  <c r="N146" i="34"/>
  <c r="O146" i="34"/>
  <c r="P146" i="34"/>
  <c r="Q146" i="34"/>
  <c r="R146" i="34"/>
  <c r="S146" i="34"/>
  <c r="T146" i="34"/>
  <c r="U146" i="34"/>
  <c r="V146" i="34"/>
  <c r="W146" i="34"/>
  <c r="X146" i="34"/>
  <c r="Y146" i="34"/>
  <c r="Z146" i="34"/>
  <c r="AA146" i="34"/>
  <c r="L147" i="34"/>
  <c r="M147" i="34"/>
  <c r="N147" i="34"/>
  <c r="O147" i="34"/>
  <c r="P147" i="34"/>
  <c r="Q147" i="34"/>
  <c r="R147" i="34"/>
  <c r="S147" i="34"/>
  <c r="T147" i="34"/>
  <c r="U147" i="34"/>
  <c r="V147" i="34"/>
  <c r="W147" i="34"/>
  <c r="X147" i="34"/>
  <c r="Y147" i="34"/>
  <c r="Z147" i="34"/>
  <c r="AA147" i="34"/>
  <c r="L148" i="34"/>
  <c r="M148" i="34"/>
  <c r="N148" i="34"/>
  <c r="O148" i="34"/>
  <c r="P148" i="34"/>
  <c r="Q148" i="34"/>
  <c r="R148" i="34"/>
  <c r="S148" i="34"/>
  <c r="T148" i="34"/>
  <c r="U148" i="34"/>
  <c r="V148" i="34"/>
  <c r="W148" i="34"/>
  <c r="X148" i="34"/>
  <c r="Y148" i="34"/>
  <c r="Z148" i="34"/>
  <c r="AA148" i="34"/>
  <c r="L149" i="34"/>
  <c r="M149" i="34"/>
  <c r="N149" i="34"/>
  <c r="O149" i="34"/>
  <c r="P149" i="34"/>
  <c r="R149" i="34"/>
  <c r="S149" i="34"/>
  <c r="T149" i="34"/>
  <c r="U149" i="34"/>
  <c r="V149" i="34"/>
  <c r="W149" i="34"/>
  <c r="X149" i="34"/>
  <c r="Z149" i="34"/>
  <c r="AA149" i="34"/>
  <c r="L150" i="34"/>
  <c r="M150" i="34"/>
  <c r="N150" i="34"/>
  <c r="O150" i="34"/>
  <c r="P150" i="34"/>
  <c r="Q150" i="34"/>
  <c r="R150" i="34"/>
  <c r="T150" i="34"/>
  <c r="U150" i="34"/>
  <c r="V150" i="34"/>
  <c r="W150" i="34"/>
  <c r="X150" i="34"/>
  <c r="Y150" i="34"/>
  <c r="Z150" i="34"/>
  <c r="L151" i="34"/>
  <c r="M151" i="34"/>
  <c r="N151" i="34"/>
  <c r="O151" i="34"/>
  <c r="P151" i="34"/>
  <c r="Q151" i="34"/>
  <c r="R151" i="34"/>
  <c r="S151" i="34"/>
  <c r="T151" i="34"/>
  <c r="U151" i="34"/>
  <c r="V151" i="34"/>
  <c r="W151" i="34"/>
  <c r="X151" i="34"/>
  <c r="Y151" i="34"/>
  <c r="Z151" i="34"/>
  <c r="AA151" i="34"/>
  <c r="L152" i="34"/>
  <c r="M152" i="34"/>
  <c r="N152" i="34"/>
  <c r="O152" i="34"/>
  <c r="P152" i="34"/>
  <c r="R152" i="34"/>
  <c r="S152" i="34"/>
  <c r="T152" i="34"/>
  <c r="U152" i="34"/>
  <c r="V152" i="34"/>
  <c r="W152" i="34"/>
  <c r="X152" i="34"/>
  <c r="Z152" i="34"/>
  <c r="AA152" i="34"/>
  <c r="L153" i="34"/>
  <c r="M153" i="34"/>
  <c r="N153" i="34"/>
  <c r="O153" i="34"/>
  <c r="P153" i="34"/>
  <c r="Q153" i="34"/>
  <c r="R153" i="34"/>
  <c r="S153" i="34"/>
  <c r="T153" i="34"/>
  <c r="U153" i="34"/>
  <c r="V153" i="34"/>
  <c r="W153" i="34"/>
  <c r="X153" i="34"/>
  <c r="Y153" i="34"/>
  <c r="Z153" i="34"/>
  <c r="AA153" i="34"/>
  <c r="L154" i="34"/>
  <c r="M154" i="34"/>
  <c r="N154" i="34"/>
  <c r="O154" i="34"/>
  <c r="P154" i="34"/>
  <c r="Q154" i="34"/>
  <c r="R154" i="34"/>
  <c r="S154" i="34"/>
  <c r="T154" i="34"/>
  <c r="U154" i="34"/>
  <c r="V154" i="34"/>
  <c r="W154" i="34"/>
  <c r="X154" i="34"/>
  <c r="Y154" i="34"/>
  <c r="Z154" i="34"/>
  <c r="AA154" i="34"/>
  <c r="L155" i="34"/>
  <c r="M155" i="34"/>
  <c r="N155" i="34"/>
  <c r="O155" i="34"/>
  <c r="P155" i="34"/>
  <c r="Q155" i="34"/>
  <c r="R155" i="34"/>
  <c r="S155" i="34"/>
  <c r="T155" i="34"/>
  <c r="U155" i="34"/>
  <c r="V155" i="34"/>
  <c r="W155" i="34"/>
  <c r="X155" i="34"/>
  <c r="Y155" i="34"/>
  <c r="Z155" i="34"/>
  <c r="AA155" i="34"/>
  <c r="L156" i="34"/>
  <c r="M156" i="34"/>
  <c r="N156" i="34"/>
  <c r="O156" i="34"/>
  <c r="P156" i="34"/>
  <c r="Q156" i="34"/>
  <c r="R156" i="34"/>
  <c r="S156" i="34"/>
  <c r="T156" i="34"/>
  <c r="U156" i="34"/>
  <c r="V156" i="34"/>
  <c r="W156" i="34"/>
  <c r="X156" i="34"/>
  <c r="Y156" i="34"/>
  <c r="Z156" i="34"/>
  <c r="AA156" i="34"/>
  <c r="L157" i="34"/>
  <c r="M157" i="34"/>
  <c r="N157" i="34"/>
  <c r="O157" i="34"/>
  <c r="P157" i="34"/>
  <c r="Q157" i="34"/>
  <c r="R157" i="34"/>
  <c r="S157" i="34"/>
  <c r="T157" i="34"/>
  <c r="U157" i="34"/>
  <c r="V157" i="34"/>
  <c r="W157" i="34"/>
  <c r="X157" i="34"/>
  <c r="Y157" i="34"/>
  <c r="Z157" i="34"/>
  <c r="AA157" i="34"/>
  <c r="L158" i="34"/>
  <c r="M158" i="34"/>
  <c r="N158" i="34"/>
  <c r="O158" i="34"/>
  <c r="P158" i="34"/>
  <c r="Q158" i="34"/>
  <c r="R158" i="34"/>
  <c r="S158" i="34"/>
  <c r="T158" i="34"/>
  <c r="U158" i="34"/>
  <c r="V158" i="34"/>
  <c r="W158" i="34"/>
  <c r="X158" i="34"/>
  <c r="Y158" i="34"/>
  <c r="Z158" i="34"/>
  <c r="AA158" i="34"/>
  <c r="L159" i="34"/>
  <c r="M159" i="34"/>
  <c r="N159" i="34"/>
  <c r="O159" i="34"/>
  <c r="P159" i="34"/>
  <c r="Q159" i="34"/>
  <c r="R159" i="34"/>
  <c r="S159" i="34"/>
  <c r="T159" i="34"/>
  <c r="U159" i="34"/>
  <c r="V159" i="34"/>
  <c r="W159" i="34"/>
  <c r="X159" i="34"/>
  <c r="Y159" i="34"/>
  <c r="Z159" i="34"/>
  <c r="AA159" i="34"/>
  <c r="L160" i="34"/>
  <c r="M160" i="34"/>
  <c r="N160" i="34"/>
  <c r="P160" i="34"/>
  <c r="Q160" i="34"/>
  <c r="R160" i="34"/>
  <c r="S160" i="34"/>
  <c r="T160" i="34"/>
  <c r="U160" i="34"/>
  <c r="V160" i="34"/>
  <c r="X160" i="34"/>
  <c r="Y160" i="34"/>
  <c r="Z160" i="34"/>
  <c r="AA160" i="34"/>
  <c r="L161" i="34"/>
  <c r="M161" i="34"/>
  <c r="N161" i="34"/>
  <c r="O161" i="34"/>
  <c r="P161" i="34"/>
  <c r="R161" i="34"/>
  <c r="S161" i="34"/>
  <c r="T161" i="34"/>
  <c r="U161" i="34"/>
  <c r="V161" i="34"/>
  <c r="W161" i="34"/>
  <c r="X161" i="34"/>
  <c r="Z161" i="34"/>
  <c r="AA161" i="34"/>
  <c r="L162" i="34"/>
  <c r="M162" i="34"/>
  <c r="N162" i="34"/>
  <c r="O162" i="34"/>
  <c r="P162" i="34"/>
  <c r="Q162" i="34"/>
  <c r="R162" i="34"/>
  <c r="S162" i="34"/>
  <c r="T162" i="34"/>
  <c r="U162" i="34"/>
  <c r="V162" i="34"/>
  <c r="W162" i="34"/>
  <c r="X162" i="34"/>
  <c r="Y162" i="34"/>
  <c r="Z162" i="34"/>
  <c r="AA162" i="34"/>
  <c r="L163" i="34"/>
  <c r="M163" i="34"/>
  <c r="N163" i="34"/>
  <c r="O163" i="34"/>
  <c r="P163" i="34"/>
  <c r="Q163" i="34"/>
  <c r="R163" i="34"/>
  <c r="S163" i="34"/>
  <c r="T163" i="34"/>
  <c r="U163" i="34"/>
  <c r="V163" i="34"/>
  <c r="W163" i="34"/>
  <c r="X163" i="34"/>
  <c r="Y163" i="34"/>
  <c r="Z163" i="34"/>
  <c r="AA163" i="34"/>
  <c r="L164" i="34"/>
  <c r="M164" i="34"/>
  <c r="N164" i="34"/>
  <c r="O164" i="34"/>
  <c r="P164" i="34"/>
  <c r="Q164" i="34"/>
  <c r="R164" i="34"/>
  <c r="S164" i="34"/>
  <c r="T164" i="34"/>
  <c r="U164" i="34"/>
  <c r="V164" i="34"/>
  <c r="W164" i="34"/>
  <c r="X164" i="34"/>
  <c r="Y164" i="34"/>
  <c r="Z164" i="34"/>
  <c r="AA164" i="34"/>
  <c r="L165" i="34"/>
  <c r="M165" i="34"/>
  <c r="N165" i="34"/>
  <c r="O165" i="34"/>
  <c r="P165" i="34"/>
  <c r="Q165" i="34"/>
  <c r="R165" i="34"/>
  <c r="S165" i="34"/>
  <c r="T165" i="34"/>
  <c r="U165" i="34"/>
  <c r="V165" i="34"/>
  <c r="W165" i="34"/>
  <c r="X165" i="34"/>
  <c r="Y165" i="34"/>
  <c r="Z165" i="34"/>
  <c r="AA165" i="34"/>
  <c r="L166" i="34"/>
  <c r="M166" i="34"/>
  <c r="N166" i="34"/>
  <c r="O166" i="34"/>
  <c r="P166" i="34"/>
  <c r="R166" i="34"/>
  <c r="S166" i="34"/>
  <c r="T166" i="34"/>
  <c r="U166" i="34"/>
  <c r="V166" i="34"/>
  <c r="W166" i="34"/>
  <c r="X166" i="34"/>
  <c r="Z166" i="34"/>
  <c r="AA166" i="34"/>
  <c r="L167" i="34"/>
  <c r="M167" i="34"/>
  <c r="N167" i="34"/>
  <c r="O167" i="34"/>
  <c r="P167" i="34"/>
  <c r="Q167" i="34"/>
  <c r="R167" i="34"/>
  <c r="S167" i="34"/>
  <c r="T167" i="34"/>
  <c r="U167" i="34"/>
  <c r="V167" i="34"/>
  <c r="W167" i="34"/>
  <c r="X167" i="34"/>
  <c r="Y167" i="34"/>
  <c r="Z167" i="34"/>
  <c r="AA167" i="34"/>
  <c r="L168" i="34"/>
  <c r="M168" i="34"/>
  <c r="N168" i="34"/>
  <c r="O168" i="34"/>
  <c r="P168" i="34"/>
  <c r="Q168" i="34"/>
  <c r="R168" i="34"/>
  <c r="S168" i="34"/>
  <c r="T168" i="34"/>
  <c r="U168" i="34"/>
  <c r="V168" i="34"/>
  <c r="W168" i="34"/>
  <c r="X168" i="34"/>
  <c r="Y168" i="34"/>
  <c r="Z168" i="34"/>
  <c r="AA168" i="34"/>
  <c r="L169" i="34"/>
  <c r="M169" i="34"/>
  <c r="N169" i="34"/>
  <c r="O169" i="34"/>
  <c r="P169" i="34"/>
  <c r="Q169" i="34"/>
  <c r="R169" i="34"/>
  <c r="S169" i="34"/>
  <c r="T169" i="34"/>
  <c r="U169" i="34"/>
  <c r="V169" i="34"/>
  <c r="W169" i="34"/>
  <c r="X169" i="34"/>
  <c r="Y169" i="34"/>
  <c r="Z169" i="34"/>
  <c r="AA169" i="34"/>
  <c r="L170" i="34"/>
  <c r="M170" i="34"/>
  <c r="N170" i="34"/>
  <c r="O170" i="34"/>
  <c r="P170" i="34"/>
  <c r="Q170" i="34"/>
  <c r="R170" i="34"/>
  <c r="S170" i="34"/>
  <c r="T170" i="34"/>
  <c r="U170" i="34"/>
  <c r="V170" i="34"/>
  <c r="W170" i="34"/>
  <c r="X170" i="34"/>
  <c r="Y170" i="34"/>
  <c r="Z170" i="34"/>
  <c r="AA170" i="34"/>
  <c r="L171" i="34"/>
  <c r="M171" i="34"/>
  <c r="N171" i="34"/>
  <c r="O171" i="34"/>
  <c r="P171" i="34"/>
  <c r="Q171" i="34"/>
  <c r="R171" i="34"/>
  <c r="T171" i="34"/>
  <c r="U171" i="34"/>
  <c r="V171" i="34"/>
  <c r="W171" i="34"/>
  <c r="X171" i="34"/>
  <c r="Y171" i="34"/>
  <c r="Z171" i="34"/>
  <c r="L172" i="34"/>
  <c r="M172" i="34"/>
  <c r="N172" i="34"/>
  <c r="O172" i="34"/>
  <c r="P172" i="34"/>
  <c r="R172" i="34"/>
  <c r="S172" i="34"/>
  <c r="T172" i="34"/>
  <c r="U172" i="34"/>
  <c r="V172" i="34"/>
  <c r="W172" i="34"/>
  <c r="X172" i="34"/>
  <c r="Z172" i="34"/>
  <c r="AA172" i="34"/>
  <c r="L173" i="34"/>
  <c r="M173" i="34"/>
  <c r="N173" i="34"/>
  <c r="O173" i="34"/>
  <c r="P173" i="34"/>
  <c r="R173" i="34"/>
  <c r="S173" i="34"/>
  <c r="T173" i="34"/>
  <c r="U173" i="34"/>
  <c r="V173" i="34"/>
  <c r="W173" i="34"/>
  <c r="X173" i="34"/>
  <c r="Z173" i="34"/>
  <c r="AA173" i="34"/>
  <c r="L174" i="34"/>
  <c r="M174" i="34"/>
  <c r="N174" i="34"/>
  <c r="P174" i="34"/>
  <c r="Q174" i="34"/>
  <c r="R174" i="34"/>
  <c r="S174" i="34"/>
  <c r="T174" i="34"/>
  <c r="U174" i="34"/>
  <c r="V174" i="34"/>
  <c r="X174" i="34"/>
  <c r="Y174" i="34"/>
  <c r="Z174" i="34"/>
  <c r="AA174" i="34"/>
  <c r="L175" i="34"/>
  <c r="M175" i="34"/>
  <c r="N175" i="34"/>
  <c r="O175" i="34"/>
  <c r="P175" i="34"/>
  <c r="Q175" i="34"/>
  <c r="R175" i="34"/>
  <c r="S175" i="34"/>
  <c r="T175" i="34"/>
  <c r="U175" i="34"/>
  <c r="V175" i="34"/>
  <c r="W175" i="34"/>
  <c r="X175" i="34"/>
  <c r="Y175" i="34"/>
  <c r="Z175" i="34"/>
  <c r="AA175" i="34"/>
  <c r="L176" i="34"/>
  <c r="M176" i="34"/>
  <c r="N176" i="34"/>
  <c r="O176" i="34"/>
  <c r="P176" i="34"/>
  <c r="Q176" i="34"/>
  <c r="R176" i="34"/>
  <c r="S176" i="34"/>
  <c r="T176" i="34"/>
  <c r="U176" i="34"/>
  <c r="V176" i="34"/>
  <c r="W176" i="34"/>
  <c r="X176" i="34"/>
  <c r="Y176" i="34"/>
  <c r="Z176" i="34"/>
  <c r="AA176" i="34"/>
  <c r="L177" i="34"/>
  <c r="M177" i="34"/>
  <c r="N177" i="34"/>
  <c r="O177" i="34"/>
  <c r="P177" i="34"/>
  <c r="Q177" i="34"/>
  <c r="R177" i="34"/>
  <c r="S177" i="34"/>
  <c r="T177" i="34"/>
  <c r="U177" i="34"/>
  <c r="V177" i="34"/>
  <c r="W177" i="34"/>
  <c r="X177" i="34"/>
  <c r="Y177" i="34"/>
  <c r="Z177" i="34"/>
  <c r="AA177" i="34"/>
  <c r="L178" i="34"/>
  <c r="M178" i="34"/>
  <c r="N178" i="34"/>
  <c r="O178" i="34"/>
  <c r="P178" i="34"/>
  <c r="Q178" i="34"/>
  <c r="R178" i="34"/>
  <c r="S178" i="34"/>
  <c r="T178" i="34"/>
  <c r="U178" i="34"/>
  <c r="V178" i="34"/>
  <c r="W178" i="34"/>
  <c r="X178" i="34"/>
  <c r="Y178" i="34"/>
  <c r="Z178" i="34"/>
  <c r="AA178" i="34"/>
  <c r="L179" i="34"/>
  <c r="M179" i="34"/>
  <c r="N179" i="34"/>
  <c r="O179" i="34"/>
  <c r="P179" i="34"/>
  <c r="Q179" i="34"/>
  <c r="R179" i="34"/>
  <c r="S179" i="34"/>
  <c r="T179" i="34"/>
  <c r="U179" i="34"/>
  <c r="V179" i="34"/>
  <c r="W179" i="34"/>
  <c r="X179" i="34"/>
  <c r="Y179" i="34"/>
  <c r="Z179" i="34"/>
  <c r="AA179" i="34"/>
  <c r="L180" i="34"/>
  <c r="M180" i="34"/>
  <c r="N180" i="34"/>
  <c r="O180" i="34"/>
  <c r="P180" i="34"/>
  <c r="Q180" i="34"/>
  <c r="R180" i="34"/>
  <c r="S180" i="34"/>
  <c r="T180" i="34"/>
  <c r="U180" i="34"/>
  <c r="V180" i="34"/>
  <c r="W180" i="34"/>
  <c r="X180" i="34"/>
  <c r="Y180" i="34"/>
  <c r="Z180" i="34"/>
  <c r="AA180" i="34"/>
  <c r="L181" i="34"/>
  <c r="M181" i="34"/>
  <c r="N181" i="34"/>
  <c r="O181" i="34"/>
  <c r="P181" i="34"/>
  <c r="Q181" i="34"/>
  <c r="R181" i="34"/>
  <c r="S181" i="34"/>
  <c r="T181" i="34"/>
  <c r="U181" i="34"/>
  <c r="V181" i="34"/>
  <c r="W181" i="34"/>
  <c r="X181" i="34"/>
  <c r="Y181" i="34"/>
  <c r="Z181" i="34"/>
  <c r="AA181" i="34"/>
  <c r="L182" i="34"/>
  <c r="M182" i="34"/>
  <c r="N182" i="34"/>
  <c r="O182" i="34"/>
  <c r="P182" i="34"/>
  <c r="Q182" i="34"/>
  <c r="R182" i="34"/>
  <c r="S182" i="34"/>
  <c r="T182" i="34"/>
  <c r="U182" i="34"/>
  <c r="V182" i="34"/>
  <c r="W182" i="34"/>
  <c r="X182" i="34"/>
  <c r="Y182" i="34"/>
  <c r="Z182" i="34"/>
  <c r="AA182" i="34"/>
  <c r="L183" i="34"/>
  <c r="M183" i="34"/>
  <c r="N183" i="34"/>
  <c r="O183" i="34"/>
  <c r="P183" i="34"/>
  <c r="Q183" i="34"/>
  <c r="R183" i="34"/>
  <c r="S183" i="34"/>
  <c r="T183" i="34"/>
  <c r="U183" i="34"/>
  <c r="V183" i="34"/>
  <c r="W183" i="34"/>
  <c r="X183" i="34"/>
  <c r="Y183" i="34"/>
  <c r="Z183" i="34"/>
  <c r="AA183" i="34"/>
  <c r="L184" i="34"/>
  <c r="M184" i="34"/>
  <c r="N184" i="34"/>
  <c r="O184" i="34"/>
  <c r="P184" i="34"/>
  <c r="Q184" i="34"/>
  <c r="R184" i="34"/>
  <c r="S184" i="34"/>
  <c r="T184" i="34"/>
  <c r="U184" i="34"/>
  <c r="V184" i="34"/>
  <c r="W184" i="34"/>
  <c r="X184" i="34"/>
  <c r="Y184" i="34"/>
  <c r="Z184" i="34"/>
  <c r="AA184" i="34"/>
  <c r="L185" i="34"/>
  <c r="M185" i="34"/>
  <c r="N185" i="34"/>
  <c r="O185" i="34"/>
  <c r="P185" i="34"/>
  <c r="Q185" i="34"/>
  <c r="R185" i="34"/>
  <c r="S185" i="34"/>
  <c r="T185" i="34"/>
  <c r="U185" i="34"/>
  <c r="V185" i="34"/>
  <c r="W185" i="34"/>
  <c r="X185" i="34"/>
  <c r="Y185" i="34"/>
  <c r="Z185" i="34"/>
  <c r="AA185" i="34"/>
  <c r="L186" i="34"/>
  <c r="M186" i="34"/>
  <c r="N186" i="34"/>
  <c r="O186" i="34"/>
  <c r="P186" i="34"/>
  <c r="Q186" i="34"/>
  <c r="R186" i="34"/>
  <c r="S186" i="34"/>
  <c r="T186" i="34"/>
  <c r="U186" i="34"/>
  <c r="V186" i="34"/>
  <c r="W186" i="34"/>
  <c r="X186" i="34"/>
  <c r="Y186" i="34"/>
  <c r="Z186" i="34"/>
  <c r="AA186" i="34"/>
  <c r="L187" i="34"/>
  <c r="M187" i="34"/>
  <c r="N187" i="34"/>
  <c r="O187" i="34"/>
  <c r="P187" i="34"/>
  <c r="Q187" i="34"/>
  <c r="R187" i="34"/>
  <c r="S187" i="34"/>
  <c r="T187" i="34"/>
  <c r="U187" i="34"/>
  <c r="V187" i="34"/>
  <c r="W187" i="34"/>
  <c r="X187" i="34"/>
  <c r="Y187" i="34"/>
  <c r="Z187" i="34"/>
  <c r="AA187" i="34"/>
  <c r="L188" i="34"/>
  <c r="M188" i="34"/>
  <c r="N188" i="34"/>
  <c r="O188" i="34"/>
  <c r="P188" i="34"/>
  <c r="Q188" i="34"/>
  <c r="R188" i="34"/>
  <c r="S188" i="34"/>
  <c r="T188" i="34"/>
  <c r="U188" i="34"/>
  <c r="V188" i="34"/>
  <c r="W188" i="34"/>
  <c r="X188" i="34"/>
  <c r="Y188" i="34"/>
  <c r="Z188" i="34"/>
  <c r="AA188" i="34"/>
  <c r="M5" i="34"/>
  <c r="N5" i="34"/>
  <c r="O5" i="34"/>
  <c r="Q5" i="34"/>
  <c r="R5" i="34"/>
  <c r="S5" i="34"/>
  <c r="T5" i="34"/>
  <c r="U5" i="34"/>
  <c r="V5" i="34"/>
  <c r="W5" i="34"/>
  <c r="Y5" i="34"/>
  <c r="Z5" i="34"/>
  <c r="AA5" i="34"/>
  <c r="K5" i="34"/>
  <c r="N14" i="49"/>
  <c r="I201" i="41"/>
  <c r="E201" i="41"/>
  <c r="I189" i="34"/>
  <c r="I242" i="39"/>
  <c r="E242" i="39"/>
  <c r="E189" i="34"/>
  <c r="X35" i="39" l="1"/>
  <c r="V34" i="39"/>
  <c r="P32" i="39"/>
  <c r="N19" i="39"/>
  <c r="M12" i="39"/>
  <c r="X32" i="39"/>
  <c r="V19" i="39"/>
  <c r="AA17" i="39"/>
  <c r="L12" i="39"/>
  <c r="M20" i="39"/>
  <c r="U12" i="39"/>
  <c r="M37" i="39"/>
  <c r="N38" i="39"/>
  <c r="AA58" i="34"/>
  <c r="S58" i="34"/>
  <c r="V241" i="39"/>
  <c r="N241" i="39"/>
  <c r="AA11" i="39"/>
  <c r="Z11" i="39"/>
  <c r="X11" i="39"/>
  <c r="S11" i="39"/>
  <c r="P11" i="39"/>
  <c r="N11" i="39"/>
  <c r="Z9" i="39"/>
  <c r="X9" i="39"/>
  <c r="W9" i="39"/>
  <c r="V9" i="39"/>
  <c r="T9" i="39"/>
  <c r="R9" i="39"/>
  <c r="O9" i="39"/>
  <c r="L9" i="39"/>
  <c r="W82" i="34"/>
  <c r="O82" i="34"/>
  <c r="V19" i="34"/>
  <c r="N19" i="34"/>
  <c r="L5" i="39"/>
  <c r="Y46" i="34"/>
  <c r="Q46" i="34"/>
  <c r="W8" i="39"/>
  <c r="U8" i="39"/>
  <c r="N8" i="39"/>
  <c r="M8" i="39"/>
  <c r="W32" i="34"/>
  <c r="O32" i="34"/>
  <c r="Z7" i="39"/>
  <c r="W7" i="39"/>
  <c r="U7" i="39"/>
  <c r="S7" i="39"/>
  <c r="R7" i="39"/>
  <c r="Q7" i="39"/>
  <c r="O7" i="39"/>
  <c r="M7" i="39"/>
  <c r="AA128" i="39"/>
  <c r="Z10" i="39"/>
  <c r="U10" i="39"/>
  <c r="R10" i="39"/>
  <c r="M10" i="39"/>
  <c r="AA6" i="39"/>
  <c r="X6" i="39"/>
  <c r="T6" i="39"/>
  <c r="S6" i="39"/>
  <c r="R6" i="39"/>
  <c r="P6" i="39"/>
  <c r="W23" i="34"/>
  <c r="O23" i="34"/>
  <c r="V38" i="34"/>
  <c r="N38" i="34"/>
  <c r="Z129" i="34"/>
  <c r="R129" i="34"/>
  <c r="W98" i="39"/>
  <c r="O98" i="39"/>
  <c r="AA35" i="34"/>
  <c r="S35" i="34"/>
  <c r="V34" i="34"/>
  <c r="N34" i="34"/>
  <c r="W49" i="39"/>
  <c r="O49" i="39"/>
  <c r="V17" i="34"/>
  <c r="N17" i="34"/>
  <c r="Q12" i="39"/>
  <c r="V135" i="34"/>
  <c r="N135" i="34"/>
  <c r="V130" i="34"/>
  <c r="N130" i="34"/>
  <c r="V128" i="34"/>
  <c r="N128" i="34"/>
  <c r="V126" i="34"/>
  <c r="N126" i="34"/>
  <c r="V114" i="34"/>
  <c r="N114" i="34"/>
  <c r="V111" i="34"/>
  <c r="N111" i="34"/>
  <c r="V109" i="34"/>
  <c r="N109" i="34"/>
  <c r="V102" i="34"/>
  <c r="N102" i="34"/>
  <c r="V100" i="34"/>
  <c r="N100" i="34"/>
  <c r="V98" i="34"/>
  <c r="N98" i="34"/>
  <c r="V43" i="34"/>
  <c r="N43" i="34"/>
  <c r="V36" i="34"/>
  <c r="N36" i="34"/>
  <c r="V22" i="34"/>
  <c r="N22" i="34"/>
  <c r="W216" i="39"/>
  <c r="O216" i="39"/>
  <c r="W167" i="39"/>
  <c r="O167" i="39"/>
  <c r="M96" i="39"/>
  <c r="M214" i="39"/>
  <c r="P55" i="39"/>
  <c r="P94" i="39"/>
  <c r="P173" i="39"/>
  <c r="P212" i="39"/>
  <c r="Y19" i="39"/>
  <c r="Y34" i="39"/>
  <c r="Y38" i="39"/>
  <c r="Y63" i="39"/>
  <c r="Y68" i="39"/>
  <c r="Y80" i="39"/>
  <c r="Y87" i="39"/>
  <c r="Y105" i="39"/>
  <c r="Y119" i="39"/>
  <c r="Y129" i="39"/>
  <c r="Y137" i="39"/>
  <c r="Y152" i="39"/>
  <c r="Y156" i="39"/>
  <c r="Y181" i="39"/>
  <c r="Y186" i="39"/>
  <c r="Y198" i="39"/>
  <c r="Y205" i="39"/>
  <c r="Y223" i="39"/>
  <c r="Y237" i="39"/>
  <c r="Y11" i="39"/>
  <c r="U9" i="39"/>
  <c r="U127" i="39"/>
  <c r="AA53" i="39"/>
  <c r="AA75" i="39"/>
  <c r="AA79" i="39"/>
  <c r="AA93" i="39"/>
  <c r="AA171" i="39"/>
  <c r="AA193" i="39"/>
  <c r="AA197" i="39"/>
  <c r="AA211" i="39"/>
  <c r="Q36" i="39"/>
  <c r="Q46" i="39"/>
  <c r="Q50" i="39"/>
  <c r="Q62" i="39"/>
  <c r="Q116" i="39"/>
  <c r="Q122" i="39"/>
  <c r="Q154" i="39"/>
  <c r="Q164" i="39"/>
  <c r="Q168" i="39"/>
  <c r="Q180" i="39"/>
  <c r="Q234" i="39"/>
  <c r="Q240" i="39"/>
  <c r="U64" i="39"/>
  <c r="U182" i="39"/>
  <c r="X45" i="39"/>
  <c r="X163" i="39"/>
  <c r="N5" i="39"/>
  <c r="N28" i="39"/>
  <c r="N54" i="39"/>
  <c r="N70" i="39"/>
  <c r="N74" i="39"/>
  <c r="N113" i="39"/>
  <c r="N123" i="39"/>
  <c r="N146" i="39"/>
  <c r="N172" i="39"/>
  <c r="N188" i="39"/>
  <c r="N192" i="39"/>
  <c r="N231" i="39"/>
  <c r="N8" i="34"/>
  <c r="N10" i="34"/>
  <c r="Q124" i="39"/>
  <c r="Q6" i="39"/>
  <c r="AA22" i="39"/>
  <c r="AA41" i="39"/>
  <c r="AA102" i="39"/>
  <c r="AA110" i="39"/>
  <c r="AA140" i="39"/>
  <c r="AA159" i="39"/>
  <c r="AA220" i="39"/>
  <c r="AA228" i="39"/>
  <c r="P56" i="39"/>
  <c r="P71" i="39"/>
  <c r="P76" i="39"/>
  <c r="P174" i="39"/>
  <c r="P189" i="39"/>
  <c r="P194" i="39"/>
  <c r="M31" i="39"/>
  <c r="M42" i="39"/>
  <c r="M57" i="39"/>
  <c r="M73" i="39"/>
  <c r="M77" i="39"/>
  <c r="M85" i="39"/>
  <c r="M95" i="39"/>
  <c r="M97" i="39"/>
  <c r="M112" i="39"/>
  <c r="M149" i="39"/>
  <c r="M160" i="39"/>
  <c r="M175" i="39"/>
  <c r="M191" i="39"/>
  <c r="M195" i="39"/>
  <c r="M203" i="39"/>
  <c r="M213" i="39"/>
  <c r="M215" i="39"/>
  <c r="M230" i="39"/>
  <c r="P72" i="39"/>
  <c r="P190" i="39"/>
  <c r="V21" i="39"/>
  <c r="V108" i="39"/>
  <c r="V139" i="39"/>
  <c r="V226" i="39"/>
  <c r="V30" i="39"/>
  <c r="V83" i="39"/>
  <c r="V148" i="39"/>
  <c r="V201" i="39"/>
  <c r="Y39" i="39"/>
  <c r="Y84" i="39"/>
  <c r="Y157" i="39"/>
  <c r="Y202" i="39"/>
  <c r="P114" i="39"/>
  <c r="P232" i="39"/>
  <c r="V121" i="39"/>
  <c r="V239" i="39"/>
  <c r="V48" i="39"/>
  <c r="V166" i="39"/>
  <c r="R51" i="39"/>
  <c r="R169" i="39"/>
  <c r="V17" i="39"/>
  <c r="V27" i="39"/>
  <c r="V52" i="39"/>
  <c r="V78" i="39"/>
  <c r="V135" i="39"/>
  <c r="V145" i="39"/>
  <c r="V170" i="39"/>
  <c r="V196" i="39"/>
  <c r="V6" i="34"/>
  <c r="U96" i="39"/>
  <c r="U214" i="39"/>
  <c r="X55" i="39"/>
  <c r="X94" i="39"/>
  <c r="X173" i="39"/>
  <c r="X212" i="39"/>
  <c r="Q19" i="39"/>
  <c r="Q34" i="39"/>
  <c r="Q38" i="39"/>
  <c r="Q63" i="39"/>
  <c r="Q68" i="39"/>
  <c r="Q80" i="39"/>
  <c r="Q87" i="39"/>
  <c r="Q105" i="39"/>
  <c r="Q119" i="39"/>
  <c r="Q129" i="39"/>
  <c r="Q137" i="39"/>
  <c r="Q152" i="39"/>
  <c r="Q156" i="39"/>
  <c r="Q181" i="39"/>
  <c r="Q186" i="39"/>
  <c r="Q198" i="39"/>
  <c r="Q205" i="39"/>
  <c r="Q223" i="39"/>
  <c r="Q237" i="39"/>
  <c r="Q11" i="39"/>
  <c r="M9" i="39"/>
  <c r="M127" i="39"/>
  <c r="S53" i="39"/>
  <c r="S75" i="39"/>
  <c r="S79" i="39"/>
  <c r="S93" i="39"/>
  <c r="S171" i="39"/>
  <c r="S193" i="39"/>
  <c r="S197" i="39"/>
  <c r="S211" i="39"/>
  <c r="Y36" i="39"/>
  <c r="Y46" i="39"/>
  <c r="Y50" i="39"/>
  <c r="Y62" i="39"/>
  <c r="Y116" i="39"/>
  <c r="Y122" i="39"/>
  <c r="Y154" i="39"/>
  <c r="Y164" i="39"/>
  <c r="Y168" i="39"/>
  <c r="Y180" i="39"/>
  <c r="Y234" i="39"/>
  <c r="Y240" i="39"/>
  <c r="M64" i="39"/>
  <c r="M182" i="39"/>
  <c r="P45" i="39"/>
  <c r="P163" i="39"/>
  <c r="P14" i="34"/>
  <c r="V5" i="39"/>
  <c r="V28" i="39"/>
  <c r="V54" i="39"/>
  <c r="V70" i="39"/>
  <c r="V74" i="39"/>
  <c r="V113" i="39"/>
  <c r="V123" i="39"/>
  <c r="V146" i="39"/>
  <c r="V172" i="39"/>
  <c r="V188" i="39"/>
  <c r="V192" i="39"/>
  <c r="V231" i="39"/>
  <c r="V8" i="34"/>
  <c r="V10" i="34"/>
  <c r="AA18" i="39"/>
  <c r="AA32" i="39"/>
  <c r="AA35" i="39"/>
  <c r="AA61" i="39"/>
  <c r="AA67" i="39"/>
  <c r="AA81" i="39"/>
  <c r="AA86" i="39"/>
  <c r="AA101" i="39"/>
  <c r="AA117" i="39"/>
  <c r="AA120" i="39"/>
  <c r="AA136" i="39"/>
  <c r="AA150" i="39"/>
  <c r="AA153" i="39"/>
  <c r="AA179" i="39"/>
  <c r="AA185" i="39"/>
  <c r="AA199" i="39"/>
  <c r="AA204" i="39"/>
  <c r="AA219" i="39"/>
  <c r="AA235" i="39"/>
  <c r="AA238" i="39"/>
  <c r="S18" i="39"/>
  <c r="S32" i="39"/>
  <c r="S35" i="39"/>
  <c r="S61" i="39"/>
  <c r="S67" i="39"/>
  <c r="S81" i="39"/>
  <c r="S86" i="39"/>
  <c r="S101" i="39"/>
  <c r="S117" i="39"/>
  <c r="S120" i="39"/>
  <c r="S136" i="39"/>
  <c r="S150" i="39"/>
  <c r="S153" i="39"/>
  <c r="S179" i="39"/>
  <c r="S185" i="39"/>
  <c r="S199" i="39"/>
  <c r="S204" i="39"/>
  <c r="S219" i="39"/>
  <c r="S235" i="39"/>
  <c r="S238" i="39"/>
  <c r="T69" i="39"/>
  <c r="T187" i="39"/>
  <c r="L69" i="39"/>
  <c r="L187" i="39"/>
  <c r="T43" i="39"/>
  <c r="T65" i="39"/>
  <c r="T100" i="39"/>
  <c r="T107" i="39"/>
  <c r="T111" i="39"/>
  <c r="T115" i="39"/>
  <c r="T118" i="39"/>
  <c r="T126" i="39"/>
  <c r="T161" i="39"/>
  <c r="T183" i="39"/>
  <c r="T218" i="39"/>
  <c r="T225" i="39"/>
  <c r="T229" i="39"/>
  <c r="T233" i="39"/>
  <c r="T236" i="39"/>
  <c r="T8" i="39"/>
  <c r="L43" i="39"/>
  <c r="L65" i="39"/>
  <c r="L100" i="39"/>
  <c r="L107" i="39"/>
  <c r="L111" i="39"/>
  <c r="L115" i="39"/>
  <c r="L118" i="39"/>
  <c r="L126" i="39"/>
  <c r="L161" i="39"/>
  <c r="L183" i="39"/>
  <c r="L218" i="39"/>
  <c r="L225" i="39"/>
  <c r="L229" i="39"/>
  <c r="L233" i="39"/>
  <c r="L236" i="39"/>
  <c r="L8" i="39"/>
  <c r="X12" i="39"/>
  <c r="X7" i="39"/>
  <c r="X20" i="39"/>
  <c r="X33" i="39"/>
  <c r="X37" i="39"/>
  <c r="X40" i="39"/>
  <c r="X44" i="39"/>
  <c r="X82" i="39"/>
  <c r="X88" i="39"/>
  <c r="X99" i="39"/>
  <c r="X106" i="39"/>
  <c r="X109" i="39"/>
  <c r="X125" i="39"/>
  <c r="X130" i="39"/>
  <c r="X138" i="39"/>
  <c r="X151" i="39"/>
  <c r="X155" i="39"/>
  <c r="X158" i="39"/>
  <c r="X162" i="39"/>
  <c r="X200" i="39"/>
  <c r="X206" i="39"/>
  <c r="X217" i="39"/>
  <c r="X224" i="39"/>
  <c r="X227" i="39"/>
  <c r="P7" i="39"/>
  <c r="P12" i="39"/>
  <c r="P20" i="39"/>
  <c r="P33" i="39"/>
  <c r="P37" i="39"/>
  <c r="P40" i="39"/>
  <c r="P44" i="39"/>
  <c r="P82" i="39"/>
  <c r="P88" i="39"/>
  <c r="P99" i="39"/>
  <c r="P106" i="39"/>
  <c r="P109" i="39"/>
  <c r="P125" i="39"/>
  <c r="P130" i="39"/>
  <c r="P138" i="39"/>
  <c r="P151" i="39"/>
  <c r="P155" i="39"/>
  <c r="P158" i="39"/>
  <c r="P162" i="39"/>
  <c r="P200" i="39"/>
  <c r="P206" i="39"/>
  <c r="P217" i="39"/>
  <c r="P224" i="39"/>
  <c r="P227" i="39"/>
  <c r="S128" i="39"/>
  <c r="S10" i="39"/>
  <c r="Y124" i="39"/>
  <c r="Y6" i="39"/>
  <c r="S22" i="39"/>
  <c r="S41" i="39"/>
  <c r="S102" i="39"/>
  <c r="S110" i="39"/>
  <c r="S140" i="39"/>
  <c r="S159" i="39"/>
  <c r="S220" i="39"/>
  <c r="S228" i="39"/>
  <c r="X56" i="39"/>
  <c r="X71" i="39"/>
  <c r="X76" i="39"/>
  <c r="X174" i="39"/>
  <c r="X189" i="39"/>
  <c r="X194" i="39"/>
  <c r="U31" i="39"/>
  <c r="U42" i="39"/>
  <c r="U57" i="39"/>
  <c r="U73" i="39"/>
  <c r="U77" i="39"/>
  <c r="U85" i="39"/>
  <c r="U95" i="39"/>
  <c r="U97" i="39"/>
  <c r="U112" i="39"/>
  <c r="U149" i="39"/>
  <c r="U160" i="39"/>
  <c r="U175" i="39"/>
  <c r="U191" i="39"/>
  <c r="U195" i="39"/>
  <c r="U203" i="39"/>
  <c r="U213" i="39"/>
  <c r="U215" i="39"/>
  <c r="U230" i="39"/>
  <c r="X72" i="39"/>
  <c r="X190" i="39"/>
  <c r="N21" i="39"/>
  <c r="N108" i="39"/>
  <c r="N139" i="39"/>
  <c r="N226" i="39"/>
  <c r="N30" i="39"/>
  <c r="N83" i="39"/>
  <c r="N148" i="39"/>
  <c r="N201" i="39"/>
  <c r="Q39" i="39"/>
  <c r="Q84" i="39"/>
  <c r="Q157" i="39"/>
  <c r="Q202" i="39"/>
  <c r="X114" i="39"/>
  <c r="X232" i="39"/>
  <c r="N121" i="39"/>
  <c r="N239" i="39"/>
  <c r="N48" i="39"/>
  <c r="N166" i="39"/>
  <c r="Z51" i="39"/>
  <c r="Z169" i="39"/>
  <c r="N17" i="39"/>
  <c r="N27" i="39"/>
  <c r="N52" i="39"/>
  <c r="N78" i="39"/>
  <c r="N135" i="39"/>
  <c r="N145" i="39"/>
  <c r="N170" i="39"/>
  <c r="N196" i="39"/>
  <c r="N6" i="34"/>
  <c r="T29" i="39"/>
  <c r="T147" i="39"/>
  <c r="L29" i="39"/>
  <c r="L147" i="39"/>
  <c r="X47" i="39"/>
  <c r="X165" i="39"/>
  <c r="P47" i="39"/>
  <c r="P165" i="39"/>
  <c r="AA171" i="34"/>
  <c r="S171" i="34"/>
  <c r="AA150" i="34"/>
  <c r="S150" i="34"/>
  <c r="AA136" i="34"/>
  <c r="S136" i="34"/>
  <c r="AA133" i="34"/>
  <c r="S133" i="34"/>
  <c r="AA132" i="34"/>
  <c r="S132" i="34"/>
  <c r="AA127" i="34"/>
  <c r="S127" i="34"/>
  <c r="AA122" i="34"/>
  <c r="S122" i="34"/>
  <c r="AA118" i="34"/>
  <c r="S118" i="34"/>
  <c r="AA79" i="34"/>
  <c r="S79" i="34"/>
  <c r="AA44" i="34"/>
  <c r="S44" i="34"/>
  <c r="AA41" i="34"/>
  <c r="S41" i="34"/>
  <c r="AA40" i="34"/>
  <c r="S40" i="34"/>
  <c r="AA30" i="34"/>
  <c r="S30" i="34"/>
  <c r="AA26" i="34"/>
  <c r="S26" i="34"/>
  <c r="Z67" i="34"/>
  <c r="R67" i="34"/>
  <c r="Z37" i="34"/>
  <c r="R37" i="34"/>
  <c r="Y173" i="34"/>
  <c r="Q173" i="34"/>
  <c r="Y172" i="34"/>
  <c r="Q172" i="34"/>
  <c r="Y166" i="34"/>
  <c r="Q166" i="34"/>
  <c r="Y161" i="34"/>
  <c r="Q161" i="34"/>
  <c r="Y152" i="34"/>
  <c r="Q152" i="34"/>
  <c r="Y149" i="34"/>
  <c r="Q149" i="34"/>
  <c r="Y144" i="34"/>
  <c r="Q144" i="34"/>
  <c r="Y141" i="34"/>
  <c r="Q141" i="34"/>
  <c r="Y140" i="34"/>
  <c r="Q140" i="34"/>
  <c r="Y138" i="34"/>
  <c r="Q138" i="34"/>
  <c r="Y131" i="34"/>
  <c r="Q131" i="34"/>
  <c r="Y119" i="34"/>
  <c r="Q119" i="34"/>
  <c r="Y81" i="34"/>
  <c r="Q81" i="34"/>
  <c r="Y80" i="34"/>
  <c r="Q80" i="34"/>
  <c r="Y74" i="34"/>
  <c r="Q74" i="34"/>
  <c r="Y69" i="34"/>
  <c r="Q69" i="34"/>
  <c r="Y60" i="34"/>
  <c r="Q60" i="34"/>
  <c r="Y57" i="34"/>
  <c r="Q57" i="34"/>
  <c r="Y52" i="34"/>
  <c r="Q52" i="34"/>
  <c r="Y49" i="34"/>
  <c r="Q49" i="34"/>
  <c r="Y48" i="34"/>
  <c r="Q48" i="34"/>
  <c r="Y39" i="34"/>
  <c r="Q39" i="34"/>
  <c r="Y27" i="34"/>
  <c r="Q27" i="34"/>
  <c r="AA10" i="39"/>
  <c r="X145" i="34"/>
  <c r="P145" i="34"/>
  <c r="X139" i="34"/>
  <c r="P139" i="34"/>
  <c r="X120" i="34"/>
  <c r="P120" i="34"/>
  <c r="X108" i="34"/>
  <c r="P108" i="34"/>
  <c r="X106" i="34"/>
  <c r="P106" i="34"/>
  <c r="X97" i="34"/>
  <c r="P97" i="34"/>
  <c r="X53" i="34"/>
  <c r="P53" i="34"/>
  <c r="X47" i="34"/>
  <c r="P47" i="34"/>
  <c r="X28" i="34"/>
  <c r="P28" i="34"/>
  <c r="X16" i="34"/>
  <c r="P16" i="34"/>
  <c r="X14" i="34"/>
  <c r="W11" i="34"/>
  <c r="O11" i="34"/>
  <c r="X5" i="34"/>
  <c r="P5" i="34"/>
  <c r="W174" i="34"/>
  <c r="O174" i="34"/>
  <c r="W160" i="34"/>
  <c r="O160" i="34"/>
  <c r="W134" i="34"/>
  <c r="O134" i="34"/>
  <c r="W124" i="34"/>
  <c r="O124" i="34"/>
  <c r="W123" i="34"/>
  <c r="O123" i="34"/>
  <c r="W115" i="34"/>
  <c r="O115" i="34"/>
  <c r="W103" i="34"/>
  <c r="O103" i="34"/>
  <c r="W68" i="34"/>
  <c r="O68" i="34"/>
  <c r="W42" i="34"/>
  <c r="O42" i="34"/>
  <c r="W31" i="34"/>
  <c r="O31" i="34"/>
  <c r="Z12" i="39"/>
  <c r="R12" i="39"/>
  <c r="H241" i="39"/>
  <c r="B2" i="35"/>
  <c r="B3" i="35"/>
  <c r="B4" i="35"/>
  <c r="B5" i="35"/>
  <c r="B6" i="35"/>
  <c r="B7" i="35"/>
  <c r="B8" i="35"/>
  <c r="B9" i="35"/>
  <c r="B10" i="35"/>
  <c r="B11" i="35"/>
  <c r="B12" i="35"/>
  <c r="B13" i="35"/>
  <c r="B14" i="35"/>
  <c r="B15" i="35"/>
  <c r="B16" i="35"/>
  <c r="B17" i="35"/>
  <c r="B18" i="35"/>
  <c r="B19" i="35"/>
  <c r="B20" i="35"/>
  <c r="B21" i="35"/>
  <c r="B22" i="35"/>
  <c r="B23" i="35"/>
  <c r="B24" i="35"/>
  <c r="B25" i="35"/>
  <c r="B26" i="35"/>
  <c r="B27" i="35"/>
  <c r="B28" i="35"/>
  <c r="B29" i="35"/>
  <c r="B30" i="35"/>
  <c r="B31" i="35"/>
  <c r="B32" i="35"/>
  <c r="B33" i="35"/>
  <c r="B34" i="35"/>
  <c r="B35" i="35"/>
  <c r="B36" i="35"/>
  <c r="B37" i="35"/>
  <c r="B38" i="35"/>
  <c r="B39" i="35"/>
  <c r="B40" i="35"/>
  <c r="B41" i="35"/>
  <c r="B42" i="35"/>
  <c r="B43" i="35"/>
  <c r="B44" i="35"/>
  <c r="B45" i="35"/>
  <c r="B46" i="35"/>
  <c r="B47" i="35"/>
  <c r="B48" i="35"/>
  <c r="B49" i="35"/>
  <c r="B50" i="35"/>
  <c r="B51" i="35"/>
  <c r="B52" i="35"/>
  <c r="B53" i="35"/>
  <c r="B54" i="35"/>
  <c r="B55" i="35"/>
  <c r="B56" i="35"/>
  <c r="B57" i="35"/>
  <c r="B58" i="35"/>
  <c r="B59" i="35"/>
  <c r="B60" i="35"/>
  <c r="B61" i="35"/>
  <c r="B62" i="35"/>
  <c r="B63" i="35"/>
  <c r="B64" i="35"/>
  <c r="B65" i="35"/>
  <c r="B66" i="35"/>
  <c r="B67" i="35"/>
  <c r="B68" i="35"/>
  <c r="B69" i="35"/>
  <c r="B70" i="35"/>
  <c r="B71" i="35"/>
  <c r="B72" i="35"/>
  <c r="B73" i="35"/>
  <c r="B74" i="35"/>
  <c r="B75" i="35"/>
  <c r="B76" i="35"/>
  <c r="B77" i="35"/>
  <c r="B78" i="35"/>
  <c r="B79" i="35"/>
  <c r="B80" i="35"/>
  <c r="B81" i="35"/>
  <c r="B82" i="35"/>
  <c r="B83" i="35"/>
  <c r="B84" i="35"/>
  <c r="B85" i="35"/>
  <c r="B86" i="35"/>
  <c r="B87" i="35"/>
  <c r="B88" i="35"/>
  <c r="B89" i="35"/>
  <c r="B90" i="35"/>
  <c r="B91" i="35"/>
  <c r="B92" i="35"/>
  <c r="B93" i="35"/>
  <c r="B3" i="43"/>
  <c r="B4" i="43"/>
  <c r="B5" i="43"/>
  <c r="B6" i="43"/>
  <c r="B7" i="43"/>
  <c r="B8" i="43"/>
  <c r="B9" i="43"/>
  <c r="B10" i="43"/>
  <c r="B11" i="43"/>
  <c r="B12" i="43"/>
  <c r="B13" i="43"/>
  <c r="B14" i="43"/>
  <c r="B15" i="43"/>
  <c r="B16" i="43"/>
  <c r="B17" i="43"/>
  <c r="B18" i="43"/>
  <c r="B19" i="43"/>
  <c r="B20" i="43"/>
  <c r="B21" i="43"/>
  <c r="B22" i="43"/>
  <c r="B23" i="43"/>
  <c r="B24" i="43"/>
  <c r="B25" i="43"/>
  <c r="B26" i="43"/>
  <c r="B27" i="43"/>
  <c r="B28" i="43"/>
  <c r="B29" i="43"/>
  <c r="B30" i="43"/>
  <c r="B31" i="43"/>
  <c r="B32" i="43"/>
  <c r="B33" i="43"/>
  <c r="B34" i="43"/>
  <c r="B35" i="43"/>
  <c r="B36" i="43"/>
  <c r="B37" i="43"/>
  <c r="B38" i="43"/>
  <c r="B39" i="43"/>
  <c r="B40" i="43"/>
  <c r="B41" i="43"/>
  <c r="B42" i="43"/>
  <c r="B43" i="43"/>
  <c r="B44" i="43"/>
  <c r="B45" i="43"/>
  <c r="B46" i="43"/>
  <c r="B47" i="43"/>
  <c r="B48" i="43"/>
  <c r="B49" i="43"/>
  <c r="B50" i="43"/>
  <c r="B51" i="43"/>
  <c r="B52" i="43"/>
  <c r="B53" i="43"/>
  <c r="B54" i="43"/>
  <c r="B55" i="43"/>
  <c r="B56" i="43"/>
  <c r="B57" i="43"/>
  <c r="B58" i="43"/>
  <c r="B59" i="43"/>
  <c r="B60" i="43"/>
  <c r="B61" i="43"/>
  <c r="B62" i="43"/>
  <c r="B63" i="43"/>
  <c r="B64" i="43"/>
  <c r="B65" i="43"/>
  <c r="B66" i="43"/>
  <c r="B67" i="43"/>
  <c r="B68" i="43"/>
  <c r="B69" i="43"/>
  <c r="B70" i="43"/>
  <c r="B71" i="43"/>
  <c r="B72" i="43"/>
  <c r="B73" i="43"/>
  <c r="B74" i="43"/>
  <c r="B75" i="43"/>
  <c r="B76" i="43"/>
  <c r="B77" i="43"/>
  <c r="B78" i="43"/>
  <c r="B79" i="43"/>
  <c r="B80" i="43"/>
  <c r="B81" i="43"/>
  <c r="B82" i="43"/>
  <c r="B83" i="43"/>
  <c r="B84" i="43"/>
  <c r="B85" i="43"/>
  <c r="B86" i="43"/>
  <c r="B87" i="43"/>
  <c r="B88" i="43"/>
  <c r="B89" i="43"/>
  <c r="B90" i="43"/>
  <c r="B91" i="43"/>
  <c r="B92" i="43"/>
  <c r="B93" i="43"/>
  <c r="B94" i="43"/>
  <c r="B95" i="43"/>
  <c r="B96" i="43"/>
  <c r="B97" i="43"/>
  <c r="B98" i="43"/>
  <c r="B99" i="43"/>
  <c r="B100" i="43"/>
  <c r="B101" i="43"/>
  <c r="B102" i="43"/>
  <c r="B103" i="43"/>
  <c r="B104" i="43"/>
  <c r="B105" i="43"/>
  <c r="B106" i="43"/>
  <c r="B107" i="43"/>
  <c r="B108" i="43"/>
  <c r="B109" i="43"/>
  <c r="B110" i="43"/>
  <c r="B111" i="43"/>
  <c r="B112" i="43"/>
  <c r="B113" i="43"/>
  <c r="B114" i="43"/>
  <c r="B115" i="43"/>
  <c r="B116" i="43"/>
  <c r="B117" i="43"/>
  <c r="B118" i="43"/>
  <c r="B119" i="43"/>
  <c r="B2" i="43"/>
  <c r="N3" i="35"/>
  <c r="O3" i="35" s="1"/>
  <c r="N4" i="35"/>
  <c r="O4" i="35" s="1"/>
  <c r="N5" i="35"/>
  <c r="O5" i="35" s="1"/>
  <c r="N6" i="35"/>
  <c r="O6" i="35" s="1"/>
  <c r="N7" i="35"/>
  <c r="O7" i="35" s="1"/>
  <c r="N8" i="35"/>
  <c r="O8" i="35" s="1"/>
  <c r="N9" i="35"/>
  <c r="O9" i="35" s="1"/>
  <c r="N10" i="35"/>
  <c r="O10" i="35" s="1"/>
  <c r="N11" i="35"/>
  <c r="O11" i="35" s="1"/>
  <c r="N12" i="35"/>
  <c r="O12" i="35" s="1"/>
  <c r="N13" i="35"/>
  <c r="O13" i="35" s="1"/>
  <c r="N14" i="35"/>
  <c r="O14" i="35" s="1"/>
  <c r="N15" i="35"/>
  <c r="O15" i="35" s="1"/>
  <c r="N16" i="35"/>
  <c r="O16" i="35" s="1"/>
  <c r="N17" i="35"/>
  <c r="O17" i="35" s="1"/>
  <c r="N18" i="35"/>
  <c r="O18" i="35" s="1"/>
  <c r="N19" i="35"/>
  <c r="O19" i="35" s="1"/>
  <c r="N20" i="35"/>
  <c r="O20" i="35" s="1"/>
  <c r="N21" i="35"/>
  <c r="O21" i="35" s="1"/>
  <c r="N22" i="35"/>
  <c r="O22" i="35" s="1"/>
  <c r="N23" i="35"/>
  <c r="O23" i="35" s="1"/>
  <c r="N24" i="35"/>
  <c r="O24" i="35" s="1"/>
  <c r="N25" i="35"/>
  <c r="O25" i="35" s="1"/>
  <c r="N26" i="35"/>
  <c r="O26" i="35" s="1"/>
  <c r="N27" i="35"/>
  <c r="O27" i="35" s="1"/>
  <c r="N28" i="35"/>
  <c r="O28" i="35" s="1"/>
  <c r="N29" i="35"/>
  <c r="O29" i="35" s="1"/>
  <c r="N30" i="35"/>
  <c r="O30" i="35" s="1"/>
  <c r="N31" i="35"/>
  <c r="O31" i="35" s="1"/>
  <c r="N32" i="35"/>
  <c r="O32" i="35" s="1"/>
  <c r="N33" i="35"/>
  <c r="O33" i="35" s="1"/>
  <c r="N34" i="35"/>
  <c r="O34" i="35" s="1"/>
  <c r="N35" i="35"/>
  <c r="O35" i="35" s="1"/>
  <c r="N36" i="35"/>
  <c r="O36" i="35" s="1"/>
  <c r="N37" i="35"/>
  <c r="O37" i="35" s="1"/>
  <c r="N38" i="35"/>
  <c r="O38" i="35" s="1"/>
  <c r="N39" i="35"/>
  <c r="O39" i="35" s="1"/>
  <c r="N40" i="35"/>
  <c r="O40" i="35" s="1"/>
  <c r="N41" i="35"/>
  <c r="O41" i="35" s="1"/>
  <c r="N42" i="35"/>
  <c r="O42" i="35" s="1"/>
  <c r="N43" i="35"/>
  <c r="O43" i="35" s="1"/>
  <c r="N44" i="35"/>
  <c r="O44" i="35" s="1"/>
  <c r="N45" i="35"/>
  <c r="O45" i="35" s="1"/>
  <c r="N46" i="35"/>
  <c r="O46" i="35" s="1"/>
  <c r="N47" i="35"/>
  <c r="O47" i="35" s="1"/>
  <c r="N48" i="35"/>
  <c r="O48" i="35" s="1"/>
  <c r="N49" i="35"/>
  <c r="O49" i="35" s="1"/>
  <c r="N50" i="35"/>
  <c r="O50" i="35" s="1"/>
  <c r="N51" i="35"/>
  <c r="O51" i="35" s="1"/>
  <c r="N52" i="35"/>
  <c r="O52" i="35" s="1"/>
  <c r="N53" i="35"/>
  <c r="O53" i="35" s="1"/>
  <c r="N54" i="35"/>
  <c r="O54" i="35" s="1"/>
  <c r="N55" i="35"/>
  <c r="O55" i="35" s="1"/>
  <c r="N56" i="35"/>
  <c r="O56" i="35" s="1"/>
  <c r="N57" i="35"/>
  <c r="O57" i="35" s="1"/>
  <c r="N58" i="35"/>
  <c r="O58" i="35" s="1"/>
  <c r="N59" i="35"/>
  <c r="O59" i="35" s="1"/>
  <c r="N60" i="35"/>
  <c r="O60" i="35" s="1"/>
  <c r="N61" i="35"/>
  <c r="O61" i="35" s="1"/>
  <c r="N62" i="35"/>
  <c r="O62" i="35" s="1"/>
  <c r="N63" i="35"/>
  <c r="O63" i="35" s="1"/>
  <c r="N64" i="35"/>
  <c r="O64" i="35" s="1"/>
  <c r="N65" i="35"/>
  <c r="O65" i="35" s="1"/>
  <c r="N66" i="35"/>
  <c r="O66" i="35" s="1"/>
  <c r="N67" i="35"/>
  <c r="O67" i="35" s="1"/>
  <c r="N68" i="35"/>
  <c r="O68" i="35" s="1"/>
  <c r="N69" i="35"/>
  <c r="O69" i="35" s="1"/>
  <c r="N70" i="35"/>
  <c r="O70" i="35" s="1"/>
  <c r="N71" i="35"/>
  <c r="O71" i="35" s="1"/>
  <c r="N72" i="35"/>
  <c r="O72" i="35" s="1"/>
  <c r="N73" i="35"/>
  <c r="O73" i="35" s="1"/>
  <c r="N74" i="35"/>
  <c r="O74" i="35" s="1"/>
  <c r="N75" i="35"/>
  <c r="O75" i="35" s="1"/>
  <c r="N76" i="35"/>
  <c r="O76" i="35" s="1"/>
  <c r="N77" i="35"/>
  <c r="O77" i="35" s="1"/>
  <c r="N78" i="35"/>
  <c r="O78" i="35" s="1"/>
  <c r="N79" i="35"/>
  <c r="O79" i="35" s="1"/>
  <c r="N80" i="35"/>
  <c r="O80" i="35" s="1"/>
  <c r="N81" i="35"/>
  <c r="O81" i="35" s="1"/>
  <c r="N82" i="35"/>
  <c r="O82" i="35" s="1"/>
  <c r="N83" i="35"/>
  <c r="O83" i="35" s="1"/>
  <c r="N84" i="35"/>
  <c r="O84" i="35" s="1"/>
  <c r="N85" i="35"/>
  <c r="O85" i="35" s="1"/>
  <c r="N86" i="35"/>
  <c r="O86" i="35" s="1"/>
  <c r="N87" i="35"/>
  <c r="O87" i="35" s="1"/>
  <c r="N88" i="35"/>
  <c r="O88" i="35" s="1"/>
  <c r="N89" i="35"/>
  <c r="O89" i="35" s="1"/>
  <c r="N90" i="35"/>
  <c r="O90" i="35" s="1"/>
  <c r="N91" i="35"/>
  <c r="O91" i="35" s="1"/>
  <c r="N92" i="35"/>
  <c r="O92" i="35" s="1"/>
  <c r="N93" i="35"/>
  <c r="O93" i="35" s="1"/>
  <c r="N2" i="35"/>
  <c r="O2" i="35" s="1"/>
  <c r="P3" i="43"/>
  <c r="Q3" i="43" s="1"/>
  <c r="P4" i="43"/>
  <c r="Q4" i="43" s="1"/>
  <c r="P5" i="43"/>
  <c r="Q5" i="43" s="1"/>
  <c r="P6" i="43"/>
  <c r="Q6" i="43" s="1"/>
  <c r="P7" i="43"/>
  <c r="Q7" i="43" s="1"/>
  <c r="P8" i="43"/>
  <c r="Q8" i="43" s="1"/>
  <c r="P9" i="43"/>
  <c r="Q9" i="43" s="1"/>
  <c r="P10" i="43"/>
  <c r="Q10" i="43" s="1"/>
  <c r="P11" i="43"/>
  <c r="Q11" i="43" s="1"/>
  <c r="P12" i="43"/>
  <c r="Q12" i="43" s="1"/>
  <c r="P13" i="43"/>
  <c r="Q13" i="43" s="1"/>
  <c r="P14" i="43"/>
  <c r="Q14" i="43" s="1"/>
  <c r="P15" i="43"/>
  <c r="Q15" i="43" s="1"/>
  <c r="P16" i="43"/>
  <c r="Q16" i="43" s="1"/>
  <c r="P17" i="43"/>
  <c r="Q17" i="43" s="1"/>
  <c r="P18" i="43"/>
  <c r="Q18" i="43" s="1"/>
  <c r="P19" i="43"/>
  <c r="Q19" i="43" s="1"/>
  <c r="P20" i="43"/>
  <c r="Q20" i="43" s="1"/>
  <c r="P21" i="43"/>
  <c r="Q21" i="43" s="1"/>
  <c r="P22" i="43"/>
  <c r="Q22" i="43" s="1"/>
  <c r="P23" i="43"/>
  <c r="Q23" i="43" s="1"/>
  <c r="P24" i="43"/>
  <c r="P25" i="43"/>
  <c r="P26" i="43"/>
  <c r="P27" i="43"/>
  <c r="P28" i="43"/>
  <c r="P29" i="43"/>
  <c r="P30" i="43"/>
  <c r="P31" i="43"/>
  <c r="P32" i="43"/>
  <c r="P33" i="43"/>
  <c r="P34" i="43"/>
  <c r="P35" i="43"/>
  <c r="P36" i="43"/>
  <c r="Q36" i="43" s="1"/>
  <c r="P37" i="43"/>
  <c r="Q37" i="43" s="1"/>
  <c r="P38" i="43"/>
  <c r="Q38" i="43" s="1"/>
  <c r="P39" i="43"/>
  <c r="Q39" i="43" s="1"/>
  <c r="P40" i="43"/>
  <c r="Q40" i="43" s="1"/>
  <c r="P41" i="43"/>
  <c r="Q41" i="43" s="1"/>
  <c r="P42" i="43"/>
  <c r="Q42" i="43" s="1"/>
  <c r="P43" i="43"/>
  <c r="Q43" i="43" s="1"/>
  <c r="P44" i="43"/>
  <c r="Q44" i="43" s="1"/>
  <c r="P45" i="43"/>
  <c r="Q45" i="43" s="1"/>
  <c r="P46" i="43"/>
  <c r="Q46" i="43" s="1"/>
  <c r="P47" i="43"/>
  <c r="Q47" i="43" s="1"/>
  <c r="P48" i="43"/>
  <c r="Q48" i="43" s="1"/>
  <c r="P49" i="43"/>
  <c r="P50" i="43"/>
  <c r="P51" i="43"/>
  <c r="P52" i="43"/>
  <c r="P53" i="43"/>
  <c r="P54" i="43"/>
  <c r="P55" i="43"/>
  <c r="P56" i="43"/>
  <c r="P57" i="43"/>
  <c r="P58" i="43"/>
  <c r="P59" i="43"/>
  <c r="P60" i="43"/>
  <c r="P61" i="43"/>
  <c r="P62" i="43"/>
  <c r="P63" i="43"/>
  <c r="P64" i="43"/>
  <c r="P65" i="43"/>
  <c r="P66" i="43"/>
  <c r="P67" i="43"/>
  <c r="P68" i="43"/>
  <c r="P69" i="43"/>
  <c r="P70" i="43"/>
  <c r="P71" i="43"/>
  <c r="P72" i="43"/>
  <c r="P73" i="43"/>
  <c r="P74" i="43"/>
  <c r="P75" i="43"/>
  <c r="P76" i="43"/>
  <c r="P77" i="43"/>
  <c r="P78" i="43"/>
  <c r="P79" i="43"/>
  <c r="P80" i="43"/>
  <c r="P81" i="43"/>
  <c r="P82" i="43"/>
  <c r="P83" i="43"/>
  <c r="P84" i="43"/>
  <c r="P85" i="43"/>
  <c r="P86" i="43"/>
  <c r="P87" i="43"/>
  <c r="P88" i="43"/>
  <c r="P89" i="43"/>
  <c r="P90" i="43"/>
  <c r="Q90" i="43" s="1"/>
  <c r="P91" i="43"/>
  <c r="Q91" i="43" s="1"/>
  <c r="P92" i="43"/>
  <c r="Q92" i="43" s="1"/>
  <c r="P93" i="43"/>
  <c r="Q93" i="43" s="1"/>
  <c r="P94" i="43"/>
  <c r="Q94" i="43" s="1"/>
  <c r="P95" i="43"/>
  <c r="Q95" i="43" s="1"/>
  <c r="P96" i="43"/>
  <c r="Q96" i="43" s="1"/>
  <c r="P97" i="43"/>
  <c r="Q97" i="43" s="1"/>
  <c r="P98" i="43"/>
  <c r="Q98" i="43" s="1"/>
  <c r="P99" i="43"/>
  <c r="Q99" i="43" s="1"/>
  <c r="P100" i="43"/>
  <c r="Q100" i="43" s="1"/>
  <c r="P101" i="43"/>
  <c r="Q101" i="43" s="1"/>
  <c r="P102" i="43"/>
  <c r="Q102" i="43" s="1"/>
  <c r="P103" i="43"/>
  <c r="Q103" i="43" s="1"/>
  <c r="P104" i="43"/>
  <c r="Q104" i="43" s="1"/>
  <c r="P105" i="43"/>
  <c r="P106" i="43"/>
  <c r="P107" i="43"/>
  <c r="P108" i="43"/>
  <c r="P109" i="43"/>
  <c r="P110" i="43"/>
  <c r="P111" i="43"/>
  <c r="P112" i="43"/>
  <c r="P113" i="43"/>
  <c r="P114" i="43"/>
  <c r="P115" i="43"/>
  <c r="P116" i="43"/>
  <c r="P117" i="43"/>
  <c r="P118" i="43"/>
  <c r="P119" i="43"/>
  <c r="P2" i="43"/>
  <c r="Q2" i="43" s="1"/>
  <c r="D96" i="54"/>
  <c r="D97" i="54"/>
  <c r="D101" i="54"/>
  <c r="D91" i="54"/>
  <c r="D98" i="54"/>
  <c r="D92" i="54"/>
  <c r="D90" i="54"/>
  <c r="D94" i="54"/>
  <c r="D89" i="54"/>
  <c r="D99" i="54"/>
  <c r="D95" i="54"/>
  <c r="D88" i="54"/>
  <c r="D100" i="54"/>
  <c r="D102" i="54"/>
  <c r="D103" i="54"/>
  <c r="D93" i="54"/>
  <c r="D112" i="51"/>
  <c r="D117" i="51"/>
  <c r="D111" i="51"/>
  <c r="D107" i="51"/>
  <c r="D114" i="51"/>
  <c r="D116" i="51"/>
  <c r="D106" i="51"/>
  <c r="D120" i="51"/>
  <c r="D105" i="51"/>
  <c r="D108" i="51"/>
  <c r="D109" i="51"/>
  <c r="D119" i="51"/>
  <c r="D113" i="51"/>
  <c r="D118" i="51"/>
  <c r="D110" i="51"/>
  <c r="D115" i="51"/>
  <c r="D107" i="49"/>
  <c r="D112" i="49"/>
  <c r="D115" i="49"/>
  <c r="D119" i="49"/>
  <c r="D109" i="49"/>
  <c r="D111" i="49"/>
  <c r="D108" i="49"/>
  <c r="D114" i="49"/>
  <c r="D121" i="49"/>
  <c r="D113" i="49"/>
  <c r="D110" i="49"/>
  <c r="D116" i="49"/>
  <c r="D120" i="49"/>
  <c r="D118" i="49"/>
  <c r="D117" i="49"/>
  <c r="D122" i="49"/>
  <c r="E112" i="51" l="1"/>
  <c r="F112" i="51" s="1"/>
  <c r="E120" i="51"/>
  <c r="F120" i="51" s="1"/>
  <c r="E118" i="51"/>
  <c r="F118" i="51" s="1"/>
  <c r="E111" i="51"/>
  <c r="F111" i="51" s="1"/>
  <c r="E106" i="51"/>
  <c r="F106" i="51" s="1"/>
  <c r="E115" i="51"/>
  <c r="F115" i="51" s="1"/>
  <c r="E113" i="51"/>
  <c r="F113" i="51" s="1"/>
  <c r="E107" i="51"/>
  <c r="F107" i="51"/>
  <c r="E114" i="51"/>
  <c r="F114" i="51" s="1"/>
  <c r="E108" i="51"/>
  <c r="F108" i="51" s="1"/>
  <c r="E116" i="51"/>
  <c r="F116" i="51" s="1"/>
  <c r="E110" i="51"/>
  <c r="F110" i="51" s="1"/>
  <c r="E119" i="51"/>
  <c r="F119" i="51" s="1"/>
  <c r="E105" i="51"/>
  <c r="F105" i="51" s="1"/>
  <c r="E109" i="51"/>
  <c r="F109" i="51" s="1"/>
  <c r="E117" i="51"/>
  <c r="F117" i="51" s="1"/>
  <c r="E88" i="54"/>
  <c r="F88" i="54" s="1"/>
  <c r="E96" i="54"/>
  <c r="F96" i="54" s="1"/>
  <c r="E94" i="54"/>
  <c r="F94" i="54" s="1"/>
  <c r="E102" i="54"/>
  <c r="F102" i="54" s="1"/>
  <c r="E99" i="54"/>
  <c r="F99" i="54" s="1"/>
  <c r="E89" i="54"/>
  <c r="F89" i="54" s="1"/>
  <c r="E97" i="54"/>
  <c r="F97" i="54" s="1"/>
  <c r="E92" i="54"/>
  <c r="F92" i="54" s="1"/>
  <c r="E100" i="54"/>
  <c r="F100" i="54" s="1"/>
  <c r="E95" i="54"/>
  <c r="F95" i="54" s="1"/>
  <c r="E103" i="54"/>
  <c r="F103" i="54" s="1"/>
  <c r="E91" i="54"/>
  <c r="F91" i="54" s="1"/>
  <c r="E90" i="54"/>
  <c r="F90" i="54" s="1"/>
  <c r="E98" i="54"/>
  <c r="F98" i="54" s="1"/>
  <c r="E93" i="54"/>
  <c r="F93" i="54" s="1"/>
  <c r="E101" i="54"/>
  <c r="F101" i="54" s="1"/>
  <c r="E110" i="49"/>
  <c r="F110" i="49" s="1"/>
  <c r="E118" i="49"/>
  <c r="F118" i="49" s="1"/>
  <c r="E113" i="49"/>
  <c r="F113" i="49" s="1"/>
  <c r="E121" i="49"/>
  <c r="F121" i="49" s="1"/>
  <c r="E108" i="49"/>
  <c r="F108" i="49" s="1"/>
  <c r="E116" i="49"/>
  <c r="F116" i="49" s="1"/>
  <c r="E115" i="49"/>
  <c r="F115" i="49" s="1"/>
  <c r="E111" i="49"/>
  <c r="F111" i="49" s="1"/>
  <c r="E119" i="49"/>
  <c r="F119" i="49" s="1"/>
  <c r="E107" i="49"/>
  <c r="F107" i="49" s="1"/>
  <c r="E114" i="49"/>
  <c r="F114" i="49" s="1"/>
  <c r="E122" i="49"/>
  <c r="F122" i="49" s="1"/>
  <c r="E109" i="49"/>
  <c r="F109" i="49" s="1"/>
  <c r="E117" i="49"/>
  <c r="F117" i="49" s="1"/>
  <c r="E112" i="49"/>
  <c r="F112" i="49" s="1"/>
  <c r="E120" i="49"/>
  <c r="F120" i="49" s="1"/>
  <c r="M3" i="35"/>
  <c r="H98" i="34" s="1"/>
  <c r="M4" i="35"/>
  <c r="H99" i="34" s="1"/>
  <c r="M5" i="35"/>
  <c r="H100" i="34" s="1"/>
  <c r="M6" i="35"/>
  <c r="H101" i="34" s="1"/>
  <c r="M7" i="35"/>
  <c r="H102" i="34" s="1"/>
  <c r="M8" i="35"/>
  <c r="H103" i="34" s="1"/>
  <c r="M9" i="35"/>
  <c r="H104" i="34" s="1"/>
  <c r="M10" i="35"/>
  <c r="H105" i="34" s="1"/>
  <c r="M11" i="35"/>
  <c r="H106" i="34" s="1"/>
  <c r="M12" i="35"/>
  <c r="H107" i="34" s="1"/>
  <c r="M13" i="35"/>
  <c r="H108" i="34" s="1"/>
  <c r="M14" i="35"/>
  <c r="H109" i="34" s="1"/>
  <c r="M15" i="35"/>
  <c r="H110" i="34" s="1"/>
  <c r="M16" i="35"/>
  <c r="H111" i="34" s="1"/>
  <c r="M17" i="35"/>
  <c r="H112" i="34" s="1"/>
  <c r="M18" i="35"/>
  <c r="H113" i="34" s="1"/>
  <c r="M19" i="35"/>
  <c r="H114" i="34" s="1"/>
  <c r="M20" i="35"/>
  <c r="H115" i="34" s="1"/>
  <c r="M21" i="35"/>
  <c r="H116" i="34" s="1"/>
  <c r="M22" i="35"/>
  <c r="H117" i="34" s="1"/>
  <c r="M23" i="35"/>
  <c r="H118" i="34" s="1"/>
  <c r="M24" i="35"/>
  <c r="H119" i="34" s="1"/>
  <c r="M25" i="35"/>
  <c r="H120" i="34" s="1"/>
  <c r="M26" i="35"/>
  <c r="H121" i="34" s="1"/>
  <c r="M27" i="35"/>
  <c r="H122" i="34" s="1"/>
  <c r="M28" i="35"/>
  <c r="H123" i="34" s="1"/>
  <c r="M29" i="35"/>
  <c r="H124" i="34" s="1"/>
  <c r="M30" i="35"/>
  <c r="H125" i="34" s="1"/>
  <c r="M31" i="35"/>
  <c r="H126" i="34" s="1"/>
  <c r="M32" i="35"/>
  <c r="H127" i="34" s="1"/>
  <c r="M33" i="35"/>
  <c r="H128" i="34" s="1"/>
  <c r="M34" i="35"/>
  <c r="H129" i="34" s="1"/>
  <c r="M35" i="35"/>
  <c r="H130" i="34" s="1"/>
  <c r="M36" i="35"/>
  <c r="H131" i="34" s="1"/>
  <c r="M37" i="35"/>
  <c r="H132" i="34" s="1"/>
  <c r="M38" i="35"/>
  <c r="H133" i="34" s="1"/>
  <c r="M39" i="35"/>
  <c r="H134" i="34" s="1"/>
  <c r="M40" i="35"/>
  <c r="H135" i="34" s="1"/>
  <c r="M41" i="35"/>
  <c r="H136" i="34" s="1"/>
  <c r="M42" i="35"/>
  <c r="H137" i="34" s="1"/>
  <c r="M43" i="35"/>
  <c r="H138" i="34" s="1"/>
  <c r="M44" i="35"/>
  <c r="H139" i="34" s="1"/>
  <c r="M45" i="35"/>
  <c r="H140" i="34" s="1"/>
  <c r="M46" i="35"/>
  <c r="H141" i="34" s="1"/>
  <c r="M47" i="35"/>
  <c r="H142" i="34" s="1"/>
  <c r="M48" i="35"/>
  <c r="H143" i="34" s="1"/>
  <c r="M49" i="35"/>
  <c r="H144" i="34" s="1"/>
  <c r="M50" i="35"/>
  <c r="H145" i="34" s="1"/>
  <c r="M51" i="35"/>
  <c r="H146" i="34" s="1"/>
  <c r="M52" i="35"/>
  <c r="H147" i="34" s="1"/>
  <c r="M53" i="35"/>
  <c r="H148" i="34" s="1"/>
  <c r="M54" i="35"/>
  <c r="H149" i="34" s="1"/>
  <c r="M55" i="35"/>
  <c r="H150" i="34" s="1"/>
  <c r="M56" i="35"/>
  <c r="H151" i="34" s="1"/>
  <c r="M57" i="35"/>
  <c r="H152" i="34" s="1"/>
  <c r="M58" i="35"/>
  <c r="H153" i="34" s="1"/>
  <c r="M59" i="35"/>
  <c r="H154" i="34" s="1"/>
  <c r="M60" i="35"/>
  <c r="H155" i="34" s="1"/>
  <c r="M61" i="35"/>
  <c r="H156" i="34" s="1"/>
  <c r="M62" i="35"/>
  <c r="H157" i="34" s="1"/>
  <c r="M63" i="35"/>
  <c r="H158" i="34" s="1"/>
  <c r="M64" i="35"/>
  <c r="H159" i="34" s="1"/>
  <c r="M65" i="35"/>
  <c r="H160" i="34" s="1"/>
  <c r="M66" i="35"/>
  <c r="H161" i="34" s="1"/>
  <c r="M67" i="35"/>
  <c r="H162" i="34" s="1"/>
  <c r="M68" i="35"/>
  <c r="H163" i="34" s="1"/>
  <c r="M69" i="35"/>
  <c r="H164" i="34" s="1"/>
  <c r="M70" i="35"/>
  <c r="H165" i="34" s="1"/>
  <c r="M71" i="35"/>
  <c r="H166" i="34" s="1"/>
  <c r="M72" i="35"/>
  <c r="H167" i="34" s="1"/>
  <c r="M73" i="35"/>
  <c r="H168" i="34" s="1"/>
  <c r="M74" i="35"/>
  <c r="H169" i="34" s="1"/>
  <c r="M75" i="35"/>
  <c r="H170" i="34" s="1"/>
  <c r="M76" i="35"/>
  <c r="H171" i="34" s="1"/>
  <c r="M77" i="35"/>
  <c r="H172" i="34" s="1"/>
  <c r="M78" i="35"/>
  <c r="H173" i="34" s="1"/>
  <c r="M79" i="35"/>
  <c r="H174" i="34" s="1"/>
  <c r="M80" i="35"/>
  <c r="H175" i="34" s="1"/>
  <c r="M81" i="35"/>
  <c r="H176" i="34" s="1"/>
  <c r="M82" i="35"/>
  <c r="H177" i="34" s="1"/>
  <c r="M83" i="35"/>
  <c r="H178" i="34" s="1"/>
  <c r="M84" i="35"/>
  <c r="H179" i="34" s="1"/>
  <c r="M85" i="35"/>
  <c r="H180" i="34" s="1"/>
  <c r="M86" i="35"/>
  <c r="H181" i="34" s="1"/>
  <c r="M87" i="35"/>
  <c r="H182" i="34" s="1"/>
  <c r="M88" i="35"/>
  <c r="H183" i="34" s="1"/>
  <c r="M89" i="35"/>
  <c r="H184" i="34" s="1"/>
  <c r="M90" i="35"/>
  <c r="H185" i="34" s="1"/>
  <c r="M91" i="35"/>
  <c r="H186" i="34" s="1"/>
  <c r="M92" i="35"/>
  <c r="H187" i="34" s="1"/>
  <c r="M93" i="35"/>
  <c r="H188" i="34" s="1"/>
  <c r="M2" i="35"/>
  <c r="L3" i="35"/>
  <c r="H6" i="34" s="1"/>
  <c r="L4" i="35"/>
  <c r="H7" i="34" s="1"/>
  <c r="L5" i="35"/>
  <c r="H8" i="34" s="1"/>
  <c r="L6" i="35"/>
  <c r="H9" i="34" s="1"/>
  <c r="L7" i="35"/>
  <c r="H10" i="34" s="1"/>
  <c r="L8" i="35"/>
  <c r="H11" i="34" s="1"/>
  <c r="L9" i="35"/>
  <c r="H12" i="34" s="1"/>
  <c r="L10" i="35"/>
  <c r="H13" i="34" s="1"/>
  <c r="L11" i="35"/>
  <c r="H14" i="34" s="1"/>
  <c r="L12" i="35"/>
  <c r="H15" i="34" s="1"/>
  <c r="L13" i="35"/>
  <c r="H16" i="34" s="1"/>
  <c r="L14" i="35"/>
  <c r="H17" i="34" s="1"/>
  <c r="L15" i="35"/>
  <c r="H18" i="34" s="1"/>
  <c r="L16" i="35"/>
  <c r="H19" i="34" s="1"/>
  <c r="L17" i="35"/>
  <c r="H20" i="34" s="1"/>
  <c r="L18" i="35"/>
  <c r="H21" i="34" s="1"/>
  <c r="L19" i="35"/>
  <c r="H22" i="34" s="1"/>
  <c r="L20" i="35"/>
  <c r="H23" i="34" s="1"/>
  <c r="L21" i="35"/>
  <c r="H24" i="34" s="1"/>
  <c r="L22" i="35"/>
  <c r="H25" i="34" s="1"/>
  <c r="L23" i="35"/>
  <c r="H26" i="34" s="1"/>
  <c r="L24" i="35"/>
  <c r="H27" i="34" s="1"/>
  <c r="L25" i="35"/>
  <c r="H28" i="34" s="1"/>
  <c r="L26" i="35"/>
  <c r="H29" i="34" s="1"/>
  <c r="L27" i="35"/>
  <c r="H30" i="34" s="1"/>
  <c r="L28" i="35"/>
  <c r="H31" i="34" s="1"/>
  <c r="L29" i="35"/>
  <c r="H32" i="34" s="1"/>
  <c r="L30" i="35"/>
  <c r="H33" i="34" s="1"/>
  <c r="L31" i="35"/>
  <c r="H34" i="34" s="1"/>
  <c r="L32" i="35"/>
  <c r="H35" i="34" s="1"/>
  <c r="L33" i="35"/>
  <c r="H36" i="34" s="1"/>
  <c r="L34" i="35"/>
  <c r="H37" i="34" s="1"/>
  <c r="L35" i="35"/>
  <c r="H38" i="34" s="1"/>
  <c r="L36" i="35"/>
  <c r="H39" i="34" s="1"/>
  <c r="L37" i="35"/>
  <c r="H40" i="34" s="1"/>
  <c r="L38" i="35"/>
  <c r="H41" i="34" s="1"/>
  <c r="L39" i="35"/>
  <c r="H42" i="34" s="1"/>
  <c r="L40" i="35"/>
  <c r="H43" i="34" s="1"/>
  <c r="L41" i="35"/>
  <c r="H44" i="34" s="1"/>
  <c r="L42" i="35"/>
  <c r="H45" i="34" s="1"/>
  <c r="L43" i="35"/>
  <c r="H46" i="34" s="1"/>
  <c r="L44" i="35"/>
  <c r="H47" i="34" s="1"/>
  <c r="L45" i="35"/>
  <c r="H48" i="34" s="1"/>
  <c r="L46" i="35"/>
  <c r="H49" i="34" s="1"/>
  <c r="L47" i="35"/>
  <c r="H50" i="34" s="1"/>
  <c r="L48" i="35"/>
  <c r="H51" i="34" s="1"/>
  <c r="L49" i="35"/>
  <c r="H52" i="34" s="1"/>
  <c r="L50" i="35"/>
  <c r="H53" i="34" s="1"/>
  <c r="L51" i="35"/>
  <c r="H54" i="34" s="1"/>
  <c r="L52" i="35"/>
  <c r="H55" i="34" s="1"/>
  <c r="L53" i="35"/>
  <c r="H56" i="34" s="1"/>
  <c r="L54" i="35"/>
  <c r="H57" i="34" s="1"/>
  <c r="L55" i="35"/>
  <c r="H58" i="34" s="1"/>
  <c r="L56" i="35"/>
  <c r="H59" i="34" s="1"/>
  <c r="L57" i="35"/>
  <c r="H60" i="34" s="1"/>
  <c r="L58" i="35"/>
  <c r="H61" i="34" s="1"/>
  <c r="L59" i="35"/>
  <c r="H62" i="34" s="1"/>
  <c r="L60" i="35"/>
  <c r="H63" i="34" s="1"/>
  <c r="L61" i="35"/>
  <c r="H64" i="34" s="1"/>
  <c r="L62" i="35"/>
  <c r="H65" i="34" s="1"/>
  <c r="L63" i="35"/>
  <c r="H66" i="34" s="1"/>
  <c r="L64" i="35"/>
  <c r="H67" i="34" s="1"/>
  <c r="L65" i="35"/>
  <c r="H68" i="34" s="1"/>
  <c r="L66" i="35"/>
  <c r="H69" i="34" s="1"/>
  <c r="L67" i="35"/>
  <c r="H70" i="34" s="1"/>
  <c r="L68" i="35"/>
  <c r="H71" i="34" s="1"/>
  <c r="L69" i="35"/>
  <c r="H72" i="34" s="1"/>
  <c r="L70" i="35"/>
  <c r="H73" i="34" s="1"/>
  <c r="L71" i="35"/>
  <c r="H74" i="34" s="1"/>
  <c r="L72" i="35"/>
  <c r="H75" i="34" s="1"/>
  <c r="L73" i="35"/>
  <c r="H76" i="34" s="1"/>
  <c r="L74" i="35"/>
  <c r="H77" i="34" s="1"/>
  <c r="L75" i="35"/>
  <c r="H78" i="34" s="1"/>
  <c r="L76" i="35"/>
  <c r="H79" i="34" s="1"/>
  <c r="L77" i="35"/>
  <c r="H80" i="34" s="1"/>
  <c r="L78" i="35"/>
  <c r="H81" i="34" s="1"/>
  <c r="L79" i="35"/>
  <c r="H82" i="34" s="1"/>
  <c r="L80" i="35"/>
  <c r="H83" i="34" s="1"/>
  <c r="L81" i="35"/>
  <c r="H84" i="34" s="1"/>
  <c r="L82" i="35"/>
  <c r="H85" i="34" s="1"/>
  <c r="L83" i="35"/>
  <c r="H86" i="34" s="1"/>
  <c r="L84" i="35"/>
  <c r="H87" i="34" s="1"/>
  <c r="L85" i="35"/>
  <c r="H88" i="34" s="1"/>
  <c r="L86" i="35"/>
  <c r="H89" i="34" s="1"/>
  <c r="L87" i="35"/>
  <c r="H90" i="34" s="1"/>
  <c r="L88" i="35"/>
  <c r="H91" i="34" s="1"/>
  <c r="L89" i="35"/>
  <c r="H92" i="34" s="1"/>
  <c r="L90" i="35"/>
  <c r="H93" i="34" s="1"/>
  <c r="L91" i="35"/>
  <c r="H94" i="34" s="1"/>
  <c r="L92" i="35"/>
  <c r="H95" i="34" s="1"/>
  <c r="L93" i="35"/>
  <c r="H96" i="34" s="1"/>
  <c r="L2" i="35"/>
  <c r="I3" i="35"/>
  <c r="I4" i="35"/>
  <c r="I5" i="35"/>
  <c r="I6" i="35"/>
  <c r="I7" i="35"/>
  <c r="I8" i="35"/>
  <c r="I9" i="35"/>
  <c r="I10" i="35"/>
  <c r="I11" i="35"/>
  <c r="I12" i="35"/>
  <c r="I13" i="35"/>
  <c r="I14" i="35"/>
  <c r="I15" i="35"/>
  <c r="I16" i="35"/>
  <c r="I17" i="35"/>
  <c r="I18" i="35"/>
  <c r="I19" i="35"/>
  <c r="I20" i="35"/>
  <c r="I21" i="35"/>
  <c r="I22" i="35"/>
  <c r="I23" i="35"/>
  <c r="I24" i="35"/>
  <c r="I25" i="35"/>
  <c r="I26" i="35"/>
  <c r="I27" i="35"/>
  <c r="I28" i="35"/>
  <c r="I29" i="35"/>
  <c r="I30" i="35"/>
  <c r="I31" i="35"/>
  <c r="I32" i="35"/>
  <c r="I33" i="35"/>
  <c r="I34" i="35"/>
  <c r="I35" i="35"/>
  <c r="I36" i="35"/>
  <c r="I37" i="35"/>
  <c r="I38" i="35"/>
  <c r="I39" i="35"/>
  <c r="I40" i="35"/>
  <c r="I41" i="35"/>
  <c r="I42" i="35"/>
  <c r="I43" i="35"/>
  <c r="I44" i="35"/>
  <c r="I45" i="35"/>
  <c r="I46" i="35"/>
  <c r="I47" i="35"/>
  <c r="I48" i="35"/>
  <c r="I49" i="35"/>
  <c r="I50" i="35"/>
  <c r="I51" i="35"/>
  <c r="I52" i="35"/>
  <c r="I53" i="35"/>
  <c r="I54" i="35"/>
  <c r="I55" i="35"/>
  <c r="I56" i="35"/>
  <c r="I57" i="35"/>
  <c r="I58" i="35"/>
  <c r="I59" i="35"/>
  <c r="I60" i="35"/>
  <c r="I61" i="35"/>
  <c r="I62" i="35"/>
  <c r="I63" i="35"/>
  <c r="I64" i="35"/>
  <c r="I65" i="35"/>
  <c r="I66" i="35"/>
  <c r="I67" i="35"/>
  <c r="I68" i="35"/>
  <c r="I69" i="35"/>
  <c r="I70" i="35"/>
  <c r="I71" i="35"/>
  <c r="I72" i="35"/>
  <c r="I73" i="35"/>
  <c r="I74" i="35"/>
  <c r="I75" i="35"/>
  <c r="I76" i="35"/>
  <c r="I77" i="35"/>
  <c r="I78" i="35"/>
  <c r="I79" i="35"/>
  <c r="I80" i="35"/>
  <c r="I81" i="35"/>
  <c r="I82" i="35"/>
  <c r="I83" i="35"/>
  <c r="I84" i="35"/>
  <c r="I85" i="35"/>
  <c r="I86" i="35"/>
  <c r="I87" i="35"/>
  <c r="I88" i="35"/>
  <c r="I89" i="35"/>
  <c r="I90" i="35"/>
  <c r="I91" i="35"/>
  <c r="I92" i="35"/>
  <c r="I93" i="35"/>
  <c r="I2" i="35"/>
  <c r="G3" i="35"/>
  <c r="G4" i="35"/>
  <c r="G5" i="35"/>
  <c r="G6" i="35"/>
  <c r="G7" i="35"/>
  <c r="G8" i="35"/>
  <c r="G9" i="35"/>
  <c r="G10" i="35"/>
  <c r="G11" i="35"/>
  <c r="G12" i="35"/>
  <c r="G13" i="35"/>
  <c r="G14" i="35"/>
  <c r="G15" i="35"/>
  <c r="G16" i="35"/>
  <c r="G17" i="35"/>
  <c r="G18" i="35"/>
  <c r="G19" i="35"/>
  <c r="G20" i="35"/>
  <c r="G21" i="35"/>
  <c r="G22" i="35"/>
  <c r="G23" i="35"/>
  <c r="G24" i="35"/>
  <c r="G25" i="35"/>
  <c r="G26" i="35"/>
  <c r="G27" i="35"/>
  <c r="G28" i="35"/>
  <c r="G29" i="35"/>
  <c r="G30" i="35"/>
  <c r="G31" i="35"/>
  <c r="G32" i="35"/>
  <c r="G33" i="35"/>
  <c r="G34" i="35"/>
  <c r="G35" i="35"/>
  <c r="G36" i="35"/>
  <c r="G37" i="35"/>
  <c r="G38" i="35"/>
  <c r="G39" i="35"/>
  <c r="G40" i="35"/>
  <c r="G41" i="35"/>
  <c r="G42" i="35"/>
  <c r="G43" i="35"/>
  <c r="G44" i="35"/>
  <c r="G45" i="35"/>
  <c r="G46" i="35"/>
  <c r="G47" i="35"/>
  <c r="G48" i="35"/>
  <c r="G49" i="35"/>
  <c r="G50" i="35"/>
  <c r="G51" i="35"/>
  <c r="G52" i="35"/>
  <c r="G53" i="35"/>
  <c r="G54" i="35"/>
  <c r="G55" i="35"/>
  <c r="G56" i="35"/>
  <c r="G57" i="35"/>
  <c r="G58" i="35"/>
  <c r="G59" i="35"/>
  <c r="G60" i="35"/>
  <c r="G61" i="35"/>
  <c r="G62" i="35"/>
  <c r="G63" i="35"/>
  <c r="G64" i="35"/>
  <c r="G65" i="35"/>
  <c r="G66" i="35"/>
  <c r="G67" i="35"/>
  <c r="G68" i="35"/>
  <c r="G69" i="35"/>
  <c r="G70" i="35"/>
  <c r="G71" i="35"/>
  <c r="G72" i="35"/>
  <c r="G73" i="35"/>
  <c r="G74" i="35"/>
  <c r="G75" i="35"/>
  <c r="G76" i="35"/>
  <c r="G77" i="35"/>
  <c r="G78" i="35"/>
  <c r="G79" i="35"/>
  <c r="G80" i="35"/>
  <c r="G81" i="35"/>
  <c r="G82" i="35"/>
  <c r="G83" i="35"/>
  <c r="G84" i="35"/>
  <c r="G85" i="35"/>
  <c r="G86" i="35"/>
  <c r="G87" i="35"/>
  <c r="G88" i="35"/>
  <c r="G89" i="35"/>
  <c r="G90" i="35"/>
  <c r="G91" i="35"/>
  <c r="G92" i="35"/>
  <c r="G93" i="35"/>
  <c r="G2" i="35"/>
  <c r="K73" i="35"/>
  <c r="K84" i="35"/>
  <c r="K85" i="35"/>
  <c r="K86" i="35"/>
  <c r="K87" i="35"/>
  <c r="K88" i="35"/>
  <c r="K89" i="35"/>
  <c r="K90" i="35"/>
  <c r="K91" i="35"/>
  <c r="K92" i="35"/>
  <c r="K93" i="35"/>
  <c r="K6" i="35"/>
  <c r="K7" i="35"/>
  <c r="K8" i="35"/>
  <c r="K9" i="35"/>
  <c r="K10" i="35"/>
  <c r="K11" i="35"/>
  <c r="K12" i="35"/>
  <c r="K13" i="35"/>
  <c r="K14" i="35"/>
  <c r="K15" i="35"/>
  <c r="K16" i="35"/>
  <c r="K17" i="35"/>
  <c r="K18" i="35"/>
  <c r="K19" i="35"/>
  <c r="K20" i="35"/>
  <c r="K21" i="35"/>
  <c r="K22" i="35"/>
  <c r="K23" i="35"/>
  <c r="K24" i="35"/>
  <c r="K25" i="35"/>
  <c r="K26" i="35"/>
  <c r="K27" i="35"/>
  <c r="K28" i="35"/>
  <c r="K29" i="35"/>
  <c r="K30" i="35"/>
  <c r="K31" i="35"/>
  <c r="K32" i="35"/>
  <c r="K33" i="35"/>
  <c r="K34" i="35"/>
  <c r="K35" i="35"/>
  <c r="K36" i="35"/>
  <c r="K37" i="35"/>
  <c r="K38" i="35"/>
  <c r="K39" i="35"/>
  <c r="K40" i="35"/>
  <c r="K41" i="35"/>
  <c r="K42" i="35"/>
  <c r="K43" i="35"/>
  <c r="K44" i="35"/>
  <c r="K45" i="35"/>
  <c r="K46" i="35"/>
  <c r="K47" i="35"/>
  <c r="K48" i="35"/>
  <c r="K49" i="35"/>
  <c r="K50" i="35"/>
  <c r="K51" i="35"/>
  <c r="K52" i="35"/>
  <c r="K53" i="35"/>
  <c r="K54" i="35"/>
  <c r="K55" i="35"/>
  <c r="K56" i="35"/>
  <c r="K57" i="35"/>
  <c r="K58" i="35"/>
  <c r="K59" i="35"/>
  <c r="K60" i="35"/>
  <c r="K61" i="35"/>
  <c r="K62" i="35"/>
  <c r="K63" i="35"/>
  <c r="K64" i="35"/>
  <c r="K65" i="35"/>
  <c r="K66" i="35"/>
  <c r="K67" i="35"/>
  <c r="K68" i="35"/>
  <c r="K69" i="35"/>
  <c r="K70" i="35"/>
  <c r="K71" i="35"/>
  <c r="K72" i="35"/>
  <c r="K74" i="35"/>
  <c r="K75" i="35"/>
  <c r="K76" i="35"/>
  <c r="K77" i="35"/>
  <c r="K78" i="35"/>
  <c r="K79" i="35"/>
  <c r="K80" i="35"/>
  <c r="K81" i="35"/>
  <c r="K82" i="35"/>
  <c r="K83" i="35"/>
  <c r="K3" i="35"/>
  <c r="K4" i="35"/>
  <c r="K5" i="35"/>
  <c r="K2" i="35"/>
  <c r="H5" i="34" l="1"/>
  <c r="L96" i="35"/>
  <c r="L95" i="35"/>
  <c r="H97" i="34"/>
  <c r="M96" i="35"/>
  <c r="M95" i="35"/>
  <c r="B5" i="34"/>
  <c r="Q65" i="51"/>
  <c r="Q66" i="51"/>
  <c r="Q67" i="51"/>
  <c r="Q69" i="51"/>
  <c r="Q70" i="51"/>
  <c r="Q71" i="51"/>
  <c r="Q72" i="51"/>
  <c r="Q73" i="51"/>
  <c r="Q74" i="51"/>
  <c r="Q75" i="51"/>
  <c r="Q76" i="51"/>
  <c r="Q77" i="51"/>
  <c r="Q78" i="51"/>
  <c r="Q79" i="51"/>
  <c r="Q64" i="51"/>
  <c r="P67" i="49"/>
  <c r="P68" i="49"/>
  <c r="P69" i="49"/>
  <c r="P70" i="49"/>
  <c r="P71" i="49"/>
  <c r="P72" i="49"/>
  <c r="P73" i="49"/>
  <c r="P74" i="49"/>
  <c r="P75" i="49"/>
  <c r="P76" i="49"/>
  <c r="P77" i="49"/>
  <c r="P78" i="49"/>
  <c r="P79" i="49"/>
  <c r="P80" i="49"/>
  <c r="P81" i="49"/>
  <c r="O14" i="51"/>
  <c r="B241" i="39"/>
  <c r="P14" i="51" l="1"/>
  <c r="K6" i="41"/>
  <c r="K7" i="41"/>
  <c r="K8" i="41"/>
  <c r="K9" i="41"/>
  <c r="K10" i="41"/>
  <c r="K11" i="41"/>
  <c r="K12" i="41"/>
  <c r="K13" i="41"/>
  <c r="K14" i="41"/>
  <c r="K15" i="41"/>
  <c r="K16" i="41"/>
  <c r="K17" i="41"/>
  <c r="K18" i="41"/>
  <c r="K19" i="41"/>
  <c r="K20" i="41"/>
  <c r="K21" i="41"/>
  <c r="K22" i="41"/>
  <c r="K23" i="41"/>
  <c r="K24" i="41"/>
  <c r="K25" i="41"/>
  <c r="K26" i="41"/>
  <c r="K27" i="41"/>
  <c r="K28" i="41"/>
  <c r="K29" i="41"/>
  <c r="K30" i="41"/>
  <c r="K31" i="41"/>
  <c r="K32" i="41"/>
  <c r="K33" i="41"/>
  <c r="K34" i="41"/>
  <c r="K35" i="41"/>
  <c r="K36" i="41"/>
  <c r="K37" i="41"/>
  <c r="K38" i="41"/>
  <c r="K39" i="41"/>
  <c r="K40" i="41"/>
  <c r="K41" i="41"/>
  <c r="K42" i="41"/>
  <c r="K43" i="41"/>
  <c r="K44" i="41"/>
  <c r="K45" i="41"/>
  <c r="K46" i="41"/>
  <c r="K47" i="41"/>
  <c r="K48" i="41"/>
  <c r="K49" i="41"/>
  <c r="K50" i="41"/>
  <c r="K51" i="41"/>
  <c r="K52" i="41"/>
  <c r="K53" i="41"/>
  <c r="K54" i="41"/>
  <c r="K55" i="41"/>
  <c r="K56" i="41"/>
  <c r="K57" i="41"/>
  <c r="K58" i="41"/>
  <c r="K59" i="41"/>
  <c r="K60" i="41"/>
  <c r="K61" i="41"/>
  <c r="K62" i="41"/>
  <c r="K63" i="41"/>
  <c r="K64" i="41"/>
  <c r="K65" i="41"/>
  <c r="K66" i="41"/>
  <c r="K67" i="41"/>
  <c r="K68" i="41"/>
  <c r="K69" i="41"/>
  <c r="K70" i="41"/>
  <c r="K71" i="41"/>
  <c r="K72" i="41"/>
  <c r="K73" i="41"/>
  <c r="K74" i="41"/>
  <c r="K75" i="41"/>
  <c r="K76" i="41"/>
  <c r="K77" i="41"/>
  <c r="K78" i="41"/>
  <c r="K79" i="41"/>
  <c r="K80" i="41"/>
  <c r="K81" i="41"/>
  <c r="K82" i="41"/>
  <c r="K83" i="41"/>
  <c r="K84" i="41"/>
  <c r="K85" i="41"/>
  <c r="K86" i="41"/>
  <c r="K87" i="41"/>
  <c r="K88" i="41"/>
  <c r="K89" i="41"/>
  <c r="K90" i="41"/>
  <c r="K91" i="41"/>
  <c r="K92" i="41"/>
  <c r="K93" i="41"/>
  <c r="K94" i="41"/>
  <c r="K95" i="41"/>
  <c r="K96" i="41"/>
  <c r="K97" i="41"/>
  <c r="K98" i="41"/>
  <c r="K99" i="41"/>
  <c r="K100" i="41"/>
  <c r="K101" i="41"/>
  <c r="K102" i="41"/>
  <c r="K103" i="41"/>
  <c r="K104" i="41"/>
  <c r="K105" i="41"/>
  <c r="K106" i="41"/>
  <c r="K107" i="41"/>
  <c r="K108" i="41"/>
  <c r="K109" i="41"/>
  <c r="K110" i="41"/>
  <c r="K111" i="41"/>
  <c r="K112" i="41"/>
  <c r="K113" i="41"/>
  <c r="K114" i="41"/>
  <c r="K115" i="41"/>
  <c r="K116" i="41"/>
  <c r="K117" i="41"/>
  <c r="K118" i="41"/>
  <c r="K119" i="41"/>
  <c r="K120" i="41"/>
  <c r="K121" i="41"/>
  <c r="K122" i="41"/>
  <c r="K123" i="41"/>
  <c r="K124" i="41"/>
  <c r="K125" i="41"/>
  <c r="K126" i="41"/>
  <c r="K127" i="41"/>
  <c r="K128" i="41"/>
  <c r="K129" i="41"/>
  <c r="K130" i="41"/>
  <c r="K131" i="41"/>
  <c r="K132" i="41"/>
  <c r="K133" i="41"/>
  <c r="K134" i="41"/>
  <c r="K135" i="41"/>
  <c r="K136" i="41"/>
  <c r="K137" i="41"/>
  <c r="K138" i="41"/>
  <c r="K139" i="41"/>
  <c r="K140" i="41"/>
  <c r="K141" i="41"/>
  <c r="K142" i="41"/>
  <c r="K143" i="41"/>
  <c r="K144" i="41"/>
  <c r="K145" i="41"/>
  <c r="K146" i="41"/>
  <c r="K147" i="41"/>
  <c r="K148" i="41"/>
  <c r="K149" i="41"/>
  <c r="K150" i="41"/>
  <c r="K151" i="41"/>
  <c r="K152" i="41"/>
  <c r="K153" i="41"/>
  <c r="K154" i="41"/>
  <c r="K155" i="41"/>
  <c r="K156" i="41"/>
  <c r="K157" i="41"/>
  <c r="K158" i="41"/>
  <c r="K159" i="41"/>
  <c r="K160" i="41"/>
  <c r="K161" i="41"/>
  <c r="K162" i="41"/>
  <c r="K163" i="41"/>
  <c r="K164" i="41"/>
  <c r="K165" i="41"/>
  <c r="K166" i="41"/>
  <c r="K167" i="41"/>
  <c r="K168" i="41"/>
  <c r="K169" i="41"/>
  <c r="K170" i="41"/>
  <c r="K171" i="41"/>
  <c r="K172" i="41"/>
  <c r="K173" i="41"/>
  <c r="K174" i="41"/>
  <c r="K175" i="41"/>
  <c r="K176" i="41"/>
  <c r="K177" i="41"/>
  <c r="K178" i="41"/>
  <c r="K179" i="41"/>
  <c r="K180" i="41"/>
  <c r="K181" i="41"/>
  <c r="K182" i="41"/>
  <c r="K183" i="41"/>
  <c r="K184" i="41"/>
  <c r="K185" i="41"/>
  <c r="K186" i="41"/>
  <c r="K187" i="41"/>
  <c r="K188" i="41"/>
  <c r="K189" i="41"/>
  <c r="K190" i="41"/>
  <c r="K191" i="41"/>
  <c r="K192" i="41"/>
  <c r="K193" i="41"/>
  <c r="K194" i="41"/>
  <c r="K195" i="41"/>
  <c r="K196" i="41"/>
  <c r="K197" i="41"/>
  <c r="K198" i="41"/>
  <c r="K199" i="41"/>
  <c r="K200" i="41"/>
  <c r="K5" i="41"/>
  <c r="K211" i="39"/>
  <c r="K212" i="39"/>
  <c r="K213" i="39"/>
  <c r="K214" i="39"/>
  <c r="K215" i="39"/>
  <c r="K216" i="39"/>
  <c r="K217" i="39"/>
  <c r="K218" i="39"/>
  <c r="K219" i="39"/>
  <c r="K220" i="39"/>
  <c r="K221" i="39"/>
  <c r="K222" i="39"/>
  <c r="K223" i="39"/>
  <c r="K224" i="39"/>
  <c r="K225" i="39"/>
  <c r="K6" i="39"/>
  <c r="K7" i="39"/>
  <c r="K8" i="39"/>
  <c r="K9" i="39"/>
  <c r="K10" i="39"/>
  <c r="K11" i="39"/>
  <c r="K12" i="39"/>
  <c r="K13" i="39"/>
  <c r="K14" i="39"/>
  <c r="K15" i="39"/>
  <c r="K16" i="39"/>
  <c r="K17" i="39"/>
  <c r="K18" i="39"/>
  <c r="K19" i="39"/>
  <c r="K20" i="39"/>
  <c r="K21" i="39"/>
  <c r="K22" i="39"/>
  <c r="K23" i="39"/>
  <c r="K24" i="39"/>
  <c r="K25" i="39"/>
  <c r="K26" i="39"/>
  <c r="K39" i="39"/>
  <c r="K40" i="39"/>
  <c r="K41" i="39"/>
  <c r="K42" i="39"/>
  <c r="K43" i="39"/>
  <c r="K44" i="39"/>
  <c r="K45" i="39"/>
  <c r="K46" i="39"/>
  <c r="K47" i="39"/>
  <c r="K48" i="39"/>
  <c r="K49" i="39"/>
  <c r="K50" i="39"/>
  <c r="K51" i="39"/>
  <c r="K93" i="39"/>
  <c r="K94" i="39"/>
  <c r="K95" i="39"/>
  <c r="K96" i="39"/>
  <c r="K97" i="39"/>
  <c r="K98" i="39"/>
  <c r="K99" i="39"/>
  <c r="K100" i="39"/>
  <c r="K101" i="39"/>
  <c r="K102" i="39"/>
  <c r="K103" i="39"/>
  <c r="K104" i="39"/>
  <c r="K105" i="39"/>
  <c r="K106" i="39"/>
  <c r="K107" i="39"/>
  <c r="K123" i="39"/>
  <c r="K124" i="39"/>
  <c r="K125" i="39"/>
  <c r="K126" i="39"/>
  <c r="K127" i="39"/>
  <c r="K128" i="39"/>
  <c r="K129" i="39"/>
  <c r="K130" i="39"/>
  <c r="K131" i="39"/>
  <c r="K132" i="39"/>
  <c r="K133" i="39"/>
  <c r="K134" i="39"/>
  <c r="K135" i="39"/>
  <c r="K136" i="39"/>
  <c r="K137" i="39"/>
  <c r="K138" i="39"/>
  <c r="K139" i="39"/>
  <c r="K140" i="39"/>
  <c r="K141" i="39"/>
  <c r="K142" i="39"/>
  <c r="K143" i="39"/>
  <c r="K144" i="39"/>
  <c r="K157" i="39"/>
  <c r="K158" i="39"/>
  <c r="K159" i="39"/>
  <c r="K160" i="39"/>
  <c r="K161" i="39"/>
  <c r="K162" i="39"/>
  <c r="K163" i="39"/>
  <c r="K164" i="39"/>
  <c r="K165" i="39"/>
  <c r="K166" i="39"/>
  <c r="K167" i="39"/>
  <c r="K168" i="39"/>
  <c r="K169" i="39"/>
  <c r="K5" i="39"/>
  <c r="K8" i="34"/>
  <c r="K9" i="34"/>
  <c r="K10" i="34"/>
  <c r="K11" i="34"/>
  <c r="K12" i="34"/>
  <c r="K13" i="34"/>
  <c r="K14" i="34"/>
  <c r="K15" i="34"/>
  <c r="K16" i="34"/>
  <c r="K17" i="34"/>
  <c r="K18" i="34"/>
  <c r="K19" i="34"/>
  <c r="K20" i="34"/>
  <c r="K21" i="34"/>
  <c r="K22" i="34"/>
  <c r="K23" i="34"/>
  <c r="K24" i="34"/>
  <c r="K25" i="34"/>
  <c r="K26" i="34"/>
  <c r="K27" i="34"/>
  <c r="K28" i="34"/>
  <c r="K29" i="34"/>
  <c r="K30" i="34"/>
  <c r="K31" i="34"/>
  <c r="K32" i="34"/>
  <c r="K33" i="34"/>
  <c r="K34" i="34"/>
  <c r="K35" i="34"/>
  <c r="K36" i="34"/>
  <c r="K37" i="34"/>
  <c r="K38" i="34"/>
  <c r="K39" i="34"/>
  <c r="K40" i="34"/>
  <c r="K41" i="34"/>
  <c r="K42" i="34"/>
  <c r="K43" i="34"/>
  <c r="K44" i="34"/>
  <c r="K45" i="34"/>
  <c r="K46" i="34"/>
  <c r="K47" i="34"/>
  <c r="K48" i="34"/>
  <c r="K49" i="34"/>
  <c r="K50" i="34"/>
  <c r="K51" i="34"/>
  <c r="K52" i="34"/>
  <c r="K53" i="34"/>
  <c r="K54" i="34"/>
  <c r="K55" i="34"/>
  <c r="K56" i="34"/>
  <c r="K57" i="34"/>
  <c r="K58" i="34"/>
  <c r="K59" i="34"/>
  <c r="K60" i="34"/>
  <c r="K61" i="34"/>
  <c r="K62" i="34"/>
  <c r="K63" i="34"/>
  <c r="K64" i="34"/>
  <c r="K65" i="34"/>
  <c r="K66" i="34"/>
  <c r="K67" i="34"/>
  <c r="K68" i="34"/>
  <c r="K69" i="34"/>
  <c r="K70" i="34"/>
  <c r="K71" i="34"/>
  <c r="K72" i="34"/>
  <c r="K73" i="34"/>
  <c r="K74" i="34"/>
  <c r="K75" i="34"/>
  <c r="K76" i="34"/>
  <c r="K77" i="34"/>
  <c r="K78" i="34"/>
  <c r="K79" i="34"/>
  <c r="K80" i="34"/>
  <c r="K81" i="34"/>
  <c r="K82" i="34"/>
  <c r="K83" i="34"/>
  <c r="K84" i="34"/>
  <c r="K85" i="34"/>
  <c r="K86" i="34"/>
  <c r="K87" i="34"/>
  <c r="K88" i="34"/>
  <c r="K89" i="34"/>
  <c r="K90" i="34"/>
  <c r="K91" i="34"/>
  <c r="K92" i="34"/>
  <c r="K93" i="34"/>
  <c r="K94" i="34"/>
  <c r="K95" i="34"/>
  <c r="K96" i="34"/>
  <c r="K97" i="34"/>
  <c r="K98" i="34"/>
  <c r="K99" i="34"/>
  <c r="K100" i="34"/>
  <c r="K101" i="34"/>
  <c r="K102" i="34"/>
  <c r="K103" i="34"/>
  <c r="K104" i="34"/>
  <c r="K105" i="34"/>
  <c r="K106" i="34"/>
  <c r="K107" i="34"/>
  <c r="K108" i="34"/>
  <c r="K109" i="34"/>
  <c r="K110" i="34"/>
  <c r="K111" i="34"/>
  <c r="K112" i="34"/>
  <c r="K113" i="34"/>
  <c r="K114" i="34"/>
  <c r="K115" i="34"/>
  <c r="K116" i="34"/>
  <c r="K117" i="34"/>
  <c r="K118" i="34"/>
  <c r="K119" i="34"/>
  <c r="K120" i="34"/>
  <c r="K121" i="34"/>
  <c r="K122" i="34"/>
  <c r="K123" i="34"/>
  <c r="K124" i="34"/>
  <c r="K125" i="34"/>
  <c r="K126" i="34"/>
  <c r="K127" i="34"/>
  <c r="K128" i="34"/>
  <c r="K129" i="34"/>
  <c r="K130" i="34"/>
  <c r="K131" i="34"/>
  <c r="K132" i="34"/>
  <c r="K133" i="34"/>
  <c r="K134" i="34"/>
  <c r="K135" i="34"/>
  <c r="K136" i="34"/>
  <c r="K137" i="34"/>
  <c r="K138" i="34"/>
  <c r="K139" i="34"/>
  <c r="K140" i="34"/>
  <c r="K141" i="34"/>
  <c r="K142" i="34"/>
  <c r="K143" i="34"/>
  <c r="K144" i="34"/>
  <c r="K145" i="34"/>
  <c r="K146" i="34"/>
  <c r="K147" i="34"/>
  <c r="K148" i="34"/>
  <c r="K149" i="34"/>
  <c r="K150" i="34"/>
  <c r="K151" i="34"/>
  <c r="K152" i="34"/>
  <c r="K153" i="34"/>
  <c r="K154" i="34"/>
  <c r="K155" i="34"/>
  <c r="K156" i="34"/>
  <c r="K157" i="34"/>
  <c r="K158" i="34"/>
  <c r="K159" i="34"/>
  <c r="K160" i="34"/>
  <c r="K161" i="34"/>
  <c r="K162" i="34"/>
  <c r="K163" i="34"/>
  <c r="K164" i="34"/>
  <c r="K165" i="34"/>
  <c r="K166" i="34"/>
  <c r="K167" i="34"/>
  <c r="K168" i="34"/>
  <c r="K169" i="34"/>
  <c r="K170" i="34"/>
  <c r="K171" i="34"/>
  <c r="K172" i="34"/>
  <c r="K173" i="34"/>
  <c r="K174" i="34"/>
  <c r="K175" i="34"/>
  <c r="K176" i="34"/>
  <c r="K177" i="34"/>
  <c r="K178" i="34"/>
  <c r="K179" i="34"/>
  <c r="K180" i="34"/>
  <c r="K181" i="34"/>
  <c r="K182" i="34"/>
  <c r="K183" i="34"/>
  <c r="K184" i="34"/>
  <c r="K185" i="34"/>
  <c r="K186" i="34"/>
  <c r="K187" i="34"/>
  <c r="K188" i="34"/>
  <c r="K6" i="34"/>
  <c r="K7" i="34"/>
  <c r="K201" i="41" l="1"/>
  <c r="K189" i="34"/>
  <c r="E2" i="47"/>
  <c r="E3" i="47"/>
  <c r="E4" i="47"/>
  <c r="E5" i="47"/>
  <c r="E6" i="47"/>
  <c r="E7" i="47"/>
  <c r="E8" i="47"/>
  <c r="E9" i="47"/>
  <c r="E10" i="47"/>
  <c r="E11" i="47"/>
  <c r="E12" i="47"/>
  <c r="E13" i="47"/>
  <c r="E14" i="47"/>
  <c r="E15" i="47"/>
  <c r="E16" i="47"/>
  <c r="E17" i="47"/>
  <c r="E18" i="47"/>
  <c r="E19" i="47"/>
  <c r="E20" i="47"/>
  <c r="E21" i="47"/>
  <c r="E22" i="47"/>
  <c r="E23" i="47"/>
  <c r="E24" i="47"/>
  <c r="E25" i="47"/>
  <c r="E26" i="47"/>
  <c r="E27" i="47"/>
  <c r="E28" i="47"/>
  <c r="E29" i="47"/>
  <c r="B6" i="39" l="1"/>
  <c r="B7" i="39"/>
  <c r="B8" i="39"/>
  <c r="B9" i="39"/>
  <c r="B10" i="39"/>
  <c r="B11" i="39"/>
  <c r="B12" i="39"/>
  <c r="B13" i="39"/>
  <c r="B14" i="39"/>
  <c r="B15" i="39"/>
  <c r="B16" i="39"/>
  <c r="B17" i="39"/>
  <c r="B18" i="39"/>
  <c r="B19" i="39"/>
  <c r="B20" i="39"/>
  <c r="B21" i="39"/>
  <c r="B22" i="39"/>
  <c r="B23" i="39"/>
  <c r="B24" i="39"/>
  <c r="B25" i="39"/>
  <c r="B26" i="39"/>
  <c r="B27" i="39"/>
  <c r="B28" i="39"/>
  <c r="B29" i="39"/>
  <c r="B30" i="39"/>
  <c r="B31" i="39"/>
  <c r="B32" i="39"/>
  <c r="B33" i="39"/>
  <c r="B34" i="39"/>
  <c r="B35" i="39"/>
  <c r="B36" i="39"/>
  <c r="B37" i="39"/>
  <c r="B38" i="39"/>
  <c r="B39" i="39"/>
  <c r="B40" i="39"/>
  <c r="B41" i="39"/>
  <c r="B42" i="39"/>
  <c r="B43" i="39"/>
  <c r="B44" i="39"/>
  <c r="B45" i="39"/>
  <c r="B46" i="39"/>
  <c r="B47" i="39"/>
  <c r="B48" i="39"/>
  <c r="B49" i="39"/>
  <c r="B50" i="39"/>
  <c r="B51" i="39"/>
  <c r="B52" i="39"/>
  <c r="B53" i="39"/>
  <c r="B54" i="39"/>
  <c r="B55" i="39"/>
  <c r="B56" i="39"/>
  <c r="B57" i="39"/>
  <c r="B58" i="39"/>
  <c r="B59" i="39"/>
  <c r="B60" i="39"/>
  <c r="B61" i="39"/>
  <c r="B62" i="39"/>
  <c r="B63" i="39"/>
  <c r="B64" i="39"/>
  <c r="B65" i="39"/>
  <c r="B66" i="39"/>
  <c r="B67" i="39"/>
  <c r="B68" i="39"/>
  <c r="B69" i="39"/>
  <c r="B70" i="39"/>
  <c r="B71" i="39"/>
  <c r="B72" i="39"/>
  <c r="B73" i="39"/>
  <c r="B74" i="39"/>
  <c r="B75" i="39"/>
  <c r="B76" i="39"/>
  <c r="B77" i="39"/>
  <c r="B78" i="39"/>
  <c r="B79" i="39"/>
  <c r="B80" i="39"/>
  <c r="B81" i="39"/>
  <c r="B82" i="39"/>
  <c r="B83" i="39"/>
  <c r="B84" i="39"/>
  <c r="B85" i="39"/>
  <c r="B86" i="39"/>
  <c r="B87" i="39"/>
  <c r="B88" i="39"/>
  <c r="B89" i="39"/>
  <c r="B90" i="39"/>
  <c r="B91" i="39"/>
  <c r="B92" i="39"/>
  <c r="B93" i="39"/>
  <c r="B94" i="39"/>
  <c r="B95" i="39"/>
  <c r="B96" i="39"/>
  <c r="B97" i="39"/>
  <c r="B98" i="39"/>
  <c r="B99" i="39"/>
  <c r="B100" i="39"/>
  <c r="B101" i="39"/>
  <c r="B102" i="39"/>
  <c r="B103" i="39"/>
  <c r="B104" i="39"/>
  <c r="B105" i="39"/>
  <c r="B106" i="39"/>
  <c r="B107" i="39"/>
  <c r="B108" i="39"/>
  <c r="B109" i="39"/>
  <c r="B110" i="39"/>
  <c r="B111" i="39"/>
  <c r="B112" i="39"/>
  <c r="B113" i="39"/>
  <c r="B114" i="39"/>
  <c r="B115" i="39"/>
  <c r="B116" i="39"/>
  <c r="B117" i="39"/>
  <c r="B118" i="39"/>
  <c r="B119" i="39"/>
  <c r="B120" i="39"/>
  <c r="B121" i="39"/>
  <c r="B122" i="39"/>
  <c r="B123" i="39"/>
  <c r="B124" i="39"/>
  <c r="B125" i="39"/>
  <c r="B126" i="39"/>
  <c r="B127" i="39"/>
  <c r="B128" i="39"/>
  <c r="B129" i="39"/>
  <c r="B130" i="39"/>
  <c r="B131" i="39"/>
  <c r="B132" i="39"/>
  <c r="B133" i="39"/>
  <c r="B134" i="39"/>
  <c r="B135" i="39"/>
  <c r="B136" i="39"/>
  <c r="B137" i="39"/>
  <c r="B138" i="39"/>
  <c r="B139" i="39"/>
  <c r="B140" i="39"/>
  <c r="B141" i="39"/>
  <c r="B142" i="39"/>
  <c r="B143" i="39"/>
  <c r="B144" i="39"/>
  <c r="B145" i="39"/>
  <c r="B146" i="39"/>
  <c r="B147" i="39"/>
  <c r="B148" i="39"/>
  <c r="B149" i="39"/>
  <c r="B150" i="39"/>
  <c r="B151" i="39"/>
  <c r="B152" i="39"/>
  <c r="B153" i="39"/>
  <c r="B154" i="39"/>
  <c r="B155" i="39"/>
  <c r="B156" i="39"/>
  <c r="B157" i="39"/>
  <c r="B158" i="39"/>
  <c r="B159" i="39"/>
  <c r="B160" i="39"/>
  <c r="B161" i="39"/>
  <c r="B162" i="39"/>
  <c r="B163" i="39"/>
  <c r="B164" i="39"/>
  <c r="B165" i="39"/>
  <c r="B166" i="39"/>
  <c r="B167" i="39"/>
  <c r="B168" i="39"/>
  <c r="B169" i="39"/>
  <c r="B170" i="39"/>
  <c r="B171" i="39"/>
  <c r="B172" i="39"/>
  <c r="B173" i="39"/>
  <c r="B174" i="39"/>
  <c r="B175" i="39"/>
  <c r="B176" i="39"/>
  <c r="B177" i="39"/>
  <c r="B178" i="39"/>
  <c r="B179" i="39"/>
  <c r="B180" i="39"/>
  <c r="B181" i="39"/>
  <c r="B182" i="39"/>
  <c r="B183" i="39"/>
  <c r="B184" i="39"/>
  <c r="B185" i="39"/>
  <c r="B186" i="39"/>
  <c r="B187" i="39"/>
  <c r="B188" i="39"/>
  <c r="B189" i="39"/>
  <c r="B190" i="39"/>
  <c r="B191" i="39"/>
  <c r="B192" i="39"/>
  <c r="B193" i="39"/>
  <c r="B194" i="39"/>
  <c r="B195" i="39"/>
  <c r="B196" i="39"/>
  <c r="B197" i="39"/>
  <c r="B198" i="39"/>
  <c r="B199" i="39"/>
  <c r="B200" i="39"/>
  <c r="B201" i="39"/>
  <c r="B202" i="39"/>
  <c r="B203" i="39"/>
  <c r="B204" i="39"/>
  <c r="B205" i="39"/>
  <c r="B206" i="39"/>
  <c r="B207" i="39"/>
  <c r="B208" i="39"/>
  <c r="B209" i="39"/>
  <c r="B210" i="39"/>
  <c r="B211" i="39"/>
  <c r="B212" i="39"/>
  <c r="B213" i="39"/>
  <c r="B214" i="39"/>
  <c r="B215" i="39"/>
  <c r="B216" i="39"/>
  <c r="B217" i="39"/>
  <c r="B218" i="39"/>
  <c r="B219" i="39"/>
  <c r="B220" i="39"/>
  <c r="B221" i="39"/>
  <c r="B222" i="39"/>
  <c r="B223" i="39"/>
  <c r="B224" i="39"/>
  <c r="B225" i="39"/>
  <c r="B226" i="39"/>
  <c r="B227" i="39"/>
  <c r="B228" i="39"/>
  <c r="B229" i="39"/>
  <c r="B230" i="39"/>
  <c r="B231" i="39"/>
  <c r="B232" i="39"/>
  <c r="B233" i="39"/>
  <c r="B234" i="39"/>
  <c r="B235" i="39"/>
  <c r="B236" i="39"/>
  <c r="B237" i="39"/>
  <c r="B238" i="39"/>
  <c r="B239" i="39"/>
  <c r="B240" i="39"/>
  <c r="B5" i="39"/>
  <c r="B104" i="41"/>
  <c r="B103" i="41"/>
  <c r="B102" i="41"/>
  <c r="B101" i="41"/>
  <c r="B100" i="41"/>
  <c r="B99" i="41"/>
  <c r="B98" i="41"/>
  <c r="B97" i="41"/>
  <c r="B96" i="41"/>
  <c r="B95" i="41"/>
  <c r="B94" i="41"/>
  <c r="B93" i="41"/>
  <c r="B92" i="41"/>
  <c r="B91" i="41"/>
  <c r="B90" i="41"/>
  <c r="B89" i="41"/>
  <c r="B88" i="41"/>
  <c r="B87" i="41"/>
  <c r="B86" i="41"/>
  <c r="B85" i="41"/>
  <c r="B84" i="41"/>
  <c r="B83" i="41"/>
  <c r="B82" i="41"/>
  <c r="B81" i="41"/>
  <c r="B80" i="41"/>
  <c r="B79" i="41"/>
  <c r="B78" i="41"/>
  <c r="B77" i="41"/>
  <c r="B76" i="41"/>
  <c r="B75" i="41"/>
  <c r="B74" i="41"/>
  <c r="B73" i="41"/>
  <c r="B72" i="41"/>
  <c r="B71" i="41"/>
  <c r="B70" i="41"/>
  <c r="B69" i="41"/>
  <c r="B68" i="41"/>
  <c r="B67" i="41"/>
  <c r="B66" i="41"/>
  <c r="B65" i="41"/>
  <c r="B64" i="41"/>
  <c r="B63" i="41"/>
  <c r="B62" i="41"/>
  <c r="B61" i="41"/>
  <c r="B60" i="41"/>
  <c r="B59" i="41"/>
  <c r="B58" i="41"/>
  <c r="B57" i="41"/>
  <c r="B56" i="41"/>
  <c r="B55" i="41"/>
  <c r="B54" i="41"/>
  <c r="B53" i="41"/>
  <c r="B52" i="41"/>
  <c r="B51" i="41"/>
  <c r="B50" i="41"/>
  <c r="B49" i="41"/>
  <c r="B48" i="41"/>
  <c r="B47" i="41"/>
  <c r="B46" i="41"/>
  <c r="B45" i="41"/>
  <c r="B44" i="41"/>
  <c r="B43" i="41"/>
  <c r="B42" i="41"/>
  <c r="B41" i="41"/>
  <c r="B40" i="41"/>
  <c r="B39" i="41"/>
  <c r="B38" i="41"/>
  <c r="B37" i="41"/>
  <c r="B36" i="41"/>
  <c r="B35" i="41"/>
  <c r="B34" i="41"/>
  <c r="B33" i="41"/>
  <c r="B32" i="41"/>
  <c r="B31" i="41"/>
  <c r="B30" i="41"/>
  <c r="B29" i="41"/>
  <c r="B28" i="41"/>
  <c r="B27" i="41"/>
  <c r="B26" i="41"/>
  <c r="B25" i="41"/>
  <c r="B24" i="41"/>
  <c r="B23" i="41"/>
  <c r="B22" i="41"/>
  <c r="B21" i="41"/>
  <c r="B20" i="41"/>
  <c r="B19" i="41"/>
  <c r="B18" i="41"/>
  <c r="B17" i="41"/>
  <c r="B16" i="41"/>
  <c r="B15" i="41"/>
  <c r="B14" i="41"/>
  <c r="B13" i="41"/>
  <c r="B12" i="41"/>
  <c r="B11" i="41"/>
  <c r="B10" i="41"/>
  <c r="B9" i="41"/>
  <c r="B8" i="41"/>
  <c r="B7" i="41"/>
  <c r="B6" i="41"/>
  <c r="B5" i="41"/>
  <c r="B106" i="41"/>
  <c r="B107" i="41"/>
  <c r="B108" i="41"/>
  <c r="B109" i="41"/>
  <c r="B110" i="41"/>
  <c r="B111" i="41"/>
  <c r="B112" i="41"/>
  <c r="B113" i="41"/>
  <c r="B114" i="41"/>
  <c r="B115" i="41"/>
  <c r="B116" i="41"/>
  <c r="B117" i="41"/>
  <c r="B118" i="41"/>
  <c r="B119" i="41"/>
  <c r="B120" i="41"/>
  <c r="B121" i="41"/>
  <c r="B122" i="41"/>
  <c r="B123" i="41"/>
  <c r="B124" i="41"/>
  <c r="B125" i="41"/>
  <c r="B126" i="41"/>
  <c r="B127" i="41"/>
  <c r="B128" i="41"/>
  <c r="B129" i="41"/>
  <c r="B130" i="41"/>
  <c r="B131" i="41"/>
  <c r="B132" i="41"/>
  <c r="B133" i="41"/>
  <c r="B134" i="41"/>
  <c r="B135" i="41"/>
  <c r="B136" i="41"/>
  <c r="B137" i="41"/>
  <c r="B138" i="41"/>
  <c r="B139" i="41"/>
  <c r="B140" i="41"/>
  <c r="B141" i="41"/>
  <c r="B142" i="41"/>
  <c r="B143" i="41"/>
  <c r="B144" i="41"/>
  <c r="B145" i="41"/>
  <c r="B146" i="41"/>
  <c r="B147" i="41"/>
  <c r="B148" i="41"/>
  <c r="B149" i="41"/>
  <c r="B150" i="41"/>
  <c r="B151" i="41"/>
  <c r="B152" i="41"/>
  <c r="B153" i="41"/>
  <c r="B154" i="41"/>
  <c r="B155" i="41"/>
  <c r="B156" i="41"/>
  <c r="B157" i="41"/>
  <c r="B158" i="41"/>
  <c r="B159" i="41"/>
  <c r="B160" i="41"/>
  <c r="B161" i="41"/>
  <c r="B162" i="41"/>
  <c r="B163" i="41"/>
  <c r="B164" i="41"/>
  <c r="B165" i="41"/>
  <c r="B166" i="41"/>
  <c r="B167" i="41"/>
  <c r="B168" i="41"/>
  <c r="B169" i="41"/>
  <c r="B170" i="41"/>
  <c r="B171" i="41"/>
  <c r="B172" i="41"/>
  <c r="B173" i="41"/>
  <c r="B174" i="41"/>
  <c r="B175" i="41"/>
  <c r="B176" i="41"/>
  <c r="B177" i="41"/>
  <c r="B178" i="41"/>
  <c r="B179" i="41"/>
  <c r="B180" i="41"/>
  <c r="B181" i="41"/>
  <c r="B182" i="41"/>
  <c r="B183" i="41"/>
  <c r="B184" i="41"/>
  <c r="B185" i="41"/>
  <c r="B186" i="41"/>
  <c r="B187" i="41"/>
  <c r="B188" i="41"/>
  <c r="B189" i="41"/>
  <c r="B190" i="41"/>
  <c r="B191" i="41"/>
  <c r="B192" i="41"/>
  <c r="B193" i="41"/>
  <c r="B194" i="41"/>
  <c r="B195" i="41"/>
  <c r="B196" i="41"/>
  <c r="B197" i="41"/>
  <c r="B198" i="41"/>
  <c r="B199" i="41"/>
  <c r="B200" i="41"/>
  <c r="B105" i="41"/>
  <c r="B6" i="34"/>
  <c r="B7" i="34"/>
  <c r="B8" i="34"/>
  <c r="B9" i="34"/>
  <c r="B10" i="34"/>
  <c r="B11" i="34"/>
  <c r="B12" i="34"/>
  <c r="B13" i="34"/>
  <c r="B14" i="34"/>
  <c r="B15" i="34"/>
  <c r="B16" i="34"/>
  <c r="B17" i="34"/>
  <c r="B18" i="34"/>
  <c r="B19" i="34"/>
  <c r="B20" i="34"/>
  <c r="B21" i="34"/>
  <c r="B22" i="34"/>
  <c r="B23" i="34"/>
  <c r="B24" i="34"/>
  <c r="B25" i="34"/>
  <c r="B26" i="34"/>
  <c r="B27" i="34"/>
  <c r="B28" i="34"/>
  <c r="B29" i="34"/>
  <c r="B30" i="34"/>
  <c r="B31" i="34"/>
  <c r="B32" i="34"/>
  <c r="B33" i="34"/>
  <c r="B34" i="34"/>
  <c r="B35" i="34"/>
  <c r="B36" i="34"/>
  <c r="B37" i="34"/>
  <c r="B38" i="34"/>
  <c r="B39" i="34"/>
  <c r="B40" i="34"/>
  <c r="B41" i="34"/>
  <c r="B42" i="34"/>
  <c r="B43" i="34"/>
  <c r="B44" i="34"/>
  <c r="B45" i="34"/>
  <c r="B46" i="34"/>
  <c r="B47" i="34"/>
  <c r="B48" i="34"/>
  <c r="B49" i="34"/>
  <c r="B50" i="34"/>
  <c r="B51" i="34"/>
  <c r="B52" i="34"/>
  <c r="B53" i="34"/>
  <c r="B54" i="34"/>
  <c r="B55" i="34"/>
  <c r="B56" i="34"/>
  <c r="B57" i="34"/>
  <c r="B58" i="34"/>
  <c r="B59" i="34"/>
  <c r="B60" i="34"/>
  <c r="B61" i="34"/>
  <c r="B62" i="34"/>
  <c r="B63" i="34"/>
  <c r="B64" i="34"/>
  <c r="B65" i="34"/>
  <c r="B66" i="34"/>
  <c r="B67" i="34"/>
  <c r="B68" i="34"/>
  <c r="B69" i="34"/>
  <c r="B70" i="34"/>
  <c r="B71" i="34"/>
  <c r="B72" i="34"/>
  <c r="B73" i="34"/>
  <c r="B74" i="34"/>
  <c r="B75" i="34"/>
  <c r="B76" i="34"/>
  <c r="B77" i="34"/>
  <c r="B78" i="34"/>
  <c r="B79" i="34"/>
  <c r="B80" i="34"/>
  <c r="B81" i="34"/>
  <c r="B82" i="34"/>
  <c r="B83" i="34"/>
  <c r="B84" i="34"/>
  <c r="B85" i="34"/>
  <c r="B86" i="34"/>
  <c r="B87" i="34"/>
  <c r="B88" i="34"/>
  <c r="B89" i="34"/>
  <c r="B90" i="34"/>
  <c r="B91" i="34"/>
  <c r="B92" i="34"/>
  <c r="B93" i="34"/>
  <c r="B94" i="34"/>
  <c r="B95" i="34"/>
  <c r="B96" i="34"/>
  <c r="B97" i="34"/>
  <c r="B98" i="34"/>
  <c r="B99" i="34"/>
  <c r="B100" i="34"/>
  <c r="B101" i="34"/>
  <c r="B102" i="34"/>
  <c r="B103" i="34"/>
  <c r="B104" i="34"/>
  <c r="B105" i="34"/>
  <c r="B106" i="34"/>
  <c r="B107" i="34"/>
  <c r="B108" i="34"/>
  <c r="B109" i="34"/>
  <c r="B110" i="34"/>
  <c r="B111" i="34"/>
  <c r="B112" i="34"/>
  <c r="B113" i="34"/>
  <c r="B114" i="34"/>
  <c r="B115" i="34"/>
  <c r="B116" i="34"/>
  <c r="B117" i="34"/>
  <c r="B118" i="34"/>
  <c r="B119" i="34"/>
  <c r="B120" i="34"/>
  <c r="B121" i="34"/>
  <c r="B122" i="34"/>
  <c r="B123" i="34"/>
  <c r="B124" i="34"/>
  <c r="B125" i="34"/>
  <c r="B126" i="34"/>
  <c r="B127" i="34"/>
  <c r="B128" i="34"/>
  <c r="B129" i="34"/>
  <c r="B130" i="34"/>
  <c r="B131" i="34"/>
  <c r="B132" i="34"/>
  <c r="B133" i="34"/>
  <c r="B134" i="34"/>
  <c r="B135" i="34"/>
  <c r="B136" i="34"/>
  <c r="B137" i="34"/>
  <c r="B138" i="34"/>
  <c r="B139" i="34"/>
  <c r="B140" i="34"/>
  <c r="B141" i="34"/>
  <c r="B142" i="34"/>
  <c r="B143" i="34"/>
  <c r="B144" i="34"/>
  <c r="B145" i="34"/>
  <c r="B146" i="34"/>
  <c r="B147" i="34"/>
  <c r="B148" i="34"/>
  <c r="B149" i="34"/>
  <c r="B150" i="34"/>
  <c r="B151" i="34"/>
  <c r="B152" i="34"/>
  <c r="B153" i="34"/>
  <c r="B154" i="34"/>
  <c r="B155" i="34"/>
  <c r="B156" i="34"/>
  <c r="B157" i="34"/>
  <c r="B158" i="34"/>
  <c r="B159" i="34"/>
  <c r="B160" i="34"/>
  <c r="B161" i="34"/>
  <c r="B162" i="34"/>
  <c r="B163" i="34"/>
  <c r="B164" i="34"/>
  <c r="B165" i="34"/>
  <c r="B166" i="34"/>
  <c r="B167" i="34"/>
  <c r="B168" i="34"/>
  <c r="B169" i="34"/>
  <c r="B170" i="34"/>
  <c r="B171" i="34"/>
  <c r="B172" i="34"/>
  <c r="B173" i="34"/>
  <c r="B174" i="34"/>
  <c r="B175" i="34"/>
  <c r="B176" i="34"/>
  <c r="B177" i="34"/>
  <c r="B178" i="34"/>
  <c r="B179" i="34"/>
  <c r="B180" i="34"/>
  <c r="B181" i="34"/>
  <c r="B182" i="34"/>
  <c r="B183" i="34"/>
  <c r="B184" i="34"/>
  <c r="B185" i="34"/>
  <c r="B186" i="34"/>
  <c r="B187" i="34"/>
  <c r="B188" i="34"/>
  <c r="C165" i="29"/>
  <c r="D165" i="29"/>
  <c r="E165" i="29"/>
  <c r="F165" i="29"/>
  <c r="G165" i="29"/>
  <c r="H165" i="29"/>
  <c r="I165" i="29"/>
  <c r="J165" i="29"/>
  <c r="K165" i="29"/>
  <c r="L165" i="29"/>
  <c r="M165" i="29"/>
  <c r="N165" i="29"/>
  <c r="O165" i="29"/>
  <c r="P165" i="29"/>
  <c r="Q165" i="29"/>
  <c r="R165" i="29"/>
  <c r="C166" i="29"/>
  <c r="D166" i="29"/>
  <c r="E166" i="29"/>
  <c r="F166" i="29"/>
  <c r="G166" i="29"/>
  <c r="H166" i="29"/>
  <c r="I166" i="29"/>
  <c r="J166" i="29"/>
  <c r="K166" i="29"/>
  <c r="L166" i="29"/>
  <c r="M166" i="29"/>
  <c r="N166" i="29"/>
  <c r="O166" i="29"/>
  <c r="P166" i="29"/>
  <c r="Q166" i="29"/>
  <c r="R166" i="29"/>
  <c r="C167" i="29"/>
  <c r="D167" i="29"/>
  <c r="E167" i="29"/>
  <c r="F167" i="29"/>
  <c r="G167" i="29"/>
  <c r="H167" i="29"/>
  <c r="I167" i="29"/>
  <c r="J167" i="29"/>
  <c r="K167" i="29"/>
  <c r="L167" i="29"/>
  <c r="M167" i="29"/>
  <c r="N167" i="29"/>
  <c r="O167" i="29"/>
  <c r="P167" i="29"/>
  <c r="Q167" i="29"/>
  <c r="R167" i="29"/>
  <c r="C168" i="29"/>
  <c r="D168" i="29"/>
  <c r="E168" i="29"/>
  <c r="F168" i="29"/>
  <c r="G168" i="29"/>
  <c r="H168" i="29"/>
  <c r="I168" i="29"/>
  <c r="J168" i="29"/>
  <c r="K168" i="29"/>
  <c r="L168" i="29"/>
  <c r="M168" i="29"/>
  <c r="N168" i="29"/>
  <c r="O168" i="29"/>
  <c r="P168" i="29"/>
  <c r="Q168" i="29"/>
  <c r="R168" i="29"/>
  <c r="C169" i="29"/>
  <c r="D169" i="29"/>
  <c r="E169" i="29"/>
  <c r="F169" i="29"/>
  <c r="G169" i="29"/>
  <c r="H169" i="29"/>
  <c r="I169" i="29"/>
  <c r="J169" i="29"/>
  <c r="K169" i="29"/>
  <c r="L169" i="29"/>
  <c r="M169" i="29"/>
  <c r="N169" i="29"/>
  <c r="O169" i="29"/>
  <c r="P169" i="29"/>
  <c r="Q169" i="29"/>
  <c r="R169" i="29"/>
  <c r="C170" i="29"/>
  <c r="D170" i="29"/>
  <c r="E170" i="29"/>
  <c r="F170" i="29"/>
  <c r="G170" i="29"/>
  <c r="H170" i="29"/>
  <c r="I170" i="29"/>
  <c r="J170" i="29"/>
  <c r="K170" i="29"/>
  <c r="L170" i="29"/>
  <c r="M170" i="29"/>
  <c r="N170" i="29"/>
  <c r="O170" i="29"/>
  <c r="P170" i="29"/>
  <c r="Q170" i="29"/>
  <c r="R170" i="29"/>
  <c r="C171" i="29"/>
  <c r="D171" i="29"/>
  <c r="E171" i="29"/>
  <c r="F171" i="29"/>
  <c r="G171" i="29"/>
  <c r="H171" i="29"/>
  <c r="I171" i="29"/>
  <c r="J171" i="29"/>
  <c r="K171" i="29"/>
  <c r="L171" i="29"/>
  <c r="M171" i="29"/>
  <c r="N171" i="29"/>
  <c r="O171" i="29"/>
  <c r="P171" i="29"/>
  <c r="Q171" i="29"/>
  <c r="R171" i="29"/>
  <c r="C172" i="29"/>
  <c r="D172" i="29"/>
  <c r="E172" i="29"/>
  <c r="F172" i="29"/>
  <c r="G172" i="29"/>
  <c r="H172" i="29"/>
  <c r="I172" i="29"/>
  <c r="J172" i="29"/>
  <c r="K172" i="29"/>
  <c r="L172" i="29"/>
  <c r="M172" i="29"/>
  <c r="N172" i="29"/>
  <c r="O172" i="29"/>
  <c r="P172" i="29"/>
  <c r="Q172" i="29"/>
  <c r="R172" i="29"/>
  <c r="C173" i="29"/>
  <c r="D173" i="29"/>
  <c r="E173" i="29"/>
  <c r="F173" i="29"/>
  <c r="G173" i="29"/>
  <c r="H173" i="29"/>
  <c r="I173" i="29"/>
  <c r="J173" i="29"/>
  <c r="K173" i="29"/>
  <c r="L173" i="29"/>
  <c r="M173" i="29"/>
  <c r="N173" i="29"/>
  <c r="O173" i="29"/>
  <c r="P173" i="29"/>
  <c r="Q173" i="29"/>
  <c r="R173" i="29"/>
  <c r="C174" i="29"/>
  <c r="D174" i="29"/>
  <c r="E174" i="29"/>
  <c r="F174" i="29"/>
  <c r="G174" i="29"/>
  <c r="H174" i="29"/>
  <c r="I174" i="29"/>
  <c r="J174" i="29"/>
  <c r="K174" i="29"/>
  <c r="L174" i="29"/>
  <c r="M174" i="29"/>
  <c r="N174" i="29"/>
  <c r="O174" i="29"/>
  <c r="P174" i="29"/>
  <c r="Q174" i="29"/>
  <c r="R174" i="29"/>
  <c r="C175" i="29"/>
  <c r="D175" i="29"/>
  <c r="E175" i="29"/>
  <c r="F175" i="29"/>
  <c r="G175" i="29"/>
  <c r="H175" i="29"/>
  <c r="I175" i="29"/>
  <c r="J175" i="29"/>
  <c r="K175" i="29"/>
  <c r="L175" i="29"/>
  <c r="M175" i="29"/>
  <c r="N175" i="29"/>
  <c r="O175" i="29"/>
  <c r="P175" i="29"/>
  <c r="Q175" i="29"/>
  <c r="R175" i="29"/>
  <c r="C176" i="29"/>
  <c r="D176" i="29"/>
  <c r="E176" i="29"/>
  <c r="F176" i="29"/>
  <c r="G176" i="29"/>
  <c r="H176" i="29"/>
  <c r="I176" i="29"/>
  <c r="J176" i="29"/>
  <c r="K176" i="29"/>
  <c r="L176" i="29"/>
  <c r="M176" i="29"/>
  <c r="N176" i="29"/>
  <c r="O176" i="29"/>
  <c r="P176" i="29"/>
  <c r="Q176" i="29"/>
  <c r="R176" i="29"/>
  <c r="C177" i="29"/>
  <c r="D177" i="29"/>
  <c r="E177" i="29"/>
  <c r="F177" i="29"/>
  <c r="G177" i="29"/>
  <c r="H177" i="29"/>
  <c r="I177" i="29"/>
  <c r="J177" i="29"/>
  <c r="K177" i="29"/>
  <c r="L177" i="29"/>
  <c r="M177" i="29"/>
  <c r="N177" i="29"/>
  <c r="O177" i="29"/>
  <c r="P177" i="29"/>
  <c r="Q177" i="29"/>
  <c r="R177" i="29"/>
  <c r="C178" i="29"/>
  <c r="D178" i="29"/>
  <c r="E178" i="29"/>
  <c r="F178" i="29"/>
  <c r="G178" i="29"/>
  <c r="H178" i="29"/>
  <c r="I178" i="29"/>
  <c r="J178" i="29"/>
  <c r="K178" i="29"/>
  <c r="L178" i="29"/>
  <c r="M178" i="29"/>
  <c r="N178" i="29"/>
  <c r="O178" i="29"/>
  <c r="P178" i="29"/>
  <c r="Q178" i="29"/>
  <c r="R178" i="29"/>
  <c r="C179" i="29"/>
  <c r="D179" i="29"/>
  <c r="E179" i="29"/>
  <c r="F179" i="29"/>
  <c r="G179" i="29"/>
  <c r="H179" i="29"/>
  <c r="I179" i="29"/>
  <c r="J179" i="29"/>
  <c r="K179" i="29"/>
  <c r="L179" i="29"/>
  <c r="M179" i="29"/>
  <c r="N179" i="29"/>
  <c r="O179" i="29"/>
  <c r="P179" i="29"/>
  <c r="Q179" i="29"/>
  <c r="R179" i="29"/>
  <c r="C180" i="29"/>
  <c r="D180" i="29"/>
  <c r="E180" i="29"/>
  <c r="F180" i="29"/>
  <c r="G180" i="29"/>
  <c r="H180" i="29"/>
  <c r="I180" i="29"/>
  <c r="J180" i="29"/>
  <c r="K180" i="29"/>
  <c r="L180" i="29"/>
  <c r="M180" i="29"/>
  <c r="N180" i="29"/>
  <c r="O180" i="29"/>
  <c r="P180" i="29"/>
  <c r="Q180" i="29"/>
  <c r="R180" i="29"/>
  <c r="C181" i="29"/>
  <c r="D181" i="29"/>
  <c r="E181" i="29"/>
  <c r="F181" i="29"/>
  <c r="G181" i="29"/>
  <c r="H181" i="29"/>
  <c r="I181" i="29"/>
  <c r="J181" i="29"/>
  <c r="K181" i="29"/>
  <c r="L181" i="29"/>
  <c r="M181" i="29"/>
  <c r="N181" i="29"/>
  <c r="O181" i="29"/>
  <c r="P181" i="29"/>
  <c r="Q181" i="29"/>
  <c r="R181" i="29"/>
  <c r="C182" i="29"/>
  <c r="D182" i="29"/>
  <c r="E182" i="29"/>
  <c r="F182" i="29"/>
  <c r="G182" i="29"/>
  <c r="H182" i="29"/>
  <c r="I182" i="29"/>
  <c r="J182" i="29"/>
  <c r="K182" i="29"/>
  <c r="L182" i="29"/>
  <c r="M182" i="29"/>
  <c r="N182" i="29"/>
  <c r="O182" i="29"/>
  <c r="P182" i="29"/>
  <c r="Q182" i="29"/>
  <c r="R182" i="29"/>
  <c r="C183" i="29"/>
  <c r="D183" i="29"/>
  <c r="E183" i="29"/>
  <c r="F183" i="29"/>
  <c r="G183" i="29"/>
  <c r="H183" i="29"/>
  <c r="I183" i="29"/>
  <c r="J183" i="29"/>
  <c r="K183" i="29"/>
  <c r="L183" i="29"/>
  <c r="M183" i="29"/>
  <c r="N183" i="29"/>
  <c r="O183" i="29"/>
  <c r="P183" i="29"/>
  <c r="Q183" i="29"/>
  <c r="R183" i="29"/>
  <c r="C184" i="29"/>
  <c r="D184" i="29"/>
  <c r="E184" i="29"/>
  <c r="F184" i="29"/>
  <c r="G184" i="29"/>
  <c r="H184" i="29"/>
  <c r="I184" i="29"/>
  <c r="J184" i="29"/>
  <c r="K184" i="29"/>
  <c r="L184" i="29"/>
  <c r="M184" i="29"/>
  <c r="N184" i="29"/>
  <c r="O184" i="29"/>
  <c r="P184" i="29"/>
  <c r="Q184" i="29"/>
  <c r="R184" i="29"/>
  <c r="C185" i="29"/>
  <c r="D185" i="29"/>
  <c r="E185" i="29"/>
  <c r="F185" i="29"/>
  <c r="G185" i="29"/>
  <c r="H185" i="29"/>
  <c r="I185" i="29"/>
  <c r="J185" i="29"/>
  <c r="K185" i="29"/>
  <c r="L185" i="29"/>
  <c r="M185" i="29"/>
  <c r="N185" i="29"/>
  <c r="O185" i="29"/>
  <c r="P185" i="29"/>
  <c r="Q185" i="29"/>
  <c r="R185" i="29"/>
  <c r="C186" i="29"/>
  <c r="D186" i="29"/>
  <c r="E186" i="29"/>
  <c r="F186" i="29"/>
  <c r="G186" i="29"/>
  <c r="H186" i="29"/>
  <c r="I186" i="29"/>
  <c r="J186" i="29"/>
  <c r="K186" i="29"/>
  <c r="L186" i="29"/>
  <c r="M186" i="29"/>
  <c r="N186" i="29"/>
  <c r="O186" i="29"/>
  <c r="P186" i="29"/>
  <c r="Q186" i="29"/>
  <c r="R186" i="29"/>
  <c r="C187" i="29"/>
  <c r="D187" i="29"/>
  <c r="E187" i="29"/>
  <c r="F187" i="29"/>
  <c r="G187" i="29"/>
  <c r="H187" i="29"/>
  <c r="I187" i="29"/>
  <c r="J187" i="29"/>
  <c r="K187" i="29"/>
  <c r="L187" i="29"/>
  <c r="M187" i="29"/>
  <c r="N187" i="29"/>
  <c r="O187" i="29"/>
  <c r="P187" i="29"/>
  <c r="Q187" i="29"/>
  <c r="R187" i="29"/>
  <c r="C188" i="29"/>
  <c r="D188" i="29"/>
  <c r="E188" i="29"/>
  <c r="F188" i="29"/>
  <c r="G188" i="29"/>
  <c r="H188" i="29"/>
  <c r="I188" i="29"/>
  <c r="J188" i="29"/>
  <c r="K188" i="29"/>
  <c r="L188" i="29"/>
  <c r="M188" i="29"/>
  <c r="N188" i="29"/>
  <c r="O188" i="29"/>
  <c r="P188" i="29"/>
  <c r="Q188" i="29"/>
  <c r="R188" i="29"/>
  <c r="C189" i="29"/>
  <c r="D189" i="29"/>
  <c r="E189" i="29"/>
  <c r="F189" i="29"/>
  <c r="G189" i="29"/>
  <c r="H189" i="29"/>
  <c r="I189" i="29"/>
  <c r="J189" i="29"/>
  <c r="K189" i="29"/>
  <c r="L189" i="29"/>
  <c r="M189" i="29"/>
  <c r="N189" i="29"/>
  <c r="O189" i="29"/>
  <c r="P189" i="29"/>
  <c r="Q189" i="29"/>
  <c r="R189" i="29"/>
  <c r="C190" i="29"/>
  <c r="D190" i="29"/>
  <c r="E190" i="29"/>
  <c r="F190" i="29"/>
  <c r="G190" i="29"/>
  <c r="H190" i="29"/>
  <c r="I190" i="29"/>
  <c r="J190" i="29"/>
  <c r="K190" i="29"/>
  <c r="L190" i="29"/>
  <c r="M190" i="29"/>
  <c r="N190" i="29"/>
  <c r="O190" i="29"/>
  <c r="P190" i="29"/>
  <c r="Q190" i="29"/>
  <c r="R190" i="29"/>
  <c r="D164" i="29"/>
  <c r="E164" i="29"/>
  <c r="F164" i="29"/>
  <c r="G164" i="29"/>
  <c r="H164" i="29"/>
  <c r="I164" i="29"/>
  <c r="J164" i="29"/>
  <c r="K164" i="29"/>
  <c r="L164" i="29"/>
  <c r="M164" i="29"/>
  <c r="N164" i="29"/>
  <c r="O164" i="29"/>
  <c r="P164" i="29"/>
  <c r="Q164" i="29"/>
  <c r="R164" i="29"/>
  <c r="C164" i="29"/>
  <c r="M119" i="43"/>
  <c r="J119" i="43"/>
  <c r="G119" i="43"/>
  <c r="M118" i="43"/>
  <c r="J118" i="43"/>
  <c r="G118" i="43"/>
  <c r="M117" i="43"/>
  <c r="J117" i="43"/>
  <c r="G117" i="43"/>
  <c r="M116" i="43"/>
  <c r="J116" i="43"/>
  <c r="G116" i="43"/>
  <c r="M115" i="43"/>
  <c r="J115" i="43"/>
  <c r="G115" i="43"/>
  <c r="M114" i="43"/>
  <c r="J114" i="43"/>
  <c r="G114" i="43"/>
  <c r="M113" i="43"/>
  <c r="J113" i="43"/>
  <c r="G113" i="43"/>
  <c r="M112" i="43"/>
  <c r="J112" i="43"/>
  <c r="G112" i="43"/>
  <c r="M111" i="43"/>
  <c r="J111" i="43"/>
  <c r="G111" i="43"/>
  <c r="M110" i="43"/>
  <c r="J110" i="43"/>
  <c r="G110" i="43"/>
  <c r="M109" i="43"/>
  <c r="J109" i="43"/>
  <c r="G109" i="43"/>
  <c r="M108" i="43"/>
  <c r="J108" i="43"/>
  <c r="G108" i="43"/>
  <c r="M107" i="43"/>
  <c r="J107" i="43"/>
  <c r="G107" i="43"/>
  <c r="M106" i="43"/>
  <c r="J106" i="43"/>
  <c r="G106" i="43"/>
  <c r="M105" i="43"/>
  <c r="J105" i="43"/>
  <c r="G105" i="43"/>
  <c r="M104" i="43"/>
  <c r="J104" i="43"/>
  <c r="G104" i="43"/>
  <c r="M103" i="43"/>
  <c r="J103" i="43"/>
  <c r="G103" i="43"/>
  <c r="M102" i="43"/>
  <c r="J102" i="43"/>
  <c r="G102" i="43"/>
  <c r="M101" i="43"/>
  <c r="J101" i="43"/>
  <c r="G101" i="43"/>
  <c r="M100" i="43"/>
  <c r="J100" i="43"/>
  <c r="G100" i="43"/>
  <c r="M99" i="43"/>
  <c r="J99" i="43"/>
  <c r="G99" i="43"/>
  <c r="M98" i="43"/>
  <c r="J98" i="43"/>
  <c r="G98" i="43"/>
  <c r="M97" i="43"/>
  <c r="J97" i="43"/>
  <c r="G97" i="43"/>
  <c r="M96" i="43"/>
  <c r="J96" i="43"/>
  <c r="G96" i="43"/>
  <c r="M95" i="43"/>
  <c r="J95" i="43"/>
  <c r="G95" i="43"/>
  <c r="M94" i="43"/>
  <c r="J94" i="43"/>
  <c r="G94" i="43"/>
  <c r="M93" i="43"/>
  <c r="J93" i="43"/>
  <c r="G93" i="43"/>
  <c r="M92" i="43"/>
  <c r="J92" i="43"/>
  <c r="G92" i="43"/>
  <c r="M91" i="43"/>
  <c r="J91" i="43"/>
  <c r="G91" i="43"/>
  <c r="M90" i="43"/>
  <c r="J90" i="43"/>
  <c r="G90" i="43"/>
  <c r="M89" i="43"/>
  <c r="J89" i="43"/>
  <c r="G89" i="43"/>
  <c r="M88" i="43"/>
  <c r="J88" i="43"/>
  <c r="G88" i="43"/>
  <c r="M87" i="43"/>
  <c r="J87" i="43"/>
  <c r="G87" i="43"/>
  <c r="M86" i="43"/>
  <c r="J86" i="43"/>
  <c r="G86" i="43"/>
  <c r="M85" i="43"/>
  <c r="J85" i="43"/>
  <c r="G85" i="43"/>
  <c r="M84" i="43"/>
  <c r="J84" i="43"/>
  <c r="G84" i="43"/>
  <c r="M83" i="43"/>
  <c r="J83" i="43"/>
  <c r="G83" i="43"/>
  <c r="M82" i="43"/>
  <c r="J82" i="43"/>
  <c r="G82" i="43"/>
  <c r="M81" i="43"/>
  <c r="J81" i="43"/>
  <c r="G81" i="43"/>
  <c r="M80" i="43"/>
  <c r="J80" i="43"/>
  <c r="G80" i="43"/>
  <c r="M79" i="43"/>
  <c r="J79" i="43"/>
  <c r="G79" i="43"/>
  <c r="M78" i="43"/>
  <c r="J78" i="43"/>
  <c r="G78" i="43"/>
  <c r="M77" i="43"/>
  <c r="J77" i="43"/>
  <c r="G77" i="43"/>
  <c r="M76" i="43"/>
  <c r="J76" i="43"/>
  <c r="G76" i="43"/>
  <c r="M75" i="43"/>
  <c r="J75" i="43"/>
  <c r="G75" i="43"/>
  <c r="M74" i="43"/>
  <c r="J74" i="43"/>
  <c r="G74" i="43"/>
  <c r="M73" i="43"/>
  <c r="J73" i="43"/>
  <c r="G73" i="43"/>
  <c r="M72" i="43"/>
  <c r="J72" i="43"/>
  <c r="G72" i="43"/>
  <c r="M71" i="43"/>
  <c r="J71" i="43"/>
  <c r="G71" i="43"/>
  <c r="M70" i="43"/>
  <c r="J70" i="43"/>
  <c r="G70" i="43"/>
  <c r="M69" i="43"/>
  <c r="J69" i="43"/>
  <c r="G69" i="43"/>
  <c r="M68" i="43"/>
  <c r="J68" i="43"/>
  <c r="G68" i="43"/>
  <c r="M67" i="43"/>
  <c r="J67" i="43"/>
  <c r="G67" i="43"/>
  <c r="M66" i="43"/>
  <c r="J66" i="43"/>
  <c r="G66" i="43"/>
  <c r="M65" i="43"/>
  <c r="J65" i="43"/>
  <c r="G65" i="43"/>
  <c r="M64" i="43"/>
  <c r="J64" i="43"/>
  <c r="G64" i="43"/>
  <c r="M63" i="43"/>
  <c r="J63" i="43"/>
  <c r="G63" i="43"/>
  <c r="M62" i="43"/>
  <c r="J62" i="43"/>
  <c r="G62" i="43"/>
  <c r="M61" i="43"/>
  <c r="J61" i="43"/>
  <c r="G61" i="43"/>
  <c r="M60" i="43"/>
  <c r="J60" i="43"/>
  <c r="G60" i="43"/>
  <c r="M59" i="43"/>
  <c r="J59" i="43"/>
  <c r="G59" i="43"/>
  <c r="M58" i="43"/>
  <c r="J58" i="43"/>
  <c r="G58" i="43"/>
  <c r="M57" i="43"/>
  <c r="J57" i="43"/>
  <c r="G57" i="43"/>
  <c r="M56" i="43"/>
  <c r="J56" i="43"/>
  <c r="G56" i="43"/>
  <c r="M55" i="43"/>
  <c r="J55" i="43"/>
  <c r="G55" i="43"/>
  <c r="M54" i="43"/>
  <c r="J54" i="43"/>
  <c r="G54" i="43"/>
  <c r="M53" i="43"/>
  <c r="J53" i="43"/>
  <c r="G53" i="43"/>
  <c r="M52" i="43"/>
  <c r="J52" i="43"/>
  <c r="G52" i="43"/>
  <c r="M51" i="43"/>
  <c r="J51" i="43"/>
  <c r="G51" i="43"/>
  <c r="M50" i="43"/>
  <c r="J50" i="43"/>
  <c r="G50" i="43"/>
  <c r="M49" i="43"/>
  <c r="J49" i="43"/>
  <c r="G49" i="43"/>
  <c r="M48" i="43"/>
  <c r="J48" i="43"/>
  <c r="G48" i="43"/>
  <c r="M47" i="43"/>
  <c r="J47" i="43"/>
  <c r="G47" i="43"/>
  <c r="M46" i="43"/>
  <c r="J46" i="43"/>
  <c r="G46" i="43"/>
  <c r="M45" i="43"/>
  <c r="J45" i="43"/>
  <c r="G45" i="43"/>
  <c r="M44" i="43"/>
  <c r="J44" i="43"/>
  <c r="G44" i="43"/>
  <c r="M43" i="43"/>
  <c r="J43" i="43"/>
  <c r="G43" i="43"/>
  <c r="M42" i="43"/>
  <c r="J42" i="43"/>
  <c r="G42" i="43"/>
  <c r="M41" i="43"/>
  <c r="J41" i="43"/>
  <c r="G41" i="43"/>
  <c r="M40" i="43"/>
  <c r="J40" i="43"/>
  <c r="G40" i="43"/>
  <c r="M39" i="43"/>
  <c r="J39" i="43"/>
  <c r="G39" i="43"/>
  <c r="M38" i="43"/>
  <c r="J38" i="43"/>
  <c r="G38" i="43"/>
  <c r="M37" i="43"/>
  <c r="J37" i="43"/>
  <c r="G37" i="43"/>
  <c r="M36" i="43"/>
  <c r="J36" i="43"/>
  <c r="G36" i="43"/>
  <c r="M35" i="43"/>
  <c r="J35" i="43"/>
  <c r="G35" i="43"/>
  <c r="M34" i="43"/>
  <c r="J34" i="43"/>
  <c r="G34" i="43"/>
  <c r="M33" i="43"/>
  <c r="J33" i="43"/>
  <c r="G33" i="43"/>
  <c r="M32" i="43"/>
  <c r="J32" i="43"/>
  <c r="G32" i="43"/>
  <c r="M31" i="43"/>
  <c r="J31" i="43"/>
  <c r="G31" i="43"/>
  <c r="M30" i="43"/>
  <c r="J30" i="43"/>
  <c r="G30" i="43"/>
  <c r="M29" i="43"/>
  <c r="J29" i="43"/>
  <c r="G29" i="43"/>
  <c r="M28" i="43"/>
  <c r="J28" i="43"/>
  <c r="G28" i="43"/>
  <c r="M27" i="43"/>
  <c r="J27" i="43"/>
  <c r="G27" i="43"/>
  <c r="M26" i="43"/>
  <c r="J26" i="43"/>
  <c r="G26" i="43"/>
  <c r="M25" i="43"/>
  <c r="J25" i="43"/>
  <c r="G25" i="43"/>
  <c r="M24" i="43"/>
  <c r="J24" i="43"/>
  <c r="G24" i="43"/>
  <c r="M23" i="43"/>
  <c r="J23" i="43"/>
  <c r="G23" i="43"/>
  <c r="M22" i="43"/>
  <c r="J22" i="43"/>
  <c r="G22" i="43"/>
  <c r="M21" i="43"/>
  <c r="J21" i="43"/>
  <c r="G21" i="43"/>
  <c r="M20" i="43"/>
  <c r="J20" i="43"/>
  <c r="G20" i="43"/>
  <c r="M19" i="43"/>
  <c r="J19" i="43"/>
  <c r="G19" i="43"/>
  <c r="M18" i="43"/>
  <c r="J18" i="43"/>
  <c r="G18" i="43"/>
  <c r="M17" i="43"/>
  <c r="J17" i="43"/>
  <c r="G17" i="43"/>
  <c r="M16" i="43"/>
  <c r="J16" i="43"/>
  <c r="G16" i="43"/>
  <c r="M15" i="43"/>
  <c r="J15" i="43"/>
  <c r="G15" i="43"/>
  <c r="M14" i="43"/>
  <c r="J14" i="43"/>
  <c r="G14" i="43"/>
  <c r="M13" i="43"/>
  <c r="J13" i="43"/>
  <c r="G13" i="43"/>
  <c r="M12" i="43"/>
  <c r="J12" i="43"/>
  <c r="G12" i="43"/>
  <c r="M11" i="43"/>
  <c r="J11" i="43"/>
  <c r="G11" i="43"/>
  <c r="M10" i="43"/>
  <c r="J10" i="43"/>
  <c r="G10" i="43"/>
  <c r="W9" i="43"/>
  <c r="M9" i="43"/>
  <c r="J9" i="43"/>
  <c r="G9" i="43"/>
  <c r="M8" i="43"/>
  <c r="J8" i="43"/>
  <c r="G8" i="43"/>
  <c r="W7" i="43"/>
  <c r="M7" i="43"/>
  <c r="J7" i="43"/>
  <c r="G7" i="43"/>
  <c r="W6" i="43"/>
  <c r="M6" i="43"/>
  <c r="J6" i="43"/>
  <c r="G6" i="43"/>
  <c r="M5" i="43"/>
  <c r="J5" i="43"/>
  <c r="G5" i="43"/>
  <c r="W4" i="43"/>
  <c r="M4" i="43"/>
  <c r="J4" i="43"/>
  <c r="G4" i="43"/>
  <c r="M3" i="43"/>
  <c r="J3" i="43"/>
  <c r="G3" i="43"/>
  <c r="M2" i="43"/>
  <c r="J2" i="43"/>
  <c r="G2" i="43"/>
  <c r="E2" i="41"/>
  <c r="BC50" i="41" s="1" a="1"/>
  <c r="BC50" i="41" s="1"/>
  <c r="E2" i="39"/>
  <c r="S7" i="43" l="1"/>
  <c r="H128" i="39" s="1"/>
  <c r="S17" i="43"/>
  <c r="H138" i="39" s="1"/>
  <c r="S25" i="43"/>
  <c r="H146" i="39" s="1"/>
  <c r="S33" i="43"/>
  <c r="H154" i="39" s="1"/>
  <c r="S41" i="43"/>
  <c r="H162" i="39" s="1"/>
  <c r="S49" i="43"/>
  <c r="H170" i="39" s="1"/>
  <c r="S57" i="43"/>
  <c r="H178" i="39" s="1"/>
  <c r="S65" i="43"/>
  <c r="H186" i="39" s="1"/>
  <c r="S73" i="43"/>
  <c r="H194" i="39" s="1"/>
  <c r="S81" i="43"/>
  <c r="H202" i="39" s="1"/>
  <c r="S89" i="43"/>
  <c r="H210" i="39" s="1"/>
  <c r="S97" i="43"/>
  <c r="H218" i="39" s="1"/>
  <c r="S105" i="43"/>
  <c r="H226" i="39" s="1"/>
  <c r="S113" i="43"/>
  <c r="H234" i="39" s="1"/>
  <c r="S3" i="43"/>
  <c r="H124" i="39" s="1"/>
  <c r="S15" i="43"/>
  <c r="H136" i="39" s="1"/>
  <c r="S23" i="43"/>
  <c r="H144" i="39" s="1"/>
  <c r="S31" i="43"/>
  <c r="H152" i="39" s="1"/>
  <c r="S39" i="43"/>
  <c r="H160" i="39" s="1"/>
  <c r="S47" i="43"/>
  <c r="H168" i="39" s="1"/>
  <c r="S55" i="43"/>
  <c r="H176" i="39" s="1"/>
  <c r="S63" i="43"/>
  <c r="H184" i="39" s="1"/>
  <c r="S71" i="43"/>
  <c r="H192" i="39" s="1"/>
  <c r="S79" i="43"/>
  <c r="H200" i="39" s="1"/>
  <c r="S87" i="43"/>
  <c r="H208" i="39" s="1"/>
  <c r="S95" i="43"/>
  <c r="H216" i="39" s="1"/>
  <c r="S103" i="43"/>
  <c r="H224" i="39" s="1"/>
  <c r="S111" i="43"/>
  <c r="H232" i="39" s="1"/>
  <c r="S119" i="43"/>
  <c r="H240" i="39" s="1"/>
  <c r="S5" i="43"/>
  <c r="H126" i="39" s="1"/>
  <c r="S12" i="43"/>
  <c r="H133" i="39" s="1"/>
  <c r="S20" i="43"/>
  <c r="H141" i="39" s="1"/>
  <c r="S28" i="43"/>
  <c r="H149" i="39" s="1"/>
  <c r="S36" i="43"/>
  <c r="H157" i="39" s="1"/>
  <c r="S44" i="43"/>
  <c r="H165" i="39" s="1"/>
  <c r="S52" i="43"/>
  <c r="H173" i="39" s="1"/>
  <c r="S60" i="43"/>
  <c r="H181" i="39" s="1"/>
  <c r="S68" i="43"/>
  <c r="H189" i="39" s="1"/>
  <c r="S76" i="43"/>
  <c r="H197" i="39" s="1"/>
  <c r="S84" i="43"/>
  <c r="H205" i="39" s="1"/>
  <c r="S92" i="43"/>
  <c r="H213" i="39" s="1"/>
  <c r="S100" i="43"/>
  <c r="H221" i="39" s="1"/>
  <c r="S108" i="43"/>
  <c r="H229" i="39" s="1"/>
  <c r="S116" i="43"/>
  <c r="H237" i="39" s="1"/>
  <c r="S10" i="43"/>
  <c r="H131" i="39" s="1"/>
  <c r="S18" i="43"/>
  <c r="H139" i="39" s="1"/>
  <c r="S26" i="43"/>
  <c r="H147" i="39" s="1"/>
  <c r="S34" i="43"/>
  <c r="H155" i="39" s="1"/>
  <c r="S42" i="43"/>
  <c r="H163" i="39" s="1"/>
  <c r="S50" i="43"/>
  <c r="H171" i="39" s="1"/>
  <c r="S58" i="43"/>
  <c r="H179" i="39" s="1"/>
  <c r="S66" i="43"/>
  <c r="H187" i="39" s="1"/>
  <c r="S74" i="43"/>
  <c r="H195" i="39" s="1"/>
  <c r="S82" i="43"/>
  <c r="H203" i="39" s="1"/>
  <c r="S90" i="43"/>
  <c r="H211" i="39" s="1"/>
  <c r="S98" i="43"/>
  <c r="H219" i="39" s="1"/>
  <c r="S106" i="43"/>
  <c r="H227" i="39" s="1"/>
  <c r="S114" i="43"/>
  <c r="H235" i="39" s="1"/>
  <c r="S6" i="43"/>
  <c r="H127" i="39" s="1"/>
  <c r="S8" i="43"/>
  <c r="H129" i="39" s="1"/>
  <c r="S13" i="43"/>
  <c r="H134" i="39" s="1"/>
  <c r="S21" i="43"/>
  <c r="H142" i="39" s="1"/>
  <c r="S29" i="43"/>
  <c r="H150" i="39" s="1"/>
  <c r="S37" i="43"/>
  <c r="H158" i="39" s="1"/>
  <c r="S45" i="43"/>
  <c r="H166" i="39" s="1"/>
  <c r="S53" i="43"/>
  <c r="H174" i="39" s="1"/>
  <c r="S61" i="43"/>
  <c r="H182" i="39" s="1"/>
  <c r="S69" i="43"/>
  <c r="H190" i="39" s="1"/>
  <c r="S77" i="43"/>
  <c r="H198" i="39" s="1"/>
  <c r="S85" i="43"/>
  <c r="H206" i="39" s="1"/>
  <c r="S93" i="43"/>
  <c r="H214" i="39" s="1"/>
  <c r="S101" i="43"/>
  <c r="H222" i="39" s="1"/>
  <c r="S109" i="43"/>
  <c r="H230" i="39" s="1"/>
  <c r="S117" i="43"/>
  <c r="H238" i="39" s="1"/>
  <c r="S4" i="43"/>
  <c r="H125" i="39" s="1"/>
  <c r="S16" i="43"/>
  <c r="H137" i="39" s="1"/>
  <c r="S24" i="43"/>
  <c r="H145" i="39" s="1"/>
  <c r="S32" i="43"/>
  <c r="H153" i="39" s="1"/>
  <c r="S40" i="43"/>
  <c r="H161" i="39" s="1"/>
  <c r="S48" i="43"/>
  <c r="H169" i="39" s="1"/>
  <c r="S56" i="43"/>
  <c r="H177" i="39" s="1"/>
  <c r="S64" i="43"/>
  <c r="H185" i="39" s="1"/>
  <c r="S72" i="43"/>
  <c r="H193" i="39" s="1"/>
  <c r="S80" i="43"/>
  <c r="H201" i="39" s="1"/>
  <c r="S88" i="43"/>
  <c r="H209" i="39" s="1"/>
  <c r="S96" i="43"/>
  <c r="H217" i="39" s="1"/>
  <c r="T2" i="43"/>
  <c r="S104" i="43"/>
  <c r="H225" i="39" s="1"/>
  <c r="S112" i="43"/>
  <c r="H233" i="39" s="1"/>
  <c r="S11" i="43"/>
  <c r="H132" i="39" s="1"/>
  <c r="S19" i="43"/>
  <c r="H140" i="39" s="1"/>
  <c r="S27" i="43"/>
  <c r="H148" i="39" s="1"/>
  <c r="S35" i="43"/>
  <c r="H156" i="39" s="1"/>
  <c r="S43" i="43"/>
  <c r="H164" i="39" s="1"/>
  <c r="S51" i="43"/>
  <c r="H172" i="39" s="1"/>
  <c r="S59" i="43"/>
  <c r="H180" i="39" s="1"/>
  <c r="S67" i="43"/>
  <c r="H188" i="39" s="1"/>
  <c r="S75" i="43"/>
  <c r="H196" i="39" s="1"/>
  <c r="S83" i="43"/>
  <c r="H204" i="39" s="1"/>
  <c r="S91" i="43"/>
  <c r="H212" i="39" s="1"/>
  <c r="S99" i="43"/>
  <c r="H220" i="39" s="1"/>
  <c r="S107" i="43"/>
  <c r="H228" i="39" s="1"/>
  <c r="S115" i="43"/>
  <c r="H236" i="39" s="1"/>
  <c r="S2" i="43"/>
  <c r="S9" i="43"/>
  <c r="H130" i="39" s="1"/>
  <c r="S14" i="43"/>
  <c r="H135" i="39" s="1"/>
  <c r="S22" i="43"/>
  <c r="H143" i="39" s="1"/>
  <c r="S30" i="43"/>
  <c r="H151" i="39" s="1"/>
  <c r="S38" i="43"/>
  <c r="H159" i="39" s="1"/>
  <c r="S46" i="43"/>
  <c r="H167" i="39" s="1"/>
  <c r="S54" i="43"/>
  <c r="H175" i="39" s="1"/>
  <c r="S62" i="43"/>
  <c r="H183" i="39" s="1"/>
  <c r="S70" i="43"/>
  <c r="H191" i="39" s="1"/>
  <c r="S78" i="43"/>
  <c r="H199" i="39" s="1"/>
  <c r="S86" i="43"/>
  <c r="H207" i="39" s="1"/>
  <c r="S94" i="43"/>
  <c r="H215" i="39" s="1"/>
  <c r="S102" i="43"/>
  <c r="H223" i="39" s="1"/>
  <c r="S110" i="43"/>
  <c r="H231" i="39" s="1"/>
  <c r="S118" i="43"/>
  <c r="H239" i="39" s="1"/>
  <c r="N9" i="43"/>
  <c r="N7" i="43"/>
  <c r="N17" i="43"/>
  <c r="N41" i="43"/>
  <c r="N97" i="43"/>
  <c r="N5" i="43"/>
  <c r="N12" i="43"/>
  <c r="N20" i="43"/>
  <c r="N36" i="43"/>
  <c r="N44" i="43"/>
  <c r="N92" i="43"/>
  <c r="N100" i="43"/>
  <c r="N38" i="43"/>
  <c r="N3" i="43"/>
  <c r="N15" i="43"/>
  <c r="N23" i="43"/>
  <c r="N39" i="43"/>
  <c r="N47" i="43"/>
  <c r="N95" i="43"/>
  <c r="N103" i="43"/>
  <c r="N14" i="43"/>
  <c r="N46" i="43"/>
  <c r="N10" i="43"/>
  <c r="N18" i="43"/>
  <c r="N42" i="43"/>
  <c r="N90" i="43"/>
  <c r="N98" i="43"/>
  <c r="N94" i="43"/>
  <c r="N102" i="43"/>
  <c r="N6" i="43"/>
  <c r="N8" i="43"/>
  <c r="N13" i="43"/>
  <c r="N21" i="43"/>
  <c r="N37" i="43"/>
  <c r="N45" i="43"/>
  <c r="N93" i="43"/>
  <c r="N101" i="43"/>
  <c r="N2" i="43"/>
  <c r="N22" i="43"/>
  <c r="U2" i="43"/>
  <c r="N4" i="43"/>
  <c r="N16" i="43"/>
  <c r="N40" i="43"/>
  <c r="N48" i="43"/>
  <c r="N96" i="43"/>
  <c r="N104" i="43"/>
  <c r="N11" i="43"/>
  <c r="N43" i="43"/>
  <c r="N91" i="43"/>
  <c r="N99" i="43"/>
  <c r="H47" i="43"/>
  <c r="T47" i="43"/>
  <c r="U47" i="43" s="1"/>
  <c r="R47" i="43"/>
  <c r="H50" i="39" s="1"/>
  <c r="T71" i="43"/>
  <c r="U71" i="43" s="1"/>
  <c r="R71" i="43"/>
  <c r="H74" i="39" s="1"/>
  <c r="K92" i="43"/>
  <c r="K3" i="43"/>
  <c r="Q84" i="43"/>
  <c r="Q76" i="43"/>
  <c r="Q85" i="43"/>
  <c r="Q77" i="43"/>
  <c r="Q83" i="43"/>
  <c r="Q79" i="43"/>
  <c r="Q86" i="43"/>
  <c r="Q78" i="43"/>
  <c r="Q89" i="43"/>
  <c r="Q88" i="43"/>
  <c r="Q87" i="43"/>
  <c r="Q82" i="43"/>
  <c r="Q75" i="43"/>
  <c r="Q80" i="43"/>
  <c r="Q81" i="43"/>
  <c r="H10" i="43"/>
  <c r="R10" i="43"/>
  <c r="H13" i="39" s="1"/>
  <c r="T10" i="43"/>
  <c r="U10" i="43" s="1"/>
  <c r="K15" i="43"/>
  <c r="H18" i="43"/>
  <c r="R18" i="43"/>
  <c r="H21" i="39" s="1"/>
  <c r="T18" i="43"/>
  <c r="U18" i="43" s="1"/>
  <c r="K23" i="43"/>
  <c r="R26" i="43"/>
  <c r="H29" i="39" s="1"/>
  <c r="T26" i="43"/>
  <c r="U26" i="43" s="1"/>
  <c r="R34" i="43"/>
  <c r="H37" i="39" s="1"/>
  <c r="T34" i="43"/>
  <c r="U34" i="43" s="1"/>
  <c r="K39" i="43"/>
  <c r="H42" i="43"/>
  <c r="R42" i="43"/>
  <c r="H45" i="39" s="1"/>
  <c r="T42" i="43"/>
  <c r="U42" i="43" s="1"/>
  <c r="K47" i="43"/>
  <c r="R50" i="43"/>
  <c r="H53" i="39" s="1"/>
  <c r="T50" i="43"/>
  <c r="U50" i="43" s="1"/>
  <c r="R58" i="43"/>
  <c r="H61" i="39" s="1"/>
  <c r="T58" i="43"/>
  <c r="U58" i="43" s="1"/>
  <c r="T66" i="43"/>
  <c r="U66" i="43" s="1"/>
  <c r="R66" i="43"/>
  <c r="H69" i="39" s="1"/>
  <c r="T74" i="43"/>
  <c r="U74" i="43" s="1"/>
  <c r="R74" i="43"/>
  <c r="H77" i="39" s="1"/>
  <c r="T82" i="43"/>
  <c r="U82" i="43" s="1"/>
  <c r="R82" i="43"/>
  <c r="H85" i="39" s="1"/>
  <c r="H90" i="43"/>
  <c r="T90" i="43"/>
  <c r="U90" i="43" s="1"/>
  <c r="R90" i="43"/>
  <c r="H93" i="39" s="1"/>
  <c r="K95" i="43"/>
  <c r="H98" i="43"/>
  <c r="T98" i="43"/>
  <c r="U98" i="43" s="1"/>
  <c r="R98" i="43"/>
  <c r="H101" i="39" s="1"/>
  <c r="K103" i="43"/>
  <c r="T111" i="43"/>
  <c r="U111" i="43" s="1"/>
  <c r="R111" i="43"/>
  <c r="H114" i="39" s="1"/>
  <c r="T119" i="43"/>
  <c r="U119" i="43" s="1"/>
  <c r="R119" i="43"/>
  <c r="H122" i="39" s="1"/>
  <c r="K36" i="43"/>
  <c r="T55" i="43"/>
  <c r="U55" i="43" s="1"/>
  <c r="R55" i="43"/>
  <c r="H58" i="39" s="1"/>
  <c r="H6" i="43"/>
  <c r="T6" i="43"/>
  <c r="U6" i="43" s="1"/>
  <c r="R6" i="43"/>
  <c r="H9" i="39" s="1"/>
  <c r="H8" i="43"/>
  <c r="T8" i="43"/>
  <c r="U8" i="43" s="1"/>
  <c r="R8" i="43"/>
  <c r="H11" i="39" s="1"/>
  <c r="K10" i="43"/>
  <c r="H13" i="43"/>
  <c r="T13" i="43"/>
  <c r="U13" i="43" s="1"/>
  <c r="R13" i="43"/>
  <c r="H16" i="39" s="1"/>
  <c r="K18" i="43"/>
  <c r="H21" i="43"/>
  <c r="T21" i="43"/>
  <c r="U21" i="43" s="1"/>
  <c r="R21" i="43"/>
  <c r="H24" i="39" s="1"/>
  <c r="T29" i="43"/>
  <c r="U29" i="43" s="1"/>
  <c r="R29" i="43"/>
  <c r="H32" i="39" s="1"/>
  <c r="H37" i="43"/>
  <c r="T37" i="43"/>
  <c r="U37" i="43" s="1"/>
  <c r="R37" i="43"/>
  <c r="H40" i="39" s="1"/>
  <c r="K42" i="43"/>
  <c r="H45" i="43"/>
  <c r="T45" i="43"/>
  <c r="U45" i="43" s="1"/>
  <c r="R45" i="43"/>
  <c r="H48" i="39" s="1"/>
  <c r="T53" i="43"/>
  <c r="U53" i="43" s="1"/>
  <c r="R53" i="43"/>
  <c r="H56" i="39" s="1"/>
  <c r="T61" i="43"/>
  <c r="U61" i="43" s="1"/>
  <c r="R61" i="43"/>
  <c r="H64" i="39" s="1"/>
  <c r="T69" i="43"/>
  <c r="U69" i="43" s="1"/>
  <c r="R69" i="43"/>
  <c r="H72" i="39" s="1"/>
  <c r="T77" i="43"/>
  <c r="U77" i="43" s="1"/>
  <c r="R77" i="43"/>
  <c r="H80" i="39" s="1"/>
  <c r="T85" i="43"/>
  <c r="U85" i="43" s="1"/>
  <c r="R85" i="43"/>
  <c r="H88" i="39" s="1"/>
  <c r="K90" i="43"/>
  <c r="H93" i="43"/>
  <c r="T93" i="43"/>
  <c r="U93" i="43" s="1"/>
  <c r="R93" i="43"/>
  <c r="H96" i="39" s="1"/>
  <c r="K98" i="43"/>
  <c r="H101" i="43"/>
  <c r="T101" i="43"/>
  <c r="U101" i="43" s="1"/>
  <c r="R101" i="43"/>
  <c r="H104" i="39" s="1"/>
  <c r="T106" i="43"/>
  <c r="U106" i="43" s="1"/>
  <c r="R106" i="43"/>
  <c r="H109" i="39" s="1"/>
  <c r="T114" i="43"/>
  <c r="U114" i="43" s="1"/>
  <c r="R114" i="43"/>
  <c r="H117" i="39" s="1"/>
  <c r="H3" i="43"/>
  <c r="T3" i="43"/>
  <c r="U3" i="43" s="1"/>
  <c r="R3" i="43"/>
  <c r="H6" i="39" s="1"/>
  <c r="K20" i="43"/>
  <c r="H39" i="43"/>
  <c r="T39" i="43"/>
  <c r="U39" i="43" s="1"/>
  <c r="R39" i="43"/>
  <c r="H42" i="39" s="1"/>
  <c r="H4" i="43"/>
  <c r="T4" i="43"/>
  <c r="U4" i="43" s="1"/>
  <c r="R4" i="43"/>
  <c r="H7" i="39" s="1"/>
  <c r="K6" i="43"/>
  <c r="K8" i="43"/>
  <c r="K13" i="43"/>
  <c r="H16" i="43"/>
  <c r="T16" i="43"/>
  <c r="U16" i="43" s="1"/>
  <c r="R16" i="43"/>
  <c r="H19" i="39" s="1"/>
  <c r="K21" i="43"/>
  <c r="T24" i="43"/>
  <c r="U24" i="43" s="1"/>
  <c r="R24" i="43"/>
  <c r="H27" i="39" s="1"/>
  <c r="T32" i="43"/>
  <c r="U32" i="43" s="1"/>
  <c r="R32" i="43"/>
  <c r="H35" i="39" s="1"/>
  <c r="K37" i="43"/>
  <c r="H40" i="43"/>
  <c r="T40" i="43"/>
  <c r="U40" i="43" s="1"/>
  <c r="R40" i="43"/>
  <c r="H43" i="39" s="1"/>
  <c r="K45" i="43"/>
  <c r="H48" i="43"/>
  <c r="T48" i="43"/>
  <c r="U48" i="43" s="1"/>
  <c r="R48" i="43"/>
  <c r="H51" i="39" s="1"/>
  <c r="T56" i="43"/>
  <c r="U56" i="43" s="1"/>
  <c r="R56" i="43"/>
  <c r="H59" i="39" s="1"/>
  <c r="T64" i="43"/>
  <c r="U64" i="43" s="1"/>
  <c r="R64" i="43"/>
  <c r="H67" i="39" s="1"/>
  <c r="T72" i="43"/>
  <c r="U72" i="43" s="1"/>
  <c r="R72" i="43"/>
  <c r="H75" i="39" s="1"/>
  <c r="T80" i="43"/>
  <c r="U80" i="43" s="1"/>
  <c r="R80" i="43"/>
  <c r="H83" i="39" s="1"/>
  <c r="T88" i="43"/>
  <c r="U88" i="43" s="1"/>
  <c r="R88" i="43"/>
  <c r="H91" i="39" s="1"/>
  <c r="K93" i="43"/>
  <c r="H96" i="43"/>
  <c r="T96" i="43"/>
  <c r="U96" i="43" s="1"/>
  <c r="R96" i="43"/>
  <c r="H99" i="39" s="1"/>
  <c r="K101" i="43"/>
  <c r="T109" i="43"/>
  <c r="U109" i="43" s="1"/>
  <c r="R109" i="43"/>
  <c r="H112" i="39" s="1"/>
  <c r="T117" i="43"/>
  <c r="U117" i="43" s="1"/>
  <c r="R117" i="43"/>
  <c r="H120" i="39" s="1"/>
  <c r="H15" i="43"/>
  <c r="R15" i="43"/>
  <c r="H18" i="39" s="1"/>
  <c r="T15" i="43"/>
  <c r="U15" i="43" s="1"/>
  <c r="H95" i="43"/>
  <c r="T95" i="43"/>
  <c r="U95" i="43" s="1"/>
  <c r="R95" i="43"/>
  <c r="H98" i="39" s="1"/>
  <c r="K4" i="43"/>
  <c r="H11" i="43"/>
  <c r="T11" i="43"/>
  <c r="U11" i="43" s="1"/>
  <c r="R11" i="43"/>
  <c r="H14" i="39" s="1"/>
  <c r="K16" i="43"/>
  <c r="H19" i="43"/>
  <c r="T19" i="43"/>
  <c r="U19" i="43" s="1"/>
  <c r="R19" i="43"/>
  <c r="H22" i="39" s="1"/>
  <c r="T27" i="43"/>
  <c r="U27" i="43" s="1"/>
  <c r="R27" i="43"/>
  <c r="H30" i="39" s="1"/>
  <c r="T35" i="43"/>
  <c r="U35" i="43" s="1"/>
  <c r="R35" i="43"/>
  <c r="H38" i="39" s="1"/>
  <c r="K40" i="43"/>
  <c r="H43" i="43"/>
  <c r="R43" i="43"/>
  <c r="H46" i="39" s="1"/>
  <c r="T43" i="43"/>
  <c r="U43" i="43" s="1"/>
  <c r="K48" i="43"/>
  <c r="R51" i="43"/>
  <c r="H54" i="39" s="1"/>
  <c r="T51" i="43"/>
  <c r="U51" i="43" s="1"/>
  <c r="T59" i="43"/>
  <c r="U59" i="43" s="1"/>
  <c r="R59" i="43"/>
  <c r="H62" i="39" s="1"/>
  <c r="R67" i="43"/>
  <c r="H70" i="39" s="1"/>
  <c r="T67" i="43"/>
  <c r="U67" i="43" s="1"/>
  <c r="R75" i="43"/>
  <c r="H78" i="39" s="1"/>
  <c r="T75" i="43"/>
  <c r="U75" i="43" s="1"/>
  <c r="R83" i="43"/>
  <c r="H86" i="39" s="1"/>
  <c r="T83" i="43"/>
  <c r="U83" i="43" s="1"/>
  <c r="H91" i="43"/>
  <c r="R91" i="43"/>
  <c r="H94" i="39" s="1"/>
  <c r="T91" i="43"/>
  <c r="U91" i="43" s="1"/>
  <c r="K96" i="43"/>
  <c r="H99" i="43"/>
  <c r="R99" i="43"/>
  <c r="H102" i="39" s="1"/>
  <c r="T99" i="43"/>
  <c r="U99" i="43" s="1"/>
  <c r="H104" i="43"/>
  <c r="T104" i="43"/>
  <c r="U104" i="43" s="1"/>
  <c r="R104" i="43"/>
  <c r="H107" i="39" s="1"/>
  <c r="T112" i="43"/>
  <c r="U112" i="43" s="1"/>
  <c r="R112" i="43"/>
  <c r="H115" i="39" s="1"/>
  <c r="K12" i="43"/>
  <c r="R31" i="43"/>
  <c r="H34" i="39" s="1"/>
  <c r="T31" i="43"/>
  <c r="U31" i="43" s="1"/>
  <c r="K100" i="43"/>
  <c r="T116" i="43"/>
  <c r="U116" i="43" s="1"/>
  <c r="R116" i="43"/>
  <c r="H119" i="39" s="1"/>
  <c r="H2" i="43"/>
  <c r="R2" i="43"/>
  <c r="Q68" i="43"/>
  <c r="Q69" i="43"/>
  <c r="Q60" i="43"/>
  <c r="Q52" i="43"/>
  <c r="Q53" i="43"/>
  <c r="Q50" i="43"/>
  <c r="Q70" i="43"/>
  <c r="Q61" i="43"/>
  <c r="Q67" i="43"/>
  <c r="Q62" i="43"/>
  <c r="Q54" i="43"/>
  <c r="Q58" i="43"/>
  <c r="Q49" i="43"/>
  <c r="Q64" i="43"/>
  <c r="Q72" i="43"/>
  <c r="Q65" i="43"/>
  <c r="Q57" i="43"/>
  <c r="Q51" i="43"/>
  <c r="Q74" i="43"/>
  <c r="Q56" i="43"/>
  <c r="Q66" i="43"/>
  <c r="Q59" i="43"/>
  <c r="Q71" i="43"/>
  <c r="Q73" i="43"/>
  <c r="Q63" i="43"/>
  <c r="Q55" i="43"/>
  <c r="H9" i="43"/>
  <c r="T9" i="43"/>
  <c r="U9" i="43" s="1"/>
  <c r="R9" i="43"/>
  <c r="H12" i="39" s="1"/>
  <c r="K11" i="43"/>
  <c r="H14" i="43"/>
  <c r="T14" i="43"/>
  <c r="U14" i="43" s="1"/>
  <c r="R14" i="43"/>
  <c r="H17" i="39" s="1"/>
  <c r="K19" i="43"/>
  <c r="H22" i="43"/>
  <c r="T22" i="43"/>
  <c r="U22" i="43" s="1"/>
  <c r="R22" i="43"/>
  <c r="H25" i="39" s="1"/>
  <c r="T30" i="43"/>
  <c r="U30" i="43" s="1"/>
  <c r="R30" i="43"/>
  <c r="H33" i="39" s="1"/>
  <c r="H38" i="43"/>
  <c r="T38" i="43"/>
  <c r="U38" i="43" s="1"/>
  <c r="R38" i="43"/>
  <c r="H41" i="39" s="1"/>
  <c r="K43" i="43"/>
  <c r="H46" i="43"/>
  <c r="T46" i="43"/>
  <c r="U46" i="43" s="1"/>
  <c r="R46" i="43"/>
  <c r="H49" i="39" s="1"/>
  <c r="T54" i="43"/>
  <c r="U54" i="43" s="1"/>
  <c r="R54" i="43"/>
  <c r="H57" i="39" s="1"/>
  <c r="T62" i="43"/>
  <c r="U62" i="43" s="1"/>
  <c r="R62" i="43"/>
  <c r="H65" i="39" s="1"/>
  <c r="T70" i="43"/>
  <c r="U70" i="43" s="1"/>
  <c r="R70" i="43"/>
  <c r="H73" i="39" s="1"/>
  <c r="T78" i="43"/>
  <c r="U78" i="43" s="1"/>
  <c r="R78" i="43"/>
  <c r="H81" i="39" s="1"/>
  <c r="T86" i="43"/>
  <c r="U86" i="43" s="1"/>
  <c r="R86" i="43"/>
  <c r="H89" i="39" s="1"/>
  <c r="K91" i="43"/>
  <c r="H94" i="43"/>
  <c r="T94" i="43"/>
  <c r="U94" i="43" s="1"/>
  <c r="R94" i="43"/>
  <c r="H97" i="39" s="1"/>
  <c r="K99" i="43"/>
  <c r="H102" i="43"/>
  <c r="T102" i="43"/>
  <c r="U102" i="43" s="1"/>
  <c r="R102" i="43"/>
  <c r="H105" i="39" s="1"/>
  <c r="K104" i="43"/>
  <c r="R107" i="43"/>
  <c r="H110" i="39" s="1"/>
  <c r="T107" i="43"/>
  <c r="U107" i="43" s="1"/>
  <c r="R115" i="43"/>
  <c r="H118" i="39" s="1"/>
  <c r="T115" i="43"/>
  <c r="U115" i="43" s="1"/>
  <c r="K5" i="43"/>
  <c r="H23" i="43"/>
  <c r="T23" i="43"/>
  <c r="U23" i="43" s="1"/>
  <c r="R23" i="43"/>
  <c r="H26" i="39" s="1"/>
  <c r="T63" i="43"/>
  <c r="U63" i="43" s="1"/>
  <c r="R63" i="43"/>
  <c r="H66" i="39" s="1"/>
  <c r="T79" i="43"/>
  <c r="U79" i="43" s="1"/>
  <c r="R79" i="43"/>
  <c r="H82" i="39" s="1"/>
  <c r="T108" i="43"/>
  <c r="U108" i="43" s="1"/>
  <c r="R108" i="43"/>
  <c r="H111" i="39" s="1"/>
  <c r="K2" i="43"/>
  <c r="Q28" i="43"/>
  <c r="Q34" i="43"/>
  <c r="Q30" i="43"/>
  <c r="Q29" i="43"/>
  <c r="Q26" i="43"/>
  <c r="Q35" i="43"/>
  <c r="Q27" i="43"/>
  <c r="Q24" i="43"/>
  <c r="Q31" i="43"/>
  <c r="Q32" i="43"/>
  <c r="Q25" i="43"/>
  <c r="Q33" i="43"/>
  <c r="H7" i="43"/>
  <c r="T7" i="43"/>
  <c r="U7" i="43" s="1"/>
  <c r="R7" i="43"/>
  <c r="H10" i="39" s="1"/>
  <c r="K9" i="43"/>
  <c r="K14" i="43"/>
  <c r="H17" i="43"/>
  <c r="T17" i="43"/>
  <c r="U17" i="43" s="1"/>
  <c r="R17" i="43"/>
  <c r="H20" i="39" s="1"/>
  <c r="K22" i="43"/>
  <c r="T25" i="43"/>
  <c r="U25" i="43" s="1"/>
  <c r="R25" i="43"/>
  <c r="H28" i="39" s="1"/>
  <c r="T33" i="43"/>
  <c r="U33" i="43" s="1"/>
  <c r="R33" i="43"/>
  <c r="H36" i="39" s="1"/>
  <c r="K38" i="43"/>
  <c r="H41" i="43"/>
  <c r="T41" i="43"/>
  <c r="U41" i="43" s="1"/>
  <c r="R41" i="43"/>
  <c r="H44" i="39" s="1"/>
  <c r="K46" i="43"/>
  <c r="T49" i="43"/>
  <c r="U49" i="43" s="1"/>
  <c r="R49" i="43"/>
  <c r="H52" i="39" s="1"/>
  <c r="T57" i="43"/>
  <c r="U57" i="43" s="1"/>
  <c r="R57" i="43"/>
  <c r="H60" i="39" s="1"/>
  <c r="T65" i="43"/>
  <c r="U65" i="43" s="1"/>
  <c r="R65" i="43"/>
  <c r="H68" i="39" s="1"/>
  <c r="T73" i="43"/>
  <c r="U73" i="43" s="1"/>
  <c r="R73" i="43"/>
  <c r="H76" i="39" s="1"/>
  <c r="T81" i="43"/>
  <c r="U81" i="43" s="1"/>
  <c r="R81" i="43"/>
  <c r="H84" i="39" s="1"/>
  <c r="T89" i="43"/>
  <c r="U89" i="43" s="1"/>
  <c r="R89" i="43"/>
  <c r="H92" i="39" s="1"/>
  <c r="K94" i="43"/>
  <c r="H97" i="43"/>
  <c r="T97" i="43"/>
  <c r="U97" i="43" s="1"/>
  <c r="R97" i="43"/>
  <c r="H100" i="39" s="1"/>
  <c r="K102" i="43"/>
  <c r="T110" i="43"/>
  <c r="U110" i="43" s="1"/>
  <c r="R110" i="43"/>
  <c r="H113" i="39" s="1"/>
  <c r="T118" i="43"/>
  <c r="U118" i="43" s="1"/>
  <c r="R118" i="43"/>
  <c r="H121" i="39" s="1"/>
  <c r="Q116" i="43"/>
  <c r="Q108" i="43"/>
  <c r="Q117" i="43"/>
  <c r="Q109" i="43"/>
  <c r="Q118" i="43"/>
  <c r="Q115" i="43"/>
  <c r="Q111" i="43"/>
  <c r="Q110" i="43"/>
  <c r="Q107" i="43"/>
  <c r="Q114" i="43"/>
  <c r="Q113" i="43"/>
  <c r="Q119" i="43"/>
  <c r="Q106" i="43"/>
  <c r="Q112" i="43"/>
  <c r="Q105" i="43"/>
  <c r="K44" i="43"/>
  <c r="T87" i="43"/>
  <c r="U87" i="43" s="1"/>
  <c r="R87" i="43"/>
  <c r="H90" i="39" s="1"/>
  <c r="H103" i="43"/>
  <c r="T103" i="43"/>
  <c r="U103" i="43" s="1"/>
  <c r="R103" i="43"/>
  <c r="H106" i="39" s="1"/>
  <c r="H5" i="43"/>
  <c r="T5" i="43"/>
  <c r="U5" i="43" s="1"/>
  <c r="R5" i="43"/>
  <c r="H8" i="39" s="1"/>
  <c r="K7" i="43"/>
  <c r="H12" i="43"/>
  <c r="T12" i="43"/>
  <c r="U12" i="43" s="1"/>
  <c r="R12" i="43"/>
  <c r="H15" i="39" s="1"/>
  <c r="K17" i="43"/>
  <c r="H20" i="43"/>
  <c r="T20" i="43"/>
  <c r="U20" i="43" s="1"/>
  <c r="R20" i="43"/>
  <c r="H23" i="39" s="1"/>
  <c r="T28" i="43"/>
  <c r="U28" i="43" s="1"/>
  <c r="R28" i="43"/>
  <c r="H31" i="39" s="1"/>
  <c r="H36" i="43"/>
  <c r="T36" i="43"/>
  <c r="U36" i="43" s="1"/>
  <c r="R36" i="43"/>
  <c r="H39" i="39" s="1"/>
  <c r="K41" i="43"/>
  <c r="H44" i="43"/>
  <c r="R44" i="43"/>
  <c r="H47" i="39" s="1"/>
  <c r="T44" i="43"/>
  <c r="U44" i="43" s="1"/>
  <c r="R52" i="43"/>
  <c r="H55" i="39" s="1"/>
  <c r="T52" i="43"/>
  <c r="U52" i="43" s="1"/>
  <c r="R60" i="43"/>
  <c r="H63" i="39" s="1"/>
  <c r="T60" i="43"/>
  <c r="U60" i="43" s="1"/>
  <c r="T68" i="43"/>
  <c r="U68" i="43" s="1"/>
  <c r="R68" i="43"/>
  <c r="H71" i="39" s="1"/>
  <c r="T76" i="43"/>
  <c r="U76" i="43" s="1"/>
  <c r="R76" i="43"/>
  <c r="H79" i="39" s="1"/>
  <c r="T84" i="43"/>
  <c r="U84" i="43" s="1"/>
  <c r="R84" i="43"/>
  <c r="H87" i="39" s="1"/>
  <c r="H92" i="43"/>
  <c r="T92" i="43"/>
  <c r="U92" i="43" s="1"/>
  <c r="R92" i="43"/>
  <c r="H95" i="39" s="1"/>
  <c r="K97" i="43"/>
  <c r="H100" i="43"/>
  <c r="T100" i="43"/>
  <c r="U100" i="43" s="1"/>
  <c r="R100" i="43"/>
  <c r="H103" i="39" s="1"/>
  <c r="T105" i="43"/>
  <c r="U105" i="43" s="1"/>
  <c r="R105" i="43"/>
  <c r="H108" i="39" s="1"/>
  <c r="T113" i="43"/>
  <c r="U113" i="43" s="1"/>
  <c r="R113" i="43"/>
  <c r="H116" i="39" s="1"/>
  <c r="N19" i="43"/>
  <c r="H80" i="43"/>
  <c r="K196" i="39"/>
  <c r="K204" i="39"/>
  <c r="K81" i="39"/>
  <c r="K89" i="39"/>
  <c r="K207" i="39"/>
  <c r="K197" i="39"/>
  <c r="K205" i="39"/>
  <c r="K82" i="39"/>
  <c r="K90" i="39"/>
  <c r="K198" i="39"/>
  <c r="K206" i="39"/>
  <c r="K83" i="39"/>
  <c r="K91" i="39"/>
  <c r="K199" i="39"/>
  <c r="K200" i="39"/>
  <c r="K208" i="39"/>
  <c r="K85" i="39"/>
  <c r="K201" i="39"/>
  <c r="K209" i="39"/>
  <c r="K78" i="39"/>
  <c r="K86" i="39"/>
  <c r="K202" i="39"/>
  <c r="K210" i="39"/>
  <c r="K79" i="39"/>
  <c r="K87" i="39"/>
  <c r="K92" i="39"/>
  <c r="K203" i="39"/>
  <c r="K80" i="39"/>
  <c r="K88" i="39"/>
  <c r="K84" i="39"/>
  <c r="K29" i="43"/>
  <c r="H32" i="43"/>
  <c r="N34" i="43"/>
  <c r="N58" i="43"/>
  <c r="K33" i="39"/>
  <c r="K145" i="39"/>
  <c r="K153" i="39"/>
  <c r="K36" i="39"/>
  <c r="K34" i="39"/>
  <c r="K146" i="39"/>
  <c r="K154" i="39"/>
  <c r="K27" i="39"/>
  <c r="K35" i="39"/>
  <c r="K147" i="39"/>
  <c r="K155" i="39"/>
  <c r="K28" i="39"/>
  <c r="K148" i="39"/>
  <c r="K29" i="39"/>
  <c r="K37" i="39"/>
  <c r="K149" i="39"/>
  <c r="K30" i="39"/>
  <c r="K38" i="39"/>
  <c r="K150" i="39"/>
  <c r="K31" i="39"/>
  <c r="K151" i="39"/>
  <c r="K32" i="39"/>
  <c r="K152" i="39"/>
  <c r="K156" i="39"/>
  <c r="K118" i="43"/>
  <c r="K241" i="39"/>
  <c r="K228" i="39"/>
  <c r="K236" i="39"/>
  <c r="K113" i="39"/>
  <c r="K121" i="39"/>
  <c r="K116" i="39"/>
  <c r="K229" i="39"/>
  <c r="K237" i="39"/>
  <c r="K114" i="39"/>
  <c r="K122" i="39"/>
  <c r="K239" i="39"/>
  <c r="K230" i="39"/>
  <c r="K238" i="39"/>
  <c r="K115" i="39"/>
  <c r="K108" i="39"/>
  <c r="K232" i="39"/>
  <c r="K240" i="39"/>
  <c r="K109" i="39"/>
  <c r="K117" i="39"/>
  <c r="K233" i="39"/>
  <c r="K110" i="39"/>
  <c r="K118" i="39"/>
  <c r="K226" i="39"/>
  <c r="K234" i="39"/>
  <c r="K111" i="39"/>
  <c r="K119" i="39"/>
  <c r="K227" i="39"/>
  <c r="K235" i="39"/>
  <c r="K112" i="39"/>
  <c r="K120" i="39"/>
  <c r="K231" i="39"/>
  <c r="N33" i="43"/>
  <c r="N114" i="43"/>
  <c r="K117" i="43"/>
  <c r="K57" i="39"/>
  <c r="K65" i="39"/>
  <c r="K73" i="39"/>
  <c r="K177" i="39"/>
  <c r="K185" i="39"/>
  <c r="K76" i="39"/>
  <c r="K189" i="39"/>
  <c r="K58" i="39"/>
  <c r="K66" i="39"/>
  <c r="K74" i="39"/>
  <c r="K170" i="39"/>
  <c r="K178" i="39"/>
  <c r="K186" i="39"/>
  <c r="K60" i="39"/>
  <c r="K188" i="39"/>
  <c r="K190" i="39"/>
  <c r="K59" i="39"/>
  <c r="K67" i="39"/>
  <c r="K75" i="39"/>
  <c r="K171" i="39"/>
  <c r="K179" i="39"/>
  <c r="K187" i="39"/>
  <c r="K68" i="39"/>
  <c r="K191" i="39"/>
  <c r="K192" i="39"/>
  <c r="K53" i="39"/>
  <c r="K61" i="39"/>
  <c r="K69" i="39"/>
  <c r="K77" i="39"/>
  <c r="K173" i="39"/>
  <c r="K181" i="39"/>
  <c r="K174" i="39"/>
  <c r="K180" i="39"/>
  <c r="K193" i="39"/>
  <c r="K54" i="39"/>
  <c r="K62" i="39"/>
  <c r="K70" i="39"/>
  <c r="K182" i="39"/>
  <c r="K194" i="39"/>
  <c r="K55" i="39"/>
  <c r="K63" i="39"/>
  <c r="K71" i="39"/>
  <c r="K175" i="39"/>
  <c r="K183" i="39"/>
  <c r="K52" i="39"/>
  <c r="K172" i="39"/>
  <c r="K195" i="39"/>
  <c r="K56" i="39"/>
  <c r="K64" i="39"/>
  <c r="K72" i="39"/>
  <c r="K176" i="39"/>
  <c r="K184" i="39"/>
  <c r="N30" i="43"/>
  <c r="H52" i="43"/>
  <c r="H76" i="43"/>
  <c r="N78" i="43"/>
  <c r="BG9" i="39" a="1"/>
  <c r="BG9" i="39" s="1"/>
  <c r="BF241" i="39" a="1"/>
  <c r="BF241" i="39" s="1"/>
  <c r="BB241" i="39" a="1"/>
  <c r="BB241" i="39" s="1"/>
  <c r="BR241" i="39" s="1"/>
  <c r="AX241" i="39" a="1"/>
  <c r="AX241" i="39" s="1"/>
  <c r="BN241" i="39" s="1"/>
  <c r="AT241" i="39" a="1"/>
  <c r="AT241" i="39" s="1"/>
  <c r="AP241" i="39" a="1"/>
  <c r="AP241" i="39" s="1"/>
  <c r="DV241" i="39" s="1"/>
  <c r="AL241" i="39" a="1"/>
  <c r="AL241" i="39" s="1"/>
  <c r="DR241" i="39" s="1"/>
  <c r="AH241" i="39" a="1"/>
  <c r="AH241" i="39" s="1"/>
  <c r="DN241" i="39" s="1"/>
  <c r="AD241" i="39" a="1"/>
  <c r="AD241" i="39" s="1"/>
  <c r="DJ241" i="39" s="1"/>
  <c r="BE241" i="39" a="1"/>
  <c r="BE241" i="39" s="1"/>
  <c r="BA241" i="39" a="1"/>
  <c r="BA241" i="39" s="1"/>
  <c r="BQ241" i="39" s="1"/>
  <c r="AW241" i="39" a="1"/>
  <c r="AW241" i="39" s="1"/>
  <c r="BM241" i="39" s="1"/>
  <c r="AS241" i="39" a="1"/>
  <c r="AS241" i="39" s="1"/>
  <c r="AO241" i="39" a="1"/>
  <c r="AO241" i="39" s="1"/>
  <c r="DU241" i="39" s="1"/>
  <c r="AK241" i="39" a="1"/>
  <c r="AK241" i="39" s="1"/>
  <c r="DQ241" i="39" s="1"/>
  <c r="AG241" i="39" a="1"/>
  <c r="AG241" i="39" s="1"/>
  <c r="DM241" i="39" s="1"/>
  <c r="AC241" i="39" a="1"/>
  <c r="AC241" i="39" s="1"/>
  <c r="DI241" i="39" s="1"/>
  <c r="BD241" i="39" a="1"/>
  <c r="BD241" i="39" s="1"/>
  <c r="AZ241" i="39" a="1"/>
  <c r="AZ241" i="39" s="1"/>
  <c r="BP241" i="39" s="1"/>
  <c r="AV241" i="39" a="1"/>
  <c r="AV241" i="39" s="1"/>
  <c r="BL241" i="39" s="1"/>
  <c r="AR241" i="39" a="1"/>
  <c r="AR241" i="39" s="1"/>
  <c r="AN241" i="39" a="1"/>
  <c r="AN241" i="39" s="1"/>
  <c r="DT241" i="39" s="1"/>
  <c r="AJ241" i="39" a="1"/>
  <c r="AJ241" i="39" s="1"/>
  <c r="DP241" i="39" s="1"/>
  <c r="AF241" i="39" a="1"/>
  <c r="AF241" i="39" s="1"/>
  <c r="DL241" i="39" s="1"/>
  <c r="AB241" i="39" a="1"/>
  <c r="AB241" i="39" s="1"/>
  <c r="DH241" i="39" s="1"/>
  <c r="J241" i="39"/>
  <c r="BX241" i="39" s="1" a="1"/>
  <c r="BX241" i="39" s="1"/>
  <c r="BG241" i="39" a="1"/>
  <c r="BG241" i="39" s="1"/>
  <c r="BW241" i="39" s="1"/>
  <c r="BC241" i="39" a="1"/>
  <c r="BC241" i="39" s="1"/>
  <c r="BS241" i="39" s="1"/>
  <c r="AY241" i="39" a="1"/>
  <c r="AY241" i="39" s="1"/>
  <c r="AU241" i="39" a="1"/>
  <c r="AU241" i="39" s="1"/>
  <c r="BK241" i="39" s="1"/>
  <c r="AQ241" i="39" a="1"/>
  <c r="AQ241" i="39" s="1"/>
  <c r="DW241" i="39" s="1"/>
  <c r="AM241" i="39" a="1"/>
  <c r="AM241" i="39" s="1"/>
  <c r="DS241" i="39" s="1"/>
  <c r="AI241" i="39" a="1"/>
  <c r="AI241" i="39" s="1"/>
  <c r="DO241" i="39" s="1"/>
  <c r="AE241" i="39" a="1"/>
  <c r="AE241" i="39" s="1"/>
  <c r="DK241" i="39" s="1"/>
  <c r="AH6" i="39" a="1"/>
  <c r="AH6" i="39" s="1"/>
  <c r="AQ6" i="39" a="1"/>
  <c r="AQ6" i="39" s="1"/>
  <c r="AZ6" i="39" a="1"/>
  <c r="AZ6" i="39" s="1"/>
  <c r="BE6" i="39" a="1"/>
  <c r="BE6" i="39" s="1"/>
  <c r="AH7" i="39" a="1"/>
  <c r="AH7" i="39" s="1"/>
  <c r="AQ7" i="39" a="1"/>
  <c r="AQ7" i="39" s="1"/>
  <c r="AZ7" i="39" a="1"/>
  <c r="AZ7" i="39" s="1"/>
  <c r="AD8" i="39" a="1"/>
  <c r="AD8" i="39" s="1"/>
  <c r="DJ8" i="39" s="1"/>
  <c r="AI8" i="39" a="1"/>
  <c r="AI8" i="39" s="1"/>
  <c r="AN8" i="39" a="1"/>
  <c r="AN8" i="39" s="1"/>
  <c r="DT8" i="39" s="1"/>
  <c r="AT8" i="39" a="1"/>
  <c r="AT8" i="39" s="1"/>
  <c r="BJ8" i="39" s="1"/>
  <c r="AY8" i="39" a="1"/>
  <c r="AY8" i="39" s="1"/>
  <c r="BD8" i="39" a="1"/>
  <c r="BD8" i="39" s="1"/>
  <c r="BT8" i="39" s="1"/>
  <c r="CD8" i="39"/>
  <c r="AE5" i="39" a="1"/>
  <c r="AE5" i="39" s="1"/>
  <c r="AI5" i="39" a="1"/>
  <c r="AI5" i="39" s="1"/>
  <c r="AM5" i="39" a="1"/>
  <c r="AM5" i="39" s="1"/>
  <c r="AQ5" i="39" a="1"/>
  <c r="AQ5" i="39" s="1"/>
  <c r="AU5" i="39" a="1"/>
  <c r="AU5" i="39" s="1"/>
  <c r="AY5" i="39" a="1"/>
  <c r="AY5" i="39" s="1"/>
  <c r="BC5" i="39" a="1"/>
  <c r="BC5" i="39" s="1"/>
  <c r="BG5" i="39" a="1"/>
  <c r="BG5" i="39" s="1"/>
  <c r="AD6" i="39" a="1"/>
  <c r="AD6" i="39" s="1"/>
  <c r="AM6" i="39" a="1"/>
  <c r="AM6" i="39" s="1"/>
  <c r="AV6" i="39" a="1"/>
  <c r="AV6" i="39" s="1"/>
  <c r="BA6" i="39" a="1"/>
  <c r="BA6" i="39" s="1"/>
  <c r="AD7" i="39" a="1"/>
  <c r="AD7" i="39" s="1"/>
  <c r="AM7" i="39" a="1"/>
  <c r="AM7" i="39" s="1"/>
  <c r="AV7" i="39" a="1"/>
  <c r="AV7" i="39" s="1"/>
  <c r="AO8" i="39" a="1"/>
  <c r="AO8" i="39" s="1"/>
  <c r="BE8" i="39" a="1"/>
  <c r="BE8" i="39" s="1"/>
  <c r="DE8" i="39" s="1"/>
  <c r="AI9" i="39" a="1"/>
  <c r="AI9" i="39" s="1"/>
  <c r="AN9" i="39" a="1"/>
  <c r="AN9" i="39" s="1"/>
  <c r="AY9" i="39" a="1"/>
  <c r="AY9" i="39" s="1"/>
  <c r="BO9" i="39" s="1"/>
  <c r="BD9" i="39" a="1"/>
  <c r="BD9" i="39" s="1"/>
  <c r="J5" i="39"/>
  <c r="AI6" i="39" a="1"/>
  <c r="AI6" i="39" s="1"/>
  <c r="AR6" i="39" a="1"/>
  <c r="AR6" i="39" s="1"/>
  <c r="AW6" i="39" a="1"/>
  <c r="AW6" i="39" s="1"/>
  <c r="BF6" i="39" a="1"/>
  <c r="BF6" i="39" s="1"/>
  <c r="AI7" i="39" a="1"/>
  <c r="AI7" i="39" s="1"/>
  <c r="AR7" i="39" a="1"/>
  <c r="AR7" i="39" s="1"/>
  <c r="BF7" i="39" a="1"/>
  <c r="BF7" i="39" s="1"/>
  <c r="AE8" i="39" a="1"/>
  <c r="AE8" i="39" s="1"/>
  <c r="AJ8" i="39" a="1"/>
  <c r="AJ8" i="39" s="1"/>
  <c r="AP8" i="39" a="1"/>
  <c r="AP8" i="39" s="1"/>
  <c r="AU8" i="39" a="1"/>
  <c r="AU8" i="39" s="1"/>
  <c r="BK8" i="39" s="1"/>
  <c r="AZ8" i="39" a="1"/>
  <c r="AZ8" i="39" s="1"/>
  <c r="BF8" i="39" a="1"/>
  <c r="BF8" i="39" s="1"/>
  <c r="AB5" i="39" a="1"/>
  <c r="AB5" i="39" s="1"/>
  <c r="AF5" i="39" a="1"/>
  <c r="AF5" i="39" s="1"/>
  <c r="AJ5" i="39" a="1"/>
  <c r="AJ5" i="39" s="1"/>
  <c r="AN5" i="39" a="1"/>
  <c r="AN5" i="39" s="1"/>
  <c r="AR5" i="39" a="1"/>
  <c r="AR5" i="39" s="1"/>
  <c r="AV5" i="39" a="1"/>
  <c r="AV5" i="39" s="1"/>
  <c r="AZ5" i="39" a="1"/>
  <c r="AZ5" i="39" s="1"/>
  <c r="BD5" i="39" a="1"/>
  <c r="BD5" i="39" s="1"/>
  <c r="AE6" i="39" a="1"/>
  <c r="AE6" i="39" s="1"/>
  <c r="AN6" i="39" a="1"/>
  <c r="AN6" i="39" s="1"/>
  <c r="AS6" i="39" a="1"/>
  <c r="AS6" i="39" s="1"/>
  <c r="BB6" i="39" a="1"/>
  <c r="BB6" i="39" s="1"/>
  <c r="AE7" i="39" a="1"/>
  <c r="AE7" i="39" s="1"/>
  <c r="AN7" i="39" a="1"/>
  <c r="AN7" i="39" s="1"/>
  <c r="BB7" i="39" a="1"/>
  <c r="BB7" i="39" s="1"/>
  <c r="AK8" i="39" a="1"/>
  <c r="AK8" i="39" s="1"/>
  <c r="DQ8" i="39" s="1"/>
  <c r="BA8" i="39" a="1"/>
  <c r="BA8" i="39" s="1"/>
  <c r="DD8" i="39"/>
  <c r="AE9" i="39" a="1"/>
  <c r="AE9" i="39" s="1"/>
  <c r="AJ9" i="39" a="1"/>
  <c r="AJ9" i="39" s="1"/>
  <c r="DP9" i="39" s="1"/>
  <c r="AU9" i="39" a="1"/>
  <c r="AU9" i="39" s="1"/>
  <c r="AZ9" i="39" a="1"/>
  <c r="AZ9" i="39" s="1"/>
  <c r="AJ6" i="39" a="1"/>
  <c r="AJ6" i="39" s="1"/>
  <c r="AO6" i="39" a="1"/>
  <c r="AO6" i="39" s="1"/>
  <c r="AX6" i="39" a="1"/>
  <c r="AX6" i="39" s="1"/>
  <c r="BN6" i="39" s="1"/>
  <c r="BG6" i="39" a="1"/>
  <c r="BG6" i="39" s="1"/>
  <c r="BW6" i="39" s="1"/>
  <c r="AJ7" i="39" a="1"/>
  <c r="AJ7" i="39" s="1"/>
  <c r="AX7" i="39" a="1"/>
  <c r="AX7" i="39" s="1"/>
  <c r="BN7" i="39" s="1"/>
  <c r="BG7" i="39" a="1"/>
  <c r="BG7" i="39" s="1"/>
  <c r="BW7" i="39" s="1"/>
  <c r="AF8" i="39" a="1"/>
  <c r="AF8" i="39" s="1"/>
  <c r="AL8" i="39" a="1"/>
  <c r="AL8" i="39" s="1"/>
  <c r="DR8" i="39" s="1"/>
  <c r="AQ8" i="39" a="1"/>
  <c r="AQ8" i="39" s="1"/>
  <c r="DW8" i="39" s="1"/>
  <c r="AV8" i="39" a="1"/>
  <c r="AV8" i="39" s="1"/>
  <c r="BL8" i="39" s="1"/>
  <c r="BB8" i="39" a="1"/>
  <c r="BB8" i="39" s="1"/>
  <c r="BG8" i="39" a="1"/>
  <c r="BG8" i="39" s="1"/>
  <c r="CT8" i="39"/>
  <c r="AC5" i="39" a="1"/>
  <c r="AC5" i="39" s="1"/>
  <c r="AG5" i="39" a="1"/>
  <c r="AG5" i="39" s="1"/>
  <c r="AK5" i="39" a="1"/>
  <c r="AK5" i="39" s="1"/>
  <c r="AO5" i="39" a="1"/>
  <c r="AO5" i="39" s="1"/>
  <c r="AS5" i="39" a="1"/>
  <c r="AS5" i="39" s="1"/>
  <c r="AW5" i="39" a="1"/>
  <c r="AW5" i="39" s="1"/>
  <c r="BA5" i="39" a="1"/>
  <c r="BA5" i="39" s="1"/>
  <c r="BE5" i="39" a="1"/>
  <c r="BE5" i="39" s="1"/>
  <c r="CY5" i="39"/>
  <c r="J6" i="39"/>
  <c r="BX6" i="39" s="1" a="1"/>
  <c r="BX6" i="39" s="1"/>
  <c r="AF6" i="39" a="1"/>
  <c r="AF6" i="39" s="1"/>
  <c r="AK6" i="39" a="1"/>
  <c r="AK6" i="39" s="1"/>
  <c r="DQ6" i="39" s="1"/>
  <c r="AT6" i="39" a="1"/>
  <c r="AT6" i="39" s="1"/>
  <c r="BJ6" i="39" s="1"/>
  <c r="BC6" i="39" a="1"/>
  <c r="BC6" i="39" s="1"/>
  <c r="BS6" i="39" s="1"/>
  <c r="J7" i="39"/>
  <c r="BX7" i="39" s="1" a="1"/>
  <c r="BX7" i="39" s="1"/>
  <c r="AF7" i="39" a="1"/>
  <c r="AF7" i="39" s="1"/>
  <c r="AT7" i="39" a="1"/>
  <c r="AT7" i="39" s="1"/>
  <c r="BJ7" i="39" s="1"/>
  <c r="BC7" i="39" a="1"/>
  <c r="BC7" i="39" s="1"/>
  <c r="J8" i="39"/>
  <c r="BX8" i="39" s="1" a="1"/>
  <c r="BX8" i="39" s="1"/>
  <c r="AG8" i="39" a="1"/>
  <c r="AG8" i="39" s="1"/>
  <c r="DM8" i="39" s="1"/>
  <c r="AW8" i="39" a="1"/>
  <c r="AW8" i="39" s="1"/>
  <c r="AF9" i="39" a="1"/>
  <c r="AF9" i="39" s="1"/>
  <c r="AQ9" i="39" a="1"/>
  <c r="AQ9" i="39" s="1"/>
  <c r="DW9" i="39" s="1"/>
  <c r="AV9" i="39" a="1"/>
  <c r="AV9" i="39" s="1"/>
  <c r="AS234" i="39" a="1"/>
  <c r="AS234" i="39" s="1"/>
  <c r="BF121" i="39" a="1"/>
  <c r="BF121" i="39" s="1"/>
  <c r="BB121" i="39" a="1"/>
  <c r="BB121" i="39" s="1"/>
  <c r="BR121" i="39" s="1"/>
  <c r="AX121" i="39" a="1"/>
  <c r="AX121" i="39" s="1"/>
  <c r="BN121" i="39" s="1"/>
  <c r="AT121" i="39" a="1"/>
  <c r="AT121" i="39" s="1"/>
  <c r="AP121" i="39" a="1"/>
  <c r="AP121" i="39" s="1"/>
  <c r="DV121" i="39" s="1"/>
  <c r="AL121" i="39" a="1"/>
  <c r="AL121" i="39" s="1"/>
  <c r="AH121" i="39" a="1"/>
  <c r="AH121" i="39" s="1"/>
  <c r="AD121" i="39" a="1"/>
  <c r="AD121" i="39" s="1"/>
  <c r="DJ121" i="39" s="1"/>
  <c r="BF122" i="39" a="1"/>
  <c r="BF122" i="39" s="1"/>
  <c r="BB122" i="39" a="1"/>
  <c r="BB122" i="39" s="1"/>
  <c r="BR122" i="39" s="1"/>
  <c r="AX122" i="39" a="1"/>
  <c r="AX122" i="39" s="1"/>
  <c r="AT122" i="39" a="1"/>
  <c r="AT122" i="39" s="1"/>
  <c r="AP122" i="39" a="1"/>
  <c r="AP122" i="39" s="1"/>
  <c r="DV122" i="39" s="1"/>
  <c r="AL122" i="39" a="1"/>
  <c r="AL122" i="39" s="1"/>
  <c r="AH122" i="39" a="1"/>
  <c r="AH122" i="39" s="1"/>
  <c r="AD122" i="39" a="1"/>
  <c r="AD122" i="39" s="1"/>
  <c r="DJ122" i="39" s="1"/>
  <c r="BE120" i="39" a="1"/>
  <c r="BE120" i="39" s="1"/>
  <c r="BA120" i="39" a="1"/>
  <c r="BA120" i="39" s="1"/>
  <c r="BQ120" i="39" s="1"/>
  <c r="AW120" i="39" a="1"/>
  <c r="AW120" i="39" s="1"/>
  <c r="AS120" i="39" a="1"/>
  <c r="AS120" i="39" s="1"/>
  <c r="AO120" i="39" a="1"/>
  <c r="AO120" i="39" s="1"/>
  <c r="DU120" i="39" s="1"/>
  <c r="AK120" i="39" a="1"/>
  <c r="AK120" i="39" s="1"/>
  <c r="AG120" i="39" a="1"/>
  <c r="AG120" i="39" s="1"/>
  <c r="AC120" i="39" a="1"/>
  <c r="AC120" i="39" s="1"/>
  <c r="DI120" i="39" s="1"/>
  <c r="BE122" i="39" a="1"/>
  <c r="BE122" i="39" s="1"/>
  <c r="BA122" i="39" a="1"/>
  <c r="BA122" i="39" s="1"/>
  <c r="BQ122" i="39" s="1"/>
  <c r="AW122" i="39" a="1"/>
  <c r="AW122" i="39" s="1"/>
  <c r="AS122" i="39" a="1"/>
  <c r="AS122" i="39" s="1"/>
  <c r="AO122" i="39" a="1"/>
  <c r="AO122" i="39" s="1"/>
  <c r="DU122" i="39" s="1"/>
  <c r="AK122" i="39" a="1"/>
  <c r="AK122" i="39" s="1"/>
  <c r="AG122" i="39" a="1"/>
  <c r="AG122" i="39" s="1"/>
  <c r="AC122" i="39" a="1"/>
  <c r="AC122" i="39" s="1"/>
  <c r="DI122" i="39" s="1"/>
  <c r="BD120" i="39" a="1"/>
  <c r="BD120" i="39" s="1"/>
  <c r="AZ120" i="39" a="1"/>
  <c r="AZ120" i="39" s="1"/>
  <c r="BP120" i="39" s="1"/>
  <c r="AV120" i="39" a="1"/>
  <c r="AV120" i="39" s="1"/>
  <c r="AR120" i="39" a="1"/>
  <c r="AR120" i="39" s="1"/>
  <c r="AN120" i="39" a="1"/>
  <c r="AN120" i="39" s="1"/>
  <c r="DT120" i="39" s="1"/>
  <c r="AJ120" i="39" a="1"/>
  <c r="AJ120" i="39" s="1"/>
  <c r="AF120" i="39" a="1"/>
  <c r="AF120" i="39" s="1"/>
  <c r="AB120" i="39" a="1"/>
  <c r="AB120" i="39" s="1"/>
  <c r="DH120" i="39" s="1"/>
  <c r="J119" i="39"/>
  <c r="BX119" i="39" s="1" a="1"/>
  <c r="BX119" i="39" s="1"/>
  <c r="BG118" i="39" a="1"/>
  <c r="BG118" i="39" s="1"/>
  <c r="BW118" i="39" s="1"/>
  <c r="BC118" i="39" a="1"/>
  <c r="BC118" i="39" s="1"/>
  <c r="AY118" i="39" a="1"/>
  <c r="AY118" i="39" s="1"/>
  <c r="AU118" i="39" a="1"/>
  <c r="AU118" i="39" s="1"/>
  <c r="BK118" i="39" s="1"/>
  <c r="AQ118" i="39" a="1"/>
  <c r="AQ118" i="39" s="1"/>
  <c r="AM118" i="39" a="1"/>
  <c r="AM118" i="39" s="1"/>
  <c r="AI118" i="39" a="1"/>
  <c r="AI118" i="39" s="1"/>
  <c r="AE118" i="39" a="1"/>
  <c r="AE118" i="39" s="1"/>
  <c r="BD121" i="39" a="1"/>
  <c r="BD121" i="39" s="1"/>
  <c r="BT121" i="39" s="1"/>
  <c r="AZ121" i="39" a="1"/>
  <c r="AZ121" i="39" s="1"/>
  <c r="AV121" i="39" a="1"/>
  <c r="AV121" i="39" s="1"/>
  <c r="AR121" i="39" a="1"/>
  <c r="AR121" i="39" s="1"/>
  <c r="BH121" i="39" s="1"/>
  <c r="AN121" i="39" a="1"/>
  <c r="AN121" i="39" s="1"/>
  <c r="AJ121" i="39" a="1"/>
  <c r="AJ121" i="39" s="1"/>
  <c r="AF121" i="39" a="1"/>
  <c r="AF121" i="39" s="1"/>
  <c r="AB121" i="39" a="1"/>
  <c r="AB121" i="39" s="1"/>
  <c r="J120" i="39"/>
  <c r="BX120" i="39" s="1" a="1"/>
  <c r="BX120" i="39" s="1"/>
  <c r="BG119" i="39" a="1"/>
  <c r="BG119" i="39" s="1"/>
  <c r="BC119" i="39" a="1"/>
  <c r="BC119" i="39" s="1"/>
  <c r="AY119" i="39" a="1"/>
  <c r="AY119" i="39" s="1"/>
  <c r="BO119" i="39" s="1"/>
  <c r="AU119" i="39" a="1"/>
  <c r="AU119" i="39" s="1"/>
  <c r="AQ119" i="39" a="1"/>
  <c r="AQ119" i="39" s="1"/>
  <c r="AM119" i="39" a="1"/>
  <c r="AM119" i="39" s="1"/>
  <c r="AI119" i="39" a="1"/>
  <c r="AI119" i="39" s="1"/>
  <c r="AE119" i="39" a="1"/>
  <c r="AE119" i="39" s="1"/>
  <c r="DK119" i="39" s="1"/>
  <c r="BF117" i="39" a="1"/>
  <c r="BF117" i="39" s="1"/>
  <c r="BB117" i="39" a="1"/>
  <c r="BB117" i="39" s="1"/>
  <c r="AX117" i="39" a="1"/>
  <c r="AX117" i="39" s="1"/>
  <c r="AT117" i="39" a="1"/>
  <c r="AT117" i="39" s="1"/>
  <c r="BD122" i="39" a="1"/>
  <c r="BD122" i="39" s="1"/>
  <c r="AZ122" i="39" a="1"/>
  <c r="AZ122" i="39" s="1"/>
  <c r="AV122" i="39" a="1"/>
  <c r="AV122" i="39" s="1"/>
  <c r="AR122" i="39" a="1"/>
  <c r="AR122" i="39" s="1"/>
  <c r="AN122" i="39" a="1"/>
  <c r="AN122" i="39" s="1"/>
  <c r="DT122" i="39" s="1"/>
  <c r="AJ122" i="39" a="1"/>
  <c r="AJ122" i="39" s="1"/>
  <c r="AF122" i="39" a="1"/>
  <c r="AF122" i="39" s="1"/>
  <c r="DL122" i="39" s="1"/>
  <c r="AB122" i="39" a="1"/>
  <c r="AB122" i="39" s="1"/>
  <c r="J122" i="39"/>
  <c r="BX122" i="39" s="1" a="1"/>
  <c r="BX122" i="39" s="1"/>
  <c r="BG121" i="39" a="1"/>
  <c r="BG121" i="39" s="1"/>
  <c r="BC121" i="39" a="1"/>
  <c r="BC121" i="39" s="1"/>
  <c r="AY121" i="39" a="1"/>
  <c r="AY121" i="39" s="1"/>
  <c r="BO121" i="39" s="1"/>
  <c r="AU121" i="39" a="1"/>
  <c r="AU121" i="39" s="1"/>
  <c r="AQ121" i="39" a="1"/>
  <c r="AQ121" i="39" s="1"/>
  <c r="AM121" i="39" a="1"/>
  <c r="AM121" i="39" s="1"/>
  <c r="DS121" i="39" s="1"/>
  <c r="AI121" i="39" a="1"/>
  <c r="AI121" i="39" s="1"/>
  <c r="AE121" i="39" a="1"/>
  <c r="AE121" i="39" s="1"/>
  <c r="BF119" i="39" a="1"/>
  <c r="BF119" i="39" s="1"/>
  <c r="BB119" i="39" a="1"/>
  <c r="BB119" i="39" s="1"/>
  <c r="AX119" i="39" a="1"/>
  <c r="AX119" i="39" s="1"/>
  <c r="AT119" i="39" a="1"/>
  <c r="AT119" i="39" s="1"/>
  <c r="AP119" i="39" a="1"/>
  <c r="AP119" i="39" s="1"/>
  <c r="AL119" i="39" a="1"/>
  <c r="AL119" i="39" s="1"/>
  <c r="DR119" i="39" s="1"/>
  <c r="AH119" i="39" a="1"/>
  <c r="AH119" i="39" s="1"/>
  <c r="AD119" i="39" a="1"/>
  <c r="AD119" i="39" s="1"/>
  <c r="BE117" i="39" a="1"/>
  <c r="BE117" i="39" s="1"/>
  <c r="BA117" i="39" a="1"/>
  <c r="BA117" i="39" s="1"/>
  <c r="AW117" i="39" a="1"/>
  <c r="AW117" i="39" s="1"/>
  <c r="AS117" i="39" a="1"/>
  <c r="AS117" i="39" s="1"/>
  <c r="BG122" i="39" a="1"/>
  <c r="BG122" i="39" s="1"/>
  <c r="BC122" i="39" a="1"/>
  <c r="BC122" i="39" s="1"/>
  <c r="BS122" i="39" s="1"/>
  <c r="AY122" i="39" a="1"/>
  <c r="AY122" i="39" s="1"/>
  <c r="AU122" i="39" a="1"/>
  <c r="AU122" i="39" s="1"/>
  <c r="AQ122" i="39" a="1"/>
  <c r="AQ122" i="39" s="1"/>
  <c r="AM122" i="39" a="1"/>
  <c r="AM122" i="39" s="1"/>
  <c r="AI122" i="39" a="1"/>
  <c r="AI122" i="39" s="1"/>
  <c r="DO122" i="39" s="1"/>
  <c r="AE122" i="39" a="1"/>
  <c r="AE122" i="39" s="1"/>
  <c r="DK122" i="39" s="1"/>
  <c r="BF120" i="39" a="1"/>
  <c r="BF120" i="39" s="1"/>
  <c r="BB120" i="39" a="1"/>
  <c r="BB120" i="39" s="1"/>
  <c r="BR120" i="39" s="1"/>
  <c r="AX120" i="39" a="1"/>
  <c r="AX120" i="39" s="1"/>
  <c r="AT120" i="39" a="1"/>
  <c r="AT120" i="39" s="1"/>
  <c r="AP120" i="39" a="1"/>
  <c r="AP120" i="39" s="1"/>
  <c r="AL120" i="39" a="1"/>
  <c r="AL120" i="39" s="1"/>
  <c r="AH120" i="39" a="1"/>
  <c r="AH120" i="39" s="1"/>
  <c r="DN120" i="39" s="1"/>
  <c r="AD120" i="39" a="1"/>
  <c r="AD120" i="39" s="1"/>
  <c r="DJ120" i="39" s="1"/>
  <c r="AS121" i="39" a="1"/>
  <c r="AS121" i="39" s="1"/>
  <c r="BA118" i="39" a="1"/>
  <c r="BA118" i="39" s="1"/>
  <c r="AH118" i="39" a="1"/>
  <c r="AH118" i="39" s="1"/>
  <c r="AB118" i="39" a="1"/>
  <c r="AB118" i="39" s="1"/>
  <c r="AQ117" i="39" a="1"/>
  <c r="AQ117" i="39" s="1"/>
  <c r="AM117" i="39" a="1"/>
  <c r="AM117" i="39" s="1"/>
  <c r="AI117" i="39" a="1"/>
  <c r="AI117" i="39" s="1"/>
  <c r="AE117" i="39" a="1"/>
  <c r="AE117" i="39" s="1"/>
  <c r="BF115" i="39" a="1"/>
  <c r="BF115" i="39" s="1"/>
  <c r="BB115" i="39" a="1"/>
  <c r="BB115" i="39" s="1"/>
  <c r="BR115" i="39" s="1"/>
  <c r="AX115" i="39" a="1"/>
  <c r="AX115" i="39" s="1"/>
  <c r="AT115" i="39" a="1"/>
  <c r="AT115" i="39" s="1"/>
  <c r="AP115" i="39" a="1"/>
  <c r="AP115" i="39" s="1"/>
  <c r="AL115" i="39" a="1"/>
  <c r="AL115" i="39" s="1"/>
  <c r="AH115" i="39" a="1"/>
  <c r="AH115" i="39" s="1"/>
  <c r="DN115" i="39" s="1"/>
  <c r="AD115" i="39" a="1"/>
  <c r="AD115" i="39" s="1"/>
  <c r="DJ115" i="39" s="1"/>
  <c r="AO121" i="39" a="1"/>
  <c r="AO121" i="39" s="1"/>
  <c r="AU120" i="39" a="1"/>
  <c r="AU120" i="39" s="1"/>
  <c r="AE120" i="39" a="1"/>
  <c r="AE120" i="39" s="1"/>
  <c r="BE119" i="39" a="1"/>
  <c r="BE119" i="39" s="1"/>
  <c r="BU119" i="39" s="1"/>
  <c r="AW119" i="39" a="1"/>
  <c r="AW119" i="39" s="1"/>
  <c r="AO119" i="39" a="1"/>
  <c r="AO119" i="39" s="1"/>
  <c r="AG119" i="39" a="1"/>
  <c r="AG119" i="39" s="1"/>
  <c r="DM119" i="39" s="1"/>
  <c r="AT118" i="39" a="1"/>
  <c r="AT118" i="39" s="1"/>
  <c r="AN118" i="39" a="1"/>
  <c r="AN118" i="39" s="1"/>
  <c r="AG118" i="39" a="1"/>
  <c r="AG118" i="39" s="1"/>
  <c r="J118" i="39"/>
  <c r="BX118" i="39" s="1" a="1"/>
  <c r="BX118" i="39" s="1"/>
  <c r="BC117" i="39" a="1"/>
  <c r="BC117" i="39" s="1"/>
  <c r="BS117" i="39" s="1"/>
  <c r="AV117" i="39" a="1"/>
  <c r="AV117" i="39" s="1"/>
  <c r="BF116" i="39" a="1"/>
  <c r="BF116" i="39" s="1"/>
  <c r="BB116" i="39" a="1"/>
  <c r="BB116" i="39" s="1"/>
  <c r="BR116" i="39" s="1"/>
  <c r="AX116" i="39" a="1"/>
  <c r="AX116" i="39" s="1"/>
  <c r="AT116" i="39" a="1"/>
  <c r="AT116" i="39" s="1"/>
  <c r="AP116" i="39" a="1"/>
  <c r="AP116" i="39" s="1"/>
  <c r="DV116" i="39" s="1"/>
  <c r="AL116" i="39" a="1"/>
  <c r="AL116" i="39" s="1"/>
  <c r="AH116" i="39" a="1"/>
  <c r="AH116" i="39" s="1"/>
  <c r="AD116" i="39" a="1"/>
  <c r="AD116" i="39" s="1"/>
  <c r="AK121" i="39" a="1"/>
  <c r="AK121" i="39" s="1"/>
  <c r="AG121" i="39" a="1"/>
  <c r="AG121" i="39" s="1"/>
  <c r="DM121" i="39" s="1"/>
  <c r="BG120" i="39" a="1"/>
  <c r="BG120" i="39" s="1"/>
  <c r="BW120" i="39" s="1"/>
  <c r="AQ120" i="39" a="1"/>
  <c r="AQ120" i="39" s="1"/>
  <c r="BE118" i="39" a="1"/>
  <c r="BE118" i="39" s="1"/>
  <c r="BU118" i="39" s="1"/>
  <c r="AL118" i="39" a="1"/>
  <c r="AL118" i="39" s="1"/>
  <c r="AF118" i="39" a="1"/>
  <c r="AF118" i="39" s="1"/>
  <c r="AU117" i="39" a="1"/>
  <c r="AU117" i="39" s="1"/>
  <c r="BE116" i="39" a="1"/>
  <c r="BE116" i="39" s="1"/>
  <c r="BA116" i="39" a="1"/>
  <c r="BA116" i="39" s="1"/>
  <c r="BQ116" i="39" s="1"/>
  <c r="AW116" i="39" a="1"/>
  <c r="AW116" i="39" s="1"/>
  <c r="AS116" i="39" a="1"/>
  <c r="AS116" i="39" s="1"/>
  <c r="AO116" i="39" a="1"/>
  <c r="AO116" i="39" s="1"/>
  <c r="DU116" i="39" s="1"/>
  <c r="AK116" i="39" a="1"/>
  <c r="AK116" i="39" s="1"/>
  <c r="AG116" i="39" a="1"/>
  <c r="AG116" i="39" s="1"/>
  <c r="AC116" i="39" a="1"/>
  <c r="AC116" i="39" s="1"/>
  <c r="BD114" i="39" a="1"/>
  <c r="BD114" i="39" s="1"/>
  <c r="AZ114" i="39" a="1"/>
  <c r="AZ114" i="39" s="1"/>
  <c r="AV114" i="39" a="1"/>
  <c r="AV114" i="39" s="1"/>
  <c r="AR114" i="39" a="1"/>
  <c r="AR114" i="39" s="1"/>
  <c r="BA121" i="39" a="1"/>
  <c r="BA121" i="39" s="1"/>
  <c r="BQ121" i="39" s="1"/>
  <c r="AZ119" i="39" a="1"/>
  <c r="AZ119" i="39" s="1"/>
  <c r="AR119" i="39" a="1"/>
  <c r="AR119" i="39" s="1"/>
  <c r="AJ119" i="39" a="1"/>
  <c r="AJ119" i="39" s="1"/>
  <c r="AB119" i="39" a="1"/>
  <c r="AB119" i="39" s="1"/>
  <c r="AP118" i="39" a="1"/>
  <c r="AP118" i="39" s="1"/>
  <c r="AJ118" i="39" a="1"/>
  <c r="AJ118" i="39" s="1"/>
  <c r="AC118" i="39" a="1"/>
  <c r="AC118" i="39" s="1"/>
  <c r="AY117" i="39" a="1"/>
  <c r="AY117" i="39" s="1"/>
  <c r="BO117" i="39" s="1"/>
  <c r="AR117" i="39" a="1"/>
  <c r="AR117" i="39" s="1"/>
  <c r="AN117" i="39" a="1"/>
  <c r="AN117" i="39" s="1"/>
  <c r="AJ117" i="39" a="1"/>
  <c r="AJ117" i="39" s="1"/>
  <c r="AF117" i="39" a="1"/>
  <c r="AF117" i="39" s="1"/>
  <c r="AB117" i="39" a="1"/>
  <c r="AB117" i="39" s="1"/>
  <c r="J116" i="39"/>
  <c r="BX116" i="39" s="1" a="1"/>
  <c r="BX116" i="39" s="1"/>
  <c r="BG115" i="39" a="1"/>
  <c r="BG115" i="39" s="1"/>
  <c r="BC115" i="39" a="1"/>
  <c r="BC115" i="39" s="1"/>
  <c r="BS115" i="39" s="1"/>
  <c r="AY115" i="39" a="1"/>
  <c r="AY115" i="39" s="1"/>
  <c r="AU115" i="39" a="1"/>
  <c r="AU115" i="39" s="1"/>
  <c r="AQ115" i="39" a="1"/>
  <c r="AQ115" i="39" s="1"/>
  <c r="AM115" i="39" a="1"/>
  <c r="AM115" i="39" s="1"/>
  <c r="AI115" i="39" a="1"/>
  <c r="AI115" i="39" s="1"/>
  <c r="DO115" i="39" s="1"/>
  <c r="AE115" i="39" a="1"/>
  <c r="AE115" i="39" s="1"/>
  <c r="DK115" i="39" s="1"/>
  <c r="AW121" i="39" a="1"/>
  <c r="AW121" i="39" s="1"/>
  <c r="AY120" i="39" a="1"/>
  <c r="AY120" i="39" s="1"/>
  <c r="AI120" i="39" a="1"/>
  <c r="AI120" i="39" s="1"/>
  <c r="BB118" i="39" a="1"/>
  <c r="BB118" i="39" s="1"/>
  <c r="BR118" i="39" s="1"/>
  <c r="AV118" i="39" a="1"/>
  <c r="AV118" i="39" s="1"/>
  <c r="BL118" i="39" s="1"/>
  <c r="AO118" i="39" a="1"/>
  <c r="AO118" i="39" s="1"/>
  <c r="BD117" i="39" a="1"/>
  <c r="BD117" i="39" s="1"/>
  <c r="BT117" i="39" s="1"/>
  <c r="AM120" i="39" a="1"/>
  <c r="AM120" i="39" s="1"/>
  <c r="AV119" i="39" a="1"/>
  <c r="AV119" i="39" s="1"/>
  <c r="AC119" i="39" a="1"/>
  <c r="AC119" i="39" s="1"/>
  <c r="AZ118" i="39" a="1"/>
  <c r="AZ118" i="39" s="1"/>
  <c r="AG117" i="39" a="1"/>
  <c r="AG117" i="39" s="1"/>
  <c r="AZ116" i="39" a="1"/>
  <c r="AZ116" i="39" s="1"/>
  <c r="AR116" i="39" a="1"/>
  <c r="AR116" i="39" s="1"/>
  <c r="AJ116" i="39" a="1"/>
  <c r="AJ116" i="39" s="1"/>
  <c r="DP116" i="39" s="1"/>
  <c r="AB116" i="39" a="1"/>
  <c r="AB116" i="39" s="1"/>
  <c r="DH116" i="39" s="1"/>
  <c r="AW115" i="39" a="1"/>
  <c r="AW115" i="39" s="1"/>
  <c r="AJ115" i="39" a="1"/>
  <c r="AJ115" i="39" s="1"/>
  <c r="BE114" i="39" a="1"/>
  <c r="BE114" i="39" s="1"/>
  <c r="AX118" i="39" a="1"/>
  <c r="AX118" i="39" s="1"/>
  <c r="BN118" i="39" s="1"/>
  <c r="BG117" i="39" a="1"/>
  <c r="BG117" i="39" s="1"/>
  <c r="BW117" i="39" s="1"/>
  <c r="AP117" i="39" a="1"/>
  <c r="AP117" i="39" s="1"/>
  <c r="DV117" i="39" s="1"/>
  <c r="BG116" i="39" a="1"/>
  <c r="BG116" i="39" s="1"/>
  <c r="BW116" i="39" s="1"/>
  <c r="AY116" i="39" a="1"/>
  <c r="AY116" i="39" s="1"/>
  <c r="AQ116" i="39" a="1"/>
  <c r="AQ116" i="39" s="1"/>
  <c r="AI116" i="39" a="1"/>
  <c r="AI116" i="39" s="1"/>
  <c r="AV115" i="39" a="1"/>
  <c r="AV115" i="39" s="1"/>
  <c r="AC115" i="39" a="1"/>
  <c r="AC115" i="39" s="1"/>
  <c r="AY114" i="39" a="1"/>
  <c r="AY114" i="39" s="1"/>
  <c r="AT114" i="39" a="1"/>
  <c r="AT114" i="39" s="1"/>
  <c r="AO114" i="39" a="1"/>
  <c r="AO114" i="39" s="1"/>
  <c r="DU114" i="39" s="1"/>
  <c r="AK114" i="39" a="1"/>
  <c r="AK114" i="39" s="1"/>
  <c r="AG114" i="39" a="1"/>
  <c r="AG114" i="39" s="1"/>
  <c r="AC114" i="39" a="1"/>
  <c r="AC114" i="39" s="1"/>
  <c r="BD112" i="39" a="1"/>
  <c r="BD112" i="39" s="1"/>
  <c r="AZ112" i="39" a="1"/>
  <c r="AZ112" i="39" s="1"/>
  <c r="AV112" i="39" a="1"/>
  <c r="AV112" i="39" s="1"/>
  <c r="AR112" i="39" a="1"/>
  <c r="AR112" i="39" s="1"/>
  <c r="AN112" i="39" a="1"/>
  <c r="AN112" i="39" s="1"/>
  <c r="DT112" i="39" s="1"/>
  <c r="AJ112" i="39" a="1"/>
  <c r="AJ112" i="39" s="1"/>
  <c r="DP112" i="39" s="1"/>
  <c r="AF112" i="39" a="1"/>
  <c r="AF112" i="39" s="1"/>
  <c r="AB112" i="39" a="1"/>
  <c r="AB112" i="39" s="1"/>
  <c r="AS119" i="39" a="1"/>
  <c r="AS119" i="39" s="1"/>
  <c r="AW118" i="39" a="1"/>
  <c r="AW118" i="39" s="1"/>
  <c r="BM118" i="39" s="1"/>
  <c r="AO117" i="39" a="1"/>
  <c r="AO117" i="39" s="1"/>
  <c r="DU117" i="39" s="1"/>
  <c r="AD117" i="39" a="1"/>
  <c r="AD117" i="39" s="1"/>
  <c r="DJ117" i="39" s="1"/>
  <c r="AO115" i="39" a="1"/>
  <c r="AO115" i="39" s="1"/>
  <c r="DU115" i="39" s="1"/>
  <c r="AB115" i="39" a="1"/>
  <c r="AB115" i="39" s="1"/>
  <c r="AS114" i="39" a="1"/>
  <c r="AS114" i="39" s="1"/>
  <c r="AN119" i="39" a="1"/>
  <c r="AN119" i="39" s="1"/>
  <c r="AS118" i="39" a="1"/>
  <c r="AS118" i="39" s="1"/>
  <c r="BI118" i="39" s="1"/>
  <c r="AD118" i="39" a="1"/>
  <c r="AD118" i="39" s="1"/>
  <c r="AC117" i="39" a="1"/>
  <c r="AC117" i="39" s="1"/>
  <c r="AR118" i="39" a="1"/>
  <c r="AR118" i="39" s="1"/>
  <c r="BH118" i="39" s="1"/>
  <c r="AC121" i="39" a="1"/>
  <c r="AC121" i="39" s="1"/>
  <c r="DI121" i="39" s="1"/>
  <c r="AF119" i="39" a="1"/>
  <c r="AF119" i="39" s="1"/>
  <c r="DL119" i="39" s="1"/>
  <c r="BE115" i="39" a="1"/>
  <c r="BE115" i="39" s="1"/>
  <c r="AR115" i="39" a="1"/>
  <c r="AR115" i="39" s="1"/>
  <c r="BA114" i="39" a="1"/>
  <c r="BA114" i="39" s="1"/>
  <c r="BE121" i="39" a="1"/>
  <c r="BE121" i="39" s="1"/>
  <c r="BU121" i="39" s="1"/>
  <c r="AK119" i="39" a="1"/>
  <c r="AK119" i="39" s="1"/>
  <c r="AK117" i="39" a="1"/>
  <c r="AK117" i="39" s="1"/>
  <c r="AK115" i="39" a="1"/>
  <c r="AK115" i="39" s="1"/>
  <c r="AP114" i="39" a="1"/>
  <c r="AP114" i="39" s="1"/>
  <c r="AI114" i="39" a="1"/>
  <c r="AI114" i="39" s="1"/>
  <c r="DO114" i="39" s="1"/>
  <c r="AB114" i="39" a="1"/>
  <c r="AB114" i="39" s="1"/>
  <c r="DH114" i="39" s="1"/>
  <c r="BD113" i="39" a="1"/>
  <c r="BD113" i="39" s="1"/>
  <c r="AU113" i="39" a="1"/>
  <c r="AU113" i="39" s="1"/>
  <c r="AL113" i="39" a="1"/>
  <c r="AL113" i="39" s="1"/>
  <c r="AC113" i="39" a="1"/>
  <c r="AC113" i="39" s="1"/>
  <c r="AU112" i="39" a="1"/>
  <c r="AU112" i="39" s="1"/>
  <c r="AL112" i="39" a="1"/>
  <c r="AL112" i="39" s="1"/>
  <c r="AC112" i="39" a="1"/>
  <c r="AC112" i="39" s="1"/>
  <c r="BG111" i="39" a="1"/>
  <c r="BG111" i="39" s="1"/>
  <c r="BC111" i="39" a="1"/>
  <c r="BC111" i="39" s="1"/>
  <c r="AY111" i="39" a="1"/>
  <c r="AY111" i="39" s="1"/>
  <c r="AU111" i="39" a="1"/>
  <c r="AU111" i="39" s="1"/>
  <c r="AQ111" i="39" a="1"/>
  <c r="AQ111" i="39" s="1"/>
  <c r="AM111" i="39" a="1"/>
  <c r="AM111" i="39" s="1"/>
  <c r="DS111" i="39" s="1"/>
  <c r="AI111" i="39" a="1"/>
  <c r="AI111" i="39" s="1"/>
  <c r="DO111" i="39" s="1"/>
  <c r="AE111" i="39" a="1"/>
  <c r="AE111" i="39" s="1"/>
  <c r="BF109" i="39" a="1"/>
  <c r="BF109" i="39" s="1"/>
  <c r="BB109" i="39" a="1"/>
  <c r="BB109" i="39" s="1"/>
  <c r="AX109" i="39" a="1"/>
  <c r="AX109" i="39" s="1"/>
  <c r="AT109" i="39" a="1"/>
  <c r="AT109" i="39" s="1"/>
  <c r="AP109" i="39" a="1"/>
  <c r="AP109" i="39" s="1"/>
  <c r="AL109" i="39" a="1"/>
  <c r="AL109" i="39" s="1"/>
  <c r="DR109" i="39" s="1"/>
  <c r="AH109" i="39" a="1"/>
  <c r="AH109" i="39" s="1"/>
  <c r="DN109" i="39" s="1"/>
  <c r="AD109" i="39" a="1"/>
  <c r="AD109" i="39" s="1"/>
  <c r="BE107" i="39" a="1"/>
  <c r="BE107" i="39" s="1"/>
  <c r="BA107" i="39" a="1"/>
  <c r="BA107" i="39" s="1"/>
  <c r="AW107" i="39" a="1"/>
  <c r="AW107" i="39" s="1"/>
  <c r="AS107" i="39" a="1"/>
  <c r="AS107" i="39" s="1"/>
  <c r="AO107" i="39" a="1"/>
  <c r="AO107" i="39" s="1"/>
  <c r="AK107" i="39" a="1"/>
  <c r="AK107" i="39" s="1"/>
  <c r="DQ107" i="39" s="1"/>
  <c r="AG107" i="39" a="1"/>
  <c r="AG107" i="39" s="1"/>
  <c r="DM107" i="39" s="1"/>
  <c r="AC107" i="39" a="1"/>
  <c r="AC107" i="39" s="1"/>
  <c r="J121" i="39"/>
  <c r="BX121" i="39" s="1" a="1"/>
  <c r="BX121" i="39" s="1"/>
  <c r="AH117" i="39" a="1"/>
  <c r="AH117" i="39" s="1"/>
  <c r="DN117" i="39" s="1"/>
  <c r="AX114" i="39" a="1"/>
  <c r="AX114" i="39" s="1"/>
  <c r="AN114" i="39" a="1"/>
  <c r="AN114" i="39" s="1"/>
  <c r="DT114" i="39" s="1"/>
  <c r="J114" i="39"/>
  <c r="BX114" i="39" s="1" a="1"/>
  <c r="BX114" i="39" s="1"/>
  <c r="AY113" i="39" a="1"/>
  <c r="AY113" i="39" s="1"/>
  <c r="AP113" i="39" a="1"/>
  <c r="AP113" i="39" s="1"/>
  <c r="AG113" i="39" a="1"/>
  <c r="AG113" i="39" s="1"/>
  <c r="AB113" i="39" a="1"/>
  <c r="AB113" i="39" s="1"/>
  <c r="AY112" i="39" a="1"/>
  <c r="AY112" i="39" s="1"/>
  <c r="AP112" i="39" a="1"/>
  <c r="AP112" i="39" s="1"/>
  <c r="AG112" i="39" a="1"/>
  <c r="AG112" i="39" s="1"/>
  <c r="BF110" i="39" a="1"/>
  <c r="BF110" i="39" s="1"/>
  <c r="BB110" i="39" a="1"/>
  <c r="BB110" i="39" s="1"/>
  <c r="BR110" i="39" s="1"/>
  <c r="AX110" i="39" a="1"/>
  <c r="AX110" i="39" s="1"/>
  <c r="AT110" i="39" a="1"/>
  <c r="AT110" i="39" s="1"/>
  <c r="AP110" i="39" a="1"/>
  <c r="AP110" i="39" s="1"/>
  <c r="AL110" i="39" a="1"/>
  <c r="AL110" i="39" s="1"/>
  <c r="AH110" i="39" a="1"/>
  <c r="AH110" i="39" s="1"/>
  <c r="AD110" i="39" a="1"/>
  <c r="AD110" i="39" s="1"/>
  <c r="BE108" i="39" a="1"/>
  <c r="BE108" i="39" s="1"/>
  <c r="BA108" i="39" a="1"/>
  <c r="BA108" i="39" s="1"/>
  <c r="AW108" i="39" a="1"/>
  <c r="AW108" i="39" s="1"/>
  <c r="AS108" i="39" a="1"/>
  <c r="AS108" i="39" s="1"/>
  <c r="AO108" i="39" a="1"/>
  <c r="AO108" i="39" s="1"/>
  <c r="AK108" i="39" a="1"/>
  <c r="AK108" i="39" s="1"/>
  <c r="AG108" i="39" a="1"/>
  <c r="AG108" i="39" s="1"/>
  <c r="AC108" i="39" a="1"/>
  <c r="AC108" i="39" s="1"/>
  <c r="BD106" i="39" a="1"/>
  <c r="BD106" i="39" s="1"/>
  <c r="AZ106" i="39" a="1"/>
  <c r="AZ106" i="39" s="1"/>
  <c r="AV106" i="39" a="1"/>
  <c r="AV106" i="39" s="1"/>
  <c r="AR106" i="39" a="1"/>
  <c r="AR106" i="39" s="1"/>
  <c r="AN106" i="39" a="1"/>
  <c r="AN106" i="39" s="1"/>
  <c r="AJ106" i="39" a="1"/>
  <c r="AJ106" i="39" s="1"/>
  <c r="AF106" i="39" a="1"/>
  <c r="AF106" i="39" s="1"/>
  <c r="AB106" i="39" a="1"/>
  <c r="AB106" i="39" s="1"/>
  <c r="BC120" i="39" a="1"/>
  <c r="BC120" i="39" s="1"/>
  <c r="BD116" i="39" a="1"/>
  <c r="BD116" i="39" s="1"/>
  <c r="AN116" i="39" a="1"/>
  <c r="AN116" i="39" s="1"/>
  <c r="AG115" i="39" a="1"/>
  <c r="AG115" i="39" s="1"/>
  <c r="DM115" i="39" s="1"/>
  <c r="AW114" i="39" a="1"/>
  <c r="AW114" i="39" s="1"/>
  <c r="BM114" i="39" s="1"/>
  <c r="AH114" i="39" a="1"/>
  <c r="AH114" i="39" s="1"/>
  <c r="DN114" i="39" s="1"/>
  <c r="BC113" i="39" a="1"/>
  <c r="BC113" i="39" s="1"/>
  <c r="AT113" i="39" a="1"/>
  <c r="AT113" i="39" s="1"/>
  <c r="AK113" i="39" a="1"/>
  <c r="AK113" i="39" s="1"/>
  <c r="AF113" i="39" a="1"/>
  <c r="AF113" i="39" s="1"/>
  <c r="J113" i="39"/>
  <c r="BX113" i="39" s="1" a="1"/>
  <c r="BX113" i="39" s="1"/>
  <c r="BC112" i="39" a="1"/>
  <c r="BC112" i="39" s="1"/>
  <c r="AT112" i="39" a="1"/>
  <c r="AT112" i="39" s="1"/>
  <c r="AK112" i="39" a="1"/>
  <c r="AK112" i="39" s="1"/>
  <c r="J112" i="39"/>
  <c r="BX112" i="39" s="1" a="1"/>
  <c r="BX112" i="39" s="1"/>
  <c r="BF111" i="39" a="1"/>
  <c r="BF111" i="39" s="1"/>
  <c r="BB111" i="39" a="1"/>
  <c r="BB111" i="39" s="1"/>
  <c r="AX111" i="39" a="1"/>
  <c r="AX111" i="39" s="1"/>
  <c r="AT111" i="39" a="1"/>
  <c r="AT111" i="39" s="1"/>
  <c r="AP111" i="39" a="1"/>
  <c r="AP111" i="39" s="1"/>
  <c r="AL111" i="39" a="1"/>
  <c r="AL111" i="39" s="1"/>
  <c r="AH111" i="39" a="1"/>
  <c r="AH111" i="39" s="1"/>
  <c r="AD111" i="39" a="1"/>
  <c r="AD111" i="39" s="1"/>
  <c r="BE109" i="39" a="1"/>
  <c r="BE109" i="39" s="1"/>
  <c r="BA109" i="39" a="1"/>
  <c r="BA109" i="39" s="1"/>
  <c r="J117" i="39"/>
  <c r="BX117" i="39" s="1" a="1"/>
  <c r="BX117" i="39" s="1"/>
  <c r="BC116" i="39" a="1"/>
  <c r="BC116" i="39" s="1"/>
  <c r="AM116" i="39" a="1"/>
  <c r="AM116" i="39" s="1"/>
  <c r="AS115" i="39" a="1"/>
  <c r="AS115" i="39" s="1"/>
  <c r="BI115" i="39" s="1"/>
  <c r="AF115" i="39" a="1"/>
  <c r="AF115" i="39" s="1"/>
  <c r="DL115" i="39" s="1"/>
  <c r="BG114" i="39" a="1"/>
  <c r="BG114" i="39" s="1"/>
  <c r="AM114" i="39" a="1"/>
  <c r="AM114" i="39" s="1"/>
  <c r="AF114" i="39" a="1"/>
  <c r="AF114" i="39" s="1"/>
  <c r="DL114" i="39" s="1"/>
  <c r="BG113" i="39" a="1"/>
  <c r="BG113" i="39" s="1"/>
  <c r="AX113" i="39" a="1"/>
  <c r="AX113" i="39" s="1"/>
  <c r="AO113" i="39" a="1"/>
  <c r="AO113" i="39" s="1"/>
  <c r="AJ113" i="39" a="1"/>
  <c r="AJ113" i="39" s="1"/>
  <c r="BG112" i="39" a="1"/>
  <c r="BG112" i="39" s="1"/>
  <c r="AX112" i="39" a="1"/>
  <c r="AX112" i="39" s="1"/>
  <c r="AO112" i="39" a="1"/>
  <c r="AO112" i="39" s="1"/>
  <c r="BE110" i="39" a="1"/>
  <c r="BE110" i="39" s="1"/>
  <c r="BA110" i="39" a="1"/>
  <c r="BA110" i="39" s="1"/>
  <c r="AW110" i="39" a="1"/>
  <c r="AW110" i="39" s="1"/>
  <c r="AS110" i="39" a="1"/>
  <c r="AS110" i="39" s="1"/>
  <c r="AO110" i="39" a="1"/>
  <c r="AO110" i="39" s="1"/>
  <c r="AK110" i="39" a="1"/>
  <c r="AK110" i="39" s="1"/>
  <c r="AG110" i="39" a="1"/>
  <c r="AG110" i="39" s="1"/>
  <c r="AC110" i="39" a="1"/>
  <c r="AC110" i="39" s="1"/>
  <c r="BD108" i="39" a="1"/>
  <c r="BD108" i="39" s="1"/>
  <c r="AZ108" i="39" a="1"/>
  <c r="AZ108" i="39" s="1"/>
  <c r="AV108" i="39" a="1"/>
  <c r="AV108" i="39" s="1"/>
  <c r="AR108" i="39" a="1"/>
  <c r="AR108" i="39" s="1"/>
  <c r="AN108" i="39" a="1"/>
  <c r="AN108" i="39" s="1"/>
  <c r="AJ108" i="39" a="1"/>
  <c r="AJ108" i="39" s="1"/>
  <c r="AF108" i="39" a="1"/>
  <c r="AF108" i="39" s="1"/>
  <c r="AB108" i="39" a="1"/>
  <c r="AB108" i="39" s="1"/>
  <c r="BF118" i="39" a="1"/>
  <c r="BF118" i="39" s="1"/>
  <c r="BV118" i="39" s="1"/>
  <c r="AZ117" i="39" a="1"/>
  <c r="AZ117" i="39" s="1"/>
  <c r="BP117" i="39" s="1"/>
  <c r="BD115" i="39" a="1"/>
  <c r="BD115" i="39" s="1"/>
  <c r="BF114" i="39" a="1"/>
  <c r="BF114" i="39" s="1"/>
  <c r="BV114" i="39" s="1"/>
  <c r="AU114" i="39" a="1"/>
  <c r="AU114" i="39" s="1"/>
  <c r="BB113" i="39" a="1"/>
  <c r="BB113" i="39" s="1"/>
  <c r="BR113" i="39" s="1"/>
  <c r="AS113" i="39" a="1"/>
  <c r="AS113" i="39" s="1"/>
  <c r="BI113" i="39" s="1"/>
  <c r="AN113" i="39" a="1"/>
  <c r="AN113" i="39" s="1"/>
  <c r="DT113" i="39" s="1"/>
  <c r="AE113" i="39" a="1"/>
  <c r="AE113" i="39" s="1"/>
  <c r="DK113" i="39" s="1"/>
  <c r="BB112" i="39" a="1"/>
  <c r="BB112" i="39" s="1"/>
  <c r="BR112" i="39" s="1"/>
  <c r="AS112" i="39" a="1"/>
  <c r="AS112" i="39" s="1"/>
  <c r="BI112" i="39" s="1"/>
  <c r="AE112" i="39" a="1"/>
  <c r="AE112" i="39" s="1"/>
  <c r="DK112" i="39" s="1"/>
  <c r="BE111" i="39" a="1"/>
  <c r="BE111" i="39" s="1"/>
  <c r="BA111" i="39" a="1"/>
  <c r="BA111" i="39" s="1"/>
  <c r="AW111" i="39" a="1"/>
  <c r="AW111" i="39" s="1"/>
  <c r="AS111" i="39" a="1"/>
  <c r="AS111" i="39" s="1"/>
  <c r="AO111" i="39" a="1"/>
  <c r="AO111" i="39" s="1"/>
  <c r="AK111" i="39" a="1"/>
  <c r="AK111" i="39" s="1"/>
  <c r="AG111" i="39" a="1"/>
  <c r="AG111" i="39" s="1"/>
  <c r="DM111" i="39" s="1"/>
  <c r="AC111" i="39" a="1"/>
  <c r="AC111" i="39" s="1"/>
  <c r="BD118" i="39" a="1"/>
  <c r="BD118" i="39" s="1"/>
  <c r="BT118" i="39" s="1"/>
  <c r="BA115" i="39" a="1"/>
  <c r="BA115" i="39" s="1"/>
  <c r="BQ115" i="39" s="1"/>
  <c r="AN115" i="39" a="1"/>
  <c r="AN115" i="39" s="1"/>
  <c r="J115" i="39"/>
  <c r="BX115" i="39" s="1" a="1"/>
  <c r="BX115" i="39" s="1"/>
  <c r="BC114" i="39" a="1"/>
  <c r="BC114" i="39" s="1"/>
  <c r="AL114" i="39" a="1"/>
  <c r="AL114" i="39" s="1"/>
  <c r="AE114" i="39" a="1"/>
  <c r="AE114" i="39" s="1"/>
  <c r="BD119" i="39" a="1"/>
  <c r="BD119" i="39" s="1"/>
  <c r="BT119" i="39" s="1"/>
  <c r="AJ114" i="39" a="1"/>
  <c r="AJ114" i="39" s="1"/>
  <c r="AZ113" i="39" a="1"/>
  <c r="AZ113" i="39" s="1"/>
  <c r="AM113" i="39" a="1"/>
  <c r="AM113" i="39" s="1"/>
  <c r="DS113" i="39" s="1"/>
  <c r="AW112" i="39" a="1"/>
  <c r="AW112" i="39" s="1"/>
  <c r="BM112" i="39" s="1"/>
  <c r="AZ111" i="39" a="1"/>
  <c r="AZ111" i="39" s="1"/>
  <c r="BD109" i="39" a="1"/>
  <c r="BD109" i="39" s="1"/>
  <c r="AW109" i="39" a="1"/>
  <c r="AW109" i="39" s="1"/>
  <c r="AQ109" i="39" a="1"/>
  <c r="AQ109" i="39" s="1"/>
  <c r="AJ109" i="39" a="1"/>
  <c r="AJ109" i="39" s="1"/>
  <c r="BF108" i="39" a="1"/>
  <c r="BF108" i="39" s="1"/>
  <c r="AY108" i="39" a="1"/>
  <c r="AY108" i="39" s="1"/>
  <c r="BG107" i="39" a="1"/>
  <c r="BG107" i="39" s="1"/>
  <c r="AN107" i="39" a="1"/>
  <c r="AN107" i="39" s="1"/>
  <c r="AH107" i="39" a="1"/>
  <c r="AH107" i="39" s="1"/>
  <c r="J107" i="39"/>
  <c r="BX107" i="39" s="1" a="1"/>
  <c r="BX107" i="39" s="1"/>
  <c r="BA106" i="39" a="1"/>
  <c r="BA106" i="39" s="1"/>
  <c r="AM106" i="39" a="1"/>
  <c r="AM106" i="39" s="1"/>
  <c r="AD106" i="39" a="1"/>
  <c r="AD106" i="39" s="1"/>
  <c r="BE105" i="39" a="1"/>
  <c r="BE105" i="39" s="1"/>
  <c r="BA105" i="39" a="1"/>
  <c r="BA105" i="39" s="1"/>
  <c r="AW105" i="39" a="1"/>
  <c r="AW105" i="39" s="1"/>
  <c r="AS105" i="39" a="1"/>
  <c r="AS105" i="39" s="1"/>
  <c r="AO105" i="39" a="1"/>
  <c r="AO105" i="39" s="1"/>
  <c r="DU105" i="39" s="1"/>
  <c r="AK105" i="39" a="1"/>
  <c r="AK105" i="39" s="1"/>
  <c r="AG105" i="39" a="1"/>
  <c r="AG105" i="39" s="1"/>
  <c r="AC105" i="39" a="1"/>
  <c r="AC105" i="39" s="1"/>
  <c r="BA119" i="39" a="1"/>
  <c r="BA119" i="39" s="1"/>
  <c r="BQ119" i="39" s="1"/>
  <c r="AW113" i="39" a="1"/>
  <c r="AW113" i="39" s="1"/>
  <c r="BM113" i="39" s="1"/>
  <c r="AI112" i="39" a="1"/>
  <c r="AI112" i="39" s="1"/>
  <c r="DO112" i="39" s="1"/>
  <c r="AN111" i="39" a="1"/>
  <c r="AN111" i="39" s="1"/>
  <c r="AZ110" i="39" a="1"/>
  <c r="AZ110" i="39" s="1"/>
  <c r="AR110" i="39" a="1"/>
  <c r="AR110" i="39" s="1"/>
  <c r="AJ110" i="39" a="1"/>
  <c r="AJ110" i="39" s="1"/>
  <c r="AB110" i="39" a="1"/>
  <c r="AB110" i="39" s="1"/>
  <c r="AV109" i="39" a="1"/>
  <c r="AV109" i="39" s="1"/>
  <c r="AC109" i="39" a="1"/>
  <c r="AC109" i="39" s="1"/>
  <c r="AL108" i="39" a="1"/>
  <c r="AL108" i="39" s="1"/>
  <c r="AE108" i="39" a="1"/>
  <c r="AE108" i="39" s="1"/>
  <c r="AZ107" i="39" a="1"/>
  <c r="AZ107" i="39" s="1"/>
  <c r="AT107" i="39" a="1"/>
  <c r="AT107" i="39" s="1"/>
  <c r="AM107" i="39" a="1"/>
  <c r="AM107" i="39" s="1"/>
  <c r="BE106" i="39" a="1"/>
  <c r="BE106" i="39" s="1"/>
  <c r="AQ106" i="39" a="1"/>
  <c r="AQ106" i="39" s="1"/>
  <c r="AH106" i="39" a="1"/>
  <c r="AH106" i="39" s="1"/>
  <c r="BD104" i="39" a="1"/>
  <c r="BD104" i="39" s="1"/>
  <c r="AZ104" i="39" a="1"/>
  <c r="AZ104" i="39" s="1"/>
  <c r="AV104" i="39" a="1"/>
  <c r="AV104" i="39" s="1"/>
  <c r="AR104" i="39" a="1"/>
  <c r="AR104" i="39" s="1"/>
  <c r="AN104" i="39" a="1"/>
  <c r="AN104" i="39" s="1"/>
  <c r="AJ104" i="39" a="1"/>
  <c r="AJ104" i="39" s="1"/>
  <c r="AF104" i="39" a="1"/>
  <c r="AF104" i="39" s="1"/>
  <c r="AB104" i="39" a="1"/>
  <c r="AB104" i="39" s="1"/>
  <c r="AV116" i="39" a="1"/>
  <c r="AV116" i="39" s="1"/>
  <c r="AZ115" i="39" a="1"/>
  <c r="AZ115" i="39" s="1"/>
  <c r="BP115" i="39" s="1"/>
  <c r="AV113" i="39" a="1"/>
  <c r="AV113" i="39" s="1"/>
  <c r="BL113" i="39" s="1"/>
  <c r="AI113" i="39" a="1"/>
  <c r="AI113" i="39" s="1"/>
  <c r="BF112" i="39" a="1"/>
  <c r="BF112" i="39" s="1"/>
  <c r="BV112" i="39" s="1"/>
  <c r="AB111" i="39" a="1"/>
  <c r="AB111" i="39" s="1"/>
  <c r="J110" i="39"/>
  <c r="BX110" i="39" s="1" a="1"/>
  <c r="BX110" i="39" s="1"/>
  <c r="BC109" i="39" a="1"/>
  <c r="BC109" i="39" s="1"/>
  <c r="AO109" i="39" a="1"/>
  <c r="AO109" i="39" s="1"/>
  <c r="DU109" i="39" s="1"/>
  <c r="AI109" i="39" a="1"/>
  <c r="AI109" i="39" s="1"/>
  <c r="AB109" i="39" a="1"/>
  <c r="AB109" i="39" s="1"/>
  <c r="AX108" i="39" a="1"/>
  <c r="AX108" i="39" s="1"/>
  <c r="AQ108" i="39" a="1"/>
  <c r="AQ108" i="39" s="1"/>
  <c r="BF107" i="39" a="1"/>
  <c r="BF107" i="39" s="1"/>
  <c r="AY107" i="39" a="1"/>
  <c r="AY107" i="39" s="1"/>
  <c r="AF107" i="39" a="1"/>
  <c r="AF107" i="39" s="1"/>
  <c r="AU106" i="39" a="1"/>
  <c r="AU106" i="39" s="1"/>
  <c r="AL106" i="39" a="1"/>
  <c r="AL106" i="39" s="1"/>
  <c r="AC106" i="39" a="1"/>
  <c r="AC106" i="39" s="1"/>
  <c r="AK118" i="39" a="1"/>
  <c r="AK118" i="39" s="1"/>
  <c r="AU116" i="39" a="1"/>
  <c r="AU116" i="39" s="1"/>
  <c r="AD114" i="39" a="1"/>
  <c r="AD114" i="39" s="1"/>
  <c r="DJ114" i="39" s="1"/>
  <c r="BF113" i="39" a="1"/>
  <c r="BF113" i="39" s="1"/>
  <c r="BV113" i="39" s="1"/>
  <c r="AH112" i="39" a="1"/>
  <c r="AH112" i="39" s="1"/>
  <c r="DN112" i="39" s="1"/>
  <c r="AV111" i="39" a="1"/>
  <c r="AV111" i="39" s="1"/>
  <c r="J111" i="39"/>
  <c r="BX111" i="39" s="1" a="1"/>
  <c r="BX111" i="39" s="1"/>
  <c r="BG110" i="39" a="1"/>
  <c r="BG110" i="39" s="1"/>
  <c r="AY110" i="39" a="1"/>
  <c r="AY110" i="39" s="1"/>
  <c r="AQ110" i="39" a="1"/>
  <c r="AQ110" i="39" s="1"/>
  <c r="AI110" i="39" a="1"/>
  <c r="AI110" i="39" s="1"/>
  <c r="AU109" i="39" a="1"/>
  <c r="AU109" i="39" s="1"/>
  <c r="AN109" i="39" a="1"/>
  <c r="AN109" i="39" s="1"/>
  <c r="J109" i="39"/>
  <c r="BX109" i="39" s="1" a="1"/>
  <c r="BX109" i="39" s="1"/>
  <c r="BC108" i="39" a="1"/>
  <c r="BC108" i="39" s="1"/>
  <c r="AD108" i="39" a="1"/>
  <c r="AD108" i="39" s="1"/>
  <c r="AR107" i="39" a="1"/>
  <c r="AR107" i="39" s="1"/>
  <c r="AL107" i="39" a="1"/>
  <c r="AL107" i="39" s="1"/>
  <c r="AE107" i="39" a="1"/>
  <c r="AE107" i="39" s="1"/>
  <c r="AF116" i="39" a="1"/>
  <c r="AF116" i="39" s="1"/>
  <c r="AR113" i="39" a="1"/>
  <c r="AR113" i="39" s="1"/>
  <c r="BH113" i="39" s="1"/>
  <c r="AH113" i="39" a="1"/>
  <c r="AH113" i="39" s="1"/>
  <c r="BE112" i="39" a="1"/>
  <c r="BE112" i="39" s="1"/>
  <c r="BU112" i="39" s="1"/>
  <c r="AJ111" i="39" a="1"/>
  <c r="AJ111" i="39" s="1"/>
  <c r="DP111" i="39" s="1"/>
  <c r="AZ109" i="39" a="1"/>
  <c r="AZ109" i="39" s="1"/>
  <c r="BP109" i="39" s="1"/>
  <c r="AG109" i="39" a="1"/>
  <c r="AG109" i="39" s="1"/>
  <c r="AP108" i="39" a="1"/>
  <c r="AP108" i="39" s="1"/>
  <c r="DV108" i="39" s="1"/>
  <c r="AI108" i="39" a="1"/>
  <c r="AI108" i="39" s="1"/>
  <c r="DO108" i="39" s="1"/>
  <c r="BD107" i="39" a="1"/>
  <c r="BD107" i="39" s="1"/>
  <c r="BT107" i="39" s="1"/>
  <c r="AX107" i="39" a="1"/>
  <c r="AX107" i="39" s="1"/>
  <c r="AQ107" i="39" a="1"/>
  <c r="AQ107" i="39" s="1"/>
  <c r="BC106" i="39" a="1"/>
  <c r="BC106" i="39" s="1"/>
  <c r="AT106" i="39" a="1"/>
  <c r="AT106" i="39" s="1"/>
  <c r="BJ106" i="39" s="1"/>
  <c r="AK106" i="39" a="1"/>
  <c r="AK106" i="39" s="1"/>
  <c r="J106" i="39"/>
  <c r="BX106" i="39" s="1" a="1"/>
  <c r="BX106" i="39" s="1"/>
  <c r="BG105" i="39" a="1"/>
  <c r="BG105" i="39" s="1"/>
  <c r="BC105" i="39" a="1"/>
  <c r="BC105" i="39" s="1"/>
  <c r="AY105" i="39" a="1"/>
  <c r="AY105" i="39" s="1"/>
  <c r="AU105" i="39" a="1"/>
  <c r="AU105" i="39" s="1"/>
  <c r="AQ113" i="39" a="1"/>
  <c r="AQ113" i="39" s="1"/>
  <c r="AD113" i="39" a="1"/>
  <c r="AD113" i="39" s="1"/>
  <c r="DJ113" i="39" s="1"/>
  <c r="BA112" i="39" a="1"/>
  <c r="BA112" i="39" s="1"/>
  <c r="BQ112" i="39" s="1"/>
  <c r="AR111" i="39" a="1"/>
  <c r="AR111" i="39" s="1"/>
  <c r="BH111" i="39" s="1"/>
  <c r="BG109" i="39" a="1"/>
  <c r="BG109" i="39" s="1"/>
  <c r="BW109" i="39" s="1"/>
  <c r="AY109" i="39" a="1"/>
  <c r="AY109" i="39" s="1"/>
  <c r="AR109" i="39" a="1"/>
  <c r="AR109" i="39" s="1"/>
  <c r="BG108" i="39" a="1"/>
  <c r="BG108" i="39" s="1"/>
  <c r="AH108" i="39" a="1"/>
  <c r="AH108" i="39" s="1"/>
  <c r="DN108" i="39" s="1"/>
  <c r="AV107" i="39" a="1"/>
  <c r="AV107" i="39" s="1"/>
  <c r="BL107" i="39" s="1"/>
  <c r="AP107" i="39" a="1"/>
  <c r="AP107" i="39" s="1"/>
  <c r="AI107" i="39" a="1"/>
  <c r="AI107" i="39" s="1"/>
  <c r="DO107" i="39" s="1"/>
  <c r="BB106" i="39" a="1"/>
  <c r="BB106" i="39" s="1"/>
  <c r="AS106" i="39" a="1"/>
  <c r="AS106" i="39" s="1"/>
  <c r="AE106" i="39" a="1"/>
  <c r="AE106" i="39" s="1"/>
  <c r="DK106" i="39" s="1"/>
  <c r="BF105" i="39" a="1"/>
  <c r="BF105" i="39" s="1"/>
  <c r="BB105" i="39" a="1"/>
  <c r="BB105" i="39" s="1"/>
  <c r="AX105" i="39" a="1"/>
  <c r="AX105" i="39" s="1"/>
  <c r="AT105" i="39" a="1"/>
  <c r="AT105" i="39" s="1"/>
  <c r="AP105" i="39" a="1"/>
  <c r="AP105" i="39" s="1"/>
  <c r="AL105" i="39" a="1"/>
  <c r="AL105" i="39" s="1"/>
  <c r="AH105" i="39" a="1"/>
  <c r="AH105" i="39" s="1"/>
  <c r="AD105" i="39" a="1"/>
  <c r="AD105" i="39" s="1"/>
  <c r="AL117" i="39" a="1"/>
  <c r="AL117" i="39" s="1"/>
  <c r="AQ112" i="39" a="1"/>
  <c r="AQ112" i="39" s="1"/>
  <c r="DW112" i="39" s="1"/>
  <c r="BD111" i="39" a="1"/>
  <c r="BD111" i="39" s="1"/>
  <c r="BT111" i="39" s="1"/>
  <c r="AN110" i="39" a="1"/>
  <c r="AN110" i="39" s="1"/>
  <c r="AM109" i="39" a="1"/>
  <c r="AM109" i="39" s="1"/>
  <c r="AU108" i="39" a="1"/>
  <c r="AU108" i="39" s="1"/>
  <c r="AM112" i="39" a="1"/>
  <c r="AM112" i="39" s="1"/>
  <c r="DS112" i="39" s="1"/>
  <c r="AM110" i="39" a="1"/>
  <c r="AM110" i="39" s="1"/>
  <c r="AK109" i="39" a="1"/>
  <c r="AK109" i="39" s="1"/>
  <c r="DQ109" i="39" s="1"/>
  <c r="AT108" i="39" a="1"/>
  <c r="AT108" i="39" s="1"/>
  <c r="BJ108" i="39" s="1"/>
  <c r="BB107" i="39" a="1"/>
  <c r="BB107" i="39" s="1"/>
  <c r="BR107" i="39" s="1"/>
  <c r="AB107" i="39" a="1"/>
  <c r="AB107" i="39" s="1"/>
  <c r="AW106" i="39" a="1"/>
  <c r="AW106" i="39" s="1"/>
  <c r="AN105" i="39" a="1"/>
  <c r="AN105" i="39" s="1"/>
  <c r="J105" i="39"/>
  <c r="BX105" i="39" s="1" a="1"/>
  <c r="BX105" i="39" s="1"/>
  <c r="BC104" i="39" a="1"/>
  <c r="BC104" i="39" s="1"/>
  <c r="AW104" i="39" a="1"/>
  <c r="AW104" i="39" s="1"/>
  <c r="AD104" i="39" a="1"/>
  <c r="AD104" i="39" s="1"/>
  <c r="BD103" i="39" a="1"/>
  <c r="BD103" i="39" s="1"/>
  <c r="AZ103" i="39" a="1"/>
  <c r="AZ103" i="39" s="1"/>
  <c r="AV103" i="39" a="1"/>
  <c r="AV103" i="39" s="1"/>
  <c r="AR103" i="39" a="1"/>
  <c r="AR103" i="39" s="1"/>
  <c r="AN103" i="39" a="1"/>
  <c r="AN103" i="39" s="1"/>
  <c r="AJ103" i="39" a="1"/>
  <c r="AJ103" i="39" s="1"/>
  <c r="AF103" i="39" a="1"/>
  <c r="AF103" i="39" s="1"/>
  <c r="AB103" i="39" a="1"/>
  <c r="AB103" i="39" s="1"/>
  <c r="J102" i="39"/>
  <c r="BX102" i="39" s="1" a="1"/>
  <c r="BX102" i="39" s="1"/>
  <c r="BG101" i="39" a="1"/>
  <c r="BG101" i="39" s="1"/>
  <c r="BC101" i="39" a="1"/>
  <c r="BC101" i="39" s="1"/>
  <c r="AY101" i="39" a="1"/>
  <c r="AY101" i="39" s="1"/>
  <c r="AU101" i="39" a="1"/>
  <c r="AU101" i="39" s="1"/>
  <c r="AQ101" i="39" a="1"/>
  <c r="AQ101" i="39" s="1"/>
  <c r="AM101" i="39" a="1"/>
  <c r="AM101" i="39" s="1"/>
  <c r="AI101" i="39" a="1"/>
  <c r="AI101" i="39" s="1"/>
  <c r="DO101" i="39" s="1"/>
  <c r="AE101" i="39" a="1"/>
  <c r="AE101" i="39" s="1"/>
  <c r="BF99" i="39" a="1"/>
  <c r="BF99" i="39" s="1"/>
  <c r="BB99" i="39" a="1"/>
  <c r="BB99" i="39" s="1"/>
  <c r="AX99" i="39" a="1"/>
  <c r="AX99" i="39" s="1"/>
  <c r="AT99" i="39" a="1"/>
  <c r="AT99" i="39" s="1"/>
  <c r="AP99" i="39" a="1"/>
  <c r="AP99" i="39" s="1"/>
  <c r="AL99" i="39" a="1"/>
  <c r="AL99" i="39" s="1"/>
  <c r="AH99" i="39" a="1"/>
  <c r="AH99" i="39" s="1"/>
  <c r="DN99" i="39" s="1"/>
  <c r="AD99" i="39" a="1"/>
  <c r="AD99" i="39" s="1"/>
  <c r="BE97" i="39" a="1"/>
  <c r="BE97" i="39" s="1"/>
  <c r="BA97" i="39" a="1"/>
  <c r="BA97" i="39" s="1"/>
  <c r="AW97" i="39" a="1"/>
  <c r="AW97" i="39" s="1"/>
  <c r="AS97" i="39" a="1"/>
  <c r="AS97" i="39" s="1"/>
  <c r="AO97" i="39" a="1"/>
  <c r="AO97" i="39" s="1"/>
  <c r="AK97" i="39" a="1"/>
  <c r="AK97" i="39" s="1"/>
  <c r="AG97" i="39" a="1"/>
  <c r="AG97" i="39" s="1"/>
  <c r="AC97" i="39" a="1"/>
  <c r="AC97" i="39" s="1"/>
  <c r="AE116" i="39" a="1"/>
  <c r="AE116" i="39" s="1"/>
  <c r="DK116" i="39" s="1"/>
  <c r="AD112" i="39" a="1"/>
  <c r="AD112" i="39" s="1"/>
  <c r="DJ112" i="39" s="1"/>
  <c r="AF110" i="39" a="1"/>
  <c r="AF110" i="39" s="1"/>
  <c r="AF109" i="39" a="1"/>
  <c r="AF109" i="39" s="1"/>
  <c r="DL109" i="39" s="1"/>
  <c r="BG106" i="39" a="1"/>
  <c r="BG106" i="39" s="1"/>
  <c r="BW106" i="39" s="1"/>
  <c r="AI106" i="39" a="1"/>
  <c r="AI106" i="39" s="1"/>
  <c r="AP104" i="39" a="1"/>
  <c r="AP104" i="39" s="1"/>
  <c r="AI104" i="39" a="1"/>
  <c r="AI104" i="39" s="1"/>
  <c r="AC104" i="39" a="1"/>
  <c r="AC104" i="39" s="1"/>
  <c r="AE110" i="39" a="1"/>
  <c r="AE110" i="39" s="1"/>
  <c r="AE109" i="39" a="1"/>
  <c r="AE109" i="39" s="1"/>
  <c r="DK109" i="39" s="1"/>
  <c r="AM108" i="39" a="1"/>
  <c r="AM108" i="39" s="1"/>
  <c r="DS108" i="39" s="1"/>
  <c r="AU107" i="39" a="1"/>
  <c r="AU107" i="39" s="1"/>
  <c r="BK107" i="39" s="1"/>
  <c r="BF106" i="39" a="1"/>
  <c r="BF106" i="39" s="1"/>
  <c r="AG106" i="39" a="1"/>
  <c r="AG106" i="39" s="1"/>
  <c r="AM105" i="39" a="1"/>
  <c r="AM105" i="39" s="1"/>
  <c r="DS105" i="39" s="1"/>
  <c r="AF105" i="39" a="1"/>
  <c r="AF105" i="39" s="1"/>
  <c r="BB104" i="39" a="1"/>
  <c r="BB104" i="39" s="1"/>
  <c r="AU104" i="39" a="1"/>
  <c r="AU104" i="39" s="1"/>
  <c r="AO104" i="39" a="1"/>
  <c r="AO104" i="39" s="1"/>
  <c r="BE113" i="39" a="1"/>
  <c r="BE113" i="39" s="1"/>
  <c r="BU113" i="39" s="1"/>
  <c r="BD110" i="39" a="1"/>
  <c r="BD110" i="39" s="1"/>
  <c r="AZ105" i="39" a="1"/>
  <c r="AZ105" i="39" s="1"/>
  <c r="AR105" i="39" a="1"/>
  <c r="AR105" i="39" s="1"/>
  <c r="BG104" i="39" a="1"/>
  <c r="BG104" i="39" s="1"/>
  <c r="BA104" i="39" a="1"/>
  <c r="BA104" i="39" s="1"/>
  <c r="AH104" i="39" a="1"/>
  <c r="AH104" i="39" s="1"/>
  <c r="BA113" i="39" a="1"/>
  <c r="BA113" i="39" s="1"/>
  <c r="BQ113" i="39" s="1"/>
  <c r="AF111" i="39" a="1"/>
  <c r="AF111" i="39" s="1"/>
  <c r="DL111" i="39" s="1"/>
  <c r="BC110" i="39" a="1"/>
  <c r="BC110" i="39" s="1"/>
  <c r="AP106" i="39" a="1"/>
  <c r="AP106" i="39" s="1"/>
  <c r="AE105" i="39" a="1"/>
  <c r="AE105" i="39" s="1"/>
  <c r="DK105" i="39" s="1"/>
  <c r="AT104" i="39" a="1"/>
  <c r="AT104" i="39" s="1"/>
  <c r="AM104" i="39" a="1"/>
  <c r="AM104" i="39" s="1"/>
  <c r="DS104" i="39" s="1"/>
  <c r="AG104" i="39" a="1"/>
  <c r="AG104" i="39" s="1"/>
  <c r="BB114" i="39" a="1"/>
  <c r="BB114" i="39" s="1"/>
  <c r="BR114" i="39" s="1"/>
  <c r="AV110" i="39" a="1"/>
  <c r="AV110" i="39" s="1"/>
  <c r="AS109" i="39" a="1"/>
  <c r="AS109" i="39" s="1"/>
  <c r="BI109" i="39" s="1"/>
  <c r="BB108" i="39" a="1"/>
  <c r="BB108" i="39" s="1"/>
  <c r="BR108" i="39" s="1"/>
  <c r="J108" i="39"/>
  <c r="BX108" i="39" s="1" a="1"/>
  <c r="BX108" i="39" s="1"/>
  <c r="AJ107" i="39" a="1"/>
  <c r="AJ107" i="39" s="1"/>
  <c r="AO106" i="39" a="1"/>
  <c r="AO106" i="39" s="1"/>
  <c r="DU106" i="39" s="1"/>
  <c r="AQ105" i="39" a="1"/>
  <c r="AQ105" i="39" s="1"/>
  <c r="DW105" i="39" s="1"/>
  <c r="AJ105" i="39" a="1"/>
  <c r="AJ105" i="39" s="1"/>
  <c r="BF104" i="39" a="1"/>
  <c r="BF104" i="39" s="1"/>
  <c r="AY104" i="39" a="1"/>
  <c r="AY104" i="39" s="1"/>
  <c r="AS104" i="39" a="1"/>
  <c r="AS104" i="39" s="1"/>
  <c r="BE102" i="39" a="1"/>
  <c r="BE102" i="39" s="1"/>
  <c r="BA102" i="39" a="1"/>
  <c r="BA102" i="39" s="1"/>
  <c r="AW102" i="39" a="1"/>
  <c r="AW102" i="39" s="1"/>
  <c r="AS102" i="39" a="1"/>
  <c r="AS102" i="39" s="1"/>
  <c r="AO102" i="39" a="1"/>
  <c r="AO102" i="39" s="1"/>
  <c r="AK102" i="39" a="1"/>
  <c r="AK102" i="39" s="1"/>
  <c r="AG102" i="39" a="1"/>
  <c r="AG102" i="39" s="1"/>
  <c r="AC102" i="39" a="1"/>
  <c r="AC102" i="39" s="1"/>
  <c r="DI102" i="39" s="1"/>
  <c r="BD100" i="39" a="1"/>
  <c r="BD100" i="39" s="1"/>
  <c r="AZ100" i="39" a="1"/>
  <c r="AZ100" i="39" s="1"/>
  <c r="AV100" i="39" a="1"/>
  <c r="AV100" i="39" s="1"/>
  <c r="AR100" i="39" a="1"/>
  <c r="AR100" i="39" s="1"/>
  <c r="AN100" i="39" a="1"/>
  <c r="AN100" i="39" s="1"/>
  <c r="AJ100" i="39" a="1"/>
  <c r="AJ100" i="39" s="1"/>
  <c r="AF100" i="39" a="1"/>
  <c r="AF100" i="39" s="1"/>
  <c r="AB100" i="39" a="1"/>
  <c r="AB100" i="39" s="1"/>
  <c r="DH100" i="39" s="1"/>
  <c r="J99" i="39"/>
  <c r="BX99" i="39" s="1" a="1"/>
  <c r="BX99" i="39" s="1"/>
  <c r="BG98" i="39" a="1"/>
  <c r="BG98" i="39" s="1"/>
  <c r="BC98" i="39" a="1"/>
  <c r="BC98" i="39" s="1"/>
  <c r="AY98" i="39" a="1"/>
  <c r="AY98" i="39" s="1"/>
  <c r="AU98" i="39" a="1"/>
  <c r="AU98" i="39" s="1"/>
  <c r="AQ98" i="39" a="1"/>
  <c r="AQ98" i="39" s="1"/>
  <c r="AM98" i="39" a="1"/>
  <c r="AM98" i="39" s="1"/>
  <c r="AI98" i="39" a="1"/>
  <c r="AI98" i="39" s="1"/>
  <c r="DO98" i="39" s="1"/>
  <c r="AE98" i="39" a="1"/>
  <c r="AE98" i="39" s="1"/>
  <c r="BF96" i="39" a="1"/>
  <c r="BF96" i="39" s="1"/>
  <c r="BB96" i="39" a="1"/>
  <c r="BB96" i="39" s="1"/>
  <c r="AX96" i="39" a="1"/>
  <c r="AX96" i="39" s="1"/>
  <c r="AT96" i="39" a="1"/>
  <c r="AT96" i="39" s="1"/>
  <c r="AP96" i="39" a="1"/>
  <c r="AP96" i="39" s="1"/>
  <c r="AL96" i="39" a="1"/>
  <c r="AL96" i="39" s="1"/>
  <c r="AH96" i="39" a="1"/>
  <c r="AH96" i="39" s="1"/>
  <c r="DN96" i="39" s="1"/>
  <c r="AD96" i="39" a="1"/>
  <c r="AD96" i="39" s="1"/>
  <c r="AQ114" i="39" a="1"/>
  <c r="AQ114" i="39" s="1"/>
  <c r="AU110" i="39" a="1"/>
  <c r="AU110" i="39" s="1"/>
  <c r="BK110" i="39" s="1"/>
  <c r="AY106" i="39" a="1"/>
  <c r="AY106" i="39" s="1"/>
  <c r="BE104" i="39" a="1"/>
  <c r="BE104" i="39" s="1"/>
  <c r="BU104" i="39" s="1"/>
  <c r="AL104" i="39" a="1"/>
  <c r="AL104" i="39" s="1"/>
  <c r="AE104" i="39" a="1"/>
  <c r="AE104" i="39" s="1"/>
  <c r="DK104" i="39" s="1"/>
  <c r="J104" i="39"/>
  <c r="BX104" i="39" s="1" a="1"/>
  <c r="BX104" i="39" s="1"/>
  <c r="BC103" i="39" a="1"/>
  <c r="BC103" i="39" s="1"/>
  <c r="AX103" i="39" a="1"/>
  <c r="AX103" i="39" s="1"/>
  <c r="AM103" i="39" a="1"/>
  <c r="AM103" i="39" s="1"/>
  <c r="AH103" i="39" a="1"/>
  <c r="AH103" i="39" s="1"/>
  <c r="BD102" i="39" a="1"/>
  <c r="BD102" i="39" s="1"/>
  <c r="AN102" i="39" a="1"/>
  <c r="AN102" i="39" s="1"/>
  <c r="BE101" i="39" a="1"/>
  <c r="BE101" i="39" s="1"/>
  <c r="AT101" i="39" a="1"/>
  <c r="AT101" i="39" s="1"/>
  <c r="AO101" i="39" a="1"/>
  <c r="AO101" i="39" s="1"/>
  <c r="AD101" i="39" a="1"/>
  <c r="AD101" i="39" s="1"/>
  <c r="AU100" i="39" a="1"/>
  <c r="AU100" i="39" s="1"/>
  <c r="AE100" i="39" a="1"/>
  <c r="AE100" i="39" s="1"/>
  <c r="BA99" i="39" a="1"/>
  <c r="BA99" i="39" s="1"/>
  <c r="AV99" i="39" a="1"/>
  <c r="AV99" i="39" s="1"/>
  <c r="AK99" i="39" a="1"/>
  <c r="AK99" i="39" s="1"/>
  <c r="AF99" i="39" a="1"/>
  <c r="AF99" i="39" s="1"/>
  <c r="BB98" i="39" a="1"/>
  <c r="BB98" i="39" s="1"/>
  <c r="AL98" i="39" a="1"/>
  <c r="AL98" i="39" s="1"/>
  <c r="J98" i="39"/>
  <c r="BX98" i="39" s="1" a="1"/>
  <c r="BX98" i="39" s="1"/>
  <c r="BC97" i="39" a="1"/>
  <c r="BC97" i="39" s="1"/>
  <c r="AR97" i="39" a="1"/>
  <c r="AR97" i="39" s="1"/>
  <c r="BC107" i="39" a="1"/>
  <c r="BC107" i="39" s="1"/>
  <c r="BS107" i="39" s="1"/>
  <c r="AW103" i="39" a="1"/>
  <c r="AW103" i="39" s="1"/>
  <c r="AG103" i="39" a="1"/>
  <c r="AG103" i="39" s="1"/>
  <c r="J103" i="39"/>
  <c r="BX103" i="39" s="1" a="1"/>
  <c r="BX103" i="39" s="1"/>
  <c r="BC102" i="39" a="1"/>
  <c r="BC102" i="39" s="1"/>
  <c r="AX102" i="39" a="1"/>
  <c r="AX102" i="39" s="1"/>
  <c r="AM102" i="39" a="1"/>
  <c r="AM102" i="39" s="1"/>
  <c r="AH102" i="39" a="1"/>
  <c r="AH102" i="39" s="1"/>
  <c r="BD101" i="39" a="1"/>
  <c r="BD101" i="39" s="1"/>
  <c r="AN101" i="39" a="1"/>
  <c r="AN101" i="39" s="1"/>
  <c r="BE100" i="39" a="1"/>
  <c r="BE100" i="39" s="1"/>
  <c r="AT100" i="39" a="1"/>
  <c r="AT100" i="39" s="1"/>
  <c r="AO100" i="39" a="1"/>
  <c r="AO100" i="39" s="1"/>
  <c r="AD100" i="39" a="1"/>
  <c r="AD100" i="39" s="1"/>
  <c r="AU99" i="39" a="1"/>
  <c r="AU99" i="39" s="1"/>
  <c r="AE99" i="39" a="1"/>
  <c r="AE99" i="39" s="1"/>
  <c r="BA98" i="39" a="1"/>
  <c r="BA98" i="39" s="1"/>
  <c r="AV98" i="39" a="1"/>
  <c r="AV98" i="39" s="1"/>
  <c r="AK98" i="39" a="1"/>
  <c r="AK98" i="39" s="1"/>
  <c r="AF98" i="39" a="1"/>
  <c r="AF98" i="39" s="1"/>
  <c r="BB97" i="39" a="1"/>
  <c r="BB97" i="39" s="1"/>
  <c r="AL97" i="39" a="1"/>
  <c r="AL97" i="39" s="1"/>
  <c r="J97" i="39"/>
  <c r="BX97" i="39" s="1" a="1"/>
  <c r="BX97" i="39" s="1"/>
  <c r="BC96" i="39" a="1"/>
  <c r="BC96" i="39" s="1"/>
  <c r="AR96" i="39" a="1"/>
  <c r="AR96" i="39" s="1"/>
  <c r="AM96" i="39" a="1"/>
  <c r="AM96" i="39" s="1"/>
  <c r="AB96" i="39" a="1"/>
  <c r="AB96" i="39" s="1"/>
  <c r="BF95" i="39" a="1"/>
  <c r="BF95" i="39" s="1"/>
  <c r="BA95" i="39" a="1"/>
  <c r="BA95" i="39" s="1"/>
  <c r="AW95" i="39" a="1"/>
  <c r="AW95" i="39" s="1"/>
  <c r="AS95" i="39" a="1"/>
  <c r="AS95" i="39" s="1"/>
  <c r="AO95" i="39" a="1"/>
  <c r="AO95" i="39" s="1"/>
  <c r="AK95" i="39" a="1"/>
  <c r="AK95" i="39" s="1"/>
  <c r="AG95" i="39" a="1"/>
  <c r="AG95" i="39" s="1"/>
  <c r="AC95" i="39" a="1"/>
  <c r="AC95" i="39" s="1"/>
  <c r="DI95" i="39" s="1"/>
  <c r="AD107" i="39" a="1"/>
  <c r="AD107" i="39" s="1"/>
  <c r="DJ107" i="39" s="1"/>
  <c r="BD105" i="39" a="1"/>
  <c r="BD105" i="39" s="1"/>
  <c r="BT105" i="39" s="1"/>
  <c r="BG103" i="39" a="1"/>
  <c r="BG103" i="39" s="1"/>
  <c r="BB103" i="39" a="1"/>
  <c r="BB103" i="39" s="1"/>
  <c r="AQ103" i="39" a="1"/>
  <c r="AQ103" i="39" s="1"/>
  <c r="AL103" i="39" a="1"/>
  <c r="AL103" i="39" s="1"/>
  <c r="AR102" i="39" a="1"/>
  <c r="AR102" i="39" s="1"/>
  <c r="AB102" i="39" a="1"/>
  <c r="AB102" i="39" s="1"/>
  <c r="AX101" i="39" a="1"/>
  <c r="AX101" i="39" s="1"/>
  <c r="AS101" i="39" a="1"/>
  <c r="AS101" i="39" s="1"/>
  <c r="AH101" i="39" a="1"/>
  <c r="AH101" i="39" s="1"/>
  <c r="AC101" i="39" a="1"/>
  <c r="AC101" i="39" s="1"/>
  <c r="AY100" i="39" a="1"/>
  <c r="AY100" i="39" s="1"/>
  <c r="AI100" i="39" a="1"/>
  <c r="AI100" i="39" s="1"/>
  <c r="BE99" i="39" a="1"/>
  <c r="BE99" i="39" s="1"/>
  <c r="AZ99" i="39" a="1"/>
  <c r="AZ99" i="39" s="1"/>
  <c r="AO99" i="39" a="1"/>
  <c r="AO99" i="39" s="1"/>
  <c r="AJ99" i="39" a="1"/>
  <c r="AJ99" i="39" s="1"/>
  <c r="BF98" i="39" a="1"/>
  <c r="BF98" i="39" s="1"/>
  <c r="AP98" i="39" a="1"/>
  <c r="AP98" i="39" s="1"/>
  <c r="BG97" i="39" a="1"/>
  <c r="BG97" i="39" s="1"/>
  <c r="AV97" i="39" a="1"/>
  <c r="AV97" i="39" s="1"/>
  <c r="AQ97" i="39" a="1"/>
  <c r="AQ97" i="39" s="1"/>
  <c r="AF97" i="39" a="1"/>
  <c r="AF97" i="39" s="1"/>
  <c r="AW96" i="39" a="1"/>
  <c r="AW96" i="39" s="1"/>
  <c r="AG96" i="39" a="1"/>
  <c r="AG96" i="39" s="1"/>
  <c r="AV105" i="39" a="1"/>
  <c r="AV105" i="39" s="1"/>
  <c r="BL105" i="39" s="1"/>
  <c r="BA103" i="39" a="1"/>
  <c r="BA103" i="39" s="1"/>
  <c r="AK103" i="39" a="1"/>
  <c r="AK103" i="39" s="1"/>
  <c r="BG102" i="39" a="1"/>
  <c r="BG102" i="39" s="1"/>
  <c r="BB102" i="39" a="1"/>
  <c r="BB102" i="39" s="1"/>
  <c r="AQ102" i="39" a="1"/>
  <c r="AQ102" i="39" s="1"/>
  <c r="AL102" i="39" a="1"/>
  <c r="AL102" i="39" s="1"/>
  <c r="AR101" i="39" a="1"/>
  <c r="AR101" i="39" s="1"/>
  <c r="AB101" i="39" a="1"/>
  <c r="AB101" i="39" s="1"/>
  <c r="AX100" i="39" a="1"/>
  <c r="AX100" i="39" s="1"/>
  <c r="AS100" i="39" a="1"/>
  <c r="AS100" i="39" s="1"/>
  <c r="AH100" i="39" a="1"/>
  <c r="AH100" i="39" s="1"/>
  <c r="AC100" i="39" a="1"/>
  <c r="AC100" i="39" s="1"/>
  <c r="AY99" i="39" a="1"/>
  <c r="AY99" i="39" s="1"/>
  <c r="AI99" i="39" a="1"/>
  <c r="AI99" i="39" s="1"/>
  <c r="BE98" i="39" a="1"/>
  <c r="BE98" i="39" s="1"/>
  <c r="AZ98" i="39" a="1"/>
  <c r="AZ98" i="39" s="1"/>
  <c r="AO98" i="39" a="1"/>
  <c r="AO98" i="39" s="1"/>
  <c r="AJ98" i="39" a="1"/>
  <c r="AJ98" i="39" s="1"/>
  <c r="BF97" i="39" a="1"/>
  <c r="BF97" i="39" s="1"/>
  <c r="AP97" i="39" a="1"/>
  <c r="AP97" i="39" s="1"/>
  <c r="BG96" i="39" a="1"/>
  <c r="BG96" i="39" s="1"/>
  <c r="AV96" i="39" a="1"/>
  <c r="AV96" i="39" s="1"/>
  <c r="AQ96" i="39" a="1"/>
  <c r="AQ96" i="39" s="1"/>
  <c r="AF96" i="39" a="1"/>
  <c r="AF96" i="39" s="1"/>
  <c r="AZ95" i="39" a="1"/>
  <c r="AZ95" i="39" s="1"/>
  <c r="AV95" i="39" a="1"/>
  <c r="AV95" i="39" s="1"/>
  <c r="AR95" i="39" a="1"/>
  <c r="AR95" i="39" s="1"/>
  <c r="AN95" i="39" a="1"/>
  <c r="AN95" i="39" s="1"/>
  <c r="AJ95" i="39" a="1"/>
  <c r="AJ95" i="39" s="1"/>
  <c r="DP95" i="39" s="1"/>
  <c r="AF95" i="39" a="1"/>
  <c r="AF95" i="39" s="1"/>
  <c r="AB95" i="39" a="1"/>
  <c r="AB95" i="39" s="1"/>
  <c r="J94" i="39"/>
  <c r="BX94" i="39" s="1" a="1"/>
  <c r="BX94" i="39" s="1"/>
  <c r="BG93" i="39" a="1"/>
  <c r="BG93" i="39" s="1"/>
  <c r="BC93" i="39" a="1"/>
  <c r="BC93" i="39" s="1"/>
  <c r="AY93" i="39" a="1"/>
  <c r="AY93" i="39" s="1"/>
  <c r="AU93" i="39" a="1"/>
  <c r="AU93" i="39" s="1"/>
  <c r="AQ93" i="39" a="1"/>
  <c r="AQ93" i="39" s="1"/>
  <c r="DW93" i="39" s="1"/>
  <c r="AM93" i="39" a="1"/>
  <c r="AM93" i="39" s="1"/>
  <c r="AI93" i="39" a="1"/>
  <c r="AI93" i="39" s="1"/>
  <c r="AE93" i="39" a="1"/>
  <c r="AE93" i="39" s="1"/>
  <c r="BF91" i="39" a="1"/>
  <c r="BF91" i="39" s="1"/>
  <c r="BB91" i="39" a="1"/>
  <c r="BB91" i="39" s="1"/>
  <c r="AX91" i="39" a="1"/>
  <c r="AX91" i="39" s="1"/>
  <c r="AT91" i="39" a="1"/>
  <c r="AT91" i="39" s="1"/>
  <c r="AP91" i="39" a="1"/>
  <c r="AP91" i="39" s="1"/>
  <c r="DV91" i="39" s="1"/>
  <c r="AX104" i="39" a="1"/>
  <c r="AX104" i="39" s="1"/>
  <c r="BN104" i="39" s="1"/>
  <c r="BF103" i="39" a="1"/>
  <c r="BF103" i="39" s="1"/>
  <c r="AU103" i="39" a="1"/>
  <c r="AU103" i="39" s="1"/>
  <c r="AP103" i="39" a="1"/>
  <c r="AP103" i="39" s="1"/>
  <c r="AE103" i="39" a="1"/>
  <c r="AE103" i="39" s="1"/>
  <c r="AV102" i="39" a="1"/>
  <c r="AV102" i="39" s="1"/>
  <c r="AF102" i="39" a="1"/>
  <c r="AF102" i="39" s="1"/>
  <c r="BB101" i="39" a="1"/>
  <c r="BB101" i="39" s="1"/>
  <c r="AW101" i="39" a="1"/>
  <c r="AW101" i="39" s="1"/>
  <c r="AL101" i="39" a="1"/>
  <c r="AL101" i="39" s="1"/>
  <c r="AG101" i="39" a="1"/>
  <c r="AG101" i="39" s="1"/>
  <c r="J101" i="39"/>
  <c r="BX101" i="39" s="1" a="1"/>
  <c r="BX101" i="39" s="1"/>
  <c r="BC100" i="39" a="1"/>
  <c r="BC100" i="39" s="1"/>
  <c r="AM100" i="39" a="1"/>
  <c r="AM100" i="39" s="1"/>
  <c r="BD99" i="39" a="1"/>
  <c r="BD99" i="39" s="1"/>
  <c r="AS99" i="39" a="1"/>
  <c r="AS99" i="39" s="1"/>
  <c r="AN99" i="39" a="1"/>
  <c r="AN99" i="39" s="1"/>
  <c r="AC99" i="39" a="1"/>
  <c r="AC99" i="39" s="1"/>
  <c r="AT98" i="39" a="1"/>
  <c r="AT98" i="39" s="1"/>
  <c r="AD98" i="39" a="1"/>
  <c r="AD98" i="39" s="1"/>
  <c r="AZ97" i="39" a="1"/>
  <c r="AZ97" i="39" s="1"/>
  <c r="AU97" i="39" a="1"/>
  <c r="AU97" i="39" s="1"/>
  <c r="AJ97" i="39" a="1"/>
  <c r="AJ97" i="39" s="1"/>
  <c r="AE97" i="39" a="1"/>
  <c r="AE97" i="39" s="1"/>
  <c r="BA96" i="39" a="1"/>
  <c r="BA96" i="39" s="1"/>
  <c r="AK96" i="39" a="1"/>
  <c r="AK96" i="39" s="1"/>
  <c r="AX106" i="39" a="1"/>
  <c r="AX106" i="39" s="1"/>
  <c r="BN106" i="39" s="1"/>
  <c r="AI105" i="39" a="1"/>
  <c r="AI105" i="39" s="1"/>
  <c r="DO105" i="39" s="1"/>
  <c r="AQ104" i="39" a="1"/>
  <c r="AQ104" i="39" s="1"/>
  <c r="DW104" i="39" s="1"/>
  <c r="AB105" i="39" a="1"/>
  <c r="AB105" i="39" s="1"/>
  <c r="DH105" i="39" s="1"/>
  <c r="AK104" i="39" a="1"/>
  <c r="AK104" i="39" s="1"/>
  <c r="DQ104" i="39" s="1"/>
  <c r="AY103" i="39" a="1"/>
  <c r="AY103" i="39" s="1"/>
  <c r="AT103" i="39" a="1"/>
  <c r="AT103" i="39" s="1"/>
  <c r="AI103" i="39" a="1"/>
  <c r="AI103" i="39" s="1"/>
  <c r="AD103" i="39" a="1"/>
  <c r="AD103" i="39" s="1"/>
  <c r="AZ102" i="39" a="1"/>
  <c r="AZ102" i="39" s="1"/>
  <c r="AJ102" i="39" a="1"/>
  <c r="AJ102" i="39" s="1"/>
  <c r="BF101" i="39" a="1"/>
  <c r="BF101" i="39" s="1"/>
  <c r="BA101" i="39" a="1"/>
  <c r="BA101" i="39" s="1"/>
  <c r="AP101" i="39" a="1"/>
  <c r="AP101" i="39" s="1"/>
  <c r="AK101" i="39" a="1"/>
  <c r="AK101" i="39" s="1"/>
  <c r="BG100" i="39" a="1"/>
  <c r="BG100" i="39" s="1"/>
  <c r="AQ100" i="39" a="1"/>
  <c r="AQ100" i="39" s="1"/>
  <c r="AW99" i="39" a="1"/>
  <c r="AW99" i="39" s="1"/>
  <c r="AR99" i="39" a="1"/>
  <c r="AR99" i="39" s="1"/>
  <c r="AG99" i="39" a="1"/>
  <c r="AG99" i="39" s="1"/>
  <c r="AB99" i="39" a="1"/>
  <c r="AB99" i="39" s="1"/>
  <c r="AX98" i="39" a="1"/>
  <c r="AX98" i="39" s="1"/>
  <c r="AH98" i="39" a="1"/>
  <c r="AH98" i="39" s="1"/>
  <c r="BD97" i="39" a="1"/>
  <c r="BD97" i="39" s="1"/>
  <c r="AY97" i="39" a="1"/>
  <c r="AY97" i="39" s="1"/>
  <c r="AN97" i="39" a="1"/>
  <c r="AN97" i="39" s="1"/>
  <c r="AI97" i="39" a="1"/>
  <c r="AI97" i="39" s="1"/>
  <c r="BE96" i="39" a="1"/>
  <c r="BE96" i="39" s="1"/>
  <c r="AO96" i="39" a="1"/>
  <c r="AO96" i="39" s="1"/>
  <c r="BC95" i="39" a="1"/>
  <c r="BC95" i="39" s="1"/>
  <c r="BF94" i="39" a="1"/>
  <c r="BF94" i="39" s="1"/>
  <c r="BB94" i="39" a="1"/>
  <c r="BB94" i="39" s="1"/>
  <c r="AX94" i="39" a="1"/>
  <c r="AX94" i="39" s="1"/>
  <c r="AT94" i="39" a="1"/>
  <c r="AT94" i="39" s="1"/>
  <c r="AP94" i="39" a="1"/>
  <c r="AP94" i="39" s="1"/>
  <c r="AL94" i="39" a="1"/>
  <c r="AL94" i="39" s="1"/>
  <c r="AH94" i="39" a="1"/>
  <c r="AH94" i="39" s="1"/>
  <c r="AD94" i="39" a="1"/>
  <c r="AD94" i="39" s="1"/>
  <c r="DJ94" i="39" s="1"/>
  <c r="AS103" i="39" a="1"/>
  <c r="AS103" i="39" s="1"/>
  <c r="AC103" i="39" a="1"/>
  <c r="AC103" i="39" s="1"/>
  <c r="AY102" i="39" a="1"/>
  <c r="AY102" i="39" s="1"/>
  <c r="AT102" i="39" a="1"/>
  <c r="AT102" i="39" s="1"/>
  <c r="AI102" i="39" a="1"/>
  <c r="AI102" i="39" s="1"/>
  <c r="AD102" i="39" a="1"/>
  <c r="AD102" i="39" s="1"/>
  <c r="AO103" i="39" a="1"/>
  <c r="AO103" i="39" s="1"/>
  <c r="BF102" i="39" a="1"/>
  <c r="BF102" i="39" s="1"/>
  <c r="BB100" i="39" a="1"/>
  <c r="BB100" i="39" s="1"/>
  <c r="AG100" i="39" a="1"/>
  <c r="AG100" i="39" s="1"/>
  <c r="AS98" i="39" a="1"/>
  <c r="AS98" i="39" s="1"/>
  <c r="AB97" i="39" a="1"/>
  <c r="AB97" i="39" s="1"/>
  <c r="AS96" i="39" a="1"/>
  <c r="AS96" i="39" s="1"/>
  <c r="BE95" i="39" a="1"/>
  <c r="BE95" i="39" s="1"/>
  <c r="BU95" i="39" s="1"/>
  <c r="AX95" i="39" a="1"/>
  <c r="AX95" i="39" s="1"/>
  <c r="AE95" i="39" a="1"/>
  <c r="AE95" i="39" s="1"/>
  <c r="AZ94" i="39" a="1"/>
  <c r="AZ94" i="39" s="1"/>
  <c r="AM94" i="39" a="1"/>
  <c r="AM94" i="39" s="1"/>
  <c r="AG94" i="39" a="1"/>
  <c r="AG94" i="39" s="1"/>
  <c r="AU102" i="39" a="1"/>
  <c r="AU102" i="39" s="1"/>
  <c r="AP102" i="39" a="1"/>
  <c r="AP102" i="39" s="1"/>
  <c r="AZ101" i="39" a="1"/>
  <c r="AZ101" i="39" s="1"/>
  <c r="AQ99" i="39" a="1"/>
  <c r="AQ99" i="39" s="1"/>
  <c r="AZ96" i="39" a="1"/>
  <c r="AZ96" i="39" s="1"/>
  <c r="AI95" i="39" a="1"/>
  <c r="AI95" i="39" s="1"/>
  <c r="BD94" i="39" a="1"/>
  <c r="BD94" i="39" s="1"/>
  <c r="AQ94" i="39" a="1"/>
  <c r="AQ94" i="39" s="1"/>
  <c r="AK94" i="39" a="1"/>
  <c r="AK94" i="39" s="1"/>
  <c r="BE93" i="39" a="1"/>
  <c r="BE93" i="39" s="1"/>
  <c r="AV93" i="39" a="1"/>
  <c r="AV93" i="39" s="1"/>
  <c r="AH93" i="39" a="1"/>
  <c r="AH93" i="39" s="1"/>
  <c r="BE92" i="39" a="1"/>
  <c r="BE92" i="39" s="1"/>
  <c r="AV92" i="39" a="1"/>
  <c r="AV92" i="39" s="1"/>
  <c r="AM92" i="39" a="1"/>
  <c r="AM92" i="39" s="1"/>
  <c r="AH92" i="39" a="1"/>
  <c r="AH92" i="39" s="1"/>
  <c r="BE91" i="39" a="1"/>
  <c r="BE91" i="39" s="1"/>
  <c r="AV91" i="39" a="1"/>
  <c r="AV91" i="39" s="1"/>
  <c r="AM91" i="39" a="1"/>
  <c r="AM91" i="39" s="1"/>
  <c r="AI91" i="39" a="1"/>
  <c r="AI91" i="39" s="1"/>
  <c r="AE91" i="39" a="1"/>
  <c r="AE91" i="39" s="1"/>
  <c r="BF89" i="39" a="1"/>
  <c r="BF89" i="39" s="1"/>
  <c r="BB89" i="39" a="1"/>
  <c r="BB89" i="39" s="1"/>
  <c r="AX89" i="39" a="1"/>
  <c r="AX89" i="39" s="1"/>
  <c r="AT89" i="39" a="1"/>
  <c r="AT89" i="39" s="1"/>
  <c r="AP89" i="39" a="1"/>
  <c r="AP89" i="39" s="1"/>
  <c r="AL89" i="39" a="1"/>
  <c r="AL89" i="39" s="1"/>
  <c r="AH89" i="39" a="1"/>
  <c r="AH89" i="39" s="1"/>
  <c r="AD89" i="39" a="1"/>
  <c r="AD89" i="39" s="1"/>
  <c r="DJ89" i="39" s="1"/>
  <c r="AV101" i="39" a="1"/>
  <c r="AV101" i="39" s="1"/>
  <c r="BF100" i="39" a="1"/>
  <c r="BF100" i="39" s="1"/>
  <c r="AK100" i="39" a="1"/>
  <c r="AK100" i="39" s="1"/>
  <c r="AW98" i="39" a="1"/>
  <c r="AW98" i="39" s="1"/>
  <c r="AB98" i="39" a="1"/>
  <c r="AB98" i="39" s="1"/>
  <c r="AE96" i="39" a="1"/>
  <c r="AE96" i="39" s="1"/>
  <c r="AY95" i="39" a="1"/>
  <c r="AY95" i="39" s="1"/>
  <c r="AL95" i="39" a="1"/>
  <c r="AL95" i="39" s="1"/>
  <c r="BG94" i="39" a="1"/>
  <c r="BG94" i="39" s="1"/>
  <c r="BA94" i="39" a="1"/>
  <c r="BA94" i="39" s="1"/>
  <c r="AN94" i="39" a="1"/>
  <c r="AN94" i="39" s="1"/>
  <c r="AX93" i="39" a="1"/>
  <c r="AX93" i="39" s="1"/>
  <c r="AO93" i="39" a="1"/>
  <c r="AO93" i="39" s="1"/>
  <c r="DU93" i="39" s="1"/>
  <c r="AF93" i="39" a="1"/>
  <c r="AF93" i="39" s="1"/>
  <c r="DL93" i="39" s="1"/>
  <c r="J93" i="39"/>
  <c r="BX93" i="39" s="1" a="1"/>
  <c r="BX93" i="39" s="1"/>
  <c r="BC92" i="39" a="1"/>
  <c r="BC92" i="39" s="1"/>
  <c r="AX92" i="39" a="1"/>
  <c r="AX92" i="39" s="1"/>
  <c r="AO92" i="39" a="1"/>
  <c r="AO92" i="39" s="1"/>
  <c r="AF92" i="39" a="1"/>
  <c r="AF92" i="39" s="1"/>
  <c r="J92" i="39"/>
  <c r="BX92" i="39" s="1" a="1"/>
  <c r="BX92" i="39" s="1"/>
  <c r="BE103" i="39" a="1"/>
  <c r="BE103" i="39" s="1"/>
  <c r="AJ101" i="39" a="1"/>
  <c r="AJ101" i="39" s="1"/>
  <c r="DP101" i="39" s="1"/>
  <c r="J100" i="39"/>
  <c r="BX100" i="39" s="1" a="1"/>
  <c r="BX100" i="39" s="1"/>
  <c r="BC99" i="39" a="1"/>
  <c r="BC99" i="39" s="1"/>
  <c r="AR98" i="39" a="1"/>
  <c r="AR98" i="39" s="1"/>
  <c r="AM97" i="39" a="1"/>
  <c r="AM97" i="39" s="1"/>
  <c r="DS97" i="39" s="1"/>
  <c r="AY96" i="39" a="1"/>
  <c r="AY96" i="39" s="1"/>
  <c r="AC96" i="39" a="1"/>
  <c r="AC96" i="39" s="1"/>
  <c r="AD95" i="39" a="1"/>
  <c r="AD95" i="39" s="1"/>
  <c r="AW94" i="39" a="1"/>
  <c r="AW94" i="39" s="1"/>
  <c r="BM94" i="39" s="1"/>
  <c r="AC94" i="39" a="1"/>
  <c r="AC94" i="39" s="1"/>
  <c r="AS93" i="39" a="1"/>
  <c r="AS93" i="39" s="1"/>
  <c r="AG93" i="39" a="1"/>
  <c r="AG93" i="39" s="1"/>
  <c r="BD92" i="39" a="1"/>
  <c r="BD92" i="39" s="1"/>
  <c r="AR92" i="39" a="1"/>
  <c r="AR92" i="39" s="1"/>
  <c r="BC91" i="39" a="1"/>
  <c r="BC91" i="39" s="1"/>
  <c r="AD91" i="39" a="1"/>
  <c r="AD91" i="39" s="1"/>
  <c r="AF101" i="39" a="1"/>
  <c r="AF101" i="39" s="1"/>
  <c r="DL101" i="39" s="1"/>
  <c r="AN98" i="39" a="1"/>
  <c r="AN98" i="39" s="1"/>
  <c r="AH97" i="39" a="1"/>
  <c r="AH97" i="39" s="1"/>
  <c r="J96" i="39"/>
  <c r="BX96" i="39" s="1" a="1"/>
  <c r="BX96" i="39" s="1"/>
  <c r="AV94" i="39" a="1"/>
  <c r="AV94" i="39" s="1"/>
  <c r="AB94" i="39" a="1"/>
  <c r="AB94" i="39" s="1"/>
  <c r="AL93" i="39" a="1"/>
  <c r="AL93" i="39" s="1"/>
  <c r="AW92" i="39" a="1"/>
  <c r="AW92" i="39" s="1"/>
  <c r="AQ92" i="39" a="1"/>
  <c r="AQ92" i="39" s="1"/>
  <c r="AK92" i="39" a="1"/>
  <c r="AK92" i="39" s="1"/>
  <c r="AE92" i="39" a="1"/>
  <c r="AE92" i="39" s="1"/>
  <c r="AW91" i="39" a="1"/>
  <c r="AW91" i="39" s="1"/>
  <c r="AR91" i="39" a="1"/>
  <c r="AR91" i="39" s="1"/>
  <c r="AH91" i="39" a="1"/>
  <c r="AH91" i="39" s="1"/>
  <c r="DN91" i="39" s="1"/>
  <c r="BE90" i="39" a="1"/>
  <c r="BE90" i="39" s="1"/>
  <c r="AV90" i="39" a="1"/>
  <c r="AV90" i="39" s="1"/>
  <c r="AM90" i="39" a="1"/>
  <c r="AM90" i="39" s="1"/>
  <c r="AH90" i="39" a="1"/>
  <c r="AH90" i="39" s="1"/>
  <c r="BE89" i="39" a="1"/>
  <c r="BE89" i="39" s="1"/>
  <c r="AV89" i="39" a="1"/>
  <c r="AV89" i="39" s="1"/>
  <c r="AM89" i="39" a="1"/>
  <c r="AM89" i="39" s="1"/>
  <c r="BE88" i="39" a="1"/>
  <c r="BE88" i="39" s="1"/>
  <c r="BA88" i="39" a="1"/>
  <c r="BA88" i="39" s="1"/>
  <c r="AW88" i="39" a="1"/>
  <c r="AW88" i="39" s="1"/>
  <c r="AS88" i="39" a="1"/>
  <c r="AS88" i="39" s="1"/>
  <c r="AO88" i="39" a="1"/>
  <c r="AO88" i="39" s="1"/>
  <c r="AK88" i="39" a="1"/>
  <c r="AK88" i="39" s="1"/>
  <c r="DQ88" i="39" s="1"/>
  <c r="AG88" i="39" a="1"/>
  <c r="AG88" i="39" s="1"/>
  <c r="AC88" i="39" a="1"/>
  <c r="AC88" i="39" s="1"/>
  <c r="AE102" i="39" a="1"/>
  <c r="AE102" i="39" s="1"/>
  <c r="DK102" i="39" s="1"/>
  <c r="BA100" i="39" a="1"/>
  <c r="BA100" i="39" s="1"/>
  <c r="BQ100" i="39" s="1"/>
  <c r="AW100" i="39" a="1"/>
  <c r="AW100" i="39" s="1"/>
  <c r="BM100" i="39" s="1"/>
  <c r="AM99" i="39" a="1"/>
  <c r="AM99" i="39" s="1"/>
  <c r="AG98" i="39" a="1"/>
  <c r="AG98" i="39" s="1"/>
  <c r="DM98" i="39" s="1"/>
  <c r="AD97" i="39" a="1"/>
  <c r="AD97" i="39" s="1"/>
  <c r="BG95" i="39" a="1"/>
  <c r="BG95" i="39" s="1"/>
  <c r="AU95" i="39" a="1"/>
  <c r="AU95" i="39" s="1"/>
  <c r="BC94" i="39" a="1"/>
  <c r="BC94" i="39" s="1"/>
  <c r="AS94" i="39" a="1"/>
  <c r="AS94" i="39" s="1"/>
  <c r="AI94" i="39" a="1"/>
  <c r="AI94" i="39" s="1"/>
  <c r="AW93" i="39" a="1"/>
  <c r="AW93" i="39" s="1"/>
  <c r="BM93" i="39" s="1"/>
  <c r="AK93" i="39" a="1"/>
  <c r="AK93" i="39" s="1"/>
  <c r="AC92" i="39" a="1"/>
  <c r="AC92" i="39" s="1"/>
  <c r="BA91" i="39" a="1"/>
  <c r="BA91" i="39" s="1"/>
  <c r="AG91" i="39" a="1"/>
  <c r="AG91" i="39" s="1"/>
  <c r="BD90" i="39" a="1"/>
  <c r="BD90" i="39" s="1"/>
  <c r="AU90" i="39" a="1"/>
  <c r="AU90" i="39" s="1"/>
  <c r="AP90" i="39" a="1"/>
  <c r="AP90" i="39" s="1"/>
  <c r="AG90" i="39" a="1"/>
  <c r="AG90" i="39" s="1"/>
  <c r="BD89" i="39" a="1"/>
  <c r="BD89" i="39" s="1"/>
  <c r="AU89" i="39" a="1"/>
  <c r="AU89" i="39" s="1"/>
  <c r="AG89" i="39" a="1"/>
  <c r="AG89" i="39" s="1"/>
  <c r="BD88" i="39" a="1"/>
  <c r="BD88" i="39" s="1"/>
  <c r="AZ88" i="39" a="1"/>
  <c r="AZ88" i="39" s="1"/>
  <c r="AV88" i="39" a="1"/>
  <c r="AV88" i="39" s="1"/>
  <c r="AR88" i="39" a="1"/>
  <c r="AR88" i="39" s="1"/>
  <c r="AN88" i="39" a="1"/>
  <c r="AN88" i="39" s="1"/>
  <c r="AJ88" i="39" a="1"/>
  <c r="AJ88" i="39" s="1"/>
  <c r="AF88" i="39" a="1"/>
  <c r="AF88" i="39" s="1"/>
  <c r="AB88" i="39" a="1"/>
  <c r="AB88" i="39" s="1"/>
  <c r="AC98" i="39" a="1"/>
  <c r="AC98" i="39" s="1"/>
  <c r="DI98" i="39" s="1"/>
  <c r="AN96" i="39" a="1"/>
  <c r="AN96" i="39" s="1"/>
  <c r="BD95" i="39" a="1"/>
  <c r="BD95" i="39" s="1"/>
  <c r="BT95" i="39" s="1"/>
  <c r="AT95" i="39" a="1"/>
  <c r="AT95" i="39" s="1"/>
  <c r="BJ95" i="39" s="1"/>
  <c r="AR94" i="39" a="1"/>
  <c r="AR94" i="39" s="1"/>
  <c r="BH94" i="39" s="1"/>
  <c r="BB93" i="39" a="1"/>
  <c r="BB93" i="39" s="1"/>
  <c r="BR93" i="39" s="1"/>
  <c r="AP93" i="39" a="1"/>
  <c r="AP93" i="39" s="1"/>
  <c r="AJ93" i="39" a="1"/>
  <c r="AJ93" i="39" s="1"/>
  <c r="AD93" i="39" a="1"/>
  <c r="AD93" i="39" s="1"/>
  <c r="BG92" i="39" a="1"/>
  <c r="BG92" i="39" s="1"/>
  <c r="BA92" i="39" a="1"/>
  <c r="BA92" i="39" s="1"/>
  <c r="AU92" i="39" a="1"/>
  <c r="AU92" i="39" s="1"/>
  <c r="AI92" i="39" a="1"/>
  <c r="AI92" i="39" s="1"/>
  <c r="AZ91" i="39" a="1"/>
  <c r="AZ91" i="39" s="1"/>
  <c r="AU91" i="39" a="1"/>
  <c r="AU91" i="39" s="1"/>
  <c r="BK91" i="39" s="1"/>
  <c r="AK91" i="39" a="1"/>
  <c r="AK91" i="39" s="1"/>
  <c r="AB91" i="39" a="1"/>
  <c r="AB91" i="39" s="1"/>
  <c r="DH91" i="39" s="1"/>
  <c r="AP100" i="39" a="1"/>
  <c r="AP100" i="39" s="1"/>
  <c r="BD98" i="39" a="1"/>
  <c r="BD98" i="39" s="1"/>
  <c r="AX97" i="39" a="1"/>
  <c r="AX97" i="39" s="1"/>
  <c r="AJ96" i="39" a="1"/>
  <c r="AJ96" i="39" s="1"/>
  <c r="AH95" i="39" a="1"/>
  <c r="AH95" i="39" s="1"/>
  <c r="DN95" i="39" s="1"/>
  <c r="AF94" i="39" a="1"/>
  <c r="AF94" i="39" s="1"/>
  <c r="AC93" i="39" a="1"/>
  <c r="AC93" i="39" s="1"/>
  <c r="AL100" i="39" a="1"/>
  <c r="AL100" i="39" s="1"/>
  <c r="DR100" i="39" s="1"/>
  <c r="AT97" i="39" a="1"/>
  <c r="AT97" i="39" s="1"/>
  <c r="BD96" i="39" a="1"/>
  <c r="BD96" i="39" s="1"/>
  <c r="AI96" i="39" a="1"/>
  <c r="AI96" i="39" s="1"/>
  <c r="DO96" i="39" s="1"/>
  <c r="BB95" i="39" a="1"/>
  <c r="BB95" i="39" s="1"/>
  <c r="AQ95" i="39" a="1"/>
  <c r="AQ95" i="39" s="1"/>
  <c r="AY94" i="39" a="1"/>
  <c r="AY94" i="39" s="1"/>
  <c r="AE94" i="39" a="1"/>
  <c r="AE94" i="39" s="1"/>
  <c r="BA93" i="39" a="1"/>
  <c r="BA93" i="39" s="1"/>
  <c r="AS92" i="39" a="1"/>
  <c r="AS92" i="39" s="1"/>
  <c r="AG92" i="39" a="1"/>
  <c r="AG92" i="39" s="1"/>
  <c r="BD91" i="39" a="1"/>
  <c r="BD91" i="39" s="1"/>
  <c r="AY91" i="39" a="1"/>
  <c r="AY91" i="39" s="1"/>
  <c r="AJ91" i="39" a="1"/>
  <c r="AJ91" i="39" s="1"/>
  <c r="BG90" i="39" a="1"/>
  <c r="BG90" i="39" s="1"/>
  <c r="BB90" i="39" a="1"/>
  <c r="BB90" i="39" s="1"/>
  <c r="AS90" i="39" a="1"/>
  <c r="AS90" i="39" s="1"/>
  <c r="AJ90" i="39" a="1"/>
  <c r="AJ90" i="39" s="1"/>
  <c r="BG89" i="39" a="1"/>
  <c r="BG89" i="39" s="1"/>
  <c r="AS89" i="39" a="1"/>
  <c r="AS89" i="39" s="1"/>
  <c r="AJ89" i="39" a="1"/>
  <c r="AJ89" i="39" s="1"/>
  <c r="BG88" i="39" a="1"/>
  <c r="BG88" i="39" s="1"/>
  <c r="BF87" i="39" a="1"/>
  <c r="BF87" i="39" s="1"/>
  <c r="BB87" i="39" a="1"/>
  <c r="BB87" i="39" s="1"/>
  <c r="AX87" i="39" a="1"/>
  <c r="AX87" i="39" s="1"/>
  <c r="AT87" i="39" a="1"/>
  <c r="AT87" i="39" s="1"/>
  <c r="AP87" i="39" a="1"/>
  <c r="AP87" i="39" s="1"/>
  <c r="AL87" i="39" a="1"/>
  <c r="AL87" i="39" s="1"/>
  <c r="DR87" i="39" s="1"/>
  <c r="AH87" i="39" a="1"/>
  <c r="AH87" i="39" s="1"/>
  <c r="AD87" i="39" a="1"/>
  <c r="AD87" i="39" s="1"/>
  <c r="BE85" i="39" a="1"/>
  <c r="BE85" i="39" s="1"/>
  <c r="BA85" i="39" a="1"/>
  <c r="BA85" i="39" s="1"/>
  <c r="AW85" i="39" a="1"/>
  <c r="AW85" i="39" s="1"/>
  <c r="AS85" i="39" a="1"/>
  <c r="AS85" i="39" s="1"/>
  <c r="AO85" i="39" a="1"/>
  <c r="AO85" i="39" s="1"/>
  <c r="AK85" i="39" a="1"/>
  <c r="AK85" i="39" s="1"/>
  <c r="DQ85" i="39" s="1"/>
  <c r="AG85" i="39" a="1"/>
  <c r="AG85" i="39" s="1"/>
  <c r="AC85" i="39" a="1"/>
  <c r="AC85" i="39" s="1"/>
  <c r="BD83" i="39" a="1"/>
  <c r="BD83" i="39" s="1"/>
  <c r="AZ83" i="39" a="1"/>
  <c r="AZ83" i="39" s="1"/>
  <c r="AV83" i="39" a="1"/>
  <c r="AV83" i="39" s="1"/>
  <c r="AR83" i="39" a="1"/>
  <c r="AR83" i="39" s="1"/>
  <c r="AN83" i="39" a="1"/>
  <c r="AN83" i="39" s="1"/>
  <c r="AJ83" i="39" a="1"/>
  <c r="AJ83" i="39" s="1"/>
  <c r="DP83" i="39" s="1"/>
  <c r="AF83" i="39" a="1"/>
  <c r="AF83" i="39" s="1"/>
  <c r="AB83" i="39" a="1"/>
  <c r="AB83" i="39" s="1"/>
  <c r="BG99" i="39" a="1"/>
  <c r="BG99" i="39" s="1"/>
  <c r="BW99" i="39" s="1"/>
  <c r="AP95" i="39" a="1"/>
  <c r="AP95" i="39" s="1"/>
  <c r="DV95" i="39" s="1"/>
  <c r="AO94" i="39" a="1"/>
  <c r="AO94" i="39" s="1"/>
  <c r="BF93" i="39" a="1"/>
  <c r="BF93" i="39" s="1"/>
  <c r="AZ93" i="39" a="1"/>
  <c r="AZ93" i="39" s="1"/>
  <c r="BP93" i="39" s="1"/>
  <c r="AT93" i="39" a="1"/>
  <c r="AT93" i="39" s="1"/>
  <c r="BJ93" i="39" s="1"/>
  <c r="AN93" i="39" a="1"/>
  <c r="AN93" i="39" s="1"/>
  <c r="AB93" i="39" a="1"/>
  <c r="AB93" i="39" s="1"/>
  <c r="AY92" i="39" a="1"/>
  <c r="AY92" i="39" s="1"/>
  <c r="BO92" i="39" s="1"/>
  <c r="AL92" i="39" a="1"/>
  <c r="AL92" i="39" s="1"/>
  <c r="AS91" i="39" a="1"/>
  <c r="AS91" i="39" s="1"/>
  <c r="AN91" i="39" a="1"/>
  <c r="AN91" i="39" s="1"/>
  <c r="BF90" i="39" a="1"/>
  <c r="BF90" i="39" s="1"/>
  <c r="AW90" i="39" a="1"/>
  <c r="AW90" i="39" s="1"/>
  <c r="BM90" i="39" s="1"/>
  <c r="AN90" i="39" a="1"/>
  <c r="AN90" i="39" s="1"/>
  <c r="AE90" i="39" a="1"/>
  <c r="AE90" i="39" s="1"/>
  <c r="AW89" i="39" a="1"/>
  <c r="AW89" i="39" s="1"/>
  <c r="BM89" i="39" s="1"/>
  <c r="AN89" i="39" a="1"/>
  <c r="AN89" i="39" s="1"/>
  <c r="AE89" i="39" a="1"/>
  <c r="AE89" i="39" s="1"/>
  <c r="BB88" i="39" a="1"/>
  <c r="BB88" i="39" s="1"/>
  <c r="AX88" i="39" a="1"/>
  <c r="AX88" i="39" s="1"/>
  <c r="AT88" i="39" a="1"/>
  <c r="AT88" i="39" s="1"/>
  <c r="AP88" i="39" a="1"/>
  <c r="AP88" i="39" s="1"/>
  <c r="AL88" i="39" a="1"/>
  <c r="AL88" i="39" s="1"/>
  <c r="AH88" i="39" a="1"/>
  <c r="AH88" i="39" s="1"/>
  <c r="DN88" i="39" s="1"/>
  <c r="AD88" i="39" a="1"/>
  <c r="AD88" i="39" s="1"/>
  <c r="BE86" i="39" a="1"/>
  <c r="BE86" i="39" s="1"/>
  <c r="BA86" i="39" a="1"/>
  <c r="BA86" i="39" s="1"/>
  <c r="AW86" i="39" a="1"/>
  <c r="AW86" i="39" s="1"/>
  <c r="AS86" i="39" a="1"/>
  <c r="AS86" i="39" s="1"/>
  <c r="AO86" i="39" a="1"/>
  <c r="AO86" i="39" s="1"/>
  <c r="AK86" i="39" a="1"/>
  <c r="AK86" i="39" s="1"/>
  <c r="AG86" i="39" a="1"/>
  <c r="AG86" i="39" s="1"/>
  <c r="DM86" i="39" s="1"/>
  <c r="AC86" i="39" a="1"/>
  <c r="AC86" i="39" s="1"/>
  <c r="BD84" i="39" a="1"/>
  <c r="BD84" i="39" s="1"/>
  <c r="AZ84" i="39" a="1"/>
  <c r="AZ84" i="39" s="1"/>
  <c r="AV84" i="39" a="1"/>
  <c r="AV84" i="39" s="1"/>
  <c r="AR84" i="39" a="1"/>
  <c r="AR84" i="39" s="1"/>
  <c r="AN84" i="39" a="1"/>
  <c r="AN84" i="39" s="1"/>
  <c r="AJ84" i="39" a="1"/>
  <c r="AJ84" i="39" s="1"/>
  <c r="AF84" i="39" a="1"/>
  <c r="AF84" i="39" s="1"/>
  <c r="DL84" i="39" s="1"/>
  <c r="AB84" i="39" a="1"/>
  <c r="AB84" i="39" s="1"/>
  <c r="AM95" i="39" a="1"/>
  <c r="AM95" i="39" s="1"/>
  <c r="AN92" i="39" a="1"/>
  <c r="AN92" i="39" s="1"/>
  <c r="DT92" i="39" s="1"/>
  <c r="AF91" i="39" a="1"/>
  <c r="AF91" i="39" s="1"/>
  <c r="AZ90" i="39" a="1"/>
  <c r="AZ90" i="39" s="1"/>
  <c r="BP90" i="39" s="1"/>
  <c r="AQ90" i="39" a="1"/>
  <c r="AQ90" i="39" s="1"/>
  <c r="AC89" i="39" a="1"/>
  <c r="AC89" i="39" s="1"/>
  <c r="BD86" i="39" a="1"/>
  <c r="BD86" i="39" s="1"/>
  <c r="AY86" i="39" a="1"/>
  <c r="AY86" i="39" s="1"/>
  <c r="AT86" i="39" a="1"/>
  <c r="AT86" i="39" s="1"/>
  <c r="AN86" i="39" a="1"/>
  <c r="AN86" i="39" s="1"/>
  <c r="AI86" i="39" a="1"/>
  <c r="AI86" i="39" s="1"/>
  <c r="AD86" i="39" a="1"/>
  <c r="AD86" i="39" s="1"/>
  <c r="BF92" i="39" a="1"/>
  <c r="BF92" i="39" s="1"/>
  <c r="AU96" i="39" a="1"/>
  <c r="AU96" i="39" s="1"/>
  <c r="BK96" i="39" s="1"/>
  <c r="BB92" i="39" a="1"/>
  <c r="BB92" i="39" s="1"/>
  <c r="AD92" i="39" a="1"/>
  <c r="AD92" i="39" s="1"/>
  <c r="AQ91" i="39" a="1"/>
  <c r="AQ91" i="39" s="1"/>
  <c r="AD90" i="39" a="1"/>
  <c r="AD90" i="39" s="1"/>
  <c r="BA89" i="39" a="1"/>
  <c r="BA89" i="39" s="1"/>
  <c r="AR89" i="39" a="1"/>
  <c r="AR89" i="39" s="1"/>
  <c r="AI89" i="39" a="1"/>
  <c r="AI89" i="39" s="1"/>
  <c r="BF88" i="39" a="1"/>
  <c r="BF88" i="39" s="1"/>
  <c r="BG87" i="39" a="1"/>
  <c r="BG87" i="39" s="1"/>
  <c r="BA87" i="39" a="1"/>
  <c r="BA87" i="39" s="1"/>
  <c r="AV87" i="39" a="1"/>
  <c r="AV87" i="39" s="1"/>
  <c r="AQ87" i="39" a="1"/>
  <c r="AQ87" i="39" s="1"/>
  <c r="AK87" i="39" a="1"/>
  <c r="AK87" i="39" s="1"/>
  <c r="AF87" i="39" a="1"/>
  <c r="AF87" i="39" s="1"/>
  <c r="BE94" i="39" a="1"/>
  <c r="BE94" i="39" s="1"/>
  <c r="BU94" i="39" s="1"/>
  <c r="BD93" i="39" a="1"/>
  <c r="BD93" i="39" s="1"/>
  <c r="AZ92" i="39" a="1"/>
  <c r="AZ92" i="39" s="1"/>
  <c r="AB92" i="39" a="1"/>
  <c r="AB92" i="39" s="1"/>
  <c r="DH92" i="39" s="1"/>
  <c r="AU94" i="39" a="1"/>
  <c r="AU94" i="39" s="1"/>
  <c r="BK94" i="39" s="1"/>
  <c r="BG91" i="39" a="1"/>
  <c r="BG91" i="39" s="1"/>
  <c r="AL91" i="39" a="1"/>
  <c r="AL91" i="39" s="1"/>
  <c r="DR91" i="39" s="1"/>
  <c r="AT90" i="39" a="1"/>
  <c r="AT90" i="39" s="1"/>
  <c r="AK90" i="39" a="1"/>
  <c r="AK90" i="39" s="1"/>
  <c r="AB90" i="39" a="1"/>
  <c r="AB90" i="39" s="1"/>
  <c r="AY89" i="39" a="1"/>
  <c r="AY89" i="39" s="1"/>
  <c r="BE87" i="39" a="1"/>
  <c r="BE87" i="39" s="1"/>
  <c r="AZ87" i="39" a="1"/>
  <c r="AZ87" i="39" s="1"/>
  <c r="AU87" i="39" a="1"/>
  <c r="AU87" i="39" s="1"/>
  <c r="AO87" i="39" a="1"/>
  <c r="AO87" i="39" s="1"/>
  <c r="AJ87" i="39" a="1"/>
  <c r="AJ87" i="39" s="1"/>
  <c r="AE87" i="39" a="1"/>
  <c r="AE87" i="39" s="1"/>
  <c r="BG85" i="39" a="1"/>
  <c r="BG85" i="39" s="1"/>
  <c r="BB85" i="39" a="1"/>
  <c r="BB85" i="39" s="1"/>
  <c r="AV85" i="39" a="1"/>
  <c r="AV85" i="39" s="1"/>
  <c r="AQ85" i="39" a="1"/>
  <c r="AQ85" i="39" s="1"/>
  <c r="AL85" i="39" a="1"/>
  <c r="AL85" i="39" s="1"/>
  <c r="AF85" i="39" a="1"/>
  <c r="AF85" i="39" s="1"/>
  <c r="J84" i="39"/>
  <c r="BX84" i="39" s="1" a="1"/>
  <c r="BX84" i="39" s="1"/>
  <c r="AP92" i="39" a="1"/>
  <c r="AP92" i="39" s="1"/>
  <c r="DV92" i="39" s="1"/>
  <c r="BA90" i="39" a="1"/>
  <c r="BA90" i="39" s="1"/>
  <c r="AR90" i="39" a="1"/>
  <c r="AR90" i="39" s="1"/>
  <c r="AI90" i="39" a="1"/>
  <c r="AI90" i="39" s="1"/>
  <c r="BD87" i="39" a="1"/>
  <c r="BD87" i="39" s="1"/>
  <c r="AY87" i="39" a="1"/>
  <c r="AY87" i="39" s="1"/>
  <c r="AS87" i="39" a="1"/>
  <c r="AS87" i="39" s="1"/>
  <c r="AN87" i="39" a="1"/>
  <c r="AN87" i="39" s="1"/>
  <c r="AI87" i="39" a="1"/>
  <c r="AI87" i="39" s="1"/>
  <c r="AC87" i="39" a="1"/>
  <c r="AC87" i="39" s="1"/>
  <c r="BF85" i="39" a="1"/>
  <c r="BF85" i="39" s="1"/>
  <c r="AZ85" i="39" a="1"/>
  <c r="AZ85" i="39" s="1"/>
  <c r="AU85" i="39" a="1"/>
  <c r="AU85" i="39" s="1"/>
  <c r="AP85" i="39" a="1"/>
  <c r="AP85" i="39" s="1"/>
  <c r="AJ85" i="39" a="1"/>
  <c r="AJ85" i="39" s="1"/>
  <c r="AE85" i="39" a="1"/>
  <c r="AE85" i="39" s="1"/>
  <c r="AO91" i="39" a="1"/>
  <c r="AO91" i="39" s="1"/>
  <c r="DU91" i="39" s="1"/>
  <c r="AL90" i="39" a="1"/>
  <c r="AL90" i="39" s="1"/>
  <c r="AQ89" i="39" a="1"/>
  <c r="AQ89" i="39" s="1"/>
  <c r="DW89" i="39" s="1"/>
  <c r="BB86" i="39" a="1"/>
  <c r="BB86" i="39" s="1"/>
  <c r="AQ86" i="39" a="1"/>
  <c r="AQ86" i="39" s="1"/>
  <c r="AF86" i="39" a="1"/>
  <c r="AF86" i="39" s="1"/>
  <c r="BD85" i="39" a="1"/>
  <c r="BD85" i="39" s="1"/>
  <c r="BG84" i="39" a="1"/>
  <c r="BG84" i="39" s="1"/>
  <c r="AU84" i="39" a="1"/>
  <c r="AU84" i="39" s="1"/>
  <c r="AI84" i="39" a="1"/>
  <c r="AI84" i="39" s="1"/>
  <c r="BC83" i="39" a="1"/>
  <c r="BC83" i="39" s="1"/>
  <c r="AT83" i="39" a="1"/>
  <c r="AT83" i="39" s="1"/>
  <c r="AK83" i="39" a="1"/>
  <c r="AK83" i="39" s="1"/>
  <c r="J83" i="39"/>
  <c r="BX83" i="39" s="1" a="1"/>
  <c r="BX83" i="39" s="1"/>
  <c r="J82" i="39"/>
  <c r="BX82" i="39" s="1" a="1"/>
  <c r="BX82" i="39" s="1"/>
  <c r="BG81" i="39" a="1"/>
  <c r="BG81" i="39" s="1"/>
  <c r="BC81" i="39" a="1"/>
  <c r="BC81" i="39" s="1"/>
  <c r="AY81" i="39" a="1"/>
  <c r="AY81" i="39" s="1"/>
  <c r="AU81" i="39" a="1"/>
  <c r="AU81" i="39" s="1"/>
  <c r="BK81" i="39" s="1"/>
  <c r="AQ81" i="39" a="1"/>
  <c r="AQ81" i="39" s="1"/>
  <c r="AM81" i="39" a="1"/>
  <c r="AM81" i="39" s="1"/>
  <c r="AI81" i="39" a="1"/>
  <c r="AI81" i="39" s="1"/>
  <c r="AE81" i="39" a="1"/>
  <c r="AE81" i="39" s="1"/>
  <c r="BF79" i="39" a="1"/>
  <c r="BF79" i="39" s="1"/>
  <c r="BB79" i="39" a="1"/>
  <c r="BB79" i="39" s="1"/>
  <c r="AX79" i="39" a="1"/>
  <c r="AX79" i="39" s="1"/>
  <c r="AT79" i="39" a="1"/>
  <c r="AT79" i="39" s="1"/>
  <c r="AP79" i="39" a="1"/>
  <c r="AP79" i="39" s="1"/>
  <c r="AT92" i="39" a="1"/>
  <c r="AT92" i="39" s="1"/>
  <c r="BJ92" i="39" s="1"/>
  <c r="BC90" i="39" a="1"/>
  <c r="BC90" i="39" s="1"/>
  <c r="BS90" i="39" s="1"/>
  <c r="AO89" i="39" a="1"/>
  <c r="AO89" i="39" s="1"/>
  <c r="AU88" i="39" a="1"/>
  <c r="AU88" i="39" s="1"/>
  <c r="AE88" i="39" a="1"/>
  <c r="AE88" i="39" s="1"/>
  <c r="AZ86" i="39" a="1"/>
  <c r="AZ86" i="39" s="1"/>
  <c r="AP86" i="39" a="1"/>
  <c r="AP86" i="39" s="1"/>
  <c r="AE86" i="39" a="1"/>
  <c r="AE86" i="39" s="1"/>
  <c r="AM85" i="39" a="1"/>
  <c r="AM85" i="39" s="1"/>
  <c r="AD85" i="39" a="1"/>
  <c r="AD85" i="39" s="1"/>
  <c r="BA84" i="39" a="1"/>
  <c r="BA84" i="39" s="1"/>
  <c r="AO84" i="39" a="1"/>
  <c r="AO84" i="39" s="1"/>
  <c r="AC84" i="39" a="1"/>
  <c r="AC84" i="39" s="1"/>
  <c r="BG83" i="39" a="1"/>
  <c r="BG83" i="39" s="1"/>
  <c r="AX83" i="39" a="1"/>
  <c r="AX83" i="39" s="1"/>
  <c r="AO83" i="39" a="1"/>
  <c r="AO83" i="39" s="1"/>
  <c r="BG82" i="39" a="1"/>
  <c r="BG82" i="39" s="1"/>
  <c r="BC82" i="39" a="1"/>
  <c r="BC82" i="39" s="1"/>
  <c r="AY82" i="39" a="1"/>
  <c r="AY82" i="39" s="1"/>
  <c r="AU82" i="39" a="1"/>
  <c r="AU82" i="39" s="1"/>
  <c r="AQ82" i="39" a="1"/>
  <c r="AQ82" i="39" s="1"/>
  <c r="AM82" i="39" a="1"/>
  <c r="AM82" i="39" s="1"/>
  <c r="AI82" i="39" a="1"/>
  <c r="AI82" i="39" s="1"/>
  <c r="AE82" i="39" a="1"/>
  <c r="AE82" i="39" s="1"/>
  <c r="BF80" i="39" a="1"/>
  <c r="BF80" i="39" s="1"/>
  <c r="BB80" i="39" a="1"/>
  <c r="BB80" i="39" s="1"/>
  <c r="AX80" i="39" a="1"/>
  <c r="AX80" i="39" s="1"/>
  <c r="AT80" i="39" a="1"/>
  <c r="AT80" i="39" s="1"/>
  <c r="AP80" i="39" a="1"/>
  <c r="AP80" i="39" s="1"/>
  <c r="AL80" i="39" a="1"/>
  <c r="AL80" i="39" s="1"/>
  <c r="AH80" i="39" a="1"/>
  <c r="AH80" i="39" s="1"/>
  <c r="AD80" i="39" a="1"/>
  <c r="AD80" i="39" s="1"/>
  <c r="BE78" i="39" a="1"/>
  <c r="BE78" i="39" s="1"/>
  <c r="BA78" i="39" a="1"/>
  <c r="BA78" i="39" s="1"/>
  <c r="AW78" i="39" a="1"/>
  <c r="AW78" i="39" s="1"/>
  <c r="AS78" i="39" a="1"/>
  <c r="AS78" i="39" s="1"/>
  <c r="AO78" i="39" a="1"/>
  <c r="AO78" i="39" s="1"/>
  <c r="AK78" i="39" a="1"/>
  <c r="AK78" i="39" s="1"/>
  <c r="AG78" i="39" a="1"/>
  <c r="AG78" i="39" s="1"/>
  <c r="DM78" i="39" s="1"/>
  <c r="AC78" i="39" a="1"/>
  <c r="AC78" i="39" s="1"/>
  <c r="BD76" i="39" a="1"/>
  <c r="BD76" i="39" s="1"/>
  <c r="AZ76" i="39" a="1"/>
  <c r="AZ76" i="39" s="1"/>
  <c r="AV76" i="39" a="1"/>
  <c r="AV76" i="39" s="1"/>
  <c r="AR76" i="39" a="1"/>
  <c r="AR76" i="39" s="1"/>
  <c r="AN76" i="39" a="1"/>
  <c r="AN76" i="39" s="1"/>
  <c r="AJ76" i="39" a="1"/>
  <c r="AJ76" i="39" s="1"/>
  <c r="AF76" i="39" a="1"/>
  <c r="AF76" i="39" s="1"/>
  <c r="DL76" i="39" s="1"/>
  <c r="AB76" i="39" a="1"/>
  <c r="AB76" i="39" s="1"/>
  <c r="J95" i="39"/>
  <c r="BX95" i="39" s="1" a="1"/>
  <c r="BX95" i="39" s="1"/>
  <c r="AJ92" i="39" a="1"/>
  <c r="AJ92" i="39" s="1"/>
  <c r="AC91" i="39" a="1"/>
  <c r="AC91" i="39" s="1"/>
  <c r="AY90" i="39" a="1"/>
  <c r="AY90" i="39" s="1"/>
  <c r="BO90" i="39" s="1"/>
  <c r="AK89" i="39" a="1"/>
  <c r="AK89" i="39" s="1"/>
  <c r="DQ89" i="39" s="1"/>
  <c r="J88" i="39"/>
  <c r="BX88" i="39" s="1" a="1"/>
  <c r="BX88" i="39" s="1"/>
  <c r="BC87" i="39" a="1"/>
  <c r="BC87" i="39" s="1"/>
  <c r="AR87" i="39" a="1"/>
  <c r="AR87" i="39" s="1"/>
  <c r="AG87" i="39" a="1"/>
  <c r="AG87" i="39" s="1"/>
  <c r="BC85" i="39" a="1"/>
  <c r="BC85" i="39" s="1"/>
  <c r="AT85" i="39" a="1"/>
  <c r="AT85" i="39" s="1"/>
  <c r="BJ85" i="39" s="1"/>
  <c r="BF84" i="39" a="1"/>
  <c r="BF84" i="39" s="1"/>
  <c r="AT84" i="39" a="1"/>
  <c r="AT84" i="39" s="1"/>
  <c r="AH84" i="39" a="1"/>
  <c r="AH84" i="39" s="1"/>
  <c r="BB83" i="39" a="1"/>
  <c r="BB83" i="39" s="1"/>
  <c r="AS83" i="39" a="1"/>
  <c r="AS83" i="39" s="1"/>
  <c r="AE83" i="39" a="1"/>
  <c r="AE83" i="39" s="1"/>
  <c r="BF81" i="39" a="1"/>
  <c r="BF81" i="39" s="1"/>
  <c r="BB81" i="39" a="1"/>
  <c r="BB81" i="39" s="1"/>
  <c r="AX81" i="39" a="1"/>
  <c r="AX81" i="39" s="1"/>
  <c r="AT81" i="39" a="1"/>
  <c r="AT81" i="39" s="1"/>
  <c r="AP81" i="39" a="1"/>
  <c r="AP81" i="39" s="1"/>
  <c r="AL81" i="39" a="1"/>
  <c r="AL81" i="39" s="1"/>
  <c r="DR81" i="39" s="1"/>
  <c r="AH81" i="39" a="1"/>
  <c r="AH81" i="39" s="1"/>
  <c r="AD81" i="39" a="1"/>
  <c r="AD81" i="39" s="1"/>
  <c r="BE79" i="39" a="1"/>
  <c r="BE79" i="39" s="1"/>
  <c r="BA79" i="39" a="1"/>
  <c r="BA79" i="39" s="1"/>
  <c r="AW79" i="39" a="1"/>
  <c r="AW79" i="39" s="1"/>
  <c r="AS79" i="39" a="1"/>
  <c r="AS79" i="39" s="1"/>
  <c r="AO79" i="39" a="1"/>
  <c r="AO79" i="39" s="1"/>
  <c r="AK79" i="39" a="1"/>
  <c r="AK79" i="39" s="1"/>
  <c r="AG79" i="39" a="1"/>
  <c r="AG79" i="39" s="1"/>
  <c r="AC79" i="39" a="1"/>
  <c r="AC79" i="39" s="1"/>
  <c r="AJ94" i="39" a="1"/>
  <c r="AJ94" i="39" s="1"/>
  <c r="DP94" i="39" s="1"/>
  <c r="J91" i="39"/>
  <c r="BX91" i="39" s="1" a="1"/>
  <c r="BX91" i="39" s="1"/>
  <c r="AX90" i="39" a="1"/>
  <c r="AX90" i="39" s="1"/>
  <c r="BN90" i="39" s="1"/>
  <c r="AF90" i="39" a="1"/>
  <c r="AF90" i="39" s="1"/>
  <c r="BC89" i="39" a="1"/>
  <c r="BC89" i="39" s="1"/>
  <c r="BS89" i="39" s="1"/>
  <c r="AQ88" i="39" a="1"/>
  <c r="AQ88" i="39" s="1"/>
  <c r="DW88" i="39" s="1"/>
  <c r="AX86" i="39" a="1"/>
  <c r="AX86" i="39" s="1"/>
  <c r="AM86" i="39" a="1"/>
  <c r="AM86" i="39" s="1"/>
  <c r="AB86" i="39" a="1"/>
  <c r="AB86" i="39" s="1"/>
  <c r="AB85" i="39" a="1"/>
  <c r="AB85" i="39" s="1"/>
  <c r="AY84" i="39" a="1"/>
  <c r="AY84" i="39" s="1"/>
  <c r="AM84" i="39" a="1"/>
  <c r="AM84" i="39" s="1"/>
  <c r="AG84" i="39" a="1"/>
  <c r="AG84" i="39" s="1"/>
  <c r="BF83" i="39" a="1"/>
  <c r="BF83" i="39" s="1"/>
  <c r="AW83" i="39" a="1"/>
  <c r="AW83" i="39" s="1"/>
  <c r="AI83" i="39" a="1"/>
  <c r="AI83" i="39" s="1"/>
  <c r="BF82" i="39" a="1"/>
  <c r="BF82" i="39" s="1"/>
  <c r="BB82" i="39" a="1"/>
  <c r="BB82" i="39" s="1"/>
  <c r="AX82" i="39" a="1"/>
  <c r="AX82" i="39" s="1"/>
  <c r="AT82" i="39" a="1"/>
  <c r="AT82" i="39" s="1"/>
  <c r="AP82" i="39" a="1"/>
  <c r="AP82" i="39" s="1"/>
  <c r="AL82" i="39" a="1"/>
  <c r="AL82" i="39" s="1"/>
  <c r="AH82" i="39" a="1"/>
  <c r="AH82" i="39" s="1"/>
  <c r="AD82" i="39" a="1"/>
  <c r="AD82" i="39" s="1"/>
  <c r="BE80" i="39" a="1"/>
  <c r="BE80" i="39" s="1"/>
  <c r="BA80" i="39" a="1"/>
  <c r="BA80" i="39" s="1"/>
  <c r="AW80" i="39" a="1"/>
  <c r="AW80" i="39" s="1"/>
  <c r="AS80" i="39" a="1"/>
  <c r="AS80" i="39" s="1"/>
  <c r="AO80" i="39" a="1"/>
  <c r="AO80" i="39" s="1"/>
  <c r="AK80" i="39" a="1"/>
  <c r="AK80" i="39" s="1"/>
  <c r="AG80" i="39" a="1"/>
  <c r="AG80" i="39" s="1"/>
  <c r="AC80" i="39" a="1"/>
  <c r="AC80" i="39" s="1"/>
  <c r="BD78" i="39" a="1"/>
  <c r="BD78" i="39" s="1"/>
  <c r="AZ78" i="39" a="1"/>
  <c r="AZ78" i="39" s="1"/>
  <c r="AV78" i="39" a="1"/>
  <c r="AV78" i="39" s="1"/>
  <c r="AR78" i="39" a="1"/>
  <c r="AR78" i="39" s="1"/>
  <c r="AN78" i="39" a="1"/>
  <c r="AN78" i="39" s="1"/>
  <c r="AJ78" i="39" a="1"/>
  <c r="AJ78" i="39" s="1"/>
  <c r="DP78" i="39" s="1"/>
  <c r="AF78" i="39" a="1"/>
  <c r="AF78" i="39" s="1"/>
  <c r="AB78" i="39" a="1"/>
  <c r="AB78" i="39" s="1"/>
  <c r="AC90" i="39" a="1"/>
  <c r="AC90" i="39" s="1"/>
  <c r="DI90" i="39" s="1"/>
  <c r="AZ89" i="39" a="1"/>
  <c r="AZ89" i="39" s="1"/>
  <c r="BP89" i="39" s="1"/>
  <c r="BG86" i="39" a="1"/>
  <c r="BG86" i="39" s="1"/>
  <c r="BW86" i="39" s="1"/>
  <c r="AV86" i="39" a="1"/>
  <c r="AV86" i="39" s="1"/>
  <c r="BL86" i="39" s="1"/>
  <c r="AL86" i="39" a="1"/>
  <c r="AL86" i="39" s="1"/>
  <c r="DR86" i="39" s="1"/>
  <c r="J86" i="39"/>
  <c r="BX86" i="39" s="1" a="1"/>
  <c r="BX86" i="39" s="1"/>
  <c r="AR85" i="39" a="1"/>
  <c r="AR85" i="39" s="1"/>
  <c r="AI85" i="39" a="1"/>
  <c r="AI85" i="39" s="1"/>
  <c r="J85" i="39"/>
  <c r="BX85" i="39" s="1" a="1"/>
  <c r="BX85" i="39" s="1"/>
  <c r="BE84" i="39" a="1"/>
  <c r="BE84" i="39" s="1"/>
  <c r="BU84" i="39" s="1"/>
  <c r="AS84" i="39" a="1"/>
  <c r="AS84" i="39" s="1"/>
  <c r="BI84" i="39" s="1"/>
  <c r="AL84" i="39" a="1"/>
  <c r="AL84" i="39" s="1"/>
  <c r="BA83" i="39" a="1"/>
  <c r="BA83" i="39" s="1"/>
  <c r="AM83" i="39" a="1"/>
  <c r="AM83" i="39" s="1"/>
  <c r="DS83" i="39" s="1"/>
  <c r="AD83" i="39" a="1"/>
  <c r="AD83" i="39" s="1"/>
  <c r="DJ83" i="39" s="1"/>
  <c r="BE81" i="39" a="1"/>
  <c r="BE81" i="39" s="1"/>
  <c r="BA81" i="39" a="1"/>
  <c r="BA81" i="39" s="1"/>
  <c r="AW81" i="39" a="1"/>
  <c r="AW81" i="39" s="1"/>
  <c r="AS81" i="39" a="1"/>
  <c r="AS81" i="39" s="1"/>
  <c r="AO81" i="39" a="1"/>
  <c r="AO81" i="39" s="1"/>
  <c r="AK81" i="39" a="1"/>
  <c r="AK81" i="39" s="1"/>
  <c r="AG81" i="39" a="1"/>
  <c r="AG81" i="39" s="1"/>
  <c r="DM81" i="39" s="1"/>
  <c r="AC81" i="39" a="1"/>
  <c r="AC81" i="39" s="1"/>
  <c r="AR93" i="39" a="1"/>
  <c r="AR93" i="39" s="1"/>
  <c r="BH93" i="39" s="1"/>
  <c r="J90" i="39"/>
  <c r="BX90" i="39" s="1" a="1"/>
  <c r="BX90" i="39" s="1"/>
  <c r="AF89" i="39" a="1"/>
  <c r="AF89" i="39" s="1"/>
  <c r="DL89" i="39" s="1"/>
  <c r="BC88" i="39" a="1"/>
  <c r="BC88" i="39" s="1"/>
  <c r="AM88" i="39" a="1"/>
  <c r="AM88" i="39" s="1"/>
  <c r="BF86" i="39" a="1"/>
  <c r="BF86" i="39" s="1"/>
  <c r="BV86" i="39" s="1"/>
  <c r="AU86" i="39" a="1"/>
  <c r="AU86" i="39" s="1"/>
  <c r="BK86" i="39" s="1"/>
  <c r="AJ86" i="39" a="1"/>
  <c r="AJ86" i="39" s="1"/>
  <c r="AY85" i="39" a="1"/>
  <c r="AY85" i="39" s="1"/>
  <c r="BO85" i="39" s="1"/>
  <c r="AX84" i="39" a="1"/>
  <c r="AX84" i="39" s="1"/>
  <c r="AQ84" i="39" a="1"/>
  <c r="AQ84" i="39" s="1"/>
  <c r="AE84" i="39" a="1"/>
  <c r="AE84" i="39" s="1"/>
  <c r="DK84" i="39" s="1"/>
  <c r="BE83" i="39" a="1"/>
  <c r="BE83" i="39" s="1"/>
  <c r="BU83" i="39" s="1"/>
  <c r="AQ83" i="39" a="1"/>
  <c r="AQ83" i="39" s="1"/>
  <c r="DW83" i="39" s="1"/>
  <c r="AH83" i="39" a="1"/>
  <c r="AH83" i="39" s="1"/>
  <c r="BE82" i="39" a="1"/>
  <c r="BE82" i="39" s="1"/>
  <c r="BA82" i="39" a="1"/>
  <c r="BA82" i="39" s="1"/>
  <c r="AW82" i="39" a="1"/>
  <c r="AW82" i="39" s="1"/>
  <c r="AS82" i="39" a="1"/>
  <c r="AS82" i="39" s="1"/>
  <c r="AO82" i="39" a="1"/>
  <c r="AO82" i="39" s="1"/>
  <c r="AK82" i="39" a="1"/>
  <c r="AK82" i="39" s="1"/>
  <c r="AG82" i="39" a="1"/>
  <c r="AG82" i="39" s="1"/>
  <c r="AC82" i="39" a="1"/>
  <c r="AC82" i="39" s="1"/>
  <c r="BD80" i="39" a="1"/>
  <c r="BD80" i="39" s="1"/>
  <c r="AZ80" i="39" a="1"/>
  <c r="AZ80" i="39" s="1"/>
  <c r="AV80" i="39" a="1"/>
  <c r="AV80" i="39" s="1"/>
  <c r="AR80" i="39" a="1"/>
  <c r="AR80" i="39" s="1"/>
  <c r="AN80" i="39" a="1"/>
  <c r="AN80" i="39" s="1"/>
  <c r="AJ80" i="39" a="1"/>
  <c r="AJ80" i="39" s="1"/>
  <c r="AF80" i="39" a="1"/>
  <c r="AF80" i="39" s="1"/>
  <c r="AB80" i="39" a="1"/>
  <c r="AB80" i="39" s="1"/>
  <c r="J79" i="39"/>
  <c r="BX79" i="39" s="1" a="1"/>
  <c r="BX79" i="39" s="1"/>
  <c r="BG78" i="39" a="1"/>
  <c r="BG78" i="39" s="1"/>
  <c r="BC78" i="39" a="1"/>
  <c r="BC78" i="39" s="1"/>
  <c r="AY78" i="39" a="1"/>
  <c r="AY78" i="39" s="1"/>
  <c r="AU78" i="39" a="1"/>
  <c r="AU78" i="39" s="1"/>
  <c r="AQ78" i="39" a="1"/>
  <c r="AQ78" i="39" s="1"/>
  <c r="AM78" i="39" a="1"/>
  <c r="AM78" i="39" s="1"/>
  <c r="AI78" i="39" a="1"/>
  <c r="AI78" i="39" s="1"/>
  <c r="DO78" i="39" s="1"/>
  <c r="AE78" i="39" a="1"/>
  <c r="AE78" i="39" s="1"/>
  <c r="BF76" i="39" a="1"/>
  <c r="BF76" i="39" s="1"/>
  <c r="BB76" i="39" a="1"/>
  <c r="BB76" i="39" s="1"/>
  <c r="AX76" i="39" a="1"/>
  <c r="AX76" i="39" s="1"/>
  <c r="AT76" i="39" a="1"/>
  <c r="AT76" i="39" s="1"/>
  <c r="AP76" i="39" a="1"/>
  <c r="AP76" i="39" s="1"/>
  <c r="AL76" i="39" a="1"/>
  <c r="AL76" i="39" s="1"/>
  <c r="AH76" i="39" a="1"/>
  <c r="AH76" i="39" s="1"/>
  <c r="DN76" i="39" s="1"/>
  <c r="AD76" i="39" a="1"/>
  <c r="AD76" i="39" s="1"/>
  <c r="AB89" i="39" a="1"/>
  <c r="AB89" i="39" s="1"/>
  <c r="DH89" i="39" s="1"/>
  <c r="AW87" i="39" a="1"/>
  <c r="AW87" i="39" s="1"/>
  <c r="AM87" i="39" a="1"/>
  <c r="AM87" i="39" s="1"/>
  <c r="AB87" i="39" a="1"/>
  <c r="AB87" i="39" s="1"/>
  <c r="DH87" i="39" s="1"/>
  <c r="AH85" i="39" a="1"/>
  <c r="AH85" i="39" s="1"/>
  <c r="BC84" i="39" a="1"/>
  <c r="BC84" i="39" s="1"/>
  <c r="AW84" i="39" a="1"/>
  <c r="AW84" i="39" s="1"/>
  <c r="BM84" i="39" s="1"/>
  <c r="AK84" i="39" a="1"/>
  <c r="AK84" i="39" s="1"/>
  <c r="DQ84" i="39" s="1"/>
  <c r="AU83" i="39" a="1"/>
  <c r="AU83" i="39" s="1"/>
  <c r="BK83" i="39" s="1"/>
  <c r="AL83" i="39" a="1"/>
  <c r="AL83" i="39" s="1"/>
  <c r="AC83" i="39" a="1"/>
  <c r="AC83" i="39" s="1"/>
  <c r="DI83" i="39" s="1"/>
  <c r="BD81" i="39" a="1"/>
  <c r="BD81" i="39" s="1"/>
  <c r="AZ81" i="39" a="1"/>
  <c r="AZ81" i="39" s="1"/>
  <c r="AV81" i="39" a="1"/>
  <c r="AV81" i="39" s="1"/>
  <c r="AR81" i="39" a="1"/>
  <c r="AR81" i="39" s="1"/>
  <c r="BH81" i="39" s="1"/>
  <c r="AN81" i="39" a="1"/>
  <c r="AN81" i="39" s="1"/>
  <c r="AJ81" i="39" a="1"/>
  <c r="AJ81" i="39" s="1"/>
  <c r="AF81" i="39" a="1"/>
  <c r="AF81" i="39" s="1"/>
  <c r="AB81" i="39" a="1"/>
  <c r="AB81" i="39" s="1"/>
  <c r="J80" i="39"/>
  <c r="BX80" i="39" s="1" a="1"/>
  <c r="BX80" i="39" s="1"/>
  <c r="BG79" i="39" a="1"/>
  <c r="BG79" i="39" s="1"/>
  <c r="BC79" i="39" a="1"/>
  <c r="BC79" i="39" s="1"/>
  <c r="AY79" i="39" a="1"/>
  <c r="AY79" i="39" s="1"/>
  <c r="BO79" i="39" s="1"/>
  <c r="AU79" i="39" a="1"/>
  <c r="AU79" i="39" s="1"/>
  <c r="AQ79" i="39" a="1"/>
  <c r="AQ79" i="39" s="1"/>
  <c r="AM79" i="39" a="1"/>
  <c r="AM79" i="39" s="1"/>
  <c r="AI79" i="39" a="1"/>
  <c r="AI79" i="39" s="1"/>
  <c r="AE79" i="39" a="1"/>
  <c r="AE79" i="39" s="1"/>
  <c r="BF77" i="39" a="1"/>
  <c r="BF77" i="39" s="1"/>
  <c r="BB77" i="39" a="1"/>
  <c r="BB77" i="39" s="1"/>
  <c r="AX77" i="39" a="1"/>
  <c r="AX77" i="39" s="1"/>
  <c r="BN77" i="39" s="1"/>
  <c r="AT77" i="39" a="1"/>
  <c r="AT77" i="39" s="1"/>
  <c r="AP77" i="39" a="1"/>
  <c r="AP77" i="39" s="1"/>
  <c r="AL77" i="39" a="1"/>
  <c r="AL77" i="39" s="1"/>
  <c r="AH77" i="39" a="1"/>
  <c r="AH77" i="39" s="1"/>
  <c r="AD77" i="39" a="1"/>
  <c r="AD77" i="39" s="1"/>
  <c r="AO90" i="39" a="1"/>
  <c r="AO90" i="39" s="1"/>
  <c r="J89" i="39"/>
  <c r="BX89" i="39" s="1" a="1"/>
  <c r="BX89" i="39" s="1"/>
  <c r="AY88" i="39" a="1"/>
  <c r="AY88" i="39" s="1"/>
  <c r="AI88" i="39" a="1"/>
  <c r="AI88" i="39" s="1"/>
  <c r="J87" i="39"/>
  <c r="BX87" i="39" s="1" a="1"/>
  <c r="BX87" i="39" s="1"/>
  <c r="BC86" i="39" a="1"/>
  <c r="BC86" i="39" s="1"/>
  <c r="AR86" i="39" a="1"/>
  <c r="AR86" i="39" s="1"/>
  <c r="BH86" i="39" s="1"/>
  <c r="AH86" i="39" a="1"/>
  <c r="AH86" i="39" s="1"/>
  <c r="DN86" i="39" s="1"/>
  <c r="AX85" i="39" a="1"/>
  <c r="AX85" i="39" s="1"/>
  <c r="BN85" i="39" s="1"/>
  <c r="AN85" i="39" a="1"/>
  <c r="AN85" i="39" s="1"/>
  <c r="DT85" i="39" s="1"/>
  <c r="BB84" i="39" a="1"/>
  <c r="BB84" i="39" s="1"/>
  <c r="BR84" i="39" s="1"/>
  <c r="AP84" i="39" a="1"/>
  <c r="AP84" i="39" s="1"/>
  <c r="DV84" i="39" s="1"/>
  <c r="AD84" i="39" a="1"/>
  <c r="AD84" i="39" s="1"/>
  <c r="DJ84" i="39" s="1"/>
  <c r="AY83" i="39" a="1"/>
  <c r="AY83" i="39" s="1"/>
  <c r="AP83" i="39" a="1"/>
  <c r="AP83" i="39" s="1"/>
  <c r="AG83" i="39" a="1"/>
  <c r="AG83" i="39" s="1"/>
  <c r="DM83" i="39" s="1"/>
  <c r="BD82" i="39" a="1"/>
  <c r="BD82" i="39" s="1"/>
  <c r="AZ82" i="39" a="1"/>
  <c r="AZ82" i="39" s="1"/>
  <c r="AV82" i="39" a="1"/>
  <c r="AV82" i="39" s="1"/>
  <c r="BL82" i="39" s="1"/>
  <c r="AR82" i="39" a="1"/>
  <c r="AR82" i="39" s="1"/>
  <c r="AN82" i="39" a="1"/>
  <c r="AN82" i="39" s="1"/>
  <c r="AJ82" i="39" a="1"/>
  <c r="AJ82" i="39" s="1"/>
  <c r="AF82" i="39" a="1"/>
  <c r="AF82" i="39" s="1"/>
  <c r="AB82" i="39" a="1"/>
  <c r="AB82" i="39" s="1"/>
  <c r="J81" i="39"/>
  <c r="BX81" i="39" s="1" a="1"/>
  <c r="BX81" i="39" s="1"/>
  <c r="BG80" i="39" a="1"/>
  <c r="BG80" i="39" s="1"/>
  <c r="BC80" i="39" a="1"/>
  <c r="BC80" i="39" s="1"/>
  <c r="BS80" i="39" s="1"/>
  <c r="AY80" i="39" a="1"/>
  <c r="AY80" i="39" s="1"/>
  <c r="AU80" i="39" a="1"/>
  <c r="AU80" i="39" s="1"/>
  <c r="AQ80" i="39" a="1"/>
  <c r="AQ80" i="39" s="1"/>
  <c r="AM80" i="39" a="1"/>
  <c r="AM80" i="39" s="1"/>
  <c r="AI80" i="39" a="1"/>
  <c r="AI80" i="39" s="1"/>
  <c r="AE80" i="39" a="1"/>
  <c r="AE80" i="39" s="1"/>
  <c r="BF78" i="39" a="1"/>
  <c r="BF78" i="39" s="1"/>
  <c r="BB78" i="39" a="1"/>
  <c r="BB78" i="39" s="1"/>
  <c r="BR78" i="39" s="1"/>
  <c r="AX78" i="39" a="1"/>
  <c r="AX78" i="39" s="1"/>
  <c r="AT78" i="39" a="1"/>
  <c r="AT78" i="39" s="1"/>
  <c r="AP78" i="39" a="1"/>
  <c r="AP78" i="39" s="1"/>
  <c r="AL78" i="39" a="1"/>
  <c r="AL78" i="39" s="1"/>
  <c r="AH78" i="39" a="1"/>
  <c r="AH78" i="39" s="1"/>
  <c r="AD78" i="39" a="1"/>
  <c r="AD78" i="39" s="1"/>
  <c r="BE76" i="39" a="1"/>
  <c r="BE76" i="39" s="1"/>
  <c r="BA76" i="39" a="1"/>
  <c r="BA76" i="39" s="1"/>
  <c r="BQ76" i="39" s="1"/>
  <c r="AW76" i="39" a="1"/>
  <c r="AW76" i="39" s="1"/>
  <c r="AS76" i="39" a="1"/>
  <c r="AS76" i="39" s="1"/>
  <c r="AO76" i="39" a="1"/>
  <c r="AO76" i="39" s="1"/>
  <c r="AK76" i="39" a="1"/>
  <c r="AK76" i="39" s="1"/>
  <c r="AG76" i="39" a="1"/>
  <c r="AG76" i="39" s="1"/>
  <c r="AC76" i="39" a="1"/>
  <c r="AC76" i="39" s="1"/>
  <c r="AV79" i="39" a="1"/>
  <c r="AV79" i="39" s="1"/>
  <c r="AB79" i="39" a="1"/>
  <c r="AB79" i="39" s="1"/>
  <c r="AZ77" i="39" a="1"/>
  <c r="AZ77" i="39" s="1"/>
  <c r="AR77" i="39" a="1"/>
  <c r="AR77" i="39" s="1"/>
  <c r="AJ77" i="39" a="1"/>
  <c r="AJ77" i="39" s="1"/>
  <c r="AB77" i="39" a="1"/>
  <c r="AB77" i="39" s="1"/>
  <c r="AQ76" i="39" a="1"/>
  <c r="AQ76" i="39" s="1"/>
  <c r="BE74" i="39" a="1"/>
  <c r="BE74" i="39" s="1"/>
  <c r="BA74" i="39" a="1"/>
  <c r="BA74" i="39" s="1"/>
  <c r="AW74" i="39" a="1"/>
  <c r="AW74" i="39" s="1"/>
  <c r="BM74" i="39" s="1"/>
  <c r="AS74" i="39" a="1"/>
  <c r="AS74" i="39" s="1"/>
  <c r="AO74" i="39" a="1"/>
  <c r="AO74" i="39" s="1"/>
  <c r="AK74" i="39" a="1"/>
  <c r="AK74" i="39" s="1"/>
  <c r="AG74" i="39" a="1"/>
  <c r="AG74" i="39" s="1"/>
  <c r="AC74" i="39" a="1"/>
  <c r="AC74" i="39" s="1"/>
  <c r="BD72" i="39" a="1"/>
  <c r="BD72" i="39" s="1"/>
  <c r="AZ72" i="39" a="1"/>
  <c r="AZ72" i="39" s="1"/>
  <c r="AV72" i="39" a="1"/>
  <c r="AV72" i="39" s="1"/>
  <c r="BL72" i="39" s="1"/>
  <c r="AR72" i="39" a="1"/>
  <c r="AR72" i="39" s="1"/>
  <c r="AN72" i="39" a="1"/>
  <c r="AN72" i="39" s="1"/>
  <c r="AJ72" i="39" a="1"/>
  <c r="AJ72" i="39" s="1"/>
  <c r="AF72" i="39" a="1"/>
  <c r="AF72" i="39" s="1"/>
  <c r="AB72" i="39" a="1"/>
  <c r="AB72" i="39" s="1"/>
  <c r="AR79" i="39" a="1"/>
  <c r="AR79" i="39" s="1"/>
  <c r="J77" i="39"/>
  <c r="BX77" i="39" s="1" a="1"/>
  <c r="BX77" i="39" s="1"/>
  <c r="BC76" i="39" a="1"/>
  <c r="BC76" i="39" s="1"/>
  <c r="BE75" i="39" a="1"/>
  <c r="BE75" i="39" s="1"/>
  <c r="BA75" i="39" a="1"/>
  <c r="BA75" i="39" s="1"/>
  <c r="AW75" i="39" a="1"/>
  <c r="AW75" i="39" s="1"/>
  <c r="AS75" i="39" a="1"/>
  <c r="AS75" i="39" s="1"/>
  <c r="AO75" i="39" a="1"/>
  <c r="AO75" i="39" s="1"/>
  <c r="AK75" i="39" a="1"/>
  <c r="AK75" i="39" s="1"/>
  <c r="AG75" i="39" a="1"/>
  <c r="AG75" i="39" s="1"/>
  <c r="AC75" i="39" a="1"/>
  <c r="AC75" i="39" s="1"/>
  <c r="DI75" i="39" s="1"/>
  <c r="BD73" i="39" a="1"/>
  <c r="BD73" i="39" s="1"/>
  <c r="AZ73" i="39" a="1"/>
  <c r="AZ73" i="39" s="1"/>
  <c r="AV73" i="39" a="1"/>
  <c r="AV73" i="39" s="1"/>
  <c r="AR73" i="39" a="1"/>
  <c r="AR73" i="39" s="1"/>
  <c r="AN73" i="39" a="1"/>
  <c r="AN73" i="39" s="1"/>
  <c r="AJ73" i="39" a="1"/>
  <c r="AJ73" i="39" s="1"/>
  <c r="AF73" i="39" a="1"/>
  <c r="AF73" i="39" s="1"/>
  <c r="AB73" i="39" a="1"/>
  <c r="AB73" i="39" s="1"/>
  <c r="J72" i="39"/>
  <c r="BX72" i="39" s="1" a="1"/>
  <c r="BX72" i="39" s="1"/>
  <c r="BG71" i="39" a="1"/>
  <c r="BG71" i="39" s="1"/>
  <c r="BC71" i="39" a="1"/>
  <c r="BC71" i="39" s="1"/>
  <c r="AY71" i="39" a="1"/>
  <c r="AY71" i="39" s="1"/>
  <c r="AU71" i="39" a="1"/>
  <c r="AU71" i="39" s="1"/>
  <c r="AQ71" i="39" a="1"/>
  <c r="AQ71" i="39" s="1"/>
  <c r="AM71" i="39" a="1"/>
  <c r="AM71" i="39" s="1"/>
  <c r="AI71" i="39" a="1"/>
  <c r="AI71" i="39" s="1"/>
  <c r="DO71" i="39" s="1"/>
  <c r="AE71" i="39" a="1"/>
  <c r="AE71" i="39" s="1"/>
  <c r="BF69" i="39" a="1"/>
  <c r="BF69" i="39" s="1"/>
  <c r="BB69" i="39" a="1"/>
  <c r="BB69" i="39" s="1"/>
  <c r="AX69" i="39" a="1"/>
  <c r="AX69" i="39" s="1"/>
  <c r="AT69" i="39" a="1"/>
  <c r="AT69" i="39" s="1"/>
  <c r="AP69" i="39" a="1"/>
  <c r="AP69" i="39" s="1"/>
  <c r="AL69" i="39" a="1"/>
  <c r="AL69" i="39" s="1"/>
  <c r="AH69" i="39" a="1"/>
  <c r="AH69" i="39" s="1"/>
  <c r="DN69" i="39" s="1"/>
  <c r="AD69" i="39" a="1"/>
  <c r="AD69" i="39" s="1"/>
  <c r="BE67" i="39" a="1"/>
  <c r="BE67" i="39" s="1"/>
  <c r="BA67" i="39" a="1"/>
  <c r="BA67" i="39" s="1"/>
  <c r="AW67" i="39" a="1"/>
  <c r="AW67" i="39" s="1"/>
  <c r="AS67" i="39" a="1"/>
  <c r="AS67" i="39" s="1"/>
  <c r="AO67" i="39" a="1"/>
  <c r="AO67" i="39" s="1"/>
  <c r="AK67" i="39" a="1"/>
  <c r="AK67" i="39" s="1"/>
  <c r="AG67" i="39" a="1"/>
  <c r="AG67" i="39" s="1"/>
  <c r="AC67" i="39" a="1"/>
  <c r="AC67" i="39" s="1"/>
  <c r="AN79" i="39" a="1"/>
  <c r="AN79" i="39" s="1"/>
  <c r="BG77" i="39" a="1"/>
  <c r="BG77" i="39" s="1"/>
  <c r="AY77" i="39" a="1"/>
  <c r="AY77" i="39" s="1"/>
  <c r="AQ77" i="39" a="1"/>
  <c r="AQ77" i="39" s="1"/>
  <c r="AI77" i="39" a="1"/>
  <c r="AI77" i="39" s="1"/>
  <c r="AI76" i="39" a="1"/>
  <c r="AI76" i="39" s="1"/>
  <c r="BD74" i="39" a="1"/>
  <c r="BD74" i="39" s="1"/>
  <c r="BT74" i="39" s="1"/>
  <c r="AZ74" i="39" a="1"/>
  <c r="AZ74" i="39" s="1"/>
  <c r="AV74" i="39" a="1"/>
  <c r="AV74" i="39" s="1"/>
  <c r="AR74" i="39" a="1"/>
  <c r="AR74" i="39" s="1"/>
  <c r="AN74" i="39" a="1"/>
  <c r="AN74" i="39" s="1"/>
  <c r="AJ74" i="39" a="1"/>
  <c r="AJ74" i="39" s="1"/>
  <c r="AF74" i="39" a="1"/>
  <c r="AF74" i="39" s="1"/>
  <c r="AB74" i="39" a="1"/>
  <c r="AB74" i="39" s="1"/>
  <c r="J73" i="39"/>
  <c r="BX73" i="39" s="1" a="1"/>
  <c r="BX73" i="39" s="1"/>
  <c r="BG72" i="39" a="1"/>
  <c r="BG72" i="39" s="1"/>
  <c r="BC72" i="39" a="1"/>
  <c r="BC72" i="39" s="1"/>
  <c r="AY72" i="39" a="1"/>
  <c r="AY72" i="39" s="1"/>
  <c r="AU72" i="39" a="1"/>
  <c r="AU72" i="39" s="1"/>
  <c r="AQ72" i="39" a="1"/>
  <c r="AQ72" i="39" s="1"/>
  <c r="AM72" i="39" a="1"/>
  <c r="AM72" i="39" s="1"/>
  <c r="AI72" i="39" a="1"/>
  <c r="AI72" i="39" s="1"/>
  <c r="AE72" i="39" a="1"/>
  <c r="AE72" i="39" s="1"/>
  <c r="DK72" i="39" s="1"/>
  <c r="BF70" i="39" a="1"/>
  <c r="BF70" i="39" s="1"/>
  <c r="BB70" i="39" a="1"/>
  <c r="BB70" i="39" s="1"/>
  <c r="AX70" i="39" a="1"/>
  <c r="AX70" i="39" s="1"/>
  <c r="AT70" i="39" a="1"/>
  <c r="AT70" i="39" s="1"/>
  <c r="AP70" i="39" a="1"/>
  <c r="AP70" i="39" s="1"/>
  <c r="AL70" i="39" a="1"/>
  <c r="AL70" i="39" s="1"/>
  <c r="AH70" i="39" a="1"/>
  <c r="AH70" i="39" s="1"/>
  <c r="AD70" i="39" a="1"/>
  <c r="AD70" i="39" s="1"/>
  <c r="DJ70" i="39" s="1"/>
  <c r="BE68" i="39" a="1"/>
  <c r="BE68" i="39" s="1"/>
  <c r="BA68" i="39" a="1"/>
  <c r="BA68" i="39" s="1"/>
  <c r="AW68" i="39" a="1"/>
  <c r="AW68" i="39" s="1"/>
  <c r="AS68" i="39" a="1"/>
  <c r="AS68" i="39" s="1"/>
  <c r="AO68" i="39" a="1"/>
  <c r="AO68" i="39" s="1"/>
  <c r="AK68" i="39" a="1"/>
  <c r="AK68" i="39" s="1"/>
  <c r="AG68" i="39" a="1"/>
  <c r="AG68" i="39" s="1"/>
  <c r="AC68" i="39" a="1"/>
  <c r="AC68" i="39" s="1"/>
  <c r="AL79" i="39" a="1"/>
  <c r="AL79" i="39" s="1"/>
  <c r="BE77" i="39" a="1"/>
  <c r="BE77" i="39" s="1"/>
  <c r="AW77" i="39" a="1"/>
  <c r="AW77" i="39" s="1"/>
  <c r="AO77" i="39" a="1"/>
  <c r="AO77" i="39" s="1"/>
  <c r="AG77" i="39" a="1"/>
  <c r="AG77" i="39" s="1"/>
  <c r="AU76" i="39" a="1"/>
  <c r="AU76" i="39" s="1"/>
  <c r="J76" i="39"/>
  <c r="BX76" i="39" s="1" a="1"/>
  <c r="BX76" i="39" s="1"/>
  <c r="BD75" i="39" a="1"/>
  <c r="BD75" i="39" s="1"/>
  <c r="BT75" i="39" s="1"/>
  <c r="AZ75" i="39" a="1"/>
  <c r="AZ75" i="39" s="1"/>
  <c r="AV75" i="39" a="1"/>
  <c r="AV75" i="39" s="1"/>
  <c r="AR75" i="39" a="1"/>
  <c r="AR75" i="39" s="1"/>
  <c r="AN75" i="39" a="1"/>
  <c r="AN75" i="39" s="1"/>
  <c r="AJ75" i="39" a="1"/>
  <c r="AJ75" i="39" s="1"/>
  <c r="AF75" i="39" a="1"/>
  <c r="AF75" i="39" s="1"/>
  <c r="AB75" i="39" a="1"/>
  <c r="AB75" i="39" s="1"/>
  <c r="J74" i="39"/>
  <c r="BX74" i="39" s="1" a="1"/>
  <c r="BX74" i="39" s="1"/>
  <c r="BG73" i="39" a="1"/>
  <c r="BG73" i="39" s="1"/>
  <c r="BC73" i="39" a="1"/>
  <c r="BC73" i="39" s="1"/>
  <c r="AY73" i="39" a="1"/>
  <c r="AY73" i="39" s="1"/>
  <c r="AU73" i="39" a="1"/>
  <c r="AU73" i="39" s="1"/>
  <c r="AQ73" i="39" a="1"/>
  <c r="AQ73" i="39" s="1"/>
  <c r="AM73" i="39" a="1"/>
  <c r="AM73" i="39" s="1"/>
  <c r="AI73" i="39" a="1"/>
  <c r="AI73" i="39" s="1"/>
  <c r="AE73" i="39" a="1"/>
  <c r="AE73" i="39" s="1"/>
  <c r="BF71" i="39" a="1"/>
  <c r="BF71" i="39" s="1"/>
  <c r="BB71" i="39" a="1"/>
  <c r="BB71" i="39" s="1"/>
  <c r="AX71" i="39" a="1"/>
  <c r="AX71" i="39" s="1"/>
  <c r="AT71" i="39" a="1"/>
  <c r="AT71" i="39" s="1"/>
  <c r="AP71" i="39" a="1"/>
  <c r="AP71" i="39" s="1"/>
  <c r="AL71" i="39" a="1"/>
  <c r="AL71" i="39" s="1"/>
  <c r="AH71" i="39" a="1"/>
  <c r="AH71" i="39" s="1"/>
  <c r="AD71" i="39" a="1"/>
  <c r="AD71" i="39" s="1"/>
  <c r="DJ71" i="39" s="1"/>
  <c r="BE69" i="39" a="1"/>
  <c r="BE69" i="39" s="1"/>
  <c r="BA69" i="39" a="1"/>
  <c r="BA69" i="39" s="1"/>
  <c r="AW69" i="39" a="1"/>
  <c r="AW69" i="39" s="1"/>
  <c r="AS69" i="39" a="1"/>
  <c r="AS69" i="39" s="1"/>
  <c r="AO69" i="39" a="1"/>
  <c r="AO69" i="39" s="1"/>
  <c r="AK69" i="39" a="1"/>
  <c r="AK69" i="39" s="1"/>
  <c r="AG69" i="39" a="1"/>
  <c r="AG69" i="39" s="1"/>
  <c r="AC69" i="39" a="1"/>
  <c r="AC69" i="39" s="1"/>
  <c r="DI69" i="39" s="1"/>
  <c r="BD67" i="39" a="1"/>
  <c r="BD67" i="39" s="1"/>
  <c r="AZ67" i="39" a="1"/>
  <c r="AZ67" i="39" s="1"/>
  <c r="AV67" i="39" a="1"/>
  <c r="AV67" i="39" s="1"/>
  <c r="AR67" i="39" a="1"/>
  <c r="AR67" i="39" s="1"/>
  <c r="AN67" i="39" a="1"/>
  <c r="AN67" i="39" s="1"/>
  <c r="AJ67" i="39" a="1"/>
  <c r="AJ67" i="39" s="1"/>
  <c r="AF67" i="39" a="1"/>
  <c r="AF67" i="39" s="1"/>
  <c r="AB67" i="39" a="1"/>
  <c r="AB67" i="39" s="1"/>
  <c r="AJ79" i="39" a="1"/>
  <c r="AJ79" i="39" s="1"/>
  <c r="BD77" i="39" a="1"/>
  <c r="BD77" i="39" s="1"/>
  <c r="AV77" i="39" a="1"/>
  <c r="AV77" i="39" s="1"/>
  <c r="AN77" i="39" a="1"/>
  <c r="AN77" i="39" s="1"/>
  <c r="AF77" i="39" a="1"/>
  <c r="AF77" i="39" s="1"/>
  <c r="BG76" i="39" a="1"/>
  <c r="BG76" i="39" s="1"/>
  <c r="BW76" i="39" s="1"/>
  <c r="J75" i="39"/>
  <c r="BX75" i="39" s="1" a="1"/>
  <c r="BX75" i="39" s="1"/>
  <c r="BG74" i="39" a="1"/>
  <c r="BG74" i="39" s="1"/>
  <c r="BC74" i="39" a="1"/>
  <c r="BC74" i="39" s="1"/>
  <c r="AY74" i="39" a="1"/>
  <c r="AY74" i="39" s="1"/>
  <c r="AU74" i="39" a="1"/>
  <c r="AU74" i="39" s="1"/>
  <c r="AQ74" i="39" a="1"/>
  <c r="AQ74" i="39" s="1"/>
  <c r="AM74" i="39" a="1"/>
  <c r="AM74" i="39" s="1"/>
  <c r="AI74" i="39" a="1"/>
  <c r="AI74" i="39" s="1"/>
  <c r="AE74" i="39" a="1"/>
  <c r="AE74" i="39" s="1"/>
  <c r="AH79" i="39" a="1"/>
  <c r="AH79" i="39" s="1"/>
  <c r="AM76" i="39" a="1"/>
  <c r="AM76" i="39" s="1"/>
  <c r="BG75" i="39" a="1"/>
  <c r="BG75" i="39" s="1"/>
  <c r="BC75" i="39" a="1"/>
  <c r="BC75" i="39" s="1"/>
  <c r="AY75" i="39" a="1"/>
  <c r="AY75" i="39" s="1"/>
  <c r="AU75" i="39" a="1"/>
  <c r="AU75" i="39" s="1"/>
  <c r="AQ75" i="39" a="1"/>
  <c r="AQ75" i="39" s="1"/>
  <c r="AM75" i="39" a="1"/>
  <c r="AM75" i="39" s="1"/>
  <c r="AI75" i="39" a="1"/>
  <c r="AI75" i="39" s="1"/>
  <c r="DO75" i="39" s="1"/>
  <c r="AE75" i="39" a="1"/>
  <c r="AE75" i="39" s="1"/>
  <c r="BF73" i="39" a="1"/>
  <c r="BF73" i="39" s="1"/>
  <c r="BB73" i="39" a="1"/>
  <c r="BB73" i="39" s="1"/>
  <c r="AX73" i="39" a="1"/>
  <c r="AX73" i="39" s="1"/>
  <c r="AT73" i="39" a="1"/>
  <c r="AT73" i="39" s="1"/>
  <c r="AP73" i="39" a="1"/>
  <c r="AP73" i="39" s="1"/>
  <c r="AL73" i="39" a="1"/>
  <c r="AL73" i="39" s="1"/>
  <c r="AH73" i="39" a="1"/>
  <c r="AH73" i="39" s="1"/>
  <c r="AD73" i="39" a="1"/>
  <c r="AD73" i="39" s="1"/>
  <c r="BE71" i="39" a="1"/>
  <c r="BE71" i="39" s="1"/>
  <c r="BA71" i="39" a="1"/>
  <c r="BA71" i="39" s="1"/>
  <c r="AW71" i="39" a="1"/>
  <c r="AW71" i="39" s="1"/>
  <c r="AS71" i="39" a="1"/>
  <c r="AS71" i="39" s="1"/>
  <c r="AO71" i="39" a="1"/>
  <c r="AO71" i="39" s="1"/>
  <c r="AK71" i="39" a="1"/>
  <c r="AK71" i="39" s="1"/>
  <c r="AG71" i="39" a="1"/>
  <c r="AG71" i="39" s="1"/>
  <c r="DM71" i="39" s="1"/>
  <c r="AC71" i="39" a="1"/>
  <c r="AC71" i="39" s="1"/>
  <c r="BD69" i="39" a="1"/>
  <c r="BD69" i="39" s="1"/>
  <c r="AZ69" i="39" a="1"/>
  <c r="AZ69" i="39" s="1"/>
  <c r="AV69" i="39" a="1"/>
  <c r="AV69" i="39" s="1"/>
  <c r="AR69" i="39" a="1"/>
  <c r="AR69" i="39" s="1"/>
  <c r="AN69" i="39" a="1"/>
  <c r="AN69" i="39" s="1"/>
  <c r="AJ69" i="39" a="1"/>
  <c r="AJ69" i="39" s="1"/>
  <c r="AF69" i="39" a="1"/>
  <c r="AF69" i="39" s="1"/>
  <c r="DL69" i="39" s="1"/>
  <c r="AB69" i="39" a="1"/>
  <c r="AB69" i="39" s="1"/>
  <c r="J68" i="39"/>
  <c r="BX68" i="39" s="1" a="1"/>
  <c r="BX68" i="39" s="1"/>
  <c r="BG67" i="39" a="1"/>
  <c r="BG67" i="39" s="1"/>
  <c r="BC67" i="39" a="1"/>
  <c r="BC67" i="39" s="1"/>
  <c r="AY67" i="39" a="1"/>
  <c r="AY67" i="39" s="1"/>
  <c r="AU67" i="39" a="1"/>
  <c r="AU67" i="39" s="1"/>
  <c r="AQ67" i="39" a="1"/>
  <c r="AQ67" i="39" s="1"/>
  <c r="AM67" i="39" a="1"/>
  <c r="AM67" i="39" s="1"/>
  <c r="AI67" i="39" a="1"/>
  <c r="AI67" i="39" s="1"/>
  <c r="AE67" i="39" a="1"/>
  <c r="AE67" i="39" s="1"/>
  <c r="BF65" i="39" a="1"/>
  <c r="BF65" i="39" s="1"/>
  <c r="BB65" i="39" a="1"/>
  <c r="BB65" i="39" s="1"/>
  <c r="AX65" i="39" a="1"/>
  <c r="AX65" i="39" s="1"/>
  <c r="AT65" i="39" a="1"/>
  <c r="AT65" i="39" s="1"/>
  <c r="AP65" i="39" a="1"/>
  <c r="AP65" i="39" s="1"/>
  <c r="AL65" i="39" a="1"/>
  <c r="AL65" i="39" s="1"/>
  <c r="AH65" i="39" a="1"/>
  <c r="AH65" i="39" s="1"/>
  <c r="BD79" i="39" a="1"/>
  <c r="BD79" i="39" s="1"/>
  <c r="BT79" i="39" s="1"/>
  <c r="AF79" i="39" a="1"/>
  <c r="AF79" i="39" s="1"/>
  <c r="J78" i="39"/>
  <c r="BX78" i="39" s="1" a="1"/>
  <c r="BX78" i="39" s="1"/>
  <c r="BC77" i="39" a="1"/>
  <c r="BC77" i="39" s="1"/>
  <c r="AU77" i="39" a="1"/>
  <c r="AU77" i="39" s="1"/>
  <c r="AM77" i="39" a="1"/>
  <c r="AM77" i="39" s="1"/>
  <c r="AE77" i="39" a="1"/>
  <c r="AE77" i="39" s="1"/>
  <c r="AY76" i="39" a="1"/>
  <c r="AY76" i="39" s="1"/>
  <c r="BF74" i="39" a="1"/>
  <c r="BF74" i="39" s="1"/>
  <c r="BB74" i="39" a="1"/>
  <c r="BB74" i="39" s="1"/>
  <c r="AX74" i="39" a="1"/>
  <c r="AX74" i="39" s="1"/>
  <c r="AT74" i="39" a="1"/>
  <c r="AT74" i="39" s="1"/>
  <c r="AP74" i="39" a="1"/>
  <c r="AP74" i="39" s="1"/>
  <c r="AL74" i="39" a="1"/>
  <c r="AL74" i="39" s="1"/>
  <c r="AH74" i="39" a="1"/>
  <c r="AH74" i="39" s="1"/>
  <c r="DN74" i="39" s="1"/>
  <c r="AD74" i="39" a="1"/>
  <c r="AD74" i="39" s="1"/>
  <c r="BE72" i="39" a="1"/>
  <c r="BE72" i="39" s="1"/>
  <c r="BA72" i="39" a="1"/>
  <c r="BA72" i="39" s="1"/>
  <c r="AW72" i="39" a="1"/>
  <c r="AW72" i="39" s="1"/>
  <c r="AS72" i="39" a="1"/>
  <c r="AS72" i="39" s="1"/>
  <c r="AO72" i="39" a="1"/>
  <c r="AO72" i="39" s="1"/>
  <c r="AK72" i="39" a="1"/>
  <c r="AK72" i="39" s="1"/>
  <c r="AG72" i="39" a="1"/>
  <c r="AG72" i="39" s="1"/>
  <c r="DM72" i="39" s="1"/>
  <c r="AC72" i="39" a="1"/>
  <c r="AC72" i="39" s="1"/>
  <c r="BD70" i="39" a="1"/>
  <c r="BD70" i="39" s="1"/>
  <c r="AZ70" i="39" a="1"/>
  <c r="AZ70" i="39" s="1"/>
  <c r="AV70" i="39" a="1"/>
  <c r="AV70" i="39" s="1"/>
  <c r="AR70" i="39" a="1"/>
  <c r="AR70" i="39" s="1"/>
  <c r="AN70" i="39" a="1"/>
  <c r="AN70" i="39" s="1"/>
  <c r="AJ70" i="39" a="1"/>
  <c r="AJ70" i="39" s="1"/>
  <c r="AF70" i="39" a="1"/>
  <c r="AF70" i="39" s="1"/>
  <c r="DL70" i="39" s="1"/>
  <c r="AB70" i="39" a="1"/>
  <c r="AB70" i="39" s="1"/>
  <c r="J69" i="39"/>
  <c r="BX69" i="39" s="1" a="1"/>
  <c r="BX69" i="39" s="1"/>
  <c r="BG68" i="39" a="1"/>
  <c r="BG68" i="39" s="1"/>
  <c r="BC68" i="39" a="1"/>
  <c r="BC68" i="39" s="1"/>
  <c r="AY68" i="39" a="1"/>
  <c r="AY68" i="39" s="1"/>
  <c r="AU68" i="39" a="1"/>
  <c r="AU68" i="39" s="1"/>
  <c r="AQ68" i="39" a="1"/>
  <c r="AQ68" i="39" s="1"/>
  <c r="AM68" i="39" a="1"/>
  <c r="AM68" i="39" s="1"/>
  <c r="AI68" i="39" a="1"/>
  <c r="AI68" i="39" s="1"/>
  <c r="AE68" i="39" a="1"/>
  <c r="AE68" i="39" s="1"/>
  <c r="BF66" i="39" a="1"/>
  <c r="BF66" i="39" s="1"/>
  <c r="BB66" i="39" a="1"/>
  <c r="BB66" i="39" s="1"/>
  <c r="AX66" i="39" a="1"/>
  <c r="AX66" i="39" s="1"/>
  <c r="AT66" i="39" a="1"/>
  <c r="AT66" i="39" s="1"/>
  <c r="AP66" i="39" a="1"/>
  <c r="AP66" i="39" s="1"/>
  <c r="AL66" i="39" a="1"/>
  <c r="AL66" i="39" s="1"/>
  <c r="DR66" i="39" s="1"/>
  <c r="AZ79" i="39" a="1"/>
  <c r="AZ79" i="39" s="1"/>
  <c r="BP79" i="39" s="1"/>
  <c r="AD79" i="39" a="1"/>
  <c r="AD79" i="39" s="1"/>
  <c r="DJ79" i="39" s="1"/>
  <c r="BA77" i="39" a="1"/>
  <c r="BA77" i="39" s="1"/>
  <c r="AS77" i="39" a="1"/>
  <c r="AS77" i="39" s="1"/>
  <c r="AK77" i="39" a="1"/>
  <c r="AK77" i="39" s="1"/>
  <c r="AC77" i="39" a="1"/>
  <c r="AC77" i="39" s="1"/>
  <c r="AE76" i="39" a="1"/>
  <c r="AE76" i="39" s="1"/>
  <c r="BF75" i="39" a="1"/>
  <c r="BF75" i="39" s="1"/>
  <c r="BV75" i="39" s="1"/>
  <c r="BB75" i="39" a="1"/>
  <c r="BB75" i="39" s="1"/>
  <c r="AX75" i="39" a="1"/>
  <c r="AX75" i="39" s="1"/>
  <c r="AT75" i="39" a="1"/>
  <c r="AT75" i="39" s="1"/>
  <c r="AP75" i="39" a="1"/>
  <c r="AP75" i="39" s="1"/>
  <c r="AL75" i="39" a="1"/>
  <c r="AL75" i="39" s="1"/>
  <c r="AH75" i="39" a="1"/>
  <c r="AH75" i="39" s="1"/>
  <c r="AD75" i="39" a="1"/>
  <c r="AD75" i="39" s="1"/>
  <c r="BE73" i="39" a="1"/>
  <c r="BE73" i="39" s="1"/>
  <c r="BU73" i="39" s="1"/>
  <c r="BA73" i="39" a="1"/>
  <c r="BA73" i="39" s="1"/>
  <c r="AW73" i="39" a="1"/>
  <c r="AW73" i="39" s="1"/>
  <c r="AS73" i="39" a="1"/>
  <c r="AS73" i="39" s="1"/>
  <c r="AO73" i="39" a="1"/>
  <c r="AO73" i="39" s="1"/>
  <c r="AK73" i="39" a="1"/>
  <c r="AK73" i="39" s="1"/>
  <c r="AG73" i="39" a="1"/>
  <c r="AG73" i="39" s="1"/>
  <c r="AC73" i="39" a="1"/>
  <c r="AC73" i="39" s="1"/>
  <c r="BD71" i="39" a="1"/>
  <c r="BD71" i="39" s="1"/>
  <c r="BT71" i="39" s="1"/>
  <c r="AZ71" i="39" a="1"/>
  <c r="AZ71" i="39" s="1"/>
  <c r="AV71" i="39" a="1"/>
  <c r="AV71" i="39" s="1"/>
  <c r="AR71" i="39" a="1"/>
  <c r="AR71" i="39" s="1"/>
  <c r="AN71" i="39" a="1"/>
  <c r="AN71" i="39" s="1"/>
  <c r="AJ71" i="39" a="1"/>
  <c r="AJ71" i="39" s="1"/>
  <c r="AF71" i="39" a="1"/>
  <c r="AF71" i="39" s="1"/>
  <c r="AB71" i="39" a="1"/>
  <c r="AB71" i="39" s="1"/>
  <c r="J70" i="39"/>
  <c r="BX70" i="39" s="1" a="1"/>
  <c r="BX70" i="39" s="1"/>
  <c r="BG69" i="39" a="1"/>
  <c r="BG69" i="39" s="1"/>
  <c r="BC69" i="39" a="1"/>
  <c r="BC69" i="39" s="1"/>
  <c r="AY69" i="39" a="1"/>
  <c r="AY69" i="39" s="1"/>
  <c r="AU69" i="39" a="1"/>
  <c r="AU69" i="39" s="1"/>
  <c r="AQ69" i="39" a="1"/>
  <c r="AQ69" i="39" s="1"/>
  <c r="AM69" i="39" a="1"/>
  <c r="AM69" i="39" s="1"/>
  <c r="AI69" i="39" a="1"/>
  <c r="AI69" i="39" s="1"/>
  <c r="AE69" i="39" a="1"/>
  <c r="AE69" i="39" s="1"/>
  <c r="DK69" i="39" s="1"/>
  <c r="BF67" i="39" a="1"/>
  <c r="BF67" i="39" s="1"/>
  <c r="BB67" i="39" a="1"/>
  <c r="BB67" i="39" s="1"/>
  <c r="AX67" i="39" a="1"/>
  <c r="AX67" i="39" s="1"/>
  <c r="AT67" i="39" a="1"/>
  <c r="AT67" i="39" s="1"/>
  <c r="AP67" i="39" a="1"/>
  <c r="AP67" i="39" s="1"/>
  <c r="AL67" i="39" a="1"/>
  <c r="AL67" i="39" s="1"/>
  <c r="AH67" i="39" a="1"/>
  <c r="AH67" i="39" s="1"/>
  <c r="AD67" i="39" a="1"/>
  <c r="AD67" i="39" s="1"/>
  <c r="BE65" i="39" a="1"/>
  <c r="BE65" i="39" s="1"/>
  <c r="BA65" i="39" a="1"/>
  <c r="BA65" i="39" s="1"/>
  <c r="AW65" i="39" a="1"/>
  <c r="AW65" i="39" s="1"/>
  <c r="AS65" i="39" a="1"/>
  <c r="AS65" i="39" s="1"/>
  <c r="AO65" i="39" a="1"/>
  <c r="AO65" i="39" s="1"/>
  <c r="AK65" i="39" a="1"/>
  <c r="AK65" i="39" s="1"/>
  <c r="AG65" i="39" a="1"/>
  <c r="AG65" i="39" s="1"/>
  <c r="BB72" i="39" a="1"/>
  <c r="BB72" i="39" s="1"/>
  <c r="AU70" i="39" a="1"/>
  <c r="AU70" i="39" s="1"/>
  <c r="AE70" i="39" a="1"/>
  <c r="AE70" i="39" s="1"/>
  <c r="BB68" i="39" a="1"/>
  <c r="BB68" i="39" s="1"/>
  <c r="BR68" i="39" s="1"/>
  <c r="AL68" i="39" a="1"/>
  <c r="AL68" i="39" s="1"/>
  <c r="AF66" i="39" a="1"/>
  <c r="AF66" i="39" s="1"/>
  <c r="BD64" i="39" a="1"/>
  <c r="BD64" i="39" s="1"/>
  <c r="AZ64" i="39" a="1"/>
  <c r="AZ64" i="39" s="1"/>
  <c r="AV64" i="39" a="1"/>
  <c r="AV64" i="39" s="1"/>
  <c r="AR64" i="39" a="1"/>
  <c r="AR64" i="39" s="1"/>
  <c r="AN64" i="39" a="1"/>
  <c r="AN64" i="39" s="1"/>
  <c r="AJ64" i="39" a="1"/>
  <c r="AJ64" i="39" s="1"/>
  <c r="AF64" i="39" a="1"/>
  <c r="AF64" i="39" s="1"/>
  <c r="AB64" i="39" a="1"/>
  <c r="AB64" i="39" s="1"/>
  <c r="J63" i="39"/>
  <c r="BX63" i="39" s="1" a="1"/>
  <c r="BX63" i="39" s="1"/>
  <c r="BG62" i="39" a="1"/>
  <c r="BG62" i="39" s="1"/>
  <c r="BC62" i="39" a="1"/>
  <c r="BC62" i="39" s="1"/>
  <c r="AY62" i="39" a="1"/>
  <c r="AY62" i="39" s="1"/>
  <c r="AU62" i="39" a="1"/>
  <c r="AU62" i="39" s="1"/>
  <c r="AQ62" i="39" a="1"/>
  <c r="AQ62" i="39" s="1"/>
  <c r="AM62" i="39" a="1"/>
  <c r="AM62" i="39" s="1"/>
  <c r="AI62" i="39" a="1"/>
  <c r="AI62" i="39" s="1"/>
  <c r="AE62" i="39" a="1"/>
  <c r="AE62" i="39" s="1"/>
  <c r="BF60" i="39" a="1"/>
  <c r="BF60" i="39" s="1"/>
  <c r="BB60" i="39" a="1"/>
  <c r="BB60" i="39" s="1"/>
  <c r="AX60" i="39" a="1"/>
  <c r="AX60" i="39" s="1"/>
  <c r="AT60" i="39" a="1"/>
  <c r="AT60" i="39" s="1"/>
  <c r="AP60" i="39" a="1"/>
  <c r="AP60" i="39" s="1"/>
  <c r="AL60" i="39" a="1"/>
  <c r="AL60" i="39" s="1"/>
  <c r="AH60" i="39" a="1"/>
  <c r="AH60" i="39" s="1"/>
  <c r="AD60" i="39" a="1"/>
  <c r="AD60" i="39" s="1"/>
  <c r="BE58" i="39" a="1"/>
  <c r="BE58" i="39" s="1"/>
  <c r="BA58" i="39" a="1"/>
  <c r="BA58" i="39" s="1"/>
  <c r="AW58" i="39" a="1"/>
  <c r="AW58" i="39" s="1"/>
  <c r="AS58" i="39" a="1"/>
  <c r="AS58" i="39" s="1"/>
  <c r="AO58" i="39" a="1"/>
  <c r="AO58" i="39" s="1"/>
  <c r="AK58" i="39" a="1"/>
  <c r="AK58" i="39" s="1"/>
  <c r="AG58" i="39" a="1"/>
  <c r="AG58" i="39" s="1"/>
  <c r="AC58" i="39" a="1"/>
  <c r="AC58" i="39" s="1"/>
  <c r="AX72" i="39" a="1"/>
  <c r="AX72" i="39" s="1"/>
  <c r="AS70" i="39" a="1"/>
  <c r="AS70" i="39" s="1"/>
  <c r="AC70" i="39" a="1"/>
  <c r="AC70" i="39" s="1"/>
  <c r="AZ68" i="39" a="1"/>
  <c r="AZ68" i="39" s="1"/>
  <c r="AJ68" i="39" a="1"/>
  <c r="AJ68" i="39" s="1"/>
  <c r="J67" i="39"/>
  <c r="BX67" i="39" s="1" a="1"/>
  <c r="BX67" i="39" s="1"/>
  <c r="BC66" i="39" a="1"/>
  <c r="BC66" i="39" s="1"/>
  <c r="AU66" i="39" a="1"/>
  <c r="AU66" i="39" s="1"/>
  <c r="AM66" i="39" a="1"/>
  <c r="AM66" i="39" s="1"/>
  <c r="BG65" i="39" a="1"/>
  <c r="BG65" i="39" s="1"/>
  <c r="AV65" i="39" a="1"/>
  <c r="AV65" i="39" s="1"/>
  <c r="AQ65" i="39" a="1"/>
  <c r="AQ65" i="39" s="1"/>
  <c r="AF65" i="39" a="1"/>
  <c r="AF65" i="39" s="1"/>
  <c r="AB65" i="39" a="1"/>
  <c r="AB65" i="39" s="1"/>
  <c r="J64" i="39"/>
  <c r="BX64" i="39" s="1" a="1"/>
  <c r="BX64" i="39" s="1"/>
  <c r="BG63" i="39" a="1"/>
  <c r="BG63" i="39" s="1"/>
  <c r="BC63" i="39" a="1"/>
  <c r="BC63" i="39" s="1"/>
  <c r="AY63" i="39" a="1"/>
  <c r="AY63" i="39" s="1"/>
  <c r="BO63" i="39" s="1"/>
  <c r="AU63" i="39" a="1"/>
  <c r="AU63" i="39" s="1"/>
  <c r="AQ63" i="39" a="1"/>
  <c r="AQ63" i="39" s="1"/>
  <c r="AM63" i="39" a="1"/>
  <c r="AM63" i="39" s="1"/>
  <c r="AI63" i="39" a="1"/>
  <c r="AI63" i="39" s="1"/>
  <c r="AE63" i="39" a="1"/>
  <c r="AE63" i="39" s="1"/>
  <c r="BF61" i="39" a="1"/>
  <c r="BF61" i="39" s="1"/>
  <c r="BB61" i="39" a="1"/>
  <c r="BB61" i="39" s="1"/>
  <c r="AX61" i="39" a="1"/>
  <c r="AX61" i="39" s="1"/>
  <c r="BN61" i="39" s="1"/>
  <c r="AT61" i="39" a="1"/>
  <c r="AT61" i="39" s="1"/>
  <c r="AP61" i="39" a="1"/>
  <c r="AP61" i="39" s="1"/>
  <c r="AL61" i="39" a="1"/>
  <c r="AL61" i="39" s="1"/>
  <c r="AH61" i="39" a="1"/>
  <c r="AH61" i="39" s="1"/>
  <c r="AD61" i="39" a="1"/>
  <c r="AD61" i="39" s="1"/>
  <c r="BE59" i="39" a="1"/>
  <c r="BE59" i="39" s="1"/>
  <c r="BA59" i="39" a="1"/>
  <c r="BA59" i="39" s="1"/>
  <c r="AW59" i="39" a="1"/>
  <c r="AW59" i="39" s="1"/>
  <c r="BM59" i="39" s="1"/>
  <c r="AS59" i="39" a="1"/>
  <c r="AS59" i="39" s="1"/>
  <c r="AO59" i="39" a="1"/>
  <c r="AO59" i="39" s="1"/>
  <c r="AK59" i="39" a="1"/>
  <c r="AK59" i="39" s="1"/>
  <c r="AG59" i="39" a="1"/>
  <c r="AG59" i="39" s="1"/>
  <c r="AC59" i="39" a="1"/>
  <c r="AC59" i="39" s="1"/>
  <c r="AT72" i="39" a="1"/>
  <c r="AT72" i="39" s="1"/>
  <c r="BG70" i="39" a="1"/>
  <c r="BG70" i="39" s="1"/>
  <c r="AQ70" i="39" a="1"/>
  <c r="AQ70" i="39" s="1"/>
  <c r="AX68" i="39" a="1"/>
  <c r="AX68" i="39" s="1"/>
  <c r="AH68" i="39" a="1"/>
  <c r="AH68" i="39" s="1"/>
  <c r="BA66" i="39" a="1"/>
  <c r="BA66" i="39" s="1"/>
  <c r="AS66" i="39" a="1"/>
  <c r="AS66" i="39" s="1"/>
  <c r="AK66" i="39" a="1"/>
  <c r="AK66" i="39" s="1"/>
  <c r="AE66" i="39" a="1"/>
  <c r="AE66" i="39" s="1"/>
  <c r="DK66" i="39" s="1"/>
  <c r="J65" i="39"/>
  <c r="BX65" i="39" s="1" a="1"/>
  <c r="BX65" i="39" s="1"/>
  <c r="BG64" i="39" a="1"/>
  <c r="BG64" i="39" s="1"/>
  <c r="BW64" i="39" s="1"/>
  <c r="BC64" i="39" a="1"/>
  <c r="BC64" i="39" s="1"/>
  <c r="AY64" i="39" a="1"/>
  <c r="AY64" i="39" s="1"/>
  <c r="AU64" i="39" a="1"/>
  <c r="AU64" i="39" s="1"/>
  <c r="AQ64" i="39" a="1"/>
  <c r="AQ64" i="39" s="1"/>
  <c r="AM64" i="39" a="1"/>
  <c r="AM64" i="39" s="1"/>
  <c r="AI64" i="39" a="1"/>
  <c r="AI64" i="39" s="1"/>
  <c r="AE64" i="39" a="1"/>
  <c r="AE64" i="39" s="1"/>
  <c r="BF62" i="39" a="1"/>
  <c r="BF62" i="39" s="1"/>
  <c r="BV62" i="39" s="1"/>
  <c r="BB62" i="39" a="1"/>
  <c r="BB62" i="39" s="1"/>
  <c r="AX62" i="39" a="1"/>
  <c r="AX62" i="39" s="1"/>
  <c r="AT62" i="39" a="1"/>
  <c r="AT62" i="39" s="1"/>
  <c r="AP62" i="39" a="1"/>
  <c r="AP62" i="39" s="1"/>
  <c r="AL62" i="39" a="1"/>
  <c r="AL62" i="39" s="1"/>
  <c r="AH62" i="39" a="1"/>
  <c r="AH62" i="39" s="1"/>
  <c r="AD62" i="39" a="1"/>
  <c r="AD62" i="39" s="1"/>
  <c r="BE60" i="39" a="1"/>
  <c r="BE60" i="39" s="1"/>
  <c r="BU60" i="39" s="1"/>
  <c r="BA60" i="39" a="1"/>
  <c r="BA60" i="39" s="1"/>
  <c r="AW60" i="39" a="1"/>
  <c r="AW60" i="39" s="1"/>
  <c r="AS60" i="39" a="1"/>
  <c r="AS60" i="39" s="1"/>
  <c r="AO60" i="39" a="1"/>
  <c r="AO60" i="39" s="1"/>
  <c r="AK60" i="39" a="1"/>
  <c r="AK60" i="39" s="1"/>
  <c r="AG60" i="39" a="1"/>
  <c r="AG60" i="39" s="1"/>
  <c r="AC60" i="39" a="1"/>
  <c r="AC60" i="39" s="1"/>
  <c r="BD58" i="39" a="1"/>
  <c r="BD58" i="39" s="1"/>
  <c r="BT58" i="39" s="1"/>
  <c r="AZ58" i="39" a="1"/>
  <c r="AZ58" i="39" s="1"/>
  <c r="AV58" i="39" a="1"/>
  <c r="AV58" i="39" s="1"/>
  <c r="AR58" i="39" a="1"/>
  <c r="AR58" i="39" s="1"/>
  <c r="AN58" i="39" a="1"/>
  <c r="AN58" i="39" s="1"/>
  <c r="AJ58" i="39" a="1"/>
  <c r="AJ58" i="39" s="1"/>
  <c r="AF58" i="39" a="1"/>
  <c r="AF58" i="39" s="1"/>
  <c r="AB58" i="39" a="1"/>
  <c r="AB58" i="39" s="1"/>
  <c r="AP72" i="39" a="1"/>
  <c r="AP72" i="39" s="1"/>
  <c r="BE70" i="39" a="1"/>
  <c r="BE70" i="39" s="1"/>
  <c r="AO70" i="39" a="1"/>
  <c r="AO70" i="39" s="1"/>
  <c r="AV68" i="39" a="1"/>
  <c r="AV68" i="39" s="1"/>
  <c r="BL68" i="39" s="1"/>
  <c r="AF68" i="39" a="1"/>
  <c r="AF68" i="39" s="1"/>
  <c r="AZ66" i="39" a="1"/>
  <c r="AZ66" i="39" s="1"/>
  <c r="AR66" i="39" a="1"/>
  <c r="AR66" i="39" s="1"/>
  <c r="AJ66" i="39" a="1"/>
  <c r="AJ66" i="39" s="1"/>
  <c r="AD66" i="39" a="1"/>
  <c r="AD66" i="39" s="1"/>
  <c r="DJ66" i="39" s="1"/>
  <c r="AZ65" i="39" a="1"/>
  <c r="AZ65" i="39" s="1"/>
  <c r="AU65" i="39" a="1"/>
  <c r="AU65" i="39" s="1"/>
  <c r="AJ65" i="39" a="1"/>
  <c r="AJ65" i="39" s="1"/>
  <c r="AE65" i="39" a="1"/>
  <c r="AE65" i="39" s="1"/>
  <c r="BF63" i="39" a="1"/>
  <c r="BF63" i="39" s="1"/>
  <c r="BB63" i="39" a="1"/>
  <c r="BB63" i="39" s="1"/>
  <c r="AX63" i="39" a="1"/>
  <c r="AX63" i="39" s="1"/>
  <c r="AT63" i="39" a="1"/>
  <c r="AT63" i="39" s="1"/>
  <c r="BJ63" i="39" s="1"/>
  <c r="AP63" i="39" a="1"/>
  <c r="AP63" i="39" s="1"/>
  <c r="AL63" i="39" a="1"/>
  <c r="AL63" i="39" s="1"/>
  <c r="AH63" i="39" a="1"/>
  <c r="AH63" i="39" s="1"/>
  <c r="AD63" i="39" a="1"/>
  <c r="AD63" i="39" s="1"/>
  <c r="BE61" i="39" a="1"/>
  <c r="BE61" i="39" s="1"/>
  <c r="BA61" i="39" a="1"/>
  <c r="BA61" i="39" s="1"/>
  <c r="AW61" i="39" a="1"/>
  <c r="AW61" i="39" s="1"/>
  <c r="AS61" i="39" a="1"/>
  <c r="AS61" i="39" s="1"/>
  <c r="BI61" i="39" s="1"/>
  <c r="AO61" i="39" a="1"/>
  <c r="AO61" i="39" s="1"/>
  <c r="AK61" i="39" a="1"/>
  <c r="AK61" i="39" s="1"/>
  <c r="AG61" i="39" a="1"/>
  <c r="AG61" i="39" s="1"/>
  <c r="AC61" i="39" a="1"/>
  <c r="AC61" i="39" s="1"/>
  <c r="BD59" i="39" a="1"/>
  <c r="BD59" i="39" s="1"/>
  <c r="AZ59" i="39" a="1"/>
  <c r="AZ59" i="39" s="1"/>
  <c r="AV59" i="39" a="1"/>
  <c r="AV59" i="39" s="1"/>
  <c r="AR59" i="39" a="1"/>
  <c r="AR59" i="39" s="1"/>
  <c r="BH59" i="39" s="1"/>
  <c r="AN59" i="39" a="1"/>
  <c r="AN59" i="39" s="1"/>
  <c r="AJ59" i="39" a="1"/>
  <c r="AJ59" i="39" s="1"/>
  <c r="AF59" i="39" a="1"/>
  <c r="AF59" i="39" s="1"/>
  <c r="AB59" i="39" a="1"/>
  <c r="AB59" i="39" s="1"/>
  <c r="J58" i="39"/>
  <c r="BX58" i="39" s="1" a="1"/>
  <c r="BX58" i="39" s="1"/>
  <c r="BG57" i="39" a="1"/>
  <c r="BG57" i="39" s="1"/>
  <c r="BC57" i="39" a="1"/>
  <c r="BC57" i="39" s="1"/>
  <c r="AY57" i="39" a="1"/>
  <c r="AY57" i="39" s="1"/>
  <c r="AU57" i="39" a="1"/>
  <c r="AU57" i="39" s="1"/>
  <c r="AQ57" i="39" a="1"/>
  <c r="AQ57" i="39" s="1"/>
  <c r="AL72" i="39" a="1"/>
  <c r="AL72" i="39" s="1"/>
  <c r="J71" i="39"/>
  <c r="BX71" i="39" s="1" a="1"/>
  <c r="BX71" i="39" s="1"/>
  <c r="BC70" i="39" a="1"/>
  <c r="BC70" i="39" s="1"/>
  <c r="AM70" i="39" a="1"/>
  <c r="AM70" i="39" s="1"/>
  <c r="AT68" i="39" a="1"/>
  <c r="AT68" i="39" s="1"/>
  <c r="AD68" i="39" a="1"/>
  <c r="AD68" i="39" s="1"/>
  <c r="AC66" i="39" a="1"/>
  <c r="AC66" i="39" s="1"/>
  <c r="DI66" i="39" s="1"/>
  <c r="BF64" i="39" a="1"/>
  <c r="BF64" i="39" s="1"/>
  <c r="BB64" i="39" a="1"/>
  <c r="BB64" i="39" s="1"/>
  <c r="AX64" i="39" a="1"/>
  <c r="AX64" i="39" s="1"/>
  <c r="AT64" i="39" a="1"/>
  <c r="AT64" i="39" s="1"/>
  <c r="AP64" i="39" a="1"/>
  <c r="AP64" i="39" s="1"/>
  <c r="AL64" i="39" a="1"/>
  <c r="AL64" i="39" s="1"/>
  <c r="AH64" i="39" a="1"/>
  <c r="AH64" i="39" s="1"/>
  <c r="DN64" i="39" s="1"/>
  <c r="AD64" i="39" a="1"/>
  <c r="AD64" i="39" s="1"/>
  <c r="BE62" i="39" a="1"/>
  <c r="BE62" i="39" s="1"/>
  <c r="BA62" i="39" a="1"/>
  <c r="BA62" i="39" s="1"/>
  <c r="AW62" i="39" a="1"/>
  <c r="AW62" i="39" s="1"/>
  <c r="AS62" i="39" a="1"/>
  <c r="AS62" i="39" s="1"/>
  <c r="AO62" i="39" a="1"/>
  <c r="AO62" i="39" s="1"/>
  <c r="AK62" i="39" a="1"/>
  <c r="AK62" i="39" s="1"/>
  <c r="AG62" i="39" a="1"/>
  <c r="AG62" i="39" s="1"/>
  <c r="DM62" i="39" s="1"/>
  <c r="AC62" i="39" a="1"/>
  <c r="AC62" i="39" s="1"/>
  <c r="BD60" i="39" a="1"/>
  <c r="BD60" i="39" s="1"/>
  <c r="AZ60" i="39" a="1"/>
  <c r="AZ60" i="39" s="1"/>
  <c r="AV60" i="39" a="1"/>
  <c r="AV60" i="39" s="1"/>
  <c r="AR60" i="39" a="1"/>
  <c r="AR60" i="39" s="1"/>
  <c r="AN60" i="39" a="1"/>
  <c r="AN60" i="39" s="1"/>
  <c r="AJ60" i="39" a="1"/>
  <c r="AJ60" i="39" s="1"/>
  <c r="AF60" i="39" a="1"/>
  <c r="AF60" i="39" s="1"/>
  <c r="DL60" i="39" s="1"/>
  <c r="AB60" i="39" a="1"/>
  <c r="AB60" i="39" s="1"/>
  <c r="J59" i="39"/>
  <c r="BX59" i="39" s="1" a="1"/>
  <c r="BX59" i="39" s="1"/>
  <c r="BG58" i="39" a="1"/>
  <c r="BG58" i="39" s="1"/>
  <c r="BC58" i="39" a="1"/>
  <c r="BC58" i="39" s="1"/>
  <c r="AY58" i="39" a="1"/>
  <c r="AY58" i="39" s="1"/>
  <c r="AU58" i="39" a="1"/>
  <c r="AU58" i="39" s="1"/>
  <c r="AQ58" i="39" a="1"/>
  <c r="AQ58" i="39" s="1"/>
  <c r="AM58" i="39" a="1"/>
  <c r="AM58" i="39" s="1"/>
  <c r="DS58" i="39" s="1"/>
  <c r="AI58" i="39" a="1"/>
  <c r="AI58" i="39" s="1"/>
  <c r="AE58" i="39" a="1"/>
  <c r="AE58" i="39" s="1"/>
  <c r="AH72" i="39" a="1"/>
  <c r="AH72" i="39" s="1"/>
  <c r="BA70" i="39" a="1"/>
  <c r="BA70" i="39" s="1"/>
  <c r="AK70" i="39" a="1"/>
  <c r="AK70" i="39" s="1"/>
  <c r="AR68" i="39" a="1"/>
  <c r="AR68" i="39" s="1"/>
  <c r="AB68" i="39" a="1"/>
  <c r="AB68" i="39" s="1"/>
  <c r="BG66" i="39" a="1"/>
  <c r="BG66" i="39" s="1"/>
  <c r="AY66" i="39" a="1"/>
  <c r="AY66" i="39" s="1"/>
  <c r="AQ66" i="39" a="1"/>
  <c r="AQ66" i="39" s="1"/>
  <c r="AI66" i="39" a="1"/>
  <c r="AI66" i="39" s="1"/>
  <c r="BD65" i="39" a="1"/>
  <c r="BD65" i="39" s="1"/>
  <c r="AY65" i="39" a="1"/>
  <c r="AY65" i="39" s="1"/>
  <c r="AN65" i="39" a="1"/>
  <c r="AN65" i="39" s="1"/>
  <c r="AI65" i="39" a="1"/>
  <c r="AI65" i="39" s="1"/>
  <c r="AD65" i="39" a="1"/>
  <c r="AD65" i="39" s="1"/>
  <c r="BE63" i="39" a="1"/>
  <c r="BE63" i="39" s="1"/>
  <c r="BA63" i="39" a="1"/>
  <c r="BA63" i="39" s="1"/>
  <c r="AW63" i="39" a="1"/>
  <c r="AW63" i="39" s="1"/>
  <c r="AS63" i="39" a="1"/>
  <c r="AS63" i="39" s="1"/>
  <c r="AO63" i="39" a="1"/>
  <c r="AO63" i="39" s="1"/>
  <c r="AK63" i="39" a="1"/>
  <c r="AK63" i="39" s="1"/>
  <c r="AG63" i="39" a="1"/>
  <c r="AG63" i="39" s="1"/>
  <c r="AC63" i="39" a="1"/>
  <c r="AC63" i="39" s="1"/>
  <c r="DI63" i="39" s="1"/>
  <c r="BD61" i="39" a="1"/>
  <c r="BD61" i="39" s="1"/>
  <c r="AZ61" i="39" a="1"/>
  <c r="AZ61" i="39" s="1"/>
  <c r="AV61" i="39" a="1"/>
  <c r="AV61" i="39" s="1"/>
  <c r="AR61" i="39" a="1"/>
  <c r="AR61" i="39" s="1"/>
  <c r="AN61" i="39" a="1"/>
  <c r="AN61" i="39" s="1"/>
  <c r="AJ61" i="39" a="1"/>
  <c r="AJ61" i="39" s="1"/>
  <c r="AF61" i="39" a="1"/>
  <c r="AF61" i="39" s="1"/>
  <c r="AB61" i="39" a="1"/>
  <c r="AB61" i="39" s="1"/>
  <c r="DH61" i="39" s="1"/>
  <c r="J60" i="39"/>
  <c r="BX60" i="39" s="1" a="1"/>
  <c r="BX60" i="39" s="1"/>
  <c r="BG59" i="39" a="1"/>
  <c r="BG59" i="39" s="1"/>
  <c r="BC59" i="39" a="1"/>
  <c r="BC59" i="39" s="1"/>
  <c r="AY59" i="39" a="1"/>
  <c r="AY59" i="39" s="1"/>
  <c r="AU59" i="39" a="1"/>
  <c r="AU59" i="39" s="1"/>
  <c r="AQ59" i="39" a="1"/>
  <c r="AQ59" i="39" s="1"/>
  <c r="AM59" i="39" a="1"/>
  <c r="AM59" i="39" s="1"/>
  <c r="AI59" i="39" a="1"/>
  <c r="AI59" i="39" s="1"/>
  <c r="DO59" i="39" s="1"/>
  <c r="AE59" i="39" a="1"/>
  <c r="AE59" i="39" s="1"/>
  <c r="BF57" i="39" a="1"/>
  <c r="BF57" i="39" s="1"/>
  <c r="BB57" i="39" a="1"/>
  <c r="BB57" i="39" s="1"/>
  <c r="AX57" i="39" a="1"/>
  <c r="AX57" i="39" s="1"/>
  <c r="AT57" i="39" a="1"/>
  <c r="AT57" i="39" s="1"/>
  <c r="AP57" i="39" a="1"/>
  <c r="AP57" i="39" s="1"/>
  <c r="AL57" i="39" a="1"/>
  <c r="AL57" i="39" s="1"/>
  <c r="AH57" i="39" a="1"/>
  <c r="AH57" i="39" s="1"/>
  <c r="DN57" i="39" s="1"/>
  <c r="AD57" i="39" a="1"/>
  <c r="AD57" i="39" s="1"/>
  <c r="AD72" i="39" a="1"/>
  <c r="AD72" i="39" s="1"/>
  <c r="DJ72" i="39" s="1"/>
  <c r="AY70" i="39" a="1"/>
  <c r="AY70" i="39" s="1"/>
  <c r="BO70" i="39" s="1"/>
  <c r="AI70" i="39" a="1"/>
  <c r="AI70" i="39" s="1"/>
  <c r="BF68" i="39" a="1"/>
  <c r="BF68" i="39" s="1"/>
  <c r="AP68" i="39" a="1"/>
  <c r="AP68" i="39" s="1"/>
  <c r="BE66" i="39" a="1"/>
  <c r="BE66" i="39" s="1"/>
  <c r="AW66" i="39" a="1"/>
  <c r="AW66" i="39" s="1"/>
  <c r="AO66" i="39" a="1"/>
  <c r="AO66" i="39" s="1"/>
  <c r="AH66" i="39" a="1"/>
  <c r="AH66" i="39" s="1"/>
  <c r="DN66" i="39" s="1"/>
  <c r="AB66" i="39" a="1"/>
  <c r="AB66" i="39" s="1"/>
  <c r="DH66" i="39" s="1"/>
  <c r="BE64" i="39" a="1"/>
  <c r="BE64" i="39" s="1"/>
  <c r="BA64" i="39" a="1"/>
  <c r="BA64" i="39" s="1"/>
  <c r="AW64" i="39" a="1"/>
  <c r="AW64" i="39" s="1"/>
  <c r="AS64" i="39" a="1"/>
  <c r="AS64" i="39" s="1"/>
  <c r="AO64" i="39" a="1"/>
  <c r="AO64" i="39" s="1"/>
  <c r="DU64" i="39" s="1"/>
  <c r="AK64" i="39" a="1"/>
  <c r="AK64" i="39" s="1"/>
  <c r="AG64" i="39" a="1"/>
  <c r="AG64" i="39" s="1"/>
  <c r="AC64" i="39" a="1"/>
  <c r="AC64" i="39" s="1"/>
  <c r="BD62" i="39" a="1"/>
  <c r="BD62" i="39" s="1"/>
  <c r="AZ62" i="39" a="1"/>
  <c r="AZ62" i="39" s="1"/>
  <c r="AV62" i="39" a="1"/>
  <c r="AV62" i="39" s="1"/>
  <c r="AR62" i="39" a="1"/>
  <c r="AR62" i="39" s="1"/>
  <c r="AN62" i="39" a="1"/>
  <c r="AN62" i="39" s="1"/>
  <c r="DT62" i="39" s="1"/>
  <c r="AJ62" i="39" a="1"/>
  <c r="AJ62" i="39" s="1"/>
  <c r="AF62" i="39" a="1"/>
  <c r="AF62" i="39" s="1"/>
  <c r="AB62" i="39" a="1"/>
  <c r="AB62" i="39" s="1"/>
  <c r="J61" i="39"/>
  <c r="BX61" i="39" s="1" a="1"/>
  <c r="BX61" i="39" s="1"/>
  <c r="BG60" i="39" a="1"/>
  <c r="BG60" i="39" s="1"/>
  <c r="BC60" i="39" a="1"/>
  <c r="BC60" i="39" s="1"/>
  <c r="AY60" i="39" a="1"/>
  <c r="AY60" i="39" s="1"/>
  <c r="AU60" i="39" a="1"/>
  <c r="AU60" i="39" s="1"/>
  <c r="BK60" i="39" s="1"/>
  <c r="AQ60" i="39" a="1"/>
  <c r="AQ60" i="39" s="1"/>
  <c r="AM60" i="39" a="1"/>
  <c r="AM60" i="39" s="1"/>
  <c r="AI60" i="39" a="1"/>
  <c r="AI60" i="39" s="1"/>
  <c r="AE60" i="39" a="1"/>
  <c r="AE60" i="39" s="1"/>
  <c r="BF58" i="39" a="1"/>
  <c r="BF58" i="39" s="1"/>
  <c r="BB58" i="39" a="1"/>
  <c r="BB58" i="39" s="1"/>
  <c r="AX58" i="39" a="1"/>
  <c r="AX58" i="39" s="1"/>
  <c r="AT58" i="39" a="1"/>
  <c r="AT58" i="39" s="1"/>
  <c r="BJ58" i="39" s="1"/>
  <c r="AP58" i="39" a="1"/>
  <c r="AP58" i="39" s="1"/>
  <c r="AL58" i="39" a="1"/>
  <c r="AL58" i="39" s="1"/>
  <c r="AH58" i="39" a="1"/>
  <c r="AH58" i="39" s="1"/>
  <c r="AD58" i="39" a="1"/>
  <c r="AD58" i="39" s="1"/>
  <c r="BF72" i="39" a="1"/>
  <c r="BF72" i="39" s="1"/>
  <c r="AW70" i="39" a="1"/>
  <c r="AW70" i="39" s="1"/>
  <c r="AG70" i="39" a="1"/>
  <c r="AG70" i="39" s="1"/>
  <c r="BD68" i="39" a="1"/>
  <c r="BD68" i="39" s="1"/>
  <c r="AN68" i="39" a="1"/>
  <c r="AN68" i="39" s="1"/>
  <c r="BD66" i="39" a="1"/>
  <c r="BD66" i="39" s="1"/>
  <c r="AV66" i="39" a="1"/>
  <c r="AV66" i="39" s="1"/>
  <c r="BL66" i="39" s="1"/>
  <c r="AN66" i="39" a="1"/>
  <c r="AN66" i="39" s="1"/>
  <c r="AG66" i="39" a="1"/>
  <c r="AG66" i="39" s="1"/>
  <c r="J66" i="39"/>
  <c r="BX66" i="39" s="1" a="1"/>
  <c r="BX66" i="39" s="1"/>
  <c r="BC65" i="39" a="1"/>
  <c r="BC65" i="39" s="1"/>
  <c r="AR65" i="39" a="1"/>
  <c r="AR65" i="39" s="1"/>
  <c r="BH65" i="39" s="1"/>
  <c r="AM65" i="39" a="1"/>
  <c r="AM65" i="39" s="1"/>
  <c r="AC65" i="39" a="1"/>
  <c r="AC65" i="39" s="1"/>
  <c r="DI65" i="39" s="1"/>
  <c r="BD63" i="39" a="1"/>
  <c r="BD63" i="39" s="1"/>
  <c r="AZ63" i="39" a="1"/>
  <c r="AZ63" i="39" s="1"/>
  <c r="AV63" i="39" a="1"/>
  <c r="AV63" i="39" s="1"/>
  <c r="AR63" i="39" a="1"/>
  <c r="AR63" i="39" s="1"/>
  <c r="AN63" i="39" a="1"/>
  <c r="AN63" i="39" s="1"/>
  <c r="AJ63" i="39" a="1"/>
  <c r="AJ63" i="39" s="1"/>
  <c r="DP63" i="39" s="1"/>
  <c r="AF63" i="39" a="1"/>
  <c r="AF63" i="39" s="1"/>
  <c r="AB63" i="39" a="1"/>
  <c r="AB63" i="39" s="1"/>
  <c r="J62" i="39"/>
  <c r="BX62" i="39" s="1" a="1"/>
  <c r="BX62" i="39" s="1"/>
  <c r="BG61" i="39" a="1"/>
  <c r="BG61" i="39" s="1"/>
  <c r="BC61" i="39" a="1"/>
  <c r="BC61" i="39" s="1"/>
  <c r="AY61" i="39" a="1"/>
  <c r="AY61" i="39" s="1"/>
  <c r="AU61" i="39" a="1"/>
  <c r="AU61" i="39" s="1"/>
  <c r="AQ61" i="39" a="1"/>
  <c r="AQ61" i="39" s="1"/>
  <c r="DW61" i="39" s="1"/>
  <c r="AM61" i="39" a="1"/>
  <c r="AM61" i="39" s="1"/>
  <c r="AI61" i="39" a="1"/>
  <c r="AI61" i="39" s="1"/>
  <c r="AE61" i="39" a="1"/>
  <c r="AE61" i="39" s="1"/>
  <c r="BF59" i="39" a="1"/>
  <c r="BF59" i="39" s="1"/>
  <c r="BB59" i="39" a="1"/>
  <c r="BB59" i="39" s="1"/>
  <c r="AX59" i="39" a="1"/>
  <c r="AX59" i="39" s="1"/>
  <c r="AT59" i="39" a="1"/>
  <c r="AT59" i="39" s="1"/>
  <c r="AP59" i="39" a="1"/>
  <c r="AP59" i="39" s="1"/>
  <c r="DV59" i="39" s="1"/>
  <c r="AL59" i="39" a="1"/>
  <c r="AL59" i="39" s="1"/>
  <c r="AH59" i="39" a="1"/>
  <c r="AH59" i="39" s="1"/>
  <c r="AD59" i="39" a="1"/>
  <c r="AD59" i="39" s="1"/>
  <c r="BE57" i="39" a="1"/>
  <c r="BE57" i="39" s="1"/>
  <c r="BA57" i="39" a="1"/>
  <c r="BA57" i="39" s="1"/>
  <c r="AW57" i="39" a="1"/>
  <c r="AW57" i="39" s="1"/>
  <c r="AS57" i="39" a="1"/>
  <c r="AS57" i="39" s="1"/>
  <c r="AO57" i="39" a="1"/>
  <c r="AO57" i="39" s="1"/>
  <c r="DU57" i="39" s="1"/>
  <c r="AK57" i="39" a="1"/>
  <c r="AK57" i="39" s="1"/>
  <c r="AG57" i="39" a="1"/>
  <c r="AG57" i="39" s="1"/>
  <c r="AC57" i="39" a="1"/>
  <c r="AC57" i="39" s="1"/>
  <c r="AR57" i="39" a="1"/>
  <c r="AR57" i="39" s="1"/>
  <c r="J57" i="39"/>
  <c r="BX57" i="39" s="1" a="1"/>
  <c r="BX57" i="39" s="1"/>
  <c r="BE56" i="39" a="1"/>
  <c r="BE56" i="39" s="1"/>
  <c r="BA56" i="39" a="1"/>
  <c r="BA56" i="39" s="1"/>
  <c r="AW56" i="39" a="1"/>
  <c r="AW56" i="39" s="1"/>
  <c r="BM56" i="39" s="1"/>
  <c r="AS56" i="39" a="1"/>
  <c r="AS56" i="39" s="1"/>
  <c r="AO56" i="39" a="1"/>
  <c r="AO56" i="39" s="1"/>
  <c r="AK56" i="39" a="1"/>
  <c r="AK56" i="39" s="1"/>
  <c r="AG56" i="39" a="1"/>
  <c r="AG56" i="39" s="1"/>
  <c r="AC56" i="39" a="1"/>
  <c r="AC56" i="39" s="1"/>
  <c r="BD54" i="39" a="1"/>
  <c r="BD54" i="39" s="1"/>
  <c r="AZ54" i="39" a="1"/>
  <c r="AZ54" i="39" s="1"/>
  <c r="AV54" i="39" a="1"/>
  <c r="AV54" i="39" s="1"/>
  <c r="BL54" i="39" s="1"/>
  <c r="AR54" i="39" a="1"/>
  <c r="AR54" i="39" s="1"/>
  <c r="AN54" i="39" a="1"/>
  <c r="AN54" i="39" s="1"/>
  <c r="AJ54" i="39" a="1"/>
  <c r="AJ54" i="39" s="1"/>
  <c r="AF54" i="39" a="1"/>
  <c r="AF54" i="39" s="1"/>
  <c r="AB54" i="39" a="1"/>
  <c r="AB54" i="39" s="1"/>
  <c r="J53" i="39"/>
  <c r="BX53" i="39" s="1" a="1"/>
  <c r="BX53" i="39" s="1"/>
  <c r="BG52" i="39" a="1"/>
  <c r="BG52" i="39" s="1"/>
  <c r="BC52" i="39" a="1"/>
  <c r="BC52" i="39" s="1"/>
  <c r="BS52" i="39" s="1"/>
  <c r="AY52" i="39" a="1"/>
  <c r="AY52" i="39" s="1"/>
  <c r="AU52" i="39" a="1"/>
  <c r="AU52" i="39" s="1"/>
  <c r="AQ52" i="39" a="1"/>
  <c r="AQ52" i="39" s="1"/>
  <c r="AM52" i="39" a="1"/>
  <c r="AM52" i="39" s="1"/>
  <c r="AI52" i="39" a="1"/>
  <c r="AI52" i="39" s="1"/>
  <c r="AE52" i="39" a="1"/>
  <c r="AE52" i="39" s="1"/>
  <c r="BF50" i="39" a="1"/>
  <c r="BF50" i="39" s="1"/>
  <c r="BB50" i="39" a="1"/>
  <c r="BB50" i="39" s="1"/>
  <c r="BR50" i="39" s="1"/>
  <c r="AX50" i="39" a="1"/>
  <c r="AX50" i="39" s="1"/>
  <c r="AT50" i="39" a="1"/>
  <c r="AT50" i="39" s="1"/>
  <c r="AP50" i="39" a="1"/>
  <c r="AP50" i="39" s="1"/>
  <c r="AL50" i="39" a="1"/>
  <c r="AL50" i="39" s="1"/>
  <c r="AH50" i="39" a="1"/>
  <c r="AH50" i="39" s="1"/>
  <c r="AD50" i="39" a="1"/>
  <c r="AD50" i="39" s="1"/>
  <c r="BE48" i="39" a="1"/>
  <c r="BE48" i="39" s="1"/>
  <c r="BA48" i="39" a="1"/>
  <c r="BA48" i="39" s="1"/>
  <c r="BQ48" i="39" s="1"/>
  <c r="AW48" i="39" a="1"/>
  <c r="AW48" i="39" s="1"/>
  <c r="AS48" i="39" a="1"/>
  <c r="AS48" i="39" s="1"/>
  <c r="AO48" i="39" a="1"/>
  <c r="AO48" i="39" s="1"/>
  <c r="AK48" i="39" a="1"/>
  <c r="AK48" i="39" s="1"/>
  <c r="AG48" i="39" a="1"/>
  <c r="AG48" i="39" s="1"/>
  <c r="AC48" i="39" a="1"/>
  <c r="AC48" i="39" s="1"/>
  <c r="BD57" i="39" a="1"/>
  <c r="BD57" i="39" s="1"/>
  <c r="AF57" i="39" a="1"/>
  <c r="AF57" i="39" s="1"/>
  <c r="BD55" i="39" a="1"/>
  <c r="BD55" i="39" s="1"/>
  <c r="AZ55" i="39" a="1"/>
  <c r="AZ55" i="39" s="1"/>
  <c r="AV55" i="39" a="1"/>
  <c r="AV55" i="39" s="1"/>
  <c r="AR55" i="39" a="1"/>
  <c r="AR55" i="39" s="1"/>
  <c r="AN55" i="39" a="1"/>
  <c r="AN55" i="39" s="1"/>
  <c r="AJ55" i="39" a="1"/>
  <c r="AJ55" i="39" s="1"/>
  <c r="AF55" i="39" a="1"/>
  <c r="AF55" i="39" s="1"/>
  <c r="AB55" i="39" a="1"/>
  <c r="AB55" i="39" s="1"/>
  <c r="J54" i="39"/>
  <c r="BX54" i="39" s="1" a="1"/>
  <c r="BX54" i="39" s="1"/>
  <c r="BG53" i="39" a="1"/>
  <c r="BG53" i="39" s="1"/>
  <c r="BC53" i="39" a="1"/>
  <c r="BC53" i="39" s="1"/>
  <c r="AY53" i="39" a="1"/>
  <c r="AY53" i="39" s="1"/>
  <c r="AU53" i="39" a="1"/>
  <c r="AU53" i="39" s="1"/>
  <c r="AQ53" i="39" a="1"/>
  <c r="AQ53" i="39" s="1"/>
  <c r="AM53" i="39" a="1"/>
  <c r="AM53" i="39" s="1"/>
  <c r="AI53" i="39" a="1"/>
  <c r="AI53" i="39" s="1"/>
  <c r="DO53" i="39" s="1"/>
  <c r="AE53" i="39" a="1"/>
  <c r="AE53" i="39" s="1"/>
  <c r="BF51" i="39" a="1"/>
  <c r="BF51" i="39" s="1"/>
  <c r="BB51" i="39" a="1"/>
  <c r="BB51" i="39" s="1"/>
  <c r="AX51" i="39" a="1"/>
  <c r="AX51" i="39" s="1"/>
  <c r="AT51" i="39" a="1"/>
  <c r="AT51" i="39" s="1"/>
  <c r="AP51" i="39" a="1"/>
  <c r="AP51" i="39" s="1"/>
  <c r="AL51" i="39" a="1"/>
  <c r="AL51" i="39" s="1"/>
  <c r="AH51" i="39" a="1"/>
  <c r="AH51" i="39" s="1"/>
  <c r="DN51" i="39" s="1"/>
  <c r="AD51" i="39" a="1"/>
  <c r="AD51" i="39" s="1"/>
  <c r="BE49" i="39" a="1"/>
  <c r="BE49" i="39" s="1"/>
  <c r="BA49" i="39" a="1"/>
  <c r="BA49" i="39" s="1"/>
  <c r="AW49" i="39" a="1"/>
  <c r="AW49" i="39" s="1"/>
  <c r="AS49" i="39" a="1"/>
  <c r="AS49" i="39" s="1"/>
  <c r="AO49" i="39" a="1"/>
  <c r="AO49" i="39" s="1"/>
  <c r="AK49" i="39" a="1"/>
  <c r="AK49" i="39" s="1"/>
  <c r="AG49" i="39" a="1"/>
  <c r="AG49" i="39" s="1"/>
  <c r="DM49" i="39" s="1"/>
  <c r="AC49" i="39" a="1"/>
  <c r="AC49" i="39" s="1"/>
  <c r="BD47" i="39" a="1"/>
  <c r="BD47" i="39" s="1"/>
  <c r="AZ47" i="39" a="1"/>
  <c r="AZ47" i="39" s="1"/>
  <c r="AV47" i="39" a="1"/>
  <c r="AV47" i="39" s="1"/>
  <c r="AR47" i="39" a="1"/>
  <c r="AR47" i="39" s="1"/>
  <c r="AN47" i="39" a="1"/>
  <c r="AN47" i="39" s="1"/>
  <c r="AJ47" i="39" a="1"/>
  <c r="AJ47" i="39" s="1"/>
  <c r="AF47" i="39" a="1"/>
  <c r="AF47" i="39" s="1"/>
  <c r="DL47" i="39" s="1"/>
  <c r="AB47" i="39" a="1"/>
  <c r="AB47" i="39" s="1"/>
  <c r="BD56" i="39" a="1"/>
  <c r="BD56" i="39" s="1"/>
  <c r="AZ56" i="39" a="1"/>
  <c r="AZ56" i="39" s="1"/>
  <c r="AV56" i="39" a="1"/>
  <c r="AV56" i="39" s="1"/>
  <c r="AR56" i="39" a="1"/>
  <c r="AR56" i="39" s="1"/>
  <c r="AN56" i="39" a="1"/>
  <c r="AN56" i="39" s="1"/>
  <c r="AJ56" i="39" a="1"/>
  <c r="AJ56" i="39" s="1"/>
  <c r="AF56" i="39" a="1"/>
  <c r="AF56" i="39" s="1"/>
  <c r="DL56" i="39" s="1"/>
  <c r="AB56" i="39" a="1"/>
  <c r="AB56" i="39" s="1"/>
  <c r="J55" i="39"/>
  <c r="BX55" i="39" s="1" a="1"/>
  <c r="BX55" i="39" s="1"/>
  <c r="BG54" i="39" a="1"/>
  <c r="BG54" i="39" s="1"/>
  <c r="BC54" i="39" a="1"/>
  <c r="BC54" i="39" s="1"/>
  <c r="AY54" i="39" a="1"/>
  <c r="AY54" i="39" s="1"/>
  <c r="AU54" i="39" a="1"/>
  <c r="AU54" i="39" s="1"/>
  <c r="AQ54" i="39" a="1"/>
  <c r="AQ54" i="39" s="1"/>
  <c r="AM54" i="39" a="1"/>
  <c r="AM54" i="39" s="1"/>
  <c r="DS54" i="39" s="1"/>
  <c r="AI54" i="39" a="1"/>
  <c r="AI54" i="39" s="1"/>
  <c r="AE54" i="39" a="1"/>
  <c r="AE54" i="39" s="1"/>
  <c r="BF52" i="39" a="1"/>
  <c r="BF52" i="39" s="1"/>
  <c r="BB52" i="39" a="1"/>
  <c r="BB52" i="39" s="1"/>
  <c r="AX52" i="39" a="1"/>
  <c r="AX52" i="39" s="1"/>
  <c r="AT52" i="39" a="1"/>
  <c r="AT52" i="39" s="1"/>
  <c r="AP52" i="39" a="1"/>
  <c r="AP52" i="39" s="1"/>
  <c r="AL52" i="39" a="1"/>
  <c r="AL52" i="39" s="1"/>
  <c r="DR52" i="39" s="1"/>
  <c r="AH52" i="39" a="1"/>
  <c r="AH52" i="39" s="1"/>
  <c r="AD52" i="39" a="1"/>
  <c r="AD52" i="39" s="1"/>
  <c r="BE50" i="39" a="1"/>
  <c r="BE50" i="39" s="1"/>
  <c r="BA50" i="39" a="1"/>
  <c r="BA50" i="39" s="1"/>
  <c r="AW50" i="39" a="1"/>
  <c r="AW50" i="39" s="1"/>
  <c r="AS50" i="39" a="1"/>
  <c r="AS50" i="39" s="1"/>
  <c r="AO50" i="39" a="1"/>
  <c r="AO50" i="39" s="1"/>
  <c r="AK50" i="39" a="1"/>
  <c r="AK50" i="39" s="1"/>
  <c r="DQ50" i="39" s="1"/>
  <c r="AG50" i="39" a="1"/>
  <c r="AG50" i="39" s="1"/>
  <c r="AC50" i="39" a="1"/>
  <c r="AC50" i="39" s="1"/>
  <c r="BD48" i="39" a="1"/>
  <c r="BD48" i="39" s="1"/>
  <c r="AZ48" i="39" a="1"/>
  <c r="AZ48" i="39" s="1"/>
  <c r="AV48" i="39" a="1"/>
  <c r="AV48" i="39" s="1"/>
  <c r="AR48" i="39" a="1"/>
  <c r="AR48" i="39" s="1"/>
  <c r="AN48" i="39" a="1"/>
  <c r="AN48" i="39" s="1"/>
  <c r="AJ48" i="39" a="1"/>
  <c r="AJ48" i="39" s="1"/>
  <c r="AF48" i="39" a="1"/>
  <c r="AF48" i="39" s="1"/>
  <c r="AB48" i="39" a="1"/>
  <c r="AB48" i="39" s="1"/>
  <c r="AV57" i="39" a="1"/>
  <c r="AV57" i="39" s="1"/>
  <c r="AJ57" i="39" a="1"/>
  <c r="AJ57" i="39" s="1"/>
  <c r="AE57" i="39" a="1"/>
  <c r="AE57" i="39" s="1"/>
  <c r="DK57" i="39" s="1"/>
  <c r="J56" i="39"/>
  <c r="BX56" i="39" s="1" a="1"/>
  <c r="BX56" i="39" s="1"/>
  <c r="BG55" i="39" a="1"/>
  <c r="BG55" i="39" s="1"/>
  <c r="BC55" i="39" a="1"/>
  <c r="BC55" i="39" s="1"/>
  <c r="BS55" i="39" s="1"/>
  <c r="AY55" i="39" a="1"/>
  <c r="AY55" i="39" s="1"/>
  <c r="AU55" i="39" a="1"/>
  <c r="AU55" i="39" s="1"/>
  <c r="AQ55" i="39" a="1"/>
  <c r="AQ55" i="39" s="1"/>
  <c r="AM55" i="39" a="1"/>
  <c r="AM55" i="39" s="1"/>
  <c r="AI55" i="39" a="1"/>
  <c r="AI55" i="39" s="1"/>
  <c r="AE55" i="39" a="1"/>
  <c r="AE55" i="39" s="1"/>
  <c r="BF53" i="39" a="1"/>
  <c r="BF53" i="39" s="1"/>
  <c r="BB53" i="39" a="1"/>
  <c r="BB53" i="39" s="1"/>
  <c r="BR53" i="39" s="1"/>
  <c r="AX53" i="39" a="1"/>
  <c r="AX53" i="39" s="1"/>
  <c r="AT53" i="39" a="1"/>
  <c r="AT53" i="39" s="1"/>
  <c r="AP53" i="39" a="1"/>
  <c r="AP53" i="39" s="1"/>
  <c r="AL53" i="39" a="1"/>
  <c r="AL53" i="39" s="1"/>
  <c r="AH53" i="39" a="1"/>
  <c r="AH53" i="39" s="1"/>
  <c r="AD53" i="39" a="1"/>
  <c r="AD53" i="39" s="1"/>
  <c r="BE51" i="39" a="1"/>
  <c r="BE51" i="39" s="1"/>
  <c r="BA51" i="39" a="1"/>
  <c r="BA51" i="39" s="1"/>
  <c r="BQ51" i="39" s="1"/>
  <c r="AW51" i="39" a="1"/>
  <c r="AW51" i="39" s="1"/>
  <c r="AS51" i="39" a="1"/>
  <c r="AS51" i="39" s="1"/>
  <c r="AO51" i="39" a="1"/>
  <c r="AO51" i="39" s="1"/>
  <c r="AK51" i="39" a="1"/>
  <c r="AK51" i="39" s="1"/>
  <c r="AG51" i="39" a="1"/>
  <c r="AG51" i="39" s="1"/>
  <c r="AC51" i="39" a="1"/>
  <c r="AC51" i="39" s="1"/>
  <c r="BD49" i="39" a="1"/>
  <c r="BD49" i="39" s="1"/>
  <c r="AZ49" i="39" a="1"/>
  <c r="AZ49" i="39" s="1"/>
  <c r="BP49" i="39" s="1"/>
  <c r="AV49" i="39" a="1"/>
  <c r="AV49" i="39" s="1"/>
  <c r="AR49" i="39" a="1"/>
  <c r="AR49" i="39" s="1"/>
  <c r="AN49" i="39" a="1"/>
  <c r="AN49" i="39" s="1"/>
  <c r="AJ49" i="39" a="1"/>
  <c r="AJ49" i="39" s="1"/>
  <c r="AF49" i="39" a="1"/>
  <c r="AF49" i="39" s="1"/>
  <c r="AB49" i="39" a="1"/>
  <c r="AB49" i="39" s="1"/>
  <c r="J48" i="39"/>
  <c r="BX48" i="39" s="1" a="1"/>
  <c r="BX48" i="39" s="1"/>
  <c r="BG47" i="39" a="1"/>
  <c r="BG47" i="39" s="1"/>
  <c r="BW47" i="39" s="1"/>
  <c r="BC47" i="39" a="1"/>
  <c r="BC47" i="39" s="1"/>
  <c r="AY47" i="39" a="1"/>
  <c r="AY47" i="39" s="1"/>
  <c r="AU47" i="39" a="1"/>
  <c r="AU47" i="39" s="1"/>
  <c r="AQ47" i="39" a="1"/>
  <c r="AQ47" i="39" s="1"/>
  <c r="AM47" i="39" a="1"/>
  <c r="AM47" i="39" s="1"/>
  <c r="AI47" i="39" a="1"/>
  <c r="AI47" i="39" s="1"/>
  <c r="AE47" i="39" a="1"/>
  <c r="AE47" i="39" s="1"/>
  <c r="BG56" i="39" a="1"/>
  <c r="BG56" i="39" s="1"/>
  <c r="BW56" i="39" s="1"/>
  <c r="BC56" i="39" a="1"/>
  <c r="BC56" i="39" s="1"/>
  <c r="AY56" i="39" a="1"/>
  <c r="AY56" i="39" s="1"/>
  <c r="AU56" i="39" a="1"/>
  <c r="AU56" i="39" s="1"/>
  <c r="AQ56" i="39" a="1"/>
  <c r="AQ56" i="39" s="1"/>
  <c r="AM56" i="39" a="1"/>
  <c r="AM56" i="39" s="1"/>
  <c r="AI56" i="39" a="1"/>
  <c r="AI56" i="39" s="1"/>
  <c r="AE56" i="39" a="1"/>
  <c r="AE56" i="39" s="1"/>
  <c r="BF54" i="39" a="1"/>
  <c r="BF54" i="39" s="1"/>
  <c r="BV54" i="39" s="1"/>
  <c r="BB54" i="39" a="1"/>
  <c r="BB54" i="39" s="1"/>
  <c r="AX54" i="39" a="1"/>
  <c r="AX54" i="39" s="1"/>
  <c r="AT54" i="39" a="1"/>
  <c r="AT54" i="39" s="1"/>
  <c r="AP54" i="39" a="1"/>
  <c r="AP54" i="39" s="1"/>
  <c r="AL54" i="39" a="1"/>
  <c r="AL54" i="39" s="1"/>
  <c r="AH54" i="39" a="1"/>
  <c r="AH54" i="39" s="1"/>
  <c r="AD54" i="39" a="1"/>
  <c r="AD54" i="39" s="1"/>
  <c r="BE52" i="39" a="1"/>
  <c r="BE52" i="39" s="1"/>
  <c r="BU52" i="39" s="1"/>
  <c r="BA52" i="39" a="1"/>
  <c r="BA52" i="39" s="1"/>
  <c r="AW52" i="39" a="1"/>
  <c r="AW52" i="39" s="1"/>
  <c r="AS52" i="39" a="1"/>
  <c r="AS52" i="39" s="1"/>
  <c r="AO52" i="39" a="1"/>
  <c r="AO52" i="39" s="1"/>
  <c r="AK52" i="39" a="1"/>
  <c r="AK52" i="39" s="1"/>
  <c r="AG52" i="39" a="1"/>
  <c r="AG52" i="39" s="1"/>
  <c r="AC52" i="39" a="1"/>
  <c r="AC52" i="39" s="1"/>
  <c r="BD50" i="39" a="1"/>
  <c r="BD50" i="39" s="1"/>
  <c r="BT50" i="39" s="1"/>
  <c r="AZ50" i="39" a="1"/>
  <c r="AZ50" i="39" s="1"/>
  <c r="AV50" i="39" a="1"/>
  <c r="AV50" i="39" s="1"/>
  <c r="AR50" i="39" a="1"/>
  <c r="AR50" i="39" s="1"/>
  <c r="AN50" i="39" a="1"/>
  <c r="AN50" i="39" s="1"/>
  <c r="AJ50" i="39" a="1"/>
  <c r="AJ50" i="39" s="1"/>
  <c r="AF50" i="39" a="1"/>
  <c r="AF50" i="39" s="1"/>
  <c r="AB50" i="39" a="1"/>
  <c r="AB50" i="39" s="1"/>
  <c r="J49" i="39"/>
  <c r="BX49" i="39" s="1" a="1"/>
  <c r="BX49" i="39" s="1"/>
  <c r="BG48" i="39" a="1"/>
  <c r="BG48" i="39" s="1"/>
  <c r="BC48" i="39" a="1"/>
  <c r="BC48" i="39" s="1"/>
  <c r="AY48" i="39" a="1"/>
  <c r="AY48" i="39" s="1"/>
  <c r="AU48" i="39" a="1"/>
  <c r="AU48" i="39" s="1"/>
  <c r="AQ48" i="39" a="1"/>
  <c r="AQ48" i="39" s="1"/>
  <c r="AM48" i="39" a="1"/>
  <c r="AM48" i="39" s="1"/>
  <c r="AI48" i="39" a="1"/>
  <c r="AI48" i="39" s="1"/>
  <c r="AE48" i="39" a="1"/>
  <c r="AE48" i="39" s="1"/>
  <c r="AN57" i="39" a="1"/>
  <c r="AN57" i="39" s="1"/>
  <c r="AI57" i="39" a="1"/>
  <c r="AI57" i="39" s="1"/>
  <c r="BF55" i="39" a="1"/>
  <c r="BF55" i="39" s="1"/>
  <c r="BB55" i="39" a="1"/>
  <c r="BB55" i="39" s="1"/>
  <c r="AX55" i="39" a="1"/>
  <c r="AX55" i="39" s="1"/>
  <c r="AT55" i="39" a="1"/>
  <c r="AT55" i="39" s="1"/>
  <c r="AP55" i="39" a="1"/>
  <c r="AP55" i="39" s="1"/>
  <c r="AL55" i="39" a="1"/>
  <c r="AL55" i="39" s="1"/>
  <c r="AH55" i="39" a="1"/>
  <c r="AH55" i="39" s="1"/>
  <c r="AD55" i="39" a="1"/>
  <c r="AD55" i="39" s="1"/>
  <c r="BE53" i="39" a="1"/>
  <c r="BE53" i="39" s="1"/>
  <c r="BA53" i="39" a="1"/>
  <c r="BA53" i="39" s="1"/>
  <c r="AW53" i="39" a="1"/>
  <c r="AW53" i="39" s="1"/>
  <c r="AS53" i="39" a="1"/>
  <c r="AS53" i="39" s="1"/>
  <c r="AO53" i="39" a="1"/>
  <c r="AO53" i="39" s="1"/>
  <c r="AK53" i="39" a="1"/>
  <c r="AK53" i="39" s="1"/>
  <c r="DQ53" i="39" s="1"/>
  <c r="AG53" i="39" a="1"/>
  <c r="AG53" i="39" s="1"/>
  <c r="AC53" i="39" a="1"/>
  <c r="AC53" i="39" s="1"/>
  <c r="BD51" i="39" a="1"/>
  <c r="BD51" i="39" s="1"/>
  <c r="AZ51" i="39" a="1"/>
  <c r="AZ51" i="39" s="1"/>
  <c r="AV51" i="39" a="1"/>
  <c r="AV51" i="39" s="1"/>
  <c r="AR51" i="39" a="1"/>
  <c r="AR51" i="39" s="1"/>
  <c r="AN51" i="39" a="1"/>
  <c r="AN51" i="39" s="1"/>
  <c r="AJ51" i="39" a="1"/>
  <c r="AJ51" i="39" s="1"/>
  <c r="DP51" i="39" s="1"/>
  <c r="AF51" i="39" a="1"/>
  <c r="AF51" i="39" s="1"/>
  <c r="AB51" i="39" a="1"/>
  <c r="AB51" i="39" s="1"/>
  <c r="J50" i="39"/>
  <c r="BX50" i="39" s="1" a="1"/>
  <c r="BX50" i="39" s="1"/>
  <c r="BG49" i="39" a="1"/>
  <c r="BG49" i="39" s="1"/>
  <c r="BC49" i="39" a="1"/>
  <c r="BC49" i="39" s="1"/>
  <c r="AY49" i="39" a="1"/>
  <c r="AY49" i="39" s="1"/>
  <c r="AU49" i="39" a="1"/>
  <c r="AU49" i="39" s="1"/>
  <c r="AQ49" i="39" a="1"/>
  <c r="AQ49" i="39" s="1"/>
  <c r="DW49" i="39" s="1"/>
  <c r="AM49" i="39" a="1"/>
  <c r="AM49" i="39" s="1"/>
  <c r="AI49" i="39" a="1"/>
  <c r="AI49" i="39" s="1"/>
  <c r="AE49" i="39" a="1"/>
  <c r="AE49" i="39" s="1"/>
  <c r="BF47" i="39" a="1"/>
  <c r="BF47" i="39" s="1"/>
  <c r="BB47" i="39" a="1"/>
  <c r="BB47" i="39" s="1"/>
  <c r="AX47" i="39" a="1"/>
  <c r="AX47" i="39" s="1"/>
  <c r="AT47" i="39" a="1"/>
  <c r="AT47" i="39" s="1"/>
  <c r="AP47" i="39" a="1"/>
  <c r="AP47" i="39" s="1"/>
  <c r="DV47" i="39" s="1"/>
  <c r="AL47" i="39" a="1"/>
  <c r="AL47" i="39" s="1"/>
  <c r="AH47" i="39" a="1"/>
  <c r="AH47" i="39" s="1"/>
  <c r="AD47" i="39" a="1"/>
  <c r="AD47" i="39" s="1"/>
  <c r="AZ57" i="39" a="1"/>
  <c r="AZ57" i="39" s="1"/>
  <c r="BP57" i="39" s="1"/>
  <c r="BF56" i="39" a="1"/>
  <c r="BF56" i="39" s="1"/>
  <c r="BB56" i="39" a="1"/>
  <c r="BB56" i="39" s="1"/>
  <c r="AX56" i="39" a="1"/>
  <c r="AX56" i="39" s="1"/>
  <c r="AT56" i="39" a="1"/>
  <c r="AT56" i="39" s="1"/>
  <c r="BJ56" i="39" s="1"/>
  <c r="AP56" i="39" a="1"/>
  <c r="AP56" i="39" s="1"/>
  <c r="AL56" i="39" a="1"/>
  <c r="AL56" i="39" s="1"/>
  <c r="AH56" i="39" a="1"/>
  <c r="AH56" i="39" s="1"/>
  <c r="AD56" i="39" a="1"/>
  <c r="AD56" i="39" s="1"/>
  <c r="BE54" i="39" a="1"/>
  <c r="BE54" i="39" s="1"/>
  <c r="BA54" i="39" a="1"/>
  <c r="BA54" i="39" s="1"/>
  <c r="AW54" i="39" a="1"/>
  <c r="AW54" i="39" s="1"/>
  <c r="AS54" i="39" a="1"/>
  <c r="AS54" i="39" s="1"/>
  <c r="BI54" i="39" s="1"/>
  <c r="AO54" i="39" a="1"/>
  <c r="AO54" i="39" s="1"/>
  <c r="AK54" i="39" a="1"/>
  <c r="AK54" i="39" s="1"/>
  <c r="AG54" i="39" a="1"/>
  <c r="AG54" i="39" s="1"/>
  <c r="AC54" i="39" a="1"/>
  <c r="AC54" i="39" s="1"/>
  <c r="BD52" i="39" a="1"/>
  <c r="BD52" i="39" s="1"/>
  <c r="AZ52" i="39" a="1"/>
  <c r="AZ52" i="39" s="1"/>
  <c r="AV52" i="39" a="1"/>
  <c r="AV52" i="39" s="1"/>
  <c r="AR52" i="39" a="1"/>
  <c r="AR52" i="39" s="1"/>
  <c r="BH52" i="39" s="1"/>
  <c r="AN52" i="39" a="1"/>
  <c r="AN52" i="39" s="1"/>
  <c r="AJ52" i="39" a="1"/>
  <c r="AJ52" i="39" s="1"/>
  <c r="AF52" i="39" a="1"/>
  <c r="AF52" i="39" s="1"/>
  <c r="AB52" i="39" a="1"/>
  <c r="AB52" i="39" s="1"/>
  <c r="J51" i="39"/>
  <c r="BX51" i="39" s="1" a="1"/>
  <c r="BX51" i="39" s="1"/>
  <c r="BG50" i="39" a="1"/>
  <c r="BG50" i="39" s="1"/>
  <c r="BC50" i="39" a="1"/>
  <c r="BC50" i="39" s="1"/>
  <c r="AY50" i="39" a="1"/>
  <c r="AY50" i="39" s="1"/>
  <c r="BO50" i="39" s="1"/>
  <c r="AU50" i="39" a="1"/>
  <c r="AU50" i="39" s="1"/>
  <c r="AQ50" i="39" a="1"/>
  <c r="AQ50" i="39" s="1"/>
  <c r="AM50" i="39" a="1"/>
  <c r="AM50" i="39" s="1"/>
  <c r="AI50" i="39" a="1"/>
  <c r="AI50" i="39" s="1"/>
  <c r="AE50" i="39" a="1"/>
  <c r="AE50" i="39" s="1"/>
  <c r="BF48" i="39" a="1"/>
  <c r="BF48" i="39" s="1"/>
  <c r="BB48" i="39" a="1"/>
  <c r="BB48" i="39" s="1"/>
  <c r="AX48" i="39" a="1"/>
  <c r="AX48" i="39" s="1"/>
  <c r="BN48" i="39" s="1"/>
  <c r="AT48" i="39" a="1"/>
  <c r="AT48" i="39" s="1"/>
  <c r="AP48" i="39" a="1"/>
  <c r="AP48" i="39" s="1"/>
  <c r="AL48" i="39" a="1"/>
  <c r="AL48" i="39" s="1"/>
  <c r="AH48" i="39" a="1"/>
  <c r="AH48" i="39" s="1"/>
  <c r="AD48" i="39" a="1"/>
  <c r="AD48" i="39" s="1"/>
  <c r="AM57" i="39" a="1"/>
  <c r="AM57" i="39" s="1"/>
  <c r="DS57" i="39" s="1"/>
  <c r="AB57" i="39" a="1"/>
  <c r="AB57" i="39" s="1"/>
  <c r="DH57" i="39" s="1"/>
  <c r="BE55" i="39" a="1"/>
  <c r="BE55" i="39" s="1"/>
  <c r="BU55" i="39" s="1"/>
  <c r="BA55" i="39" a="1"/>
  <c r="BA55" i="39" s="1"/>
  <c r="AW55" i="39" a="1"/>
  <c r="AW55" i="39" s="1"/>
  <c r="AS55" i="39" a="1"/>
  <c r="AS55" i="39" s="1"/>
  <c r="AO55" i="39" a="1"/>
  <c r="AO55" i="39" s="1"/>
  <c r="AK55" i="39" a="1"/>
  <c r="AK55" i="39" s="1"/>
  <c r="AG55" i="39" a="1"/>
  <c r="AG55" i="39" s="1"/>
  <c r="AC55" i="39" a="1"/>
  <c r="AC55" i="39" s="1"/>
  <c r="BD53" i="39" a="1"/>
  <c r="BD53" i="39" s="1"/>
  <c r="BT53" i="39" s="1"/>
  <c r="AZ53" i="39" a="1"/>
  <c r="AZ53" i="39" s="1"/>
  <c r="AV53" i="39" a="1"/>
  <c r="AV53" i="39" s="1"/>
  <c r="AR53" i="39" a="1"/>
  <c r="AR53" i="39" s="1"/>
  <c r="AN53" i="39" a="1"/>
  <c r="AN53" i="39" s="1"/>
  <c r="AJ53" i="39" a="1"/>
  <c r="AJ53" i="39" s="1"/>
  <c r="AF53" i="39" a="1"/>
  <c r="AF53" i="39" s="1"/>
  <c r="AB53" i="39" a="1"/>
  <c r="AB53" i="39" s="1"/>
  <c r="J52" i="39"/>
  <c r="BX52" i="39" s="1" a="1"/>
  <c r="BX52" i="39" s="1"/>
  <c r="BG51" i="39" a="1"/>
  <c r="BG51" i="39" s="1"/>
  <c r="BC51" i="39" a="1"/>
  <c r="BC51" i="39" s="1"/>
  <c r="AY51" i="39" a="1"/>
  <c r="AY51" i="39" s="1"/>
  <c r="AU51" i="39" a="1"/>
  <c r="AU51" i="39" s="1"/>
  <c r="AQ51" i="39" a="1"/>
  <c r="AQ51" i="39" s="1"/>
  <c r="AM51" i="39" a="1"/>
  <c r="AM51" i="39" s="1"/>
  <c r="AI51" i="39" a="1"/>
  <c r="AI51" i="39" s="1"/>
  <c r="AE51" i="39" a="1"/>
  <c r="AE51" i="39" s="1"/>
  <c r="DK51" i="39" s="1"/>
  <c r="BF49" i="39" a="1"/>
  <c r="BF49" i="39" s="1"/>
  <c r="BB49" i="39" a="1"/>
  <c r="BB49" i="39" s="1"/>
  <c r="AX49" i="39" a="1"/>
  <c r="AX49" i="39" s="1"/>
  <c r="AT49" i="39" a="1"/>
  <c r="AT49" i="39" s="1"/>
  <c r="AP49" i="39" a="1"/>
  <c r="AP49" i="39" s="1"/>
  <c r="AL49" i="39" a="1"/>
  <c r="AL49" i="39" s="1"/>
  <c r="AH49" i="39" a="1"/>
  <c r="AH49" i="39" s="1"/>
  <c r="AD49" i="39" a="1"/>
  <c r="AD49" i="39" s="1"/>
  <c r="DJ49" i="39" s="1"/>
  <c r="BE47" i="39" a="1"/>
  <c r="BE47" i="39" s="1"/>
  <c r="BA47" i="39" a="1"/>
  <c r="BA47" i="39" s="1"/>
  <c r="AW47" i="39" a="1"/>
  <c r="AW47" i="39" s="1"/>
  <c r="AS47" i="39" a="1"/>
  <c r="AS47" i="39" s="1"/>
  <c r="AO47" i="39" a="1"/>
  <c r="AO47" i="39" s="1"/>
  <c r="AK47" i="39" a="1"/>
  <c r="AK47" i="39" s="1"/>
  <c r="AG47" i="39" a="1"/>
  <c r="AG47" i="39" s="1"/>
  <c r="AC47" i="39" a="1"/>
  <c r="AC47" i="39" s="1"/>
  <c r="DI47" i="39" s="1"/>
  <c r="BF46" i="39" a="1"/>
  <c r="BF46" i="39" s="1"/>
  <c r="AZ46" i="39" a="1"/>
  <c r="AZ46" i="39" s="1"/>
  <c r="AU46" i="39" a="1"/>
  <c r="AU46" i="39" s="1"/>
  <c r="AP46" i="39" a="1"/>
  <c r="AP46" i="39" s="1"/>
  <c r="AJ46" i="39" a="1"/>
  <c r="AJ46" i="39" s="1"/>
  <c r="AE46" i="39" a="1"/>
  <c r="AE46" i="39" s="1"/>
  <c r="J45" i="39"/>
  <c r="BX45" i="39" s="1" a="1"/>
  <c r="BX45" i="39" s="1"/>
  <c r="BG44" i="39" a="1"/>
  <c r="BG44" i="39" s="1"/>
  <c r="BW44" i="39" s="1"/>
  <c r="BC44" i="39" a="1"/>
  <c r="BC44" i="39" s="1"/>
  <c r="AY44" i="39" a="1"/>
  <c r="AY44" i="39" s="1"/>
  <c r="AU44" i="39" a="1"/>
  <c r="AU44" i="39" s="1"/>
  <c r="AQ44" i="39" a="1"/>
  <c r="AQ44" i="39" s="1"/>
  <c r="AM44" i="39" a="1"/>
  <c r="AM44" i="39" s="1"/>
  <c r="AI44" i="39" a="1"/>
  <c r="AI44" i="39" s="1"/>
  <c r="AE44" i="39" a="1"/>
  <c r="AE44" i="39" s="1"/>
  <c r="BF42" i="39" a="1"/>
  <c r="BF42" i="39" s="1"/>
  <c r="BV42" i="39" s="1"/>
  <c r="BB42" i="39" a="1"/>
  <c r="BB42" i="39" s="1"/>
  <c r="AX42" i="39" a="1"/>
  <c r="AX42" i="39" s="1"/>
  <c r="AT42" i="39" a="1"/>
  <c r="AT42" i="39" s="1"/>
  <c r="AP42" i="39" a="1"/>
  <c r="AP42" i="39" s="1"/>
  <c r="AL42" i="39" a="1"/>
  <c r="AL42" i="39" s="1"/>
  <c r="AH42" i="39" a="1"/>
  <c r="AH42" i="39" s="1"/>
  <c r="AD42" i="39" a="1"/>
  <c r="AD42" i="39" s="1"/>
  <c r="BE40" i="39" a="1"/>
  <c r="BE40" i="39" s="1"/>
  <c r="BU40" i="39" s="1"/>
  <c r="BA40" i="39" a="1"/>
  <c r="BA40" i="39" s="1"/>
  <c r="AW40" i="39" a="1"/>
  <c r="AW40" i="39" s="1"/>
  <c r="AS40" i="39" a="1"/>
  <c r="AS40" i="39" s="1"/>
  <c r="AO40" i="39" a="1"/>
  <c r="AO40" i="39" s="1"/>
  <c r="AK40" i="39" a="1"/>
  <c r="AK40" i="39" s="1"/>
  <c r="AG40" i="39" a="1"/>
  <c r="AG40" i="39" s="1"/>
  <c r="AC40" i="39" a="1"/>
  <c r="AC40" i="39" s="1"/>
  <c r="BD38" i="39" a="1"/>
  <c r="BD38" i="39" s="1"/>
  <c r="BT38" i="39" s="1"/>
  <c r="AZ38" i="39" a="1"/>
  <c r="AZ38" i="39" s="1"/>
  <c r="AV38" i="39" a="1"/>
  <c r="AV38" i="39" s="1"/>
  <c r="AR38" i="39" a="1"/>
  <c r="AR38" i="39" s="1"/>
  <c r="AN38" i="39" a="1"/>
  <c r="AN38" i="39" s="1"/>
  <c r="AJ38" i="39" a="1"/>
  <c r="AJ38" i="39" s="1"/>
  <c r="AF38" i="39" a="1"/>
  <c r="AF38" i="39" s="1"/>
  <c r="AB38" i="39" a="1"/>
  <c r="AB38" i="39" s="1"/>
  <c r="J37" i="39"/>
  <c r="BX37" i="39" s="1" a="1"/>
  <c r="BX37" i="39" s="1"/>
  <c r="BG36" i="39" a="1"/>
  <c r="BG36" i="39" s="1"/>
  <c r="BC36" i="39" a="1"/>
  <c r="BC36" i="39" s="1"/>
  <c r="AY36" i="39" a="1"/>
  <c r="AY36" i="39" s="1"/>
  <c r="AU36" i="39" a="1"/>
  <c r="AU36" i="39" s="1"/>
  <c r="AQ36" i="39" a="1"/>
  <c r="AQ36" i="39" s="1"/>
  <c r="AM36" i="39" a="1"/>
  <c r="AM36" i="39" s="1"/>
  <c r="AI36" i="39" a="1"/>
  <c r="AI36" i="39" s="1"/>
  <c r="AE36" i="39" a="1"/>
  <c r="AE36" i="39" s="1"/>
  <c r="DK36" i="39" s="1"/>
  <c r="BF34" i="39" a="1"/>
  <c r="BF34" i="39" s="1"/>
  <c r="BB34" i="39" a="1"/>
  <c r="BB34" i="39" s="1"/>
  <c r="AX34" i="39" a="1"/>
  <c r="AX34" i="39" s="1"/>
  <c r="AT34" i="39" a="1"/>
  <c r="AT34" i="39" s="1"/>
  <c r="AP34" i="39" a="1"/>
  <c r="AP34" i="39" s="1"/>
  <c r="AL34" i="39" a="1"/>
  <c r="AL34" i="39" s="1"/>
  <c r="AH34" i="39" a="1"/>
  <c r="AH34" i="39" s="1"/>
  <c r="AD34" i="39" a="1"/>
  <c r="AD34" i="39" s="1"/>
  <c r="DJ34" i="39" s="1"/>
  <c r="BE32" i="39" a="1"/>
  <c r="BE32" i="39" s="1"/>
  <c r="BA32" i="39" a="1"/>
  <c r="BA32" i="39" s="1"/>
  <c r="AW32" i="39" a="1"/>
  <c r="AW32" i="39" s="1"/>
  <c r="AS32" i="39" a="1"/>
  <c r="AS32" i="39" s="1"/>
  <c r="AO32" i="39" a="1"/>
  <c r="AO32" i="39" s="1"/>
  <c r="AK32" i="39" a="1"/>
  <c r="AK32" i="39" s="1"/>
  <c r="AG32" i="39" a="1"/>
  <c r="AG32" i="39" s="1"/>
  <c r="AC32" i="39" a="1"/>
  <c r="AC32" i="39" s="1"/>
  <c r="DI32" i="39" s="1"/>
  <c r="BD30" i="39" a="1"/>
  <c r="BD30" i="39" s="1"/>
  <c r="AZ30" i="39" a="1"/>
  <c r="AZ30" i="39" s="1"/>
  <c r="AV30" i="39" a="1"/>
  <c r="AV30" i="39" s="1"/>
  <c r="AR30" i="39" a="1"/>
  <c r="AR30" i="39" s="1"/>
  <c r="AN30" i="39" a="1"/>
  <c r="AN30" i="39" s="1"/>
  <c r="AJ30" i="39" a="1"/>
  <c r="AJ30" i="39" s="1"/>
  <c r="AF30" i="39" a="1"/>
  <c r="AF30" i="39" s="1"/>
  <c r="AB30" i="39" a="1"/>
  <c r="AB30" i="39" s="1"/>
  <c r="DH30" i="39" s="1"/>
  <c r="J29" i="39"/>
  <c r="BX29" i="39" s="1" a="1"/>
  <c r="BX29" i="39" s="1"/>
  <c r="BG28" i="39" a="1"/>
  <c r="BG28" i="39" s="1"/>
  <c r="BC28" i="39" a="1"/>
  <c r="BC28" i="39" s="1"/>
  <c r="AY28" i="39" a="1"/>
  <c r="AY28" i="39" s="1"/>
  <c r="AU28" i="39" a="1"/>
  <c r="AU28" i="39" s="1"/>
  <c r="AQ28" i="39" a="1"/>
  <c r="AQ28" i="39" s="1"/>
  <c r="AM28" i="39" a="1"/>
  <c r="AM28" i="39" s="1"/>
  <c r="AI28" i="39" a="1"/>
  <c r="AI28" i="39" s="1"/>
  <c r="DO28" i="39" s="1"/>
  <c r="AE28" i="39" a="1"/>
  <c r="AE28" i="39" s="1"/>
  <c r="BF26" i="39" a="1"/>
  <c r="BF26" i="39" s="1"/>
  <c r="BB26" i="39" a="1"/>
  <c r="BB26" i="39" s="1"/>
  <c r="AX26" i="39" a="1"/>
  <c r="AX26" i="39" s="1"/>
  <c r="AT26" i="39" a="1"/>
  <c r="AT26" i="39" s="1"/>
  <c r="AP26" i="39" a="1"/>
  <c r="AP26" i="39" s="1"/>
  <c r="AL26" i="39" a="1"/>
  <c r="AL26" i="39" s="1"/>
  <c r="AH26" i="39" a="1"/>
  <c r="AH26" i="39" s="1"/>
  <c r="DN26" i="39" s="1"/>
  <c r="AD26" i="39" a="1"/>
  <c r="AD26" i="39" s="1"/>
  <c r="BE46" i="39" a="1"/>
  <c r="BE46" i="39" s="1"/>
  <c r="AO46" i="39" a="1"/>
  <c r="AO46" i="39" s="1"/>
  <c r="BG45" i="39" a="1"/>
  <c r="BG45" i="39" s="1"/>
  <c r="BC45" i="39" a="1"/>
  <c r="BC45" i="39" s="1"/>
  <c r="AY45" i="39" a="1"/>
  <c r="AY45" i="39" s="1"/>
  <c r="AU45" i="39" a="1"/>
  <c r="AU45" i="39" s="1"/>
  <c r="AQ45" i="39" a="1"/>
  <c r="AQ45" i="39" s="1"/>
  <c r="DW45" i="39" s="1"/>
  <c r="AM45" i="39" a="1"/>
  <c r="AM45" i="39" s="1"/>
  <c r="AI45" i="39" a="1"/>
  <c r="AI45" i="39" s="1"/>
  <c r="AE45" i="39" a="1"/>
  <c r="AE45" i="39" s="1"/>
  <c r="BF43" i="39" a="1"/>
  <c r="BF43" i="39" s="1"/>
  <c r="BB43" i="39" a="1"/>
  <c r="BB43" i="39" s="1"/>
  <c r="AX43" i="39" a="1"/>
  <c r="AX43" i="39" s="1"/>
  <c r="AT43" i="39" a="1"/>
  <c r="AT43" i="39" s="1"/>
  <c r="AP43" i="39" a="1"/>
  <c r="AP43" i="39" s="1"/>
  <c r="AL43" i="39" a="1"/>
  <c r="AL43" i="39" s="1"/>
  <c r="AH43" i="39" a="1"/>
  <c r="AH43" i="39" s="1"/>
  <c r="AD43" i="39" a="1"/>
  <c r="AD43" i="39" s="1"/>
  <c r="BE41" i="39" a="1"/>
  <c r="BE41" i="39" s="1"/>
  <c r="BA41" i="39" a="1"/>
  <c r="BA41" i="39" s="1"/>
  <c r="AW41" i="39" a="1"/>
  <c r="AW41" i="39" s="1"/>
  <c r="AS41" i="39" a="1"/>
  <c r="AS41" i="39" s="1"/>
  <c r="AO41" i="39" a="1"/>
  <c r="AO41" i="39" s="1"/>
  <c r="DU41" i="39" s="1"/>
  <c r="AK41" i="39" a="1"/>
  <c r="AK41" i="39" s="1"/>
  <c r="AG41" i="39" a="1"/>
  <c r="AG41" i="39" s="1"/>
  <c r="AC41" i="39" a="1"/>
  <c r="AC41" i="39" s="1"/>
  <c r="BD39" i="39" a="1"/>
  <c r="BD39" i="39" s="1"/>
  <c r="AZ39" i="39" a="1"/>
  <c r="AZ39" i="39" s="1"/>
  <c r="AV39" i="39" a="1"/>
  <c r="AV39" i="39" s="1"/>
  <c r="AR39" i="39" a="1"/>
  <c r="AR39" i="39" s="1"/>
  <c r="AN39" i="39" a="1"/>
  <c r="AN39" i="39" s="1"/>
  <c r="DT39" i="39" s="1"/>
  <c r="AJ39" i="39" a="1"/>
  <c r="AJ39" i="39" s="1"/>
  <c r="AF39" i="39" a="1"/>
  <c r="AF39" i="39" s="1"/>
  <c r="AB39" i="39" a="1"/>
  <c r="AB39" i="39" s="1"/>
  <c r="J38" i="39"/>
  <c r="BX38" i="39" s="1" a="1"/>
  <c r="BX38" i="39" s="1"/>
  <c r="BG37" i="39" a="1"/>
  <c r="BG37" i="39" s="1"/>
  <c r="BC37" i="39" a="1"/>
  <c r="BC37" i="39" s="1"/>
  <c r="AY37" i="39" a="1"/>
  <c r="AY37" i="39" s="1"/>
  <c r="AU37" i="39" a="1"/>
  <c r="AU37" i="39" s="1"/>
  <c r="BK37" i="39" s="1"/>
  <c r="AQ37" i="39" a="1"/>
  <c r="AQ37" i="39" s="1"/>
  <c r="AM37" i="39" a="1"/>
  <c r="AM37" i="39" s="1"/>
  <c r="AI37" i="39" a="1"/>
  <c r="AI37" i="39" s="1"/>
  <c r="AE37" i="39" a="1"/>
  <c r="AE37" i="39" s="1"/>
  <c r="BF35" i="39" a="1"/>
  <c r="BF35" i="39" s="1"/>
  <c r="BB35" i="39" a="1"/>
  <c r="BB35" i="39" s="1"/>
  <c r="AX35" i="39" a="1"/>
  <c r="AX35" i="39" s="1"/>
  <c r="AT35" i="39" a="1"/>
  <c r="AT35" i="39" s="1"/>
  <c r="BJ35" i="39" s="1"/>
  <c r="AP35" i="39" a="1"/>
  <c r="AP35" i="39" s="1"/>
  <c r="AL35" i="39" a="1"/>
  <c r="AL35" i="39" s="1"/>
  <c r="AH35" i="39" a="1"/>
  <c r="AH35" i="39" s="1"/>
  <c r="AD35" i="39" a="1"/>
  <c r="AD35" i="39" s="1"/>
  <c r="BE33" i="39" a="1"/>
  <c r="BE33" i="39" s="1"/>
  <c r="BA33" i="39" a="1"/>
  <c r="BA33" i="39" s="1"/>
  <c r="AW33" i="39" a="1"/>
  <c r="AW33" i="39" s="1"/>
  <c r="AS33" i="39" a="1"/>
  <c r="AS33" i="39" s="1"/>
  <c r="BI33" i="39" s="1"/>
  <c r="AO33" i="39" a="1"/>
  <c r="AO33" i="39" s="1"/>
  <c r="AK33" i="39" a="1"/>
  <c r="AK33" i="39" s="1"/>
  <c r="AG33" i="39" a="1"/>
  <c r="AG33" i="39" s="1"/>
  <c r="AC33" i="39" a="1"/>
  <c r="AC33" i="39" s="1"/>
  <c r="BD31" i="39" a="1"/>
  <c r="BD31" i="39" s="1"/>
  <c r="AZ31" i="39" a="1"/>
  <c r="AZ31" i="39" s="1"/>
  <c r="AV31" i="39" a="1"/>
  <c r="AV31" i="39" s="1"/>
  <c r="AR31" i="39" a="1"/>
  <c r="AR31" i="39" s="1"/>
  <c r="BH31" i="39" s="1"/>
  <c r="AN31" i="39" a="1"/>
  <c r="AN31" i="39" s="1"/>
  <c r="AJ31" i="39" a="1"/>
  <c r="AJ31" i="39" s="1"/>
  <c r="AF31" i="39" a="1"/>
  <c r="AF31" i="39" s="1"/>
  <c r="AB31" i="39" a="1"/>
  <c r="AB31" i="39" s="1"/>
  <c r="J30" i="39"/>
  <c r="BX30" i="39" s="1" a="1"/>
  <c r="BX30" i="39" s="1"/>
  <c r="BG29" i="39" a="1"/>
  <c r="BG29" i="39" s="1"/>
  <c r="BC29" i="39" a="1"/>
  <c r="BC29" i="39" s="1"/>
  <c r="AY29" i="39" a="1"/>
  <c r="AY29" i="39" s="1"/>
  <c r="BO29" i="39" s="1"/>
  <c r="AU29" i="39" a="1"/>
  <c r="AU29" i="39" s="1"/>
  <c r="AQ29" i="39" a="1"/>
  <c r="AQ29" i="39" s="1"/>
  <c r="AM29" i="39" a="1"/>
  <c r="AM29" i="39" s="1"/>
  <c r="AI29" i="39" a="1"/>
  <c r="AI29" i="39" s="1"/>
  <c r="AE29" i="39" a="1"/>
  <c r="AE29" i="39" s="1"/>
  <c r="BF27" i="39" a="1"/>
  <c r="BF27" i="39" s="1"/>
  <c r="BB27" i="39" a="1"/>
  <c r="BB27" i="39" s="1"/>
  <c r="AX27" i="39" a="1"/>
  <c r="AX27" i="39" s="1"/>
  <c r="BN27" i="39" s="1"/>
  <c r="AT27" i="39" a="1"/>
  <c r="AT27" i="39" s="1"/>
  <c r="AP27" i="39" a="1"/>
  <c r="AP27" i="39" s="1"/>
  <c r="AL27" i="39" a="1"/>
  <c r="AL27" i="39" s="1"/>
  <c r="AH27" i="39" a="1"/>
  <c r="AH27" i="39" s="1"/>
  <c r="AD27" i="39" a="1"/>
  <c r="AD27" i="39" s="1"/>
  <c r="BD46" i="39" a="1"/>
  <c r="BD46" i="39" s="1"/>
  <c r="AY46" i="39" a="1"/>
  <c r="AY46" i="39" s="1"/>
  <c r="AT46" i="39" a="1"/>
  <c r="AT46" i="39" s="1"/>
  <c r="AN46" i="39" a="1"/>
  <c r="AN46" i="39" s="1"/>
  <c r="AI46" i="39" a="1"/>
  <c r="AI46" i="39" s="1"/>
  <c r="AD46" i="39" a="1"/>
  <c r="AD46" i="39" s="1"/>
  <c r="BF44" i="39" a="1"/>
  <c r="BF44" i="39" s="1"/>
  <c r="BB44" i="39" a="1"/>
  <c r="BB44" i="39" s="1"/>
  <c r="AX44" i="39" a="1"/>
  <c r="AX44" i="39" s="1"/>
  <c r="AT44" i="39" a="1"/>
  <c r="AT44" i="39" s="1"/>
  <c r="AP44" i="39" a="1"/>
  <c r="AP44" i="39" s="1"/>
  <c r="AL44" i="39" a="1"/>
  <c r="AL44" i="39" s="1"/>
  <c r="AH44" i="39" a="1"/>
  <c r="AH44" i="39" s="1"/>
  <c r="AD44" i="39" a="1"/>
  <c r="AD44" i="39" s="1"/>
  <c r="BE42" i="39" a="1"/>
  <c r="BE42" i="39" s="1"/>
  <c r="BA42" i="39" a="1"/>
  <c r="BA42" i="39" s="1"/>
  <c r="AW42" i="39" a="1"/>
  <c r="AW42" i="39" s="1"/>
  <c r="AS42" i="39" a="1"/>
  <c r="AS42" i="39" s="1"/>
  <c r="AO42" i="39" a="1"/>
  <c r="AO42" i="39" s="1"/>
  <c r="DU42" i="39" s="1"/>
  <c r="AK42" i="39" a="1"/>
  <c r="AK42" i="39" s="1"/>
  <c r="AG42" i="39" a="1"/>
  <c r="AG42" i="39" s="1"/>
  <c r="AC42" i="39" a="1"/>
  <c r="AC42" i="39" s="1"/>
  <c r="BD40" i="39" a="1"/>
  <c r="BD40" i="39" s="1"/>
  <c r="AZ40" i="39" a="1"/>
  <c r="AZ40" i="39" s="1"/>
  <c r="AV40" i="39" a="1"/>
  <c r="AV40" i="39" s="1"/>
  <c r="AR40" i="39" a="1"/>
  <c r="AR40" i="39" s="1"/>
  <c r="AN40" i="39" a="1"/>
  <c r="AN40" i="39" s="1"/>
  <c r="DT40" i="39" s="1"/>
  <c r="AJ40" i="39" a="1"/>
  <c r="AJ40" i="39" s="1"/>
  <c r="AF40" i="39" a="1"/>
  <c r="AF40" i="39" s="1"/>
  <c r="AB40" i="39" a="1"/>
  <c r="AB40" i="39" s="1"/>
  <c r="J39" i="39"/>
  <c r="BX39" i="39" s="1" a="1"/>
  <c r="BX39" i="39" s="1"/>
  <c r="BG38" i="39" a="1"/>
  <c r="BG38" i="39" s="1"/>
  <c r="BC38" i="39" a="1"/>
  <c r="BC38" i="39" s="1"/>
  <c r="AY38" i="39" a="1"/>
  <c r="AY38" i="39" s="1"/>
  <c r="AU38" i="39" a="1"/>
  <c r="AU38" i="39" s="1"/>
  <c r="BK38" i="39" s="1"/>
  <c r="AQ38" i="39" a="1"/>
  <c r="AQ38" i="39" s="1"/>
  <c r="AM38" i="39" a="1"/>
  <c r="AM38" i="39" s="1"/>
  <c r="AI38" i="39" a="1"/>
  <c r="AI38" i="39" s="1"/>
  <c r="AE38" i="39" a="1"/>
  <c r="AE38" i="39" s="1"/>
  <c r="BF36" i="39" a="1"/>
  <c r="BF36" i="39" s="1"/>
  <c r="BB36" i="39" a="1"/>
  <c r="BB36" i="39" s="1"/>
  <c r="AX36" i="39" a="1"/>
  <c r="AX36" i="39" s="1"/>
  <c r="AT36" i="39" a="1"/>
  <c r="AT36" i="39" s="1"/>
  <c r="BJ36" i="39" s="1"/>
  <c r="AP36" i="39" a="1"/>
  <c r="AP36" i="39" s="1"/>
  <c r="AL36" i="39" a="1"/>
  <c r="AL36" i="39" s="1"/>
  <c r="AH36" i="39" a="1"/>
  <c r="AH36" i="39" s="1"/>
  <c r="AD36" i="39" a="1"/>
  <c r="AD36" i="39" s="1"/>
  <c r="BE34" i="39" a="1"/>
  <c r="BE34" i="39" s="1"/>
  <c r="BA34" i="39" a="1"/>
  <c r="BA34" i="39" s="1"/>
  <c r="AW34" i="39" a="1"/>
  <c r="AW34" i="39" s="1"/>
  <c r="AS34" i="39" a="1"/>
  <c r="AS34" i="39" s="1"/>
  <c r="BI34" i="39" s="1"/>
  <c r="AO34" i="39" a="1"/>
  <c r="AO34" i="39" s="1"/>
  <c r="AK34" i="39" a="1"/>
  <c r="AK34" i="39" s="1"/>
  <c r="AG34" i="39" a="1"/>
  <c r="AG34" i="39" s="1"/>
  <c r="AC34" i="39" a="1"/>
  <c r="AC34" i="39" s="1"/>
  <c r="BD32" i="39" a="1"/>
  <c r="BD32" i="39" s="1"/>
  <c r="AZ32" i="39" a="1"/>
  <c r="AZ32" i="39" s="1"/>
  <c r="AV32" i="39" a="1"/>
  <c r="AV32" i="39" s="1"/>
  <c r="AR32" i="39" a="1"/>
  <c r="AR32" i="39" s="1"/>
  <c r="BH32" i="39" s="1"/>
  <c r="AN32" i="39" a="1"/>
  <c r="AN32" i="39" s="1"/>
  <c r="AJ32" i="39" a="1"/>
  <c r="AJ32" i="39" s="1"/>
  <c r="AF32" i="39" a="1"/>
  <c r="AF32" i="39" s="1"/>
  <c r="AB32" i="39" a="1"/>
  <c r="AB32" i="39" s="1"/>
  <c r="J31" i="39"/>
  <c r="BX31" i="39" s="1" a="1"/>
  <c r="BX31" i="39" s="1"/>
  <c r="BG30" i="39" a="1"/>
  <c r="BG30" i="39" s="1"/>
  <c r="BC30" i="39" a="1"/>
  <c r="BC30" i="39" s="1"/>
  <c r="AY30" i="39" a="1"/>
  <c r="AY30" i="39" s="1"/>
  <c r="BO30" i="39" s="1"/>
  <c r="AU30" i="39" a="1"/>
  <c r="AU30" i="39" s="1"/>
  <c r="AQ30" i="39" a="1"/>
  <c r="AQ30" i="39" s="1"/>
  <c r="AM30" i="39" a="1"/>
  <c r="AM30" i="39" s="1"/>
  <c r="AI30" i="39" a="1"/>
  <c r="AI30" i="39" s="1"/>
  <c r="AE30" i="39" a="1"/>
  <c r="AE30" i="39" s="1"/>
  <c r="BF28" i="39" a="1"/>
  <c r="BF28" i="39" s="1"/>
  <c r="BB28" i="39" a="1"/>
  <c r="BB28" i="39" s="1"/>
  <c r="AX28" i="39" a="1"/>
  <c r="AX28" i="39" s="1"/>
  <c r="BN28" i="39" s="1"/>
  <c r="AT28" i="39" a="1"/>
  <c r="AT28" i="39" s="1"/>
  <c r="AP28" i="39" a="1"/>
  <c r="AP28" i="39" s="1"/>
  <c r="AL28" i="39" a="1"/>
  <c r="AL28" i="39" s="1"/>
  <c r="AH28" i="39" a="1"/>
  <c r="AH28" i="39" s="1"/>
  <c r="AD28" i="39" a="1"/>
  <c r="AD28" i="39" s="1"/>
  <c r="BE26" i="39" a="1"/>
  <c r="BE26" i="39" s="1"/>
  <c r="BA26" i="39" a="1"/>
  <c r="BA26" i="39" s="1"/>
  <c r="AW26" i="39" a="1"/>
  <c r="AW26" i="39" s="1"/>
  <c r="BM26" i="39" s="1"/>
  <c r="AS26" i="39" a="1"/>
  <c r="AS26" i="39" s="1"/>
  <c r="AO26" i="39" a="1"/>
  <c r="AO26" i="39" s="1"/>
  <c r="AK26" i="39" a="1"/>
  <c r="AK26" i="39" s="1"/>
  <c r="AG26" i="39" a="1"/>
  <c r="AG26" i="39" s="1"/>
  <c r="AC26" i="39" a="1"/>
  <c r="AC26" i="39" s="1"/>
  <c r="AS46" i="39" a="1"/>
  <c r="AS46" i="39" s="1"/>
  <c r="AC46" i="39" a="1"/>
  <c r="AC46" i="39" s="1"/>
  <c r="BF45" i="39" a="1"/>
  <c r="BF45" i="39" s="1"/>
  <c r="BV45" i="39" s="1"/>
  <c r="BB45" i="39" a="1"/>
  <c r="BB45" i="39" s="1"/>
  <c r="AX45" i="39" a="1"/>
  <c r="AX45" i="39" s="1"/>
  <c r="AT45" i="39" a="1"/>
  <c r="AT45" i="39" s="1"/>
  <c r="AP45" i="39" a="1"/>
  <c r="AP45" i="39" s="1"/>
  <c r="AL45" i="39" a="1"/>
  <c r="AL45" i="39" s="1"/>
  <c r="AH45" i="39" a="1"/>
  <c r="AH45" i="39" s="1"/>
  <c r="AD45" i="39" a="1"/>
  <c r="AD45" i="39" s="1"/>
  <c r="BE43" i="39" a="1"/>
  <c r="BE43" i="39" s="1"/>
  <c r="BU43" i="39" s="1"/>
  <c r="BA43" i="39" a="1"/>
  <c r="BA43" i="39" s="1"/>
  <c r="AW43" i="39" a="1"/>
  <c r="AW43" i="39" s="1"/>
  <c r="AS43" i="39" a="1"/>
  <c r="AS43" i="39" s="1"/>
  <c r="AO43" i="39" a="1"/>
  <c r="AO43" i="39" s="1"/>
  <c r="AK43" i="39" a="1"/>
  <c r="AK43" i="39" s="1"/>
  <c r="AG43" i="39" a="1"/>
  <c r="AG43" i="39" s="1"/>
  <c r="AC43" i="39" a="1"/>
  <c r="AC43" i="39" s="1"/>
  <c r="BD41" i="39" a="1"/>
  <c r="BD41" i="39" s="1"/>
  <c r="BT41" i="39" s="1"/>
  <c r="AZ41" i="39" a="1"/>
  <c r="AZ41" i="39" s="1"/>
  <c r="AV41" i="39" a="1"/>
  <c r="AV41" i="39" s="1"/>
  <c r="AR41" i="39" a="1"/>
  <c r="AR41" i="39" s="1"/>
  <c r="AN41" i="39" a="1"/>
  <c r="AN41" i="39" s="1"/>
  <c r="AJ41" i="39" a="1"/>
  <c r="AJ41" i="39" s="1"/>
  <c r="AF41" i="39" a="1"/>
  <c r="AF41" i="39" s="1"/>
  <c r="AB41" i="39" a="1"/>
  <c r="AB41" i="39" s="1"/>
  <c r="J40" i="39"/>
  <c r="BX40" i="39" s="1" a="1"/>
  <c r="BX40" i="39" s="1"/>
  <c r="BG39" i="39" a="1"/>
  <c r="BG39" i="39" s="1"/>
  <c r="BC39" i="39" a="1"/>
  <c r="BC39" i="39" s="1"/>
  <c r="AY39" i="39" a="1"/>
  <c r="AY39" i="39" s="1"/>
  <c r="AU39" i="39" a="1"/>
  <c r="AU39" i="39" s="1"/>
  <c r="AQ39" i="39" a="1"/>
  <c r="AQ39" i="39" s="1"/>
  <c r="AM39" i="39" a="1"/>
  <c r="AM39" i="39" s="1"/>
  <c r="AI39" i="39" a="1"/>
  <c r="AI39" i="39" s="1"/>
  <c r="AE39" i="39" a="1"/>
  <c r="AE39" i="39" s="1"/>
  <c r="DK39" i="39" s="1"/>
  <c r="BF37" i="39" a="1"/>
  <c r="BF37" i="39" s="1"/>
  <c r="BB37" i="39" a="1"/>
  <c r="BB37" i="39" s="1"/>
  <c r="AX37" i="39" a="1"/>
  <c r="AX37" i="39" s="1"/>
  <c r="AT37" i="39" a="1"/>
  <c r="AT37" i="39" s="1"/>
  <c r="AP37" i="39" a="1"/>
  <c r="AP37" i="39" s="1"/>
  <c r="AL37" i="39" a="1"/>
  <c r="AL37" i="39" s="1"/>
  <c r="AH37" i="39" a="1"/>
  <c r="AH37" i="39" s="1"/>
  <c r="AD37" i="39" a="1"/>
  <c r="AD37" i="39" s="1"/>
  <c r="DJ37" i="39" s="1"/>
  <c r="BE35" i="39" a="1"/>
  <c r="BE35" i="39" s="1"/>
  <c r="BA35" i="39" a="1"/>
  <c r="BA35" i="39" s="1"/>
  <c r="AW35" i="39" a="1"/>
  <c r="AW35" i="39" s="1"/>
  <c r="AS35" i="39" a="1"/>
  <c r="AS35" i="39" s="1"/>
  <c r="AO35" i="39" a="1"/>
  <c r="AO35" i="39" s="1"/>
  <c r="AK35" i="39" a="1"/>
  <c r="AK35" i="39" s="1"/>
  <c r="AG35" i="39" a="1"/>
  <c r="AG35" i="39" s="1"/>
  <c r="AC35" i="39" a="1"/>
  <c r="AC35" i="39" s="1"/>
  <c r="DI35" i="39" s="1"/>
  <c r="BD33" i="39" a="1"/>
  <c r="BD33" i="39" s="1"/>
  <c r="AZ33" i="39" a="1"/>
  <c r="AZ33" i="39" s="1"/>
  <c r="AV33" i="39" a="1"/>
  <c r="AV33" i="39" s="1"/>
  <c r="AR33" i="39" a="1"/>
  <c r="AR33" i="39" s="1"/>
  <c r="AN33" i="39" a="1"/>
  <c r="AN33" i="39" s="1"/>
  <c r="AJ33" i="39" a="1"/>
  <c r="AJ33" i="39" s="1"/>
  <c r="AF33" i="39" a="1"/>
  <c r="AF33" i="39" s="1"/>
  <c r="AB33" i="39" a="1"/>
  <c r="AB33" i="39" s="1"/>
  <c r="DH33" i="39" s="1"/>
  <c r="J32" i="39"/>
  <c r="BX32" i="39" s="1" a="1"/>
  <c r="BX32" i="39" s="1"/>
  <c r="BG31" i="39" a="1"/>
  <c r="BG31" i="39" s="1"/>
  <c r="BC31" i="39" a="1"/>
  <c r="BC31" i="39" s="1"/>
  <c r="AY31" i="39" a="1"/>
  <c r="AY31" i="39" s="1"/>
  <c r="AU31" i="39" a="1"/>
  <c r="AU31" i="39" s="1"/>
  <c r="AQ31" i="39" a="1"/>
  <c r="AQ31" i="39" s="1"/>
  <c r="AM31" i="39" a="1"/>
  <c r="AM31" i="39" s="1"/>
  <c r="AI31" i="39" a="1"/>
  <c r="AI31" i="39" s="1"/>
  <c r="AE31" i="39" a="1"/>
  <c r="AE31" i="39" s="1"/>
  <c r="BF29" i="39" a="1"/>
  <c r="BF29" i="39" s="1"/>
  <c r="BB29" i="39" a="1"/>
  <c r="BB29" i="39" s="1"/>
  <c r="AX29" i="39" a="1"/>
  <c r="AX29" i="39" s="1"/>
  <c r="AT29" i="39" a="1"/>
  <c r="AT29" i="39" s="1"/>
  <c r="AP29" i="39" a="1"/>
  <c r="AP29" i="39" s="1"/>
  <c r="AL29" i="39" a="1"/>
  <c r="AL29" i="39" s="1"/>
  <c r="AH29" i="39" a="1"/>
  <c r="AH29" i="39" s="1"/>
  <c r="AD29" i="39" a="1"/>
  <c r="AD29" i="39" s="1"/>
  <c r="BE27" i="39" a="1"/>
  <c r="BE27" i="39" s="1"/>
  <c r="BA27" i="39" a="1"/>
  <c r="BA27" i="39" s="1"/>
  <c r="AW27" i="39" a="1"/>
  <c r="AW27" i="39" s="1"/>
  <c r="AS27" i="39" a="1"/>
  <c r="AS27" i="39" s="1"/>
  <c r="AO27" i="39" a="1"/>
  <c r="AO27" i="39" s="1"/>
  <c r="AK27" i="39" a="1"/>
  <c r="AK27" i="39" s="1"/>
  <c r="AG27" i="39" a="1"/>
  <c r="AG27" i="39" s="1"/>
  <c r="DM27" i="39" s="1"/>
  <c r="AC27" i="39" a="1"/>
  <c r="AC27" i="39" s="1"/>
  <c r="J47" i="39"/>
  <c r="BX47" i="39" s="1" a="1"/>
  <c r="BX47" i="39" s="1"/>
  <c r="BC46" i="39" a="1"/>
  <c r="BC46" i="39" s="1"/>
  <c r="AX46" i="39" a="1"/>
  <c r="AX46" i="39" s="1"/>
  <c r="AR46" i="39" a="1"/>
  <c r="AR46" i="39" s="1"/>
  <c r="AM46" i="39" a="1"/>
  <c r="AM46" i="39" s="1"/>
  <c r="AH46" i="39" a="1"/>
  <c r="AH46" i="39" s="1"/>
  <c r="AB46" i="39" a="1"/>
  <c r="AB46" i="39" s="1"/>
  <c r="BE44" i="39" a="1"/>
  <c r="BE44" i="39" s="1"/>
  <c r="BA44" i="39" a="1"/>
  <c r="BA44" i="39" s="1"/>
  <c r="AW44" i="39" a="1"/>
  <c r="AW44" i="39" s="1"/>
  <c r="AS44" i="39" a="1"/>
  <c r="AS44" i="39" s="1"/>
  <c r="AO44" i="39" a="1"/>
  <c r="AO44" i="39" s="1"/>
  <c r="AK44" i="39" a="1"/>
  <c r="AK44" i="39" s="1"/>
  <c r="AG44" i="39" a="1"/>
  <c r="AG44" i="39" s="1"/>
  <c r="AC44" i="39" a="1"/>
  <c r="AC44" i="39" s="1"/>
  <c r="BD42" i="39" a="1"/>
  <c r="BD42" i="39" s="1"/>
  <c r="AZ42" i="39" a="1"/>
  <c r="AZ42" i="39" s="1"/>
  <c r="AV42" i="39" a="1"/>
  <c r="AV42" i="39" s="1"/>
  <c r="AR42" i="39" a="1"/>
  <c r="AR42" i="39" s="1"/>
  <c r="AN42" i="39" a="1"/>
  <c r="AN42" i="39" s="1"/>
  <c r="AJ42" i="39" a="1"/>
  <c r="AJ42" i="39" s="1"/>
  <c r="AF42" i="39" a="1"/>
  <c r="AF42" i="39" s="1"/>
  <c r="AB42" i="39" a="1"/>
  <c r="AB42" i="39" s="1"/>
  <c r="DH42" i="39" s="1"/>
  <c r="J41" i="39"/>
  <c r="BX41" i="39" s="1" a="1"/>
  <c r="BX41" i="39" s="1"/>
  <c r="BG40" i="39" a="1"/>
  <c r="BG40" i="39" s="1"/>
  <c r="BC40" i="39" a="1"/>
  <c r="BC40" i="39" s="1"/>
  <c r="AY40" i="39" a="1"/>
  <c r="AY40" i="39" s="1"/>
  <c r="AU40" i="39" a="1"/>
  <c r="AU40" i="39" s="1"/>
  <c r="AQ40" i="39" a="1"/>
  <c r="AQ40" i="39" s="1"/>
  <c r="AM40" i="39" a="1"/>
  <c r="AM40" i="39" s="1"/>
  <c r="AI40" i="39" a="1"/>
  <c r="AI40" i="39" s="1"/>
  <c r="DO40" i="39" s="1"/>
  <c r="AE40" i="39" a="1"/>
  <c r="AE40" i="39" s="1"/>
  <c r="BF38" i="39" a="1"/>
  <c r="BF38" i="39" s="1"/>
  <c r="BB38" i="39" a="1"/>
  <c r="BB38" i="39" s="1"/>
  <c r="AX38" i="39" a="1"/>
  <c r="AX38" i="39" s="1"/>
  <c r="AT38" i="39" a="1"/>
  <c r="AT38" i="39" s="1"/>
  <c r="AP38" i="39" a="1"/>
  <c r="AP38" i="39" s="1"/>
  <c r="AL38" i="39" a="1"/>
  <c r="AL38" i="39" s="1"/>
  <c r="AH38" i="39" a="1"/>
  <c r="AH38" i="39" s="1"/>
  <c r="AD38" i="39" a="1"/>
  <c r="AD38" i="39" s="1"/>
  <c r="BE36" i="39" a="1"/>
  <c r="BE36" i="39" s="1"/>
  <c r="BA36" i="39" a="1"/>
  <c r="BA36" i="39" s="1"/>
  <c r="AW36" i="39" a="1"/>
  <c r="AW36" i="39" s="1"/>
  <c r="AS36" i="39" a="1"/>
  <c r="AS36" i="39" s="1"/>
  <c r="AO36" i="39" a="1"/>
  <c r="AO36" i="39" s="1"/>
  <c r="AK36" i="39" a="1"/>
  <c r="AK36" i="39" s="1"/>
  <c r="AG36" i="39" a="1"/>
  <c r="AG36" i="39" s="1"/>
  <c r="DM36" i="39" s="1"/>
  <c r="AC36" i="39" a="1"/>
  <c r="AC36" i="39" s="1"/>
  <c r="BD34" i="39" a="1"/>
  <c r="BD34" i="39" s="1"/>
  <c r="AZ34" i="39" a="1"/>
  <c r="AZ34" i="39" s="1"/>
  <c r="AV34" i="39" a="1"/>
  <c r="AV34" i="39" s="1"/>
  <c r="AR34" i="39" a="1"/>
  <c r="AR34" i="39" s="1"/>
  <c r="AN34" i="39" a="1"/>
  <c r="AN34" i="39" s="1"/>
  <c r="AJ34" i="39" a="1"/>
  <c r="AJ34" i="39" s="1"/>
  <c r="AF34" i="39" a="1"/>
  <c r="AF34" i="39" s="1"/>
  <c r="DL34" i="39" s="1"/>
  <c r="AB34" i="39" a="1"/>
  <c r="AB34" i="39" s="1"/>
  <c r="J33" i="39"/>
  <c r="BX33" i="39" s="1" a="1"/>
  <c r="BX33" i="39" s="1"/>
  <c r="BG32" i="39" a="1"/>
  <c r="BG32" i="39" s="1"/>
  <c r="BC32" i="39" a="1"/>
  <c r="BC32" i="39" s="1"/>
  <c r="AY32" i="39" a="1"/>
  <c r="AY32" i="39" s="1"/>
  <c r="AU32" i="39" a="1"/>
  <c r="AU32" i="39" s="1"/>
  <c r="AQ32" i="39" a="1"/>
  <c r="AQ32" i="39" s="1"/>
  <c r="AM32" i="39" a="1"/>
  <c r="AM32" i="39" s="1"/>
  <c r="DS32" i="39" s="1"/>
  <c r="AI32" i="39" a="1"/>
  <c r="AI32" i="39" s="1"/>
  <c r="AE32" i="39" a="1"/>
  <c r="AE32" i="39" s="1"/>
  <c r="BF30" i="39" a="1"/>
  <c r="BF30" i="39" s="1"/>
  <c r="BB30" i="39" a="1"/>
  <c r="BB30" i="39" s="1"/>
  <c r="AX30" i="39" a="1"/>
  <c r="AX30" i="39" s="1"/>
  <c r="AT30" i="39" a="1"/>
  <c r="AT30" i="39" s="1"/>
  <c r="AP30" i="39" a="1"/>
  <c r="AP30" i="39" s="1"/>
  <c r="AL30" i="39" a="1"/>
  <c r="AL30" i="39" s="1"/>
  <c r="DR30" i="39" s="1"/>
  <c r="AH30" i="39" a="1"/>
  <c r="AH30" i="39" s="1"/>
  <c r="AD30" i="39" a="1"/>
  <c r="AD30" i="39" s="1"/>
  <c r="BE28" i="39" a="1"/>
  <c r="BE28" i="39" s="1"/>
  <c r="BA28" i="39" a="1"/>
  <c r="BA28" i="39" s="1"/>
  <c r="AW28" i="39" a="1"/>
  <c r="AW28" i="39" s="1"/>
  <c r="AS28" i="39" a="1"/>
  <c r="AS28" i="39" s="1"/>
  <c r="AO28" i="39" a="1"/>
  <c r="AO28" i="39" s="1"/>
  <c r="AK28" i="39" a="1"/>
  <c r="AK28" i="39" s="1"/>
  <c r="DQ28" i="39" s="1"/>
  <c r="AG28" i="39" a="1"/>
  <c r="AG28" i="39" s="1"/>
  <c r="AC28" i="39" a="1"/>
  <c r="AC28" i="39" s="1"/>
  <c r="BD26" i="39" a="1"/>
  <c r="BD26" i="39" s="1"/>
  <c r="AZ26" i="39" a="1"/>
  <c r="AZ26" i="39" s="1"/>
  <c r="AV26" i="39" a="1"/>
  <c r="AV26" i="39" s="1"/>
  <c r="AR26" i="39" a="1"/>
  <c r="AR26" i="39" s="1"/>
  <c r="AN26" i="39" a="1"/>
  <c r="AN26" i="39" s="1"/>
  <c r="AJ26" i="39" a="1"/>
  <c r="AJ26" i="39" s="1"/>
  <c r="DP26" i="39" s="1"/>
  <c r="AF26" i="39" a="1"/>
  <c r="AF26" i="39" s="1"/>
  <c r="AB26" i="39" a="1"/>
  <c r="AB26" i="39" s="1"/>
  <c r="AW46" i="39" a="1"/>
  <c r="AW46" i="39" s="1"/>
  <c r="BM46" i="39" s="1"/>
  <c r="AG46" i="39" a="1"/>
  <c r="AG46" i="39" s="1"/>
  <c r="J46" i="39"/>
  <c r="BX46" i="39" s="1" a="1"/>
  <c r="BX46" i="39" s="1"/>
  <c r="BE45" i="39" a="1"/>
  <c r="BE45" i="39" s="1"/>
  <c r="BA45" i="39" a="1"/>
  <c r="BA45" i="39" s="1"/>
  <c r="AW45" i="39" a="1"/>
  <c r="AW45" i="39" s="1"/>
  <c r="AS45" i="39" a="1"/>
  <c r="AS45" i="39" s="1"/>
  <c r="AO45" i="39" a="1"/>
  <c r="AO45" i="39" s="1"/>
  <c r="AK45" i="39" a="1"/>
  <c r="AK45" i="39" s="1"/>
  <c r="AG45" i="39" a="1"/>
  <c r="AG45" i="39" s="1"/>
  <c r="AC45" i="39" a="1"/>
  <c r="AC45" i="39" s="1"/>
  <c r="BD43" i="39" a="1"/>
  <c r="BD43" i="39" s="1"/>
  <c r="AZ43" i="39" a="1"/>
  <c r="AZ43" i="39" s="1"/>
  <c r="AV43" i="39" a="1"/>
  <c r="AV43" i="39" s="1"/>
  <c r="AR43" i="39" a="1"/>
  <c r="AR43" i="39" s="1"/>
  <c r="AN43" i="39" a="1"/>
  <c r="AN43" i="39" s="1"/>
  <c r="AJ43" i="39" a="1"/>
  <c r="AJ43" i="39" s="1"/>
  <c r="AF43" i="39" a="1"/>
  <c r="AF43" i="39" s="1"/>
  <c r="AB43" i="39" a="1"/>
  <c r="AB43" i="39" s="1"/>
  <c r="J42" i="39"/>
  <c r="BX42" i="39" s="1" a="1"/>
  <c r="BX42" i="39" s="1"/>
  <c r="BG41" i="39" a="1"/>
  <c r="BG41" i="39" s="1"/>
  <c r="BC41" i="39" a="1"/>
  <c r="BC41" i="39" s="1"/>
  <c r="AY41" i="39" a="1"/>
  <c r="AY41" i="39" s="1"/>
  <c r="AU41" i="39" a="1"/>
  <c r="AU41" i="39" s="1"/>
  <c r="AQ41" i="39" a="1"/>
  <c r="AQ41" i="39" s="1"/>
  <c r="AM41" i="39" a="1"/>
  <c r="AM41" i="39" s="1"/>
  <c r="AI41" i="39" a="1"/>
  <c r="AI41" i="39" s="1"/>
  <c r="AE41" i="39" a="1"/>
  <c r="AE41" i="39" s="1"/>
  <c r="BF39" i="39" a="1"/>
  <c r="BF39" i="39" s="1"/>
  <c r="BB39" i="39" a="1"/>
  <c r="BB39" i="39" s="1"/>
  <c r="AX39" i="39" a="1"/>
  <c r="AX39" i="39" s="1"/>
  <c r="AT39" i="39" a="1"/>
  <c r="AT39" i="39" s="1"/>
  <c r="AP39" i="39" a="1"/>
  <c r="AP39" i="39" s="1"/>
  <c r="AL39" i="39" a="1"/>
  <c r="AL39" i="39" s="1"/>
  <c r="AH39" i="39" a="1"/>
  <c r="AH39" i="39" s="1"/>
  <c r="AD39" i="39" a="1"/>
  <c r="AD39" i="39" s="1"/>
  <c r="BE37" i="39" a="1"/>
  <c r="BE37" i="39" s="1"/>
  <c r="BA37" i="39" a="1"/>
  <c r="BA37" i="39" s="1"/>
  <c r="AW37" i="39" a="1"/>
  <c r="AW37" i="39" s="1"/>
  <c r="AS37" i="39" a="1"/>
  <c r="AS37" i="39" s="1"/>
  <c r="AO37" i="39" a="1"/>
  <c r="AO37" i="39" s="1"/>
  <c r="AK37" i="39" a="1"/>
  <c r="AK37" i="39" s="1"/>
  <c r="AG37" i="39" a="1"/>
  <c r="AG37" i="39" s="1"/>
  <c r="AC37" i="39" a="1"/>
  <c r="AC37" i="39" s="1"/>
  <c r="BD35" i="39" a="1"/>
  <c r="BD35" i="39" s="1"/>
  <c r="AZ35" i="39" a="1"/>
  <c r="AZ35" i="39" s="1"/>
  <c r="AV35" i="39" a="1"/>
  <c r="AV35" i="39" s="1"/>
  <c r="AR35" i="39" a="1"/>
  <c r="AR35" i="39" s="1"/>
  <c r="AN35" i="39" a="1"/>
  <c r="AN35" i="39" s="1"/>
  <c r="AJ35" i="39" a="1"/>
  <c r="AJ35" i="39" s="1"/>
  <c r="AF35" i="39" a="1"/>
  <c r="AF35" i="39" s="1"/>
  <c r="AB35" i="39" a="1"/>
  <c r="AB35" i="39" s="1"/>
  <c r="J34" i="39"/>
  <c r="BX34" i="39" s="1" a="1"/>
  <c r="BX34" i="39" s="1"/>
  <c r="BG33" i="39" a="1"/>
  <c r="BG33" i="39" s="1"/>
  <c r="BC33" i="39" a="1"/>
  <c r="BC33" i="39" s="1"/>
  <c r="AY33" i="39" a="1"/>
  <c r="AY33" i="39" s="1"/>
  <c r="AU33" i="39" a="1"/>
  <c r="AU33" i="39" s="1"/>
  <c r="AQ33" i="39" a="1"/>
  <c r="AQ33" i="39" s="1"/>
  <c r="AM33" i="39" a="1"/>
  <c r="AM33" i="39" s="1"/>
  <c r="AI33" i="39" a="1"/>
  <c r="AI33" i="39" s="1"/>
  <c r="AE33" i="39" a="1"/>
  <c r="AE33" i="39" s="1"/>
  <c r="BF31" i="39" a="1"/>
  <c r="BF31" i="39" s="1"/>
  <c r="BB31" i="39" a="1"/>
  <c r="BB31" i="39" s="1"/>
  <c r="AX31" i="39" a="1"/>
  <c r="AX31" i="39" s="1"/>
  <c r="AT31" i="39" a="1"/>
  <c r="AT31" i="39" s="1"/>
  <c r="AP31" i="39" a="1"/>
  <c r="AP31" i="39" s="1"/>
  <c r="AL31" i="39" a="1"/>
  <c r="AL31" i="39" s="1"/>
  <c r="AH31" i="39" a="1"/>
  <c r="AH31" i="39" s="1"/>
  <c r="AD31" i="39" a="1"/>
  <c r="AD31" i="39" s="1"/>
  <c r="BE29" i="39" a="1"/>
  <c r="BE29" i="39" s="1"/>
  <c r="BA29" i="39" a="1"/>
  <c r="BA29" i="39" s="1"/>
  <c r="AW29" i="39" a="1"/>
  <c r="AW29" i="39" s="1"/>
  <c r="AS29" i="39" a="1"/>
  <c r="AS29" i="39" s="1"/>
  <c r="AO29" i="39" a="1"/>
  <c r="AO29" i="39" s="1"/>
  <c r="AK29" i="39" a="1"/>
  <c r="AK29" i="39" s="1"/>
  <c r="AG29" i="39" a="1"/>
  <c r="AG29" i="39" s="1"/>
  <c r="AC29" i="39" a="1"/>
  <c r="AC29" i="39" s="1"/>
  <c r="BD27" i="39" a="1"/>
  <c r="BD27" i="39" s="1"/>
  <c r="AZ27" i="39" a="1"/>
  <c r="AZ27" i="39" s="1"/>
  <c r="AV27" i="39" a="1"/>
  <c r="AV27" i="39" s="1"/>
  <c r="AR27" i="39" a="1"/>
  <c r="AR27" i="39" s="1"/>
  <c r="AN27" i="39" a="1"/>
  <c r="AN27" i="39" s="1"/>
  <c r="AJ27" i="39" a="1"/>
  <c r="AJ27" i="39" s="1"/>
  <c r="AF27" i="39" a="1"/>
  <c r="AF27" i="39" s="1"/>
  <c r="AB27" i="39" a="1"/>
  <c r="AB27" i="39" s="1"/>
  <c r="J26" i="39"/>
  <c r="BX26" i="39" s="1" a="1"/>
  <c r="BX26" i="39" s="1"/>
  <c r="BG25" i="39" a="1"/>
  <c r="BG25" i="39" s="1"/>
  <c r="BC25" i="39" a="1"/>
  <c r="BC25" i="39" s="1"/>
  <c r="AY25" i="39" a="1"/>
  <c r="AY25" i="39" s="1"/>
  <c r="AU25" i="39" a="1"/>
  <c r="AU25" i="39" s="1"/>
  <c r="BG46" i="39" a="1"/>
  <c r="BG46" i="39" s="1"/>
  <c r="BB46" i="39" a="1"/>
  <c r="BB46" i="39" s="1"/>
  <c r="AV46" i="39" a="1"/>
  <c r="AV46" i="39" s="1"/>
  <c r="AQ46" i="39" a="1"/>
  <c r="AQ46" i="39" s="1"/>
  <c r="AL46" i="39" a="1"/>
  <c r="AL46" i="39" s="1"/>
  <c r="AF46" i="39" a="1"/>
  <c r="AF46" i="39" s="1"/>
  <c r="BD44" i="39" a="1"/>
  <c r="BD44" i="39" s="1"/>
  <c r="AZ44" i="39" a="1"/>
  <c r="AZ44" i="39" s="1"/>
  <c r="AV44" i="39" a="1"/>
  <c r="AV44" i="39" s="1"/>
  <c r="AR44" i="39" a="1"/>
  <c r="AR44" i="39" s="1"/>
  <c r="AN44" i="39" a="1"/>
  <c r="AN44" i="39" s="1"/>
  <c r="AJ44" i="39" a="1"/>
  <c r="AJ44" i="39" s="1"/>
  <c r="AF44" i="39" a="1"/>
  <c r="AF44" i="39" s="1"/>
  <c r="AB44" i="39" a="1"/>
  <c r="AB44" i="39" s="1"/>
  <c r="J43" i="39"/>
  <c r="BX43" i="39" s="1" a="1"/>
  <c r="BX43" i="39" s="1"/>
  <c r="BG42" i="39" a="1"/>
  <c r="BG42" i="39" s="1"/>
  <c r="BC42" i="39" a="1"/>
  <c r="BC42" i="39" s="1"/>
  <c r="AY42" i="39" a="1"/>
  <c r="AY42" i="39" s="1"/>
  <c r="AU42" i="39" a="1"/>
  <c r="AU42" i="39" s="1"/>
  <c r="AQ42" i="39" a="1"/>
  <c r="AQ42" i="39" s="1"/>
  <c r="DW42" i="39" s="1"/>
  <c r="AM42" i="39" a="1"/>
  <c r="AM42" i="39" s="1"/>
  <c r="AI42" i="39" a="1"/>
  <c r="AI42" i="39" s="1"/>
  <c r="AE42" i="39" a="1"/>
  <c r="AE42" i="39" s="1"/>
  <c r="BF40" i="39" a="1"/>
  <c r="BF40" i="39" s="1"/>
  <c r="BB40" i="39" a="1"/>
  <c r="BB40" i="39" s="1"/>
  <c r="AX40" i="39" a="1"/>
  <c r="AX40" i="39" s="1"/>
  <c r="AT40" i="39" a="1"/>
  <c r="AT40" i="39" s="1"/>
  <c r="AP40" i="39" a="1"/>
  <c r="AP40" i="39" s="1"/>
  <c r="DV40" i="39" s="1"/>
  <c r="AL40" i="39" a="1"/>
  <c r="AL40" i="39" s="1"/>
  <c r="AH40" i="39" a="1"/>
  <c r="AH40" i="39" s="1"/>
  <c r="AD40" i="39" a="1"/>
  <c r="AD40" i="39" s="1"/>
  <c r="BE38" i="39" a="1"/>
  <c r="BE38" i="39" s="1"/>
  <c r="BA38" i="39" a="1"/>
  <c r="BA38" i="39" s="1"/>
  <c r="AW38" i="39" a="1"/>
  <c r="AW38" i="39" s="1"/>
  <c r="AS38" i="39" a="1"/>
  <c r="AS38" i="39" s="1"/>
  <c r="AO38" i="39" a="1"/>
  <c r="AO38" i="39" s="1"/>
  <c r="AK38" i="39" a="1"/>
  <c r="AK38" i="39" s="1"/>
  <c r="AG38" i="39" a="1"/>
  <c r="AG38" i="39" s="1"/>
  <c r="AC38" i="39" a="1"/>
  <c r="AC38" i="39" s="1"/>
  <c r="BD36" i="39" a="1"/>
  <c r="BD36" i="39" s="1"/>
  <c r="AZ36" i="39" a="1"/>
  <c r="AZ36" i="39" s="1"/>
  <c r="AV36" i="39" a="1"/>
  <c r="AV36" i="39" s="1"/>
  <c r="AR36" i="39" a="1"/>
  <c r="AR36" i="39" s="1"/>
  <c r="AN36" i="39" a="1"/>
  <c r="AN36" i="39" s="1"/>
  <c r="DT36" i="39" s="1"/>
  <c r="AJ36" i="39" a="1"/>
  <c r="AJ36" i="39" s="1"/>
  <c r="AF36" i="39" a="1"/>
  <c r="AF36" i="39" s="1"/>
  <c r="AB36" i="39" a="1"/>
  <c r="AB36" i="39" s="1"/>
  <c r="J35" i="39"/>
  <c r="BX35" i="39" s="1" a="1"/>
  <c r="BX35" i="39" s="1"/>
  <c r="BG34" i="39" a="1"/>
  <c r="BG34" i="39" s="1"/>
  <c r="BC34" i="39" a="1"/>
  <c r="BC34" i="39" s="1"/>
  <c r="AY34" i="39" a="1"/>
  <c r="AY34" i="39" s="1"/>
  <c r="AU34" i="39" a="1"/>
  <c r="AU34" i="39" s="1"/>
  <c r="AQ34" i="39" a="1"/>
  <c r="AQ34" i="39" s="1"/>
  <c r="AM34" i="39" a="1"/>
  <c r="AM34" i="39" s="1"/>
  <c r="AI34" i="39" a="1"/>
  <c r="AI34" i="39" s="1"/>
  <c r="AE34" i="39" a="1"/>
  <c r="AE34" i="39" s="1"/>
  <c r="BF32" i="39" a="1"/>
  <c r="BF32" i="39" s="1"/>
  <c r="BB32" i="39" a="1"/>
  <c r="BB32" i="39" s="1"/>
  <c r="AX32" i="39" a="1"/>
  <c r="AX32" i="39" s="1"/>
  <c r="AT32" i="39" a="1"/>
  <c r="AT32" i="39" s="1"/>
  <c r="AP32" i="39" a="1"/>
  <c r="AP32" i="39" s="1"/>
  <c r="AL32" i="39" a="1"/>
  <c r="AL32" i="39" s="1"/>
  <c r="AH32" i="39" a="1"/>
  <c r="AH32" i="39" s="1"/>
  <c r="AD32" i="39" a="1"/>
  <c r="AD32" i="39" s="1"/>
  <c r="BE30" i="39" a="1"/>
  <c r="BE30" i="39" s="1"/>
  <c r="BA30" i="39" a="1"/>
  <c r="BA30" i="39" s="1"/>
  <c r="AW30" i="39" a="1"/>
  <c r="AW30" i="39" s="1"/>
  <c r="AS30" i="39" a="1"/>
  <c r="AS30" i="39" s="1"/>
  <c r="AO30" i="39" a="1"/>
  <c r="AO30" i="39" s="1"/>
  <c r="AK30" i="39" a="1"/>
  <c r="AK30" i="39" s="1"/>
  <c r="AG30" i="39" a="1"/>
  <c r="AG30" i="39" s="1"/>
  <c r="AC30" i="39" a="1"/>
  <c r="AC30" i="39" s="1"/>
  <c r="BD28" i="39" a="1"/>
  <c r="BD28" i="39" s="1"/>
  <c r="AZ28" i="39" a="1"/>
  <c r="AZ28" i="39" s="1"/>
  <c r="AV28" i="39" a="1"/>
  <c r="AV28" i="39" s="1"/>
  <c r="AR28" i="39" a="1"/>
  <c r="AR28" i="39" s="1"/>
  <c r="AN28" i="39" a="1"/>
  <c r="AN28" i="39" s="1"/>
  <c r="AJ28" i="39" a="1"/>
  <c r="AJ28" i="39" s="1"/>
  <c r="AF28" i="39" a="1"/>
  <c r="AF28" i="39" s="1"/>
  <c r="AB28" i="39" a="1"/>
  <c r="AB28" i="39" s="1"/>
  <c r="BA46" i="39" a="1"/>
  <c r="BA46" i="39" s="1"/>
  <c r="AK46" i="39" a="1"/>
  <c r="AK46" i="39" s="1"/>
  <c r="BD45" i="39" a="1"/>
  <c r="BD45" i="39" s="1"/>
  <c r="AZ45" i="39" a="1"/>
  <c r="AZ45" i="39" s="1"/>
  <c r="AV45" i="39" a="1"/>
  <c r="AV45" i="39" s="1"/>
  <c r="AR45" i="39" a="1"/>
  <c r="AR45" i="39" s="1"/>
  <c r="AN45" i="39" a="1"/>
  <c r="AN45" i="39" s="1"/>
  <c r="AJ45" i="39" a="1"/>
  <c r="AJ45" i="39" s="1"/>
  <c r="AF45" i="39" a="1"/>
  <c r="AF45" i="39" s="1"/>
  <c r="AB45" i="39" a="1"/>
  <c r="AB45" i="39" s="1"/>
  <c r="J44" i="39"/>
  <c r="BX44" i="39" s="1" a="1"/>
  <c r="BX44" i="39" s="1"/>
  <c r="BG43" i="39" a="1"/>
  <c r="BG43" i="39" s="1"/>
  <c r="BC43" i="39" a="1"/>
  <c r="BC43" i="39" s="1"/>
  <c r="AY43" i="39" a="1"/>
  <c r="AY43" i="39" s="1"/>
  <c r="AU43" i="39" a="1"/>
  <c r="AU43" i="39" s="1"/>
  <c r="AQ43" i="39" a="1"/>
  <c r="AQ43" i="39" s="1"/>
  <c r="AM43" i="39" a="1"/>
  <c r="AM43" i="39" s="1"/>
  <c r="AI43" i="39" a="1"/>
  <c r="AI43" i="39" s="1"/>
  <c r="AE43" i="39" a="1"/>
  <c r="AE43" i="39" s="1"/>
  <c r="BF41" i="39" a="1"/>
  <c r="BF41" i="39" s="1"/>
  <c r="BB41" i="39" a="1"/>
  <c r="BB41" i="39" s="1"/>
  <c r="AX41" i="39" a="1"/>
  <c r="AX41" i="39" s="1"/>
  <c r="AT41" i="39" a="1"/>
  <c r="AT41" i="39" s="1"/>
  <c r="AP41" i="39" a="1"/>
  <c r="AP41" i="39" s="1"/>
  <c r="AL41" i="39" a="1"/>
  <c r="AL41" i="39" s="1"/>
  <c r="AH41" i="39" a="1"/>
  <c r="AH41" i="39" s="1"/>
  <c r="AD41" i="39" a="1"/>
  <c r="AD41" i="39" s="1"/>
  <c r="BE39" i="39" a="1"/>
  <c r="BE39" i="39" s="1"/>
  <c r="BA39" i="39" a="1"/>
  <c r="BA39" i="39" s="1"/>
  <c r="AW39" i="39" a="1"/>
  <c r="AW39" i="39" s="1"/>
  <c r="AS39" i="39" a="1"/>
  <c r="AS39" i="39" s="1"/>
  <c r="AO39" i="39" a="1"/>
  <c r="AO39" i="39" s="1"/>
  <c r="AK39" i="39" a="1"/>
  <c r="AK39" i="39" s="1"/>
  <c r="AG39" i="39" a="1"/>
  <c r="AG39" i="39" s="1"/>
  <c r="AC39" i="39" a="1"/>
  <c r="AC39" i="39" s="1"/>
  <c r="BD37" i="39" a="1"/>
  <c r="BD37" i="39" s="1"/>
  <c r="AZ37" i="39" a="1"/>
  <c r="AZ37" i="39" s="1"/>
  <c r="AV37" i="39" a="1"/>
  <c r="AV37" i="39" s="1"/>
  <c r="AR37" i="39" a="1"/>
  <c r="AR37" i="39" s="1"/>
  <c r="AN37" i="39" a="1"/>
  <c r="AN37" i="39" s="1"/>
  <c r="AJ37" i="39" a="1"/>
  <c r="AJ37" i="39" s="1"/>
  <c r="AF37" i="39" a="1"/>
  <c r="AF37" i="39" s="1"/>
  <c r="AB37" i="39" a="1"/>
  <c r="AB37" i="39" s="1"/>
  <c r="J36" i="39"/>
  <c r="BX36" i="39" s="1" a="1"/>
  <c r="BX36" i="39" s="1"/>
  <c r="BG35" i="39" a="1"/>
  <c r="BG35" i="39" s="1"/>
  <c r="BC35" i="39" a="1"/>
  <c r="BC35" i="39" s="1"/>
  <c r="AY35" i="39" a="1"/>
  <c r="AY35" i="39" s="1"/>
  <c r="AU35" i="39" a="1"/>
  <c r="AU35" i="39" s="1"/>
  <c r="AQ35" i="39" a="1"/>
  <c r="AQ35" i="39" s="1"/>
  <c r="AM35" i="39" a="1"/>
  <c r="AM35" i="39" s="1"/>
  <c r="AI35" i="39" a="1"/>
  <c r="AI35" i="39" s="1"/>
  <c r="AE35" i="39" a="1"/>
  <c r="AE35" i="39" s="1"/>
  <c r="BF33" i="39" a="1"/>
  <c r="BF33" i="39" s="1"/>
  <c r="BB33" i="39" a="1"/>
  <c r="BB33" i="39" s="1"/>
  <c r="AX33" i="39" a="1"/>
  <c r="AX33" i="39" s="1"/>
  <c r="AT33" i="39" a="1"/>
  <c r="AT33" i="39" s="1"/>
  <c r="AP33" i="39" a="1"/>
  <c r="AP33" i="39" s="1"/>
  <c r="AL33" i="39" a="1"/>
  <c r="AL33" i="39" s="1"/>
  <c r="AH33" i="39" a="1"/>
  <c r="AH33" i="39" s="1"/>
  <c r="AD33" i="39" a="1"/>
  <c r="AD33" i="39" s="1"/>
  <c r="BE31" i="39" a="1"/>
  <c r="BE31" i="39" s="1"/>
  <c r="BA31" i="39" a="1"/>
  <c r="BA31" i="39" s="1"/>
  <c r="AW31" i="39" a="1"/>
  <c r="AW31" i="39" s="1"/>
  <c r="AS31" i="39" a="1"/>
  <c r="AS31" i="39" s="1"/>
  <c r="AO31" i="39" a="1"/>
  <c r="AO31" i="39" s="1"/>
  <c r="AK31" i="39" a="1"/>
  <c r="AK31" i="39" s="1"/>
  <c r="AG31" i="39" a="1"/>
  <c r="AG31" i="39" s="1"/>
  <c r="AC31" i="39" a="1"/>
  <c r="AC31" i="39" s="1"/>
  <c r="BD29" i="39" a="1"/>
  <c r="BD29" i="39" s="1"/>
  <c r="AZ29" i="39" a="1"/>
  <c r="AZ29" i="39" s="1"/>
  <c r="AV29" i="39" a="1"/>
  <c r="AV29" i="39" s="1"/>
  <c r="AR29" i="39" a="1"/>
  <c r="AR29" i="39" s="1"/>
  <c r="AN29" i="39" a="1"/>
  <c r="AN29" i="39" s="1"/>
  <c r="AJ29" i="39" a="1"/>
  <c r="AJ29" i="39" s="1"/>
  <c r="AF29" i="39" a="1"/>
  <c r="AF29" i="39" s="1"/>
  <c r="AB29" i="39" a="1"/>
  <c r="AB29" i="39" s="1"/>
  <c r="J28" i="39"/>
  <c r="BX28" i="39" s="1" a="1"/>
  <c r="BX28" i="39" s="1"/>
  <c r="BG27" i="39" a="1"/>
  <c r="BG27" i="39" s="1"/>
  <c r="BC27" i="39" a="1"/>
  <c r="BC27" i="39" s="1"/>
  <c r="AY27" i="39" a="1"/>
  <c r="AY27" i="39" s="1"/>
  <c r="AU27" i="39" a="1"/>
  <c r="AU27" i="39" s="1"/>
  <c r="AQ27" i="39" a="1"/>
  <c r="AQ27" i="39" s="1"/>
  <c r="AM27" i="39" a="1"/>
  <c r="AM27" i="39" s="1"/>
  <c r="AI27" i="39" a="1"/>
  <c r="AI27" i="39" s="1"/>
  <c r="DO27" i="39" s="1"/>
  <c r="AE27" i="39" a="1"/>
  <c r="AE27" i="39" s="1"/>
  <c r="BF25" i="39" a="1"/>
  <c r="BF25" i="39" s="1"/>
  <c r="BB25" i="39" a="1"/>
  <c r="BB25" i="39" s="1"/>
  <c r="AX25" i="39" a="1"/>
  <c r="AX25" i="39" s="1"/>
  <c r="J27" i="39"/>
  <c r="BX27" i="39" s="1" a="1"/>
  <c r="BX27" i="39" s="1"/>
  <c r="BC26" i="39" a="1"/>
  <c r="BC26" i="39" s="1"/>
  <c r="BF24" i="39" a="1"/>
  <c r="BF24" i="39" s="1"/>
  <c r="BB24" i="39" a="1"/>
  <c r="BB24" i="39" s="1"/>
  <c r="AX24" i="39" a="1"/>
  <c r="AX24" i="39" s="1"/>
  <c r="AT24" i="39" a="1"/>
  <c r="AT24" i="39" s="1"/>
  <c r="AP24" i="39" a="1"/>
  <c r="AP24" i="39" s="1"/>
  <c r="AL24" i="39" a="1"/>
  <c r="AL24" i="39" s="1"/>
  <c r="AH24" i="39" a="1"/>
  <c r="AH24" i="39" s="1"/>
  <c r="AD24" i="39" a="1"/>
  <c r="AD24" i="39" s="1"/>
  <c r="BE22" i="39" a="1"/>
  <c r="BE22" i="39" s="1"/>
  <c r="BA22" i="39" a="1"/>
  <c r="BA22" i="39" s="1"/>
  <c r="AW22" i="39" a="1"/>
  <c r="AW22" i="39" s="1"/>
  <c r="AS22" i="39" a="1"/>
  <c r="AS22" i="39" s="1"/>
  <c r="AO22" i="39" a="1"/>
  <c r="AO22" i="39" s="1"/>
  <c r="AK22" i="39" a="1"/>
  <c r="AK22" i="39" s="1"/>
  <c r="AG22" i="39" a="1"/>
  <c r="AG22" i="39" s="1"/>
  <c r="AC22" i="39" a="1"/>
  <c r="AC22" i="39" s="1"/>
  <c r="BD20" i="39" a="1"/>
  <c r="BD20" i="39" s="1"/>
  <c r="AZ20" i="39" a="1"/>
  <c r="AZ20" i="39" s="1"/>
  <c r="AV20" i="39" a="1"/>
  <c r="AV20" i="39" s="1"/>
  <c r="AR20" i="39" a="1"/>
  <c r="AR20" i="39" s="1"/>
  <c r="AN20" i="39" a="1"/>
  <c r="AN20" i="39" s="1"/>
  <c r="AJ20" i="39" a="1"/>
  <c r="AJ20" i="39" s="1"/>
  <c r="AF20" i="39" a="1"/>
  <c r="AF20" i="39" s="1"/>
  <c r="AB20" i="39" a="1"/>
  <c r="AB20" i="39" s="1"/>
  <c r="J19" i="39"/>
  <c r="BX19" i="39" s="1" a="1"/>
  <c r="BX19" i="39" s="1"/>
  <c r="BG18" i="39" a="1"/>
  <c r="BG18" i="39" s="1"/>
  <c r="BC18" i="39" a="1"/>
  <c r="BC18" i="39" s="1"/>
  <c r="AY18" i="39" a="1"/>
  <c r="AY18" i="39" s="1"/>
  <c r="AU18" i="39" a="1"/>
  <c r="AU18" i="39" s="1"/>
  <c r="AQ18" i="39" a="1"/>
  <c r="AQ18" i="39" s="1"/>
  <c r="AM18" i="39" a="1"/>
  <c r="AM18" i="39" s="1"/>
  <c r="AI18" i="39" a="1"/>
  <c r="AI18" i="39" s="1"/>
  <c r="AE18" i="39" a="1"/>
  <c r="AE18" i="39" s="1"/>
  <c r="BF16" i="39" a="1"/>
  <c r="BF16" i="39" s="1"/>
  <c r="BB16" i="39" a="1"/>
  <c r="BB16" i="39" s="1"/>
  <c r="AX16" i="39" a="1"/>
  <c r="AX16" i="39" s="1"/>
  <c r="AT16" i="39" a="1"/>
  <c r="AT16" i="39" s="1"/>
  <c r="AP16" i="39" a="1"/>
  <c r="AP16" i="39" s="1"/>
  <c r="AL16" i="39" a="1"/>
  <c r="AL16" i="39" s="1"/>
  <c r="AH16" i="39" a="1"/>
  <c r="AH16" i="39" s="1"/>
  <c r="AD16" i="39" a="1"/>
  <c r="AD16" i="39" s="1"/>
  <c r="BE14" i="39" a="1"/>
  <c r="BE14" i="39" s="1"/>
  <c r="BA14" i="39" a="1"/>
  <c r="BA14" i="39" s="1"/>
  <c r="AW14" i="39" a="1"/>
  <c r="AW14" i="39" s="1"/>
  <c r="AS14" i="39" a="1"/>
  <c r="AS14" i="39" s="1"/>
  <c r="AO14" i="39" a="1"/>
  <c r="AO14" i="39" s="1"/>
  <c r="AK14" i="39" a="1"/>
  <c r="AK14" i="39" s="1"/>
  <c r="AG14" i="39" a="1"/>
  <c r="AG14" i="39" s="1"/>
  <c r="AC14" i="39" a="1"/>
  <c r="AC14" i="39" s="1"/>
  <c r="BD12" i="39" a="1"/>
  <c r="BD12" i="39" s="1"/>
  <c r="AZ12" i="39" a="1"/>
  <c r="AZ12" i="39" s="1"/>
  <c r="AV12" i="39" a="1"/>
  <c r="AV12" i="39" s="1"/>
  <c r="AR12" i="39" a="1"/>
  <c r="AR12" i="39" s="1"/>
  <c r="AN12" i="39" a="1"/>
  <c r="AN12" i="39" s="1"/>
  <c r="AJ12" i="39" a="1"/>
  <c r="AJ12" i="39" s="1"/>
  <c r="AF12" i="39" a="1"/>
  <c r="AF12" i="39" s="1"/>
  <c r="AB12" i="39" a="1"/>
  <c r="AB12" i="39" s="1"/>
  <c r="J11" i="39"/>
  <c r="BX11" i="39" s="1" a="1"/>
  <c r="BX11" i="39" s="1"/>
  <c r="BG10" i="39" a="1"/>
  <c r="BG10" i="39" s="1"/>
  <c r="BC10" i="39" a="1"/>
  <c r="BC10" i="39" s="1"/>
  <c r="AY10" i="39" a="1"/>
  <c r="AY10" i="39" s="1"/>
  <c r="AU10" i="39" a="1"/>
  <c r="AU10" i="39" s="1"/>
  <c r="AQ10" i="39" a="1"/>
  <c r="AQ10" i="39" s="1"/>
  <c r="AM10" i="39" a="1"/>
  <c r="AM10" i="39" s="1"/>
  <c r="AI10" i="39" a="1"/>
  <c r="AI10" i="39" s="1"/>
  <c r="AE10" i="39" a="1"/>
  <c r="AE10" i="39" s="1"/>
  <c r="AY26" i="39" a="1"/>
  <c r="AY26" i="39" s="1"/>
  <c r="BA25" i="39" a="1"/>
  <c r="BA25" i="39" s="1"/>
  <c r="AT25" i="39" a="1"/>
  <c r="AT25" i="39" s="1"/>
  <c r="AP25" i="39" a="1"/>
  <c r="AP25" i="39" s="1"/>
  <c r="AL25" i="39" a="1"/>
  <c r="AL25" i="39" s="1"/>
  <c r="AH25" i="39" a="1"/>
  <c r="AH25" i="39" s="1"/>
  <c r="AD25" i="39" a="1"/>
  <c r="AD25" i="39" s="1"/>
  <c r="BE23" i="39" a="1"/>
  <c r="BE23" i="39" s="1"/>
  <c r="BA23" i="39" a="1"/>
  <c r="BA23" i="39" s="1"/>
  <c r="AW23" i="39" a="1"/>
  <c r="AW23" i="39" s="1"/>
  <c r="AS23" i="39" a="1"/>
  <c r="AS23" i="39" s="1"/>
  <c r="AO23" i="39" a="1"/>
  <c r="AO23" i="39" s="1"/>
  <c r="AK23" i="39" a="1"/>
  <c r="AK23" i="39" s="1"/>
  <c r="AG23" i="39" a="1"/>
  <c r="AG23" i="39" s="1"/>
  <c r="AC23" i="39" a="1"/>
  <c r="AC23" i="39" s="1"/>
  <c r="BD21" i="39" a="1"/>
  <c r="BD21" i="39" s="1"/>
  <c r="AZ21" i="39" a="1"/>
  <c r="AZ21" i="39" s="1"/>
  <c r="AV21" i="39" a="1"/>
  <c r="AV21" i="39" s="1"/>
  <c r="AR21" i="39" a="1"/>
  <c r="AR21" i="39" s="1"/>
  <c r="AN21" i="39" a="1"/>
  <c r="AN21" i="39" s="1"/>
  <c r="AJ21" i="39" a="1"/>
  <c r="AJ21" i="39" s="1"/>
  <c r="AF21" i="39" a="1"/>
  <c r="AF21" i="39" s="1"/>
  <c r="AB21" i="39" a="1"/>
  <c r="AB21" i="39" s="1"/>
  <c r="J20" i="39"/>
  <c r="BX20" i="39" s="1" a="1"/>
  <c r="BX20" i="39" s="1"/>
  <c r="BG19" i="39" a="1"/>
  <c r="BG19" i="39" s="1"/>
  <c r="BC19" i="39" a="1"/>
  <c r="BC19" i="39" s="1"/>
  <c r="AY19" i="39" a="1"/>
  <c r="AY19" i="39" s="1"/>
  <c r="AU19" i="39" a="1"/>
  <c r="AU19" i="39" s="1"/>
  <c r="AQ19" i="39" a="1"/>
  <c r="AQ19" i="39" s="1"/>
  <c r="AM19" i="39" a="1"/>
  <c r="AM19" i="39" s="1"/>
  <c r="AI19" i="39" a="1"/>
  <c r="AI19" i="39" s="1"/>
  <c r="AE19" i="39" a="1"/>
  <c r="AE19" i="39" s="1"/>
  <c r="DK19" i="39" s="1"/>
  <c r="BF17" i="39" a="1"/>
  <c r="BF17" i="39" s="1"/>
  <c r="BB17" i="39" a="1"/>
  <c r="BB17" i="39" s="1"/>
  <c r="AX17" i="39" a="1"/>
  <c r="AX17" i="39" s="1"/>
  <c r="AT17" i="39" a="1"/>
  <c r="AT17" i="39" s="1"/>
  <c r="AP17" i="39" a="1"/>
  <c r="AP17" i="39" s="1"/>
  <c r="AL17" i="39" a="1"/>
  <c r="AL17" i="39" s="1"/>
  <c r="AH17" i="39" a="1"/>
  <c r="AH17" i="39" s="1"/>
  <c r="AD17" i="39" a="1"/>
  <c r="AD17" i="39" s="1"/>
  <c r="BE15" i="39" a="1"/>
  <c r="BE15" i="39" s="1"/>
  <c r="BA15" i="39" a="1"/>
  <c r="BA15" i="39" s="1"/>
  <c r="AW15" i="39" a="1"/>
  <c r="AW15" i="39" s="1"/>
  <c r="AS15" i="39" a="1"/>
  <c r="AS15" i="39" s="1"/>
  <c r="AO15" i="39" a="1"/>
  <c r="AO15" i="39" s="1"/>
  <c r="AK15" i="39" a="1"/>
  <c r="AK15" i="39" s="1"/>
  <c r="AG15" i="39" a="1"/>
  <c r="AG15" i="39" s="1"/>
  <c r="AC15" i="39" a="1"/>
  <c r="AC15" i="39" s="1"/>
  <c r="DI15" i="39" s="1"/>
  <c r="BD13" i="39" a="1"/>
  <c r="BD13" i="39" s="1"/>
  <c r="AZ13" i="39" a="1"/>
  <c r="AZ13" i="39" s="1"/>
  <c r="AV13" i="39" a="1"/>
  <c r="AV13" i="39" s="1"/>
  <c r="AR13" i="39" a="1"/>
  <c r="AR13" i="39" s="1"/>
  <c r="AN13" i="39" a="1"/>
  <c r="AN13" i="39" s="1"/>
  <c r="AJ13" i="39" a="1"/>
  <c r="AJ13" i="39" s="1"/>
  <c r="AF13" i="39" a="1"/>
  <c r="AF13" i="39" s="1"/>
  <c r="AB13" i="39" a="1"/>
  <c r="AB13" i="39" s="1"/>
  <c r="DH13" i="39" s="1"/>
  <c r="J12" i="39"/>
  <c r="BX12" i="39" s="1" a="1"/>
  <c r="BX12" i="39" s="1"/>
  <c r="BG11" i="39" a="1"/>
  <c r="BG11" i="39" s="1"/>
  <c r="BC11" i="39" a="1"/>
  <c r="BC11" i="39" s="1"/>
  <c r="AY11" i="39" a="1"/>
  <c r="AY11" i="39" s="1"/>
  <c r="AU11" i="39" a="1"/>
  <c r="AU11" i="39" s="1"/>
  <c r="AQ11" i="39" a="1"/>
  <c r="AQ11" i="39" s="1"/>
  <c r="AM11" i="39" a="1"/>
  <c r="AM11" i="39" s="1"/>
  <c r="AI11" i="39" a="1"/>
  <c r="AI11" i="39" s="1"/>
  <c r="AE11" i="39" a="1"/>
  <c r="AE11" i="39" s="1"/>
  <c r="BF9" i="39" a="1"/>
  <c r="BF9" i="39" s="1"/>
  <c r="BB9" i="39" a="1"/>
  <c r="BB9" i="39" s="1"/>
  <c r="AX9" i="39" a="1"/>
  <c r="AX9" i="39" s="1"/>
  <c r="AT9" i="39" a="1"/>
  <c r="AT9" i="39" s="1"/>
  <c r="AP9" i="39" a="1"/>
  <c r="AP9" i="39" s="1"/>
  <c r="AL9" i="39" a="1"/>
  <c r="AL9" i="39" s="1"/>
  <c r="AH9" i="39" a="1"/>
  <c r="AH9" i="39" s="1"/>
  <c r="DN9" i="39" s="1"/>
  <c r="AD9" i="39" a="1"/>
  <c r="AD9" i="39" s="1"/>
  <c r="BE7" i="39" a="1"/>
  <c r="BE7" i="39" s="1"/>
  <c r="BA7" i="39" a="1"/>
  <c r="BA7" i="39" s="1"/>
  <c r="AW7" i="39" a="1"/>
  <c r="AW7" i="39" s="1"/>
  <c r="AS7" i="39" a="1"/>
  <c r="AS7" i="39" s="1"/>
  <c r="AO7" i="39" a="1"/>
  <c r="AO7" i="39" s="1"/>
  <c r="AK7" i="39" a="1"/>
  <c r="AK7" i="39" s="1"/>
  <c r="AG7" i="39" a="1"/>
  <c r="AG7" i="39" s="1"/>
  <c r="AC7" i="39" a="1"/>
  <c r="AC7" i="39" s="1"/>
  <c r="AU26" i="39" a="1"/>
  <c r="AU26" i="39" s="1"/>
  <c r="BE24" i="39" a="1"/>
  <c r="BE24" i="39" s="1"/>
  <c r="BA24" i="39" a="1"/>
  <c r="BA24" i="39" s="1"/>
  <c r="AW24" i="39" a="1"/>
  <c r="AW24" i="39" s="1"/>
  <c r="AS24" i="39" a="1"/>
  <c r="AS24" i="39" s="1"/>
  <c r="AO24" i="39" a="1"/>
  <c r="AO24" i="39" s="1"/>
  <c r="AK24" i="39" a="1"/>
  <c r="AK24" i="39" s="1"/>
  <c r="AG24" i="39" a="1"/>
  <c r="AG24" i="39" s="1"/>
  <c r="AC24" i="39" a="1"/>
  <c r="AC24" i="39" s="1"/>
  <c r="BD22" i="39" a="1"/>
  <c r="BD22" i="39" s="1"/>
  <c r="AZ22" i="39" a="1"/>
  <c r="AZ22" i="39" s="1"/>
  <c r="AV22" i="39" a="1"/>
  <c r="AV22" i="39" s="1"/>
  <c r="AR22" i="39" a="1"/>
  <c r="AR22" i="39" s="1"/>
  <c r="AN22" i="39" a="1"/>
  <c r="AN22" i="39" s="1"/>
  <c r="AJ22" i="39" a="1"/>
  <c r="AJ22" i="39" s="1"/>
  <c r="DP22" i="39" s="1"/>
  <c r="AF22" i="39" a="1"/>
  <c r="AF22" i="39" s="1"/>
  <c r="AB22" i="39" a="1"/>
  <c r="AB22" i="39" s="1"/>
  <c r="J21" i="39"/>
  <c r="BX21" i="39" s="1" a="1"/>
  <c r="BX21" i="39" s="1"/>
  <c r="BG20" i="39" a="1"/>
  <c r="BG20" i="39" s="1"/>
  <c r="BC20" i="39" a="1"/>
  <c r="BC20" i="39" s="1"/>
  <c r="AY20" i="39" a="1"/>
  <c r="AY20" i="39" s="1"/>
  <c r="AU20" i="39" a="1"/>
  <c r="AU20" i="39" s="1"/>
  <c r="AQ20" i="39" a="1"/>
  <c r="AQ20" i="39" s="1"/>
  <c r="AM20" i="39" a="1"/>
  <c r="AM20" i="39" s="1"/>
  <c r="AI20" i="39" a="1"/>
  <c r="AI20" i="39" s="1"/>
  <c r="AE20" i="39" a="1"/>
  <c r="AE20" i="39" s="1"/>
  <c r="BF18" i="39" a="1"/>
  <c r="BF18" i="39" s="1"/>
  <c r="BB18" i="39" a="1"/>
  <c r="BB18" i="39" s="1"/>
  <c r="AX18" i="39" a="1"/>
  <c r="AX18" i="39" s="1"/>
  <c r="AT18" i="39" a="1"/>
  <c r="AT18" i="39" s="1"/>
  <c r="AP18" i="39" a="1"/>
  <c r="AP18" i="39" s="1"/>
  <c r="AL18" i="39" a="1"/>
  <c r="AL18" i="39" s="1"/>
  <c r="AH18" i="39" a="1"/>
  <c r="AH18" i="39" s="1"/>
  <c r="AD18" i="39" a="1"/>
  <c r="AD18" i="39" s="1"/>
  <c r="BE16" i="39" a="1"/>
  <c r="BE16" i="39" s="1"/>
  <c r="BA16" i="39" a="1"/>
  <c r="BA16" i="39" s="1"/>
  <c r="AW16" i="39" a="1"/>
  <c r="AW16" i="39" s="1"/>
  <c r="AS16" i="39" a="1"/>
  <c r="AS16" i="39" s="1"/>
  <c r="AO16" i="39" a="1"/>
  <c r="AO16" i="39" s="1"/>
  <c r="DU16" i="39" s="1"/>
  <c r="AK16" i="39" a="1"/>
  <c r="AK16" i="39" s="1"/>
  <c r="AG16" i="39" a="1"/>
  <c r="AG16" i="39" s="1"/>
  <c r="AC16" i="39" a="1"/>
  <c r="AC16" i="39" s="1"/>
  <c r="BD14" i="39" a="1"/>
  <c r="BD14" i="39" s="1"/>
  <c r="AZ14" i="39" a="1"/>
  <c r="AZ14" i="39" s="1"/>
  <c r="AV14" i="39" a="1"/>
  <c r="AV14" i="39" s="1"/>
  <c r="AR14" i="39" a="1"/>
  <c r="AR14" i="39" s="1"/>
  <c r="AN14" i="39" a="1"/>
  <c r="AN14" i="39" s="1"/>
  <c r="AJ14" i="39" a="1"/>
  <c r="AJ14" i="39" s="1"/>
  <c r="AF14" i="39" a="1"/>
  <c r="AF14" i="39" s="1"/>
  <c r="AB14" i="39" a="1"/>
  <c r="AB14" i="39" s="1"/>
  <c r="J13" i="39"/>
  <c r="BX13" i="39" s="1" a="1"/>
  <c r="BX13" i="39" s="1"/>
  <c r="BG12" i="39" a="1"/>
  <c r="BG12" i="39" s="1"/>
  <c r="BC12" i="39" a="1"/>
  <c r="BC12" i="39" s="1"/>
  <c r="AY12" i="39" a="1"/>
  <c r="AY12" i="39" s="1"/>
  <c r="AU12" i="39" a="1"/>
  <c r="AU12" i="39" s="1"/>
  <c r="CE12" i="39" s="1"/>
  <c r="AQ12" i="39" a="1"/>
  <c r="AQ12" i="39" s="1"/>
  <c r="AM12" i="39" a="1"/>
  <c r="AM12" i="39" s="1"/>
  <c r="AI12" i="39" a="1"/>
  <c r="AI12" i="39" s="1"/>
  <c r="AE12" i="39" a="1"/>
  <c r="AE12" i="39" s="1"/>
  <c r="BF10" i="39" a="1"/>
  <c r="BF10" i="39" s="1"/>
  <c r="BB10" i="39" a="1"/>
  <c r="BB10" i="39" s="1"/>
  <c r="AX10" i="39" a="1"/>
  <c r="AX10" i="39" s="1"/>
  <c r="AT10" i="39" a="1"/>
  <c r="AT10" i="39" s="1"/>
  <c r="AP10" i="39" a="1"/>
  <c r="AP10" i="39" s="1"/>
  <c r="AL10" i="39" a="1"/>
  <c r="AL10" i="39" s="1"/>
  <c r="AH10" i="39" a="1"/>
  <c r="AH10" i="39" s="1"/>
  <c r="AD10" i="39" a="1"/>
  <c r="AD10" i="39" s="1"/>
  <c r="AQ26" i="39" a="1"/>
  <c r="AQ26" i="39" s="1"/>
  <c r="AZ25" i="39" a="1"/>
  <c r="AZ25" i="39" s="1"/>
  <c r="AS25" i="39" a="1"/>
  <c r="AS25" i="39" s="1"/>
  <c r="AO25" i="39" a="1"/>
  <c r="AO25" i="39" s="1"/>
  <c r="AK25" i="39" a="1"/>
  <c r="AK25" i="39" s="1"/>
  <c r="AG25" i="39" a="1"/>
  <c r="AG25" i="39" s="1"/>
  <c r="AC25" i="39" a="1"/>
  <c r="AC25" i="39" s="1"/>
  <c r="BD23" i="39" a="1"/>
  <c r="BD23" i="39" s="1"/>
  <c r="AZ23" i="39" a="1"/>
  <c r="AZ23" i="39" s="1"/>
  <c r="AV23" i="39" a="1"/>
  <c r="AV23" i="39" s="1"/>
  <c r="AR23" i="39" a="1"/>
  <c r="AR23" i="39" s="1"/>
  <c r="AN23" i="39" a="1"/>
  <c r="AN23" i="39" s="1"/>
  <c r="DT23" i="39" s="1"/>
  <c r="AJ23" i="39" a="1"/>
  <c r="AJ23" i="39" s="1"/>
  <c r="AF23" i="39" a="1"/>
  <c r="AF23" i="39" s="1"/>
  <c r="AB23" i="39" a="1"/>
  <c r="AB23" i="39" s="1"/>
  <c r="J22" i="39"/>
  <c r="BX22" i="39" s="1" a="1"/>
  <c r="BX22" i="39" s="1"/>
  <c r="BG21" i="39" a="1"/>
  <c r="BG21" i="39" s="1"/>
  <c r="BC21" i="39" a="1"/>
  <c r="BC21" i="39" s="1"/>
  <c r="AY21" i="39" a="1"/>
  <c r="AY21" i="39" s="1"/>
  <c r="AU21" i="39" a="1"/>
  <c r="AU21" i="39" s="1"/>
  <c r="AQ21" i="39" a="1"/>
  <c r="AQ21" i="39" s="1"/>
  <c r="AM21" i="39" a="1"/>
  <c r="AM21" i="39" s="1"/>
  <c r="AI21" i="39" a="1"/>
  <c r="AI21" i="39" s="1"/>
  <c r="AE21" i="39" a="1"/>
  <c r="AE21" i="39" s="1"/>
  <c r="BF19" i="39" a="1"/>
  <c r="BF19" i="39" s="1"/>
  <c r="BB19" i="39" a="1"/>
  <c r="BB19" i="39" s="1"/>
  <c r="AX19" i="39" a="1"/>
  <c r="AX19" i="39" s="1"/>
  <c r="AT19" i="39" a="1"/>
  <c r="AT19" i="39" s="1"/>
  <c r="CT19" i="39" s="1"/>
  <c r="AP19" i="39" a="1"/>
  <c r="AP19" i="39" s="1"/>
  <c r="AL19" i="39" a="1"/>
  <c r="AL19" i="39" s="1"/>
  <c r="AH19" i="39" a="1"/>
  <c r="AH19" i="39" s="1"/>
  <c r="AD19" i="39" a="1"/>
  <c r="AD19" i="39" s="1"/>
  <c r="BE17" i="39" a="1"/>
  <c r="BE17" i="39" s="1"/>
  <c r="BA17" i="39" a="1"/>
  <c r="BA17" i="39" s="1"/>
  <c r="AW17" i="39" a="1"/>
  <c r="AW17" i="39" s="1"/>
  <c r="AS17" i="39" a="1"/>
  <c r="AS17" i="39" s="1"/>
  <c r="CC17" i="39" s="1"/>
  <c r="AO17" i="39" a="1"/>
  <c r="AO17" i="39" s="1"/>
  <c r="AK17" i="39" a="1"/>
  <c r="AK17" i="39" s="1"/>
  <c r="AG17" i="39" a="1"/>
  <c r="AG17" i="39" s="1"/>
  <c r="AC17" i="39" a="1"/>
  <c r="AC17" i="39" s="1"/>
  <c r="BD15" i="39" a="1"/>
  <c r="BD15" i="39" s="1"/>
  <c r="AZ15" i="39" a="1"/>
  <c r="AZ15" i="39" s="1"/>
  <c r="AV15" i="39" a="1"/>
  <c r="AV15" i="39" s="1"/>
  <c r="AR15" i="39" a="1"/>
  <c r="AR15" i="39" s="1"/>
  <c r="AN15" i="39" a="1"/>
  <c r="AN15" i="39" s="1"/>
  <c r="AJ15" i="39" a="1"/>
  <c r="AJ15" i="39" s="1"/>
  <c r="AF15" i="39" a="1"/>
  <c r="AF15" i="39" s="1"/>
  <c r="AB15" i="39" a="1"/>
  <c r="AB15" i="39" s="1"/>
  <c r="J14" i="39"/>
  <c r="BX14" i="39" s="1" a="1"/>
  <c r="BX14" i="39" s="1"/>
  <c r="BG13" i="39" a="1"/>
  <c r="BG13" i="39" s="1"/>
  <c r="BC13" i="39" a="1"/>
  <c r="BC13" i="39" s="1"/>
  <c r="AY13" i="39" a="1"/>
  <c r="AY13" i="39" s="1"/>
  <c r="AU13" i="39" a="1"/>
  <c r="AU13" i="39" s="1"/>
  <c r="AQ13" i="39" a="1"/>
  <c r="AQ13" i="39" s="1"/>
  <c r="AM13" i="39" a="1"/>
  <c r="AM13" i="39" s="1"/>
  <c r="AI13" i="39" a="1"/>
  <c r="AI13" i="39" s="1"/>
  <c r="AE13" i="39" a="1"/>
  <c r="AE13" i="39" s="1"/>
  <c r="BF11" i="39" a="1"/>
  <c r="BF11" i="39" s="1"/>
  <c r="BB11" i="39" a="1"/>
  <c r="BB11" i="39" s="1"/>
  <c r="AX11" i="39" a="1"/>
  <c r="AX11" i="39" s="1"/>
  <c r="AT11" i="39" a="1"/>
  <c r="AT11" i="39" s="1"/>
  <c r="AP11" i="39" a="1"/>
  <c r="AP11" i="39" s="1"/>
  <c r="AL11" i="39" a="1"/>
  <c r="AL11" i="39" s="1"/>
  <c r="AH11" i="39" a="1"/>
  <c r="AH11" i="39" s="1"/>
  <c r="AD11" i="39" a="1"/>
  <c r="AD11" i="39" s="1"/>
  <c r="BE9" i="39" a="1"/>
  <c r="BE9" i="39" s="1"/>
  <c r="BA9" i="39" a="1"/>
  <c r="BA9" i="39" s="1"/>
  <c r="AW9" i="39" a="1"/>
  <c r="AW9" i="39" s="1"/>
  <c r="AS9" i="39" a="1"/>
  <c r="AS9" i="39" s="1"/>
  <c r="AO9" i="39" a="1"/>
  <c r="AO9" i="39" s="1"/>
  <c r="AK9" i="39" a="1"/>
  <c r="AK9" i="39" s="1"/>
  <c r="AG9" i="39" a="1"/>
  <c r="AG9" i="39" s="1"/>
  <c r="AC9" i="39" a="1"/>
  <c r="AC9" i="39" s="1"/>
  <c r="AM26" i="39" a="1"/>
  <c r="AM26" i="39" s="1"/>
  <c r="DS26" i="39" s="1"/>
  <c r="BD24" i="39" a="1"/>
  <c r="BD24" i="39" s="1"/>
  <c r="AZ24" i="39" a="1"/>
  <c r="AZ24" i="39" s="1"/>
  <c r="AV24" i="39" a="1"/>
  <c r="AV24" i="39" s="1"/>
  <c r="AR24" i="39" a="1"/>
  <c r="AR24" i="39" s="1"/>
  <c r="AN24" i="39" a="1"/>
  <c r="AN24" i="39" s="1"/>
  <c r="AJ24" i="39" a="1"/>
  <c r="AJ24" i="39" s="1"/>
  <c r="AF24" i="39" a="1"/>
  <c r="AF24" i="39" s="1"/>
  <c r="AB24" i="39" a="1"/>
  <c r="AB24" i="39" s="1"/>
  <c r="J23" i="39"/>
  <c r="BX23" i="39" s="1" a="1"/>
  <c r="BX23" i="39" s="1"/>
  <c r="BG22" i="39" a="1"/>
  <c r="BG22" i="39" s="1"/>
  <c r="BC22" i="39" a="1"/>
  <c r="BC22" i="39" s="1"/>
  <c r="AY22" i="39" a="1"/>
  <c r="AY22" i="39" s="1"/>
  <c r="AU22" i="39" a="1"/>
  <c r="AU22" i="39" s="1"/>
  <c r="AQ22" i="39" a="1"/>
  <c r="AQ22" i="39" s="1"/>
  <c r="AM22" i="39" a="1"/>
  <c r="AM22" i="39" s="1"/>
  <c r="AI22" i="39" a="1"/>
  <c r="AI22" i="39" s="1"/>
  <c r="AE22" i="39" a="1"/>
  <c r="AE22" i="39" s="1"/>
  <c r="BF20" i="39" a="1"/>
  <c r="BF20" i="39" s="1"/>
  <c r="BB20" i="39" a="1"/>
  <c r="BB20" i="39" s="1"/>
  <c r="AX20" i="39" a="1"/>
  <c r="AX20" i="39" s="1"/>
  <c r="AT20" i="39" a="1"/>
  <c r="AT20" i="39" s="1"/>
  <c r="AP20" i="39" a="1"/>
  <c r="AP20" i="39" s="1"/>
  <c r="AL20" i="39" a="1"/>
  <c r="AL20" i="39" s="1"/>
  <c r="AH20" i="39" a="1"/>
  <c r="AH20" i="39" s="1"/>
  <c r="AD20" i="39" a="1"/>
  <c r="AD20" i="39" s="1"/>
  <c r="BE18" i="39" a="1"/>
  <c r="BE18" i="39" s="1"/>
  <c r="BA18" i="39" a="1"/>
  <c r="BA18" i="39" s="1"/>
  <c r="AW18" i="39" a="1"/>
  <c r="AW18" i="39" s="1"/>
  <c r="AS18" i="39" a="1"/>
  <c r="AS18" i="39" s="1"/>
  <c r="AO18" i="39" a="1"/>
  <c r="AO18" i="39" s="1"/>
  <c r="AK18" i="39" a="1"/>
  <c r="AK18" i="39" s="1"/>
  <c r="AG18" i="39" a="1"/>
  <c r="AG18" i="39" s="1"/>
  <c r="AC18" i="39" a="1"/>
  <c r="AC18" i="39" s="1"/>
  <c r="BD16" i="39" a="1"/>
  <c r="BD16" i="39" s="1"/>
  <c r="DD16" i="39" s="1"/>
  <c r="AZ16" i="39" a="1"/>
  <c r="AZ16" i="39" s="1"/>
  <c r="AV16" i="39" a="1"/>
  <c r="AV16" i="39" s="1"/>
  <c r="AR16" i="39" a="1"/>
  <c r="AR16" i="39" s="1"/>
  <c r="AN16" i="39" a="1"/>
  <c r="AN16" i="39" s="1"/>
  <c r="AJ16" i="39" a="1"/>
  <c r="AJ16" i="39" s="1"/>
  <c r="AF16" i="39" a="1"/>
  <c r="AF16" i="39" s="1"/>
  <c r="AB16" i="39" a="1"/>
  <c r="AB16" i="39" s="1"/>
  <c r="J15" i="39"/>
  <c r="BX15" i="39" s="1" a="1"/>
  <c r="BX15" i="39" s="1"/>
  <c r="BG14" i="39" a="1"/>
  <c r="BG14" i="39" s="1"/>
  <c r="BC14" i="39" a="1"/>
  <c r="BC14" i="39" s="1"/>
  <c r="AY14" i="39" a="1"/>
  <c r="AY14" i="39" s="1"/>
  <c r="AU14" i="39" a="1"/>
  <c r="AU14" i="39" s="1"/>
  <c r="AQ14" i="39" a="1"/>
  <c r="AQ14" i="39" s="1"/>
  <c r="AM14" i="39" a="1"/>
  <c r="AM14" i="39" s="1"/>
  <c r="AI14" i="39" a="1"/>
  <c r="AI14" i="39" s="1"/>
  <c r="AE14" i="39" a="1"/>
  <c r="AE14" i="39" s="1"/>
  <c r="BF12" i="39" a="1"/>
  <c r="BF12" i="39" s="1"/>
  <c r="BB12" i="39" a="1"/>
  <c r="BB12" i="39" s="1"/>
  <c r="AX12" i="39" a="1"/>
  <c r="AX12" i="39" s="1"/>
  <c r="AT12" i="39" a="1"/>
  <c r="AT12" i="39" s="1"/>
  <c r="AP12" i="39" a="1"/>
  <c r="AP12" i="39" s="1"/>
  <c r="AL12" i="39" a="1"/>
  <c r="AL12" i="39" s="1"/>
  <c r="AH12" i="39" a="1"/>
  <c r="AH12" i="39" s="1"/>
  <c r="AD12" i="39" a="1"/>
  <c r="AD12" i="39" s="1"/>
  <c r="BE10" i="39" a="1"/>
  <c r="BE10" i="39" s="1"/>
  <c r="BA10" i="39" a="1"/>
  <c r="BA10" i="39" s="1"/>
  <c r="AW10" i="39" a="1"/>
  <c r="AW10" i="39" s="1"/>
  <c r="AS10" i="39" a="1"/>
  <c r="AS10" i="39" s="1"/>
  <c r="AO10" i="39" a="1"/>
  <c r="AO10" i="39" s="1"/>
  <c r="AK10" i="39" a="1"/>
  <c r="AK10" i="39" s="1"/>
  <c r="AG10" i="39" a="1"/>
  <c r="AG10" i="39" s="1"/>
  <c r="AC10" i="39" a="1"/>
  <c r="AC10" i="39" s="1"/>
  <c r="DI10" i="39" s="1"/>
  <c r="AI26" i="39" a="1"/>
  <c r="AI26" i="39" s="1"/>
  <c r="DO26" i="39" s="1"/>
  <c r="BE25" i="39" a="1"/>
  <c r="BE25" i="39" s="1"/>
  <c r="AW25" i="39" a="1"/>
  <c r="AW25" i="39" s="1"/>
  <c r="AR25" i="39" a="1"/>
  <c r="AR25" i="39" s="1"/>
  <c r="AN25" i="39" a="1"/>
  <c r="AN25" i="39" s="1"/>
  <c r="AJ25" i="39" a="1"/>
  <c r="AJ25" i="39" s="1"/>
  <c r="AF25" i="39" a="1"/>
  <c r="AF25" i="39" s="1"/>
  <c r="AB25" i="39" a="1"/>
  <c r="AB25" i="39" s="1"/>
  <c r="J24" i="39"/>
  <c r="BX24" i="39" s="1" a="1"/>
  <c r="BX24" i="39" s="1"/>
  <c r="BG23" i="39" a="1"/>
  <c r="BG23" i="39" s="1"/>
  <c r="BC23" i="39" a="1"/>
  <c r="BC23" i="39" s="1"/>
  <c r="AY23" i="39" a="1"/>
  <c r="AY23" i="39" s="1"/>
  <c r="AU23" i="39" a="1"/>
  <c r="AU23" i="39" s="1"/>
  <c r="AQ23" i="39" a="1"/>
  <c r="AQ23" i="39" s="1"/>
  <c r="AM23" i="39" a="1"/>
  <c r="AM23" i="39" s="1"/>
  <c r="AI23" i="39" a="1"/>
  <c r="AI23" i="39" s="1"/>
  <c r="AE23" i="39" a="1"/>
  <c r="AE23" i="39" s="1"/>
  <c r="BF21" i="39" a="1"/>
  <c r="BF21" i="39" s="1"/>
  <c r="BB21" i="39" a="1"/>
  <c r="BB21" i="39" s="1"/>
  <c r="AX21" i="39" a="1"/>
  <c r="AX21" i="39" s="1"/>
  <c r="AT21" i="39" a="1"/>
  <c r="AT21" i="39" s="1"/>
  <c r="AP21" i="39" a="1"/>
  <c r="AP21" i="39" s="1"/>
  <c r="AL21" i="39" a="1"/>
  <c r="AL21" i="39" s="1"/>
  <c r="AH21" i="39" a="1"/>
  <c r="AH21" i="39" s="1"/>
  <c r="DN21" i="39" s="1"/>
  <c r="AD21" i="39" a="1"/>
  <c r="AD21" i="39" s="1"/>
  <c r="BE19" i="39" a="1"/>
  <c r="BE19" i="39" s="1"/>
  <c r="BA19" i="39" a="1"/>
  <c r="BA19" i="39" s="1"/>
  <c r="AW19" i="39" a="1"/>
  <c r="AW19" i="39" s="1"/>
  <c r="AS19" i="39" a="1"/>
  <c r="AS19" i="39" s="1"/>
  <c r="AO19" i="39" a="1"/>
  <c r="AO19" i="39" s="1"/>
  <c r="AK19" i="39" a="1"/>
  <c r="AK19" i="39" s="1"/>
  <c r="AG19" i="39" a="1"/>
  <c r="AG19" i="39" s="1"/>
  <c r="DM19" i="39" s="1"/>
  <c r="AC19" i="39" a="1"/>
  <c r="AC19" i="39" s="1"/>
  <c r="BD17" i="39" a="1"/>
  <c r="BD17" i="39" s="1"/>
  <c r="AZ17" i="39" a="1"/>
  <c r="AZ17" i="39" s="1"/>
  <c r="AV17" i="39" a="1"/>
  <c r="AV17" i="39" s="1"/>
  <c r="AR17" i="39" a="1"/>
  <c r="AR17" i="39" s="1"/>
  <c r="AN17" i="39" a="1"/>
  <c r="AN17" i="39" s="1"/>
  <c r="AJ17" i="39" a="1"/>
  <c r="AJ17" i="39" s="1"/>
  <c r="AF17" i="39" a="1"/>
  <c r="AF17" i="39" s="1"/>
  <c r="DL17" i="39" s="1"/>
  <c r="AB17" i="39" a="1"/>
  <c r="AB17" i="39" s="1"/>
  <c r="J16" i="39"/>
  <c r="BX16" i="39" s="1" a="1"/>
  <c r="BX16" i="39" s="1"/>
  <c r="BG15" i="39" a="1"/>
  <c r="BG15" i="39" s="1"/>
  <c r="BC15" i="39" a="1"/>
  <c r="BC15" i="39" s="1"/>
  <c r="AY15" i="39" a="1"/>
  <c r="AY15" i="39" s="1"/>
  <c r="AU15" i="39" a="1"/>
  <c r="AU15" i="39" s="1"/>
  <c r="AQ15" i="39" a="1"/>
  <c r="AQ15" i="39" s="1"/>
  <c r="AM15" i="39" a="1"/>
  <c r="AM15" i="39" s="1"/>
  <c r="DS15" i="39" s="1"/>
  <c r="AI15" i="39" a="1"/>
  <c r="AI15" i="39" s="1"/>
  <c r="AE15" i="39" a="1"/>
  <c r="AE15" i="39" s="1"/>
  <c r="BF13" i="39" a="1"/>
  <c r="BF13" i="39" s="1"/>
  <c r="BB13" i="39" a="1"/>
  <c r="BB13" i="39" s="1"/>
  <c r="AX13" i="39" a="1"/>
  <c r="AX13" i="39" s="1"/>
  <c r="AT13" i="39" a="1"/>
  <c r="AT13" i="39" s="1"/>
  <c r="AP13" i="39" a="1"/>
  <c r="AP13" i="39" s="1"/>
  <c r="AL13" i="39" a="1"/>
  <c r="AL13" i="39" s="1"/>
  <c r="DR13" i="39" s="1"/>
  <c r="AH13" i="39" a="1"/>
  <c r="AH13" i="39" s="1"/>
  <c r="AD13" i="39" a="1"/>
  <c r="AD13" i="39" s="1"/>
  <c r="BE11" i="39" a="1"/>
  <c r="BE11" i="39" s="1"/>
  <c r="BA11" i="39" a="1"/>
  <c r="BA11" i="39" s="1"/>
  <c r="AW11" i="39" a="1"/>
  <c r="AW11" i="39" s="1"/>
  <c r="AS11" i="39" a="1"/>
  <c r="AS11" i="39" s="1"/>
  <c r="AO11" i="39" a="1"/>
  <c r="AO11" i="39" s="1"/>
  <c r="AK11" i="39" a="1"/>
  <c r="AK11" i="39" s="1"/>
  <c r="AG11" i="39" a="1"/>
  <c r="AG11" i="39" s="1"/>
  <c r="AC11" i="39" a="1"/>
  <c r="AC11" i="39" s="1"/>
  <c r="AE26" i="39" a="1"/>
  <c r="AE26" i="39" s="1"/>
  <c r="DK26" i="39" s="1"/>
  <c r="J25" i="39"/>
  <c r="BX25" i="39" s="1" a="1"/>
  <c r="BX25" i="39" s="1"/>
  <c r="BG24" i="39" a="1"/>
  <c r="BG24" i="39" s="1"/>
  <c r="BC24" i="39" a="1"/>
  <c r="BC24" i="39" s="1"/>
  <c r="AY24" i="39" a="1"/>
  <c r="AY24" i="39" s="1"/>
  <c r="AU24" i="39" a="1"/>
  <c r="AU24" i="39" s="1"/>
  <c r="AQ24" i="39" a="1"/>
  <c r="AQ24" i="39" s="1"/>
  <c r="AM24" i="39" a="1"/>
  <c r="AM24" i="39" s="1"/>
  <c r="AI24" i="39" a="1"/>
  <c r="AI24" i="39" s="1"/>
  <c r="AE24" i="39" a="1"/>
  <c r="AE24" i="39" s="1"/>
  <c r="BF22" i="39" a="1"/>
  <c r="BF22" i="39" s="1"/>
  <c r="BB22" i="39" a="1"/>
  <c r="BB22" i="39" s="1"/>
  <c r="AX22" i="39" a="1"/>
  <c r="AX22" i="39" s="1"/>
  <c r="AT22" i="39" a="1"/>
  <c r="AT22" i="39" s="1"/>
  <c r="AP22" i="39" a="1"/>
  <c r="AP22" i="39" s="1"/>
  <c r="AL22" i="39" a="1"/>
  <c r="AL22" i="39" s="1"/>
  <c r="AH22" i="39" a="1"/>
  <c r="AH22" i="39" s="1"/>
  <c r="AD22" i="39" a="1"/>
  <c r="AD22" i="39" s="1"/>
  <c r="BE20" i="39" a="1"/>
  <c r="BE20" i="39" s="1"/>
  <c r="BA20" i="39" a="1"/>
  <c r="BA20" i="39" s="1"/>
  <c r="AW20" i="39" a="1"/>
  <c r="AW20" i="39" s="1"/>
  <c r="AS20" i="39" a="1"/>
  <c r="AS20" i="39" s="1"/>
  <c r="AO20" i="39" a="1"/>
  <c r="AO20" i="39" s="1"/>
  <c r="AK20" i="39" a="1"/>
  <c r="AK20" i="39" s="1"/>
  <c r="AG20" i="39" a="1"/>
  <c r="AG20" i="39" s="1"/>
  <c r="AC20" i="39" a="1"/>
  <c r="AC20" i="39" s="1"/>
  <c r="BD18" i="39" a="1"/>
  <c r="BD18" i="39" s="1"/>
  <c r="AZ18" i="39" a="1"/>
  <c r="AZ18" i="39" s="1"/>
  <c r="AV18" i="39" a="1"/>
  <c r="AV18" i="39" s="1"/>
  <c r="AR18" i="39" a="1"/>
  <c r="AR18" i="39" s="1"/>
  <c r="AN18" i="39" a="1"/>
  <c r="AN18" i="39" s="1"/>
  <c r="AJ18" i="39" a="1"/>
  <c r="AJ18" i="39" s="1"/>
  <c r="AF18" i="39" a="1"/>
  <c r="AF18" i="39" s="1"/>
  <c r="AB18" i="39" a="1"/>
  <c r="AB18" i="39" s="1"/>
  <c r="J17" i="39"/>
  <c r="BX17" i="39" s="1" a="1"/>
  <c r="BX17" i="39" s="1"/>
  <c r="BG16" i="39" a="1"/>
  <c r="BG16" i="39" s="1"/>
  <c r="BC16" i="39" a="1"/>
  <c r="BC16" i="39" s="1"/>
  <c r="AY16" i="39" a="1"/>
  <c r="AY16" i="39" s="1"/>
  <c r="CY16" i="39" s="1"/>
  <c r="AU16" i="39" a="1"/>
  <c r="AU16" i="39" s="1"/>
  <c r="AQ16" i="39" a="1"/>
  <c r="AQ16" i="39" s="1"/>
  <c r="AM16" i="39" a="1"/>
  <c r="AM16" i="39" s="1"/>
  <c r="AI16" i="39" a="1"/>
  <c r="AI16" i="39" s="1"/>
  <c r="AE16" i="39" a="1"/>
  <c r="AE16" i="39" s="1"/>
  <c r="BF14" i="39" a="1"/>
  <c r="BF14" i="39" s="1"/>
  <c r="BB14" i="39" a="1"/>
  <c r="BB14" i="39" s="1"/>
  <c r="AX14" i="39" a="1"/>
  <c r="AX14" i="39" s="1"/>
  <c r="CX14" i="39" s="1"/>
  <c r="AT14" i="39" a="1"/>
  <c r="AT14" i="39" s="1"/>
  <c r="AP14" i="39" a="1"/>
  <c r="AP14" i="39" s="1"/>
  <c r="AL14" i="39" a="1"/>
  <c r="AL14" i="39" s="1"/>
  <c r="AH14" i="39" a="1"/>
  <c r="AH14" i="39" s="1"/>
  <c r="AD14" i="39" a="1"/>
  <c r="AD14" i="39" s="1"/>
  <c r="BE12" i="39" a="1"/>
  <c r="BE12" i="39" s="1"/>
  <c r="BA12" i="39" a="1"/>
  <c r="BA12" i="39" s="1"/>
  <c r="AW12" i="39" a="1"/>
  <c r="AW12" i="39" s="1"/>
  <c r="CG12" i="39" s="1"/>
  <c r="AS12" i="39" a="1"/>
  <c r="AS12" i="39" s="1"/>
  <c r="AO12" i="39" a="1"/>
  <c r="AO12" i="39" s="1"/>
  <c r="AK12" i="39" a="1"/>
  <c r="AK12" i="39" s="1"/>
  <c r="AG12" i="39" a="1"/>
  <c r="AG12" i="39" s="1"/>
  <c r="AC12" i="39" a="1"/>
  <c r="AC12" i="39" s="1"/>
  <c r="BD10" i="39" a="1"/>
  <c r="BD10" i="39" s="1"/>
  <c r="AZ10" i="39" a="1"/>
  <c r="AZ10" i="39" s="1"/>
  <c r="AV10" i="39" a="1"/>
  <c r="AV10" i="39" s="1"/>
  <c r="AR10" i="39" a="1"/>
  <c r="AR10" i="39" s="1"/>
  <c r="AN10" i="39" a="1"/>
  <c r="AN10" i="39" s="1"/>
  <c r="AJ10" i="39" a="1"/>
  <c r="AJ10" i="39" s="1"/>
  <c r="AF10" i="39" a="1"/>
  <c r="AF10" i="39" s="1"/>
  <c r="AB10" i="39" a="1"/>
  <c r="AB10" i="39" s="1"/>
  <c r="BG26" i="39" a="1"/>
  <c r="BG26" i="39" s="1"/>
  <c r="BW26" i="39" s="1"/>
  <c r="BD25" i="39" a="1"/>
  <c r="BD25" i="39" s="1"/>
  <c r="AV25" i="39" a="1"/>
  <c r="AV25" i="39" s="1"/>
  <c r="BL25" i="39" s="1"/>
  <c r="AQ25" i="39" a="1"/>
  <c r="AQ25" i="39" s="1"/>
  <c r="AM25" i="39" a="1"/>
  <c r="AM25" i="39" s="1"/>
  <c r="AI25" i="39" a="1"/>
  <c r="AI25" i="39" s="1"/>
  <c r="DO25" i="39" s="1"/>
  <c r="AE25" i="39" a="1"/>
  <c r="AE25" i="39" s="1"/>
  <c r="BF23" i="39" a="1"/>
  <c r="BF23" i="39" s="1"/>
  <c r="BB23" i="39" a="1"/>
  <c r="BB23" i="39" s="1"/>
  <c r="AX23" i="39" a="1"/>
  <c r="AX23" i="39" s="1"/>
  <c r="AT23" i="39" a="1"/>
  <c r="AT23" i="39" s="1"/>
  <c r="CT23" i="39" s="1"/>
  <c r="AP23" i="39" a="1"/>
  <c r="AP23" i="39" s="1"/>
  <c r="AL23" i="39" a="1"/>
  <c r="AL23" i="39" s="1"/>
  <c r="AH23" i="39" a="1"/>
  <c r="AH23" i="39" s="1"/>
  <c r="AD23" i="39" a="1"/>
  <c r="AD23" i="39" s="1"/>
  <c r="BE21" i="39" a="1"/>
  <c r="BE21" i="39" s="1"/>
  <c r="BA21" i="39" a="1"/>
  <c r="BA21" i="39" s="1"/>
  <c r="AW21" i="39" a="1"/>
  <c r="AW21" i="39" s="1"/>
  <c r="AS21" i="39" a="1"/>
  <c r="AS21" i="39" s="1"/>
  <c r="CC21" i="39" s="1"/>
  <c r="AO21" i="39" a="1"/>
  <c r="AO21" i="39" s="1"/>
  <c r="AK21" i="39" a="1"/>
  <c r="AK21" i="39" s="1"/>
  <c r="AG21" i="39" a="1"/>
  <c r="AG21" i="39" s="1"/>
  <c r="AC21" i="39" a="1"/>
  <c r="AC21" i="39" s="1"/>
  <c r="BD19" i="39" a="1"/>
  <c r="BD19" i="39" s="1"/>
  <c r="AZ19" i="39" a="1"/>
  <c r="AZ19" i="39" s="1"/>
  <c r="AV19" i="39" a="1"/>
  <c r="AV19" i="39" s="1"/>
  <c r="AR19" i="39" a="1"/>
  <c r="AR19" i="39" s="1"/>
  <c r="AN19" i="39" a="1"/>
  <c r="AN19" i="39" s="1"/>
  <c r="AJ19" i="39" a="1"/>
  <c r="AJ19" i="39" s="1"/>
  <c r="AF19" i="39" a="1"/>
  <c r="AF19" i="39" s="1"/>
  <c r="AB19" i="39" a="1"/>
  <c r="AB19" i="39" s="1"/>
  <c r="J18" i="39"/>
  <c r="BX18" i="39" s="1" a="1"/>
  <c r="BX18" i="39" s="1"/>
  <c r="BG17" i="39" a="1"/>
  <c r="BG17" i="39" s="1"/>
  <c r="BC17" i="39" a="1"/>
  <c r="BC17" i="39" s="1"/>
  <c r="AY17" i="39" a="1"/>
  <c r="AY17" i="39" s="1"/>
  <c r="AU17" i="39" a="1"/>
  <c r="AU17" i="39" s="1"/>
  <c r="AQ17" i="39" a="1"/>
  <c r="AQ17" i="39" s="1"/>
  <c r="AM17" i="39" a="1"/>
  <c r="AM17" i="39" s="1"/>
  <c r="AI17" i="39" a="1"/>
  <c r="AI17" i="39" s="1"/>
  <c r="AE17" i="39" a="1"/>
  <c r="AE17" i="39" s="1"/>
  <c r="BF15" i="39" a="1"/>
  <c r="BF15" i="39" s="1"/>
  <c r="BB15" i="39" a="1"/>
  <c r="BB15" i="39" s="1"/>
  <c r="AX15" i="39" a="1"/>
  <c r="AX15" i="39" s="1"/>
  <c r="AT15" i="39" a="1"/>
  <c r="AT15" i="39" s="1"/>
  <c r="AP15" i="39" a="1"/>
  <c r="AP15" i="39" s="1"/>
  <c r="AL15" i="39" a="1"/>
  <c r="AL15" i="39" s="1"/>
  <c r="AH15" i="39" a="1"/>
  <c r="AH15" i="39" s="1"/>
  <c r="AD15" i="39" a="1"/>
  <c r="AD15" i="39" s="1"/>
  <c r="BE13" i="39" a="1"/>
  <c r="BE13" i="39" s="1"/>
  <c r="BA13" i="39" a="1"/>
  <c r="BA13" i="39" s="1"/>
  <c r="AW13" i="39" a="1"/>
  <c r="AW13" i="39" s="1"/>
  <c r="CW13" i="39" s="1"/>
  <c r="AS13" i="39" a="1"/>
  <c r="AS13" i="39" s="1"/>
  <c r="AO13" i="39" a="1"/>
  <c r="AO13" i="39" s="1"/>
  <c r="AK13" i="39" a="1"/>
  <c r="AK13" i="39" s="1"/>
  <c r="AG13" i="39" a="1"/>
  <c r="AG13" i="39" s="1"/>
  <c r="AC13" i="39" a="1"/>
  <c r="AC13" i="39" s="1"/>
  <c r="BD11" i="39" a="1"/>
  <c r="BD11" i="39" s="1"/>
  <c r="AZ11" i="39" a="1"/>
  <c r="AZ11" i="39" s="1"/>
  <c r="AV11" i="39" a="1"/>
  <c r="AV11" i="39" s="1"/>
  <c r="CV11" i="39" s="1"/>
  <c r="AR11" i="39" a="1"/>
  <c r="AR11" i="39" s="1"/>
  <c r="AN11" i="39" a="1"/>
  <c r="AN11" i="39" s="1"/>
  <c r="AJ11" i="39" a="1"/>
  <c r="AJ11" i="39" s="1"/>
  <c r="AF11" i="39" a="1"/>
  <c r="AF11" i="39" s="1"/>
  <c r="AB11" i="39" a="1"/>
  <c r="AB11" i="39" s="1"/>
  <c r="AB6" i="39" a="1"/>
  <c r="AB6" i="39" s="1"/>
  <c r="DH6" i="39" s="1"/>
  <c r="AG6" i="39" a="1"/>
  <c r="AG6" i="39" s="1"/>
  <c r="DM6" i="39" s="1"/>
  <c r="AP6" i="39" a="1"/>
  <c r="AP6" i="39" s="1"/>
  <c r="DV6" i="39" s="1"/>
  <c r="AY6" i="39" a="1"/>
  <c r="AY6" i="39" s="1"/>
  <c r="BO6" i="39" s="1"/>
  <c r="AB7" i="39" a="1"/>
  <c r="AB7" i="39" s="1"/>
  <c r="AP7" i="39" a="1"/>
  <c r="AP7" i="39" s="1"/>
  <c r="DV7" i="39" s="1"/>
  <c r="AY7" i="39" a="1"/>
  <c r="AY7" i="39" s="1"/>
  <c r="BO7" i="39" s="1"/>
  <c r="AB8" i="39" a="1"/>
  <c r="AB8" i="39" s="1"/>
  <c r="AH8" i="39" a="1"/>
  <c r="AH8" i="39" s="1"/>
  <c r="AM8" i="39" a="1"/>
  <c r="AM8" i="39" s="1"/>
  <c r="AR8" i="39" a="1"/>
  <c r="AR8" i="39" s="1"/>
  <c r="AX8" i="39" a="1"/>
  <c r="AX8" i="39" s="1"/>
  <c r="BC8" i="39" a="1"/>
  <c r="BC8" i="39" s="1"/>
  <c r="J9" i="39"/>
  <c r="BX9" i="39" s="1" a="1"/>
  <c r="BX9" i="39" s="1"/>
  <c r="AD5" i="39" a="1"/>
  <c r="AD5" i="39" s="1"/>
  <c r="AH5" i="39" a="1"/>
  <c r="AH5" i="39" s="1"/>
  <c r="AL5" i="39" a="1"/>
  <c r="AL5" i="39" s="1"/>
  <c r="AP5" i="39" a="1"/>
  <c r="AP5" i="39" s="1"/>
  <c r="AT5" i="39" a="1"/>
  <c r="AT5" i="39" s="1"/>
  <c r="AX5" i="39" a="1"/>
  <c r="AX5" i="39" s="1"/>
  <c r="BB5" i="39" a="1"/>
  <c r="BB5" i="39" s="1"/>
  <c r="BF5" i="39" a="1"/>
  <c r="BF5" i="39" s="1"/>
  <c r="AC6" i="39" a="1"/>
  <c r="AC6" i="39" s="1"/>
  <c r="DI6" i="39" s="1"/>
  <c r="AL6" i="39" a="1"/>
  <c r="AL6" i="39" s="1"/>
  <c r="DR6" i="39" s="1"/>
  <c r="AU6" i="39" a="1"/>
  <c r="AU6" i="39" s="1"/>
  <c r="BK6" i="39" s="1"/>
  <c r="BD6" i="39" a="1"/>
  <c r="BD6" i="39" s="1"/>
  <c r="BT6" i="39" s="1"/>
  <c r="AL7" i="39" a="1"/>
  <c r="AL7" i="39" s="1"/>
  <c r="AU7" i="39" a="1"/>
  <c r="AU7" i="39" s="1"/>
  <c r="BK7" i="39" s="1"/>
  <c r="BD7" i="39" a="1"/>
  <c r="BD7" i="39" s="1"/>
  <c r="BT7" i="39" s="1"/>
  <c r="AC8" i="39" a="1"/>
  <c r="AC8" i="39" s="1"/>
  <c r="AS8" i="39" a="1"/>
  <c r="AS8" i="39" s="1"/>
  <c r="AB9" i="39" a="1"/>
  <c r="AB9" i="39" s="1"/>
  <c r="AM9" i="39" a="1"/>
  <c r="AM9" i="39" s="1"/>
  <c r="AR9" i="39" a="1"/>
  <c r="AR9" i="39" s="1"/>
  <c r="BC9" i="39" a="1"/>
  <c r="BC9" i="39" s="1"/>
  <c r="J10" i="39"/>
  <c r="BX10" i="39" s="1" a="1"/>
  <c r="BX10" i="39" s="1"/>
  <c r="CI10" i="39"/>
  <c r="CK10" i="39"/>
  <c r="DA10" i="39"/>
  <c r="CM12" i="39"/>
  <c r="CU12" i="39"/>
  <c r="DC12" i="39"/>
  <c r="DD13" i="39"/>
  <c r="CG14" i="39"/>
  <c r="CO14" i="39"/>
  <c r="CW14" i="39"/>
  <c r="DE14" i="39"/>
  <c r="DA18" i="39"/>
  <c r="CL19" i="39"/>
  <c r="CU20" i="39"/>
  <c r="DC20" i="39"/>
  <c r="CF21" i="39"/>
  <c r="CN21" i="39"/>
  <c r="CV21" i="39"/>
  <c r="DD21" i="39"/>
  <c r="CG22" i="39"/>
  <c r="CO22" i="39"/>
  <c r="CW22" i="39"/>
  <c r="DE22" i="39"/>
  <c r="CX25" i="39"/>
  <c r="CH25" i="39"/>
  <c r="DF25" i="39"/>
  <c r="CP25" i="39"/>
  <c r="CR28" i="39"/>
  <c r="CZ28" i="39"/>
  <c r="CR29" i="39"/>
  <c r="CZ29" i="39"/>
  <c r="CR36" i="39"/>
  <c r="CZ36" i="39"/>
  <c r="CR44" i="39"/>
  <c r="CZ44" i="39"/>
  <c r="CR46" i="39"/>
  <c r="CL10" i="39"/>
  <c r="CE11" i="39"/>
  <c r="CU11" i="39"/>
  <c r="DC11" i="39"/>
  <c r="CF12" i="39"/>
  <c r="CN12" i="39"/>
  <c r="CV12" i="39"/>
  <c r="DD12" i="39"/>
  <c r="DA17" i="39"/>
  <c r="CL18" i="39"/>
  <c r="CE19" i="39"/>
  <c r="CM19" i="39"/>
  <c r="CU19" i="39"/>
  <c r="DC19" i="39"/>
  <c r="CF20" i="39"/>
  <c r="CN20" i="39"/>
  <c r="CV20" i="39"/>
  <c r="DD20" i="39"/>
  <c r="CR24" i="39"/>
  <c r="CS29" i="39"/>
  <c r="DA29" i="39"/>
  <c r="CS30" i="39"/>
  <c r="CS37" i="39"/>
  <c r="DA37" i="39"/>
  <c r="CS45" i="39"/>
  <c r="CK45" i="39"/>
  <c r="CE10" i="39"/>
  <c r="CM10" i="39"/>
  <c r="DC10" i="39"/>
  <c r="CZ15" i="39"/>
  <c r="CK16" i="39"/>
  <c r="CD17" i="39"/>
  <c r="CL17" i="39"/>
  <c r="DB17" i="39"/>
  <c r="CE18" i="39"/>
  <c r="CM18" i="39"/>
  <c r="DD19" i="39"/>
  <c r="CI22" i="39"/>
  <c r="CY22" i="39"/>
  <c r="CC24" i="39"/>
  <c r="CS24" i="39"/>
  <c r="DA24" i="39"/>
  <c r="CZ25" i="39"/>
  <c r="CQ25" i="39"/>
  <c r="CT30" i="39"/>
  <c r="DB30" i="39"/>
  <c r="CT31" i="39"/>
  <c r="DB31" i="39"/>
  <c r="CT38" i="39"/>
  <c r="DB38" i="39"/>
  <c r="CD45" i="39"/>
  <c r="CL45" i="39"/>
  <c r="CD46" i="39"/>
  <c r="DB46" i="39"/>
  <c r="CB14" i="39"/>
  <c r="CJ14" i="39"/>
  <c r="CZ14" i="39"/>
  <c r="CC15" i="39"/>
  <c r="CK15" i="39"/>
  <c r="CS15" i="39"/>
  <c r="DA15" i="39"/>
  <c r="CT16" i="39"/>
  <c r="DB16" i="39"/>
  <c r="CT26" i="39"/>
  <c r="CD26" i="39"/>
  <c r="CU31" i="39"/>
  <c r="DC31" i="39"/>
  <c r="CU32" i="39"/>
  <c r="CU39" i="39"/>
  <c r="DC39" i="39"/>
  <c r="DC45" i="39"/>
  <c r="CO10" i="39"/>
  <c r="CC22" i="39"/>
  <c r="CS22" i="39"/>
  <c r="CM24" i="39"/>
  <c r="CV32" i="39"/>
  <c r="DD32" i="39"/>
  <c r="CV33" i="39"/>
  <c r="CV40" i="39"/>
  <c r="DD40" i="39"/>
  <c r="CF45" i="39"/>
  <c r="CN45" i="39"/>
  <c r="CF46" i="39"/>
  <c r="CP10" i="39"/>
  <c r="DF10" i="39"/>
  <c r="CI11" i="39"/>
  <c r="CQ11" i="39"/>
  <c r="DG11" i="39"/>
  <c r="CB12" i="39"/>
  <c r="CJ12" i="39"/>
  <c r="CZ12" i="39"/>
  <c r="CE15" i="39"/>
  <c r="CV16" i="39"/>
  <c r="CH18" i="39"/>
  <c r="CX18" i="39"/>
  <c r="DF18" i="39"/>
  <c r="CQ19" i="39"/>
  <c r="CB20" i="39"/>
  <c r="CJ20" i="39"/>
  <c r="CR20" i="39"/>
  <c r="CZ20" i="39"/>
  <c r="CE23" i="39"/>
  <c r="CW33" i="39"/>
  <c r="DE33" i="39"/>
  <c r="CW41" i="39"/>
  <c r="DE41" i="39"/>
  <c r="DE45" i="39"/>
  <c r="CE25" i="39"/>
  <c r="DB25" i="39"/>
  <c r="CW26" i="39"/>
  <c r="DE26" i="39"/>
  <c r="CX27" i="39"/>
  <c r="DF27" i="39"/>
  <c r="CX34" i="39"/>
  <c r="DF34" i="39"/>
  <c r="CX35" i="39"/>
  <c r="CX42" i="39"/>
  <c r="DF42" i="39"/>
  <c r="CH46" i="39"/>
  <c r="CP46" i="39"/>
  <c r="CW25" i="39"/>
  <c r="CG25" i="39"/>
  <c r="CX26" i="39"/>
  <c r="CH26" i="39"/>
  <c r="DF26" i="39"/>
  <c r="CP26" i="39"/>
  <c r="CY27" i="39"/>
  <c r="CI27" i="39"/>
  <c r="DG27" i="39"/>
  <c r="CY28" i="39"/>
  <c r="DG28" i="39"/>
  <c r="CY35" i="39"/>
  <c r="DG35" i="39"/>
  <c r="CY36" i="39"/>
  <c r="CY43" i="39"/>
  <c r="DG43" i="39"/>
  <c r="CI46" i="39"/>
  <c r="DG46" i="39"/>
  <c r="CB27" i="39"/>
  <c r="CJ27" i="39"/>
  <c r="CR27" i="39"/>
  <c r="CZ27" i="39"/>
  <c r="CC28" i="39"/>
  <c r="CK28" i="39"/>
  <c r="CS28" i="39"/>
  <c r="DA28" i="39"/>
  <c r="CD29" i="39"/>
  <c r="CL29" i="39"/>
  <c r="CT29" i="39"/>
  <c r="DB29" i="39"/>
  <c r="CE30" i="39"/>
  <c r="CM30" i="39"/>
  <c r="CU30" i="39"/>
  <c r="DC30" i="39"/>
  <c r="CF31" i="39"/>
  <c r="CN31" i="39"/>
  <c r="CV31" i="39"/>
  <c r="DD31" i="39"/>
  <c r="CG32" i="39"/>
  <c r="CO32" i="39"/>
  <c r="CW32" i="39"/>
  <c r="DE32" i="39"/>
  <c r="CH33" i="39"/>
  <c r="CP33" i="39"/>
  <c r="CX33" i="39"/>
  <c r="DF33" i="39"/>
  <c r="CI34" i="39"/>
  <c r="CQ34" i="39"/>
  <c r="CY34" i="39"/>
  <c r="DG34" i="39"/>
  <c r="CB35" i="39"/>
  <c r="CJ35" i="39"/>
  <c r="CR35" i="39"/>
  <c r="CZ35" i="39"/>
  <c r="CC36" i="39"/>
  <c r="CK36" i="39"/>
  <c r="CS36" i="39"/>
  <c r="DA36" i="39"/>
  <c r="CD37" i="39"/>
  <c r="CL37" i="39"/>
  <c r="CT37" i="39"/>
  <c r="DB37" i="39"/>
  <c r="CE38" i="39"/>
  <c r="CM38" i="39"/>
  <c r="CU38" i="39"/>
  <c r="DC38" i="39"/>
  <c r="CF39" i="39"/>
  <c r="CN39" i="39"/>
  <c r="CV39" i="39"/>
  <c r="DD39" i="39"/>
  <c r="CG40" i="39"/>
  <c r="CO40" i="39"/>
  <c r="CW40" i="39"/>
  <c r="DE40" i="39"/>
  <c r="CH41" i="39"/>
  <c r="CP41" i="39"/>
  <c r="CX41" i="39"/>
  <c r="DF41" i="39"/>
  <c r="CI42" i="39"/>
  <c r="CQ42" i="39"/>
  <c r="CY42" i="39"/>
  <c r="DG42" i="39"/>
  <c r="CB43" i="39"/>
  <c r="CJ43" i="39"/>
  <c r="CR43" i="39"/>
  <c r="CZ43" i="39"/>
  <c r="CC44" i="39"/>
  <c r="CK44" i="39"/>
  <c r="CS44" i="39"/>
  <c r="DA44" i="39"/>
  <c r="CU45" i="39"/>
  <c r="DF45" i="39"/>
  <c r="CW46" i="39"/>
  <c r="CG46" i="39"/>
  <c r="DE46" i="39"/>
  <c r="CO46" i="39"/>
  <c r="DD46" i="39"/>
  <c r="CR52" i="39"/>
  <c r="CW45" i="39"/>
  <c r="CT46" i="39"/>
  <c r="DF46" i="39"/>
  <c r="CW47" i="39"/>
  <c r="CG47" i="39"/>
  <c r="DE47" i="39"/>
  <c r="CO47" i="39"/>
  <c r="CS53" i="39"/>
  <c r="CC57" i="39"/>
  <c r="CC26" i="39"/>
  <c r="CK26" i="39"/>
  <c r="CS26" i="39"/>
  <c r="DA26" i="39"/>
  <c r="CD27" i="39"/>
  <c r="CL27" i="39"/>
  <c r="CT27" i="39"/>
  <c r="DB27" i="39"/>
  <c r="CE28" i="39"/>
  <c r="CM28" i="39"/>
  <c r="CU28" i="39"/>
  <c r="DC28" i="39"/>
  <c r="CF29" i="39"/>
  <c r="CN29" i="39"/>
  <c r="CV29" i="39"/>
  <c r="DD29" i="39"/>
  <c r="CG30" i="39"/>
  <c r="CO30" i="39"/>
  <c r="CW30" i="39"/>
  <c r="DE30" i="39"/>
  <c r="CH31" i="39"/>
  <c r="CP31" i="39"/>
  <c r="CX31" i="39"/>
  <c r="DF31" i="39"/>
  <c r="CI32" i="39"/>
  <c r="CQ32" i="39"/>
  <c r="CY32" i="39"/>
  <c r="DG32" i="39"/>
  <c r="CB33" i="39"/>
  <c r="CJ33" i="39"/>
  <c r="CR33" i="39"/>
  <c r="CZ33" i="39"/>
  <c r="CC34" i="39"/>
  <c r="CK34" i="39"/>
  <c r="CS34" i="39"/>
  <c r="DA34" i="39"/>
  <c r="CD35" i="39"/>
  <c r="CL35" i="39"/>
  <c r="CT35" i="39"/>
  <c r="DB35" i="39"/>
  <c r="CE36" i="39"/>
  <c r="CM36" i="39"/>
  <c r="CU36" i="39"/>
  <c r="DC36" i="39"/>
  <c r="CF37" i="39"/>
  <c r="CN37" i="39"/>
  <c r="CV37" i="39"/>
  <c r="DD37" i="39"/>
  <c r="CG38" i="39"/>
  <c r="CO38" i="39"/>
  <c r="CW38" i="39"/>
  <c r="DE38" i="39"/>
  <c r="CH39" i="39"/>
  <c r="CP39" i="39"/>
  <c r="CX39" i="39"/>
  <c r="DF39" i="39"/>
  <c r="CI40" i="39"/>
  <c r="CQ40" i="39"/>
  <c r="CY40" i="39"/>
  <c r="DG40" i="39"/>
  <c r="CB41" i="39"/>
  <c r="CJ41" i="39"/>
  <c r="CR41" i="39"/>
  <c r="CZ41" i="39"/>
  <c r="CC42" i="39"/>
  <c r="CK42" i="39"/>
  <c r="CS42" i="39"/>
  <c r="DA42" i="39"/>
  <c r="CD43" i="39"/>
  <c r="CL43" i="39"/>
  <c r="CT43" i="39"/>
  <c r="DB43" i="39"/>
  <c r="CE44" i="39"/>
  <c r="CM44" i="39"/>
  <c r="CU44" i="39"/>
  <c r="DC44" i="39"/>
  <c r="CT45" i="39"/>
  <c r="DB45" i="39"/>
  <c r="CX45" i="39"/>
  <c r="CV46" i="39"/>
  <c r="CT54" i="39"/>
  <c r="DB54" i="39"/>
  <c r="CL26" i="39"/>
  <c r="DB26" i="39"/>
  <c r="CE27" i="39"/>
  <c r="CM27" i="39"/>
  <c r="CU27" i="39"/>
  <c r="DC27" i="39"/>
  <c r="CF28" i="39"/>
  <c r="CN28" i="39"/>
  <c r="CV28" i="39"/>
  <c r="DD28" i="39"/>
  <c r="CG29" i="39"/>
  <c r="CO29" i="39"/>
  <c r="CW29" i="39"/>
  <c r="DE29" i="39"/>
  <c r="CH30" i="39"/>
  <c r="CP30" i="39"/>
  <c r="CX30" i="39"/>
  <c r="DF30" i="39"/>
  <c r="CI31" i="39"/>
  <c r="CQ31" i="39"/>
  <c r="CY31" i="39"/>
  <c r="DG31" i="39"/>
  <c r="CB32" i="39"/>
  <c r="CJ32" i="39"/>
  <c r="CR32" i="39"/>
  <c r="CZ32" i="39"/>
  <c r="CC33" i="39"/>
  <c r="CK33" i="39"/>
  <c r="CS33" i="39"/>
  <c r="DA33" i="39"/>
  <c r="CD34" i="39"/>
  <c r="CL34" i="39"/>
  <c r="CT34" i="39"/>
  <c r="DB34" i="39"/>
  <c r="CE35" i="39"/>
  <c r="CM35" i="39"/>
  <c r="DC35" i="39"/>
  <c r="CF36" i="39"/>
  <c r="CN36" i="39"/>
  <c r="CV36" i="39"/>
  <c r="DD36" i="39"/>
  <c r="CG37" i="39"/>
  <c r="CO37" i="39"/>
  <c r="CW37" i="39"/>
  <c r="DE37" i="39"/>
  <c r="CH38" i="39"/>
  <c r="CP38" i="39"/>
  <c r="CX38" i="39"/>
  <c r="DF38" i="39"/>
  <c r="CI39" i="39"/>
  <c r="CQ39" i="39"/>
  <c r="CY39" i="39"/>
  <c r="DG39" i="39"/>
  <c r="CB40" i="39"/>
  <c r="CJ40" i="39"/>
  <c r="CR40" i="39"/>
  <c r="CZ40" i="39"/>
  <c r="CC41" i="39"/>
  <c r="CK41" i="39"/>
  <c r="CS41" i="39"/>
  <c r="DA41" i="39"/>
  <c r="CD42" i="39"/>
  <c r="CL42" i="39"/>
  <c r="CT42" i="39"/>
  <c r="DB42" i="39"/>
  <c r="CE43" i="39"/>
  <c r="CM43" i="39"/>
  <c r="CU43" i="39"/>
  <c r="DC43" i="39"/>
  <c r="CF44" i="39"/>
  <c r="CN44" i="39"/>
  <c r="CV44" i="39"/>
  <c r="DD44" i="39"/>
  <c r="CG45" i="39"/>
  <c r="CO45" i="39"/>
  <c r="CY45" i="39"/>
  <c r="CB46" i="39"/>
  <c r="CL46" i="39"/>
  <c r="CX46" i="39"/>
  <c r="CU55" i="39"/>
  <c r="DC55" i="39"/>
  <c r="CM26" i="39"/>
  <c r="DC26" i="39"/>
  <c r="CF27" i="39"/>
  <c r="CN27" i="39"/>
  <c r="CV27" i="39"/>
  <c r="DD27" i="39"/>
  <c r="CG28" i="39"/>
  <c r="CO28" i="39"/>
  <c r="CW28" i="39"/>
  <c r="DE28" i="39"/>
  <c r="CH29" i="39"/>
  <c r="CP29" i="39"/>
  <c r="CX29" i="39"/>
  <c r="DF29" i="39"/>
  <c r="CI30" i="39"/>
  <c r="CY30" i="39"/>
  <c r="CB31" i="39"/>
  <c r="CJ31" i="39"/>
  <c r="CR31" i="39"/>
  <c r="CZ31" i="39"/>
  <c r="CC32" i="39"/>
  <c r="CK32" i="39"/>
  <c r="CS32" i="39"/>
  <c r="DA32" i="39"/>
  <c r="CD33" i="39"/>
  <c r="CL33" i="39"/>
  <c r="DB33" i="39"/>
  <c r="CE34" i="39"/>
  <c r="CU34" i="39"/>
  <c r="DC34" i="39"/>
  <c r="CF35" i="39"/>
  <c r="CN35" i="39"/>
  <c r="CV35" i="39"/>
  <c r="DD35" i="39"/>
  <c r="CG36" i="39"/>
  <c r="CO36" i="39"/>
  <c r="CW36" i="39"/>
  <c r="DE36" i="39"/>
  <c r="CH37" i="39"/>
  <c r="CP37" i="39"/>
  <c r="CX37" i="39"/>
  <c r="DF37" i="39"/>
  <c r="CI38" i="39"/>
  <c r="CY38" i="39"/>
  <c r="DG38" i="39"/>
  <c r="CB39" i="39"/>
  <c r="CR39" i="39"/>
  <c r="CC40" i="39"/>
  <c r="CS40" i="39"/>
  <c r="CD41" i="39"/>
  <c r="CL41" i="39"/>
  <c r="CT41" i="39"/>
  <c r="DB41" i="39"/>
  <c r="CE42" i="39"/>
  <c r="CU42" i="39"/>
  <c r="CV43" i="39"/>
  <c r="CG44" i="39"/>
  <c r="CW44" i="39"/>
  <c r="CV45" i="39"/>
  <c r="DD45" i="39"/>
  <c r="CH45" i="39"/>
  <c r="CP45" i="39"/>
  <c r="CR47" i="39"/>
  <c r="CB47" i="39"/>
  <c r="CV48" i="39"/>
  <c r="DD48" i="39"/>
  <c r="CF56" i="39"/>
  <c r="CN56" i="39"/>
  <c r="CF26" i="39"/>
  <c r="CV26" i="39"/>
  <c r="DA45" i="39"/>
  <c r="CS47" i="39"/>
  <c r="CC47" i="39"/>
  <c r="DA47" i="39"/>
  <c r="CK47" i="39"/>
  <c r="CW49" i="39"/>
  <c r="DE49" i="39"/>
  <c r="CW57" i="39"/>
  <c r="CO57" i="39"/>
  <c r="CG26" i="39"/>
  <c r="CO26" i="39"/>
  <c r="CH27" i="39"/>
  <c r="CP27" i="39"/>
  <c r="CI28" i="39"/>
  <c r="CQ28" i="39"/>
  <c r="CB29" i="39"/>
  <c r="CJ29" i="39"/>
  <c r="CC30" i="39"/>
  <c r="CD31" i="39"/>
  <c r="CL31" i="39"/>
  <c r="CE32" i="39"/>
  <c r="CF33" i="39"/>
  <c r="CH35" i="39"/>
  <c r="CI36" i="39"/>
  <c r="CX50" i="39"/>
  <c r="DF50" i="39"/>
  <c r="CX56" i="39"/>
  <c r="DF56" i="39"/>
  <c r="CQ27" i="39"/>
  <c r="CB28" i="39"/>
  <c r="CJ28" i="39"/>
  <c r="CC29" i="39"/>
  <c r="CK29" i="39"/>
  <c r="CD30" i="39"/>
  <c r="CL30" i="39"/>
  <c r="CE31" i="39"/>
  <c r="CM31" i="39"/>
  <c r="CF32" i="39"/>
  <c r="CN32" i="39"/>
  <c r="CG33" i="39"/>
  <c r="CO33" i="39"/>
  <c r="CH34" i="39"/>
  <c r="CP34" i="39"/>
  <c r="CI35" i="39"/>
  <c r="CQ35" i="39"/>
  <c r="CB36" i="39"/>
  <c r="CJ36" i="39"/>
  <c r="CC37" i="39"/>
  <c r="CK37" i="39"/>
  <c r="CD38" i="39"/>
  <c r="CL38" i="39"/>
  <c r="CE39" i="39"/>
  <c r="CM39" i="39"/>
  <c r="CF40" i="39"/>
  <c r="CN40" i="39"/>
  <c r="CG41" i="39"/>
  <c r="CO41" i="39"/>
  <c r="CH42" i="39"/>
  <c r="CP42" i="39"/>
  <c r="CI43" i="39"/>
  <c r="CQ43" i="39"/>
  <c r="CB44" i="39"/>
  <c r="CJ44" i="39"/>
  <c r="CC45" i="39"/>
  <c r="CU47" i="39"/>
  <c r="DC47" i="39"/>
  <c r="CY51" i="39"/>
  <c r="DG51" i="39"/>
  <c r="DG56" i="39"/>
  <c r="CE46" i="39"/>
  <c r="CM46" i="39"/>
  <c r="CU46" i="39"/>
  <c r="DC46" i="39"/>
  <c r="CF47" i="39"/>
  <c r="CN47" i="39"/>
  <c r="CV47" i="39"/>
  <c r="DD47" i="39"/>
  <c r="CG48" i="39"/>
  <c r="CO48" i="39"/>
  <c r="CW48" i="39"/>
  <c r="DE48" i="39"/>
  <c r="CH49" i="39"/>
  <c r="CP49" i="39"/>
  <c r="CX49" i="39"/>
  <c r="DF49" i="39"/>
  <c r="CI50" i="39"/>
  <c r="CQ50" i="39"/>
  <c r="CY50" i="39"/>
  <c r="DG50" i="39"/>
  <c r="CB51" i="39"/>
  <c r="CJ51" i="39"/>
  <c r="CR51" i="39"/>
  <c r="CZ51" i="39"/>
  <c r="CS52" i="39"/>
  <c r="CE54" i="39"/>
  <c r="CU54" i="39"/>
  <c r="CF55" i="39"/>
  <c r="CV55" i="39"/>
  <c r="CU56" i="39"/>
  <c r="DC56" i="39"/>
  <c r="CY56" i="39"/>
  <c r="CR57" i="39"/>
  <c r="CB57" i="39"/>
  <c r="CZ57" i="39"/>
  <c r="CJ57" i="39"/>
  <c r="CR58" i="39"/>
  <c r="CB58" i="39"/>
  <c r="CR62" i="39"/>
  <c r="CZ62" i="39"/>
  <c r="CR65" i="39"/>
  <c r="CJ65" i="39"/>
  <c r="CR66" i="39"/>
  <c r="CZ66" i="39"/>
  <c r="CH48" i="39"/>
  <c r="CP48" i="39"/>
  <c r="CX48" i="39"/>
  <c r="DF48" i="39"/>
  <c r="CI49" i="39"/>
  <c r="CQ49" i="39"/>
  <c r="CY49" i="39"/>
  <c r="DG49" i="39"/>
  <c r="CB50" i="39"/>
  <c r="CJ50" i="39"/>
  <c r="CR50" i="39"/>
  <c r="CZ50" i="39"/>
  <c r="CC51" i="39"/>
  <c r="CK51" i="39"/>
  <c r="CS51" i="39"/>
  <c r="DA51" i="39"/>
  <c r="CD52" i="39"/>
  <c r="CL52" i="39"/>
  <c r="CT52" i="39"/>
  <c r="DB52" i="39"/>
  <c r="CE53" i="39"/>
  <c r="CM53" i="39"/>
  <c r="CU53" i="39"/>
  <c r="DC53" i="39"/>
  <c r="CF54" i="39"/>
  <c r="CN54" i="39"/>
  <c r="CV54" i="39"/>
  <c r="DD54" i="39"/>
  <c r="CG55" i="39"/>
  <c r="CO55" i="39"/>
  <c r="CW55" i="39"/>
  <c r="DE55" i="39"/>
  <c r="CH56" i="39"/>
  <c r="CP56" i="39"/>
  <c r="CZ56" i="39"/>
  <c r="CS63" i="39"/>
  <c r="DA63" i="39"/>
  <c r="CK65" i="39"/>
  <c r="CH47" i="39"/>
  <c r="CP47" i="39"/>
  <c r="CX47" i="39"/>
  <c r="DF47" i="39"/>
  <c r="CI48" i="39"/>
  <c r="CQ48" i="39"/>
  <c r="CY48" i="39"/>
  <c r="DG48" i="39"/>
  <c r="CB49" i="39"/>
  <c r="CJ49" i="39"/>
  <c r="CR49" i="39"/>
  <c r="CZ49" i="39"/>
  <c r="CC50" i="39"/>
  <c r="CK50" i="39"/>
  <c r="CS50" i="39"/>
  <c r="DA50" i="39"/>
  <c r="CD51" i="39"/>
  <c r="CL51" i="39"/>
  <c r="CT51" i="39"/>
  <c r="DB51" i="39"/>
  <c r="CE52" i="39"/>
  <c r="CM52" i="39"/>
  <c r="CU52" i="39"/>
  <c r="DC52" i="39"/>
  <c r="CF53" i="39"/>
  <c r="CN53" i="39"/>
  <c r="CV53" i="39"/>
  <c r="DD53" i="39"/>
  <c r="CG54" i="39"/>
  <c r="CO54" i="39"/>
  <c r="CW54" i="39"/>
  <c r="DE54" i="39"/>
  <c r="CH55" i="39"/>
  <c r="CP55" i="39"/>
  <c r="CX55" i="39"/>
  <c r="DF55" i="39"/>
  <c r="CW56" i="39"/>
  <c r="DE56" i="39"/>
  <c r="CI56" i="39"/>
  <c r="CQ56" i="39"/>
  <c r="DA56" i="39"/>
  <c r="CS57" i="39"/>
  <c r="CT64" i="39"/>
  <c r="DB64" i="39"/>
  <c r="CT66" i="39"/>
  <c r="CI47" i="39"/>
  <c r="CY47" i="39"/>
  <c r="CB48" i="39"/>
  <c r="CR48" i="39"/>
  <c r="CZ48" i="39"/>
  <c r="CC49" i="39"/>
  <c r="CS49" i="39"/>
  <c r="CD50" i="39"/>
  <c r="CL50" i="39"/>
  <c r="CT50" i="39"/>
  <c r="DB50" i="39"/>
  <c r="CE51" i="39"/>
  <c r="CU51" i="39"/>
  <c r="CF52" i="39"/>
  <c r="CV52" i="39"/>
  <c r="CH54" i="39"/>
  <c r="CP54" i="39"/>
  <c r="CX54" i="39"/>
  <c r="DF54" i="39"/>
  <c r="CI55" i="39"/>
  <c r="CQ55" i="39"/>
  <c r="CY55" i="39"/>
  <c r="DG55" i="39"/>
  <c r="CB56" i="39"/>
  <c r="CJ56" i="39"/>
  <c r="CR56" i="39"/>
  <c r="DB56" i="39"/>
  <c r="CU57" i="39"/>
  <c r="CE57" i="39"/>
  <c r="DC57" i="39"/>
  <c r="CM57" i="39"/>
  <c r="CU65" i="39"/>
  <c r="CM65" i="39"/>
  <c r="CJ47" i="39"/>
  <c r="CZ47" i="39"/>
  <c r="CC48" i="39"/>
  <c r="CK48" i="39"/>
  <c r="CS48" i="39"/>
  <c r="DA48" i="39"/>
  <c r="CD49" i="39"/>
  <c r="CL49" i="39"/>
  <c r="CT49" i="39"/>
  <c r="DB49" i="39"/>
  <c r="CE50" i="39"/>
  <c r="CM50" i="39"/>
  <c r="CU50" i="39"/>
  <c r="DC50" i="39"/>
  <c r="CF51" i="39"/>
  <c r="CN51" i="39"/>
  <c r="CV51" i="39"/>
  <c r="DD51" i="39"/>
  <c r="CG52" i="39"/>
  <c r="CO52" i="39"/>
  <c r="CW52" i="39"/>
  <c r="DE52" i="39"/>
  <c r="CH53" i="39"/>
  <c r="CP53" i="39"/>
  <c r="CX53" i="39"/>
  <c r="DF53" i="39"/>
  <c r="CI54" i="39"/>
  <c r="CQ54" i="39"/>
  <c r="CY54" i="39"/>
  <c r="DG54" i="39"/>
  <c r="CB55" i="39"/>
  <c r="CJ55" i="39"/>
  <c r="CR55" i="39"/>
  <c r="CZ55" i="39"/>
  <c r="CC56" i="39"/>
  <c r="CK56" i="39"/>
  <c r="CS56" i="39"/>
  <c r="DD56" i="39"/>
  <c r="CV58" i="39"/>
  <c r="CF58" i="39"/>
  <c r="DD58" i="39"/>
  <c r="CV66" i="39"/>
  <c r="CD48" i="39"/>
  <c r="CL48" i="39"/>
  <c r="CT48" i="39"/>
  <c r="DB48" i="39"/>
  <c r="CE49" i="39"/>
  <c r="CM49" i="39"/>
  <c r="CU49" i="39"/>
  <c r="DC49" i="39"/>
  <c r="CF50" i="39"/>
  <c r="CN50" i="39"/>
  <c r="CV50" i="39"/>
  <c r="DD50" i="39"/>
  <c r="CG51" i="39"/>
  <c r="CO51" i="39"/>
  <c r="CW51" i="39"/>
  <c r="DE51" i="39"/>
  <c r="CH52" i="39"/>
  <c r="CP52" i="39"/>
  <c r="CX52" i="39"/>
  <c r="DF52" i="39"/>
  <c r="CI53" i="39"/>
  <c r="CQ53" i="39"/>
  <c r="CY53" i="39"/>
  <c r="DG53" i="39"/>
  <c r="CB54" i="39"/>
  <c r="CJ54" i="39"/>
  <c r="CR54" i="39"/>
  <c r="CZ54" i="39"/>
  <c r="CC55" i="39"/>
  <c r="CK55" i="39"/>
  <c r="CS55" i="39"/>
  <c r="DA55" i="39"/>
  <c r="CD56" i="39"/>
  <c r="CL56" i="39"/>
  <c r="CT56" i="39"/>
  <c r="DA57" i="39"/>
  <c r="CW59" i="39"/>
  <c r="DE59" i="39"/>
  <c r="CG65" i="39"/>
  <c r="CO65" i="39"/>
  <c r="CV56" i="39"/>
  <c r="CX57" i="39"/>
  <c r="CH57" i="39"/>
  <c r="DF57" i="39"/>
  <c r="CP57" i="39"/>
  <c r="CG57" i="39"/>
  <c r="CX60" i="39"/>
  <c r="DF60" i="39"/>
  <c r="CE47" i="39"/>
  <c r="CM47" i="39"/>
  <c r="CF48" i="39"/>
  <c r="CN48" i="39"/>
  <c r="CG49" i="39"/>
  <c r="CO49" i="39"/>
  <c r="CH50" i="39"/>
  <c r="CP50" i="39"/>
  <c r="CI51" i="39"/>
  <c r="CB52" i="39"/>
  <c r="CC53" i="39"/>
  <c r="CD54" i="39"/>
  <c r="CL54" i="39"/>
  <c r="CE55" i="39"/>
  <c r="CM55" i="39"/>
  <c r="CY57" i="39"/>
  <c r="CI57" i="39"/>
  <c r="DG57" i="39"/>
  <c r="CQ57" i="39"/>
  <c r="CK57" i="39"/>
  <c r="DE57" i="39"/>
  <c r="CY61" i="39"/>
  <c r="DG61" i="39"/>
  <c r="CI65" i="39"/>
  <c r="DG65" i="39"/>
  <c r="CF57" i="39"/>
  <c r="CN57" i="39"/>
  <c r="CV57" i="39"/>
  <c r="DD57" i="39"/>
  <c r="CG58" i="39"/>
  <c r="CO58" i="39"/>
  <c r="CW58" i="39"/>
  <c r="DE58" i="39"/>
  <c r="CH59" i="39"/>
  <c r="CP59" i="39"/>
  <c r="CX59" i="39"/>
  <c r="DF59" i="39"/>
  <c r="CI60" i="39"/>
  <c r="CQ60" i="39"/>
  <c r="CY60" i="39"/>
  <c r="DG60" i="39"/>
  <c r="CB61" i="39"/>
  <c r="CJ61" i="39"/>
  <c r="CR61" i="39"/>
  <c r="CZ61" i="39"/>
  <c r="CC62" i="39"/>
  <c r="CK62" i="39"/>
  <c r="CS62" i="39"/>
  <c r="DA62" i="39"/>
  <c r="CD63" i="39"/>
  <c r="CL63" i="39"/>
  <c r="CT63" i="39"/>
  <c r="DB63" i="39"/>
  <c r="CE64" i="39"/>
  <c r="CM64" i="39"/>
  <c r="CU64" i="39"/>
  <c r="DC64" i="39"/>
  <c r="CB65" i="39"/>
  <c r="CL65" i="39"/>
  <c r="CW65" i="39"/>
  <c r="CY66" i="39"/>
  <c r="CI66" i="39"/>
  <c r="DG66" i="39"/>
  <c r="CQ66" i="39"/>
  <c r="CD66" i="39"/>
  <c r="DA67" i="39"/>
  <c r="CT70" i="39"/>
  <c r="CD70" i="39"/>
  <c r="DB70" i="39"/>
  <c r="CL70" i="39"/>
  <c r="CB75" i="39"/>
  <c r="CZ75" i="39"/>
  <c r="CR76" i="39"/>
  <c r="CZ77" i="39"/>
  <c r="CH58" i="39"/>
  <c r="CP58" i="39"/>
  <c r="CX58" i="39"/>
  <c r="DF58" i="39"/>
  <c r="CI59" i="39"/>
  <c r="CY59" i="39"/>
  <c r="CB60" i="39"/>
  <c r="CR60" i="39"/>
  <c r="CD62" i="39"/>
  <c r="CT62" i="39"/>
  <c r="CY65" i="39"/>
  <c r="CF66" i="39"/>
  <c r="CS69" i="39"/>
  <c r="CC69" i="39"/>
  <c r="DA69" i="39"/>
  <c r="CK69" i="39"/>
  <c r="CR72" i="39"/>
  <c r="CB72" i="39"/>
  <c r="CS75" i="39"/>
  <c r="DA76" i="39"/>
  <c r="CI58" i="39"/>
  <c r="CQ58" i="39"/>
  <c r="CY58" i="39"/>
  <c r="DG58" i="39"/>
  <c r="CB59" i="39"/>
  <c r="CJ59" i="39"/>
  <c r="CR59" i="39"/>
  <c r="CZ59" i="39"/>
  <c r="CC60" i="39"/>
  <c r="CK60" i="39"/>
  <c r="CS60" i="39"/>
  <c r="DA60" i="39"/>
  <c r="CD61" i="39"/>
  <c r="CL61" i="39"/>
  <c r="CT61" i="39"/>
  <c r="DB61" i="39"/>
  <c r="CE62" i="39"/>
  <c r="CM62" i="39"/>
  <c r="CU62" i="39"/>
  <c r="DC62" i="39"/>
  <c r="CF63" i="39"/>
  <c r="CN63" i="39"/>
  <c r="CV63" i="39"/>
  <c r="DD63" i="39"/>
  <c r="CG64" i="39"/>
  <c r="CO64" i="39"/>
  <c r="CW64" i="39"/>
  <c r="DE64" i="39"/>
  <c r="CV65" i="39"/>
  <c r="CF65" i="39"/>
  <c r="DD65" i="39"/>
  <c r="CN65" i="39"/>
  <c r="CD65" i="39"/>
  <c r="CZ65" i="39"/>
  <c r="CJ66" i="39"/>
  <c r="CU67" i="39"/>
  <c r="CE67" i="39"/>
  <c r="DC67" i="39"/>
  <c r="CM67" i="39"/>
  <c r="CC67" i="39"/>
  <c r="CR68" i="39"/>
  <c r="CB68" i="39"/>
  <c r="CZ68" i="39"/>
  <c r="CJ68" i="39"/>
  <c r="CD75" i="39"/>
  <c r="CL75" i="39"/>
  <c r="CJ58" i="39"/>
  <c r="CZ58" i="39"/>
  <c r="CC59" i="39"/>
  <c r="CK59" i="39"/>
  <c r="CS59" i="39"/>
  <c r="DA59" i="39"/>
  <c r="CD60" i="39"/>
  <c r="CL60" i="39"/>
  <c r="CT60" i="39"/>
  <c r="DB60" i="39"/>
  <c r="CE61" i="39"/>
  <c r="CM61" i="39"/>
  <c r="CU61" i="39"/>
  <c r="DC61" i="39"/>
  <c r="CF62" i="39"/>
  <c r="CN62" i="39"/>
  <c r="CV62" i="39"/>
  <c r="DD62" i="39"/>
  <c r="CG63" i="39"/>
  <c r="CO63" i="39"/>
  <c r="CW63" i="39"/>
  <c r="DE63" i="39"/>
  <c r="CH64" i="39"/>
  <c r="CP64" i="39"/>
  <c r="CX64" i="39"/>
  <c r="DF64" i="39"/>
  <c r="CE65" i="39"/>
  <c r="CQ65" i="39"/>
  <c r="DA65" i="39"/>
  <c r="CY71" i="39"/>
  <c r="CI71" i="39"/>
  <c r="DG71" i="39"/>
  <c r="CQ71" i="39"/>
  <c r="CC58" i="39"/>
  <c r="CK58" i="39"/>
  <c r="CS58" i="39"/>
  <c r="DA58" i="39"/>
  <c r="CD59" i="39"/>
  <c r="CL59" i="39"/>
  <c r="CT59" i="39"/>
  <c r="DB59" i="39"/>
  <c r="CE60" i="39"/>
  <c r="CM60" i="39"/>
  <c r="CU60" i="39"/>
  <c r="DC60" i="39"/>
  <c r="CF61" i="39"/>
  <c r="CN61" i="39"/>
  <c r="CV61" i="39"/>
  <c r="DD61" i="39"/>
  <c r="CG62" i="39"/>
  <c r="CO62" i="39"/>
  <c r="CW62" i="39"/>
  <c r="DE62" i="39"/>
  <c r="CH63" i="39"/>
  <c r="CP63" i="39"/>
  <c r="CX63" i="39"/>
  <c r="DF63" i="39"/>
  <c r="CI64" i="39"/>
  <c r="CQ64" i="39"/>
  <c r="CY64" i="39"/>
  <c r="DG64" i="39"/>
  <c r="CX65" i="39"/>
  <c r="CH65" i="39"/>
  <c r="DF65" i="39"/>
  <c r="CP65" i="39"/>
  <c r="CX70" i="39"/>
  <c r="CH70" i="39"/>
  <c r="DF70" i="39"/>
  <c r="CP70" i="39"/>
  <c r="CD58" i="39"/>
  <c r="CT58" i="39"/>
  <c r="CN66" i="39"/>
  <c r="DD66" i="39"/>
  <c r="CW69" i="39"/>
  <c r="CG69" i="39"/>
  <c r="DE69" i="39"/>
  <c r="CO69" i="39"/>
  <c r="CV72" i="39"/>
  <c r="CF72" i="39"/>
  <c r="DD72" i="39"/>
  <c r="CN72" i="39"/>
  <c r="CO76" i="39"/>
  <c r="CB66" i="39"/>
  <c r="CY67" i="39"/>
  <c r="CI67" i="39"/>
  <c r="DG67" i="39"/>
  <c r="CQ67" i="39"/>
  <c r="CV68" i="39"/>
  <c r="CF68" i="39"/>
  <c r="DD68" i="39"/>
  <c r="CN68" i="39"/>
  <c r="CH75" i="39"/>
  <c r="DF75" i="39"/>
  <c r="CN58" i="39"/>
  <c r="CG59" i="39"/>
  <c r="CO59" i="39"/>
  <c r="CH60" i="39"/>
  <c r="CP60" i="39"/>
  <c r="CI61" i="39"/>
  <c r="CQ61" i="39"/>
  <c r="CB62" i="39"/>
  <c r="CJ62" i="39"/>
  <c r="CC63" i="39"/>
  <c r="CK63" i="39"/>
  <c r="CD64" i="39"/>
  <c r="CL64" i="39"/>
  <c r="CX66" i="39"/>
  <c r="CH66" i="39"/>
  <c r="DF66" i="39"/>
  <c r="CP66" i="39"/>
  <c r="CR67" i="39"/>
  <c r="CB67" i="39"/>
  <c r="CU71" i="39"/>
  <c r="CE71" i="39"/>
  <c r="DC71" i="39"/>
  <c r="CM71" i="39"/>
  <c r="CY75" i="39"/>
  <c r="CQ75" i="39"/>
  <c r="CI76" i="39"/>
  <c r="CG66" i="39"/>
  <c r="CO66" i="39"/>
  <c r="CW66" i="39"/>
  <c r="DE66" i="39"/>
  <c r="CH67" i="39"/>
  <c r="CP67" i="39"/>
  <c r="CX67" i="39"/>
  <c r="DF67" i="39"/>
  <c r="CI68" i="39"/>
  <c r="CQ68" i="39"/>
  <c r="CY68" i="39"/>
  <c r="DG68" i="39"/>
  <c r="CB69" i="39"/>
  <c r="CJ69" i="39"/>
  <c r="CR69" i="39"/>
  <c r="CZ69" i="39"/>
  <c r="CC70" i="39"/>
  <c r="CK70" i="39"/>
  <c r="CS70" i="39"/>
  <c r="DA70" i="39"/>
  <c r="CD71" i="39"/>
  <c r="CL71" i="39"/>
  <c r="CT71" i="39"/>
  <c r="DB71" i="39"/>
  <c r="CE72" i="39"/>
  <c r="CM72" i="39"/>
  <c r="CU72" i="39"/>
  <c r="DC72" i="39"/>
  <c r="CF73" i="39"/>
  <c r="CN73" i="39"/>
  <c r="CV73" i="39"/>
  <c r="DD73" i="39"/>
  <c r="CG74" i="39"/>
  <c r="CO74" i="39"/>
  <c r="CW74" i="39"/>
  <c r="DE74" i="39"/>
  <c r="CR75" i="39"/>
  <c r="DB75" i="39"/>
  <c r="CK76" i="39"/>
  <c r="CY76" i="39"/>
  <c r="CY80" i="39"/>
  <c r="DG80" i="39"/>
  <c r="CR81" i="39"/>
  <c r="CZ81" i="39"/>
  <c r="CJ82" i="39"/>
  <c r="CZ85" i="39"/>
  <c r="CB86" i="39"/>
  <c r="CG73" i="39"/>
  <c r="CO73" i="39"/>
  <c r="CW73" i="39"/>
  <c r="DE73" i="39"/>
  <c r="CH74" i="39"/>
  <c r="CP74" i="39"/>
  <c r="CX74" i="39"/>
  <c r="DF74" i="39"/>
  <c r="CW75" i="39"/>
  <c r="CG75" i="39"/>
  <c r="DE75" i="39"/>
  <c r="CO75" i="39"/>
  <c r="CI75" i="39"/>
  <c r="CB77" i="39"/>
  <c r="CR77" i="39"/>
  <c r="CY78" i="39"/>
  <c r="CI78" i="39"/>
  <c r="DG78" i="39"/>
  <c r="CQ78" i="39"/>
  <c r="CJ67" i="39"/>
  <c r="CZ67" i="39"/>
  <c r="CC68" i="39"/>
  <c r="CK68" i="39"/>
  <c r="CS68" i="39"/>
  <c r="DA68" i="39"/>
  <c r="CD69" i="39"/>
  <c r="CL69" i="39"/>
  <c r="CT69" i="39"/>
  <c r="DB69" i="39"/>
  <c r="CE70" i="39"/>
  <c r="CM70" i="39"/>
  <c r="CU70" i="39"/>
  <c r="DC70" i="39"/>
  <c r="CF71" i="39"/>
  <c r="CN71" i="39"/>
  <c r="CV71" i="39"/>
  <c r="DD71" i="39"/>
  <c r="CG72" i="39"/>
  <c r="CO72" i="39"/>
  <c r="CW72" i="39"/>
  <c r="DE72" i="39"/>
  <c r="CH73" i="39"/>
  <c r="CP73" i="39"/>
  <c r="CX73" i="39"/>
  <c r="DF73" i="39"/>
  <c r="CI74" i="39"/>
  <c r="CQ74" i="39"/>
  <c r="CY74" i="39"/>
  <c r="DG74" i="39"/>
  <c r="CJ75" i="39"/>
  <c r="CT75" i="39"/>
  <c r="CB76" i="39"/>
  <c r="CR78" i="39"/>
  <c r="CB78" i="39"/>
  <c r="CZ78" i="39"/>
  <c r="CJ78" i="39"/>
  <c r="CS80" i="39"/>
  <c r="CC80" i="39"/>
  <c r="DA80" i="39"/>
  <c r="CK80" i="39"/>
  <c r="CT82" i="39"/>
  <c r="DG75" i="39"/>
  <c r="CX76" i="39"/>
  <c r="CH76" i="39"/>
  <c r="DF76" i="39"/>
  <c r="CP76" i="39"/>
  <c r="CV79" i="39"/>
  <c r="CF79" i="39"/>
  <c r="DD79" i="39"/>
  <c r="CN79" i="39"/>
  <c r="CE82" i="39"/>
  <c r="CM82" i="39"/>
  <c r="CU83" i="39"/>
  <c r="CM83" i="39"/>
  <c r="CD67" i="39"/>
  <c r="CT67" i="39"/>
  <c r="CE68" i="39"/>
  <c r="CU68" i="39"/>
  <c r="CF69" i="39"/>
  <c r="CN69" i="39"/>
  <c r="CV69" i="39"/>
  <c r="DD69" i="39"/>
  <c r="CG70" i="39"/>
  <c r="CO70" i="39"/>
  <c r="CW70" i="39"/>
  <c r="DE70" i="39"/>
  <c r="CH71" i="39"/>
  <c r="CP71" i="39"/>
  <c r="CX71" i="39"/>
  <c r="DF71" i="39"/>
  <c r="CI72" i="39"/>
  <c r="CQ72" i="39"/>
  <c r="CY72" i="39"/>
  <c r="DG72" i="39"/>
  <c r="CB73" i="39"/>
  <c r="CJ73" i="39"/>
  <c r="CR73" i="39"/>
  <c r="CZ73" i="39"/>
  <c r="CC74" i="39"/>
  <c r="CK74" i="39"/>
  <c r="CS74" i="39"/>
  <c r="DA74" i="39"/>
  <c r="CF77" i="39"/>
  <c r="CV77" i="39"/>
  <c r="CF82" i="39"/>
  <c r="CN82" i="39"/>
  <c r="CV83" i="39"/>
  <c r="DD83" i="39"/>
  <c r="CF90" i="39"/>
  <c r="CJ72" i="39"/>
  <c r="CZ72" i="39"/>
  <c r="CC73" i="39"/>
  <c r="CK73" i="39"/>
  <c r="CS73" i="39"/>
  <c r="DA73" i="39"/>
  <c r="CD74" i="39"/>
  <c r="CL74" i="39"/>
  <c r="CT74" i="39"/>
  <c r="DB74" i="39"/>
  <c r="CC75" i="39"/>
  <c r="CX77" i="39"/>
  <c r="CH77" i="39"/>
  <c r="DF77" i="39"/>
  <c r="CP77" i="39"/>
  <c r="CJ77" i="39"/>
  <c r="CU78" i="39"/>
  <c r="CE78" i="39"/>
  <c r="DC78" i="39"/>
  <c r="CM78" i="39"/>
  <c r="CG82" i="39"/>
  <c r="CO82" i="39"/>
  <c r="CW83" i="39"/>
  <c r="DE83" i="39"/>
  <c r="CG84" i="39"/>
  <c r="CO84" i="39"/>
  <c r="CO85" i="39"/>
  <c r="CY77" i="39"/>
  <c r="CI77" i="39"/>
  <c r="DG77" i="39"/>
  <c r="CQ77" i="39"/>
  <c r="CX82" i="39"/>
  <c r="CX84" i="39"/>
  <c r="CP84" i="39"/>
  <c r="CU75" i="39"/>
  <c r="CE75" i="39"/>
  <c r="DC75" i="39"/>
  <c r="CM75" i="39"/>
  <c r="CT76" i="39"/>
  <c r="DB76" i="39"/>
  <c r="CR79" i="39"/>
  <c r="CB79" i="39"/>
  <c r="CZ79" i="39"/>
  <c r="CJ79" i="39"/>
  <c r="CI82" i="39"/>
  <c r="DG82" i="39"/>
  <c r="CQ83" i="39"/>
  <c r="CY85" i="39"/>
  <c r="DG85" i="39"/>
  <c r="CF76" i="39"/>
  <c r="CN76" i="39"/>
  <c r="CV76" i="39"/>
  <c r="DD76" i="39"/>
  <c r="CG77" i="39"/>
  <c r="CO77" i="39"/>
  <c r="CW77" i="39"/>
  <c r="DE77" i="39"/>
  <c r="CH78" i="39"/>
  <c r="CP78" i="39"/>
  <c r="CX78" i="39"/>
  <c r="DF78" i="39"/>
  <c r="CI79" i="39"/>
  <c r="CQ79" i="39"/>
  <c r="CY79" i="39"/>
  <c r="DG79" i="39"/>
  <c r="CB80" i="39"/>
  <c r="CJ80" i="39"/>
  <c r="CR80" i="39"/>
  <c r="CZ80" i="39"/>
  <c r="CC81" i="39"/>
  <c r="CK81" i="39"/>
  <c r="CS81" i="39"/>
  <c r="DA81" i="39"/>
  <c r="CH82" i="39"/>
  <c r="CQ82" i="39"/>
  <c r="CZ82" i="39"/>
  <c r="CO83" i="39"/>
  <c r="CT84" i="39"/>
  <c r="CD84" i="39"/>
  <c r="DB84" i="39"/>
  <c r="CL84" i="39"/>
  <c r="CV86" i="39"/>
  <c r="CF86" i="39"/>
  <c r="DD86" i="39"/>
  <c r="CN86" i="39"/>
  <c r="CY87" i="39"/>
  <c r="CT88" i="39"/>
  <c r="CI89" i="39"/>
  <c r="DG89" i="39"/>
  <c r="CQ89" i="39"/>
  <c r="CY89" i="39"/>
  <c r="CU91" i="39"/>
  <c r="CM91" i="39"/>
  <c r="DC92" i="39"/>
  <c r="CD81" i="39"/>
  <c r="CL81" i="39"/>
  <c r="CT81" i="39"/>
  <c r="DB81" i="39"/>
  <c r="CS82" i="39"/>
  <c r="CC82" i="39"/>
  <c r="DA82" i="39"/>
  <c r="CK82" i="39"/>
  <c r="CS83" i="39"/>
  <c r="CC83" i="39"/>
  <c r="DA83" i="39"/>
  <c r="CK83" i="39"/>
  <c r="CE83" i="39"/>
  <c r="DC83" i="39"/>
  <c r="CU84" i="39"/>
  <c r="CE84" i="39"/>
  <c r="DC84" i="39"/>
  <c r="CM84" i="39"/>
  <c r="DE84" i="39"/>
  <c r="CG85" i="39"/>
  <c r="DE85" i="39"/>
  <c r="CR87" i="39"/>
  <c r="CJ87" i="39"/>
  <c r="CZ87" i="39"/>
  <c r="CB87" i="39"/>
  <c r="CU88" i="39"/>
  <c r="CB89" i="39"/>
  <c r="CR89" i="39"/>
  <c r="CJ89" i="39"/>
  <c r="CZ89" i="39"/>
  <c r="CG94" i="39"/>
  <c r="CC79" i="39"/>
  <c r="CK79" i="39"/>
  <c r="CS79" i="39"/>
  <c r="DA79" i="39"/>
  <c r="CD80" i="39"/>
  <c r="CL80" i="39"/>
  <c r="CT80" i="39"/>
  <c r="DB80" i="39"/>
  <c r="CE81" i="39"/>
  <c r="CM81" i="39"/>
  <c r="CU81" i="39"/>
  <c r="DC81" i="39"/>
  <c r="DC82" i="39"/>
  <c r="CT83" i="39"/>
  <c r="CD83" i="39"/>
  <c r="DB83" i="39"/>
  <c r="CL83" i="39"/>
  <c r="CF83" i="39"/>
  <c r="CH84" i="39"/>
  <c r="DF84" i="39"/>
  <c r="CH85" i="39"/>
  <c r="DF85" i="39"/>
  <c r="CP86" i="39"/>
  <c r="CR86" i="39"/>
  <c r="CC87" i="39"/>
  <c r="CV88" i="39"/>
  <c r="CN88" i="39"/>
  <c r="CY90" i="39"/>
  <c r="CI90" i="39"/>
  <c r="DG90" i="39"/>
  <c r="CQ90" i="39"/>
  <c r="CE97" i="39"/>
  <c r="CU82" i="39"/>
  <c r="DD82" i="39"/>
  <c r="CG83" i="39"/>
  <c r="CW84" i="39"/>
  <c r="CQ85" i="39"/>
  <c r="CI86" i="39"/>
  <c r="DG86" i="39"/>
  <c r="CT87" i="39"/>
  <c r="DB87" i="39"/>
  <c r="CZ90" i="39"/>
  <c r="CV82" i="39"/>
  <c r="DE82" i="39"/>
  <c r="CN83" i="39"/>
  <c r="CR85" i="39"/>
  <c r="CJ85" i="39"/>
  <c r="CB85" i="39"/>
  <c r="CZ86" i="39"/>
  <c r="CX88" i="39"/>
  <c r="CH88" i="39"/>
  <c r="DF88" i="39"/>
  <c r="CP88" i="39"/>
  <c r="DC89" i="39"/>
  <c r="CK90" i="39"/>
  <c r="CY91" i="39"/>
  <c r="CI91" i="39"/>
  <c r="CT93" i="39"/>
  <c r="CL93" i="39"/>
  <c r="CG80" i="39"/>
  <c r="CO80" i="39"/>
  <c r="CW80" i="39"/>
  <c r="DE80" i="39"/>
  <c r="CH81" i="39"/>
  <c r="CP81" i="39"/>
  <c r="CX81" i="39"/>
  <c r="DF81" i="39"/>
  <c r="CW82" i="39"/>
  <c r="DG84" i="39"/>
  <c r="CS86" i="39"/>
  <c r="CK86" i="39"/>
  <c r="DA86" i="39"/>
  <c r="CC86" i="39"/>
  <c r="CI88" i="39"/>
  <c r="DG88" i="39"/>
  <c r="CQ88" i="39"/>
  <c r="CB91" i="39"/>
  <c r="CB92" i="39"/>
  <c r="CR92" i="39"/>
  <c r="CY95" i="39"/>
  <c r="CI95" i="39"/>
  <c r="DG95" i="39"/>
  <c r="CQ95" i="39"/>
  <c r="CD76" i="39"/>
  <c r="CX83" i="39"/>
  <c r="CW87" i="39"/>
  <c r="CG87" i="39"/>
  <c r="DE87" i="39"/>
  <c r="CO87" i="39"/>
  <c r="CY88" i="39"/>
  <c r="CW89" i="39"/>
  <c r="DE89" i="39"/>
  <c r="DC90" i="39"/>
  <c r="CI80" i="39"/>
  <c r="CB81" i="39"/>
  <c r="CJ81" i="39"/>
  <c r="CY82" i="39"/>
  <c r="CY83" i="39"/>
  <c r="CI85" i="39"/>
  <c r="CJ86" i="39"/>
  <c r="CV90" i="39"/>
  <c r="CN90" i="39"/>
  <c r="DD90" i="39"/>
  <c r="CV85" i="39"/>
  <c r="CF85" i="39"/>
  <c r="DD85" i="39"/>
  <c r="CN85" i="39"/>
  <c r="CQ86" i="39"/>
  <c r="CD87" i="39"/>
  <c r="CK88" i="39"/>
  <c r="DA88" i="39"/>
  <c r="CC88" i="39"/>
  <c r="CT89" i="39"/>
  <c r="CD89" i="39"/>
  <c r="CL89" i="39"/>
  <c r="DF90" i="39"/>
  <c r="CT91" i="39"/>
  <c r="CD91" i="39"/>
  <c r="DB91" i="39"/>
  <c r="CL91" i="39"/>
  <c r="CC93" i="39"/>
  <c r="DA95" i="39"/>
  <c r="CW86" i="39"/>
  <c r="CG86" i="39"/>
  <c r="DE86" i="39"/>
  <c r="CO86" i="39"/>
  <c r="CE88" i="39"/>
  <c r="DC88" i="39"/>
  <c r="CM88" i="39"/>
  <c r="CB90" i="39"/>
  <c r="CR90" i="39"/>
  <c r="CF91" i="39"/>
  <c r="CT98" i="39"/>
  <c r="CJ92" i="39"/>
  <c r="CN93" i="39"/>
  <c r="CX87" i="39"/>
  <c r="CH87" i="39"/>
  <c r="DF87" i="39"/>
  <c r="CP87" i="39"/>
  <c r="CT90" i="39"/>
  <c r="CD90" i="39"/>
  <c r="CL90" i="39"/>
  <c r="CS92" i="39"/>
  <c r="CW93" i="39"/>
  <c r="CG93" i="39"/>
  <c r="CO93" i="39"/>
  <c r="DE93" i="39"/>
  <c r="CQ91" i="39"/>
  <c r="DG91" i="39"/>
  <c r="DB92" i="39"/>
  <c r="CZ92" i="39"/>
  <c r="CU85" i="39"/>
  <c r="CE85" i="39"/>
  <c r="DC85" i="39"/>
  <c r="CM85" i="39"/>
  <c r="CB88" i="39"/>
  <c r="CS88" i="39"/>
  <c r="CK89" i="39"/>
  <c r="CS91" i="39"/>
  <c r="CV92" i="39"/>
  <c r="CD88" i="39"/>
  <c r="CM89" i="39"/>
  <c r="CM90" i="39"/>
  <c r="CO91" i="39"/>
  <c r="CG91" i="39"/>
  <c r="DE91" i="39"/>
  <c r="CX92" i="39"/>
  <c r="CR93" i="39"/>
  <c r="CB93" i="39"/>
  <c r="CZ93" i="39"/>
  <c r="CJ93" i="39"/>
  <c r="CD94" i="39"/>
  <c r="DB94" i="39"/>
  <c r="CD101" i="39"/>
  <c r="CL101" i="39"/>
  <c r="CW88" i="39"/>
  <c r="CG88" i="39"/>
  <c r="DE88" i="39"/>
  <c r="CO88" i="39"/>
  <c r="CX89" i="39"/>
  <c r="CH89" i="39"/>
  <c r="DF89" i="39"/>
  <c r="CP89" i="39"/>
  <c r="CE89" i="39"/>
  <c r="CE90" i="39"/>
  <c r="CL92" i="39"/>
  <c r="CK93" i="39"/>
  <c r="DA93" i="39"/>
  <c r="CD93" i="39"/>
  <c r="DB93" i="39"/>
  <c r="CS95" i="39"/>
  <c r="CH97" i="39"/>
  <c r="DF97" i="39"/>
  <c r="CK92" i="39"/>
  <c r="CC92" i="39"/>
  <c r="DA92" i="39"/>
  <c r="DC93" i="39"/>
  <c r="CW94" i="39"/>
  <c r="CO94" i="39"/>
  <c r="DE94" i="39"/>
  <c r="CE100" i="39"/>
  <c r="CW101" i="39"/>
  <c r="CO101" i="39"/>
  <c r="CR88" i="39"/>
  <c r="DA89" i="39"/>
  <c r="DA90" i="39"/>
  <c r="CK91" i="39"/>
  <c r="CZ91" i="39"/>
  <c r="CT92" i="39"/>
  <c r="CD92" i="39"/>
  <c r="CF93" i="39"/>
  <c r="CX94" i="39"/>
  <c r="CH94" i="39"/>
  <c r="CH95" i="39"/>
  <c r="CX95" i="39"/>
  <c r="DF95" i="39"/>
  <c r="CP95" i="39"/>
  <c r="CW96" i="39"/>
  <c r="CG96" i="39"/>
  <c r="DE96" i="39"/>
  <c r="CS98" i="39"/>
  <c r="CT99" i="39"/>
  <c r="DB99" i="39"/>
  <c r="CF100" i="39"/>
  <c r="CN100" i="39"/>
  <c r="DB98" i="39"/>
  <c r="CD98" i="39"/>
  <c r="CE99" i="39"/>
  <c r="CY101" i="39"/>
  <c r="CB102" i="39"/>
  <c r="CJ102" i="39"/>
  <c r="DC91" i="39"/>
  <c r="CF92" i="39"/>
  <c r="CV93" i="39"/>
  <c r="CB94" i="39"/>
  <c r="CJ94" i="39"/>
  <c r="CR94" i="39"/>
  <c r="CI96" i="39"/>
  <c r="CY96" i="39"/>
  <c r="DG96" i="39"/>
  <c r="CL98" i="39"/>
  <c r="CR91" i="39"/>
  <c r="DD91" i="39"/>
  <c r="DG93" i="39"/>
  <c r="CC95" i="39"/>
  <c r="CK95" i="39"/>
  <c r="CB96" i="39"/>
  <c r="CJ96" i="39"/>
  <c r="CU97" i="39"/>
  <c r="DC97" i="39"/>
  <c r="CM97" i="39"/>
  <c r="CY100" i="39"/>
  <c r="CI100" i="39"/>
  <c r="DG100" i="39"/>
  <c r="CQ100" i="39"/>
  <c r="CY92" i="39"/>
  <c r="CI92" i="39"/>
  <c r="DG92" i="39"/>
  <c r="CQ92" i="39"/>
  <c r="CV95" i="39"/>
  <c r="CN95" i="39"/>
  <c r="CF95" i="39"/>
  <c r="CT96" i="39"/>
  <c r="CL96" i="39"/>
  <c r="CS97" i="39"/>
  <c r="CK97" i="39"/>
  <c r="CR98" i="39"/>
  <c r="CB98" i="39"/>
  <c r="CZ98" i="39"/>
  <c r="CJ98" i="39"/>
  <c r="CS99" i="39"/>
  <c r="CC99" i="39"/>
  <c r="DA99" i="39"/>
  <c r="CK99" i="39"/>
  <c r="CF101" i="39"/>
  <c r="CV101" i="39"/>
  <c r="CN101" i="39"/>
  <c r="DD101" i="39"/>
  <c r="CX102" i="39"/>
  <c r="DF102" i="39"/>
  <c r="CV103" i="39"/>
  <c r="DD103" i="39"/>
  <c r="CT104" i="39"/>
  <c r="CD104" i="39"/>
  <c r="DF103" i="39"/>
  <c r="CX91" i="39"/>
  <c r="CH91" i="39"/>
  <c r="DF91" i="39"/>
  <c r="CP91" i="39"/>
  <c r="CU94" i="39"/>
  <c r="CE94" i="39"/>
  <c r="DC94" i="39"/>
  <c r="CM94" i="39"/>
  <c r="CF98" i="39"/>
  <c r="CG99" i="39"/>
  <c r="CO99" i="39"/>
  <c r="CX100" i="39"/>
  <c r="CP100" i="39"/>
  <c r="CI103" i="39"/>
  <c r="DG103" i="39"/>
  <c r="CS103" i="39"/>
  <c r="CX104" i="39"/>
  <c r="DF94" i="39"/>
  <c r="CP94" i="39"/>
  <c r="DC95" i="39"/>
  <c r="CE95" i="39"/>
  <c r="CU95" i="39"/>
  <c r="CB97" i="39"/>
  <c r="CR97" i="39"/>
  <c r="CJ97" i="39"/>
  <c r="CZ97" i="39"/>
  <c r="CI98" i="39"/>
  <c r="CQ98" i="39"/>
  <c r="CR99" i="39"/>
  <c r="CZ99" i="39"/>
  <c r="CC100" i="39"/>
  <c r="CW102" i="39"/>
  <c r="CG102" i="39"/>
  <c r="CO102" i="39"/>
  <c r="DE102" i="39"/>
  <c r="CE102" i="39"/>
  <c r="CP102" i="39"/>
  <c r="CZ102" i="39"/>
  <c r="CC103" i="39"/>
  <c r="CN103" i="39"/>
  <c r="CY103" i="39"/>
  <c r="CQ105" i="39"/>
  <c r="CW95" i="39"/>
  <c r="CG95" i="39"/>
  <c r="DE95" i="39"/>
  <c r="CO95" i="39"/>
  <c r="CU96" i="39"/>
  <c r="CE96" i="39"/>
  <c r="DC96" i="39"/>
  <c r="CM96" i="39"/>
  <c r="CQ96" i="39"/>
  <c r="CC98" i="39"/>
  <c r="CL99" i="39"/>
  <c r="CU100" i="39"/>
  <c r="CV102" i="39"/>
  <c r="CF102" i="39"/>
  <c r="DD102" i="39"/>
  <c r="CN102" i="39"/>
  <c r="CT103" i="39"/>
  <c r="CD103" i="39"/>
  <c r="DB103" i="39"/>
  <c r="CL103" i="39"/>
  <c r="CP103" i="39"/>
  <c r="CR105" i="39"/>
  <c r="CB105" i="39"/>
  <c r="CZ105" i="39"/>
  <c r="CJ105" i="39"/>
  <c r="DB104" i="39"/>
  <c r="CL104" i="39"/>
  <c r="CV97" i="39"/>
  <c r="CF97" i="39"/>
  <c r="DD97" i="39"/>
  <c r="CN97" i="39"/>
  <c r="CD99" i="39"/>
  <c r="CC94" i="39"/>
  <c r="CK94" i="39"/>
  <c r="CS94" i="39"/>
  <c r="DA94" i="39"/>
  <c r="CX96" i="39"/>
  <c r="CH96" i="39"/>
  <c r="DF96" i="39"/>
  <c r="CP96" i="39"/>
  <c r="CR101" i="39"/>
  <c r="CB101" i="39"/>
  <c r="CZ101" i="39"/>
  <c r="CJ101" i="39"/>
  <c r="DG101" i="39"/>
  <c r="CU102" i="39"/>
  <c r="CW103" i="39"/>
  <c r="CG103" i="39"/>
  <c r="DE103" i="39"/>
  <c r="CO103" i="39"/>
  <c r="CN104" i="39"/>
  <c r="CW98" i="39"/>
  <c r="CG98" i="39"/>
  <c r="DE98" i="39"/>
  <c r="CO98" i="39"/>
  <c r="CT100" i="39"/>
  <c r="CD100" i="39"/>
  <c r="DB100" i="39"/>
  <c r="CL100" i="39"/>
  <c r="CW104" i="39"/>
  <c r="CG104" i="39"/>
  <c r="CT95" i="39"/>
  <c r="CD95" i="39"/>
  <c r="DB95" i="39"/>
  <c r="CL95" i="39"/>
  <c r="CY97" i="39"/>
  <c r="CI97" i="39"/>
  <c r="DG97" i="39"/>
  <c r="CQ97" i="39"/>
  <c r="CS102" i="39"/>
  <c r="CC102" i="39"/>
  <c r="DA102" i="39"/>
  <c r="CK102" i="39"/>
  <c r="CH104" i="39"/>
  <c r="CG105" i="39"/>
  <c r="CO105" i="39"/>
  <c r="CX99" i="39"/>
  <c r="CH99" i="39"/>
  <c r="DF99" i="39"/>
  <c r="CP99" i="39"/>
  <c r="CU101" i="39"/>
  <c r="CE101" i="39"/>
  <c r="DC101" i="39"/>
  <c r="CM101" i="39"/>
  <c r="CI104" i="39"/>
  <c r="CY104" i="39"/>
  <c r="CX106" i="39"/>
  <c r="CH106" i="39"/>
  <c r="DF106" i="39"/>
  <c r="CP106" i="39"/>
  <c r="CU104" i="39"/>
  <c r="CE104" i="39"/>
  <c r="DC104" i="39"/>
  <c r="DG105" i="39"/>
  <c r="DG106" i="39"/>
  <c r="CU112" i="39"/>
  <c r="CM112" i="39"/>
  <c r="CT113" i="39"/>
  <c r="CD113" i="39"/>
  <c r="DB113" i="39"/>
  <c r="CL113" i="39"/>
  <c r="CY108" i="39"/>
  <c r="CI108" i="39"/>
  <c r="DG108" i="39"/>
  <c r="CQ108" i="39"/>
  <c r="CW109" i="39"/>
  <c r="CG109" i="39"/>
  <c r="DE109" i="39"/>
  <c r="CO109" i="39"/>
  <c r="CX115" i="39"/>
  <c r="CH115" i="39"/>
  <c r="DF115" i="39"/>
  <c r="DE104" i="39"/>
  <c r="CO104" i="39"/>
  <c r="CB104" i="39"/>
  <c r="CP104" i="39"/>
  <c r="CU105" i="39"/>
  <c r="CE105" i="39"/>
  <c r="DC105" i="39"/>
  <c r="CM105" i="39"/>
  <c r="CK106" i="39"/>
  <c r="CV107" i="39"/>
  <c r="CF107" i="39"/>
  <c r="CT119" i="39"/>
  <c r="CQ104" i="39"/>
  <c r="DE107" i="39"/>
  <c r="CS108" i="39"/>
  <c r="CK108" i="39"/>
  <c r="DG109" i="39"/>
  <c r="CR104" i="39"/>
  <c r="DF104" i="39"/>
  <c r="CW105" i="39"/>
  <c r="CH107" i="39"/>
  <c r="CP107" i="39"/>
  <c r="CR109" i="39"/>
  <c r="CR110" i="39"/>
  <c r="CZ110" i="39"/>
  <c r="CI112" i="39"/>
  <c r="CQ112" i="39"/>
  <c r="DG104" i="39"/>
  <c r="CX105" i="39"/>
  <c r="CH105" i="39"/>
  <c r="DF105" i="39"/>
  <c r="CP105" i="39"/>
  <c r="CV106" i="39"/>
  <c r="CF106" i="39"/>
  <c r="CN106" i="39"/>
  <c r="DD106" i="39"/>
  <c r="CS110" i="39"/>
  <c r="CW106" i="39"/>
  <c r="CB107" i="39"/>
  <c r="CZ107" i="39"/>
  <c r="CJ107" i="39"/>
  <c r="CR107" i="39"/>
  <c r="DA112" i="39"/>
  <c r="CJ113" i="39"/>
  <c r="CH114" i="39"/>
  <c r="CW108" i="39"/>
  <c r="CG108" i="39"/>
  <c r="DE108" i="39"/>
  <c r="CO108" i="39"/>
  <c r="CC108" i="39"/>
  <c r="CJ109" i="39"/>
  <c r="CZ109" i="39"/>
  <c r="CC110" i="39"/>
  <c r="CU107" i="39"/>
  <c r="CE107" i="39"/>
  <c r="DC107" i="39"/>
  <c r="CM107" i="39"/>
  <c r="CX109" i="39"/>
  <c r="CH109" i="39"/>
  <c r="DF109" i="39"/>
  <c r="CP109" i="39"/>
  <c r="CT112" i="39"/>
  <c r="CD112" i="39"/>
  <c r="DB112" i="39"/>
  <c r="CL112" i="39"/>
  <c r="CU113" i="39"/>
  <c r="CE113" i="39"/>
  <c r="DC113" i="39"/>
  <c r="CM113" i="39"/>
  <c r="CS116" i="39"/>
  <c r="CC116" i="39"/>
  <c r="DA116" i="39"/>
  <c r="CK116" i="39"/>
  <c r="DD107" i="39"/>
  <c r="CN107" i="39"/>
  <c r="CQ109" i="39"/>
  <c r="CX110" i="39"/>
  <c r="CH110" i="39"/>
  <c r="DF110" i="39"/>
  <c r="CP110" i="39"/>
  <c r="CI111" i="39"/>
  <c r="CY111" i="39"/>
  <c r="CQ111" i="39"/>
  <c r="DG111" i="39"/>
  <c r="CE112" i="39"/>
  <c r="CV113" i="39"/>
  <c r="CF113" i="39"/>
  <c r="DD113" i="39"/>
  <c r="CN113" i="39"/>
  <c r="CB114" i="39"/>
  <c r="CO107" i="39"/>
  <c r="CB109" i="39"/>
  <c r="CY110" i="39"/>
  <c r="CI110" i="39"/>
  <c r="DG110" i="39"/>
  <c r="CQ110" i="39"/>
  <c r="CR111" i="39"/>
  <c r="CB111" i="39"/>
  <c r="CJ111" i="39"/>
  <c r="CZ111" i="39"/>
  <c r="CF112" i="39"/>
  <c r="CN112" i="39"/>
  <c r="DC112" i="39"/>
  <c r="CW113" i="39"/>
  <c r="DE113" i="39"/>
  <c r="CC114" i="39"/>
  <c r="DA114" i="39"/>
  <c r="CT106" i="39"/>
  <c r="CD106" i="39"/>
  <c r="DB106" i="39"/>
  <c r="CL106" i="39"/>
  <c r="CS111" i="39"/>
  <c r="DA111" i="39"/>
  <c r="CG112" i="39"/>
  <c r="CO112" i="39"/>
  <c r="DD112" i="39"/>
  <c r="CX113" i="39"/>
  <c r="DF113" i="39"/>
  <c r="CM104" i="39"/>
  <c r="CU106" i="39"/>
  <c r="CE106" i="39"/>
  <c r="DC106" i="39"/>
  <c r="CM106" i="39"/>
  <c r="CV108" i="39"/>
  <c r="CF108" i="39"/>
  <c r="DD108" i="39"/>
  <c r="CN108" i="39"/>
  <c r="CD109" i="39"/>
  <c r="CT109" i="39"/>
  <c r="DB111" i="39"/>
  <c r="CH112" i="39"/>
  <c r="CI113" i="39"/>
  <c r="DG113" i="39"/>
  <c r="CE114" i="39"/>
  <c r="CG115" i="39"/>
  <c r="CW115" i="39"/>
  <c r="DE115" i="39"/>
  <c r="CI115" i="39"/>
  <c r="CY115" i="39"/>
  <c r="DG115" i="39"/>
  <c r="CQ115" i="39"/>
  <c r="CU116" i="39"/>
  <c r="CW112" i="39"/>
  <c r="CF114" i="39"/>
  <c r="CN114" i="39"/>
  <c r="DD114" i="39"/>
  <c r="CR114" i="39"/>
  <c r="DC116" i="39"/>
  <c r="CX111" i="39"/>
  <c r="CX112" i="39"/>
  <c r="DG112" i="39"/>
  <c r="CG113" i="39"/>
  <c r="CR113" i="39"/>
  <c r="CW114" i="39"/>
  <c r="CG114" i="39"/>
  <c r="DE114" i="39"/>
  <c r="CO114" i="39"/>
  <c r="CF118" i="39"/>
  <c r="CV118" i="39"/>
  <c r="DD118" i="39"/>
  <c r="CN118" i="39"/>
  <c r="CY112" i="39"/>
  <c r="CP114" i="39"/>
  <c r="CV114" i="39"/>
  <c r="CT115" i="39"/>
  <c r="CR117" i="39"/>
  <c r="CJ117" i="39"/>
  <c r="CY114" i="39"/>
  <c r="CI114" i="39"/>
  <c r="CQ114" i="39"/>
  <c r="CX114" i="39"/>
  <c r="CU115" i="39"/>
  <c r="CE115" i="39"/>
  <c r="DC115" i="39"/>
  <c r="CM115" i="39"/>
  <c r="CE116" i="39"/>
  <c r="CZ114" i="39"/>
  <c r="CZ116" i="39"/>
  <c r="CM116" i="39"/>
  <c r="CS119" i="39"/>
  <c r="CC119" i="39"/>
  <c r="CS114" i="39"/>
  <c r="DB119" i="39"/>
  <c r="CL119" i="39"/>
  <c r="CT121" i="39"/>
  <c r="CD121" i="39"/>
  <c r="CK117" i="39"/>
  <c r="CC117" i="39"/>
  <c r="CW119" i="39"/>
  <c r="CX120" i="39"/>
  <c r="CH120" i="39"/>
  <c r="DF120" i="39"/>
  <c r="CP120" i="39"/>
  <c r="CR115" i="39"/>
  <c r="CB115" i="39"/>
  <c r="CZ115" i="39"/>
  <c r="CJ115" i="39"/>
  <c r="CX116" i="39"/>
  <c r="CH116" i="39"/>
  <c r="DF116" i="39"/>
  <c r="CP116" i="39"/>
  <c r="CT117" i="39"/>
  <c r="CD117" i="39"/>
  <c r="CL117" i="39"/>
  <c r="CS118" i="39"/>
  <c r="DA118" i="39"/>
  <c r="CT114" i="39"/>
  <c r="CD114" i="39"/>
  <c r="DB114" i="39"/>
  <c r="CL114" i="39"/>
  <c r="CY116" i="39"/>
  <c r="DG116" i="39"/>
  <c r="CJ116" i="39"/>
  <c r="CU117" i="39"/>
  <c r="DC117" i="39"/>
  <c r="CD118" i="39"/>
  <c r="CV117" i="39"/>
  <c r="CF117" i="39"/>
  <c r="DD117" i="39"/>
  <c r="CN117" i="39"/>
  <c r="CY117" i="39"/>
  <c r="CI117" i="39"/>
  <c r="DG117" i="39"/>
  <c r="CQ117" i="39"/>
  <c r="CW121" i="39"/>
  <c r="DE121" i="39"/>
  <c r="CX122" i="39"/>
  <c r="DF122" i="39"/>
  <c r="CZ117" i="39"/>
  <c r="CR119" i="39"/>
  <c r="CB119" i="39"/>
  <c r="CZ119" i="39"/>
  <c r="CJ119" i="39"/>
  <c r="CV120" i="39"/>
  <c r="CF120" i="39"/>
  <c r="DD120" i="39"/>
  <c r="CF116" i="39"/>
  <c r="CN116" i="39"/>
  <c r="CV116" i="39"/>
  <c r="DD116" i="39"/>
  <c r="CU119" i="39"/>
  <c r="CE119" i="39"/>
  <c r="DC119" i="39"/>
  <c r="CM119" i="39"/>
  <c r="DB121" i="39"/>
  <c r="CL121" i="39"/>
  <c r="DC122" i="39"/>
  <c r="CM122" i="39"/>
  <c r="CG117" i="39"/>
  <c r="CY118" i="39"/>
  <c r="CI118" i="39"/>
  <c r="DG118" i="39"/>
  <c r="CQ118" i="39"/>
  <c r="CS120" i="39"/>
  <c r="CC120" i="39"/>
  <c r="DA120" i="39"/>
  <c r="CK120" i="39"/>
  <c r="CP115" i="39"/>
  <c r="CI116" i="39"/>
  <c r="CQ116" i="39"/>
  <c r="CX117" i="39"/>
  <c r="CH117" i="39"/>
  <c r="DF117" i="39"/>
  <c r="CP117" i="39"/>
  <c r="CR118" i="39"/>
  <c r="CB118" i="39"/>
  <c r="CZ118" i="39"/>
  <c r="CJ118" i="39"/>
  <c r="CG119" i="39"/>
  <c r="CI121" i="39"/>
  <c r="CQ121" i="39"/>
  <c r="CY121" i="39"/>
  <c r="DG121" i="39"/>
  <c r="CJ122" i="39"/>
  <c r="CZ122" i="39"/>
  <c r="CG118" i="39"/>
  <c r="CO118" i="39"/>
  <c r="CW118" i="39"/>
  <c r="DE118" i="39"/>
  <c r="CH119" i="39"/>
  <c r="CP119" i="39"/>
  <c r="CX119" i="39"/>
  <c r="DF119" i="39"/>
  <c r="CI120" i="39"/>
  <c r="CQ120" i="39"/>
  <c r="CY120" i="39"/>
  <c r="DG120" i="39"/>
  <c r="CB121" i="39"/>
  <c r="CJ121" i="39"/>
  <c r="CR121" i="39"/>
  <c r="CZ121" i="39"/>
  <c r="CK119" i="39"/>
  <c r="DA119" i="39"/>
  <c r="CD120" i="39"/>
  <c r="CL120" i="39"/>
  <c r="CT120" i="39"/>
  <c r="DB120" i="39"/>
  <c r="CE121" i="39"/>
  <c r="CM121" i="39"/>
  <c r="CU121" i="39"/>
  <c r="DC121" i="39"/>
  <c r="CN122" i="39"/>
  <c r="DD122" i="39"/>
  <c r="CN120" i="39"/>
  <c r="CG121" i="39"/>
  <c r="CO121" i="39"/>
  <c r="CH122" i="39"/>
  <c r="CP122" i="39"/>
  <c r="AD5" i="41" a="1"/>
  <c r="AD5" i="41" s="1"/>
  <c r="AT5" i="41" a="1"/>
  <c r="AT5" i="41" s="1"/>
  <c r="BG5" i="41" a="1"/>
  <c r="BG5" i="41" s="1"/>
  <c r="AI6" i="41" a="1"/>
  <c r="AI6" i="41" s="1"/>
  <c r="AX6" i="41" a="1"/>
  <c r="AX6" i="41" s="1"/>
  <c r="BG6" i="41" a="1"/>
  <c r="BG6" i="41" s="1"/>
  <c r="AI7" i="41" a="1"/>
  <c r="AI7" i="41" s="1"/>
  <c r="AT7" i="41" a="1"/>
  <c r="AT7" i="41" s="1"/>
  <c r="AI8" i="41" a="1"/>
  <c r="AI8" i="41" s="1"/>
  <c r="AU8" i="41" a="1"/>
  <c r="AU8" i="41" s="1"/>
  <c r="AE9" i="41" a="1"/>
  <c r="AE9" i="41" s="1"/>
  <c r="AQ9" i="41" a="1"/>
  <c r="AQ9" i="41" s="1"/>
  <c r="BB9" i="41" a="1"/>
  <c r="BB9" i="41" s="1"/>
  <c r="AD10" i="41" a="1"/>
  <c r="AD10" i="41" s="1"/>
  <c r="AM10" i="41" a="1"/>
  <c r="AM10" i="41" s="1"/>
  <c r="BF10" i="41" a="1"/>
  <c r="BF10" i="41" s="1"/>
  <c r="J11" i="41"/>
  <c r="BX11" i="41" s="1" a="1"/>
  <c r="BX11" i="41" s="1"/>
  <c r="AL11" i="41" a="1"/>
  <c r="AL11" i="41" s="1"/>
  <c r="BC11" i="41" a="1"/>
  <c r="BC11" i="41" s="1"/>
  <c r="AJ12" i="41" a="1"/>
  <c r="AJ12" i="41" s="1"/>
  <c r="AX12" i="41" a="1"/>
  <c r="AX12" i="41" s="1"/>
  <c r="AB13" i="41" a="1"/>
  <c r="AB13" i="41" s="1"/>
  <c r="AM13" i="41" a="1"/>
  <c r="AM13" i="41" s="1"/>
  <c r="BA13" i="41" a="1"/>
  <c r="BA13" i="41" s="1"/>
  <c r="AE14" i="41" a="1"/>
  <c r="AE14" i="41" s="1"/>
  <c r="AT14" i="41" a="1"/>
  <c r="AT14" i="41" s="1"/>
  <c r="AR15" i="41" a="1"/>
  <c r="AR15" i="41" s="1"/>
  <c r="AG16" i="41" a="1"/>
  <c r="AG16" i="41" s="1"/>
  <c r="BA16" i="41" a="1"/>
  <c r="BA16" i="41" s="1"/>
  <c r="AK17" i="41" a="1"/>
  <c r="AK17" i="41" s="1"/>
  <c r="AH18" i="41" a="1"/>
  <c r="AH18" i="41" s="1"/>
  <c r="BA19" i="41" a="1"/>
  <c r="BA19" i="41" s="1"/>
  <c r="AC21" i="41" a="1"/>
  <c r="AC21" i="41" s="1"/>
  <c r="AQ25" i="41" a="1"/>
  <c r="AQ25" i="41" s="1"/>
  <c r="AF29" i="41" a="1"/>
  <c r="AF29" i="41" s="1"/>
  <c r="BC46" i="41" a="1"/>
  <c r="BC46" i="41" s="1"/>
  <c r="BE50" i="41" a="1"/>
  <c r="BE50" i="41" s="1"/>
  <c r="H82" i="43"/>
  <c r="AE5" i="41" a="1"/>
  <c r="AE5" i="41" s="1"/>
  <c r="AL6" i="41" a="1"/>
  <c r="AL6" i="41" s="1"/>
  <c r="AU7" i="41" a="1"/>
  <c r="AU7" i="41" s="1"/>
  <c r="BG7" i="41" a="1"/>
  <c r="BG7" i="41" s="1"/>
  <c r="AL8" i="41" a="1"/>
  <c r="AL8" i="41" s="1"/>
  <c r="BG8" i="41" a="1"/>
  <c r="BG8" i="41" s="1"/>
  <c r="AH9" i="41" a="1"/>
  <c r="AH9" i="41" s="1"/>
  <c r="BC9" i="41" a="1"/>
  <c r="BC9" i="41" s="1"/>
  <c r="AX10" i="41" a="1"/>
  <c r="AX10" i="41" s="1"/>
  <c r="AD11" i="41" a="1"/>
  <c r="AD11" i="41" s="1"/>
  <c r="AU11" i="41" a="1"/>
  <c r="AU11" i="41" s="1"/>
  <c r="BF11" i="41" a="1"/>
  <c r="BF11" i="41" s="1"/>
  <c r="AN12" i="41" a="1"/>
  <c r="AN12" i="41" s="1"/>
  <c r="AY12" i="41" a="1"/>
  <c r="AY12" i="41" s="1"/>
  <c r="AF13" i="41" a="1"/>
  <c r="AF13" i="41" s="1"/>
  <c r="AP13" i="41" a="1"/>
  <c r="AP13" i="41" s="1"/>
  <c r="AF14" i="41" a="1"/>
  <c r="AF14" i="41" s="1"/>
  <c r="AU14" i="41" a="1"/>
  <c r="AU14" i="41" s="1"/>
  <c r="AW15" i="41" a="1"/>
  <c r="AW15" i="41" s="1"/>
  <c r="AL16" i="41" a="1"/>
  <c r="AL16" i="41" s="1"/>
  <c r="BF16" i="41" a="1"/>
  <c r="BF16" i="41" s="1"/>
  <c r="AP17" i="41" a="1"/>
  <c r="AP17" i="41" s="1"/>
  <c r="AP18" i="41" a="1"/>
  <c r="AP18" i="41" s="1"/>
  <c r="AD19" i="41" a="1"/>
  <c r="AD19" i="41" s="1"/>
  <c r="AW20" i="41" a="1"/>
  <c r="AW20" i="41" s="1"/>
  <c r="AH21" i="41" a="1"/>
  <c r="AH21" i="41" s="1"/>
  <c r="AG23" i="41" a="1"/>
  <c r="AG23" i="41" s="1"/>
  <c r="AX23" i="41" a="1"/>
  <c r="AX23" i="41" s="1"/>
  <c r="AR27" i="41" a="1"/>
  <c r="AR27" i="41" s="1"/>
  <c r="AI29" i="41" a="1"/>
  <c r="AI29" i="41" s="1"/>
  <c r="BD30" i="41" a="1"/>
  <c r="BD30" i="41" s="1"/>
  <c r="AJ32" i="41" a="1"/>
  <c r="AJ32" i="41" s="1"/>
  <c r="J35" i="41"/>
  <c r="BX35" i="41" s="1" a="1"/>
  <c r="BX35" i="41" s="1"/>
  <c r="AU39" i="41" a="1"/>
  <c r="AU39" i="41" s="1"/>
  <c r="AM43" i="41" a="1"/>
  <c r="AM43" i="41" s="1"/>
  <c r="K84" i="43"/>
  <c r="H87" i="43"/>
  <c r="N89" i="43"/>
  <c r="K113" i="43"/>
  <c r="N118" i="43"/>
  <c r="AH5" i="41" a="1"/>
  <c r="AH5" i="41" s="1"/>
  <c r="AU5" i="41" a="1"/>
  <c r="AU5" i="41" s="1"/>
  <c r="AM6" i="41" a="1"/>
  <c r="AM6" i="41" s="1"/>
  <c r="AY6" i="41" a="1"/>
  <c r="AY6" i="41" s="1"/>
  <c r="J7" i="41"/>
  <c r="AL7" i="41" a="1"/>
  <c r="AL7" i="41" s="1"/>
  <c r="AX7" i="41" a="1"/>
  <c r="AX7" i="41" s="1"/>
  <c r="J8" i="41"/>
  <c r="BX8" i="41" s="1" a="1"/>
  <c r="BX8" i="41" s="1"/>
  <c r="AM8" i="41" a="1"/>
  <c r="AM8" i="41" s="1"/>
  <c r="AX8" i="41" a="1"/>
  <c r="AX8" i="41" s="1"/>
  <c r="AI9" i="41" a="1"/>
  <c r="AI9" i="41" s="1"/>
  <c r="AT9" i="41" a="1"/>
  <c r="AT9" i="41" s="1"/>
  <c r="BF9" i="41" a="1"/>
  <c r="BF9" i="41" s="1"/>
  <c r="AE10" i="41" a="1"/>
  <c r="AE10" i="41" s="1"/>
  <c r="AP10" i="41" a="1"/>
  <c r="AP10" i="41" s="1"/>
  <c r="BG10" i="41" a="1"/>
  <c r="BG10" i="41" s="1"/>
  <c r="AM11" i="41" a="1"/>
  <c r="AM11" i="41" s="1"/>
  <c r="AX11" i="41" a="1"/>
  <c r="AX11" i="41" s="1"/>
  <c r="J12" i="41"/>
  <c r="AO12" i="41" a="1"/>
  <c r="AO12" i="41" s="1"/>
  <c r="BB12" i="41" a="1"/>
  <c r="BB12" i="41" s="1"/>
  <c r="AQ13" i="41" a="1"/>
  <c r="AQ13" i="41" s="1"/>
  <c r="BB13" i="41" a="1"/>
  <c r="BB13" i="41" s="1"/>
  <c r="AJ14" i="41" a="1"/>
  <c r="AJ14" i="41" s="1"/>
  <c r="AV14" i="41" a="1"/>
  <c r="AV14" i="41" s="1"/>
  <c r="BL14" i="41" s="1"/>
  <c r="AC15" i="41" a="1"/>
  <c r="AC15" i="41" s="1"/>
  <c r="AN16" i="41" a="1"/>
  <c r="AN16" i="41" s="1"/>
  <c r="AR17" i="41" a="1"/>
  <c r="AR17" i="41" s="1"/>
  <c r="AX18" i="41" a="1"/>
  <c r="AX18" i="41" s="1"/>
  <c r="BN18" i="41" s="1"/>
  <c r="AK19" i="41" a="1"/>
  <c r="AK19" i="41" s="1"/>
  <c r="BB19" i="41" a="1"/>
  <c r="BB19" i="41" s="1"/>
  <c r="AK21" i="41" a="1"/>
  <c r="AK21" i="41" s="1"/>
  <c r="BE23" i="41" a="1"/>
  <c r="BE23" i="41" s="1"/>
  <c r="AC24" i="41" a="1"/>
  <c r="AC24" i="41" s="1"/>
  <c r="BA25" i="41" a="1"/>
  <c r="BA25" i="41" s="1"/>
  <c r="BG27" i="41" a="1"/>
  <c r="BG27" i="41" s="1"/>
  <c r="AQ43" i="41" a="1"/>
  <c r="AQ43" i="41" s="1"/>
  <c r="BE51" i="41" a="1"/>
  <c r="BE51" i="41" s="1"/>
  <c r="K74" i="43"/>
  <c r="H75" i="43"/>
  <c r="N77" i="43"/>
  <c r="N82" i="43"/>
  <c r="K85" i="43"/>
  <c r="H88" i="43"/>
  <c r="N113" i="43"/>
  <c r="K116" i="43"/>
  <c r="AI5" i="41" a="1"/>
  <c r="AI5" i="41" s="1"/>
  <c r="AX5" i="41" a="1"/>
  <c r="AX5" i="41" s="1"/>
  <c r="J6" i="41"/>
  <c r="AP6" i="41" a="1"/>
  <c r="AP6" i="41" s="1"/>
  <c r="BB6" i="41" a="1"/>
  <c r="BB6" i="41" s="1"/>
  <c r="BR6" i="41" s="1"/>
  <c r="AD7" i="41" a="1"/>
  <c r="AD7" i="41" s="1"/>
  <c r="AY7" i="41" a="1"/>
  <c r="AY7" i="41" s="1"/>
  <c r="BO7" i="41" s="1"/>
  <c r="AD8" i="41" a="1"/>
  <c r="AD8" i="41" s="1"/>
  <c r="AY8" i="41" a="1"/>
  <c r="AY8" i="41" s="1"/>
  <c r="BO8" i="41" s="1"/>
  <c r="AY10" i="41" a="1"/>
  <c r="AY10" i="41" s="1"/>
  <c r="AE11" i="41" a="1"/>
  <c r="AE11" i="41" s="1"/>
  <c r="AP11" i="41" a="1"/>
  <c r="AP11" i="41" s="1"/>
  <c r="BG11" i="41" a="1"/>
  <c r="BG11" i="41" s="1"/>
  <c r="AD12" i="41" a="1"/>
  <c r="AD12" i="41" s="1"/>
  <c r="AR12" i="41" a="1"/>
  <c r="AR12" i="41" s="1"/>
  <c r="BC12" i="41" a="1"/>
  <c r="BC12" i="41" s="1"/>
  <c r="AG13" i="41" a="1"/>
  <c r="AG13" i="41" s="1"/>
  <c r="AR13" i="41" a="1"/>
  <c r="AR13" i="41" s="1"/>
  <c r="BH13" i="41" s="1"/>
  <c r="BC13" i="41" a="1"/>
  <c r="BC13" i="41" s="1"/>
  <c r="BS13" i="41" s="1"/>
  <c r="AZ14" i="41" a="1"/>
  <c r="AZ14" i="41" s="1"/>
  <c r="AD15" i="41" a="1"/>
  <c r="AD15" i="41" s="1"/>
  <c r="BB15" i="41" a="1"/>
  <c r="BB15" i="41" s="1"/>
  <c r="AC17" i="41" a="1"/>
  <c r="AC17" i="41" s="1"/>
  <c r="AW17" i="41" a="1"/>
  <c r="AW17" i="41" s="1"/>
  <c r="BF18" i="41" a="1"/>
  <c r="BF18" i="41" s="1"/>
  <c r="BV18" i="41" s="1"/>
  <c r="BE20" i="41" a="1"/>
  <c r="BE20" i="41" s="1"/>
  <c r="AP21" i="41" a="1"/>
  <c r="AP21" i="41" s="1"/>
  <c r="AH23" i="41" a="1"/>
  <c r="AH23" i="41" s="1"/>
  <c r="AY29" i="41" a="1"/>
  <c r="AY29" i="41" s="1"/>
  <c r="AJ33" i="41" a="1"/>
  <c r="AJ33" i="41" s="1"/>
  <c r="AI36" i="41" a="1"/>
  <c r="AI36" i="41" s="1"/>
  <c r="K25" i="43"/>
  <c r="H28" i="43"/>
  <c r="K75" i="43"/>
  <c r="H78" i="43"/>
  <c r="K80" i="43"/>
  <c r="H83" i="43"/>
  <c r="N108" i="43"/>
  <c r="K111" i="43"/>
  <c r="AL5" i="41" a="1"/>
  <c r="AL5" i="41" s="1"/>
  <c r="AY5" i="41" a="1"/>
  <c r="AY5" i="41" s="1"/>
  <c r="AD6" i="41" a="1"/>
  <c r="AD6" i="41" s="1"/>
  <c r="AQ6" i="41" a="1"/>
  <c r="AQ6" i="41" s="1"/>
  <c r="AM7" i="41" a="1"/>
  <c r="AM7" i="41" s="1"/>
  <c r="AE8" i="41" a="1"/>
  <c r="AE8" i="41" s="1"/>
  <c r="AP8" i="41" a="1"/>
  <c r="AP8" i="41" s="1"/>
  <c r="BB8" i="41" a="1"/>
  <c r="BB8" i="41" s="1"/>
  <c r="BR8" i="41" s="1"/>
  <c r="AL9" i="41" a="1"/>
  <c r="AL9" i="41" s="1"/>
  <c r="AU9" i="41" a="1"/>
  <c r="AU9" i="41" s="1"/>
  <c r="BK9" i="41" s="1"/>
  <c r="BG9" i="41" a="1"/>
  <c r="BG9" i="41" s="1"/>
  <c r="AH10" i="41" a="1"/>
  <c r="AH10" i="41" s="1"/>
  <c r="CX10" i="41" s="1"/>
  <c r="DN10" i="41" s="1"/>
  <c r="AQ10" i="41" a="1"/>
  <c r="AQ10" i="41" s="1"/>
  <c r="BB10" i="41" a="1"/>
  <c r="BB10" i="41" s="1"/>
  <c r="AH11" i="41" a="1"/>
  <c r="AH11" i="41" s="1"/>
  <c r="AY11" i="41" a="1"/>
  <c r="AY11" i="41" s="1"/>
  <c r="AE12" i="41" a="1"/>
  <c r="AE12" i="41" s="1"/>
  <c r="BD12" i="41" a="1"/>
  <c r="BD12" i="41" s="1"/>
  <c r="BF13" i="41" a="1"/>
  <c r="BF13" i="41" s="1"/>
  <c r="AK14" i="41" a="1"/>
  <c r="AK14" i="41" s="1"/>
  <c r="AJ15" i="41" a="1"/>
  <c r="AJ15" i="41" s="1"/>
  <c r="BD15" i="41" a="1"/>
  <c r="BD15" i="41" s="1"/>
  <c r="AS16" i="41" a="1"/>
  <c r="AS16" i="41" s="1"/>
  <c r="AL19" i="41" a="1"/>
  <c r="AL19" i="41" s="1"/>
  <c r="AS21" i="41" a="1"/>
  <c r="AS21" i="41" s="1"/>
  <c r="BI21" i="41" s="1"/>
  <c r="AD22" i="41" a="1"/>
  <c r="AD22" i="41" s="1"/>
  <c r="AO23" i="41" a="1"/>
  <c r="AO23" i="41" s="1"/>
  <c r="BF23" i="41" a="1"/>
  <c r="BF23" i="41" s="1"/>
  <c r="AN24" i="41" a="1"/>
  <c r="AN24" i="41" s="1"/>
  <c r="AF28" i="41" a="1"/>
  <c r="AF28" i="41" s="1"/>
  <c r="AF31" i="41" a="1"/>
  <c r="AF31" i="41" s="1"/>
  <c r="BB49" i="41" a="1"/>
  <c r="BB49" i="41" s="1"/>
  <c r="K76" i="43"/>
  <c r="H79" i="43"/>
  <c r="K81" i="43"/>
  <c r="H84" i="43"/>
  <c r="H107" i="43"/>
  <c r="N109" i="43"/>
  <c r="K112" i="43"/>
  <c r="H86" i="43"/>
  <c r="N88" i="43"/>
  <c r="N119" i="43"/>
  <c r="AM5" i="41" a="1"/>
  <c r="AM5" i="41" s="1"/>
  <c r="BB5" i="41" a="1"/>
  <c r="BB5" i="41" s="1"/>
  <c r="AE6" i="41" a="1"/>
  <c r="AE6" i="41" s="1"/>
  <c r="AT6" i="41" a="1"/>
  <c r="AT6" i="41" s="1"/>
  <c r="BC6" i="41" a="1"/>
  <c r="BC6" i="41" s="1"/>
  <c r="BS6" i="41" s="1"/>
  <c r="AE7" i="41" a="1"/>
  <c r="AE7" i="41" s="1"/>
  <c r="AP7" i="41" a="1"/>
  <c r="AP7" i="41" s="1"/>
  <c r="BB7" i="41" a="1"/>
  <c r="BB7" i="41" s="1"/>
  <c r="BR7" i="41" s="1"/>
  <c r="BC8" i="41" a="1"/>
  <c r="BC8" i="41" s="1"/>
  <c r="BS8" i="41" s="1"/>
  <c r="AX9" i="41" a="1"/>
  <c r="AX9" i="41" s="1"/>
  <c r="BN9" i="41" s="1"/>
  <c r="AI10" i="41" a="1"/>
  <c r="AI10" i="41" s="1"/>
  <c r="AT10" i="41" a="1"/>
  <c r="AT10" i="41" s="1"/>
  <c r="BJ10" i="41" s="1"/>
  <c r="AQ11" i="41" a="1"/>
  <c r="AQ11" i="41" s="1"/>
  <c r="AF12" i="41" a="1"/>
  <c r="AF12" i="41" s="1"/>
  <c r="AS12" i="41" a="1"/>
  <c r="AS12" i="41" s="1"/>
  <c r="AK13" i="41" a="1"/>
  <c r="AK13" i="41" s="1"/>
  <c r="AV13" i="41" a="1"/>
  <c r="AV13" i="41" s="1"/>
  <c r="BG13" i="41" a="1"/>
  <c r="BG13" i="41" s="1"/>
  <c r="BW13" i="41" s="1"/>
  <c r="AO14" i="41" a="1"/>
  <c r="AO14" i="41" s="1"/>
  <c r="BA14" i="41" a="1"/>
  <c r="BA14" i="41" s="1"/>
  <c r="AD17" i="41" a="1"/>
  <c r="AD17" i="41" s="1"/>
  <c r="BB17" i="41" a="1"/>
  <c r="BB17" i="41" s="1"/>
  <c r="AS19" i="41" a="1"/>
  <c r="AS19" i="41" s="1"/>
  <c r="AG20" i="41" a="1"/>
  <c r="AG20" i="41" s="1"/>
  <c r="AX21" i="41" a="1"/>
  <c r="AX21" i="41" s="1"/>
  <c r="BN21" i="41" s="1"/>
  <c r="AL22" i="41" a="1"/>
  <c r="AL22" i="41" s="1"/>
  <c r="AM26" i="41" a="1"/>
  <c r="AM26" i="41" s="1"/>
  <c r="AQ28" i="41" a="1"/>
  <c r="AQ28" i="41" s="1"/>
  <c r="AZ29" i="41" a="1"/>
  <c r="AZ29" i="41" s="1"/>
  <c r="AQ31" i="41" a="1"/>
  <c r="AQ31" i="41" s="1"/>
  <c r="AR37" i="41" a="1"/>
  <c r="AR37" i="41" s="1"/>
  <c r="AV41" i="41" a="1"/>
  <c r="AV41" i="41" s="1"/>
  <c r="AN45" i="41" a="1"/>
  <c r="AN45" i="41" s="1"/>
  <c r="AP5" i="41" a="1"/>
  <c r="AP5" i="41" s="1"/>
  <c r="BC5" i="41" a="1"/>
  <c r="BC5" i="41" s="1"/>
  <c r="AU6" i="41" a="1"/>
  <c r="AU6" i="41" s="1"/>
  <c r="AH7" i="41" a="1"/>
  <c r="AH7" i="41" s="1"/>
  <c r="CH7" i="41" s="1"/>
  <c r="AQ7" i="41" a="1"/>
  <c r="AQ7" i="41" s="1"/>
  <c r="BC7" i="41" a="1"/>
  <c r="BC7" i="41" s="1"/>
  <c r="BS7" i="41" s="1"/>
  <c r="AH8" i="41" a="1"/>
  <c r="AH8" i="41" s="1"/>
  <c r="CH8" i="41" s="1"/>
  <c r="AQ8" i="41" a="1"/>
  <c r="AQ8" i="41" s="1"/>
  <c r="CQ8" i="41" s="1"/>
  <c r="J9" i="41"/>
  <c r="AM9" i="41" a="1"/>
  <c r="AM9" i="41" s="1"/>
  <c r="AY9" i="41" a="1"/>
  <c r="AY9" i="41" s="1"/>
  <c r="BO9" i="41" s="1"/>
  <c r="AL10" i="41" a="1"/>
  <c r="AL10" i="41" s="1"/>
  <c r="BC10" i="41" a="1"/>
  <c r="BC10" i="41" s="1"/>
  <c r="BS10" i="41" s="1"/>
  <c r="AI11" i="41" a="1"/>
  <c r="AI11" i="41" s="1"/>
  <c r="BB11" i="41" a="1"/>
  <c r="BB11" i="41" s="1"/>
  <c r="BR11" i="41" s="1"/>
  <c r="AI12" i="41" a="1"/>
  <c r="AI12" i="41" s="1"/>
  <c r="AW12" i="41" a="1"/>
  <c r="AW12" i="41" s="1"/>
  <c r="BE14" i="41" a="1"/>
  <c r="BE14" i="41" s="1"/>
  <c r="BU14" i="41" s="1"/>
  <c r="AK15" i="41" a="1"/>
  <c r="AK15" i="41" s="1"/>
  <c r="AT16" i="41" a="1"/>
  <c r="AT16" i="41" s="1"/>
  <c r="AJ17" i="41" a="1"/>
  <c r="AJ17" i="41" s="1"/>
  <c r="BD17" i="41" a="1"/>
  <c r="BD17" i="41" s="1"/>
  <c r="BA21" i="41" a="1"/>
  <c r="BA21" i="41" s="1"/>
  <c r="BQ21" i="41" s="1"/>
  <c r="AT22" i="41" a="1"/>
  <c r="AT22" i="41" s="1"/>
  <c r="BJ22" i="41" s="1"/>
  <c r="AP23" i="41" a="1"/>
  <c r="AP23" i="41" s="1"/>
  <c r="AU26" i="41" a="1"/>
  <c r="AU26" i="41" s="1"/>
  <c r="AV31" i="41" a="1"/>
  <c r="AV31" i="41" s="1"/>
  <c r="AZ34" i="41" a="1"/>
  <c r="AZ34" i="41" s="1"/>
  <c r="BA50" i="41" a="1"/>
  <c r="BA50" i="41" s="1"/>
  <c r="J5" i="41"/>
  <c r="AQ5" i="41" a="1"/>
  <c r="AQ5" i="41" s="1"/>
  <c r="BF5" i="41" a="1"/>
  <c r="BF5" i="41" s="1"/>
  <c r="AH6" i="41" a="1"/>
  <c r="AH6" i="41" s="1"/>
  <c r="CX6" i="41" s="1"/>
  <c r="DN6" i="41" s="1"/>
  <c r="BF6" i="41" a="1"/>
  <c r="BF6" i="41" s="1"/>
  <c r="BV6" i="41" s="1"/>
  <c r="BF7" i="41" a="1"/>
  <c r="BF7" i="41" s="1"/>
  <c r="DF7" i="41" s="1"/>
  <c r="DV7" i="41" s="1"/>
  <c r="AT8" i="41" a="1"/>
  <c r="AT8" i="41" s="1"/>
  <c r="BJ8" i="41" s="1"/>
  <c r="BF8" i="41" a="1"/>
  <c r="BF8" i="41" s="1"/>
  <c r="AD9" i="41" a="1"/>
  <c r="AD9" i="41" s="1"/>
  <c r="AP9" i="41" a="1"/>
  <c r="AP9" i="41" s="1"/>
  <c r="J10" i="41"/>
  <c r="BX10" i="41" s="1" a="1"/>
  <c r="BX10" i="41" s="1"/>
  <c r="AU10" i="41" a="1"/>
  <c r="AU10" i="41" s="1"/>
  <c r="BK10" i="41" s="1"/>
  <c r="AT11" i="41" a="1"/>
  <c r="AT11" i="41" s="1"/>
  <c r="BJ11" i="41" s="1"/>
  <c r="AL13" i="41" a="1"/>
  <c r="AL13" i="41" s="1"/>
  <c r="CL13" i="41" s="1"/>
  <c r="AW13" i="41" a="1"/>
  <c r="AW13" i="41" s="1"/>
  <c r="AD14" i="41" a="1"/>
  <c r="AD14" i="41" s="1"/>
  <c r="CT14" i="41" s="1"/>
  <c r="DJ14" i="41" s="1"/>
  <c r="AP14" i="41" a="1"/>
  <c r="AP14" i="41" s="1"/>
  <c r="BF14" i="41" a="1"/>
  <c r="BF14" i="41" s="1"/>
  <c r="AP15" i="41" a="1"/>
  <c r="AP15" i="41" s="1"/>
  <c r="AB16" i="41" a="1"/>
  <c r="AB16" i="41" s="1"/>
  <c r="AZ16" i="41" a="1"/>
  <c r="AZ16" i="41" s="1"/>
  <c r="AC19" i="41" a="1"/>
  <c r="AC19" i="41" s="1"/>
  <c r="AT19" i="41" a="1"/>
  <c r="AT19" i="41" s="1"/>
  <c r="BJ19" i="41" s="1"/>
  <c r="AO20" i="41" a="1"/>
  <c r="AO20" i="41" s="1"/>
  <c r="BF21" i="41" a="1"/>
  <c r="BF21" i="41" s="1"/>
  <c r="BV21" i="41" s="1"/>
  <c r="BB22" i="41" a="1"/>
  <c r="BB22" i="41" s="1"/>
  <c r="AW23" i="41" a="1"/>
  <c r="AW23" i="41" s="1"/>
  <c r="BM23" i="41" s="1"/>
  <c r="AG25" i="41" a="1"/>
  <c r="AG25" i="41" s="1"/>
  <c r="AZ26" i="41" a="1"/>
  <c r="AZ26" i="41" s="1"/>
  <c r="AN30" i="41" a="1"/>
  <c r="AN30" i="41" s="1"/>
  <c r="J42" i="41"/>
  <c r="BX42" i="41" s="1" a="1"/>
  <c r="BX42" i="41" s="1"/>
  <c r="AQ46" i="41" a="1"/>
  <c r="AQ46" i="41" s="1"/>
  <c r="CI5" i="41"/>
  <c r="CH5" i="41"/>
  <c r="CY6" i="41"/>
  <c r="DO6" i="41" s="1"/>
  <c r="DG6" i="41"/>
  <c r="DW6" i="41" s="1"/>
  <c r="DF10" i="41"/>
  <c r="DV10" i="41" s="1"/>
  <c r="CP10" i="41"/>
  <c r="DG10" i="41"/>
  <c r="DW10" i="41" s="1"/>
  <c r="CB13" i="41"/>
  <c r="CF14" i="41"/>
  <c r="DC13" i="41"/>
  <c r="DS13" i="41" s="1"/>
  <c r="CE14" i="41"/>
  <c r="AL153" i="41" a="1"/>
  <c r="AL153" i="41" s="1"/>
  <c r="BF104" i="41" a="1"/>
  <c r="BF104" i="41" s="1"/>
  <c r="BB104" i="41" a="1"/>
  <c r="BB104" i="41" s="1"/>
  <c r="AX104" i="41" a="1"/>
  <c r="AX104" i="41" s="1"/>
  <c r="AT104" i="41" a="1"/>
  <c r="AT104" i="41" s="1"/>
  <c r="AP104" i="41" a="1"/>
  <c r="AP104" i="41" s="1"/>
  <c r="AL104" i="41" a="1"/>
  <c r="AL104" i="41" s="1"/>
  <c r="AH104" i="41" a="1"/>
  <c r="AH104" i="41" s="1"/>
  <c r="AD104" i="41" a="1"/>
  <c r="AD104" i="41" s="1"/>
  <c r="BE104" i="41" a="1"/>
  <c r="BE104" i="41" s="1"/>
  <c r="BA104" i="41" a="1"/>
  <c r="BA104" i="41" s="1"/>
  <c r="AW104" i="41" a="1"/>
  <c r="AW104" i="41" s="1"/>
  <c r="AS104" i="41" a="1"/>
  <c r="AS104" i="41" s="1"/>
  <c r="AO104" i="41" a="1"/>
  <c r="AO104" i="41" s="1"/>
  <c r="AK104" i="41" a="1"/>
  <c r="AK104" i="41" s="1"/>
  <c r="AG104" i="41" a="1"/>
  <c r="AG104" i="41" s="1"/>
  <c r="AC104" i="41" a="1"/>
  <c r="AC104" i="41" s="1"/>
  <c r="BD104" i="41" a="1"/>
  <c r="BD104" i="41" s="1"/>
  <c r="AZ104" i="41" a="1"/>
  <c r="AZ104" i="41" s="1"/>
  <c r="AV104" i="41" a="1"/>
  <c r="AV104" i="41" s="1"/>
  <c r="AR104" i="41" a="1"/>
  <c r="AR104" i="41" s="1"/>
  <c r="AN104" i="41" a="1"/>
  <c r="AN104" i="41" s="1"/>
  <c r="AJ104" i="41" a="1"/>
  <c r="AJ104" i="41" s="1"/>
  <c r="AF104" i="41" a="1"/>
  <c r="AF104" i="41" s="1"/>
  <c r="AB104" i="41" a="1"/>
  <c r="AB104" i="41" s="1"/>
  <c r="BD103" i="41" a="1"/>
  <c r="BD103" i="41" s="1"/>
  <c r="AZ103" i="41" a="1"/>
  <c r="AZ103" i="41" s="1"/>
  <c r="AV103" i="41" a="1"/>
  <c r="AV103" i="41" s="1"/>
  <c r="AR103" i="41" a="1"/>
  <c r="AR103" i="41" s="1"/>
  <c r="AN103" i="41" a="1"/>
  <c r="AN103" i="41" s="1"/>
  <c r="AJ103" i="41" a="1"/>
  <c r="AJ103" i="41" s="1"/>
  <c r="AF103" i="41" a="1"/>
  <c r="AF103" i="41" s="1"/>
  <c r="AB103" i="41" a="1"/>
  <c r="AB103" i="41" s="1"/>
  <c r="BD102" i="41" a="1"/>
  <c r="BD102" i="41" s="1"/>
  <c r="AZ102" i="41" a="1"/>
  <c r="AZ102" i="41" s="1"/>
  <c r="AV102" i="41" a="1"/>
  <c r="AV102" i="41" s="1"/>
  <c r="AR102" i="41" a="1"/>
  <c r="AR102" i="41" s="1"/>
  <c r="AN102" i="41" a="1"/>
  <c r="AN102" i="41" s="1"/>
  <c r="AJ102" i="41" a="1"/>
  <c r="AJ102" i="41" s="1"/>
  <c r="AF102" i="41" a="1"/>
  <c r="AF102" i="41" s="1"/>
  <c r="AB102" i="41" a="1"/>
  <c r="AB102" i="41" s="1"/>
  <c r="BD101" i="41" a="1"/>
  <c r="BD101" i="41" s="1"/>
  <c r="AZ101" i="41" a="1"/>
  <c r="AZ101" i="41" s="1"/>
  <c r="AV101" i="41" a="1"/>
  <c r="AV101" i="41" s="1"/>
  <c r="AR101" i="41" a="1"/>
  <c r="AR101" i="41" s="1"/>
  <c r="AN101" i="41" a="1"/>
  <c r="AN101" i="41" s="1"/>
  <c r="AJ101" i="41" a="1"/>
  <c r="AJ101" i="41" s="1"/>
  <c r="AF101" i="41" a="1"/>
  <c r="AF101" i="41" s="1"/>
  <c r="AB101" i="41" a="1"/>
  <c r="AB101" i="41" s="1"/>
  <c r="BD100" i="41" a="1"/>
  <c r="BD100" i="41" s="1"/>
  <c r="AZ100" i="41" a="1"/>
  <c r="AZ100" i="41" s="1"/>
  <c r="AV100" i="41" a="1"/>
  <c r="AV100" i="41" s="1"/>
  <c r="AR100" i="41" a="1"/>
  <c r="AR100" i="41" s="1"/>
  <c r="AN100" i="41" a="1"/>
  <c r="AN100" i="41" s="1"/>
  <c r="AJ100" i="41" a="1"/>
  <c r="AJ100" i="41" s="1"/>
  <c r="AF100" i="41" a="1"/>
  <c r="AF100" i="41" s="1"/>
  <c r="AB100" i="41" a="1"/>
  <c r="AB100" i="41" s="1"/>
  <c r="BD99" i="41" a="1"/>
  <c r="BD99" i="41" s="1"/>
  <c r="AZ99" i="41" a="1"/>
  <c r="AZ99" i="41" s="1"/>
  <c r="AV99" i="41" a="1"/>
  <c r="AV99" i="41" s="1"/>
  <c r="J104" i="41"/>
  <c r="J103" i="41"/>
  <c r="J102" i="41"/>
  <c r="J101" i="41"/>
  <c r="BG104" i="41" a="1"/>
  <c r="BG104" i="41" s="1"/>
  <c r="BC104" i="41" a="1"/>
  <c r="BC104" i="41" s="1"/>
  <c r="AY104" i="41" a="1"/>
  <c r="AY104" i="41" s="1"/>
  <c r="AU104" i="41" a="1"/>
  <c r="AU104" i="41" s="1"/>
  <c r="AQ104" i="41" a="1"/>
  <c r="AQ104" i="41" s="1"/>
  <c r="AM104" i="41" a="1"/>
  <c r="AM104" i="41" s="1"/>
  <c r="AI104" i="41" a="1"/>
  <c r="AI104" i="41" s="1"/>
  <c r="AE104" i="41" a="1"/>
  <c r="AE104" i="41" s="1"/>
  <c r="BG103" i="41" a="1"/>
  <c r="BG103" i="41" s="1"/>
  <c r="BC103" i="41" a="1"/>
  <c r="BC103" i="41" s="1"/>
  <c r="AY103" i="41" a="1"/>
  <c r="AY103" i="41" s="1"/>
  <c r="AU103" i="41" a="1"/>
  <c r="AU103" i="41" s="1"/>
  <c r="AQ103" i="41" a="1"/>
  <c r="AQ103" i="41" s="1"/>
  <c r="AM103" i="41" a="1"/>
  <c r="AM103" i="41" s="1"/>
  <c r="AI103" i="41" a="1"/>
  <c r="AI103" i="41" s="1"/>
  <c r="AE103" i="41" a="1"/>
  <c r="AE103" i="41" s="1"/>
  <c r="BG102" i="41" a="1"/>
  <c r="BG102" i="41" s="1"/>
  <c r="BC102" i="41" a="1"/>
  <c r="BC102" i="41" s="1"/>
  <c r="AY102" i="41" a="1"/>
  <c r="AY102" i="41" s="1"/>
  <c r="AU102" i="41" a="1"/>
  <c r="AU102" i="41" s="1"/>
  <c r="AQ102" i="41" a="1"/>
  <c r="AQ102" i="41" s="1"/>
  <c r="AM102" i="41" a="1"/>
  <c r="AM102" i="41" s="1"/>
  <c r="AI102" i="41" a="1"/>
  <c r="AI102" i="41" s="1"/>
  <c r="AE102" i="41" a="1"/>
  <c r="AE102" i="41" s="1"/>
  <c r="BE103" i="41" a="1"/>
  <c r="BE103" i="41" s="1"/>
  <c r="AO103" i="41" a="1"/>
  <c r="AO103" i="41" s="1"/>
  <c r="BB102" i="41" a="1"/>
  <c r="BB102" i="41" s="1"/>
  <c r="AL102" i="41" a="1"/>
  <c r="AL102" i="41" s="1"/>
  <c r="BB101" i="41" a="1"/>
  <c r="BB101" i="41" s="1"/>
  <c r="AU101" i="41" a="1"/>
  <c r="AU101" i="41" s="1"/>
  <c r="AC101" i="41" a="1"/>
  <c r="AC101" i="41" s="1"/>
  <c r="BF100" i="41" a="1"/>
  <c r="BF100" i="41" s="1"/>
  <c r="BA100" i="41" a="1"/>
  <c r="BA100" i="41" s="1"/>
  <c r="AU100" i="41" a="1"/>
  <c r="AU100" i="41" s="1"/>
  <c r="AP100" i="41" a="1"/>
  <c r="AP100" i="41" s="1"/>
  <c r="AK100" i="41" a="1"/>
  <c r="AK100" i="41" s="1"/>
  <c r="AE100" i="41" a="1"/>
  <c r="AE100" i="41" s="1"/>
  <c r="BG99" i="41" a="1"/>
  <c r="BG99" i="41" s="1"/>
  <c r="BB99" i="41" a="1"/>
  <c r="BB99" i="41" s="1"/>
  <c r="AW99" i="41" a="1"/>
  <c r="AW99" i="41" s="1"/>
  <c r="AR99" i="41" a="1"/>
  <c r="AR99" i="41" s="1"/>
  <c r="AN99" i="41" a="1"/>
  <c r="AN99" i="41" s="1"/>
  <c r="AJ99" i="41" a="1"/>
  <c r="AJ99" i="41" s="1"/>
  <c r="CZ99" i="41" s="1"/>
  <c r="DP99" i="41" s="1"/>
  <c r="AF99" i="41" a="1"/>
  <c r="AF99" i="41" s="1"/>
  <c r="AB99" i="41" a="1"/>
  <c r="AB99" i="41" s="1"/>
  <c r="BD98" i="41" a="1"/>
  <c r="BD98" i="41" s="1"/>
  <c r="AZ98" i="41" a="1"/>
  <c r="AZ98" i="41" s="1"/>
  <c r="AV98" i="41" a="1"/>
  <c r="AV98" i="41" s="1"/>
  <c r="AR98" i="41" a="1"/>
  <c r="AR98" i="41" s="1"/>
  <c r="AN98" i="41" a="1"/>
  <c r="AN98" i="41" s="1"/>
  <c r="AJ98" i="41" a="1"/>
  <c r="AJ98" i="41" s="1"/>
  <c r="AF98" i="41" a="1"/>
  <c r="AF98" i="41" s="1"/>
  <c r="AB98" i="41" a="1"/>
  <c r="AB98" i="41" s="1"/>
  <c r="BD97" i="41" a="1"/>
  <c r="BD97" i="41" s="1"/>
  <c r="AZ97" i="41" a="1"/>
  <c r="AZ97" i="41" s="1"/>
  <c r="AV97" i="41" a="1"/>
  <c r="AV97" i="41" s="1"/>
  <c r="AR97" i="41" a="1"/>
  <c r="AR97" i="41" s="1"/>
  <c r="AN97" i="41" a="1"/>
  <c r="AN97" i="41" s="1"/>
  <c r="AJ97" i="41" a="1"/>
  <c r="AJ97" i="41" s="1"/>
  <c r="AF97" i="41" a="1"/>
  <c r="AF97" i="41" s="1"/>
  <c r="AB97" i="41" a="1"/>
  <c r="AB97" i="41" s="1"/>
  <c r="BB103" i="41" a="1"/>
  <c r="BB103" i="41" s="1"/>
  <c r="AL103" i="41" a="1"/>
  <c r="AL103" i="41" s="1"/>
  <c r="BA102" i="41" a="1"/>
  <c r="BA102" i="41" s="1"/>
  <c r="AK102" i="41" a="1"/>
  <c r="AK102" i="41" s="1"/>
  <c r="BG101" i="41" a="1"/>
  <c r="BG101" i="41" s="1"/>
  <c r="AO101" i="41" a="1"/>
  <c r="AO101" i="41" s="1"/>
  <c r="AH101" i="41" a="1"/>
  <c r="AH101" i="41" s="1"/>
  <c r="J99" i="41"/>
  <c r="BA103" i="41" a="1"/>
  <c r="BA103" i="41" s="1"/>
  <c r="AK103" i="41" a="1"/>
  <c r="AK103" i="41" s="1"/>
  <c r="AX102" i="41" a="1"/>
  <c r="AX102" i="41" s="1"/>
  <c r="AH102" i="41" a="1"/>
  <c r="AH102" i="41" s="1"/>
  <c r="BA101" i="41" a="1"/>
  <c r="BA101" i="41" s="1"/>
  <c r="AT101" i="41" a="1"/>
  <c r="AT101" i="41" s="1"/>
  <c r="AM101" i="41" a="1"/>
  <c r="AM101" i="41" s="1"/>
  <c r="AX103" i="41" a="1"/>
  <c r="AX103" i="41" s="1"/>
  <c r="AH103" i="41" a="1"/>
  <c r="AH103" i="41" s="1"/>
  <c r="AW102" i="41" a="1"/>
  <c r="AW102" i="41" s="1"/>
  <c r="AG102" i="41" a="1"/>
  <c r="AG102" i="41" s="1"/>
  <c r="BF101" i="41" a="1"/>
  <c r="BF101" i="41" s="1"/>
  <c r="AY101" i="41" a="1"/>
  <c r="AY101" i="41" s="1"/>
  <c r="AG101" i="41" a="1"/>
  <c r="AG101" i="41" s="1"/>
  <c r="AT103" i="41" a="1"/>
  <c r="AT103" i="41" s="1"/>
  <c r="AD103" i="41" a="1"/>
  <c r="AD103" i="41" s="1"/>
  <c r="AS102" i="41" a="1"/>
  <c r="AS102" i="41" s="1"/>
  <c r="AC102" i="41" a="1"/>
  <c r="AC102" i="41" s="1"/>
  <c r="BE101" i="41" a="1"/>
  <c r="BE101" i="41" s="1"/>
  <c r="AX101" i="41" a="1"/>
  <c r="AX101" i="41" s="1"/>
  <c r="BN101" i="41" s="1"/>
  <c r="AQ101" i="41" a="1"/>
  <c r="AQ101" i="41" s="1"/>
  <c r="AS103" i="41" a="1"/>
  <c r="AS103" i="41" s="1"/>
  <c r="AC103" i="41" a="1"/>
  <c r="AC103" i="41" s="1"/>
  <c r="BF102" i="41" a="1"/>
  <c r="BF102" i="41" s="1"/>
  <c r="AP102" i="41" a="1"/>
  <c r="AP102" i="41" s="1"/>
  <c r="BC101" i="41" a="1"/>
  <c r="BC101" i="41" s="1"/>
  <c r="AK101" i="41" a="1"/>
  <c r="AK101" i="41" s="1"/>
  <c r="AD101" i="41" a="1"/>
  <c r="AD101" i="41" s="1"/>
  <c r="BG100" i="41" a="1"/>
  <c r="BG100" i="41" s="1"/>
  <c r="BB100" i="41" a="1"/>
  <c r="BB100" i="41" s="1"/>
  <c r="AW100" i="41" a="1"/>
  <c r="AW100" i="41" s="1"/>
  <c r="AQ100" i="41" a="1"/>
  <c r="AQ100" i="41" s="1"/>
  <c r="AL100" i="41" a="1"/>
  <c r="AL100" i="41" s="1"/>
  <c r="AG100" i="41" a="1"/>
  <c r="AG100" i="41" s="1"/>
  <c r="AL101" i="41" a="1"/>
  <c r="AL101" i="41" s="1"/>
  <c r="BE99" i="41" a="1"/>
  <c r="BE99" i="41" s="1"/>
  <c r="AI99" i="41" a="1"/>
  <c r="AI99" i="41" s="1"/>
  <c r="AC99" i="41" a="1"/>
  <c r="AC99" i="41" s="1"/>
  <c r="BG98" i="41" a="1"/>
  <c r="BG98" i="41" s="1"/>
  <c r="AQ98" i="41" a="1"/>
  <c r="AQ98" i="41" s="1"/>
  <c r="AI101" i="41" a="1"/>
  <c r="AI101" i="41" s="1"/>
  <c r="AY100" i="41" a="1"/>
  <c r="AY100" i="41" s="1"/>
  <c r="AO100" i="41" a="1"/>
  <c r="AO100" i="41" s="1"/>
  <c r="AD100" i="41" a="1"/>
  <c r="AD100" i="41" s="1"/>
  <c r="AU99" i="41" a="1"/>
  <c r="AU99" i="41" s="1"/>
  <c r="AO99" i="41" a="1"/>
  <c r="AO99" i="41" s="1"/>
  <c r="AH99" i="41" a="1"/>
  <c r="AH99" i="41" s="1"/>
  <c r="BF98" i="41" a="1"/>
  <c r="BF98" i="41" s="1"/>
  <c r="BA98" i="41" a="1"/>
  <c r="BA98" i="41" s="1"/>
  <c r="AP98" i="41" a="1"/>
  <c r="AP98" i="41" s="1"/>
  <c r="AK98" i="41" a="1"/>
  <c r="AK98" i="41" s="1"/>
  <c r="BB97" i="41" a="1"/>
  <c r="BB97" i="41" s="1"/>
  <c r="AW97" i="41" a="1"/>
  <c r="AW97" i="41" s="1"/>
  <c r="BM97" i="41" s="1"/>
  <c r="AL97" i="41" a="1"/>
  <c r="AL97" i="41" s="1"/>
  <c r="AG97" i="41" a="1"/>
  <c r="AG97" i="41" s="1"/>
  <c r="J97" i="41"/>
  <c r="AE101" i="41" a="1"/>
  <c r="AE101" i="41" s="1"/>
  <c r="AX100" i="41" a="1"/>
  <c r="AX100" i="41" s="1"/>
  <c r="AM100" i="41" a="1"/>
  <c r="AM100" i="41" s="1"/>
  <c r="AC100" i="41" a="1"/>
  <c r="AC100" i="41" s="1"/>
  <c r="BC99" i="41" a="1"/>
  <c r="BC99" i="41" s="1"/>
  <c r="AT99" i="41" a="1"/>
  <c r="AT99" i="41" s="1"/>
  <c r="AU98" i="41" a="1"/>
  <c r="AU98" i="41" s="1"/>
  <c r="AE98" i="41" a="1"/>
  <c r="AE98" i="41" s="1"/>
  <c r="BG97" i="41" a="1"/>
  <c r="BG97" i="41" s="1"/>
  <c r="AQ97" i="41" a="1"/>
  <c r="AQ97" i="41" s="1"/>
  <c r="J100" i="41"/>
  <c r="AM99" i="41" a="1"/>
  <c r="AM99" i="41" s="1"/>
  <c r="AG99" i="41" a="1"/>
  <c r="AG99" i="41" s="1"/>
  <c r="CW99" i="41" s="1"/>
  <c r="DM99" i="41" s="1"/>
  <c r="BE98" i="41" a="1"/>
  <c r="BE98" i="41" s="1"/>
  <c r="AT98" i="41" a="1"/>
  <c r="AT98" i="41" s="1"/>
  <c r="AO98" i="41" a="1"/>
  <c r="AO98" i="41" s="1"/>
  <c r="AD98" i="41" a="1"/>
  <c r="AD98" i="41" s="1"/>
  <c r="BF97" i="41" a="1"/>
  <c r="BF97" i="41" s="1"/>
  <c r="BA97" i="41" a="1"/>
  <c r="BA97" i="41" s="1"/>
  <c r="AP97" i="41" a="1"/>
  <c r="AP97" i="41" s="1"/>
  <c r="AK97" i="41" a="1"/>
  <c r="AK97" i="41" s="1"/>
  <c r="J96" i="41"/>
  <c r="J95" i="41"/>
  <c r="BF103" i="41" a="1"/>
  <c r="BF103" i="41" s="1"/>
  <c r="BE102" i="41" a="1"/>
  <c r="BE102" i="41" s="1"/>
  <c r="BA99" i="41" a="1"/>
  <c r="BA99" i="41" s="1"/>
  <c r="AS99" i="41" a="1"/>
  <c r="AS99" i="41" s="1"/>
  <c r="AL99" i="41" a="1"/>
  <c r="AL99" i="41" s="1"/>
  <c r="AY98" i="41" a="1"/>
  <c r="AY98" i="41" s="1"/>
  <c r="AI98" i="41" a="1"/>
  <c r="AI98" i="41" s="1"/>
  <c r="AU97" i="41" a="1"/>
  <c r="AU97" i="41" s="1"/>
  <c r="AE97" i="41" a="1"/>
  <c r="AE97" i="41" s="1"/>
  <c r="BG96" i="41" a="1"/>
  <c r="BG96" i="41" s="1"/>
  <c r="BC96" i="41" a="1"/>
  <c r="BC96" i="41" s="1"/>
  <c r="AY96" i="41" a="1"/>
  <c r="AY96" i="41" s="1"/>
  <c r="AU96" i="41" a="1"/>
  <c r="AU96" i="41" s="1"/>
  <c r="AQ96" i="41" a="1"/>
  <c r="AQ96" i="41" s="1"/>
  <c r="AM96" i="41" a="1"/>
  <c r="AM96" i="41" s="1"/>
  <c r="AI96" i="41" a="1"/>
  <c r="AI96" i="41" s="1"/>
  <c r="AE96" i="41" a="1"/>
  <c r="AE96" i="41" s="1"/>
  <c r="BG95" i="41" a="1"/>
  <c r="BG95" i="41" s="1"/>
  <c r="BC95" i="41" a="1"/>
  <c r="BC95" i="41" s="1"/>
  <c r="AY95" i="41" a="1"/>
  <c r="AY95" i="41" s="1"/>
  <c r="AU95" i="41" a="1"/>
  <c r="AU95" i="41" s="1"/>
  <c r="AQ95" i="41" a="1"/>
  <c r="AQ95" i="41" s="1"/>
  <c r="AM95" i="41" a="1"/>
  <c r="AM95" i="41" s="1"/>
  <c r="AI95" i="41" a="1"/>
  <c r="AI95" i="41" s="1"/>
  <c r="AE95" i="41" a="1"/>
  <c r="AE95" i="41" s="1"/>
  <c r="AW103" i="41" a="1"/>
  <c r="AW103" i="41" s="1"/>
  <c r="AT102" i="41" a="1"/>
  <c r="AT102" i="41" s="1"/>
  <c r="AW101" i="41" a="1"/>
  <c r="AW101" i="41" s="1"/>
  <c r="BE100" i="41" a="1"/>
  <c r="BE100" i="41" s="1"/>
  <c r="BU100" i="41" s="1"/>
  <c r="AT100" i="41" a="1"/>
  <c r="AT100" i="41" s="1"/>
  <c r="BJ100" i="41" s="1"/>
  <c r="AI100" i="41" a="1"/>
  <c r="AI100" i="41" s="1"/>
  <c r="CY100" i="41" s="1"/>
  <c r="DO100" i="41" s="1"/>
  <c r="AY99" i="41" a="1"/>
  <c r="AY99" i="41" s="1"/>
  <c r="BO99" i="41" s="1"/>
  <c r="AE99" i="41" a="1"/>
  <c r="AE99" i="41" s="1"/>
  <c r="AX98" i="41" a="1"/>
  <c r="AX98" i="41" s="1"/>
  <c r="AS98" i="41" a="1"/>
  <c r="AS98" i="41" s="1"/>
  <c r="AH98" i="41" a="1"/>
  <c r="AH98" i="41" s="1"/>
  <c r="AC98" i="41" a="1"/>
  <c r="AC98" i="41" s="1"/>
  <c r="AP103" i="41" a="1"/>
  <c r="AP103" i="41" s="1"/>
  <c r="AO102" i="41" a="1"/>
  <c r="AO102" i="41" s="1"/>
  <c r="AS101" i="41" a="1"/>
  <c r="AS101" i="41" s="1"/>
  <c r="BI101" i="41" s="1"/>
  <c r="BC100" i="41" a="1"/>
  <c r="BC100" i="41" s="1"/>
  <c r="BS100" i="41" s="1"/>
  <c r="AS100" i="41" a="1"/>
  <c r="AS100" i="41" s="1"/>
  <c r="AH100" i="41" a="1"/>
  <c r="AH100" i="41" s="1"/>
  <c r="CH100" i="41" s="1"/>
  <c r="AQ99" i="41" a="1"/>
  <c r="AQ99" i="41" s="1"/>
  <c r="DG99" i="41" s="1"/>
  <c r="DW99" i="41" s="1"/>
  <c r="AK99" i="41" a="1"/>
  <c r="AK99" i="41" s="1"/>
  <c r="AD99" i="41" a="1"/>
  <c r="AD99" i="41" s="1"/>
  <c r="AL98" i="41" a="1"/>
  <c r="AL98" i="41" s="1"/>
  <c r="AM97" i="41" a="1"/>
  <c r="AM97" i="41" s="1"/>
  <c r="BA96" i="41" a="1"/>
  <c r="BA96" i="41" s="1"/>
  <c r="AT96" i="41" a="1"/>
  <c r="AT96" i="41" s="1"/>
  <c r="AN96" i="41" a="1"/>
  <c r="AN96" i="41" s="1"/>
  <c r="BD95" i="41" a="1"/>
  <c r="BD95" i="41" s="1"/>
  <c r="AK95" i="41" a="1"/>
  <c r="AK95" i="41" s="1"/>
  <c r="AD95" i="41" a="1"/>
  <c r="AD95" i="41" s="1"/>
  <c r="BA94" i="41" a="1"/>
  <c r="BA94" i="41" s="1"/>
  <c r="AW94" i="41" a="1"/>
  <c r="AW94" i="41" s="1"/>
  <c r="AS94" i="41" a="1"/>
  <c r="AS94" i="41" s="1"/>
  <c r="AO94" i="41" a="1"/>
  <c r="AO94" i="41" s="1"/>
  <c r="AK94" i="41" a="1"/>
  <c r="AK94" i="41" s="1"/>
  <c r="AG94" i="41" a="1"/>
  <c r="AG94" i="41" s="1"/>
  <c r="AC94" i="41" a="1"/>
  <c r="AC94" i="41" s="1"/>
  <c r="BE93" i="41" a="1"/>
  <c r="BE93" i="41" s="1"/>
  <c r="BA93" i="41" a="1"/>
  <c r="BA93" i="41" s="1"/>
  <c r="AW93" i="41" a="1"/>
  <c r="AW93" i="41" s="1"/>
  <c r="AS93" i="41" a="1"/>
  <c r="AS93" i="41" s="1"/>
  <c r="AO93" i="41" a="1"/>
  <c r="AO93" i="41" s="1"/>
  <c r="AK93" i="41" a="1"/>
  <c r="AK93" i="41" s="1"/>
  <c r="AG93" i="41" a="1"/>
  <c r="AG93" i="41" s="1"/>
  <c r="AC93" i="41" a="1"/>
  <c r="AC93" i="41" s="1"/>
  <c r="BE92" i="41" a="1"/>
  <c r="BE92" i="41" s="1"/>
  <c r="BA92" i="41" a="1"/>
  <c r="BA92" i="41" s="1"/>
  <c r="AW92" i="41" a="1"/>
  <c r="AW92" i="41" s="1"/>
  <c r="AS92" i="41" a="1"/>
  <c r="AS92" i="41" s="1"/>
  <c r="AO92" i="41" a="1"/>
  <c r="AO92" i="41" s="1"/>
  <c r="AK92" i="41" a="1"/>
  <c r="AK92" i="41" s="1"/>
  <c r="AG92" i="41" a="1"/>
  <c r="AG92" i="41" s="1"/>
  <c r="AC92" i="41" a="1"/>
  <c r="AC92" i="41" s="1"/>
  <c r="AG103" i="41" a="1"/>
  <c r="AG103" i="41" s="1"/>
  <c r="BF99" i="41" a="1"/>
  <c r="BF99" i="41" s="1"/>
  <c r="BC98" i="41" a="1"/>
  <c r="BC98" i="41" s="1"/>
  <c r="BE97" i="41" a="1"/>
  <c r="BE97" i="41" s="1"/>
  <c r="AT97" i="41" a="1"/>
  <c r="AT97" i="41" s="1"/>
  <c r="BF96" i="41" a="1"/>
  <c r="BF96" i="41" s="1"/>
  <c r="AZ96" i="41" a="1"/>
  <c r="AZ96" i="41" s="1"/>
  <c r="AG96" i="41" a="1"/>
  <c r="AG96" i="41" s="1"/>
  <c r="AW95" i="41" a="1"/>
  <c r="AW95" i="41" s="1"/>
  <c r="AP95" i="41" a="1"/>
  <c r="AP95" i="41" s="1"/>
  <c r="AJ95" i="41" a="1"/>
  <c r="AJ95" i="41" s="1"/>
  <c r="BE94" i="41" a="1"/>
  <c r="BE94" i="41" s="1"/>
  <c r="AX99" i="41" a="1"/>
  <c r="AX99" i="41" s="1"/>
  <c r="BN99" i="41" s="1"/>
  <c r="BB98" i="41" a="1"/>
  <c r="BB98" i="41" s="1"/>
  <c r="BR98" i="41" s="1"/>
  <c r="AG98" i="41" a="1"/>
  <c r="AG98" i="41" s="1"/>
  <c r="AI97" i="41" a="1"/>
  <c r="AI97" i="41" s="1"/>
  <c r="AS96" i="41" a="1"/>
  <c r="AS96" i="41" s="1"/>
  <c r="AL96" i="41" a="1"/>
  <c r="AL96" i="41" s="1"/>
  <c r="AF96" i="41" a="1"/>
  <c r="AF96" i="41" s="1"/>
  <c r="BB95" i="41" a="1"/>
  <c r="BB95" i="41" s="1"/>
  <c r="AV95" i="41" a="1"/>
  <c r="AV95" i="41" s="1"/>
  <c r="AC95" i="41" a="1"/>
  <c r="AC95" i="41" s="1"/>
  <c r="AZ94" i="41" a="1"/>
  <c r="AZ94" i="41" s="1"/>
  <c r="AV94" i="41" a="1"/>
  <c r="AV94" i="41" s="1"/>
  <c r="AR94" i="41" a="1"/>
  <c r="AR94" i="41" s="1"/>
  <c r="AN94" i="41" a="1"/>
  <c r="AN94" i="41" s="1"/>
  <c r="AJ94" i="41" a="1"/>
  <c r="AJ94" i="41" s="1"/>
  <c r="AF94" i="41" a="1"/>
  <c r="AF94" i="41" s="1"/>
  <c r="AB94" i="41" a="1"/>
  <c r="AB94" i="41" s="1"/>
  <c r="BD93" i="41" a="1"/>
  <c r="BD93" i="41" s="1"/>
  <c r="AZ93" i="41" a="1"/>
  <c r="AZ93" i="41" s="1"/>
  <c r="AV93" i="41" a="1"/>
  <c r="AV93" i="41" s="1"/>
  <c r="AR93" i="41" a="1"/>
  <c r="AR93" i="41" s="1"/>
  <c r="AN93" i="41" a="1"/>
  <c r="AN93" i="41" s="1"/>
  <c r="AJ93" i="41" a="1"/>
  <c r="AJ93" i="41" s="1"/>
  <c r="AF93" i="41" a="1"/>
  <c r="AF93" i="41" s="1"/>
  <c r="AB93" i="41" a="1"/>
  <c r="AB93" i="41" s="1"/>
  <c r="BD92" i="41" a="1"/>
  <c r="BD92" i="41" s="1"/>
  <c r="AZ92" i="41" a="1"/>
  <c r="AZ92" i="41" s="1"/>
  <c r="AV92" i="41" a="1"/>
  <c r="AV92" i="41" s="1"/>
  <c r="AR92" i="41" a="1"/>
  <c r="AR92" i="41" s="1"/>
  <c r="AN92" i="41" a="1"/>
  <c r="AN92" i="41" s="1"/>
  <c r="AJ92" i="41" a="1"/>
  <c r="AJ92" i="41" s="1"/>
  <c r="AF92" i="41" a="1"/>
  <c r="AF92" i="41" s="1"/>
  <c r="AB92" i="41" a="1"/>
  <c r="AB92" i="41" s="1"/>
  <c r="AD102" i="41" a="1"/>
  <c r="AD102" i="41" s="1"/>
  <c r="AP99" i="41" a="1"/>
  <c r="AP99" i="41" s="1"/>
  <c r="AS97" i="41" a="1"/>
  <c r="AS97" i="41" s="1"/>
  <c r="AH97" i="41" a="1"/>
  <c r="AH97" i="41" s="1"/>
  <c r="BE96" i="41" a="1"/>
  <c r="BE96" i="41" s="1"/>
  <c r="AX96" i="41" a="1"/>
  <c r="AX96" i="41" s="1"/>
  <c r="AR96" i="41" a="1"/>
  <c r="AR96" i="41" s="1"/>
  <c r="AO95" i="41" a="1"/>
  <c r="AO95" i="41" s="1"/>
  <c r="AH95" i="41" a="1"/>
  <c r="AH95" i="41" s="1"/>
  <c r="AB95" i="41" a="1"/>
  <c r="AB95" i="41" s="1"/>
  <c r="BD94" i="41" a="1"/>
  <c r="BD94" i="41" s="1"/>
  <c r="AO97" i="41" a="1"/>
  <c r="AO97" i="41" s="1"/>
  <c r="AD97" i="41" a="1"/>
  <c r="AD97" i="41" s="1"/>
  <c r="AW96" i="41" a="1"/>
  <c r="AW96" i="41" s="1"/>
  <c r="AP96" i="41" a="1"/>
  <c r="AP96" i="41" s="1"/>
  <c r="AJ96" i="41" a="1"/>
  <c r="AJ96" i="41" s="1"/>
  <c r="AP101" i="41" a="1"/>
  <c r="AP101" i="41" s="1"/>
  <c r="AY97" i="41" a="1"/>
  <c r="AY97" i="41" s="1"/>
  <c r="BB96" i="41" a="1"/>
  <c r="BB96" i="41" s="1"/>
  <c r="AV96" i="41" a="1"/>
  <c r="AV96" i="41" s="1"/>
  <c r="BL96" i="41" s="1"/>
  <c r="AC96" i="41" a="1"/>
  <c r="AC96" i="41" s="1"/>
  <c r="AS95" i="41" a="1"/>
  <c r="AS95" i="41" s="1"/>
  <c r="AL95" i="41" a="1"/>
  <c r="AL95" i="41" s="1"/>
  <c r="AF95" i="41" a="1"/>
  <c r="AF95" i="41" s="1"/>
  <c r="AX95" i="41" a="1"/>
  <c r="AX95" i="41" s="1"/>
  <c r="BN95" i="41" s="1"/>
  <c r="AG95" i="41" a="1"/>
  <c r="AG95" i="41" s="1"/>
  <c r="BB94" i="41" a="1"/>
  <c r="BB94" i="41" s="1"/>
  <c r="AT94" i="41" a="1"/>
  <c r="AT94" i="41" s="1"/>
  <c r="BJ94" i="41" s="1"/>
  <c r="AL94" i="41" a="1"/>
  <c r="AL94" i="41" s="1"/>
  <c r="AD94" i="41" a="1"/>
  <c r="AD94" i="41" s="1"/>
  <c r="BF93" i="41" a="1"/>
  <c r="BF93" i="41" s="1"/>
  <c r="AY93" i="41" a="1"/>
  <c r="AY93" i="41" s="1"/>
  <c r="BB92" i="41" a="1"/>
  <c r="BB92" i="41" s="1"/>
  <c r="AU92" i="41" a="1"/>
  <c r="AU92" i="41" s="1"/>
  <c r="J92" i="41"/>
  <c r="AO96" i="41" a="1"/>
  <c r="AO96" i="41" s="1"/>
  <c r="AT95" i="41" a="1"/>
  <c r="AT95" i="41" s="1"/>
  <c r="AL93" i="41" a="1"/>
  <c r="AL93" i="41" s="1"/>
  <c r="AE93" i="41" a="1"/>
  <c r="AE93" i="41" s="1"/>
  <c r="BG92" i="41" a="1"/>
  <c r="BG92" i="41" s="1"/>
  <c r="AH92" i="41" a="1"/>
  <c r="AH92" i="41" s="1"/>
  <c r="BE91" i="41" a="1"/>
  <c r="BE91" i="41" s="1"/>
  <c r="BA91" i="41" a="1"/>
  <c r="BA91" i="41" s="1"/>
  <c r="AW91" i="41" a="1"/>
  <c r="AW91" i="41" s="1"/>
  <c r="AS91" i="41" a="1"/>
  <c r="AS91" i="41" s="1"/>
  <c r="AO91" i="41" a="1"/>
  <c r="AO91" i="41" s="1"/>
  <c r="AK91" i="41" a="1"/>
  <c r="AK91" i="41" s="1"/>
  <c r="AG91" i="41" a="1"/>
  <c r="AG91" i="41" s="1"/>
  <c r="AC91" i="41" a="1"/>
  <c r="AC91" i="41" s="1"/>
  <c r="BE90" i="41" a="1"/>
  <c r="BE90" i="41" s="1"/>
  <c r="BA90" i="41" a="1"/>
  <c r="BA90" i="41" s="1"/>
  <c r="AW90" i="41" a="1"/>
  <c r="AW90" i="41" s="1"/>
  <c r="AS90" i="41" a="1"/>
  <c r="AS90" i="41" s="1"/>
  <c r="AO90" i="41" a="1"/>
  <c r="AO90" i="41" s="1"/>
  <c r="AK90" i="41" a="1"/>
  <c r="AK90" i="41" s="1"/>
  <c r="AG90" i="41" a="1"/>
  <c r="AG90" i="41" s="1"/>
  <c r="AC90" i="41" a="1"/>
  <c r="AC90" i="41" s="1"/>
  <c r="BE89" i="41" a="1"/>
  <c r="BE89" i="41" s="1"/>
  <c r="BA89" i="41" a="1"/>
  <c r="BA89" i="41" s="1"/>
  <c r="AW89" i="41" a="1"/>
  <c r="AW89" i="41" s="1"/>
  <c r="AS89" i="41" a="1"/>
  <c r="AS89" i="41" s="1"/>
  <c r="AO89" i="41" a="1"/>
  <c r="AO89" i="41" s="1"/>
  <c r="AK89" i="41" a="1"/>
  <c r="AK89" i="41" s="1"/>
  <c r="AG89" i="41" a="1"/>
  <c r="AG89" i="41" s="1"/>
  <c r="AC89" i="41" a="1"/>
  <c r="AC89" i="41" s="1"/>
  <c r="AC97" i="41" a="1"/>
  <c r="AC97" i="41" s="1"/>
  <c r="AK96" i="41" a="1"/>
  <c r="AK96" i="41" s="1"/>
  <c r="AY94" i="41" a="1"/>
  <c r="AY94" i="41" s="1"/>
  <c r="BO94" i="41" s="1"/>
  <c r="AQ94" i="41" a="1"/>
  <c r="AQ94" i="41" s="1"/>
  <c r="AI94" i="41" a="1"/>
  <c r="AI94" i="41" s="1"/>
  <c r="J94" i="41"/>
  <c r="AX93" i="41" a="1"/>
  <c r="AX93" i="41" s="1"/>
  <c r="AQ93" i="41" a="1"/>
  <c r="AQ93" i="41" s="1"/>
  <c r="AT92" i="41" a="1"/>
  <c r="AT92" i="41" s="1"/>
  <c r="AM92" i="41" a="1"/>
  <c r="AM92" i="41" s="1"/>
  <c r="AH96" i="41" a="1"/>
  <c r="AH96" i="41" s="1"/>
  <c r="AR95" i="41" a="1"/>
  <c r="AR95" i="41" s="1"/>
  <c r="BH95" i="41" s="1"/>
  <c r="BG94" i="41" a="1"/>
  <c r="BG94" i="41" s="1"/>
  <c r="BC93" i="41" a="1"/>
  <c r="BC93" i="41" s="1"/>
  <c r="AD93" i="41" a="1"/>
  <c r="AD93" i="41" s="1"/>
  <c r="BF92" i="41" a="1"/>
  <c r="BF92" i="41" s="1"/>
  <c r="AY92" i="41" a="1"/>
  <c r="AY92" i="41" s="1"/>
  <c r="BD91" i="41" a="1"/>
  <c r="BD91" i="41" s="1"/>
  <c r="AZ91" i="41" a="1"/>
  <c r="AZ91" i="41" s="1"/>
  <c r="AV91" i="41" a="1"/>
  <c r="AV91" i="41" s="1"/>
  <c r="AR91" i="41" a="1"/>
  <c r="AR91" i="41" s="1"/>
  <c r="AN91" i="41" a="1"/>
  <c r="AN91" i="41" s="1"/>
  <c r="AJ91" i="41" a="1"/>
  <c r="AJ91" i="41" s="1"/>
  <c r="AF91" i="41" a="1"/>
  <c r="AF91" i="41" s="1"/>
  <c r="AB91" i="41" a="1"/>
  <c r="AB91" i="41" s="1"/>
  <c r="AW98" i="41" a="1"/>
  <c r="AW98" i="41" s="1"/>
  <c r="BM98" i="41" s="1"/>
  <c r="BD96" i="41" a="1"/>
  <c r="BD96" i="41" s="1"/>
  <c r="BT96" i="41" s="1"/>
  <c r="AD96" i="41" a="1"/>
  <c r="AD96" i="41" s="1"/>
  <c r="BF95" i="41" a="1"/>
  <c r="BF95" i="41" s="1"/>
  <c r="BV95" i="41" s="1"/>
  <c r="AN95" i="41" a="1"/>
  <c r="AN95" i="41" s="1"/>
  <c r="DD95" i="41" s="1"/>
  <c r="DT95" i="41" s="1"/>
  <c r="AX94" i="41" a="1"/>
  <c r="AX94" i="41" s="1"/>
  <c r="AP94" i="41" a="1"/>
  <c r="AP94" i="41" s="1"/>
  <c r="AH94" i="41" a="1"/>
  <c r="AH94" i="41" s="1"/>
  <c r="AP93" i="41" a="1"/>
  <c r="AP93" i="41" s="1"/>
  <c r="AI93" i="41" a="1"/>
  <c r="AI93" i="41" s="1"/>
  <c r="AL92" i="41" a="1"/>
  <c r="AL92" i="41" s="1"/>
  <c r="AE92" i="41" a="1"/>
  <c r="AE92" i="41" s="1"/>
  <c r="J91" i="41"/>
  <c r="AM98" i="41" a="1"/>
  <c r="AM98" i="41" s="1"/>
  <c r="BC97" i="41" a="1"/>
  <c r="BC97" i="41" s="1"/>
  <c r="BS97" i="41" s="1"/>
  <c r="AB96" i="41" a="1"/>
  <c r="AB96" i="41" s="1"/>
  <c r="BE95" i="41" a="1"/>
  <c r="BE95" i="41" s="1"/>
  <c r="BU95" i="41" s="1"/>
  <c r="BF94" i="41" a="1"/>
  <c r="BF94" i="41" s="1"/>
  <c r="BV94" i="41" s="1"/>
  <c r="BB93" i="41" a="1"/>
  <c r="BB93" i="41" s="1"/>
  <c r="AU93" i="41" a="1"/>
  <c r="AU93" i="41" s="1"/>
  <c r="BK93" i="41" s="1"/>
  <c r="J98" i="41"/>
  <c r="BC94" i="41" a="1"/>
  <c r="BC94" i="41" s="1"/>
  <c r="AM93" i="41" a="1"/>
  <c r="AM93" i="41" s="1"/>
  <c r="AQ92" i="41" a="1"/>
  <c r="AQ92" i="41" s="1"/>
  <c r="AQ91" i="41" a="1"/>
  <c r="AQ91" i="41" s="1"/>
  <c r="AH91" i="41" a="1"/>
  <c r="AH91" i="41" s="1"/>
  <c r="AZ90" i="41" a="1"/>
  <c r="AZ90" i="41" s="1"/>
  <c r="AT90" i="41" a="1"/>
  <c r="AT90" i="41" s="1"/>
  <c r="AM90" i="41" a="1"/>
  <c r="AM90" i="41" s="1"/>
  <c r="BC89" i="41" a="1"/>
  <c r="BC89" i="41" s="1"/>
  <c r="AT89" i="41" a="1"/>
  <c r="AT89" i="41" s="1"/>
  <c r="AF89" i="41" a="1"/>
  <c r="AF89" i="41" s="1"/>
  <c r="J89" i="41"/>
  <c r="J88" i="41"/>
  <c r="J87" i="41"/>
  <c r="J86" i="41"/>
  <c r="J85" i="41"/>
  <c r="BG93" i="41" a="1"/>
  <c r="BG93" i="41" s="1"/>
  <c r="AH93" i="41" a="1"/>
  <c r="AH93" i="41" s="1"/>
  <c r="BB91" i="41" a="1"/>
  <c r="BB91" i="41" s="1"/>
  <c r="AE91" i="41" a="1"/>
  <c r="AE91" i="41" s="1"/>
  <c r="BF90" i="41" a="1"/>
  <c r="BF90" i="41" s="1"/>
  <c r="AY90" i="41" a="1"/>
  <c r="AY90" i="41" s="1"/>
  <c r="AF90" i="41" a="1"/>
  <c r="AF90" i="41" s="1"/>
  <c r="BG89" i="41" a="1"/>
  <c r="BG89" i="41" s="1"/>
  <c r="AX89" i="41" a="1"/>
  <c r="AX89" i="41" s="1"/>
  <c r="AJ89" i="41" a="1"/>
  <c r="AJ89" i="41" s="1"/>
  <c r="BG88" i="41" a="1"/>
  <c r="BG88" i="41" s="1"/>
  <c r="BC88" i="41" a="1"/>
  <c r="BC88" i="41" s="1"/>
  <c r="AY88" i="41" a="1"/>
  <c r="AY88" i="41" s="1"/>
  <c r="AU88" i="41" a="1"/>
  <c r="AU88" i="41" s="1"/>
  <c r="AQ88" i="41" a="1"/>
  <c r="AQ88" i="41" s="1"/>
  <c r="AM88" i="41" a="1"/>
  <c r="AM88" i="41" s="1"/>
  <c r="AI88" i="41" a="1"/>
  <c r="AI88" i="41" s="1"/>
  <c r="AE88" i="41" a="1"/>
  <c r="AE88" i="41" s="1"/>
  <c r="BG87" i="41" a="1"/>
  <c r="BG87" i="41" s="1"/>
  <c r="BC87" i="41" a="1"/>
  <c r="BC87" i="41" s="1"/>
  <c r="AY87" i="41" a="1"/>
  <c r="AY87" i="41" s="1"/>
  <c r="AU87" i="41" a="1"/>
  <c r="AU87" i="41" s="1"/>
  <c r="AQ87" i="41" a="1"/>
  <c r="AQ87" i="41" s="1"/>
  <c r="AM87" i="41" a="1"/>
  <c r="AM87" i="41" s="1"/>
  <c r="AI87" i="41" a="1"/>
  <c r="AI87" i="41" s="1"/>
  <c r="AE87" i="41" a="1"/>
  <c r="AE87" i="41" s="1"/>
  <c r="BG86" i="41" a="1"/>
  <c r="BG86" i="41" s="1"/>
  <c r="BC86" i="41" a="1"/>
  <c r="BC86" i="41" s="1"/>
  <c r="AY86" i="41" a="1"/>
  <c r="AY86" i="41" s="1"/>
  <c r="AU86" i="41" a="1"/>
  <c r="AU86" i="41" s="1"/>
  <c r="AQ86" i="41" a="1"/>
  <c r="AQ86" i="41" s="1"/>
  <c r="AM86" i="41" a="1"/>
  <c r="AM86" i="41" s="1"/>
  <c r="AI86" i="41" a="1"/>
  <c r="AI86" i="41" s="1"/>
  <c r="AE86" i="41" a="1"/>
  <c r="AE86" i="41" s="1"/>
  <c r="BG85" i="41" a="1"/>
  <c r="BG85" i="41" s="1"/>
  <c r="BC85" i="41" a="1"/>
  <c r="BC85" i="41" s="1"/>
  <c r="AY85" i="41" a="1"/>
  <c r="AY85" i="41" s="1"/>
  <c r="AU85" i="41" a="1"/>
  <c r="AU85" i="41" s="1"/>
  <c r="AQ85" i="41" a="1"/>
  <c r="AQ85" i="41" s="1"/>
  <c r="AM85" i="41" a="1"/>
  <c r="AM85" i="41" s="1"/>
  <c r="AI85" i="41" a="1"/>
  <c r="AI85" i="41" s="1"/>
  <c r="AE85" i="41" a="1"/>
  <c r="AE85" i="41" s="1"/>
  <c r="AX97" i="41" a="1"/>
  <c r="AX97" i="41" s="1"/>
  <c r="BN97" i="41" s="1"/>
  <c r="AU94" i="41" a="1"/>
  <c r="AU94" i="41" s="1"/>
  <c r="AP92" i="41" a="1"/>
  <c r="AP92" i="41" s="1"/>
  <c r="CP92" i="41" s="1"/>
  <c r="AY91" i="41" a="1"/>
  <c r="AY91" i="41" s="1"/>
  <c r="AP91" i="41" a="1"/>
  <c r="AP91" i="41" s="1"/>
  <c r="AR90" i="41" a="1"/>
  <c r="AR90" i="41" s="1"/>
  <c r="AL90" i="41" a="1"/>
  <c r="AL90" i="41" s="1"/>
  <c r="AE90" i="41" a="1"/>
  <c r="AE90" i="41" s="1"/>
  <c r="BB89" i="41" a="1"/>
  <c r="BB89" i="41" s="1"/>
  <c r="AN89" i="41" a="1"/>
  <c r="AN89" i="41" s="1"/>
  <c r="AE89" i="41" a="1"/>
  <c r="AE89" i="41" s="1"/>
  <c r="J93" i="41"/>
  <c r="BC92" i="41" a="1"/>
  <c r="BC92" i="41" s="1"/>
  <c r="BS92" i="41" s="1"/>
  <c r="AM91" i="41" a="1"/>
  <c r="AM91" i="41" s="1"/>
  <c r="AD91" i="41" a="1"/>
  <c r="AD91" i="41" s="1"/>
  <c r="BD90" i="41" a="1"/>
  <c r="BD90" i="41" s="1"/>
  <c r="AX90" i="41" a="1"/>
  <c r="AX90" i="41" s="1"/>
  <c r="AQ90" i="41" a="1"/>
  <c r="AQ90" i="41" s="1"/>
  <c r="BF89" i="41" a="1"/>
  <c r="BF89" i="41" s="1"/>
  <c r="AR89" i="41" a="1"/>
  <c r="AR89" i="41" s="1"/>
  <c r="AI89" i="41" a="1"/>
  <c r="AI89" i="41" s="1"/>
  <c r="BF88" i="41" a="1"/>
  <c r="BF88" i="41" s="1"/>
  <c r="BB88" i="41" a="1"/>
  <c r="BB88" i="41" s="1"/>
  <c r="AX88" i="41" a="1"/>
  <c r="AX88" i="41" s="1"/>
  <c r="AT88" i="41" a="1"/>
  <c r="AT88" i="41" s="1"/>
  <c r="AP88" i="41" a="1"/>
  <c r="AP88" i="41" s="1"/>
  <c r="AL88" i="41" a="1"/>
  <c r="AL88" i="41" s="1"/>
  <c r="AH88" i="41" a="1"/>
  <c r="AH88" i="41" s="1"/>
  <c r="AD88" i="41" a="1"/>
  <c r="AD88" i="41" s="1"/>
  <c r="BF87" i="41" a="1"/>
  <c r="BF87" i="41" s="1"/>
  <c r="BB87" i="41" a="1"/>
  <c r="BB87" i="41" s="1"/>
  <c r="AX87" i="41" a="1"/>
  <c r="AX87" i="41" s="1"/>
  <c r="AT87" i="41" a="1"/>
  <c r="AT87" i="41" s="1"/>
  <c r="AP87" i="41" a="1"/>
  <c r="AP87" i="41" s="1"/>
  <c r="AL87" i="41" a="1"/>
  <c r="AL87" i="41" s="1"/>
  <c r="AH87" i="41" a="1"/>
  <c r="AH87" i="41" s="1"/>
  <c r="AD87" i="41" a="1"/>
  <c r="AD87" i="41" s="1"/>
  <c r="BF86" i="41" a="1"/>
  <c r="BF86" i="41" s="1"/>
  <c r="BB86" i="41" a="1"/>
  <c r="BB86" i="41" s="1"/>
  <c r="AX86" i="41" a="1"/>
  <c r="AX86" i="41" s="1"/>
  <c r="AT86" i="41" a="1"/>
  <c r="AT86" i="41" s="1"/>
  <c r="AP86" i="41" a="1"/>
  <c r="AP86" i="41" s="1"/>
  <c r="AL86" i="41" a="1"/>
  <c r="AL86" i="41" s="1"/>
  <c r="AH86" i="41" a="1"/>
  <c r="AH86" i="41" s="1"/>
  <c r="AD86" i="41" a="1"/>
  <c r="AD86" i="41" s="1"/>
  <c r="BF85" i="41" a="1"/>
  <c r="BF85" i="41" s="1"/>
  <c r="BB85" i="41" a="1"/>
  <c r="BB85" i="41" s="1"/>
  <c r="AX85" i="41" a="1"/>
  <c r="AX85" i="41" s="1"/>
  <c r="AT85" i="41" a="1"/>
  <c r="AT85" i="41" s="1"/>
  <c r="AP85" i="41" a="1"/>
  <c r="AP85" i="41" s="1"/>
  <c r="AL85" i="41" a="1"/>
  <c r="AL85" i="41" s="1"/>
  <c r="AH85" i="41" a="1"/>
  <c r="AH85" i="41" s="1"/>
  <c r="AD85" i="41" a="1"/>
  <c r="AD85" i="41" s="1"/>
  <c r="BF84" i="41" a="1"/>
  <c r="BF84" i="41" s="1"/>
  <c r="BB84" i="41" a="1"/>
  <c r="BB84" i="41" s="1"/>
  <c r="AX84" i="41" a="1"/>
  <c r="AX84" i="41" s="1"/>
  <c r="AT84" i="41" a="1"/>
  <c r="AT84" i="41" s="1"/>
  <c r="AP84" i="41" a="1"/>
  <c r="AP84" i="41" s="1"/>
  <c r="AL84" i="41" a="1"/>
  <c r="AL84" i="41" s="1"/>
  <c r="AH84" i="41" a="1"/>
  <c r="AH84" i="41" s="1"/>
  <c r="AD84" i="41" a="1"/>
  <c r="AD84" i="41" s="1"/>
  <c r="AM94" i="41" a="1"/>
  <c r="AM94" i="41" s="1"/>
  <c r="BG91" i="41" a="1"/>
  <c r="BG91" i="41" s="1"/>
  <c r="BW91" i="41" s="1"/>
  <c r="AX91" i="41" a="1"/>
  <c r="AX91" i="41" s="1"/>
  <c r="BC90" i="41" a="1"/>
  <c r="BC90" i="41" s="1"/>
  <c r="BS90" i="41" s="1"/>
  <c r="AJ90" i="41" a="1"/>
  <c r="AJ90" i="41" s="1"/>
  <c r="AD90" i="41" a="1"/>
  <c r="AD90" i="41" s="1"/>
  <c r="AV89" i="41" a="1"/>
  <c r="AV89" i="41" s="1"/>
  <c r="BL89" i="41" s="1"/>
  <c r="AM89" i="41" a="1"/>
  <c r="AM89" i="41" s="1"/>
  <c r="AD89" i="41" a="1"/>
  <c r="AD89" i="41" s="1"/>
  <c r="BA95" i="41" a="1"/>
  <c r="BA95" i="41" s="1"/>
  <c r="BQ95" i="41" s="1"/>
  <c r="AX92" i="41" a="1"/>
  <c r="AX92" i="41" s="1"/>
  <c r="BN92" i="41" s="1"/>
  <c r="AI92" i="41" a="1"/>
  <c r="AI92" i="41" s="1"/>
  <c r="CI92" i="41" s="1"/>
  <c r="AU91" i="41" a="1"/>
  <c r="AU91" i="41" s="1"/>
  <c r="BK91" i="41" s="1"/>
  <c r="AL91" i="41" a="1"/>
  <c r="AL91" i="41" s="1"/>
  <c r="AV90" i="41" a="1"/>
  <c r="AV90" i="41" s="1"/>
  <c r="BL90" i="41" s="1"/>
  <c r="AP90" i="41" a="1"/>
  <c r="AP90" i="41" s="1"/>
  <c r="DF90" i="41" s="1"/>
  <c r="DV90" i="41" s="1"/>
  <c r="AI90" i="41" a="1"/>
  <c r="AI90" i="41" s="1"/>
  <c r="AZ89" i="41" a="1"/>
  <c r="AZ89" i="41" s="1"/>
  <c r="BP89" i="41" s="1"/>
  <c r="AQ89" i="41" a="1"/>
  <c r="AQ89" i="41" s="1"/>
  <c r="AH89" i="41" a="1"/>
  <c r="AH89" i="41" s="1"/>
  <c r="BE88" i="41" a="1"/>
  <c r="BE88" i="41" s="1"/>
  <c r="BA88" i="41" a="1"/>
  <c r="BA88" i="41" s="1"/>
  <c r="AW88" i="41" a="1"/>
  <c r="AW88" i="41" s="1"/>
  <c r="AS88" i="41" a="1"/>
  <c r="AS88" i="41" s="1"/>
  <c r="AO88" i="41" a="1"/>
  <c r="AO88" i="41" s="1"/>
  <c r="AK88" i="41" a="1"/>
  <c r="AK88" i="41" s="1"/>
  <c r="AG88" i="41" a="1"/>
  <c r="AG88" i="41" s="1"/>
  <c r="AC88" i="41" a="1"/>
  <c r="AC88" i="41" s="1"/>
  <c r="BE87" i="41" a="1"/>
  <c r="BE87" i="41" s="1"/>
  <c r="BA87" i="41" a="1"/>
  <c r="BA87" i="41" s="1"/>
  <c r="AW87" i="41" a="1"/>
  <c r="AW87" i="41" s="1"/>
  <c r="AS87" i="41" a="1"/>
  <c r="AS87" i="41" s="1"/>
  <c r="AO87" i="41" a="1"/>
  <c r="AO87" i="41" s="1"/>
  <c r="AK87" i="41" a="1"/>
  <c r="AK87" i="41" s="1"/>
  <c r="AG87" i="41" a="1"/>
  <c r="AG87" i="41" s="1"/>
  <c r="AC87" i="41" a="1"/>
  <c r="AC87" i="41" s="1"/>
  <c r="AZ95" i="41" a="1"/>
  <c r="AZ95" i="41" s="1"/>
  <c r="BP95" i="41" s="1"/>
  <c r="AE94" i="41" a="1"/>
  <c r="AE94" i="41" s="1"/>
  <c r="AT93" i="41" a="1"/>
  <c r="AT93" i="41" s="1"/>
  <c r="BJ93" i="41" s="1"/>
  <c r="BF91" i="41" a="1"/>
  <c r="BF91" i="41" s="1"/>
  <c r="BV91" i="41" s="1"/>
  <c r="AI91" i="41" a="1"/>
  <c r="AI91" i="41" s="1"/>
  <c r="BB90" i="41" a="1"/>
  <c r="BB90" i="41" s="1"/>
  <c r="BR90" i="41" s="1"/>
  <c r="AU90" i="41" a="1"/>
  <c r="AU90" i="41" s="1"/>
  <c r="BK90" i="41" s="1"/>
  <c r="AB90" i="41" a="1"/>
  <c r="AB90" i="41" s="1"/>
  <c r="BD89" i="41" a="1"/>
  <c r="BD89" i="41" s="1"/>
  <c r="BT89" i="41" s="1"/>
  <c r="AU89" i="41" a="1"/>
  <c r="AU89" i="41" s="1"/>
  <c r="BK89" i="41" s="1"/>
  <c r="AL89" i="41" a="1"/>
  <c r="AL89" i="41" s="1"/>
  <c r="AR88" i="41" a="1"/>
  <c r="AR88" i="41" s="1"/>
  <c r="AR87" i="41" a="1"/>
  <c r="AR87" i="41" s="1"/>
  <c r="AW86" i="41" a="1"/>
  <c r="AW86" i="41" s="1"/>
  <c r="AG86" i="41" a="1"/>
  <c r="AG86" i="41" s="1"/>
  <c r="AO85" i="41" a="1"/>
  <c r="AO85" i="41" s="1"/>
  <c r="AF85" i="41" a="1"/>
  <c r="AF85" i="41" s="1"/>
  <c r="AU84" i="41" a="1"/>
  <c r="AU84" i="41" s="1"/>
  <c r="AE84" i="41" a="1"/>
  <c r="AE84" i="41" s="1"/>
  <c r="BC91" i="41" a="1"/>
  <c r="BC91" i="41" s="1"/>
  <c r="BS91" i="41" s="1"/>
  <c r="BG90" i="41" a="1"/>
  <c r="BG90" i="41" s="1"/>
  <c r="BW90" i="41" s="1"/>
  <c r="AP89" i="41" a="1"/>
  <c r="AP89" i="41" s="1"/>
  <c r="AN88" i="41" a="1"/>
  <c r="AN88" i="41" s="1"/>
  <c r="AN87" i="41" a="1"/>
  <c r="AN87" i="41" s="1"/>
  <c r="AV86" i="41" a="1"/>
  <c r="AV86" i="41" s="1"/>
  <c r="AZ85" i="41" a="1"/>
  <c r="AZ85" i="41" s="1"/>
  <c r="AC85" i="41" a="1"/>
  <c r="AC85" i="41" s="1"/>
  <c r="BE84" i="41" a="1"/>
  <c r="BE84" i="41" s="1"/>
  <c r="AZ84" i="41" a="1"/>
  <c r="AZ84" i="41" s="1"/>
  <c r="AO84" i="41" a="1"/>
  <c r="AO84" i="41" s="1"/>
  <c r="AJ84" i="41" a="1"/>
  <c r="AJ84" i="41" s="1"/>
  <c r="BF83" i="41" a="1"/>
  <c r="BF83" i="41" s="1"/>
  <c r="BB83" i="41" a="1"/>
  <c r="BB83" i="41" s="1"/>
  <c r="AX83" i="41" a="1"/>
  <c r="AX83" i="41" s="1"/>
  <c r="AT83" i="41" a="1"/>
  <c r="AT83" i="41" s="1"/>
  <c r="AP83" i="41" a="1"/>
  <c r="AP83" i="41" s="1"/>
  <c r="AL83" i="41" a="1"/>
  <c r="AL83" i="41" s="1"/>
  <c r="AH83" i="41" a="1"/>
  <c r="AH83" i="41" s="1"/>
  <c r="AD83" i="41" a="1"/>
  <c r="AD83" i="41" s="1"/>
  <c r="BF82" i="41" a="1"/>
  <c r="BF82" i="41" s="1"/>
  <c r="BB82" i="41" a="1"/>
  <c r="BB82" i="41" s="1"/>
  <c r="AX82" i="41" a="1"/>
  <c r="AX82" i="41" s="1"/>
  <c r="AT82" i="41" a="1"/>
  <c r="AT82" i="41" s="1"/>
  <c r="AP82" i="41" a="1"/>
  <c r="AP82" i="41" s="1"/>
  <c r="AL82" i="41" a="1"/>
  <c r="AL82" i="41" s="1"/>
  <c r="AH82" i="41" a="1"/>
  <c r="AH82" i="41" s="1"/>
  <c r="AD82" i="41" a="1"/>
  <c r="AD82" i="41" s="1"/>
  <c r="BF81" i="41" a="1"/>
  <c r="BF81" i="41" s="1"/>
  <c r="BB81" i="41" a="1"/>
  <c r="BB81" i="41" s="1"/>
  <c r="BR81" i="41" s="1"/>
  <c r="AX81" i="41" a="1"/>
  <c r="AX81" i="41" s="1"/>
  <c r="AT81" i="41" a="1"/>
  <c r="AT81" i="41" s="1"/>
  <c r="AP81" i="41" a="1"/>
  <c r="AP81" i="41" s="1"/>
  <c r="AL81" i="41" a="1"/>
  <c r="AL81" i="41" s="1"/>
  <c r="AH81" i="41" a="1"/>
  <c r="AH81" i="41" s="1"/>
  <c r="AD81" i="41" a="1"/>
  <c r="AD81" i="41" s="1"/>
  <c r="BF80" i="41" a="1"/>
  <c r="BF80" i="41" s="1"/>
  <c r="BB80" i="41" a="1"/>
  <c r="BB80" i="41" s="1"/>
  <c r="BR80" i="41" s="1"/>
  <c r="AX80" i="41" a="1"/>
  <c r="AX80" i="41" s="1"/>
  <c r="AT80" i="41" a="1"/>
  <c r="AT80" i="41" s="1"/>
  <c r="AP80" i="41" a="1"/>
  <c r="AP80" i="41" s="1"/>
  <c r="AL80" i="41" a="1"/>
  <c r="AL80" i="41" s="1"/>
  <c r="AH80" i="41" a="1"/>
  <c r="AH80" i="41" s="1"/>
  <c r="AD80" i="41" a="1"/>
  <c r="AD80" i="41" s="1"/>
  <c r="BF79" i="41" a="1"/>
  <c r="BF79" i="41" s="1"/>
  <c r="BB79" i="41" a="1"/>
  <c r="BB79" i="41" s="1"/>
  <c r="BR79" i="41" s="1"/>
  <c r="AX79" i="41" a="1"/>
  <c r="AX79" i="41" s="1"/>
  <c r="AT79" i="41" a="1"/>
  <c r="AT79" i="41" s="1"/>
  <c r="AP79" i="41" a="1"/>
  <c r="AP79" i="41" s="1"/>
  <c r="AL79" i="41" a="1"/>
  <c r="AL79" i="41" s="1"/>
  <c r="AH79" i="41" a="1"/>
  <c r="AH79" i="41" s="1"/>
  <c r="AD79" i="41" a="1"/>
  <c r="AD79" i="41" s="1"/>
  <c r="BF78" i="41" a="1"/>
  <c r="BF78" i="41" s="1"/>
  <c r="BB78" i="41" a="1"/>
  <c r="BB78" i="41" s="1"/>
  <c r="BR78" i="41" s="1"/>
  <c r="AX78" i="41" a="1"/>
  <c r="AX78" i="41" s="1"/>
  <c r="AT78" i="41" a="1"/>
  <c r="AT78" i="41" s="1"/>
  <c r="AP78" i="41" a="1"/>
  <c r="AP78" i="41" s="1"/>
  <c r="AL78" i="41" a="1"/>
  <c r="AL78" i="41" s="1"/>
  <c r="AH78" i="41" a="1"/>
  <c r="AH78" i="41" s="1"/>
  <c r="AD78" i="41" a="1"/>
  <c r="AD78" i="41" s="1"/>
  <c r="BF77" i="41" a="1"/>
  <c r="BF77" i="41" s="1"/>
  <c r="BB77" i="41" a="1"/>
  <c r="BB77" i="41" s="1"/>
  <c r="BR77" i="41" s="1"/>
  <c r="AX77" i="41" a="1"/>
  <c r="AX77" i="41" s="1"/>
  <c r="AT77" i="41" a="1"/>
  <c r="AT77" i="41" s="1"/>
  <c r="AP77" i="41" a="1"/>
  <c r="AP77" i="41" s="1"/>
  <c r="AL77" i="41" a="1"/>
  <c r="AL77" i="41" s="1"/>
  <c r="AH77" i="41" a="1"/>
  <c r="AH77" i="41" s="1"/>
  <c r="AD77" i="41" a="1"/>
  <c r="AD77" i="41" s="1"/>
  <c r="BF76" i="41" a="1"/>
  <c r="BF76" i="41" s="1"/>
  <c r="BB76" i="41" a="1"/>
  <c r="BB76" i="41" s="1"/>
  <c r="BR76" i="41" s="1"/>
  <c r="AX76" i="41" a="1"/>
  <c r="AX76" i="41" s="1"/>
  <c r="AT76" i="41" a="1"/>
  <c r="AT76" i="41" s="1"/>
  <c r="AP76" i="41" a="1"/>
  <c r="AP76" i="41" s="1"/>
  <c r="AL76" i="41" a="1"/>
  <c r="AL76" i="41" s="1"/>
  <c r="AH76" i="41" a="1"/>
  <c r="AH76" i="41" s="1"/>
  <c r="AD76" i="41" a="1"/>
  <c r="AD76" i="41" s="1"/>
  <c r="AT91" i="41" a="1"/>
  <c r="AT91" i="41" s="1"/>
  <c r="BJ91" i="41" s="1"/>
  <c r="AJ88" i="41" a="1"/>
  <c r="AJ88" i="41" s="1"/>
  <c r="AJ87" i="41" a="1"/>
  <c r="AJ87" i="41" s="1"/>
  <c r="AS86" i="41" a="1"/>
  <c r="AS86" i="41" s="1"/>
  <c r="AF86" i="41" a="1"/>
  <c r="AF86" i="41" s="1"/>
  <c r="AW85" i="41" a="1"/>
  <c r="AW85" i="41" s="1"/>
  <c r="AN85" i="41" a="1"/>
  <c r="AN85" i="41" s="1"/>
  <c r="AY84" i="41" a="1"/>
  <c r="AY84" i="41" s="1"/>
  <c r="AI84" i="41" a="1"/>
  <c r="AI84" i="41" s="1"/>
  <c r="AF88" i="41" a="1"/>
  <c r="AF88" i="41" s="1"/>
  <c r="AF87" i="41" a="1"/>
  <c r="AF87" i="41" s="1"/>
  <c r="AR86" i="41" a="1"/>
  <c r="AR86" i="41" s="1"/>
  <c r="AC86" i="41" a="1"/>
  <c r="AC86" i="41" s="1"/>
  <c r="AK85" i="41" a="1"/>
  <c r="AK85" i="41" s="1"/>
  <c r="AB85" i="41" a="1"/>
  <c r="AB85" i="41" s="1"/>
  <c r="BD84" i="41" a="1"/>
  <c r="BD84" i="41" s="1"/>
  <c r="AS84" i="41" a="1"/>
  <c r="AS84" i="41" s="1"/>
  <c r="AN84" i="41" a="1"/>
  <c r="AN84" i="41" s="1"/>
  <c r="AC84" i="41" a="1"/>
  <c r="AC84" i="41" s="1"/>
  <c r="BE83" i="41" a="1"/>
  <c r="BE83" i="41" s="1"/>
  <c r="BA83" i="41" a="1"/>
  <c r="BA83" i="41" s="1"/>
  <c r="AW83" i="41" a="1"/>
  <c r="AW83" i="41" s="1"/>
  <c r="AS83" i="41" a="1"/>
  <c r="AS83" i="41" s="1"/>
  <c r="AO83" i="41" a="1"/>
  <c r="AO83" i="41" s="1"/>
  <c r="AK83" i="41" a="1"/>
  <c r="AK83" i="41" s="1"/>
  <c r="AG83" i="41" a="1"/>
  <c r="AG83" i="41" s="1"/>
  <c r="AC83" i="41" a="1"/>
  <c r="AC83" i="41" s="1"/>
  <c r="BE82" i="41" a="1"/>
  <c r="BE82" i="41" s="1"/>
  <c r="BA82" i="41" a="1"/>
  <c r="BA82" i="41" s="1"/>
  <c r="AW82" i="41" a="1"/>
  <c r="AW82" i="41" s="1"/>
  <c r="AS82" i="41" a="1"/>
  <c r="AS82" i="41" s="1"/>
  <c r="AO82" i="41" a="1"/>
  <c r="AO82" i="41" s="1"/>
  <c r="AK82" i="41" a="1"/>
  <c r="AK82" i="41" s="1"/>
  <c r="AG82" i="41" a="1"/>
  <c r="AG82" i="41" s="1"/>
  <c r="AC82" i="41" a="1"/>
  <c r="AC82" i="41" s="1"/>
  <c r="BE81" i="41" a="1"/>
  <c r="BE81" i="41" s="1"/>
  <c r="BA81" i="41" a="1"/>
  <c r="BA81" i="41" s="1"/>
  <c r="AW81" i="41" a="1"/>
  <c r="AW81" i="41" s="1"/>
  <c r="AS81" i="41" a="1"/>
  <c r="AS81" i="41" s="1"/>
  <c r="AO81" i="41" a="1"/>
  <c r="AO81" i="41" s="1"/>
  <c r="AK81" i="41" a="1"/>
  <c r="AK81" i="41" s="1"/>
  <c r="AG81" i="41" a="1"/>
  <c r="AG81" i="41" s="1"/>
  <c r="AC81" i="41" a="1"/>
  <c r="AC81" i="41" s="1"/>
  <c r="BE80" i="41" a="1"/>
  <c r="BE80" i="41" s="1"/>
  <c r="BA80" i="41" a="1"/>
  <c r="BA80" i="41" s="1"/>
  <c r="AW80" i="41" a="1"/>
  <c r="AW80" i="41" s="1"/>
  <c r="AS80" i="41" a="1"/>
  <c r="AS80" i="41" s="1"/>
  <c r="AO80" i="41" a="1"/>
  <c r="AO80" i="41" s="1"/>
  <c r="AK80" i="41" a="1"/>
  <c r="AK80" i="41" s="1"/>
  <c r="AG80" i="41" a="1"/>
  <c r="AG80" i="41" s="1"/>
  <c r="AC80" i="41" a="1"/>
  <c r="AC80" i="41" s="1"/>
  <c r="BE79" i="41" a="1"/>
  <c r="BE79" i="41" s="1"/>
  <c r="BA79" i="41" a="1"/>
  <c r="BA79" i="41" s="1"/>
  <c r="AW79" i="41" a="1"/>
  <c r="AW79" i="41" s="1"/>
  <c r="AS79" i="41" a="1"/>
  <c r="AS79" i="41" s="1"/>
  <c r="AO79" i="41" a="1"/>
  <c r="AO79" i="41" s="1"/>
  <c r="AK79" i="41" a="1"/>
  <c r="AK79" i="41" s="1"/>
  <c r="AG79" i="41" a="1"/>
  <c r="AG79" i="41" s="1"/>
  <c r="AC79" i="41" a="1"/>
  <c r="AC79" i="41" s="1"/>
  <c r="AN90" i="41" a="1"/>
  <c r="AN90" i="41" s="1"/>
  <c r="AB89" i="41" a="1"/>
  <c r="AB89" i="41" s="1"/>
  <c r="AB88" i="41" a="1"/>
  <c r="AB88" i="41" s="1"/>
  <c r="AB87" i="41" a="1"/>
  <c r="AB87" i="41" s="1"/>
  <c r="BE86" i="41" a="1"/>
  <c r="BE86" i="41" s="1"/>
  <c r="AO86" i="41" a="1"/>
  <c r="AO86" i="41" s="1"/>
  <c r="BE85" i="41" a="1"/>
  <c r="BE85" i="41" s="1"/>
  <c r="BU85" i="41" s="1"/>
  <c r="AV85" i="41" a="1"/>
  <c r="AV85" i="41" s="1"/>
  <c r="BL85" i="41" s="1"/>
  <c r="BC84" i="41" a="1"/>
  <c r="BC84" i="41" s="1"/>
  <c r="AM84" i="41" a="1"/>
  <c r="AM84" i="41" s="1"/>
  <c r="AD92" i="41" a="1"/>
  <c r="AD92" i="41" s="1"/>
  <c r="AH90" i="41" a="1"/>
  <c r="AH90" i="41" s="1"/>
  <c r="CH90" i="41" s="1"/>
  <c r="BD88" i="41" a="1"/>
  <c r="BD88" i="41" s="1"/>
  <c r="BT88" i="41" s="1"/>
  <c r="BD87" i="41" a="1"/>
  <c r="BD87" i="41" s="1"/>
  <c r="BT87" i="41" s="1"/>
  <c r="BD86" i="41" a="1"/>
  <c r="BD86" i="41" s="1"/>
  <c r="AN86" i="41" a="1"/>
  <c r="AN86" i="41" s="1"/>
  <c r="AB86" i="41" a="1"/>
  <c r="AB86" i="41" s="1"/>
  <c r="AS85" i="41" a="1"/>
  <c r="AS85" i="41" s="1"/>
  <c r="BI85" i="41" s="1"/>
  <c r="AJ85" i="41" a="1"/>
  <c r="AJ85" i="41" s="1"/>
  <c r="AW84" i="41" a="1"/>
  <c r="AW84" i="41" s="1"/>
  <c r="AR84" i="41" a="1"/>
  <c r="AR84" i="41" s="1"/>
  <c r="AG84" i="41" a="1"/>
  <c r="AG84" i="41" s="1"/>
  <c r="AB84" i="41" a="1"/>
  <c r="AB84" i="41" s="1"/>
  <c r="BD83" i="41" a="1"/>
  <c r="BD83" i="41" s="1"/>
  <c r="AZ83" i="41" a="1"/>
  <c r="AZ83" i="41" s="1"/>
  <c r="AV83" i="41" a="1"/>
  <c r="AV83" i="41" s="1"/>
  <c r="AR83" i="41" a="1"/>
  <c r="AR83" i="41" s="1"/>
  <c r="AN83" i="41" a="1"/>
  <c r="AN83" i="41" s="1"/>
  <c r="AJ83" i="41" a="1"/>
  <c r="AJ83" i="41" s="1"/>
  <c r="AF83" i="41" a="1"/>
  <c r="AF83" i="41" s="1"/>
  <c r="AB83" i="41" a="1"/>
  <c r="AB83" i="41" s="1"/>
  <c r="BD82" i="41" a="1"/>
  <c r="BD82" i="41" s="1"/>
  <c r="AZ82" i="41" a="1"/>
  <c r="AZ82" i="41" s="1"/>
  <c r="AV82" i="41" a="1"/>
  <c r="AV82" i="41" s="1"/>
  <c r="AR82" i="41" a="1"/>
  <c r="AR82" i="41" s="1"/>
  <c r="AN82" i="41" a="1"/>
  <c r="AN82" i="41" s="1"/>
  <c r="AJ82" i="41" a="1"/>
  <c r="AJ82" i="41" s="1"/>
  <c r="AF82" i="41" a="1"/>
  <c r="AF82" i="41" s="1"/>
  <c r="AB82" i="41" a="1"/>
  <c r="AB82" i="41" s="1"/>
  <c r="BD81" i="41" a="1"/>
  <c r="BD81" i="41" s="1"/>
  <c r="AZ81" i="41" a="1"/>
  <c r="AZ81" i="41" s="1"/>
  <c r="AV81" i="41" a="1"/>
  <c r="AV81" i="41" s="1"/>
  <c r="AR81" i="41" a="1"/>
  <c r="AR81" i="41" s="1"/>
  <c r="AN81" i="41" a="1"/>
  <c r="AN81" i="41" s="1"/>
  <c r="AJ81" i="41" a="1"/>
  <c r="AJ81" i="41" s="1"/>
  <c r="AF81" i="41" a="1"/>
  <c r="AF81" i="41" s="1"/>
  <c r="AB81" i="41" a="1"/>
  <c r="AB81" i="41" s="1"/>
  <c r="BD80" i="41" a="1"/>
  <c r="BD80" i="41" s="1"/>
  <c r="AZ80" i="41" a="1"/>
  <c r="AZ80" i="41" s="1"/>
  <c r="AV80" i="41" a="1"/>
  <c r="AV80" i="41" s="1"/>
  <c r="AR80" i="41" a="1"/>
  <c r="AR80" i="41" s="1"/>
  <c r="AN80" i="41" a="1"/>
  <c r="AN80" i="41" s="1"/>
  <c r="AJ80" i="41" a="1"/>
  <c r="AJ80" i="41" s="1"/>
  <c r="AF80" i="41" a="1"/>
  <c r="AF80" i="41" s="1"/>
  <c r="AB80" i="41" a="1"/>
  <c r="AB80" i="41" s="1"/>
  <c r="BD79" i="41" a="1"/>
  <c r="BD79" i="41" s="1"/>
  <c r="AZ79" i="41" a="1"/>
  <c r="AZ79" i="41" s="1"/>
  <c r="AV79" i="41" a="1"/>
  <c r="AV79" i="41" s="1"/>
  <c r="AR79" i="41" a="1"/>
  <c r="AR79" i="41" s="1"/>
  <c r="AN79" i="41" a="1"/>
  <c r="AN79" i="41" s="1"/>
  <c r="AJ79" i="41" a="1"/>
  <c r="AJ79" i="41" s="1"/>
  <c r="AF79" i="41" a="1"/>
  <c r="AF79" i="41" s="1"/>
  <c r="AB79" i="41" a="1"/>
  <c r="AB79" i="41" s="1"/>
  <c r="BD78" i="41" a="1"/>
  <c r="BD78" i="41" s="1"/>
  <c r="AZ78" i="41" a="1"/>
  <c r="AZ78" i="41" s="1"/>
  <c r="AV78" i="41" a="1"/>
  <c r="AV78" i="41" s="1"/>
  <c r="AR78" i="41" a="1"/>
  <c r="AR78" i="41" s="1"/>
  <c r="AN78" i="41" a="1"/>
  <c r="AN78" i="41" s="1"/>
  <c r="AJ78" i="41" a="1"/>
  <c r="AJ78" i="41" s="1"/>
  <c r="AF78" i="41" a="1"/>
  <c r="AF78" i="41" s="1"/>
  <c r="AB78" i="41" a="1"/>
  <c r="AB78" i="41" s="1"/>
  <c r="J90" i="41"/>
  <c r="AZ88" i="41" a="1"/>
  <c r="AZ88" i="41" s="1"/>
  <c r="BP88" i="41" s="1"/>
  <c r="AZ87" i="41" a="1"/>
  <c r="AZ87" i="41" s="1"/>
  <c r="BP87" i="41" s="1"/>
  <c r="BA86" i="41" a="1"/>
  <c r="BA86" i="41" s="1"/>
  <c r="AK86" i="41" a="1"/>
  <c r="AK86" i="41" s="1"/>
  <c r="BD85" i="41" a="1"/>
  <c r="BD85" i="41" s="1"/>
  <c r="BT85" i="41" s="1"/>
  <c r="AG85" i="41" a="1"/>
  <c r="AG85" i="41" s="1"/>
  <c r="BG84" i="41" a="1"/>
  <c r="BG84" i="41" s="1"/>
  <c r="AQ84" i="41" a="1"/>
  <c r="AQ84" i="41" s="1"/>
  <c r="J84" i="41"/>
  <c r="J83" i="41"/>
  <c r="J82" i="41"/>
  <c r="J81" i="41"/>
  <c r="J80" i="41"/>
  <c r="J79" i="41"/>
  <c r="J78" i="41"/>
  <c r="J77" i="41"/>
  <c r="AV87" i="41" a="1"/>
  <c r="AV87" i="41" s="1"/>
  <c r="BL87" i="41" s="1"/>
  <c r="AF84" i="41" a="1"/>
  <c r="AF84" i="41" s="1"/>
  <c r="BG83" i="41" a="1"/>
  <c r="BG83" i="41" s="1"/>
  <c r="BC82" i="41" a="1"/>
  <c r="BC82" i="41" s="1"/>
  <c r="AY81" i="41" a="1"/>
  <c r="AY81" i="41" s="1"/>
  <c r="AU80" i="41" a="1"/>
  <c r="AU80" i="41" s="1"/>
  <c r="AQ79" i="41" a="1"/>
  <c r="AQ79" i="41" s="1"/>
  <c r="AW78" i="41" a="1"/>
  <c r="AW78" i="41" s="1"/>
  <c r="AM78" i="41" a="1"/>
  <c r="AM78" i="41" s="1"/>
  <c r="BD77" i="41" a="1"/>
  <c r="BD77" i="41" s="1"/>
  <c r="AV77" i="41" a="1"/>
  <c r="AV77" i="41" s="1"/>
  <c r="AN77" i="41" a="1"/>
  <c r="AN77" i="41" s="1"/>
  <c r="AF77" i="41" a="1"/>
  <c r="AF77" i="41" s="1"/>
  <c r="BG76" i="41" a="1"/>
  <c r="BG76" i="41" s="1"/>
  <c r="AN76" i="41" a="1"/>
  <c r="AN76" i="41" s="1"/>
  <c r="AG76" i="41" a="1"/>
  <c r="AG76" i="41" s="1"/>
  <c r="J76" i="41"/>
  <c r="BE75" i="41" a="1"/>
  <c r="BE75" i="41" s="1"/>
  <c r="AV75" i="41" a="1"/>
  <c r="AV75" i="41" s="1"/>
  <c r="J75" i="41"/>
  <c r="J74" i="41"/>
  <c r="J73" i="41"/>
  <c r="J72" i="41"/>
  <c r="J71" i="41"/>
  <c r="J70" i="41"/>
  <c r="BC83" i="41" a="1"/>
  <c r="BC83" i="41" s="1"/>
  <c r="AY82" i="41" a="1"/>
  <c r="AY82" i="41" s="1"/>
  <c r="AU81" i="41" a="1"/>
  <c r="AU81" i="41" s="1"/>
  <c r="AQ80" i="41" a="1"/>
  <c r="AQ80" i="41" s="1"/>
  <c r="AM79" i="41" a="1"/>
  <c r="AM79" i="41" s="1"/>
  <c r="BG78" i="41" a="1"/>
  <c r="BG78" i="41" s="1"/>
  <c r="AK78" i="41" a="1"/>
  <c r="AK78" i="41" s="1"/>
  <c r="BC77" i="41" a="1"/>
  <c r="BC77" i="41" s="1"/>
  <c r="AU77" i="41" a="1"/>
  <c r="AU77" i="41" s="1"/>
  <c r="AM77" i="41" a="1"/>
  <c r="AM77" i="41" s="1"/>
  <c r="AE77" i="41" a="1"/>
  <c r="AE77" i="41" s="1"/>
  <c r="AZ76" i="41" a="1"/>
  <c r="AZ76" i="41" s="1"/>
  <c r="AS76" i="41" a="1"/>
  <c r="AS76" i="41" s="1"/>
  <c r="AM76" i="41" a="1"/>
  <c r="AM76" i="41" s="1"/>
  <c r="AZ75" i="41" a="1"/>
  <c r="AZ75" i="41" s="1"/>
  <c r="AQ75" i="41" a="1"/>
  <c r="AQ75" i="41" s="1"/>
  <c r="AM75" i="41" a="1"/>
  <c r="AM75" i="41" s="1"/>
  <c r="AI75" i="41" a="1"/>
  <c r="AI75" i="41" s="1"/>
  <c r="AE75" i="41" a="1"/>
  <c r="AE75" i="41" s="1"/>
  <c r="BG74" i="41" a="1"/>
  <c r="BG74" i="41" s="1"/>
  <c r="BC74" i="41" a="1"/>
  <c r="BC74" i="41" s="1"/>
  <c r="AY74" i="41" a="1"/>
  <c r="AY74" i="41" s="1"/>
  <c r="BO74" i="41" s="1"/>
  <c r="AU74" i="41" a="1"/>
  <c r="AU74" i="41" s="1"/>
  <c r="AQ74" i="41" a="1"/>
  <c r="AQ74" i="41" s="1"/>
  <c r="AM74" i="41" a="1"/>
  <c r="AM74" i="41" s="1"/>
  <c r="AI74" i="41" a="1"/>
  <c r="AI74" i="41" s="1"/>
  <c r="AE74" i="41" a="1"/>
  <c r="AE74" i="41" s="1"/>
  <c r="AY89" i="41" a="1"/>
  <c r="AY89" i="41" s="1"/>
  <c r="BO89" i="41" s="1"/>
  <c r="BA85" i="41" a="1"/>
  <c r="BA85" i="41" s="1"/>
  <c r="BQ85" i="41" s="1"/>
  <c r="AY83" i="41" a="1"/>
  <c r="AY83" i="41" s="1"/>
  <c r="AU82" i="41" a="1"/>
  <c r="AU82" i="41" s="1"/>
  <c r="AQ81" i="41" a="1"/>
  <c r="AQ81" i="41" s="1"/>
  <c r="AM80" i="41" a="1"/>
  <c r="AM80" i="41" s="1"/>
  <c r="AI79" i="41" a="1"/>
  <c r="AI79" i="41" s="1"/>
  <c r="BE78" i="41" a="1"/>
  <c r="BE78" i="41" s="1"/>
  <c r="AU78" i="41" a="1"/>
  <c r="AU78" i="41" s="1"/>
  <c r="BA77" i="41" a="1"/>
  <c r="BA77" i="41" s="1"/>
  <c r="AS77" i="41" a="1"/>
  <c r="AS77" i="41" s="1"/>
  <c r="AK77" i="41" a="1"/>
  <c r="AK77" i="41" s="1"/>
  <c r="AC77" i="41" a="1"/>
  <c r="AC77" i="41" s="1"/>
  <c r="AZ86" i="41" a="1"/>
  <c r="AZ86" i="41" s="1"/>
  <c r="BA84" i="41" a="1"/>
  <c r="BA84" i="41" s="1"/>
  <c r="AQ83" i="41" a="1"/>
  <c r="AQ83" i="41" s="1"/>
  <c r="AM82" i="41" a="1"/>
  <c r="AM82" i="41" s="1"/>
  <c r="AI81" i="41" a="1"/>
  <c r="AI81" i="41" s="1"/>
  <c r="AE80" i="41" a="1"/>
  <c r="AE80" i="41" s="1"/>
  <c r="BG79" i="41" a="1"/>
  <c r="BG79" i="41" s="1"/>
  <c r="BW79" i="41" s="1"/>
  <c r="BC78" i="41" a="1"/>
  <c r="BC78" i="41" s="1"/>
  <c r="BS78" i="41" s="1"/>
  <c r="AG78" i="41" a="1"/>
  <c r="AG78" i="41" s="1"/>
  <c r="AZ77" i="41" a="1"/>
  <c r="AZ77" i="41" s="1"/>
  <c r="AR77" i="41" a="1"/>
  <c r="AR77" i="41" s="1"/>
  <c r="AJ77" i="41" a="1"/>
  <c r="AJ77" i="41" s="1"/>
  <c r="AB77" i="41" a="1"/>
  <c r="AB77" i="41" s="1"/>
  <c r="BD76" i="41" a="1"/>
  <c r="BD76" i="41" s="1"/>
  <c r="BT76" i="41" s="1"/>
  <c r="AW76" i="41" a="1"/>
  <c r="AW76" i="41" s="1"/>
  <c r="BM76" i="41" s="1"/>
  <c r="AQ76" i="41" a="1"/>
  <c r="AQ76" i="41" s="1"/>
  <c r="BC75" i="41" a="1"/>
  <c r="BC75" i="41" s="1"/>
  <c r="BS75" i="41" s="1"/>
  <c r="AX75" i="41" a="1"/>
  <c r="AX75" i="41" s="1"/>
  <c r="AK84" i="41" a="1"/>
  <c r="AK84" i="41" s="1"/>
  <c r="AE83" i="41" a="1"/>
  <c r="AE83" i="41" s="1"/>
  <c r="BG82" i="41" a="1"/>
  <c r="BG82" i="41" s="1"/>
  <c r="BC81" i="41" a="1"/>
  <c r="BC81" i="41" s="1"/>
  <c r="AY80" i="41" a="1"/>
  <c r="AY80" i="41" s="1"/>
  <c r="AU79" i="41" a="1"/>
  <c r="AU79" i="41" s="1"/>
  <c r="AY78" i="41" a="1"/>
  <c r="AY78" i="41" s="1"/>
  <c r="AC78" i="41" a="1"/>
  <c r="AC78" i="41" s="1"/>
  <c r="BA76" i="41" a="1"/>
  <c r="BA76" i="41" s="1"/>
  <c r="AU76" i="41" a="1"/>
  <c r="AU76" i="41" s="1"/>
  <c r="AB76" i="41" a="1"/>
  <c r="AB76" i="41" s="1"/>
  <c r="BA75" i="41" a="1"/>
  <c r="BA75" i="41" s="1"/>
  <c r="AR75" i="41" a="1"/>
  <c r="AR75" i="41" s="1"/>
  <c r="AN75" i="41" a="1"/>
  <c r="AN75" i="41" s="1"/>
  <c r="AJ75" i="41" a="1"/>
  <c r="AJ75" i="41" s="1"/>
  <c r="CJ75" i="41" s="1"/>
  <c r="AF75" i="41" a="1"/>
  <c r="AF75" i="41" s="1"/>
  <c r="AB75" i="41" a="1"/>
  <c r="AB75" i="41" s="1"/>
  <c r="BD74" i="41" a="1"/>
  <c r="BD74" i="41" s="1"/>
  <c r="AZ74" i="41" a="1"/>
  <c r="AZ74" i="41" s="1"/>
  <c r="AV74" i="41" a="1"/>
  <c r="AV74" i="41" s="1"/>
  <c r="BL74" i="41" s="1"/>
  <c r="AR74" i="41" a="1"/>
  <c r="AR74" i="41" s="1"/>
  <c r="AN74" i="41" a="1"/>
  <c r="AN74" i="41" s="1"/>
  <c r="AJ74" i="41" a="1"/>
  <c r="AJ74" i="41" s="1"/>
  <c r="AF74" i="41" a="1"/>
  <c r="AF74" i="41" s="1"/>
  <c r="AB74" i="41" a="1"/>
  <c r="AB74" i="41" s="1"/>
  <c r="AR85" i="41" a="1"/>
  <c r="AR85" i="41" s="1"/>
  <c r="BH85" i="41" s="1"/>
  <c r="AM81" i="41" a="1"/>
  <c r="AM81" i="41" s="1"/>
  <c r="AQ77" i="41" a="1"/>
  <c r="AQ77" i="41" s="1"/>
  <c r="BE76" i="41" a="1"/>
  <c r="BE76" i="41" s="1"/>
  <c r="AF76" i="41" a="1"/>
  <c r="AF76" i="41" s="1"/>
  <c r="BE74" i="41" a="1"/>
  <c r="BE74" i="41" s="1"/>
  <c r="AW74" i="41" a="1"/>
  <c r="AW74" i="41" s="1"/>
  <c r="AO74" i="41" a="1"/>
  <c r="AO74" i="41" s="1"/>
  <c r="AG74" i="41" a="1"/>
  <c r="AG74" i="41" s="1"/>
  <c r="BC73" i="41" a="1"/>
  <c r="BC73" i="41" s="1"/>
  <c r="AX73" i="41" a="1"/>
  <c r="AX73" i="41" s="1"/>
  <c r="AM73" i="41" a="1"/>
  <c r="AM73" i="41" s="1"/>
  <c r="AH73" i="41" a="1"/>
  <c r="AH73" i="41" s="1"/>
  <c r="AY72" i="41" a="1"/>
  <c r="AY72" i="41" s="1"/>
  <c r="AT72" i="41" a="1"/>
  <c r="AT72" i="41" s="1"/>
  <c r="AI72" i="41" a="1"/>
  <c r="AI72" i="41" s="1"/>
  <c r="AD72" i="41" a="1"/>
  <c r="AD72" i="41" s="1"/>
  <c r="BF71" i="41" a="1"/>
  <c r="BF71" i="41" s="1"/>
  <c r="AU71" i="41" a="1"/>
  <c r="AU71" i="41" s="1"/>
  <c r="AP71" i="41" a="1"/>
  <c r="AP71" i="41" s="1"/>
  <c r="AE71" i="41" a="1"/>
  <c r="AE71" i="41" s="1"/>
  <c r="BB70" i="41" a="1"/>
  <c r="BB70" i="41" s="1"/>
  <c r="AS70" i="41" a="1"/>
  <c r="AS70" i="41" s="1"/>
  <c r="AJ70" i="41" a="1"/>
  <c r="AJ70" i="41" s="1"/>
  <c r="AE70" i="41" a="1"/>
  <c r="AE70" i="41" s="1"/>
  <c r="BG69" i="41" a="1"/>
  <c r="BG69" i="41" s="1"/>
  <c r="AX69" i="41" a="1"/>
  <c r="AX69" i="41" s="1"/>
  <c r="AO69" i="41" a="1"/>
  <c r="AO69" i="41" s="1"/>
  <c r="AK69" i="41" a="1"/>
  <c r="AK69" i="41" s="1"/>
  <c r="AG69" i="41" a="1"/>
  <c r="AG69" i="41" s="1"/>
  <c r="AC69" i="41" a="1"/>
  <c r="AC69" i="41" s="1"/>
  <c r="BE68" i="41" a="1"/>
  <c r="BE68" i="41" s="1"/>
  <c r="BA68" i="41" a="1"/>
  <c r="BA68" i="41" s="1"/>
  <c r="AW68" i="41" a="1"/>
  <c r="AW68" i="41" s="1"/>
  <c r="AS68" i="41" a="1"/>
  <c r="AS68" i="41" s="1"/>
  <c r="BI68" i="41" s="1"/>
  <c r="AO68" i="41" a="1"/>
  <c r="AO68" i="41" s="1"/>
  <c r="AK68" i="41" a="1"/>
  <c r="AK68" i="41" s="1"/>
  <c r="AG68" i="41" a="1"/>
  <c r="AG68" i="41" s="1"/>
  <c r="AC68" i="41" a="1"/>
  <c r="AC68" i="41" s="1"/>
  <c r="BE67" i="41" a="1"/>
  <c r="BE67" i="41" s="1"/>
  <c r="BA67" i="41" a="1"/>
  <c r="BA67" i="41" s="1"/>
  <c r="AW67" i="41" a="1"/>
  <c r="AW67" i="41" s="1"/>
  <c r="AS67" i="41" a="1"/>
  <c r="AS67" i="41" s="1"/>
  <c r="BI67" i="41" s="1"/>
  <c r="AO67" i="41" a="1"/>
  <c r="AO67" i="41" s="1"/>
  <c r="AK67" i="41" a="1"/>
  <c r="AK67" i="41" s="1"/>
  <c r="AG67" i="41" a="1"/>
  <c r="AG67" i="41" s="1"/>
  <c r="AC67" i="41" a="1"/>
  <c r="AC67" i="41" s="1"/>
  <c r="BE66" i="41" a="1"/>
  <c r="BE66" i="41" s="1"/>
  <c r="BA66" i="41" a="1"/>
  <c r="BA66" i="41" s="1"/>
  <c r="AW66" i="41" a="1"/>
  <c r="AW66" i="41" s="1"/>
  <c r="AS66" i="41" a="1"/>
  <c r="AS66" i="41" s="1"/>
  <c r="BI66" i="41" s="1"/>
  <c r="AO66" i="41" a="1"/>
  <c r="AO66" i="41" s="1"/>
  <c r="AK66" i="41" a="1"/>
  <c r="AK66" i="41" s="1"/>
  <c r="AG66" i="41" a="1"/>
  <c r="AG66" i="41" s="1"/>
  <c r="AC66" i="41" a="1"/>
  <c r="AC66" i="41" s="1"/>
  <c r="BE65" i="41" a="1"/>
  <c r="BE65" i="41" s="1"/>
  <c r="BA65" i="41" a="1"/>
  <c r="BA65" i="41" s="1"/>
  <c r="AW65" i="41" a="1"/>
  <c r="AW65" i="41" s="1"/>
  <c r="AS65" i="41" a="1"/>
  <c r="AS65" i="41" s="1"/>
  <c r="BI65" i="41" s="1"/>
  <c r="AO65" i="41" a="1"/>
  <c r="AO65" i="41" s="1"/>
  <c r="AK65" i="41" a="1"/>
  <c r="AK65" i="41" s="1"/>
  <c r="AG65" i="41" a="1"/>
  <c r="AG65" i="41" s="1"/>
  <c r="AC65" i="41" a="1"/>
  <c r="AC65" i="41" s="1"/>
  <c r="AQ82" i="41" a="1"/>
  <c r="AQ82" i="41" s="1"/>
  <c r="AE81" i="41" a="1"/>
  <c r="AE81" i="41" s="1"/>
  <c r="AS78" i="41" a="1"/>
  <c r="AS78" i="41" s="1"/>
  <c r="BI78" i="41" s="1"/>
  <c r="AO77" i="41" a="1"/>
  <c r="AO77" i="41" s="1"/>
  <c r="AR76" i="41" a="1"/>
  <c r="AR76" i="41" s="1"/>
  <c r="BH76" i="41" s="1"/>
  <c r="AE76" i="41" a="1"/>
  <c r="AE76" i="41" s="1"/>
  <c r="CU76" i="41" s="1"/>
  <c r="DK76" i="41" s="1"/>
  <c r="AW73" i="41" a="1"/>
  <c r="AW73" i="41" s="1"/>
  <c r="AR73" i="41" a="1"/>
  <c r="AR73" i="41" s="1"/>
  <c r="AG73" i="41" a="1"/>
  <c r="AG73" i="41" s="1"/>
  <c r="AB73" i="41" a="1"/>
  <c r="AB73" i="41" s="1"/>
  <c r="BD72" i="41" a="1"/>
  <c r="BD72" i="41" s="1"/>
  <c r="AS72" i="41" a="1"/>
  <c r="AS72" i="41" s="1"/>
  <c r="AN72" i="41" a="1"/>
  <c r="AN72" i="41" s="1"/>
  <c r="AC72" i="41" a="1"/>
  <c r="AC72" i="41" s="1"/>
  <c r="BE71" i="41" a="1"/>
  <c r="BE71" i="41" s="1"/>
  <c r="AZ71" i="41" a="1"/>
  <c r="AZ71" i="41" s="1"/>
  <c r="AO71" i="41" a="1"/>
  <c r="AO71" i="41" s="1"/>
  <c r="AJ71" i="41" a="1"/>
  <c r="AJ71" i="41" s="1"/>
  <c r="BF70" i="41" a="1"/>
  <c r="BF70" i="41" s="1"/>
  <c r="AW70" i="41" a="1"/>
  <c r="AW70" i="41" s="1"/>
  <c r="AN70" i="41" a="1"/>
  <c r="AN70" i="41" s="1"/>
  <c r="AI70" i="41" a="1"/>
  <c r="AI70" i="41" s="1"/>
  <c r="BB69" i="41" a="1"/>
  <c r="BB69" i="41" s="1"/>
  <c r="AS69" i="41" a="1"/>
  <c r="AS69" i="41" s="1"/>
  <c r="BI69" i="41" s="1"/>
  <c r="AV88" i="41" a="1"/>
  <c r="AV88" i="41" s="1"/>
  <c r="BL88" i="41" s="1"/>
  <c r="AU83" i="41" a="1"/>
  <c r="AU83" i="41" s="1"/>
  <c r="BK83" i="41" s="1"/>
  <c r="AI82" i="41" a="1"/>
  <c r="AI82" i="41" s="1"/>
  <c r="BC79" i="41" a="1"/>
  <c r="BC79" i="41" s="1"/>
  <c r="BS79" i="41" s="1"/>
  <c r="AQ78" i="41" a="1"/>
  <c r="AQ78" i="41" s="1"/>
  <c r="BG77" i="41" a="1"/>
  <c r="BG77" i="41" s="1"/>
  <c r="BC76" i="41" a="1"/>
  <c r="BC76" i="41" s="1"/>
  <c r="BS76" i="41" s="1"/>
  <c r="AC76" i="41" a="1"/>
  <c r="AC76" i="41" s="1"/>
  <c r="AY75" i="41" a="1"/>
  <c r="AY75" i="41" s="1"/>
  <c r="BO75" i="41" s="1"/>
  <c r="AP75" i="41" a="1"/>
  <c r="AP75" i="41" s="1"/>
  <c r="AH75" i="41" a="1"/>
  <c r="AH75" i="41" s="1"/>
  <c r="BG73" i="41" a="1"/>
  <c r="BG73" i="41" s="1"/>
  <c r="BB73" i="41" a="1"/>
  <c r="BB73" i="41" s="1"/>
  <c r="BR73" i="41" s="1"/>
  <c r="AQ73" i="41" a="1"/>
  <c r="AQ73" i="41" s="1"/>
  <c r="AL73" i="41" a="1"/>
  <c r="AL73" i="41" s="1"/>
  <c r="BC72" i="41" a="1"/>
  <c r="BC72" i="41" s="1"/>
  <c r="AX72" i="41" a="1"/>
  <c r="AX72" i="41" s="1"/>
  <c r="AM72" i="41" a="1"/>
  <c r="AM72" i="41" s="1"/>
  <c r="AH72" i="41" a="1"/>
  <c r="AH72" i="41" s="1"/>
  <c r="AY71" i="41" a="1"/>
  <c r="AY71" i="41" s="1"/>
  <c r="AT71" i="41" a="1"/>
  <c r="AT71" i="41" s="1"/>
  <c r="BJ71" i="41" s="1"/>
  <c r="AI71" i="41" a="1"/>
  <c r="AI71" i="41" s="1"/>
  <c r="AD71" i="41" a="1"/>
  <c r="AD71" i="41" s="1"/>
  <c r="BA70" i="41" a="1"/>
  <c r="BA70" i="41" s="1"/>
  <c r="AR70" i="41" a="1"/>
  <c r="AR70" i="41" s="1"/>
  <c r="AM70" i="41" a="1"/>
  <c r="AM70" i="41" s="1"/>
  <c r="AD70" i="41" a="1"/>
  <c r="AD70" i="41" s="1"/>
  <c r="BF69" i="41" a="1"/>
  <c r="BF69" i="41" s="1"/>
  <c r="AW69" i="41" a="1"/>
  <c r="AW69" i="41" s="1"/>
  <c r="BM69" i="41" s="1"/>
  <c r="AN69" i="41" a="1"/>
  <c r="AN69" i="41" s="1"/>
  <c r="AJ69" i="41" a="1"/>
  <c r="AJ69" i="41" s="1"/>
  <c r="AF69" i="41" a="1"/>
  <c r="AF69" i="41" s="1"/>
  <c r="AB69" i="41" a="1"/>
  <c r="AB69" i="41" s="1"/>
  <c r="BD68" i="41" a="1"/>
  <c r="BD68" i="41" s="1"/>
  <c r="AZ68" i="41" a="1"/>
  <c r="AZ68" i="41" s="1"/>
  <c r="AV68" i="41" a="1"/>
  <c r="AV68" i="41" s="1"/>
  <c r="BL68" i="41" s="1"/>
  <c r="AR68" i="41" a="1"/>
  <c r="AR68" i="41" s="1"/>
  <c r="AN68" i="41" a="1"/>
  <c r="AN68" i="41" s="1"/>
  <c r="AJ68" i="41" a="1"/>
  <c r="AJ68" i="41" s="1"/>
  <c r="AF68" i="41" a="1"/>
  <c r="AF68" i="41" s="1"/>
  <c r="AB68" i="41" a="1"/>
  <c r="AB68" i="41" s="1"/>
  <c r="BD67" i="41" a="1"/>
  <c r="BD67" i="41" s="1"/>
  <c r="AZ67" i="41" a="1"/>
  <c r="AZ67" i="41" s="1"/>
  <c r="AV67" i="41" a="1"/>
  <c r="AV67" i="41" s="1"/>
  <c r="BL67" i="41" s="1"/>
  <c r="AR67" i="41" a="1"/>
  <c r="AR67" i="41" s="1"/>
  <c r="AN67" i="41" a="1"/>
  <c r="AN67" i="41" s="1"/>
  <c r="AJ67" i="41" a="1"/>
  <c r="AJ67" i="41" s="1"/>
  <c r="AF67" i="41" a="1"/>
  <c r="AF67" i="41" s="1"/>
  <c r="AB67" i="41" a="1"/>
  <c r="AB67" i="41" s="1"/>
  <c r="BD66" i="41" a="1"/>
  <c r="BD66" i="41" s="1"/>
  <c r="AZ66" i="41" a="1"/>
  <c r="AZ66" i="41" s="1"/>
  <c r="AV66" i="41" a="1"/>
  <c r="AV66" i="41" s="1"/>
  <c r="BL66" i="41" s="1"/>
  <c r="AR66" i="41" a="1"/>
  <c r="AR66" i="41" s="1"/>
  <c r="AN66" i="41" a="1"/>
  <c r="AN66" i="41" s="1"/>
  <c r="AJ66" i="41" a="1"/>
  <c r="AJ66" i="41" s="1"/>
  <c r="AF66" i="41" a="1"/>
  <c r="AF66" i="41" s="1"/>
  <c r="AB66" i="41" a="1"/>
  <c r="AB66" i="41" s="1"/>
  <c r="BD65" i="41" a="1"/>
  <c r="BD65" i="41" s="1"/>
  <c r="AZ65" i="41" a="1"/>
  <c r="AZ65" i="41" s="1"/>
  <c r="AV65" i="41" a="1"/>
  <c r="AV65" i="41" s="1"/>
  <c r="BL65" i="41" s="1"/>
  <c r="AR65" i="41" a="1"/>
  <c r="AR65" i="41" s="1"/>
  <c r="AN65" i="41" a="1"/>
  <c r="AN65" i="41" s="1"/>
  <c r="AJ65" i="41" a="1"/>
  <c r="AJ65" i="41" s="1"/>
  <c r="AF65" i="41" a="1"/>
  <c r="AF65" i="41" s="1"/>
  <c r="AB65" i="41" a="1"/>
  <c r="AB65" i="41" s="1"/>
  <c r="AM83" i="41" a="1"/>
  <c r="AM83" i="41" s="1"/>
  <c r="AE82" i="41" a="1"/>
  <c r="AE82" i="41" s="1"/>
  <c r="AY79" i="41" a="1"/>
  <c r="AY79" i="41" s="1"/>
  <c r="BO79" i="41" s="1"/>
  <c r="AO78" i="41" a="1"/>
  <c r="AO78" i="41" s="1"/>
  <c r="BE77" i="41" a="1"/>
  <c r="BE77" i="41" s="1"/>
  <c r="AI77" i="41" a="1"/>
  <c r="AI77" i="41" s="1"/>
  <c r="AO76" i="41" a="1"/>
  <c r="AO76" i="41" s="1"/>
  <c r="BG75" i="41" a="1"/>
  <c r="BG75" i="41" s="1"/>
  <c r="BW75" i="41" s="1"/>
  <c r="AO75" i="41" a="1"/>
  <c r="AO75" i="41" s="1"/>
  <c r="CO75" i="41" s="1"/>
  <c r="AG75" i="41" a="1"/>
  <c r="AG75" i="41" s="1"/>
  <c r="BB74" i="41" a="1"/>
  <c r="BB74" i="41" s="1"/>
  <c r="AT74" i="41" a="1"/>
  <c r="AT74" i="41" s="1"/>
  <c r="BJ74" i="41" s="1"/>
  <c r="AL74" i="41" a="1"/>
  <c r="AL74" i="41" s="1"/>
  <c r="AD74" i="41" a="1"/>
  <c r="AD74" i="41" s="1"/>
  <c r="BA73" i="41" a="1"/>
  <c r="BA73" i="41" s="1"/>
  <c r="AV73" i="41" a="1"/>
  <c r="AV73" i="41" s="1"/>
  <c r="AK73" i="41" a="1"/>
  <c r="AK73" i="41" s="1"/>
  <c r="AF73" i="41" a="1"/>
  <c r="AF73" i="41" s="1"/>
  <c r="AW72" i="41" a="1"/>
  <c r="AW72" i="41" s="1"/>
  <c r="AR72" i="41" a="1"/>
  <c r="AR72" i="41" s="1"/>
  <c r="BH72" i="41" s="1"/>
  <c r="AG72" i="41" a="1"/>
  <c r="AG72" i="41" s="1"/>
  <c r="AB72" i="41" a="1"/>
  <c r="AB72" i="41" s="1"/>
  <c r="BD71" i="41" a="1"/>
  <c r="BD71" i="41" s="1"/>
  <c r="AS71" i="41" a="1"/>
  <c r="AS71" i="41" s="1"/>
  <c r="AN71" i="41" a="1"/>
  <c r="AN71" i="41" s="1"/>
  <c r="AC71" i="41" a="1"/>
  <c r="AC71" i="41" s="1"/>
  <c r="BE70" i="41" a="1"/>
  <c r="BE70" i="41" s="1"/>
  <c r="AV70" i="41" a="1"/>
  <c r="AV70" i="41" s="1"/>
  <c r="AQ70" i="41" a="1"/>
  <c r="AQ70" i="41" s="1"/>
  <c r="AH70" i="41" a="1"/>
  <c r="AH70" i="41" s="1"/>
  <c r="BA69" i="41" a="1"/>
  <c r="BA69" i="41" s="1"/>
  <c r="AR69" i="41" a="1"/>
  <c r="AR69" i="41" s="1"/>
  <c r="BH69" i="41" s="1"/>
  <c r="J69" i="41"/>
  <c r="J68" i="41"/>
  <c r="J67" i="41"/>
  <c r="BC80" i="41" a="1"/>
  <c r="BC80" i="41" s="1"/>
  <c r="BS80" i="41" s="1"/>
  <c r="AY77" i="41" a="1"/>
  <c r="AY77" i="41" s="1"/>
  <c r="AK76" i="41" a="1"/>
  <c r="AK76" i="41" s="1"/>
  <c r="BD75" i="41" a="1"/>
  <c r="BD75" i="41" s="1"/>
  <c r="BT75" i="41" s="1"/>
  <c r="AU75" i="41" a="1"/>
  <c r="AU75" i="41" s="1"/>
  <c r="BK75" i="41" s="1"/>
  <c r="BE73" i="41" a="1"/>
  <c r="BE73" i="41" s="1"/>
  <c r="AZ73" i="41" a="1"/>
  <c r="AZ73" i="41" s="1"/>
  <c r="AO73" i="41" a="1"/>
  <c r="AO73" i="41" s="1"/>
  <c r="AJ73" i="41" a="1"/>
  <c r="AJ73" i="41" s="1"/>
  <c r="BA72" i="41" a="1"/>
  <c r="BA72" i="41" s="1"/>
  <c r="AV72" i="41" a="1"/>
  <c r="AV72" i="41" s="1"/>
  <c r="AK72" i="41" a="1"/>
  <c r="AK72" i="41" s="1"/>
  <c r="AF72" i="41" a="1"/>
  <c r="AF72" i="41" s="1"/>
  <c r="AW71" i="41" a="1"/>
  <c r="AW71" i="41" s="1"/>
  <c r="AR71" i="41" a="1"/>
  <c r="AR71" i="41" s="1"/>
  <c r="AG71" i="41" a="1"/>
  <c r="AG71" i="41" s="1"/>
  <c r="AB71" i="41" a="1"/>
  <c r="AB71" i="41" s="1"/>
  <c r="BD70" i="41" a="1"/>
  <c r="BD70" i="41" s="1"/>
  <c r="BT70" i="41" s="1"/>
  <c r="AY70" i="41" a="1"/>
  <c r="AY70" i="41" s="1"/>
  <c r="BO70" i="41" s="1"/>
  <c r="AP70" i="41" a="1"/>
  <c r="AP70" i="41" s="1"/>
  <c r="CP70" i="41" s="1"/>
  <c r="AG70" i="41" a="1"/>
  <c r="AG70" i="41" s="1"/>
  <c r="CG70" i="41" s="1"/>
  <c r="AZ69" i="41" a="1"/>
  <c r="AZ69" i="41" s="1"/>
  <c r="BP69" i="41" s="1"/>
  <c r="AU69" i="41" a="1"/>
  <c r="AU69" i="41" s="1"/>
  <c r="AT75" i="41" a="1"/>
  <c r="AT75" i="41" s="1"/>
  <c r="AS74" i="41" a="1"/>
  <c r="AS74" i="41" s="1"/>
  <c r="AN73" i="41" a="1"/>
  <c r="AN73" i="41" s="1"/>
  <c r="BF72" i="41" a="1"/>
  <c r="BF72" i="41" s="1"/>
  <c r="AQ72" i="41" a="1"/>
  <c r="AQ72" i="41" s="1"/>
  <c r="AV71" i="41" a="1"/>
  <c r="AV71" i="41" s="1"/>
  <c r="BC70" i="41" a="1"/>
  <c r="BC70" i="41" s="1"/>
  <c r="BS70" i="41" s="1"/>
  <c r="AF70" i="41" a="1"/>
  <c r="AF70" i="41" s="1"/>
  <c r="BC69" i="41" a="1"/>
  <c r="BC69" i="41" s="1"/>
  <c r="AP69" i="41" a="1"/>
  <c r="AP69" i="41" s="1"/>
  <c r="AE69" i="41" a="1"/>
  <c r="AE69" i="41" s="1"/>
  <c r="BG68" i="41" a="1"/>
  <c r="BG68" i="41" s="1"/>
  <c r="AL68" i="41" a="1"/>
  <c r="AL68" i="41" s="1"/>
  <c r="BC67" i="41" a="1"/>
  <c r="BC67" i="41" s="1"/>
  <c r="AH67" i="41" a="1"/>
  <c r="AH67" i="41" s="1"/>
  <c r="AY66" i="41" a="1"/>
  <c r="AY66" i="41" s="1"/>
  <c r="AD66" i="41" a="1"/>
  <c r="AD66" i="41" s="1"/>
  <c r="BF65" i="41" a="1"/>
  <c r="BF65" i="41" s="1"/>
  <c r="BV65" i="41" s="1"/>
  <c r="AX65" i="41" a="1"/>
  <c r="AX65" i="41" s="1"/>
  <c r="AP65" i="41" a="1"/>
  <c r="AP65" i="41" s="1"/>
  <c r="AH65" i="41" a="1"/>
  <c r="AH65" i="41" s="1"/>
  <c r="BG64" i="41" a="1"/>
  <c r="BG64" i="41" s="1"/>
  <c r="BB64" i="41" a="1"/>
  <c r="BB64" i="41" s="1"/>
  <c r="AS64" i="41" a="1"/>
  <c r="AS64" i="41" s="1"/>
  <c r="AJ64" i="41" a="1"/>
  <c r="AJ64" i="41" s="1"/>
  <c r="BG63" i="41" a="1"/>
  <c r="BG63" i="41" s="1"/>
  <c r="BC63" i="41" a="1"/>
  <c r="BC63" i="41" s="1"/>
  <c r="AY63" i="41" a="1"/>
  <c r="AY63" i="41" s="1"/>
  <c r="AU63" i="41" a="1"/>
  <c r="AU63" i="41" s="1"/>
  <c r="AQ63" i="41" a="1"/>
  <c r="AQ63" i="41" s="1"/>
  <c r="AM63" i="41" a="1"/>
  <c r="AM63" i="41" s="1"/>
  <c r="AI63" i="41" a="1"/>
  <c r="AI63" i="41" s="1"/>
  <c r="AE63" i="41" a="1"/>
  <c r="AE63" i="41" s="1"/>
  <c r="BG62" i="41" a="1"/>
  <c r="BG62" i="41" s="1"/>
  <c r="BC62" i="41" a="1"/>
  <c r="BC62" i="41" s="1"/>
  <c r="AY62" i="41" a="1"/>
  <c r="AY62" i="41" s="1"/>
  <c r="AU62" i="41" a="1"/>
  <c r="AU62" i="41" s="1"/>
  <c r="AQ62" i="41" a="1"/>
  <c r="AQ62" i="41" s="1"/>
  <c r="AM62" i="41" a="1"/>
  <c r="AM62" i="41" s="1"/>
  <c r="AI62" i="41" a="1"/>
  <c r="AI62" i="41" s="1"/>
  <c r="AE62" i="41" a="1"/>
  <c r="AE62" i="41" s="1"/>
  <c r="BG61" i="41" a="1"/>
  <c r="BG61" i="41" s="1"/>
  <c r="BC61" i="41" a="1"/>
  <c r="BC61" i="41" s="1"/>
  <c r="AY61" i="41" a="1"/>
  <c r="AY61" i="41" s="1"/>
  <c r="AU61" i="41" a="1"/>
  <c r="AU61" i="41" s="1"/>
  <c r="AQ61" i="41" a="1"/>
  <c r="AQ61" i="41" s="1"/>
  <c r="AM61" i="41" a="1"/>
  <c r="AM61" i="41" s="1"/>
  <c r="AI61" i="41" a="1"/>
  <c r="AI61" i="41" s="1"/>
  <c r="AE61" i="41" a="1"/>
  <c r="AE61" i="41" s="1"/>
  <c r="BG60" i="41" a="1"/>
  <c r="BG60" i="41" s="1"/>
  <c r="BC60" i="41" a="1"/>
  <c r="BC60" i="41" s="1"/>
  <c r="AY60" i="41" a="1"/>
  <c r="AY60" i="41" s="1"/>
  <c r="AU60" i="41" a="1"/>
  <c r="AU60" i="41" s="1"/>
  <c r="AQ60" i="41" a="1"/>
  <c r="AQ60" i="41" s="1"/>
  <c r="AM60" i="41" a="1"/>
  <c r="AM60" i="41" s="1"/>
  <c r="AI60" i="41" a="1"/>
  <c r="AI60" i="41" s="1"/>
  <c r="AE60" i="41" a="1"/>
  <c r="AE60" i="41" s="1"/>
  <c r="BG59" i="41" a="1"/>
  <c r="BG59" i="41" s="1"/>
  <c r="BC59" i="41" a="1"/>
  <c r="BC59" i="41" s="1"/>
  <c r="AY59" i="41" a="1"/>
  <c r="AY59" i="41" s="1"/>
  <c r="AU59" i="41" a="1"/>
  <c r="AU59" i="41" s="1"/>
  <c r="AQ59" i="41" a="1"/>
  <c r="AQ59" i="41" s="1"/>
  <c r="AM59" i="41" a="1"/>
  <c r="AM59" i="41" s="1"/>
  <c r="AI59" i="41" a="1"/>
  <c r="AI59" i="41" s="1"/>
  <c r="AE59" i="41" a="1"/>
  <c r="AE59" i="41" s="1"/>
  <c r="AI83" i="41" a="1"/>
  <c r="AI83" i="41" s="1"/>
  <c r="BG80" i="41" a="1"/>
  <c r="BG80" i="41" s="1"/>
  <c r="BW80" i="41" s="1"/>
  <c r="AJ76" i="41" a="1"/>
  <c r="AJ76" i="41" s="1"/>
  <c r="CZ76" i="41" s="1"/>
  <c r="DP76" i="41" s="1"/>
  <c r="AS75" i="41" a="1"/>
  <c r="AS75" i="41" s="1"/>
  <c r="AY73" i="41" a="1"/>
  <c r="AY73" i="41" s="1"/>
  <c r="BE72" i="41" a="1"/>
  <c r="BE72" i="41" s="1"/>
  <c r="AP72" i="41" a="1"/>
  <c r="AP72" i="41" s="1"/>
  <c r="BG71" i="41" a="1"/>
  <c r="BG71" i="41" s="1"/>
  <c r="AF71" i="41" a="1"/>
  <c r="AF71" i="41" s="1"/>
  <c r="AC70" i="41" a="1"/>
  <c r="AC70" i="41" s="1"/>
  <c r="AD69" i="41" a="1"/>
  <c r="AD69" i="41" s="1"/>
  <c r="BF68" i="41" a="1"/>
  <c r="BF68" i="41" s="1"/>
  <c r="AU68" i="41" a="1"/>
  <c r="AU68" i="41" s="1"/>
  <c r="BB67" i="41" a="1"/>
  <c r="BB67" i="41" s="1"/>
  <c r="AQ67" i="41" a="1"/>
  <c r="AQ67" i="41" s="1"/>
  <c r="AX66" i="41" a="1"/>
  <c r="AX66" i="41" s="1"/>
  <c r="AM66" i="41" a="1"/>
  <c r="AM66" i="41" s="1"/>
  <c r="BF64" i="41" a="1"/>
  <c r="BF64" i="41" s="1"/>
  <c r="AW64" i="41" a="1"/>
  <c r="AW64" i="41" s="1"/>
  <c r="AN64" i="41" a="1"/>
  <c r="AN64" i="41" s="1"/>
  <c r="AE64" i="41" a="1"/>
  <c r="AE64" i="41" s="1"/>
  <c r="AI80" i="41" a="1"/>
  <c r="AI80" i="41" s="1"/>
  <c r="BA78" i="41" a="1"/>
  <c r="BA78" i="41" s="1"/>
  <c r="BQ78" i="41" s="1"/>
  <c r="AW77" i="41" a="1"/>
  <c r="AW77" i="41" s="1"/>
  <c r="AI76" i="41" a="1"/>
  <c r="AI76" i="41" s="1"/>
  <c r="AP74" i="41" a="1"/>
  <c r="AP74" i="41" s="1"/>
  <c r="AI73" i="41" a="1"/>
  <c r="AI73" i="41" s="1"/>
  <c r="BB72" i="41" a="1"/>
  <c r="BB72" i="41" s="1"/>
  <c r="AO72" i="41" a="1"/>
  <c r="AO72" i="41" s="1"/>
  <c r="AQ71" i="41" a="1"/>
  <c r="AQ71" i="41" s="1"/>
  <c r="AZ70" i="41" a="1"/>
  <c r="AZ70" i="41" s="1"/>
  <c r="BP70" i="41" s="1"/>
  <c r="AO70" i="41" a="1"/>
  <c r="AO70" i="41" s="1"/>
  <c r="CO70" i="41" s="1"/>
  <c r="AB70" i="41" a="1"/>
  <c r="AB70" i="41" s="1"/>
  <c r="AY69" i="41" a="1"/>
  <c r="AY69" i="41" s="1"/>
  <c r="AM69" i="41" a="1"/>
  <c r="AM69" i="41" s="1"/>
  <c r="AT68" i="41" a="1"/>
  <c r="AT68" i="41" s="1"/>
  <c r="AI68" i="41" a="1"/>
  <c r="AI68" i="41" s="1"/>
  <c r="AP67" i="41" a="1"/>
  <c r="AP67" i="41" s="1"/>
  <c r="AE67" i="41" a="1"/>
  <c r="AE67" i="41" s="1"/>
  <c r="BG66" i="41" a="1"/>
  <c r="BG66" i="41" s="1"/>
  <c r="AL66" i="41" a="1"/>
  <c r="AL66" i="41" s="1"/>
  <c r="J66" i="41"/>
  <c r="BA64" i="41" a="1"/>
  <c r="BA64" i="41" s="1"/>
  <c r="AR64" i="41" a="1"/>
  <c r="AR64" i="41" s="1"/>
  <c r="AI64" i="41" a="1"/>
  <c r="AI64" i="41" s="1"/>
  <c r="AD64" i="41" a="1"/>
  <c r="AD64" i="41" s="1"/>
  <c r="BF63" i="41" a="1"/>
  <c r="BF63" i="41" s="1"/>
  <c r="BB63" i="41" a="1"/>
  <c r="BB63" i="41" s="1"/>
  <c r="BR63" i="41" s="1"/>
  <c r="AX63" i="41" a="1"/>
  <c r="AX63" i="41" s="1"/>
  <c r="AT63" i="41" a="1"/>
  <c r="AT63" i="41" s="1"/>
  <c r="AP63" i="41" a="1"/>
  <c r="AP63" i="41" s="1"/>
  <c r="AL63" i="41" a="1"/>
  <c r="AL63" i="41" s="1"/>
  <c r="AH63" i="41" a="1"/>
  <c r="AH63" i="41" s="1"/>
  <c r="AD63" i="41" a="1"/>
  <c r="AD63" i="41" s="1"/>
  <c r="BF62" i="41" a="1"/>
  <c r="BF62" i="41" s="1"/>
  <c r="BB62" i="41" a="1"/>
  <c r="BB62" i="41" s="1"/>
  <c r="BR62" i="41" s="1"/>
  <c r="AX62" i="41" a="1"/>
  <c r="AX62" i="41" s="1"/>
  <c r="AT62" i="41" a="1"/>
  <c r="AT62" i="41" s="1"/>
  <c r="AP62" i="41" a="1"/>
  <c r="AP62" i="41" s="1"/>
  <c r="AL62" i="41" a="1"/>
  <c r="AL62" i="41" s="1"/>
  <c r="AH62" i="41" a="1"/>
  <c r="AH62" i="41" s="1"/>
  <c r="AD62" i="41" a="1"/>
  <c r="AD62" i="41" s="1"/>
  <c r="BF61" i="41" a="1"/>
  <c r="BF61" i="41" s="1"/>
  <c r="BB61" i="41" a="1"/>
  <c r="BB61" i="41" s="1"/>
  <c r="BR61" i="41" s="1"/>
  <c r="AX61" i="41" a="1"/>
  <c r="AX61" i="41" s="1"/>
  <c r="AT61" i="41" a="1"/>
  <c r="AT61" i="41" s="1"/>
  <c r="AP61" i="41" a="1"/>
  <c r="AP61" i="41" s="1"/>
  <c r="AL61" i="41" a="1"/>
  <c r="AL61" i="41" s="1"/>
  <c r="AH61" i="41" a="1"/>
  <c r="AH61" i="41" s="1"/>
  <c r="AD61" i="41" a="1"/>
  <c r="AD61" i="41" s="1"/>
  <c r="BF60" i="41" a="1"/>
  <c r="BF60" i="41" s="1"/>
  <c r="BB60" i="41" a="1"/>
  <c r="BB60" i="41" s="1"/>
  <c r="BR60" i="41" s="1"/>
  <c r="AX60" i="41" a="1"/>
  <c r="AX60" i="41" s="1"/>
  <c r="AT60" i="41" a="1"/>
  <c r="AT60" i="41" s="1"/>
  <c r="AP60" i="41" a="1"/>
  <c r="AP60" i="41" s="1"/>
  <c r="AL60" i="41" a="1"/>
  <c r="AL60" i="41" s="1"/>
  <c r="AH60" i="41" a="1"/>
  <c r="AH60" i="41" s="1"/>
  <c r="AD60" i="41" a="1"/>
  <c r="AD60" i="41" s="1"/>
  <c r="BF59" i="41" a="1"/>
  <c r="BF59" i="41" s="1"/>
  <c r="BB59" i="41" a="1"/>
  <c r="BB59" i="41" s="1"/>
  <c r="BR59" i="41" s="1"/>
  <c r="AX59" i="41" a="1"/>
  <c r="AX59" i="41" s="1"/>
  <c r="AT59" i="41" a="1"/>
  <c r="AT59" i="41" s="1"/>
  <c r="AP59" i="41" a="1"/>
  <c r="AP59" i="41" s="1"/>
  <c r="AL59" i="41" a="1"/>
  <c r="AL59" i="41" s="1"/>
  <c r="AH59" i="41" a="1"/>
  <c r="AH59" i="41" s="1"/>
  <c r="AD59" i="41" a="1"/>
  <c r="AD59" i="41" s="1"/>
  <c r="AV84" i="41" a="1"/>
  <c r="AV84" i="41" s="1"/>
  <c r="BL84" i="41" s="1"/>
  <c r="BB75" i="41" a="1"/>
  <c r="BB75" i="41" s="1"/>
  <c r="AD75" i="41" a="1"/>
  <c r="AD75" i="41" s="1"/>
  <c r="AC74" i="41" a="1"/>
  <c r="AC74" i="41" s="1"/>
  <c r="AP73" i="41" a="1"/>
  <c r="AP73" i="41" s="1"/>
  <c r="AC73" i="41" a="1"/>
  <c r="AC73" i="41" s="1"/>
  <c r="AU72" i="41" a="1"/>
  <c r="AU72" i="41" s="1"/>
  <c r="AX71" i="41" a="1"/>
  <c r="AX71" i="41" s="1"/>
  <c r="AK71" i="41" a="1"/>
  <c r="AK71" i="41" s="1"/>
  <c r="BG70" i="41" a="1"/>
  <c r="BG70" i="41" s="1"/>
  <c r="BW70" i="41" s="1"/>
  <c r="AT70" i="41" a="1"/>
  <c r="AT70" i="41" s="1"/>
  <c r="BJ70" i="41" s="1"/>
  <c r="BE69" i="41" a="1"/>
  <c r="BE69" i="41" s="1"/>
  <c r="BU69" i="41" s="1"/>
  <c r="AT69" i="41" a="1"/>
  <c r="AT69" i="41" s="1"/>
  <c r="BJ69" i="41" s="1"/>
  <c r="AH69" i="41" a="1"/>
  <c r="AH69" i="41" s="1"/>
  <c r="AY68" i="41" a="1"/>
  <c r="AY68" i="41" s="1"/>
  <c r="BO68" i="41" s="1"/>
  <c r="AD68" i="41" a="1"/>
  <c r="AD68" i="41" s="1"/>
  <c r="BF67" i="41" a="1"/>
  <c r="BF67" i="41" s="1"/>
  <c r="AU67" i="41" a="1"/>
  <c r="AU67" i="41" s="1"/>
  <c r="BK67" i="41" s="1"/>
  <c r="BB66" i="41" a="1"/>
  <c r="BB66" i="41" s="1"/>
  <c r="BR66" i="41" s="1"/>
  <c r="AQ66" i="41" a="1"/>
  <c r="AQ66" i="41" s="1"/>
  <c r="J65" i="41"/>
  <c r="AY64" i="41" a="1"/>
  <c r="AY64" i="41" s="1"/>
  <c r="AT64" i="41" a="1"/>
  <c r="AT64" i="41" s="1"/>
  <c r="BJ64" i="41" s="1"/>
  <c r="AK64" i="41" a="1"/>
  <c r="AK64" i="41" s="1"/>
  <c r="AB64" i="41" a="1"/>
  <c r="AB64" i="41" s="1"/>
  <c r="BD63" i="41" a="1"/>
  <c r="BD63" i="41" s="1"/>
  <c r="BT63" i="41" s="1"/>
  <c r="AZ63" i="41" a="1"/>
  <c r="AZ63" i="41" s="1"/>
  <c r="AV63" i="41" a="1"/>
  <c r="AV63" i="41" s="1"/>
  <c r="AR63" i="41" a="1"/>
  <c r="AR63" i="41" s="1"/>
  <c r="AN63" i="41" a="1"/>
  <c r="AN63" i="41" s="1"/>
  <c r="AJ63" i="41" a="1"/>
  <c r="AJ63" i="41" s="1"/>
  <c r="AF63" i="41" a="1"/>
  <c r="AF63" i="41" s="1"/>
  <c r="AB63" i="41" a="1"/>
  <c r="AB63" i="41" s="1"/>
  <c r="BD62" i="41" a="1"/>
  <c r="BD62" i="41" s="1"/>
  <c r="BT62" i="41" s="1"/>
  <c r="AZ62" i="41" a="1"/>
  <c r="AZ62" i="41" s="1"/>
  <c r="AV62" i="41" a="1"/>
  <c r="AV62" i="41" s="1"/>
  <c r="AR62" i="41" a="1"/>
  <c r="AR62" i="41" s="1"/>
  <c r="AN62" i="41" a="1"/>
  <c r="AN62" i="41" s="1"/>
  <c r="AJ62" i="41" a="1"/>
  <c r="AJ62" i="41" s="1"/>
  <c r="AF62" i="41" a="1"/>
  <c r="AF62" i="41" s="1"/>
  <c r="AB62" i="41" a="1"/>
  <c r="AB62" i="41" s="1"/>
  <c r="BD61" i="41" a="1"/>
  <c r="BD61" i="41" s="1"/>
  <c r="BT61" i="41" s="1"/>
  <c r="AZ61" i="41" a="1"/>
  <c r="AZ61" i="41" s="1"/>
  <c r="AV61" i="41" a="1"/>
  <c r="AV61" i="41" s="1"/>
  <c r="AR61" i="41" a="1"/>
  <c r="AR61" i="41" s="1"/>
  <c r="AN61" i="41" a="1"/>
  <c r="AN61" i="41" s="1"/>
  <c r="AJ61" i="41" a="1"/>
  <c r="AJ61" i="41" s="1"/>
  <c r="AF61" i="41" a="1"/>
  <c r="AF61" i="41" s="1"/>
  <c r="AB61" i="41" a="1"/>
  <c r="AB61" i="41" s="1"/>
  <c r="BD60" i="41" a="1"/>
  <c r="BD60" i="41" s="1"/>
  <c r="BT60" i="41" s="1"/>
  <c r="AZ60" i="41" a="1"/>
  <c r="AZ60" i="41" s="1"/>
  <c r="AV60" i="41" a="1"/>
  <c r="AV60" i="41" s="1"/>
  <c r="AR60" i="41" a="1"/>
  <c r="AR60" i="41" s="1"/>
  <c r="AN60" i="41" a="1"/>
  <c r="AN60" i="41" s="1"/>
  <c r="AJ60" i="41" a="1"/>
  <c r="AJ60" i="41" s="1"/>
  <c r="AF60" i="41" a="1"/>
  <c r="AF60" i="41" s="1"/>
  <c r="AB60" i="41" a="1"/>
  <c r="AB60" i="41" s="1"/>
  <c r="BD59" i="41" a="1"/>
  <c r="BD59" i="41" s="1"/>
  <c r="BT59" i="41" s="1"/>
  <c r="AZ59" i="41" a="1"/>
  <c r="AZ59" i="41" s="1"/>
  <c r="AV59" i="41" a="1"/>
  <c r="AV59" i="41" s="1"/>
  <c r="AR59" i="41" a="1"/>
  <c r="AR59" i="41" s="1"/>
  <c r="AN59" i="41" a="1"/>
  <c r="AN59" i="41" s="1"/>
  <c r="AJ59" i="41" a="1"/>
  <c r="AJ59" i="41" s="1"/>
  <c r="AF59" i="41" a="1"/>
  <c r="AF59" i="41" s="1"/>
  <c r="AB59" i="41" a="1"/>
  <c r="AB59" i="41" s="1"/>
  <c r="AC75" i="41" a="1"/>
  <c r="AC75" i="41" s="1"/>
  <c r="BA74" i="41" a="1"/>
  <c r="BA74" i="41" s="1"/>
  <c r="AS73" i="41" a="1"/>
  <c r="AS73" i="41" s="1"/>
  <c r="BB71" i="41" a="1"/>
  <c r="BB71" i="41" s="1"/>
  <c r="AK70" i="41" a="1"/>
  <c r="AK70" i="41" s="1"/>
  <c r="AV69" i="41" a="1"/>
  <c r="AV69" i="41" s="1"/>
  <c r="BL69" i="41" s="1"/>
  <c r="AQ68" i="41" a="1"/>
  <c r="AQ68" i="41" s="1"/>
  <c r="BF66" i="41" a="1"/>
  <c r="BF66" i="41" s="1"/>
  <c r="AU65" i="41" a="1"/>
  <c r="AU65" i="41" s="1"/>
  <c r="AE65" i="41" a="1"/>
  <c r="AE65" i="41" s="1"/>
  <c r="AH64" i="41" a="1"/>
  <c r="AH64" i="41" s="1"/>
  <c r="BE61" i="41" a="1"/>
  <c r="BE61" i="41" s="1"/>
  <c r="AW61" i="41" a="1"/>
  <c r="AW61" i="41" s="1"/>
  <c r="AO61" i="41" a="1"/>
  <c r="AO61" i="41" s="1"/>
  <c r="AG61" i="41" a="1"/>
  <c r="AG61" i="41" s="1"/>
  <c r="AK59" i="41" a="1"/>
  <c r="AK59" i="41" s="1"/>
  <c r="BF58" i="41" a="1"/>
  <c r="BF58" i="41" s="1"/>
  <c r="BV58" i="41" s="1"/>
  <c r="BB58" i="41" a="1"/>
  <c r="BB58" i="41" s="1"/>
  <c r="AX58" i="41" a="1"/>
  <c r="AX58" i="41" s="1"/>
  <c r="AT58" i="41" a="1"/>
  <c r="AT58" i="41" s="1"/>
  <c r="AP58" i="41" a="1"/>
  <c r="AP58" i="41" s="1"/>
  <c r="AL58" i="41" a="1"/>
  <c r="AL58" i="41" s="1"/>
  <c r="AH58" i="41" a="1"/>
  <c r="AH58" i="41" s="1"/>
  <c r="AD58" i="41" a="1"/>
  <c r="AD58" i="41" s="1"/>
  <c r="BF57" i="41" a="1"/>
  <c r="BF57" i="41" s="1"/>
  <c r="BV57" i="41" s="1"/>
  <c r="BB57" i="41" a="1"/>
  <c r="BB57" i="41" s="1"/>
  <c r="AX57" i="41" a="1"/>
  <c r="AX57" i="41" s="1"/>
  <c r="AT57" i="41" a="1"/>
  <c r="AT57" i="41" s="1"/>
  <c r="AP57" i="41" a="1"/>
  <c r="AP57" i="41" s="1"/>
  <c r="AL57" i="41" a="1"/>
  <c r="AL57" i="41" s="1"/>
  <c r="AH57" i="41" a="1"/>
  <c r="AH57" i="41" s="1"/>
  <c r="AD57" i="41" a="1"/>
  <c r="AD57" i="41" s="1"/>
  <c r="BF56" i="41" a="1"/>
  <c r="BF56" i="41" s="1"/>
  <c r="BV56" i="41" s="1"/>
  <c r="BB56" i="41" a="1"/>
  <c r="BB56" i="41" s="1"/>
  <c r="AX56" i="41" a="1"/>
  <c r="AX56" i="41" s="1"/>
  <c r="AT56" i="41" a="1"/>
  <c r="AT56" i="41" s="1"/>
  <c r="AP56" i="41" a="1"/>
  <c r="AP56" i="41" s="1"/>
  <c r="AL56" i="41" a="1"/>
  <c r="AL56" i="41" s="1"/>
  <c r="AH56" i="41" a="1"/>
  <c r="AH56" i="41" s="1"/>
  <c r="AD56" i="41" a="1"/>
  <c r="AD56" i="41" s="1"/>
  <c r="AI78" i="41" a="1"/>
  <c r="AI78" i="41" s="1"/>
  <c r="AX74" i="41" a="1"/>
  <c r="AX74" i="41" s="1"/>
  <c r="BA71" i="41" a="1"/>
  <c r="BA71" i="41" s="1"/>
  <c r="AP68" i="41" a="1"/>
  <c r="AP68" i="41" s="1"/>
  <c r="AM67" i="41" a="1"/>
  <c r="AM67" i="41" s="1"/>
  <c r="AI66" i="41" a="1"/>
  <c r="AI66" i="41" s="1"/>
  <c r="AT65" i="41" a="1"/>
  <c r="AT65" i="41" s="1"/>
  <c r="AD65" i="41" a="1"/>
  <c r="AD65" i="41" s="1"/>
  <c r="AZ64" i="41" a="1"/>
  <c r="AZ64" i="41" s="1"/>
  <c r="BP64" i="41" s="1"/>
  <c r="AQ64" i="41" a="1"/>
  <c r="AQ64" i="41" s="1"/>
  <c r="J62" i="41"/>
  <c r="BA60" i="41" a="1"/>
  <c r="BA60" i="41" s="1"/>
  <c r="AS60" i="41" a="1"/>
  <c r="AS60" i="41" s="1"/>
  <c r="AK60" i="41" a="1"/>
  <c r="AK60" i="41" s="1"/>
  <c r="AC60" i="41" a="1"/>
  <c r="AC60" i="41" s="1"/>
  <c r="AW59" i="41" a="1"/>
  <c r="AW59" i="41" s="1"/>
  <c r="AE78" i="41" a="1"/>
  <c r="AE78" i="41" s="1"/>
  <c r="BF75" i="41" a="1"/>
  <c r="BF75" i="41" s="1"/>
  <c r="BV75" i="41" s="1"/>
  <c r="AK74" i="41" a="1"/>
  <c r="AK74" i="41" s="1"/>
  <c r="AL72" i="41" a="1"/>
  <c r="AL72" i="41" s="1"/>
  <c r="AQ69" i="41" a="1"/>
  <c r="AQ69" i="41" s="1"/>
  <c r="CQ69" i="41" s="1"/>
  <c r="AM68" i="41" a="1"/>
  <c r="AM68" i="41" s="1"/>
  <c r="BG67" i="41" a="1"/>
  <c r="BG67" i="41" s="1"/>
  <c r="AL67" i="41" a="1"/>
  <c r="AL67" i="41" s="1"/>
  <c r="BC66" i="41" a="1"/>
  <c r="BC66" i="41" s="1"/>
  <c r="BS66" i="41" s="1"/>
  <c r="AH66" i="41" a="1"/>
  <c r="AH66" i="41" s="1"/>
  <c r="AP64" i="41" a="1"/>
  <c r="AP64" i="41" s="1"/>
  <c r="CP64" i="41" s="1"/>
  <c r="AG64" i="41" a="1"/>
  <c r="AG64" i="41" s="1"/>
  <c r="BA63" i="41" a="1"/>
  <c r="BA63" i="41" s="1"/>
  <c r="AS63" i="41" a="1"/>
  <c r="AS63" i="41" s="1"/>
  <c r="AK63" i="41" a="1"/>
  <c r="AK63" i="41" s="1"/>
  <c r="AC63" i="41" a="1"/>
  <c r="AC63" i="41" s="1"/>
  <c r="AC59" i="41" a="1"/>
  <c r="AC59" i="41" s="1"/>
  <c r="BE58" i="41" a="1"/>
  <c r="BE58" i="41" s="1"/>
  <c r="BA58" i="41" a="1"/>
  <c r="BA58" i="41" s="1"/>
  <c r="AW58" i="41" a="1"/>
  <c r="AW58" i="41" s="1"/>
  <c r="AS58" i="41" a="1"/>
  <c r="AS58" i="41" s="1"/>
  <c r="AO58" i="41" a="1"/>
  <c r="AO58" i="41" s="1"/>
  <c r="AK58" i="41" a="1"/>
  <c r="AK58" i="41" s="1"/>
  <c r="AG58" i="41" a="1"/>
  <c r="AG58" i="41" s="1"/>
  <c r="AC58" i="41" a="1"/>
  <c r="AC58" i="41" s="1"/>
  <c r="BE57" i="41" a="1"/>
  <c r="BE57" i="41" s="1"/>
  <c r="BA57" i="41" a="1"/>
  <c r="BA57" i="41" s="1"/>
  <c r="AW57" i="41" a="1"/>
  <c r="AW57" i="41" s="1"/>
  <c r="AS57" i="41" a="1"/>
  <c r="AS57" i="41" s="1"/>
  <c r="AO57" i="41" a="1"/>
  <c r="AO57" i="41" s="1"/>
  <c r="AK57" i="41" a="1"/>
  <c r="AK57" i="41" s="1"/>
  <c r="AG57" i="41" a="1"/>
  <c r="AG57" i="41" s="1"/>
  <c r="AC57" i="41" a="1"/>
  <c r="AC57" i="41" s="1"/>
  <c r="BE56" i="41" a="1"/>
  <c r="BE56" i="41" s="1"/>
  <c r="BA56" i="41" a="1"/>
  <c r="BA56" i="41" s="1"/>
  <c r="AW56" i="41" a="1"/>
  <c r="AW56" i="41" s="1"/>
  <c r="AS56" i="41" a="1"/>
  <c r="AS56" i="41" s="1"/>
  <c r="AO56" i="41" a="1"/>
  <c r="AO56" i="41" s="1"/>
  <c r="AK56" i="41" a="1"/>
  <c r="AK56" i="41" s="1"/>
  <c r="AG56" i="41" a="1"/>
  <c r="AG56" i="41" s="1"/>
  <c r="AC56" i="41" a="1"/>
  <c r="AC56" i="41" s="1"/>
  <c r="BE55" i="41" a="1"/>
  <c r="BE55" i="41" s="1"/>
  <c r="BA55" i="41" a="1"/>
  <c r="BA55" i="41" s="1"/>
  <c r="AW55" i="41" a="1"/>
  <c r="AW55" i="41" s="1"/>
  <c r="AS55" i="41" a="1"/>
  <c r="AS55" i="41" s="1"/>
  <c r="AO55" i="41" a="1"/>
  <c r="AO55" i="41" s="1"/>
  <c r="AK55" i="41" a="1"/>
  <c r="AK55" i="41" s="1"/>
  <c r="AG55" i="41" a="1"/>
  <c r="AG55" i="41" s="1"/>
  <c r="AC55" i="41" a="1"/>
  <c r="AC55" i="41" s="1"/>
  <c r="BF74" i="41" a="1"/>
  <c r="BF74" i="41" s="1"/>
  <c r="BV74" i="41" s="1"/>
  <c r="AT73" i="41" a="1"/>
  <c r="AT73" i="41" s="1"/>
  <c r="AZ72" i="41" a="1"/>
  <c r="AZ72" i="41" s="1"/>
  <c r="BC71" i="41" a="1"/>
  <c r="BC71" i="41" s="1"/>
  <c r="AL70" i="41" a="1"/>
  <c r="AL70" i="41" s="1"/>
  <c r="DB70" i="41" s="1"/>
  <c r="DR70" i="41" s="1"/>
  <c r="AT67" i="41" a="1"/>
  <c r="AT67" i="41" s="1"/>
  <c r="AP66" i="41" a="1"/>
  <c r="AP66" i="41" s="1"/>
  <c r="AY65" i="41" a="1"/>
  <c r="AY65" i="41" s="1"/>
  <c r="AI65" i="41" a="1"/>
  <c r="AI65" i="41" s="1"/>
  <c r="BC64" i="41" a="1"/>
  <c r="BC64" i="41" s="1"/>
  <c r="J64" i="41"/>
  <c r="BA62" i="41" a="1"/>
  <c r="BA62" i="41" s="1"/>
  <c r="AS62" i="41" a="1"/>
  <c r="AS62" i="41" s="1"/>
  <c r="AK62" i="41" a="1"/>
  <c r="AK62" i="41" s="1"/>
  <c r="AC62" i="41" a="1"/>
  <c r="AC62" i="41" s="1"/>
  <c r="BE59" i="41" a="1"/>
  <c r="BE59" i="41" s="1"/>
  <c r="AW75" i="41" a="1"/>
  <c r="AW75" i="41" s="1"/>
  <c r="BM75" i="41" s="1"/>
  <c r="AE73" i="41" a="1"/>
  <c r="AE73" i="41" s="1"/>
  <c r="AD67" i="41" a="1"/>
  <c r="AD67" i="41" s="1"/>
  <c r="AU66" i="41" a="1"/>
  <c r="AU66" i="41" s="1"/>
  <c r="AM65" i="41" a="1"/>
  <c r="AM65" i="41" s="1"/>
  <c r="BE64" i="41" a="1"/>
  <c r="BE64" i="41" s="1"/>
  <c r="AM64" i="41" a="1"/>
  <c r="AM64" i="41" s="1"/>
  <c r="AW62" i="41" a="1"/>
  <c r="AW62" i="41" s="1"/>
  <c r="AG62" i="41" a="1"/>
  <c r="AG62" i="41" s="1"/>
  <c r="AW60" i="41" a="1"/>
  <c r="AW60" i="41" s="1"/>
  <c r="AG60" i="41" a="1"/>
  <c r="AG60" i="41" s="1"/>
  <c r="J58" i="41"/>
  <c r="J56" i="41"/>
  <c r="AX55" i="41" a="1"/>
  <c r="AX55" i="41" s="1"/>
  <c r="AH55" i="41" a="1"/>
  <c r="AH55" i="41" s="1"/>
  <c r="AZ54" i="41" a="1"/>
  <c r="AZ54" i="41" s="1"/>
  <c r="AQ54" i="41" a="1"/>
  <c r="AQ54" i="41" s="1"/>
  <c r="AL54" i="41" a="1"/>
  <c r="AL54" i="41" s="1"/>
  <c r="AC54" i="41" a="1"/>
  <c r="AC54" i="41" s="1"/>
  <c r="BE53" i="41" a="1"/>
  <c r="BE53" i="41" s="1"/>
  <c r="BG81" i="41" a="1"/>
  <c r="BG81" i="41" s="1"/>
  <c r="BW81" i="41" s="1"/>
  <c r="AG77" i="41" a="1"/>
  <c r="AG77" i="41" s="1"/>
  <c r="AL75" i="41" a="1"/>
  <c r="AL75" i="41" s="1"/>
  <c r="AH74" i="41" a="1"/>
  <c r="AH74" i="41" s="1"/>
  <c r="AD73" i="41" a="1"/>
  <c r="AD73" i="41" s="1"/>
  <c r="AJ72" i="41" a="1"/>
  <c r="AJ72" i="41" s="1"/>
  <c r="AM71" i="41" a="1"/>
  <c r="AM71" i="41" s="1"/>
  <c r="AX68" i="41" a="1"/>
  <c r="AX68" i="41" s="1"/>
  <c r="AT66" i="41" a="1"/>
  <c r="AT66" i="41" s="1"/>
  <c r="BJ66" i="41" s="1"/>
  <c r="AL65" i="41" a="1"/>
  <c r="AL65" i="41" s="1"/>
  <c r="AL64" i="41" a="1"/>
  <c r="AL64" i="41" s="1"/>
  <c r="DB64" i="41" s="1"/>
  <c r="DR64" i="41" s="1"/>
  <c r="BG58" i="41" a="1"/>
  <c r="BG58" i="41" s="1"/>
  <c r="AY58" i="41" a="1"/>
  <c r="AY58" i="41" s="1"/>
  <c r="BO58" i="41" s="1"/>
  <c r="AQ58" i="41" a="1"/>
  <c r="AQ58" i="41" s="1"/>
  <c r="AI58" i="41" a="1"/>
  <c r="AI58" i="41" s="1"/>
  <c r="BC57" i="41" a="1"/>
  <c r="BC57" i="41" s="1"/>
  <c r="AU57" i="41" a="1"/>
  <c r="AU57" i="41" s="1"/>
  <c r="AM57" i="41" a="1"/>
  <c r="AM57" i="41" s="1"/>
  <c r="AE57" i="41" a="1"/>
  <c r="AE57" i="41" s="1"/>
  <c r="BG56" i="41" a="1"/>
  <c r="BG56" i="41" s="1"/>
  <c r="AY56" i="41" a="1"/>
  <c r="AY56" i="41" s="1"/>
  <c r="BO56" i="41" s="1"/>
  <c r="AQ56" i="41" a="1"/>
  <c r="AQ56" i="41" s="1"/>
  <c r="AI56" i="41" a="1"/>
  <c r="AI56" i="41" s="1"/>
  <c r="BC55" i="41" a="1"/>
  <c r="BC55" i="41" s="1"/>
  <c r="AR55" i="41" a="1"/>
  <c r="AR55" i="41" s="1"/>
  <c r="AM55" i="41" a="1"/>
  <c r="AM55" i="41" s="1"/>
  <c r="AB55" i="41" a="1"/>
  <c r="AB55" i="41" s="1"/>
  <c r="BD54" i="41" a="1"/>
  <c r="BD54" i="41" s="1"/>
  <c r="AU54" i="41" a="1"/>
  <c r="AU54" i="41" s="1"/>
  <c r="AP54" i="41" a="1"/>
  <c r="AP54" i="41" s="1"/>
  <c r="AG54" i="41" a="1"/>
  <c r="AG54" i="41" s="1"/>
  <c r="AZ53" i="41" a="1"/>
  <c r="AZ53" i="41" s="1"/>
  <c r="AV53" i="41" a="1"/>
  <c r="AV53" i="41" s="1"/>
  <c r="AR53" i="41" a="1"/>
  <c r="AR53" i="41" s="1"/>
  <c r="AN53" i="41" a="1"/>
  <c r="AN53" i="41" s="1"/>
  <c r="AJ53" i="41" a="1"/>
  <c r="AJ53" i="41" s="1"/>
  <c r="AF53" i="41" a="1"/>
  <c r="AF53" i="41" s="1"/>
  <c r="AB53" i="41" a="1"/>
  <c r="AB53" i="41" s="1"/>
  <c r="BD52" i="41" a="1"/>
  <c r="BD52" i="41" s="1"/>
  <c r="AZ52" i="41" a="1"/>
  <c r="AZ52" i="41" s="1"/>
  <c r="AV52" i="41" a="1"/>
  <c r="AV52" i="41" s="1"/>
  <c r="AR52" i="41" a="1"/>
  <c r="AR52" i="41" s="1"/>
  <c r="AN52" i="41" a="1"/>
  <c r="AN52" i="41" s="1"/>
  <c r="AJ52" i="41" a="1"/>
  <c r="AJ52" i="41" s="1"/>
  <c r="AF52" i="41" a="1"/>
  <c r="AF52" i="41" s="1"/>
  <c r="AB52" i="41" a="1"/>
  <c r="AB52" i="41" s="1"/>
  <c r="BD51" i="41" a="1"/>
  <c r="BD51" i="41" s="1"/>
  <c r="AZ51" i="41" a="1"/>
  <c r="AZ51" i="41" s="1"/>
  <c r="AV51" i="41" a="1"/>
  <c r="AV51" i="41" s="1"/>
  <c r="AR51" i="41" a="1"/>
  <c r="AR51" i="41" s="1"/>
  <c r="AN51" i="41" a="1"/>
  <c r="AN51" i="41" s="1"/>
  <c r="AJ51" i="41" a="1"/>
  <c r="AJ51" i="41" s="1"/>
  <c r="AF51" i="41" a="1"/>
  <c r="AF51" i="41" s="1"/>
  <c r="AB51" i="41" a="1"/>
  <c r="AB51" i="41" s="1"/>
  <c r="BD50" i="41" a="1"/>
  <c r="BD50" i="41" s="1"/>
  <c r="AZ50" i="41" a="1"/>
  <c r="AZ50" i="41" s="1"/>
  <c r="AV50" i="41" a="1"/>
  <c r="AV50" i="41" s="1"/>
  <c r="AR50" i="41" a="1"/>
  <c r="AR50" i="41" s="1"/>
  <c r="AN50" i="41" a="1"/>
  <c r="AN50" i="41" s="1"/>
  <c r="AJ50" i="41" a="1"/>
  <c r="AJ50" i="41" s="1"/>
  <c r="AF50" i="41" a="1"/>
  <c r="AF50" i="41" s="1"/>
  <c r="AB50" i="41" a="1"/>
  <c r="AB50" i="41" s="1"/>
  <c r="BD49" i="41" a="1"/>
  <c r="BD49" i="41" s="1"/>
  <c r="AZ49" i="41" a="1"/>
  <c r="AZ49" i="41" s="1"/>
  <c r="AV49" i="41" a="1"/>
  <c r="AV49" i="41" s="1"/>
  <c r="AR49" i="41" a="1"/>
  <c r="AR49" i="41" s="1"/>
  <c r="AN49" i="41" a="1"/>
  <c r="AN49" i="41" s="1"/>
  <c r="AJ49" i="41" a="1"/>
  <c r="AJ49" i="41" s="1"/>
  <c r="AF49" i="41" a="1"/>
  <c r="AF49" i="41" s="1"/>
  <c r="AB49" i="41" a="1"/>
  <c r="AB49" i="41" s="1"/>
  <c r="AK75" i="41" a="1"/>
  <c r="AK75" i="41" s="1"/>
  <c r="AE72" i="41" a="1"/>
  <c r="AE72" i="41" s="1"/>
  <c r="AL71" i="41" a="1"/>
  <c r="AL71" i="41" s="1"/>
  <c r="AX70" i="41" a="1"/>
  <c r="AX70" i="41" s="1"/>
  <c r="BN70" i="41" s="1"/>
  <c r="AH68" i="41" a="1"/>
  <c r="AH68" i="41" s="1"/>
  <c r="BD64" i="41" a="1"/>
  <c r="BD64" i="41" s="1"/>
  <c r="BT64" i="41" s="1"/>
  <c r="AS61" i="41" a="1"/>
  <c r="AS61" i="41" s="1"/>
  <c r="AC61" i="41" a="1"/>
  <c r="AC61" i="41" s="1"/>
  <c r="J60" i="41"/>
  <c r="BB55" i="41" a="1"/>
  <c r="BB55" i="41" s="1"/>
  <c r="AL55" i="41" a="1"/>
  <c r="AL55" i="41" s="1"/>
  <c r="J55" i="41"/>
  <c r="BX55" i="41" s="1" a="1"/>
  <c r="BX55" i="41" s="1"/>
  <c r="AY54" i="41" a="1"/>
  <c r="AY54" i="41" s="1"/>
  <c r="AT54" i="41" a="1"/>
  <c r="AT54" i="41" s="1"/>
  <c r="AK54" i="41" a="1"/>
  <c r="AK54" i="41" s="1"/>
  <c r="AB54" i="41" a="1"/>
  <c r="AB54" i="41" s="1"/>
  <c r="BD53" i="41" a="1"/>
  <c r="BD53" i="41" s="1"/>
  <c r="J53" i="41"/>
  <c r="J52" i="41"/>
  <c r="J51" i="41"/>
  <c r="J50" i="41"/>
  <c r="J49" i="41"/>
  <c r="J48" i="41"/>
  <c r="AY76" i="41" a="1"/>
  <c r="AY76" i="41" s="1"/>
  <c r="BO76" i="41" s="1"/>
  <c r="AU70" i="41" a="1"/>
  <c r="AU70" i="41" s="1"/>
  <c r="BK70" i="41" s="1"/>
  <c r="AE66" i="41" a="1"/>
  <c r="AE66" i="41" s="1"/>
  <c r="AO64" i="41" a="1"/>
  <c r="AO64" i="41" s="1"/>
  <c r="CO64" i="41" s="1"/>
  <c r="AW63" i="41" a="1"/>
  <c r="AW63" i="41" s="1"/>
  <c r="BE62" i="41" a="1"/>
  <c r="BE62" i="41" s="1"/>
  <c r="BE60" i="41" a="1"/>
  <c r="BE60" i="41" s="1"/>
  <c r="AJ58" i="41" a="1"/>
  <c r="AJ58" i="41" s="1"/>
  <c r="BG57" i="41" a="1"/>
  <c r="BG57" i="41" s="1"/>
  <c r="AR57" i="41" a="1"/>
  <c r="AR57" i="41" s="1"/>
  <c r="BC56" i="41" a="1"/>
  <c r="BC56" i="41" s="1"/>
  <c r="AN56" i="41" a="1"/>
  <c r="AN56" i="41" s="1"/>
  <c r="BD55" i="41" a="1"/>
  <c r="BD55" i="41" s="1"/>
  <c r="AU55" i="41" a="1"/>
  <c r="AU55" i="41" s="1"/>
  <c r="AD55" i="41" a="1"/>
  <c r="AD55" i="41" s="1"/>
  <c r="BA54" i="41" a="1"/>
  <c r="BA54" i="41" s="1"/>
  <c r="BQ54" i="41" s="1"/>
  <c r="AS54" i="41" a="1"/>
  <c r="AS54" i="41" s="1"/>
  <c r="BI54" i="41" s="1"/>
  <c r="AM54" i="41" a="1"/>
  <c r="AM54" i="41" s="1"/>
  <c r="AE54" i="41" a="1"/>
  <c r="AE54" i="41" s="1"/>
  <c r="BB53" i="41" a="1"/>
  <c r="BB53" i="41" s="1"/>
  <c r="AU53" i="41" a="1"/>
  <c r="AU53" i="41" s="1"/>
  <c r="AC53" i="41" a="1"/>
  <c r="AC53" i="41" s="1"/>
  <c r="BE52" i="41" a="1"/>
  <c r="BE52" i="41" s="1"/>
  <c r="AX52" i="41" a="1"/>
  <c r="AX52" i="41" s="1"/>
  <c r="AQ52" i="41" a="1"/>
  <c r="AQ52" i="41" s="1"/>
  <c r="BA51" i="41" a="1"/>
  <c r="BA51" i="41" s="1"/>
  <c r="AT51" i="41" a="1"/>
  <c r="AT51" i="41" s="1"/>
  <c r="AM51" i="41" a="1"/>
  <c r="AM51" i="41" s="1"/>
  <c r="AW50" i="41" a="1"/>
  <c r="AW50" i="41" s="1"/>
  <c r="AP50" i="41" a="1"/>
  <c r="AP50" i="41" s="1"/>
  <c r="AI50" i="41" a="1"/>
  <c r="AI50" i="41" s="1"/>
  <c r="AS49" i="41" a="1"/>
  <c r="AS49" i="41" s="1"/>
  <c r="AL49" i="41" a="1"/>
  <c r="AL49" i="41" s="1"/>
  <c r="AE49" i="41" a="1"/>
  <c r="AE49" i="41" s="1"/>
  <c r="BC48" i="41" a="1"/>
  <c r="BC48" i="41" s="1"/>
  <c r="AX48" i="41" a="1"/>
  <c r="AX48" i="41" s="1"/>
  <c r="AS48" i="41" a="1"/>
  <c r="AS48" i="41" s="1"/>
  <c r="AM48" i="41" a="1"/>
  <c r="AM48" i="41" s="1"/>
  <c r="AH48" i="41" a="1"/>
  <c r="AH48" i="41" s="1"/>
  <c r="AC48" i="41" a="1"/>
  <c r="AC48" i="41" s="1"/>
  <c r="BA47" i="41" a="1"/>
  <c r="BA47" i="41" s="1"/>
  <c r="AR47" i="41" a="1"/>
  <c r="AR47" i="41" s="1"/>
  <c r="AM47" i="41" a="1"/>
  <c r="AM47" i="41" s="1"/>
  <c r="AD47" i="41" a="1"/>
  <c r="AD47" i="41" s="1"/>
  <c r="BF46" i="41" a="1"/>
  <c r="BF46" i="41" s="1"/>
  <c r="BB46" i="41" a="1"/>
  <c r="BB46" i="41" s="1"/>
  <c r="AX46" i="41" a="1"/>
  <c r="AX46" i="41" s="1"/>
  <c r="BN46" i="41" s="1"/>
  <c r="AT46" i="41" a="1"/>
  <c r="AT46" i="41" s="1"/>
  <c r="AP46" i="41" a="1"/>
  <c r="AP46" i="41" s="1"/>
  <c r="AL46" i="41" a="1"/>
  <c r="AL46" i="41" s="1"/>
  <c r="AH46" i="41" a="1"/>
  <c r="AH46" i="41" s="1"/>
  <c r="AD46" i="41" a="1"/>
  <c r="AD46" i="41" s="1"/>
  <c r="BF45" i="41" a="1"/>
  <c r="BF45" i="41" s="1"/>
  <c r="BB45" i="41" a="1"/>
  <c r="BB45" i="41" s="1"/>
  <c r="AX45" i="41" a="1"/>
  <c r="AX45" i="41" s="1"/>
  <c r="BN45" i="41" s="1"/>
  <c r="AT45" i="41" a="1"/>
  <c r="AT45" i="41" s="1"/>
  <c r="AP45" i="41" a="1"/>
  <c r="AP45" i="41" s="1"/>
  <c r="AL45" i="41" a="1"/>
  <c r="AL45" i="41" s="1"/>
  <c r="AH45" i="41" a="1"/>
  <c r="AH45" i="41" s="1"/>
  <c r="AD45" i="41" a="1"/>
  <c r="AD45" i="41" s="1"/>
  <c r="BF44" i="41" a="1"/>
  <c r="BF44" i="41" s="1"/>
  <c r="BB44" i="41" a="1"/>
  <c r="BB44" i="41" s="1"/>
  <c r="AX44" i="41" a="1"/>
  <c r="AX44" i="41" s="1"/>
  <c r="BN44" i="41" s="1"/>
  <c r="AT44" i="41" a="1"/>
  <c r="AT44" i="41" s="1"/>
  <c r="AP44" i="41" a="1"/>
  <c r="AP44" i="41" s="1"/>
  <c r="AL44" i="41" a="1"/>
  <c r="AL44" i="41" s="1"/>
  <c r="AH44" i="41" a="1"/>
  <c r="AH44" i="41" s="1"/>
  <c r="AD44" i="41" a="1"/>
  <c r="AD44" i="41" s="1"/>
  <c r="BF43" i="41" a="1"/>
  <c r="BF43" i="41" s="1"/>
  <c r="BB43" i="41" a="1"/>
  <c r="BB43" i="41" s="1"/>
  <c r="AX43" i="41" a="1"/>
  <c r="AX43" i="41" s="1"/>
  <c r="BN43" i="41" s="1"/>
  <c r="AT43" i="41" a="1"/>
  <c r="AT43" i="41" s="1"/>
  <c r="AP43" i="41" a="1"/>
  <c r="AP43" i="41" s="1"/>
  <c r="AL43" i="41" a="1"/>
  <c r="AL43" i="41" s="1"/>
  <c r="AH43" i="41" a="1"/>
  <c r="AH43" i="41" s="1"/>
  <c r="AD43" i="41" a="1"/>
  <c r="AD43" i="41" s="1"/>
  <c r="BF42" i="41" a="1"/>
  <c r="BF42" i="41" s="1"/>
  <c r="BB42" i="41" a="1"/>
  <c r="BB42" i="41" s="1"/>
  <c r="AX42" i="41" a="1"/>
  <c r="AX42" i="41" s="1"/>
  <c r="BN42" i="41" s="1"/>
  <c r="AT42" i="41" a="1"/>
  <c r="AT42" i="41" s="1"/>
  <c r="AP42" i="41" a="1"/>
  <c r="AP42" i="41" s="1"/>
  <c r="AL42" i="41" a="1"/>
  <c r="AL42" i="41" s="1"/>
  <c r="AH42" i="41" a="1"/>
  <c r="AH42" i="41" s="1"/>
  <c r="AD42" i="41" a="1"/>
  <c r="AD42" i="41" s="1"/>
  <c r="BF41" i="41" a="1"/>
  <c r="BF41" i="41" s="1"/>
  <c r="BB41" i="41" a="1"/>
  <c r="BB41" i="41" s="1"/>
  <c r="AX41" i="41" a="1"/>
  <c r="AX41" i="41" s="1"/>
  <c r="BN41" i="41" s="1"/>
  <c r="AT41" i="41" a="1"/>
  <c r="AT41" i="41" s="1"/>
  <c r="AP41" i="41" a="1"/>
  <c r="AP41" i="41" s="1"/>
  <c r="AL41" i="41" a="1"/>
  <c r="AL41" i="41" s="1"/>
  <c r="AH41" i="41" a="1"/>
  <c r="AH41" i="41" s="1"/>
  <c r="AD41" i="41" a="1"/>
  <c r="AD41" i="41" s="1"/>
  <c r="BF40" i="41" a="1"/>
  <c r="BF40" i="41" s="1"/>
  <c r="BB40" i="41" a="1"/>
  <c r="BB40" i="41" s="1"/>
  <c r="AX40" i="41" a="1"/>
  <c r="AX40" i="41" s="1"/>
  <c r="BN40" i="41" s="1"/>
  <c r="AT40" i="41" a="1"/>
  <c r="AT40" i="41" s="1"/>
  <c r="AP40" i="41" a="1"/>
  <c r="AP40" i="41" s="1"/>
  <c r="AL40" i="41" a="1"/>
  <c r="AL40" i="41" s="1"/>
  <c r="AH40" i="41" a="1"/>
  <c r="AH40" i="41" s="1"/>
  <c r="AD40" i="41" a="1"/>
  <c r="AD40" i="41" s="1"/>
  <c r="BF39" i="41" a="1"/>
  <c r="BF39" i="41" s="1"/>
  <c r="BB39" i="41" a="1"/>
  <c r="BB39" i="41" s="1"/>
  <c r="AX39" i="41" a="1"/>
  <c r="AX39" i="41" s="1"/>
  <c r="BN39" i="41" s="1"/>
  <c r="AT39" i="41" a="1"/>
  <c r="AT39" i="41" s="1"/>
  <c r="AP39" i="41" a="1"/>
  <c r="AP39" i="41" s="1"/>
  <c r="AL39" i="41" a="1"/>
  <c r="AL39" i="41" s="1"/>
  <c r="AH39" i="41" a="1"/>
  <c r="AH39" i="41" s="1"/>
  <c r="AD39" i="41" a="1"/>
  <c r="AD39" i="41" s="1"/>
  <c r="BF38" i="41" a="1"/>
  <c r="BF38" i="41" s="1"/>
  <c r="BB38" i="41" a="1"/>
  <c r="BB38" i="41" s="1"/>
  <c r="AX38" i="41" a="1"/>
  <c r="AX38" i="41" s="1"/>
  <c r="BN38" i="41" s="1"/>
  <c r="AT38" i="41" a="1"/>
  <c r="AT38" i="41" s="1"/>
  <c r="AP38" i="41" a="1"/>
  <c r="AP38" i="41" s="1"/>
  <c r="AL38" i="41" a="1"/>
  <c r="AL38" i="41" s="1"/>
  <c r="AH38" i="41" a="1"/>
  <c r="AH38" i="41" s="1"/>
  <c r="AD38" i="41" a="1"/>
  <c r="AD38" i="41" s="1"/>
  <c r="BF37" i="41" a="1"/>
  <c r="BF37" i="41" s="1"/>
  <c r="BB37" i="41" a="1"/>
  <c r="BB37" i="41" s="1"/>
  <c r="AX37" i="41" a="1"/>
  <c r="AX37" i="41" s="1"/>
  <c r="BN37" i="41" s="1"/>
  <c r="AT37" i="41" a="1"/>
  <c r="AT37" i="41" s="1"/>
  <c r="AP37" i="41" a="1"/>
  <c r="AP37" i="41" s="1"/>
  <c r="AL37" i="41" a="1"/>
  <c r="AL37" i="41" s="1"/>
  <c r="AH37" i="41" a="1"/>
  <c r="AH37" i="41" s="1"/>
  <c r="AD37" i="41" a="1"/>
  <c r="AD37" i="41" s="1"/>
  <c r="BF36" i="41" a="1"/>
  <c r="BF36" i="41" s="1"/>
  <c r="BB36" i="41" a="1"/>
  <c r="BB36" i="41" s="1"/>
  <c r="AX36" i="41" a="1"/>
  <c r="AX36" i="41" s="1"/>
  <c r="BN36" i="41" s="1"/>
  <c r="AT36" i="41" a="1"/>
  <c r="AT36" i="41" s="1"/>
  <c r="AP36" i="41" a="1"/>
  <c r="AP36" i="41" s="1"/>
  <c r="AL36" i="41" a="1"/>
  <c r="AL36" i="41" s="1"/>
  <c r="AH36" i="41" a="1"/>
  <c r="AH36" i="41" s="1"/>
  <c r="AD36" i="41" a="1"/>
  <c r="AD36" i="41" s="1"/>
  <c r="BF35" i="41" a="1"/>
  <c r="BF35" i="41" s="1"/>
  <c r="BB35" i="41" a="1"/>
  <c r="BB35" i="41" s="1"/>
  <c r="AX35" i="41" a="1"/>
  <c r="AX35" i="41" s="1"/>
  <c r="BN35" i="41" s="1"/>
  <c r="AT35" i="41" a="1"/>
  <c r="AT35" i="41" s="1"/>
  <c r="AP35" i="41" a="1"/>
  <c r="AP35" i="41" s="1"/>
  <c r="AL35" i="41" a="1"/>
  <c r="AL35" i="41" s="1"/>
  <c r="AH35" i="41" a="1"/>
  <c r="AH35" i="41" s="1"/>
  <c r="AD35" i="41" a="1"/>
  <c r="AD35" i="41" s="1"/>
  <c r="BF34" i="41" a="1"/>
  <c r="BF34" i="41" s="1"/>
  <c r="BB34" i="41" a="1"/>
  <c r="BB34" i="41" s="1"/>
  <c r="AX34" i="41" a="1"/>
  <c r="AX34" i="41" s="1"/>
  <c r="BN34" i="41" s="1"/>
  <c r="AT34" i="41" a="1"/>
  <c r="AT34" i="41" s="1"/>
  <c r="AP34" i="41" a="1"/>
  <c r="AP34" i="41" s="1"/>
  <c r="AL34" i="41" a="1"/>
  <c r="AL34" i="41" s="1"/>
  <c r="AH34" i="41" a="1"/>
  <c r="AH34" i="41" s="1"/>
  <c r="AD34" i="41" a="1"/>
  <c r="AD34" i="41" s="1"/>
  <c r="AV76" i="41" a="1"/>
  <c r="AV76" i="41" s="1"/>
  <c r="BL76" i="41" s="1"/>
  <c r="AI69" i="41" a="1"/>
  <c r="AI69" i="41" s="1"/>
  <c r="CY69" i="41" s="1"/>
  <c r="DO69" i="41" s="1"/>
  <c r="AE68" i="41" a="1"/>
  <c r="AE68" i="41" s="1"/>
  <c r="AI67" i="41" a="1"/>
  <c r="AI67" i="41" s="1"/>
  <c r="AQ65" i="41" a="1"/>
  <c r="AQ65" i="41" s="1"/>
  <c r="AF64" i="41" a="1"/>
  <c r="AF64" i="41" s="1"/>
  <c r="J59" i="41"/>
  <c r="AU58" i="41" a="1"/>
  <c r="AU58" i="41" s="1"/>
  <c r="AF58" i="41" a="1"/>
  <c r="AF58" i="41" s="1"/>
  <c r="AF57" i="41" a="1"/>
  <c r="AF57" i="41" s="1"/>
  <c r="AB56" i="41" a="1"/>
  <c r="AB56" i="41" s="1"/>
  <c r="AT55" i="41" a="1"/>
  <c r="AT55" i="41" s="1"/>
  <c r="BG54" i="41" a="1"/>
  <c r="BG54" i="41" s="1"/>
  <c r="BW54" i="41" s="1"/>
  <c r="AD54" i="41" a="1"/>
  <c r="AD54" i="41" s="1"/>
  <c r="AO53" i="41" a="1"/>
  <c r="AO53" i="41" s="1"/>
  <c r="CO53" i="41" s="1"/>
  <c r="AH53" i="41" a="1"/>
  <c r="AH53" i="41" s="1"/>
  <c r="BC52" i="41" a="1"/>
  <c r="BC52" i="41" s="1"/>
  <c r="AK52" i="41" a="1"/>
  <c r="AK52" i="41" s="1"/>
  <c r="AD52" i="41" a="1"/>
  <c r="AD52" i="41" s="1"/>
  <c r="BF51" i="41" a="1"/>
  <c r="BF51" i="41" s="1"/>
  <c r="AY51" i="41" a="1"/>
  <c r="AY51" i="41" s="1"/>
  <c r="AG51" i="41" a="1"/>
  <c r="AG51" i="41" s="1"/>
  <c r="BB50" i="41" a="1"/>
  <c r="BB50" i="41" s="1"/>
  <c r="AU50" i="41" a="1"/>
  <c r="AU50" i="41" s="1"/>
  <c r="AC50" i="41" a="1"/>
  <c r="AC50" i="41" s="1"/>
  <c r="BE49" i="41" a="1"/>
  <c r="BE49" i="41" s="1"/>
  <c r="AX49" i="41" a="1"/>
  <c r="AX49" i="41" s="1"/>
  <c r="AQ49" i="41" a="1"/>
  <c r="AQ49" i="41" s="1"/>
  <c r="AR48" i="41" a="1"/>
  <c r="AR48" i="41" s="1"/>
  <c r="AB48" i="41" a="1"/>
  <c r="AB48" i="41" s="1"/>
  <c r="BE47" i="41" a="1"/>
  <c r="BE47" i="41" s="1"/>
  <c r="AV47" i="41" a="1"/>
  <c r="AV47" i="41" s="1"/>
  <c r="AQ47" i="41" a="1"/>
  <c r="AQ47" i="41" s="1"/>
  <c r="AH47" i="41" a="1"/>
  <c r="AH47" i="41" s="1"/>
  <c r="AS59" i="41" a="1"/>
  <c r="AS59" i="41" s="1"/>
  <c r="BI59" i="41" s="1"/>
  <c r="BD58" i="41" a="1"/>
  <c r="BD58" i="41" s="1"/>
  <c r="BD57" i="41" a="1"/>
  <c r="BD57" i="41" s="1"/>
  <c r="AQ57" i="41" a="1"/>
  <c r="AQ57" i="41" s="1"/>
  <c r="AB57" i="41" a="1"/>
  <c r="AB57" i="41" s="1"/>
  <c r="AZ56" i="41" a="1"/>
  <c r="AZ56" i="41" s="1"/>
  <c r="AM56" i="41" a="1"/>
  <c r="AM56" i="41" s="1"/>
  <c r="AJ55" i="41" a="1"/>
  <c r="AJ55" i="41" s="1"/>
  <c r="BF54" i="41" a="1"/>
  <c r="BF54" i="41" s="1"/>
  <c r="BV54" i="41" s="1"/>
  <c r="AX54" i="41" a="1"/>
  <c r="AX54" i="41" s="1"/>
  <c r="AR54" i="41" a="1"/>
  <c r="AR54" i="41" s="1"/>
  <c r="BH54" i="41" s="1"/>
  <c r="AJ54" i="41" a="1"/>
  <c r="AJ54" i="41" s="1"/>
  <c r="BA53" i="41" a="1"/>
  <c r="BA53" i="41" s="1"/>
  <c r="AT53" i="41" a="1"/>
  <c r="AT53" i="41" s="1"/>
  <c r="AM53" i="41" a="1"/>
  <c r="AM53" i="41" s="1"/>
  <c r="AW52" i="41" a="1"/>
  <c r="AW52" i="41" s="1"/>
  <c r="AP52" i="41" a="1"/>
  <c r="AP52" i="41" s="1"/>
  <c r="AI52" i="41" a="1"/>
  <c r="AI52" i="41" s="1"/>
  <c r="AS51" i="41" a="1"/>
  <c r="AS51" i="41" s="1"/>
  <c r="AL51" i="41" a="1"/>
  <c r="AL51" i="41" s="1"/>
  <c r="AE51" i="41" a="1"/>
  <c r="AE51" i="41" s="1"/>
  <c r="BG50" i="41" a="1"/>
  <c r="BG50" i="41" s="1"/>
  <c r="AO50" i="41" a="1"/>
  <c r="AO50" i="41" s="1"/>
  <c r="AH50" i="41" a="1"/>
  <c r="AH50" i="41" s="1"/>
  <c r="BC49" i="41" a="1"/>
  <c r="BC49" i="41" s="1"/>
  <c r="AK49" i="41" a="1"/>
  <c r="AK49" i="41" s="1"/>
  <c r="AD49" i="41" a="1"/>
  <c r="AD49" i="41" s="1"/>
  <c r="BG48" i="41" a="1"/>
  <c r="BG48" i="41" s="1"/>
  <c r="BB48" i="41" a="1"/>
  <c r="BB48" i="41" s="1"/>
  <c r="AW48" i="41" a="1"/>
  <c r="AW48" i="41" s="1"/>
  <c r="AQ48" i="41" a="1"/>
  <c r="AQ48" i="41" s="1"/>
  <c r="AL48" i="41" a="1"/>
  <c r="AL48" i="41" s="1"/>
  <c r="AG48" i="41" a="1"/>
  <c r="AG48" i="41" s="1"/>
  <c r="AZ47" i="41" a="1"/>
  <c r="AZ47" i="41" s="1"/>
  <c r="AU47" i="41" a="1"/>
  <c r="AU47" i="41" s="1"/>
  <c r="AL47" i="41" a="1"/>
  <c r="AL47" i="41" s="1"/>
  <c r="AC47" i="41" a="1"/>
  <c r="AC47" i="41" s="1"/>
  <c r="BE46" i="41" a="1"/>
  <c r="BE46" i="41" s="1"/>
  <c r="BA46" i="41" a="1"/>
  <c r="BA46" i="41" s="1"/>
  <c r="AW46" i="41" a="1"/>
  <c r="AW46" i="41" s="1"/>
  <c r="AS46" i="41" a="1"/>
  <c r="AS46" i="41" s="1"/>
  <c r="BI46" i="41" s="1"/>
  <c r="AO46" i="41" a="1"/>
  <c r="AO46" i="41" s="1"/>
  <c r="AK46" i="41" a="1"/>
  <c r="AK46" i="41" s="1"/>
  <c r="AG46" i="41" a="1"/>
  <c r="AG46" i="41" s="1"/>
  <c r="AC46" i="41" a="1"/>
  <c r="AC46" i="41" s="1"/>
  <c r="BE45" i="41" a="1"/>
  <c r="BE45" i="41" s="1"/>
  <c r="BA45" i="41" a="1"/>
  <c r="BA45" i="41" s="1"/>
  <c r="AW45" i="41" a="1"/>
  <c r="AW45" i="41" s="1"/>
  <c r="AS45" i="41" a="1"/>
  <c r="AS45" i="41" s="1"/>
  <c r="BI45" i="41" s="1"/>
  <c r="AO45" i="41" a="1"/>
  <c r="AO45" i="41" s="1"/>
  <c r="AK45" i="41" a="1"/>
  <c r="AK45" i="41" s="1"/>
  <c r="AG45" i="41" a="1"/>
  <c r="AG45" i="41" s="1"/>
  <c r="AC45" i="41" a="1"/>
  <c r="AC45" i="41" s="1"/>
  <c r="BE44" i="41" a="1"/>
  <c r="BE44" i="41" s="1"/>
  <c r="BA44" i="41" a="1"/>
  <c r="BA44" i="41" s="1"/>
  <c r="AW44" i="41" a="1"/>
  <c r="AW44" i="41" s="1"/>
  <c r="AS44" i="41" a="1"/>
  <c r="AS44" i="41" s="1"/>
  <c r="BI44" i="41" s="1"/>
  <c r="AO44" i="41" a="1"/>
  <c r="AO44" i="41" s="1"/>
  <c r="AK44" i="41" a="1"/>
  <c r="AK44" i="41" s="1"/>
  <c r="AG44" i="41" a="1"/>
  <c r="AG44" i="41" s="1"/>
  <c r="AC44" i="41" a="1"/>
  <c r="AC44" i="41" s="1"/>
  <c r="BE43" i="41" a="1"/>
  <c r="BE43" i="41" s="1"/>
  <c r="BA43" i="41" a="1"/>
  <c r="BA43" i="41" s="1"/>
  <c r="AW43" i="41" a="1"/>
  <c r="AW43" i="41" s="1"/>
  <c r="AS43" i="41" a="1"/>
  <c r="AS43" i="41" s="1"/>
  <c r="BI43" i="41" s="1"/>
  <c r="AO43" i="41" a="1"/>
  <c r="AO43" i="41" s="1"/>
  <c r="AK43" i="41" a="1"/>
  <c r="AK43" i="41" s="1"/>
  <c r="AG43" i="41" a="1"/>
  <c r="AG43" i="41" s="1"/>
  <c r="AC43" i="41" a="1"/>
  <c r="AC43" i="41" s="1"/>
  <c r="BE42" i="41" a="1"/>
  <c r="BE42" i="41" s="1"/>
  <c r="BA42" i="41" a="1"/>
  <c r="BA42" i="41" s="1"/>
  <c r="AW42" i="41" a="1"/>
  <c r="AW42" i="41" s="1"/>
  <c r="AS42" i="41" a="1"/>
  <c r="AS42" i="41" s="1"/>
  <c r="BI42" i="41" s="1"/>
  <c r="AO42" i="41" a="1"/>
  <c r="AO42" i="41" s="1"/>
  <c r="AK42" i="41" a="1"/>
  <c r="AK42" i="41" s="1"/>
  <c r="AG42" i="41" a="1"/>
  <c r="AG42" i="41" s="1"/>
  <c r="AC42" i="41" a="1"/>
  <c r="AC42" i="41" s="1"/>
  <c r="BE41" i="41" a="1"/>
  <c r="BE41" i="41" s="1"/>
  <c r="BA41" i="41" a="1"/>
  <c r="BA41" i="41" s="1"/>
  <c r="AW41" i="41" a="1"/>
  <c r="AW41" i="41" s="1"/>
  <c r="AS41" i="41" a="1"/>
  <c r="AS41" i="41" s="1"/>
  <c r="BI41" i="41" s="1"/>
  <c r="AO41" i="41" a="1"/>
  <c r="AO41" i="41" s="1"/>
  <c r="AK41" i="41" a="1"/>
  <c r="AK41" i="41" s="1"/>
  <c r="AG41" i="41" a="1"/>
  <c r="AG41" i="41" s="1"/>
  <c r="AC41" i="41" a="1"/>
  <c r="AC41" i="41" s="1"/>
  <c r="BE40" i="41" a="1"/>
  <c r="BE40" i="41" s="1"/>
  <c r="BA40" i="41" a="1"/>
  <c r="BA40" i="41" s="1"/>
  <c r="AW40" i="41" a="1"/>
  <c r="AW40" i="41" s="1"/>
  <c r="AS40" i="41" a="1"/>
  <c r="AS40" i="41" s="1"/>
  <c r="BI40" i="41" s="1"/>
  <c r="AO40" i="41" a="1"/>
  <c r="AO40" i="41" s="1"/>
  <c r="AK40" i="41" a="1"/>
  <c r="AK40" i="41" s="1"/>
  <c r="AG40" i="41" a="1"/>
  <c r="AG40" i="41" s="1"/>
  <c r="AC40" i="41" a="1"/>
  <c r="AC40" i="41" s="1"/>
  <c r="BE39" i="41" a="1"/>
  <c r="BE39" i="41" s="1"/>
  <c r="BA39" i="41" a="1"/>
  <c r="BA39" i="41" s="1"/>
  <c r="AW39" i="41" a="1"/>
  <c r="AW39" i="41" s="1"/>
  <c r="AS39" i="41" a="1"/>
  <c r="AS39" i="41" s="1"/>
  <c r="BI39" i="41" s="1"/>
  <c r="AO39" i="41" a="1"/>
  <c r="AO39" i="41" s="1"/>
  <c r="AK39" i="41" a="1"/>
  <c r="AK39" i="41" s="1"/>
  <c r="AG39" i="41" a="1"/>
  <c r="AG39" i="41" s="1"/>
  <c r="AC39" i="41" a="1"/>
  <c r="AC39" i="41" s="1"/>
  <c r="BE38" i="41" a="1"/>
  <c r="BE38" i="41" s="1"/>
  <c r="BA38" i="41" a="1"/>
  <c r="BA38" i="41" s="1"/>
  <c r="AW38" i="41" a="1"/>
  <c r="AW38" i="41" s="1"/>
  <c r="AS38" i="41" a="1"/>
  <c r="AS38" i="41" s="1"/>
  <c r="BI38" i="41" s="1"/>
  <c r="AO38" i="41" a="1"/>
  <c r="AO38" i="41" s="1"/>
  <c r="AK38" i="41" a="1"/>
  <c r="AK38" i="41" s="1"/>
  <c r="AG38" i="41" a="1"/>
  <c r="AG38" i="41" s="1"/>
  <c r="AC38" i="41" a="1"/>
  <c r="AC38" i="41" s="1"/>
  <c r="BE37" i="41" a="1"/>
  <c r="BE37" i="41" s="1"/>
  <c r="BA37" i="41" a="1"/>
  <c r="BA37" i="41" s="1"/>
  <c r="AW37" i="41" a="1"/>
  <c r="AW37" i="41" s="1"/>
  <c r="AS37" i="41" a="1"/>
  <c r="AS37" i="41" s="1"/>
  <c r="BI37" i="41" s="1"/>
  <c r="AO37" i="41" a="1"/>
  <c r="AO37" i="41" s="1"/>
  <c r="AK37" i="41" a="1"/>
  <c r="AK37" i="41" s="1"/>
  <c r="AG37" i="41" a="1"/>
  <c r="AG37" i="41" s="1"/>
  <c r="AC37" i="41" a="1"/>
  <c r="AC37" i="41" s="1"/>
  <c r="BE36" i="41" a="1"/>
  <c r="BE36" i="41" s="1"/>
  <c r="BA36" i="41" a="1"/>
  <c r="BA36" i="41" s="1"/>
  <c r="AW36" i="41" a="1"/>
  <c r="AW36" i="41" s="1"/>
  <c r="AS36" i="41" a="1"/>
  <c r="AS36" i="41" s="1"/>
  <c r="BI36" i="41" s="1"/>
  <c r="AO36" i="41" a="1"/>
  <c r="AO36" i="41" s="1"/>
  <c r="AK36" i="41" a="1"/>
  <c r="AK36" i="41" s="1"/>
  <c r="AG36" i="41" a="1"/>
  <c r="AG36" i="41" s="1"/>
  <c r="AC36" i="41" a="1"/>
  <c r="AC36" i="41" s="1"/>
  <c r="BE35" i="41" a="1"/>
  <c r="BE35" i="41" s="1"/>
  <c r="BA35" i="41" a="1"/>
  <c r="BA35" i="41" s="1"/>
  <c r="AW35" i="41" a="1"/>
  <c r="AW35" i="41" s="1"/>
  <c r="AS35" i="41" a="1"/>
  <c r="AS35" i="41" s="1"/>
  <c r="BI35" i="41" s="1"/>
  <c r="AO35" i="41" a="1"/>
  <c r="AO35" i="41" s="1"/>
  <c r="AK35" i="41" a="1"/>
  <c r="AK35" i="41" s="1"/>
  <c r="AG35" i="41" a="1"/>
  <c r="AG35" i="41" s="1"/>
  <c r="AC35" i="41" a="1"/>
  <c r="AC35" i="41" s="1"/>
  <c r="BE34" i="41" a="1"/>
  <c r="BE34" i="41" s="1"/>
  <c r="BA34" i="41" a="1"/>
  <c r="BA34" i="41" s="1"/>
  <c r="AW34" i="41" a="1"/>
  <c r="AW34" i="41" s="1"/>
  <c r="AS34" i="41" a="1"/>
  <c r="AS34" i="41" s="1"/>
  <c r="BI34" i="41" s="1"/>
  <c r="AO34" i="41" a="1"/>
  <c r="AO34" i="41" s="1"/>
  <c r="AK34" i="41" a="1"/>
  <c r="AK34" i="41" s="1"/>
  <c r="AG34" i="41" a="1"/>
  <c r="AG34" i="41" s="1"/>
  <c r="AC34" i="41" a="1"/>
  <c r="AC34" i="41" s="1"/>
  <c r="BE63" i="41" a="1"/>
  <c r="BE63" i="41" s="1"/>
  <c r="AO60" i="41" a="1"/>
  <c r="AO60" i="41" s="1"/>
  <c r="AE58" i="41" a="1"/>
  <c r="AE58" i="41" s="1"/>
  <c r="CE58" i="41" s="1"/>
  <c r="AI57" i="41" a="1"/>
  <c r="AI57" i="41" s="1"/>
  <c r="AV56" i="41" a="1"/>
  <c r="AV56" i="41" s="1"/>
  <c r="AN55" i="41" a="1"/>
  <c r="AN55" i="41" s="1"/>
  <c r="AN54" i="41" a="1"/>
  <c r="AN54" i="41" s="1"/>
  <c r="AY53" i="41" a="1"/>
  <c r="AY53" i="41" s="1"/>
  <c r="AE53" i="41" a="1"/>
  <c r="AE53" i="41" s="1"/>
  <c r="BA52" i="41" a="1"/>
  <c r="BA52" i="41" s="1"/>
  <c r="AG52" i="41" a="1"/>
  <c r="AG52" i="41" s="1"/>
  <c r="AX51" i="41" a="1"/>
  <c r="AX51" i="41" s="1"/>
  <c r="AD51" i="41" a="1"/>
  <c r="AD51" i="41" s="1"/>
  <c r="AX50" i="41" a="1"/>
  <c r="AX50" i="41" s="1"/>
  <c r="AD50" i="41" a="1"/>
  <c r="AD50" i="41" s="1"/>
  <c r="BG49" i="41" a="1"/>
  <c r="BG49" i="41" s="1"/>
  <c r="BW49" i="41" s="1"/>
  <c r="AW49" i="41" a="1"/>
  <c r="AW49" i="41" s="1"/>
  <c r="AM49" i="41" a="1"/>
  <c r="AM49" i="41" s="1"/>
  <c r="AC49" i="41" a="1"/>
  <c r="AC49" i="41" s="1"/>
  <c r="AY48" i="41" a="1"/>
  <c r="AY48" i="41" s="1"/>
  <c r="AP48" i="41" a="1"/>
  <c r="AP48" i="41" s="1"/>
  <c r="BB47" i="41" a="1"/>
  <c r="BB47" i="41" s="1"/>
  <c r="BR47" i="41" s="1"/>
  <c r="AT47" i="41" a="1"/>
  <c r="AT47" i="41" s="1"/>
  <c r="AN47" i="41" a="1"/>
  <c r="AN47" i="41" s="1"/>
  <c r="AF47" i="41" a="1"/>
  <c r="AF47" i="41" s="1"/>
  <c r="CV47" i="41" s="1"/>
  <c r="DL47" i="41" s="1"/>
  <c r="AU46" i="41" a="1"/>
  <c r="AU46" i="41" s="1"/>
  <c r="AN46" i="41" a="1"/>
  <c r="AN46" i="41" s="1"/>
  <c r="J46" i="41"/>
  <c r="AQ45" i="41" a="1"/>
  <c r="AQ45" i="41" s="1"/>
  <c r="AJ45" i="41" a="1"/>
  <c r="AJ45" i="41" s="1"/>
  <c r="AM44" i="41" a="1"/>
  <c r="AM44" i="41" s="1"/>
  <c r="AF44" i="41" a="1"/>
  <c r="AF44" i="41" s="1"/>
  <c r="AI43" i="41" a="1"/>
  <c r="AI43" i="41" s="1"/>
  <c r="AB43" i="41" a="1"/>
  <c r="AB43" i="41" s="1"/>
  <c r="BD42" i="41" a="1"/>
  <c r="BD42" i="41" s="1"/>
  <c r="AE42" i="41" a="1"/>
  <c r="AE42" i="41" s="1"/>
  <c r="BG41" i="41" a="1"/>
  <c r="BG41" i="41" s="1"/>
  <c r="AZ41" i="41" a="1"/>
  <c r="AZ41" i="41" s="1"/>
  <c r="BC40" i="41" a="1"/>
  <c r="BC40" i="41" s="1"/>
  <c r="AV40" i="41" a="1"/>
  <c r="AV40" i="41" s="1"/>
  <c r="AY39" i="41" a="1"/>
  <c r="AY39" i="41" s="1"/>
  <c r="AR39" i="41" a="1"/>
  <c r="AR39" i="41" s="1"/>
  <c r="AU38" i="41" a="1"/>
  <c r="AU38" i="41" s="1"/>
  <c r="AN38" i="41" a="1"/>
  <c r="AN38" i="41" s="1"/>
  <c r="J38" i="41"/>
  <c r="AQ37" i="41" a="1"/>
  <c r="AQ37" i="41" s="1"/>
  <c r="AJ37" i="41" a="1"/>
  <c r="AJ37" i="41" s="1"/>
  <c r="AM36" i="41" a="1"/>
  <c r="AM36" i="41" s="1"/>
  <c r="AF36" i="41" a="1"/>
  <c r="AF36" i="41" s="1"/>
  <c r="AI35" i="41" a="1"/>
  <c r="AI35" i="41" s="1"/>
  <c r="AB35" i="41" a="1"/>
  <c r="AB35" i="41" s="1"/>
  <c r="BD34" i="41" a="1"/>
  <c r="BD34" i="41" s="1"/>
  <c r="AE34" i="41" a="1"/>
  <c r="AE34" i="41" s="1"/>
  <c r="BF33" i="41" a="1"/>
  <c r="BF33" i="41" s="1"/>
  <c r="BB33" i="41" a="1"/>
  <c r="BB33" i="41" s="1"/>
  <c r="AX33" i="41" a="1"/>
  <c r="AX33" i="41" s="1"/>
  <c r="AT33" i="41" a="1"/>
  <c r="AT33" i="41" s="1"/>
  <c r="AP33" i="41" a="1"/>
  <c r="AP33" i="41" s="1"/>
  <c r="AL33" i="41" a="1"/>
  <c r="AL33" i="41" s="1"/>
  <c r="AH33" i="41" a="1"/>
  <c r="AH33" i="41" s="1"/>
  <c r="AD33" i="41" a="1"/>
  <c r="AD33" i="41" s="1"/>
  <c r="BF32" i="41" a="1"/>
  <c r="BF32" i="41" s="1"/>
  <c r="BB32" i="41" a="1"/>
  <c r="BB32" i="41" s="1"/>
  <c r="AX32" i="41" a="1"/>
  <c r="AX32" i="41" s="1"/>
  <c r="AT32" i="41" a="1"/>
  <c r="AT32" i="41" s="1"/>
  <c r="AP32" i="41" a="1"/>
  <c r="AP32" i="41" s="1"/>
  <c r="AL32" i="41" a="1"/>
  <c r="AL32" i="41" s="1"/>
  <c r="AH32" i="41" a="1"/>
  <c r="AH32" i="41" s="1"/>
  <c r="AD32" i="41" a="1"/>
  <c r="AD32" i="41" s="1"/>
  <c r="BF31" i="41" a="1"/>
  <c r="BF31" i="41" s="1"/>
  <c r="BB31" i="41" a="1"/>
  <c r="BB31" i="41" s="1"/>
  <c r="AX31" i="41" a="1"/>
  <c r="AX31" i="41" s="1"/>
  <c r="AT31" i="41" a="1"/>
  <c r="AT31" i="41" s="1"/>
  <c r="AP31" i="41" a="1"/>
  <c r="AP31" i="41" s="1"/>
  <c r="AL31" i="41" a="1"/>
  <c r="AL31" i="41" s="1"/>
  <c r="AH31" i="41" a="1"/>
  <c r="AH31" i="41" s="1"/>
  <c r="AD31" i="41" a="1"/>
  <c r="AD31" i="41" s="1"/>
  <c r="BF30" i="41" a="1"/>
  <c r="BF30" i="41" s="1"/>
  <c r="BB30" i="41" a="1"/>
  <c r="BB30" i="41" s="1"/>
  <c r="AX30" i="41" a="1"/>
  <c r="AX30" i="41" s="1"/>
  <c r="AT30" i="41" a="1"/>
  <c r="AT30" i="41" s="1"/>
  <c r="AP30" i="41" a="1"/>
  <c r="AP30" i="41" s="1"/>
  <c r="AL30" i="41" a="1"/>
  <c r="AL30" i="41" s="1"/>
  <c r="AH30" i="41" a="1"/>
  <c r="AH30" i="41" s="1"/>
  <c r="AD30" i="41" a="1"/>
  <c r="AD30" i="41" s="1"/>
  <c r="BF29" i="41" a="1"/>
  <c r="BF29" i="41" s="1"/>
  <c r="BB29" i="41" a="1"/>
  <c r="BB29" i="41" s="1"/>
  <c r="AX29" i="41" a="1"/>
  <c r="AX29" i="41" s="1"/>
  <c r="AT29" i="41" a="1"/>
  <c r="AT29" i="41" s="1"/>
  <c r="AP29" i="41" a="1"/>
  <c r="AP29" i="41" s="1"/>
  <c r="AL29" i="41" a="1"/>
  <c r="AL29" i="41" s="1"/>
  <c r="AH29" i="41" a="1"/>
  <c r="AH29" i="41" s="1"/>
  <c r="AD29" i="41" a="1"/>
  <c r="AD29" i="41" s="1"/>
  <c r="BF28" i="41" a="1"/>
  <c r="BF28" i="41" s="1"/>
  <c r="BB28" i="41" a="1"/>
  <c r="BB28" i="41" s="1"/>
  <c r="AX28" i="41" a="1"/>
  <c r="AX28" i="41" s="1"/>
  <c r="AT28" i="41" a="1"/>
  <c r="AT28" i="41" s="1"/>
  <c r="AP28" i="41" a="1"/>
  <c r="AP28" i="41" s="1"/>
  <c r="AL28" i="41" a="1"/>
  <c r="AL28" i="41" s="1"/>
  <c r="AH28" i="41" a="1"/>
  <c r="AH28" i="41" s="1"/>
  <c r="AD28" i="41" a="1"/>
  <c r="AD28" i="41" s="1"/>
  <c r="BF27" i="41" a="1"/>
  <c r="BF27" i="41" s="1"/>
  <c r="BB27" i="41" a="1"/>
  <c r="BB27" i="41" s="1"/>
  <c r="AX27" i="41" a="1"/>
  <c r="AX27" i="41" s="1"/>
  <c r="AT27" i="41" a="1"/>
  <c r="AT27" i="41" s="1"/>
  <c r="AP27" i="41" a="1"/>
  <c r="AP27" i="41" s="1"/>
  <c r="AL27" i="41" a="1"/>
  <c r="AL27" i="41" s="1"/>
  <c r="AH27" i="41" a="1"/>
  <c r="AH27" i="41" s="1"/>
  <c r="AD27" i="41" a="1"/>
  <c r="AD27" i="41" s="1"/>
  <c r="BF26" i="41" a="1"/>
  <c r="BF26" i="41" s="1"/>
  <c r="BB26" i="41" a="1"/>
  <c r="BB26" i="41" s="1"/>
  <c r="AX26" i="41" a="1"/>
  <c r="AX26" i="41" s="1"/>
  <c r="AT26" i="41" a="1"/>
  <c r="AT26" i="41" s="1"/>
  <c r="AP26" i="41" a="1"/>
  <c r="AP26" i="41" s="1"/>
  <c r="AL26" i="41" a="1"/>
  <c r="AL26" i="41" s="1"/>
  <c r="AH26" i="41" a="1"/>
  <c r="AH26" i="41" s="1"/>
  <c r="AD26" i="41" a="1"/>
  <c r="AD26" i="41" s="1"/>
  <c r="BF25" i="41" a="1"/>
  <c r="BF25" i="41" s="1"/>
  <c r="BB25" i="41" a="1"/>
  <c r="BB25" i="41" s="1"/>
  <c r="AX25" i="41" a="1"/>
  <c r="AX25" i="41" s="1"/>
  <c r="AT25" i="41" a="1"/>
  <c r="AT25" i="41" s="1"/>
  <c r="AP25" i="41" a="1"/>
  <c r="AP25" i="41" s="1"/>
  <c r="AL25" i="41" a="1"/>
  <c r="AL25" i="41" s="1"/>
  <c r="AH25" i="41" a="1"/>
  <c r="AH25" i="41" s="1"/>
  <c r="AD25" i="41" a="1"/>
  <c r="AD25" i="41" s="1"/>
  <c r="BF24" i="41" a="1"/>
  <c r="BF24" i="41" s="1"/>
  <c r="BB24" i="41" a="1"/>
  <c r="BB24" i="41" s="1"/>
  <c r="AX24" i="41" a="1"/>
  <c r="AX24" i="41" s="1"/>
  <c r="AT24" i="41" a="1"/>
  <c r="AT24" i="41" s="1"/>
  <c r="AP24" i="41" a="1"/>
  <c r="AP24" i="41" s="1"/>
  <c r="AL24" i="41" a="1"/>
  <c r="AL24" i="41" s="1"/>
  <c r="AH24" i="41" a="1"/>
  <c r="AH24" i="41" s="1"/>
  <c r="AD24" i="41" a="1"/>
  <c r="AD24" i="41" s="1"/>
  <c r="BF73" i="41" a="1"/>
  <c r="BF73" i="41" s="1"/>
  <c r="BV73" i="41" s="1"/>
  <c r="BC68" i="41" a="1"/>
  <c r="BC68" i="41" s="1"/>
  <c r="BS68" i="41" s="1"/>
  <c r="BG65" i="41" a="1"/>
  <c r="BG65" i="41" s="1"/>
  <c r="BW65" i="41" s="1"/>
  <c r="AG59" i="41" a="1"/>
  <c r="AG59" i="41" s="1"/>
  <c r="AZ58" i="41" a="1"/>
  <c r="AZ58" i="41" s="1"/>
  <c r="BP58" i="41" s="1"/>
  <c r="AY57" i="41" a="1"/>
  <c r="AY57" i="41" s="1"/>
  <c r="BO57" i="41" s="1"/>
  <c r="J57" i="41"/>
  <c r="AE56" i="41" a="1"/>
  <c r="AE56" i="41" s="1"/>
  <c r="AY55" i="41" a="1"/>
  <c r="AY55" i="41" s="1"/>
  <c r="AW54" i="41" a="1"/>
  <c r="AW54" i="41" s="1"/>
  <c r="BM54" i="41" s="1"/>
  <c r="AP53" i="41" a="1"/>
  <c r="AP53" i="41" s="1"/>
  <c r="AY52" i="41" a="1"/>
  <c r="AY52" i="41" s="1"/>
  <c r="BO52" i="41" s="1"/>
  <c r="AO52" i="41" a="1"/>
  <c r="AO52" i="41" s="1"/>
  <c r="AE52" i="41" a="1"/>
  <c r="AE52" i="41" s="1"/>
  <c r="AO51" i="41" a="1"/>
  <c r="AO51" i="41" s="1"/>
  <c r="DE51" i="41" s="1"/>
  <c r="DU51" i="41" s="1"/>
  <c r="BF50" i="41" a="1"/>
  <c r="BF50" i="41" s="1"/>
  <c r="BV50" i="41" s="1"/>
  <c r="AL50" i="41" a="1"/>
  <c r="AL50" i="41" s="1"/>
  <c r="AU49" i="41" a="1"/>
  <c r="AU49" i="41" s="1"/>
  <c r="BK49" i="41" s="1"/>
  <c r="BF48" i="41" a="1"/>
  <c r="BF48" i="41" s="1"/>
  <c r="AF48" i="41" a="1"/>
  <c r="AF48" i="41" s="1"/>
  <c r="AE47" i="41" a="1"/>
  <c r="AE47" i="41" s="1"/>
  <c r="BG46" i="41" a="1"/>
  <c r="BG46" i="41" s="1"/>
  <c r="BW46" i="41" s="1"/>
  <c r="AZ46" i="41" a="1"/>
  <c r="AZ46" i="41" s="1"/>
  <c r="BC45" i="41" a="1"/>
  <c r="BC45" i="41" s="1"/>
  <c r="AV45" i="41" a="1"/>
  <c r="AV45" i="41" s="1"/>
  <c r="AY44" i="41" a="1"/>
  <c r="AY44" i="41" s="1"/>
  <c r="AR44" i="41" a="1"/>
  <c r="AR44" i="41" s="1"/>
  <c r="AU43" i="41" a="1"/>
  <c r="AU43" i="41" s="1"/>
  <c r="AN43" i="41" a="1"/>
  <c r="AN43" i="41" s="1"/>
  <c r="J43" i="41"/>
  <c r="AQ42" i="41" a="1"/>
  <c r="AQ42" i="41" s="1"/>
  <c r="AJ42" i="41" a="1"/>
  <c r="AJ42" i="41" s="1"/>
  <c r="AM41" i="41" a="1"/>
  <c r="AM41" i="41" s="1"/>
  <c r="AF41" i="41" a="1"/>
  <c r="AF41" i="41" s="1"/>
  <c r="AI40" i="41" a="1"/>
  <c r="AI40" i="41" s="1"/>
  <c r="AB40" i="41" a="1"/>
  <c r="AB40" i="41" s="1"/>
  <c r="BD39" i="41" a="1"/>
  <c r="BD39" i="41" s="1"/>
  <c r="AE39" i="41" a="1"/>
  <c r="AE39" i="41" s="1"/>
  <c r="BG38" i="41" a="1"/>
  <c r="BG38" i="41" s="1"/>
  <c r="AZ38" i="41" a="1"/>
  <c r="AZ38" i="41" s="1"/>
  <c r="BC37" i="41" a="1"/>
  <c r="BC37" i="41" s="1"/>
  <c r="AV37" i="41" a="1"/>
  <c r="AV37" i="41" s="1"/>
  <c r="BD73" i="41" a="1"/>
  <c r="BD73" i="41" s="1"/>
  <c r="BT73" i="41" s="1"/>
  <c r="AH71" i="41" a="1"/>
  <c r="AH71" i="41" s="1"/>
  <c r="BB68" i="41" a="1"/>
  <c r="BB68" i="41" s="1"/>
  <c r="BR68" i="41" s="1"/>
  <c r="BC65" i="41" a="1"/>
  <c r="BC65" i="41" s="1"/>
  <c r="BS65" i="41" s="1"/>
  <c r="AO63" i="41" a="1"/>
  <c r="AO63" i="41" s="1"/>
  <c r="BA61" i="41" a="1"/>
  <c r="BA61" i="41" s="1"/>
  <c r="AV58" i="41" a="1"/>
  <c r="AV58" i="41" s="1"/>
  <c r="BL58" i="41" s="1"/>
  <c r="AB58" i="41" a="1"/>
  <c r="AB58" i="41" s="1"/>
  <c r="AU56" i="41" a="1"/>
  <c r="AU56" i="41" s="1"/>
  <c r="AV55" i="41" a="1"/>
  <c r="AV55" i="41" s="1"/>
  <c r="AI55" i="41" a="1"/>
  <c r="AI55" i="41" s="1"/>
  <c r="AX53" i="41" a="1"/>
  <c r="AX53" i="41" s="1"/>
  <c r="BN53" i="41" s="1"/>
  <c r="AD53" i="41" a="1"/>
  <c r="AD53" i="41" s="1"/>
  <c r="CD53" i="41" s="1"/>
  <c r="BG52" i="41" a="1"/>
  <c r="BG52" i="41" s="1"/>
  <c r="BW52" i="41" s="1"/>
  <c r="AM52" i="41" a="1"/>
  <c r="AM52" i="41" s="1"/>
  <c r="AC52" i="41" a="1"/>
  <c r="AC52" i="41" s="1"/>
  <c r="BG51" i="41" a="1"/>
  <c r="BG51" i="41" s="1"/>
  <c r="AW51" i="41" a="1"/>
  <c r="AW51" i="41" s="1"/>
  <c r="BM51" i="41" s="1"/>
  <c r="AC51" i="41" a="1"/>
  <c r="AC51" i="41" s="1"/>
  <c r="AT50" i="41" a="1"/>
  <c r="AT50" i="41" s="1"/>
  <c r="BJ50" i="41" s="1"/>
  <c r="BF49" i="41" a="1"/>
  <c r="BF49" i="41" s="1"/>
  <c r="AI49" i="41" a="1"/>
  <c r="AI49" i="41" s="1"/>
  <c r="AV48" i="41" a="1"/>
  <c r="AV48" i="41" s="1"/>
  <c r="AO48" i="41" a="1"/>
  <c r="AO48" i="41" s="1"/>
  <c r="AE48" i="41" a="1"/>
  <c r="AE48" i="41" s="1"/>
  <c r="BG47" i="41" a="1"/>
  <c r="BG47" i="41" s="1"/>
  <c r="BW47" i="41" s="1"/>
  <c r="AY47" i="41" a="1"/>
  <c r="AY47" i="41" s="1"/>
  <c r="AS47" i="41" a="1"/>
  <c r="AS47" i="41" s="1"/>
  <c r="BI47" i="41" s="1"/>
  <c r="AK47" i="41" a="1"/>
  <c r="AK47" i="41" s="1"/>
  <c r="AM46" i="41" a="1"/>
  <c r="AM46" i="41" s="1"/>
  <c r="AF46" i="41" a="1"/>
  <c r="AF46" i="41" s="1"/>
  <c r="AI45" i="41" a="1"/>
  <c r="AI45" i="41" s="1"/>
  <c r="AB45" i="41" a="1"/>
  <c r="AB45" i="41" s="1"/>
  <c r="BD44" i="41" a="1"/>
  <c r="BD44" i="41" s="1"/>
  <c r="AE44" i="41" a="1"/>
  <c r="AE44" i="41" s="1"/>
  <c r="BG43" i="41" a="1"/>
  <c r="BG43" i="41" s="1"/>
  <c r="BW43" i="41" s="1"/>
  <c r="AZ43" i="41" a="1"/>
  <c r="AZ43" i="41" s="1"/>
  <c r="BC42" i="41" a="1"/>
  <c r="BC42" i="41" s="1"/>
  <c r="AV42" i="41" a="1"/>
  <c r="AV42" i="41" s="1"/>
  <c r="AY41" i="41" a="1"/>
  <c r="AY41" i="41" s="1"/>
  <c r="AR41" i="41" a="1"/>
  <c r="AR41" i="41" s="1"/>
  <c r="AU40" i="41" a="1"/>
  <c r="AU40" i="41" s="1"/>
  <c r="AN40" i="41" a="1"/>
  <c r="AN40" i="41" s="1"/>
  <c r="J40" i="41"/>
  <c r="BX40" i="41" s="1" a="1"/>
  <c r="BX40" i="41" s="1"/>
  <c r="AQ39" i="41" a="1"/>
  <c r="AQ39" i="41" s="1"/>
  <c r="AJ39" i="41" a="1"/>
  <c r="AJ39" i="41" s="1"/>
  <c r="AM38" i="41" a="1"/>
  <c r="AM38" i="41" s="1"/>
  <c r="AF38" i="41" a="1"/>
  <c r="AF38" i="41" s="1"/>
  <c r="AI37" i="41" a="1"/>
  <c r="AI37" i="41" s="1"/>
  <c r="AB37" i="41" a="1"/>
  <c r="AB37" i="41" s="1"/>
  <c r="BD36" i="41" a="1"/>
  <c r="BD36" i="41" s="1"/>
  <c r="AE36" i="41" a="1"/>
  <c r="AE36" i="41" s="1"/>
  <c r="BG35" i="41" a="1"/>
  <c r="BG35" i="41" s="1"/>
  <c r="AZ35" i="41" a="1"/>
  <c r="AZ35" i="41" s="1"/>
  <c r="BC34" i="41" a="1"/>
  <c r="BC34" i="41" s="1"/>
  <c r="AV34" i="41" a="1"/>
  <c r="AV34" i="41" s="1"/>
  <c r="BE33" i="41" a="1"/>
  <c r="BE33" i="41" s="1"/>
  <c r="BA33" i="41" a="1"/>
  <c r="BA33" i="41" s="1"/>
  <c r="AW33" i="41" a="1"/>
  <c r="AW33" i="41" s="1"/>
  <c r="AS33" i="41" a="1"/>
  <c r="AS33" i="41" s="1"/>
  <c r="AO33" i="41" a="1"/>
  <c r="AO33" i="41" s="1"/>
  <c r="AK33" i="41" a="1"/>
  <c r="AK33" i="41" s="1"/>
  <c r="AG33" i="41" a="1"/>
  <c r="AG33" i="41" s="1"/>
  <c r="AC33" i="41" a="1"/>
  <c r="AC33" i="41" s="1"/>
  <c r="BE32" i="41" a="1"/>
  <c r="BE32" i="41" s="1"/>
  <c r="BA32" i="41" a="1"/>
  <c r="BA32" i="41" s="1"/>
  <c r="AW32" i="41" a="1"/>
  <c r="AW32" i="41" s="1"/>
  <c r="AS32" i="41" a="1"/>
  <c r="AS32" i="41" s="1"/>
  <c r="AO32" i="41" a="1"/>
  <c r="AO32" i="41" s="1"/>
  <c r="AK32" i="41" a="1"/>
  <c r="AK32" i="41" s="1"/>
  <c r="AG32" i="41" a="1"/>
  <c r="AG32" i="41" s="1"/>
  <c r="AC32" i="41" a="1"/>
  <c r="AC32" i="41" s="1"/>
  <c r="BE31" i="41" a="1"/>
  <c r="BE31" i="41" s="1"/>
  <c r="BA31" i="41" a="1"/>
  <c r="BA31" i="41" s="1"/>
  <c r="AW31" i="41" a="1"/>
  <c r="AW31" i="41" s="1"/>
  <c r="AS31" i="41" a="1"/>
  <c r="AS31" i="41" s="1"/>
  <c r="AO31" i="41" a="1"/>
  <c r="AO31" i="41" s="1"/>
  <c r="AK31" i="41" a="1"/>
  <c r="AK31" i="41" s="1"/>
  <c r="AG31" i="41" a="1"/>
  <c r="AG31" i="41" s="1"/>
  <c r="AC31" i="41" a="1"/>
  <c r="AC31" i="41" s="1"/>
  <c r="BE30" i="41" a="1"/>
  <c r="BE30" i="41" s="1"/>
  <c r="BA30" i="41" a="1"/>
  <c r="BA30" i="41" s="1"/>
  <c r="AW30" i="41" a="1"/>
  <c r="AW30" i="41" s="1"/>
  <c r="AS30" i="41" a="1"/>
  <c r="AS30" i="41" s="1"/>
  <c r="AO30" i="41" a="1"/>
  <c r="AO30" i="41" s="1"/>
  <c r="AK30" i="41" a="1"/>
  <c r="AK30" i="41" s="1"/>
  <c r="AG30" i="41" a="1"/>
  <c r="AG30" i="41" s="1"/>
  <c r="AC30" i="41" a="1"/>
  <c r="AC30" i="41" s="1"/>
  <c r="BE29" i="41" a="1"/>
  <c r="BE29" i="41" s="1"/>
  <c r="BA29" i="41" a="1"/>
  <c r="BA29" i="41" s="1"/>
  <c r="AW29" i="41" a="1"/>
  <c r="AW29" i="41" s="1"/>
  <c r="AS29" i="41" a="1"/>
  <c r="AS29" i="41" s="1"/>
  <c r="AO29" i="41" a="1"/>
  <c r="AO29" i="41" s="1"/>
  <c r="AK29" i="41" a="1"/>
  <c r="AK29" i="41" s="1"/>
  <c r="AG29" i="41" a="1"/>
  <c r="AG29" i="41" s="1"/>
  <c r="AC29" i="41" a="1"/>
  <c r="AC29" i="41" s="1"/>
  <c r="BE28" i="41" a="1"/>
  <c r="BE28" i="41" s="1"/>
  <c r="BA28" i="41" a="1"/>
  <c r="BA28" i="41" s="1"/>
  <c r="AW28" i="41" a="1"/>
  <c r="AW28" i="41" s="1"/>
  <c r="AS28" i="41" a="1"/>
  <c r="AS28" i="41" s="1"/>
  <c r="AO28" i="41" a="1"/>
  <c r="AO28" i="41" s="1"/>
  <c r="AK28" i="41" a="1"/>
  <c r="AK28" i="41" s="1"/>
  <c r="AG28" i="41" a="1"/>
  <c r="AG28" i="41" s="1"/>
  <c r="AC28" i="41" a="1"/>
  <c r="AC28" i="41" s="1"/>
  <c r="BE27" i="41" a="1"/>
  <c r="BE27" i="41" s="1"/>
  <c r="BA27" i="41" a="1"/>
  <c r="BA27" i="41" s="1"/>
  <c r="AW27" i="41" a="1"/>
  <c r="AW27" i="41" s="1"/>
  <c r="AS27" i="41" a="1"/>
  <c r="AS27" i="41" s="1"/>
  <c r="AO27" i="41" a="1"/>
  <c r="AO27" i="41" s="1"/>
  <c r="AK27" i="41" a="1"/>
  <c r="AK27" i="41" s="1"/>
  <c r="AG27" i="41" a="1"/>
  <c r="AG27" i="41" s="1"/>
  <c r="AC27" i="41" a="1"/>
  <c r="AC27" i="41" s="1"/>
  <c r="BE26" i="41" a="1"/>
  <c r="BE26" i="41" s="1"/>
  <c r="BA26" i="41" a="1"/>
  <c r="BA26" i="41" s="1"/>
  <c r="AW26" i="41" a="1"/>
  <c r="AW26" i="41" s="1"/>
  <c r="AS26" i="41" a="1"/>
  <c r="AS26" i="41" s="1"/>
  <c r="AO26" i="41" a="1"/>
  <c r="AO26" i="41" s="1"/>
  <c r="AK26" i="41" a="1"/>
  <c r="AK26" i="41" s="1"/>
  <c r="AG26" i="41" a="1"/>
  <c r="AG26" i="41" s="1"/>
  <c r="AC26" i="41" a="1"/>
  <c r="AC26" i="41" s="1"/>
  <c r="AR58" i="41" a="1"/>
  <c r="AR58" i="41" s="1"/>
  <c r="BH58" i="41" s="1"/>
  <c r="AR56" i="41" a="1"/>
  <c r="AR56" i="41" s="1"/>
  <c r="BH56" i="41" s="1"/>
  <c r="BF55" i="41" a="1"/>
  <c r="BF55" i="41" s="1"/>
  <c r="AO54" i="41" a="1"/>
  <c r="AO54" i="41" s="1"/>
  <c r="AW53" i="41" a="1"/>
  <c r="AW53" i="41" s="1"/>
  <c r="AG53" i="41" a="1"/>
  <c r="AG53" i="41" s="1"/>
  <c r="AK51" i="41" a="1"/>
  <c r="AK51" i="41" s="1"/>
  <c r="AG50" i="41" a="1"/>
  <c r="AG50" i="41" s="1"/>
  <c r="AT49" i="41" a="1"/>
  <c r="AT49" i="41" s="1"/>
  <c r="BJ49" i="41" s="1"/>
  <c r="AG49" i="41" a="1"/>
  <c r="AG49" i="41" s="1"/>
  <c r="AI48" i="41" a="1"/>
  <c r="AI48" i="41" s="1"/>
  <c r="BC47" i="41" a="1"/>
  <c r="BC47" i="41" s="1"/>
  <c r="BS47" i="41" s="1"/>
  <c r="AP47" i="41" a="1"/>
  <c r="AP47" i="41" s="1"/>
  <c r="AY45" i="41" a="1"/>
  <c r="AY45" i="41" s="1"/>
  <c r="BO45" i="41" s="1"/>
  <c r="AE45" i="41" a="1"/>
  <c r="AE45" i="41" s="1"/>
  <c r="AV44" i="41" a="1"/>
  <c r="AV44" i="41" s="1"/>
  <c r="AB44" i="41" a="1"/>
  <c r="AB44" i="41" s="1"/>
  <c r="CR44" i="41" s="1"/>
  <c r="DH44" i="41" s="1"/>
  <c r="AV43" i="41" a="1"/>
  <c r="AV43" i="41" s="1"/>
  <c r="AU42" i="41" a="1"/>
  <c r="AU42" i="41" s="1"/>
  <c r="AU41" i="41" a="1"/>
  <c r="AU41" i="41" s="1"/>
  <c r="BD40" i="41" a="1"/>
  <c r="BD40" i="41" s="1"/>
  <c r="BT40" i="41" s="1"/>
  <c r="AJ40" i="41" a="1"/>
  <c r="AJ40" i="41" s="1"/>
  <c r="AQ38" i="41" a="1"/>
  <c r="AQ38" i="41" s="1"/>
  <c r="AZ37" i="41" a="1"/>
  <c r="AZ37" i="41" s="1"/>
  <c r="BP37" i="41" s="1"/>
  <c r="AF37" i="41" a="1"/>
  <c r="AF37" i="41" s="1"/>
  <c r="AV36" i="41" a="1"/>
  <c r="AV36" i="41" s="1"/>
  <c r="BL36" i="41" s="1"/>
  <c r="AN36" i="41" a="1"/>
  <c r="AN36" i="41" s="1"/>
  <c r="AN35" i="41" a="1"/>
  <c r="AN35" i="41" s="1"/>
  <c r="BG34" i="41" a="1"/>
  <c r="BG34" i="41" s="1"/>
  <c r="AY34" i="41" a="1"/>
  <c r="AY34" i="41" s="1"/>
  <c r="J30" i="41"/>
  <c r="J26" i="41"/>
  <c r="BC25" i="41" a="1"/>
  <c r="BC25" i="41" s="1"/>
  <c r="AO25" i="41" a="1"/>
  <c r="AO25" i="41" s="1"/>
  <c r="AF25" i="41" a="1"/>
  <c r="AF25" i="41" s="1"/>
  <c r="J25" i="41"/>
  <c r="AY24" i="41" a="1"/>
  <c r="AY24" i="41" s="1"/>
  <c r="AK24" i="41" a="1"/>
  <c r="AK24" i="41" s="1"/>
  <c r="AB24" i="41" a="1"/>
  <c r="AB24" i="41" s="1"/>
  <c r="BG72" i="41" a="1"/>
  <c r="BG72" i="41" s="1"/>
  <c r="BW72" i="41" s="1"/>
  <c r="BD69" i="41" a="1"/>
  <c r="BD69" i="41" s="1"/>
  <c r="BT69" i="41" s="1"/>
  <c r="AY67" i="41" a="1"/>
  <c r="AY67" i="41" s="1"/>
  <c r="BO67" i="41" s="1"/>
  <c r="BB65" i="41" a="1"/>
  <c r="BB65" i="41" s="1"/>
  <c r="BR65" i="41" s="1"/>
  <c r="AU64" i="41" a="1"/>
  <c r="AU64" i="41" s="1"/>
  <c r="BK64" i="41" s="1"/>
  <c r="AG63" i="41" a="1"/>
  <c r="AG63" i="41" s="1"/>
  <c r="AO62" i="41" a="1"/>
  <c r="AO62" i="41" s="1"/>
  <c r="AN58" i="41" a="1"/>
  <c r="AN58" i="41" s="1"/>
  <c r="CN58" i="41" s="1"/>
  <c r="AN57" i="41" a="1"/>
  <c r="AN57" i="41" s="1"/>
  <c r="AF55" i="41" a="1"/>
  <c r="AF55" i="41" s="1"/>
  <c r="BE54" i="41" a="1"/>
  <c r="BE54" i="41" s="1"/>
  <c r="BF52" i="41" a="1"/>
  <c r="BF52" i="41" s="1"/>
  <c r="BV52" i="41" s="1"/>
  <c r="AS52" i="41" a="1"/>
  <c r="AS52" i="41" s="1"/>
  <c r="BI52" i="41" s="1"/>
  <c r="BB51" i="41" a="1"/>
  <c r="BB51" i="41" s="1"/>
  <c r="BR51" i="41" s="1"/>
  <c r="AI51" i="41" a="1"/>
  <c r="AI51" i="41" s="1"/>
  <c r="AE50" i="41" a="1"/>
  <c r="AE50" i="41" s="1"/>
  <c r="AT48" i="41" a="1"/>
  <c r="AT48" i="41" s="1"/>
  <c r="BG45" i="41" a="1"/>
  <c r="BG45" i="41" s="1"/>
  <c r="BW45" i="41" s="1"/>
  <c r="AM45" i="41" a="1"/>
  <c r="AM45" i="41" s="1"/>
  <c r="J45" i="41"/>
  <c r="BG44" i="41" a="1"/>
  <c r="BG44" i="41" s="1"/>
  <c r="AJ44" i="41" a="1"/>
  <c r="AJ44" i="41" s="1"/>
  <c r="J44" i="41"/>
  <c r="BD43" i="41" a="1"/>
  <c r="BD43" i="41" s="1"/>
  <c r="BT43" i="41" s="1"/>
  <c r="AJ43" i="41" a="1"/>
  <c r="AJ43" i="41" s="1"/>
  <c r="AI42" i="41" a="1"/>
  <c r="AI42" i="41" s="1"/>
  <c r="BC41" i="41" a="1"/>
  <c r="BC41" i="41" s="1"/>
  <c r="BS41" i="41" s="1"/>
  <c r="AI41" i="41" a="1"/>
  <c r="AI41" i="41" s="1"/>
  <c r="AR40" i="41" a="1"/>
  <c r="AR40" i="41" s="1"/>
  <c r="BH40" i="41" s="1"/>
  <c r="AY38" i="41" a="1"/>
  <c r="AY38" i="41" s="1"/>
  <c r="AE38" i="41" a="1"/>
  <c r="AE38" i="41" s="1"/>
  <c r="AN37" i="41" a="1"/>
  <c r="AN37" i="41" s="1"/>
  <c r="BD35" i="41" a="1"/>
  <c r="BD35" i="41" s="1"/>
  <c r="AV35" i="41" a="1"/>
  <c r="AV35" i="41" s="1"/>
  <c r="AM35" i="41" a="1"/>
  <c r="AM35" i="41" s="1"/>
  <c r="AE35" i="41" a="1"/>
  <c r="AE35" i="41" s="1"/>
  <c r="AN34" i="41" a="1"/>
  <c r="AN34" i="41" s="1"/>
  <c r="AF34" i="41" a="1"/>
  <c r="AF34" i="41" s="1"/>
  <c r="BC33" i="41" a="1"/>
  <c r="BC33" i="41" s="1"/>
  <c r="BS33" i="41" s="1"/>
  <c r="AR33" i="41" a="1"/>
  <c r="AR33" i="41" s="1"/>
  <c r="AM33" i="41" a="1"/>
  <c r="AM33" i="41" s="1"/>
  <c r="AB33" i="41" a="1"/>
  <c r="AB33" i="41" s="1"/>
  <c r="BD32" i="41" a="1"/>
  <c r="BD32" i="41" s="1"/>
  <c r="AY32" i="41" a="1"/>
  <c r="AY32" i="41" s="1"/>
  <c r="AN32" i="41" a="1"/>
  <c r="AN32" i="41" s="1"/>
  <c r="AI32" i="41" a="1"/>
  <c r="AI32" i="41" s="1"/>
  <c r="AZ31" i="41" a="1"/>
  <c r="AZ31" i="41" s="1"/>
  <c r="BP31" i="41" s="1"/>
  <c r="AU31" i="41" a="1"/>
  <c r="AU31" i="41" s="1"/>
  <c r="AJ31" i="41" a="1"/>
  <c r="AJ31" i="41" s="1"/>
  <c r="AE31" i="41" a="1"/>
  <c r="AE31" i="41" s="1"/>
  <c r="BG30" i="41" a="1"/>
  <c r="BG30" i="41" s="1"/>
  <c r="AV30" i="41" a="1"/>
  <c r="AV30" i="41" s="1"/>
  <c r="AQ30" i="41" a="1"/>
  <c r="AQ30" i="41" s="1"/>
  <c r="AF30" i="41" a="1"/>
  <c r="AF30" i="41" s="1"/>
  <c r="BC29" i="41" a="1"/>
  <c r="BC29" i="41" s="1"/>
  <c r="BS29" i="41" s="1"/>
  <c r="AR29" i="41" a="1"/>
  <c r="AR29" i="41" s="1"/>
  <c r="AM29" i="41" a="1"/>
  <c r="AM29" i="41" s="1"/>
  <c r="AB29" i="41" a="1"/>
  <c r="AB29" i="41" s="1"/>
  <c r="BD28" i="41" a="1"/>
  <c r="BD28" i="41" s="1"/>
  <c r="AY28" i="41" a="1"/>
  <c r="AY28" i="41" s="1"/>
  <c r="AN28" i="41" a="1"/>
  <c r="AN28" i="41" s="1"/>
  <c r="AI28" i="41" a="1"/>
  <c r="AI28" i="41" s="1"/>
  <c r="AZ27" i="41" a="1"/>
  <c r="AZ27" i="41" s="1"/>
  <c r="BP27" i="41" s="1"/>
  <c r="AU27" i="41" a="1"/>
  <c r="AU27" i="41" s="1"/>
  <c r="AJ27" i="41" a="1"/>
  <c r="AJ27" i="41" s="1"/>
  <c r="AE27" i="41" a="1"/>
  <c r="AE27" i="41" s="1"/>
  <c r="BG26" i="41" a="1"/>
  <c r="BG26" i="41" s="1"/>
  <c r="AV26" i="41" a="1"/>
  <c r="AV26" i="41" s="1"/>
  <c r="AQ26" i="41" a="1"/>
  <c r="AQ26" i="41" s="1"/>
  <c r="AF26" i="41" a="1"/>
  <c r="AF26" i="41" s="1"/>
  <c r="AL69" i="41" a="1"/>
  <c r="AL69" i="41" s="1"/>
  <c r="AX67" i="41" a="1"/>
  <c r="AX67" i="41" s="1"/>
  <c r="BN67" i="41" s="1"/>
  <c r="AC64" i="41" a="1"/>
  <c r="AC64" i="41" s="1"/>
  <c r="AK61" i="41" a="1"/>
  <c r="AK61" i="41" s="1"/>
  <c r="AJ57" i="41" a="1"/>
  <c r="AJ57" i="41" s="1"/>
  <c r="AJ56" i="41" a="1"/>
  <c r="AJ56" i="41" s="1"/>
  <c r="BC54" i="41" a="1"/>
  <c r="BC54" i="41" s="1"/>
  <c r="BS54" i="41" s="1"/>
  <c r="AI54" i="41" a="1"/>
  <c r="AI54" i="41" s="1"/>
  <c r="BG53" i="41" a="1"/>
  <c r="BG53" i="41" s="1"/>
  <c r="AS53" i="41" a="1"/>
  <c r="AS53" i="41" s="1"/>
  <c r="BI53" i="41" s="1"/>
  <c r="AS50" i="41" a="1"/>
  <c r="AS50" i="41" s="1"/>
  <c r="BI50" i="41" s="1"/>
  <c r="AP49" i="41" a="1"/>
  <c r="AP49" i="41" s="1"/>
  <c r="BE48" i="41" a="1"/>
  <c r="BE48" i="41" s="1"/>
  <c r="BU48" i="41" s="1"/>
  <c r="AD48" i="41" a="1"/>
  <c r="AD48" i="41" s="1"/>
  <c r="AO47" i="41" a="1"/>
  <c r="AO47" i="41" s="1"/>
  <c r="AB47" i="41" a="1"/>
  <c r="AB47" i="41" s="1"/>
  <c r="AV46" i="41" a="1"/>
  <c r="AV46" i="41" s="1"/>
  <c r="BL46" i="41" s="1"/>
  <c r="AB46" i="41" a="1"/>
  <c r="AB46" i="41" s="1"/>
  <c r="AU45" i="41" a="1"/>
  <c r="AU45" i="41" s="1"/>
  <c r="BK45" i="41" s="1"/>
  <c r="AU44" i="41" a="1"/>
  <c r="AU44" i="41" s="1"/>
  <c r="BK44" i="41" s="1"/>
  <c r="AR43" i="41" a="1"/>
  <c r="AR43" i="41" s="1"/>
  <c r="BH43" i="41" s="1"/>
  <c r="AQ41" i="41" a="1"/>
  <c r="AQ41" i="41" s="1"/>
  <c r="AZ40" i="41" a="1"/>
  <c r="AZ40" i="41" s="1"/>
  <c r="AF40" i="41" a="1"/>
  <c r="AF40" i="41" s="1"/>
  <c r="AZ39" i="41" a="1"/>
  <c r="AZ39" i="41" s="1"/>
  <c r="BP39" i="41" s="1"/>
  <c r="AF39" i="41" a="1"/>
  <c r="AF39" i="41" s="1"/>
  <c r="AY37" i="41" a="1"/>
  <c r="AY37" i="41" s="1"/>
  <c r="AE37" i="41" a="1"/>
  <c r="AE37" i="41" s="1"/>
  <c r="BC36" i="41" a="1"/>
  <c r="BC36" i="41" s="1"/>
  <c r="BS36" i="41" s="1"/>
  <c r="AU36" i="41" a="1"/>
  <c r="AU36" i="41" s="1"/>
  <c r="AU35" i="41" a="1"/>
  <c r="AU35" i="41" s="1"/>
  <c r="J33" i="41"/>
  <c r="BX33" i="41" s="1" a="1"/>
  <c r="BX33" i="41" s="1"/>
  <c r="J29" i="41"/>
  <c r="BX29" i="41" s="1" a="1"/>
  <c r="BX29" i="41" s="1"/>
  <c r="AJ86" i="41" a="1"/>
  <c r="AJ86" i="41" s="1"/>
  <c r="AE79" i="41" a="1"/>
  <c r="AE79" i="41" s="1"/>
  <c r="J63" i="41"/>
  <c r="BA59" i="41" a="1"/>
  <c r="BA59" i="41" s="1"/>
  <c r="BQ59" i="41" s="1"/>
  <c r="AM58" i="41" a="1"/>
  <c r="AM58" i="41" s="1"/>
  <c r="AF56" i="41" a="1"/>
  <c r="AF56" i="41" s="1"/>
  <c r="AZ55" i="41" a="1"/>
  <c r="AZ55" i="41" s="1"/>
  <c r="BP55" i="41" s="1"/>
  <c r="AE55" i="41" a="1"/>
  <c r="AE55" i="41" s="1"/>
  <c r="BB54" i="41" a="1"/>
  <c r="BB54" i="41" s="1"/>
  <c r="BR54" i="41" s="1"/>
  <c r="AH54" i="41" a="1"/>
  <c r="AH54" i="41" s="1"/>
  <c r="CX54" i="41" s="1"/>
  <c r="DN54" i="41" s="1"/>
  <c r="BF53" i="41" a="1"/>
  <c r="BF53" i="41" s="1"/>
  <c r="BV53" i="41" s="1"/>
  <c r="AQ53" i="41" a="1"/>
  <c r="AQ53" i="41" s="1"/>
  <c r="BB52" i="41" a="1"/>
  <c r="BB52" i="41" s="1"/>
  <c r="AL52" i="41" a="1"/>
  <c r="AL52" i="41" s="1"/>
  <c r="AU51" i="41" a="1"/>
  <c r="AU51" i="41" s="1"/>
  <c r="BK51" i="41" s="1"/>
  <c r="AH51" i="41" a="1"/>
  <c r="AH51" i="41" s="1"/>
  <c r="AQ50" i="41" a="1"/>
  <c r="AQ50" i="41" s="1"/>
  <c r="BD48" i="41" a="1"/>
  <c r="BD48" i="41" s="1"/>
  <c r="AX47" i="41" a="1"/>
  <c r="AX47" i="41" s="1"/>
  <c r="BN47" i="41" s="1"/>
  <c r="J47" i="41"/>
  <c r="BD46" i="41" a="1"/>
  <c r="BD46" i="41" s="1"/>
  <c r="BT46" i="41" s="1"/>
  <c r="AJ46" i="41" a="1"/>
  <c r="AJ46" i="41" s="1"/>
  <c r="BC44" i="41" a="1"/>
  <c r="BC44" i="41" s="1"/>
  <c r="BS44" i="41" s="1"/>
  <c r="AI44" i="41" a="1"/>
  <c r="AI44" i="41" s="1"/>
  <c r="BC43" i="41" a="1"/>
  <c r="BC43" i="41" s="1"/>
  <c r="BS43" i="41" s="1"/>
  <c r="AF43" i="41" a="1"/>
  <c r="AF43" i="41" s="1"/>
  <c r="AR42" i="41" a="1"/>
  <c r="AR42" i="41" s="1"/>
  <c r="AE41" i="41" a="1"/>
  <c r="AE41" i="41" s="1"/>
  <c r="AQ40" i="41" a="1"/>
  <c r="AQ40" i="41" s="1"/>
  <c r="AN39" i="41" a="1"/>
  <c r="AN39" i="41" s="1"/>
  <c r="BG37" i="41" a="1"/>
  <c r="BG37" i="41" s="1"/>
  <c r="BW37" i="41" s="1"/>
  <c r="AM37" i="41" a="1"/>
  <c r="AM37" i="41" s="1"/>
  <c r="J37" i="41"/>
  <c r="AJ36" i="41" a="1"/>
  <c r="AJ36" i="41" s="1"/>
  <c r="AB36" i="41" a="1"/>
  <c r="AB36" i="41" s="1"/>
  <c r="BC35" i="41" a="1"/>
  <c r="BC35" i="41" s="1"/>
  <c r="BS35" i="41" s="1"/>
  <c r="AU34" i="41" a="1"/>
  <c r="AU34" i="41" s="1"/>
  <c r="BK34" i="41" s="1"/>
  <c r="AM34" i="41" a="1"/>
  <c r="AM34" i="41" s="1"/>
  <c r="BG33" i="41" a="1"/>
  <c r="BG33" i="41" s="1"/>
  <c r="AV33" i="41" a="1"/>
  <c r="AV33" i="41" s="1"/>
  <c r="BL33" i="41" s="1"/>
  <c r="AQ33" i="41" a="1"/>
  <c r="AQ33" i="41" s="1"/>
  <c r="AF33" i="41" a="1"/>
  <c r="AF33" i="41" s="1"/>
  <c r="BC32" i="41" a="1"/>
  <c r="BC32" i="41" s="1"/>
  <c r="AR32" i="41" a="1"/>
  <c r="AR32" i="41" s="1"/>
  <c r="AM32" i="41" a="1"/>
  <c r="AM32" i="41" s="1"/>
  <c r="AB32" i="41" a="1"/>
  <c r="AB32" i="41" s="1"/>
  <c r="AV64" i="41" a="1"/>
  <c r="AV64" i="41" s="1"/>
  <c r="BL64" i="41" s="1"/>
  <c r="J61" i="41"/>
  <c r="AQ55" i="41" a="1"/>
  <c r="AQ55" i="41" s="1"/>
  <c r="AY49" i="41" a="1"/>
  <c r="AY49" i="41" s="1"/>
  <c r="AZ48" i="41" a="1"/>
  <c r="AZ48" i="41" s="1"/>
  <c r="BF47" i="41" a="1"/>
  <c r="BF47" i="41" s="1"/>
  <c r="BV47" i="41" s="1"/>
  <c r="AI47" i="41" a="1"/>
  <c r="AI47" i="41" s="1"/>
  <c r="AN41" i="41" a="1"/>
  <c r="AN41" i="41" s="1"/>
  <c r="AR36" i="41" a="1"/>
  <c r="AR36" i="41" s="1"/>
  <c r="BH36" i="41" s="1"/>
  <c r="J36" i="41"/>
  <c r="BX36" i="41" s="1" a="1"/>
  <c r="BX36" i="41" s="1"/>
  <c r="AJ35" i="41" a="1"/>
  <c r="AJ35" i="41" s="1"/>
  <c r="AB34" i="41" a="1"/>
  <c r="AB34" i="41" s="1"/>
  <c r="AZ32" i="41" a="1"/>
  <c r="AZ32" i="41" s="1"/>
  <c r="BP32" i="41" s="1"/>
  <c r="AE32" i="41" a="1"/>
  <c r="AE32" i="41" s="1"/>
  <c r="BC31" i="41" a="1"/>
  <c r="BC31" i="41" s="1"/>
  <c r="AM30" i="41" a="1"/>
  <c r="AM30" i="41" s="1"/>
  <c r="AN29" i="41" a="1"/>
  <c r="AN29" i="41" s="1"/>
  <c r="AE29" i="41" a="1"/>
  <c r="AE29" i="41" s="1"/>
  <c r="AV28" i="41" a="1"/>
  <c r="AV28" i="41" s="1"/>
  <c r="BL28" i="41" s="1"/>
  <c r="AM28" i="41" a="1"/>
  <c r="AM28" i="41" s="1"/>
  <c r="BC27" i="41" a="1"/>
  <c r="BC27" i="41" s="1"/>
  <c r="AV27" i="41" a="1"/>
  <c r="AV27" i="41" s="1"/>
  <c r="AN27" i="41" a="1"/>
  <c r="AN27" i="41" s="1"/>
  <c r="AY26" i="41" a="1"/>
  <c r="AY26" i="41" s="1"/>
  <c r="AR26" i="41" a="1"/>
  <c r="AR26" i="41" s="1"/>
  <c r="AJ26" i="41" a="1"/>
  <c r="AJ26" i="41" s="1"/>
  <c r="CZ26" i="41" s="1"/>
  <c r="DP26" i="41" s="1"/>
  <c r="BE25" i="41" a="1"/>
  <c r="BE25" i="41" s="1"/>
  <c r="AZ25" i="41" a="1"/>
  <c r="AZ25" i="41" s="1"/>
  <c r="AU25" i="41" a="1"/>
  <c r="AU25" i="41" s="1"/>
  <c r="AJ25" i="41" a="1"/>
  <c r="AJ25" i="41" s="1"/>
  <c r="AE25" i="41" a="1"/>
  <c r="AE25" i="41" s="1"/>
  <c r="AW24" i="41" a="1"/>
  <c r="AW24" i="41" s="1"/>
  <c r="AR24" i="41" a="1"/>
  <c r="AR24" i="41" s="1"/>
  <c r="BH24" i="41" s="1"/>
  <c r="AM24" i="41" a="1"/>
  <c r="AM24" i="41" s="1"/>
  <c r="BD23" i="41" a="1"/>
  <c r="BD23" i="41" s="1"/>
  <c r="AZ23" i="41" a="1"/>
  <c r="AZ23" i="41" s="1"/>
  <c r="AV23" i="41" a="1"/>
  <c r="AV23" i="41" s="1"/>
  <c r="AR23" i="41" a="1"/>
  <c r="AR23" i="41" s="1"/>
  <c r="AN23" i="41" a="1"/>
  <c r="AN23" i="41" s="1"/>
  <c r="AJ23" i="41" a="1"/>
  <c r="AJ23" i="41" s="1"/>
  <c r="AF23" i="41" a="1"/>
  <c r="AF23" i="41" s="1"/>
  <c r="AB23" i="41" a="1"/>
  <c r="AB23" i="41" s="1"/>
  <c r="BD22" i="41" a="1"/>
  <c r="BD22" i="41" s="1"/>
  <c r="AZ22" i="41" a="1"/>
  <c r="AZ22" i="41" s="1"/>
  <c r="AV22" i="41" a="1"/>
  <c r="AV22" i="41" s="1"/>
  <c r="AR22" i="41" a="1"/>
  <c r="AR22" i="41" s="1"/>
  <c r="AN22" i="41" a="1"/>
  <c r="AN22" i="41" s="1"/>
  <c r="AJ22" i="41" a="1"/>
  <c r="AJ22" i="41" s="1"/>
  <c r="AF22" i="41" a="1"/>
  <c r="AF22" i="41" s="1"/>
  <c r="CV22" i="41" s="1"/>
  <c r="DL22" i="41" s="1"/>
  <c r="AB22" i="41" a="1"/>
  <c r="AB22" i="41" s="1"/>
  <c r="BD21" i="41" a="1"/>
  <c r="BD21" i="41" s="1"/>
  <c r="AZ21" i="41" a="1"/>
  <c r="AZ21" i="41" s="1"/>
  <c r="AV21" i="41" a="1"/>
  <c r="AV21" i="41" s="1"/>
  <c r="AR21" i="41" a="1"/>
  <c r="AR21" i="41" s="1"/>
  <c r="AN21" i="41" a="1"/>
  <c r="AN21" i="41" s="1"/>
  <c r="AJ21" i="41" a="1"/>
  <c r="AJ21" i="41" s="1"/>
  <c r="AF21" i="41" a="1"/>
  <c r="AF21" i="41" s="1"/>
  <c r="AB21" i="41" a="1"/>
  <c r="AB21" i="41" s="1"/>
  <c r="BD20" i="41" a="1"/>
  <c r="BD20" i="41" s="1"/>
  <c r="AZ20" i="41" a="1"/>
  <c r="AZ20" i="41" s="1"/>
  <c r="AV20" i="41" a="1"/>
  <c r="AV20" i="41" s="1"/>
  <c r="AR20" i="41" a="1"/>
  <c r="AR20" i="41" s="1"/>
  <c r="AN20" i="41" a="1"/>
  <c r="AN20" i="41" s="1"/>
  <c r="AJ20" i="41" a="1"/>
  <c r="AJ20" i="41" s="1"/>
  <c r="AF20" i="41" a="1"/>
  <c r="AF20" i="41" s="1"/>
  <c r="AB20" i="41" a="1"/>
  <c r="AB20" i="41" s="1"/>
  <c r="BD19" i="41" a="1"/>
  <c r="BD19" i="41" s="1"/>
  <c r="AZ19" i="41" a="1"/>
  <c r="AZ19" i="41" s="1"/>
  <c r="AV19" i="41" a="1"/>
  <c r="AV19" i="41" s="1"/>
  <c r="AR19" i="41" a="1"/>
  <c r="AR19" i="41" s="1"/>
  <c r="AN19" i="41" a="1"/>
  <c r="AN19" i="41" s="1"/>
  <c r="AJ19" i="41" a="1"/>
  <c r="AJ19" i="41" s="1"/>
  <c r="AF19" i="41" a="1"/>
  <c r="AF19" i="41" s="1"/>
  <c r="CF19" i="41" s="1"/>
  <c r="AB19" i="41" a="1"/>
  <c r="AB19" i="41" s="1"/>
  <c r="BD18" i="41" a="1"/>
  <c r="BD18" i="41" s="1"/>
  <c r="AZ18" i="41" a="1"/>
  <c r="AZ18" i="41" s="1"/>
  <c r="AV18" i="41" a="1"/>
  <c r="AV18" i="41" s="1"/>
  <c r="AR18" i="41" a="1"/>
  <c r="AR18" i="41" s="1"/>
  <c r="AN18" i="41" a="1"/>
  <c r="AN18" i="41" s="1"/>
  <c r="AJ18" i="41" a="1"/>
  <c r="AJ18" i="41" s="1"/>
  <c r="AF18" i="41" a="1"/>
  <c r="AF18" i="41" s="1"/>
  <c r="AB18" i="41" a="1"/>
  <c r="AB18" i="41" s="1"/>
  <c r="AP55" i="41" a="1"/>
  <c r="AP55" i="41" s="1"/>
  <c r="J54" i="41"/>
  <c r="BC53" i="41" a="1"/>
  <c r="BC53" i="41" s="1"/>
  <c r="BS53" i="41" s="1"/>
  <c r="AU52" i="41" a="1"/>
  <c r="AU52" i="41" s="1"/>
  <c r="BK52" i="41" s="1"/>
  <c r="AQ51" i="41" a="1"/>
  <c r="AQ51" i="41" s="1"/>
  <c r="AM50" i="41" a="1"/>
  <c r="AM50" i="41" s="1"/>
  <c r="BS50" i="41" s="1"/>
  <c r="AO49" i="41" a="1"/>
  <c r="AO49" i="41" s="1"/>
  <c r="DE49" i="41" s="1"/>
  <c r="DU49" i="41" s="1"/>
  <c r="AU48" i="41" a="1"/>
  <c r="AU48" i="41" s="1"/>
  <c r="BK48" i="41" s="1"/>
  <c r="BD47" i="41" a="1"/>
  <c r="BD47" i="41" s="1"/>
  <c r="BT47" i="41" s="1"/>
  <c r="AG47" i="41" a="1"/>
  <c r="AG47" i="41" s="1"/>
  <c r="AY46" i="41" a="1"/>
  <c r="AY46" i="41" s="1"/>
  <c r="AE46" i="41" a="1"/>
  <c r="AE46" i="41" s="1"/>
  <c r="AZ45" i="41" a="1"/>
  <c r="AZ45" i="41" s="1"/>
  <c r="BP45" i="41" s="1"/>
  <c r="AF45" i="41" a="1"/>
  <c r="AF45" i="41" s="1"/>
  <c r="BG42" i="41" a="1"/>
  <c r="BG42" i="41" s="1"/>
  <c r="AM42" i="41" a="1"/>
  <c r="AM42" i="41" s="1"/>
  <c r="BG40" i="41" a="1"/>
  <c r="BG40" i="41" s="1"/>
  <c r="BW40" i="41" s="1"/>
  <c r="AM40" i="41" a="1"/>
  <c r="AM40" i="41" s="1"/>
  <c r="BG39" i="41" a="1"/>
  <c r="BG39" i="41" s="1"/>
  <c r="BW39" i="41" s="1"/>
  <c r="AM39" i="41" a="1"/>
  <c r="AM39" i="41" s="1"/>
  <c r="BD38" i="41" a="1"/>
  <c r="BD38" i="41" s="1"/>
  <c r="BT38" i="41" s="1"/>
  <c r="AJ38" i="41" a="1"/>
  <c r="AJ38" i="41" s="1"/>
  <c r="CZ38" i="41" s="1"/>
  <c r="DP38" i="41" s="1"/>
  <c r="AQ36" i="41" a="1"/>
  <c r="AQ36" i="41" s="1"/>
  <c r="J34" i="41"/>
  <c r="AZ33" i="41" a="1"/>
  <c r="AZ33" i="41" s="1"/>
  <c r="BP33" i="41" s="1"/>
  <c r="AE33" i="41" a="1"/>
  <c r="AE33" i="41" s="1"/>
  <c r="J32" i="41"/>
  <c r="AB31" i="41" a="1"/>
  <c r="AB31" i="41" s="1"/>
  <c r="BC30" i="41" a="1"/>
  <c r="BC30" i="41" s="1"/>
  <c r="BS30" i="41" s="1"/>
  <c r="AJ30" i="41" a="1"/>
  <c r="AJ30" i="41" s="1"/>
  <c r="BD29" i="41" a="1"/>
  <c r="BD29" i="41" s="1"/>
  <c r="BT29" i="41" s="1"/>
  <c r="AU29" i="41" a="1"/>
  <c r="AU29" i="41" s="1"/>
  <c r="BK29" i="41" s="1"/>
  <c r="BC28" i="41" a="1"/>
  <c r="BC28" i="41" s="1"/>
  <c r="BS28" i="41" s="1"/>
  <c r="AE28" i="41" a="1"/>
  <c r="AE28" i="41" s="1"/>
  <c r="BG24" i="41" a="1"/>
  <c r="BG24" i="41" s="1"/>
  <c r="AG24" i="41" a="1"/>
  <c r="AG24" i="41" s="1"/>
  <c r="J24" i="41"/>
  <c r="J23" i="41"/>
  <c r="J22" i="41"/>
  <c r="J21" i="41"/>
  <c r="J20" i="41"/>
  <c r="J19" i="41"/>
  <c r="J18" i="41"/>
  <c r="J17" i="41"/>
  <c r="J16" i="41"/>
  <c r="J15" i="41"/>
  <c r="J14" i="41"/>
  <c r="J13" i="41"/>
  <c r="AU73" i="41" a="1"/>
  <c r="AU73" i="41" s="1"/>
  <c r="BK73" i="41" s="1"/>
  <c r="AK50" i="41" a="1"/>
  <c r="AK50" i="41" s="1"/>
  <c r="DA50" i="41" s="1"/>
  <c r="DQ50" i="41" s="1"/>
  <c r="AN48" i="41" a="1"/>
  <c r="AN48" i="41" s="1"/>
  <c r="AR46" i="41" a="1"/>
  <c r="AR46" i="41" s="1"/>
  <c r="BH46" i="41" s="1"/>
  <c r="AZ44" i="41" a="1"/>
  <c r="AZ44" i="41" s="1"/>
  <c r="BP44" i="41" s="1"/>
  <c r="AY43" i="41" a="1"/>
  <c r="AY43" i="41" s="1"/>
  <c r="BO43" i="41" s="1"/>
  <c r="AE43" i="41" a="1"/>
  <c r="AE43" i="41" s="1"/>
  <c r="AZ42" i="41" a="1"/>
  <c r="AZ42" i="41" s="1"/>
  <c r="AF42" i="41" a="1"/>
  <c r="AF42" i="41" s="1"/>
  <c r="BD41" i="41" a="1"/>
  <c r="BD41" i="41" s="1"/>
  <c r="AJ41" i="41" a="1"/>
  <c r="AJ41" i="41" s="1"/>
  <c r="BD37" i="41" a="1"/>
  <c r="BD37" i="41" s="1"/>
  <c r="BT37" i="41" s="1"/>
  <c r="AY35" i="41" a="1"/>
  <c r="AY35" i="41" s="1"/>
  <c r="BO35" i="41" s="1"/>
  <c r="AR34" i="41" a="1"/>
  <c r="AR34" i="41" s="1"/>
  <c r="BG32" i="41" a="1"/>
  <c r="BG32" i="41" s="1"/>
  <c r="AV32" i="41" a="1"/>
  <c r="AV32" i="41" s="1"/>
  <c r="AR31" i="41" a="1"/>
  <c r="AR31" i="41" s="1"/>
  <c r="AI31" i="41" a="1"/>
  <c r="AI31" i="41" s="1"/>
  <c r="J31" i="41"/>
  <c r="AZ30" i="41" a="1"/>
  <c r="AZ30" i="41" s="1"/>
  <c r="AB30" i="41" a="1"/>
  <c r="AB30" i="41" s="1"/>
  <c r="AU28" i="41" a="1"/>
  <c r="AU28" i="41" s="1"/>
  <c r="AB28" i="41" a="1"/>
  <c r="AB28" i="41" s="1"/>
  <c r="AM27" i="41" a="1"/>
  <c r="AM27" i="41" s="1"/>
  <c r="AF27" i="41" a="1"/>
  <c r="AF27" i="41" s="1"/>
  <c r="BD26" i="41" a="1"/>
  <c r="BD26" i="41" s="1"/>
  <c r="AI26" i="41" a="1"/>
  <c r="AI26" i="41" s="1"/>
  <c r="AB26" i="41" a="1"/>
  <c r="AB26" i="41" s="1"/>
  <c r="BD25" i="41" a="1"/>
  <c r="BD25" i="41" s="1"/>
  <c r="BT25" i="41" s="1"/>
  <c r="AY25" i="41" a="1"/>
  <c r="AY25" i="41" s="1"/>
  <c r="AS25" i="41" a="1"/>
  <c r="AS25" i="41" s="1"/>
  <c r="AN25" i="41" a="1"/>
  <c r="AN25" i="41" s="1"/>
  <c r="AI25" i="41" a="1"/>
  <c r="AI25" i="41" s="1"/>
  <c r="BA24" i="41" a="1"/>
  <c r="BA24" i="41" s="1"/>
  <c r="AV24" i="41" a="1"/>
  <c r="AV24" i="41" s="1"/>
  <c r="AQ24" i="41" a="1"/>
  <c r="AQ24" i="41" s="1"/>
  <c r="AF24" i="41" a="1"/>
  <c r="AF24" i="41" s="1"/>
  <c r="BG23" i="41" a="1"/>
  <c r="BG23" i="41" s="1"/>
  <c r="BC23" i="41" a="1"/>
  <c r="BC23" i="41" s="1"/>
  <c r="BS23" i="41" s="1"/>
  <c r="AY23" i="41" a="1"/>
  <c r="AY23" i="41" s="1"/>
  <c r="AU23" i="41" a="1"/>
  <c r="AU23" i="41" s="1"/>
  <c r="AQ23" i="41" a="1"/>
  <c r="AQ23" i="41" s="1"/>
  <c r="AM23" i="41" a="1"/>
  <c r="AM23" i="41" s="1"/>
  <c r="AI23" i="41" a="1"/>
  <c r="AI23" i="41" s="1"/>
  <c r="AE23" i="41" a="1"/>
  <c r="AE23" i="41" s="1"/>
  <c r="BG22" i="41" a="1"/>
  <c r="BG22" i="41" s="1"/>
  <c r="BC22" i="41" a="1"/>
  <c r="BC22" i="41" s="1"/>
  <c r="BS22" i="41" s="1"/>
  <c r="AY22" i="41" a="1"/>
  <c r="AY22" i="41" s="1"/>
  <c r="AU22" i="41" a="1"/>
  <c r="AU22" i="41" s="1"/>
  <c r="AQ22" i="41" a="1"/>
  <c r="AQ22" i="41" s="1"/>
  <c r="AM22" i="41" a="1"/>
  <c r="AM22" i="41" s="1"/>
  <c r="AI22" i="41" a="1"/>
  <c r="AI22" i="41" s="1"/>
  <c r="AE22" i="41" a="1"/>
  <c r="AE22" i="41" s="1"/>
  <c r="BG21" i="41" a="1"/>
  <c r="BG21" i="41" s="1"/>
  <c r="BC21" i="41" a="1"/>
  <c r="BC21" i="41" s="1"/>
  <c r="BS21" i="41" s="1"/>
  <c r="AY21" i="41" a="1"/>
  <c r="AY21" i="41" s="1"/>
  <c r="AU21" i="41" a="1"/>
  <c r="AU21" i="41" s="1"/>
  <c r="AQ21" i="41" a="1"/>
  <c r="AQ21" i="41" s="1"/>
  <c r="AM21" i="41" a="1"/>
  <c r="AM21" i="41" s="1"/>
  <c r="AI21" i="41" a="1"/>
  <c r="AI21" i="41" s="1"/>
  <c r="AE21" i="41" a="1"/>
  <c r="AE21" i="41" s="1"/>
  <c r="BG20" i="41" a="1"/>
  <c r="BG20" i="41" s="1"/>
  <c r="BC20" i="41" a="1"/>
  <c r="BC20" i="41" s="1"/>
  <c r="BS20" i="41" s="1"/>
  <c r="AY20" i="41" a="1"/>
  <c r="AY20" i="41" s="1"/>
  <c r="AU20" i="41" a="1"/>
  <c r="AU20" i="41" s="1"/>
  <c r="AQ20" i="41" a="1"/>
  <c r="AQ20" i="41" s="1"/>
  <c r="AM20" i="41" a="1"/>
  <c r="AM20" i="41" s="1"/>
  <c r="AI20" i="41" a="1"/>
  <c r="AI20" i="41" s="1"/>
  <c r="AE20" i="41" a="1"/>
  <c r="AE20" i="41" s="1"/>
  <c r="BG19" i="41" a="1"/>
  <c r="BG19" i="41" s="1"/>
  <c r="BC19" i="41" a="1"/>
  <c r="BC19" i="41" s="1"/>
  <c r="AY19" i="41" a="1"/>
  <c r="AY19" i="41" s="1"/>
  <c r="AU19" i="41" a="1"/>
  <c r="AU19" i="41" s="1"/>
  <c r="AQ19" i="41" a="1"/>
  <c r="AQ19" i="41" s="1"/>
  <c r="AM19" i="41" a="1"/>
  <c r="AM19" i="41" s="1"/>
  <c r="AI19" i="41" a="1"/>
  <c r="AI19" i="41" s="1"/>
  <c r="AE19" i="41" a="1"/>
  <c r="AE19" i="41" s="1"/>
  <c r="BG18" i="41" a="1"/>
  <c r="BG18" i="41" s="1"/>
  <c r="BC18" i="41" a="1"/>
  <c r="BC18" i="41" s="1"/>
  <c r="BS18" i="41" s="1"/>
  <c r="AY18" i="41" a="1"/>
  <c r="AY18" i="41" s="1"/>
  <c r="AU18" i="41" a="1"/>
  <c r="AU18" i="41" s="1"/>
  <c r="AQ18" i="41" a="1"/>
  <c r="AQ18" i="41" s="1"/>
  <c r="AM18" i="41" a="1"/>
  <c r="AM18" i="41" s="1"/>
  <c r="AI18" i="41" a="1"/>
  <c r="AI18" i="41" s="1"/>
  <c r="AE18" i="41" a="1"/>
  <c r="AE18" i="41" s="1"/>
  <c r="BG17" i="41" a="1"/>
  <c r="BG17" i="41" s="1"/>
  <c r="BC17" i="41" a="1"/>
  <c r="BC17" i="41" s="1"/>
  <c r="AY17" i="41" a="1"/>
  <c r="AY17" i="41" s="1"/>
  <c r="AU17" i="41" a="1"/>
  <c r="AU17" i="41" s="1"/>
  <c r="AQ17" i="41" a="1"/>
  <c r="AQ17" i="41" s="1"/>
  <c r="AM17" i="41" a="1"/>
  <c r="AM17" i="41" s="1"/>
  <c r="AI17" i="41" a="1"/>
  <c r="AI17" i="41" s="1"/>
  <c r="AE17" i="41" a="1"/>
  <c r="AE17" i="41" s="1"/>
  <c r="BG16" i="41" a="1"/>
  <c r="BG16" i="41" s="1"/>
  <c r="BC16" i="41" a="1"/>
  <c r="BC16" i="41" s="1"/>
  <c r="BS16" i="41" s="1"/>
  <c r="AY16" i="41" a="1"/>
  <c r="AY16" i="41" s="1"/>
  <c r="AU16" i="41" a="1"/>
  <c r="AU16" i="41" s="1"/>
  <c r="AQ16" i="41" a="1"/>
  <c r="AQ16" i="41" s="1"/>
  <c r="AM16" i="41" a="1"/>
  <c r="AM16" i="41" s="1"/>
  <c r="AI16" i="41" a="1"/>
  <c r="AI16" i="41" s="1"/>
  <c r="AE16" i="41" a="1"/>
  <c r="AE16" i="41" s="1"/>
  <c r="BG15" i="41" a="1"/>
  <c r="BG15" i="41" s="1"/>
  <c r="BC15" i="41" a="1"/>
  <c r="BC15" i="41" s="1"/>
  <c r="AY15" i="41" a="1"/>
  <c r="AY15" i="41" s="1"/>
  <c r="AU15" i="41" a="1"/>
  <c r="AU15" i="41" s="1"/>
  <c r="AQ15" i="41" a="1"/>
  <c r="AQ15" i="41" s="1"/>
  <c r="AM15" i="41" a="1"/>
  <c r="AM15" i="41" s="1"/>
  <c r="AI15" i="41" a="1"/>
  <c r="AI15" i="41" s="1"/>
  <c r="AE15" i="41" a="1"/>
  <c r="AE15" i="41" s="1"/>
  <c r="AL53" i="41" a="1"/>
  <c r="AL53" i="41" s="1"/>
  <c r="CL53" i="41" s="1"/>
  <c r="AT52" i="41" a="1"/>
  <c r="AT52" i="41" s="1"/>
  <c r="BJ52" i="41" s="1"/>
  <c r="AP51" i="41" a="1"/>
  <c r="AP51" i="41" s="1"/>
  <c r="DF51" i="41" s="1"/>
  <c r="DV51" i="41" s="1"/>
  <c r="AH49" i="41" a="1"/>
  <c r="AH49" i="41" s="1"/>
  <c r="CH49" i="41" s="1"/>
  <c r="AW47" i="41" a="1"/>
  <c r="AW47" i="41" s="1"/>
  <c r="BM47" i="41" s="1"/>
  <c r="BC39" i="41" a="1"/>
  <c r="BC39" i="41" s="1"/>
  <c r="AI39" i="41" a="1"/>
  <c r="AI39" i="41" s="1"/>
  <c r="BC38" i="41" a="1"/>
  <c r="BC38" i="41" s="1"/>
  <c r="BS38" i="41" s="1"/>
  <c r="AI38" i="41" a="1"/>
  <c r="AI38" i="41" s="1"/>
  <c r="BG36" i="41" a="1"/>
  <c r="BG36" i="41" s="1"/>
  <c r="BW36" i="41" s="1"/>
  <c r="AF35" i="41" a="1"/>
  <c r="AF35" i="41" s="1"/>
  <c r="AQ34" i="41" a="1"/>
  <c r="AQ34" i="41" s="1"/>
  <c r="DG34" i="41" s="1"/>
  <c r="DW34" i="41" s="1"/>
  <c r="AY33" i="41" a="1"/>
  <c r="AY33" i="41" s="1"/>
  <c r="AN33" i="41" a="1"/>
  <c r="AN33" i="41" s="1"/>
  <c r="AY31" i="41" a="1"/>
  <c r="AY31" i="41" s="1"/>
  <c r="BO31" i="41" s="1"/>
  <c r="AR30" i="41" a="1"/>
  <c r="AR30" i="41" s="1"/>
  <c r="BH30" i="41" s="1"/>
  <c r="AI30" i="41" a="1"/>
  <c r="AI30" i="41" s="1"/>
  <c r="AJ29" i="41" a="1"/>
  <c r="AJ29" i="41" s="1"/>
  <c r="AR28" i="41" a="1"/>
  <c r="AR28" i="41" s="1"/>
  <c r="BH28" i="41" s="1"/>
  <c r="J28" i="41"/>
  <c r="AC25" i="41" a="1"/>
  <c r="AC25" i="41" s="1"/>
  <c r="CC25" i="41" s="1"/>
  <c r="AX64" i="41" a="1"/>
  <c r="AX64" i="41" s="1"/>
  <c r="BN64" i="41" s="1"/>
  <c r="AO59" i="41" a="1"/>
  <c r="AO59" i="41" s="1"/>
  <c r="AZ57" i="41" a="1"/>
  <c r="AZ57" i="41" s="1"/>
  <c r="BP57" i="41" s="1"/>
  <c r="AV54" i="41" a="1"/>
  <c r="AV54" i="41" s="1"/>
  <c r="BC51" i="41" a="1"/>
  <c r="BC51" i="41" s="1"/>
  <c r="BS51" i="41" s="1"/>
  <c r="AY50" i="41" a="1"/>
  <c r="AY50" i="41" s="1"/>
  <c r="BO50" i="41" s="1"/>
  <c r="BA49" i="41" a="1"/>
  <c r="BA49" i="41" s="1"/>
  <c r="BQ49" i="41" s="1"/>
  <c r="BA48" i="41" a="1"/>
  <c r="BA48" i="41" s="1"/>
  <c r="AQ44" i="41" a="1"/>
  <c r="AQ44" i="41" s="1"/>
  <c r="DG44" i="41" s="1"/>
  <c r="DW44" i="41" s="1"/>
  <c r="AY42" i="41" a="1"/>
  <c r="AY42" i="41" s="1"/>
  <c r="BO42" i="41" s="1"/>
  <c r="AY40" i="41" a="1"/>
  <c r="AY40" i="41" s="1"/>
  <c r="BO40" i="41" s="1"/>
  <c r="AB39" i="41" a="1"/>
  <c r="AB39" i="41" s="1"/>
  <c r="AV38" i="41" a="1"/>
  <c r="AV38" i="41" s="1"/>
  <c r="BL38" i="41" s="1"/>
  <c r="AF32" i="41" a="1"/>
  <c r="AF32" i="41" s="1"/>
  <c r="BG31" i="41" a="1"/>
  <c r="BG31" i="41" s="1"/>
  <c r="AN31" i="41" a="1"/>
  <c r="AN31" i="41" s="1"/>
  <c r="AY30" i="41" a="1"/>
  <c r="AY30" i="41" s="1"/>
  <c r="AV29" i="41" a="1"/>
  <c r="AV29" i="41" s="1"/>
  <c r="BL29" i="41" s="1"/>
  <c r="BG28" i="41" a="1"/>
  <c r="BG28" i="41" s="1"/>
  <c r="BW28" i="41" s="1"/>
  <c r="BD27" i="41" a="1"/>
  <c r="BD27" i="41" s="1"/>
  <c r="BT27" i="41" s="1"/>
  <c r="AQ27" i="41" a="1"/>
  <c r="AQ27" i="41" s="1"/>
  <c r="DG27" i="41" s="1"/>
  <c r="DW27" i="41" s="1"/>
  <c r="AB27" i="41" a="1"/>
  <c r="AB27" i="41" s="1"/>
  <c r="AW25" i="41" a="1"/>
  <c r="AW25" i="41" s="1"/>
  <c r="BM25" i="41" s="1"/>
  <c r="AM25" i="41" a="1"/>
  <c r="AM25" i="41" s="1"/>
  <c r="DC25" i="41" s="1"/>
  <c r="DS25" i="41" s="1"/>
  <c r="BE24" i="41" a="1"/>
  <c r="BE24" i="41" s="1"/>
  <c r="AU24" i="41" a="1"/>
  <c r="AU24" i="41" s="1"/>
  <c r="AJ24" i="41" a="1"/>
  <c r="AJ24" i="41" s="1"/>
  <c r="BA22" i="41" a="1"/>
  <c r="BA22" i="41" s="1"/>
  <c r="AS22" i="41" a="1"/>
  <c r="AS22" i="41" s="1"/>
  <c r="AK22" i="41" a="1"/>
  <c r="AK22" i="41" s="1"/>
  <c r="AC22" i="41" a="1"/>
  <c r="AC22" i="41" s="1"/>
  <c r="BB20" i="41" a="1"/>
  <c r="BB20" i="41" s="1"/>
  <c r="AT20" i="41" a="1"/>
  <c r="AT20" i="41" s="1"/>
  <c r="AL20" i="41" a="1"/>
  <c r="AL20" i="41" s="1"/>
  <c r="AD20" i="41" a="1"/>
  <c r="AD20" i="41" s="1"/>
  <c r="BE18" i="41" a="1"/>
  <c r="BE18" i="41" s="1"/>
  <c r="AW18" i="41" a="1"/>
  <c r="AW18" i="41" s="1"/>
  <c r="AO18" i="41" a="1"/>
  <c r="AO18" i="41" s="1"/>
  <c r="AG18" i="41" a="1"/>
  <c r="AG18" i="41" s="1"/>
  <c r="AV17" i="41" a="1"/>
  <c r="AV17" i="41" s="1"/>
  <c r="AO17" i="41" a="1"/>
  <c r="AO17" i="41" s="1"/>
  <c r="AH17" i="41" a="1"/>
  <c r="AH17" i="41" s="1"/>
  <c r="BE16" i="41" a="1"/>
  <c r="BE16" i="41" s="1"/>
  <c r="AX16" i="41" a="1"/>
  <c r="AX16" i="41" s="1"/>
  <c r="AF16" i="41" a="1"/>
  <c r="AF16" i="41" s="1"/>
  <c r="AV15" i="41" a="1"/>
  <c r="AV15" i="41" s="1"/>
  <c r="AO15" i="41" a="1"/>
  <c r="AO15" i="41" s="1"/>
  <c r="AH15" i="41" a="1"/>
  <c r="AH15" i="41" s="1"/>
  <c r="AY14" i="41" a="1"/>
  <c r="AY14" i="41" s="1"/>
  <c r="AI14" i="41" a="1"/>
  <c r="AI14" i="41" s="1"/>
  <c r="AU13" i="41" a="1"/>
  <c r="AU13" i="41" s="1"/>
  <c r="AE13" i="41" a="1"/>
  <c r="AE13" i="41" s="1"/>
  <c r="BG12" i="41" a="1"/>
  <c r="BG12" i="41" s="1"/>
  <c r="AM12" i="41" a="1"/>
  <c r="AM12" i="41" s="1"/>
  <c r="DC12" i="41" s="1"/>
  <c r="DS12" i="41" s="1"/>
  <c r="AH12" i="41" a="1"/>
  <c r="AH12" i="41" s="1"/>
  <c r="CX12" i="41" s="1"/>
  <c r="DN12" i="41" s="1"/>
  <c r="BE22" i="41" a="1"/>
  <c r="BE22" i="41" s="1"/>
  <c r="AW22" i="41" a="1"/>
  <c r="AW22" i="41" s="1"/>
  <c r="AO22" i="41" a="1"/>
  <c r="AO22" i="41" s="1"/>
  <c r="AG22" i="41" a="1"/>
  <c r="AG22" i="41" s="1"/>
  <c r="AS18" i="41" a="1"/>
  <c r="AS18" i="41" s="1"/>
  <c r="AK18" i="41" a="1"/>
  <c r="AK18" i="41" s="1"/>
  <c r="AX15" i="41" a="1"/>
  <c r="AX15" i="41" s="1"/>
  <c r="BN15" i="41" s="1"/>
  <c r="AF15" i="41" a="1"/>
  <c r="AF15" i="41" s="1"/>
  <c r="BG14" i="41" a="1"/>
  <c r="BG14" i="41" s="1"/>
  <c r="AV57" i="41" a="1"/>
  <c r="AV57" i="41" s="1"/>
  <c r="BL57" i="41" s="1"/>
  <c r="BG55" i="41" a="1"/>
  <c r="BG55" i="41" s="1"/>
  <c r="BW55" i="41" s="1"/>
  <c r="AK48" i="41" a="1"/>
  <c r="AK48" i="41" s="1"/>
  <c r="AI46" i="41" a="1"/>
  <c r="AI46" i="41" s="1"/>
  <c r="AB41" i="41" a="1"/>
  <c r="AB41" i="41" s="1"/>
  <c r="CR41" i="41" s="1"/>
  <c r="DH41" i="41" s="1"/>
  <c r="J39" i="41"/>
  <c r="AZ36" i="41" a="1"/>
  <c r="AZ36" i="41" s="1"/>
  <c r="BP36" i="41" s="1"/>
  <c r="AR35" i="41" a="1"/>
  <c r="AR35" i="41" s="1"/>
  <c r="BH35" i="41" s="1"/>
  <c r="BD33" i="41" a="1"/>
  <c r="BD33" i="41" s="1"/>
  <c r="BT33" i="41" s="1"/>
  <c r="AI33" i="41" a="1"/>
  <c r="AI33" i="41" s="1"/>
  <c r="BD31" i="41" a="1"/>
  <c r="BD31" i="41" s="1"/>
  <c r="BT31" i="41" s="1"/>
  <c r="AQ29" i="41" a="1"/>
  <c r="AQ29" i="41" s="1"/>
  <c r="J27" i="41"/>
  <c r="AE26" i="41" a="1"/>
  <c r="AE26" i="41" s="1"/>
  <c r="BG25" i="41" a="1"/>
  <c r="BG25" i="41" s="1"/>
  <c r="AB25" i="41" a="1"/>
  <c r="AB25" i="41" s="1"/>
  <c r="BB23" i="41" a="1"/>
  <c r="BB23" i="41" s="1"/>
  <c r="AT23" i="41" a="1"/>
  <c r="AT23" i="41" s="1"/>
  <c r="AL23" i="41" a="1"/>
  <c r="AL23" i="41" s="1"/>
  <c r="AD23" i="41" a="1"/>
  <c r="AD23" i="41" s="1"/>
  <c r="BE21" i="41" a="1"/>
  <c r="BE21" i="41" s="1"/>
  <c r="AW21" i="41" a="1"/>
  <c r="AW21" i="41" s="1"/>
  <c r="AO21" i="41" a="1"/>
  <c r="AO21" i="41" s="1"/>
  <c r="AG21" i="41" a="1"/>
  <c r="AG21" i="41" s="1"/>
  <c r="BF19" i="41" a="1"/>
  <c r="BF19" i="41" s="1"/>
  <c r="AX19" i="41" a="1"/>
  <c r="AX19" i="41" s="1"/>
  <c r="AP19" i="41" a="1"/>
  <c r="AP19" i="41" s="1"/>
  <c r="AH19" i="41" a="1"/>
  <c r="AH19" i="41" s="1"/>
  <c r="BA17" i="41" a="1"/>
  <c r="BA17" i="41" s="1"/>
  <c r="BQ17" i="41" s="1"/>
  <c r="AT17" i="41" a="1"/>
  <c r="AT17" i="41" s="1"/>
  <c r="BJ17" i="41" s="1"/>
  <c r="AB17" i="41" a="1"/>
  <c r="AB17" i="41" s="1"/>
  <c r="CR17" i="41" s="1"/>
  <c r="DH17" i="41" s="1"/>
  <c r="AR16" i="41" a="1"/>
  <c r="AR16" i="41" s="1"/>
  <c r="BH16" i="41" s="1"/>
  <c r="AK16" i="41" a="1"/>
  <c r="AK16" i="41" s="1"/>
  <c r="AD16" i="41" a="1"/>
  <c r="AD16" i="41" s="1"/>
  <c r="BA15" i="41" a="1"/>
  <c r="BA15" i="41" s="1"/>
  <c r="BQ15" i="41" s="1"/>
  <c r="AT15" i="41" a="1"/>
  <c r="AT15" i="41" s="1"/>
  <c r="BJ15" i="41" s="1"/>
  <c r="AB15" i="41" a="1"/>
  <c r="AB15" i="41" s="1"/>
  <c r="BD14" i="41" a="1"/>
  <c r="BD14" i="41" s="1"/>
  <c r="AX14" i="41" a="1"/>
  <c r="AX14" i="41" s="1"/>
  <c r="AS14" i="41" a="1"/>
  <c r="AS14" i="41" s="1"/>
  <c r="AN14" i="41" a="1"/>
  <c r="AN14" i="41" s="1"/>
  <c r="AH14" i="41" a="1"/>
  <c r="AH14" i="41" s="1"/>
  <c r="AC14" i="41" a="1"/>
  <c r="AC14" i="41" s="1"/>
  <c r="BE13" i="41" a="1"/>
  <c r="BE13" i="41" s="1"/>
  <c r="AZ13" i="41" a="1"/>
  <c r="AZ13" i="41" s="1"/>
  <c r="AT13" i="41" a="1"/>
  <c r="AT13" i="41" s="1"/>
  <c r="AO13" i="41" a="1"/>
  <c r="AO13" i="41" s="1"/>
  <c r="AJ13" i="41" a="1"/>
  <c r="AJ13" i="41" s="1"/>
  <c r="AD13" i="41" a="1"/>
  <c r="AD13" i="41" s="1"/>
  <c r="BF12" i="41" a="1"/>
  <c r="BF12" i="41" s="1"/>
  <c r="BA12" i="41" a="1"/>
  <c r="BA12" i="41" s="1"/>
  <c r="AV12" i="41" a="1"/>
  <c r="AV12" i="41" s="1"/>
  <c r="AQ12" i="41" a="1"/>
  <c r="AQ12" i="41" s="1"/>
  <c r="DG12" i="41" s="1"/>
  <c r="DW12" i="41" s="1"/>
  <c r="AL12" i="41" a="1"/>
  <c r="AL12" i="41" s="1"/>
  <c r="DB12" i="41" s="1"/>
  <c r="DR12" i="41" s="1"/>
  <c r="AC12" i="41" a="1"/>
  <c r="AC12" i="41" s="1"/>
  <c r="BE11" i="41" a="1"/>
  <c r="BE11" i="41" s="1"/>
  <c r="BA11" i="41" a="1"/>
  <c r="BA11" i="41" s="1"/>
  <c r="AW11" i="41" a="1"/>
  <c r="AW11" i="41" s="1"/>
  <c r="BM11" i="41" s="1"/>
  <c r="AS11" i="41" a="1"/>
  <c r="AS11" i="41" s="1"/>
  <c r="AO11" i="41" a="1"/>
  <c r="AO11" i="41" s="1"/>
  <c r="AK11" i="41" a="1"/>
  <c r="AK11" i="41" s="1"/>
  <c r="AG11" i="41" a="1"/>
  <c r="AG11" i="41" s="1"/>
  <c r="AC11" i="41" a="1"/>
  <c r="AC11" i="41" s="1"/>
  <c r="BE10" i="41" a="1"/>
  <c r="BE10" i="41" s="1"/>
  <c r="BA10" i="41" a="1"/>
  <c r="BA10" i="41" s="1"/>
  <c r="AW10" i="41" a="1"/>
  <c r="AW10" i="41" s="1"/>
  <c r="BM10" i="41" s="1"/>
  <c r="AS10" i="41" a="1"/>
  <c r="AS10" i="41" s="1"/>
  <c r="AO10" i="41" a="1"/>
  <c r="AO10" i="41" s="1"/>
  <c r="AK10" i="41" a="1"/>
  <c r="AK10" i="41" s="1"/>
  <c r="AG10" i="41" a="1"/>
  <c r="AG10" i="41" s="1"/>
  <c r="AC10" i="41" a="1"/>
  <c r="AC10" i="41" s="1"/>
  <c r="BE9" i="41" a="1"/>
  <c r="BE9" i="41" s="1"/>
  <c r="BA9" i="41" a="1"/>
  <c r="BA9" i="41" s="1"/>
  <c r="AW9" i="41" a="1"/>
  <c r="AW9" i="41" s="1"/>
  <c r="BM9" i="41" s="1"/>
  <c r="AS9" i="41" a="1"/>
  <c r="AS9" i="41" s="1"/>
  <c r="AO9" i="41" a="1"/>
  <c r="AO9" i="41" s="1"/>
  <c r="AK9" i="41" a="1"/>
  <c r="AK9" i="41" s="1"/>
  <c r="AG9" i="41" a="1"/>
  <c r="AG9" i="41" s="1"/>
  <c r="AC9" i="41" a="1"/>
  <c r="AC9" i="41" s="1"/>
  <c r="BE8" i="41" a="1"/>
  <c r="BE8" i="41" s="1"/>
  <c r="BA8" i="41" a="1"/>
  <c r="BA8" i="41" s="1"/>
  <c r="AW8" i="41" a="1"/>
  <c r="AW8" i="41" s="1"/>
  <c r="BM8" i="41" s="1"/>
  <c r="AS8" i="41" a="1"/>
  <c r="AS8" i="41" s="1"/>
  <c r="AO8" i="41" a="1"/>
  <c r="AO8" i="41" s="1"/>
  <c r="AK8" i="41" a="1"/>
  <c r="AK8" i="41" s="1"/>
  <c r="AG8" i="41" a="1"/>
  <c r="AG8" i="41" s="1"/>
  <c r="AC8" i="41" a="1"/>
  <c r="AC8" i="41" s="1"/>
  <c r="BE7" i="41" a="1"/>
  <c r="BE7" i="41" s="1"/>
  <c r="BA7" i="41" a="1"/>
  <c r="BA7" i="41" s="1"/>
  <c r="AW7" i="41" a="1"/>
  <c r="AW7" i="41" s="1"/>
  <c r="BM7" i="41" s="1"/>
  <c r="AS7" i="41" a="1"/>
  <c r="AS7" i="41" s="1"/>
  <c r="AO7" i="41" a="1"/>
  <c r="AO7" i="41" s="1"/>
  <c r="AK7" i="41" a="1"/>
  <c r="AK7" i="41" s="1"/>
  <c r="AG7" i="41" a="1"/>
  <c r="AG7" i="41" s="1"/>
  <c r="AC7" i="41" a="1"/>
  <c r="AC7" i="41" s="1"/>
  <c r="BE6" i="41" a="1"/>
  <c r="BE6" i="41" s="1"/>
  <c r="BA6" i="41" a="1"/>
  <c r="BA6" i="41" s="1"/>
  <c r="AW6" i="41" a="1"/>
  <c r="AW6" i="41" s="1"/>
  <c r="BM6" i="41" s="1"/>
  <c r="AS6" i="41" a="1"/>
  <c r="AS6" i="41" s="1"/>
  <c r="AO6" i="41" a="1"/>
  <c r="AO6" i="41" s="1"/>
  <c r="AK6" i="41" a="1"/>
  <c r="AK6" i="41" s="1"/>
  <c r="AG6" i="41" a="1"/>
  <c r="AG6" i="41" s="1"/>
  <c r="AC6" i="41" a="1"/>
  <c r="AC6" i="41" s="1"/>
  <c r="BE5" i="41" a="1"/>
  <c r="BE5" i="41" s="1"/>
  <c r="BA5" i="41" a="1"/>
  <c r="BA5" i="41" s="1"/>
  <c r="AW5" i="41" a="1"/>
  <c r="AW5" i="41" s="1"/>
  <c r="AS5" i="41" a="1"/>
  <c r="AS5" i="41" s="1"/>
  <c r="AO5" i="41" a="1"/>
  <c r="AO5" i="41" s="1"/>
  <c r="AK5" i="41" a="1"/>
  <c r="AK5" i="41" s="1"/>
  <c r="AG5" i="41" a="1"/>
  <c r="AG5" i="41" s="1"/>
  <c r="AC5" i="41" a="1"/>
  <c r="AC5" i="41" s="1"/>
  <c r="AJ47" i="41" a="1"/>
  <c r="AJ47" i="41" s="1"/>
  <c r="CZ47" i="41" s="1"/>
  <c r="DP47" i="41" s="1"/>
  <c r="AB42" i="41" a="1"/>
  <c r="AB42" i="41" s="1"/>
  <c r="CB42" i="41" s="1"/>
  <c r="AE40" i="41" a="1"/>
  <c r="AE40" i="41" s="1"/>
  <c r="AV39" i="41" a="1"/>
  <c r="AV39" i="41" s="1"/>
  <c r="BL39" i="41" s="1"/>
  <c r="AB38" i="41" a="1"/>
  <c r="AB38" i="41" s="1"/>
  <c r="AQ32" i="41" a="1"/>
  <c r="AQ32" i="41" s="1"/>
  <c r="DG32" i="41" s="1"/>
  <c r="DW32" i="41" s="1"/>
  <c r="AR25" i="41" a="1"/>
  <c r="AR25" i="41" s="1"/>
  <c r="BH25" i="41" s="1"/>
  <c r="AZ24" i="41" a="1"/>
  <c r="AZ24" i="41" s="1"/>
  <c r="BP24" i="41" s="1"/>
  <c r="AO24" i="41" a="1"/>
  <c r="AO24" i="41" s="1"/>
  <c r="AE24" i="41" a="1"/>
  <c r="AE24" i="41" s="1"/>
  <c r="BF20" i="41" a="1"/>
  <c r="BF20" i="41" s="1"/>
  <c r="AX20" i="41" a="1"/>
  <c r="AX20" i="41" s="1"/>
  <c r="AP20" i="41" a="1"/>
  <c r="AP20" i="41" s="1"/>
  <c r="AF17" i="41" a="1"/>
  <c r="AF17" i="41" s="1"/>
  <c r="AV16" i="41" a="1"/>
  <c r="AV16" i="41" s="1"/>
  <c r="BL16" i="41" s="1"/>
  <c r="AK53" i="41" a="1"/>
  <c r="AK53" i="41" s="1"/>
  <c r="CK53" i="41" s="1"/>
  <c r="AH52" i="41" a="1"/>
  <c r="AH52" i="41" s="1"/>
  <c r="AJ48" i="41" a="1"/>
  <c r="AJ48" i="41" s="1"/>
  <c r="CJ48" i="41" s="1"/>
  <c r="BD45" i="41" a="1"/>
  <c r="BD45" i="41" s="1"/>
  <c r="J41" i="41"/>
  <c r="AR38" i="41" a="1"/>
  <c r="AR38" i="41" s="1"/>
  <c r="BH38" i="41" s="1"/>
  <c r="AY36" i="41" a="1"/>
  <c r="AY36" i="41" s="1"/>
  <c r="AJ34" i="41" a="1"/>
  <c r="AJ34" i="41" s="1"/>
  <c r="AU32" i="41" a="1"/>
  <c r="AU32" i="41" s="1"/>
  <c r="BK32" i="41" s="1"/>
  <c r="AM31" i="41" a="1"/>
  <c r="AM31" i="41" s="1"/>
  <c r="CM31" i="41" s="1"/>
  <c r="AE30" i="41" a="1"/>
  <c r="AE30" i="41" s="1"/>
  <c r="BG29" i="41" a="1"/>
  <c r="BG29" i="41" s="1"/>
  <c r="BW29" i="41" s="1"/>
  <c r="AJ28" i="41" a="1"/>
  <c r="AJ28" i="41" s="1"/>
  <c r="AY27" i="41" a="1"/>
  <c r="AY27" i="41" s="1"/>
  <c r="AV25" i="41" a="1"/>
  <c r="AV25" i="41" s="1"/>
  <c r="BD24" i="41" a="1"/>
  <c r="BD24" i="41" s="1"/>
  <c r="AS24" i="41" a="1"/>
  <c r="AS24" i="41" s="1"/>
  <c r="AI24" i="41" a="1"/>
  <c r="AI24" i="41" s="1"/>
  <c r="BF22" i="41" a="1"/>
  <c r="BF22" i="41" s="1"/>
  <c r="AX22" i="41" a="1"/>
  <c r="AX22" i="41" s="1"/>
  <c r="AP22" i="41" a="1"/>
  <c r="AP22" i="41" s="1"/>
  <c r="AH22" i="41" a="1"/>
  <c r="AH22" i="41" s="1"/>
  <c r="BA20" i="41" a="1"/>
  <c r="BA20" i="41" s="1"/>
  <c r="AS20" i="41" a="1"/>
  <c r="AS20" i="41" s="1"/>
  <c r="AK20" i="41" a="1"/>
  <c r="AK20" i="41" s="1"/>
  <c r="AC20" i="41" a="1"/>
  <c r="AC20" i="41" s="1"/>
  <c r="BB18" i="41" a="1"/>
  <c r="BB18" i="41" s="1"/>
  <c r="AT18" i="41" a="1"/>
  <c r="AT18" i="41" s="1"/>
  <c r="AL18" i="41" a="1"/>
  <c r="AL18" i="41" s="1"/>
  <c r="AD18" i="41" a="1"/>
  <c r="AD18" i="41" s="1"/>
  <c r="BF17" i="41" a="1"/>
  <c r="BF17" i="41" s="1"/>
  <c r="AN17" i="41" a="1"/>
  <c r="AN17" i="41" s="1"/>
  <c r="AG17" i="41" a="1"/>
  <c r="AG17" i="41" s="1"/>
  <c r="BD16" i="41" a="1"/>
  <c r="BD16" i="41" s="1"/>
  <c r="BT16" i="41" s="1"/>
  <c r="AW16" i="41" a="1"/>
  <c r="AW16" i="41" s="1"/>
  <c r="AP16" i="41" a="1"/>
  <c r="AP16" i="41" s="1"/>
  <c r="BF15" i="41" a="1"/>
  <c r="BF15" i="41" s="1"/>
  <c r="AN15" i="41" a="1"/>
  <c r="AN15" i="41" s="1"/>
  <c r="CN15" i="41" s="1"/>
  <c r="AG15" i="41" a="1"/>
  <c r="AG15" i="41" s="1"/>
  <c r="BC14" i="41" a="1"/>
  <c r="BC14" i="41" s="1"/>
  <c r="AM14" i="41" a="1"/>
  <c r="AM14" i="41" s="1"/>
  <c r="AY13" i="41" a="1"/>
  <c r="AY13" i="41" s="1"/>
  <c r="AI13" i="41" a="1"/>
  <c r="AI13" i="41" s="1"/>
  <c r="AU12" i="41" a="1"/>
  <c r="AU12" i="41" s="1"/>
  <c r="AP12" i="41" a="1"/>
  <c r="AP12" i="41" s="1"/>
  <c r="AG12" i="41" a="1"/>
  <c r="AG12" i="41" s="1"/>
  <c r="AU37" i="41" a="1"/>
  <c r="AU37" i="41" s="1"/>
  <c r="BK37" i="41" s="1"/>
  <c r="AH20" i="41" a="1"/>
  <c r="AH20" i="41" s="1"/>
  <c r="BE17" i="41" a="1"/>
  <c r="BE17" i="41" s="1"/>
  <c r="AX17" i="41" a="1"/>
  <c r="AX17" i="41" s="1"/>
  <c r="BN17" i="41" s="1"/>
  <c r="AO16" i="41" a="1"/>
  <c r="AO16" i="41" s="1"/>
  <c r="AH16" i="41" a="1"/>
  <c r="AH16" i="41" s="1"/>
  <c r="BD56" i="41" a="1"/>
  <c r="BD56" i="41" s="1"/>
  <c r="BT56" i="41" s="1"/>
  <c r="AF54" i="41" a="1"/>
  <c r="AF54" i="41" s="1"/>
  <c r="CV54" i="41" s="1"/>
  <c r="DL54" i="41" s="1"/>
  <c r="AI53" i="41" a="1"/>
  <c r="AI53" i="41" s="1"/>
  <c r="CY53" i="41" s="1"/>
  <c r="DO53" i="41" s="1"/>
  <c r="AR45" i="41" a="1"/>
  <c r="AR45" i="41" s="1"/>
  <c r="BH45" i="41" s="1"/>
  <c r="AN44" i="41" a="1"/>
  <c r="AN44" i="41" s="1"/>
  <c r="AN42" i="41" a="1"/>
  <c r="AN42" i="41" s="1"/>
  <c r="AQ35" i="41" a="1"/>
  <c r="AQ35" i="41" s="1"/>
  <c r="DG35" i="41" s="1"/>
  <c r="DW35" i="41" s="1"/>
  <c r="AI34" i="41" a="1"/>
  <c r="AI34" i="41" s="1"/>
  <c r="CY34" i="41" s="1"/>
  <c r="DO34" i="41" s="1"/>
  <c r="AU33" i="41" a="1"/>
  <c r="AU33" i="41" s="1"/>
  <c r="BK33" i="41" s="1"/>
  <c r="AU30" i="41" a="1"/>
  <c r="AU30" i="41" s="1"/>
  <c r="AZ28" i="41" a="1"/>
  <c r="AZ28" i="41" s="1"/>
  <c r="BC26" i="41" a="1"/>
  <c r="BC26" i="41" s="1"/>
  <c r="BS26" i="41" s="1"/>
  <c r="AN26" i="41" a="1"/>
  <c r="AN26" i="41" s="1"/>
  <c r="AK25" i="41" a="1"/>
  <c r="AK25" i="41" s="1"/>
  <c r="BC24" i="41" a="1"/>
  <c r="BC24" i="41" s="1"/>
  <c r="BA23" i="41" a="1"/>
  <c r="BA23" i="41" s="1"/>
  <c r="AS23" i="41" a="1"/>
  <c r="AS23" i="41" s="1"/>
  <c r="AK23" i="41" a="1"/>
  <c r="AK23" i="41" s="1"/>
  <c r="AC23" i="41" a="1"/>
  <c r="AC23" i="41" s="1"/>
  <c r="BB21" i="41" a="1"/>
  <c r="BB21" i="41" s="1"/>
  <c r="AT21" i="41" a="1"/>
  <c r="AT21" i="41" s="1"/>
  <c r="AL21" i="41" a="1"/>
  <c r="AL21" i="41" s="1"/>
  <c r="AD21" i="41" a="1"/>
  <c r="AD21" i="41" s="1"/>
  <c r="BE19" i="41" a="1"/>
  <c r="BE19" i="41" s="1"/>
  <c r="AW19" i="41" a="1"/>
  <c r="AW19" i="41" s="1"/>
  <c r="AO19" i="41" a="1"/>
  <c r="AO19" i="41" s="1"/>
  <c r="AG19" i="41" a="1"/>
  <c r="AG19" i="41" s="1"/>
  <c r="AZ17" i="41" a="1"/>
  <c r="AZ17" i="41" s="1"/>
  <c r="BP17" i="41" s="1"/>
  <c r="AS17" i="41" a="1"/>
  <c r="AS17" i="41" s="1"/>
  <c r="BI17" i="41" s="1"/>
  <c r="AL17" i="41" a="1"/>
  <c r="AL17" i="41" s="1"/>
  <c r="CL17" i="41" s="1"/>
  <c r="BB16" i="41" a="1"/>
  <c r="BB16" i="41" s="1"/>
  <c r="AJ16" i="41" a="1"/>
  <c r="AJ16" i="41" s="1"/>
  <c r="CJ16" i="41" s="1"/>
  <c r="AC16" i="41" a="1"/>
  <c r="AC16" i="41" s="1"/>
  <c r="AZ15" i="41" a="1"/>
  <c r="AZ15" i="41" s="1"/>
  <c r="BP15" i="41" s="1"/>
  <c r="AS15" i="41" a="1"/>
  <c r="AS15" i="41" s="1"/>
  <c r="AL15" i="41" a="1"/>
  <c r="AL15" i="41" s="1"/>
  <c r="CL15" i="41" s="1"/>
  <c r="BB14" i="41" a="1"/>
  <c r="BB14" i="41" s="1"/>
  <c r="AW14" i="41" a="1"/>
  <c r="AW14" i="41" s="1"/>
  <c r="AR14" i="41" a="1"/>
  <c r="AR14" i="41" s="1"/>
  <c r="AL14" i="41" a="1"/>
  <c r="AL14" i="41" s="1"/>
  <c r="AG14" i="41" a="1"/>
  <c r="AG14" i="41" s="1"/>
  <c r="AB14" i="41" a="1"/>
  <c r="AB14" i="41" s="1"/>
  <c r="BD13" i="41" a="1"/>
  <c r="BD13" i="41" s="1"/>
  <c r="AX13" i="41" a="1"/>
  <c r="AX13" i="41" s="1"/>
  <c r="AS13" i="41" a="1"/>
  <c r="AS13" i="41" s="1"/>
  <c r="AN13" i="41" a="1"/>
  <c r="AN13" i="41" s="1"/>
  <c r="AH13" i="41" a="1"/>
  <c r="AH13" i="41" s="1"/>
  <c r="AC13" i="41" a="1"/>
  <c r="AC13" i="41" s="1"/>
  <c r="BE12" i="41" a="1"/>
  <c r="BE12" i="41" s="1"/>
  <c r="AZ12" i="41" a="1"/>
  <c r="AZ12" i="41" s="1"/>
  <c r="AT12" i="41" a="1"/>
  <c r="AT12" i="41" s="1"/>
  <c r="AK12" i="41" a="1"/>
  <c r="AK12" i="41" s="1"/>
  <c r="AB12" i="41" a="1"/>
  <c r="AB12" i="41" s="1"/>
  <c r="BD11" i="41" a="1"/>
  <c r="BD11" i="41" s="1"/>
  <c r="AZ11" i="41" a="1"/>
  <c r="AZ11" i="41" s="1"/>
  <c r="AV11" i="41" a="1"/>
  <c r="AV11" i="41" s="1"/>
  <c r="BL11" i="41" s="1"/>
  <c r="AR11" i="41" a="1"/>
  <c r="AR11" i="41" s="1"/>
  <c r="AN11" i="41" a="1"/>
  <c r="AN11" i="41" s="1"/>
  <c r="AJ11" i="41" a="1"/>
  <c r="AJ11" i="41" s="1"/>
  <c r="AF11" i="41" a="1"/>
  <c r="AF11" i="41" s="1"/>
  <c r="AB11" i="41" a="1"/>
  <c r="AB11" i="41" s="1"/>
  <c r="BD10" i="41" a="1"/>
  <c r="BD10" i="41" s="1"/>
  <c r="AZ10" i="41" a="1"/>
  <c r="AZ10" i="41" s="1"/>
  <c r="AV10" i="41" a="1"/>
  <c r="AV10" i="41" s="1"/>
  <c r="BL10" i="41" s="1"/>
  <c r="AR10" i="41" a="1"/>
  <c r="AR10" i="41" s="1"/>
  <c r="AN10" i="41" a="1"/>
  <c r="AN10" i="41" s="1"/>
  <c r="AJ10" i="41" a="1"/>
  <c r="AJ10" i="41" s="1"/>
  <c r="AF10" i="41" a="1"/>
  <c r="AF10" i="41" s="1"/>
  <c r="AB10" i="41" a="1"/>
  <c r="AB10" i="41" s="1"/>
  <c r="BD9" i="41" a="1"/>
  <c r="BD9" i="41" s="1"/>
  <c r="AZ9" i="41" a="1"/>
  <c r="AZ9" i="41" s="1"/>
  <c r="AV9" i="41" a="1"/>
  <c r="AV9" i="41" s="1"/>
  <c r="BL9" i="41" s="1"/>
  <c r="AR9" i="41" a="1"/>
  <c r="AR9" i="41" s="1"/>
  <c r="AN9" i="41" a="1"/>
  <c r="AN9" i="41" s="1"/>
  <c r="AJ9" i="41" a="1"/>
  <c r="AJ9" i="41" s="1"/>
  <c r="AF9" i="41" a="1"/>
  <c r="AF9" i="41" s="1"/>
  <c r="AB9" i="41" a="1"/>
  <c r="AB9" i="41" s="1"/>
  <c r="BD8" i="41" a="1"/>
  <c r="BD8" i="41" s="1"/>
  <c r="AZ8" i="41" a="1"/>
  <c r="AZ8" i="41" s="1"/>
  <c r="AV8" i="41" a="1"/>
  <c r="AV8" i="41" s="1"/>
  <c r="BL8" i="41" s="1"/>
  <c r="AR8" i="41" a="1"/>
  <c r="AR8" i="41" s="1"/>
  <c r="AN8" i="41" a="1"/>
  <c r="AN8" i="41" s="1"/>
  <c r="AJ8" i="41" a="1"/>
  <c r="AJ8" i="41" s="1"/>
  <c r="AF8" i="41" a="1"/>
  <c r="AF8" i="41" s="1"/>
  <c r="AB8" i="41" a="1"/>
  <c r="AB8" i="41" s="1"/>
  <c r="BD7" i="41" a="1"/>
  <c r="BD7" i="41" s="1"/>
  <c r="AZ7" i="41" a="1"/>
  <c r="AZ7" i="41" s="1"/>
  <c r="AV7" i="41" a="1"/>
  <c r="AV7" i="41" s="1"/>
  <c r="BL7" i="41" s="1"/>
  <c r="AR7" i="41" a="1"/>
  <c r="AR7" i="41" s="1"/>
  <c r="AN7" i="41" a="1"/>
  <c r="AN7" i="41" s="1"/>
  <c r="AJ7" i="41" a="1"/>
  <c r="AJ7" i="41" s="1"/>
  <c r="AF7" i="41" a="1"/>
  <c r="AF7" i="41" s="1"/>
  <c r="AB7" i="41" a="1"/>
  <c r="AB7" i="41" s="1"/>
  <c r="BD6" i="41" a="1"/>
  <c r="BD6" i="41" s="1"/>
  <c r="AZ6" i="41" a="1"/>
  <c r="AZ6" i="41" s="1"/>
  <c r="AV6" i="41" a="1"/>
  <c r="AV6" i="41" s="1"/>
  <c r="BL6" i="41" s="1"/>
  <c r="AR6" i="41" a="1"/>
  <c r="AR6" i="41" s="1"/>
  <c r="AN6" i="41" a="1"/>
  <c r="AN6" i="41" s="1"/>
  <c r="AJ6" i="41" a="1"/>
  <c r="AJ6" i="41" s="1"/>
  <c r="AF6" i="41" a="1"/>
  <c r="AF6" i="41" s="1"/>
  <c r="AB6" i="41" a="1"/>
  <c r="AB6" i="41" s="1"/>
  <c r="BD5" i="41" a="1"/>
  <c r="BD5" i="41" s="1"/>
  <c r="AZ5" i="41" a="1"/>
  <c r="AZ5" i="41" s="1"/>
  <c r="AV5" i="41" a="1"/>
  <c r="AV5" i="41" s="1"/>
  <c r="AR5" i="41" a="1"/>
  <c r="AR5" i="41" s="1"/>
  <c r="AN5" i="41" a="1"/>
  <c r="AN5" i="41" s="1"/>
  <c r="AJ5" i="41" a="1"/>
  <c r="AJ5" i="41" s="1"/>
  <c r="AF5" i="41" a="1"/>
  <c r="AF5" i="41" s="1"/>
  <c r="AB5" i="41" a="1"/>
  <c r="AB5" i="41" s="1"/>
  <c r="BC58" i="41" a="1"/>
  <c r="BC58" i="41" s="1"/>
  <c r="AI27" i="41" a="1"/>
  <c r="AI27" i="41" s="1"/>
  <c r="BA18" i="41" a="1"/>
  <c r="BA18" i="41" s="1"/>
  <c r="BQ18" i="41" s="1"/>
  <c r="AC18" i="41" a="1"/>
  <c r="AC18" i="41" s="1"/>
  <c r="BE15" i="41" a="1"/>
  <c r="BE15" i="41" s="1"/>
  <c r="AQ14" i="41" a="1"/>
  <c r="AQ14" i="41" s="1"/>
  <c r="DG14" i="41" s="1"/>
  <c r="DW14" i="41" s="1"/>
  <c r="BX5" i="41" a="1"/>
  <c r="BX5" i="41" s="1"/>
  <c r="CO5" i="41"/>
  <c r="BX6" i="41" a="1"/>
  <c r="BX6" i="41" s="1"/>
  <c r="CW6" i="41"/>
  <c r="DM6" i="41" s="1"/>
  <c r="BX7" i="41" a="1"/>
  <c r="BX7" i="41" s="1"/>
  <c r="DE7" i="41"/>
  <c r="DU7" i="41" s="1"/>
  <c r="CO7" i="41"/>
  <c r="CW8" i="41"/>
  <c r="DM8" i="41" s="1"/>
  <c r="CG8" i="41"/>
  <c r="DE8" i="41"/>
  <c r="DU8" i="41" s="1"/>
  <c r="BX9" i="41" a="1"/>
  <c r="BX9" i="41" s="1"/>
  <c r="CW9" i="41"/>
  <c r="DM9" i="41" s="1"/>
  <c r="CG9" i="41"/>
  <c r="DE9" i="41"/>
  <c r="DU9" i="41" s="1"/>
  <c r="CG10" i="41"/>
  <c r="DE10" i="41"/>
  <c r="DU10" i="41" s="1"/>
  <c r="CW11" i="41"/>
  <c r="DM11" i="41" s="1"/>
  <c r="CG11" i="41"/>
  <c r="DE11" i="41"/>
  <c r="DU11" i="41" s="1"/>
  <c r="BX12" i="41" a="1"/>
  <c r="BX12" i="41" s="1"/>
  <c r="CH12" i="41"/>
  <c r="CY12" i="41"/>
  <c r="DO12" i="41" s="1"/>
  <c r="CI12" i="41"/>
  <c r="DA13" i="41"/>
  <c r="DQ13" i="41" s="1"/>
  <c r="CK13" i="41"/>
  <c r="CP13" i="41"/>
  <c r="DF14" i="41"/>
  <c r="DV14" i="41" s="1"/>
  <c r="CZ14" i="41"/>
  <c r="DP14" i="41" s="1"/>
  <c r="CJ14" i="41"/>
  <c r="CO14" i="41"/>
  <c r="DE14" i="41"/>
  <c r="DU14" i="41" s="1"/>
  <c r="CM15" i="41"/>
  <c r="DD15" i="41"/>
  <c r="DT15" i="41" s="1"/>
  <c r="CG16" i="41"/>
  <c r="CT17" i="41"/>
  <c r="DJ17" i="41" s="1"/>
  <c r="CD17" i="41"/>
  <c r="DC17" i="41"/>
  <c r="DS17" i="41" s="1"/>
  <c r="CO17" i="41"/>
  <c r="CR18" i="41"/>
  <c r="DH18" i="41" s="1"/>
  <c r="CB18" i="41"/>
  <c r="DE18" i="41"/>
  <c r="DU18" i="41" s="1"/>
  <c r="DF18" i="41"/>
  <c r="DV18" i="41" s="1"/>
  <c r="CP18" i="41"/>
  <c r="CS19" i="41"/>
  <c r="DI19" i="41" s="1"/>
  <c r="CC19" i="41"/>
  <c r="CT19" i="41"/>
  <c r="DJ19" i="41" s="1"/>
  <c r="CD19" i="41"/>
  <c r="CU19" i="41"/>
  <c r="DK19" i="41" s="1"/>
  <c r="DA19" i="41"/>
  <c r="DQ19" i="41" s="1"/>
  <c r="CK19" i="41"/>
  <c r="DB19" i="41"/>
  <c r="DR19" i="41" s="1"/>
  <c r="CL19" i="41"/>
  <c r="DC19" i="41"/>
  <c r="DS19" i="41" s="1"/>
  <c r="DD20" i="41"/>
  <c r="DT20" i="41" s="1"/>
  <c r="CN20" i="41"/>
  <c r="DE20" i="41"/>
  <c r="DU20" i="41" s="1"/>
  <c r="CO20" i="41"/>
  <c r="CS21" i="41"/>
  <c r="DI21" i="41" s="1"/>
  <c r="CC21" i="41"/>
  <c r="DA21" i="41"/>
  <c r="DQ21" i="41" s="1"/>
  <c r="CK21" i="41"/>
  <c r="DF21" i="41"/>
  <c r="DV21" i="41" s="1"/>
  <c r="CP21" i="41"/>
  <c r="CT22" i="41"/>
  <c r="DJ22" i="41" s="1"/>
  <c r="CD22" i="41"/>
  <c r="CF22" i="41"/>
  <c r="DB22" i="41"/>
  <c r="DR22" i="41" s="1"/>
  <c r="CL22" i="41"/>
  <c r="DC22" i="41"/>
  <c r="DS22" i="41" s="1"/>
  <c r="CM22" i="41"/>
  <c r="DD22" i="41"/>
  <c r="DT22" i="41" s="1"/>
  <c r="CN22" i="41"/>
  <c r="DE23" i="41"/>
  <c r="DU23" i="41" s="1"/>
  <c r="CO23" i="41"/>
  <c r="DF23" i="41"/>
  <c r="DV23" i="41" s="1"/>
  <c r="CP23" i="41"/>
  <c r="DA24" i="41"/>
  <c r="DQ24" i="41" s="1"/>
  <c r="DB24" i="41"/>
  <c r="DR24" i="41" s="1"/>
  <c r="CL24" i="41"/>
  <c r="DD24" i="41"/>
  <c r="DT24" i="41" s="1"/>
  <c r="CE25" i="41"/>
  <c r="CU25" i="41"/>
  <c r="DK25" i="41" s="1"/>
  <c r="DG25" i="41"/>
  <c r="DW25" i="41" s="1"/>
  <c r="CU26" i="41"/>
  <c r="DK26" i="41" s="1"/>
  <c r="CE26" i="41"/>
  <c r="CG26" i="41"/>
  <c r="DE26" i="41"/>
  <c r="DU26" i="41" s="1"/>
  <c r="CO26" i="41"/>
  <c r="CS27" i="41"/>
  <c r="DI27" i="41" s="1"/>
  <c r="CK27" i="41"/>
  <c r="DA27" i="41"/>
  <c r="DQ27" i="41" s="1"/>
  <c r="CX28" i="41"/>
  <c r="DN28" i="41" s="1"/>
  <c r="CH28" i="41"/>
  <c r="DF28" i="41"/>
  <c r="DV28" i="41" s="1"/>
  <c r="CP28" i="41"/>
  <c r="CV28" i="41"/>
  <c r="DL28" i="41" s="1"/>
  <c r="CF28" i="41"/>
  <c r="CU29" i="41"/>
  <c r="DK29" i="41" s="1"/>
  <c r="CE29" i="41"/>
  <c r="CM29" i="41"/>
  <c r="CV29" i="41"/>
  <c r="DL29" i="41" s="1"/>
  <c r="CF29" i="41"/>
  <c r="DD30" i="41"/>
  <c r="DT30" i="41" s="1"/>
  <c r="CN30" i="41"/>
  <c r="CV31" i="41"/>
  <c r="DL31" i="41" s="1"/>
  <c r="CF31" i="41"/>
  <c r="CV32" i="41"/>
  <c r="DL32" i="41" s="1"/>
  <c r="CF32" i="41"/>
  <c r="CW35" i="41"/>
  <c r="DM35" i="41" s="1"/>
  <c r="CG35" i="41"/>
  <c r="CY35" i="41"/>
  <c r="DO35" i="41" s="1"/>
  <c r="CI35" i="41"/>
  <c r="DE35" i="41"/>
  <c r="DU35" i="41" s="1"/>
  <c r="CO35" i="41"/>
  <c r="CX40" i="41"/>
  <c r="DN40" i="41" s="1"/>
  <c r="CH40" i="41"/>
  <c r="DF40" i="41"/>
  <c r="DV40" i="41" s="1"/>
  <c r="CP40" i="41"/>
  <c r="CT40" i="41"/>
  <c r="DJ40" i="41" s="1"/>
  <c r="CD40" i="41"/>
  <c r="DD41" i="41"/>
  <c r="DT41" i="41" s="1"/>
  <c r="CN41" i="41"/>
  <c r="CY42" i="41"/>
  <c r="DO42" i="41" s="1"/>
  <c r="CI42" i="41"/>
  <c r="CQ42" i="41"/>
  <c r="DC43" i="41"/>
  <c r="DS43" i="41" s="1"/>
  <c r="CM43" i="41"/>
  <c r="CN45" i="41"/>
  <c r="CQ46" i="41"/>
  <c r="DG46" i="41"/>
  <c r="DW46" i="41" s="1"/>
  <c r="CW47" i="41"/>
  <c r="DM47" i="41" s="1"/>
  <c r="CG47" i="41"/>
  <c r="CO47" i="41"/>
  <c r="DE47" i="41"/>
  <c r="DU47" i="41" s="1"/>
  <c r="CX26" i="41"/>
  <c r="DN26" i="41" s="1"/>
  <c r="CH26" i="41"/>
  <c r="CR38" i="41"/>
  <c r="DH38" i="41" s="1"/>
  <c r="CB38" i="41"/>
  <c r="CH48" i="41"/>
  <c r="CV50" i="41"/>
  <c r="DL50" i="41" s="1"/>
  <c r="CF50" i="41"/>
  <c r="CD5" i="41"/>
  <c r="CL5" i="41"/>
  <c r="CD6" i="41"/>
  <c r="CL6" i="41"/>
  <c r="CT6" i="41"/>
  <c r="DJ6" i="41" s="1"/>
  <c r="DB6" i="41"/>
  <c r="DR6" i="41" s="1"/>
  <c r="CD7" i="41"/>
  <c r="CL7" i="41"/>
  <c r="CT7" i="41"/>
  <c r="DJ7" i="41" s="1"/>
  <c r="DB7" i="41"/>
  <c r="DR7" i="41" s="1"/>
  <c r="CD8" i="41"/>
  <c r="CL8" i="41"/>
  <c r="CT8" i="41"/>
  <c r="DJ8" i="41" s="1"/>
  <c r="DB8" i="41"/>
  <c r="DR8" i="41" s="1"/>
  <c r="CD9" i="41"/>
  <c r="CL9" i="41"/>
  <c r="CT9" i="41"/>
  <c r="DJ9" i="41" s="1"/>
  <c r="DB9" i="41"/>
  <c r="DR9" i="41" s="1"/>
  <c r="CD10" i="41"/>
  <c r="CL10" i="41"/>
  <c r="CT10" i="41"/>
  <c r="DJ10" i="41" s="1"/>
  <c r="DB10" i="41"/>
  <c r="DR10" i="41" s="1"/>
  <c r="CD11" i="41"/>
  <c r="CL11" i="41"/>
  <c r="CT11" i="41"/>
  <c r="DJ11" i="41" s="1"/>
  <c r="DB11" i="41"/>
  <c r="DR11" i="41" s="1"/>
  <c r="CU16" i="41"/>
  <c r="DK16" i="41" s="1"/>
  <c r="CM20" i="41"/>
  <c r="CN23" i="41"/>
  <c r="CF24" i="41"/>
  <c r="CX25" i="41"/>
  <c r="DN25" i="41" s="1"/>
  <c r="CH25" i="41"/>
  <c r="DF25" i="41"/>
  <c r="DV25" i="41" s="1"/>
  <c r="CP25" i="41"/>
  <c r="CW29" i="41"/>
  <c r="DM29" i="41" s="1"/>
  <c r="CG29" i="41"/>
  <c r="CR30" i="41"/>
  <c r="DH30" i="41" s="1"/>
  <c r="CE31" i="41"/>
  <c r="CW39" i="41"/>
  <c r="DM39" i="41" s="1"/>
  <c r="CG39" i="41"/>
  <c r="DE39" i="41"/>
  <c r="DU39" i="41" s="1"/>
  <c r="CO39" i="41"/>
  <c r="CG50" i="41"/>
  <c r="CW50" i="41"/>
  <c r="DM50" i="41" s="1"/>
  <c r="DE50" i="41"/>
  <c r="DU50" i="41" s="1"/>
  <c r="CO50" i="41"/>
  <c r="CP51" i="41"/>
  <c r="DA16" i="41"/>
  <c r="DQ16" i="41" s="1"/>
  <c r="DE33" i="41"/>
  <c r="DU33" i="41" s="1"/>
  <c r="CO33" i="41"/>
  <c r="CJ42" i="41"/>
  <c r="CW49" i="41"/>
  <c r="DM49" i="41" s="1"/>
  <c r="CG49" i="41"/>
  <c r="DF55" i="41"/>
  <c r="DV55" i="41" s="1"/>
  <c r="CP55" i="41"/>
  <c r="CE5" i="41"/>
  <c r="CM5" i="41"/>
  <c r="CE6" i="41"/>
  <c r="CM6" i="41"/>
  <c r="CU6" i="41"/>
  <c r="DK6" i="41" s="1"/>
  <c r="DC6" i="41"/>
  <c r="DS6" i="41" s="1"/>
  <c r="CE7" i="41"/>
  <c r="CM7" i="41"/>
  <c r="CU7" i="41"/>
  <c r="DK7" i="41" s="1"/>
  <c r="DC7" i="41"/>
  <c r="DS7" i="41" s="1"/>
  <c r="CE8" i="41"/>
  <c r="CM8" i="41"/>
  <c r="CU8" i="41"/>
  <c r="DK8" i="41" s="1"/>
  <c r="DC8" i="41"/>
  <c r="DS8" i="41" s="1"/>
  <c r="CE9" i="41"/>
  <c r="CM9" i="41"/>
  <c r="CU9" i="41"/>
  <c r="DK9" i="41" s="1"/>
  <c r="DC9" i="41"/>
  <c r="DS9" i="41" s="1"/>
  <c r="CE10" i="41"/>
  <c r="CM10" i="41"/>
  <c r="CU10" i="41"/>
  <c r="DK10" i="41" s="1"/>
  <c r="DC10" i="41"/>
  <c r="DS10" i="41" s="1"/>
  <c r="CE11" i="41"/>
  <c r="CM11" i="41"/>
  <c r="CU11" i="41"/>
  <c r="DK11" i="41" s="1"/>
  <c r="DC11" i="41"/>
  <c r="DS11" i="41" s="1"/>
  <c r="CS12" i="41"/>
  <c r="DI12" i="41" s="1"/>
  <c r="CS14" i="41"/>
  <c r="DI14" i="41" s="1"/>
  <c r="DA14" i="41"/>
  <c r="DQ14" i="41" s="1"/>
  <c r="CK14" i="41"/>
  <c r="DA20" i="41"/>
  <c r="DQ20" i="41" s="1"/>
  <c r="CE21" i="41"/>
  <c r="CT23" i="41"/>
  <c r="DJ23" i="41" s="1"/>
  <c r="CL23" i="41"/>
  <c r="CB26" i="41"/>
  <c r="CX29" i="41"/>
  <c r="DN29" i="41" s="1"/>
  <c r="CH29" i="41"/>
  <c r="DF29" i="41"/>
  <c r="DV29" i="41" s="1"/>
  <c r="CP29" i="41"/>
  <c r="CW37" i="41"/>
  <c r="DM37" i="41" s="1"/>
  <c r="CG37" i="41"/>
  <c r="DE37" i="41"/>
  <c r="DU37" i="41" s="1"/>
  <c r="CO37" i="41"/>
  <c r="CX39" i="41"/>
  <c r="DN39" i="41" s="1"/>
  <c r="CH39" i="41"/>
  <c r="DF39" i="41"/>
  <c r="DV39" i="41" s="1"/>
  <c r="CP39" i="41"/>
  <c r="CI41" i="41"/>
  <c r="CY41" i="41"/>
  <c r="DO41" i="41" s="1"/>
  <c r="CQ41" i="41"/>
  <c r="DG41" i="41"/>
  <c r="DW41" i="41" s="1"/>
  <c r="CC44" i="41"/>
  <c r="CR61" i="41"/>
  <c r="DH61" i="41" s="1"/>
  <c r="CZ61" i="41"/>
  <c r="DP61" i="41" s="1"/>
  <c r="CU62" i="41"/>
  <c r="DK62" i="41" s="1"/>
  <c r="CO49" i="41"/>
  <c r="CX55" i="41"/>
  <c r="DN55" i="41" s="1"/>
  <c r="CH55" i="41"/>
  <c r="CB15" i="41"/>
  <c r="CZ15" i="41"/>
  <c r="DP15" i="41" s="1"/>
  <c r="CZ17" i="41"/>
  <c r="DP17" i="41" s="1"/>
  <c r="CT20" i="41"/>
  <c r="DJ20" i="41" s="1"/>
  <c r="CD20" i="41"/>
  <c r="CL20" i="41"/>
  <c r="CF21" i="41"/>
  <c r="CZ25" i="41"/>
  <c r="DP25" i="41" s="1"/>
  <c r="CC26" i="41"/>
  <c r="DA26" i="41"/>
  <c r="DQ26" i="41" s="1"/>
  <c r="CX37" i="41"/>
  <c r="DN37" i="41" s="1"/>
  <c r="CH37" i="41"/>
  <c r="DF37" i="41"/>
  <c r="DV37" i="41" s="1"/>
  <c r="CP37" i="41"/>
  <c r="CY39" i="41"/>
  <c r="DO39" i="41" s="1"/>
  <c r="CI39" i="41"/>
  <c r="CQ39" i="41"/>
  <c r="CB41" i="41"/>
  <c r="CZ41" i="41"/>
  <c r="DP41" i="41" s="1"/>
  <c r="CJ41" i="41"/>
  <c r="CG33" i="41"/>
  <c r="CR42" i="41"/>
  <c r="DH42" i="41" s="1"/>
  <c r="CP48" i="41"/>
  <c r="DF48" i="41"/>
  <c r="DV48" i="41" s="1"/>
  <c r="CX48" i="41"/>
  <c r="DN48" i="41" s="1"/>
  <c r="CN50" i="41"/>
  <c r="CO51" i="41"/>
  <c r="DA15" i="41"/>
  <c r="DQ15" i="41" s="1"/>
  <c r="CK15" i="41"/>
  <c r="CC17" i="41"/>
  <c r="CK17" i="41"/>
  <c r="CS22" i="41"/>
  <c r="DI22" i="41" s="1"/>
  <c r="CC22" i="41"/>
  <c r="DA25" i="41"/>
  <c r="DQ25" i="41" s="1"/>
  <c r="CR27" i="41"/>
  <c r="DH27" i="41" s="1"/>
  <c r="CZ27" i="41"/>
  <c r="DP27" i="41" s="1"/>
  <c r="CJ27" i="41"/>
  <c r="CB27" i="41"/>
  <c r="CW28" i="41"/>
  <c r="DM28" i="41" s="1"/>
  <c r="CG28" i="41"/>
  <c r="CO28" i="41"/>
  <c r="CC32" i="41"/>
  <c r="DA32" i="41"/>
  <c r="DQ32" i="41" s="1"/>
  <c r="CQ36" i="41"/>
  <c r="CZ39" i="41"/>
  <c r="DP39" i="41" s="1"/>
  <c r="CJ39" i="41"/>
  <c r="CC41" i="41"/>
  <c r="CS41" i="41"/>
  <c r="DI41" i="41" s="1"/>
  <c r="DA41" i="41"/>
  <c r="DQ41" i="41" s="1"/>
  <c r="CK41" i="41"/>
  <c r="CQ13" i="41"/>
  <c r="DG13" i="41"/>
  <c r="DW13" i="41" s="1"/>
  <c r="CI14" i="41"/>
  <c r="CI15" i="41"/>
  <c r="CQ15" i="41"/>
  <c r="CY15" i="41"/>
  <c r="DO15" i="41" s="1"/>
  <c r="CI16" i="41"/>
  <c r="CQ16" i="41"/>
  <c r="CY16" i="41"/>
  <c r="DO16" i="41" s="1"/>
  <c r="CI17" i="41"/>
  <c r="CQ17" i="41"/>
  <c r="CY17" i="41"/>
  <c r="DO17" i="41" s="1"/>
  <c r="CI18" i="41"/>
  <c r="CQ18" i="41"/>
  <c r="CY18" i="41"/>
  <c r="DO18" i="41" s="1"/>
  <c r="CI19" i="41"/>
  <c r="CQ19" i="41"/>
  <c r="CY19" i="41"/>
  <c r="DO19" i="41" s="1"/>
  <c r="CI20" i="41"/>
  <c r="CQ20" i="41"/>
  <c r="CY20" i="41"/>
  <c r="DO20" i="41" s="1"/>
  <c r="CI21" i="41"/>
  <c r="CQ21" i="41"/>
  <c r="CY21" i="41"/>
  <c r="DO21" i="41" s="1"/>
  <c r="CI22" i="41"/>
  <c r="CQ22" i="41"/>
  <c r="CY22" i="41"/>
  <c r="DO22" i="41" s="1"/>
  <c r="CI23" i="41"/>
  <c r="CQ23" i="41"/>
  <c r="CY23" i="41"/>
  <c r="DO23" i="41" s="1"/>
  <c r="CG24" i="41"/>
  <c r="DG26" i="41"/>
  <c r="DW26" i="41" s="1"/>
  <c r="DC27" i="41"/>
  <c r="DS27" i="41" s="1"/>
  <c r="CE27" i="41"/>
  <c r="CY28" i="41"/>
  <c r="DO28" i="41" s="1"/>
  <c r="CQ28" i="41"/>
  <c r="CY29" i="41"/>
  <c r="DO29" i="41" s="1"/>
  <c r="DG30" i="41"/>
  <c r="DW30" i="41" s="1"/>
  <c r="CX31" i="41"/>
  <c r="DN31" i="41" s="1"/>
  <c r="CH31" i="41"/>
  <c r="DF31" i="41"/>
  <c r="DV31" i="41" s="1"/>
  <c r="CP31" i="41"/>
  <c r="CW32" i="41"/>
  <c r="DM32" i="41" s="1"/>
  <c r="CO32" i="41"/>
  <c r="CR33" i="41"/>
  <c r="DH33" i="41" s="1"/>
  <c r="CW34" i="41"/>
  <c r="DM34" i="41" s="1"/>
  <c r="CG34" i="41"/>
  <c r="DE34" i="41"/>
  <c r="DU34" i="41" s="1"/>
  <c r="CO34" i="41"/>
  <c r="CK42" i="41"/>
  <c r="CS43" i="41"/>
  <c r="DI43" i="41" s="1"/>
  <c r="CC43" i="41"/>
  <c r="CK43" i="41"/>
  <c r="DA43" i="41"/>
  <c r="DQ43" i="41" s="1"/>
  <c r="CQ45" i="41"/>
  <c r="CX47" i="41"/>
  <c r="DN47" i="41" s="1"/>
  <c r="CP47" i="41"/>
  <c r="DF47" i="41"/>
  <c r="DV47" i="41" s="1"/>
  <c r="CB19" i="41"/>
  <c r="CJ19" i="41"/>
  <c r="CR19" i="41"/>
  <c r="DH19" i="41" s="1"/>
  <c r="CZ19" i="41"/>
  <c r="DP19" i="41" s="1"/>
  <c r="CB20" i="41"/>
  <c r="CJ20" i="41"/>
  <c r="CR20" i="41"/>
  <c r="DH20" i="41" s="1"/>
  <c r="CB21" i="41"/>
  <c r="CJ21" i="41"/>
  <c r="CR21" i="41"/>
  <c r="DH21" i="41" s="1"/>
  <c r="CZ21" i="41"/>
  <c r="DP21" i="41" s="1"/>
  <c r="CB22" i="41"/>
  <c r="CJ22" i="41"/>
  <c r="CR22" i="41"/>
  <c r="DH22" i="41" s="1"/>
  <c r="CB23" i="41"/>
  <c r="CJ23" i="41"/>
  <c r="CR23" i="41"/>
  <c r="DH23" i="41" s="1"/>
  <c r="CZ23" i="41"/>
  <c r="DP23" i="41" s="1"/>
  <c r="CX24" i="41"/>
  <c r="DN24" i="41" s="1"/>
  <c r="CH24" i="41"/>
  <c r="DF24" i="41"/>
  <c r="DV24" i="41" s="1"/>
  <c r="CP24" i="41"/>
  <c r="CW25" i="41"/>
  <c r="DM25" i="41" s="1"/>
  <c r="CJ26" i="41"/>
  <c r="CB29" i="41"/>
  <c r="CJ30" i="41"/>
  <c r="CB30" i="41"/>
  <c r="CX32" i="41"/>
  <c r="DN32" i="41" s="1"/>
  <c r="CH32" i="41"/>
  <c r="DF32" i="41"/>
  <c r="DV32" i="41" s="1"/>
  <c r="CP32" i="41"/>
  <c r="CX34" i="41"/>
  <c r="DN34" i="41" s="1"/>
  <c r="CH34" i="41"/>
  <c r="DF34" i="41"/>
  <c r="DV34" i="41" s="1"/>
  <c r="CP34" i="41"/>
  <c r="CS44" i="41"/>
  <c r="DI44" i="41" s="1"/>
  <c r="DA44" i="41"/>
  <c r="DQ44" i="41" s="1"/>
  <c r="CK44" i="41"/>
  <c r="CF53" i="41"/>
  <c r="CV53" i="41"/>
  <c r="DL53" i="41" s="1"/>
  <c r="CN53" i="41"/>
  <c r="DD53" i="41"/>
  <c r="DT53" i="41" s="1"/>
  <c r="CV56" i="41"/>
  <c r="DL56" i="41" s="1"/>
  <c r="CF56" i="41"/>
  <c r="CQ24" i="41"/>
  <c r="CK26" i="41"/>
  <c r="CC28" i="41"/>
  <c r="DA28" i="41"/>
  <c r="DQ28" i="41" s="1"/>
  <c r="CC29" i="41"/>
  <c r="CS30" i="41"/>
  <c r="DI30" i="41" s="1"/>
  <c r="CK30" i="41"/>
  <c r="CC30" i="41"/>
  <c r="CR31" i="41"/>
  <c r="DH31" i="41" s="1"/>
  <c r="CB31" i="41"/>
  <c r="CY32" i="41"/>
  <c r="DO32" i="41" s="1"/>
  <c r="CL33" i="41"/>
  <c r="CX36" i="41"/>
  <c r="DN36" i="41" s="1"/>
  <c r="CH36" i="41"/>
  <c r="DF36" i="41"/>
  <c r="DV36" i="41" s="1"/>
  <c r="CP36" i="41"/>
  <c r="CG52" i="41"/>
  <c r="CO52" i="41"/>
  <c r="CW53" i="41"/>
  <c r="DM53" i="41" s="1"/>
  <c r="CG53" i="41"/>
  <c r="DE53" i="41"/>
  <c r="DU53" i="41" s="1"/>
  <c r="CY54" i="41"/>
  <c r="DO54" i="41" s="1"/>
  <c r="CI54" i="41"/>
  <c r="DG54" i="41"/>
  <c r="DW54" i="41" s="1"/>
  <c r="CQ54" i="41"/>
  <c r="CZ24" i="41"/>
  <c r="DP24" i="41" s="1"/>
  <c r="CO25" i="41"/>
  <c r="CX27" i="41"/>
  <c r="DN27" i="41" s="1"/>
  <c r="CH27" i="41"/>
  <c r="DF27" i="41"/>
  <c r="DV27" i="41" s="1"/>
  <c r="CP27" i="41"/>
  <c r="CS31" i="41"/>
  <c r="DI31" i="41" s="1"/>
  <c r="DA31" i="41"/>
  <c r="DQ31" i="41" s="1"/>
  <c r="CC31" i="41"/>
  <c r="CB32" i="41"/>
  <c r="CZ32" i="41"/>
  <c r="DP32" i="41" s="1"/>
  <c r="DC33" i="41"/>
  <c r="DS33" i="41" s="1"/>
  <c r="CM33" i="41"/>
  <c r="CJ34" i="41"/>
  <c r="CZ34" i="41"/>
  <c r="DP34" i="41" s="1"/>
  <c r="CY36" i="41"/>
  <c r="DO36" i="41" s="1"/>
  <c r="CS46" i="41"/>
  <c r="DI46" i="41" s="1"/>
  <c r="CN49" i="41"/>
  <c r="CU50" i="41"/>
  <c r="DK50" i="41" s="1"/>
  <c r="CE50" i="41"/>
  <c r="DC50" i="41"/>
  <c r="DS50" i="41" s="1"/>
  <c r="CM50" i="41"/>
  <c r="CI58" i="41"/>
  <c r="DG58" i="41"/>
  <c r="DW58" i="41" s="1"/>
  <c r="CY61" i="41"/>
  <c r="DO61" i="41" s="1"/>
  <c r="CI61" i="41"/>
  <c r="DG61" i="41"/>
  <c r="DW61" i="41" s="1"/>
  <c r="CQ61" i="41"/>
  <c r="CX33" i="41"/>
  <c r="DN33" i="41" s="1"/>
  <c r="CH33" i="41"/>
  <c r="DF33" i="41"/>
  <c r="DV33" i="41" s="1"/>
  <c r="CP33" i="41"/>
  <c r="CK34" i="41"/>
  <c r="CB36" i="41"/>
  <c r="CI37" i="41"/>
  <c r="DG37" i="41"/>
  <c r="DW37" i="41" s="1"/>
  <c r="CC38" i="41"/>
  <c r="DA38" i="41"/>
  <c r="DQ38" i="41" s="1"/>
  <c r="CK39" i="41"/>
  <c r="CC39" i="41"/>
  <c r="CW45" i="41"/>
  <c r="DM45" i="41" s="1"/>
  <c r="CG45" i="41"/>
  <c r="DE45" i="41"/>
  <c r="DU45" i="41" s="1"/>
  <c r="CO45" i="41"/>
  <c r="CY47" i="41"/>
  <c r="DO47" i="41" s="1"/>
  <c r="CI47" i="41"/>
  <c r="CB48" i="41"/>
  <c r="CZ48" i="41"/>
  <c r="DP48" i="41" s="1"/>
  <c r="CP49" i="41"/>
  <c r="CY63" i="41"/>
  <c r="DO63" i="41" s="1"/>
  <c r="CI63" i="41"/>
  <c r="DG63" i="41"/>
  <c r="DW63" i="41" s="1"/>
  <c r="CQ63" i="41"/>
  <c r="CX65" i="41"/>
  <c r="DN65" i="41" s="1"/>
  <c r="CH65" i="41"/>
  <c r="CP65" i="41"/>
  <c r="DF65" i="41"/>
  <c r="DV65" i="41" s="1"/>
  <c r="CS35" i="41"/>
  <c r="DI35" i="41" s="1"/>
  <c r="CC35" i="41"/>
  <c r="DA36" i="41"/>
  <c r="DQ36" i="41" s="1"/>
  <c r="CK36" i="41"/>
  <c r="CJ37" i="41"/>
  <c r="CY37" i="41"/>
  <c r="DO37" i="41" s="1"/>
  <c r="DA39" i="41"/>
  <c r="DQ39" i="41" s="1"/>
  <c r="CW43" i="41"/>
  <c r="DM43" i="41" s="1"/>
  <c r="CG43" i="41"/>
  <c r="DE43" i="41"/>
  <c r="DU43" i="41" s="1"/>
  <c r="CO43" i="41"/>
  <c r="CX44" i="41"/>
  <c r="DN44" i="41" s="1"/>
  <c r="CH44" i="41"/>
  <c r="DF44" i="41"/>
  <c r="DV44" i="41" s="1"/>
  <c r="CP44" i="41"/>
  <c r="CQ44" i="41"/>
  <c r="CX45" i="41"/>
  <c r="DN45" i="41" s="1"/>
  <c r="CH45" i="41"/>
  <c r="DF45" i="41"/>
  <c r="DV45" i="41" s="1"/>
  <c r="CP45" i="41"/>
  <c r="CR46" i="41"/>
  <c r="DH46" i="41" s="1"/>
  <c r="CB46" i="41"/>
  <c r="CB47" i="41"/>
  <c r="CJ47" i="41"/>
  <c r="CR47" i="41"/>
  <c r="DH47" i="41" s="1"/>
  <c r="CV52" i="41"/>
  <c r="DL52" i="41" s="1"/>
  <c r="CF52" i="41"/>
  <c r="CU54" i="41"/>
  <c r="DK54" i="41" s="1"/>
  <c r="CE54" i="41"/>
  <c r="DC54" i="41"/>
  <c r="DS54" i="41" s="1"/>
  <c r="CM54" i="41"/>
  <c r="DC59" i="41"/>
  <c r="DS59" i="41" s="1"/>
  <c r="CR63" i="41"/>
  <c r="DH63" i="41" s="1"/>
  <c r="CZ63" i="41"/>
  <c r="DP63" i="41" s="1"/>
  <c r="DF26" i="41"/>
  <c r="DV26" i="41" s="1"/>
  <c r="CP26" i="41"/>
  <c r="CX30" i="41"/>
  <c r="DN30" i="41" s="1"/>
  <c r="CH30" i="41"/>
  <c r="DF30" i="41"/>
  <c r="DV30" i="41" s="1"/>
  <c r="CP30" i="41"/>
  <c r="CJ33" i="41"/>
  <c r="CW42" i="41"/>
  <c r="DM42" i="41" s="1"/>
  <c r="CG42" i="41"/>
  <c r="DE42" i="41"/>
  <c r="DU42" i="41" s="1"/>
  <c r="CO42" i="41"/>
  <c r="CY44" i="41"/>
  <c r="DO44" i="41" s="1"/>
  <c r="CI45" i="41"/>
  <c r="DG45" i="41"/>
  <c r="DW45" i="41" s="1"/>
  <c r="CC46" i="41"/>
  <c r="DA46" i="41"/>
  <c r="DQ46" i="41" s="1"/>
  <c r="CS47" i="41"/>
  <c r="DI47" i="41" s="1"/>
  <c r="CC47" i="41"/>
  <c r="DA47" i="41"/>
  <c r="DQ47" i="41" s="1"/>
  <c r="CK47" i="41"/>
  <c r="CT48" i="41"/>
  <c r="DJ48" i="41" s="1"/>
  <c r="CD48" i="41"/>
  <c r="DB48" i="41"/>
  <c r="DR48" i="41" s="1"/>
  <c r="CL48" i="41"/>
  <c r="CU51" i="41"/>
  <c r="DK51" i="41" s="1"/>
  <c r="CE51" i="41"/>
  <c r="DC51" i="41"/>
  <c r="DS51" i="41" s="1"/>
  <c r="CM51" i="41"/>
  <c r="CW52" i="41"/>
  <c r="DM52" i="41" s="1"/>
  <c r="CT55" i="41"/>
  <c r="DJ55" i="41" s="1"/>
  <c r="CD55" i="41"/>
  <c r="CS63" i="41"/>
  <c r="DI63" i="41" s="1"/>
  <c r="CC64" i="41"/>
  <c r="CS64" i="41"/>
  <c r="DI64" i="41" s="1"/>
  <c r="CK64" i="41"/>
  <c r="CC33" i="41"/>
  <c r="CS33" i="41"/>
  <c r="DI33" i="41" s="1"/>
  <c r="CZ36" i="41"/>
  <c r="DP36" i="41" s="1"/>
  <c r="CW40" i="41"/>
  <c r="DM40" i="41" s="1"/>
  <c r="CG40" i="41"/>
  <c r="DE40" i="41"/>
  <c r="DU40" i="41" s="1"/>
  <c r="CO40" i="41"/>
  <c r="CX42" i="41"/>
  <c r="DN42" i="41" s="1"/>
  <c r="CH42" i="41"/>
  <c r="DF42" i="41"/>
  <c r="DV42" i="41" s="1"/>
  <c r="CP42" i="41"/>
  <c r="DG43" i="41"/>
  <c r="DW43" i="41" s="1"/>
  <c r="CB44" i="41"/>
  <c r="CZ44" i="41"/>
  <c r="DP44" i="41" s="1"/>
  <c r="CJ45" i="41"/>
  <c r="CY45" i="41"/>
  <c r="DO45" i="41" s="1"/>
  <c r="CT50" i="41"/>
  <c r="DJ50" i="41" s="1"/>
  <c r="CD50" i="41"/>
  <c r="DB50" i="41"/>
  <c r="DR50" i="41" s="1"/>
  <c r="CL50" i="41"/>
  <c r="DD51" i="41"/>
  <c r="DT51" i="41" s="1"/>
  <c r="DC60" i="41"/>
  <c r="DS60" i="41" s="1"/>
  <c r="DB33" i="41"/>
  <c r="DR33" i="41" s="1"/>
  <c r="CX35" i="41"/>
  <c r="DN35" i="41" s="1"/>
  <c r="CH35" i="41"/>
  <c r="DF35" i="41"/>
  <c r="DV35" i="41" s="1"/>
  <c r="CP35" i="41"/>
  <c r="CS37" i="41"/>
  <c r="DI37" i="41" s="1"/>
  <c r="CW38" i="41"/>
  <c r="DM38" i="41" s="1"/>
  <c r="CG38" i="41"/>
  <c r="DE38" i="41"/>
  <c r="DU38" i="41" s="1"/>
  <c r="CO38" i="41"/>
  <c r="CR40" i="41"/>
  <c r="DH40" i="41" s="1"/>
  <c r="CX43" i="41"/>
  <c r="DN43" i="41" s="1"/>
  <c r="CH43" i="41"/>
  <c r="DF43" i="41"/>
  <c r="DV43" i="41" s="1"/>
  <c r="CP43" i="41"/>
  <c r="CQ43" i="41"/>
  <c r="CS45" i="41"/>
  <c r="DI45" i="41" s="1"/>
  <c r="CW46" i="41"/>
  <c r="DM46" i="41" s="1"/>
  <c r="CG46" i="41"/>
  <c r="DE46" i="41"/>
  <c r="DU46" i="41" s="1"/>
  <c r="CO46" i="41"/>
  <c r="CD47" i="41"/>
  <c r="CU48" i="41"/>
  <c r="DK48" i="41" s="1"/>
  <c r="CE48" i="41"/>
  <c r="DC48" i="41"/>
  <c r="DS48" i="41" s="1"/>
  <c r="CM48" i="41"/>
  <c r="CX49" i="41"/>
  <c r="DN49" i="41" s="1"/>
  <c r="CH50" i="41"/>
  <c r="DF50" i="41"/>
  <c r="DV50" i="41" s="1"/>
  <c r="CS53" i="41"/>
  <c r="DI53" i="41" s="1"/>
  <c r="CF54" i="41"/>
  <c r="CU55" i="41"/>
  <c r="DK55" i="41" s="1"/>
  <c r="CE55" i="41"/>
  <c r="CM55" i="41"/>
  <c r="CX57" i="41"/>
  <c r="DN57" i="41" s="1"/>
  <c r="CH57" i="41"/>
  <c r="DF57" i="41"/>
  <c r="DV57" i="41" s="1"/>
  <c r="CP57" i="41"/>
  <c r="CB58" i="41"/>
  <c r="CJ58" i="41"/>
  <c r="CX38" i="41"/>
  <c r="DN38" i="41" s="1"/>
  <c r="CH38" i="41"/>
  <c r="DF38" i="41"/>
  <c r="DV38" i="41" s="1"/>
  <c r="CP38" i="41"/>
  <c r="CW41" i="41"/>
  <c r="DM41" i="41" s="1"/>
  <c r="CG41" i="41"/>
  <c r="DE41" i="41"/>
  <c r="DU41" i="41" s="1"/>
  <c r="CO41" i="41"/>
  <c r="CX46" i="41"/>
  <c r="DN46" i="41" s="1"/>
  <c r="CH46" i="41"/>
  <c r="DF46" i="41"/>
  <c r="DV46" i="41" s="1"/>
  <c r="CP46" i="41"/>
  <c r="CF48" i="41"/>
  <c r="DD48" i="41"/>
  <c r="DT48" i="41" s="1"/>
  <c r="CN48" i="41"/>
  <c r="CT53" i="41"/>
  <c r="DJ53" i="41" s="1"/>
  <c r="DB53" i="41"/>
  <c r="DR53" i="41" s="1"/>
  <c r="CV55" i="41"/>
  <c r="DL55" i="41" s="1"/>
  <c r="CF55" i="41"/>
  <c r="DD55" i="41"/>
  <c r="DT55" i="41" s="1"/>
  <c r="CN55" i="41"/>
  <c r="CR56" i="41"/>
  <c r="DH56" i="41" s="1"/>
  <c r="CY57" i="41"/>
  <c r="DO57" i="41" s="1"/>
  <c r="CI57" i="41"/>
  <c r="DG57" i="41"/>
  <c r="DW57" i="41" s="1"/>
  <c r="CQ57" i="41"/>
  <c r="CC58" i="41"/>
  <c r="CS58" i="41"/>
  <c r="DI58" i="41" s="1"/>
  <c r="CK58" i="41"/>
  <c r="DA58" i="41"/>
  <c r="DQ58" i="41" s="1"/>
  <c r="CE69" i="41"/>
  <c r="CU69" i="41"/>
  <c r="DK69" i="41" s="1"/>
  <c r="CM69" i="41"/>
  <c r="CW70" i="41"/>
  <c r="DM70" i="41" s="1"/>
  <c r="DE70" i="41"/>
  <c r="DU70" i="41" s="1"/>
  <c r="DD33" i="41"/>
  <c r="DT33" i="41" s="1"/>
  <c r="CW36" i="41"/>
  <c r="DM36" i="41" s="1"/>
  <c r="CG36" i="41"/>
  <c r="DE36" i="41"/>
  <c r="DU36" i="41" s="1"/>
  <c r="CO36" i="41"/>
  <c r="CX41" i="41"/>
  <c r="DN41" i="41" s="1"/>
  <c r="CH41" i="41"/>
  <c r="DF41" i="41"/>
  <c r="DV41" i="41" s="1"/>
  <c r="CP41" i="41"/>
  <c r="CW44" i="41"/>
  <c r="DM44" i="41" s="1"/>
  <c r="CG44" i="41"/>
  <c r="DE44" i="41"/>
  <c r="DU44" i="41" s="1"/>
  <c r="CO44" i="41"/>
  <c r="CF47" i="41"/>
  <c r="DE48" i="41"/>
  <c r="DU48" i="41" s="1"/>
  <c r="CO48" i="41"/>
  <c r="CT51" i="41"/>
  <c r="DJ51" i="41" s="1"/>
  <c r="CD51" i="41"/>
  <c r="DB51" i="41"/>
  <c r="DR51" i="41" s="1"/>
  <c r="CL51" i="41"/>
  <c r="DC53" i="41"/>
  <c r="DS53" i="41" s="1"/>
  <c r="CM53" i="41"/>
  <c r="CH54" i="41"/>
  <c r="CP54" i="41"/>
  <c r="CS56" i="41"/>
  <c r="DI56" i="41" s="1"/>
  <c r="CZ57" i="41"/>
  <c r="DP57" i="41" s="1"/>
  <c r="CT58" i="41"/>
  <c r="DJ58" i="41" s="1"/>
  <c r="DB58" i="41"/>
  <c r="DR58" i="41" s="1"/>
  <c r="CZ64" i="41"/>
  <c r="DP64" i="41" s="1"/>
  <c r="DC69" i="41"/>
  <c r="DS69" i="41" s="1"/>
  <c r="DF70" i="41"/>
  <c r="DV70" i="41" s="1"/>
  <c r="CF34" i="41"/>
  <c r="CN34" i="41"/>
  <c r="CV34" i="41"/>
  <c r="DL34" i="41" s="1"/>
  <c r="DD34" i="41"/>
  <c r="DT34" i="41" s="1"/>
  <c r="CF35" i="41"/>
  <c r="CV35" i="41"/>
  <c r="DL35" i="41" s="1"/>
  <c r="CF36" i="41"/>
  <c r="CV36" i="41"/>
  <c r="DL36" i="41" s="1"/>
  <c r="CF37" i="41"/>
  <c r="CV37" i="41"/>
  <c r="DL37" i="41" s="1"/>
  <c r="CT49" i="41"/>
  <c r="DJ49" i="41" s="1"/>
  <c r="CD49" i="41"/>
  <c r="DB49" i="41"/>
  <c r="DR49" i="41" s="1"/>
  <c r="CL49" i="41"/>
  <c r="CN51" i="41"/>
  <c r="CH53" i="41"/>
  <c r="CZ54" i="41"/>
  <c r="DP54" i="41" s="1"/>
  <c r="CR57" i="41"/>
  <c r="DH57" i="41" s="1"/>
  <c r="CB57" i="41"/>
  <c r="CU58" i="41"/>
  <c r="DK58" i="41" s="1"/>
  <c r="CD64" i="41"/>
  <c r="CT64" i="41"/>
  <c r="DJ64" i="41" s="1"/>
  <c r="CL64" i="41"/>
  <c r="CX66" i="41"/>
  <c r="DN66" i="41" s="1"/>
  <c r="DF66" i="41"/>
  <c r="DV66" i="41" s="1"/>
  <c r="CP66" i="41"/>
  <c r="CY80" i="41"/>
  <c r="DO80" i="41" s="1"/>
  <c r="CU47" i="41"/>
  <c r="DK47" i="41" s="1"/>
  <c r="CE47" i="41"/>
  <c r="DC47" i="41"/>
  <c r="DS47" i="41" s="1"/>
  <c r="CM47" i="41"/>
  <c r="CU49" i="41"/>
  <c r="DK49" i="41" s="1"/>
  <c r="CE49" i="41"/>
  <c r="DC49" i="41"/>
  <c r="DS49" i="41" s="1"/>
  <c r="CM49" i="41"/>
  <c r="CT52" i="41"/>
  <c r="DJ52" i="41" s="1"/>
  <c r="DB52" i="41"/>
  <c r="DR52" i="41" s="1"/>
  <c r="CL52" i="41"/>
  <c r="CX53" i="41"/>
  <c r="DN53" i="41" s="1"/>
  <c r="CS54" i="41"/>
  <c r="DI54" i="41" s="1"/>
  <c r="DA54" i="41"/>
  <c r="DQ54" i="41" s="1"/>
  <c r="CB55" i="41"/>
  <c r="CZ56" i="41"/>
  <c r="DP56" i="41" s="1"/>
  <c r="CJ56" i="41"/>
  <c r="CV58" i="41"/>
  <c r="DL58" i="41" s="1"/>
  <c r="CY59" i="41"/>
  <c r="DO59" i="41" s="1"/>
  <c r="CI59" i="41"/>
  <c r="DG59" i="41"/>
  <c r="DW59" i="41" s="1"/>
  <c r="CQ59" i="41"/>
  <c r="CE64" i="41"/>
  <c r="CU64" i="41"/>
  <c r="DK64" i="41" s="1"/>
  <c r="CM64" i="41"/>
  <c r="CU52" i="41"/>
  <c r="DK52" i="41" s="1"/>
  <c r="CE52" i="41"/>
  <c r="DC52" i="41"/>
  <c r="DS52" i="41" s="1"/>
  <c r="CM52" i="41"/>
  <c r="CB53" i="41"/>
  <c r="CJ53" i="41"/>
  <c r="DB54" i="41"/>
  <c r="DR54" i="41" s="1"/>
  <c r="CC55" i="41"/>
  <c r="CK55" i="41"/>
  <c r="DA56" i="41"/>
  <c r="DQ56" i="41" s="1"/>
  <c r="CK56" i="41"/>
  <c r="CR59" i="41"/>
  <c r="DH59" i="41" s="1"/>
  <c r="CZ59" i="41"/>
  <c r="DP59" i="41" s="1"/>
  <c r="CV75" i="41"/>
  <c r="DL75" i="41" s="1"/>
  <c r="CF75" i="41"/>
  <c r="CN75" i="41"/>
  <c r="CC48" i="41"/>
  <c r="CK48" i="41"/>
  <c r="CS48" i="41"/>
  <c r="DI48" i="41" s="1"/>
  <c r="CC49" i="41"/>
  <c r="CK49" i="41"/>
  <c r="CS49" i="41"/>
  <c r="DI49" i="41" s="1"/>
  <c r="CC50" i="41"/>
  <c r="CK50" i="41"/>
  <c r="CS50" i="41"/>
  <c r="DI50" i="41" s="1"/>
  <c r="CC51" i="41"/>
  <c r="CK51" i="41"/>
  <c r="CS51" i="41"/>
  <c r="DI51" i="41" s="1"/>
  <c r="DA51" i="41"/>
  <c r="DQ51" i="41" s="1"/>
  <c r="CC52" i="41"/>
  <c r="CK52" i="41"/>
  <c r="CS52" i="41"/>
  <c r="DI52" i="41" s="1"/>
  <c r="DA52" i="41"/>
  <c r="DQ52" i="41" s="1"/>
  <c r="DG53" i="41"/>
  <c r="DW53" i="41" s="1"/>
  <c r="CQ53" i="41"/>
  <c r="CR53" i="41"/>
  <c r="DH53" i="41" s="1"/>
  <c r="DA53" i="41"/>
  <c r="DQ53" i="41" s="1"/>
  <c r="CY55" i="41"/>
  <c r="DO55" i="41" s="1"/>
  <c r="CI55" i="41"/>
  <c r="DG55" i="41"/>
  <c r="DW55" i="41" s="1"/>
  <c r="CQ55" i="41"/>
  <c r="DE58" i="41"/>
  <c r="DU58" i="41" s="1"/>
  <c r="CY60" i="41"/>
  <c r="DO60" i="41" s="1"/>
  <c r="CI60" i="41"/>
  <c r="DG60" i="41"/>
  <c r="DW60" i="41" s="1"/>
  <c r="CQ60" i="41"/>
  <c r="CS61" i="41"/>
  <c r="DI61" i="41" s="1"/>
  <c r="CC61" i="41"/>
  <c r="DA62" i="41"/>
  <c r="DQ62" i="41" s="1"/>
  <c r="CU68" i="41"/>
  <c r="DK68" i="41" s="1"/>
  <c r="CE68" i="41"/>
  <c r="DC68" i="41"/>
  <c r="DS68" i="41" s="1"/>
  <c r="CM68" i="41"/>
  <c r="CH69" i="41"/>
  <c r="CX56" i="41"/>
  <c r="DN56" i="41" s="1"/>
  <c r="CH56" i="41"/>
  <c r="DF56" i="41"/>
  <c r="DV56" i="41" s="1"/>
  <c r="CP56" i="41"/>
  <c r="CX58" i="41"/>
  <c r="DN58" i="41" s="1"/>
  <c r="CH58" i="41"/>
  <c r="DF58" i="41"/>
  <c r="DV58" i="41" s="1"/>
  <c r="CP58" i="41"/>
  <c r="CW59" i="41"/>
  <c r="DM59" i="41" s="1"/>
  <c r="CG59" i="41"/>
  <c r="CT61" i="41"/>
  <c r="DJ61" i="41" s="1"/>
  <c r="CD61" i="41"/>
  <c r="DB61" i="41"/>
  <c r="DR61" i="41" s="1"/>
  <c r="CL61" i="41"/>
  <c r="CT62" i="41"/>
  <c r="DJ62" i="41" s="1"/>
  <c r="CD62" i="41"/>
  <c r="DB62" i="41"/>
  <c r="DR62" i="41" s="1"/>
  <c r="CL62" i="41"/>
  <c r="CY56" i="41"/>
  <c r="DO56" i="41" s="1"/>
  <c r="CI56" i="41"/>
  <c r="DG56" i="41"/>
  <c r="DW56" i="41" s="1"/>
  <c r="CQ56" i="41"/>
  <c r="CU61" i="41"/>
  <c r="DK61" i="41" s="1"/>
  <c r="DC62" i="41"/>
  <c r="DS62" i="41" s="1"/>
  <c r="CM62" i="41"/>
  <c r="CS74" i="41"/>
  <c r="DI74" i="41" s="1"/>
  <c r="CC74" i="41"/>
  <c r="DA74" i="41"/>
  <c r="DQ74" i="41" s="1"/>
  <c r="CK74" i="41"/>
  <c r="CD75" i="41"/>
  <c r="CT75" i="41"/>
  <c r="DJ75" i="41" s="1"/>
  <c r="CL75" i="41"/>
  <c r="DB75" i="41"/>
  <c r="DR75" i="41" s="1"/>
  <c r="CS77" i="41"/>
  <c r="DI77" i="41" s="1"/>
  <c r="CC77" i="41"/>
  <c r="DA77" i="41"/>
  <c r="DQ77" i="41" s="1"/>
  <c r="CK77" i="41"/>
  <c r="CD58" i="41"/>
  <c r="CM59" i="41"/>
  <c r="CC60" i="41"/>
  <c r="CS60" i="41"/>
  <c r="DI60" i="41" s="1"/>
  <c r="CE63" i="41"/>
  <c r="CU63" i="41"/>
  <c r="DK63" i="41" s="1"/>
  <c r="CY64" i="41"/>
  <c r="DO64" i="41" s="1"/>
  <c r="CI64" i="41"/>
  <c r="DG64" i="41"/>
  <c r="DW64" i="41" s="1"/>
  <c r="CQ64" i="41"/>
  <c r="CV66" i="41"/>
  <c r="DL66" i="41" s="1"/>
  <c r="CF66" i="41"/>
  <c r="DD66" i="41"/>
  <c r="DT66" i="41" s="1"/>
  <c r="CN66" i="41"/>
  <c r="CH67" i="41"/>
  <c r="DF67" i="41"/>
  <c r="DV67" i="41" s="1"/>
  <c r="CI69" i="41"/>
  <c r="CE70" i="41"/>
  <c r="CM70" i="41"/>
  <c r="CY77" i="41"/>
  <c r="DO77" i="41" s="1"/>
  <c r="DG77" i="41"/>
  <c r="DW77" i="41" s="1"/>
  <c r="CF57" i="41"/>
  <c r="CN57" i="41"/>
  <c r="CV57" i="41"/>
  <c r="DL57" i="41" s="1"/>
  <c r="DD57" i="41"/>
  <c r="DT57" i="41" s="1"/>
  <c r="CR60" i="41"/>
  <c r="DH60" i="41" s="1"/>
  <c r="CZ60" i="41"/>
  <c r="DP60" i="41" s="1"/>
  <c r="CM60" i="41"/>
  <c r="CN64" i="41"/>
  <c r="CV68" i="41"/>
  <c r="DL68" i="41" s="1"/>
  <c r="CF68" i="41"/>
  <c r="DD68" i="41"/>
  <c r="DT68" i="41" s="1"/>
  <c r="CN68" i="41"/>
  <c r="CT73" i="41"/>
  <c r="DJ73" i="41" s="1"/>
  <c r="CD73" i="41"/>
  <c r="DB73" i="41"/>
  <c r="DR73" i="41" s="1"/>
  <c r="CL73" i="41"/>
  <c r="CT59" i="41"/>
  <c r="DJ59" i="41" s="1"/>
  <c r="CD59" i="41"/>
  <c r="DB59" i="41"/>
  <c r="DR59" i="41" s="1"/>
  <c r="CL59" i="41"/>
  <c r="CE61" i="41"/>
  <c r="CY62" i="41"/>
  <c r="DO62" i="41" s="1"/>
  <c r="CI62" i="41"/>
  <c r="DG62" i="41"/>
  <c r="DW62" i="41" s="1"/>
  <c r="CQ62" i="41"/>
  <c r="CK62" i="41"/>
  <c r="CT63" i="41"/>
  <c r="DJ63" i="41" s="1"/>
  <c r="CD63" i="41"/>
  <c r="DB63" i="41"/>
  <c r="DR63" i="41" s="1"/>
  <c r="CL63" i="41"/>
  <c r="CG64" i="41"/>
  <c r="CS65" i="41"/>
  <c r="DI65" i="41" s="1"/>
  <c r="CC65" i="41"/>
  <c r="CW69" i="41"/>
  <c r="DM69" i="41" s="1"/>
  <c r="CO69" i="41"/>
  <c r="CV72" i="41"/>
  <c r="DL72" i="41" s="1"/>
  <c r="CF72" i="41"/>
  <c r="CN72" i="41"/>
  <c r="DD72" i="41"/>
  <c r="DT72" i="41" s="1"/>
  <c r="DD58" i="41"/>
  <c r="DT58" i="41" s="1"/>
  <c r="CT60" i="41"/>
  <c r="DJ60" i="41" s="1"/>
  <c r="CD60" i="41"/>
  <c r="DB60" i="41"/>
  <c r="DR60" i="41" s="1"/>
  <c r="CL60" i="41"/>
  <c r="CR62" i="41"/>
  <c r="DH62" i="41" s="1"/>
  <c r="CZ62" i="41"/>
  <c r="DP62" i="41" s="1"/>
  <c r="CC63" i="41"/>
  <c r="DF64" i="41"/>
  <c r="DV64" i="41" s="1"/>
  <c r="CT65" i="41"/>
  <c r="DJ65" i="41" s="1"/>
  <c r="CD65" i="41"/>
  <c r="CP68" i="41"/>
  <c r="CX69" i="41"/>
  <c r="DN69" i="41" s="1"/>
  <c r="DF69" i="41"/>
  <c r="DV69" i="41" s="1"/>
  <c r="CP69" i="41"/>
  <c r="CH71" i="41"/>
  <c r="CP71" i="41"/>
  <c r="DF71" i="41"/>
  <c r="DV71" i="41" s="1"/>
  <c r="CX71" i="41"/>
  <c r="DN71" i="41" s="1"/>
  <c r="CW72" i="41"/>
  <c r="DM72" i="41" s="1"/>
  <c r="CG72" i="41"/>
  <c r="DE72" i="41"/>
  <c r="DU72" i="41" s="1"/>
  <c r="CO72" i="41"/>
  <c r="CY65" i="41"/>
  <c r="DO65" i="41" s="1"/>
  <c r="CI65" i="41"/>
  <c r="DG65" i="41"/>
  <c r="DW65" i="41" s="1"/>
  <c r="CQ65" i="41"/>
  <c r="CU66" i="41"/>
  <c r="DK66" i="41" s="1"/>
  <c r="CE66" i="41"/>
  <c r="DC66" i="41"/>
  <c r="DS66" i="41" s="1"/>
  <c r="CM66" i="41"/>
  <c r="CF69" i="41"/>
  <c r="CV69" i="41"/>
  <c r="DL69" i="41" s="1"/>
  <c r="CN69" i="41"/>
  <c r="DD69" i="41"/>
  <c r="DT69" i="41" s="1"/>
  <c r="CV70" i="41"/>
  <c r="DL70" i="41" s="1"/>
  <c r="CN70" i="41"/>
  <c r="CF71" i="41"/>
  <c r="CD72" i="41"/>
  <c r="CR73" i="41"/>
  <c r="DH73" i="41" s="1"/>
  <c r="CC75" i="41"/>
  <c r="CS75" i="41"/>
  <c r="DI75" i="41" s="1"/>
  <c r="DA75" i="41"/>
  <c r="DQ75" i="41" s="1"/>
  <c r="CK75" i="41"/>
  <c r="CX77" i="41"/>
  <c r="DN77" i="41" s="1"/>
  <c r="CH77" i="41"/>
  <c r="DF77" i="41"/>
  <c r="DV77" i="41" s="1"/>
  <c r="CP77" i="41"/>
  <c r="CX79" i="41"/>
  <c r="DN79" i="41" s="1"/>
  <c r="CH79" i="41"/>
  <c r="DF79" i="41"/>
  <c r="DV79" i="41" s="1"/>
  <c r="CP79" i="41"/>
  <c r="CH59" i="41"/>
  <c r="CP59" i="41"/>
  <c r="CX59" i="41"/>
  <c r="DN59" i="41" s="1"/>
  <c r="DF59" i="41"/>
  <c r="DV59" i="41" s="1"/>
  <c r="CH60" i="41"/>
  <c r="CP60" i="41"/>
  <c r="CX60" i="41"/>
  <c r="DN60" i="41" s="1"/>
  <c r="DF60" i="41"/>
  <c r="DV60" i="41" s="1"/>
  <c r="CH61" i="41"/>
  <c r="CP61" i="41"/>
  <c r="CX61" i="41"/>
  <c r="DN61" i="41" s="1"/>
  <c r="DF61" i="41"/>
  <c r="DV61" i="41" s="1"/>
  <c r="CH62" i="41"/>
  <c r="CP62" i="41"/>
  <c r="CX62" i="41"/>
  <c r="DN62" i="41" s="1"/>
  <c r="DF62" i="41"/>
  <c r="DV62" i="41" s="1"/>
  <c r="CH63" i="41"/>
  <c r="CP63" i="41"/>
  <c r="CX63" i="41"/>
  <c r="DN63" i="41" s="1"/>
  <c r="DF63" i="41"/>
  <c r="DV63" i="41" s="1"/>
  <c r="DD64" i="41"/>
  <c r="DT64" i="41" s="1"/>
  <c r="CU65" i="41"/>
  <c r="DK65" i="41" s="1"/>
  <c r="CE65" i="41"/>
  <c r="DC65" i="41"/>
  <c r="DS65" i="41" s="1"/>
  <c r="CM65" i="41"/>
  <c r="CR69" i="41"/>
  <c r="DH69" i="41" s="1"/>
  <c r="CB70" i="41"/>
  <c r="CJ70" i="41"/>
  <c r="CZ70" i="41"/>
  <c r="DP70" i="41" s="1"/>
  <c r="CR71" i="41"/>
  <c r="DH71" i="41" s="1"/>
  <c r="CZ71" i="41"/>
  <c r="DP71" i="41" s="1"/>
  <c r="CX72" i="41"/>
  <c r="DN72" i="41" s="1"/>
  <c r="CP72" i="41"/>
  <c r="CF73" i="41"/>
  <c r="DD73" i="41"/>
  <c r="DT73" i="41" s="1"/>
  <c r="CV74" i="41"/>
  <c r="DL74" i="41" s="1"/>
  <c r="DE75" i="41"/>
  <c r="DU75" i="41" s="1"/>
  <c r="CT78" i="41"/>
  <c r="DJ78" i="41" s="1"/>
  <c r="CD78" i="41"/>
  <c r="DB78" i="41"/>
  <c r="DR78" i="41" s="1"/>
  <c r="CL78" i="41"/>
  <c r="DE64" i="41"/>
  <c r="DU64" i="41" s="1"/>
  <c r="CV65" i="41"/>
  <c r="DL65" i="41" s="1"/>
  <c r="CF65" i="41"/>
  <c r="DD65" i="41"/>
  <c r="DT65" i="41" s="1"/>
  <c r="CN65" i="41"/>
  <c r="CU67" i="41"/>
  <c r="DK67" i="41" s="1"/>
  <c r="CE67" i="41"/>
  <c r="DC67" i="41"/>
  <c r="DS67" i="41" s="1"/>
  <c r="CM67" i="41"/>
  <c r="CS71" i="41"/>
  <c r="DI71" i="41" s="1"/>
  <c r="CC71" i="41"/>
  <c r="DA71" i="41"/>
  <c r="DQ71" i="41" s="1"/>
  <c r="CK71" i="41"/>
  <c r="CW73" i="41"/>
  <c r="DM73" i="41" s="1"/>
  <c r="CG73" i="41"/>
  <c r="DE73" i="41"/>
  <c r="DU73" i="41" s="1"/>
  <c r="CO73" i="41"/>
  <c r="CL86" i="41"/>
  <c r="CB59" i="41"/>
  <c r="CJ59" i="41"/>
  <c r="CB60" i="41"/>
  <c r="CJ60" i="41"/>
  <c r="CB61" i="41"/>
  <c r="CJ61" i="41"/>
  <c r="CB62" i="41"/>
  <c r="CJ62" i="41"/>
  <c r="CB63" i="41"/>
  <c r="CJ63" i="41"/>
  <c r="CW64" i="41"/>
  <c r="DM64" i="41" s="1"/>
  <c r="CV67" i="41"/>
  <c r="DL67" i="41" s="1"/>
  <c r="CF67" i="41"/>
  <c r="DD67" i="41"/>
  <c r="DT67" i="41" s="1"/>
  <c r="CN67" i="41"/>
  <c r="CD69" i="41"/>
  <c r="CD70" i="41"/>
  <c r="CT70" i="41"/>
  <c r="DJ70" i="41" s="1"/>
  <c r="CL70" i="41"/>
  <c r="CR70" i="41"/>
  <c r="DH70" i="41" s="1"/>
  <c r="CD71" i="41"/>
  <c r="DB71" i="41"/>
  <c r="DR71" i="41" s="1"/>
  <c r="CB72" i="41"/>
  <c r="CZ72" i="41"/>
  <c r="DP72" i="41" s="1"/>
  <c r="CX73" i="41"/>
  <c r="DN73" i="41" s="1"/>
  <c r="DF73" i="41"/>
  <c r="DV73" i="41" s="1"/>
  <c r="CI66" i="41"/>
  <c r="CQ66" i="41"/>
  <c r="CY66" i="41"/>
  <c r="DO66" i="41" s="1"/>
  <c r="DG66" i="41"/>
  <c r="DW66" i="41" s="1"/>
  <c r="CI67" i="41"/>
  <c r="CQ67" i="41"/>
  <c r="CY67" i="41"/>
  <c r="DO67" i="41" s="1"/>
  <c r="DG67" i="41"/>
  <c r="DW67" i="41" s="1"/>
  <c r="CI68" i="41"/>
  <c r="CQ68" i="41"/>
  <c r="CY68" i="41"/>
  <c r="DO68" i="41" s="1"/>
  <c r="DG68" i="41"/>
  <c r="DW68" i="41" s="1"/>
  <c r="CS70" i="41"/>
  <c r="DI70" i="41" s="1"/>
  <c r="CC70" i="41"/>
  <c r="DA70" i="41"/>
  <c r="DQ70" i="41" s="1"/>
  <c r="CK70" i="41"/>
  <c r="CL71" i="41"/>
  <c r="CV71" i="41"/>
  <c r="DL71" i="41" s="1"/>
  <c r="CT72" i="41"/>
  <c r="DJ72" i="41" s="1"/>
  <c r="CR74" i="41"/>
  <c r="DH74" i="41" s="1"/>
  <c r="CZ74" i="41"/>
  <c r="DP74" i="41" s="1"/>
  <c r="CM75" i="41"/>
  <c r="CR77" i="41"/>
  <c r="DH77" i="41" s="1"/>
  <c r="CC66" i="41"/>
  <c r="CS66" i="41"/>
  <c r="DI66" i="41" s="1"/>
  <c r="DC70" i="41"/>
  <c r="DS70" i="41" s="1"/>
  <c r="CT74" i="41"/>
  <c r="DJ74" i="41" s="1"/>
  <c r="CD74" i="41"/>
  <c r="DB74" i="41"/>
  <c r="DR74" i="41" s="1"/>
  <c r="CL74" i="41"/>
  <c r="CW75" i="41"/>
  <c r="DM75" i="41" s="1"/>
  <c r="CG75" i="41"/>
  <c r="CB76" i="41"/>
  <c r="CJ76" i="41"/>
  <c r="CT77" i="41"/>
  <c r="DJ77" i="41" s="1"/>
  <c r="DB77" i="41"/>
  <c r="DR77" i="41" s="1"/>
  <c r="CD84" i="41"/>
  <c r="CG89" i="41"/>
  <c r="CO89" i="41"/>
  <c r="CL65" i="41"/>
  <c r="DB65" i="41"/>
  <c r="DR65" i="41" s="1"/>
  <c r="CD66" i="41"/>
  <c r="CL66" i="41"/>
  <c r="CT66" i="41"/>
  <c r="DJ66" i="41" s="1"/>
  <c r="DB66" i="41"/>
  <c r="DR66" i="41" s="1"/>
  <c r="CD67" i="41"/>
  <c r="CL67" i="41"/>
  <c r="CT67" i="41"/>
  <c r="DJ67" i="41" s="1"/>
  <c r="DB67" i="41"/>
  <c r="DR67" i="41" s="1"/>
  <c r="CD68" i="41"/>
  <c r="CL68" i="41"/>
  <c r="CT68" i="41"/>
  <c r="DJ68" i="41" s="1"/>
  <c r="DB68" i="41"/>
  <c r="DR68" i="41" s="1"/>
  <c r="DE69" i="41"/>
  <c r="DU69" i="41" s="1"/>
  <c r="CU70" i="41"/>
  <c r="DK70" i="41" s="1"/>
  <c r="DD70" i="41"/>
  <c r="DT70" i="41" s="1"/>
  <c r="CE71" i="41"/>
  <c r="CS72" i="41"/>
  <c r="DI72" i="41" s="1"/>
  <c r="CC72" i="41"/>
  <c r="DA72" i="41"/>
  <c r="DQ72" i="41" s="1"/>
  <c r="CK72" i="41"/>
  <c r="CB73" i="41"/>
  <c r="CP73" i="41"/>
  <c r="CS76" i="41"/>
  <c r="DI76" i="41" s="1"/>
  <c r="CC76" i="41"/>
  <c r="DA76" i="41"/>
  <c r="DQ76" i="41" s="1"/>
  <c r="CK76" i="41"/>
  <c r="CY81" i="41"/>
  <c r="DO81" i="41" s="1"/>
  <c r="CE84" i="41"/>
  <c r="DC84" i="41"/>
  <c r="DS84" i="41" s="1"/>
  <c r="CS69" i="41"/>
  <c r="DI69" i="41" s="1"/>
  <c r="CC69" i="41"/>
  <c r="DA69" i="41"/>
  <c r="DQ69" i="41" s="1"/>
  <c r="CK69" i="41"/>
  <c r="CD76" i="41"/>
  <c r="DB76" i="41"/>
  <c r="DR76" i="41" s="1"/>
  <c r="DG69" i="41"/>
  <c r="DW69" i="41" s="1"/>
  <c r="CW71" i="41"/>
  <c r="DM71" i="41" s="1"/>
  <c r="CG71" i="41"/>
  <c r="DE71" i="41"/>
  <c r="DU71" i="41" s="1"/>
  <c r="CO71" i="41"/>
  <c r="CS73" i="41"/>
  <c r="DI73" i="41" s="1"/>
  <c r="CC73" i="41"/>
  <c r="DA73" i="41"/>
  <c r="DQ73" i="41" s="1"/>
  <c r="CK73" i="41"/>
  <c r="CW74" i="41"/>
  <c r="DM74" i="41" s="1"/>
  <c r="CG74" i="41"/>
  <c r="DE74" i="41"/>
  <c r="DU74" i="41" s="1"/>
  <c r="CO74" i="41"/>
  <c r="CF74" i="41"/>
  <c r="CB75" i="41"/>
  <c r="DC76" i="41"/>
  <c r="DS76" i="41" s="1"/>
  <c r="CX80" i="41"/>
  <c r="DN80" i="41" s="1"/>
  <c r="CH80" i="41"/>
  <c r="DF80" i="41"/>
  <c r="DV80" i="41" s="1"/>
  <c r="CP80" i="41"/>
  <c r="CG84" i="41"/>
  <c r="CZ75" i="41"/>
  <c r="DP75" i="41" s="1"/>
  <c r="CE76" i="41"/>
  <c r="CR76" i="41"/>
  <c r="DH76" i="41" s="1"/>
  <c r="CS78" i="41"/>
  <c r="DI78" i="41" s="1"/>
  <c r="CC78" i="41"/>
  <c r="DA78" i="41"/>
  <c r="DQ78" i="41" s="1"/>
  <c r="CK78" i="41"/>
  <c r="CX81" i="41"/>
  <c r="DN81" i="41" s="1"/>
  <c r="CH81" i="41"/>
  <c r="DF81" i="41"/>
  <c r="DV81" i="41" s="1"/>
  <c r="CP81" i="41"/>
  <c r="DC75" i="41"/>
  <c r="DS75" i="41" s="1"/>
  <c r="CL77" i="41"/>
  <c r="CY79" i="41"/>
  <c r="DO79" i="41" s="1"/>
  <c r="DG79" i="41"/>
  <c r="DW79" i="41" s="1"/>
  <c r="CX78" i="41"/>
  <c r="DN78" i="41" s="1"/>
  <c r="CH78" i="41"/>
  <c r="DF78" i="41"/>
  <c r="DV78" i="41" s="1"/>
  <c r="CP78" i="41"/>
  <c r="CX84" i="41"/>
  <c r="DN84" i="41" s="1"/>
  <c r="CH84" i="41"/>
  <c r="DF84" i="41"/>
  <c r="DV84" i="41" s="1"/>
  <c r="CP84" i="41"/>
  <c r="DB85" i="41"/>
  <c r="DR85" i="41" s="1"/>
  <c r="CP90" i="41"/>
  <c r="CF91" i="41"/>
  <c r="CV91" i="41"/>
  <c r="DL91" i="41" s="1"/>
  <c r="CN91" i="41"/>
  <c r="DD91" i="41"/>
  <c r="DT91" i="41" s="1"/>
  <c r="CB74" i="41"/>
  <c r="CJ74" i="41"/>
  <c r="CX75" i="41"/>
  <c r="DN75" i="41" s="1"/>
  <c r="CH75" i="41"/>
  <c r="DF75" i="41"/>
  <c r="DV75" i="41" s="1"/>
  <c r="CP75" i="41"/>
  <c r="CX76" i="41"/>
  <c r="DN76" i="41" s="1"/>
  <c r="CH76" i="41"/>
  <c r="DF76" i="41"/>
  <c r="DV76" i="41" s="1"/>
  <c r="CP76" i="41"/>
  <c r="CB77" i="41"/>
  <c r="CY78" i="41"/>
  <c r="DO78" i="41" s="1"/>
  <c r="DG78" i="41"/>
  <c r="DW78" i="41" s="1"/>
  <c r="CX83" i="41"/>
  <c r="DN83" i="41" s="1"/>
  <c r="CH83" i="41"/>
  <c r="DF83" i="41"/>
  <c r="DV83" i="41" s="1"/>
  <c r="CP83" i="41"/>
  <c r="CE85" i="41"/>
  <c r="CY75" i="41"/>
  <c r="DO75" i="41" s="1"/>
  <c r="CI75" i="41"/>
  <c r="DG75" i="41"/>
  <c r="DW75" i="41" s="1"/>
  <c r="CQ75" i="41"/>
  <c r="CY76" i="41"/>
  <c r="DO76" i="41" s="1"/>
  <c r="DG76" i="41"/>
  <c r="DW76" i="41" s="1"/>
  <c r="CD77" i="41"/>
  <c r="CX82" i="41"/>
  <c r="DN82" i="41" s="1"/>
  <c r="CH82" i="41"/>
  <c r="DF82" i="41"/>
  <c r="DV82" i="41" s="1"/>
  <c r="CP82" i="41"/>
  <c r="CR84" i="41"/>
  <c r="DH84" i="41" s="1"/>
  <c r="CZ84" i="41"/>
  <c r="DP84" i="41" s="1"/>
  <c r="CC79" i="41"/>
  <c r="CK79" i="41"/>
  <c r="CS79" i="41"/>
  <c r="DI79" i="41" s="1"/>
  <c r="DA79" i="41"/>
  <c r="DQ79" i="41" s="1"/>
  <c r="CC80" i="41"/>
  <c r="CK80" i="41"/>
  <c r="CS80" i="41"/>
  <c r="DI80" i="41" s="1"/>
  <c r="DA80" i="41"/>
  <c r="DQ80" i="41" s="1"/>
  <c r="CC81" i="41"/>
  <c r="CK81" i="41"/>
  <c r="CS81" i="41"/>
  <c r="DI81" i="41" s="1"/>
  <c r="DA81" i="41"/>
  <c r="DQ81" i="41" s="1"/>
  <c r="CC82" i="41"/>
  <c r="CK82" i="41"/>
  <c r="CS82" i="41"/>
  <c r="DI82" i="41" s="1"/>
  <c r="DA82" i="41"/>
  <c r="DQ82" i="41" s="1"/>
  <c r="CC83" i="41"/>
  <c r="CK83" i="41"/>
  <c r="CS83" i="41"/>
  <c r="DI83" i="41" s="1"/>
  <c r="DA83" i="41"/>
  <c r="DQ83" i="41" s="1"/>
  <c r="CJ84" i="41"/>
  <c r="CU84" i="41"/>
  <c r="DK84" i="41" s="1"/>
  <c r="DE84" i="41"/>
  <c r="DU84" i="41" s="1"/>
  <c r="CW85" i="41"/>
  <c r="DM85" i="41" s="1"/>
  <c r="CG85" i="41"/>
  <c r="CX89" i="41"/>
  <c r="DN89" i="41" s="1"/>
  <c r="CY90" i="41"/>
  <c r="DO90" i="41" s="1"/>
  <c r="CI90" i="41"/>
  <c r="CD79" i="41"/>
  <c r="CT79" i="41"/>
  <c r="DJ79" i="41" s="1"/>
  <c r="CR86" i="41"/>
  <c r="DH86" i="41" s="1"/>
  <c r="CB86" i="41"/>
  <c r="CZ86" i="41"/>
  <c r="DP86" i="41" s="1"/>
  <c r="CJ86" i="41"/>
  <c r="CY89" i="41"/>
  <c r="DO89" i="41" s="1"/>
  <c r="DG89" i="41"/>
  <c r="DW89" i="41" s="1"/>
  <c r="CB90" i="41"/>
  <c r="CZ90" i="41"/>
  <c r="DP90" i="41" s="1"/>
  <c r="CS84" i="41"/>
  <c r="DI84" i="41" s="1"/>
  <c r="CC84" i="41"/>
  <c r="DA84" i="41"/>
  <c r="DQ84" i="41" s="1"/>
  <c r="CK84" i="41"/>
  <c r="CS86" i="41"/>
  <c r="DI86" i="41" s="1"/>
  <c r="CC86" i="41"/>
  <c r="DA86" i="41"/>
  <c r="DQ86" i="41" s="1"/>
  <c r="CK86" i="41"/>
  <c r="CR87" i="41"/>
  <c r="DH87" i="41" s="1"/>
  <c r="CB87" i="41"/>
  <c r="CZ87" i="41"/>
  <c r="DP87" i="41" s="1"/>
  <c r="CJ87" i="41"/>
  <c r="CR88" i="41"/>
  <c r="DH88" i="41" s="1"/>
  <c r="CB88" i="41"/>
  <c r="CZ88" i="41"/>
  <c r="DP88" i="41" s="1"/>
  <c r="CJ88" i="41"/>
  <c r="CB89" i="41"/>
  <c r="CR89" i="41"/>
  <c r="DH89" i="41" s="1"/>
  <c r="CJ89" i="41"/>
  <c r="CC92" i="41"/>
  <c r="CS92" i="41"/>
  <c r="DI92" i="41" s="1"/>
  <c r="CF79" i="41"/>
  <c r="CN79" i="41"/>
  <c r="CV79" i="41"/>
  <c r="DL79" i="41" s="1"/>
  <c r="DD79" i="41"/>
  <c r="DT79" i="41" s="1"/>
  <c r="CF80" i="41"/>
  <c r="CN80" i="41"/>
  <c r="CV80" i="41"/>
  <c r="DL80" i="41" s="1"/>
  <c r="DD80" i="41"/>
  <c r="DT80" i="41" s="1"/>
  <c r="CF81" i="41"/>
  <c r="CN81" i="41"/>
  <c r="CV81" i="41"/>
  <c r="DL81" i="41" s="1"/>
  <c r="DD81" i="41"/>
  <c r="DT81" i="41" s="1"/>
  <c r="CF82" i="41"/>
  <c r="CN82" i="41"/>
  <c r="CV82" i="41"/>
  <c r="DL82" i="41" s="1"/>
  <c r="DD82" i="41"/>
  <c r="DT82" i="41" s="1"/>
  <c r="CF83" i="41"/>
  <c r="CN83" i="41"/>
  <c r="CV83" i="41"/>
  <c r="DL83" i="41" s="1"/>
  <c r="DD83" i="41"/>
  <c r="DT83" i="41" s="1"/>
  <c r="CR85" i="41"/>
  <c r="DH85" i="41" s="1"/>
  <c r="CB85" i="41"/>
  <c r="CZ85" i="41"/>
  <c r="DP85" i="41" s="1"/>
  <c r="CJ85" i="41"/>
  <c r="CU85" i="41"/>
  <c r="DK85" i="41" s="1"/>
  <c r="CS87" i="41"/>
  <c r="DI87" i="41" s="1"/>
  <c r="DA87" i="41"/>
  <c r="DQ87" i="41" s="1"/>
  <c r="CS88" i="41"/>
  <c r="DI88" i="41" s="1"/>
  <c r="DA88" i="41"/>
  <c r="DQ88" i="41" s="1"/>
  <c r="CC89" i="41"/>
  <c r="CK89" i="41"/>
  <c r="CG83" i="41"/>
  <c r="CW83" i="41"/>
  <c r="DM83" i="41" s="1"/>
  <c r="CS85" i="41"/>
  <c r="DI85" i="41" s="1"/>
  <c r="CC85" i="41"/>
  <c r="DA85" i="41"/>
  <c r="DQ85" i="41" s="1"/>
  <c r="CK85" i="41"/>
  <c r="CD85" i="41"/>
  <c r="CV97" i="41"/>
  <c r="DL97" i="41" s="1"/>
  <c r="DD97" i="41"/>
  <c r="DT97" i="41" s="1"/>
  <c r="CE89" i="41"/>
  <c r="CM89" i="41"/>
  <c r="CI76" i="41"/>
  <c r="CQ76" i="41"/>
  <c r="CI77" i="41"/>
  <c r="CQ77" i="41"/>
  <c r="CI78" i="41"/>
  <c r="CQ78" i="41"/>
  <c r="CI79" i="41"/>
  <c r="CQ79" i="41"/>
  <c r="CI80" i="41"/>
  <c r="CI81" i="41"/>
  <c r="CE88" i="41"/>
  <c r="CU88" i="41"/>
  <c r="DK88" i="41" s="1"/>
  <c r="DA89" i="41"/>
  <c r="DQ89" i="41" s="1"/>
  <c r="CR90" i="41"/>
  <c r="DH90" i="41" s="1"/>
  <c r="CG91" i="41"/>
  <c r="CW91" i="41"/>
  <c r="DM91" i="41" s="1"/>
  <c r="CO91" i="41"/>
  <c r="DE91" i="41"/>
  <c r="DU91" i="41" s="1"/>
  <c r="CS89" i="41"/>
  <c r="DI89" i="41" s="1"/>
  <c r="DB89" i="41"/>
  <c r="DR89" i="41" s="1"/>
  <c r="CS90" i="41"/>
  <c r="DI90" i="41" s="1"/>
  <c r="CC90" i="41"/>
  <c r="DA90" i="41"/>
  <c r="DQ90" i="41" s="1"/>
  <c r="CK90" i="41"/>
  <c r="CH91" i="41"/>
  <c r="CX91" i="41"/>
  <c r="DN91" i="41" s="1"/>
  <c r="CP91" i="41"/>
  <c r="DF91" i="41"/>
  <c r="DV91" i="41" s="1"/>
  <c r="CW93" i="41"/>
  <c r="DM93" i="41" s="1"/>
  <c r="CG93" i="41"/>
  <c r="CO93" i="41"/>
  <c r="CT94" i="41"/>
  <c r="DJ94" i="41" s="1"/>
  <c r="CL94" i="41"/>
  <c r="DC96" i="41"/>
  <c r="DS96" i="41" s="1"/>
  <c r="CC99" i="41"/>
  <c r="CO85" i="41"/>
  <c r="DE85" i="41"/>
  <c r="DU85" i="41" s="1"/>
  <c r="CG86" i="41"/>
  <c r="CO86" i="41"/>
  <c r="CW86" i="41"/>
  <c r="DM86" i="41" s="1"/>
  <c r="DE86" i="41"/>
  <c r="DU86" i="41" s="1"/>
  <c r="CG87" i="41"/>
  <c r="CO87" i="41"/>
  <c r="CW87" i="41"/>
  <c r="DM87" i="41" s="1"/>
  <c r="DE87" i="41"/>
  <c r="DU87" i="41" s="1"/>
  <c r="CG88" i="41"/>
  <c r="CW88" i="41"/>
  <c r="DM88" i="41" s="1"/>
  <c r="CT89" i="41"/>
  <c r="DJ89" i="41" s="1"/>
  <c r="DC89" i="41"/>
  <c r="DS89" i="41" s="1"/>
  <c r="CY91" i="41"/>
  <c r="DO91" i="41" s="1"/>
  <c r="CQ91" i="41"/>
  <c r="CX93" i="41"/>
  <c r="DN93" i="41" s="1"/>
  <c r="CH93" i="41"/>
  <c r="DF93" i="41"/>
  <c r="DV93" i="41" s="1"/>
  <c r="CP93" i="41"/>
  <c r="CU94" i="41"/>
  <c r="DK94" i="41" s="1"/>
  <c r="CE94" i="41"/>
  <c r="DC94" i="41"/>
  <c r="DS94" i="41" s="1"/>
  <c r="CM94" i="41"/>
  <c r="CH85" i="41"/>
  <c r="CP85" i="41"/>
  <c r="CX85" i="41"/>
  <c r="DN85" i="41" s="1"/>
  <c r="DF85" i="41"/>
  <c r="DV85" i="41" s="1"/>
  <c r="CH86" i="41"/>
  <c r="CP86" i="41"/>
  <c r="CX86" i="41"/>
  <c r="DN86" i="41" s="1"/>
  <c r="DF86" i="41"/>
  <c r="DV86" i="41" s="1"/>
  <c r="CH87" i="41"/>
  <c r="CP87" i="41"/>
  <c r="CX87" i="41"/>
  <c r="DN87" i="41" s="1"/>
  <c r="DF87" i="41"/>
  <c r="DV87" i="41" s="1"/>
  <c r="CH88" i="41"/>
  <c r="CP88" i="41"/>
  <c r="CX88" i="41"/>
  <c r="DN88" i="41" s="1"/>
  <c r="DF88" i="41"/>
  <c r="DV88" i="41" s="1"/>
  <c r="CV89" i="41"/>
  <c r="DL89" i="41" s="1"/>
  <c r="CF89" i="41"/>
  <c r="DD89" i="41"/>
  <c r="DT89" i="41" s="1"/>
  <c r="CN89" i="41"/>
  <c r="CL89" i="41"/>
  <c r="CU89" i="41"/>
  <c r="DK89" i="41" s="1"/>
  <c r="DE89" i="41"/>
  <c r="DU89" i="41" s="1"/>
  <c r="CJ90" i="41"/>
  <c r="CX90" i="41"/>
  <c r="DN90" i="41" s="1"/>
  <c r="CZ91" i="41"/>
  <c r="DP91" i="41" s="1"/>
  <c r="CG92" i="41"/>
  <c r="CY93" i="41"/>
  <c r="DO93" i="41" s="1"/>
  <c r="CI93" i="41"/>
  <c r="DG93" i="41"/>
  <c r="DW93" i="41" s="1"/>
  <c r="CQ93" i="41"/>
  <c r="CI87" i="41"/>
  <c r="CY87" i="41"/>
  <c r="DO87" i="41" s="1"/>
  <c r="CI88" i="41"/>
  <c r="CY88" i="41"/>
  <c r="DO88" i="41" s="1"/>
  <c r="CD89" i="41"/>
  <c r="CW89" i="41"/>
  <c r="DM89" i="41" s="1"/>
  <c r="CV90" i="41"/>
  <c r="DL90" i="41" s="1"/>
  <c r="CF90" i="41"/>
  <c r="DD90" i="41"/>
  <c r="DT90" i="41" s="1"/>
  <c r="CN90" i="41"/>
  <c r="CC91" i="41"/>
  <c r="DF92" i="41"/>
  <c r="DV92" i="41" s="1"/>
  <c r="CW94" i="41"/>
  <c r="DM94" i="41" s="1"/>
  <c r="CC97" i="41"/>
  <c r="CW90" i="41"/>
  <c r="DM90" i="41" s="1"/>
  <c r="CG90" i="41"/>
  <c r="DE90" i="41"/>
  <c r="DU90" i="41" s="1"/>
  <c r="CO90" i="41"/>
  <c r="CQ92" i="41"/>
  <c r="DE93" i="41"/>
  <c r="DU93" i="41" s="1"/>
  <c r="DF94" i="41"/>
  <c r="DV94" i="41" s="1"/>
  <c r="CC87" i="41"/>
  <c r="CK87" i="41"/>
  <c r="CC88" i="41"/>
  <c r="CK88" i="41"/>
  <c r="CE97" i="41"/>
  <c r="CY98" i="41"/>
  <c r="DO98" i="41" s="1"/>
  <c r="CI98" i="41"/>
  <c r="DG98" i="41"/>
  <c r="DW98" i="41" s="1"/>
  <c r="CQ98" i="41"/>
  <c r="DD94" i="41"/>
  <c r="DT94" i="41" s="1"/>
  <c r="CV95" i="41"/>
  <c r="DL95" i="41" s="1"/>
  <c r="CF95" i="41"/>
  <c r="CN95" i="41"/>
  <c r="CR96" i="41"/>
  <c r="DH96" i="41" s="1"/>
  <c r="CB96" i="41"/>
  <c r="CZ96" i="41"/>
  <c r="DP96" i="41" s="1"/>
  <c r="CJ96" i="41"/>
  <c r="CM91" i="41"/>
  <c r="CU92" i="41"/>
  <c r="DK92" i="41" s="1"/>
  <c r="CE92" i="41"/>
  <c r="DC92" i="41"/>
  <c r="DS92" i="41" s="1"/>
  <c r="CM92" i="41"/>
  <c r="CY92" i="41"/>
  <c r="DO92" i="41" s="1"/>
  <c r="CN94" i="41"/>
  <c r="CW95" i="41"/>
  <c r="DM95" i="41" s="1"/>
  <c r="CE91" i="41"/>
  <c r="CV92" i="41"/>
  <c r="DL92" i="41" s="1"/>
  <c r="CF92" i="41"/>
  <c r="DD92" i="41"/>
  <c r="DT92" i="41" s="1"/>
  <c r="CN92" i="41"/>
  <c r="CO92" i="41"/>
  <c r="CH94" i="41"/>
  <c r="CO94" i="41"/>
  <c r="CH95" i="41"/>
  <c r="CE96" i="41"/>
  <c r="CU96" i="41"/>
  <c r="DK96" i="41" s="1"/>
  <c r="CT91" i="41"/>
  <c r="DJ91" i="41" s="1"/>
  <c r="CD91" i="41"/>
  <c r="DB91" i="41"/>
  <c r="DR91" i="41" s="1"/>
  <c r="CL91" i="41"/>
  <c r="DE92" i="41"/>
  <c r="DU92" i="41" s="1"/>
  <c r="CU93" i="41"/>
  <c r="DK93" i="41" s="1"/>
  <c r="CE93" i="41"/>
  <c r="DC93" i="41"/>
  <c r="DS93" i="41" s="1"/>
  <c r="CM93" i="41"/>
  <c r="CB94" i="41"/>
  <c r="CJ94" i="41"/>
  <c r="CV94" i="41"/>
  <c r="DL94" i="41" s="1"/>
  <c r="CS97" i="41"/>
  <c r="DI97" i="41" s="1"/>
  <c r="CK97" i="41"/>
  <c r="DA97" i="41"/>
  <c r="DQ97" i="41" s="1"/>
  <c r="CV98" i="41"/>
  <c r="DL98" i="41" s="1"/>
  <c r="CX99" i="41"/>
  <c r="DN99" i="41" s="1"/>
  <c r="CP99" i="41"/>
  <c r="CV93" i="41"/>
  <c r="DL93" i="41" s="1"/>
  <c r="CF93" i="41"/>
  <c r="DD93" i="41"/>
  <c r="DT93" i="41" s="1"/>
  <c r="CN93" i="41"/>
  <c r="CT97" i="41"/>
  <c r="DJ97" i="41" s="1"/>
  <c r="CD97" i="41"/>
  <c r="DB97" i="41"/>
  <c r="DR97" i="41" s="1"/>
  <c r="CL97" i="41"/>
  <c r="CT96" i="41"/>
  <c r="DJ96" i="41" s="1"/>
  <c r="CD96" i="41"/>
  <c r="DB96" i="41"/>
  <c r="DR96" i="41" s="1"/>
  <c r="CL96" i="41"/>
  <c r="CU97" i="41"/>
  <c r="DK97" i="41" s="1"/>
  <c r="DC97" i="41"/>
  <c r="DS97" i="41" s="1"/>
  <c r="CX98" i="41"/>
  <c r="DN98" i="41" s="1"/>
  <c r="DF98" i="41"/>
  <c r="DV98" i="41" s="1"/>
  <c r="CQ94" i="41"/>
  <c r="CR95" i="41"/>
  <c r="DH95" i="41" s="1"/>
  <c r="CB95" i="41"/>
  <c r="CZ95" i="41"/>
  <c r="DP95" i="41" s="1"/>
  <c r="CJ95" i="41"/>
  <c r="DE95" i="41"/>
  <c r="DU95" i="41" s="1"/>
  <c r="CF96" i="41"/>
  <c r="CN96" i="41"/>
  <c r="DD96" i="41"/>
  <c r="DT96" i="41" s="1"/>
  <c r="CG97" i="41"/>
  <c r="CT99" i="41"/>
  <c r="DJ99" i="41" s="1"/>
  <c r="CD99" i="41"/>
  <c r="DB99" i="41"/>
  <c r="DR99" i="41" s="1"/>
  <c r="CL99" i="41"/>
  <c r="CD92" i="41"/>
  <c r="CL92" i="41"/>
  <c r="CT92" i="41"/>
  <c r="DJ92" i="41" s="1"/>
  <c r="DB92" i="41"/>
  <c r="DR92" i="41" s="1"/>
  <c r="CD93" i="41"/>
  <c r="CL93" i="41"/>
  <c r="CT93" i="41"/>
  <c r="DJ93" i="41" s="1"/>
  <c r="DB93" i="41"/>
  <c r="DR93" i="41" s="1"/>
  <c r="CI94" i="41"/>
  <c r="CR94" i="41"/>
  <c r="DH94" i="41" s="1"/>
  <c r="CG95" i="41"/>
  <c r="CW96" i="41"/>
  <c r="DM96" i="41" s="1"/>
  <c r="CO96" i="41"/>
  <c r="DE96" i="41"/>
  <c r="DU96" i="41" s="1"/>
  <c r="CH97" i="41"/>
  <c r="DF97" i="41"/>
  <c r="DV97" i="41" s="1"/>
  <c r="CU99" i="41"/>
  <c r="DK99" i="41" s="1"/>
  <c r="CE99" i="41"/>
  <c r="CF101" i="41"/>
  <c r="CV101" i="41"/>
  <c r="DL101" i="41" s="1"/>
  <c r="DD101" i="41"/>
  <c r="DT101" i="41" s="1"/>
  <c r="CN101" i="41"/>
  <c r="CS94" i="41"/>
  <c r="DI94" i="41" s="1"/>
  <c r="CC94" i="41"/>
  <c r="DA94" i="41"/>
  <c r="DQ94" i="41" s="1"/>
  <c r="CK94" i="41"/>
  <c r="CH96" i="41"/>
  <c r="DF96" i="41"/>
  <c r="DV96" i="41" s="1"/>
  <c r="CU95" i="41"/>
  <c r="DK95" i="41" s="1"/>
  <c r="CE95" i="41"/>
  <c r="DC95" i="41"/>
  <c r="DS95" i="41" s="1"/>
  <c r="CM95" i="41"/>
  <c r="CQ96" i="41"/>
  <c r="CG96" i="41"/>
  <c r="CU98" i="41"/>
  <c r="DK98" i="41" s="1"/>
  <c r="DC99" i="41"/>
  <c r="DS99" i="41" s="1"/>
  <c r="CM99" i="41"/>
  <c r="CG101" i="41"/>
  <c r="CS98" i="41"/>
  <c r="DI98" i="41" s="1"/>
  <c r="CC98" i="41"/>
  <c r="DA98" i="41"/>
  <c r="DQ98" i="41" s="1"/>
  <c r="CK98" i="41"/>
  <c r="CP98" i="41"/>
  <c r="CV99" i="41"/>
  <c r="DL99" i="41" s="1"/>
  <c r="CW100" i="41"/>
  <c r="DM100" i="41" s="1"/>
  <c r="CG100" i="41"/>
  <c r="CO100" i="41"/>
  <c r="DE100" i="41"/>
  <c r="DU100" i="41" s="1"/>
  <c r="CX101" i="41"/>
  <c r="DN101" i="41" s="1"/>
  <c r="DF101" i="41"/>
  <c r="DV101" i="41" s="1"/>
  <c r="CT103" i="41"/>
  <c r="DJ103" i="41" s="1"/>
  <c r="CD103" i="41"/>
  <c r="DB103" i="41"/>
  <c r="DR103" i="41" s="1"/>
  <c r="CL103" i="41"/>
  <c r="CT98" i="41"/>
  <c r="DJ98" i="41" s="1"/>
  <c r="CD98" i="41"/>
  <c r="DB98" i="41"/>
  <c r="DR98" i="41" s="1"/>
  <c r="CL98" i="41"/>
  <c r="CF98" i="41"/>
  <c r="CG99" i="41"/>
  <c r="DE99" i="41"/>
  <c r="DU99" i="41" s="1"/>
  <c r="CX100" i="41"/>
  <c r="DN100" i="41" s="1"/>
  <c r="DF100" i="41"/>
  <c r="DV100" i="41" s="1"/>
  <c r="CC95" i="41"/>
  <c r="CK95" i="41"/>
  <c r="CS95" i="41"/>
  <c r="DI95" i="41" s="1"/>
  <c r="DA95" i="41"/>
  <c r="DQ95" i="41" s="1"/>
  <c r="CX96" i="41"/>
  <c r="DN96" i="41" s="1"/>
  <c r="DG96" i="41"/>
  <c r="DW96" i="41" s="1"/>
  <c r="DF99" i="41"/>
  <c r="DV99" i="41" s="1"/>
  <c r="CI100" i="41"/>
  <c r="DG100" i="41"/>
  <c r="DW100" i="41" s="1"/>
  <c r="CV102" i="41"/>
  <c r="DL102" i="41" s="1"/>
  <c r="DD102" i="41"/>
  <c r="DT102" i="41" s="1"/>
  <c r="CF103" i="41"/>
  <c r="DD103" i="41"/>
  <c r="DT103" i="41" s="1"/>
  <c r="CH98" i="41"/>
  <c r="CI99" i="41"/>
  <c r="CQ99" i="41"/>
  <c r="CY97" i="41"/>
  <c r="DO97" i="41" s="1"/>
  <c r="CI97" i="41"/>
  <c r="DG97" i="41"/>
  <c r="DW97" i="41" s="1"/>
  <c r="CQ97" i="41"/>
  <c r="CF99" i="41"/>
  <c r="CS99" i="41"/>
  <c r="DI99" i="41" s="1"/>
  <c r="DA99" i="41"/>
  <c r="DQ99" i="41" s="1"/>
  <c r="CT100" i="41"/>
  <c r="DJ100" i="41" s="1"/>
  <c r="CD100" i="41"/>
  <c r="DB100" i="41"/>
  <c r="DR100" i="41" s="1"/>
  <c r="CL100" i="41"/>
  <c r="CQ100" i="41"/>
  <c r="CU101" i="41"/>
  <c r="DK101" i="41" s="1"/>
  <c r="CE101" i="41"/>
  <c r="CT101" i="41"/>
  <c r="DJ101" i="41" s="1"/>
  <c r="CD101" i="41"/>
  <c r="DB101" i="41"/>
  <c r="DR101" i="41" s="1"/>
  <c r="CL101" i="41"/>
  <c r="CW101" i="41"/>
  <c r="DM101" i="41" s="1"/>
  <c r="CN103" i="41"/>
  <c r="DC101" i="41"/>
  <c r="DS101" i="41" s="1"/>
  <c r="CM101" i="41"/>
  <c r="CT104" i="41"/>
  <c r="DJ104" i="41" s="1"/>
  <c r="CD104" i="41"/>
  <c r="CO101" i="41"/>
  <c r="CT102" i="41"/>
  <c r="DJ102" i="41" s="1"/>
  <c r="CD102" i="41"/>
  <c r="DB102" i="41"/>
  <c r="DR102" i="41" s="1"/>
  <c r="CL102" i="41"/>
  <c r="CV104" i="41"/>
  <c r="DL104" i="41" s="1"/>
  <c r="CF104" i="41"/>
  <c r="CP101" i="41"/>
  <c r="CU102" i="41"/>
  <c r="DK102" i="41" s="1"/>
  <c r="CE102" i="41"/>
  <c r="CU100" i="41"/>
  <c r="DK100" i="41" s="1"/>
  <c r="CE100" i="41"/>
  <c r="DC100" i="41"/>
  <c r="DS100" i="41" s="1"/>
  <c r="CM100" i="41"/>
  <c r="DE101" i="41"/>
  <c r="DU101" i="41" s="1"/>
  <c r="CX104" i="41"/>
  <c r="DN104" i="41" s="1"/>
  <c r="DF104" i="41"/>
  <c r="DV104" i="41" s="1"/>
  <c r="CJ99" i="41"/>
  <c r="CW102" i="41"/>
  <c r="DM102" i="41" s="1"/>
  <c r="CG102" i="41"/>
  <c r="CY104" i="41"/>
  <c r="DO104" i="41" s="1"/>
  <c r="DG104" i="41"/>
  <c r="DW104" i="41" s="1"/>
  <c r="CB104" i="41"/>
  <c r="CJ104" i="41"/>
  <c r="CR104" i="41"/>
  <c r="DH104" i="41" s="1"/>
  <c r="CZ104" i="41"/>
  <c r="DP104" i="41" s="1"/>
  <c r="CC100" i="41"/>
  <c r="CK100" i="41"/>
  <c r="CS100" i="41"/>
  <c r="DI100" i="41" s="1"/>
  <c r="DA100" i="41"/>
  <c r="DQ100" i="41" s="1"/>
  <c r="CC101" i="41"/>
  <c r="CK101" i="41"/>
  <c r="CS101" i="41"/>
  <c r="DI101" i="41" s="1"/>
  <c r="DA101" i="41"/>
  <c r="DQ101" i="41" s="1"/>
  <c r="CC102" i="41"/>
  <c r="CK102" i="41"/>
  <c r="CS102" i="41"/>
  <c r="DI102" i="41" s="1"/>
  <c r="DA102" i="41"/>
  <c r="DQ102" i="41" s="1"/>
  <c r="CC103" i="41"/>
  <c r="CK103" i="41"/>
  <c r="CS103" i="41"/>
  <c r="DI103" i="41" s="1"/>
  <c r="DA103" i="41"/>
  <c r="DQ103" i="41" s="1"/>
  <c r="CC104" i="41"/>
  <c r="CK104" i="41"/>
  <c r="CS104" i="41"/>
  <c r="DI104" i="41" s="1"/>
  <c r="DA104" i="41"/>
  <c r="DQ104" i="41" s="1"/>
  <c r="CL104" i="41"/>
  <c r="DB104" i="41"/>
  <c r="DR104" i="41" s="1"/>
  <c r="CM102" i="41"/>
  <c r="DC102" i="41"/>
  <c r="DS102" i="41" s="1"/>
  <c r="CE103" i="41"/>
  <c r="CM103" i="41"/>
  <c r="CU103" i="41"/>
  <c r="DK103" i="41" s="1"/>
  <c r="DC103" i="41"/>
  <c r="DS103" i="41" s="1"/>
  <c r="CE104" i="41"/>
  <c r="CM104" i="41"/>
  <c r="CU104" i="41"/>
  <c r="DK104" i="41" s="1"/>
  <c r="DC104" i="41"/>
  <c r="DS104" i="41" s="1"/>
  <c r="CN104" i="41"/>
  <c r="DD104" i="41"/>
  <c r="DT104" i="41" s="1"/>
  <c r="CO102" i="41"/>
  <c r="DE102" i="41"/>
  <c r="DU102" i="41" s="1"/>
  <c r="CG103" i="41"/>
  <c r="CO103" i="41"/>
  <c r="CW103" i="41"/>
  <c r="DM103" i="41" s="1"/>
  <c r="DE103" i="41"/>
  <c r="DU103" i="41" s="1"/>
  <c r="CG104" i="41"/>
  <c r="CO104" i="41"/>
  <c r="CW104" i="41"/>
  <c r="DM104" i="41" s="1"/>
  <c r="DE104" i="41"/>
  <c r="DU104" i="41" s="1"/>
  <c r="CH104" i="41"/>
  <c r="CP104" i="41"/>
  <c r="CI104" i="41"/>
  <c r="CQ104" i="41"/>
  <c r="BD107" i="41" a="1"/>
  <c r="BD107" i="41" s="1"/>
  <c r="BE105" i="41" a="1"/>
  <c r="BE105" i="41" s="1"/>
  <c r="AT120" i="41" a="1"/>
  <c r="AT120" i="41" s="1"/>
  <c r="AM109" i="41" a="1"/>
  <c r="AM109" i="41" s="1"/>
  <c r="AQ118" i="41" a="1"/>
  <c r="AQ118" i="41" s="1"/>
  <c r="J108" i="41"/>
  <c r="BX108" i="41" s="1" a="1"/>
  <c r="BX108" i="41" s="1"/>
  <c r="AT108" i="41" a="1"/>
  <c r="AT108" i="41" s="1"/>
  <c r="BD115" i="41" a="1"/>
  <c r="BD115" i="41" s="1"/>
  <c r="BF116" i="41" a="1"/>
  <c r="BF116" i="41" s="1"/>
  <c r="J121" i="41"/>
  <c r="AL112" i="41" a="1"/>
  <c r="AL112" i="41" s="1"/>
  <c r="AR138" i="41" a="1"/>
  <c r="AR138" i="41" s="1"/>
  <c r="J106" i="41"/>
  <c r="BX106" i="41" s="1" a="1"/>
  <c r="BX106" i="41" s="1"/>
  <c r="AR108" i="41" a="1"/>
  <c r="AR108" i="41" s="1"/>
  <c r="BE111" i="41" a="1"/>
  <c r="BE111" i="41" s="1"/>
  <c r="AR105" i="41" a="1"/>
  <c r="AR105" i="41" s="1"/>
  <c r="AB107" i="41" a="1"/>
  <c r="AB107" i="41" s="1"/>
  <c r="BF124" i="39" a="1"/>
  <c r="BF124" i="39" s="1"/>
  <c r="AS105" i="41" a="1"/>
  <c r="AS105" i="41" s="1"/>
  <c r="AE107" i="41" a="1"/>
  <c r="AE107" i="41" s="1"/>
  <c r="AD124" i="41" a="1"/>
  <c r="AD124" i="41" s="1"/>
  <c r="AQ109" i="41" a="1"/>
  <c r="AQ109" i="41" s="1"/>
  <c r="J105" i="41"/>
  <c r="BX105" i="41" s="1" a="1"/>
  <c r="BX105" i="41" s="1"/>
  <c r="BB112" i="41" a="1"/>
  <c r="BB112" i="41" s="1"/>
  <c r="BR112" i="41" s="1"/>
  <c r="BD105" i="41" a="1"/>
  <c r="BD105" i="41" s="1"/>
  <c r="AF107" i="41" a="1"/>
  <c r="AF107" i="41" s="1"/>
  <c r="AK113" i="41" a="1"/>
  <c r="AK113" i="41" s="1"/>
  <c r="AT124" i="41" a="1"/>
  <c r="AT124" i="41" s="1"/>
  <c r="AT142" i="41" a="1"/>
  <c r="AT142" i="41" s="1"/>
  <c r="H50" i="43"/>
  <c r="K52" i="43"/>
  <c r="H55" i="43"/>
  <c r="N57" i="43"/>
  <c r="H60" i="43"/>
  <c r="H70" i="43"/>
  <c r="N72" i="43"/>
  <c r="N106" i="43"/>
  <c r="K109" i="43"/>
  <c r="H112" i="43"/>
  <c r="K119" i="43"/>
  <c r="K49" i="43"/>
  <c r="K59" i="43"/>
  <c r="H62" i="43"/>
  <c r="K64" i="43"/>
  <c r="H67" i="43"/>
  <c r="K69" i="43"/>
  <c r="H72" i="43"/>
  <c r="H89" i="43"/>
  <c r="N50" i="43"/>
  <c r="N60" i="43"/>
  <c r="H63" i="43"/>
  <c r="N65" i="43"/>
  <c r="K68" i="43"/>
  <c r="N70" i="43"/>
  <c r="N80" i="43"/>
  <c r="K83" i="43"/>
  <c r="N85" i="43"/>
  <c r="K88" i="43"/>
  <c r="K107" i="43"/>
  <c r="H110" i="43"/>
  <c r="N112" i="43"/>
  <c r="H115" i="43"/>
  <c r="N52" i="43"/>
  <c r="K55" i="43"/>
  <c r="H58" i="43"/>
  <c r="K60" i="43"/>
  <c r="N62" i="43"/>
  <c r="K65" i="43"/>
  <c r="H68" i="43"/>
  <c r="H51" i="43"/>
  <c r="K53" i="43"/>
  <c r="H56" i="43"/>
  <c r="K63" i="43"/>
  <c r="H66" i="43"/>
  <c r="N68" i="43"/>
  <c r="H71" i="43"/>
  <c r="K73" i="43"/>
  <c r="K105" i="43"/>
  <c r="K115" i="43"/>
  <c r="N117" i="43"/>
  <c r="K51" i="43"/>
  <c r="N53" i="43"/>
  <c r="K56" i="43"/>
  <c r="K61" i="43"/>
  <c r="K71" i="43"/>
  <c r="N73" i="43"/>
  <c r="N105" i="43"/>
  <c r="H108" i="43"/>
  <c r="N110" i="43"/>
  <c r="H118" i="43"/>
  <c r="H24" i="43"/>
  <c r="N26" i="43"/>
  <c r="H54" i="43"/>
  <c r="N56" i="43"/>
  <c r="H59" i="43"/>
  <c r="N61" i="43"/>
  <c r="H64" i="43"/>
  <c r="N66" i="43"/>
  <c r="H74" i="43"/>
  <c r="N76" i="43"/>
  <c r="K79" i="43"/>
  <c r="N81" i="43"/>
  <c r="N86" i="43"/>
  <c r="K89" i="43"/>
  <c r="H106" i="43"/>
  <c r="K108" i="43"/>
  <c r="H111" i="43"/>
  <c r="H116" i="43"/>
  <c r="K27" i="43"/>
  <c r="N49" i="43"/>
  <c r="N54" i="43"/>
  <c r="K57" i="43"/>
  <c r="N64" i="43"/>
  <c r="K67" i="43"/>
  <c r="N69" i="43"/>
  <c r="K72" i="43"/>
  <c r="N74" i="43"/>
  <c r="K77" i="43"/>
  <c r="N84" i="43"/>
  <c r="K87" i="43"/>
  <c r="H114" i="43"/>
  <c r="N116" i="43"/>
  <c r="H119" i="43"/>
  <c r="AZ233" i="39" a="1"/>
  <c r="AZ233" i="39" s="1"/>
  <c r="AJ234" i="39" a="1"/>
  <c r="AJ234" i="39" s="1"/>
  <c r="BE235" i="39" a="1"/>
  <c r="BE235" i="39" s="1"/>
  <c r="AM236" i="39" a="1"/>
  <c r="AM236" i="39" s="1"/>
  <c r="AB237" i="39" a="1"/>
  <c r="AB237" i="39" s="1"/>
  <c r="AY233" i="39" a="1"/>
  <c r="AY233" i="39" s="1"/>
  <c r="AF233" i="39" a="1"/>
  <c r="AF233" i="39" s="1"/>
  <c r="BG233" i="39" a="1"/>
  <c r="BG233" i="39" s="1"/>
  <c r="AM234" i="39" a="1"/>
  <c r="AM234" i="39" s="1"/>
  <c r="AZ236" i="39" a="1"/>
  <c r="AZ236" i="39" s="1"/>
  <c r="AN237" i="39" a="1"/>
  <c r="AN237" i="39" s="1"/>
  <c r="AY225" i="39" a="1"/>
  <c r="AY225" i="39" s="1"/>
  <c r="BF238" i="39" a="1"/>
  <c r="BF238" i="39" s="1"/>
  <c r="BB238" i="39" a="1"/>
  <c r="BB238" i="39" s="1"/>
  <c r="AX238" i="39" a="1"/>
  <c r="AX238" i="39" s="1"/>
  <c r="AT238" i="39" a="1"/>
  <c r="AT238" i="39" s="1"/>
  <c r="AP238" i="39" a="1"/>
  <c r="AP238" i="39" s="1"/>
  <c r="AL238" i="39" a="1"/>
  <c r="AL238" i="39" s="1"/>
  <c r="AH238" i="39" a="1"/>
  <c r="AH238" i="39" s="1"/>
  <c r="AD238" i="39" a="1"/>
  <c r="AD238" i="39" s="1"/>
  <c r="BF237" i="39" a="1"/>
  <c r="BF237" i="39" s="1"/>
  <c r="BB237" i="39" a="1"/>
  <c r="BB237" i="39" s="1"/>
  <c r="AX237" i="39" a="1"/>
  <c r="AX237" i="39" s="1"/>
  <c r="AT237" i="39" a="1"/>
  <c r="AT237" i="39" s="1"/>
  <c r="AP237" i="39" a="1"/>
  <c r="AP237" i="39" s="1"/>
  <c r="AL237" i="39" a="1"/>
  <c r="AL237" i="39" s="1"/>
  <c r="AH237" i="39" a="1"/>
  <c r="AH237" i="39" s="1"/>
  <c r="AD237" i="39" a="1"/>
  <c r="AD237" i="39" s="1"/>
  <c r="BF236" i="39" a="1"/>
  <c r="BF236" i="39" s="1"/>
  <c r="BB236" i="39" a="1"/>
  <c r="BB236" i="39" s="1"/>
  <c r="AX236" i="39" a="1"/>
  <c r="AX236" i="39" s="1"/>
  <c r="AT236" i="39" a="1"/>
  <c r="AT236" i="39" s="1"/>
  <c r="AP236" i="39" a="1"/>
  <c r="AP236" i="39" s="1"/>
  <c r="AL236" i="39" a="1"/>
  <c r="AL236" i="39" s="1"/>
  <c r="AH236" i="39" a="1"/>
  <c r="AH236" i="39" s="1"/>
  <c r="AD236" i="39" a="1"/>
  <c r="AD236" i="39" s="1"/>
  <c r="BF235" i="39" a="1"/>
  <c r="BF235" i="39" s="1"/>
  <c r="BB235" i="39" a="1"/>
  <c r="BB235" i="39" s="1"/>
  <c r="AX235" i="39" a="1"/>
  <c r="AX235" i="39" s="1"/>
  <c r="AT235" i="39" a="1"/>
  <c r="AT235" i="39" s="1"/>
  <c r="AP235" i="39" a="1"/>
  <c r="AP235" i="39" s="1"/>
  <c r="AL235" i="39" a="1"/>
  <c r="AL235" i="39" s="1"/>
  <c r="AH235" i="39" a="1"/>
  <c r="AH235" i="39" s="1"/>
  <c r="AD235" i="39" a="1"/>
  <c r="AD235" i="39" s="1"/>
  <c r="BD234" i="39" a="1"/>
  <c r="BD234" i="39" s="1"/>
  <c r="AU234" i="39" a="1"/>
  <c r="AU234" i="39" s="1"/>
  <c r="AP234" i="39" a="1"/>
  <c r="AP234" i="39" s="1"/>
  <c r="AG234" i="39" a="1"/>
  <c r="AG234" i="39" s="1"/>
  <c r="BG238" i="39" a="1"/>
  <c r="BG238" i="39" s="1"/>
  <c r="BA238" i="39" a="1"/>
  <c r="BA238" i="39" s="1"/>
  <c r="AV238" i="39" a="1"/>
  <c r="AV238" i="39" s="1"/>
  <c r="AQ238" i="39" a="1"/>
  <c r="AQ238" i="39" s="1"/>
  <c r="AK238" i="39" a="1"/>
  <c r="AK238" i="39" s="1"/>
  <c r="AF238" i="39" a="1"/>
  <c r="AF238" i="39" s="1"/>
  <c r="BE237" i="39" a="1"/>
  <c r="BE237" i="39" s="1"/>
  <c r="AZ237" i="39" a="1"/>
  <c r="AZ237" i="39" s="1"/>
  <c r="AU237" i="39" a="1"/>
  <c r="AU237" i="39" s="1"/>
  <c r="AO237" i="39" a="1"/>
  <c r="AO237" i="39" s="1"/>
  <c r="AJ237" i="39" a="1"/>
  <c r="AJ237" i="39" s="1"/>
  <c r="AE237" i="39" a="1"/>
  <c r="AE237" i="39" s="1"/>
  <c r="BD236" i="39" a="1"/>
  <c r="BD236" i="39" s="1"/>
  <c r="AY236" i="39" a="1"/>
  <c r="AY236" i="39" s="1"/>
  <c r="AS236" i="39" a="1"/>
  <c r="AS236" i="39" s="1"/>
  <c r="AN236" i="39" a="1"/>
  <c r="AN236" i="39" s="1"/>
  <c r="AI236" i="39" a="1"/>
  <c r="AI236" i="39" s="1"/>
  <c r="AC236" i="39" a="1"/>
  <c r="AC236" i="39" s="1"/>
  <c r="BC235" i="39" a="1"/>
  <c r="BC235" i="39" s="1"/>
  <c r="AW235" i="39" a="1"/>
  <c r="AW235" i="39" s="1"/>
  <c r="AR235" i="39" a="1"/>
  <c r="AR235" i="39" s="1"/>
  <c r="AM235" i="39" a="1"/>
  <c r="AM235" i="39" s="1"/>
  <c r="AG235" i="39" a="1"/>
  <c r="AG235" i="39" s="1"/>
  <c r="AB235" i="39" a="1"/>
  <c r="AB235" i="39" s="1"/>
  <c r="BD235" i="39" a="1"/>
  <c r="BD235" i="39" s="1"/>
  <c r="AV235" i="39" a="1"/>
  <c r="AV235" i="39" s="1"/>
  <c r="AO235" i="39" a="1"/>
  <c r="AO235" i="39" s="1"/>
  <c r="AI235" i="39" a="1"/>
  <c r="AI235" i="39" s="1"/>
  <c r="BG234" i="39" a="1"/>
  <c r="BG234" i="39" s="1"/>
  <c r="AL234" i="39" a="1"/>
  <c r="AL234" i="39" s="1"/>
  <c r="BF233" i="39" a="1"/>
  <c r="BF233" i="39" s="1"/>
  <c r="AW233" i="39" a="1"/>
  <c r="AW233" i="39" s="1"/>
  <c r="AN233" i="39" a="1"/>
  <c r="AN233" i="39" s="1"/>
  <c r="AI233" i="39" a="1"/>
  <c r="AI233" i="39" s="1"/>
  <c r="BD238" i="39" a="1"/>
  <c r="BD238" i="39" s="1"/>
  <c r="AW238" i="39" a="1"/>
  <c r="AW238" i="39" s="1"/>
  <c r="AO238" i="39" a="1"/>
  <c r="AO238" i="39" s="1"/>
  <c r="AI238" i="39" a="1"/>
  <c r="AI238" i="39" s="1"/>
  <c r="AB238" i="39" a="1"/>
  <c r="AB238" i="39" s="1"/>
  <c r="BA237" i="39" a="1"/>
  <c r="BA237" i="39" s="1"/>
  <c r="AS237" i="39" a="1"/>
  <c r="AS237" i="39" s="1"/>
  <c r="AM237" i="39" a="1"/>
  <c r="AM237" i="39" s="1"/>
  <c r="AF237" i="39" a="1"/>
  <c r="AF237" i="39" s="1"/>
  <c r="BE236" i="39" a="1"/>
  <c r="BE236" i="39" s="1"/>
  <c r="AW236" i="39" a="1"/>
  <c r="AW236" i="39" s="1"/>
  <c r="AQ236" i="39" a="1"/>
  <c r="AQ236" i="39" s="1"/>
  <c r="AJ236" i="39" a="1"/>
  <c r="AJ236" i="39" s="1"/>
  <c r="AB236" i="39" a="1"/>
  <c r="AB236" i="39" s="1"/>
  <c r="BF234" i="39" a="1"/>
  <c r="BF234" i="39" s="1"/>
  <c r="BA234" i="39" a="1"/>
  <c r="BA234" i="39" s="1"/>
  <c r="BQ234" i="39" s="1"/>
  <c r="AV234" i="39" a="1"/>
  <c r="AV234" i="39" s="1"/>
  <c r="AQ234" i="39" a="1"/>
  <c r="AQ234" i="39" s="1"/>
  <c r="AK234" i="39" a="1"/>
  <c r="AK234" i="39" s="1"/>
  <c r="AF234" i="39" a="1"/>
  <c r="AF234" i="39" s="1"/>
  <c r="BA233" i="39" a="1"/>
  <c r="BA233" i="39" s="1"/>
  <c r="AR233" i="39" a="1"/>
  <c r="AR233" i="39" s="1"/>
  <c r="AM233" i="39" a="1"/>
  <c r="AM233" i="39" s="1"/>
  <c r="AD233" i="39" a="1"/>
  <c r="AD233" i="39" s="1"/>
  <c r="BA235" i="39" a="1"/>
  <c r="BA235" i="39" s="1"/>
  <c r="AU235" i="39" a="1"/>
  <c r="AU235" i="39" s="1"/>
  <c r="AN235" i="39" a="1"/>
  <c r="AN235" i="39" s="1"/>
  <c r="AF235" i="39" a="1"/>
  <c r="AF235" i="39" s="1"/>
  <c r="BE233" i="39" a="1"/>
  <c r="BE233" i="39" s="1"/>
  <c r="AV233" i="39" a="1"/>
  <c r="AV233" i="39" s="1"/>
  <c r="AQ233" i="39" a="1"/>
  <c r="AQ233" i="39" s="1"/>
  <c r="AY238" i="39" a="1"/>
  <c r="AY238" i="39" s="1"/>
  <c r="AM238" i="39" a="1"/>
  <c r="AM238" i="39" s="1"/>
  <c r="AW237" i="39" a="1"/>
  <c r="AW237" i="39" s="1"/>
  <c r="AK237" i="39" a="1"/>
  <c r="AK237" i="39" s="1"/>
  <c r="AV236" i="39" a="1"/>
  <c r="AV236" i="39" s="1"/>
  <c r="AU238" i="39" a="1"/>
  <c r="AU238" i="39" s="1"/>
  <c r="BG237" i="39" a="1"/>
  <c r="BG237" i="39" s="1"/>
  <c r="AK236" i="39" a="1"/>
  <c r="AK236" i="39" s="1"/>
  <c r="AQ235" i="39" a="1"/>
  <c r="AQ235" i="39" s="1"/>
  <c r="AE235" i="39" a="1"/>
  <c r="AE235" i="39" s="1"/>
  <c r="AZ234" i="39" a="1"/>
  <c r="AZ234" i="39" s="1"/>
  <c r="AB234" i="39" a="1"/>
  <c r="AB234" i="39" s="1"/>
  <c r="AK233" i="39" a="1"/>
  <c r="AK233" i="39" s="1"/>
  <c r="AE233" i="39" a="1"/>
  <c r="AE233" i="39" s="1"/>
  <c r="AJ238" i="39" a="1"/>
  <c r="AJ238" i="39" s="1"/>
  <c r="AV237" i="39" a="1"/>
  <c r="AV237" i="39" s="1"/>
  <c r="AI237" i="39" a="1"/>
  <c r="AI237" i="39" s="1"/>
  <c r="BG236" i="39" a="1"/>
  <c r="BG236" i="39" s="1"/>
  <c r="AU236" i="39" a="1"/>
  <c r="AU236" i="39" s="1"/>
  <c r="AG236" i="39" a="1"/>
  <c r="AG236" i="39" s="1"/>
  <c r="AZ235" i="39" a="1"/>
  <c r="AZ235" i="39" s="1"/>
  <c r="AY234" i="39" a="1"/>
  <c r="AY234" i="39" s="1"/>
  <c r="AR234" i="39" a="1"/>
  <c r="AR234" i="39" s="1"/>
  <c r="BH234" i="39" s="1"/>
  <c r="AI234" i="39" a="1"/>
  <c r="AI234" i="39" s="1"/>
  <c r="AX233" i="39" a="1"/>
  <c r="AX233" i="39" s="1"/>
  <c r="AP233" i="39" a="1"/>
  <c r="AP233" i="39" s="1"/>
  <c r="BE238" i="39" a="1"/>
  <c r="BE238" i="39" s="1"/>
  <c r="AS238" i="39" a="1"/>
  <c r="AS238" i="39" s="1"/>
  <c r="AG238" i="39" a="1"/>
  <c r="AG238" i="39" s="1"/>
  <c r="BD237" i="39" a="1"/>
  <c r="BD237" i="39" s="1"/>
  <c r="AR237" i="39" a="1"/>
  <c r="AR237" i="39" s="1"/>
  <c r="BC236" i="39" a="1"/>
  <c r="BC236" i="39" s="1"/>
  <c r="BS236" i="39" s="1"/>
  <c r="AC235" i="39" a="1"/>
  <c r="AC235" i="39" s="1"/>
  <c r="AX234" i="39" a="1"/>
  <c r="AX234" i="39" s="1"/>
  <c r="AO234" i="39" a="1"/>
  <c r="AO234" i="39" s="1"/>
  <c r="AH234" i="39" a="1"/>
  <c r="AH234" i="39" s="1"/>
  <c r="BD233" i="39" a="1"/>
  <c r="BD233" i="39" s="1"/>
  <c r="AJ233" i="39" a="1"/>
  <c r="AJ233" i="39" s="1"/>
  <c r="AC233" i="39" a="1"/>
  <c r="AC233" i="39" s="1"/>
  <c r="BC238" i="39" a="1"/>
  <c r="BC238" i="39" s="1"/>
  <c r="AG237" i="39" a="1"/>
  <c r="AG237" i="39" s="1"/>
  <c r="AR236" i="39" a="1"/>
  <c r="AR236" i="39" s="1"/>
  <c r="AF236" i="39" a="1"/>
  <c r="AF236" i="39" s="1"/>
  <c r="AY235" i="39" a="1"/>
  <c r="AY235" i="39" s="1"/>
  <c r="AK235" i="39" a="1"/>
  <c r="AK235" i="39" s="1"/>
  <c r="DQ235" i="39" s="1"/>
  <c r="BE234" i="39" a="1"/>
  <c r="BE234" i="39" s="1"/>
  <c r="BC233" i="39" a="1"/>
  <c r="BC233" i="39" s="1"/>
  <c r="AU233" i="39" a="1"/>
  <c r="AU233" i="39" s="1"/>
  <c r="AO233" i="39" a="1"/>
  <c r="AO233" i="39" s="1"/>
  <c r="AH233" i="39" a="1"/>
  <c r="AH233" i="39" s="1"/>
  <c r="AR238" i="39" a="1"/>
  <c r="AR238" i="39" s="1"/>
  <c r="AE238" i="39" a="1"/>
  <c r="AE238" i="39" s="1"/>
  <c r="BC237" i="39" a="1"/>
  <c r="BC237" i="39" s="1"/>
  <c r="AQ237" i="39" a="1"/>
  <c r="AQ237" i="39" s="1"/>
  <c r="AC237" i="39" a="1"/>
  <c r="AC237" i="39" s="1"/>
  <c r="J237" i="39"/>
  <c r="BX237" i="39" s="1" a="1"/>
  <c r="BX237" i="39" s="1"/>
  <c r="BA236" i="39" a="1"/>
  <c r="BA236" i="39" s="1"/>
  <c r="AO236" i="39" a="1"/>
  <c r="AO236" i="39" s="1"/>
  <c r="BG235" i="39" a="1"/>
  <c r="BG235" i="39" s="1"/>
  <c r="AW234" i="39" a="1"/>
  <c r="AW234" i="39" s="1"/>
  <c r="AN234" i="39" a="1"/>
  <c r="AN234" i="39" s="1"/>
  <c r="AE234" i="39" a="1"/>
  <c r="AE234" i="39" s="1"/>
  <c r="AB233" i="39" a="1"/>
  <c r="AB233" i="39" s="1"/>
  <c r="AD127" i="39" a="1"/>
  <c r="AD127" i="39" s="1"/>
  <c r="AC238" i="39" a="1"/>
  <c r="AC238" i="39" s="1"/>
  <c r="AZ238" i="39" a="1"/>
  <c r="AZ238" i="39" s="1"/>
  <c r="AN238" i="39" a="1"/>
  <c r="AN238" i="39" s="1"/>
  <c r="AY237" i="39" a="1"/>
  <c r="AY237" i="39" s="1"/>
  <c r="AE236" i="39" a="1"/>
  <c r="AE236" i="39" s="1"/>
  <c r="AJ235" i="39" a="1"/>
  <c r="AJ235" i="39" s="1"/>
  <c r="AT234" i="39" a="1"/>
  <c r="AT234" i="39" s="1"/>
  <c r="AD234" i="39" a="1"/>
  <c r="AD234" i="39" s="1"/>
  <c r="BB233" i="39" a="1"/>
  <c r="BB233" i="39" s="1"/>
  <c r="BR233" i="39" s="1"/>
  <c r="AT233" i="39" a="1"/>
  <c r="AT233" i="39" s="1"/>
  <c r="AG233" i="39" a="1"/>
  <c r="AG233" i="39" s="1"/>
  <c r="AL233" i="39" a="1"/>
  <c r="AL233" i="39" s="1"/>
  <c r="BB234" i="39" a="1"/>
  <c r="BB234" i="39" s="1"/>
  <c r="J233" i="39"/>
  <c r="BX233" i="39" s="1" a="1"/>
  <c r="BX233" i="39" s="1"/>
  <c r="BV233" i="39"/>
  <c r="AS233" i="39" a="1"/>
  <c r="AS233" i="39" s="1"/>
  <c r="BC234" i="39" a="1"/>
  <c r="BC234" i="39" s="1"/>
  <c r="AC234" i="39" a="1"/>
  <c r="AC234" i="39" s="1"/>
  <c r="AS235" i="39" a="1"/>
  <c r="AS235" i="39" s="1"/>
  <c r="BR237" i="39"/>
  <c r="BH237" i="39"/>
  <c r="BU238" i="39"/>
  <c r="BW238" i="39"/>
  <c r="BJ238" i="39"/>
  <c r="J238" i="39"/>
  <c r="BX238" i="39" s="1" a="1"/>
  <c r="BX238" i="39" s="1"/>
  <c r="BN237" i="39"/>
  <c r="BP234" i="39"/>
  <c r="J234" i="39"/>
  <c r="BX234" i="39" s="1" a="1"/>
  <c r="BX234" i="39" s="1"/>
  <c r="BQ238" i="39"/>
  <c r="BN235" i="39"/>
  <c r="BR235" i="39"/>
  <c r="DD200" i="39"/>
  <c r="J235" i="39"/>
  <c r="BX235" i="39" s="1" a="1"/>
  <c r="BX235" i="39" s="1"/>
  <c r="BH235" i="39"/>
  <c r="BV235" i="39"/>
  <c r="BM236" i="39"/>
  <c r="BT236" i="39"/>
  <c r="J236" i="39"/>
  <c r="BX236" i="39" s="1" a="1"/>
  <c r="BX236" i="39" s="1"/>
  <c r="AD224" i="39" a="1"/>
  <c r="AD224" i="39" s="1"/>
  <c r="AH224" i="39" a="1"/>
  <c r="AH224" i="39" s="1"/>
  <c r="AL224" i="39" a="1"/>
  <c r="AL224" i="39" s="1"/>
  <c r="AP224" i="39" a="1"/>
  <c r="AP224" i="39" s="1"/>
  <c r="AT224" i="39" a="1"/>
  <c r="AT224" i="39" s="1"/>
  <c r="AX224" i="39" a="1"/>
  <c r="AX224" i="39" s="1"/>
  <c r="BB224" i="39" a="1"/>
  <c r="BB224" i="39" s="1"/>
  <c r="BF224" i="39" a="1"/>
  <c r="BF224" i="39" s="1"/>
  <c r="BD217" i="39" a="1"/>
  <c r="BD217" i="39" s="1"/>
  <c r="BF229" i="39" a="1"/>
  <c r="BF229" i="39" s="1"/>
  <c r="BB229" i="39" a="1"/>
  <c r="BB229" i="39" s="1"/>
  <c r="AX229" i="39" a="1"/>
  <c r="AX229" i="39" s="1"/>
  <c r="AT229" i="39" a="1"/>
  <c r="AT229" i="39" s="1"/>
  <c r="AP229" i="39" a="1"/>
  <c r="AP229" i="39" s="1"/>
  <c r="AL229" i="39" a="1"/>
  <c r="AL229" i="39" s="1"/>
  <c r="AH229" i="39" a="1"/>
  <c r="AH229" i="39" s="1"/>
  <c r="AD229" i="39" a="1"/>
  <c r="AD229" i="39" s="1"/>
  <c r="BE227" i="39" a="1"/>
  <c r="BE227" i="39" s="1"/>
  <c r="BA227" i="39" a="1"/>
  <c r="BA227" i="39" s="1"/>
  <c r="AW227" i="39" a="1"/>
  <c r="AW227" i="39" s="1"/>
  <c r="AS227" i="39" a="1"/>
  <c r="AS227" i="39" s="1"/>
  <c r="AO227" i="39" a="1"/>
  <c r="AO227" i="39" s="1"/>
  <c r="AK227" i="39" a="1"/>
  <c r="AK227" i="39" s="1"/>
  <c r="AG227" i="39" a="1"/>
  <c r="AG227" i="39" s="1"/>
  <c r="AC227" i="39" a="1"/>
  <c r="AC227" i="39" s="1"/>
  <c r="BD225" i="39" a="1"/>
  <c r="BD225" i="39" s="1"/>
  <c r="AZ225" i="39" a="1"/>
  <c r="AZ225" i="39" s="1"/>
  <c r="AV225" i="39" a="1"/>
  <c r="AV225" i="39" s="1"/>
  <c r="BF230" i="39" a="1"/>
  <c r="BF230" i="39" s="1"/>
  <c r="BB230" i="39" a="1"/>
  <c r="BB230" i="39" s="1"/>
  <c r="AX230" i="39" a="1"/>
  <c r="AX230" i="39" s="1"/>
  <c r="AT230" i="39" a="1"/>
  <c r="AT230" i="39" s="1"/>
  <c r="AP230" i="39" a="1"/>
  <c r="AP230" i="39" s="1"/>
  <c r="AL230" i="39" a="1"/>
  <c r="AL230" i="39" s="1"/>
  <c r="AH230" i="39" a="1"/>
  <c r="AH230" i="39" s="1"/>
  <c r="AD230" i="39" a="1"/>
  <c r="AD230" i="39" s="1"/>
  <c r="BE228" i="39" a="1"/>
  <c r="BE228" i="39" s="1"/>
  <c r="BA228" i="39" a="1"/>
  <c r="BA228" i="39" s="1"/>
  <c r="AW228" i="39" a="1"/>
  <c r="AW228" i="39" s="1"/>
  <c r="AS228" i="39" a="1"/>
  <c r="AS228" i="39" s="1"/>
  <c r="AO228" i="39" a="1"/>
  <c r="AO228" i="39" s="1"/>
  <c r="DU228" i="39" s="1"/>
  <c r="AK228" i="39" a="1"/>
  <c r="AK228" i="39" s="1"/>
  <c r="AG228" i="39" a="1"/>
  <c r="AG228" i="39" s="1"/>
  <c r="AC228" i="39" a="1"/>
  <c r="AC228" i="39" s="1"/>
  <c r="BD226" i="39" a="1"/>
  <c r="BD226" i="39" s="1"/>
  <c r="AZ226" i="39" a="1"/>
  <c r="AZ226" i="39" s="1"/>
  <c r="BP226" i="39" s="1"/>
  <c r="AV226" i="39" a="1"/>
  <c r="AV226" i="39" s="1"/>
  <c r="AR226" i="39" a="1"/>
  <c r="AR226" i="39" s="1"/>
  <c r="AN226" i="39" a="1"/>
  <c r="AN226" i="39" s="1"/>
  <c r="AJ226" i="39" a="1"/>
  <c r="AJ226" i="39" s="1"/>
  <c r="AF226" i="39" a="1"/>
  <c r="AF226" i="39" s="1"/>
  <c r="AB226" i="39" a="1"/>
  <c r="AB226" i="39" s="1"/>
  <c r="BE229" i="39" a="1"/>
  <c r="BE229" i="39" s="1"/>
  <c r="BA229" i="39" a="1"/>
  <c r="BA229" i="39" s="1"/>
  <c r="AW229" i="39" a="1"/>
  <c r="AW229" i="39" s="1"/>
  <c r="AS229" i="39" a="1"/>
  <c r="AS229" i="39" s="1"/>
  <c r="AO229" i="39" a="1"/>
  <c r="AO229" i="39" s="1"/>
  <c r="AK229" i="39" a="1"/>
  <c r="AK229" i="39" s="1"/>
  <c r="AG229" i="39" a="1"/>
  <c r="AG229" i="39" s="1"/>
  <c r="AC229" i="39" a="1"/>
  <c r="AC229" i="39" s="1"/>
  <c r="BD227" i="39" a="1"/>
  <c r="BD227" i="39" s="1"/>
  <c r="AZ227" i="39" a="1"/>
  <c r="AZ227" i="39" s="1"/>
  <c r="AV227" i="39" a="1"/>
  <c r="AV227" i="39" s="1"/>
  <c r="AR227" i="39" a="1"/>
  <c r="AR227" i="39" s="1"/>
  <c r="AN227" i="39" a="1"/>
  <c r="AN227" i="39" s="1"/>
  <c r="AJ227" i="39" a="1"/>
  <c r="AJ227" i="39" s="1"/>
  <c r="AF227" i="39" a="1"/>
  <c r="AF227" i="39" s="1"/>
  <c r="AB227" i="39" a="1"/>
  <c r="AB227" i="39" s="1"/>
  <c r="BE230" i="39" a="1"/>
  <c r="BE230" i="39" s="1"/>
  <c r="BA230" i="39" a="1"/>
  <c r="BA230" i="39" s="1"/>
  <c r="AW230" i="39" a="1"/>
  <c r="AW230" i="39" s="1"/>
  <c r="AS230" i="39" a="1"/>
  <c r="AS230" i="39" s="1"/>
  <c r="AO230" i="39" a="1"/>
  <c r="AO230" i="39" s="1"/>
  <c r="AK230" i="39" a="1"/>
  <c r="AK230" i="39" s="1"/>
  <c r="AG230" i="39" a="1"/>
  <c r="AG230" i="39" s="1"/>
  <c r="AC230" i="39" a="1"/>
  <c r="AC230" i="39" s="1"/>
  <c r="BD228" i="39" a="1"/>
  <c r="BD228" i="39" s="1"/>
  <c r="AZ228" i="39" a="1"/>
  <c r="AZ228" i="39" s="1"/>
  <c r="AV228" i="39" a="1"/>
  <c r="AV228" i="39" s="1"/>
  <c r="AR228" i="39" a="1"/>
  <c r="AR228" i="39" s="1"/>
  <c r="AN228" i="39" a="1"/>
  <c r="AN228" i="39" s="1"/>
  <c r="AJ228" i="39" a="1"/>
  <c r="AJ228" i="39" s="1"/>
  <c r="AF228" i="39" a="1"/>
  <c r="AF228" i="39" s="1"/>
  <c r="AB228" i="39" a="1"/>
  <c r="AB228" i="39" s="1"/>
  <c r="J227" i="39"/>
  <c r="BX227" i="39" s="1" a="1"/>
  <c r="BX227" i="39" s="1"/>
  <c r="BG226" i="39" a="1"/>
  <c r="BG226" i="39" s="1"/>
  <c r="BW226" i="39" s="1"/>
  <c r="BC226" i="39" a="1"/>
  <c r="BC226" i="39" s="1"/>
  <c r="AY226" i="39" a="1"/>
  <c r="AY226" i="39" s="1"/>
  <c r="AU226" i="39" a="1"/>
  <c r="AU226" i="39" s="1"/>
  <c r="AQ226" i="39" a="1"/>
  <c r="AQ226" i="39" s="1"/>
  <c r="AM226" i="39" a="1"/>
  <c r="AM226" i="39" s="1"/>
  <c r="AI226" i="39" a="1"/>
  <c r="AI226" i="39" s="1"/>
  <c r="AE226" i="39" a="1"/>
  <c r="AE226" i="39" s="1"/>
  <c r="BD229" i="39" a="1"/>
  <c r="BD229" i="39" s="1"/>
  <c r="BT229" i="39" s="1"/>
  <c r="AZ229" i="39" a="1"/>
  <c r="AZ229" i="39" s="1"/>
  <c r="AV229" i="39" a="1"/>
  <c r="AV229" i="39" s="1"/>
  <c r="AR229" i="39" a="1"/>
  <c r="AR229" i="39" s="1"/>
  <c r="AN229" i="39" a="1"/>
  <c r="AN229" i="39" s="1"/>
  <c r="AJ229" i="39" a="1"/>
  <c r="AJ229" i="39" s="1"/>
  <c r="AF229" i="39" a="1"/>
  <c r="AF229" i="39" s="1"/>
  <c r="AB229" i="39" a="1"/>
  <c r="AB229" i="39" s="1"/>
  <c r="J228" i="39"/>
  <c r="BX228" i="39" s="1" a="1"/>
  <c r="BX228" i="39" s="1"/>
  <c r="BG227" i="39" a="1"/>
  <c r="BG227" i="39" s="1"/>
  <c r="BC227" i="39" a="1"/>
  <c r="BC227" i="39" s="1"/>
  <c r="AY227" i="39" a="1"/>
  <c r="AY227" i="39" s="1"/>
  <c r="AU227" i="39" a="1"/>
  <c r="AU227" i="39" s="1"/>
  <c r="AQ227" i="39" a="1"/>
  <c r="AQ227" i="39" s="1"/>
  <c r="AM227" i="39" a="1"/>
  <c r="AM227" i="39" s="1"/>
  <c r="AI227" i="39" a="1"/>
  <c r="AI227" i="39" s="1"/>
  <c r="AE227" i="39" a="1"/>
  <c r="AE227" i="39" s="1"/>
  <c r="BD230" i="39" a="1"/>
  <c r="BD230" i="39" s="1"/>
  <c r="AZ230" i="39" a="1"/>
  <c r="AZ230" i="39" s="1"/>
  <c r="AV230" i="39" a="1"/>
  <c r="AV230" i="39" s="1"/>
  <c r="AR230" i="39" a="1"/>
  <c r="AR230" i="39" s="1"/>
  <c r="AN230" i="39" a="1"/>
  <c r="AN230" i="39" s="1"/>
  <c r="AJ230" i="39" a="1"/>
  <c r="AJ230" i="39" s="1"/>
  <c r="AF230" i="39" a="1"/>
  <c r="AF230" i="39" s="1"/>
  <c r="AB230" i="39" a="1"/>
  <c r="AB230" i="39" s="1"/>
  <c r="DH230" i="39" s="1"/>
  <c r="J229" i="39"/>
  <c r="BX229" i="39" s="1" a="1"/>
  <c r="BX229" i="39" s="1"/>
  <c r="BG228" i="39" a="1"/>
  <c r="BG228" i="39" s="1"/>
  <c r="BC228" i="39" a="1"/>
  <c r="BC228" i="39" s="1"/>
  <c r="AY228" i="39" a="1"/>
  <c r="AY228" i="39" s="1"/>
  <c r="AU228" i="39" a="1"/>
  <c r="AU228" i="39" s="1"/>
  <c r="AQ228" i="39" a="1"/>
  <c r="AQ228" i="39" s="1"/>
  <c r="AM228" i="39" a="1"/>
  <c r="AM228" i="39" s="1"/>
  <c r="AI228" i="39" a="1"/>
  <c r="AI228" i="39" s="1"/>
  <c r="AE228" i="39" a="1"/>
  <c r="AE228" i="39" s="1"/>
  <c r="BF226" i="39" a="1"/>
  <c r="BF226" i="39" s="1"/>
  <c r="BB226" i="39" a="1"/>
  <c r="BB226" i="39" s="1"/>
  <c r="AX226" i="39" a="1"/>
  <c r="AX226" i="39" s="1"/>
  <c r="AT226" i="39" a="1"/>
  <c r="AT226" i="39" s="1"/>
  <c r="AP226" i="39" a="1"/>
  <c r="AP226" i="39" s="1"/>
  <c r="AL226" i="39" a="1"/>
  <c r="AL226" i="39" s="1"/>
  <c r="AH226" i="39" a="1"/>
  <c r="AH226" i="39" s="1"/>
  <c r="AD226" i="39" a="1"/>
  <c r="AD226" i="39" s="1"/>
  <c r="J230" i="39"/>
  <c r="BX230" i="39" s="1" a="1"/>
  <c r="BX230" i="39" s="1"/>
  <c r="BG229" i="39" a="1"/>
  <c r="BG229" i="39" s="1"/>
  <c r="BC229" i="39" a="1"/>
  <c r="BC229" i="39" s="1"/>
  <c r="AY229" i="39" a="1"/>
  <c r="AY229" i="39" s="1"/>
  <c r="AU229" i="39" a="1"/>
  <c r="AU229" i="39" s="1"/>
  <c r="AQ229" i="39" a="1"/>
  <c r="AQ229" i="39" s="1"/>
  <c r="AM229" i="39" a="1"/>
  <c r="AM229" i="39" s="1"/>
  <c r="DS229" i="39" s="1"/>
  <c r="AI229" i="39" a="1"/>
  <c r="AI229" i="39" s="1"/>
  <c r="AE229" i="39" a="1"/>
  <c r="AE229" i="39" s="1"/>
  <c r="BF227" i="39" a="1"/>
  <c r="BF227" i="39" s="1"/>
  <c r="BB227" i="39" a="1"/>
  <c r="BB227" i="39" s="1"/>
  <c r="AX227" i="39" a="1"/>
  <c r="AX227" i="39" s="1"/>
  <c r="AT227" i="39" a="1"/>
  <c r="AT227" i="39" s="1"/>
  <c r="AP227" i="39" a="1"/>
  <c r="AP227" i="39" s="1"/>
  <c r="AL227" i="39" a="1"/>
  <c r="AL227" i="39" s="1"/>
  <c r="AH227" i="39" a="1"/>
  <c r="AH227" i="39" s="1"/>
  <c r="AD227" i="39" a="1"/>
  <c r="AD227" i="39" s="1"/>
  <c r="BG230" i="39" a="1"/>
  <c r="BG230" i="39" s="1"/>
  <c r="BC230" i="39" a="1"/>
  <c r="BC230" i="39" s="1"/>
  <c r="AY230" i="39" a="1"/>
  <c r="AY230" i="39" s="1"/>
  <c r="AU230" i="39" a="1"/>
  <c r="AU230" i="39" s="1"/>
  <c r="AQ230" i="39" a="1"/>
  <c r="AQ230" i="39" s="1"/>
  <c r="AM230" i="39" a="1"/>
  <c r="AM230" i="39" s="1"/>
  <c r="AI230" i="39" a="1"/>
  <c r="AI230" i="39" s="1"/>
  <c r="AE230" i="39" a="1"/>
  <c r="AE230" i="39" s="1"/>
  <c r="BF228" i="39" a="1"/>
  <c r="BF228" i="39" s="1"/>
  <c r="BB228" i="39" a="1"/>
  <c r="BB228" i="39" s="1"/>
  <c r="AX228" i="39" a="1"/>
  <c r="AX228" i="39" s="1"/>
  <c r="AT228" i="39" a="1"/>
  <c r="AT228" i="39" s="1"/>
  <c r="AP228" i="39" a="1"/>
  <c r="AP228" i="39" s="1"/>
  <c r="AL228" i="39" a="1"/>
  <c r="AL228" i="39" s="1"/>
  <c r="AH228" i="39" a="1"/>
  <c r="AH228" i="39" s="1"/>
  <c r="AD228" i="39" a="1"/>
  <c r="AD228" i="39" s="1"/>
  <c r="BE226" i="39" a="1"/>
  <c r="BE226" i="39" s="1"/>
  <c r="BU226" i="39" s="1"/>
  <c r="BA226" i="39" a="1"/>
  <c r="BA226" i="39" s="1"/>
  <c r="AW226" i="39" a="1"/>
  <c r="AW226" i="39" s="1"/>
  <c r="AS226" i="39" a="1"/>
  <c r="AS226" i="39" s="1"/>
  <c r="AO226" i="39" a="1"/>
  <c r="AO226" i="39" s="1"/>
  <c r="AK226" i="39" a="1"/>
  <c r="AK226" i="39" s="1"/>
  <c r="AG226" i="39" a="1"/>
  <c r="AG226" i="39" s="1"/>
  <c r="AC226" i="39" a="1"/>
  <c r="AC226" i="39" s="1"/>
  <c r="AD223" i="39" a="1"/>
  <c r="AD223" i="39" s="1"/>
  <c r="DJ223" i="39" s="1"/>
  <c r="AH223" i="39" a="1"/>
  <c r="AH223" i="39" s="1"/>
  <c r="AL223" i="39" a="1"/>
  <c r="AL223" i="39" s="1"/>
  <c r="AP223" i="39" a="1"/>
  <c r="AP223" i="39" s="1"/>
  <c r="AT223" i="39" a="1"/>
  <c r="AT223" i="39" s="1"/>
  <c r="AX223" i="39" a="1"/>
  <c r="AX223" i="39" s="1"/>
  <c r="BN223" i="39" s="1"/>
  <c r="BB223" i="39" a="1"/>
  <c r="BB223" i="39" s="1"/>
  <c r="BF223" i="39" a="1"/>
  <c r="BF223" i="39" s="1"/>
  <c r="AE225" i="39" a="1"/>
  <c r="AE225" i="39" s="1"/>
  <c r="AI225" i="39" a="1"/>
  <c r="AI225" i="39" s="1"/>
  <c r="AM225" i="39" a="1"/>
  <c r="AM225" i="39" s="1"/>
  <c r="AQ225" i="39" a="1"/>
  <c r="AQ225" i="39" s="1"/>
  <c r="AU225" i="39" a="1"/>
  <c r="AU225" i="39" s="1"/>
  <c r="AE224" i="39" a="1"/>
  <c r="AE224" i="39" s="1"/>
  <c r="AI224" i="39" a="1"/>
  <c r="AI224" i="39" s="1"/>
  <c r="AM224" i="39" a="1"/>
  <c r="AM224" i="39" s="1"/>
  <c r="AQ224" i="39" a="1"/>
  <c r="AQ224" i="39" s="1"/>
  <c r="DW224" i="39" s="1"/>
  <c r="AU224" i="39" a="1"/>
  <c r="AU224" i="39" s="1"/>
  <c r="AY224" i="39" a="1"/>
  <c r="AY224" i="39" s="1"/>
  <c r="BC224" i="39" a="1"/>
  <c r="BC224" i="39" s="1"/>
  <c r="BG224" i="39" a="1"/>
  <c r="BG224" i="39" s="1"/>
  <c r="J225" i="39"/>
  <c r="BX225" i="39" s="1" a="1"/>
  <c r="BX225" i="39" s="1"/>
  <c r="BE225" i="39" a="1"/>
  <c r="BE225" i="39" s="1"/>
  <c r="AE223" i="39" a="1"/>
  <c r="AE223" i="39" s="1"/>
  <c r="AI223" i="39" a="1"/>
  <c r="AI223" i="39" s="1"/>
  <c r="DO223" i="39" s="1"/>
  <c r="AM223" i="39" a="1"/>
  <c r="AM223" i="39" s="1"/>
  <c r="AQ223" i="39" a="1"/>
  <c r="AQ223" i="39" s="1"/>
  <c r="AU223" i="39" a="1"/>
  <c r="AU223" i="39" s="1"/>
  <c r="AY223" i="39" a="1"/>
  <c r="AY223" i="39" s="1"/>
  <c r="BC223" i="39" a="1"/>
  <c r="BC223" i="39" s="1"/>
  <c r="BG223" i="39" a="1"/>
  <c r="BG223" i="39" s="1"/>
  <c r="J224" i="39"/>
  <c r="BX224" i="39" s="1" a="1"/>
  <c r="BX224" i="39" s="1"/>
  <c r="AB225" i="39" a="1"/>
  <c r="AB225" i="39" s="1"/>
  <c r="DH225" i="39" s="1"/>
  <c r="AF225" i="39" a="1"/>
  <c r="AF225" i="39" s="1"/>
  <c r="AJ225" i="39" a="1"/>
  <c r="AJ225" i="39" s="1"/>
  <c r="AN225" i="39" a="1"/>
  <c r="AN225" i="39" s="1"/>
  <c r="AR225" i="39" a="1"/>
  <c r="AR225" i="39" s="1"/>
  <c r="BA225" i="39" a="1"/>
  <c r="BA225" i="39" s="1"/>
  <c r="J223" i="39"/>
  <c r="BX223" i="39" s="1" a="1"/>
  <c r="BX223" i="39" s="1"/>
  <c r="AB224" i="39" a="1"/>
  <c r="AB224" i="39" s="1"/>
  <c r="AF224" i="39" a="1"/>
  <c r="AF224" i="39" s="1"/>
  <c r="DL224" i="39" s="1"/>
  <c r="AJ224" i="39" a="1"/>
  <c r="AJ224" i="39" s="1"/>
  <c r="AN224" i="39" a="1"/>
  <c r="AN224" i="39" s="1"/>
  <c r="AR224" i="39" a="1"/>
  <c r="AR224" i="39" s="1"/>
  <c r="AV224" i="39" a="1"/>
  <c r="AV224" i="39" s="1"/>
  <c r="AZ224" i="39" a="1"/>
  <c r="AZ224" i="39" s="1"/>
  <c r="BD224" i="39" a="1"/>
  <c r="BD224" i="39" s="1"/>
  <c r="AW225" i="39" a="1"/>
  <c r="AW225" i="39" s="1"/>
  <c r="BF225" i="39" a="1"/>
  <c r="BF225" i="39" s="1"/>
  <c r="AB223" i="39" a="1"/>
  <c r="AB223" i="39" s="1"/>
  <c r="AF223" i="39" a="1"/>
  <c r="AF223" i="39" s="1"/>
  <c r="AJ223" i="39" a="1"/>
  <c r="AJ223" i="39" s="1"/>
  <c r="AN223" i="39" a="1"/>
  <c r="AN223" i="39" s="1"/>
  <c r="AR223" i="39" a="1"/>
  <c r="AR223" i="39" s="1"/>
  <c r="AV223" i="39" a="1"/>
  <c r="AV223" i="39" s="1"/>
  <c r="AZ223" i="39" a="1"/>
  <c r="AZ223" i="39" s="1"/>
  <c r="BD223" i="39" a="1"/>
  <c r="BD223" i="39" s="1"/>
  <c r="BT223" i="39" s="1"/>
  <c r="AC225" i="39" a="1"/>
  <c r="AC225" i="39" s="1"/>
  <c r="AG225" i="39" a="1"/>
  <c r="AG225" i="39" s="1"/>
  <c r="AK225" i="39" a="1"/>
  <c r="AK225" i="39" s="1"/>
  <c r="AO225" i="39" a="1"/>
  <c r="AO225" i="39" s="1"/>
  <c r="AS225" i="39" a="1"/>
  <c r="AS225" i="39" s="1"/>
  <c r="BB225" i="39" a="1"/>
  <c r="BB225" i="39" s="1"/>
  <c r="AC224" i="39" a="1"/>
  <c r="AC224" i="39" s="1"/>
  <c r="AG224" i="39" a="1"/>
  <c r="AG224" i="39" s="1"/>
  <c r="DM224" i="39" s="1"/>
  <c r="AK224" i="39" a="1"/>
  <c r="AK224" i="39" s="1"/>
  <c r="AO224" i="39" a="1"/>
  <c r="AO224" i="39" s="1"/>
  <c r="AS224" i="39" a="1"/>
  <c r="AS224" i="39" s="1"/>
  <c r="AW224" i="39" a="1"/>
  <c r="AW224" i="39" s="1"/>
  <c r="BA224" i="39" a="1"/>
  <c r="BA224" i="39" s="1"/>
  <c r="BE224" i="39" a="1"/>
  <c r="BE224" i="39" s="1"/>
  <c r="AX225" i="39" a="1"/>
  <c r="AX225" i="39" s="1"/>
  <c r="BG225" i="39" a="1"/>
  <c r="BG225" i="39" s="1"/>
  <c r="AC223" i="39" a="1"/>
  <c r="AC223" i="39" s="1"/>
  <c r="AG223" i="39" a="1"/>
  <c r="AG223" i="39" s="1"/>
  <c r="AK223" i="39" a="1"/>
  <c r="AK223" i="39" s="1"/>
  <c r="AO223" i="39" a="1"/>
  <c r="AO223" i="39" s="1"/>
  <c r="AS223" i="39" a="1"/>
  <c r="AS223" i="39" s="1"/>
  <c r="AW223" i="39" a="1"/>
  <c r="AW223" i="39" s="1"/>
  <c r="BA223" i="39" a="1"/>
  <c r="BA223" i="39" s="1"/>
  <c r="BE223" i="39" a="1"/>
  <c r="BE223" i="39" s="1"/>
  <c r="AD225" i="39" a="1"/>
  <c r="AD225" i="39" s="1"/>
  <c r="AH225" i="39" a="1"/>
  <c r="AH225" i="39" s="1"/>
  <c r="AL225" i="39" a="1"/>
  <c r="AL225" i="39" s="1"/>
  <c r="AP225" i="39" a="1"/>
  <c r="AP225" i="39" s="1"/>
  <c r="AT225" i="39" a="1"/>
  <c r="AT225" i="39" s="1"/>
  <c r="BC225" i="39" a="1"/>
  <c r="BC225" i="39" s="1"/>
  <c r="J226" i="39"/>
  <c r="BX226" i="39" s="1" a="1"/>
  <c r="BX226" i="39" s="1"/>
  <c r="AC215" i="39" a="1"/>
  <c r="AC215" i="39" s="1"/>
  <c r="DI215" i="39" s="1"/>
  <c r="AG215" i="39" a="1"/>
  <c r="AG215" i="39" s="1"/>
  <c r="AK215" i="39" a="1"/>
  <c r="AK215" i="39" s="1"/>
  <c r="AO215" i="39" a="1"/>
  <c r="AO215" i="39" s="1"/>
  <c r="AS215" i="39" a="1"/>
  <c r="AS215" i="39" s="1"/>
  <c r="AW215" i="39" a="1"/>
  <c r="AW215" i="39" s="1"/>
  <c r="BA215" i="39" a="1"/>
  <c r="BA215" i="39" s="1"/>
  <c r="BE215" i="39" a="1"/>
  <c r="BE215" i="39" s="1"/>
  <c r="AD217" i="39" a="1"/>
  <c r="AD217" i="39" s="1"/>
  <c r="AH217" i="39" a="1"/>
  <c r="AH217" i="39" s="1"/>
  <c r="AL217" i="39" a="1"/>
  <c r="AL217" i="39" s="1"/>
  <c r="AP217" i="39" a="1"/>
  <c r="AP217" i="39" s="1"/>
  <c r="AY217" i="39" a="1"/>
  <c r="AY217" i="39" s="1"/>
  <c r="AD216" i="39" a="1"/>
  <c r="AD216" i="39" s="1"/>
  <c r="AH216" i="39" a="1"/>
  <c r="AH216" i="39" s="1"/>
  <c r="AL216" i="39" a="1"/>
  <c r="AL216" i="39" s="1"/>
  <c r="AP216" i="39" a="1"/>
  <c r="AP216" i="39" s="1"/>
  <c r="AT216" i="39" a="1"/>
  <c r="AT216" i="39" s="1"/>
  <c r="AX216" i="39" a="1"/>
  <c r="AX216" i="39" s="1"/>
  <c r="BB216" i="39" a="1"/>
  <c r="BB216" i="39" s="1"/>
  <c r="BF216" i="39" a="1"/>
  <c r="BF216" i="39" s="1"/>
  <c r="AU217" i="39" a="1"/>
  <c r="AU217" i="39" s="1"/>
  <c r="BB164" i="39" a="1"/>
  <c r="BB164" i="39" s="1"/>
  <c r="BF221" i="39" a="1"/>
  <c r="BF221" i="39" s="1"/>
  <c r="BB221" i="39" a="1"/>
  <c r="BB221" i="39" s="1"/>
  <c r="AX221" i="39" a="1"/>
  <c r="AX221" i="39" s="1"/>
  <c r="AT221" i="39" a="1"/>
  <c r="AT221" i="39" s="1"/>
  <c r="AP221" i="39" a="1"/>
  <c r="AP221" i="39" s="1"/>
  <c r="AL221" i="39" a="1"/>
  <c r="AL221" i="39" s="1"/>
  <c r="AH221" i="39" a="1"/>
  <c r="AH221" i="39" s="1"/>
  <c r="AD221" i="39" a="1"/>
  <c r="AD221" i="39" s="1"/>
  <c r="BE219" i="39" a="1"/>
  <c r="BE219" i="39" s="1"/>
  <c r="BA219" i="39" a="1"/>
  <c r="BA219" i="39" s="1"/>
  <c r="AW219" i="39" a="1"/>
  <c r="AW219" i="39" s="1"/>
  <c r="AS219" i="39" a="1"/>
  <c r="AS219" i="39" s="1"/>
  <c r="AO219" i="39" a="1"/>
  <c r="AO219" i="39" s="1"/>
  <c r="AK219" i="39" a="1"/>
  <c r="AK219" i="39" s="1"/>
  <c r="AG219" i="39" a="1"/>
  <c r="AG219" i="39" s="1"/>
  <c r="AC219" i="39" a="1"/>
  <c r="AC219" i="39" s="1"/>
  <c r="BF222" i="39" a="1"/>
  <c r="BF222" i="39" s="1"/>
  <c r="BB222" i="39" a="1"/>
  <c r="BB222" i="39" s="1"/>
  <c r="AX222" i="39" a="1"/>
  <c r="AX222" i="39" s="1"/>
  <c r="AT222" i="39" a="1"/>
  <c r="AT222" i="39" s="1"/>
  <c r="AP222" i="39" a="1"/>
  <c r="AP222" i="39" s="1"/>
  <c r="AL222" i="39" a="1"/>
  <c r="AL222" i="39" s="1"/>
  <c r="AH222" i="39" a="1"/>
  <c r="AH222" i="39" s="1"/>
  <c r="AD222" i="39" a="1"/>
  <c r="AD222" i="39" s="1"/>
  <c r="BE220" i="39" a="1"/>
  <c r="BE220" i="39" s="1"/>
  <c r="BA220" i="39" a="1"/>
  <c r="BA220" i="39" s="1"/>
  <c r="AW220" i="39" a="1"/>
  <c r="AW220" i="39" s="1"/>
  <c r="AS220" i="39" a="1"/>
  <c r="AS220" i="39" s="1"/>
  <c r="AO220" i="39" a="1"/>
  <c r="AO220" i="39" s="1"/>
  <c r="AK220" i="39" a="1"/>
  <c r="AK220" i="39" s="1"/>
  <c r="AG220" i="39" a="1"/>
  <c r="AG220" i="39" s="1"/>
  <c r="AC220" i="39" a="1"/>
  <c r="AC220" i="39" s="1"/>
  <c r="BD218" i="39" a="1"/>
  <c r="BD218" i="39" s="1"/>
  <c r="AZ218" i="39" a="1"/>
  <c r="AZ218" i="39" s="1"/>
  <c r="BP218" i="39" s="1"/>
  <c r="AV218" i="39" a="1"/>
  <c r="AV218" i="39" s="1"/>
  <c r="AR218" i="39" a="1"/>
  <c r="AR218" i="39" s="1"/>
  <c r="AN218" i="39" a="1"/>
  <c r="AN218" i="39" s="1"/>
  <c r="AJ218" i="39" a="1"/>
  <c r="AJ218" i="39" s="1"/>
  <c r="AF218" i="39" a="1"/>
  <c r="AF218" i="39" s="1"/>
  <c r="AB218" i="39" a="1"/>
  <c r="AB218" i="39" s="1"/>
  <c r="BE221" i="39" a="1"/>
  <c r="BE221" i="39" s="1"/>
  <c r="BA221" i="39" a="1"/>
  <c r="BA221" i="39" s="1"/>
  <c r="AW221" i="39" a="1"/>
  <c r="AW221" i="39" s="1"/>
  <c r="AS221" i="39" a="1"/>
  <c r="AS221" i="39" s="1"/>
  <c r="AO221" i="39" a="1"/>
  <c r="AO221" i="39" s="1"/>
  <c r="AK221" i="39" a="1"/>
  <c r="AK221" i="39" s="1"/>
  <c r="AG221" i="39" a="1"/>
  <c r="AG221" i="39" s="1"/>
  <c r="AC221" i="39" a="1"/>
  <c r="AC221" i="39" s="1"/>
  <c r="BD219" i="39" a="1"/>
  <c r="BD219" i="39" s="1"/>
  <c r="AZ219" i="39" a="1"/>
  <c r="AZ219" i="39" s="1"/>
  <c r="AV219" i="39" a="1"/>
  <c r="AV219" i="39" s="1"/>
  <c r="AR219" i="39" a="1"/>
  <c r="AR219" i="39" s="1"/>
  <c r="AN219" i="39" a="1"/>
  <c r="AN219" i="39" s="1"/>
  <c r="AJ219" i="39" a="1"/>
  <c r="AJ219" i="39" s="1"/>
  <c r="AF219" i="39" a="1"/>
  <c r="AF219" i="39" s="1"/>
  <c r="AB219" i="39" a="1"/>
  <c r="AB219" i="39" s="1"/>
  <c r="BE222" i="39" a="1"/>
  <c r="BE222" i="39" s="1"/>
  <c r="BA222" i="39" a="1"/>
  <c r="BA222" i="39" s="1"/>
  <c r="AW222" i="39" a="1"/>
  <c r="AW222" i="39" s="1"/>
  <c r="AS222" i="39" a="1"/>
  <c r="AS222" i="39" s="1"/>
  <c r="AO222" i="39" a="1"/>
  <c r="AO222" i="39" s="1"/>
  <c r="AK222" i="39" a="1"/>
  <c r="AK222" i="39" s="1"/>
  <c r="AG222" i="39" a="1"/>
  <c r="AG222" i="39" s="1"/>
  <c r="AC222" i="39" a="1"/>
  <c r="AC222" i="39" s="1"/>
  <c r="BD220" i="39" a="1"/>
  <c r="BD220" i="39" s="1"/>
  <c r="AZ220" i="39" a="1"/>
  <c r="AZ220" i="39" s="1"/>
  <c r="BP220" i="39" s="1"/>
  <c r="AV220" i="39" a="1"/>
  <c r="AV220" i="39" s="1"/>
  <c r="AR220" i="39" a="1"/>
  <c r="AR220" i="39" s="1"/>
  <c r="AN220" i="39" a="1"/>
  <c r="AN220" i="39" s="1"/>
  <c r="AJ220" i="39" a="1"/>
  <c r="AJ220" i="39" s="1"/>
  <c r="AF220" i="39" a="1"/>
  <c r="AF220" i="39" s="1"/>
  <c r="AB220" i="39" a="1"/>
  <c r="AB220" i="39" s="1"/>
  <c r="J219" i="39"/>
  <c r="BX219" i="39" s="1" a="1"/>
  <c r="BX219" i="39" s="1"/>
  <c r="BG218" i="39" a="1"/>
  <c r="BG218" i="39" s="1"/>
  <c r="BW218" i="39" s="1"/>
  <c r="BC218" i="39" a="1"/>
  <c r="BC218" i="39" s="1"/>
  <c r="AY218" i="39" a="1"/>
  <c r="AY218" i="39" s="1"/>
  <c r="AU218" i="39" a="1"/>
  <c r="AU218" i="39" s="1"/>
  <c r="AQ218" i="39" a="1"/>
  <c r="AQ218" i="39" s="1"/>
  <c r="AM218" i="39" a="1"/>
  <c r="AM218" i="39" s="1"/>
  <c r="AI218" i="39" a="1"/>
  <c r="AI218" i="39" s="1"/>
  <c r="AE218" i="39" a="1"/>
  <c r="AE218" i="39" s="1"/>
  <c r="BD221" i="39" a="1"/>
  <c r="BD221" i="39" s="1"/>
  <c r="BT221" i="39" s="1"/>
  <c r="AZ221" i="39" a="1"/>
  <c r="AZ221" i="39" s="1"/>
  <c r="AV221" i="39" a="1"/>
  <c r="AV221" i="39" s="1"/>
  <c r="AR221" i="39" a="1"/>
  <c r="AR221" i="39" s="1"/>
  <c r="AN221" i="39" a="1"/>
  <c r="AN221" i="39" s="1"/>
  <c r="AJ221" i="39" a="1"/>
  <c r="AJ221" i="39" s="1"/>
  <c r="AF221" i="39" a="1"/>
  <c r="AF221" i="39" s="1"/>
  <c r="AB221" i="39" a="1"/>
  <c r="AB221" i="39" s="1"/>
  <c r="J220" i="39"/>
  <c r="BX220" i="39" s="1" a="1"/>
  <c r="BX220" i="39" s="1"/>
  <c r="BG219" i="39" a="1"/>
  <c r="BG219" i="39" s="1"/>
  <c r="BC219" i="39" a="1"/>
  <c r="BC219" i="39" s="1"/>
  <c r="AY219" i="39" a="1"/>
  <c r="AY219" i="39" s="1"/>
  <c r="AU219" i="39" a="1"/>
  <c r="AU219" i="39" s="1"/>
  <c r="AQ219" i="39" a="1"/>
  <c r="AQ219" i="39" s="1"/>
  <c r="AM219" i="39" a="1"/>
  <c r="AM219" i="39" s="1"/>
  <c r="AI219" i="39" a="1"/>
  <c r="AI219" i="39" s="1"/>
  <c r="AE219" i="39" a="1"/>
  <c r="AE219" i="39" s="1"/>
  <c r="DK219" i="39" s="1"/>
  <c r="BF217" i="39" a="1"/>
  <c r="BF217" i="39" s="1"/>
  <c r="BB217" i="39" a="1"/>
  <c r="BB217" i="39" s="1"/>
  <c r="AX217" i="39" a="1"/>
  <c r="AX217" i="39" s="1"/>
  <c r="AT217" i="39" a="1"/>
  <c r="AT217" i="39" s="1"/>
  <c r="BD222" i="39" a="1"/>
  <c r="BD222" i="39" s="1"/>
  <c r="AZ222" i="39" a="1"/>
  <c r="AZ222" i="39" s="1"/>
  <c r="AV222" i="39" a="1"/>
  <c r="AV222" i="39" s="1"/>
  <c r="AR222" i="39" a="1"/>
  <c r="AR222" i="39" s="1"/>
  <c r="AN222" i="39" a="1"/>
  <c r="AN222" i="39" s="1"/>
  <c r="AJ222" i="39" a="1"/>
  <c r="AJ222" i="39" s="1"/>
  <c r="AF222" i="39" a="1"/>
  <c r="AF222" i="39" s="1"/>
  <c r="AB222" i="39" a="1"/>
  <c r="AB222" i="39" s="1"/>
  <c r="J221" i="39"/>
  <c r="BX221" i="39" s="1" a="1"/>
  <c r="BX221" i="39" s="1"/>
  <c r="BG220" i="39" a="1"/>
  <c r="BG220" i="39" s="1"/>
  <c r="BC220" i="39" a="1"/>
  <c r="BC220" i="39" s="1"/>
  <c r="AY220" i="39" a="1"/>
  <c r="AY220" i="39" s="1"/>
  <c r="BO220" i="39" s="1"/>
  <c r="AU220" i="39" a="1"/>
  <c r="AU220" i="39" s="1"/>
  <c r="AQ220" i="39" a="1"/>
  <c r="AQ220" i="39" s="1"/>
  <c r="AM220" i="39" a="1"/>
  <c r="AM220" i="39" s="1"/>
  <c r="AI220" i="39" a="1"/>
  <c r="AI220" i="39" s="1"/>
  <c r="AE220" i="39" a="1"/>
  <c r="AE220" i="39" s="1"/>
  <c r="BF218" i="39" a="1"/>
  <c r="BF218" i="39" s="1"/>
  <c r="BB218" i="39" a="1"/>
  <c r="BB218" i="39" s="1"/>
  <c r="AX218" i="39" a="1"/>
  <c r="AX218" i="39" s="1"/>
  <c r="AT218" i="39" a="1"/>
  <c r="AT218" i="39" s="1"/>
  <c r="AP218" i="39" a="1"/>
  <c r="AP218" i="39" s="1"/>
  <c r="AL218" i="39" a="1"/>
  <c r="AL218" i="39" s="1"/>
  <c r="AH218" i="39" a="1"/>
  <c r="AH218" i="39" s="1"/>
  <c r="AD218" i="39" a="1"/>
  <c r="AD218" i="39" s="1"/>
  <c r="J222" i="39"/>
  <c r="BX222" i="39" s="1" a="1"/>
  <c r="BX222" i="39" s="1"/>
  <c r="BG221" i="39" a="1"/>
  <c r="BG221" i="39" s="1"/>
  <c r="BC221" i="39" a="1"/>
  <c r="BC221" i="39" s="1"/>
  <c r="AY221" i="39" a="1"/>
  <c r="AY221" i="39" s="1"/>
  <c r="AU221" i="39" a="1"/>
  <c r="AU221" i="39" s="1"/>
  <c r="AQ221" i="39" a="1"/>
  <c r="AQ221" i="39" s="1"/>
  <c r="AM221" i="39" a="1"/>
  <c r="AM221" i="39" s="1"/>
  <c r="AI221" i="39" a="1"/>
  <c r="AI221" i="39" s="1"/>
  <c r="AE221" i="39" a="1"/>
  <c r="AE221" i="39" s="1"/>
  <c r="BF219" i="39" a="1"/>
  <c r="BF219" i="39" s="1"/>
  <c r="BB219" i="39" a="1"/>
  <c r="BB219" i="39" s="1"/>
  <c r="AX219" i="39" a="1"/>
  <c r="AX219" i="39" s="1"/>
  <c r="AT219" i="39" a="1"/>
  <c r="AT219" i="39" s="1"/>
  <c r="AP219" i="39" a="1"/>
  <c r="AP219" i="39" s="1"/>
  <c r="AL219" i="39" a="1"/>
  <c r="AL219" i="39" s="1"/>
  <c r="AH219" i="39" a="1"/>
  <c r="AH219" i="39" s="1"/>
  <c r="AD219" i="39" a="1"/>
  <c r="AD219" i="39" s="1"/>
  <c r="BG222" i="39" a="1"/>
  <c r="BG222" i="39" s="1"/>
  <c r="BC222" i="39" a="1"/>
  <c r="BC222" i="39" s="1"/>
  <c r="AY222" i="39" a="1"/>
  <c r="AY222" i="39" s="1"/>
  <c r="AU222" i="39" a="1"/>
  <c r="AU222" i="39" s="1"/>
  <c r="AQ222" i="39" a="1"/>
  <c r="AQ222" i="39" s="1"/>
  <c r="AM222" i="39" a="1"/>
  <c r="AM222" i="39" s="1"/>
  <c r="AI222" i="39" a="1"/>
  <c r="AI222" i="39" s="1"/>
  <c r="AE222" i="39" a="1"/>
  <c r="AE222" i="39" s="1"/>
  <c r="BF220" i="39" a="1"/>
  <c r="BF220" i="39" s="1"/>
  <c r="BB220" i="39" a="1"/>
  <c r="BB220" i="39" s="1"/>
  <c r="AX220" i="39" a="1"/>
  <c r="AX220" i="39" s="1"/>
  <c r="AT220" i="39" a="1"/>
  <c r="AT220" i="39" s="1"/>
  <c r="AP220" i="39" a="1"/>
  <c r="AP220" i="39" s="1"/>
  <c r="AL220" i="39" a="1"/>
  <c r="AL220" i="39" s="1"/>
  <c r="AH220" i="39" a="1"/>
  <c r="AH220" i="39" s="1"/>
  <c r="AD220" i="39" a="1"/>
  <c r="AD220" i="39" s="1"/>
  <c r="BE218" i="39" a="1"/>
  <c r="BE218" i="39" s="1"/>
  <c r="BA218" i="39" a="1"/>
  <c r="BA218" i="39" s="1"/>
  <c r="AW218" i="39" a="1"/>
  <c r="AW218" i="39" s="1"/>
  <c r="AS218" i="39" a="1"/>
  <c r="AS218" i="39" s="1"/>
  <c r="AO218" i="39" a="1"/>
  <c r="AO218" i="39" s="1"/>
  <c r="AK218" i="39" a="1"/>
  <c r="AK218" i="39" s="1"/>
  <c r="AG218" i="39" a="1"/>
  <c r="AG218" i="39" s="1"/>
  <c r="AC218" i="39" a="1"/>
  <c r="AC218" i="39" s="1"/>
  <c r="AD215" i="39" a="1"/>
  <c r="AD215" i="39" s="1"/>
  <c r="AH215" i="39" a="1"/>
  <c r="AH215" i="39" s="1"/>
  <c r="DN215" i="39" s="1"/>
  <c r="AL215" i="39" a="1"/>
  <c r="AL215" i="39" s="1"/>
  <c r="AP215" i="39" a="1"/>
  <c r="AP215" i="39" s="1"/>
  <c r="AT215" i="39" a="1"/>
  <c r="AT215" i="39" s="1"/>
  <c r="AX215" i="39" a="1"/>
  <c r="AX215" i="39" s="1"/>
  <c r="BB215" i="39" a="1"/>
  <c r="BB215" i="39" s="1"/>
  <c r="BF215" i="39" a="1"/>
  <c r="BF215" i="39" s="1"/>
  <c r="AE217" i="39" a="1"/>
  <c r="AE217" i="39" s="1"/>
  <c r="AI217" i="39" a="1"/>
  <c r="AI217" i="39" s="1"/>
  <c r="AM217" i="39" a="1"/>
  <c r="AM217" i="39" s="1"/>
  <c r="AQ217" i="39" a="1"/>
  <c r="AQ217" i="39" s="1"/>
  <c r="AZ217" i="39" a="1"/>
  <c r="AZ217" i="39" s="1"/>
  <c r="AE216" i="39" a="1"/>
  <c r="AE216" i="39" s="1"/>
  <c r="AI216" i="39" a="1"/>
  <c r="AI216" i="39" s="1"/>
  <c r="AM216" i="39" a="1"/>
  <c r="AM216" i="39" s="1"/>
  <c r="AQ216" i="39" a="1"/>
  <c r="AQ216" i="39" s="1"/>
  <c r="AU216" i="39" a="1"/>
  <c r="AU216" i="39" s="1"/>
  <c r="AY216" i="39" a="1"/>
  <c r="AY216" i="39" s="1"/>
  <c r="BC216" i="39" a="1"/>
  <c r="BC216" i="39" s="1"/>
  <c r="BG216" i="39" a="1"/>
  <c r="BG216" i="39" s="1"/>
  <c r="J217" i="39"/>
  <c r="BX217" i="39" s="1" a="1"/>
  <c r="BX217" i="39" s="1"/>
  <c r="AV217" i="39" a="1"/>
  <c r="AV217" i="39" s="1"/>
  <c r="BE217" i="39" a="1"/>
  <c r="BE217" i="39" s="1"/>
  <c r="AE215" i="39" a="1"/>
  <c r="AE215" i="39" s="1"/>
  <c r="AI215" i="39" a="1"/>
  <c r="AI215" i="39" s="1"/>
  <c r="DO215" i="39" s="1"/>
  <c r="AM215" i="39" a="1"/>
  <c r="AM215" i="39" s="1"/>
  <c r="AQ215" i="39" a="1"/>
  <c r="AQ215" i="39" s="1"/>
  <c r="AU215" i="39" a="1"/>
  <c r="AU215" i="39" s="1"/>
  <c r="AY215" i="39" a="1"/>
  <c r="AY215" i="39" s="1"/>
  <c r="BC215" i="39" a="1"/>
  <c r="BC215" i="39" s="1"/>
  <c r="BG215" i="39" a="1"/>
  <c r="BG215" i="39" s="1"/>
  <c r="J216" i="39"/>
  <c r="BX216" i="39" s="1" a="1"/>
  <c r="BX216" i="39" s="1"/>
  <c r="AB217" i="39" a="1"/>
  <c r="AB217" i="39" s="1"/>
  <c r="DH217" i="39" s="1"/>
  <c r="AF217" i="39" a="1"/>
  <c r="AF217" i="39" s="1"/>
  <c r="AJ217" i="39" a="1"/>
  <c r="AJ217" i="39" s="1"/>
  <c r="AN217" i="39" a="1"/>
  <c r="AN217" i="39" s="1"/>
  <c r="AR217" i="39" a="1"/>
  <c r="AR217" i="39" s="1"/>
  <c r="BA217" i="39" a="1"/>
  <c r="BA217" i="39" s="1"/>
  <c r="J215" i="39"/>
  <c r="BX215" i="39" s="1" a="1"/>
  <c r="BX215" i="39" s="1"/>
  <c r="AB216" i="39" a="1"/>
  <c r="AB216" i="39" s="1"/>
  <c r="AF216" i="39" a="1"/>
  <c r="AF216" i="39" s="1"/>
  <c r="DL216" i="39" s="1"/>
  <c r="AJ216" i="39" a="1"/>
  <c r="AJ216" i="39" s="1"/>
  <c r="AN216" i="39" a="1"/>
  <c r="AN216" i="39" s="1"/>
  <c r="AR216" i="39" a="1"/>
  <c r="AR216" i="39" s="1"/>
  <c r="AV216" i="39" a="1"/>
  <c r="AV216" i="39" s="1"/>
  <c r="AZ216" i="39" a="1"/>
  <c r="AZ216" i="39" s="1"/>
  <c r="BD216" i="39" a="1"/>
  <c r="BD216" i="39" s="1"/>
  <c r="AW217" i="39" a="1"/>
  <c r="AW217" i="39" s="1"/>
  <c r="AB215" i="39" a="1"/>
  <c r="AB215" i="39" s="1"/>
  <c r="AF215" i="39" a="1"/>
  <c r="AF215" i="39" s="1"/>
  <c r="AJ215" i="39" a="1"/>
  <c r="AJ215" i="39" s="1"/>
  <c r="AN215" i="39" a="1"/>
  <c r="AN215" i="39" s="1"/>
  <c r="AR215" i="39" a="1"/>
  <c r="AR215" i="39" s="1"/>
  <c r="AV215" i="39" a="1"/>
  <c r="AV215" i="39" s="1"/>
  <c r="AZ215" i="39" a="1"/>
  <c r="AZ215" i="39" s="1"/>
  <c r="BD215" i="39" a="1"/>
  <c r="BD215" i="39" s="1"/>
  <c r="AC217" i="39" a="1"/>
  <c r="AC217" i="39" s="1"/>
  <c r="DI217" i="39" s="1"/>
  <c r="AG217" i="39" a="1"/>
  <c r="AG217" i="39" s="1"/>
  <c r="AK217" i="39" a="1"/>
  <c r="AK217" i="39" s="1"/>
  <c r="AO217" i="39" a="1"/>
  <c r="AO217" i="39" s="1"/>
  <c r="AS217" i="39" a="1"/>
  <c r="AS217" i="39" s="1"/>
  <c r="BG217" i="39" a="1"/>
  <c r="BG217" i="39" s="1"/>
  <c r="AC216" i="39" a="1"/>
  <c r="AC216" i="39" s="1"/>
  <c r="AG216" i="39" a="1"/>
  <c r="AG216" i="39" s="1"/>
  <c r="AK216" i="39" a="1"/>
  <c r="AK216" i="39" s="1"/>
  <c r="DQ216" i="39" s="1"/>
  <c r="AO216" i="39" a="1"/>
  <c r="AO216" i="39" s="1"/>
  <c r="AS216" i="39" a="1"/>
  <c r="AS216" i="39" s="1"/>
  <c r="AW216" i="39" a="1"/>
  <c r="AW216" i="39" s="1"/>
  <c r="BA216" i="39" a="1"/>
  <c r="BA216" i="39" s="1"/>
  <c r="BE216" i="39" a="1"/>
  <c r="BE216" i="39" s="1"/>
  <c r="BC217" i="39" a="1"/>
  <c r="BC217" i="39" s="1"/>
  <c r="J218" i="39"/>
  <c r="BX218" i="39" s="1" a="1"/>
  <c r="BX218" i="39" s="1"/>
  <c r="N25" i="43"/>
  <c r="K32" i="43"/>
  <c r="H30" i="43"/>
  <c r="K28" i="43"/>
  <c r="N32" i="43"/>
  <c r="N35" i="43"/>
  <c r="K34" i="43"/>
  <c r="H33" i="43"/>
  <c r="N31" i="43"/>
  <c r="K30" i="43"/>
  <c r="H29" i="43"/>
  <c r="N27" i="43"/>
  <c r="K26" i="43"/>
  <c r="H25" i="43"/>
  <c r="K24" i="43"/>
  <c r="N28" i="43"/>
  <c r="N29" i="43"/>
  <c r="H34" i="43"/>
  <c r="H26" i="43"/>
  <c r="N24" i="43"/>
  <c r="H31" i="43"/>
  <c r="H35" i="43"/>
  <c r="H27" i="43"/>
  <c r="K31" i="43"/>
  <c r="K33" i="43"/>
  <c r="K35" i="43"/>
  <c r="H49" i="43"/>
  <c r="K50" i="43"/>
  <c r="N51" i="43"/>
  <c r="H53" i="43"/>
  <c r="K54" i="43"/>
  <c r="N55" i="43"/>
  <c r="H57" i="43"/>
  <c r="K58" i="43"/>
  <c r="N59" i="43"/>
  <c r="H61" i="43"/>
  <c r="K62" i="43"/>
  <c r="N63" i="43"/>
  <c r="H65" i="43"/>
  <c r="K66" i="43"/>
  <c r="N67" i="43"/>
  <c r="H69" i="43"/>
  <c r="K70" i="43"/>
  <c r="N71" i="43"/>
  <c r="H73" i="43"/>
  <c r="N75" i="43"/>
  <c r="H77" i="43"/>
  <c r="K78" i="43"/>
  <c r="N79" i="43"/>
  <c r="H81" i="43"/>
  <c r="K82" i="43"/>
  <c r="N83" i="43"/>
  <c r="H85" i="43"/>
  <c r="K86" i="43"/>
  <c r="N87" i="43"/>
  <c r="H105" i="43"/>
  <c r="K106" i="43"/>
  <c r="N107" i="43"/>
  <c r="H109" i="43"/>
  <c r="K110" i="43"/>
  <c r="N111" i="43"/>
  <c r="H113" i="43"/>
  <c r="K114" i="43"/>
  <c r="N115" i="43"/>
  <c r="H117" i="43"/>
  <c r="BB153" i="41" a="1"/>
  <c r="BB153" i="41" s="1"/>
  <c r="AS110" i="41" a="1"/>
  <c r="AS110" i="41" s="1"/>
  <c r="BF111" i="41" a="1"/>
  <c r="BF111" i="41" s="1"/>
  <c r="AN112" i="41" a="1"/>
  <c r="AN112" i="41" s="1"/>
  <c r="BD112" i="41" a="1"/>
  <c r="BD112" i="41" s="1"/>
  <c r="AO113" i="41" a="1"/>
  <c r="AO113" i="41" s="1"/>
  <c r="AB115" i="41" a="1"/>
  <c r="AB115" i="41" s="1"/>
  <c r="AR116" i="41" a="1"/>
  <c r="AR116" i="41" s="1"/>
  <c r="AS118" i="41" a="1"/>
  <c r="AS118" i="41" s="1"/>
  <c r="AV120" i="41" a="1"/>
  <c r="AV120" i="41" s="1"/>
  <c r="AF124" i="41" a="1"/>
  <c r="AF124" i="41" s="1"/>
  <c r="AV124" i="41" a="1"/>
  <c r="AV124" i="41" s="1"/>
  <c r="J125" i="41"/>
  <c r="BX125" i="41" s="1" a="1"/>
  <c r="BX125" i="41" s="1"/>
  <c r="AS126" i="41" a="1"/>
  <c r="AS126" i="41" s="1"/>
  <c r="AU135" i="41" a="1"/>
  <c r="AU135" i="41" s="1"/>
  <c r="AZ138" i="41" a="1"/>
  <c r="AZ138" i="41" s="1"/>
  <c r="BB142" i="41" a="1"/>
  <c r="BB142" i="41" s="1"/>
  <c r="AW143" i="41" a="1"/>
  <c r="AW143" i="41" s="1"/>
  <c r="BE155" i="41" a="1"/>
  <c r="BE155" i="41" s="1"/>
  <c r="AV105" i="41" a="1"/>
  <c r="AV105" i="41" s="1"/>
  <c r="AJ107" i="41" a="1"/>
  <c r="AJ107" i="41" s="1"/>
  <c r="AV108" i="41" a="1"/>
  <c r="AV108" i="41" s="1"/>
  <c r="J109" i="41"/>
  <c r="BX109" i="41" s="1" a="1"/>
  <c r="BX109" i="41" s="1"/>
  <c r="AU109" i="41" a="1"/>
  <c r="AU109" i="41" s="1"/>
  <c r="AW110" i="41" a="1"/>
  <c r="AW110" i="41" s="1"/>
  <c r="AS111" i="41" a="1"/>
  <c r="AS111" i="41" s="1"/>
  <c r="AP112" i="41" a="1"/>
  <c r="AP112" i="41" s="1"/>
  <c r="BF112" i="41" a="1"/>
  <c r="BF112" i="41" s="1"/>
  <c r="AS113" i="41" a="1"/>
  <c r="AS113" i="41" s="1"/>
  <c r="AF115" i="41" a="1"/>
  <c r="AF115" i="41" s="1"/>
  <c r="J116" i="41"/>
  <c r="BX116" i="41" s="1" a="1"/>
  <c r="BX116" i="41" s="1"/>
  <c r="AT116" i="41" a="1"/>
  <c r="AT116" i="41" s="1"/>
  <c r="BG117" i="41" a="1"/>
  <c r="BG117" i="41" s="1"/>
  <c r="AC118" i="41" a="1"/>
  <c r="AC118" i="41" s="1"/>
  <c r="AW118" i="41" a="1"/>
  <c r="AW118" i="41" s="1"/>
  <c r="AT119" i="41" a="1"/>
  <c r="AT119" i="41" s="1"/>
  <c r="AX120" i="41" a="1"/>
  <c r="AX120" i="41" s="1"/>
  <c r="AH124" i="41" a="1"/>
  <c r="AH124" i="41" s="1"/>
  <c r="AX124" i="41" a="1"/>
  <c r="AX124" i="41" s="1"/>
  <c r="AW126" i="41" a="1"/>
  <c r="AW126" i="41" s="1"/>
  <c r="BC135" i="41" a="1"/>
  <c r="BC135" i="41" s="1"/>
  <c r="BE143" i="41" a="1"/>
  <c r="BE143" i="41" s="1"/>
  <c r="AU147" i="41" a="1"/>
  <c r="AU147" i="41" s="1"/>
  <c r="AW105" i="41" a="1"/>
  <c r="AW105" i="41" s="1"/>
  <c r="AU106" i="41" a="1"/>
  <c r="AU106" i="41" s="1"/>
  <c r="AN107" i="41" a="1"/>
  <c r="AN107" i="41" s="1"/>
  <c r="AX108" i="41" a="1"/>
  <c r="AX108" i="41" s="1"/>
  <c r="AY109" i="41" a="1"/>
  <c r="AY109" i="41" s="1"/>
  <c r="BA110" i="41" a="1"/>
  <c r="BA110" i="41" s="1"/>
  <c r="AT111" i="41" a="1"/>
  <c r="AT111" i="41" s="1"/>
  <c r="AB112" i="41" a="1"/>
  <c r="AB112" i="41" s="1"/>
  <c r="AR112" i="41" a="1"/>
  <c r="AR112" i="41" s="1"/>
  <c r="AW113" i="41" a="1"/>
  <c r="AW113" i="41" s="1"/>
  <c r="AJ115" i="41" a="1"/>
  <c r="AJ115" i="41" s="1"/>
  <c r="AV116" i="41" a="1"/>
  <c r="AV116" i="41" s="1"/>
  <c r="J117" i="41"/>
  <c r="BX117" i="41" s="1" a="1"/>
  <c r="BX117" i="41" s="1"/>
  <c r="AE118" i="41" a="1"/>
  <c r="AE118" i="41" s="1"/>
  <c r="BA118" i="41" a="1"/>
  <c r="BA118" i="41" s="1"/>
  <c r="AX119" i="41" a="1"/>
  <c r="AX119" i="41" s="1"/>
  <c r="AZ120" i="41" a="1"/>
  <c r="AZ120" i="41" s="1"/>
  <c r="AJ124" i="41" a="1"/>
  <c r="AJ124" i="41" s="1"/>
  <c r="AZ124" i="41" a="1"/>
  <c r="AZ124" i="41" s="1"/>
  <c r="BA126" i="41" a="1"/>
  <c r="BA126" i="41" s="1"/>
  <c r="AR128" i="41" a="1"/>
  <c r="AR128" i="41" s="1"/>
  <c r="AT130" i="41" a="1"/>
  <c r="AT130" i="41" s="1"/>
  <c r="BE147" i="41" a="1"/>
  <c r="BE147" i="41" s="1"/>
  <c r="AO151" i="41" a="1"/>
  <c r="AO151" i="41" s="1"/>
  <c r="AZ105" i="41" a="1"/>
  <c r="AZ105" i="41" s="1"/>
  <c r="BC106" i="41" a="1"/>
  <c r="BC106" i="41" s="1"/>
  <c r="AR107" i="41" a="1"/>
  <c r="AR107" i="41" s="1"/>
  <c r="AZ108" i="41" a="1"/>
  <c r="AZ108" i="41" s="1"/>
  <c r="BC109" i="41" a="1"/>
  <c r="BC109" i="41" s="1"/>
  <c r="BS109" i="41" s="1"/>
  <c r="BE110" i="41" a="1"/>
  <c r="BE110" i="41" s="1"/>
  <c r="AW111" i="41" a="1"/>
  <c r="AW111" i="41" s="1"/>
  <c r="AD112" i="41" a="1"/>
  <c r="AD112" i="41" s="1"/>
  <c r="AT112" i="41" a="1"/>
  <c r="AT112" i="41" s="1"/>
  <c r="BA113" i="41" a="1"/>
  <c r="BA113" i="41" s="1"/>
  <c r="BQ113" i="41" s="1"/>
  <c r="AN115" i="41" a="1"/>
  <c r="AN115" i="41" s="1"/>
  <c r="AX116" i="41" a="1"/>
  <c r="AX116" i="41" s="1"/>
  <c r="AG118" i="41" a="1"/>
  <c r="AG118" i="41" s="1"/>
  <c r="BE118" i="41" a="1"/>
  <c r="BE118" i="41" s="1"/>
  <c r="BB119" i="41" a="1"/>
  <c r="BB119" i="41" s="1"/>
  <c r="BB120" i="41" a="1"/>
  <c r="BB120" i="41" s="1"/>
  <c r="AU122" i="41" a="1"/>
  <c r="AU122" i="41" s="1"/>
  <c r="AL124" i="41" a="1"/>
  <c r="AL124" i="41" s="1"/>
  <c r="BB124" i="41" a="1"/>
  <c r="BB124" i="41" s="1"/>
  <c r="BC126" i="41" a="1"/>
  <c r="BC126" i="41" s="1"/>
  <c r="AV128" i="41" a="1"/>
  <c r="AV128" i="41" s="1"/>
  <c r="BA130" i="41" a="1"/>
  <c r="BA130" i="41" s="1"/>
  <c r="AW132" i="41" a="1"/>
  <c r="AW132" i="41" s="1"/>
  <c r="AE139" i="41" a="1"/>
  <c r="AE139" i="41" s="1"/>
  <c r="BE151" i="41" a="1"/>
  <c r="BE151" i="41" s="1"/>
  <c r="BA105" i="41" a="1"/>
  <c r="BA105" i="41" s="1"/>
  <c r="BG107" i="41" a="1"/>
  <c r="BG107" i="41" s="1"/>
  <c r="AV107" i="41" a="1"/>
  <c r="AV107" i="41" s="1"/>
  <c r="BB108" i="41" a="1"/>
  <c r="BB108" i="41" s="1"/>
  <c r="BG109" i="41" a="1"/>
  <c r="BG109" i="41" s="1"/>
  <c r="AX111" i="41" a="1"/>
  <c r="AX111" i="41" s="1"/>
  <c r="AF112" i="41" a="1"/>
  <c r="AF112" i="41" s="1"/>
  <c r="AV112" i="41" a="1"/>
  <c r="AV112" i="41" s="1"/>
  <c r="J113" i="41"/>
  <c r="BX113" i="41" s="1" a="1"/>
  <c r="BX113" i="41" s="1"/>
  <c r="BE113" i="41" a="1"/>
  <c r="BE113" i="41" s="1"/>
  <c r="AR115" i="41" a="1"/>
  <c r="AR115" i="41" s="1"/>
  <c r="AZ116" i="41" a="1"/>
  <c r="AZ116" i="41" s="1"/>
  <c r="AI118" i="41" a="1"/>
  <c r="AI118" i="41" s="1"/>
  <c r="BF119" i="41" a="1"/>
  <c r="BF119" i="41" s="1"/>
  <c r="BD120" i="41" a="1"/>
  <c r="BD120" i="41" s="1"/>
  <c r="BC122" i="41" a="1"/>
  <c r="BC122" i="41" s="1"/>
  <c r="AN124" i="41" a="1"/>
  <c r="AN124" i="41" s="1"/>
  <c r="BD124" i="41" a="1"/>
  <c r="BD124" i="41" s="1"/>
  <c r="BE126" i="41" a="1"/>
  <c r="BE126" i="41" s="1"/>
  <c r="AZ128" i="41" a="1"/>
  <c r="AZ128" i="41" s="1"/>
  <c r="AR134" i="41" a="1"/>
  <c r="AR134" i="41" s="1"/>
  <c r="AM139" i="41" a="1"/>
  <c r="AM139" i="41" s="1"/>
  <c r="AV149" i="41" a="1"/>
  <c r="AV149" i="41" s="1"/>
  <c r="AZ107" i="41" a="1"/>
  <c r="AZ107" i="41" s="1"/>
  <c r="BD108" i="41" a="1"/>
  <c r="BD108" i="41" s="1"/>
  <c r="AE109" i="41" a="1"/>
  <c r="AE109" i="41" s="1"/>
  <c r="BG110" i="41" a="1"/>
  <c r="BG110" i="41" s="1"/>
  <c r="BA111" i="41" a="1"/>
  <c r="BA111" i="41" s="1"/>
  <c r="AH112" i="41" a="1"/>
  <c r="AH112" i="41" s="1"/>
  <c r="AX112" i="41" a="1"/>
  <c r="AX112" i="41" s="1"/>
  <c r="AC113" i="41" a="1"/>
  <c r="AC113" i="41" s="1"/>
  <c r="AU114" i="41" a="1"/>
  <c r="AU114" i="41" s="1"/>
  <c r="AV115" i="41" a="1"/>
  <c r="AV115" i="41" s="1"/>
  <c r="BB116" i="41" a="1"/>
  <c r="BB116" i="41" s="1"/>
  <c r="AK118" i="41" a="1"/>
  <c r="AK118" i="41" s="1"/>
  <c r="BF120" i="41" a="1"/>
  <c r="BF120" i="41" s="1"/>
  <c r="BG122" i="41" a="1"/>
  <c r="BG122" i="41" s="1"/>
  <c r="AP124" i="41" a="1"/>
  <c r="AP124" i="41" s="1"/>
  <c r="BF124" i="41" a="1"/>
  <c r="BF124" i="41" s="1"/>
  <c r="BG126" i="41" a="1"/>
  <c r="BG126" i="41" s="1"/>
  <c r="BD128" i="41" a="1"/>
  <c r="BD128" i="41" s="1"/>
  <c r="AT129" i="41" a="1"/>
  <c r="AT129" i="41" s="1"/>
  <c r="AZ134" i="41" a="1"/>
  <c r="AZ134" i="41" s="1"/>
  <c r="AB138" i="41" a="1"/>
  <c r="AB138" i="41" s="1"/>
  <c r="AU139" i="41" a="1"/>
  <c r="AU139" i="41" s="1"/>
  <c r="BF108" i="41" a="1"/>
  <c r="BF108" i="41" s="1"/>
  <c r="AI109" i="41" a="1"/>
  <c r="AI109" i="41" s="1"/>
  <c r="BB111" i="41" a="1"/>
  <c r="BB111" i="41" s="1"/>
  <c r="AJ112" i="41" a="1"/>
  <c r="AJ112" i="41" s="1"/>
  <c r="AZ112" i="41" a="1"/>
  <c r="AZ112" i="41" s="1"/>
  <c r="AG113" i="41" a="1"/>
  <c r="AG113" i="41" s="1"/>
  <c r="AZ115" i="41" a="1"/>
  <c r="AZ115" i="41" s="1"/>
  <c r="BD116" i="41" a="1"/>
  <c r="BD116" i="41" s="1"/>
  <c r="AU118" i="41" a="1"/>
  <c r="AU118" i="41" s="1"/>
  <c r="AO118" i="41" a="1"/>
  <c r="AO118" i="41" s="1"/>
  <c r="AR120" i="41" a="1"/>
  <c r="AR120" i="41" s="1"/>
  <c r="AB124" i="41" a="1"/>
  <c r="AB124" i="41" s="1"/>
  <c r="AR124" i="41" a="1"/>
  <c r="AR124" i="41" s="1"/>
  <c r="AJ138" i="41" a="1"/>
  <c r="AJ138" i="41" s="1"/>
  <c r="BC139" i="41" a="1"/>
  <c r="BC139" i="41" s="1"/>
  <c r="AZ146" i="41" a="1"/>
  <c r="AZ146" i="41" s="1"/>
  <c r="AM125" i="39" a="1"/>
  <c r="AM125" i="39" s="1"/>
  <c r="AW126" i="39" a="1"/>
  <c r="AW126" i="39" s="1"/>
  <c r="BB127" i="39" a="1"/>
  <c r="BB127" i="39" s="1"/>
  <c r="AT124" i="39" a="1"/>
  <c r="AT124" i="39" s="1"/>
  <c r="AH108" i="41" a="1"/>
  <c r="AH108" i="41" s="1"/>
  <c r="AH120" i="41" a="1"/>
  <c r="AH120" i="41" s="1"/>
  <c r="AH119" i="41" a="1"/>
  <c r="AH119" i="41" s="1"/>
  <c r="AH116" i="41" a="1"/>
  <c r="AH116" i="41" s="1"/>
  <c r="AH111" i="41" a="1"/>
  <c r="AH111" i="41" s="1"/>
  <c r="AQ132" i="41" a="1"/>
  <c r="AQ132" i="41" s="1"/>
  <c r="AQ122" i="41" a="1"/>
  <c r="AQ122" i="41" s="1"/>
  <c r="AB108" i="41" a="1"/>
  <c r="AB108" i="41" s="1"/>
  <c r="AB134" i="41" a="1"/>
  <c r="AB134" i="41" s="1"/>
  <c r="AB120" i="41" a="1"/>
  <c r="AB120" i="41" s="1"/>
  <c r="AB116" i="41" a="1"/>
  <c r="AB116" i="41" s="1"/>
  <c r="CR116" i="41" s="1"/>
  <c r="DH116" i="41" s="1"/>
  <c r="AB105" i="41" a="1"/>
  <c r="AB105" i="41" s="1"/>
  <c r="AB128" i="41" a="1"/>
  <c r="AB128" i="41" s="1"/>
  <c r="AJ120" i="41" a="1"/>
  <c r="AJ120" i="41" s="1"/>
  <c r="AJ116" i="41" a="1"/>
  <c r="AJ116" i="41" s="1"/>
  <c r="AJ105" i="41" a="1"/>
  <c r="AJ105" i="41" s="1"/>
  <c r="AJ134" i="41" a="1"/>
  <c r="AJ134" i="41" s="1"/>
  <c r="AJ128" i="41" a="1"/>
  <c r="AJ128" i="41" s="1"/>
  <c r="AJ108" i="41" a="1"/>
  <c r="AJ108" i="41" s="1"/>
  <c r="AC126" i="41" a="1"/>
  <c r="AC126" i="41" s="1"/>
  <c r="AC111" i="41" a="1"/>
  <c r="AC111" i="41" s="1"/>
  <c r="AC110" i="41" a="1"/>
  <c r="AC110" i="41" s="1"/>
  <c r="AC105" i="41" a="1"/>
  <c r="AC105" i="41" s="1"/>
  <c r="AK105" i="41" a="1"/>
  <c r="AK105" i="41" s="1"/>
  <c r="AK111" i="41" a="1"/>
  <c r="AK111" i="41" s="1"/>
  <c r="AK126" i="41" a="1"/>
  <c r="AK126" i="41" s="1"/>
  <c r="AK110" i="41" a="1"/>
  <c r="AK110" i="41" s="1"/>
  <c r="AD119" i="41" a="1"/>
  <c r="AD119" i="41" s="1"/>
  <c r="AD108" i="41" a="1"/>
  <c r="AD108" i="41" s="1"/>
  <c r="AD120" i="41" a="1"/>
  <c r="AD120" i="41" s="1"/>
  <c r="AD142" i="41" a="1"/>
  <c r="AD142" i="41" s="1"/>
  <c r="AD116" i="41" a="1"/>
  <c r="AD116" i="41" s="1"/>
  <c r="AD123" i="39" a="1"/>
  <c r="AD123" i="39" s="1"/>
  <c r="AD111" i="41" a="1"/>
  <c r="AD111" i="41" s="1"/>
  <c r="AL119" i="41" a="1"/>
  <c r="AL119" i="41" s="1"/>
  <c r="AL116" i="41" a="1"/>
  <c r="AL116" i="41" s="1"/>
  <c r="AL142" i="41" a="1"/>
  <c r="AL142" i="41" s="1"/>
  <c r="AL111" i="41" a="1"/>
  <c r="AL111" i="41" s="1"/>
  <c r="AL108" i="41" a="1"/>
  <c r="AL108" i="41" s="1"/>
  <c r="AL120" i="41" a="1"/>
  <c r="AL120" i="41" s="1"/>
  <c r="AE110" i="41" a="1"/>
  <c r="AE110" i="41" s="1"/>
  <c r="AE106" i="41" a="1"/>
  <c r="AE106" i="41" s="1"/>
  <c r="AE148" i="41" a="1"/>
  <c r="AE148" i="41" s="1"/>
  <c r="AE135" i="41" a="1"/>
  <c r="AE135" i="41" s="1"/>
  <c r="AE122" i="41" a="1"/>
  <c r="AE122" i="41" s="1"/>
  <c r="AE126" i="41" a="1"/>
  <c r="AE126" i="41" s="1"/>
  <c r="AM122" i="41" a="1"/>
  <c r="AM122" i="41" s="1"/>
  <c r="AM135" i="41" a="1"/>
  <c r="AM135" i="41" s="1"/>
  <c r="AM110" i="41" a="1"/>
  <c r="AM110" i="41" s="1"/>
  <c r="AM106" i="41" a="1"/>
  <c r="AM106" i="41" s="1"/>
  <c r="AP111" i="41" a="1"/>
  <c r="AP111" i="41" s="1"/>
  <c r="AP108" i="41" a="1"/>
  <c r="AP108" i="41" s="1"/>
  <c r="AP120" i="41" a="1"/>
  <c r="AP120" i="41" s="1"/>
  <c r="AP116" i="41" a="1"/>
  <c r="AP116" i="41" s="1"/>
  <c r="AP119" i="41" a="1"/>
  <c r="AP119" i="41" s="1"/>
  <c r="AI131" i="41" a="1"/>
  <c r="AI131" i="41" s="1"/>
  <c r="AI122" i="41" a="1"/>
  <c r="AI122" i="41" s="1"/>
  <c r="AI110" i="41" a="1"/>
  <c r="AI110" i="41" s="1"/>
  <c r="AF108" i="41" a="1"/>
  <c r="AF108" i="41" s="1"/>
  <c r="CF108" i="41" s="1"/>
  <c r="AF120" i="41" a="1"/>
  <c r="AF120" i="41" s="1"/>
  <c r="AF116" i="41" a="1"/>
  <c r="AF116" i="41" s="1"/>
  <c r="AF105" i="41" a="1"/>
  <c r="AF105" i="41" s="1"/>
  <c r="AF149" i="41" a="1"/>
  <c r="AF149" i="41" s="1"/>
  <c r="AF128" i="41" a="1"/>
  <c r="AF128" i="41" s="1"/>
  <c r="AN130" i="41" a="1"/>
  <c r="AN130" i="41" s="1"/>
  <c r="AN105" i="41" a="1"/>
  <c r="AN105" i="41" s="1"/>
  <c r="AN128" i="41" a="1"/>
  <c r="AN128" i="41" s="1"/>
  <c r="AN108" i="41" a="1"/>
  <c r="AN108" i="41" s="1"/>
  <c r="AN129" i="41" a="1"/>
  <c r="AN129" i="41" s="1"/>
  <c r="AN120" i="41" a="1"/>
  <c r="AN120" i="41" s="1"/>
  <c r="AN116" i="41" a="1"/>
  <c r="AN116" i="41" s="1"/>
  <c r="AG106" i="41" a="1"/>
  <c r="AG106" i="41" s="1"/>
  <c r="AG143" i="41" a="1"/>
  <c r="AG143" i="41" s="1"/>
  <c r="AG105" i="41" a="1"/>
  <c r="AG105" i="41" s="1"/>
  <c r="AG126" i="41" a="1"/>
  <c r="AG126" i="41" s="1"/>
  <c r="AG111" i="41" a="1"/>
  <c r="AG111" i="41" s="1"/>
  <c r="AG110" i="41" a="1"/>
  <c r="AG110" i="41" s="1"/>
  <c r="AO143" i="41" a="1"/>
  <c r="AO143" i="41" s="1"/>
  <c r="AO131" i="41" a="1"/>
  <c r="AO131" i="41" s="1"/>
  <c r="AO111" i="41" a="1"/>
  <c r="AO111" i="41" s="1"/>
  <c r="AO110" i="41" a="1"/>
  <c r="AO110" i="41" s="1"/>
  <c r="AO126" i="41" a="1"/>
  <c r="AO126" i="41" s="1"/>
  <c r="AO106" i="41" a="1"/>
  <c r="AO106" i="41" s="1"/>
  <c r="AO105" i="41" a="1"/>
  <c r="AO105" i="41" s="1"/>
  <c r="DA113" i="41"/>
  <c r="DQ113" i="41" s="1"/>
  <c r="AI106" i="41" a="1"/>
  <c r="AI106" i="41" s="1"/>
  <c r="AS106" i="41" a="1"/>
  <c r="AS106" i="41" s="1"/>
  <c r="J107" i="41"/>
  <c r="BX107" i="41" s="1" a="1"/>
  <c r="BX107" i="41" s="1"/>
  <c r="BL107" i="41"/>
  <c r="BE106" i="41" a="1"/>
  <c r="BE106" i="41" s="1"/>
  <c r="BQ110" i="41"/>
  <c r="J110" i="41"/>
  <c r="AQ114" i="41" a="1"/>
  <c r="AQ114" i="41" s="1"/>
  <c r="BG114" i="41" a="1"/>
  <c r="BG114" i="41" s="1"/>
  <c r="AK106" i="41" a="1"/>
  <c r="AK106" i="41" s="1"/>
  <c r="BG106" i="41" a="1"/>
  <c r="BG106" i="41" s="1"/>
  <c r="DB112" i="41"/>
  <c r="DR112" i="41" s="1"/>
  <c r="BX121" i="41" a="1"/>
  <c r="BX121" i="41" s="1"/>
  <c r="AW122" i="41" a="1"/>
  <c r="AW122" i="41" s="1"/>
  <c r="AK122" i="41" a="1"/>
  <c r="AK122" i="41" s="1"/>
  <c r="BE122" i="41" a="1"/>
  <c r="BE122" i="41" s="1"/>
  <c r="BA122" i="41" a="1"/>
  <c r="BA122" i="41" s="1"/>
  <c r="AS122" i="41" a="1"/>
  <c r="AS122" i="41" s="1"/>
  <c r="AG122" i="41" a="1"/>
  <c r="AG122" i="41" s="1"/>
  <c r="AO122" i="41" a="1"/>
  <c r="AO122" i="41" s="1"/>
  <c r="AC122" i="41" a="1"/>
  <c r="AC122" i="41" s="1"/>
  <c r="AY122" i="41" a="1"/>
  <c r="AY122" i="41" s="1"/>
  <c r="AE114" i="41" a="1"/>
  <c r="AE114" i="41" s="1"/>
  <c r="J123" i="41"/>
  <c r="BX123" i="41" s="1" a="1"/>
  <c r="BX123" i="41" s="1"/>
  <c r="AW106" i="41" a="1"/>
  <c r="AW106" i="41" s="1"/>
  <c r="AC106" i="41" a="1"/>
  <c r="AC106" i="41" s="1"/>
  <c r="AY106" i="41" a="1"/>
  <c r="AY106" i="41" s="1"/>
  <c r="BE114" i="41" a="1"/>
  <c r="BE114" i="41" s="1"/>
  <c r="AO114" i="41" a="1"/>
  <c r="AO114" i="41" s="1"/>
  <c r="BA114" i="41" a="1"/>
  <c r="BA114" i="41" s="1"/>
  <c r="AK114" i="41" a="1"/>
  <c r="AK114" i="41" s="1"/>
  <c r="AS114" i="41" a="1"/>
  <c r="AS114" i="41" s="1"/>
  <c r="AC114" i="41" a="1"/>
  <c r="AC114" i="41" s="1"/>
  <c r="AW114" i="41" a="1"/>
  <c r="AW114" i="41" s="1"/>
  <c r="AG114" i="41" a="1"/>
  <c r="AG114" i="41" s="1"/>
  <c r="AI114" i="41" a="1"/>
  <c r="AI114" i="41" s="1"/>
  <c r="AY114" i="41" a="1"/>
  <c r="AY114" i="41" s="1"/>
  <c r="AQ106" i="41" a="1"/>
  <c r="AQ106" i="41" s="1"/>
  <c r="BA106" i="41" a="1"/>
  <c r="BA106" i="41" s="1"/>
  <c r="BF109" i="41" a="1"/>
  <c r="BF109" i="41" s="1"/>
  <c r="AX109" i="41" a="1"/>
  <c r="AX109" i="41" s="1"/>
  <c r="AP109" i="41" a="1"/>
  <c r="AP109" i="41" s="1"/>
  <c r="AH109" i="41" a="1"/>
  <c r="AH109" i="41" s="1"/>
  <c r="BB109" i="41" a="1"/>
  <c r="BB109" i="41" s="1"/>
  <c r="AT109" i="41" a="1"/>
  <c r="AT109" i="41" s="1"/>
  <c r="AL109" i="41" a="1"/>
  <c r="AL109" i="41" s="1"/>
  <c r="AD109" i="41" a="1"/>
  <c r="AD109" i="41" s="1"/>
  <c r="CL112" i="41"/>
  <c r="AM114" i="41" a="1"/>
  <c r="AM114" i="41" s="1"/>
  <c r="BC114" i="41" a="1"/>
  <c r="BC114" i="41" s="1"/>
  <c r="J115" i="41"/>
  <c r="BX115" i="41" s="1" a="1"/>
  <c r="BX115" i="41" s="1"/>
  <c r="BL115" i="41"/>
  <c r="AY110" i="41" a="1"/>
  <c r="AY110" i="41" s="1"/>
  <c r="BG118" i="41" a="1"/>
  <c r="BG118" i="41" s="1"/>
  <c r="BE200" i="41" a="1"/>
  <c r="BE200" i="41" s="1"/>
  <c r="BA200" i="41" a="1"/>
  <c r="BA200" i="41" s="1"/>
  <c r="AW200" i="41" a="1"/>
  <c r="AW200" i="41" s="1"/>
  <c r="AS200" i="41" a="1"/>
  <c r="AS200" i="41" s="1"/>
  <c r="AO200" i="41" a="1"/>
  <c r="AO200" i="41" s="1"/>
  <c r="AK200" i="41" a="1"/>
  <c r="AK200" i="41" s="1"/>
  <c r="AG200" i="41" a="1"/>
  <c r="AG200" i="41" s="1"/>
  <c r="AC200" i="41" a="1"/>
  <c r="AC200" i="41" s="1"/>
  <c r="BG200" i="41" a="1"/>
  <c r="BG200" i="41" s="1"/>
  <c r="BC200" i="41" a="1"/>
  <c r="BC200" i="41" s="1"/>
  <c r="AY200" i="41" a="1"/>
  <c r="AY200" i="41" s="1"/>
  <c r="AU200" i="41" a="1"/>
  <c r="AU200" i="41" s="1"/>
  <c r="AQ200" i="41" a="1"/>
  <c r="AQ200" i="41" s="1"/>
  <c r="AM200" i="41" a="1"/>
  <c r="AM200" i="41" s="1"/>
  <c r="AI200" i="41" a="1"/>
  <c r="AI200" i="41" s="1"/>
  <c r="AE200" i="41" a="1"/>
  <c r="AE200" i="41" s="1"/>
  <c r="BE199" i="41" a="1"/>
  <c r="BE199" i="41" s="1"/>
  <c r="BA199" i="41" a="1"/>
  <c r="BA199" i="41" s="1"/>
  <c r="AW199" i="41" a="1"/>
  <c r="AW199" i="41" s="1"/>
  <c r="AS199" i="41" a="1"/>
  <c r="AS199" i="41" s="1"/>
  <c r="AO199" i="41" a="1"/>
  <c r="AO199" i="41" s="1"/>
  <c r="AK199" i="41" a="1"/>
  <c r="AK199" i="41" s="1"/>
  <c r="AG199" i="41" a="1"/>
  <c r="AG199" i="41" s="1"/>
  <c r="AC199" i="41" a="1"/>
  <c r="AC199" i="41" s="1"/>
  <c r="BF197" i="41" a="1"/>
  <c r="BF197" i="41" s="1"/>
  <c r="BB197" i="41" a="1"/>
  <c r="BB197" i="41" s="1"/>
  <c r="AX197" i="41" a="1"/>
  <c r="AX197" i="41" s="1"/>
  <c r="AT197" i="41" a="1"/>
  <c r="AT197" i="41" s="1"/>
  <c r="AP197" i="41" a="1"/>
  <c r="AP197" i="41" s="1"/>
  <c r="AL197" i="41" a="1"/>
  <c r="AL197" i="41" s="1"/>
  <c r="AH197" i="41" a="1"/>
  <c r="AH197" i="41" s="1"/>
  <c r="AD197" i="41" a="1"/>
  <c r="AD197" i="41" s="1"/>
  <c r="BG195" i="41" a="1"/>
  <c r="BG195" i="41" s="1"/>
  <c r="BC195" i="41" a="1"/>
  <c r="BC195" i="41" s="1"/>
  <c r="AY195" i="41" a="1"/>
  <c r="AY195" i="41" s="1"/>
  <c r="AU195" i="41" a="1"/>
  <c r="AU195" i="41" s="1"/>
  <c r="AQ195" i="41" a="1"/>
  <c r="AQ195" i="41" s="1"/>
  <c r="AM195" i="41" a="1"/>
  <c r="AM195" i="41" s="1"/>
  <c r="AI195" i="41" a="1"/>
  <c r="AI195" i="41" s="1"/>
  <c r="AE195" i="41" a="1"/>
  <c r="AE195" i="41" s="1"/>
  <c r="BD200" i="41" a="1"/>
  <c r="BD200" i="41" s="1"/>
  <c r="AV200" i="41" a="1"/>
  <c r="AV200" i="41" s="1"/>
  <c r="AN200" i="41" a="1"/>
  <c r="AN200" i="41" s="1"/>
  <c r="AF200" i="41" a="1"/>
  <c r="AF200" i="41" s="1"/>
  <c r="BE198" i="41" a="1"/>
  <c r="BE198" i="41" s="1"/>
  <c r="BA198" i="41" a="1"/>
  <c r="BA198" i="41" s="1"/>
  <c r="AW198" i="41" a="1"/>
  <c r="AW198" i="41" s="1"/>
  <c r="AS198" i="41" a="1"/>
  <c r="AS198" i="41" s="1"/>
  <c r="AO198" i="41" a="1"/>
  <c r="AO198" i="41" s="1"/>
  <c r="AK198" i="41" a="1"/>
  <c r="AK198" i="41" s="1"/>
  <c r="AG198" i="41" a="1"/>
  <c r="AG198" i="41" s="1"/>
  <c r="AC198" i="41" a="1"/>
  <c r="AC198" i="41" s="1"/>
  <c r="BF196" i="41" a="1"/>
  <c r="BF196" i="41" s="1"/>
  <c r="BB196" i="41" a="1"/>
  <c r="BB196" i="41" s="1"/>
  <c r="AX196" i="41" a="1"/>
  <c r="AX196" i="41" s="1"/>
  <c r="AT196" i="41" a="1"/>
  <c r="AT196" i="41" s="1"/>
  <c r="AP196" i="41" a="1"/>
  <c r="AP196" i="41" s="1"/>
  <c r="AL196" i="41" a="1"/>
  <c r="AL196" i="41" s="1"/>
  <c r="AH196" i="41" a="1"/>
  <c r="AH196" i="41" s="1"/>
  <c r="AD196" i="41" a="1"/>
  <c r="AD196" i="41" s="1"/>
  <c r="BG194" i="41" a="1"/>
  <c r="BG194" i="41" s="1"/>
  <c r="BC194" i="41" a="1"/>
  <c r="BC194" i="41" s="1"/>
  <c r="AY194" i="41" a="1"/>
  <c r="AY194" i="41" s="1"/>
  <c r="AU194" i="41" a="1"/>
  <c r="AU194" i="41" s="1"/>
  <c r="AQ194" i="41" a="1"/>
  <c r="AQ194" i="41" s="1"/>
  <c r="AM194" i="41" a="1"/>
  <c r="AM194" i="41" s="1"/>
  <c r="AI194" i="41" a="1"/>
  <c r="AI194" i="41" s="1"/>
  <c r="AE194" i="41" a="1"/>
  <c r="AE194" i="41" s="1"/>
  <c r="J193" i="41"/>
  <c r="BD199" i="41" a="1"/>
  <c r="BD199" i="41" s="1"/>
  <c r="BT199" i="41" s="1"/>
  <c r="AZ199" i="41" a="1"/>
  <c r="AZ199" i="41" s="1"/>
  <c r="AV199" i="41" a="1"/>
  <c r="AV199" i="41" s="1"/>
  <c r="AR199" i="41" a="1"/>
  <c r="AR199" i="41" s="1"/>
  <c r="AN199" i="41" a="1"/>
  <c r="AN199" i="41" s="1"/>
  <c r="AJ199" i="41" a="1"/>
  <c r="AJ199" i="41" s="1"/>
  <c r="AF199" i="41" a="1"/>
  <c r="AF199" i="41" s="1"/>
  <c r="AB199" i="41" a="1"/>
  <c r="AB199" i="41" s="1"/>
  <c r="BE197" i="41" a="1"/>
  <c r="BE197" i="41" s="1"/>
  <c r="BA197" i="41" a="1"/>
  <c r="BA197" i="41" s="1"/>
  <c r="AW197" i="41" a="1"/>
  <c r="AW197" i="41" s="1"/>
  <c r="AS197" i="41" a="1"/>
  <c r="AS197" i="41" s="1"/>
  <c r="AO197" i="41" a="1"/>
  <c r="AO197" i="41" s="1"/>
  <c r="AK197" i="41" a="1"/>
  <c r="AK197" i="41" s="1"/>
  <c r="AG197" i="41" a="1"/>
  <c r="AG197" i="41" s="1"/>
  <c r="AC197" i="41" a="1"/>
  <c r="AC197" i="41" s="1"/>
  <c r="BF195" i="41" a="1"/>
  <c r="BF195" i="41" s="1"/>
  <c r="BV195" i="41" s="1"/>
  <c r="BB195" i="41" a="1"/>
  <c r="BB195" i="41" s="1"/>
  <c r="AX195" i="41" a="1"/>
  <c r="AX195" i="41" s="1"/>
  <c r="AT195" i="41" a="1"/>
  <c r="AT195" i="41" s="1"/>
  <c r="AP195" i="41" a="1"/>
  <c r="AP195" i="41" s="1"/>
  <c r="AL195" i="41" a="1"/>
  <c r="AL195" i="41" s="1"/>
  <c r="AH195" i="41" a="1"/>
  <c r="AH195" i="41" s="1"/>
  <c r="AD195" i="41" a="1"/>
  <c r="AD195" i="41" s="1"/>
  <c r="BG193" i="41" a="1"/>
  <c r="BG193" i="41" s="1"/>
  <c r="BW193" i="41" s="1"/>
  <c r="BC193" i="41" a="1"/>
  <c r="BC193" i="41" s="1"/>
  <c r="AY193" i="41" a="1"/>
  <c r="AY193" i="41" s="1"/>
  <c r="AU193" i="41" a="1"/>
  <c r="AU193" i="41" s="1"/>
  <c r="AQ193" i="41" a="1"/>
  <c r="AQ193" i="41" s="1"/>
  <c r="AM193" i="41" a="1"/>
  <c r="AM193" i="41" s="1"/>
  <c r="AI193" i="41" a="1"/>
  <c r="AI193" i="41" s="1"/>
  <c r="AE193" i="41" a="1"/>
  <c r="AE193" i="41" s="1"/>
  <c r="BD191" i="41" a="1"/>
  <c r="BD191" i="41" s="1"/>
  <c r="AZ191" i="41" a="1"/>
  <c r="AZ191" i="41" s="1"/>
  <c r="AV191" i="41" a="1"/>
  <c r="AV191" i="41" s="1"/>
  <c r="AR191" i="41" a="1"/>
  <c r="AR191" i="41" s="1"/>
  <c r="AN191" i="41" a="1"/>
  <c r="AN191" i="41" s="1"/>
  <c r="AJ191" i="41" a="1"/>
  <c r="AJ191" i="41" s="1"/>
  <c r="AF191" i="41" a="1"/>
  <c r="AF191" i="41" s="1"/>
  <c r="AB191" i="41" a="1"/>
  <c r="AB191" i="41" s="1"/>
  <c r="BE189" i="41" a="1"/>
  <c r="BE189" i="41" s="1"/>
  <c r="BU189" i="41" s="1"/>
  <c r="BA189" i="41" a="1"/>
  <c r="BA189" i="41" s="1"/>
  <c r="AW189" i="41" a="1"/>
  <c r="AW189" i="41" s="1"/>
  <c r="AS189" i="41" a="1"/>
  <c r="AS189" i="41" s="1"/>
  <c r="AO189" i="41" a="1"/>
  <c r="AO189" i="41" s="1"/>
  <c r="AK189" i="41" a="1"/>
  <c r="AK189" i="41" s="1"/>
  <c r="AG189" i="41" a="1"/>
  <c r="AG189" i="41" s="1"/>
  <c r="AC189" i="41" a="1"/>
  <c r="AC189" i="41" s="1"/>
  <c r="BF187" i="41" a="1"/>
  <c r="BF187" i="41" s="1"/>
  <c r="BB187" i="41" a="1"/>
  <c r="BB187" i="41" s="1"/>
  <c r="AX187" i="41" a="1"/>
  <c r="AX187" i="41" s="1"/>
  <c r="AT187" i="41" a="1"/>
  <c r="AT187" i="41" s="1"/>
  <c r="AP187" i="41" a="1"/>
  <c r="AP187" i="41" s="1"/>
  <c r="AL187" i="41" a="1"/>
  <c r="AL187" i="41" s="1"/>
  <c r="AH187" i="41" a="1"/>
  <c r="AH187" i="41" s="1"/>
  <c r="AD187" i="41" a="1"/>
  <c r="AD187" i="41" s="1"/>
  <c r="BG185" i="41" a="1"/>
  <c r="BG185" i="41" s="1"/>
  <c r="BW185" i="41" s="1"/>
  <c r="BC185" i="41" a="1"/>
  <c r="BC185" i="41" s="1"/>
  <c r="AY185" i="41" a="1"/>
  <c r="AY185" i="41" s="1"/>
  <c r="AU185" i="41" a="1"/>
  <c r="AU185" i="41" s="1"/>
  <c r="AQ185" i="41" a="1"/>
  <c r="AQ185" i="41" s="1"/>
  <c r="AM185" i="41" a="1"/>
  <c r="AM185" i="41" s="1"/>
  <c r="AI185" i="41" a="1"/>
  <c r="AI185" i="41" s="1"/>
  <c r="AE185" i="41" a="1"/>
  <c r="AE185" i="41" s="1"/>
  <c r="BG184" i="41" a="1"/>
  <c r="BG184" i="41" s="1"/>
  <c r="BC184" i="41" a="1"/>
  <c r="BC184" i="41" s="1"/>
  <c r="AY184" i="41" a="1"/>
  <c r="AY184" i="41" s="1"/>
  <c r="AU184" i="41" a="1"/>
  <c r="AU184" i="41" s="1"/>
  <c r="AQ184" i="41" a="1"/>
  <c r="AQ184" i="41" s="1"/>
  <c r="AM184" i="41" a="1"/>
  <c r="AM184" i="41" s="1"/>
  <c r="AI184" i="41" a="1"/>
  <c r="AI184" i="41" s="1"/>
  <c r="AE184" i="41" a="1"/>
  <c r="AE184" i="41" s="1"/>
  <c r="BD182" i="41" a="1"/>
  <c r="BD182" i="41" s="1"/>
  <c r="AZ182" i="41" a="1"/>
  <c r="AZ182" i="41" s="1"/>
  <c r="AV182" i="41" a="1"/>
  <c r="AV182" i="41" s="1"/>
  <c r="AR182" i="41" a="1"/>
  <c r="AR182" i="41" s="1"/>
  <c r="AN182" i="41" a="1"/>
  <c r="AN182" i="41" s="1"/>
  <c r="AJ182" i="41" a="1"/>
  <c r="AJ182" i="41" s="1"/>
  <c r="AF182" i="41" a="1"/>
  <c r="AF182" i="41" s="1"/>
  <c r="AB182" i="41" a="1"/>
  <c r="AB182" i="41" s="1"/>
  <c r="BE180" i="41" a="1"/>
  <c r="BE180" i="41" s="1"/>
  <c r="BA180" i="41" a="1"/>
  <c r="BA180" i="41" s="1"/>
  <c r="AW180" i="41" a="1"/>
  <c r="AW180" i="41" s="1"/>
  <c r="AS180" i="41" a="1"/>
  <c r="AS180" i="41" s="1"/>
  <c r="AO180" i="41" a="1"/>
  <c r="AO180" i="41" s="1"/>
  <c r="AK180" i="41" a="1"/>
  <c r="AK180" i="41" s="1"/>
  <c r="AG180" i="41" a="1"/>
  <c r="AG180" i="41" s="1"/>
  <c r="AC180" i="41" a="1"/>
  <c r="AC180" i="41" s="1"/>
  <c r="BF178" i="41" a="1"/>
  <c r="BF178" i="41" s="1"/>
  <c r="BV178" i="41" s="1"/>
  <c r="BB178" i="41" a="1"/>
  <c r="BB178" i="41" s="1"/>
  <c r="AX178" i="41" a="1"/>
  <c r="AX178" i="41" s="1"/>
  <c r="AT178" i="41" a="1"/>
  <c r="AT178" i="41" s="1"/>
  <c r="AP178" i="41" a="1"/>
  <c r="AP178" i="41" s="1"/>
  <c r="AL178" i="41" a="1"/>
  <c r="AL178" i="41" s="1"/>
  <c r="AH178" i="41" a="1"/>
  <c r="AH178" i="41" s="1"/>
  <c r="AD178" i="41" a="1"/>
  <c r="AD178" i="41" s="1"/>
  <c r="BG176" i="41" a="1"/>
  <c r="BG176" i="41" s="1"/>
  <c r="BW176" i="41" s="1"/>
  <c r="BC176" i="41" a="1"/>
  <c r="BC176" i="41" s="1"/>
  <c r="AY176" i="41" a="1"/>
  <c r="AY176" i="41" s="1"/>
  <c r="AU176" i="41" a="1"/>
  <c r="AU176" i="41" s="1"/>
  <c r="AQ176" i="41" a="1"/>
  <c r="AQ176" i="41" s="1"/>
  <c r="AM176" i="41" a="1"/>
  <c r="AM176" i="41" s="1"/>
  <c r="AI176" i="41" a="1"/>
  <c r="AI176" i="41" s="1"/>
  <c r="AE176" i="41" a="1"/>
  <c r="AE176" i="41" s="1"/>
  <c r="BD174" i="41" a="1"/>
  <c r="BD174" i="41" s="1"/>
  <c r="BT174" i="41" s="1"/>
  <c r="AZ174" i="41" a="1"/>
  <c r="AZ174" i="41" s="1"/>
  <c r="AV174" i="41" a="1"/>
  <c r="AV174" i="41" s="1"/>
  <c r="AR174" i="41" a="1"/>
  <c r="AR174" i="41" s="1"/>
  <c r="AN174" i="41" a="1"/>
  <c r="AN174" i="41" s="1"/>
  <c r="AJ174" i="41" a="1"/>
  <c r="AJ174" i="41" s="1"/>
  <c r="AF174" i="41" a="1"/>
  <c r="AF174" i="41" s="1"/>
  <c r="AB174" i="41" a="1"/>
  <c r="AB174" i="41" s="1"/>
  <c r="BE172" i="41" a="1"/>
  <c r="BE172" i="41" s="1"/>
  <c r="BA172" i="41" a="1"/>
  <c r="BA172" i="41" s="1"/>
  <c r="AW172" i="41" a="1"/>
  <c r="AW172" i="41" s="1"/>
  <c r="AS172" i="41" a="1"/>
  <c r="AS172" i="41" s="1"/>
  <c r="AO172" i="41" a="1"/>
  <c r="AO172" i="41" s="1"/>
  <c r="AK172" i="41" a="1"/>
  <c r="AK172" i="41" s="1"/>
  <c r="AG172" i="41" a="1"/>
  <c r="AG172" i="41" s="1"/>
  <c r="AC172" i="41" a="1"/>
  <c r="AC172" i="41" s="1"/>
  <c r="BF170" i="41" a="1"/>
  <c r="BF170" i="41" s="1"/>
  <c r="BV170" i="41" s="1"/>
  <c r="BB170" i="41" a="1"/>
  <c r="BB170" i="41" s="1"/>
  <c r="AX170" i="41" a="1"/>
  <c r="AX170" i="41" s="1"/>
  <c r="AT170" i="41" a="1"/>
  <c r="AT170" i="41" s="1"/>
  <c r="AP170" i="41" a="1"/>
  <c r="AP170" i="41" s="1"/>
  <c r="AL170" i="41" a="1"/>
  <c r="AL170" i="41" s="1"/>
  <c r="AH170" i="41" a="1"/>
  <c r="AH170" i="41" s="1"/>
  <c r="AD170" i="41" a="1"/>
  <c r="AD170" i="41" s="1"/>
  <c r="BG168" i="41" a="1"/>
  <c r="BG168" i="41" s="1"/>
  <c r="BW168" i="41" s="1"/>
  <c r="BC168" i="41" a="1"/>
  <c r="BC168" i="41" s="1"/>
  <c r="AY168" i="41" a="1"/>
  <c r="AY168" i="41" s="1"/>
  <c r="AU168" i="41" a="1"/>
  <c r="AU168" i="41" s="1"/>
  <c r="AQ168" i="41" a="1"/>
  <c r="AQ168" i="41" s="1"/>
  <c r="AM168" i="41" a="1"/>
  <c r="AM168" i="41" s="1"/>
  <c r="AI168" i="41" a="1"/>
  <c r="AI168" i="41" s="1"/>
  <c r="AE168" i="41" a="1"/>
  <c r="AE168" i="41" s="1"/>
  <c r="BD166" i="41" a="1"/>
  <c r="BD166" i="41" s="1"/>
  <c r="AZ166" i="41" a="1"/>
  <c r="AZ166" i="41" s="1"/>
  <c r="AV166" i="41" a="1"/>
  <c r="AV166" i="41" s="1"/>
  <c r="AR166" i="41" a="1"/>
  <c r="AR166" i="41" s="1"/>
  <c r="AN166" i="41" a="1"/>
  <c r="AN166" i="41" s="1"/>
  <c r="AJ166" i="41" a="1"/>
  <c r="AJ166" i="41" s="1"/>
  <c r="AF166" i="41" a="1"/>
  <c r="AF166" i="41" s="1"/>
  <c r="AB166" i="41" a="1"/>
  <c r="AB166" i="41" s="1"/>
  <c r="BE164" i="41" a="1"/>
  <c r="BE164" i="41" s="1"/>
  <c r="BU164" i="41" s="1"/>
  <c r="BA164" i="41" a="1"/>
  <c r="BA164" i="41" s="1"/>
  <c r="AW164" i="41" a="1"/>
  <c r="AW164" i="41" s="1"/>
  <c r="AS164" i="41" a="1"/>
  <c r="AS164" i="41" s="1"/>
  <c r="AO164" i="41" a="1"/>
  <c r="AO164" i="41" s="1"/>
  <c r="AK164" i="41" a="1"/>
  <c r="AK164" i="41" s="1"/>
  <c r="AG164" i="41" a="1"/>
  <c r="AG164" i="41" s="1"/>
  <c r="AC164" i="41" a="1"/>
  <c r="AC164" i="41" s="1"/>
  <c r="BB200" i="41" a="1"/>
  <c r="BB200" i="41" s="1"/>
  <c r="AT200" i="41" a="1"/>
  <c r="AT200" i="41" s="1"/>
  <c r="AL200" i="41" a="1"/>
  <c r="AL200" i="41" s="1"/>
  <c r="AD200" i="41" a="1"/>
  <c r="AD200" i="41" s="1"/>
  <c r="J199" i="41"/>
  <c r="BX199" i="41" s="1" a="1"/>
  <c r="BX199" i="41" s="1"/>
  <c r="BD198" i="41" a="1"/>
  <c r="BD198" i="41" s="1"/>
  <c r="AZ198" i="41" a="1"/>
  <c r="AZ198" i="41" s="1"/>
  <c r="AV198" i="41" a="1"/>
  <c r="AV198" i="41" s="1"/>
  <c r="AR198" i="41" a="1"/>
  <c r="AR198" i="41" s="1"/>
  <c r="AN198" i="41" a="1"/>
  <c r="AN198" i="41" s="1"/>
  <c r="AJ198" i="41" a="1"/>
  <c r="AJ198" i="41" s="1"/>
  <c r="AF198" i="41" a="1"/>
  <c r="AF198" i="41" s="1"/>
  <c r="AB198" i="41" a="1"/>
  <c r="AB198" i="41" s="1"/>
  <c r="BE196" i="41" a="1"/>
  <c r="BE196" i="41" s="1"/>
  <c r="BA196" i="41" a="1"/>
  <c r="BA196" i="41" s="1"/>
  <c r="AW196" i="41" a="1"/>
  <c r="AW196" i="41" s="1"/>
  <c r="AS196" i="41" a="1"/>
  <c r="AS196" i="41" s="1"/>
  <c r="AO196" i="41" a="1"/>
  <c r="AO196" i="41" s="1"/>
  <c r="AK196" i="41" a="1"/>
  <c r="AK196" i="41" s="1"/>
  <c r="AG196" i="41" a="1"/>
  <c r="AG196" i="41" s="1"/>
  <c r="AC196" i="41" a="1"/>
  <c r="AC196" i="41" s="1"/>
  <c r="BF194" i="41" a="1"/>
  <c r="BF194" i="41" s="1"/>
  <c r="BB194" i="41" a="1"/>
  <c r="BB194" i="41" s="1"/>
  <c r="AX194" i="41" a="1"/>
  <c r="AX194" i="41" s="1"/>
  <c r="AT194" i="41" a="1"/>
  <c r="AT194" i="41" s="1"/>
  <c r="AP194" i="41" a="1"/>
  <c r="AP194" i="41" s="1"/>
  <c r="AL194" i="41" a="1"/>
  <c r="AL194" i="41" s="1"/>
  <c r="AH194" i="41" a="1"/>
  <c r="AH194" i="41" s="1"/>
  <c r="AD194" i="41" a="1"/>
  <c r="AD194" i="41" s="1"/>
  <c r="BG192" i="41" a="1"/>
  <c r="BG192" i="41" s="1"/>
  <c r="BC192" i="41" a="1"/>
  <c r="BC192" i="41" s="1"/>
  <c r="AY192" i="41" a="1"/>
  <c r="AY192" i="41" s="1"/>
  <c r="AU192" i="41" a="1"/>
  <c r="AU192" i="41" s="1"/>
  <c r="BK192" i="41" s="1"/>
  <c r="AQ192" i="41" a="1"/>
  <c r="AQ192" i="41" s="1"/>
  <c r="AM192" i="41" a="1"/>
  <c r="AM192" i="41" s="1"/>
  <c r="AI192" i="41" a="1"/>
  <c r="AI192" i="41" s="1"/>
  <c r="AE192" i="41" a="1"/>
  <c r="AE192" i="41" s="1"/>
  <c r="J191" i="41"/>
  <c r="BX191" i="41" s="1" a="1"/>
  <c r="BX191" i="41" s="1"/>
  <c r="BD190" i="41" a="1"/>
  <c r="BD190" i="41" s="1"/>
  <c r="AZ190" i="41" a="1"/>
  <c r="AZ190" i="41" s="1"/>
  <c r="AV190" i="41" a="1"/>
  <c r="AV190" i="41" s="1"/>
  <c r="AR190" i="41" a="1"/>
  <c r="AR190" i="41" s="1"/>
  <c r="AN190" i="41" a="1"/>
  <c r="AN190" i="41" s="1"/>
  <c r="AJ190" i="41" a="1"/>
  <c r="AJ190" i="41" s="1"/>
  <c r="AF190" i="41" a="1"/>
  <c r="AF190" i="41" s="1"/>
  <c r="AB190" i="41" a="1"/>
  <c r="AB190" i="41" s="1"/>
  <c r="BE188" i="41" a="1"/>
  <c r="BE188" i="41" s="1"/>
  <c r="BA188" i="41" a="1"/>
  <c r="BA188" i="41" s="1"/>
  <c r="AW188" i="41" a="1"/>
  <c r="AW188" i="41" s="1"/>
  <c r="AS188" i="41" a="1"/>
  <c r="AS188" i="41" s="1"/>
  <c r="AO188" i="41" a="1"/>
  <c r="AO188" i="41" s="1"/>
  <c r="AK188" i="41" a="1"/>
  <c r="AK188" i="41" s="1"/>
  <c r="AG188" i="41" a="1"/>
  <c r="AG188" i="41" s="1"/>
  <c r="AC188" i="41" a="1"/>
  <c r="AC188" i="41" s="1"/>
  <c r="BF186" i="41" a="1"/>
  <c r="BF186" i="41" s="1"/>
  <c r="BB186" i="41" a="1"/>
  <c r="BB186" i="41" s="1"/>
  <c r="AX186" i="41" a="1"/>
  <c r="AX186" i="41" s="1"/>
  <c r="BN186" i="41" s="1"/>
  <c r="AT186" i="41" a="1"/>
  <c r="AT186" i="41" s="1"/>
  <c r="AP186" i="41" a="1"/>
  <c r="AP186" i="41" s="1"/>
  <c r="AL186" i="41" a="1"/>
  <c r="AL186" i="41" s="1"/>
  <c r="AH186" i="41" a="1"/>
  <c r="AH186" i="41" s="1"/>
  <c r="AD186" i="41" a="1"/>
  <c r="AD186" i="41" s="1"/>
  <c r="BG199" i="41" a="1"/>
  <c r="BG199" i="41" s="1"/>
  <c r="BC199" i="41" a="1"/>
  <c r="BC199" i="41" s="1"/>
  <c r="AY199" i="41" a="1"/>
  <c r="AY199" i="41" s="1"/>
  <c r="AU199" i="41" a="1"/>
  <c r="AU199" i="41" s="1"/>
  <c r="AQ199" i="41" a="1"/>
  <c r="AQ199" i="41" s="1"/>
  <c r="AM199" i="41" a="1"/>
  <c r="AM199" i="41" s="1"/>
  <c r="AI199" i="41" a="1"/>
  <c r="AI199" i="41" s="1"/>
  <c r="AE199" i="41" a="1"/>
  <c r="AE199" i="41" s="1"/>
  <c r="BD197" i="41" a="1"/>
  <c r="BD197" i="41" s="1"/>
  <c r="AZ197" i="41" a="1"/>
  <c r="AZ197" i="41" s="1"/>
  <c r="AV197" i="41" a="1"/>
  <c r="AV197" i="41" s="1"/>
  <c r="BL197" i="41" s="1"/>
  <c r="AR197" i="41" a="1"/>
  <c r="AR197" i="41" s="1"/>
  <c r="AN197" i="41" a="1"/>
  <c r="AN197" i="41" s="1"/>
  <c r="AJ197" i="41" a="1"/>
  <c r="AJ197" i="41" s="1"/>
  <c r="AF197" i="41" a="1"/>
  <c r="AF197" i="41" s="1"/>
  <c r="AB197" i="41" a="1"/>
  <c r="AB197" i="41" s="1"/>
  <c r="BE195" i="41" a="1"/>
  <c r="BE195" i="41" s="1"/>
  <c r="BA195" i="41" a="1"/>
  <c r="BA195" i="41" s="1"/>
  <c r="AW195" i="41" a="1"/>
  <c r="AW195" i="41" s="1"/>
  <c r="AS195" i="41" a="1"/>
  <c r="AS195" i="41" s="1"/>
  <c r="AO195" i="41" a="1"/>
  <c r="AO195" i="41" s="1"/>
  <c r="AK195" i="41" a="1"/>
  <c r="AK195" i="41" s="1"/>
  <c r="AG195" i="41" a="1"/>
  <c r="AG195" i="41" s="1"/>
  <c r="AC195" i="41" a="1"/>
  <c r="AC195" i="41" s="1"/>
  <c r="BF193" i="41" a="1"/>
  <c r="BF193" i="41" s="1"/>
  <c r="BB193" i="41" a="1"/>
  <c r="BB193" i="41" s="1"/>
  <c r="AX193" i="41" a="1"/>
  <c r="AX193" i="41" s="1"/>
  <c r="AT193" i="41" a="1"/>
  <c r="AT193" i="41" s="1"/>
  <c r="AP193" i="41" a="1"/>
  <c r="AP193" i="41" s="1"/>
  <c r="AL193" i="41" a="1"/>
  <c r="AL193" i="41" s="1"/>
  <c r="AH193" i="41" a="1"/>
  <c r="AH193" i="41" s="1"/>
  <c r="AD193" i="41" a="1"/>
  <c r="AD193" i="41" s="1"/>
  <c r="AZ200" i="41" a="1"/>
  <c r="AZ200" i="41" s="1"/>
  <c r="AR200" i="41" a="1"/>
  <c r="AR200" i="41" s="1"/>
  <c r="AJ200" i="41" a="1"/>
  <c r="AJ200" i="41" s="1"/>
  <c r="AB200" i="41" a="1"/>
  <c r="AB200" i="41" s="1"/>
  <c r="BG198" i="41" a="1"/>
  <c r="BG198" i="41" s="1"/>
  <c r="BC198" i="41" a="1"/>
  <c r="BC198" i="41" s="1"/>
  <c r="AY198" i="41" a="1"/>
  <c r="AY198" i="41" s="1"/>
  <c r="AU198" i="41" a="1"/>
  <c r="AU198" i="41" s="1"/>
  <c r="AQ198" i="41" a="1"/>
  <c r="AQ198" i="41" s="1"/>
  <c r="AM198" i="41" a="1"/>
  <c r="AM198" i="41" s="1"/>
  <c r="AI198" i="41" a="1"/>
  <c r="AI198" i="41" s="1"/>
  <c r="AE198" i="41" a="1"/>
  <c r="AE198" i="41" s="1"/>
  <c r="BD196" i="41" a="1"/>
  <c r="BD196" i="41" s="1"/>
  <c r="AZ196" i="41" a="1"/>
  <c r="AZ196" i="41" s="1"/>
  <c r="AV196" i="41" a="1"/>
  <c r="AV196" i="41" s="1"/>
  <c r="AR196" i="41" a="1"/>
  <c r="AR196" i="41" s="1"/>
  <c r="AN196" i="41" a="1"/>
  <c r="AN196" i="41" s="1"/>
  <c r="AJ196" i="41" a="1"/>
  <c r="AJ196" i="41" s="1"/>
  <c r="AF196" i="41" a="1"/>
  <c r="AF196" i="41" s="1"/>
  <c r="AB196" i="41" a="1"/>
  <c r="AB196" i="41" s="1"/>
  <c r="BE194" i="41" a="1"/>
  <c r="BE194" i="41" s="1"/>
  <c r="BA194" i="41" a="1"/>
  <c r="BA194" i="41" s="1"/>
  <c r="AW194" i="41" a="1"/>
  <c r="AW194" i="41" s="1"/>
  <c r="AS194" i="41" a="1"/>
  <c r="AS194" i="41" s="1"/>
  <c r="AO194" i="41" a="1"/>
  <c r="AO194" i="41" s="1"/>
  <c r="AK194" i="41" a="1"/>
  <c r="AK194" i="41" s="1"/>
  <c r="AG194" i="41" a="1"/>
  <c r="AG194" i="41" s="1"/>
  <c r="AC194" i="41" a="1"/>
  <c r="AC194" i="41" s="1"/>
  <c r="BF192" i="41" a="1"/>
  <c r="BF192" i="41" s="1"/>
  <c r="BB192" i="41" a="1"/>
  <c r="BB192" i="41" s="1"/>
  <c r="AX192" i="41" a="1"/>
  <c r="AX192" i="41" s="1"/>
  <c r="AT192" i="41" a="1"/>
  <c r="AT192" i="41" s="1"/>
  <c r="AP192" i="41" a="1"/>
  <c r="AP192" i="41" s="1"/>
  <c r="AL192" i="41" a="1"/>
  <c r="AL192" i="41" s="1"/>
  <c r="AH192" i="41" a="1"/>
  <c r="AH192" i="41" s="1"/>
  <c r="AD192" i="41" a="1"/>
  <c r="AD192" i="41" s="1"/>
  <c r="BG190" i="41" a="1"/>
  <c r="BG190" i="41" s="1"/>
  <c r="BC190" i="41" a="1"/>
  <c r="BC190" i="41" s="1"/>
  <c r="AY190" i="41" a="1"/>
  <c r="AY190" i="41" s="1"/>
  <c r="AU190" i="41" a="1"/>
  <c r="AU190" i="41" s="1"/>
  <c r="AQ190" i="41" a="1"/>
  <c r="AQ190" i="41" s="1"/>
  <c r="AM190" i="41" a="1"/>
  <c r="AM190" i="41" s="1"/>
  <c r="AI190" i="41" a="1"/>
  <c r="AI190" i="41" s="1"/>
  <c r="AE190" i="41" a="1"/>
  <c r="AE190" i="41" s="1"/>
  <c r="BD188" i="41" a="1"/>
  <c r="BD188" i="41" s="1"/>
  <c r="AZ188" i="41" a="1"/>
  <c r="AZ188" i="41" s="1"/>
  <c r="AV188" i="41" a="1"/>
  <c r="AV188" i="41" s="1"/>
  <c r="AR188" i="41" a="1"/>
  <c r="AR188" i="41" s="1"/>
  <c r="AN188" i="41" a="1"/>
  <c r="AN188" i="41" s="1"/>
  <c r="AJ188" i="41" a="1"/>
  <c r="AJ188" i="41" s="1"/>
  <c r="AF188" i="41" a="1"/>
  <c r="AF188" i="41" s="1"/>
  <c r="AB188" i="41" a="1"/>
  <c r="AB188" i="41" s="1"/>
  <c r="BE186" i="41" a="1"/>
  <c r="BE186" i="41" s="1"/>
  <c r="BA186" i="41" a="1"/>
  <c r="BA186" i="41" s="1"/>
  <c r="AW186" i="41" a="1"/>
  <c r="AW186" i="41" s="1"/>
  <c r="AS186" i="41" a="1"/>
  <c r="AS186" i="41" s="1"/>
  <c r="AO186" i="41" a="1"/>
  <c r="AO186" i="41" s="1"/>
  <c r="AK186" i="41" a="1"/>
  <c r="AK186" i="41" s="1"/>
  <c r="AG186" i="41" a="1"/>
  <c r="AG186" i="41" s="1"/>
  <c r="AC186" i="41" a="1"/>
  <c r="AC186" i="41" s="1"/>
  <c r="BF183" i="41" a="1"/>
  <c r="BF183" i="41" s="1"/>
  <c r="BB183" i="41" a="1"/>
  <c r="BB183" i="41" s="1"/>
  <c r="AX183" i="41" a="1"/>
  <c r="AX183" i="41" s="1"/>
  <c r="AT183" i="41" a="1"/>
  <c r="AT183" i="41" s="1"/>
  <c r="AP183" i="41" a="1"/>
  <c r="AP183" i="41" s="1"/>
  <c r="AL183" i="41" a="1"/>
  <c r="AL183" i="41" s="1"/>
  <c r="AH183" i="41" a="1"/>
  <c r="AH183" i="41" s="1"/>
  <c r="AD183" i="41" a="1"/>
  <c r="AD183" i="41" s="1"/>
  <c r="BG181" i="41" a="1"/>
  <c r="BG181" i="41" s="1"/>
  <c r="BC181" i="41" a="1"/>
  <c r="BC181" i="41" s="1"/>
  <c r="AY181" i="41" a="1"/>
  <c r="AY181" i="41" s="1"/>
  <c r="AU181" i="41" a="1"/>
  <c r="AU181" i="41" s="1"/>
  <c r="AQ181" i="41" a="1"/>
  <c r="AQ181" i="41" s="1"/>
  <c r="AM181" i="41" a="1"/>
  <c r="AM181" i="41" s="1"/>
  <c r="AI181" i="41" a="1"/>
  <c r="AI181" i="41" s="1"/>
  <c r="AE181" i="41" a="1"/>
  <c r="AE181" i="41" s="1"/>
  <c r="BD179" i="41" a="1"/>
  <c r="BD179" i="41" s="1"/>
  <c r="AZ179" i="41" a="1"/>
  <c r="AZ179" i="41" s="1"/>
  <c r="AV179" i="41" a="1"/>
  <c r="AV179" i="41" s="1"/>
  <c r="AR179" i="41" a="1"/>
  <c r="AR179" i="41" s="1"/>
  <c r="AN179" i="41" a="1"/>
  <c r="AN179" i="41" s="1"/>
  <c r="AJ179" i="41" a="1"/>
  <c r="AJ179" i="41" s="1"/>
  <c r="AF179" i="41" a="1"/>
  <c r="AF179" i="41" s="1"/>
  <c r="AB179" i="41" a="1"/>
  <c r="AB179" i="41" s="1"/>
  <c r="BE177" i="41" a="1"/>
  <c r="BE177" i="41" s="1"/>
  <c r="BA177" i="41" a="1"/>
  <c r="BA177" i="41" s="1"/>
  <c r="AW177" i="41" a="1"/>
  <c r="AW177" i="41" s="1"/>
  <c r="AS177" i="41" a="1"/>
  <c r="AS177" i="41" s="1"/>
  <c r="AO177" i="41" a="1"/>
  <c r="AO177" i="41" s="1"/>
  <c r="AK177" i="41" a="1"/>
  <c r="AK177" i="41" s="1"/>
  <c r="AG177" i="41" a="1"/>
  <c r="AG177" i="41" s="1"/>
  <c r="AC177" i="41" a="1"/>
  <c r="AC177" i="41" s="1"/>
  <c r="BF175" i="41" a="1"/>
  <c r="BF175" i="41" s="1"/>
  <c r="BB175" i="41" a="1"/>
  <c r="BB175" i="41" s="1"/>
  <c r="AX175" i="41" a="1"/>
  <c r="AX175" i="41" s="1"/>
  <c r="AT175" i="41" a="1"/>
  <c r="AT175" i="41" s="1"/>
  <c r="AP175" i="41" a="1"/>
  <c r="AP175" i="41" s="1"/>
  <c r="AL175" i="41" a="1"/>
  <c r="AL175" i="41" s="1"/>
  <c r="AH175" i="41" a="1"/>
  <c r="AH175" i="41" s="1"/>
  <c r="AD175" i="41" a="1"/>
  <c r="AD175" i="41" s="1"/>
  <c r="BG173" i="41" a="1"/>
  <c r="BG173" i="41" s="1"/>
  <c r="BC173" i="41" a="1"/>
  <c r="BC173" i="41" s="1"/>
  <c r="AY173" i="41" a="1"/>
  <c r="AY173" i="41" s="1"/>
  <c r="AU173" i="41" a="1"/>
  <c r="AU173" i="41" s="1"/>
  <c r="AQ173" i="41" a="1"/>
  <c r="AQ173" i="41" s="1"/>
  <c r="AM173" i="41" a="1"/>
  <c r="AM173" i="41" s="1"/>
  <c r="AI173" i="41" a="1"/>
  <c r="AI173" i="41" s="1"/>
  <c r="AE173" i="41" a="1"/>
  <c r="AE173" i="41" s="1"/>
  <c r="BD171" i="41" a="1"/>
  <c r="BD171" i="41" s="1"/>
  <c r="AZ171" i="41" a="1"/>
  <c r="AZ171" i="41" s="1"/>
  <c r="AV171" i="41" a="1"/>
  <c r="AV171" i="41" s="1"/>
  <c r="AR171" i="41" a="1"/>
  <c r="AR171" i="41" s="1"/>
  <c r="AN171" i="41" a="1"/>
  <c r="AN171" i="41" s="1"/>
  <c r="AJ171" i="41" a="1"/>
  <c r="AJ171" i="41" s="1"/>
  <c r="AF171" i="41" a="1"/>
  <c r="AF171" i="41" s="1"/>
  <c r="AB171" i="41" a="1"/>
  <c r="AB171" i="41" s="1"/>
  <c r="BE169" i="41" a="1"/>
  <c r="BE169" i="41" s="1"/>
  <c r="BA169" i="41" a="1"/>
  <c r="BA169" i="41" s="1"/>
  <c r="AW169" i="41" a="1"/>
  <c r="AW169" i="41" s="1"/>
  <c r="AS169" i="41" a="1"/>
  <c r="AS169" i="41" s="1"/>
  <c r="AO169" i="41" a="1"/>
  <c r="AO169" i="41" s="1"/>
  <c r="AK169" i="41" a="1"/>
  <c r="AK169" i="41" s="1"/>
  <c r="AG169" i="41" a="1"/>
  <c r="AG169" i="41" s="1"/>
  <c r="AC169" i="41" a="1"/>
  <c r="AC169" i="41" s="1"/>
  <c r="BF167" i="41" a="1"/>
  <c r="BF167" i="41" s="1"/>
  <c r="BB167" i="41" a="1"/>
  <c r="BB167" i="41" s="1"/>
  <c r="AX167" i="41" a="1"/>
  <c r="AX167" i="41" s="1"/>
  <c r="AT167" i="41" a="1"/>
  <c r="AT167" i="41" s="1"/>
  <c r="AP167" i="41" a="1"/>
  <c r="AP167" i="41" s="1"/>
  <c r="AL167" i="41" a="1"/>
  <c r="AL167" i="41" s="1"/>
  <c r="AH167" i="41" a="1"/>
  <c r="AH167" i="41" s="1"/>
  <c r="AD167" i="41" a="1"/>
  <c r="AD167" i="41" s="1"/>
  <c r="BF199" i="41" a="1"/>
  <c r="BF199" i="41" s="1"/>
  <c r="BB199" i="41" a="1"/>
  <c r="BB199" i="41" s="1"/>
  <c r="AX199" i="41" a="1"/>
  <c r="AX199" i="41" s="1"/>
  <c r="AT199" i="41" a="1"/>
  <c r="AT199" i="41" s="1"/>
  <c r="AP199" i="41" a="1"/>
  <c r="AP199" i="41" s="1"/>
  <c r="AL199" i="41" a="1"/>
  <c r="AL199" i="41" s="1"/>
  <c r="AH199" i="41" a="1"/>
  <c r="AH199" i="41" s="1"/>
  <c r="AD199" i="41" a="1"/>
  <c r="AD199" i="41" s="1"/>
  <c r="BG197" i="41" a="1"/>
  <c r="BG197" i="41" s="1"/>
  <c r="BC197" i="41" a="1"/>
  <c r="BC197" i="41" s="1"/>
  <c r="AY197" i="41" a="1"/>
  <c r="AY197" i="41" s="1"/>
  <c r="AU197" i="41" a="1"/>
  <c r="AU197" i="41" s="1"/>
  <c r="AQ197" i="41" a="1"/>
  <c r="AQ197" i="41" s="1"/>
  <c r="AM197" i="41" a="1"/>
  <c r="AM197" i="41" s="1"/>
  <c r="AI197" i="41" a="1"/>
  <c r="AI197" i="41" s="1"/>
  <c r="AE197" i="41" a="1"/>
  <c r="AE197" i="41" s="1"/>
  <c r="BD195" i="41" a="1"/>
  <c r="BD195" i="41" s="1"/>
  <c r="AZ195" i="41" a="1"/>
  <c r="AZ195" i="41" s="1"/>
  <c r="AV195" i="41" a="1"/>
  <c r="AV195" i="41" s="1"/>
  <c r="AR195" i="41" a="1"/>
  <c r="AR195" i="41" s="1"/>
  <c r="AN195" i="41" a="1"/>
  <c r="AN195" i="41" s="1"/>
  <c r="AJ195" i="41" a="1"/>
  <c r="AJ195" i="41" s="1"/>
  <c r="AF195" i="41" a="1"/>
  <c r="AF195" i="41" s="1"/>
  <c r="AB195" i="41" a="1"/>
  <c r="AB195" i="41" s="1"/>
  <c r="BF200" i="41" a="1"/>
  <c r="BF200" i="41" s="1"/>
  <c r="AX200" i="41" a="1"/>
  <c r="AX200" i="41" s="1"/>
  <c r="AP200" i="41" a="1"/>
  <c r="AP200" i="41" s="1"/>
  <c r="AH200" i="41" a="1"/>
  <c r="AH200" i="41" s="1"/>
  <c r="BF198" i="41" a="1"/>
  <c r="BF198" i="41" s="1"/>
  <c r="BB198" i="41" a="1"/>
  <c r="BB198" i="41" s="1"/>
  <c r="AX198" i="41" a="1"/>
  <c r="AX198" i="41" s="1"/>
  <c r="AT198" i="41" a="1"/>
  <c r="AT198" i="41" s="1"/>
  <c r="AP198" i="41" a="1"/>
  <c r="AP198" i="41" s="1"/>
  <c r="AL198" i="41" a="1"/>
  <c r="AL198" i="41" s="1"/>
  <c r="AH198" i="41" a="1"/>
  <c r="AH198" i="41" s="1"/>
  <c r="AD198" i="41" a="1"/>
  <c r="AD198" i="41" s="1"/>
  <c r="BG196" i="41" a="1"/>
  <c r="BG196" i="41" s="1"/>
  <c r="BC196" i="41" a="1"/>
  <c r="BC196" i="41" s="1"/>
  <c r="AY196" i="41" a="1"/>
  <c r="AY196" i="41" s="1"/>
  <c r="AU196" i="41" a="1"/>
  <c r="AU196" i="41" s="1"/>
  <c r="AQ196" i="41" a="1"/>
  <c r="AQ196" i="41" s="1"/>
  <c r="AM196" i="41" a="1"/>
  <c r="AM196" i="41" s="1"/>
  <c r="AI196" i="41" a="1"/>
  <c r="AI196" i="41" s="1"/>
  <c r="AE196" i="41" a="1"/>
  <c r="AE196" i="41" s="1"/>
  <c r="BD194" i="41" a="1"/>
  <c r="BD194" i="41" s="1"/>
  <c r="AZ194" i="41" a="1"/>
  <c r="AZ194" i="41" s="1"/>
  <c r="AV194" i="41" a="1"/>
  <c r="AV194" i="41" s="1"/>
  <c r="AR194" i="41" a="1"/>
  <c r="AR194" i="41" s="1"/>
  <c r="AN194" i="41" a="1"/>
  <c r="AN194" i="41" s="1"/>
  <c r="AJ194" i="41" a="1"/>
  <c r="AJ194" i="41" s="1"/>
  <c r="AF194" i="41" a="1"/>
  <c r="AF194" i="41" s="1"/>
  <c r="AB194" i="41" a="1"/>
  <c r="AB194" i="41" s="1"/>
  <c r="BE193" i="41" a="1"/>
  <c r="BE193" i="41" s="1"/>
  <c r="AO193" i="41" a="1"/>
  <c r="AO193" i="41" s="1"/>
  <c r="BD192" i="41" a="1"/>
  <c r="BD192" i="41" s="1"/>
  <c r="AW192" i="41" a="1"/>
  <c r="AW192" i="41" s="1"/>
  <c r="BB191" i="41" a="1"/>
  <c r="BB191" i="41" s="1"/>
  <c r="AI191" i="41" a="1"/>
  <c r="AI191" i="41" s="1"/>
  <c r="AC191" i="41" a="1"/>
  <c r="AC191" i="41" s="1"/>
  <c r="AO190" i="41" a="1"/>
  <c r="AO190" i="41" s="1"/>
  <c r="AH190" i="41" a="1"/>
  <c r="AH190" i="41" s="1"/>
  <c r="AZ189" i="41" a="1"/>
  <c r="AZ189" i="41" s="1"/>
  <c r="AT189" i="41" a="1"/>
  <c r="AT189" i="41" s="1"/>
  <c r="AM189" i="41" a="1"/>
  <c r="AM189" i="41" s="1"/>
  <c r="AL188" i="41" a="1"/>
  <c r="AL188" i="41" s="1"/>
  <c r="AE188" i="41" a="1"/>
  <c r="AE188" i="41" s="1"/>
  <c r="BC187" i="41" a="1"/>
  <c r="BC187" i="41" s="1"/>
  <c r="AV187" i="41" a="1"/>
  <c r="AV187" i="41" s="1"/>
  <c r="AC187" i="41" a="1"/>
  <c r="AC187" i="41" s="1"/>
  <c r="AU186" i="41" a="1"/>
  <c r="AU186" i="41" s="1"/>
  <c r="AN186" i="41" a="1"/>
  <c r="AN186" i="41" s="1"/>
  <c r="BF185" i="41" a="1"/>
  <c r="BF185" i="41" s="1"/>
  <c r="AZ185" i="41" a="1"/>
  <c r="AZ185" i="41" s="1"/>
  <c r="AS185" i="41" a="1"/>
  <c r="AS185" i="41" s="1"/>
  <c r="BF184" i="41" a="1"/>
  <c r="BF184" i="41" s="1"/>
  <c r="AP184" i="41" a="1"/>
  <c r="AP184" i="41" s="1"/>
  <c r="AU183" i="41" a="1"/>
  <c r="AU183" i="41" s="1"/>
  <c r="AE183" i="41" a="1"/>
  <c r="AE183" i="41" s="1"/>
  <c r="BD193" i="41" a="1"/>
  <c r="BD193" i="41" s="1"/>
  <c r="AN193" i="41" a="1"/>
  <c r="AN193" i="41" s="1"/>
  <c r="AJ192" i="41" a="1"/>
  <c r="AJ192" i="41" s="1"/>
  <c r="AC192" i="41" a="1"/>
  <c r="AC192" i="41" s="1"/>
  <c r="AU191" i="41" a="1"/>
  <c r="AU191" i="41" s="1"/>
  <c r="AO191" i="41" a="1"/>
  <c r="AO191" i="41" s="1"/>
  <c r="AH191" i="41" a="1"/>
  <c r="AH191" i="41" s="1"/>
  <c r="BA190" i="41" a="1"/>
  <c r="BA190" i="41" s="1"/>
  <c r="AT190" i="41" a="1"/>
  <c r="AT190" i="41" s="1"/>
  <c r="BF189" i="41" a="1"/>
  <c r="BF189" i="41" s="1"/>
  <c r="AY189" i="41" a="1"/>
  <c r="AY189" i="41" s="1"/>
  <c r="AF189" i="41" a="1"/>
  <c r="AF189" i="41" s="1"/>
  <c r="AX188" i="41" a="1"/>
  <c r="AX188" i="41" s="1"/>
  <c r="AQ188" i="41" a="1"/>
  <c r="AQ188" i="41" s="1"/>
  <c r="AO187" i="41" a="1"/>
  <c r="AO187" i="41" s="1"/>
  <c r="AI187" i="41" a="1"/>
  <c r="AI187" i="41" s="1"/>
  <c r="AB187" i="41" a="1"/>
  <c r="AB187" i="41" s="1"/>
  <c r="BG186" i="41" a="1"/>
  <c r="BG186" i="41" s="1"/>
  <c r="AZ186" i="41" a="1"/>
  <c r="AZ186" i="41" s="1"/>
  <c r="BE185" i="41" a="1"/>
  <c r="BE185" i="41" s="1"/>
  <c r="AL185" i="41" a="1"/>
  <c r="AL185" i="41" s="1"/>
  <c r="AF185" i="41" a="1"/>
  <c r="AF185" i="41" s="1"/>
  <c r="BE184" i="41" a="1"/>
  <c r="BE184" i="41" s="1"/>
  <c r="AZ184" i="41" a="1"/>
  <c r="AZ184" i="41" s="1"/>
  <c r="AO184" i="41" a="1"/>
  <c r="AO184" i="41" s="1"/>
  <c r="AJ184" i="41" a="1"/>
  <c r="AJ184" i="41" s="1"/>
  <c r="BE183" i="41" a="1"/>
  <c r="BE183" i="41" s="1"/>
  <c r="AZ183" i="41" a="1"/>
  <c r="AZ183" i="41" s="1"/>
  <c r="AO183" i="41" a="1"/>
  <c r="AO183" i="41" s="1"/>
  <c r="AJ183" i="41" a="1"/>
  <c r="AJ183" i="41" s="1"/>
  <c r="AY182" i="41" a="1"/>
  <c r="AY182" i="41" s="1"/>
  <c r="AI182" i="41" a="1"/>
  <c r="AI182" i="41" s="1"/>
  <c r="BD181" i="41" a="1"/>
  <c r="BD181" i="41" s="1"/>
  <c r="AN181" i="41" a="1"/>
  <c r="AN181" i="41" s="1"/>
  <c r="BD180" i="41" a="1"/>
  <c r="BD180" i="41" s="1"/>
  <c r="AN180" i="41" a="1"/>
  <c r="AN180" i="41" s="1"/>
  <c r="BC179" i="41" a="1"/>
  <c r="BC179" i="41" s="1"/>
  <c r="AX179" i="41" a="1"/>
  <c r="AX179" i="41" s="1"/>
  <c r="AM179" i="41" a="1"/>
  <c r="AM179" i="41" s="1"/>
  <c r="AH179" i="41" a="1"/>
  <c r="AH179" i="41" s="1"/>
  <c r="AW178" i="41" a="1"/>
  <c r="AW178" i="41" s="1"/>
  <c r="AG178" i="41" a="1"/>
  <c r="AG178" i="41" s="1"/>
  <c r="BG177" i="41" a="1"/>
  <c r="BG177" i="41" s="1"/>
  <c r="AV177" i="41" a="1"/>
  <c r="AV177" i="41" s="1"/>
  <c r="AQ177" i="41" a="1"/>
  <c r="AQ177" i="41" s="1"/>
  <c r="AF177" i="41" a="1"/>
  <c r="AF177" i="41" s="1"/>
  <c r="BA176" i="41" a="1"/>
  <c r="BA176" i="41" s="1"/>
  <c r="AV176" i="41" a="1"/>
  <c r="AV176" i="41" s="1"/>
  <c r="AK176" i="41" a="1"/>
  <c r="AK176" i="41" s="1"/>
  <c r="AF176" i="41" a="1"/>
  <c r="AF176" i="41" s="1"/>
  <c r="BA175" i="41" a="1"/>
  <c r="BA175" i="41" s="1"/>
  <c r="AV175" i="41" a="1"/>
  <c r="AV175" i="41" s="1"/>
  <c r="AK175" i="41" a="1"/>
  <c r="AK175" i="41" s="1"/>
  <c r="AF175" i="41" a="1"/>
  <c r="AF175" i="41" s="1"/>
  <c r="AU174" i="41" a="1"/>
  <c r="AU174" i="41" s="1"/>
  <c r="AE174" i="41" a="1"/>
  <c r="AE174" i="41" s="1"/>
  <c r="BA193" i="41" a="1"/>
  <c r="BA193" i="41" s="1"/>
  <c r="AK193" i="41" a="1"/>
  <c r="AK193" i="41" s="1"/>
  <c r="AV192" i="41" a="1"/>
  <c r="AV192" i="41" s="1"/>
  <c r="AO192" i="41" a="1"/>
  <c r="AO192" i="41" s="1"/>
  <c r="BG191" i="41" a="1"/>
  <c r="BG191" i="41" s="1"/>
  <c r="BA191" i="41" a="1"/>
  <c r="BA191" i="41" s="1"/>
  <c r="AT191" i="41" a="1"/>
  <c r="AT191" i="41" s="1"/>
  <c r="BF190" i="41" a="1"/>
  <c r="BF190" i="41" s="1"/>
  <c r="AG190" i="41" a="1"/>
  <c r="AG190" i="41" s="1"/>
  <c r="AR189" i="41" a="1"/>
  <c r="AR189" i="41" s="1"/>
  <c r="AL189" i="41" a="1"/>
  <c r="AL189" i="41" s="1"/>
  <c r="AE189" i="41" a="1"/>
  <c r="AE189" i="41" s="1"/>
  <c r="BC188" i="41" a="1"/>
  <c r="BC188" i="41" s="1"/>
  <c r="AD188" i="41" a="1"/>
  <c r="AD188" i="41" s="1"/>
  <c r="BA187" i="41" a="1"/>
  <c r="BA187" i="41" s="1"/>
  <c r="AU187" i="41" a="1"/>
  <c r="AU187" i="41" s="1"/>
  <c r="AN187" i="41" a="1"/>
  <c r="AN187" i="41" s="1"/>
  <c r="AM186" i="41" a="1"/>
  <c r="AM186" i="41" s="1"/>
  <c r="AF186" i="41" a="1"/>
  <c r="AF186" i="41" s="1"/>
  <c r="J186" i="41"/>
  <c r="BX186" i="41" s="1" a="1"/>
  <c r="BX186" i="41" s="1"/>
  <c r="AX185" i="41" a="1"/>
  <c r="AX185" i="41" s="1"/>
  <c r="AR185" i="41" a="1"/>
  <c r="AR185" i="41" s="1"/>
  <c r="AK185" i="41" a="1"/>
  <c r="AK185" i="41" s="1"/>
  <c r="AT184" i="41" a="1"/>
  <c r="AT184" i="41" s="1"/>
  <c r="AD184" i="41" a="1"/>
  <c r="AD184" i="41" s="1"/>
  <c r="AY183" i="41" a="1"/>
  <c r="AY183" i="41" s="1"/>
  <c r="AI183" i="41" a="1"/>
  <c r="AI183" i="41" s="1"/>
  <c r="AX182" i="41" a="1"/>
  <c r="AX182" i="41" s="1"/>
  <c r="AS182" i="41" a="1"/>
  <c r="AS182" i="41" s="1"/>
  <c r="AH182" i="41" a="1"/>
  <c r="AH182" i="41" s="1"/>
  <c r="AC182" i="41" a="1"/>
  <c r="AC182" i="41" s="1"/>
  <c r="AX181" i="41" a="1"/>
  <c r="AX181" i="41" s="1"/>
  <c r="AS181" i="41" a="1"/>
  <c r="AS181" i="41" s="1"/>
  <c r="AH181" i="41" a="1"/>
  <c r="AH181" i="41" s="1"/>
  <c r="AC181" i="41" a="1"/>
  <c r="AC181" i="41" s="1"/>
  <c r="BC180" i="41" a="1"/>
  <c r="BC180" i="41" s="1"/>
  <c r="AX180" i="41" a="1"/>
  <c r="AX180" i="41" s="1"/>
  <c r="AM180" i="41" a="1"/>
  <c r="AM180" i="41" s="1"/>
  <c r="AH180" i="41" a="1"/>
  <c r="AH180" i="41" s="1"/>
  <c r="AW179" i="41" a="1"/>
  <c r="AW179" i="41" s="1"/>
  <c r="AG179" i="41" a="1"/>
  <c r="AG179" i="41" s="1"/>
  <c r="BG178" i="41" a="1"/>
  <c r="BG178" i="41" s="1"/>
  <c r="AV178" i="41" a="1"/>
  <c r="AV178" i="41" s="1"/>
  <c r="AQ178" i="41" a="1"/>
  <c r="AQ178" i="41" s="1"/>
  <c r="AF178" i="41" a="1"/>
  <c r="AF178" i="41" s="1"/>
  <c r="BF177" i="41" a="1"/>
  <c r="BF177" i="41" s="1"/>
  <c r="AP177" i="41" a="1"/>
  <c r="AP177" i="41" s="1"/>
  <c r="BF176" i="41" a="1"/>
  <c r="BF176" i="41" s="1"/>
  <c r="AZ193" i="41" a="1"/>
  <c r="AZ193" i="41" s="1"/>
  <c r="AJ193" i="41" a="1"/>
  <c r="AJ193" i="41" s="1"/>
  <c r="BA192" i="41" a="1"/>
  <c r="BA192" i="41" s="1"/>
  <c r="AB192" i="41" a="1"/>
  <c r="AB192" i="41" s="1"/>
  <c r="BF191" i="41" a="1"/>
  <c r="BF191" i="41" s="1"/>
  <c r="AM191" i="41" a="1"/>
  <c r="AM191" i="41" s="1"/>
  <c r="AG191" i="41" a="1"/>
  <c r="AG191" i="41" s="1"/>
  <c r="AS190" i="41" a="1"/>
  <c r="AS190" i="41" s="1"/>
  <c r="AL190" i="41" a="1"/>
  <c r="AL190" i="41" s="1"/>
  <c r="BD189" i="41" a="1"/>
  <c r="BD189" i="41" s="1"/>
  <c r="AX189" i="41" a="1"/>
  <c r="AX189" i="41" s="1"/>
  <c r="AQ189" i="41" a="1"/>
  <c r="AQ189" i="41" s="1"/>
  <c r="AP188" i="41" a="1"/>
  <c r="AP188" i="41" s="1"/>
  <c r="AI188" i="41" a="1"/>
  <c r="AI188" i="41" s="1"/>
  <c r="BG187" i="41" a="1"/>
  <c r="BG187" i="41" s="1"/>
  <c r="AZ187" i="41" a="1"/>
  <c r="AZ187" i="41" s="1"/>
  <c r="AG187" i="41" a="1"/>
  <c r="AG187" i="41" s="1"/>
  <c r="AY186" i="41" a="1"/>
  <c r="AY186" i="41" s="1"/>
  <c r="AR186" i="41" a="1"/>
  <c r="AR186" i="41" s="1"/>
  <c r="BD185" i="41" a="1"/>
  <c r="BD185" i="41" s="1"/>
  <c r="AW185" i="41" a="1"/>
  <c r="AW185" i="41" s="1"/>
  <c r="AD185" i="41" a="1"/>
  <c r="AD185" i="41" s="1"/>
  <c r="J185" i="41"/>
  <c r="BD184" i="41" a="1"/>
  <c r="BD184" i="41" s="1"/>
  <c r="AS184" i="41" a="1"/>
  <c r="AS184" i="41" s="1"/>
  <c r="AN184" i="41" a="1"/>
  <c r="AN184" i="41" s="1"/>
  <c r="AC184" i="41" a="1"/>
  <c r="AC184" i="41" s="1"/>
  <c r="BD183" i="41" a="1"/>
  <c r="BD183" i="41" s="1"/>
  <c r="AS183" i="41" a="1"/>
  <c r="AS183" i="41" s="1"/>
  <c r="AN183" i="41" a="1"/>
  <c r="AN183" i="41" s="1"/>
  <c r="AC183" i="41" a="1"/>
  <c r="AC183" i="41" s="1"/>
  <c r="BC182" i="41" a="1"/>
  <c r="BC182" i="41" s="1"/>
  <c r="AM182" i="41" a="1"/>
  <c r="AM182" i="41" s="1"/>
  <c r="AR181" i="41" a="1"/>
  <c r="AR181" i="41" s="1"/>
  <c r="AB181" i="41" a="1"/>
  <c r="AB181" i="41" s="1"/>
  <c r="AR180" i="41" a="1"/>
  <c r="AR180" i="41" s="1"/>
  <c r="AB180" i="41" a="1"/>
  <c r="AB180" i="41" s="1"/>
  <c r="BG179" i="41" a="1"/>
  <c r="BG179" i="41" s="1"/>
  <c r="BB179" i="41" a="1"/>
  <c r="BB179" i="41" s="1"/>
  <c r="AQ179" i="41" a="1"/>
  <c r="AQ179" i="41" s="1"/>
  <c r="AL179" i="41" a="1"/>
  <c r="AL179" i="41" s="1"/>
  <c r="BA178" i="41" a="1"/>
  <c r="BA178" i="41" s="1"/>
  <c r="AK178" i="41" a="1"/>
  <c r="AK178" i="41" s="1"/>
  <c r="AZ177" i="41" a="1"/>
  <c r="AZ177" i="41" s="1"/>
  <c r="AU177" i="41" a="1"/>
  <c r="AU177" i="41" s="1"/>
  <c r="AJ177" i="41" a="1"/>
  <c r="AJ177" i="41" s="1"/>
  <c r="AE177" i="41" a="1"/>
  <c r="AE177" i="41" s="1"/>
  <c r="BE176" i="41" a="1"/>
  <c r="BE176" i="41" s="1"/>
  <c r="AZ176" i="41" a="1"/>
  <c r="AZ176" i="41" s="1"/>
  <c r="AO176" i="41" a="1"/>
  <c r="AO176" i="41" s="1"/>
  <c r="AJ176" i="41" a="1"/>
  <c r="AJ176" i="41" s="1"/>
  <c r="BE175" i="41" a="1"/>
  <c r="BE175" i="41" s="1"/>
  <c r="AZ175" i="41" a="1"/>
  <c r="AZ175" i="41" s="1"/>
  <c r="AO175" i="41" a="1"/>
  <c r="AO175" i="41" s="1"/>
  <c r="AJ175" i="41" a="1"/>
  <c r="AJ175" i="41" s="1"/>
  <c r="AY174" i="41" a="1"/>
  <c r="AY174" i="41" s="1"/>
  <c r="AI174" i="41" a="1"/>
  <c r="AI174" i="41" s="1"/>
  <c r="BD173" i="41" a="1"/>
  <c r="BD173" i="41" s="1"/>
  <c r="AN173" i="41" a="1"/>
  <c r="AN173" i="41" s="1"/>
  <c r="BD172" i="41" a="1"/>
  <c r="BD172" i="41" s="1"/>
  <c r="AN172" i="41" a="1"/>
  <c r="AN172" i="41" s="1"/>
  <c r="BC171" i="41" a="1"/>
  <c r="BC171" i="41" s="1"/>
  <c r="AX171" i="41" a="1"/>
  <c r="AX171" i="41" s="1"/>
  <c r="AM171" i="41" a="1"/>
  <c r="AM171" i="41" s="1"/>
  <c r="AH171" i="41" a="1"/>
  <c r="AH171" i="41" s="1"/>
  <c r="AW170" i="41" a="1"/>
  <c r="AW170" i="41" s="1"/>
  <c r="AG170" i="41" a="1"/>
  <c r="AG170" i="41" s="1"/>
  <c r="BG169" i="41" a="1"/>
  <c r="BG169" i="41" s="1"/>
  <c r="AV169" i="41" a="1"/>
  <c r="AV169" i="41" s="1"/>
  <c r="AQ169" i="41" a="1"/>
  <c r="AQ169" i="41" s="1"/>
  <c r="AF169" i="41" a="1"/>
  <c r="AF169" i="41" s="1"/>
  <c r="BA168" i="41" a="1"/>
  <c r="BA168" i="41" s="1"/>
  <c r="AV168" i="41" a="1"/>
  <c r="AV168" i="41" s="1"/>
  <c r="AK168" i="41" a="1"/>
  <c r="AK168" i="41" s="1"/>
  <c r="AF168" i="41" a="1"/>
  <c r="AF168" i="41" s="1"/>
  <c r="BA167" i="41" a="1"/>
  <c r="BA167" i="41" s="1"/>
  <c r="AV167" i="41" a="1"/>
  <c r="AV167" i="41" s="1"/>
  <c r="AK167" i="41" a="1"/>
  <c r="AK167" i="41" s="1"/>
  <c r="AF167" i="41" a="1"/>
  <c r="AF167" i="41" s="1"/>
  <c r="AU166" i="41" a="1"/>
  <c r="AU166" i="41" s="1"/>
  <c r="AE166" i="41" a="1"/>
  <c r="AE166" i="41" s="1"/>
  <c r="BE165" i="41" a="1"/>
  <c r="BE165" i="41" s="1"/>
  <c r="AZ165" i="41" a="1"/>
  <c r="AZ165" i="41" s="1"/>
  <c r="AQ165" i="41" a="1"/>
  <c r="AQ165" i="41" s="1"/>
  <c r="AH165" i="41" a="1"/>
  <c r="AH165" i="41" s="1"/>
  <c r="AZ164" i="41" a="1"/>
  <c r="AZ164" i="41" s="1"/>
  <c r="AQ164" i="41" a="1"/>
  <c r="AQ164" i="41" s="1"/>
  <c r="AH164" i="41" a="1"/>
  <c r="AH164" i="41" s="1"/>
  <c r="BG162" i="41" a="1"/>
  <c r="BG162" i="41" s="1"/>
  <c r="BW162" i="41" s="1"/>
  <c r="BC162" i="41" a="1"/>
  <c r="BC162" i="41" s="1"/>
  <c r="AY162" i="41" a="1"/>
  <c r="AY162" i="41" s="1"/>
  <c r="AU162" i="41" a="1"/>
  <c r="AU162" i="41" s="1"/>
  <c r="AQ162" i="41" a="1"/>
  <c r="AQ162" i="41" s="1"/>
  <c r="AM162" i="41" a="1"/>
  <c r="AM162" i="41" s="1"/>
  <c r="AI162" i="41" a="1"/>
  <c r="AI162" i="41" s="1"/>
  <c r="AE162" i="41" a="1"/>
  <c r="AE162" i="41" s="1"/>
  <c r="BD160" i="41" a="1"/>
  <c r="BD160" i="41" s="1"/>
  <c r="AZ160" i="41" a="1"/>
  <c r="AZ160" i="41" s="1"/>
  <c r="AV160" i="41" a="1"/>
  <c r="AV160" i="41" s="1"/>
  <c r="AR160" i="41" a="1"/>
  <c r="AR160" i="41" s="1"/>
  <c r="AN160" i="41" a="1"/>
  <c r="AN160" i="41" s="1"/>
  <c r="AJ160" i="41" a="1"/>
  <c r="AJ160" i="41" s="1"/>
  <c r="AF160" i="41" a="1"/>
  <c r="AF160" i="41" s="1"/>
  <c r="AB160" i="41" a="1"/>
  <c r="AB160" i="41" s="1"/>
  <c r="AW193" i="41" a="1"/>
  <c r="AW193" i="41" s="1"/>
  <c r="AG193" i="41" a="1"/>
  <c r="AG193" i="41" s="1"/>
  <c r="AN192" i="41" a="1"/>
  <c r="AN192" i="41" s="1"/>
  <c r="AG192" i="41" a="1"/>
  <c r="AG192" i="41" s="1"/>
  <c r="AY191" i="41" a="1"/>
  <c r="AY191" i="41" s="1"/>
  <c r="AS191" i="41" a="1"/>
  <c r="AS191" i="41" s="1"/>
  <c r="AL191" i="41" a="1"/>
  <c r="AL191" i="41" s="1"/>
  <c r="BE190" i="41" a="1"/>
  <c r="BE190" i="41" s="1"/>
  <c r="AX190" i="41" a="1"/>
  <c r="AX190" i="41" s="1"/>
  <c r="BC189" i="41" a="1"/>
  <c r="BC189" i="41" s="1"/>
  <c r="AJ189" i="41" a="1"/>
  <c r="AJ189" i="41" s="1"/>
  <c r="AD189" i="41" a="1"/>
  <c r="AD189" i="41" s="1"/>
  <c r="BB188" i="41" a="1"/>
  <c r="BB188" i="41" s="1"/>
  <c r="AU188" i="41" a="1"/>
  <c r="AU188" i="41" s="1"/>
  <c r="AS187" i="41" a="1"/>
  <c r="AS187" i="41" s="1"/>
  <c r="AM187" i="41" a="1"/>
  <c r="AM187" i="41" s="1"/>
  <c r="AF187" i="41" a="1"/>
  <c r="AF187" i="41" s="1"/>
  <c r="J187" i="41"/>
  <c r="BX187" i="41" s="1" a="1"/>
  <c r="BX187" i="41" s="1"/>
  <c r="BD186" i="41" a="1"/>
  <c r="BD186" i="41" s="1"/>
  <c r="AE186" i="41" a="1"/>
  <c r="AE186" i="41" s="1"/>
  <c r="AP185" i="41" a="1"/>
  <c r="AP185" i="41" s="1"/>
  <c r="AJ185" i="41" a="1"/>
  <c r="AJ185" i="41" s="1"/>
  <c r="AC185" i="41" a="1"/>
  <c r="AC185" i="41" s="1"/>
  <c r="AX184" i="41" a="1"/>
  <c r="AX184" i="41" s="1"/>
  <c r="AH184" i="41" a="1"/>
  <c r="AH184" i="41" s="1"/>
  <c r="BC183" i="41" a="1"/>
  <c r="BC183" i="41" s="1"/>
  <c r="AM183" i="41" a="1"/>
  <c r="AM183" i="41" s="1"/>
  <c r="AV193" i="41" a="1"/>
  <c r="AV193" i="41" s="1"/>
  <c r="AF193" i="41" a="1"/>
  <c r="AF193" i="41" s="1"/>
  <c r="AZ192" i="41" a="1"/>
  <c r="AZ192" i="41" s="1"/>
  <c r="BP192" i="41" s="1"/>
  <c r="AS192" i="41" a="1"/>
  <c r="AS192" i="41" s="1"/>
  <c r="BI192" i="41" s="1"/>
  <c r="BE191" i="41" a="1"/>
  <c r="BE191" i="41" s="1"/>
  <c r="AX191" i="41" a="1"/>
  <c r="AX191" i="41" s="1"/>
  <c r="AE191" i="41" a="1"/>
  <c r="AE191" i="41" s="1"/>
  <c r="AK190" i="41" a="1"/>
  <c r="AK190" i="41" s="1"/>
  <c r="AD190" i="41" a="1"/>
  <c r="AD190" i="41" s="1"/>
  <c r="AV189" i="41" a="1"/>
  <c r="AV189" i="41" s="1"/>
  <c r="AP189" i="41" a="1"/>
  <c r="AP189" i="41" s="1"/>
  <c r="AI189" i="41" a="1"/>
  <c r="AI189" i="41" s="1"/>
  <c r="BG188" i="41" a="1"/>
  <c r="BG188" i="41" s="1"/>
  <c r="AH188" i="41" a="1"/>
  <c r="AH188" i="41" s="1"/>
  <c r="BE187" i="41" a="1"/>
  <c r="BE187" i="41" s="1"/>
  <c r="BU187" i="41" s="1"/>
  <c r="AY187" i="41" a="1"/>
  <c r="AY187" i="41" s="1"/>
  <c r="BO187" i="41" s="1"/>
  <c r="AR187" i="41" a="1"/>
  <c r="AR187" i="41" s="1"/>
  <c r="AQ186" i="41" a="1"/>
  <c r="AQ186" i="41" s="1"/>
  <c r="AJ186" i="41" a="1"/>
  <c r="AJ186" i="41" s="1"/>
  <c r="BB185" i="41" a="1"/>
  <c r="BB185" i="41" s="1"/>
  <c r="BR185" i="41" s="1"/>
  <c r="AV185" i="41" a="1"/>
  <c r="AV185" i="41" s="1"/>
  <c r="AO185" i="41" a="1"/>
  <c r="AO185" i="41" s="1"/>
  <c r="AW184" i="41" a="1"/>
  <c r="AW184" i="41" s="1"/>
  <c r="AR184" i="41" a="1"/>
  <c r="AR184" i="41" s="1"/>
  <c r="AG184" i="41" a="1"/>
  <c r="AG184" i="41" s="1"/>
  <c r="AB184" i="41" a="1"/>
  <c r="AB184" i="41" s="1"/>
  <c r="AW183" i="41" a="1"/>
  <c r="AW183" i="41" s="1"/>
  <c r="AR183" i="41" a="1"/>
  <c r="AR183" i="41" s="1"/>
  <c r="AG183" i="41" a="1"/>
  <c r="AG183" i="41" s="1"/>
  <c r="AB183" i="41" a="1"/>
  <c r="AB183" i="41" s="1"/>
  <c r="BG182" i="41" a="1"/>
  <c r="BG182" i="41" s="1"/>
  <c r="AQ182" i="41" a="1"/>
  <c r="AQ182" i="41" s="1"/>
  <c r="AV181" i="41" a="1"/>
  <c r="AV181" i="41" s="1"/>
  <c r="AF181" i="41" a="1"/>
  <c r="AF181" i="41" s="1"/>
  <c r="AV180" i="41" a="1"/>
  <c r="AV180" i="41" s="1"/>
  <c r="AF180" i="41" a="1"/>
  <c r="AF180" i="41" s="1"/>
  <c r="BF179" i="41" a="1"/>
  <c r="BF179" i="41" s="1"/>
  <c r="AU179" i="41" a="1"/>
  <c r="AU179" i="41" s="1"/>
  <c r="AP179" i="41" a="1"/>
  <c r="AP179" i="41" s="1"/>
  <c r="AE179" i="41" a="1"/>
  <c r="AE179" i="41" s="1"/>
  <c r="BE178" i="41" a="1"/>
  <c r="BE178" i="41" s="1"/>
  <c r="AO178" i="41" a="1"/>
  <c r="AO178" i="41" s="1"/>
  <c r="J178" i="41"/>
  <c r="BX178" i="41" s="1" a="1"/>
  <c r="BX178" i="41" s="1"/>
  <c r="BD177" i="41" a="1"/>
  <c r="BD177" i="41" s="1"/>
  <c r="AY177" i="41" a="1"/>
  <c r="AY177" i="41" s="1"/>
  <c r="AN177" i="41" a="1"/>
  <c r="AN177" i="41" s="1"/>
  <c r="AI177" i="41" a="1"/>
  <c r="AI177" i="41" s="1"/>
  <c r="BD176" i="41" a="1"/>
  <c r="BD176" i="41" s="1"/>
  <c r="AS176" i="41" a="1"/>
  <c r="AS176" i="41" s="1"/>
  <c r="AN176" i="41" a="1"/>
  <c r="AN176" i="41" s="1"/>
  <c r="AC176" i="41" a="1"/>
  <c r="AC176" i="41" s="1"/>
  <c r="BD175" i="41" a="1"/>
  <c r="BD175" i="41" s="1"/>
  <c r="AS175" i="41" a="1"/>
  <c r="AS175" i="41" s="1"/>
  <c r="AN175" i="41" a="1"/>
  <c r="AN175" i="41" s="1"/>
  <c r="AC175" i="41" a="1"/>
  <c r="AC175" i="41" s="1"/>
  <c r="BC174" i="41" a="1"/>
  <c r="BC174" i="41" s="1"/>
  <c r="AM174" i="41" a="1"/>
  <c r="AM174" i="41" s="1"/>
  <c r="AR173" i="41" a="1"/>
  <c r="AR173" i="41" s="1"/>
  <c r="AB173" i="41" a="1"/>
  <c r="AB173" i="41" s="1"/>
  <c r="AR172" i="41" a="1"/>
  <c r="AR172" i="41" s="1"/>
  <c r="AB172" i="41" a="1"/>
  <c r="AB172" i="41" s="1"/>
  <c r="BG171" i="41" a="1"/>
  <c r="BG171" i="41" s="1"/>
  <c r="BB171" i="41" a="1"/>
  <c r="BB171" i="41" s="1"/>
  <c r="AQ171" i="41" a="1"/>
  <c r="AQ171" i="41" s="1"/>
  <c r="AL171" i="41" a="1"/>
  <c r="AL171" i="41" s="1"/>
  <c r="BA170" i="41" a="1"/>
  <c r="BA170" i="41" s="1"/>
  <c r="AK170" i="41" a="1"/>
  <c r="AK170" i="41" s="1"/>
  <c r="AZ169" i="41" a="1"/>
  <c r="AZ169" i="41" s="1"/>
  <c r="AU169" i="41" a="1"/>
  <c r="AU169" i="41" s="1"/>
  <c r="AJ169" i="41" a="1"/>
  <c r="AJ169" i="41" s="1"/>
  <c r="AE169" i="41" a="1"/>
  <c r="AE169" i="41" s="1"/>
  <c r="BE168" i="41" a="1"/>
  <c r="BE168" i="41" s="1"/>
  <c r="AZ168" i="41" a="1"/>
  <c r="AZ168" i="41" s="1"/>
  <c r="AO168" i="41" a="1"/>
  <c r="AO168" i="41" s="1"/>
  <c r="AJ168" i="41" a="1"/>
  <c r="AJ168" i="41" s="1"/>
  <c r="BE167" i="41" a="1"/>
  <c r="BE167" i="41" s="1"/>
  <c r="AZ167" i="41" a="1"/>
  <c r="AZ167" i="41" s="1"/>
  <c r="AO167" i="41" a="1"/>
  <c r="AO167" i="41" s="1"/>
  <c r="AJ167" i="41" a="1"/>
  <c r="AJ167" i="41" s="1"/>
  <c r="AS193" i="41" a="1"/>
  <c r="AS193" i="41" s="1"/>
  <c r="AC193" i="41" a="1"/>
  <c r="AC193" i="41" s="1"/>
  <c r="BE192" i="41" a="1"/>
  <c r="BE192" i="41" s="1"/>
  <c r="BU192" i="41" s="1"/>
  <c r="AF192" i="41" a="1"/>
  <c r="AF192" i="41" s="1"/>
  <c r="AQ191" i="41" a="1"/>
  <c r="AQ191" i="41" s="1"/>
  <c r="AK191" i="41" a="1"/>
  <c r="AK191" i="41" s="1"/>
  <c r="AD191" i="41" a="1"/>
  <c r="AD191" i="41" s="1"/>
  <c r="AW190" i="41" a="1"/>
  <c r="AW190" i="41" s="1"/>
  <c r="AP190" i="41" a="1"/>
  <c r="AP190" i="41" s="1"/>
  <c r="BB189" i="41" a="1"/>
  <c r="BB189" i="41" s="1"/>
  <c r="AU189" i="41" a="1"/>
  <c r="AU189" i="41" s="1"/>
  <c r="AB189" i="41" a="1"/>
  <c r="AB189" i="41" s="1"/>
  <c r="AT188" i="41" a="1"/>
  <c r="AT188" i="41" s="1"/>
  <c r="AM188" i="41" a="1"/>
  <c r="AM188" i="41" s="1"/>
  <c r="BD187" i="41" a="1"/>
  <c r="BD187" i="41" s="1"/>
  <c r="AK187" i="41" a="1"/>
  <c r="AK187" i="41" s="1"/>
  <c r="AE187" i="41" a="1"/>
  <c r="AE187" i="41" s="1"/>
  <c r="BC186" i="41" a="1"/>
  <c r="BC186" i="41" s="1"/>
  <c r="AV186" i="41" a="1"/>
  <c r="AV186" i="41" s="1"/>
  <c r="BA185" i="41" a="1"/>
  <c r="BA185" i="41" s="1"/>
  <c r="BQ185" i="41" s="1"/>
  <c r="AH185" i="41" a="1"/>
  <c r="AH185" i="41" s="1"/>
  <c r="AB185" i="41" a="1"/>
  <c r="AB185" i="41" s="1"/>
  <c r="BB184" i="41" a="1"/>
  <c r="BB184" i="41" s="1"/>
  <c r="AL184" i="41" a="1"/>
  <c r="AL184" i="41" s="1"/>
  <c r="BG183" i="41" a="1"/>
  <c r="BG183" i="41" s="1"/>
  <c r="AQ183" i="41" a="1"/>
  <c r="AQ183" i="41" s="1"/>
  <c r="BF182" i="41" a="1"/>
  <c r="BF182" i="41" s="1"/>
  <c r="BA182" i="41" a="1"/>
  <c r="BA182" i="41" s="1"/>
  <c r="AP182" i="41" a="1"/>
  <c r="AP182" i="41" s="1"/>
  <c r="AK182" i="41" a="1"/>
  <c r="AK182" i="41" s="1"/>
  <c r="BF181" i="41" a="1"/>
  <c r="BF181" i="41" s="1"/>
  <c r="BA181" i="41" a="1"/>
  <c r="BA181" i="41" s="1"/>
  <c r="AP181" i="41" a="1"/>
  <c r="AP181" i="41" s="1"/>
  <c r="AK181" i="41" a="1"/>
  <c r="AK181" i="41" s="1"/>
  <c r="BF180" i="41" a="1"/>
  <c r="BF180" i="41" s="1"/>
  <c r="AU180" i="41" a="1"/>
  <c r="AU180" i="41" s="1"/>
  <c r="AP180" i="41" a="1"/>
  <c r="AP180" i="41" s="1"/>
  <c r="AE180" i="41" a="1"/>
  <c r="AE180" i="41" s="1"/>
  <c r="BE179" i="41" a="1"/>
  <c r="BE179" i="41" s="1"/>
  <c r="AO179" i="41" a="1"/>
  <c r="AO179" i="41" s="1"/>
  <c r="BD178" i="41" a="1"/>
  <c r="BD178" i="41" s="1"/>
  <c r="AY178" i="41" a="1"/>
  <c r="AY178" i="41" s="1"/>
  <c r="AN178" i="41" a="1"/>
  <c r="AN178" i="41" s="1"/>
  <c r="AI178" i="41" a="1"/>
  <c r="AI178" i="41" s="1"/>
  <c r="AX177" i="41" a="1"/>
  <c r="AX177" i="41" s="1"/>
  <c r="AH177" i="41" a="1"/>
  <c r="AH177" i="41" s="1"/>
  <c r="AX176" i="41" a="1"/>
  <c r="AX176" i="41" s="1"/>
  <c r="AH176" i="41" a="1"/>
  <c r="AH176" i="41" s="1"/>
  <c r="BC175" i="41" a="1"/>
  <c r="BC175" i="41" s="1"/>
  <c r="AM175" i="41" a="1"/>
  <c r="AM175" i="41" s="1"/>
  <c r="BB174" i="41" a="1"/>
  <c r="BB174" i="41" s="1"/>
  <c r="AW174" i="41" a="1"/>
  <c r="AW174" i="41" s="1"/>
  <c r="AL174" i="41" a="1"/>
  <c r="AL174" i="41" s="1"/>
  <c r="AG174" i="41" a="1"/>
  <c r="AG174" i="41" s="1"/>
  <c r="BB173" i="41" a="1"/>
  <c r="BB173" i="41" s="1"/>
  <c r="AW173" i="41" a="1"/>
  <c r="AW173" i="41" s="1"/>
  <c r="AL173" i="41" a="1"/>
  <c r="AL173" i="41" s="1"/>
  <c r="AG173" i="41" a="1"/>
  <c r="AG173" i="41" s="1"/>
  <c r="BG172" i="41" a="1"/>
  <c r="BG172" i="41" s="1"/>
  <c r="BB172" i="41" a="1"/>
  <c r="BB172" i="41" s="1"/>
  <c r="AQ172" i="41" a="1"/>
  <c r="AQ172" i="41" s="1"/>
  <c r="AL172" i="41" a="1"/>
  <c r="AL172" i="41" s="1"/>
  <c r="BA171" i="41" a="1"/>
  <c r="BA171" i="41" s="1"/>
  <c r="AK171" i="41" a="1"/>
  <c r="AK171" i="41" s="1"/>
  <c r="AZ170" i="41" a="1"/>
  <c r="AZ170" i="41" s="1"/>
  <c r="AU170" i="41" a="1"/>
  <c r="AU170" i="41" s="1"/>
  <c r="AJ170" i="41" a="1"/>
  <c r="AJ170" i="41" s="1"/>
  <c r="AE170" i="41" a="1"/>
  <c r="AE170" i="41" s="1"/>
  <c r="AT169" i="41" a="1"/>
  <c r="AT169" i="41" s="1"/>
  <c r="AD169" i="41" a="1"/>
  <c r="AD169" i="41" s="1"/>
  <c r="J169" i="41"/>
  <c r="AT168" i="41" a="1"/>
  <c r="AT168" i="41" s="1"/>
  <c r="AD168" i="41" a="1"/>
  <c r="AD168" i="41" s="1"/>
  <c r="AY167" i="41" a="1"/>
  <c r="AY167" i="41" s="1"/>
  <c r="AI167" i="41" a="1"/>
  <c r="AI167" i="41" s="1"/>
  <c r="AX166" i="41" a="1"/>
  <c r="AX166" i="41" s="1"/>
  <c r="AS166" i="41" a="1"/>
  <c r="AS166" i="41" s="1"/>
  <c r="AH166" i="41" a="1"/>
  <c r="AH166" i="41" s="1"/>
  <c r="AC166" i="41" a="1"/>
  <c r="AC166" i="41" s="1"/>
  <c r="J194" i="41"/>
  <c r="BX194" i="41" s="1" a="1"/>
  <c r="BX194" i="41" s="1"/>
  <c r="AR193" i="41" a="1"/>
  <c r="AR193" i="41" s="1"/>
  <c r="AB193" i="41" a="1"/>
  <c r="AB193" i="41" s="1"/>
  <c r="AR192" i="41" a="1"/>
  <c r="AR192" i="41" s="1"/>
  <c r="AK192" i="41" a="1"/>
  <c r="AK192" i="41" s="1"/>
  <c r="BC191" i="41" a="1"/>
  <c r="BC191" i="41" s="1"/>
  <c r="AW191" i="41" a="1"/>
  <c r="AW191" i="41" s="1"/>
  <c r="AP191" i="41" a="1"/>
  <c r="AP191" i="41" s="1"/>
  <c r="BB190" i="41" a="1"/>
  <c r="BB190" i="41" s="1"/>
  <c r="AC190" i="41" a="1"/>
  <c r="AC190" i="41" s="1"/>
  <c r="BG189" i="41" a="1"/>
  <c r="BG189" i="41" s="1"/>
  <c r="AN189" i="41" a="1"/>
  <c r="AN189" i="41" s="1"/>
  <c r="AH189" i="41" a="1"/>
  <c r="AH189" i="41" s="1"/>
  <c r="BF188" i="41" a="1"/>
  <c r="BF188" i="41" s="1"/>
  <c r="AY188" i="41" a="1"/>
  <c r="AY188" i="41" s="1"/>
  <c r="AW187" i="41" a="1"/>
  <c r="AW187" i="41" s="1"/>
  <c r="BM187" i="41" s="1"/>
  <c r="AQ187" i="41" a="1"/>
  <c r="AQ187" i="41" s="1"/>
  <c r="AJ187" i="41" a="1"/>
  <c r="AJ187" i="41" s="1"/>
  <c r="AI186" i="41" a="1"/>
  <c r="AI186" i="41" s="1"/>
  <c r="AB186" i="41" a="1"/>
  <c r="AB186" i="41" s="1"/>
  <c r="AT185" i="41" a="1"/>
  <c r="AT185" i="41" s="1"/>
  <c r="BJ185" i="41" s="1"/>
  <c r="AN185" i="41" a="1"/>
  <c r="AN185" i="41" s="1"/>
  <c r="AG185" i="41" a="1"/>
  <c r="AG185" i="41" s="1"/>
  <c r="BA184" i="41" a="1"/>
  <c r="BA184" i="41" s="1"/>
  <c r="AV184" i="41" a="1"/>
  <c r="AV184" i="41" s="1"/>
  <c r="AK184" i="41" a="1"/>
  <c r="AK184" i="41" s="1"/>
  <c r="AF184" i="41" a="1"/>
  <c r="AF184" i="41" s="1"/>
  <c r="BA183" i="41" a="1"/>
  <c r="BA183" i="41" s="1"/>
  <c r="AV183" i="41" a="1"/>
  <c r="AV183" i="41" s="1"/>
  <c r="AK183" i="41" a="1"/>
  <c r="AK183" i="41" s="1"/>
  <c r="AF183" i="41" a="1"/>
  <c r="AF183" i="41" s="1"/>
  <c r="AU182" i="41" a="1"/>
  <c r="AU182" i="41" s="1"/>
  <c r="AE182" i="41" a="1"/>
  <c r="AE182" i="41" s="1"/>
  <c r="AZ181" i="41" a="1"/>
  <c r="AZ181" i="41" s="1"/>
  <c r="AJ181" i="41" a="1"/>
  <c r="AJ181" i="41" s="1"/>
  <c r="AZ180" i="41" a="1"/>
  <c r="AZ180" i="41" s="1"/>
  <c r="AJ180" i="41" a="1"/>
  <c r="AJ180" i="41" s="1"/>
  <c r="AY179" i="41" a="1"/>
  <c r="AY179" i="41" s="1"/>
  <c r="AT179" i="41" a="1"/>
  <c r="AT179" i="41" s="1"/>
  <c r="AI179" i="41" a="1"/>
  <c r="AI179" i="41" s="1"/>
  <c r="AD179" i="41" a="1"/>
  <c r="AD179" i="41" s="1"/>
  <c r="AS178" i="41" a="1"/>
  <c r="AS178" i="41" s="1"/>
  <c r="AC178" i="41" a="1"/>
  <c r="AC178" i="41" s="1"/>
  <c r="BC177" i="41" a="1"/>
  <c r="BC177" i="41" s="1"/>
  <c r="AR177" i="41" a="1"/>
  <c r="AR177" i="41" s="1"/>
  <c r="AM177" i="41" a="1"/>
  <c r="AM177" i="41" s="1"/>
  <c r="AB177" i="41" a="1"/>
  <c r="AB177" i="41" s="1"/>
  <c r="AW176" i="41" a="1"/>
  <c r="AW176" i="41" s="1"/>
  <c r="AR176" i="41" a="1"/>
  <c r="AR176" i="41" s="1"/>
  <c r="AG176" i="41" a="1"/>
  <c r="AG176" i="41" s="1"/>
  <c r="AB176" i="41" a="1"/>
  <c r="AB176" i="41" s="1"/>
  <c r="AW175" i="41" a="1"/>
  <c r="AW175" i="41" s="1"/>
  <c r="AR175" i="41" a="1"/>
  <c r="AR175" i="41" s="1"/>
  <c r="AG175" i="41" a="1"/>
  <c r="AG175" i="41" s="1"/>
  <c r="AB175" i="41" a="1"/>
  <c r="AB175" i="41" s="1"/>
  <c r="BG174" i="41" a="1"/>
  <c r="BG174" i="41" s="1"/>
  <c r="AQ174" i="41" a="1"/>
  <c r="AQ174" i="41" s="1"/>
  <c r="AV173" i="41" a="1"/>
  <c r="AV173" i="41" s="1"/>
  <c r="AF173" i="41" a="1"/>
  <c r="AF173" i="41" s="1"/>
  <c r="AV172" i="41" a="1"/>
  <c r="AV172" i="41" s="1"/>
  <c r="AF172" i="41" a="1"/>
  <c r="AF172" i="41" s="1"/>
  <c r="BF171" i="41" a="1"/>
  <c r="BF171" i="41" s="1"/>
  <c r="AU171" i="41" a="1"/>
  <c r="AU171" i="41" s="1"/>
  <c r="AP171" i="41" a="1"/>
  <c r="AP171" i="41" s="1"/>
  <c r="AE171" i="41" a="1"/>
  <c r="AE171" i="41" s="1"/>
  <c r="BE170" i="41" a="1"/>
  <c r="BE170" i="41" s="1"/>
  <c r="AO170" i="41" a="1"/>
  <c r="AO170" i="41" s="1"/>
  <c r="BD169" i="41" a="1"/>
  <c r="BD169" i="41" s="1"/>
  <c r="AY169" i="41" a="1"/>
  <c r="AY169" i="41" s="1"/>
  <c r="AN169" i="41" a="1"/>
  <c r="AN169" i="41" s="1"/>
  <c r="AI169" i="41" a="1"/>
  <c r="AI169" i="41" s="1"/>
  <c r="BD168" i="41" a="1"/>
  <c r="BD168" i="41" s="1"/>
  <c r="AS168" i="41" a="1"/>
  <c r="AS168" i="41" s="1"/>
  <c r="AN168" i="41" a="1"/>
  <c r="AN168" i="41" s="1"/>
  <c r="AC168" i="41" a="1"/>
  <c r="AC168" i="41" s="1"/>
  <c r="BD167" i="41" a="1"/>
  <c r="BD167" i="41" s="1"/>
  <c r="AS167" i="41" a="1"/>
  <c r="AS167" i="41" s="1"/>
  <c r="AN167" i="41" a="1"/>
  <c r="AN167" i="41" s="1"/>
  <c r="AC167" i="41" a="1"/>
  <c r="AC167" i="41" s="1"/>
  <c r="BC166" i="41" a="1"/>
  <c r="BC166" i="41" s="1"/>
  <c r="AM166" i="41" a="1"/>
  <c r="AM166" i="41" s="1"/>
  <c r="BG165" i="41" a="1"/>
  <c r="BG165" i="41" s="1"/>
  <c r="BW165" i="41" s="1"/>
  <c r="AX165" i="41" a="1"/>
  <c r="AX165" i="41" s="1"/>
  <c r="AO165" i="41" a="1"/>
  <c r="AO165" i="41" s="1"/>
  <c r="AJ165" i="41" a="1"/>
  <c r="AJ165" i="41" s="1"/>
  <c r="BG164" i="41" a="1"/>
  <c r="BG164" i="41" s="1"/>
  <c r="BW164" i="41" s="1"/>
  <c r="AX164" i="41" a="1"/>
  <c r="AX164" i="41" s="1"/>
  <c r="BN164" i="41" s="1"/>
  <c r="AJ164" i="41" a="1"/>
  <c r="AJ164" i="41" s="1"/>
  <c r="BE162" i="41" a="1"/>
  <c r="BE162" i="41" s="1"/>
  <c r="BA162" i="41" a="1"/>
  <c r="BA162" i="41" s="1"/>
  <c r="AW162" i="41" a="1"/>
  <c r="AW162" i="41" s="1"/>
  <c r="AS162" i="41" a="1"/>
  <c r="AS162" i="41" s="1"/>
  <c r="AO162" i="41" a="1"/>
  <c r="AO162" i="41" s="1"/>
  <c r="AK162" i="41" a="1"/>
  <c r="AK162" i="41" s="1"/>
  <c r="AG162" i="41" a="1"/>
  <c r="AG162" i="41" s="1"/>
  <c r="AC162" i="41" a="1"/>
  <c r="AC162" i="41" s="1"/>
  <c r="BF160" i="41" a="1"/>
  <c r="BF160" i="41" s="1"/>
  <c r="BB160" i="41" a="1"/>
  <c r="BB160" i="41" s="1"/>
  <c r="AX160" i="41" a="1"/>
  <c r="AX160" i="41" s="1"/>
  <c r="AT160" i="41" a="1"/>
  <c r="AT160" i="41" s="1"/>
  <c r="AP160" i="41" a="1"/>
  <c r="AP160" i="41" s="1"/>
  <c r="AL160" i="41" a="1"/>
  <c r="AL160" i="41" s="1"/>
  <c r="AH160" i="41" a="1"/>
  <c r="AH160" i="41" s="1"/>
  <c r="AD160" i="41" a="1"/>
  <c r="AD160" i="41" s="1"/>
  <c r="BB182" i="41" a="1"/>
  <c r="BB182" i="41" s="1"/>
  <c r="AG182" i="41" a="1"/>
  <c r="AG182" i="41" s="1"/>
  <c r="AT181" i="41" a="1"/>
  <c r="AT181" i="41" s="1"/>
  <c r="AI180" i="41" a="1"/>
  <c r="AI180" i="41" s="1"/>
  <c r="AB178" i="41" a="1"/>
  <c r="AB178" i="41" s="1"/>
  <c r="AO174" i="41" a="1"/>
  <c r="AO174" i="41" s="1"/>
  <c r="AO173" i="41" a="1"/>
  <c r="AO173" i="41" s="1"/>
  <c r="AD173" i="41" a="1"/>
  <c r="AD173" i="41" s="1"/>
  <c r="J173" i="41"/>
  <c r="AJ172" i="41" a="1"/>
  <c r="AJ172" i="41" s="1"/>
  <c r="AO171" i="41" a="1"/>
  <c r="AO171" i="41" s="1"/>
  <c r="J171" i="41"/>
  <c r="BX171" i="41" s="1" a="1"/>
  <c r="BX171" i="41" s="1"/>
  <c r="BD170" i="41" a="1"/>
  <c r="BD170" i="41" s="1"/>
  <c r="AI170" i="41" a="1"/>
  <c r="AI170" i="41" s="1"/>
  <c r="AX169" i="41" a="1"/>
  <c r="AX169" i="41" s="1"/>
  <c r="AX168" i="41" a="1"/>
  <c r="AX168" i="41" s="1"/>
  <c r="AU167" i="41" a="1"/>
  <c r="AU167" i="41" s="1"/>
  <c r="AK166" i="41" a="1"/>
  <c r="AK166" i="41" s="1"/>
  <c r="J166" i="41"/>
  <c r="BX166" i="41" s="1" a="1"/>
  <c r="BX166" i="41" s="1"/>
  <c r="BC165" i="41" a="1"/>
  <c r="BC165" i="41" s="1"/>
  <c r="AW165" i="41" a="1"/>
  <c r="AW165" i="41" s="1"/>
  <c r="AK165" i="41" a="1"/>
  <c r="AK165" i="41" s="1"/>
  <c r="BD164" i="41" a="1"/>
  <c r="BD164" i="41" s="1"/>
  <c r="AR164" i="41" a="1"/>
  <c r="AR164" i="41" s="1"/>
  <c r="AL164" i="41" a="1"/>
  <c r="AL164" i="41" s="1"/>
  <c r="AF164" i="41" a="1"/>
  <c r="AF164" i="41" s="1"/>
  <c r="J164" i="41"/>
  <c r="BX164" i="41" s="1" a="1"/>
  <c r="BX164" i="41" s="1"/>
  <c r="BB163" i="41" a="1"/>
  <c r="BB163" i="41" s="1"/>
  <c r="AW163" i="41" a="1"/>
  <c r="AW163" i="41" s="1"/>
  <c r="AL163" i="41" a="1"/>
  <c r="AL163" i="41" s="1"/>
  <c r="AG163" i="41" a="1"/>
  <c r="AG163" i="41" s="1"/>
  <c r="BB162" i="41" a="1"/>
  <c r="BB162" i="41" s="1"/>
  <c r="AL162" i="41" a="1"/>
  <c r="AL162" i="41" s="1"/>
  <c r="BG161" i="41" a="1"/>
  <c r="BG161" i="41" s="1"/>
  <c r="BB161" i="41" a="1"/>
  <c r="BB161" i="41" s="1"/>
  <c r="AQ161" i="41" a="1"/>
  <c r="AQ161" i="41" s="1"/>
  <c r="AL161" i="41" a="1"/>
  <c r="AL161" i="41" s="1"/>
  <c r="BA160" i="41" a="1"/>
  <c r="BA160" i="41" s="1"/>
  <c r="AK160" i="41" a="1"/>
  <c r="AK160" i="41" s="1"/>
  <c r="AZ159" i="41" a="1"/>
  <c r="AZ159" i="41" s="1"/>
  <c r="AU159" i="41" a="1"/>
  <c r="AU159" i="41" s="1"/>
  <c r="AJ159" i="41" a="1"/>
  <c r="AJ159" i="41" s="1"/>
  <c r="AE159" i="41" a="1"/>
  <c r="AE159" i="41" s="1"/>
  <c r="BF157" i="41" a="1"/>
  <c r="BF157" i="41" s="1"/>
  <c r="BB157" i="41" a="1"/>
  <c r="BB157" i="41" s="1"/>
  <c r="AX157" i="41" a="1"/>
  <c r="AX157" i="41" s="1"/>
  <c r="AT157" i="41" a="1"/>
  <c r="AT157" i="41" s="1"/>
  <c r="AP157" i="41" a="1"/>
  <c r="AP157" i="41" s="1"/>
  <c r="AL157" i="41" a="1"/>
  <c r="AL157" i="41" s="1"/>
  <c r="AH157" i="41" a="1"/>
  <c r="AH157" i="41" s="1"/>
  <c r="AD157" i="41" a="1"/>
  <c r="AD157" i="41" s="1"/>
  <c r="BG155" i="41" a="1"/>
  <c r="BG155" i="41" s="1"/>
  <c r="BC155" i="41" a="1"/>
  <c r="BC155" i="41" s="1"/>
  <c r="AY155" i="41" a="1"/>
  <c r="AY155" i="41" s="1"/>
  <c r="AU155" i="41" a="1"/>
  <c r="AU155" i="41" s="1"/>
  <c r="AQ155" i="41" a="1"/>
  <c r="AQ155" i="41" s="1"/>
  <c r="AM155" i="41" a="1"/>
  <c r="AM155" i="41" s="1"/>
  <c r="AI155" i="41" a="1"/>
  <c r="AI155" i="41" s="1"/>
  <c r="AE155" i="41" a="1"/>
  <c r="AE155" i="41" s="1"/>
  <c r="AD182" i="41" a="1"/>
  <c r="AD182" i="41" s="1"/>
  <c r="BB180" i="41" a="1"/>
  <c r="BB180" i="41" s="1"/>
  <c r="AU178" i="41" a="1"/>
  <c r="AU178" i="41" s="1"/>
  <c r="AT177" i="41" a="1"/>
  <c r="AT177" i="41" s="1"/>
  <c r="BA174" i="41" a="1"/>
  <c r="BA174" i="41" s="1"/>
  <c r="AX173" i="41" a="1"/>
  <c r="AX173" i="41" s="1"/>
  <c r="AC173" i="41" a="1"/>
  <c r="AC173" i="41" s="1"/>
  <c r="AT172" i="41" a="1"/>
  <c r="AT172" i="41" s="1"/>
  <c r="AI172" i="41" a="1"/>
  <c r="AI172" i="41" s="1"/>
  <c r="AY171" i="41" a="1"/>
  <c r="AY171" i="41" s="1"/>
  <c r="AD171" i="41" a="1"/>
  <c r="AD171" i="41" s="1"/>
  <c r="AS170" i="41" a="1"/>
  <c r="AS170" i="41" s="1"/>
  <c r="AM169" i="41" a="1"/>
  <c r="AM169" i="41" s="1"/>
  <c r="AB169" i="41" a="1"/>
  <c r="AB169" i="41" s="1"/>
  <c r="AW168" i="41" a="1"/>
  <c r="AW168" i="41" s="1"/>
  <c r="AB168" i="41" a="1"/>
  <c r="AB168" i="41" s="1"/>
  <c r="BC167" i="41" a="1"/>
  <c r="BC167" i="41" s="1"/>
  <c r="BA166" i="41" a="1"/>
  <c r="BA166" i="41" s="1"/>
  <c r="BB165" i="41" a="1"/>
  <c r="BB165" i="41" s="1"/>
  <c r="AV165" i="41" a="1"/>
  <c r="AV165" i="41" s="1"/>
  <c r="AP165" i="41" a="1"/>
  <c r="AP165" i="41" s="1"/>
  <c r="AD165" i="41" a="1"/>
  <c r="AD165" i="41" s="1"/>
  <c r="AE164" i="41" a="1"/>
  <c r="AE164" i="41" s="1"/>
  <c r="BG163" i="41" a="1"/>
  <c r="BG163" i="41" s="1"/>
  <c r="AV163" i="41" a="1"/>
  <c r="AV163" i="41" s="1"/>
  <c r="AQ163" i="41" a="1"/>
  <c r="AQ163" i="41" s="1"/>
  <c r="AF163" i="41" a="1"/>
  <c r="AF163" i="41" s="1"/>
  <c r="AV162" i="41" a="1"/>
  <c r="AV162" i="41" s="1"/>
  <c r="AF162" i="41" a="1"/>
  <c r="AF162" i="41" s="1"/>
  <c r="BA161" i="41" a="1"/>
  <c r="BA161" i="41" s="1"/>
  <c r="AV161" i="41" a="1"/>
  <c r="AV161" i="41" s="1"/>
  <c r="AK161" i="41" a="1"/>
  <c r="AK161" i="41" s="1"/>
  <c r="AF161" i="41" a="1"/>
  <c r="AF161" i="41" s="1"/>
  <c r="AU160" i="41" a="1"/>
  <c r="AU160" i="41" s="1"/>
  <c r="AE160" i="41" a="1"/>
  <c r="AE160" i="41" s="1"/>
  <c r="BE159" i="41" a="1"/>
  <c r="BE159" i="41" s="1"/>
  <c r="AT159" i="41" a="1"/>
  <c r="AT159" i="41" s="1"/>
  <c r="AO159" i="41" a="1"/>
  <c r="AO159" i="41" s="1"/>
  <c r="AD159" i="41" a="1"/>
  <c r="AD159" i="41" s="1"/>
  <c r="BE158" i="41" a="1"/>
  <c r="BE158" i="41" s="1"/>
  <c r="BA158" i="41" a="1"/>
  <c r="BA158" i="41" s="1"/>
  <c r="AW158" i="41" a="1"/>
  <c r="AW158" i="41" s="1"/>
  <c r="AS158" i="41" a="1"/>
  <c r="AS158" i="41" s="1"/>
  <c r="AO158" i="41" a="1"/>
  <c r="AO158" i="41" s="1"/>
  <c r="AK158" i="41" a="1"/>
  <c r="AK158" i="41" s="1"/>
  <c r="AG158" i="41" a="1"/>
  <c r="AG158" i="41" s="1"/>
  <c r="AC158" i="41" a="1"/>
  <c r="AC158" i="41" s="1"/>
  <c r="BF156" i="41" a="1"/>
  <c r="BF156" i="41" s="1"/>
  <c r="BB156" i="41" a="1"/>
  <c r="BB156" i="41" s="1"/>
  <c r="AX156" i="41" a="1"/>
  <c r="AX156" i="41" s="1"/>
  <c r="AT156" i="41" a="1"/>
  <c r="AT156" i="41" s="1"/>
  <c r="AP156" i="41" a="1"/>
  <c r="AP156" i="41" s="1"/>
  <c r="AL156" i="41" a="1"/>
  <c r="AL156" i="41" s="1"/>
  <c r="AH156" i="41" a="1"/>
  <c r="AH156" i="41" s="1"/>
  <c r="AD156" i="41" a="1"/>
  <c r="AD156" i="41" s="1"/>
  <c r="BG154" i="41" a="1"/>
  <c r="BG154" i="41" s="1"/>
  <c r="BC154" i="41" a="1"/>
  <c r="BC154" i="41" s="1"/>
  <c r="AY154" i="41" a="1"/>
  <c r="AY154" i="41" s="1"/>
  <c r="AU154" i="41" a="1"/>
  <c r="AU154" i="41" s="1"/>
  <c r="AQ154" i="41" a="1"/>
  <c r="AQ154" i="41" s="1"/>
  <c r="AM154" i="41" a="1"/>
  <c r="AM154" i="41" s="1"/>
  <c r="AI154" i="41" a="1"/>
  <c r="AI154" i="41" s="1"/>
  <c r="AE154" i="41" a="1"/>
  <c r="AE154" i="41" s="1"/>
  <c r="BD152" i="41" a="1"/>
  <c r="BD152" i="41" s="1"/>
  <c r="AZ152" i="41" a="1"/>
  <c r="AZ152" i="41" s="1"/>
  <c r="AV152" i="41" a="1"/>
  <c r="AV152" i="41" s="1"/>
  <c r="AR152" i="41" a="1"/>
  <c r="AR152" i="41" s="1"/>
  <c r="AN152" i="41" a="1"/>
  <c r="AN152" i="41" s="1"/>
  <c r="AJ152" i="41" a="1"/>
  <c r="AJ152" i="41" s="1"/>
  <c r="AF152" i="41" a="1"/>
  <c r="AF152" i="41" s="1"/>
  <c r="AB152" i="41" a="1"/>
  <c r="AB152" i="41" s="1"/>
  <c r="BE150" i="41" a="1"/>
  <c r="BE150" i="41" s="1"/>
  <c r="BA150" i="41" a="1"/>
  <c r="BA150" i="41" s="1"/>
  <c r="AW150" i="41" a="1"/>
  <c r="AW150" i="41" s="1"/>
  <c r="AS150" i="41" a="1"/>
  <c r="AS150" i="41" s="1"/>
  <c r="AO150" i="41" a="1"/>
  <c r="AO150" i="41" s="1"/>
  <c r="AK150" i="41" a="1"/>
  <c r="AK150" i="41" s="1"/>
  <c r="AG150" i="41" a="1"/>
  <c r="AG150" i="41" s="1"/>
  <c r="AC150" i="41" a="1"/>
  <c r="AC150" i="41" s="1"/>
  <c r="BF148" i="41" a="1"/>
  <c r="BF148" i="41" s="1"/>
  <c r="BB148" i="41" a="1"/>
  <c r="BB148" i="41" s="1"/>
  <c r="AX148" i="41" a="1"/>
  <c r="AX148" i="41" s="1"/>
  <c r="AT148" i="41" a="1"/>
  <c r="AT148" i="41" s="1"/>
  <c r="AP148" i="41" a="1"/>
  <c r="AP148" i="41" s="1"/>
  <c r="AL148" i="41" a="1"/>
  <c r="AL148" i="41" s="1"/>
  <c r="AH148" i="41" a="1"/>
  <c r="AH148" i="41" s="1"/>
  <c r="AD148" i="41" a="1"/>
  <c r="AD148" i="41" s="1"/>
  <c r="BG146" i="41" a="1"/>
  <c r="BG146" i="41" s="1"/>
  <c r="BC146" i="41" a="1"/>
  <c r="BC146" i="41" s="1"/>
  <c r="AY146" i="41" a="1"/>
  <c r="AY146" i="41" s="1"/>
  <c r="AU146" i="41" a="1"/>
  <c r="AU146" i="41" s="1"/>
  <c r="AQ146" i="41" a="1"/>
  <c r="AQ146" i="41" s="1"/>
  <c r="AM146" i="41" a="1"/>
  <c r="AM146" i="41" s="1"/>
  <c r="AI146" i="41" a="1"/>
  <c r="AI146" i="41" s="1"/>
  <c r="AE146" i="41" a="1"/>
  <c r="AE146" i="41" s="1"/>
  <c r="BD144" i="41" a="1"/>
  <c r="BD144" i="41" s="1"/>
  <c r="AZ144" i="41" a="1"/>
  <c r="AZ144" i="41" s="1"/>
  <c r="AV144" i="41" a="1"/>
  <c r="AV144" i="41" s="1"/>
  <c r="AR144" i="41" a="1"/>
  <c r="AR144" i="41" s="1"/>
  <c r="AN144" i="41" a="1"/>
  <c r="AN144" i="41" s="1"/>
  <c r="AJ144" i="41" a="1"/>
  <c r="AJ144" i="41" s="1"/>
  <c r="AF144" i="41" a="1"/>
  <c r="AF144" i="41" s="1"/>
  <c r="AB144" i="41" a="1"/>
  <c r="AB144" i="41" s="1"/>
  <c r="BE142" i="41" a="1"/>
  <c r="BE142" i="41" s="1"/>
  <c r="BA142" i="41" a="1"/>
  <c r="BA142" i="41" s="1"/>
  <c r="AW142" i="41" a="1"/>
  <c r="AW142" i="41" s="1"/>
  <c r="AS142" i="41" a="1"/>
  <c r="AS142" i="41" s="1"/>
  <c r="AO142" i="41" a="1"/>
  <c r="AO142" i="41" s="1"/>
  <c r="AK142" i="41" a="1"/>
  <c r="AK142" i="41" s="1"/>
  <c r="CK142" i="41" s="1"/>
  <c r="AG142" i="41" a="1"/>
  <c r="AG142" i="41" s="1"/>
  <c r="AC142" i="41" a="1"/>
  <c r="AC142" i="41" s="1"/>
  <c r="BF140" i="41" a="1"/>
  <c r="BF140" i="41" s="1"/>
  <c r="BB140" i="41" a="1"/>
  <c r="BB140" i="41" s="1"/>
  <c r="AX140" i="41" a="1"/>
  <c r="AX140" i="41" s="1"/>
  <c r="AT140" i="41" a="1"/>
  <c r="AT140" i="41" s="1"/>
  <c r="AP140" i="41" a="1"/>
  <c r="AP140" i="41" s="1"/>
  <c r="AL140" i="41" a="1"/>
  <c r="AL140" i="41" s="1"/>
  <c r="AH140" i="41" a="1"/>
  <c r="AH140" i="41" s="1"/>
  <c r="AD140" i="41" a="1"/>
  <c r="AD140" i="41" s="1"/>
  <c r="BG138" i="41" a="1"/>
  <c r="BG138" i="41" s="1"/>
  <c r="BC138" i="41" a="1"/>
  <c r="BC138" i="41" s="1"/>
  <c r="AY138" i="41" a="1"/>
  <c r="AY138" i="41" s="1"/>
  <c r="AU138" i="41" a="1"/>
  <c r="AU138" i="41" s="1"/>
  <c r="AQ138" i="41" a="1"/>
  <c r="AQ138" i="41" s="1"/>
  <c r="AM138" i="41" a="1"/>
  <c r="AM138" i="41" s="1"/>
  <c r="CM138" i="41" s="1"/>
  <c r="AI138" i="41" a="1"/>
  <c r="AI138" i="41" s="1"/>
  <c r="AE138" i="41" a="1"/>
  <c r="AE138" i="41" s="1"/>
  <c r="BD136" i="41" a="1"/>
  <c r="BD136" i="41" s="1"/>
  <c r="AZ136" i="41" a="1"/>
  <c r="AZ136" i="41" s="1"/>
  <c r="AV136" i="41" a="1"/>
  <c r="AV136" i="41" s="1"/>
  <c r="AR136" i="41" a="1"/>
  <c r="AR136" i="41" s="1"/>
  <c r="AN136" i="41" a="1"/>
  <c r="AN136" i="41" s="1"/>
  <c r="AJ136" i="41" a="1"/>
  <c r="AJ136" i="41" s="1"/>
  <c r="AF136" i="41" a="1"/>
  <c r="AF136" i="41" s="1"/>
  <c r="AB136" i="41" a="1"/>
  <c r="AB136" i="41" s="1"/>
  <c r="BE134" i="41" a="1"/>
  <c r="BE134" i="41" s="1"/>
  <c r="BA134" i="41" a="1"/>
  <c r="BA134" i="41" s="1"/>
  <c r="AW134" i="41" a="1"/>
  <c r="AW134" i="41" s="1"/>
  <c r="AS134" i="41" a="1"/>
  <c r="AS134" i="41" s="1"/>
  <c r="AO134" i="41" a="1"/>
  <c r="AO134" i="41" s="1"/>
  <c r="AK134" i="41" a="1"/>
  <c r="AK134" i="41" s="1"/>
  <c r="AG134" i="41" a="1"/>
  <c r="AG134" i="41" s="1"/>
  <c r="AC134" i="41" a="1"/>
  <c r="AC134" i="41" s="1"/>
  <c r="BF132" i="41" a="1"/>
  <c r="BF132" i="41" s="1"/>
  <c r="BB132" i="41" a="1"/>
  <c r="BB132" i="41" s="1"/>
  <c r="AX132" i="41" a="1"/>
  <c r="AX132" i="41" s="1"/>
  <c r="AT132" i="41" a="1"/>
  <c r="AT132" i="41" s="1"/>
  <c r="AP132" i="41" a="1"/>
  <c r="AP132" i="41" s="1"/>
  <c r="AL132" i="41" a="1"/>
  <c r="AL132" i="41" s="1"/>
  <c r="AH132" i="41" a="1"/>
  <c r="AH132" i="41" s="1"/>
  <c r="AD132" i="41" a="1"/>
  <c r="AD132" i="41" s="1"/>
  <c r="BG130" i="41" a="1"/>
  <c r="BG130" i="41" s="1"/>
  <c r="BC130" i="41" a="1"/>
  <c r="BC130" i="41" s="1"/>
  <c r="AY130" i="41" a="1"/>
  <c r="AY130" i="41" s="1"/>
  <c r="AU130" i="41" a="1"/>
  <c r="AU130" i="41" s="1"/>
  <c r="AQ130" i="41" a="1"/>
  <c r="AQ130" i="41" s="1"/>
  <c r="AM130" i="41" a="1"/>
  <c r="AM130" i="41" s="1"/>
  <c r="DC130" i="41" s="1"/>
  <c r="DS130" i="41" s="1"/>
  <c r="AI130" i="41" a="1"/>
  <c r="AI130" i="41" s="1"/>
  <c r="AE130" i="41" a="1"/>
  <c r="AE130" i="41" s="1"/>
  <c r="AW182" i="41" a="1"/>
  <c r="AW182" i="41" s="1"/>
  <c r="AO181" i="41" a="1"/>
  <c r="AO181" i="41" s="1"/>
  <c r="J181" i="41"/>
  <c r="AY180" i="41" a="1"/>
  <c r="AY180" i="41" s="1"/>
  <c r="AD180" i="41" a="1"/>
  <c r="AD180" i="41" s="1"/>
  <c r="AK179" i="41" a="1"/>
  <c r="AK179" i="41" s="1"/>
  <c r="AR178" i="41" a="1"/>
  <c r="AR178" i="41" s="1"/>
  <c r="BH178" i="41" s="1"/>
  <c r="AK174" i="41" a="1"/>
  <c r="AK174" i="41" s="1"/>
  <c r="BF173" i="41" a="1"/>
  <c r="BF173" i="41" s="1"/>
  <c r="AK173" i="41" a="1"/>
  <c r="AK173" i="41" s="1"/>
  <c r="BC172" i="41" a="1"/>
  <c r="BC172" i="41" s="1"/>
  <c r="AH172" i="41" a="1"/>
  <c r="AH172" i="41" s="1"/>
  <c r="AC171" i="41" a="1"/>
  <c r="AC171" i="41" s="1"/>
  <c r="BC170" i="41" a="1"/>
  <c r="BC170" i="41" s="1"/>
  <c r="AR170" i="41" a="1"/>
  <c r="AR170" i="41" s="1"/>
  <c r="AL169" i="41" a="1"/>
  <c r="AL169" i="41" s="1"/>
  <c r="AL168" i="41" a="1"/>
  <c r="AL168" i="41" s="1"/>
  <c r="AR167" i="41" a="1"/>
  <c r="AR167" i="41" s="1"/>
  <c r="AG167" i="41" a="1"/>
  <c r="AG167" i="41" s="1"/>
  <c r="AQ166" i="41" a="1"/>
  <c r="AQ166" i="41" s="1"/>
  <c r="AI166" i="41" a="1"/>
  <c r="AI166" i="41" s="1"/>
  <c r="AU165" i="41" a="1"/>
  <c r="AU165" i="41" s="1"/>
  <c r="AI165" i="41" a="1"/>
  <c r="AI165" i="41" s="1"/>
  <c r="AC165" i="41" a="1"/>
  <c r="AC165" i="41" s="1"/>
  <c r="BC164" i="41" a="1"/>
  <c r="BC164" i="41" s="1"/>
  <c r="BF163" i="41" a="1"/>
  <c r="BF163" i="41" s="1"/>
  <c r="BA163" i="41" a="1"/>
  <c r="BA163" i="41" s="1"/>
  <c r="AP163" i="41" a="1"/>
  <c r="AP163" i="41" s="1"/>
  <c r="AK163" i="41" a="1"/>
  <c r="AK163" i="41" s="1"/>
  <c r="BF162" i="41" a="1"/>
  <c r="BF162" i="41" s="1"/>
  <c r="AP162" i="41" a="1"/>
  <c r="AP162" i="41" s="1"/>
  <c r="BF161" i="41" a="1"/>
  <c r="BF161" i="41" s="1"/>
  <c r="AU161" i="41" a="1"/>
  <c r="AU161" i="41" s="1"/>
  <c r="AP161" i="41" a="1"/>
  <c r="AP161" i="41" s="1"/>
  <c r="AE161" i="41" a="1"/>
  <c r="AE161" i="41" s="1"/>
  <c r="BE160" i="41" a="1"/>
  <c r="BE160" i="41" s="1"/>
  <c r="AO160" i="41" a="1"/>
  <c r="AO160" i="41" s="1"/>
  <c r="BD159" i="41" a="1"/>
  <c r="BD159" i="41" s="1"/>
  <c r="AY159" i="41" a="1"/>
  <c r="AY159" i="41" s="1"/>
  <c r="AN159" i="41" a="1"/>
  <c r="AN159" i="41" s="1"/>
  <c r="AI159" i="41" a="1"/>
  <c r="AI159" i="41" s="1"/>
  <c r="BE157" i="41" a="1"/>
  <c r="BE157" i="41" s="1"/>
  <c r="BA157" i="41" a="1"/>
  <c r="BA157" i="41" s="1"/>
  <c r="AW157" i="41" a="1"/>
  <c r="AW157" i="41" s="1"/>
  <c r="AS157" i="41" a="1"/>
  <c r="AS157" i="41" s="1"/>
  <c r="AO157" i="41" a="1"/>
  <c r="AO157" i="41" s="1"/>
  <c r="AK157" i="41" a="1"/>
  <c r="AK157" i="41" s="1"/>
  <c r="AG157" i="41" a="1"/>
  <c r="AG157" i="41" s="1"/>
  <c r="AC157" i="41" a="1"/>
  <c r="AC157" i="41" s="1"/>
  <c r="BF155" i="41" a="1"/>
  <c r="BF155" i="41" s="1"/>
  <c r="BB155" i="41" a="1"/>
  <c r="BB155" i="41" s="1"/>
  <c r="AX155" i="41" a="1"/>
  <c r="AX155" i="41" s="1"/>
  <c r="AT155" i="41" a="1"/>
  <c r="AT155" i="41" s="1"/>
  <c r="AP155" i="41" a="1"/>
  <c r="AP155" i="41" s="1"/>
  <c r="AL155" i="41" a="1"/>
  <c r="AL155" i="41" s="1"/>
  <c r="AH155" i="41" a="1"/>
  <c r="AH155" i="41" s="1"/>
  <c r="AD155" i="41" a="1"/>
  <c r="AD155" i="41" s="1"/>
  <c r="BG153" i="41" a="1"/>
  <c r="BG153" i="41" s="1"/>
  <c r="BC153" i="41" a="1"/>
  <c r="BC153" i="41" s="1"/>
  <c r="AY153" i="41" a="1"/>
  <c r="AY153" i="41" s="1"/>
  <c r="AU153" i="41" a="1"/>
  <c r="AU153" i="41" s="1"/>
  <c r="AQ153" i="41" a="1"/>
  <c r="AQ153" i="41" s="1"/>
  <c r="AM153" i="41" a="1"/>
  <c r="AM153" i="41" s="1"/>
  <c r="AI153" i="41" a="1"/>
  <c r="AI153" i="41" s="1"/>
  <c r="AE153" i="41" a="1"/>
  <c r="AE153" i="41" s="1"/>
  <c r="BD151" i="41" a="1"/>
  <c r="BD151" i="41" s="1"/>
  <c r="AZ151" i="41" a="1"/>
  <c r="AZ151" i="41" s="1"/>
  <c r="AV151" i="41" a="1"/>
  <c r="AV151" i="41" s="1"/>
  <c r="AR151" i="41" a="1"/>
  <c r="AR151" i="41" s="1"/>
  <c r="AN151" i="41" a="1"/>
  <c r="AN151" i="41" s="1"/>
  <c r="AJ151" i="41" a="1"/>
  <c r="AJ151" i="41" s="1"/>
  <c r="AF151" i="41" a="1"/>
  <c r="AF151" i="41" s="1"/>
  <c r="AB151" i="41" a="1"/>
  <c r="AB151" i="41" s="1"/>
  <c r="BE149" i="41" a="1"/>
  <c r="BE149" i="41" s="1"/>
  <c r="BA149" i="41" a="1"/>
  <c r="BA149" i="41" s="1"/>
  <c r="AW149" i="41" a="1"/>
  <c r="AW149" i="41" s="1"/>
  <c r="AS149" i="41" a="1"/>
  <c r="AS149" i="41" s="1"/>
  <c r="AO149" i="41" a="1"/>
  <c r="AO149" i="41" s="1"/>
  <c r="AK149" i="41" a="1"/>
  <c r="AK149" i="41" s="1"/>
  <c r="AG149" i="41" a="1"/>
  <c r="AG149" i="41" s="1"/>
  <c r="AC149" i="41" a="1"/>
  <c r="AC149" i="41" s="1"/>
  <c r="BF147" i="41" a="1"/>
  <c r="BF147" i="41" s="1"/>
  <c r="BB147" i="41" a="1"/>
  <c r="BB147" i="41" s="1"/>
  <c r="AX147" i="41" a="1"/>
  <c r="AX147" i="41" s="1"/>
  <c r="AT147" i="41" a="1"/>
  <c r="AT147" i="41" s="1"/>
  <c r="AP147" i="41" a="1"/>
  <c r="AP147" i="41" s="1"/>
  <c r="AL147" i="41" a="1"/>
  <c r="AL147" i="41" s="1"/>
  <c r="AH147" i="41" a="1"/>
  <c r="AH147" i="41" s="1"/>
  <c r="AD147" i="41" a="1"/>
  <c r="AD147" i="41" s="1"/>
  <c r="BG145" i="41" a="1"/>
  <c r="BG145" i="41" s="1"/>
  <c r="BC145" i="41" a="1"/>
  <c r="BC145" i="41" s="1"/>
  <c r="AY145" i="41" a="1"/>
  <c r="AY145" i="41" s="1"/>
  <c r="AU145" i="41" a="1"/>
  <c r="AU145" i="41" s="1"/>
  <c r="AQ145" i="41" a="1"/>
  <c r="AQ145" i="41" s="1"/>
  <c r="AM145" i="41" a="1"/>
  <c r="AM145" i="41" s="1"/>
  <c r="AI145" i="41" a="1"/>
  <c r="AI145" i="41" s="1"/>
  <c r="AE145" i="41" a="1"/>
  <c r="AE145" i="41" s="1"/>
  <c r="BD143" i="41" a="1"/>
  <c r="BD143" i="41" s="1"/>
  <c r="AZ143" i="41" a="1"/>
  <c r="AZ143" i="41" s="1"/>
  <c r="AV143" i="41" a="1"/>
  <c r="AV143" i="41" s="1"/>
  <c r="AR143" i="41" a="1"/>
  <c r="AR143" i="41" s="1"/>
  <c r="AN143" i="41" a="1"/>
  <c r="AN143" i="41" s="1"/>
  <c r="AJ143" i="41" a="1"/>
  <c r="AJ143" i="41" s="1"/>
  <c r="AF143" i="41" a="1"/>
  <c r="AF143" i="41" s="1"/>
  <c r="AB143" i="41" a="1"/>
  <c r="AB143" i="41" s="1"/>
  <c r="BE141" i="41" a="1"/>
  <c r="BE141" i="41" s="1"/>
  <c r="BA141" i="41" a="1"/>
  <c r="BA141" i="41" s="1"/>
  <c r="AW141" i="41" a="1"/>
  <c r="AW141" i="41" s="1"/>
  <c r="AS141" i="41" a="1"/>
  <c r="AS141" i="41" s="1"/>
  <c r="AO141" i="41" a="1"/>
  <c r="AO141" i="41" s="1"/>
  <c r="CO141" i="41" s="1"/>
  <c r="AK141" i="41" a="1"/>
  <c r="AK141" i="41" s="1"/>
  <c r="AG141" i="41" a="1"/>
  <c r="AG141" i="41" s="1"/>
  <c r="AC141" i="41" a="1"/>
  <c r="AC141" i="41" s="1"/>
  <c r="BF139" i="41" a="1"/>
  <c r="BF139" i="41" s="1"/>
  <c r="BB139" i="41" a="1"/>
  <c r="BB139" i="41" s="1"/>
  <c r="AX139" i="41" a="1"/>
  <c r="AX139" i="41" s="1"/>
  <c r="AT139" i="41" a="1"/>
  <c r="AT139" i="41" s="1"/>
  <c r="AP139" i="41" a="1"/>
  <c r="AP139" i="41" s="1"/>
  <c r="AL139" i="41" a="1"/>
  <c r="AL139" i="41" s="1"/>
  <c r="AH139" i="41" a="1"/>
  <c r="AH139" i="41" s="1"/>
  <c r="AD139" i="41" a="1"/>
  <c r="AD139" i="41" s="1"/>
  <c r="BG137" i="41" a="1"/>
  <c r="BG137" i="41" s="1"/>
  <c r="BC137" i="41" a="1"/>
  <c r="BC137" i="41" s="1"/>
  <c r="AY137" i="41" a="1"/>
  <c r="AY137" i="41" s="1"/>
  <c r="AU137" i="41" a="1"/>
  <c r="AU137" i="41" s="1"/>
  <c r="AQ137" i="41" a="1"/>
  <c r="AQ137" i="41" s="1"/>
  <c r="AM137" i="41" a="1"/>
  <c r="AM137" i="41" s="1"/>
  <c r="AI137" i="41" a="1"/>
  <c r="AI137" i="41" s="1"/>
  <c r="AE137" i="41" a="1"/>
  <c r="AE137" i="41" s="1"/>
  <c r="BD135" i="41" a="1"/>
  <c r="BD135" i="41" s="1"/>
  <c r="AZ135" i="41" a="1"/>
  <c r="AZ135" i="41" s="1"/>
  <c r="AV135" i="41" a="1"/>
  <c r="AV135" i="41" s="1"/>
  <c r="AR135" i="41" a="1"/>
  <c r="AR135" i="41" s="1"/>
  <c r="AN135" i="41" a="1"/>
  <c r="AN135" i="41" s="1"/>
  <c r="AJ135" i="41" a="1"/>
  <c r="AJ135" i="41" s="1"/>
  <c r="AF135" i="41" a="1"/>
  <c r="AF135" i="41" s="1"/>
  <c r="AB135" i="41" a="1"/>
  <c r="AB135" i="41" s="1"/>
  <c r="BE133" i="41" a="1"/>
  <c r="BE133" i="41" s="1"/>
  <c r="BA133" i="41" a="1"/>
  <c r="BA133" i="41" s="1"/>
  <c r="AW133" i="41" a="1"/>
  <c r="AW133" i="41" s="1"/>
  <c r="AS133" i="41" a="1"/>
  <c r="AS133" i="41" s="1"/>
  <c r="AO133" i="41" a="1"/>
  <c r="AO133" i="41" s="1"/>
  <c r="AK133" i="41" a="1"/>
  <c r="AK133" i="41" s="1"/>
  <c r="AG133" i="41" a="1"/>
  <c r="AG133" i="41" s="1"/>
  <c r="AC133" i="41" a="1"/>
  <c r="AC133" i="41" s="1"/>
  <c r="BF131" i="41" a="1"/>
  <c r="BF131" i="41" s="1"/>
  <c r="BB131" i="41" a="1"/>
  <c r="BB131" i="41" s="1"/>
  <c r="AX131" i="41" a="1"/>
  <c r="AX131" i="41" s="1"/>
  <c r="AT131" i="41" a="1"/>
  <c r="AT131" i="41" s="1"/>
  <c r="AP131" i="41" a="1"/>
  <c r="AP131" i="41" s="1"/>
  <c r="AL131" i="41" a="1"/>
  <c r="AL131" i="41" s="1"/>
  <c r="AH131" i="41" a="1"/>
  <c r="AH131" i="41" s="1"/>
  <c r="AD131" i="41" a="1"/>
  <c r="AD131" i="41" s="1"/>
  <c r="BG129" i="41" a="1"/>
  <c r="BG129" i="41" s="1"/>
  <c r="BC129" i="41" a="1"/>
  <c r="BC129" i="41" s="1"/>
  <c r="AY129" i="41" a="1"/>
  <c r="AY129" i="41" s="1"/>
  <c r="AU129" i="41" a="1"/>
  <c r="AU129" i="41" s="1"/>
  <c r="AQ129" i="41" a="1"/>
  <c r="AQ129" i="41" s="1"/>
  <c r="AM129" i="41" a="1"/>
  <c r="AM129" i="41" s="1"/>
  <c r="AI129" i="41" a="1"/>
  <c r="AI129" i="41" s="1"/>
  <c r="AE129" i="41" a="1"/>
  <c r="AE129" i="41" s="1"/>
  <c r="AT182" i="41" a="1"/>
  <c r="AT182" i="41" s="1"/>
  <c r="AL181" i="41" a="1"/>
  <c r="AL181" i="41" s="1"/>
  <c r="AT176" i="41" a="1"/>
  <c r="AT176" i="41" s="1"/>
  <c r="AY175" i="41" a="1"/>
  <c r="AY175" i="41" s="1"/>
  <c r="AX174" i="41" a="1"/>
  <c r="AX174" i="41" s="1"/>
  <c r="J174" i="41"/>
  <c r="BX174" i="41" s="1" a="1"/>
  <c r="BX174" i="41" s="1"/>
  <c r="AJ173" i="41" a="1"/>
  <c r="AJ173" i="41" s="1"/>
  <c r="AP172" i="41" a="1"/>
  <c r="AP172" i="41" s="1"/>
  <c r="AE172" i="41" a="1"/>
  <c r="AE172" i="41" s="1"/>
  <c r="AW171" i="41" a="1"/>
  <c r="AW171" i="41" s="1"/>
  <c r="AQ170" i="41" a="1"/>
  <c r="AQ170" i="41" s="1"/>
  <c r="AF170" i="41" a="1"/>
  <c r="AF170" i="41" s="1"/>
  <c r="BF169" i="41" a="1"/>
  <c r="BF169" i="41" s="1"/>
  <c r="BF168" i="41" a="1"/>
  <c r="BF168" i="41" s="1"/>
  <c r="AQ167" i="41" a="1"/>
  <c r="AQ167" i="41" s="1"/>
  <c r="BG166" i="41" a="1"/>
  <c r="BG166" i="41" s="1"/>
  <c r="AY166" i="41" a="1"/>
  <c r="AY166" i="41" s="1"/>
  <c r="AP166" i="41" a="1"/>
  <c r="AP166" i="41" s="1"/>
  <c r="AG166" i="41" a="1"/>
  <c r="AG166" i="41" s="1"/>
  <c r="BA165" i="41" a="1"/>
  <c r="BA165" i="41" s="1"/>
  <c r="AN165" i="41" a="1"/>
  <c r="AN165" i="41" s="1"/>
  <c r="AB165" i="41" a="1"/>
  <c r="AB165" i="41" s="1"/>
  <c r="BB164" i="41" a="1"/>
  <c r="BB164" i="41" s="1"/>
  <c r="AV164" i="41" a="1"/>
  <c r="AV164" i="41" s="1"/>
  <c r="BL164" i="41" s="1"/>
  <c r="AP164" i="41" a="1"/>
  <c r="AP164" i="41" s="1"/>
  <c r="AD164" i="41" a="1"/>
  <c r="AD164" i="41" s="1"/>
  <c r="AZ163" i="41" a="1"/>
  <c r="AZ163" i="41" s="1"/>
  <c r="AU163" i="41" a="1"/>
  <c r="AU163" i="41" s="1"/>
  <c r="AJ163" i="41" a="1"/>
  <c r="AJ163" i="41" s="1"/>
  <c r="AE163" i="41" a="1"/>
  <c r="AE163" i="41" s="1"/>
  <c r="AZ162" i="41" a="1"/>
  <c r="AZ162" i="41" s="1"/>
  <c r="AJ162" i="41" a="1"/>
  <c r="AJ162" i="41" s="1"/>
  <c r="BE161" i="41" a="1"/>
  <c r="BE161" i="41" s="1"/>
  <c r="AZ161" i="41" a="1"/>
  <c r="AZ161" i="41" s="1"/>
  <c r="AO161" i="41" a="1"/>
  <c r="AO161" i="41" s="1"/>
  <c r="AJ161" i="41" a="1"/>
  <c r="AJ161" i="41" s="1"/>
  <c r="AY160" i="41" a="1"/>
  <c r="AY160" i="41" s="1"/>
  <c r="AI160" i="41" a="1"/>
  <c r="AI160" i="41" s="1"/>
  <c r="AX159" i="41" a="1"/>
  <c r="AX159" i="41" s="1"/>
  <c r="AS159" i="41" a="1"/>
  <c r="AS159" i="41" s="1"/>
  <c r="AH159" i="41" a="1"/>
  <c r="AH159" i="41" s="1"/>
  <c r="AC159" i="41" a="1"/>
  <c r="AC159" i="41" s="1"/>
  <c r="J159" i="41"/>
  <c r="BX159" i="41" s="1" a="1"/>
  <c r="BX159" i="41" s="1"/>
  <c r="BD158" i="41" a="1"/>
  <c r="BD158" i="41" s="1"/>
  <c r="AZ158" i="41" a="1"/>
  <c r="AZ158" i="41" s="1"/>
  <c r="BP158" i="41" s="1"/>
  <c r="AV158" i="41" a="1"/>
  <c r="AV158" i="41" s="1"/>
  <c r="AR158" i="41" a="1"/>
  <c r="AR158" i="41" s="1"/>
  <c r="AN158" i="41" a="1"/>
  <c r="AN158" i="41" s="1"/>
  <c r="AJ158" i="41" a="1"/>
  <c r="AJ158" i="41" s="1"/>
  <c r="AF158" i="41" a="1"/>
  <c r="AF158" i="41" s="1"/>
  <c r="AB158" i="41" a="1"/>
  <c r="AB158" i="41" s="1"/>
  <c r="BE156" i="41" a="1"/>
  <c r="BE156" i="41" s="1"/>
  <c r="BA156" i="41" a="1"/>
  <c r="BA156" i="41" s="1"/>
  <c r="BQ156" i="41" s="1"/>
  <c r="AW156" i="41" a="1"/>
  <c r="AW156" i="41" s="1"/>
  <c r="AS156" i="41" a="1"/>
  <c r="AS156" i="41" s="1"/>
  <c r="AO156" i="41" a="1"/>
  <c r="AO156" i="41" s="1"/>
  <c r="AK156" i="41" a="1"/>
  <c r="AK156" i="41" s="1"/>
  <c r="AG156" i="41" a="1"/>
  <c r="AG156" i="41" s="1"/>
  <c r="AC156" i="41" a="1"/>
  <c r="AC156" i="41" s="1"/>
  <c r="BF154" i="41" a="1"/>
  <c r="BF154" i="41" s="1"/>
  <c r="BB154" i="41" a="1"/>
  <c r="BB154" i="41" s="1"/>
  <c r="BR154" i="41" s="1"/>
  <c r="AX154" i="41" a="1"/>
  <c r="AX154" i="41" s="1"/>
  <c r="AT154" i="41" a="1"/>
  <c r="AT154" i="41" s="1"/>
  <c r="AP154" i="41" a="1"/>
  <c r="AP154" i="41" s="1"/>
  <c r="AL154" i="41" a="1"/>
  <c r="AL154" i="41" s="1"/>
  <c r="AH154" i="41" a="1"/>
  <c r="AH154" i="41" s="1"/>
  <c r="AD154" i="41" a="1"/>
  <c r="AD154" i="41" s="1"/>
  <c r="BG152" i="41" a="1"/>
  <c r="BG152" i="41" s="1"/>
  <c r="BC152" i="41" a="1"/>
  <c r="BC152" i="41" s="1"/>
  <c r="AY152" i="41" a="1"/>
  <c r="AY152" i="41" s="1"/>
  <c r="AU152" i="41" a="1"/>
  <c r="AU152" i="41" s="1"/>
  <c r="AQ152" i="41" a="1"/>
  <c r="AQ152" i="41" s="1"/>
  <c r="AM152" i="41" a="1"/>
  <c r="AM152" i="41" s="1"/>
  <c r="AI152" i="41" a="1"/>
  <c r="AI152" i="41" s="1"/>
  <c r="AE152" i="41" a="1"/>
  <c r="AE152" i="41" s="1"/>
  <c r="J151" i="41"/>
  <c r="BX151" i="41" s="1" a="1"/>
  <c r="BX151" i="41" s="1"/>
  <c r="BD150" i="41" a="1"/>
  <c r="BD150" i="41" s="1"/>
  <c r="BT150" i="41" s="1"/>
  <c r="AZ150" i="41" a="1"/>
  <c r="AZ150" i="41" s="1"/>
  <c r="AV150" i="41" a="1"/>
  <c r="AV150" i="41" s="1"/>
  <c r="AR150" i="41" a="1"/>
  <c r="AR150" i="41" s="1"/>
  <c r="AN150" i="41" a="1"/>
  <c r="AN150" i="41" s="1"/>
  <c r="AJ150" i="41" a="1"/>
  <c r="AJ150" i="41" s="1"/>
  <c r="AF150" i="41" a="1"/>
  <c r="AF150" i="41" s="1"/>
  <c r="AB150" i="41" a="1"/>
  <c r="AB150" i="41" s="1"/>
  <c r="BE148" i="41" a="1"/>
  <c r="BE148" i="41" s="1"/>
  <c r="BU148" i="41" s="1"/>
  <c r="BA148" i="41" a="1"/>
  <c r="BA148" i="41" s="1"/>
  <c r="AW148" i="41" a="1"/>
  <c r="AW148" i="41" s="1"/>
  <c r="AS148" i="41" a="1"/>
  <c r="AS148" i="41" s="1"/>
  <c r="AO148" i="41" a="1"/>
  <c r="AO148" i="41" s="1"/>
  <c r="AK148" i="41" a="1"/>
  <c r="AK148" i="41" s="1"/>
  <c r="AG148" i="41" a="1"/>
  <c r="AG148" i="41" s="1"/>
  <c r="AC148" i="41" a="1"/>
  <c r="AC148" i="41" s="1"/>
  <c r="BF146" i="41" a="1"/>
  <c r="BF146" i="41" s="1"/>
  <c r="BV146" i="41" s="1"/>
  <c r="BB146" i="41" a="1"/>
  <c r="BB146" i="41" s="1"/>
  <c r="AX146" i="41" a="1"/>
  <c r="AX146" i="41" s="1"/>
  <c r="AT146" i="41" a="1"/>
  <c r="AT146" i="41" s="1"/>
  <c r="AP146" i="41" a="1"/>
  <c r="AP146" i="41" s="1"/>
  <c r="AL146" i="41" a="1"/>
  <c r="AL146" i="41" s="1"/>
  <c r="AH146" i="41" a="1"/>
  <c r="AH146" i="41" s="1"/>
  <c r="AD146" i="41" a="1"/>
  <c r="AD146" i="41" s="1"/>
  <c r="BE181" i="41" a="1"/>
  <c r="BE181" i="41" s="1"/>
  <c r="AT180" i="41" a="1"/>
  <c r="AT180" i="41" s="1"/>
  <c r="BA179" i="41" a="1"/>
  <c r="BA179" i="41" s="1"/>
  <c r="AM178" i="41" a="1"/>
  <c r="AM178" i="41" s="1"/>
  <c r="AL177" i="41" a="1"/>
  <c r="AL177" i="41" s="1"/>
  <c r="AD176" i="41" a="1"/>
  <c r="AD176" i="41" s="1"/>
  <c r="J176" i="41"/>
  <c r="AI175" i="41" a="1"/>
  <c r="AI175" i="41" s="1"/>
  <c r="AH174" i="41" a="1"/>
  <c r="AH174" i="41" s="1"/>
  <c r="BE173" i="41" a="1"/>
  <c r="BE173" i="41" s="1"/>
  <c r="AT173" i="41" a="1"/>
  <c r="AT173" i="41" s="1"/>
  <c r="BJ173" i="41" s="1"/>
  <c r="AZ172" i="41" a="1"/>
  <c r="AZ172" i="41" s="1"/>
  <c r="BE171" i="41" a="1"/>
  <c r="BE171" i="41" s="1"/>
  <c r="AY170" i="41" a="1"/>
  <c r="AY170" i="41" s="1"/>
  <c r="AN170" i="41" a="1"/>
  <c r="AN170" i="41" s="1"/>
  <c r="AH169" i="41" a="1"/>
  <c r="AH169" i="41" s="1"/>
  <c r="CX169" i="41" s="1"/>
  <c r="DN169" i="41" s="1"/>
  <c r="AH168" i="41" a="1"/>
  <c r="AH168" i="41" s="1"/>
  <c r="AE167" i="41" a="1"/>
  <c r="AE167" i="41" s="1"/>
  <c r="BF166" i="41" a="1"/>
  <c r="BF166" i="41" s="1"/>
  <c r="AW166" i="41" a="1"/>
  <c r="AW166" i="41" s="1"/>
  <c r="AO166" i="41" a="1"/>
  <c r="AO166" i="41" s="1"/>
  <c r="BF165" i="41" a="1"/>
  <c r="BF165" i="41" s="1"/>
  <c r="AT165" i="41" a="1"/>
  <c r="AT165" i="41" s="1"/>
  <c r="AU164" i="41" a="1"/>
  <c r="AU164" i="41" s="1"/>
  <c r="AI164" i="41" a="1"/>
  <c r="AI164" i="41" s="1"/>
  <c r="BE163" i="41" a="1"/>
  <c r="BE163" i="41" s="1"/>
  <c r="AT163" i="41" a="1"/>
  <c r="AT163" i="41" s="1"/>
  <c r="AO163" i="41" a="1"/>
  <c r="AO163" i="41" s="1"/>
  <c r="AD163" i="41" a="1"/>
  <c r="AD163" i="41" s="1"/>
  <c r="J163" i="41"/>
  <c r="BX163" i="41" s="1" a="1"/>
  <c r="BX163" i="41" s="1"/>
  <c r="AT162" i="41" a="1"/>
  <c r="AT162" i="41" s="1"/>
  <c r="AD162" i="41" a="1"/>
  <c r="AD162" i="41" s="1"/>
  <c r="J162" i="41"/>
  <c r="AY161" i="41" a="1"/>
  <c r="AY161" i="41" s="1"/>
  <c r="AT161" i="41" a="1"/>
  <c r="AT161" i="41" s="1"/>
  <c r="AI161" i="41" a="1"/>
  <c r="AI161" i="41" s="1"/>
  <c r="AD161" i="41" a="1"/>
  <c r="AD161" i="41" s="1"/>
  <c r="AS160" i="41" a="1"/>
  <c r="AS160" i="41" s="1"/>
  <c r="AC160" i="41" a="1"/>
  <c r="AC160" i="41" s="1"/>
  <c r="BC159" i="41" a="1"/>
  <c r="BC159" i="41" s="1"/>
  <c r="AR159" i="41" a="1"/>
  <c r="AR159" i="41" s="1"/>
  <c r="AM159" i="41" a="1"/>
  <c r="AM159" i="41" s="1"/>
  <c r="AB159" i="41" a="1"/>
  <c r="AB159" i="41" s="1"/>
  <c r="J158" i="41"/>
  <c r="BD157" i="41" a="1"/>
  <c r="BD157" i="41" s="1"/>
  <c r="AZ157" i="41" a="1"/>
  <c r="AZ157" i="41" s="1"/>
  <c r="AV157" i="41" a="1"/>
  <c r="AV157" i="41" s="1"/>
  <c r="AR157" i="41" a="1"/>
  <c r="AR157" i="41" s="1"/>
  <c r="AN157" i="41" a="1"/>
  <c r="AN157" i="41" s="1"/>
  <c r="AJ157" i="41" a="1"/>
  <c r="AJ157" i="41" s="1"/>
  <c r="AF157" i="41" a="1"/>
  <c r="AF157" i="41" s="1"/>
  <c r="AB157" i="41" a="1"/>
  <c r="AB157" i="41" s="1"/>
  <c r="AO182" i="41" a="1"/>
  <c r="AO182" i="41" s="1"/>
  <c r="BB181" i="41" a="1"/>
  <c r="BB181" i="41" s="1"/>
  <c r="BR181" i="41" s="1"/>
  <c r="AG181" i="41" a="1"/>
  <c r="AG181" i="41" s="1"/>
  <c r="AQ180" i="41" a="1"/>
  <c r="AQ180" i="41" s="1"/>
  <c r="AC179" i="41" a="1"/>
  <c r="AC179" i="41" s="1"/>
  <c r="AJ178" i="41" a="1"/>
  <c r="AJ178" i="41" s="1"/>
  <c r="AP176" i="41" a="1"/>
  <c r="AP176" i="41" s="1"/>
  <c r="AU175" i="41" a="1"/>
  <c r="AU175" i="41" s="1"/>
  <c r="AT174" i="41" a="1"/>
  <c r="AT174" i="41" s="1"/>
  <c r="AS173" i="41" a="1"/>
  <c r="AS173" i="41" s="1"/>
  <c r="AH173" i="41" a="1"/>
  <c r="AH173" i="41" s="1"/>
  <c r="AY172" i="41" a="1"/>
  <c r="AY172" i="41" s="1"/>
  <c r="AD172" i="41" a="1"/>
  <c r="AD172" i="41" s="1"/>
  <c r="AT171" i="41" a="1"/>
  <c r="AT171" i="41" s="1"/>
  <c r="AI171" i="41" a="1"/>
  <c r="AI171" i="41" s="1"/>
  <c r="AC170" i="41" a="1"/>
  <c r="AC170" i="41" s="1"/>
  <c r="BC169" i="41" a="1"/>
  <c r="BC169" i="41" s="1"/>
  <c r="AR169" i="41" a="1"/>
  <c r="AR169" i="41" s="1"/>
  <c r="BH169" i="41" s="1"/>
  <c r="AR168" i="41" a="1"/>
  <c r="AR168" i="41" s="1"/>
  <c r="AG168" i="41" a="1"/>
  <c r="AG168" i="41" s="1"/>
  <c r="AM167" i="41" a="1"/>
  <c r="AM167" i="41" s="1"/>
  <c r="DC167" i="41" s="1"/>
  <c r="DS167" i="41" s="1"/>
  <c r="BE166" i="41" a="1"/>
  <c r="BE166" i="41" s="1"/>
  <c r="AY165" i="41" a="1"/>
  <c r="AY165" i="41" s="1"/>
  <c r="AS165" i="41" a="1"/>
  <c r="AS165" i="41" s="1"/>
  <c r="AM165" i="41" a="1"/>
  <c r="AM165" i="41" s="1"/>
  <c r="AG165" i="41" a="1"/>
  <c r="AG165" i="41" s="1"/>
  <c r="AN164" i="41" a="1"/>
  <c r="AN164" i="41" s="1"/>
  <c r="AB164" i="41" a="1"/>
  <c r="AB164" i="41" s="1"/>
  <c r="BD163" i="41" a="1"/>
  <c r="BD163" i="41" s="1"/>
  <c r="AY163" i="41" a="1"/>
  <c r="AY163" i="41" s="1"/>
  <c r="AN163" i="41" a="1"/>
  <c r="AN163" i="41" s="1"/>
  <c r="AI163" i="41" a="1"/>
  <c r="AI163" i="41" s="1"/>
  <c r="BD162" i="41" a="1"/>
  <c r="BD162" i="41" s="1"/>
  <c r="AN162" i="41" a="1"/>
  <c r="AN162" i="41" s="1"/>
  <c r="BD161" i="41" a="1"/>
  <c r="BD161" i="41" s="1"/>
  <c r="AS161" i="41" a="1"/>
  <c r="AS161" i="41" s="1"/>
  <c r="AN161" i="41" a="1"/>
  <c r="AN161" i="41" s="1"/>
  <c r="AC161" i="41" a="1"/>
  <c r="AC161" i="41" s="1"/>
  <c r="BC160" i="41" a="1"/>
  <c r="BC160" i="41" s="1"/>
  <c r="AM160" i="41" a="1"/>
  <c r="AM160" i="41" s="1"/>
  <c r="BB159" i="41" a="1"/>
  <c r="BB159" i="41" s="1"/>
  <c r="AW159" i="41" a="1"/>
  <c r="AW159" i="41" s="1"/>
  <c r="AL159" i="41" a="1"/>
  <c r="AL159" i="41" s="1"/>
  <c r="AG159" i="41" a="1"/>
  <c r="AG159" i="41" s="1"/>
  <c r="BG158" i="41" a="1"/>
  <c r="BG158" i="41" s="1"/>
  <c r="BW158" i="41" s="1"/>
  <c r="BC158" i="41" a="1"/>
  <c r="BC158" i="41" s="1"/>
  <c r="AY158" i="41" a="1"/>
  <c r="AY158" i="41" s="1"/>
  <c r="AU158" i="41" a="1"/>
  <c r="AU158" i="41" s="1"/>
  <c r="AQ158" i="41" a="1"/>
  <c r="AQ158" i="41" s="1"/>
  <c r="AM158" i="41" a="1"/>
  <c r="AM158" i="41" s="1"/>
  <c r="AI158" i="41" a="1"/>
  <c r="AI158" i="41" s="1"/>
  <c r="AE158" i="41" a="1"/>
  <c r="AE158" i="41" s="1"/>
  <c r="BD156" i="41" a="1"/>
  <c r="BD156" i="41" s="1"/>
  <c r="AZ156" i="41" a="1"/>
  <c r="AZ156" i="41" s="1"/>
  <c r="AV156" i="41" a="1"/>
  <c r="AV156" i="41" s="1"/>
  <c r="AR156" i="41" a="1"/>
  <c r="AR156" i="41" s="1"/>
  <c r="AN156" i="41" a="1"/>
  <c r="AN156" i="41" s="1"/>
  <c r="AJ156" i="41" a="1"/>
  <c r="AJ156" i="41" s="1"/>
  <c r="AF156" i="41" a="1"/>
  <c r="AF156" i="41" s="1"/>
  <c r="AB156" i="41" a="1"/>
  <c r="AB156" i="41" s="1"/>
  <c r="BE154" i="41" a="1"/>
  <c r="BE154" i="41" s="1"/>
  <c r="BA154" i="41" a="1"/>
  <c r="BA154" i="41" s="1"/>
  <c r="AW154" i="41" a="1"/>
  <c r="AW154" i="41" s="1"/>
  <c r="AS154" i="41" a="1"/>
  <c r="AS154" i="41" s="1"/>
  <c r="AO154" i="41" a="1"/>
  <c r="AO154" i="41" s="1"/>
  <c r="AK154" i="41" a="1"/>
  <c r="AK154" i="41" s="1"/>
  <c r="AG154" i="41" a="1"/>
  <c r="AG154" i="41" s="1"/>
  <c r="AC154" i="41" a="1"/>
  <c r="AC154" i="41" s="1"/>
  <c r="BF152" i="41" a="1"/>
  <c r="BF152" i="41" s="1"/>
  <c r="BB152" i="41" a="1"/>
  <c r="BB152" i="41" s="1"/>
  <c r="AX152" i="41" a="1"/>
  <c r="AX152" i="41" s="1"/>
  <c r="AT152" i="41" a="1"/>
  <c r="AT152" i="41" s="1"/>
  <c r="AP152" i="41" a="1"/>
  <c r="AP152" i="41" s="1"/>
  <c r="AL152" i="41" a="1"/>
  <c r="AL152" i="41" s="1"/>
  <c r="AH152" i="41" a="1"/>
  <c r="AH152" i="41" s="1"/>
  <c r="AD152" i="41" a="1"/>
  <c r="AD152" i="41" s="1"/>
  <c r="BG150" i="41" a="1"/>
  <c r="BG150" i="41" s="1"/>
  <c r="BW150" i="41" s="1"/>
  <c r="BC150" i="41" a="1"/>
  <c r="BC150" i="41" s="1"/>
  <c r="AY150" i="41" a="1"/>
  <c r="AY150" i="41" s="1"/>
  <c r="AU150" i="41" a="1"/>
  <c r="AU150" i="41" s="1"/>
  <c r="AQ150" i="41" a="1"/>
  <c r="AQ150" i="41" s="1"/>
  <c r="AM150" i="41" a="1"/>
  <c r="AM150" i="41" s="1"/>
  <c r="AI150" i="41" a="1"/>
  <c r="AI150" i="41" s="1"/>
  <c r="AE150" i="41" a="1"/>
  <c r="AE150" i="41" s="1"/>
  <c r="BD148" i="41" a="1"/>
  <c r="BD148" i="41" s="1"/>
  <c r="AZ148" i="41" a="1"/>
  <c r="AZ148" i="41" s="1"/>
  <c r="AV148" i="41" a="1"/>
  <c r="AV148" i="41" s="1"/>
  <c r="AR148" i="41" a="1"/>
  <c r="AR148" i="41" s="1"/>
  <c r="AN148" i="41" a="1"/>
  <c r="AN148" i="41" s="1"/>
  <c r="AJ148" i="41" a="1"/>
  <c r="AJ148" i="41" s="1"/>
  <c r="AF148" i="41" a="1"/>
  <c r="AF148" i="41" s="1"/>
  <c r="AB148" i="41" a="1"/>
  <c r="AB148" i="41" s="1"/>
  <c r="BE146" i="41" a="1"/>
  <c r="BE146" i="41" s="1"/>
  <c r="BU146" i="41" s="1"/>
  <c r="BA146" i="41" a="1"/>
  <c r="BA146" i="41" s="1"/>
  <c r="AW146" i="41" a="1"/>
  <c r="AW146" i="41" s="1"/>
  <c r="AS146" i="41" a="1"/>
  <c r="AS146" i="41" s="1"/>
  <c r="AO146" i="41" a="1"/>
  <c r="AO146" i="41" s="1"/>
  <c r="AK146" i="41" a="1"/>
  <c r="AK146" i="41" s="1"/>
  <c r="AG146" i="41" a="1"/>
  <c r="AG146" i="41" s="1"/>
  <c r="AC146" i="41" a="1"/>
  <c r="AC146" i="41" s="1"/>
  <c r="BF144" i="41" a="1"/>
  <c r="BF144" i="41" s="1"/>
  <c r="BB144" i="41" a="1"/>
  <c r="BB144" i="41" s="1"/>
  <c r="AX144" i="41" a="1"/>
  <c r="AX144" i="41" s="1"/>
  <c r="AT144" i="41" a="1"/>
  <c r="AT144" i="41" s="1"/>
  <c r="AP144" i="41" a="1"/>
  <c r="AP144" i="41" s="1"/>
  <c r="AL144" i="41" a="1"/>
  <c r="AL144" i="41" s="1"/>
  <c r="AH144" i="41" a="1"/>
  <c r="AH144" i="41" s="1"/>
  <c r="AD144" i="41" a="1"/>
  <c r="AD144" i="41" s="1"/>
  <c r="BG142" i="41" a="1"/>
  <c r="BG142" i="41" s="1"/>
  <c r="BW142" i="41" s="1"/>
  <c r="BC142" i="41" a="1"/>
  <c r="BC142" i="41" s="1"/>
  <c r="AY142" i="41" a="1"/>
  <c r="AY142" i="41" s="1"/>
  <c r="AU142" i="41" a="1"/>
  <c r="AU142" i="41" s="1"/>
  <c r="AQ142" i="41" a="1"/>
  <c r="AQ142" i="41" s="1"/>
  <c r="AM142" i="41" a="1"/>
  <c r="AM142" i="41" s="1"/>
  <c r="AI142" i="41" a="1"/>
  <c r="AI142" i="41" s="1"/>
  <c r="AE142" i="41" a="1"/>
  <c r="AE142" i="41" s="1"/>
  <c r="BD140" i="41" a="1"/>
  <c r="BD140" i="41" s="1"/>
  <c r="AZ140" i="41" a="1"/>
  <c r="AZ140" i="41" s="1"/>
  <c r="AV140" i="41" a="1"/>
  <c r="AV140" i="41" s="1"/>
  <c r="AR140" i="41" a="1"/>
  <c r="AR140" i="41" s="1"/>
  <c r="AN140" i="41" a="1"/>
  <c r="AN140" i="41" s="1"/>
  <c r="AJ140" i="41" a="1"/>
  <c r="AJ140" i="41" s="1"/>
  <c r="AF140" i="41" a="1"/>
  <c r="AF140" i="41" s="1"/>
  <c r="AB140" i="41" a="1"/>
  <c r="AB140" i="41" s="1"/>
  <c r="BE138" i="41" a="1"/>
  <c r="BE138" i="41" s="1"/>
  <c r="BU138" i="41" s="1"/>
  <c r="BA138" i="41" a="1"/>
  <c r="BA138" i="41" s="1"/>
  <c r="AW138" i="41" a="1"/>
  <c r="AW138" i="41" s="1"/>
  <c r="AS138" i="41" a="1"/>
  <c r="AS138" i="41" s="1"/>
  <c r="AO138" i="41" a="1"/>
  <c r="AO138" i="41" s="1"/>
  <c r="AK138" i="41" a="1"/>
  <c r="AK138" i="41" s="1"/>
  <c r="AG138" i="41" a="1"/>
  <c r="AG138" i="41" s="1"/>
  <c r="AC138" i="41" a="1"/>
  <c r="AC138" i="41" s="1"/>
  <c r="BF136" i="41" a="1"/>
  <c r="BF136" i="41" s="1"/>
  <c r="BB136" i="41" a="1"/>
  <c r="BB136" i="41" s="1"/>
  <c r="AX136" i="41" a="1"/>
  <c r="AX136" i="41" s="1"/>
  <c r="AT136" i="41" a="1"/>
  <c r="AT136" i="41" s="1"/>
  <c r="AP136" i="41" a="1"/>
  <c r="AP136" i="41" s="1"/>
  <c r="AL136" i="41" a="1"/>
  <c r="AL136" i="41" s="1"/>
  <c r="AH136" i="41" a="1"/>
  <c r="AH136" i="41" s="1"/>
  <c r="AD136" i="41" a="1"/>
  <c r="AD136" i="41" s="1"/>
  <c r="BG134" i="41" a="1"/>
  <c r="BG134" i="41" s="1"/>
  <c r="BW134" i="41" s="1"/>
  <c r="BC134" i="41" a="1"/>
  <c r="BC134" i="41" s="1"/>
  <c r="AY134" i="41" a="1"/>
  <c r="AY134" i="41" s="1"/>
  <c r="AU134" i="41" a="1"/>
  <c r="AU134" i="41" s="1"/>
  <c r="AQ134" i="41" a="1"/>
  <c r="AQ134" i="41" s="1"/>
  <c r="AM134" i="41" a="1"/>
  <c r="AM134" i="41" s="1"/>
  <c r="AI134" i="41" a="1"/>
  <c r="AI134" i="41" s="1"/>
  <c r="AE134" i="41" a="1"/>
  <c r="AE134" i="41" s="1"/>
  <c r="BD132" i="41" a="1"/>
  <c r="BD132" i="41" s="1"/>
  <c r="AL182" i="41" a="1"/>
  <c r="AL182" i="41" s="1"/>
  <c r="J182" i="41"/>
  <c r="BX182" i="41" s="1" a="1"/>
  <c r="BX182" i="41" s="1"/>
  <c r="AD181" i="41" a="1"/>
  <c r="AD181" i="41" s="1"/>
  <c r="BC178" i="41" a="1"/>
  <c r="BC178" i="41" s="1"/>
  <c r="BS178" i="41" s="1"/>
  <c r="BB177" i="41" a="1"/>
  <c r="BB177" i="41" s="1"/>
  <c r="BB176" i="41" a="1"/>
  <c r="BB176" i="41" s="1"/>
  <c r="BG175" i="41" a="1"/>
  <c r="BG175" i="41" s="1"/>
  <c r="AE175" i="41" a="1"/>
  <c r="AE175" i="41" s="1"/>
  <c r="BF174" i="41" a="1"/>
  <c r="BF174" i="41" s="1"/>
  <c r="AS174" i="41" a="1"/>
  <c r="AS174" i="41" s="1"/>
  <c r="AD174" i="41" a="1"/>
  <c r="AD174" i="41" s="1"/>
  <c r="BA173" i="41" a="1"/>
  <c r="BA173" i="41" s="1"/>
  <c r="AP173" i="41" a="1"/>
  <c r="AP173" i="41" s="1"/>
  <c r="AX172" i="41" a="1"/>
  <c r="AX172" i="41" s="1"/>
  <c r="AM172" i="41" a="1"/>
  <c r="AM172" i="41" s="1"/>
  <c r="AS171" i="41" a="1"/>
  <c r="AS171" i="41" s="1"/>
  <c r="AM170" i="41" a="1"/>
  <c r="AM170" i="41" s="1"/>
  <c r="AB170" i="41" a="1"/>
  <c r="AB170" i="41" s="1"/>
  <c r="BB169" i="41" a="1"/>
  <c r="BB169" i="41" s="1"/>
  <c r="BB168" i="41" a="1"/>
  <c r="BB168" i="41" s="1"/>
  <c r="AW167" i="41" a="1"/>
  <c r="AW167" i="41" s="1"/>
  <c r="BM167" i="41" s="1"/>
  <c r="AB167" i="41" a="1"/>
  <c r="AB167" i="41" s="1"/>
  <c r="AL166" i="41" a="1"/>
  <c r="AL166" i="41" s="1"/>
  <c r="AD166" i="41" a="1"/>
  <c r="AD166" i="41" s="1"/>
  <c r="BD165" i="41" a="1"/>
  <c r="BD165" i="41" s="1"/>
  <c r="AR165" i="41" a="1"/>
  <c r="AR165" i="41" s="1"/>
  <c r="AL165" i="41" a="1"/>
  <c r="AL165" i="41" s="1"/>
  <c r="AF165" i="41" a="1"/>
  <c r="AF165" i="41" s="1"/>
  <c r="BF164" i="41" a="1"/>
  <c r="BF164" i="41" s="1"/>
  <c r="AT164" i="41" a="1"/>
  <c r="AT164" i="41" s="1"/>
  <c r="AX163" i="41" a="1"/>
  <c r="AX163" i="41" s="1"/>
  <c r="AS163" i="41" a="1"/>
  <c r="AS163" i="41" s="1"/>
  <c r="AH163" i="41" a="1"/>
  <c r="AH163" i="41" s="1"/>
  <c r="AC163" i="41" a="1"/>
  <c r="AC163" i="41" s="1"/>
  <c r="AX162" i="41" a="1"/>
  <c r="AX162" i="41" s="1"/>
  <c r="AH162" i="41" a="1"/>
  <c r="AH162" i="41" s="1"/>
  <c r="BC161" i="41" a="1"/>
  <c r="BC161" i="41" s="1"/>
  <c r="AX161" i="41" a="1"/>
  <c r="AX161" i="41" s="1"/>
  <c r="AM161" i="41" a="1"/>
  <c r="AM161" i="41" s="1"/>
  <c r="AH161" i="41" a="1"/>
  <c r="AH161" i="41" s="1"/>
  <c r="AW160" i="41" a="1"/>
  <c r="AW160" i="41" s="1"/>
  <c r="AG160" i="41" a="1"/>
  <c r="AG160" i="41" s="1"/>
  <c r="BG159" i="41" a="1"/>
  <c r="BG159" i="41" s="1"/>
  <c r="AV159" i="41" a="1"/>
  <c r="AV159" i="41" s="1"/>
  <c r="AQ159" i="41" a="1"/>
  <c r="AQ159" i="41" s="1"/>
  <c r="AF159" i="41" a="1"/>
  <c r="AF159" i="41" s="1"/>
  <c r="BG157" i="41" a="1"/>
  <c r="BG157" i="41" s="1"/>
  <c r="BC157" i="41" a="1"/>
  <c r="BC157" i="41" s="1"/>
  <c r="BS157" i="41" s="1"/>
  <c r="AY157" i="41" a="1"/>
  <c r="AY157" i="41" s="1"/>
  <c r="AU157" i="41" a="1"/>
  <c r="AU157" i="41" s="1"/>
  <c r="AQ157" i="41" a="1"/>
  <c r="AQ157" i="41" s="1"/>
  <c r="AM157" i="41" a="1"/>
  <c r="AM157" i="41" s="1"/>
  <c r="AI157" i="41" a="1"/>
  <c r="AI157" i="41" s="1"/>
  <c r="AE157" i="41" a="1"/>
  <c r="AE157" i="41" s="1"/>
  <c r="BD155" i="41" a="1"/>
  <c r="BD155" i="41" s="1"/>
  <c r="AZ155" i="41" a="1"/>
  <c r="AZ155" i="41" s="1"/>
  <c r="AV155" i="41" a="1"/>
  <c r="AV155" i="41" s="1"/>
  <c r="AR155" i="41" a="1"/>
  <c r="AR155" i="41" s="1"/>
  <c r="AN155" i="41" a="1"/>
  <c r="AN155" i="41" s="1"/>
  <c r="AJ155" i="41" a="1"/>
  <c r="AJ155" i="41" s="1"/>
  <c r="AF155" i="41" a="1"/>
  <c r="AF155" i="41" s="1"/>
  <c r="AB155" i="41" a="1"/>
  <c r="AB155" i="41" s="1"/>
  <c r="BE153" i="41" a="1"/>
  <c r="BE153" i="41" s="1"/>
  <c r="BA153" i="41" a="1"/>
  <c r="BA153" i="41" s="1"/>
  <c r="BQ153" i="41" s="1"/>
  <c r="AW153" i="41" a="1"/>
  <c r="AW153" i="41" s="1"/>
  <c r="AS153" i="41" a="1"/>
  <c r="AS153" i="41" s="1"/>
  <c r="AO153" i="41" a="1"/>
  <c r="AO153" i="41" s="1"/>
  <c r="AK153" i="41" a="1"/>
  <c r="AK153" i="41" s="1"/>
  <c r="AG153" i="41" a="1"/>
  <c r="AG153" i="41" s="1"/>
  <c r="AC153" i="41" a="1"/>
  <c r="AC153" i="41" s="1"/>
  <c r="BF151" i="41" a="1"/>
  <c r="BF151" i="41" s="1"/>
  <c r="BB151" i="41" a="1"/>
  <c r="BB151" i="41" s="1"/>
  <c r="BR151" i="41" s="1"/>
  <c r="AX151" i="41" a="1"/>
  <c r="AX151" i="41" s="1"/>
  <c r="AT151" i="41" a="1"/>
  <c r="AT151" i="41" s="1"/>
  <c r="AP151" i="41" a="1"/>
  <c r="AP151" i="41" s="1"/>
  <c r="AL151" i="41" a="1"/>
  <c r="AL151" i="41" s="1"/>
  <c r="AH151" i="41" a="1"/>
  <c r="AH151" i="41" s="1"/>
  <c r="AD151" i="41" a="1"/>
  <c r="AD151" i="41" s="1"/>
  <c r="BG149" i="41" a="1"/>
  <c r="BG149" i="41" s="1"/>
  <c r="BC149" i="41" a="1"/>
  <c r="BC149" i="41" s="1"/>
  <c r="BS149" i="41" s="1"/>
  <c r="AY149" i="41" a="1"/>
  <c r="AY149" i="41" s="1"/>
  <c r="AU149" i="41" a="1"/>
  <c r="AU149" i="41" s="1"/>
  <c r="AQ149" i="41" a="1"/>
  <c r="AQ149" i="41" s="1"/>
  <c r="AM149" i="41" a="1"/>
  <c r="AM149" i="41" s="1"/>
  <c r="AI149" i="41" a="1"/>
  <c r="AI149" i="41" s="1"/>
  <c r="AE149" i="41" a="1"/>
  <c r="AE149" i="41" s="1"/>
  <c r="BD147" i="41" a="1"/>
  <c r="BD147" i="41" s="1"/>
  <c r="AZ147" i="41" a="1"/>
  <c r="AZ147" i="41" s="1"/>
  <c r="AV147" i="41" a="1"/>
  <c r="AV147" i="41" s="1"/>
  <c r="AR147" i="41" a="1"/>
  <c r="AR147" i="41" s="1"/>
  <c r="AN147" i="41" a="1"/>
  <c r="AN147" i="41" s="1"/>
  <c r="AJ147" i="41" a="1"/>
  <c r="AJ147" i="41" s="1"/>
  <c r="AF147" i="41" a="1"/>
  <c r="AF147" i="41" s="1"/>
  <c r="AB147" i="41" a="1"/>
  <c r="AB147" i="41" s="1"/>
  <c r="BE145" i="41" a="1"/>
  <c r="BE145" i="41" s="1"/>
  <c r="BA145" i="41" a="1"/>
  <c r="BA145" i="41" s="1"/>
  <c r="BQ145" i="41" s="1"/>
  <c r="AW145" i="41" a="1"/>
  <c r="AW145" i="41" s="1"/>
  <c r="AS145" i="41" a="1"/>
  <c r="AS145" i="41" s="1"/>
  <c r="AO145" i="41" a="1"/>
  <c r="AO145" i="41" s="1"/>
  <c r="AK145" i="41" a="1"/>
  <c r="AK145" i="41" s="1"/>
  <c r="AG145" i="41" a="1"/>
  <c r="AG145" i="41" s="1"/>
  <c r="AC145" i="41" a="1"/>
  <c r="AC145" i="41" s="1"/>
  <c r="BF143" i="41" a="1"/>
  <c r="BF143" i="41" s="1"/>
  <c r="BB143" i="41" a="1"/>
  <c r="BB143" i="41" s="1"/>
  <c r="BR143" i="41" s="1"/>
  <c r="AX143" i="41" a="1"/>
  <c r="AX143" i="41" s="1"/>
  <c r="AT143" i="41" a="1"/>
  <c r="AT143" i="41" s="1"/>
  <c r="AP143" i="41" a="1"/>
  <c r="AP143" i="41" s="1"/>
  <c r="AL143" i="41" a="1"/>
  <c r="AL143" i="41" s="1"/>
  <c r="AH143" i="41" a="1"/>
  <c r="AH143" i="41" s="1"/>
  <c r="AD143" i="41" a="1"/>
  <c r="AD143" i="41" s="1"/>
  <c r="BG141" i="41" a="1"/>
  <c r="BG141" i="41" s="1"/>
  <c r="BC141" i="41" a="1"/>
  <c r="BC141" i="41" s="1"/>
  <c r="AY141" i="41" a="1"/>
  <c r="AY141" i="41" s="1"/>
  <c r="AU141" i="41" a="1"/>
  <c r="AU141" i="41" s="1"/>
  <c r="AQ141" i="41" a="1"/>
  <c r="AQ141" i="41" s="1"/>
  <c r="AM141" i="41" a="1"/>
  <c r="AM141" i="41" s="1"/>
  <c r="AI141" i="41" a="1"/>
  <c r="AI141" i="41" s="1"/>
  <c r="AE141" i="41" a="1"/>
  <c r="AE141" i="41" s="1"/>
  <c r="BD139" i="41" a="1"/>
  <c r="BD139" i="41" s="1"/>
  <c r="AZ139" i="41" a="1"/>
  <c r="AZ139" i="41" s="1"/>
  <c r="AV139" i="41" a="1"/>
  <c r="AV139" i="41" s="1"/>
  <c r="AR139" i="41" a="1"/>
  <c r="AR139" i="41" s="1"/>
  <c r="AN139" i="41" a="1"/>
  <c r="AN139" i="41" s="1"/>
  <c r="AJ139" i="41" a="1"/>
  <c r="AJ139" i="41" s="1"/>
  <c r="AF139" i="41" a="1"/>
  <c r="AF139" i="41" s="1"/>
  <c r="AB139" i="41" a="1"/>
  <c r="AB139" i="41" s="1"/>
  <c r="BE137" i="41" a="1"/>
  <c r="BE137" i="41" s="1"/>
  <c r="BA137" i="41" a="1"/>
  <c r="BA137" i="41" s="1"/>
  <c r="BQ137" i="41" s="1"/>
  <c r="AW137" i="41" a="1"/>
  <c r="AW137" i="41" s="1"/>
  <c r="AS137" i="41" a="1"/>
  <c r="AS137" i="41" s="1"/>
  <c r="AO137" i="41" a="1"/>
  <c r="AO137" i="41" s="1"/>
  <c r="AK137" i="41" a="1"/>
  <c r="AK137" i="41" s="1"/>
  <c r="AG137" i="41" a="1"/>
  <c r="AG137" i="41" s="1"/>
  <c r="AC137" i="41" a="1"/>
  <c r="AC137" i="41" s="1"/>
  <c r="BF135" i="41" a="1"/>
  <c r="BF135" i="41" s="1"/>
  <c r="BB135" i="41" a="1"/>
  <c r="BB135" i="41" s="1"/>
  <c r="AX135" i="41" a="1"/>
  <c r="AX135" i="41" s="1"/>
  <c r="AT135" i="41" a="1"/>
  <c r="AT135" i="41" s="1"/>
  <c r="AP135" i="41" a="1"/>
  <c r="AP135" i="41" s="1"/>
  <c r="AL135" i="41" a="1"/>
  <c r="AL135" i="41" s="1"/>
  <c r="AH135" i="41" a="1"/>
  <c r="AH135" i="41" s="1"/>
  <c r="AD135" i="41" a="1"/>
  <c r="AD135" i="41" s="1"/>
  <c r="BG133" i="41" a="1"/>
  <c r="BG133" i="41" s="1"/>
  <c r="BC133" i="41" a="1"/>
  <c r="BC133" i="41" s="1"/>
  <c r="AY133" i="41" a="1"/>
  <c r="AY133" i="41" s="1"/>
  <c r="AU133" i="41" a="1"/>
  <c r="AU133" i="41" s="1"/>
  <c r="AQ133" i="41" a="1"/>
  <c r="AQ133" i="41" s="1"/>
  <c r="AM133" i="41" a="1"/>
  <c r="AM133" i="41" s="1"/>
  <c r="AI133" i="41" a="1"/>
  <c r="AI133" i="41" s="1"/>
  <c r="AE133" i="41" a="1"/>
  <c r="AE133" i="41" s="1"/>
  <c r="BD131" i="41" a="1"/>
  <c r="BD131" i="41" s="1"/>
  <c r="AZ131" i="41" a="1"/>
  <c r="AZ131" i="41" s="1"/>
  <c r="AV131" i="41" a="1"/>
  <c r="AV131" i="41" s="1"/>
  <c r="AR131" i="41" a="1"/>
  <c r="AR131" i="41" s="1"/>
  <c r="AN131" i="41" a="1"/>
  <c r="AN131" i="41" s="1"/>
  <c r="AJ131" i="41" a="1"/>
  <c r="AJ131" i="41" s="1"/>
  <c r="AF131" i="41" a="1"/>
  <c r="AF131" i="41" s="1"/>
  <c r="AB131" i="41" a="1"/>
  <c r="AB131" i="41" s="1"/>
  <c r="BE129" i="41" a="1"/>
  <c r="BE129" i="41" s="1"/>
  <c r="BA129" i="41" a="1"/>
  <c r="BA129" i="41" s="1"/>
  <c r="AW129" i="41" a="1"/>
  <c r="AW129" i="41" s="1"/>
  <c r="AS129" i="41" a="1"/>
  <c r="AS129" i="41" s="1"/>
  <c r="AO129" i="41" a="1"/>
  <c r="AO129" i="41" s="1"/>
  <c r="AK129" i="41" a="1"/>
  <c r="AK129" i="41" s="1"/>
  <c r="AG129" i="41" a="1"/>
  <c r="AG129" i="41" s="1"/>
  <c r="AC129" i="41" a="1"/>
  <c r="AC129" i="41" s="1"/>
  <c r="BE182" i="41" a="1"/>
  <c r="BE182" i="41" s="1"/>
  <c r="AW181" i="41" a="1"/>
  <c r="AW181" i="41" s="1"/>
  <c r="BG180" i="41" a="1"/>
  <c r="BG180" i="41" s="1"/>
  <c r="AL180" i="41" a="1"/>
  <c r="AL180" i="41" s="1"/>
  <c r="AS179" i="41" a="1"/>
  <c r="AS179" i="41" s="1"/>
  <c r="AZ178" i="41" a="1"/>
  <c r="AZ178" i="41" s="1"/>
  <c r="AE178" i="41" a="1"/>
  <c r="AE178" i="41" s="1"/>
  <c r="CU178" i="41" s="1"/>
  <c r="DK178" i="41" s="1"/>
  <c r="AD177" i="41" a="1"/>
  <c r="AD177" i="41" s="1"/>
  <c r="J177" i="41"/>
  <c r="BX177" i="41" s="1" a="1"/>
  <c r="BX177" i="41" s="1"/>
  <c r="AL176" i="41" a="1"/>
  <c r="AL176" i="41" s="1"/>
  <c r="AQ175" i="41" a="1"/>
  <c r="AQ175" i="41" s="1"/>
  <c r="BE174" i="41" a="1"/>
  <c r="BE174" i="41" s="1"/>
  <c r="AP174" i="41" a="1"/>
  <c r="AP174" i="41" s="1"/>
  <c r="AC174" i="41" a="1"/>
  <c r="AC174" i="41" s="1"/>
  <c r="AZ173" i="41" a="1"/>
  <c r="AZ173" i="41" s="1"/>
  <c r="BF172" i="41" a="1"/>
  <c r="BF172" i="41" s="1"/>
  <c r="AU172" i="41" a="1"/>
  <c r="AU172" i="41" s="1"/>
  <c r="AG171" i="41" a="1"/>
  <c r="AG171" i="41" s="1"/>
  <c r="CG171" i="41" s="1"/>
  <c r="BG170" i="41" a="1"/>
  <c r="BG170" i="41" s="1"/>
  <c r="AV170" i="41" a="1"/>
  <c r="AV170" i="41" s="1"/>
  <c r="AP169" i="41" a="1"/>
  <c r="AP169" i="41" s="1"/>
  <c r="AP168" i="41" a="1"/>
  <c r="AP168" i="41" s="1"/>
  <c r="BG167" i="41" a="1"/>
  <c r="BG167" i="41" s="1"/>
  <c r="BB166" i="41" a="1"/>
  <c r="BB166" i="41" s="1"/>
  <c r="BR166" i="41" s="1"/>
  <c r="AT166" i="41" a="1"/>
  <c r="AT166" i="41" s="1"/>
  <c r="AE165" i="41" a="1"/>
  <c r="AE165" i="41" s="1"/>
  <c r="AY164" i="41" a="1"/>
  <c r="AY164" i="41" s="1"/>
  <c r="BO164" i="41" s="1"/>
  <c r="AM164" i="41" a="1"/>
  <c r="AM164" i="41" s="1"/>
  <c r="BC163" i="41" a="1"/>
  <c r="BC163" i="41" s="1"/>
  <c r="AR163" i="41" a="1"/>
  <c r="AR163" i="41" s="1"/>
  <c r="AM163" i="41" a="1"/>
  <c r="AM163" i="41" s="1"/>
  <c r="AB163" i="41" a="1"/>
  <c r="AB163" i="41" s="1"/>
  <c r="AR162" i="41" a="1"/>
  <c r="AR162" i="41" s="1"/>
  <c r="AB162" i="41" a="1"/>
  <c r="AB162" i="41" s="1"/>
  <c r="AW161" i="41" a="1"/>
  <c r="AW161" i="41" s="1"/>
  <c r="AR161" i="41" a="1"/>
  <c r="AR161" i="41" s="1"/>
  <c r="AG161" i="41" a="1"/>
  <c r="AG161" i="41" s="1"/>
  <c r="AB161" i="41" a="1"/>
  <c r="AB161" i="41" s="1"/>
  <c r="BG160" i="41" a="1"/>
  <c r="BG160" i="41" s="1"/>
  <c r="AQ160" i="41" a="1"/>
  <c r="AQ160" i="41" s="1"/>
  <c r="BF159" i="41" a="1"/>
  <c r="BF159" i="41" s="1"/>
  <c r="BA159" i="41" a="1"/>
  <c r="BA159" i="41" s="1"/>
  <c r="AP159" i="41" a="1"/>
  <c r="AP159" i="41" s="1"/>
  <c r="AK159" i="41" a="1"/>
  <c r="AK159" i="41" s="1"/>
  <c r="BF158" i="41" a="1"/>
  <c r="BF158" i="41" s="1"/>
  <c r="BB158" i="41" a="1"/>
  <c r="BB158" i="41" s="1"/>
  <c r="AX158" i="41" a="1"/>
  <c r="AX158" i="41" s="1"/>
  <c r="AT158" i="41" a="1"/>
  <c r="AT158" i="41" s="1"/>
  <c r="AP158" i="41" a="1"/>
  <c r="AP158" i="41" s="1"/>
  <c r="AL158" i="41" a="1"/>
  <c r="AL158" i="41" s="1"/>
  <c r="AH158" i="41" a="1"/>
  <c r="AH158" i="41" s="1"/>
  <c r="AD158" i="41" a="1"/>
  <c r="AD158" i="41" s="1"/>
  <c r="BG156" i="41" a="1"/>
  <c r="BG156" i="41" s="1"/>
  <c r="BC156" i="41" a="1"/>
  <c r="BC156" i="41" s="1"/>
  <c r="AY156" i="41" a="1"/>
  <c r="AY156" i="41" s="1"/>
  <c r="AU156" i="41" a="1"/>
  <c r="AU156" i="41" s="1"/>
  <c r="AQ156" i="41" a="1"/>
  <c r="AQ156" i="41" s="1"/>
  <c r="AM156" i="41" a="1"/>
  <c r="AM156" i="41" s="1"/>
  <c r="AI156" i="41" a="1"/>
  <c r="AI156" i="41" s="1"/>
  <c r="AE156" i="41" a="1"/>
  <c r="AE156" i="41" s="1"/>
  <c r="J155" i="41"/>
  <c r="BX155" i="41" s="1" a="1"/>
  <c r="BX155" i="41" s="1"/>
  <c r="BD154" i="41" a="1"/>
  <c r="BD154" i="41" s="1"/>
  <c r="AZ154" i="41" a="1"/>
  <c r="AZ154" i="41" s="1"/>
  <c r="AV154" i="41" a="1"/>
  <c r="AV154" i="41" s="1"/>
  <c r="AR154" i="41" a="1"/>
  <c r="AR154" i="41" s="1"/>
  <c r="AN154" i="41" a="1"/>
  <c r="AN154" i="41" s="1"/>
  <c r="DD154" i="41" s="1"/>
  <c r="DT154" i="41" s="1"/>
  <c r="AJ154" i="41" a="1"/>
  <c r="AJ154" i="41" s="1"/>
  <c r="AF154" i="41" a="1"/>
  <c r="AF154" i="41" s="1"/>
  <c r="AB154" i="41" a="1"/>
  <c r="AB154" i="41" s="1"/>
  <c r="BE152" i="41" a="1"/>
  <c r="BE152" i="41" s="1"/>
  <c r="BA152" i="41" a="1"/>
  <c r="BA152" i="41" s="1"/>
  <c r="AW152" i="41" a="1"/>
  <c r="AW152" i="41" s="1"/>
  <c r="AS152" i="41" a="1"/>
  <c r="AS152" i="41" s="1"/>
  <c r="AO152" i="41" a="1"/>
  <c r="AO152" i="41" s="1"/>
  <c r="CO152" i="41" s="1"/>
  <c r="AK152" i="41" a="1"/>
  <c r="AK152" i="41" s="1"/>
  <c r="AG152" i="41" a="1"/>
  <c r="AG152" i="41" s="1"/>
  <c r="AC152" i="41" a="1"/>
  <c r="AC152" i="41" s="1"/>
  <c r="BF150" i="41" a="1"/>
  <c r="BF150" i="41" s="1"/>
  <c r="BB150" i="41" a="1"/>
  <c r="BB150" i="41" s="1"/>
  <c r="AX150" i="41" a="1"/>
  <c r="AX150" i="41" s="1"/>
  <c r="AT150" i="41" a="1"/>
  <c r="AT150" i="41" s="1"/>
  <c r="AP150" i="41" a="1"/>
  <c r="AP150" i="41" s="1"/>
  <c r="AL150" i="41" a="1"/>
  <c r="AL150" i="41" s="1"/>
  <c r="AH150" i="41" a="1"/>
  <c r="AH150" i="41" s="1"/>
  <c r="AD150" i="41" a="1"/>
  <c r="AD150" i="41" s="1"/>
  <c r="BL105" i="41"/>
  <c r="BT105" i="41"/>
  <c r="AD105" i="41" a="1"/>
  <c r="AD105" i="41" s="1"/>
  <c r="AH105" i="41" a="1"/>
  <c r="AH105" i="41" s="1"/>
  <c r="AL105" i="41" a="1"/>
  <c r="AL105" i="41" s="1"/>
  <c r="AP105" i="41" a="1"/>
  <c r="AP105" i="41" s="1"/>
  <c r="AT105" i="41" a="1"/>
  <c r="AT105" i="41" s="1"/>
  <c r="AX105" i="41" a="1"/>
  <c r="AX105" i="41" s="1"/>
  <c r="BB105" i="41" a="1"/>
  <c r="BB105" i="41" s="1"/>
  <c r="BF105" i="41" a="1"/>
  <c r="BF105" i="41" s="1"/>
  <c r="BK106" i="41"/>
  <c r="BS106" i="41"/>
  <c r="AC107" i="41" a="1"/>
  <c r="AC107" i="41" s="1"/>
  <c r="AG107" i="41" a="1"/>
  <c r="AG107" i="41" s="1"/>
  <c r="AK107" i="41" a="1"/>
  <c r="AK107" i="41" s="1"/>
  <c r="AO107" i="41" a="1"/>
  <c r="AO107" i="41" s="1"/>
  <c r="AS107" i="41" a="1"/>
  <c r="AS107" i="41" s="1"/>
  <c r="AW107" i="41" a="1"/>
  <c r="AW107" i="41" s="1"/>
  <c r="BA107" i="41" a="1"/>
  <c r="BA107" i="41" s="1"/>
  <c r="BE107" i="41" a="1"/>
  <c r="BE107" i="41" s="1"/>
  <c r="AB109" i="41" a="1"/>
  <c r="AB109" i="41" s="1"/>
  <c r="AF109" i="41" a="1"/>
  <c r="AF109" i="41" s="1"/>
  <c r="AJ109" i="41" a="1"/>
  <c r="AJ109" i="41" s="1"/>
  <c r="AN109" i="41" a="1"/>
  <c r="AN109" i="41" s="1"/>
  <c r="AR109" i="41" a="1"/>
  <c r="AR109" i="41" s="1"/>
  <c r="AV109" i="41" a="1"/>
  <c r="AV109" i="41" s="1"/>
  <c r="AZ109" i="41" a="1"/>
  <c r="AZ109" i="41" s="1"/>
  <c r="BD109" i="41" a="1"/>
  <c r="BD109" i="41" s="1"/>
  <c r="BN111" i="41"/>
  <c r="BV111" i="41"/>
  <c r="AE111" i="41" a="1"/>
  <c r="AE111" i="41" s="1"/>
  <c r="AI111" i="41" a="1"/>
  <c r="AI111" i="41" s="1"/>
  <c r="AM111" i="41" a="1"/>
  <c r="AM111" i="41" s="1"/>
  <c r="AQ111" i="41" a="1"/>
  <c r="AQ111" i="41" s="1"/>
  <c r="AU111" i="41" a="1"/>
  <c r="AU111" i="41" s="1"/>
  <c r="AY111" i="41" a="1"/>
  <c r="AY111" i="41" s="1"/>
  <c r="BC111" i="41" a="1"/>
  <c r="BC111" i="41" s="1"/>
  <c r="BG111" i="41" a="1"/>
  <c r="BG111" i="41" s="1"/>
  <c r="AD113" i="41" a="1"/>
  <c r="AD113" i="41" s="1"/>
  <c r="AH113" i="41" a="1"/>
  <c r="AH113" i="41" s="1"/>
  <c r="AL113" i="41" a="1"/>
  <c r="AL113" i="41" s="1"/>
  <c r="AP113" i="41" a="1"/>
  <c r="AP113" i="41" s="1"/>
  <c r="AT113" i="41" a="1"/>
  <c r="AT113" i="41" s="1"/>
  <c r="AX113" i="41" a="1"/>
  <c r="AX113" i="41" s="1"/>
  <c r="BB113" i="41" a="1"/>
  <c r="BB113" i="41" s="1"/>
  <c r="BF113" i="41" a="1"/>
  <c r="BF113" i="41" s="1"/>
  <c r="BK114" i="41"/>
  <c r="BS114" i="41"/>
  <c r="AC115" i="41" a="1"/>
  <c r="AC115" i="41" s="1"/>
  <c r="AG115" i="41" a="1"/>
  <c r="AG115" i="41" s="1"/>
  <c r="AK115" i="41" a="1"/>
  <c r="AK115" i="41" s="1"/>
  <c r="AO115" i="41" a="1"/>
  <c r="AO115" i="41" s="1"/>
  <c r="AS115" i="41" a="1"/>
  <c r="AS115" i="41" s="1"/>
  <c r="AW115" i="41" a="1"/>
  <c r="AW115" i="41" s="1"/>
  <c r="BA115" i="41" a="1"/>
  <c r="BA115" i="41" s="1"/>
  <c r="BE115" i="41" a="1"/>
  <c r="BE115" i="41" s="1"/>
  <c r="AB117" i="41" a="1"/>
  <c r="AB117" i="41" s="1"/>
  <c r="AF117" i="41" a="1"/>
  <c r="AF117" i="41" s="1"/>
  <c r="AJ117" i="41" a="1"/>
  <c r="AJ117" i="41" s="1"/>
  <c r="AN117" i="41" a="1"/>
  <c r="AN117" i="41" s="1"/>
  <c r="AR117" i="41" a="1"/>
  <c r="AR117" i="41" s="1"/>
  <c r="AV117" i="41" a="1"/>
  <c r="AV117" i="41" s="1"/>
  <c r="AZ117" i="41" a="1"/>
  <c r="AZ117" i="41" s="1"/>
  <c r="BD117" i="41" a="1"/>
  <c r="BD117" i="41" s="1"/>
  <c r="J118" i="41"/>
  <c r="BX118" i="41" s="1" a="1"/>
  <c r="BX118" i="41" s="1"/>
  <c r="BW118" i="41"/>
  <c r="BN119" i="41"/>
  <c r="BV119" i="41"/>
  <c r="AE119" i="41" a="1"/>
  <c r="AE119" i="41" s="1"/>
  <c r="AI119" i="41" a="1"/>
  <c r="AI119" i="41" s="1"/>
  <c r="AM119" i="41" a="1"/>
  <c r="AM119" i="41" s="1"/>
  <c r="AQ119" i="41" a="1"/>
  <c r="AQ119" i="41" s="1"/>
  <c r="AU119" i="41" a="1"/>
  <c r="AU119" i="41" s="1"/>
  <c r="AY119" i="41" a="1"/>
  <c r="AY119" i="41" s="1"/>
  <c r="BC119" i="41" a="1"/>
  <c r="BC119" i="41" s="1"/>
  <c r="BG119" i="41" a="1"/>
  <c r="BG119" i="41" s="1"/>
  <c r="AD121" i="41" a="1"/>
  <c r="AD121" i="41" s="1"/>
  <c r="AH121" i="41" a="1"/>
  <c r="AH121" i="41" s="1"/>
  <c r="AL121" i="41" a="1"/>
  <c r="AL121" i="41" s="1"/>
  <c r="AP121" i="41" a="1"/>
  <c r="AP121" i="41" s="1"/>
  <c r="AT121" i="41" a="1"/>
  <c r="AT121" i="41" s="1"/>
  <c r="AX121" i="41" a="1"/>
  <c r="AX121" i="41" s="1"/>
  <c r="BB121" i="41" a="1"/>
  <c r="BB121" i="41" s="1"/>
  <c r="BF121" i="41" a="1"/>
  <c r="BF121" i="41" s="1"/>
  <c r="BK122" i="41"/>
  <c r="BS122" i="41"/>
  <c r="AC123" i="41" a="1"/>
  <c r="AC123" i="41" s="1"/>
  <c r="AG123" i="41" a="1"/>
  <c r="AG123" i="41" s="1"/>
  <c r="AK123" i="41" a="1"/>
  <c r="AK123" i="41" s="1"/>
  <c r="AO123" i="41" a="1"/>
  <c r="AO123" i="41" s="1"/>
  <c r="AS123" i="41" a="1"/>
  <c r="AS123" i="41" s="1"/>
  <c r="AW123" i="41" a="1"/>
  <c r="AW123" i="41" s="1"/>
  <c r="BA123" i="41" a="1"/>
  <c r="BA123" i="41" s="1"/>
  <c r="BE123" i="41" a="1"/>
  <c r="BE123" i="41" s="1"/>
  <c r="AB125" i="41" a="1"/>
  <c r="AB125" i="41" s="1"/>
  <c r="AF125" i="41" a="1"/>
  <c r="AF125" i="41" s="1"/>
  <c r="AJ125" i="41" a="1"/>
  <c r="AJ125" i="41" s="1"/>
  <c r="AN125" i="41" a="1"/>
  <c r="AN125" i="41" s="1"/>
  <c r="AR125" i="41" a="1"/>
  <c r="AR125" i="41" s="1"/>
  <c r="AV125" i="41" a="1"/>
  <c r="AV125" i="41" s="1"/>
  <c r="AZ125" i="41" a="1"/>
  <c r="AZ125" i="41" s="1"/>
  <c r="BD125" i="41" a="1"/>
  <c r="BD125" i="41" s="1"/>
  <c r="J126" i="41"/>
  <c r="AE127" i="41" a="1"/>
  <c r="AE127" i="41" s="1"/>
  <c r="AI127" i="41" a="1"/>
  <c r="AI127" i="41" s="1"/>
  <c r="AM127" i="41" a="1"/>
  <c r="AM127" i="41" s="1"/>
  <c r="AQ127" i="41" a="1"/>
  <c r="AQ127" i="41" s="1"/>
  <c r="AU127" i="41" a="1"/>
  <c r="AU127" i="41" s="1"/>
  <c r="AY127" i="41" a="1"/>
  <c r="AY127" i="41" s="1"/>
  <c r="BC127" i="41" a="1"/>
  <c r="BC127" i="41" s="1"/>
  <c r="BG127" i="41" a="1"/>
  <c r="BG127" i="41" s="1"/>
  <c r="BO129" i="41"/>
  <c r="J129" i="41"/>
  <c r="AR129" i="41" a="1"/>
  <c r="AR129" i="41" s="1"/>
  <c r="AX129" i="41" a="1"/>
  <c r="AX129" i="41" s="1"/>
  <c r="AR130" i="41" a="1"/>
  <c r="AR130" i="41" s="1"/>
  <c r="AX130" i="41" a="1"/>
  <c r="AX130" i="41" s="1"/>
  <c r="BE130" i="41" a="1"/>
  <c r="BE130" i="41" s="1"/>
  <c r="J131" i="41"/>
  <c r="BX131" i="41" s="1" a="1"/>
  <c r="BX131" i="41" s="1"/>
  <c r="AM131" i="41" a="1"/>
  <c r="AM131" i="41" s="1"/>
  <c r="AS131" i="41" a="1"/>
  <c r="AS131" i="41" s="1"/>
  <c r="BJ132" i="41"/>
  <c r="AB132" i="41" a="1"/>
  <c r="AB132" i="41" s="1"/>
  <c r="AU132" i="41" a="1"/>
  <c r="AU132" i="41" s="1"/>
  <c r="BA132" i="41" a="1"/>
  <c r="BA132" i="41" s="1"/>
  <c r="AF133" i="41" a="1"/>
  <c r="AF133" i="41" s="1"/>
  <c r="AN133" i="41" a="1"/>
  <c r="AN133" i="41" s="1"/>
  <c r="AV133" i="41" a="1"/>
  <c r="AV133" i="41" s="1"/>
  <c r="BD133" i="41" a="1"/>
  <c r="BD133" i="41" s="1"/>
  <c r="J135" i="41"/>
  <c r="BX135" i="41" s="1" a="1"/>
  <c r="BX135" i="41" s="1"/>
  <c r="AE136" i="41" a="1"/>
  <c r="AE136" i="41" s="1"/>
  <c r="AM136" i="41" a="1"/>
  <c r="AM136" i="41" s="1"/>
  <c r="AU136" i="41" a="1"/>
  <c r="AU136" i="41" s="1"/>
  <c r="BC136" i="41" a="1"/>
  <c r="BC136" i="41" s="1"/>
  <c r="BO137" i="41"/>
  <c r="J137" i="41"/>
  <c r="BS137" i="41"/>
  <c r="BK137" i="41"/>
  <c r="AH137" i="41" a="1"/>
  <c r="AH137" i="41" s="1"/>
  <c r="AP137" i="41" a="1"/>
  <c r="AP137" i="41" s="1"/>
  <c r="AX137" i="41" a="1"/>
  <c r="AX137" i="41" s="1"/>
  <c r="BF137" i="41" a="1"/>
  <c r="BF137" i="41" s="1"/>
  <c r="J138" i="41"/>
  <c r="DC138" i="41"/>
  <c r="DS138" i="41" s="1"/>
  <c r="J139" i="41"/>
  <c r="BX139" i="41" s="1" a="1"/>
  <c r="BX139" i="41" s="1"/>
  <c r="BN140" i="41"/>
  <c r="AE140" i="41" a="1"/>
  <c r="AE140" i="41" s="1"/>
  <c r="AM140" i="41" a="1"/>
  <c r="AM140" i="41" s="1"/>
  <c r="AU140" i="41" a="1"/>
  <c r="AU140" i="41" s="1"/>
  <c r="BC140" i="41" a="1"/>
  <c r="BC140" i="41" s="1"/>
  <c r="BW141" i="41"/>
  <c r="BO141" i="41"/>
  <c r="J141" i="41"/>
  <c r="AH141" i="41" a="1"/>
  <c r="AH141" i="41" s="1"/>
  <c r="AP141" i="41" a="1"/>
  <c r="AP141" i="41" s="1"/>
  <c r="AX141" i="41" a="1"/>
  <c r="AX141" i="41" s="1"/>
  <c r="BF141" i="41" a="1"/>
  <c r="BF141" i="41" s="1"/>
  <c r="J142" i="41"/>
  <c r="AG144" i="41" a="1"/>
  <c r="AG144" i="41" s="1"/>
  <c r="AO144" i="41" a="1"/>
  <c r="AO144" i="41" s="1"/>
  <c r="AW144" i="41" a="1"/>
  <c r="AW144" i="41" s="1"/>
  <c r="BE144" i="41" a="1"/>
  <c r="BE144" i="41" s="1"/>
  <c r="AB145" i="41" a="1"/>
  <c r="AB145" i="41" s="1"/>
  <c r="AJ145" i="41" a="1"/>
  <c r="AJ145" i="41" s="1"/>
  <c r="AR145" i="41" a="1"/>
  <c r="AR145" i="41" s="1"/>
  <c r="AZ145" i="41" a="1"/>
  <c r="AZ145" i="41" s="1"/>
  <c r="DG146" i="41"/>
  <c r="DW146" i="41" s="1"/>
  <c r="CQ146" i="41"/>
  <c r="AV146" i="41" a="1"/>
  <c r="AV146" i="41" s="1"/>
  <c r="BJ147" i="41"/>
  <c r="AQ147" i="41" a="1"/>
  <c r="AQ147" i="41" s="1"/>
  <c r="BA147" i="41" a="1"/>
  <c r="BA147" i="41" s="1"/>
  <c r="BG148" i="41" a="1"/>
  <c r="BG148" i="41" s="1"/>
  <c r="AP149" i="41" a="1"/>
  <c r="AP149" i="41" s="1"/>
  <c r="BF149" i="41" a="1"/>
  <c r="BF149" i="41" s="1"/>
  <c r="AI151" i="41" a="1"/>
  <c r="AI151" i="41" s="1"/>
  <c r="AY151" i="41" a="1"/>
  <c r="AY151" i="41" s="1"/>
  <c r="AF153" i="41" a="1"/>
  <c r="AF153" i="41" s="1"/>
  <c r="AV153" i="41" a="1"/>
  <c r="AV153" i="41" s="1"/>
  <c r="AS155" i="41" a="1"/>
  <c r="AS155" i="41" s="1"/>
  <c r="CX160" i="41"/>
  <c r="DN160" i="41" s="1"/>
  <c r="CH160" i="41"/>
  <c r="CV163" i="41"/>
  <c r="DL163" i="41" s="1"/>
  <c r="CF182" i="41"/>
  <c r="AU110" i="41" a="1"/>
  <c r="AU110" i="41" s="1"/>
  <c r="AM118" i="41" a="1"/>
  <c r="AM118" i="41" s="1"/>
  <c r="BC118" i="41" a="1"/>
  <c r="BC118" i="41" s="1"/>
  <c r="AM126" i="41" a="1"/>
  <c r="AM126" i="41" s="1"/>
  <c r="AQ126" i="41" a="1"/>
  <c r="AQ126" i="41" s="1"/>
  <c r="AY126" i="41" a="1"/>
  <c r="AY126" i="41" s="1"/>
  <c r="BM105" i="41"/>
  <c r="BU105" i="41"/>
  <c r="AD106" i="41" a="1"/>
  <c r="AD106" i="41" s="1"/>
  <c r="AH106" i="41" a="1"/>
  <c r="AH106" i="41" s="1"/>
  <c r="AL106" i="41" a="1"/>
  <c r="AL106" i="41" s="1"/>
  <c r="AP106" i="41" a="1"/>
  <c r="AP106" i="41" s="1"/>
  <c r="AT106" i="41" a="1"/>
  <c r="AT106" i="41" s="1"/>
  <c r="AX106" i="41" a="1"/>
  <c r="AX106" i="41" s="1"/>
  <c r="BB106" i="41" a="1"/>
  <c r="BB106" i="41" s="1"/>
  <c r="BF106" i="41" a="1"/>
  <c r="BF106" i="41" s="1"/>
  <c r="BJ108" i="41"/>
  <c r="BR108" i="41"/>
  <c r="AC108" i="41" a="1"/>
  <c r="AC108" i="41" s="1"/>
  <c r="AG108" i="41" a="1"/>
  <c r="AG108" i="41" s="1"/>
  <c r="AK108" i="41" a="1"/>
  <c r="AK108" i="41" s="1"/>
  <c r="AO108" i="41" a="1"/>
  <c r="AO108" i="41" s="1"/>
  <c r="AS108" i="41" a="1"/>
  <c r="AS108" i="41" s="1"/>
  <c r="AW108" i="41" a="1"/>
  <c r="AW108" i="41" s="1"/>
  <c r="BA108" i="41" a="1"/>
  <c r="BA108" i="41" s="1"/>
  <c r="BE108" i="41" a="1"/>
  <c r="BE108" i="41" s="1"/>
  <c r="AB110" i="41" a="1"/>
  <c r="AB110" i="41" s="1"/>
  <c r="AF110" i="41" a="1"/>
  <c r="AF110" i="41" s="1"/>
  <c r="AJ110" i="41" a="1"/>
  <c r="AJ110" i="41" s="1"/>
  <c r="AN110" i="41" a="1"/>
  <c r="AN110" i="41" s="1"/>
  <c r="AR110" i="41" a="1"/>
  <c r="AR110" i="41" s="1"/>
  <c r="AV110" i="41" a="1"/>
  <c r="AV110" i="41" s="1"/>
  <c r="AZ110" i="41" a="1"/>
  <c r="AZ110" i="41" s="1"/>
  <c r="BD110" i="41" a="1"/>
  <c r="BD110" i="41" s="1"/>
  <c r="BX110" i="41" a="1"/>
  <c r="BX110" i="41" s="1"/>
  <c r="J111" i="41"/>
  <c r="BX111" i="41" s="1" a="1"/>
  <c r="BX111" i="41" s="1"/>
  <c r="BO111" i="41"/>
  <c r="BW111" i="41"/>
  <c r="BN112" i="41"/>
  <c r="BV112" i="41"/>
  <c r="AE112" i="41" a="1"/>
  <c r="AE112" i="41" s="1"/>
  <c r="AI112" i="41" a="1"/>
  <c r="AI112" i="41" s="1"/>
  <c r="AM112" i="41" a="1"/>
  <c r="AM112" i="41" s="1"/>
  <c r="AQ112" i="41" a="1"/>
  <c r="AQ112" i="41" s="1"/>
  <c r="AU112" i="41" a="1"/>
  <c r="AU112" i="41" s="1"/>
  <c r="AY112" i="41" a="1"/>
  <c r="AY112" i="41" s="1"/>
  <c r="BC112" i="41" a="1"/>
  <c r="BC112" i="41" s="1"/>
  <c r="BS112" i="41" s="1"/>
  <c r="BG112" i="41" a="1"/>
  <c r="BG112" i="41" s="1"/>
  <c r="BM113" i="41"/>
  <c r="BU113" i="41"/>
  <c r="AD114" i="41" a="1"/>
  <c r="AD114" i="41" s="1"/>
  <c r="AH114" i="41" a="1"/>
  <c r="AH114" i="41" s="1"/>
  <c r="AL114" i="41" a="1"/>
  <c r="AL114" i="41" s="1"/>
  <c r="AP114" i="41" a="1"/>
  <c r="AP114" i="41" s="1"/>
  <c r="AT114" i="41" a="1"/>
  <c r="AT114" i="41" s="1"/>
  <c r="AX114" i="41" a="1"/>
  <c r="AX114" i="41" s="1"/>
  <c r="BB114" i="41" a="1"/>
  <c r="BB114" i="41" s="1"/>
  <c r="BF114" i="41" a="1"/>
  <c r="BF114" i="41" s="1"/>
  <c r="BJ116" i="41"/>
  <c r="BR116" i="41"/>
  <c r="AC116" i="41" a="1"/>
  <c r="AC116" i="41" s="1"/>
  <c r="AG116" i="41" a="1"/>
  <c r="AG116" i="41" s="1"/>
  <c r="AK116" i="41" a="1"/>
  <c r="AK116" i="41" s="1"/>
  <c r="AO116" i="41" a="1"/>
  <c r="AO116" i="41" s="1"/>
  <c r="AS116" i="41" a="1"/>
  <c r="AS116" i="41" s="1"/>
  <c r="AW116" i="41" a="1"/>
  <c r="AW116" i="41" s="1"/>
  <c r="BA116" i="41" a="1"/>
  <c r="BA116" i="41" s="1"/>
  <c r="BE116" i="41" a="1"/>
  <c r="BE116" i="41" s="1"/>
  <c r="AB118" i="41" a="1"/>
  <c r="AB118" i="41" s="1"/>
  <c r="AF118" i="41" a="1"/>
  <c r="AF118" i="41" s="1"/>
  <c r="AJ118" i="41" a="1"/>
  <c r="AJ118" i="41" s="1"/>
  <c r="AN118" i="41" a="1"/>
  <c r="AN118" i="41" s="1"/>
  <c r="AR118" i="41" a="1"/>
  <c r="AR118" i="41" s="1"/>
  <c r="AV118" i="41" a="1"/>
  <c r="AV118" i="41" s="1"/>
  <c r="AZ118" i="41" a="1"/>
  <c r="AZ118" i="41" s="1"/>
  <c r="BD118" i="41" a="1"/>
  <c r="BD118" i="41" s="1"/>
  <c r="J119" i="41"/>
  <c r="BX119" i="41" s="1" a="1"/>
  <c r="BX119" i="41" s="1"/>
  <c r="BW119" i="41"/>
  <c r="BN120" i="41"/>
  <c r="BV120" i="41"/>
  <c r="AE120" i="41" a="1"/>
  <c r="AE120" i="41" s="1"/>
  <c r="AI120" i="41" a="1"/>
  <c r="AI120" i="41" s="1"/>
  <c r="AM120" i="41" a="1"/>
  <c r="AM120" i="41" s="1"/>
  <c r="AQ120" i="41" a="1"/>
  <c r="AQ120" i="41" s="1"/>
  <c r="AU120" i="41" a="1"/>
  <c r="AU120" i="41" s="1"/>
  <c r="AY120" i="41" a="1"/>
  <c r="AY120" i="41" s="1"/>
  <c r="BC120" i="41" a="1"/>
  <c r="BC120" i="41" s="1"/>
  <c r="BG120" i="41" a="1"/>
  <c r="BG120" i="41" s="1"/>
  <c r="AD122" i="41" a="1"/>
  <c r="AD122" i="41" s="1"/>
  <c r="AH122" i="41" a="1"/>
  <c r="AH122" i="41" s="1"/>
  <c r="AL122" i="41" a="1"/>
  <c r="AL122" i="41" s="1"/>
  <c r="AP122" i="41" a="1"/>
  <c r="AP122" i="41" s="1"/>
  <c r="AT122" i="41" a="1"/>
  <c r="AT122" i="41" s="1"/>
  <c r="AX122" i="41" a="1"/>
  <c r="AX122" i="41" s="1"/>
  <c r="BN122" i="41" s="1"/>
  <c r="BB122" i="41" a="1"/>
  <c r="BB122" i="41" s="1"/>
  <c r="BF122" i="41" a="1"/>
  <c r="BF122" i="41" s="1"/>
  <c r="BJ124" i="41"/>
  <c r="BR124" i="41"/>
  <c r="AC124" i="41" a="1"/>
  <c r="AC124" i="41" s="1"/>
  <c r="AG124" i="41" a="1"/>
  <c r="AG124" i="41" s="1"/>
  <c r="AK124" i="41" a="1"/>
  <c r="AK124" i="41" s="1"/>
  <c r="AO124" i="41" a="1"/>
  <c r="AO124" i="41" s="1"/>
  <c r="AS124" i="41" a="1"/>
  <c r="AS124" i="41" s="1"/>
  <c r="AW124" i="41" a="1"/>
  <c r="AW124" i="41" s="1"/>
  <c r="BA124" i="41" a="1"/>
  <c r="BA124" i="41" s="1"/>
  <c r="BE124" i="41" a="1"/>
  <c r="BE124" i="41" s="1"/>
  <c r="AB126" i="41" a="1"/>
  <c r="AB126" i="41" s="1"/>
  <c r="AF126" i="41" a="1"/>
  <c r="AF126" i="41" s="1"/>
  <c r="AJ126" i="41" a="1"/>
  <c r="AJ126" i="41" s="1"/>
  <c r="AN126" i="41" a="1"/>
  <c r="AN126" i="41" s="1"/>
  <c r="AR126" i="41" a="1"/>
  <c r="AR126" i="41" s="1"/>
  <c r="AV126" i="41" a="1"/>
  <c r="AV126" i="41" s="1"/>
  <c r="AZ126" i="41" a="1"/>
  <c r="AZ126" i="41" s="1"/>
  <c r="BD126" i="41" a="1"/>
  <c r="BD126" i="41" s="1"/>
  <c r="BX126" i="41" a="1"/>
  <c r="BX126" i="41" s="1"/>
  <c r="J127" i="41"/>
  <c r="BX127" i="41" s="1" a="1"/>
  <c r="BX127" i="41" s="1"/>
  <c r="BO127" i="41"/>
  <c r="AE128" i="41" a="1"/>
  <c r="AE128" i="41" s="1"/>
  <c r="AI128" i="41" a="1"/>
  <c r="AI128" i="41" s="1"/>
  <c r="AM128" i="41" a="1"/>
  <c r="AM128" i="41" s="1"/>
  <c r="AQ128" i="41" a="1"/>
  <c r="AQ128" i="41" s="1"/>
  <c r="AU128" i="41" a="1"/>
  <c r="AU128" i="41" s="1"/>
  <c r="AY128" i="41" a="1"/>
  <c r="AY128" i="41" s="1"/>
  <c r="BC128" i="41" a="1"/>
  <c r="BC128" i="41" s="1"/>
  <c r="BG128" i="41" a="1"/>
  <c r="BG128" i="41" s="1"/>
  <c r="AF129" i="41" a="1"/>
  <c r="AF129" i="41" s="1"/>
  <c r="AL129" i="41" a="1"/>
  <c r="AL129" i="41" s="1"/>
  <c r="J130" i="41"/>
  <c r="CM130" i="41"/>
  <c r="AF130" i="41" a="1"/>
  <c r="AF130" i="41" s="1"/>
  <c r="AL130" i="41" a="1"/>
  <c r="AL130" i="41" s="1"/>
  <c r="AS130" i="41" a="1"/>
  <c r="AS130" i="41" s="1"/>
  <c r="BV131" i="41"/>
  <c r="AG131" i="41" a="1"/>
  <c r="AG131" i="41" s="1"/>
  <c r="BG131" i="41" a="1"/>
  <c r="BG131" i="41" s="1"/>
  <c r="AI132" i="41" a="1"/>
  <c r="AI132" i="41" s="1"/>
  <c r="AO132" i="41" a="1"/>
  <c r="AO132" i="41" s="1"/>
  <c r="AV132" i="41" a="1"/>
  <c r="AV132" i="41" s="1"/>
  <c r="DA133" i="41"/>
  <c r="DQ133" i="41" s="1"/>
  <c r="CK133" i="41"/>
  <c r="AH134" i="41" a="1"/>
  <c r="AH134" i="41" s="1"/>
  <c r="AP134" i="41" a="1"/>
  <c r="AP134" i="41" s="1"/>
  <c r="AX134" i="41" a="1"/>
  <c r="AX134" i="41" s="1"/>
  <c r="BF134" i="41" a="1"/>
  <c r="BF134" i="41" s="1"/>
  <c r="AC135" i="41" a="1"/>
  <c r="AC135" i="41" s="1"/>
  <c r="AK135" i="41" a="1"/>
  <c r="AK135" i="41" s="1"/>
  <c r="AS135" i="41" a="1"/>
  <c r="AS135" i="41" s="1"/>
  <c r="BA135" i="41" a="1"/>
  <c r="BA135" i="41" s="1"/>
  <c r="CR138" i="41"/>
  <c r="DH138" i="41" s="1"/>
  <c r="CB138" i="41"/>
  <c r="AH138" i="41" a="1"/>
  <c r="AH138" i="41" s="1"/>
  <c r="AP138" i="41" a="1"/>
  <c r="AP138" i="41" s="1"/>
  <c r="AX138" i="41" a="1"/>
  <c r="AX138" i="41" s="1"/>
  <c r="BF138" i="41" a="1"/>
  <c r="BF138" i="41" s="1"/>
  <c r="BJ139" i="41"/>
  <c r="AC139" i="41" a="1"/>
  <c r="AC139" i="41" s="1"/>
  <c r="AK139" i="41" a="1"/>
  <c r="AK139" i="41" s="1"/>
  <c r="AS139" i="41" a="1"/>
  <c r="AS139" i="41" s="1"/>
  <c r="BA139" i="41" a="1"/>
  <c r="BA139" i="41" s="1"/>
  <c r="DE141" i="41"/>
  <c r="DU141" i="41" s="1"/>
  <c r="AB142" i="41" a="1"/>
  <c r="AB142" i="41" s="1"/>
  <c r="AJ142" i="41" a="1"/>
  <c r="AJ142" i="41" s="1"/>
  <c r="AR142" i="41" a="1"/>
  <c r="AR142" i="41" s="1"/>
  <c r="AZ142" i="41" a="1"/>
  <c r="AZ142" i="41" s="1"/>
  <c r="AE143" i="41" a="1"/>
  <c r="AE143" i="41" s="1"/>
  <c r="AM143" i="41" a="1"/>
  <c r="AM143" i="41" s="1"/>
  <c r="AU143" i="41" a="1"/>
  <c r="AU143" i="41" s="1"/>
  <c r="BC143" i="41" a="1"/>
  <c r="BC143" i="41" s="1"/>
  <c r="BP144" i="41"/>
  <c r="BH144" i="41"/>
  <c r="J144" i="41"/>
  <c r="BX144" i="41" s="1" a="1"/>
  <c r="BX144" i="41" s="1"/>
  <c r="BT144" i="41"/>
  <c r="BL144" i="41"/>
  <c r="BU144" i="41"/>
  <c r="BI145" i="41"/>
  <c r="CU146" i="41"/>
  <c r="DK146" i="41" s="1"/>
  <c r="CE146" i="41"/>
  <c r="AB146" i="41" a="1"/>
  <c r="AB146" i="41" s="1"/>
  <c r="BN147" i="41"/>
  <c r="AG147" i="41" a="1"/>
  <c r="AG147" i="41" s="1"/>
  <c r="BC147" i="41" a="1"/>
  <c r="BC147" i="41" s="1"/>
  <c r="BT148" i="41"/>
  <c r="BL148" i="41"/>
  <c r="BR148" i="41"/>
  <c r="BJ148" i="41"/>
  <c r="BP148" i="41"/>
  <c r="BH148" i="41"/>
  <c r="J148" i="41"/>
  <c r="BX148" i="41" s="1" a="1"/>
  <c r="BX148" i="41" s="1"/>
  <c r="AM148" i="41" a="1"/>
  <c r="AM148" i="41" s="1"/>
  <c r="AB149" i="41" a="1"/>
  <c r="AB149" i="41" s="1"/>
  <c r="AR149" i="41" a="1"/>
  <c r="AR149" i="41" s="1"/>
  <c r="J150" i="41"/>
  <c r="AK151" i="41" a="1"/>
  <c r="AK151" i="41" s="1"/>
  <c r="BA151" i="41" a="1"/>
  <c r="BA151" i="41" s="1"/>
  <c r="AH153" i="41" a="1"/>
  <c r="AH153" i="41" s="1"/>
  <c r="AX153" i="41" a="1"/>
  <c r="AX153" i="41" s="1"/>
  <c r="CU154" i="41"/>
  <c r="DK154" i="41" s="1"/>
  <c r="CE154" i="41"/>
  <c r="DF155" i="41"/>
  <c r="DV155" i="41" s="1"/>
  <c r="CP155" i="41"/>
  <c r="AW155" i="41" a="1"/>
  <c r="AW155" i="41" s="1"/>
  <c r="CG162" i="41"/>
  <c r="CQ168" i="41"/>
  <c r="DG168" i="41"/>
  <c r="DW168" i="41" s="1"/>
  <c r="DE179" i="41"/>
  <c r="DU179" i="41" s="1"/>
  <c r="CO179" i="41"/>
  <c r="BC110" i="41" a="1"/>
  <c r="BC110" i="41" s="1"/>
  <c r="AY118" i="41" a="1"/>
  <c r="AY118" i="41" s="1"/>
  <c r="AI126" i="41" a="1"/>
  <c r="AI126" i="41" s="1"/>
  <c r="AU126" i="41" a="1"/>
  <c r="AU126" i="41" s="1"/>
  <c r="BN105" i="41"/>
  <c r="BV105" i="41"/>
  <c r="AE105" i="41" a="1"/>
  <c r="AE105" i="41" s="1"/>
  <c r="AI105" i="41" a="1"/>
  <c r="AI105" i="41" s="1"/>
  <c r="AM105" i="41" a="1"/>
  <c r="AM105" i="41" s="1"/>
  <c r="AQ105" i="41" a="1"/>
  <c r="AQ105" i="41" s="1"/>
  <c r="AU105" i="41" a="1"/>
  <c r="AU105" i="41" s="1"/>
  <c r="AY105" i="41" a="1"/>
  <c r="AY105" i="41" s="1"/>
  <c r="BO105" i="41" s="1"/>
  <c r="BC105" i="41" a="1"/>
  <c r="BC105" i="41" s="1"/>
  <c r="BG105" i="41" a="1"/>
  <c r="BG105" i="41" s="1"/>
  <c r="CB105" i="41"/>
  <c r="CJ105" i="41"/>
  <c r="CR105" i="41"/>
  <c r="DH105" i="41" s="1"/>
  <c r="CZ105" i="41"/>
  <c r="DP105" i="41" s="1"/>
  <c r="BM106" i="41"/>
  <c r="BU106" i="41"/>
  <c r="AD107" i="41" a="1"/>
  <c r="AD107" i="41" s="1"/>
  <c r="AH107" i="41" a="1"/>
  <c r="AH107" i="41" s="1"/>
  <c r="AL107" i="41" a="1"/>
  <c r="AL107" i="41" s="1"/>
  <c r="AP107" i="41" a="1"/>
  <c r="AP107" i="41" s="1"/>
  <c r="AT107" i="41" a="1"/>
  <c r="AT107" i="41" s="1"/>
  <c r="AX107" i="41" a="1"/>
  <c r="AX107" i="41" s="1"/>
  <c r="BB107" i="41" a="1"/>
  <c r="BB107" i="41" s="1"/>
  <c r="BF107" i="41" a="1"/>
  <c r="BF107" i="41" s="1"/>
  <c r="AC109" i="41" a="1"/>
  <c r="AC109" i="41" s="1"/>
  <c r="AG109" i="41" a="1"/>
  <c r="AG109" i="41" s="1"/>
  <c r="AK109" i="41" a="1"/>
  <c r="AK109" i="41" s="1"/>
  <c r="AO109" i="41" a="1"/>
  <c r="AO109" i="41" s="1"/>
  <c r="AS109" i="41" a="1"/>
  <c r="AS109" i="41" s="1"/>
  <c r="AW109" i="41" a="1"/>
  <c r="AW109" i="41" s="1"/>
  <c r="BA109" i="41" a="1"/>
  <c r="BA109" i="41" s="1"/>
  <c r="BE109" i="41" a="1"/>
  <c r="BE109" i="41" s="1"/>
  <c r="AB111" i="41" a="1"/>
  <c r="AB111" i="41" s="1"/>
  <c r="AF111" i="41" a="1"/>
  <c r="AF111" i="41" s="1"/>
  <c r="AJ111" i="41" a="1"/>
  <c r="AJ111" i="41" s="1"/>
  <c r="AN111" i="41" a="1"/>
  <c r="AN111" i="41" s="1"/>
  <c r="AR111" i="41" a="1"/>
  <c r="AR111" i="41" s="1"/>
  <c r="AV111" i="41" a="1"/>
  <c r="AV111" i="41" s="1"/>
  <c r="AZ111" i="41" a="1"/>
  <c r="AZ111" i="41" s="1"/>
  <c r="BD111" i="41" a="1"/>
  <c r="BD111" i="41" s="1"/>
  <c r="J112" i="41"/>
  <c r="BO112" i="41"/>
  <c r="AE113" i="41" a="1"/>
  <c r="AE113" i="41" s="1"/>
  <c r="AI113" i="41" a="1"/>
  <c r="AI113" i="41" s="1"/>
  <c r="AM113" i="41" a="1"/>
  <c r="AM113" i="41" s="1"/>
  <c r="AQ113" i="41" a="1"/>
  <c r="AQ113" i="41" s="1"/>
  <c r="AU113" i="41" a="1"/>
  <c r="AU113" i="41" s="1"/>
  <c r="AY113" i="41" a="1"/>
  <c r="AY113" i="41" s="1"/>
  <c r="BO113" i="41" s="1"/>
  <c r="BC113" i="41" a="1"/>
  <c r="BC113" i="41" s="1"/>
  <c r="BG113" i="41" a="1"/>
  <c r="BG113" i="41" s="1"/>
  <c r="BW113" i="41" s="1"/>
  <c r="BM114" i="41"/>
  <c r="BU114" i="41"/>
  <c r="AD115" i="41" a="1"/>
  <c r="AD115" i="41" s="1"/>
  <c r="AH115" i="41" a="1"/>
  <c r="AH115" i="41" s="1"/>
  <c r="AL115" i="41" a="1"/>
  <c r="AL115" i="41" s="1"/>
  <c r="AP115" i="41" a="1"/>
  <c r="AP115" i="41" s="1"/>
  <c r="AT115" i="41" a="1"/>
  <c r="AT115" i="41" s="1"/>
  <c r="AX115" i="41" a="1"/>
  <c r="AX115" i="41" s="1"/>
  <c r="BB115" i="41" a="1"/>
  <c r="BB115" i="41" s="1"/>
  <c r="BF115" i="41" a="1"/>
  <c r="BF115" i="41" s="1"/>
  <c r="AC117" i="41" a="1"/>
  <c r="AC117" i="41" s="1"/>
  <c r="AG117" i="41" a="1"/>
  <c r="AG117" i="41" s="1"/>
  <c r="AK117" i="41" a="1"/>
  <c r="AK117" i="41" s="1"/>
  <c r="AO117" i="41" a="1"/>
  <c r="AO117" i="41" s="1"/>
  <c r="AS117" i="41" a="1"/>
  <c r="AS117" i="41" s="1"/>
  <c r="AW117" i="41" a="1"/>
  <c r="AW117" i="41" s="1"/>
  <c r="BA117" i="41" a="1"/>
  <c r="BA117" i="41" s="1"/>
  <c r="BE117" i="41" a="1"/>
  <c r="BE117" i="41" s="1"/>
  <c r="BU117" i="41" s="1"/>
  <c r="BI118" i="41"/>
  <c r="BQ118" i="41"/>
  <c r="AB119" i="41" a="1"/>
  <c r="AB119" i="41" s="1"/>
  <c r="AF119" i="41" a="1"/>
  <c r="AF119" i="41" s="1"/>
  <c r="AJ119" i="41" a="1"/>
  <c r="AJ119" i="41" s="1"/>
  <c r="AN119" i="41" a="1"/>
  <c r="AN119" i="41" s="1"/>
  <c r="AR119" i="41" a="1"/>
  <c r="AR119" i="41" s="1"/>
  <c r="AV119" i="41" a="1"/>
  <c r="AV119" i="41" s="1"/>
  <c r="BL119" i="41" s="1"/>
  <c r="AZ119" i="41" a="1"/>
  <c r="AZ119" i="41" s="1"/>
  <c r="BD119" i="41" a="1"/>
  <c r="BD119" i="41" s="1"/>
  <c r="J120" i="41"/>
  <c r="BW120" i="41"/>
  <c r="BN121" i="41"/>
  <c r="AE121" i="41" a="1"/>
  <c r="AE121" i="41" s="1"/>
  <c r="AI121" i="41" a="1"/>
  <c r="AI121" i="41" s="1"/>
  <c r="AM121" i="41" a="1"/>
  <c r="AM121" i="41" s="1"/>
  <c r="AQ121" i="41" a="1"/>
  <c r="AQ121" i="41" s="1"/>
  <c r="AU121" i="41" a="1"/>
  <c r="AU121" i="41" s="1"/>
  <c r="AY121" i="41" a="1"/>
  <c r="AY121" i="41" s="1"/>
  <c r="BC121" i="41" a="1"/>
  <c r="BC121" i="41" s="1"/>
  <c r="BS121" i="41" s="1"/>
  <c r="BG121" i="41" a="1"/>
  <c r="BG121" i="41" s="1"/>
  <c r="BM122" i="41"/>
  <c r="AD123" i="41" a="1"/>
  <c r="AD123" i="41" s="1"/>
  <c r="AH123" i="41" a="1"/>
  <c r="AH123" i="41" s="1"/>
  <c r="AL123" i="41" a="1"/>
  <c r="AL123" i="41" s="1"/>
  <c r="AP123" i="41" a="1"/>
  <c r="AP123" i="41" s="1"/>
  <c r="AT123" i="41" a="1"/>
  <c r="AT123" i="41" s="1"/>
  <c r="AX123" i="41" a="1"/>
  <c r="AX123" i="41" s="1"/>
  <c r="BB123" i="41" a="1"/>
  <c r="BB123" i="41" s="1"/>
  <c r="BF123" i="41" a="1"/>
  <c r="BF123" i="41" s="1"/>
  <c r="AC125" i="41" a="1"/>
  <c r="AC125" i="41" s="1"/>
  <c r="AG125" i="41" a="1"/>
  <c r="AG125" i="41" s="1"/>
  <c r="AK125" i="41" a="1"/>
  <c r="AK125" i="41" s="1"/>
  <c r="AO125" i="41" a="1"/>
  <c r="AO125" i="41" s="1"/>
  <c r="AS125" i="41" a="1"/>
  <c r="AS125" i="41" s="1"/>
  <c r="AW125" i="41" a="1"/>
  <c r="AW125" i="41" s="1"/>
  <c r="BA125" i="41" a="1"/>
  <c r="BA125" i="41" s="1"/>
  <c r="BE125" i="41" a="1"/>
  <c r="BE125" i="41" s="1"/>
  <c r="BI126" i="41"/>
  <c r="BQ126" i="41"/>
  <c r="AB127" i="41" a="1"/>
  <c r="AB127" i="41" s="1"/>
  <c r="AF127" i="41" a="1"/>
  <c r="AF127" i="41" s="1"/>
  <c r="AJ127" i="41" a="1"/>
  <c r="AJ127" i="41" s="1"/>
  <c r="AN127" i="41" a="1"/>
  <c r="AN127" i="41" s="1"/>
  <c r="AR127" i="41" a="1"/>
  <c r="AR127" i="41" s="1"/>
  <c r="AV127" i="41" a="1"/>
  <c r="AV127" i="41" s="1"/>
  <c r="AZ127" i="41" a="1"/>
  <c r="AZ127" i="41" s="1"/>
  <c r="BD127" i="41" a="1"/>
  <c r="BD127" i="41" s="1"/>
  <c r="J128" i="41"/>
  <c r="AZ129" i="41" a="1"/>
  <c r="AZ129" i="41" s="1"/>
  <c r="BF129" i="41" a="1"/>
  <c r="BF129" i="41" s="1"/>
  <c r="AG130" i="41" a="1"/>
  <c r="AG130" i="41" s="1"/>
  <c r="AZ130" i="41" a="1"/>
  <c r="AZ130" i="41" s="1"/>
  <c r="BF130" i="41" a="1"/>
  <c r="BF130" i="41" s="1"/>
  <c r="BJ131" i="41"/>
  <c r="AU131" i="41" a="1"/>
  <c r="AU131" i="41" s="1"/>
  <c r="BA131" i="41" a="1"/>
  <c r="BA131" i="41" s="1"/>
  <c r="AC132" i="41" a="1"/>
  <c r="AC132" i="41" s="1"/>
  <c r="AJ132" i="41" a="1"/>
  <c r="AJ132" i="41" s="1"/>
  <c r="BC132" i="41" a="1"/>
  <c r="BC132" i="41" s="1"/>
  <c r="BK133" i="41"/>
  <c r="BW133" i="41"/>
  <c r="BO133" i="41"/>
  <c r="J133" i="41"/>
  <c r="BT133" i="41"/>
  <c r="AH133" i="41" a="1"/>
  <c r="AH133" i="41" s="1"/>
  <c r="AP133" i="41" a="1"/>
  <c r="AP133" i="41" s="1"/>
  <c r="AX133" i="41" a="1"/>
  <c r="AX133" i="41" s="1"/>
  <c r="BF133" i="41" a="1"/>
  <c r="BF133" i="41" s="1"/>
  <c r="J134" i="41"/>
  <c r="CK134" i="41"/>
  <c r="DA134" i="41"/>
  <c r="DQ134" i="41" s="1"/>
  <c r="BK135" i="41"/>
  <c r="AG136" i="41" a="1"/>
  <c r="AG136" i="41" s="1"/>
  <c r="AO136" i="41" a="1"/>
  <c r="AO136" i="41" s="1"/>
  <c r="AW136" i="41" a="1"/>
  <c r="AW136" i="41" s="1"/>
  <c r="BE136" i="41" a="1"/>
  <c r="BE136" i="41" s="1"/>
  <c r="AB137" i="41" a="1"/>
  <c r="AB137" i="41" s="1"/>
  <c r="AJ137" i="41" a="1"/>
  <c r="AJ137" i="41" s="1"/>
  <c r="AR137" i="41" a="1"/>
  <c r="AR137" i="41" s="1"/>
  <c r="AZ137" i="41" a="1"/>
  <c r="AZ137" i="41" s="1"/>
  <c r="DG138" i="41"/>
  <c r="DW138" i="41" s="1"/>
  <c r="CQ138" i="41"/>
  <c r="BK139" i="41"/>
  <c r="AG140" i="41" a="1"/>
  <c r="AG140" i="41" s="1"/>
  <c r="AO140" i="41" a="1"/>
  <c r="AO140" i="41" s="1"/>
  <c r="AW140" i="41" a="1"/>
  <c r="AW140" i="41" s="1"/>
  <c r="BE140" i="41" a="1"/>
  <c r="BE140" i="41" s="1"/>
  <c r="AB141" i="41" a="1"/>
  <c r="AB141" i="41" s="1"/>
  <c r="AJ141" i="41" a="1"/>
  <c r="AJ141" i="41" s="1"/>
  <c r="AR141" i="41" a="1"/>
  <c r="AR141" i="41" s="1"/>
  <c r="AZ141" i="41" a="1"/>
  <c r="AZ141" i="41" s="1"/>
  <c r="BV144" i="41"/>
  <c r="AI144" i="41" a="1"/>
  <c r="AI144" i="41" s="1"/>
  <c r="AQ144" i="41" a="1"/>
  <c r="AQ144" i="41" s="1"/>
  <c r="AY144" i="41" a="1"/>
  <c r="AY144" i="41" s="1"/>
  <c r="BG144" i="41" a="1"/>
  <c r="BG144" i="41" s="1"/>
  <c r="AD145" i="41" a="1"/>
  <c r="AD145" i="41" s="1"/>
  <c r="AL145" i="41" a="1"/>
  <c r="AL145" i="41" s="1"/>
  <c r="AT145" i="41" a="1"/>
  <c r="AT145" i="41" s="1"/>
  <c r="BB145" i="41" a="1"/>
  <c r="BB145" i="41" s="1"/>
  <c r="AN146" i="41" a="1"/>
  <c r="AN146" i="41" s="1"/>
  <c r="AI147" i="41" a="1"/>
  <c r="AI147" i="41" s="1"/>
  <c r="AS147" i="41" a="1"/>
  <c r="AS147" i="41" s="1"/>
  <c r="AY148" i="41" a="1"/>
  <c r="AY148" i="41" s="1"/>
  <c r="AD149" i="41" a="1"/>
  <c r="AD149" i="41" s="1"/>
  <c r="AT149" i="41" a="1"/>
  <c r="AT149" i="41" s="1"/>
  <c r="AM151" i="41" a="1"/>
  <c r="AM151" i="41" s="1"/>
  <c r="BC151" i="41" a="1"/>
  <c r="BC151" i="41" s="1"/>
  <c r="BP152" i="41"/>
  <c r="BH152" i="41"/>
  <c r="BW152" i="41"/>
  <c r="BO152" i="41"/>
  <c r="J152" i="41"/>
  <c r="BX152" i="41" s="1" a="1"/>
  <c r="BX152" i="41" s="1"/>
  <c r="BV152" i="41"/>
  <c r="BN152" i="41"/>
  <c r="BT152" i="41"/>
  <c r="BL152" i="41"/>
  <c r="BS152" i="41"/>
  <c r="BK152" i="41"/>
  <c r="BR152" i="41"/>
  <c r="BJ152" i="41"/>
  <c r="AJ153" i="41" a="1"/>
  <c r="AJ153" i="41" s="1"/>
  <c r="AZ153" i="41" a="1"/>
  <c r="AZ153" i="41" s="1"/>
  <c r="CT155" i="41"/>
  <c r="DJ155" i="41" s="1"/>
  <c r="CD155" i="41"/>
  <c r="BA155" i="41" a="1"/>
  <c r="BA155" i="41" s="1"/>
  <c r="CS169" i="41"/>
  <c r="DI169" i="41" s="1"/>
  <c r="BP136" i="41"/>
  <c r="BH136" i="41"/>
  <c r="J136" i="41"/>
  <c r="BX136" i="41" s="1" a="1"/>
  <c r="BX136" i="41" s="1"/>
  <c r="BT136" i="41"/>
  <c r="BL136" i="41"/>
  <c r="BS136" i="41"/>
  <c r="CU138" i="41"/>
  <c r="DK138" i="41" s="1"/>
  <c r="CE138" i="41"/>
  <c r="CY146" i="41"/>
  <c r="DO146" i="41" s="1"/>
  <c r="CI146" i="41"/>
  <c r="DB147" i="41"/>
  <c r="DR147" i="41" s="1"/>
  <c r="CL147" i="41"/>
  <c r="CS148" i="41"/>
  <c r="DI148" i="41" s="1"/>
  <c r="CC148" i="41"/>
  <c r="CE150" i="41"/>
  <c r="CY154" i="41"/>
  <c r="DO154" i="41" s="1"/>
  <c r="CI154" i="41"/>
  <c r="DB155" i="41"/>
  <c r="DR155" i="41" s="1"/>
  <c r="CL155" i="41"/>
  <c r="CO156" i="41"/>
  <c r="CK162" i="41"/>
  <c r="CV166" i="41"/>
  <c r="DL166" i="41" s="1"/>
  <c r="CU167" i="41"/>
  <c r="DK167" i="41" s="1"/>
  <c r="CS168" i="41"/>
  <c r="DI168" i="41" s="1"/>
  <c r="DF170" i="41"/>
  <c r="DV170" i="41" s="1"/>
  <c r="CP170" i="41"/>
  <c r="DB173" i="41"/>
  <c r="DR173" i="41" s="1"/>
  <c r="CH135" i="41"/>
  <c r="BT140" i="41"/>
  <c r="BS140" i="41"/>
  <c r="BK140" i="41"/>
  <c r="BH140" i="41"/>
  <c r="J140" i="41"/>
  <c r="BX140" i="41" s="1" a="1"/>
  <c r="BX140" i="41" s="1"/>
  <c r="CS141" i="41"/>
  <c r="DI141" i="41" s="1"/>
  <c r="CC141" i="41"/>
  <c r="AM107" i="41" a="1"/>
  <c r="AM107" i="41" s="1"/>
  <c r="AU107" i="41" a="1"/>
  <c r="AU107" i="41" s="1"/>
  <c r="BC107" i="41" a="1"/>
  <c r="BC107" i="41" s="1"/>
  <c r="AB113" i="41" a="1"/>
  <c r="AB113" i="41" s="1"/>
  <c r="AF113" i="41" a="1"/>
  <c r="AF113" i="41" s="1"/>
  <c r="AJ113" i="41" a="1"/>
  <c r="AJ113" i="41" s="1"/>
  <c r="AN113" i="41" a="1"/>
  <c r="AN113" i="41" s="1"/>
  <c r="AR113" i="41" a="1"/>
  <c r="AR113" i="41" s="1"/>
  <c r="AV113" i="41" a="1"/>
  <c r="AV113" i="41" s="1"/>
  <c r="AZ113" i="41" a="1"/>
  <c r="AZ113" i="41" s="1"/>
  <c r="BD113" i="41" a="1"/>
  <c r="BD113" i="41" s="1"/>
  <c r="J114" i="41"/>
  <c r="AE115" i="41" a="1"/>
  <c r="AE115" i="41" s="1"/>
  <c r="AI115" i="41" a="1"/>
  <c r="AI115" i="41" s="1"/>
  <c r="AM115" i="41" a="1"/>
  <c r="AM115" i="41" s="1"/>
  <c r="AQ115" i="41" a="1"/>
  <c r="AQ115" i="41" s="1"/>
  <c r="AU115" i="41" a="1"/>
  <c r="AU115" i="41" s="1"/>
  <c r="AY115" i="41" a="1"/>
  <c r="AY115" i="41" s="1"/>
  <c r="BC115" i="41" a="1"/>
  <c r="BC115" i="41" s="1"/>
  <c r="BG115" i="41" a="1"/>
  <c r="BG115" i="41" s="1"/>
  <c r="BU116" i="41"/>
  <c r="BL117" i="41"/>
  <c r="BT117" i="41"/>
  <c r="AD117" i="41" a="1"/>
  <c r="AD117" i="41" s="1"/>
  <c r="AH117" i="41" a="1"/>
  <c r="AH117" i="41" s="1"/>
  <c r="AL117" i="41" a="1"/>
  <c r="AL117" i="41" s="1"/>
  <c r="AP117" i="41" a="1"/>
  <c r="AP117" i="41" s="1"/>
  <c r="AT117" i="41" a="1"/>
  <c r="AT117" i="41" s="1"/>
  <c r="AX117" i="41" a="1"/>
  <c r="AX117" i="41" s="1"/>
  <c r="BB117" i="41" a="1"/>
  <c r="BB117" i="41" s="1"/>
  <c r="BF117" i="41" a="1"/>
  <c r="BF117" i="41" s="1"/>
  <c r="BK118" i="41"/>
  <c r="BS118" i="41"/>
  <c r="BJ119" i="41"/>
  <c r="BR119" i="41"/>
  <c r="AC119" i="41" a="1"/>
  <c r="AC119" i="41" s="1"/>
  <c r="AG119" i="41" a="1"/>
  <c r="AG119" i="41" s="1"/>
  <c r="AK119" i="41" a="1"/>
  <c r="AK119" i="41" s="1"/>
  <c r="AO119" i="41" a="1"/>
  <c r="AO119" i="41" s="1"/>
  <c r="AS119" i="41" a="1"/>
  <c r="AS119" i="41" s="1"/>
  <c r="AW119" i="41" a="1"/>
  <c r="AW119" i="41" s="1"/>
  <c r="BA119" i="41" a="1"/>
  <c r="BA119" i="41" s="1"/>
  <c r="BE119" i="41" a="1"/>
  <c r="BE119" i="41" s="1"/>
  <c r="DC120" i="41"/>
  <c r="DS120" i="41" s="1"/>
  <c r="AB121" i="41" a="1"/>
  <c r="AB121" i="41" s="1"/>
  <c r="AF121" i="41" a="1"/>
  <c r="AF121" i="41" s="1"/>
  <c r="AJ121" i="41" a="1"/>
  <c r="AJ121" i="41" s="1"/>
  <c r="AN121" i="41" a="1"/>
  <c r="AN121" i="41" s="1"/>
  <c r="AR121" i="41" a="1"/>
  <c r="AR121" i="41" s="1"/>
  <c r="AV121" i="41" a="1"/>
  <c r="AV121" i="41" s="1"/>
  <c r="AZ121" i="41" a="1"/>
  <c r="AZ121" i="41" s="1"/>
  <c r="BD121" i="41" a="1"/>
  <c r="BD121" i="41" s="1"/>
  <c r="CT121" i="41"/>
  <c r="DJ121" i="41" s="1"/>
  <c r="J122" i="41"/>
  <c r="AE123" i="41" a="1"/>
  <c r="AE123" i="41" s="1"/>
  <c r="AI123" i="41" a="1"/>
  <c r="AI123" i="41" s="1"/>
  <c r="AM123" i="41" a="1"/>
  <c r="AM123" i="41" s="1"/>
  <c r="AQ123" i="41" a="1"/>
  <c r="AQ123" i="41" s="1"/>
  <c r="AU123" i="41" a="1"/>
  <c r="AU123" i="41" s="1"/>
  <c r="AY123" i="41" a="1"/>
  <c r="AY123" i="41" s="1"/>
  <c r="BC123" i="41" a="1"/>
  <c r="BC123" i="41" s="1"/>
  <c r="BG123" i="41" a="1"/>
  <c r="BG123" i="41" s="1"/>
  <c r="BM124" i="41"/>
  <c r="BL125" i="41"/>
  <c r="BT125" i="41"/>
  <c r="AD125" i="41" a="1"/>
  <c r="AD125" i="41" s="1"/>
  <c r="AH125" i="41" a="1"/>
  <c r="AH125" i="41" s="1"/>
  <c r="AL125" i="41" a="1"/>
  <c r="AL125" i="41" s="1"/>
  <c r="AP125" i="41" a="1"/>
  <c r="AP125" i="41" s="1"/>
  <c r="AT125" i="41" a="1"/>
  <c r="AT125" i="41" s="1"/>
  <c r="AX125" i="41" a="1"/>
  <c r="AX125" i="41" s="1"/>
  <c r="BB125" i="41" a="1"/>
  <c r="BB125" i="41" s="1"/>
  <c r="BF125" i="41" a="1"/>
  <c r="BF125" i="41" s="1"/>
  <c r="BK126" i="41"/>
  <c r="AC127" i="41" a="1"/>
  <c r="AC127" i="41" s="1"/>
  <c r="AG127" i="41" a="1"/>
  <c r="AG127" i="41" s="1"/>
  <c r="AK127" i="41" a="1"/>
  <c r="AK127" i="41" s="1"/>
  <c r="AO127" i="41" a="1"/>
  <c r="AO127" i="41" s="1"/>
  <c r="AS127" i="41" a="1"/>
  <c r="AS127" i="41" s="1"/>
  <c r="AW127" i="41" a="1"/>
  <c r="AW127" i="41" s="1"/>
  <c r="BA127" i="41" a="1"/>
  <c r="BA127" i="41" s="1"/>
  <c r="BE127" i="41" a="1"/>
  <c r="BE127" i="41" s="1"/>
  <c r="DD128" i="41"/>
  <c r="DT128" i="41" s="1"/>
  <c r="AB129" i="41" a="1"/>
  <c r="AB129" i="41" s="1"/>
  <c r="AH129" i="41" a="1"/>
  <c r="AH129" i="41" s="1"/>
  <c r="CU130" i="41"/>
  <c r="DK130" i="41" s="1"/>
  <c r="CE130" i="41"/>
  <c r="AB130" i="41" a="1"/>
  <c r="AB130" i="41" s="1"/>
  <c r="AH130" i="41" a="1"/>
  <c r="AH130" i="41" s="1"/>
  <c r="AO130" i="41" a="1"/>
  <c r="AO130" i="41" s="1"/>
  <c r="BN131" i="41"/>
  <c r="AC131" i="41" a="1"/>
  <c r="AC131" i="41" s="1"/>
  <c r="BC131" i="41" a="1"/>
  <c r="BC131" i="41" s="1"/>
  <c r="J132" i="41"/>
  <c r="BX132" i="41" s="1" a="1"/>
  <c r="BX132" i="41" s="1"/>
  <c r="AE132" i="41" a="1"/>
  <c r="AE132" i="41" s="1"/>
  <c r="AK132" i="41" a="1"/>
  <c r="AK132" i="41" s="1"/>
  <c r="AR132" i="41" a="1"/>
  <c r="AR132" i="41" s="1"/>
  <c r="BE132" i="41" a="1"/>
  <c r="BE132" i="41" s="1"/>
  <c r="AB133" i="41" a="1"/>
  <c r="AB133" i="41" s="1"/>
  <c r="AJ133" i="41" a="1"/>
  <c r="AJ133" i="41" s="1"/>
  <c r="AR133" i="41" a="1"/>
  <c r="AR133" i="41" s="1"/>
  <c r="AZ133" i="41" a="1"/>
  <c r="AZ133" i="41" s="1"/>
  <c r="BV136" i="41"/>
  <c r="AI136" i="41" a="1"/>
  <c r="AI136" i="41" s="1"/>
  <c r="AQ136" i="41" a="1"/>
  <c r="AQ136" i="41" s="1"/>
  <c r="AY136" i="41" a="1"/>
  <c r="AY136" i="41" s="1"/>
  <c r="BG136" i="41" a="1"/>
  <c r="BG136" i="41" s="1"/>
  <c r="AD137" i="41" a="1"/>
  <c r="AD137" i="41" s="1"/>
  <c r="AL137" i="41" a="1"/>
  <c r="AL137" i="41" s="1"/>
  <c r="AT137" i="41" a="1"/>
  <c r="AT137" i="41" s="1"/>
  <c r="BB137" i="41" a="1"/>
  <c r="BB137" i="41" s="1"/>
  <c r="BV140" i="41"/>
  <c r="AI140" i="41" a="1"/>
  <c r="AI140" i="41" s="1"/>
  <c r="AQ140" i="41" a="1"/>
  <c r="AQ140" i="41" s="1"/>
  <c r="AY140" i="41" a="1"/>
  <c r="AY140" i="41" s="1"/>
  <c r="BG140" i="41" a="1"/>
  <c r="BG140" i="41" s="1"/>
  <c r="AD141" i="41" a="1"/>
  <c r="AD141" i="41" s="1"/>
  <c r="AL141" i="41" a="1"/>
  <c r="AL141" i="41" s="1"/>
  <c r="AT141" i="41" a="1"/>
  <c r="AT141" i="41" s="1"/>
  <c r="BB141" i="41" a="1"/>
  <c r="BB141" i="41" s="1"/>
  <c r="CY142" i="41"/>
  <c r="DO142" i="41" s="1"/>
  <c r="CI142" i="41"/>
  <c r="CD144" i="41"/>
  <c r="AC144" i="41" a="1"/>
  <c r="AC144" i="41" s="1"/>
  <c r="AK144" i="41" a="1"/>
  <c r="AK144" i="41" s="1"/>
  <c r="AS144" i="41" a="1"/>
  <c r="AS144" i="41" s="1"/>
  <c r="BA144" i="41" a="1"/>
  <c r="BA144" i="41" s="1"/>
  <c r="AF145" i="41" a="1"/>
  <c r="AF145" i="41" s="1"/>
  <c r="AN145" i="41" a="1"/>
  <c r="AN145" i="41" s="1"/>
  <c r="AV145" i="41" a="1"/>
  <c r="AV145" i="41" s="1"/>
  <c r="BD145" i="41" a="1"/>
  <c r="BD145" i="41" s="1"/>
  <c r="AF146" i="41" a="1"/>
  <c r="AF146" i="41" s="1"/>
  <c r="BV147" i="41"/>
  <c r="AK147" i="41" a="1"/>
  <c r="AK147" i="41" s="1"/>
  <c r="BG147" i="41" a="1"/>
  <c r="BG147" i="41" s="1"/>
  <c r="BM148" i="41"/>
  <c r="AQ148" i="41" a="1"/>
  <c r="AQ148" i="41" s="1"/>
  <c r="AH149" i="41" a="1"/>
  <c r="AH149" i="41" s="1"/>
  <c r="AX149" i="41" a="1"/>
  <c r="AX149" i="41" s="1"/>
  <c r="CV150" i="41"/>
  <c r="DL150" i="41" s="1"/>
  <c r="DF151" i="41"/>
  <c r="DV151" i="41" s="1"/>
  <c r="CP151" i="41"/>
  <c r="AQ151" i="41" a="1"/>
  <c r="AQ151" i="41" s="1"/>
  <c r="BG151" i="41" a="1"/>
  <c r="BG151" i="41" s="1"/>
  <c r="AN153" i="41" a="1"/>
  <c r="AN153" i="41" s="1"/>
  <c r="BD153" i="41" a="1"/>
  <c r="BD153" i="41" s="1"/>
  <c r="AC155" i="41" a="1"/>
  <c r="AC155" i="41" s="1"/>
  <c r="DA158" i="41"/>
  <c r="DQ158" i="41" s="1"/>
  <c r="CK158" i="41"/>
  <c r="DD158" i="41"/>
  <c r="DT158" i="41" s="1"/>
  <c r="DC162" i="41"/>
  <c r="DS162" i="41" s="1"/>
  <c r="DG164" i="41"/>
  <c r="DW164" i="41" s="1"/>
  <c r="CQ164" i="41"/>
  <c r="CY165" i="41"/>
  <c r="DO165" i="41" s="1"/>
  <c r="CI165" i="41"/>
  <c r="CK166" i="41"/>
  <c r="CW167" i="41"/>
  <c r="DM167" i="41" s="1"/>
  <c r="CI171" i="41"/>
  <c r="CY171" i="41"/>
  <c r="DO171" i="41" s="1"/>
  <c r="CY179" i="41"/>
  <c r="DO179" i="41" s="1"/>
  <c r="DE133" i="41"/>
  <c r="DU133" i="41" s="1"/>
  <c r="CO133" i="41"/>
  <c r="CR134" i="41"/>
  <c r="DH134" i="41" s="1"/>
  <c r="CB134" i="41"/>
  <c r="CX139" i="41"/>
  <c r="DN139" i="41" s="1"/>
  <c r="CH139" i="41"/>
  <c r="AI107" i="41" a="1"/>
  <c r="AI107" i="41" s="1"/>
  <c r="AQ107" i="41" a="1"/>
  <c r="AQ107" i="41" s="1"/>
  <c r="AY107" i="41" a="1"/>
  <c r="AY107" i="41" s="1"/>
  <c r="BM108" i="41"/>
  <c r="BU108" i="41"/>
  <c r="BJ111" i="41"/>
  <c r="BR111" i="41"/>
  <c r="BI105" i="41"/>
  <c r="AB106" i="41" a="1"/>
  <c r="AB106" i="41" s="1"/>
  <c r="AF106" i="41" a="1"/>
  <c r="AF106" i="41" s="1"/>
  <c r="AJ106" i="41" a="1"/>
  <c r="AJ106" i="41" s="1"/>
  <c r="AN106" i="41" a="1"/>
  <c r="AN106" i="41" s="1"/>
  <c r="AR106" i="41" a="1"/>
  <c r="AR106" i="41" s="1"/>
  <c r="AV106" i="41" a="1"/>
  <c r="AV106" i="41" s="1"/>
  <c r="AZ106" i="41" a="1"/>
  <c r="AZ106" i="41" s="1"/>
  <c r="BD106" i="41" a="1"/>
  <c r="BD106" i="41" s="1"/>
  <c r="BN108" i="41"/>
  <c r="AE108" i="41" a="1"/>
  <c r="AE108" i="41" s="1"/>
  <c r="AI108" i="41" a="1"/>
  <c r="AI108" i="41" s="1"/>
  <c r="AM108" i="41" a="1"/>
  <c r="AM108" i="41" s="1"/>
  <c r="AQ108" i="41" a="1"/>
  <c r="AQ108" i="41" s="1"/>
  <c r="AU108" i="41" a="1"/>
  <c r="AU108" i="41" s="1"/>
  <c r="AY108" i="41" a="1"/>
  <c r="AY108" i="41" s="1"/>
  <c r="BC108" i="41" a="1"/>
  <c r="BC108" i="41" s="1"/>
  <c r="BG108" i="41" a="1"/>
  <c r="BG108" i="41" s="1"/>
  <c r="CB108" i="41"/>
  <c r="CJ108" i="41"/>
  <c r="CR108" i="41"/>
  <c r="DH108" i="41" s="1"/>
  <c r="CZ108" i="41"/>
  <c r="DP108" i="41" s="1"/>
  <c r="BM109" i="41"/>
  <c r="AD110" i="41" a="1"/>
  <c r="AD110" i="41" s="1"/>
  <c r="AH110" i="41" a="1"/>
  <c r="AH110" i="41" s="1"/>
  <c r="AL110" i="41" a="1"/>
  <c r="AL110" i="41" s="1"/>
  <c r="AP110" i="41" a="1"/>
  <c r="AP110" i="41" s="1"/>
  <c r="AT110" i="41" a="1"/>
  <c r="AT110" i="41" s="1"/>
  <c r="AX110" i="41" a="1"/>
  <c r="AX110" i="41" s="1"/>
  <c r="BB110" i="41" a="1"/>
  <c r="BB110" i="41" s="1"/>
  <c r="BF110" i="41" a="1"/>
  <c r="BF110" i="41" s="1"/>
  <c r="BK111" i="41"/>
  <c r="BJ112" i="41"/>
  <c r="AC112" i="41" a="1"/>
  <c r="AC112" i="41" s="1"/>
  <c r="AG112" i="41" a="1"/>
  <c r="AG112" i="41" s="1"/>
  <c r="AK112" i="41" a="1"/>
  <c r="AK112" i="41" s="1"/>
  <c r="AO112" i="41" a="1"/>
  <c r="AO112" i="41" s="1"/>
  <c r="AS112" i="41" a="1"/>
  <c r="AS112" i="41" s="1"/>
  <c r="AW112" i="41" a="1"/>
  <c r="AW112" i="41" s="1"/>
  <c r="BA112" i="41" a="1"/>
  <c r="BA112" i="41" s="1"/>
  <c r="BE112" i="41" a="1"/>
  <c r="BE112" i="41" s="1"/>
  <c r="CF112" i="41"/>
  <c r="CN112" i="41"/>
  <c r="CV112" i="41"/>
  <c r="DL112" i="41" s="1"/>
  <c r="DD112" i="41"/>
  <c r="DT112" i="41" s="1"/>
  <c r="BI113" i="41"/>
  <c r="AB114" i="41" a="1"/>
  <c r="AB114" i="41" s="1"/>
  <c r="AF114" i="41" a="1"/>
  <c r="AF114" i="41" s="1"/>
  <c r="AJ114" i="41" a="1"/>
  <c r="AJ114" i="41" s="1"/>
  <c r="AN114" i="41" a="1"/>
  <c r="AN114" i="41" s="1"/>
  <c r="AR114" i="41" a="1"/>
  <c r="AR114" i="41" s="1"/>
  <c r="AV114" i="41" a="1"/>
  <c r="AV114" i="41" s="1"/>
  <c r="AZ114" i="41" a="1"/>
  <c r="AZ114" i="41" s="1"/>
  <c r="BD114" i="41" a="1"/>
  <c r="BD114" i="41" s="1"/>
  <c r="BN116" i="41"/>
  <c r="AE116" i="41" a="1"/>
  <c r="AE116" i="41" s="1"/>
  <c r="AI116" i="41" a="1"/>
  <c r="AI116" i="41" s="1"/>
  <c r="AM116" i="41" a="1"/>
  <c r="AM116" i="41" s="1"/>
  <c r="AQ116" i="41" a="1"/>
  <c r="AQ116" i="41" s="1"/>
  <c r="AU116" i="41" a="1"/>
  <c r="AU116" i="41" s="1"/>
  <c r="AY116" i="41" a="1"/>
  <c r="AY116" i="41" s="1"/>
  <c r="BC116" i="41" a="1"/>
  <c r="BC116" i="41" s="1"/>
  <c r="BG116" i="41" a="1"/>
  <c r="BG116" i="41" s="1"/>
  <c r="CB116" i="41"/>
  <c r="CJ116" i="41"/>
  <c r="BM117" i="41"/>
  <c r="BT118" i="41"/>
  <c r="AD118" i="41" a="1"/>
  <c r="AD118" i="41" s="1"/>
  <c r="AH118" i="41" a="1"/>
  <c r="AH118" i="41" s="1"/>
  <c r="AL118" i="41" a="1"/>
  <c r="AL118" i="41" s="1"/>
  <c r="AP118" i="41" a="1"/>
  <c r="AP118" i="41" s="1"/>
  <c r="AT118" i="41" a="1"/>
  <c r="AT118" i="41" s="1"/>
  <c r="AX118" i="41" a="1"/>
  <c r="AX118" i="41" s="1"/>
  <c r="BB118" i="41" a="1"/>
  <c r="BB118" i="41" s="1"/>
  <c r="BF118" i="41" a="1"/>
  <c r="BF118" i="41" s="1"/>
  <c r="BK119" i="41"/>
  <c r="BJ120" i="41"/>
  <c r="AC120" i="41" a="1"/>
  <c r="AC120" i="41" s="1"/>
  <c r="AG120" i="41" a="1"/>
  <c r="AG120" i="41" s="1"/>
  <c r="AK120" i="41" a="1"/>
  <c r="AK120" i="41" s="1"/>
  <c r="AO120" i="41" a="1"/>
  <c r="AO120" i="41" s="1"/>
  <c r="AS120" i="41" a="1"/>
  <c r="AS120" i="41" s="1"/>
  <c r="AW120" i="41" a="1"/>
  <c r="AW120" i="41" s="1"/>
  <c r="BA120" i="41" a="1"/>
  <c r="BA120" i="41" s="1"/>
  <c r="BE120" i="41" a="1"/>
  <c r="BE120" i="41" s="1"/>
  <c r="CF120" i="41"/>
  <c r="CN120" i="41"/>
  <c r="AB122" i="41" a="1"/>
  <c r="AB122" i="41" s="1"/>
  <c r="AF122" i="41" a="1"/>
  <c r="AF122" i="41" s="1"/>
  <c r="AJ122" i="41" a="1"/>
  <c r="AJ122" i="41" s="1"/>
  <c r="AN122" i="41" a="1"/>
  <c r="AN122" i="41" s="1"/>
  <c r="AR122" i="41" a="1"/>
  <c r="AR122" i="41" s="1"/>
  <c r="AV122" i="41" a="1"/>
  <c r="AV122" i="41" s="1"/>
  <c r="AZ122" i="41" a="1"/>
  <c r="AZ122" i="41" s="1"/>
  <c r="BD122" i="41" a="1"/>
  <c r="BD122" i="41" s="1"/>
  <c r="BN124" i="41"/>
  <c r="AE124" i="41" a="1"/>
  <c r="AE124" i="41" s="1"/>
  <c r="AI124" i="41" a="1"/>
  <c r="AI124" i="41" s="1"/>
  <c r="AM124" i="41" a="1"/>
  <c r="AM124" i="41" s="1"/>
  <c r="AQ124" i="41" a="1"/>
  <c r="AQ124" i="41" s="1"/>
  <c r="AU124" i="41" a="1"/>
  <c r="AU124" i="41" s="1"/>
  <c r="AY124" i="41" a="1"/>
  <c r="AY124" i="41" s="1"/>
  <c r="BC124" i="41" a="1"/>
  <c r="BC124" i="41" s="1"/>
  <c r="BG124" i="41" a="1"/>
  <c r="BG124" i="41" s="1"/>
  <c r="CB124" i="41"/>
  <c r="CJ124" i="41"/>
  <c r="BM125" i="41"/>
  <c r="AD126" i="41" a="1"/>
  <c r="AD126" i="41" s="1"/>
  <c r="AH126" i="41" a="1"/>
  <c r="AH126" i="41" s="1"/>
  <c r="AL126" i="41" a="1"/>
  <c r="AL126" i="41" s="1"/>
  <c r="AP126" i="41" a="1"/>
  <c r="AP126" i="41" s="1"/>
  <c r="AT126" i="41" a="1"/>
  <c r="AT126" i="41" s="1"/>
  <c r="AX126" i="41" a="1"/>
  <c r="AX126" i="41" s="1"/>
  <c r="BB126" i="41" a="1"/>
  <c r="BB126" i="41" s="1"/>
  <c r="BF126" i="41" a="1"/>
  <c r="BF126" i="41" s="1"/>
  <c r="BS127" i="41"/>
  <c r="AC128" i="41" a="1"/>
  <c r="AC128" i="41" s="1"/>
  <c r="AG128" i="41" a="1"/>
  <c r="AG128" i="41" s="1"/>
  <c r="AK128" i="41" a="1"/>
  <c r="AK128" i="41" s="1"/>
  <c r="AO128" i="41" a="1"/>
  <c r="AO128" i="41" s="1"/>
  <c r="AS128" i="41" a="1"/>
  <c r="AS128" i="41" s="1"/>
  <c r="AW128" i="41" a="1"/>
  <c r="AW128" i="41" s="1"/>
  <c r="BA128" i="41" a="1"/>
  <c r="BA128" i="41" s="1"/>
  <c r="BE128" i="41" a="1"/>
  <c r="BE128" i="41" s="1"/>
  <c r="CF128" i="41"/>
  <c r="CN128" i="41"/>
  <c r="CV128" i="41"/>
  <c r="DL128" i="41" s="1"/>
  <c r="AV129" i="41" a="1"/>
  <c r="AV129" i="41" s="1"/>
  <c r="BB129" i="41" a="1"/>
  <c r="BB129" i="41" s="1"/>
  <c r="AC130" i="41" a="1"/>
  <c r="AC130" i="41" s="1"/>
  <c r="AV130" i="41" a="1"/>
  <c r="AV130" i="41" s="1"/>
  <c r="BL130" i="41" s="1"/>
  <c r="BB130" i="41" a="1"/>
  <c r="BB130" i="41" s="1"/>
  <c r="BR130" i="41" s="1"/>
  <c r="AQ131" i="41" a="1"/>
  <c r="AQ131" i="41" s="1"/>
  <c r="AW131" i="41" a="1"/>
  <c r="AW131" i="41" s="1"/>
  <c r="BR132" i="41"/>
  <c r="AF132" i="41" a="1"/>
  <c r="AF132" i="41" s="1"/>
  <c r="AY132" i="41" a="1"/>
  <c r="AY132" i="41" s="1"/>
  <c r="CS133" i="41"/>
  <c r="DI133" i="41" s="1"/>
  <c r="CC133" i="41"/>
  <c r="AD134" i="41" a="1"/>
  <c r="AD134" i="41" s="1"/>
  <c r="AL134" i="41" a="1"/>
  <c r="AL134" i="41" s="1"/>
  <c r="AT134" i="41" a="1"/>
  <c r="AT134" i="41" s="1"/>
  <c r="BB134" i="41" a="1"/>
  <c r="BB134" i="41" s="1"/>
  <c r="BR135" i="41"/>
  <c r="AG135" i="41" a="1"/>
  <c r="AG135" i="41" s="1"/>
  <c r="AO135" i="41" a="1"/>
  <c r="AO135" i="41" s="1"/>
  <c r="AW135" i="41" a="1"/>
  <c r="AW135" i="41" s="1"/>
  <c r="BE135" i="41" a="1"/>
  <c r="BE135" i="41" s="1"/>
  <c r="CY138" i="41"/>
  <c r="DO138" i="41" s="1"/>
  <c r="CI138" i="41"/>
  <c r="AD138" i="41" a="1"/>
  <c r="AD138" i="41" s="1"/>
  <c r="AL138" i="41" a="1"/>
  <c r="AL138" i="41" s="1"/>
  <c r="AT138" i="41" a="1"/>
  <c r="AT138" i="41" s="1"/>
  <c r="BB138" i="41" a="1"/>
  <c r="BB138" i="41" s="1"/>
  <c r="BR139" i="41"/>
  <c r="AG139" i="41" a="1"/>
  <c r="AG139" i="41" s="1"/>
  <c r="AO139" i="41" a="1"/>
  <c r="AO139" i="41" s="1"/>
  <c r="AW139" i="41" a="1"/>
  <c r="AW139" i="41" s="1"/>
  <c r="BE139" i="41" a="1"/>
  <c r="BE139" i="41" s="1"/>
  <c r="CW141" i="41"/>
  <c r="DM141" i="41" s="1"/>
  <c r="CG141" i="41"/>
  <c r="AF142" i="41" a="1"/>
  <c r="AF142" i="41" s="1"/>
  <c r="AN142" i="41" a="1"/>
  <c r="AN142" i="41" s="1"/>
  <c r="AV142" i="41" a="1"/>
  <c r="AV142" i="41" s="1"/>
  <c r="BD142" i="41" a="1"/>
  <c r="BD142" i="41" s="1"/>
  <c r="BV143" i="41"/>
  <c r="AI143" i="41" a="1"/>
  <c r="AI143" i="41" s="1"/>
  <c r="AQ143" i="41" a="1"/>
  <c r="AQ143" i="41" s="1"/>
  <c r="AY143" i="41" a="1"/>
  <c r="AY143" i="41" s="1"/>
  <c r="BG143" i="41" a="1"/>
  <c r="BG143" i="41" s="1"/>
  <c r="BM144" i="41"/>
  <c r="DF146" i="41"/>
  <c r="DV146" i="41" s="1"/>
  <c r="CP146" i="41"/>
  <c r="AR146" i="41" a="1"/>
  <c r="AR146" i="41" s="1"/>
  <c r="BH146" i="41" s="1"/>
  <c r="AM147" i="41" a="1"/>
  <c r="AM147" i="41" s="1"/>
  <c r="AW147" i="41" a="1"/>
  <c r="AW147" i="41" s="1"/>
  <c r="BN148" i="41"/>
  <c r="BC148" i="41" a="1"/>
  <c r="BC148" i="41" s="1"/>
  <c r="AJ149" i="41" a="1"/>
  <c r="AJ149" i="41" s="1"/>
  <c r="AZ149" i="41" a="1"/>
  <c r="AZ149" i="41" s="1"/>
  <c r="CY150" i="41"/>
  <c r="DO150" i="41" s="1"/>
  <c r="CI150" i="41"/>
  <c r="AC151" i="41" a="1"/>
  <c r="AC151" i="41" s="1"/>
  <c r="AS151" i="41" a="1"/>
  <c r="AS151" i="41" s="1"/>
  <c r="BM152" i="41"/>
  <c r="AP153" i="41" a="1"/>
  <c r="AP153" i="41" s="1"/>
  <c r="BF153" i="41" a="1"/>
  <c r="BF153" i="41" s="1"/>
  <c r="DF154" i="41"/>
  <c r="DV154" i="41" s="1"/>
  <c r="CP154" i="41"/>
  <c r="AG155" i="41" a="1"/>
  <c r="AG155" i="41" s="1"/>
  <c r="CS156" i="41"/>
  <c r="DI156" i="41" s="1"/>
  <c r="CC156" i="41"/>
  <c r="CQ162" i="41"/>
  <c r="CM172" i="41"/>
  <c r="AE117" i="41" a="1"/>
  <c r="AE117" i="41" s="1"/>
  <c r="AI117" i="41" a="1"/>
  <c r="AI117" i="41" s="1"/>
  <c r="AM117" i="41" a="1"/>
  <c r="AM117" i="41" s="1"/>
  <c r="AQ117" i="41" a="1"/>
  <c r="AQ117" i="41" s="1"/>
  <c r="AU117" i="41" a="1"/>
  <c r="AU117" i="41" s="1"/>
  <c r="AY117" i="41" a="1"/>
  <c r="AY117" i="41" s="1"/>
  <c r="BC117" i="41" a="1"/>
  <c r="BC117" i="41" s="1"/>
  <c r="BS117" i="41" s="1"/>
  <c r="BM118" i="41"/>
  <c r="AC121" i="41" a="1"/>
  <c r="AC121" i="41" s="1"/>
  <c r="AG121" i="41" a="1"/>
  <c r="AG121" i="41" s="1"/>
  <c r="AK121" i="41" a="1"/>
  <c r="AK121" i="41" s="1"/>
  <c r="AO121" i="41" a="1"/>
  <c r="AO121" i="41" s="1"/>
  <c r="AS121" i="41" a="1"/>
  <c r="AS121" i="41" s="1"/>
  <c r="AW121" i="41" a="1"/>
  <c r="AW121" i="41" s="1"/>
  <c r="BA121" i="41" a="1"/>
  <c r="BA121" i="41" s="1"/>
  <c r="BQ121" i="41" s="1"/>
  <c r="BE121" i="41" a="1"/>
  <c r="BE121" i="41" s="1"/>
  <c r="AB123" i="41" a="1"/>
  <c r="AB123" i="41" s="1"/>
  <c r="AF123" i="41" a="1"/>
  <c r="AF123" i="41" s="1"/>
  <c r="AJ123" i="41" a="1"/>
  <c r="AJ123" i="41" s="1"/>
  <c r="AN123" i="41" a="1"/>
  <c r="AN123" i="41" s="1"/>
  <c r="AR123" i="41" a="1"/>
  <c r="AR123" i="41" s="1"/>
  <c r="AV123" i="41" a="1"/>
  <c r="AV123" i="41" s="1"/>
  <c r="AZ123" i="41" a="1"/>
  <c r="AZ123" i="41" s="1"/>
  <c r="BD123" i="41" a="1"/>
  <c r="BD123" i="41" s="1"/>
  <c r="J124" i="41"/>
  <c r="BN125" i="41"/>
  <c r="AE125" i="41" a="1"/>
  <c r="AE125" i="41" s="1"/>
  <c r="AI125" i="41" a="1"/>
  <c r="AI125" i="41" s="1"/>
  <c r="AM125" i="41" a="1"/>
  <c r="AM125" i="41" s="1"/>
  <c r="AQ125" i="41" a="1"/>
  <c r="AQ125" i="41" s="1"/>
  <c r="AU125" i="41" a="1"/>
  <c r="AU125" i="41" s="1"/>
  <c r="BK125" i="41" s="1"/>
  <c r="AY125" i="41" a="1"/>
  <c r="AY125" i="41" s="1"/>
  <c r="BC125" i="41" a="1"/>
  <c r="BC125" i="41" s="1"/>
  <c r="BG125" i="41" a="1"/>
  <c r="BG125" i="41" s="1"/>
  <c r="BM126" i="41"/>
  <c r="BL127" i="41"/>
  <c r="BT127" i="41"/>
  <c r="AD127" i="41" a="1"/>
  <c r="AD127" i="41" s="1"/>
  <c r="AH127" i="41" a="1"/>
  <c r="AH127" i="41" s="1"/>
  <c r="AL127" i="41" a="1"/>
  <c r="AL127" i="41" s="1"/>
  <c r="AP127" i="41" a="1"/>
  <c r="AP127" i="41" s="1"/>
  <c r="AT127" i="41" a="1"/>
  <c r="AT127" i="41" s="1"/>
  <c r="AX127" i="41" a="1"/>
  <c r="AX127" i="41" s="1"/>
  <c r="BB127" i="41" a="1"/>
  <c r="BB127" i="41" s="1"/>
  <c r="BF127" i="41" a="1"/>
  <c r="BF127" i="41" s="1"/>
  <c r="AJ129" i="41" a="1"/>
  <c r="AJ129" i="41" s="1"/>
  <c r="AP129" i="41" a="1"/>
  <c r="AP129" i="41" s="1"/>
  <c r="CY130" i="41"/>
  <c r="DO130" i="41" s="1"/>
  <c r="CI130" i="41"/>
  <c r="AJ130" i="41" a="1"/>
  <c r="AJ130" i="41" s="1"/>
  <c r="CZ130" i="41" s="1"/>
  <c r="DP130" i="41" s="1"/>
  <c r="AP130" i="41" a="1"/>
  <c r="AP130" i="41" s="1"/>
  <c r="AW130" i="41" a="1"/>
  <c r="AW130" i="41" s="1"/>
  <c r="AE131" i="41" a="1"/>
  <c r="AE131" i="41" s="1"/>
  <c r="AK131" i="41" a="1"/>
  <c r="AK131" i="41" s="1"/>
  <c r="AM132" i="41" a="1"/>
  <c r="AM132" i="41" s="1"/>
  <c r="AS132" i="41" a="1"/>
  <c r="AS132" i="41" s="1"/>
  <c r="BI132" i="41" s="1"/>
  <c r="AZ132" i="41" a="1"/>
  <c r="AZ132" i="41" s="1"/>
  <c r="BP132" i="41" s="1"/>
  <c r="BG132" i="41" a="1"/>
  <c r="BG132" i="41" s="1"/>
  <c r="AD133" i="41" a="1"/>
  <c r="AD133" i="41" s="1"/>
  <c r="AL133" i="41" a="1"/>
  <c r="AL133" i="41" s="1"/>
  <c r="AT133" i="41" a="1"/>
  <c r="AT133" i="41" s="1"/>
  <c r="BB133" i="41" a="1"/>
  <c r="BB133" i="41" s="1"/>
  <c r="CY134" i="41"/>
  <c r="DO134" i="41" s="1"/>
  <c r="CI134" i="41"/>
  <c r="BJ136" i="41"/>
  <c r="AC136" i="41" a="1"/>
  <c r="AC136" i="41" s="1"/>
  <c r="AK136" i="41" a="1"/>
  <c r="AK136" i="41" s="1"/>
  <c r="AS136" i="41" a="1"/>
  <c r="AS136" i="41" s="1"/>
  <c r="BA136" i="41" a="1"/>
  <c r="BA136" i="41" s="1"/>
  <c r="AF137" i="41" a="1"/>
  <c r="AF137" i="41" s="1"/>
  <c r="AN137" i="41" a="1"/>
  <c r="AN137" i="41" s="1"/>
  <c r="AV137" i="41" a="1"/>
  <c r="AV137" i="41" s="1"/>
  <c r="BD137" i="41" a="1"/>
  <c r="BD137" i="41" s="1"/>
  <c r="CZ138" i="41"/>
  <c r="DP138" i="41" s="1"/>
  <c r="CJ138" i="41"/>
  <c r="BJ140" i="41"/>
  <c r="AC140" i="41" a="1"/>
  <c r="AC140" i="41" s="1"/>
  <c r="AK140" i="41" a="1"/>
  <c r="AK140" i="41" s="1"/>
  <c r="AS140" i="41" a="1"/>
  <c r="AS140" i="41" s="1"/>
  <c r="BA140" i="41" a="1"/>
  <c r="BA140" i="41" s="1"/>
  <c r="AF141" i="41" a="1"/>
  <c r="AF141" i="41" s="1"/>
  <c r="AN141" i="41" a="1"/>
  <c r="AN141" i="41" s="1"/>
  <c r="AV141" i="41" a="1"/>
  <c r="AV141" i="41" s="1"/>
  <c r="BD141" i="41" a="1"/>
  <c r="BD141" i="41" s="1"/>
  <c r="DC142" i="41"/>
  <c r="DS142" i="41" s="1"/>
  <c r="CM142" i="41"/>
  <c r="J143" i="41"/>
  <c r="CX144" i="41"/>
  <c r="DN144" i="41" s="1"/>
  <c r="CH144" i="41"/>
  <c r="AE144" i="41" a="1"/>
  <c r="AE144" i="41" s="1"/>
  <c r="AM144" i="41" a="1"/>
  <c r="AM144" i="41" s="1"/>
  <c r="AU144" i="41" a="1"/>
  <c r="AU144" i="41" s="1"/>
  <c r="BC144" i="41" a="1"/>
  <c r="BC144" i="41" s="1"/>
  <c r="BW145" i="41"/>
  <c r="BO145" i="41"/>
  <c r="J145" i="41"/>
  <c r="BS145" i="41"/>
  <c r="BK145" i="41"/>
  <c r="BR145" i="41"/>
  <c r="BJ145" i="41"/>
  <c r="AH145" i="41" a="1"/>
  <c r="AH145" i="41" s="1"/>
  <c r="AP145" i="41" a="1"/>
  <c r="AP145" i="41" s="1"/>
  <c r="AX145" i="41" a="1"/>
  <c r="AX145" i="41" s="1"/>
  <c r="BF145" i="41" a="1"/>
  <c r="BF145" i="41" s="1"/>
  <c r="J146" i="41"/>
  <c r="DC146" i="41"/>
  <c r="DS146" i="41" s="1"/>
  <c r="CM146" i="41"/>
  <c r="BD146" i="41" a="1"/>
  <c r="BD146" i="41" s="1"/>
  <c r="BS147" i="41"/>
  <c r="BQ147" i="41"/>
  <c r="BP147" i="41"/>
  <c r="BH147" i="41"/>
  <c r="AC147" i="41" a="1"/>
  <c r="AC147" i="41" s="1"/>
  <c r="AY147" i="41" a="1"/>
  <c r="AY147" i="41" s="1"/>
  <c r="DA148" i="41"/>
  <c r="DQ148" i="41" s="1"/>
  <c r="CK148" i="41"/>
  <c r="AI148" i="41" a="1"/>
  <c r="AI148" i="41" s="1"/>
  <c r="CV149" i="41"/>
  <c r="DL149" i="41" s="1"/>
  <c r="CF149" i="41"/>
  <c r="AL149" i="41" a="1"/>
  <c r="AL149" i="41" s="1"/>
  <c r="BB149" i="41" a="1"/>
  <c r="BB149" i="41" s="1"/>
  <c r="AE151" i="41" a="1"/>
  <c r="AE151" i="41" s="1"/>
  <c r="AU151" i="41" a="1"/>
  <c r="AU151" i="41" s="1"/>
  <c r="DA152" i="41"/>
  <c r="DQ152" i="41" s="1"/>
  <c r="DG153" i="41"/>
  <c r="DW153" i="41" s="1"/>
  <c r="CQ153" i="41"/>
  <c r="AB153" i="41" a="1"/>
  <c r="AB153" i="41" s="1"/>
  <c r="AR153" i="41" a="1"/>
  <c r="AR153" i="41" s="1"/>
  <c r="BH153" i="41" s="1"/>
  <c r="J154" i="41"/>
  <c r="DC154" i="41"/>
  <c r="DS154" i="41" s="1"/>
  <c r="CM154" i="41"/>
  <c r="AK155" i="41" a="1"/>
  <c r="AK155" i="41" s="1"/>
  <c r="DA156" i="41"/>
  <c r="DQ156" i="41" s="1"/>
  <c r="CM157" i="41"/>
  <c r="DF159" i="41"/>
  <c r="DV159" i="41" s="1"/>
  <c r="AQ110" i="41" a="1"/>
  <c r="AQ110" i="41" s="1"/>
  <c r="BM111" i="41"/>
  <c r="BM127" i="41"/>
  <c r="AD128" i="41" a="1"/>
  <c r="AD128" i="41" s="1"/>
  <c r="AH128" i="41" a="1"/>
  <c r="AH128" i="41" s="1"/>
  <c r="AL128" i="41" a="1"/>
  <c r="AL128" i="41" s="1"/>
  <c r="AP128" i="41" a="1"/>
  <c r="AP128" i="41" s="1"/>
  <c r="AT128" i="41" a="1"/>
  <c r="AT128" i="41" s="1"/>
  <c r="AX128" i="41" a="1"/>
  <c r="AX128" i="41" s="1"/>
  <c r="BB128" i="41" a="1"/>
  <c r="BB128" i="41" s="1"/>
  <c r="BF128" i="41" a="1"/>
  <c r="BF128" i="41" s="1"/>
  <c r="AD129" i="41" a="1"/>
  <c r="AD129" i="41" s="1"/>
  <c r="BD129" i="41" a="1"/>
  <c r="BD129" i="41" s="1"/>
  <c r="AD130" i="41" a="1"/>
  <c r="AD130" i="41" s="1"/>
  <c r="AK130" i="41" a="1"/>
  <c r="AK130" i="41" s="1"/>
  <c r="BD130" i="41" a="1"/>
  <c r="BD130" i="41" s="1"/>
  <c r="BT130" i="41" s="1"/>
  <c r="BR131" i="41"/>
  <c r="AY131" i="41" a="1"/>
  <c r="AY131" i="41" s="1"/>
  <c r="BE131" i="41" a="1"/>
  <c r="BE131" i="41" s="1"/>
  <c r="DF132" i="41"/>
  <c r="DV132" i="41" s="1"/>
  <c r="CP132" i="41"/>
  <c r="AG132" i="41" a="1"/>
  <c r="AG132" i="41" s="1"/>
  <c r="AN132" i="41" a="1"/>
  <c r="AN132" i="41" s="1"/>
  <c r="CW133" i="41"/>
  <c r="DM133" i="41" s="1"/>
  <c r="CG133" i="41"/>
  <c r="CZ134" i="41"/>
  <c r="DP134" i="41" s="1"/>
  <c r="CJ134" i="41"/>
  <c r="AF134" i="41" a="1"/>
  <c r="AF134" i="41" s="1"/>
  <c r="AN134" i="41" a="1"/>
  <c r="AN134" i="41" s="1"/>
  <c r="AV134" i="41" a="1"/>
  <c r="AV134" i="41" s="1"/>
  <c r="BD134" i="41" a="1"/>
  <c r="BD134" i="41" s="1"/>
  <c r="BV135" i="41"/>
  <c r="AI135" i="41" a="1"/>
  <c r="AI135" i="41" s="1"/>
  <c r="AQ135" i="41" a="1"/>
  <c r="AQ135" i="41" s="1"/>
  <c r="AY135" i="41" a="1"/>
  <c r="AY135" i="41" s="1"/>
  <c r="BG135" i="41" a="1"/>
  <c r="BG135" i="41" s="1"/>
  <c r="BM136" i="41"/>
  <c r="AF138" i="41" a="1"/>
  <c r="AF138" i="41" s="1"/>
  <c r="AN138" i="41" a="1"/>
  <c r="AN138" i="41" s="1"/>
  <c r="AV138" i="41" a="1"/>
  <c r="AV138" i="41" s="1"/>
  <c r="BD138" i="41" a="1"/>
  <c r="BD138" i="41" s="1"/>
  <c r="BQ139" i="41"/>
  <c r="BV139" i="41"/>
  <c r="AI139" i="41" a="1"/>
  <c r="AI139" i="41" s="1"/>
  <c r="AQ139" i="41" a="1"/>
  <c r="AQ139" i="41" s="1"/>
  <c r="AY139" i="41" a="1"/>
  <c r="AY139" i="41" s="1"/>
  <c r="BG139" i="41" a="1"/>
  <c r="BG139" i="41" s="1"/>
  <c r="BM140" i="41"/>
  <c r="DA141" i="41"/>
  <c r="DQ141" i="41" s="1"/>
  <c r="CK141" i="41"/>
  <c r="AH142" i="41" a="1"/>
  <c r="AH142" i="41" s="1"/>
  <c r="AP142" i="41" a="1"/>
  <c r="AP142" i="41" s="1"/>
  <c r="AX142" i="41" a="1"/>
  <c r="AX142" i="41" s="1"/>
  <c r="BF142" i="41" a="1"/>
  <c r="BF142" i="41" s="1"/>
  <c r="CT143" i="41"/>
  <c r="DJ143" i="41" s="1"/>
  <c r="CD143" i="41"/>
  <c r="AC143" i="41" a="1"/>
  <c r="AC143" i="41" s="1"/>
  <c r="AK143" i="41" a="1"/>
  <c r="AK143" i="41" s="1"/>
  <c r="AS143" i="41" a="1"/>
  <c r="AS143" i="41" s="1"/>
  <c r="BA143" i="41" a="1"/>
  <c r="BA143" i="41" s="1"/>
  <c r="CO145" i="41"/>
  <c r="AJ146" i="41" a="1"/>
  <c r="AJ146" i="41" s="1"/>
  <c r="CZ146" i="41" s="1"/>
  <c r="DP146" i="41" s="1"/>
  <c r="J147" i="41"/>
  <c r="AE147" i="41" a="1"/>
  <c r="AE147" i="41" s="1"/>
  <c r="AO147" i="41" a="1"/>
  <c r="AO147" i="41" s="1"/>
  <c r="DE148" i="41"/>
  <c r="DU148" i="41" s="1"/>
  <c r="AU148" i="41" a="1"/>
  <c r="AU148" i="41" s="1"/>
  <c r="AN149" i="41" a="1"/>
  <c r="AN149" i="41" s="1"/>
  <c r="BD149" i="41" a="1"/>
  <c r="BD149" i="41" s="1"/>
  <c r="DB150" i="41"/>
  <c r="DR150" i="41" s="1"/>
  <c r="CL150" i="41"/>
  <c r="DC150" i="41"/>
  <c r="DS150" i="41" s="1"/>
  <c r="CM150" i="41"/>
  <c r="AG151" i="41" a="1"/>
  <c r="AG151" i="41" s="1"/>
  <c r="AW151" i="41" a="1"/>
  <c r="AW151" i="41" s="1"/>
  <c r="DE152" i="41"/>
  <c r="DU152" i="41" s="1"/>
  <c r="AD153" i="41" a="1"/>
  <c r="AD153" i="41" s="1"/>
  <c r="AT153" i="41" a="1"/>
  <c r="AT153" i="41" s="1"/>
  <c r="AO155" i="41" a="1"/>
  <c r="AO155" i="41" s="1"/>
  <c r="CY163" i="41"/>
  <c r="DO163" i="41" s="1"/>
  <c r="CI163" i="41"/>
  <c r="CM167" i="41"/>
  <c r="CD173" i="41"/>
  <c r="CT173" i="41"/>
  <c r="DJ173" i="41" s="1"/>
  <c r="BM149" i="41"/>
  <c r="BU149" i="41"/>
  <c r="BO155" i="41"/>
  <c r="BW155" i="41"/>
  <c r="BN156" i="41"/>
  <c r="BV156" i="41"/>
  <c r="BM157" i="41"/>
  <c r="BU157" i="41"/>
  <c r="BK159" i="41"/>
  <c r="BT159" i="41"/>
  <c r="BK160" i="41"/>
  <c r="BV160" i="41"/>
  <c r="BM161" i="41"/>
  <c r="CW162" i="41"/>
  <c r="DM162" i="41" s="1"/>
  <c r="DG162" i="41"/>
  <c r="DW162" i="41" s="1"/>
  <c r="CX163" i="41"/>
  <c r="DN163" i="41" s="1"/>
  <c r="CS164" i="41"/>
  <c r="DI164" i="41" s="1"/>
  <c r="CO164" i="41"/>
  <c r="BS165" i="41"/>
  <c r="CT166" i="41"/>
  <c r="DJ166" i="41" s="1"/>
  <c r="CD166" i="41"/>
  <c r="DF167" i="41"/>
  <c r="DV167" i="41" s="1"/>
  <c r="CP167" i="41"/>
  <c r="CH169" i="41"/>
  <c r="CW171" i="41"/>
  <c r="DM171" i="41" s="1"/>
  <c r="DD172" i="41"/>
  <c r="DT172" i="41" s="1"/>
  <c r="CN172" i="41"/>
  <c r="CR172" i="41"/>
  <c r="DH172" i="41" s="1"/>
  <c r="CR173" i="41"/>
  <c r="DH173" i="41" s="1"/>
  <c r="CB173" i="41"/>
  <c r="CV174" i="41"/>
  <c r="DL174" i="41" s="1"/>
  <c r="DD176" i="41"/>
  <c r="DT176" i="41" s="1"/>
  <c r="CN176" i="41"/>
  <c r="CW180" i="41"/>
  <c r="DM180" i="41" s="1"/>
  <c r="CG180" i="41"/>
  <c r="DG181" i="41"/>
  <c r="DW181" i="41" s="1"/>
  <c r="CQ181" i="41"/>
  <c r="CX182" i="41"/>
  <c r="DN182" i="41" s="1"/>
  <c r="CH182" i="41"/>
  <c r="DC183" i="41"/>
  <c r="DS183" i="41" s="1"/>
  <c r="DE186" i="41"/>
  <c r="DU186" i="41" s="1"/>
  <c r="DG187" i="41"/>
  <c r="DW187" i="41" s="1"/>
  <c r="CY190" i="41"/>
  <c r="DO190" i="41" s="1"/>
  <c r="CI190" i="41"/>
  <c r="CW192" i="41"/>
  <c r="DM192" i="41" s="1"/>
  <c r="BH131" i="41"/>
  <c r="BP131" i="41"/>
  <c r="BM134" i="41"/>
  <c r="BU134" i="41"/>
  <c r="BL135" i="41"/>
  <c r="BT135" i="41"/>
  <c r="BI138" i="41"/>
  <c r="BQ138" i="41"/>
  <c r="BH139" i="41"/>
  <c r="BP139" i="41"/>
  <c r="BM142" i="41"/>
  <c r="BU142" i="41"/>
  <c r="BL143" i="41"/>
  <c r="BT143" i="41"/>
  <c r="BI146" i="41"/>
  <c r="BQ146" i="41"/>
  <c r="BN149" i="41"/>
  <c r="BV149" i="41"/>
  <c r="BM150" i="41"/>
  <c r="BU150" i="41"/>
  <c r="BL151" i="41"/>
  <c r="BT151" i="41"/>
  <c r="BR153" i="41"/>
  <c r="BI154" i="41"/>
  <c r="BQ154" i="41"/>
  <c r="BH155" i="41"/>
  <c r="BP155" i="41"/>
  <c r="J156" i="41"/>
  <c r="BX156" i="41" s="1" a="1"/>
  <c r="BX156" i="41" s="1"/>
  <c r="BO156" i="41"/>
  <c r="BW156" i="41"/>
  <c r="BN157" i="41"/>
  <c r="BV157" i="41"/>
  <c r="CB157" i="41"/>
  <c r="CJ157" i="41"/>
  <c r="CR157" i="41"/>
  <c r="DH157" i="41" s="1"/>
  <c r="CZ157" i="41"/>
  <c r="DP157" i="41" s="1"/>
  <c r="BM158" i="41"/>
  <c r="BU158" i="41"/>
  <c r="CI158" i="41"/>
  <c r="CY158" i="41"/>
  <c r="DO158" i="41" s="1"/>
  <c r="DG158" i="41"/>
  <c r="DW158" i="41" s="1"/>
  <c r="BL159" i="41"/>
  <c r="BM160" i="41"/>
  <c r="BW160" i="41"/>
  <c r="BV162" i="41"/>
  <c r="BN162" i="41"/>
  <c r="BR162" i="41"/>
  <c r="BJ162" i="41"/>
  <c r="BO162" i="41"/>
  <c r="CM162" i="41"/>
  <c r="BU163" i="41"/>
  <c r="BK164" i="41"/>
  <c r="J165" i="41"/>
  <c r="BT165" i="41"/>
  <c r="BK166" i="41"/>
  <c r="CF166" i="41"/>
  <c r="BL168" i="41"/>
  <c r="CY169" i="41"/>
  <c r="DO169" i="41" s="1"/>
  <c r="CI169" i="41"/>
  <c r="BN175" i="41"/>
  <c r="CW176" i="41"/>
  <c r="DM176" i="41" s="1"/>
  <c r="CG176" i="41"/>
  <c r="CK176" i="41"/>
  <c r="CS177" i="41"/>
  <c r="DI177" i="41" s="1"/>
  <c r="CK177" i="41"/>
  <c r="BN180" i="41"/>
  <c r="CF181" i="41"/>
  <c r="CV182" i="41"/>
  <c r="DL182" i="41" s="1"/>
  <c r="CW184" i="41"/>
  <c r="DM184" i="41" s="1"/>
  <c r="CG184" i="41"/>
  <c r="CY188" i="41"/>
  <c r="DO188" i="41" s="1"/>
  <c r="CI188" i="41"/>
  <c r="BN134" i="41"/>
  <c r="BU135" i="41"/>
  <c r="BM143" i="41"/>
  <c r="BU143" i="41"/>
  <c r="J149" i="41"/>
  <c r="BO149" i="41"/>
  <c r="BW149" i="41"/>
  <c r="BN150" i="41"/>
  <c r="BV150" i="41"/>
  <c r="CJ150" i="41"/>
  <c r="CR150" i="41"/>
  <c r="DH150" i="41" s="1"/>
  <c r="CZ150" i="41"/>
  <c r="DP150" i="41" s="1"/>
  <c r="BU151" i="41"/>
  <c r="BK153" i="41"/>
  <c r="BS153" i="41"/>
  <c r="CF154" i="41"/>
  <c r="CN154" i="41"/>
  <c r="CV154" i="41"/>
  <c r="DL154" i="41" s="1"/>
  <c r="BI155" i="41"/>
  <c r="BH156" i="41"/>
  <c r="BP156" i="41"/>
  <c r="J157" i="41"/>
  <c r="BO157" i="41"/>
  <c r="BW157" i="41"/>
  <c r="BN158" i="41"/>
  <c r="BV158" i="41"/>
  <c r="CB158" i="41"/>
  <c r="CJ158" i="41"/>
  <c r="CR158" i="41"/>
  <c r="DH158" i="41" s="1"/>
  <c r="CZ158" i="41"/>
  <c r="DP158" i="41" s="1"/>
  <c r="BQ159" i="41"/>
  <c r="BU159" i="41"/>
  <c r="BM159" i="41"/>
  <c r="BW159" i="41"/>
  <c r="BW161" i="41"/>
  <c r="BO161" i="41"/>
  <c r="J161" i="41"/>
  <c r="BX161" i="41" s="1" a="1"/>
  <c r="BX161" i="41" s="1"/>
  <c r="BS161" i="41"/>
  <c r="BK161" i="41"/>
  <c r="BP161" i="41"/>
  <c r="CZ162" i="41"/>
  <c r="DP162" i="41" s="1"/>
  <c r="CJ162" i="41"/>
  <c r="BQ163" i="41"/>
  <c r="BI163" i="41"/>
  <c r="BP163" i="41"/>
  <c r="CV164" i="41"/>
  <c r="DL164" i="41" s="1"/>
  <c r="CF164" i="41"/>
  <c r="BJ165" i="41"/>
  <c r="BU165" i="41"/>
  <c r="CS167" i="41"/>
  <c r="DI167" i="41" s="1"/>
  <c r="CC167" i="41"/>
  <c r="CW168" i="41"/>
  <c r="DM168" i="41" s="1"/>
  <c r="CG168" i="41"/>
  <c r="DA169" i="41"/>
  <c r="DQ169" i="41" s="1"/>
  <c r="BT170" i="41"/>
  <c r="BL170" i="41"/>
  <c r="BQ170" i="41"/>
  <c r="BI170" i="41"/>
  <c r="BW170" i="41"/>
  <c r="BM170" i="41"/>
  <c r="BU170" i="41"/>
  <c r="BJ170" i="41"/>
  <c r="BS170" i="41"/>
  <c r="BH170" i="41"/>
  <c r="BR170" i="41"/>
  <c r="J170" i="41"/>
  <c r="BX170" i="41" s="1" a="1"/>
  <c r="BX170" i="41" s="1"/>
  <c r="BM172" i="41"/>
  <c r="BV172" i="41"/>
  <c r="BL172" i="41"/>
  <c r="BU172" i="41"/>
  <c r="BK172" i="41"/>
  <c r="CY173" i="41"/>
  <c r="DO173" i="41" s="1"/>
  <c r="CI173" i="41"/>
  <c r="CZ174" i="41"/>
  <c r="DP174" i="41" s="1"/>
  <c r="CJ174" i="41"/>
  <c r="CY174" i="41"/>
  <c r="DO174" i="41" s="1"/>
  <c r="CI174" i="41"/>
  <c r="BU175" i="41"/>
  <c r="BJ175" i="41"/>
  <c r="CQ176" i="41"/>
  <c r="DG176" i="41"/>
  <c r="DW176" i="41" s="1"/>
  <c r="CV180" i="41"/>
  <c r="DL180" i="41" s="1"/>
  <c r="CF180" i="41"/>
  <c r="CB186" i="41"/>
  <c r="CI187" i="41"/>
  <c r="CY187" i="41"/>
  <c r="DO187" i="41" s="1"/>
  <c r="BN159" i="41"/>
  <c r="BP160" i="41"/>
  <c r="BH160" i="41"/>
  <c r="BT160" i="41"/>
  <c r="BL160" i="41"/>
  <c r="BO160" i="41"/>
  <c r="BQ161" i="41"/>
  <c r="DA162" i="41"/>
  <c r="DQ162" i="41" s="1"/>
  <c r="DB163" i="41"/>
  <c r="DR163" i="41" s="1"/>
  <c r="CX164" i="41"/>
  <c r="DN164" i="41" s="1"/>
  <c r="CU165" i="41"/>
  <c r="DK165" i="41" s="1"/>
  <c r="CE165" i="41"/>
  <c r="DG165" i="41"/>
  <c r="DW165" i="41" s="1"/>
  <c r="CQ165" i="41"/>
  <c r="DA166" i="41"/>
  <c r="DQ166" i="41" s="1"/>
  <c r="CE167" i="41"/>
  <c r="CI168" i="41"/>
  <c r="CY168" i="41"/>
  <c r="DO168" i="41" s="1"/>
  <c r="DE169" i="41"/>
  <c r="DU169" i="41" s="1"/>
  <c r="CO169" i="41"/>
  <c r="DB171" i="41"/>
  <c r="DR171" i="41" s="1"/>
  <c r="CL171" i="41"/>
  <c r="CL173" i="41"/>
  <c r="DB174" i="41"/>
  <c r="DR174" i="41" s="1"/>
  <c r="CL174" i="41"/>
  <c r="CS175" i="41"/>
  <c r="DI175" i="41" s="1"/>
  <c r="CC175" i="41"/>
  <c r="CV177" i="41"/>
  <c r="DL177" i="41" s="1"/>
  <c r="CF177" i="41"/>
  <c r="CX178" i="41"/>
  <c r="DN178" i="41" s="1"/>
  <c r="CH178" i="41"/>
  <c r="DA180" i="41"/>
  <c r="DQ180" i="41" s="1"/>
  <c r="CK180" i="41"/>
  <c r="CG181" i="41"/>
  <c r="DF185" i="41"/>
  <c r="DV185" i="41" s="1"/>
  <c r="CK185" i="41"/>
  <c r="CC186" i="41"/>
  <c r="CZ189" i="41"/>
  <c r="DP189" i="41" s="1"/>
  <c r="CJ189" i="41"/>
  <c r="DB191" i="41"/>
  <c r="DR191" i="41" s="1"/>
  <c r="CL191" i="41"/>
  <c r="BI149" i="41"/>
  <c r="BQ149" i="41"/>
  <c r="BM153" i="41"/>
  <c r="BU153" i="41"/>
  <c r="BK155" i="41"/>
  <c r="BS155" i="41"/>
  <c r="BJ156" i="41"/>
  <c r="BR156" i="41"/>
  <c r="BI157" i="41"/>
  <c r="BQ157" i="41"/>
  <c r="BO159" i="41"/>
  <c r="BQ160" i="41"/>
  <c r="BH161" i="41"/>
  <c r="BR161" i="41"/>
  <c r="CR162" i="41"/>
  <c r="DH162" i="41" s="1"/>
  <c r="BH163" i="41"/>
  <c r="BS163" i="41"/>
  <c r="CH163" i="41"/>
  <c r="BL165" i="41"/>
  <c r="DB166" i="41"/>
  <c r="DR166" i="41" s="1"/>
  <c r="CL166" i="41"/>
  <c r="DD168" i="41"/>
  <c r="DT168" i="41" s="1"/>
  <c r="CN168" i="41"/>
  <c r="DD169" i="41"/>
  <c r="DT169" i="41" s="1"/>
  <c r="CN169" i="41"/>
  <c r="BK170" i="41"/>
  <c r="BI172" i="41"/>
  <c r="DC172" i="41"/>
  <c r="DS172" i="41" s="1"/>
  <c r="DC173" i="41"/>
  <c r="DS173" i="41" s="1"/>
  <c r="CM173" i="41"/>
  <c r="DC174" i="41"/>
  <c r="DS174" i="41" s="1"/>
  <c r="BK175" i="41"/>
  <c r="CS176" i="41"/>
  <c r="DI176" i="41" s="1"/>
  <c r="CC176" i="41"/>
  <c r="DA176" i="41"/>
  <c r="DQ176" i="41" s="1"/>
  <c r="DA177" i="41"/>
  <c r="DQ177" i="41" s="1"/>
  <c r="DC178" i="41"/>
  <c r="DS178" i="41" s="1"/>
  <c r="CM178" i="41"/>
  <c r="BV180" i="41"/>
  <c r="CV181" i="41"/>
  <c r="DL181" i="41" s="1"/>
  <c r="DB182" i="41"/>
  <c r="DR182" i="41" s="1"/>
  <c r="CL182" i="41"/>
  <c r="CL185" i="41"/>
  <c r="CD187" i="41"/>
  <c r="DB193" i="41"/>
  <c r="DR193" i="41" s="1"/>
  <c r="BL131" i="41"/>
  <c r="BT131" i="41"/>
  <c r="BI134" i="41"/>
  <c r="BH135" i="41"/>
  <c r="BP135" i="41"/>
  <c r="BM138" i="41"/>
  <c r="BL139" i="41"/>
  <c r="BT139" i="41"/>
  <c r="BI142" i="41"/>
  <c r="BH143" i="41"/>
  <c r="BP143" i="41"/>
  <c r="BM146" i="41"/>
  <c r="BL147" i="41"/>
  <c r="BT147" i="41"/>
  <c r="BJ149" i="41"/>
  <c r="BI150" i="41"/>
  <c r="BQ150" i="41"/>
  <c r="BH151" i="41"/>
  <c r="BP151" i="41"/>
  <c r="BN153" i="41"/>
  <c r="BV153" i="41"/>
  <c r="BM154" i="41"/>
  <c r="CQ154" i="41"/>
  <c r="DG154" i="41"/>
  <c r="DW154" i="41" s="1"/>
  <c r="BL155" i="41"/>
  <c r="BT155" i="41"/>
  <c r="BK156" i="41"/>
  <c r="BS156" i="41"/>
  <c r="BJ157" i="41"/>
  <c r="BR157" i="41"/>
  <c r="CF157" i="41"/>
  <c r="CN157" i="41"/>
  <c r="CV157" i="41"/>
  <c r="DL157" i="41" s="1"/>
  <c r="DD157" i="41"/>
  <c r="DT157" i="41" s="1"/>
  <c r="BI158" i="41"/>
  <c r="CE158" i="41"/>
  <c r="CM158" i="41"/>
  <c r="CU158" i="41"/>
  <c r="DK158" i="41" s="1"/>
  <c r="DC158" i="41"/>
  <c r="DS158" i="41" s="1"/>
  <c r="BH159" i="41"/>
  <c r="BP159" i="41"/>
  <c r="J160" i="41"/>
  <c r="BX160" i="41" s="1" a="1"/>
  <c r="BX160" i="41" s="1"/>
  <c r="BR160" i="41"/>
  <c r="BI161" i="41"/>
  <c r="BT161" i="41"/>
  <c r="BI162" i="41"/>
  <c r="BT162" i="41"/>
  <c r="BJ163" i="41"/>
  <c r="BT163" i="41"/>
  <c r="BR164" i="41"/>
  <c r="BJ164" i="41"/>
  <c r="BQ164" i="41"/>
  <c r="BH164" i="41"/>
  <c r="BV164" i="41"/>
  <c r="BM164" i="41"/>
  <c r="BP164" i="41"/>
  <c r="DE164" i="41"/>
  <c r="DU164" i="41" s="1"/>
  <c r="BN165" i="41"/>
  <c r="BT166" i="41"/>
  <c r="CX167" i="41"/>
  <c r="DN167" i="41" s="1"/>
  <c r="CH167" i="41"/>
  <c r="CR169" i="41"/>
  <c r="DH169" i="41" s="1"/>
  <c r="DG169" i="41"/>
  <c r="DW169" i="41" s="1"/>
  <c r="CQ169" i="41"/>
  <c r="BN170" i="41"/>
  <c r="BS171" i="41"/>
  <c r="BK171" i="41"/>
  <c r="BP171" i="41"/>
  <c r="BH171" i="41"/>
  <c r="BN171" i="41"/>
  <c r="BV171" i="41"/>
  <c r="BL171" i="41"/>
  <c r="BU171" i="41"/>
  <c r="BJ171" i="41"/>
  <c r="BT171" i="41"/>
  <c r="BI171" i="41"/>
  <c r="BN172" i="41"/>
  <c r="BQ173" i="41"/>
  <c r="BI173" i="41"/>
  <c r="BV173" i="41"/>
  <c r="BN173" i="41"/>
  <c r="BP173" i="41"/>
  <c r="BM173" i="41"/>
  <c r="BW173" i="41"/>
  <c r="BL173" i="41"/>
  <c r="BU173" i="41"/>
  <c r="BK173" i="41"/>
  <c r="BT173" i="41"/>
  <c r="BQ175" i="41"/>
  <c r="CT176" i="41"/>
  <c r="DJ176" i="41" s="1"/>
  <c r="BS179" i="41"/>
  <c r="BK179" i="41"/>
  <c r="BP179" i="41"/>
  <c r="BH179" i="41"/>
  <c r="BN179" i="41"/>
  <c r="BW179" i="41"/>
  <c r="BM179" i="41"/>
  <c r="BV179" i="41"/>
  <c r="BL179" i="41"/>
  <c r="BT179" i="41"/>
  <c r="BI179" i="41"/>
  <c r="BR179" i="41"/>
  <c r="J179" i="41"/>
  <c r="BX179" i="41" s="1" a="1"/>
  <c r="BX179" i="41" s="1"/>
  <c r="BQ179" i="41"/>
  <c r="DG182" i="41"/>
  <c r="DW182" i="41" s="1"/>
  <c r="CQ182" i="41"/>
  <c r="CG183" i="41"/>
  <c r="CW183" i="41"/>
  <c r="DM183" i="41" s="1"/>
  <c r="DD185" i="41"/>
  <c r="DT185" i="41" s="1"/>
  <c r="CB189" i="41"/>
  <c r="BN130" i="41"/>
  <c r="BM131" i="41"/>
  <c r="BJ134" i="41"/>
  <c r="BI135" i="41"/>
  <c r="BN138" i="41"/>
  <c r="BJ142" i="41"/>
  <c r="BR142" i="41"/>
  <c r="BN146" i="41"/>
  <c r="BK149" i="41"/>
  <c r="BJ150" i="41"/>
  <c r="CF150" i="41"/>
  <c r="CN150" i="41"/>
  <c r="J153" i="41"/>
  <c r="BO153" i="41"/>
  <c r="CC153" i="41"/>
  <c r="CK153" i="41"/>
  <c r="BN154" i="41"/>
  <c r="CJ154" i="41"/>
  <c r="BL156" i="41"/>
  <c r="BT156" i="41"/>
  <c r="BK157" i="41"/>
  <c r="BJ158" i="41"/>
  <c r="BR158" i="41"/>
  <c r="CF158" i="41"/>
  <c r="CN158" i="41"/>
  <c r="BI159" i="41"/>
  <c r="BR159" i="41"/>
  <c r="BI160" i="41"/>
  <c r="BS160" i="41"/>
  <c r="BJ161" i="41"/>
  <c r="BU161" i="41"/>
  <c r="BU162" i="41"/>
  <c r="BK163" i="41"/>
  <c r="BV163" i="41"/>
  <c r="BS164" i="41"/>
  <c r="CH164" i="41"/>
  <c r="BS166" i="41"/>
  <c r="BI166" i="41"/>
  <c r="BO166" i="41"/>
  <c r="BN166" i="41"/>
  <c r="BV166" i="41"/>
  <c r="DB167" i="41"/>
  <c r="DR167" i="41" s="1"/>
  <c r="BV168" i="41"/>
  <c r="BN168" i="41"/>
  <c r="BS168" i="41"/>
  <c r="BK168" i="41"/>
  <c r="BU168" i="41"/>
  <c r="BJ168" i="41"/>
  <c r="BR168" i="41"/>
  <c r="BH168" i="41"/>
  <c r="BQ168" i="41"/>
  <c r="J168" i="41"/>
  <c r="BP168" i="41"/>
  <c r="BO170" i="41"/>
  <c r="BQ172" i="41"/>
  <c r="CT174" i="41"/>
  <c r="DJ174" i="41" s="1"/>
  <c r="CD174" i="41"/>
  <c r="BS175" i="41"/>
  <c r="CF176" i="41"/>
  <c r="CV176" i="41"/>
  <c r="DL176" i="41" s="1"/>
  <c r="DG178" i="41"/>
  <c r="DW178" i="41" s="1"/>
  <c r="CS183" i="41"/>
  <c r="DI183" i="41" s="1"/>
  <c r="CC183" i="41"/>
  <c r="BN155" i="41"/>
  <c r="BM156" i="41"/>
  <c r="BJ159" i="41"/>
  <c r="BS159" i="41"/>
  <c r="BJ160" i="41"/>
  <c r="BU160" i="41"/>
  <c r="BL161" i="41"/>
  <c r="BV161" i="41"/>
  <c r="CV162" i="41"/>
  <c r="DL162" i="41" s="1"/>
  <c r="CF162" i="41"/>
  <c r="DG163" i="41"/>
  <c r="DW163" i="41" s="1"/>
  <c r="CL163" i="41"/>
  <c r="DD164" i="41"/>
  <c r="DT164" i="41" s="1"/>
  <c r="CN164" i="41"/>
  <c r="BQ165" i="41"/>
  <c r="BI165" i="41"/>
  <c r="BR165" i="41"/>
  <c r="BH165" i="41"/>
  <c r="BV165" i="41"/>
  <c r="BM165" i="41"/>
  <c r="BP165" i="41"/>
  <c r="DG166" i="41"/>
  <c r="DW166" i="41" s="1"/>
  <c r="CQ166" i="41"/>
  <c r="CV169" i="41"/>
  <c r="DL169" i="41" s="1"/>
  <c r="CF169" i="41"/>
  <c r="BP170" i="41"/>
  <c r="CE174" i="41"/>
  <c r="DF175" i="41"/>
  <c r="DV175" i="41" s="1"/>
  <c r="CP175" i="41"/>
  <c r="CY177" i="41"/>
  <c r="DO177" i="41" s="1"/>
  <c r="CI177" i="41"/>
  <c r="DG177" i="41"/>
  <c r="DW177" i="41" s="1"/>
  <c r="CQ177" i="41"/>
  <c r="CT179" i="41"/>
  <c r="DJ179" i="41" s="1"/>
  <c r="CD179" i="41"/>
  <c r="CL181" i="41"/>
  <c r="DB181" i="41"/>
  <c r="DR181" i="41" s="1"/>
  <c r="CJ182" i="41"/>
  <c r="CV185" i="41"/>
  <c r="DL185" i="41" s="1"/>
  <c r="CM186" i="41"/>
  <c r="CO189" i="41"/>
  <c r="CU192" i="41"/>
  <c r="DK192" i="41" s="1"/>
  <c r="CD193" i="41"/>
  <c r="BW167" i="41"/>
  <c r="BO167" i="41"/>
  <c r="J167" i="41"/>
  <c r="BX167" i="41" s="1" a="1"/>
  <c r="BX167" i="41" s="1"/>
  <c r="BT167" i="41"/>
  <c r="BL167" i="41"/>
  <c r="BP167" i="41"/>
  <c r="BP169" i="41"/>
  <c r="CU174" i="41"/>
  <c r="DK174" i="41" s="1"/>
  <c r="BM175" i="41"/>
  <c r="BN177" i="41"/>
  <c r="BT178" i="41"/>
  <c r="BL178" i="41"/>
  <c r="BQ178" i="41"/>
  <c r="BI178" i="41"/>
  <c r="BO178" i="41"/>
  <c r="BH180" i="41"/>
  <c r="BS180" i="41"/>
  <c r="BH181" i="41"/>
  <c r="BS181" i="41"/>
  <c r="BI182" i="41"/>
  <c r="BS182" i="41"/>
  <c r="BJ183" i="41"/>
  <c r="BU183" i="41"/>
  <c r="BJ184" i="41"/>
  <c r="BU184" i="41"/>
  <c r="DG185" i="41"/>
  <c r="DW185" i="41" s="1"/>
  <c r="CQ185" i="41"/>
  <c r="CD185" i="41"/>
  <c r="CP185" i="41"/>
  <c r="BK186" i="41"/>
  <c r="CS186" i="41"/>
  <c r="DI186" i="41" s="1"/>
  <c r="BT188" i="41"/>
  <c r="BK189" i="41"/>
  <c r="BV189" i="41"/>
  <c r="DE189" i="41"/>
  <c r="DU189" i="41" s="1"/>
  <c r="BL190" i="41"/>
  <c r="BN191" i="41"/>
  <c r="BW192" i="41"/>
  <c r="BO192" i="41"/>
  <c r="J192" i="41"/>
  <c r="BV192" i="41"/>
  <c r="BN192" i="41"/>
  <c r="BT192" i="41"/>
  <c r="BL192" i="41"/>
  <c r="BQ192" i="41"/>
  <c r="CL193" i="41"/>
  <c r="BP166" i="41"/>
  <c r="BQ167" i="41"/>
  <c r="DG174" i="41"/>
  <c r="DW174" i="41" s="1"/>
  <c r="CQ174" i="41"/>
  <c r="BV176" i="41"/>
  <c r="BN176" i="41"/>
  <c r="BS176" i="41"/>
  <c r="BK176" i="41"/>
  <c r="BO176" i="41"/>
  <c r="BU177" i="41"/>
  <c r="CC177" i="41"/>
  <c r="BP178" i="41"/>
  <c r="BI180" i="41"/>
  <c r="BT180" i="41"/>
  <c r="BJ181" i="41"/>
  <c r="BT181" i="41"/>
  <c r="BJ182" i="41"/>
  <c r="BT182" i="41"/>
  <c r="BK183" i="41"/>
  <c r="BV183" i="41"/>
  <c r="BL184" i="41"/>
  <c r="BW184" i="41"/>
  <c r="CS185" i="41"/>
  <c r="DI185" i="41" s="1"/>
  <c r="CX186" i="41"/>
  <c r="DN186" i="41" s="1"/>
  <c r="CH186" i="41"/>
  <c r="BT187" i="41"/>
  <c r="BL187" i="41"/>
  <c r="BS187" i="41"/>
  <c r="BK187" i="41"/>
  <c r="BQ187" i="41"/>
  <c r="BI187" i="41"/>
  <c r="BP187" i="41"/>
  <c r="J188" i="41"/>
  <c r="BX188" i="41" s="1" a="1"/>
  <c r="BX188" i="41" s="1"/>
  <c r="BU188" i="41"/>
  <c r="BL189" i="41"/>
  <c r="CR189" i="41"/>
  <c r="DH189" i="41" s="1"/>
  <c r="BM190" i="41"/>
  <c r="BQ191" i="41"/>
  <c r="BR192" i="41"/>
  <c r="CS194" i="41"/>
  <c r="DI194" i="41" s="1"/>
  <c r="DB197" i="41"/>
  <c r="DR197" i="41" s="1"/>
  <c r="CL197" i="41"/>
  <c r="DE199" i="41"/>
  <c r="DU199" i="41" s="1"/>
  <c r="CO199" i="41"/>
  <c r="CM174" i="41"/>
  <c r="BW175" i="41"/>
  <c r="BO175" i="41"/>
  <c r="J175" i="41"/>
  <c r="BX175" i="41" s="1" a="1"/>
  <c r="BX175" i="41" s="1"/>
  <c r="BT175" i="41"/>
  <c r="BL175" i="41"/>
  <c r="BP175" i="41"/>
  <c r="BP176" i="41"/>
  <c r="CD176" i="41"/>
  <c r="BP177" i="41"/>
  <c r="BR178" i="41"/>
  <c r="CQ178" i="41"/>
  <c r="BK180" i="41"/>
  <c r="BU180" i="41"/>
  <c r="BK181" i="41"/>
  <c r="BU181" i="41"/>
  <c r="BK182" i="41"/>
  <c r="BV182" i="41"/>
  <c r="CY185" i="41"/>
  <c r="DO185" i="41" s="1"/>
  <c r="CI185" i="41"/>
  <c r="CF185" i="41"/>
  <c r="CT185" i="41"/>
  <c r="DJ185" i="41" s="1"/>
  <c r="CY186" i="41"/>
  <c r="DO186" i="41" s="1"/>
  <c r="CI186" i="41"/>
  <c r="CJ186" i="41"/>
  <c r="BR187" i="41"/>
  <c r="BI188" i="41"/>
  <c r="BV188" i="41"/>
  <c r="BM189" i="41"/>
  <c r="CH189" i="41"/>
  <c r="BU191" i="41"/>
  <c r="BH192" i="41"/>
  <c r="BS192" i="41"/>
  <c r="CO192" i="41"/>
  <c r="DE192" i="41"/>
  <c r="DU192" i="41" s="1"/>
  <c r="CT193" i="41"/>
  <c r="DJ193" i="41" s="1"/>
  <c r="DC197" i="41"/>
  <c r="DS197" i="41" s="1"/>
  <c r="CM197" i="41"/>
  <c r="DA199" i="41"/>
  <c r="DQ199" i="41" s="1"/>
  <c r="CK199" i="41"/>
  <c r="CX183" i="41"/>
  <c r="DN183" i="41" s="1"/>
  <c r="CH183" i="41"/>
  <c r="CM183" i="41"/>
  <c r="BV184" i="41"/>
  <c r="BN184" i="41"/>
  <c r="BS184" i="41"/>
  <c r="BK184" i="41"/>
  <c r="BO184" i="41"/>
  <c r="CZ185" i="41"/>
  <c r="DP185" i="41" s="1"/>
  <c r="CJ185" i="41"/>
  <c r="DE187" i="41"/>
  <c r="DU187" i="41" s="1"/>
  <c r="CO187" i="41"/>
  <c r="BL188" i="41"/>
  <c r="BW188" i="41"/>
  <c r="BQ190" i="41"/>
  <c r="BI190" i="41"/>
  <c r="BP190" i="41"/>
  <c r="BH190" i="41"/>
  <c r="BV190" i="41"/>
  <c r="BN190" i="41"/>
  <c r="BR190" i="41"/>
  <c r="BP191" i="41"/>
  <c r="BH191" i="41"/>
  <c r="BW191" i="41"/>
  <c r="BO191" i="41"/>
  <c r="BS191" i="41"/>
  <c r="CS192" i="41"/>
  <c r="DI192" i="41" s="1"/>
  <c r="CC192" i="41"/>
  <c r="CZ193" i="41"/>
  <c r="DP193" i="41" s="1"/>
  <c r="CJ193" i="41"/>
  <c r="DA194" i="41"/>
  <c r="DQ194" i="41" s="1"/>
  <c r="BM163" i="41"/>
  <c r="BJ167" i="41"/>
  <c r="BU167" i="41"/>
  <c r="BK169" i="41"/>
  <c r="BV169" i="41"/>
  <c r="BR172" i="41"/>
  <c r="BJ172" i="41"/>
  <c r="BW172" i="41"/>
  <c r="BO172" i="41"/>
  <c r="J172" i="41"/>
  <c r="BX172" i="41" s="1" a="1"/>
  <c r="BX172" i="41" s="1"/>
  <c r="BP172" i="41"/>
  <c r="BQ174" i="41"/>
  <c r="BH175" i="41"/>
  <c r="BR175" i="41"/>
  <c r="BH176" i="41"/>
  <c r="BR176" i="41"/>
  <c r="BH177" i="41"/>
  <c r="BS177" i="41"/>
  <c r="BJ178" i="41"/>
  <c r="BU178" i="41"/>
  <c r="BW183" i="41"/>
  <c r="BO183" i="41"/>
  <c r="J183" i="41"/>
  <c r="BX183" i="41" s="1" a="1"/>
  <c r="BX183" i="41" s="1"/>
  <c r="BT183" i="41"/>
  <c r="BL183" i="41"/>
  <c r="BP183" i="41"/>
  <c r="BP184" i="41"/>
  <c r="BT186" i="41"/>
  <c r="BL186" i="41"/>
  <c r="BQ186" i="41"/>
  <c r="CZ186" i="41"/>
  <c r="DP186" i="41" s="1"/>
  <c r="BH187" i="41"/>
  <c r="BV187" i="41"/>
  <c r="CQ187" i="41"/>
  <c r="BM188" i="41"/>
  <c r="CX189" i="41"/>
  <c r="DN189" i="41" s="1"/>
  <c r="BS190" i="41"/>
  <c r="BI191" i="41"/>
  <c r="BT191" i="41"/>
  <c r="BJ192" i="41"/>
  <c r="CE192" i="41"/>
  <c r="DE193" i="41"/>
  <c r="DU193" i="41" s="1"/>
  <c r="CO193" i="41"/>
  <c r="DA193" i="41"/>
  <c r="DQ193" i="41" s="1"/>
  <c r="DD177" i="41"/>
  <c r="DT177" i="41" s="1"/>
  <c r="CN177" i="41"/>
  <c r="DF178" i="41"/>
  <c r="DV178" i="41" s="1"/>
  <c r="CP178" i="41"/>
  <c r="BQ181" i="41"/>
  <c r="BI181" i="41"/>
  <c r="BV181" i="41"/>
  <c r="BN181" i="41"/>
  <c r="BO181" i="41"/>
  <c r="CY182" i="41"/>
  <c r="DO182" i="41" s="1"/>
  <c r="CI182" i="41"/>
  <c r="BQ183" i="41"/>
  <c r="J184" i="41"/>
  <c r="BQ184" i="41"/>
  <c r="CR185" i="41"/>
  <c r="DH185" i="41" s="1"/>
  <c r="BN188" i="41"/>
  <c r="BR189" i="41"/>
  <c r="BJ189" i="41"/>
  <c r="BQ189" i="41"/>
  <c r="BI189" i="41"/>
  <c r="BW189" i="41"/>
  <c r="BO189" i="41"/>
  <c r="J189" i="41"/>
  <c r="BS189" i="41"/>
  <c r="J190" i="41"/>
  <c r="BT190" i="41"/>
  <c r="BJ191" i="41"/>
  <c r="BV191" i="41"/>
  <c r="DF193" i="41"/>
  <c r="DV193" i="41" s="1"/>
  <c r="CP193" i="41"/>
  <c r="DE195" i="41"/>
  <c r="DU195" i="41" s="1"/>
  <c r="CO195" i="41"/>
  <c r="DB198" i="41"/>
  <c r="DR198" i="41" s="1"/>
  <c r="CL198" i="41"/>
  <c r="DE176" i="41"/>
  <c r="DU176" i="41" s="1"/>
  <c r="CO176" i="41"/>
  <c r="BR180" i="41"/>
  <c r="BJ180" i="41"/>
  <c r="BW180" i="41"/>
  <c r="BO180" i="41"/>
  <c r="J180" i="41"/>
  <c r="BP180" i="41"/>
  <c r="BP181" i="41"/>
  <c r="BQ182" i="41"/>
  <c r="CZ182" i="41"/>
  <c r="DP182" i="41" s="1"/>
  <c r="BH183" i="41"/>
  <c r="BR183" i="41"/>
  <c r="BH184" i="41"/>
  <c r="BR184" i="41"/>
  <c r="DF186" i="41"/>
  <c r="DV186" i="41" s="1"/>
  <c r="CP186" i="41"/>
  <c r="CO186" i="41"/>
  <c r="CW187" i="41"/>
  <c r="DM187" i="41" s="1"/>
  <c r="CG187" i="41"/>
  <c r="BT189" i="41"/>
  <c r="BJ190" i="41"/>
  <c r="BU190" i="41"/>
  <c r="BK191" i="41"/>
  <c r="CG192" i="41"/>
  <c r="CR193" i="41"/>
  <c r="DH193" i="41" s="1"/>
  <c r="CB193" i="41"/>
  <c r="DE194" i="41"/>
  <c r="DU194" i="41" s="1"/>
  <c r="CO194" i="41"/>
  <c r="DF195" i="41"/>
  <c r="DV195" i="41" s="1"/>
  <c r="CP195" i="41"/>
  <c r="BI184" i="41"/>
  <c r="BT184" i="41"/>
  <c r="DG186" i="41"/>
  <c r="DW186" i="41" s="1"/>
  <c r="CQ186" i="41"/>
  <c r="CX187" i="41"/>
  <c r="DN187" i="41" s="1"/>
  <c r="CH187" i="41"/>
  <c r="BS188" i="41"/>
  <c r="BK188" i="41"/>
  <c r="BR188" i="41"/>
  <c r="BJ188" i="41"/>
  <c r="BP188" i="41"/>
  <c r="BH188" i="41"/>
  <c r="BQ188" i="41"/>
  <c r="BK190" i="41"/>
  <c r="BW190" i="41"/>
  <c r="BL191" i="41"/>
  <c r="CZ192" i="41"/>
  <c r="DP192" i="41" s="1"/>
  <c r="CJ192" i="41"/>
  <c r="CS193" i="41"/>
  <c r="DI193" i="41" s="1"/>
  <c r="DF194" i="41"/>
  <c r="DV194" i="41" s="1"/>
  <c r="CP194" i="41"/>
  <c r="DE196" i="41"/>
  <c r="DU196" i="41" s="1"/>
  <c r="CO196" i="41"/>
  <c r="CZ200" i="41"/>
  <c r="DP200" i="41" s="1"/>
  <c r="CJ200" i="41"/>
  <c r="BH194" i="41"/>
  <c r="BP194" i="41"/>
  <c r="J195" i="41"/>
  <c r="BO195" i="41"/>
  <c r="BW195" i="41"/>
  <c r="BN196" i="41"/>
  <c r="BV196" i="41"/>
  <c r="BM197" i="41"/>
  <c r="BU197" i="41"/>
  <c r="BL198" i="41"/>
  <c r="BT198" i="41"/>
  <c r="BK199" i="41"/>
  <c r="BS199" i="41"/>
  <c r="BH200" i="41"/>
  <c r="BU200" i="41"/>
  <c r="BH195" i="41"/>
  <c r="BP195" i="41"/>
  <c r="J196" i="41"/>
  <c r="BX196" i="41" s="1" a="1"/>
  <c r="BX196" i="41" s="1"/>
  <c r="BO196" i="41"/>
  <c r="BW196" i="41"/>
  <c r="BN197" i="41"/>
  <c r="BV197" i="41"/>
  <c r="BM198" i="41"/>
  <c r="BU198" i="41"/>
  <c r="CV199" i="41"/>
  <c r="DL199" i="41" s="1"/>
  <c r="CF199" i="41"/>
  <c r="DD199" i="41"/>
  <c r="DT199" i="41" s="1"/>
  <c r="CN199" i="41"/>
  <c r="BK200" i="41"/>
  <c r="BV200" i="41"/>
  <c r="BM166" i="41"/>
  <c r="BU166" i="41"/>
  <c r="BJ169" i="41"/>
  <c r="BR169" i="41"/>
  <c r="BM174" i="41"/>
  <c r="BU174" i="41"/>
  <c r="BJ177" i="41"/>
  <c r="BR177" i="41"/>
  <c r="BM182" i="41"/>
  <c r="BU182" i="41"/>
  <c r="BK185" i="41"/>
  <c r="BS185" i="41"/>
  <c r="CG185" i="41"/>
  <c r="CO185" i="41"/>
  <c r="CW185" i="41"/>
  <c r="DM185" i="41" s="1"/>
  <c r="DE185" i="41"/>
  <c r="DU185" i="41" s="1"/>
  <c r="BJ186" i="41"/>
  <c r="BR186" i="41"/>
  <c r="BM191" i="41"/>
  <c r="BK193" i="41"/>
  <c r="BS193" i="41"/>
  <c r="BJ194" i="41"/>
  <c r="BR194" i="41"/>
  <c r="BI195" i="41"/>
  <c r="BQ195" i="41"/>
  <c r="BH196" i="41"/>
  <c r="BP196" i="41"/>
  <c r="J197" i="41"/>
  <c r="BX197" i="41" s="1" a="1"/>
  <c r="BX197" i="41" s="1"/>
  <c r="BO197" i="41"/>
  <c r="BW197" i="41"/>
  <c r="BN198" i="41"/>
  <c r="BV198" i="41"/>
  <c r="BM199" i="41"/>
  <c r="BL200" i="41"/>
  <c r="BK194" i="41"/>
  <c r="BS194" i="41"/>
  <c r="BJ195" i="41"/>
  <c r="BR195" i="41"/>
  <c r="BI196" i="41"/>
  <c r="BQ196" i="41"/>
  <c r="BH197" i="41"/>
  <c r="BP197" i="41"/>
  <c r="J198" i="41"/>
  <c r="BO198" i="41"/>
  <c r="BW198" i="41"/>
  <c r="BN199" i="41"/>
  <c r="BV199" i="41"/>
  <c r="BM200" i="41"/>
  <c r="BM193" i="41"/>
  <c r="CI193" i="41"/>
  <c r="CQ193" i="41"/>
  <c r="CY193" i="41"/>
  <c r="DO193" i="41" s="1"/>
  <c r="DG193" i="41"/>
  <c r="DW193" i="41" s="1"/>
  <c r="BL194" i="41"/>
  <c r="BT194" i="41"/>
  <c r="BK195" i="41"/>
  <c r="BS195" i="41"/>
  <c r="BJ196" i="41"/>
  <c r="BR196" i="41"/>
  <c r="BI197" i="41"/>
  <c r="BQ197" i="41"/>
  <c r="BH198" i="41"/>
  <c r="BP198" i="41"/>
  <c r="BO199" i="41"/>
  <c r="BW199" i="41"/>
  <c r="BN200" i="41"/>
  <c r="BH166" i="41"/>
  <c r="BM169" i="41"/>
  <c r="BH174" i="41"/>
  <c r="BM177" i="41"/>
  <c r="BH182" i="41"/>
  <c r="BN185" i="41"/>
  <c r="BM186" i="41"/>
  <c r="BN193" i="41"/>
  <c r="BM194" i="41"/>
  <c r="CI194" i="41"/>
  <c r="CQ194" i="41"/>
  <c r="CY194" i="41"/>
  <c r="DO194" i="41" s="1"/>
  <c r="DG194" i="41"/>
  <c r="DW194" i="41" s="1"/>
  <c r="BL195" i="41"/>
  <c r="BT195" i="41"/>
  <c r="BK196" i="41"/>
  <c r="BS196" i="41"/>
  <c r="BJ197" i="41"/>
  <c r="CF197" i="41"/>
  <c r="CN197" i="41"/>
  <c r="CV197" i="41"/>
  <c r="DL197" i="41" s="1"/>
  <c r="DD197" i="41"/>
  <c r="DT197" i="41" s="1"/>
  <c r="BI198" i="41"/>
  <c r="BQ198" i="41"/>
  <c r="CE198" i="41"/>
  <c r="CM198" i="41"/>
  <c r="CU198" i="41"/>
  <c r="DK198" i="41" s="1"/>
  <c r="DC198" i="41"/>
  <c r="DS198" i="41" s="1"/>
  <c r="BH199" i="41"/>
  <c r="BP199" i="41"/>
  <c r="CC193" i="41"/>
  <c r="CK193" i="41"/>
  <c r="BN194" i="41"/>
  <c r="BM195" i="41"/>
  <c r="BL196" i="41"/>
  <c r="BT196" i="41"/>
  <c r="BK197" i="41"/>
  <c r="BJ198" i="41"/>
  <c r="BI199" i="41"/>
  <c r="BR200" i="41"/>
  <c r="BJ200" i="41"/>
  <c r="BQ200" i="41"/>
  <c r="BI200" i="41"/>
  <c r="BW200" i="41"/>
  <c r="BO200" i="41"/>
  <c r="J200" i="41"/>
  <c r="BS200" i="41"/>
  <c r="CC194" i="41"/>
  <c r="CK194" i="41"/>
  <c r="BN195" i="41"/>
  <c r="BM196" i="41"/>
  <c r="CT199" i="41"/>
  <c r="DJ199" i="41" s="1"/>
  <c r="CD199" i="41"/>
  <c r="DB199" i="41"/>
  <c r="DR199" i="41" s="1"/>
  <c r="CL199" i="41"/>
  <c r="BT200" i="41"/>
  <c r="AW124" i="39" a="1"/>
  <c r="AW124" i="39" s="1"/>
  <c r="AP127" i="39" a="1"/>
  <c r="AP127" i="39" s="1"/>
  <c r="AG123" i="39" a="1"/>
  <c r="AG123" i="39" s="1"/>
  <c r="AB124" i="39" a="1"/>
  <c r="AB124" i="39" s="1"/>
  <c r="AY125" i="39" a="1"/>
  <c r="AY125" i="39" s="1"/>
  <c r="AJ123" i="39" a="1"/>
  <c r="AJ123" i="39" s="1"/>
  <c r="AE124" i="39" a="1"/>
  <c r="AE124" i="39" s="1"/>
  <c r="BE125" i="39" a="1"/>
  <c r="BE125" i="39" s="1"/>
  <c r="AP123" i="39" a="1"/>
  <c r="AP123" i="39" s="1"/>
  <c r="AH124" i="39" a="1"/>
  <c r="AH124" i="39" s="1"/>
  <c r="AS123" i="39" a="1"/>
  <c r="AS123" i="39" s="1"/>
  <c r="AK124" i="39" a="1"/>
  <c r="AK124" i="39" s="1"/>
  <c r="BB123" i="39" a="1"/>
  <c r="BB123" i="39" s="1"/>
  <c r="AN124" i="39" a="1"/>
  <c r="AN124" i="39" s="1"/>
  <c r="AE126" i="39" a="1"/>
  <c r="AE126" i="39" s="1"/>
  <c r="AV127" i="39" a="1"/>
  <c r="AV127" i="39" s="1"/>
  <c r="AG129" i="39" a="1"/>
  <c r="AG129" i="39" s="1"/>
  <c r="AM129" i="39" a="1"/>
  <c r="AM129" i="39" s="1"/>
  <c r="AS129" i="39" a="1"/>
  <c r="AS129" i="39" s="1"/>
  <c r="BC130" i="39" a="1"/>
  <c r="BC130" i="39" s="1"/>
  <c r="AI136" i="39" a="1"/>
  <c r="AI136" i="39" s="1"/>
  <c r="AQ136" i="39" a="1"/>
  <c r="AQ136" i="39" s="1"/>
  <c r="AY136" i="39" a="1"/>
  <c r="AY136" i="39" s="1"/>
  <c r="AK137" i="39" a="1"/>
  <c r="AK137" i="39" s="1"/>
  <c r="AW137" i="39" a="1"/>
  <c r="AW137" i="39" s="1"/>
  <c r="AB138" i="39" a="1"/>
  <c r="AB138" i="39" s="1"/>
  <c r="AN138" i="39" a="1"/>
  <c r="AN138" i="39" s="1"/>
  <c r="AD139" i="39" a="1"/>
  <c r="AD139" i="39" s="1"/>
  <c r="AM141" i="39" a="1"/>
  <c r="AM141" i="39" s="1"/>
  <c r="AC142" i="39" a="1"/>
  <c r="AC142" i="39" s="1"/>
  <c r="AT142" i="39" a="1"/>
  <c r="AT142" i="39" s="1"/>
  <c r="AW123" i="39" a="1"/>
  <c r="AW123" i="39" s="1"/>
  <c r="AO124" i="39" a="1"/>
  <c r="AO124" i="39" s="1"/>
  <c r="BA124" i="39" a="1"/>
  <c r="BA124" i="39" s="1"/>
  <c r="AR126" i="39" a="1"/>
  <c r="AR126" i="39" s="1"/>
  <c r="J123" i="39"/>
  <c r="BX123" i="39" s="1" a="1"/>
  <c r="BX123" i="39" s="1"/>
  <c r="AR123" i="39" a="1"/>
  <c r="AR123" i="39" s="1"/>
  <c r="BD123" i="39" a="1"/>
  <c r="BD123" i="39" s="1"/>
  <c r="AV124" i="39" a="1"/>
  <c r="AV124" i="39" s="1"/>
  <c r="AB125" i="39" a="1"/>
  <c r="AB125" i="39" s="1"/>
  <c r="AN125" i="39" a="1"/>
  <c r="AN125" i="39" s="1"/>
  <c r="AM126" i="39" a="1"/>
  <c r="AM126" i="39" s="1"/>
  <c r="AY126" i="39" a="1"/>
  <c r="AY126" i="39" s="1"/>
  <c r="BE126" i="39" a="1"/>
  <c r="BE126" i="39" s="1"/>
  <c r="AE127" i="39" a="1"/>
  <c r="AE127" i="39" s="1"/>
  <c r="AD128" i="39" a="1"/>
  <c r="AD128" i="39" s="1"/>
  <c r="AP128" i="39" a="1"/>
  <c r="AP128" i="39" s="1"/>
  <c r="AV128" i="39" a="1"/>
  <c r="AV128" i="39" s="1"/>
  <c r="BB128" i="39" a="1"/>
  <c r="BB128" i="39" s="1"/>
  <c r="BA129" i="39" a="1"/>
  <c r="BA129" i="39" s="1"/>
  <c r="AG130" i="39" a="1"/>
  <c r="AG130" i="39" s="1"/>
  <c r="AW130" i="39" a="1"/>
  <c r="AW130" i="39" s="1"/>
  <c r="J131" i="39"/>
  <c r="BX131" i="39" s="1" a="1"/>
  <c r="BX131" i="39" s="1"/>
  <c r="AH131" i="39" a="1"/>
  <c r="AH131" i="39" s="1"/>
  <c r="AX131" i="39" a="1"/>
  <c r="AX131" i="39" s="1"/>
  <c r="BF131" i="39" a="1"/>
  <c r="BF131" i="39" s="1"/>
  <c r="AC132" i="39" a="1"/>
  <c r="AC132" i="39" s="1"/>
  <c r="AS132" i="39" a="1"/>
  <c r="AS132" i="39" s="1"/>
  <c r="BA132" i="39" a="1"/>
  <c r="BA132" i="39" s="1"/>
  <c r="AO133" i="39" a="1"/>
  <c r="AO133" i="39" s="1"/>
  <c r="AC134" i="39" a="1"/>
  <c r="AC134" i="39" s="1"/>
  <c r="AS134" i="39" a="1"/>
  <c r="AS134" i="39" s="1"/>
  <c r="BA134" i="39" a="1"/>
  <c r="BA134" i="39" s="1"/>
  <c r="AH135" i="39" a="1"/>
  <c r="AH135" i="39" s="1"/>
  <c r="AX135" i="39" a="1"/>
  <c r="AX135" i="39" s="1"/>
  <c r="BF135" i="39" a="1"/>
  <c r="BF135" i="39" s="1"/>
  <c r="AK136" i="39" a="1"/>
  <c r="AK136" i="39" s="1"/>
  <c r="AQ138" i="39" a="1"/>
  <c r="AQ138" i="39" s="1"/>
  <c r="BC138" i="39" a="1"/>
  <c r="BC138" i="39" s="1"/>
  <c r="AN140" i="39" a="1"/>
  <c r="AN140" i="39" s="1"/>
  <c r="AZ140" i="39" a="1"/>
  <c r="AZ140" i="39" s="1"/>
  <c r="AH142" i="39" a="1"/>
  <c r="AH142" i="39" s="1"/>
  <c r="AO145" i="39" a="1"/>
  <c r="AO145" i="39" s="1"/>
  <c r="AS146" i="39" a="1"/>
  <c r="AS146" i="39" s="1"/>
  <c r="AK149" i="39" a="1"/>
  <c r="AK149" i="39" s="1"/>
  <c r="AJ151" i="39" a="1"/>
  <c r="AJ151" i="39" s="1"/>
  <c r="AD158" i="39" a="1"/>
  <c r="AD158" i="39" s="1"/>
  <c r="AL123" i="39" a="1"/>
  <c r="AL123" i="39" s="1"/>
  <c r="AD124" i="39" a="1"/>
  <c r="AD124" i="39" s="1"/>
  <c r="AP124" i="39" a="1"/>
  <c r="AP124" i="39" s="1"/>
  <c r="BC124" i="39" a="1"/>
  <c r="BC124" i="39" s="1"/>
  <c r="AI125" i="39" a="1"/>
  <c r="AI125" i="39" s="1"/>
  <c r="AO125" i="39" a="1"/>
  <c r="AO125" i="39" s="1"/>
  <c r="AU125" i="39" a="1"/>
  <c r="AU125" i="39" s="1"/>
  <c r="BA125" i="39" a="1"/>
  <c r="BA125" i="39" s="1"/>
  <c r="AG126" i="39" a="1"/>
  <c r="AG126" i="39" s="1"/>
  <c r="AT126" i="39" a="1"/>
  <c r="AT126" i="39" s="1"/>
  <c r="BF126" i="39" a="1"/>
  <c r="BF126" i="39" s="1"/>
  <c r="J127" i="39"/>
  <c r="BX127" i="39" s="1" a="1"/>
  <c r="BX127" i="39" s="1"/>
  <c r="AF127" i="39" a="1"/>
  <c r="AF127" i="39" s="1"/>
  <c r="AL127" i="39" a="1"/>
  <c r="AL127" i="39" s="1"/>
  <c r="DR127" i="39" s="1"/>
  <c r="AR127" i="39" a="1"/>
  <c r="AR127" i="39" s="1"/>
  <c r="BD127" i="39" a="1"/>
  <c r="BD127" i="39" s="1"/>
  <c r="AK128" i="39" a="1"/>
  <c r="AK128" i="39" s="1"/>
  <c r="AW128" i="39" a="1"/>
  <c r="AW128" i="39" s="1"/>
  <c r="BC128" i="39" a="1"/>
  <c r="BC128" i="39" s="1"/>
  <c r="AC129" i="39" a="1"/>
  <c r="AC129" i="39" s="1"/>
  <c r="AI129" i="39" a="1"/>
  <c r="AI129" i="39" s="1"/>
  <c r="AU129" i="39" a="1"/>
  <c r="AU129" i="39" s="1"/>
  <c r="AP130" i="39" a="1"/>
  <c r="AP130" i="39" s="1"/>
  <c r="BF130" i="39" a="1"/>
  <c r="BF130" i="39" s="1"/>
  <c r="AL132" i="39" a="1"/>
  <c r="AL132" i="39" s="1"/>
  <c r="BB132" i="39" a="1"/>
  <c r="BB132" i="39" s="1"/>
  <c r="J133" i="39"/>
  <c r="BX133" i="39" s="1" a="1"/>
  <c r="BX133" i="39" s="1"/>
  <c r="AQ133" i="39" a="1"/>
  <c r="AQ133" i="39" s="1"/>
  <c r="BG133" i="39" a="1"/>
  <c r="BG133" i="39" s="1"/>
  <c r="AD134" i="39" a="1"/>
  <c r="AD134" i="39" s="1"/>
  <c r="AT134" i="39" a="1"/>
  <c r="AT134" i="39" s="1"/>
  <c r="J135" i="39"/>
  <c r="BX135" i="39" s="1" a="1"/>
  <c r="BX135" i="39" s="1"/>
  <c r="AQ135" i="39" a="1"/>
  <c r="AQ135" i="39" s="1"/>
  <c r="BG135" i="39" a="1"/>
  <c r="BG135" i="39" s="1"/>
  <c r="AD136" i="39" a="1"/>
  <c r="AD136" i="39" s="1"/>
  <c r="AT136" i="39" a="1"/>
  <c r="AT136" i="39" s="1"/>
  <c r="J137" i="39"/>
  <c r="BX137" i="39" s="1" a="1"/>
  <c r="BX137" i="39" s="1"/>
  <c r="BE138" i="39" a="1"/>
  <c r="BE138" i="39" s="1"/>
  <c r="AC140" i="39" a="1"/>
  <c r="AC140" i="39" s="1"/>
  <c r="AO140" i="39" a="1"/>
  <c r="AO140" i="39" s="1"/>
  <c r="J141" i="39"/>
  <c r="BX141" i="39" s="1" a="1"/>
  <c r="BX141" i="39" s="1"/>
  <c r="BD141" i="39" a="1"/>
  <c r="BD141" i="39" s="1"/>
  <c r="AZ142" i="39" a="1"/>
  <c r="AZ142" i="39" s="1"/>
  <c r="AD143" i="39" a="1"/>
  <c r="AD143" i="39" s="1"/>
  <c r="AQ149" i="39" a="1"/>
  <c r="AQ149" i="39" s="1"/>
  <c r="AR151" i="39" a="1"/>
  <c r="AR151" i="39" s="1"/>
  <c r="AB156" i="39" a="1"/>
  <c r="AB156" i="39" s="1"/>
  <c r="AL158" i="39" a="1"/>
  <c r="AL158" i="39" s="1"/>
  <c r="J160" i="39"/>
  <c r="BB161" i="39" a="1"/>
  <c r="BB161" i="39" s="1"/>
  <c r="AO163" i="39" a="1"/>
  <c r="AO163" i="39" s="1"/>
  <c r="AB164" i="39" a="1"/>
  <c r="AB164" i="39" s="1"/>
  <c r="AY165" i="39" a="1"/>
  <c r="AY165" i="39" s="1"/>
  <c r="AM127" i="39" a="1"/>
  <c r="AM127" i="39" s="1"/>
  <c r="AI135" i="39" a="1"/>
  <c r="AI135" i="39" s="1"/>
  <c r="AT138" i="39" a="1"/>
  <c r="AT138" i="39" s="1"/>
  <c r="BE141" i="39" a="1"/>
  <c r="BE141" i="39" s="1"/>
  <c r="BB142" i="39" a="1"/>
  <c r="BB142" i="39" s="1"/>
  <c r="AV143" i="39" a="1"/>
  <c r="AV143" i="39" s="1"/>
  <c r="BB144" i="39" a="1"/>
  <c r="BB144" i="39" s="1"/>
  <c r="AU145" i="39" a="1"/>
  <c r="AU145" i="39" s="1"/>
  <c r="BE146" i="39" a="1"/>
  <c r="BE146" i="39" s="1"/>
  <c r="AW149" i="39" a="1"/>
  <c r="AW149" i="39" s="1"/>
  <c r="AU158" i="39" a="1"/>
  <c r="AU158" i="39" s="1"/>
  <c r="AC159" i="39" a="1"/>
  <c r="AC159" i="39" s="1"/>
  <c r="AW163" i="39" a="1"/>
  <c r="AW163" i="39" s="1"/>
  <c r="AK164" i="39" a="1"/>
  <c r="AK164" i="39" s="1"/>
  <c r="BG165" i="39" a="1"/>
  <c r="BG165" i="39" s="1"/>
  <c r="AK126" i="39" a="1"/>
  <c r="AK126" i="39" s="1"/>
  <c r="AV125" i="39" a="1"/>
  <c r="AV125" i="39" s="1"/>
  <c r="AY127" i="39" a="1"/>
  <c r="AY127" i="39" s="1"/>
  <c r="AE128" i="39" a="1"/>
  <c r="AE128" i="39" s="1"/>
  <c r="AD129" i="39" a="1"/>
  <c r="AD129" i="39" s="1"/>
  <c r="AP129" i="39" a="1"/>
  <c r="AP129" i="39" s="1"/>
  <c r="BB129" i="39" a="1"/>
  <c r="BB129" i="39" s="1"/>
  <c r="AY130" i="39" a="1"/>
  <c r="AY130" i="39" s="1"/>
  <c r="AB131" i="39" a="1"/>
  <c r="AB131" i="39" s="1"/>
  <c r="AR131" i="39" a="1"/>
  <c r="AR131" i="39" s="1"/>
  <c r="AD132" i="39" a="1"/>
  <c r="AD132" i="39" s="1"/>
  <c r="BC132" i="39" a="1"/>
  <c r="BC132" i="39" s="1"/>
  <c r="AI133" i="39" a="1"/>
  <c r="AI133" i="39" s="1"/>
  <c r="AM134" i="39" a="1"/>
  <c r="AM134" i="39" s="1"/>
  <c r="AM136" i="39" a="1"/>
  <c r="AM136" i="39" s="1"/>
  <c r="BC136" i="39" a="1"/>
  <c r="BC136" i="39" s="1"/>
  <c r="AQ137" i="39" a="1"/>
  <c r="AQ137" i="39" s="1"/>
  <c r="BC137" i="39" a="1"/>
  <c r="BC137" i="39" s="1"/>
  <c r="AH138" i="39" a="1"/>
  <c r="AH138" i="39" s="1"/>
  <c r="BF138" i="39" a="1"/>
  <c r="BF138" i="39" s="1"/>
  <c r="AT123" i="39" a="1"/>
  <c r="AT123" i="39" s="1"/>
  <c r="BF123" i="39" a="1"/>
  <c r="BF123" i="39" s="1"/>
  <c r="AR124" i="39" a="1"/>
  <c r="AR124" i="39" s="1"/>
  <c r="BD124" i="39" a="1"/>
  <c r="BD124" i="39" s="1"/>
  <c r="BC125" i="39" a="1"/>
  <c r="BC125" i="39" s="1"/>
  <c r="AI126" i="39" a="1"/>
  <c r="AI126" i="39" s="1"/>
  <c r="DO126" i="39" s="1"/>
  <c r="AO126" i="39" a="1"/>
  <c r="AO126" i="39" s="1"/>
  <c r="BA126" i="39" a="1"/>
  <c r="BA126" i="39" s="1"/>
  <c r="AT127" i="39" a="1"/>
  <c r="AT127" i="39" s="1"/>
  <c r="BF127" i="39" a="1"/>
  <c r="BF127" i="39" s="1"/>
  <c r="J128" i="39"/>
  <c r="BX128" i="39" s="1" a="1"/>
  <c r="BX128" i="39" s="1"/>
  <c r="AF128" i="39" a="1"/>
  <c r="AF128" i="39" s="1"/>
  <c r="AL128" i="39" a="1"/>
  <c r="AL128" i="39" s="1"/>
  <c r="AR128" i="39" a="1"/>
  <c r="AR128" i="39" s="1"/>
  <c r="BD128" i="39" a="1"/>
  <c r="BD128" i="39" s="1"/>
  <c r="AK129" i="39" a="1"/>
  <c r="AK129" i="39" s="1"/>
  <c r="AW129" i="39" a="1"/>
  <c r="AW129" i="39" s="1"/>
  <c r="AB130" i="39" a="1"/>
  <c r="AB130" i="39" s="1"/>
  <c r="AJ130" i="39" a="1"/>
  <c r="AJ130" i="39" s="1"/>
  <c r="AR130" i="39" a="1"/>
  <c r="AR130" i="39" s="1"/>
  <c r="AZ130" i="39" a="1"/>
  <c r="AZ130" i="39" s="1"/>
  <c r="AK131" i="39" a="1"/>
  <c r="AK131" i="39" s="1"/>
  <c r="BA131" i="39" a="1"/>
  <c r="BA131" i="39" s="1"/>
  <c r="AF132" i="39" a="1"/>
  <c r="AF132" i="39" s="1"/>
  <c r="AV132" i="39" a="1"/>
  <c r="AV132" i="39" s="1"/>
  <c r="AB133" i="39" a="1"/>
  <c r="AB133" i="39" s="1"/>
  <c r="AR133" i="39" a="1"/>
  <c r="AR133" i="39" s="1"/>
  <c r="AF134" i="39" a="1"/>
  <c r="AF134" i="39" s="1"/>
  <c r="AV134" i="39" a="1"/>
  <c r="AV134" i="39" s="1"/>
  <c r="AB135" i="39" a="1"/>
  <c r="AB135" i="39" s="1"/>
  <c r="AR135" i="39" a="1"/>
  <c r="AR135" i="39" s="1"/>
  <c r="AF136" i="39" a="1"/>
  <c r="AF136" i="39" s="1"/>
  <c r="AV136" i="39" a="1"/>
  <c r="AV136" i="39" s="1"/>
  <c r="BE136" i="39" a="1"/>
  <c r="BE136" i="39" s="1"/>
  <c r="BE137" i="39" a="1"/>
  <c r="BE137" i="39" s="1"/>
  <c r="AI138" i="39" a="1"/>
  <c r="AI138" i="39" s="1"/>
  <c r="AV138" i="39" a="1"/>
  <c r="AV138" i="39" s="1"/>
  <c r="AL139" i="39" a="1"/>
  <c r="AL139" i="39" s="1"/>
  <c r="AX139" i="39" a="1"/>
  <c r="AX139" i="39" s="1"/>
  <c r="AF140" i="39" a="1"/>
  <c r="AF140" i="39" s="1"/>
  <c r="AU141" i="39" a="1"/>
  <c r="AU141" i="39" s="1"/>
  <c r="BG141" i="39" a="1"/>
  <c r="BG141" i="39" s="1"/>
  <c r="AN142" i="39" a="1"/>
  <c r="AN142" i="39" s="1"/>
  <c r="AX143" i="39" a="1"/>
  <c r="AX143" i="39" s="1"/>
  <c r="AE144" i="39" a="1"/>
  <c r="AE144" i="39" s="1"/>
  <c r="BC144" i="39" a="1"/>
  <c r="BC144" i="39" s="1"/>
  <c r="AJ147" i="39" a="1"/>
  <c r="AJ147" i="39" s="1"/>
  <c r="AG148" i="39" a="1"/>
  <c r="AG148" i="39" s="1"/>
  <c r="AR156" i="39" a="1"/>
  <c r="AR156" i="39" s="1"/>
  <c r="AK159" i="39" a="1"/>
  <c r="AK159" i="39" s="1"/>
  <c r="BE163" i="39" a="1"/>
  <c r="BE163" i="39" s="1"/>
  <c r="AT164" i="39" a="1"/>
  <c r="AT164" i="39" s="1"/>
  <c r="AF166" i="39" a="1"/>
  <c r="AF166" i="39" s="1"/>
  <c r="AB126" i="39" a="1"/>
  <c r="AB126" i="39" s="1"/>
  <c r="DH126" i="39" s="1"/>
  <c r="AN126" i="39" a="1"/>
  <c r="AN126" i="39" s="1"/>
  <c r="J130" i="39"/>
  <c r="BX130" i="39" s="1" a="1"/>
  <c r="BX130" i="39" s="1"/>
  <c r="AM132" i="39" a="1"/>
  <c r="AM132" i="39" s="1"/>
  <c r="DS132" i="39" s="1"/>
  <c r="AZ133" i="39" a="1"/>
  <c r="AZ133" i="39" s="1"/>
  <c r="BC134" i="39" a="1"/>
  <c r="BC134" i="39" s="1"/>
  <c r="AZ135" i="39" a="1"/>
  <c r="AZ135" i="39" s="1"/>
  <c r="AE140" i="39" a="1"/>
  <c r="AE140" i="39" s="1"/>
  <c r="AQ140" i="39" a="1"/>
  <c r="AQ140" i="39" s="1"/>
  <c r="BC140" i="39" a="1"/>
  <c r="BC140" i="39" s="1"/>
  <c r="AG141" i="39" a="1"/>
  <c r="AG141" i="39" s="1"/>
  <c r="AS141" i="39" a="1"/>
  <c r="AS141" i="39" s="1"/>
  <c r="AB123" i="39" a="1"/>
  <c r="AB123" i="39" s="1"/>
  <c r="AN123" i="39" a="1"/>
  <c r="AN123" i="39" s="1"/>
  <c r="AZ123" i="39" a="1"/>
  <c r="AZ123" i="39" s="1"/>
  <c r="J124" i="39"/>
  <c r="BX124" i="39" s="1" a="1"/>
  <c r="BX124" i="39" s="1"/>
  <c r="AF124" i="39" a="1"/>
  <c r="AF124" i="39" s="1"/>
  <c r="AX124" i="39" a="1"/>
  <c r="AX124" i="39" s="1"/>
  <c r="AU126" i="39" a="1"/>
  <c r="AU126" i="39" s="1"/>
  <c r="BA123" i="39" a="1"/>
  <c r="BA123" i="39" s="1"/>
  <c r="AM124" i="39" a="1"/>
  <c r="AM124" i="39" s="1"/>
  <c r="AY124" i="39" a="1"/>
  <c r="AY124" i="39" s="1"/>
  <c r="BE124" i="39" a="1"/>
  <c r="BE124" i="39" s="1"/>
  <c r="AE125" i="39" a="1"/>
  <c r="AE125" i="39" s="1"/>
  <c r="AK125" i="39" a="1"/>
  <c r="AK125" i="39" s="1"/>
  <c r="AW125" i="39" a="1"/>
  <c r="AW125" i="39" s="1"/>
  <c r="AD126" i="39" a="1"/>
  <c r="AD126" i="39" s="1"/>
  <c r="AP126" i="39" a="1"/>
  <c r="AP126" i="39" s="1"/>
  <c r="AV126" i="39" a="1"/>
  <c r="AV126" i="39" s="1"/>
  <c r="BB126" i="39" a="1"/>
  <c r="BB126" i="39" s="1"/>
  <c r="AB127" i="39" a="1"/>
  <c r="AB127" i="39" s="1"/>
  <c r="DH127" i="39" s="1"/>
  <c r="AN127" i="39" a="1"/>
  <c r="AN127" i="39" s="1"/>
  <c r="AG128" i="39" a="1"/>
  <c r="AG128" i="39" s="1"/>
  <c r="DM128" i="39" s="1"/>
  <c r="AM128" i="39" a="1"/>
  <c r="AM128" i="39" s="1"/>
  <c r="DS128" i="39" s="1"/>
  <c r="AS128" i="39" a="1"/>
  <c r="AS128" i="39" s="1"/>
  <c r="AY128" i="39" a="1"/>
  <c r="AY128" i="39" s="1"/>
  <c r="AE129" i="39" a="1"/>
  <c r="AE129" i="39" s="1"/>
  <c r="AK130" i="39" a="1"/>
  <c r="AK130" i="39" s="1"/>
  <c r="AS130" i="39" a="1"/>
  <c r="AS130" i="39" s="1"/>
  <c r="BA130" i="39" a="1"/>
  <c r="BA130" i="39" s="1"/>
  <c r="AT131" i="39" a="1"/>
  <c r="AT131" i="39" s="1"/>
  <c r="AO132" i="39" a="1"/>
  <c r="AO132" i="39" s="1"/>
  <c r="BE132" i="39" a="1"/>
  <c r="BE132" i="39" s="1"/>
  <c r="AC133" i="39" a="1"/>
  <c r="AC133" i="39" s="1"/>
  <c r="AK133" i="39" a="1"/>
  <c r="AK133" i="39" s="1"/>
  <c r="BA133" i="39" a="1"/>
  <c r="BA133" i="39" s="1"/>
  <c r="AO134" i="39" a="1"/>
  <c r="AO134" i="39" s="1"/>
  <c r="BE134" i="39" a="1"/>
  <c r="BE134" i="39" s="1"/>
  <c r="AT135" i="39" a="1"/>
  <c r="AT135" i="39" s="1"/>
  <c r="AG136" i="39" a="1"/>
  <c r="AG136" i="39" s="1"/>
  <c r="AW136" i="39" a="1"/>
  <c r="AW136" i="39" s="1"/>
  <c r="AH137" i="39" a="1"/>
  <c r="AH137" i="39" s="1"/>
  <c r="AT137" i="39" a="1"/>
  <c r="AT137" i="39" s="1"/>
  <c r="BF137" i="39" a="1"/>
  <c r="BF137" i="39" s="1"/>
  <c r="AK138" i="39" a="1"/>
  <c r="AK138" i="39" s="1"/>
  <c r="AW138" i="39" a="1"/>
  <c r="AW138" i="39" s="1"/>
  <c r="AZ139" i="39" a="1"/>
  <c r="AZ139" i="39" s="1"/>
  <c r="BF140" i="39" a="1"/>
  <c r="BF140" i="39" s="1"/>
  <c r="AJ141" i="39" a="1"/>
  <c r="AJ141" i="39" s="1"/>
  <c r="AV141" i="39" a="1"/>
  <c r="AV141" i="39" s="1"/>
  <c r="AO142" i="39" a="1"/>
  <c r="AO142" i="39" s="1"/>
  <c r="J143" i="39"/>
  <c r="BX143" i="39" s="1" a="1"/>
  <c r="BX143" i="39" s="1"/>
  <c r="AJ143" i="39" a="1"/>
  <c r="AJ143" i="39" s="1"/>
  <c r="AC145" i="39" a="1"/>
  <c r="AC145" i="39" s="1"/>
  <c r="BA145" i="39" a="1"/>
  <c r="BA145" i="39" s="1"/>
  <c r="AP147" i="39" a="1"/>
  <c r="AP147" i="39" s="1"/>
  <c r="AI150" i="39" a="1"/>
  <c r="AI150" i="39" s="1"/>
  <c r="AU152" i="39" a="1"/>
  <c r="AU152" i="39" s="1"/>
  <c r="BA156" i="39" a="1"/>
  <c r="BA156" i="39" s="1"/>
  <c r="AH160" i="39" a="1"/>
  <c r="AH160" i="39" s="1"/>
  <c r="AH162" i="39" a="1"/>
  <c r="AH162" i="39" s="1"/>
  <c r="BE239" i="39" a="1"/>
  <c r="BE239" i="39" s="1"/>
  <c r="BA239" i="39" a="1"/>
  <c r="BA239" i="39" s="1"/>
  <c r="AW239" i="39" a="1"/>
  <c r="AW239" i="39" s="1"/>
  <c r="AS239" i="39" a="1"/>
  <c r="AS239" i="39" s="1"/>
  <c r="AO239" i="39" a="1"/>
  <c r="AO239" i="39" s="1"/>
  <c r="AK239" i="39" a="1"/>
  <c r="AK239" i="39" s="1"/>
  <c r="AG239" i="39" a="1"/>
  <c r="AG239" i="39" s="1"/>
  <c r="AC239" i="39" a="1"/>
  <c r="AC239" i="39" s="1"/>
  <c r="BF231" i="39" a="1"/>
  <c r="BF231" i="39" s="1"/>
  <c r="BB231" i="39" a="1"/>
  <c r="BB231" i="39" s="1"/>
  <c r="AX231" i="39" a="1"/>
  <c r="AX231" i="39" s="1"/>
  <c r="AT231" i="39" a="1"/>
  <c r="AT231" i="39" s="1"/>
  <c r="AP231" i="39" a="1"/>
  <c r="AP231" i="39" s="1"/>
  <c r="AL231" i="39" a="1"/>
  <c r="AL231" i="39" s="1"/>
  <c r="AH231" i="39" a="1"/>
  <c r="AH231" i="39" s="1"/>
  <c r="AD231" i="39" a="1"/>
  <c r="AD231" i="39" s="1"/>
  <c r="BG213" i="39" a="1"/>
  <c r="BG213" i="39" s="1"/>
  <c r="BC213" i="39" a="1"/>
  <c r="BC213" i="39" s="1"/>
  <c r="AY213" i="39" a="1"/>
  <c r="AY213" i="39" s="1"/>
  <c r="AU213" i="39" a="1"/>
  <c r="AU213" i="39" s="1"/>
  <c r="AQ213" i="39" a="1"/>
  <c r="AQ213" i="39" s="1"/>
  <c r="AM213" i="39" a="1"/>
  <c r="AM213" i="39" s="1"/>
  <c r="AI213" i="39" a="1"/>
  <c r="AI213" i="39" s="1"/>
  <c r="AE213" i="39" a="1"/>
  <c r="AE213" i="39" s="1"/>
  <c r="BD211" i="39" a="1"/>
  <c r="BD211" i="39" s="1"/>
  <c r="BD239" i="39" a="1"/>
  <c r="BD239" i="39" s="1"/>
  <c r="AZ239" i="39" a="1"/>
  <c r="AZ239" i="39" s="1"/>
  <c r="AV239" i="39" a="1"/>
  <c r="AV239" i="39" s="1"/>
  <c r="AR239" i="39" a="1"/>
  <c r="AR239" i="39" s="1"/>
  <c r="AN239" i="39" a="1"/>
  <c r="AN239" i="39" s="1"/>
  <c r="AJ239" i="39" a="1"/>
  <c r="AJ239" i="39" s="1"/>
  <c r="AF239" i="39" a="1"/>
  <c r="AF239" i="39" s="1"/>
  <c r="AB239" i="39" a="1"/>
  <c r="AB239" i="39" s="1"/>
  <c r="BE231" i="39" a="1"/>
  <c r="BE231" i="39" s="1"/>
  <c r="BA231" i="39" a="1"/>
  <c r="BA231" i="39" s="1"/>
  <c r="AW231" i="39" a="1"/>
  <c r="AW231" i="39" s="1"/>
  <c r="AS231" i="39" a="1"/>
  <c r="AS231" i="39" s="1"/>
  <c r="AO231" i="39" a="1"/>
  <c r="AO231" i="39" s="1"/>
  <c r="AK231" i="39" a="1"/>
  <c r="AK231" i="39" s="1"/>
  <c r="AG231" i="39" a="1"/>
  <c r="AG231" i="39" s="1"/>
  <c r="AC231" i="39" a="1"/>
  <c r="AC231" i="39" s="1"/>
  <c r="BG240" i="39" a="1"/>
  <c r="BG240" i="39" s="1"/>
  <c r="BC240" i="39" a="1"/>
  <c r="BC240" i="39" s="1"/>
  <c r="AY240" i="39" a="1"/>
  <c r="AY240" i="39" s="1"/>
  <c r="AU240" i="39" a="1"/>
  <c r="AU240" i="39" s="1"/>
  <c r="AQ240" i="39" a="1"/>
  <c r="AQ240" i="39" s="1"/>
  <c r="AM240" i="39" a="1"/>
  <c r="AM240" i="39" s="1"/>
  <c r="AI240" i="39" a="1"/>
  <c r="AI240" i="39" s="1"/>
  <c r="AE240" i="39" a="1"/>
  <c r="AE240" i="39" s="1"/>
  <c r="BD232" i="39" a="1"/>
  <c r="BD232" i="39" s="1"/>
  <c r="AZ232" i="39" a="1"/>
  <c r="AZ232" i="39" s="1"/>
  <c r="AV232" i="39" a="1"/>
  <c r="AV232" i="39" s="1"/>
  <c r="AR232" i="39" a="1"/>
  <c r="AR232" i="39" s="1"/>
  <c r="AN232" i="39" a="1"/>
  <c r="AN232" i="39" s="1"/>
  <c r="AJ232" i="39" a="1"/>
  <c r="AJ232" i="39" s="1"/>
  <c r="AF232" i="39" a="1"/>
  <c r="AF232" i="39" s="1"/>
  <c r="AB232" i="39" a="1"/>
  <c r="AB232" i="39" s="1"/>
  <c r="BE214" i="39" a="1"/>
  <c r="BE214" i="39" s="1"/>
  <c r="BA214" i="39" a="1"/>
  <c r="BA214" i="39" s="1"/>
  <c r="AW214" i="39" a="1"/>
  <c r="AW214" i="39" s="1"/>
  <c r="AS214" i="39" a="1"/>
  <c r="AS214" i="39" s="1"/>
  <c r="AO214" i="39" a="1"/>
  <c r="AO214" i="39" s="1"/>
  <c r="AK214" i="39" a="1"/>
  <c r="AK214" i="39" s="1"/>
  <c r="AG214" i="39" a="1"/>
  <c r="AG214" i="39" s="1"/>
  <c r="AC214" i="39" a="1"/>
  <c r="AC214" i="39" s="1"/>
  <c r="BF212" i="39" a="1"/>
  <c r="BF212" i="39" s="1"/>
  <c r="BB212" i="39" a="1"/>
  <c r="BB212" i="39" s="1"/>
  <c r="AX212" i="39" a="1"/>
  <c r="AX212" i="39" s="1"/>
  <c r="AT212" i="39" a="1"/>
  <c r="AT212" i="39" s="1"/>
  <c r="AP212" i="39" a="1"/>
  <c r="AP212" i="39" s="1"/>
  <c r="AL212" i="39" a="1"/>
  <c r="AL212" i="39" s="1"/>
  <c r="AH212" i="39" a="1"/>
  <c r="AH212" i="39" s="1"/>
  <c r="AD212" i="39" a="1"/>
  <c r="AD212" i="39" s="1"/>
  <c r="BG210" i="39" a="1"/>
  <c r="BG210" i="39" s="1"/>
  <c r="BC210" i="39" a="1"/>
  <c r="BC210" i="39" s="1"/>
  <c r="AY210" i="39" a="1"/>
  <c r="AY210" i="39" s="1"/>
  <c r="AU210" i="39" a="1"/>
  <c r="AU210" i="39" s="1"/>
  <c r="AQ210" i="39" a="1"/>
  <c r="AQ210" i="39" s="1"/>
  <c r="AM210" i="39" a="1"/>
  <c r="AM210" i="39" s="1"/>
  <c r="AI210" i="39" a="1"/>
  <c r="AI210" i="39" s="1"/>
  <c r="AE210" i="39" a="1"/>
  <c r="AE210" i="39" s="1"/>
  <c r="BD208" i="39" a="1"/>
  <c r="BD208" i="39" s="1"/>
  <c r="AZ208" i="39" a="1"/>
  <c r="AZ208" i="39" s="1"/>
  <c r="AV208" i="39" a="1"/>
  <c r="AV208" i="39" s="1"/>
  <c r="AR208" i="39" a="1"/>
  <c r="AR208" i="39" s="1"/>
  <c r="AN208" i="39" a="1"/>
  <c r="AN208" i="39" s="1"/>
  <c r="AJ208" i="39" a="1"/>
  <c r="AJ208" i="39" s="1"/>
  <c r="AF208" i="39" a="1"/>
  <c r="AF208" i="39" s="1"/>
  <c r="AB208" i="39" a="1"/>
  <c r="AB208" i="39" s="1"/>
  <c r="BE206" i="39" a="1"/>
  <c r="BE206" i="39" s="1"/>
  <c r="BA206" i="39" a="1"/>
  <c r="BA206" i="39" s="1"/>
  <c r="AW206" i="39" a="1"/>
  <c r="AW206" i="39" s="1"/>
  <c r="AS206" i="39" a="1"/>
  <c r="AS206" i="39" s="1"/>
  <c r="AO206" i="39" a="1"/>
  <c r="AO206" i="39" s="1"/>
  <c r="AK206" i="39" a="1"/>
  <c r="AK206" i="39" s="1"/>
  <c r="AG206" i="39" a="1"/>
  <c r="AG206" i="39" s="1"/>
  <c r="AC206" i="39" a="1"/>
  <c r="AC206" i="39" s="1"/>
  <c r="BF204" i="39" a="1"/>
  <c r="BF204" i="39" s="1"/>
  <c r="BB204" i="39" a="1"/>
  <c r="BB204" i="39" s="1"/>
  <c r="AX204" i="39" a="1"/>
  <c r="AX204" i="39" s="1"/>
  <c r="AT204" i="39" a="1"/>
  <c r="AT204" i="39" s="1"/>
  <c r="AP204" i="39" a="1"/>
  <c r="AP204" i="39" s="1"/>
  <c r="AL204" i="39" a="1"/>
  <c r="AL204" i="39" s="1"/>
  <c r="AH204" i="39" a="1"/>
  <c r="AH204" i="39" s="1"/>
  <c r="AD204" i="39" a="1"/>
  <c r="AD204" i="39" s="1"/>
  <c r="BG239" i="39" a="1"/>
  <c r="BG239" i="39" s="1"/>
  <c r="BC239" i="39" a="1"/>
  <c r="BC239" i="39" s="1"/>
  <c r="AY239" i="39" a="1"/>
  <c r="AY239" i="39" s="1"/>
  <c r="AU239" i="39" a="1"/>
  <c r="AU239" i="39" s="1"/>
  <c r="AQ239" i="39" a="1"/>
  <c r="AQ239" i="39" s="1"/>
  <c r="AM239" i="39" a="1"/>
  <c r="AM239" i="39" s="1"/>
  <c r="AI239" i="39" a="1"/>
  <c r="AI239" i="39" s="1"/>
  <c r="AE239" i="39" a="1"/>
  <c r="AE239" i="39" s="1"/>
  <c r="BD231" i="39" a="1"/>
  <c r="BD231" i="39" s="1"/>
  <c r="AZ231" i="39" a="1"/>
  <c r="AZ231" i="39" s="1"/>
  <c r="AV231" i="39" a="1"/>
  <c r="AV231" i="39" s="1"/>
  <c r="AR231" i="39" a="1"/>
  <c r="AR231" i="39" s="1"/>
  <c r="AN231" i="39" a="1"/>
  <c r="AN231" i="39" s="1"/>
  <c r="AJ231" i="39" a="1"/>
  <c r="AJ231" i="39" s="1"/>
  <c r="AF231" i="39" a="1"/>
  <c r="AF231" i="39" s="1"/>
  <c r="AB231" i="39" a="1"/>
  <c r="AB231" i="39" s="1"/>
  <c r="BE240" i="39" a="1"/>
  <c r="BE240" i="39" s="1"/>
  <c r="BA240" i="39" a="1"/>
  <c r="BA240" i="39" s="1"/>
  <c r="AW240" i="39" a="1"/>
  <c r="AW240" i="39" s="1"/>
  <c r="AS240" i="39" a="1"/>
  <c r="AS240" i="39" s="1"/>
  <c r="AO240" i="39" a="1"/>
  <c r="AO240" i="39" s="1"/>
  <c r="AK240" i="39" a="1"/>
  <c r="AK240" i="39" s="1"/>
  <c r="AG240" i="39" a="1"/>
  <c r="AG240" i="39" s="1"/>
  <c r="AC240" i="39" a="1"/>
  <c r="AC240" i="39" s="1"/>
  <c r="BF232" i="39" a="1"/>
  <c r="BF232" i="39" s="1"/>
  <c r="BB232" i="39" a="1"/>
  <c r="BB232" i="39" s="1"/>
  <c r="AX232" i="39" a="1"/>
  <c r="AX232" i="39" s="1"/>
  <c r="AT232" i="39" a="1"/>
  <c r="AT232" i="39" s="1"/>
  <c r="AP232" i="39" a="1"/>
  <c r="AP232" i="39" s="1"/>
  <c r="AL232" i="39" a="1"/>
  <c r="AL232" i="39" s="1"/>
  <c r="AH232" i="39" a="1"/>
  <c r="AH232" i="39" s="1"/>
  <c r="AD232" i="39" a="1"/>
  <c r="AD232" i="39" s="1"/>
  <c r="BG214" i="39" a="1"/>
  <c r="BG214" i="39" s="1"/>
  <c r="BC214" i="39" a="1"/>
  <c r="BC214" i="39" s="1"/>
  <c r="AY214" i="39" a="1"/>
  <c r="AY214" i="39" s="1"/>
  <c r="AU214" i="39" a="1"/>
  <c r="AU214" i="39" s="1"/>
  <c r="AQ214" i="39" a="1"/>
  <c r="AQ214" i="39" s="1"/>
  <c r="AM214" i="39" a="1"/>
  <c r="AM214" i="39" s="1"/>
  <c r="AI214" i="39" a="1"/>
  <c r="AI214" i="39" s="1"/>
  <c r="AE214" i="39" a="1"/>
  <c r="AE214" i="39" s="1"/>
  <c r="BD212" i="39" a="1"/>
  <c r="BD212" i="39" s="1"/>
  <c r="AZ212" i="39" a="1"/>
  <c r="AZ212" i="39" s="1"/>
  <c r="AV212" i="39" a="1"/>
  <c r="AV212" i="39" s="1"/>
  <c r="AR212" i="39" a="1"/>
  <c r="AR212" i="39" s="1"/>
  <c r="AN212" i="39" a="1"/>
  <c r="AN212" i="39" s="1"/>
  <c r="AJ212" i="39" a="1"/>
  <c r="AJ212" i="39" s="1"/>
  <c r="AF212" i="39" a="1"/>
  <c r="AF212" i="39" s="1"/>
  <c r="AB212" i="39" a="1"/>
  <c r="AB212" i="39" s="1"/>
  <c r="BE210" i="39" a="1"/>
  <c r="BE210" i="39" s="1"/>
  <c r="BA210" i="39" a="1"/>
  <c r="BA210" i="39" s="1"/>
  <c r="AW210" i="39" a="1"/>
  <c r="AW210" i="39" s="1"/>
  <c r="AS210" i="39" a="1"/>
  <c r="AS210" i="39" s="1"/>
  <c r="AO210" i="39" a="1"/>
  <c r="AO210" i="39" s="1"/>
  <c r="AK210" i="39" a="1"/>
  <c r="AK210" i="39" s="1"/>
  <c r="AG210" i="39" a="1"/>
  <c r="AG210" i="39" s="1"/>
  <c r="AC210" i="39" a="1"/>
  <c r="AC210" i="39" s="1"/>
  <c r="BF208" i="39" a="1"/>
  <c r="BF208" i="39" s="1"/>
  <c r="BB208" i="39" a="1"/>
  <c r="BB208" i="39" s="1"/>
  <c r="AX208" i="39" a="1"/>
  <c r="AX208" i="39" s="1"/>
  <c r="AT208" i="39" a="1"/>
  <c r="AT208" i="39" s="1"/>
  <c r="AP208" i="39" a="1"/>
  <c r="AP208" i="39" s="1"/>
  <c r="AL208" i="39" a="1"/>
  <c r="AL208" i="39" s="1"/>
  <c r="AH208" i="39" a="1"/>
  <c r="AH208" i="39" s="1"/>
  <c r="AD208" i="39" a="1"/>
  <c r="AD208" i="39" s="1"/>
  <c r="BG206" i="39" a="1"/>
  <c r="BG206" i="39" s="1"/>
  <c r="BC206" i="39" a="1"/>
  <c r="BC206" i="39" s="1"/>
  <c r="AY206" i="39" a="1"/>
  <c r="AY206" i="39" s="1"/>
  <c r="AU206" i="39" a="1"/>
  <c r="AU206" i="39" s="1"/>
  <c r="AQ206" i="39" a="1"/>
  <c r="AQ206" i="39" s="1"/>
  <c r="AM206" i="39" a="1"/>
  <c r="AM206" i="39" s="1"/>
  <c r="AI206" i="39" a="1"/>
  <c r="AI206" i="39" s="1"/>
  <c r="AE206" i="39" a="1"/>
  <c r="AE206" i="39" s="1"/>
  <c r="BD204" i="39" a="1"/>
  <c r="BD204" i="39" s="1"/>
  <c r="AZ204" i="39" a="1"/>
  <c r="AZ204" i="39" s="1"/>
  <c r="AV204" i="39" a="1"/>
  <c r="AV204" i="39" s="1"/>
  <c r="AR204" i="39" a="1"/>
  <c r="AR204" i="39" s="1"/>
  <c r="AN204" i="39" a="1"/>
  <c r="AN204" i="39" s="1"/>
  <c r="AJ204" i="39" a="1"/>
  <c r="AJ204" i="39" s="1"/>
  <c r="AF204" i="39" a="1"/>
  <c r="AF204" i="39" s="1"/>
  <c r="AB204" i="39" a="1"/>
  <c r="AB204" i="39" s="1"/>
  <c r="AZ240" i="39" a="1"/>
  <c r="AZ240" i="39" s="1"/>
  <c r="AD240" i="39" a="1"/>
  <c r="AD240" i="39" s="1"/>
  <c r="AL239" i="39" a="1"/>
  <c r="AL239" i="39" s="1"/>
  <c r="AQ232" i="39" a="1"/>
  <c r="AQ232" i="39" s="1"/>
  <c r="AG232" i="39" a="1"/>
  <c r="AG232" i="39" s="1"/>
  <c r="BG231" i="39" a="1"/>
  <c r="BG231" i="39" s="1"/>
  <c r="BB214" i="39" a="1"/>
  <c r="BB214" i="39" s="1"/>
  <c r="AF214" i="39" a="1"/>
  <c r="AF214" i="39" s="1"/>
  <c r="AL240" i="39" a="1"/>
  <c r="AL240" i="39" s="1"/>
  <c r="AB240" i="39" a="1"/>
  <c r="AB240" i="39" s="1"/>
  <c r="AT239" i="39" a="1"/>
  <c r="AT239" i="39" s="1"/>
  <c r="AY232" i="39" a="1"/>
  <c r="AY232" i="39" s="1"/>
  <c r="AO232" i="39" a="1"/>
  <c r="AO232" i="39" s="1"/>
  <c r="AI231" i="39" a="1"/>
  <c r="AI231" i="39" s="1"/>
  <c r="AN214" i="39" a="1"/>
  <c r="AN214" i="39" s="1"/>
  <c r="AD214" i="39" a="1"/>
  <c r="AD214" i="39" s="1"/>
  <c r="BB213" i="39" a="1"/>
  <c r="BB213" i="39" s="1"/>
  <c r="AV213" i="39" a="1"/>
  <c r="AV213" i="39" s="1"/>
  <c r="AO213" i="39" a="1"/>
  <c r="AO213" i="39" s="1"/>
  <c r="BF240" i="39" a="1"/>
  <c r="BF240" i="39" s="1"/>
  <c r="AV240" i="39" a="1"/>
  <c r="AV240" i="39" s="1"/>
  <c r="AH239" i="39" a="1"/>
  <c r="AH239" i="39" s="1"/>
  <c r="AM232" i="39" a="1"/>
  <c r="AM232" i="39" s="1"/>
  <c r="AC232" i="39" a="1"/>
  <c r="AC232" i="39" s="1"/>
  <c r="BC231" i="39" a="1"/>
  <c r="BC231" i="39" s="1"/>
  <c r="AX214" i="39" a="1"/>
  <c r="AX214" i="39" s="1"/>
  <c r="AB214" i="39" a="1"/>
  <c r="AB214" i="39" s="1"/>
  <c r="BA213" i="39" a="1"/>
  <c r="BA213" i="39" s="1"/>
  <c r="AH213" i="39" a="1"/>
  <c r="AH213" i="39" s="1"/>
  <c r="AB213" i="39" a="1"/>
  <c r="AB213" i="39" s="1"/>
  <c r="AT240" i="39" a="1"/>
  <c r="AT240" i="39" s="1"/>
  <c r="AJ240" i="39" a="1"/>
  <c r="AJ240" i="39" s="1"/>
  <c r="BB239" i="39" a="1"/>
  <c r="BB239" i="39" s="1"/>
  <c r="BG232" i="39" a="1"/>
  <c r="BG232" i="39" s="1"/>
  <c r="AW232" i="39" a="1"/>
  <c r="AW232" i="39" s="1"/>
  <c r="AQ231" i="39" a="1"/>
  <c r="AQ231" i="39" s="1"/>
  <c r="AV214" i="39" a="1"/>
  <c r="AV214" i="39" s="1"/>
  <c r="AL214" i="39" a="1"/>
  <c r="AL214" i="39" s="1"/>
  <c r="BD240" i="39" a="1"/>
  <c r="BD240" i="39" s="1"/>
  <c r="AH240" i="39" a="1"/>
  <c r="AH240" i="39" s="1"/>
  <c r="AP239" i="39" a="1"/>
  <c r="AP239" i="39" s="1"/>
  <c r="AU232" i="39" a="1"/>
  <c r="AU232" i="39" s="1"/>
  <c r="AK232" i="39" a="1"/>
  <c r="AK232" i="39" s="1"/>
  <c r="AE231" i="39" a="1"/>
  <c r="AE231" i="39" s="1"/>
  <c r="J231" i="39"/>
  <c r="BX231" i="39" s="1" a="1"/>
  <c r="BX231" i="39" s="1"/>
  <c r="BF214" i="39" a="1"/>
  <c r="BF214" i="39" s="1"/>
  <c r="AJ214" i="39" a="1"/>
  <c r="AJ214" i="39" s="1"/>
  <c r="BB240" i="39" a="1"/>
  <c r="BB240" i="39" s="1"/>
  <c r="AR240" i="39" a="1"/>
  <c r="AR240" i="39" s="1"/>
  <c r="AD239" i="39" a="1"/>
  <c r="AD239" i="39" s="1"/>
  <c r="BE232" i="39" a="1"/>
  <c r="BE232" i="39" s="1"/>
  <c r="AI232" i="39" a="1"/>
  <c r="AI232" i="39" s="1"/>
  <c r="AY231" i="39" a="1"/>
  <c r="AY231" i="39" s="1"/>
  <c r="BD214" i="39" a="1"/>
  <c r="BD214" i="39" s="1"/>
  <c r="AT214" i="39" a="1"/>
  <c r="AT214" i="39" s="1"/>
  <c r="J214" i="39"/>
  <c r="BX214" i="39" s="1" a="1"/>
  <c r="BX214" i="39" s="1"/>
  <c r="BE213" i="39" a="1"/>
  <c r="BE213" i="39" s="1"/>
  <c r="AL213" i="39" a="1"/>
  <c r="AL213" i="39" s="1"/>
  <c r="AF213" i="39" a="1"/>
  <c r="AF213" i="39" s="1"/>
  <c r="AQ212" i="39" a="1"/>
  <c r="AQ212" i="39" s="1"/>
  <c r="AK212" i="39" a="1"/>
  <c r="AK212" i="39" s="1"/>
  <c r="BB211" i="39" a="1"/>
  <c r="BB211" i="39" s="1"/>
  <c r="AW211" i="39" a="1"/>
  <c r="AW211" i="39" s="1"/>
  <c r="AL211" i="39" a="1"/>
  <c r="AL211" i="39" s="1"/>
  <c r="AG211" i="39" a="1"/>
  <c r="AG211" i="39" s="1"/>
  <c r="BB210" i="39" a="1"/>
  <c r="BB210" i="39" s="1"/>
  <c r="AL210" i="39" a="1"/>
  <c r="AL210" i="39" s="1"/>
  <c r="BG209" i="39" a="1"/>
  <c r="BG209" i="39" s="1"/>
  <c r="BB209" i="39" a="1"/>
  <c r="BB209" i="39" s="1"/>
  <c r="AQ209" i="39" a="1"/>
  <c r="AQ209" i="39" s="1"/>
  <c r="AL209" i="39" a="1"/>
  <c r="AL209" i="39" s="1"/>
  <c r="BA208" i="39" a="1"/>
  <c r="BA208" i="39" s="1"/>
  <c r="AK208" i="39" a="1"/>
  <c r="AK208" i="39" s="1"/>
  <c r="AZ207" i="39" a="1"/>
  <c r="AZ207" i="39" s="1"/>
  <c r="AU207" i="39" a="1"/>
  <c r="AU207" i="39" s="1"/>
  <c r="AJ207" i="39" a="1"/>
  <c r="AJ207" i="39" s="1"/>
  <c r="AE207" i="39" a="1"/>
  <c r="AE207" i="39" s="1"/>
  <c r="AZ206" i="39" a="1"/>
  <c r="AZ206" i="39" s="1"/>
  <c r="AJ206" i="39" a="1"/>
  <c r="AJ206" i="39" s="1"/>
  <c r="BE205" i="39" a="1"/>
  <c r="BE205" i="39" s="1"/>
  <c r="AZ205" i="39" a="1"/>
  <c r="AZ205" i="39" s="1"/>
  <c r="AO205" i="39" a="1"/>
  <c r="AO205" i="39" s="1"/>
  <c r="AJ205" i="39" a="1"/>
  <c r="AJ205" i="39" s="1"/>
  <c r="AY204" i="39" a="1"/>
  <c r="AY204" i="39" s="1"/>
  <c r="AI204" i="39" a="1"/>
  <c r="AI204" i="39" s="1"/>
  <c r="AX203" i="39" a="1"/>
  <c r="AX203" i="39" s="1"/>
  <c r="AS203" i="39" a="1"/>
  <c r="AS203" i="39" s="1"/>
  <c r="AH203" i="39" a="1"/>
  <c r="AH203" i="39" s="1"/>
  <c r="AC203" i="39" a="1"/>
  <c r="AC203" i="39" s="1"/>
  <c r="BB202" i="39" a="1"/>
  <c r="BB202" i="39" s="1"/>
  <c r="AW202" i="39" a="1"/>
  <c r="AW202" i="39" s="1"/>
  <c r="AL202" i="39" a="1"/>
  <c r="AL202" i="39" s="1"/>
  <c r="AG202" i="39" a="1"/>
  <c r="AG202" i="39" s="1"/>
  <c r="AB202" i="39" a="1"/>
  <c r="AB202" i="39" s="1"/>
  <c r="BE200" i="39" a="1"/>
  <c r="BE200" i="39" s="1"/>
  <c r="BA200" i="39" a="1"/>
  <c r="BA200" i="39" s="1"/>
  <c r="AW200" i="39" a="1"/>
  <c r="AW200" i="39" s="1"/>
  <c r="AS200" i="39" a="1"/>
  <c r="AS200" i="39" s="1"/>
  <c r="AO200" i="39" a="1"/>
  <c r="AO200" i="39" s="1"/>
  <c r="AK200" i="39" a="1"/>
  <c r="AK200" i="39" s="1"/>
  <c r="AG200" i="39" a="1"/>
  <c r="AG200" i="39" s="1"/>
  <c r="AC200" i="39" a="1"/>
  <c r="AC200" i="39" s="1"/>
  <c r="BF198" i="39" a="1"/>
  <c r="BF198" i="39" s="1"/>
  <c r="BB198" i="39" a="1"/>
  <c r="BB198" i="39" s="1"/>
  <c r="AX198" i="39" a="1"/>
  <c r="AX198" i="39" s="1"/>
  <c r="AT198" i="39" a="1"/>
  <c r="AT198" i="39" s="1"/>
  <c r="AP198" i="39" a="1"/>
  <c r="AP198" i="39" s="1"/>
  <c r="AL198" i="39" a="1"/>
  <c r="AL198" i="39" s="1"/>
  <c r="AH198" i="39" a="1"/>
  <c r="AH198" i="39" s="1"/>
  <c r="AD198" i="39" a="1"/>
  <c r="AD198" i="39" s="1"/>
  <c r="BG196" i="39" a="1"/>
  <c r="BG196" i="39" s="1"/>
  <c r="BC196" i="39" a="1"/>
  <c r="BC196" i="39" s="1"/>
  <c r="AY196" i="39" a="1"/>
  <c r="AY196" i="39" s="1"/>
  <c r="AU196" i="39" a="1"/>
  <c r="AU196" i="39" s="1"/>
  <c r="AQ196" i="39" a="1"/>
  <c r="AQ196" i="39" s="1"/>
  <c r="AM196" i="39" a="1"/>
  <c r="AM196" i="39" s="1"/>
  <c r="AI196" i="39" a="1"/>
  <c r="AI196" i="39" s="1"/>
  <c r="AE196" i="39" a="1"/>
  <c r="AE196" i="39" s="1"/>
  <c r="BD194" i="39" a="1"/>
  <c r="BD194" i="39" s="1"/>
  <c r="AP240" i="39" a="1"/>
  <c r="AP240" i="39" s="1"/>
  <c r="AF240" i="39" a="1"/>
  <c r="AF240" i="39" s="1"/>
  <c r="DL240" i="39" s="1"/>
  <c r="AX239" i="39" a="1"/>
  <c r="AX239" i="39" s="1"/>
  <c r="BC232" i="39" a="1"/>
  <c r="BC232" i="39" s="1"/>
  <c r="AS232" i="39" a="1"/>
  <c r="AS232" i="39" s="1"/>
  <c r="AM231" i="39" a="1"/>
  <c r="AM231" i="39" s="1"/>
  <c r="AR214" i="39" a="1"/>
  <c r="AR214" i="39" s="1"/>
  <c r="AH214" i="39" a="1"/>
  <c r="AH214" i="39" s="1"/>
  <c r="AX213" i="39" a="1"/>
  <c r="AX213" i="39" s="1"/>
  <c r="AR213" i="39" a="1"/>
  <c r="AR213" i="39" s="1"/>
  <c r="AK213" i="39" a="1"/>
  <c r="AK213" i="39" s="1"/>
  <c r="BC212" i="39" a="1"/>
  <c r="BC212" i="39" s="1"/>
  <c r="AW212" i="39" a="1"/>
  <c r="AW212" i="39" s="1"/>
  <c r="AV211" i="39" a="1"/>
  <c r="AV211" i="39" s="1"/>
  <c r="AQ211" i="39" a="1"/>
  <c r="AQ211" i="39" s="1"/>
  <c r="AF211" i="39" a="1"/>
  <c r="AF211" i="39" s="1"/>
  <c r="AV210" i="39" a="1"/>
  <c r="AV210" i="39" s="1"/>
  <c r="AF210" i="39" a="1"/>
  <c r="AF210" i="39" s="1"/>
  <c r="BA209" i="39" a="1"/>
  <c r="BA209" i="39" s="1"/>
  <c r="AV209" i="39" a="1"/>
  <c r="AV209" i="39" s="1"/>
  <c r="AK209" i="39" a="1"/>
  <c r="AK209" i="39" s="1"/>
  <c r="AF209" i="39" a="1"/>
  <c r="AF209" i="39" s="1"/>
  <c r="AU208" i="39" a="1"/>
  <c r="AU208" i="39" s="1"/>
  <c r="AE208" i="39" a="1"/>
  <c r="AE208" i="39" s="1"/>
  <c r="BE207" i="39" a="1"/>
  <c r="BE207" i="39" s="1"/>
  <c r="AT207" i="39" a="1"/>
  <c r="AT207" i="39" s="1"/>
  <c r="AO207" i="39" a="1"/>
  <c r="AO207" i="39" s="1"/>
  <c r="AD207" i="39" a="1"/>
  <c r="AD207" i="39" s="1"/>
  <c r="J207" i="39"/>
  <c r="BX207" i="39" s="1" a="1"/>
  <c r="BX207" i="39" s="1"/>
  <c r="AT206" i="39" a="1"/>
  <c r="AT206" i="39" s="1"/>
  <c r="AD206" i="39" a="1"/>
  <c r="AD206" i="39" s="1"/>
  <c r="AY205" i="39" a="1"/>
  <c r="AY205" i="39" s="1"/>
  <c r="AT205" i="39" a="1"/>
  <c r="AT205" i="39" s="1"/>
  <c r="AI205" i="39" a="1"/>
  <c r="AI205" i="39" s="1"/>
  <c r="AD205" i="39" a="1"/>
  <c r="AD205" i="39" s="1"/>
  <c r="AS204" i="39" a="1"/>
  <c r="AS204" i="39" s="1"/>
  <c r="AC204" i="39" a="1"/>
  <c r="AC204" i="39" s="1"/>
  <c r="BC203" i="39" a="1"/>
  <c r="BC203" i="39" s="1"/>
  <c r="AR203" i="39" a="1"/>
  <c r="AR203" i="39" s="1"/>
  <c r="AM203" i="39" a="1"/>
  <c r="AM203" i="39" s="1"/>
  <c r="AB203" i="39" a="1"/>
  <c r="AB203" i="39" s="1"/>
  <c r="BG202" i="39" a="1"/>
  <c r="BG202" i="39" s="1"/>
  <c r="AV202" i="39" a="1"/>
  <c r="AV202" i="39" s="1"/>
  <c r="AQ202" i="39" a="1"/>
  <c r="AQ202" i="39" s="1"/>
  <c r="AF202" i="39" a="1"/>
  <c r="AF202" i="39" s="1"/>
  <c r="BD201" i="39" a="1"/>
  <c r="BD201" i="39" s="1"/>
  <c r="AZ201" i="39" a="1"/>
  <c r="AZ201" i="39" s="1"/>
  <c r="AV201" i="39" a="1"/>
  <c r="AV201" i="39" s="1"/>
  <c r="AR201" i="39" a="1"/>
  <c r="AR201" i="39" s="1"/>
  <c r="AN201" i="39" a="1"/>
  <c r="AN201" i="39" s="1"/>
  <c r="AJ201" i="39" a="1"/>
  <c r="AJ201" i="39" s="1"/>
  <c r="AF201" i="39" a="1"/>
  <c r="AF201" i="39" s="1"/>
  <c r="AB201" i="39" a="1"/>
  <c r="AB201" i="39" s="1"/>
  <c r="BE199" i="39" a="1"/>
  <c r="BE199" i="39" s="1"/>
  <c r="BA199" i="39" a="1"/>
  <c r="BA199" i="39" s="1"/>
  <c r="AW199" i="39" a="1"/>
  <c r="AW199" i="39" s="1"/>
  <c r="AS199" i="39" a="1"/>
  <c r="AS199" i="39" s="1"/>
  <c r="AO199" i="39" a="1"/>
  <c r="AO199" i="39" s="1"/>
  <c r="AK199" i="39" a="1"/>
  <c r="AK199" i="39" s="1"/>
  <c r="AG199" i="39" a="1"/>
  <c r="AG199" i="39" s="1"/>
  <c r="AC199" i="39" a="1"/>
  <c r="AC199" i="39" s="1"/>
  <c r="BF197" i="39" a="1"/>
  <c r="BF197" i="39" s="1"/>
  <c r="BB197" i="39" a="1"/>
  <c r="BB197" i="39" s="1"/>
  <c r="AX197" i="39" a="1"/>
  <c r="AX197" i="39" s="1"/>
  <c r="AT197" i="39" a="1"/>
  <c r="AT197" i="39" s="1"/>
  <c r="AP197" i="39" a="1"/>
  <c r="AP197" i="39" s="1"/>
  <c r="AL197" i="39" a="1"/>
  <c r="AL197" i="39" s="1"/>
  <c r="AH197" i="39" a="1"/>
  <c r="AH197" i="39" s="1"/>
  <c r="AD197" i="39" a="1"/>
  <c r="AD197" i="39" s="1"/>
  <c r="BD213" i="39" a="1"/>
  <c r="BD213" i="39" s="1"/>
  <c r="AD213" i="39" a="1"/>
  <c r="AD213" i="39" s="1"/>
  <c r="BC211" i="39" a="1"/>
  <c r="BC211" i="39" s="1"/>
  <c r="AU211" i="39" a="1"/>
  <c r="AU211" i="39" s="1"/>
  <c r="AN211" i="39" a="1"/>
  <c r="AN211" i="39" s="1"/>
  <c r="AZ210" i="39" a="1"/>
  <c r="AZ210" i="39" s="1"/>
  <c r="BE209" i="39" a="1"/>
  <c r="BE209" i="39" s="1"/>
  <c r="AR209" i="39" a="1"/>
  <c r="AR209" i="39" s="1"/>
  <c r="AJ209" i="39" a="1"/>
  <c r="AJ209" i="39" s="1"/>
  <c r="AC209" i="39" a="1"/>
  <c r="AC209" i="39" s="1"/>
  <c r="BC208" i="39" a="1"/>
  <c r="BC208" i="39" s="1"/>
  <c r="BA207" i="39" a="1"/>
  <c r="BA207" i="39" s="1"/>
  <c r="AS207" i="39" a="1"/>
  <c r="AS207" i="39" s="1"/>
  <c r="AL207" i="39" a="1"/>
  <c r="AL207" i="39" s="1"/>
  <c r="BF206" i="39" a="1"/>
  <c r="BF206" i="39" s="1"/>
  <c r="AX206" i="39" a="1"/>
  <c r="AX206" i="39" s="1"/>
  <c r="BC205" i="39" a="1"/>
  <c r="BC205" i="39" s="1"/>
  <c r="AP205" i="39" a="1"/>
  <c r="AP205" i="39" s="1"/>
  <c r="AH205" i="39" a="1"/>
  <c r="AH205" i="39" s="1"/>
  <c r="AU204" i="39" a="1"/>
  <c r="AU204" i="39" s="1"/>
  <c r="AM204" i="39" a="1"/>
  <c r="AM204" i="39" s="1"/>
  <c r="BA203" i="39" a="1"/>
  <c r="BA203" i="39" s="1"/>
  <c r="AT203" i="39" a="1"/>
  <c r="AT203" i="39" s="1"/>
  <c r="AL203" i="39" a="1"/>
  <c r="AL203" i="39" s="1"/>
  <c r="BE202" i="39" a="1"/>
  <c r="BE202" i="39" s="1"/>
  <c r="AX202" i="39" a="1"/>
  <c r="AX202" i="39" s="1"/>
  <c r="AP202" i="39" a="1"/>
  <c r="AP202" i="39" s="1"/>
  <c r="AC202" i="39" a="1"/>
  <c r="AC202" i="39" s="1"/>
  <c r="BG200" i="39" a="1"/>
  <c r="BG200" i="39" s="1"/>
  <c r="BB200" i="39" a="1"/>
  <c r="BB200" i="39" s="1"/>
  <c r="AV200" i="39" a="1"/>
  <c r="AV200" i="39" s="1"/>
  <c r="AQ200" i="39" a="1"/>
  <c r="AQ200" i="39" s="1"/>
  <c r="AL200" i="39" a="1"/>
  <c r="AL200" i="39" s="1"/>
  <c r="AF200" i="39" a="1"/>
  <c r="AF200" i="39" s="1"/>
  <c r="BE198" i="39" a="1"/>
  <c r="BE198" i="39" s="1"/>
  <c r="AZ198" i="39" a="1"/>
  <c r="AZ198" i="39" s="1"/>
  <c r="AU198" i="39" a="1"/>
  <c r="AU198" i="39" s="1"/>
  <c r="AO198" i="39" a="1"/>
  <c r="AO198" i="39" s="1"/>
  <c r="AJ198" i="39" a="1"/>
  <c r="AJ198" i="39" s="1"/>
  <c r="AE198" i="39" a="1"/>
  <c r="AE198" i="39" s="1"/>
  <c r="J197" i="39"/>
  <c r="BX197" i="39" s="1" a="1"/>
  <c r="BX197" i="39" s="1"/>
  <c r="J196" i="39"/>
  <c r="BX196" i="39" s="1" a="1"/>
  <c r="BX196" i="39" s="1"/>
  <c r="AZ195" i="39" a="1"/>
  <c r="AZ195" i="39" s="1"/>
  <c r="AU195" i="39" a="1"/>
  <c r="AU195" i="39" s="1"/>
  <c r="AL195" i="39" a="1"/>
  <c r="AL195" i="39" s="1"/>
  <c r="AC195" i="39" a="1"/>
  <c r="AC195" i="39" s="1"/>
  <c r="BF239" i="39" a="1"/>
  <c r="BF239" i="39" s="1"/>
  <c r="AP213" i="39" a="1"/>
  <c r="AP213" i="39" s="1"/>
  <c r="AC213" i="39" a="1"/>
  <c r="AC213" i="39" s="1"/>
  <c r="BA212" i="39" a="1"/>
  <c r="BA212" i="39" s="1"/>
  <c r="AS212" i="39" a="1"/>
  <c r="AS212" i="39" s="1"/>
  <c r="AI212" i="39" a="1"/>
  <c r="AI212" i="39" s="1"/>
  <c r="BA211" i="39" a="1"/>
  <c r="BA211" i="39" s="1"/>
  <c r="AT211" i="39" a="1"/>
  <c r="AT211" i="39" s="1"/>
  <c r="BF210" i="39" a="1"/>
  <c r="BF210" i="39" s="1"/>
  <c r="AD210" i="39" a="1"/>
  <c r="AD210" i="39" s="1"/>
  <c r="AN213" i="39" a="1"/>
  <c r="AN213" i="39" s="1"/>
  <c r="DT213" i="39" s="1"/>
  <c r="AZ211" i="39" a="1"/>
  <c r="AZ211" i="39" s="1"/>
  <c r="AM211" i="39" a="1"/>
  <c r="AM211" i="39" s="1"/>
  <c r="AE211" i="39" a="1"/>
  <c r="AE211" i="39" s="1"/>
  <c r="AR210" i="39" a="1"/>
  <c r="AR210" i="39" s="1"/>
  <c r="AJ210" i="39" a="1"/>
  <c r="AJ210" i="39" s="1"/>
  <c r="DP210" i="39" s="1"/>
  <c r="AU231" i="39" a="1"/>
  <c r="AU231" i="39" s="1"/>
  <c r="AZ213" i="39" a="1"/>
  <c r="AZ213" i="39" s="1"/>
  <c r="BG212" i="39" a="1"/>
  <c r="BG212" i="39" s="1"/>
  <c r="AY212" i="39" a="1"/>
  <c r="AY212" i="39" s="1"/>
  <c r="BG211" i="39" a="1"/>
  <c r="BG211" i="39" s="1"/>
  <c r="AS211" i="39" a="1"/>
  <c r="AS211" i="39" s="1"/>
  <c r="AK211" i="39" a="1"/>
  <c r="AK211" i="39" s="1"/>
  <c r="AD211" i="39" a="1"/>
  <c r="AD211" i="39" s="1"/>
  <c r="AX210" i="39" a="1"/>
  <c r="AX210" i="39" s="1"/>
  <c r="AP210" i="39" a="1"/>
  <c r="AP210" i="39" s="1"/>
  <c r="DV210" i="39" s="1"/>
  <c r="BC209" i="39" a="1"/>
  <c r="BC209" i="39" s="1"/>
  <c r="AU209" i="39" a="1"/>
  <c r="AU209" i="39" s="1"/>
  <c r="AH209" i="39" a="1"/>
  <c r="AH209" i="39" s="1"/>
  <c r="AS208" i="39" a="1"/>
  <c r="AS208" i="39" s="1"/>
  <c r="BD207" i="39" a="1"/>
  <c r="BD207" i="39" s="1"/>
  <c r="AQ207" i="39" a="1"/>
  <c r="AQ207" i="39" s="1"/>
  <c r="AI207" i="39" a="1"/>
  <c r="AI207" i="39" s="1"/>
  <c r="AB207" i="39" a="1"/>
  <c r="AB207" i="39" s="1"/>
  <c r="AV206" i="39" a="1"/>
  <c r="AV206" i="39" s="1"/>
  <c r="AN206" i="39" a="1"/>
  <c r="AN206" i="39" s="1"/>
  <c r="BA205" i="39" a="1"/>
  <c r="BA205" i="39" s="1"/>
  <c r="AS205" i="39" a="1"/>
  <c r="AS205" i="39" s="1"/>
  <c r="AF205" i="39" a="1"/>
  <c r="AF205" i="39" s="1"/>
  <c r="AK204" i="39" a="1"/>
  <c r="AK204" i="39" s="1"/>
  <c r="AY203" i="39" a="1"/>
  <c r="AY203" i="39" s="1"/>
  <c r="AQ203" i="39" a="1"/>
  <c r="AQ203" i="39" s="1"/>
  <c r="AJ203" i="39" a="1"/>
  <c r="AJ203" i="39" s="1"/>
  <c r="BC202" i="39" a="1"/>
  <c r="BC202" i="39" s="1"/>
  <c r="AU202" i="39" a="1"/>
  <c r="AU202" i="39" s="1"/>
  <c r="AN202" i="39" a="1"/>
  <c r="AN202" i="39" s="1"/>
  <c r="BF201" i="39" a="1"/>
  <c r="BF201" i="39" s="1"/>
  <c r="BA201" i="39" a="1"/>
  <c r="BA201" i="39" s="1"/>
  <c r="AU201" i="39" a="1"/>
  <c r="AU201" i="39" s="1"/>
  <c r="AP201" i="39" a="1"/>
  <c r="AP201" i="39" s="1"/>
  <c r="AK201" i="39" a="1"/>
  <c r="AK201" i="39" s="1"/>
  <c r="AE201" i="39" a="1"/>
  <c r="AE201" i="39" s="1"/>
  <c r="BD199" i="39" a="1"/>
  <c r="BD199" i="39" s="1"/>
  <c r="AY199" i="39" a="1"/>
  <c r="AY199" i="39" s="1"/>
  <c r="AT199" i="39" a="1"/>
  <c r="AT199" i="39" s="1"/>
  <c r="AN199" i="39" a="1"/>
  <c r="AN199" i="39" s="1"/>
  <c r="AI199" i="39" a="1"/>
  <c r="AI199" i="39" s="1"/>
  <c r="AD199" i="39" a="1"/>
  <c r="AD199" i="39" s="1"/>
  <c r="BC197" i="39" a="1"/>
  <c r="BC197" i="39" s="1"/>
  <c r="AW197" i="39" a="1"/>
  <c r="AW197" i="39" s="1"/>
  <c r="AR197" i="39" a="1"/>
  <c r="AR197" i="39" s="1"/>
  <c r="AM197" i="39" a="1"/>
  <c r="AM197" i="39" s="1"/>
  <c r="AG197" i="39" a="1"/>
  <c r="AG197" i="39" s="1"/>
  <c r="AB197" i="39" a="1"/>
  <c r="AB197" i="39" s="1"/>
  <c r="BB196" i="39" a="1"/>
  <c r="BB196" i="39" s="1"/>
  <c r="AW196" i="39" a="1"/>
  <c r="AW196" i="39" s="1"/>
  <c r="AR196" i="39" a="1"/>
  <c r="AR196" i="39" s="1"/>
  <c r="AL196" i="39" a="1"/>
  <c r="AL196" i="39" s="1"/>
  <c r="AG196" i="39" a="1"/>
  <c r="AG196" i="39" s="1"/>
  <c r="AB196" i="39" a="1"/>
  <c r="AB196" i="39" s="1"/>
  <c r="BG195" i="39" a="1"/>
  <c r="BG195" i="39" s="1"/>
  <c r="AX195" i="39" a="1"/>
  <c r="AX195" i="39" s="1"/>
  <c r="AO195" i="39" a="1"/>
  <c r="AO195" i="39" s="1"/>
  <c r="AF195" i="39" a="1"/>
  <c r="AF195" i="39" s="1"/>
  <c r="BG194" i="39" a="1"/>
  <c r="BG194" i="39" s="1"/>
  <c r="BG193" i="39" a="1"/>
  <c r="BG193" i="39" s="1"/>
  <c r="BC193" i="39" a="1"/>
  <c r="BC193" i="39" s="1"/>
  <c r="AY193" i="39" a="1"/>
  <c r="AY193" i="39" s="1"/>
  <c r="AU193" i="39" a="1"/>
  <c r="AU193" i="39" s="1"/>
  <c r="AQ193" i="39" a="1"/>
  <c r="AQ193" i="39" s="1"/>
  <c r="AM193" i="39" a="1"/>
  <c r="AM193" i="39" s="1"/>
  <c r="AI193" i="39" a="1"/>
  <c r="AI193" i="39" s="1"/>
  <c r="AE193" i="39" a="1"/>
  <c r="AE193" i="39" s="1"/>
  <c r="BD191" i="39" a="1"/>
  <c r="BD191" i="39" s="1"/>
  <c r="AZ191" i="39" a="1"/>
  <c r="AZ191" i="39" s="1"/>
  <c r="AV191" i="39" a="1"/>
  <c r="AV191" i="39" s="1"/>
  <c r="AR191" i="39" a="1"/>
  <c r="AR191" i="39" s="1"/>
  <c r="AN191" i="39" a="1"/>
  <c r="AN191" i="39" s="1"/>
  <c r="AJ191" i="39" a="1"/>
  <c r="AJ191" i="39" s="1"/>
  <c r="AF191" i="39" a="1"/>
  <c r="AF191" i="39" s="1"/>
  <c r="AB191" i="39" a="1"/>
  <c r="AB191" i="39" s="1"/>
  <c r="BE189" i="39" a="1"/>
  <c r="BE189" i="39" s="1"/>
  <c r="BA189" i="39" a="1"/>
  <c r="BA189" i="39" s="1"/>
  <c r="AW189" i="39" a="1"/>
  <c r="AW189" i="39" s="1"/>
  <c r="AS189" i="39" a="1"/>
  <c r="AS189" i="39" s="1"/>
  <c r="AO189" i="39" a="1"/>
  <c r="AO189" i="39" s="1"/>
  <c r="AK189" i="39" a="1"/>
  <c r="AK189" i="39" s="1"/>
  <c r="AG189" i="39" a="1"/>
  <c r="AG189" i="39" s="1"/>
  <c r="AC189" i="39" a="1"/>
  <c r="AC189" i="39" s="1"/>
  <c r="BF187" i="39" a="1"/>
  <c r="BF187" i="39" s="1"/>
  <c r="BB187" i="39" a="1"/>
  <c r="BB187" i="39" s="1"/>
  <c r="AX187" i="39" a="1"/>
  <c r="AX187" i="39" s="1"/>
  <c r="AT187" i="39" a="1"/>
  <c r="AT187" i="39" s="1"/>
  <c r="AP187" i="39" a="1"/>
  <c r="AP187" i="39" s="1"/>
  <c r="AL187" i="39" a="1"/>
  <c r="AL187" i="39" s="1"/>
  <c r="AH187" i="39" a="1"/>
  <c r="AH187" i="39" s="1"/>
  <c r="AD187" i="39" a="1"/>
  <c r="AD187" i="39" s="1"/>
  <c r="BG185" i="39" a="1"/>
  <c r="BG185" i="39" s="1"/>
  <c r="BC185" i="39" a="1"/>
  <c r="BC185" i="39" s="1"/>
  <c r="AY185" i="39" a="1"/>
  <c r="AY185" i="39" s="1"/>
  <c r="AU185" i="39" a="1"/>
  <c r="AU185" i="39" s="1"/>
  <c r="AQ185" i="39" a="1"/>
  <c r="AQ185" i="39" s="1"/>
  <c r="AM185" i="39" a="1"/>
  <c r="AM185" i="39" s="1"/>
  <c r="AI185" i="39" a="1"/>
  <c r="AI185" i="39" s="1"/>
  <c r="AE185" i="39" a="1"/>
  <c r="AE185" i="39" s="1"/>
  <c r="BD183" i="39" a="1"/>
  <c r="BD183" i="39" s="1"/>
  <c r="AZ183" i="39" a="1"/>
  <c r="AZ183" i="39" s="1"/>
  <c r="AV183" i="39" a="1"/>
  <c r="AV183" i="39" s="1"/>
  <c r="AR183" i="39" a="1"/>
  <c r="AR183" i="39" s="1"/>
  <c r="AN183" i="39" a="1"/>
  <c r="AN183" i="39" s="1"/>
  <c r="AJ183" i="39" a="1"/>
  <c r="AJ183" i="39" s="1"/>
  <c r="AF183" i="39" a="1"/>
  <c r="AF183" i="39" s="1"/>
  <c r="AB183" i="39" a="1"/>
  <c r="AB183" i="39" s="1"/>
  <c r="BE181" i="39" a="1"/>
  <c r="BE181" i="39" s="1"/>
  <c r="BA181" i="39" a="1"/>
  <c r="BA181" i="39" s="1"/>
  <c r="AW181" i="39" a="1"/>
  <c r="AW181" i="39" s="1"/>
  <c r="AS181" i="39" a="1"/>
  <c r="AS181" i="39" s="1"/>
  <c r="AO181" i="39" a="1"/>
  <c r="AO181" i="39" s="1"/>
  <c r="AK181" i="39" a="1"/>
  <c r="AK181" i="39" s="1"/>
  <c r="AG181" i="39" a="1"/>
  <c r="AG181" i="39" s="1"/>
  <c r="AC181" i="39" a="1"/>
  <c r="AC181" i="39" s="1"/>
  <c r="BF179" i="39" a="1"/>
  <c r="BF179" i="39" s="1"/>
  <c r="BB179" i="39" a="1"/>
  <c r="BB179" i="39" s="1"/>
  <c r="AX179" i="39" a="1"/>
  <c r="AX179" i="39" s="1"/>
  <c r="AT179" i="39" a="1"/>
  <c r="AT179" i="39" s="1"/>
  <c r="AP179" i="39" a="1"/>
  <c r="AP179" i="39" s="1"/>
  <c r="AL179" i="39" a="1"/>
  <c r="AL179" i="39" s="1"/>
  <c r="AH179" i="39" a="1"/>
  <c r="AH179" i="39" s="1"/>
  <c r="AD179" i="39" a="1"/>
  <c r="AD179" i="39" s="1"/>
  <c r="BG177" i="39" a="1"/>
  <c r="BG177" i="39" s="1"/>
  <c r="BC177" i="39" a="1"/>
  <c r="BC177" i="39" s="1"/>
  <c r="AY177" i="39" a="1"/>
  <c r="AY177" i="39" s="1"/>
  <c r="AU177" i="39" a="1"/>
  <c r="AU177" i="39" s="1"/>
  <c r="AQ177" i="39" a="1"/>
  <c r="AQ177" i="39" s="1"/>
  <c r="AM177" i="39" a="1"/>
  <c r="AM177" i="39" s="1"/>
  <c r="AI177" i="39" a="1"/>
  <c r="AI177" i="39" s="1"/>
  <c r="AE177" i="39" a="1"/>
  <c r="AE177" i="39" s="1"/>
  <c r="BD175" i="39" a="1"/>
  <c r="BD175" i="39" s="1"/>
  <c r="AZ175" i="39" a="1"/>
  <c r="AZ175" i="39" s="1"/>
  <c r="AV175" i="39" a="1"/>
  <c r="AV175" i="39" s="1"/>
  <c r="AR175" i="39" a="1"/>
  <c r="AR175" i="39" s="1"/>
  <c r="AN175" i="39" a="1"/>
  <c r="AN175" i="39" s="1"/>
  <c r="AJ175" i="39" a="1"/>
  <c r="AJ175" i="39" s="1"/>
  <c r="AF175" i="39" a="1"/>
  <c r="AF175" i="39" s="1"/>
  <c r="AB175" i="39" a="1"/>
  <c r="AB175" i="39" s="1"/>
  <c r="BE173" i="39" a="1"/>
  <c r="BE173" i="39" s="1"/>
  <c r="BA173" i="39" a="1"/>
  <c r="BA173" i="39" s="1"/>
  <c r="AW173" i="39" a="1"/>
  <c r="AW173" i="39" s="1"/>
  <c r="AS173" i="39" a="1"/>
  <c r="AS173" i="39" s="1"/>
  <c r="AO173" i="39" a="1"/>
  <c r="AO173" i="39" s="1"/>
  <c r="AK173" i="39" a="1"/>
  <c r="AK173" i="39" s="1"/>
  <c r="AG173" i="39" a="1"/>
  <c r="AG173" i="39" s="1"/>
  <c r="AC173" i="39" a="1"/>
  <c r="AC173" i="39" s="1"/>
  <c r="BF171" i="39" a="1"/>
  <c r="BF171" i="39" s="1"/>
  <c r="BB171" i="39" a="1"/>
  <c r="BB171" i="39" s="1"/>
  <c r="AX171" i="39" a="1"/>
  <c r="AX171" i="39" s="1"/>
  <c r="AT171" i="39" a="1"/>
  <c r="AT171" i="39" s="1"/>
  <c r="AP171" i="39" a="1"/>
  <c r="AP171" i="39" s="1"/>
  <c r="AL171" i="39" a="1"/>
  <c r="AL171" i="39" s="1"/>
  <c r="AH171" i="39" a="1"/>
  <c r="AH171" i="39" s="1"/>
  <c r="AD171" i="39" a="1"/>
  <c r="AD171" i="39" s="1"/>
  <c r="BG169" i="39" a="1"/>
  <c r="BG169" i="39" s="1"/>
  <c r="AX240" i="39" a="1"/>
  <c r="AX240" i="39" s="1"/>
  <c r="AW213" i="39" a="1"/>
  <c r="AW213" i="39" s="1"/>
  <c r="AO212" i="39" a="1"/>
  <c r="AO212" i="39" s="1"/>
  <c r="AG212" i="39" a="1"/>
  <c r="AG212" i="39" s="1"/>
  <c r="BF211" i="39" a="1"/>
  <c r="BF211" i="39" s="1"/>
  <c r="AY211" i="39" a="1"/>
  <c r="AY211" i="39" s="1"/>
  <c r="AR211" i="39" a="1"/>
  <c r="AR211" i="39" s="1"/>
  <c r="AJ211" i="39" a="1"/>
  <c r="AJ211" i="39" s="1"/>
  <c r="BD210" i="39" a="1"/>
  <c r="BD210" i="39" s="1"/>
  <c r="AB210" i="39" a="1"/>
  <c r="AB210" i="39" s="1"/>
  <c r="AN209" i="39" a="1"/>
  <c r="AN209" i="39" s="1"/>
  <c r="AG209" i="39" a="1"/>
  <c r="AG209" i="39" s="1"/>
  <c r="BG208" i="39" a="1"/>
  <c r="BG208" i="39" s="1"/>
  <c r="AY208" i="39" a="1"/>
  <c r="AY208" i="39" s="1"/>
  <c r="AW207" i="39" a="1"/>
  <c r="AW207" i="39" s="1"/>
  <c r="AP207" i="39" a="1"/>
  <c r="AP207" i="39" s="1"/>
  <c r="AH207" i="39" a="1"/>
  <c r="AH207" i="39" s="1"/>
  <c r="AN240" i="39" a="1"/>
  <c r="AN240" i="39" s="1"/>
  <c r="DT240" i="39" s="1"/>
  <c r="BA232" i="39" a="1"/>
  <c r="BA232" i="39" s="1"/>
  <c r="AJ213" i="39" a="1"/>
  <c r="AJ213" i="39" s="1"/>
  <c r="AX211" i="39" a="1"/>
  <c r="AX211" i="39" s="1"/>
  <c r="AP211" i="39" a="1"/>
  <c r="AP211" i="39" s="1"/>
  <c r="AC211" i="39" a="1"/>
  <c r="AC211" i="39" s="1"/>
  <c r="AH210" i="39" a="1"/>
  <c r="AH210" i="39" s="1"/>
  <c r="J210" i="39"/>
  <c r="BX210" i="39" s="1" a="1"/>
  <c r="BX210" i="39" s="1"/>
  <c r="AT209" i="39" a="1"/>
  <c r="AT209" i="39" s="1"/>
  <c r="AM209" i="39" a="1"/>
  <c r="AM209" i="39" s="1"/>
  <c r="AE209" i="39" a="1"/>
  <c r="AE209" i="39" s="1"/>
  <c r="DK209" i="39" s="1"/>
  <c r="BE208" i="39" a="1"/>
  <c r="BE208" i="39" s="1"/>
  <c r="AC208" i="39" a="1"/>
  <c r="AC208" i="39" s="1"/>
  <c r="BC207" i="39" a="1"/>
  <c r="BC207" i="39" s="1"/>
  <c r="AV207" i="39" a="1"/>
  <c r="AV207" i="39" s="1"/>
  <c r="AN207" i="39" a="1"/>
  <c r="AN207" i="39" s="1"/>
  <c r="AF206" i="39" a="1"/>
  <c r="AF206" i="39" s="1"/>
  <c r="AR205" i="39" a="1"/>
  <c r="AR205" i="39" s="1"/>
  <c r="AK205" i="39" a="1"/>
  <c r="AK205" i="39" s="1"/>
  <c r="AC205" i="39" a="1"/>
  <c r="AC205" i="39" s="1"/>
  <c r="BE204" i="39" a="1"/>
  <c r="BE204" i="39" s="1"/>
  <c r="AW204" i="39" a="1"/>
  <c r="AW204" i="39" s="1"/>
  <c r="BD203" i="39" a="1"/>
  <c r="BD203" i="39" s="1"/>
  <c r="AV203" i="39" a="1"/>
  <c r="AV203" i="39" s="1"/>
  <c r="AI203" i="39" a="1"/>
  <c r="AI203" i="39" s="1"/>
  <c r="AZ214" i="39" a="1"/>
  <c r="AZ214" i="39" s="1"/>
  <c r="AT213" i="39" a="1"/>
  <c r="AT213" i="39" s="1"/>
  <c r="AG213" i="39" a="1"/>
  <c r="AG213" i="39" s="1"/>
  <c r="BE212" i="39" a="1"/>
  <c r="BE212" i="39" s="1"/>
  <c r="AU212" i="39" a="1"/>
  <c r="AU212" i="39" s="1"/>
  <c r="AM212" i="39" a="1"/>
  <c r="AM212" i="39" s="1"/>
  <c r="AE212" i="39" a="1"/>
  <c r="AE212" i="39" s="1"/>
  <c r="BE211" i="39" a="1"/>
  <c r="BE211" i="39" s="1"/>
  <c r="AI211" i="39" a="1"/>
  <c r="AI211" i="39" s="1"/>
  <c r="AB211" i="39" a="1"/>
  <c r="AB211" i="39" s="1"/>
  <c r="AN210" i="39" a="1"/>
  <c r="AN210" i="39" s="1"/>
  <c r="AZ209" i="39" a="1"/>
  <c r="AZ209" i="39" s="1"/>
  <c r="AS209" i="39" a="1"/>
  <c r="AS209" i="39" s="1"/>
  <c r="AQ208" i="39" a="1"/>
  <c r="AQ208" i="39" s="1"/>
  <c r="AI208" i="39" a="1"/>
  <c r="AI208" i="39" s="1"/>
  <c r="BB207" i="39" a="1"/>
  <c r="BB207" i="39" s="1"/>
  <c r="AG207" i="39" a="1"/>
  <c r="AG207" i="39" s="1"/>
  <c r="DM207" i="39" s="1"/>
  <c r="AE232" i="39" a="1"/>
  <c r="AE232" i="39" s="1"/>
  <c r="DK232" i="39" s="1"/>
  <c r="AP214" i="39" a="1"/>
  <c r="AP214" i="39" s="1"/>
  <c r="DV214" i="39" s="1"/>
  <c r="BF213" i="39" a="1"/>
  <c r="BF213" i="39" s="1"/>
  <c r="AS213" i="39" a="1"/>
  <c r="AS213" i="39" s="1"/>
  <c r="AC212" i="39" a="1"/>
  <c r="AC212" i="39" s="1"/>
  <c r="DI212" i="39" s="1"/>
  <c r="AO211" i="39" a="1"/>
  <c r="AO211" i="39" s="1"/>
  <c r="AH211" i="39" a="1"/>
  <c r="AH211" i="39" s="1"/>
  <c r="J211" i="39"/>
  <c r="BX211" i="39" s="1" a="1"/>
  <c r="BX211" i="39" s="1"/>
  <c r="AT210" i="39" a="1"/>
  <c r="AT210" i="39" s="1"/>
  <c r="BF209" i="39" a="1"/>
  <c r="BF209" i="39" s="1"/>
  <c r="AY209" i="39" a="1"/>
  <c r="AY209" i="39" s="1"/>
  <c r="AD209" i="39" a="1"/>
  <c r="AD209" i="39" s="1"/>
  <c r="AW208" i="39" a="1"/>
  <c r="AW208" i="39" s="1"/>
  <c r="AO208" i="39" a="1"/>
  <c r="AO208" i="39" s="1"/>
  <c r="AM207" i="39" a="1"/>
  <c r="AM207" i="39" s="1"/>
  <c r="AF207" i="39" a="1"/>
  <c r="AF207" i="39" s="1"/>
  <c r="AR206" i="39" a="1"/>
  <c r="AR206" i="39" s="1"/>
  <c r="BD205" i="39" a="1"/>
  <c r="BD205" i="39" s="1"/>
  <c r="AW205" i="39" a="1"/>
  <c r="AW205" i="39" s="1"/>
  <c r="AB205" i="39" a="1"/>
  <c r="AB205" i="39" s="1"/>
  <c r="AO204" i="39" a="1"/>
  <c r="AO204" i="39" s="1"/>
  <c r="AG204" i="39" a="1"/>
  <c r="AG204" i="39" s="1"/>
  <c r="J204" i="39"/>
  <c r="BX204" i="39" s="1" a="1"/>
  <c r="BX204" i="39" s="1"/>
  <c r="AU203" i="39" a="1"/>
  <c r="AU203" i="39" s="1"/>
  <c r="AN203" i="39" a="1"/>
  <c r="AN203" i="39" s="1"/>
  <c r="AF203" i="39" a="1"/>
  <c r="AF203" i="39" s="1"/>
  <c r="AY202" i="39" a="1"/>
  <c r="AY202" i="39" s="1"/>
  <c r="AR202" i="39" a="1"/>
  <c r="AR202" i="39" s="1"/>
  <c r="AJ202" i="39" a="1"/>
  <c r="AJ202" i="39" s="1"/>
  <c r="BC201" i="39" a="1"/>
  <c r="BC201" i="39" s="1"/>
  <c r="AX201" i="39" a="1"/>
  <c r="AX201" i="39" s="1"/>
  <c r="AS201" i="39" a="1"/>
  <c r="AS201" i="39" s="1"/>
  <c r="AM201" i="39" a="1"/>
  <c r="AM201" i="39" s="1"/>
  <c r="AH201" i="39" a="1"/>
  <c r="AH201" i="39" s="1"/>
  <c r="AC201" i="39" a="1"/>
  <c r="AC201" i="39" s="1"/>
  <c r="BG199" i="39" a="1"/>
  <c r="BG199" i="39" s="1"/>
  <c r="BB199" i="39" a="1"/>
  <c r="BB199" i="39" s="1"/>
  <c r="AV199" i="39" a="1"/>
  <c r="AV199" i="39" s="1"/>
  <c r="AQ199" i="39" a="1"/>
  <c r="AQ199" i="39" s="1"/>
  <c r="AL199" i="39" a="1"/>
  <c r="AL199" i="39" s="1"/>
  <c r="AF199" i="39" a="1"/>
  <c r="AF199" i="39" s="1"/>
  <c r="BE197" i="39" a="1"/>
  <c r="BE197" i="39" s="1"/>
  <c r="AZ197" i="39" a="1"/>
  <c r="AZ197" i="39" s="1"/>
  <c r="AU197" i="39" a="1"/>
  <c r="AU197" i="39" s="1"/>
  <c r="AO197" i="39" a="1"/>
  <c r="AO197" i="39" s="1"/>
  <c r="AJ197" i="39" a="1"/>
  <c r="AJ197" i="39" s="1"/>
  <c r="AE197" i="39" a="1"/>
  <c r="AE197" i="39" s="1"/>
  <c r="BE196" i="39" a="1"/>
  <c r="BE196" i="39" s="1"/>
  <c r="AZ196" i="39" a="1"/>
  <c r="AZ196" i="39" s="1"/>
  <c r="AT196" i="39" a="1"/>
  <c r="AT196" i="39" s="1"/>
  <c r="AO196" i="39" a="1"/>
  <c r="AO196" i="39" s="1"/>
  <c r="AJ196" i="39" a="1"/>
  <c r="AJ196" i="39" s="1"/>
  <c r="AD196" i="39" a="1"/>
  <c r="AD196" i="39" s="1"/>
  <c r="BE195" i="39" a="1"/>
  <c r="BE195" i="39" s="1"/>
  <c r="AV195" i="39" a="1"/>
  <c r="AV195" i="39" s="1"/>
  <c r="AQ195" i="39" a="1"/>
  <c r="AQ195" i="39" s="1"/>
  <c r="DW195" i="39" s="1"/>
  <c r="AH195" i="39" a="1"/>
  <c r="AH195" i="39" s="1"/>
  <c r="BE194" i="39" a="1"/>
  <c r="BE194" i="39" s="1"/>
  <c r="BE193" i="39" a="1"/>
  <c r="BE193" i="39" s="1"/>
  <c r="BA193" i="39" a="1"/>
  <c r="BA193" i="39" s="1"/>
  <c r="AW193" i="39" a="1"/>
  <c r="AW193" i="39" s="1"/>
  <c r="AS193" i="39" a="1"/>
  <c r="AS193" i="39" s="1"/>
  <c r="AO193" i="39" a="1"/>
  <c r="AO193" i="39" s="1"/>
  <c r="AK193" i="39" a="1"/>
  <c r="AK193" i="39" s="1"/>
  <c r="AG193" i="39" a="1"/>
  <c r="AG193" i="39" s="1"/>
  <c r="AC193" i="39" a="1"/>
  <c r="AC193" i="39" s="1"/>
  <c r="BF191" i="39" a="1"/>
  <c r="BF191" i="39" s="1"/>
  <c r="BB191" i="39" a="1"/>
  <c r="BB191" i="39" s="1"/>
  <c r="AX191" i="39" a="1"/>
  <c r="AX191" i="39" s="1"/>
  <c r="AT191" i="39" a="1"/>
  <c r="AT191" i="39" s="1"/>
  <c r="AP191" i="39" a="1"/>
  <c r="AP191" i="39" s="1"/>
  <c r="AL191" i="39" a="1"/>
  <c r="AL191" i="39" s="1"/>
  <c r="AH191" i="39" a="1"/>
  <c r="AH191" i="39" s="1"/>
  <c r="AD191" i="39" a="1"/>
  <c r="AD191" i="39" s="1"/>
  <c r="BG189" i="39" a="1"/>
  <c r="BG189" i="39" s="1"/>
  <c r="BC189" i="39" a="1"/>
  <c r="BC189" i="39" s="1"/>
  <c r="AY189" i="39" a="1"/>
  <c r="AY189" i="39" s="1"/>
  <c r="AU189" i="39" a="1"/>
  <c r="AU189" i="39" s="1"/>
  <c r="AQ189" i="39" a="1"/>
  <c r="AQ189" i="39" s="1"/>
  <c r="AM189" i="39" a="1"/>
  <c r="AM189" i="39" s="1"/>
  <c r="AI189" i="39" a="1"/>
  <c r="AI189" i="39" s="1"/>
  <c r="AE189" i="39" a="1"/>
  <c r="AE189" i="39" s="1"/>
  <c r="BD187" i="39" a="1"/>
  <c r="BD187" i="39" s="1"/>
  <c r="AZ187" i="39" a="1"/>
  <c r="AZ187" i="39" s="1"/>
  <c r="AV187" i="39" a="1"/>
  <c r="AV187" i="39" s="1"/>
  <c r="AR187" i="39" a="1"/>
  <c r="AR187" i="39" s="1"/>
  <c r="AN187" i="39" a="1"/>
  <c r="AN187" i="39" s="1"/>
  <c r="AJ187" i="39" a="1"/>
  <c r="AJ187" i="39" s="1"/>
  <c r="AF187" i="39" a="1"/>
  <c r="AF187" i="39" s="1"/>
  <c r="AB187" i="39" a="1"/>
  <c r="AB187" i="39" s="1"/>
  <c r="BE185" i="39" a="1"/>
  <c r="BE185" i="39" s="1"/>
  <c r="BA185" i="39" a="1"/>
  <c r="BA185" i="39" s="1"/>
  <c r="AW185" i="39" a="1"/>
  <c r="AW185" i="39" s="1"/>
  <c r="AS185" i="39" a="1"/>
  <c r="AS185" i="39" s="1"/>
  <c r="AO185" i="39" a="1"/>
  <c r="AO185" i="39" s="1"/>
  <c r="AK185" i="39" a="1"/>
  <c r="AK185" i="39" s="1"/>
  <c r="AG185" i="39" a="1"/>
  <c r="AG185" i="39" s="1"/>
  <c r="AC185" i="39" a="1"/>
  <c r="AC185" i="39" s="1"/>
  <c r="BF183" i="39" a="1"/>
  <c r="BF183" i="39" s="1"/>
  <c r="BB183" i="39" a="1"/>
  <c r="BB183" i="39" s="1"/>
  <c r="AX183" i="39" a="1"/>
  <c r="AX183" i="39" s="1"/>
  <c r="AT183" i="39" a="1"/>
  <c r="AT183" i="39" s="1"/>
  <c r="AP183" i="39" a="1"/>
  <c r="AP183" i="39" s="1"/>
  <c r="AL183" i="39" a="1"/>
  <c r="AL183" i="39" s="1"/>
  <c r="AH183" i="39" a="1"/>
  <c r="AH183" i="39" s="1"/>
  <c r="AD183" i="39" a="1"/>
  <c r="AD183" i="39" s="1"/>
  <c r="BG181" i="39" a="1"/>
  <c r="BG181" i="39" s="1"/>
  <c r="BC181" i="39" a="1"/>
  <c r="BC181" i="39" s="1"/>
  <c r="AY181" i="39" a="1"/>
  <c r="AY181" i="39" s="1"/>
  <c r="AU181" i="39" a="1"/>
  <c r="AU181" i="39" s="1"/>
  <c r="AQ181" i="39" a="1"/>
  <c r="AQ181" i="39" s="1"/>
  <c r="AM181" i="39" a="1"/>
  <c r="AM181" i="39" s="1"/>
  <c r="AI181" i="39" a="1"/>
  <c r="AI181" i="39" s="1"/>
  <c r="AE181" i="39" a="1"/>
  <c r="AE181" i="39" s="1"/>
  <c r="BD179" i="39" a="1"/>
  <c r="BD179" i="39" s="1"/>
  <c r="AZ179" i="39" a="1"/>
  <c r="AZ179" i="39" s="1"/>
  <c r="AV179" i="39" a="1"/>
  <c r="AV179" i="39" s="1"/>
  <c r="AR179" i="39" a="1"/>
  <c r="AR179" i="39" s="1"/>
  <c r="AN179" i="39" a="1"/>
  <c r="AN179" i="39" s="1"/>
  <c r="AJ179" i="39" a="1"/>
  <c r="AJ179" i="39" s="1"/>
  <c r="AF179" i="39" a="1"/>
  <c r="AF179" i="39" s="1"/>
  <c r="AB179" i="39" a="1"/>
  <c r="AB179" i="39" s="1"/>
  <c r="BE177" i="39" a="1"/>
  <c r="BE177" i="39" s="1"/>
  <c r="BA177" i="39" a="1"/>
  <c r="BA177" i="39" s="1"/>
  <c r="AW177" i="39" a="1"/>
  <c r="AW177" i="39" s="1"/>
  <c r="AS177" i="39" a="1"/>
  <c r="AS177" i="39" s="1"/>
  <c r="AO177" i="39" a="1"/>
  <c r="AO177" i="39" s="1"/>
  <c r="AK177" i="39" a="1"/>
  <c r="AK177" i="39" s="1"/>
  <c r="AG177" i="39" a="1"/>
  <c r="AG177" i="39" s="1"/>
  <c r="AC177" i="39" a="1"/>
  <c r="AC177" i="39" s="1"/>
  <c r="BF175" i="39" a="1"/>
  <c r="BF175" i="39" s="1"/>
  <c r="BB175" i="39" a="1"/>
  <c r="BB175" i="39" s="1"/>
  <c r="AX175" i="39" a="1"/>
  <c r="AX175" i="39" s="1"/>
  <c r="AT175" i="39" a="1"/>
  <c r="AT175" i="39" s="1"/>
  <c r="AP175" i="39" a="1"/>
  <c r="AP175" i="39" s="1"/>
  <c r="AL175" i="39" a="1"/>
  <c r="AL175" i="39" s="1"/>
  <c r="AH175" i="39" a="1"/>
  <c r="AH175" i="39" s="1"/>
  <c r="AD175" i="39" a="1"/>
  <c r="AD175" i="39" s="1"/>
  <c r="BG173" i="39" a="1"/>
  <c r="BG173" i="39" s="1"/>
  <c r="BC173" i="39" a="1"/>
  <c r="BC173" i="39" s="1"/>
  <c r="AY173" i="39" a="1"/>
  <c r="AY173" i="39" s="1"/>
  <c r="AU173" i="39" a="1"/>
  <c r="AU173" i="39" s="1"/>
  <c r="AQ173" i="39" a="1"/>
  <c r="AQ173" i="39" s="1"/>
  <c r="AM173" i="39" a="1"/>
  <c r="AM173" i="39" s="1"/>
  <c r="AI173" i="39" a="1"/>
  <c r="AI173" i="39" s="1"/>
  <c r="AE173" i="39" a="1"/>
  <c r="AE173" i="39" s="1"/>
  <c r="BD171" i="39" a="1"/>
  <c r="BD171" i="39" s="1"/>
  <c r="AZ171" i="39" a="1"/>
  <c r="AZ171" i="39" s="1"/>
  <c r="AV171" i="39" a="1"/>
  <c r="AV171" i="39" s="1"/>
  <c r="AR171" i="39" a="1"/>
  <c r="AR171" i="39" s="1"/>
  <c r="AN171" i="39" a="1"/>
  <c r="AN171" i="39" s="1"/>
  <c r="AJ171" i="39" a="1"/>
  <c r="AJ171" i="39" s="1"/>
  <c r="AF171" i="39" a="1"/>
  <c r="AF171" i="39" s="1"/>
  <c r="AB171" i="39" a="1"/>
  <c r="AB171" i="39" s="1"/>
  <c r="BE169" i="39" a="1"/>
  <c r="BE169" i="39" s="1"/>
  <c r="BA169" i="39" a="1"/>
  <c r="BA169" i="39" s="1"/>
  <c r="AW169" i="39" a="1"/>
  <c r="AW169" i="39" s="1"/>
  <c r="AS169" i="39" a="1"/>
  <c r="AS169" i="39" s="1"/>
  <c r="AO169" i="39" a="1"/>
  <c r="AO169" i="39" s="1"/>
  <c r="AK169" i="39" a="1"/>
  <c r="AK169" i="39" s="1"/>
  <c r="AG169" i="39" a="1"/>
  <c r="AG169" i="39" s="1"/>
  <c r="AC169" i="39" a="1"/>
  <c r="AC169" i="39" s="1"/>
  <c r="BF167" i="39" a="1"/>
  <c r="BF167" i="39" s="1"/>
  <c r="BB167" i="39" a="1"/>
  <c r="BB167" i="39" s="1"/>
  <c r="AX167" i="39" a="1"/>
  <c r="AX167" i="39" s="1"/>
  <c r="AT167" i="39" a="1"/>
  <c r="AT167" i="39" s="1"/>
  <c r="AP167" i="39" a="1"/>
  <c r="AP167" i="39" s="1"/>
  <c r="AL167" i="39" a="1"/>
  <c r="AL167" i="39" s="1"/>
  <c r="AH167" i="39" a="1"/>
  <c r="AH167" i="39" s="1"/>
  <c r="AD167" i="39" a="1"/>
  <c r="AD167" i="39" s="1"/>
  <c r="AX209" i="39" a="1"/>
  <c r="AX209" i="39" s="1"/>
  <c r="BF207" i="39" a="1"/>
  <c r="BF207" i="39" s="1"/>
  <c r="AC207" i="39" a="1"/>
  <c r="AC207" i="39" s="1"/>
  <c r="BD206" i="39" a="1"/>
  <c r="BD206" i="39" s="1"/>
  <c r="AB206" i="39" a="1"/>
  <c r="AB206" i="39" s="1"/>
  <c r="BF205" i="39" a="1"/>
  <c r="BF205" i="39" s="1"/>
  <c r="AQ205" i="39" a="1"/>
  <c r="AQ205" i="39" s="1"/>
  <c r="BC204" i="39" a="1"/>
  <c r="BC204" i="39" s="1"/>
  <c r="AK203" i="39" a="1"/>
  <c r="AK203" i="39" s="1"/>
  <c r="AL201" i="39" a="1"/>
  <c r="AL201" i="39" s="1"/>
  <c r="AD201" i="39" a="1"/>
  <c r="AD201" i="39" s="1"/>
  <c r="AU200" i="39" a="1"/>
  <c r="AU200" i="39" s="1"/>
  <c r="AM200" i="39" a="1"/>
  <c r="AM200" i="39" s="1"/>
  <c r="AD200" i="39" a="1"/>
  <c r="AD200" i="39" s="1"/>
  <c r="AU199" i="39" a="1"/>
  <c r="AU199" i="39" s="1"/>
  <c r="AM199" i="39" a="1"/>
  <c r="AM199" i="39" s="1"/>
  <c r="AN198" i="39" a="1"/>
  <c r="AN198" i="39" s="1"/>
  <c r="AF198" i="39" a="1"/>
  <c r="AF198" i="39" s="1"/>
  <c r="BG197" i="39" a="1"/>
  <c r="BG197" i="39" s="1"/>
  <c r="AX196" i="39" a="1"/>
  <c r="AX196" i="39" s="1"/>
  <c r="AP196" i="39" a="1"/>
  <c r="AP196" i="39" s="1"/>
  <c r="AT195" i="39" a="1"/>
  <c r="AT195" i="39" s="1"/>
  <c r="AM195" i="39" a="1"/>
  <c r="AM195" i="39" s="1"/>
  <c r="AE195" i="39" a="1"/>
  <c r="AE195" i="39" s="1"/>
  <c r="AY194" i="39" a="1"/>
  <c r="AY194" i="39" s="1"/>
  <c r="AN194" i="39" a="1"/>
  <c r="AN194" i="39" s="1"/>
  <c r="DT194" i="39" s="1"/>
  <c r="AI194" i="39" a="1"/>
  <c r="AI194" i="39" s="1"/>
  <c r="BD193" i="39" a="1"/>
  <c r="BD193" i="39" s="1"/>
  <c r="AN193" i="39" a="1"/>
  <c r="AN193" i="39" s="1"/>
  <c r="BD192" i="39" a="1"/>
  <c r="BD192" i="39" s="1"/>
  <c r="AS192" i="39" a="1"/>
  <c r="AS192" i="39" s="1"/>
  <c r="AN192" i="39" a="1"/>
  <c r="AN192" i="39" s="1"/>
  <c r="AC192" i="39" a="1"/>
  <c r="AC192" i="39" s="1"/>
  <c r="BC191" i="39" a="1"/>
  <c r="BC191" i="39" s="1"/>
  <c r="AM191" i="39" a="1"/>
  <c r="AM191" i="39" s="1"/>
  <c r="BB190" i="39" a="1"/>
  <c r="BB190" i="39" s="1"/>
  <c r="AW190" i="39" a="1"/>
  <c r="AW190" i="39" s="1"/>
  <c r="AL190" i="39" a="1"/>
  <c r="AL190" i="39" s="1"/>
  <c r="AG190" i="39" a="1"/>
  <c r="AG190" i="39" s="1"/>
  <c r="BB189" i="39" a="1"/>
  <c r="BB189" i="39" s="1"/>
  <c r="AL189" i="39" a="1"/>
  <c r="AL189" i="39" s="1"/>
  <c r="DR189" i="39" s="1"/>
  <c r="BG188" i="39" a="1"/>
  <c r="BG188" i="39" s="1"/>
  <c r="BB188" i="39" a="1"/>
  <c r="BB188" i="39" s="1"/>
  <c r="AQ188" i="39" a="1"/>
  <c r="AQ188" i="39" s="1"/>
  <c r="AL188" i="39" a="1"/>
  <c r="AL188" i="39" s="1"/>
  <c r="BA187" i="39" a="1"/>
  <c r="BA187" i="39" s="1"/>
  <c r="AK187" i="39" a="1"/>
  <c r="AK187" i="39" s="1"/>
  <c r="AZ186" i="39" a="1"/>
  <c r="AZ186" i="39" s="1"/>
  <c r="AU186" i="39" a="1"/>
  <c r="AU186" i="39" s="1"/>
  <c r="AJ186" i="39" a="1"/>
  <c r="AJ186" i="39" s="1"/>
  <c r="AE186" i="39" a="1"/>
  <c r="AE186" i="39" s="1"/>
  <c r="AW209" i="39" a="1"/>
  <c r="AW209" i="39" s="1"/>
  <c r="AM208" i="39" a="1"/>
  <c r="AM208" i="39" s="1"/>
  <c r="DS208" i="39" s="1"/>
  <c r="AY207" i="39" a="1"/>
  <c r="AY207" i="39" s="1"/>
  <c r="AP206" i="39" a="1"/>
  <c r="AP206" i="39" s="1"/>
  <c r="DV206" i="39" s="1"/>
  <c r="AN205" i="39" a="1"/>
  <c r="AN205" i="39" s="1"/>
  <c r="BA204" i="39" a="1"/>
  <c r="BA204" i="39" s="1"/>
  <c r="BQ204" i="39" s="1"/>
  <c r="AW203" i="39" a="1"/>
  <c r="AW203" i="39" s="1"/>
  <c r="AM202" i="39" a="1"/>
  <c r="AM202" i="39" s="1"/>
  <c r="DS202" i="39" s="1"/>
  <c r="BB201" i="39" a="1"/>
  <c r="BB201" i="39" s="1"/>
  <c r="AT201" i="39" a="1"/>
  <c r="AT201" i="39" s="1"/>
  <c r="J201" i="39"/>
  <c r="BX201" i="39" s="1" a="1"/>
  <c r="BX201" i="39" s="1"/>
  <c r="BC200" i="39" a="1"/>
  <c r="BC200" i="39" s="1"/>
  <c r="AT200" i="39" a="1"/>
  <c r="AT200" i="39" s="1"/>
  <c r="AP209" i="39" a="1"/>
  <c r="AP209" i="39" s="1"/>
  <c r="DV209" i="39" s="1"/>
  <c r="AG208" i="39" a="1"/>
  <c r="AG208" i="39" s="1"/>
  <c r="DM208" i="39" s="1"/>
  <c r="AX207" i="39" a="1"/>
  <c r="AX207" i="39" s="1"/>
  <c r="BB206" i="39" a="1"/>
  <c r="BB206" i="39" s="1"/>
  <c r="BB205" i="39" a="1"/>
  <c r="BB205" i="39" s="1"/>
  <c r="AM205" i="39" a="1"/>
  <c r="AM205" i="39" s="1"/>
  <c r="AG203" i="39" a="1"/>
  <c r="AG203" i="39" s="1"/>
  <c r="AK202" i="39" a="1"/>
  <c r="AK202" i="39" s="1"/>
  <c r="AJ200" i="39" a="1"/>
  <c r="AJ200" i="39" s="1"/>
  <c r="AB200" i="39" a="1"/>
  <c r="AB200" i="39" s="1"/>
  <c r="AJ199" i="39" a="1"/>
  <c r="AJ199" i="39" s="1"/>
  <c r="AB199" i="39" a="1"/>
  <c r="AB199" i="39" s="1"/>
  <c r="BC198" i="39" a="1"/>
  <c r="BC198" i="39" s="1"/>
  <c r="AC198" i="39" a="1"/>
  <c r="AC198" i="39" s="1"/>
  <c r="BD197" i="39" a="1"/>
  <c r="BD197" i="39" s="1"/>
  <c r="AV197" i="39" a="1"/>
  <c r="AV197" i="39" s="1"/>
  <c r="AN196" i="39" a="1"/>
  <c r="AN196" i="39" s="1"/>
  <c r="AF196" i="39" a="1"/>
  <c r="AF196" i="39" s="1"/>
  <c r="AY195" i="39" a="1"/>
  <c r="AY195" i="39" s="1"/>
  <c r="AK195" i="39" a="1"/>
  <c r="AK195" i="39" s="1"/>
  <c r="AD195" i="39" a="1"/>
  <c r="AD195" i="39" s="1"/>
  <c r="BC194" i="39" a="1"/>
  <c r="BC194" i="39" s="1"/>
  <c r="AR194" i="39" a="1"/>
  <c r="AR194" i="39" s="1"/>
  <c r="AM194" i="39" a="1"/>
  <c r="AM194" i="39" s="1"/>
  <c r="AB194" i="39" a="1"/>
  <c r="AB194" i="39" s="1"/>
  <c r="AR193" i="39" a="1"/>
  <c r="AR193" i="39" s="1"/>
  <c r="AB193" i="39" a="1"/>
  <c r="AB193" i="39" s="1"/>
  <c r="AW192" i="39" a="1"/>
  <c r="AW192" i="39" s="1"/>
  <c r="AR192" i="39" a="1"/>
  <c r="AR192" i="39" s="1"/>
  <c r="AG192" i="39" a="1"/>
  <c r="AG192" i="39" s="1"/>
  <c r="AB192" i="39" a="1"/>
  <c r="AB192" i="39" s="1"/>
  <c r="BG191" i="39" a="1"/>
  <c r="BG191" i="39" s="1"/>
  <c r="AQ191" i="39" a="1"/>
  <c r="AQ191" i="39" s="1"/>
  <c r="DW191" i="39" s="1"/>
  <c r="BF190" i="39" a="1"/>
  <c r="BF190" i="39" s="1"/>
  <c r="BA190" i="39" a="1"/>
  <c r="BA190" i="39" s="1"/>
  <c r="AP190" i="39" a="1"/>
  <c r="AP190" i="39" s="1"/>
  <c r="AK190" i="39" a="1"/>
  <c r="AK190" i="39" s="1"/>
  <c r="BF189" i="39" a="1"/>
  <c r="BF189" i="39" s="1"/>
  <c r="AP189" i="39" a="1"/>
  <c r="AP189" i="39" s="1"/>
  <c r="BF188" i="39" a="1"/>
  <c r="BF188" i="39" s="1"/>
  <c r="AU188" i="39" a="1"/>
  <c r="AU188" i="39" s="1"/>
  <c r="AP188" i="39" a="1"/>
  <c r="AP188" i="39" s="1"/>
  <c r="AE188" i="39" a="1"/>
  <c r="AE188" i="39" s="1"/>
  <c r="BE187" i="39" a="1"/>
  <c r="BE187" i="39" s="1"/>
  <c r="AO187" i="39" a="1"/>
  <c r="AO187" i="39" s="1"/>
  <c r="BD186" i="39" a="1"/>
  <c r="BD186" i="39" s="1"/>
  <c r="AY186" i="39" a="1"/>
  <c r="AY186" i="39" s="1"/>
  <c r="AN186" i="39" a="1"/>
  <c r="AN186" i="39" s="1"/>
  <c r="AI186" i="39" a="1"/>
  <c r="AI186" i="39" s="1"/>
  <c r="BD185" i="39" a="1"/>
  <c r="BD185" i="39" s="1"/>
  <c r="AN185" i="39" a="1"/>
  <c r="AN185" i="39" s="1"/>
  <c r="BD184" i="39" a="1"/>
  <c r="BD184" i="39" s="1"/>
  <c r="AS184" i="39" a="1"/>
  <c r="AS184" i="39" s="1"/>
  <c r="AN184" i="39" a="1"/>
  <c r="AN184" i="39" s="1"/>
  <c r="AC184" i="39" a="1"/>
  <c r="AC184" i="39" s="1"/>
  <c r="BC183" i="39" a="1"/>
  <c r="BC183" i="39" s="1"/>
  <c r="AM183" i="39" a="1"/>
  <c r="AM183" i="39" s="1"/>
  <c r="DS183" i="39" s="1"/>
  <c r="BB182" i="39" a="1"/>
  <c r="BB182" i="39" s="1"/>
  <c r="AW182" i="39" a="1"/>
  <c r="AW182" i="39" s="1"/>
  <c r="AL182" i="39" a="1"/>
  <c r="AL182" i="39" s="1"/>
  <c r="AG182" i="39" a="1"/>
  <c r="AG182" i="39" s="1"/>
  <c r="BB181" i="39" a="1"/>
  <c r="BB181" i="39" s="1"/>
  <c r="AL181" i="39" a="1"/>
  <c r="AL181" i="39" s="1"/>
  <c r="BG180" i="39" a="1"/>
  <c r="BG180" i="39" s="1"/>
  <c r="BB180" i="39" a="1"/>
  <c r="BB180" i="39" s="1"/>
  <c r="AQ180" i="39" a="1"/>
  <c r="AQ180" i="39" s="1"/>
  <c r="AL180" i="39" a="1"/>
  <c r="AL180" i="39" s="1"/>
  <c r="BA179" i="39" a="1"/>
  <c r="BA179" i="39" s="1"/>
  <c r="AK179" i="39" a="1"/>
  <c r="AK179" i="39" s="1"/>
  <c r="AZ178" i="39" a="1"/>
  <c r="AZ178" i="39" s="1"/>
  <c r="AU178" i="39" a="1"/>
  <c r="AU178" i="39" s="1"/>
  <c r="AJ178" i="39" a="1"/>
  <c r="AJ178" i="39" s="1"/>
  <c r="AE178" i="39" a="1"/>
  <c r="AE178" i="39" s="1"/>
  <c r="AZ177" i="39" a="1"/>
  <c r="AZ177" i="39" s="1"/>
  <c r="AJ177" i="39" a="1"/>
  <c r="AJ177" i="39" s="1"/>
  <c r="BE176" i="39" a="1"/>
  <c r="BE176" i="39" s="1"/>
  <c r="AZ176" i="39" a="1"/>
  <c r="AZ176" i="39" s="1"/>
  <c r="AO176" i="39" a="1"/>
  <c r="AO176" i="39" s="1"/>
  <c r="AJ176" i="39" a="1"/>
  <c r="AJ176" i="39" s="1"/>
  <c r="AY175" i="39" a="1"/>
  <c r="AY175" i="39" s="1"/>
  <c r="AI175" i="39" a="1"/>
  <c r="AI175" i="39" s="1"/>
  <c r="AX174" i="39" a="1"/>
  <c r="AX174" i="39" s="1"/>
  <c r="AS174" i="39" a="1"/>
  <c r="AS174" i="39" s="1"/>
  <c r="AH174" i="39" a="1"/>
  <c r="AH174" i="39" s="1"/>
  <c r="AC174" i="39" a="1"/>
  <c r="AC174" i="39" s="1"/>
  <c r="AX173" i="39" a="1"/>
  <c r="AX173" i="39" s="1"/>
  <c r="AH173" i="39" a="1"/>
  <c r="AH173" i="39" s="1"/>
  <c r="BC172" i="39" a="1"/>
  <c r="BC172" i="39" s="1"/>
  <c r="AX172" i="39" a="1"/>
  <c r="AX172" i="39" s="1"/>
  <c r="AM172" i="39" a="1"/>
  <c r="AM172" i="39" s="1"/>
  <c r="AH172" i="39" a="1"/>
  <c r="AH172" i="39" s="1"/>
  <c r="AW171" i="39" a="1"/>
  <c r="AW171" i="39" s="1"/>
  <c r="AG171" i="39" a="1"/>
  <c r="AG171" i="39" s="1"/>
  <c r="BG170" i="39" a="1"/>
  <c r="BG170" i="39" s="1"/>
  <c r="AV170" i="39" a="1"/>
  <c r="AV170" i="39" s="1"/>
  <c r="AQ170" i="39" a="1"/>
  <c r="AQ170" i="39" s="1"/>
  <c r="AF170" i="39" a="1"/>
  <c r="AF170" i="39" s="1"/>
  <c r="BB169" i="39" a="1"/>
  <c r="BB169" i="39" s="1"/>
  <c r="AN169" i="39" a="1"/>
  <c r="AN169" i="39" s="1"/>
  <c r="AE169" i="39" a="1"/>
  <c r="AE169" i="39" s="1"/>
  <c r="BB168" i="39" a="1"/>
  <c r="BB168" i="39" s="1"/>
  <c r="AW168" i="39" a="1"/>
  <c r="AW168" i="39" s="1"/>
  <c r="AN168" i="39" a="1"/>
  <c r="AN168" i="39" s="1"/>
  <c r="AE168" i="39" a="1"/>
  <c r="AE168" i="39" s="1"/>
  <c r="AW167" i="39" a="1"/>
  <c r="AW167" i="39" s="1"/>
  <c r="AN167" i="39" a="1"/>
  <c r="AN167" i="39" s="1"/>
  <c r="AE167" i="39" a="1"/>
  <c r="AE167" i="39" s="1"/>
  <c r="BE165" i="39" a="1"/>
  <c r="BE165" i="39" s="1"/>
  <c r="BA165" i="39" a="1"/>
  <c r="BA165" i="39" s="1"/>
  <c r="AW165" i="39" a="1"/>
  <c r="AW165" i="39" s="1"/>
  <c r="AS165" i="39" a="1"/>
  <c r="AS165" i="39" s="1"/>
  <c r="AO165" i="39" a="1"/>
  <c r="AO165" i="39" s="1"/>
  <c r="AK165" i="39" a="1"/>
  <c r="AK165" i="39" s="1"/>
  <c r="AG165" i="39" a="1"/>
  <c r="AG165" i="39" s="1"/>
  <c r="AC165" i="39" a="1"/>
  <c r="AC165" i="39" s="1"/>
  <c r="BF163" i="39" a="1"/>
  <c r="BF163" i="39" s="1"/>
  <c r="BB163" i="39" a="1"/>
  <c r="BB163" i="39" s="1"/>
  <c r="AX163" i="39" a="1"/>
  <c r="AX163" i="39" s="1"/>
  <c r="AT163" i="39" a="1"/>
  <c r="AT163" i="39" s="1"/>
  <c r="AP163" i="39" a="1"/>
  <c r="AP163" i="39" s="1"/>
  <c r="AL163" i="39" a="1"/>
  <c r="AL163" i="39" s="1"/>
  <c r="AH163" i="39" a="1"/>
  <c r="AH163" i="39" s="1"/>
  <c r="AD163" i="39" a="1"/>
  <c r="AD163" i="39" s="1"/>
  <c r="BG161" i="39" a="1"/>
  <c r="BG161" i="39" s="1"/>
  <c r="BC161" i="39" a="1"/>
  <c r="BC161" i="39" s="1"/>
  <c r="AY161" i="39" a="1"/>
  <c r="AY161" i="39" s="1"/>
  <c r="AU161" i="39" a="1"/>
  <c r="AU161" i="39" s="1"/>
  <c r="AQ161" i="39" a="1"/>
  <c r="AQ161" i="39" s="1"/>
  <c r="AM161" i="39" a="1"/>
  <c r="AM161" i="39" s="1"/>
  <c r="AI161" i="39" a="1"/>
  <c r="AI161" i="39" s="1"/>
  <c r="AE161" i="39" a="1"/>
  <c r="AE161" i="39" s="1"/>
  <c r="BD159" i="39" a="1"/>
  <c r="BD159" i="39" s="1"/>
  <c r="AZ159" i="39" a="1"/>
  <c r="AZ159" i="39" s="1"/>
  <c r="AV159" i="39" a="1"/>
  <c r="AV159" i="39" s="1"/>
  <c r="AR159" i="39" a="1"/>
  <c r="AR159" i="39" s="1"/>
  <c r="AN159" i="39" a="1"/>
  <c r="AN159" i="39" s="1"/>
  <c r="AJ159" i="39" a="1"/>
  <c r="AJ159" i="39" s="1"/>
  <c r="AF159" i="39" a="1"/>
  <c r="AF159" i="39" s="1"/>
  <c r="AB159" i="39" a="1"/>
  <c r="AB159" i="39" s="1"/>
  <c r="BE157" i="39" a="1"/>
  <c r="BE157" i="39" s="1"/>
  <c r="BA157" i="39" a="1"/>
  <c r="BA157" i="39" s="1"/>
  <c r="AW157" i="39" a="1"/>
  <c r="AW157" i="39" s="1"/>
  <c r="AS157" i="39" a="1"/>
  <c r="AS157" i="39" s="1"/>
  <c r="AO157" i="39" a="1"/>
  <c r="AO157" i="39" s="1"/>
  <c r="AK157" i="39" a="1"/>
  <c r="AK157" i="39" s="1"/>
  <c r="AG157" i="39" a="1"/>
  <c r="AG157" i="39" s="1"/>
  <c r="AC157" i="39" a="1"/>
  <c r="AC157" i="39" s="1"/>
  <c r="BF155" i="39" a="1"/>
  <c r="BF155" i="39" s="1"/>
  <c r="BB155" i="39" a="1"/>
  <c r="BB155" i="39" s="1"/>
  <c r="AX155" i="39" a="1"/>
  <c r="AX155" i="39" s="1"/>
  <c r="AT155" i="39" a="1"/>
  <c r="AT155" i="39" s="1"/>
  <c r="AP155" i="39" a="1"/>
  <c r="AP155" i="39" s="1"/>
  <c r="AL155" i="39" a="1"/>
  <c r="AL155" i="39" s="1"/>
  <c r="AH155" i="39" a="1"/>
  <c r="AH155" i="39" s="1"/>
  <c r="AD155" i="39" a="1"/>
  <c r="AD155" i="39" s="1"/>
  <c r="BG153" i="39" a="1"/>
  <c r="BG153" i="39" s="1"/>
  <c r="BC153" i="39" a="1"/>
  <c r="BC153" i="39" s="1"/>
  <c r="AY153" i="39" a="1"/>
  <c r="AY153" i="39" s="1"/>
  <c r="AU153" i="39" a="1"/>
  <c r="AU153" i="39" s="1"/>
  <c r="AQ153" i="39" a="1"/>
  <c r="AQ153" i="39" s="1"/>
  <c r="AM153" i="39" a="1"/>
  <c r="AM153" i="39" s="1"/>
  <c r="AO209" i="39" a="1"/>
  <c r="AO209" i="39" s="1"/>
  <c r="DU209" i="39" s="1"/>
  <c r="AR207" i="39" a="1"/>
  <c r="AR207" i="39" s="1"/>
  <c r="AL206" i="39" a="1"/>
  <c r="AL206" i="39" s="1"/>
  <c r="DR206" i="39" s="1"/>
  <c r="AL205" i="39" a="1"/>
  <c r="AL205" i="39" s="1"/>
  <c r="BG203" i="39" a="1"/>
  <c r="BG203" i="39" s="1"/>
  <c r="AE203" i="39" a="1"/>
  <c r="AE203" i="39" s="1"/>
  <c r="BF202" i="39" a="1"/>
  <c r="BF202" i="39" s="1"/>
  <c r="AT202" i="39" a="1"/>
  <c r="AT202" i="39" s="1"/>
  <c r="AI202" i="39" a="1"/>
  <c r="AI202" i="39" s="1"/>
  <c r="DO202" i="39" s="1"/>
  <c r="AQ201" i="39" a="1"/>
  <c r="AQ201" i="39" s="1"/>
  <c r="AI201" i="39" a="1"/>
  <c r="AI201" i="39" s="1"/>
  <c r="AZ200" i="39" a="1"/>
  <c r="AZ200" i="39" s="1"/>
  <c r="AR200" i="39" a="1"/>
  <c r="AR200" i="39" s="1"/>
  <c r="AI200" i="39" a="1"/>
  <c r="AI200" i="39" s="1"/>
  <c r="AZ199" i="39" a="1"/>
  <c r="AZ199" i="39" s="1"/>
  <c r="AR199" i="39" a="1"/>
  <c r="AR199" i="39" s="1"/>
  <c r="AS198" i="39" a="1"/>
  <c r="AS198" i="39" s="1"/>
  <c r="AK198" i="39" a="1"/>
  <c r="AK198" i="39" s="1"/>
  <c r="AB198" i="39" a="1"/>
  <c r="AB198" i="39" s="1"/>
  <c r="J198" i="39"/>
  <c r="BX198" i="39" s="1" a="1"/>
  <c r="BX198" i="39" s="1"/>
  <c r="AC197" i="39" a="1"/>
  <c r="AC197" i="39" s="1"/>
  <c r="BD196" i="39" a="1"/>
  <c r="BD196" i="39" s="1"/>
  <c r="AV196" i="39" a="1"/>
  <c r="AV196" i="39" s="1"/>
  <c r="BF195" i="39" a="1"/>
  <c r="BF195" i="39" s="1"/>
  <c r="AR195" i="39" a="1"/>
  <c r="AR195" i="39" s="1"/>
  <c r="AJ195" i="39" a="1"/>
  <c r="AJ195" i="39" s="1"/>
  <c r="DP195" i="39" s="1"/>
  <c r="BB194" i="39" a="1"/>
  <c r="BB194" i="39" s="1"/>
  <c r="AI209" i="39" a="1"/>
  <c r="AI209" i="39" s="1"/>
  <c r="DO209" i="39" s="1"/>
  <c r="AX205" i="39" a="1"/>
  <c r="AX205" i="39" s="1"/>
  <c r="BF203" i="39" a="1"/>
  <c r="BF203" i="39" s="1"/>
  <c r="AD203" i="39" a="1"/>
  <c r="AD203" i="39" s="1"/>
  <c r="DJ203" i="39" s="1"/>
  <c r="AH206" i="39" a="1"/>
  <c r="AH206" i="39" s="1"/>
  <c r="DN206" i="39" s="1"/>
  <c r="AV205" i="39" a="1"/>
  <c r="AV205" i="39" s="1"/>
  <c r="AG205" i="39" a="1"/>
  <c r="AG205" i="39" s="1"/>
  <c r="AK207" i="39" a="1"/>
  <c r="AK207" i="39" s="1"/>
  <c r="DQ207" i="39" s="1"/>
  <c r="AU205" i="39" a="1"/>
  <c r="AU205" i="39" s="1"/>
  <c r="BG204" i="39" a="1"/>
  <c r="BG204" i="39" s="1"/>
  <c r="AE204" i="39" a="1"/>
  <c r="AE204" i="39" s="1"/>
  <c r="BB203" i="39" a="1"/>
  <c r="BB203" i="39" s="1"/>
  <c r="AO203" i="39" a="1"/>
  <c r="AO203" i="39" s="1"/>
  <c r="J203" i="39"/>
  <c r="BX203" i="39" s="1" a="1"/>
  <c r="BX203" i="39" s="1"/>
  <c r="BA202" i="39" a="1"/>
  <c r="BA202" i="39" s="1"/>
  <c r="AE202" i="39" a="1"/>
  <c r="AE202" i="39" s="1"/>
  <c r="DK202" i="39" s="1"/>
  <c r="AW201" i="39" a="1"/>
  <c r="AW201" i="39" s="1"/>
  <c r="AO201" i="39" a="1"/>
  <c r="AO201" i="39" s="1"/>
  <c r="BF200" i="39" a="1"/>
  <c r="BF200" i="39" s="1"/>
  <c r="AX200" i="39" a="1"/>
  <c r="AX200" i="39" s="1"/>
  <c r="AN200" i="39" a="1"/>
  <c r="AN200" i="39" s="1"/>
  <c r="BF199" i="39" a="1"/>
  <c r="BF199" i="39" s="1"/>
  <c r="AX199" i="39" a="1"/>
  <c r="AX199" i="39" s="1"/>
  <c r="AY198" i="39" a="1"/>
  <c r="AY198" i="39" s="1"/>
  <c r="AQ198" i="39" a="1"/>
  <c r="AQ198" i="39" s="1"/>
  <c r="AG198" i="39" a="1"/>
  <c r="AG198" i="39" s="1"/>
  <c r="AI197" i="39" a="1"/>
  <c r="AI197" i="39" s="1"/>
  <c r="BA196" i="39" a="1"/>
  <c r="BA196" i="39" s="1"/>
  <c r="BC195" i="39" a="1"/>
  <c r="BC195" i="39" s="1"/>
  <c r="AG195" i="39" a="1"/>
  <c r="AG195" i="39" s="1"/>
  <c r="BF194" i="39" a="1"/>
  <c r="BF194" i="39" s="1"/>
  <c r="AZ194" i="39" a="1"/>
  <c r="AZ194" i="39" s="1"/>
  <c r="AU194" i="39" a="1"/>
  <c r="AU194" i="39" s="1"/>
  <c r="AJ194" i="39" a="1"/>
  <c r="AJ194" i="39" s="1"/>
  <c r="AE194" i="39" a="1"/>
  <c r="AE194" i="39" s="1"/>
  <c r="AZ193" i="39" a="1"/>
  <c r="AZ193" i="39" s="1"/>
  <c r="AJ193" i="39" a="1"/>
  <c r="AJ193" i="39" s="1"/>
  <c r="DP193" i="39" s="1"/>
  <c r="BE192" i="39" a="1"/>
  <c r="BE192" i="39" s="1"/>
  <c r="AZ192" i="39" a="1"/>
  <c r="AZ192" i="39" s="1"/>
  <c r="AO192" i="39" a="1"/>
  <c r="AO192" i="39" s="1"/>
  <c r="AJ192" i="39" a="1"/>
  <c r="AJ192" i="39" s="1"/>
  <c r="BD209" i="39" a="1"/>
  <c r="BD209" i="39" s="1"/>
  <c r="AB209" i="39" a="1"/>
  <c r="AB209" i="39" s="1"/>
  <c r="BG207" i="39" a="1"/>
  <c r="BG207" i="39" s="1"/>
  <c r="BG205" i="39" a="1"/>
  <c r="BG205" i="39" s="1"/>
  <c r="AE205" i="39" a="1"/>
  <c r="AE205" i="39" s="1"/>
  <c r="AQ204" i="39" a="1"/>
  <c r="AQ204" i="39" s="1"/>
  <c r="AZ203" i="39" a="1"/>
  <c r="AZ203" i="39" s="1"/>
  <c r="AZ202" i="39" a="1"/>
  <c r="AZ202" i="39" s="1"/>
  <c r="AO202" i="39" a="1"/>
  <c r="AO202" i="39" s="1"/>
  <c r="DU202" i="39" s="1"/>
  <c r="AD202" i="39" a="1"/>
  <c r="AD202" i="39" s="1"/>
  <c r="BE201" i="39" a="1"/>
  <c r="BE201" i="39" s="1"/>
  <c r="BD200" i="39" a="1"/>
  <c r="BD200" i="39" s="1"/>
  <c r="AE200" i="39" a="1"/>
  <c r="AE200" i="39" s="1"/>
  <c r="AE199" i="39" a="1"/>
  <c r="AE199" i="39" s="1"/>
  <c r="DK199" i="39" s="1"/>
  <c r="BG198" i="39" a="1"/>
  <c r="BG198" i="39" s="1"/>
  <c r="AW198" i="39" a="1"/>
  <c r="AW198" i="39" s="1"/>
  <c r="AY197" i="39" a="1"/>
  <c r="AY197" i="39" s="1"/>
  <c r="AQ197" i="39" a="1"/>
  <c r="AQ197" i="39" s="1"/>
  <c r="AH196" i="39" a="1"/>
  <c r="AH196" i="39" s="1"/>
  <c r="DN196" i="39" s="1"/>
  <c r="BB195" i="39" a="1"/>
  <c r="BB195" i="39" s="1"/>
  <c r="AN195" i="39" a="1"/>
  <c r="AN195" i="39" s="1"/>
  <c r="AT194" i="39" a="1"/>
  <c r="AT194" i="39" s="1"/>
  <c r="AO194" i="39" a="1"/>
  <c r="AO194" i="39" s="1"/>
  <c r="DU194" i="39" s="1"/>
  <c r="AD194" i="39" a="1"/>
  <c r="AD194" i="39" s="1"/>
  <c r="J194" i="39"/>
  <c r="BX194" i="39" s="1" a="1"/>
  <c r="BX194" i="39" s="1"/>
  <c r="AT193" i="39" a="1"/>
  <c r="AT193" i="39" s="1"/>
  <c r="AD193" i="39" a="1"/>
  <c r="AD193" i="39" s="1"/>
  <c r="AY192" i="39" a="1"/>
  <c r="AY192" i="39" s="1"/>
  <c r="AT192" i="39" a="1"/>
  <c r="AT192" i="39" s="1"/>
  <c r="AI192" i="39" a="1"/>
  <c r="AI192" i="39" s="1"/>
  <c r="AD192" i="39" a="1"/>
  <c r="AD192" i="39" s="1"/>
  <c r="AS191" i="39" a="1"/>
  <c r="AS191" i="39" s="1"/>
  <c r="AC191" i="39" a="1"/>
  <c r="AC191" i="39" s="1"/>
  <c r="BC190" i="39" a="1"/>
  <c r="BC190" i="39" s="1"/>
  <c r="AR190" i="39" a="1"/>
  <c r="AR190" i="39" s="1"/>
  <c r="AM190" i="39" a="1"/>
  <c r="AM190" i="39" s="1"/>
  <c r="AB190" i="39" a="1"/>
  <c r="AB190" i="39" s="1"/>
  <c r="AR189" i="39" a="1"/>
  <c r="AR189" i="39" s="1"/>
  <c r="AB189" i="39" a="1"/>
  <c r="AB189" i="39" s="1"/>
  <c r="AW188" i="39" a="1"/>
  <c r="AW188" i="39" s="1"/>
  <c r="AR188" i="39" a="1"/>
  <c r="AR188" i="39" s="1"/>
  <c r="AG188" i="39" a="1"/>
  <c r="AG188" i="39" s="1"/>
  <c r="AB188" i="39" a="1"/>
  <c r="AB188" i="39" s="1"/>
  <c r="BG187" i="39" a="1"/>
  <c r="BG187" i="39" s="1"/>
  <c r="AQ187" i="39" a="1"/>
  <c r="AQ187" i="39" s="1"/>
  <c r="BF186" i="39" a="1"/>
  <c r="BF186" i="39" s="1"/>
  <c r="BA186" i="39" a="1"/>
  <c r="BA186" i="39" s="1"/>
  <c r="AP186" i="39" a="1"/>
  <c r="AP186" i="39" s="1"/>
  <c r="AK186" i="39" a="1"/>
  <c r="AK186" i="39" s="1"/>
  <c r="AY201" i="39" a="1"/>
  <c r="AY201" i="39" s="1"/>
  <c r="BC199" i="39" a="1"/>
  <c r="BC199" i="39" s="1"/>
  <c r="AH199" i="39" a="1"/>
  <c r="AH199" i="39" s="1"/>
  <c r="AK197" i="39" a="1"/>
  <c r="AK197" i="39" s="1"/>
  <c r="BA194" i="39" a="1"/>
  <c r="BA194" i="39" s="1"/>
  <c r="AP194" i="39" a="1"/>
  <c r="AP194" i="39" s="1"/>
  <c r="AP193" i="39" a="1"/>
  <c r="AP193" i="39" s="1"/>
  <c r="AV192" i="39" a="1"/>
  <c r="AV192" i="39" s="1"/>
  <c r="AK192" i="39" a="1"/>
  <c r="AK192" i="39" s="1"/>
  <c r="AK191" i="39" a="1"/>
  <c r="AK191" i="39" s="1"/>
  <c r="BD190" i="39" a="1"/>
  <c r="BD190" i="39" s="1"/>
  <c r="AU190" i="39" a="1"/>
  <c r="AU190" i="39" s="1"/>
  <c r="AD190" i="39" a="1"/>
  <c r="AD190" i="39" s="1"/>
  <c r="AV189" i="39" a="1"/>
  <c r="AV189" i="39" s="1"/>
  <c r="AN189" i="39" a="1"/>
  <c r="AN189" i="39" s="1"/>
  <c r="BE188" i="39" a="1"/>
  <c r="BE188" i="39" s="1"/>
  <c r="AX188" i="39" a="1"/>
  <c r="AX188" i="39" s="1"/>
  <c r="AF188" i="39" a="1"/>
  <c r="AF188" i="39" s="1"/>
  <c r="AG187" i="39" a="1"/>
  <c r="AG187" i="39" s="1"/>
  <c r="BG186" i="39" a="1"/>
  <c r="BG186" i="39" s="1"/>
  <c r="AO186" i="39" a="1"/>
  <c r="AO186" i="39" s="1"/>
  <c r="AG186" i="39" a="1"/>
  <c r="AG186" i="39" s="1"/>
  <c r="J186" i="39"/>
  <c r="BX186" i="39" s="1" a="1"/>
  <c r="BX186" i="39" s="1"/>
  <c r="AH185" i="39" a="1"/>
  <c r="AH185" i="39" s="1"/>
  <c r="AB185" i="39" a="1"/>
  <c r="AB185" i="39" s="1"/>
  <c r="BC184" i="39" a="1"/>
  <c r="BC184" i="39" s="1"/>
  <c r="AW184" i="39" a="1"/>
  <c r="AW184" i="39" s="1"/>
  <c r="AQ184" i="39" a="1"/>
  <c r="AQ184" i="39" s="1"/>
  <c r="AK184" i="39" a="1"/>
  <c r="AK184" i="39" s="1"/>
  <c r="AE184" i="39" a="1"/>
  <c r="AE184" i="39" s="1"/>
  <c r="AG183" i="39" a="1"/>
  <c r="AG183" i="39" s="1"/>
  <c r="BG182" i="39" a="1"/>
  <c r="BG182" i="39" s="1"/>
  <c r="BA182" i="39" a="1"/>
  <c r="BA182" i="39" s="1"/>
  <c r="AU182" i="39" a="1"/>
  <c r="AU182" i="39" s="1"/>
  <c r="AO182" i="39" a="1"/>
  <c r="AO182" i="39" s="1"/>
  <c r="AI182" i="39" a="1"/>
  <c r="AI182" i="39" s="1"/>
  <c r="AC182" i="39" a="1"/>
  <c r="AC182" i="39" s="1"/>
  <c r="BE180" i="39" a="1"/>
  <c r="BE180" i="39" s="1"/>
  <c r="AY180" i="39" a="1"/>
  <c r="AY180" i="39" s="1"/>
  <c r="AS180" i="39" a="1"/>
  <c r="AS180" i="39" s="1"/>
  <c r="AM180" i="39" a="1"/>
  <c r="AM180" i="39" s="1"/>
  <c r="AG180" i="39" a="1"/>
  <c r="AG180" i="39" s="1"/>
  <c r="BG179" i="39" a="1"/>
  <c r="BG179" i="39" s="1"/>
  <c r="BB178" i="39" a="1"/>
  <c r="BB178" i="39" s="1"/>
  <c r="AV178" i="39" a="1"/>
  <c r="AV178" i="39" s="1"/>
  <c r="AP178" i="39" a="1"/>
  <c r="AP178" i="39" s="1"/>
  <c r="BD177" i="39" a="1"/>
  <c r="BD177" i="39" s="1"/>
  <c r="AX177" i="39" a="1"/>
  <c r="AX177" i="39" s="1"/>
  <c r="AR177" i="39" a="1"/>
  <c r="AR177" i="39" s="1"/>
  <c r="AL177" i="39" a="1"/>
  <c r="AL177" i="39" s="1"/>
  <c r="AF177" i="39" a="1"/>
  <c r="AF177" i="39" s="1"/>
  <c r="AS202" i="39" a="1"/>
  <c r="AS202" i="39" s="1"/>
  <c r="BD198" i="39" a="1"/>
  <c r="BD198" i="39" s="1"/>
  <c r="AI198" i="39" a="1"/>
  <c r="AI198" i="39" s="1"/>
  <c r="DO198" i="39" s="1"/>
  <c r="BD195" i="39" a="1"/>
  <c r="BD195" i="39" s="1"/>
  <c r="AI195" i="39" a="1"/>
  <c r="AI195" i="39" s="1"/>
  <c r="AX194" i="39" a="1"/>
  <c r="AX194" i="39" s="1"/>
  <c r="AC194" i="39" a="1"/>
  <c r="AC194" i="39" s="1"/>
  <c r="AX193" i="39" a="1"/>
  <c r="AX193" i="39" s="1"/>
  <c r="BF192" i="39" a="1"/>
  <c r="BF192" i="39" s="1"/>
  <c r="AU192" i="39" a="1"/>
  <c r="AU192" i="39" s="1"/>
  <c r="BA191" i="39" a="1"/>
  <c r="BA191" i="39" s="1"/>
  <c r="J191" i="39"/>
  <c r="BX191" i="39" s="1" a="1"/>
  <c r="BX191" i="39" s="1"/>
  <c r="AT190" i="39" a="1"/>
  <c r="AT190" i="39" s="1"/>
  <c r="BD189" i="39" a="1"/>
  <c r="BD189" i="39" s="1"/>
  <c r="AD189" i="39" a="1"/>
  <c r="AD189" i="39" s="1"/>
  <c r="AV188" i="39" a="1"/>
  <c r="AV188" i="39" s="1"/>
  <c r="AN188" i="39" a="1"/>
  <c r="AN188" i="39" s="1"/>
  <c r="AW187" i="39" a="1"/>
  <c r="AW187" i="39" s="1"/>
  <c r="AE187" i="39" a="1"/>
  <c r="AE187" i="39" s="1"/>
  <c r="BE186" i="39" a="1"/>
  <c r="BE186" i="39" s="1"/>
  <c r="AW186" i="39" a="1"/>
  <c r="AW186" i="39" s="1"/>
  <c r="AF186" i="39" a="1"/>
  <c r="AF186" i="39" s="1"/>
  <c r="BF185" i="39" a="1"/>
  <c r="BF185" i="39" s="1"/>
  <c r="AZ185" i="39" a="1"/>
  <c r="AZ185" i="39" s="1"/>
  <c r="AT185" i="39" a="1"/>
  <c r="AT185" i="39" s="1"/>
  <c r="BE183" i="39" a="1"/>
  <c r="BE183" i="39" s="1"/>
  <c r="AY183" i="39" a="1"/>
  <c r="AY183" i="39" s="1"/>
  <c r="AS183" i="39" a="1"/>
  <c r="AS183" i="39" s="1"/>
  <c r="BF182" i="39" a="1"/>
  <c r="BF182" i="39" s="1"/>
  <c r="AZ182" i="39" a="1"/>
  <c r="AZ182" i="39" s="1"/>
  <c r="AT182" i="39" a="1"/>
  <c r="AT182" i="39" s="1"/>
  <c r="AN182" i="39" a="1"/>
  <c r="AN182" i="39" s="1"/>
  <c r="AH182" i="39" a="1"/>
  <c r="AH182" i="39" s="1"/>
  <c r="AB182" i="39" a="1"/>
  <c r="AB182" i="39" s="1"/>
  <c r="AV181" i="39" a="1"/>
  <c r="AV181" i="39" s="1"/>
  <c r="AP181" i="39" a="1"/>
  <c r="AP181" i="39" s="1"/>
  <c r="AJ181" i="39" a="1"/>
  <c r="AJ181" i="39" s="1"/>
  <c r="AD181" i="39" a="1"/>
  <c r="AD181" i="39" s="1"/>
  <c r="AF180" i="39" a="1"/>
  <c r="AF180" i="39" s="1"/>
  <c r="AO178" i="39" a="1"/>
  <c r="AO178" i="39" s="1"/>
  <c r="AI178" i="39" a="1"/>
  <c r="AI178" i="39" s="1"/>
  <c r="AC178" i="39" a="1"/>
  <c r="AC178" i="39" s="1"/>
  <c r="AH202" i="39" a="1"/>
  <c r="AH202" i="39" s="1"/>
  <c r="AY200" i="39" a="1"/>
  <c r="AY200" i="39" s="1"/>
  <c r="BA198" i="39" a="1"/>
  <c r="BA198" i="39" s="1"/>
  <c r="AF197" i="39" a="1"/>
  <c r="AF197" i="39" s="1"/>
  <c r="BF196" i="39" a="1"/>
  <c r="BF196" i="39" s="1"/>
  <c r="AK196" i="39" a="1"/>
  <c r="AK196" i="39" s="1"/>
  <c r="DQ196" i="39" s="1"/>
  <c r="BA195" i="39" a="1"/>
  <c r="BA195" i="39" s="1"/>
  <c r="AW194" i="39" a="1"/>
  <c r="AW194" i="39" s="1"/>
  <c r="AL194" i="39" a="1"/>
  <c r="AL194" i="39" s="1"/>
  <c r="DR194" i="39" s="1"/>
  <c r="AL193" i="39" a="1"/>
  <c r="AL193" i="39" s="1"/>
  <c r="BC192" i="39" a="1"/>
  <c r="BC192" i="39" s="1"/>
  <c r="AH192" i="39" a="1"/>
  <c r="AH192" i="39" s="1"/>
  <c r="AJ190" i="39" a="1"/>
  <c r="AJ190" i="39" s="1"/>
  <c r="AC190" i="39" a="1"/>
  <c r="AC190" i="39" s="1"/>
  <c r="J190" i="39"/>
  <c r="BX190" i="39" s="1" a="1"/>
  <c r="BX190" i="39" s="1"/>
  <c r="AT189" i="39" a="1"/>
  <c r="AT189" i="39" s="1"/>
  <c r="BD188" i="39" a="1"/>
  <c r="BD188" i="39" s="1"/>
  <c r="AM188" i="39" a="1"/>
  <c r="AM188" i="39" s="1"/>
  <c r="AD188" i="39" a="1"/>
  <c r="AD188" i="39" s="1"/>
  <c r="AU187" i="39" a="1"/>
  <c r="AU187" i="39" s="1"/>
  <c r="AM187" i="39" a="1"/>
  <c r="AM187" i="39" s="1"/>
  <c r="AV186" i="39" a="1"/>
  <c r="AV186" i="39" s="1"/>
  <c r="AM186" i="39" a="1"/>
  <c r="AM186" i="39" s="1"/>
  <c r="AD186" i="39" a="1"/>
  <c r="AD186" i="39" s="1"/>
  <c r="BB184" i="39" a="1"/>
  <c r="BB184" i="39" s="1"/>
  <c r="AV184" i="39" a="1"/>
  <c r="AV184" i="39" s="1"/>
  <c r="AP184" i="39" a="1"/>
  <c r="AP184" i="39" s="1"/>
  <c r="AJ184" i="39" a="1"/>
  <c r="AJ184" i="39" s="1"/>
  <c r="AD184" i="39" a="1"/>
  <c r="AD184" i="39" s="1"/>
  <c r="BD180" i="39" a="1"/>
  <c r="BD180" i="39" s="1"/>
  <c r="AX180" i="39" a="1"/>
  <c r="AX180" i="39" s="1"/>
  <c r="AR180" i="39" a="1"/>
  <c r="AR180" i="39" s="1"/>
  <c r="AK180" i="39" a="1"/>
  <c r="AK180" i="39" s="1"/>
  <c r="AE180" i="39" a="1"/>
  <c r="AE180" i="39" s="1"/>
  <c r="BE179" i="39" a="1"/>
  <c r="BE179" i="39" s="1"/>
  <c r="AY179" i="39" a="1"/>
  <c r="AY179" i="39" s="1"/>
  <c r="AS179" i="39" a="1"/>
  <c r="AS179" i="39" s="1"/>
  <c r="AM179" i="39" a="1"/>
  <c r="AM179" i="39" s="1"/>
  <c r="AG179" i="39" a="1"/>
  <c r="AG179" i="39" s="1"/>
  <c r="BG178" i="39" a="1"/>
  <c r="BG178" i="39" s="1"/>
  <c r="BA178" i="39" a="1"/>
  <c r="BA178" i="39" s="1"/>
  <c r="AT178" i="39" a="1"/>
  <c r="AT178" i="39" s="1"/>
  <c r="AN178" i="39" a="1"/>
  <c r="AN178" i="39" s="1"/>
  <c r="AH178" i="39" a="1"/>
  <c r="AH178" i="39" s="1"/>
  <c r="AB178" i="39" a="1"/>
  <c r="AB178" i="39" s="1"/>
  <c r="AD177" i="39" a="1"/>
  <c r="AD177" i="39" s="1"/>
  <c r="BB174" i="39" a="1"/>
  <c r="BB174" i="39" s="1"/>
  <c r="AV174" i="39" a="1"/>
  <c r="AV174" i="39" s="1"/>
  <c r="AP174" i="39" a="1"/>
  <c r="AP174" i="39" s="1"/>
  <c r="AJ174" i="39" a="1"/>
  <c r="AJ174" i="39" s="1"/>
  <c r="AD174" i="39" a="1"/>
  <c r="AD174" i="39" s="1"/>
  <c r="BB172" i="39" a="1"/>
  <c r="BB172" i="39" s="1"/>
  <c r="AV172" i="39" a="1"/>
  <c r="AV172" i="39" s="1"/>
  <c r="AP172" i="39" a="1"/>
  <c r="AP172" i="39" s="1"/>
  <c r="AJ172" i="39" a="1"/>
  <c r="AJ172" i="39" s="1"/>
  <c r="AD172" i="39" a="1"/>
  <c r="AD172" i="39" s="1"/>
  <c r="AQ171" i="39" a="1"/>
  <c r="AQ171" i="39" s="1"/>
  <c r="AK171" i="39" a="1"/>
  <c r="AK171" i="39" s="1"/>
  <c r="AE171" i="39" a="1"/>
  <c r="AE171" i="39" s="1"/>
  <c r="BE170" i="39" a="1"/>
  <c r="BE170" i="39" s="1"/>
  <c r="AY170" i="39" a="1"/>
  <c r="AY170" i="39" s="1"/>
  <c r="AS170" i="39" a="1"/>
  <c r="AS170" i="39" s="1"/>
  <c r="AM170" i="39" a="1"/>
  <c r="AM170" i="39" s="1"/>
  <c r="AG170" i="39" a="1"/>
  <c r="AG170" i="39" s="1"/>
  <c r="AV169" i="39" a="1"/>
  <c r="AV169" i="39" s="1"/>
  <c r="AQ169" i="39" a="1"/>
  <c r="AQ169" i="39" s="1"/>
  <c r="AL169" i="39" a="1"/>
  <c r="AL169" i="39" s="1"/>
  <c r="AG168" i="39" a="1"/>
  <c r="AG168" i="39" s="1"/>
  <c r="AB168" i="39" a="1"/>
  <c r="AB168" i="39" s="1"/>
  <c r="BC167" i="39" a="1"/>
  <c r="BC167" i="39" s="1"/>
  <c r="AR167" i="39" a="1"/>
  <c r="AR167" i="39" s="1"/>
  <c r="AM167" i="39" a="1"/>
  <c r="AM167" i="39" s="1"/>
  <c r="BF166" i="39" a="1"/>
  <c r="BF166" i="39" s="1"/>
  <c r="AW166" i="39" a="1"/>
  <c r="AW166" i="39" s="1"/>
  <c r="AR166" i="39" a="1"/>
  <c r="AR166" i="39" s="1"/>
  <c r="AI166" i="39" a="1"/>
  <c r="AI166" i="39" s="1"/>
  <c r="BF165" i="39" a="1"/>
  <c r="BF165" i="39" s="1"/>
  <c r="AR165" i="39" a="1"/>
  <c r="AR165" i="39" s="1"/>
  <c r="AI165" i="39" a="1"/>
  <c r="AI165" i="39" s="1"/>
  <c r="DO165" i="39" s="1"/>
  <c r="BF164" i="39" a="1"/>
  <c r="BF164" i="39" s="1"/>
  <c r="BA164" i="39" a="1"/>
  <c r="BA164" i="39" s="1"/>
  <c r="AR164" i="39" a="1"/>
  <c r="AR164" i="39" s="1"/>
  <c r="AI164" i="39" a="1"/>
  <c r="AI164" i="39" s="1"/>
  <c r="BA163" i="39" a="1"/>
  <c r="BA163" i="39" s="1"/>
  <c r="AR163" i="39" a="1"/>
  <c r="AR163" i="39" s="1"/>
  <c r="AI163" i="39" a="1"/>
  <c r="AI163" i="39" s="1"/>
  <c r="BA162" i="39" a="1"/>
  <c r="BA162" i="39" s="1"/>
  <c r="AR162" i="39" a="1"/>
  <c r="AR162" i="39" s="1"/>
  <c r="AI162" i="39" a="1"/>
  <c r="AI162" i="39" s="1"/>
  <c r="AD162" i="39" a="1"/>
  <c r="AD162" i="39" s="1"/>
  <c r="BF161" i="39" a="1"/>
  <c r="BF161" i="39" s="1"/>
  <c r="AW161" i="39" a="1"/>
  <c r="AW161" i="39" s="1"/>
  <c r="AN161" i="39" a="1"/>
  <c r="AN161" i="39" s="1"/>
  <c r="BB160" i="39" a="1"/>
  <c r="BB160" i="39" s="1"/>
  <c r="AS160" i="39" a="1"/>
  <c r="AS160" i="39" s="1"/>
  <c r="AJ160" i="39" a="1"/>
  <c r="AJ160" i="39" s="1"/>
  <c r="AE160" i="39" a="1"/>
  <c r="AE160" i="39" s="1"/>
  <c r="BB159" i="39" a="1"/>
  <c r="BB159" i="39" s="1"/>
  <c r="AS159" i="39" a="1"/>
  <c r="AS159" i="39" s="1"/>
  <c r="AE159" i="39" a="1"/>
  <c r="AE159" i="39" s="1"/>
  <c r="BB158" i="39" a="1"/>
  <c r="BB158" i="39" s="1"/>
  <c r="AS158" i="39" a="1"/>
  <c r="AS158" i="39" s="1"/>
  <c r="AN158" i="39" a="1"/>
  <c r="AN158" i="39" s="1"/>
  <c r="AE158" i="39" a="1"/>
  <c r="AE158" i="39" s="1"/>
  <c r="BB157" i="39" a="1"/>
  <c r="BB157" i="39" s="1"/>
  <c r="AN157" i="39" a="1"/>
  <c r="AN157" i="39" s="1"/>
  <c r="AE157" i="39" a="1"/>
  <c r="AE157" i="39" s="1"/>
  <c r="BB156" i="39" a="1"/>
  <c r="BB156" i="39" s="1"/>
  <c r="AW156" i="39" a="1"/>
  <c r="AW156" i="39" s="1"/>
  <c r="AN156" i="39" a="1"/>
  <c r="AN156" i="39" s="1"/>
  <c r="AE156" i="39" a="1"/>
  <c r="AE156" i="39" s="1"/>
  <c r="AW155" i="39" a="1"/>
  <c r="AW155" i="39" s="1"/>
  <c r="AN155" i="39" a="1"/>
  <c r="AN155" i="39" s="1"/>
  <c r="AE155" i="39" a="1"/>
  <c r="AE155" i="39" s="1"/>
  <c r="BF154" i="39" a="1"/>
  <c r="BF154" i="39" s="1"/>
  <c r="AW154" i="39" a="1"/>
  <c r="AW154" i="39" s="1"/>
  <c r="AN154" i="39" a="1"/>
  <c r="AN154" i="39" s="1"/>
  <c r="AE154" i="39" a="1"/>
  <c r="AE154" i="39" s="1"/>
  <c r="BB153" i="39" a="1"/>
  <c r="BB153" i="39" s="1"/>
  <c r="AS153" i="39" a="1"/>
  <c r="AS153" i="39" s="1"/>
  <c r="AJ153" i="39" a="1"/>
  <c r="AJ153" i="39" s="1"/>
  <c r="AF153" i="39" a="1"/>
  <c r="AF153" i="39" s="1"/>
  <c r="AB153" i="39" a="1"/>
  <c r="AB153" i="39" s="1"/>
  <c r="BE151" i="39" a="1"/>
  <c r="BE151" i="39" s="1"/>
  <c r="BA151" i="39" a="1"/>
  <c r="BA151" i="39" s="1"/>
  <c r="AW151" i="39" a="1"/>
  <c r="AW151" i="39" s="1"/>
  <c r="AS151" i="39" a="1"/>
  <c r="AS151" i="39" s="1"/>
  <c r="AO151" i="39" a="1"/>
  <c r="AO151" i="39" s="1"/>
  <c r="AK151" i="39" a="1"/>
  <c r="AK151" i="39" s="1"/>
  <c r="DQ151" i="39" s="1"/>
  <c r="AG151" i="39" a="1"/>
  <c r="AG151" i="39" s="1"/>
  <c r="AC151" i="39" a="1"/>
  <c r="AC151" i="39" s="1"/>
  <c r="BF149" i="39" a="1"/>
  <c r="BF149" i="39" s="1"/>
  <c r="BB149" i="39" a="1"/>
  <c r="BB149" i="39" s="1"/>
  <c r="AX149" i="39" a="1"/>
  <c r="AX149" i="39" s="1"/>
  <c r="AT149" i="39" a="1"/>
  <c r="AT149" i="39" s="1"/>
  <c r="AP149" i="39" a="1"/>
  <c r="AP149" i="39" s="1"/>
  <c r="AL149" i="39" a="1"/>
  <c r="AL149" i="39" s="1"/>
  <c r="DR149" i="39" s="1"/>
  <c r="AH149" i="39" a="1"/>
  <c r="AH149" i="39" s="1"/>
  <c r="AD149" i="39" a="1"/>
  <c r="AD149" i="39" s="1"/>
  <c r="BG147" i="39" a="1"/>
  <c r="BG147" i="39" s="1"/>
  <c r="BC147" i="39" a="1"/>
  <c r="BC147" i="39" s="1"/>
  <c r="AY147" i="39" a="1"/>
  <c r="AY147" i="39" s="1"/>
  <c r="AU147" i="39" a="1"/>
  <c r="AU147" i="39" s="1"/>
  <c r="AQ147" i="39" a="1"/>
  <c r="AQ147" i="39" s="1"/>
  <c r="AM147" i="39" a="1"/>
  <c r="AM147" i="39" s="1"/>
  <c r="AI147" i="39" a="1"/>
  <c r="AI147" i="39" s="1"/>
  <c r="AE147" i="39" a="1"/>
  <c r="AE147" i="39" s="1"/>
  <c r="BD145" i="39" a="1"/>
  <c r="BD145" i="39" s="1"/>
  <c r="AZ145" i="39" a="1"/>
  <c r="AZ145" i="39" s="1"/>
  <c r="AV145" i="39" a="1"/>
  <c r="AV145" i="39" s="1"/>
  <c r="AR145" i="39" a="1"/>
  <c r="AR145" i="39" s="1"/>
  <c r="AN145" i="39" a="1"/>
  <c r="AN145" i="39" s="1"/>
  <c r="AJ145" i="39" a="1"/>
  <c r="AJ145" i="39" s="1"/>
  <c r="AF145" i="39" a="1"/>
  <c r="AF145" i="39" s="1"/>
  <c r="AB145" i="39" a="1"/>
  <c r="AB145" i="39" s="1"/>
  <c r="BE143" i="39" a="1"/>
  <c r="BE143" i="39" s="1"/>
  <c r="BA143" i="39" a="1"/>
  <c r="BA143" i="39" s="1"/>
  <c r="AW143" i="39" a="1"/>
  <c r="AW143" i="39" s="1"/>
  <c r="AS143" i="39" a="1"/>
  <c r="AS143" i="39" s="1"/>
  <c r="AO143" i="39" a="1"/>
  <c r="AO143" i="39" s="1"/>
  <c r="AK143" i="39" a="1"/>
  <c r="AK143" i="39" s="1"/>
  <c r="DQ143" i="39" s="1"/>
  <c r="AG143" i="39" a="1"/>
  <c r="AG143" i="39" s="1"/>
  <c r="AC143" i="39" a="1"/>
  <c r="AC143" i="39" s="1"/>
  <c r="BF141" i="39" a="1"/>
  <c r="BF141" i="39" s="1"/>
  <c r="BB141" i="39" a="1"/>
  <c r="BB141" i="39" s="1"/>
  <c r="AX141" i="39" a="1"/>
  <c r="AX141" i="39" s="1"/>
  <c r="AT141" i="39" a="1"/>
  <c r="AT141" i="39" s="1"/>
  <c r="AP141" i="39" a="1"/>
  <c r="AP141" i="39" s="1"/>
  <c r="AL141" i="39" a="1"/>
  <c r="AL141" i="39" s="1"/>
  <c r="AH141" i="39" a="1"/>
  <c r="AH141" i="39" s="1"/>
  <c r="AD141" i="39" a="1"/>
  <c r="AD141" i="39" s="1"/>
  <c r="BG139" i="39" a="1"/>
  <c r="BG139" i="39" s="1"/>
  <c r="BC139" i="39" a="1"/>
  <c r="BC139" i="39" s="1"/>
  <c r="AY139" i="39" a="1"/>
  <c r="AY139" i="39" s="1"/>
  <c r="AU139" i="39" a="1"/>
  <c r="AU139" i="39" s="1"/>
  <c r="AQ139" i="39" a="1"/>
  <c r="AQ139" i="39" s="1"/>
  <c r="AM139" i="39" a="1"/>
  <c r="AM139" i="39" s="1"/>
  <c r="AI139" i="39" a="1"/>
  <c r="AI139" i="39" s="1"/>
  <c r="AE139" i="39" a="1"/>
  <c r="AE139" i="39" s="1"/>
  <c r="BD137" i="39" a="1"/>
  <c r="BD137" i="39" s="1"/>
  <c r="AZ137" i="39" a="1"/>
  <c r="AZ137" i="39" s="1"/>
  <c r="AV137" i="39" a="1"/>
  <c r="AV137" i="39" s="1"/>
  <c r="AR137" i="39" a="1"/>
  <c r="AR137" i="39" s="1"/>
  <c r="AN137" i="39" a="1"/>
  <c r="AN137" i="39" s="1"/>
  <c r="AJ137" i="39" a="1"/>
  <c r="AJ137" i="39" s="1"/>
  <c r="AF137" i="39" a="1"/>
  <c r="AF137" i="39" s="1"/>
  <c r="AB137" i="39" a="1"/>
  <c r="AB137" i="39" s="1"/>
  <c r="BE135" i="39" a="1"/>
  <c r="BE135" i="39" s="1"/>
  <c r="BA135" i="39" a="1"/>
  <c r="BA135" i="39" s="1"/>
  <c r="AW135" i="39" a="1"/>
  <c r="AW135" i="39" s="1"/>
  <c r="AS135" i="39" a="1"/>
  <c r="AS135" i="39" s="1"/>
  <c r="AO135" i="39" a="1"/>
  <c r="AO135" i="39" s="1"/>
  <c r="AK135" i="39" a="1"/>
  <c r="AK135" i="39" s="1"/>
  <c r="DQ135" i="39" s="1"/>
  <c r="AG135" i="39" a="1"/>
  <c r="AG135" i="39" s="1"/>
  <c r="AC135" i="39" a="1"/>
  <c r="AC135" i="39" s="1"/>
  <c r="BF133" i="39" a="1"/>
  <c r="BF133" i="39" s="1"/>
  <c r="BB133" i="39" a="1"/>
  <c r="BB133" i="39" s="1"/>
  <c r="AX133" i="39" a="1"/>
  <c r="AX133" i="39" s="1"/>
  <c r="AT133" i="39" a="1"/>
  <c r="AT133" i="39" s="1"/>
  <c r="AP133" i="39" a="1"/>
  <c r="AP133" i="39" s="1"/>
  <c r="AL133" i="39" a="1"/>
  <c r="AL133" i="39" s="1"/>
  <c r="AH133" i="39" a="1"/>
  <c r="AH133" i="39" s="1"/>
  <c r="AD133" i="39" a="1"/>
  <c r="AD133" i="39" s="1"/>
  <c r="BG131" i="39" a="1"/>
  <c r="BG131" i="39" s="1"/>
  <c r="BC131" i="39" a="1"/>
  <c r="BC131" i="39" s="1"/>
  <c r="AY131" i="39" a="1"/>
  <c r="AY131" i="39" s="1"/>
  <c r="AU131" i="39" a="1"/>
  <c r="AU131" i="39" s="1"/>
  <c r="AQ131" i="39" a="1"/>
  <c r="AQ131" i="39" s="1"/>
  <c r="AM131" i="39" a="1"/>
  <c r="AM131" i="39" s="1"/>
  <c r="AI131" i="39" a="1"/>
  <c r="AI131" i="39" s="1"/>
  <c r="AE131" i="39" a="1"/>
  <c r="AE131" i="39" s="1"/>
  <c r="BD129" i="39" a="1"/>
  <c r="BD129" i="39" s="1"/>
  <c r="AZ129" i="39" a="1"/>
  <c r="AZ129" i="39" s="1"/>
  <c r="AV129" i="39" a="1"/>
  <c r="AV129" i="39" s="1"/>
  <c r="AR129" i="39" a="1"/>
  <c r="AR129" i="39" s="1"/>
  <c r="AN129" i="39" a="1"/>
  <c r="AN129" i="39" s="1"/>
  <c r="AJ129" i="39" a="1"/>
  <c r="AJ129" i="39" s="1"/>
  <c r="AF129" i="39" a="1"/>
  <c r="AF129" i="39" s="1"/>
  <c r="AB129" i="39" a="1"/>
  <c r="AB129" i="39" s="1"/>
  <c r="BE127" i="39" a="1"/>
  <c r="BE127" i="39" s="1"/>
  <c r="BA127" i="39" a="1"/>
  <c r="BA127" i="39" s="1"/>
  <c r="AW127" i="39" a="1"/>
  <c r="AW127" i="39" s="1"/>
  <c r="AS127" i="39" a="1"/>
  <c r="AS127" i="39" s="1"/>
  <c r="AO127" i="39" a="1"/>
  <c r="AO127" i="39" s="1"/>
  <c r="AK127" i="39" a="1"/>
  <c r="AK127" i="39" s="1"/>
  <c r="AG127" i="39" a="1"/>
  <c r="AG127" i="39" s="1"/>
  <c r="AC127" i="39" a="1"/>
  <c r="AC127" i="39" s="1"/>
  <c r="BF125" i="39" a="1"/>
  <c r="BF125" i="39" s="1"/>
  <c r="BB125" i="39" a="1"/>
  <c r="BB125" i="39" s="1"/>
  <c r="AX125" i="39" a="1"/>
  <c r="AX125" i="39" s="1"/>
  <c r="AT125" i="39" a="1"/>
  <c r="AT125" i="39" s="1"/>
  <c r="AP125" i="39" a="1"/>
  <c r="AP125" i="39" s="1"/>
  <c r="AL125" i="39" a="1"/>
  <c r="AL125" i="39" s="1"/>
  <c r="DR125" i="39" s="1"/>
  <c r="AH125" i="39" a="1"/>
  <c r="AH125" i="39" s="1"/>
  <c r="AD125" i="39" a="1"/>
  <c r="AD125" i="39" s="1"/>
  <c r="BG123" i="39" a="1"/>
  <c r="BG123" i="39" s="1"/>
  <c r="BC123" i="39" a="1"/>
  <c r="BC123" i="39" s="1"/>
  <c r="AY123" i="39" a="1"/>
  <c r="AY123" i="39" s="1"/>
  <c r="AU123" i="39" a="1"/>
  <c r="AU123" i="39" s="1"/>
  <c r="AQ123" i="39" a="1"/>
  <c r="AQ123" i="39" s="1"/>
  <c r="AM123" i="39" a="1"/>
  <c r="AM123" i="39" s="1"/>
  <c r="AI123" i="39" a="1"/>
  <c r="AI123" i="39" s="1"/>
  <c r="AE123" i="39" a="1"/>
  <c r="AE123" i="39" s="1"/>
  <c r="AX185" i="39" a="1"/>
  <c r="AX185" i="39" s="1"/>
  <c r="AR185" i="39" a="1"/>
  <c r="AR185" i="39" s="1"/>
  <c r="AL185" i="39" a="1"/>
  <c r="AL185" i="39" s="1"/>
  <c r="AF185" i="39" a="1"/>
  <c r="AF185" i="39" s="1"/>
  <c r="BG184" i="39" a="1"/>
  <c r="BG184" i="39" s="1"/>
  <c r="BA184" i="39" a="1"/>
  <c r="BA184" i="39" s="1"/>
  <c r="AU184" i="39" a="1"/>
  <c r="AU184" i="39" s="1"/>
  <c r="AO184" i="39" a="1"/>
  <c r="AO184" i="39" s="1"/>
  <c r="AI184" i="39" a="1"/>
  <c r="AI184" i="39" s="1"/>
  <c r="AW183" i="39" a="1"/>
  <c r="AW183" i="39" s="1"/>
  <c r="AQ183" i="39" a="1"/>
  <c r="AQ183" i="39" s="1"/>
  <c r="AK183" i="39" a="1"/>
  <c r="AK183" i="39" s="1"/>
  <c r="AE183" i="39" a="1"/>
  <c r="AE183" i="39" s="1"/>
  <c r="BE182" i="39" a="1"/>
  <c r="BE182" i="39" s="1"/>
  <c r="AY182" i="39" a="1"/>
  <c r="AY182" i="39" s="1"/>
  <c r="AS182" i="39" a="1"/>
  <c r="AS182" i="39" s="1"/>
  <c r="AM182" i="39" a="1"/>
  <c r="AM182" i="39" s="1"/>
  <c r="AF182" i="39" a="1"/>
  <c r="AF182" i="39" s="1"/>
  <c r="BC180" i="39" a="1"/>
  <c r="BC180" i="39" s="1"/>
  <c r="AW180" i="39" a="1"/>
  <c r="AW180" i="39" s="1"/>
  <c r="BF178" i="39" a="1"/>
  <c r="BF178" i="39" s="1"/>
  <c r="BB177" i="39" a="1"/>
  <c r="BB177" i="39" s="1"/>
  <c r="AV177" i="39" a="1"/>
  <c r="AV177" i="39" s="1"/>
  <c r="AP177" i="39" a="1"/>
  <c r="AP177" i="39" s="1"/>
  <c r="BA197" i="39" a="1"/>
  <c r="BA197" i="39" s="1"/>
  <c r="AV194" i="39" a="1"/>
  <c r="AV194" i="39" s="1"/>
  <c r="AV193" i="39" a="1"/>
  <c r="AV193" i="39" s="1"/>
  <c r="BB192" i="39" a="1"/>
  <c r="BB192" i="39" s="1"/>
  <c r="AQ192" i="39" a="1"/>
  <c r="AQ192" i="39" s="1"/>
  <c r="AI191" i="39" a="1"/>
  <c r="AI191" i="39" s="1"/>
  <c r="AZ190" i="39" a="1"/>
  <c r="AZ190" i="39" s="1"/>
  <c r="AS190" i="39" a="1"/>
  <c r="AS190" i="39" s="1"/>
  <c r="AJ189" i="39" a="1"/>
  <c r="AJ189" i="39" s="1"/>
  <c r="BC188" i="39" a="1"/>
  <c r="BC188" i="39" s="1"/>
  <c r="AT188" i="39" a="1"/>
  <c r="AT188" i="39" s="1"/>
  <c r="AK188" i="39" a="1"/>
  <c r="AK188" i="39" s="1"/>
  <c r="AC188" i="39" a="1"/>
  <c r="AC188" i="39" s="1"/>
  <c r="BC187" i="39" a="1"/>
  <c r="BC187" i="39" s="1"/>
  <c r="AC187" i="39" a="1"/>
  <c r="AC187" i="39" s="1"/>
  <c r="BC186" i="39" a="1"/>
  <c r="BC186" i="39" s="1"/>
  <c r="AT186" i="39" a="1"/>
  <c r="AT186" i="39" s="1"/>
  <c r="AL186" i="39" a="1"/>
  <c r="AL186" i="39" s="1"/>
  <c r="AC186" i="39" a="1"/>
  <c r="AC186" i="39" s="1"/>
  <c r="BD176" i="39" a="1"/>
  <c r="BD176" i="39" s="1"/>
  <c r="AX176" i="39" a="1"/>
  <c r="AX176" i="39" s="1"/>
  <c r="AR176" i="39" a="1"/>
  <c r="AR176" i="39" s="1"/>
  <c r="AL176" i="39" a="1"/>
  <c r="AL176" i="39" s="1"/>
  <c r="AF176" i="39" a="1"/>
  <c r="AF176" i="39" s="1"/>
  <c r="AS175" i="39" a="1"/>
  <c r="AS175" i="39" s="1"/>
  <c r="AM175" i="39" a="1"/>
  <c r="AM175" i="39" s="1"/>
  <c r="AG175" i="39" a="1"/>
  <c r="AG175" i="39" s="1"/>
  <c r="AR173" i="39" a="1"/>
  <c r="AR173" i="39" s="1"/>
  <c r="AL173" i="39" a="1"/>
  <c r="AL173" i="39" s="1"/>
  <c r="AF173" i="39" a="1"/>
  <c r="AF173" i="39" s="1"/>
  <c r="AV198" i="39" a="1"/>
  <c r="AV198" i="39" s="1"/>
  <c r="AG201" i="39" a="1"/>
  <c r="AG201" i="39" s="1"/>
  <c r="AP200" i="39" a="1"/>
  <c r="AP200" i="39" s="1"/>
  <c r="AP199" i="39" a="1"/>
  <c r="AP199" i="39" s="1"/>
  <c r="DV199" i="39" s="1"/>
  <c r="AR198" i="39" a="1"/>
  <c r="AR198" i="39" s="1"/>
  <c r="BE203" i="39" a="1"/>
  <c r="BE203" i="39" s="1"/>
  <c r="BD202" i="39" a="1"/>
  <c r="BD202" i="39" s="1"/>
  <c r="BG201" i="39" a="1"/>
  <c r="BG201" i="39" s="1"/>
  <c r="AP195" i="39" a="1"/>
  <c r="AP195" i="39" s="1"/>
  <c r="DV195" i="39" s="1"/>
  <c r="AG194" i="39" a="1"/>
  <c r="AG194" i="39" s="1"/>
  <c r="BB193" i="39" a="1"/>
  <c r="BB193" i="39" s="1"/>
  <c r="AX192" i="39" a="1"/>
  <c r="AX192" i="39" s="1"/>
  <c r="AM192" i="39" a="1"/>
  <c r="AM192" i="39" s="1"/>
  <c r="AP203" i="39" a="1"/>
  <c r="AP203" i="39" s="1"/>
  <c r="AH200" i="39" a="1"/>
  <c r="AH200" i="39" s="1"/>
  <c r="AM198" i="39" a="1"/>
  <c r="AM198" i="39" s="1"/>
  <c r="DS198" i="39" s="1"/>
  <c r="AN197" i="39" a="1"/>
  <c r="AN197" i="39" s="1"/>
  <c r="AS196" i="39" a="1"/>
  <c r="AS196" i="39" s="1"/>
  <c r="AQ194" i="39" a="1"/>
  <c r="AQ194" i="39" s="1"/>
  <c r="DW194" i="39" s="1"/>
  <c r="AF194" i="39" a="1"/>
  <c r="AF194" i="39" s="1"/>
  <c r="AF193" i="39" a="1"/>
  <c r="AF193" i="39" s="1"/>
  <c r="DL193" i="39" s="1"/>
  <c r="BG192" i="39" a="1"/>
  <c r="BG192" i="39" s="1"/>
  <c r="AL192" i="39" a="1"/>
  <c r="AL192" i="39" s="1"/>
  <c r="AU191" i="39" a="1"/>
  <c r="AU191" i="39" s="1"/>
  <c r="BE190" i="39" a="1"/>
  <c r="BE190" i="39" s="1"/>
  <c r="AV190" i="39" a="1"/>
  <c r="AV190" i="39" s="1"/>
  <c r="AN190" i="39" a="1"/>
  <c r="AN190" i="39" s="1"/>
  <c r="DT190" i="39" s="1"/>
  <c r="AE190" i="39" a="1"/>
  <c r="AE190" i="39" s="1"/>
  <c r="AX189" i="39" a="1"/>
  <c r="AX189" i="39" s="1"/>
  <c r="AF189" i="39" a="1"/>
  <c r="AF189" i="39" s="1"/>
  <c r="DL189" i="39" s="1"/>
  <c r="AO188" i="39" a="1"/>
  <c r="AO188" i="39" s="1"/>
  <c r="AH188" i="39" a="1"/>
  <c r="AH188" i="39" s="1"/>
  <c r="DN188" i="39" s="1"/>
  <c r="AX186" i="39" a="1"/>
  <c r="AX186" i="39" s="1"/>
  <c r="AQ186" i="39" a="1"/>
  <c r="AQ186" i="39" s="1"/>
  <c r="AX184" i="39" a="1"/>
  <c r="AX184" i="39" s="1"/>
  <c r="AR184" i="39" a="1"/>
  <c r="AR184" i="39" s="1"/>
  <c r="AL184" i="39" a="1"/>
  <c r="AL184" i="39" s="1"/>
  <c r="DR184" i="39" s="1"/>
  <c r="AF184" i="39" a="1"/>
  <c r="AF184" i="39" s="1"/>
  <c r="BD181" i="39" a="1"/>
  <c r="BD181" i="39" s="1"/>
  <c r="AX181" i="39" a="1"/>
  <c r="AX181" i="39" s="1"/>
  <c r="AR181" i="39" a="1"/>
  <c r="AR181" i="39" s="1"/>
  <c r="BF180" i="39" a="1"/>
  <c r="BF180" i="39" s="1"/>
  <c r="AZ180" i="39" a="1"/>
  <c r="AZ180" i="39" s="1"/>
  <c r="AT180" i="39" a="1"/>
  <c r="AT180" i="39" s="1"/>
  <c r="AN180" i="39" a="1"/>
  <c r="AN180" i="39" s="1"/>
  <c r="DT180" i="39" s="1"/>
  <c r="AH180" i="39" a="1"/>
  <c r="AH180" i="39" s="1"/>
  <c r="AB180" i="39" a="1"/>
  <c r="AB180" i="39" s="1"/>
  <c r="AU179" i="39" a="1"/>
  <c r="AU179" i="39" s="1"/>
  <c r="AO179" i="39" a="1"/>
  <c r="AO179" i="39" s="1"/>
  <c r="AI179" i="39" a="1"/>
  <c r="AI179" i="39" s="1"/>
  <c r="DO179" i="39" s="1"/>
  <c r="AC179" i="39" a="1"/>
  <c r="AC179" i="39" s="1"/>
  <c r="BC178" i="39" a="1"/>
  <c r="BC178" i="39" s="1"/>
  <c r="AW178" i="39" a="1"/>
  <c r="AW178" i="39" s="1"/>
  <c r="AQ178" i="39" a="1"/>
  <c r="AQ178" i="39" s="1"/>
  <c r="AK178" i="39" a="1"/>
  <c r="AK178" i="39" s="1"/>
  <c r="AD178" i="39" a="1"/>
  <c r="AD178" i="39" s="1"/>
  <c r="BG176" i="39" a="1"/>
  <c r="BG176" i="39" s="1"/>
  <c r="BA176" i="39" a="1"/>
  <c r="BA176" i="39" s="1"/>
  <c r="AU176" i="39" a="1"/>
  <c r="AU176" i="39" s="1"/>
  <c r="BE174" i="39" a="1"/>
  <c r="BE174" i="39" s="1"/>
  <c r="AY174" i="39" a="1"/>
  <c r="AY174" i="39" s="1"/>
  <c r="AR174" i="39" a="1"/>
  <c r="AR174" i="39" s="1"/>
  <c r="AL174" i="39" a="1"/>
  <c r="AL174" i="39" s="1"/>
  <c r="DR174" i="39" s="1"/>
  <c r="AF174" i="39" a="1"/>
  <c r="AF174" i="39" s="1"/>
  <c r="AH194" i="39" a="1"/>
  <c r="AH194" i="39" s="1"/>
  <c r="AE192" i="39" a="1"/>
  <c r="AE192" i="39" s="1"/>
  <c r="AY191" i="39" a="1"/>
  <c r="AY191" i="39" s="1"/>
  <c r="AE191" i="39" a="1"/>
  <c r="AE191" i="39" s="1"/>
  <c r="AQ190" i="39" a="1"/>
  <c r="AQ190" i="39" s="1"/>
  <c r="AI188" i="39" a="1"/>
  <c r="AI188" i="39" s="1"/>
  <c r="AI187" i="39" a="1"/>
  <c r="AI187" i="39" s="1"/>
  <c r="AQ182" i="39" a="1"/>
  <c r="AQ182" i="39" s="1"/>
  <c r="AT181" i="39" a="1"/>
  <c r="AT181" i="39" s="1"/>
  <c r="AF181" i="39" a="1"/>
  <c r="AF181" i="39" s="1"/>
  <c r="AR178" i="39" a="1"/>
  <c r="AR178" i="39" s="1"/>
  <c r="AW176" i="39" a="1"/>
  <c r="AW176" i="39" s="1"/>
  <c r="AN176" i="39" a="1"/>
  <c r="AN176" i="39" s="1"/>
  <c r="AD176" i="39" a="1"/>
  <c r="AD176" i="39" s="1"/>
  <c r="BF193" i="39" a="1"/>
  <c r="BF193" i="39" s="1"/>
  <c r="AW191" i="39" a="1"/>
  <c r="AW191" i="39" s="1"/>
  <c r="AZ189" i="39" a="1"/>
  <c r="AZ189" i="39" s="1"/>
  <c r="AH189" i="39" a="1"/>
  <c r="AH189" i="39" s="1"/>
  <c r="BA188" i="39" a="1"/>
  <c r="BA188" i="39" s="1"/>
  <c r="BB186" i="39" a="1"/>
  <c r="BB186" i="39" s="1"/>
  <c r="AH186" i="39" a="1"/>
  <c r="AH186" i="39" s="1"/>
  <c r="BB185" i="39" a="1"/>
  <c r="BB185" i="39" s="1"/>
  <c r="J185" i="39"/>
  <c r="BX185" i="39" s="1" a="1"/>
  <c r="BX185" i="39" s="1"/>
  <c r="BF184" i="39" a="1"/>
  <c r="BF184" i="39" s="1"/>
  <c r="BA183" i="39" a="1"/>
  <c r="BA183" i="39" s="1"/>
  <c r="BD182" i="39" a="1"/>
  <c r="BD182" i="39" s="1"/>
  <c r="AP182" i="39" a="1"/>
  <c r="AP182" i="39" s="1"/>
  <c r="AB181" i="39" a="1"/>
  <c r="AB181" i="39" s="1"/>
  <c r="BA180" i="39" a="1"/>
  <c r="BA180" i="39" s="1"/>
  <c r="AJ180" i="39" a="1"/>
  <c r="AJ180" i="39" s="1"/>
  <c r="BC179" i="39" a="1"/>
  <c r="BC179" i="39" s="1"/>
  <c r="BE178" i="39" a="1"/>
  <c r="BE178" i="39" s="1"/>
  <c r="AO190" i="39" a="1"/>
  <c r="AO190" i="39" s="1"/>
  <c r="DU190" i="39" s="1"/>
  <c r="AZ188" i="39" a="1"/>
  <c r="AZ188" i="39" s="1"/>
  <c r="AB186" i="39" a="1"/>
  <c r="AB186" i="39" s="1"/>
  <c r="AJ185" i="39" a="1"/>
  <c r="AJ185" i="39" s="1"/>
  <c r="DP185" i="39" s="1"/>
  <c r="BE184" i="39" a="1"/>
  <c r="BE184" i="39" s="1"/>
  <c r="AM184" i="39" a="1"/>
  <c r="AM184" i="39" s="1"/>
  <c r="DS184" i="39" s="1"/>
  <c r="AI183" i="39" a="1"/>
  <c r="AI183" i="39" s="1"/>
  <c r="BF181" i="39" a="1"/>
  <c r="BF181" i="39" s="1"/>
  <c r="AI180" i="39" a="1"/>
  <c r="AI180" i="39" s="1"/>
  <c r="BD178" i="39" a="1"/>
  <c r="BD178" i="39" s="1"/>
  <c r="AM178" i="39" a="1"/>
  <c r="AM178" i="39" s="1"/>
  <c r="BF177" i="39" a="1"/>
  <c r="BF177" i="39" s="1"/>
  <c r="BF176" i="39" a="1"/>
  <c r="BF176" i="39" s="1"/>
  <c r="AV176" i="39" a="1"/>
  <c r="AV176" i="39" s="1"/>
  <c r="AK176" i="39" a="1"/>
  <c r="AK176" i="39" s="1"/>
  <c r="AB176" i="39" a="1"/>
  <c r="AB176" i="39" s="1"/>
  <c r="DH176" i="39" s="1"/>
  <c r="BG175" i="39" a="1"/>
  <c r="BG175" i="39" s="1"/>
  <c r="AW175" i="39" a="1"/>
  <c r="AW175" i="39" s="1"/>
  <c r="AC175" i="39" a="1"/>
  <c r="AC175" i="39" s="1"/>
  <c r="J175" i="39"/>
  <c r="BX175" i="39" s="1" a="1"/>
  <c r="BX175" i="39" s="1"/>
  <c r="AO174" i="39" a="1"/>
  <c r="AO174" i="39" s="1"/>
  <c r="BB173" i="39" a="1"/>
  <c r="BB173" i="39" s="1"/>
  <c r="BD172" i="39" a="1"/>
  <c r="BD172" i="39" s="1"/>
  <c r="AO172" i="39" a="1"/>
  <c r="AO172" i="39" s="1"/>
  <c r="AU171" i="39" a="1"/>
  <c r="AU171" i="39" s="1"/>
  <c r="BB170" i="39" a="1"/>
  <c r="BB170" i="39" s="1"/>
  <c r="AU170" i="39" a="1"/>
  <c r="AU170" i="39" s="1"/>
  <c r="AN170" i="39" a="1"/>
  <c r="AN170" i="39" s="1"/>
  <c r="AP169" i="39" a="1"/>
  <c r="AP169" i="39" s="1"/>
  <c r="AJ169" i="39" a="1"/>
  <c r="AJ169" i="39" s="1"/>
  <c r="AD169" i="39" a="1"/>
  <c r="AD169" i="39" s="1"/>
  <c r="AY168" i="39" a="1"/>
  <c r="AY168" i="39" s="1"/>
  <c r="AS168" i="39" a="1"/>
  <c r="AS168" i="39" s="1"/>
  <c r="AM168" i="39" a="1"/>
  <c r="AM168" i="39" s="1"/>
  <c r="BA167" i="39" a="1"/>
  <c r="BA167" i="39" s="1"/>
  <c r="AJ167" i="39" a="1"/>
  <c r="AJ167" i="39" s="1"/>
  <c r="AB166" i="39" a="1"/>
  <c r="AB166" i="39" s="1"/>
  <c r="BC165" i="39" a="1"/>
  <c r="BC165" i="39" s="1"/>
  <c r="AX165" i="39" a="1"/>
  <c r="AX165" i="39" s="1"/>
  <c r="AM165" i="39" a="1"/>
  <c r="AM165" i="39" s="1"/>
  <c r="AH165" i="39" a="1"/>
  <c r="AH165" i="39" s="1"/>
  <c r="AS164" i="39" a="1"/>
  <c r="AS164" i="39" s="1"/>
  <c r="AN164" i="39" a="1"/>
  <c r="AN164" i="39" s="1"/>
  <c r="AC164" i="39" a="1"/>
  <c r="AC164" i="39" s="1"/>
  <c r="BD163" i="39" a="1"/>
  <c r="BD163" i="39" s="1"/>
  <c r="AY163" i="39" a="1"/>
  <c r="AY163" i="39" s="1"/>
  <c r="AT162" i="39" a="1"/>
  <c r="AT162" i="39" s="1"/>
  <c r="AO162" i="39" a="1"/>
  <c r="AO162" i="39" s="1"/>
  <c r="AJ162" i="39" a="1"/>
  <c r="AJ162" i="39" s="1"/>
  <c r="AE162" i="39" a="1"/>
  <c r="AE162" i="39" s="1"/>
  <c r="AP161" i="39" a="1"/>
  <c r="AP161" i="39" s="1"/>
  <c r="AK161" i="39" a="1"/>
  <c r="AK161" i="39" s="1"/>
  <c r="AF161" i="39" a="1"/>
  <c r="AF161" i="39" s="1"/>
  <c r="BG160" i="39" a="1"/>
  <c r="BG160" i="39" s="1"/>
  <c r="AQ160" i="39" a="1"/>
  <c r="AQ160" i="39" s="1"/>
  <c r="AL160" i="39" a="1"/>
  <c r="AL160" i="39" s="1"/>
  <c r="DR160" i="39" s="1"/>
  <c r="AG160" i="39" a="1"/>
  <c r="AG160" i="39" s="1"/>
  <c r="AB160" i="39" a="1"/>
  <c r="AB160" i="39" s="1"/>
  <c r="AW159" i="39" a="1"/>
  <c r="AW159" i="39" s="1"/>
  <c r="BC158" i="39" a="1"/>
  <c r="BC158" i="39" s="1"/>
  <c r="AX158" i="39" a="1"/>
  <c r="AX158" i="39" s="1"/>
  <c r="AR158" i="39" a="1"/>
  <c r="AR158" i="39" s="1"/>
  <c r="AM158" i="39" a="1"/>
  <c r="AM158" i="39" s="1"/>
  <c r="AH158" i="39" a="1"/>
  <c r="AH158" i="39" s="1"/>
  <c r="AC158" i="39" a="1"/>
  <c r="AC158" i="39" s="1"/>
  <c r="BD156" i="39" a="1"/>
  <c r="BD156" i="39" s="1"/>
  <c r="AY156" i="39" a="1"/>
  <c r="AY156" i="39" s="1"/>
  <c r="AT156" i="39" a="1"/>
  <c r="AT156" i="39" s="1"/>
  <c r="AI156" i="39" a="1"/>
  <c r="AI156" i="39" s="1"/>
  <c r="AD156" i="39" a="1"/>
  <c r="AD156" i="39" s="1"/>
  <c r="AO155" i="39" a="1"/>
  <c r="AO155" i="39" s="1"/>
  <c r="AJ155" i="39" a="1"/>
  <c r="AJ155" i="39" s="1"/>
  <c r="BE154" i="39" a="1"/>
  <c r="BE154" i="39" s="1"/>
  <c r="AZ154" i="39" a="1"/>
  <c r="AZ154" i="39" s="1"/>
  <c r="AU154" i="39" a="1"/>
  <c r="AU154" i="39" s="1"/>
  <c r="BF153" i="39" a="1"/>
  <c r="BF153" i="39" s="1"/>
  <c r="BA153" i="39" a="1"/>
  <c r="BA153" i="39" s="1"/>
  <c r="AV153" i="39" a="1"/>
  <c r="AV153" i="39" s="1"/>
  <c r="AG153" i="39" a="1"/>
  <c r="AG153" i="39" s="1"/>
  <c r="AY152" i="39" a="1"/>
  <c r="AY152" i="39" s="1"/>
  <c r="AP152" i="39" a="1"/>
  <c r="AP152" i="39" s="1"/>
  <c r="AG152" i="39" a="1"/>
  <c r="AG152" i="39" s="1"/>
  <c r="AB152" i="39" a="1"/>
  <c r="AB152" i="39" s="1"/>
  <c r="AY151" i="39" a="1"/>
  <c r="AY151" i="39" s="1"/>
  <c r="AP151" i="39" a="1"/>
  <c r="AP151" i="39" s="1"/>
  <c r="AB151" i="39" a="1"/>
  <c r="AB151" i="39" s="1"/>
  <c r="DH151" i="39" s="1"/>
  <c r="AY150" i="39" a="1"/>
  <c r="AY150" i="39" s="1"/>
  <c r="AP150" i="39" a="1"/>
  <c r="AP150" i="39" s="1"/>
  <c r="AW195" i="39" a="1"/>
  <c r="AW195" i="39" s="1"/>
  <c r="BA192" i="39" a="1"/>
  <c r="BA192" i="39" s="1"/>
  <c r="BG190" i="39" a="1"/>
  <c r="BG190" i="39" s="1"/>
  <c r="AI190" i="39" a="1"/>
  <c r="AI190" i="39" s="1"/>
  <c r="AY188" i="39" a="1"/>
  <c r="AY188" i="39" s="1"/>
  <c r="AY187" i="39" a="1"/>
  <c r="AY187" i="39" s="1"/>
  <c r="BC182" i="39" a="1"/>
  <c r="BC182" i="39" s="1"/>
  <c r="AK182" i="39" a="1"/>
  <c r="AK182" i="39" s="1"/>
  <c r="DQ182" i="39" s="1"/>
  <c r="J182" i="39"/>
  <c r="BX182" i="39" s="1" a="1"/>
  <c r="BX182" i="39" s="1"/>
  <c r="AN181" i="39" a="1"/>
  <c r="AN181" i="39" s="1"/>
  <c r="DT181" i="39" s="1"/>
  <c r="AV180" i="39" a="1"/>
  <c r="AV180" i="39" s="1"/>
  <c r="AL178" i="39" a="1"/>
  <c r="AL178" i="39" s="1"/>
  <c r="BC176" i="39" a="1"/>
  <c r="BC176" i="39" s="1"/>
  <c r="AT176" i="39" a="1"/>
  <c r="AT176" i="39" s="1"/>
  <c r="BE175" i="39" a="1"/>
  <c r="BE175" i="39" s="1"/>
  <c r="BG174" i="39" a="1"/>
  <c r="BG174" i="39" s="1"/>
  <c r="AN174" i="39" a="1"/>
  <c r="AN174" i="39" s="1"/>
  <c r="AE174" i="39" a="1"/>
  <c r="AE174" i="39" s="1"/>
  <c r="J173" i="39"/>
  <c r="BX173" i="39" s="1" a="1"/>
  <c r="BX173" i="39" s="1"/>
  <c r="AU172" i="39" a="1"/>
  <c r="AU172" i="39" s="1"/>
  <c r="AG172" i="39" a="1"/>
  <c r="AG172" i="39" s="1"/>
  <c r="BA171" i="39" a="1"/>
  <c r="BA171" i="39" s="1"/>
  <c r="BA170" i="39" a="1"/>
  <c r="BA170" i="39" s="1"/>
  <c r="AT170" i="39" a="1"/>
  <c r="AT170" i="39" s="1"/>
  <c r="AU169" i="39" a="1"/>
  <c r="AU169" i="39" s="1"/>
  <c r="AI169" i="39" a="1"/>
  <c r="AI169" i="39" s="1"/>
  <c r="BD168" i="39" a="1"/>
  <c r="BD168" i="39" s="1"/>
  <c r="AR168" i="39" a="1"/>
  <c r="AR168" i="39" s="1"/>
  <c r="AL168" i="39" a="1"/>
  <c r="AL168" i="39" s="1"/>
  <c r="DR168" i="39" s="1"/>
  <c r="AF168" i="39" a="1"/>
  <c r="AF168" i="39" s="1"/>
  <c r="BG167" i="39" a="1"/>
  <c r="BG167" i="39" s="1"/>
  <c r="AU167" i="39" a="1"/>
  <c r="AU167" i="39" s="1"/>
  <c r="AO167" i="39" a="1"/>
  <c r="AO167" i="39" s="1"/>
  <c r="AI167" i="39" a="1"/>
  <c r="AI167" i="39" s="1"/>
  <c r="AC167" i="39" a="1"/>
  <c r="AC167" i="39" s="1"/>
  <c r="BG166" i="39" a="1"/>
  <c r="BG166" i="39" s="1"/>
  <c r="BB166" i="39" a="1"/>
  <c r="BB166" i="39" s="1"/>
  <c r="AV166" i="39" a="1"/>
  <c r="AV166" i="39" s="1"/>
  <c r="AQ166" i="39" a="1"/>
  <c r="AQ166" i="39" s="1"/>
  <c r="AL166" i="39" a="1"/>
  <c r="AL166" i="39" s="1"/>
  <c r="AG166" i="39" a="1"/>
  <c r="AG166" i="39" s="1"/>
  <c r="DM166" i="39" s="1"/>
  <c r="AB165" i="39" a="1"/>
  <c r="AB165" i="39" s="1"/>
  <c r="DH165" i="39" s="1"/>
  <c r="BC164" i="39" a="1"/>
  <c r="BC164" i="39" s="1"/>
  <c r="AX164" i="39" a="1"/>
  <c r="AX164" i="39" s="1"/>
  <c r="AM164" i="39" a="1"/>
  <c r="AM164" i="39" s="1"/>
  <c r="AH164" i="39" a="1"/>
  <c r="AH164" i="39" s="1"/>
  <c r="AS163" i="39" a="1"/>
  <c r="AS163" i="39" s="1"/>
  <c r="AN163" i="39" a="1"/>
  <c r="AN163" i="39" s="1"/>
  <c r="AC163" i="39" a="1"/>
  <c r="AC163" i="39" s="1"/>
  <c r="BD162" i="39" a="1"/>
  <c r="BD162" i="39" s="1"/>
  <c r="AY162" i="39" a="1"/>
  <c r="AY162" i="39" s="1"/>
  <c r="J162" i="39"/>
  <c r="BX162" i="39" s="1" a="1"/>
  <c r="BX162" i="39" s="1"/>
  <c r="BE161" i="39" a="1"/>
  <c r="BE161" i="39" s="1"/>
  <c r="AZ161" i="39" a="1"/>
  <c r="AZ161" i="39" s="1"/>
  <c r="BF160" i="39" a="1"/>
  <c r="BF160" i="39" s="1"/>
  <c r="BA160" i="39" a="1"/>
  <c r="BA160" i="39" s="1"/>
  <c r="AV160" i="39" a="1"/>
  <c r="AV160" i="39" s="1"/>
  <c r="BG159" i="39" a="1"/>
  <c r="BG159" i="39" s="1"/>
  <c r="AQ159" i="39" a="1"/>
  <c r="AQ159" i="39" s="1"/>
  <c r="AL159" i="39" a="1"/>
  <c r="AL159" i="39" s="1"/>
  <c r="AG159" i="39" a="1"/>
  <c r="AG159" i="39" s="1"/>
  <c r="AW158" i="39" a="1"/>
  <c r="AW158" i="39" s="1"/>
  <c r="AB158" i="39" a="1"/>
  <c r="AB158" i="39" s="1"/>
  <c r="BC157" i="39" a="1"/>
  <c r="BC157" i="39" s="1"/>
  <c r="AX157" i="39" a="1"/>
  <c r="AX157" i="39" s="1"/>
  <c r="AR157" i="39" a="1"/>
  <c r="AR157" i="39" s="1"/>
  <c r="AM157" i="39" a="1"/>
  <c r="AM157" i="39" s="1"/>
  <c r="AH157" i="39" a="1"/>
  <c r="AH157" i="39" s="1"/>
  <c r="AS156" i="39" a="1"/>
  <c r="AS156" i="39" s="1"/>
  <c r="AC156" i="39" a="1"/>
  <c r="AC156" i="39" s="1"/>
  <c r="BD155" i="39" a="1"/>
  <c r="BD155" i="39" s="1"/>
  <c r="AY155" i="39" a="1"/>
  <c r="AY155" i="39" s="1"/>
  <c r="AI155" i="39" a="1"/>
  <c r="AI155" i="39" s="1"/>
  <c r="AT154" i="39" a="1"/>
  <c r="AT154" i="39" s="1"/>
  <c r="AO154" i="39" a="1"/>
  <c r="AO154" i="39" s="1"/>
  <c r="AJ154" i="39" a="1"/>
  <c r="AJ154" i="39" s="1"/>
  <c r="AD154" i="39" a="1"/>
  <c r="AD154" i="39" s="1"/>
  <c r="AP153" i="39" a="1"/>
  <c r="AP153" i="39" s="1"/>
  <c r="AK153" i="39" a="1"/>
  <c r="AK153" i="39" s="1"/>
  <c r="BC152" i="39" a="1"/>
  <c r="BC152" i="39" s="1"/>
  <c r="AT152" i="39" a="1"/>
  <c r="AT152" i="39" s="1"/>
  <c r="AK152" i="39" a="1"/>
  <c r="AK152" i="39" s="1"/>
  <c r="AF152" i="39" a="1"/>
  <c r="AF152" i="39" s="1"/>
  <c r="BC151" i="39" a="1"/>
  <c r="BC151" i="39" s="1"/>
  <c r="AT151" i="39" a="1"/>
  <c r="AT151" i="39" s="1"/>
  <c r="AF151" i="39" a="1"/>
  <c r="AF151" i="39" s="1"/>
  <c r="BC150" i="39" a="1"/>
  <c r="BC150" i="39" s="1"/>
  <c r="AT150" i="39" a="1"/>
  <c r="AT150" i="39" s="1"/>
  <c r="AO150" i="39" a="1"/>
  <c r="AO150" i="39" s="1"/>
  <c r="AF150" i="39" a="1"/>
  <c r="AF150" i="39" s="1"/>
  <c r="BC149" i="39" a="1"/>
  <c r="BC149" i="39" s="1"/>
  <c r="AO149" i="39" a="1"/>
  <c r="AO149" i="39" s="1"/>
  <c r="AF149" i="39" a="1"/>
  <c r="AF149" i="39" s="1"/>
  <c r="BC148" i="39" a="1"/>
  <c r="BC148" i="39" s="1"/>
  <c r="AX148" i="39" a="1"/>
  <c r="AX148" i="39" s="1"/>
  <c r="AO148" i="39" a="1"/>
  <c r="AO148" i="39" s="1"/>
  <c r="AF148" i="39" a="1"/>
  <c r="AF148" i="39" s="1"/>
  <c r="AT147" i="39" a="1"/>
  <c r="AT147" i="39" s="1"/>
  <c r="AK147" i="39" a="1"/>
  <c r="AK147" i="39" s="1"/>
  <c r="AB147" i="39" a="1"/>
  <c r="AB147" i="39" s="1"/>
  <c r="BD146" i="39" a="1"/>
  <c r="BD146" i="39" s="1"/>
  <c r="AY146" i="39" a="1"/>
  <c r="AY146" i="39" s="1"/>
  <c r="AP146" i="39" a="1"/>
  <c r="AP146" i="39" s="1"/>
  <c r="AG146" i="39" a="1"/>
  <c r="AG146" i="39" s="1"/>
  <c r="AY145" i="39" a="1"/>
  <c r="AY145" i="39" s="1"/>
  <c r="AP145" i="39" a="1"/>
  <c r="AP145" i="39" s="1"/>
  <c r="AG145" i="39" a="1"/>
  <c r="AG145" i="39" s="1"/>
  <c r="AY144" i="39" a="1"/>
  <c r="AY144" i="39" s="1"/>
  <c r="AP144" i="39" a="1"/>
  <c r="AP144" i="39" s="1"/>
  <c r="AG144" i="39" a="1"/>
  <c r="AG144" i="39" s="1"/>
  <c r="AB144" i="39" a="1"/>
  <c r="AB144" i="39" s="1"/>
  <c r="AY143" i="39" a="1"/>
  <c r="AY143" i="39" s="1"/>
  <c r="AP143" i="39" a="1"/>
  <c r="AP143" i="39" s="1"/>
  <c r="AB143" i="39" a="1"/>
  <c r="AB143" i="39" s="1"/>
  <c r="AY142" i="39" a="1"/>
  <c r="AY142" i="39" s="1"/>
  <c r="AP142" i="39" a="1"/>
  <c r="AP142" i="39" s="1"/>
  <c r="AK142" i="39" a="1"/>
  <c r="AK142" i="39" s="1"/>
  <c r="AB142" i="39" a="1"/>
  <c r="AB142" i="39" s="1"/>
  <c r="AY141" i="39" a="1"/>
  <c r="AY141" i="39" s="1"/>
  <c r="AK141" i="39" a="1"/>
  <c r="AK141" i="39" s="1"/>
  <c r="AB141" i="39" a="1"/>
  <c r="AB141" i="39" s="1"/>
  <c r="AY140" i="39" a="1"/>
  <c r="AY140" i="39" s="1"/>
  <c r="AT140" i="39" a="1"/>
  <c r="AT140" i="39" s="1"/>
  <c r="AK140" i="39" a="1"/>
  <c r="AK140" i="39" s="1"/>
  <c r="AB140" i="39" a="1"/>
  <c r="AB140" i="39" s="1"/>
  <c r="BD139" i="39" a="1"/>
  <c r="BD139" i="39" s="1"/>
  <c r="AP139" i="39" a="1"/>
  <c r="AP139" i="39" s="1"/>
  <c r="AG139" i="39" a="1"/>
  <c r="AG139" i="39" s="1"/>
  <c r="AZ138" i="39" a="1"/>
  <c r="AZ138" i="39" s="1"/>
  <c r="AU138" i="39" a="1"/>
  <c r="AU138" i="39" s="1"/>
  <c r="AL138" i="39" a="1"/>
  <c r="AL138" i="39" s="1"/>
  <c r="AC138" i="39" a="1"/>
  <c r="AC138" i="39" s="1"/>
  <c r="AU137" i="39" a="1"/>
  <c r="AU137" i="39" s="1"/>
  <c r="AL137" i="39" a="1"/>
  <c r="AL137" i="39" s="1"/>
  <c r="AC137" i="39" a="1"/>
  <c r="AC137" i="39" s="1"/>
  <c r="BD136" i="39" a="1"/>
  <c r="BD136" i="39" s="1"/>
  <c r="AU136" i="39" a="1"/>
  <c r="AU136" i="39" s="1"/>
  <c r="AL136" i="39" a="1"/>
  <c r="AL136" i="39" s="1"/>
  <c r="AC136" i="39" a="1"/>
  <c r="AC136" i="39" s="1"/>
  <c r="BD135" i="39" a="1"/>
  <c r="BD135" i="39" s="1"/>
  <c r="AU135" i="39" a="1"/>
  <c r="AU135" i="39" s="1"/>
  <c r="AL135" i="39" a="1"/>
  <c r="AL135" i="39" s="1"/>
  <c r="BD134" i="39" a="1"/>
  <c r="BD134" i="39" s="1"/>
  <c r="AU134" i="39" a="1"/>
  <c r="AU134" i="39" s="1"/>
  <c r="AL134" i="39" a="1"/>
  <c r="AL134" i="39" s="1"/>
  <c r="AG134" i="39" a="1"/>
  <c r="AG134" i="39" s="1"/>
  <c r="BD133" i="39" a="1"/>
  <c r="BD133" i="39" s="1"/>
  <c r="AU133" i="39" a="1"/>
  <c r="AU133" i="39" s="1"/>
  <c r="AG133" i="39" a="1"/>
  <c r="AG133" i="39" s="1"/>
  <c r="BD132" i="39" a="1"/>
  <c r="BD132" i="39" s="1"/>
  <c r="AU132" i="39" a="1"/>
  <c r="AU132" i="39" s="1"/>
  <c r="AP132" i="39" a="1"/>
  <c r="AP132" i="39" s="1"/>
  <c r="AG132" i="39" a="1"/>
  <c r="AG132" i="39" s="1"/>
  <c r="J132" i="39"/>
  <c r="BX132" i="39" s="1" a="1"/>
  <c r="BX132" i="39" s="1"/>
  <c r="AZ131" i="39" a="1"/>
  <c r="AZ131" i="39" s="1"/>
  <c r="AL131" i="39" a="1"/>
  <c r="AL131" i="39" s="1"/>
  <c r="AC131" i="39" a="1"/>
  <c r="AC131" i="39" s="1"/>
  <c r="BE130" i="39" a="1"/>
  <c r="BE130" i="39" s="1"/>
  <c r="AV130" i="39" a="1"/>
  <c r="AV130" i="39" s="1"/>
  <c r="AQ130" i="39" a="1"/>
  <c r="AQ130" i="39" s="1"/>
  <c r="AH130" i="39" a="1"/>
  <c r="AH130" i="39" s="1"/>
  <c r="BE129" i="39" a="1"/>
  <c r="BE129" i="39" s="1"/>
  <c r="AS195" i="39" a="1"/>
  <c r="AS195" i="39" s="1"/>
  <c r="AO191" i="39" a="1"/>
  <c r="AO191" i="39" s="1"/>
  <c r="AH190" i="39" a="1"/>
  <c r="AH190" i="39" s="1"/>
  <c r="AS188" i="39" a="1"/>
  <c r="AS188" i="39" s="1"/>
  <c r="BI188" i="39" s="1"/>
  <c r="AS187" i="39" a="1"/>
  <c r="AS187" i="39" s="1"/>
  <c r="AS186" i="39" a="1"/>
  <c r="AS186" i="39" s="1"/>
  <c r="AV185" i="39" a="1"/>
  <c r="AV185" i="39" s="1"/>
  <c r="AZ184" i="39" a="1"/>
  <c r="AZ184" i="39" s="1"/>
  <c r="AH184" i="39" a="1"/>
  <c r="AH184" i="39" s="1"/>
  <c r="AU183" i="39" a="1"/>
  <c r="AU183" i="39" s="1"/>
  <c r="AX182" i="39" a="1"/>
  <c r="AX182" i="39" s="1"/>
  <c r="AJ182" i="39" a="1"/>
  <c r="AJ182" i="39" s="1"/>
  <c r="AU180" i="39" a="1"/>
  <c r="AU180" i="39" s="1"/>
  <c r="AD180" i="39" a="1"/>
  <c r="AD180" i="39" s="1"/>
  <c r="AW179" i="39" a="1"/>
  <c r="AW179" i="39" s="1"/>
  <c r="AE179" i="39" a="1"/>
  <c r="AE179" i="39" s="1"/>
  <c r="AY178" i="39" a="1"/>
  <c r="AY178" i="39" s="1"/>
  <c r="J178" i="39"/>
  <c r="BX178" i="39" s="1" a="1"/>
  <c r="BX178" i="39" s="1"/>
  <c r="AS176" i="39" a="1"/>
  <c r="AS176" i="39" s="1"/>
  <c r="AI176" i="39" a="1"/>
  <c r="AI176" i="39" s="1"/>
  <c r="AU175" i="39" a="1"/>
  <c r="AU175" i="39" s="1"/>
  <c r="AK175" i="39" a="1"/>
  <c r="AK175" i="39" s="1"/>
  <c r="BF174" i="39" a="1"/>
  <c r="BF174" i="39" s="1"/>
  <c r="AW174" i="39" a="1"/>
  <c r="AW174" i="39" s="1"/>
  <c r="AM174" i="39" a="1"/>
  <c r="AM174" i="39" s="1"/>
  <c r="AB174" i="39" a="1"/>
  <c r="AB174" i="39" s="1"/>
  <c r="J174" i="39"/>
  <c r="BX174" i="39" s="1" a="1"/>
  <c r="BX174" i="39" s="1"/>
  <c r="AZ173" i="39" a="1"/>
  <c r="AZ173" i="39" s="1"/>
  <c r="AP173" i="39" a="1"/>
  <c r="AP173" i="39" s="1"/>
  <c r="AS197" i="39" a="1"/>
  <c r="AS197" i="39" s="1"/>
  <c r="AB195" i="39" a="1"/>
  <c r="AB195" i="39" s="1"/>
  <c r="AF190" i="39" a="1"/>
  <c r="AF190" i="39" s="1"/>
  <c r="DL190" i="39" s="1"/>
  <c r="AR186" i="39" a="1"/>
  <c r="AR186" i="39" s="1"/>
  <c r="AD185" i="39" a="1"/>
  <c r="AD185" i="39" s="1"/>
  <c r="AY184" i="39" a="1"/>
  <c r="AY184" i="39" s="1"/>
  <c r="AG184" i="39" a="1"/>
  <c r="AG184" i="39" s="1"/>
  <c r="DM184" i="39" s="1"/>
  <c r="AC183" i="39" a="1"/>
  <c r="AC183" i="39" s="1"/>
  <c r="AZ181" i="39" a="1"/>
  <c r="AZ181" i="39" s="1"/>
  <c r="AC180" i="39" a="1"/>
  <c r="AC180" i="39" s="1"/>
  <c r="AX178" i="39" a="1"/>
  <c r="AX178" i="39" s="1"/>
  <c r="AG178" i="39" a="1"/>
  <c r="AG178" i="39" s="1"/>
  <c r="AN177" i="39" a="1"/>
  <c r="AN177" i="39" s="1"/>
  <c r="AB177" i="39" a="1"/>
  <c r="AB177" i="39" s="1"/>
  <c r="DH177" i="39" s="1"/>
  <c r="BB176" i="39" a="1"/>
  <c r="BB176" i="39" s="1"/>
  <c r="AQ176" i="39" a="1"/>
  <c r="AQ176" i="39" s="1"/>
  <c r="AH176" i="39" a="1"/>
  <c r="AH176" i="39" s="1"/>
  <c r="BC175" i="39" a="1"/>
  <c r="BC175" i="39" s="1"/>
  <c r="AU174" i="39" a="1"/>
  <c r="AU174" i="39" s="1"/>
  <c r="AS194" i="39" a="1"/>
  <c r="AS194" i="39" s="1"/>
  <c r="AH193" i="39" a="1"/>
  <c r="AH193" i="39" s="1"/>
  <c r="DN193" i="39" s="1"/>
  <c r="AP192" i="39" a="1"/>
  <c r="AP192" i="39" s="1"/>
  <c r="AG191" i="39" a="1"/>
  <c r="AG191" i="39" s="1"/>
  <c r="AY190" i="39" a="1"/>
  <c r="AY190" i="39" s="1"/>
  <c r="BG183" i="39" a="1"/>
  <c r="BG183" i="39" s="1"/>
  <c r="AV182" i="39" a="1"/>
  <c r="AV182" i="39" s="1"/>
  <c r="AE182" i="39" a="1"/>
  <c r="AE182" i="39" s="1"/>
  <c r="AH181" i="39" a="1"/>
  <c r="AH181" i="39" s="1"/>
  <c r="AP180" i="39" a="1"/>
  <c r="AP180" i="39" s="1"/>
  <c r="AF178" i="39" a="1"/>
  <c r="AF178" i="39" s="1"/>
  <c r="AG176" i="39" a="1"/>
  <c r="AG176" i="39" s="1"/>
  <c r="DM176" i="39" s="1"/>
  <c r="AC196" i="39" a="1"/>
  <c r="AC196" i="39" s="1"/>
  <c r="AK194" i="39" a="1"/>
  <c r="AK194" i="39" s="1"/>
  <c r="DQ194" i="39" s="1"/>
  <c r="AF192" i="39" a="1"/>
  <c r="AF192" i="39" s="1"/>
  <c r="BE191" i="39" a="1"/>
  <c r="BE191" i="39" s="1"/>
  <c r="AX190" i="39" a="1"/>
  <c r="AX190" i="39" s="1"/>
  <c r="AJ188" i="39" a="1"/>
  <c r="AJ188" i="39" s="1"/>
  <c r="AP185" i="39" a="1"/>
  <c r="AP185" i="39" s="1"/>
  <c r="DV185" i="39" s="1"/>
  <c r="AT184" i="39" a="1"/>
  <c r="AT184" i="39" s="1"/>
  <c r="AB184" i="39" a="1"/>
  <c r="AB184" i="39" s="1"/>
  <c r="DH184" i="39" s="1"/>
  <c r="AO183" i="39" a="1"/>
  <c r="AO183" i="39" s="1"/>
  <c r="AR182" i="39" a="1"/>
  <c r="AR182" i="39" s="1"/>
  <c r="AD182" i="39" a="1"/>
  <c r="AD182" i="39" s="1"/>
  <c r="DJ182" i="39" s="1"/>
  <c r="AO180" i="39" a="1"/>
  <c r="AO180" i="39" s="1"/>
  <c r="AQ179" i="39" a="1"/>
  <c r="AQ179" i="39" s="1"/>
  <c r="AS178" i="39" a="1"/>
  <c r="AS178" i="39" s="1"/>
  <c r="J177" i="39"/>
  <c r="BX177" i="39" s="1" a="1"/>
  <c r="BX177" i="39" s="1"/>
  <c r="AY176" i="39" a="1"/>
  <c r="AY176" i="39" s="1"/>
  <c r="AP176" i="39" a="1"/>
  <c r="AP176" i="39" s="1"/>
  <c r="DV176" i="39" s="1"/>
  <c r="AE176" i="39" a="1"/>
  <c r="AE176" i="39" s="1"/>
  <c r="DK176" i="39" s="1"/>
  <c r="BA175" i="39" a="1"/>
  <c r="BA175" i="39" s="1"/>
  <c r="AQ175" i="39" a="1"/>
  <c r="AQ175" i="39" s="1"/>
  <c r="BC174" i="39" a="1"/>
  <c r="BC174" i="39" s="1"/>
  <c r="AI174" i="39" a="1"/>
  <c r="AI174" i="39" s="1"/>
  <c r="DO174" i="39" s="1"/>
  <c r="BF173" i="39" a="1"/>
  <c r="BF173" i="39" s="1"/>
  <c r="AV173" i="39" a="1"/>
  <c r="AV173" i="39" s="1"/>
  <c r="AB173" i="39" a="1"/>
  <c r="AB173" i="39" s="1"/>
  <c r="DH173" i="39" s="1"/>
  <c r="BF172" i="39" a="1"/>
  <c r="BF172" i="39" s="1"/>
  <c r="AY172" i="39" a="1"/>
  <c r="AY172" i="39" s="1"/>
  <c r="AR172" i="39" a="1"/>
  <c r="AR172" i="39" s="1"/>
  <c r="AK172" i="39" a="1"/>
  <c r="AK172" i="39" s="1"/>
  <c r="BE171" i="39" a="1"/>
  <c r="BE171" i="39" s="1"/>
  <c r="AC171" i="39" a="1"/>
  <c r="AC171" i="39" s="1"/>
  <c r="BD170" i="39" a="1"/>
  <c r="BD170" i="39" s="1"/>
  <c r="AP170" i="39" a="1"/>
  <c r="AP170" i="39" s="1"/>
  <c r="AC170" i="39" a="1"/>
  <c r="AC170" i="39" s="1"/>
  <c r="DI170" i="39" s="1"/>
  <c r="BD169" i="39" a="1"/>
  <c r="BD169" i="39" s="1"/>
  <c r="AR169" i="39" a="1"/>
  <c r="AR169" i="39" s="1"/>
  <c r="AF169" i="39" a="1"/>
  <c r="AF169" i="39" s="1"/>
  <c r="BG168" i="39" a="1"/>
  <c r="BG168" i="39" s="1"/>
  <c r="AU168" i="39" a="1"/>
  <c r="AU168" i="39" s="1"/>
  <c r="AO168" i="39" a="1"/>
  <c r="AO168" i="39" s="1"/>
  <c r="AI168" i="39" a="1"/>
  <c r="AI168" i="39" s="1"/>
  <c r="DO168" i="39" s="1"/>
  <c r="AC168" i="39" a="1"/>
  <c r="AC168" i="39" s="1"/>
  <c r="DI168" i="39" s="1"/>
  <c r="BD167" i="39" a="1"/>
  <c r="BD167" i="39" s="1"/>
  <c r="AF167" i="39" a="1"/>
  <c r="AF167" i="39" s="1"/>
  <c r="BD166" i="39" a="1"/>
  <c r="BD166" i="39" s="1"/>
  <c r="AY166" i="39" a="1"/>
  <c r="AY166" i="39" s="1"/>
  <c r="AT166" i="39" a="1"/>
  <c r="AT166" i="39" s="1"/>
  <c r="AO166" i="39" a="1"/>
  <c r="AO166" i="39" s="1"/>
  <c r="AD166" i="39" a="1"/>
  <c r="AD166" i="39" s="1"/>
  <c r="AJ165" i="39" a="1"/>
  <c r="AJ165" i="39" s="1"/>
  <c r="AE165" i="39" a="1"/>
  <c r="AE165" i="39" s="1"/>
  <c r="BE164" i="39" a="1"/>
  <c r="BE164" i="39" s="1"/>
  <c r="AZ164" i="39" a="1"/>
  <c r="AZ164" i="39" s="1"/>
  <c r="AU164" i="39" a="1"/>
  <c r="AU164" i="39" s="1"/>
  <c r="AP164" i="39" a="1"/>
  <c r="AP164" i="39" s="1"/>
  <c r="DV164" i="39" s="1"/>
  <c r="AK163" i="39" a="1"/>
  <c r="AK163" i="39" s="1"/>
  <c r="AF163" i="39" a="1"/>
  <c r="AF163" i="39" s="1"/>
  <c r="BG162" i="39" a="1"/>
  <c r="BG162" i="39" s="1"/>
  <c r="AV162" i="39" a="1"/>
  <c r="AV162" i="39" s="1"/>
  <c r="AQ162" i="39" a="1"/>
  <c r="AQ162" i="39" s="1"/>
  <c r="AR161" i="39" a="1"/>
  <c r="AR161" i="39" s="1"/>
  <c r="BD160" i="39" a="1"/>
  <c r="BD160" i="39" s="1"/>
  <c r="AN160" i="39" a="1"/>
  <c r="AN160" i="39" s="1"/>
  <c r="AY159" i="39" a="1"/>
  <c r="AY159" i="39" s="1"/>
  <c r="AT159" i="39" a="1"/>
  <c r="AT159" i="39" s="1"/>
  <c r="AO159" i="39" a="1"/>
  <c r="AO159" i="39" s="1"/>
  <c r="AI159" i="39" a="1"/>
  <c r="AI159" i="39" s="1"/>
  <c r="AD159" i="39" a="1"/>
  <c r="AD159" i="39" s="1"/>
  <c r="BE158" i="39" a="1"/>
  <c r="BE158" i="39" s="1"/>
  <c r="AJ158" i="39" a="1"/>
  <c r="AJ158" i="39" s="1"/>
  <c r="AZ157" i="39" a="1"/>
  <c r="AZ157" i="39" s="1"/>
  <c r="AU157" i="39" a="1"/>
  <c r="AU157" i="39" s="1"/>
  <c r="AP157" i="39" a="1"/>
  <c r="AP157" i="39" s="1"/>
  <c r="BF156" i="39" a="1"/>
  <c r="BF156" i="39" s="1"/>
  <c r="AK156" i="39" a="1"/>
  <c r="AK156" i="39" s="1"/>
  <c r="DQ156" i="39" s="1"/>
  <c r="AF156" i="39" a="1"/>
  <c r="AF156" i="39" s="1"/>
  <c r="BG155" i="39" a="1"/>
  <c r="BG155" i="39" s="1"/>
  <c r="BA155" i="39" a="1"/>
  <c r="BA155" i="39" s="1"/>
  <c r="AV155" i="39" a="1"/>
  <c r="AV155" i="39" s="1"/>
  <c r="AQ155" i="39" a="1"/>
  <c r="AQ155" i="39" s="1"/>
  <c r="BB154" i="39" a="1"/>
  <c r="BB154" i="39" s="1"/>
  <c r="AL154" i="39" a="1"/>
  <c r="AL154" i="39" s="1"/>
  <c r="AG154" i="39" a="1"/>
  <c r="AG154" i="39" s="1"/>
  <c r="DM154" i="39" s="1"/>
  <c r="AB154" i="39" a="1"/>
  <c r="AB154" i="39" s="1"/>
  <c r="AX153" i="39" a="1"/>
  <c r="AX153" i="39" s="1"/>
  <c r="AD153" i="39" a="1"/>
  <c r="AD153" i="39" s="1"/>
  <c r="BA152" i="39" a="1"/>
  <c r="BA152" i="39" s="1"/>
  <c r="AV152" i="39" a="1"/>
  <c r="AV152" i="39" s="1"/>
  <c r="AM152" i="39" a="1"/>
  <c r="AM152" i="39" s="1"/>
  <c r="AD152" i="39" a="1"/>
  <c r="AD152" i="39" s="1"/>
  <c r="AV151" i="39" a="1"/>
  <c r="AV151" i="39" s="1"/>
  <c r="AM151" i="39" a="1"/>
  <c r="AM151" i="39" s="1"/>
  <c r="AD151" i="39" a="1"/>
  <c r="AD151" i="39" s="1"/>
  <c r="BE150" i="39" a="1"/>
  <c r="BE150" i="39" s="1"/>
  <c r="AV150" i="39" a="1"/>
  <c r="AV150" i="39" s="1"/>
  <c r="AM150" i="39" a="1"/>
  <c r="AM150" i="39" s="1"/>
  <c r="AD150" i="39" a="1"/>
  <c r="AD150" i="39" s="1"/>
  <c r="BE149" i="39" a="1"/>
  <c r="BE149" i="39" s="1"/>
  <c r="AV149" i="39" a="1"/>
  <c r="AV149" i="39" s="1"/>
  <c r="AM149" i="39" a="1"/>
  <c r="AM149" i="39" s="1"/>
  <c r="DS149" i="39" s="1"/>
  <c r="BE148" i="39" a="1"/>
  <c r="BE148" i="39" s="1"/>
  <c r="AV148" i="39" a="1"/>
  <c r="AV148" i="39" s="1"/>
  <c r="AM148" i="39" a="1"/>
  <c r="AM148" i="39" s="1"/>
  <c r="DS148" i="39" s="1"/>
  <c r="AH148" i="39" a="1"/>
  <c r="AH148" i="39" s="1"/>
  <c r="DN148" i="39" s="1"/>
  <c r="BA147" i="39" a="1"/>
  <c r="BA147" i="39" s="1"/>
  <c r="AR147" i="39" a="1"/>
  <c r="AR147" i="39" s="1"/>
  <c r="AD147" i="39" a="1"/>
  <c r="AD147" i="39" s="1"/>
  <c r="BF146" i="39" a="1"/>
  <c r="BF146" i="39" s="1"/>
  <c r="AW146" i="39" a="1"/>
  <c r="AW146" i="39" s="1"/>
  <c r="AN146" i="39" a="1"/>
  <c r="AN146" i="39" s="1"/>
  <c r="DT146" i="39" s="1"/>
  <c r="AI146" i="39" a="1"/>
  <c r="AI146" i="39" s="1"/>
  <c r="DO146" i="39" s="1"/>
  <c r="BF145" i="39" a="1"/>
  <c r="BF145" i="39" s="1"/>
  <c r="AW145" i="39" a="1"/>
  <c r="AW145" i="39" s="1"/>
  <c r="AI145" i="39" a="1"/>
  <c r="AI145" i="39" s="1"/>
  <c r="DO145" i="39" s="1"/>
  <c r="BF144" i="39" a="1"/>
  <c r="BF144" i="39" s="1"/>
  <c r="AW144" i="39" a="1"/>
  <c r="AW144" i="39" s="1"/>
  <c r="AR144" i="39" a="1"/>
  <c r="AR144" i="39" s="1"/>
  <c r="AI144" i="39" a="1"/>
  <c r="AI144" i="39" s="1"/>
  <c r="DO144" i="39" s="1"/>
  <c r="BF143" i="39" a="1"/>
  <c r="BF143" i="39" s="1"/>
  <c r="AR143" i="39" a="1"/>
  <c r="AR143" i="39" s="1"/>
  <c r="AI143" i="39" a="1"/>
  <c r="AI143" i="39" s="1"/>
  <c r="DO143" i="39" s="1"/>
  <c r="BF142" i="39" a="1"/>
  <c r="BF142" i="39" s="1"/>
  <c r="BA142" i="39" a="1"/>
  <c r="BA142" i="39" s="1"/>
  <c r="AR142" i="39" a="1"/>
  <c r="AR142" i="39" s="1"/>
  <c r="AI142" i="39" a="1"/>
  <c r="AI142" i="39" s="1"/>
  <c r="BA141" i="39" a="1"/>
  <c r="BA141" i="39" s="1"/>
  <c r="AR141" i="39" a="1"/>
  <c r="AR141" i="39" s="1"/>
  <c r="AI141" i="39" a="1"/>
  <c r="AI141" i="39" s="1"/>
  <c r="BA140" i="39" a="1"/>
  <c r="BA140" i="39" s="1"/>
  <c r="AR140" i="39" a="1"/>
  <c r="AR140" i="39" s="1"/>
  <c r="AI140" i="39" a="1"/>
  <c r="AI140" i="39" s="1"/>
  <c r="DO140" i="39" s="1"/>
  <c r="AD140" i="39" a="1"/>
  <c r="AD140" i="39" s="1"/>
  <c r="DJ140" i="39" s="1"/>
  <c r="BF139" i="39" a="1"/>
  <c r="BF139" i="39" s="1"/>
  <c r="AW139" i="39" a="1"/>
  <c r="AW139" i="39" s="1"/>
  <c r="AN139" i="39" a="1"/>
  <c r="AN139" i="39" s="1"/>
  <c r="DT139" i="39" s="1"/>
  <c r="BB138" i="39" a="1"/>
  <c r="BB138" i="39" s="1"/>
  <c r="AS138" i="39" a="1"/>
  <c r="AS138" i="39" s="1"/>
  <c r="AJ138" i="39" a="1"/>
  <c r="AJ138" i="39" s="1"/>
  <c r="DP138" i="39" s="1"/>
  <c r="AE138" i="39" a="1"/>
  <c r="AE138" i="39" s="1"/>
  <c r="BB137" i="39" a="1"/>
  <c r="BB137" i="39" s="1"/>
  <c r="AS137" i="39" a="1"/>
  <c r="AS137" i="39" s="1"/>
  <c r="AE137" i="39" a="1"/>
  <c r="AE137" i="39" s="1"/>
  <c r="DK137" i="39" s="1"/>
  <c r="BB136" i="39" a="1"/>
  <c r="BB136" i="39" s="1"/>
  <c r="AS136" i="39" a="1"/>
  <c r="AS136" i="39" s="1"/>
  <c r="AN136" i="39" a="1"/>
  <c r="AN136" i="39" s="1"/>
  <c r="AE136" i="39" a="1"/>
  <c r="AE136" i="39" s="1"/>
  <c r="BB135" i="39" a="1"/>
  <c r="BB135" i="39" s="1"/>
  <c r="AN135" i="39" a="1"/>
  <c r="AN135" i="39" s="1"/>
  <c r="DT135" i="39" s="1"/>
  <c r="AE135" i="39" a="1"/>
  <c r="AE135" i="39" s="1"/>
  <c r="BB134" i="39" a="1"/>
  <c r="BB134" i="39" s="1"/>
  <c r="AW134" i="39" a="1"/>
  <c r="AW134" i="39" s="1"/>
  <c r="AN134" i="39" a="1"/>
  <c r="AN134" i="39" s="1"/>
  <c r="DT134" i="39" s="1"/>
  <c r="AE134" i="39" a="1"/>
  <c r="AE134" i="39" s="1"/>
  <c r="AW133" i="39" a="1"/>
  <c r="AW133" i="39" s="1"/>
  <c r="AN133" i="39" a="1"/>
  <c r="AN133" i="39" s="1"/>
  <c r="AE133" i="39" a="1"/>
  <c r="AE133" i="39" s="1"/>
  <c r="BF132" i="39" a="1"/>
  <c r="BF132" i="39" s="1"/>
  <c r="AW132" i="39" a="1"/>
  <c r="AW132" i="39" s="1"/>
  <c r="AN132" i="39" a="1"/>
  <c r="AN132" i="39" s="1"/>
  <c r="AE132" i="39" a="1"/>
  <c r="AE132" i="39" s="1"/>
  <c r="DK132" i="39" s="1"/>
  <c r="BB131" i="39" a="1"/>
  <c r="BB131" i="39" s="1"/>
  <c r="AS131" i="39" a="1"/>
  <c r="AS131" i="39" s="1"/>
  <c r="AJ131" i="39" a="1"/>
  <c r="AJ131" i="39" s="1"/>
  <c r="DP131" i="39" s="1"/>
  <c r="BG130" i="39" a="1"/>
  <c r="BG130" i="39" s="1"/>
  <c r="AX130" i="39" a="1"/>
  <c r="AX130" i="39" s="1"/>
  <c r="AO130" i="39" a="1"/>
  <c r="AO130" i="39" s="1"/>
  <c r="AF130" i="39" a="1"/>
  <c r="AF130" i="39" s="1"/>
  <c r="DL130" i="39" s="1"/>
  <c r="BG129" i="39" a="1"/>
  <c r="BG129" i="39" s="1"/>
  <c r="AT177" i="39" a="1"/>
  <c r="AT177" i="39" s="1"/>
  <c r="AN173" i="39" a="1"/>
  <c r="AN173" i="39" s="1"/>
  <c r="BA172" i="39" a="1"/>
  <c r="BA172" i="39" s="1"/>
  <c r="BQ172" i="39" s="1"/>
  <c r="AQ172" i="39" a="1"/>
  <c r="AQ172" i="39" s="1"/>
  <c r="AF172" i="39" a="1"/>
  <c r="AF172" i="39" s="1"/>
  <c r="DL172" i="39" s="1"/>
  <c r="AS171" i="39" a="1"/>
  <c r="AS171" i="39" s="1"/>
  <c r="AW170" i="39" a="1"/>
  <c r="AW170" i="39" s="1"/>
  <c r="AK170" i="39" a="1"/>
  <c r="AK170" i="39" s="1"/>
  <c r="BC169" i="39" a="1"/>
  <c r="BC169" i="39" s="1"/>
  <c r="BE168" i="39" a="1"/>
  <c r="BE168" i="39" s="1"/>
  <c r="AK168" i="39" a="1"/>
  <c r="AK168" i="39" s="1"/>
  <c r="AU166" i="39" a="1"/>
  <c r="AU166" i="39" s="1"/>
  <c r="AM166" i="39" a="1"/>
  <c r="AM166" i="39" s="1"/>
  <c r="AE166" i="39" a="1"/>
  <c r="AE166" i="39" s="1"/>
  <c r="AV165" i="39" a="1"/>
  <c r="AV165" i="39" s="1"/>
  <c r="AF165" i="39" a="1"/>
  <c r="AF165" i="39" s="1"/>
  <c r="AQ164" i="39" a="1"/>
  <c r="AQ164" i="39" s="1"/>
  <c r="BC163" i="39" a="1"/>
  <c r="BC163" i="39" s="1"/>
  <c r="AU163" i="39" a="1"/>
  <c r="AU163" i="39" s="1"/>
  <c r="AE163" i="39" a="1"/>
  <c r="AE163" i="39" s="1"/>
  <c r="BF162" i="39" a="1"/>
  <c r="BF162" i="39" s="1"/>
  <c r="AG162" i="39" a="1"/>
  <c r="AG162" i="39" s="1"/>
  <c r="BE160" i="39" a="1"/>
  <c r="BE160" i="39" s="1"/>
  <c r="AW160" i="39" a="1"/>
  <c r="AW160" i="39" s="1"/>
  <c r="AO160" i="39" a="1"/>
  <c r="AO160" i="39" s="1"/>
  <c r="AF160" i="39" a="1"/>
  <c r="AF160" i="39" s="1"/>
  <c r="BA158" i="39" a="1"/>
  <c r="BA158" i="39" s="1"/>
  <c r="AK158" i="39" a="1"/>
  <c r="AK158" i="39" s="1"/>
  <c r="J158" i="39"/>
  <c r="BX158" i="39" s="1" a="1"/>
  <c r="BX158" i="39" s="1"/>
  <c r="BD157" i="39" a="1"/>
  <c r="BD157" i="39" s="1"/>
  <c r="AQ156" i="39" a="1"/>
  <c r="AQ156" i="39" s="1"/>
  <c r="AH156" i="39" a="1"/>
  <c r="AH156" i="39" s="1"/>
  <c r="AS155" i="39" a="1"/>
  <c r="AS155" i="39" s="1"/>
  <c r="AK155" i="39" a="1"/>
  <c r="AK155" i="39" s="1"/>
  <c r="AM154" i="39" a="1"/>
  <c r="AM154" i="39" s="1"/>
  <c r="BE153" i="39" a="1"/>
  <c r="BE153" i="39" s="1"/>
  <c r="AW153" i="39" a="1"/>
  <c r="AW153" i="39" s="1"/>
  <c r="AO153" i="39" a="1"/>
  <c r="AO153" i="39" s="1"/>
  <c r="BG152" i="39" a="1"/>
  <c r="BG152" i="39" s="1"/>
  <c r="AZ152" i="39" a="1"/>
  <c r="AZ152" i="39" s="1"/>
  <c r="AS152" i="39" a="1"/>
  <c r="AS152" i="39" s="1"/>
  <c r="AL152" i="39" a="1"/>
  <c r="AL152" i="39" s="1"/>
  <c r="AI151" i="39" a="1"/>
  <c r="AI151" i="39" s="1"/>
  <c r="BB150" i="39" a="1"/>
  <c r="BB150" i="39" s="1"/>
  <c r="AU150" i="39" a="1"/>
  <c r="AU150" i="39" s="1"/>
  <c r="AG150" i="39" a="1"/>
  <c r="AG150" i="39" s="1"/>
  <c r="AC149" i="39" a="1"/>
  <c r="AC149" i="39" s="1"/>
  <c r="BD148" i="39" a="1"/>
  <c r="BD148" i="39" s="1"/>
  <c r="AR148" i="39" a="1"/>
  <c r="AR148" i="39" s="1"/>
  <c r="J148" i="39"/>
  <c r="BX148" i="39" s="1" a="1"/>
  <c r="BX148" i="39" s="1"/>
  <c r="AH147" i="39" a="1"/>
  <c r="AH147" i="39" s="1"/>
  <c r="BC146" i="39" a="1"/>
  <c r="BC146" i="39" s="1"/>
  <c r="AQ146" i="39" a="1"/>
  <c r="AQ146" i="39" s="1"/>
  <c r="AK146" i="39" a="1"/>
  <c r="AK146" i="39" s="1"/>
  <c r="AE146" i="39" a="1"/>
  <c r="AE146" i="39" s="1"/>
  <c r="AH177" i="39" a="1"/>
  <c r="AH177" i="39" s="1"/>
  <c r="AM176" i="39" a="1"/>
  <c r="AM176" i="39" s="1"/>
  <c r="AQ174" i="39" a="1"/>
  <c r="AQ174" i="39" s="1"/>
  <c r="DW174" i="39" s="1"/>
  <c r="AE172" i="39" a="1"/>
  <c r="AE172" i="39" s="1"/>
  <c r="BC171" i="39" a="1"/>
  <c r="BC171" i="39" s="1"/>
  <c r="BF170" i="39" a="1"/>
  <c r="BF170" i="39" s="1"/>
  <c r="AJ170" i="39" a="1"/>
  <c r="AJ170" i="39" s="1"/>
  <c r="AZ169" i="39" a="1"/>
  <c r="AZ169" i="39" s="1"/>
  <c r="AH169" i="39" a="1"/>
  <c r="AH169" i="39" s="1"/>
  <c r="BE167" i="39" a="1"/>
  <c r="BE167" i="39" s="1"/>
  <c r="AV167" i="39" a="1"/>
  <c r="AV167" i="39" s="1"/>
  <c r="AB167" i="39" a="1"/>
  <c r="AB167" i="39" s="1"/>
  <c r="DH167" i="39" s="1"/>
  <c r="J167" i="39"/>
  <c r="BX167" i="39" s="1" a="1"/>
  <c r="BX167" i="39" s="1"/>
  <c r="BC166" i="39" a="1"/>
  <c r="BC166" i="39" s="1"/>
  <c r="BD165" i="39" a="1"/>
  <c r="BD165" i="39" s="1"/>
  <c r="AN165" i="39" a="1"/>
  <c r="AN165" i="39" s="1"/>
  <c r="BG164" i="39" a="1"/>
  <c r="BG164" i="39" s="1"/>
  <c r="AY164" i="39" a="1"/>
  <c r="AY164" i="39" s="1"/>
  <c r="AG164" i="39" a="1"/>
  <c r="AG164" i="39" s="1"/>
  <c r="BE162" i="39" a="1"/>
  <c r="BE162" i="39" s="1"/>
  <c r="AW162" i="39" a="1"/>
  <c r="AW162" i="39" s="1"/>
  <c r="AN162" i="39" a="1"/>
  <c r="AN162" i="39" s="1"/>
  <c r="AF162" i="39" a="1"/>
  <c r="AF162" i="39" s="1"/>
  <c r="AH161" i="39" a="1"/>
  <c r="AH161" i="39" s="1"/>
  <c r="J161" i="39"/>
  <c r="BX161" i="39" s="1" a="1"/>
  <c r="BX161" i="39" s="1"/>
  <c r="AU160" i="39" a="1"/>
  <c r="AU160" i="39" s="1"/>
  <c r="AM160" i="39" a="1"/>
  <c r="AM160" i="39" s="1"/>
  <c r="BF159" i="39" a="1"/>
  <c r="BF159" i="39" s="1"/>
  <c r="AP159" i="39" a="1"/>
  <c r="AP159" i="39" s="1"/>
  <c r="AH159" i="39" a="1"/>
  <c r="AH159" i="39" s="1"/>
  <c r="AZ158" i="39" a="1"/>
  <c r="AZ158" i="39" s="1"/>
  <c r="AQ158" i="39" a="1"/>
  <c r="AQ158" i="39" s="1"/>
  <c r="AI158" i="39" a="1"/>
  <c r="AI158" i="39" s="1"/>
  <c r="AL157" i="39" a="1"/>
  <c r="AL157" i="39" s="1"/>
  <c r="DR157" i="39" s="1"/>
  <c r="AD157" i="39" a="1"/>
  <c r="AD157" i="39" s="1"/>
  <c r="BG156" i="39" a="1"/>
  <c r="BG156" i="39" s="1"/>
  <c r="AX156" i="39" a="1"/>
  <c r="AX156" i="39" s="1"/>
  <c r="AP156" i="39" a="1"/>
  <c r="AP156" i="39" s="1"/>
  <c r="AG156" i="39" a="1"/>
  <c r="AG156" i="39" s="1"/>
  <c r="AR155" i="39" a="1"/>
  <c r="AR155" i="39" s="1"/>
  <c r="AB155" i="39" a="1"/>
  <c r="AB155" i="39" s="1"/>
  <c r="BC154" i="39" a="1"/>
  <c r="BC154" i="39" s="1"/>
  <c r="AC154" i="39" a="1"/>
  <c r="AC154" i="39" s="1"/>
  <c r="AN153" i="39" a="1"/>
  <c r="AN153" i="39" s="1"/>
  <c r="AR152" i="39" a="1"/>
  <c r="AR152" i="39" s="1"/>
  <c r="AJ152" i="39" a="1"/>
  <c r="AJ152" i="39" s="1"/>
  <c r="BD151" i="39" a="1"/>
  <c r="BD151" i="39" s="1"/>
  <c r="AH151" i="39" a="1"/>
  <c r="AH151" i="39" s="1"/>
  <c r="J151" i="39"/>
  <c r="BX151" i="39" s="1" a="1"/>
  <c r="BX151" i="39" s="1"/>
  <c r="BA150" i="39" a="1"/>
  <c r="BA150" i="39" s="1"/>
  <c r="AS150" i="39" a="1"/>
  <c r="AS150" i="39" s="1"/>
  <c r="BG149" i="39" a="1"/>
  <c r="BG149" i="39" s="1"/>
  <c r="BA149" i="39" a="1"/>
  <c r="BA149" i="39" s="1"/>
  <c r="AU149" i="39" a="1"/>
  <c r="AU149" i="39" s="1"/>
  <c r="AI149" i="39" a="1"/>
  <c r="AI149" i="39" s="1"/>
  <c r="AW148" i="39" a="1"/>
  <c r="AW148" i="39" s="1"/>
  <c r="AQ148" i="39" a="1"/>
  <c r="AQ148" i="39" s="1"/>
  <c r="AK148" i="39" a="1"/>
  <c r="AK148" i="39" s="1"/>
  <c r="AE148" i="39" a="1"/>
  <c r="AE148" i="39" s="1"/>
  <c r="BF147" i="39" a="1"/>
  <c r="BF147" i="39" s="1"/>
  <c r="AZ147" i="39" a="1"/>
  <c r="AZ147" i="39" s="1"/>
  <c r="AN147" i="39" a="1"/>
  <c r="AN147" i="39" s="1"/>
  <c r="AD146" i="39" a="1"/>
  <c r="AD146" i="39" s="1"/>
  <c r="BE145" i="39" a="1"/>
  <c r="BE145" i="39" s="1"/>
  <c r="AS145" i="39" a="1"/>
  <c r="AS145" i="39" s="1"/>
  <c r="BG144" i="39" a="1"/>
  <c r="BG144" i="39" s="1"/>
  <c r="BA144" i="39" a="1"/>
  <c r="BA144" i="39" s="1"/>
  <c r="AU144" i="39" a="1"/>
  <c r="AU144" i="39" s="1"/>
  <c r="AO144" i="39" a="1"/>
  <c r="AO144" i="39" s="1"/>
  <c r="AC144" i="39" a="1"/>
  <c r="AC144" i="39" s="1"/>
  <c r="BC143" i="39" a="1"/>
  <c r="BC143" i="39" s="1"/>
  <c r="AQ143" i="39" a="1"/>
  <c r="AQ143" i="39" s="1"/>
  <c r="AE143" i="39" a="1"/>
  <c r="AE143" i="39" s="1"/>
  <c r="BE142" i="39" a="1"/>
  <c r="BE142" i="39" s="1"/>
  <c r="AS142" i="39" a="1"/>
  <c r="AS142" i="39" s="1"/>
  <c r="AM142" i="39" a="1"/>
  <c r="AM142" i="39" s="1"/>
  <c r="AG142" i="39" a="1"/>
  <c r="AG142" i="39" s="1"/>
  <c r="AO141" i="39" a="1"/>
  <c r="AO141" i="39" s="1"/>
  <c r="AC141" i="39" a="1"/>
  <c r="AC141" i="39" s="1"/>
  <c r="DI141" i="39" s="1"/>
  <c r="BD140" i="39" a="1"/>
  <c r="BD140" i="39" s="1"/>
  <c r="J140" i="39"/>
  <c r="BX140" i="39" s="1" a="1"/>
  <c r="BX140" i="39" s="1"/>
  <c r="AT139" i="39" a="1"/>
  <c r="AT139" i="39" s="1"/>
  <c r="AH139" i="39" a="1"/>
  <c r="AH139" i="39" s="1"/>
  <c r="DN139" i="39" s="1"/>
  <c r="AB139" i="39" a="1"/>
  <c r="AB139" i="39" s="1"/>
  <c r="AP138" i="39" a="1"/>
  <c r="AP138" i="39" s="1"/>
  <c r="DV138" i="39" s="1"/>
  <c r="AD138" i="39" a="1"/>
  <c r="AD138" i="39" s="1"/>
  <c r="AX137" i="39" a="1"/>
  <c r="AX137" i="39" s="1"/>
  <c r="AC176" i="39" a="1"/>
  <c r="AC176" i="39" s="1"/>
  <c r="DI176" i="39" s="1"/>
  <c r="AE175" i="39" a="1"/>
  <c r="AE175" i="39" s="1"/>
  <c r="AK174" i="39" a="1"/>
  <c r="AK174" i="39" s="1"/>
  <c r="AJ173" i="39" a="1"/>
  <c r="AJ173" i="39" s="1"/>
  <c r="DP173" i="39" s="1"/>
  <c r="AZ172" i="39" a="1"/>
  <c r="AZ172" i="39" s="1"/>
  <c r="AN172" i="39" a="1"/>
  <c r="AN172" i="39" s="1"/>
  <c r="AC172" i="39" a="1"/>
  <c r="AC172" i="39" s="1"/>
  <c r="AI170" i="39" a="1"/>
  <c r="AI170" i="39" s="1"/>
  <c r="BC168" i="39" a="1"/>
  <c r="BC168" i="39" s="1"/>
  <c r="AT168" i="39" a="1"/>
  <c r="AT168" i="39" s="1"/>
  <c r="AJ168" i="39" a="1"/>
  <c r="AJ168" i="39" s="1"/>
  <c r="AK167" i="39" a="1"/>
  <c r="AK167" i="39" s="1"/>
  <c r="BA166" i="39" a="1"/>
  <c r="BA166" i="39" s="1"/>
  <c r="AK166" i="39" a="1"/>
  <c r="AK166" i="39" s="1"/>
  <c r="AC166" i="39" a="1"/>
  <c r="AC166" i="39" s="1"/>
  <c r="AU165" i="39" a="1"/>
  <c r="AU165" i="39" s="1"/>
  <c r="AL165" i="39" a="1"/>
  <c r="AL165" i="39" s="1"/>
  <c r="AD165" i="39" a="1"/>
  <c r="AD165" i="39" s="1"/>
  <c r="AW164" i="39" a="1"/>
  <c r="AW164" i="39" s="1"/>
  <c r="AO164" i="39" a="1"/>
  <c r="AO164" i="39" s="1"/>
  <c r="AB163" i="39" a="1"/>
  <c r="AB163" i="39" s="1"/>
  <c r="DH163" i="39" s="1"/>
  <c r="AM162" i="39" a="1"/>
  <c r="AM162" i="39" s="1"/>
  <c r="AX161" i="39" a="1"/>
  <c r="AX161" i="39" s="1"/>
  <c r="AO161" i="39" a="1"/>
  <c r="AO161" i="39" s="1"/>
  <c r="AG161" i="39" a="1"/>
  <c r="AG161" i="39" s="1"/>
  <c r="BC160" i="39" a="1"/>
  <c r="BC160" i="39" s="1"/>
  <c r="AD160" i="39" a="1"/>
  <c r="AD160" i="39" s="1"/>
  <c r="AX159" i="39" a="1"/>
  <c r="AX159" i="39" s="1"/>
  <c r="BG158" i="39" a="1"/>
  <c r="BG158" i="39" s="1"/>
  <c r="AY158" i="39" a="1"/>
  <c r="AY158" i="39" s="1"/>
  <c r="AT157" i="39" a="1"/>
  <c r="AT157" i="39" s="1"/>
  <c r="AB157" i="39" a="1"/>
  <c r="AB157" i="39" s="1"/>
  <c r="BE156" i="39" a="1"/>
  <c r="BE156" i="39" s="1"/>
  <c r="AO156" i="39" a="1"/>
  <c r="AO156" i="39" s="1"/>
  <c r="AZ155" i="39" a="1"/>
  <c r="AZ155" i="39" s="1"/>
  <c r="BA154" i="39" a="1"/>
  <c r="BA154" i="39" s="1"/>
  <c r="AS154" i="39" a="1"/>
  <c r="AS154" i="39" s="1"/>
  <c r="AK154" i="39" a="1"/>
  <c r="AK154" i="39" s="1"/>
  <c r="J154" i="39"/>
  <c r="BX154" i="39" s="1" a="1"/>
  <c r="BX154" i="39" s="1"/>
  <c r="BD153" i="39" a="1"/>
  <c r="BD153" i="39" s="1"/>
  <c r="AE153" i="39" a="1"/>
  <c r="AE153" i="39" s="1"/>
  <c r="BF152" i="39" a="1"/>
  <c r="BF152" i="39" s="1"/>
  <c r="AX152" i="39" a="1"/>
  <c r="AX152" i="39" s="1"/>
  <c r="AQ152" i="39" a="1"/>
  <c r="AQ152" i="39" s="1"/>
  <c r="AC152" i="39" a="1"/>
  <c r="AC152" i="39" s="1"/>
  <c r="AN151" i="39" a="1"/>
  <c r="AN151" i="39" s="1"/>
  <c r="BG150" i="39" a="1"/>
  <c r="BG150" i="39" s="1"/>
  <c r="AZ150" i="39" a="1"/>
  <c r="AZ150" i="39" s="1"/>
  <c r="AL150" i="39" a="1"/>
  <c r="AL150" i="39" s="1"/>
  <c r="J150" i="39"/>
  <c r="BX150" i="39" s="1" a="1"/>
  <c r="BX150" i="39" s="1"/>
  <c r="AZ149" i="39" a="1"/>
  <c r="AZ149" i="39" s="1"/>
  <c r="AN149" i="39" a="1"/>
  <c r="AN149" i="39" s="1"/>
  <c r="AB149" i="39" a="1"/>
  <c r="AB149" i="39" s="1"/>
  <c r="BB148" i="39" a="1"/>
  <c r="BB148" i="39" s="1"/>
  <c r="AP148" i="39" a="1"/>
  <c r="AP148" i="39" s="1"/>
  <c r="AJ148" i="39" a="1"/>
  <c r="AJ148" i="39" s="1"/>
  <c r="AD148" i="39" a="1"/>
  <c r="AD148" i="39" s="1"/>
  <c r="BE147" i="39" a="1"/>
  <c r="BE147" i="39" s="1"/>
  <c r="AS147" i="39" a="1"/>
  <c r="AS147" i="39" s="1"/>
  <c r="AG147" i="39" a="1"/>
  <c r="AG147" i="39" s="1"/>
  <c r="BB146" i="39" a="1"/>
  <c r="BB146" i="39" s="1"/>
  <c r="AV146" i="39" a="1"/>
  <c r="AV146" i="39" s="1"/>
  <c r="AJ146" i="39" a="1"/>
  <c r="AJ146" i="39" s="1"/>
  <c r="AX145" i="39" a="1"/>
  <c r="AX145" i="39" s="1"/>
  <c r="AL145" i="39" a="1"/>
  <c r="AL145" i="39" s="1"/>
  <c r="J145" i="39"/>
  <c r="BX145" i="39" s="1" a="1"/>
  <c r="BX145" i="39" s="1"/>
  <c r="AZ144" i="39" a="1"/>
  <c r="AZ144" i="39" s="1"/>
  <c r="AT144" i="39" a="1"/>
  <c r="AT144" i="39" s="1"/>
  <c r="AN144" i="39" a="1"/>
  <c r="AN144" i="39" s="1"/>
  <c r="AH144" i="39" a="1"/>
  <c r="AH144" i="39" s="1"/>
  <c r="BD173" i="39" a="1"/>
  <c r="BD173" i="39" s="1"/>
  <c r="AD173" i="39" a="1"/>
  <c r="AD173" i="39" s="1"/>
  <c r="AB172" i="39" a="1"/>
  <c r="AB172" i="39" s="1"/>
  <c r="AO171" i="39" a="1"/>
  <c r="AO171" i="39" s="1"/>
  <c r="DU171" i="39" s="1"/>
  <c r="AR170" i="39" a="1"/>
  <c r="AR170" i="39" s="1"/>
  <c r="AH170" i="39" a="1"/>
  <c r="AH170" i="39" s="1"/>
  <c r="AY169" i="39" a="1"/>
  <c r="AY169" i="39" s="1"/>
  <c r="BA168" i="39" a="1"/>
  <c r="BA168" i="39" s="1"/>
  <c r="AQ168" i="39" a="1"/>
  <c r="AQ168" i="39" s="1"/>
  <c r="AZ166" i="39" a="1"/>
  <c r="AZ166" i="39" s="1"/>
  <c r="AS166" i="39" a="1"/>
  <c r="AS166" i="39" s="1"/>
  <c r="AJ166" i="39" a="1"/>
  <c r="AJ166" i="39" s="1"/>
  <c r="BB165" i="39" a="1"/>
  <c r="BB165" i="39" s="1"/>
  <c r="AT165" i="39" a="1"/>
  <c r="AT165" i="39" s="1"/>
  <c r="AV164" i="39" a="1"/>
  <c r="AV164" i="39" s="1"/>
  <c r="AF164" i="39" a="1"/>
  <c r="AF164" i="39" s="1"/>
  <c r="AZ163" i="39" a="1"/>
  <c r="AZ163" i="39" s="1"/>
  <c r="AJ163" i="39" a="1"/>
  <c r="AJ163" i="39" s="1"/>
  <c r="DP163" i="39" s="1"/>
  <c r="BC162" i="39" a="1"/>
  <c r="BC162" i="39" s="1"/>
  <c r="AU162" i="39" a="1"/>
  <c r="AU162" i="39" s="1"/>
  <c r="AL162" i="39" a="1"/>
  <c r="AL162" i="39" s="1"/>
  <c r="AC162" i="39" a="1"/>
  <c r="AC162" i="39" s="1"/>
  <c r="AT160" i="39" a="1"/>
  <c r="AT160" i="39" s="1"/>
  <c r="AK160" i="39" a="1"/>
  <c r="AK160" i="39" s="1"/>
  <c r="AC160" i="39" a="1"/>
  <c r="AC160" i="39" s="1"/>
  <c r="DI160" i="39" s="1"/>
  <c r="BE159" i="39" a="1"/>
  <c r="BE159" i="39" s="1"/>
  <c r="BF158" i="39" a="1"/>
  <c r="BF158" i="39" s="1"/>
  <c r="AP158" i="39" a="1"/>
  <c r="AP158" i="39" s="1"/>
  <c r="AG158" i="39" a="1"/>
  <c r="AG158" i="39" s="1"/>
  <c r="AJ157" i="39" a="1"/>
  <c r="AJ157" i="39" s="1"/>
  <c r="DP157" i="39" s="1"/>
  <c r="J157" i="39"/>
  <c r="BX157" i="39" s="1" a="1"/>
  <c r="BX157" i="39" s="1"/>
  <c r="AV156" i="39" a="1"/>
  <c r="AV156" i="39" s="1"/>
  <c r="AM156" i="39" a="1"/>
  <c r="AM156" i="39" s="1"/>
  <c r="AR154" i="39" a="1"/>
  <c r="AR154" i="39" s="1"/>
  <c r="AI154" i="39" a="1"/>
  <c r="AI154" i="39" s="1"/>
  <c r="AT153" i="39" a="1"/>
  <c r="AT153" i="39" s="1"/>
  <c r="AL153" i="39" a="1"/>
  <c r="AL153" i="39" s="1"/>
  <c r="BE152" i="39" a="1"/>
  <c r="BE152" i="39" s="1"/>
  <c r="AI152" i="39" a="1"/>
  <c r="AI152" i="39" s="1"/>
  <c r="BB151" i="39" a="1"/>
  <c r="BB151" i="39" s="1"/>
  <c r="AU151" i="39" a="1"/>
  <c r="AU151" i="39" s="1"/>
  <c r="AR150" i="39" a="1"/>
  <c r="AR150" i="39" s="1"/>
  <c r="AK150" i="39" a="1"/>
  <c r="AK150" i="39" s="1"/>
  <c r="AE150" i="39" a="1"/>
  <c r="AE150" i="39" s="1"/>
  <c r="AS149" i="39" a="1"/>
  <c r="AS149" i="39" s="1"/>
  <c r="AG149" i="39" a="1"/>
  <c r="AG149" i="39" s="1"/>
  <c r="AC148" i="39" a="1"/>
  <c r="AC148" i="39" s="1"/>
  <c r="AX147" i="39" a="1"/>
  <c r="AX147" i="39" s="1"/>
  <c r="AL147" i="39" a="1"/>
  <c r="AL147" i="39" s="1"/>
  <c r="AF147" i="39" a="1"/>
  <c r="AF147" i="39" s="1"/>
  <c r="BG146" i="39" a="1"/>
  <c r="BG146" i="39" s="1"/>
  <c r="BA146" i="39" a="1"/>
  <c r="BA146" i="39" s="1"/>
  <c r="AU146" i="39" a="1"/>
  <c r="AU146" i="39" s="1"/>
  <c r="AO146" i="39" a="1"/>
  <c r="AO146" i="39" s="1"/>
  <c r="AC146" i="39" a="1"/>
  <c r="AC146" i="39" s="1"/>
  <c r="DI146" i="39" s="1"/>
  <c r="BC145" i="39" a="1"/>
  <c r="BC145" i="39" s="1"/>
  <c r="AQ145" i="39" a="1"/>
  <c r="AQ145" i="39" s="1"/>
  <c r="AK145" i="39" a="1"/>
  <c r="AK145" i="39" s="1"/>
  <c r="DQ145" i="39" s="1"/>
  <c r="AE145" i="39" a="1"/>
  <c r="AE145" i="39" s="1"/>
  <c r="AM144" i="39" a="1"/>
  <c r="AM144" i="39" s="1"/>
  <c r="BB143" i="39" a="1"/>
  <c r="BB143" i="39" s="1"/>
  <c r="BD142" i="39" a="1"/>
  <c r="BD142" i="39" s="1"/>
  <c r="AX142" i="39" a="1"/>
  <c r="AX142" i="39" s="1"/>
  <c r="AL142" i="39" a="1"/>
  <c r="AL142" i="39" s="1"/>
  <c r="DR142" i="39" s="1"/>
  <c r="AZ141" i="39" a="1"/>
  <c r="AZ141" i="39" s="1"/>
  <c r="AN141" i="39" a="1"/>
  <c r="AN141" i="39" s="1"/>
  <c r="DT141" i="39" s="1"/>
  <c r="BB140" i="39" a="1"/>
  <c r="BB140" i="39" s="1"/>
  <c r="AV140" i="39" a="1"/>
  <c r="AV140" i="39" s="1"/>
  <c r="AP140" i="39" a="1"/>
  <c r="AP140" i="39" s="1"/>
  <c r="DV140" i="39" s="1"/>
  <c r="AJ140" i="39" a="1"/>
  <c r="AJ140" i="39" s="1"/>
  <c r="DP140" i="39" s="1"/>
  <c r="BE139" i="39" a="1"/>
  <c r="BE139" i="39" s="1"/>
  <c r="AS139" i="39" a="1"/>
  <c r="AS139" i="39" s="1"/>
  <c r="BG138" i="39" a="1"/>
  <c r="BG138" i="39" s="1"/>
  <c r="BA138" i="39" a="1"/>
  <c r="BA138" i="39" s="1"/>
  <c r="AO138" i="39" a="1"/>
  <c r="AO138" i="39" s="1"/>
  <c r="DU138" i="39" s="1"/>
  <c r="AP137" i="39" a="1"/>
  <c r="AP137" i="39" s="1"/>
  <c r="DV137" i="39" s="1"/>
  <c r="AD137" i="39" a="1"/>
  <c r="AD137" i="39" s="1"/>
  <c r="AX136" i="39" a="1"/>
  <c r="AX136" i="39" s="1"/>
  <c r="AY135" i="39" a="1"/>
  <c r="AY135" i="39" s="1"/>
  <c r="AM135" i="39" a="1"/>
  <c r="AM135" i="39" s="1"/>
  <c r="BG134" i="39" a="1"/>
  <c r="BG134" i="39" s="1"/>
  <c r="AB134" i="39" a="1"/>
  <c r="AB134" i="39" s="1"/>
  <c r="AV133" i="39" a="1"/>
  <c r="AV133" i="39" s="1"/>
  <c r="AJ133" i="39" a="1"/>
  <c r="AJ133" i="39" s="1"/>
  <c r="AK132" i="39" a="1"/>
  <c r="AK132" i="39" s="1"/>
  <c r="AG131" i="39" a="1"/>
  <c r="AG131" i="39" s="1"/>
  <c r="AU130" i="39" a="1"/>
  <c r="AU130" i="39" s="1"/>
  <c r="AI130" i="39" a="1"/>
  <c r="AI130" i="39" s="1"/>
  <c r="DO130" i="39" s="1"/>
  <c r="AC130" i="39" a="1"/>
  <c r="AC130" i="39" s="1"/>
  <c r="DI130" i="39" s="1"/>
  <c r="BC129" i="39" a="1"/>
  <c r="BC129" i="39" s="1"/>
  <c r="AX129" i="39" a="1"/>
  <c r="AX129" i="39" s="1"/>
  <c r="AO129" i="39" a="1"/>
  <c r="AO129" i="39" s="1"/>
  <c r="BG128" i="39" a="1"/>
  <c r="BG128" i="39" s="1"/>
  <c r="AX128" i="39" a="1"/>
  <c r="AX128" i="39" s="1"/>
  <c r="AO128" i="39" a="1"/>
  <c r="AO128" i="39" s="1"/>
  <c r="AJ128" i="39" a="1"/>
  <c r="AJ128" i="39" s="1"/>
  <c r="BG127" i="39" a="1"/>
  <c r="BG127" i="39" s="1"/>
  <c r="AX127" i="39" a="1"/>
  <c r="AX127" i="39" s="1"/>
  <c r="AJ127" i="39" a="1"/>
  <c r="AJ127" i="39" s="1"/>
  <c r="BG126" i="39" a="1"/>
  <c r="BG126" i="39" s="1"/>
  <c r="AX126" i="39" a="1"/>
  <c r="AX126" i="39" s="1"/>
  <c r="AS126" i="39" a="1"/>
  <c r="AS126" i="39" s="1"/>
  <c r="AJ126" i="39" a="1"/>
  <c r="AJ126" i="39" s="1"/>
  <c r="BG125" i="39" a="1"/>
  <c r="BG125" i="39" s="1"/>
  <c r="AS125" i="39" a="1"/>
  <c r="AS125" i="39" s="1"/>
  <c r="AJ125" i="39" a="1"/>
  <c r="AJ125" i="39" s="1"/>
  <c r="BG124" i="39" a="1"/>
  <c r="BG124" i="39" s="1"/>
  <c r="BB124" i="39" a="1"/>
  <c r="BB124" i="39" s="1"/>
  <c r="AS124" i="39" a="1"/>
  <c r="AS124" i="39" s="1"/>
  <c r="AJ124" i="39" a="1"/>
  <c r="AJ124" i="39" s="1"/>
  <c r="AX123" i="39" a="1"/>
  <c r="AX123" i="39" s="1"/>
  <c r="AO123" i="39" a="1"/>
  <c r="AO123" i="39" s="1"/>
  <c r="AF123" i="39" a="1"/>
  <c r="AF123" i="39" s="1"/>
  <c r="BD174" i="39" a="1"/>
  <c r="BD174" i="39" s="1"/>
  <c r="AG174" i="39" a="1"/>
  <c r="AG174" i="39" s="1"/>
  <c r="BG172" i="39" a="1"/>
  <c r="BG172" i="39" s="1"/>
  <c r="AW172" i="39" a="1"/>
  <c r="AW172" i="39" s="1"/>
  <c r="AL172" i="39" a="1"/>
  <c r="AL172" i="39" s="1"/>
  <c r="AY171" i="39" a="1"/>
  <c r="AY171" i="39" s="1"/>
  <c r="AM171" i="39" a="1"/>
  <c r="AM171" i="39" s="1"/>
  <c r="BC170" i="39" a="1"/>
  <c r="BC170" i="39" s="1"/>
  <c r="AE170" i="39" a="1"/>
  <c r="AE170" i="39" s="1"/>
  <c r="DK170" i="39" s="1"/>
  <c r="BF169" i="39" a="1"/>
  <c r="BF169" i="39" s="1"/>
  <c r="AX169" i="39" a="1"/>
  <c r="AX169" i="39" s="1"/>
  <c r="AZ168" i="39" a="1"/>
  <c r="AZ168" i="39" s="1"/>
  <c r="AH168" i="39" a="1"/>
  <c r="AH168" i="39" s="1"/>
  <c r="AS167" i="39" a="1"/>
  <c r="AS167" i="39" s="1"/>
  <c r="J165" i="39"/>
  <c r="BX165" i="39" s="1" a="1"/>
  <c r="BX165" i="39" s="1"/>
  <c r="BD164" i="39" a="1"/>
  <c r="BD164" i="39" s="1"/>
  <c r="AE164" i="39" a="1"/>
  <c r="AE164" i="39" s="1"/>
  <c r="AQ163" i="39" a="1"/>
  <c r="AQ163" i="39" s="1"/>
  <c r="BB162" i="39" a="1"/>
  <c r="BB162" i="39" s="1"/>
  <c r="AS162" i="39" a="1"/>
  <c r="AS162" i="39" s="1"/>
  <c r="AK162" i="39" a="1"/>
  <c r="AK162" i="39" s="1"/>
  <c r="DQ162" i="39" s="1"/>
  <c r="BD161" i="39" a="1"/>
  <c r="BD161" i="39" s="1"/>
  <c r="AV161" i="39" a="1"/>
  <c r="AV161" i="39" s="1"/>
  <c r="AD161" i="39" a="1"/>
  <c r="AD161" i="39" s="1"/>
  <c r="AU159" i="39" a="1"/>
  <c r="AU159" i="39" s="1"/>
  <c r="AM159" i="39" a="1"/>
  <c r="AM159" i="39" s="1"/>
  <c r="AV158" i="39" a="1"/>
  <c r="AV158" i="39" s="1"/>
  <c r="AO158" i="39" a="1"/>
  <c r="AO158" i="39" s="1"/>
  <c r="AF158" i="39" a="1"/>
  <c r="AF158" i="39" s="1"/>
  <c r="AQ157" i="39" a="1"/>
  <c r="AQ157" i="39" s="1"/>
  <c r="AI157" i="39" a="1"/>
  <c r="AI157" i="39" s="1"/>
  <c r="BC156" i="39" a="1"/>
  <c r="BC156" i="39" s="1"/>
  <c r="AU156" i="39" a="1"/>
  <c r="AU156" i="39" s="1"/>
  <c r="AG155" i="39" a="1"/>
  <c r="AG155" i="39" s="1"/>
  <c r="AY154" i="39" a="1"/>
  <c r="AY154" i="39" s="1"/>
  <c r="AQ154" i="39" a="1"/>
  <c r="AQ154" i="39" s="1"/>
  <c r="AH154" i="39" a="1"/>
  <c r="AH154" i="39" s="1"/>
  <c r="BD152" i="39" a="1"/>
  <c r="BD152" i="39" s="1"/>
  <c r="AW152" i="39" a="1"/>
  <c r="AW152" i="39" s="1"/>
  <c r="AO152" i="39" a="1"/>
  <c r="AO152" i="39" s="1"/>
  <c r="AH152" i="39" a="1"/>
  <c r="AH152" i="39" s="1"/>
  <c r="J152" i="39"/>
  <c r="BX152" i="39" s="1" a="1"/>
  <c r="BX152" i="39" s="1"/>
  <c r="AE151" i="39" a="1"/>
  <c r="AE151" i="39" s="1"/>
  <c r="BF150" i="39" a="1"/>
  <c r="BF150" i="39" s="1"/>
  <c r="AX150" i="39" a="1"/>
  <c r="AX150" i="39" s="1"/>
  <c r="AQ150" i="39" a="1"/>
  <c r="AQ150" i="39" s="1"/>
  <c r="AJ150" i="39" a="1"/>
  <c r="AJ150" i="39" s="1"/>
  <c r="AY149" i="39" a="1"/>
  <c r="AY149" i="39" s="1"/>
  <c r="BG148" i="39" a="1"/>
  <c r="BG148" i="39" s="1"/>
  <c r="BA148" i="39" a="1"/>
  <c r="BA148" i="39" s="1"/>
  <c r="AU148" i="39" a="1"/>
  <c r="AU148" i="39" s="1"/>
  <c r="AI148" i="39" a="1"/>
  <c r="AI148" i="39" s="1"/>
  <c r="BD147" i="39" a="1"/>
  <c r="BD147" i="39" s="1"/>
  <c r="AT146" i="39" a="1"/>
  <c r="AT146" i="39" s="1"/>
  <c r="AH146" i="39" a="1"/>
  <c r="AH146" i="39" s="1"/>
  <c r="AB146" i="39" a="1"/>
  <c r="AB146" i="39" s="1"/>
  <c r="AD145" i="39" a="1"/>
  <c r="AD145" i="39" s="1"/>
  <c r="BE144" i="39" a="1"/>
  <c r="BE144" i="39" s="1"/>
  <c r="AS144" i="39" a="1"/>
  <c r="AS144" i="39" s="1"/>
  <c r="AF144" i="39" a="1"/>
  <c r="AF144" i="39" s="1"/>
  <c r="BG143" i="39" a="1"/>
  <c r="BG143" i="39" s="1"/>
  <c r="AU143" i="39" a="1"/>
  <c r="AU143" i="39" s="1"/>
  <c r="BC142" i="39" a="1"/>
  <c r="BC142" i="39" s="1"/>
  <c r="AW142" i="39" a="1"/>
  <c r="AW142" i="39" s="1"/>
  <c r="AQ142" i="39" a="1"/>
  <c r="AQ142" i="39" s="1"/>
  <c r="AE142" i="39" a="1"/>
  <c r="AE142" i="39" s="1"/>
  <c r="BA174" i="39" a="1"/>
  <c r="BA174" i="39" s="1"/>
  <c r="BG171" i="39" a="1"/>
  <c r="BG171" i="39" s="1"/>
  <c r="AZ170" i="39" a="1"/>
  <c r="AZ170" i="39" s="1"/>
  <c r="AD170" i="39" a="1"/>
  <c r="AD170" i="39" s="1"/>
  <c r="J170" i="39"/>
  <c r="BX170" i="39" s="1" a="1"/>
  <c r="BX170" i="39" s="1"/>
  <c r="AM169" i="39" a="1"/>
  <c r="AM169" i="39" s="1"/>
  <c r="J169" i="39"/>
  <c r="BX169" i="39" s="1" a="1"/>
  <c r="BX169" i="39" s="1"/>
  <c r="AP168" i="39" a="1"/>
  <c r="AP168" i="39" s="1"/>
  <c r="AZ167" i="39" a="1"/>
  <c r="AZ167" i="39" s="1"/>
  <c r="AQ167" i="39" a="1"/>
  <c r="AQ167" i="39" s="1"/>
  <c r="DW167" i="39" s="1"/>
  <c r="AG167" i="39" a="1"/>
  <c r="AG167" i="39" s="1"/>
  <c r="DM167" i="39" s="1"/>
  <c r="AP166" i="39" a="1"/>
  <c r="AP166" i="39" s="1"/>
  <c r="AH166" i="39" a="1"/>
  <c r="AH166" i="39" s="1"/>
  <c r="AZ165" i="39" a="1"/>
  <c r="AZ165" i="39" s="1"/>
  <c r="AQ165" i="39" a="1"/>
  <c r="AQ165" i="39" s="1"/>
  <c r="DW165" i="39" s="1"/>
  <c r="AL164" i="39" a="1"/>
  <c r="AL164" i="39" s="1"/>
  <c r="DR164" i="39" s="1"/>
  <c r="AD164" i="39" a="1"/>
  <c r="AD164" i="39" s="1"/>
  <c r="DJ164" i="39" s="1"/>
  <c r="BG163" i="39" a="1"/>
  <c r="BG163" i="39" s="1"/>
  <c r="AG163" i="39" a="1"/>
  <c r="AG163" i="39" s="1"/>
  <c r="AB162" i="39" a="1"/>
  <c r="AB162" i="39" s="1"/>
  <c r="DH162" i="39" s="1"/>
  <c r="AT161" i="39" a="1"/>
  <c r="AT161" i="39" s="1"/>
  <c r="AL161" i="39" a="1"/>
  <c r="AL161" i="39" s="1"/>
  <c r="AZ160" i="39" a="1"/>
  <c r="AZ160" i="39" s="1"/>
  <c r="AR160" i="39" a="1"/>
  <c r="AR160" i="39" s="1"/>
  <c r="AI160" i="39" a="1"/>
  <c r="AI160" i="39" s="1"/>
  <c r="BC159" i="39" a="1"/>
  <c r="BC159" i="39" s="1"/>
  <c r="BD158" i="39" a="1"/>
  <c r="BD158" i="39" s="1"/>
  <c r="BG157" i="39" a="1"/>
  <c r="BG157" i="39" s="1"/>
  <c r="AY157" i="39" a="1"/>
  <c r="AY157" i="39" s="1"/>
  <c r="AL156" i="39" a="1"/>
  <c r="AL156" i="39" s="1"/>
  <c r="DR156" i="39" s="1"/>
  <c r="BE155" i="39" a="1"/>
  <c r="BE155" i="39" s="1"/>
  <c r="AF155" i="39" a="1"/>
  <c r="AF155" i="39" s="1"/>
  <c r="BG154" i="39" a="1"/>
  <c r="BG154" i="39" s="1"/>
  <c r="AX154" i="39" a="1"/>
  <c r="AX154" i="39" s="1"/>
  <c r="AP154" i="39" a="1"/>
  <c r="AP154" i="39" s="1"/>
  <c r="DV154" i="39" s="1"/>
  <c r="AZ153" i="39" a="1"/>
  <c r="AZ153" i="39" s="1"/>
  <c r="AR153" i="39" a="1"/>
  <c r="AR153" i="39" s="1"/>
  <c r="AC153" i="39" a="1"/>
  <c r="AC153" i="39" s="1"/>
  <c r="DI153" i="39" s="1"/>
  <c r="AN152" i="39" a="1"/>
  <c r="AN152" i="39" s="1"/>
  <c r="BG151" i="39" a="1"/>
  <c r="BG151" i="39" s="1"/>
  <c r="AZ151" i="39" a="1"/>
  <c r="AZ151" i="39" s="1"/>
  <c r="AL151" i="39" a="1"/>
  <c r="AL151" i="39" s="1"/>
  <c r="AW150" i="39" a="1"/>
  <c r="AW150" i="39" s="1"/>
  <c r="AC150" i="39" a="1"/>
  <c r="AC150" i="39" s="1"/>
  <c r="BD149" i="39" a="1"/>
  <c r="BD149" i="39" s="1"/>
  <c r="AR149" i="39" a="1"/>
  <c r="AR149" i="39" s="1"/>
  <c r="J149" i="39"/>
  <c r="BX149" i="39" s="1" a="1"/>
  <c r="BX149" i="39" s="1"/>
  <c r="BF148" i="39" a="1"/>
  <c r="BF148" i="39" s="1"/>
  <c r="AZ148" i="39" a="1"/>
  <c r="AZ148" i="39" s="1"/>
  <c r="AT148" i="39" a="1"/>
  <c r="AT148" i="39" s="1"/>
  <c r="AN148" i="39" a="1"/>
  <c r="AN148" i="39" s="1"/>
  <c r="AB148" i="39" a="1"/>
  <c r="AB148" i="39" s="1"/>
  <c r="AW147" i="39" a="1"/>
  <c r="AW147" i="39" s="1"/>
  <c r="AZ146" i="39" a="1"/>
  <c r="AZ146" i="39" s="1"/>
  <c r="AM146" i="39" a="1"/>
  <c r="AM146" i="39" s="1"/>
  <c r="BB145" i="39" a="1"/>
  <c r="BB145" i="39" s="1"/>
  <c r="BD144" i="39" a="1"/>
  <c r="BD144" i="39" s="1"/>
  <c r="AX144" i="39" a="1"/>
  <c r="AX144" i="39" s="1"/>
  <c r="AL144" i="39" a="1"/>
  <c r="AL144" i="39" s="1"/>
  <c r="DR144" i="39" s="1"/>
  <c r="J144" i="39"/>
  <c r="BX144" i="39" s="1" a="1"/>
  <c r="BX144" i="39" s="1"/>
  <c r="AZ143" i="39" a="1"/>
  <c r="AZ143" i="39" s="1"/>
  <c r="AT143" i="39" a="1"/>
  <c r="AT143" i="39" s="1"/>
  <c r="AN143" i="39" a="1"/>
  <c r="AN143" i="39" s="1"/>
  <c r="AH143" i="39" a="1"/>
  <c r="AH143" i="39" s="1"/>
  <c r="DN143" i="39" s="1"/>
  <c r="AV142" i="39" a="1"/>
  <c r="AV142" i="39" s="1"/>
  <c r="AJ142" i="39" a="1"/>
  <c r="AJ142" i="39" s="1"/>
  <c r="AD142" i="39" a="1"/>
  <c r="AD142" i="39" s="1"/>
  <c r="AF141" i="39" a="1"/>
  <c r="AF141" i="39" s="1"/>
  <c r="BG140" i="39" a="1"/>
  <c r="BG140" i="39" s="1"/>
  <c r="AU140" i="39" a="1"/>
  <c r="AU140" i="39" s="1"/>
  <c r="AH140" i="39" a="1"/>
  <c r="AH140" i="39" s="1"/>
  <c r="AK139" i="39" a="1"/>
  <c r="AK139" i="39" s="1"/>
  <c r="AY138" i="39" a="1"/>
  <c r="AY138" i="39" s="1"/>
  <c r="AM138" i="39" a="1"/>
  <c r="AM138" i="39" s="1"/>
  <c r="AG138" i="39" a="1"/>
  <c r="AG138" i="39" s="1"/>
  <c r="BG137" i="39" a="1"/>
  <c r="BG137" i="39" s="1"/>
  <c r="BA137" i="39" a="1"/>
  <c r="BA137" i="39" s="1"/>
  <c r="AO137" i="39" a="1"/>
  <c r="AO137" i="39" s="1"/>
  <c r="AZ174" i="39" a="1"/>
  <c r="AZ174" i="39" s="1"/>
  <c r="BE172" i="39" a="1"/>
  <c r="BE172" i="39" s="1"/>
  <c r="AT172" i="39" a="1"/>
  <c r="AT172" i="39" s="1"/>
  <c r="BJ172" i="39" s="1"/>
  <c r="AI172" i="39" a="1"/>
  <c r="AI172" i="39" s="1"/>
  <c r="AO170" i="39" a="1"/>
  <c r="AO170" i="39" s="1"/>
  <c r="DU170" i="39" s="1"/>
  <c r="AB169" i="39" a="1"/>
  <c r="AB169" i="39" s="1"/>
  <c r="AX168" i="39" a="1"/>
  <c r="AX168" i="39" s="1"/>
  <c r="AO175" i="39" a="1"/>
  <c r="AO175" i="39" s="1"/>
  <c r="DU175" i="39" s="1"/>
  <c r="AT174" i="39" a="1"/>
  <c r="AT174" i="39" s="1"/>
  <c r="AT173" i="39" a="1"/>
  <c r="AT173" i="39" s="1"/>
  <c r="AS172" i="39" a="1"/>
  <c r="AS172" i="39" s="1"/>
  <c r="BI172" i="39" s="1"/>
  <c r="AI171" i="39" a="1"/>
  <c r="AI171" i="39" s="1"/>
  <c r="AX170" i="39" a="1"/>
  <c r="AX170" i="39" s="1"/>
  <c r="AL170" i="39" a="1"/>
  <c r="AL170" i="39" s="1"/>
  <c r="DR170" i="39" s="1"/>
  <c r="AB170" i="39" a="1"/>
  <c r="AB170" i="39" s="1"/>
  <c r="AT169" i="39" a="1"/>
  <c r="AT169" i="39" s="1"/>
  <c r="BF168" i="39" a="1"/>
  <c r="BF168" i="39" s="1"/>
  <c r="AV168" i="39" a="1"/>
  <c r="AV168" i="39" s="1"/>
  <c r="AD168" i="39" a="1"/>
  <c r="AD168" i="39" s="1"/>
  <c r="AY167" i="39" a="1"/>
  <c r="AY167" i="39" s="1"/>
  <c r="BE166" i="39" a="1"/>
  <c r="BE166" i="39" s="1"/>
  <c r="AN166" i="39" a="1"/>
  <c r="AN166" i="39" s="1"/>
  <c r="DT166" i="39" s="1"/>
  <c r="AP165" i="39" a="1"/>
  <c r="AP165" i="39" s="1"/>
  <c r="DV165" i="39" s="1"/>
  <c r="AJ164" i="39" a="1"/>
  <c r="AJ164" i="39" s="1"/>
  <c r="J164" i="39"/>
  <c r="BX164" i="39" s="1" a="1"/>
  <c r="BX164" i="39" s="1"/>
  <c r="AV163" i="39" a="1"/>
  <c r="AV163" i="39" s="1"/>
  <c r="AM163" i="39" a="1"/>
  <c r="AM163" i="39" s="1"/>
  <c r="AX162" i="39" a="1"/>
  <c r="AX162" i="39" s="1"/>
  <c r="AP162" i="39" a="1"/>
  <c r="AP162" i="39" s="1"/>
  <c r="DV162" i="39" s="1"/>
  <c r="BA161" i="39" a="1"/>
  <c r="BA161" i="39" s="1"/>
  <c r="AS161" i="39" a="1"/>
  <c r="AS161" i="39" s="1"/>
  <c r="AJ161" i="39" a="1"/>
  <c r="AJ161" i="39" s="1"/>
  <c r="DP161" i="39" s="1"/>
  <c r="AB161" i="39" a="1"/>
  <c r="AB161" i="39" s="1"/>
  <c r="AX160" i="39" a="1"/>
  <c r="AX160" i="39" s="1"/>
  <c r="AT158" i="39" a="1"/>
  <c r="AT158" i="39" s="1"/>
  <c r="AV157" i="39" a="1"/>
  <c r="AV157" i="39" s="1"/>
  <c r="AF157" i="39" a="1"/>
  <c r="AF157" i="39" s="1"/>
  <c r="AZ156" i="39" a="1"/>
  <c r="AZ156" i="39" s="1"/>
  <c r="AJ156" i="39" a="1"/>
  <c r="AJ156" i="39" s="1"/>
  <c r="BC155" i="39" a="1"/>
  <c r="BC155" i="39" s="1"/>
  <c r="AU155" i="39" a="1"/>
  <c r="AU155" i="39" s="1"/>
  <c r="AC155" i="39" a="1"/>
  <c r="AC155" i="39" s="1"/>
  <c r="BD154" i="39" a="1"/>
  <c r="BD154" i="39" s="1"/>
  <c r="AV154" i="39" a="1"/>
  <c r="AV154" i="39" s="1"/>
  <c r="AF154" i="39" a="1"/>
  <c r="AF154" i="39" s="1"/>
  <c r="AH153" i="39" a="1"/>
  <c r="AH153" i="39" s="1"/>
  <c r="J153" i="39"/>
  <c r="BX153" i="39" s="1" a="1"/>
  <c r="BX153" i="39" s="1"/>
  <c r="AE152" i="39" a="1"/>
  <c r="AE152" i="39" s="1"/>
  <c r="BF151" i="39" a="1"/>
  <c r="BF151" i="39" s="1"/>
  <c r="AX151" i="39" a="1"/>
  <c r="AX151" i="39" s="1"/>
  <c r="AQ151" i="39" a="1"/>
  <c r="AQ151" i="39" s="1"/>
  <c r="AN150" i="39" a="1"/>
  <c r="AN150" i="39" s="1"/>
  <c r="AH150" i="39" a="1"/>
  <c r="AH150" i="39" s="1"/>
  <c r="AB150" i="39" a="1"/>
  <c r="AB150" i="39" s="1"/>
  <c r="AJ149" i="39" a="1"/>
  <c r="AJ149" i="39" s="1"/>
  <c r="AY148" i="39" a="1"/>
  <c r="AY148" i="39" s="1"/>
  <c r="AL148" i="39" a="1"/>
  <c r="AL148" i="39" s="1"/>
  <c r="DR148" i="39" s="1"/>
  <c r="AO147" i="39" a="1"/>
  <c r="AO147" i="39" s="1"/>
  <c r="AC147" i="39" a="1"/>
  <c r="AC147" i="39" s="1"/>
  <c r="AX146" i="39" a="1"/>
  <c r="AX146" i="39" s="1"/>
  <c r="AR146" i="39" a="1"/>
  <c r="AR146" i="39" s="1"/>
  <c r="AL146" i="39" a="1"/>
  <c r="AL146" i="39" s="1"/>
  <c r="AF146" i="39" a="1"/>
  <c r="AF146" i="39" s="1"/>
  <c r="AT145" i="39" a="1"/>
  <c r="AT145" i="39" s="1"/>
  <c r="AH145" i="39" a="1"/>
  <c r="AH145" i="39" s="1"/>
  <c r="AV144" i="39" a="1"/>
  <c r="AV144" i="39" s="1"/>
  <c r="AJ144" i="39" a="1"/>
  <c r="AJ144" i="39" s="1"/>
  <c r="AD144" i="39" a="1"/>
  <c r="AD144" i="39" s="1"/>
  <c r="AF143" i="39" a="1"/>
  <c r="AF143" i="39" s="1"/>
  <c r="BG142" i="39" a="1"/>
  <c r="BG142" i="39" s="1"/>
  <c r="AU142" i="39" a="1"/>
  <c r="AU142" i="39" s="1"/>
  <c r="BC141" i="39" a="1"/>
  <c r="BC141" i="39" s="1"/>
  <c r="AW141" i="39" a="1"/>
  <c r="AW141" i="39" s="1"/>
  <c r="AQ141" i="39" a="1"/>
  <c r="AQ141" i="39" s="1"/>
  <c r="AE141" i="39" a="1"/>
  <c r="AE141" i="39" s="1"/>
  <c r="BE140" i="39" a="1"/>
  <c r="BE140" i="39" s="1"/>
  <c r="AS140" i="39" a="1"/>
  <c r="AS140" i="39" s="1"/>
  <c r="BI140" i="39" s="1"/>
  <c r="AM140" i="39" a="1"/>
  <c r="AM140" i="39" s="1"/>
  <c r="DS140" i="39" s="1"/>
  <c r="AG140" i="39" a="1"/>
  <c r="AG140" i="39" s="1"/>
  <c r="BB139" i="39" a="1"/>
  <c r="BB139" i="39" s="1"/>
  <c r="AV139" i="39" a="1"/>
  <c r="AV139" i="39" s="1"/>
  <c r="AJ139" i="39" a="1"/>
  <c r="AJ139" i="39" s="1"/>
  <c r="DP139" i="39" s="1"/>
  <c r="BD138" i="39" a="1"/>
  <c r="BD138" i="39" s="1"/>
  <c r="AX138" i="39" a="1"/>
  <c r="AX138" i="39" s="1"/>
  <c r="AR138" i="39" a="1"/>
  <c r="AR138" i="39" s="1"/>
  <c r="AF138" i="39" a="1"/>
  <c r="AF138" i="39" s="1"/>
  <c r="DL138" i="39" s="1"/>
  <c r="AY137" i="39" a="1"/>
  <c r="AY137" i="39" s="1"/>
  <c r="AM137" i="39" a="1"/>
  <c r="AM137" i="39" s="1"/>
  <c r="DS137" i="39" s="1"/>
  <c r="AG137" i="39" a="1"/>
  <c r="AG137" i="39" s="1"/>
  <c r="DM137" i="39" s="1"/>
  <c r="BG136" i="39" a="1"/>
  <c r="BG136" i="39" s="1"/>
  <c r="BA136" i="39" a="1"/>
  <c r="BA136" i="39" s="1"/>
  <c r="AO136" i="39" a="1"/>
  <c r="AO136" i="39" s="1"/>
  <c r="AB136" i="39" a="1"/>
  <c r="AB136" i="39" s="1"/>
  <c r="AV135" i="39" a="1"/>
  <c r="AV135" i="39" s="1"/>
  <c r="AP135" i="39" a="1"/>
  <c r="AP135" i="39" s="1"/>
  <c r="DV135" i="39" s="1"/>
  <c r="AJ135" i="39" a="1"/>
  <c r="AJ135" i="39" s="1"/>
  <c r="DP135" i="39" s="1"/>
  <c r="AD135" i="39" a="1"/>
  <c r="AD135" i="39" s="1"/>
  <c r="DJ135" i="39" s="1"/>
  <c r="AX134" i="39" a="1"/>
  <c r="AX134" i="39" s="1"/>
  <c r="AK134" i="39" a="1"/>
  <c r="AK134" i="39" s="1"/>
  <c r="DQ134" i="39" s="1"/>
  <c r="BE133" i="39" a="1"/>
  <c r="BE133" i="39" s="1"/>
  <c r="AY133" i="39" a="1"/>
  <c r="AY133" i="39" s="1"/>
  <c r="AS133" i="39" a="1"/>
  <c r="AS133" i="39" s="1"/>
  <c r="AM133" i="39" a="1"/>
  <c r="AM133" i="39" s="1"/>
  <c r="BG132" i="39" a="1"/>
  <c r="BG132" i="39" s="1"/>
  <c r="AT132" i="39" a="1"/>
  <c r="AT132" i="39" s="1"/>
  <c r="AH132" i="39" a="1"/>
  <c r="AH132" i="39" s="1"/>
  <c r="AB132" i="39" a="1"/>
  <c r="AB132" i="39" s="1"/>
  <c r="AP131" i="39" a="1"/>
  <c r="AP131" i="39" s="1"/>
  <c r="DV131" i="39" s="1"/>
  <c r="AD131" i="39" a="1"/>
  <c r="AD131" i="39" s="1"/>
  <c r="AL130" i="39" a="1"/>
  <c r="AL130" i="39" s="1"/>
  <c r="BF129" i="39" a="1"/>
  <c r="BF129" i="39" s="1"/>
  <c r="AQ129" i="39" a="1"/>
  <c r="AQ129" i="39" s="1"/>
  <c r="DW129" i="39" s="1"/>
  <c r="AH129" i="39" a="1"/>
  <c r="AH129" i="39" s="1"/>
  <c r="DN129" i="39" s="1"/>
  <c r="BE128" i="39" a="1"/>
  <c r="BE128" i="39" s="1"/>
  <c r="AZ128" i="39" a="1"/>
  <c r="AZ128" i="39" s="1"/>
  <c r="AQ128" i="39" a="1"/>
  <c r="AQ128" i="39" s="1"/>
  <c r="DW128" i="39" s="1"/>
  <c r="AH128" i="39" a="1"/>
  <c r="AH128" i="39" s="1"/>
  <c r="DN128" i="39" s="1"/>
  <c r="AZ127" i="39" a="1"/>
  <c r="AZ127" i="39" s="1"/>
  <c r="AQ127" i="39" a="1"/>
  <c r="AQ127" i="39" s="1"/>
  <c r="DW127" i="39" s="1"/>
  <c r="AH127" i="39" a="1"/>
  <c r="AH127" i="39" s="1"/>
  <c r="AZ126" i="39" a="1"/>
  <c r="AZ126" i="39" s="1"/>
  <c r="AQ126" i="39" a="1"/>
  <c r="AQ126" i="39" s="1"/>
  <c r="DW126" i="39" s="1"/>
  <c r="AH126" i="39" a="1"/>
  <c r="AH126" i="39" s="1"/>
  <c r="AC126" i="39" a="1"/>
  <c r="AC126" i="39" s="1"/>
  <c r="AZ125" i="39" a="1"/>
  <c r="AZ125" i="39" s="1"/>
  <c r="AQ125" i="39" a="1"/>
  <c r="AQ125" i="39" s="1"/>
  <c r="AC125" i="39" a="1"/>
  <c r="AC125" i="39" s="1"/>
  <c r="DI125" i="39" s="1"/>
  <c r="AZ124" i="39" a="1"/>
  <c r="AZ124" i="39" s="1"/>
  <c r="AQ124" i="39" a="1"/>
  <c r="AQ124" i="39" s="1"/>
  <c r="AL124" i="39" a="1"/>
  <c r="AL124" i="39" s="1"/>
  <c r="AC124" i="39" a="1"/>
  <c r="AC124" i="39" s="1"/>
  <c r="BE123" i="39" a="1"/>
  <c r="BE123" i="39" s="1"/>
  <c r="AV123" i="39" a="1"/>
  <c r="AV123" i="39" s="1"/>
  <c r="AH123" i="39" a="1"/>
  <c r="AH123" i="39" s="1"/>
  <c r="AC123" i="39" a="1"/>
  <c r="AC123" i="39" s="1"/>
  <c r="AG124" i="39" a="1"/>
  <c r="AG124" i="39" s="1"/>
  <c r="J125" i="39"/>
  <c r="BX125" i="39" s="1" a="1"/>
  <c r="BX125" i="39" s="1"/>
  <c r="AF125" i="39" a="1"/>
  <c r="AF125" i="39" s="1"/>
  <c r="DL125" i="39" s="1"/>
  <c r="AR125" i="39" a="1"/>
  <c r="AR125" i="39" s="1"/>
  <c r="BD125" i="39" a="1"/>
  <c r="BD125" i="39" s="1"/>
  <c r="BC126" i="39" a="1"/>
  <c r="BC126" i="39" s="1"/>
  <c r="BS126" i="39" s="1"/>
  <c r="AI127" i="39" a="1"/>
  <c r="AI127" i="39" s="1"/>
  <c r="DO127" i="39" s="1"/>
  <c r="AU127" i="39" a="1"/>
  <c r="AU127" i="39" s="1"/>
  <c r="AT128" i="39" a="1"/>
  <c r="AT128" i="39" s="1"/>
  <c r="BF128" i="39" a="1"/>
  <c r="BF128" i="39" s="1"/>
  <c r="BV128" i="39" s="1"/>
  <c r="J129" i="39"/>
  <c r="BX129" i="39" s="1" a="1"/>
  <c r="BX129" i="39" s="1"/>
  <c r="AL129" i="39" a="1"/>
  <c r="AL129" i="39" s="1"/>
  <c r="DR129" i="39" s="1"/>
  <c r="AD130" i="39" a="1"/>
  <c r="AD130" i="39" s="1"/>
  <c r="AT130" i="39" a="1"/>
  <c r="AT130" i="39" s="1"/>
  <c r="BB130" i="39" a="1"/>
  <c r="BB130" i="39" s="1"/>
  <c r="AX132" i="39" a="1"/>
  <c r="AX132" i="39" s="1"/>
  <c r="BC133" i="39" a="1"/>
  <c r="BC133" i="39" s="1"/>
  <c r="J134" i="39"/>
  <c r="BX134" i="39" s="1" a="1"/>
  <c r="BX134" i="39" s="1"/>
  <c r="AH134" i="39" a="1"/>
  <c r="AH134" i="39" s="1"/>
  <c r="DN134" i="39" s="1"/>
  <c r="AP134" i="39" a="1"/>
  <c r="AP134" i="39" s="1"/>
  <c r="BF134" i="39" a="1"/>
  <c r="BF134" i="39" s="1"/>
  <c r="BC135" i="39" a="1"/>
  <c r="BC135" i="39" s="1"/>
  <c r="J136" i="39"/>
  <c r="BX136" i="39" s="1" a="1"/>
  <c r="BX136" i="39" s="1"/>
  <c r="AH136" i="39" a="1"/>
  <c r="AH136" i="39" s="1"/>
  <c r="AP136" i="39" a="1"/>
  <c r="AP136" i="39" s="1"/>
  <c r="BF136" i="39" a="1"/>
  <c r="BF136" i="39" s="1"/>
  <c r="AI137" i="39" a="1"/>
  <c r="AI137" i="39" s="1"/>
  <c r="J139" i="39"/>
  <c r="BX139" i="39" s="1" a="1"/>
  <c r="BX139" i="39" s="1"/>
  <c r="AC139" i="39" a="1"/>
  <c r="AC139" i="39" s="1"/>
  <c r="AO139" i="39" a="1"/>
  <c r="AO139" i="39" s="1"/>
  <c r="BA139" i="39" a="1"/>
  <c r="BA139" i="39" s="1"/>
  <c r="AL143" i="39" a="1"/>
  <c r="AL143" i="39" s="1"/>
  <c r="AK144" i="39" a="1"/>
  <c r="AK144" i="39" s="1"/>
  <c r="AV147" i="39" a="1"/>
  <c r="AV147" i="39" s="1"/>
  <c r="AS148" i="39" a="1"/>
  <c r="AS148" i="39" s="1"/>
  <c r="BB152" i="39" a="1"/>
  <c r="BB152" i="39" s="1"/>
  <c r="AI153" i="39" a="1"/>
  <c r="AI153" i="39" s="1"/>
  <c r="BA159" i="39" a="1"/>
  <c r="BA159" i="39" s="1"/>
  <c r="AP160" i="39" a="1"/>
  <c r="AP160" i="39" s="1"/>
  <c r="AX166" i="39" a="1"/>
  <c r="AX166" i="39" s="1"/>
  <c r="AB128" i="39" a="1"/>
  <c r="AB128" i="39" s="1"/>
  <c r="AN128" i="39" a="1"/>
  <c r="AN128" i="39" s="1"/>
  <c r="DT128" i="39" s="1"/>
  <c r="BA128" i="39" a="1"/>
  <c r="BA128" i="39" s="1"/>
  <c r="AM130" i="39" a="1"/>
  <c r="AM130" i="39" s="1"/>
  <c r="DS130" i="39" s="1"/>
  <c r="AI132" i="39" a="1"/>
  <c r="AI132" i="39" s="1"/>
  <c r="AQ132" i="39" a="1"/>
  <c r="AQ132" i="39" s="1"/>
  <c r="AY132" i="39" a="1"/>
  <c r="AY132" i="39" s="1"/>
  <c r="AI134" i="39" a="1"/>
  <c r="AI134" i="39" s="1"/>
  <c r="AY134" i="39" a="1"/>
  <c r="AY134" i="39" s="1"/>
  <c r="AW140" i="39" a="1"/>
  <c r="AW140" i="39" s="1"/>
  <c r="AM143" i="39" a="1"/>
  <c r="AM143" i="39" s="1"/>
  <c r="DS143" i="39" s="1"/>
  <c r="BD143" i="39" a="1"/>
  <c r="BD143" i="39" s="1"/>
  <c r="BG145" i="39" a="1"/>
  <c r="BG145" i="39" s="1"/>
  <c r="BB147" i="39" a="1"/>
  <c r="BB147" i="39" s="1"/>
  <c r="BF157" i="39" a="1"/>
  <c r="BF157" i="39" s="1"/>
  <c r="AY160" i="39" a="1"/>
  <c r="AY160" i="39" s="1"/>
  <c r="AC161" i="39" a="1"/>
  <c r="AC161" i="39" s="1"/>
  <c r="AZ162" i="39" a="1"/>
  <c r="AZ162" i="39" s="1"/>
  <c r="AY129" i="39" a="1"/>
  <c r="AY129" i="39" s="1"/>
  <c r="AF131" i="39" a="1"/>
  <c r="AF131" i="39" s="1"/>
  <c r="AN131" i="39" a="1"/>
  <c r="AN131" i="39" s="1"/>
  <c r="AV131" i="39" a="1"/>
  <c r="AV131" i="39" s="1"/>
  <c r="BD131" i="39" a="1"/>
  <c r="BD131" i="39" s="1"/>
  <c r="AQ134" i="39" a="1"/>
  <c r="AQ134" i="39" s="1"/>
  <c r="AK123" i="39" a="1"/>
  <c r="AK123" i="39" s="1"/>
  <c r="AI124" i="39" a="1"/>
  <c r="AI124" i="39" s="1"/>
  <c r="AU124" i="39" a="1"/>
  <c r="AU124" i="39" s="1"/>
  <c r="AG125" i="39" a="1"/>
  <c r="AG125" i="39" s="1"/>
  <c r="DM125" i="39" s="1"/>
  <c r="J126" i="39"/>
  <c r="BX126" i="39" s="1" a="1"/>
  <c r="BX126" i="39" s="1"/>
  <c r="AF126" i="39" a="1"/>
  <c r="AF126" i="39" s="1"/>
  <c r="DL126" i="39" s="1"/>
  <c r="AL126" i="39" a="1"/>
  <c r="AL126" i="39" s="1"/>
  <c r="DR126" i="39" s="1"/>
  <c r="BD126" i="39" a="1"/>
  <c r="BD126" i="39" s="1"/>
  <c r="BC127" i="39" a="1"/>
  <c r="BC127" i="39" s="1"/>
  <c r="AC128" i="39" a="1"/>
  <c r="AC128" i="39" s="1"/>
  <c r="DI128" i="39" s="1"/>
  <c r="AI128" i="39" a="1"/>
  <c r="AI128" i="39" s="1"/>
  <c r="DO128" i="39" s="1"/>
  <c r="AU128" i="39" a="1"/>
  <c r="AU128" i="39" s="1"/>
  <c r="AT129" i="39" a="1"/>
  <c r="AT129" i="39" s="1"/>
  <c r="AE130" i="39" a="1"/>
  <c r="AE130" i="39" s="1"/>
  <c r="AN130" i="39" a="1"/>
  <c r="AN130" i="39" s="1"/>
  <c r="BD130" i="39" a="1"/>
  <c r="BD130" i="39" s="1"/>
  <c r="AO131" i="39" a="1"/>
  <c r="AO131" i="39" s="1"/>
  <c r="AW131" i="39" a="1"/>
  <c r="AW131" i="39" s="1"/>
  <c r="BE131" i="39" a="1"/>
  <c r="BE131" i="39" s="1"/>
  <c r="AJ132" i="39" a="1"/>
  <c r="AJ132" i="39" s="1"/>
  <c r="AR132" i="39" a="1"/>
  <c r="AR132" i="39" s="1"/>
  <c r="AZ132" i="39" a="1"/>
  <c r="AZ132" i="39" s="1"/>
  <c r="AF133" i="39" a="1"/>
  <c r="AF133" i="39" s="1"/>
  <c r="AJ134" i="39" a="1"/>
  <c r="AJ134" i="39" s="1"/>
  <c r="AR134" i="39" a="1"/>
  <c r="AR134" i="39" s="1"/>
  <c r="AZ134" i="39" a="1"/>
  <c r="AZ134" i="39" s="1"/>
  <c r="AF135" i="39" a="1"/>
  <c r="AF135" i="39" s="1"/>
  <c r="AJ136" i="39" a="1"/>
  <c r="AJ136" i="39" s="1"/>
  <c r="AR136" i="39" a="1"/>
  <c r="AR136" i="39" s="1"/>
  <c r="AZ136" i="39" a="1"/>
  <c r="AZ136" i="39" s="1"/>
  <c r="J138" i="39"/>
  <c r="BX138" i="39" s="1" a="1"/>
  <c r="BX138" i="39" s="1"/>
  <c r="AF139" i="39" a="1"/>
  <c r="AF139" i="39" s="1"/>
  <c r="AR139" i="39" a="1"/>
  <c r="AR139" i="39" s="1"/>
  <c r="AL140" i="39" a="1"/>
  <c r="AL140" i="39" s="1"/>
  <c r="AX140" i="39" a="1"/>
  <c r="AX140" i="39" s="1"/>
  <c r="AF142" i="39" a="1"/>
  <c r="AF142" i="39" s="1"/>
  <c r="DL142" i="39" s="1"/>
  <c r="AQ144" i="39" a="1"/>
  <c r="AQ144" i="39" s="1"/>
  <c r="DW144" i="39" s="1"/>
  <c r="AM145" i="39" a="1"/>
  <c r="AM145" i="39" s="1"/>
  <c r="DS145" i="39" s="1"/>
  <c r="J147" i="39"/>
  <c r="BX147" i="39" s="1" a="1"/>
  <c r="BX147" i="39" s="1"/>
  <c r="AE149" i="39" a="1"/>
  <c r="AE149" i="39" s="1"/>
  <c r="DK149" i="39" s="1"/>
  <c r="BD150" i="39" a="1"/>
  <c r="BD150" i="39" s="1"/>
  <c r="AM155" i="39" a="1"/>
  <c r="AM155" i="39" s="1"/>
  <c r="DS155" i="39" s="1"/>
  <c r="J168" i="39"/>
  <c r="BX168" i="39" s="1" a="1"/>
  <c r="BX168" i="39" s="1"/>
  <c r="J163" i="39"/>
  <c r="BX163" i="39" s="1" a="1"/>
  <c r="BX163" i="39" s="1"/>
  <c r="J166" i="39"/>
  <c r="BX166" i="39" s="1" a="1"/>
  <c r="BX166" i="39" s="1"/>
  <c r="J171" i="39"/>
  <c r="BX171" i="39" s="1" a="1"/>
  <c r="BX171" i="39" s="1"/>
  <c r="CU173" i="39"/>
  <c r="CE173" i="39"/>
  <c r="J142" i="39"/>
  <c r="BX142" i="39" s="1" a="1"/>
  <c r="BX142" i="39" s="1"/>
  <c r="DA151" i="39"/>
  <c r="J155" i="39"/>
  <c r="BX155" i="39" s="1" a="1"/>
  <c r="BX155" i="39" s="1"/>
  <c r="J172" i="39"/>
  <c r="BX172" i="39" s="1" a="1"/>
  <c r="BX172" i="39" s="1"/>
  <c r="J146" i="39"/>
  <c r="BX146" i="39" s="1" a="1"/>
  <c r="BX146" i="39" s="1"/>
  <c r="J156" i="39"/>
  <c r="BX156" i="39" s="1" a="1"/>
  <c r="BX156" i="39" s="1"/>
  <c r="J159" i="39"/>
  <c r="BX159" i="39" s="1" a="1"/>
  <c r="BX159" i="39" s="1"/>
  <c r="CK173" i="39"/>
  <c r="DE177" i="39"/>
  <c r="DD193" i="39"/>
  <c r="CN193" i="39"/>
  <c r="CY196" i="39"/>
  <c r="CI196" i="39"/>
  <c r="J187" i="39"/>
  <c r="BX187" i="39" s="1" a="1"/>
  <c r="BX187" i="39" s="1"/>
  <c r="J188" i="39"/>
  <c r="BX188" i="39" s="1" a="1"/>
  <c r="BX188" i="39" s="1"/>
  <c r="J189" i="39"/>
  <c r="BX189" i="39" s="1" a="1"/>
  <c r="BX189" i="39" s="1"/>
  <c r="CS181" i="39"/>
  <c r="CC181" i="39"/>
  <c r="CT180" i="39"/>
  <c r="CK189" i="39"/>
  <c r="DA189" i="39"/>
  <c r="J179" i="39"/>
  <c r="BX179" i="39" s="1" a="1"/>
  <c r="BX179" i="39" s="1"/>
  <c r="DA173" i="39"/>
  <c r="J176" i="39"/>
  <c r="BX176" i="39" s="1" a="1"/>
  <c r="BX176" i="39" s="1"/>
  <c r="J183" i="39"/>
  <c r="BX183" i="39" s="1" a="1"/>
  <c r="BX183" i="39" s="1"/>
  <c r="J181" i="39"/>
  <c r="BX181" i="39" s="1" a="1"/>
  <c r="BX181" i="39" s="1"/>
  <c r="J199" i="39"/>
  <c r="BX199" i="39" s="1" a="1"/>
  <c r="BX199" i="39" s="1"/>
  <c r="J180" i="39"/>
  <c r="BX180" i="39" s="1" a="1"/>
  <c r="BX180" i="39" s="1"/>
  <c r="J193" i="39"/>
  <c r="BX193" i="39" s="1" a="1"/>
  <c r="BX193" i="39" s="1"/>
  <c r="CI201" i="39"/>
  <c r="CY201" i="39"/>
  <c r="DE192" i="39"/>
  <c r="CN200" i="39"/>
  <c r="J206" i="39"/>
  <c r="BX206" i="39" s="1" a="1"/>
  <c r="BX206" i="39" s="1"/>
  <c r="J208" i="39"/>
  <c r="BX208" i="39" s="1" a="1"/>
  <c r="BX208" i="39" s="1"/>
  <c r="J195" i="39"/>
  <c r="BX195" i="39" s="1" a="1"/>
  <c r="BX195" i="39" s="1"/>
  <c r="DG196" i="39"/>
  <c r="CQ196" i="39"/>
  <c r="J205" i="39"/>
  <c r="BX205" i="39" s="1" a="1"/>
  <c r="BX205" i="39" s="1"/>
  <c r="CE206" i="39"/>
  <c r="J200" i="39"/>
  <c r="BX200" i="39" s="1" a="1"/>
  <c r="BX200" i="39" s="1"/>
  <c r="J184" i="39"/>
  <c r="BX184" i="39" s="1" a="1"/>
  <c r="BX184" i="39" s="1"/>
  <c r="CC204" i="39"/>
  <c r="CS204" i="39"/>
  <c r="J192" i="39"/>
  <c r="BX192" i="39" s="1" a="1"/>
  <c r="BX192" i="39" s="1"/>
  <c r="J202" i="39"/>
  <c r="BX202" i="39" s="1" a="1"/>
  <c r="BX202" i="39" s="1"/>
  <c r="CT204" i="39"/>
  <c r="CD204" i="39"/>
  <c r="J209" i="39"/>
  <c r="BX209" i="39" s="1" a="1"/>
  <c r="BX209" i="39" s="1"/>
  <c r="CZ213" i="39"/>
  <c r="CJ213" i="39"/>
  <c r="J212" i="39"/>
  <c r="BX212" i="39" s="1" a="1"/>
  <c r="BX212" i="39" s="1"/>
  <c r="CR214" i="39"/>
  <c r="CB214" i="39"/>
  <c r="CC214" i="39"/>
  <c r="CS214" i="39"/>
  <c r="CZ210" i="39"/>
  <c r="CJ210" i="39"/>
  <c r="J213" i="39"/>
  <c r="BX213" i="39" s="1" a="1"/>
  <c r="BX213" i="39" s="1"/>
  <c r="CX232" i="39"/>
  <c r="J239" i="39"/>
  <c r="BX239" i="39" s="1" a="1"/>
  <c r="BX239" i="39" s="1"/>
  <c r="CU214" i="39"/>
  <c r="CE214" i="39"/>
  <c r="J232" i="39"/>
  <c r="BX232" i="39" s="1" a="1"/>
  <c r="BX232" i="39" s="1"/>
  <c r="J240" i="39"/>
  <c r="BX240" i="39" s="1" a="1"/>
  <c r="BX240" i="39" s="1"/>
  <c r="DV166" i="39" l="1"/>
  <c r="DO151" i="39"/>
  <c r="DK182" i="39"/>
  <c r="DQ167" i="39"/>
  <c r="DL160" i="39"/>
  <c r="DJ152" i="39"/>
  <c r="DH195" i="39"/>
  <c r="DO153" i="39"/>
  <c r="DP142" i="39"/>
  <c r="DS176" i="39"/>
  <c r="DP137" i="39"/>
  <c r="DS144" i="39"/>
  <c r="DQ170" i="39"/>
  <c r="DP182" i="39"/>
  <c r="DV203" i="39"/>
  <c r="DJ185" i="39"/>
  <c r="DL194" i="39"/>
  <c r="DR161" i="39"/>
  <c r="DJ138" i="39"/>
  <c r="DW179" i="39"/>
  <c r="DS171" i="39"/>
  <c r="DS151" i="39"/>
  <c r="DN195" i="39"/>
  <c r="DR146" i="39"/>
  <c r="DI191" i="39"/>
  <c r="DJ131" i="39"/>
  <c r="DM163" i="39"/>
  <c r="DM149" i="39"/>
  <c r="DS125" i="39"/>
  <c r="DN176" i="39"/>
  <c r="DT132" i="39"/>
  <c r="DH128" i="39"/>
  <c r="BR173" i="39"/>
  <c r="BH172" i="41"/>
  <c r="BK174" i="41"/>
  <c r="BO182" i="41"/>
  <c r="BU193" i="41"/>
  <c r="BS14" i="41"/>
  <c r="BL15" i="41"/>
  <c r="DU153" i="39"/>
  <c r="DK166" i="39"/>
  <c r="DS164" i="39"/>
  <c r="DO156" i="39"/>
  <c r="DT176" i="39"/>
  <c r="DN199" i="39"/>
  <c r="DS190" i="39"/>
  <c r="DL170" i="39"/>
  <c r="DO186" i="39"/>
  <c r="DH194" i="39"/>
  <c r="DL202" i="39"/>
  <c r="DQ209" i="39"/>
  <c r="DP207" i="39"/>
  <c r="DW231" i="39"/>
  <c r="BQ213" i="39"/>
  <c r="DW232" i="39"/>
  <c r="DV126" i="39"/>
  <c r="DN131" i="39"/>
  <c r="BQ130" i="41"/>
  <c r="BQ166" i="41"/>
  <c r="BI167" i="41"/>
  <c r="BO169" i="41"/>
  <c r="BM183" i="41"/>
  <c r="BU235" i="39"/>
  <c r="BL234" i="39"/>
  <c r="BT13" i="41"/>
  <c r="BP28" i="41"/>
  <c r="BQ20" i="41"/>
  <c r="BP13" i="41"/>
  <c r="BU21" i="41"/>
  <c r="BM18" i="41"/>
  <c r="BI22" i="41"/>
  <c r="BW33" i="41"/>
  <c r="BM53" i="41"/>
  <c r="CK113" i="41"/>
  <c r="BR238" i="39"/>
  <c r="BW234" i="39"/>
  <c r="BN238" i="39"/>
  <c r="BI235" i="39"/>
  <c r="BO233" i="39"/>
  <c r="BJ237" i="39"/>
  <c r="DD11" i="41"/>
  <c r="DT11" i="41" s="1"/>
  <c r="CO6" i="41"/>
  <c r="CO8" i="41"/>
  <c r="CO9" i="41"/>
  <c r="BU13" i="41"/>
  <c r="BW15" i="41"/>
  <c r="BW16" i="41"/>
  <c r="BW17" i="41"/>
  <c r="BW18" i="41"/>
  <c r="BW19" i="41"/>
  <c r="BW20" i="41"/>
  <c r="BW21" i="41"/>
  <c r="BW22" i="41"/>
  <c r="BW23" i="41"/>
  <c r="BO25" i="41"/>
  <c r="BK28" i="41"/>
  <c r="CJ18" i="41"/>
  <c r="CZ20" i="41"/>
  <c r="DP20" i="41" s="1"/>
  <c r="CZ22" i="41"/>
  <c r="DP22" i="41" s="1"/>
  <c r="BK35" i="41"/>
  <c r="BP40" i="41"/>
  <c r="BI26" i="41"/>
  <c r="BI27" i="41"/>
  <c r="BI28" i="41"/>
  <c r="BI29" i="41"/>
  <c r="BI30" i="41"/>
  <c r="BI31" i="41"/>
  <c r="BI32" i="41"/>
  <c r="BI33" i="41"/>
  <c r="BM34" i="41"/>
  <c r="BM35" i="41"/>
  <c r="BN239" i="39"/>
  <c r="DL221" i="39"/>
  <c r="DO218" i="39"/>
  <c r="DH220" i="39"/>
  <c r="DH218" i="39"/>
  <c r="BH6" i="41"/>
  <c r="BH7" i="41"/>
  <c r="BH8" i="41"/>
  <c r="BH9" i="41"/>
  <c r="BH10" i="41"/>
  <c r="BH11" i="41"/>
  <c r="BI6" i="41"/>
  <c r="BI7" i="41"/>
  <c r="BI8" i="41"/>
  <c r="BI9" i="41"/>
  <c r="BI10" i="41"/>
  <c r="BI11" i="41"/>
  <c r="DR199" i="39"/>
  <c r="DU125" i="39"/>
  <c r="DW152" i="39"/>
  <c r="DU164" i="39"/>
  <c r="DS207" i="39"/>
  <c r="DL206" i="39"/>
  <c r="DL127" i="39"/>
  <c r="BH142" i="41"/>
  <c r="CS17" i="41"/>
  <c r="DI17" i="41" s="1"/>
  <c r="CD21" i="41"/>
  <c r="CE24" i="41"/>
  <c r="BS39" i="41"/>
  <c r="BK56" i="41"/>
  <c r="BV48" i="41"/>
  <c r="DV194" i="39"/>
  <c r="DL128" i="39"/>
  <c r="BQ151" i="41"/>
  <c r="BP126" i="41"/>
  <c r="CB162" i="41"/>
  <c r="BV124" i="41"/>
  <c r="BU234" i="39"/>
  <c r="BI238" i="39"/>
  <c r="BW235" i="39"/>
  <c r="DB21" i="41"/>
  <c r="DR21" i="41" s="1"/>
  <c r="CS20" i="41"/>
  <c r="DI20" i="41" s="1"/>
  <c r="BQ69" i="41"/>
  <c r="CI91" i="41"/>
  <c r="CP96" i="41"/>
  <c r="CE98" i="41"/>
  <c r="BV90" i="39"/>
  <c r="DM92" i="39"/>
  <c r="DI96" i="39"/>
  <c r="DL116" i="39"/>
  <c r="BI95" i="41"/>
  <c r="BV8" i="41"/>
  <c r="BO83" i="39"/>
  <c r="BS86" i="39"/>
  <c r="BM87" i="39"/>
  <c r="DV100" i="39"/>
  <c r="BW92" i="39"/>
  <c r="BS94" i="39"/>
  <c r="DL92" i="39"/>
  <c r="DS109" i="39"/>
  <c r="BI61" i="41"/>
  <c r="BQ74" i="41"/>
  <c r="BL31" i="41"/>
  <c r="DT19" i="39"/>
  <c r="DU21" i="39"/>
  <c r="DV23" i="39"/>
  <c r="DI27" i="39"/>
  <c r="DQ42" i="39"/>
  <c r="BH98" i="39"/>
  <c r="DJ99" i="39"/>
  <c r="DK101" i="39"/>
  <c r="BT103" i="39"/>
  <c r="BN105" i="39"/>
  <c r="BH104" i="39"/>
  <c r="DQ105" i="39"/>
  <c r="DV111" i="39"/>
  <c r="DJ109" i="39"/>
  <c r="DK111" i="39"/>
  <c r="BW56" i="41"/>
  <c r="BW58" i="41"/>
  <c r="BM62" i="41"/>
  <c r="BO65" i="41"/>
  <c r="BK65" i="41"/>
  <c r="BW66" i="41"/>
  <c r="BW71" i="41"/>
  <c r="DG26" i="39"/>
  <c r="DW46" i="39"/>
  <c r="DH46" i="39"/>
  <c r="DL94" i="39"/>
  <c r="DV101" i="39"/>
  <c r="BO99" i="39"/>
  <c r="DW102" i="39"/>
  <c r="DH96" i="39"/>
  <c r="DQ98" i="39"/>
  <c r="DL99" i="39"/>
  <c r="BI104" i="39"/>
  <c r="DV104" i="39"/>
  <c r="BW110" i="39"/>
  <c r="DH109" i="39"/>
  <c r="DK114" i="39"/>
  <c r="DH115" i="39"/>
  <c r="BM36" i="41"/>
  <c r="BM37" i="41"/>
  <c r="BM38" i="41"/>
  <c r="BM39" i="41"/>
  <c r="BM40" i="41"/>
  <c r="BM41" i="41"/>
  <c r="BM42" i="41"/>
  <c r="BM43" i="41"/>
  <c r="BM44" i="41"/>
  <c r="BM45" i="41"/>
  <c r="BM46" i="41"/>
  <c r="BR34" i="41"/>
  <c r="BR35" i="41"/>
  <c r="BR36" i="41"/>
  <c r="BR37" i="41"/>
  <c r="BR38" i="41"/>
  <c r="BR39" i="41"/>
  <c r="BR40" i="41"/>
  <c r="BR41" i="41"/>
  <c r="BR42" i="41"/>
  <c r="BR43" i="41"/>
  <c r="BR44" i="41"/>
  <c r="BR45" i="41"/>
  <c r="BR46" i="41"/>
  <c r="BV67" i="41"/>
  <c r="BV59" i="41"/>
  <c r="BV60" i="41"/>
  <c r="BV61" i="41"/>
  <c r="BV62" i="41"/>
  <c r="BV63" i="41"/>
  <c r="BK69" i="41"/>
  <c r="CH89" i="41"/>
  <c r="BM101" i="41"/>
  <c r="CX7" i="41"/>
  <c r="DN7" i="41" s="1"/>
  <c r="CQ6" i="41"/>
  <c r="DD25" i="39"/>
  <c r="DK76" i="39"/>
  <c r="BS84" i="39"/>
  <c r="DR76" i="39"/>
  <c r="DS78" i="39"/>
  <c r="DQ81" i="39"/>
  <c r="BQ83" i="39"/>
  <c r="DT78" i="39"/>
  <c r="DV81" i="39"/>
  <c r="DP76" i="39"/>
  <c r="DQ78" i="39"/>
  <c r="BT93" i="39"/>
  <c r="BV88" i="39"/>
  <c r="DI89" i="39"/>
  <c r="DP84" i="39"/>
  <c r="DQ86" i="39"/>
  <c r="DR88" i="39"/>
  <c r="DH83" i="39"/>
  <c r="DI85" i="39"/>
  <c r="DJ87" i="39"/>
  <c r="DW95" i="39"/>
  <c r="DP88" i="39"/>
  <c r="DU88" i="39"/>
  <c r="BO95" i="39"/>
  <c r="DN89" i="39"/>
  <c r="DN93" i="39"/>
  <c r="DN94" i="39"/>
  <c r="DU96" i="39"/>
  <c r="DH99" i="39"/>
  <c r="BQ101" i="39"/>
  <c r="DL102" i="39"/>
  <c r="BK93" i="39"/>
  <c r="DI100" i="39"/>
  <c r="DM95" i="39"/>
  <c r="DS96" i="39"/>
  <c r="DT101" i="39"/>
  <c r="DQ99" i="39"/>
  <c r="BU101" i="39"/>
  <c r="DR96" i="39"/>
  <c r="DS98" i="39"/>
  <c r="DL100" i="39"/>
  <c r="DM102" i="39"/>
  <c r="BS110" i="39"/>
  <c r="DR99" i="39"/>
  <c r="DS101" i="39"/>
  <c r="BV105" i="39"/>
  <c r="BW108" i="39"/>
  <c r="DW107" i="39"/>
  <c r="DN107" i="39"/>
  <c r="DQ111" i="39"/>
  <c r="BM14" i="41"/>
  <c r="DK151" i="39"/>
  <c r="BK237" i="39"/>
  <c r="BT237" i="39"/>
  <c r="BO77" i="41"/>
  <c r="DO176" i="39"/>
  <c r="DV153" i="39"/>
  <c r="DN164" i="39"/>
  <c r="DJ156" i="39"/>
  <c r="DH190" i="39"/>
  <c r="DV188" i="39"/>
  <c r="DQ201" i="39"/>
  <c r="BW143" i="41"/>
  <c r="BP133" i="41"/>
  <c r="CW151" i="39"/>
  <c r="DM217" i="39"/>
  <c r="DO159" i="39"/>
  <c r="DV177" i="39"/>
  <c r="DI127" i="39"/>
  <c r="DH129" i="39"/>
  <c r="DI135" i="39"/>
  <c r="DH137" i="39"/>
  <c r="DK139" i="39"/>
  <c r="DI143" i="39"/>
  <c r="DP194" i="39"/>
  <c r="DU201" i="39"/>
  <c r="DU176" i="39"/>
  <c r="BR181" i="39"/>
  <c r="DT184" i="39"/>
  <c r="DR190" i="39"/>
  <c r="DS173" i="39"/>
  <c r="DQ177" i="39"/>
  <c r="DP179" i="39"/>
  <c r="DP187" i="39"/>
  <c r="DS189" i="39"/>
  <c r="DQ193" i="39"/>
  <c r="DU199" i="39"/>
  <c r="DT201" i="39"/>
  <c r="DH135" i="39"/>
  <c r="DQ131" i="39"/>
  <c r="DJ134" i="39"/>
  <c r="DM130" i="39"/>
  <c r="BT138" i="41"/>
  <c r="BP162" i="41"/>
  <c r="BH193" i="41"/>
  <c r="BI193" i="41"/>
  <c r="BS174" i="41"/>
  <c r="BT176" i="41"/>
  <c r="BW177" i="41"/>
  <c r="BQ224" i="39"/>
  <c r="BI225" i="39"/>
  <c r="BP224" i="39"/>
  <c r="BS223" i="39"/>
  <c r="BU19" i="41"/>
  <c r="BQ23" i="41"/>
  <c r="BJ18" i="41"/>
  <c r="BN22" i="41"/>
  <c r="BV20" i="41"/>
  <c r="BN19" i="41"/>
  <c r="BJ23" i="41"/>
  <c r="BP30" i="41"/>
  <c r="BH18" i="41"/>
  <c r="BH19" i="41"/>
  <c r="BH20" i="41"/>
  <c r="BH21" i="41"/>
  <c r="BH22" i="41"/>
  <c r="BH23" i="41"/>
  <c r="BH32" i="41"/>
  <c r="BW26" i="41"/>
  <c r="BT28" i="41"/>
  <c r="BW30" i="41"/>
  <c r="BT32" i="41"/>
  <c r="BU54" i="41"/>
  <c r="BQ26" i="41"/>
  <c r="BQ27" i="41"/>
  <c r="BQ28" i="41"/>
  <c r="BQ29" i="41"/>
  <c r="BQ30" i="41"/>
  <c r="BQ31" i="41"/>
  <c r="BQ32" i="41"/>
  <c r="BQ33" i="41"/>
  <c r="BJ24" i="41"/>
  <c r="BJ25" i="41"/>
  <c r="BJ26" i="41"/>
  <c r="BJ27" i="41"/>
  <c r="BJ28" i="41"/>
  <c r="BJ29" i="41"/>
  <c r="BJ30" i="41"/>
  <c r="BJ31" i="41"/>
  <c r="BJ32" i="41"/>
  <c r="BJ33" i="41"/>
  <c r="BU34" i="41"/>
  <c r="BU35" i="41"/>
  <c r="BU36" i="41"/>
  <c r="BU37" i="41"/>
  <c r="BU38" i="41"/>
  <c r="BU39" i="41"/>
  <c r="BU40" i="41"/>
  <c r="BU41" i="41"/>
  <c r="BU42" i="41"/>
  <c r="BU43" i="41"/>
  <c r="BU44" i="41"/>
  <c r="BU45" i="41"/>
  <c r="BU46" i="41"/>
  <c r="BL49" i="41"/>
  <c r="BL50" i="41"/>
  <c r="BL51" i="41"/>
  <c r="BL52" i="41"/>
  <c r="BL53" i="41"/>
  <c r="BH55" i="41"/>
  <c r="BK57" i="41"/>
  <c r="BI62" i="41"/>
  <c r="BI63" i="41"/>
  <c r="BO73" i="41"/>
  <c r="BI71" i="41"/>
  <c r="BL73" i="41"/>
  <c r="BN72" i="41"/>
  <c r="BU65" i="41"/>
  <c r="BU66" i="41"/>
  <c r="BU67" i="41"/>
  <c r="BU68" i="41"/>
  <c r="BH77" i="41"/>
  <c r="BM84" i="41"/>
  <c r="BM86" i="41"/>
  <c r="BW93" i="41"/>
  <c r="BN94" i="41"/>
  <c r="BI100" i="41"/>
  <c r="BN98" i="41"/>
  <c r="BW97" i="41"/>
  <c r="BQ98" i="41"/>
  <c r="BI102" i="41"/>
  <c r="BQ103" i="41"/>
  <c r="BR103" i="41"/>
  <c r="DW132" i="39"/>
  <c r="DI163" i="39"/>
  <c r="DN165" i="39"/>
  <c r="DQ190" i="39"/>
  <c r="DN203" i="39"/>
  <c r="BO163" i="41"/>
  <c r="BI168" i="41"/>
  <c r="BR171" i="41"/>
  <c r="BM184" i="41"/>
  <c r="BW178" i="41"/>
  <c r="CX13" i="41"/>
  <c r="DN13" i="41" s="1"/>
  <c r="BR18" i="41"/>
  <c r="BV22" i="41"/>
  <c r="CN14" i="41"/>
  <c r="BK25" i="41"/>
  <c r="BS32" i="41"/>
  <c r="BS55" i="41"/>
  <c r="BS57" i="41"/>
  <c r="BQ62" i="41"/>
  <c r="BQ63" i="41"/>
  <c r="BI60" i="41"/>
  <c r="BM61" i="41"/>
  <c r="DB13" i="41"/>
  <c r="DR13" i="41" s="1"/>
  <c r="DS8" i="39"/>
  <c r="DT26" i="39"/>
  <c r="DU28" i="39"/>
  <c r="DV30" i="39"/>
  <c r="DW32" i="39"/>
  <c r="DP34" i="39"/>
  <c r="DQ36" i="39"/>
  <c r="DS40" i="39"/>
  <c r="DL42" i="39"/>
  <c r="DN46" i="39"/>
  <c r="DQ27" i="39"/>
  <c r="DL33" i="39"/>
  <c r="DM35" i="39"/>
  <c r="DN37" i="39"/>
  <c r="DO39" i="39"/>
  <c r="DH41" i="39"/>
  <c r="DJ45" i="39"/>
  <c r="DI46" i="39"/>
  <c r="DR26" i="39"/>
  <c r="DS28" i="39"/>
  <c r="DL30" i="39"/>
  <c r="DM32" i="39"/>
  <c r="DN34" i="39"/>
  <c r="DO36" i="39"/>
  <c r="DI40" i="39"/>
  <c r="DJ42" i="39"/>
  <c r="DM47" i="39"/>
  <c r="DN49" i="39"/>
  <c r="DO51" i="39"/>
  <c r="DH53" i="39"/>
  <c r="DT51" i="39"/>
  <c r="DU53" i="39"/>
  <c r="DH50" i="39"/>
  <c r="DI52" i="39"/>
  <c r="DJ54" i="39"/>
  <c r="DK56" i="39"/>
  <c r="DK47" i="39"/>
  <c r="DU50" i="39"/>
  <c r="DV52" i="39"/>
  <c r="DW54" i="39"/>
  <c r="DP56" i="39"/>
  <c r="DP47" i="39"/>
  <c r="DQ49" i="39"/>
  <c r="DR51" i="39"/>
  <c r="DS53" i="39"/>
  <c r="DT63" i="39"/>
  <c r="DM70" i="39"/>
  <c r="DR57" i="39"/>
  <c r="DS59" i="39"/>
  <c r="DL61" i="39"/>
  <c r="DM63" i="39"/>
  <c r="DO65" i="39"/>
  <c r="DW58" i="39"/>
  <c r="DP60" i="39"/>
  <c r="DQ62" i="39"/>
  <c r="DR64" i="39"/>
  <c r="DP66" i="39"/>
  <c r="DH58" i="39"/>
  <c r="DI60" i="39"/>
  <c r="DJ62" i="39"/>
  <c r="DK64" i="39"/>
  <c r="DS66" i="39"/>
  <c r="DM65" i="39"/>
  <c r="DO69" i="39"/>
  <c r="DH71" i="39"/>
  <c r="DJ75" i="39"/>
  <c r="DV66" i="39"/>
  <c r="DP70" i="39"/>
  <c r="DQ72" i="39"/>
  <c r="DR74" i="39"/>
  <c r="DV65" i="39"/>
  <c r="DP69" i="39"/>
  <c r="DQ71" i="39"/>
  <c r="DS75" i="39"/>
  <c r="DK74" i="39"/>
  <c r="DM69" i="39"/>
  <c r="DN71" i="39"/>
  <c r="DH75" i="39"/>
  <c r="DN70" i="39"/>
  <c r="DO72" i="39"/>
  <c r="DH74" i="39"/>
  <c r="DR69" i="39"/>
  <c r="DS71" i="39"/>
  <c r="DM75" i="39"/>
  <c r="DN8" i="39"/>
  <c r="DM194" i="39"/>
  <c r="DJ125" i="39"/>
  <c r="DR167" i="39"/>
  <c r="DS181" i="39"/>
  <c r="DQ185" i="39"/>
  <c r="DL207" i="39"/>
  <c r="DR153" i="39"/>
  <c r="DL174" i="39"/>
  <c r="DQ127" i="39"/>
  <c r="DN202" i="39"/>
  <c r="DQ163" i="39"/>
  <c r="DS146" i="39"/>
  <c r="DO170" i="39"/>
  <c r="DR202" i="39"/>
  <c r="DR132" i="39"/>
  <c r="DT228" i="39"/>
  <c r="DT227" i="39"/>
  <c r="DM156" i="39"/>
  <c r="DU174" i="39"/>
  <c r="DM187" i="39"/>
  <c r="DK152" i="39"/>
  <c r="DK190" i="39"/>
  <c r="DO232" i="39"/>
  <c r="DM126" i="39"/>
  <c r="DU137" i="39"/>
  <c r="DN184" i="39"/>
  <c r="DI179" i="39"/>
  <c r="DN153" i="39"/>
  <c r="DK131" i="39"/>
  <c r="DK227" i="39"/>
  <c r="DL181" i="39"/>
  <c r="DP171" i="39"/>
  <c r="DL143" i="39"/>
  <c r="DK138" i="39"/>
  <c r="DN189" i="39"/>
  <c r="BT209" i="39"/>
  <c r="DM198" i="39"/>
  <c r="DK134" i="39"/>
  <c r="DP129" i="39"/>
  <c r="DS139" i="39"/>
  <c r="DW135" i="39"/>
  <c r="DV160" i="39"/>
  <c r="DW125" i="39"/>
  <c r="DK224" i="39"/>
  <c r="DN226" i="39"/>
  <c r="DU227" i="39"/>
  <c r="DM238" i="39"/>
  <c r="DM138" i="39"/>
  <c r="DU146" i="39"/>
  <c r="DR188" i="39"/>
  <c r="DK164" i="39"/>
  <c r="DM159" i="39"/>
  <c r="DM124" i="39"/>
  <c r="DP164" i="39"/>
  <c r="DR178" i="39"/>
  <c r="DQ203" i="39"/>
  <c r="DM201" i="39"/>
  <c r="DI151" i="39"/>
  <c r="DO195" i="39"/>
  <c r="DS209" i="39"/>
  <c r="T242" i="39"/>
  <c r="DR191" i="39"/>
  <c r="DN194" i="39"/>
  <c r="DI174" i="39"/>
  <c r="DH206" i="39"/>
  <c r="DK125" i="39"/>
  <c r="DI139" i="39"/>
  <c r="DS152" i="39"/>
  <c r="DS131" i="39"/>
  <c r="AA201" i="41"/>
  <c r="V201" i="41"/>
  <c r="S242" i="39"/>
  <c r="O242" i="39"/>
  <c r="DN233" i="39"/>
  <c r="N201" i="41"/>
  <c r="L201" i="41"/>
  <c r="Z242" i="39"/>
  <c r="V242" i="39"/>
  <c r="R242" i="39"/>
  <c r="N242" i="39"/>
  <c r="AA242" i="39"/>
  <c r="W242" i="39"/>
  <c r="Y242" i="39"/>
  <c r="DI237" i="39"/>
  <c r="U242" i="39"/>
  <c r="Q242" i="39"/>
  <c r="T201" i="41"/>
  <c r="X242" i="39"/>
  <c r="L242" i="39"/>
  <c r="P242" i="39"/>
  <c r="M242" i="39"/>
  <c r="S201" i="41"/>
  <c r="U201" i="41"/>
  <c r="DK145" i="39"/>
  <c r="DK153" i="39"/>
  <c r="DR140" i="39"/>
  <c r="DU130" i="39"/>
  <c r="DJ127" i="39"/>
  <c r="DH215" i="39"/>
  <c r="DO217" i="39"/>
  <c r="DV216" i="39"/>
  <c r="DK225" i="39"/>
  <c r="Z201" i="41"/>
  <c r="X201" i="41"/>
  <c r="DK217" i="39"/>
  <c r="R201" i="41"/>
  <c r="P201" i="41"/>
  <c r="DW134" i="39"/>
  <c r="DL146" i="39"/>
  <c r="DH209" i="39"/>
  <c r="DK204" i="39"/>
  <c r="DU126" i="39"/>
  <c r="DI221" i="39"/>
  <c r="DI220" i="39"/>
  <c r="DJ221" i="39"/>
  <c r="DQ226" i="39"/>
  <c r="DS230" i="39"/>
  <c r="DJ142" i="39"/>
  <c r="DT148" i="39"/>
  <c r="DM182" i="39"/>
  <c r="DR128" i="39"/>
  <c r="Y201" i="41"/>
  <c r="W201" i="41"/>
  <c r="DH145" i="39"/>
  <c r="DJ149" i="39"/>
  <c r="DS138" i="39"/>
  <c r="DQ132" i="39"/>
  <c r="DJ137" i="39"/>
  <c r="DP145" i="39"/>
  <c r="DU217" i="39"/>
  <c r="DT217" i="39"/>
  <c r="DM233" i="39"/>
  <c r="DT238" i="39"/>
  <c r="M201" i="41"/>
  <c r="Q201" i="41"/>
  <c r="O201" i="41"/>
  <c r="DW166" i="39"/>
  <c r="BT132" i="41"/>
  <c r="BW140" i="41"/>
  <c r="BP129" i="41"/>
  <c r="BJ117" i="41"/>
  <c r="DM223" i="39"/>
  <c r="DU224" i="39"/>
  <c r="DL223" i="39"/>
  <c r="DT224" i="39"/>
  <c r="DW223" i="39"/>
  <c r="DR223" i="39"/>
  <c r="BM226" i="39"/>
  <c r="DT230" i="39"/>
  <c r="DW227" i="39"/>
  <c r="DP229" i="39"/>
  <c r="DS226" i="39"/>
  <c r="DL228" i="39"/>
  <c r="DM230" i="39"/>
  <c r="DL227" i="39"/>
  <c r="DM229" i="39"/>
  <c r="DL226" i="39"/>
  <c r="DM228" i="39"/>
  <c r="DN230" i="39"/>
  <c r="BP227" i="39"/>
  <c r="BK234" i="39"/>
  <c r="BO237" i="39"/>
  <c r="DK235" i="39"/>
  <c r="BI13" i="41"/>
  <c r="BR14" i="41"/>
  <c r="BJ21" i="41"/>
  <c r="BN14" i="41"/>
  <c r="BK15" i="41"/>
  <c r="BH158" i="39"/>
  <c r="DT188" i="39"/>
  <c r="DL196" i="39"/>
  <c r="BQ143" i="41"/>
  <c r="BU131" i="41"/>
  <c r="BQ132" i="41"/>
  <c r="BH121" i="41"/>
  <c r="BP113" i="41"/>
  <c r="BS143" i="41"/>
  <c r="BI131" i="41"/>
  <c r="BW128" i="41"/>
  <c r="BV128" i="41"/>
  <c r="BK112" i="41"/>
  <c r="BH130" i="41"/>
  <c r="BM123" i="41"/>
  <c r="BT121" i="41"/>
  <c r="BR113" i="41"/>
  <c r="BL113" i="41"/>
  <c r="BQ107" i="41"/>
  <c r="BL154" i="41"/>
  <c r="CS137" i="41"/>
  <c r="DI137" i="41" s="1"/>
  <c r="BN161" i="41"/>
  <c r="BL157" i="41"/>
  <c r="BJ176" i="41"/>
  <c r="BM133" i="41"/>
  <c r="BN139" i="41"/>
  <c r="BM141" i="41"/>
  <c r="BK130" i="41"/>
  <c r="BK138" i="41"/>
  <c r="BK146" i="41"/>
  <c r="BK154" i="41"/>
  <c r="BO179" i="41"/>
  <c r="BT177" i="41"/>
  <c r="BQ176" i="41"/>
  <c r="DU216" i="39"/>
  <c r="DL215" i="39"/>
  <c r="DP216" i="39"/>
  <c r="DL217" i="39"/>
  <c r="DS215" i="39"/>
  <c r="DS217" i="39"/>
  <c r="DR215" i="39"/>
  <c r="DN217" i="39"/>
  <c r="DM215" i="39"/>
  <c r="AF201" i="41"/>
  <c r="BN13" i="41"/>
  <c r="BR21" i="41"/>
  <c r="BI20" i="41"/>
  <c r="AG201" i="41"/>
  <c r="BJ13" i="41"/>
  <c r="BT14" i="41"/>
  <c r="BM21" i="41"/>
  <c r="BO15" i="41"/>
  <c r="BO16" i="41"/>
  <c r="BO17" i="41"/>
  <c r="DT196" i="39"/>
  <c r="BP197" i="39"/>
  <c r="BP213" i="39"/>
  <c r="BO147" i="41"/>
  <c r="BH129" i="41"/>
  <c r="BJ125" i="41"/>
  <c r="BS172" i="41"/>
  <c r="BH185" i="41"/>
  <c r="DJ217" i="39"/>
  <c r="AJ201" i="41"/>
  <c r="AK201" i="41"/>
  <c r="BW12" i="41"/>
  <c r="BI25" i="41"/>
  <c r="BQ128" i="41"/>
  <c r="BW124" i="41"/>
  <c r="BJ110" i="41"/>
  <c r="BH113" i="41"/>
  <c r="BS108" i="41"/>
  <c r="CR149" i="41"/>
  <c r="DH149" i="41" s="1"/>
  <c r="BV229" i="39"/>
  <c r="BN224" i="39"/>
  <c r="DM234" i="39"/>
  <c r="BR236" i="39"/>
  <c r="BO27" i="41"/>
  <c r="AO201" i="41"/>
  <c r="CD23" i="41"/>
  <c r="BN16" i="41"/>
  <c r="BL54" i="41"/>
  <c r="DL139" i="39"/>
  <c r="DT151" i="39"/>
  <c r="DS174" i="39"/>
  <c r="DT203" i="39"/>
  <c r="BW125" i="41"/>
  <c r="BK128" i="41"/>
  <c r="BJ121" i="41"/>
  <c r="CB154" i="41"/>
  <c r="BK134" i="41"/>
  <c r="BK142" i="41"/>
  <c r="BJ144" i="41"/>
  <c r="BK150" i="41"/>
  <c r="BK158" i="41"/>
  <c r="BJ146" i="41"/>
  <c r="BI148" i="41"/>
  <c r="BH150" i="41"/>
  <c r="BW130" i="41"/>
  <c r="BV132" i="41"/>
  <c r="BW138" i="41"/>
  <c r="BW146" i="41"/>
  <c r="BV148" i="41"/>
  <c r="BW154" i="41"/>
  <c r="BN160" i="41"/>
  <c r="BM162" i="41"/>
  <c r="BL181" i="41"/>
  <c r="BL193" i="41"/>
  <c r="BK162" i="41"/>
  <c r="BT172" i="41"/>
  <c r="BS197" i="41"/>
  <c r="BR199" i="41"/>
  <c r="BR167" i="41"/>
  <c r="BQ169" i="41"/>
  <c r="BS173" i="41"/>
  <c r="BQ177" i="41"/>
  <c r="BQ194" i="41"/>
  <c r="BS198" i="41"/>
  <c r="BI164" i="41"/>
  <c r="BJ187" i="41"/>
  <c r="BU199" i="41"/>
  <c r="BP124" i="41"/>
  <c r="DS216" i="39"/>
  <c r="DI218" i="39"/>
  <c r="DJ220" i="39"/>
  <c r="DK221" i="39"/>
  <c r="DN216" i="39"/>
  <c r="DP235" i="39"/>
  <c r="DW237" i="39"/>
  <c r="BU233" i="39"/>
  <c r="DM235" i="39"/>
  <c r="BI236" i="39"/>
  <c r="BM19" i="41"/>
  <c r="BI23" i="41"/>
  <c r="BN20" i="41"/>
  <c r="BQ12" i="41"/>
  <c r="BK13" i="41"/>
  <c r="BU16" i="41"/>
  <c r="DM134" i="39"/>
  <c r="DH143" i="39"/>
  <c r="DV145" i="39"/>
  <c r="DQ152" i="39"/>
  <c r="DL176" i="39"/>
  <c r="DU184" i="39"/>
  <c r="DK157" i="39"/>
  <c r="DJ188" i="39"/>
  <c r="DN185" i="39"/>
  <c r="DI198" i="39"/>
  <c r="BQ124" i="41"/>
  <c r="BI174" i="41"/>
  <c r="BH186" i="41"/>
  <c r="BV12" i="41"/>
  <c r="BK24" i="41"/>
  <c r="DL154" i="39"/>
  <c r="DL157" i="39"/>
  <c r="DN154" i="39"/>
  <c r="DN168" i="39"/>
  <c r="DI162" i="39"/>
  <c r="DT149" i="39"/>
  <c r="DK148" i="39"/>
  <c r="DJ157" i="39"/>
  <c r="DS160" i="39"/>
  <c r="DM164" i="39"/>
  <c r="DT173" i="39"/>
  <c r="DU159" i="39"/>
  <c r="DP165" i="39"/>
  <c r="DN130" i="39"/>
  <c r="DM132" i="39"/>
  <c r="DR134" i="39"/>
  <c r="DV143" i="39"/>
  <c r="DL148" i="39"/>
  <c r="DV152" i="39"/>
  <c r="DM160" i="39"/>
  <c r="DR176" i="39"/>
  <c r="DI187" i="39"/>
  <c r="DN125" i="39"/>
  <c r="DM127" i="39"/>
  <c r="DL129" i="39"/>
  <c r="DO131" i="39"/>
  <c r="DM135" i="39"/>
  <c r="DL137" i="39"/>
  <c r="DO139" i="39"/>
  <c r="DM143" i="39"/>
  <c r="DL145" i="39"/>
  <c r="DN149" i="39"/>
  <c r="DM151" i="39"/>
  <c r="DL153" i="39"/>
  <c r="DJ162" i="39"/>
  <c r="DQ171" i="39"/>
  <c r="DS188" i="39"/>
  <c r="DR193" i="39"/>
  <c r="DT189" i="39"/>
  <c r="DV193" i="39"/>
  <c r="DJ194" i="39"/>
  <c r="DW198" i="39"/>
  <c r="DM171" i="39"/>
  <c r="DQ179" i="39"/>
  <c r="DU187" i="39"/>
  <c r="DT193" i="39"/>
  <c r="DV196" i="39"/>
  <c r="DV167" i="39"/>
  <c r="DT171" i="39"/>
  <c r="DW173" i="39"/>
  <c r="DU177" i="39"/>
  <c r="DT179" i="39"/>
  <c r="DW181" i="39"/>
  <c r="DU185" i="39"/>
  <c r="DW199" i="39"/>
  <c r="DH196" i="39"/>
  <c r="DO212" i="39"/>
  <c r="DH203" i="39"/>
  <c r="BW116" i="41"/>
  <c r="BQ112" i="41"/>
  <c r="BW144" i="41"/>
  <c r="BS119" i="41"/>
  <c r="BU115" i="41"/>
  <c r="BM129" i="41"/>
  <c r="BN135" i="41"/>
  <c r="BM137" i="41"/>
  <c r="BN143" i="41"/>
  <c r="BM145" i="41"/>
  <c r="BV174" i="41"/>
  <c r="BS134" i="41"/>
  <c r="BR136" i="41"/>
  <c r="BS142" i="41"/>
  <c r="BR144" i="41"/>
  <c r="BS150" i="41"/>
  <c r="BS158" i="41"/>
  <c r="BR146" i="41"/>
  <c r="BQ148" i="41"/>
  <c r="BP150" i="41"/>
  <c r="BL158" i="41"/>
  <c r="BW182" i="41"/>
  <c r="BS183" i="41"/>
  <c r="BS162" i="41"/>
  <c r="BO186" i="41"/>
  <c r="BW186" i="41"/>
  <c r="BV185" i="41"/>
  <c r="BM192" i="41"/>
  <c r="BJ193" i="41"/>
  <c r="AZ201" i="41"/>
  <c r="BP11" i="41"/>
  <c r="BH14" i="41"/>
  <c r="BQ6" i="41"/>
  <c r="BQ7" i="41"/>
  <c r="BQ8" i="41"/>
  <c r="BQ9" i="41"/>
  <c r="BQ10" i="41"/>
  <c r="BQ11" i="41"/>
  <c r="BV19" i="41"/>
  <c r="BM22" i="41"/>
  <c r="BJ20" i="41"/>
  <c r="BU24" i="41"/>
  <c r="BO30" i="41"/>
  <c r="DO148" i="39"/>
  <c r="BH114" i="41"/>
  <c r="BV126" i="41"/>
  <c r="BN127" i="41"/>
  <c r="BT168" i="41"/>
  <c r="BM176" i="41"/>
  <c r="BR173" i="41"/>
  <c r="BW171" i="41"/>
  <c r="BR120" i="41"/>
  <c r="DT215" i="39"/>
  <c r="DU218" i="39"/>
  <c r="DV220" i="39"/>
  <c r="DW221" i="39"/>
  <c r="DR218" i="39"/>
  <c r="DS220" i="39"/>
  <c r="DT220" i="39"/>
  <c r="DU221" i="39"/>
  <c r="DT218" i="39"/>
  <c r="DU220" i="39"/>
  <c r="DV221" i="39"/>
  <c r="CL216" i="39"/>
  <c r="DU215" i="39"/>
  <c r="DQ223" i="39"/>
  <c r="DP223" i="39"/>
  <c r="DV223" i="39"/>
  <c r="DV226" i="39"/>
  <c r="DW228" i="39"/>
  <c r="DP230" i="39"/>
  <c r="DS227" i="39"/>
  <c r="DL229" i="39"/>
  <c r="DO226" i="39"/>
  <c r="DH228" i="39"/>
  <c r="DI230" i="39"/>
  <c r="DH227" i="39"/>
  <c r="DI229" i="39"/>
  <c r="DH226" i="39"/>
  <c r="DI228" i="39"/>
  <c r="DJ230" i="39"/>
  <c r="CG227" i="39"/>
  <c r="DV224" i="39"/>
  <c r="BQ230" i="39"/>
  <c r="BL235" i="39"/>
  <c r="BT234" i="39"/>
  <c r="BO238" i="39"/>
  <c r="BT6" i="41"/>
  <c r="BT7" i="41"/>
  <c r="BT8" i="41"/>
  <c r="BT9" i="41"/>
  <c r="BT10" i="41"/>
  <c r="BT11" i="41"/>
  <c r="BU6" i="41"/>
  <c r="BU7" i="41"/>
  <c r="BU8" i="41"/>
  <c r="BU9" i="41"/>
  <c r="BU10" i="41"/>
  <c r="BU11" i="41"/>
  <c r="BI14" i="41"/>
  <c r="CB25" i="41"/>
  <c r="BU22" i="41"/>
  <c r="BL17" i="41"/>
  <c r="BO33" i="41"/>
  <c r="DG15" i="41"/>
  <c r="DW15" i="41" s="1"/>
  <c r="DG16" i="41"/>
  <c r="DW16" i="41" s="1"/>
  <c r="DG17" i="41"/>
  <c r="DW17" i="41" s="1"/>
  <c r="DG18" i="41"/>
  <c r="DW18" i="41" s="1"/>
  <c r="BW32" i="41"/>
  <c r="BH26" i="41"/>
  <c r="BO38" i="41"/>
  <c r="BO24" i="41"/>
  <c r="BW34" i="41"/>
  <c r="BW35" i="41"/>
  <c r="BP43" i="41"/>
  <c r="BV49" i="41"/>
  <c r="BW38" i="41"/>
  <c r="BP46" i="41"/>
  <c r="BO48" i="41"/>
  <c r="BS49" i="41"/>
  <c r="BU60" i="41"/>
  <c r="BJ54" i="41"/>
  <c r="BT54" i="41"/>
  <c r="BP54" i="41"/>
  <c r="BM77" i="41"/>
  <c r="BG201" i="41"/>
  <c r="BF242" i="39"/>
  <c r="DQ120" i="39"/>
  <c r="DR122" i="39"/>
  <c r="DR121" i="39"/>
  <c r="BA242" i="39"/>
  <c r="BW8" i="39"/>
  <c r="DU8" i="39"/>
  <c r="BG242" i="39"/>
  <c r="DW7" i="39"/>
  <c r="BM24" i="41"/>
  <c r="BO26" i="41"/>
  <c r="DC30" i="41"/>
  <c r="DS30" i="41" s="1"/>
  <c r="BW44" i="41"/>
  <c r="BK41" i="41"/>
  <c r="BO97" i="41"/>
  <c r="AT201" i="41"/>
  <c r="BB242" i="39"/>
  <c r="BO120" i="39"/>
  <c r="BK120" i="39"/>
  <c r="DL9" i="39"/>
  <c r="BR8" i="39"/>
  <c r="AN242" i="39"/>
  <c r="BJ67" i="41"/>
  <c r="BH84" i="41"/>
  <c r="BU86" i="41"/>
  <c r="AD201" i="41"/>
  <c r="AX242" i="39"/>
  <c r="BH85" i="39"/>
  <c r="BI108" i="39"/>
  <c r="DI107" i="39"/>
  <c r="BI116" i="39"/>
  <c r="BV115" i="39"/>
  <c r="BW122" i="39"/>
  <c r="DV119" i="39"/>
  <c r="DW121" i="39"/>
  <c r="DP122" i="39"/>
  <c r="BH120" i="39"/>
  <c r="BI120" i="39"/>
  <c r="BM8" i="39"/>
  <c r="AS242" i="39"/>
  <c r="AJ242" i="39"/>
  <c r="DK8" i="39"/>
  <c r="BL27" i="41"/>
  <c r="BL43" i="41"/>
  <c r="BK40" i="41"/>
  <c r="BT44" i="41"/>
  <c r="BL55" i="41"/>
  <c r="BK43" i="41"/>
  <c r="BM48" i="41"/>
  <c r="BN48" i="41"/>
  <c r="BL71" i="41"/>
  <c r="BC201" i="41"/>
  <c r="AU201" i="41"/>
  <c r="AT242" i="39"/>
  <c r="DL57" i="39"/>
  <c r="DV72" i="39"/>
  <c r="DV93" i="39"/>
  <c r="DI92" i="39"/>
  <c r="DK92" i="39"/>
  <c r="DQ114" i="39"/>
  <c r="AO242" i="39"/>
  <c r="AF242" i="39"/>
  <c r="BL24" i="41"/>
  <c r="BW24" i="41"/>
  <c r="BO46" i="41"/>
  <c r="BL18" i="41"/>
  <c r="BL19" i="41"/>
  <c r="BL20" i="41"/>
  <c r="BL21" i="41"/>
  <c r="BL22" i="41"/>
  <c r="BL23" i="41"/>
  <c r="BS27" i="41"/>
  <c r="BP48" i="41"/>
  <c r="BH42" i="41"/>
  <c r="BL35" i="41"/>
  <c r="BS25" i="41"/>
  <c r="BU26" i="41"/>
  <c r="BU27" i="41"/>
  <c r="BU28" i="41"/>
  <c r="BU29" i="41"/>
  <c r="BU30" i="41"/>
  <c r="BU31" i="41"/>
  <c r="BS56" i="41"/>
  <c r="BS71" i="41"/>
  <c r="BJ68" i="41"/>
  <c r="BR72" i="41"/>
  <c r="BV68" i="41"/>
  <c r="CF94" i="41"/>
  <c r="BH100" i="41"/>
  <c r="BH101" i="41"/>
  <c r="BH102" i="41"/>
  <c r="BH103" i="41"/>
  <c r="BH104" i="41"/>
  <c r="BI104" i="41"/>
  <c r="BJ104" i="41"/>
  <c r="AP201" i="41"/>
  <c r="AH201" i="41"/>
  <c r="AE201" i="41"/>
  <c r="AP242" i="39"/>
  <c r="DV13" i="39"/>
  <c r="DP17" i="39"/>
  <c r="DQ19" i="39"/>
  <c r="DR21" i="39"/>
  <c r="DS23" i="39"/>
  <c r="DH16" i="39"/>
  <c r="DK22" i="39"/>
  <c r="CS25" i="39"/>
  <c r="CX10" i="39"/>
  <c r="CR14" i="39"/>
  <c r="CC16" i="39"/>
  <c r="DT22" i="39"/>
  <c r="DR9" i="39"/>
  <c r="DL13" i="39"/>
  <c r="DM15" i="39"/>
  <c r="DN17" i="39"/>
  <c r="DH21" i="39"/>
  <c r="DI23" i="39"/>
  <c r="DS27" i="39"/>
  <c r="DN33" i="39"/>
  <c r="DO35" i="39"/>
  <c r="DH37" i="39"/>
  <c r="DI39" i="39"/>
  <c r="DJ41" i="39"/>
  <c r="DH27" i="39"/>
  <c r="DK33" i="39"/>
  <c r="DO76" i="39"/>
  <c r="DN84" i="39"/>
  <c r="DO84" i="39"/>
  <c r="DQ93" i="39"/>
  <c r="DQ92" i="39"/>
  <c r="DT98" i="39"/>
  <c r="DI94" i="39"/>
  <c r="DO106" i="39"/>
  <c r="DR106" i="39"/>
  <c r="DO109" i="39"/>
  <c r="AK242" i="39"/>
  <c r="AB242" i="39"/>
  <c r="BQ6" i="39"/>
  <c r="AQ242" i="39"/>
  <c r="DW6" i="39"/>
  <c r="DG19" i="41"/>
  <c r="DW19" i="41" s="1"/>
  <c r="DG20" i="41"/>
  <c r="DW20" i="41" s="1"/>
  <c r="DG21" i="41"/>
  <c r="DW21" i="41" s="1"/>
  <c r="CT84" i="41"/>
  <c r="DJ84" i="41" s="1"/>
  <c r="CT85" i="41"/>
  <c r="DJ85" i="41" s="1"/>
  <c r="BH91" i="41"/>
  <c r="BM96" i="41"/>
  <c r="CZ94" i="41"/>
  <c r="DP94" i="41" s="1"/>
  <c r="BM92" i="41"/>
  <c r="BM93" i="41"/>
  <c r="BM94" i="41"/>
  <c r="CF97" i="41"/>
  <c r="BK102" i="41"/>
  <c r="BK103" i="41"/>
  <c r="BK104" i="41"/>
  <c r="BF201" i="41"/>
  <c r="AM201" i="41"/>
  <c r="AX201" i="41"/>
  <c r="AL242" i="39"/>
  <c r="DT17" i="39"/>
  <c r="DU19" i="39"/>
  <c r="DV21" i="39"/>
  <c r="DW23" i="39"/>
  <c r="DQ10" i="39"/>
  <c r="DL16" i="39"/>
  <c r="DO22" i="39"/>
  <c r="DV9" i="39"/>
  <c r="DP13" i="39"/>
  <c r="DQ15" i="39"/>
  <c r="DR17" i="39"/>
  <c r="DS19" i="39"/>
  <c r="DL21" i="39"/>
  <c r="DM23" i="39"/>
  <c r="DS10" i="39"/>
  <c r="DN16" i="39"/>
  <c r="DI22" i="39"/>
  <c r="DW27" i="39"/>
  <c r="DR33" i="39"/>
  <c r="DR104" i="39"/>
  <c r="BS114" i="39"/>
  <c r="DL117" i="39"/>
  <c r="BV121" i="39"/>
  <c r="AG242" i="39"/>
  <c r="DL8" i="39"/>
  <c r="CF5" i="39"/>
  <c r="DT9" i="39"/>
  <c r="AM242" i="39"/>
  <c r="DN6" i="39"/>
  <c r="BK16" i="41"/>
  <c r="BK17" i="41"/>
  <c r="BK20" i="41"/>
  <c r="BK21" i="41"/>
  <c r="BK22" i="41"/>
  <c r="BK23" i="41"/>
  <c r="BH31" i="41"/>
  <c r="BT18" i="41"/>
  <c r="BT19" i="41"/>
  <c r="BT20" i="41"/>
  <c r="BT21" i="41"/>
  <c r="BT22" i="41"/>
  <c r="BT23" i="41"/>
  <c r="BV24" i="41"/>
  <c r="BV25" i="41"/>
  <c r="BV26" i="41"/>
  <c r="BV27" i="41"/>
  <c r="BV28" i="41"/>
  <c r="BV29" i="41"/>
  <c r="BV30" i="41"/>
  <c r="BV31" i="41"/>
  <c r="BV32" i="41"/>
  <c r="BV33" i="41"/>
  <c r="BH48" i="41"/>
  <c r="BM60" i="41"/>
  <c r="BN56" i="41"/>
  <c r="BN57" i="41"/>
  <c r="BN58" i="41"/>
  <c r="BL59" i="41"/>
  <c r="BL60" i="41"/>
  <c r="BL61" i="41"/>
  <c r="BL62" i="41"/>
  <c r="BL63" i="41"/>
  <c r="BJ59" i="41"/>
  <c r="BJ60" i="41"/>
  <c r="BJ61" i="41"/>
  <c r="BJ62" i="41"/>
  <c r="BJ63" i="41"/>
  <c r="BS59" i="41"/>
  <c r="BS60" i="41"/>
  <c r="BS61" i="41"/>
  <c r="BS62" i="41"/>
  <c r="BS63" i="41"/>
  <c r="BS77" i="41"/>
  <c r="BP78" i="41"/>
  <c r="BP79" i="41"/>
  <c r="BP80" i="41"/>
  <c r="BP81" i="41"/>
  <c r="BP82" i="41"/>
  <c r="BP83" i="41"/>
  <c r="BS84" i="41"/>
  <c r="BU79" i="41"/>
  <c r="BU80" i="41"/>
  <c r="BK85" i="41"/>
  <c r="BK86" i="41"/>
  <c r="BK87" i="41"/>
  <c r="BK88" i="41"/>
  <c r="BL91" i="41"/>
  <c r="BI89" i="41"/>
  <c r="BI90" i="41"/>
  <c r="BI91" i="41"/>
  <c r="BQ92" i="41"/>
  <c r="BQ93" i="41"/>
  <c r="BQ94" i="41"/>
  <c r="CM96" i="41"/>
  <c r="BO102" i="41"/>
  <c r="BO103" i="41"/>
  <c r="BO104" i="41"/>
  <c r="BP100" i="41"/>
  <c r="BP101" i="41"/>
  <c r="BP102" i="41"/>
  <c r="BP103" i="41"/>
  <c r="BP104" i="41"/>
  <c r="BQ104" i="41"/>
  <c r="BR104" i="41"/>
  <c r="BR22" i="41"/>
  <c r="BV14" i="41"/>
  <c r="AI201" i="41"/>
  <c r="AH242" i="39"/>
  <c r="DP119" i="39"/>
  <c r="AC242" i="39"/>
  <c r="BP9" i="39"/>
  <c r="DS6" i="39"/>
  <c r="AI242" i="39"/>
  <c r="BO18" i="41"/>
  <c r="BO19" i="41"/>
  <c r="BO20" i="41"/>
  <c r="BO21" i="41"/>
  <c r="BO22" i="41"/>
  <c r="BO23" i="41"/>
  <c r="BL32" i="41"/>
  <c r="BW53" i="41"/>
  <c r="BI74" i="41"/>
  <c r="CL85" i="41"/>
  <c r="DB86" i="41"/>
  <c r="DR86" i="41" s="1"/>
  <c r="BP91" i="41"/>
  <c r="BM89" i="41"/>
  <c r="BM90" i="41"/>
  <c r="BM91" i="41"/>
  <c r="BH92" i="41"/>
  <c r="BH93" i="41"/>
  <c r="BH94" i="41"/>
  <c r="BU92" i="41"/>
  <c r="BU93" i="41"/>
  <c r="BS99" i="41"/>
  <c r="BW100" i="41"/>
  <c r="BQ101" i="41"/>
  <c r="CN97" i="41"/>
  <c r="BK100" i="41"/>
  <c r="BS102" i="41"/>
  <c r="BS103" i="41"/>
  <c r="BS104" i="41"/>
  <c r="J201" i="41"/>
  <c r="AL201" i="41"/>
  <c r="AD242" i="39"/>
  <c r="DL120" i="39"/>
  <c r="DM122" i="39"/>
  <c r="DM120" i="39"/>
  <c r="DN122" i="39"/>
  <c r="DN121" i="39"/>
  <c r="AV242" i="39"/>
  <c r="DJ6" i="39"/>
  <c r="AE242" i="39"/>
  <c r="CR5" i="41"/>
  <c r="AB201" i="41"/>
  <c r="DD5" i="41"/>
  <c r="AN201" i="41"/>
  <c r="BH5" i="41"/>
  <c r="AR201" i="41"/>
  <c r="BL5" i="41"/>
  <c r="AV201" i="41"/>
  <c r="BT5" i="41"/>
  <c r="BD201" i="41"/>
  <c r="CS5" i="41"/>
  <c r="AC201" i="41"/>
  <c r="BI5" i="41"/>
  <c r="AS201" i="41"/>
  <c r="BM5" i="41"/>
  <c r="AW201" i="41"/>
  <c r="BQ5" i="41"/>
  <c r="BA201" i="41"/>
  <c r="BU5" i="41"/>
  <c r="BE201" i="41"/>
  <c r="DG5" i="41"/>
  <c r="AQ201" i="41"/>
  <c r="BR5" i="41"/>
  <c r="BB201" i="41"/>
  <c r="BO5" i="41"/>
  <c r="AY201" i="41"/>
  <c r="BU5" i="39"/>
  <c r="BE242" i="39"/>
  <c r="BM5" i="39"/>
  <c r="AW242" i="39"/>
  <c r="BT5" i="39"/>
  <c r="BD242" i="39"/>
  <c r="BP5" i="39"/>
  <c r="AZ242" i="39"/>
  <c r="BH5" i="39"/>
  <c r="AR242" i="39"/>
  <c r="CM5" i="39"/>
  <c r="BC242" i="39"/>
  <c r="BO5" i="39"/>
  <c r="AY242" i="39"/>
  <c r="BK5" i="39"/>
  <c r="AU242" i="39"/>
  <c r="DH7" i="39"/>
  <c r="DU180" i="39"/>
  <c r="DV200" i="39"/>
  <c r="DQ205" i="39"/>
  <c r="DK222" i="39"/>
  <c r="DJ219" i="39"/>
  <c r="DS219" i="39"/>
  <c r="DI222" i="39"/>
  <c r="DH219" i="39"/>
  <c r="DJ222" i="39"/>
  <c r="DI219" i="39"/>
  <c r="DW25" i="39"/>
  <c r="DQ25" i="39"/>
  <c r="DJ29" i="39"/>
  <c r="DK31" i="39"/>
  <c r="DR44" i="39"/>
  <c r="DS7" i="39"/>
  <c r="DH169" i="39"/>
  <c r="DL141" i="39"/>
  <c r="DR136" i="39"/>
  <c r="DW186" i="39"/>
  <c r="DJ141" i="39"/>
  <c r="DR169" i="39"/>
  <c r="DQ186" i="39"/>
  <c r="DS205" i="39"/>
  <c r="DJ200" i="39"/>
  <c r="DQ169" i="39"/>
  <c r="DR183" i="39"/>
  <c r="DR7" i="39"/>
  <c r="DH25" i="39"/>
  <c r="DJ12" i="39"/>
  <c r="DK14" i="39"/>
  <c r="DU25" i="39"/>
  <c r="DT14" i="39"/>
  <c r="DV18" i="39"/>
  <c r="DM7" i="39"/>
  <c r="DH29" i="39"/>
  <c r="DI31" i="39"/>
  <c r="DU38" i="39"/>
  <c r="DP44" i="39"/>
  <c r="DN38" i="39"/>
  <c r="DI44" i="39"/>
  <c r="DN29" i="39"/>
  <c r="DO31" i="39"/>
  <c r="DV44" i="39"/>
  <c r="DR55" i="39"/>
  <c r="DK48" i="39"/>
  <c r="DH55" i="39"/>
  <c r="DK77" i="39"/>
  <c r="DH80" i="39"/>
  <c r="DI82" i="39"/>
  <c r="DQ80" i="39"/>
  <c r="DR82" i="39"/>
  <c r="DN80" i="39"/>
  <c r="DO82" i="39"/>
  <c r="DH103" i="39"/>
  <c r="DJ7" i="39"/>
  <c r="DL158" i="39"/>
  <c r="DQ155" i="39"/>
  <c r="DI180" i="39"/>
  <c r="DH141" i="39"/>
  <c r="DI158" i="39"/>
  <c r="DO180" i="39"/>
  <c r="DN141" i="39"/>
  <c r="DW169" i="39"/>
  <c r="DK180" i="39"/>
  <c r="DM183" i="39"/>
  <c r="DV186" i="39"/>
  <c r="DR205" i="39"/>
  <c r="DS200" i="39"/>
  <c r="DU169" i="39"/>
  <c r="DV183" i="39"/>
  <c r="DV225" i="39"/>
  <c r="DN12" i="39"/>
  <c r="DO14" i="39"/>
  <c r="DI18" i="39"/>
  <c r="DQ7" i="39"/>
  <c r="DI14" i="39"/>
  <c r="DK18" i="39"/>
  <c r="DL29" i="39"/>
  <c r="DM31" i="39"/>
  <c r="DT44" i="39"/>
  <c r="DI29" i="39"/>
  <c r="DJ31" i="39"/>
  <c r="DR38" i="39"/>
  <c r="DM44" i="39"/>
  <c r="DR29" i="39"/>
  <c r="DS31" i="39"/>
  <c r="DH38" i="39"/>
  <c r="DK44" i="39"/>
  <c r="DI55" i="39"/>
  <c r="DV55" i="39"/>
  <c r="DO48" i="39"/>
  <c r="DT48" i="39"/>
  <c r="DL55" i="39"/>
  <c r="DS77" i="39"/>
  <c r="DL80" i="39"/>
  <c r="DM82" i="39"/>
  <c r="DU80" i="39"/>
  <c r="DV82" i="39"/>
  <c r="DR80" i="39"/>
  <c r="DS82" i="39"/>
  <c r="DR90" i="39"/>
  <c r="DU103" i="39"/>
  <c r="DL103" i="39"/>
  <c r="DL169" i="39"/>
  <c r="DU136" i="39"/>
  <c r="DU158" i="39"/>
  <c r="DM158" i="39"/>
  <c r="DT136" i="39"/>
  <c r="DU183" i="39"/>
  <c r="DJ180" i="39"/>
  <c r="DR141" i="39"/>
  <c r="DW222" i="39"/>
  <c r="DV219" i="39"/>
  <c r="DL222" i="39"/>
  <c r="DU222" i="39"/>
  <c r="DT219" i="39"/>
  <c r="DV222" i="39"/>
  <c r="DR225" i="39"/>
  <c r="DQ225" i="39"/>
  <c r="DT225" i="39"/>
  <c r="DW225" i="39"/>
  <c r="DR12" i="39"/>
  <c r="DS14" i="39"/>
  <c r="DM18" i="39"/>
  <c r="DU7" i="39"/>
  <c r="DN25" i="39"/>
  <c r="DL12" i="39"/>
  <c r="DM14" i="39"/>
  <c r="DO18" i="39"/>
  <c r="DP29" i="39"/>
  <c r="DQ31" i="39"/>
  <c r="DU90" i="39"/>
  <c r="DL90" i="39"/>
  <c r="DT90" i="39"/>
  <c r="DS25" i="39"/>
  <c r="DN7" i="39"/>
  <c r="DK136" i="39"/>
  <c r="DK141" i="39"/>
  <c r="DO141" i="39"/>
  <c r="DW155" i="39"/>
  <c r="DI183" i="39"/>
  <c r="DS158" i="39"/>
  <c r="DO183" i="39"/>
  <c r="DH180" i="39"/>
  <c r="DN200" i="39"/>
  <c r="DK158" i="39"/>
  <c r="DM205" i="39"/>
  <c r="DN225" i="39"/>
  <c r="DM225" i="39"/>
  <c r="DP225" i="39"/>
  <c r="DS225" i="39"/>
  <c r="DO9" i="39"/>
  <c r="DU141" i="39"/>
  <c r="DT205" i="39"/>
  <c r="DW141" i="39"/>
  <c r="DL155" i="39"/>
  <c r="DM155" i="39"/>
  <c r="DP180" i="39"/>
  <c r="DN180" i="39"/>
  <c r="DK200" i="39"/>
  <c r="DW180" i="39"/>
  <c r="DP186" i="39"/>
  <c r="DR200" i="39"/>
  <c r="DT222" i="39"/>
  <c r="DO225" i="39"/>
  <c r="DM147" i="39"/>
  <c r="DO124" i="39"/>
  <c r="DW124" i="39"/>
  <c r="DH161" i="39"/>
  <c r="DU161" i="39"/>
  <c r="DL178" i="39"/>
  <c r="DV192" i="39"/>
  <c r="DO175" i="39"/>
  <c r="DK178" i="39"/>
  <c r="DI192" i="39"/>
  <c r="DV211" i="39"/>
  <c r="DT124" i="39"/>
  <c r="DV236" i="39"/>
  <c r="K242" i="39"/>
  <c r="H123" i="39"/>
  <c r="DJ123" i="39" s="1"/>
  <c r="S124" i="43"/>
  <c r="S123" i="43"/>
  <c r="DP150" i="39"/>
  <c r="DT172" i="39"/>
  <c r="DK133" i="39"/>
  <c r="DM178" i="39"/>
  <c r="DI175" i="39"/>
  <c r="DS178" i="39"/>
  <c r="DL197" i="39"/>
  <c r="DW197" i="39"/>
  <c r="DJ211" i="39"/>
  <c r="DP236" i="39"/>
  <c r="DR79" i="39"/>
  <c r="BX5" i="39" a="1"/>
  <c r="BX5" i="39" s="1"/>
  <c r="J242" i="39"/>
  <c r="DQ123" i="39"/>
  <c r="DW150" i="39"/>
  <c r="DK172" i="39"/>
  <c r="DT133" i="39"/>
  <c r="DJ147" i="39"/>
  <c r="DL150" i="39"/>
  <c r="DK192" i="39"/>
  <c r="DK123" i="39"/>
  <c r="DJ133" i="39"/>
  <c r="DK147" i="39"/>
  <c r="DM192" i="39"/>
  <c r="DR175" i="39"/>
  <c r="DM197" i="39"/>
  <c r="DQ211" i="39"/>
  <c r="DT211" i="39"/>
  <c r="DV197" i="39"/>
  <c r="DK236" i="39"/>
  <c r="DQ11" i="39"/>
  <c r="DW20" i="39"/>
  <c r="DQ24" i="39"/>
  <c r="DO11" i="39"/>
  <c r="DV43" i="39"/>
  <c r="DJ67" i="39"/>
  <c r="DS68" i="39"/>
  <c r="DS67" i="39"/>
  <c r="DN73" i="39"/>
  <c r="DN79" i="39"/>
  <c r="DH67" i="39"/>
  <c r="DK73" i="39"/>
  <c r="DI68" i="39"/>
  <c r="DM67" i="39"/>
  <c r="DH73" i="39"/>
  <c r="DH79" i="39"/>
  <c r="DQ79" i="39"/>
  <c r="DJ97" i="39"/>
  <c r="DN97" i="39"/>
  <c r="DK97" i="39"/>
  <c r="DL97" i="39"/>
  <c r="DM97" i="39"/>
  <c r="DP118" i="39"/>
  <c r="DN123" i="39"/>
  <c r="DT197" i="39"/>
  <c r="DN133" i="39"/>
  <c r="DO147" i="39"/>
  <c r="DP192" i="39"/>
  <c r="DV175" i="39"/>
  <c r="DK197" i="39"/>
  <c r="DS197" i="39"/>
  <c r="DK211" i="39"/>
  <c r="DR211" i="39"/>
  <c r="DL214" i="39"/>
  <c r="DU11" i="39"/>
  <c r="DJ20" i="39"/>
  <c r="DU24" i="39"/>
  <c r="DK43" i="39"/>
  <c r="DI43" i="39"/>
  <c r="DH68" i="39"/>
  <c r="DN67" i="39"/>
  <c r="DI73" i="39"/>
  <c r="DW68" i="39"/>
  <c r="DW67" i="39"/>
  <c r="DR73" i="39"/>
  <c r="DL67" i="39"/>
  <c r="DO73" i="39"/>
  <c r="DM68" i="39"/>
  <c r="DQ67" i="39"/>
  <c r="DL73" i="39"/>
  <c r="DU79" i="39"/>
  <c r="DP97" i="39"/>
  <c r="DV97" i="39"/>
  <c r="DW97" i="39"/>
  <c r="DQ97" i="39"/>
  <c r="DL133" i="39"/>
  <c r="DP124" i="39"/>
  <c r="DJ150" i="39"/>
  <c r="DS123" i="39"/>
  <c r="DR133" i="39"/>
  <c r="DS147" i="39"/>
  <c r="DS211" i="39"/>
  <c r="DN214" i="39"/>
  <c r="DN20" i="39"/>
  <c r="DH24" i="39"/>
  <c r="DW11" i="39"/>
  <c r="DH20" i="39"/>
  <c r="DJ24" i="39"/>
  <c r="DS5" i="39"/>
  <c r="H5" i="39"/>
  <c r="DU5" i="39" s="1"/>
  <c r="R124" i="43"/>
  <c r="R123" i="43"/>
  <c r="DP133" i="39"/>
  <c r="DK150" i="39"/>
  <c r="DK175" i="39"/>
  <c r="DS150" i="39"/>
  <c r="DQ178" i="39"/>
  <c r="DP211" i="39"/>
  <c r="DU236" i="39"/>
  <c r="DO118" i="39"/>
  <c r="DH150" i="39"/>
  <c r="DN150" i="39"/>
  <c r="DR172" i="39"/>
  <c r="DU150" i="39"/>
  <c r="DR124" i="39"/>
  <c r="DU147" i="39"/>
  <c r="DH172" i="39"/>
  <c r="DR150" i="39"/>
  <c r="DM161" i="39"/>
  <c r="DW178" i="39"/>
  <c r="DS172" i="39"/>
  <c r="DS124" i="39"/>
  <c r="DJ124" i="39"/>
  <c r="DH97" i="39"/>
  <c r="DS118" i="39"/>
  <c r="DS169" i="39"/>
  <c r="DN136" i="39"/>
  <c r="DS133" i="39"/>
  <c r="DP149" i="39"/>
  <c r="DH170" i="39"/>
  <c r="DN146" i="39"/>
  <c r="DQ160" i="39"/>
  <c r="DM142" i="39"/>
  <c r="DJ159" i="39"/>
  <c r="DN181" i="39"/>
  <c r="DS157" i="39"/>
  <c r="DO134" i="39"/>
  <c r="DR143" i="39"/>
  <c r="DT130" i="39"/>
  <c r="DH148" i="39"/>
  <c r="DI150" i="39"/>
  <c r="DJ170" i="39"/>
  <c r="DO152" i="39"/>
  <c r="DT144" i="39"/>
  <c r="DH149" i="39"/>
  <c r="DI152" i="39"/>
  <c r="DS142" i="39"/>
  <c r="DT153" i="39"/>
  <c r="DN147" i="39"/>
  <c r="DS154" i="39"/>
  <c r="DQ168" i="39"/>
  <c r="DK165" i="39"/>
  <c r="DK179" i="39"/>
  <c r="DO167" i="39"/>
  <c r="DM152" i="39"/>
  <c r="DK162" i="39"/>
  <c r="DS168" i="39"/>
  <c r="DO164" i="39"/>
  <c r="DK171" i="39"/>
  <c r="DV184" i="39"/>
  <c r="DP181" i="39"/>
  <c r="DI197" i="39"/>
  <c r="DR154" i="39"/>
  <c r="DO155" i="39"/>
  <c r="DU167" i="39"/>
  <c r="DV181" i="39"/>
  <c r="DI124" i="39"/>
  <c r="DN126" i="39"/>
  <c r="DP144" i="39"/>
  <c r="DI147" i="39"/>
  <c r="DI155" i="39"/>
  <c r="BQ148" i="39"/>
  <c r="DS159" i="39"/>
  <c r="DW163" i="39"/>
  <c r="DQ150" i="39"/>
  <c r="DO154" i="39"/>
  <c r="DR165" i="39"/>
  <c r="DN161" i="39"/>
  <c r="DM191" i="39"/>
  <c r="DJ145" i="39"/>
  <c r="DN152" i="39"/>
  <c r="DO149" i="39"/>
  <c r="DQ146" i="39"/>
  <c r="DO66" i="39"/>
  <c r="DP65" i="39"/>
  <c r="DL65" i="39"/>
  <c r="DL79" i="39"/>
  <c r="DP77" i="39"/>
  <c r="DT94" i="39"/>
  <c r="DN92" i="39"/>
  <c r="DW94" i="39"/>
  <c r="BO97" i="39"/>
  <c r="DW100" i="39"/>
  <c r="DJ103" i="39"/>
  <c r="BJ98" i="39"/>
  <c r="DM101" i="39"/>
  <c r="DL96" i="39"/>
  <c r="DH101" i="39"/>
  <c r="BV98" i="39"/>
  <c r="DN101" i="39"/>
  <c r="DR97" i="39"/>
  <c r="DJ100" i="39"/>
  <c r="BK100" i="39"/>
  <c r="DS103" i="39"/>
  <c r="DO110" i="39"/>
  <c r="BV107" i="39"/>
  <c r="DH110" i="39"/>
  <c r="DO120" i="39"/>
  <c r="DQ116" i="39"/>
  <c r="DR116" i="39"/>
  <c r="DK120" i="39"/>
  <c r="DN119" i="39"/>
  <c r="DO121" i="39"/>
  <c r="DH122" i="39"/>
  <c r="DT121" i="39"/>
  <c r="DW118" i="39"/>
  <c r="DP120" i="39"/>
  <c r="DQ122" i="39"/>
  <c r="DT28" i="39"/>
  <c r="DU30" i="39"/>
  <c r="DV32" i="39"/>
  <c r="DW34" i="39"/>
  <c r="DP36" i="39"/>
  <c r="DQ38" i="39"/>
  <c r="DR40" i="39"/>
  <c r="DS42" i="39"/>
  <c r="DL44" i="39"/>
  <c r="DH84" i="39"/>
  <c r="DI86" i="39"/>
  <c r="DJ88" i="39"/>
  <c r="DH88" i="39"/>
  <c r="DM88" i="39"/>
  <c r="DS93" i="39"/>
  <c r="DL95" i="39"/>
  <c r="DJ96" i="39"/>
  <c r="DK98" i="39"/>
  <c r="BT100" i="39"/>
  <c r="BH108" i="39"/>
  <c r="BM121" i="39"/>
  <c r="DJ68" i="39"/>
  <c r="DR95" i="39"/>
  <c r="DK95" i="39"/>
  <c r="DH102" i="39"/>
  <c r="DM103" i="39"/>
  <c r="DV106" i="39"/>
  <c r="DJ104" i="39"/>
  <c r="DI106" i="39"/>
  <c r="BN113" i="39"/>
  <c r="DT116" i="39"/>
  <c r="DS120" i="39"/>
  <c r="DK117" i="39"/>
  <c r="BV117" i="39"/>
  <c r="DO117" i="39"/>
  <c r="DS35" i="39"/>
  <c r="DL37" i="39"/>
  <c r="DM39" i="39"/>
  <c r="DN41" i="39"/>
  <c r="DO43" i="39"/>
  <c r="DH45" i="39"/>
  <c r="DQ46" i="39"/>
  <c r="DL27" i="39"/>
  <c r="DM29" i="39"/>
  <c r="DN31" i="39"/>
  <c r="DO33" i="39"/>
  <c r="DH35" i="39"/>
  <c r="DI37" i="39"/>
  <c r="DJ39" i="39"/>
  <c r="DK41" i="39"/>
  <c r="DT34" i="39"/>
  <c r="DU36" i="39"/>
  <c r="DV38" i="39"/>
  <c r="DW40" i="39"/>
  <c r="DP42" i="39"/>
  <c r="DQ44" i="39"/>
  <c r="DV68" i="39"/>
  <c r="DV57" i="39"/>
  <c r="DW59" i="39"/>
  <c r="DP61" i="39"/>
  <c r="DQ63" i="39"/>
  <c r="DT60" i="39"/>
  <c r="DU62" i="39"/>
  <c r="DV64" i="39"/>
  <c r="DS70" i="39"/>
  <c r="DL58" i="39"/>
  <c r="DM60" i="39"/>
  <c r="DN62" i="39"/>
  <c r="DO64" i="39"/>
  <c r="DI58" i="39"/>
  <c r="DJ60" i="39"/>
  <c r="DK62" i="39"/>
  <c r="DQ65" i="39"/>
  <c r="DR67" i="39"/>
  <c r="DS69" i="39"/>
  <c r="DL71" i="39"/>
  <c r="DM73" i="39"/>
  <c r="DN75" i="39"/>
  <c r="DT70" i="39"/>
  <c r="DU72" i="39"/>
  <c r="DV74" i="39"/>
  <c r="DS88" i="39"/>
  <c r="DK88" i="39"/>
  <c r="DT88" i="39"/>
  <c r="DR89" i="39"/>
  <c r="DR94" i="39"/>
  <c r="DS100" i="39"/>
  <c r="BO93" i="39"/>
  <c r="DO100" i="39"/>
  <c r="DQ95" i="39"/>
  <c r="DT102" i="39"/>
  <c r="DV96" i="39"/>
  <c r="DW98" i="39"/>
  <c r="DP100" i="39"/>
  <c r="DQ102" i="39"/>
  <c r="DU97" i="39"/>
  <c r="DV99" i="39"/>
  <c r="DW101" i="39"/>
  <c r="DP103" i="39"/>
  <c r="DJ105" i="39"/>
  <c r="BT104" i="39"/>
  <c r="DU111" i="39"/>
  <c r="BT108" i="39"/>
  <c r="DU107" i="39"/>
  <c r="DV109" i="39"/>
  <c r="DW111" i="39"/>
  <c r="BH112" i="39"/>
  <c r="DU118" i="39"/>
  <c r="DS115" i="39"/>
  <c r="DH119" i="39"/>
  <c r="DQ121" i="39"/>
  <c r="DU119" i="39"/>
  <c r="DR115" i="39"/>
  <c r="DS117" i="39"/>
  <c r="DR120" i="39"/>
  <c r="DS122" i="39"/>
  <c r="DO119" i="39"/>
  <c r="DH121" i="39"/>
  <c r="DK118" i="39"/>
  <c r="BT120" i="39"/>
  <c r="DW115" i="39"/>
  <c r="DI116" i="39"/>
  <c r="DJ116" i="39"/>
  <c r="BM119" i="39"/>
  <c r="DV115" i="39"/>
  <c r="DW117" i="39"/>
  <c r="DV120" i="39"/>
  <c r="DW122" i="39"/>
  <c r="BU117" i="39"/>
  <c r="BV119" i="39"/>
  <c r="DS119" i="39"/>
  <c r="DL121" i="39"/>
  <c r="DP85" i="39"/>
  <c r="DL85" i="39"/>
  <c r="DU87" i="39"/>
  <c r="DQ87" i="39"/>
  <c r="DO86" i="39"/>
  <c r="DQ94" i="39"/>
  <c r="DT97" i="39"/>
  <c r="DV103" i="39"/>
  <c r="DU98" i="39"/>
  <c r="DI101" i="39"/>
  <c r="DS102" i="39"/>
  <c r="DN103" i="39"/>
  <c r="DL110" i="39"/>
  <c r="BK108" i="39"/>
  <c r="DL118" i="39"/>
  <c r="BK122" i="39"/>
  <c r="DJ119" i="39"/>
  <c r="DK121" i="39"/>
  <c r="BT122" i="39"/>
  <c r="DW119" i="39"/>
  <c r="DP121" i="39"/>
  <c r="DU208" i="39"/>
  <c r="DS232" i="39"/>
  <c r="DL204" i="39"/>
  <c r="DO206" i="39"/>
  <c r="DN208" i="39"/>
  <c r="DM210" i="39"/>
  <c r="DL212" i="39"/>
  <c r="DO214" i="39"/>
  <c r="DN232" i="39"/>
  <c r="DM240" i="39"/>
  <c r="DL231" i="39"/>
  <c r="DO239" i="39"/>
  <c r="DN204" i="39"/>
  <c r="DM206" i="39"/>
  <c r="DL208" i="39"/>
  <c r="DO210" i="39"/>
  <c r="DN212" i="39"/>
  <c r="DM214" i="39"/>
  <c r="DL232" i="39"/>
  <c r="DO240" i="39"/>
  <c r="DM231" i="39"/>
  <c r="DL239" i="39"/>
  <c r="DK213" i="39"/>
  <c r="DJ231" i="39"/>
  <c r="DI239" i="39"/>
  <c r="BQ216" i="39"/>
  <c r="DK216" i="39"/>
  <c r="DQ218" i="39"/>
  <c r="DR220" i="39"/>
  <c r="DS222" i="39"/>
  <c r="DR219" i="39"/>
  <c r="DS221" i="39"/>
  <c r="DN218" i="39"/>
  <c r="DO220" i="39"/>
  <c r="DH222" i="39"/>
  <c r="DT221" i="39"/>
  <c r="DW218" i="39"/>
  <c r="DP220" i="39"/>
  <c r="DQ222" i="39"/>
  <c r="DP219" i="39"/>
  <c r="DQ221" i="39"/>
  <c r="DP218" i="39"/>
  <c r="DQ220" i="39"/>
  <c r="DR222" i="39"/>
  <c r="DQ219" i="39"/>
  <c r="DR221" i="39"/>
  <c r="DO224" i="39"/>
  <c r="DM226" i="39"/>
  <c r="DN228" i="39"/>
  <c r="DO230" i="39"/>
  <c r="DN227" i="39"/>
  <c r="DO229" i="39"/>
  <c r="DJ226" i="39"/>
  <c r="DK228" i="39"/>
  <c r="DQ227" i="39"/>
  <c r="DR229" i="39"/>
  <c r="DK234" i="39"/>
  <c r="DP233" i="39"/>
  <c r="DK233" i="39"/>
  <c r="DH238" i="39"/>
  <c r="DV234" i="39"/>
  <c r="DL233" i="39"/>
  <c r="DJ196" i="39"/>
  <c r="DU197" i="39"/>
  <c r="DW208" i="39"/>
  <c r="DS212" i="39"/>
  <c r="DN210" i="39"/>
  <c r="DR196" i="39"/>
  <c r="DK201" i="39"/>
  <c r="DL200" i="39"/>
  <c r="BH214" i="39"/>
  <c r="DR214" i="39"/>
  <c r="DT123" i="39"/>
  <c r="DS136" i="39"/>
  <c r="DJ136" i="39"/>
  <c r="DV124" i="39"/>
  <c r="DN135" i="39"/>
  <c r="DV217" i="39"/>
  <c r="DR228" i="39"/>
  <c r="DR227" i="39"/>
  <c r="DO228" i="39"/>
  <c r="DV229" i="39"/>
  <c r="BP236" i="39"/>
  <c r="BQ233" i="39"/>
  <c r="DT234" i="39"/>
  <c r="BP235" i="39"/>
  <c r="DQ233" i="39"/>
  <c r="DR201" i="39"/>
  <c r="DL209" i="39"/>
  <c r="DM202" i="39"/>
  <c r="DK207" i="39"/>
  <c r="DQ212" i="39"/>
  <c r="DU232" i="39"/>
  <c r="DM232" i="39"/>
  <c r="DQ133" i="39"/>
  <c r="DH123" i="39"/>
  <c r="DH133" i="39"/>
  <c r="DH130" i="39"/>
  <c r="DS134" i="39"/>
  <c r="DK126" i="39"/>
  <c r="DQ217" i="39"/>
  <c r="DP215" i="39"/>
  <c r="DT216" i="39"/>
  <c r="DP217" i="39"/>
  <c r="DW215" i="39"/>
  <c r="DW217" i="39"/>
  <c r="DV215" i="39"/>
  <c r="DV218" i="39"/>
  <c r="DW220" i="39"/>
  <c r="DP222" i="39"/>
  <c r="DR217" i="39"/>
  <c r="DQ215" i="39"/>
  <c r="DU223" i="39"/>
  <c r="DU225" i="39"/>
  <c r="DT223" i="39"/>
  <c r="DU226" i="39"/>
  <c r="DV228" i="39"/>
  <c r="DW230" i="39"/>
  <c r="DV227" i="39"/>
  <c r="DW229" i="39"/>
  <c r="DR226" i="39"/>
  <c r="DS228" i="39"/>
  <c r="DL230" i="39"/>
  <c r="DO227" i="39"/>
  <c r="DH229" i="39"/>
  <c r="DK226" i="39"/>
  <c r="BO225" i="39"/>
  <c r="DR233" i="39"/>
  <c r="DI204" i="39"/>
  <c r="DK231" i="39"/>
  <c r="DO23" i="39"/>
  <c r="CI23" i="39"/>
  <c r="CQ22" i="39"/>
  <c r="DG22" i="39"/>
  <c r="CZ24" i="39"/>
  <c r="CJ24" i="39"/>
  <c r="DV233" i="39"/>
  <c r="DM10" i="39"/>
  <c r="CW10" i="39"/>
  <c r="DN167" i="39"/>
  <c r="DM169" i="39"/>
  <c r="DL171" i="39"/>
  <c r="DO173" i="39"/>
  <c r="DN175" i="39"/>
  <c r="DM177" i="39"/>
  <c r="DL179" i="39"/>
  <c r="DO181" i="39"/>
  <c r="DN183" i="39"/>
  <c r="DM185" i="39"/>
  <c r="DL187" i="39"/>
  <c r="DO189" i="39"/>
  <c r="DN191" i="39"/>
  <c r="DM193" i="39"/>
  <c r="DL199" i="39"/>
  <c r="DS201" i="39"/>
  <c r="DM212" i="39"/>
  <c r="DV171" i="39"/>
  <c r="DU173" i="39"/>
  <c r="DT175" i="39"/>
  <c r="DW177" i="39"/>
  <c r="DV179" i="39"/>
  <c r="DU181" i="39"/>
  <c r="DT183" i="39"/>
  <c r="DW185" i="39"/>
  <c r="DV187" i="39"/>
  <c r="DU189" i="39"/>
  <c r="DT191" i="39"/>
  <c r="DW193" i="39"/>
  <c r="DH197" i="39"/>
  <c r="DT199" i="39"/>
  <c r="DU198" i="39"/>
  <c r="DR197" i="39"/>
  <c r="DQ199" i="39"/>
  <c r="DP201" i="39"/>
  <c r="DJ239" i="39"/>
  <c r="BP204" i="39"/>
  <c r="BS206" i="39"/>
  <c r="BP212" i="39"/>
  <c r="DM136" i="39"/>
  <c r="DU132" i="39"/>
  <c r="DV130" i="39"/>
  <c r="DM216" i="39"/>
  <c r="BT215" i="39"/>
  <c r="DH216" i="39"/>
  <c r="DK215" i="39"/>
  <c r="DW216" i="39"/>
  <c r="DJ215" i="39"/>
  <c r="DO219" i="39"/>
  <c r="DH221" i="39"/>
  <c r="DK218" i="39"/>
  <c r="DR216" i="39"/>
  <c r="CF228" i="39"/>
  <c r="DJ225" i="39"/>
  <c r="DI223" i="39"/>
  <c r="DQ224" i="39"/>
  <c r="DI225" i="39"/>
  <c r="DH223" i="39"/>
  <c r="DP224" i="39"/>
  <c r="DL225" i="39"/>
  <c r="DS223" i="39"/>
  <c r="DN223" i="39"/>
  <c r="DT229" i="39"/>
  <c r="DW226" i="39"/>
  <c r="DP228" i="39"/>
  <c r="DQ230" i="39"/>
  <c r="DP227" i="39"/>
  <c r="DQ229" i="39"/>
  <c r="DP226" i="39"/>
  <c r="DQ228" i="39"/>
  <c r="DR230" i="39"/>
  <c r="DN224" i="39"/>
  <c r="DI238" i="39"/>
  <c r="DU233" i="39"/>
  <c r="DM237" i="39"/>
  <c r="DI235" i="39"/>
  <c r="DO237" i="39"/>
  <c r="DW235" i="39"/>
  <c r="DO211" i="39"/>
  <c r="DU212" i="39"/>
  <c r="DL205" i="39"/>
  <c r="DR195" i="39"/>
  <c r="DS204" i="39"/>
  <c r="DO205" i="39"/>
  <c r="DL210" i="39"/>
  <c r="DI203" i="39"/>
  <c r="DQ208" i="39"/>
  <c r="DM211" i="39"/>
  <c r="DV239" i="39"/>
  <c r="DR240" i="39"/>
  <c r="DQ125" i="39"/>
  <c r="DL124" i="39"/>
  <c r="DM123" i="39"/>
  <c r="DI216" i="39"/>
  <c r="BV225" i="39"/>
  <c r="DU230" i="39"/>
  <c r="DI227" i="39"/>
  <c r="DJ229" i="39"/>
  <c r="DJ224" i="39"/>
  <c r="BM228" i="39"/>
  <c r="BT230" i="39"/>
  <c r="BK238" i="39"/>
  <c r="BQ237" i="39"/>
  <c r="BU237" i="39"/>
  <c r="BM233" i="39"/>
  <c r="DJ234" i="39"/>
  <c r="DO234" i="39"/>
  <c r="DT187" i="39"/>
  <c r="DW189" i="39"/>
  <c r="DV191" i="39"/>
  <c r="DU193" i="39"/>
  <c r="DN211" i="39"/>
  <c r="DO203" i="39"/>
  <c r="DV240" i="39"/>
  <c r="DN240" i="39"/>
  <c r="DI232" i="39"/>
  <c r="DJ214" i="39"/>
  <c r="DH204" i="39"/>
  <c r="DK206" i="39"/>
  <c r="DJ208" i="39"/>
  <c r="DI210" i="39"/>
  <c r="DH212" i="39"/>
  <c r="DK214" i="39"/>
  <c r="DJ232" i="39"/>
  <c r="DI240" i="39"/>
  <c r="DH231" i="39"/>
  <c r="DK239" i="39"/>
  <c r="DJ204" i="39"/>
  <c r="DI206" i="39"/>
  <c r="DH208" i="39"/>
  <c r="DK210" i="39"/>
  <c r="DJ212" i="39"/>
  <c r="DI214" i="39"/>
  <c r="DH232" i="39"/>
  <c r="DK240" i="39"/>
  <c r="DI231" i="39"/>
  <c r="DH239" i="39"/>
  <c r="DT127" i="39"/>
  <c r="DQ126" i="39"/>
  <c r="DO125" i="39"/>
  <c r="DN124" i="39"/>
  <c r="DV127" i="39"/>
  <c r="BP216" i="39"/>
  <c r="BS215" i="39"/>
  <c r="BL217" i="39"/>
  <c r="DO216" i="39"/>
  <c r="DM218" i="39"/>
  <c r="DN220" i="39"/>
  <c r="DO222" i="39"/>
  <c r="DN219" i="39"/>
  <c r="DO221" i="39"/>
  <c r="DJ218" i="39"/>
  <c r="DK220" i="39"/>
  <c r="DW219" i="39"/>
  <c r="DP221" i="39"/>
  <c r="DS218" i="39"/>
  <c r="DL220" i="39"/>
  <c r="DM222" i="39"/>
  <c r="DL219" i="39"/>
  <c r="DM221" i="39"/>
  <c r="DL218" i="39"/>
  <c r="DM220" i="39"/>
  <c r="DN222" i="39"/>
  <c r="DM219" i="39"/>
  <c r="DN221" i="39"/>
  <c r="DJ216" i="39"/>
  <c r="BN225" i="39"/>
  <c r="DI224" i="39"/>
  <c r="DH224" i="39"/>
  <c r="DK223" i="39"/>
  <c r="DS224" i="39"/>
  <c r="BV223" i="39"/>
  <c r="DI226" i="39"/>
  <c r="DJ228" i="39"/>
  <c r="DK230" i="39"/>
  <c r="DJ227" i="39"/>
  <c r="DK229" i="39"/>
  <c r="BV226" i="39"/>
  <c r="BW228" i="39"/>
  <c r="BO226" i="39"/>
  <c r="BH226" i="39"/>
  <c r="DN229" i="39"/>
  <c r="BV224" i="39"/>
  <c r="BN234" i="39"/>
  <c r="BN233" i="39"/>
  <c r="DI233" i="39"/>
  <c r="DP238" i="39"/>
  <c r="BW237" i="39"/>
  <c r="DH236" i="39"/>
  <c r="DH235" i="39"/>
  <c r="DT236" i="39"/>
  <c r="DS238" i="39"/>
  <c r="BQ235" i="39"/>
  <c r="DL237" i="39"/>
  <c r="DU235" i="39"/>
  <c r="DP237" i="39"/>
  <c r="DN235" i="39"/>
  <c r="DN236" i="39"/>
  <c r="DN237" i="39"/>
  <c r="DN238" i="39"/>
  <c r="DT237" i="39"/>
  <c r="DJ233" i="39"/>
  <c r="DS237" i="39"/>
  <c r="DO233" i="39"/>
  <c r="DI236" i="39"/>
  <c r="DU237" i="39"/>
  <c r="DR235" i="39"/>
  <c r="DR236" i="39"/>
  <c r="DR237" i="39"/>
  <c r="DR238" i="39"/>
  <c r="DP234" i="39"/>
  <c r="DQ236" i="39"/>
  <c r="DW233" i="39"/>
  <c r="DS233" i="39"/>
  <c r="DT233" i="39"/>
  <c r="DO236" i="39"/>
  <c r="DV235" i="39"/>
  <c r="DV237" i="39"/>
  <c r="DV238" i="39"/>
  <c r="DS234" i="39"/>
  <c r="BV46" i="39"/>
  <c r="DO91" i="39"/>
  <c r="DL235" i="39"/>
  <c r="DL234" i="39"/>
  <c r="DW236" i="39"/>
  <c r="DO238" i="39"/>
  <c r="DR234" i="39"/>
  <c r="DS235" i="39"/>
  <c r="DL238" i="39"/>
  <c r="DS9" i="39"/>
  <c r="DU27" i="39"/>
  <c r="DV29" i="39"/>
  <c r="DW31" i="39"/>
  <c r="DP33" i="39"/>
  <c r="DQ35" i="39"/>
  <c r="DR37" i="39"/>
  <c r="DS39" i="39"/>
  <c r="DL41" i="39"/>
  <c r="DM43" i="39"/>
  <c r="DN45" i="39"/>
  <c r="DV26" i="39"/>
  <c r="DW28" i="39"/>
  <c r="DP30" i="39"/>
  <c r="DQ32" i="39"/>
  <c r="DR34" i="39"/>
  <c r="DS36" i="39"/>
  <c r="DL38" i="39"/>
  <c r="DM40" i="39"/>
  <c r="DN42" i="39"/>
  <c r="DO44" i="39"/>
  <c r="DQ47" i="39"/>
  <c r="DR49" i="39"/>
  <c r="DS51" i="39"/>
  <c r="DL53" i="39"/>
  <c r="DM55" i="39"/>
  <c r="DS48" i="39"/>
  <c r="DL50" i="39"/>
  <c r="DM52" i="39"/>
  <c r="DN54" i="39"/>
  <c r="DO56" i="39"/>
  <c r="DO47" i="39"/>
  <c r="DH49" i="39"/>
  <c r="DI51" i="39"/>
  <c r="DJ53" i="39"/>
  <c r="DK55" i="39"/>
  <c r="DT56" i="39"/>
  <c r="DT47" i="39"/>
  <c r="DU49" i="39"/>
  <c r="DV51" i="39"/>
  <c r="DW53" i="39"/>
  <c r="DP55" i="39"/>
  <c r="DI48" i="39"/>
  <c r="DJ50" i="39"/>
  <c r="DK52" i="39"/>
  <c r="DT65" i="39"/>
  <c r="DT69" i="39"/>
  <c r="DU71" i="39"/>
  <c r="DV73" i="39"/>
  <c r="DW75" i="39"/>
  <c r="DO74" i="39"/>
  <c r="DP67" i="39"/>
  <c r="DQ69" i="39"/>
  <c r="DR71" i="39"/>
  <c r="DS73" i="39"/>
  <c r="DL75" i="39"/>
  <c r="DQ68" i="39"/>
  <c r="DR70" i="39"/>
  <c r="DS72" i="39"/>
  <c r="DL74" i="39"/>
  <c r="DU67" i="39"/>
  <c r="DV69" i="39"/>
  <c r="DW71" i="39"/>
  <c r="DP73" i="39"/>
  <c r="DQ75" i="39"/>
  <c r="DI76" i="39"/>
  <c r="DJ78" i="39"/>
  <c r="DK80" i="39"/>
  <c r="DV76" i="39"/>
  <c r="DW78" i="39"/>
  <c r="DP80" i="39"/>
  <c r="DQ82" i="39"/>
  <c r="DU81" i="39"/>
  <c r="DT84" i="39"/>
  <c r="DU86" i="39"/>
  <c r="DL83" i="39"/>
  <c r="DM85" i="39"/>
  <c r="DN87" i="39"/>
  <c r="DK238" i="39"/>
  <c r="DN234" i="39"/>
  <c r="DM236" i="39"/>
  <c r="DH234" i="39"/>
  <c r="DQ237" i="39"/>
  <c r="DT235" i="39"/>
  <c r="DQ234" i="39"/>
  <c r="DU238" i="39"/>
  <c r="DQ238" i="39"/>
  <c r="DH237" i="39"/>
  <c r="CO25" i="39"/>
  <c r="CP18" i="39"/>
  <c r="CY11" i="39"/>
  <c r="DL236" i="39"/>
  <c r="DU234" i="39"/>
  <c r="DW234" i="39"/>
  <c r="DO235" i="39"/>
  <c r="DK237" i="39"/>
  <c r="DW238" i="39"/>
  <c r="DJ235" i="39"/>
  <c r="DJ236" i="39"/>
  <c r="DJ237" i="39"/>
  <c r="DJ238" i="39"/>
  <c r="DE25" i="39"/>
  <c r="CK24" i="39"/>
  <c r="BI8" i="39"/>
  <c r="DJ5" i="39"/>
  <c r="DW15" i="39"/>
  <c r="DG15" i="39"/>
  <c r="CY13" i="39"/>
  <c r="CI13" i="39"/>
  <c r="CR15" i="39"/>
  <c r="CB15" i="39"/>
  <c r="CD18" i="39"/>
  <c r="CT18" i="39"/>
  <c r="DS11" i="39"/>
  <c r="CM11" i="39"/>
  <c r="DJ17" i="39"/>
  <c r="CT17" i="39"/>
  <c r="DO19" i="39"/>
  <c r="CI19" i="39"/>
  <c r="DJ25" i="39"/>
  <c r="CD25" i="39"/>
  <c r="DK10" i="39"/>
  <c r="CU10" i="39"/>
  <c r="DO10" i="39"/>
  <c r="CY10" i="39"/>
  <c r="DH12" i="39"/>
  <c r="CR12" i="39"/>
  <c r="DJ16" i="39"/>
  <c r="CD16" i="39"/>
  <c r="DJ33" i="39"/>
  <c r="CT33" i="39"/>
  <c r="DK35" i="39"/>
  <c r="CU35" i="39"/>
  <c r="DS236" i="39"/>
  <c r="BV25" i="39"/>
  <c r="BU46" i="39"/>
  <c r="BP46" i="39"/>
  <c r="DO57" i="39"/>
  <c r="BT66" i="39"/>
  <c r="BW70" i="39"/>
  <c r="BR46" i="39"/>
  <c r="DS46" i="39"/>
  <c r="BT46" i="39"/>
  <c r="DK46" i="39"/>
  <c r="DH9" i="39"/>
  <c r="DN5" i="39"/>
  <c r="DH10" i="39"/>
  <c r="DI12" i="39"/>
  <c r="DJ14" i="39"/>
  <c r="DK16" i="39"/>
  <c r="BT18" i="39"/>
  <c r="BU20" i="39"/>
  <c r="BV22" i="39"/>
  <c r="BW24" i="39"/>
  <c r="BM11" i="39"/>
  <c r="BN13" i="39"/>
  <c r="BO15" i="39"/>
  <c r="BH17" i="39"/>
  <c r="BI19" i="39"/>
  <c r="BJ21" i="39"/>
  <c r="BK23" i="39"/>
  <c r="DU10" i="39"/>
  <c r="DV12" i="39"/>
  <c r="DW14" i="39"/>
  <c r="DP16" i="39"/>
  <c r="DQ18" i="39"/>
  <c r="DR20" i="39"/>
  <c r="DS22" i="39"/>
  <c r="DL24" i="39"/>
  <c r="DI9" i="39"/>
  <c r="DJ11" i="39"/>
  <c r="DK13" i="39"/>
  <c r="BT15" i="39"/>
  <c r="BU17" i="39"/>
  <c r="BV19" i="39"/>
  <c r="BW21" i="39"/>
  <c r="BP23" i="39"/>
  <c r="BV10" i="39"/>
  <c r="BW12" i="39"/>
  <c r="BP14" i="39"/>
  <c r="BQ16" i="39"/>
  <c r="BR18" i="39"/>
  <c r="BS20" i="39"/>
  <c r="BL22" i="39"/>
  <c r="BM24" i="39"/>
  <c r="BI7" i="39"/>
  <c r="BJ9" i="39"/>
  <c r="BK11" i="39"/>
  <c r="DT13" i="39"/>
  <c r="DU15" i="39"/>
  <c r="DV17" i="39"/>
  <c r="DW19" i="39"/>
  <c r="DP21" i="39"/>
  <c r="DQ23" i="39"/>
  <c r="DR25" i="39"/>
  <c r="DW10" i="39"/>
  <c r="DP12" i="39"/>
  <c r="DQ14" i="39"/>
  <c r="DR16" i="39"/>
  <c r="DS18" i="39"/>
  <c r="DL20" i="39"/>
  <c r="DM22" i="39"/>
  <c r="DN24" i="39"/>
  <c r="BK27" i="39"/>
  <c r="DT29" i="39"/>
  <c r="DU31" i="39"/>
  <c r="DV33" i="39"/>
  <c r="DW35" i="39"/>
  <c r="DP37" i="39"/>
  <c r="DQ39" i="39"/>
  <c r="DR41" i="39"/>
  <c r="DS43" i="39"/>
  <c r="DL45" i="39"/>
  <c r="DP27" i="39"/>
  <c r="DQ29" i="39"/>
  <c r="DR31" i="39"/>
  <c r="DS33" i="39"/>
  <c r="DL35" i="39"/>
  <c r="DM37" i="39"/>
  <c r="DN39" i="39"/>
  <c r="DO41" i="39"/>
  <c r="DH43" i="39"/>
  <c r="DI45" i="39"/>
  <c r="BL26" i="39"/>
  <c r="BM28" i="39"/>
  <c r="BN30" i="39"/>
  <c r="BO32" i="39"/>
  <c r="BH34" i="39"/>
  <c r="BI36" i="39"/>
  <c r="BJ38" i="39"/>
  <c r="BK40" i="39"/>
  <c r="DT42" i="39"/>
  <c r="DU44" i="39"/>
  <c r="DT33" i="39"/>
  <c r="DP41" i="39"/>
  <c r="DQ43" i="39"/>
  <c r="DR45" i="39"/>
  <c r="DI26" i="39"/>
  <c r="DJ28" i="39"/>
  <c r="BT32" i="39"/>
  <c r="BU34" i="39"/>
  <c r="BV36" i="39"/>
  <c r="BW38" i="39"/>
  <c r="BP40" i="39"/>
  <c r="DJ27" i="39"/>
  <c r="DK29" i="39"/>
  <c r="BT31" i="39"/>
  <c r="BU33" i="39"/>
  <c r="BV35" i="39"/>
  <c r="BW37" i="39"/>
  <c r="BP39" i="39"/>
  <c r="BQ41" i="39"/>
  <c r="BR43" i="39"/>
  <c r="BS45" i="39"/>
  <c r="BJ26" i="39"/>
  <c r="BK28" i="39"/>
  <c r="DT30" i="39"/>
  <c r="DU32" i="39"/>
  <c r="DV34" i="39"/>
  <c r="DW36" i="39"/>
  <c r="DP38" i="39"/>
  <c r="DQ40" i="39"/>
  <c r="DR42" i="39"/>
  <c r="DS44" i="39"/>
  <c r="DU47" i="39"/>
  <c r="DV49" i="39"/>
  <c r="DW51" i="39"/>
  <c r="DP53" i="39"/>
  <c r="DQ55" i="39"/>
  <c r="DJ48" i="39"/>
  <c r="DK50" i="39"/>
  <c r="BT52" i="39"/>
  <c r="BU54" i="39"/>
  <c r="BV56" i="39"/>
  <c r="BR47" i="39"/>
  <c r="BS49" i="39"/>
  <c r="BL51" i="39"/>
  <c r="BM53" i="39"/>
  <c r="BN55" i="39"/>
  <c r="DW48" i="39"/>
  <c r="DP50" i="39"/>
  <c r="DQ52" i="39"/>
  <c r="DR54" i="39"/>
  <c r="DS56" i="39"/>
  <c r="DS47" i="39"/>
  <c r="DL49" i="39"/>
  <c r="DM51" i="39"/>
  <c r="DN53" i="39"/>
  <c r="DO55" i="39"/>
  <c r="BL48" i="39"/>
  <c r="BM50" i="39"/>
  <c r="BN52" i="39"/>
  <c r="BO54" i="39"/>
  <c r="BH56" i="39"/>
  <c r="BH47" i="39"/>
  <c r="BI49" i="39"/>
  <c r="BJ51" i="39"/>
  <c r="BK53" i="39"/>
  <c r="DT55" i="39"/>
  <c r="DM48" i="39"/>
  <c r="DN50" i="39"/>
  <c r="DO52" i="39"/>
  <c r="DH54" i="39"/>
  <c r="DI56" i="39"/>
  <c r="BQ57" i="39"/>
  <c r="BR59" i="39"/>
  <c r="BS61" i="39"/>
  <c r="BL63" i="39"/>
  <c r="BV58" i="39"/>
  <c r="BW60" i="39"/>
  <c r="BP62" i="39"/>
  <c r="BQ64" i="39"/>
  <c r="BV93" i="39"/>
  <c r="DP90" i="39"/>
  <c r="BI92" i="39"/>
  <c r="BJ97" i="39"/>
  <c r="BK65" i="39"/>
  <c r="DU70" i="39"/>
  <c r="DN68" i="39"/>
  <c r="BP68" i="39"/>
  <c r="DK70" i="39"/>
  <c r="BT77" i="39"/>
  <c r="BU77" i="39"/>
  <c r="BH77" i="39"/>
  <c r="DJ81" i="39"/>
  <c r="BT76" i="39"/>
  <c r="BU78" i="39"/>
  <c r="BV80" i="39"/>
  <c r="BW82" i="39"/>
  <c r="DS81" i="39"/>
  <c r="BK85" i="39"/>
  <c r="BT87" i="39"/>
  <c r="BP87" i="39"/>
  <c r="BL87" i="39"/>
  <c r="BJ86" i="39"/>
  <c r="BT84" i="39"/>
  <c r="BO86" i="39"/>
  <c r="DT89" i="39"/>
  <c r="DH90" i="39"/>
  <c r="DI77" i="39"/>
  <c r="DO77" i="39"/>
  <c r="BJ57" i="39"/>
  <c r="BK59" i="39"/>
  <c r="DT61" i="39"/>
  <c r="DU63" i="39"/>
  <c r="DQ70" i="39"/>
  <c r="BO58" i="39"/>
  <c r="BH60" i="39"/>
  <c r="BI62" i="39"/>
  <c r="BJ64" i="39"/>
  <c r="BT59" i="39"/>
  <c r="BU61" i="39"/>
  <c r="BV63" i="39"/>
  <c r="DP58" i="39"/>
  <c r="DQ60" i="39"/>
  <c r="DR62" i="39"/>
  <c r="DS64" i="39"/>
  <c r="DQ66" i="39"/>
  <c r="DI59" i="39"/>
  <c r="DJ61" i="39"/>
  <c r="DK63" i="39"/>
  <c r="DM58" i="39"/>
  <c r="DN60" i="39"/>
  <c r="DO62" i="39"/>
  <c r="DH64" i="39"/>
  <c r="DU65" i="39"/>
  <c r="DV67" i="39"/>
  <c r="DW69" i="39"/>
  <c r="DP71" i="39"/>
  <c r="DQ73" i="39"/>
  <c r="DR75" i="39"/>
  <c r="DQ77" i="39"/>
  <c r="BO68" i="39"/>
  <c r="BH70" i="39"/>
  <c r="BI72" i="39"/>
  <c r="BJ74" i="39"/>
  <c r="BN65" i="39"/>
  <c r="BO67" i="39"/>
  <c r="BH69" i="39"/>
  <c r="BI71" i="39"/>
  <c r="BJ73" i="39"/>
  <c r="BK75" i="39"/>
  <c r="DS74" i="39"/>
  <c r="DT67" i="39"/>
  <c r="DU69" i="39"/>
  <c r="DV71" i="39"/>
  <c r="DW73" i="39"/>
  <c r="DP75" i="39"/>
  <c r="DU68" i="39"/>
  <c r="DV70" i="39"/>
  <c r="DW72" i="39"/>
  <c r="DP74" i="39"/>
  <c r="BI67" i="39"/>
  <c r="BJ69" i="39"/>
  <c r="BK71" i="39"/>
  <c r="DT73" i="39"/>
  <c r="DU75" i="39"/>
  <c r="DH72" i="39"/>
  <c r="DI74" i="39"/>
  <c r="DM76" i="39"/>
  <c r="DN78" i="39"/>
  <c r="DO80" i="39"/>
  <c r="DH82" i="39"/>
  <c r="DJ77" i="39"/>
  <c r="DK79" i="39"/>
  <c r="BT81" i="39"/>
  <c r="BJ76" i="39"/>
  <c r="BK78" i="39"/>
  <c r="DT80" i="39"/>
  <c r="DU82" i="39"/>
  <c r="BI81" i="39"/>
  <c r="BL78" i="39"/>
  <c r="BM80" i="39"/>
  <c r="BN82" i="39"/>
  <c r="BM79" i="39"/>
  <c r="BN81" i="39"/>
  <c r="BH76" i="39"/>
  <c r="BI78" i="39"/>
  <c r="BJ80" i="39"/>
  <c r="BK82" i="39"/>
  <c r="BV79" i="39"/>
  <c r="BW81" i="39"/>
  <c r="BJ90" i="39"/>
  <c r="BH84" i="39"/>
  <c r="BI86" i="39"/>
  <c r="BJ88" i="39"/>
  <c r="DT96" i="39"/>
  <c r="BU88" i="39"/>
  <c r="DH94" i="39"/>
  <c r="DQ100" i="39"/>
  <c r="BN89" i="39"/>
  <c r="DM94" i="39"/>
  <c r="DK93" i="39"/>
  <c r="BR96" i="39"/>
  <c r="BS98" i="39"/>
  <c r="BL100" i="39"/>
  <c r="BM102" i="39"/>
  <c r="BR104" i="39"/>
  <c r="DK110" i="39"/>
  <c r="BQ97" i="39"/>
  <c r="BR99" i="39"/>
  <c r="BS101" i="39"/>
  <c r="BL103" i="39"/>
  <c r="DV105" i="39"/>
  <c r="DK107" i="39"/>
  <c r="DH111" i="39"/>
  <c r="DP104" i="39"/>
  <c r="DI105" i="39"/>
  <c r="DJ106" i="39"/>
  <c r="BQ111" i="39"/>
  <c r="DP108" i="39"/>
  <c r="DQ110" i="39"/>
  <c r="BW112" i="39"/>
  <c r="DN111" i="39"/>
  <c r="DQ112" i="39"/>
  <c r="DP106" i="39"/>
  <c r="DQ108" i="39"/>
  <c r="DR110" i="39"/>
  <c r="BQ114" i="39"/>
  <c r="BT112" i="39"/>
  <c r="BP118" i="39"/>
  <c r="BO115" i="39"/>
  <c r="DR118" i="39"/>
  <c r="DN118" i="39"/>
  <c r="BU86" i="39"/>
  <c r="BL83" i="39"/>
  <c r="BM85" i="39"/>
  <c r="BN87" i="39"/>
  <c r="BQ93" i="39"/>
  <c r="DJ93" i="39"/>
  <c r="BT88" i="39"/>
  <c r="BK95" i="39"/>
  <c r="DI88" i="39"/>
  <c r="DU92" i="39"/>
  <c r="BQ94" i="39"/>
  <c r="BR89" i="39"/>
  <c r="DS92" i="39"/>
  <c r="BT94" i="39"/>
  <c r="DS94" i="39"/>
  <c r="DM100" i="39"/>
  <c r="DI103" i="39"/>
  <c r="BR94" i="39"/>
  <c r="BT97" i="39"/>
  <c r="BW100" i="39"/>
  <c r="DO103" i="39"/>
  <c r="DQ96" i="39"/>
  <c r="DI99" i="39"/>
  <c r="BV103" i="39"/>
  <c r="DO93" i="39"/>
  <c r="DH95" i="39"/>
  <c r="DW96" i="39"/>
  <c r="BU98" i="39"/>
  <c r="BH101" i="39"/>
  <c r="DM96" i="39"/>
  <c r="BI101" i="39"/>
  <c r="BQ95" i="39"/>
  <c r="BR97" i="39"/>
  <c r="DU100" i="39"/>
  <c r="BS102" i="39"/>
  <c r="DR98" i="39"/>
  <c r="BN103" i="39"/>
  <c r="BV96" i="39"/>
  <c r="BW98" i="39"/>
  <c r="BP100" i="39"/>
  <c r="BQ102" i="39"/>
  <c r="DP107" i="39"/>
  <c r="BJ104" i="39"/>
  <c r="BW104" i="39"/>
  <c r="DL105" i="39"/>
  <c r="DI104" i="39"/>
  <c r="BU97" i="39"/>
  <c r="BV99" i="39"/>
  <c r="BW101" i="39"/>
  <c r="BP103" i="39"/>
  <c r="DH107" i="39"/>
  <c r="DT110" i="39"/>
  <c r="BJ105" i="39"/>
  <c r="DM109" i="39"/>
  <c r="DR107" i="39"/>
  <c r="DW110" i="39"/>
  <c r="DW108" i="39"/>
  <c r="DT104" i="39"/>
  <c r="DS107" i="39"/>
  <c r="DP110" i="39"/>
  <c r="DM105" i="39"/>
  <c r="DS106" i="39"/>
  <c r="DP109" i="39"/>
  <c r="BU111" i="39"/>
  <c r="BK114" i="39"/>
  <c r="DT108" i="39"/>
  <c r="DU110" i="39"/>
  <c r="DP113" i="39"/>
  <c r="DR111" i="39"/>
  <c r="DT106" i="39"/>
  <c r="DU108" i="39"/>
  <c r="DV110" i="39"/>
  <c r="DH113" i="39"/>
  <c r="BU107" i="39"/>
  <c r="BV109" i="39"/>
  <c r="BW111" i="39"/>
  <c r="BH115" i="39"/>
  <c r="DT119" i="39"/>
  <c r="DH112" i="39"/>
  <c r="DI114" i="39"/>
  <c r="DO116" i="39"/>
  <c r="DP115" i="39"/>
  <c r="DI119" i="39"/>
  <c r="DM118" i="39"/>
  <c r="BN117" i="39"/>
  <c r="DP93" i="39"/>
  <c r="DM93" i="39"/>
  <c r="BN92" i="39"/>
  <c r="BW94" i="39"/>
  <c r="DO95" i="39"/>
  <c r="DN98" i="39"/>
  <c r="DQ101" i="39"/>
  <c r="BJ103" i="39"/>
  <c r="DT99" i="39"/>
  <c r="BM101" i="39"/>
  <c r="BL96" i="39"/>
  <c r="DO99" i="39"/>
  <c r="DR102" i="39"/>
  <c r="DU99" i="39"/>
  <c r="BN101" i="39"/>
  <c r="DL98" i="39"/>
  <c r="BJ100" i="39"/>
  <c r="DU101" i="39"/>
  <c r="BS103" i="39"/>
  <c r="DO104" i="39"/>
  <c r="BO110" i="39"/>
  <c r="BN108" i="39"/>
  <c r="BH110" i="39"/>
  <c r="DW109" i="39"/>
  <c r="DU113" i="39"/>
  <c r="DS116" i="39"/>
  <c r="DM113" i="39"/>
  <c r="DI112" i="39"/>
  <c r="BU115" i="39"/>
  <c r="DM114" i="39"/>
  <c r="DW116" i="39"/>
  <c r="BM115" i="39"/>
  <c r="BL119" i="39"/>
  <c r="DI118" i="39"/>
  <c r="DW120" i="39"/>
  <c r="DT118" i="39"/>
  <c r="DU121" i="39"/>
  <c r="DJ108" i="39"/>
  <c r="DV113" i="39"/>
  <c r="DR112" i="39"/>
  <c r="DV114" i="39"/>
  <c r="DT95" i="39"/>
  <c r="BH102" i="39"/>
  <c r="BM103" i="39"/>
  <c r="BV106" i="39"/>
  <c r="DK108" i="39"/>
  <c r="DT111" i="39"/>
  <c r="DR114" i="39"/>
  <c r="DL113" i="39"/>
  <c r="BT116" i="39"/>
  <c r="BO113" i="39"/>
  <c r="DQ115" i="39"/>
  <c r="DV118" i="39"/>
  <c r="BO91" i="39"/>
  <c r="BR95" i="39"/>
  <c r="DM90" i="39"/>
  <c r="DS99" i="39"/>
  <c r="DW92" i="39"/>
  <c r="DS91" i="39"/>
  <c r="DJ102" i="39"/>
  <c r="BU96" i="39"/>
  <c r="DM99" i="39"/>
  <c r="BV101" i="39"/>
  <c r="BK97" i="39"/>
  <c r="BL102" i="39"/>
  <c r="BV97" i="39"/>
  <c r="BW102" i="39"/>
  <c r="BL97" i="39"/>
  <c r="DR103" i="39"/>
  <c r="BH96" i="39"/>
  <c r="BQ98" i="39"/>
  <c r="BT101" i="39"/>
  <c r="BL99" i="39"/>
  <c r="BV104" i="39"/>
  <c r="BL110" i="39"/>
  <c r="DS110" i="39"/>
  <c r="BH109" i="39"/>
  <c r="BO105" i="39"/>
  <c r="BN107" i="39"/>
  <c r="BK106" i="39"/>
  <c r="DR108" i="39"/>
  <c r="DT107" i="39"/>
  <c r="DQ113" i="39"/>
  <c r="BS120" i="39"/>
  <c r="DI113" i="39"/>
  <c r="BH116" i="39"/>
  <c r="BN97" i="39"/>
  <c r="BK92" i="39"/>
  <c r="BH88" i="39"/>
  <c r="DV90" i="39"/>
  <c r="BM88" i="39"/>
  <c r="DJ91" i="39"/>
  <c r="DJ95" i="39"/>
  <c r="BU103" i="39"/>
  <c r="DH98" i="39"/>
  <c r="DV89" i="39"/>
  <c r="DV102" i="39"/>
  <c r="BI96" i="39"/>
  <c r="DO102" i="39"/>
  <c r="DV94" i="39"/>
  <c r="DO97" i="39"/>
  <c r="BH99" i="39"/>
  <c r="DP102" i="39"/>
  <c r="BP97" i="39"/>
  <c r="BS100" i="39"/>
  <c r="DK103" i="39"/>
  <c r="BS93" i="39"/>
  <c r="BL95" i="39"/>
  <c r="DP98" i="39"/>
  <c r="BI100" i="39"/>
  <c r="DQ103" i="39"/>
  <c r="BW97" i="39"/>
  <c r="BO100" i="39"/>
  <c r="DW103" i="39"/>
  <c r="DU95" i="39"/>
  <c r="BS96" i="39"/>
  <c r="DN102" i="39"/>
  <c r="BQ99" i="39"/>
  <c r="BT102" i="39"/>
  <c r="BJ96" i="39"/>
  <c r="BK98" i="39"/>
  <c r="DT100" i="39"/>
  <c r="DU102" i="39"/>
  <c r="DP105" i="39"/>
  <c r="DU104" i="39"/>
  <c r="DT103" i="39"/>
  <c r="DN105" i="39"/>
  <c r="BI106" i="39"/>
  <c r="BO109" i="39"/>
  <c r="DT109" i="39"/>
  <c r="DL107" i="39"/>
  <c r="DH104" i="39"/>
  <c r="DN106" i="39"/>
  <c r="DI109" i="39"/>
  <c r="DH108" i="39"/>
  <c r="DI110" i="39"/>
  <c r="DU112" i="39"/>
  <c r="DS114" i="39"/>
  <c r="BU109" i="39"/>
  <c r="BV111" i="39"/>
  <c r="DH106" i="39"/>
  <c r="DI108" i="39"/>
  <c r="DJ110" i="39"/>
  <c r="DM112" i="39"/>
  <c r="DR113" i="39"/>
  <c r="DQ119" i="39"/>
  <c r="BP116" i="39"/>
  <c r="DP117" i="39"/>
  <c r="BK117" i="39"/>
  <c r="BT98" i="39"/>
  <c r="BQ92" i="39"/>
  <c r="BI94" i="39"/>
  <c r="BN93" i="39"/>
  <c r="BJ89" i="39"/>
  <c r="BJ94" i="39"/>
  <c r="DJ98" i="39"/>
  <c r="BV91" i="39"/>
  <c r="BW93" i="39"/>
  <c r="BP95" i="39"/>
  <c r="DV98" i="39"/>
  <c r="BI95" i="39"/>
  <c r="DK100" i="39"/>
  <c r="BO106" i="39"/>
  <c r="BN96" i="39"/>
  <c r="BO98" i="39"/>
  <c r="BH100" i="39"/>
  <c r="BI102" i="39"/>
  <c r="DM104" i="39"/>
  <c r="DN104" i="39"/>
  <c r="BM97" i="39"/>
  <c r="BN99" i="39"/>
  <c r="BO101" i="39"/>
  <c r="BH103" i="39"/>
  <c r="DT105" i="39"/>
  <c r="DR105" i="39"/>
  <c r="BR106" i="39"/>
  <c r="BO107" i="39"/>
  <c r="DL104" i="39"/>
  <c r="DW106" i="39"/>
  <c r="BU105" i="39"/>
  <c r="DT115" i="39"/>
  <c r="BM111" i="39"/>
  <c r="DL108" i="39"/>
  <c r="DM110" i="39"/>
  <c r="BW114" i="39"/>
  <c r="DJ111" i="39"/>
  <c r="DL106" i="39"/>
  <c r="DM108" i="39"/>
  <c r="DN110" i="39"/>
  <c r="DV112" i="39"/>
  <c r="BM107" i="39"/>
  <c r="BN109" i="39"/>
  <c r="BO111" i="39"/>
  <c r="BP112" i="39"/>
  <c r="DI115" i="39"/>
  <c r="BK115" i="39"/>
  <c r="DT117" i="39"/>
  <c r="DM116" i="39"/>
  <c r="DN116" i="39"/>
  <c r="BJ115" i="39"/>
  <c r="DH118" i="39"/>
  <c r="BJ120" i="39"/>
  <c r="DL135" i="39"/>
  <c r="DO137" i="39"/>
  <c r="DN132" i="39"/>
  <c r="DK130" i="39"/>
  <c r="DU139" i="39"/>
  <c r="BI148" i="39"/>
  <c r="DO169" i="39"/>
  <c r="DK174" i="39"/>
  <c r="DN170" i="39"/>
  <c r="DI154" i="39"/>
  <c r="DP136" i="39"/>
  <c r="DV168" i="39"/>
  <c r="DK142" i="39"/>
  <c r="DM174" i="39"/>
  <c r="DJ148" i="39"/>
  <c r="DW143" i="39"/>
  <c r="DW158" i="39"/>
  <c r="DT165" i="39"/>
  <c r="DK146" i="39"/>
  <c r="DI149" i="39"/>
  <c r="DW156" i="39"/>
  <c r="BH141" i="39"/>
  <c r="DT160" i="39"/>
  <c r="DI171" i="39"/>
  <c r="DR135" i="39"/>
  <c r="DR137" i="39"/>
  <c r="DH142" i="39"/>
  <c r="DM144" i="39"/>
  <c r="DL151" i="39"/>
  <c r="DI156" i="39"/>
  <c r="DP169" i="39"/>
  <c r="BL176" i="39"/>
  <c r="DJ176" i="39"/>
  <c r="DO188" i="39"/>
  <c r="BT176" i="39"/>
  <c r="DQ188" i="39"/>
  <c r="DQ183" i="39"/>
  <c r="DL185" i="39"/>
  <c r="DK156" i="39"/>
  <c r="DT158" i="39"/>
  <c r="DS170" i="39"/>
  <c r="DP172" i="39"/>
  <c r="DM179" i="39"/>
  <c r="DS186" i="39"/>
  <c r="DO178" i="39"/>
  <c r="DN182" i="39"/>
  <c r="DO182" i="39"/>
  <c r="DW184" i="39"/>
  <c r="DQ197" i="39"/>
  <c r="DW187" i="39"/>
  <c r="DT195" i="39"/>
  <c r="DK205" i="39"/>
  <c r="DM195" i="39"/>
  <c r="DN155" i="39"/>
  <c r="DM157" i="39"/>
  <c r="DL159" i="39"/>
  <c r="DO161" i="39"/>
  <c r="DN163" i="39"/>
  <c r="DM165" i="39"/>
  <c r="DT167" i="39"/>
  <c r="DH200" i="39"/>
  <c r="DL198" i="39"/>
  <c r="BQ169" i="39"/>
  <c r="BK197" i="39"/>
  <c r="DP148" i="39"/>
  <c r="DH157" i="39"/>
  <c r="BK165" i="39"/>
  <c r="DJ146" i="39"/>
  <c r="DL162" i="39"/>
  <c r="DP170" i="39"/>
  <c r="DM150" i="39"/>
  <c r="DM162" i="39"/>
  <c r="DJ153" i="39"/>
  <c r="DP158" i="39"/>
  <c r="DN190" i="39"/>
  <c r="DI131" i="39"/>
  <c r="DM133" i="39"/>
  <c r="DH140" i="39"/>
  <c r="DQ142" i="39"/>
  <c r="DV144" i="39"/>
  <c r="DL149" i="39"/>
  <c r="DJ154" i="39"/>
  <c r="DM172" i="39"/>
  <c r="DL161" i="39"/>
  <c r="DH166" i="39"/>
  <c r="BU184" i="39"/>
  <c r="DN186" i="39"/>
  <c r="DW190" i="39"/>
  <c r="DS192" i="39"/>
  <c r="DM175" i="39"/>
  <c r="DI186" i="39"/>
  <c r="BJ188" i="39"/>
  <c r="DW183" i="39"/>
  <c r="DR185" i="39"/>
  <c r="DK154" i="39"/>
  <c r="DT156" i="39"/>
  <c r="DO163" i="39"/>
  <c r="DV172" i="39"/>
  <c r="DJ177" i="39"/>
  <c r="DS179" i="39"/>
  <c r="DI190" i="39"/>
  <c r="DU178" i="39"/>
  <c r="DT182" i="39"/>
  <c r="DL177" i="39"/>
  <c r="DU182" i="39"/>
  <c r="DT200" i="39"/>
  <c r="DU203" i="39"/>
  <c r="DS153" i="39"/>
  <c r="DR155" i="39"/>
  <c r="DQ157" i="39"/>
  <c r="DP159" i="39"/>
  <c r="DS161" i="39"/>
  <c r="DR163" i="39"/>
  <c r="DQ165" i="39"/>
  <c r="DP200" i="39"/>
  <c r="DT198" i="39"/>
  <c r="DU196" i="39"/>
  <c r="DI201" i="39"/>
  <c r="DT152" i="39"/>
  <c r="DI161" i="39"/>
  <c r="DQ144" i="39"/>
  <c r="DN127" i="39"/>
  <c r="DH146" i="39"/>
  <c r="DU152" i="39"/>
  <c r="DJ161" i="39"/>
  <c r="DS156" i="39"/>
  <c r="DW168" i="39"/>
  <c r="DP146" i="39"/>
  <c r="BJ157" i="39"/>
  <c r="DI166" i="39"/>
  <c r="DI172" i="39"/>
  <c r="DI144" i="39"/>
  <c r="DT147" i="39"/>
  <c r="DP152" i="39"/>
  <c r="DV156" i="39"/>
  <c r="DN159" i="39"/>
  <c r="DT162" i="39"/>
  <c r="DS166" i="39"/>
  <c r="DK135" i="39"/>
  <c r="DO142" i="39"/>
  <c r="DJ151" i="39"/>
  <c r="DQ172" i="39"/>
  <c r="DP188" i="39"/>
  <c r="DV180" i="39"/>
  <c r="DT177" i="39"/>
  <c r="DH174" i="39"/>
  <c r="DU191" i="39"/>
  <c r="DR131" i="39"/>
  <c r="DI138" i="39"/>
  <c r="DQ140" i="39"/>
  <c r="DV142" i="39"/>
  <c r="DH147" i="39"/>
  <c r="DU149" i="39"/>
  <c r="DP154" i="39"/>
  <c r="DN157" i="39"/>
  <c r="DR159" i="39"/>
  <c r="DO190" i="39"/>
  <c r="DI164" i="39"/>
  <c r="DP167" i="39"/>
  <c r="DT170" i="39"/>
  <c r="DH181" i="39"/>
  <c r="DK191" i="39"/>
  <c r="DS175" i="39"/>
  <c r="DR186" i="39"/>
  <c r="DL182" i="39"/>
  <c r="DT154" i="39"/>
  <c r="DT161" i="39"/>
  <c r="DH168" i="39"/>
  <c r="DH178" i="39"/>
  <c r="DJ184" i="39"/>
  <c r="DS187" i="39"/>
  <c r="DP190" i="39"/>
  <c r="DL180" i="39"/>
  <c r="DJ189" i="39"/>
  <c r="DI194" i="39"/>
  <c r="DR177" i="39"/>
  <c r="DM180" i="39"/>
  <c r="DL188" i="39"/>
  <c r="DQ191" i="39"/>
  <c r="DH188" i="39"/>
  <c r="DJ193" i="39"/>
  <c r="DW153" i="39"/>
  <c r="DO157" i="39"/>
  <c r="DL164" i="39"/>
  <c r="DN144" i="39"/>
  <c r="DQ154" i="39"/>
  <c r="DQ166" i="39"/>
  <c r="DV159" i="39"/>
  <c r="DQ158" i="39"/>
  <c r="DK163" i="39"/>
  <c r="DW172" i="39"/>
  <c r="DH154" i="39"/>
  <c r="DL156" i="39"/>
  <c r="DW162" i="39"/>
  <c r="DL167" i="39"/>
  <c r="DW175" i="39"/>
  <c r="DI136" i="39"/>
  <c r="DR138" i="39"/>
  <c r="DM145" i="39"/>
  <c r="DQ147" i="39"/>
  <c r="DL152" i="39"/>
  <c r="DU154" i="39"/>
  <c r="DW159" i="39"/>
  <c r="DI167" i="39"/>
  <c r="DH152" i="39"/>
  <c r="DV161" i="39"/>
  <c r="DT164" i="39"/>
  <c r="DH186" i="39"/>
  <c r="DV182" i="39"/>
  <c r="DP189" i="39"/>
  <c r="DS182" i="39"/>
  <c r="DO184" i="39"/>
  <c r="DK159" i="39"/>
  <c r="DO166" i="39"/>
  <c r="DM168" i="39"/>
  <c r="DN178" i="39"/>
  <c r="DP184" i="39"/>
  <c r="DN192" i="39"/>
  <c r="DJ181" i="39"/>
  <c r="DL186" i="39"/>
  <c r="DS180" i="39"/>
  <c r="DH185" i="39"/>
  <c r="DQ192" i="39"/>
  <c r="DM188" i="39"/>
  <c r="DJ202" i="39"/>
  <c r="DK194" i="39"/>
  <c r="DO197" i="39"/>
  <c r="DO200" i="39"/>
  <c r="DK203" i="39"/>
  <c r="DT168" i="39"/>
  <c r="DN173" i="39"/>
  <c r="DP176" i="39"/>
  <c r="DR181" i="39"/>
  <c r="DI184" i="39"/>
  <c r="DV189" i="39"/>
  <c r="DH192" i="39"/>
  <c r="DM203" i="39"/>
  <c r="DQ187" i="39"/>
  <c r="DM190" i="39"/>
  <c r="DH153" i="39"/>
  <c r="DT178" i="39"/>
  <c r="DT209" i="39"/>
  <c r="DW140" i="39"/>
  <c r="DT174" i="39"/>
  <c r="DU179" i="39"/>
  <c r="DT157" i="39"/>
  <c r="DJ195" i="39"/>
  <c r="DH210" i="39"/>
  <c r="DT202" i="39"/>
  <c r="DI202" i="39"/>
  <c r="DI126" i="39"/>
  <c r="DJ144" i="39"/>
  <c r="DO171" i="39"/>
  <c r="DO172" i="39"/>
  <c r="DR151" i="39"/>
  <c r="DW154" i="39"/>
  <c r="DR162" i="39"/>
  <c r="DJ160" i="39"/>
  <c r="DP168" i="39"/>
  <c r="DQ174" i="39"/>
  <c r="DU160" i="39"/>
  <c r="DW164" i="39"/>
  <c r="DJ166" i="39"/>
  <c r="DV170" i="39"/>
  <c r="DQ175" i="39"/>
  <c r="DW130" i="39"/>
  <c r="DV132" i="39"/>
  <c r="DM139" i="39"/>
  <c r="DQ141" i="39"/>
  <c r="DM146" i="39"/>
  <c r="DU148" i="39"/>
  <c r="DT163" i="39"/>
  <c r="DR166" i="39"/>
  <c r="DV150" i="39"/>
  <c r="DP155" i="39"/>
  <c r="DN158" i="39"/>
  <c r="DU162" i="39"/>
  <c r="DS165" i="39"/>
  <c r="DW182" i="39"/>
  <c r="DJ178" i="39"/>
  <c r="DL173" i="39"/>
  <c r="DO191" i="39"/>
  <c r="DT155" i="39"/>
  <c r="DK160" i="39"/>
  <c r="DO162" i="39"/>
  <c r="DW171" i="39"/>
  <c r="DV174" i="39"/>
  <c r="DQ180" i="39"/>
  <c r="DK187" i="39"/>
  <c r="DV178" i="39"/>
  <c r="DK184" i="39"/>
  <c r="DM186" i="39"/>
  <c r="DH189" i="39"/>
  <c r="DJ192" i="39"/>
  <c r="DU192" i="39"/>
  <c r="DH198" i="39"/>
  <c r="DO201" i="39"/>
  <c r="DK169" i="39"/>
  <c r="DN174" i="39"/>
  <c r="DR182" i="39"/>
  <c r="DV190" i="39"/>
  <c r="DQ195" i="39"/>
  <c r="DH199" i="39"/>
  <c r="DP132" i="39"/>
  <c r="DV134" i="39"/>
  <c r="DS163" i="39"/>
  <c r="DU129" i="39"/>
  <c r="DP166" i="39"/>
  <c r="BV152" i="39"/>
  <c r="DU156" i="39"/>
  <c r="DJ165" i="39"/>
  <c r="DW148" i="39"/>
  <c r="DH155" i="39"/>
  <c r="DO158" i="39"/>
  <c r="DN169" i="39"/>
  <c r="DN177" i="39"/>
  <c r="DN156" i="39"/>
  <c r="DL165" i="39"/>
  <c r="BK157" i="39"/>
  <c r="DU166" i="39"/>
  <c r="DU168" i="39"/>
  <c r="DI196" i="39"/>
  <c r="DW176" i="39"/>
  <c r="DV173" i="39"/>
  <c r="DI137" i="39"/>
  <c r="DV139" i="39"/>
  <c r="DH144" i="39"/>
  <c r="DV146" i="39"/>
  <c r="DQ153" i="39"/>
  <c r="DH158" i="39"/>
  <c r="DM153" i="39"/>
  <c r="DU155" i="39"/>
  <c r="DW160" i="39"/>
  <c r="DJ169" i="39"/>
  <c r="DQ176" i="39"/>
  <c r="DO187" i="39"/>
  <c r="DU188" i="39"/>
  <c r="DR192" i="39"/>
  <c r="DR173" i="39"/>
  <c r="DI188" i="39"/>
  <c r="DW192" i="39"/>
  <c r="DK183" i="39"/>
  <c r="DW123" i="39"/>
  <c r="DV125" i="39"/>
  <c r="DU127" i="39"/>
  <c r="DT129" i="39"/>
  <c r="DW131" i="39"/>
  <c r="DV133" i="39"/>
  <c r="DU135" i="39"/>
  <c r="DT137" i="39"/>
  <c r="DW139" i="39"/>
  <c r="DV141" i="39"/>
  <c r="DU143" i="39"/>
  <c r="DT145" i="39"/>
  <c r="DW147" i="39"/>
  <c r="DV149" i="39"/>
  <c r="DU151" i="39"/>
  <c r="DP160" i="39"/>
  <c r="DS167" i="39"/>
  <c r="DM170" i="39"/>
  <c r="DJ172" i="39"/>
  <c r="DJ186" i="39"/>
  <c r="DI178" i="39"/>
  <c r="DH182" i="39"/>
  <c r="DI182" i="39"/>
  <c r="DQ184" i="39"/>
  <c r="DU186" i="39"/>
  <c r="DJ190" i="39"/>
  <c r="DO192" i="39"/>
  <c r="DW204" i="39"/>
  <c r="DQ198" i="39"/>
  <c r="DW201" i="39"/>
  <c r="DJ155" i="39"/>
  <c r="DI157" i="39"/>
  <c r="DH159" i="39"/>
  <c r="DK161" i="39"/>
  <c r="DJ163" i="39"/>
  <c r="DI165" i="39"/>
  <c r="DK167" i="39"/>
  <c r="DT169" i="39"/>
  <c r="DN172" i="39"/>
  <c r="DP177" i="39"/>
  <c r="DR180" i="39"/>
  <c r="DT185" i="39"/>
  <c r="DK188" i="39"/>
  <c r="DH193" i="39"/>
  <c r="DP199" i="39"/>
  <c r="DK186" i="39"/>
  <c r="DI208" i="39"/>
  <c r="DN171" i="39"/>
  <c r="DM173" i="39"/>
  <c r="DL175" i="39"/>
  <c r="DO177" i="39"/>
  <c r="DN179" i="39"/>
  <c r="DM181" i="39"/>
  <c r="DL183" i="39"/>
  <c r="DO185" i="39"/>
  <c r="DN187" i="39"/>
  <c r="DM189" i="39"/>
  <c r="DL191" i="39"/>
  <c r="DO193" i="39"/>
  <c r="DL195" i="39"/>
  <c r="DJ199" i="39"/>
  <c r="DV201" i="39"/>
  <c r="DW203" i="39"/>
  <c r="DH207" i="39"/>
  <c r="DJ210" i="39"/>
  <c r="DV213" i="39"/>
  <c r="DK198" i="39"/>
  <c r="DW200" i="39"/>
  <c r="DR203" i="39"/>
  <c r="DJ197" i="39"/>
  <c r="DI199" i="39"/>
  <c r="DH201" i="39"/>
  <c r="DS196" i="39"/>
  <c r="DR198" i="39"/>
  <c r="DQ200" i="39"/>
  <c r="DW212" i="39"/>
  <c r="BV240" i="39"/>
  <c r="BJ204" i="39"/>
  <c r="BJ212" i="39"/>
  <c r="DW213" i="39"/>
  <c r="DV231" i="39"/>
  <c r="DU239" i="39"/>
  <c r="DN137" i="39"/>
  <c r="DI159" i="39"/>
  <c r="DT140" i="39"/>
  <c r="DJ128" i="39"/>
  <c r="DI142" i="39"/>
  <c r="DP123" i="39"/>
  <c r="BJ126" i="41"/>
  <c r="BR110" i="41"/>
  <c r="DV155" i="39"/>
  <c r="DU157" i="39"/>
  <c r="DT159" i="39"/>
  <c r="DW161" i="39"/>
  <c r="DV163" i="39"/>
  <c r="DU165" i="39"/>
  <c r="DK168" i="39"/>
  <c r="DW170" i="39"/>
  <c r="DP178" i="39"/>
  <c r="DT186" i="39"/>
  <c r="DS194" i="39"/>
  <c r="DQ202" i="39"/>
  <c r="DT192" i="39"/>
  <c r="DK195" i="39"/>
  <c r="DS199" i="39"/>
  <c r="DJ167" i="39"/>
  <c r="DI169" i="39"/>
  <c r="DH171" i="39"/>
  <c r="DK173" i="39"/>
  <c r="DJ175" i="39"/>
  <c r="DI177" i="39"/>
  <c r="DH179" i="39"/>
  <c r="DK181" i="39"/>
  <c r="DJ183" i="39"/>
  <c r="DI185" i="39"/>
  <c r="DH187" i="39"/>
  <c r="DK189" i="39"/>
  <c r="DJ191" i="39"/>
  <c r="DI193" i="39"/>
  <c r="DN201" i="39"/>
  <c r="DL203" i="39"/>
  <c r="DT210" i="39"/>
  <c r="DM213" i="39"/>
  <c r="DI205" i="39"/>
  <c r="DR171" i="39"/>
  <c r="DQ173" i="39"/>
  <c r="DP175" i="39"/>
  <c r="DS177" i="39"/>
  <c r="DR179" i="39"/>
  <c r="DQ181" i="39"/>
  <c r="DP183" i="39"/>
  <c r="DS185" i="39"/>
  <c r="DR187" i="39"/>
  <c r="DQ189" i="39"/>
  <c r="DP191" i="39"/>
  <c r="DS193" i="39"/>
  <c r="DU195" i="39"/>
  <c r="DO199" i="39"/>
  <c r="DO207" i="39"/>
  <c r="DP198" i="39"/>
  <c r="DN197" i="39"/>
  <c r="DM199" i="39"/>
  <c r="DL201" i="39"/>
  <c r="DW202" i="39"/>
  <c r="DJ207" i="39"/>
  <c r="DW196" i="39"/>
  <c r="DV198" i="39"/>
  <c r="DU200" i="39"/>
  <c r="DP205" i="39"/>
  <c r="DR210" i="39"/>
  <c r="DL213" i="39"/>
  <c r="DQ232" i="39"/>
  <c r="DH214" i="39"/>
  <c r="DU213" i="39"/>
  <c r="DR239" i="39"/>
  <c r="BN232" i="39"/>
  <c r="BM240" i="39"/>
  <c r="BO239" i="39"/>
  <c r="BL232" i="39"/>
  <c r="DO150" i="39"/>
  <c r="DP141" i="39"/>
  <c r="DJ126" i="39"/>
  <c r="DM148" i="39"/>
  <c r="DL140" i="39"/>
  <c r="DL136" i="39"/>
  <c r="DL132" i="39"/>
  <c r="DQ129" i="39"/>
  <c r="DR158" i="39"/>
  <c r="DU140" i="39"/>
  <c r="DJ158" i="39"/>
  <c r="DI134" i="39"/>
  <c r="DS141" i="39"/>
  <c r="DO136" i="39"/>
  <c r="BP137" i="41"/>
  <c r="BR133" i="41"/>
  <c r="DS195" i="39"/>
  <c r="DW205" i="39"/>
  <c r="DH211" i="39"/>
  <c r="DP213" i="39"/>
  <c r="DM209" i="39"/>
  <c r="DQ204" i="39"/>
  <c r="DW207" i="39"/>
  <c r="DI195" i="39"/>
  <c r="DR207" i="39"/>
  <c r="DJ205" i="39"/>
  <c r="DU207" i="39"/>
  <c r="DQ213" i="39"/>
  <c r="DU205" i="39"/>
  <c r="DR213" i="39"/>
  <c r="DH240" i="39"/>
  <c r="DJ240" i="39"/>
  <c r="DV147" i="39"/>
  <c r="DP147" i="39"/>
  <c r="DN138" i="39"/>
  <c r="DO135" i="39"/>
  <c r="DH156" i="39"/>
  <c r="DP151" i="39"/>
  <c r="DW138" i="39"/>
  <c r="DJ139" i="39"/>
  <c r="DQ124" i="39"/>
  <c r="DH124" i="39"/>
  <c r="BJ138" i="41"/>
  <c r="BP153" i="41"/>
  <c r="BH149" i="41"/>
  <c r="DR139" i="39"/>
  <c r="DQ149" i="39"/>
  <c r="DP240" i="39"/>
  <c r="DI145" i="39"/>
  <c r="DK140" i="39"/>
  <c r="DL166" i="39"/>
  <c r="DK144" i="39"/>
  <c r="DH131" i="39"/>
  <c r="DW149" i="39"/>
  <c r="DS129" i="39"/>
  <c r="DW188" i="39"/>
  <c r="DP197" i="39"/>
  <c r="DM204" i="39"/>
  <c r="DU211" i="39"/>
  <c r="DO208" i="39"/>
  <c r="DK212" i="39"/>
  <c r="DT207" i="39"/>
  <c r="DN207" i="39"/>
  <c r="DM196" i="39"/>
  <c r="DN209" i="39"/>
  <c r="DV202" i="39"/>
  <c r="DN205" i="39"/>
  <c r="DS203" i="39"/>
  <c r="DK208" i="39"/>
  <c r="DL211" i="39"/>
  <c r="DP206" i="39"/>
  <c r="DR209" i="39"/>
  <c r="DP214" i="39"/>
  <c r="DT214" i="39"/>
  <c r="DN162" i="39"/>
  <c r="DP143" i="39"/>
  <c r="DQ138" i="39"/>
  <c r="DU134" i="39"/>
  <c r="DO138" i="39"/>
  <c r="DL134" i="39"/>
  <c r="DH164" i="39"/>
  <c r="DJ143" i="39"/>
  <c r="DW133" i="39"/>
  <c r="DI129" i="39"/>
  <c r="DU145" i="39"/>
  <c r="DI132" i="39"/>
  <c r="DU124" i="39"/>
  <c r="DM129" i="39"/>
  <c r="DV123" i="39"/>
  <c r="DS191" i="39"/>
  <c r="DO194" i="39"/>
  <c r="DJ201" i="39"/>
  <c r="DI207" i="39"/>
  <c r="DP202" i="39"/>
  <c r="DU204" i="39"/>
  <c r="DV207" i="39"/>
  <c r="DT206" i="39"/>
  <c r="DV205" i="39"/>
  <c r="DI209" i="39"/>
  <c r="DJ213" i="39"/>
  <c r="DJ206" i="39"/>
  <c r="DW211" i="39"/>
  <c r="DK196" i="39"/>
  <c r="DJ198" i="39"/>
  <c r="DI200" i="39"/>
  <c r="DH202" i="39"/>
  <c r="DW209" i="39"/>
  <c r="DH213" i="39"/>
  <c r="DN239" i="39"/>
  <c r="DO231" i="39"/>
  <c r="DP204" i="39"/>
  <c r="DS206" i="39"/>
  <c r="DR208" i="39"/>
  <c r="DQ210" i="39"/>
  <c r="DP212" i="39"/>
  <c r="DS214" i="39"/>
  <c r="DR232" i="39"/>
  <c r="DQ240" i="39"/>
  <c r="DP231" i="39"/>
  <c r="DS239" i="39"/>
  <c r="DR204" i="39"/>
  <c r="DQ206" i="39"/>
  <c r="DP208" i="39"/>
  <c r="DS210" i="39"/>
  <c r="DR212" i="39"/>
  <c r="DQ214" i="39"/>
  <c r="DP232" i="39"/>
  <c r="DS240" i="39"/>
  <c r="DQ231" i="39"/>
  <c r="DP239" i="39"/>
  <c r="DO213" i="39"/>
  <c r="DN231" i="39"/>
  <c r="DM239" i="39"/>
  <c r="DQ130" i="39"/>
  <c r="DT142" i="39"/>
  <c r="DP130" i="39"/>
  <c r="DQ164" i="39"/>
  <c r="DU163" i="39"/>
  <c r="DN142" i="39"/>
  <c r="DQ137" i="39"/>
  <c r="BQ136" i="41"/>
  <c r="DH205" i="39"/>
  <c r="DJ209" i="39"/>
  <c r="DI211" i="39"/>
  <c r="DJ171" i="39"/>
  <c r="DI173" i="39"/>
  <c r="DH175" i="39"/>
  <c r="DK177" i="39"/>
  <c r="DJ179" i="39"/>
  <c r="DI181" i="39"/>
  <c r="DH183" i="39"/>
  <c r="DK185" i="39"/>
  <c r="DJ187" i="39"/>
  <c r="DI189" i="39"/>
  <c r="DH191" i="39"/>
  <c r="DK193" i="39"/>
  <c r="DP203" i="39"/>
  <c r="DI213" i="39"/>
  <c r="DP209" i="39"/>
  <c r="DS231" i="39"/>
  <c r="DO196" i="39"/>
  <c r="DN198" i="39"/>
  <c r="DM200" i="39"/>
  <c r="DO204" i="39"/>
  <c r="DN213" i="39"/>
  <c r="DT204" i="39"/>
  <c r="DW206" i="39"/>
  <c r="DV208" i="39"/>
  <c r="DU210" i="39"/>
  <c r="DT212" i="39"/>
  <c r="DW214" i="39"/>
  <c r="DV232" i="39"/>
  <c r="DU240" i="39"/>
  <c r="DT231" i="39"/>
  <c r="DW239" i="39"/>
  <c r="DV204" i="39"/>
  <c r="DU206" i="39"/>
  <c r="DT208" i="39"/>
  <c r="DW210" i="39"/>
  <c r="DV212" i="39"/>
  <c r="DU214" i="39"/>
  <c r="DT232" i="39"/>
  <c r="DW240" i="39"/>
  <c r="DU231" i="39"/>
  <c r="DT239" i="39"/>
  <c r="DS213" i="39"/>
  <c r="DR231" i="39"/>
  <c r="DQ239" i="39"/>
  <c r="DU142" i="39"/>
  <c r="DK129" i="39"/>
  <c r="DV129" i="39"/>
  <c r="BK147" i="41"/>
  <c r="BK117" i="41"/>
  <c r="BQ120" i="41"/>
  <c r="BO116" i="41"/>
  <c r="BI112" i="41"/>
  <c r="BV125" i="41"/>
  <c r="BQ119" i="41"/>
  <c r="BL145" i="41"/>
  <c r="BO121" i="41"/>
  <c r="BK113" i="41"/>
  <c r="BT12" i="41"/>
  <c r="DD12" i="41"/>
  <c r="DT12" i="41" s="1"/>
  <c r="CE24" i="39"/>
  <c r="CU24" i="39"/>
  <c r="CD19" i="39"/>
  <c r="BN5" i="39"/>
  <c r="DP11" i="39"/>
  <c r="DQ13" i="39"/>
  <c r="DR15" i="39"/>
  <c r="DS17" i="39"/>
  <c r="DL19" i="39"/>
  <c r="DM21" i="39"/>
  <c r="DP10" i="39"/>
  <c r="DQ12" i="39"/>
  <c r="DS16" i="39"/>
  <c r="DL18" i="39"/>
  <c r="DO24" i="39"/>
  <c r="BU11" i="39"/>
  <c r="BV13" i="39"/>
  <c r="BW15" i="39"/>
  <c r="BP17" i="39"/>
  <c r="BQ19" i="39"/>
  <c r="BR21" i="39"/>
  <c r="BS23" i="39"/>
  <c r="BM10" i="39"/>
  <c r="BN12" i="39"/>
  <c r="BO14" i="39"/>
  <c r="BH16" i="39"/>
  <c r="BI18" i="39"/>
  <c r="BJ20" i="39"/>
  <c r="BK22" i="39"/>
  <c r="DT24" i="39"/>
  <c r="DR11" i="39"/>
  <c r="DS13" i="39"/>
  <c r="DL15" i="39"/>
  <c r="DN19" i="39"/>
  <c r="DO21" i="39"/>
  <c r="DH23" i="39"/>
  <c r="DN10" i="39"/>
  <c r="DO12" i="39"/>
  <c r="DH14" i="39"/>
  <c r="DJ18" i="39"/>
  <c r="BT22" i="39"/>
  <c r="BU24" i="39"/>
  <c r="BQ7" i="39"/>
  <c r="BR9" i="39"/>
  <c r="BS11" i="39"/>
  <c r="BL13" i="39"/>
  <c r="BM15" i="39"/>
  <c r="BN17" i="39"/>
  <c r="BO19" i="39"/>
  <c r="BH21" i="39"/>
  <c r="BI23" i="39"/>
  <c r="BJ25" i="39"/>
  <c r="BO10" i="39"/>
  <c r="BH12" i="39"/>
  <c r="BI14" i="39"/>
  <c r="BJ16" i="39"/>
  <c r="BK18" i="39"/>
  <c r="DT20" i="39"/>
  <c r="DU22" i="39"/>
  <c r="DV24" i="39"/>
  <c r="BS27" i="39"/>
  <c r="BL29" i="39"/>
  <c r="BM31" i="39"/>
  <c r="BN33" i="39"/>
  <c r="BO35" i="39"/>
  <c r="BH37" i="39"/>
  <c r="BI39" i="39"/>
  <c r="BJ41" i="39"/>
  <c r="BK43" i="39"/>
  <c r="DT45" i="39"/>
  <c r="DL28" i="39"/>
  <c r="DM30" i="39"/>
  <c r="DN32" i="39"/>
  <c r="DO34" i="39"/>
  <c r="DH36" i="39"/>
  <c r="DI38" i="39"/>
  <c r="DJ40" i="39"/>
  <c r="DK42" i="39"/>
  <c r="BT44" i="39"/>
  <c r="BH27" i="39"/>
  <c r="BI29" i="39"/>
  <c r="BJ31" i="39"/>
  <c r="BK33" i="39"/>
  <c r="DT35" i="39"/>
  <c r="DU37" i="39"/>
  <c r="DV39" i="39"/>
  <c r="DW41" i="39"/>
  <c r="DP43" i="39"/>
  <c r="DQ45" i="39"/>
  <c r="BT26" i="39"/>
  <c r="BU28" i="39"/>
  <c r="BV30" i="39"/>
  <c r="BW32" i="39"/>
  <c r="BP34" i="39"/>
  <c r="BQ36" i="39"/>
  <c r="BR38" i="39"/>
  <c r="BS40" i="39"/>
  <c r="BL42" i="39"/>
  <c r="BM44" i="39"/>
  <c r="BQ27" i="39"/>
  <c r="BR29" i="39"/>
  <c r="BS31" i="39"/>
  <c r="BL33" i="39"/>
  <c r="BM35" i="39"/>
  <c r="BN37" i="39"/>
  <c r="BO39" i="39"/>
  <c r="BH41" i="39"/>
  <c r="BI43" i="39"/>
  <c r="BJ45" i="39"/>
  <c r="DQ26" i="39"/>
  <c r="DR28" i="39"/>
  <c r="DS30" i="39"/>
  <c r="DL32" i="39"/>
  <c r="DM34" i="39"/>
  <c r="DN36" i="39"/>
  <c r="DO38" i="39"/>
  <c r="CM15" i="39"/>
  <c r="CS17" i="39"/>
  <c r="BS8" i="39"/>
  <c r="DT11" i="39"/>
  <c r="DU13" i="39"/>
  <c r="DV15" i="39"/>
  <c r="DW17" i="39"/>
  <c r="DP19" i="39"/>
  <c r="DR23" i="39"/>
  <c r="DT10" i="39"/>
  <c r="DU12" i="39"/>
  <c r="DV14" i="39"/>
  <c r="DW16" i="39"/>
  <c r="DP18" i="39"/>
  <c r="DQ20" i="39"/>
  <c r="DR22" i="39"/>
  <c r="DS24" i="39"/>
  <c r="DI11" i="39"/>
  <c r="DJ13" i="39"/>
  <c r="DK15" i="39"/>
  <c r="BU25" i="39"/>
  <c r="DU9" i="39"/>
  <c r="DV11" i="39"/>
  <c r="DW13" i="39"/>
  <c r="DP15" i="39"/>
  <c r="DQ17" i="39"/>
  <c r="DR19" i="39"/>
  <c r="DS21" i="39"/>
  <c r="DL23" i="39"/>
  <c r="DM25" i="39"/>
  <c r="DR10" i="39"/>
  <c r="DS12" i="39"/>
  <c r="DL14" i="39"/>
  <c r="DM16" i="39"/>
  <c r="DN18" i="39"/>
  <c r="DO20" i="39"/>
  <c r="DH22" i="39"/>
  <c r="DI24" i="39"/>
  <c r="BM14" i="39"/>
  <c r="BN16" i="39"/>
  <c r="BO18" i="39"/>
  <c r="BH20" i="39"/>
  <c r="BI22" i="39"/>
  <c r="BJ24" i="39"/>
  <c r="BW27" i="39"/>
  <c r="BP29" i="39"/>
  <c r="BQ31" i="39"/>
  <c r="BR33" i="39"/>
  <c r="BS35" i="39"/>
  <c r="BL37" i="39"/>
  <c r="BM39" i="39"/>
  <c r="BN41" i="39"/>
  <c r="BO43" i="39"/>
  <c r="BH45" i="39"/>
  <c r="DP28" i="39"/>
  <c r="DQ30" i="39"/>
  <c r="DR32" i="39"/>
  <c r="DS34" i="39"/>
  <c r="DL36" i="39"/>
  <c r="DM38" i="39"/>
  <c r="DN40" i="39"/>
  <c r="DO42" i="39"/>
  <c r="DH44" i="39"/>
  <c r="DL46" i="39"/>
  <c r="BL27" i="39"/>
  <c r="BM29" i="39"/>
  <c r="BN31" i="39"/>
  <c r="BO33" i="39"/>
  <c r="BH35" i="39"/>
  <c r="BI37" i="39"/>
  <c r="BJ39" i="39"/>
  <c r="BK41" i="39"/>
  <c r="DT43" i="39"/>
  <c r="DU45" i="39"/>
  <c r="DH26" i="39"/>
  <c r="DI28" i="39"/>
  <c r="DJ30" i="39"/>
  <c r="DK32" i="39"/>
  <c r="BT34" i="39"/>
  <c r="BU36" i="39"/>
  <c r="BV38" i="39"/>
  <c r="BW40" i="39"/>
  <c r="BP42" i="39"/>
  <c r="BQ44" i="39"/>
  <c r="BU27" i="39"/>
  <c r="BV29" i="39"/>
  <c r="BW31" i="39"/>
  <c r="BP33" i="39"/>
  <c r="BQ35" i="39"/>
  <c r="BR37" i="39"/>
  <c r="BS39" i="39"/>
  <c r="BL41" i="39"/>
  <c r="BM43" i="39"/>
  <c r="BN45" i="39"/>
  <c r="DU26" i="39"/>
  <c r="DV28" i="39"/>
  <c r="DW30" i="39"/>
  <c r="DP32" i="39"/>
  <c r="DQ34" i="39"/>
  <c r="DR36" i="39"/>
  <c r="DS38" i="39"/>
  <c r="BW9" i="41"/>
  <c r="DT18" i="39"/>
  <c r="DU20" i="39"/>
  <c r="DV22" i="39"/>
  <c r="DW24" i="39"/>
  <c r="DM11" i="39"/>
  <c r="DN13" i="39"/>
  <c r="DO15" i="39"/>
  <c r="DH17" i="39"/>
  <c r="DI19" i="39"/>
  <c r="DJ21" i="39"/>
  <c r="DK23" i="39"/>
  <c r="DT15" i="39"/>
  <c r="DU17" i="39"/>
  <c r="DV19" i="39"/>
  <c r="DW21" i="39"/>
  <c r="DP23" i="39"/>
  <c r="DV10" i="39"/>
  <c r="DW12" i="39"/>
  <c r="DP14" i="39"/>
  <c r="DQ16" i="39"/>
  <c r="DR18" i="39"/>
  <c r="DS20" i="39"/>
  <c r="DL22" i="39"/>
  <c r="DM24" i="39"/>
  <c r="DI7" i="39"/>
  <c r="DJ9" i="39"/>
  <c r="DK11" i="39"/>
  <c r="DK27" i="39"/>
  <c r="DR46" i="39"/>
  <c r="DL26" i="39"/>
  <c r="DM28" i="39"/>
  <c r="DN30" i="39"/>
  <c r="DO32" i="39"/>
  <c r="DH34" i="39"/>
  <c r="DI36" i="39"/>
  <c r="DJ38" i="39"/>
  <c r="DK40" i="39"/>
  <c r="DL25" i="39"/>
  <c r="CG10" i="39"/>
  <c r="BI46" i="39"/>
  <c r="BO6" i="41"/>
  <c r="DI8" i="39"/>
  <c r="CH10" i="39"/>
  <c r="DH8" i="39"/>
  <c r="DH11" i="39"/>
  <c r="DI13" i="39"/>
  <c r="DJ15" i="39"/>
  <c r="DK17" i="39"/>
  <c r="BT19" i="39"/>
  <c r="BU21" i="39"/>
  <c r="BV23" i="39"/>
  <c r="DT25" i="39"/>
  <c r="DW26" i="39"/>
  <c r="BT28" i="39"/>
  <c r="BU30" i="39"/>
  <c r="BV32" i="39"/>
  <c r="BW34" i="39"/>
  <c r="BP36" i="39"/>
  <c r="BQ38" i="39"/>
  <c r="BR40" i="39"/>
  <c r="BS42" i="39"/>
  <c r="BL44" i="39"/>
  <c r="BW46" i="39"/>
  <c r="BH46" i="39"/>
  <c r="BI27" i="39"/>
  <c r="BJ29" i="39"/>
  <c r="BK31" i="39"/>
  <c r="DU35" i="39"/>
  <c r="DV37" i="39"/>
  <c r="DW39" i="39"/>
  <c r="DK30" i="39"/>
  <c r="BO29" i="41"/>
  <c r="DM13" i="39"/>
  <c r="DN15" i="39"/>
  <c r="DO17" i="39"/>
  <c r="DH19" i="39"/>
  <c r="DI21" i="39"/>
  <c r="DJ23" i="39"/>
  <c r="DL10" i="39"/>
  <c r="DM12" i="39"/>
  <c r="DO16" i="39"/>
  <c r="DH18" i="39"/>
  <c r="DI20" i="39"/>
  <c r="DJ22" i="39"/>
  <c r="DK24" i="39"/>
  <c r="BQ11" i="39"/>
  <c r="BR13" i="39"/>
  <c r="BS15" i="39"/>
  <c r="BL17" i="39"/>
  <c r="BM19" i="39"/>
  <c r="BN21" i="39"/>
  <c r="BO23" i="39"/>
  <c r="BH25" i="39"/>
  <c r="DT16" i="39"/>
  <c r="DU18" i="39"/>
  <c r="DV20" i="39"/>
  <c r="DW22" i="39"/>
  <c r="DP24" i="39"/>
  <c r="DM9" i="39"/>
  <c r="DN11" i="39"/>
  <c r="DO13" i="39"/>
  <c r="DH15" i="39"/>
  <c r="DI17" i="39"/>
  <c r="DJ19" i="39"/>
  <c r="DK21" i="39"/>
  <c r="DJ10" i="39"/>
  <c r="DK12" i="39"/>
  <c r="BO11" i="39"/>
  <c r="BK19" i="39"/>
  <c r="DT21" i="39"/>
  <c r="DU23" i="39"/>
  <c r="DV25" i="39"/>
  <c r="BK10" i="39"/>
  <c r="DT12" i="39"/>
  <c r="DU14" i="39"/>
  <c r="DV16" i="39"/>
  <c r="DW18" i="39"/>
  <c r="DP20" i="39"/>
  <c r="DQ22" i="39"/>
  <c r="DR24" i="39"/>
  <c r="BO27" i="39"/>
  <c r="BH29" i="39"/>
  <c r="BI31" i="39"/>
  <c r="BJ33" i="39"/>
  <c r="BK35" i="39"/>
  <c r="DT37" i="39"/>
  <c r="DU39" i="39"/>
  <c r="DV41" i="39"/>
  <c r="DW43" i="39"/>
  <c r="DP45" i="39"/>
  <c r="DH28" i="39"/>
  <c r="DI30" i="39"/>
  <c r="DJ32" i="39"/>
  <c r="DK34" i="39"/>
  <c r="BT36" i="39"/>
  <c r="BU38" i="39"/>
  <c r="BV40" i="39"/>
  <c r="BW42" i="39"/>
  <c r="BP44" i="39"/>
  <c r="DT27" i="39"/>
  <c r="DU29" i="39"/>
  <c r="DV31" i="39"/>
  <c r="DW33" i="39"/>
  <c r="DP35" i="39"/>
  <c r="DQ37" i="39"/>
  <c r="DR39" i="39"/>
  <c r="DS41" i="39"/>
  <c r="DL43" i="39"/>
  <c r="DM45" i="39"/>
  <c r="DM46" i="39"/>
  <c r="DH40" i="39"/>
  <c r="DI42" i="39"/>
  <c r="DJ44" i="39"/>
  <c r="DJ46" i="39"/>
  <c r="DR27" i="39"/>
  <c r="DS29" i="39"/>
  <c r="DL31" i="39"/>
  <c r="DM33" i="39"/>
  <c r="DN35" i="39"/>
  <c r="DO37" i="39"/>
  <c r="DH39" i="39"/>
  <c r="DI41" i="39"/>
  <c r="DJ43" i="39"/>
  <c r="DK45" i="39"/>
  <c r="DU46" i="39"/>
  <c r="BR26" i="39"/>
  <c r="BS28" i="39"/>
  <c r="BL30" i="39"/>
  <c r="BM32" i="39"/>
  <c r="BN34" i="39"/>
  <c r="BO36" i="39"/>
  <c r="BH38" i="39"/>
  <c r="BI40" i="39"/>
  <c r="BJ42" i="39"/>
  <c r="BK44" i="39"/>
  <c r="BM47" i="39"/>
  <c r="BN49" i="39"/>
  <c r="BO51" i="39"/>
  <c r="BH53" i="39"/>
  <c r="BI55" i="39"/>
  <c r="DR48" i="39"/>
  <c r="DS50" i="39"/>
  <c r="DL52" i="39"/>
  <c r="DM54" i="39"/>
  <c r="DN56" i="39"/>
  <c r="DJ47" i="39"/>
  <c r="DK49" i="39"/>
  <c r="BT51" i="39"/>
  <c r="BU53" i="39"/>
  <c r="BV55" i="39"/>
  <c r="BO48" i="39"/>
  <c r="BH50" i="39"/>
  <c r="BI52" i="39"/>
  <c r="BJ54" i="39"/>
  <c r="BK56" i="39"/>
  <c r="BK47" i="39"/>
  <c r="DT49" i="39"/>
  <c r="DU51" i="39"/>
  <c r="DV53" i="39"/>
  <c r="DW55" i="39"/>
  <c r="BL57" i="39"/>
  <c r="BT48" i="39"/>
  <c r="BU50" i="39"/>
  <c r="BV52" i="39"/>
  <c r="BW54" i="39"/>
  <c r="BP56" i="39"/>
  <c r="BP47" i="39"/>
  <c r="BQ49" i="39"/>
  <c r="BR51" i="39"/>
  <c r="BS53" i="39"/>
  <c r="BL55" i="39"/>
  <c r="DU48" i="39"/>
  <c r="DV50" i="39"/>
  <c r="DW52" i="39"/>
  <c r="DP54" i="39"/>
  <c r="DQ56" i="39"/>
  <c r="DI57" i="39"/>
  <c r="DJ59" i="39"/>
  <c r="DK61" i="39"/>
  <c r="BT63" i="39"/>
  <c r="DN58" i="39"/>
  <c r="DO60" i="39"/>
  <c r="DH62" i="39"/>
  <c r="DI64" i="39"/>
  <c r="BR57" i="39"/>
  <c r="BS59" i="39"/>
  <c r="BL61" i="39"/>
  <c r="BM63" i="39"/>
  <c r="DN72" i="39"/>
  <c r="BW58" i="39"/>
  <c r="BP60" i="39"/>
  <c r="BQ62" i="39"/>
  <c r="BR64" i="39"/>
  <c r="DR72" i="39"/>
  <c r="DL59" i="39"/>
  <c r="DL40" i="39"/>
  <c r="DM42" i="39"/>
  <c r="DN44" i="39"/>
  <c r="DO46" i="39"/>
  <c r="DV27" i="39"/>
  <c r="DW29" i="39"/>
  <c r="DP31" i="39"/>
  <c r="DQ33" i="39"/>
  <c r="DR35" i="39"/>
  <c r="DS37" i="39"/>
  <c r="DL39" i="39"/>
  <c r="DM41" i="39"/>
  <c r="DN43" i="39"/>
  <c r="DO45" i="39"/>
  <c r="BV26" i="39"/>
  <c r="BW28" i="39"/>
  <c r="BP30" i="39"/>
  <c r="BQ32" i="39"/>
  <c r="BR34" i="39"/>
  <c r="BS36" i="39"/>
  <c r="BL38" i="39"/>
  <c r="BM40" i="39"/>
  <c r="BN42" i="39"/>
  <c r="BO44" i="39"/>
  <c r="BQ47" i="39"/>
  <c r="BR49" i="39"/>
  <c r="BS51" i="39"/>
  <c r="BL53" i="39"/>
  <c r="BM55" i="39"/>
  <c r="DV48" i="39"/>
  <c r="DW50" i="39"/>
  <c r="DP52" i="39"/>
  <c r="DQ54" i="39"/>
  <c r="DR56" i="39"/>
  <c r="DN47" i="39"/>
  <c r="DO49" i="39"/>
  <c r="DH51" i="39"/>
  <c r="DI53" i="39"/>
  <c r="DJ55" i="39"/>
  <c r="BS48" i="39"/>
  <c r="BL50" i="39"/>
  <c r="BM52" i="39"/>
  <c r="BN54" i="39"/>
  <c r="BO56" i="39"/>
  <c r="BO47" i="39"/>
  <c r="BH49" i="39"/>
  <c r="BI51" i="39"/>
  <c r="BJ53" i="39"/>
  <c r="BK55" i="39"/>
  <c r="DH48" i="39"/>
  <c r="DI50" i="39"/>
  <c r="DJ52" i="39"/>
  <c r="DK54" i="39"/>
  <c r="BT56" i="39"/>
  <c r="BT47" i="39"/>
  <c r="BU49" i="39"/>
  <c r="BV51" i="39"/>
  <c r="BW53" i="39"/>
  <c r="BP55" i="39"/>
  <c r="BI48" i="39"/>
  <c r="BJ50" i="39"/>
  <c r="BK52" i="39"/>
  <c r="DT54" i="39"/>
  <c r="DU56" i="39"/>
  <c r="DM57" i="39"/>
  <c r="DN59" i="39"/>
  <c r="DO61" i="39"/>
  <c r="DH63" i="39"/>
  <c r="DR58" i="39"/>
  <c r="DS60" i="39"/>
  <c r="DL62" i="39"/>
  <c r="DM64" i="39"/>
  <c r="BV57" i="39"/>
  <c r="BW59" i="39"/>
  <c r="BP61" i="39"/>
  <c r="BQ63" i="39"/>
  <c r="DW66" i="39"/>
  <c r="DK58" i="39"/>
  <c r="BT60" i="39"/>
  <c r="BU62" i="39"/>
  <c r="BV64" i="39"/>
  <c r="DW57" i="39"/>
  <c r="DP59" i="39"/>
  <c r="DQ61" i="39"/>
  <c r="DR63" i="39"/>
  <c r="DT32" i="39"/>
  <c r="DU34" i="39"/>
  <c r="DV36" i="39"/>
  <c r="DW38" i="39"/>
  <c r="DP40" i="39"/>
  <c r="DT46" i="39"/>
  <c r="DT31" i="39"/>
  <c r="DU33" i="39"/>
  <c r="DV35" i="39"/>
  <c r="DW37" i="39"/>
  <c r="DP39" i="39"/>
  <c r="DQ41" i="39"/>
  <c r="DR43" i="39"/>
  <c r="DS45" i="39"/>
  <c r="DJ26" i="39"/>
  <c r="DK28" i="39"/>
  <c r="DT52" i="39"/>
  <c r="DU54" i="39"/>
  <c r="DV56" i="39"/>
  <c r="DR47" i="39"/>
  <c r="DS49" i="39"/>
  <c r="DL51" i="39"/>
  <c r="DM53" i="39"/>
  <c r="DN55" i="39"/>
  <c r="DT57" i="39"/>
  <c r="DL48" i="39"/>
  <c r="DM50" i="39"/>
  <c r="DN52" i="39"/>
  <c r="DO54" i="39"/>
  <c r="DH56" i="39"/>
  <c r="DH47" i="39"/>
  <c r="DI49" i="39"/>
  <c r="DJ51" i="39"/>
  <c r="DK53" i="39"/>
  <c r="DQ57" i="39"/>
  <c r="DR59" i="39"/>
  <c r="DS61" i="39"/>
  <c r="DL63" i="39"/>
  <c r="DS65" i="39"/>
  <c r="DT68" i="39"/>
  <c r="DV58" i="39"/>
  <c r="DW60" i="39"/>
  <c r="DP62" i="39"/>
  <c r="DQ64" i="39"/>
  <c r="DU66" i="39"/>
  <c r="DJ57" i="39"/>
  <c r="DK59" i="39"/>
  <c r="BO66" i="39"/>
  <c r="DO58" i="39"/>
  <c r="DH60" i="39"/>
  <c r="DI62" i="39"/>
  <c r="DJ64" i="39"/>
  <c r="DW70" i="39"/>
  <c r="BM70" i="39"/>
  <c r="BH68" i="39"/>
  <c r="BQ42" i="39"/>
  <c r="BR44" i="39"/>
  <c r="DP46" i="39"/>
  <c r="DM66" i="39"/>
  <c r="BV72" i="39"/>
  <c r="BV68" i="39"/>
  <c r="BO65" i="39"/>
  <c r="BS70" i="39"/>
  <c r="DT41" i="39"/>
  <c r="DU43" i="39"/>
  <c r="DV45" i="39"/>
  <c r="DM26" i="39"/>
  <c r="DN28" i="39"/>
  <c r="DO30" i="39"/>
  <c r="DH32" i="39"/>
  <c r="DI34" i="39"/>
  <c r="DJ36" i="39"/>
  <c r="DK38" i="39"/>
  <c r="DN27" i="39"/>
  <c r="DO29" i="39"/>
  <c r="DH31" i="39"/>
  <c r="DI33" i="39"/>
  <c r="DJ35" i="39"/>
  <c r="DK37" i="39"/>
  <c r="DT38" i="39"/>
  <c r="DU40" i="39"/>
  <c r="DV42" i="39"/>
  <c r="DW44" i="39"/>
  <c r="DV46" i="39"/>
  <c r="DT53" i="39"/>
  <c r="DU55" i="39"/>
  <c r="DN48" i="39"/>
  <c r="DO50" i="39"/>
  <c r="DH52" i="39"/>
  <c r="DI54" i="39"/>
  <c r="DJ56" i="39"/>
  <c r="DT50" i="39"/>
  <c r="DU52" i="39"/>
  <c r="DV54" i="39"/>
  <c r="DW56" i="39"/>
  <c r="DW47" i="39"/>
  <c r="DP49" i="39"/>
  <c r="DQ51" i="39"/>
  <c r="DR53" i="39"/>
  <c r="DS55" i="39"/>
  <c r="DP57" i="39"/>
  <c r="DQ48" i="39"/>
  <c r="DR50" i="39"/>
  <c r="DS52" i="39"/>
  <c r="DL54" i="39"/>
  <c r="DM56" i="39"/>
  <c r="DT66" i="39"/>
  <c r="DJ58" i="39"/>
  <c r="DK60" i="39"/>
  <c r="DO70" i="39"/>
  <c r="DM61" i="39"/>
  <c r="DN63" i="39"/>
  <c r="BH58" i="39"/>
  <c r="BI60" i="39"/>
  <c r="BJ62" i="39"/>
  <c r="BK64" i="39"/>
  <c r="DQ59" i="39"/>
  <c r="DR61" i="39"/>
  <c r="DS63" i="39"/>
  <c r="DP68" i="39"/>
  <c r="DU58" i="39"/>
  <c r="DV60" i="39"/>
  <c r="DW62" i="39"/>
  <c r="DP64" i="39"/>
  <c r="BM65" i="39"/>
  <c r="BN67" i="39"/>
  <c r="BO69" i="39"/>
  <c r="BH71" i="39"/>
  <c r="BI73" i="39"/>
  <c r="BJ75" i="39"/>
  <c r="BV66" i="39"/>
  <c r="BW68" i="39"/>
  <c r="BP70" i="39"/>
  <c r="BQ72" i="39"/>
  <c r="BR74" i="39"/>
  <c r="BV65" i="39"/>
  <c r="BW67" i="39"/>
  <c r="BP69" i="39"/>
  <c r="BQ71" i="39"/>
  <c r="BR73" i="39"/>
  <c r="BS75" i="39"/>
  <c r="BK74" i="39"/>
  <c r="BL67" i="39"/>
  <c r="BM69" i="39"/>
  <c r="BN71" i="39"/>
  <c r="BO73" i="39"/>
  <c r="BH75" i="39"/>
  <c r="BM68" i="39"/>
  <c r="BN70" i="39"/>
  <c r="BO72" i="39"/>
  <c r="BH74" i="39"/>
  <c r="BQ67" i="39"/>
  <c r="BR69" i="39"/>
  <c r="BS71" i="39"/>
  <c r="BL73" i="39"/>
  <c r="BM75" i="39"/>
  <c r="DP72" i="39"/>
  <c r="DQ74" i="39"/>
  <c r="DU76" i="39"/>
  <c r="DV78" i="39"/>
  <c r="DW80" i="39"/>
  <c r="DP82" i="39"/>
  <c r="DR77" i="39"/>
  <c r="DS79" i="39"/>
  <c r="DL81" i="39"/>
  <c r="DR83" i="39"/>
  <c r="BN84" i="39"/>
  <c r="BQ81" i="39"/>
  <c r="BT78" i="39"/>
  <c r="BU80" i="39"/>
  <c r="BV82" i="39"/>
  <c r="DH86" i="39"/>
  <c r="BU79" i="39"/>
  <c r="BV81" i="39"/>
  <c r="DP92" i="39"/>
  <c r="BP76" i="39"/>
  <c r="BQ78" i="39"/>
  <c r="BR80" i="39"/>
  <c r="BS82" i="39"/>
  <c r="DJ85" i="39"/>
  <c r="DO81" i="39"/>
  <c r="DL86" i="39"/>
  <c r="DV85" i="39"/>
  <c r="DR85" i="39"/>
  <c r="DW87" i="39"/>
  <c r="DJ90" i="39"/>
  <c r="DT86" i="39"/>
  <c r="BP84" i="39"/>
  <c r="BQ86" i="39"/>
  <c r="BR88" i="39"/>
  <c r="BH83" i="39"/>
  <c r="BI85" i="39"/>
  <c r="BJ87" i="39"/>
  <c r="BP88" i="39"/>
  <c r="DK7" i="39"/>
  <c r="BL58" i="39"/>
  <c r="BM60" i="39"/>
  <c r="BN62" i="39"/>
  <c r="BO64" i="39"/>
  <c r="DU59" i="39"/>
  <c r="DV61" i="39"/>
  <c r="DW63" i="39"/>
  <c r="DW65" i="39"/>
  <c r="BI58" i="39"/>
  <c r="BJ60" i="39"/>
  <c r="BK62" i="39"/>
  <c r="DT64" i="39"/>
  <c r="BQ65" i="39"/>
  <c r="BR67" i="39"/>
  <c r="BS69" i="39"/>
  <c r="BL71" i="39"/>
  <c r="BM73" i="39"/>
  <c r="BN75" i="39"/>
  <c r="DK68" i="39"/>
  <c r="BT70" i="39"/>
  <c r="BU72" i="39"/>
  <c r="BV74" i="39"/>
  <c r="DK67" i="39"/>
  <c r="BT69" i="39"/>
  <c r="BU71" i="39"/>
  <c r="BV73" i="39"/>
  <c r="BW75" i="39"/>
  <c r="BO74" i="39"/>
  <c r="BP67" i="39"/>
  <c r="BQ69" i="39"/>
  <c r="BR71" i="39"/>
  <c r="BS73" i="39"/>
  <c r="BL75" i="39"/>
  <c r="BQ68" i="39"/>
  <c r="BR70" i="39"/>
  <c r="BS72" i="39"/>
  <c r="BL74" i="39"/>
  <c r="DT79" i="39"/>
  <c r="BU67" i="39"/>
  <c r="BV69" i="39"/>
  <c r="BW71" i="39"/>
  <c r="BP73" i="39"/>
  <c r="BQ75" i="39"/>
  <c r="DT72" i="39"/>
  <c r="DU74" i="39"/>
  <c r="BI76" i="39"/>
  <c r="BJ78" i="39"/>
  <c r="BK80" i="39"/>
  <c r="DT82" i="39"/>
  <c r="DV77" i="39"/>
  <c r="DW79" i="39"/>
  <c r="DP81" i="39"/>
  <c r="BV76" i="39"/>
  <c r="BW78" i="39"/>
  <c r="BP80" i="39"/>
  <c r="BQ82" i="39"/>
  <c r="BU81" i="39"/>
  <c r="DO85" i="39"/>
  <c r="DH78" i="39"/>
  <c r="DI80" i="39"/>
  <c r="DJ82" i="39"/>
  <c r="DO83" i="39"/>
  <c r="DS86" i="39"/>
  <c r="DI79" i="39"/>
  <c r="DK83" i="39"/>
  <c r="DM87" i="39"/>
  <c r="DS85" i="39"/>
  <c r="DQ83" i="39"/>
  <c r="DW86" i="39"/>
  <c r="DW85" i="39"/>
  <c r="DW91" i="39"/>
  <c r="DU94" i="39"/>
  <c r="DS89" i="39"/>
  <c r="BL94" i="39"/>
  <c r="DO6" i="39"/>
  <c r="DT59" i="39"/>
  <c r="DU61" i="39"/>
  <c r="DV63" i="39"/>
  <c r="BP65" i="39"/>
  <c r="BL65" i="39"/>
  <c r="DI70" i="39"/>
  <c r="DO68" i="39"/>
  <c r="DH70" i="39"/>
  <c r="DI72" i="39"/>
  <c r="DJ74" i="39"/>
  <c r="BO76" i="39"/>
  <c r="DN65" i="39"/>
  <c r="DO67" i="39"/>
  <c r="DH69" i="39"/>
  <c r="DI71" i="39"/>
  <c r="DJ73" i="39"/>
  <c r="DK75" i="39"/>
  <c r="DS76" i="39"/>
  <c r="DP79" i="39"/>
  <c r="DI67" i="39"/>
  <c r="DJ69" i="39"/>
  <c r="DK71" i="39"/>
  <c r="BP77" i="39"/>
  <c r="DO88" i="39"/>
  <c r="DT81" i="39"/>
  <c r="DJ76" i="39"/>
  <c r="DK78" i="39"/>
  <c r="DP86" i="39"/>
  <c r="DI81" i="39"/>
  <c r="DL78" i="39"/>
  <c r="DM80" i="39"/>
  <c r="DN82" i="39"/>
  <c r="DM79" i="39"/>
  <c r="DN81" i="39"/>
  <c r="DH76" i="39"/>
  <c r="DI78" i="39"/>
  <c r="DJ80" i="39"/>
  <c r="DK82" i="39"/>
  <c r="DU83" i="39"/>
  <c r="DK86" i="39"/>
  <c r="DV79" i="39"/>
  <c r="DW81" i="39"/>
  <c r="BP85" i="39"/>
  <c r="DO90" i="39"/>
  <c r="BL85" i="39"/>
  <c r="BU87" i="39"/>
  <c r="BQ87" i="39"/>
  <c r="DJ92" i="39"/>
  <c r="DR92" i="39"/>
  <c r="DK94" i="39"/>
  <c r="DM89" i="39"/>
  <c r="DV86" i="39"/>
  <c r="BH90" i="39"/>
  <c r="DK91" i="39"/>
  <c r="DT6" i="39"/>
  <c r="DM84" i="39"/>
  <c r="DH93" i="39"/>
  <c r="DN90" i="39"/>
  <c r="DW99" i="39"/>
  <c r="DK6" i="39"/>
  <c r="BK77" i="39"/>
  <c r="BH79" i="39"/>
  <c r="DN85" i="39"/>
  <c r="DR84" i="39"/>
  <c r="DS84" i="39"/>
  <c r="DT76" i="39"/>
  <c r="DU78" i="39"/>
  <c r="DV80" i="39"/>
  <c r="DW82" i="39"/>
  <c r="DI84" i="39"/>
  <c r="DO87" i="39"/>
  <c r="DK87" i="39"/>
  <c r="DQ90" i="39"/>
  <c r="DO89" i="39"/>
  <c r="DW90" i="39"/>
  <c r="DV88" i="39"/>
  <c r="DT93" i="39"/>
  <c r="DP89" i="39"/>
  <c r="DO92" i="39"/>
  <c r="DS90" i="39"/>
  <c r="DK96" i="39"/>
  <c r="DO7" i="39"/>
  <c r="BP66" i="39"/>
  <c r="BS66" i="39"/>
  <c r="DL66" i="39"/>
  <c r="BS77" i="39"/>
  <c r="DL77" i="39"/>
  <c r="DM77" i="39"/>
  <c r="DW77" i="39"/>
  <c r="DW76" i="39"/>
  <c r="BS88" i="39"/>
  <c r="BO84" i="39"/>
  <c r="DU84" i="39"/>
  <c r="BK88" i="39"/>
  <c r="DK85" i="39"/>
  <c r="DT87" i="39"/>
  <c r="DP87" i="39"/>
  <c r="DL87" i="39"/>
  <c r="DJ86" i="39"/>
  <c r="DO94" i="39"/>
  <c r="DH59" i="39"/>
  <c r="DI61" i="39"/>
  <c r="DJ63" i="39"/>
  <c r="DK65" i="39"/>
  <c r="DL68" i="39"/>
  <c r="DT58" i="39"/>
  <c r="DU60" i="39"/>
  <c r="DV62" i="39"/>
  <c r="DW64" i="39"/>
  <c r="DM59" i="39"/>
  <c r="DN61" i="39"/>
  <c r="DO63" i="39"/>
  <c r="DH65" i="39"/>
  <c r="DQ58" i="39"/>
  <c r="DR60" i="39"/>
  <c r="DS62" i="39"/>
  <c r="DL64" i="39"/>
  <c r="DR68" i="39"/>
  <c r="DT71" i="39"/>
  <c r="DU73" i="39"/>
  <c r="DV75" i="39"/>
  <c r="DW74" i="39"/>
  <c r="DT77" i="39"/>
  <c r="DT75" i="39"/>
  <c r="DU77" i="39"/>
  <c r="DT74" i="39"/>
  <c r="DL72" i="39"/>
  <c r="DM74" i="39"/>
  <c r="DH77" i="39"/>
  <c r="DQ76" i="39"/>
  <c r="DR78" i="39"/>
  <c r="DS80" i="39"/>
  <c r="DL82" i="39"/>
  <c r="DV83" i="39"/>
  <c r="DN77" i="39"/>
  <c r="DO79" i="39"/>
  <c r="DH81" i="39"/>
  <c r="DS87" i="39"/>
  <c r="DH85" i="39"/>
  <c r="DK81" i="39"/>
  <c r="DT83" i="39"/>
  <c r="DU85" i="39"/>
  <c r="DV87" i="39"/>
  <c r="DR93" i="39"/>
  <c r="DT7" i="39"/>
  <c r="CO219" i="39"/>
  <c r="DU219" i="39"/>
  <c r="DE229" i="39"/>
  <c r="DU229" i="39"/>
  <c r="DD226" i="39"/>
  <c r="DT226" i="39"/>
  <c r="CP230" i="39"/>
  <c r="DV230" i="39"/>
  <c r="CW227" i="39"/>
  <c r="DM227" i="39"/>
  <c r="CL224" i="39"/>
  <c r="DR224" i="39"/>
  <c r="BI234" i="39"/>
  <c r="DI234" i="39"/>
  <c r="CR233" i="39"/>
  <c r="DH233" i="39"/>
  <c r="CF11" i="39"/>
  <c r="DL11" i="39"/>
  <c r="CK21" i="39"/>
  <c r="DQ21" i="39"/>
  <c r="CX23" i="39"/>
  <c r="DN23" i="39"/>
  <c r="CU25" i="39"/>
  <c r="DK25" i="39"/>
  <c r="CH14" i="39"/>
  <c r="DN14" i="39"/>
  <c r="CL14" i="39"/>
  <c r="DR14" i="39"/>
  <c r="CW20" i="39"/>
  <c r="DM20" i="39"/>
  <c r="CH22" i="39"/>
  <c r="DN22" i="39"/>
  <c r="CJ25" i="39"/>
  <c r="DP25" i="39"/>
  <c r="DA9" i="39"/>
  <c r="DQ9" i="39"/>
  <c r="CW17" i="39"/>
  <c r="DM17" i="39"/>
  <c r="CC25" i="39"/>
  <c r="DI25" i="39"/>
  <c r="CS16" i="39"/>
  <c r="DI16" i="39"/>
  <c r="CE20" i="39"/>
  <c r="DK20" i="39"/>
  <c r="CJ48" i="39"/>
  <c r="DP48" i="39"/>
  <c r="CT65" i="39"/>
  <c r="DJ65" i="39"/>
  <c r="DB65" i="39"/>
  <c r="DR65" i="39"/>
  <c r="CH83" i="39"/>
  <c r="DN83" i="39"/>
  <c r="CQ84" i="39"/>
  <c r="DW84" i="39"/>
  <c r="CC91" i="39"/>
  <c r="DI91" i="39"/>
  <c r="CO89" i="39"/>
  <c r="DU89" i="39"/>
  <c r="CS87" i="39"/>
  <c r="DI87" i="39"/>
  <c r="CV91" i="39"/>
  <c r="DL91" i="39"/>
  <c r="CM95" i="39"/>
  <c r="DS95" i="39"/>
  <c r="CU89" i="39"/>
  <c r="DK89" i="39"/>
  <c r="CU90" i="39"/>
  <c r="DK90" i="39"/>
  <c r="CN91" i="39"/>
  <c r="DT91" i="39"/>
  <c r="CJ91" i="39"/>
  <c r="DP91" i="39"/>
  <c r="CS93" i="39"/>
  <c r="DI93" i="39"/>
  <c r="CZ96" i="39"/>
  <c r="DP96" i="39"/>
  <c r="DA91" i="39"/>
  <c r="DQ91" i="39"/>
  <c r="CF88" i="39"/>
  <c r="DL88" i="39"/>
  <c r="CW91" i="39"/>
  <c r="DM91" i="39"/>
  <c r="DB101" i="39"/>
  <c r="DR101" i="39"/>
  <c r="CH100" i="39"/>
  <c r="DN100" i="39"/>
  <c r="CJ99" i="39"/>
  <c r="DP99" i="39"/>
  <c r="CU99" i="39"/>
  <c r="DK99" i="39"/>
  <c r="CT101" i="39"/>
  <c r="DJ101" i="39"/>
  <c r="DG114" i="39"/>
  <c r="DW114" i="39"/>
  <c r="CG106" i="39"/>
  <c r="DM106" i="39"/>
  <c r="CC97" i="39"/>
  <c r="DI97" i="39"/>
  <c r="DB117" i="39"/>
  <c r="DR117" i="39"/>
  <c r="DF107" i="39"/>
  <c r="DV107" i="39"/>
  <c r="CQ113" i="39"/>
  <c r="DW113" i="39"/>
  <c r="DA106" i="39"/>
  <c r="DQ106" i="39"/>
  <c r="CH113" i="39"/>
  <c r="DN113" i="39"/>
  <c r="CK118" i="39"/>
  <c r="DQ118" i="39"/>
  <c r="CY113" i="39"/>
  <c r="DO113" i="39"/>
  <c r="CJ114" i="39"/>
  <c r="DP114" i="39"/>
  <c r="CC111" i="39"/>
  <c r="DI111" i="39"/>
  <c r="DA117" i="39"/>
  <c r="DQ117" i="39"/>
  <c r="CS117" i="39"/>
  <c r="DI117" i="39"/>
  <c r="CT118" i="39"/>
  <c r="DJ118" i="39"/>
  <c r="CV112" i="39"/>
  <c r="DL112" i="39"/>
  <c r="CW117" i="39"/>
  <c r="DM117" i="39"/>
  <c r="CB117" i="39"/>
  <c r="DH117" i="39"/>
  <c r="CV7" i="39"/>
  <c r="DL7" i="39"/>
  <c r="CF6" i="39"/>
  <c r="DL6" i="39"/>
  <c r="CS5" i="39"/>
  <c r="DI5" i="39"/>
  <c r="CZ7" i="39"/>
  <c r="DP7" i="39"/>
  <c r="DE6" i="39"/>
  <c r="DU6" i="39"/>
  <c r="CZ6" i="39"/>
  <c r="DP6" i="39"/>
  <c r="CU9" i="39"/>
  <c r="DK9" i="39"/>
  <c r="CV5" i="39"/>
  <c r="DL5" i="39"/>
  <c r="DF8" i="39"/>
  <c r="DV8" i="39"/>
  <c r="CJ8" i="39"/>
  <c r="DP8" i="39"/>
  <c r="CQ5" i="39"/>
  <c r="DW5" i="39"/>
  <c r="CY8" i="39"/>
  <c r="DO8" i="39"/>
  <c r="DN140" i="39"/>
  <c r="DT143" i="39"/>
  <c r="DW142" i="39"/>
  <c r="DP125" i="39"/>
  <c r="DH134" i="39"/>
  <c r="DL147" i="39"/>
  <c r="DJ173" i="39"/>
  <c r="DV151" i="39"/>
  <c r="DV169" i="39"/>
  <c r="DI133" i="39"/>
  <c r="DO133" i="39"/>
  <c r="DJ129" i="39"/>
  <c r="DQ128" i="39"/>
  <c r="DW136" i="39"/>
  <c r="DU131" i="39"/>
  <c r="DV136" i="39"/>
  <c r="DL123" i="39"/>
  <c r="DW145" i="39"/>
  <c r="DR147" i="39"/>
  <c r="DV148" i="39"/>
  <c r="DW146" i="39"/>
  <c r="DQ161" i="39"/>
  <c r="DM141" i="39"/>
  <c r="DK128" i="39"/>
  <c r="DK127" i="39"/>
  <c r="DP134" i="39"/>
  <c r="DM140" i="39"/>
  <c r="DP156" i="39"/>
  <c r="DN166" i="39"/>
  <c r="DU123" i="39"/>
  <c r="DP128" i="39"/>
  <c r="DS135" i="39"/>
  <c r="DS162" i="39"/>
  <c r="DU144" i="39"/>
  <c r="DT126" i="39"/>
  <c r="DJ132" i="39"/>
  <c r="DI140" i="39"/>
  <c r="DU133" i="39"/>
  <c r="DR130" i="39"/>
  <c r="DW157" i="39"/>
  <c r="DP126" i="39"/>
  <c r="DU128" i="39"/>
  <c r="DI148" i="39"/>
  <c r="DH139" i="39"/>
  <c r="DH160" i="39"/>
  <c r="DJ174" i="39"/>
  <c r="DS127" i="39"/>
  <c r="DQ136" i="39"/>
  <c r="DT138" i="39"/>
  <c r="DH136" i="39"/>
  <c r="DM131" i="39"/>
  <c r="DR152" i="39"/>
  <c r="DP162" i="39"/>
  <c r="DK155" i="39"/>
  <c r="DP174" i="39"/>
  <c r="DW137" i="39"/>
  <c r="DO129" i="39"/>
  <c r="DS126" i="39"/>
  <c r="DH138" i="39"/>
  <c r="DT131" i="39"/>
  <c r="DO132" i="39"/>
  <c r="DJ130" i="39"/>
  <c r="DT150" i="39"/>
  <c r="DL144" i="39"/>
  <c r="DQ148" i="39"/>
  <c r="DV157" i="39"/>
  <c r="DL163" i="39"/>
  <c r="DU172" i="39"/>
  <c r="DP153" i="39"/>
  <c r="DT125" i="39"/>
  <c r="DL131" i="39"/>
  <c r="DH132" i="39"/>
  <c r="DW151" i="39"/>
  <c r="DO160" i="39"/>
  <c r="DV158" i="39"/>
  <c r="DK143" i="39"/>
  <c r="DN160" i="39"/>
  <c r="DH125" i="39"/>
  <c r="DQ139" i="39"/>
  <c r="DP127" i="39"/>
  <c r="DR145" i="39"/>
  <c r="DN151" i="39"/>
  <c r="DL168" i="39"/>
  <c r="DQ159" i="39"/>
  <c r="DV128" i="39"/>
  <c r="DK124" i="39"/>
  <c r="CX145" i="39"/>
  <c r="DN145" i="39"/>
  <c r="CD168" i="39"/>
  <c r="DJ168" i="39"/>
  <c r="CF192" i="39"/>
  <c r="DL192" i="39"/>
  <c r="CF184" i="39"/>
  <c r="DL184" i="39"/>
  <c r="CZ196" i="39"/>
  <c r="DP196" i="39"/>
  <c r="BS46" i="39"/>
  <c r="BK46" i="39"/>
  <c r="BO80" i="41"/>
  <c r="BK74" i="41"/>
  <c r="BP75" i="41"/>
  <c r="BM78" i="41"/>
  <c r="BT78" i="41"/>
  <c r="BT79" i="41"/>
  <c r="BT80" i="41"/>
  <c r="BT81" i="41"/>
  <c r="BT82" i="41"/>
  <c r="BT83" i="41"/>
  <c r="BN76" i="41"/>
  <c r="BN77" i="41"/>
  <c r="BN78" i="41"/>
  <c r="BN79" i="41"/>
  <c r="BN80" i="41"/>
  <c r="BN81" i="41"/>
  <c r="BN82" i="41"/>
  <c r="BN83" i="41"/>
  <c r="BP85" i="41"/>
  <c r="BK84" i="41"/>
  <c r="BQ87" i="41"/>
  <c r="BQ88" i="41"/>
  <c r="BO85" i="41"/>
  <c r="BO86" i="41"/>
  <c r="BO87" i="41"/>
  <c r="BO88" i="41"/>
  <c r="BI96" i="41"/>
  <c r="BM95" i="41"/>
  <c r="BO98" i="41"/>
  <c r="CU5" i="41"/>
  <c r="BS69" i="41"/>
  <c r="BM72" i="41"/>
  <c r="BR74" i="41"/>
  <c r="BV69" i="41"/>
  <c r="BO71" i="41"/>
  <c r="BW73" i="41"/>
  <c r="BI72" i="41"/>
  <c r="BK71" i="41"/>
  <c r="BN73" i="41"/>
  <c r="BS81" i="41"/>
  <c r="BI77" i="41"/>
  <c r="BW78" i="41"/>
  <c r="BW84" i="41"/>
  <c r="BT86" i="41"/>
  <c r="BR94" i="41"/>
  <c r="BR96" i="41"/>
  <c r="BT94" i="41"/>
  <c r="BR97" i="41"/>
  <c r="BU99" i="41"/>
  <c r="BV5" i="41"/>
  <c r="BU20" i="41"/>
  <c r="BO10" i="41"/>
  <c r="BN5" i="41"/>
  <c r="BW10" i="41"/>
  <c r="BH9" i="39"/>
  <c r="BI12" i="39"/>
  <c r="BJ11" i="39"/>
  <c r="BT29" i="39"/>
  <c r="BU31" i="39"/>
  <c r="BV33" i="39"/>
  <c r="BW35" i="39"/>
  <c r="BP37" i="39"/>
  <c r="BQ39" i="39"/>
  <c r="BR41" i="39"/>
  <c r="BS43" i="39"/>
  <c r="BL45" i="39"/>
  <c r="BP27" i="39"/>
  <c r="BQ29" i="39"/>
  <c r="BR31" i="39"/>
  <c r="BS33" i="39"/>
  <c r="BL35" i="39"/>
  <c r="BM37" i="39"/>
  <c r="BN39" i="39"/>
  <c r="BO41" i="39"/>
  <c r="BH43" i="39"/>
  <c r="BI45" i="39"/>
  <c r="BT42" i="39"/>
  <c r="BU44" i="39"/>
  <c r="BT33" i="39"/>
  <c r="BU35" i="39"/>
  <c r="BV37" i="39"/>
  <c r="BW39" i="39"/>
  <c r="BP41" i="39"/>
  <c r="BQ43" i="39"/>
  <c r="BR45" i="39"/>
  <c r="BI26" i="39"/>
  <c r="BJ28" i="39"/>
  <c r="BK30" i="39"/>
  <c r="BJ27" i="39"/>
  <c r="BK29" i="39"/>
  <c r="BT30" i="39"/>
  <c r="BU32" i="39"/>
  <c r="BV34" i="39"/>
  <c r="BW36" i="39"/>
  <c r="BP38" i="39"/>
  <c r="BQ40" i="39"/>
  <c r="BR42" i="39"/>
  <c r="BS44" i="39"/>
  <c r="BU47" i="39"/>
  <c r="BV49" i="39"/>
  <c r="BW51" i="39"/>
  <c r="BP53" i="39"/>
  <c r="BQ55" i="39"/>
  <c r="BJ48" i="39"/>
  <c r="BK50" i="39"/>
  <c r="BW48" i="39"/>
  <c r="BP50" i="39"/>
  <c r="BQ52" i="39"/>
  <c r="BR54" i="39"/>
  <c r="BS56" i="39"/>
  <c r="BS47" i="39"/>
  <c r="BL49" i="39"/>
  <c r="BM51" i="39"/>
  <c r="BN53" i="39"/>
  <c r="BO55" i="39"/>
  <c r="BH71" i="41"/>
  <c r="BP73" i="41"/>
  <c r="BP65" i="41"/>
  <c r="BP66" i="41"/>
  <c r="BP67" i="41"/>
  <c r="BP68" i="41"/>
  <c r="BT72" i="41"/>
  <c r="BM65" i="41"/>
  <c r="BM66" i="41"/>
  <c r="BM67" i="41"/>
  <c r="BM68" i="41"/>
  <c r="BV71" i="41"/>
  <c r="BS73" i="41"/>
  <c r="BP74" i="41"/>
  <c r="BQ77" i="41"/>
  <c r="BS74" i="41"/>
  <c r="BI76" i="41"/>
  <c r="BW76" i="41"/>
  <c r="BK80" i="41"/>
  <c r="CW84" i="41"/>
  <c r="DM84" i="41" s="1"/>
  <c r="BI84" i="41"/>
  <c r="BV76" i="41"/>
  <c r="BV77" i="41"/>
  <c r="BV78" i="41"/>
  <c r="BI99" i="41"/>
  <c r="BU101" i="41"/>
  <c r="BV100" i="41"/>
  <c r="CD14" i="41"/>
  <c r="CS10" i="39"/>
  <c r="BT16" i="39"/>
  <c r="BU18" i="39"/>
  <c r="BV20" i="39"/>
  <c r="BW22" i="39"/>
  <c r="BP24" i="39"/>
  <c r="BM9" i="39"/>
  <c r="BN11" i="39"/>
  <c r="BO13" i="39"/>
  <c r="BH15" i="39"/>
  <c r="BI17" i="39"/>
  <c r="BJ19" i="39"/>
  <c r="BK21" i="39"/>
  <c r="BJ10" i="39"/>
  <c r="BK12" i="39"/>
  <c r="CW7" i="39"/>
  <c r="CH9" i="39"/>
  <c r="BT21" i="39"/>
  <c r="BU23" i="39"/>
  <c r="BT12" i="39"/>
  <c r="BU14" i="39"/>
  <c r="BV16" i="39"/>
  <c r="BW18" i="39"/>
  <c r="BP20" i="39"/>
  <c r="BQ22" i="39"/>
  <c r="BR24" i="39"/>
  <c r="BT37" i="39"/>
  <c r="BU39" i="39"/>
  <c r="BV41" i="39"/>
  <c r="BW43" i="39"/>
  <c r="BP45" i="39"/>
  <c r="BH28" i="39"/>
  <c r="BI30" i="39"/>
  <c r="BJ32" i="39"/>
  <c r="BK34" i="39"/>
  <c r="CQ46" i="39"/>
  <c r="BT27" i="39"/>
  <c r="BU29" i="39"/>
  <c r="BV31" i="39"/>
  <c r="BW33" i="39"/>
  <c r="BP35" i="39"/>
  <c r="BQ37" i="39"/>
  <c r="BR39" i="39"/>
  <c r="BS41" i="39"/>
  <c r="BL43" i="39"/>
  <c r="BM45" i="39"/>
  <c r="BJ46" i="39"/>
  <c r="BT65" i="41"/>
  <c r="BT66" i="41"/>
  <c r="BT67" i="41"/>
  <c r="BT68" i="41"/>
  <c r="BQ65" i="41"/>
  <c r="BQ66" i="41"/>
  <c r="BQ67" i="41"/>
  <c r="BQ68" i="41"/>
  <c r="BT74" i="41"/>
  <c r="BK76" i="41"/>
  <c r="BW74" i="41"/>
  <c r="BP76" i="41"/>
  <c r="BO81" i="41"/>
  <c r="BJ18" i="39"/>
  <c r="BK20" i="39"/>
  <c r="BT20" i="39"/>
  <c r="BU22" i="39"/>
  <c r="BV24" i="39"/>
  <c r="BT45" i="39"/>
  <c r="BL28" i="39"/>
  <c r="BM30" i="39"/>
  <c r="BN32" i="39"/>
  <c r="BO34" i="39"/>
  <c r="BH36" i="39"/>
  <c r="BI38" i="39"/>
  <c r="BJ40" i="39"/>
  <c r="BK42" i="39"/>
  <c r="BL46" i="39"/>
  <c r="BT35" i="39"/>
  <c r="BU37" i="39"/>
  <c r="BV39" i="39"/>
  <c r="BW41" i="39"/>
  <c r="BP43" i="39"/>
  <c r="BQ45" i="39"/>
  <c r="BQ26" i="39"/>
  <c r="BR28" i="39"/>
  <c r="BS30" i="39"/>
  <c r="BL32" i="39"/>
  <c r="BM34" i="39"/>
  <c r="BN36" i="39"/>
  <c r="BO38" i="39"/>
  <c r="BH40" i="39"/>
  <c r="BI42" i="39"/>
  <c r="BJ44" i="39"/>
  <c r="BO46" i="39"/>
  <c r="BR27" i="39"/>
  <c r="BS29" i="39"/>
  <c r="BL31" i="39"/>
  <c r="BM33" i="39"/>
  <c r="BN35" i="39"/>
  <c r="BO37" i="39"/>
  <c r="BH39" i="39"/>
  <c r="BI41" i="39"/>
  <c r="BJ43" i="39"/>
  <c r="BK45" i="39"/>
  <c r="BR48" i="39"/>
  <c r="BS50" i="39"/>
  <c r="BL52" i="39"/>
  <c r="BM54" i="39"/>
  <c r="BN56" i="39"/>
  <c r="BJ47" i="39"/>
  <c r="BK49" i="39"/>
  <c r="BT49" i="39"/>
  <c r="BU51" i="39"/>
  <c r="BV53" i="39"/>
  <c r="BW55" i="39"/>
  <c r="BH70" i="41"/>
  <c r="BQ76" i="41"/>
  <c r="BU78" i="41"/>
  <c r="BK81" i="41"/>
  <c r="BS82" i="41"/>
  <c r="BI79" i="41"/>
  <c r="BI80" i="41"/>
  <c r="BI81" i="41"/>
  <c r="BI82" i="41"/>
  <c r="BI83" i="41"/>
  <c r="BN93" i="41"/>
  <c r="BW92" i="41"/>
  <c r="BJ97" i="41"/>
  <c r="BU102" i="41"/>
  <c r="BO11" i="41"/>
  <c r="BJ5" i="39"/>
  <c r="BT11" i="39"/>
  <c r="BU13" i="39"/>
  <c r="BV15" i="39"/>
  <c r="BW17" i="39"/>
  <c r="BP19" i="39"/>
  <c r="BQ21" i="39"/>
  <c r="BR23" i="39"/>
  <c r="BT10" i="39"/>
  <c r="BU12" i="39"/>
  <c r="BV14" i="39"/>
  <c r="BW16" i="39"/>
  <c r="BP18" i="39"/>
  <c r="BQ20" i="39"/>
  <c r="BR22" i="39"/>
  <c r="BS24" i="39"/>
  <c r="BI11" i="39"/>
  <c r="BJ13" i="39"/>
  <c r="BK15" i="39"/>
  <c r="BU9" i="39"/>
  <c r="BV11" i="39"/>
  <c r="BW13" i="39"/>
  <c r="BP15" i="39"/>
  <c r="BQ17" i="39"/>
  <c r="BR19" i="39"/>
  <c r="BS21" i="39"/>
  <c r="BL23" i="39"/>
  <c r="BR10" i="39"/>
  <c r="BS12" i="39"/>
  <c r="BL14" i="39"/>
  <c r="BM16" i="39"/>
  <c r="BN18" i="39"/>
  <c r="BO20" i="39"/>
  <c r="BH22" i="39"/>
  <c r="BI24" i="39"/>
  <c r="BP28" i="39"/>
  <c r="BQ30" i="39"/>
  <c r="BR32" i="39"/>
  <c r="BS34" i="39"/>
  <c r="BL36" i="39"/>
  <c r="BM38" i="39"/>
  <c r="BN40" i="39"/>
  <c r="BO42" i="39"/>
  <c r="BH44" i="39"/>
  <c r="BT43" i="39"/>
  <c r="BU45" i="39"/>
  <c r="BH26" i="39"/>
  <c r="BI28" i="39"/>
  <c r="BJ30" i="39"/>
  <c r="BK32" i="39"/>
  <c r="BU26" i="39"/>
  <c r="BV28" i="39"/>
  <c r="BW30" i="39"/>
  <c r="BP32" i="39"/>
  <c r="BQ34" i="39"/>
  <c r="BR36" i="39"/>
  <c r="BS38" i="39"/>
  <c r="BL40" i="39"/>
  <c r="BM42" i="39"/>
  <c r="BN44" i="39"/>
  <c r="BV27" i="39"/>
  <c r="BW29" i="39"/>
  <c r="BP31" i="39"/>
  <c r="BQ33" i="39"/>
  <c r="BR35" i="39"/>
  <c r="BS37" i="39"/>
  <c r="BL39" i="39"/>
  <c r="BM41" i="39"/>
  <c r="BN43" i="39"/>
  <c r="BO45" i="39"/>
  <c r="BV48" i="39"/>
  <c r="BW50" i="39"/>
  <c r="BP52" i="39"/>
  <c r="BQ54" i="39"/>
  <c r="BR56" i="39"/>
  <c r="BN47" i="39"/>
  <c r="BO49" i="39"/>
  <c r="BH51" i="39"/>
  <c r="BI53" i="39"/>
  <c r="BJ55" i="39"/>
  <c r="BH48" i="39"/>
  <c r="BI50" i="39"/>
  <c r="BJ52" i="39"/>
  <c r="BK54" i="39"/>
  <c r="BT71" i="41"/>
  <c r="BQ73" i="41"/>
  <c r="BS72" i="41"/>
  <c r="BP71" i="41"/>
  <c r="BH73" i="41"/>
  <c r="BI70" i="41"/>
  <c r="BJ72" i="41"/>
  <c r="BM74" i="41"/>
  <c r="BP77" i="41"/>
  <c r="BL75" i="41"/>
  <c r="BL77" i="41"/>
  <c r="BQ86" i="41"/>
  <c r="BH78" i="41"/>
  <c r="BH79" i="41"/>
  <c r="BH80" i="41"/>
  <c r="BH81" i="41"/>
  <c r="BH82" i="41"/>
  <c r="BH83" i="41"/>
  <c r="BM79" i="41"/>
  <c r="BM80" i="41"/>
  <c r="BM81" i="41"/>
  <c r="BM82" i="41"/>
  <c r="BM83" i="41"/>
  <c r="BM85" i="41"/>
  <c r="CL76" i="41"/>
  <c r="BP84" i="41"/>
  <c r="BS93" i="41"/>
  <c r="BI92" i="41"/>
  <c r="BI93" i="41"/>
  <c r="BI94" i="41"/>
  <c r="BV98" i="41"/>
  <c r="BN23" i="41"/>
  <c r="BV11" i="41"/>
  <c r="BQ46" i="39"/>
  <c r="BK77" i="41"/>
  <c r="BS83" i="41"/>
  <c r="BU75" i="41"/>
  <c r="BT77" i="41"/>
  <c r="BL78" i="41"/>
  <c r="BL79" i="41"/>
  <c r="BL80" i="41"/>
  <c r="BL81" i="41"/>
  <c r="BL82" i="41"/>
  <c r="BL83" i="41"/>
  <c r="BQ79" i="41"/>
  <c r="BQ80" i="41"/>
  <c r="BQ81" i="41"/>
  <c r="BQ82" i="41"/>
  <c r="BQ83" i="41"/>
  <c r="BI87" i="41"/>
  <c r="BI88" i="41"/>
  <c r="BW94" i="41"/>
  <c r="BM100" i="41"/>
  <c r="BL100" i="41"/>
  <c r="BL101" i="41"/>
  <c r="BL102" i="41"/>
  <c r="BL103" i="41"/>
  <c r="BL104" i="41"/>
  <c r="BM104" i="41"/>
  <c r="BN104" i="41"/>
  <c r="BK6" i="41"/>
  <c r="CU14" i="41"/>
  <c r="DK14" i="41" s="1"/>
  <c r="BP26" i="39"/>
  <c r="BQ28" i="39"/>
  <c r="BR30" i="39"/>
  <c r="BS32" i="39"/>
  <c r="BL34" i="39"/>
  <c r="BM36" i="39"/>
  <c r="BN38" i="39"/>
  <c r="BO40" i="39"/>
  <c r="BH42" i="39"/>
  <c r="BI44" i="39"/>
  <c r="BN46" i="39"/>
  <c r="BM27" i="39"/>
  <c r="BN29" i="39"/>
  <c r="BO31" i="39"/>
  <c r="BH33" i="39"/>
  <c r="BI35" i="39"/>
  <c r="BJ37" i="39"/>
  <c r="BK39" i="39"/>
  <c r="BT40" i="39"/>
  <c r="BU42" i="39"/>
  <c r="BV44" i="39"/>
  <c r="BT39" i="39"/>
  <c r="BU41" i="39"/>
  <c r="BV43" i="39"/>
  <c r="BW45" i="39"/>
  <c r="BN26" i="39"/>
  <c r="BO28" i="39"/>
  <c r="BH30" i="39"/>
  <c r="BI32" i="39"/>
  <c r="BJ34" i="39"/>
  <c r="BK36" i="39"/>
  <c r="BI47" i="39"/>
  <c r="BJ49" i="39"/>
  <c r="BK51" i="39"/>
  <c r="BV47" i="39"/>
  <c r="BW49" i="39"/>
  <c r="BP51" i="39"/>
  <c r="BQ53" i="39"/>
  <c r="BR55" i="39"/>
  <c r="BK48" i="39"/>
  <c r="BQ66" i="39"/>
  <c r="BQ77" i="39"/>
  <c r="BL77" i="39"/>
  <c r="BM77" i="39"/>
  <c r="BW77" i="39"/>
  <c r="BR76" i="39"/>
  <c r="BS78" i="39"/>
  <c r="BL80" i="39"/>
  <c r="BM82" i="39"/>
  <c r="BS85" i="39"/>
  <c r="BO87" i="39"/>
  <c r="BK87" i="39"/>
  <c r="BW91" i="39"/>
  <c r="BT90" i="39"/>
  <c r="BH92" i="39"/>
  <c r="BO96" i="39"/>
  <c r="BI91" i="39"/>
  <c r="BI90" i="39"/>
  <c r="BH91" i="39"/>
  <c r="BT92" i="39"/>
  <c r="BV100" i="39"/>
  <c r="BT55" i="39"/>
  <c r="BM48" i="39"/>
  <c r="BN50" i="39"/>
  <c r="BO52" i="39"/>
  <c r="BH54" i="39"/>
  <c r="BI56" i="39"/>
  <c r="BT61" i="39"/>
  <c r="BU63" i="39"/>
  <c r="BK57" i="39"/>
  <c r="BU70" i="39"/>
  <c r="BP58" i="39"/>
  <c r="BQ60" i="39"/>
  <c r="BR62" i="39"/>
  <c r="BS64" i="39"/>
  <c r="BN68" i="39"/>
  <c r="BI59" i="39"/>
  <c r="BJ61" i="39"/>
  <c r="BK63" i="39"/>
  <c r="BM58" i="39"/>
  <c r="BN60" i="39"/>
  <c r="BO62" i="39"/>
  <c r="BH64" i="39"/>
  <c r="BK70" i="39"/>
  <c r="BU65" i="39"/>
  <c r="BV67" i="39"/>
  <c r="BW69" i="39"/>
  <c r="BP71" i="39"/>
  <c r="BQ73" i="39"/>
  <c r="BR75" i="39"/>
  <c r="BS74" i="39"/>
  <c r="BT67" i="39"/>
  <c r="BU69" i="39"/>
  <c r="BV71" i="39"/>
  <c r="BW73" i="39"/>
  <c r="BP75" i="39"/>
  <c r="BU68" i="39"/>
  <c r="BV70" i="39"/>
  <c r="BW72" i="39"/>
  <c r="BP74" i="39"/>
  <c r="BT73" i="39"/>
  <c r="BU75" i="39"/>
  <c r="BH72" i="39"/>
  <c r="BI74" i="39"/>
  <c r="BM76" i="39"/>
  <c r="BN78" i="39"/>
  <c r="BO80" i="39"/>
  <c r="BH82" i="39"/>
  <c r="BJ77" i="39"/>
  <c r="BK79" i="39"/>
  <c r="BT80" i="39"/>
  <c r="BU82" i="39"/>
  <c r="BM83" i="39"/>
  <c r="BN86" i="39"/>
  <c r="BI83" i="39"/>
  <c r="BH87" i="39"/>
  <c r="BJ83" i="39"/>
  <c r="BR86" i="39"/>
  <c r="BP83" i="39"/>
  <c r="BQ85" i="39"/>
  <c r="BR87" i="39"/>
  <c r="BR90" i="39"/>
  <c r="BQ91" i="39"/>
  <c r="BW95" i="39"/>
  <c r="BL89" i="39"/>
  <c r="BM91" i="39"/>
  <c r="BL101" i="39"/>
  <c r="BV89" i="39"/>
  <c r="BL92" i="39"/>
  <c r="BP94" i="39"/>
  <c r="BR100" i="39"/>
  <c r="BV95" i="39"/>
  <c r="BT68" i="39"/>
  <c r="BM66" i="39"/>
  <c r="BW66" i="39"/>
  <c r="BO57" i="39"/>
  <c r="BW65" i="39"/>
  <c r="BI70" i="39"/>
  <c r="BQ58" i="39"/>
  <c r="BR60" i="39"/>
  <c r="BS62" i="39"/>
  <c r="BL64" i="39"/>
  <c r="BR72" i="39"/>
  <c r="BW74" i="39"/>
  <c r="BS76" i="39"/>
  <c r="BO88" i="39"/>
  <c r="BV83" i="39"/>
  <c r="BR83" i="39"/>
  <c r="BS87" i="39"/>
  <c r="BN83" i="39"/>
  <c r="BJ79" i="39"/>
  <c r="BS83" i="39"/>
  <c r="BV85" i="39"/>
  <c r="BR85" i="39"/>
  <c r="BO89" i="39"/>
  <c r="BP92" i="39"/>
  <c r="BW87" i="39"/>
  <c r="BR92" i="39"/>
  <c r="BT86" i="39"/>
  <c r="BT83" i="39"/>
  <c r="BU85" i="39"/>
  <c r="BV87" i="39"/>
  <c r="BW90" i="39"/>
  <c r="BO94" i="39"/>
  <c r="BK89" i="39"/>
  <c r="BU89" i="39"/>
  <c r="BO103" i="39"/>
  <c r="BT57" i="39"/>
  <c r="BU48" i="39"/>
  <c r="BV50" i="39"/>
  <c r="BW52" i="39"/>
  <c r="BP54" i="39"/>
  <c r="BQ56" i="39"/>
  <c r="BI57" i="39"/>
  <c r="BJ59" i="39"/>
  <c r="BK61" i="39"/>
  <c r="BS65" i="39"/>
  <c r="BN58" i="39"/>
  <c r="BO60" i="39"/>
  <c r="BH62" i="39"/>
  <c r="BI64" i="39"/>
  <c r="BU66" i="39"/>
  <c r="BJ68" i="39"/>
  <c r="BS57" i="39"/>
  <c r="BL59" i="39"/>
  <c r="BM61" i="39"/>
  <c r="BN63" i="39"/>
  <c r="BQ59" i="39"/>
  <c r="BR61" i="39"/>
  <c r="BS63" i="39"/>
  <c r="BN72" i="39"/>
  <c r="BU58" i="39"/>
  <c r="BV60" i="39"/>
  <c r="BW62" i="39"/>
  <c r="BP64" i="39"/>
  <c r="BP72" i="39"/>
  <c r="BQ74" i="39"/>
  <c r="BL79" i="39"/>
  <c r="BU76" i="39"/>
  <c r="BV78" i="39"/>
  <c r="BW80" i="39"/>
  <c r="BP82" i="39"/>
  <c r="BR77" i="39"/>
  <c r="BS79" i="39"/>
  <c r="BL81" i="39"/>
  <c r="BW83" i="39"/>
  <c r="BP86" i="39"/>
  <c r="BN79" i="39"/>
  <c r="BO81" i="39"/>
  <c r="BQ90" i="39"/>
  <c r="BW85" i="39"/>
  <c r="BW88" i="39"/>
  <c r="BP91" i="39"/>
  <c r="BT89" i="39"/>
  <c r="BT54" i="39"/>
  <c r="BU56" i="39"/>
  <c r="BM57" i="39"/>
  <c r="BN59" i="39"/>
  <c r="BO61" i="39"/>
  <c r="BH63" i="39"/>
  <c r="BR58" i="39"/>
  <c r="BS60" i="39"/>
  <c r="BL62" i="39"/>
  <c r="BM64" i="39"/>
  <c r="BK58" i="39"/>
  <c r="BW57" i="39"/>
  <c r="BP59" i="39"/>
  <c r="BQ61" i="39"/>
  <c r="BR63" i="39"/>
  <c r="BH66" i="39"/>
  <c r="BJ72" i="39"/>
  <c r="BU59" i="39"/>
  <c r="BV61" i="39"/>
  <c r="BW63" i="39"/>
  <c r="BK66" i="39"/>
  <c r="BT64" i="39"/>
  <c r="BJ66" i="39"/>
  <c r="BK68" i="39"/>
  <c r="BJ65" i="39"/>
  <c r="BK67" i="39"/>
  <c r="BK76" i="39"/>
  <c r="BT72" i="39"/>
  <c r="BU74" i="39"/>
  <c r="BT82" i="39"/>
  <c r="BV77" i="39"/>
  <c r="BW79" i="39"/>
  <c r="BP81" i="39"/>
  <c r="BH78" i="39"/>
  <c r="BI80" i="39"/>
  <c r="BJ82" i="39"/>
  <c r="BI79" i="39"/>
  <c r="BJ81" i="39"/>
  <c r="BJ84" i="39"/>
  <c r="BR79" i="39"/>
  <c r="BS81" i="39"/>
  <c r="BK84" i="39"/>
  <c r="BV92" i="39"/>
  <c r="BI88" i="39"/>
  <c r="BL93" i="39"/>
  <c r="BP101" i="39"/>
  <c r="BN66" i="39"/>
  <c r="BV84" i="39"/>
  <c r="BW84" i="39"/>
  <c r="BH89" i="39"/>
  <c r="BI89" i="39"/>
  <c r="BT91" i="39"/>
  <c r="BL90" i="39"/>
  <c r="BM92" i="39"/>
  <c r="BL91" i="39"/>
  <c r="BU93" i="39"/>
  <c r="BP48" i="39"/>
  <c r="BQ50" i="39"/>
  <c r="BR52" i="39"/>
  <c r="BS54" i="39"/>
  <c r="BL56" i="39"/>
  <c r="BL47" i="39"/>
  <c r="BM49" i="39"/>
  <c r="BN51" i="39"/>
  <c r="BO53" i="39"/>
  <c r="BH55" i="39"/>
  <c r="BH57" i="39"/>
  <c r="BU57" i="39"/>
  <c r="BV59" i="39"/>
  <c r="BW61" i="39"/>
  <c r="BP63" i="39"/>
  <c r="BT62" i="39"/>
  <c r="BU64" i="39"/>
  <c r="BN57" i="39"/>
  <c r="BO59" i="39"/>
  <c r="BH61" i="39"/>
  <c r="BI63" i="39"/>
  <c r="BT65" i="39"/>
  <c r="BQ70" i="39"/>
  <c r="BS58" i="39"/>
  <c r="BL60" i="39"/>
  <c r="BM62" i="39"/>
  <c r="BN64" i="39"/>
  <c r="BI66" i="39"/>
  <c r="BI65" i="39"/>
  <c r="BJ67" i="39"/>
  <c r="BK69" i="39"/>
  <c r="BI77" i="39"/>
  <c r="BR66" i="39"/>
  <c r="BS68" i="39"/>
  <c r="BL70" i="39"/>
  <c r="BM72" i="39"/>
  <c r="BN74" i="39"/>
  <c r="BR65" i="39"/>
  <c r="BS67" i="39"/>
  <c r="BL69" i="39"/>
  <c r="BM71" i="39"/>
  <c r="BN73" i="39"/>
  <c r="BO75" i="39"/>
  <c r="BH67" i="39"/>
  <c r="BI69" i="39"/>
  <c r="BJ71" i="39"/>
  <c r="BK73" i="39"/>
  <c r="BI68" i="39"/>
  <c r="BJ70" i="39"/>
  <c r="BK72" i="39"/>
  <c r="BO77" i="39"/>
  <c r="BM67" i="39"/>
  <c r="BN69" i="39"/>
  <c r="BO71" i="39"/>
  <c r="BH73" i="39"/>
  <c r="BI75" i="39"/>
  <c r="BN76" i="39"/>
  <c r="BO78" i="39"/>
  <c r="BH80" i="39"/>
  <c r="BI82" i="39"/>
  <c r="BM81" i="39"/>
  <c r="BP78" i="39"/>
  <c r="BQ80" i="39"/>
  <c r="BR82" i="39"/>
  <c r="BQ79" i="39"/>
  <c r="BR81" i="39"/>
  <c r="BL76" i="39"/>
  <c r="BM78" i="39"/>
  <c r="BN80" i="39"/>
  <c r="BO82" i="39"/>
  <c r="BQ84" i="39"/>
  <c r="BT85" i="39"/>
  <c r="BI87" i="39"/>
  <c r="BQ89" i="39"/>
  <c r="BL84" i="39"/>
  <c r="BM86" i="39"/>
  <c r="BN88" i="39"/>
  <c r="BW89" i="39"/>
  <c r="BT96" i="39"/>
  <c r="BL88" i="39"/>
  <c r="BK90" i="39"/>
  <c r="BQ88" i="39"/>
  <c r="BU90" i="39"/>
  <c r="BS91" i="39"/>
  <c r="BK102" i="39"/>
  <c r="BR91" i="39"/>
  <c r="BH97" i="39"/>
  <c r="BI97" i="39"/>
  <c r="BJ99" i="39"/>
  <c r="BK101" i="39"/>
  <c r="BS105" i="39"/>
  <c r="BS109" i="39"/>
  <c r="BQ105" i="39"/>
  <c r="BW107" i="39"/>
  <c r="BI111" i="39"/>
  <c r="BJ113" i="39"/>
  <c r="BI107" i="39"/>
  <c r="BJ109" i="39"/>
  <c r="BK111" i="39"/>
  <c r="BL112" i="39"/>
  <c r="BO114" i="39"/>
  <c r="BL117" i="39"/>
  <c r="BW121" i="39"/>
  <c r="BP122" i="39"/>
  <c r="CC5" i="39"/>
  <c r="BL7" i="39"/>
  <c r="CH7" i="39"/>
  <c r="BM98" i="39"/>
  <c r="BU91" i="39"/>
  <c r="BJ102" i="39"/>
  <c r="BM99" i="39"/>
  <c r="BP102" i="39"/>
  <c r="BN100" i="39"/>
  <c r="BQ103" i="39"/>
  <c r="BR103" i="39"/>
  <c r="BK99" i="39"/>
  <c r="BS97" i="39"/>
  <c r="BK104" i="39"/>
  <c r="BW105" i="39"/>
  <c r="BK109" i="39"/>
  <c r="BL109" i="39"/>
  <c r="BO108" i="39"/>
  <c r="BN112" i="39"/>
  <c r="BS113" i="39"/>
  <c r="BN114" i="39"/>
  <c r="BK113" i="39"/>
  <c r="BH119" i="39"/>
  <c r="BL9" i="39"/>
  <c r="BK9" i="39"/>
  <c r="CF7" i="39"/>
  <c r="BO8" i="39"/>
  <c r="BU6" i="39"/>
  <c r="BI98" i="39"/>
  <c r="BO102" i="39"/>
  <c r="BN94" i="39"/>
  <c r="CG101" i="39"/>
  <c r="BK103" i="39"/>
  <c r="BP98" i="39"/>
  <c r="BW103" i="39"/>
  <c r="BM95" i="39"/>
  <c r="BN102" i="39"/>
  <c r="BQ104" i="39"/>
  <c r="BM106" i="39"/>
  <c r="BU106" i="39"/>
  <c r="CB110" i="39"/>
  <c r="BV108" i="39"/>
  <c r="BP113" i="39"/>
  <c r="BO112" i="39"/>
  <c r="BQ107" i="39"/>
  <c r="BR109" i="39"/>
  <c r="BS111" i="39"/>
  <c r="BT113" i="39"/>
  <c r="BI119" i="39"/>
  <c r="BL115" i="39"/>
  <c r="BU114" i="39"/>
  <c r="BH117" i="39"/>
  <c r="BP119" i="39"/>
  <c r="BN115" i="39"/>
  <c r="BN120" i="39"/>
  <c r="BO122" i="39"/>
  <c r="BJ117" i="39"/>
  <c r="BK119" i="39"/>
  <c r="BQ5" i="39"/>
  <c r="BL5" i="39"/>
  <c r="BT9" i="39"/>
  <c r="BP6" i="39"/>
  <c r="BT241" i="39"/>
  <c r="BU241" i="39"/>
  <c r="BV241" i="39"/>
  <c r="BK116" i="39"/>
  <c r="BJ112" i="39"/>
  <c r="BQ118" i="39"/>
  <c r="CN8" i="39"/>
  <c r="CQ6" i="39"/>
  <c r="BW9" i="39"/>
  <c r="BI103" i="39"/>
  <c r="BV94" i="39"/>
  <c r="BQ96" i="39"/>
  <c r="BM96" i="39"/>
  <c r="BR98" i="39"/>
  <c r="CD96" i="39"/>
  <c r="BU102" i="39"/>
  <c r="BH105" i="39"/>
  <c r="BH107" i="39"/>
  <c r="BJ107" i="39"/>
  <c r="BQ106" i="39"/>
  <c r="BI110" i="39"/>
  <c r="BS112" i="39"/>
  <c r="BH106" i="39"/>
  <c r="BJ110" i="39"/>
  <c r="BI114" i="39"/>
  <c r="BW115" i="39"/>
  <c r="BH114" i="39"/>
  <c r="BJ116" i="39"/>
  <c r="BI121" i="39"/>
  <c r="BV120" i="39"/>
  <c r="BR117" i="39"/>
  <c r="BS119" i="39"/>
  <c r="BL121" i="39"/>
  <c r="BO118" i="39"/>
  <c r="BI122" i="39"/>
  <c r="BJ122" i="39"/>
  <c r="BJ121" i="39"/>
  <c r="BI5" i="39"/>
  <c r="BL6" i="39"/>
  <c r="DC5" i="39"/>
  <c r="CH6" i="39"/>
  <c r="BI93" i="39"/>
  <c r="BS99" i="39"/>
  <c r="BS92" i="39"/>
  <c r="BU92" i="39"/>
  <c r="BP96" i="39"/>
  <c r="BV102" i="39"/>
  <c r="BS95" i="39"/>
  <c r="BN98" i="39"/>
  <c r="BI99" i="39"/>
  <c r="BR101" i="39"/>
  <c r="CQ93" i="39"/>
  <c r="BW96" i="39"/>
  <c r="BP99" i="39"/>
  <c r="BU100" i="39"/>
  <c r="BJ101" i="39"/>
  <c r="CY98" i="39"/>
  <c r="BP105" i="39"/>
  <c r="CI101" i="39"/>
  <c r="BR105" i="39"/>
  <c r="BS106" i="39"/>
  <c r="BL104" i="39"/>
  <c r="BP107" i="39"/>
  <c r="BP110" i="39"/>
  <c r="DE105" i="39"/>
  <c r="BM109" i="39"/>
  <c r="CU114" i="39"/>
  <c r="BT115" i="39"/>
  <c r="BL108" i="39"/>
  <c r="BM110" i="39"/>
  <c r="BS116" i="39"/>
  <c r="BJ111" i="39"/>
  <c r="BL106" i="39"/>
  <c r="BM108" i="39"/>
  <c r="BN110" i="39"/>
  <c r="BO116" i="39"/>
  <c r="BL114" i="39"/>
  <c r="BM116" i="39"/>
  <c r="BN116" i="39"/>
  <c r="BJ118" i="39"/>
  <c r="CD115" i="39"/>
  <c r="CE117" i="39"/>
  <c r="CE122" i="39"/>
  <c r="BI117" i="39"/>
  <c r="BJ119" i="39"/>
  <c r="BK121" i="39"/>
  <c r="BW119" i="39"/>
  <c r="BP121" i="39"/>
  <c r="BS118" i="39"/>
  <c r="BL120" i="39"/>
  <c r="BM122" i="39"/>
  <c r="BM120" i="39"/>
  <c r="BN122" i="39"/>
  <c r="CW8" i="39"/>
  <c r="CO5" i="39"/>
  <c r="CI8" i="39"/>
  <c r="CZ5" i="39"/>
  <c r="CI9" i="39"/>
  <c r="DC6" i="39"/>
  <c r="CI5" i="39"/>
  <c r="BN95" i="39"/>
  <c r="CB99" i="39"/>
  <c r="BT99" i="39"/>
  <c r="BJ91" i="39"/>
  <c r="CS100" i="39"/>
  <c r="BR102" i="39"/>
  <c r="BU99" i="39"/>
  <c r="BL98" i="39"/>
  <c r="DB96" i="39"/>
  <c r="CV100" i="39"/>
  <c r="BO104" i="39"/>
  <c r="BT110" i="39"/>
  <c r="DA97" i="39"/>
  <c r="CF103" i="39"/>
  <c r="BM104" i="39"/>
  <c r="BK105" i="39"/>
  <c r="BS108" i="39"/>
  <c r="BP104" i="39"/>
  <c r="BI105" i="39"/>
  <c r="BT109" i="39"/>
  <c r="CK111" i="39"/>
  <c r="BP108" i="39"/>
  <c r="BQ110" i="39"/>
  <c r="BW113" i="39"/>
  <c r="BN111" i="39"/>
  <c r="BP106" i="39"/>
  <c r="BQ108" i="39"/>
  <c r="BK112" i="39"/>
  <c r="CO115" i="39"/>
  <c r="BP114" i="39"/>
  <c r="BM117" i="39"/>
  <c r="BN119" i="39"/>
  <c r="BH122" i="39"/>
  <c r="CL8" i="39"/>
  <c r="BQ8" i="39"/>
  <c r="BP7" i="39"/>
  <c r="BS5" i="39"/>
  <c r="BN91" i="39"/>
  <c r="BH95" i="39"/>
  <c r="DG98" i="39"/>
  <c r="CQ101" i="39"/>
  <c r="BS104" i="39"/>
  <c r="BL111" i="39"/>
  <c r="BL116" i="39"/>
  <c r="BM105" i="39"/>
  <c r="BP111" i="39"/>
  <c r="BU110" i="39"/>
  <c r="BQ109" i="39"/>
  <c r="BR111" i="39"/>
  <c r="BT106" i="39"/>
  <c r="BU108" i="39"/>
  <c r="BV110" i="39"/>
  <c r="BJ114" i="39"/>
  <c r="BT114" i="39"/>
  <c r="BU116" i="39"/>
  <c r="BV116" i="39"/>
  <c r="CM117" i="39"/>
  <c r="BQ117" i="39"/>
  <c r="BR119" i="39"/>
  <c r="BS121" i="39"/>
  <c r="BL122" i="39"/>
  <c r="BU122" i="39"/>
  <c r="BU120" i="39"/>
  <c r="BV122" i="39"/>
  <c r="CF8" i="39"/>
  <c r="CB5" i="39"/>
  <c r="BW5" i="39"/>
  <c r="CQ7" i="39"/>
  <c r="BO241" i="39"/>
  <c r="BH241" i="39"/>
  <c r="BI241" i="39"/>
  <c r="BJ241" i="39"/>
  <c r="BN193" i="39"/>
  <c r="BO209" i="39"/>
  <c r="BU127" i="39"/>
  <c r="BS200" i="39"/>
  <c r="BP188" i="39"/>
  <c r="BT193" i="39"/>
  <c r="BJ189" i="39"/>
  <c r="BH173" i="39"/>
  <c r="BU81" i="41"/>
  <c r="BU82" i="41"/>
  <c r="BU83" i="41"/>
  <c r="BH86" i="41"/>
  <c r="BI86" i="41"/>
  <c r="BJ76" i="41"/>
  <c r="BJ77" i="41"/>
  <c r="BJ78" i="41"/>
  <c r="BJ79" i="41"/>
  <c r="BJ80" i="41"/>
  <c r="BJ81" i="41"/>
  <c r="BJ82" i="41"/>
  <c r="BJ83" i="41"/>
  <c r="BM87" i="41"/>
  <c r="BM88" i="41"/>
  <c r="BH89" i="41"/>
  <c r="BO91" i="41"/>
  <c r="BO90" i="41"/>
  <c r="BP90" i="41"/>
  <c r="BR93" i="41"/>
  <c r="DG94" i="41"/>
  <c r="DW94" i="41" s="1"/>
  <c r="BJ95" i="41"/>
  <c r="DB94" i="41"/>
  <c r="DR94" i="41" s="1"/>
  <c r="BU96" i="41"/>
  <c r="BV99" i="41"/>
  <c r="BU98" i="41"/>
  <c r="BJ99" i="41"/>
  <c r="CO99" i="41"/>
  <c r="BR100" i="41"/>
  <c r="BI103" i="41"/>
  <c r="BJ101" i="41"/>
  <c r="CP100" i="41"/>
  <c r="BR102" i="41"/>
  <c r="BP99" i="41"/>
  <c r="CM13" i="41"/>
  <c r="CP8" i="41"/>
  <c r="BI19" i="41"/>
  <c r="BO12" i="41"/>
  <c r="BW8" i="41"/>
  <c r="BM25" i="39"/>
  <c r="BR25" i="39"/>
  <c r="BO25" i="39"/>
  <c r="BV89" i="41"/>
  <c r="BV90" i="41"/>
  <c r="CX97" i="41"/>
  <c r="DN97" i="41" s="1"/>
  <c r="BK99" i="41"/>
  <c r="BO101" i="41"/>
  <c r="BW101" i="41"/>
  <c r="BT99" i="41"/>
  <c r="BT100" i="41"/>
  <c r="BT101" i="41"/>
  <c r="BT102" i="41"/>
  <c r="BT103" i="41"/>
  <c r="BT104" i="41"/>
  <c r="BU104" i="41"/>
  <c r="BV104" i="41"/>
  <c r="BV9" i="41"/>
  <c r="CN12" i="41"/>
  <c r="BS11" i="41"/>
  <c r="BW5" i="41"/>
  <c r="DD11" i="39"/>
  <c r="CO13" i="39"/>
  <c r="DF15" i="39"/>
  <c r="DA21" i="39"/>
  <c r="DD10" i="39"/>
  <c r="CO12" i="39"/>
  <c r="DF14" i="39"/>
  <c r="CQ16" i="39"/>
  <c r="CL22" i="39"/>
  <c r="DC24" i="39"/>
  <c r="CU15" i="39"/>
  <c r="BT17" i="39"/>
  <c r="BU19" i="39"/>
  <c r="BV21" i="39"/>
  <c r="BW23" i="39"/>
  <c r="BQ10" i="39"/>
  <c r="BR12" i="39"/>
  <c r="BS14" i="39"/>
  <c r="BL16" i="39"/>
  <c r="BM18" i="39"/>
  <c r="BN20" i="39"/>
  <c r="BO22" i="39"/>
  <c r="BH24" i="39"/>
  <c r="DG13" i="39"/>
  <c r="CJ15" i="39"/>
  <c r="CK17" i="39"/>
  <c r="DB19" i="39"/>
  <c r="DB10" i="39"/>
  <c r="BK26" i="39"/>
  <c r="BU7" i="39"/>
  <c r="BV9" i="39"/>
  <c r="BW11" i="39"/>
  <c r="BP13" i="39"/>
  <c r="BQ15" i="39"/>
  <c r="BR17" i="39"/>
  <c r="BS19" i="39"/>
  <c r="BL21" i="39"/>
  <c r="BM23" i="39"/>
  <c r="BQ25" i="39"/>
  <c r="BS10" i="39"/>
  <c r="BL12" i="39"/>
  <c r="BS25" i="39"/>
  <c r="BV6" i="39"/>
  <c r="BR82" i="41"/>
  <c r="BR83" i="41"/>
  <c r="BL86" i="41"/>
  <c r="BU87" i="41"/>
  <c r="BU88" i="41"/>
  <c r="BK94" i="41"/>
  <c r="BS85" i="41"/>
  <c r="BS86" i="41"/>
  <c r="BS87" i="41"/>
  <c r="BS88" i="41"/>
  <c r="BT91" i="41"/>
  <c r="BQ89" i="41"/>
  <c r="BQ90" i="41"/>
  <c r="BQ91" i="41"/>
  <c r="BI97" i="41"/>
  <c r="BL92" i="41"/>
  <c r="BL93" i="41"/>
  <c r="BL94" i="41"/>
  <c r="BK95" i="41"/>
  <c r="BK96" i="41"/>
  <c r="BV101" i="41"/>
  <c r="BH97" i="41"/>
  <c r="BH98" i="41"/>
  <c r="BH99" i="41"/>
  <c r="BQ100" i="41"/>
  <c r="BU103" i="41"/>
  <c r="BW102" i="41"/>
  <c r="BW103" i="41"/>
  <c r="BW104" i="41"/>
  <c r="BJ9" i="41"/>
  <c r="BW7" i="41"/>
  <c r="BJ14" i="41"/>
  <c r="BK8" i="41"/>
  <c r="BJ5" i="41"/>
  <c r="BV5" i="39"/>
  <c r="BN8" i="39"/>
  <c r="BH11" i="39"/>
  <c r="BI13" i="39"/>
  <c r="BJ15" i="39"/>
  <c r="BK17" i="39"/>
  <c r="CN19" i="39"/>
  <c r="DF23" i="39"/>
  <c r="BH10" i="39"/>
  <c r="BJ14" i="39"/>
  <c r="BK16" i="39"/>
  <c r="DE20" i="39"/>
  <c r="DF22" i="39"/>
  <c r="CH13" i="39"/>
  <c r="CR17" i="39"/>
  <c r="CU23" i="39"/>
  <c r="BU10" i="39"/>
  <c r="BV12" i="39"/>
  <c r="BW14" i="39"/>
  <c r="BP16" i="39"/>
  <c r="BQ18" i="39"/>
  <c r="BR20" i="39"/>
  <c r="BS22" i="39"/>
  <c r="BL24" i="39"/>
  <c r="BI9" i="39"/>
  <c r="BK13" i="39"/>
  <c r="DE17" i="39"/>
  <c r="DA16" i="39"/>
  <c r="DB18" i="39"/>
  <c r="CM20" i="39"/>
  <c r="CC7" i="39"/>
  <c r="BT13" i="39"/>
  <c r="BU15" i="39"/>
  <c r="BV17" i="39"/>
  <c r="BW19" i="39"/>
  <c r="BP21" i="39"/>
  <c r="BQ23" i="39"/>
  <c r="BO26" i="39"/>
  <c r="BW10" i="39"/>
  <c r="BP12" i="39"/>
  <c r="BQ14" i="39"/>
  <c r="BR16" i="39"/>
  <c r="BS18" i="39"/>
  <c r="BL20" i="39"/>
  <c r="BM22" i="39"/>
  <c r="BN24" i="39"/>
  <c r="BW25" i="39"/>
  <c r="BR6" i="39"/>
  <c r="BM6" i="39"/>
  <c r="BV79" i="41"/>
  <c r="BV80" i="41"/>
  <c r="BV81" i="41"/>
  <c r="BV82" i="41"/>
  <c r="BV83" i="41"/>
  <c r="BJ84" i="41"/>
  <c r="BJ85" i="41"/>
  <c r="BJ86" i="41"/>
  <c r="BJ87" i="41"/>
  <c r="BJ88" i="41"/>
  <c r="BN90" i="41"/>
  <c r="BR89" i="41"/>
  <c r="BW85" i="41"/>
  <c r="BW86" i="41"/>
  <c r="BW87" i="41"/>
  <c r="BW88" i="41"/>
  <c r="BR91" i="41"/>
  <c r="DG92" i="41"/>
  <c r="DW92" i="41" s="1"/>
  <c r="CX94" i="41"/>
  <c r="DN94" i="41" s="1"/>
  <c r="BO92" i="41"/>
  <c r="BJ92" i="41"/>
  <c r="BU89" i="41"/>
  <c r="BU90" i="41"/>
  <c r="BU91" i="41"/>
  <c r="BK92" i="41"/>
  <c r="BP92" i="41"/>
  <c r="BP93" i="41"/>
  <c r="BP94" i="41"/>
  <c r="BP96" i="41"/>
  <c r="BT95" i="41"/>
  <c r="BO95" i="41"/>
  <c r="BO96" i="41"/>
  <c r="BQ97" i="41"/>
  <c r="BN102" i="41"/>
  <c r="BQ102" i="41"/>
  <c r="BL97" i="41"/>
  <c r="BL98" i="41"/>
  <c r="BM99" i="41"/>
  <c r="BQ14" i="41"/>
  <c r="BJ6" i="41"/>
  <c r="BR10" i="41"/>
  <c r="BW11" i="41"/>
  <c r="BK11" i="41"/>
  <c r="BK7" i="41"/>
  <c r="BS9" i="39"/>
  <c r="BR5" i="39"/>
  <c r="BH8" i="39"/>
  <c r="BL11" i="39"/>
  <c r="BM13" i="39"/>
  <c r="BN15" i="39"/>
  <c r="BO17" i="39"/>
  <c r="BH19" i="39"/>
  <c r="BI21" i="39"/>
  <c r="BJ23" i="39"/>
  <c r="BL10" i="39"/>
  <c r="BM12" i="39"/>
  <c r="BN14" i="39"/>
  <c r="BO16" i="39"/>
  <c r="BH18" i="39"/>
  <c r="BI20" i="39"/>
  <c r="BJ22" i="39"/>
  <c r="BK24" i="39"/>
  <c r="DC15" i="39"/>
  <c r="CX21" i="39"/>
  <c r="CR25" i="39"/>
  <c r="BI6" i="39"/>
  <c r="BH6" i="39"/>
  <c r="BT84" i="41"/>
  <c r="BO84" i="41"/>
  <c r="BN91" i="41"/>
  <c r="BN84" i="41"/>
  <c r="BN85" i="41"/>
  <c r="BN86" i="41"/>
  <c r="BN87" i="41"/>
  <c r="BN88" i="41"/>
  <c r="BT90" i="41"/>
  <c r="BJ89" i="41"/>
  <c r="BV92" i="41"/>
  <c r="BR92" i="41"/>
  <c r="BT92" i="41"/>
  <c r="BT93" i="41"/>
  <c r="BV96" i="41"/>
  <c r="BI98" i="41"/>
  <c r="BJ102" i="41"/>
  <c r="BS95" i="41"/>
  <c r="BS96" i="41"/>
  <c r="BQ99" i="41"/>
  <c r="BV97" i="41"/>
  <c r="BN100" i="41"/>
  <c r="BO100" i="41"/>
  <c r="BS101" i="41"/>
  <c r="BM102" i="41"/>
  <c r="BP97" i="41"/>
  <c r="BP98" i="41"/>
  <c r="BR99" i="41"/>
  <c r="CV14" i="41"/>
  <c r="DL14" i="41" s="1"/>
  <c r="CQ5" i="41"/>
  <c r="BS5" i="41"/>
  <c r="CQ10" i="41"/>
  <c r="BP14" i="41"/>
  <c r="BN11" i="41"/>
  <c r="BN8" i="41"/>
  <c r="BK5" i="41"/>
  <c r="BK14" i="41"/>
  <c r="BQ19" i="41"/>
  <c r="BQ13" i="41"/>
  <c r="BV10" i="41"/>
  <c r="BJ7" i="41"/>
  <c r="BP11" i="39"/>
  <c r="BQ13" i="39"/>
  <c r="BR15" i="39"/>
  <c r="BS17" i="39"/>
  <c r="BL19" i="39"/>
  <c r="BM21" i="39"/>
  <c r="BN23" i="39"/>
  <c r="BT25" i="39"/>
  <c r="BP10" i="39"/>
  <c r="BQ12" i="39"/>
  <c r="BR14" i="39"/>
  <c r="BS16" i="39"/>
  <c r="BL18" i="39"/>
  <c r="BM20" i="39"/>
  <c r="BN22" i="39"/>
  <c r="BO24" i="39"/>
  <c r="BT24" i="39"/>
  <c r="BQ9" i="39"/>
  <c r="BR11" i="39"/>
  <c r="BS13" i="39"/>
  <c r="BL15" i="39"/>
  <c r="BM17" i="39"/>
  <c r="BN19" i="39"/>
  <c r="BO21" i="39"/>
  <c r="BH23" i="39"/>
  <c r="BI25" i="39"/>
  <c r="BN10" i="39"/>
  <c r="BO12" i="39"/>
  <c r="BH14" i="39"/>
  <c r="BI16" i="39"/>
  <c r="BV7" i="39"/>
  <c r="BR84" i="41"/>
  <c r="BR85" i="41"/>
  <c r="BR86" i="41"/>
  <c r="BR87" i="41"/>
  <c r="BR88" i="41"/>
  <c r="BN89" i="41"/>
  <c r="BS89" i="41"/>
  <c r="BS94" i="41"/>
  <c r="BO93" i="41"/>
  <c r="BL95" i="41"/>
  <c r="BJ96" i="41"/>
  <c r="BM103" i="41"/>
  <c r="BW95" i="41"/>
  <c r="BW96" i="41"/>
  <c r="BT97" i="41"/>
  <c r="BT98" i="41"/>
  <c r="BW99" i="41"/>
  <c r="BK101" i="41"/>
  <c r="DF5" i="41"/>
  <c r="BV23" i="41"/>
  <c r="BU23" i="41"/>
  <c r="CX5" i="41"/>
  <c r="BM20" i="41"/>
  <c r="BN10" i="41"/>
  <c r="BP25" i="39"/>
  <c r="BS26" i="39"/>
  <c r="BH7" i="39"/>
  <c r="BH87" i="41"/>
  <c r="BV84" i="41"/>
  <c r="BV85" i="41"/>
  <c r="BV86" i="41"/>
  <c r="BV87" i="41"/>
  <c r="BV88" i="41"/>
  <c r="BH90" i="41"/>
  <c r="BW89" i="41"/>
  <c r="BV93" i="41"/>
  <c r="BH96" i="41"/>
  <c r="BR95" i="41"/>
  <c r="BU94" i="41"/>
  <c r="BU97" i="41"/>
  <c r="BQ96" i="41"/>
  <c r="BV103" i="41"/>
  <c r="BV102" i="41"/>
  <c r="BN103" i="41"/>
  <c r="BR101" i="41"/>
  <c r="BS9" i="41"/>
  <c r="CR13" i="41"/>
  <c r="DH13" i="41" s="1"/>
  <c r="BW6" i="41"/>
  <c r="BU84" i="41"/>
  <c r="BH88" i="41"/>
  <c r="BJ90" i="41"/>
  <c r="BN96" i="41"/>
  <c r="BS98" i="41"/>
  <c r="BK97" i="41"/>
  <c r="BJ98" i="41"/>
  <c r="BK98" i="41"/>
  <c r="CH99" i="41"/>
  <c r="BW98" i="41"/>
  <c r="BJ103" i="41"/>
  <c r="CH101" i="41"/>
  <c r="BL99" i="41"/>
  <c r="CY5" i="41"/>
  <c r="BR19" i="41"/>
  <c r="BR13" i="41"/>
  <c r="BN7" i="41"/>
  <c r="BT30" i="41"/>
  <c r="BR9" i="41"/>
  <c r="BN6" i="41"/>
  <c r="BI10" i="39"/>
  <c r="BJ12" i="39"/>
  <c r="BK14" i="39"/>
  <c r="BT23" i="39"/>
  <c r="BT14" i="39"/>
  <c r="BU16" i="39"/>
  <c r="BV18" i="39"/>
  <c r="BW20" i="39"/>
  <c r="BP22" i="39"/>
  <c r="BQ24" i="39"/>
  <c r="BM7" i="39"/>
  <c r="BN9" i="39"/>
  <c r="BH13" i="39"/>
  <c r="BI15" i="39"/>
  <c r="BJ17" i="39"/>
  <c r="BN25" i="39"/>
  <c r="BK25" i="39"/>
  <c r="BR7" i="39"/>
  <c r="BJ165" i="39"/>
  <c r="BH140" i="39"/>
  <c r="BJ181" i="39"/>
  <c r="BL184" i="39"/>
  <c r="BR205" i="39"/>
  <c r="BI205" i="39"/>
  <c r="BJ205" i="39"/>
  <c r="BH132" i="39"/>
  <c r="BT184" i="39"/>
  <c r="BR206" i="39"/>
  <c r="BK173" i="39"/>
  <c r="BK189" i="39"/>
  <c r="BQ173" i="39"/>
  <c r="BQ181" i="39"/>
  <c r="BQ189" i="39"/>
  <c r="BH197" i="39"/>
  <c r="BI212" i="39"/>
  <c r="BW196" i="39"/>
  <c r="BJ168" i="39"/>
  <c r="BH143" i="39"/>
  <c r="DE127" i="39"/>
  <c r="BV164" i="39"/>
  <c r="BM177" i="39"/>
  <c r="BM208" i="39"/>
  <c r="BQ212" i="39"/>
  <c r="BR197" i="39"/>
  <c r="BV137" i="39"/>
  <c r="BM139" i="41"/>
  <c r="BQ155" i="41"/>
  <c r="BM151" i="41"/>
  <c r="BT149" i="41"/>
  <c r="BL134" i="41"/>
  <c r="BN145" i="41"/>
  <c r="BR117" i="41"/>
  <c r="BO148" i="41"/>
  <c r="BQ156" i="39"/>
  <c r="BV145" i="41"/>
  <c r="BI136" i="41"/>
  <c r="BO135" i="41"/>
  <c r="BW148" i="41"/>
  <c r="BH165" i="39"/>
  <c r="BK141" i="39"/>
  <c r="BO131" i="41"/>
  <c r="BV168" i="39"/>
  <c r="BH134" i="39"/>
  <c r="BS133" i="39"/>
  <c r="BH149" i="39"/>
  <c r="BV153" i="39"/>
  <c r="BM176" i="39"/>
  <c r="BJ180" i="39"/>
  <c r="BU201" i="39"/>
  <c r="BQ196" i="39"/>
  <c r="BN200" i="39"/>
  <c r="BJ196" i="39"/>
  <c r="BV209" i="39"/>
  <c r="BL200" i="39"/>
  <c r="BI204" i="39"/>
  <c r="BU232" i="39"/>
  <c r="BM232" i="39"/>
  <c r="BH141" i="41"/>
  <c r="BW131" i="41"/>
  <c r="BK116" i="41"/>
  <c r="BH111" i="41"/>
  <c r="BR148" i="39"/>
  <c r="BM144" i="39"/>
  <c r="BJ140" i="39"/>
  <c r="BS149" i="39"/>
  <c r="BQ188" i="39"/>
  <c r="BQ197" i="39"/>
  <c r="BP196" i="39"/>
  <c r="BP210" i="39"/>
  <c r="BN142" i="41"/>
  <c r="BJ128" i="41"/>
  <c r="BO132" i="41"/>
  <c r="BH157" i="39"/>
  <c r="BI196" i="39"/>
  <c r="BL192" i="39"/>
  <c r="BH205" i="39"/>
  <c r="BH175" i="39"/>
  <c r="BI181" i="39"/>
  <c r="BI189" i="39"/>
  <c r="BV201" i="39"/>
  <c r="BO196" i="39"/>
  <c r="BM200" i="39"/>
  <c r="BR213" i="39"/>
  <c r="BT208" i="39"/>
  <c r="BT232" i="39"/>
  <c r="BW240" i="39"/>
  <c r="BH126" i="39"/>
  <c r="BI143" i="41"/>
  <c r="BS125" i="41"/>
  <c r="BU147" i="41"/>
  <c r="BI140" i="41"/>
  <c r="BI121" i="41"/>
  <c r="BJ118" i="41"/>
  <c r="BW132" i="41"/>
  <c r="BU127" i="41"/>
  <c r="BR127" i="41"/>
  <c r="BM121" i="41"/>
  <c r="BQ117" i="41"/>
  <c r="BR129" i="41"/>
  <c r="BV127" i="41"/>
  <c r="BI124" i="41"/>
  <c r="BQ108" i="41"/>
  <c r="BK167" i="41"/>
  <c r="BR182" i="41"/>
  <c r="BH189" i="41"/>
  <c r="BS229" i="39"/>
  <c r="BI117" i="41"/>
  <c r="BK151" i="41"/>
  <c r="BN137" i="41"/>
  <c r="BU130" i="41"/>
  <c r="BN129" i="41"/>
  <c r="BI108" i="41"/>
  <c r="BN174" i="41"/>
  <c r="BK165" i="41"/>
  <c r="BW174" i="41"/>
  <c r="BQ171" i="41"/>
  <c r="BU179" i="41"/>
  <c r="BP193" i="41"/>
  <c r="BQ193" i="41"/>
  <c r="BM178" i="41"/>
  <c r="BT193" i="41"/>
  <c r="BN115" i="41"/>
  <c r="BP109" i="41"/>
  <c r="BT109" i="41"/>
  <c r="BO106" i="41"/>
  <c r="BL149" i="41"/>
  <c r="BL239" i="39"/>
  <c r="BK213" i="39"/>
  <c r="BH123" i="39"/>
  <c r="BM147" i="41"/>
  <c r="BR134" i="41"/>
  <c r="BV142" i="41"/>
  <c r="BJ153" i="41"/>
  <c r="BI130" i="41"/>
  <c r="BI139" i="41"/>
  <c r="BT146" i="41"/>
  <c r="BT145" i="41"/>
  <c r="BL137" i="41"/>
  <c r="BQ135" i="41"/>
  <c r="BO143" i="41"/>
  <c r="BR138" i="41"/>
  <c r="BR128" i="41"/>
  <c r="BI120" i="41"/>
  <c r="BR118" i="41"/>
  <c r="BL118" i="41"/>
  <c r="BT153" i="41"/>
  <c r="BH133" i="41"/>
  <c r="BU124" i="41"/>
  <c r="BI119" i="41"/>
  <c r="BP140" i="41"/>
  <c r="BJ133" i="41"/>
  <c r="BK131" i="41"/>
  <c r="BT129" i="41"/>
  <c r="BU125" i="41"/>
  <c r="BR125" i="41"/>
  <c r="BK121" i="41"/>
  <c r="BO120" i="41"/>
  <c r="BS116" i="41"/>
  <c r="BT111" i="41"/>
  <c r="BP111" i="41"/>
  <c r="BN126" i="41"/>
  <c r="BK144" i="41"/>
  <c r="BV138" i="41"/>
  <c r="BH126" i="41"/>
  <c r="BS120" i="41"/>
  <c r="BT106" i="41"/>
  <c r="BS151" i="41"/>
  <c r="BH145" i="41"/>
  <c r="BV137" i="41"/>
  <c r="BN136" i="41"/>
  <c r="BV129" i="41"/>
  <c r="BW126" i="41"/>
  <c r="BO118" i="41"/>
  <c r="BV113" i="41"/>
  <c r="BT113" i="41"/>
  <c r="BI152" i="41"/>
  <c r="BH154" i="41"/>
  <c r="BH162" i="41"/>
  <c r="BJ166" i="41"/>
  <c r="BU129" i="41"/>
  <c r="BU137" i="41"/>
  <c r="BV151" i="41"/>
  <c r="BN163" i="41"/>
  <c r="CU134" i="41"/>
  <c r="DK134" i="41" s="1"/>
  <c r="CT144" i="41"/>
  <c r="DJ144" i="41" s="1"/>
  <c r="CU150" i="41"/>
  <c r="DK150" i="41" s="1"/>
  <c r="BH157" i="41"/>
  <c r="BV154" i="41"/>
  <c r="BT158" i="41"/>
  <c r="BK129" i="41"/>
  <c r="BI133" i="41"/>
  <c r="BI141" i="41"/>
  <c r="BJ155" i="41"/>
  <c r="BL162" i="41"/>
  <c r="BT164" i="41"/>
  <c r="BN169" i="41"/>
  <c r="BJ179" i="41"/>
  <c r="BO188" i="41"/>
  <c r="CB185" i="41"/>
  <c r="BI175" i="41"/>
  <c r="BO177" i="41"/>
  <c r="BL185" i="41"/>
  <c r="BO174" i="41"/>
  <c r="BU176" i="41"/>
  <c r="BL176" i="41"/>
  <c r="BP189" i="41"/>
  <c r="BR198" i="41"/>
  <c r="BR193" i="41"/>
  <c r="BW106" i="41"/>
  <c r="BV108" i="41"/>
  <c r="BL120" i="41"/>
  <c r="BS144" i="41"/>
  <c r="BQ125" i="41"/>
  <c r="BL106" i="41"/>
  <c r="BV118" i="41"/>
  <c r="BO151" i="41"/>
  <c r="BL146" i="41"/>
  <c r="BJ141" i="41"/>
  <c r="BW135" i="41"/>
  <c r="BO126" i="41"/>
  <c r="BK178" i="41"/>
  <c r="BW187" i="41"/>
  <c r="BO136" i="41"/>
  <c r="BO128" i="41"/>
  <c r="BS124" i="41"/>
  <c r="BT119" i="41"/>
  <c r="BP119" i="41"/>
  <c r="BL111" i="41"/>
  <c r="BU109" i="41"/>
  <c r="BW105" i="41"/>
  <c r="BQ140" i="41"/>
  <c r="BS128" i="41"/>
  <c r="BN128" i="41"/>
  <c r="BI125" i="41"/>
  <c r="BK120" i="41"/>
  <c r="BO119" i="41"/>
  <c r="BT114" i="41"/>
  <c r="BN106" i="41"/>
  <c r="BN118" i="41"/>
  <c r="BW151" i="41"/>
  <c r="BR141" i="41"/>
  <c r="BW139" i="41"/>
  <c r="BT137" i="41"/>
  <c r="BR121" i="41"/>
  <c r="BL121" i="41"/>
  <c r="BP117" i="41"/>
  <c r="BU112" i="41"/>
  <c r="BR150" i="41"/>
  <c r="BQ152" i="41"/>
  <c r="BP154" i="41"/>
  <c r="BP157" i="41"/>
  <c r="BM171" i="41"/>
  <c r="BS129" i="41"/>
  <c r="BQ133" i="41"/>
  <c r="BQ141" i="41"/>
  <c r="BR147" i="41"/>
  <c r="BR155" i="41"/>
  <c r="BO130" i="41"/>
  <c r="BN132" i="41"/>
  <c r="BO138" i="41"/>
  <c r="BO146" i="41"/>
  <c r="BO154" i="41"/>
  <c r="BO171" i="41"/>
  <c r="BL180" i="41"/>
  <c r="BV177" i="41"/>
  <c r="BJ199" i="41"/>
  <c r="BI169" i="41"/>
  <c r="BI177" i="41"/>
  <c r="BI186" i="41"/>
  <c r="BI194" i="41"/>
  <c r="BK198" i="41"/>
  <c r="BV194" i="41"/>
  <c r="BU196" i="41"/>
  <c r="BP107" i="41"/>
  <c r="BP116" i="41"/>
  <c r="BL221" i="39"/>
  <c r="BO218" i="39"/>
  <c r="BH219" i="39"/>
  <c r="BH218" i="39"/>
  <c r="BI151" i="41"/>
  <c r="BR149" i="41"/>
  <c r="BM130" i="41"/>
  <c r="BM135" i="41"/>
  <c r="BL138" i="41"/>
  <c r="BO125" i="41"/>
  <c r="BV117" i="41"/>
  <c r="BP149" i="41"/>
  <c r="BI128" i="41"/>
  <c r="BK127" i="41"/>
  <c r="BO124" i="41"/>
  <c r="BW108" i="41"/>
  <c r="BW147" i="41"/>
  <c r="BP145" i="41"/>
  <c r="BK132" i="41"/>
  <c r="BQ127" i="41"/>
  <c r="BJ127" i="41"/>
  <c r="BU140" i="41"/>
  <c r="BL140" i="41"/>
  <c r="BW136" i="41"/>
  <c r="BN151" i="41"/>
  <c r="BN133" i="41"/>
  <c r="BS133" i="41"/>
  <c r="BV130" i="41"/>
  <c r="BK124" i="41"/>
  <c r="BH119" i="41"/>
  <c r="BK108" i="41"/>
  <c r="BS105" i="41"/>
  <c r="BJ135" i="41"/>
  <c r="BW127" i="41"/>
  <c r="BL114" i="41"/>
  <c r="BW117" i="41"/>
  <c r="BL153" i="41"/>
  <c r="BT141" i="41"/>
  <c r="BK141" i="41"/>
  <c r="BJ137" i="41"/>
  <c r="BW137" i="41"/>
  <c r="BW129" i="41"/>
  <c r="BP125" i="41"/>
  <c r="BU120" i="41"/>
  <c r="BH117" i="41"/>
  <c r="BJ113" i="41"/>
  <c r="BM112" i="41"/>
  <c r="BR105" i="41"/>
  <c r="BU152" i="41"/>
  <c r="BT154" i="41"/>
  <c r="BS169" i="41"/>
  <c r="BJ174" i="41"/>
  <c r="BT157" i="41"/>
  <c r="BU133" i="41"/>
  <c r="BU141" i="41"/>
  <c r="BW153" i="41"/>
  <c r="BV155" i="41"/>
  <c r="BH167" i="41"/>
  <c r="BS130" i="41"/>
  <c r="BQ134" i="41"/>
  <c r="BS138" i="41"/>
  <c r="BR140" i="41"/>
  <c r="BQ142" i="41"/>
  <c r="BS146" i="41"/>
  <c r="BS154" i="41"/>
  <c r="BQ158" i="41"/>
  <c r="BL163" i="41"/>
  <c r="BS167" i="41"/>
  <c r="BR163" i="41"/>
  <c r="BT169" i="41"/>
  <c r="BR174" i="41"/>
  <c r="BH173" i="41"/>
  <c r="BL169" i="41"/>
  <c r="BK177" i="41"/>
  <c r="BI183" i="41"/>
  <c r="BM185" i="41"/>
  <c r="BN167" i="41"/>
  <c r="BO173" i="41"/>
  <c r="BN183" i="41"/>
  <c r="BO190" i="41"/>
  <c r="BV109" i="41"/>
  <c r="BV217" i="39"/>
  <c r="BW165" i="39"/>
  <c r="BM155" i="41"/>
  <c r="BV134" i="41"/>
  <c r="BT134" i="41"/>
  <c r="BI147" i="41"/>
  <c r="BL141" i="41"/>
  <c r="BU139" i="41"/>
  <c r="BN117" i="41"/>
  <c r="BT142" i="41"/>
  <c r="BT126" i="41"/>
  <c r="BS111" i="41"/>
  <c r="BQ144" i="41"/>
  <c r="BO139" i="41"/>
  <c r="BH132" i="41"/>
  <c r="BS132" i="41"/>
  <c r="BS126" i="41"/>
  <c r="BM116" i="41"/>
  <c r="BU136" i="41"/>
  <c r="BV133" i="41"/>
  <c r="BP130" i="41"/>
  <c r="BP127" i="41"/>
  <c r="BN113" i="41"/>
  <c r="BK148" i="41"/>
  <c r="BP118" i="41"/>
  <c r="BQ109" i="41"/>
  <c r="BO117" i="41"/>
  <c r="BN141" i="41"/>
  <c r="BS141" i="41"/>
  <c r="BR137" i="41"/>
  <c r="BL133" i="41"/>
  <c r="BQ129" i="41"/>
  <c r="BU128" i="41"/>
  <c r="BH125" i="41"/>
  <c r="BM120" i="41"/>
  <c r="BQ116" i="41"/>
  <c r="BW166" i="41"/>
  <c r="BW163" i="41"/>
  <c r="BS186" i="41"/>
  <c r="BI176" i="41"/>
  <c r="BW169" i="41"/>
  <c r="BT185" i="41"/>
  <c r="BN182" i="41"/>
  <c r="BL177" i="41"/>
  <c r="BU185" i="41"/>
  <c r="BI185" i="41"/>
  <c r="BS115" i="41"/>
  <c r="BI115" i="41"/>
  <c r="BO109" i="41"/>
  <c r="BI122" i="41"/>
  <c r="BQ114" i="41"/>
  <c r="BH124" i="41"/>
  <c r="BP112" i="41"/>
  <c r="BT124" i="41"/>
  <c r="BM217" i="39"/>
  <c r="BQ131" i="41"/>
  <c r="CZ129" i="41"/>
  <c r="DP129" i="41" s="1"/>
  <c r="BL142" i="41"/>
  <c r="BR126" i="41"/>
  <c r="BL126" i="41"/>
  <c r="BO108" i="41"/>
  <c r="BI144" i="41"/>
  <c r="BL132" i="41"/>
  <c r="BI127" i="41"/>
  <c r="BP121" i="41"/>
  <c r="BO140" i="41"/>
  <c r="BK136" i="41"/>
  <c r="BP141" i="41"/>
  <c r="BH137" i="41"/>
  <c r="BH127" i="41"/>
  <c r="BW121" i="41"/>
  <c r="BV121" i="41"/>
  <c r="BS113" i="41"/>
  <c r="BW112" i="41"/>
  <c r="BK105" i="41"/>
  <c r="BS148" i="41"/>
  <c r="BO144" i="41"/>
  <c r="BP142" i="41"/>
  <c r="BM132" i="41"/>
  <c r="BV122" i="41"/>
  <c r="BU121" i="41"/>
  <c r="BH118" i="41"/>
  <c r="BI109" i="41"/>
  <c r="BK143" i="41"/>
  <c r="BV141" i="41"/>
  <c r="BS131" i="41"/>
  <c r="BJ129" i="41"/>
  <c r="BM128" i="41"/>
  <c r="BI116" i="41"/>
  <c r="BJ105" i="41"/>
  <c r="BI129" i="41"/>
  <c r="BI137" i="41"/>
  <c r="BJ143" i="41"/>
  <c r="BJ151" i="41"/>
  <c r="BI153" i="41"/>
  <c r="BO134" i="41"/>
  <c r="BO142" i="41"/>
  <c r="BN144" i="41"/>
  <c r="BO150" i="41"/>
  <c r="BO158" i="41"/>
  <c r="BO165" i="41"/>
  <c r="BL150" i="41"/>
  <c r="BJ154" i="41"/>
  <c r="BI156" i="41"/>
  <c r="BH158" i="41"/>
  <c r="BM168" i="41"/>
  <c r="BQ162" i="41"/>
  <c r="BN189" i="41"/>
  <c r="BP186" i="41"/>
  <c r="BP185" i="41"/>
  <c r="BR191" i="41"/>
  <c r="BV167" i="41"/>
  <c r="BU169" i="41"/>
  <c r="BV175" i="41"/>
  <c r="BW181" i="41"/>
  <c r="BU186" i="41"/>
  <c r="BU194" i="41"/>
  <c r="BL166" i="41"/>
  <c r="BO168" i="41"/>
  <c r="BL174" i="41"/>
  <c r="BN178" i="41"/>
  <c r="BM180" i="41"/>
  <c r="BL182" i="41"/>
  <c r="BO185" i="41"/>
  <c r="BN187" i="41"/>
  <c r="BO193" i="41"/>
  <c r="BL199" i="41"/>
  <c r="BW109" i="41"/>
  <c r="BT108" i="41"/>
  <c r="BT112" i="41"/>
  <c r="BP215" i="39"/>
  <c r="BU218" i="39"/>
  <c r="BW221" i="39"/>
  <c r="BU222" i="39"/>
  <c r="BT219" i="39"/>
  <c r="BT218" i="39"/>
  <c r="BT34" i="41"/>
  <c r="BN51" i="41"/>
  <c r="BN49" i="41"/>
  <c r="BU52" i="41"/>
  <c r="BU59" i="41"/>
  <c r="BR75" i="41"/>
  <c r="BN66" i="41"/>
  <c r="BJ75" i="41"/>
  <c r="BU70" i="41"/>
  <c r="BM70" i="41"/>
  <c r="BN69" i="41"/>
  <c r="BQ75" i="41"/>
  <c r="BO83" i="41"/>
  <c r="BP34" i="41"/>
  <c r="BJ16" i="41"/>
  <c r="BP29" i="41"/>
  <c r="BI16" i="41"/>
  <c r="BR15" i="41"/>
  <c r="BW27" i="41"/>
  <c r="BH17" i="41"/>
  <c r="BK38" i="41"/>
  <c r="BT42" i="41"/>
  <c r="BM52" i="41"/>
  <c r="BU49" i="41"/>
  <c r="BK55" i="41"/>
  <c r="BU62" i="41"/>
  <c r="BO54" i="41"/>
  <c r="CR55" i="41"/>
  <c r="DH55" i="41" s="1"/>
  <c r="BM59" i="41"/>
  <c r="BV66" i="41"/>
  <c r="BI64" i="41"/>
  <c r="BO66" i="41"/>
  <c r="CV73" i="41"/>
  <c r="DL73" i="41" s="1"/>
  <c r="CH72" i="41"/>
  <c r="BV70" i="41"/>
  <c r="BW69" i="41"/>
  <c r="BW82" i="41"/>
  <c r="BP26" i="41"/>
  <c r="BP16" i="41"/>
  <c r="BT15" i="41"/>
  <c r="BQ25" i="41"/>
  <c r="BM15" i="41"/>
  <c r="BS31" i="41"/>
  <c r="BR52" i="41"/>
  <c r="BK36" i="41"/>
  <c r="BL26" i="41"/>
  <c r="BO28" i="41"/>
  <c r="BL30" i="41"/>
  <c r="BO32" i="41"/>
  <c r="BK42" i="41"/>
  <c r="BV55" i="41"/>
  <c r="BM26" i="41"/>
  <c r="BM27" i="41"/>
  <c r="BM28" i="41"/>
  <c r="BM29" i="41"/>
  <c r="BM30" i="41"/>
  <c r="BM31" i="41"/>
  <c r="BM32" i="41"/>
  <c r="BM33" i="41"/>
  <c r="BT36" i="41"/>
  <c r="BO47" i="41"/>
  <c r="BT39" i="41"/>
  <c r="BH39" i="41"/>
  <c r="BK46" i="41"/>
  <c r="BQ52" i="41"/>
  <c r="BQ34" i="41"/>
  <c r="BQ35" i="41"/>
  <c r="BQ36" i="41"/>
  <c r="BQ37" i="41"/>
  <c r="BQ38" i="41"/>
  <c r="BQ39" i="41"/>
  <c r="BQ40" i="41"/>
  <c r="BQ41" i="41"/>
  <c r="BQ42" i="41"/>
  <c r="BQ43" i="41"/>
  <c r="BQ44" i="41"/>
  <c r="BQ45" i="41"/>
  <c r="BQ46" i="41"/>
  <c r="BS52" i="41"/>
  <c r="BV34" i="41"/>
  <c r="BV35" i="41"/>
  <c r="BV36" i="41"/>
  <c r="BV37" i="41"/>
  <c r="BV38" i="41"/>
  <c r="BV39" i="41"/>
  <c r="BV40" i="41"/>
  <c r="BV41" i="41"/>
  <c r="BV42" i="41"/>
  <c r="BV43" i="41"/>
  <c r="BV44" i="41"/>
  <c r="BV45" i="41"/>
  <c r="BV46" i="41"/>
  <c r="BI48" i="41"/>
  <c r="BM50" i="41"/>
  <c r="BK53" i="41"/>
  <c r="BT55" i="41"/>
  <c r="BM63" i="41"/>
  <c r="BH49" i="41"/>
  <c r="BH50" i="41"/>
  <c r="BH51" i="41"/>
  <c r="BH52" i="41"/>
  <c r="BH53" i="41"/>
  <c r="BN55" i="41"/>
  <c r="BU64" i="41"/>
  <c r="BW67" i="41"/>
  <c r="BJ65" i="41"/>
  <c r="BN71" i="41"/>
  <c r="BR67" i="41"/>
  <c r="BU72" i="41"/>
  <c r="BR64" i="41"/>
  <c r="BM71" i="41"/>
  <c r="BU73" i="41"/>
  <c r="BK78" i="41"/>
  <c r="BK26" i="41"/>
  <c r="BK39" i="41"/>
  <c r="BO39" i="41"/>
  <c r="BM49" i="41"/>
  <c r="BU63" i="41"/>
  <c r="BW50" i="41"/>
  <c r="BJ53" i="41"/>
  <c r="BP56" i="41"/>
  <c r="BL47" i="41"/>
  <c r="BK50" i="41"/>
  <c r="BK58" i="41"/>
  <c r="BR53" i="41"/>
  <c r="BK72" i="41"/>
  <c r="BK68" i="41"/>
  <c r="BW64" i="41"/>
  <c r="BS67" i="41"/>
  <c r="BM12" i="41"/>
  <c r="BU32" i="41"/>
  <c r="BU33" i="41"/>
  <c r="BH41" i="41"/>
  <c r="BW51" i="41"/>
  <c r="BH44" i="41"/>
  <c r="BN24" i="41"/>
  <c r="BN25" i="41"/>
  <c r="BN26" i="41"/>
  <c r="BN27" i="41"/>
  <c r="BN28" i="41"/>
  <c r="BN29" i="41"/>
  <c r="BN30" i="41"/>
  <c r="BN31" i="41"/>
  <c r="BN32" i="41"/>
  <c r="BN33" i="41"/>
  <c r="BL40" i="41"/>
  <c r="BO53" i="41"/>
  <c r="BR48" i="41"/>
  <c r="BQ53" i="41"/>
  <c r="BU47" i="41"/>
  <c r="BR50" i="41"/>
  <c r="BS48" i="41"/>
  <c r="BJ51" i="41"/>
  <c r="BR55" i="41"/>
  <c r="BP49" i="41"/>
  <c r="BP50" i="41"/>
  <c r="BP51" i="41"/>
  <c r="BP52" i="41"/>
  <c r="BP53" i="41"/>
  <c r="BN68" i="41"/>
  <c r="BU53" i="41"/>
  <c r="BK66" i="41"/>
  <c r="BI55" i="41"/>
  <c r="BI56" i="41"/>
  <c r="BI57" i="41"/>
  <c r="BI58" i="41"/>
  <c r="BO64" i="41"/>
  <c r="BH64" i="41"/>
  <c r="BI75" i="41"/>
  <c r="BK59" i="41"/>
  <c r="BK60" i="41"/>
  <c r="BK61" i="41"/>
  <c r="BK62" i="41"/>
  <c r="BK63" i="41"/>
  <c r="BQ70" i="41"/>
  <c r="BN75" i="41"/>
  <c r="BQ84" i="41"/>
  <c r="BO82" i="41"/>
  <c r="BW83" i="41"/>
  <c r="DG22" i="41"/>
  <c r="DW22" i="41" s="1"/>
  <c r="DG23" i="41"/>
  <c r="DW23" i="41" s="1"/>
  <c r="BQ24" i="41"/>
  <c r="BT26" i="41"/>
  <c r="CI31" i="41"/>
  <c r="BT41" i="41"/>
  <c r="CE28" i="41"/>
  <c r="BP18" i="41"/>
  <c r="BP19" i="41"/>
  <c r="BP20" i="41"/>
  <c r="BP21" i="41"/>
  <c r="BP22" i="41"/>
  <c r="BP23" i="41"/>
  <c r="BP25" i="41"/>
  <c r="BO49" i="41"/>
  <c r="BT48" i="41"/>
  <c r="BO37" i="41"/>
  <c r="BT35" i="41"/>
  <c r="BJ48" i="41"/>
  <c r="BL44" i="41"/>
  <c r="BL34" i="41"/>
  <c r="BO41" i="41"/>
  <c r="BL37" i="41"/>
  <c r="BO44" i="41"/>
  <c r="BR24" i="41"/>
  <c r="BR25" i="41"/>
  <c r="BR26" i="41"/>
  <c r="BR27" i="41"/>
  <c r="BR28" i="41"/>
  <c r="BR29" i="41"/>
  <c r="BR30" i="41"/>
  <c r="BR31" i="41"/>
  <c r="BR32" i="41"/>
  <c r="BR33" i="41"/>
  <c r="BS40" i="41"/>
  <c r="BJ47" i="41"/>
  <c r="BW48" i="41"/>
  <c r="CJ54" i="41"/>
  <c r="BH47" i="41"/>
  <c r="BQ51" i="41"/>
  <c r="BH57" i="41"/>
  <c r="BT53" i="41"/>
  <c r="BT49" i="41"/>
  <c r="BT50" i="41"/>
  <c r="BT51" i="41"/>
  <c r="BT52" i="41"/>
  <c r="BP72" i="41"/>
  <c r="BM55" i="41"/>
  <c r="BM56" i="41"/>
  <c r="BM57" i="41"/>
  <c r="BM58" i="41"/>
  <c r="BQ60" i="41"/>
  <c r="DF68" i="41"/>
  <c r="DV68" i="41" s="1"/>
  <c r="BJ56" i="41"/>
  <c r="BJ57" i="41"/>
  <c r="BJ58" i="41"/>
  <c r="BU61" i="41"/>
  <c r="BR71" i="41"/>
  <c r="BH59" i="41"/>
  <c r="BH60" i="41"/>
  <c r="BH61" i="41"/>
  <c r="BH62" i="41"/>
  <c r="BH63" i="41"/>
  <c r="BQ64" i="41"/>
  <c r="BM64" i="41"/>
  <c r="BO59" i="41"/>
  <c r="BO60" i="41"/>
  <c r="BO61" i="41"/>
  <c r="BO62" i="41"/>
  <c r="BO63" i="41"/>
  <c r="BW68" i="41"/>
  <c r="BV72" i="41"/>
  <c r="BL72" i="41"/>
  <c r="BR69" i="41"/>
  <c r="BU71" i="41"/>
  <c r="BM73" i="41"/>
  <c r="BR70" i="41"/>
  <c r="BO72" i="41"/>
  <c r="BU74" i="41"/>
  <c r="BO78" i="41"/>
  <c r="BP86" i="41"/>
  <c r="BL41" i="41"/>
  <c r="BU50" i="41"/>
  <c r="BQ16" i="41"/>
  <c r="BN12" i="41"/>
  <c r="BU25" i="41"/>
  <c r="BK27" i="41"/>
  <c r="BH29" i="41"/>
  <c r="BK31" i="41"/>
  <c r="BH33" i="41"/>
  <c r="BS34" i="41"/>
  <c r="BL42" i="41"/>
  <c r="BL48" i="41"/>
  <c r="BS37" i="41"/>
  <c r="BL45" i="41"/>
  <c r="BO55" i="41"/>
  <c r="BP41" i="41"/>
  <c r="BN50" i="41"/>
  <c r="BK47" i="41"/>
  <c r="BI51" i="41"/>
  <c r="BT57" i="41"/>
  <c r="BO51" i="41"/>
  <c r="BQ47" i="41"/>
  <c r="BW57" i="41"/>
  <c r="BS64" i="41"/>
  <c r="BJ73" i="41"/>
  <c r="BQ55" i="41"/>
  <c r="BQ56" i="41"/>
  <c r="BQ57" i="41"/>
  <c r="BQ58" i="41"/>
  <c r="BQ71" i="41"/>
  <c r="BI73" i="41"/>
  <c r="BO69" i="41"/>
  <c r="BV64" i="41"/>
  <c r="BN65" i="41"/>
  <c r="BQ72" i="41"/>
  <c r="BU77" i="41"/>
  <c r="BW77" i="41"/>
  <c r="CU71" i="41"/>
  <c r="DK71" i="41" s="1"/>
  <c r="CH73" i="41"/>
  <c r="BK79" i="41"/>
  <c r="BT17" i="41"/>
  <c r="BH37" i="41"/>
  <c r="BI12" i="41"/>
  <c r="BM17" i="41"/>
  <c r="BS12" i="41"/>
  <c r="BU51" i="41"/>
  <c r="BS46" i="41"/>
  <c r="BO34" i="41"/>
  <c r="BP35" i="41"/>
  <c r="BS42" i="41"/>
  <c r="BQ61" i="41"/>
  <c r="BP38" i="41"/>
  <c r="BS45" i="41"/>
  <c r="BW41" i="41"/>
  <c r="BL56" i="41"/>
  <c r="BP47" i="41"/>
  <c r="BN54" i="41"/>
  <c r="BT58" i="41"/>
  <c r="BV51" i="41"/>
  <c r="BJ55" i="41"/>
  <c r="BJ34" i="41"/>
  <c r="BJ35" i="41"/>
  <c r="BJ36" i="41"/>
  <c r="BJ37" i="41"/>
  <c r="BJ38" i="41"/>
  <c r="BJ39" i="41"/>
  <c r="BJ40" i="41"/>
  <c r="BJ41" i="41"/>
  <c r="BJ42" i="41"/>
  <c r="BJ43" i="41"/>
  <c r="BJ44" i="41"/>
  <c r="BJ45" i="41"/>
  <c r="BJ46" i="41"/>
  <c r="BI49" i="41"/>
  <c r="BN52" i="41"/>
  <c r="BK54" i="41"/>
  <c r="BU55" i="41"/>
  <c r="BU56" i="41"/>
  <c r="BU57" i="41"/>
  <c r="BU58" i="41"/>
  <c r="BN74" i="41"/>
  <c r="BR56" i="41"/>
  <c r="BR57" i="41"/>
  <c r="BR58" i="41"/>
  <c r="BP59" i="41"/>
  <c r="BP60" i="41"/>
  <c r="BP61" i="41"/>
  <c r="BP62" i="41"/>
  <c r="BP63" i="41"/>
  <c r="BN59" i="41"/>
  <c r="BN60" i="41"/>
  <c r="BN61" i="41"/>
  <c r="BN62" i="41"/>
  <c r="BN63" i="41"/>
  <c r="BW59" i="41"/>
  <c r="BW60" i="41"/>
  <c r="BW61" i="41"/>
  <c r="BW62" i="41"/>
  <c r="BW63" i="41"/>
  <c r="BL70" i="41"/>
  <c r="BH65" i="41"/>
  <c r="BH66" i="41"/>
  <c r="BH67" i="41"/>
  <c r="BH68" i="41"/>
  <c r="BU76" i="41"/>
  <c r="BH74" i="41"/>
  <c r="BH75" i="41"/>
  <c r="BK82" i="41"/>
  <c r="BQ50" i="41"/>
  <c r="BR17" i="41"/>
  <c r="BR49" i="41"/>
  <c r="BH12" i="41"/>
  <c r="BR12" i="41"/>
  <c r="BH27" i="41"/>
  <c r="BV16" i="41"/>
  <c r="BH15" i="41"/>
  <c r="CM7" i="39"/>
  <c r="BS7" i="39"/>
  <c r="CP8" i="39"/>
  <c r="BV8" i="39"/>
  <c r="CZ8" i="39"/>
  <c r="BP8" i="39"/>
  <c r="CO8" i="39"/>
  <c r="BU8" i="39"/>
  <c r="BJ114" i="41"/>
  <c r="BI123" i="41"/>
  <c r="BJ122" i="41"/>
  <c r="BV106" i="41"/>
  <c r="BH110" i="41"/>
  <c r="BN110" i="41"/>
  <c r="BS107" i="41"/>
  <c r="BQ140" i="39"/>
  <c r="BP162" i="39"/>
  <c r="BS173" i="39"/>
  <c r="BW185" i="39"/>
  <c r="BT198" i="39"/>
  <c r="BR212" i="39"/>
  <c r="BH152" i="39"/>
  <c r="BH232" i="39"/>
  <c r="BN166" i="39"/>
  <c r="BK162" i="39"/>
  <c r="BI158" i="39"/>
  <c r="BV154" i="39"/>
  <c r="BR154" i="39"/>
  <c r="BP150" i="39"/>
  <c r="BN146" i="39"/>
  <c r="BJ146" i="39"/>
  <c r="BW142" i="39"/>
  <c r="BU138" i="39"/>
  <c r="BQ138" i="39"/>
  <c r="BO134" i="39"/>
  <c r="BM130" i="39"/>
  <c r="BI130" i="39"/>
  <c r="BW127" i="39"/>
  <c r="BQ123" i="39"/>
  <c r="BS157" i="39"/>
  <c r="BK172" i="39"/>
  <c r="BP177" i="39"/>
  <c r="BU182" i="39"/>
  <c r="BL189" i="39"/>
  <c r="BQ194" i="39"/>
  <c r="BW200" i="39"/>
  <c r="BM206" i="39"/>
  <c r="BS212" i="39"/>
  <c r="BI240" i="39"/>
  <c r="BH177" i="39"/>
  <c r="BJ169" i="39"/>
  <c r="BJ161" i="39"/>
  <c r="BO157" i="39"/>
  <c r="BM153" i="39"/>
  <c r="BI153" i="39"/>
  <c r="BR145" i="39"/>
  <c r="BW212" i="39"/>
  <c r="BJ141" i="39"/>
  <c r="BJ170" i="39"/>
  <c r="BP176" i="39"/>
  <c r="BU181" i="39"/>
  <c r="BL188" i="39"/>
  <c r="BQ193" i="39"/>
  <c r="BV198" i="39"/>
  <c r="BM205" i="39"/>
  <c r="BR210" i="39"/>
  <c r="BI239" i="39"/>
  <c r="BH178" i="39"/>
  <c r="BP165" i="39"/>
  <c r="BI149" i="39"/>
  <c r="BT149" i="39"/>
  <c r="BN141" i="39"/>
  <c r="BL137" i="39"/>
  <c r="BQ133" i="39"/>
  <c r="BM133" i="39"/>
  <c r="BK129" i="39"/>
  <c r="BO124" i="39"/>
  <c r="BP174" i="41"/>
  <c r="BQ180" i="41"/>
  <c r="BP182" i="41"/>
  <c r="BS123" i="41"/>
  <c r="BH123" i="41"/>
  <c r="BM115" i="41"/>
  <c r="BN107" i="41"/>
  <c r="BQ106" i="41"/>
  <c r="BV129" i="39"/>
  <c r="BW146" i="39"/>
  <c r="BT166" i="39"/>
  <c r="BW177" i="39"/>
  <c r="BT190" i="39"/>
  <c r="BR204" i="39"/>
  <c r="BV232" i="39"/>
  <c r="BH176" i="39"/>
  <c r="BQ166" i="39"/>
  <c r="BV162" i="39"/>
  <c r="BQ162" i="39"/>
  <c r="BO158" i="39"/>
  <c r="BM154" i="39"/>
  <c r="BI154" i="39"/>
  <c r="BV150" i="39"/>
  <c r="BT146" i="39"/>
  <c r="BR142" i="39"/>
  <c r="BN142" i="39"/>
  <c r="BL138" i="39"/>
  <c r="BJ134" i="39"/>
  <c r="BU134" i="39"/>
  <c r="BS130" i="39"/>
  <c r="BR127" i="39"/>
  <c r="BN127" i="39"/>
  <c r="BN136" i="39"/>
  <c r="BR165" i="39"/>
  <c r="BT173" i="39"/>
  <c r="BK180" i="39"/>
  <c r="BP185" i="39"/>
  <c r="BU190" i="39"/>
  <c r="BL197" i="39"/>
  <c r="BQ202" i="39"/>
  <c r="BW208" i="39"/>
  <c r="BM214" i="39"/>
  <c r="BH137" i="39"/>
  <c r="BH201" i="39"/>
  <c r="BU161" i="39"/>
  <c r="BP161" i="39"/>
  <c r="BU157" i="39"/>
  <c r="BS153" i="39"/>
  <c r="BM145" i="39"/>
  <c r="BI145" i="39"/>
  <c r="BM128" i="39"/>
  <c r="BJ160" i="39"/>
  <c r="BT172" i="39"/>
  <c r="BJ178" i="39"/>
  <c r="BP184" i="39"/>
  <c r="BU189" i="39"/>
  <c r="BL196" i="39"/>
  <c r="BQ201" i="39"/>
  <c r="BV206" i="39"/>
  <c r="BM213" i="39"/>
  <c r="BR240" i="39"/>
  <c r="BH202" i="39"/>
  <c r="BU165" i="39"/>
  <c r="BO149" i="39"/>
  <c r="BI141" i="39"/>
  <c r="BT141" i="39"/>
  <c r="BR137" i="39"/>
  <c r="BW133" i="39"/>
  <c r="BU129" i="39"/>
  <c r="BQ129" i="39"/>
  <c r="BU124" i="39"/>
  <c r="BN128" i="39"/>
  <c r="BL158" i="39"/>
  <c r="BM172" i="39"/>
  <c r="BJ177" i="39"/>
  <c r="BO182" i="39"/>
  <c r="BM188" i="39"/>
  <c r="BJ193" i="39"/>
  <c r="BO198" i="39"/>
  <c r="BM204" i="39"/>
  <c r="BJ209" i="39"/>
  <c r="BO214" i="39"/>
  <c r="BR126" i="39"/>
  <c r="BN126" i="39"/>
  <c r="BI160" i="39"/>
  <c r="BN156" i="39"/>
  <c r="BL152" i="39"/>
  <c r="BW152" i="39"/>
  <c r="BW194" i="41"/>
  <c r="BV115" i="41"/>
  <c r="BN114" i="41"/>
  <c r="BJ109" i="41"/>
  <c r="BP114" i="41"/>
  <c r="BL123" i="41"/>
  <c r="BP123" i="41"/>
  <c r="BP200" i="41"/>
  <c r="BV193" i="41"/>
  <c r="BU195" i="41"/>
  <c r="BT197" i="41"/>
  <c r="BK124" i="39"/>
  <c r="BO145" i="39"/>
  <c r="BR169" i="39"/>
  <c r="BW174" i="39"/>
  <c r="BU180" i="39"/>
  <c r="BR185" i="39"/>
  <c r="BW190" i="39"/>
  <c r="BU196" i="39"/>
  <c r="BR201" i="39"/>
  <c r="BW206" i="39"/>
  <c r="BU212" i="39"/>
  <c r="BR239" i="39"/>
  <c r="BW126" i="39"/>
  <c r="BS160" i="39"/>
  <c r="BW156" i="39"/>
  <c r="BS156" i="39"/>
  <c r="BQ152" i="39"/>
  <c r="BM148" i="39"/>
  <c r="BV140" i="39"/>
  <c r="BT136" i="39"/>
  <c r="BP136" i="39"/>
  <c r="BU132" i="39"/>
  <c r="BQ124" i="39"/>
  <c r="BR164" i="39"/>
  <c r="BW173" i="39"/>
  <c r="BN180" i="39"/>
  <c r="BS185" i="39"/>
  <c r="BJ192" i="39"/>
  <c r="BO197" i="39"/>
  <c r="BT202" i="39"/>
  <c r="BK209" i="39"/>
  <c r="BP214" i="39"/>
  <c r="BH148" i="39"/>
  <c r="BH212" i="39"/>
  <c r="BO168" i="39"/>
  <c r="BS164" i="39"/>
  <c r="BQ144" i="39"/>
  <c r="BK128" i="39"/>
  <c r="BW123" i="39"/>
  <c r="BS123" i="39"/>
  <c r="BS141" i="39"/>
  <c r="BR160" i="39"/>
  <c r="BP173" i="39"/>
  <c r="BU178" i="39"/>
  <c r="BL185" i="39"/>
  <c r="BQ190" i="39"/>
  <c r="BS198" i="39"/>
  <c r="BL182" i="39"/>
  <c r="BK150" i="39"/>
  <c r="BH167" i="39"/>
  <c r="BH207" i="39"/>
  <c r="BH191" i="39"/>
  <c r="BP125" i="39"/>
  <c r="BL125" i="39"/>
  <c r="BO203" i="39"/>
  <c r="BN203" i="39"/>
  <c r="BJ199" i="39"/>
  <c r="BW195" i="39"/>
  <c r="BS195" i="39"/>
  <c r="BK191" i="39"/>
  <c r="BV191" i="39"/>
  <c r="BN187" i="39"/>
  <c r="BR187" i="39"/>
  <c r="BR183" i="39"/>
  <c r="BN183" i="39"/>
  <c r="BU179" i="39"/>
  <c r="BJ179" i="39"/>
  <c r="BJ175" i="39"/>
  <c r="BU175" i="39"/>
  <c r="BM171" i="39"/>
  <c r="BQ171" i="39"/>
  <c r="BS167" i="39"/>
  <c r="BN167" i="39"/>
  <c r="BO163" i="39"/>
  <c r="BJ163" i="39"/>
  <c r="BJ159" i="39"/>
  <c r="BI155" i="39"/>
  <c r="BU155" i="39"/>
  <c r="BU151" i="39"/>
  <c r="BQ151" i="39"/>
  <c r="BQ147" i="39"/>
  <c r="BM147" i="39"/>
  <c r="BT143" i="39"/>
  <c r="BI143" i="39"/>
  <c r="BH139" i="39"/>
  <c r="BT139" i="39"/>
  <c r="BM135" i="39"/>
  <c r="BP135" i="39"/>
  <c r="BH131" i="39"/>
  <c r="BL131" i="39"/>
  <c r="BI231" i="39"/>
  <c r="BN231" i="39"/>
  <c r="BH211" i="39"/>
  <c r="BJ211" i="39"/>
  <c r="BP207" i="39"/>
  <c r="BM202" i="39"/>
  <c r="BV194" i="39"/>
  <c r="BO186" i="39"/>
  <c r="BW178" i="39"/>
  <c r="BH174" i="39"/>
  <c r="BO162" i="39"/>
  <c r="BK142" i="39"/>
  <c r="BO122" i="41"/>
  <c r="BV114" i="41"/>
  <c r="BK110" i="41"/>
  <c r="BR106" i="41"/>
  <c r="BV107" i="41"/>
  <c r="BR115" i="41"/>
  <c r="BO115" i="41"/>
  <c r="BI114" i="41"/>
  <c r="BR197" i="41"/>
  <c r="BQ199" i="41"/>
  <c r="BK115" i="41"/>
  <c r="BW115" i="41"/>
  <c r="BW114" i="41"/>
  <c r="BR123" i="41"/>
  <c r="BV123" i="41"/>
  <c r="BT122" i="41"/>
  <c r="BP122" i="41"/>
  <c r="BV148" i="39"/>
  <c r="BP140" i="39"/>
  <c r="BL140" i="39"/>
  <c r="BJ136" i="39"/>
  <c r="BO132" i="39"/>
  <c r="BK132" i="39"/>
  <c r="BO154" i="39"/>
  <c r="BN172" i="39"/>
  <c r="BS177" i="39"/>
  <c r="BJ184" i="39"/>
  <c r="BO189" i="39"/>
  <c r="BT194" i="39"/>
  <c r="BK201" i="39"/>
  <c r="BP206" i="39"/>
  <c r="BV212" i="39"/>
  <c r="BL240" i="39"/>
  <c r="BH188" i="39"/>
  <c r="BI168" i="39"/>
  <c r="BM164" i="39"/>
  <c r="BK144" i="39"/>
  <c r="BT128" i="39"/>
  <c r="BP128" i="39"/>
  <c r="BM123" i="39"/>
  <c r="BT126" i="39"/>
  <c r="BP154" i="39"/>
  <c r="BU170" i="39"/>
  <c r="BL177" i="39"/>
  <c r="BQ182" i="39"/>
  <c r="BW188" i="39"/>
  <c r="BT191" i="39"/>
  <c r="BP194" i="39"/>
  <c r="BT162" i="39"/>
  <c r="BO130" i="39"/>
  <c r="BL231" i="39"/>
  <c r="BW194" i="39"/>
  <c r="BR125" i="39"/>
  <c r="BU125" i="39"/>
  <c r="BU203" i="39"/>
  <c r="BK203" i="39"/>
  <c r="BS199" i="39"/>
  <c r="BR199" i="39"/>
  <c r="BT195" i="39"/>
  <c r="BQ195" i="39"/>
  <c r="BP191" i="39"/>
  <c r="BW187" i="39"/>
  <c r="BL187" i="39"/>
  <c r="BL183" i="39"/>
  <c r="BW183" i="39"/>
  <c r="BO179" i="39"/>
  <c r="BS179" i="39"/>
  <c r="BS175" i="39"/>
  <c r="BO175" i="39"/>
  <c r="BV171" i="39"/>
  <c r="BK171" i="39"/>
  <c r="BM167" i="39"/>
  <c r="BW167" i="39"/>
  <c r="BH163" i="39"/>
  <c r="BS163" i="39"/>
  <c r="BS159" i="39"/>
  <c r="BO159" i="39"/>
  <c r="BO155" i="39"/>
  <c r="BK155" i="39"/>
  <c r="BK151" i="39"/>
  <c r="BV151" i="39"/>
  <c r="BV147" i="39"/>
  <c r="BR147" i="39"/>
  <c r="BR143" i="39"/>
  <c r="BN143" i="39"/>
  <c r="BN139" i="39"/>
  <c r="BJ139" i="39"/>
  <c r="BJ135" i="39"/>
  <c r="BQ131" i="39"/>
  <c r="BU131" i="39"/>
  <c r="BM127" i="39"/>
  <c r="BW231" i="39"/>
  <c r="BM211" i="39"/>
  <c r="BV211" i="39"/>
  <c r="BS207" i="39"/>
  <c r="BR207" i="39"/>
  <c r="BJ198" i="39"/>
  <c r="BJ190" i="39"/>
  <c r="BR182" i="39"/>
  <c r="BK174" i="39"/>
  <c r="BS166" i="39"/>
  <c r="BP146" i="39"/>
  <c r="BU119" i="41"/>
  <c r="BQ115" i="41"/>
  <c r="BU110" i="41"/>
  <c r="BR114" i="41"/>
  <c r="BM107" i="41"/>
  <c r="BQ123" i="41"/>
  <c r="BO123" i="41"/>
  <c r="BR122" i="41"/>
  <c r="BQ122" i="41"/>
  <c r="BP106" i="41"/>
  <c r="BP110" i="41"/>
  <c r="BV110" i="41"/>
  <c r="BI106" i="41"/>
  <c r="BO194" i="41"/>
  <c r="BT120" i="41"/>
  <c r="BI132" i="39"/>
  <c r="BJ149" i="39"/>
  <c r="BM168" i="39"/>
  <c r="BR180" i="39"/>
  <c r="BV192" i="39"/>
  <c r="BS205" i="39"/>
  <c r="BW239" i="39"/>
  <c r="BH184" i="39"/>
  <c r="BI166" i="39"/>
  <c r="BN162" i="39"/>
  <c r="BI162" i="39"/>
  <c r="BV158" i="39"/>
  <c r="BT154" i="39"/>
  <c r="BR150" i="39"/>
  <c r="BN150" i="39"/>
  <c r="BL146" i="39"/>
  <c r="BJ142" i="39"/>
  <c r="BU142" i="39"/>
  <c r="BS138" i="39"/>
  <c r="BQ134" i="39"/>
  <c r="BM134" i="39"/>
  <c r="BK130" i="39"/>
  <c r="BJ127" i="39"/>
  <c r="BJ124" i="39"/>
  <c r="BR140" i="39"/>
  <c r="BN168" i="39"/>
  <c r="BM174" i="39"/>
  <c r="BS180" i="39"/>
  <c r="BI186" i="39"/>
  <c r="BO192" i="39"/>
  <c r="BT197" i="39"/>
  <c r="BK204" i="39"/>
  <c r="BP209" i="39"/>
  <c r="BU214" i="39"/>
  <c r="BH145" i="39"/>
  <c r="BH209" i="39"/>
  <c r="BM161" i="39"/>
  <c r="BQ157" i="39"/>
  <c r="BM157" i="39"/>
  <c r="BK153" i="39"/>
  <c r="BT145" i="39"/>
  <c r="BP145" i="39"/>
  <c r="BQ132" i="39"/>
  <c r="BW162" i="39"/>
  <c r="BM173" i="39"/>
  <c r="BR178" i="39"/>
  <c r="BI185" i="39"/>
  <c r="BN190" i="39"/>
  <c r="BT196" i="39"/>
  <c r="BJ202" i="39"/>
  <c r="BP208" i="39"/>
  <c r="BU213" i="39"/>
  <c r="BH130" i="39"/>
  <c r="BH210" i="39"/>
  <c r="BM165" i="39"/>
  <c r="BV149" i="39"/>
  <c r="BP141" i="39"/>
  <c r="BL141" i="39"/>
  <c r="BJ137" i="39"/>
  <c r="BO133" i="39"/>
  <c r="BM129" i="39"/>
  <c r="BI129" i="39"/>
  <c r="BM124" i="39"/>
  <c r="BP130" i="39"/>
  <c r="BM160" i="39"/>
  <c r="BU172" i="39"/>
  <c r="BR177" i="39"/>
  <c r="BW182" i="39"/>
  <c r="BU188" i="39"/>
  <c r="BR193" i="39"/>
  <c r="BW198" i="39"/>
  <c r="BU204" i="39"/>
  <c r="BR209" i="39"/>
  <c r="BW214" i="39"/>
  <c r="BJ126" i="39"/>
  <c r="BU126" i="39"/>
  <c r="BP160" i="39"/>
  <c r="BU156" i="39"/>
  <c r="BS152" i="39"/>
  <c r="BO152" i="39"/>
  <c r="BV186" i="41"/>
  <c r="BN109" i="41"/>
  <c r="BO114" i="41"/>
  <c r="BJ123" i="41"/>
  <c r="BN123" i="41"/>
  <c r="BL122" i="41"/>
  <c r="BH122" i="41"/>
  <c r="BO110" i="41"/>
  <c r="BL110" i="41"/>
  <c r="BR107" i="41"/>
  <c r="BO107" i="41"/>
  <c r="BW110" i="41"/>
  <c r="BT110" i="41"/>
  <c r="BK107" i="41"/>
  <c r="BW107" i="41"/>
  <c r="BP123" i="39"/>
  <c r="BS142" i="39"/>
  <c r="BI164" i="39"/>
  <c r="BT174" i="39"/>
  <c r="BR188" i="39"/>
  <c r="BV200" i="39"/>
  <c r="BS213" i="39"/>
  <c r="BR166" i="39"/>
  <c r="BU166" i="39"/>
  <c r="BR162" i="39"/>
  <c r="BP158" i="39"/>
  <c r="BN154" i="39"/>
  <c r="BJ154" i="39"/>
  <c r="BW150" i="39"/>
  <c r="BU146" i="39"/>
  <c r="BQ146" i="39"/>
  <c r="BO142" i="39"/>
  <c r="BM138" i="39"/>
  <c r="BI138" i="39"/>
  <c r="BV134" i="39"/>
  <c r="BT130" i="39"/>
  <c r="BS127" i="39"/>
  <c r="BO127" i="39"/>
  <c r="BW129" i="39"/>
  <c r="BN161" i="39"/>
  <c r="BS172" i="39"/>
  <c r="BI178" i="39"/>
  <c r="BO184" i="39"/>
  <c r="BT189" i="39"/>
  <c r="BK196" i="39"/>
  <c r="BP201" i="39"/>
  <c r="BU206" i="39"/>
  <c r="BL213" i="39"/>
  <c r="BQ240" i="39"/>
  <c r="BH185" i="39"/>
  <c r="BI169" i="39"/>
  <c r="BQ161" i="39"/>
  <c r="BV157" i="39"/>
  <c r="BT153" i="39"/>
  <c r="BP153" i="39"/>
  <c r="BJ145" i="39"/>
  <c r="BI124" i="39"/>
  <c r="BR149" i="39"/>
  <c r="BR170" i="39"/>
  <c r="BI177" i="39"/>
  <c r="BN182" i="39"/>
  <c r="BT188" i="39"/>
  <c r="BJ194" i="39"/>
  <c r="BP200" i="39"/>
  <c r="BU205" i="39"/>
  <c r="BL212" i="39"/>
  <c r="BQ239" i="39"/>
  <c r="BH186" i="39"/>
  <c r="BV165" i="39"/>
  <c r="BP149" i="39"/>
  <c r="BL149" i="39"/>
  <c r="BU141" i="39"/>
  <c r="BS137" i="39"/>
  <c r="BI133" i="39"/>
  <c r="BT133" i="39"/>
  <c r="BR129" i="39"/>
  <c r="BV124" i="39"/>
  <c r="BS232" i="39"/>
  <c r="BW153" i="39"/>
  <c r="BK170" i="39"/>
  <c r="BI176" i="39"/>
  <c r="BN181" i="39"/>
  <c r="BK186" i="39"/>
  <c r="BI192" i="39"/>
  <c r="BN197" i="39"/>
  <c r="BK202" i="39"/>
  <c r="BI208" i="39"/>
  <c r="BN213" i="39"/>
  <c r="BK240" i="39"/>
  <c r="BO126" i="39"/>
  <c r="BK160" i="39"/>
  <c r="BO156" i="39"/>
  <c r="BK156" i="39"/>
  <c r="BM119" i="41"/>
  <c r="BT115" i="41"/>
  <c r="BH109" i="41"/>
  <c r="BL109" i="41"/>
  <c r="BU107" i="41"/>
  <c r="BT148" i="39"/>
  <c r="BN140" i="39"/>
  <c r="BL136" i="39"/>
  <c r="BW136" i="39"/>
  <c r="BM132" i="39"/>
  <c r="BU128" i="39"/>
  <c r="BU168" i="39"/>
  <c r="BP174" i="39"/>
  <c r="BV180" i="39"/>
  <c r="BL186" i="39"/>
  <c r="BR192" i="39"/>
  <c r="BW197" i="39"/>
  <c r="BN204" i="39"/>
  <c r="BS209" i="39"/>
  <c r="BJ232" i="39"/>
  <c r="BH156" i="39"/>
  <c r="BL168" i="39"/>
  <c r="BP164" i="39"/>
  <c r="BK164" i="39"/>
  <c r="BI144" i="39"/>
  <c r="BR128" i="39"/>
  <c r="BO123" i="39"/>
  <c r="BK123" i="39"/>
  <c r="BW145" i="39"/>
  <c r="BW161" i="39"/>
  <c r="BI174" i="39"/>
  <c r="BO180" i="39"/>
  <c r="BT185" i="39"/>
  <c r="BK192" i="39"/>
  <c r="BW202" i="39"/>
  <c r="BP178" i="39"/>
  <c r="BH146" i="39"/>
  <c r="BH198" i="39"/>
  <c r="BO194" i="39"/>
  <c r="BK125" i="39"/>
  <c r="BW125" i="39"/>
  <c r="BH231" i="39"/>
  <c r="BH203" i="39"/>
  <c r="BQ203" i="39"/>
  <c r="BW199" i="39"/>
  <c r="BO195" i="39"/>
  <c r="BK195" i="39"/>
  <c r="BR191" i="39"/>
  <c r="BN191" i="39"/>
  <c r="BU187" i="39"/>
  <c r="BJ187" i="39"/>
  <c r="BJ183" i="39"/>
  <c r="BU183" i="39"/>
  <c r="BM179" i="39"/>
  <c r="BQ179" i="39"/>
  <c r="BQ175" i="39"/>
  <c r="BM175" i="39"/>
  <c r="BH171" i="39"/>
  <c r="BI171" i="39"/>
  <c r="BK167" i="39"/>
  <c r="BU163" i="39"/>
  <c r="BV163" i="39"/>
  <c r="BM159" i="39"/>
  <c r="BQ159" i="39"/>
  <c r="BH155" i="39"/>
  <c r="BM155" i="39"/>
  <c r="BT151" i="39"/>
  <c r="BI151" i="39"/>
  <c r="BP147" i="39"/>
  <c r="BT147" i="39"/>
  <c r="BM143" i="39"/>
  <c r="BP143" i="39"/>
  <c r="BI139" i="39"/>
  <c r="BL139" i="39"/>
  <c r="BL135" i="39"/>
  <c r="BW135" i="39"/>
  <c r="BW131" i="39"/>
  <c r="BS131" i="39"/>
  <c r="BS231" i="39"/>
  <c r="BJ231" i="39"/>
  <c r="BT211" i="39"/>
  <c r="BQ211" i="39"/>
  <c r="BW207" i="39"/>
  <c r="BV202" i="39"/>
  <c r="BN194" i="39"/>
  <c r="BV186" i="39"/>
  <c r="BO178" i="39"/>
  <c r="BW170" i="39"/>
  <c r="BL162" i="39"/>
  <c r="BH142" i="39"/>
  <c r="BI152" i="39"/>
  <c r="BN148" i="39"/>
  <c r="BW140" i="39"/>
  <c r="BS140" i="39"/>
  <c r="BQ136" i="39"/>
  <c r="BV132" i="39"/>
  <c r="BS158" i="39"/>
  <c r="BV172" i="39"/>
  <c r="BL178" i="39"/>
  <c r="BR184" i="39"/>
  <c r="BW189" i="39"/>
  <c r="BN196" i="39"/>
  <c r="BS201" i="39"/>
  <c r="BJ208" i="39"/>
  <c r="BO213" i="39"/>
  <c r="BT240" i="39"/>
  <c r="BH196" i="39"/>
  <c r="BP168" i="39"/>
  <c r="BT164" i="39"/>
  <c r="BR144" i="39"/>
  <c r="BL128" i="39"/>
  <c r="BW128" i="39"/>
  <c r="BT123" i="39"/>
  <c r="BK133" i="39"/>
  <c r="BR156" i="39"/>
  <c r="BO172" i="39"/>
  <c r="BT177" i="39"/>
  <c r="BK184" i="39"/>
  <c r="BP189" i="39"/>
  <c r="BK198" i="39"/>
  <c r="BL190" i="39"/>
  <c r="BK158" i="39"/>
  <c r="BS190" i="39"/>
  <c r="BH151" i="39"/>
  <c r="BH127" i="39"/>
  <c r="BQ125" i="39"/>
  <c r="BM125" i="39"/>
  <c r="BM203" i="39"/>
  <c r="BR203" i="39"/>
  <c r="BK199" i="39"/>
  <c r="BU199" i="39"/>
  <c r="BL195" i="39"/>
  <c r="BI195" i="39"/>
  <c r="BW191" i="39"/>
  <c r="BO187" i="39"/>
  <c r="BS187" i="39"/>
  <c r="BS183" i="39"/>
  <c r="BO183" i="39"/>
  <c r="BV179" i="39"/>
  <c r="BK179" i="39"/>
  <c r="BK175" i="39"/>
  <c r="BV175" i="39"/>
  <c r="BN171" i="39"/>
  <c r="BR171" i="39"/>
  <c r="BL167" i="39"/>
  <c r="BO167" i="39"/>
  <c r="BI163" i="39"/>
  <c r="BK163" i="39"/>
  <c r="BK159" i="39"/>
  <c r="BV159" i="39"/>
  <c r="BV155" i="39"/>
  <c r="BR155" i="39"/>
  <c r="BR151" i="39"/>
  <c r="BN151" i="39"/>
  <c r="BN147" i="39"/>
  <c r="BJ147" i="39"/>
  <c r="BJ143" i="39"/>
  <c r="BQ139" i="39"/>
  <c r="BU139" i="39"/>
  <c r="BU135" i="39"/>
  <c r="BQ135" i="39"/>
  <c r="BP131" i="39"/>
  <c r="BM131" i="39"/>
  <c r="BL127" i="39"/>
  <c r="BO231" i="39"/>
  <c r="BW211" i="39"/>
  <c r="BN211" i="39"/>
  <c r="BK207" i="39"/>
  <c r="BU207" i="39"/>
  <c r="BI198" i="39"/>
  <c r="BH190" i="39"/>
  <c r="BJ182" i="39"/>
  <c r="BR174" i="39"/>
  <c r="BP166" i="39"/>
  <c r="BO146" i="39"/>
  <c r="BK123" i="41"/>
  <c r="BW123" i="41"/>
  <c r="BU155" i="41"/>
  <c r="BM136" i="39"/>
  <c r="BR157" i="39"/>
  <c r="BW169" i="39"/>
  <c r="BT182" i="39"/>
  <c r="BR196" i="39"/>
  <c r="BV208" i="39"/>
  <c r="BH136" i="39"/>
  <c r="BH200" i="39"/>
  <c r="BO166" i="39"/>
  <c r="BM162" i="39"/>
  <c r="BJ158" i="39"/>
  <c r="BU158" i="39"/>
  <c r="BS154" i="39"/>
  <c r="BQ150" i="39"/>
  <c r="BM150" i="39"/>
  <c r="BK146" i="39"/>
  <c r="BI142" i="39"/>
  <c r="BV138" i="39"/>
  <c r="BR138" i="39"/>
  <c r="BP134" i="39"/>
  <c r="BN130" i="39"/>
  <c r="BJ130" i="39"/>
  <c r="BI127" i="39"/>
  <c r="BK232" i="39"/>
  <c r="BK149" i="39"/>
  <c r="BI170" i="39"/>
  <c r="BO176" i="39"/>
  <c r="BT181" i="39"/>
  <c r="BK188" i="39"/>
  <c r="BP193" i="39"/>
  <c r="BU198" i="39"/>
  <c r="BL205" i="39"/>
  <c r="BQ210" i="39"/>
  <c r="BW232" i="39"/>
  <c r="BH161" i="39"/>
  <c r="BL161" i="39"/>
  <c r="BP157" i="39"/>
  <c r="BL157" i="39"/>
  <c r="BJ153" i="39"/>
  <c r="BS145" i="39"/>
  <c r="BW204" i="39"/>
  <c r="BU136" i="39"/>
  <c r="BS165" i="39"/>
  <c r="BN174" i="39"/>
  <c r="BT180" i="39"/>
  <c r="BJ186" i="39"/>
  <c r="BP192" i="39"/>
  <c r="BU197" i="39"/>
  <c r="BL204" i="39"/>
  <c r="BQ209" i="39"/>
  <c r="BV214" i="39"/>
  <c r="BH162" i="39"/>
  <c r="BQ165" i="39"/>
  <c r="BL165" i="39"/>
  <c r="BU149" i="39"/>
  <c r="BO141" i="39"/>
  <c r="BM137" i="39"/>
  <c r="BI137" i="39"/>
  <c r="BN133" i="39"/>
  <c r="BL129" i="39"/>
  <c r="BP124" i="39"/>
  <c r="BL124" i="39"/>
  <c r="BT134" i="39"/>
  <c r="BQ164" i="39"/>
  <c r="BV173" i="39"/>
  <c r="BS178" i="39"/>
  <c r="BQ184" i="39"/>
  <c r="BV189" i="39"/>
  <c r="BS194" i="39"/>
  <c r="BQ200" i="39"/>
  <c r="BV205" i="39"/>
  <c r="BS210" i="39"/>
  <c r="BQ232" i="39"/>
  <c r="BI126" i="39"/>
  <c r="BT160" i="39"/>
  <c r="BO160" i="39"/>
  <c r="BT156" i="39"/>
  <c r="BR152" i="39"/>
  <c r="BW148" i="39"/>
  <c r="BS148" i="39"/>
  <c r="BM140" i="39"/>
  <c r="BO138" i="39"/>
  <c r="BK161" i="39"/>
  <c r="BR172" i="39"/>
  <c r="BV184" i="39"/>
  <c r="BS197" i="39"/>
  <c r="BW209" i="39"/>
  <c r="BH144" i="39"/>
  <c r="BH208" i="39"/>
  <c r="BV166" i="39"/>
  <c r="BS162" i="39"/>
  <c r="BQ158" i="39"/>
  <c r="BM158" i="39"/>
  <c r="BK154" i="39"/>
  <c r="BI150" i="39"/>
  <c r="BV146" i="39"/>
  <c r="BR146" i="39"/>
  <c r="BP142" i="39"/>
  <c r="BN138" i="39"/>
  <c r="BJ138" i="39"/>
  <c r="BW134" i="39"/>
  <c r="BU130" i="39"/>
  <c r="BQ130" i="39"/>
  <c r="BP127" i="39"/>
  <c r="BO153" i="39"/>
  <c r="BQ170" i="39"/>
  <c r="BW176" i="39"/>
  <c r="BM182" i="39"/>
  <c r="BS188" i="39"/>
  <c r="BI194" i="39"/>
  <c r="BO200" i="39"/>
  <c r="BT205" i="39"/>
  <c r="BK212" i="39"/>
  <c r="BP239" i="39"/>
  <c r="BH169" i="39"/>
  <c r="BL169" i="39"/>
  <c r="BR161" i="39"/>
  <c r="BW157" i="39"/>
  <c r="BU153" i="39"/>
  <c r="BQ153" i="39"/>
  <c r="BK145" i="39"/>
  <c r="BO212" i="39"/>
  <c r="BW138" i="39"/>
  <c r="BR168" i="39"/>
  <c r="BV174" i="39"/>
  <c r="BM181" i="39"/>
  <c r="BR186" i="39"/>
  <c r="BI193" i="39"/>
  <c r="BN198" i="39"/>
  <c r="BT204" i="39"/>
  <c r="BJ210" i="39"/>
  <c r="BP232" i="39"/>
  <c r="BH170" i="39"/>
  <c r="BI165" i="39"/>
  <c r="BQ149" i="39"/>
  <c r="BM149" i="39"/>
  <c r="BV141" i="39"/>
  <c r="BT137" i="39"/>
  <c r="BP137" i="39"/>
  <c r="BU133" i="39"/>
  <c r="BS129" i="39"/>
  <c r="BW124" i="39"/>
  <c r="BS124" i="39"/>
  <c r="BV136" i="39"/>
  <c r="BT168" i="39"/>
  <c r="BO174" i="39"/>
  <c r="BM180" i="39"/>
  <c r="BJ185" i="39"/>
  <c r="BO190" i="39"/>
  <c r="BM196" i="39"/>
  <c r="BJ201" i="39"/>
  <c r="BO206" i="39"/>
  <c r="BM212" i="39"/>
  <c r="BJ239" i="39"/>
  <c r="BP126" i="39"/>
  <c r="BL160" i="39"/>
  <c r="BP156" i="39"/>
  <c r="BL156" i="39"/>
  <c r="BJ152" i="39"/>
  <c r="BO148" i="39"/>
  <c r="BK148" i="39"/>
  <c r="BL108" i="41"/>
  <c r="BT128" i="41"/>
  <c r="BQ105" i="41"/>
  <c r="BI110" i="41"/>
  <c r="BH107" i="41"/>
  <c r="BT107" i="41"/>
  <c r="BK136" i="39"/>
  <c r="BP132" i="39"/>
  <c r="BL132" i="39"/>
  <c r="BR141" i="39"/>
  <c r="BL170" i="39"/>
  <c r="BR176" i="39"/>
  <c r="BW181" i="39"/>
  <c r="BN188" i="39"/>
  <c r="BS193" i="39"/>
  <c r="BJ200" i="39"/>
  <c r="BO205" i="39"/>
  <c r="BT210" i="39"/>
  <c r="BK239" i="39"/>
  <c r="BH172" i="39"/>
  <c r="BK168" i="39"/>
  <c r="BO164" i="39"/>
  <c r="BL144" i="39"/>
  <c r="BW144" i="39"/>
  <c r="BQ128" i="39"/>
  <c r="BN123" i="39"/>
  <c r="BJ123" i="39"/>
  <c r="BL150" i="39"/>
  <c r="BT169" i="39"/>
  <c r="BK176" i="39"/>
  <c r="BP181" i="39"/>
  <c r="BU186" i="39"/>
  <c r="BL191" i="39"/>
  <c r="BP202" i="39"/>
  <c r="BP170" i="39"/>
  <c r="BP138" i="39"/>
  <c r="BP203" i="39"/>
  <c r="BP211" i="39"/>
  <c r="BH125" i="39"/>
  <c r="BV125" i="39"/>
  <c r="BP195" i="39"/>
  <c r="BL203" i="39"/>
  <c r="BQ199" i="39"/>
  <c r="BV199" i="39"/>
  <c r="BM195" i="39"/>
  <c r="BJ195" i="39"/>
  <c r="BQ191" i="39"/>
  <c r="BM191" i="39"/>
  <c r="BH187" i="39"/>
  <c r="BI187" i="39"/>
  <c r="BI183" i="39"/>
  <c r="BP179" i="39"/>
  <c r="BT179" i="39"/>
  <c r="BT175" i="39"/>
  <c r="BP175" i="39"/>
  <c r="BW171" i="39"/>
  <c r="BL171" i="39"/>
  <c r="BT167" i="39"/>
  <c r="BJ167" i="39"/>
  <c r="BP163" i="39"/>
  <c r="BT163" i="39"/>
  <c r="BU159" i="39"/>
  <c r="BP159" i="39"/>
  <c r="BP155" i="39"/>
  <c r="BL155" i="39"/>
  <c r="BL151" i="39"/>
  <c r="BW151" i="39"/>
  <c r="BW147" i="39"/>
  <c r="BS147" i="39"/>
  <c r="BS143" i="39"/>
  <c r="BO143" i="39"/>
  <c r="BO139" i="39"/>
  <c r="BK139" i="39"/>
  <c r="BK135" i="39"/>
  <c r="BV135" i="39"/>
  <c r="BV131" i="39"/>
  <c r="BR131" i="39"/>
  <c r="BP231" i="39"/>
  <c r="BM231" i="39"/>
  <c r="BS211" i="39"/>
  <c r="BQ207" i="39"/>
  <c r="BV207" i="39"/>
  <c r="BU202" i="39"/>
  <c r="BU194" i="39"/>
  <c r="BS182" i="39"/>
  <c r="BN178" i="39"/>
  <c r="BV170" i="39"/>
  <c r="BS150" i="39"/>
  <c r="BS139" i="41"/>
  <c r="BQ111" i="41"/>
  <c r="BP128" i="41"/>
  <c r="BT140" i="39"/>
  <c r="BR136" i="39"/>
  <c r="BW132" i="39"/>
  <c r="BS132" i="39"/>
  <c r="BV145" i="39"/>
  <c r="BT170" i="39"/>
  <c r="BK177" i="39"/>
  <c r="BP182" i="39"/>
  <c r="BV188" i="39"/>
  <c r="BL194" i="39"/>
  <c r="BR200" i="39"/>
  <c r="BW205" i="39"/>
  <c r="BN212" i="39"/>
  <c r="BS239" i="39"/>
  <c r="BH180" i="39"/>
  <c r="BQ168" i="39"/>
  <c r="BU164" i="39"/>
  <c r="BS144" i="39"/>
  <c r="BO144" i="39"/>
  <c r="BI128" i="39"/>
  <c r="BU123" i="39"/>
  <c r="BR124" i="39"/>
  <c r="BN152" i="39"/>
  <c r="BM170" i="39"/>
  <c r="BS176" i="39"/>
  <c r="BI182" i="39"/>
  <c r="BO188" i="39"/>
  <c r="BH199" i="39"/>
  <c r="BL198" i="39"/>
  <c r="BK166" i="39"/>
  <c r="BL134" i="39"/>
  <c r="BT207" i="39"/>
  <c r="BT231" i="39"/>
  <c r="BS125" i="39"/>
  <c r="BN125" i="39"/>
  <c r="BV203" i="39"/>
  <c r="BS203" i="39"/>
  <c r="BI199" i="39"/>
  <c r="BN199" i="39"/>
  <c r="BH195" i="39"/>
  <c r="BN195" i="39"/>
  <c r="BI191" i="39"/>
  <c r="BP187" i="39"/>
  <c r="BT187" i="39"/>
  <c r="BT183" i="39"/>
  <c r="BP183" i="39"/>
  <c r="BW179" i="39"/>
  <c r="BL179" i="39"/>
  <c r="BL175" i="39"/>
  <c r="BW175" i="39"/>
  <c r="BO171" i="39"/>
  <c r="BS171" i="39"/>
  <c r="BQ167" i="39"/>
  <c r="BP167" i="39"/>
  <c r="BM163" i="39"/>
  <c r="BL163" i="39"/>
  <c r="BT159" i="39"/>
  <c r="BW159" i="39"/>
  <c r="BW155" i="39"/>
  <c r="BS155" i="39"/>
  <c r="BS151" i="39"/>
  <c r="BO151" i="39"/>
  <c r="BO147" i="39"/>
  <c r="BK147" i="39"/>
  <c r="BK143" i="39"/>
  <c r="BV143" i="39"/>
  <c r="BV139" i="39"/>
  <c r="BR139" i="39"/>
  <c r="BR135" i="39"/>
  <c r="BN135" i="39"/>
  <c r="BN131" i="39"/>
  <c r="BJ131" i="39"/>
  <c r="BR231" i="39"/>
  <c r="BU211" i="39"/>
  <c r="BK211" i="39"/>
  <c r="BI207" i="39"/>
  <c r="BN207" i="39"/>
  <c r="BR198" i="39"/>
  <c r="BR190" i="39"/>
  <c r="BK182" i="39"/>
  <c r="BS174" i="39"/>
  <c r="BN170" i="39"/>
  <c r="BH150" i="39"/>
  <c r="BP134" i="41"/>
  <c r="BU126" i="41"/>
  <c r="BT127" i="39"/>
  <c r="BU144" i="39"/>
  <c r="BO165" i="39"/>
  <c r="BV176" i="39"/>
  <c r="BS189" i="39"/>
  <c r="BW201" i="39"/>
  <c r="BT214" i="39"/>
  <c r="BH168" i="39"/>
  <c r="BJ166" i="39"/>
  <c r="BM166" i="39"/>
  <c r="BJ162" i="39"/>
  <c r="BW158" i="39"/>
  <c r="BU154" i="39"/>
  <c r="BQ154" i="39"/>
  <c r="BO150" i="39"/>
  <c r="BM146" i="39"/>
  <c r="BI146" i="39"/>
  <c r="BV142" i="39"/>
  <c r="BT138" i="39"/>
  <c r="BR134" i="39"/>
  <c r="BN134" i="39"/>
  <c r="BL130" i="39"/>
  <c r="BK127" i="39"/>
  <c r="BV127" i="39"/>
  <c r="BJ132" i="39"/>
  <c r="BJ164" i="39"/>
  <c r="BL173" i="39"/>
  <c r="BQ178" i="39"/>
  <c r="BW184" i="39"/>
  <c r="BM190" i="39"/>
  <c r="BS196" i="39"/>
  <c r="BI202" i="39"/>
  <c r="BO208" i="39"/>
  <c r="BT213" i="39"/>
  <c r="BH129" i="39"/>
  <c r="BH193" i="39"/>
  <c r="BP169" i="39"/>
  <c r="BI161" i="39"/>
  <c r="BN157" i="39"/>
  <c r="BL153" i="39"/>
  <c r="BU145" i="39"/>
  <c r="BQ145" i="39"/>
  <c r="BK126" i="39"/>
  <c r="BI156" i="39"/>
  <c r="BL172" i="39"/>
  <c r="BQ177" i="39"/>
  <c r="BV182" i="39"/>
  <c r="BM189" i="39"/>
  <c r="BR194" i="39"/>
  <c r="BI201" i="39"/>
  <c r="BN206" i="39"/>
  <c r="BT212" i="39"/>
  <c r="BJ240" i="39"/>
  <c r="BH194" i="39"/>
  <c r="BN165" i="39"/>
  <c r="BW149" i="39"/>
  <c r="BQ141" i="39"/>
  <c r="BM141" i="39"/>
  <c r="BK137" i="39"/>
  <c r="BP133" i="39"/>
  <c r="BL133" i="39"/>
  <c r="BJ129" i="39"/>
  <c r="BN124" i="39"/>
  <c r="BL126" i="39"/>
  <c r="BJ156" i="39"/>
  <c r="BS170" i="39"/>
  <c r="BI111" i="41"/>
  <c r="BM216" i="39"/>
  <c r="BL128" i="41"/>
  <c r="BH128" i="41"/>
  <c r="BP108" i="41"/>
  <c r="BL116" i="41"/>
  <c r="BH224" i="39"/>
  <c r="BQ176" i="39"/>
  <c r="BV181" i="39"/>
  <c r="BS186" i="39"/>
  <c r="BQ192" i="39"/>
  <c r="BV197" i="39"/>
  <c r="BS202" i="39"/>
  <c r="BQ208" i="39"/>
  <c r="BV213" i="39"/>
  <c r="BS240" i="39"/>
  <c r="BV126" i="39"/>
  <c r="BQ160" i="39"/>
  <c r="BV156" i="39"/>
  <c r="BT152" i="39"/>
  <c r="BP152" i="39"/>
  <c r="BU148" i="39"/>
  <c r="BO140" i="39"/>
  <c r="BK140" i="39"/>
  <c r="BI136" i="39"/>
  <c r="BN132" i="39"/>
  <c r="BS208" i="39"/>
  <c r="BV161" i="39"/>
  <c r="BO173" i="39"/>
  <c r="BT178" i="39"/>
  <c r="BK185" i="39"/>
  <c r="BP190" i="39"/>
  <c r="BV196" i="39"/>
  <c r="BL202" i="39"/>
  <c r="BR208" i="39"/>
  <c r="BW213" i="39"/>
  <c r="BH124" i="39"/>
  <c r="BH204" i="39"/>
  <c r="BW168" i="39"/>
  <c r="BL164" i="39"/>
  <c r="BJ144" i="39"/>
  <c r="BS128" i="39"/>
  <c r="BO128" i="39"/>
  <c r="BL123" i="39"/>
  <c r="BO137" i="39"/>
  <c r="BT158" i="39"/>
  <c r="BW172" i="39"/>
  <c r="BM178" i="39"/>
  <c r="BS184" i="39"/>
  <c r="BI190" i="39"/>
  <c r="BO202" i="39"/>
  <c r="BP186" i="39"/>
  <c r="BH154" i="39"/>
  <c r="BH135" i="39"/>
  <c r="BH183" i="39"/>
  <c r="BH159" i="39"/>
  <c r="BI125" i="39"/>
  <c r="BT125" i="39"/>
  <c r="BW203" i="39"/>
  <c r="BJ203" i="39"/>
  <c r="BP199" i="39"/>
  <c r="BM199" i="39"/>
  <c r="BV195" i="39"/>
  <c r="BS191" i="39"/>
  <c r="BO191" i="39"/>
  <c r="BV187" i="39"/>
  <c r="BK187" i="39"/>
  <c r="BK183" i="39"/>
  <c r="BV183" i="39"/>
  <c r="BN179" i="39"/>
  <c r="BR179" i="39"/>
  <c r="BR175" i="39"/>
  <c r="BN175" i="39"/>
  <c r="BU171" i="39"/>
  <c r="BJ171" i="39"/>
  <c r="BI167" i="39"/>
  <c r="BV167" i="39"/>
  <c r="BW163" i="39"/>
  <c r="BR163" i="39"/>
  <c r="BR159" i="39"/>
  <c r="BN159" i="39"/>
  <c r="BN155" i="39"/>
  <c r="BJ155" i="39"/>
  <c r="BJ151" i="39"/>
  <c r="BH147" i="39"/>
  <c r="BU147" i="39"/>
  <c r="BU143" i="39"/>
  <c r="BQ143" i="39"/>
  <c r="BP139" i="39"/>
  <c r="BM139" i="39"/>
  <c r="BT135" i="39"/>
  <c r="BI135" i="39"/>
  <c r="BO215" i="39"/>
  <c r="BN215" i="39"/>
  <c r="BJ115" i="41"/>
  <c r="BU123" i="41"/>
  <c r="BR109" i="41"/>
  <c r="BJ106" i="41"/>
  <c r="BM110" i="41"/>
  <c r="BH106" i="41"/>
  <c r="BT123" i="41"/>
  <c r="BP115" i="41"/>
  <c r="BU122" i="41"/>
  <c r="BW122" i="41"/>
  <c r="BI107" i="41"/>
  <c r="BS110" i="41"/>
  <c r="BJ107" i="41"/>
  <c r="DD108" i="41"/>
  <c r="DT108" i="41" s="1"/>
  <c r="BK134" i="39"/>
  <c r="BN153" i="39"/>
  <c r="BN169" i="39"/>
  <c r="BS181" i="39"/>
  <c r="BW193" i="39"/>
  <c r="BT206" i="39"/>
  <c r="BH128" i="39"/>
  <c r="BH192" i="39"/>
  <c r="BW166" i="39"/>
  <c r="BU162" i="39"/>
  <c r="BR158" i="39"/>
  <c r="BN158" i="39"/>
  <c r="BL154" i="39"/>
  <c r="BJ150" i="39"/>
  <c r="BU150" i="39"/>
  <c r="BS146" i="39"/>
  <c r="BQ142" i="39"/>
  <c r="BM142" i="39"/>
  <c r="BK138" i="39"/>
  <c r="BI134" i="39"/>
  <c r="BV130" i="39"/>
  <c r="BR130" i="39"/>
  <c r="BQ127" i="39"/>
  <c r="BK208" i="39"/>
  <c r="BV144" i="39"/>
  <c r="BO169" i="39"/>
  <c r="BU174" i="39"/>
  <c r="BL181" i="39"/>
  <c r="BQ186" i="39"/>
  <c r="BW192" i="39"/>
  <c r="BM198" i="39"/>
  <c r="BS204" i="39"/>
  <c r="BI210" i="39"/>
  <c r="BO232" i="39"/>
  <c r="BH153" i="39"/>
  <c r="BH239" i="39"/>
  <c r="BT161" i="39"/>
  <c r="BI157" i="39"/>
  <c r="BT157" i="39"/>
  <c r="BR153" i="39"/>
  <c r="BL145" i="39"/>
  <c r="BO204" i="39"/>
  <c r="BS134" i="39"/>
  <c r="BN164" i="39"/>
  <c r="BU173" i="39"/>
  <c r="BL180" i="39"/>
  <c r="BQ185" i="39"/>
  <c r="BV190" i="39"/>
  <c r="BM197" i="39"/>
  <c r="BR202" i="39"/>
  <c r="BI209" i="39"/>
  <c r="BN214" i="39"/>
  <c r="BH138" i="39"/>
  <c r="BH240" i="39"/>
  <c r="BT165" i="39"/>
  <c r="BN149" i="39"/>
  <c r="BW141" i="39"/>
  <c r="BU137" i="39"/>
  <c r="BQ137" i="39"/>
  <c r="BV133" i="39"/>
  <c r="BT129" i="39"/>
  <c r="BP129" i="39"/>
  <c r="BT124" i="39"/>
  <c r="BR132" i="39"/>
  <c r="BS161" i="39"/>
  <c r="BN173" i="39"/>
  <c r="BK178" i="39"/>
  <c r="BI184" i="39"/>
  <c r="BN189" i="39"/>
  <c r="BK194" i="39"/>
  <c r="BI200" i="39"/>
  <c r="BN205" i="39"/>
  <c r="BK210" i="39"/>
  <c r="BI232" i="39"/>
  <c r="BQ126" i="39"/>
  <c r="BM126" i="39"/>
  <c r="BW160" i="39"/>
  <c r="BM156" i="39"/>
  <c r="BK152" i="39"/>
  <c r="BP148" i="39"/>
  <c r="BL148" i="39"/>
  <c r="BU140" i="39"/>
  <c r="BK109" i="41"/>
  <c r="BP138" i="41"/>
  <c r="BH116" i="41"/>
  <c r="BK223" i="39"/>
  <c r="BO217" i="39"/>
  <c r="BS136" i="39"/>
  <c r="BO136" i="39"/>
  <c r="BT132" i="39"/>
  <c r="BW130" i="39"/>
  <c r="BS169" i="39"/>
  <c r="BJ176" i="39"/>
  <c r="BO181" i="39"/>
  <c r="BT186" i="39"/>
  <c r="BK193" i="39"/>
  <c r="BP198" i="39"/>
  <c r="BV204" i="39"/>
  <c r="BL210" i="39"/>
  <c r="BR232" i="39"/>
  <c r="BH164" i="39"/>
  <c r="BS168" i="39"/>
  <c r="BW164" i="39"/>
  <c r="BT144" i="39"/>
  <c r="BP144" i="39"/>
  <c r="BJ128" i="39"/>
  <c r="BV123" i="39"/>
  <c r="BR123" i="39"/>
  <c r="BJ148" i="39"/>
  <c r="BL166" i="39"/>
  <c r="BQ174" i="39"/>
  <c r="BW180" i="39"/>
  <c r="BM186" i="39"/>
  <c r="BS192" i="39"/>
  <c r="BL207" i="39"/>
  <c r="BL174" i="39"/>
  <c r="BT142" i="39"/>
  <c r="BL199" i="39"/>
  <c r="BT199" i="39"/>
  <c r="BJ125" i="39"/>
  <c r="BO125" i="39"/>
  <c r="BK190" i="39"/>
  <c r="BT203" i="39"/>
  <c r="BI203" i="39"/>
  <c r="BO199" i="39"/>
  <c r="BU195" i="39"/>
  <c r="BR195" i="39"/>
  <c r="BJ191" i="39"/>
  <c r="BU191" i="39"/>
  <c r="BM187" i="39"/>
  <c r="BQ187" i="39"/>
  <c r="BQ183" i="39"/>
  <c r="BM183" i="39"/>
  <c r="BH179" i="39"/>
  <c r="BI179" i="39"/>
  <c r="BI175" i="39"/>
  <c r="BP171" i="39"/>
  <c r="BT171" i="39"/>
  <c r="BU167" i="39"/>
  <c r="BR167" i="39"/>
  <c r="BQ163" i="39"/>
  <c r="BN163" i="39"/>
  <c r="BL159" i="39"/>
  <c r="BI159" i="39"/>
  <c r="BQ155" i="39"/>
  <c r="BT155" i="39"/>
  <c r="BM151" i="39"/>
  <c r="BP151" i="39"/>
  <c r="BI147" i="39"/>
  <c r="BL147" i="39"/>
  <c r="BL143" i="39"/>
  <c r="BW143" i="39"/>
  <c r="BW139" i="39"/>
  <c r="BS139" i="39"/>
  <c r="BS135" i="39"/>
  <c r="BO135" i="39"/>
  <c r="BO131" i="39"/>
  <c r="BK131" i="39"/>
  <c r="BK231" i="39"/>
  <c r="BU231" i="39"/>
  <c r="BL211" i="39"/>
  <c r="BI211" i="39"/>
  <c r="BO207" i="39"/>
  <c r="BN202" i="39"/>
  <c r="BM194" i="39"/>
  <c r="BN186" i="39"/>
  <c r="BV178" i="39"/>
  <c r="BO170" i="39"/>
  <c r="BT150" i="39"/>
  <c r="BP146" i="41"/>
  <c r="BT116" i="41"/>
  <c r="BH134" i="41"/>
  <c r="BM227" i="39"/>
  <c r="BO193" i="39"/>
  <c r="BU200" i="39"/>
  <c r="BO129" i="39"/>
  <c r="BK218" i="39"/>
  <c r="BJ218" i="39"/>
  <c r="BO230" i="39"/>
  <c r="BM220" i="39"/>
  <c r="BK220" i="39"/>
  <c r="BP222" i="39"/>
  <c r="BK219" i="39"/>
  <c r="BN221" i="39"/>
  <c r="BM229" i="39"/>
  <c r="BN228" i="39"/>
  <c r="BJ227" i="39"/>
  <c r="BJ228" i="39"/>
  <c r="BJ229" i="39"/>
  <c r="BR222" i="39"/>
  <c r="BS226" i="39"/>
  <c r="BM219" i="39"/>
  <c r="BH223" i="39"/>
  <c r="BI224" i="39"/>
  <c r="BH133" i="39"/>
  <c r="BJ197" i="39"/>
  <c r="BP225" i="39"/>
  <c r="BS214" i="39"/>
  <c r="BL237" i="39"/>
  <c r="BN185" i="39"/>
  <c r="BO201" i="39"/>
  <c r="BI233" i="39"/>
  <c r="BS233" i="39"/>
  <c r="BU240" i="39"/>
  <c r="BJ235" i="39"/>
  <c r="BU192" i="39"/>
  <c r="BK214" i="39"/>
  <c r="BI214" i="39"/>
  <c r="BW236" i="39"/>
  <c r="BN145" i="39"/>
  <c r="BW14" i="41"/>
  <c r="BO177" i="39"/>
  <c r="BU208" i="39"/>
  <c r="BM201" i="39"/>
  <c r="BK217" i="39"/>
  <c r="BR217" i="39"/>
  <c r="BO229" i="39"/>
  <c r="BO219" i="39"/>
  <c r="BS220" i="39"/>
  <c r="BU221" i="39"/>
  <c r="BS219" i="39"/>
  <c r="BI221" i="39"/>
  <c r="BO228" i="39"/>
  <c r="BR227" i="39"/>
  <c r="BJ230" i="39"/>
  <c r="BR228" i="39"/>
  <c r="BR229" i="39"/>
  <c r="BK222" i="39"/>
  <c r="BO227" i="39"/>
  <c r="BV160" i="39"/>
  <c r="BT235" i="39"/>
  <c r="BH215" i="39"/>
  <c r="BQ223" i="39"/>
  <c r="BJ216" i="39"/>
  <c r="BT224" i="39"/>
  <c r="BR133" i="39"/>
  <c r="BI197" i="39"/>
  <c r="BQ225" i="39"/>
  <c r="BR214" i="39"/>
  <c r="BM185" i="39"/>
  <c r="BL201" i="39"/>
  <c r="BK233" i="39"/>
  <c r="BP240" i="39"/>
  <c r="BK236" i="39"/>
  <c r="BH206" i="39"/>
  <c r="BQ206" i="39"/>
  <c r="BU225" i="39"/>
  <c r="BO161" i="39"/>
  <c r="BH138" i="41"/>
  <c r="BI131" i="39"/>
  <c r="BT131" i="39"/>
  <c r="BQ231" i="39"/>
  <c r="BV231" i="39"/>
  <c r="BO211" i="39"/>
  <c r="BR211" i="39"/>
  <c r="BJ207" i="39"/>
  <c r="BM207" i="39"/>
  <c r="BQ198" i="39"/>
  <c r="BW186" i="39"/>
  <c r="BH182" i="39"/>
  <c r="BJ174" i="39"/>
  <c r="BH166" i="39"/>
  <c r="BL142" i="39"/>
  <c r="BH120" i="41"/>
  <c r="BL112" i="41"/>
  <c r="BP105" i="41"/>
  <c r="BP120" i="41"/>
  <c r="BH112" i="41"/>
  <c r="BL124" i="41"/>
  <c r="BL215" i="39"/>
  <c r="BT216" i="39"/>
  <c r="BW215" i="39"/>
  <c r="BV215" i="39"/>
  <c r="BV218" i="39"/>
  <c r="BW220" i="39"/>
  <c r="CJ226" i="39"/>
  <c r="BT225" i="39"/>
  <c r="BV169" i="39"/>
  <c r="BN210" i="39"/>
  <c r="BM209" i="39"/>
  <c r="BK216" i="39"/>
  <c r="BJ217" i="39"/>
  <c r="BT228" i="39"/>
  <c r="BH229" i="39"/>
  <c r="BV222" i="39"/>
  <c r="BL220" i="39"/>
  <c r="BW230" i="39"/>
  <c r="BQ221" i="39"/>
  <c r="BT227" i="39"/>
  <c r="BN222" i="39"/>
  <c r="BK227" i="39"/>
  <c r="BR230" i="39"/>
  <c r="BK228" i="39"/>
  <c r="BK229" i="39"/>
  <c r="BS222" i="39"/>
  <c r="BU236" i="39"/>
  <c r="BV219" i="39"/>
  <c r="BU160" i="39"/>
  <c r="BM235" i="39"/>
  <c r="BV234" i="39"/>
  <c r="BQ215" i="39"/>
  <c r="BM223" i="39"/>
  <c r="BU216" i="39"/>
  <c r="BJ224" i="39"/>
  <c r="BI173" i="39"/>
  <c r="BK205" i="39"/>
  <c r="BR234" i="39"/>
  <c r="BS225" i="39"/>
  <c r="BL214" i="39"/>
  <c r="BV238" i="39"/>
  <c r="BP237" i="39"/>
  <c r="BM237" i="39"/>
  <c r="BU185" i="39"/>
  <c r="BN209" i="39"/>
  <c r="BL233" i="39"/>
  <c r="BT233" i="39"/>
  <c r="BV236" i="39"/>
  <c r="BN227" i="39"/>
  <c r="BN184" i="39"/>
  <c r="BJ236" i="39"/>
  <c r="BH236" i="39"/>
  <c r="BU219" i="39"/>
  <c r="BK169" i="39"/>
  <c r="BT192" i="39"/>
  <c r="BN192" i="39"/>
  <c r="BU210" i="39"/>
  <c r="BR226" i="39"/>
  <c r="BU239" i="39"/>
  <c r="BV227" i="39"/>
  <c r="BO221" i="39"/>
  <c r="BH222" i="39"/>
  <c r="BN219" i="39"/>
  <c r="BJ221" i="39"/>
  <c r="BO222" i="39"/>
  <c r="BP221" i="39"/>
  <c r="BS227" i="39"/>
  <c r="BK230" i="39"/>
  <c r="BS228" i="39"/>
  <c r="BU152" i="39"/>
  <c r="BK200" i="39"/>
  <c r="BI215" i="39"/>
  <c r="BU223" i="39"/>
  <c r="BL216" i="39"/>
  <c r="BU224" i="39"/>
  <c r="BJ173" i="39"/>
  <c r="BQ205" i="39"/>
  <c r="BP217" i="39"/>
  <c r="BV239" i="39"/>
  <c r="BQ214" i="39"/>
  <c r="BM193" i="39"/>
  <c r="BL209" i="39"/>
  <c r="BK235" i="39"/>
  <c r="BM225" i="39"/>
  <c r="BM152" i="39"/>
  <c r="BV228" i="39"/>
  <c r="BN217" i="39"/>
  <c r="BN177" i="39"/>
  <c r="BM169" i="39"/>
  <c r="BU169" i="39"/>
  <c r="BN176" i="39"/>
  <c r="BV210" i="39"/>
  <c r="BJ226" i="39"/>
  <c r="BQ226" i="39"/>
  <c r="BH227" i="39"/>
  <c r="BI220" i="39"/>
  <c r="BN230" i="39"/>
  <c r="BI219" i="39"/>
  <c r="BM222" i="39"/>
  <c r="BR221" i="39"/>
  <c r="BV220" i="39"/>
  <c r="BW219" i="39"/>
  <c r="BW229" i="39"/>
  <c r="BS230" i="39"/>
  <c r="BU230" i="39"/>
  <c r="BQ236" i="39"/>
  <c r="BL208" i="39"/>
  <c r="BT200" i="39"/>
  <c r="BR215" i="39"/>
  <c r="BQ180" i="39"/>
  <c r="BV216" i="39"/>
  <c r="BH181" i="39"/>
  <c r="BP205" i="39"/>
  <c r="BT217" i="39"/>
  <c r="BM239" i="39"/>
  <c r="BL193" i="39"/>
  <c r="BH233" i="39"/>
  <c r="BH228" i="39"/>
  <c r="BO224" i="39"/>
  <c r="BL227" i="39"/>
  <c r="BW225" i="39"/>
  <c r="BW210" i="39"/>
  <c r="BV116" i="41"/>
  <c r="BU118" i="41"/>
  <c r="BJ130" i="41"/>
  <c r="BS135" i="41"/>
  <c r="BI216" i="39"/>
  <c r="BH216" i="39"/>
  <c r="BK215" i="39"/>
  <c r="BJ215" i="39"/>
  <c r="BR216" i="39"/>
  <c r="BL223" i="39"/>
  <c r="BW223" i="39"/>
  <c r="BR223" i="39"/>
  <c r="BW227" i="39"/>
  <c r="BL228" i="39"/>
  <c r="BL226" i="39"/>
  <c r="BR224" i="39"/>
  <c r="BU177" i="39"/>
  <c r="BV177" i="39"/>
  <c r="BN160" i="39"/>
  <c r="BK226" i="39"/>
  <c r="BR225" i="39"/>
  <c r="BI226" i="39"/>
  <c r="BT222" i="39"/>
  <c r="BQ220" i="39"/>
  <c r="BN229" i="39"/>
  <c r="BQ219" i="39"/>
  <c r="BT220" i="39"/>
  <c r="BK221" i="39"/>
  <c r="BH220" i="39"/>
  <c r="BL219" i="39"/>
  <c r="BH230" i="39"/>
  <c r="BU220" i="39"/>
  <c r="BP229" i="39"/>
  <c r="BI222" i="39"/>
  <c r="BN218" i="39"/>
  <c r="BS235" i="39"/>
  <c r="BM215" i="39"/>
  <c r="BI180" i="39"/>
  <c r="BN216" i="39"/>
  <c r="BW224" i="39"/>
  <c r="BK181" i="39"/>
  <c r="BJ213" i="39"/>
  <c r="BQ217" i="39"/>
  <c r="BT239" i="39"/>
  <c r="BL238" i="39"/>
  <c r="BN137" i="39"/>
  <c r="BU193" i="39"/>
  <c r="BP233" i="39"/>
  <c r="BW233" i="39"/>
  <c r="BO234" i="39"/>
  <c r="BO236" i="39"/>
  <c r="BI223" i="39"/>
  <c r="BN144" i="39"/>
  <c r="BI217" i="39"/>
  <c r="BL225" i="39"/>
  <c r="BJ206" i="39"/>
  <c r="BH225" i="39"/>
  <c r="BW154" i="39"/>
  <c r="BH105" i="41"/>
  <c r="BV185" i="39"/>
  <c r="BM192" i="39"/>
  <c r="BM184" i="39"/>
  <c r="BK225" i="39"/>
  <c r="BJ225" i="39"/>
  <c r="BQ218" i="39"/>
  <c r="BV221" i="39"/>
  <c r="BJ220" i="39"/>
  <c r="BP228" i="39"/>
  <c r="BJ219" i="39"/>
  <c r="BW222" i="39"/>
  <c r="BS221" i="39"/>
  <c r="BL230" i="39"/>
  <c r="BI227" i="39"/>
  <c r="BP230" i="39"/>
  <c r="BI228" i="39"/>
  <c r="BI229" i="39"/>
  <c r="BQ222" i="39"/>
  <c r="BS218" i="39"/>
  <c r="BV237" i="39"/>
  <c r="BU215" i="39"/>
  <c r="BP180" i="39"/>
  <c r="BW216" i="39"/>
  <c r="BS224" i="39"/>
  <c r="BH189" i="39"/>
  <c r="BH213" i="39"/>
  <c r="BS217" i="39"/>
  <c r="BL206" i="39"/>
  <c r="BS238" i="39"/>
  <c r="BT238" i="39"/>
  <c r="BI237" i="39"/>
  <c r="BW137" i="39"/>
  <c r="BT201" i="39"/>
  <c r="BS234" i="39"/>
  <c r="BN240" i="39"/>
  <c r="BP172" i="39"/>
  <c r="BW217" i="39"/>
  <c r="BJ214" i="39"/>
  <c r="BU217" i="39"/>
  <c r="BU176" i="39"/>
  <c r="BM210" i="39"/>
  <c r="BU111" i="41"/>
  <c r="BO216" i="39"/>
  <c r="BM218" i="39"/>
  <c r="BN220" i="39"/>
  <c r="BM221" i="39"/>
  <c r="BL218" i="39"/>
  <c r="BM224" i="39"/>
  <c r="BL224" i="39"/>
  <c r="BO223" i="39"/>
  <c r="BJ223" i="39"/>
  <c r="BU229" i="39"/>
  <c r="BT226" i="39"/>
  <c r="BU228" i="39"/>
  <c r="BV230" i="39"/>
  <c r="BN208" i="39"/>
  <c r="BV193" i="39"/>
  <c r="BO210" i="39"/>
  <c r="BK224" i="39"/>
  <c r="BR218" i="39"/>
  <c r="BI218" i="39"/>
  <c r="BH221" i="39"/>
  <c r="BR220" i="39"/>
  <c r="BU227" i="39"/>
  <c r="BR219" i="39"/>
  <c r="BL222" i="39"/>
  <c r="BM230" i="39"/>
  <c r="BL229" i="39"/>
  <c r="BQ227" i="39"/>
  <c r="BI230" i="39"/>
  <c r="BQ228" i="39"/>
  <c r="BQ229" i="39"/>
  <c r="BJ222" i="39"/>
  <c r="BL236" i="39"/>
  <c r="BN226" i="39"/>
  <c r="BP219" i="39"/>
  <c r="BO235" i="39"/>
  <c r="BJ234" i="39"/>
  <c r="BM234" i="39"/>
  <c r="BP223" i="39"/>
  <c r="BP238" i="39"/>
  <c r="BS216" i="39"/>
  <c r="BJ133" i="39"/>
  <c r="BR189" i="39"/>
  <c r="BI213" i="39"/>
  <c r="BI206" i="39"/>
  <c r="BH238" i="39"/>
  <c r="BM238" i="39"/>
  <c r="BS237" i="39"/>
  <c r="BO185" i="39"/>
  <c r="BN201" i="39"/>
  <c r="BJ233" i="39"/>
  <c r="BO240" i="39"/>
  <c r="BN236" i="39"/>
  <c r="BH217" i="39"/>
  <c r="BK206" i="39"/>
  <c r="BU209" i="39"/>
  <c r="BN129" i="39"/>
  <c r="BI123" i="39"/>
  <c r="BH108" i="41"/>
  <c r="BP5" i="41"/>
  <c r="BP6" i="41"/>
  <c r="BP7" i="41"/>
  <c r="BP8" i="41"/>
  <c r="BP9" i="41"/>
  <c r="BP10" i="41"/>
  <c r="BH160" i="39"/>
  <c r="DF17" i="41"/>
  <c r="DV17" i="41" s="1"/>
  <c r="BV17" i="41"/>
  <c r="CN24" i="41"/>
  <c r="BT24" i="41"/>
  <c r="DG83" i="39"/>
  <c r="CP85" i="39"/>
  <c r="DF7" i="39"/>
  <c r="CS13" i="39"/>
  <c r="CN25" i="39"/>
  <c r="CI16" i="39"/>
  <c r="CP13" i="39"/>
  <c r="CP12" i="39"/>
  <c r="CJ16" i="39"/>
  <c r="DG10" i="39"/>
  <c r="CZ94" i="39"/>
  <c r="DF100" i="39"/>
  <c r="CT94" i="39"/>
  <c r="CL94" i="39"/>
  <c r="CW99" i="39"/>
  <c r="DE132" i="41"/>
  <c r="DU132" i="41" s="1"/>
  <c r="BU132" i="41"/>
  <c r="CP159" i="41"/>
  <c r="BV159" i="41"/>
  <c r="DE145" i="41"/>
  <c r="DU145" i="41" s="1"/>
  <c r="BU145" i="41"/>
  <c r="CO154" i="41"/>
  <c r="BU154" i="41"/>
  <c r="DB224" i="39"/>
  <c r="CS234" i="39"/>
  <c r="CK234" i="39"/>
  <c r="DE15" i="41"/>
  <c r="DU15" i="41" s="1"/>
  <c r="BU15" i="41"/>
  <c r="DC58" i="41"/>
  <c r="DS58" i="41" s="1"/>
  <c r="BS58" i="41"/>
  <c r="CT12" i="41"/>
  <c r="DJ12" i="41" s="1"/>
  <c r="BJ12" i="41"/>
  <c r="CJ12" i="41"/>
  <c r="BP12" i="41"/>
  <c r="DC24" i="41"/>
  <c r="DS24" i="41" s="1"/>
  <c r="BS24" i="41"/>
  <c r="CU30" i="41"/>
  <c r="DK30" i="41" s="1"/>
  <c r="BK30" i="41"/>
  <c r="DE17" i="41"/>
  <c r="DU17" i="41" s="1"/>
  <c r="BU17" i="41"/>
  <c r="CU12" i="41"/>
  <c r="DK12" i="41" s="1"/>
  <c r="BK12" i="41"/>
  <c r="CI13" i="41"/>
  <c r="BO13" i="41"/>
  <c r="CP15" i="41"/>
  <c r="BV15" i="41"/>
  <c r="CW16" i="41"/>
  <c r="DM16" i="41" s="1"/>
  <c r="BM16" i="41"/>
  <c r="CS24" i="41"/>
  <c r="DI24" i="41" s="1"/>
  <c r="BI24" i="41"/>
  <c r="CF25" i="41"/>
  <c r="BL25" i="41"/>
  <c r="CI36" i="41"/>
  <c r="BO36" i="41"/>
  <c r="DD45" i="41"/>
  <c r="DT45" i="41" s="1"/>
  <c r="BT45" i="41"/>
  <c r="DB23" i="41"/>
  <c r="DR23" i="41" s="1"/>
  <c r="BR23" i="41"/>
  <c r="CC18" i="41"/>
  <c r="BI18" i="41"/>
  <c r="CY14" i="41"/>
  <c r="DO14" i="41" s="1"/>
  <c r="BO14" i="41"/>
  <c r="CO18" i="41"/>
  <c r="BU18" i="41"/>
  <c r="DB20" i="41"/>
  <c r="DR20" i="41" s="1"/>
  <c r="BR20" i="41"/>
  <c r="DA22" i="41"/>
  <c r="DQ22" i="41" s="1"/>
  <c r="BQ22" i="41"/>
  <c r="CQ31" i="41"/>
  <c r="BW31" i="41"/>
  <c r="DA48" i="41"/>
  <c r="DQ48" i="41" s="1"/>
  <c r="BQ48" i="41"/>
  <c r="DC15" i="41"/>
  <c r="DS15" i="41" s="1"/>
  <c r="BS15" i="41"/>
  <c r="CM17" i="41"/>
  <c r="BS17" i="41"/>
  <c r="CE18" i="41"/>
  <c r="BK18" i="41"/>
  <c r="CE19" i="41"/>
  <c r="BK19" i="41"/>
  <c r="CM19" i="41"/>
  <c r="BS19" i="41"/>
  <c r="CR34" i="41"/>
  <c r="DH34" i="41" s="1"/>
  <c r="BH34" i="41"/>
  <c r="CZ42" i="41"/>
  <c r="DP42" i="41" s="1"/>
  <c r="BP42" i="41"/>
  <c r="DG42" i="41"/>
  <c r="DW42" i="41" s="1"/>
  <c r="BW42" i="41"/>
  <c r="CW13" i="41"/>
  <c r="DM13" i="41" s="1"/>
  <c r="BM13" i="41"/>
  <c r="CP7" i="41"/>
  <c r="BV7" i="41"/>
  <c r="DF13" i="41"/>
  <c r="DV13" i="41" s="1"/>
  <c r="BV13" i="41"/>
  <c r="CV129" i="41"/>
  <c r="DL129" i="41" s="1"/>
  <c r="BL129" i="41"/>
  <c r="CW181" i="41"/>
  <c r="DM181" i="41" s="1"/>
  <c r="BM181" i="41"/>
  <c r="DE156" i="41"/>
  <c r="DU156" i="41" s="1"/>
  <c r="BU156" i="41"/>
  <c r="CB115" i="41"/>
  <c r="BH115" i="41"/>
  <c r="CV228" i="39"/>
  <c r="DE12" i="41"/>
  <c r="DU12" i="41" s="1"/>
  <c r="BU12" i="41"/>
  <c r="CC15" i="41"/>
  <c r="BI15" i="41"/>
  <c r="CL16" i="41"/>
  <c r="BR16" i="41"/>
  <c r="CV12" i="41"/>
  <c r="DL12" i="41" s="1"/>
  <c r="BL12" i="41"/>
  <c r="CQ25" i="41"/>
  <c r="BW25" i="41"/>
  <c r="CV13" i="41"/>
  <c r="DL13" i="41" s="1"/>
  <c r="BL13" i="41"/>
  <c r="CS26" i="41"/>
  <c r="DI26" i="41" s="1"/>
  <c r="CC27" i="41"/>
  <c r="CS28" i="41"/>
  <c r="DI28" i="41" s="1"/>
  <c r="CS29" i="41"/>
  <c r="DI29" i="41" s="1"/>
  <c r="CS32" i="41"/>
  <c r="DI32" i="41" s="1"/>
  <c r="CZ226" i="39"/>
  <c r="CC236" i="39"/>
  <c r="CO15" i="41"/>
  <c r="CI25" i="41"/>
  <c r="CR173" i="39"/>
  <c r="DE130" i="41"/>
  <c r="DU130" i="41" s="1"/>
  <c r="CL121" i="41"/>
  <c r="CV120" i="41"/>
  <c r="DL120" i="41" s="1"/>
  <c r="CP225" i="39"/>
  <c r="CY234" i="39"/>
  <c r="DA49" i="41"/>
  <c r="DQ49" i="41" s="1"/>
  <c r="CB39" i="41"/>
  <c r="DA17" i="41"/>
  <c r="DQ17" i="41" s="1"/>
  <c r="CR15" i="41"/>
  <c r="DH15" i="41" s="1"/>
  <c r="CC12" i="41"/>
  <c r="CU24" i="41"/>
  <c r="DK24" i="41" s="1"/>
  <c r="CQ35" i="41"/>
  <c r="CQ12" i="41"/>
  <c r="CF12" i="41"/>
  <c r="CV5" i="41"/>
  <c r="CW5" i="41"/>
  <c r="CW7" i="41"/>
  <c r="DM7" i="41" s="1"/>
  <c r="CW10" i="41"/>
  <c r="DM10" i="41" s="1"/>
  <c r="CM27" i="41"/>
  <c r="CI44" i="41"/>
  <c r="CH66" i="41"/>
  <c r="CB71" i="41"/>
  <c r="CN185" i="41"/>
  <c r="CC185" i="41"/>
  <c r="DC109" i="41"/>
  <c r="DS109" i="41" s="1"/>
  <c r="CN124" i="41"/>
  <c r="CY217" i="39"/>
  <c r="CH52" i="41"/>
  <c r="CZ18" i="41"/>
  <c r="DP18" i="41" s="1"/>
  <c r="CB17" i="41"/>
  <c r="CJ38" i="41"/>
  <c r="CY25" i="41"/>
  <c r="DO25" i="41" s="1"/>
  <c r="CC20" i="41"/>
  <c r="CK24" i="41"/>
  <c r="CB16" i="41"/>
  <c r="CD15" i="41"/>
  <c r="CS18" i="41"/>
  <c r="DI18" i="41" s="1"/>
  <c r="DE52" i="41"/>
  <c r="DU52" i="41" s="1"/>
  <c r="DB120" i="41"/>
  <c r="DR120" i="41" s="1"/>
  <c r="CX52" i="41"/>
  <c r="DN52" i="41" s="1"/>
  <c r="CR39" i="41"/>
  <c r="DH39" i="41" s="1"/>
  <c r="CK22" i="41"/>
  <c r="DC31" i="41"/>
  <c r="DS31" i="41" s="1"/>
  <c r="CR16" i="41"/>
  <c r="DH16" i="41" s="1"/>
  <c r="CT15" i="41"/>
  <c r="DJ15" i="41" s="1"/>
  <c r="CR26" i="41"/>
  <c r="DH26" i="41" s="1"/>
  <c r="CW24" i="41"/>
  <c r="DM24" i="41" s="1"/>
  <c r="CO229" i="39"/>
  <c r="CT237" i="39"/>
  <c r="CD52" i="41"/>
  <c r="CQ32" i="41"/>
  <c r="CJ15" i="41"/>
  <c r="CC14" i="41"/>
  <c r="CI27" i="41"/>
  <c r="DF49" i="41"/>
  <c r="DV49" i="41" s="1"/>
  <c r="DD8" i="41"/>
  <c r="DT8" i="41" s="1"/>
  <c r="DC26" i="41"/>
  <c r="DS26" i="41" s="1"/>
  <c r="CM26" i="41"/>
  <c r="DD17" i="41"/>
  <c r="DT17" i="41" s="1"/>
  <c r="CN17" i="41"/>
  <c r="DE6" i="41"/>
  <c r="DU6" i="41" s="1"/>
  <c r="CO10" i="41"/>
  <c r="CO11" i="41"/>
  <c r="CK16" i="41"/>
  <c r="CG25" i="41"/>
  <c r="DB18" i="41"/>
  <c r="DR18" i="41" s="1"/>
  <c r="CJ71" i="41"/>
  <c r="CT76" i="41"/>
  <c r="DJ76" i="41" s="1"/>
  <c r="CQ89" i="41"/>
  <c r="CZ89" i="41"/>
  <c r="DP89" i="41" s="1"/>
  <c r="CP94" i="41"/>
  <c r="CS91" i="41"/>
  <c r="DI91" i="41" s="1"/>
  <c r="CX95" i="41"/>
  <c r="DN95" i="41" s="1"/>
  <c r="CF13" i="41"/>
  <c r="DG8" i="41"/>
  <c r="DW8" i="41" s="1"/>
  <c r="CH6" i="41"/>
  <c r="CH10" i="41"/>
  <c r="CT5" i="41"/>
  <c r="CG17" i="39"/>
  <c r="CH12" i="39"/>
  <c r="CO20" i="39"/>
  <c r="DF13" i="39"/>
  <c r="CP22" i="39"/>
  <c r="CS8" i="39"/>
  <c r="CC13" i="41"/>
  <c r="DB14" i="41"/>
  <c r="DR14" i="41" s="1"/>
  <c r="CH14" i="41"/>
  <c r="CB69" i="41"/>
  <c r="CR75" i="41"/>
  <c r="DH75" i="41" s="1"/>
  <c r="CO84" i="41"/>
  <c r="CJ91" i="41"/>
  <c r="CO95" i="41"/>
  <c r="DE94" i="41"/>
  <c r="DU94" i="41" s="1"/>
  <c r="CN102" i="41"/>
  <c r="CX8" i="41"/>
  <c r="DN8" i="41" s="1"/>
  <c r="DF6" i="41"/>
  <c r="DV6" i="41" s="1"/>
  <c r="DF8" i="41"/>
  <c r="DV8" i="41" s="1"/>
  <c r="CM23" i="39"/>
  <c r="CG20" i="39"/>
  <c r="CX13" i="39"/>
  <c r="CB16" i="39"/>
  <c r="DC91" i="41"/>
  <c r="DS91" i="41" s="1"/>
  <c r="CP6" i="41"/>
  <c r="DA13" i="39"/>
  <c r="CK13" i="39"/>
  <c r="CV19" i="39"/>
  <c r="CF19" i="39"/>
  <c r="CG21" i="39"/>
  <c r="CW21" i="39"/>
  <c r="CI25" i="39"/>
  <c r="CY25" i="39"/>
  <c r="CZ10" i="39"/>
  <c r="CJ10" i="39"/>
  <c r="CY24" i="39"/>
  <c r="CI24" i="39"/>
  <c r="CU26" i="39"/>
  <c r="CE26" i="39"/>
  <c r="DE11" i="39"/>
  <c r="CO11" i="39"/>
  <c r="CQ15" i="39"/>
  <c r="CZ17" i="39"/>
  <c r="CY14" i="39"/>
  <c r="CC18" i="39"/>
  <c r="DD24" i="39"/>
  <c r="CN24" i="39"/>
  <c r="DB11" i="39"/>
  <c r="CL11" i="39"/>
  <c r="CR23" i="39"/>
  <c r="CB23" i="39"/>
  <c r="CR48" i="41"/>
  <c r="DH48" i="41" s="1"/>
  <c r="CM84" i="41"/>
  <c r="CI89" i="41"/>
  <c r="CY94" i="41"/>
  <c r="DO94" i="41" s="1"/>
  <c r="CD94" i="41"/>
  <c r="CV96" i="41"/>
  <c r="DL96" i="41" s="1"/>
  <c r="CM97" i="41"/>
  <c r="CW97" i="41"/>
  <c r="DM97" i="41" s="1"/>
  <c r="CP5" i="41"/>
  <c r="DF21" i="39"/>
  <c r="CP21" i="39"/>
  <c r="DG23" i="39"/>
  <c r="CQ23" i="39"/>
  <c r="DE21" i="39"/>
  <c r="CO21" i="39"/>
  <c r="CD14" i="39"/>
  <c r="CQ24" i="39"/>
  <c r="DG24" i="39"/>
  <c r="CW11" i="39"/>
  <c r="CG11" i="39"/>
  <c r="CY15" i="39"/>
  <c r="CI15" i="39"/>
  <c r="CI26" i="39"/>
  <c r="CY26" i="39"/>
  <c r="DE10" i="39"/>
  <c r="DG14" i="39"/>
  <c r="CZ16" i="39"/>
  <c r="CK18" i="39"/>
  <c r="CV24" i="39"/>
  <c r="CF24" i="39"/>
  <c r="CT11" i="39"/>
  <c r="CD11" i="39"/>
  <c r="CZ23" i="39"/>
  <c r="CJ23" i="39"/>
  <c r="CK25" i="39"/>
  <c r="DA25" i="39"/>
  <c r="CY99" i="41"/>
  <c r="DO99" i="41" s="1"/>
  <c r="CH9" i="41"/>
  <c r="DC5" i="41"/>
  <c r="CI29" i="41"/>
  <c r="CI6" i="41"/>
  <c r="DB14" i="39"/>
  <c r="DF12" i="39"/>
  <c r="CP23" i="39"/>
  <c r="CS18" i="39"/>
  <c r="CX15" i="39"/>
  <c r="CH15" i="39"/>
  <c r="CS21" i="39"/>
  <c r="CD23" i="39"/>
  <c r="CV25" i="39"/>
  <c r="CF25" i="39"/>
  <c r="CW12" i="39"/>
  <c r="CZ5" i="41"/>
  <c r="CK20" i="41"/>
  <c r="CV17" i="41"/>
  <c r="DL17" i="41" s="1"/>
  <c r="DA5" i="41"/>
  <c r="CV19" i="41"/>
  <c r="DL19" i="41" s="1"/>
  <c r="CV21" i="41"/>
  <c r="DL21" i="41" s="1"/>
  <c r="CR24" i="41"/>
  <c r="DH24" i="41" s="1"/>
  <c r="DE28" i="41"/>
  <c r="DU28" i="41" s="1"/>
  <c r="CO30" i="41"/>
  <c r="DE32" i="41"/>
  <c r="DU32" i="41" s="1"/>
  <c r="CZ53" i="41"/>
  <c r="DP53" i="41" s="1"/>
  <c r="CS55" i="41"/>
  <c r="DI55" i="41" s="1"/>
  <c r="CC56" i="41"/>
  <c r="CE62" i="41"/>
  <c r="CM76" i="41"/>
  <c r="CB84" i="41"/>
  <c r="CU91" i="41"/>
  <c r="DK91" i="41" s="1"/>
  <c r="DG91" i="41"/>
  <c r="DW91" i="41" s="1"/>
  <c r="CK99" i="41"/>
  <c r="CP97" i="41"/>
  <c r="CX9" i="41"/>
  <c r="DN9" i="41" s="1"/>
  <c r="CP14" i="41"/>
  <c r="CT14" i="39"/>
  <c r="CX12" i="39"/>
  <c r="CQ14" i="39"/>
  <c r="CG13" i="39"/>
  <c r="CH23" i="39"/>
  <c r="CJ17" i="39"/>
  <c r="DG25" i="39"/>
  <c r="DE5" i="41"/>
  <c r="DD49" i="41"/>
  <c r="DT49" i="41" s="1"/>
  <c r="DD50" i="41"/>
  <c r="DT50" i="41" s="1"/>
  <c r="DC64" i="41"/>
  <c r="DS64" i="41" s="1"/>
  <c r="DF72" i="41"/>
  <c r="DV72" i="41" s="1"/>
  <c r="CW92" i="41"/>
  <c r="DM92" i="41" s="1"/>
  <c r="CG94" i="41"/>
  <c r="CF102" i="41"/>
  <c r="CV103" i="41"/>
  <c r="DL103" i="41" s="1"/>
  <c r="DB5" i="41"/>
  <c r="DC23" i="39"/>
  <c r="CO17" i="39"/>
  <c r="CC13" i="39"/>
  <c r="CI14" i="39"/>
  <c r="CX22" i="39"/>
  <c r="CR16" i="39"/>
  <c r="CB17" i="39"/>
  <c r="CQ10" i="39"/>
  <c r="CD22" i="39"/>
  <c r="DG19" i="39"/>
  <c r="CQ13" i="39"/>
  <c r="CB25" i="39"/>
  <c r="DC18" i="39"/>
  <c r="CY23" i="39"/>
  <c r="CF13" i="39"/>
  <c r="CR10" i="39"/>
  <c r="CS9" i="39"/>
  <c r="CL25" i="39"/>
  <c r="CL16" i="39"/>
  <c r="CQ51" i="39"/>
  <c r="CM56" i="39"/>
  <c r="DE65" i="39"/>
  <c r="CL87" i="39"/>
  <c r="CG13" i="41"/>
  <c r="CY19" i="39"/>
  <c r="CH21" i="39"/>
  <c r="CU18" i="39"/>
  <c r="CV10" i="39"/>
  <c r="CW9" i="39"/>
  <c r="CT10" i="39"/>
  <c r="CH92" i="39"/>
  <c r="CT22" i="39"/>
  <c r="CN16" i="39"/>
  <c r="CB24" i="39"/>
  <c r="CV13" i="39"/>
  <c r="DA7" i="39"/>
  <c r="CT25" i="39"/>
  <c r="CC52" i="39"/>
  <c r="CE56" i="39"/>
  <c r="CK67" i="39"/>
  <c r="CL76" i="39"/>
  <c r="DB90" i="39"/>
  <c r="CF16" i="39"/>
  <c r="CN13" i="39"/>
  <c r="CD13" i="39"/>
  <c r="DE7" i="39"/>
  <c r="DF9" i="39"/>
  <c r="CX75" i="39"/>
  <c r="CI87" i="39"/>
  <c r="CW85" i="39"/>
  <c r="DD88" i="39"/>
  <c r="DB89" i="39"/>
  <c r="BX160" i="39" a="1"/>
  <c r="BX160" i="39" s="1"/>
  <c r="CE241" i="39"/>
  <c r="CU241" i="39"/>
  <c r="CY241" i="39"/>
  <c r="CI241" i="39"/>
  <c r="CM241" i="39"/>
  <c r="DC241" i="39"/>
  <c r="DG241" i="39"/>
  <c r="CQ241" i="39"/>
  <c r="CB241" i="39"/>
  <c r="CR241" i="39"/>
  <c r="CV241" i="39"/>
  <c r="CF241" i="39"/>
  <c r="CJ241" i="39"/>
  <c r="CZ241" i="39"/>
  <c r="DD241" i="39"/>
  <c r="CN241" i="39"/>
  <c r="CC241" i="39"/>
  <c r="CS241" i="39"/>
  <c r="CW241" i="39"/>
  <c r="CG241" i="39"/>
  <c r="CK241" i="39"/>
  <c r="DA241" i="39"/>
  <c r="DE241" i="39"/>
  <c r="CO241" i="39"/>
  <c r="CT241" i="39"/>
  <c r="CD241" i="39"/>
  <c r="CX241" i="39"/>
  <c r="CH241" i="39"/>
  <c r="DB241" i="39"/>
  <c r="CL241" i="39"/>
  <c r="DF241" i="39"/>
  <c r="CP241" i="39"/>
  <c r="CP130" i="41"/>
  <c r="CM109" i="41"/>
  <c r="DB25" i="41"/>
  <c r="DR25" i="41" s="1"/>
  <c r="CI53" i="41"/>
  <c r="CV25" i="41"/>
  <c r="DL25" i="41" s="1"/>
  <c r="CT21" i="41"/>
  <c r="DJ21" i="41" s="1"/>
  <c r="CU27" i="41"/>
  <c r="DK27" i="41" s="1"/>
  <c r="CS25" i="41"/>
  <c r="DI25" i="41" s="1"/>
  <c r="DA34" i="41"/>
  <c r="DQ34" i="41" s="1"/>
  <c r="CK38" i="41"/>
  <c r="DA42" i="41"/>
  <c r="DQ42" i="41" s="1"/>
  <c r="CK46" i="41"/>
  <c r="CR130" i="41"/>
  <c r="DH130" i="41" s="1"/>
  <c r="CB172" i="41"/>
  <c r="CS15" i="41"/>
  <c r="DI15" i="41" s="1"/>
  <c r="CS13" i="41"/>
  <c r="DI13" i="41" s="1"/>
  <c r="CV6" i="41"/>
  <c r="DL6" i="41" s="1"/>
  <c r="CV9" i="41"/>
  <c r="DL9" i="41" s="1"/>
  <c r="CK12" i="41"/>
  <c r="CD24" i="41"/>
  <c r="CQ14" i="41"/>
  <c r="DA12" i="41"/>
  <c r="DQ12" i="41" s="1"/>
  <c r="DB15" i="41"/>
  <c r="DR15" i="41" s="1"/>
  <c r="DD13" i="41"/>
  <c r="DT13" i="41" s="1"/>
  <c r="CL21" i="41"/>
  <c r="CJ13" i="41"/>
  <c r="CU28" i="41"/>
  <c r="DK28" i="41" s="1"/>
  <c r="CR58" i="41"/>
  <c r="DH58" i="41" s="1"/>
  <c r="CY58" i="41"/>
  <c r="DO58" i="41" s="1"/>
  <c r="CC54" i="41"/>
  <c r="CT69" i="41"/>
  <c r="DJ69" i="41" s="1"/>
  <c r="CR72" i="41"/>
  <c r="DH72" i="41" s="1"/>
  <c r="CT71" i="41"/>
  <c r="DJ71" i="41" s="1"/>
  <c r="CG69" i="41"/>
  <c r="CL25" i="41"/>
  <c r="CJ17" i="41"/>
  <c r="DF54" i="41"/>
  <c r="DV54" i="41" s="1"/>
  <c r="CQ58" i="41"/>
  <c r="CJ72" i="41"/>
  <c r="CN73" i="41"/>
  <c r="DD75" i="41"/>
  <c r="DT75" i="41" s="1"/>
  <c r="CZ58" i="41"/>
  <c r="DP58" i="41" s="1"/>
  <c r="CK54" i="41"/>
  <c r="CJ64" i="41"/>
  <c r="DE30" i="41"/>
  <c r="DU30" i="41" s="1"/>
  <c r="CY27" i="41"/>
  <c r="DO27" i="41" s="1"/>
  <c r="CX50" i="41"/>
  <c r="DN50" i="41" s="1"/>
  <c r="CP50" i="41"/>
  <c r="CF70" i="41"/>
  <c r="CT24" i="41"/>
  <c r="DJ24" i="41" s="1"/>
  <c r="CU109" i="41"/>
  <c r="DK109" i="41" s="1"/>
  <c r="CF124" i="41"/>
  <c r="CV16" i="41"/>
  <c r="DL16" i="41" s="1"/>
  <c r="CL18" i="41"/>
  <c r="CZ28" i="41"/>
  <c r="DP28" i="41" s="1"/>
  <c r="CE17" i="41"/>
  <c r="CU18" i="41"/>
  <c r="DK18" i="41" s="1"/>
  <c r="CU21" i="41"/>
  <c r="DK21" i="41" s="1"/>
  <c r="CV24" i="41"/>
  <c r="DL24" i="41" s="1"/>
  <c r="DD23" i="41"/>
  <c r="DT23" i="41" s="1"/>
  <c r="CF58" i="41"/>
  <c r="DC55" i="41"/>
  <c r="DS55" i="41" s="1"/>
  <c r="DA55" i="41"/>
  <c r="DQ55" i="41" s="1"/>
  <c r="DA64" i="41"/>
  <c r="DQ64" i="41" s="1"/>
  <c r="CP67" i="41"/>
  <c r="DG24" i="41"/>
  <c r="DW24" i="41" s="1"/>
  <c r="CJ25" i="41"/>
  <c r="CB40" i="41"/>
  <c r="CV48" i="41"/>
  <c r="DL48" i="41" s="1"/>
  <c r="CT47" i="41"/>
  <c r="DJ47" i="41" s="1"/>
  <c r="CO58" i="41"/>
  <c r="CL58" i="41"/>
  <c r="CC37" i="41"/>
  <c r="CS38" i="41"/>
  <c r="DI38" i="41" s="1"/>
  <c r="CS39" i="41"/>
  <c r="DI39" i="41" s="1"/>
  <c r="CC45" i="41"/>
  <c r="DG28" i="41"/>
  <c r="DW28" i="41" s="1"/>
  <c r="DG31" i="41"/>
  <c r="DW31" i="41" s="1"/>
  <c r="CM212" i="39"/>
  <c r="CL201" i="39"/>
  <c r="CL221" i="39"/>
  <c r="DF229" i="39"/>
  <c r="CC173" i="39"/>
  <c r="CJ240" i="39"/>
  <c r="CQ26" i="39"/>
  <c r="DB22" i="39"/>
  <c r="CN10" i="39"/>
  <c r="DE12" i="39"/>
  <c r="CP14" i="39"/>
  <c r="DG16" i="39"/>
  <c r="DB5" i="39"/>
  <c r="CL5" i="39"/>
  <c r="CY7" i="39"/>
  <c r="CT194" i="39"/>
  <c r="DG191" i="39"/>
  <c r="CH229" i="39"/>
  <c r="DF236" i="39"/>
  <c r="CH227" i="39"/>
  <c r="CM9" i="39"/>
  <c r="DC9" i="39"/>
  <c r="DD7" i="39"/>
  <c r="CN7" i="39"/>
  <c r="CH5" i="39"/>
  <c r="CX5" i="39"/>
  <c r="CM196" i="39"/>
  <c r="DE13" i="39"/>
  <c r="CR9" i="39"/>
  <c r="CB9" i="39"/>
  <c r="CD5" i="39"/>
  <c r="CT5" i="39"/>
  <c r="CR7" i="39"/>
  <c r="CB7" i="39"/>
  <c r="DD6" i="39"/>
  <c r="CI6" i="39"/>
  <c r="DE151" i="39"/>
  <c r="CI210" i="39"/>
  <c r="CW230" i="39"/>
  <c r="CU181" i="39"/>
  <c r="CT213" i="39"/>
  <c r="CV227" i="39"/>
  <c r="CC8" i="39"/>
  <c r="DC25" i="39"/>
  <c r="CM25" i="39"/>
  <c r="CT13" i="39"/>
  <c r="CU6" i="39"/>
  <c r="CH232" i="39"/>
  <c r="DE214" i="39"/>
  <c r="CW173" i="39"/>
  <c r="CR210" i="39"/>
  <c r="CG218" i="39"/>
  <c r="CH220" i="39"/>
  <c r="CF219" i="39"/>
  <c r="CW221" i="39"/>
  <c r="CF218" i="39"/>
  <c r="DE228" i="39"/>
  <c r="DA230" i="39"/>
  <c r="CT229" i="39"/>
  <c r="CR213" i="39"/>
  <c r="CO193" i="39"/>
  <c r="CY236" i="39"/>
  <c r="CX8" i="39"/>
  <c r="CH8" i="39"/>
  <c r="CY6" i="39"/>
  <c r="CI7" i="39"/>
  <c r="DF204" i="39"/>
  <c r="CI177" i="39"/>
  <c r="CW219" i="39"/>
  <c r="CG210" i="39"/>
  <c r="CB8" i="39"/>
  <c r="CR8" i="39"/>
  <c r="DF6" i="39"/>
  <c r="CP6" i="39"/>
  <c r="CQ204" i="39"/>
  <c r="DB141" i="39"/>
  <c r="CE227" i="39"/>
  <c r="CY185" i="39"/>
  <c r="CU206" i="39"/>
  <c r="CN11" i="39"/>
  <c r="CP15" i="39"/>
  <c r="CG6" i="39"/>
  <c r="CW6" i="39"/>
  <c r="CD216" i="39"/>
  <c r="CS197" i="39"/>
  <c r="CL6" i="39"/>
  <c r="DB6" i="39"/>
  <c r="CP5" i="39"/>
  <c r="DF5" i="39"/>
  <c r="CB6" i="39"/>
  <c r="CR6" i="39"/>
  <c r="CU7" i="39"/>
  <c r="CP90" i="39"/>
  <c r="CQ103" i="39"/>
  <c r="CH102" i="39"/>
  <c r="DD100" i="39"/>
  <c r="DE112" i="39"/>
  <c r="CC122" i="39"/>
  <c r="CX9" i="39"/>
  <c r="CQ8" i="39"/>
  <c r="DG5" i="39"/>
  <c r="CZ9" i="39"/>
  <c r="CV6" i="39"/>
  <c r="DE5" i="39"/>
  <c r="CY9" i="39"/>
  <c r="CS7" i="39"/>
  <c r="CP7" i="39"/>
  <c r="CV8" i="39"/>
  <c r="CF43" i="39"/>
  <c r="CG56" i="39"/>
  <c r="CP75" i="39"/>
  <c r="CY86" i="39"/>
  <c r="CQ106" i="39"/>
  <c r="CD119" i="39"/>
  <c r="DG6" i="39"/>
  <c r="CD10" i="39"/>
  <c r="DB8" i="39"/>
  <c r="CM6" i="39"/>
  <c r="CJ7" i="39"/>
  <c r="CJ6" i="39"/>
  <c r="CJ5" i="39"/>
  <c r="CO7" i="39"/>
  <c r="CJ9" i="39"/>
  <c r="CE45" i="39"/>
  <c r="DE76" i="39"/>
  <c r="CQ80" i="39"/>
  <c r="CJ90" i="39"/>
  <c r="CH111" i="39"/>
  <c r="CK112" i="39"/>
  <c r="DA108" i="39"/>
  <c r="CK122" i="39"/>
  <c r="CK5" i="39"/>
  <c r="CX6" i="39"/>
  <c r="CC9" i="39"/>
  <c r="CG7" i="39"/>
  <c r="CE7" i="39"/>
  <c r="CK9" i="39"/>
  <c r="CR5" i="39"/>
  <c r="CO9" i="39"/>
  <c r="CM34" i="39"/>
  <c r="CY46" i="39"/>
  <c r="CI45" i="39"/>
  <c r="CO56" i="39"/>
  <c r="CD82" i="39"/>
  <c r="CI83" i="39"/>
  <c r="CM92" i="39"/>
  <c r="DD104" i="39"/>
  <c r="CJ110" i="39"/>
  <c r="CZ113" i="39"/>
  <c r="CL111" i="39"/>
  <c r="CB113" i="39"/>
  <c r="CV122" i="39"/>
  <c r="CW5" i="39"/>
  <c r="DG7" i="39"/>
  <c r="CG8" i="39"/>
  <c r="DC7" i="39"/>
  <c r="CE6" i="39"/>
  <c r="CO6" i="39"/>
  <c r="CQ38" i="39"/>
  <c r="CN46" i="39"/>
  <c r="CM45" i="39"/>
  <c r="DC65" i="39"/>
  <c r="CS67" i="39"/>
  <c r="CG89" i="39"/>
  <c r="CM93" i="39"/>
  <c r="DE99" i="39"/>
  <c r="CV98" i="39"/>
  <c r="DE101" i="39"/>
  <c r="CO113" i="39"/>
  <c r="CC118" i="39"/>
  <c r="CX7" i="39"/>
  <c r="CK7" i="39"/>
  <c r="DG9" i="39"/>
  <c r="DF86" i="39"/>
  <c r="CX97" i="39"/>
  <c r="CE91" i="39"/>
  <c r="CR102" i="39"/>
  <c r="CR96" i="39"/>
  <c r="CP113" i="39"/>
  <c r="DF114" i="39"/>
  <c r="CK114" i="39"/>
  <c r="CP9" i="39"/>
  <c r="CG9" i="39"/>
  <c r="CQ9" i="39"/>
  <c r="CC10" i="39"/>
  <c r="CO96" i="39"/>
  <c r="DD95" i="39"/>
  <c r="CP97" i="39"/>
  <c r="CX107" i="39"/>
  <c r="CF10" i="39"/>
  <c r="CN6" i="39"/>
  <c r="CE9" i="39"/>
  <c r="CB10" i="39"/>
  <c r="DG8" i="39"/>
  <c r="DE9" i="39"/>
  <c r="CG5" i="39"/>
  <c r="CX85" i="39"/>
  <c r="DD93" i="39"/>
  <c r="DA5" i="39"/>
  <c r="CC206" i="39"/>
  <c r="CW210" i="39"/>
  <c r="CS206" i="39"/>
  <c r="CN203" i="39"/>
  <c r="CV214" i="39"/>
  <c r="CF214" i="39"/>
  <c r="DD158" i="39"/>
  <c r="DF231" i="39"/>
  <c r="DC212" i="39"/>
  <c r="CZ173" i="39"/>
  <c r="CT216" i="39"/>
  <c r="CE181" i="39"/>
  <c r="CM218" i="39"/>
  <c r="CY225" i="39"/>
  <c r="CY210" i="39"/>
  <c r="CC180" i="39"/>
  <c r="CT221" i="39"/>
  <c r="CC213" i="39"/>
  <c r="CS213" i="39"/>
  <c r="CH137" i="39"/>
  <c r="CB196" i="39"/>
  <c r="CD194" i="39"/>
  <c r="CN239" i="39"/>
  <c r="CB213" i="39"/>
  <c r="DD239" i="39"/>
  <c r="CZ180" i="39"/>
  <c r="DG219" i="39"/>
  <c r="CU204" i="39"/>
  <c r="CD229" i="39"/>
  <c r="CE231" i="39"/>
  <c r="CF227" i="39"/>
  <c r="CG222" i="39"/>
  <c r="CY227" i="39"/>
  <c r="CP236" i="39"/>
  <c r="CD236" i="39"/>
  <c r="DC214" i="39"/>
  <c r="CK215" i="39"/>
  <c r="CD224" i="39"/>
  <c r="CM214" i="39"/>
  <c r="CX227" i="39"/>
  <c r="DD210" i="39"/>
  <c r="CU122" i="39"/>
  <c r="CF122" i="39"/>
  <c r="CR122" i="39"/>
  <c r="DA122" i="39"/>
  <c r="CS122" i="39"/>
  <c r="CB122" i="39"/>
  <c r="CC226" i="39"/>
  <c r="CE230" i="39"/>
  <c r="CB228" i="39"/>
  <c r="CB226" i="39"/>
  <c r="CT230" i="39"/>
  <c r="CP229" i="39"/>
  <c r="CT191" i="39"/>
  <c r="CL228" i="39"/>
  <c r="CL227" i="39"/>
  <c r="DC236" i="39"/>
  <c r="CQ236" i="39"/>
  <c r="DB223" i="39"/>
  <c r="DG227" i="39"/>
  <c r="DE211" i="39"/>
  <c r="CJ128" i="41"/>
  <c r="CR120" i="41"/>
  <c r="DH120" i="41" s="1"/>
  <c r="CF217" i="39"/>
  <c r="CM215" i="39"/>
  <c r="DE233" i="39"/>
  <c r="CE33" i="41"/>
  <c r="DG29" i="41"/>
  <c r="DW29" i="41" s="1"/>
  <c r="CG5" i="41"/>
  <c r="DC20" i="41"/>
  <c r="DS20" i="41" s="1"/>
  <c r="CK111" i="41"/>
  <c r="CE109" i="41"/>
  <c r="DA215" i="39"/>
  <c r="CU33" i="41"/>
  <c r="DK33" i="41" s="1"/>
  <c r="CR25" i="41"/>
  <c r="DH25" i="41" s="1"/>
  <c r="DC29" i="41"/>
  <c r="DS29" i="41" s="1"/>
  <c r="DC231" i="39"/>
  <c r="CM135" i="41"/>
  <c r="CR221" i="39"/>
  <c r="CQ237" i="39"/>
  <c r="CB236" i="39"/>
  <c r="CC16" i="41"/>
  <c r="CG6" i="41"/>
  <c r="DC14" i="41"/>
  <c r="DS14" i="41" s="1"/>
  <c r="CV15" i="41"/>
  <c r="DL15" i="41" s="1"/>
  <c r="CW26" i="41"/>
  <c r="DM26" i="41" s="1"/>
  <c r="CG32" i="41"/>
  <c r="CW33" i="41"/>
  <c r="DM33" i="41" s="1"/>
  <c r="DD116" i="41"/>
  <c r="DT116" i="41" s="1"/>
  <c r="CZ116" i="41"/>
  <c r="DP116" i="41" s="1"/>
  <c r="CY218" i="39"/>
  <c r="CD222" i="39"/>
  <c r="CC219" i="39"/>
  <c r="CT224" i="39"/>
  <c r="CI226" i="39"/>
  <c r="DD56" i="41"/>
  <c r="DT56" i="41" s="1"/>
  <c r="CS16" i="41"/>
  <c r="DI16" i="41" s="1"/>
  <c r="CC23" i="41"/>
  <c r="CF5" i="41"/>
  <c r="CM24" i="41"/>
  <c r="CK28" i="41"/>
  <c r="DA30" i="41"/>
  <c r="DQ30" i="41" s="1"/>
  <c r="CK31" i="41"/>
  <c r="CK32" i="41"/>
  <c r="CZ190" i="39"/>
  <c r="DG170" i="39"/>
  <c r="CM185" i="39"/>
  <c r="DE118" i="41"/>
  <c r="DU118" i="41" s="1"/>
  <c r="CO228" i="39"/>
  <c r="CN230" i="39"/>
  <c r="CE236" i="39"/>
  <c r="DA235" i="39"/>
  <c r="DG236" i="39"/>
  <c r="CI236" i="39"/>
  <c r="CN56" i="41"/>
  <c r="CS23" i="41"/>
  <c r="DI23" i="41" s="1"/>
  <c r="CV10" i="41"/>
  <c r="DL10" i="41" s="1"/>
  <c r="DD7" i="41"/>
  <c r="DT7" i="41" s="1"/>
  <c r="CI28" i="41"/>
  <c r="CI32" i="41"/>
  <c r="CE194" i="39"/>
  <c r="CG177" i="39"/>
  <c r="DG207" i="39"/>
  <c r="CB128" i="41"/>
  <c r="CH218" i="39"/>
  <c r="CY220" i="39"/>
  <c r="DD221" i="39"/>
  <c r="DG218" i="39"/>
  <c r="CZ220" i="39"/>
  <c r="CJ219" i="39"/>
  <c r="CJ218" i="39"/>
  <c r="DA220" i="39"/>
  <c r="CL222" i="39"/>
  <c r="CN229" i="39"/>
  <c r="CG7" i="41"/>
  <c r="DD6" i="41"/>
  <c r="DT6" i="41" s="1"/>
  <c r="CN7" i="41"/>
  <c r="CE13" i="41"/>
  <c r="CL7" i="39"/>
  <c r="DB7" i="39"/>
  <c r="CC6" i="39"/>
  <c r="CS6" i="39"/>
  <c r="DC8" i="39"/>
  <c r="CM8" i="39"/>
  <c r="CR11" i="39"/>
  <c r="CB11" i="39"/>
  <c r="CZ11" i="39"/>
  <c r="CJ11" i="39"/>
  <c r="CT15" i="39"/>
  <c r="CD15" i="39"/>
  <c r="DB15" i="39"/>
  <c r="CL15" i="39"/>
  <c r="CU17" i="39"/>
  <c r="CE17" i="39"/>
  <c r="CY17" i="39"/>
  <c r="CI17" i="39"/>
  <c r="DC17" i="39"/>
  <c r="CM17" i="39"/>
  <c r="DG17" i="39"/>
  <c r="CQ17" i="39"/>
  <c r="CR19" i="39"/>
  <c r="CB19" i="39"/>
  <c r="CZ19" i="39"/>
  <c r="CJ19" i="39"/>
  <c r="DB23" i="39"/>
  <c r="CL23" i="39"/>
  <c r="CS12" i="39"/>
  <c r="CC12" i="39"/>
  <c r="DA12" i="39"/>
  <c r="CK12" i="39"/>
  <c r="CU16" i="39"/>
  <c r="CE16" i="39"/>
  <c r="DC16" i="39"/>
  <c r="CM16" i="39"/>
  <c r="CR18" i="39"/>
  <c r="CB18" i="39"/>
  <c r="CV18" i="39"/>
  <c r="CF18" i="39"/>
  <c r="CZ18" i="39"/>
  <c r="CJ18" i="39"/>
  <c r="DD18" i="39"/>
  <c r="CN18" i="39"/>
  <c r="CS20" i="39"/>
  <c r="CC20" i="39"/>
  <c r="DA20" i="39"/>
  <c r="CK20" i="39"/>
  <c r="CS11" i="39"/>
  <c r="CC11" i="39"/>
  <c r="DA11" i="39"/>
  <c r="CK11" i="39"/>
  <c r="DB13" i="39"/>
  <c r="CL13" i="39"/>
  <c r="CV17" i="39"/>
  <c r="CF17" i="39"/>
  <c r="DD17" i="39"/>
  <c r="CN17" i="39"/>
  <c r="CS19" i="39"/>
  <c r="CC19" i="39"/>
  <c r="CW19" i="39"/>
  <c r="CG19" i="39"/>
  <c r="DA19" i="39"/>
  <c r="CK19" i="39"/>
  <c r="DE19" i="39"/>
  <c r="CO19" i="39"/>
  <c r="CT21" i="39"/>
  <c r="CD21" i="39"/>
  <c r="DB21" i="39"/>
  <c r="CL21" i="39"/>
  <c r="CT12" i="39"/>
  <c r="CD12" i="39"/>
  <c r="DB12" i="39"/>
  <c r="CL12" i="39"/>
  <c r="CU14" i="39"/>
  <c r="CE14" i="39"/>
  <c r="DC14" i="39"/>
  <c r="CM14" i="39"/>
  <c r="CW18" i="39"/>
  <c r="CG18" i="39"/>
  <c r="DE18" i="39"/>
  <c r="CO18" i="39"/>
  <c r="CT20" i="39"/>
  <c r="CD20" i="39"/>
  <c r="CX20" i="39"/>
  <c r="CH20" i="39"/>
  <c r="DB20" i="39"/>
  <c r="CL20" i="39"/>
  <c r="DF20" i="39"/>
  <c r="CP20" i="39"/>
  <c r="CU22" i="39"/>
  <c r="CE22" i="39"/>
  <c r="DC22" i="39"/>
  <c r="CM22" i="39"/>
  <c r="CX11" i="39"/>
  <c r="CH11" i="39"/>
  <c r="DF11" i="39"/>
  <c r="CP11" i="39"/>
  <c r="CU13" i="39"/>
  <c r="CE13" i="39"/>
  <c r="DC13" i="39"/>
  <c r="CM13" i="39"/>
  <c r="CV15" i="39"/>
  <c r="CF15" i="39"/>
  <c r="DD15" i="39"/>
  <c r="CN15" i="39"/>
  <c r="CX19" i="39"/>
  <c r="CH19" i="39"/>
  <c r="DF19" i="39"/>
  <c r="CP19" i="39"/>
  <c r="CU21" i="39"/>
  <c r="CE21" i="39"/>
  <c r="CY21" i="39"/>
  <c r="CI21" i="39"/>
  <c r="DC21" i="39"/>
  <c r="CM21" i="39"/>
  <c r="DG21" i="39"/>
  <c r="CQ21" i="39"/>
  <c r="CV23" i="39"/>
  <c r="CF23" i="39"/>
  <c r="DD23" i="39"/>
  <c r="CN23" i="39"/>
  <c r="CY12" i="39"/>
  <c r="CI12" i="39"/>
  <c r="DG12" i="39"/>
  <c r="CQ12" i="39"/>
  <c r="CV14" i="39"/>
  <c r="CF14" i="39"/>
  <c r="DD14" i="39"/>
  <c r="CN14" i="39"/>
  <c r="CW16" i="39"/>
  <c r="CG16" i="39"/>
  <c r="DE16" i="39"/>
  <c r="CO16" i="39"/>
  <c r="CY20" i="39"/>
  <c r="CI20" i="39"/>
  <c r="DG20" i="39"/>
  <c r="CQ20" i="39"/>
  <c r="CR22" i="39"/>
  <c r="CB22" i="39"/>
  <c r="CV22" i="39"/>
  <c r="CF22" i="39"/>
  <c r="CZ22" i="39"/>
  <c r="CJ22" i="39"/>
  <c r="DD22" i="39"/>
  <c r="CN22" i="39"/>
  <c r="CW24" i="39"/>
  <c r="CG24" i="39"/>
  <c r="DE24" i="39"/>
  <c r="CO24" i="39"/>
  <c r="CT9" i="39"/>
  <c r="CD9" i="39"/>
  <c r="CL9" i="39"/>
  <c r="DB9" i="39"/>
  <c r="CR13" i="39"/>
  <c r="CB13" i="39"/>
  <c r="CZ13" i="39"/>
  <c r="CJ13" i="39"/>
  <c r="CW15" i="39"/>
  <c r="CG15" i="39"/>
  <c r="DE15" i="39"/>
  <c r="CO15" i="39"/>
  <c r="CX17" i="39"/>
  <c r="CH17" i="39"/>
  <c r="DF17" i="39"/>
  <c r="CP17" i="39"/>
  <c r="CR21" i="39"/>
  <c r="CB21" i="39"/>
  <c r="CZ21" i="39"/>
  <c r="CJ21" i="39"/>
  <c r="CS23" i="39"/>
  <c r="CC23" i="39"/>
  <c r="CW23" i="39"/>
  <c r="CG23" i="39"/>
  <c r="DA23" i="39"/>
  <c r="CK23" i="39"/>
  <c r="DE23" i="39"/>
  <c r="CO23" i="39"/>
  <c r="CS14" i="39"/>
  <c r="CC14" i="39"/>
  <c r="DA14" i="39"/>
  <c r="CK14" i="39"/>
  <c r="CX16" i="39"/>
  <c r="CH16" i="39"/>
  <c r="DF16" i="39"/>
  <c r="CP16" i="39"/>
  <c r="CY18" i="39"/>
  <c r="CI18" i="39"/>
  <c r="DG18" i="39"/>
  <c r="CQ18" i="39"/>
  <c r="DA22" i="39"/>
  <c r="CK22" i="39"/>
  <c r="CT24" i="39"/>
  <c r="CD24" i="39"/>
  <c r="CX24" i="39"/>
  <c r="CH24" i="39"/>
  <c r="DB24" i="39"/>
  <c r="CL24" i="39"/>
  <c r="DF24" i="39"/>
  <c r="CP24" i="39"/>
  <c r="CS31" i="39"/>
  <c r="CC31" i="39"/>
  <c r="CW31" i="39"/>
  <c r="CG31" i="39"/>
  <c r="DA31" i="39"/>
  <c r="CK31" i="39"/>
  <c r="DE31" i="39"/>
  <c r="CO31" i="39"/>
  <c r="CR37" i="39"/>
  <c r="CB37" i="39"/>
  <c r="CZ37" i="39"/>
  <c r="CJ37" i="39"/>
  <c r="CS39" i="39"/>
  <c r="CC39" i="39"/>
  <c r="CW39" i="39"/>
  <c r="CG39" i="39"/>
  <c r="DA39" i="39"/>
  <c r="CK39" i="39"/>
  <c r="DE39" i="39"/>
  <c r="CO39" i="39"/>
  <c r="CR45" i="39"/>
  <c r="CB45" i="39"/>
  <c r="CJ45" i="39"/>
  <c r="CZ45" i="39"/>
  <c r="DA46" i="39"/>
  <c r="CK46" i="39"/>
  <c r="DA30" i="39"/>
  <c r="CK30" i="39"/>
  <c r="CT32" i="39"/>
  <c r="CD32" i="39"/>
  <c r="CX32" i="39"/>
  <c r="CH32" i="39"/>
  <c r="DB32" i="39"/>
  <c r="CL32" i="39"/>
  <c r="DF32" i="39"/>
  <c r="CP32" i="39"/>
  <c r="CS38" i="39"/>
  <c r="CC38" i="39"/>
  <c r="DA38" i="39"/>
  <c r="CK38" i="39"/>
  <c r="CT40" i="39"/>
  <c r="CD40" i="39"/>
  <c r="CX40" i="39"/>
  <c r="CH40" i="39"/>
  <c r="DB40" i="39"/>
  <c r="CL40" i="39"/>
  <c r="DF40" i="39"/>
  <c r="CP40" i="39"/>
  <c r="DC42" i="39"/>
  <c r="CM42" i="39"/>
  <c r="CU33" i="39"/>
  <c r="CE33" i="39"/>
  <c r="CY33" i="39"/>
  <c r="CI33" i="39"/>
  <c r="DC33" i="39"/>
  <c r="CM33" i="39"/>
  <c r="DG33" i="39"/>
  <c r="CQ33" i="39"/>
  <c r="CT39" i="39"/>
  <c r="CD39" i="39"/>
  <c r="DB39" i="39"/>
  <c r="CL39" i="39"/>
  <c r="CU41" i="39"/>
  <c r="CE41" i="39"/>
  <c r="CY41" i="39"/>
  <c r="CI41" i="39"/>
  <c r="DC41" i="39"/>
  <c r="CM41" i="39"/>
  <c r="DG41" i="39"/>
  <c r="CQ41" i="39"/>
  <c r="DD43" i="39"/>
  <c r="CN43" i="39"/>
  <c r="CR26" i="39"/>
  <c r="CB26" i="39"/>
  <c r="CZ26" i="39"/>
  <c r="CJ26" i="39"/>
  <c r="DD26" i="39"/>
  <c r="CN26" i="39"/>
  <c r="DC32" i="39"/>
  <c r="CM32" i="39"/>
  <c r="CR34" i="39"/>
  <c r="CB34" i="39"/>
  <c r="CV34" i="39"/>
  <c r="CF34" i="39"/>
  <c r="CZ34" i="39"/>
  <c r="CJ34" i="39"/>
  <c r="DD34" i="39"/>
  <c r="CN34" i="39"/>
  <c r="CU40" i="39"/>
  <c r="CE40" i="39"/>
  <c r="DC40" i="39"/>
  <c r="CM40" i="39"/>
  <c r="CR42" i="39"/>
  <c r="CB42" i="39"/>
  <c r="CV42" i="39"/>
  <c r="CF42" i="39"/>
  <c r="CZ42" i="39"/>
  <c r="CJ42" i="39"/>
  <c r="DD42" i="39"/>
  <c r="CN42" i="39"/>
  <c r="DE44" i="39"/>
  <c r="CO44" i="39"/>
  <c r="CS27" i="39"/>
  <c r="CC27" i="39"/>
  <c r="CW27" i="39"/>
  <c r="CG27" i="39"/>
  <c r="DA27" i="39"/>
  <c r="CK27" i="39"/>
  <c r="DE27" i="39"/>
  <c r="CO27" i="39"/>
  <c r="DD33" i="39"/>
  <c r="CN33" i="39"/>
  <c r="CS35" i="39"/>
  <c r="CC35" i="39"/>
  <c r="CW35" i="39"/>
  <c r="CG35" i="39"/>
  <c r="DA35" i="39"/>
  <c r="CK35" i="39"/>
  <c r="DE35" i="39"/>
  <c r="CO35" i="39"/>
  <c r="CV41" i="39"/>
  <c r="CF41" i="39"/>
  <c r="DD41" i="39"/>
  <c r="CN41" i="39"/>
  <c r="CS43" i="39"/>
  <c r="CC43" i="39"/>
  <c r="CW43" i="39"/>
  <c r="CG43" i="39"/>
  <c r="DA43" i="39"/>
  <c r="CK43" i="39"/>
  <c r="DE43" i="39"/>
  <c r="CO43" i="39"/>
  <c r="CC46" i="39"/>
  <c r="CS46" i="39"/>
  <c r="CT28" i="39"/>
  <c r="CD28" i="39"/>
  <c r="CX28" i="39"/>
  <c r="CH28" i="39"/>
  <c r="DB28" i="39"/>
  <c r="CL28" i="39"/>
  <c r="DF28" i="39"/>
  <c r="CP28" i="39"/>
  <c r="DG30" i="39"/>
  <c r="CQ30" i="39"/>
  <c r="CW34" i="39"/>
  <c r="CG34" i="39"/>
  <c r="DE34" i="39"/>
  <c r="CO34" i="39"/>
  <c r="CT36" i="39"/>
  <c r="CD36" i="39"/>
  <c r="CX36" i="39"/>
  <c r="CH36" i="39"/>
  <c r="DB36" i="39"/>
  <c r="CL36" i="39"/>
  <c r="DF36" i="39"/>
  <c r="CP36" i="39"/>
  <c r="CW42" i="39"/>
  <c r="CG42" i="39"/>
  <c r="DE42" i="39"/>
  <c r="CO42" i="39"/>
  <c r="CT44" i="39"/>
  <c r="CD44" i="39"/>
  <c r="CX44" i="39"/>
  <c r="CH44" i="39"/>
  <c r="DB44" i="39"/>
  <c r="CL44" i="39"/>
  <c r="DF44" i="39"/>
  <c r="CP44" i="39"/>
  <c r="CU29" i="39"/>
  <c r="CE29" i="39"/>
  <c r="CY29" i="39"/>
  <c r="CI29" i="39"/>
  <c r="DC29" i="39"/>
  <c r="CM29" i="39"/>
  <c r="DG29" i="39"/>
  <c r="CQ29" i="39"/>
  <c r="DF35" i="39"/>
  <c r="CP35" i="39"/>
  <c r="CU37" i="39"/>
  <c r="CE37" i="39"/>
  <c r="CY37" i="39"/>
  <c r="CI37" i="39"/>
  <c r="DC37" i="39"/>
  <c r="CM37" i="39"/>
  <c r="DG37" i="39"/>
  <c r="CQ37" i="39"/>
  <c r="CZ39" i="39"/>
  <c r="CJ39" i="39"/>
  <c r="CX43" i="39"/>
  <c r="CH43" i="39"/>
  <c r="DF43" i="39"/>
  <c r="CP43" i="39"/>
  <c r="CQ45" i="39"/>
  <c r="DG45" i="39"/>
  <c r="CR30" i="39"/>
  <c r="CB30" i="39"/>
  <c r="CV30" i="39"/>
  <c r="CF30" i="39"/>
  <c r="CZ30" i="39"/>
  <c r="CJ30" i="39"/>
  <c r="DD30" i="39"/>
  <c r="CN30" i="39"/>
  <c r="DG36" i="39"/>
  <c r="CQ36" i="39"/>
  <c r="CR38" i="39"/>
  <c r="CB38" i="39"/>
  <c r="CV38" i="39"/>
  <c r="CF38" i="39"/>
  <c r="CZ38" i="39"/>
  <c r="CJ38" i="39"/>
  <c r="DD38" i="39"/>
  <c r="CN38" i="39"/>
  <c r="DA40" i="39"/>
  <c r="CK40" i="39"/>
  <c r="CY44" i="39"/>
  <c r="CI44" i="39"/>
  <c r="DG44" i="39"/>
  <c r="CQ44" i="39"/>
  <c r="CZ46" i="39"/>
  <c r="CJ46" i="39"/>
  <c r="DC51" i="39"/>
  <c r="CM51" i="39"/>
  <c r="CR53" i="39"/>
  <c r="CB53" i="39"/>
  <c r="CZ53" i="39"/>
  <c r="CJ53" i="39"/>
  <c r="CZ52" i="39"/>
  <c r="CJ52" i="39"/>
  <c r="DD52" i="39"/>
  <c r="CN52" i="39"/>
  <c r="CS54" i="39"/>
  <c r="CC54" i="39"/>
  <c r="DA54" i="39"/>
  <c r="CK54" i="39"/>
  <c r="CT47" i="39"/>
  <c r="CD47" i="39"/>
  <c r="DB47" i="39"/>
  <c r="CL47" i="39"/>
  <c r="CW53" i="39"/>
  <c r="CG53" i="39"/>
  <c r="DA53" i="39"/>
  <c r="CK53" i="39"/>
  <c r="DE53" i="39"/>
  <c r="CO53" i="39"/>
  <c r="CT55" i="39"/>
  <c r="CD55" i="39"/>
  <c r="DB55" i="39"/>
  <c r="CL55" i="39"/>
  <c r="CU48" i="39"/>
  <c r="CE48" i="39"/>
  <c r="DC48" i="39"/>
  <c r="CM48" i="39"/>
  <c r="DA52" i="39"/>
  <c r="CK52" i="39"/>
  <c r="DG47" i="39"/>
  <c r="CQ47" i="39"/>
  <c r="CV49" i="39"/>
  <c r="CF49" i="39"/>
  <c r="DD49" i="39"/>
  <c r="CN49" i="39"/>
  <c r="CT53" i="39"/>
  <c r="CD53" i="39"/>
  <c r="DB53" i="39"/>
  <c r="CL53" i="39"/>
  <c r="CW50" i="39"/>
  <c r="CG50" i="39"/>
  <c r="DE50" i="39"/>
  <c r="CO50" i="39"/>
  <c r="DC54" i="39"/>
  <c r="CM54" i="39"/>
  <c r="DA49" i="39"/>
  <c r="CK49" i="39"/>
  <c r="CX51" i="39"/>
  <c r="CH51" i="39"/>
  <c r="DF51" i="39"/>
  <c r="CP51" i="39"/>
  <c r="DD55" i="39"/>
  <c r="CN55" i="39"/>
  <c r="CY52" i="39"/>
  <c r="CI52" i="39"/>
  <c r="DG52" i="39"/>
  <c r="CQ52" i="39"/>
  <c r="CR63" i="39"/>
  <c r="CB63" i="39"/>
  <c r="CZ63" i="39"/>
  <c r="CJ63" i="39"/>
  <c r="CS65" i="39"/>
  <c r="CC65" i="39"/>
  <c r="DB58" i="39"/>
  <c r="CL58" i="39"/>
  <c r="CS64" i="39"/>
  <c r="CC64" i="39"/>
  <c r="DA64" i="39"/>
  <c r="CK64" i="39"/>
  <c r="DF68" i="39"/>
  <c r="CP68" i="39"/>
  <c r="CY70" i="39"/>
  <c r="CI70" i="39"/>
  <c r="CT72" i="39"/>
  <c r="CD72" i="39"/>
  <c r="CD57" i="39"/>
  <c r="CT57" i="39"/>
  <c r="DB57" i="39"/>
  <c r="CL57" i="39"/>
  <c r="CU59" i="39"/>
  <c r="CE59" i="39"/>
  <c r="DC59" i="39"/>
  <c r="CM59" i="39"/>
  <c r="DG59" i="39"/>
  <c r="CQ59" i="39"/>
  <c r="CX72" i="39"/>
  <c r="CH72" i="39"/>
  <c r="CU58" i="39"/>
  <c r="CE58" i="39"/>
  <c r="DC58" i="39"/>
  <c r="CM58" i="39"/>
  <c r="CV60" i="39"/>
  <c r="CF60" i="39"/>
  <c r="CZ60" i="39"/>
  <c r="CJ60" i="39"/>
  <c r="DD60" i="39"/>
  <c r="CN60" i="39"/>
  <c r="CS66" i="39"/>
  <c r="CC66" i="39"/>
  <c r="CT68" i="39"/>
  <c r="CD68" i="39"/>
  <c r="DB72" i="39"/>
  <c r="CL72" i="39"/>
  <c r="CV59" i="39"/>
  <c r="CF59" i="39"/>
  <c r="DD59" i="39"/>
  <c r="CN59" i="39"/>
  <c r="CS61" i="39"/>
  <c r="CC61" i="39"/>
  <c r="CW61" i="39"/>
  <c r="CG61" i="39"/>
  <c r="DA61" i="39"/>
  <c r="CK61" i="39"/>
  <c r="DE61" i="39"/>
  <c r="CO61" i="39"/>
  <c r="DF72" i="39"/>
  <c r="CP72" i="39"/>
  <c r="CW60" i="39"/>
  <c r="CG60" i="39"/>
  <c r="DE60" i="39"/>
  <c r="CO60" i="39"/>
  <c r="CX62" i="39"/>
  <c r="CH62" i="39"/>
  <c r="DB62" i="39"/>
  <c r="CL62" i="39"/>
  <c r="DF62" i="39"/>
  <c r="CP62" i="39"/>
  <c r="CU66" i="39"/>
  <c r="CE66" i="39"/>
  <c r="DA66" i="39"/>
  <c r="CK66" i="39"/>
  <c r="CX68" i="39"/>
  <c r="CH68" i="39"/>
  <c r="DG70" i="39"/>
  <c r="CQ70" i="39"/>
  <c r="CX61" i="39"/>
  <c r="CH61" i="39"/>
  <c r="DF61" i="39"/>
  <c r="CP61" i="39"/>
  <c r="CU63" i="39"/>
  <c r="CE63" i="39"/>
  <c r="CY63" i="39"/>
  <c r="CI63" i="39"/>
  <c r="DC63" i="39"/>
  <c r="CM63" i="39"/>
  <c r="DG63" i="39"/>
  <c r="CQ63" i="39"/>
  <c r="DC66" i="39"/>
  <c r="CM66" i="39"/>
  <c r="CY62" i="39"/>
  <c r="CI62" i="39"/>
  <c r="DG62" i="39"/>
  <c r="CQ62" i="39"/>
  <c r="CR64" i="39"/>
  <c r="CB64" i="39"/>
  <c r="CV64" i="39"/>
  <c r="CF64" i="39"/>
  <c r="CZ64" i="39"/>
  <c r="CJ64" i="39"/>
  <c r="DD64" i="39"/>
  <c r="CN64" i="39"/>
  <c r="DB68" i="39"/>
  <c r="CL68" i="39"/>
  <c r="DB67" i="39"/>
  <c r="CL67" i="39"/>
  <c r="CE69" i="39"/>
  <c r="CU69" i="39"/>
  <c r="CI69" i="39"/>
  <c r="CY69" i="39"/>
  <c r="DC69" i="39"/>
  <c r="CM69" i="39"/>
  <c r="DG69" i="39"/>
  <c r="CQ69" i="39"/>
  <c r="CR71" i="39"/>
  <c r="CB71" i="39"/>
  <c r="CZ71" i="39"/>
  <c r="CJ71" i="39"/>
  <c r="CU76" i="39"/>
  <c r="CE76" i="39"/>
  <c r="CS77" i="39"/>
  <c r="CC77" i="39"/>
  <c r="DA77" i="39"/>
  <c r="CK77" i="39"/>
  <c r="CT79" i="39"/>
  <c r="CD79" i="39"/>
  <c r="DB66" i="39"/>
  <c r="CL66" i="39"/>
  <c r="DC68" i="39"/>
  <c r="CM68" i="39"/>
  <c r="CR70" i="39"/>
  <c r="CB70" i="39"/>
  <c r="CF70" i="39"/>
  <c r="CV70" i="39"/>
  <c r="CJ70" i="39"/>
  <c r="CZ70" i="39"/>
  <c r="CN70" i="39"/>
  <c r="DD70" i="39"/>
  <c r="CS72" i="39"/>
  <c r="CC72" i="39"/>
  <c r="DA72" i="39"/>
  <c r="CK72" i="39"/>
  <c r="CU77" i="39"/>
  <c r="CE77" i="39"/>
  <c r="DC77" i="39"/>
  <c r="CM77" i="39"/>
  <c r="CS71" i="39"/>
  <c r="CC71" i="39"/>
  <c r="CW71" i="39"/>
  <c r="CG71" i="39"/>
  <c r="DA71" i="39"/>
  <c r="CK71" i="39"/>
  <c r="CO71" i="39"/>
  <c r="DE71" i="39"/>
  <c r="CT73" i="39"/>
  <c r="CD73" i="39"/>
  <c r="DB73" i="39"/>
  <c r="CL73" i="39"/>
  <c r="DC76" i="39"/>
  <c r="CM76" i="39"/>
  <c r="CX79" i="39"/>
  <c r="CH79" i="39"/>
  <c r="CU74" i="39"/>
  <c r="CE74" i="39"/>
  <c r="DC74" i="39"/>
  <c r="CM74" i="39"/>
  <c r="DD77" i="39"/>
  <c r="CN77" i="39"/>
  <c r="CV67" i="39"/>
  <c r="CF67" i="39"/>
  <c r="DD67" i="39"/>
  <c r="CN67" i="39"/>
  <c r="CU73" i="39"/>
  <c r="CE73" i="39"/>
  <c r="CY73" i="39"/>
  <c r="CI73" i="39"/>
  <c r="DC73" i="39"/>
  <c r="CM73" i="39"/>
  <c r="DG73" i="39"/>
  <c r="CQ73" i="39"/>
  <c r="CF75" i="39"/>
  <c r="CV75" i="39"/>
  <c r="CN75" i="39"/>
  <c r="DD75" i="39"/>
  <c r="CL79" i="39"/>
  <c r="DB79" i="39"/>
  <c r="CW68" i="39"/>
  <c r="CG68" i="39"/>
  <c r="DE68" i="39"/>
  <c r="CO68" i="39"/>
  <c r="CR74" i="39"/>
  <c r="CB74" i="39"/>
  <c r="CV74" i="39"/>
  <c r="CF74" i="39"/>
  <c r="CZ74" i="39"/>
  <c r="CJ74" i="39"/>
  <c r="DD74" i="39"/>
  <c r="CN74" i="39"/>
  <c r="CW67" i="39"/>
  <c r="CG67" i="39"/>
  <c r="CO67" i="39"/>
  <c r="DE67" i="39"/>
  <c r="CX69" i="39"/>
  <c r="CH69" i="39"/>
  <c r="DF69" i="39"/>
  <c r="CP69" i="39"/>
  <c r="DA75" i="39"/>
  <c r="CK75" i="39"/>
  <c r="DG76" i="39"/>
  <c r="CQ76" i="39"/>
  <c r="CS76" i="39"/>
  <c r="CC76" i="39"/>
  <c r="CW76" i="39"/>
  <c r="CG76" i="39"/>
  <c r="CT78" i="39"/>
  <c r="CD78" i="39"/>
  <c r="DB78" i="39"/>
  <c r="CL78" i="39"/>
  <c r="CU80" i="39"/>
  <c r="CE80" i="39"/>
  <c r="DC80" i="39"/>
  <c r="CM80" i="39"/>
  <c r="CB82" i="39"/>
  <c r="CR82" i="39"/>
  <c r="DF83" i="39"/>
  <c r="CP83" i="39"/>
  <c r="CH86" i="39"/>
  <c r="CX86" i="39"/>
  <c r="DE90" i="39"/>
  <c r="CO90" i="39"/>
  <c r="CT77" i="39"/>
  <c r="CD77" i="39"/>
  <c r="DB77" i="39"/>
  <c r="CL77" i="39"/>
  <c r="CU79" i="39"/>
  <c r="CE79" i="39"/>
  <c r="DC79" i="39"/>
  <c r="CM79" i="39"/>
  <c r="CV81" i="39"/>
  <c r="CF81" i="39"/>
  <c r="DD81" i="39"/>
  <c r="CN81" i="39"/>
  <c r="CK84" i="39"/>
  <c r="DA84" i="39"/>
  <c r="CM87" i="39"/>
  <c r="DC87" i="39"/>
  <c r="CV80" i="39"/>
  <c r="CF80" i="39"/>
  <c r="DD80" i="39"/>
  <c r="CN80" i="39"/>
  <c r="CV89" i="39"/>
  <c r="CF89" i="39"/>
  <c r="CW81" i="39"/>
  <c r="CG81" i="39"/>
  <c r="DE81" i="39"/>
  <c r="CO81" i="39"/>
  <c r="DB86" i="39"/>
  <c r="CL86" i="39"/>
  <c r="CS90" i="39"/>
  <c r="CC90" i="39"/>
  <c r="CV78" i="39"/>
  <c r="CF78" i="39"/>
  <c r="DD78" i="39"/>
  <c r="CN78" i="39"/>
  <c r="CL82" i="39"/>
  <c r="DB82" i="39"/>
  <c r="CP82" i="39"/>
  <c r="DF82" i="39"/>
  <c r="DC86" i="39"/>
  <c r="CM86" i="39"/>
  <c r="CW79" i="39"/>
  <c r="CG79" i="39"/>
  <c r="DE79" i="39"/>
  <c r="CO79" i="39"/>
  <c r="CJ76" i="39"/>
  <c r="CZ76" i="39"/>
  <c r="CC78" i="39"/>
  <c r="CS78" i="39"/>
  <c r="CW78" i="39"/>
  <c r="CG78" i="39"/>
  <c r="DA78" i="39"/>
  <c r="CK78" i="39"/>
  <c r="DE78" i="39"/>
  <c r="CO78" i="39"/>
  <c r="CX80" i="39"/>
  <c r="CH80" i="39"/>
  <c r="DF80" i="39"/>
  <c r="CP80" i="39"/>
  <c r="CC84" i="39"/>
  <c r="CS84" i="39"/>
  <c r="CT85" i="39"/>
  <c r="CD85" i="39"/>
  <c r="CU86" i="39"/>
  <c r="CE86" i="39"/>
  <c r="DF79" i="39"/>
  <c r="CP79" i="39"/>
  <c r="CY81" i="39"/>
  <c r="CI81" i="39"/>
  <c r="DG81" i="39"/>
  <c r="CQ81" i="39"/>
  <c r="CY84" i="39"/>
  <c r="CI84" i="39"/>
  <c r="DD87" i="39"/>
  <c r="CN87" i="39"/>
  <c r="DF92" i="39"/>
  <c r="CP92" i="39"/>
  <c r="DB85" i="39"/>
  <c r="CL85" i="39"/>
  <c r="CE87" i="39"/>
  <c r="CU87" i="39"/>
  <c r="CF87" i="39"/>
  <c r="CV87" i="39"/>
  <c r="CK87" i="39"/>
  <c r="DA87" i="39"/>
  <c r="CQ87" i="39"/>
  <c r="DG87" i="39"/>
  <c r="CD86" i="39"/>
  <c r="CT86" i="39"/>
  <c r="CC89" i="39"/>
  <c r="CS89" i="39"/>
  <c r="CN92" i="39"/>
  <c r="DD92" i="39"/>
  <c r="CB84" i="39"/>
  <c r="CR84" i="39"/>
  <c r="CV84" i="39"/>
  <c r="CF84" i="39"/>
  <c r="CZ84" i="39"/>
  <c r="CJ84" i="39"/>
  <c r="CN84" i="39"/>
  <c r="DD84" i="39"/>
  <c r="CL88" i="39"/>
  <c r="DB88" i="39"/>
  <c r="CN89" i="39"/>
  <c r="DD89" i="39"/>
  <c r="CB83" i="39"/>
  <c r="CR83" i="39"/>
  <c r="CJ83" i="39"/>
  <c r="CZ83" i="39"/>
  <c r="CC85" i="39"/>
  <c r="CS85" i="39"/>
  <c r="DA85" i="39"/>
  <c r="CK85" i="39"/>
  <c r="CG92" i="39"/>
  <c r="CW92" i="39"/>
  <c r="CF94" i="39"/>
  <c r="CV94" i="39"/>
  <c r="CP93" i="39"/>
  <c r="DF93" i="39"/>
  <c r="DD96" i="39"/>
  <c r="CN96" i="39"/>
  <c r="CZ88" i="39"/>
  <c r="CJ88" i="39"/>
  <c r="CW90" i="39"/>
  <c r="CG90" i="39"/>
  <c r="CI94" i="39"/>
  <c r="CY94" i="39"/>
  <c r="CT97" i="39"/>
  <c r="CD97" i="39"/>
  <c r="DC99" i="39"/>
  <c r="CM99" i="39"/>
  <c r="CH90" i="39"/>
  <c r="CX90" i="39"/>
  <c r="CU92" i="39"/>
  <c r="CE92" i="39"/>
  <c r="DD98" i="39"/>
  <c r="CN98" i="39"/>
  <c r="CS96" i="39"/>
  <c r="CC96" i="39"/>
  <c r="CO92" i="39"/>
  <c r="DE92" i="39"/>
  <c r="DD94" i="39"/>
  <c r="CN94" i="39"/>
  <c r="DA100" i="39"/>
  <c r="CK100" i="39"/>
  <c r="CX93" i="39"/>
  <c r="CH93" i="39"/>
  <c r="CQ94" i="39"/>
  <c r="DG94" i="39"/>
  <c r="CQ99" i="39"/>
  <c r="DG99" i="39"/>
  <c r="CG100" i="39"/>
  <c r="CW100" i="39"/>
  <c r="CD102" i="39"/>
  <c r="CT102" i="39"/>
  <c r="CY102" i="39"/>
  <c r="CI102" i="39"/>
  <c r="CH98" i="39"/>
  <c r="CX98" i="39"/>
  <c r="DA101" i="39"/>
  <c r="CK101" i="39"/>
  <c r="CP101" i="39"/>
  <c r="DF101" i="39"/>
  <c r="DA104" i="39"/>
  <c r="CK104" i="39"/>
  <c r="CY105" i="39"/>
  <c r="CI105" i="39"/>
  <c r="CK96" i="39"/>
  <c r="DA96" i="39"/>
  <c r="DD99" i="39"/>
  <c r="CN99" i="39"/>
  <c r="DC100" i="39"/>
  <c r="CM100" i="39"/>
  <c r="CU103" i="39"/>
  <c r="CE103" i="39"/>
  <c r="CE93" i="39"/>
  <c r="CU93" i="39"/>
  <c r="CI93" i="39"/>
  <c r="CY93" i="39"/>
  <c r="CR95" i="39"/>
  <c r="CB95" i="39"/>
  <c r="CJ95" i="39"/>
  <c r="CZ95" i="39"/>
  <c r="CV96" i="39"/>
  <c r="CF96" i="39"/>
  <c r="CI99" i="39"/>
  <c r="CY99" i="39"/>
  <c r="CL102" i="39"/>
  <c r="DB102" i="39"/>
  <c r="DG102" i="39"/>
  <c r="CQ102" i="39"/>
  <c r="CK103" i="39"/>
  <c r="DA103" i="39"/>
  <c r="DF98" i="39"/>
  <c r="CP98" i="39"/>
  <c r="CC101" i="39"/>
  <c r="CS101" i="39"/>
  <c r="CX101" i="39"/>
  <c r="CH101" i="39"/>
  <c r="CD107" i="39"/>
  <c r="CT107" i="39"/>
  <c r="CL97" i="39"/>
  <c r="DB97" i="39"/>
  <c r="CK98" i="39"/>
  <c r="DA98" i="39"/>
  <c r="CO100" i="39"/>
  <c r="DE100" i="39"/>
  <c r="CM102" i="39"/>
  <c r="DC102" i="39"/>
  <c r="CF99" i="39"/>
  <c r="CV99" i="39"/>
  <c r="CX103" i="39"/>
  <c r="CH103" i="39"/>
  <c r="CM103" i="39"/>
  <c r="DC103" i="39"/>
  <c r="CU98" i="39"/>
  <c r="CE98" i="39"/>
  <c r="DC98" i="39"/>
  <c r="CM98" i="39"/>
  <c r="CR100" i="39"/>
  <c r="CB100" i="39"/>
  <c r="CZ100" i="39"/>
  <c r="CJ100" i="39"/>
  <c r="DE106" i="39"/>
  <c r="CO106" i="39"/>
  <c r="CF111" i="39"/>
  <c r="CV111" i="39"/>
  <c r="CV105" i="39"/>
  <c r="CF105" i="39"/>
  <c r="CM108" i="39"/>
  <c r="DC108" i="39"/>
  <c r="CU109" i="39"/>
  <c r="CE109" i="39"/>
  <c r="CU110" i="39"/>
  <c r="CE110" i="39"/>
  <c r="CS104" i="39"/>
  <c r="CC104" i="39"/>
  <c r="CY106" i="39"/>
  <c r="CI106" i="39"/>
  <c r="CV109" i="39"/>
  <c r="CF109" i="39"/>
  <c r="CV110" i="39"/>
  <c r="CF110" i="39"/>
  <c r="CW97" i="39"/>
  <c r="CG97" i="39"/>
  <c r="DE97" i="39"/>
  <c r="CO97" i="39"/>
  <c r="CB103" i="39"/>
  <c r="CR103" i="39"/>
  <c r="CJ103" i="39"/>
  <c r="CZ103" i="39"/>
  <c r="DD105" i="39"/>
  <c r="CN105" i="39"/>
  <c r="DA109" i="39"/>
  <c r="CK109" i="39"/>
  <c r="DC110" i="39"/>
  <c r="CM110" i="39"/>
  <c r="DC109" i="39"/>
  <c r="CM109" i="39"/>
  <c r="DD110" i="39"/>
  <c r="CN110" i="39"/>
  <c r="CT105" i="39"/>
  <c r="CD105" i="39"/>
  <c r="DB105" i="39"/>
  <c r="CL105" i="39"/>
  <c r="CY107" i="39"/>
  <c r="CI107" i="39"/>
  <c r="CX108" i="39"/>
  <c r="CH108" i="39"/>
  <c r="CQ107" i="39"/>
  <c r="DG107" i="39"/>
  <c r="DF108" i="39"/>
  <c r="CP108" i="39"/>
  <c r="DB107" i="39"/>
  <c r="CL107" i="39"/>
  <c r="CT108" i="39"/>
  <c r="CD108" i="39"/>
  <c r="DD109" i="39"/>
  <c r="CN109" i="39"/>
  <c r="CC106" i="39"/>
  <c r="CS106" i="39"/>
  <c r="CY109" i="39"/>
  <c r="CI109" i="39"/>
  <c r="CV104" i="39"/>
  <c r="CF104" i="39"/>
  <c r="CZ104" i="39"/>
  <c r="CJ104" i="39"/>
  <c r="CU108" i="39"/>
  <c r="CE108" i="39"/>
  <c r="DB108" i="39"/>
  <c r="CL108" i="39"/>
  <c r="CS109" i="39"/>
  <c r="CC109" i="39"/>
  <c r="CN111" i="39"/>
  <c r="DD111" i="39"/>
  <c r="CC105" i="39"/>
  <c r="CS105" i="39"/>
  <c r="DA105" i="39"/>
  <c r="CK105" i="39"/>
  <c r="DD115" i="39"/>
  <c r="CN115" i="39"/>
  <c r="CG111" i="39"/>
  <c r="CW111" i="39"/>
  <c r="CO111" i="39"/>
  <c r="DE111" i="39"/>
  <c r="CB108" i="39"/>
  <c r="CR108" i="39"/>
  <c r="CZ108" i="39"/>
  <c r="CJ108" i="39"/>
  <c r="CW110" i="39"/>
  <c r="CG110" i="39"/>
  <c r="CK110" i="39"/>
  <c r="DA110" i="39"/>
  <c r="DE110" i="39"/>
  <c r="CO110" i="39"/>
  <c r="DC114" i="39"/>
  <c r="CM114" i="39"/>
  <c r="CV115" i="39"/>
  <c r="CF115" i="39"/>
  <c r="CD111" i="39"/>
  <c r="CT111" i="39"/>
  <c r="CP111" i="39"/>
  <c r="DF111" i="39"/>
  <c r="CK113" i="39"/>
  <c r="DA113" i="39"/>
  <c r="CB106" i="39"/>
  <c r="CR106" i="39"/>
  <c r="CJ106" i="39"/>
  <c r="CZ106" i="39"/>
  <c r="CD110" i="39"/>
  <c r="CT110" i="39"/>
  <c r="CL110" i="39"/>
  <c r="DB110" i="39"/>
  <c r="CP112" i="39"/>
  <c r="DF112" i="39"/>
  <c r="CS107" i="39"/>
  <c r="CC107" i="39"/>
  <c r="CG107" i="39"/>
  <c r="CW107" i="39"/>
  <c r="DA107" i="39"/>
  <c r="CK107" i="39"/>
  <c r="DB109" i="39"/>
  <c r="CL109" i="39"/>
  <c r="CE111" i="39"/>
  <c r="CU111" i="39"/>
  <c r="DC111" i="39"/>
  <c r="CM111" i="39"/>
  <c r="CC112" i="39"/>
  <c r="CS112" i="39"/>
  <c r="CS113" i="39"/>
  <c r="CC113" i="39"/>
  <c r="CK115" i="39"/>
  <c r="DA115" i="39"/>
  <c r="CV119" i="39"/>
  <c r="CF119" i="39"/>
  <c r="CS121" i="39"/>
  <c r="CC121" i="39"/>
  <c r="DD119" i="39"/>
  <c r="CN119" i="39"/>
  <c r="CO117" i="39"/>
  <c r="DE117" i="39"/>
  <c r="CR112" i="39"/>
  <c r="CB112" i="39"/>
  <c r="CZ112" i="39"/>
  <c r="CJ112" i="39"/>
  <c r="CS115" i="39"/>
  <c r="CC115" i="39"/>
  <c r="CB116" i="39"/>
  <c r="CR116" i="39"/>
  <c r="DC120" i="39"/>
  <c r="CM120" i="39"/>
  <c r="CP118" i="39"/>
  <c r="DF118" i="39"/>
  <c r="CW116" i="39"/>
  <c r="CG116" i="39"/>
  <c r="DE116" i="39"/>
  <c r="CO116" i="39"/>
  <c r="DB118" i="39"/>
  <c r="CL118" i="39"/>
  <c r="DA121" i="39"/>
  <c r="CK121" i="39"/>
  <c r="CD116" i="39"/>
  <c r="CT116" i="39"/>
  <c r="DB116" i="39"/>
  <c r="CL116" i="39"/>
  <c r="DE119" i="39"/>
  <c r="CO119" i="39"/>
  <c r="CU120" i="39"/>
  <c r="CE120" i="39"/>
  <c r="CL115" i="39"/>
  <c r="DB115" i="39"/>
  <c r="CH118" i="39"/>
  <c r="CX118" i="39"/>
  <c r="CY122" i="39"/>
  <c r="CI122" i="39"/>
  <c r="DG122" i="39"/>
  <c r="CQ122" i="39"/>
  <c r="CY119" i="39"/>
  <c r="CI119" i="39"/>
  <c r="DG119" i="39"/>
  <c r="CQ119" i="39"/>
  <c r="CF121" i="39"/>
  <c r="CV121" i="39"/>
  <c r="CN121" i="39"/>
  <c r="DD121" i="39"/>
  <c r="CE118" i="39"/>
  <c r="CU118" i="39"/>
  <c r="DC118" i="39"/>
  <c r="CM118" i="39"/>
  <c r="CR120" i="39"/>
  <c r="CB120" i="39"/>
  <c r="CJ120" i="39"/>
  <c r="CZ120" i="39"/>
  <c r="CW122" i="39"/>
  <c r="CG122" i="39"/>
  <c r="DE122" i="39"/>
  <c r="CO122" i="39"/>
  <c r="CW120" i="39"/>
  <c r="CG120" i="39"/>
  <c r="DE120" i="39"/>
  <c r="CO120" i="39"/>
  <c r="CT122" i="39"/>
  <c r="CD122" i="39"/>
  <c r="DB122" i="39"/>
  <c r="CL122" i="39"/>
  <c r="CX121" i="39"/>
  <c r="CH121" i="39"/>
  <c r="DF121" i="39"/>
  <c r="CP121" i="39"/>
  <c r="CV9" i="39"/>
  <c r="CF9" i="39"/>
  <c r="DA6" i="39"/>
  <c r="CK6" i="39"/>
  <c r="CK8" i="39"/>
  <c r="DA8" i="39"/>
  <c r="CN5" i="39"/>
  <c r="DD5" i="39"/>
  <c r="CU8" i="39"/>
  <c r="CE8" i="39"/>
  <c r="DD9" i="39"/>
  <c r="CN9" i="39"/>
  <c r="CD7" i="39"/>
  <c r="CT7" i="39"/>
  <c r="CD6" i="39"/>
  <c r="CT6" i="39"/>
  <c r="CE5" i="39"/>
  <c r="CU5" i="39"/>
  <c r="CZ235" i="39"/>
  <c r="CW232" i="39"/>
  <c r="CQ227" i="39"/>
  <c r="DF228" i="39"/>
  <c r="CM227" i="39"/>
  <c r="DG226" i="39"/>
  <c r="CW226" i="39"/>
  <c r="CV226" i="39"/>
  <c r="CF226" i="39"/>
  <c r="CP226" i="39"/>
  <c r="CR226" i="39"/>
  <c r="DB222" i="39"/>
  <c r="DE222" i="39"/>
  <c r="CN221" i="39"/>
  <c r="DB221" i="39"/>
  <c r="CZ219" i="39"/>
  <c r="CZ218" i="39"/>
  <c r="CV218" i="39"/>
  <c r="CN218" i="39"/>
  <c r="DE219" i="39"/>
  <c r="CH217" i="39"/>
  <c r="CJ196" i="39"/>
  <c r="CV193" i="39"/>
  <c r="CF193" i="39"/>
  <c r="CG232" i="39"/>
  <c r="CF239" i="39"/>
  <c r="CV239" i="39"/>
  <c r="CI185" i="39"/>
  <c r="CW177" i="39"/>
  <c r="CQ170" i="39"/>
  <c r="CB164" i="39"/>
  <c r="CP9" i="41"/>
  <c r="DF9" i="41"/>
  <c r="DV9" i="41" s="1"/>
  <c r="CY11" i="41"/>
  <c r="DO11" i="41" s="1"/>
  <c r="CI11" i="41"/>
  <c r="CQ7" i="41"/>
  <c r="DG7" i="41"/>
  <c r="DW7" i="41" s="1"/>
  <c r="CW20" i="41"/>
  <c r="DM20" i="41" s="1"/>
  <c r="CG20" i="41"/>
  <c r="CQ11" i="41"/>
  <c r="DG11" i="41"/>
  <c r="DW11" i="41" s="1"/>
  <c r="CY10" i="41"/>
  <c r="DO10" i="41" s="1"/>
  <c r="CI10" i="41"/>
  <c r="CX11" i="41"/>
  <c r="DN11" i="41" s="1"/>
  <c r="CH11" i="41"/>
  <c r="CH23" i="41"/>
  <c r="CX23" i="41"/>
  <c r="DN23" i="41" s="1"/>
  <c r="DF11" i="41"/>
  <c r="DV11" i="41" s="1"/>
  <c r="CP11" i="41"/>
  <c r="CY9" i="41"/>
  <c r="DO9" i="41" s="1"/>
  <c r="CI9" i="41"/>
  <c r="CW23" i="41"/>
  <c r="DM23" i="41" s="1"/>
  <c r="CG23" i="41"/>
  <c r="CX21" i="41"/>
  <c r="DN21" i="41" s="1"/>
  <c r="CH21" i="41"/>
  <c r="CX18" i="41"/>
  <c r="DN18" i="41" s="1"/>
  <c r="CH18" i="41"/>
  <c r="DG9" i="41"/>
  <c r="DW9" i="41" s="1"/>
  <c r="CQ9" i="41"/>
  <c r="CY8" i="41"/>
  <c r="DO8" i="41" s="1"/>
  <c r="CI8" i="41"/>
  <c r="CY7" i="41"/>
  <c r="DO7" i="41" s="1"/>
  <c r="CI7" i="41"/>
  <c r="CZ120" i="41"/>
  <c r="DP120" i="41" s="1"/>
  <c r="DD219" i="39"/>
  <c r="DF217" i="39"/>
  <c r="CQ228" i="39"/>
  <c r="CR228" i="39"/>
  <c r="CK23" i="41"/>
  <c r="CD18" i="41"/>
  <c r="DB17" i="41"/>
  <c r="DR17" i="41" s="1"/>
  <c r="CZ16" i="41"/>
  <c r="DP16" i="41" s="1"/>
  <c r="DD10" i="41"/>
  <c r="DT10" i="41" s="1"/>
  <c r="CV8" i="41"/>
  <c r="DL8" i="41" s="1"/>
  <c r="CL14" i="41"/>
  <c r="CQ27" i="41"/>
  <c r="CZ13" i="41"/>
  <c r="DP13" i="41" s="1"/>
  <c r="CR181" i="39"/>
  <c r="CO132" i="41"/>
  <c r="CS111" i="41"/>
  <c r="DI111" i="41" s="1"/>
  <c r="DC226" i="39"/>
  <c r="CM58" i="41"/>
  <c r="DA23" i="41"/>
  <c r="DQ23" i="41" s="1"/>
  <c r="CT18" i="41"/>
  <c r="DJ18" i="41" s="1"/>
  <c r="CF11" i="41"/>
  <c r="CN9" i="41"/>
  <c r="CF7" i="41"/>
  <c r="CN5" i="41"/>
  <c r="CF16" i="41"/>
  <c r="CR28" i="41"/>
  <c r="DH28" i="41" s="1"/>
  <c r="DG36" i="41"/>
  <c r="DW36" i="41" s="1"/>
  <c r="CJ44" i="41"/>
  <c r="DG39" i="41"/>
  <c r="DW39" i="41" s="1"/>
  <c r="CB56" i="41"/>
  <c r="CB28" i="41"/>
  <c r="CF15" i="41"/>
  <c r="DF108" i="41"/>
  <c r="DV108" i="41" s="1"/>
  <c r="DC229" i="39"/>
  <c r="CE223" i="39"/>
  <c r="DG235" i="39"/>
  <c r="CY13" i="41"/>
  <c r="DO13" i="41" s="1"/>
  <c r="CV11" i="41"/>
  <c r="DL11" i="41" s="1"/>
  <c r="DD9" i="41"/>
  <c r="DT9" i="41" s="1"/>
  <c r="CV7" i="41"/>
  <c r="DL7" i="41" s="1"/>
  <c r="CQ29" i="41"/>
  <c r="CU13" i="41"/>
  <c r="DK13" i="41" s="1"/>
  <c r="CZ30" i="41"/>
  <c r="DP30" i="41" s="1"/>
  <c r="CM30" i="41"/>
  <c r="CR32" i="41"/>
  <c r="DH32" i="41" s="1"/>
  <c r="CQ26" i="41"/>
  <c r="CQ30" i="41"/>
  <c r="CH47" i="41"/>
  <c r="CC53" i="41"/>
  <c r="CF17" i="41"/>
  <c r="CX14" i="41"/>
  <c r="DN14" i="41" s="1"/>
  <c r="DF15" i="41"/>
  <c r="DV15" i="41" s="1"/>
  <c r="CE131" i="41"/>
  <c r="DC224" i="39"/>
  <c r="CD223" i="39"/>
  <c r="DF230" i="39"/>
  <c r="CF10" i="41"/>
  <c r="CN8" i="41"/>
  <c r="CF6" i="41"/>
  <c r="DF12" i="41"/>
  <c r="DV12" i="41" s="1"/>
  <c r="CJ28" i="41"/>
  <c r="CJ24" i="41"/>
  <c r="CU15" i="41"/>
  <c r="DK15" i="41" s="1"/>
  <c r="CE16" i="41"/>
  <c r="CU17" i="41"/>
  <c r="DK17" i="41" s="1"/>
  <c r="CX67" i="41"/>
  <c r="DN67" i="41" s="1"/>
  <c r="CN13" i="41"/>
  <c r="CP17" i="41"/>
  <c r="CC140" i="39"/>
  <c r="CU32" i="41"/>
  <c r="DK32" i="41" s="1"/>
  <c r="CJ57" i="41"/>
  <c r="DE25" i="41"/>
  <c r="DU25" i="41" s="1"/>
  <c r="CB112" i="41"/>
  <c r="CB219" i="39"/>
  <c r="CJ235" i="39"/>
  <c r="DG237" i="39"/>
  <c r="CI34" i="41"/>
  <c r="CK18" i="41"/>
  <c r="CN11" i="41"/>
  <c r="CF9" i="41"/>
  <c r="CH13" i="41"/>
  <c r="CE30" i="41"/>
  <c r="CT13" i="41"/>
  <c r="DJ13" i="41" s="1"/>
  <c r="DD14" i="41"/>
  <c r="DT14" i="41" s="1"/>
  <c r="CN33" i="41"/>
  <c r="CR36" i="41"/>
  <c r="DH36" i="41" s="1"/>
  <c r="CR29" i="41"/>
  <c r="DH29" i="41" s="1"/>
  <c r="CU31" i="41"/>
  <c r="DK31" i="41" s="1"/>
  <c r="CB33" i="41"/>
  <c r="CY40" i="41"/>
  <c r="DO40" i="41" s="1"/>
  <c r="CZ33" i="41"/>
  <c r="DP33" i="41" s="1"/>
  <c r="CD13" i="41"/>
  <c r="CM25" i="41"/>
  <c r="CO12" i="41"/>
  <c r="DA18" i="41"/>
  <c r="DQ18" i="41" s="1"/>
  <c r="CY31" i="41"/>
  <c r="DO31" i="41" s="1"/>
  <c r="CB34" i="41"/>
  <c r="CJ36" i="41"/>
  <c r="CZ37" i="41"/>
  <c r="DP37" i="41" s="1"/>
  <c r="CE32" i="41"/>
  <c r="CI40" i="41"/>
  <c r="CE15" i="41"/>
  <c r="CN10" i="41"/>
  <c r="CF8" i="41"/>
  <c r="CN6" i="41"/>
  <c r="CB24" i="41"/>
  <c r="CQ37" i="41"/>
  <c r="CZ45" i="41"/>
  <c r="DP45" i="41" s="1"/>
  <c r="CL54" i="41"/>
  <c r="CQ34" i="41"/>
  <c r="CJ32" i="41"/>
  <c r="CM14" i="41"/>
  <c r="CP12" i="41"/>
  <c r="CB5" i="41"/>
  <c r="CJ5" i="41"/>
  <c r="CJ6" i="41"/>
  <c r="CZ6" i="41"/>
  <c r="DP6" i="41" s="1"/>
  <c r="CB7" i="41"/>
  <c r="CR7" i="41"/>
  <c r="DH7" i="41" s="1"/>
  <c r="CZ8" i="41"/>
  <c r="DP8" i="41" s="1"/>
  <c r="CJ8" i="41"/>
  <c r="CR9" i="41"/>
  <c r="DH9" i="41" s="1"/>
  <c r="CB9" i="41"/>
  <c r="CZ10" i="41"/>
  <c r="DP10" i="41" s="1"/>
  <c r="CJ10" i="41"/>
  <c r="CB11" i="41"/>
  <c r="CR11" i="41"/>
  <c r="DH11" i="41" s="1"/>
  <c r="CZ12" i="41"/>
  <c r="DP12" i="41" s="1"/>
  <c r="CW14" i="41"/>
  <c r="DM14" i="41" s="1"/>
  <c r="CG14" i="41"/>
  <c r="CE12" i="41"/>
  <c r="CK5" i="41"/>
  <c r="CS6" i="41"/>
  <c r="DI6" i="41" s="1"/>
  <c r="CC6" i="41"/>
  <c r="CK7" i="41"/>
  <c r="DA7" i="41"/>
  <c r="DQ7" i="41" s="1"/>
  <c r="CC8" i="41"/>
  <c r="CS8" i="41"/>
  <c r="DI8" i="41" s="1"/>
  <c r="CK9" i="41"/>
  <c r="DA9" i="41"/>
  <c r="DQ9" i="41" s="1"/>
  <c r="CC10" i="41"/>
  <c r="CS10" i="41"/>
  <c r="DI10" i="41" s="1"/>
  <c r="CK11" i="41"/>
  <c r="DA11" i="41"/>
  <c r="DQ11" i="41" s="1"/>
  <c r="CL12" i="41"/>
  <c r="CM12" i="41"/>
  <c r="CM16" i="41"/>
  <c r="DC16" i="41"/>
  <c r="DS16" i="41" s="1"/>
  <c r="CR6" i="41"/>
  <c r="DH6" i="41" s="1"/>
  <c r="CB6" i="41"/>
  <c r="CZ7" i="41"/>
  <c r="DP7" i="41" s="1"/>
  <c r="CJ7" i="41"/>
  <c r="CR8" i="41"/>
  <c r="DH8" i="41" s="1"/>
  <c r="CB8" i="41"/>
  <c r="CZ9" i="41"/>
  <c r="DP9" i="41" s="1"/>
  <c r="CJ9" i="41"/>
  <c r="CR10" i="41"/>
  <c r="DH10" i="41" s="1"/>
  <c r="CB10" i="41"/>
  <c r="CZ11" i="41"/>
  <c r="DP11" i="41" s="1"/>
  <c r="CJ11" i="41"/>
  <c r="CR12" i="41"/>
  <c r="DH12" i="41" s="1"/>
  <c r="CB12" i="41"/>
  <c r="CD12" i="41"/>
  <c r="CB14" i="41"/>
  <c r="CR14" i="41"/>
  <c r="DH14" i="41" s="1"/>
  <c r="DB16" i="41"/>
  <c r="DR16" i="41" s="1"/>
  <c r="DE19" i="41"/>
  <c r="DU19" i="41" s="1"/>
  <c r="CO19" i="41"/>
  <c r="CK25" i="41"/>
  <c r="DE16" i="41"/>
  <c r="DU16" i="41" s="1"/>
  <c r="CO16" i="41"/>
  <c r="CG12" i="41"/>
  <c r="CW12" i="41"/>
  <c r="DM12" i="41" s="1"/>
  <c r="CG15" i="41"/>
  <c r="CW15" i="41"/>
  <c r="DM15" i="41" s="1"/>
  <c r="DF16" i="41"/>
  <c r="DV16" i="41" s="1"/>
  <c r="CP16" i="41"/>
  <c r="DD16" i="41"/>
  <c r="DT16" i="41" s="1"/>
  <c r="CN16" i="41"/>
  <c r="CG17" i="41"/>
  <c r="CW17" i="41"/>
  <c r="DM17" i="41" s="1"/>
  <c r="CP22" i="41"/>
  <c r="DF22" i="41"/>
  <c r="DV22" i="41" s="1"/>
  <c r="CI24" i="41"/>
  <c r="CY24" i="41"/>
  <c r="DO24" i="41" s="1"/>
  <c r="CC24" i="41"/>
  <c r="CC5" i="41"/>
  <c r="DA6" i="41"/>
  <c r="DQ6" i="41" s="1"/>
  <c r="CK6" i="41"/>
  <c r="CS7" i="41"/>
  <c r="DI7" i="41" s="1"/>
  <c r="CC7" i="41"/>
  <c r="DA8" i="41"/>
  <c r="DQ8" i="41" s="1"/>
  <c r="CK8" i="41"/>
  <c r="CS9" i="41"/>
  <c r="DI9" i="41" s="1"/>
  <c r="CC9" i="41"/>
  <c r="DA10" i="41"/>
  <c r="DQ10" i="41" s="1"/>
  <c r="CK10" i="41"/>
  <c r="CS11" i="41"/>
  <c r="DI11" i="41" s="1"/>
  <c r="CC11" i="41"/>
  <c r="CO13" i="41"/>
  <c r="DE13" i="41"/>
  <c r="DU13" i="41" s="1"/>
  <c r="CT16" i="41"/>
  <c r="DJ16" i="41" s="1"/>
  <c r="CD16" i="41"/>
  <c r="DF19" i="41"/>
  <c r="DV19" i="41" s="1"/>
  <c r="CP19" i="41"/>
  <c r="CI33" i="41"/>
  <c r="CY33" i="41"/>
  <c r="DO33" i="41" s="1"/>
  <c r="CI46" i="41"/>
  <c r="CY46" i="41"/>
  <c r="DO46" i="41" s="1"/>
  <c r="CO22" i="41"/>
  <c r="DE22" i="41"/>
  <c r="DU22" i="41" s="1"/>
  <c r="CX15" i="41"/>
  <c r="DN15" i="41" s="1"/>
  <c r="CH15" i="41"/>
  <c r="CX17" i="41"/>
  <c r="DN17" i="41" s="1"/>
  <c r="CH17" i="41"/>
  <c r="CG18" i="41"/>
  <c r="CW18" i="41"/>
  <c r="DM18" i="41" s="1"/>
  <c r="DC18" i="41"/>
  <c r="DS18" i="41" s="1"/>
  <c r="CM18" i="41"/>
  <c r="CE20" i="41"/>
  <c r="CU20" i="41"/>
  <c r="DK20" i="41" s="1"/>
  <c r="CM21" i="41"/>
  <c r="DC21" i="41"/>
  <c r="DS21" i="41" s="1"/>
  <c r="CE22" i="41"/>
  <c r="CU22" i="41"/>
  <c r="DK22" i="41" s="1"/>
  <c r="CE43" i="41"/>
  <c r="CU43" i="41"/>
  <c r="DK43" i="41" s="1"/>
  <c r="BX13" i="41" a="1"/>
  <c r="BX13" i="41" s="1"/>
  <c r="BX14" i="41" a="1"/>
  <c r="BX14" i="41" s="1"/>
  <c r="BX15" i="41" a="1"/>
  <c r="BX15" i="41" s="1"/>
  <c r="BX17" i="41" a="1"/>
  <c r="BX17" i="41" s="1"/>
  <c r="BX19" i="41" a="1"/>
  <c r="BX19" i="41" s="1"/>
  <c r="CN19" i="41"/>
  <c r="DD19" i="41"/>
  <c r="DT19" i="41" s="1"/>
  <c r="CF20" i="41"/>
  <c r="CV20" i="41"/>
  <c r="DL20" i="41" s="1"/>
  <c r="CN21" i="41"/>
  <c r="DD21" i="41"/>
  <c r="DT21" i="41" s="1"/>
  <c r="CV23" i="41"/>
  <c r="DL23" i="41" s="1"/>
  <c r="CF23" i="41"/>
  <c r="CM32" i="41"/>
  <c r="DC32" i="41"/>
  <c r="DS32" i="41" s="1"/>
  <c r="CM37" i="41"/>
  <c r="DC37" i="41"/>
  <c r="DS37" i="41" s="1"/>
  <c r="CE41" i="41"/>
  <c r="CU41" i="41"/>
  <c r="DK41" i="41" s="1"/>
  <c r="CJ46" i="41"/>
  <c r="CZ46" i="41"/>
  <c r="DP46" i="41" s="1"/>
  <c r="CJ43" i="41"/>
  <c r="CZ43" i="41"/>
  <c r="DP43" i="41" s="1"/>
  <c r="CO29" i="41"/>
  <c r="DE29" i="41"/>
  <c r="DU29" i="41" s="1"/>
  <c r="CW30" i="41"/>
  <c r="DM30" i="41" s="1"/>
  <c r="CG30" i="41"/>
  <c r="CG31" i="41"/>
  <c r="CW31" i="41"/>
  <c r="DM31" i="41" s="1"/>
  <c r="DB26" i="41"/>
  <c r="DR26" i="41" s="1"/>
  <c r="CL26" i="41"/>
  <c r="CT27" i="41"/>
  <c r="DJ27" i="41" s="1"/>
  <c r="CD27" i="41"/>
  <c r="DB28" i="41"/>
  <c r="DR28" i="41" s="1"/>
  <c r="CL28" i="41"/>
  <c r="CL29" i="41"/>
  <c r="DB29" i="41"/>
  <c r="DR29" i="41" s="1"/>
  <c r="DB30" i="41"/>
  <c r="DR30" i="41" s="1"/>
  <c r="CL30" i="41"/>
  <c r="DB31" i="41"/>
  <c r="DR31" i="41" s="1"/>
  <c r="CL31" i="41"/>
  <c r="CI43" i="41"/>
  <c r="CY43" i="41"/>
  <c r="DO43" i="41" s="1"/>
  <c r="CD54" i="41"/>
  <c r="CT54" i="41"/>
  <c r="DJ54" i="41" s="1"/>
  <c r="CL37" i="41"/>
  <c r="DB37" i="41"/>
  <c r="DR37" i="41" s="1"/>
  <c r="DB45" i="41"/>
  <c r="DR45" i="41" s="1"/>
  <c r="CL45" i="41"/>
  <c r="CC59" i="41"/>
  <c r="CS59" i="41"/>
  <c r="DI59" i="41" s="1"/>
  <c r="CN59" i="41"/>
  <c r="DD59" i="41"/>
  <c r="DT59" i="41" s="1"/>
  <c r="CV62" i="41"/>
  <c r="DL62" i="41" s="1"/>
  <c r="CF62" i="41"/>
  <c r="CE59" i="41"/>
  <c r="CU59" i="41"/>
  <c r="DK59" i="41" s="1"/>
  <c r="CM61" i="41"/>
  <c r="DC61" i="41"/>
  <c r="DS61" i="41" s="1"/>
  <c r="CB91" i="41"/>
  <c r="CR91" i="41"/>
  <c r="DH91" i="41" s="1"/>
  <c r="CW19" i="41"/>
  <c r="DM19" i="41" s="1"/>
  <c r="CG19" i="41"/>
  <c r="DD26" i="41"/>
  <c r="DT26" i="41" s="1"/>
  <c r="CN26" i="41"/>
  <c r="DD42" i="41"/>
  <c r="DT42" i="41" s="1"/>
  <c r="CN42" i="41"/>
  <c r="DD44" i="41"/>
  <c r="DT44" i="41" s="1"/>
  <c r="CN44" i="41"/>
  <c r="CX16" i="41"/>
  <c r="DN16" i="41" s="1"/>
  <c r="CH16" i="41"/>
  <c r="CX20" i="41"/>
  <c r="DN20" i="41" s="1"/>
  <c r="CH20" i="41"/>
  <c r="CX22" i="41"/>
  <c r="DN22" i="41" s="1"/>
  <c r="CH22" i="41"/>
  <c r="BX41" i="41" a="1"/>
  <c r="BX41" i="41" s="1"/>
  <c r="DF20" i="41"/>
  <c r="DV20" i="41" s="1"/>
  <c r="CP20" i="41"/>
  <c r="DE24" i="41"/>
  <c r="DU24" i="41" s="1"/>
  <c r="CO24" i="41"/>
  <c r="CE40" i="41"/>
  <c r="CU40" i="41"/>
  <c r="DK40" i="41" s="1"/>
  <c r="CX19" i="41"/>
  <c r="DN19" i="41" s="1"/>
  <c r="CH19" i="41"/>
  <c r="CW21" i="41"/>
  <c r="DM21" i="41" s="1"/>
  <c r="CG21" i="41"/>
  <c r="DE21" i="41"/>
  <c r="DU21" i="41" s="1"/>
  <c r="CO21" i="41"/>
  <c r="BX27" i="41" a="1"/>
  <c r="BX27" i="41" s="1"/>
  <c r="BX39" i="41" a="1"/>
  <c r="BX39" i="41" s="1"/>
  <c r="CW22" i="41"/>
  <c r="DM22" i="41" s="1"/>
  <c r="CG22" i="41"/>
  <c r="DD31" i="41"/>
  <c r="DT31" i="41" s="1"/>
  <c r="CN31" i="41"/>
  <c r="CO59" i="41"/>
  <c r="DE59" i="41"/>
  <c r="DU59" i="41" s="1"/>
  <c r="BX28" i="41" a="1"/>
  <c r="BX28" i="41" s="1"/>
  <c r="CZ29" i="41"/>
  <c r="DP29" i="41" s="1"/>
  <c r="CJ29" i="41"/>
  <c r="CI30" i="41"/>
  <c r="CY30" i="41"/>
  <c r="DO30" i="41" s="1"/>
  <c r="CI38" i="41"/>
  <c r="CY38" i="41"/>
  <c r="DO38" i="41" s="1"/>
  <c r="CU23" i="41"/>
  <c r="DK23" i="41" s="1"/>
  <c r="CE23" i="41"/>
  <c r="DC23" i="41"/>
  <c r="DS23" i="41" s="1"/>
  <c r="CM23" i="41"/>
  <c r="DD25" i="41"/>
  <c r="DT25" i="41" s="1"/>
  <c r="CN25" i="41"/>
  <c r="CI26" i="41"/>
  <c r="CY26" i="41"/>
  <c r="DO26" i="41" s="1"/>
  <c r="CV27" i="41"/>
  <c r="DL27" i="41" s="1"/>
  <c r="CF27" i="41"/>
  <c r="BX31" i="41" a="1"/>
  <c r="BX31" i="41" s="1"/>
  <c r="CV42" i="41"/>
  <c r="DL42" i="41" s="1"/>
  <c r="CF42" i="41"/>
  <c r="BX16" i="41" a="1"/>
  <c r="BX16" i="41" s="1"/>
  <c r="BX18" i="41" a="1"/>
  <c r="BX18" i="41" s="1"/>
  <c r="BX20" i="41" a="1"/>
  <c r="BX20" i="41" s="1"/>
  <c r="BX21" i="41" a="1"/>
  <c r="BX21" i="41" s="1"/>
  <c r="BX22" i="41" a="1"/>
  <c r="BX22" i="41" s="1"/>
  <c r="BX23" i="41" a="1"/>
  <c r="BX23" i="41" s="1"/>
  <c r="BX24" i="41" a="1"/>
  <c r="BX24" i="41" s="1"/>
  <c r="BX32" i="41" a="1"/>
  <c r="BX32" i="41" s="1"/>
  <c r="BX34" i="41" a="1"/>
  <c r="BX34" i="41" s="1"/>
  <c r="DC39" i="41"/>
  <c r="DS39" i="41" s="1"/>
  <c r="CM39" i="41"/>
  <c r="DC40" i="41"/>
  <c r="DS40" i="41" s="1"/>
  <c r="CM40" i="41"/>
  <c r="CM42" i="41"/>
  <c r="DC42" i="41"/>
  <c r="DS42" i="41" s="1"/>
  <c r="CV45" i="41"/>
  <c r="DL45" i="41" s="1"/>
  <c r="CF45" i="41"/>
  <c r="CU46" i="41"/>
  <c r="DK46" i="41" s="1"/>
  <c r="CE46" i="41"/>
  <c r="DG51" i="41"/>
  <c r="DW51" i="41" s="1"/>
  <c r="CQ51" i="41"/>
  <c r="BX54" i="41" a="1"/>
  <c r="BX54" i="41" s="1"/>
  <c r="CV18" i="41"/>
  <c r="DL18" i="41" s="1"/>
  <c r="CF18" i="41"/>
  <c r="DD18" i="41"/>
  <c r="DT18" i="41" s="1"/>
  <c r="CN18" i="41"/>
  <c r="DD27" i="41"/>
  <c r="DT27" i="41" s="1"/>
  <c r="CN27" i="41"/>
  <c r="CM28" i="41"/>
  <c r="DC28" i="41"/>
  <c r="DS28" i="41" s="1"/>
  <c r="DD29" i="41"/>
  <c r="DT29" i="41" s="1"/>
  <c r="CN29" i="41"/>
  <c r="CZ35" i="41"/>
  <c r="DP35" i="41" s="1"/>
  <c r="CJ35" i="41"/>
  <c r="BX61" i="41" a="1"/>
  <c r="BX61" i="41" s="1"/>
  <c r="CF33" i="41"/>
  <c r="CV33" i="41"/>
  <c r="DL33" i="41" s="1"/>
  <c r="CQ33" i="41"/>
  <c r="DG33" i="41"/>
  <c r="DW33" i="41" s="1"/>
  <c r="CM34" i="41"/>
  <c r="DC34" i="41"/>
  <c r="DS34" i="41" s="1"/>
  <c r="BX37" i="41" a="1"/>
  <c r="BX37" i="41" s="1"/>
  <c r="DD39" i="41"/>
  <c r="DT39" i="41" s="1"/>
  <c r="CN39" i="41"/>
  <c r="DG40" i="41"/>
  <c r="DW40" i="41" s="1"/>
  <c r="CQ40" i="41"/>
  <c r="CV43" i="41"/>
  <c r="DL43" i="41" s="1"/>
  <c r="CF43" i="41"/>
  <c r="BX47" i="41" a="1"/>
  <c r="BX47" i="41" s="1"/>
  <c r="DG50" i="41"/>
  <c r="DW50" i="41" s="1"/>
  <c r="CQ50" i="41"/>
  <c r="CX51" i="41"/>
  <c r="DN51" i="41" s="1"/>
  <c r="CH51" i="41"/>
  <c r="BX63" i="41" a="1"/>
  <c r="BX63" i="41" s="1"/>
  <c r="CU79" i="41"/>
  <c r="DK79" i="41" s="1"/>
  <c r="CE79" i="41"/>
  <c r="CU37" i="41"/>
  <c r="DK37" i="41" s="1"/>
  <c r="CE37" i="41"/>
  <c r="CV39" i="41"/>
  <c r="DL39" i="41" s="1"/>
  <c r="CF39" i="41"/>
  <c r="CV40" i="41"/>
  <c r="DL40" i="41" s="1"/>
  <c r="CF40" i="41"/>
  <c r="DA61" i="41"/>
  <c r="DQ61" i="41" s="1"/>
  <c r="CK61" i="41"/>
  <c r="CL69" i="41"/>
  <c r="DB69" i="41"/>
  <c r="DR69" i="41" s="1"/>
  <c r="CV26" i="41"/>
  <c r="DL26" i="41" s="1"/>
  <c r="CF26" i="41"/>
  <c r="DD28" i="41"/>
  <c r="DT28" i="41" s="1"/>
  <c r="CN28" i="41"/>
  <c r="CV30" i="41"/>
  <c r="DL30" i="41" s="1"/>
  <c r="CF30" i="41"/>
  <c r="CJ31" i="41"/>
  <c r="CZ31" i="41"/>
  <c r="DP31" i="41" s="1"/>
  <c r="DD32" i="41"/>
  <c r="DT32" i="41" s="1"/>
  <c r="CN32" i="41"/>
  <c r="CE35" i="41"/>
  <c r="CU35" i="41"/>
  <c r="DK35" i="41" s="1"/>
  <c r="DC35" i="41"/>
  <c r="DS35" i="41" s="1"/>
  <c r="CM35" i="41"/>
  <c r="DD37" i="41"/>
  <c r="DT37" i="41" s="1"/>
  <c r="CN37" i="41"/>
  <c r="CE38" i="41"/>
  <c r="CU38" i="41"/>
  <c r="DK38" i="41" s="1"/>
  <c r="BX44" i="41" a="1"/>
  <c r="BX44" i="41" s="1"/>
  <c r="BX45" i="41" a="1"/>
  <c r="BX45" i="41" s="1"/>
  <c r="CM45" i="41"/>
  <c r="DC45" i="41"/>
  <c r="DS45" i="41" s="1"/>
  <c r="CY51" i="41"/>
  <c r="DO51" i="41" s="1"/>
  <c r="CI51" i="41"/>
  <c r="DE62" i="41"/>
  <c r="DU62" i="41" s="1"/>
  <c r="CO62" i="41"/>
  <c r="CW63" i="41"/>
  <c r="DM63" i="41" s="1"/>
  <c r="CG63" i="41"/>
  <c r="BX25" i="41" a="1"/>
  <c r="BX25" i="41" s="1"/>
  <c r="BX26" i="41" a="1"/>
  <c r="BX26" i="41" s="1"/>
  <c r="BX30" i="41" a="1"/>
  <c r="BX30" i="41" s="1"/>
  <c r="DD35" i="41"/>
  <c r="DT35" i="41" s="1"/>
  <c r="CN35" i="41"/>
  <c r="DD36" i="41"/>
  <c r="DT36" i="41" s="1"/>
  <c r="CN36" i="41"/>
  <c r="CQ38" i="41"/>
  <c r="DG38" i="41"/>
  <c r="DW38" i="41" s="1"/>
  <c r="CJ40" i="41"/>
  <c r="CZ40" i="41"/>
  <c r="DP40" i="41" s="1"/>
  <c r="CU45" i="41"/>
  <c r="DK45" i="41" s="1"/>
  <c r="CE45" i="41"/>
  <c r="CI48" i="41"/>
  <c r="CY48" i="41"/>
  <c r="DO48" i="41" s="1"/>
  <c r="DE54" i="41"/>
  <c r="DU54" i="41" s="1"/>
  <c r="CO54" i="41"/>
  <c r="CG27" i="41"/>
  <c r="CW27" i="41"/>
  <c r="DM27" i="41" s="1"/>
  <c r="DE27" i="41"/>
  <c r="DU27" i="41" s="1"/>
  <c r="CO27" i="41"/>
  <c r="CK29" i="41"/>
  <c r="DA29" i="41"/>
  <c r="DQ29" i="41" s="1"/>
  <c r="CO31" i="41"/>
  <c r="DE31" i="41"/>
  <c r="DU31" i="41" s="1"/>
  <c r="DA33" i="41"/>
  <c r="DQ33" i="41" s="1"/>
  <c r="CK33" i="41"/>
  <c r="CU36" i="41"/>
  <c r="DK36" i="41" s="1"/>
  <c r="CE36" i="41"/>
  <c r="CB37" i="41"/>
  <c r="CR37" i="41"/>
  <c r="DH37" i="41" s="1"/>
  <c r="CV38" i="41"/>
  <c r="DL38" i="41" s="1"/>
  <c r="CF38" i="41"/>
  <c r="DC38" i="41"/>
  <c r="DS38" i="41" s="1"/>
  <c r="CM38" i="41"/>
  <c r="DD40" i="41"/>
  <c r="DT40" i="41" s="1"/>
  <c r="CN40" i="41"/>
  <c r="CE44" i="41"/>
  <c r="CU44" i="41"/>
  <c r="DK44" i="41" s="1"/>
  <c r="CB45" i="41"/>
  <c r="CR45" i="41"/>
  <c r="DH45" i="41" s="1"/>
  <c r="CV46" i="41"/>
  <c r="DL46" i="41" s="1"/>
  <c r="CF46" i="41"/>
  <c r="DC46" i="41"/>
  <c r="DS46" i="41" s="1"/>
  <c r="CM46" i="41"/>
  <c r="CY49" i="41"/>
  <c r="DO49" i="41" s="1"/>
  <c r="CI49" i="41"/>
  <c r="DE63" i="41"/>
  <c r="DU63" i="41" s="1"/>
  <c r="CO63" i="41"/>
  <c r="CU39" i="41"/>
  <c r="DK39" i="41" s="1"/>
  <c r="CE39" i="41"/>
  <c r="CV41" i="41"/>
  <c r="DL41" i="41" s="1"/>
  <c r="CF41" i="41"/>
  <c r="CM41" i="41"/>
  <c r="DC41" i="41"/>
  <c r="DS41" i="41" s="1"/>
  <c r="BX43" i="41" a="1"/>
  <c r="BX43" i="41" s="1"/>
  <c r="DD43" i="41"/>
  <c r="DT43" i="41" s="1"/>
  <c r="CN43" i="41"/>
  <c r="DF53" i="41"/>
  <c r="DV53" i="41" s="1"/>
  <c r="CP53" i="41"/>
  <c r="CU56" i="41"/>
  <c r="DK56" i="41" s="1"/>
  <c r="CE56" i="41"/>
  <c r="BX57" i="41" a="1"/>
  <c r="BX57" i="41" s="1"/>
  <c r="CD25" i="41"/>
  <c r="CT25" i="41"/>
  <c r="DJ25" i="41" s="1"/>
  <c r="CT26" i="41"/>
  <c r="DJ26" i="41" s="1"/>
  <c r="CD26" i="41"/>
  <c r="DB27" i="41"/>
  <c r="DR27" i="41" s="1"/>
  <c r="CL27" i="41"/>
  <c r="CD28" i="41"/>
  <c r="CT28" i="41"/>
  <c r="DJ28" i="41" s="1"/>
  <c r="CT29" i="41"/>
  <c r="DJ29" i="41" s="1"/>
  <c r="CD29" i="41"/>
  <c r="CT30" i="41"/>
  <c r="DJ30" i="41" s="1"/>
  <c r="CD30" i="41"/>
  <c r="CT31" i="41"/>
  <c r="DJ31" i="41" s="1"/>
  <c r="CD31" i="41"/>
  <c r="CD32" i="41"/>
  <c r="CT32" i="41"/>
  <c r="DJ32" i="41" s="1"/>
  <c r="CL32" i="41"/>
  <c r="DB32" i="41"/>
  <c r="DR32" i="41" s="1"/>
  <c r="CD33" i="41"/>
  <c r="CT33" i="41"/>
  <c r="DJ33" i="41" s="1"/>
  <c r="CE34" i="41"/>
  <c r="CU34" i="41"/>
  <c r="DK34" i="41" s="1"/>
  <c r="CB35" i="41"/>
  <c r="CR35" i="41"/>
  <c r="DH35" i="41" s="1"/>
  <c r="CM36" i="41"/>
  <c r="DC36" i="41"/>
  <c r="DS36" i="41" s="1"/>
  <c r="BX38" i="41" a="1"/>
  <c r="BX38" i="41" s="1"/>
  <c r="DD38" i="41"/>
  <c r="DT38" i="41" s="1"/>
  <c r="CN38" i="41"/>
  <c r="CU42" i="41"/>
  <c r="DK42" i="41" s="1"/>
  <c r="CE42" i="41"/>
  <c r="CR43" i="41"/>
  <c r="DH43" i="41" s="1"/>
  <c r="CB43" i="41"/>
  <c r="CV44" i="41"/>
  <c r="DL44" i="41" s="1"/>
  <c r="CF44" i="41"/>
  <c r="CM44" i="41"/>
  <c r="DC44" i="41"/>
  <c r="DS44" i="41" s="1"/>
  <c r="BX46" i="41" a="1"/>
  <c r="BX46" i="41" s="1"/>
  <c r="DD46" i="41"/>
  <c r="DT46" i="41" s="1"/>
  <c r="CN46" i="41"/>
  <c r="CN47" i="41"/>
  <c r="DD47" i="41"/>
  <c r="DT47" i="41" s="1"/>
  <c r="CE53" i="41"/>
  <c r="CU53" i="41"/>
  <c r="DK53" i="41" s="1"/>
  <c r="DD54" i="41"/>
  <c r="DT54" i="41" s="1"/>
  <c r="CN54" i="41"/>
  <c r="DE60" i="41"/>
  <c r="DU60" i="41" s="1"/>
  <c r="CO60" i="41"/>
  <c r="CS34" i="41"/>
  <c r="DI34" i="41" s="1"/>
  <c r="CC34" i="41"/>
  <c r="DA35" i="41"/>
  <c r="DQ35" i="41" s="1"/>
  <c r="CK35" i="41"/>
  <c r="CS36" i="41"/>
  <c r="DI36" i="41" s="1"/>
  <c r="CC36" i="41"/>
  <c r="DA37" i="41"/>
  <c r="DQ37" i="41" s="1"/>
  <c r="CK37" i="41"/>
  <c r="CS40" i="41"/>
  <c r="DI40" i="41" s="1"/>
  <c r="CC40" i="41"/>
  <c r="CK40" i="41"/>
  <c r="DA40" i="41"/>
  <c r="DQ40" i="41" s="1"/>
  <c r="CS42" i="41"/>
  <c r="DI42" i="41" s="1"/>
  <c r="CC42" i="41"/>
  <c r="CK45" i="41"/>
  <c r="DA45" i="41"/>
  <c r="DQ45" i="41" s="1"/>
  <c r="CL47" i="41"/>
  <c r="DB47" i="41"/>
  <c r="DR47" i="41" s="1"/>
  <c r="CG48" i="41"/>
  <c r="CW48" i="41"/>
  <c r="DM48" i="41" s="1"/>
  <c r="CQ48" i="41"/>
  <c r="DG48" i="41"/>
  <c r="DW48" i="41" s="1"/>
  <c r="CI52" i="41"/>
  <c r="CY52" i="41"/>
  <c r="DO52" i="41" s="1"/>
  <c r="DF52" i="41"/>
  <c r="DV52" i="41" s="1"/>
  <c r="CP52" i="41"/>
  <c r="CJ55" i="41"/>
  <c r="CZ55" i="41"/>
  <c r="DP55" i="41" s="1"/>
  <c r="CM56" i="41"/>
  <c r="DC56" i="41"/>
  <c r="DS56" i="41" s="1"/>
  <c r="CQ47" i="41"/>
  <c r="DG47" i="41"/>
  <c r="DW47" i="41" s="1"/>
  <c r="CQ49" i="41"/>
  <c r="DG49" i="41"/>
  <c r="DW49" i="41" s="1"/>
  <c r="CW51" i="41"/>
  <c r="DM51" i="41" s="1"/>
  <c r="CG51" i="41"/>
  <c r="BX59" i="41" a="1"/>
  <c r="BX59" i="41" s="1"/>
  <c r="CV64" i="41"/>
  <c r="DL64" i="41" s="1"/>
  <c r="CF64" i="41"/>
  <c r="CT34" i="41"/>
  <c r="DJ34" i="41" s="1"/>
  <c r="CD34" i="41"/>
  <c r="DB34" i="41"/>
  <c r="DR34" i="41" s="1"/>
  <c r="CL34" i="41"/>
  <c r="CD35" i="41"/>
  <c r="CT35" i="41"/>
  <c r="DJ35" i="41" s="1"/>
  <c r="DB35" i="41"/>
  <c r="DR35" i="41" s="1"/>
  <c r="CL35" i="41"/>
  <c r="CT36" i="41"/>
  <c r="DJ36" i="41" s="1"/>
  <c r="CD36" i="41"/>
  <c r="CL36" i="41"/>
  <c r="DB36" i="41"/>
  <c r="DR36" i="41" s="1"/>
  <c r="CT37" i="41"/>
  <c r="DJ37" i="41" s="1"/>
  <c r="CD37" i="41"/>
  <c r="CD38" i="41"/>
  <c r="CT38" i="41"/>
  <c r="DJ38" i="41" s="1"/>
  <c r="DB38" i="41"/>
  <c r="DR38" i="41" s="1"/>
  <c r="CL38" i="41"/>
  <c r="CD39" i="41"/>
  <c r="CT39" i="41"/>
  <c r="DJ39" i="41" s="1"/>
  <c r="CL39" i="41"/>
  <c r="DB39" i="41"/>
  <c r="DR39" i="41" s="1"/>
  <c r="CL40" i="41"/>
  <c r="DB40" i="41"/>
  <c r="DR40" i="41" s="1"/>
  <c r="CT41" i="41"/>
  <c r="DJ41" i="41" s="1"/>
  <c r="CD41" i="41"/>
  <c r="DB41" i="41"/>
  <c r="DR41" i="41" s="1"/>
  <c r="CL41" i="41"/>
  <c r="CT42" i="41"/>
  <c r="DJ42" i="41" s="1"/>
  <c r="CD42" i="41"/>
  <c r="CL42" i="41"/>
  <c r="DB42" i="41"/>
  <c r="DR42" i="41" s="1"/>
  <c r="CD43" i="41"/>
  <c r="CT43" i="41"/>
  <c r="DJ43" i="41" s="1"/>
  <c r="DB43" i="41"/>
  <c r="DR43" i="41" s="1"/>
  <c r="CL43" i="41"/>
  <c r="CD44" i="41"/>
  <c r="CT44" i="41"/>
  <c r="DJ44" i="41" s="1"/>
  <c r="CL44" i="41"/>
  <c r="DB44" i="41"/>
  <c r="DR44" i="41" s="1"/>
  <c r="CT45" i="41"/>
  <c r="DJ45" i="41" s="1"/>
  <c r="CD45" i="41"/>
  <c r="CD46" i="41"/>
  <c r="CT46" i="41"/>
  <c r="DJ46" i="41" s="1"/>
  <c r="DB46" i="41"/>
  <c r="DR46" i="41" s="1"/>
  <c r="CL46" i="41"/>
  <c r="CY50" i="41"/>
  <c r="DO50" i="41" s="1"/>
  <c r="CI50" i="41"/>
  <c r="DG52" i="41"/>
  <c r="DW52" i="41" s="1"/>
  <c r="CQ52" i="41"/>
  <c r="BX48" i="41" a="1"/>
  <c r="BX48" i="41" s="1"/>
  <c r="BX49" i="41" a="1"/>
  <c r="BX49" i="41" s="1"/>
  <c r="BX50" i="41" a="1"/>
  <c r="BX50" i="41" s="1"/>
  <c r="BX51" i="41" a="1"/>
  <c r="BX51" i="41" s="1"/>
  <c r="BX52" i="41" a="1"/>
  <c r="BX52" i="41" s="1"/>
  <c r="BX53" i="41" a="1"/>
  <c r="BX53" i="41" s="1"/>
  <c r="CR54" i="41"/>
  <c r="DH54" i="41" s="1"/>
  <c r="CB54" i="41"/>
  <c r="CL55" i="41"/>
  <c r="DB55" i="41"/>
  <c r="DR55" i="41" s="1"/>
  <c r="BX60" i="41" a="1"/>
  <c r="BX60" i="41" s="1"/>
  <c r="CX68" i="41"/>
  <c r="DN68" i="41" s="1"/>
  <c r="CH68" i="41"/>
  <c r="CE72" i="41"/>
  <c r="CU72" i="41"/>
  <c r="DK72" i="41" s="1"/>
  <c r="CR49" i="41"/>
  <c r="DH49" i="41" s="1"/>
  <c r="CB49" i="41"/>
  <c r="CV49" i="41"/>
  <c r="DL49" i="41" s="1"/>
  <c r="CF49" i="41"/>
  <c r="CJ49" i="41"/>
  <c r="CZ49" i="41"/>
  <c r="DP49" i="41" s="1"/>
  <c r="CR50" i="41"/>
  <c r="DH50" i="41" s="1"/>
  <c r="CB50" i="41"/>
  <c r="CJ50" i="41"/>
  <c r="CZ50" i="41"/>
  <c r="DP50" i="41" s="1"/>
  <c r="CB51" i="41"/>
  <c r="CR51" i="41"/>
  <c r="DH51" i="41" s="1"/>
  <c r="CF51" i="41"/>
  <c r="CV51" i="41"/>
  <c r="DL51" i="41" s="1"/>
  <c r="CZ51" i="41"/>
  <c r="DP51" i="41" s="1"/>
  <c r="CJ51" i="41"/>
  <c r="CB52" i="41"/>
  <c r="CR52" i="41"/>
  <c r="DH52" i="41" s="1"/>
  <c r="CJ52" i="41"/>
  <c r="CZ52" i="41"/>
  <c r="DP52" i="41" s="1"/>
  <c r="CN52" i="41"/>
  <c r="DD52" i="41"/>
  <c r="DT52" i="41" s="1"/>
  <c r="CG54" i="41"/>
  <c r="CW54" i="41"/>
  <c r="DM54" i="41" s="1"/>
  <c r="CU57" i="41"/>
  <c r="DK57" i="41" s="1"/>
  <c r="CE57" i="41"/>
  <c r="DC57" i="41"/>
  <c r="DS57" i="41" s="1"/>
  <c r="CM57" i="41"/>
  <c r="DC71" i="41"/>
  <c r="DS71" i="41" s="1"/>
  <c r="CM71" i="41"/>
  <c r="CH74" i="41"/>
  <c r="CX74" i="41"/>
  <c r="DN74" i="41" s="1"/>
  <c r="CW77" i="41"/>
  <c r="DM77" i="41" s="1"/>
  <c r="CG77" i="41"/>
  <c r="BX56" i="41" a="1"/>
  <c r="BX56" i="41" s="1"/>
  <c r="BX58" i="41" a="1"/>
  <c r="BX58" i="41" s="1"/>
  <c r="CW60" i="41"/>
  <c r="DM60" i="41" s="1"/>
  <c r="CG60" i="41"/>
  <c r="CW62" i="41"/>
  <c r="DM62" i="41" s="1"/>
  <c r="CG62" i="41"/>
  <c r="CE73" i="41"/>
  <c r="CU73" i="41"/>
  <c r="DK73" i="41" s="1"/>
  <c r="CS62" i="41"/>
  <c r="DI62" i="41" s="1"/>
  <c r="CC62" i="41"/>
  <c r="BX64" i="41" a="1"/>
  <c r="BX64" i="41" s="1"/>
  <c r="CW55" i="41"/>
  <c r="DM55" i="41" s="1"/>
  <c r="CG55" i="41"/>
  <c r="CO55" i="41"/>
  <c r="DE55" i="41"/>
  <c r="DU55" i="41" s="1"/>
  <c r="CW56" i="41"/>
  <c r="DM56" i="41" s="1"/>
  <c r="CG56" i="41"/>
  <c r="DE56" i="41"/>
  <c r="DU56" i="41" s="1"/>
  <c r="CO56" i="41"/>
  <c r="CS57" i="41"/>
  <c r="DI57" i="41" s="1"/>
  <c r="CC57" i="41"/>
  <c r="CW57" i="41"/>
  <c r="DM57" i="41" s="1"/>
  <c r="CG57" i="41"/>
  <c r="DA57" i="41"/>
  <c r="DQ57" i="41" s="1"/>
  <c r="CK57" i="41"/>
  <c r="DE57" i="41"/>
  <c r="DU57" i="41" s="1"/>
  <c r="CO57" i="41"/>
  <c r="CG58" i="41"/>
  <c r="CW58" i="41"/>
  <c r="DM58" i="41" s="1"/>
  <c r="DA63" i="41"/>
  <c r="DQ63" i="41" s="1"/>
  <c r="CK63" i="41"/>
  <c r="CL72" i="41"/>
  <c r="DB72" i="41"/>
  <c r="DR72" i="41" s="1"/>
  <c r="CU78" i="41"/>
  <c r="DK78" i="41" s="1"/>
  <c r="CE78" i="41"/>
  <c r="CK60" i="41"/>
  <c r="DA60" i="41"/>
  <c r="DQ60" i="41" s="1"/>
  <c r="BX62" i="41" a="1"/>
  <c r="BX62" i="41" s="1"/>
  <c r="CD56" i="41"/>
  <c r="CT56" i="41"/>
  <c r="DJ56" i="41" s="1"/>
  <c r="CL56" i="41"/>
  <c r="DB56" i="41"/>
  <c r="DR56" i="41" s="1"/>
  <c r="CD57" i="41"/>
  <c r="CT57" i="41"/>
  <c r="DJ57" i="41" s="1"/>
  <c r="CL57" i="41"/>
  <c r="DB57" i="41"/>
  <c r="DR57" i="41" s="1"/>
  <c r="DA59" i="41"/>
  <c r="DQ59" i="41" s="1"/>
  <c r="CK59" i="41"/>
  <c r="CW61" i="41"/>
  <c r="DM61" i="41" s="1"/>
  <c r="CG61" i="41"/>
  <c r="CO61" i="41"/>
  <c r="DE61" i="41"/>
  <c r="DU61" i="41" s="1"/>
  <c r="CX64" i="41"/>
  <c r="DN64" i="41" s="1"/>
  <c r="CH64" i="41"/>
  <c r="CV59" i="41"/>
  <c r="DL59" i="41" s="1"/>
  <c r="CF59" i="41"/>
  <c r="CV60" i="41"/>
  <c r="DL60" i="41" s="1"/>
  <c r="CF60" i="41"/>
  <c r="DD60" i="41"/>
  <c r="DT60" i="41" s="1"/>
  <c r="CN60" i="41"/>
  <c r="CV61" i="41"/>
  <c r="DL61" i="41" s="1"/>
  <c r="CF61" i="41"/>
  <c r="CN61" i="41"/>
  <c r="DD61" i="41"/>
  <c r="DT61" i="41" s="1"/>
  <c r="DD62" i="41"/>
  <c r="DT62" i="41" s="1"/>
  <c r="CN62" i="41"/>
  <c r="CF63" i="41"/>
  <c r="CV63" i="41"/>
  <c r="DL63" i="41" s="1"/>
  <c r="DD63" i="41"/>
  <c r="DT63" i="41" s="1"/>
  <c r="CN63" i="41"/>
  <c r="CB64" i="41"/>
  <c r="CR64" i="41"/>
  <c r="DH64" i="41" s="1"/>
  <c r="BX65" i="41" a="1"/>
  <c r="BX65" i="41" s="1"/>
  <c r="BX66" i="41" a="1"/>
  <c r="BX66" i="41" s="1"/>
  <c r="CQ71" i="41"/>
  <c r="DG71" i="41"/>
  <c r="DW71" i="41" s="1"/>
  <c r="CY73" i="41"/>
  <c r="DO73" i="41" s="1"/>
  <c r="CI73" i="41"/>
  <c r="DF74" i="41"/>
  <c r="DV74" i="41" s="1"/>
  <c r="CP74" i="41"/>
  <c r="CY83" i="41"/>
  <c r="DO83" i="41" s="1"/>
  <c r="CI83" i="41"/>
  <c r="CU60" i="41"/>
  <c r="DK60" i="41" s="1"/>
  <c r="CE60" i="41"/>
  <c r="DC63" i="41"/>
  <c r="DS63" i="41" s="1"/>
  <c r="CM63" i="41"/>
  <c r="DG72" i="41"/>
  <c r="DW72" i="41" s="1"/>
  <c r="CQ72" i="41"/>
  <c r="CZ73" i="41"/>
  <c r="DP73" i="41" s="1"/>
  <c r="CJ73" i="41"/>
  <c r="BX67" i="41" a="1"/>
  <c r="BX67" i="41" s="1"/>
  <c r="BX68" i="41" a="1"/>
  <c r="BX68" i="41" s="1"/>
  <c r="BX69" i="41" a="1"/>
  <c r="BX69" i="41" s="1"/>
  <c r="CH70" i="41"/>
  <c r="CX70" i="41"/>
  <c r="DN70" i="41" s="1"/>
  <c r="CQ70" i="41"/>
  <c r="DG70" i="41"/>
  <c r="DW70" i="41" s="1"/>
  <c r="CN71" i="41"/>
  <c r="DD71" i="41"/>
  <c r="DT71" i="41" s="1"/>
  <c r="CO76" i="41"/>
  <c r="DE76" i="41"/>
  <c r="DU76" i="41" s="1"/>
  <c r="DE78" i="41"/>
  <c r="DU78" i="41" s="1"/>
  <c r="CO78" i="41"/>
  <c r="CU82" i="41"/>
  <c r="DK82" i="41" s="1"/>
  <c r="CE82" i="41"/>
  <c r="DC83" i="41"/>
  <c r="DS83" i="41" s="1"/>
  <c r="CM83" i="41"/>
  <c r="CR65" i="41"/>
  <c r="DH65" i="41" s="1"/>
  <c r="CB65" i="41"/>
  <c r="CZ65" i="41"/>
  <c r="DP65" i="41" s="1"/>
  <c r="CJ65" i="41"/>
  <c r="CB66" i="41"/>
  <c r="CR66" i="41"/>
  <c r="DH66" i="41" s="1"/>
  <c r="CZ66" i="41"/>
  <c r="DP66" i="41" s="1"/>
  <c r="CJ66" i="41"/>
  <c r="CR67" i="41"/>
  <c r="DH67" i="41" s="1"/>
  <c r="CB67" i="41"/>
  <c r="CJ67" i="41"/>
  <c r="CZ67" i="41"/>
  <c r="DP67" i="41" s="1"/>
  <c r="CR68" i="41"/>
  <c r="DH68" i="41" s="1"/>
  <c r="CB68" i="41"/>
  <c r="CZ68" i="41"/>
  <c r="DP68" i="41" s="1"/>
  <c r="CJ68" i="41"/>
  <c r="CJ69" i="41"/>
  <c r="CZ69" i="41"/>
  <c r="DP69" i="41" s="1"/>
  <c r="CY71" i="41"/>
  <c r="DO71" i="41" s="1"/>
  <c r="CI71" i="41"/>
  <c r="CM72" i="41"/>
  <c r="DC72" i="41"/>
  <c r="DS72" i="41" s="1"/>
  <c r="CQ73" i="41"/>
  <c r="DG73" i="41"/>
  <c r="DW73" i="41" s="1"/>
  <c r="CY82" i="41"/>
  <c r="DO82" i="41" s="1"/>
  <c r="CI82" i="41"/>
  <c r="CY70" i="41"/>
  <c r="DO70" i="41" s="1"/>
  <c r="CI70" i="41"/>
  <c r="DE77" i="41"/>
  <c r="DU77" i="41" s="1"/>
  <c r="CO77" i="41"/>
  <c r="CU81" i="41"/>
  <c r="DK81" i="41" s="1"/>
  <c r="CE81" i="41"/>
  <c r="DG82" i="41"/>
  <c r="DW82" i="41" s="1"/>
  <c r="CQ82" i="41"/>
  <c r="CW65" i="41"/>
  <c r="DM65" i="41" s="1"/>
  <c r="CG65" i="41"/>
  <c r="DA65" i="41"/>
  <c r="DQ65" i="41" s="1"/>
  <c r="CK65" i="41"/>
  <c r="CO65" i="41"/>
  <c r="DE65" i="41"/>
  <c r="DU65" i="41" s="1"/>
  <c r="CG66" i="41"/>
  <c r="CW66" i="41"/>
  <c r="DM66" i="41" s="1"/>
  <c r="DA66" i="41"/>
  <c r="DQ66" i="41" s="1"/>
  <c r="CK66" i="41"/>
  <c r="CO66" i="41"/>
  <c r="DE66" i="41"/>
  <c r="DU66" i="41" s="1"/>
  <c r="CS67" i="41"/>
  <c r="DI67" i="41" s="1"/>
  <c r="CC67" i="41"/>
  <c r="CW67" i="41"/>
  <c r="DM67" i="41" s="1"/>
  <c r="CG67" i="41"/>
  <c r="DA67" i="41"/>
  <c r="DQ67" i="41" s="1"/>
  <c r="CK67" i="41"/>
  <c r="CO67" i="41"/>
  <c r="DE67" i="41"/>
  <c r="DU67" i="41" s="1"/>
  <c r="CS68" i="41"/>
  <c r="DI68" i="41" s="1"/>
  <c r="CC68" i="41"/>
  <c r="CW68" i="41"/>
  <c r="DM68" i="41" s="1"/>
  <c r="CG68" i="41"/>
  <c r="DA68" i="41"/>
  <c r="DQ68" i="41" s="1"/>
  <c r="CK68" i="41"/>
  <c r="DE68" i="41"/>
  <c r="DU68" i="41" s="1"/>
  <c r="CO68" i="41"/>
  <c r="CY72" i="41"/>
  <c r="DO72" i="41" s="1"/>
  <c r="CI72" i="41"/>
  <c r="DC73" i="41"/>
  <c r="DS73" i="41" s="1"/>
  <c r="CM73" i="41"/>
  <c r="CV76" i="41"/>
  <c r="DL76" i="41" s="1"/>
  <c r="CF76" i="41"/>
  <c r="DC81" i="41"/>
  <c r="DS81" i="41" s="1"/>
  <c r="CM81" i="41"/>
  <c r="DD74" i="41"/>
  <c r="DT74" i="41" s="1"/>
  <c r="CN74" i="41"/>
  <c r="CU83" i="41"/>
  <c r="DK83" i="41" s="1"/>
  <c r="CE83" i="41"/>
  <c r="CZ77" i="41"/>
  <c r="DP77" i="41" s="1"/>
  <c r="CJ77" i="41"/>
  <c r="CW78" i="41"/>
  <c r="DM78" i="41" s="1"/>
  <c r="CG78" i="41"/>
  <c r="CU80" i="41"/>
  <c r="DK80" i="41" s="1"/>
  <c r="CE80" i="41"/>
  <c r="DC82" i="41"/>
  <c r="DS82" i="41" s="1"/>
  <c r="CM82" i="41"/>
  <c r="DG83" i="41"/>
  <c r="DW83" i="41" s="1"/>
  <c r="CQ83" i="41"/>
  <c r="DC80" i="41"/>
  <c r="DS80" i="41" s="1"/>
  <c r="CM80" i="41"/>
  <c r="DG81" i="41"/>
  <c r="DW81" i="41" s="1"/>
  <c r="CQ81" i="41"/>
  <c r="CU74" i="41"/>
  <c r="DK74" i="41" s="1"/>
  <c r="CE74" i="41"/>
  <c r="CY74" i="41"/>
  <c r="DO74" i="41" s="1"/>
  <c r="CI74" i="41"/>
  <c r="DC74" i="41"/>
  <c r="DS74" i="41" s="1"/>
  <c r="CM74" i="41"/>
  <c r="DG74" i="41"/>
  <c r="DW74" i="41" s="1"/>
  <c r="CQ74" i="41"/>
  <c r="CE75" i="41"/>
  <c r="CU75" i="41"/>
  <c r="DK75" i="41" s="1"/>
  <c r="CU77" i="41"/>
  <c r="DK77" i="41" s="1"/>
  <c r="CE77" i="41"/>
  <c r="DC77" i="41"/>
  <c r="DS77" i="41" s="1"/>
  <c r="CM77" i="41"/>
  <c r="DC79" i="41"/>
  <c r="DS79" i="41" s="1"/>
  <c r="CM79" i="41"/>
  <c r="DG80" i="41"/>
  <c r="DW80" i="41" s="1"/>
  <c r="CQ80" i="41"/>
  <c r="BX70" i="41" a="1"/>
  <c r="BX70" i="41" s="1"/>
  <c r="BX71" i="41" a="1"/>
  <c r="BX71" i="41" s="1"/>
  <c r="BX72" i="41" a="1"/>
  <c r="BX72" i="41" s="1"/>
  <c r="BX73" i="41" a="1"/>
  <c r="BX73" i="41" s="1"/>
  <c r="BX74" i="41" a="1"/>
  <c r="BX74" i="41" s="1"/>
  <c r="BX75" i="41" a="1"/>
  <c r="BX75" i="41" s="1"/>
  <c r="BX76" i="41" a="1"/>
  <c r="BX76" i="41" s="1"/>
  <c r="CW76" i="41"/>
  <c r="DM76" i="41" s="1"/>
  <c r="CG76" i="41"/>
  <c r="CN76" i="41"/>
  <c r="DD76" i="41"/>
  <c r="DT76" i="41" s="1"/>
  <c r="CV77" i="41"/>
  <c r="DL77" i="41" s="1"/>
  <c r="CF77" i="41"/>
  <c r="DD77" i="41"/>
  <c r="DT77" i="41" s="1"/>
  <c r="CN77" i="41"/>
  <c r="CM78" i="41"/>
  <c r="DC78" i="41"/>
  <c r="DS78" i="41" s="1"/>
  <c r="CF84" i="41"/>
  <c r="CV84" i="41"/>
  <c r="DL84" i="41" s="1"/>
  <c r="BX77" i="41" a="1"/>
  <c r="BX77" i="41" s="1"/>
  <c r="BX78" i="41" a="1"/>
  <c r="BX78" i="41" s="1"/>
  <c r="BX79" i="41" a="1"/>
  <c r="BX79" i="41" s="1"/>
  <c r="BX80" i="41" a="1"/>
  <c r="BX80" i="41" s="1"/>
  <c r="BX81" i="41" a="1"/>
  <c r="BX81" i="41" s="1"/>
  <c r="BX82" i="41" a="1"/>
  <c r="BX82" i="41" s="1"/>
  <c r="BX83" i="41" a="1"/>
  <c r="BX83" i="41" s="1"/>
  <c r="BX84" i="41" a="1"/>
  <c r="BX84" i="41" s="1"/>
  <c r="CQ84" i="41"/>
  <c r="DG84" i="41"/>
  <c r="DW84" i="41" s="1"/>
  <c r="BX90" i="41" a="1"/>
  <c r="BX90" i="41" s="1"/>
  <c r="CB78" i="41"/>
  <c r="CR78" i="41"/>
  <c r="DH78" i="41" s="1"/>
  <c r="CV78" i="41"/>
  <c r="DL78" i="41" s="1"/>
  <c r="CF78" i="41"/>
  <c r="CZ78" i="41"/>
  <c r="DP78" i="41" s="1"/>
  <c r="CJ78" i="41"/>
  <c r="CN78" i="41"/>
  <c r="DD78" i="41"/>
  <c r="DT78" i="41" s="1"/>
  <c r="CB79" i="41"/>
  <c r="CR79" i="41"/>
  <c r="DH79" i="41" s="1"/>
  <c r="CJ79" i="41"/>
  <c r="CZ79" i="41"/>
  <c r="DP79" i="41" s="1"/>
  <c r="CR80" i="41"/>
  <c r="DH80" i="41" s="1"/>
  <c r="CB80" i="41"/>
  <c r="CJ80" i="41"/>
  <c r="CZ80" i="41"/>
  <c r="DP80" i="41" s="1"/>
  <c r="CR81" i="41"/>
  <c r="DH81" i="41" s="1"/>
  <c r="CB81" i="41"/>
  <c r="CZ81" i="41"/>
  <c r="DP81" i="41" s="1"/>
  <c r="CJ81" i="41"/>
  <c r="CR82" i="41"/>
  <c r="DH82" i="41" s="1"/>
  <c r="CB82" i="41"/>
  <c r="CZ82" i="41"/>
  <c r="DP82" i="41" s="1"/>
  <c r="CJ82" i="41"/>
  <c r="CB83" i="41"/>
  <c r="CR83" i="41"/>
  <c r="DH83" i="41" s="1"/>
  <c r="CZ83" i="41"/>
  <c r="DP83" i="41" s="1"/>
  <c r="CJ83" i="41"/>
  <c r="CN86" i="41"/>
  <c r="DD86" i="41"/>
  <c r="DT86" i="41" s="1"/>
  <c r="CW79" i="41"/>
  <c r="DM79" i="41" s="1"/>
  <c r="CG79" i="41"/>
  <c r="DE79" i="41"/>
  <c r="DU79" i="41" s="1"/>
  <c r="CO79" i="41"/>
  <c r="CW80" i="41"/>
  <c r="DM80" i="41" s="1"/>
  <c r="CG80" i="41"/>
  <c r="DE80" i="41"/>
  <c r="DU80" i="41" s="1"/>
  <c r="CO80" i="41"/>
  <c r="CW81" i="41"/>
  <c r="DM81" i="41" s="1"/>
  <c r="CG81" i="41"/>
  <c r="DE81" i="41"/>
  <c r="DU81" i="41" s="1"/>
  <c r="CO81" i="41"/>
  <c r="CW82" i="41"/>
  <c r="DM82" i="41" s="1"/>
  <c r="CG82" i="41"/>
  <c r="DE82" i="41"/>
  <c r="DU82" i="41" s="1"/>
  <c r="CO82" i="41"/>
  <c r="DE83" i="41"/>
  <c r="DU83" i="41" s="1"/>
  <c r="CO83" i="41"/>
  <c r="CN84" i="41"/>
  <c r="DD84" i="41"/>
  <c r="DT84" i="41" s="1"/>
  <c r="CV87" i="41"/>
  <c r="DL87" i="41" s="1"/>
  <c r="CF87" i="41"/>
  <c r="CV88" i="41"/>
  <c r="DL88" i="41" s="1"/>
  <c r="CF88" i="41"/>
  <c r="CY84" i="41"/>
  <c r="DO84" i="41" s="1"/>
  <c r="CI84" i="41"/>
  <c r="CN85" i="41"/>
  <c r="DD85" i="41"/>
  <c r="DT85" i="41" s="1"/>
  <c r="CV86" i="41"/>
  <c r="DL86" i="41" s="1"/>
  <c r="CF86" i="41"/>
  <c r="DB79" i="41"/>
  <c r="DR79" i="41" s="1"/>
  <c r="CL79" i="41"/>
  <c r="CT80" i="41"/>
  <c r="DJ80" i="41" s="1"/>
  <c r="CD80" i="41"/>
  <c r="DB80" i="41"/>
  <c r="DR80" i="41" s="1"/>
  <c r="CL80" i="41"/>
  <c r="CT81" i="41"/>
  <c r="DJ81" i="41" s="1"/>
  <c r="CD81" i="41"/>
  <c r="DB81" i="41"/>
  <c r="DR81" i="41" s="1"/>
  <c r="CL81" i="41"/>
  <c r="CT82" i="41"/>
  <c r="DJ82" i="41" s="1"/>
  <c r="CD82" i="41"/>
  <c r="DB82" i="41"/>
  <c r="DR82" i="41" s="1"/>
  <c r="CL82" i="41"/>
  <c r="CT83" i="41"/>
  <c r="DJ83" i="41" s="1"/>
  <c r="CD83" i="41"/>
  <c r="DB83" i="41"/>
  <c r="DR83" i="41" s="1"/>
  <c r="CL83" i="41"/>
  <c r="DD87" i="41"/>
  <c r="DT87" i="41" s="1"/>
  <c r="CN87" i="41"/>
  <c r="DD88" i="41"/>
  <c r="DT88" i="41" s="1"/>
  <c r="CN88" i="41"/>
  <c r="CP89" i="41"/>
  <c r="DF89" i="41"/>
  <c r="DV89" i="41" s="1"/>
  <c r="CF85" i="41"/>
  <c r="CV85" i="41"/>
  <c r="DL85" i="41" s="1"/>
  <c r="DE88" i="41"/>
  <c r="DU88" i="41" s="1"/>
  <c r="CO88" i="41"/>
  <c r="CT90" i="41"/>
  <c r="DJ90" i="41" s="1"/>
  <c r="CD90" i="41"/>
  <c r="DB84" i="41"/>
  <c r="DR84" i="41" s="1"/>
  <c r="CL84" i="41"/>
  <c r="CT86" i="41"/>
  <c r="DJ86" i="41" s="1"/>
  <c r="CD86" i="41"/>
  <c r="CD87" i="41"/>
  <c r="CT87" i="41"/>
  <c r="DJ87" i="41" s="1"/>
  <c r="CL87" i="41"/>
  <c r="DB87" i="41"/>
  <c r="DR87" i="41" s="1"/>
  <c r="CD88" i="41"/>
  <c r="CT88" i="41"/>
  <c r="DJ88" i="41" s="1"/>
  <c r="CL88" i="41"/>
  <c r="DB88" i="41"/>
  <c r="DR88" i="41" s="1"/>
  <c r="DG90" i="41"/>
  <c r="DW90" i="41" s="1"/>
  <c r="CQ90" i="41"/>
  <c r="BX93" i="41" a="1"/>
  <c r="BX93" i="41" s="1"/>
  <c r="CU90" i="41"/>
  <c r="DK90" i="41" s="1"/>
  <c r="CE90" i="41"/>
  <c r="DB90" i="41"/>
  <c r="DR90" i="41" s="1"/>
  <c r="CL90" i="41"/>
  <c r="CY85" i="41"/>
  <c r="DO85" i="41" s="1"/>
  <c r="CI85" i="41"/>
  <c r="DC85" i="41"/>
  <c r="DS85" i="41" s="1"/>
  <c r="CM85" i="41"/>
  <c r="DG85" i="41"/>
  <c r="DW85" i="41" s="1"/>
  <c r="CQ85" i="41"/>
  <c r="CU86" i="41"/>
  <c r="DK86" i="41" s="1"/>
  <c r="CE86" i="41"/>
  <c r="CY86" i="41"/>
  <c r="DO86" i="41" s="1"/>
  <c r="CI86" i="41"/>
  <c r="DC86" i="41"/>
  <c r="DS86" i="41" s="1"/>
  <c r="CM86" i="41"/>
  <c r="DG86" i="41"/>
  <c r="DW86" i="41" s="1"/>
  <c r="CQ86" i="41"/>
  <c r="CU87" i="41"/>
  <c r="DK87" i="41" s="1"/>
  <c r="CE87" i="41"/>
  <c r="DC87" i="41"/>
  <c r="DS87" i="41" s="1"/>
  <c r="CM87" i="41"/>
  <c r="DG87" i="41"/>
  <c r="DW87" i="41" s="1"/>
  <c r="CQ87" i="41"/>
  <c r="DC88" i="41"/>
  <c r="DS88" i="41" s="1"/>
  <c r="CM88" i="41"/>
  <c r="DG88" i="41"/>
  <c r="DW88" i="41" s="1"/>
  <c r="CQ88" i="41"/>
  <c r="BX85" i="41" a="1"/>
  <c r="BX85" i="41" s="1"/>
  <c r="BX86" i="41" a="1"/>
  <c r="BX86" i="41" s="1"/>
  <c r="BX87" i="41" a="1"/>
  <c r="BX87" i="41" s="1"/>
  <c r="BX88" i="41" a="1"/>
  <c r="BX88" i="41" s="1"/>
  <c r="BX89" i="41" a="1"/>
  <c r="BX89" i="41" s="1"/>
  <c r="CM90" i="41"/>
  <c r="DC90" i="41"/>
  <c r="DS90" i="41" s="1"/>
  <c r="BX98" i="41" a="1"/>
  <c r="BX98" i="41" s="1"/>
  <c r="CM98" i="41"/>
  <c r="DC98" i="41"/>
  <c r="DS98" i="41" s="1"/>
  <c r="BX91" i="41" a="1"/>
  <c r="BX91" i="41" s="1"/>
  <c r="BX94" i="41" a="1"/>
  <c r="BX94" i="41" s="1"/>
  <c r="DA96" i="41"/>
  <c r="DQ96" i="41" s="1"/>
  <c r="CK96" i="41"/>
  <c r="CK91" i="41"/>
  <c r="DA91" i="41"/>
  <c r="DQ91" i="41" s="1"/>
  <c r="CH92" i="41"/>
  <c r="CX92" i="41"/>
  <c r="DN92" i="41" s="1"/>
  <c r="BX92" i="41" a="1"/>
  <c r="BX92" i="41" s="1"/>
  <c r="DB95" i="41"/>
  <c r="DR95" i="41" s="1"/>
  <c r="CL95" i="41"/>
  <c r="CS96" i="41"/>
  <c r="DI96" i="41" s="1"/>
  <c r="CC96" i="41"/>
  <c r="DE97" i="41"/>
  <c r="DU97" i="41" s="1"/>
  <c r="CO97" i="41"/>
  <c r="CR92" i="41"/>
  <c r="DH92" i="41" s="1"/>
  <c r="CB92" i="41"/>
  <c r="CZ92" i="41"/>
  <c r="DP92" i="41" s="1"/>
  <c r="CJ92" i="41"/>
  <c r="CR93" i="41"/>
  <c r="DH93" i="41" s="1"/>
  <c r="CB93" i="41"/>
  <c r="CZ93" i="41"/>
  <c r="DP93" i="41" s="1"/>
  <c r="CJ93" i="41"/>
  <c r="CW98" i="41"/>
  <c r="DM98" i="41" s="1"/>
  <c r="CG98" i="41"/>
  <c r="DF95" i="41"/>
  <c r="DV95" i="41" s="1"/>
  <c r="CP95" i="41"/>
  <c r="DA92" i="41"/>
  <c r="DQ92" i="41" s="1"/>
  <c r="CK92" i="41"/>
  <c r="CS93" i="41"/>
  <c r="DI93" i="41" s="1"/>
  <c r="CC93" i="41"/>
  <c r="CK93" i="41"/>
  <c r="DA93" i="41"/>
  <c r="DQ93" i="41" s="1"/>
  <c r="CT95" i="41"/>
  <c r="DJ95" i="41" s="1"/>
  <c r="CD95" i="41"/>
  <c r="DF103" i="41"/>
  <c r="DV103" i="41" s="1"/>
  <c r="CP103" i="41"/>
  <c r="CI95" i="41"/>
  <c r="CY95" i="41"/>
  <c r="DO95" i="41" s="1"/>
  <c r="DG95" i="41"/>
  <c r="DW95" i="41" s="1"/>
  <c r="CQ95" i="41"/>
  <c r="CY96" i="41"/>
  <c r="DO96" i="41" s="1"/>
  <c r="CI96" i="41"/>
  <c r="BX95" i="41" a="1"/>
  <c r="BX95" i="41" s="1"/>
  <c r="BX96" i="41" a="1"/>
  <c r="BX96" i="41" s="1"/>
  <c r="DE98" i="41"/>
  <c r="DU98" i="41" s="1"/>
  <c r="CO98" i="41"/>
  <c r="BX100" i="41" a="1"/>
  <c r="BX100" i="41" s="1"/>
  <c r="BX97" i="41" a="1"/>
  <c r="BX97" i="41" s="1"/>
  <c r="CI101" i="41"/>
  <c r="CY101" i="41"/>
  <c r="DO101" i="41" s="1"/>
  <c r="DF102" i="41"/>
  <c r="DV102" i="41" s="1"/>
  <c r="CP102" i="41"/>
  <c r="CQ101" i="41"/>
  <c r="DG101" i="41"/>
  <c r="DW101" i="41" s="1"/>
  <c r="CX103" i="41"/>
  <c r="DN103" i="41" s="1"/>
  <c r="CH103" i="41"/>
  <c r="CX102" i="41"/>
  <c r="DN102" i="41" s="1"/>
  <c r="CH102" i="41"/>
  <c r="BX99" i="41" a="1"/>
  <c r="BX99" i="41" s="1"/>
  <c r="CR97" i="41"/>
  <c r="DH97" i="41" s="1"/>
  <c r="CB97" i="41"/>
  <c r="CJ97" i="41"/>
  <c r="CZ97" i="41"/>
  <c r="DP97" i="41" s="1"/>
  <c r="CR98" i="41"/>
  <c r="DH98" i="41" s="1"/>
  <c r="CB98" i="41"/>
  <c r="CJ98" i="41"/>
  <c r="CZ98" i="41"/>
  <c r="DP98" i="41" s="1"/>
  <c r="DD98" i="41"/>
  <c r="DT98" i="41" s="1"/>
  <c r="CN98" i="41"/>
  <c r="CR99" i="41"/>
  <c r="DH99" i="41" s="1"/>
  <c r="CB99" i="41"/>
  <c r="DD99" i="41"/>
  <c r="DT99" i="41" s="1"/>
  <c r="CN99" i="41"/>
  <c r="CY102" i="41"/>
  <c r="DO102" i="41" s="1"/>
  <c r="CI102" i="41"/>
  <c r="DG102" i="41"/>
  <c r="DW102" i="41" s="1"/>
  <c r="CQ102" i="41"/>
  <c r="CY103" i="41"/>
  <c r="DO103" i="41" s="1"/>
  <c r="CI103" i="41"/>
  <c r="DG103" i="41"/>
  <c r="DW103" i="41" s="1"/>
  <c r="CQ103" i="41"/>
  <c r="BX101" i="41" a="1"/>
  <c r="BX101" i="41" s="1"/>
  <c r="BX102" i="41" a="1"/>
  <c r="BX102" i="41" s="1"/>
  <c r="BX103" i="41" a="1"/>
  <c r="BX103" i="41" s="1"/>
  <c r="BX104" i="41" a="1"/>
  <c r="BX104" i="41" s="1"/>
  <c r="CR100" i="41"/>
  <c r="DH100" i="41" s="1"/>
  <c r="CB100" i="41"/>
  <c r="CV100" i="41"/>
  <c r="DL100" i="41" s="1"/>
  <c r="CF100" i="41"/>
  <c r="CJ100" i="41"/>
  <c r="CZ100" i="41"/>
  <c r="DP100" i="41" s="1"/>
  <c r="CN100" i="41"/>
  <c r="DD100" i="41"/>
  <c r="DT100" i="41" s="1"/>
  <c r="CR101" i="41"/>
  <c r="DH101" i="41" s="1"/>
  <c r="CB101" i="41"/>
  <c r="CZ101" i="41"/>
  <c r="DP101" i="41" s="1"/>
  <c r="CJ101" i="41"/>
  <c r="CR102" i="41"/>
  <c r="DH102" i="41" s="1"/>
  <c r="CB102" i="41"/>
  <c r="CZ102" i="41"/>
  <c r="DP102" i="41" s="1"/>
  <c r="CJ102" i="41"/>
  <c r="CR103" i="41"/>
  <c r="DH103" i="41" s="1"/>
  <c r="CB103" i="41"/>
  <c r="CZ103" i="41"/>
  <c r="DP103" i="41" s="1"/>
  <c r="CJ103" i="41"/>
  <c r="CR154" i="41"/>
  <c r="DH154" i="41" s="1"/>
  <c r="DC218" i="39"/>
  <c r="CI234" i="39"/>
  <c r="DD124" i="41"/>
  <c r="DT124" i="41" s="1"/>
  <c r="CB150" i="41"/>
  <c r="CR115" i="41"/>
  <c r="DH115" i="41" s="1"/>
  <c r="CB149" i="41"/>
  <c r="CM157" i="39"/>
  <c r="CI215" i="39"/>
  <c r="DF220" i="39"/>
  <c r="CO222" i="39"/>
  <c r="CN219" i="39"/>
  <c r="DD218" i="39"/>
  <c r="CS226" i="39"/>
  <c r="CX137" i="39"/>
  <c r="CR124" i="41"/>
  <c r="DH124" i="41" s="1"/>
  <c r="CJ112" i="41"/>
  <c r="CP215" i="39"/>
  <c r="DF218" i="39"/>
  <c r="CV192" i="39"/>
  <c r="CM143" i="41"/>
  <c r="CR186" i="41"/>
  <c r="DH186" i="41" s="1"/>
  <c r="CO126" i="41"/>
  <c r="DD216" i="39"/>
  <c r="DA234" i="39"/>
  <c r="CU128" i="41"/>
  <c r="DK128" i="41" s="1"/>
  <c r="CE113" i="41"/>
  <c r="CR128" i="41"/>
  <c r="DH128" i="41" s="1"/>
  <c r="CN108" i="41"/>
  <c r="DD120" i="41"/>
  <c r="DT120" i="41" s="1"/>
  <c r="CH161" i="41"/>
  <c r="CB120" i="41"/>
  <c r="CM173" i="39"/>
  <c r="CT150" i="39"/>
  <c r="DB186" i="39"/>
  <c r="CE240" i="39"/>
  <c r="CD203" i="39"/>
  <c r="CY162" i="39"/>
  <c r="CR112" i="41"/>
  <c r="DH112" i="41" s="1"/>
  <c r="CV124" i="41"/>
  <c r="DL124" i="41" s="1"/>
  <c r="DD222" i="39"/>
  <c r="CX217" i="39"/>
  <c r="CG226" i="39"/>
  <c r="CU226" i="39"/>
  <c r="CB233" i="39"/>
  <c r="CD121" i="41"/>
  <c r="CE134" i="41"/>
  <c r="CE142" i="41"/>
  <c r="CS106" i="41"/>
  <c r="DI106" i="41" s="1"/>
  <c r="CV108" i="41"/>
  <c r="DL108" i="41" s="1"/>
  <c r="DA105" i="41"/>
  <c r="DQ105" i="41" s="1"/>
  <c r="DA192" i="39"/>
  <c r="DD178" i="39"/>
  <c r="CJ190" i="39"/>
  <c r="CK151" i="39"/>
  <c r="CM231" i="39"/>
  <c r="DF124" i="41"/>
  <c r="DV124" i="41" s="1"/>
  <c r="CM139" i="41"/>
  <c r="CF216" i="39"/>
  <c r="CC215" i="39"/>
  <c r="DC230" i="39"/>
  <c r="CW192" i="39"/>
  <c r="CP222" i="39"/>
  <c r="CZ228" i="39"/>
  <c r="CK219" i="39"/>
  <c r="CN220" i="39"/>
  <c r="CB220" i="39"/>
  <c r="CL230" i="39"/>
  <c r="CL229" i="39"/>
  <c r="CH226" i="39"/>
  <c r="CL215" i="39"/>
  <c r="CK235" i="39"/>
  <c r="CB140" i="39"/>
  <c r="CS127" i="41"/>
  <c r="DI127" i="41" s="1"/>
  <c r="CC137" i="41"/>
  <c r="CT151" i="41"/>
  <c r="DJ151" i="41" s="1"/>
  <c r="CS153" i="41"/>
  <c r="DI153" i="41" s="1"/>
  <c r="CZ200" i="39"/>
  <c r="CO205" i="39"/>
  <c r="DG173" i="39"/>
  <c r="CY197" i="39"/>
  <c r="DB191" i="39"/>
  <c r="CU231" i="39"/>
  <c r="DB216" i="39"/>
  <c r="CO226" i="39"/>
  <c r="CP228" i="39"/>
  <c r="DE227" i="39"/>
  <c r="CR234" i="39"/>
  <c r="CQ177" i="39"/>
  <c r="DF232" i="39"/>
  <c r="CK177" i="39"/>
  <c r="DB194" i="39"/>
  <c r="CB210" i="39"/>
  <c r="CG165" i="39"/>
  <c r="DG214" i="39"/>
  <c r="CF186" i="39"/>
  <c r="DG197" i="39"/>
  <c r="CR180" i="39"/>
  <c r="CZ211" i="39"/>
  <c r="CY125" i="39"/>
  <c r="CE190" i="39"/>
  <c r="DE195" i="39"/>
  <c r="CD191" i="39"/>
  <c r="CG183" i="39"/>
  <c r="CC175" i="39"/>
  <c r="CV221" i="39"/>
  <c r="CI218" i="39"/>
  <c r="CR219" i="39"/>
  <c r="CB218" i="39"/>
  <c r="CS219" i="39"/>
  <c r="DF226" i="39"/>
  <c r="DG228" i="39"/>
  <c r="CY226" i="39"/>
  <c r="CY193" i="39"/>
  <c r="CU218" i="39"/>
  <c r="CW220" i="39"/>
  <c r="CZ222" i="39"/>
  <c r="CF229" i="39"/>
  <c r="CS227" i="39"/>
  <c r="CM230" i="39"/>
  <c r="CM229" i="39"/>
  <c r="CI227" i="39"/>
  <c r="DG134" i="41"/>
  <c r="DW134" i="41" s="1"/>
  <c r="DE138" i="41"/>
  <c r="DU138" i="41" s="1"/>
  <c r="DG142" i="41"/>
  <c r="DW142" i="41" s="1"/>
  <c r="DE146" i="41"/>
  <c r="DU146" i="41" s="1"/>
  <c r="CQ150" i="41"/>
  <c r="DE154" i="41"/>
  <c r="DU154" i="41" s="1"/>
  <c r="CQ158" i="41"/>
  <c r="DD150" i="41"/>
  <c r="DT150" i="41" s="1"/>
  <c r="CE196" i="39"/>
  <c r="CF213" i="39"/>
  <c r="DA240" i="39"/>
  <c r="CV196" i="39"/>
  <c r="CW213" i="39"/>
  <c r="CR240" i="39"/>
  <c r="CX205" i="39"/>
  <c r="CN140" i="39"/>
  <c r="DD186" i="39"/>
  <c r="CP204" i="39"/>
  <c r="CB199" i="39"/>
  <c r="CN207" i="39"/>
  <c r="CV203" i="39"/>
  <c r="CS132" i="41"/>
  <c r="DI132" i="41" s="1"/>
  <c r="CR209" i="39"/>
  <c r="CO213" i="39"/>
  <c r="CK164" i="39"/>
  <c r="DC194" i="39"/>
  <c r="DC210" i="39"/>
  <c r="CL141" i="39"/>
  <c r="CH195" i="39"/>
  <c r="CZ124" i="41"/>
  <c r="DP124" i="41" s="1"/>
  <c r="DF169" i="39"/>
  <c r="CJ227" i="39"/>
  <c r="CZ230" i="39"/>
  <c r="CC235" i="39"/>
  <c r="CO190" i="39"/>
  <c r="CK185" i="39"/>
  <c r="CW180" i="39"/>
  <c r="CI190" i="39"/>
  <c r="CI206" i="39"/>
  <c r="CF128" i="39"/>
  <c r="CU203" i="39"/>
  <c r="CY179" i="39"/>
  <c r="CP171" i="39"/>
  <c r="CR163" i="39"/>
  <c r="CO239" i="39"/>
  <c r="CS230" i="39"/>
  <c r="CP184" i="39"/>
  <c r="DG204" i="39"/>
  <c r="DB201" i="39"/>
  <c r="CQ206" i="39"/>
  <c r="DD194" i="39"/>
  <c r="CV240" i="39"/>
  <c r="CZ186" i="39"/>
  <c r="CL203" i="39"/>
  <c r="CQ191" i="39"/>
  <c r="CI183" i="39"/>
  <c r="DG186" i="39"/>
  <c r="DA226" i="39"/>
  <c r="CR227" i="39"/>
  <c r="CE220" i="39"/>
  <c r="CX230" i="39"/>
  <c r="DE181" i="39"/>
  <c r="CC239" i="39"/>
  <c r="DC240" i="39"/>
  <c r="CM240" i="39"/>
  <c r="CQ161" i="39"/>
  <c r="CY194" i="39"/>
  <c r="CJ214" i="39"/>
  <c r="CB203" i="39"/>
  <c r="CR203" i="39"/>
  <c r="CK179" i="39"/>
  <c r="CL194" i="39"/>
  <c r="CD129" i="39"/>
  <c r="DD202" i="39"/>
  <c r="CG192" i="39"/>
  <c r="CO211" i="39"/>
  <c r="CI170" i="39"/>
  <c r="CX186" i="39"/>
  <c r="CB221" i="39"/>
  <c r="CW183" i="39"/>
  <c r="CI131" i="39"/>
  <c r="DF222" i="39"/>
  <c r="CD219" i="39"/>
  <c r="DG229" i="39"/>
  <c r="DA149" i="39"/>
  <c r="DA219" i="39"/>
  <c r="CG219" i="39"/>
  <c r="CI221" i="39"/>
  <c r="CW222" i="39"/>
  <c r="CG230" i="39"/>
  <c r="CC227" i="39"/>
  <c r="CX226" i="39"/>
  <c r="CH224" i="39"/>
  <c r="CU222" i="39"/>
  <c r="CU221" i="39"/>
  <c r="CY206" i="39"/>
  <c r="CC162" i="39"/>
  <c r="CK231" i="39"/>
  <c r="CN177" i="39"/>
  <c r="CK209" i="39"/>
  <c r="CR190" i="39"/>
  <c r="DF171" i="39"/>
  <c r="CF220" i="39"/>
  <c r="DE239" i="39"/>
  <c r="CE203" i="39"/>
  <c r="DA209" i="39"/>
  <c r="CQ186" i="39"/>
  <c r="CF166" i="39"/>
  <c r="CV229" i="39"/>
  <c r="CQ229" i="39"/>
  <c r="CN158" i="39"/>
  <c r="CT207" i="39"/>
  <c r="CD207" i="39"/>
  <c r="DF196" i="39"/>
  <c r="CJ186" i="39"/>
  <c r="CI162" i="39"/>
  <c r="DF151" i="39"/>
  <c r="CR166" i="39"/>
  <c r="DD180" i="39"/>
  <c r="CF222" i="39"/>
  <c r="CO214" i="39"/>
  <c r="DD207" i="39"/>
  <c r="CH207" i="39"/>
  <c r="CU152" i="39"/>
  <c r="CU140" i="39"/>
  <c r="CO217" i="39"/>
  <c r="DB229" i="39"/>
  <c r="DD230" i="39"/>
  <c r="CC184" i="39"/>
  <c r="CS184" i="39"/>
  <c r="CH205" i="39"/>
  <c r="CM132" i="39"/>
  <c r="DC132" i="39"/>
  <c r="CR199" i="39"/>
  <c r="DF221" i="39"/>
  <c r="DB230" i="39"/>
  <c r="CU228" i="39"/>
  <c r="CV230" i="39"/>
  <c r="CE229" i="39"/>
  <c r="CE204" i="39"/>
  <c r="CX171" i="39"/>
  <c r="CH171" i="39"/>
  <c r="CL211" i="39"/>
  <c r="DB211" i="39"/>
  <c r="CY186" i="39"/>
  <c r="CI186" i="39"/>
  <c r="CV207" i="39"/>
  <c r="CU225" i="39"/>
  <c r="CJ211" i="39"/>
  <c r="CU190" i="39"/>
  <c r="CU224" i="39"/>
  <c r="CF146" i="39"/>
  <c r="CJ143" i="39"/>
  <c r="CZ147" i="39"/>
  <c r="CR152" i="39"/>
  <c r="DE180" i="39"/>
  <c r="CS175" i="39"/>
  <c r="CV219" i="39"/>
  <c r="DC145" i="39"/>
  <c r="CL146" i="39"/>
  <c r="CR150" i="39"/>
  <c r="CK161" i="39"/>
  <c r="CY152" i="39"/>
  <c r="CS159" i="39"/>
  <c r="DC222" i="39"/>
  <c r="DC221" i="39"/>
  <c r="CB222" i="39"/>
  <c r="CJ228" i="39"/>
  <c r="DA157" i="39"/>
  <c r="CK157" i="39"/>
  <c r="DG231" i="39"/>
  <c r="CQ231" i="39"/>
  <c r="DE190" i="39"/>
  <c r="DB202" i="39"/>
  <c r="CL202" i="39"/>
  <c r="CS209" i="39"/>
  <c r="CC209" i="39"/>
  <c r="CU177" i="39"/>
  <c r="CF194" i="39"/>
  <c r="CM190" i="39"/>
  <c r="DC190" i="39"/>
  <c r="CM175" i="39"/>
  <c r="DC175" i="39"/>
  <c r="CH211" i="39"/>
  <c r="CX211" i="39"/>
  <c r="CC220" i="39"/>
  <c r="CI193" i="39"/>
  <c r="CI230" i="39"/>
  <c r="CE218" i="39"/>
  <c r="DB219" i="39"/>
  <c r="CN172" i="39"/>
  <c r="CY230" i="39"/>
  <c r="CL204" i="39"/>
  <c r="CO204" i="39"/>
  <c r="CH204" i="39"/>
  <c r="CO186" i="39"/>
  <c r="CJ203" i="39"/>
  <c r="DA183" i="39"/>
  <c r="DA207" i="39"/>
  <c r="CO194" i="39"/>
  <c r="DE194" i="39"/>
  <c r="DD228" i="39"/>
  <c r="CN192" i="39"/>
  <c r="DC153" i="39"/>
  <c r="CG213" i="39"/>
  <c r="CI181" i="39"/>
  <c r="CY181" i="39"/>
  <c r="CL190" i="39"/>
  <c r="CH230" i="39"/>
  <c r="DB144" i="39"/>
  <c r="CG167" i="39"/>
  <c r="CJ140" i="39"/>
  <c r="CF240" i="39"/>
  <c r="CO142" i="39"/>
  <c r="CG146" i="39"/>
  <c r="DF184" i="39"/>
  <c r="CK134" i="39"/>
  <c r="CM144" i="39"/>
  <c r="CY183" i="39"/>
  <c r="CB180" i="39"/>
  <c r="CU158" i="39"/>
  <c r="CJ222" i="39"/>
  <c r="CK132" i="39"/>
  <c r="CL153" i="39"/>
  <c r="DF132" i="39"/>
  <c r="DD140" i="39"/>
  <c r="CM148" i="39"/>
  <c r="CD184" i="39"/>
  <c r="CB151" i="39"/>
  <c r="CL219" i="39"/>
  <c r="CQ218" i="39"/>
  <c r="CM226" i="39"/>
  <c r="CQ226" i="39"/>
  <c r="CK230" i="39"/>
  <c r="CB132" i="41"/>
  <c r="CJ120" i="41"/>
  <c r="CC111" i="41"/>
  <c r="CI220" i="39"/>
  <c r="DD229" i="39"/>
  <c r="CD154" i="39"/>
  <c r="CW175" i="39"/>
  <c r="CT222" i="39"/>
  <c r="DD220" i="39"/>
  <c r="DG164" i="39"/>
  <c r="CB173" i="39"/>
  <c r="CM224" i="39"/>
  <c r="CT219" i="39"/>
  <c r="CP224" i="39"/>
  <c r="CZ140" i="39"/>
  <c r="CS180" i="39"/>
  <c r="CX161" i="41"/>
  <c r="DN161" i="41" s="1"/>
  <c r="DC139" i="41"/>
  <c r="DS139" i="41" s="1"/>
  <c r="DA111" i="41"/>
  <c r="DQ111" i="41" s="1"/>
  <c r="CZ128" i="41"/>
  <c r="DP128" i="41" s="1"/>
  <c r="CN216" i="39"/>
  <c r="CT228" i="39"/>
  <c r="DE226" i="39"/>
  <c r="CN226" i="39"/>
  <c r="CY164" i="41"/>
  <c r="DO164" i="41" s="1"/>
  <c r="CR218" i="39"/>
  <c r="CS215" i="39"/>
  <c r="CX220" i="39"/>
  <c r="CI222" i="39"/>
  <c r="CD218" i="39"/>
  <c r="CG221" i="39"/>
  <c r="DB228" i="39"/>
  <c r="CC152" i="41"/>
  <c r="DE126" i="41"/>
  <c r="DU126" i="41" s="1"/>
  <c r="CF153" i="41"/>
  <c r="DB143" i="41"/>
  <c r="DR143" i="41" s="1"/>
  <c r="DA145" i="41"/>
  <c r="DQ145" i="41" s="1"/>
  <c r="DB151" i="41"/>
  <c r="DR151" i="41" s="1"/>
  <c r="DA153" i="41"/>
  <c r="DQ153" i="41" s="1"/>
  <c r="CG151" i="39"/>
  <c r="CZ137" i="41"/>
  <c r="DP137" i="41" s="1"/>
  <c r="DD153" i="41"/>
  <c r="DT153" i="41" s="1"/>
  <c r="CH170" i="39"/>
  <c r="CW164" i="39"/>
  <c r="CN173" i="39"/>
  <c r="DF152" i="39"/>
  <c r="DF186" i="39"/>
  <c r="CL120" i="41"/>
  <c r="CZ112" i="41"/>
  <c r="DP112" i="41" s="1"/>
  <c r="CO118" i="41"/>
  <c r="CN222" i="39"/>
  <c r="CJ220" i="39"/>
  <c r="CZ154" i="41"/>
  <c r="DP154" i="41" s="1"/>
  <c r="DC129" i="41"/>
  <c r="DS129" i="41" s="1"/>
  <c r="CH132" i="41"/>
  <c r="CC164" i="41"/>
  <c r="CT187" i="41"/>
  <c r="DJ187" i="41" s="1"/>
  <c r="CI225" i="39"/>
  <c r="DF164" i="39"/>
  <c r="CW191" i="39"/>
  <c r="CH164" i="39"/>
  <c r="DE111" i="41"/>
  <c r="DU111" i="41" s="1"/>
  <c r="CX218" i="39"/>
  <c r="CI156" i="39"/>
  <c r="DA196" i="39"/>
  <c r="CJ137" i="41"/>
  <c r="CC132" i="41"/>
  <c r="CZ142" i="41"/>
  <c r="DP142" i="41" s="1"/>
  <c r="CP217" i="39"/>
  <c r="DB225" i="39"/>
  <c r="CE235" i="39"/>
  <c r="CQ235" i="39"/>
  <c r="DC121" i="41"/>
  <c r="DS121" i="41" s="1"/>
  <c r="CY113" i="41"/>
  <c r="DO113" i="41" s="1"/>
  <c r="DA172" i="39"/>
  <c r="DE184" i="39"/>
  <c r="CF132" i="39"/>
  <c r="CK151" i="41"/>
  <c r="DC135" i="41"/>
  <c r="DS135" i="41" s="1"/>
  <c r="CK217" i="39"/>
  <c r="CN223" i="39"/>
  <c r="CJ224" i="39"/>
  <c r="DE152" i="39"/>
  <c r="CI179" i="39"/>
  <c r="CR151" i="39"/>
  <c r="CJ150" i="39"/>
  <c r="CV161" i="39"/>
  <c r="CV164" i="39"/>
  <c r="CN151" i="39"/>
  <c r="DC151" i="39"/>
  <c r="DE164" i="39"/>
  <c r="DC174" i="39"/>
  <c r="CR186" i="39"/>
  <c r="CT186" i="39"/>
  <c r="CK152" i="41"/>
  <c r="CD215" i="39"/>
  <c r="CQ222" i="39"/>
  <c r="CQ221" i="39"/>
  <c r="DC220" i="39"/>
  <c r="CV222" i="39"/>
  <c r="CF223" i="39"/>
  <c r="CQ223" i="39"/>
  <c r="CI224" i="39"/>
  <c r="CX109" i="41"/>
  <c r="DN109" i="41" s="1"/>
  <c r="CZ217" i="39"/>
  <c r="DC223" i="39"/>
  <c r="CM236" i="39"/>
  <c r="CU236" i="39"/>
  <c r="DB233" i="39"/>
  <c r="CO184" i="39"/>
  <c r="DB140" i="39"/>
  <c r="CP176" i="39"/>
  <c r="CD180" i="39"/>
  <c r="CJ142" i="41"/>
  <c r="CD151" i="41"/>
  <c r="CT184" i="39"/>
  <c r="CL170" i="39"/>
  <c r="CY154" i="39"/>
  <c r="CO129" i="39"/>
  <c r="CC196" i="39"/>
  <c r="CG153" i="39"/>
  <c r="DB174" i="39"/>
  <c r="DB192" i="39"/>
  <c r="CH176" i="39"/>
  <c r="DE204" i="39"/>
  <c r="CB153" i="41"/>
  <c r="CY163" i="39"/>
  <c r="CT176" i="39"/>
  <c r="CV184" i="39"/>
  <c r="CE121" i="41"/>
  <c r="CV119" i="41"/>
  <c r="DL119" i="41" s="1"/>
  <c r="DG113" i="41"/>
  <c r="DW113" i="41" s="1"/>
  <c r="CY105" i="41"/>
  <c r="DO105" i="41" s="1"/>
  <c r="DC143" i="41"/>
  <c r="DS143" i="41" s="1"/>
  <c r="CC168" i="41"/>
  <c r="CO111" i="41"/>
  <c r="DC128" i="41"/>
  <c r="DS128" i="41" s="1"/>
  <c r="CE120" i="41"/>
  <c r="CU112" i="41"/>
  <c r="DK112" i="41" s="1"/>
  <c r="DB121" i="41"/>
  <c r="DR121" i="41" s="1"/>
  <c r="CL113" i="41"/>
  <c r="CG215" i="39"/>
  <c r="CQ224" i="39"/>
  <c r="DC234" i="39"/>
  <c r="CN153" i="39"/>
  <c r="CP216" i="39"/>
  <c r="CT225" i="39"/>
  <c r="DF223" i="39"/>
  <c r="CR236" i="39"/>
  <c r="CD172" i="39"/>
  <c r="CS196" i="39"/>
  <c r="CL192" i="39"/>
  <c r="CB163" i="39"/>
  <c r="CP152" i="39"/>
  <c r="CV153" i="39"/>
  <c r="CD176" i="39"/>
  <c r="CH129" i="39"/>
  <c r="CX176" i="39"/>
  <c r="CU157" i="39"/>
  <c r="CZ151" i="39"/>
  <c r="CY148" i="39"/>
  <c r="CO175" i="39"/>
  <c r="CB146" i="41"/>
  <c r="CK112" i="41"/>
  <c r="CF174" i="41"/>
  <c r="CE222" i="39"/>
  <c r="CP218" i="39"/>
  <c r="DG221" i="39"/>
  <c r="CU215" i="39"/>
  <c r="CT223" i="39"/>
  <c r="CJ223" i="39"/>
  <c r="CV224" i="39"/>
  <c r="CI223" i="39"/>
  <c r="CE224" i="39"/>
  <c r="CF230" i="39"/>
  <c r="CU230" i="39"/>
  <c r="CU229" i="39"/>
  <c r="CT236" i="39"/>
  <c r="CD237" i="39"/>
  <c r="CL233" i="39"/>
  <c r="DD203" i="39"/>
  <c r="CN142" i="41"/>
  <c r="CN116" i="41"/>
  <c r="CK105" i="41"/>
  <c r="CF116" i="41"/>
  <c r="CP108" i="41"/>
  <c r="CP124" i="41"/>
  <c r="CF221" i="39"/>
  <c r="CY221" i="39"/>
  <c r="CO216" i="39"/>
  <c r="DD215" i="39"/>
  <c r="CK225" i="39"/>
  <c r="CL223" i="39"/>
  <c r="CV223" i="39"/>
  <c r="CB224" i="39"/>
  <c r="CH223" i="39"/>
  <c r="CM234" i="39"/>
  <c r="CV116" i="41"/>
  <c r="DL116" i="41" s="1"/>
  <c r="CW218" i="39"/>
  <c r="DE224" i="39"/>
  <c r="CG225" i="39"/>
  <c r="CB223" i="39"/>
  <c r="CP223" i="39"/>
  <c r="CY229" i="39"/>
  <c r="CG229" i="39"/>
  <c r="CX228" i="39"/>
  <c r="CR230" i="39"/>
  <c r="CS235" i="39"/>
  <c r="CO233" i="39"/>
  <c r="CM174" i="39"/>
  <c r="CO164" i="39"/>
  <c r="CF142" i="39"/>
  <c r="DD240" i="39"/>
  <c r="DA224" i="39"/>
  <c r="CC225" i="39"/>
  <c r="CX224" i="39"/>
  <c r="CN228" i="39"/>
  <c r="CY228" i="39"/>
  <c r="CZ227" i="39"/>
  <c r="CJ230" i="39"/>
  <c r="CJ229" i="39"/>
  <c r="CB234" i="39"/>
  <c r="DC148" i="39"/>
  <c r="CT168" i="39"/>
  <c r="CR132" i="39"/>
  <c r="CL226" i="39"/>
  <c r="DB227" i="39"/>
  <c r="CC230" i="39"/>
  <c r="CC234" i="39"/>
  <c r="CB227" i="39"/>
  <c r="CU227" i="39"/>
  <c r="CD228" i="39"/>
  <c r="CX225" i="39"/>
  <c r="CM223" i="39"/>
  <c r="CX229" i="39"/>
  <c r="DC227" i="39"/>
  <c r="CD230" i="39"/>
  <c r="CU235" i="39"/>
  <c r="CB166" i="39"/>
  <c r="DD142" i="41"/>
  <c r="DT142" i="41" s="1"/>
  <c r="CE228" i="39"/>
  <c r="CS236" i="39"/>
  <c r="CQ142" i="39"/>
  <c r="CZ143" i="39"/>
  <c r="DB153" i="39"/>
  <c r="CX162" i="39"/>
  <c r="CK196" i="39"/>
  <c r="CV128" i="39"/>
  <c r="DB185" i="41"/>
  <c r="DR185" i="41" s="1"/>
  <c r="DD181" i="39"/>
  <c r="CV205" i="39"/>
  <c r="CO181" i="39"/>
  <c r="CK176" i="39"/>
  <c r="DC186" i="39"/>
  <c r="DA208" i="39"/>
  <c r="CN178" i="39"/>
  <c r="CP196" i="39"/>
  <c r="CR164" i="39"/>
  <c r="DG161" i="39"/>
  <c r="CI194" i="39"/>
  <c r="DD214" i="39"/>
  <c r="CB144" i="39"/>
  <c r="CI200" i="39"/>
  <c r="CJ200" i="39"/>
  <c r="DE165" i="39"/>
  <c r="CY214" i="39"/>
  <c r="CQ173" i="39"/>
  <c r="DC185" i="39"/>
  <c r="CD192" i="39"/>
  <c r="CI197" i="39"/>
  <c r="CN202" i="39"/>
  <c r="CZ214" i="39"/>
  <c r="CV166" i="39"/>
  <c r="CF207" i="39"/>
  <c r="CF174" i="39"/>
  <c r="CL191" i="39"/>
  <c r="DA179" i="39"/>
  <c r="DG177" i="39"/>
  <c r="DB204" i="39"/>
  <c r="CP154" i="39"/>
  <c r="DG142" i="39"/>
  <c r="CO182" i="39"/>
  <c r="CF153" i="39"/>
  <c r="CW165" i="39"/>
  <c r="CQ214" i="39"/>
  <c r="CV186" i="39"/>
  <c r="CQ197" i="39"/>
  <c r="CX204" i="39"/>
  <c r="CZ203" i="39"/>
  <c r="CI125" i="39"/>
  <c r="CO195" i="39"/>
  <c r="CK207" i="39"/>
  <c r="DE193" i="39"/>
  <c r="CZ165" i="39"/>
  <c r="CW152" i="39"/>
  <c r="CJ151" i="39"/>
  <c r="DC144" i="39"/>
  <c r="CV213" i="39"/>
  <c r="DE146" i="39"/>
  <c r="CF196" i="39"/>
  <c r="CU194" i="39"/>
  <c r="CX207" i="39"/>
  <c r="CX170" i="39"/>
  <c r="CB181" i="39"/>
  <c r="CJ165" i="39"/>
  <c r="CG152" i="39"/>
  <c r="CB150" i="39"/>
  <c r="DF162" i="39"/>
  <c r="DC128" i="39"/>
  <c r="DC125" i="41"/>
  <c r="DS125" i="41" s="1"/>
  <c r="CZ121" i="41"/>
  <c r="DP121" i="41" s="1"/>
  <c r="CY121" i="41"/>
  <c r="DO121" i="41" s="1"/>
  <c r="CU113" i="41"/>
  <c r="DK113" i="41" s="1"/>
  <c r="CO154" i="39"/>
  <c r="CY150" i="39"/>
  <c r="CN213" i="39"/>
  <c r="CB209" i="39"/>
  <c r="CW157" i="39"/>
  <c r="DE213" i="39"/>
  <c r="DA184" i="39"/>
  <c r="CM194" i="39"/>
  <c r="CM210" i="39"/>
  <c r="CN210" i="39"/>
  <c r="CR196" i="39"/>
  <c r="CX195" i="39"/>
  <c r="CS191" i="39"/>
  <c r="CM166" i="39"/>
  <c r="CB240" i="39"/>
  <c r="CY125" i="41"/>
  <c r="DO125" i="41" s="1"/>
  <c r="CU142" i="41"/>
  <c r="DK142" i="41" s="1"/>
  <c r="DF148" i="41"/>
  <c r="DV148" i="41" s="1"/>
  <c r="CC169" i="41"/>
  <c r="DB196" i="39"/>
  <c r="CP150" i="39"/>
  <c r="DD173" i="39"/>
  <c r="CN157" i="39"/>
  <c r="DA185" i="39"/>
  <c r="CK149" i="39"/>
  <c r="CG180" i="39"/>
  <c r="CE177" i="39"/>
  <c r="DD177" i="39"/>
  <c r="CB190" i="39"/>
  <c r="CL174" i="39"/>
  <c r="DA128" i="41"/>
  <c r="DQ128" i="41" s="1"/>
  <c r="DG124" i="41"/>
  <c r="DW124" i="41" s="1"/>
  <c r="CS120" i="41"/>
  <c r="DI120" i="41" s="1"/>
  <c r="DB118" i="41"/>
  <c r="DR118" i="41" s="1"/>
  <c r="CL110" i="41"/>
  <c r="CF163" i="41"/>
  <c r="DA185" i="41"/>
  <c r="DQ185" i="41" s="1"/>
  <c r="CD186" i="39"/>
  <c r="DG206" i="39"/>
  <c r="CG191" i="39"/>
  <c r="DF153" i="39"/>
  <c r="CJ180" i="39"/>
  <c r="DE232" i="39"/>
  <c r="CL167" i="41"/>
  <c r="CK169" i="41"/>
  <c r="CW198" i="39"/>
  <c r="CK153" i="39"/>
  <c r="CL186" i="39"/>
  <c r="CC193" i="39"/>
  <c r="CU186" i="39"/>
  <c r="CS192" i="39"/>
  <c r="DC201" i="39"/>
  <c r="CR156" i="39"/>
  <c r="DG203" i="39"/>
  <c r="CM191" i="39"/>
  <c r="DB179" i="39"/>
  <c r="DB175" i="39"/>
  <c r="CH175" i="39"/>
  <c r="CX155" i="39"/>
  <c r="CR211" i="39"/>
  <c r="CT211" i="39"/>
  <c r="CP194" i="39"/>
  <c r="CP169" i="39"/>
  <c r="CO192" i="39"/>
  <c r="CG223" i="39"/>
  <c r="CE216" i="39"/>
  <c r="CV220" i="39"/>
  <c r="CS221" i="39"/>
  <c r="CS222" i="39"/>
  <c r="DE215" i="39"/>
  <c r="CC223" i="39"/>
  <c r="DD223" i="39"/>
  <c r="DD224" i="39"/>
  <c r="CL220" i="39"/>
  <c r="CK221" i="39"/>
  <c r="CK222" i="39"/>
  <c r="CP231" i="39"/>
  <c r="CU220" i="39"/>
  <c r="CU240" i="39"/>
  <c r="CN240" i="39"/>
  <c r="CW217" i="39"/>
  <c r="CQ225" i="39"/>
  <c r="CM220" i="39"/>
  <c r="CP220" i="39"/>
  <c r="CQ219" i="39"/>
  <c r="CS239" i="39"/>
  <c r="CC217" i="39"/>
  <c r="CM225" i="39"/>
  <c r="CP221" i="39"/>
  <c r="CE221" i="39"/>
  <c r="CR220" i="39"/>
  <c r="CZ240" i="39"/>
  <c r="CO232" i="39"/>
  <c r="DD217" i="39"/>
  <c r="DG216" i="39"/>
  <c r="DD225" i="39"/>
  <c r="DB218" i="39"/>
  <c r="CS218" i="39"/>
  <c r="CR222" i="39"/>
  <c r="CM221" i="39"/>
  <c r="CP232" i="39"/>
  <c r="CT232" i="39"/>
  <c r="CE215" i="39"/>
  <c r="DC216" i="39"/>
  <c r="CX216" i="39"/>
  <c r="CO224" i="39"/>
  <c r="CO223" i="39"/>
  <c r="CN224" i="39"/>
  <c r="CW224" i="39"/>
  <c r="CV225" i="39"/>
  <c r="CU223" i="39"/>
  <c r="CT218" i="39"/>
  <c r="CG220" i="39"/>
  <c r="CS220" i="39"/>
  <c r="CT123" i="39"/>
  <c r="CL123" i="39"/>
  <c r="CK240" i="39"/>
  <c r="DF216" i="39"/>
  <c r="CG224" i="39"/>
  <c r="CK223" i="39"/>
  <c r="CF224" i="39"/>
  <c r="CC224" i="39"/>
  <c r="CB225" i="39"/>
  <c r="CU217" i="39"/>
  <c r="CY219" i="39"/>
  <c r="CK220" i="39"/>
  <c r="DE221" i="39"/>
  <c r="CU219" i="39"/>
  <c r="CO220" i="39"/>
  <c r="CM216" i="39"/>
  <c r="CN217" i="39"/>
  <c r="CD123" i="39"/>
  <c r="DD123" i="39"/>
  <c r="CN123" i="39"/>
  <c r="CR123" i="39"/>
  <c r="CO161" i="39"/>
  <c r="DF192" i="39"/>
  <c r="CT220" i="39"/>
  <c r="CD220" i="39"/>
  <c r="DC219" i="39"/>
  <c r="CM219" i="39"/>
  <c r="CT227" i="39"/>
  <c r="DE182" i="39"/>
  <c r="DF154" i="39"/>
  <c r="CO146" i="39"/>
  <c r="CR200" i="39"/>
  <c r="CB200" i="39"/>
  <c r="DF198" i="39"/>
  <c r="CP198" i="39"/>
  <c r="CK171" i="39"/>
  <c r="DA171" i="39"/>
  <c r="CO151" i="39"/>
  <c r="CQ207" i="39"/>
  <c r="CT226" i="39"/>
  <c r="CD226" i="39"/>
  <c r="CK226" i="39"/>
  <c r="CB229" i="39"/>
  <c r="CR229" i="39"/>
  <c r="CG228" i="39"/>
  <c r="CW228" i="39"/>
  <c r="CD221" i="39"/>
  <c r="CY222" i="39"/>
  <c r="CK229" i="39"/>
  <c r="DA229" i="39"/>
  <c r="DE205" i="39"/>
  <c r="CH180" i="39"/>
  <c r="CE226" i="39"/>
  <c r="DA177" i="39"/>
  <c r="CK218" i="39"/>
  <c r="DA218" i="39"/>
  <c r="DG222" i="39"/>
  <c r="DD196" i="39"/>
  <c r="CN196" i="39"/>
  <c r="CH133" i="39"/>
  <c r="CQ144" i="39"/>
  <c r="DG132" i="39"/>
  <c r="CE152" i="39"/>
  <c r="CZ161" i="39"/>
  <c r="CJ164" i="39"/>
  <c r="DE175" i="39"/>
  <c r="CS153" i="39"/>
  <c r="CL156" i="39"/>
  <c r="CZ141" i="39"/>
  <c r="CV194" i="39"/>
  <c r="DE125" i="39"/>
  <c r="CE225" i="39"/>
  <c r="CH236" i="39"/>
  <c r="CX236" i="39"/>
  <c r="CT235" i="39"/>
  <c r="CD235" i="39"/>
  <c r="CO144" i="39"/>
  <c r="DF176" i="39"/>
  <c r="DB146" i="39"/>
  <c r="DA161" i="39"/>
  <c r="DB170" i="39"/>
  <c r="CV148" i="39"/>
  <c r="CQ164" i="39"/>
  <c r="CD148" i="39"/>
  <c r="CK154" i="39"/>
  <c r="CF130" i="39"/>
  <c r="CG164" i="39"/>
  <c r="CG163" i="39"/>
  <c r="DD157" i="39"/>
  <c r="CY190" i="39"/>
  <c r="CL144" i="39"/>
  <c r="CH162" i="39"/>
  <c r="CS162" i="39"/>
  <c r="CV146" i="39"/>
  <c r="CV154" i="39"/>
  <c r="CO150" i="39"/>
  <c r="CQ157" i="39"/>
  <c r="CP140" i="39"/>
  <c r="CJ173" i="39"/>
  <c r="CG150" i="39"/>
  <c r="CD161" i="39"/>
  <c r="CW153" i="39"/>
  <c r="DC152" i="39"/>
  <c r="DA236" i="39"/>
  <c r="CK236" i="39"/>
  <c r="CZ236" i="39"/>
  <c r="CJ236" i="39"/>
  <c r="CF236" i="39"/>
  <c r="CV236" i="39"/>
  <c r="CN236" i="39"/>
  <c r="DD236" i="39"/>
  <c r="CW236" i="39"/>
  <c r="CG236" i="39"/>
  <c r="CO236" i="39"/>
  <c r="DE236" i="39"/>
  <c r="DF235" i="39"/>
  <c r="CP235" i="39"/>
  <c r="CB235" i="39"/>
  <c r="CR235" i="39"/>
  <c r="CM235" i="39"/>
  <c r="DC235" i="39"/>
  <c r="CL235" i="39"/>
  <c r="DB235" i="39"/>
  <c r="CX235" i="39"/>
  <c r="CH235" i="39"/>
  <c r="CY235" i="39"/>
  <c r="CI235" i="39"/>
  <c r="CV235" i="39"/>
  <c r="CF235" i="39"/>
  <c r="CN235" i="39"/>
  <c r="DD235" i="39"/>
  <c r="CW235" i="39"/>
  <c r="CG235" i="39"/>
  <c r="CO235" i="39"/>
  <c r="DE235" i="39"/>
  <c r="DB238" i="39"/>
  <c r="CL238" i="39"/>
  <c r="CK238" i="39"/>
  <c r="DA238" i="39"/>
  <c r="DF237" i="39"/>
  <c r="CP237" i="39"/>
  <c r="CT234" i="39"/>
  <c r="CD234" i="39"/>
  <c r="DD234" i="39"/>
  <c r="CN234" i="39"/>
  <c r="CU234" i="39"/>
  <c r="CE234" i="39"/>
  <c r="DF234" i="39"/>
  <c r="CP234" i="39"/>
  <c r="CV234" i="39"/>
  <c r="CF234" i="39"/>
  <c r="DG234" i="39"/>
  <c r="CQ234" i="39"/>
  <c r="CJ234" i="39"/>
  <c r="CZ234" i="39"/>
  <c r="CW234" i="39"/>
  <c r="CG234" i="39"/>
  <c r="DE234" i="39"/>
  <c r="CO234" i="39"/>
  <c r="CJ238" i="39"/>
  <c r="CZ238" i="39"/>
  <c r="CX237" i="39"/>
  <c r="CH237" i="39"/>
  <c r="CY238" i="39"/>
  <c r="CI238" i="39"/>
  <c r="CU237" i="39"/>
  <c r="CE237" i="39"/>
  <c r="CL234" i="39"/>
  <c r="DB234" i="39"/>
  <c r="CX238" i="39"/>
  <c r="CH238" i="39"/>
  <c r="DC238" i="39"/>
  <c r="CM238" i="39"/>
  <c r="CB238" i="39"/>
  <c r="CR238" i="39"/>
  <c r="CC238" i="39"/>
  <c r="CS238" i="39"/>
  <c r="CT238" i="39"/>
  <c r="CD238" i="39"/>
  <c r="DF238" i="39"/>
  <c r="CP238" i="39"/>
  <c r="CU238" i="39"/>
  <c r="CE238" i="39"/>
  <c r="DG238" i="39"/>
  <c r="CQ238" i="39"/>
  <c r="CV238" i="39"/>
  <c r="CF238" i="39"/>
  <c r="DD238" i="39"/>
  <c r="CN238" i="39"/>
  <c r="CW238" i="39"/>
  <c r="CG238" i="39"/>
  <c r="DE238" i="39"/>
  <c r="CO238" i="39"/>
  <c r="CY237" i="39"/>
  <c r="CI237" i="39"/>
  <c r="CJ237" i="39"/>
  <c r="CZ237" i="39"/>
  <c r="CK237" i="39"/>
  <c r="DA237" i="39"/>
  <c r="CR237" i="39"/>
  <c r="CB237" i="39"/>
  <c r="DB237" i="39"/>
  <c r="CL237" i="39"/>
  <c r="CS237" i="39"/>
  <c r="CC237" i="39"/>
  <c r="DC237" i="39"/>
  <c r="CM237" i="39"/>
  <c r="CF237" i="39"/>
  <c r="CV237" i="39"/>
  <c r="CN237" i="39"/>
  <c r="DD237" i="39"/>
  <c r="CG237" i="39"/>
  <c r="CW237" i="39"/>
  <c r="CO237" i="39"/>
  <c r="DE237" i="39"/>
  <c r="CX234" i="39"/>
  <c r="CH234" i="39"/>
  <c r="CS233" i="39"/>
  <c r="CC233" i="39"/>
  <c r="DF233" i="39"/>
  <c r="CP233" i="39"/>
  <c r="CV233" i="39"/>
  <c r="CF233" i="39"/>
  <c r="CG233" i="39"/>
  <c r="CW233" i="39"/>
  <c r="CH233" i="39"/>
  <c r="CX233" i="39"/>
  <c r="CJ233" i="39"/>
  <c r="CZ233" i="39"/>
  <c r="DA233" i="39"/>
  <c r="CK233" i="39"/>
  <c r="CD233" i="39"/>
  <c r="CT233" i="39"/>
  <c r="CM233" i="39"/>
  <c r="DC233" i="39"/>
  <c r="CU233" i="39"/>
  <c r="CE233" i="39"/>
  <c r="DD233" i="39"/>
  <c r="CN233" i="39"/>
  <c r="CY233" i="39"/>
  <c r="CI233" i="39"/>
  <c r="DG233" i="39"/>
  <c r="CQ233" i="39"/>
  <c r="CL236" i="39"/>
  <c r="DB236" i="39"/>
  <c r="CE217" i="39"/>
  <c r="CS229" i="39"/>
  <c r="DB232" i="39"/>
  <c r="CL232" i="39"/>
  <c r="CL218" i="39"/>
  <c r="CC222" i="39"/>
  <c r="CZ229" i="39"/>
  <c r="CK227" i="39"/>
  <c r="DA227" i="39"/>
  <c r="DA222" i="39"/>
  <c r="DG230" i="39"/>
  <c r="CN227" i="39"/>
  <c r="DD227" i="39"/>
  <c r="CK228" i="39"/>
  <c r="DA228" i="39"/>
  <c r="CH222" i="39"/>
  <c r="CT217" i="39"/>
  <c r="CC229" i="39"/>
  <c r="CI228" i="39"/>
  <c r="CB230" i="39"/>
  <c r="CX221" i="39"/>
  <c r="CI229" i="39"/>
  <c r="CS228" i="39"/>
  <c r="CO221" i="39"/>
  <c r="CC218" i="39"/>
  <c r="DB220" i="39"/>
  <c r="CI219" i="39"/>
  <c r="CX219" i="39"/>
  <c r="CO230" i="39"/>
  <c r="DE230" i="39"/>
  <c r="CW229" i="39"/>
  <c r="CE219" i="39"/>
  <c r="DB226" i="39"/>
  <c r="CP227" i="39"/>
  <c r="DF227" i="39"/>
  <c r="DA221" i="39"/>
  <c r="CH219" i="39"/>
  <c r="DE220" i="39"/>
  <c r="CC228" i="39"/>
  <c r="CH228" i="39"/>
  <c r="CO227" i="39"/>
  <c r="CM228" i="39"/>
  <c r="DC228" i="39"/>
  <c r="CD227" i="39"/>
  <c r="CD232" i="39"/>
  <c r="CH221" i="39"/>
  <c r="CC221" i="39"/>
  <c r="CX222" i="39"/>
  <c r="CQ230" i="39"/>
  <c r="CU216" i="39"/>
  <c r="CM222" i="39"/>
  <c r="CB211" i="39"/>
  <c r="CO162" i="39"/>
  <c r="CD150" i="39"/>
  <c r="CC210" i="39"/>
  <c r="CK184" i="39"/>
  <c r="CX175" i="39"/>
  <c r="DA153" i="39"/>
  <c r="CX133" i="39"/>
  <c r="CN138" i="39"/>
  <c r="CS177" i="39"/>
  <c r="CN214" i="39"/>
  <c r="CI214" i="39"/>
  <c r="CL208" i="39"/>
  <c r="CF205" i="39"/>
  <c r="CR194" i="39"/>
  <c r="DF194" i="39"/>
  <c r="CY200" i="39"/>
  <c r="CG202" i="39"/>
  <c r="CM201" i="39"/>
  <c r="CX180" i="39"/>
  <c r="DA176" i="39"/>
  <c r="CZ176" i="39"/>
  <c r="CF173" i="39"/>
  <c r="CF165" i="39"/>
  <c r="CT170" i="39"/>
  <c r="CF148" i="39"/>
  <c r="CX158" i="39"/>
  <c r="CV174" i="39"/>
  <c r="CB156" i="39"/>
  <c r="CJ162" i="39"/>
  <c r="DF140" i="39"/>
  <c r="CK208" i="39"/>
  <c r="CW202" i="39"/>
  <c r="DD213" i="39"/>
  <c r="CD211" i="39"/>
  <c r="CB194" i="39"/>
  <c r="DB208" i="39"/>
  <c r="CK192" i="39"/>
  <c r="CC192" i="39"/>
  <c r="CJ176" i="39"/>
  <c r="CV173" i="39"/>
  <c r="CG157" i="39"/>
  <c r="DA164" i="39"/>
  <c r="CL175" i="39"/>
  <c r="DB182" i="39"/>
  <c r="CM186" i="39"/>
  <c r="CJ207" i="39"/>
  <c r="CQ203" i="39"/>
  <c r="CC191" i="39"/>
  <c r="CQ194" i="39"/>
  <c r="CG198" i="39"/>
  <c r="CL182" i="39"/>
  <c r="CE186" i="39"/>
  <c r="CN181" i="39"/>
  <c r="CF177" i="39"/>
  <c r="CT192" i="39"/>
  <c r="CW163" i="39"/>
  <c r="CL179" i="39"/>
  <c r="DE150" i="39"/>
  <c r="DF174" i="39"/>
  <c r="CM152" i="39"/>
  <c r="CO165" i="39"/>
  <c r="DE132" i="39"/>
  <c r="CC125" i="39"/>
  <c r="CM151" i="39"/>
  <c r="DG194" i="39"/>
  <c r="DB161" i="39"/>
  <c r="CZ207" i="39"/>
  <c r="CT203" i="39"/>
  <c r="CV177" i="39"/>
  <c r="DG157" i="39"/>
  <c r="CP174" i="39"/>
  <c r="CD170" i="39"/>
  <c r="CS146" i="39"/>
  <c r="CI152" i="39"/>
  <c r="CE138" i="39"/>
  <c r="DC125" i="39"/>
  <c r="CL164" i="39"/>
  <c r="CL150" i="39"/>
  <c r="CU153" i="39"/>
  <c r="CW161" i="39"/>
  <c r="CV130" i="39"/>
  <c r="CN194" i="39"/>
  <c r="CD132" i="39"/>
  <c r="CR161" i="39"/>
  <c r="CN152" i="39"/>
  <c r="CC141" i="39"/>
  <c r="CO130" i="39"/>
  <c r="CL168" i="39"/>
  <c r="CN180" i="39"/>
  <c r="CE125" i="39"/>
  <c r="DB123" i="39"/>
  <c r="CZ123" i="39"/>
  <c r="DC196" i="39"/>
  <c r="DA231" i="39"/>
  <c r="DA216" i="39"/>
  <c r="CZ215" i="39"/>
  <c r="DB215" i="39"/>
  <c r="CH216" i="39"/>
  <c r="CD217" i="39"/>
  <c r="DE225" i="39"/>
  <c r="CS224" i="39"/>
  <c r="CZ224" i="39"/>
  <c r="CZ225" i="39"/>
  <c r="CG216" i="39"/>
  <c r="CV215" i="39"/>
  <c r="CV216" i="39"/>
  <c r="CW215" i="39"/>
  <c r="DF225" i="39"/>
  <c r="CK224" i="39"/>
  <c r="CR224" i="39"/>
  <c r="CX223" i="39"/>
  <c r="CP157" i="39"/>
  <c r="CS216" i="39"/>
  <c r="CB215" i="39"/>
  <c r="CB216" i="39"/>
  <c r="CQ217" i="39"/>
  <c r="CT215" i="39"/>
  <c r="CO215" i="39"/>
  <c r="CW225" i="39"/>
  <c r="CL225" i="39"/>
  <c r="DA223" i="39"/>
  <c r="DC225" i="39"/>
  <c r="DA225" i="39"/>
  <c r="DG224" i="39"/>
  <c r="CH225" i="39"/>
  <c r="DE223" i="39"/>
  <c r="CN225" i="39"/>
  <c r="CJ225" i="39"/>
  <c r="CB217" i="39"/>
  <c r="DC215" i="39"/>
  <c r="CQ216" i="39"/>
  <c r="DC217" i="39"/>
  <c r="CS223" i="39"/>
  <c r="CS225" i="39"/>
  <c r="CY224" i="39"/>
  <c r="CW223" i="39"/>
  <c r="CF225" i="39"/>
  <c r="CR225" i="39"/>
  <c r="CD225" i="39"/>
  <c r="CZ223" i="39"/>
  <c r="DG223" i="39"/>
  <c r="DF224" i="39"/>
  <c r="CO225" i="39"/>
  <c r="DF157" i="39"/>
  <c r="CJ215" i="39"/>
  <c r="CR223" i="39"/>
  <c r="CY223" i="39"/>
  <c r="DD138" i="39"/>
  <c r="CY156" i="39"/>
  <c r="DG225" i="39"/>
  <c r="CJ217" i="39"/>
  <c r="CK216" i="39"/>
  <c r="CS217" i="39"/>
  <c r="CI216" i="39"/>
  <c r="DE218" i="39"/>
  <c r="CO218" i="39"/>
  <c r="DF219" i="39"/>
  <c r="CP219" i="39"/>
  <c r="DA217" i="39"/>
  <c r="DE216" i="39"/>
  <c r="CN215" i="39"/>
  <c r="CM217" i="39"/>
  <c r="CZ216" i="39"/>
  <c r="CJ216" i="39"/>
  <c r="CC216" i="39"/>
  <c r="DF215" i="39"/>
  <c r="DG220" i="39"/>
  <c r="CQ220" i="39"/>
  <c r="CR217" i="39"/>
  <c r="CW216" i="39"/>
  <c r="CF215" i="39"/>
  <c r="DG144" i="39"/>
  <c r="CC127" i="39"/>
  <c r="CR216" i="39"/>
  <c r="CX215" i="39"/>
  <c r="CI217" i="39"/>
  <c r="CH155" i="39"/>
  <c r="CX135" i="39"/>
  <c r="DE217" i="39"/>
  <c r="DG215" i="39"/>
  <c r="CQ215" i="39"/>
  <c r="CL217" i="39"/>
  <c r="CT154" i="39"/>
  <c r="CV217" i="39"/>
  <c r="CR215" i="39"/>
  <c r="CY215" i="39"/>
  <c r="CH215" i="39"/>
  <c r="DG217" i="39"/>
  <c r="CZ154" i="39"/>
  <c r="CY216" i="39"/>
  <c r="CZ221" i="39"/>
  <c r="CJ221" i="39"/>
  <c r="CG217" i="39"/>
  <c r="DB217" i="39"/>
  <c r="DD127" i="39"/>
  <c r="CH127" i="39"/>
  <c r="CJ123" i="39"/>
  <c r="CV165" i="39"/>
  <c r="DC191" i="39"/>
  <c r="CO132" i="39"/>
  <c r="CM153" i="39"/>
  <c r="CL163" i="39"/>
  <c r="CK165" i="39"/>
  <c r="CS173" i="39"/>
  <c r="CM125" i="39"/>
  <c r="CH157" i="39"/>
  <c r="CN186" i="39"/>
  <c r="CV132" i="39"/>
  <c r="CH135" i="39"/>
  <c r="CZ162" i="39"/>
  <c r="CF127" i="39"/>
  <c r="CV127" i="39"/>
  <c r="CJ148" i="39"/>
  <c r="CJ170" i="39"/>
  <c r="CW150" i="39"/>
  <c r="CJ158" i="39"/>
  <c r="CR140" i="39"/>
  <c r="CK142" i="39"/>
  <c r="CF161" i="39"/>
  <c r="CU129" i="41"/>
  <c r="DK129" i="41" s="1"/>
  <c r="DC166" i="39"/>
  <c r="CK172" i="39"/>
  <c r="DB131" i="39"/>
  <c r="CH146" i="39"/>
  <c r="CF164" i="39"/>
  <c r="DD151" i="39"/>
  <c r="DA154" i="39"/>
  <c r="DE144" i="39"/>
  <c r="CB152" i="39"/>
  <c r="CV141" i="41"/>
  <c r="DL141" i="41" s="1"/>
  <c r="CF129" i="41"/>
  <c r="CB169" i="41"/>
  <c r="DC186" i="41"/>
  <c r="DS186" i="41" s="1"/>
  <c r="CT129" i="39"/>
  <c r="CC112" i="41"/>
  <c r="CN153" i="41"/>
  <c r="DA144" i="41"/>
  <c r="DQ144" i="41" s="1"/>
  <c r="CE128" i="41"/>
  <c r="CT113" i="41"/>
  <c r="DJ113" i="41" s="1"/>
  <c r="CL105" i="41"/>
  <c r="DB140" i="41"/>
  <c r="DR140" i="41" s="1"/>
  <c r="DA142" i="41"/>
  <c r="DQ142" i="41" s="1"/>
  <c r="CI179" i="41"/>
  <c r="CF154" i="39"/>
  <c r="CH165" i="39"/>
  <c r="DF122" i="41"/>
  <c r="DV122" i="41" s="1"/>
  <c r="CI148" i="39"/>
  <c r="DE127" i="41"/>
  <c r="DU127" i="41" s="1"/>
  <c r="CS119" i="41"/>
  <c r="DI119" i="41" s="1"/>
  <c r="CP136" i="39"/>
  <c r="CV137" i="41"/>
  <c r="DL137" i="41" s="1"/>
  <c r="CC128" i="41"/>
  <c r="CI124" i="41"/>
  <c r="CT118" i="41"/>
  <c r="DJ118" i="41" s="1"/>
  <c r="CT110" i="41"/>
  <c r="DJ110" i="41" s="1"/>
  <c r="CW129" i="41"/>
  <c r="DM129" i="41" s="1"/>
  <c r="CW137" i="41"/>
  <c r="DM137" i="41" s="1"/>
  <c r="CX143" i="41"/>
  <c r="DN143" i="41" s="1"/>
  <c r="CW145" i="41"/>
  <c r="DM145" i="41" s="1"/>
  <c r="DC134" i="41"/>
  <c r="DS134" i="41" s="1"/>
  <c r="DB136" i="41"/>
  <c r="DR136" i="41" s="1"/>
  <c r="DB144" i="41"/>
  <c r="DR144" i="41" s="1"/>
  <c r="CV158" i="41"/>
  <c r="DL158" i="41" s="1"/>
  <c r="CG167" i="41"/>
  <c r="CQ163" i="41"/>
  <c r="CB178" i="41"/>
  <c r="CL140" i="39"/>
  <c r="CI154" i="39"/>
  <c r="CT148" i="39"/>
  <c r="CS171" i="39"/>
  <c r="CL137" i="39"/>
  <c r="CX164" i="39"/>
  <c r="CK183" i="39"/>
  <c r="CR142" i="41"/>
  <c r="DH142" i="41" s="1"/>
  <c r="DD149" i="41"/>
  <c r="DT149" i="41" s="1"/>
  <c r="DG125" i="41"/>
  <c r="DW125" i="41" s="1"/>
  <c r="DA127" i="41"/>
  <c r="DQ127" i="41" s="1"/>
  <c r="CB113" i="41"/>
  <c r="CN119" i="41"/>
  <c r="CV111" i="41"/>
  <c r="DL111" i="41" s="1"/>
  <c r="DE109" i="41"/>
  <c r="DU109" i="41" s="1"/>
  <c r="DG105" i="41"/>
  <c r="DW105" i="41" s="1"/>
  <c r="DB130" i="41"/>
  <c r="DR130" i="41" s="1"/>
  <c r="CM119" i="41"/>
  <c r="CS129" i="41"/>
  <c r="DI129" i="41" s="1"/>
  <c r="CV138" i="41"/>
  <c r="DL138" i="41" s="1"/>
  <c r="CZ149" i="41"/>
  <c r="DP149" i="41" s="1"/>
  <c r="DG143" i="41"/>
  <c r="DW143" i="41" s="1"/>
  <c r="DB126" i="41"/>
  <c r="DR126" i="41" s="1"/>
  <c r="CQ116" i="41"/>
  <c r="DG108" i="41"/>
  <c r="DW108" i="41" s="1"/>
  <c r="CZ133" i="41"/>
  <c r="DP133" i="41" s="1"/>
  <c r="DC105" i="41"/>
  <c r="DS105" i="41" s="1"/>
  <c r="CX122" i="41"/>
  <c r="DN122" i="41" s="1"/>
  <c r="DE115" i="41"/>
  <c r="DU115" i="41" s="1"/>
  <c r="CY143" i="41"/>
  <c r="DO143" i="41" s="1"/>
  <c r="CM120" i="41"/>
  <c r="DC112" i="41"/>
  <c r="DS112" i="41" s="1"/>
  <c r="DA137" i="41"/>
  <c r="DQ137" i="41" s="1"/>
  <c r="CU125" i="41"/>
  <c r="DK125" i="41" s="1"/>
  <c r="DA121" i="41"/>
  <c r="DQ121" i="41" s="1"/>
  <c r="DC117" i="41"/>
  <c r="DS117" i="41" s="1"/>
  <c r="CT126" i="41"/>
  <c r="DJ126" i="41" s="1"/>
  <c r="CK120" i="41"/>
  <c r="CI116" i="41"/>
  <c r="CI108" i="41"/>
  <c r="DF125" i="41"/>
  <c r="DV125" i="41" s="1"/>
  <c r="DG121" i="41"/>
  <c r="DW121" i="41" s="1"/>
  <c r="CM113" i="41"/>
  <c r="CU105" i="41"/>
  <c r="DK105" i="41" s="1"/>
  <c r="DG128" i="41"/>
  <c r="DW128" i="41" s="1"/>
  <c r="CV153" i="41"/>
  <c r="DL153" i="41" s="1"/>
  <c r="CW123" i="41"/>
  <c r="DM123" i="41" s="1"/>
  <c r="DF113" i="41"/>
  <c r="DV113" i="41" s="1"/>
  <c r="CO137" i="41"/>
  <c r="CR146" i="41"/>
  <c r="DH146" i="41" s="1"/>
  <c r="CU117" i="41"/>
  <c r="DK117" i="41" s="1"/>
  <c r="CS144" i="41"/>
  <c r="DI144" i="41" s="1"/>
  <c r="DA119" i="41"/>
  <c r="DQ119" i="41" s="1"/>
  <c r="CJ153" i="41"/>
  <c r="CV134" i="41"/>
  <c r="DL134" i="41" s="1"/>
  <c r="CB121" i="41"/>
  <c r="CZ113" i="41"/>
  <c r="DP113" i="41" s="1"/>
  <c r="DE125" i="41"/>
  <c r="DU125" i="41" s="1"/>
  <c r="CU121" i="41"/>
  <c r="DK121" i="41" s="1"/>
  <c r="DD111" i="41"/>
  <c r="DT111" i="41" s="1"/>
  <c r="DF138" i="41"/>
  <c r="DV138" i="41" s="1"/>
  <c r="CR132" i="41"/>
  <c r="DH132" i="41" s="1"/>
  <c r="CI164" i="41"/>
  <c r="CZ153" i="41"/>
  <c r="DP153" i="41" s="1"/>
  <c r="CQ147" i="41"/>
  <c r="CP192" i="39"/>
  <c r="DE161" i="39"/>
  <c r="CB157" i="39"/>
  <c r="DG165" i="39"/>
  <c r="CM159" i="39"/>
  <c r="CH145" i="39"/>
  <c r="DA151" i="41"/>
  <c r="DQ151" i="41" s="1"/>
  <c r="CZ141" i="41"/>
  <c r="DP141" i="41" s="1"/>
  <c r="CF119" i="41"/>
  <c r="CU120" i="41"/>
  <c r="DK120" i="41" s="1"/>
  <c r="DG150" i="41"/>
  <c r="DW150" i="41" s="1"/>
  <c r="CV152" i="39"/>
  <c r="CG161" i="39"/>
  <c r="CJ152" i="39"/>
  <c r="CL131" i="39"/>
  <c r="DB156" i="39"/>
  <c r="CO125" i="39"/>
  <c r="DC157" i="41"/>
  <c r="DS157" i="41" s="1"/>
  <c r="CJ132" i="41"/>
  <c r="CI125" i="41"/>
  <c r="CM128" i="41"/>
  <c r="CB161" i="39"/>
  <c r="DB164" i="39"/>
  <c r="CF152" i="39"/>
  <c r="CR157" i="39"/>
  <c r="CO152" i="39"/>
  <c r="CP164" i="39"/>
  <c r="DA142" i="39"/>
  <c r="CW142" i="39"/>
  <c r="CE178" i="41"/>
  <c r="CK156" i="41"/>
  <c r="CS152" i="41"/>
  <c r="DI152" i="41" s="1"/>
  <c r="DD119" i="41"/>
  <c r="DT119" i="41" s="1"/>
  <c r="CM149" i="41"/>
  <c r="CR178" i="41"/>
  <c r="DH178" i="41" s="1"/>
  <c r="DE137" i="41"/>
  <c r="DU137" i="41" s="1"/>
  <c r="CQ165" i="39"/>
  <c r="CJ161" i="39"/>
  <c r="CJ141" i="41"/>
  <c r="DC149" i="41"/>
  <c r="DS149" i="41" s="1"/>
  <c r="CQ142" i="41"/>
  <c r="CP116" i="41"/>
  <c r="DF116" i="41"/>
  <c r="DV116" i="41" s="1"/>
  <c r="CL161" i="39"/>
  <c r="CY170" i="39"/>
  <c r="CZ150" i="39"/>
  <c r="DD152" i="39"/>
  <c r="CG142" i="39"/>
  <c r="CO180" i="39"/>
  <c r="CH186" i="39"/>
  <c r="CQ158" i="39"/>
  <c r="CP151" i="39"/>
  <c r="DE154" i="39"/>
  <c r="CZ152" i="39"/>
  <c r="DC159" i="39"/>
  <c r="DG158" i="39"/>
  <c r="CZ164" i="39"/>
  <c r="CM145" i="39"/>
  <c r="CZ158" i="39"/>
  <c r="CE153" i="39"/>
  <c r="CX157" i="39"/>
  <c r="DB150" i="39"/>
  <c r="CQ132" i="39"/>
  <c r="DB137" i="39"/>
  <c r="DD146" i="41"/>
  <c r="DT146" i="41" s="1"/>
  <c r="CJ149" i="41"/>
  <c r="CK144" i="41"/>
  <c r="CF133" i="41"/>
  <c r="CX135" i="41"/>
  <c r="DN135" i="41" s="1"/>
  <c r="CQ134" i="41"/>
  <c r="CK107" i="41"/>
  <c r="CO129" i="41"/>
  <c r="CX132" i="41"/>
  <c r="DN132" i="41" s="1"/>
  <c r="DB113" i="41"/>
  <c r="DR113" i="41" s="1"/>
  <c r="DB105" i="41"/>
  <c r="DR105" i="41" s="1"/>
  <c r="CQ130" i="41"/>
  <c r="CD113" i="41"/>
  <c r="CU125" i="39"/>
  <c r="CN146" i="41"/>
  <c r="CV133" i="41"/>
  <c r="DL133" i="41" s="1"/>
  <c r="CP138" i="41"/>
  <c r="CG137" i="41"/>
  <c r="CG145" i="41"/>
  <c r="CM134" i="41"/>
  <c r="CL144" i="41"/>
  <c r="DA107" i="41"/>
  <c r="DQ107" i="41" s="1"/>
  <c r="CK145" i="41"/>
  <c r="DE129" i="41"/>
  <c r="DU129" i="41" s="1"/>
  <c r="CM129" i="41"/>
  <c r="CP109" i="41"/>
  <c r="DG130" i="41"/>
  <c r="DW130" i="41" s="1"/>
  <c r="CO115" i="41"/>
  <c r="CO146" i="41"/>
  <c r="DC113" i="41"/>
  <c r="DS113" i="41" s="1"/>
  <c r="CL151" i="41"/>
  <c r="DF109" i="41"/>
  <c r="DV109" i="41" s="1"/>
  <c r="CP148" i="41"/>
  <c r="CD105" i="41"/>
  <c r="CG129" i="41"/>
  <c r="CM128" i="39"/>
  <c r="CN127" i="39"/>
  <c r="CB123" i="39"/>
  <c r="CY126" i="39"/>
  <c r="CO148" i="41"/>
  <c r="CK137" i="41"/>
  <c r="CO138" i="41"/>
  <c r="CC106" i="41"/>
  <c r="CG123" i="41"/>
  <c r="CT105" i="41"/>
  <c r="DJ105" i="41" s="1"/>
  <c r="CO122" i="41"/>
  <c r="CI126" i="39"/>
  <c r="CJ130" i="41"/>
  <c r="CM121" i="41"/>
  <c r="CL143" i="41"/>
  <c r="CH143" i="41"/>
  <c r="CL140" i="41"/>
  <c r="DE122" i="41"/>
  <c r="DU122" i="41" s="1"/>
  <c r="CH109" i="41"/>
  <c r="CQ143" i="41"/>
  <c r="CC129" i="41"/>
  <c r="CL136" i="41"/>
  <c r="DC119" i="41"/>
  <c r="DS119" i="41" s="1"/>
  <c r="CP113" i="41"/>
  <c r="CE129" i="41"/>
  <c r="BX180" i="41" a="1"/>
  <c r="BX180" i="41" s="1"/>
  <c r="DD138" i="41"/>
  <c r="DT138" i="41" s="1"/>
  <c r="CN138" i="41"/>
  <c r="BX200" i="41" a="1"/>
  <c r="BX200" i="41" s="1"/>
  <c r="DD134" i="41"/>
  <c r="DT134" i="41" s="1"/>
  <c r="CN134" i="41"/>
  <c r="BX165" i="41" a="1"/>
  <c r="BX165" i="41" s="1"/>
  <c r="CK143" i="41"/>
  <c r="CD130" i="41"/>
  <c r="CT130" i="41"/>
  <c r="DJ130" i="41" s="1"/>
  <c r="CQ125" i="41"/>
  <c r="CY124" i="41"/>
  <c r="DO124" i="41" s="1"/>
  <c r="CS128" i="41"/>
  <c r="DI128" i="41" s="1"/>
  <c r="CR121" i="41"/>
  <c r="DH121" i="41" s="1"/>
  <c r="CC120" i="41"/>
  <c r="CR113" i="41"/>
  <c r="DH113" i="41" s="1"/>
  <c r="CO155" i="41"/>
  <c r="CR153" i="41"/>
  <c r="DH153" i="41" s="1"/>
  <c r="CL130" i="41"/>
  <c r="DG147" i="41"/>
  <c r="DW147" i="41" s="1"/>
  <c r="CE117" i="41"/>
  <c r="DB110" i="41"/>
  <c r="DR110" i="41" s="1"/>
  <c r="CQ105" i="41"/>
  <c r="CK127" i="41"/>
  <c r="CM112" i="41"/>
  <c r="CY108" i="41"/>
  <c r="DO108" i="41" s="1"/>
  <c r="CF111" i="41"/>
  <c r="CL118" i="41"/>
  <c r="CM117" i="41"/>
  <c r="CE112" i="41"/>
  <c r="CF142" i="41"/>
  <c r="CF137" i="41"/>
  <c r="CU131" i="41"/>
  <c r="DK131" i="41" s="1"/>
  <c r="CQ124" i="41"/>
  <c r="DG116" i="41"/>
  <c r="DW116" i="41" s="1"/>
  <c r="CC144" i="41"/>
  <c r="CB130" i="41"/>
  <c r="CK128" i="41"/>
  <c r="CJ121" i="41"/>
  <c r="CJ113" i="41"/>
  <c r="DE155" i="41"/>
  <c r="DU155" i="41" s="1"/>
  <c r="CI143" i="41"/>
  <c r="CN130" i="41"/>
  <c r="CH106" i="41"/>
  <c r="CI105" i="41"/>
  <c r="BX195" i="41" a="1"/>
  <c r="BX195" i="41" s="1"/>
  <c r="BX143" i="41" a="1"/>
  <c r="BX143" i="41" s="1"/>
  <c r="CF134" i="41"/>
  <c r="CV142" i="41"/>
  <c r="DL142" i="41" s="1"/>
  <c r="CJ146" i="41"/>
  <c r="CF138" i="41"/>
  <c r="CY116" i="41"/>
  <c r="DO116" i="41" s="1"/>
  <c r="DD130" i="41"/>
  <c r="DT130" i="41" s="1"/>
  <c r="CD110" i="41"/>
  <c r="CI113" i="41"/>
  <c r="CX106" i="41"/>
  <c r="DN106" i="41" s="1"/>
  <c r="CO109" i="41"/>
  <c r="CJ129" i="41"/>
  <c r="BX147" i="41" a="1"/>
  <c r="BX147" i="41" s="1"/>
  <c r="DA143" i="41"/>
  <c r="DQ143" i="41" s="1"/>
  <c r="CB133" i="41"/>
  <c r="CL126" i="41"/>
  <c r="CH122" i="41"/>
  <c r="BX122" i="41" a="1"/>
  <c r="BX122" i="41" s="1"/>
  <c r="CK119" i="41"/>
  <c r="CE125" i="41"/>
  <c r="CC119" i="41"/>
  <c r="CR133" i="41"/>
  <c r="DH133" i="41" s="1"/>
  <c r="CF146" i="41"/>
  <c r="CO130" i="41"/>
  <c r="DA112" i="41"/>
  <c r="DQ112" i="41" s="1"/>
  <c r="CQ108" i="41"/>
  <c r="CK121" i="41"/>
  <c r="BX114" i="41" a="1"/>
  <c r="BX114" i="41" s="1"/>
  <c r="CV146" i="41"/>
  <c r="DL146" i="41" s="1"/>
  <c r="DA120" i="41"/>
  <c r="DQ120" i="41" s="1"/>
  <c r="CS112" i="41"/>
  <c r="DI112" i="41" s="1"/>
  <c r="CN149" i="41"/>
  <c r="CP125" i="41"/>
  <c r="CI121" i="41"/>
  <c r="CQ113" i="41"/>
  <c r="CD126" i="41"/>
  <c r="CQ128" i="41"/>
  <c r="CM105" i="41"/>
  <c r="CM125" i="41"/>
  <c r="CD118" i="41"/>
  <c r="CE105" i="41"/>
  <c r="CZ132" i="41"/>
  <c r="DP132" i="41" s="1"/>
  <c r="CF141" i="41"/>
  <c r="CO125" i="41"/>
  <c r="CJ133" i="41"/>
  <c r="CN111" i="41"/>
  <c r="CP122" i="41"/>
  <c r="CC127" i="41"/>
  <c r="CQ121" i="41"/>
  <c r="CO127" i="41"/>
  <c r="DF130" i="41"/>
  <c r="DV130" i="41" s="1"/>
  <c r="CB142" i="41"/>
  <c r="DD200" i="41"/>
  <c r="DT200" i="41" s="1"/>
  <c r="CN200" i="41"/>
  <c r="CW196" i="41"/>
  <c r="DM196" i="41" s="1"/>
  <c r="CG196" i="41"/>
  <c r="CX195" i="41"/>
  <c r="DN195" i="41" s="1"/>
  <c r="CH195" i="41"/>
  <c r="DC200" i="41"/>
  <c r="DS200" i="41" s="1"/>
  <c r="CM200" i="41"/>
  <c r="CY200" i="41"/>
  <c r="DO200" i="41" s="1"/>
  <c r="CI200" i="41"/>
  <c r="DG200" i="41"/>
  <c r="DW200" i="41" s="1"/>
  <c r="CQ200" i="41"/>
  <c r="CS200" i="41"/>
  <c r="DI200" i="41" s="1"/>
  <c r="CC200" i="41"/>
  <c r="DA200" i="41"/>
  <c r="DQ200" i="41" s="1"/>
  <c r="CK200" i="41"/>
  <c r="CT200" i="41"/>
  <c r="DJ200" i="41" s="1"/>
  <c r="CD200" i="41"/>
  <c r="DB200" i="41"/>
  <c r="DR200" i="41" s="1"/>
  <c r="CL200" i="41"/>
  <c r="CS199" i="41"/>
  <c r="DI199" i="41" s="1"/>
  <c r="CC199" i="41"/>
  <c r="CT198" i="41"/>
  <c r="DJ198" i="41" s="1"/>
  <c r="CD198" i="41"/>
  <c r="CU197" i="41"/>
  <c r="DK197" i="41" s="1"/>
  <c r="CE197" i="41"/>
  <c r="DD196" i="41"/>
  <c r="DT196" i="41" s="1"/>
  <c r="CN196" i="41"/>
  <c r="CV196" i="41"/>
  <c r="DL196" i="41" s="1"/>
  <c r="CF196" i="41"/>
  <c r="CW195" i="41"/>
  <c r="DM195" i="41" s="1"/>
  <c r="CG195" i="41"/>
  <c r="CX194" i="41"/>
  <c r="DN194" i="41" s="1"/>
  <c r="CH194" i="41"/>
  <c r="CJ199" i="41"/>
  <c r="CZ199" i="41"/>
  <c r="DP199" i="41" s="1"/>
  <c r="CR199" i="41"/>
  <c r="DH199" i="41" s="1"/>
  <c r="CB199" i="41"/>
  <c r="DA198" i="41"/>
  <c r="DQ198" i="41" s="1"/>
  <c r="CK198" i="41"/>
  <c r="CS198" i="41"/>
  <c r="DI198" i="41" s="1"/>
  <c r="CC198" i="41"/>
  <c r="CT197" i="41"/>
  <c r="DJ197" i="41" s="1"/>
  <c r="CD197" i="41"/>
  <c r="DC196" i="41"/>
  <c r="DS196" i="41" s="1"/>
  <c r="CM196" i="41"/>
  <c r="CU196" i="41"/>
  <c r="DK196" i="41" s="1"/>
  <c r="CE196" i="41"/>
  <c r="DD195" i="41"/>
  <c r="DT195" i="41" s="1"/>
  <c r="CN195" i="41"/>
  <c r="CV195" i="41"/>
  <c r="DL195" i="41" s="1"/>
  <c r="CF195" i="41"/>
  <c r="CW194" i="41"/>
  <c r="DM194" i="41" s="1"/>
  <c r="CG194" i="41"/>
  <c r="CX193" i="41"/>
  <c r="DN193" i="41" s="1"/>
  <c r="CH193" i="41"/>
  <c r="CW186" i="41"/>
  <c r="DM186" i="41" s="1"/>
  <c r="CG186" i="41"/>
  <c r="CX185" i="41"/>
  <c r="DN185" i="41" s="1"/>
  <c r="CH185" i="41"/>
  <c r="CB182" i="41"/>
  <c r="CR182" i="41"/>
  <c r="DH182" i="41" s="1"/>
  <c r="CG177" i="41"/>
  <c r="CW177" i="41"/>
  <c r="DM177" i="41" s="1"/>
  <c r="CR174" i="41"/>
  <c r="DH174" i="41" s="1"/>
  <c r="CB174" i="41"/>
  <c r="CG169" i="41"/>
  <c r="CW169" i="41"/>
  <c r="DM169" i="41" s="1"/>
  <c r="CR166" i="41"/>
  <c r="DH166" i="41" s="1"/>
  <c r="CB166" i="41"/>
  <c r="CX200" i="41"/>
  <c r="DN200" i="41" s="1"/>
  <c r="CH200" i="41"/>
  <c r="DG199" i="41"/>
  <c r="DW199" i="41" s="1"/>
  <c r="CQ199" i="41"/>
  <c r="CI199" i="41"/>
  <c r="CY199" i="41"/>
  <c r="DO199" i="41" s="1"/>
  <c r="CZ198" i="41"/>
  <c r="DP198" i="41" s="1"/>
  <c r="CJ198" i="41"/>
  <c r="CR198" i="41"/>
  <c r="DH198" i="41" s="1"/>
  <c r="CB198" i="41"/>
  <c r="DA197" i="41"/>
  <c r="DQ197" i="41" s="1"/>
  <c r="CK197" i="41"/>
  <c r="CS197" i="41"/>
  <c r="DI197" i="41" s="1"/>
  <c r="CC197" i="41"/>
  <c r="DB196" i="41"/>
  <c r="DR196" i="41" s="1"/>
  <c r="CL196" i="41"/>
  <c r="CT196" i="41"/>
  <c r="DJ196" i="41" s="1"/>
  <c r="CD196" i="41"/>
  <c r="DC195" i="41"/>
  <c r="DS195" i="41" s="1"/>
  <c r="CM195" i="41"/>
  <c r="CU195" i="41"/>
  <c r="DK195" i="41" s="1"/>
  <c r="CE195" i="41"/>
  <c r="DD194" i="41"/>
  <c r="DT194" i="41" s="1"/>
  <c r="CN194" i="41"/>
  <c r="CV194" i="41"/>
  <c r="DL194" i="41" s="1"/>
  <c r="CF194" i="41"/>
  <c r="CW193" i="41"/>
  <c r="DM193" i="41" s="1"/>
  <c r="CG193" i="41"/>
  <c r="CW200" i="41"/>
  <c r="DM200" i="41" s="1"/>
  <c r="CG200" i="41"/>
  <c r="DF199" i="41"/>
  <c r="DV199" i="41" s="1"/>
  <c r="CP199" i="41"/>
  <c r="CX199" i="41"/>
  <c r="DN199" i="41" s="1"/>
  <c r="CH199" i="41"/>
  <c r="DG198" i="41"/>
  <c r="DW198" i="41" s="1"/>
  <c r="CQ198" i="41"/>
  <c r="CY198" i="41"/>
  <c r="DO198" i="41" s="1"/>
  <c r="CI198" i="41"/>
  <c r="BX198" i="41" a="1"/>
  <c r="BX198" i="41" s="1"/>
  <c r="CZ197" i="41"/>
  <c r="DP197" i="41" s="1"/>
  <c r="CJ197" i="41"/>
  <c r="CR197" i="41"/>
  <c r="DH197" i="41" s="1"/>
  <c r="CB197" i="41"/>
  <c r="DA196" i="41"/>
  <c r="DQ196" i="41" s="1"/>
  <c r="CK196" i="41"/>
  <c r="CS196" i="41"/>
  <c r="DI196" i="41" s="1"/>
  <c r="CC196" i="41"/>
  <c r="DB195" i="41"/>
  <c r="DR195" i="41" s="1"/>
  <c r="CL195" i="41"/>
  <c r="CT195" i="41"/>
  <c r="DJ195" i="41" s="1"/>
  <c r="CD195" i="41"/>
  <c r="DC194" i="41"/>
  <c r="DS194" i="41" s="1"/>
  <c r="CM194" i="41"/>
  <c r="CU194" i="41"/>
  <c r="DK194" i="41" s="1"/>
  <c r="CE194" i="41"/>
  <c r="CV200" i="41"/>
  <c r="DL200" i="41" s="1"/>
  <c r="CF200" i="41"/>
  <c r="CW199" i="41"/>
  <c r="DM199" i="41" s="1"/>
  <c r="CG199" i="41"/>
  <c r="DF198" i="41"/>
  <c r="DV198" i="41" s="1"/>
  <c r="CP198" i="41"/>
  <c r="CX198" i="41"/>
  <c r="DN198" i="41" s="1"/>
  <c r="CH198" i="41"/>
  <c r="DG197" i="41"/>
  <c r="DW197" i="41" s="1"/>
  <c r="CQ197" i="41"/>
  <c r="CY197" i="41"/>
  <c r="DO197" i="41" s="1"/>
  <c r="CI197" i="41"/>
  <c r="CZ196" i="41"/>
  <c r="DP196" i="41" s="1"/>
  <c r="CJ196" i="41"/>
  <c r="CR196" i="41"/>
  <c r="DH196" i="41" s="1"/>
  <c r="CB196" i="41"/>
  <c r="DA195" i="41"/>
  <c r="DQ195" i="41" s="1"/>
  <c r="CK195" i="41"/>
  <c r="CS195" i="41"/>
  <c r="DI195" i="41" s="1"/>
  <c r="CC195" i="41"/>
  <c r="DB194" i="41"/>
  <c r="DR194" i="41" s="1"/>
  <c r="CL194" i="41"/>
  <c r="CT194" i="41"/>
  <c r="DJ194" i="41" s="1"/>
  <c r="CD194" i="41"/>
  <c r="DC193" i="41"/>
  <c r="DS193" i="41" s="1"/>
  <c r="CM193" i="41"/>
  <c r="CU193" i="41"/>
  <c r="DK193" i="41" s="1"/>
  <c r="CE193" i="41"/>
  <c r="CG191" i="41"/>
  <c r="CW191" i="41"/>
  <c r="DM191" i="41" s="1"/>
  <c r="DB186" i="41"/>
  <c r="DR186" i="41" s="1"/>
  <c r="CL186" i="41"/>
  <c r="CD186" i="41"/>
  <c r="CT186" i="41"/>
  <c r="DJ186" i="41" s="1"/>
  <c r="CM185" i="41"/>
  <c r="DC185" i="41"/>
  <c r="DS185" i="41" s="1"/>
  <c r="CU185" i="41"/>
  <c r="DK185" i="41" s="1"/>
  <c r="CE185" i="41"/>
  <c r="CO182" i="41"/>
  <c r="DE182" i="41"/>
  <c r="DU182" i="41" s="1"/>
  <c r="CW182" i="41"/>
  <c r="DM182" i="41" s="1"/>
  <c r="CG182" i="41"/>
  <c r="DB177" i="41"/>
  <c r="DR177" i="41" s="1"/>
  <c r="CL177" i="41"/>
  <c r="CT177" i="41"/>
  <c r="DJ177" i="41" s="1"/>
  <c r="CD177" i="41"/>
  <c r="CO174" i="41"/>
  <c r="DE174" i="41"/>
  <c r="DU174" i="41" s="1"/>
  <c r="CG174" i="41"/>
  <c r="CW174" i="41"/>
  <c r="DM174" i="41" s="1"/>
  <c r="DB169" i="41"/>
  <c r="DR169" i="41" s="1"/>
  <c r="CL169" i="41"/>
  <c r="CT169" i="41"/>
  <c r="DJ169" i="41" s="1"/>
  <c r="CD169" i="41"/>
  <c r="DE166" i="41"/>
  <c r="DU166" i="41" s="1"/>
  <c r="CO166" i="41"/>
  <c r="CG166" i="41"/>
  <c r="CW166" i="41"/>
  <c r="DM166" i="41" s="1"/>
  <c r="DF200" i="41"/>
  <c r="DV200" i="41" s="1"/>
  <c r="CP200" i="41"/>
  <c r="CU200" i="41"/>
  <c r="DK200" i="41" s="1"/>
  <c r="CE200" i="41"/>
  <c r="DE198" i="41"/>
  <c r="DU198" i="41" s="1"/>
  <c r="CO198" i="41"/>
  <c r="CW198" i="41"/>
  <c r="DM198" i="41" s="1"/>
  <c r="CG198" i="41"/>
  <c r="DF197" i="41"/>
  <c r="DV197" i="41" s="1"/>
  <c r="CP197" i="41"/>
  <c r="CX197" i="41"/>
  <c r="DN197" i="41" s="1"/>
  <c r="CH197" i="41"/>
  <c r="DG196" i="41"/>
  <c r="DW196" i="41" s="1"/>
  <c r="CQ196" i="41"/>
  <c r="CY196" i="41"/>
  <c r="DO196" i="41" s="1"/>
  <c r="CI196" i="41"/>
  <c r="CZ195" i="41"/>
  <c r="DP195" i="41" s="1"/>
  <c r="CJ195" i="41"/>
  <c r="CR195" i="41"/>
  <c r="DH195" i="41" s="1"/>
  <c r="CB195" i="41"/>
  <c r="DE200" i="41"/>
  <c r="DU200" i="41" s="1"/>
  <c r="CO200" i="41"/>
  <c r="CR200" i="41"/>
  <c r="DH200" i="41" s="1"/>
  <c r="CB200" i="41"/>
  <c r="DC199" i="41"/>
  <c r="DS199" i="41" s="1"/>
  <c r="CM199" i="41"/>
  <c r="CU199" i="41"/>
  <c r="DK199" i="41" s="1"/>
  <c r="CE199" i="41"/>
  <c r="DD198" i="41"/>
  <c r="DT198" i="41" s="1"/>
  <c r="CN198" i="41"/>
  <c r="CV198" i="41"/>
  <c r="DL198" i="41" s="1"/>
  <c r="CF198" i="41"/>
  <c r="DE197" i="41"/>
  <c r="DU197" i="41" s="1"/>
  <c r="CO197" i="41"/>
  <c r="CW197" i="41"/>
  <c r="DM197" i="41" s="1"/>
  <c r="CG197" i="41"/>
  <c r="DF196" i="41"/>
  <c r="DV196" i="41" s="1"/>
  <c r="CP196" i="41"/>
  <c r="CX196" i="41"/>
  <c r="DN196" i="41" s="1"/>
  <c r="CH196" i="41"/>
  <c r="DG195" i="41"/>
  <c r="DW195" i="41" s="1"/>
  <c r="CQ195" i="41"/>
  <c r="CY195" i="41"/>
  <c r="DO195" i="41" s="1"/>
  <c r="CI195" i="41"/>
  <c r="CZ194" i="41"/>
  <c r="DP194" i="41" s="1"/>
  <c r="CJ194" i="41"/>
  <c r="CR194" i="41"/>
  <c r="DH194" i="41" s="1"/>
  <c r="CB194" i="41"/>
  <c r="CF191" i="41"/>
  <c r="CV191" i="41"/>
  <c r="DL191" i="41" s="1"/>
  <c r="CQ190" i="41"/>
  <c r="DG190" i="41"/>
  <c r="DW190" i="41" s="1"/>
  <c r="CU190" i="41"/>
  <c r="DK190" i="41" s="1"/>
  <c r="CE190" i="41"/>
  <c r="CK188" i="41"/>
  <c r="DA188" i="41"/>
  <c r="DQ188" i="41" s="1"/>
  <c r="CR188" i="41"/>
  <c r="DH188" i="41" s="1"/>
  <c r="CB188" i="41"/>
  <c r="CJ188" i="41"/>
  <c r="CZ188" i="41"/>
  <c r="DP188" i="41" s="1"/>
  <c r="CT188" i="41"/>
  <c r="DJ188" i="41" s="1"/>
  <c r="CD188" i="41"/>
  <c r="DB188" i="41"/>
  <c r="DR188" i="41" s="1"/>
  <c r="CL188" i="41"/>
  <c r="CU188" i="41"/>
  <c r="DK188" i="41" s="1"/>
  <c r="CE188" i="41"/>
  <c r="DC188" i="41"/>
  <c r="DS188" i="41" s="1"/>
  <c r="CM188" i="41"/>
  <c r="CN184" i="41"/>
  <c r="DD184" i="41"/>
  <c r="DT184" i="41" s="1"/>
  <c r="CS184" i="41"/>
  <c r="DI184" i="41" s="1"/>
  <c r="CC184" i="41"/>
  <c r="CU191" i="41"/>
  <c r="DK191" i="41" s="1"/>
  <c r="CE191" i="41"/>
  <c r="DE190" i="41"/>
  <c r="DU190" i="41" s="1"/>
  <c r="CO190" i="41"/>
  <c r="CT190" i="41"/>
  <c r="DJ190" i="41" s="1"/>
  <c r="CD190" i="41"/>
  <c r="DD189" i="41"/>
  <c r="DT189" i="41" s="1"/>
  <c r="CN189" i="41"/>
  <c r="DB184" i="41"/>
  <c r="DR184" i="41" s="1"/>
  <c r="CL184" i="41"/>
  <c r="CR184" i="41"/>
  <c r="DH184" i="41" s="1"/>
  <c r="CB184" i="41"/>
  <c r="DB183" i="41"/>
  <c r="DR183" i="41" s="1"/>
  <c r="CL183" i="41"/>
  <c r="CR183" i="41"/>
  <c r="DH183" i="41" s="1"/>
  <c r="CB183" i="41"/>
  <c r="CK182" i="41"/>
  <c r="DA182" i="41"/>
  <c r="DQ182" i="41" s="1"/>
  <c r="CZ181" i="41"/>
  <c r="DP181" i="41" s="1"/>
  <c r="CJ181" i="41"/>
  <c r="CJ180" i="41"/>
  <c r="CZ180" i="41"/>
  <c r="DP180" i="41" s="1"/>
  <c r="CY180" i="41"/>
  <c r="DO180" i="41" s="1"/>
  <c r="CI180" i="41"/>
  <c r="DG180" i="41"/>
  <c r="DW180" i="41" s="1"/>
  <c r="CQ180" i="41"/>
  <c r="CD180" i="41"/>
  <c r="CT180" i="41"/>
  <c r="DJ180" i="41" s="1"/>
  <c r="CL180" i="41"/>
  <c r="DB180" i="41"/>
  <c r="DR180" i="41" s="1"/>
  <c r="DF191" i="41"/>
  <c r="DV191" i="41" s="1"/>
  <c r="CP191" i="41"/>
  <c r="CT191" i="41"/>
  <c r="DJ191" i="41" s="1"/>
  <c r="CD191" i="41"/>
  <c r="DD190" i="41"/>
  <c r="DT190" i="41" s="1"/>
  <c r="CN190" i="41"/>
  <c r="BX190" i="41" a="1"/>
  <c r="BX190" i="41" s="1"/>
  <c r="DC189" i="41"/>
  <c r="DS189" i="41" s="1"/>
  <c r="CM189" i="41"/>
  <c r="BX189" i="41" a="1"/>
  <c r="BX189" i="41" s="1"/>
  <c r="CY189" i="41"/>
  <c r="DO189" i="41" s="1"/>
  <c r="CI189" i="41"/>
  <c r="DG189" i="41"/>
  <c r="DW189" i="41" s="1"/>
  <c r="CQ189" i="41"/>
  <c r="CS189" i="41"/>
  <c r="DI189" i="41" s="1"/>
  <c r="CC189" i="41"/>
  <c r="DA189" i="41"/>
  <c r="DQ189" i="41" s="1"/>
  <c r="CK189" i="41"/>
  <c r="CT189" i="41"/>
  <c r="DJ189" i="41" s="1"/>
  <c r="CD189" i="41"/>
  <c r="DB189" i="41"/>
  <c r="DR189" i="41" s="1"/>
  <c r="CL189" i="41"/>
  <c r="CX188" i="41"/>
  <c r="DN188" i="41" s="1"/>
  <c r="CH188" i="41"/>
  <c r="DA184" i="41"/>
  <c r="DQ184" i="41" s="1"/>
  <c r="CK184" i="41"/>
  <c r="BX184" i="41" a="1"/>
  <c r="BX184" i="41" s="1"/>
  <c r="DA183" i="41"/>
  <c r="DQ183" i="41" s="1"/>
  <c r="CK183" i="41"/>
  <c r="CY181" i="41"/>
  <c r="DO181" i="41" s="1"/>
  <c r="CI181" i="41"/>
  <c r="CX181" i="41"/>
  <c r="DN181" i="41" s="1"/>
  <c r="CH181" i="41"/>
  <c r="DF181" i="41"/>
  <c r="DV181" i="41" s="1"/>
  <c r="CP181" i="41"/>
  <c r="CC181" i="41"/>
  <c r="CS181" i="41"/>
  <c r="DI181" i="41" s="1"/>
  <c r="DA181" i="41"/>
  <c r="DQ181" i="41" s="1"/>
  <c r="CK181" i="41"/>
  <c r="CT192" i="41"/>
  <c r="DJ192" i="41" s="1"/>
  <c r="CD192" i="41"/>
  <c r="DD191" i="41"/>
  <c r="DT191" i="41" s="1"/>
  <c r="CN191" i="41"/>
  <c r="CS191" i="41"/>
  <c r="DI191" i="41" s="1"/>
  <c r="CC191" i="41"/>
  <c r="DC190" i="41"/>
  <c r="DS190" i="41" s="1"/>
  <c r="CM190" i="41"/>
  <c r="CW188" i="41"/>
  <c r="DM188" i="41" s="1"/>
  <c r="CG188" i="41"/>
  <c r="DF187" i="41"/>
  <c r="DV187" i="41" s="1"/>
  <c r="CP187" i="41"/>
  <c r="CR187" i="41"/>
  <c r="DH187" i="41" s="1"/>
  <c r="CB187" i="41"/>
  <c r="DA186" i="41"/>
  <c r="DQ186" i="41" s="1"/>
  <c r="CK186" i="41"/>
  <c r="CV186" i="41"/>
  <c r="DL186" i="41" s="1"/>
  <c r="CF186" i="41"/>
  <c r="DD186" i="41"/>
  <c r="DT186" i="41" s="1"/>
  <c r="CN186" i="41"/>
  <c r="CZ184" i="41"/>
  <c r="DP184" i="41" s="1"/>
  <c r="CJ184" i="41"/>
  <c r="CZ183" i="41"/>
  <c r="DP183" i="41" s="1"/>
  <c r="CJ183" i="41"/>
  <c r="CF183" i="41"/>
  <c r="CV183" i="41"/>
  <c r="DL183" i="41" s="1"/>
  <c r="CN183" i="41"/>
  <c r="DD183" i="41"/>
  <c r="DT183" i="41" s="1"/>
  <c r="CY183" i="41"/>
  <c r="DO183" i="41" s="1"/>
  <c r="CI183" i="41"/>
  <c r="CQ183" i="41"/>
  <c r="DG183" i="41"/>
  <c r="DW183" i="41" s="1"/>
  <c r="DE178" i="41"/>
  <c r="DU178" i="41" s="1"/>
  <c r="CO178" i="41"/>
  <c r="CT178" i="41"/>
  <c r="DJ178" i="41" s="1"/>
  <c r="CD178" i="41"/>
  <c r="DC177" i="41"/>
  <c r="DS177" i="41" s="1"/>
  <c r="CM177" i="41"/>
  <c r="CR177" i="41"/>
  <c r="DH177" i="41" s="1"/>
  <c r="CB177" i="41"/>
  <c r="DB176" i="41"/>
  <c r="DR176" i="41" s="1"/>
  <c r="CL176" i="41"/>
  <c r="CR176" i="41"/>
  <c r="DH176" i="41" s="1"/>
  <c r="CB176" i="41"/>
  <c r="DB175" i="41"/>
  <c r="DR175" i="41" s="1"/>
  <c r="CL175" i="41"/>
  <c r="CB175" i="41"/>
  <c r="CR175" i="41"/>
  <c r="DH175" i="41" s="1"/>
  <c r="CK174" i="41"/>
  <c r="DA174" i="41"/>
  <c r="DQ174" i="41" s="1"/>
  <c r="CJ172" i="41"/>
  <c r="CZ172" i="41"/>
  <c r="DP172" i="41" s="1"/>
  <c r="CY172" i="41"/>
  <c r="DO172" i="41" s="1"/>
  <c r="CI172" i="41"/>
  <c r="DG172" i="41"/>
  <c r="DW172" i="41" s="1"/>
  <c r="CQ172" i="41"/>
  <c r="CD172" i="41"/>
  <c r="CT172" i="41"/>
  <c r="DJ172" i="41" s="1"/>
  <c r="CL172" i="41"/>
  <c r="DB172" i="41"/>
  <c r="DR172" i="41" s="1"/>
  <c r="CP169" i="41"/>
  <c r="DF169" i="41"/>
  <c r="DV169" i="41" s="1"/>
  <c r="CE169" i="41"/>
  <c r="CU169" i="41"/>
  <c r="DK169" i="41" s="1"/>
  <c r="CO167" i="41"/>
  <c r="DE167" i="41"/>
  <c r="DU167" i="41" s="1"/>
  <c r="CT167" i="41"/>
  <c r="DJ167" i="41" s="1"/>
  <c r="CD167" i="41"/>
  <c r="CW163" i="41"/>
  <c r="DM163" i="41" s="1"/>
  <c r="CG163" i="41"/>
  <c r="DC191" i="41"/>
  <c r="DS191" i="41" s="1"/>
  <c r="CM191" i="41"/>
  <c r="CY191" i="41"/>
  <c r="DO191" i="41" s="1"/>
  <c r="CI191" i="41"/>
  <c r="DG191" i="41"/>
  <c r="DW191" i="41" s="1"/>
  <c r="CQ191" i="41"/>
  <c r="CR191" i="41"/>
  <c r="DH191" i="41" s="1"/>
  <c r="CB191" i="41"/>
  <c r="CZ191" i="41"/>
  <c r="DP191" i="41" s="1"/>
  <c r="CJ191" i="41"/>
  <c r="DB190" i="41"/>
  <c r="DR190" i="41" s="1"/>
  <c r="CL190" i="41"/>
  <c r="CX190" i="41"/>
  <c r="DN190" i="41" s="1"/>
  <c r="CH190" i="41"/>
  <c r="CP190" i="41"/>
  <c r="DF190" i="41"/>
  <c r="DV190" i="41" s="1"/>
  <c r="CR190" i="41"/>
  <c r="DH190" i="41" s="1"/>
  <c r="CB190" i="41"/>
  <c r="CZ190" i="41"/>
  <c r="DP190" i="41" s="1"/>
  <c r="CJ190" i="41"/>
  <c r="CC190" i="41"/>
  <c r="CS190" i="41"/>
  <c r="DI190" i="41" s="1"/>
  <c r="DA190" i="41"/>
  <c r="DQ190" i="41" s="1"/>
  <c r="CK190" i="41"/>
  <c r="DG188" i="41"/>
  <c r="DW188" i="41" s="1"/>
  <c r="CQ188" i="41"/>
  <c r="CV188" i="41"/>
  <c r="DL188" i="41" s="1"/>
  <c r="CF188" i="41"/>
  <c r="CY184" i="41"/>
  <c r="DO184" i="41" s="1"/>
  <c r="CI184" i="41"/>
  <c r="CE184" i="41"/>
  <c r="CU184" i="41"/>
  <c r="DK184" i="41" s="1"/>
  <c r="DC184" i="41"/>
  <c r="DS184" i="41" s="1"/>
  <c r="CM184" i="41"/>
  <c r="CH184" i="41"/>
  <c r="CX184" i="41"/>
  <c r="DN184" i="41" s="1"/>
  <c r="CP184" i="41"/>
  <c r="DF184" i="41"/>
  <c r="DV184" i="41" s="1"/>
  <c r="DC192" i="41"/>
  <c r="DS192" i="41" s="1"/>
  <c r="CM192" i="41"/>
  <c r="CR192" i="41"/>
  <c r="DH192" i="41" s="1"/>
  <c r="CB192" i="41"/>
  <c r="DE191" i="41"/>
  <c r="DU191" i="41" s="1"/>
  <c r="CO191" i="41"/>
  <c r="CW189" i="41"/>
  <c r="DM189" i="41" s="1"/>
  <c r="CG189" i="41"/>
  <c r="DF188" i="41"/>
  <c r="DV188" i="41" s="1"/>
  <c r="CP188" i="41"/>
  <c r="CS188" i="41"/>
  <c r="DI188" i="41" s="1"/>
  <c r="CC188" i="41"/>
  <c r="DB187" i="41"/>
  <c r="DR187" i="41" s="1"/>
  <c r="CL187" i="41"/>
  <c r="DF182" i="41"/>
  <c r="DV182" i="41" s="1"/>
  <c r="CP182" i="41"/>
  <c r="CE182" i="41"/>
  <c r="CU182" i="41"/>
  <c r="DK182" i="41" s="1"/>
  <c r="CO181" i="41"/>
  <c r="DE181" i="41"/>
  <c r="DU181" i="41" s="1"/>
  <c r="CU181" i="41"/>
  <c r="DK181" i="41" s="1"/>
  <c r="CE181" i="41"/>
  <c r="CO180" i="41"/>
  <c r="DE180" i="41"/>
  <c r="DU180" i="41" s="1"/>
  <c r="CE180" i="41"/>
  <c r="CU180" i="41"/>
  <c r="DK180" i="41" s="1"/>
  <c r="DB178" i="41"/>
  <c r="DR178" i="41" s="1"/>
  <c r="CL178" i="41"/>
  <c r="CJ177" i="41"/>
  <c r="CZ177" i="41"/>
  <c r="DP177" i="41" s="1"/>
  <c r="CZ176" i="41"/>
  <c r="DP176" i="41" s="1"/>
  <c r="CJ176" i="41"/>
  <c r="CZ175" i="41"/>
  <c r="DP175" i="41" s="1"/>
  <c r="CJ175" i="41"/>
  <c r="CF175" i="41"/>
  <c r="CV175" i="41"/>
  <c r="DL175" i="41" s="1"/>
  <c r="DD175" i="41"/>
  <c r="DT175" i="41" s="1"/>
  <c r="CN175" i="41"/>
  <c r="CI175" i="41"/>
  <c r="CY175" i="41"/>
  <c r="DO175" i="41" s="1"/>
  <c r="CQ175" i="41"/>
  <c r="DG175" i="41"/>
  <c r="DW175" i="41" s="1"/>
  <c r="DB192" i="41"/>
  <c r="DR192" i="41" s="1"/>
  <c r="CL192" i="41"/>
  <c r="DA191" i="41"/>
  <c r="DQ191" i="41" s="1"/>
  <c r="CK191" i="41"/>
  <c r="CW190" i="41"/>
  <c r="DM190" i="41" s="1"/>
  <c r="CG190" i="41"/>
  <c r="CV189" i="41"/>
  <c r="DL189" i="41" s="1"/>
  <c r="CF189" i="41"/>
  <c r="DE188" i="41"/>
  <c r="DU188" i="41" s="1"/>
  <c r="CO188" i="41"/>
  <c r="CZ187" i="41"/>
  <c r="DP187" i="41" s="1"/>
  <c r="CJ187" i="41"/>
  <c r="CS187" i="41"/>
  <c r="DI187" i="41" s="1"/>
  <c r="CC187" i="41"/>
  <c r="DA187" i="41"/>
  <c r="DQ187" i="41" s="1"/>
  <c r="CK187" i="41"/>
  <c r="CU187" i="41"/>
  <c r="DK187" i="41" s="1"/>
  <c r="CE187" i="41"/>
  <c r="DC187" i="41"/>
  <c r="DS187" i="41" s="1"/>
  <c r="CM187" i="41"/>
  <c r="CF187" i="41"/>
  <c r="CV187" i="41"/>
  <c r="DL187" i="41" s="1"/>
  <c r="DD187" i="41"/>
  <c r="DT187" i="41" s="1"/>
  <c r="CN187" i="41"/>
  <c r="CQ184" i="41"/>
  <c r="DG184" i="41"/>
  <c r="DW184" i="41" s="1"/>
  <c r="CF184" i="41"/>
  <c r="CV184" i="41"/>
  <c r="DL184" i="41" s="1"/>
  <c r="DF183" i="41"/>
  <c r="DV183" i="41" s="1"/>
  <c r="CP183" i="41"/>
  <c r="CE183" i="41"/>
  <c r="CU183" i="41"/>
  <c r="DK183" i="41" s="1"/>
  <c r="CN182" i="41"/>
  <c r="DD182" i="41"/>
  <c r="DT182" i="41" s="1"/>
  <c r="CT182" i="41"/>
  <c r="DJ182" i="41" s="1"/>
  <c r="CD182" i="41"/>
  <c r="CN181" i="41"/>
  <c r="DD181" i="41"/>
  <c r="DT181" i="41" s="1"/>
  <c r="CD181" i="41"/>
  <c r="CT181" i="41"/>
  <c r="DJ181" i="41" s="1"/>
  <c r="DD180" i="41"/>
  <c r="DT180" i="41" s="1"/>
  <c r="CN180" i="41"/>
  <c r="CS180" i="41"/>
  <c r="DI180" i="41" s="1"/>
  <c r="CC180" i="41"/>
  <c r="CJ178" i="41"/>
  <c r="CZ178" i="41"/>
  <c r="DP178" i="41" s="1"/>
  <c r="DE177" i="41"/>
  <c r="DU177" i="41" s="1"/>
  <c r="CO177" i="41"/>
  <c r="CI176" i="41"/>
  <c r="CY176" i="41"/>
  <c r="DO176" i="41" s="1"/>
  <c r="CU176" i="41"/>
  <c r="DK176" i="41" s="1"/>
  <c r="CE176" i="41"/>
  <c r="DC176" i="41"/>
  <c r="DS176" i="41" s="1"/>
  <c r="CM176" i="41"/>
  <c r="CH176" i="41"/>
  <c r="CX176" i="41"/>
  <c r="DN176" i="41" s="1"/>
  <c r="DF176" i="41"/>
  <c r="DV176" i="41" s="1"/>
  <c r="CP176" i="41"/>
  <c r="DA167" i="41"/>
  <c r="DQ167" i="41" s="1"/>
  <c r="CK167" i="41"/>
  <c r="CJ166" i="41"/>
  <c r="CZ166" i="41"/>
  <c r="DP166" i="41" s="1"/>
  <c r="DA192" i="41"/>
  <c r="DQ192" i="41" s="1"/>
  <c r="CK192" i="41"/>
  <c r="CV192" i="41"/>
  <c r="DL192" i="41" s="1"/>
  <c r="CF192" i="41"/>
  <c r="DD192" i="41"/>
  <c r="DT192" i="41" s="1"/>
  <c r="CN192" i="41"/>
  <c r="CX192" i="41"/>
  <c r="DN192" i="41" s="1"/>
  <c r="CH192" i="41"/>
  <c r="DF192" i="41"/>
  <c r="DV192" i="41" s="1"/>
  <c r="CP192" i="41"/>
  <c r="BX192" i="41" a="1"/>
  <c r="BX192" i="41" s="1"/>
  <c r="CY192" i="41"/>
  <c r="DO192" i="41" s="1"/>
  <c r="CI192" i="41"/>
  <c r="DG192" i="41"/>
  <c r="DW192" i="41" s="1"/>
  <c r="CQ192" i="41"/>
  <c r="CX191" i="41"/>
  <c r="DN191" i="41" s="1"/>
  <c r="CH191" i="41"/>
  <c r="CF190" i="41"/>
  <c r="CV190" i="41"/>
  <c r="DL190" i="41" s="1"/>
  <c r="CP189" i="41"/>
  <c r="DF189" i="41"/>
  <c r="DV189" i="41" s="1"/>
  <c r="CU189" i="41"/>
  <c r="DK189" i="41" s="1"/>
  <c r="CE189" i="41"/>
  <c r="DD188" i="41"/>
  <c r="DT188" i="41" s="1"/>
  <c r="CN188" i="41"/>
  <c r="CU186" i="41"/>
  <c r="DK186" i="41" s="1"/>
  <c r="CE186" i="41"/>
  <c r="DE184" i="41"/>
  <c r="DU184" i="41" s="1"/>
  <c r="CO184" i="41"/>
  <c r="CD184" i="41"/>
  <c r="CT184" i="41"/>
  <c r="DJ184" i="41" s="1"/>
  <c r="CO183" i="41"/>
  <c r="DE183" i="41"/>
  <c r="DU183" i="41" s="1"/>
  <c r="CD183" i="41"/>
  <c r="CT183" i="41"/>
  <c r="DJ183" i="41" s="1"/>
  <c r="CM182" i="41"/>
  <c r="DC182" i="41"/>
  <c r="DS182" i="41" s="1"/>
  <c r="CC182" i="41"/>
  <c r="CS182" i="41"/>
  <c r="DI182" i="41" s="1"/>
  <c r="DC181" i="41"/>
  <c r="DS181" i="41" s="1"/>
  <c r="CM181" i="41"/>
  <c r="CR181" i="41"/>
  <c r="DH181" i="41" s="1"/>
  <c r="CB181" i="41"/>
  <c r="CM180" i="41"/>
  <c r="DC180" i="41"/>
  <c r="DS180" i="41" s="1"/>
  <c r="CB180" i="41"/>
  <c r="CR180" i="41"/>
  <c r="DH180" i="41" s="1"/>
  <c r="CI178" i="41"/>
  <c r="CY178" i="41"/>
  <c r="DO178" i="41" s="1"/>
  <c r="CS178" i="41"/>
  <c r="DI178" i="41" s="1"/>
  <c r="CC178" i="41"/>
  <c r="CK178" i="41"/>
  <c r="DA178" i="41"/>
  <c r="DQ178" i="41" s="1"/>
  <c r="CV178" i="41"/>
  <c r="DL178" i="41" s="1"/>
  <c r="CF178" i="41"/>
  <c r="DD178" i="41"/>
  <c r="DT178" i="41" s="1"/>
  <c r="CN178" i="41"/>
  <c r="CH177" i="41"/>
  <c r="CX177" i="41"/>
  <c r="DN177" i="41" s="1"/>
  <c r="CW175" i="41"/>
  <c r="DM175" i="41" s="1"/>
  <c r="CG175" i="41"/>
  <c r="CJ169" i="41"/>
  <c r="CZ169" i="41"/>
  <c r="DP169" i="41" s="1"/>
  <c r="CZ167" i="41"/>
  <c r="DP167" i="41" s="1"/>
  <c r="CJ167" i="41"/>
  <c r="CF167" i="41"/>
  <c r="CV167" i="41"/>
  <c r="DL167" i="41" s="1"/>
  <c r="DD167" i="41"/>
  <c r="DT167" i="41" s="1"/>
  <c r="CN167" i="41"/>
  <c r="CI167" i="41"/>
  <c r="CY167" i="41"/>
  <c r="DO167" i="41" s="1"/>
  <c r="CQ167" i="41"/>
  <c r="DG167" i="41"/>
  <c r="DW167" i="41" s="1"/>
  <c r="CJ170" i="41"/>
  <c r="CZ170" i="41"/>
  <c r="DP170" i="41" s="1"/>
  <c r="CJ165" i="41"/>
  <c r="CZ165" i="41"/>
  <c r="DP165" i="41" s="1"/>
  <c r="CG165" i="41"/>
  <c r="CW165" i="41"/>
  <c r="DM165" i="41" s="1"/>
  <c r="CP165" i="41"/>
  <c r="DF165" i="41"/>
  <c r="DV165" i="41" s="1"/>
  <c r="CR165" i="41"/>
  <c r="DH165" i="41" s="1"/>
  <c r="CB165" i="41"/>
  <c r="DB165" i="41"/>
  <c r="DR165" i="41" s="1"/>
  <c r="CL165" i="41"/>
  <c r="CS165" i="41"/>
  <c r="DI165" i="41" s="1"/>
  <c r="CC165" i="41"/>
  <c r="DA165" i="41"/>
  <c r="DQ165" i="41" s="1"/>
  <c r="CK165" i="41"/>
  <c r="DF161" i="41"/>
  <c r="DV161" i="41" s="1"/>
  <c r="CP161" i="41"/>
  <c r="CF161" i="41"/>
  <c r="CV161" i="41"/>
  <c r="DL161" i="41" s="1"/>
  <c r="CO160" i="41"/>
  <c r="DE160" i="41"/>
  <c r="DU160" i="41" s="1"/>
  <c r="CT160" i="41"/>
  <c r="DJ160" i="41" s="1"/>
  <c r="CD160" i="41"/>
  <c r="DC159" i="41"/>
  <c r="DS159" i="41" s="1"/>
  <c r="CM159" i="41"/>
  <c r="CD159" i="41"/>
  <c r="CT159" i="41"/>
  <c r="DJ159" i="41" s="1"/>
  <c r="CW156" i="41"/>
  <c r="DM156" i="41" s="1"/>
  <c r="CG156" i="41"/>
  <c r="CX155" i="41"/>
  <c r="DN155" i="41" s="1"/>
  <c r="CH155" i="41"/>
  <c r="CM175" i="41"/>
  <c r="DC175" i="41"/>
  <c r="DS175" i="41" s="1"/>
  <c r="DA172" i="41"/>
  <c r="DQ172" i="41" s="1"/>
  <c r="CK172" i="41"/>
  <c r="CI170" i="41"/>
  <c r="CY170" i="41"/>
  <c r="DO170" i="41" s="1"/>
  <c r="CZ168" i="41"/>
  <c r="DP168" i="41" s="1"/>
  <c r="CJ168" i="41"/>
  <c r="BX168" i="41" a="1"/>
  <c r="BX168" i="41" s="1"/>
  <c r="DA168" i="41"/>
  <c r="DQ168" i="41" s="1"/>
  <c r="CK168" i="41"/>
  <c r="CR168" i="41"/>
  <c r="DH168" i="41" s="1"/>
  <c r="CB168" i="41"/>
  <c r="DB168" i="41"/>
  <c r="DR168" i="41" s="1"/>
  <c r="CL168" i="41"/>
  <c r="CT168" i="41"/>
  <c r="DJ168" i="41" s="1"/>
  <c r="CD168" i="41"/>
  <c r="DE168" i="41"/>
  <c r="DU168" i="41" s="1"/>
  <c r="CO168" i="41"/>
  <c r="CE168" i="41"/>
  <c r="CU168" i="41"/>
  <c r="DK168" i="41" s="1"/>
  <c r="CM168" i="41"/>
  <c r="DC168" i="41"/>
  <c r="DS168" i="41" s="1"/>
  <c r="CX168" i="41"/>
  <c r="DN168" i="41" s="1"/>
  <c r="CH168" i="41"/>
  <c r="CP168" i="41"/>
  <c r="DF168" i="41"/>
  <c r="DV168" i="41" s="1"/>
  <c r="DF166" i="41"/>
  <c r="DV166" i="41" s="1"/>
  <c r="CP166" i="41"/>
  <c r="CX166" i="41"/>
  <c r="DN166" i="41" s="1"/>
  <c r="CH166" i="41"/>
  <c r="CY166" i="41"/>
  <c r="DO166" i="41" s="1"/>
  <c r="CI166" i="41"/>
  <c r="CC166" i="41"/>
  <c r="CS166" i="41"/>
  <c r="DI166" i="41" s="1"/>
  <c r="DC166" i="41"/>
  <c r="DS166" i="41" s="1"/>
  <c r="CM166" i="41"/>
  <c r="DC164" i="41"/>
  <c r="DS164" i="41" s="1"/>
  <c r="CM164" i="41"/>
  <c r="DF163" i="41"/>
  <c r="DV163" i="41" s="1"/>
  <c r="CP163" i="41"/>
  <c r="CE163" i="41"/>
  <c r="CU163" i="41"/>
  <c r="DK163" i="41" s="1"/>
  <c r="DE162" i="41"/>
  <c r="DU162" i="41" s="1"/>
  <c r="CO162" i="41"/>
  <c r="DE161" i="41"/>
  <c r="DU161" i="41" s="1"/>
  <c r="CO161" i="41"/>
  <c r="CT161" i="41"/>
  <c r="DJ161" i="41" s="1"/>
  <c r="CD161" i="41"/>
  <c r="DC160" i="41"/>
  <c r="DS160" i="41" s="1"/>
  <c r="CM160" i="41"/>
  <c r="CS160" i="41"/>
  <c r="DI160" i="41" s="1"/>
  <c r="CC160" i="41"/>
  <c r="DB159" i="41"/>
  <c r="DR159" i="41" s="1"/>
  <c r="CL159" i="41"/>
  <c r="CC159" i="41"/>
  <c r="CS159" i="41"/>
  <c r="DI159" i="41" s="1"/>
  <c r="DB158" i="41"/>
  <c r="DR158" i="41" s="1"/>
  <c r="CL158" i="41"/>
  <c r="CT158" i="41"/>
  <c r="DJ158" i="41" s="1"/>
  <c r="CD158" i="41"/>
  <c r="CU157" i="41"/>
  <c r="DK157" i="41" s="1"/>
  <c r="CE157" i="41"/>
  <c r="DD156" i="41"/>
  <c r="DT156" i="41" s="1"/>
  <c r="CN156" i="41"/>
  <c r="CV156" i="41"/>
  <c r="DL156" i="41" s="1"/>
  <c r="CF156" i="41"/>
  <c r="CW155" i="41"/>
  <c r="DM155" i="41" s="1"/>
  <c r="CG155" i="41"/>
  <c r="CX154" i="41"/>
  <c r="DN154" i="41" s="1"/>
  <c r="CH154" i="41"/>
  <c r="CY153" i="41"/>
  <c r="DO153" i="41" s="1"/>
  <c r="CI153" i="41"/>
  <c r="BX153" i="41" a="1"/>
  <c r="BX153" i="41" s="1"/>
  <c r="CS151" i="41"/>
  <c r="DI151" i="41" s="1"/>
  <c r="CC151" i="41"/>
  <c r="CT150" i="41"/>
  <c r="DJ150" i="41" s="1"/>
  <c r="CD150" i="41"/>
  <c r="CU149" i="41"/>
  <c r="DK149" i="41" s="1"/>
  <c r="CE149" i="41"/>
  <c r="CW147" i="41"/>
  <c r="DM147" i="41" s="1"/>
  <c r="CG147" i="41"/>
  <c r="CX146" i="41"/>
  <c r="DN146" i="41" s="1"/>
  <c r="CH146" i="41"/>
  <c r="CS143" i="41"/>
  <c r="DI143" i="41" s="1"/>
  <c r="CC143" i="41"/>
  <c r="DB142" i="41"/>
  <c r="DR142" i="41" s="1"/>
  <c r="CL142" i="41"/>
  <c r="CT142" i="41"/>
  <c r="DJ142" i="41" s="1"/>
  <c r="CD142" i="41"/>
  <c r="CW139" i="41"/>
  <c r="DM139" i="41" s="1"/>
  <c r="CG139" i="41"/>
  <c r="CX138" i="41"/>
  <c r="DN138" i="41" s="1"/>
  <c r="CH138" i="41"/>
  <c r="CS135" i="41"/>
  <c r="DI135" i="41" s="1"/>
  <c r="CC135" i="41"/>
  <c r="DB134" i="41"/>
  <c r="DR134" i="41" s="1"/>
  <c r="CL134" i="41"/>
  <c r="CT134" i="41"/>
  <c r="DJ134" i="41" s="1"/>
  <c r="CD134" i="41"/>
  <c r="CW131" i="41"/>
  <c r="DM131" i="41" s="1"/>
  <c r="CG131" i="41"/>
  <c r="CH130" i="41"/>
  <c r="CX130" i="41"/>
  <c r="DN130" i="41" s="1"/>
  <c r="CK179" i="41"/>
  <c r="DA179" i="41"/>
  <c r="DQ179" i="41" s="1"/>
  <c r="DB179" i="41"/>
  <c r="DR179" i="41" s="1"/>
  <c r="CL179" i="41"/>
  <c r="CS179" i="41"/>
  <c r="DI179" i="41" s="1"/>
  <c r="CC179" i="41"/>
  <c r="DD179" i="41"/>
  <c r="DT179" i="41" s="1"/>
  <c r="CN179" i="41"/>
  <c r="CV179" i="41"/>
  <c r="DL179" i="41" s="1"/>
  <c r="CF179" i="41"/>
  <c r="DF179" i="41"/>
  <c r="DV179" i="41" s="1"/>
  <c r="CP179" i="41"/>
  <c r="CW179" i="41"/>
  <c r="DM179" i="41" s="1"/>
  <c r="CG179" i="41"/>
  <c r="DG179" i="41"/>
  <c r="DW179" i="41" s="1"/>
  <c r="CQ179" i="41"/>
  <c r="CX179" i="41"/>
  <c r="DN179" i="41" s="1"/>
  <c r="CH179" i="41"/>
  <c r="CB179" i="41"/>
  <c r="CR179" i="41"/>
  <c r="DH179" i="41" s="1"/>
  <c r="CJ179" i="41"/>
  <c r="CZ179" i="41"/>
  <c r="DP179" i="41" s="1"/>
  <c r="CU179" i="41"/>
  <c r="DK179" i="41" s="1"/>
  <c r="CE179" i="41"/>
  <c r="CM179" i="41"/>
  <c r="DC179" i="41"/>
  <c r="DS179" i="41" s="1"/>
  <c r="DA175" i="41"/>
  <c r="DQ175" i="41" s="1"/>
  <c r="CK175" i="41"/>
  <c r="CN173" i="41"/>
  <c r="DD173" i="41"/>
  <c r="DT173" i="41" s="1"/>
  <c r="CU173" i="41"/>
  <c r="DK173" i="41" s="1"/>
  <c r="CE173" i="41"/>
  <c r="CO173" i="41"/>
  <c r="DE173" i="41"/>
  <c r="DU173" i="41" s="1"/>
  <c r="CV173" i="41"/>
  <c r="DL173" i="41" s="1"/>
  <c r="CF173" i="41"/>
  <c r="DG173" i="41"/>
  <c r="DW173" i="41" s="1"/>
  <c r="CQ173" i="41"/>
  <c r="CW173" i="41"/>
  <c r="DM173" i="41" s="1"/>
  <c r="CG173" i="41"/>
  <c r="CZ173" i="41"/>
  <c r="DP173" i="41" s="1"/>
  <c r="CJ173" i="41"/>
  <c r="CX173" i="41"/>
  <c r="DN173" i="41" s="1"/>
  <c r="CH173" i="41"/>
  <c r="DF173" i="41"/>
  <c r="DV173" i="41" s="1"/>
  <c r="CP173" i="41"/>
  <c r="CC173" i="41"/>
  <c r="CS173" i="41"/>
  <c r="DI173" i="41" s="1"/>
  <c r="CK173" i="41"/>
  <c r="DA173" i="41"/>
  <c r="DQ173" i="41" s="1"/>
  <c r="CH172" i="41"/>
  <c r="CX172" i="41"/>
  <c r="DN172" i="41" s="1"/>
  <c r="CS171" i="41"/>
  <c r="DI171" i="41" s="1"/>
  <c r="CC171" i="41"/>
  <c r="DD171" i="41"/>
  <c r="DT171" i="41" s="1"/>
  <c r="CN171" i="41"/>
  <c r="CT171" i="41"/>
  <c r="DJ171" i="41" s="1"/>
  <c r="CD171" i="41"/>
  <c r="DE171" i="41"/>
  <c r="DU171" i="41" s="1"/>
  <c r="CO171" i="41"/>
  <c r="CF171" i="41"/>
  <c r="CV171" i="41"/>
  <c r="DL171" i="41" s="1"/>
  <c r="DF171" i="41"/>
  <c r="DV171" i="41" s="1"/>
  <c r="CP171" i="41"/>
  <c r="CX171" i="41"/>
  <c r="DN171" i="41" s="1"/>
  <c r="CH171" i="41"/>
  <c r="CB171" i="41"/>
  <c r="CR171" i="41"/>
  <c r="DH171" i="41" s="1"/>
  <c r="CJ171" i="41"/>
  <c r="CZ171" i="41"/>
  <c r="DP171" i="41" s="1"/>
  <c r="CU171" i="41"/>
  <c r="DK171" i="41" s="1"/>
  <c r="CE171" i="41"/>
  <c r="CM171" i="41"/>
  <c r="DC171" i="41"/>
  <c r="DS171" i="41" s="1"/>
  <c r="CX170" i="41"/>
  <c r="DN170" i="41" s="1"/>
  <c r="CH170" i="41"/>
  <c r="CN166" i="41"/>
  <c r="DD166" i="41"/>
  <c r="DT166" i="41" s="1"/>
  <c r="CX165" i="41"/>
  <c r="DN165" i="41" s="1"/>
  <c r="CH165" i="41"/>
  <c r="CJ164" i="41"/>
  <c r="CZ164" i="41"/>
  <c r="DP164" i="41" s="1"/>
  <c r="CG164" i="41"/>
  <c r="CW164" i="41"/>
  <c r="DM164" i="41" s="1"/>
  <c r="DF164" i="41"/>
  <c r="DV164" i="41" s="1"/>
  <c r="CP164" i="41"/>
  <c r="CR164" i="41"/>
  <c r="DH164" i="41" s="1"/>
  <c r="CB164" i="41"/>
  <c r="DA164" i="41"/>
  <c r="DQ164" i="41" s="1"/>
  <c r="CK164" i="41"/>
  <c r="CT164" i="41"/>
  <c r="DJ164" i="41" s="1"/>
  <c r="CD164" i="41"/>
  <c r="DB164" i="41"/>
  <c r="DR164" i="41" s="1"/>
  <c r="CL164" i="41"/>
  <c r="CN163" i="41"/>
  <c r="DD163" i="41"/>
  <c r="DT163" i="41" s="1"/>
  <c r="CT163" i="41"/>
  <c r="DJ163" i="41" s="1"/>
  <c r="CD163" i="41"/>
  <c r="DD162" i="41"/>
  <c r="DT162" i="41" s="1"/>
  <c r="CN162" i="41"/>
  <c r="CS162" i="41"/>
  <c r="DI162" i="41" s="1"/>
  <c r="CC162" i="41"/>
  <c r="DD161" i="41"/>
  <c r="DT161" i="41" s="1"/>
  <c r="CN161" i="41"/>
  <c r="CS161" i="41"/>
  <c r="DI161" i="41" s="1"/>
  <c r="CC161" i="41"/>
  <c r="DB160" i="41"/>
  <c r="DR160" i="41" s="1"/>
  <c r="CL160" i="41"/>
  <c r="CZ159" i="41"/>
  <c r="DP159" i="41" s="1"/>
  <c r="CJ159" i="41"/>
  <c r="CR159" i="41"/>
  <c r="DH159" i="41" s="1"/>
  <c r="CB159" i="41"/>
  <c r="CS158" i="41"/>
  <c r="DI158" i="41" s="1"/>
  <c r="CC158" i="41"/>
  <c r="DB157" i="41"/>
  <c r="DR157" i="41" s="1"/>
  <c r="CL157" i="41"/>
  <c r="CT157" i="41"/>
  <c r="DJ157" i="41" s="1"/>
  <c r="CD157" i="41"/>
  <c r="DC156" i="41"/>
  <c r="DS156" i="41" s="1"/>
  <c r="CM156" i="41"/>
  <c r="CU156" i="41"/>
  <c r="DK156" i="41" s="1"/>
  <c r="CE156" i="41"/>
  <c r="DD155" i="41"/>
  <c r="DT155" i="41" s="1"/>
  <c r="CN155" i="41"/>
  <c r="CF155" i="41"/>
  <c r="CV155" i="41"/>
  <c r="DL155" i="41" s="1"/>
  <c r="CW154" i="41"/>
  <c r="DM154" i="41" s="1"/>
  <c r="CG154" i="41"/>
  <c r="CP153" i="41"/>
  <c r="DF153" i="41"/>
  <c r="DV153" i="41" s="1"/>
  <c r="CH153" i="41"/>
  <c r="CX153" i="41"/>
  <c r="DN153" i="41" s="1"/>
  <c r="CJ151" i="41"/>
  <c r="CZ151" i="41"/>
  <c r="DP151" i="41" s="1"/>
  <c r="CR151" i="41"/>
  <c r="DH151" i="41" s="1"/>
  <c r="CB151" i="41"/>
  <c r="DA150" i="41"/>
  <c r="DQ150" i="41" s="1"/>
  <c r="CK150" i="41"/>
  <c r="CC150" i="41"/>
  <c r="CS150" i="41"/>
  <c r="DI150" i="41" s="1"/>
  <c r="DB149" i="41"/>
  <c r="DR149" i="41" s="1"/>
  <c r="CL149" i="41"/>
  <c r="CD149" i="41"/>
  <c r="CT149" i="41"/>
  <c r="DJ149" i="41" s="1"/>
  <c r="CN147" i="41"/>
  <c r="DD147" i="41"/>
  <c r="DT147" i="41" s="1"/>
  <c r="CF147" i="41"/>
  <c r="CV147" i="41"/>
  <c r="DL147" i="41" s="1"/>
  <c r="CG146" i="41"/>
  <c r="CW146" i="41"/>
  <c r="DM146" i="41" s="1"/>
  <c r="CZ143" i="41"/>
  <c r="DP143" i="41" s="1"/>
  <c r="CJ143" i="41"/>
  <c r="CR143" i="41"/>
  <c r="DH143" i="41" s="1"/>
  <c r="CB143" i="41"/>
  <c r="CS142" i="41"/>
  <c r="DI142" i="41" s="1"/>
  <c r="CC142" i="41"/>
  <c r="DD139" i="41"/>
  <c r="DT139" i="41" s="1"/>
  <c r="CN139" i="41"/>
  <c r="CV139" i="41"/>
  <c r="DL139" i="41" s="1"/>
  <c r="CF139" i="41"/>
  <c r="CW138" i="41"/>
  <c r="DM138" i="41" s="1"/>
  <c r="CG138" i="41"/>
  <c r="CZ135" i="41"/>
  <c r="DP135" i="41" s="1"/>
  <c r="CJ135" i="41"/>
  <c r="CR135" i="41"/>
  <c r="DH135" i="41" s="1"/>
  <c r="CB135" i="41"/>
  <c r="CS134" i="41"/>
  <c r="DI134" i="41" s="1"/>
  <c r="CC134" i="41"/>
  <c r="DD131" i="41"/>
  <c r="DT131" i="41" s="1"/>
  <c r="CN131" i="41"/>
  <c r="CV131" i="41"/>
  <c r="DL131" i="41" s="1"/>
  <c r="CF131" i="41"/>
  <c r="CW130" i="41"/>
  <c r="DM130" i="41" s="1"/>
  <c r="CG130" i="41"/>
  <c r="CP180" i="41"/>
  <c r="DF180" i="41"/>
  <c r="DV180" i="41" s="1"/>
  <c r="CU175" i="41"/>
  <c r="DK175" i="41" s="1"/>
  <c r="CE175" i="41"/>
  <c r="CS172" i="41"/>
  <c r="DI172" i="41" s="1"/>
  <c r="CC172" i="41"/>
  <c r="CU170" i="41"/>
  <c r="DK170" i="41" s="1"/>
  <c r="CE170" i="41"/>
  <c r="CF165" i="41"/>
  <c r="CV165" i="41"/>
  <c r="DL165" i="41" s="1"/>
  <c r="DC163" i="41"/>
  <c r="DS163" i="41" s="1"/>
  <c r="CM163" i="41"/>
  <c r="CR163" i="41"/>
  <c r="DH163" i="41" s="1"/>
  <c r="CB163" i="41"/>
  <c r="DB161" i="41"/>
  <c r="DR161" i="41" s="1"/>
  <c r="CL161" i="41"/>
  <c r="CR161" i="41"/>
  <c r="DH161" i="41" s="1"/>
  <c r="CB161" i="41"/>
  <c r="DA160" i="41"/>
  <c r="DQ160" i="41" s="1"/>
  <c r="CK160" i="41"/>
  <c r="CY159" i="41"/>
  <c r="DO159" i="41" s="1"/>
  <c r="CI159" i="41"/>
  <c r="DA157" i="41"/>
  <c r="DQ157" i="41" s="1"/>
  <c r="CK157" i="41"/>
  <c r="CS157" i="41"/>
  <c r="DI157" i="41" s="1"/>
  <c r="CC157" i="41"/>
  <c r="DB156" i="41"/>
  <c r="DR156" i="41" s="1"/>
  <c r="CL156" i="41"/>
  <c r="CT156" i="41"/>
  <c r="DJ156" i="41" s="1"/>
  <c r="CD156" i="41"/>
  <c r="DC155" i="41"/>
  <c r="DS155" i="41" s="1"/>
  <c r="CM155" i="41"/>
  <c r="CU155" i="41"/>
  <c r="DK155" i="41" s="1"/>
  <c r="CE155" i="41"/>
  <c r="DE153" i="41"/>
  <c r="DU153" i="41" s="1"/>
  <c r="CO153" i="41"/>
  <c r="CW153" i="41"/>
  <c r="DM153" i="41" s="1"/>
  <c r="CG153" i="41"/>
  <c r="DA149" i="41"/>
  <c r="DQ149" i="41" s="1"/>
  <c r="CK149" i="41"/>
  <c r="CS149" i="41"/>
  <c r="DI149" i="41" s="1"/>
  <c r="CC149" i="41"/>
  <c r="DA161" i="41"/>
  <c r="DQ161" i="41" s="1"/>
  <c r="CK161" i="41"/>
  <c r="CI160" i="41"/>
  <c r="CY160" i="41"/>
  <c r="DO160" i="41" s="1"/>
  <c r="CF160" i="41"/>
  <c r="CV160" i="41"/>
  <c r="DL160" i="41" s="1"/>
  <c r="DD160" i="41"/>
  <c r="DT160" i="41" s="1"/>
  <c r="CN160" i="41"/>
  <c r="CR160" i="41"/>
  <c r="DH160" i="41" s="1"/>
  <c r="CB160" i="41"/>
  <c r="CZ160" i="41"/>
  <c r="DP160" i="41" s="1"/>
  <c r="CJ160" i="41"/>
  <c r="CX159" i="41"/>
  <c r="DN159" i="41" s="1"/>
  <c r="CH159" i="41"/>
  <c r="CT175" i="41"/>
  <c r="DJ175" i="41" s="1"/>
  <c r="CD175" i="41"/>
  <c r="CO175" i="41"/>
  <c r="DE175" i="41"/>
  <c r="DU175" i="41" s="1"/>
  <c r="CU172" i="41"/>
  <c r="DK172" i="41" s="1"/>
  <c r="CE172" i="41"/>
  <c r="CO172" i="41"/>
  <c r="DE172" i="41"/>
  <c r="DU172" i="41" s="1"/>
  <c r="CV172" i="41"/>
  <c r="DL172" i="41" s="1"/>
  <c r="CF172" i="41"/>
  <c r="DF172" i="41"/>
  <c r="DV172" i="41" s="1"/>
  <c r="CP172" i="41"/>
  <c r="CW172" i="41"/>
  <c r="DM172" i="41" s="1"/>
  <c r="CG172" i="41"/>
  <c r="DB170" i="41"/>
  <c r="DR170" i="41" s="1"/>
  <c r="CL170" i="41"/>
  <c r="CR170" i="41"/>
  <c r="DH170" i="41" s="1"/>
  <c r="CB170" i="41"/>
  <c r="DC170" i="41"/>
  <c r="DS170" i="41" s="1"/>
  <c r="CM170" i="41"/>
  <c r="CD170" i="41"/>
  <c r="CT170" i="41"/>
  <c r="DJ170" i="41" s="1"/>
  <c r="CO170" i="41"/>
  <c r="DE170" i="41"/>
  <c r="DU170" i="41" s="1"/>
  <c r="CG170" i="41"/>
  <c r="CW170" i="41"/>
  <c r="DM170" i="41" s="1"/>
  <c r="DG170" i="41"/>
  <c r="DW170" i="41" s="1"/>
  <c r="CQ170" i="41"/>
  <c r="CS170" i="41"/>
  <c r="DI170" i="41" s="1"/>
  <c r="CC170" i="41"/>
  <c r="CK170" i="41"/>
  <c r="DA170" i="41"/>
  <c r="DQ170" i="41" s="1"/>
  <c r="CV170" i="41"/>
  <c r="DL170" i="41" s="1"/>
  <c r="CF170" i="41"/>
  <c r="DD170" i="41"/>
  <c r="DT170" i="41" s="1"/>
  <c r="CN170" i="41"/>
  <c r="CO165" i="41"/>
  <c r="DE165" i="41"/>
  <c r="DU165" i="41" s="1"/>
  <c r="CT165" i="41"/>
  <c r="DJ165" i="41" s="1"/>
  <c r="CD165" i="41"/>
  <c r="CJ163" i="41"/>
  <c r="CZ163" i="41"/>
  <c r="DP163" i="41" s="1"/>
  <c r="CS163" i="41"/>
  <c r="DI163" i="41" s="1"/>
  <c r="CC163" i="41"/>
  <c r="CK163" i="41"/>
  <c r="DA163" i="41"/>
  <c r="DQ163" i="41" s="1"/>
  <c r="CJ161" i="41"/>
  <c r="CZ161" i="41"/>
  <c r="DP161" i="41" s="1"/>
  <c r="CU161" i="41"/>
  <c r="DK161" i="41" s="1"/>
  <c r="CE161" i="41"/>
  <c r="DC161" i="41"/>
  <c r="DS161" i="41" s="1"/>
  <c r="CM161" i="41"/>
  <c r="CI161" i="41"/>
  <c r="CY161" i="41"/>
  <c r="DO161" i="41" s="1"/>
  <c r="CQ161" i="41"/>
  <c r="DG161" i="41"/>
  <c r="DW161" i="41" s="1"/>
  <c r="DG159" i="41"/>
  <c r="DW159" i="41" s="1"/>
  <c r="CQ159" i="41"/>
  <c r="CG159" i="41"/>
  <c r="CW159" i="41"/>
  <c r="DM159" i="41" s="1"/>
  <c r="CO159" i="41"/>
  <c r="DE159" i="41"/>
  <c r="DU159" i="41" s="1"/>
  <c r="DA159" i="41"/>
  <c r="DQ159" i="41" s="1"/>
  <c r="CK159" i="41"/>
  <c r="DF158" i="41"/>
  <c r="DV158" i="41" s="1"/>
  <c r="CP158" i="41"/>
  <c r="CX158" i="41"/>
  <c r="DN158" i="41" s="1"/>
  <c r="CH158" i="41"/>
  <c r="DG157" i="41"/>
  <c r="DW157" i="41" s="1"/>
  <c r="CQ157" i="41"/>
  <c r="CY157" i="41"/>
  <c r="DO157" i="41" s="1"/>
  <c r="CI157" i="41"/>
  <c r="BX157" i="41" a="1"/>
  <c r="BX157" i="41" s="1"/>
  <c r="CZ156" i="41"/>
  <c r="DP156" i="41" s="1"/>
  <c r="CJ156" i="41"/>
  <c r="CR156" i="41"/>
  <c r="DH156" i="41" s="1"/>
  <c r="CB156" i="41"/>
  <c r="DA155" i="41"/>
  <c r="DQ155" i="41" s="1"/>
  <c r="CK155" i="41"/>
  <c r="CS155" i="41"/>
  <c r="DI155" i="41" s="1"/>
  <c r="CC155" i="41"/>
  <c r="DC153" i="41"/>
  <c r="DS153" i="41" s="1"/>
  <c r="CM153" i="41"/>
  <c r="CU153" i="41"/>
  <c r="DK153" i="41" s="1"/>
  <c r="CE153" i="41"/>
  <c r="DE151" i="41"/>
  <c r="DU151" i="41" s="1"/>
  <c r="CO151" i="41"/>
  <c r="CW151" i="41"/>
  <c r="DM151" i="41" s="1"/>
  <c r="CG151" i="41"/>
  <c r="DF150" i="41"/>
  <c r="DV150" i="41" s="1"/>
  <c r="CP150" i="41"/>
  <c r="CX150" i="41"/>
  <c r="DN150" i="41" s="1"/>
  <c r="CH150" i="41"/>
  <c r="DG149" i="41"/>
  <c r="DW149" i="41" s="1"/>
  <c r="CQ149" i="41"/>
  <c r="CY149" i="41"/>
  <c r="DO149" i="41" s="1"/>
  <c r="CI149" i="41"/>
  <c r="BX149" i="41" a="1"/>
  <c r="BX149" i="41" s="1"/>
  <c r="DE143" i="41"/>
  <c r="DU143" i="41" s="1"/>
  <c r="CO143" i="41"/>
  <c r="CW143" i="41"/>
  <c r="DM143" i="41" s="1"/>
  <c r="CG143" i="41"/>
  <c r="DF142" i="41"/>
  <c r="DV142" i="41" s="1"/>
  <c r="CP142" i="41"/>
  <c r="CX142" i="41"/>
  <c r="DN142" i="41" s="1"/>
  <c r="CH142" i="41"/>
  <c r="DE135" i="41"/>
  <c r="DU135" i="41" s="1"/>
  <c r="CO135" i="41"/>
  <c r="CW135" i="41"/>
  <c r="DM135" i="41" s="1"/>
  <c r="CG135" i="41"/>
  <c r="DF134" i="41"/>
  <c r="DV134" i="41" s="1"/>
  <c r="CP134" i="41"/>
  <c r="CX134" i="41"/>
  <c r="DN134" i="41" s="1"/>
  <c r="CH134" i="41"/>
  <c r="CX180" i="41"/>
  <c r="DN180" i="41" s="1"/>
  <c r="CH180" i="41"/>
  <c r="CX175" i="41"/>
  <c r="DN175" i="41" s="1"/>
  <c r="CH175" i="41"/>
  <c r="CF168" i="41"/>
  <c r="CV168" i="41"/>
  <c r="DL168" i="41" s="1"/>
  <c r="CU166" i="41"/>
  <c r="DK166" i="41" s="1"/>
  <c r="CE166" i="41"/>
  <c r="DD165" i="41"/>
  <c r="DT165" i="41" s="1"/>
  <c r="CN165" i="41"/>
  <c r="CE164" i="41"/>
  <c r="CU164" i="41"/>
  <c r="DK164" i="41" s="1"/>
  <c r="DE163" i="41"/>
  <c r="DU163" i="41" s="1"/>
  <c r="CO163" i="41"/>
  <c r="CI162" i="41"/>
  <c r="CY162" i="41"/>
  <c r="DO162" i="41" s="1"/>
  <c r="CT162" i="41"/>
  <c r="DJ162" i="41" s="1"/>
  <c r="CD162" i="41"/>
  <c r="DB162" i="41"/>
  <c r="DR162" i="41" s="1"/>
  <c r="CL162" i="41"/>
  <c r="CH162" i="41"/>
  <c r="CX162" i="41"/>
  <c r="DN162" i="41" s="1"/>
  <c r="DF162" i="41"/>
  <c r="DV162" i="41" s="1"/>
  <c r="CP162" i="41"/>
  <c r="CQ160" i="41"/>
  <c r="DG160" i="41"/>
  <c r="DW160" i="41" s="1"/>
  <c r="CG160" i="41"/>
  <c r="CW160" i="41"/>
  <c r="DM160" i="41" s="1"/>
  <c r="CF159" i="41"/>
  <c r="CV159" i="41"/>
  <c r="DL159" i="41" s="1"/>
  <c r="DE158" i="41"/>
  <c r="DU158" i="41" s="1"/>
  <c r="CO158" i="41"/>
  <c r="CW158" i="41"/>
  <c r="DM158" i="41" s="1"/>
  <c r="CG158" i="41"/>
  <c r="DF157" i="41"/>
  <c r="DV157" i="41" s="1"/>
  <c r="CP157" i="41"/>
  <c r="CX157" i="41"/>
  <c r="DN157" i="41" s="1"/>
  <c r="CH157" i="41"/>
  <c r="DG156" i="41"/>
  <c r="DW156" i="41" s="1"/>
  <c r="CQ156" i="41"/>
  <c r="CY156" i="41"/>
  <c r="DO156" i="41" s="1"/>
  <c r="CI156" i="41"/>
  <c r="CZ155" i="41"/>
  <c r="DP155" i="41" s="1"/>
  <c r="CJ155" i="41"/>
  <c r="CR155" i="41"/>
  <c r="DH155" i="41" s="1"/>
  <c r="CB155" i="41"/>
  <c r="DA154" i="41"/>
  <c r="DQ154" i="41" s="1"/>
  <c r="CK154" i="41"/>
  <c r="CS154" i="41"/>
  <c r="DI154" i="41" s="1"/>
  <c r="CC154" i="41"/>
  <c r="CL153" i="41"/>
  <c r="DB153" i="41"/>
  <c r="DR153" i="41" s="1"/>
  <c r="CD153" i="41"/>
  <c r="CT153" i="41"/>
  <c r="DJ153" i="41" s="1"/>
  <c r="CN151" i="41"/>
  <c r="DD151" i="41"/>
  <c r="DT151" i="41" s="1"/>
  <c r="CV151" i="41"/>
  <c r="DL151" i="41" s="1"/>
  <c r="CF151" i="41"/>
  <c r="DE150" i="41"/>
  <c r="DU150" i="41" s="1"/>
  <c r="CO150" i="41"/>
  <c r="CW150" i="41"/>
  <c r="DM150" i="41" s="1"/>
  <c r="CG150" i="41"/>
  <c r="DF149" i="41"/>
  <c r="DV149" i="41" s="1"/>
  <c r="CP149" i="41"/>
  <c r="CX149" i="41"/>
  <c r="DN149" i="41" s="1"/>
  <c r="CH149" i="41"/>
  <c r="CK146" i="41"/>
  <c r="DA146" i="41"/>
  <c r="DQ146" i="41" s="1"/>
  <c r="CS146" i="41"/>
  <c r="DI146" i="41" s="1"/>
  <c r="CC146" i="41"/>
  <c r="DD143" i="41"/>
  <c r="DT143" i="41" s="1"/>
  <c r="CN143" i="41"/>
  <c r="CV143" i="41"/>
  <c r="DL143" i="41" s="1"/>
  <c r="CF143" i="41"/>
  <c r="DE142" i="41"/>
  <c r="DU142" i="41" s="1"/>
  <c r="CO142" i="41"/>
  <c r="CW142" i="41"/>
  <c r="DM142" i="41" s="1"/>
  <c r="CG142" i="41"/>
  <c r="CZ139" i="41"/>
  <c r="DP139" i="41" s="1"/>
  <c r="CJ139" i="41"/>
  <c r="CR139" i="41"/>
  <c r="DH139" i="41" s="1"/>
  <c r="CB139" i="41"/>
  <c r="DA138" i="41"/>
  <c r="DQ138" i="41" s="1"/>
  <c r="CK138" i="41"/>
  <c r="CS138" i="41"/>
  <c r="DI138" i="41" s="1"/>
  <c r="CC138" i="41"/>
  <c r="DD135" i="41"/>
  <c r="DT135" i="41" s="1"/>
  <c r="CN135" i="41"/>
  <c r="CV135" i="41"/>
  <c r="DL135" i="41" s="1"/>
  <c r="CF135" i="41"/>
  <c r="DE134" i="41"/>
  <c r="DU134" i="41" s="1"/>
  <c r="CO134" i="41"/>
  <c r="CW134" i="41"/>
  <c r="DM134" i="41" s="1"/>
  <c r="CG134" i="41"/>
  <c r="CZ131" i="41"/>
  <c r="DP131" i="41" s="1"/>
  <c r="CJ131" i="41"/>
  <c r="CR131" i="41"/>
  <c r="DH131" i="41" s="1"/>
  <c r="CB131" i="41"/>
  <c r="CK130" i="41"/>
  <c r="DA130" i="41"/>
  <c r="DQ130" i="41" s="1"/>
  <c r="CS130" i="41"/>
  <c r="DI130" i="41" s="1"/>
  <c r="CC130" i="41"/>
  <c r="DC165" i="41"/>
  <c r="DS165" i="41" s="1"/>
  <c r="CM165" i="41"/>
  <c r="CW161" i="41"/>
  <c r="DM161" i="41" s="1"/>
  <c r="CG161" i="41"/>
  <c r="DF160" i="41"/>
  <c r="DV160" i="41" s="1"/>
  <c r="CP160" i="41"/>
  <c r="CE160" i="41"/>
  <c r="CU160" i="41"/>
  <c r="DK160" i="41" s="1"/>
  <c r="CN159" i="41"/>
  <c r="DD159" i="41"/>
  <c r="DT159" i="41" s="1"/>
  <c r="CU159" i="41"/>
  <c r="DK159" i="41" s="1"/>
  <c r="CE159" i="41"/>
  <c r="DE157" i="41"/>
  <c r="DU157" i="41" s="1"/>
  <c r="CO157" i="41"/>
  <c r="CW157" i="41"/>
  <c r="DM157" i="41" s="1"/>
  <c r="CG157" i="41"/>
  <c r="DF156" i="41"/>
  <c r="DV156" i="41" s="1"/>
  <c r="CP156" i="41"/>
  <c r="CX156" i="41"/>
  <c r="DN156" i="41" s="1"/>
  <c r="CH156" i="41"/>
  <c r="DG155" i="41"/>
  <c r="DW155" i="41" s="1"/>
  <c r="CQ155" i="41"/>
  <c r="CY155" i="41"/>
  <c r="DO155" i="41" s="1"/>
  <c r="CI155" i="41"/>
  <c r="DE149" i="41"/>
  <c r="DU149" i="41" s="1"/>
  <c r="CO149" i="41"/>
  <c r="CW149" i="41"/>
  <c r="DM149" i="41" s="1"/>
  <c r="CG149" i="41"/>
  <c r="CW140" i="41"/>
  <c r="DM140" i="41" s="1"/>
  <c r="CG140" i="41"/>
  <c r="DF139" i="41"/>
  <c r="DV139" i="41" s="1"/>
  <c r="CP139" i="41"/>
  <c r="CS139" i="41"/>
  <c r="DI139" i="41" s="1"/>
  <c r="CC139" i="41"/>
  <c r="DA139" i="41"/>
  <c r="DQ139" i="41" s="1"/>
  <c r="CK139" i="41"/>
  <c r="CW136" i="41"/>
  <c r="DM136" i="41" s="1"/>
  <c r="CG136" i="41"/>
  <c r="DF135" i="41"/>
  <c r="DV135" i="41" s="1"/>
  <c r="CP135" i="41"/>
  <c r="DB131" i="41"/>
  <c r="DR131" i="41" s="1"/>
  <c r="CL131" i="41"/>
  <c r="CW127" i="41"/>
  <c r="DM127" i="41" s="1"/>
  <c r="CG127" i="41"/>
  <c r="CW111" i="41"/>
  <c r="DM111" i="41" s="1"/>
  <c r="CG111" i="41"/>
  <c r="BX154" i="41" a="1"/>
  <c r="BX154" i="41" s="1"/>
  <c r="CB147" i="41"/>
  <c r="CR147" i="41"/>
  <c r="DH147" i="41" s="1"/>
  <c r="CZ147" i="41"/>
  <c r="DP147" i="41" s="1"/>
  <c r="CJ147" i="41"/>
  <c r="CC147" i="41"/>
  <c r="CS147" i="41"/>
  <c r="DI147" i="41" s="1"/>
  <c r="DA147" i="41"/>
  <c r="DQ147" i="41" s="1"/>
  <c r="CK147" i="41"/>
  <c r="CU147" i="41"/>
  <c r="DK147" i="41" s="1"/>
  <c r="CE147" i="41"/>
  <c r="DC147" i="41"/>
  <c r="DS147" i="41" s="1"/>
  <c r="CM147" i="41"/>
  <c r="BX146" i="41" a="1"/>
  <c r="BX146" i="41" s="1"/>
  <c r="DD145" i="41"/>
  <c r="DT145" i="41" s="1"/>
  <c r="CN145" i="41"/>
  <c r="CT145" i="41"/>
  <c r="DJ145" i="41" s="1"/>
  <c r="CD145" i="41"/>
  <c r="DB145" i="41"/>
  <c r="DR145" i="41" s="1"/>
  <c r="CL145" i="41"/>
  <c r="CU145" i="41"/>
  <c r="DK145" i="41" s="1"/>
  <c r="CE145" i="41"/>
  <c r="DC145" i="41"/>
  <c r="DS145" i="41" s="1"/>
  <c r="CM145" i="41"/>
  <c r="CX145" i="41"/>
  <c r="DN145" i="41" s="1"/>
  <c r="CH145" i="41"/>
  <c r="DF145" i="41"/>
  <c r="DV145" i="41" s="1"/>
  <c r="CP145" i="41"/>
  <c r="BX145" i="41" a="1"/>
  <c r="BX145" i="41" s="1"/>
  <c r="CY145" i="41"/>
  <c r="DO145" i="41" s="1"/>
  <c r="CI145" i="41"/>
  <c r="DG145" i="41"/>
  <c r="DW145" i="41" s="1"/>
  <c r="CQ145" i="41"/>
  <c r="CT140" i="41"/>
  <c r="DJ140" i="41" s="1"/>
  <c r="CD140" i="41"/>
  <c r="DE139" i="41"/>
  <c r="DU139" i="41" s="1"/>
  <c r="CO139" i="41"/>
  <c r="CT136" i="41"/>
  <c r="DJ136" i="41" s="1"/>
  <c r="CD136" i="41"/>
  <c r="DA135" i="41"/>
  <c r="DQ135" i="41" s="1"/>
  <c r="CK135" i="41"/>
  <c r="CK131" i="41"/>
  <c r="DA131" i="41"/>
  <c r="DQ131" i="41" s="1"/>
  <c r="DE131" i="41"/>
  <c r="DU131" i="41" s="1"/>
  <c r="CO131" i="41"/>
  <c r="DD127" i="41"/>
  <c r="DT127" i="41" s="1"/>
  <c r="CN127" i="41"/>
  <c r="CV127" i="41"/>
  <c r="DL127" i="41" s="1"/>
  <c r="CF127" i="41"/>
  <c r="CW126" i="41"/>
  <c r="DM126" i="41" s="1"/>
  <c r="CG126" i="41"/>
  <c r="CX125" i="41"/>
  <c r="DN125" i="41" s="1"/>
  <c r="CH125" i="41"/>
  <c r="BX124" i="41" a="1"/>
  <c r="BX124" i="41" s="1"/>
  <c r="CW118" i="41"/>
  <c r="DM118" i="41" s="1"/>
  <c r="CG118" i="41"/>
  <c r="DF117" i="41"/>
  <c r="DV117" i="41" s="1"/>
  <c r="CP117" i="41"/>
  <c r="CX117" i="41"/>
  <c r="DN117" i="41" s="1"/>
  <c r="CH117" i="41"/>
  <c r="CW152" i="41"/>
  <c r="DM152" i="41" s="1"/>
  <c r="CG152" i="41"/>
  <c r="CX148" i="41"/>
  <c r="DN148" i="41" s="1"/>
  <c r="CH148" i="41"/>
  <c r="DE147" i="41"/>
  <c r="DU147" i="41" s="1"/>
  <c r="CO147" i="41"/>
  <c r="CW144" i="41"/>
  <c r="DM144" i="41" s="1"/>
  <c r="CG144" i="41"/>
  <c r="DF143" i="41"/>
  <c r="DV143" i="41" s="1"/>
  <c r="CP143" i="41"/>
  <c r="CS140" i="41"/>
  <c r="DI140" i="41" s="1"/>
  <c r="CC140" i="41"/>
  <c r="DB139" i="41"/>
  <c r="DR139" i="41" s="1"/>
  <c r="CL139" i="41"/>
  <c r="DB138" i="41"/>
  <c r="DR138" i="41" s="1"/>
  <c r="CL138" i="41"/>
  <c r="CT138" i="41"/>
  <c r="DJ138" i="41" s="1"/>
  <c r="CD138" i="41"/>
  <c r="CS136" i="41"/>
  <c r="DI136" i="41" s="1"/>
  <c r="CC136" i="41"/>
  <c r="DB135" i="41"/>
  <c r="DR135" i="41" s="1"/>
  <c r="CL135" i="41"/>
  <c r="DB132" i="41"/>
  <c r="DR132" i="41" s="1"/>
  <c r="CL132" i="41"/>
  <c r="CY131" i="41"/>
  <c r="DO131" i="41" s="1"/>
  <c r="CI131" i="41"/>
  <c r="DB128" i="41"/>
  <c r="DR128" i="41" s="1"/>
  <c r="CL128" i="41"/>
  <c r="CT128" i="41"/>
  <c r="DJ128" i="41" s="1"/>
  <c r="CD128" i="41"/>
  <c r="DC127" i="41"/>
  <c r="DS127" i="41" s="1"/>
  <c r="CM127" i="41"/>
  <c r="CU127" i="41"/>
  <c r="DK127" i="41" s="1"/>
  <c r="CE127" i="41"/>
  <c r="CN126" i="41"/>
  <c r="DD126" i="41"/>
  <c r="DT126" i="41" s="1"/>
  <c r="CV126" i="41"/>
  <c r="DL126" i="41" s="1"/>
  <c r="CF126" i="41"/>
  <c r="CG125" i="41"/>
  <c r="CW125" i="41"/>
  <c r="DM125" i="41" s="1"/>
  <c r="CX124" i="41"/>
  <c r="DN124" i="41" s="1"/>
  <c r="CH124" i="41"/>
  <c r="CS121" i="41"/>
  <c r="DI121" i="41" s="1"/>
  <c r="CC121" i="41"/>
  <c r="CT120" i="41"/>
  <c r="DJ120" i="41" s="1"/>
  <c r="CD120" i="41"/>
  <c r="CU119" i="41"/>
  <c r="DK119" i="41" s="1"/>
  <c r="CE119" i="41"/>
  <c r="DD118" i="41"/>
  <c r="DT118" i="41" s="1"/>
  <c r="CN118" i="41"/>
  <c r="CV118" i="41"/>
  <c r="DL118" i="41" s="1"/>
  <c r="CF118" i="41"/>
  <c r="CW117" i="41"/>
  <c r="DM117" i="41" s="1"/>
  <c r="CG117" i="41"/>
  <c r="CX116" i="41"/>
  <c r="DN116" i="41" s="1"/>
  <c r="CH116" i="41"/>
  <c r="CB114" i="41"/>
  <c r="CR114" i="41"/>
  <c r="DH114" i="41" s="1"/>
  <c r="CC113" i="41"/>
  <c r="CS113" i="41"/>
  <c r="DI113" i="41" s="1"/>
  <c r="CD112" i="41"/>
  <c r="CT112" i="41"/>
  <c r="DJ112" i="41" s="1"/>
  <c r="CM111" i="41"/>
  <c r="DC111" i="41"/>
  <c r="DS111" i="41" s="1"/>
  <c r="CE111" i="41"/>
  <c r="CU111" i="41"/>
  <c r="DK111" i="41" s="1"/>
  <c r="CW109" i="41"/>
  <c r="DM109" i="41" s="1"/>
  <c r="CG109" i="41"/>
  <c r="CH108" i="41"/>
  <c r="CX108" i="41"/>
  <c r="DN108" i="41" s="1"/>
  <c r="CC105" i="41"/>
  <c r="CS105" i="41"/>
  <c r="DI105" i="41" s="1"/>
  <c r="DB111" i="41"/>
  <c r="DR111" i="41" s="1"/>
  <c r="CL111" i="41"/>
  <c r="CT111" i="41"/>
  <c r="DJ111" i="41" s="1"/>
  <c r="CD111" i="41"/>
  <c r="DE108" i="41"/>
  <c r="DU108" i="41" s="1"/>
  <c r="CO108" i="41"/>
  <c r="CW108" i="41"/>
  <c r="DM108" i="41" s="1"/>
  <c r="CG108" i="41"/>
  <c r="CW148" i="41"/>
  <c r="DM148" i="41" s="1"/>
  <c r="CG148" i="41"/>
  <c r="DF147" i="41"/>
  <c r="DV147" i="41" s="1"/>
  <c r="CP147" i="41"/>
  <c r="CZ145" i="41"/>
  <c r="DP145" i="41" s="1"/>
  <c r="CJ145" i="41"/>
  <c r="DF140" i="41"/>
  <c r="DV140" i="41" s="1"/>
  <c r="CP140" i="41"/>
  <c r="CY139" i="41"/>
  <c r="DO139" i="41" s="1"/>
  <c r="CI139" i="41"/>
  <c r="DF136" i="41"/>
  <c r="DV136" i="41" s="1"/>
  <c r="CP136" i="41"/>
  <c r="CY135" i="41"/>
  <c r="DO135" i="41" s="1"/>
  <c r="CI135" i="41"/>
  <c r="DA132" i="41"/>
  <c r="DQ132" i="41" s="1"/>
  <c r="CK132" i="41"/>
  <c r="CY132" i="41"/>
  <c r="DO132" i="41" s="1"/>
  <c r="CI132" i="41"/>
  <c r="DG132" i="41"/>
  <c r="DW132" i="41" s="1"/>
  <c r="CQ132" i="41"/>
  <c r="CU132" i="41"/>
  <c r="DK132" i="41" s="1"/>
  <c r="CE132" i="41"/>
  <c r="DC132" i="41"/>
  <c r="DS132" i="41" s="1"/>
  <c r="CM132" i="41"/>
  <c r="CV132" i="41"/>
  <c r="DL132" i="41" s="1"/>
  <c r="CF132" i="41"/>
  <c r="DD132" i="41"/>
  <c r="DT132" i="41" s="1"/>
  <c r="CN132" i="41"/>
  <c r="CX131" i="41"/>
  <c r="DN131" i="41" s="1"/>
  <c r="CH131" i="41"/>
  <c r="DB127" i="41"/>
  <c r="DR127" i="41" s="1"/>
  <c r="CL127" i="41"/>
  <c r="CT127" i="41"/>
  <c r="DJ127" i="41" s="1"/>
  <c r="CD127" i="41"/>
  <c r="DC126" i="41"/>
  <c r="DS126" i="41" s="1"/>
  <c r="CM126" i="41"/>
  <c r="CU126" i="41"/>
  <c r="DK126" i="41" s="1"/>
  <c r="CE126" i="41"/>
  <c r="DD125" i="41"/>
  <c r="DT125" i="41" s="1"/>
  <c r="CN125" i="41"/>
  <c r="CV125" i="41"/>
  <c r="DL125" i="41" s="1"/>
  <c r="CF125" i="41"/>
  <c r="DE124" i="41"/>
  <c r="DU124" i="41" s="1"/>
  <c r="CO124" i="41"/>
  <c r="CW124" i="41"/>
  <c r="DM124" i="41" s="1"/>
  <c r="CG124" i="41"/>
  <c r="DB119" i="41"/>
  <c r="DR119" i="41" s="1"/>
  <c r="CL119" i="41"/>
  <c r="CT119" i="41"/>
  <c r="DJ119" i="41" s="1"/>
  <c r="CD119" i="41"/>
  <c r="DC118" i="41"/>
  <c r="DS118" i="41" s="1"/>
  <c r="CM118" i="41"/>
  <c r="CU118" i="41"/>
  <c r="DK118" i="41" s="1"/>
  <c r="CE118" i="41"/>
  <c r="DD117" i="41"/>
  <c r="DT117" i="41" s="1"/>
  <c r="CN117" i="41"/>
  <c r="CV117" i="41"/>
  <c r="DL117" i="41" s="1"/>
  <c r="CF117" i="41"/>
  <c r="DE116" i="41"/>
  <c r="DU116" i="41" s="1"/>
  <c r="CO116" i="41"/>
  <c r="CW116" i="41"/>
  <c r="DM116" i="41" s="1"/>
  <c r="CG116" i="41"/>
  <c r="DE140" i="41"/>
  <c r="DU140" i="41" s="1"/>
  <c r="CO140" i="41"/>
  <c r="CY140" i="41"/>
  <c r="DO140" i="41" s="1"/>
  <c r="CI140" i="41"/>
  <c r="DG140" i="41"/>
  <c r="DW140" i="41" s="1"/>
  <c r="CQ140" i="41"/>
  <c r="CR140" i="41"/>
  <c r="DH140" i="41" s="1"/>
  <c r="CB140" i="41"/>
  <c r="CZ140" i="41"/>
  <c r="DP140" i="41" s="1"/>
  <c r="CJ140" i="41"/>
  <c r="CU140" i="41"/>
  <c r="DK140" i="41" s="1"/>
  <c r="CE140" i="41"/>
  <c r="DC140" i="41"/>
  <c r="DS140" i="41" s="1"/>
  <c r="CM140" i="41"/>
  <c r="CV140" i="41"/>
  <c r="DL140" i="41" s="1"/>
  <c r="CF140" i="41"/>
  <c r="DD140" i="41"/>
  <c r="DT140" i="41" s="1"/>
  <c r="CN140" i="41"/>
  <c r="DE136" i="41"/>
  <c r="DU136" i="41" s="1"/>
  <c r="CO136" i="41"/>
  <c r="CU136" i="41"/>
  <c r="DK136" i="41" s="1"/>
  <c r="CE136" i="41"/>
  <c r="DC136" i="41"/>
  <c r="DS136" i="41" s="1"/>
  <c r="CM136" i="41"/>
  <c r="CV136" i="41"/>
  <c r="DL136" i="41" s="1"/>
  <c r="CF136" i="41"/>
  <c r="DD136" i="41"/>
  <c r="DT136" i="41" s="1"/>
  <c r="CN136" i="41"/>
  <c r="CY136" i="41"/>
  <c r="DO136" i="41" s="1"/>
  <c r="CI136" i="41"/>
  <c r="DG136" i="41"/>
  <c r="DW136" i="41" s="1"/>
  <c r="CQ136" i="41"/>
  <c r="CR136" i="41"/>
  <c r="DH136" i="41" s="1"/>
  <c r="CB136" i="41"/>
  <c r="CZ136" i="41"/>
  <c r="DP136" i="41" s="1"/>
  <c r="CJ136" i="41"/>
  <c r="CT152" i="41"/>
  <c r="DJ152" i="41" s="1"/>
  <c r="CD152" i="41"/>
  <c r="DB152" i="41"/>
  <c r="DR152" i="41" s="1"/>
  <c r="CL152" i="41"/>
  <c r="CE152" i="41"/>
  <c r="CU152" i="41"/>
  <c r="DK152" i="41" s="1"/>
  <c r="DC152" i="41"/>
  <c r="DS152" i="41" s="1"/>
  <c r="CM152" i="41"/>
  <c r="CV152" i="41"/>
  <c r="DL152" i="41" s="1"/>
  <c r="CF152" i="41"/>
  <c r="DD152" i="41"/>
  <c r="DT152" i="41" s="1"/>
  <c r="CN152" i="41"/>
  <c r="CX152" i="41"/>
  <c r="DN152" i="41" s="1"/>
  <c r="CH152" i="41"/>
  <c r="DF152" i="41"/>
  <c r="DV152" i="41" s="1"/>
  <c r="CP152" i="41"/>
  <c r="CI152" i="41"/>
  <c r="CY152" i="41"/>
  <c r="DO152" i="41" s="1"/>
  <c r="DG152" i="41"/>
  <c r="DW152" i="41" s="1"/>
  <c r="CQ152" i="41"/>
  <c r="CR152" i="41"/>
  <c r="DH152" i="41" s="1"/>
  <c r="CB152" i="41"/>
  <c r="CZ152" i="41"/>
  <c r="DP152" i="41" s="1"/>
  <c r="CJ152" i="41"/>
  <c r="CX151" i="41"/>
  <c r="DN151" i="41" s="1"/>
  <c r="CH151" i="41"/>
  <c r="CY147" i="41"/>
  <c r="DO147" i="41" s="1"/>
  <c r="CI147" i="41"/>
  <c r="CV145" i="41"/>
  <c r="DL145" i="41" s="1"/>
  <c r="CF145" i="41"/>
  <c r="DF144" i="41"/>
  <c r="DV144" i="41" s="1"/>
  <c r="CP144" i="41"/>
  <c r="CR141" i="41"/>
  <c r="DH141" i="41" s="1"/>
  <c r="CB141" i="41"/>
  <c r="CU139" i="41"/>
  <c r="DK139" i="41" s="1"/>
  <c r="CE139" i="41"/>
  <c r="CR137" i="41"/>
  <c r="DH137" i="41" s="1"/>
  <c r="CB137" i="41"/>
  <c r="CU135" i="41"/>
  <c r="DK135" i="41" s="1"/>
  <c r="CE135" i="41"/>
  <c r="BX134" i="41" a="1"/>
  <c r="BX134" i="41" s="1"/>
  <c r="DD133" i="41"/>
  <c r="DT133" i="41" s="1"/>
  <c r="CN133" i="41"/>
  <c r="CX133" i="41"/>
  <c r="DN133" i="41" s="1"/>
  <c r="CH133" i="41"/>
  <c r="DF133" i="41"/>
  <c r="DV133" i="41" s="1"/>
  <c r="CP133" i="41"/>
  <c r="BX133" i="41" a="1"/>
  <c r="BX133" i="41" s="1"/>
  <c r="CY133" i="41"/>
  <c r="DO133" i="41" s="1"/>
  <c r="CI133" i="41"/>
  <c r="DG133" i="41"/>
  <c r="DW133" i="41" s="1"/>
  <c r="CQ133" i="41"/>
  <c r="CT133" i="41"/>
  <c r="DJ133" i="41" s="1"/>
  <c r="CD133" i="41"/>
  <c r="DB133" i="41"/>
  <c r="DR133" i="41" s="1"/>
  <c r="CL133" i="41"/>
  <c r="CU133" i="41"/>
  <c r="DK133" i="41" s="1"/>
  <c r="CE133" i="41"/>
  <c r="DC133" i="41"/>
  <c r="DS133" i="41" s="1"/>
  <c r="CM133" i="41"/>
  <c r="DG131" i="41"/>
  <c r="DW131" i="41" s="1"/>
  <c r="CQ131" i="41"/>
  <c r="CT131" i="41"/>
  <c r="DJ131" i="41" s="1"/>
  <c r="CD131" i="41"/>
  <c r="DD129" i="41"/>
  <c r="DT129" i="41" s="1"/>
  <c r="CN129" i="41"/>
  <c r="CR129" i="41"/>
  <c r="DH129" i="41" s="1"/>
  <c r="CB129" i="41"/>
  <c r="CY128" i="41"/>
  <c r="DO128" i="41" s="1"/>
  <c r="CI128" i="41"/>
  <c r="BX128" i="41" a="1"/>
  <c r="BX128" i="41" s="1"/>
  <c r="CZ127" i="41"/>
  <c r="DP127" i="41" s="1"/>
  <c r="CJ127" i="41"/>
  <c r="CR127" i="41"/>
  <c r="DH127" i="41" s="1"/>
  <c r="CB127" i="41"/>
  <c r="DA126" i="41"/>
  <c r="DQ126" i="41" s="1"/>
  <c r="CK126" i="41"/>
  <c r="CS126" i="41"/>
  <c r="DI126" i="41" s="1"/>
  <c r="CC126" i="41"/>
  <c r="DB125" i="41"/>
  <c r="DR125" i="41" s="1"/>
  <c r="CL125" i="41"/>
  <c r="CT125" i="41"/>
  <c r="DJ125" i="41" s="1"/>
  <c r="CD125" i="41"/>
  <c r="DC124" i="41"/>
  <c r="DS124" i="41" s="1"/>
  <c r="CM124" i="41"/>
  <c r="CU124" i="41"/>
  <c r="DK124" i="41" s="1"/>
  <c r="CE124" i="41"/>
  <c r="CW122" i="41"/>
  <c r="DM122" i="41" s="1"/>
  <c r="CG122" i="41"/>
  <c r="DF121" i="41"/>
  <c r="DV121" i="41" s="1"/>
  <c r="CP121" i="41"/>
  <c r="CX121" i="41"/>
  <c r="DN121" i="41" s="1"/>
  <c r="CH121" i="41"/>
  <c r="DG120" i="41"/>
  <c r="DW120" i="41" s="1"/>
  <c r="CQ120" i="41"/>
  <c r="CY120" i="41"/>
  <c r="DO120" i="41" s="1"/>
  <c r="CI120" i="41"/>
  <c r="BX120" i="41" a="1"/>
  <c r="BX120" i="41" s="1"/>
  <c r="CZ119" i="41"/>
  <c r="DP119" i="41" s="1"/>
  <c r="CJ119" i="41"/>
  <c r="CR119" i="41"/>
  <c r="DH119" i="41" s="1"/>
  <c r="CB119" i="41"/>
  <c r="DA118" i="41"/>
  <c r="DQ118" i="41" s="1"/>
  <c r="CK118" i="41"/>
  <c r="CS118" i="41"/>
  <c r="DI118" i="41" s="1"/>
  <c r="CC118" i="41"/>
  <c r="DE117" i="41"/>
  <c r="DU117" i="41" s="1"/>
  <c r="CO117" i="41"/>
  <c r="DB117" i="41"/>
  <c r="DR117" i="41" s="1"/>
  <c r="CL117" i="41"/>
  <c r="CT117" i="41"/>
  <c r="DJ117" i="41" s="1"/>
  <c r="CD117" i="41"/>
  <c r="DC116" i="41"/>
  <c r="DS116" i="41" s="1"/>
  <c r="CM116" i="41"/>
  <c r="CU116" i="41"/>
  <c r="DK116" i="41" s="1"/>
  <c r="CE116" i="41"/>
  <c r="DE114" i="41"/>
  <c r="DU114" i="41" s="1"/>
  <c r="CO114" i="41"/>
  <c r="CW114" i="41"/>
  <c r="DM114" i="41" s="1"/>
  <c r="CG114" i="41"/>
  <c r="CX113" i="41"/>
  <c r="DN113" i="41" s="1"/>
  <c r="CH113" i="41"/>
  <c r="DG112" i="41"/>
  <c r="DW112" i="41" s="1"/>
  <c r="CQ112" i="41"/>
  <c r="CY112" i="41"/>
  <c r="DO112" i="41" s="1"/>
  <c r="CI112" i="41"/>
  <c r="BX112" i="41" a="1"/>
  <c r="BX112" i="41" s="1"/>
  <c r="CZ111" i="41"/>
  <c r="DP111" i="41" s="1"/>
  <c r="CJ111" i="41"/>
  <c r="CR111" i="41"/>
  <c r="DH111" i="41" s="1"/>
  <c r="CB111" i="41"/>
  <c r="DC108" i="41"/>
  <c r="DS108" i="41" s="1"/>
  <c r="CM108" i="41"/>
  <c r="CU108" i="41"/>
  <c r="DK108" i="41" s="1"/>
  <c r="CE108" i="41"/>
  <c r="DE106" i="41"/>
  <c r="DU106" i="41" s="1"/>
  <c r="CO106" i="41"/>
  <c r="CW106" i="41"/>
  <c r="DM106" i="41" s="1"/>
  <c r="CG106" i="41"/>
  <c r="DF105" i="41"/>
  <c r="DV105" i="41" s="1"/>
  <c r="CP105" i="41"/>
  <c r="CX105" i="41"/>
  <c r="DN105" i="41" s="1"/>
  <c r="CH105" i="41"/>
  <c r="DF126" i="41"/>
  <c r="DV126" i="41" s="1"/>
  <c r="CP126" i="41"/>
  <c r="CX126" i="41"/>
  <c r="DN126" i="41" s="1"/>
  <c r="CH126" i="41"/>
  <c r="BX150" i="41" a="1"/>
  <c r="BX150" i="41" s="1"/>
  <c r="CI148" i="41"/>
  <c r="CY148" i="41"/>
  <c r="DO148" i="41" s="1"/>
  <c r="CQ148" i="41"/>
  <c r="DG148" i="41"/>
  <c r="DW148" i="41" s="1"/>
  <c r="CR148" i="41"/>
  <c r="DH148" i="41" s="1"/>
  <c r="CB148" i="41"/>
  <c r="CZ148" i="41"/>
  <c r="DP148" i="41" s="1"/>
  <c r="CJ148" i="41"/>
  <c r="CT148" i="41"/>
  <c r="DJ148" i="41" s="1"/>
  <c r="CD148" i="41"/>
  <c r="DB148" i="41"/>
  <c r="DR148" i="41" s="1"/>
  <c r="CL148" i="41"/>
  <c r="CU148" i="41"/>
  <c r="DK148" i="41" s="1"/>
  <c r="CE148" i="41"/>
  <c r="CM148" i="41"/>
  <c r="DC148" i="41"/>
  <c r="DS148" i="41" s="1"/>
  <c r="CV148" i="41"/>
  <c r="DL148" i="41" s="1"/>
  <c r="CF148" i="41"/>
  <c r="DD148" i="41"/>
  <c r="DT148" i="41" s="1"/>
  <c r="CN148" i="41"/>
  <c r="CX147" i="41"/>
  <c r="DN147" i="41" s="1"/>
  <c r="CH147" i="41"/>
  <c r="CS145" i="41"/>
  <c r="DI145" i="41" s="1"/>
  <c r="CC145" i="41"/>
  <c r="DE144" i="41"/>
  <c r="DU144" i="41" s="1"/>
  <c r="CO144" i="41"/>
  <c r="CU144" i="41"/>
  <c r="DK144" i="41" s="1"/>
  <c r="CE144" i="41"/>
  <c r="DC144" i="41"/>
  <c r="DS144" i="41" s="1"/>
  <c r="CM144" i="41"/>
  <c r="CV144" i="41"/>
  <c r="DL144" i="41" s="1"/>
  <c r="CF144" i="41"/>
  <c r="DD144" i="41"/>
  <c r="DT144" i="41" s="1"/>
  <c r="CN144" i="41"/>
  <c r="CY144" i="41"/>
  <c r="DO144" i="41" s="1"/>
  <c r="CI144" i="41"/>
  <c r="DG144" i="41"/>
  <c r="DW144" i="41" s="1"/>
  <c r="CQ144" i="41"/>
  <c r="CR144" i="41"/>
  <c r="DH144" i="41" s="1"/>
  <c r="CB144" i="41"/>
  <c r="CZ144" i="41"/>
  <c r="DP144" i="41" s="1"/>
  <c r="CJ144" i="41"/>
  <c r="DA140" i="41"/>
  <c r="DQ140" i="41" s="1"/>
  <c r="CK140" i="41"/>
  <c r="CT139" i="41"/>
  <c r="DJ139" i="41" s="1"/>
  <c r="CD139" i="41"/>
  <c r="DA136" i="41"/>
  <c r="DQ136" i="41" s="1"/>
  <c r="CK136" i="41"/>
  <c r="CT135" i="41"/>
  <c r="DJ135" i="41" s="1"/>
  <c r="CD135" i="41"/>
  <c r="CW132" i="41"/>
  <c r="DM132" i="41" s="1"/>
  <c r="CG132" i="41"/>
  <c r="DF131" i="41"/>
  <c r="DV131" i="41" s="1"/>
  <c r="CP131" i="41"/>
  <c r="CS131" i="41"/>
  <c r="DI131" i="41" s="1"/>
  <c r="CC131" i="41"/>
  <c r="CV130" i="41"/>
  <c r="DL130" i="41" s="1"/>
  <c r="CF130" i="41"/>
  <c r="BX130" i="41" a="1"/>
  <c r="BX130" i="41" s="1"/>
  <c r="CP128" i="41"/>
  <c r="DF128" i="41"/>
  <c r="DV128" i="41" s="1"/>
  <c r="CX128" i="41"/>
  <c r="DN128" i="41" s="1"/>
  <c r="CH128" i="41"/>
  <c r="DG127" i="41"/>
  <c r="DW127" i="41" s="1"/>
  <c r="CQ127" i="41"/>
  <c r="CY127" i="41"/>
  <c r="DO127" i="41" s="1"/>
  <c r="CI127" i="41"/>
  <c r="CZ126" i="41"/>
  <c r="DP126" i="41" s="1"/>
  <c r="CJ126" i="41"/>
  <c r="CR126" i="41"/>
  <c r="DH126" i="41" s="1"/>
  <c r="CB126" i="41"/>
  <c r="DA125" i="41"/>
  <c r="DQ125" i="41" s="1"/>
  <c r="CK125" i="41"/>
  <c r="CS125" i="41"/>
  <c r="DI125" i="41" s="1"/>
  <c r="CC125" i="41"/>
  <c r="DB124" i="41"/>
  <c r="DR124" i="41" s="1"/>
  <c r="CL124" i="41"/>
  <c r="CT124" i="41"/>
  <c r="DJ124" i="41" s="1"/>
  <c r="CD124" i="41"/>
  <c r="DE121" i="41"/>
  <c r="DU121" i="41" s="1"/>
  <c r="CO121" i="41"/>
  <c r="CW121" i="41"/>
  <c r="DM121" i="41" s="1"/>
  <c r="CG121" i="41"/>
  <c r="DF120" i="41"/>
  <c r="DV120" i="41" s="1"/>
  <c r="CP120" i="41"/>
  <c r="CX120" i="41"/>
  <c r="DN120" i="41" s="1"/>
  <c r="CH120" i="41"/>
  <c r="DG119" i="41"/>
  <c r="DW119" i="41" s="1"/>
  <c r="CQ119" i="41"/>
  <c r="CY119" i="41"/>
  <c r="DO119" i="41" s="1"/>
  <c r="CI119" i="41"/>
  <c r="CZ118" i="41"/>
  <c r="DP118" i="41" s="1"/>
  <c r="CJ118" i="41"/>
  <c r="CR118" i="41"/>
  <c r="DH118" i="41" s="1"/>
  <c r="CB118" i="41"/>
  <c r="DA117" i="41"/>
  <c r="DQ117" i="41" s="1"/>
  <c r="CK117" i="41"/>
  <c r="CS117" i="41"/>
  <c r="DI117" i="41" s="1"/>
  <c r="CC117" i="41"/>
  <c r="DB116" i="41"/>
  <c r="DR116" i="41" s="1"/>
  <c r="CL116" i="41"/>
  <c r="CT116" i="41"/>
  <c r="DJ116" i="41" s="1"/>
  <c r="CD116" i="41"/>
  <c r="DD114" i="41"/>
  <c r="DT114" i="41" s="1"/>
  <c r="CN114" i="41"/>
  <c r="CV114" i="41"/>
  <c r="DL114" i="41" s="1"/>
  <c r="CF114" i="41"/>
  <c r="DE113" i="41"/>
  <c r="DU113" i="41" s="1"/>
  <c r="CO113" i="41"/>
  <c r="CW113" i="41"/>
  <c r="DM113" i="41" s="1"/>
  <c r="CG113" i="41"/>
  <c r="DF112" i="41"/>
  <c r="DV112" i="41" s="1"/>
  <c r="CP112" i="41"/>
  <c r="CX112" i="41"/>
  <c r="DN112" i="41" s="1"/>
  <c r="CH112" i="41"/>
  <c r="CQ111" i="41"/>
  <c r="DG111" i="41"/>
  <c r="DW111" i="41" s="1"/>
  <c r="CY111" i="41"/>
  <c r="DO111" i="41" s="1"/>
  <c r="CI111" i="41"/>
  <c r="DA109" i="41"/>
  <c r="DQ109" i="41" s="1"/>
  <c r="CK109" i="41"/>
  <c r="CS109" i="41"/>
  <c r="DI109" i="41" s="1"/>
  <c r="CC109" i="41"/>
  <c r="DB108" i="41"/>
  <c r="DR108" i="41" s="1"/>
  <c r="CL108" i="41"/>
  <c r="CT108" i="41"/>
  <c r="DJ108" i="41" s="1"/>
  <c r="CD108" i="41"/>
  <c r="DD106" i="41"/>
  <c r="DT106" i="41" s="1"/>
  <c r="CN106" i="41"/>
  <c r="CF106" i="41"/>
  <c r="CV106" i="41"/>
  <c r="DL106" i="41" s="1"/>
  <c r="CO105" i="41"/>
  <c r="DE105" i="41"/>
  <c r="DU105" i="41" s="1"/>
  <c r="CW105" i="41"/>
  <c r="DM105" i="41" s="1"/>
  <c r="CG105" i="41"/>
  <c r="DF118" i="41"/>
  <c r="DV118" i="41" s="1"/>
  <c r="CP118" i="41"/>
  <c r="CX118" i="41"/>
  <c r="DN118" i="41" s="1"/>
  <c r="CH118" i="41"/>
  <c r="DG117" i="41"/>
  <c r="DW117" i="41" s="1"/>
  <c r="CQ117" i="41"/>
  <c r="CY117" i="41"/>
  <c r="DO117" i="41" s="1"/>
  <c r="CI117" i="41"/>
  <c r="CU151" i="41"/>
  <c r="DK151" i="41" s="1"/>
  <c r="CE151" i="41"/>
  <c r="DC151" i="41"/>
  <c r="DS151" i="41" s="1"/>
  <c r="CM151" i="41"/>
  <c r="CY151" i="41"/>
  <c r="DO151" i="41" s="1"/>
  <c r="CI151" i="41"/>
  <c r="DG151" i="41"/>
  <c r="DW151" i="41" s="1"/>
  <c r="CQ151" i="41"/>
  <c r="CT147" i="41"/>
  <c r="DJ147" i="41" s="1"/>
  <c r="CD147" i="41"/>
  <c r="CR145" i="41"/>
  <c r="DH145" i="41" s="1"/>
  <c r="CB145" i="41"/>
  <c r="CU143" i="41"/>
  <c r="DK143" i="41" s="1"/>
  <c r="CE143" i="41"/>
  <c r="BX142" i="41" a="1"/>
  <c r="BX142" i="41" s="1"/>
  <c r="DD141" i="41"/>
  <c r="DT141" i="41" s="1"/>
  <c r="CN141" i="41"/>
  <c r="CX141" i="41"/>
  <c r="DN141" i="41" s="1"/>
  <c r="CH141" i="41"/>
  <c r="DF141" i="41"/>
  <c r="DV141" i="41" s="1"/>
  <c r="CP141" i="41"/>
  <c r="BX141" i="41" a="1"/>
  <c r="BX141" i="41" s="1"/>
  <c r="CY141" i="41"/>
  <c r="DO141" i="41" s="1"/>
  <c r="CI141" i="41"/>
  <c r="DG141" i="41"/>
  <c r="DW141" i="41" s="1"/>
  <c r="CQ141" i="41"/>
  <c r="CT141" i="41"/>
  <c r="DJ141" i="41" s="1"/>
  <c r="CD141" i="41"/>
  <c r="DB141" i="41"/>
  <c r="DR141" i="41" s="1"/>
  <c r="CL141" i="41"/>
  <c r="CU141" i="41"/>
  <c r="DK141" i="41" s="1"/>
  <c r="CE141" i="41"/>
  <c r="DC141" i="41"/>
  <c r="DS141" i="41" s="1"/>
  <c r="CM141" i="41"/>
  <c r="CX140" i="41"/>
  <c r="DN140" i="41" s="1"/>
  <c r="CH140" i="41"/>
  <c r="DG139" i="41"/>
  <c r="DW139" i="41" s="1"/>
  <c r="CQ139" i="41"/>
  <c r="BX138" i="41" a="1"/>
  <c r="BX138" i="41" s="1"/>
  <c r="DD137" i="41"/>
  <c r="DT137" i="41" s="1"/>
  <c r="CN137" i="41"/>
  <c r="CT137" i="41"/>
  <c r="DJ137" i="41" s="1"/>
  <c r="CD137" i="41"/>
  <c r="DB137" i="41"/>
  <c r="DR137" i="41" s="1"/>
  <c r="CL137" i="41"/>
  <c r="CU137" i="41"/>
  <c r="DK137" i="41" s="1"/>
  <c r="CE137" i="41"/>
  <c r="DC137" i="41"/>
  <c r="DS137" i="41" s="1"/>
  <c r="CM137" i="41"/>
  <c r="CX137" i="41"/>
  <c r="DN137" i="41" s="1"/>
  <c r="CH137" i="41"/>
  <c r="DF137" i="41"/>
  <c r="DV137" i="41" s="1"/>
  <c r="CP137" i="41"/>
  <c r="BX137" i="41" a="1"/>
  <c r="BX137" i="41" s="1"/>
  <c r="CY137" i="41"/>
  <c r="DO137" i="41" s="1"/>
  <c r="CI137" i="41"/>
  <c r="DG137" i="41"/>
  <c r="DW137" i="41" s="1"/>
  <c r="CQ137" i="41"/>
  <c r="CX136" i="41"/>
  <c r="DN136" i="41" s="1"/>
  <c r="CH136" i="41"/>
  <c r="DG135" i="41"/>
  <c r="DW135" i="41" s="1"/>
  <c r="CQ135" i="41"/>
  <c r="CT132" i="41"/>
  <c r="DJ132" i="41" s="1"/>
  <c r="CD132" i="41"/>
  <c r="CM131" i="41"/>
  <c r="DC131" i="41"/>
  <c r="DS131" i="41" s="1"/>
  <c r="DA129" i="41"/>
  <c r="DQ129" i="41" s="1"/>
  <c r="CK129" i="41"/>
  <c r="CT129" i="41"/>
  <c r="DJ129" i="41" s="1"/>
  <c r="CD129" i="41"/>
  <c r="DB129" i="41"/>
  <c r="DR129" i="41" s="1"/>
  <c r="CL129" i="41"/>
  <c r="CH129" i="41"/>
  <c r="CX129" i="41"/>
  <c r="DN129" i="41" s="1"/>
  <c r="DF129" i="41"/>
  <c r="DV129" i="41" s="1"/>
  <c r="CP129" i="41"/>
  <c r="BX129" i="41" a="1"/>
  <c r="BX129" i="41" s="1"/>
  <c r="CI129" i="41"/>
  <c r="CY129" i="41"/>
  <c r="DO129" i="41" s="1"/>
  <c r="DG129" i="41"/>
  <c r="DW129" i="41" s="1"/>
  <c r="CQ129" i="41"/>
  <c r="CO128" i="41"/>
  <c r="DE128" i="41"/>
  <c r="DU128" i="41" s="1"/>
  <c r="CW128" i="41"/>
  <c r="DM128" i="41" s="1"/>
  <c r="CG128" i="41"/>
  <c r="DF127" i="41"/>
  <c r="DV127" i="41" s="1"/>
  <c r="CP127" i="41"/>
  <c r="CX127" i="41"/>
  <c r="DN127" i="41" s="1"/>
  <c r="CH127" i="41"/>
  <c r="DG126" i="41"/>
  <c r="DW126" i="41" s="1"/>
  <c r="CQ126" i="41"/>
  <c r="CY126" i="41"/>
  <c r="DO126" i="41" s="1"/>
  <c r="CI126" i="41"/>
  <c r="CZ125" i="41"/>
  <c r="DP125" i="41" s="1"/>
  <c r="CJ125" i="41"/>
  <c r="CR125" i="41"/>
  <c r="DH125" i="41" s="1"/>
  <c r="CB125" i="41"/>
  <c r="DA124" i="41"/>
  <c r="DQ124" i="41" s="1"/>
  <c r="CK124" i="41"/>
  <c r="CS124" i="41"/>
  <c r="DI124" i="41" s="1"/>
  <c r="CC124" i="41"/>
  <c r="DC122" i="41"/>
  <c r="DS122" i="41" s="1"/>
  <c r="CM122" i="41"/>
  <c r="CU122" i="41"/>
  <c r="DK122" i="41" s="1"/>
  <c r="CE122" i="41"/>
  <c r="DD121" i="41"/>
  <c r="DT121" i="41" s="1"/>
  <c r="CN121" i="41"/>
  <c r="CV121" i="41"/>
  <c r="DL121" i="41" s="1"/>
  <c r="CF121" i="41"/>
  <c r="DE120" i="41"/>
  <c r="DU120" i="41" s="1"/>
  <c r="CO120" i="41"/>
  <c r="CW120" i="41"/>
  <c r="DM120" i="41" s="1"/>
  <c r="CG120" i="41"/>
  <c r="DF119" i="41"/>
  <c r="DV119" i="41" s="1"/>
  <c r="CP119" i="41"/>
  <c r="CX119" i="41"/>
  <c r="DN119" i="41" s="1"/>
  <c r="CH119" i="41"/>
  <c r="DG118" i="41"/>
  <c r="DW118" i="41" s="1"/>
  <c r="CQ118" i="41"/>
  <c r="CY118" i="41"/>
  <c r="DO118" i="41" s="1"/>
  <c r="CI118" i="41"/>
  <c r="CZ117" i="41"/>
  <c r="DP117" i="41" s="1"/>
  <c r="CJ117" i="41"/>
  <c r="CR117" i="41"/>
  <c r="DH117" i="41" s="1"/>
  <c r="CB117" i="41"/>
  <c r="DA116" i="41"/>
  <c r="DQ116" i="41" s="1"/>
  <c r="CK116" i="41"/>
  <c r="CS116" i="41"/>
  <c r="DI116" i="41" s="1"/>
  <c r="CC116" i="41"/>
  <c r="DC114" i="41"/>
  <c r="DS114" i="41" s="1"/>
  <c r="CM114" i="41"/>
  <c r="CU114" i="41"/>
  <c r="DK114" i="41" s="1"/>
  <c r="CE114" i="41"/>
  <c r="CN113" i="41"/>
  <c r="DD113" i="41"/>
  <c r="DT113" i="41" s="1"/>
  <c r="CF113" i="41"/>
  <c r="CV113" i="41"/>
  <c r="DL113" i="41" s="1"/>
  <c r="CO112" i="41"/>
  <c r="DE112" i="41"/>
  <c r="DU112" i="41" s="1"/>
  <c r="CG112" i="41"/>
  <c r="CW112" i="41"/>
  <c r="DM112" i="41" s="1"/>
  <c r="DF111" i="41"/>
  <c r="DV111" i="41" s="1"/>
  <c r="CP111" i="41"/>
  <c r="CH111" i="41"/>
  <c r="CX111" i="41"/>
  <c r="DN111" i="41" s="1"/>
  <c r="DA108" i="41"/>
  <c r="DQ108" i="41" s="1"/>
  <c r="CK108" i="41"/>
  <c r="CC108" i="41"/>
  <c r="CS108" i="41"/>
  <c r="DI108" i="41" s="1"/>
  <c r="DC106" i="41"/>
  <c r="DS106" i="41" s="1"/>
  <c r="CM106" i="41"/>
  <c r="CE106" i="41"/>
  <c r="CU106" i="41"/>
  <c r="DK106" i="41" s="1"/>
  <c r="CN105" i="41"/>
  <c r="DD105" i="41"/>
  <c r="DT105" i="41" s="1"/>
  <c r="CV105" i="41"/>
  <c r="DL105" i="41" s="1"/>
  <c r="CF105" i="41"/>
  <c r="CS174" i="41"/>
  <c r="DI174" i="41" s="1"/>
  <c r="CC174" i="41"/>
  <c r="DF174" i="41"/>
  <c r="DV174" i="41" s="1"/>
  <c r="CP174" i="41"/>
  <c r="CR167" i="41"/>
  <c r="DH167" i="41" s="1"/>
  <c r="CB167" i="41"/>
  <c r="BX158" i="41" a="1"/>
  <c r="BX158" i="41" s="1"/>
  <c r="BX162" i="41" a="1"/>
  <c r="BX162" i="41" s="1"/>
  <c r="CX174" i="41"/>
  <c r="DN174" i="41" s="1"/>
  <c r="CH174" i="41"/>
  <c r="BX176" i="41" a="1"/>
  <c r="BX176" i="41" s="1"/>
  <c r="CD146" i="41"/>
  <c r="CT146" i="41"/>
  <c r="DJ146" i="41" s="1"/>
  <c r="CL146" i="41"/>
  <c r="DB146" i="41"/>
  <c r="DR146" i="41" s="1"/>
  <c r="CT154" i="41"/>
  <c r="DJ154" i="41" s="1"/>
  <c r="CD154" i="41"/>
  <c r="DB154" i="41"/>
  <c r="DR154" i="41" s="1"/>
  <c r="CL154" i="41"/>
  <c r="BX181" i="41" a="1"/>
  <c r="BX181" i="41" s="1"/>
  <c r="CM169" i="41"/>
  <c r="DC169" i="41"/>
  <c r="DS169" i="41" s="1"/>
  <c r="BX173" i="41" a="1"/>
  <c r="BX173" i="41" s="1"/>
  <c r="BX169" i="41" a="1"/>
  <c r="BX169" i="41" s="1"/>
  <c r="DA171" i="41"/>
  <c r="DQ171" i="41" s="1"/>
  <c r="CK171" i="41"/>
  <c r="CQ171" i="41"/>
  <c r="DG171" i="41"/>
  <c r="DW171" i="41" s="1"/>
  <c r="CF193" i="41"/>
  <c r="CV193" i="41"/>
  <c r="DL193" i="41" s="1"/>
  <c r="CU162" i="41"/>
  <c r="DK162" i="41" s="1"/>
  <c r="CE162" i="41"/>
  <c r="CU177" i="41"/>
  <c r="DK177" i="41" s="1"/>
  <c r="CE177" i="41"/>
  <c r="BX185" i="41" a="1"/>
  <c r="BX185" i="41" s="1"/>
  <c r="DF177" i="41"/>
  <c r="DV177" i="41" s="1"/>
  <c r="CP177" i="41"/>
  <c r="CW178" i="41"/>
  <c r="DM178" i="41" s="1"/>
  <c r="CG178" i="41"/>
  <c r="DD193" i="41"/>
  <c r="DT193" i="41" s="1"/>
  <c r="CN193" i="41"/>
  <c r="CN174" i="41"/>
  <c r="DD174" i="41"/>
  <c r="DT174" i="41" s="1"/>
  <c r="BX193" i="41" a="1"/>
  <c r="BX193" i="41" s="1"/>
  <c r="DE119" i="41"/>
  <c r="DU119" i="41" s="1"/>
  <c r="CO119" i="41"/>
  <c r="CW119" i="41"/>
  <c r="DM119" i="41" s="1"/>
  <c r="CG119" i="41"/>
  <c r="CT115" i="41"/>
  <c r="DJ115" i="41" s="1"/>
  <c r="CD115" i="41"/>
  <c r="DB115" i="41"/>
  <c r="DR115" i="41" s="1"/>
  <c r="CL115" i="41"/>
  <c r="CU115" i="41"/>
  <c r="DK115" i="41" s="1"/>
  <c r="CE115" i="41"/>
  <c r="DC115" i="41"/>
  <c r="DS115" i="41" s="1"/>
  <c r="CM115" i="41"/>
  <c r="CV115" i="41"/>
  <c r="DL115" i="41" s="1"/>
  <c r="CF115" i="41"/>
  <c r="DD115" i="41"/>
  <c r="DT115" i="41" s="1"/>
  <c r="CN115" i="41"/>
  <c r="CX115" i="41"/>
  <c r="DN115" i="41" s="1"/>
  <c r="CH115" i="41"/>
  <c r="DF115" i="41"/>
  <c r="DV115" i="41" s="1"/>
  <c r="CP115" i="41"/>
  <c r="CY115" i="41"/>
  <c r="DO115" i="41" s="1"/>
  <c r="CI115" i="41"/>
  <c r="DG115" i="41"/>
  <c r="DW115" i="41" s="1"/>
  <c r="CQ115" i="41"/>
  <c r="CS115" i="41"/>
  <c r="DI115" i="41" s="1"/>
  <c r="CC115" i="41"/>
  <c r="DA115" i="41"/>
  <c r="DQ115" i="41" s="1"/>
  <c r="CK115" i="41"/>
  <c r="CX114" i="41"/>
  <c r="DN114" i="41" s="1"/>
  <c r="CH114" i="41"/>
  <c r="DE123" i="41"/>
  <c r="DU123" i="41" s="1"/>
  <c r="CO123" i="41"/>
  <c r="CS114" i="41"/>
  <c r="DI114" i="41" s="1"/>
  <c r="CC114" i="41"/>
  <c r="DE110" i="41"/>
  <c r="DU110" i="41" s="1"/>
  <c r="CO110" i="41"/>
  <c r="CR109" i="41"/>
  <c r="DH109" i="41" s="1"/>
  <c r="CB109" i="41"/>
  <c r="CJ109" i="41"/>
  <c r="CZ109" i="41"/>
  <c r="DP109" i="41" s="1"/>
  <c r="CT109" i="41"/>
  <c r="DJ109" i="41" s="1"/>
  <c r="CD109" i="41"/>
  <c r="DB109" i="41"/>
  <c r="DR109" i="41" s="1"/>
  <c r="CL109" i="41"/>
  <c r="CV109" i="41"/>
  <c r="DL109" i="41" s="1"/>
  <c r="CF109" i="41"/>
  <c r="DD109" i="41"/>
  <c r="DT109" i="41" s="1"/>
  <c r="CN109" i="41"/>
  <c r="CY109" i="41"/>
  <c r="DO109" i="41" s="1"/>
  <c r="CI109" i="41"/>
  <c r="DG109" i="41"/>
  <c r="DW109" i="41" s="1"/>
  <c r="CQ109" i="41"/>
  <c r="DE107" i="41"/>
  <c r="DU107" i="41" s="1"/>
  <c r="CO107" i="41"/>
  <c r="CT106" i="41"/>
  <c r="DJ106" i="41" s="1"/>
  <c r="CD106" i="41"/>
  <c r="CY114" i="41"/>
  <c r="DO114" i="41" s="1"/>
  <c r="CI114" i="41"/>
  <c r="DG114" i="41"/>
  <c r="DW114" i="41" s="1"/>
  <c r="CQ114" i="41"/>
  <c r="CT114" i="41"/>
  <c r="DJ114" i="41" s="1"/>
  <c r="CD114" i="41"/>
  <c r="DB114" i="41"/>
  <c r="DR114" i="41" s="1"/>
  <c r="CL114" i="41"/>
  <c r="CZ114" i="41"/>
  <c r="DP114" i="41" s="1"/>
  <c r="CJ114" i="41"/>
  <c r="CW110" i="41"/>
  <c r="DM110" i="41" s="1"/>
  <c r="CG110" i="41"/>
  <c r="CZ107" i="41"/>
  <c r="DP107" i="41" s="1"/>
  <c r="CJ107" i="41"/>
  <c r="CW107" i="41"/>
  <c r="DM107" i="41" s="1"/>
  <c r="CG107" i="41"/>
  <c r="CY106" i="41"/>
  <c r="DO106" i="41" s="1"/>
  <c r="CI106" i="41"/>
  <c r="DG106" i="41"/>
  <c r="DW106" i="41" s="1"/>
  <c r="CQ106" i="41"/>
  <c r="CB106" i="41"/>
  <c r="CR106" i="41"/>
  <c r="DH106" i="41" s="1"/>
  <c r="CT123" i="41"/>
  <c r="DJ123" i="41" s="1"/>
  <c r="CD123" i="41"/>
  <c r="DB123" i="41"/>
  <c r="DR123" i="41" s="1"/>
  <c r="CL123" i="41"/>
  <c r="CS123" i="41"/>
  <c r="DI123" i="41" s="1"/>
  <c r="CC123" i="41"/>
  <c r="DA123" i="41"/>
  <c r="DQ123" i="41" s="1"/>
  <c r="CK123" i="41"/>
  <c r="CU123" i="41"/>
  <c r="DK123" i="41" s="1"/>
  <c r="CE123" i="41"/>
  <c r="DC123" i="41"/>
  <c r="DS123" i="41" s="1"/>
  <c r="CM123" i="41"/>
  <c r="CV123" i="41"/>
  <c r="DL123" i="41" s="1"/>
  <c r="CF123" i="41"/>
  <c r="DD123" i="41"/>
  <c r="DT123" i="41" s="1"/>
  <c r="CN123" i="41"/>
  <c r="CX123" i="41"/>
  <c r="DN123" i="41" s="1"/>
  <c r="CH123" i="41"/>
  <c r="DF123" i="41"/>
  <c r="DV123" i="41" s="1"/>
  <c r="CP123" i="41"/>
  <c r="CY123" i="41"/>
  <c r="DO123" i="41" s="1"/>
  <c r="CI123" i="41"/>
  <c r="DG123" i="41"/>
  <c r="DW123" i="41" s="1"/>
  <c r="CQ123" i="41"/>
  <c r="CR123" i="41"/>
  <c r="DH123" i="41" s="1"/>
  <c r="CB123" i="41"/>
  <c r="CZ123" i="41"/>
  <c r="DP123" i="41" s="1"/>
  <c r="CJ123" i="41"/>
  <c r="CZ115" i="41"/>
  <c r="DP115" i="41" s="1"/>
  <c r="CJ115" i="41"/>
  <c r="CV122" i="41"/>
  <c r="DL122" i="41" s="1"/>
  <c r="CF122" i="41"/>
  <c r="DD122" i="41"/>
  <c r="DT122" i="41" s="1"/>
  <c r="CN122" i="41"/>
  <c r="CT122" i="41"/>
  <c r="DJ122" i="41" s="1"/>
  <c r="CD122" i="41"/>
  <c r="DB122" i="41"/>
  <c r="DR122" i="41" s="1"/>
  <c r="CL122" i="41"/>
  <c r="CY122" i="41"/>
  <c r="DO122" i="41" s="1"/>
  <c r="CI122" i="41"/>
  <c r="DG122" i="41"/>
  <c r="DW122" i="41" s="1"/>
  <c r="CQ122" i="41"/>
  <c r="CB122" i="41"/>
  <c r="CR122" i="41"/>
  <c r="DH122" i="41" s="1"/>
  <c r="CZ122" i="41"/>
  <c r="DP122" i="41" s="1"/>
  <c r="CJ122" i="41"/>
  <c r="CS122" i="41"/>
  <c r="DI122" i="41" s="1"/>
  <c r="CC122" i="41"/>
  <c r="DA122" i="41"/>
  <c r="DQ122" i="41" s="1"/>
  <c r="CK122" i="41"/>
  <c r="CW115" i="41"/>
  <c r="DM115" i="41" s="1"/>
  <c r="CG115" i="41"/>
  <c r="CS107" i="41"/>
  <c r="DI107" i="41" s="1"/>
  <c r="CC107" i="41"/>
  <c r="DF106" i="41"/>
  <c r="DV106" i="41" s="1"/>
  <c r="CP106" i="41"/>
  <c r="CJ106" i="41"/>
  <c r="CZ106" i="41"/>
  <c r="DP106" i="41" s="1"/>
  <c r="DF114" i="41"/>
  <c r="DV114" i="41" s="1"/>
  <c r="CP114" i="41"/>
  <c r="CY110" i="41"/>
  <c r="DO110" i="41" s="1"/>
  <c r="CI110" i="41"/>
  <c r="DG110" i="41"/>
  <c r="DW110" i="41" s="1"/>
  <c r="CQ110" i="41"/>
  <c r="CR110" i="41"/>
  <c r="DH110" i="41" s="1"/>
  <c r="CB110" i="41"/>
  <c r="CZ110" i="41"/>
  <c r="DP110" i="41" s="1"/>
  <c r="CJ110" i="41"/>
  <c r="CS110" i="41"/>
  <c r="DI110" i="41" s="1"/>
  <c r="CC110" i="41"/>
  <c r="DA110" i="41"/>
  <c r="DQ110" i="41" s="1"/>
  <c r="CK110" i="41"/>
  <c r="CU110" i="41"/>
  <c r="DK110" i="41" s="1"/>
  <c r="CE110" i="41"/>
  <c r="DC110" i="41"/>
  <c r="DS110" i="41" s="1"/>
  <c r="CM110" i="41"/>
  <c r="CV110" i="41"/>
  <c r="DL110" i="41" s="1"/>
  <c r="CF110" i="41"/>
  <c r="DD110" i="41"/>
  <c r="DT110" i="41" s="1"/>
  <c r="CN110" i="41"/>
  <c r="CX110" i="41"/>
  <c r="DN110" i="41" s="1"/>
  <c r="CH110" i="41"/>
  <c r="DF110" i="41"/>
  <c r="DV110" i="41" s="1"/>
  <c r="CP110" i="41"/>
  <c r="CR107" i="41"/>
  <c r="DH107" i="41" s="1"/>
  <c r="CB107" i="41"/>
  <c r="DB106" i="41"/>
  <c r="DR106" i="41" s="1"/>
  <c r="CL106" i="41"/>
  <c r="CD107" i="41"/>
  <c r="CT107" i="41"/>
  <c r="DJ107" i="41" s="1"/>
  <c r="DB107" i="41"/>
  <c r="DR107" i="41" s="1"/>
  <c r="CL107" i="41"/>
  <c r="CU107" i="41"/>
  <c r="DK107" i="41" s="1"/>
  <c r="CE107" i="41"/>
  <c r="DC107" i="41"/>
  <c r="DS107" i="41" s="1"/>
  <c r="CM107" i="41"/>
  <c r="CV107" i="41"/>
  <c r="DL107" i="41" s="1"/>
  <c r="CF107" i="41"/>
  <c r="DD107" i="41"/>
  <c r="DT107" i="41" s="1"/>
  <c r="CN107" i="41"/>
  <c r="CX107" i="41"/>
  <c r="DN107" i="41" s="1"/>
  <c r="CH107" i="41"/>
  <c r="DF107" i="41"/>
  <c r="DV107" i="41" s="1"/>
  <c r="CP107" i="41"/>
  <c r="CY107" i="41"/>
  <c r="DO107" i="41" s="1"/>
  <c r="CI107" i="41"/>
  <c r="DG107" i="41"/>
  <c r="DW107" i="41" s="1"/>
  <c r="CQ107" i="41"/>
  <c r="DA114" i="41"/>
  <c r="DQ114" i="41" s="1"/>
  <c r="CK114" i="41"/>
  <c r="DA106" i="41"/>
  <c r="DQ106" i="41" s="1"/>
  <c r="CK106" i="41"/>
  <c r="CT145" i="39"/>
  <c r="CZ148" i="39"/>
  <c r="CS131" i="39"/>
  <c r="DF148" i="39"/>
  <c r="CS138" i="39"/>
  <c r="DA140" i="39"/>
  <c r="DD192" i="39"/>
  <c r="CX146" i="39"/>
  <c r="CO123" i="39"/>
  <c r="DC135" i="39"/>
  <c r="CH144" i="39"/>
  <c r="DB138" i="39"/>
  <c r="CW145" i="39"/>
  <c r="DC157" i="39"/>
  <c r="CK168" i="39"/>
  <c r="DB136" i="39"/>
  <c r="DF145" i="39"/>
  <c r="CS127" i="39"/>
  <c r="CB132" i="39"/>
  <c r="DF143" i="39"/>
  <c r="CY123" i="39"/>
  <c r="CX125" i="39"/>
  <c r="CV129" i="39"/>
  <c r="CY131" i="39"/>
  <c r="DF167" i="39"/>
  <c r="DF134" i="39"/>
  <c r="CV144" i="39"/>
  <c r="CP132" i="39"/>
  <c r="DF150" i="39"/>
  <c r="CH158" i="39"/>
  <c r="CM123" i="39"/>
  <c r="DB133" i="39"/>
  <c r="CV142" i="39"/>
  <c r="CY132" i="39"/>
  <c r="CX134" i="39"/>
  <c r="CX127" i="39"/>
  <c r="CZ166" i="39"/>
  <c r="CR144" i="39"/>
  <c r="CO127" i="39"/>
  <c r="DD129" i="39"/>
  <c r="DG131" i="39"/>
  <c r="CQ139" i="39"/>
  <c r="DF141" i="39"/>
  <c r="DE186" i="39"/>
  <c r="CX132" i="39"/>
  <c r="CK139" i="39"/>
  <c r="CC171" i="39"/>
  <c r="CR142" i="39"/>
  <c r="CV151" i="39"/>
  <c r="DB152" i="39"/>
  <c r="CK123" i="39"/>
  <c r="DA123" i="39"/>
  <c r="CM155" i="39"/>
  <c r="DC155" i="39"/>
  <c r="CL152" i="39"/>
  <c r="CN131" i="39"/>
  <c r="DD131" i="39"/>
  <c r="CI127" i="39"/>
  <c r="CY127" i="39"/>
  <c r="DF136" i="39"/>
  <c r="CE124" i="39"/>
  <c r="CU124" i="39"/>
  <c r="CX136" i="39"/>
  <c r="CH136" i="39"/>
  <c r="CH140" i="39"/>
  <c r="DD153" i="39"/>
  <c r="CE123" i="39"/>
  <c r="CU131" i="39"/>
  <c r="CE157" i="39"/>
  <c r="CC197" i="39"/>
  <c r="DB190" i="39"/>
  <c r="DC173" i="39"/>
  <c r="DB203" i="39"/>
  <c r="DE142" i="39"/>
  <c r="DA132" i="39"/>
  <c r="DA139" i="39"/>
  <c r="CP162" i="39"/>
  <c r="CJ166" i="39"/>
  <c r="CE140" i="39"/>
  <c r="CN129" i="39"/>
  <c r="CS125" i="39"/>
  <c r="CF129" i="39"/>
  <c r="CM135" i="39"/>
  <c r="CQ137" i="39"/>
  <c r="CL136" i="39"/>
  <c r="CG131" i="39"/>
  <c r="CP186" i="39"/>
  <c r="CO177" i="39"/>
  <c r="DB168" i="39"/>
  <c r="CP153" i="39"/>
  <c r="CX144" i="39"/>
  <c r="CP167" i="39"/>
  <c r="CP145" i="39"/>
  <c r="CU138" i="39"/>
  <c r="DA165" i="39"/>
  <c r="CJ147" i="39"/>
  <c r="CB142" i="39"/>
  <c r="CJ141" i="39"/>
  <c r="DG137" i="39"/>
  <c r="CP143" i="39"/>
  <c r="DA134" i="39"/>
  <c r="CW146" i="39"/>
  <c r="DE162" i="39"/>
  <c r="CI150" i="39"/>
  <c r="CW131" i="39"/>
  <c r="CE131" i="39"/>
  <c r="CP148" i="39"/>
  <c r="CF144" i="39"/>
  <c r="CJ154" i="39"/>
  <c r="CS140" i="39"/>
  <c r="CP141" i="39"/>
  <c r="CL133" i="39"/>
  <c r="CT172" i="39"/>
  <c r="CX142" i="39"/>
  <c r="DE130" i="39"/>
  <c r="CU123" i="39"/>
  <c r="CL196" i="39"/>
  <c r="CE158" i="39"/>
  <c r="CC153" i="39"/>
  <c r="CX140" i="39"/>
  <c r="CH132" i="39"/>
  <c r="CH142" i="39"/>
  <c r="CH134" i="39"/>
  <c r="CC159" i="39"/>
  <c r="CC146" i="39"/>
  <c r="CT132" i="39"/>
  <c r="CP134" i="39"/>
  <c r="DG139" i="39"/>
  <c r="CI129" i="39"/>
  <c r="DE123" i="39"/>
  <c r="CZ170" i="39"/>
  <c r="CC131" i="39"/>
  <c r="CG175" i="39"/>
  <c r="CI163" i="39"/>
  <c r="CW167" i="39"/>
  <c r="DA168" i="39"/>
  <c r="CL158" i="39"/>
  <c r="CI132" i="39"/>
  <c r="CI123" i="39"/>
  <c r="CX165" i="39"/>
  <c r="CF151" i="39"/>
  <c r="CD145" i="39"/>
  <c r="DE129" i="39"/>
  <c r="CI128" i="39"/>
  <c r="CL138" i="39"/>
  <c r="CT161" i="39"/>
  <c r="CV123" i="39"/>
  <c r="CC177" i="39"/>
  <c r="CS193" i="39"/>
  <c r="CF203" i="39"/>
  <c r="CG173" i="39"/>
  <c r="CY177" i="39"/>
  <c r="CD213" i="39"/>
  <c r="DD172" i="39"/>
  <c r="CK140" i="39"/>
  <c r="CF123" i="39"/>
  <c r="DB163" i="39"/>
  <c r="DB158" i="39"/>
  <c r="CS141" i="39"/>
  <c r="CY129" i="39"/>
  <c r="CG145" i="39"/>
  <c r="CC138" i="39"/>
  <c r="CQ131" i="39"/>
  <c r="CH125" i="39"/>
  <c r="CQ140" i="39"/>
  <c r="DC123" i="39"/>
  <c r="CY128" i="39"/>
  <c r="CB186" i="39"/>
  <c r="CU196" i="39"/>
  <c r="CS210" i="39"/>
  <c r="CX129" i="39"/>
  <c r="DG140" i="39"/>
  <c r="CS240" i="39"/>
  <c r="CC240" i="39"/>
  <c r="CW214" i="39"/>
  <c r="CG214" i="39"/>
  <c r="DG240" i="39"/>
  <c r="CQ240" i="39"/>
  <c r="CY240" i="39"/>
  <c r="CI240" i="39"/>
  <c r="CP240" i="39"/>
  <c r="DF240" i="39"/>
  <c r="CH240" i="39"/>
  <c r="CX240" i="39"/>
  <c r="CS231" i="39"/>
  <c r="CC231" i="39"/>
  <c r="CL214" i="39"/>
  <c r="DB214" i="39"/>
  <c r="CD214" i="39"/>
  <c r="CT214" i="39"/>
  <c r="CG211" i="39"/>
  <c r="CW211" i="39"/>
  <c r="CS207" i="39"/>
  <c r="CC207" i="39"/>
  <c r="CO240" i="39"/>
  <c r="DE240" i="39"/>
  <c r="CG240" i="39"/>
  <c r="CW240" i="39"/>
  <c r="DB240" i="39"/>
  <c r="CL240" i="39"/>
  <c r="CT240" i="39"/>
  <c r="CD240" i="39"/>
  <c r="CO231" i="39"/>
  <c r="DE231" i="39"/>
  <c r="CG231" i="39"/>
  <c r="CW231" i="39"/>
  <c r="DF214" i="39"/>
  <c r="CP214" i="39"/>
  <c r="CX214" i="39"/>
  <c r="CH214" i="39"/>
  <c r="DA211" i="39"/>
  <c r="CK211" i="39"/>
  <c r="CS211" i="39"/>
  <c r="CC211" i="39"/>
  <c r="DE207" i="39"/>
  <c r="CO207" i="39"/>
  <c r="CG207" i="39"/>
  <c r="CW207" i="39"/>
  <c r="DA239" i="39"/>
  <c r="CK239" i="39"/>
  <c r="CY231" i="39"/>
  <c r="CI231" i="39"/>
  <c r="CW239" i="39"/>
  <c r="CG239" i="39"/>
  <c r="CF232" i="39"/>
  <c r="CV232" i="39"/>
  <c r="CN232" i="39"/>
  <c r="DD232" i="39"/>
  <c r="CY232" i="39"/>
  <c r="CI232" i="39"/>
  <c r="DG232" i="39"/>
  <c r="CQ232" i="39"/>
  <c r="CB232" i="39"/>
  <c r="CR232" i="39"/>
  <c r="CJ232" i="39"/>
  <c r="CZ232" i="39"/>
  <c r="CS232" i="39"/>
  <c r="CC232" i="39"/>
  <c r="DA232" i="39"/>
  <c r="CK232" i="39"/>
  <c r="CU232" i="39"/>
  <c r="CE232" i="39"/>
  <c r="DC232" i="39"/>
  <c r="CM232" i="39"/>
  <c r="CX231" i="39"/>
  <c r="CH231" i="39"/>
  <c r="CB231" i="39"/>
  <c r="CR231" i="39"/>
  <c r="CJ231" i="39"/>
  <c r="CZ231" i="39"/>
  <c r="CT231" i="39"/>
  <c r="CD231" i="39"/>
  <c r="DB231" i="39"/>
  <c r="CL231" i="39"/>
  <c r="CV231" i="39"/>
  <c r="CF231" i="39"/>
  <c r="DD231" i="39"/>
  <c r="CN231" i="39"/>
  <c r="CL213" i="39"/>
  <c r="DB213" i="39"/>
  <c r="DA204" i="39"/>
  <c r="CK204" i="39"/>
  <c r="CW197" i="39"/>
  <c r="CG197" i="39"/>
  <c r="CX196" i="39"/>
  <c r="CH196" i="39"/>
  <c r="CU239" i="39"/>
  <c r="CE239" i="39"/>
  <c r="CM239" i="39"/>
  <c r="DC239" i="39"/>
  <c r="CH239" i="39"/>
  <c r="CX239" i="39"/>
  <c r="CP239" i="39"/>
  <c r="DF239" i="39"/>
  <c r="CI239" i="39"/>
  <c r="CY239" i="39"/>
  <c r="DG239" i="39"/>
  <c r="CQ239" i="39"/>
  <c r="CR239" i="39"/>
  <c r="CB239" i="39"/>
  <c r="CZ239" i="39"/>
  <c r="CJ239" i="39"/>
  <c r="CT239" i="39"/>
  <c r="CD239" i="39"/>
  <c r="DB239" i="39"/>
  <c r="CL239" i="39"/>
  <c r="DA213" i="39"/>
  <c r="CK213" i="39"/>
  <c r="CY213" i="39"/>
  <c r="CI213" i="39"/>
  <c r="CQ213" i="39"/>
  <c r="DG213" i="39"/>
  <c r="CE213" i="39"/>
  <c r="CU213" i="39"/>
  <c r="CM213" i="39"/>
  <c r="DC213" i="39"/>
  <c r="CX213" i="39"/>
  <c r="CH213" i="39"/>
  <c r="DF213" i="39"/>
  <c r="CP213" i="39"/>
  <c r="CY204" i="39"/>
  <c r="CI204" i="39"/>
  <c r="CR204" i="39"/>
  <c r="CB204" i="39"/>
  <c r="CZ204" i="39"/>
  <c r="CJ204" i="39"/>
  <c r="CF204" i="39"/>
  <c r="CV204" i="39"/>
  <c r="CN204" i="39"/>
  <c r="DD204" i="39"/>
  <c r="CO196" i="39"/>
  <c r="DE196" i="39"/>
  <c r="CW196" i="39"/>
  <c r="CG196" i="39"/>
  <c r="CS212" i="39"/>
  <c r="CC212" i="39"/>
  <c r="DC211" i="39"/>
  <c r="CM211" i="39"/>
  <c r="CU211" i="39"/>
  <c r="CE211" i="39"/>
  <c r="DF211" i="39"/>
  <c r="CP211" i="39"/>
  <c r="CF211" i="39"/>
  <c r="CV211" i="39"/>
  <c r="DG211" i="39"/>
  <c r="CQ211" i="39"/>
  <c r="CW209" i="39"/>
  <c r="CG209" i="39"/>
  <c r="CY207" i="39"/>
  <c r="CI207" i="39"/>
  <c r="DF212" i="39"/>
  <c r="CP212" i="39"/>
  <c r="CO212" i="39"/>
  <c r="DE212" i="39"/>
  <c r="CX212" i="39"/>
  <c r="CH212" i="39"/>
  <c r="DA212" i="39"/>
  <c r="CK212" i="39"/>
  <c r="CB212" i="39"/>
  <c r="CR212" i="39"/>
  <c r="CJ212" i="39"/>
  <c r="CZ212" i="39"/>
  <c r="CV212" i="39"/>
  <c r="CF212" i="39"/>
  <c r="CN212" i="39"/>
  <c r="DD212" i="39"/>
  <c r="CI212" i="39"/>
  <c r="CY212" i="39"/>
  <c r="CQ212" i="39"/>
  <c r="DG212" i="39"/>
  <c r="CY211" i="39"/>
  <c r="CI211" i="39"/>
  <c r="DD209" i="39"/>
  <c r="CN209" i="39"/>
  <c r="CU207" i="39"/>
  <c r="CE207" i="39"/>
  <c r="CY198" i="39"/>
  <c r="CI198" i="39"/>
  <c r="CU198" i="39"/>
  <c r="CE198" i="39"/>
  <c r="CM198" i="39"/>
  <c r="DC198" i="39"/>
  <c r="CF198" i="39"/>
  <c r="CV198" i="39"/>
  <c r="DD198" i="39"/>
  <c r="CN198" i="39"/>
  <c r="CW194" i="39"/>
  <c r="CG194" i="39"/>
  <c r="CG186" i="39"/>
  <c r="CW186" i="39"/>
  <c r="CG178" i="39"/>
  <c r="CW178" i="39"/>
  <c r="CW170" i="39"/>
  <c r="CG170" i="39"/>
  <c r="DB212" i="39"/>
  <c r="CL212" i="39"/>
  <c r="CL209" i="39"/>
  <c r="DB209" i="39"/>
  <c r="CT209" i="39"/>
  <c r="CD209" i="39"/>
  <c r="DE209" i="39"/>
  <c r="CO209" i="39"/>
  <c r="CV209" i="39"/>
  <c r="CF209" i="39"/>
  <c r="DF209" i="39"/>
  <c r="CP209" i="39"/>
  <c r="CU209" i="39"/>
  <c r="CE209" i="39"/>
  <c r="CM209" i="39"/>
  <c r="DC209" i="39"/>
  <c r="CI209" i="39"/>
  <c r="CY209" i="39"/>
  <c r="DG209" i="39"/>
  <c r="CQ209" i="39"/>
  <c r="CW212" i="39"/>
  <c r="CG212" i="39"/>
  <c r="CP207" i="39"/>
  <c r="DF207" i="39"/>
  <c r="DB207" i="39"/>
  <c r="CL207" i="39"/>
  <c r="CR207" i="39"/>
  <c r="CB207" i="39"/>
  <c r="DC207" i="39"/>
  <c r="CM207" i="39"/>
  <c r="CE212" i="39"/>
  <c r="CU212" i="39"/>
  <c r="CJ209" i="39"/>
  <c r="CZ209" i="39"/>
  <c r="CT212" i="39"/>
  <c r="CD212" i="39"/>
  <c r="DD211" i="39"/>
  <c r="CN211" i="39"/>
  <c r="CK210" i="39"/>
  <c r="DA210" i="39"/>
  <c r="CU210" i="39"/>
  <c r="CE210" i="39"/>
  <c r="DE210" i="39"/>
  <c r="CO210" i="39"/>
  <c r="CV210" i="39"/>
  <c r="CF210" i="39"/>
  <c r="DG210" i="39"/>
  <c r="CQ210" i="39"/>
  <c r="CT210" i="39"/>
  <c r="CD210" i="39"/>
  <c r="DB210" i="39"/>
  <c r="CL210" i="39"/>
  <c r="CX210" i="39"/>
  <c r="CH210" i="39"/>
  <c r="DF210" i="39"/>
  <c r="CP210" i="39"/>
  <c r="CX209" i="39"/>
  <c r="CH209" i="39"/>
  <c r="DC203" i="39"/>
  <c r="CM203" i="39"/>
  <c r="CX203" i="39"/>
  <c r="CH203" i="39"/>
  <c r="CY203" i="39"/>
  <c r="CI203" i="39"/>
  <c r="CC203" i="39"/>
  <c r="CS203" i="39"/>
  <c r="CK203" i="39"/>
  <c r="DA203" i="39"/>
  <c r="CW203" i="39"/>
  <c r="CG203" i="39"/>
  <c r="DE203" i="39"/>
  <c r="CO203" i="39"/>
  <c r="CK202" i="39"/>
  <c r="DA202" i="39"/>
  <c r="CY202" i="39"/>
  <c r="CI202" i="39"/>
  <c r="DG202" i="39"/>
  <c r="CQ202" i="39"/>
  <c r="CR202" i="39"/>
  <c r="CB202" i="39"/>
  <c r="CJ202" i="39"/>
  <c r="CZ202" i="39"/>
  <c r="CC198" i="39"/>
  <c r="CS198" i="39"/>
  <c r="DA194" i="39"/>
  <c r="CK194" i="39"/>
  <c r="CS194" i="39"/>
  <c r="CC194" i="39"/>
  <c r="CW190" i="39"/>
  <c r="CG190" i="39"/>
  <c r="DA186" i="39"/>
  <c r="CK186" i="39"/>
  <c r="CS186" i="39"/>
  <c r="CC186" i="39"/>
  <c r="CW182" i="39"/>
  <c r="CG182" i="39"/>
  <c r="DA178" i="39"/>
  <c r="CK178" i="39"/>
  <c r="CC178" i="39"/>
  <c r="CS178" i="39"/>
  <c r="CW174" i="39"/>
  <c r="CG174" i="39"/>
  <c r="CK170" i="39"/>
  <c r="DA170" i="39"/>
  <c r="CC170" i="39"/>
  <c r="CS170" i="39"/>
  <c r="CC202" i="39"/>
  <c r="CS202" i="39"/>
  <c r="CU201" i="39"/>
  <c r="CE201" i="39"/>
  <c r="CU200" i="39"/>
  <c r="CE200" i="39"/>
  <c r="CJ195" i="39"/>
  <c r="CZ195" i="39"/>
  <c r="CJ194" i="39"/>
  <c r="CZ194" i="39"/>
  <c r="CZ192" i="39"/>
  <c r="CJ192" i="39"/>
  <c r="CE192" i="39"/>
  <c r="CU192" i="39"/>
  <c r="CM192" i="39"/>
  <c r="DC192" i="39"/>
  <c r="CY192" i="39"/>
  <c r="CI192" i="39"/>
  <c r="DG192" i="39"/>
  <c r="CQ192" i="39"/>
  <c r="CX191" i="39"/>
  <c r="CH191" i="39"/>
  <c r="DF202" i="39"/>
  <c r="CP202" i="39"/>
  <c r="CU202" i="39"/>
  <c r="CE202" i="39"/>
  <c r="DE202" i="39"/>
  <c r="CO202" i="39"/>
  <c r="CX202" i="39"/>
  <c r="CH202" i="39"/>
  <c r="DD206" i="39"/>
  <c r="CN206" i="39"/>
  <c r="DD205" i="39"/>
  <c r="CN205" i="39"/>
  <c r="DF201" i="39"/>
  <c r="CP201" i="39"/>
  <c r="CF195" i="39"/>
  <c r="CV195" i="39"/>
  <c r="CX194" i="39"/>
  <c r="CH194" i="39"/>
  <c r="DF191" i="39"/>
  <c r="CP191" i="39"/>
  <c r="CU191" i="39"/>
  <c r="CE191" i="39"/>
  <c r="CJ184" i="39"/>
  <c r="CZ184" i="39"/>
  <c r="CE184" i="39"/>
  <c r="CU184" i="39"/>
  <c r="DC184" i="39"/>
  <c r="CM184" i="39"/>
  <c r="CY184" i="39"/>
  <c r="CI184" i="39"/>
  <c r="CQ184" i="39"/>
  <c r="DG184" i="39"/>
  <c r="CO174" i="39"/>
  <c r="DE174" i="39"/>
  <c r="CI173" i="39"/>
  <c r="CY173" i="39"/>
  <c r="CX173" i="39"/>
  <c r="CH173" i="39"/>
  <c r="CP173" i="39"/>
  <c r="DF173" i="39"/>
  <c r="CD173" i="39"/>
  <c r="CT173" i="39"/>
  <c r="DB173" i="39"/>
  <c r="CL173" i="39"/>
  <c r="CW162" i="39"/>
  <c r="CG162" i="39"/>
  <c r="CW154" i="39"/>
  <c r="CG154" i="39"/>
  <c r="DC202" i="39"/>
  <c r="CM202" i="39"/>
  <c r="DE201" i="39"/>
  <c r="CO201" i="39"/>
  <c r="CH201" i="39"/>
  <c r="CX201" i="39"/>
  <c r="CT201" i="39"/>
  <c r="CD201" i="39"/>
  <c r="DD201" i="39"/>
  <c r="CN201" i="39"/>
  <c r="CW201" i="39"/>
  <c r="CG201" i="39"/>
  <c r="DG201" i="39"/>
  <c r="CQ201" i="39"/>
  <c r="CR201" i="39"/>
  <c r="CB201" i="39"/>
  <c r="CZ201" i="39"/>
  <c r="CJ201" i="39"/>
  <c r="CS201" i="39"/>
  <c r="CC201" i="39"/>
  <c r="CK201" i="39"/>
  <c r="DA201" i="39"/>
  <c r="DE200" i="39"/>
  <c r="CO200" i="39"/>
  <c r="CG200" i="39"/>
  <c r="CW200" i="39"/>
  <c r="CQ200" i="39"/>
  <c r="DG200" i="39"/>
  <c r="DC200" i="39"/>
  <c r="CM200" i="39"/>
  <c r="CV200" i="39"/>
  <c r="CF200" i="39"/>
  <c r="DF200" i="39"/>
  <c r="CP200" i="39"/>
  <c r="CS200" i="39"/>
  <c r="CC200" i="39"/>
  <c r="DA200" i="39"/>
  <c r="CK200" i="39"/>
  <c r="CT200" i="39"/>
  <c r="CD200" i="39"/>
  <c r="DB200" i="39"/>
  <c r="CL200" i="39"/>
  <c r="CT205" i="39"/>
  <c r="CD205" i="39"/>
  <c r="CW205" i="39"/>
  <c r="CG205" i="39"/>
  <c r="CZ205" i="39"/>
  <c r="CJ205" i="39"/>
  <c r="CS205" i="39"/>
  <c r="CC205" i="39"/>
  <c r="CP205" i="39"/>
  <c r="DF205" i="39"/>
  <c r="DA205" i="39"/>
  <c r="CK205" i="39"/>
  <c r="CB205" i="39"/>
  <c r="CR205" i="39"/>
  <c r="DB205" i="39"/>
  <c r="CL205" i="39"/>
  <c r="CI205" i="39"/>
  <c r="CY205" i="39"/>
  <c r="CQ205" i="39"/>
  <c r="DG205" i="39"/>
  <c r="CE205" i="39"/>
  <c r="CU205" i="39"/>
  <c r="DC205" i="39"/>
  <c r="CM205" i="39"/>
  <c r="CV202" i="39"/>
  <c r="CF202" i="39"/>
  <c r="CO197" i="39"/>
  <c r="DE197" i="39"/>
  <c r="DD195" i="39"/>
  <c r="CN195" i="39"/>
  <c r="CS195" i="39"/>
  <c r="CC195" i="39"/>
  <c r="DB195" i="39"/>
  <c r="CL195" i="39"/>
  <c r="CG195" i="39"/>
  <c r="CW195" i="39"/>
  <c r="CP195" i="39"/>
  <c r="DF195" i="39"/>
  <c r="CR195" i="39"/>
  <c r="CB195" i="39"/>
  <c r="DA195" i="39"/>
  <c r="CK195" i="39"/>
  <c r="CI195" i="39"/>
  <c r="CY195" i="39"/>
  <c r="DG195" i="39"/>
  <c r="CQ195" i="39"/>
  <c r="DG208" i="39"/>
  <c r="CQ208" i="39"/>
  <c r="CU208" i="39"/>
  <c r="CE208" i="39"/>
  <c r="CG208" i="39"/>
  <c r="CW208" i="39"/>
  <c r="CX208" i="39"/>
  <c r="CH208" i="39"/>
  <c r="CI208" i="39"/>
  <c r="CY208" i="39"/>
  <c r="DF208" i="39"/>
  <c r="CP208" i="39"/>
  <c r="CS208" i="39"/>
  <c r="CC208" i="39"/>
  <c r="DC208" i="39"/>
  <c r="CM208" i="39"/>
  <c r="CT208" i="39"/>
  <c r="CD208" i="39"/>
  <c r="DE208" i="39"/>
  <c r="CO208" i="39"/>
  <c r="CV208" i="39"/>
  <c r="CF208" i="39"/>
  <c r="DD208" i="39"/>
  <c r="CN208" i="39"/>
  <c r="CR208" i="39"/>
  <c r="CB208" i="39"/>
  <c r="CZ208" i="39"/>
  <c r="CJ208" i="39"/>
  <c r="CG206" i="39"/>
  <c r="CW206" i="39"/>
  <c r="CZ206" i="39"/>
  <c r="CJ206" i="39"/>
  <c r="DE206" i="39"/>
  <c r="CO206" i="39"/>
  <c r="CV206" i="39"/>
  <c r="CF206" i="39"/>
  <c r="DA206" i="39"/>
  <c r="CK206" i="39"/>
  <c r="CR206" i="39"/>
  <c r="CB206" i="39"/>
  <c r="DC206" i="39"/>
  <c r="CM206" i="39"/>
  <c r="CX206" i="39"/>
  <c r="CH206" i="39"/>
  <c r="CP206" i="39"/>
  <c r="DF206" i="39"/>
  <c r="CT206" i="39"/>
  <c r="CD206" i="39"/>
  <c r="DB206" i="39"/>
  <c r="CL206" i="39"/>
  <c r="CT202" i="39"/>
  <c r="CD202" i="39"/>
  <c r="CV201" i="39"/>
  <c r="CF201" i="39"/>
  <c r="CX200" i="39"/>
  <c r="CH200" i="39"/>
  <c r="CY191" i="39"/>
  <c r="CI191" i="39"/>
  <c r="CV191" i="39"/>
  <c r="CF191" i="39"/>
  <c r="CN191" i="39"/>
  <c r="DD191" i="39"/>
  <c r="CB191" i="39"/>
  <c r="CR191" i="39"/>
  <c r="CJ191" i="39"/>
  <c r="CZ191" i="39"/>
  <c r="DC195" i="39"/>
  <c r="CM195" i="39"/>
  <c r="CU195" i="39"/>
  <c r="CE195" i="39"/>
  <c r="DB184" i="39"/>
  <c r="CL184" i="39"/>
  <c r="CK181" i="39"/>
  <c r="DA181" i="39"/>
  <c r="CZ181" i="39"/>
  <c r="CJ181" i="39"/>
  <c r="CV181" i="39"/>
  <c r="CF181" i="39"/>
  <c r="CQ181" i="39"/>
  <c r="DG181" i="39"/>
  <c r="CH181" i="39"/>
  <c r="CX181" i="39"/>
  <c r="DF181" i="39"/>
  <c r="CP181" i="39"/>
  <c r="CD181" i="39"/>
  <c r="CT181" i="39"/>
  <c r="DB181" i="39"/>
  <c r="CL181" i="39"/>
  <c r="DD199" i="39"/>
  <c r="CN199" i="39"/>
  <c r="DG193" i="39"/>
  <c r="CQ193" i="39"/>
  <c r="DA193" i="39"/>
  <c r="CK193" i="39"/>
  <c r="CR193" i="39"/>
  <c r="CB193" i="39"/>
  <c r="DC193" i="39"/>
  <c r="CM193" i="39"/>
  <c r="CW193" i="39"/>
  <c r="CG193" i="39"/>
  <c r="CZ193" i="39"/>
  <c r="CJ193" i="39"/>
  <c r="CD193" i="39"/>
  <c r="CT193" i="39"/>
  <c r="CL193" i="39"/>
  <c r="DB193" i="39"/>
  <c r="CH193" i="39"/>
  <c r="CX193" i="39"/>
  <c r="CP193" i="39"/>
  <c r="DF193" i="39"/>
  <c r="DE191" i="39"/>
  <c r="CO191" i="39"/>
  <c r="CH184" i="39"/>
  <c r="CX184" i="39"/>
  <c r="CL180" i="39"/>
  <c r="DB180" i="39"/>
  <c r="CZ177" i="39"/>
  <c r="CJ177" i="39"/>
  <c r="CR177" i="39"/>
  <c r="CB177" i="39"/>
  <c r="DC177" i="39"/>
  <c r="CM177" i="39"/>
  <c r="CD177" i="39"/>
  <c r="CT177" i="39"/>
  <c r="DB177" i="39"/>
  <c r="CL177" i="39"/>
  <c r="CX177" i="39"/>
  <c r="CH177" i="39"/>
  <c r="CP177" i="39"/>
  <c r="DF177" i="39"/>
  <c r="CQ175" i="39"/>
  <c r="DG175" i="39"/>
  <c r="CE175" i="39"/>
  <c r="CU175" i="39"/>
  <c r="CI167" i="39"/>
  <c r="CY167" i="39"/>
  <c r="CU167" i="39"/>
  <c r="CE167" i="39"/>
  <c r="DE167" i="39"/>
  <c r="CO167" i="39"/>
  <c r="CV167" i="39"/>
  <c r="CF167" i="39"/>
  <c r="CN167" i="39"/>
  <c r="DD167" i="39"/>
  <c r="CG148" i="39"/>
  <c r="CW148" i="39"/>
  <c r="CG140" i="39"/>
  <c r="CW140" i="39"/>
  <c r="CG132" i="39"/>
  <c r="CW132" i="39"/>
  <c r="CW124" i="39"/>
  <c r="CG124" i="39"/>
  <c r="CW184" i="39"/>
  <c r="CG184" i="39"/>
  <c r="CG181" i="39"/>
  <c r="CW181" i="39"/>
  <c r="DA180" i="39"/>
  <c r="CK180" i="39"/>
  <c r="CV180" i="39"/>
  <c r="CF180" i="39"/>
  <c r="DF180" i="39"/>
  <c r="CP180" i="39"/>
  <c r="CI180" i="39"/>
  <c r="CY180" i="39"/>
  <c r="DG180" i="39"/>
  <c r="CQ180" i="39"/>
  <c r="CU180" i="39"/>
  <c r="CE180" i="39"/>
  <c r="CM180" i="39"/>
  <c r="DC180" i="39"/>
  <c r="DA199" i="39"/>
  <c r="CK199" i="39"/>
  <c r="CQ198" i="39"/>
  <c r="DG198" i="39"/>
  <c r="DF190" i="39"/>
  <c r="CP190" i="39"/>
  <c r="CH190" i="39"/>
  <c r="CX190" i="39"/>
  <c r="CT190" i="39"/>
  <c r="CD190" i="39"/>
  <c r="DD190" i="39"/>
  <c r="CN190" i="39"/>
  <c r="CV190" i="39"/>
  <c r="CF190" i="39"/>
  <c r="DG190" i="39"/>
  <c r="CQ190" i="39"/>
  <c r="CS190" i="39"/>
  <c r="CC190" i="39"/>
  <c r="CK190" i="39"/>
  <c r="DA190" i="39"/>
  <c r="DF175" i="39"/>
  <c r="CP175" i="39"/>
  <c r="CT175" i="39"/>
  <c r="CD175" i="39"/>
  <c r="CX199" i="39"/>
  <c r="CH199" i="39"/>
  <c r="CI199" i="39"/>
  <c r="CY199" i="39"/>
  <c r="CQ199" i="39"/>
  <c r="DG199" i="39"/>
  <c r="CW199" i="39"/>
  <c r="CG199" i="39"/>
  <c r="CV199" i="39"/>
  <c r="CF199" i="39"/>
  <c r="CP199" i="39"/>
  <c r="DF199" i="39"/>
  <c r="CZ199" i="39"/>
  <c r="CJ199" i="39"/>
  <c r="CS199" i="39"/>
  <c r="CC199" i="39"/>
  <c r="DE199" i="39"/>
  <c r="CO199" i="39"/>
  <c r="CD199" i="39"/>
  <c r="CT199" i="39"/>
  <c r="CL199" i="39"/>
  <c r="DB199" i="39"/>
  <c r="CE199" i="39"/>
  <c r="CU199" i="39"/>
  <c r="DC199" i="39"/>
  <c r="CM199" i="39"/>
  <c r="CZ198" i="39"/>
  <c r="CJ198" i="39"/>
  <c r="DA198" i="39"/>
  <c r="CK198" i="39"/>
  <c r="CD198" i="39"/>
  <c r="CT198" i="39"/>
  <c r="CX198" i="39"/>
  <c r="CH198" i="39"/>
  <c r="CR198" i="39"/>
  <c r="CB198" i="39"/>
  <c r="DB198" i="39"/>
  <c r="CL198" i="39"/>
  <c r="DE198" i="39"/>
  <c r="CO198" i="39"/>
  <c r="DC197" i="39"/>
  <c r="CM197" i="39"/>
  <c r="DF197" i="39"/>
  <c r="CP197" i="39"/>
  <c r="CD197" i="39"/>
  <c r="CT197" i="39"/>
  <c r="CE197" i="39"/>
  <c r="CU197" i="39"/>
  <c r="CZ197" i="39"/>
  <c r="CJ197" i="39"/>
  <c r="CB197" i="39"/>
  <c r="CR197" i="39"/>
  <c r="CL197" i="39"/>
  <c r="DB197" i="39"/>
  <c r="CX197" i="39"/>
  <c r="CH197" i="39"/>
  <c r="DA197" i="39"/>
  <c r="CK197" i="39"/>
  <c r="CV197" i="39"/>
  <c r="CF197" i="39"/>
  <c r="CN197" i="39"/>
  <c r="DD197" i="39"/>
  <c r="CT195" i="39"/>
  <c r="CD195" i="39"/>
  <c r="CE193" i="39"/>
  <c r="CU193" i="39"/>
  <c r="CN184" i="39"/>
  <c r="DD184" i="39"/>
  <c r="CR184" i="39"/>
  <c r="CB184" i="39"/>
  <c r="DC181" i="39"/>
  <c r="CM181" i="39"/>
  <c r="CO178" i="39"/>
  <c r="DE178" i="39"/>
  <c r="CY175" i="39"/>
  <c r="CI175" i="39"/>
  <c r="CK175" i="39"/>
  <c r="DA175" i="39"/>
  <c r="CF175" i="39"/>
  <c r="CV175" i="39"/>
  <c r="DD175" i="39"/>
  <c r="CN175" i="39"/>
  <c r="CR175" i="39"/>
  <c r="CB175" i="39"/>
  <c r="CZ175" i="39"/>
  <c r="CJ175" i="39"/>
  <c r="DC182" i="39"/>
  <c r="CM182" i="39"/>
  <c r="CP178" i="39"/>
  <c r="DF178" i="39"/>
  <c r="CO189" i="39"/>
  <c r="DE189" i="39"/>
  <c r="CU183" i="39"/>
  <c r="CE183" i="39"/>
  <c r="DG183" i="39"/>
  <c r="CQ183" i="39"/>
  <c r="DB183" i="39"/>
  <c r="CL183" i="39"/>
  <c r="CM183" i="39"/>
  <c r="DC183" i="39"/>
  <c r="CS183" i="39"/>
  <c r="CC183" i="39"/>
  <c r="DE183" i="39"/>
  <c r="CO183" i="39"/>
  <c r="CT183" i="39"/>
  <c r="CD183" i="39"/>
  <c r="DF183" i="39"/>
  <c r="CP183" i="39"/>
  <c r="CX183" i="39"/>
  <c r="CH183" i="39"/>
  <c r="CV183" i="39"/>
  <c r="CF183" i="39"/>
  <c r="CN183" i="39"/>
  <c r="DD183" i="39"/>
  <c r="CB183" i="39"/>
  <c r="CR183" i="39"/>
  <c r="CJ183" i="39"/>
  <c r="CZ183" i="39"/>
  <c r="CZ182" i="39"/>
  <c r="CJ182" i="39"/>
  <c r="DB178" i="39"/>
  <c r="CL178" i="39"/>
  <c r="CW176" i="39"/>
  <c r="CG176" i="39"/>
  <c r="CN176" i="39"/>
  <c r="DD176" i="39"/>
  <c r="CS176" i="39"/>
  <c r="CC176" i="39"/>
  <c r="DE176" i="39"/>
  <c r="CO176" i="39"/>
  <c r="CB176" i="39"/>
  <c r="CR176" i="39"/>
  <c r="DB176" i="39"/>
  <c r="CL176" i="39"/>
  <c r="CU176" i="39"/>
  <c r="CE176" i="39"/>
  <c r="CM176" i="39"/>
  <c r="DC176" i="39"/>
  <c r="CI176" i="39"/>
  <c r="CY176" i="39"/>
  <c r="CQ176" i="39"/>
  <c r="DG176" i="39"/>
  <c r="CU174" i="39"/>
  <c r="CE174" i="39"/>
  <c r="DC170" i="39"/>
  <c r="CM170" i="39"/>
  <c r="CB170" i="39"/>
  <c r="CR170" i="39"/>
  <c r="CN170" i="39"/>
  <c r="DD170" i="39"/>
  <c r="CU170" i="39"/>
  <c r="CE170" i="39"/>
  <c r="CP170" i="39"/>
  <c r="DF170" i="39"/>
  <c r="CZ169" i="39"/>
  <c r="CJ169" i="39"/>
  <c r="CW169" i="39"/>
  <c r="CG169" i="39"/>
  <c r="DG169" i="39"/>
  <c r="CQ169" i="39"/>
  <c r="CV169" i="39"/>
  <c r="CF169" i="39"/>
  <c r="DE169" i="39"/>
  <c r="CO169" i="39"/>
  <c r="CT169" i="39"/>
  <c r="CD169" i="39"/>
  <c r="DB169" i="39"/>
  <c r="CL169" i="39"/>
  <c r="CY165" i="39"/>
  <c r="CI165" i="39"/>
  <c r="CU165" i="39"/>
  <c r="CE165" i="39"/>
  <c r="DD165" i="39"/>
  <c r="CN165" i="39"/>
  <c r="CT165" i="39"/>
  <c r="CD165" i="39"/>
  <c r="CL165" i="39"/>
  <c r="DB165" i="39"/>
  <c r="CI158" i="39"/>
  <c r="CY158" i="39"/>
  <c r="CV158" i="39"/>
  <c r="CF158" i="39"/>
  <c r="DE158" i="39"/>
  <c r="CO158" i="39"/>
  <c r="CS158" i="39"/>
  <c r="CC158" i="39"/>
  <c r="CK158" i="39"/>
  <c r="DA158" i="39"/>
  <c r="CJ157" i="39"/>
  <c r="CZ157" i="39"/>
  <c r="CY153" i="39"/>
  <c r="CI153" i="39"/>
  <c r="CY151" i="39"/>
  <c r="CI151" i="39"/>
  <c r="DC189" i="39"/>
  <c r="CM189" i="39"/>
  <c r="DE188" i="39"/>
  <c r="CO188" i="39"/>
  <c r="CQ187" i="39"/>
  <c r="DG187" i="39"/>
  <c r="CW185" i="39"/>
  <c r="CG185" i="39"/>
  <c r="CR185" i="39"/>
  <c r="CB185" i="39"/>
  <c r="DD185" i="39"/>
  <c r="CN185" i="39"/>
  <c r="CC185" i="39"/>
  <c r="CS185" i="39"/>
  <c r="CO185" i="39"/>
  <c r="DE185" i="39"/>
  <c r="CU185" i="39"/>
  <c r="CE185" i="39"/>
  <c r="DG185" i="39"/>
  <c r="CQ185" i="39"/>
  <c r="CV185" i="39"/>
  <c r="CF185" i="39"/>
  <c r="CZ185" i="39"/>
  <c r="CJ185" i="39"/>
  <c r="CD185" i="39"/>
  <c r="CT185" i="39"/>
  <c r="CL185" i="39"/>
  <c r="DB185" i="39"/>
  <c r="CX185" i="39"/>
  <c r="CH185" i="39"/>
  <c r="CP185" i="39"/>
  <c r="DF185" i="39"/>
  <c r="CX179" i="39"/>
  <c r="CH179" i="39"/>
  <c r="CM179" i="39"/>
  <c r="DC179" i="39"/>
  <c r="CS179" i="39"/>
  <c r="CC179" i="39"/>
  <c r="DF179" i="39"/>
  <c r="CP179" i="39"/>
  <c r="CE179" i="39"/>
  <c r="CU179" i="39"/>
  <c r="DG179" i="39"/>
  <c r="CQ179" i="39"/>
  <c r="CW179" i="39"/>
  <c r="CG179" i="39"/>
  <c r="CT179" i="39"/>
  <c r="CD179" i="39"/>
  <c r="CO179" i="39"/>
  <c r="DE179" i="39"/>
  <c r="CB179" i="39"/>
  <c r="CR179" i="39"/>
  <c r="CZ179" i="39"/>
  <c r="CJ179" i="39"/>
  <c r="CV179" i="39"/>
  <c r="CF179" i="39"/>
  <c r="DD179" i="39"/>
  <c r="CN179" i="39"/>
  <c r="CD178" i="39"/>
  <c r="CT178" i="39"/>
  <c r="CD174" i="39"/>
  <c r="CT174" i="39"/>
  <c r="DE170" i="39"/>
  <c r="CO170" i="39"/>
  <c r="CI164" i="39"/>
  <c r="CY164" i="39"/>
  <c r="CT164" i="39"/>
  <c r="CD164" i="39"/>
  <c r="DD164" i="39"/>
  <c r="CN164" i="39"/>
  <c r="CU164" i="39"/>
  <c r="CE164" i="39"/>
  <c r="CM164" i="39"/>
  <c r="DC164" i="39"/>
  <c r="CM161" i="39"/>
  <c r="DC161" i="39"/>
  <c r="CC161" i="39"/>
  <c r="CS161" i="39"/>
  <c r="CY157" i="39"/>
  <c r="CI157" i="39"/>
  <c r="CV157" i="39"/>
  <c r="CF157" i="39"/>
  <c r="DE157" i="39"/>
  <c r="CO157" i="39"/>
  <c r="CD157" i="39"/>
  <c r="CT157" i="39"/>
  <c r="CL157" i="39"/>
  <c r="DB157" i="39"/>
  <c r="CQ153" i="39"/>
  <c r="DG153" i="39"/>
  <c r="CH153" i="39"/>
  <c r="CX153" i="39"/>
  <c r="CR153" i="39"/>
  <c r="CB153" i="39"/>
  <c r="CZ153" i="39"/>
  <c r="CJ153" i="39"/>
  <c r="CQ152" i="39"/>
  <c r="DG152" i="39"/>
  <c r="CH152" i="39"/>
  <c r="CX152" i="39"/>
  <c r="CS152" i="39"/>
  <c r="CC152" i="39"/>
  <c r="CK152" i="39"/>
  <c r="DA152" i="39"/>
  <c r="CQ151" i="39"/>
  <c r="DG151" i="39"/>
  <c r="CH151" i="39"/>
  <c r="CX151" i="39"/>
  <c r="CT151" i="39"/>
  <c r="CD151" i="39"/>
  <c r="DB151" i="39"/>
  <c r="CL151" i="39"/>
  <c r="CQ150" i="39"/>
  <c r="DG150" i="39"/>
  <c r="CH150" i="39"/>
  <c r="CX150" i="39"/>
  <c r="CU150" i="39"/>
  <c r="CE150" i="39"/>
  <c r="DC150" i="39"/>
  <c r="CM150" i="39"/>
  <c r="CQ149" i="39"/>
  <c r="DG149" i="39"/>
  <c r="CX149" i="39"/>
  <c r="CH149" i="39"/>
  <c r="CF149" i="39"/>
  <c r="CV149" i="39"/>
  <c r="CN149" i="39"/>
  <c r="DD149" i="39"/>
  <c r="CO148" i="39"/>
  <c r="DE148" i="39"/>
  <c r="CY140" i="39"/>
  <c r="CI140" i="39"/>
  <c r="CL188" i="39"/>
  <c r="DB188" i="39"/>
  <c r="DC187" i="39"/>
  <c r="CM187" i="39"/>
  <c r="CY182" i="39"/>
  <c r="CI182" i="39"/>
  <c r="CB182" i="39"/>
  <c r="CR182" i="39"/>
  <c r="CN182" i="39"/>
  <c r="DD182" i="39"/>
  <c r="CD182" i="39"/>
  <c r="CT182" i="39"/>
  <c r="DF182" i="39"/>
  <c r="CP182" i="39"/>
  <c r="CU182" i="39"/>
  <c r="CE182" i="39"/>
  <c r="CX182" i="39"/>
  <c r="CH182" i="39"/>
  <c r="CV182" i="39"/>
  <c r="CF182" i="39"/>
  <c r="DG182" i="39"/>
  <c r="CQ182" i="39"/>
  <c r="CC182" i="39"/>
  <c r="CS182" i="39"/>
  <c r="CK182" i="39"/>
  <c r="DA182" i="39"/>
  <c r="CZ178" i="39"/>
  <c r="CJ178" i="39"/>
  <c r="CU178" i="39"/>
  <c r="CE178" i="39"/>
  <c r="DG178" i="39"/>
  <c r="CQ178" i="39"/>
  <c r="CF178" i="39"/>
  <c r="CV178" i="39"/>
  <c r="CX178" i="39"/>
  <c r="CH178" i="39"/>
  <c r="CY178" i="39"/>
  <c r="CI178" i="39"/>
  <c r="CR178" i="39"/>
  <c r="CB178" i="39"/>
  <c r="DC178" i="39"/>
  <c r="CM178" i="39"/>
  <c r="DG174" i="39"/>
  <c r="CQ174" i="39"/>
  <c r="CR174" i="39"/>
  <c r="CB174" i="39"/>
  <c r="CN174" i="39"/>
  <c r="DD174" i="39"/>
  <c r="CX174" i="39"/>
  <c r="CH174" i="39"/>
  <c r="CJ174" i="39"/>
  <c r="CZ174" i="39"/>
  <c r="CY174" i="39"/>
  <c r="CI174" i="39"/>
  <c r="CC174" i="39"/>
  <c r="CS174" i="39"/>
  <c r="DA174" i="39"/>
  <c r="CK174" i="39"/>
  <c r="CZ189" i="39"/>
  <c r="CJ189" i="39"/>
  <c r="CR189" i="39"/>
  <c r="CB189" i="39"/>
  <c r="CU189" i="39"/>
  <c r="CE189" i="39"/>
  <c r="CY189" i="39"/>
  <c r="CI189" i="39"/>
  <c r="CW189" i="39"/>
  <c r="CG189" i="39"/>
  <c r="CS189" i="39"/>
  <c r="CC189" i="39"/>
  <c r="DD189" i="39"/>
  <c r="CN189" i="39"/>
  <c r="CV189" i="39"/>
  <c r="CF189" i="39"/>
  <c r="DG189" i="39"/>
  <c r="CQ189" i="39"/>
  <c r="CH189" i="39"/>
  <c r="CX189" i="39"/>
  <c r="DF189" i="39"/>
  <c r="CP189" i="39"/>
  <c r="CT189" i="39"/>
  <c r="CD189" i="39"/>
  <c r="CL189" i="39"/>
  <c r="DB189" i="39"/>
  <c r="DA188" i="39"/>
  <c r="CK188" i="39"/>
  <c r="CR188" i="39"/>
  <c r="CB188" i="39"/>
  <c r="CT188" i="39"/>
  <c r="CD188" i="39"/>
  <c r="CH188" i="39"/>
  <c r="CX188" i="39"/>
  <c r="CJ188" i="39"/>
  <c r="CZ188" i="39"/>
  <c r="CW188" i="39"/>
  <c r="CG188" i="39"/>
  <c r="CS188" i="39"/>
  <c r="CC188" i="39"/>
  <c r="CN188" i="39"/>
  <c r="DD188" i="39"/>
  <c r="CV188" i="39"/>
  <c r="CF188" i="39"/>
  <c r="DF188" i="39"/>
  <c r="CP188" i="39"/>
  <c r="CI188" i="39"/>
  <c r="CY188" i="39"/>
  <c r="DG188" i="39"/>
  <c r="CQ188" i="39"/>
  <c r="CU188" i="39"/>
  <c r="CE188" i="39"/>
  <c r="DC188" i="39"/>
  <c r="CM188" i="39"/>
  <c r="DA187" i="39"/>
  <c r="CK187" i="39"/>
  <c r="CS187" i="39"/>
  <c r="CC187" i="39"/>
  <c r="CG187" i="39"/>
  <c r="CW187" i="39"/>
  <c r="CX187" i="39"/>
  <c r="CH187" i="39"/>
  <c r="CI187" i="39"/>
  <c r="CY187" i="39"/>
  <c r="CU187" i="39"/>
  <c r="CE187" i="39"/>
  <c r="DF187" i="39"/>
  <c r="CP187" i="39"/>
  <c r="DB187" i="39"/>
  <c r="CL187" i="39"/>
  <c r="CT187" i="39"/>
  <c r="CD187" i="39"/>
  <c r="DE187" i="39"/>
  <c r="CO187" i="39"/>
  <c r="CR187" i="39"/>
  <c r="CB187" i="39"/>
  <c r="CJ187" i="39"/>
  <c r="CZ187" i="39"/>
  <c r="CF187" i="39"/>
  <c r="CV187" i="39"/>
  <c r="DD187" i="39"/>
  <c r="CN187" i="39"/>
  <c r="CF176" i="39"/>
  <c r="CV176" i="39"/>
  <c r="CV170" i="39"/>
  <c r="CF170" i="39"/>
  <c r="DD169" i="39"/>
  <c r="CN169" i="39"/>
  <c r="CR169" i="39"/>
  <c r="CB169" i="39"/>
  <c r="DC165" i="39"/>
  <c r="CM165" i="39"/>
  <c r="CR165" i="39"/>
  <c r="CB165" i="39"/>
  <c r="CC164" i="39"/>
  <c r="CS164" i="39"/>
  <c r="CY161" i="39"/>
  <c r="CI161" i="39"/>
  <c r="CU161" i="39"/>
  <c r="CE161" i="39"/>
  <c r="DD161" i="39"/>
  <c r="CN161" i="39"/>
  <c r="CX161" i="39"/>
  <c r="CH161" i="39"/>
  <c r="CP161" i="39"/>
  <c r="DF161" i="39"/>
  <c r="DC158" i="39"/>
  <c r="CM158" i="39"/>
  <c r="CR158" i="39"/>
  <c r="CB158" i="39"/>
  <c r="CS157" i="39"/>
  <c r="CC157" i="39"/>
  <c r="CD153" i="39"/>
  <c r="CT153" i="39"/>
  <c r="CT152" i="39"/>
  <c r="CD152" i="39"/>
  <c r="CC151" i="39"/>
  <c r="CS151" i="39"/>
  <c r="CS150" i="39"/>
  <c r="CC150" i="39"/>
  <c r="CC149" i="39"/>
  <c r="CS149" i="39"/>
  <c r="DC140" i="39"/>
  <c r="CM140" i="39"/>
  <c r="CT140" i="39"/>
  <c r="CD140" i="39"/>
  <c r="CM169" i="39"/>
  <c r="DC169" i="39"/>
  <c r="CC167" i="39"/>
  <c r="CS167" i="39"/>
  <c r="CN159" i="39"/>
  <c r="DD159" i="39"/>
  <c r="DB159" i="39"/>
  <c r="CL159" i="39"/>
  <c r="CW159" i="39"/>
  <c r="CG159" i="39"/>
  <c r="DG159" i="39"/>
  <c r="CQ159" i="39"/>
  <c r="CH159" i="39"/>
  <c r="CX159" i="39"/>
  <c r="CV159" i="39"/>
  <c r="CF159" i="39"/>
  <c r="DE159" i="39"/>
  <c r="CO159" i="39"/>
  <c r="CR159" i="39"/>
  <c r="CB159" i="39"/>
  <c r="CJ159" i="39"/>
  <c r="CZ159" i="39"/>
  <c r="CN156" i="39"/>
  <c r="DD156" i="39"/>
  <c r="CD156" i="39"/>
  <c r="CT156" i="39"/>
  <c r="DF156" i="39"/>
  <c r="CP156" i="39"/>
  <c r="CJ156" i="39"/>
  <c r="CZ156" i="39"/>
  <c r="CK156" i="39"/>
  <c r="DA156" i="39"/>
  <c r="CV156" i="39"/>
  <c r="CF156" i="39"/>
  <c r="DE156" i="39"/>
  <c r="CO156" i="39"/>
  <c r="CU156" i="39"/>
  <c r="CE156" i="39"/>
  <c r="CM156" i="39"/>
  <c r="DC156" i="39"/>
  <c r="CC155" i="39"/>
  <c r="CS155" i="39"/>
  <c r="CT171" i="39"/>
  <c r="CD171" i="39"/>
  <c r="DA169" i="39"/>
  <c r="CK169" i="39"/>
  <c r="DG168" i="39"/>
  <c r="CQ168" i="39"/>
  <c r="CI168" i="39"/>
  <c r="CY168" i="39"/>
  <c r="CB168" i="39"/>
  <c r="CR168" i="39"/>
  <c r="DD168" i="39"/>
  <c r="CN168" i="39"/>
  <c r="CS168" i="39"/>
  <c r="CC168" i="39"/>
  <c r="DF168" i="39"/>
  <c r="CP168" i="39"/>
  <c r="CH168" i="39"/>
  <c r="CX168" i="39"/>
  <c r="CV168" i="39"/>
  <c r="CF168" i="39"/>
  <c r="DE168" i="39"/>
  <c r="CO168" i="39"/>
  <c r="CU168" i="39"/>
  <c r="CE168" i="39"/>
  <c r="CM168" i="39"/>
  <c r="DC168" i="39"/>
  <c r="CT166" i="39"/>
  <c r="CD166" i="39"/>
  <c r="CC163" i="39"/>
  <c r="CS163" i="39"/>
  <c r="DF158" i="39"/>
  <c r="CP158" i="39"/>
  <c r="CK148" i="39"/>
  <c r="DA148" i="39"/>
  <c r="CS148" i="39"/>
  <c r="CC148" i="39"/>
  <c r="DB148" i="39"/>
  <c r="CL148" i="39"/>
  <c r="CX148" i="39"/>
  <c r="CH148" i="39"/>
  <c r="DG148" i="39"/>
  <c r="CQ148" i="39"/>
  <c r="DA146" i="39"/>
  <c r="CK146" i="39"/>
  <c r="CE146" i="39"/>
  <c r="CU146" i="39"/>
  <c r="DD146" i="39"/>
  <c r="CN146" i="39"/>
  <c r="CZ146" i="39"/>
  <c r="CJ146" i="39"/>
  <c r="CY146" i="39"/>
  <c r="CI146" i="39"/>
  <c r="CQ146" i="39"/>
  <c r="DG146" i="39"/>
  <c r="DE145" i="39"/>
  <c r="CO145" i="39"/>
  <c r="CC145" i="39"/>
  <c r="CS145" i="39"/>
  <c r="DF142" i="39"/>
  <c r="CP142" i="39"/>
  <c r="CC142" i="39"/>
  <c r="CS142" i="39"/>
  <c r="CW172" i="39"/>
  <c r="CG172" i="39"/>
  <c r="CB172" i="39"/>
  <c r="CR172" i="39"/>
  <c r="DE172" i="39"/>
  <c r="CO172" i="39"/>
  <c r="CS172" i="39"/>
  <c r="CC172" i="39"/>
  <c r="DF172" i="39"/>
  <c r="CP172" i="39"/>
  <c r="CZ172" i="39"/>
  <c r="CJ172" i="39"/>
  <c r="CX172" i="39"/>
  <c r="CH172" i="39"/>
  <c r="CY172" i="39"/>
  <c r="CI172" i="39"/>
  <c r="CQ172" i="39"/>
  <c r="DG172" i="39"/>
  <c r="CE172" i="39"/>
  <c r="CU172" i="39"/>
  <c r="CM172" i="39"/>
  <c r="DC172" i="39"/>
  <c r="CH169" i="39"/>
  <c r="CX169" i="39"/>
  <c r="DG167" i="39"/>
  <c r="CQ167" i="39"/>
  <c r="CB167" i="39"/>
  <c r="CR167" i="39"/>
  <c r="CM167" i="39"/>
  <c r="DC167" i="39"/>
  <c r="CX167" i="39"/>
  <c r="CH167" i="39"/>
  <c r="CZ167" i="39"/>
  <c r="CJ167" i="39"/>
  <c r="DA159" i="39"/>
  <c r="CK159" i="39"/>
  <c r="DF155" i="39"/>
  <c r="CP155" i="39"/>
  <c r="CW155" i="39"/>
  <c r="CG155" i="39"/>
  <c r="DG155" i="39"/>
  <c r="CQ155" i="39"/>
  <c r="CK155" i="39"/>
  <c r="DA155" i="39"/>
  <c r="CR155" i="39"/>
  <c r="CB155" i="39"/>
  <c r="CL155" i="39"/>
  <c r="DB155" i="39"/>
  <c r="CE155" i="39"/>
  <c r="CU155" i="39"/>
  <c r="DE155" i="39"/>
  <c r="CO155" i="39"/>
  <c r="CV155" i="39"/>
  <c r="CF155" i="39"/>
  <c r="CN155" i="39"/>
  <c r="DD155" i="39"/>
  <c r="CU169" i="39"/>
  <c r="CE169" i="39"/>
  <c r="DF166" i="39"/>
  <c r="CP166" i="39"/>
  <c r="CC165" i="39"/>
  <c r="CS165" i="39"/>
  <c r="DG163" i="39"/>
  <c r="CQ163" i="39"/>
  <c r="CU162" i="39"/>
  <c r="CE162" i="39"/>
  <c r="CI159" i="39"/>
  <c r="CY159" i="39"/>
  <c r="CX156" i="39"/>
  <c r="CH156" i="39"/>
  <c r="DG154" i="39"/>
  <c r="CQ154" i="39"/>
  <c r="CX154" i="39"/>
  <c r="CH154" i="39"/>
  <c r="CB154" i="39"/>
  <c r="CR154" i="39"/>
  <c r="CL154" i="39"/>
  <c r="DB154" i="39"/>
  <c r="CC154" i="39"/>
  <c r="CS154" i="39"/>
  <c r="CM154" i="39"/>
  <c r="DC154" i="39"/>
  <c r="CE154" i="39"/>
  <c r="CU154" i="39"/>
  <c r="DD154" i="39"/>
  <c r="CN154" i="39"/>
  <c r="CK150" i="39"/>
  <c r="DA150" i="39"/>
  <c r="DB145" i="39"/>
  <c r="CL145" i="39"/>
  <c r="CL142" i="39"/>
  <c r="DB142" i="39"/>
  <c r="CL132" i="39"/>
  <c r="DB132" i="39"/>
  <c r="CU132" i="39"/>
  <c r="CE132" i="39"/>
  <c r="CN132" i="39"/>
  <c r="DD132" i="39"/>
  <c r="CZ132" i="39"/>
  <c r="CJ132" i="39"/>
  <c r="DG123" i="39"/>
  <c r="CQ123" i="39"/>
  <c r="CW123" i="39"/>
  <c r="CG123" i="39"/>
  <c r="CX123" i="39"/>
  <c r="CH123" i="39"/>
  <c r="CP123" i="39"/>
  <c r="DF123" i="39"/>
  <c r="CE171" i="39"/>
  <c r="CU171" i="39"/>
  <c r="DC171" i="39"/>
  <c r="CM171" i="39"/>
  <c r="DE171" i="39"/>
  <c r="CO171" i="39"/>
  <c r="DB171" i="39"/>
  <c r="CL171" i="39"/>
  <c r="CG171" i="39"/>
  <c r="CW171" i="39"/>
  <c r="DG171" i="39"/>
  <c r="CQ171" i="39"/>
  <c r="CB171" i="39"/>
  <c r="CR171" i="39"/>
  <c r="CJ171" i="39"/>
  <c r="CZ171" i="39"/>
  <c r="CV171" i="39"/>
  <c r="CF171" i="39"/>
  <c r="CN171" i="39"/>
  <c r="DD171" i="39"/>
  <c r="CC169" i="39"/>
  <c r="CS169" i="39"/>
  <c r="CJ168" i="39"/>
  <c r="CZ168" i="39"/>
  <c r="CL167" i="39"/>
  <c r="DB167" i="39"/>
  <c r="DE166" i="39"/>
  <c r="CO166" i="39"/>
  <c r="CL166" i="39"/>
  <c r="DB166" i="39"/>
  <c r="CW166" i="39"/>
  <c r="CG166" i="39"/>
  <c r="DG166" i="39"/>
  <c r="CQ166" i="39"/>
  <c r="CX166" i="39"/>
  <c r="CH166" i="39"/>
  <c r="CE166" i="39"/>
  <c r="CU166" i="39"/>
  <c r="DD166" i="39"/>
  <c r="CN166" i="39"/>
  <c r="CC166" i="39"/>
  <c r="CS166" i="39"/>
  <c r="DA166" i="39"/>
  <c r="CK166" i="39"/>
  <c r="DE163" i="39"/>
  <c r="CO163" i="39"/>
  <c r="CU163" i="39"/>
  <c r="CE163" i="39"/>
  <c r="DF163" i="39"/>
  <c r="CP163" i="39"/>
  <c r="CJ163" i="39"/>
  <c r="CZ163" i="39"/>
  <c r="CK163" i="39"/>
  <c r="DA163" i="39"/>
  <c r="CD163" i="39"/>
  <c r="CT163" i="39"/>
  <c r="CM163" i="39"/>
  <c r="DC163" i="39"/>
  <c r="CV163" i="39"/>
  <c r="CF163" i="39"/>
  <c r="DD163" i="39"/>
  <c r="CN163" i="39"/>
  <c r="CE159" i="39"/>
  <c r="CU159" i="39"/>
  <c r="CW156" i="39"/>
  <c r="CG156" i="39"/>
  <c r="CZ155" i="39"/>
  <c r="CJ155" i="39"/>
  <c r="DA145" i="39"/>
  <c r="CK145" i="39"/>
  <c r="CU145" i="39"/>
  <c r="CE145" i="39"/>
  <c r="DD145" i="39"/>
  <c r="CN145" i="39"/>
  <c r="CI145" i="39"/>
  <c r="CY145" i="39"/>
  <c r="CR145" i="39"/>
  <c r="CB145" i="39"/>
  <c r="CZ145" i="39"/>
  <c r="CJ145" i="39"/>
  <c r="CL172" i="39"/>
  <c r="DB172" i="39"/>
  <c r="CW168" i="39"/>
  <c r="CG168" i="39"/>
  <c r="CK167" i="39"/>
  <c r="DA167" i="39"/>
  <c r="DF165" i="39"/>
  <c r="CP165" i="39"/>
  <c r="CV162" i="39"/>
  <c r="CF162" i="39"/>
  <c r="DG162" i="39"/>
  <c r="CQ162" i="39"/>
  <c r="DA162" i="39"/>
  <c r="CK162" i="39"/>
  <c r="CB162" i="39"/>
  <c r="CR162" i="39"/>
  <c r="CL162" i="39"/>
  <c r="DB162" i="39"/>
  <c r="CD162" i="39"/>
  <c r="CT162" i="39"/>
  <c r="DC162" i="39"/>
  <c r="CM162" i="39"/>
  <c r="CT159" i="39"/>
  <c r="CD159" i="39"/>
  <c r="CW158" i="39"/>
  <c r="CG158" i="39"/>
  <c r="CC156" i="39"/>
  <c r="CS156" i="39"/>
  <c r="CY155" i="39"/>
  <c r="CI155" i="39"/>
  <c r="CU148" i="39"/>
  <c r="CE148" i="39"/>
  <c r="DF146" i="39"/>
  <c r="CP146" i="39"/>
  <c r="CD146" i="39"/>
  <c r="CT146" i="39"/>
  <c r="CZ142" i="39"/>
  <c r="CJ142" i="39"/>
  <c r="CT142" i="39"/>
  <c r="CD142" i="39"/>
  <c r="DD142" i="39"/>
  <c r="CN142" i="39"/>
  <c r="CI142" i="39"/>
  <c r="CY142" i="39"/>
  <c r="CU142" i="39"/>
  <c r="CE142" i="39"/>
  <c r="DC142" i="39"/>
  <c r="CM142" i="39"/>
  <c r="CF172" i="39"/>
  <c r="CV172" i="39"/>
  <c r="CY171" i="39"/>
  <c r="CI171" i="39"/>
  <c r="CI169" i="39"/>
  <c r="CY169" i="39"/>
  <c r="CD167" i="39"/>
  <c r="CT167" i="39"/>
  <c r="CY166" i="39"/>
  <c r="CI166" i="39"/>
  <c r="CX163" i="39"/>
  <c r="CH163" i="39"/>
  <c r="DD162" i="39"/>
  <c r="CN162" i="39"/>
  <c r="DF159" i="39"/>
  <c r="CP159" i="39"/>
  <c r="CD158" i="39"/>
  <c r="CT158" i="39"/>
  <c r="CQ156" i="39"/>
  <c r="DG156" i="39"/>
  <c r="CD155" i="39"/>
  <c r="CT155" i="39"/>
  <c r="CF150" i="39"/>
  <c r="CV150" i="39"/>
  <c r="DB149" i="39"/>
  <c r="CL149" i="39"/>
  <c r="DD148" i="39"/>
  <c r="CN148" i="39"/>
  <c r="CB148" i="39"/>
  <c r="CR148" i="39"/>
  <c r="CM146" i="39"/>
  <c r="DC146" i="39"/>
  <c r="CR146" i="39"/>
  <c r="CB146" i="39"/>
  <c r="CQ145" i="39"/>
  <c r="DG145" i="39"/>
  <c r="CV145" i="39"/>
  <c r="CF145" i="39"/>
  <c r="CZ144" i="39"/>
  <c r="CJ144" i="39"/>
  <c r="CU144" i="39"/>
  <c r="CE144" i="39"/>
  <c r="CN144" i="39"/>
  <c r="DD144" i="39"/>
  <c r="CY144" i="39"/>
  <c r="CI144" i="39"/>
  <c r="CC144" i="39"/>
  <c r="CS144" i="39"/>
  <c r="DA144" i="39"/>
  <c r="CK144" i="39"/>
  <c r="CZ131" i="39"/>
  <c r="CJ131" i="39"/>
  <c r="CF131" i="39"/>
  <c r="CV131" i="39"/>
  <c r="DE131" i="39"/>
  <c r="CO131" i="39"/>
  <c r="CR131" i="39"/>
  <c r="CB131" i="39"/>
  <c r="DA131" i="39"/>
  <c r="CK131" i="39"/>
  <c r="CX131" i="39"/>
  <c r="CH131" i="39"/>
  <c r="DF131" i="39"/>
  <c r="CP131" i="39"/>
  <c r="CC123" i="39"/>
  <c r="CS123" i="39"/>
  <c r="CG147" i="39"/>
  <c r="CW147" i="39"/>
  <c r="DA147" i="39"/>
  <c r="CK147" i="39"/>
  <c r="CL147" i="39"/>
  <c r="DB147" i="39"/>
  <c r="CR147" i="39"/>
  <c r="CB147" i="39"/>
  <c r="DD147" i="39"/>
  <c r="CN147" i="39"/>
  <c r="CC147" i="39"/>
  <c r="CS147" i="39"/>
  <c r="DE147" i="39"/>
  <c r="CO147" i="39"/>
  <c r="CU147" i="39"/>
  <c r="CE147" i="39"/>
  <c r="DG147" i="39"/>
  <c r="CQ147" i="39"/>
  <c r="CV147" i="39"/>
  <c r="CF147" i="39"/>
  <c r="CT147" i="39"/>
  <c r="CD147" i="39"/>
  <c r="CM147" i="39"/>
  <c r="DC147" i="39"/>
  <c r="CY147" i="39"/>
  <c r="CI147" i="39"/>
  <c r="CX147" i="39"/>
  <c r="CH147" i="39"/>
  <c r="CP147" i="39"/>
  <c r="DF147" i="39"/>
  <c r="CM143" i="39"/>
  <c r="DC143" i="39"/>
  <c r="DA141" i="39"/>
  <c r="CK141" i="39"/>
  <c r="CB141" i="39"/>
  <c r="CR141" i="39"/>
  <c r="CO141" i="39"/>
  <c r="DE141" i="39"/>
  <c r="CU141" i="39"/>
  <c r="CE141" i="39"/>
  <c r="CQ141" i="39"/>
  <c r="DG141" i="39"/>
  <c r="CX141" i="39"/>
  <c r="CH141" i="39"/>
  <c r="CD141" i="39"/>
  <c r="CT141" i="39"/>
  <c r="CM141" i="39"/>
  <c r="DC141" i="39"/>
  <c r="CY141" i="39"/>
  <c r="CI141" i="39"/>
  <c r="CV141" i="39"/>
  <c r="CF141" i="39"/>
  <c r="DD141" i="39"/>
  <c r="CN141" i="39"/>
  <c r="CR139" i="39"/>
  <c r="CB139" i="39"/>
  <c r="DC138" i="39"/>
  <c r="CM138" i="39"/>
  <c r="CD138" i="39"/>
  <c r="CT138" i="39"/>
  <c r="DF138" i="39"/>
  <c r="CP138" i="39"/>
  <c r="CW138" i="39"/>
  <c r="CG138" i="39"/>
  <c r="CZ138" i="39"/>
  <c r="CJ138" i="39"/>
  <c r="CF138" i="39"/>
  <c r="CV138" i="39"/>
  <c r="CO138" i="39"/>
  <c r="DE138" i="39"/>
  <c r="CR138" i="39"/>
  <c r="CB138" i="39"/>
  <c r="DA138" i="39"/>
  <c r="CK138" i="39"/>
  <c r="CI138" i="39"/>
  <c r="CY138" i="39"/>
  <c r="CQ138" i="39"/>
  <c r="DG138" i="39"/>
  <c r="CN137" i="39"/>
  <c r="DD137" i="39"/>
  <c r="DG136" i="39"/>
  <c r="CQ136" i="39"/>
  <c r="CR136" i="39"/>
  <c r="CB136" i="39"/>
  <c r="DA135" i="39"/>
  <c r="CK135" i="39"/>
  <c r="DG134" i="39"/>
  <c r="CQ134" i="39"/>
  <c r="CR134" i="39"/>
  <c r="CB134" i="39"/>
  <c r="DA133" i="39"/>
  <c r="CK133" i="39"/>
  <c r="CJ130" i="39"/>
  <c r="CZ130" i="39"/>
  <c r="DG129" i="39"/>
  <c r="CQ129" i="39"/>
  <c r="CE129" i="39"/>
  <c r="CU129" i="39"/>
  <c r="CX128" i="39"/>
  <c r="CH128" i="39"/>
  <c r="CJ127" i="39"/>
  <c r="CZ127" i="39"/>
  <c r="CR127" i="39"/>
  <c r="CB127" i="39"/>
  <c r="DA127" i="39"/>
  <c r="CK127" i="39"/>
  <c r="CG127" i="39"/>
  <c r="CW127" i="39"/>
  <c r="CP127" i="39"/>
  <c r="DF127" i="39"/>
  <c r="CT127" i="39"/>
  <c r="CD127" i="39"/>
  <c r="DB127" i="39"/>
  <c r="CL127" i="39"/>
  <c r="CN126" i="39"/>
  <c r="DD126" i="39"/>
  <c r="DG125" i="39"/>
  <c r="CQ125" i="39"/>
  <c r="CT125" i="39"/>
  <c r="CD125" i="39"/>
  <c r="CZ149" i="39"/>
  <c r="CJ149" i="39"/>
  <c r="DC149" i="39"/>
  <c r="CM149" i="39"/>
  <c r="CB149" i="39"/>
  <c r="CR149" i="39"/>
  <c r="CO149" i="39"/>
  <c r="DE149" i="39"/>
  <c r="CT149" i="39"/>
  <c r="CD149" i="39"/>
  <c r="DF149" i="39"/>
  <c r="CP149" i="39"/>
  <c r="CU149" i="39"/>
  <c r="CE149" i="39"/>
  <c r="CW149" i="39"/>
  <c r="CG149" i="39"/>
  <c r="CY149" i="39"/>
  <c r="CI149" i="39"/>
  <c r="CC143" i="39"/>
  <c r="CS143" i="39"/>
  <c r="CY139" i="39"/>
  <c r="CI139" i="39"/>
  <c r="CL139" i="39"/>
  <c r="DB139" i="39"/>
  <c r="CC139" i="39"/>
  <c r="CS139" i="39"/>
  <c r="DE139" i="39"/>
  <c r="CO139" i="39"/>
  <c r="CV139" i="39"/>
  <c r="CF139" i="39"/>
  <c r="CE139" i="39"/>
  <c r="CU139" i="39"/>
  <c r="CN139" i="39"/>
  <c r="DD139" i="39"/>
  <c r="CZ139" i="39"/>
  <c r="CJ139" i="39"/>
  <c r="CH139" i="39"/>
  <c r="CX139" i="39"/>
  <c r="DF139" i="39"/>
  <c r="CP139" i="39"/>
  <c r="CN136" i="39"/>
  <c r="DD136" i="39"/>
  <c r="CW136" i="39"/>
  <c r="CG136" i="39"/>
  <c r="DC136" i="39"/>
  <c r="CM136" i="39"/>
  <c r="CF136" i="39"/>
  <c r="CV136" i="39"/>
  <c r="CO136" i="39"/>
  <c r="DE136" i="39"/>
  <c r="CZ136" i="39"/>
  <c r="CJ136" i="39"/>
  <c r="CC136" i="39"/>
  <c r="CS136" i="39"/>
  <c r="DA136" i="39"/>
  <c r="CK136" i="39"/>
  <c r="CW135" i="39"/>
  <c r="CG135" i="39"/>
  <c r="CN134" i="39"/>
  <c r="DD134" i="39"/>
  <c r="CL134" i="39"/>
  <c r="DB134" i="39"/>
  <c r="CW134" i="39"/>
  <c r="CG134" i="39"/>
  <c r="CV134" i="39"/>
  <c r="CF134" i="39"/>
  <c r="DE134" i="39"/>
  <c r="CO134" i="39"/>
  <c r="CZ134" i="39"/>
  <c r="CJ134" i="39"/>
  <c r="CU134" i="39"/>
  <c r="CE134" i="39"/>
  <c r="CM134" i="39"/>
  <c r="DC134" i="39"/>
  <c r="CW133" i="39"/>
  <c r="CG133" i="39"/>
  <c r="CU130" i="39"/>
  <c r="CE130" i="39"/>
  <c r="DG128" i="39"/>
  <c r="CQ128" i="39"/>
  <c r="CU128" i="39"/>
  <c r="CE128" i="39"/>
  <c r="CJ126" i="39"/>
  <c r="CZ126" i="39"/>
  <c r="CR126" i="39"/>
  <c r="CB126" i="39"/>
  <c r="DA126" i="39"/>
  <c r="CK126" i="39"/>
  <c r="CW126" i="39"/>
  <c r="CG126" i="39"/>
  <c r="CP126" i="39"/>
  <c r="DF126" i="39"/>
  <c r="CE126" i="39"/>
  <c r="CU126" i="39"/>
  <c r="DC126" i="39"/>
  <c r="CM126" i="39"/>
  <c r="DG124" i="39"/>
  <c r="CQ124" i="39"/>
  <c r="CT124" i="39"/>
  <c r="CD124" i="39"/>
  <c r="CD131" i="39"/>
  <c r="CT131" i="39"/>
  <c r="CT144" i="39"/>
  <c r="CD144" i="39"/>
  <c r="DD150" i="39"/>
  <c r="CN150" i="39"/>
  <c r="CU151" i="39"/>
  <c r="CE151" i="39"/>
  <c r="DE153" i="39"/>
  <c r="CO153" i="39"/>
  <c r="CW144" i="39"/>
  <c r="CG144" i="39"/>
  <c r="DF144" i="39"/>
  <c r="CP144" i="39"/>
  <c r="CP203" i="39"/>
  <c r="DF203" i="39"/>
  <c r="DC131" i="39"/>
  <c r="CM131" i="39"/>
  <c r="CX192" i="39"/>
  <c r="CH192" i="39"/>
  <c r="DA191" i="39"/>
  <c r="CK191" i="39"/>
  <c r="CR192" i="39"/>
  <c r="CB192" i="39"/>
  <c r="CT196" i="39"/>
  <c r="CD196" i="39"/>
  <c r="CW204" i="39"/>
  <c r="CG204" i="39"/>
  <c r="CO173" i="39"/>
  <c r="DE173" i="39"/>
  <c r="DC204" i="39"/>
  <c r="CM204" i="39"/>
  <c r="CK214" i="39"/>
  <c r="DA214" i="39"/>
  <c r="DB124" i="39"/>
  <c r="CL124" i="39"/>
  <c r="CR124" i="39"/>
  <c r="CB124" i="39"/>
  <c r="DA124" i="39"/>
  <c r="CK124" i="39"/>
  <c r="CV124" i="39"/>
  <c r="CF124" i="39"/>
  <c r="DF124" i="39"/>
  <c r="CP124" i="39"/>
  <c r="CE137" i="39"/>
  <c r="CU137" i="39"/>
  <c r="CE135" i="39"/>
  <c r="CU135" i="39"/>
  <c r="CD133" i="39"/>
  <c r="CT133" i="39"/>
  <c r="CT130" i="39"/>
  <c r="CD130" i="39"/>
  <c r="DC129" i="39"/>
  <c r="CM129" i="39"/>
  <c r="CO128" i="39"/>
  <c r="DE128" i="39"/>
  <c r="CT128" i="39"/>
  <c r="CD128" i="39"/>
  <c r="DB125" i="39"/>
  <c r="CL125" i="39"/>
  <c r="CN124" i="39"/>
  <c r="DD124" i="39"/>
  <c r="CS124" i="39"/>
  <c r="CC124" i="39"/>
  <c r="CQ135" i="39"/>
  <c r="DG135" i="39"/>
  <c r="CQ133" i="39"/>
  <c r="DG133" i="39"/>
  <c r="CR130" i="39"/>
  <c r="CB130" i="39"/>
  <c r="CN130" i="39"/>
  <c r="DD130" i="39"/>
  <c r="CX130" i="39"/>
  <c r="CH130" i="39"/>
  <c r="CW130" i="39"/>
  <c r="CG130" i="39"/>
  <c r="CP130" i="39"/>
  <c r="DF130" i="39"/>
  <c r="CS130" i="39"/>
  <c r="CC130" i="39"/>
  <c r="DB130" i="39"/>
  <c r="CL130" i="39"/>
  <c r="CI130" i="39"/>
  <c r="CY130" i="39"/>
  <c r="DG130" i="39"/>
  <c r="CQ130" i="39"/>
  <c r="CF126" i="39"/>
  <c r="CV126" i="39"/>
  <c r="DC160" i="39"/>
  <c r="CM160" i="39"/>
  <c r="CG141" i="39"/>
  <c r="CW141" i="39"/>
  <c r="CF140" i="39"/>
  <c r="CV140" i="39"/>
  <c r="CM139" i="39"/>
  <c r="DC139" i="39"/>
  <c r="CX138" i="39"/>
  <c r="CH138" i="39"/>
  <c r="CC137" i="39"/>
  <c r="CS137" i="39"/>
  <c r="CI136" i="39"/>
  <c r="CY136" i="39"/>
  <c r="CR135" i="39"/>
  <c r="CB135" i="39"/>
  <c r="CI134" i="39"/>
  <c r="CY134" i="39"/>
  <c r="CR133" i="39"/>
  <c r="CB133" i="39"/>
  <c r="DA129" i="39"/>
  <c r="CK129" i="39"/>
  <c r="CS129" i="39"/>
  <c r="CC129" i="39"/>
  <c r="DB129" i="39"/>
  <c r="CL129" i="39"/>
  <c r="CG129" i="39"/>
  <c r="CW129" i="39"/>
  <c r="DF129" i="39"/>
  <c r="CP129" i="39"/>
  <c r="CR129" i="39"/>
  <c r="CB129" i="39"/>
  <c r="CJ129" i="39"/>
  <c r="CZ129" i="39"/>
  <c r="CN128" i="39"/>
  <c r="DD128" i="39"/>
  <c r="DG127" i="39"/>
  <c r="CQ127" i="39"/>
  <c r="CE127" i="39"/>
  <c r="CU127" i="39"/>
  <c r="CX126" i="39"/>
  <c r="CH126" i="39"/>
  <c r="CJ125" i="39"/>
  <c r="CZ125" i="39"/>
  <c r="CR125" i="39"/>
  <c r="CB125" i="39"/>
  <c r="CK125" i="39"/>
  <c r="DA125" i="39"/>
  <c r="CW125" i="39"/>
  <c r="CG125" i="39"/>
  <c r="DF125" i="39"/>
  <c r="CP125" i="39"/>
  <c r="CF125" i="39"/>
  <c r="CV125" i="39"/>
  <c r="CN125" i="39"/>
  <c r="DD125" i="39"/>
  <c r="DC124" i="39"/>
  <c r="CM124" i="39"/>
  <c r="DB126" i="39"/>
  <c r="CL126" i="39"/>
  <c r="CB143" i="39"/>
  <c r="CR143" i="39"/>
  <c r="DE143" i="39"/>
  <c r="CO143" i="39"/>
  <c r="CV143" i="39"/>
  <c r="CF143" i="39"/>
  <c r="CQ143" i="39"/>
  <c r="DG143" i="39"/>
  <c r="CG143" i="39"/>
  <c r="CW143" i="39"/>
  <c r="CH143" i="39"/>
  <c r="CX143" i="39"/>
  <c r="DA143" i="39"/>
  <c r="CK143" i="39"/>
  <c r="CU143" i="39"/>
  <c r="CE143" i="39"/>
  <c r="DD143" i="39"/>
  <c r="CN143" i="39"/>
  <c r="CY143" i="39"/>
  <c r="CI143" i="39"/>
  <c r="CD143" i="39"/>
  <c r="CT143" i="39"/>
  <c r="CL143" i="39"/>
  <c r="DB143" i="39"/>
  <c r="DB160" i="39"/>
  <c r="CL160" i="39"/>
  <c r="CN160" i="39"/>
  <c r="DD160" i="39"/>
  <c r="CR160" i="39"/>
  <c r="CB160" i="39"/>
  <c r="CS160" i="39"/>
  <c r="CC160" i="39"/>
  <c r="CT160" i="39"/>
  <c r="CD160" i="39"/>
  <c r="CH160" i="39"/>
  <c r="CX160" i="39"/>
  <c r="CZ160" i="39"/>
  <c r="CJ160" i="39"/>
  <c r="DA160" i="39"/>
  <c r="CK160" i="39"/>
  <c r="CE160" i="39"/>
  <c r="CU160" i="39"/>
  <c r="DF160" i="39"/>
  <c r="CP160" i="39"/>
  <c r="CW160" i="39"/>
  <c r="CG160" i="39"/>
  <c r="CV160" i="39"/>
  <c r="CF160" i="39"/>
  <c r="DE160" i="39"/>
  <c r="CO160" i="39"/>
  <c r="CI160" i="39"/>
  <c r="CY160" i="39"/>
  <c r="CQ160" i="39"/>
  <c r="DG160" i="39"/>
  <c r="DE140" i="39"/>
  <c r="CO140" i="39"/>
  <c r="CW139" i="39"/>
  <c r="CG139" i="39"/>
  <c r="CT137" i="39"/>
  <c r="CD137" i="39"/>
  <c r="DF137" i="39"/>
  <c r="CP137" i="39"/>
  <c r="CW137" i="39"/>
  <c r="CG137" i="39"/>
  <c r="CI137" i="39"/>
  <c r="CY137" i="39"/>
  <c r="DC137" i="39"/>
  <c r="CM137" i="39"/>
  <c r="CF137" i="39"/>
  <c r="CV137" i="39"/>
  <c r="CO137" i="39"/>
  <c r="DE137" i="39"/>
  <c r="DA137" i="39"/>
  <c r="CK137" i="39"/>
  <c r="CR137" i="39"/>
  <c r="CB137" i="39"/>
  <c r="CZ137" i="39"/>
  <c r="CJ137" i="39"/>
  <c r="CU136" i="39"/>
  <c r="CE136" i="39"/>
  <c r="DD135" i="39"/>
  <c r="CN135" i="39"/>
  <c r="CI135" i="39"/>
  <c r="CY135" i="39"/>
  <c r="CS135" i="39"/>
  <c r="CC135" i="39"/>
  <c r="DF135" i="39"/>
  <c r="CP135" i="39"/>
  <c r="CV135" i="39"/>
  <c r="CF135" i="39"/>
  <c r="DE135" i="39"/>
  <c r="CO135" i="39"/>
  <c r="CZ135" i="39"/>
  <c r="CJ135" i="39"/>
  <c r="CD135" i="39"/>
  <c r="CT135" i="39"/>
  <c r="DB135" i="39"/>
  <c r="CL135" i="39"/>
  <c r="CD134" i="39"/>
  <c r="CT134" i="39"/>
  <c r="CM133" i="39"/>
  <c r="DC133" i="39"/>
  <c r="CC133" i="39"/>
  <c r="CS133" i="39"/>
  <c r="DF133" i="39"/>
  <c r="CP133" i="39"/>
  <c r="CI133" i="39"/>
  <c r="CY133" i="39"/>
  <c r="CE133" i="39"/>
  <c r="CU133" i="39"/>
  <c r="DE133" i="39"/>
  <c r="CO133" i="39"/>
  <c r="CZ133" i="39"/>
  <c r="CJ133" i="39"/>
  <c r="CV133" i="39"/>
  <c r="CF133" i="39"/>
  <c r="DD133" i="39"/>
  <c r="CN133" i="39"/>
  <c r="DC130" i="39"/>
  <c r="CM130" i="39"/>
  <c r="CJ128" i="39"/>
  <c r="CZ128" i="39"/>
  <c r="CB128" i="39"/>
  <c r="CR128" i="39"/>
  <c r="DB128" i="39"/>
  <c r="CL128" i="39"/>
  <c r="CW128" i="39"/>
  <c r="CG128" i="39"/>
  <c r="CP128" i="39"/>
  <c r="DF128" i="39"/>
  <c r="CS128" i="39"/>
  <c r="CC128" i="39"/>
  <c r="DA128" i="39"/>
  <c r="CK128" i="39"/>
  <c r="DG126" i="39"/>
  <c r="CQ126" i="39"/>
  <c r="CD126" i="39"/>
  <c r="CT126" i="39"/>
  <c r="CJ124" i="39"/>
  <c r="CZ124" i="39"/>
  <c r="CO124" i="39"/>
  <c r="DE124" i="39"/>
  <c r="CD139" i="39"/>
  <c r="CT139" i="39"/>
  <c r="CD136" i="39"/>
  <c r="CT136" i="39"/>
  <c r="CC134" i="39"/>
  <c r="CS134" i="39"/>
  <c r="CS132" i="39"/>
  <c r="CC132" i="39"/>
  <c r="DA130" i="39"/>
  <c r="CK130" i="39"/>
  <c r="CM127" i="39"/>
  <c r="DC127" i="39"/>
  <c r="DE126" i="39"/>
  <c r="CO126" i="39"/>
  <c r="CS126" i="39"/>
  <c r="CC126" i="39"/>
  <c r="CY124" i="39"/>
  <c r="CI124" i="39"/>
  <c r="CX124" i="39"/>
  <c r="CH124" i="39"/>
  <c r="DM5" i="39" l="1"/>
  <c r="DM242" i="39" s="1"/>
  <c r="DK5" i="39"/>
  <c r="DK242" i="39" s="1"/>
  <c r="DO5" i="39"/>
  <c r="BX201" i="41"/>
  <c r="DH5" i="39"/>
  <c r="DH242" i="39" s="1"/>
  <c r="BY67" i="41"/>
  <c r="BY54" i="39"/>
  <c r="BZ54" i="39" s="1"/>
  <c r="CA54" i="39" s="1"/>
  <c r="BY74" i="41"/>
  <c r="BZ74" i="41" s="1"/>
  <c r="CA74" i="41" s="1"/>
  <c r="BY101" i="41"/>
  <c r="BY40" i="39"/>
  <c r="BZ40" i="39" s="1"/>
  <c r="CA40" i="39" s="1"/>
  <c r="BY58" i="41"/>
  <c r="BZ58" i="41" s="1"/>
  <c r="CA58" i="41" s="1"/>
  <c r="BY99" i="41"/>
  <c r="BZ99" i="41" s="1"/>
  <c r="CA99" i="41" s="1"/>
  <c r="BY109" i="39"/>
  <c r="BZ109" i="39" s="1"/>
  <c r="CA109" i="39" s="1"/>
  <c r="BY79" i="39"/>
  <c r="BZ79" i="39" s="1"/>
  <c r="CA79" i="39" s="1"/>
  <c r="BY61" i="39"/>
  <c r="BZ61" i="39" s="1"/>
  <c r="CA61" i="39" s="1"/>
  <c r="BY92" i="41"/>
  <c r="BZ92" i="41" s="1"/>
  <c r="CA92" i="41" s="1"/>
  <c r="BY30" i="39"/>
  <c r="BZ30" i="39" s="1"/>
  <c r="CA30" i="39" s="1"/>
  <c r="BY115" i="39"/>
  <c r="BZ115" i="39" s="1"/>
  <c r="CA115" i="39" s="1"/>
  <c r="BY59" i="41"/>
  <c r="BZ59" i="41" s="1"/>
  <c r="CA59" i="41" s="1"/>
  <c r="BY96" i="41"/>
  <c r="BZ96" i="41" s="1"/>
  <c r="CA96" i="41" s="1"/>
  <c r="BY55" i="41"/>
  <c r="BZ55" i="41" s="1"/>
  <c r="CA55" i="41" s="1"/>
  <c r="BY73" i="41"/>
  <c r="BZ73" i="41" s="1"/>
  <c r="CA73" i="41" s="1"/>
  <c r="BY66" i="41"/>
  <c r="BZ66" i="41" s="1"/>
  <c r="CA66" i="41" s="1"/>
  <c r="BY49" i="41"/>
  <c r="BZ49" i="41" s="1"/>
  <c r="CA49" i="41" s="1"/>
  <c r="BY29" i="41"/>
  <c r="BZ29" i="41" s="1"/>
  <c r="CA29" i="41" s="1"/>
  <c r="BY75" i="41"/>
  <c r="BZ75" i="41" s="1"/>
  <c r="CA75" i="41" s="1"/>
  <c r="BY87" i="41"/>
  <c r="BZ87" i="41" s="1"/>
  <c r="CA87" i="41" s="1"/>
  <c r="BY84" i="41"/>
  <c r="BZ84" i="41" s="1"/>
  <c r="CA84" i="41" s="1"/>
  <c r="BY95" i="41"/>
  <c r="BZ95" i="41" s="1"/>
  <c r="CA95" i="41" s="1"/>
  <c r="BY85" i="41"/>
  <c r="BZ85" i="41" s="1"/>
  <c r="CA85" i="41" s="1"/>
  <c r="BY91" i="41"/>
  <c r="BZ91" i="41" s="1"/>
  <c r="CA91" i="41" s="1"/>
  <c r="BY108" i="39"/>
  <c r="BZ108" i="39" s="1"/>
  <c r="CA108" i="39" s="1"/>
  <c r="BY103" i="39"/>
  <c r="BZ103" i="39" s="1"/>
  <c r="CA103" i="39" s="1"/>
  <c r="BY57" i="39"/>
  <c r="BZ57" i="39" s="1"/>
  <c r="CA57" i="39" s="1"/>
  <c r="BY58" i="39"/>
  <c r="BZ58" i="39" s="1"/>
  <c r="CA58" i="39" s="1"/>
  <c r="BY42" i="39"/>
  <c r="BZ42" i="39" s="1"/>
  <c r="CA42" i="39" s="1"/>
  <c r="BY78" i="41"/>
  <c r="BZ78" i="41" s="1"/>
  <c r="CA78" i="41" s="1"/>
  <c r="BY52" i="39"/>
  <c r="BZ52" i="39" s="1"/>
  <c r="CA52" i="39" s="1"/>
  <c r="BY39" i="39"/>
  <c r="BZ39" i="39" s="1"/>
  <c r="CA39" i="39" s="1"/>
  <c r="BY76" i="41"/>
  <c r="BZ76" i="41" s="1"/>
  <c r="CA76" i="41" s="1"/>
  <c r="BY55" i="39"/>
  <c r="BZ55" i="39" s="1"/>
  <c r="CA55" i="39" s="1"/>
  <c r="BY50" i="39"/>
  <c r="BZ50" i="39" s="1"/>
  <c r="CA50" i="39" s="1"/>
  <c r="BY38" i="39"/>
  <c r="BZ38" i="39" s="1"/>
  <c r="CA38" i="39" s="1"/>
  <c r="BY35" i="39"/>
  <c r="BZ35" i="39" s="1"/>
  <c r="CA35" i="39" s="1"/>
  <c r="BY102" i="39"/>
  <c r="BZ102" i="39" s="1"/>
  <c r="CA102" i="39" s="1"/>
  <c r="BY27" i="39"/>
  <c r="BZ27" i="39" s="1"/>
  <c r="CA27" i="39" s="1"/>
  <c r="BY104" i="39"/>
  <c r="BZ104" i="39" s="1"/>
  <c r="CA104" i="39" s="1"/>
  <c r="CY242" i="39"/>
  <c r="CO201" i="41"/>
  <c r="CD201" i="41"/>
  <c r="CE201" i="41"/>
  <c r="CI201" i="41"/>
  <c r="CM201" i="41"/>
  <c r="CH201" i="41"/>
  <c r="CL201" i="41"/>
  <c r="BY56" i="41"/>
  <c r="BZ56" i="41" s="1"/>
  <c r="CA56" i="41" s="1"/>
  <c r="BY63" i="41"/>
  <c r="BZ63" i="41" s="1"/>
  <c r="CA63" i="41" s="1"/>
  <c r="DE242" i="39"/>
  <c r="DF242" i="39"/>
  <c r="CH242" i="39"/>
  <c r="CQ201" i="41"/>
  <c r="BW242" i="39"/>
  <c r="CO242" i="39"/>
  <c r="BO242" i="39"/>
  <c r="BT242" i="39"/>
  <c r="BR201" i="41"/>
  <c r="BM201" i="41"/>
  <c r="BL201" i="41"/>
  <c r="CN201" i="41"/>
  <c r="CF201" i="41"/>
  <c r="CK242" i="39"/>
  <c r="CP242" i="39"/>
  <c r="CT242" i="39"/>
  <c r="CP201" i="41"/>
  <c r="BV242" i="39"/>
  <c r="CB242" i="39"/>
  <c r="BI242" i="39"/>
  <c r="BL242" i="39"/>
  <c r="CQ242" i="39"/>
  <c r="CS242" i="39"/>
  <c r="CU242" i="39"/>
  <c r="CD242" i="39"/>
  <c r="BP201" i="41"/>
  <c r="BK201" i="41"/>
  <c r="BJ201" i="41"/>
  <c r="BQ242" i="39"/>
  <c r="BV201" i="41"/>
  <c r="CM242" i="39"/>
  <c r="BM242" i="39"/>
  <c r="BI201" i="41"/>
  <c r="BH201" i="41"/>
  <c r="CK201" i="41"/>
  <c r="CE242" i="39"/>
  <c r="CW242" i="39"/>
  <c r="CR242" i="39"/>
  <c r="DG242" i="39"/>
  <c r="CL242" i="39"/>
  <c r="BR242" i="39"/>
  <c r="CI242" i="39"/>
  <c r="BN242" i="39"/>
  <c r="CC201" i="41"/>
  <c r="CJ201" i="41"/>
  <c r="DD242" i="39"/>
  <c r="DA242" i="39"/>
  <c r="DB242" i="39"/>
  <c r="BY116" i="39"/>
  <c r="BZ116" i="39" s="1"/>
  <c r="CA116" i="39" s="1"/>
  <c r="BY95" i="39"/>
  <c r="BZ95" i="39" s="1"/>
  <c r="CA95" i="39" s="1"/>
  <c r="BY110" i="39"/>
  <c r="BZ110" i="39" s="1"/>
  <c r="CA110" i="39" s="1"/>
  <c r="BY107" i="39"/>
  <c r="BZ107" i="39" s="1"/>
  <c r="CA107" i="39" s="1"/>
  <c r="CC242" i="39"/>
  <c r="BJ242" i="39"/>
  <c r="BH242" i="39"/>
  <c r="BU242" i="39"/>
  <c r="BU201" i="41"/>
  <c r="CB201" i="41"/>
  <c r="CN242" i="39"/>
  <c r="CJ242" i="39"/>
  <c r="BZ67" i="41"/>
  <c r="CA67" i="41" s="1"/>
  <c r="BY68" i="41"/>
  <c r="BZ68" i="41" s="1"/>
  <c r="CA68" i="41" s="1"/>
  <c r="BY62" i="41"/>
  <c r="BZ62" i="41" s="1"/>
  <c r="CA62" i="41" s="1"/>
  <c r="BY37" i="41"/>
  <c r="BZ37" i="41" s="1"/>
  <c r="CA37" i="41" s="1"/>
  <c r="BY47" i="41"/>
  <c r="BZ47" i="41" s="1"/>
  <c r="CA47" i="41" s="1"/>
  <c r="BY69" i="41"/>
  <c r="BZ69" i="41" s="1"/>
  <c r="CA69" i="41" s="1"/>
  <c r="BY72" i="41"/>
  <c r="BZ72" i="41" s="1"/>
  <c r="CA72" i="41" s="1"/>
  <c r="BY57" i="41"/>
  <c r="BZ57" i="41" s="1"/>
  <c r="CA57" i="41" s="1"/>
  <c r="BY50" i="41"/>
  <c r="BZ50" i="41" s="1"/>
  <c r="CA50" i="41" s="1"/>
  <c r="BY39" i="41"/>
  <c r="BZ39" i="41" s="1"/>
  <c r="CA39" i="41" s="1"/>
  <c r="BY93" i="41"/>
  <c r="BZ93" i="41" s="1"/>
  <c r="CA93" i="41" s="1"/>
  <c r="BY90" i="41"/>
  <c r="BZ90" i="41" s="1"/>
  <c r="CA90" i="41" s="1"/>
  <c r="BY81" i="41"/>
  <c r="BZ81" i="41" s="1"/>
  <c r="CA81" i="41" s="1"/>
  <c r="BY103" i="41"/>
  <c r="BZ103" i="41" s="1"/>
  <c r="CA103" i="41" s="1"/>
  <c r="BY83" i="41"/>
  <c r="BZ83" i="41" s="1"/>
  <c r="CA83" i="41" s="1"/>
  <c r="BY241" i="39"/>
  <c r="BZ241" i="39" s="1"/>
  <c r="CA241" i="39" s="1"/>
  <c r="BS242" i="39"/>
  <c r="CZ242" i="39"/>
  <c r="BY118" i="39"/>
  <c r="BZ118" i="39" s="1"/>
  <c r="CA118" i="39" s="1"/>
  <c r="BY98" i="39"/>
  <c r="BZ98" i="39" s="1"/>
  <c r="CA98" i="39" s="1"/>
  <c r="BY121" i="39"/>
  <c r="BZ121" i="39" s="1"/>
  <c r="CA121" i="39" s="1"/>
  <c r="BY120" i="39"/>
  <c r="BZ120" i="39" s="1"/>
  <c r="CA120" i="39" s="1"/>
  <c r="BY80" i="39"/>
  <c r="BZ80" i="39" s="1"/>
  <c r="CA80" i="39" s="1"/>
  <c r="BY69" i="39"/>
  <c r="BZ69" i="39" s="1"/>
  <c r="CA69" i="39" s="1"/>
  <c r="BY70" i="39"/>
  <c r="BZ70" i="39" s="1"/>
  <c r="CA70" i="39" s="1"/>
  <c r="BY63" i="39"/>
  <c r="BZ63" i="39" s="1"/>
  <c r="CA63" i="39" s="1"/>
  <c r="BY49" i="39"/>
  <c r="BZ49" i="39" s="1"/>
  <c r="CA49" i="39" s="1"/>
  <c r="BY81" i="39"/>
  <c r="BZ81" i="39" s="1"/>
  <c r="CA81" i="39" s="1"/>
  <c r="BY74" i="39"/>
  <c r="BZ74" i="39" s="1"/>
  <c r="CA74" i="39" s="1"/>
  <c r="BY64" i="39"/>
  <c r="BZ64" i="39" s="1"/>
  <c r="CA64" i="39" s="1"/>
  <c r="BY56" i="39"/>
  <c r="BZ56" i="39" s="1"/>
  <c r="CA56" i="39" s="1"/>
  <c r="BY62" i="39"/>
  <c r="BZ62" i="39" s="1"/>
  <c r="CA62" i="39" s="1"/>
  <c r="BY68" i="39"/>
  <c r="BZ68" i="39" s="1"/>
  <c r="CA68" i="39" s="1"/>
  <c r="BY59" i="39"/>
  <c r="BZ59" i="39" s="1"/>
  <c r="CA59" i="39" s="1"/>
  <c r="BY51" i="39"/>
  <c r="BZ51" i="39" s="1"/>
  <c r="CA51" i="39" s="1"/>
  <c r="BY32" i="39"/>
  <c r="BZ32" i="39" s="1"/>
  <c r="CA32" i="39" s="1"/>
  <c r="BY29" i="39"/>
  <c r="BZ29" i="39" s="1"/>
  <c r="CA29" i="39" s="1"/>
  <c r="BY34" i="39"/>
  <c r="BZ34" i="39" s="1"/>
  <c r="CA34" i="39" s="1"/>
  <c r="BY53" i="39"/>
  <c r="BZ53" i="39" s="1"/>
  <c r="CA53" i="39" s="1"/>
  <c r="BY45" i="39"/>
  <c r="BZ45" i="39" s="1"/>
  <c r="CA45" i="39" s="1"/>
  <c r="BY37" i="39"/>
  <c r="BZ37" i="39" s="1"/>
  <c r="CA37" i="39" s="1"/>
  <c r="BY72" i="39"/>
  <c r="BZ72" i="39" s="1"/>
  <c r="CA72" i="39" s="1"/>
  <c r="BY60" i="39"/>
  <c r="BZ60" i="39" s="1"/>
  <c r="CA60" i="39" s="1"/>
  <c r="BY47" i="39"/>
  <c r="BZ47" i="39" s="1"/>
  <c r="CA47" i="39" s="1"/>
  <c r="BY28" i="39"/>
  <c r="BZ28" i="39" s="1"/>
  <c r="CA28" i="39" s="1"/>
  <c r="BY43" i="39"/>
  <c r="BZ43" i="39" s="1"/>
  <c r="CA43" i="39" s="1"/>
  <c r="BK242" i="39"/>
  <c r="BP242" i="39"/>
  <c r="BO201" i="41"/>
  <c r="BQ201" i="41"/>
  <c r="BT201" i="41"/>
  <c r="CG201" i="41"/>
  <c r="CG242" i="39"/>
  <c r="CX242" i="39"/>
  <c r="BS201" i="41"/>
  <c r="BW201" i="41"/>
  <c r="DC242" i="39"/>
  <c r="BN201" i="41"/>
  <c r="CV242" i="39"/>
  <c r="CF242" i="39"/>
  <c r="DR5" i="41"/>
  <c r="DR201" i="41" s="1"/>
  <c r="DB201" i="41"/>
  <c r="DU5" i="41"/>
  <c r="DU201" i="41" s="1"/>
  <c r="DE201" i="41"/>
  <c r="DQ5" i="41"/>
  <c r="DQ201" i="41" s="1"/>
  <c r="DA201" i="41"/>
  <c r="DP5" i="41"/>
  <c r="DP201" i="41" s="1"/>
  <c r="CZ201" i="41"/>
  <c r="DS5" i="41"/>
  <c r="DS201" i="41" s="1"/>
  <c r="DC201" i="41"/>
  <c r="DJ5" i="41"/>
  <c r="DJ201" i="41" s="1"/>
  <c r="CT201" i="41"/>
  <c r="DM5" i="41"/>
  <c r="DM201" i="41" s="1"/>
  <c r="CW201" i="41"/>
  <c r="DL5" i="41"/>
  <c r="DL201" i="41" s="1"/>
  <c r="CV201" i="41"/>
  <c r="DO5" i="41"/>
  <c r="DO201" i="41" s="1"/>
  <c r="CY201" i="41"/>
  <c r="DN5" i="41"/>
  <c r="DN201" i="41" s="1"/>
  <c r="CX201" i="41"/>
  <c r="DV5" i="41"/>
  <c r="DV201" i="41" s="1"/>
  <c r="DF201" i="41"/>
  <c r="DK5" i="41"/>
  <c r="DK201" i="41" s="1"/>
  <c r="CU201" i="41"/>
  <c r="DW5" i="41"/>
  <c r="DW201" i="41" s="1"/>
  <c r="DG201" i="41"/>
  <c r="DI5" i="41"/>
  <c r="DI201" i="41" s="1"/>
  <c r="CS201" i="41"/>
  <c r="DT5" i="41"/>
  <c r="DT201" i="41" s="1"/>
  <c r="DD201" i="41"/>
  <c r="DH5" i="41"/>
  <c r="DH201" i="41" s="1"/>
  <c r="CR201" i="41"/>
  <c r="DT5" i="39"/>
  <c r="DT242" i="39" s="1"/>
  <c r="DO123" i="39"/>
  <c r="DO242" i="39" s="1"/>
  <c r="DR123" i="39"/>
  <c r="DV5" i="39"/>
  <c r="DV242" i="39" s="1"/>
  <c r="DU242" i="39"/>
  <c r="DW242" i="39"/>
  <c r="DR5" i="39"/>
  <c r="DP5" i="39"/>
  <c r="DP242" i="39" s="1"/>
  <c r="DQ5" i="39"/>
  <c r="DQ242" i="39" s="1"/>
  <c r="DN242" i="39"/>
  <c r="DI123" i="39"/>
  <c r="DI242" i="39" s="1"/>
  <c r="DJ242" i="39"/>
  <c r="DS242" i="39"/>
  <c r="DL242" i="39"/>
  <c r="BX242" i="39"/>
  <c r="BY31" i="39"/>
  <c r="BZ31" i="39" s="1"/>
  <c r="CA31" i="39" s="1"/>
  <c r="BY73" i="39"/>
  <c r="BZ73" i="39" s="1"/>
  <c r="CA73" i="39" s="1"/>
  <c r="BY45" i="41"/>
  <c r="BZ45" i="41" s="1"/>
  <c r="CA45" i="41" s="1"/>
  <c r="BY34" i="41"/>
  <c r="BZ34" i="41" s="1"/>
  <c r="CA34" i="41" s="1"/>
  <c r="BY64" i="41"/>
  <c r="BZ64" i="41" s="1"/>
  <c r="CA64" i="41" s="1"/>
  <c r="BY61" i="41"/>
  <c r="BZ61" i="41" s="1"/>
  <c r="CA61" i="41" s="1"/>
  <c r="BY98" i="41"/>
  <c r="BZ98" i="41" s="1"/>
  <c r="CA98" i="41" s="1"/>
  <c r="BY9" i="41"/>
  <c r="BZ9" i="41" s="1"/>
  <c r="CA9" i="41" s="1"/>
  <c r="BY94" i="41"/>
  <c r="BZ94" i="41" s="1"/>
  <c r="CA94" i="41" s="1"/>
  <c r="BY86" i="41"/>
  <c r="BZ86" i="41" s="1"/>
  <c r="CA86" i="41" s="1"/>
  <c r="BY105" i="39"/>
  <c r="BZ105" i="39" s="1"/>
  <c r="CA105" i="39" s="1"/>
  <c r="BY84" i="39"/>
  <c r="BZ84" i="39" s="1"/>
  <c r="CA84" i="39" s="1"/>
  <c r="BY77" i="39"/>
  <c r="BZ77" i="39" s="1"/>
  <c r="CA77" i="39" s="1"/>
  <c r="BY104" i="41"/>
  <c r="BZ104" i="41" s="1"/>
  <c r="CA104" i="41" s="1"/>
  <c r="BY88" i="41"/>
  <c r="BZ88" i="41" s="1"/>
  <c r="CA88" i="41" s="1"/>
  <c r="BY82" i="41"/>
  <c r="BZ82" i="41" s="1"/>
  <c r="CA82" i="41" s="1"/>
  <c r="BY77" i="41"/>
  <c r="BZ77" i="41" s="1"/>
  <c r="CA77" i="41" s="1"/>
  <c r="BY48" i="39"/>
  <c r="BZ48" i="39" s="1"/>
  <c r="CA48" i="39" s="1"/>
  <c r="BY26" i="39"/>
  <c r="BZ26" i="39" s="1"/>
  <c r="CA26" i="39" s="1"/>
  <c r="BY102" i="41"/>
  <c r="BZ102" i="41" s="1"/>
  <c r="CA102" i="41" s="1"/>
  <c r="BY79" i="41"/>
  <c r="BZ79" i="41" s="1"/>
  <c r="CA79" i="41" s="1"/>
  <c r="BY41" i="39"/>
  <c r="BZ41" i="39" s="1"/>
  <c r="CA41" i="39" s="1"/>
  <c r="BY36" i="39"/>
  <c r="BZ36" i="39" s="1"/>
  <c r="CA36" i="39" s="1"/>
  <c r="BY12" i="39"/>
  <c r="BZ12" i="39" s="1"/>
  <c r="CA12" i="39" s="1"/>
  <c r="BY100" i="41"/>
  <c r="BZ100" i="41" s="1"/>
  <c r="CA100" i="41" s="1"/>
  <c r="BY80" i="41"/>
  <c r="BZ80" i="41" s="1"/>
  <c r="CA80" i="41" s="1"/>
  <c r="BY65" i="41"/>
  <c r="BZ65" i="41" s="1"/>
  <c r="CA65" i="41" s="1"/>
  <c r="BY44" i="39"/>
  <c r="BZ44" i="39" s="1"/>
  <c r="CA44" i="39" s="1"/>
  <c r="BY33" i="39"/>
  <c r="BZ33" i="39" s="1"/>
  <c r="CA33" i="39" s="1"/>
  <c r="BY71" i="41"/>
  <c r="BZ71" i="41" s="1"/>
  <c r="CA71" i="41" s="1"/>
  <c r="BY48" i="41"/>
  <c r="BZ48" i="41" s="1"/>
  <c r="CA48" i="41" s="1"/>
  <c r="BY35" i="41"/>
  <c r="BZ35" i="41" s="1"/>
  <c r="CA35" i="41" s="1"/>
  <c r="BY111" i="39"/>
  <c r="BZ111" i="39" s="1"/>
  <c r="CA111" i="39" s="1"/>
  <c r="BY89" i="41"/>
  <c r="BZ89" i="41" s="1"/>
  <c r="CA89" i="41" s="1"/>
  <c r="BZ101" i="41"/>
  <c r="CA101" i="41" s="1"/>
  <c r="BY60" i="41"/>
  <c r="BZ60" i="41" s="1"/>
  <c r="CA60" i="41" s="1"/>
  <c r="BY24" i="39"/>
  <c r="BZ24" i="39" s="1"/>
  <c r="CA24" i="39" s="1"/>
  <c r="BY21" i="39"/>
  <c r="BZ21" i="39" s="1"/>
  <c r="CA21" i="39" s="1"/>
  <c r="BY54" i="41"/>
  <c r="BZ54" i="41" s="1"/>
  <c r="CA54" i="41" s="1"/>
  <c r="BY8" i="41"/>
  <c r="BZ8" i="41" s="1"/>
  <c r="CA8" i="41" s="1"/>
  <c r="BY30" i="41"/>
  <c r="BZ30" i="41" s="1"/>
  <c r="CA30" i="41" s="1"/>
  <c r="BY19" i="39"/>
  <c r="BZ19" i="39" s="1"/>
  <c r="CA19" i="39" s="1"/>
  <c r="BY67" i="39"/>
  <c r="BZ67" i="39" s="1"/>
  <c r="CA67" i="39" s="1"/>
  <c r="BY20" i="39"/>
  <c r="BZ20" i="39" s="1"/>
  <c r="CA20" i="39" s="1"/>
  <c r="BY97" i="41"/>
  <c r="BZ97" i="41" s="1"/>
  <c r="CA97" i="41" s="1"/>
  <c r="BY23" i="39"/>
  <c r="BZ23" i="39" s="1"/>
  <c r="CA23" i="39" s="1"/>
  <c r="BY16" i="39"/>
  <c r="BZ16" i="39" s="1"/>
  <c r="CA16" i="39" s="1"/>
  <c r="BY46" i="39"/>
  <c r="BZ46" i="39" s="1"/>
  <c r="CA46" i="39" s="1"/>
  <c r="BY70" i="41"/>
  <c r="BZ70" i="41" s="1"/>
  <c r="CA70" i="41" s="1"/>
  <c r="BY14" i="39"/>
  <c r="BZ14" i="39" s="1"/>
  <c r="CA14" i="39" s="1"/>
  <c r="BY22" i="39"/>
  <c r="BZ22" i="39" s="1"/>
  <c r="CA22" i="39" s="1"/>
  <c r="BY15" i="39"/>
  <c r="BZ15" i="39" s="1"/>
  <c r="CA15" i="39" s="1"/>
  <c r="BY10" i="39"/>
  <c r="BZ10" i="39" s="1"/>
  <c r="CA10" i="39" s="1"/>
  <c r="BY97" i="39"/>
  <c r="BZ97" i="39" s="1"/>
  <c r="CA97" i="39" s="1"/>
  <c r="BY18" i="39"/>
  <c r="BZ18" i="39" s="1"/>
  <c r="CA18" i="39" s="1"/>
  <c r="BY44" i="41"/>
  <c r="BZ44" i="41" s="1"/>
  <c r="CA44" i="41" s="1"/>
  <c r="BY123" i="39"/>
  <c r="BZ123" i="39" s="1"/>
  <c r="CA123" i="39" s="1"/>
  <c r="BY82" i="39"/>
  <c r="BZ82" i="39" s="1"/>
  <c r="CA82" i="39" s="1"/>
  <c r="BY208" i="39"/>
  <c r="BZ208" i="39" s="1"/>
  <c r="CA208" i="39" s="1"/>
  <c r="BY231" i="39"/>
  <c r="BZ231" i="39" s="1"/>
  <c r="CA231" i="39" s="1"/>
  <c r="BY53" i="41"/>
  <c r="BZ53" i="41" s="1"/>
  <c r="CA53" i="41" s="1"/>
  <c r="BY99" i="39"/>
  <c r="BZ99" i="39" s="1"/>
  <c r="CA99" i="39" s="1"/>
  <c r="BY184" i="39"/>
  <c r="BZ184" i="39" s="1"/>
  <c r="CA184" i="39" s="1"/>
  <c r="BY116" i="41"/>
  <c r="BZ116" i="41" s="1"/>
  <c r="CA116" i="41" s="1"/>
  <c r="BY128" i="39"/>
  <c r="BZ128" i="39" s="1"/>
  <c r="CA128" i="39" s="1"/>
  <c r="BY154" i="39"/>
  <c r="BZ154" i="39" s="1"/>
  <c r="CA154" i="39" s="1"/>
  <c r="BY222" i="39"/>
  <c r="BZ222" i="39" s="1"/>
  <c r="CA222" i="39" s="1"/>
  <c r="BY5" i="39"/>
  <c r="BY101" i="39"/>
  <c r="BZ101" i="39" s="1"/>
  <c r="CA101" i="39" s="1"/>
  <c r="BY119" i="39"/>
  <c r="BZ119" i="39" s="1"/>
  <c r="CA119" i="39" s="1"/>
  <c r="BY237" i="39"/>
  <c r="BZ237" i="39" s="1"/>
  <c r="CA237" i="39" s="1"/>
  <c r="BY87" i="39"/>
  <c r="BZ87" i="39" s="1"/>
  <c r="CA87" i="39" s="1"/>
  <c r="BY96" i="39"/>
  <c r="BZ96" i="39" s="1"/>
  <c r="CA96" i="39" s="1"/>
  <c r="BY36" i="41"/>
  <c r="BZ36" i="41" s="1"/>
  <c r="CA36" i="41" s="1"/>
  <c r="BY230" i="39"/>
  <c r="BZ230" i="39" s="1"/>
  <c r="CA230" i="39" s="1"/>
  <c r="BY113" i="39"/>
  <c r="BZ113" i="39" s="1"/>
  <c r="CA113" i="39" s="1"/>
  <c r="BY91" i="39"/>
  <c r="BZ91" i="39" s="1"/>
  <c r="CA91" i="39" s="1"/>
  <c r="BY75" i="39"/>
  <c r="BZ75" i="39" s="1"/>
  <c r="CA75" i="39" s="1"/>
  <c r="BY93" i="39"/>
  <c r="BZ93" i="39" s="1"/>
  <c r="CA93" i="39" s="1"/>
  <c r="BY65" i="39"/>
  <c r="BZ65" i="39" s="1"/>
  <c r="CA65" i="39" s="1"/>
  <c r="BY137" i="39"/>
  <c r="BZ137" i="39" s="1"/>
  <c r="CA137" i="39" s="1"/>
  <c r="BY83" i="39"/>
  <c r="BZ83" i="39" s="1"/>
  <c r="CA83" i="39" s="1"/>
  <c r="BY89" i="39"/>
  <c r="BZ89" i="39" s="1"/>
  <c r="CA89" i="39" s="1"/>
  <c r="BY85" i="39"/>
  <c r="BZ85" i="39" s="1"/>
  <c r="CA85" i="39" s="1"/>
  <c r="BY8" i="39"/>
  <c r="BZ8" i="39" s="1"/>
  <c r="CA8" i="39" s="1"/>
  <c r="BY7" i="39"/>
  <c r="BZ7" i="39" s="1"/>
  <c r="CA7" i="39" s="1"/>
  <c r="BY197" i="39"/>
  <c r="BZ197" i="39" s="1"/>
  <c r="CA197" i="39" s="1"/>
  <c r="BY114" i="39"/>
  <c r="BZ114" i="39" s="1"/>
  <c r="CA114" i="39" s="1"/>
  <c r="BY78" i="39"/>
  <c r="BZ78" i="39" s="1"/>
  <c r="CA78" i="39" s="1"/>
  <c r="BY6" i="39"/>
  <c r="BZ6" i="39" s="1"/>
  <c r="CA6" i="39" s="1"/>
  <c r="BY106" i="39"/>
  <c r="BZ106" i="39" s="1"/>
  <c r="CA106" i="39" s="1"/>
  <c r="BY88" i="39"/>
  <c r="BZ88" i="39" s="1"/>
  <c r="CA88" i="39" s="1"/>
  <c r="BY71" i="39"/>
  <c r="BZ71" i="39" s="1"/>
  <c r="CA71" i="39" s="1"/>
  <c r="BY214" i="39"/>
  <c r="BZ214" i="39" s="1"/>
  <c r="CA214" i="39" s="1"/>
  <c r="BY94" i="39"/>
  <c r="BZ94" i="39" s="1"/>
  <c r="CA94" i="39" s="1"/>
  <c r="BY100" i="39"/>
  <c r="BZ100" i="39" s="1"/>
  <c r="CA100" i="39" s="1"/>
  <c r="BY17" i="39"/>
  <c r="BZ17" i="39" s="1"/>
  <c r="CA17" i="39" s="1"/>
  <c r="BY239" i="39"/>
  <c r="BZ239" i="39" s="1"/>
  <c r="CA239" i="39" s="1"/>
  <c r="BY66" i="39"/>
  <c r="BZ66" i="39" s="1"/>
  <c r="CA66" i="39" s="1"/>
  <c r="BY92" i="39"/>
  <c r="BZ92" i="39" s="1"/>
  <c r="CA92" i="39" s="1"/>
  <c r="BY76" i="39"/>
  <c r="BZ76" i="39" s="1"/>
  <c r="CA76" i="39" s="1"/>
  <c r="BY112" i="39"/>
  <c r="BZ112" i="39" s="1"/>
  <c r="CA112" i="39" s="1"/>
  <c r="BY86" i="39"/>
  <c r="BZ86" i="39" s="1"/>
  <c r="CA86" i="39" s="1"/>
  <c r="BY13" i="39"/>
  <c r="BZ13" i="39" s="1"/>
  <c r="CA13" i="39" s="1"/>
  <c r="BY46" i="41"/>
  <c r="BZ46" i="41" s="1"/>
  <c r="CA46" i="41" s="1"/>
  <c r="BY41" i="41"/>
  <c r="BZ41" i="41" s="1"/>
  <c r="CA41" i="41" s="1"/>
  <c r="BY108" i="41"/>
  <c r="BZ108" i="41" s="1"/>
  <c r="CA108" i="41" s="1"/>
  <c r="BY33" i="41"/>
  <c r="BZ33" i="41" s="1"/>
  <c r="CA33" i="41" s="1"/>
  <c r="BY38" i="41"/>
  <c r="BZ38" i="41" s="1"/>
  <c r="CA38" i="41" s="1"/>
  <c r="BY40" i="41"/>
  <c r="BZ40" i="41" s="1"/>
  <c r="CA40" i="41" s="1"/>
  <c r="BY7" i="41"/>
  <c r="BZ7" i="41" s="1"/>
  <c r="CA7" i="41" s="1"/>
  <c r="BY6" i="41"/>
  <c r="BZ6" i="41" s="1"/>
  <c r="CA6" i="41" s="1"/>
  <c r="BY52" i="41"/>
  <c r="BZ52" i="41" s="1"/>
  <c r="CA52" i="41" s="1"/>
  <c r="BY193" i="41"/>
  <c r="BZ193" i="41" s="1"/>
  <c r="CA193" i="41" s="1"/>
  <c r="BY185" i="41"/>
  <c r="BZ185" i="41" s="1"/>
  <c r="CA185" i="41" s="1"/>
  <c r="BY143" i="39"/>
  <c r="BZ143" i="39" s="1"/>
  <c r="CA143" i="39" s="1"/>
  <c r="BY125" i="39"/>
  <c r="BZ125" i="39" s="1"/>
  <c r="CA125" i="39" s="1"/>
  <c r="BY130" i="39"/>
  <c r="BZ130" i="39" s="1"/>
  <c r="CA130" i="39" s="1"/>
  <c r="BY145" i="39"/>
  <c r="BZ145" i="39" s="1"/>
  <c r="CA145" i="39" s="1"/>
  <c r="BY171" i="39"/>
  <c r="BZ171" i="39" s="1"/>
  <c r="CA171" i="39" s="1"/>
  <c r="BY172" i="39"/>
  <c r="BZ172" i="39" s="1"/>
  <c r="CA172" i="39" s="1"/>
  <c r="BY189" i="39"/>
  <c r="BZ189" i="39" s="1"/>
  <c r="CA189" i="39" s="1"/>
  <c r="BY176" i="39"/>
  <c r="BZ176" i="39" s="1"/>
  <c r="CA176" i="39" s="1"/>
  <c r="BY198" i="39"/>
  <c r="BZ198" i="39" s="1"/>
  <c r="CA198" i="39" s="1"/>
  <c r="BY204" i="39"/>
  <c r="BZ204" i="39" s="1"/>
  <c r="CA204" i="39" s="1"/>
  <c r="BY172" i="41"/>
  <c r="BZ172" i="41" s="1"/>
  <c r="CA172" i="41" s="1"/>
  <c r="BY156" i="39"/>
  <c r="BZ156" i="39" s="1"/>
  <c r="CA156" i="39" s="1"/>
  <c r="BY240" i="39"/>
  <c r="BZ240" i="39" s="1"/>
  <c r="CA240" i="39" s="1"/>
  <c r="BY157" i="39"/>
  <c r="BZ157" i="39" s="1"/>
  <c r="CA157" i="39" s="1"/>
  <c r="BY226" i="39"/>
  <c r="BZ226" i="39" s="1"/>
  <c r="CA226" i="39" s="1"/>
  <c r="BY234" i="39"/>
  <c r="BZ234" i="39" s="1"/>
  <c r="CA234" i="39" s="1"/>
  <c r="BY220" i="39"/>
  <c r="BZ220" i="39" s="1"/>
  <c r="CA220" i="39" s="1"/>
  <c r="BY203" i="39"/>
  <c r="BZ203" i="39" s="1"/>
  <c r="CA203" i="39" s="1"/>
  <c r="BY181" i="39"/>
  <c r="BZ181" i="39" s="1"/>
  <c r="CA181" i="39" s="1"/>
  <c r="BY211" i="39"/>
  <c r="BZ211" i="39" s="1"/>
  <c r="CA211" i="39" s="1"/>
  <c r="BY117" i="39"/>
  <c r="BZ117" i="39" s="1"/>
  <c r="CA117" i="39" s="1"/>
  <c r="BY160" i="39"/>
  <c r="BZ160" i="39" s="1"/>
  <c r="CA160" i="39" s="1"/>
  <c r="BY134" i="39"/>
  <c r="BZ134" i="39" s="1"/>
  <c r="CA134" i="39" s="1"/>
  <c r="BY146" i="39"/>
  <c r="BZ146" i="39" s="1"/>
  <c r="CA146" i="39" s="1"/>
  <c r="BY155" i="39"/>
  <c r="BZ155" i="39" s="1"/>
  <c r="CA155" i="39" s="1"/>
  <c r="BY174" i="39"/>
  <c r="BZ174" i="39" s="1"/>
  <c r="CA174" i="39" s="1"/>
  <c r="BY193" i="39"/>
  <c r="BZ193" i="39" s="1"/>
  <c r="CA193" i="39" s="1"/>
  <c r="BY232" i="39"/>
  <c r="BZ232" i="39" s="1"/>
  <c r="CA232" i="39" s="1"/>
  <c r="BY173" i="39"/>
  <c r="BZ173" i="39" s="1"/>
  <c r="CA173" i="39" s="1"/>
  <c r="BY173" i="41"/>
  <c r="BZ173" i="41" s="1"/>
  <c r="CA173" i="41" s="1"/>
  <c r="BY238" i="39"/>
  <c r="BZ238" i="39" s="1"/>
  <c r="CA238" i="39" s="1"/>
  <c r="BY224" i="39"/>
  <c r="BZ224" i="39" s="1"/>
  <c r="CA224" i="39" s="1"/>
  <c r="BY227" i="39"/>
  <c r="BZ227" i="39" s="1"/>
  <c r="CA227" i="39" s="1"/>
  <c r="BY142" i="39"/>
  <c r="BZ142" i="39" s="1"/>
  <c r="CA142" i="39" s="1"/>
  <c r="BY163" i="39"/>
  <c r="BZ163" i="39" s="1"/>
  <c r="CA163" i="39" s="1"/>
  <c r="BY192" i="39"/>
  <c r="BZ192" i="39" s="1"/>
  <c r="CA192" i="39" s="1"/>
  <c r="BY17" i="41"/>
  <c r="BZ17" i="41" s="1"/>
  <c r="CA17" i="41" s="1"/>
  <c r="BY213" i="39"/>
  <c r="BZ213" i="39" s="1"/>
  <c r="CA213" i="39" s="1"/>
  <c r="BY136" i="39"/>
  <c r="BZ136" i="39" s="1"/>
  <c r="CA136" i="39" s="1"/>
  <c r="BY188" i="39"/>
  <c r="BZ188" i="39" s="1"/>
  <c r="CA188" i="39" s="1"/>
  <c r="BY178" i="39"/>
  <c r="BZ178" i="39" s="1"/>
  <c r="CA178" i="39" s="1"/>
  <c r="BY182" i="39"/>
  <c r="BZ182" i="39" s="1"/>
  <c r="CA182" i="39" s="1"/>
  <c r="BY170" i="39"/>
  <c r="BZ170" i="39" s="1"/>
  <c r="CA170" i="39" s="1"/>
  <c r="BY183" i="39"/>
  <c r="BZ183" i="39" s="1"/>
  <c r="CA183" i="39" s="1"/>
  <c r="BY175" i="39"/>
  <c r="BZ175" i="39" s="1"/>
  <c r="CA175" i="39" s="1"/>
  <c r="BY195" i="39"/>
  <c r="BZ195" i="39" s="1"/>
  <c r="CA195" i="39" s="1"/>
  <c r="BY212" i="39"/>
  <c r="BZ212" i="39" s="1"/>
  <c r="CA212" i="39" s="1"/>
  <c r="BY196" i="39"/>
  <c r="BZ196" i="39" s="1"/>
  <c r="CA196" i="39" s="1"/>
  <c r="BY228" i="39"/>
  <c r="BZ228" i="39" s="1"/>
  <c r="CA228" i="39" s="1"/>
  <c r="BY167" i="41"/>
  <c r="BZ167" i="41" s="1"/>
  <c r="CA167" i="41" s="1"/>
  <c r="BY199" i="39"/>
  <c r="BZ199" i="39" s="1"/>
  <c r="CA199" i="39" s="1"/>
  <c r="BY236" i="39"/>
  <c r="BZ236" i="39" s="1"/>
  <c r="CA236" i="39" s="1"/>
  <c r="BY16" i="41"/>
  <c r="BZ16" i="41" s="1"/>
  <c r="CA16" i="41" s="1"/>
  <c r="BY90" i="39"/>
  <c r="BZ90" i="39" s="1"/>
  <c r="CA90" i="39" s="1"/>
  <c r="BY162" i="39"/>
  <c r="BZ162" i="39" s="1"/>
  <c r="CA162" i="39" s="1"/>
  <c r="BY168" i="39"/>
  <c r="BZ168" i="39" s="1"/>
  <c r="CA168" i="39" s="1"/>
  <c r="BY158" i="39"/>
  <c r="BZ158" i="39" s="1"/>
  <c r="CA158" i="39" s="1"/>
  <c r="BY165" i="39"/>
  <c r="BZ165" i="39" s="1"/>
  <c r="CA165" i="39" s="1"/>
  <c r="BY191" i="39"/>
  <c r="BZ191" i="39" s="1"/>
  <c r="CA191" i="39" s="1"/>
  <c r="BY205" i="39"/>
  <c r="BZ205" i="39" s="1"/>
  <c r="CA205" i="39" s="1"/>
  <c r="BY207" i="39"/>
  <c r="BZ207" i="39" s="1"/>
  <c r="CA207" i="39" s="1"/>
  <c r="BY189" i="41"/>
  <c r="BZ189" i="41" s="1"/>
  <c r="CA189" i="41" s="1"/>
  <c r="BY186" i="41"/>
  <c r="BZ186" i="41" s="1"/>
  <c r="CA186" i="41" s="1"/>
  <c r="BY166" i="39"/>
  <c r="BZ166" i="39" s="1"/>
  <c r="CA166" i="39" s="1"/>
  <c r="BY217" i="39"/>
  <c r="BZ217" i="39" s="1"/>
  <c r="CA217" i="39" s="1"/>
  <c r="BY223" i="39"/>
  <c r="BZ223" i="39" s="1"/>
  <c r="CA223" i="39" s="1"/>
  <c r="BY216" i="39"/>
  <c r="BZ216" i="39" s="1"/>
  <c r="CA216" i="39" s="1"/>
  <c r="BY210" i="39"/>
  <c r="BZ210" i="39" s="1"/>
  <c r="CA210" i="39" s="1"/>
  <c r="BY190" i="39"/>
  <c r="BZ190" i="39" s="1"/>
  <c r="CA190" i="39" s="1"/>
  <c r="BY25" i="39"/>
  <c r="BZ25" i="39" s="1"/>
  <c r="CA25" i="39" s="1"/>
  <c r="BY9" i="39"/>
  <c r="BZ9" i="39" s="1"/>
  <c r="CA9" i="39" s="1"/>
  <c r="BY135" i="39"/>
  <c r="BZ135" i="39" s="1"/>
  <c r="CA135" i="39" s="1"/>
  <c r="BY126" i="39"/>
  <c r="BZ126" i="39" s="1"/>
  <c r="CA126" i="39" s="1"/>
  <c r="BY149" i="39"/>
  <c r="BZ149" i="39" s="1"/>
  <c r="CA149" i="39" s="1"/>
  <c r="BY127" i="39"/>
  <c r="BZ127" i="39" s="1"/>
  <c r="CA127" i="39" s="1"/>
  <c r="BY138" i="39"/>
  <c r="BZ138" i="39" s="1"/>
  <c r="CA138" i="39" s="1"/>
  <c r="BY139" i="39"/>
  <c r="BZ139" i="39" s="1"/>
  <c r="CA139" i="39" s="1"/>
  <c r="BY141" i="39"/>
  <c r="BZ141" i="39" s="1"/>
  <c r="CA141" i="39" s="1"/>
  <c r="BY147" i="39"/>
  <c r="BZ147" i="39" s="1"/>
  <c r="CA147" i="39" s="1"/>
  <c r="BY131" i="39"/>
  <c r="BZ131" i="39" s="1"/>
  <c r="CA131" i="39" s="1"/>
  <c r="BY185" i="39"/>
  <c r="BZ185" i="39" s="1"/>
  <c r="CA185" i="39" s="1"/>
  <c r="BY186" i="39"/>
  <c r="BZ186" i="39" s="1"/>
  <c r="CA186" i="39" s="1"/>
  <c r="BY129" i="39"/>
  <c r="BZ129" i="39" s="1"/>
  <c r="CA129" i="39" s="1"/>
  <c r="BY167" i="39"/>
  <c r="BZ167" i="39" s="1"/>
  <c r="CA167" i="39" s="1"/>
  <c r="BY159" i="39"/>
  <c r="BZ159" i="39" s="1"/>
  <c r="CA159" i="39" s="1"/>
  <c r="BY177" i="39"/>
  <c r="BZ177" i="39" s="1"/>
  <c r="CA177" i="39" s="1"/>
  <c r="BY206" i="39"/>
  <c r="BZ206" i="39" s="1"/>
  <c r="CA206" i="39" s="1"/>
  <c r="BY202" i="39"/>
  <c r="BZ202" i="39" s="1"/>
  <c r="CA202" i="39" s="1"/>
  <c r="BY132" i="39"/>
  <c r="BZ132" i="39" s="1"/>
  <c r="CA132" i="39" s="1"/>
  <c r="BY164" i="39"/>
  <c r="BZ164" i="39" s="1"/>
  <c r="CA164" i="39" s="1"/>
  <c r="BY151" i="39"/>
  <c r="BZ151" i="39" s="1"/>
  <c r="CA151" i="39" s="1"/>
  <c r="BY235" i="39"/>
  <c r="BZ235" i="39" s="1"/>
  <c r="CA235" i="39" s="1"/>
  <c r="BY229" i="39"/>
  <c r="BZ229" i="39" s="1"/>
  <c r="CA229" i="39" s="1"/>
  <c r="BY152" i="39"/>
  <c r="BZ152" i="39" s="1"/>
  <c r="CA152" i="39" s="1"/>
  <c r="BY225" i="39"/>
  <c r="BZ225" i="39" s="1"/>
  <c r="CA225" i="39" s="1"/>
  <c r="BY215" i="39"/>
  <c r="BZ215" i="39" s="1"/>
  <c r="CA215" i="39" s="1"/>
  <c r="BY140" i="39"/>
  <c r="BZ140" i="39" s="1"/>
  <c r="CA140" i="39" s="1"/>
  <c r="BY144" i="39"/>
  <c r="BZ144" i="39" s="1"/>
  <c r="CA144" i="39" s="1"/>
  <c r="BY27" i="41"/>
  <c r="BZ27" i="41" s="1"/>
  <c r="CA27" i="41" s="1"/>
  <c r="BY14" i="41"/>
  <c r="BZ14" i="41" s="1"/>
  <c r="CA14" i="41" s="1"/>
  <c r="BY11" i="39"/>
  <c r="BZ11" i="39" s="1"/>
  <c r="CA11" i="39" s="1"/>
  <c r="BY133" i="39"/>
  <c r="BZ133" i="39" s="1"/>
  <c r="CA133" i="39" s="1"/>
  <c r="BY148" i="39"/>
  <c r="BZ148" i="39" s="1"/>
  <c r="CA148" i="39" s="1"/>
  <c r="BY187" i="39"/>
  <c r="BZ187" i="39" s="1"/>
  <c r="CA187" i="39" s="1"/>
  <c r="BY153" i="39"/>
  <c r="BZ153" i="39" s="1"/>
  <c r="CA153" i="39" s="1"/>
  <c r="BY158" i="41"/>
  <c r="BZ158" i="41" s="1"/>
  <c r="CA158" i="41" s="1"/>
  <c r="BY161" i="39"/>
  <c r="BZ161" i="39" s="1"/>
  <c r="CA161" i="39" s="1"/>
  <c r="BY209" i="39"/>
  <c r="BZ209" i="39" s="1"/>
  <c r="CA209" i="39" s="1"/>
  <c r="BY194" i="39"/>
  <c r="BZ194" i="39" s="1"/>
  <c r="CA194" i="39" s="1"/>
  <c r="BY150" i="39"/>
  <c r="BZ150" i="39" s="1"/>
  <c r="CA150" i="39" s="1"/>
  <c r="BY218" i="39"/>
  <c r="BZ218" i="39" s="1"/>
  <c r="CA218" i="39" s="1"/>
  <c r="BY124" i="39"/>
  <c r="BZ124" i="39" s="1"/>
  <c r="CA124" i="39" s="1"/>
  <c r="BY169" i="39"/>
  <c r="BZ169" i="39" s="1"/>
  <c r="CA169" i="39" s="1"/>
  <c r="BY179" i="39"/>
  <c r="BZ179" i="39" s="1"/>
  <c r="CA179" i="39" s="1"/>
  <c r="BY201" i="39"/>
  <c r="BZ201" i="39" s="1"/>
  <c r="CA201" i="39" s="1"/>
  <c r="BY180" i="39"/>
  <c r="BZ180" i="39" s="1"/>
  <c r="CA180" i="39" s="1"/>
  <c r="BY200" i="39"/>
  <c r="BZ200" i="39" s="1"/>
  <c r="CA200" i="39" s="1"/>
  <c r="BY221" i="39"/>
  <c r="BZ221" i="39" s="1"/>
  <c r="CA221" i="39" s="1"/>
  <c r="BY233" i="39"/>
  <c r="BZ233" i="39" s="1"/>
  <c r="CA233" i="39" s="1"/>
  <c r="BY219" i="39"/>
  <c r="BZ219" i="39" s="1"/>
  <c r="CA219" i="39" s="1"/>
  <c r="BY122" i="39"/>
  <c r="BZ122" i="39" s="1"/>
  <c r="CA122" i="39" s="1"/>
  <c r="BY18" i="41"/>
  <c r="BZ18" i="41" s="1"/>
  <c r="CA18" i="41" s="1"/>
  <c r="BY15" i="41"/>
  <c r="BZ15" i="41" s="1"/>
  <c r="CA15" i="41" s="1"/>
  <c r="BY124" i="41"/>
  <c r="BZ124" i="41" s="1"/>
  <c r="CA124" i="41" s="1"/>
  <c r="BY51" i="41"/>
  <c r="BZ51" i="41" s="1"/>
  <c r="CA51" i="41" s="1"/>
  <c r="BY23" i="41"/>
  <c r="BZ23" i="41" s="1"/>
  <c r="CA23" i="41" s="1"/>
  <c r="BY5" i="41"/>
  <c r="BY20" i="41"/>
  <c r="BZ20" i="41" s="1"/>
  <c r="CA20" i="41" s="1"/>
  <c r="BY22" i="41"/>
  <c r="BZ22" i="41" s="1"/>
  <c r="CA22" i="41" s="1"/>
  <c r="BY24" i="41"/>
  <c r="BZ24" i="41" s="1"/>
  <c r="CA24" i="41" s="1"/>
  <c r="BY43" i="41"/>
  <c r="BZ43" i="41" s="1"/>
  <c r="CA43" i="41" s="1"/>
  <c r="BY21" i="41"/>
  <c r="BZ21" i="41" s="1"/>
  <c r="CA21" i="41" s="1"/>
  <c r="BY11" i="41"/>
  <c r="BZ11" i="41" s="1"/>
  <c r="CA11" i="41" s="1"/>
  <c r="BY150" i="41"/>
  <c r="BZ150" i="41" s="1"/>
  <c r="CA150" i="41" s="1"/>
  <c r="BY28" i="41"/>
  <c r="BZ28" i="41" s="1"/>
  <c r="CA28" i="41" s="1"/>
  <c r="BY10" i="41"/>
  <c r="BZ10" i="41" s="1"/>
  <c r="CA10" i="41" s="1"/>
  <c r="BY138" i="41"/>
  <c r="BZ138" i="41" s="1"/>
  <c r="CA138" i="41" s="1"/>
  <c r="BY32" i="41"/>
  <c r="BZ32" i="41" s="1"/>
  <c r="CA32" i="41" s="1"/>
  <c r="BY19" i="41"/>
  <c r="BZ19" i="41" s="1"/>
  <c r="CA19" i="41" s="1"/>
  <c r="BY105" i="41"/>
  <c r="BZ105" i="41" s="1"/>
  <c r="CA105" i="41" s="1"/>
  <c r="BY12" i="41"/>
  <c r="BZ12" i="41" s="1"/>
  <c r="CA12" i="41" s="1"/>
  <c r="BY107" i="41"/>
  <c r="BZ107" i="41" s="1"/>
  <c r="CA107" i="41" s="1"/>
  <c r="BY110" i="41"/>
  <c r="BZ110" i="41" s="1"/>
  <c r="CA110" i="41" s="1"/>
  <c r="BY122" i="41"/>
  <c r="BZ122" i="41" s="1"/>
  <c r="CA122" i="41" s="1"/>
  <c r="BY123" i="41"/>
  <c r="BZ123" i="41" s="1"/>
  <c r="CA123" i="41" s="1"/>
  <c r="BY106" i="41"/>
  <c r="BZ106" i="41" s="1"/>
  <c r="CA106" i="41" s="1"/>
  <c r="BY109" i="41"/>
  <c r="BZ109" i="41" s="1"/>
  <c r="CA109" i="41" s="1"/>
  <c r="BY117" i="41"/>
  <c r="BZ117" i="41" s="1"/>
  <c r="CA117" i="41" s="1"/>
  <c r="BY125" i="41"/>
  <c r="BZ125" i="41" s="1"/>
  <c r="CA125" i="41" s="1"/>
  <c r="BY145" i="41"/>
  <c r="BZ145" i="41" s="1"/>
  <c r="CA145" i="41" s="1"/>
  <c r="BY118" i="41"/>
  <c r="BZ118" i="41" s="1"/>
  <c r="CA118" i="41" s="1"/>
  <c r="BY126" i="41"/>
  <c r="BZ126" i="41" s="1"/>
  <c r="CA126" i="41" s="1"/>
  <c r="BY144" i="41"/>
  <c r="BZ144" i="41" s="1"/>
  <c r="CA144" i="41" s="1"/>
  <c r="BY148" i="41"/>
  <c r="BZ148" i="41" s="1"/>
  <c r="CA148" i="41" s="1"/>
  <c r="BY111" i="41"/>
  <c r="BZ111" i="41" s="1"/>
  <c r="CA111" i="41" s="1"/>
  <c r="BY119" i="41"/>
  <c r="BZ119" i="41" s="1"/>
  <c r="CA119" i="41" s="1"/>
  <c r="BY127" i="41"/>
  <c r="BZ127" i="41" s="1"/>
  <c r="CA127" i="41" s="1"/>
  <c r="BY129" i="41"/>
  <c r="BZ129" i="41" s="1"/>
  <c r="CA129" i="41" s="1"/>
  <c r="BY137" i="41"/>
  <c r="BZ137" i="41" s="1"/>
  <c r="CA137" i="41" s="1"/>
  <c r="BY141" i="41"/>
  <c r="BZ141" i="41" s="1"/>
  <c r="CA141" i="41" s="1"/>
  <c r="BY152" i="41"/>
  <c r="BZ152" i="41" s="1"/>
  <c r="CA152" i="41" s="1"/>
  <c r="BY136" i="41"/>
  <c r="BZ136" i="41" s="1"/>
  <c r="CA136" i="41" s="1"/>
  <c r="BY140" i="41"/>
  <c r="BZ140" i="41" s="1"/>
  <c r="CA140" i="41" s="1"/>
  <c r="BY114" i="41"/>
  <c r="BZ114" i="41" s="1"/>
  <c r="CA114" i="41" s="1"/>
  <c r="BY147" i="41"/>
  <c r="BZ147" i="41" s="1"/>
  <c r="CA147" i="41" s="1"/>
  <c r="BY131" i="41"/>
  <c r="BZ131" i="41" s="1"/>
  <c r="CA131" i="41" s="1"/>
  <c r="BY139" i="41"/>
  <c r="BZ139" i="41" s="1"/>
  <c r="CA139" i="41" s="1"/>
  <c r="BY155" i="41"/>
  <c r="BZ155" i="41" s="1"/>
  <c r="CA155" i="41" s="1"/>
  <c r="BY156" i="41"/>
  <c r="BZ156" i="41" s="1"/>
  <c r="CA156" i="41" s="1"/>
  <c r="BY170" i="41"/>
  <c r="BZ170" i="41" s="1"/>
  <c r="CA170" i="41" s="1"/>
  <c r="BY160" i="41"/>
  <c r="BZ160" i="41" s="1"/>
  <c r="CA160" i="41" s="1"/>
  <c r="BY161" i="41"/>
  <c r="BZ161" i="41" s="1"/>
  <c r="CA161" i="41" s="1"/>
  <c r="BY163" i="41"/>
  <c r="BZ163" i="41" s="1"/>
  <c r="CA163" i="41" s="1"/>
  <c r="BY135" i="41"/>
  <c r="BZ135" i="41" s="1"/>
  <c r="CA135" i="41" s="1"/>
  <c r="BY143" i="41"/>
  <c r="BZ143" i="41" s="1"/>
  <c r="CA143" i="41" s="1"/>
  <c r="BY151" i="41"/>
  <c r="BZ151" i="41" s="1"/>
  <c r="CA151" i="41" s="1"/>
  <c r="BY159" i="41"/>
  <c r="BZ159" i="41" s="1"/>
  <c r="CA159" i="41" s="1"/>
  <c r="BY164" i="41"/>
  <c r="BZ164" i="41" s="1"/>
  <c r="CA164" i="41" s="1"/>
  <c r="BY171" i="41"/>
  <c r="BZ171" i="41" s="1"/>
  <c r="CA171" i="41" s="1"/>
  <c r="BY179" i="41"/>
  <c r="BZ179" i="41" s="1"/>
  <c r="CA179" i="41" s="1"/>
  <c r="BY168" i="41"/>
  <c r="BZ168" i="41" s="1"/>
  <c r="CA168" i="41" s="1"/>
  <c r="BY165" i="41"/>
  <c r="BZ165" i="41" s="1"/>
  <c r="CA165" i="41" s="1"/>
  <c r="BY180" i="41"/>
  <c r="BZ180" i="41" s="1"/>
  <c r="CA180" i="41" s="1"/>
  <c r="BY181" i="41"/>
  <c r="BZ181" i="41" s="1"/>
  <c r="CA181" i="41" s="1"/>
  <c r="BY192" i="41"/>
  <c r="BZ192" i="41" s="1"/>
  <c r="CA192" i="41" s="1"/>
  <c r="BY190" i="41"/>
  <c r="BZ190" i="41" s="1"/>
  <c r="CA190" i="41" s="1"/>
  <c r="BY191" i="41"/>
  <c r="BZ191" i="41" s="1"/>
  <c r="CA191" i="41" s="1"/>
  <c r="BY175" i="41"/>
  <c r="BZ175" i="41" s="1"/>
  <c r="CA175" i="41" s="1"/>
  <c r="BY176" i="41"/>
  <c r="BZ176" i="41" s="1"/>
  <c r="CA176" i="41" s="1"/>
  <c r="BY177" i="41"/>
  <c r="BZ177" i="41" s="1"/>
  <c r="CA177" i="41" s="1"/>
  <c r="BY187" i="41"/>
  <c r="BZ187" i="41" s="1"/>
  <c r="CA187" i="41" s="1"/>
  <c r="BY183" i="41"/>
  <c r="BZ183" i="41" s="1"/>
  <c r="CA183" i="41" s="1"/>
  <c r="BY184" i="41"/>
  <c r="BZ184" i="41" s="1"/>
  <c r="CA184" i="41" s="1"/>
  <c r="BY188" i="41"/>
  <c r="BZ188" i="41" s="1"/>
  <c r="CA188" i="41" s="1"/>
  <c r="BY194" i="41"/>
  <c r="BZ194" i="41" s="1"/>
  <c r="CA194" i="41" s="1"/>
  <c r="BY200" i="41"/>
  <c r="BZ200" i="41" s="1"/>
  <c r="CA200" i="41" s="1"/>
  <c r="BY195" i="41"/>
  <c r="BZ195" i="41" s="1"/>
  <c r="CA195" i="41" s="1"/>
  <c r="BY196" i="41"/>
  <c r="BZ196" i="41" s="1"/>
  <c r="CA196" i="41" s="1"/>
  <c r="BY197" i="41"/>
  <c r="BZ197" i="41" s="1"/>
  <c r="CA197" i="41" s="1"/>
  <c r="BY198" i="41"/>
  <c r="BZ198" i="41" s="1"/>
  <c r="CA198" i="41" s="1"/>
  <c r="BY166" i="41"/>
  <c r="BZ166" i="41" s="1"/>
  <c r="CA166" i="41" s="1"/>
  <c r="BY174" i="41"/>
  <c r="BZ174" i="41" s="1"/>
  <c r="CA174" i="41" s="1"/>
  <c r="BY182" i="41"/>
  <c r="BZ182" i="41" s="1"/>
  <c r="CA182" i="41" s="1"/>
  <c r="BY199" i="41"/>
  <c r="BZ199" i="41" s="1"/>
  <c r="CA199" i="41" s="1"/>
  <c r="BY149" i="41"/>
  <c r="BZ149" i="41" s="1"/>
  <c r="CA149" i="41" s="1"/>
  <c r="BY130" i="41"/>
  <c r="BZ130" i="41" s="1"/>
  <c r="CA130" i="41" s="1"/>
  <c r="BY178" i="41"/>
  <c r="BZ178" i="41" s="1"/>
  <c r="CA178" i="41" s="1"/>
  <c r="BY113" i="41"/>
  <c r="BZ113" i="41" s="1"/>
  <c r="CA113" i="41" s="1"/>
  <c r="BY121" i="41"/>
  <c r="BZ121" i="41" s="1"/>
  <c r="CA121" i="41" s="1"/>
  <c r="BY162" i="41"/>
  <c r="BZ162" i="41" s="1"/>
  <c r="CA162" i="41" s="1"/>
  <c r="BY133" i="41"/>
  <c r="BZ133" i="41" s="1"/>
  <c r="CA133" i="41" s="1"/>
  <c r="BY153" i="41"/>
  <c r="BZ153" i="41" s="1"/>
  <c r="CA153" i="41" s="1"/>
  <c r="BY157" i="41"/>
  <c r="BZ157" i="41" s="1"/>
  <c r="CA157" i="41" s="1"/>
  <c r="BY134" i="41"/>
  <c r="BZ134" i="41" s="1"/>
  <c r="CA134" i="41" s="1"/>
  <c r="BY146" i="41"/>
  <c r="BZ146" i="41" s="1"/>
  <c r="CA146" i="41" s="1"/>
  <c r="BY132" i="41"/>
  <c r="BZ132" i="41" s="1"/>
  <c r="CA132" i="41" s="1"/>
  <c r="BY142" i="41"/>
  <c r="BY120" i="41"/>
  <c r="BZ120" i="41" s="1"/>
  <c r="CA120" i="41" s="1"/>
  <c r="BY112" i="41"/>
  <c r="BZ112" i="41" s="1"/>
  <c r="CA112" i="41" s="1"/>
  <c r="BY128" i="41"/>
  <c r="BZ128" i="41" s="1"/>
  <c r="CA128" i="41" s="1"/>
  <c r="BY169" i="41"/>
  <c r="BZ169" i="41" s="1"/>
  <c r="CA169" i="41" s="1"/>
  <c r="BY154" i="41"/>
  <c r="BZ154" i="41" s="1"/>
  <c r="CA154" i="41" s="1"/>
  <c r="BY13" i="41"/>
  <c r="BZ13" i="41" s="1"/>
  <c r="CA13" i="41" s="1"/>
  <c r="BY42" i="41"/>
  <c r="BZ42" i="41" s="1"/>
  <c r="CA42" i="41" s="1"/>
  <c r="BY26" i="41"/>
  <c r="BZ26" i="41" s="1"/>
  <c r="CA26" i="41" s="1"/>
  <c r="BY115" i="41"/>
  <c r="BZ115" i="41" s="1"/>
  <c r="CA115" i="41" s="1"/>
  <c r="BY25" i="41"/>
  <c r="BZ25" i="41" s="1"/>
  <c r="CA25" i="41" s="1"/>
  <c r="BY31" i="41"/>
  <c r="BZ31" i="41" s="1"/>
  <c r="CA31" i="41" s="1"/>
  <c r="DR242" i="39" l="1"/>
  <c r="BZ5" i="41"/>
  <c r="BY201" i="41"/>
  <c r="BZ5" i="39"/>
  <c r="CA5" i="39" s="1"/>
  <c r="CA242" i="39" s="1"/>
  <c r="BY242" i="39"/>
  <c r="BZ142" i="41"/>
  <c r="CA142" i="41" s="1"/>
  <c r="BZ242" i="39" l="1"/>
  <c r="CA5" i="41"/>
  <c r="CA201" i="41" s="1"/>
  <c r="BZ201" i="41"/>
  <c r="E2" i="34" l="1"/>
  <c r="N189" i="34" l="1"/>
  <c r="R189" i="34"/>
  <c r="Y189" i="34"/>
  <c r="Q189" i="34"/>
  <c r="V189" i="34"/>
  <c r="X189" i="34"/>
  <c r="S189" i="34"/>
  <c r="Z189" i="34"/>
  <c r="U189" i="34"/>
  <c r="P189" i="34"/>
  <c r="M189" i="34"/>
  <c r="L189" i="34"/>
  <c r="T189" i="34"/>
  <c r="W189" i="34"/>
  <c r="AA189" i="34"/>
  <c r="O189" i="34"/>
  <c r="BF187" i="34" a="1"/>
  <c r="BF187" i="34" s="1"/>
  <c r="BB187" i="34" a="1"/>
  <c r="BB187" i="34" s="1"/>
  <c r="AX187" i="34" a="1"/>
  <c r="AX187" i="34" s="1"/>
  <c r="AT187" i="34" a="1"/>
  <c r="AT187" i="34" s="1"/>
  <c r="AP187" i="34" a="1"/>
  <c r="AP187" i="34" s="1"/>
  <c r="AL187" i="34" a="1"/>
  <c r="AL187" i="34" s="1"/>
  <c r="AH187" i="34" a="1"/>
  <c r="AH187" i="34" s="1"/>
  <c r="AD187" i="34" a="1"/>
  <c r="AD187" i="34" s="1"/>
  <c r="BF188" i="34" a="1"/>
  <c r="BF188" i="34" s="1"/>
  <c r="BB188" i="34" a="1"/>
  <c r="BB188" i="34" s="1"/>
  <c r="AX188" i="34" a="1"/>
  <c r="AX188" i="34" s="1"/>
  <c r="AT188" i="34" a="1"/>
  <c r="AT188" i="34" s="1"/>
  <c r="AP188" i="34" a="1"/>
  <c r="AP188" i="34" s="1"/>
  <c r="AL188" i="34" a="1"/>
  <c r="AL188" i="34" s="1"/>
  <c r="AH188" i="34" a="1"/>
  <c r="AH188" i="34" s="1"/>
  <c r="AD188" i="34" a="1"/>
  <c r="AD188" i="34" s="1"/>
  <c r="DJ188" i="34" s="1"/>
  <c r="BE186" i="34" a="1"/>
  <c r="BE186" i="34" s="1"/>
  <c r="BE187" i="34" a="1"/>
  <c r="BE187" i="34" s="1"/>
  <c r="BA187" i="34" a="1"/>
  <c r="BA187" i="34" s="1"/>
  <c r="AW187" i="34" a="1"/>
  <c r="AW187" i="34" s="1"/>
  <c r="AS187" i="34" a="1"/>
  <c r="AS187" i="34" s="1"/>
  <c r="AO187" i="34" a="1"/>
  <c r="AO187" i="34" s="1"/>
  <c r="AK187" i="34" a="1"/>
  <c r="AK187" i="34" s="1"/>
  <c r="AG187" i="34" a="1"/>
  <c r="AG187" i="34" s="1"/>
  <c r="AC187" i="34" a="1"/>
  <c r="AC187" i="34" s="1"/>
  <c r="DI187" i="34" s="1"/>
  <c r="BD185" i="34" a="1"/>
  <c r="BD185" i="34" s="1"/>
  <c r="AZ185" i="34" a="1"/>
  <c r="AZ185" i="34" s="1"/>
  <c r="AV185" i="34" a="1"/>
  <c r="AV185" i="34" s="1"/>
  <c r="AR185" i="34" a="1"/>
  <c r="AR185" i="34" s="1"/>
  <c r="AN185" i="34" a="1"/>
  <c r="AN185" i="34" s="1"/>
  <c r="AJ185" i="34" a="1"/>
  <c r="AJ185" i="34" s="1"/>
  <c r="AF185" i="34" a="1"/>
  <c r="AF185" i="34" s="1"/>
  <c r="AB185" i="34" a="1"/>
  <c r="AB185" i="34" s="1"/>
  <c r="DH185" i="34" s="1"/>
  <c r="J184" i="34"/>
  <c r="BX184" i="34" s="1" a="1"/>
  <c r="BX184" i="34" s="1"/>
  <c r="BG183" i="34" a="1"/>
  <c r="BG183" i="34" s="1"/>
  <c r="BC183" i="34" a="1"/>
  <c r="BC183" i="34" s="1"/>
  <c r="AY183" i="34" a="1"/>
  <c r="AY183" i="34" s="1"/>
  <c r="AU183" i="34" a="1"/>
  <c r="AU183" i="34" s="1"/>
  <c r="BE188" i="34" a="1"/>
  <c r="BE188" i="34" s="1"/>
  <c r="BA188" i="34" a="1"/>
  <c r="BA188" i="34" s="1"/>
  <c r="AW188" i="34" a="1"/>
  <c r="AW188" i="34" s="1"/>
  <c r="AS188" i="34" a="1"/>
  <c r="AS188" i="34" s="1"/>
  <c r="AO188" i="34" a="1"/>
  <c r="AO188" i="34" s="1"/>
  <c r="DU188" i="34" s="1"/>
  <c r="AK188" i="34" a="1"/>
  <c r="AK188" i="34" s="1"/>
  <c r="DQ188" i="34" s="1"/>
  <c r="AG188" i="34" a="1"/>
  <c r="AG188" i="34" s="1"/>
  <c r="AC188" i="34" a="1"/>
  <c r="AC188" i="34" s="1"/>
  <c r="DI188" i="34" s="1"/>
  <c r="BD186" i="34" a="1"/>
  <c r="BD186" i="34" s="1"/>
  <c r="AZ186" i="34" a="1"/>
  <c r="AZ186" i="34" s="1"/>
  <c r="AV186" i="34" a="1"/>
  <c r="AV186" i="34" s="1"/>
  <c r="AR186" i="34" a="1"/>
  <c r="AR186" i="34" s="1"/>
  <c r="AN186" i="34" a="1"/>
  <c r="AN186" i="34" s="1"/>
  <c r="DT186" i="34" s="1"/>
  <c r="AJ186" i="34" a="1"/>
  <c r="AJ186" i="34" s="1"/>
  <c r="DP186" i="34" s="1"/>
  <c r="AF186" i="34" a="1"/>
  <c r="AF186" i="34" s="1"/>
  <c r="AB186" i="34" a="1"/>
  <c r="AB186" i="34" s="1"/>
  <c r="DH186" i="34" s="1"/>
  <c r="J185" i="34"/>
  <c r="BX185" i="34" s="1" a="1"/>
  <c r="BX185" i="34" s="1"/>
  <c r="BG184" i="34" a="1"/>
  <c r="BG184" i="34" s="1"/>
  <c r="BC184" i="34" a="1"/>
  <c r="BC184" i="34" s="1"/>
  <c r="AY184" i="34" a="1"/>
  <c r="AY184" i="34" s="1"/>
  <c r="AU184" i="34" a="1"/>
  <c r="AU184" i="34" s="1"/>
  <c r="BK184" i="34" s="1"/>
  <c r="AQ184" i="34" a="1"/>
  <c r="AQ184" i="34" s="1"/>
  <c r="DW184" i="34" s="1"/>
  <c r="AM184" i="34" a="1"/>
  <c r="AM184" i="34" s="1"/>
  <c r="AI184" i="34" a="1"/>
  <c r="AI184" i="34" s="1"/>
  <c r="DO184" i="34" s="1"/>
  <c r="AE184" i="34" a="1"/>
  <c r="AE184" i="34" s="1"/>
  <c r="BD187" i="34" a="1"/>
  <c r="BD187" i="34" s="1"/>
  <c r="AZ187" i="34" a="1"/>
  <c r="AZ187" i="34" s="1"/>
  <c r="AV187" i="34" a="1"/>
  <c r="AV187" i="34" s="1"/>
  <c r="AR187" i="34" a="1"/>
  <c r="AR187" i="34" s="1"/>
  <c r="BH187" i="34" s="1"/>
  <c r="AN187" i="34" a="1"/>
  <c r="AN187" i="34" s="1"/>
  <c r="DT187" i="34" s="1"/>
  <c r="AJ187" i="34" a="1"/>
  <c r="AJ187" i="34" s="1"/>
  <c r="AF187" i="34" a="1"/>
  <c r="AF187" i="34" s="1"/>
  <c r="DL187" i="34" s="1"/>
  <c r="AB187" i="34" a="1"/>
  <c r="AB187" i="34" s="1"/>
  <c r="BD188" i="34" a="1"/>
  <c r="BD188" i="34" s="1"/>
  <c r="AZ188" i="34" a="1"/>
  <c r="AZ188" i="34" s="1"/>
  <c r="AV188" i="34" a="1"/>
  <c r="AV188" i="34" s="1"/>
  <c r="AR188" i="34" a="1"/>
  <c r="AR188" i="34" s="1"/>
  <c r="BH188" i="34" s="1"/>
  <c r="AN188" i="34" a="1"/>
  <c r="AN188" i="34" s="1"/>
  <c r="DT188" i="34" s="1"/>
  <c r="AJ188" i="34" a="1"/>
  <c r="AJ188" i="34" s="1"/>
  <c r="AF188" i="34" a="1"/>
  <c r="AF188" i="34" s="1"/>
  <c r="DL188" i="34" s="1"/>
  <c r="AB188" i="34" a="1"/>
  <c r="AB188" i="34" s="1"/>
  <c r="J187" i="34"/>
  <c r="BX187" i="34" s="1" a="1"/>
  <c r="BX187" i="34" s="1"/>
  <c r="BG186" i="34" a="1"/>
  <c r="BG186" i="34" s="1"/>
  <c r="BC186" i="34" a="1"/>
  <c r="BC186" i="34" s="1"/>
  <c r="BG188" i="34" a="1"/>
  <c r="BG188" i="34" s="1"/>
  <c r="BW188" i="34" s="1"/>
  <c r="BC188" i="34" a="1"/>
  <c r="BC188" i="34" s="1"/>
  <c r="BS188" i="34" s="1"/>
  <c r="AY188" i="34" a="1"/>
  <c r="AY188" i="34" s="1"/>
  <c r="AU188" i="34" a="1"/>
  <c r="AU188" i="34" s="1"/>
  <c r="AQ188" i="34" a="1"/>
  <c r="AQ188" i="34" s="1"/>
  <c r="AM188" i="34" a="1"/>
  <c r="AM188" i="34" s="1"/>
  <c r="AI188" i="34" a="1"/>
  <c r="AI188" i="34" s="1"/>
  <c r="DO188" i="34" s="1"/>
  <c r="AE188" i="34" a="1"/>
  <c r="AE188" i="34" s="1"/>
  <c r="BF186" i="34" a="1"/>
  <c r="BF186" i="34" s="1"/>
  <c r="BV186" i="34" s="1"/>
  <c r="BB186" i="34" a="1"/>
  <c r="BB186" i="34" s="1"/>
  <c r="BR186" i="34" s="1"/>
  <c r="AX186" i="34" a="1"/>
  <c r="AX186" i="34" s="1"/>
  <c r="AT186" i="34" a="1"/>
  <c r="AT186" i="34" s="1"/>
  <c r="AP186" i="34" a="1"/>
  <c r="AP186" i="34" s="1"/>
  <c r="AL186" i="34" a="1"/>
  <c r="AL186" i="34" s="1"/>
  <c r="AH186" i="34" a="1"/>
  <c r="AH186" i="34" s="1"/>
  <c r="DN186" i="34" s="1"/>
  <c r="AD186" i="34" a="1"/>
  <c r="AD186" i="34" s="1"/>
  <c r="BE184" i="34" a="1"/>
  <c r="BE184" i="34" s="1"/>
  <c r="BU184" i="34" s="1"/>
  <c r="BA184" i="34" a="1"/>
  <c r="BA184" i="34" s="1"/>
  <c r="BQ184" i="34" s="1"/>
  <c r="AW184" i="34" a="1"/>
  <c r="AW184" i="34" s="1"/>
  <c r="AS184" i="34" a="1"/>
  <c r="AS184" i="34" s="1"/>
  <c r="AO184" i="34" a="1"/>
  <c r="AO184" i="34" s="1"/>
  <c r="AK184" i="34" a="1"/>
  <c r="AK184" i="34" s="1"/>
  <c r="AG184" i="34" a="1"/>
  <c r="AG184" i="34" s="1"/>
  <c r="DM184" i="34" s="1"/>
  <c r="AC184" i="34" a="1"/>
  <c r="AC184" i="34" s="1"/>
  <c r="AU187" i="34" a="1"/>
  <c r="AU187" i="34" s="1"/>
  <c r="AM186" i="34" a="1"/>
  <c r="AM186" i="34" s="1"/>
  <c r="DS186" i="34" s="1"/>
  <c r="AG186" i="34" a="1"/>
  <c r="AG186" i="34" s="1"/>
  <c r="BB185" i="34" a="1"/>
  <c r="BB185" i="34" s="1"/>
  <c r="AU185" i="34" a="1"/>
  <c r="AU185" i="34" s="1"/>
  <c r="AO185" i="34" a="1"/>
  <c r="AO185" i="34" s="1"/>
  <c r="BD184" i="34" a="1"/>
  <c r="BD184" i="34" s="1"/>
  <c r="AD184" i="34" a="1"/>
  <c r="AD184" i="34" s="1"/>
  <c r="AS183" i="34" a="1"/>
  <c r="AS183" i="34" s="1"/>
  <c r="BD182" i="34" a="1"/>
  <c r="BD182" i="34" s="1"/>
  <c r="BT182" i="34" s="1"/>
  <c r="AZ182" i="34" a="1"/>
  <c r="AZ182" i="34" s="1"/>
  <c r="AV182" i="34" a="1"/>
  <c r="AV182" i="34" s="1"/>
  <c r="AR182" i="34" a="1"/>
  <c r="AR182" i="34" s="1"/>
  <c r="AN182" i="34" a="1"/>
  <c r="AN182" i="34" s="1"/>
  <c r="AJ182" i="34" a="1"/>
  <c r="AJ182" i="34" s="1"/>
  <c r="DP182" i="34" s="1"/>
  <c r="AF182" i="34" a="1"/>
  <c r="AF182" i="34" s="1"/>
  <c r="AB182" i="34" a="1"/>
  <c r="AB182" i="34" s="1"/>
  <c r="DH182" i="34" s="1"/>
  <c r="AQ187" i="34" a="1"/>
  <c r="AQ187" i="34" s="1"/>
  <c r="AY186" i="34" a="1"/>
  <c r="AY186" i="34" s="1"/>
  <c r="AS186" i="34" a="1"/>
  <c r="AS186" i="34" s="1"/>
  <c r="BG185" i="34" a="1"/>
  <c r="BG185" i="34" s="1"/>
  <c r="BA185" i="34" a="1"/>
  <c r="BA185" i="34" s="1"/>
  <c r="AH185" i="34" a="1"/>
  <c r="AH185" i="34" s="1"/>
  <c r="AP184" i="34" a="1"/>
  <c r="AP184" i="34" s="1"/>
  <c r="AJ184" i="34" a="1"/>
  <c r="AJ184" i="34" s="1"/>
  <c r="BE183" i="34" a="1"/>
  <c r="BE183" i="34" s="1"/>
  <c r="AX183" i="34" a="1"/>
  <c r="AX183" i="34" s="1"/>
  <c r="AR183" i="34" a="1"/>
  <c r="AR183" i="34" s="1"/>
  <c r="AN183" i="34" a="1"/>
  <c r="AN183" i="34" s="1"/>
  <c r="AJ183" i="34" a="1"/>
  <c r="AJ183" i="34" s="1"/>
  <c r="AF183" i="34" a="1"/>
  <c r="AF183" i="34" s="1"/>
  <c r="AB183" i="34" a="1"/>
  <c r="AB183" i="34" s="1"/>
  <c r="J182" i="34"/>
  <c r="BX182" i="34" s="1" a="1"/>
  <c r="BX182" i="34" s="1"/>
  <c r="BG181" i="34" a="1"/>
  <c r="BG181" i="34" s="1"/>
  <c r="BC181" i="34" a="1"/>
  <c r="BC181" i="34" s="1"/>
  <c r="AY181" i="34" a="1"/>
  <c r="AY181" i="34" s="1"/>
  <c r="AU181" i="34" a="1"/>
  <c r="AU181" i="34" s="1"/>
  <c r="AM187" i="34" a="1"/>
  <c r="AM187" i="34" s="1"/>
  <c r="AE186" i="34" a="1"/>
  <c r="AE186" i="34" s="1"/>
  <c r="AT185" i="34" a="1"/>
  <c r="AT185" i="34" s="1"/>
  <c r="AM185" i="34" a="1"/>
  <c r="AM185" i="34" s="1"/>
  <c r="AG185" i="34" a="1"/>
  <c r="AG185" i="34" s="1"/>
  <c r="BB184" i="34" a="1"/>
  <c r="BB184" i="34" s="1"/>
  <c r="AV184" i="34" a="1"/>
  <c r="AV184" i="34" s="1"/>
  <c r="BD183" i="34" a="1"/>
  <c r="BD183" i="34" s="1"/>
  <c r="BT183" i="34" s="1"/>
  <c r="J183" i="34"/>
  <c r="BX183" i="34" s="1" a="1"/>
  <c r="BX183" i="34" s="1"/>
  <c r="BG182" i="34" a="1"/>
  <c r="BG182" i="34" s="1"/>
  <c r="BC182" i="34" a="1"/>
  <c r="BC182" i="34" s="1"/>
  <c r="AY182" i="34" a="1"/>
  <c r="AY182" i="34" s="1"/>
  <c r="AU182" i="34" a="1"/>
  <c r="AU182" i="34" s="1"/>
  <c r="BK182" i="34" s="1"/>
  <c r="AQ182" i="34" a="1"/>
  <c r="AQ182" i="34" s="1"/>
  <c r="AM182" i="34" a="1"/>
  <c r="AM182" i="34" s="1"/>
  <c r="DS182" i="34" s="1"/>
  <c r="AI182" i="34" a="1"/>
  <c r="AI182" i="34" s="1"/>
  <c r="AE182" i="34" a="1"/>
  <c r="AE182" i="34" s="1"/>
  <c r="AI187" i="34" a="1"/>
  <c r="AI187" i="34" s="1"/>
  <c r="AQ186" i="34" a="1"/>
  <c r="AQ186" i="34" s="1"/>
  <c r="DW186" i="34" s="1"/>
  <c r="AK186" i="34" a="1"/>
  <c r="AK186" i="34" s="1"/>
  <c r="BF185" i="34" a="1"/>
  <c r="BF185" i="34" s="1"/>
  <c r="AY185" i="34" a="1"/>
  <c r="AY185" i="34" s="1"/>
  <c r="AS185" i="34" a="1"/>
  <c r="AS185" i="34" s="1"/>
  <c r="AE187" i="34" a="1"/>
  <c r="AE187" i="34" s="1"/>
  <c r="DK187" i="34" s="1"/>
  <c r="AW186" i="34" a="1"/>
  <c r="AW186" i="34" s="1"/>
  <c r="BM186" i="34" s="1"/>
  <c r="BE185" i="34" a="1"/>
  <c r="BE185" i="34" s="1"/>
  <c r="BU185" i="34" s="1"/>
  <c r="AL185" i="34" a="1"/>
  <c r="AL185" i="34" s="1"/>
  <c r="DR185" i="34" s="1"/>
  <c r="AE185" i="34" a="1"/>
  <c r="AE185" i="34" s="1"/>
  <c r="DK185" i="34" s="1"/>
  <c r="AT184" i="34" a="1"/>
  <c r="AT184" i="34" s="1"/>
  <c r="BJ184" i="34" s="1"/>
  <c r="AN184" i="34" a="1"/>
  <c r="AN184" i="34" s="1"/>
  <c r="DT184" i="34" s="1"/>
  <c r="BB183" i="34" a="1"/>
  <c r="BB183" i="34" s="1"/>
  <c r="AV183" i="34" a="1"/>
  <c r="AV183" i="34" s="1"/>
  <c r="BL183" i="34" s="1"/>
  <c r="BF182" i="34" a="1"/>
  <c r="BF182" i="34" s="1"/>
  <c r="BB182" i="34" a="1"/>
  <c r="BB182" i="34" s="1"/>
  <c r="AX182" i="34" a="1"/>
  <c r="AX182" i="34" s="1"/>
  <c r="AT182" i="34" a="1"/>
  <c r="AT182" i="34" s="1"/>
  <c r="AP182" i="34" a="1"/>
  <c r="AP182" i="34" s="1"/>
  <c r="DV182" i="34" s="1"/>
  <c r="AL182" i="34" a="1"/>
  <c r="AL182" i="34" s="1"/>
  <c r="AH182" i="34" a="1"/>
  <c r="AH182" i="34" s="1"/>
  <c r="DN182" i="34" s="1"/>
  <c r="AD182" i="34" a="1"/>
  <c r="AD182" i="34" s="1"/>
  <c r="BG187" i="34" a="1"/>
  <c r="BG187" i="34" s="1"/>
  <c r="BW187" i="34" s="1"/>
  <c r="AI186" i="34" a="1"/>
  <c r="AI186" i="34" s="1"/>
  <c r="DO186" i="34" s="1"/>
  <c r="AC186" i="34" a="1"/>
  <c r="AC186" i="34" s="1"/>
  <c r="DI186" i="34" s="1"/>
  <c r="AX185" i="34" a="1"/>
  <c r="AX185" i="34" s="1"/>
  <c r="BN185" i="34" s="1"/>
  <c r="AQ185" i="34" a="1"/>
  <c r="AQ185" i="34" s="1"/>
  <c r="DW185" i="34" s="1"/>
  <c r="AK185" i="34" a="1"/>
  <c r="AK185" i="34" s="1"/>
  <c r="DQ185" i="34" s="1"/>
  <c r="BF184" i="34" a="1"/>
  <c r="BF184" i="34" s="1"/>
  <c r="BV184" i="34" s="1"/>
  <c r="AZ184" i="34" a="1"/>
  <c r="AZ184" i="34" s="1"/>
  <c r="BP184" i="34" s="1"/>
  <c r="AP183" i="34" a="1"/>
  <c r="AP183" i="34" s="1"/>
  <c r="AL183" i="34" a="1"/>
  <c r="AL183" i="34" s="1"/>
  <c r="DR183" i="34" s="1"/>
  <c r="AH183" i="34" a="1"/>
  <c r="AH183" i="34" s="1"/>
  <c r="DN183" i="34" s="1"/>
  <c r="AD183" i="34" a="1"/>
  <c r="AD183" i="34" s="1"/>
  <c r="BE181" i="34" a="1"/>
  <c r="BE181" i="34" s="1"/>
  <c r="BU181" i="34" s="1"/>
  <c r="BA181" i="34" a="1"/>
  <c r="BA181" i="34" s="1"/>
  <c r="AW181" i="34" a="1"/>
  <c r="AW181" i="34" s="1"/>
  <c r="AS181" i="34" a="1"/>
  <c r="AS181" i="34" s="1"/>
  <c r="AO181" i="34" a="1"/>
  <c r="AO181" i="34" s="1"/>
  <c r="AK181" i="34" a="1"/>
  <c r="AK181" i="34" s="1"/>
  <c r="AG181" i="34" a="1"/>
  <c r="AG181" i="34" s="1"/>
  <c r="AC181" i="34" a="1"/>
  <c r="AC181" i="34" s="1"/>
  <c r="DI181" i="34" s="1"/>
  <c r="AY187" i="34" a="1"/>
  <c r="AY187" i="34" s="1"/>
  <c r="BO187" i="34" s="1"/>
  <c r="BA186" i="34" a="1"/>
  <c r="BA186" i="34" s="1"/>
  <c r="BQ186" i="34" s="1"/>
  <c r="AP185" i="34" a="1"/>
  <c r="AP185" i="34" s="1"/>
  <c r="DV185" i="34" s="1"/>
  <c r="AI185" i="34" a="1"/>
  <c r="AI185" i="34" s="1"/>
  <c r="DO185" i="34" s="1"/>
  <c r="AC185" i="34" a="1"/>
  <c r="AC185" i="34" s="1"/>
  <c r="DI185" i="34" s="1"/>
  <c r="AX184" i="34" a="1"/>
  <c r="AX184" i="34" s="1"/>
  <c r="AR184" i="34" a="1"/>
  <c r="AR184" i="34" s="1"/>
  <c r="BF183" i="34" a="1"/>
  <c r="BF183" i="34" s="1"/>
  <c r="BV183" i="34" s="1"/>
  <c r="AZ183" i="34" a="1"/>
  <c r="AZ183" i="34" s="1"/>
  <c r="BP183" i="34" s="1"/>
  <c r="AO183" i="34" a="1"/>
  <c r="AO183" i="34" s="1"/>
  <c r="DU183" i="34" s="1"/>
  <c r="AK183" i="34" a="1"/>
  <c r="AK183" i="34" s="1"/>
  <c r="AG183" i="34" a="1"/>
  <c r="AG183" i="34" s="1"/>
  <c r="AC183" i="34" a="1"/>
  <c r="AC183" i="34" s="1"/>
  <c r="DI183" i="34" s="1"/>
  <c r="AO186" i="34" a="1"/>
  <c r="AO186" i="34" s="1"/>
  <c r="DU186" i="34" s="1"/>
  <c r="AW185" i="34" a="1"/>
  <c r="AW185" i="34" s="1"/>
  <c r="BM185" i="34" s="1"/>
  <c r="AI183" i="34" a="1"/>
  <c r="AI183" i="34" s="1"/>
  <c r="DO183" i="34" s="1"/>
  <c r="AP181" i="34" a="1"/>
  <c r="AP181" i="34" s="1"/>
  <c r="AI181" i="34" a="1"/>
  <c r="AI181" i="34" s="1"/>
  <c r="DO181" i="34" s="1"/>
  <c r="BE179" i="34" a="1"/>
  <c r="BE179" i="34" s="1"/>
  <c r="BA179" i="34" a="1"/>
  <c r="BA179" i="34" s="1"/>
  <c r="AW179" i="34" a="1"/>
  <c r="AW179" i="34" s="1"/>
  <c r="AS179" i="34" a="1"/>
  <c r="AS179" i="34" s="1"/>
  <c r="AO179" i="34" a="1"/>
  <c r="AO179" i="34" s="1"/>
  <c r="AK179" i="34" a="1"/>
  <c r="AK179" i="34" s="1"/>
  <c r="DQ179" i="34" s="1"/>
  <c r="AG179" i="34" a="1"/>
  <c r="AG179" i="34" s="1"/>
  <c r="DM179" i="34" s="1"/>
  <c r="AC179" i="34" a="1"/>
  <c r="AC179" i="34" s="1"/>
  <c r="BD177" i="34" a="1"/>
  <c r="BD177" i="34" s="1"/>
  <c r="AZ177" i="34" a="1"/>
  <c r="AZ177" i="34" s="1"/>
  <c r="AV177" i="34" a="1"/>
  <c r="AV177" i="34" s="1"/>
  <c r="AR177" i="34" a="1"/>
  <c r="AR177" i="34" s="1"/>
  <c r="AN177" i="34" a="1"/>
  <c r="AN177" i="34" s="1"/>
  <c r="AJ177" i="34" a="1"/>
  <c r="AJ177" i="34" s="1"/>
  <c r="DP177" i="34" s="1"/>
  <c r="AF177" i="34" a="1"/>
  <c r="AF177" i="34" s="1"/>
  <c r="DL177" i="34" s="1"/>
  <c r="AB177" i="34" a="1"/>
  <c r="AB177" i="34" s="1"/>
  <c r="J188" i="34"/>
  <c r="BX188" i="34" s="1" a="1"/>
  <c r="BX188" i="34" s="1"/>
  <c r="BC187" i="34" a="1"/>
  <c r="BC187" i="34" s="1"/>
  <c r="BS187" i="34" s="1"/>
  <c r="J186" i="34"/>
  <c r="BX186" i="34" s="1" a="1"/>
  <c r="BX186" i="34" s="1"/>
  <c r="AW183" i="34" a="1"/>
  <c r="AW183" i="34" s="1"/>
  <c r="BM183" i="34" s="1"/>
  <c r="AE183" i="34" a="1"/>
  <c r="AE183" i="34" s="1"/>
  <c r="DK183" i="34" s="1"/>
  <c r="AN181" i="34" a="1"/>
  <c r="AN181" i="34" s="1"/>
  <c r="AH181" i="34" a="1"/>
  <c r="AH181" i="34" s="1"/>
  <c r="J181" i="34"/>
  <c r="BX181" i="34" s="1" a="1"/>
  <c r="BX181" i="34" s="1"/>
  <c r="AD185" i="34" a="1"/>
  <c r="AD185" i="34" s="1"/>
  <c r="DJ185" i="34" s="1"/>
  <c r="AL184" i="34" a="1"/>
  <c r="AL184" i="34" s="1"/>
  <c r="DR184" i="34" s="1"/>
  <c r="AT183" i="34" a="1"/>
  <c r="AT183" i="34" s="1"/>
  <c r="BJ183" i="34" s="1"/>
  <c r="BE182" i="34" a="1"/>
  <c r="BE182" i="34" s="1"/>
  <c r="BU182" i="34" s="1"/>
  <c r="AO182" i="34" a="1"/>
  <c r="AO182" i="34" s="1"/>
  <c r="BB181" i="34" a="1"/>
  <c r="BB181" i="34" s="1"/>
  <c r="AT181" i="34" a="1"/>
  <c r="AT181" i="34" s="1"/>
  <c r="AM181" i="34" a="1"/>
  <c r="AM181" i="34" s="1"/>
  <c r="DS181" i="34" s="1"/>
  <c r="BD180" i="34" a="1"/>
  <c r="BD180" i="34" s="1"/>
  <c r="AZ180" i="34" a="1"/>
  <c r="AZ180" i="34" s="1"/>
  <c r="AV180" i="34" a="1"/>
  <c r="AV180" i="34" s="1"/>
  <c r="AR180" i="34" a="1"/>
  <c r="AR180" i="34" s="1"/>
  <c r="AN180" i="34" a="1"/>
  <c r="AN180" i="34" s="1"/>
  <c r="DT180" i="34" s="1"/>
  <c r="AJ180" i="34" a="1"/>
  <c r="AJ180" i="34" s="1"/>
  <c r="DP180" i="34" s="1"/>
  <c r="AF180" i="34" a="1"/>
  <c r="AF180" i="34" s="1"/>
  <c r="DL180" i="34" s="1"/>
  <c r="AB180" i="34" a="1"/>
  <c r="AB180" i="34" s="1"/>
  <c r="J179" i="34"/>
  <c r="BX179" i="34" s="1" a="1"/>
  <c r="BX179" i="34" s="1"/>
  <c r="BG178" i="34" a="1"/>
  <c r="BG178" i="34" s="1"/>
  <c r="BC178" i="34" a="1"/>
  <c r="BC178" i="34" s="1"/>
  <c r="AY178" i="34" a="1"/>
  <c r="AY178" i="34" s="1"/>
  <c r="AU178" i="34" a="1"/>
  <c r="AU178" i="34" s="1"/>
  <c r="BK178" i="34" s="1"/>
  <c r="AQ178" i="34" a="1"/>
  <c r="AQ178" i="34" s="1"/>
  <c r="DW178" i="34" s="1"/>
  <c r="AM178" i="34" a="1"/>
  <c r="AM178" i="34" s="1"/>
  <c r="DS178" i="34" s="1"/>
  <c r="AI178" i="34" a="1"/>
  <c r="AI178" i="34" s="1"/>
  <c r="AE178" i="34" a="1"/>
  <c r="AE178" i="34" s="1"/>
  <c r="BF176" i="34" a="1"/>
  <c r="BF176" i="34" s="1"/>
  <c r="BB176" i="34" a="1"/>
  <c r="BB176" i="34" s="1"/>
  <c r="AX176" i="34" a="1"/>
  <c r="AX176" i="34" s="1"/>
  <c r="AT176" i="34" a="1"/>
  <c r="AT176" i="34" s="1"/>
  <c r="BJ176" i="34" s="1"/>
  <c r="AP176" i="34" a="1"/>
  <c r="AP176" i="34" s="1"/>
  <c r="DV176" i="34" s="1"/>
  <c r="AL176" i="34" a="1"/>
  <c r="AL176" i="34" s="1"/>
  <c r="DR176" i="34" s="1"/>
  <c r="AH176" i="34" a="1"/>
  <c r="AH176" i="34" s="1"/>
  <c r="AD176" i="34" a="1"/>
  <c r="AD176" i="34" s="1"/>
  <c r="AH184" i="34" a="1"/>
  <c r="AH184" i="34" s="1"/>
  <c r="DN184" i="34" s="1"/>
  <c r="AQ183" i="34" a="1"/>
  <c r="AQ183" i="34" s="1"/>
  <c r="DW183" i="34" s="1"/>
  <c r="AF181" i="34" a="1"/>
  <c r="AF181" i="34" s="1"/>
  <c r="J180" i="34"/>
  <c r="BX180" i="34" s="1" a="1"/>
  <c r="BX180" i="34" s="1"/>
  <c r="BG179" i="34" a="1"/>
  <c r="BG179" i="34" s="1"/>
  <c r="BC179" i="34" a="1"/>
  <c r="BC179" i="34" s="1"/>
  <c r="BS179" i="34" s="1"/>
  <c r="AY179" i="34" a="1"/>
  <c r="AY179" i="34" s="1"/>
  <c r="AU179" i="34" a="1"/>
  <c r="AU179" i="34" s="1"/>
  <c r="AQ179" i="34" a="1"/>
  <c r="AQ179" i="34" s="1"/>
  <c r="AM179" i="34" a="1"/>
  <c r="AM179" i="34" s="1"/>
  <c r="AI179" i="34" a="1"/>
  <c r="AI179" i="34" s="1"/>
  <c r="AE179" i="34" a="1"/>
  <c r="AE179" i="34" s="1"/>
  <c r="DK179" i="34" s="1"/>
  <c r="BF177" i="34" a="1"/>
  <c r="BF177" i="34" s="1"/>
  <c r="BB177" i="34" a="1"/>
  <c r="BB177" i="34" s="1"/>
  <c r="BR177" i="34" s="1"/>
  <c r="AX177" i="34" a="1"/>
  <c r="AX177" i="34" s="1"/>
  <c r="AT177" i="34" a="1"/>
  <c r="AT177" i="34" s="1"/>
  <c r="AP177" i="34" a="1"/>
  <c r="AP177" i="34" s="1"/>
  <c r="AL177" i="34" a="1"/>
  <c r="AL177" i="34" s="1"/>
  <c r="AH177" i="34" a="1"/>
  <c r="AH177" i="34" s="1"/>
  <c r="AD177" i="34" a="1"/>
  <c r="AD177" i="34" s="1"/>
  <c r="DJ177" i="34" s="1"/>
  <c r="AF184" i="34" a="1"/>
  <c r="AF184" i="34" s="1"/>
  <c r="DL184" i="34" s="1"/>
  <c r="BA182" i="34" a="1"/>
  <c r="BA182" i="34" s="1"/>
  <c r="BQ182" i="34" s="1"/>
  <c r="AK182" i="34" a="1"/>
  <c r="AK182" i="34" s="1"/>
  <c r="AZ181" i="34" a="1"/>
  <c r="AZ181" i="34" s="1"/>
  <c r="AR181" i="34" a="1"/>
  <c r="AR181" i="34" s="1"/>
  <c r="AL181" i="34" a="1"/>
  <c r="AL181" i="34" s="1"/>
  <c r="DR181" i="34" s="1"/>
  <c r="AE181" i="34" a="1"/>
  <c r="AE181" i="34" s="1"/>
  <c r="DK181" i="34" s="1"/>
  <c r="BG180" i="34" a="1"/>
  <c r="BG180" i="34" s="1"/>
  <c r="BC180" i="34" a="1"/>
  <c r="BC180" i="34" s="1"/>
  <c r="AY180" i="34" a="1"/>
  <c r="AY180" i="34" s="1"/>
  <c r="BO180" i="34" s="1"/>
  <c r="AU180" i="34" a="1"/>
  <c r="AU180" i="34" s="1"/>
  <c r="AQ180" i="34" a="1"/>
  <c r="AQ180" i="34" s="1"/>
  <c r="AM180" i="34" a="1"/>
  <c r="AM180" i="34" s="1"/>
  <c r="AI180" i="34" a="1"/>
  <c r="AI180" i="34" s="1"/>
  <c r="AE180" i="34" a="1"/>
  <c r="AE180" i="34" s="1"/>
  <c r="AU186" i="34" a="1"/>
  <c r="AU186" i="34" s="1"/>
  <c r="BK186" i="34" s="1"/>
  <c r="BC185" i="34" a="1"/>
  <c r="BC185" i="34" s="1"/>
  <c r="BS185" i="34" s="1"/>
  <c r="AW182" i="34" a="1"/>
  <c r="AW182" i="34" s="1"/>
  <c r="BM182" i="34" s="1"/>
  <c r="AG182" i="34" a="1"/>
  <c r="AG182" i="34" s="1"/>
  <c r="BF181" i="34" a="1"/>
  <c r="BF181" i="34" s="1"/>
  <c r="BV181" i="34" s="1"/>
  <c r="AX181" i="34" a="1"/>
  <c r="AX181" i="34" s="1"/>
  <c r="BN181" i="34" s="1"/>
  <c r="AJ181" i="34" a="1"/>
  <c r="AJ181" i="34" s="1"/>
  <c r="DP181" i="34" s="1"/>
  <c r="AD181" i="34" a="1"/>
  <c r="AD181" i="34" s="1"/>
  <c r="DJ181" i="34" s="1"/>
  <c r="BF180" i="34" a="1"/>
  <c r="BF180" i="34" s="1"/>
  <c r="BB180" i="34" a="1"/>
  <c r="BB180" i="34" s="1"/>
  <c r="AX180" i="34" a="1"/>
  <c r="AX180" i="34" s="1"/>
  <c r="BN180" i="34" s="1"/>
  <c r="AT180" i="34" a="1"/>
  <c r="AT180" i="34" s="1"/>
  <c r="AP180" i="34" a="1"/>
  <c r="AP180" i="34" s="1"/>
  <c r="AL180" i="34" a="1"/>
  <c r="AL180" i="34" s="1"/>
  <c r="AH180" i="34" a="1"/>
  <c r="AH180" i="34" s="1"/>
  <c r="AD180" i="34" a="1"/>
  <c r="AD180" i="34" s="1"/>
  <c r="AM183" i="34" a="1"/>
  <c r="AM183" i="34" s="1"/>
  <c r="DS183" i="34" s="1"/>
  <c r="AZ179" i="34" a="1"/>
  <c r="AZ179" i="34" s="1"/>
  <c r="AD179" i="34" a="1"/>
  <c r="AD179" i="34" s="1"/>
  <c r="BE178" i="34" a="1"/>
  <c r="BE178" i="34" s="1"/>
  <c r="AX178" i="34" a="1"/>
  <c r="AX178" i="34" s="1"/>
  <c r="AR178" i="34" a="1"/>
  <c r="AR178" i="34" s="1"/>
  <c r="BG177" i="34" a="1"/>
  <c r="BG177" i="34" s="1"/>
  <c r="AG177" i="34" a="1"/>
  <c r="AG177" i="34" s="1"/>
  <c r="AC182" i="34" a="1"/>
  <c r="AC182" i="34" s="1"/>
  <c r="BD181" i="34" a="1"/>
  <c r="BD181" i="34" s="1"/>
  <c r="BT181" i="34" s="1"/>
  <c r="AB181" i="34" a="1"/>
  <c r="AB181" i="34" s="1"/>
  <c r="DH181" i="34" s="1"/>
  <c r="BA180" i="34" a="1"/>
  <c r="BA180" i="34" s="1"/>
  <c r="BQ180" i="34" s="1"/>
  <c r="AK180" i="34" a="1"/>
  <c r="AK180" i="34" s="1"/>
  <c r="AX179" i="34" a="1"/>
  <c r="AX179" i="34" s="1"/>
  <c r="AN179" i="34" a="1"/>
  <c r="AN179" i="34" s="1"/>
  <c r="BD178" i="34" a="1"/>
  <c r="BD178" i="34" s="1"/>
  <c r="AK178" i="34" a="1"/>
  <c r="AK178" i="34" s="1"/>
  <c r="AD178" i="34" a="1"/>
  <c r="AD178" i="34" s="1"/>
  <c r="AS177" i="34" a="1"/>
  <c r="AS177" i="34" s="1"/>
  <c r="AM177" i="34" a="1"/>
  <c r="AM177" i="34" s="1"/>
  <c r="AZ176" i="34" a="1"/>
  <c r="AZ176" i="34" s="1"/>
  <c r="AQ176" i="34" a="1"/>
  <c r="AQ176" i="34" s="1"/>
  <c r="AC176" i="34" a="1"/>
  <c r="AC176" i="34" s="1"/>
  <c r="BD174" i="34" a="1"/>
  <c r="BD174" i="34" s="1"/>
  <c r="AZ174" i="34" a="1"/>
  <c r="AZ174" i="34" s="1"/>
  <c r="AV174" i="34" a="1"/>
  <c r="AV174" i="34" s="1"/>
  <c r="AR174" i="34" a="1"/>
  <c r="AR174" i="34" s="1"/>
  <c r="AN174" i="34" a="1"/>
  <c r="AN174" i="34" s="1"/>
  <c r="AL179" i="34" a="1"/>
  <c r="AL179" i="34" s="1"/>
  <c r="AB179" i="34" a="1"/>
  <c r="AB179" i="34" s="1"/>
  <c r="AW178" i="34" a="1"/>
  <c r="AW178" i="34" s="1"/>
  <c r="AP178" i="34" a="1"/>
  <c r="AP178" i="34" s="1"/>
  <c r="AJ178" i="34" a="1"/>
  <c r="AJ178" i="34" s="1"/>
  <c r="BE177" i="34" a="1"/>
  <c r="BE177" i="34" s="1"/>
  <c r="AY177" i="34" a="1"/>
  <c r="AY177" i="34" s="1"/>
  <c r="BD176" i="34" a="1"/>
  <c r="BD176" i="34" s="1"/>
  <c r="AU176" i="34" a="1"/>
  <c r="AU176" i="34" s="1"/>
  <c r="AG176" i="34" a="1"/>
  <c r="AG176" i="34" s="1"/>
  <c r="BD175" i="34" a="1"/>
  <c r="BD175" i="34" s="1"/>
  <c r="AZ175" i="34" a="1"/>
  <c r="AZ175" i="34" s="1"/>
  <c r="AV175" i="34" a="1"/>
  <c r="AV175" i="34" s="1"/>
  <c r="AR175" i="34" a="1"/>
  <c r="AR175" i="34" s="1"/>
  <c r="AN175" i="34" a="1"/>
  <c r="AN175" i="34" s="1"/>
  <c r="DT175" i="34" s="1"/>
  <c r="AJ175" i="34" a="1"/>
  <c r="AJ175" i="34" s="1"/>
  <c r="AF175" i="34" a="1"/>
  <c r="AF175" i="34" s="1"/>
  <c r="AB175" i="34" a="1"/>
  <c r="AB175" i="34" s="1"/>
  <c r="AV181" i="34" a="1"/>
  <c r="AV181" i="34" s="1"/>
  <c r="BL181" i="34" s="1"/>
  <c r="AW180" i="34" a="1"/>
  <c r="AW180" i="34" s="1"/>
  <c r="BM180" i="34" s="1"/>
  <c r="AG180" i="34" a="1"/>
  <c r="AG180" i="34" s="1"/>
  <c r="BF179" i="34" a="1"/>
  <c r="BF179" i="34" s="1"/>
  <c r="AV179" i="34" a="1"/>
  <c r="AV179" i="34" s="1"/>
  <c r="BB178" i="34" a="1"/>
  <c r="BB178" i="34" s="1"/>
  <c r="AV178" i="34" a="1"/>
  <c r="AV178" i="34" s="1"/>
  <c r="AC178" i="34" a="1"/>
  <c r="AC178" i="34" s="1"/>
  <c r="AS180" i="34" a="1"/>
  <c r="AS180" i="34" s="1"/>
  <c r="AC180" i="34" a="1"/>
  <c r="AC180" i="34" s="1"/>
  <c r="DI180" i="34" s="1"/>
  <c r="BD179" i="34" a="1"/>
  <c r="BD179" i="34" s="1"/>
  <c r="BT179" i="34" s="1"/>
  <c r="AH179" i="34" a="1"/>
  <c r="AH179" i="34" s="1"/>
  <c r="DN179" i="34" s="1"/>
  <c r="BB179" i="34" a="1"/>
  <c r="BB179" i="34" s="1"/>
  <c r="BR179" i="34" s="1"/>
  <c r="AR179" i="34" a="1"/>
  <c r="AR179" i="34" s="1"/>
  <c r="BH179" i="34" s="1"/>
  <c r="BF178" i="34" a="1"/>
  <c r="BF178" i="34" s="1"/>
  <c r="AZ178" i="34" a="1"/>
  <c r="AZ178" i="34" s="1"/>
  <c r="BP178" i="34" s="1"/>
  <c r="AG178" i="34" a="1"/>
  <c r="AG178" i="34" s="1"/>
  <c r="DM178" i="34" s="1"/>
  <c r="AO177" i="34" a="1"/>
  <c r="AO177" i="34" s="1"/>
  <c r="DU177" i="34" s="1"/>
  <c r="AI177" i="34" a="1"/>
  <c r="AI177" i="34" s="1"/>
  <c r="AW176" i="34" a="1"/>
  <c r="AW176" i="34" s="1"/>
  <c r="BM176" i="34" s="1"/>
  <c r="AN176" i="34" a="1"/>
  <c r="AN176" i="34" s="1"/>
  <c r="DT176" i="34" s="1"/>
  <c r="AE176" i="34" a="1"/>
  <c r="AE176" i="34" s="1"/>
  <c r="DK176" i="34" s="1"/>
  <c r="BF175" i="34" a="1"/>
  <c r="BF175" i="34" s="1"/>
  <c r="BB175" i="34" a="1"/>
  <c r="BB175" i="34" s="1"/>
  <c r="AX175" i="34" a="1"/>
  <c r="AX175" i="34" s="1"/>
  <c r="AT175" i="34" a="1"/>
  <c r="AT175" i="34" s="1"/>
  <c r="AP175" i="34" a="1"/>
  <c r="AP175" i="34" s="1"/>
  <c r="AL175" i="34" a="1"/>
  <c r="AL175" i="34" s="1"/>
  <c r="DR175" i="34" s="1"/>
  <c r="AH175" i="34" a="1"/>
  <c r="AH175" i="34" s="1"/>
  <c r="DN175" i="34" s="1"/>
  <c r="AD175" i="34" a="1"/>
  <c r="AD175" i="34" s="1"/>
  <c r="AB184" i="34" a="1"/>
  <c r="AB184" i="34" s="1"/>
  <c r="DH184" i="34" s="1"/>
  <c r="AJ179" i="34" a="1"/>
  <c r="AJ179" i="34" s="1"/>
  <c r="DP179" i="34" s="1"/>
  <c r="AN178" i="34" a="1"/>
  <c r="AN178" i="34" s="1"/>
  <c r="DT178" i="34" s="1"/>
  <c r="AQ177" i="34" a="1"/>
  <c r="AQ177" i="34" s="1"/>
  <c r="DW177" i="34" s="1"/>
  <c r="AJ176" i="34" a="1"/>
  <c r="AJ176" i="34" s="1"/>
  <c r="DP176" i="34" s="1"/>
  <c r="AB176" i="34" a="1"/>
  <c r="AB176" i="34" s="1"/>
  <c r="AQ175" i="34" a="1"/>
  <c r="AQ175" i="34" s="1"/>
  <c r="AK175" i="34" a="1"/>
  <c r="AK175" i="34" s="1"/>
  <c r="BF174" i="34" a="1"/>
  <c r="BF174" i="34" s="1"/>
  <c r="AY174" i="34" a="1"/>
  <c r="AY174" i="34" s="1"/>
  <c r="AS174" i="34" a="1"/>
  <c r="AS174" i="34" s="1"/>
  <c r="AG174" i="34" a="1"/>
  <c r="AG174" i="34" s="1"/>
  <c r="AB174" i="34" a="1"/>
  <c r="AB174" i="34" s="1"/>
  <c r="DH174" i="34" s="1"/>
  <c r="J173" i="34"/>
  <c r="BX173" i="34" s="1" a="1"/>
  <c r="BX173" i="34" s="1"/>
  <c r="BG172" i="34" a="1"/>
  <c r="BG172" i="34" s="1"/>
  <c r="BW172" i="34" s="1"/>
  <c r="BC172" i="34" a="1"/>
  <c r="BC172" i="34" s="1"/>
  <c r="AY172" i="34" a="1"/>
  <c r="AY172" i="34" s="1"/>
  <c r="AU172" i="34" a="1"/>
  <c r="AU172" i="34" s="1"/>
  <c r="AQ172" i="34" a="1"/>
  <c r="AQ172" i="34" s="1"/>
  <c r="AM172" i="34" a="1"/>
  <c r="AM172" i="34" s="1"/>
  <c r="AI172" i="34" a="1"/>
  <c r="AI172" i="34" s="1"/>
  <c r="AE172" i="34" a="1"/>
  <c r="AE172" i="34" s="1"/>
  <c r="BA183" i="34" a="1"/>
  <c r="BA183" i="34" s="1"/>
  <c r="BQ183" i="34" s="1"/>
  <c r="AF179" i="34" a="1"/>
  <c r="AF179" i="34" s="1"/>
  <c r="DL179" i="34" s="1"/>
  <c r="AL178" i="34" a="1"/>
  <c r="AL178" i="34" s="1"/>
  <c r="DR178" i="34" s="1"/>
  <c r="BC177" i="34" a="1"/>
  <c r="BC177" i="34" s="1"/>
  <c r="BS177" i="34" s="1"/>
  <c r="AC177" i="34" a="1"/>
  <c r="AC177" i="34" s="1"/>
  <c r="DI177" i="34" s="1"/>
  <c r="BE176" i="34" a="1"/>
  <c r="BE176" i="34" s="1"/>
  <c r="AI176" i="34" a="1"/>
  <c r="AI176" i="34" s="1"/>
  <c r="J176" i="34"/>
  <c r="BX176" i="34" s="1" a="1"/>
  <c r="BX176" i="34" s="1"/>
  <c r="BC175" i="34" a="1"/>
  <c r="BC175" i="34" s="1"/>
  <c r="AW175" i="34" a="1"/>
  <c r="AW175" i="34" s="1"/>
  <c r="BE174" i="34" a="1"/>
  <c r="BE174" i="34" s="1"/>
  <c r="AL174" i="34" a="1"/>
  <c r="AL174" i="34" s="1"/>
  <c r="J174" i="34"/>
  <c r="BX174" i="34" s="1" a="1"/>
  <c r="BX174" i="34" s="1"/>
  <c r="BG173" i="34" a="1"/>
  <c r="BG173" i="34" s="1"/>
  <c r="BC173" i="34" a="1"/>
  <c r="BC173" i="34" s="1"/>
  <c r="AY173" i="34" a="1"/>
  <c r="AY173" i="34" s="1"/>
  <c r="AU173" i="34" a="1"/>
  <c r="AU173" i="34" s="1"/>
  <c r="BK173" i="34" s="1"/>
  <c r="AQ173" i="34" a="1"/>
  <c r="AQ173" i="34" s="1"/>
  <c r="AM173" i="34" a="1"/>
  <c r="AM173" i="34" s="1"/>
  <c r="AI173" i="34" a="1"/>
  <c r="AI173" i="34" s="1"/>
  <c r="DO173" i="34" s="1"/>
  <c r="AE173" i="34" a="1"/>
  <c r="AE173" i="34" s="1"/>
  <c r="BA178" i="34" a="1"/>
  <c r="BA178" i="34" s="1"/>
  <c r="BQ178" i="34" s="1"/>
  <c r="AH178" i="34" a="1"/>
  <c r="AH178" i="34" s="1"/>
  <c r="DN178" i="34" s="1"/>
  <c r="BA177" i="34" a="1"/>
  <c r="BA177" i="34" s="1"/>
  <c r="J177" i="34"/>
  <c r="BX177" i="34" s="1" a="1"/>
  <c r="BX177" i="34" s="1"/>
  <c r="AO176" i="34" a="1"/>
  <c r="AO176" i="34" s="1"/>
  <c r="DU176" i="34" s="1"/>
  <c r="AI175" i="34" a="1"/>
  <c r="AI175" i="34" s="1"/>
  <c r="AC175" i="34" a="1"/>
  <c r="AC175" i="34" s="1"/>
  <c r="AX174" i="34" a="1"/>
  <c r="AX174" i="34" s="1"/>
  <c r="AQ174" i="34" a="1"/>
  <c r="AQ174" i="34" s="1"/>
  <c r="AK174" i="34" a="1"/>
  <c r="AK174" i="34" s="1"/>
  <c r="AF174" i="34" a="1"/>
  <c r="AF174" i="34" s="1"/>
  <c r="DL174" i="34" s="1"/>
  <c r="BF172" i="34" a="1"/>
  <c r="BF172" i="34" s="1"/>
  <c r="BV172" i="34" s="1"/>
  <c r="BB172" i="34" a="1"/>
  <c r="BB172" i="34" s="1"/>
  <c r="AX172" i="34" a="1"/>
  <c r="AX172" i="34" s="1"/>
  <c r="AT172" i="34" a="1"/>
  <c r="AT172" i="34" s="1"/>
  <c r="BJ172" i="34" s="1"/>
  <c r="AP172" i="34" a="1"/>
  <c r="AP172" i="34" s="1"/>
  <c r="AL172" i="34" a="1"/>
  <c r="AL172" i="34" s="1"/>
  <c r="AH172" i="34" a="1"/>
  <c r="AH172" i="34" s="1"/>
  <c r="AD172" i="34" a="1"/>
  <c r="AD172" i="34" s="1"/>
  <c r="AS182" i="34" a="1"/>
  <c r="AS182" i="34" s="1"/>
  <c r="BI182" i="34" s="1"/>
  <c r="BE180" i="34" a="1"/>
  <c r="BE180" i="34" s="1"/>
  <c r="AK177" i="34" a="1"/>
  <c r="AK177" i="34" s="1"/>
  <c r="DQ177" i="34" s="1"/>
  <c r="BC176" i="34" a="1"/>
  <c r="BC176" i="34" s="1"/>
  <c r="AV176" i="34" a="1"/>
  <c r="AV176" i="34" s="1"/>
  <c r="AU175" i="34" a="1"/>
  <c r="AU175" i="34" s="1"/>
  <c r="AO175" i="34" a="1"/>
  <c r="AO175" i="34" s="1"/>
  <c r="J175" i="34"/>
  <c r="BX175" i="34" s="1" a="1"/>
  <c r="BX175" i="34" s="1"/>
  <c r="BC174" i="34" a="1"/>
  <c r="BC174" i="34" s="1"/>
  <c r="AW174" i="34" a="1"/>
  <c r="AW174" i="34" s="1"/>
  <c r="BM174" i="34" s="1"/>
  <c r="AE174" i="34" a="1"/>
  <c r="AE174" i="34" s="1"/>
  <c r="BF173" i="34" a="1"/>
  <c r="BF173" i="34" s="1"/>
  <c r="BV173" i="34" s="1"/>
  <c r="BB173" i="34" a="1"/>
  <c r="BB173" i="34" s="1"/>
  <c r="AX173" i="34" a="1"/>
  <c r="AX173" i="34" s="1"/>
  <c r="AT173" i="34" a="1"/>
  <c r="AT173" i="34" s="1"/>
  <c r="AP173" i="34" a="1"/>
  <c r="AP173" i="34" s="1"/>
  <c r="AL173" i="34" a="1"/>
  <c r="AL173" i="34" s="1"/>
  <c r="DR173" i="34" s="1"/>
  <c r="AH173" i="34" a="1"/>
  <c r="AH173" i="34" s="1"/>
  <c r="AD173" i="34" a="1"/>
  <c r="AD173" i="34" s="1"/>
  <c r="AO180" i="34" a="1"/>
  <c r="AO180" i="34" s="1"/>
  <c r="AT178" i="34" a="1"/>
  <c r="AT178" i="34" s="1"/>
  <c r="BJ178" i="34" s="1"/>
  <c r="AB178" i="34" a="1"/>
  <c r="AB178" i="34" s="1"/>
  <c r="DH178" i="34" s="1"/>
  <c r="BA176" i="34" a="1"/>
  <c r="BA176" i="34" s="1"/>
  <c r="AM176" i="34" a="1"/>
  <c r="AM176" i="34" s="1"/>
  <c r="AM175" i="34" a="1"/>
  <c r="AM175" i="34" s="1"/>
  <c r="DS175" i="34" s="1"/>
  <c r="AG175" i="34" a="1"/>
  <c r="AG175" i="34" s="1"/>
  <c r="DM175" i="34" s="1"/>
  <c r="BB174" i="34" a="1"/>
  <c r="BB174" i="34" s="1"/>
  <c r="BR174" i="34" s="1"/>
  <c r="AU174" i="34" a="1"/>
  <c r="AU174" i="34" s="1"/>
  <c r="BK174" i="34" s="1"/>
  <c r="AO174" i="34" a="1"/>
  <c r="AO174" i="34" s="1"/>
  <c r="DU174" i="34" s="1"/>
  <c r="AI174" i="34" a="1"/>
  <c r="AI174" i="34" s="1"/>
  <c r="DO174" i="34" s="1"/>
  <c r="AD174" i="34" a="1"/>
  <c r="AD174" i="34" s="1"/>
  <c r="BE173" i="34" a="1"/>
  <c r="BE173" i="34" s="1"/>
  <c r="BA173" i="34" a="1"/>
  <c r="BA173" i="34" s="1"/>
  <c r="BQ173" i="34" s="1"/>
  <c r="AW173" i="34" a="1"/>
  <c r="AW173" i="34" s="1"/>
  <c r="AS173" i="34" a="1"/>
  <c r="AS173" i="34" s="1"/>
  <c r="AO173" i="34" a="1"/>
  <c r="AO173" i="34" s="1"/>
  <c r="DU173" i="34" s="1"/>
  <c r="AK173" i="34" a="1"/>
  <c r="AK173" i="34" s="1"/>
  <c r="AG173" i="34" a="1"/>
  <c r="AG173" i="34" s="1"/>
  <c r="AC173" i="34" a="1"/>
  <c r="AC173" i="34" s="1"/>
  <c r="BD171" i="34" a="1"/>
  <c r="BD171" i="34" s="1"/>
  <c r="AZ171" i="34" a="1"/>
  <c r="AZ171" i="34" s="1"/>
  <c r="AV171" i="34" a="1"/>
  <c r="AV171" i="34" s="1"/>
  <c r="AR171" i="34" a="1"/>
  <c r="AR171" i="34" s="1"/>
  <c r="AQ181" i="34" a="1"/>
  <c r="AQ181" i="34" s="1"/>
  <c r="DW181" i="34" s="1"/>
  <c r="AT179" i="34" a="1"/>
  <c r="AT179" i="34" s="1"/>
  <c r="BJ179" i="34" s="1"/>
  <c r="AS178" i="34" a="1"/>
  <c r="AS178" i="34" s="1"/>
  <c r="BI178" i="34" s="1"/>
  <c r="J178" i="34"/>
  <c r="BX178" i="34" s="1" a="1"/>
  <c r="BX178" i="34" s="1"/>
  <c r="AU177" i="34" a="1"/>
  <c r="AU177" i="34" s="1"/>
  <c r="AS176" i="34" a="1"/>
  <c r="AS176" i="34" s="1"/>
  <c r="BI176" i="34" s="1"/>
  <c r="AK176" i="34" a="1"/>
  <c r="AK176" i="34" s="1"/>
  <c r="DQ176" i="34" s="1"/>
  <c r="AY175" i="34" a="1"/>
  <c r="AY175" i="34" s="1"/>
  <c r="BO175" i="34" s="1"/>
  <c r="AS175" i="34" a="1"/>
  <c r="AS175" i="34" s="1"/>
  <c r="BI175" i="34" s="1"/>
  <c r="BG174" i="34" a="1"/>
  <c r="BG174" i="34" s="1"/>
  <c r="BW174" i="34" s="1"/>
  <c r="BA174" i="34" a="1"/>
  <c r="BA174" i="34" s="1"/>
  <c r="BQ174" i="34" s="1"/>
  <c r="AC174" i="34" a="1"/>
  <c r="AC174" i="34" s="1"/>
  <c r="DI174" i="34" s="1"/>
  <c r="BA175" i="34" a="1"/>
  <c r="BA175" i="34" s="1"/>
  <c r="BQ175" i="34" s="1"/>
  <c r="AJ174" i="34" a="1"/>
  <c r="AJ174" i="34" s="1"/>
  <c r="DP174" i="34" s="1"/>
  <c r="BD172" i="34" a="1"/>
  <c r="BD172" i="34" s="1"/>
  <c r="BT172" i="34" s="1"/>
  <c r="AV172" i="34" a="1"/>
  <c r="AV172" i="34" s="1"/>
  <c r="AN172" i="34" a="1"/>
  <c r="AN172" i="34" s="1"/>
  <c r="AF172" i="34" a="1"/>
  <c r="AF172" i="34" s="1"/>
  <c r="BA171" i="34" a="1"/>
  <c r="BA171" i="34" s="1"/>
  <c r="AL171" i="34" a="1"/>
  <c r="AL171" i="34" s="1"/>
  <c r="AG171" i="34" a="1"/>
  <c r="AG171" i="34" s="1"/>
  <c r="AC171" i="34" a="1"/>
  <c r="AC171" i="34" s="1"/>
  <c r="BD169" i="34" a="1"/>
  <c r="BD169" i="34" s="1"/>
  <c r="AZ169" i="34" a="1"/>
  <c r="AZ169" i="34" s="1"/>
  <c r="AV169" i="34" a="1"/>
  <c r="AV169" i="34" s="1"/>
  <c r="BL169" i="34" s="1"/>
  <c r="AR169" i="34" a="1"/>
  <c r="AR169" i="34" s="1"/>
  <c r="AN169" i="34" a="1"/>
  <c r="AN169" i="34" s="1"/>
  <c r="AJ169" i="34" a="1"/>
  <c r="AJ169" i="34" s="1"/>
  <c r="AF169" i="34" a="1"/>
  <c r="AF169" i="34" s="1"/>
  <c r="AB169" i="34" a="1"/>
  <c r="AB169" i="34" s="1"/>
  <c r="DH169" i="34" s="1"/>
  <c r="J168" i="34"/>
  <c r="BX168" i="34" s="1" a="1"/>
  <c r="BX168" i="34" s="1"/>
  <c r="BG167" i="34" a="1"/>
  <c r="BG167" i="34" s="1"/>
  <c r="BC167" i="34" a="1"/>
  <c r="BC167" i="34" s="1"/>
  <c r="BS167" i="34" s="1"/>
  <c r="AY167" i="34" a="1"/>
  <c r="AY167" i="34" s="1"/>
  <c r="AU167" i="34" a="1"/>
  <c r="AU167" i="34" s="1"/>
  <c r="AQ167" i="34" a="1"/>
  <c r="AQ167" i="34" s="1"/>
  <c r="AM167" i="34" a="1"/>
  <c r="AM167" i="34" s="1"/>
  <c r="AI167" i="34" a="1"/>
  <c r="AI167" i="34" s="1"/>
  <c r="DO167" i="34" s="1"/>
  <c r="AE167" i="34" a="1"/>
  <c r="AE167" i="34" s="1"/>
  <c r="AR176" i="34" a="1"/>
  <c r="AR176" i="34" s="1"/>
  <c r="BH176" i="34" s="1"/>
  <c r="AH174" i="34" a="1"/>
  <c r="AH174" i="34" s="1"/>
  <c r="DN174" i="34" s="1"/>
  <c r="AR173" i="34" a="1"/>
  <c r="AR173" i="34" s="1"/>
  <c r="AB173" i="34" a="1"/>
  <c r="AB173" i="34" s="1"/>
  <c r="DH173" i="34" s="1"/>
  <c r="BF171" i="34" a="1"/>
  <c r="BF171" i="34" s="1"/>
  <c r="AU171" i="34" a="1"/>
  <c r="AU171" i="34" s="1"/>
  <c r="AP171" i="34" a="1"/>
  <c r="AP171" i="34" s="1"/>
  <c r="DV171" i="34" s="1"/>
  <c r="AK171" i="34" a="1"/>
  <c r="AK171" i="34" s="1"/>
  <c r="DQ171" i="34" s="1"/>
  <c r="BD170" i="34" a="1"/>
  <c r="BD170" i="34" s="1"/>
  <c r="AZ170" i="34" a="1"/>
  <c r="AZ170" i="34" s="1"/>
  <c r="BP170" i="34" s="1"/>
  <c r="AV170" i="34" a="1"/>
  <c r="AV170" i="34" s="1"/>
  <c r="AR170" i="34" a="1"/>
  <c r="AR170" i="34" s="1"/>
  <c r="AN170" i="34" a="1"/>
  <c r="AN170" i="34" s="1"/>
  <c r="AJ170" i="34" a="1"/>
  <c r="AJ170" i="34" s="1"/>
  <c r="AF170" i="34" a="1"/>
  <c r="AF170" i="34" s="1"/>
  <c r="DL170" i="34" s="1"/>
  <c r="AB170" i="34" a="1"/>
  <c r="AB170" i="34" s="1"/>
  <c r="J169" i="34"/>
  <c r="BX169" i="34" s="1" a="1"/>
  <c r="BX169" i="34" s="1"/>
  <c r="BG168" i="34" a="1"/>
  <c r="BG168" i="34" s="1"/>
  <c r="BW168" i="34" s="1"/>
  <c r="BC168" i="34" a="1"/>
  <c r="BC168" i="34" s="1"/>
  <c r="AY168" i="34" a="1"/>
  <c r="AY168" i="34" s="1"/>
  <c r="AU168" i="34" a="1"/>
  <c r="AU168" i="34" s="1"/>
  <c r="AQ168" i="34" a="1"/>
  <c r="AQ168" i="34" s="1"/>
  <c r="AM168" i="34" a="1"/>
  <c r="AM168" i="34" s="1"/>
  <c r="DS168" i="34" s="1"/>
  <c r="AI168" i="34" a="1"/>
  <c r="AI168" i="34" s="1"/>
  <c r="AE168" i="34" a="1"/>
  <c r="AE168" i="34" s="1"/>
  <c r="AW177" i="34" a="1"/>
  <c r="AW177" i="34" s="1"/>
  <c r="BM177" i="34" s="1"/>
  <c r="BE171" i="34" a="1"/>
  <c r="BE171" i="34" s="1"/>
  <c r="AO171" i="34" a="1"/>
  <c r="AO171" i="34" s="1"/>
  <c r="DU171" i="34" s="1"/>
  <c r="AF171" i="34" a="1"/>
  <c r="AF171" i="34" s="1"/>
  <c r="DL171" i="34" s="1"/>
  <c r="AB171" i="34" a="1"/>
  <c r="AB171" i="34" s="1"/>
  <c r="DH171" i="34" s="1"/>
  <c r="J170" i="34"/>
  <c r="BX170" i="34" s="1" a="1"/>
  <c r="BX170" i="34" s="1"/>
  <c r="BG169" i="34" a="1"/>
  <c r="BG169" i="34" s="1"/>
  <c r="BC169" i="34" a="1"/>
  <c r="BC169" i="34" s="1"/>
  <c r="AY169" i="34" a="1"/>
  <c r="AY169" i="34" s="1"/>
  <c r="BO169" i="34" s="1"/>
  <c r="AU169" i="34" a="1"/>
  <c r="AU169" i="34" s="1"/>
  <c r="AQ169" i="34" a="1"/>
  <c r="AQ169" i="34" s="1"/>
  <c r="AM169" i="34" a="1"/>
  <c r="AM169" i="34" s="1"/>
  <c r="AI169" i="34" a="1"/>
  <c r="AI169" i="34" s="1"/>
  <c r="AE169" i="34" a="1"/>
  <c r="AE169" i="34" s="1"/>
  <c r="DK169" i="34" s="1"/>
  <c r="BF167" i="34" a="1"/>
  <c r="BF167" i="34" s="1"/>
  <c r="BB167" i="34" a="1"/>
  <c r="BB167" i="34" s="1"/>
  <c r="AX167" i="34" a="1"/>
  <c r="AX167" i="34" s="1"/>
  <c r="BN167" i="34" s="1"/>
  <c r="AT167" i="34" a="1"/>
  <c r="AT167" i="34" s="1"/>
  <c r="AP167" i="34" a="1"/>
  <c r="AP167" i="34" s="1"/>
  <c r="AL167" i="34" a="1"/>
  <c r="AL167" i="34" s="1"/>
  <c r="AH167" i="34" a="1"/>
  <c r="AH167" i="34" s="1"/>
  <c r="AD167" i="34" a="1"/>
  <c r="AD167" i="34" s="1"/>
  <c r="DJ167" i="34" s="1"/>
  <c r="AO178" i="34" a="1"/>
  <c r="AO178" i="34" s="1"/>
  <c r="DU178" i="34" s="1"/>
  <c r="BD173" i="34" a="1"/>
  <c r="BD173" i="34" s="1"/>
  <c r="AN173" i="34" a="1"/>
  <c r="AN173" i="34" s="1"/>
  <c r="DT173" i="34" s="1"/>
  <c r="BA172" i="34" a="1"/>
  <c r="BA172" i="34" s="1"/>
  <c r="AS172" i="34" a="1"/>
  <c r="AS172" i="34" s="1"/>
  <c r="BI172" i="34" s="1"/>
  <c r="AK172" i="34" a="1"/>
  <c r="AK172" i="34" s="1"/>
  <c r="AC172" i="34" a="1"/>
  <c r="AC172" i="34" s="1"/>
  <c r="AY171" i="34" a="1"/>
  <c r="AY171" i="34" s="1"/>
  <c r="AT171" i="34" a="1"/>
  <c r="AT171" i="34" s="1"/>
  <c r="AJ171" i="34" a="1"/>
  <c r="AJ171" i="34" s="1"/>
  <c r="DP171" i="34" s="1"/>
  <c r="J171" i="34"/>
  <c r="BX171" i="34" s="1" a="1"/>
  <c r="BX171" i="34" s="1"/>
  <c r="BG170" i="34" a="1"/>
  <c r="BG170" i="34" s="1"/>
  <c r="BC170" i="34" a="1"/>
  <c r="BC170" i="34" s="1"/>
  <c r="AY170" i="34" a="1"/>
  <c r="AY170" i="34" s="1"/>
  <c r="AU170" i="34" a="1"/>
  <c r="AU170" i="34" s="1"/>
  <c r="AQ170" i="34" a="1"/>
  <c r="AQ170" i="34" s="1"/>
  <c r="DW170" i="34" s="1"/>
  <c r="AM170" i="34" a="1"/>
  <c r="AM170" i="34" s="1"/>
  <c r="AI170" i="34" a="1"/>
  <c r="AI170" i="34" s="1"/>
  <c r="AE170" i="34" a="1"/>
  <c r="AE170" i="34" s="1"/>
  <c r="DK170" i="34" s="1"/>
  <c r="BF168" i="34" a="1"/>
  <c r="BF168" i="34" s="1"/>
  <c r="BB168" i="34" a="1"/>
  <c r="BB168" i="34" s="1"/>
  <c r="AX168" i="34" a="1"/>
  <c r="AX168" i="34" s="1"/>
  <c r="AT168" i="34" a="1"/>
  <c r="AT168" i="34" s="1"/>
  <c r="AP168" i="34" a="1"/>
  <c r="AP168" i="34" s="1"/>
  <c r="DV168" i="34" s="1"/>
  <c r="AL168" i="34" a="1"/>
  <c r="AL168" i="34" s="1"/>
  <c r="AH168" i="34" a="1"/>
  <c r="AH168" i="34" s="1"/>
  <c r="AD168" i="34" a="1"/>
  <c r="AD168" i="34" s="1"/>
  <c r="DJ168" i="34" s="1"/>
  <c r="AF178" i="34" a="1"/>
  <c r="AF178" i="34" s="1"/>
  <c r="DL178" i="34" s="1"/>
  <c r="AF176" i="34" a="1"/>
  <c r="AF176" i="34" s="1"/>
  <c r="DL176" i="34" s="1"/>
  <c r="AZ172" i="34" a="1"/>
  <c r="AZ172" i="34" s="1"/>
  <c r="AR172" i="34" a="1"/>
  <c r="AR172" i="34" s="1"/>
  <c r="AJ172" i="34" a="1"/>
  <c r="AJ172" i="34" s="1"/>
  <c r="DP172" i="34" s="1"/>
  <c r="AB172" i="34" a="1"/>
  <c r="AB172" i="34" s="1"/>
  <c r="DH172" i="34" s="1"/>
  <c r="AS171" i="34" a="1"/>
  <c r="AS171" i="34" s="1"/>
  <c r="BI171" i="34" s="1"/>
  <c r="AN171" i="34" a="1"/>
  <c r="AN171" i="34" s="1"/>
  <c r="DT171" i="34" s="1"/>
  <c r="AE171" i="34" a="1"/>
  <c r="AE171" i="34" s="1"/>
  <c r="DK171" i="34" s="1"/>
  <c r="BF169" i="34" a="1"/>
  <c r="BF169" i="34" s="1"/>
  <c r="BB169" i="34" a="1"/>
  <c r="BB169" i="34" s="1"/>
  <c r="AX169" i="34" a="1"/>
  <c r="AX169" i="34" s="1"/>
  <c r="AT169" i="34" a="1"/>
  <c r="AT169" i="34" s="1"/>
  <c r="BJ169" i="34" s="1"/>
  <c r="AP169" i="34" a="1"/>
  <c r="AP169" i="34" s="1"/>
  <c r="AL169" i="34" a="1"/>
  <c r="AL169" i="34" s="1"/>
  <c r="AH169" i="34" a="1"/>
  <c r="AH169" i="34" s="1"/>
  <c r="DN169" i="34" s="1"/>
  <c r="AD169" i="34" a="1"/>
  <c r="AD169" i="34" s="1"/>
  <c r="BE167" i="34" a="1"/>
  <c r="BE167" i="34" s="1"/>
  <c r="BA167" i="34" a="1"/>
  <c r="BA167" i="34" s="1"/>
  <c r="AW167" i="34" a="1"/>
  <c r="AW167" i="34" s="1"/>
  <c r="AS167" i="34" a="1"/>
  <c r="AS167" i="34" s="1"/>
  <c r="BI167" i="34" s="1"/>
  <c r="AO167" i="34" a="1"/>
  <c r="AO167" i="34" s="1"/>
  <c r="AK167" i="34" a="1"/>
  <c r="AK167" i="34" s="1"/>
  <c r="AG167" i="34" a="1"/>
  <c r="AG167" i="34" s="1"/>
  <c r="DM167" i="34" s="1"/>
  <c r="AC167" i="34" a="1"/>
  <c r="AC167" i="34" s="1"/>
  <c r="AP179" i="34" a="1"/>
  <c r="AP179" i="34" s="1"/>
  <c r="DV179" i="34" s="1"/>
  <c r="AE177" i="34" a="1"/>
  <c r="AE177" i="34" s="1"/>
  <c r="DK177" i="34" s="1"/>
  <c r="BG176" i="34" a="1"/>
  <c r="BG176" i="34" s="1"/>
  <c r="BW176" i="34" s="1"/>
  <c r="AT174" i="34" a="1"/>
  <c r="AT174" i="34" s="1"/>
  <c r="BJ174" i="34" s="1"/>
  <c r="AZ173" i="34" a="1"/>
  <c r="AZ173" i="34" s="1"/>
  <c r="BP173" i="34" s="1"/>
  <c r="AJ173" i="34" a="1"/>
  <c r="AJ173" i="34" s="1"/>
  <c r="J172" i="34"/>
  <c r="BX172" i="34" s="1" a="1"/>
  <c r="BX172" i="34" s="1"/>
  <c r="BC171" i="34" a="1"/>
  <c r="BC171" i="34" s="1"/>
  <c r="AX171" i="34" a="1"/>
  <c r="AX171" i="34" s="1"/>
  <c r="AI171" i="34" a="1"/>
  <c r="AI171" i="34" s="1"/>
  <c r="BF170" i="34" a="1"/>
  <c r="BF170" i="34" s="1"/>
  <c r="BB170" i="34" a="1"/>
  <c r="BB170" i="34" s="1"/>
  <c r="BR170" i="34" s="1"/>
  <c r="AX170" i="34" a="1"/>
  <c r="AX170" i="34" s="1"/>
  <c r="AT170" i="34" a="1"/>
  <c r="AT170" i="34" s="1"/>
  <c r="AP170" i="34" a="1"/>
  <c r="AP170" i="34" s="1"/>
  <c r="DV170" i="34" s="1"/>
  <c r="AL170" i="34" a="1"/>
  <c r="AL170" i="34" s="1"/>
  <c r="AH170" i="34" a="1"/>
  <c r="AH170" i="34" s="1"/>
  <c r="AD170" i="34" a="1"/>
  <c r="AD170" i="34" s="1"/>
  <c r="BE168" i="34" a="1"/>
  <c r="BE168" i="34" s="1"/>
  <c r="BA168" i="34" a="1"/>
  <c r="BA168" i="34" s="1"/>
  <c r="BQ168" i="34" s="1"/>
  <c r="AW168" i="34" a="1"/>
  <c r="AW168" i="34" s="1"/>
  <c r="AS168" i="34" a="1"/>
  <c r="AS168" i="34" s="1"/>
  <c r="AO168" i="34" a="1"/>
  <c r="AO168" i="34" s="1"/>
  <c r="DU168" i="34" s="1"/>
  <c r="AK168" i="34" a="1"/>
  <c r="AK168" i="34" s="1"/>
  <c r="AG168" i="34" a="1"/>
  <c r="AG168" i="34" s="1"/>
  <c r="AC168" i="34" a="1"/>
  <c r="AC168" i="34" s="1"/>
  <c r="AP174" i="34" a="1"/>
  <c r="AP174" i="34" s="1"/>
  <c r="DV174" i="34" s="1"/>
  <c r="AW169" i="34" a="1"/>
  <c r="AW169" i="34" s="1"/>
  <c r="AG169" i="34" a="1"/>
  <c r="AG169" i="34" s="1"/>
  <c r="AN167" i="34" a="1"/>
  <c r="AN167" i="34" s="1"/>
  <c r="J166" i="34"/>
  <c r="BX166" i="34" s="1" a="1"/>
  <c r="BX166" i="34" s="1"/>
  <c r="BG165" i="34" a="1"/>
  <c r="BG165" i="34" s="1"/>
  <c r="BC165" i="34" a="1"/>
  <c r="BC165" i="34" s="1"/>
  <c r="AY165" i="34" a="1"/>
  <c r="AY165" i="34" s="1"/>
  <c r="AU165" i="34" a="1"/>
  <c r="AU165" i="34" s="1"/>
  <c r="AQ165" i="34" a="1"/>
  <c r="AQ165" i="34" s="1"/>
  <c r="DW165" i="34" s="1"/>
  <c r="AM165" i="34" a="1"/>
  <c r="AM165" i="34" s="1"/>
  <c r="AI165" i="34" a="1"/>
  <c r="AI165" i="34" s="1"/>
  <c r="AE165" i="34" a="1"/>
  <c r="AE165" i="34" s="1"/>
  <c r="BF163" i="34" a="1"/>
  <c r="BF163" i="34" s="1"/>
  <c r="BB163" i="34" a="1"/>
  <c r="BB163" i="34" s="1"/>
  <c r="AX163" i="34" a="1"/>
  <c r="AX163" i="34" s="1"/>
  <c r="AT163" i="34" a="1"/>
  <c r="AT163" i="34" s="1"/>
  <c r="AP163" i="34" a="1"/>
  <c r="AP163" i="34" s="1"/>
  <c r="DV163" i="34" s="1"/>
  <c r="AL163" i="34" a="1"/>
  <c r="AL163" i="34" s="1"/>
  <c r="AH163" i="34" a="1"/>
  <c r="AH163" i="34" s="1"/>
  <c r="AD163" i="34" a="1"/>
  <c r="AD163" i="34" s="1"/>
  <c r="AM174" i="34" a="1"/>
  <c r="AM174" i="34" s="1"/>
  <c r="DS174" i="34" s="1"/>
  <c r="AF173" i="34" a="1"/>
  <c r="AF173" i="34" s="1"/>
  <c r="BE172" i="34" a="1"/>
  <c r="BE172" i="34" s="1"/>
  <c r="AQ171" i="34" a="1"/>
  <c r="AQ171" i="34" s="1"/>
  <c r="BA170" i="34" a="1"/>
  <c r="BA170" i="34" s="1"/>
  <c r="AK170" i="34" a="1"/>
  <c r="AK170" i="34" s="1"/>
  <c r="AR168" i="34" a="1"/>
  <c r="AR168" i="34" s="1"/>
  <c r="BH168" i="34" s="1"/>
  <c r="AB168" i="34" a="1"/>
  <c r="AB168" i="34" s="1"/>
  <c r="AB167" i="34" a="1"/>
  <c r="AB167" i="34" s="1"/>
  <c r="BG166" i="34" a="1"/>
  <c r="BG166" i="34" s="1"/>
  <c r="BC166" i="34" a="1"/>
  <c r="BC166" i="34" s="1"/>
  <c r="AY166" i="34" a="1"/>
  <c r="AY166" i="34" s="1"/>
  <c r="AU166" i="34" a="1"/>
  <c r="AU166" i="34" s="1"/>
  <c r="BK166" i="34" s="1"/>
  <c r="AQ166" i="34" a="1"/>
  <c r="AQ166" i="34" s="1"/>
  <c r="AM166" i="34" a="1"/>
  <c r="AM166" i="34" s="1"/>
  <c r="AI166" i="34" a="1"/>
  <c r="AI166" i="34" s="1"/>
  <c r="AE166" i="34" a="1"/>
  <c r="AE166" i="34" s="1"/>
  <c r="BF164" i="34" a="1"/>
  <c r="BF164" i="34" s="1"/>
  <c r="BB164" i="34" a="1"/>
  <c r="BB164" i="34" s="1"/>
  <c r="AX164" i="34" a="1"/>
  <c r="AX164" i="34" s="1"/>
  <c r="AT164" i="34" a="1"/>
  <c r="AT164" i="34" s="1"/>
  <c r="BJ164" i="34" s="1"/>
  <c r="AP164" i="34" a="1"/>
  <c r="AP164" i="34" s="1"/>
  <c r="AL164" i="34" a="1"/>
  <c r="AL164" i="34" s="1"/>
  <c r="AH164" i="34" a="1"/>
  <c r="AH164" i="34" s="1"/>
  <c r="AD164" i="34" a="1"/>
  <c r="AD164" i="34" s="1"/>
  <c r="BE162" i="34" a="1"/>
  <c r="BE162" i="34" s="1"/>
  <c r="BA162" i="34" a="1"/>
  <c r="BA162" i="34" s="1"/>
  <c r="AW162" i="34" a="1"/>
  <c r="AW162" i="34" s="1"/>
  <c r="AS162" i="34" a="1"/>
  <c r="AS162" i="34" s="1"/>
  <c r="BI162" i="34" s="1"/>
  <c r="AO162" i="34" a="1"/>
  <c r="AO162" i="34" s="1"/>
  <c r="AK162" i="34" a="1"/>
  <c r="AK162" i="34" s="1"/>
  <c r="AG162" i="34" a="1"/>
  <c r="AG162" i="34" s="1"/>
  <c r="AC162" i="34" a="1"/>
  <c r="AC162" i="34" s="1"/>
  <c r="BG175" i="34" a="1"/>
  <c r="BG175" i="34" s="1"/>
  <c r="BW175" i="34" s="1"/>
  <c r="AM171" i="34" a="1"/>
  <c r="AM171" i="34" s="1"/>
  <c r="DS171" i="34" s="1"/>
  <c r="AS169" i="34" a="1"/>
  <c r="AS169" i="34" s="1"/>
  <c r="AC169" i="34" a="1"/>
  <c r="AC169" i="34" s="1"/>
  <c r="DI169" i="34" s="1"/>
  <c r="AV167" i="34" a="1"/>
  <c r="AV167" i="34" s="1"/>
  <c r="J167" i="34"/>
  <c r="BX167" i="34" s="1" a="1"/>
  <c r="BX167" i="34" s="1"/>
  <c r="BF165" i="34" a="1"/>
  <c r="BF165" i="34" s="1"/>
  <c r="BB165" i="34" a="1"/>
  <c r="BB165" i="34" s="1"/>
  <c r="AX165" i="34" a="1"/>
  <c r="AX165" i="34" s="1"/>
  <c r="AT165" i="34" a="1"/>
  <c r="AT165" i="34" s="1"/>
  <c r="AP165" i="34" a="1"/>
  <c r="AP165" i="34" s="1"/>
  <c r="DV165" i="34" s="1"/>
  <c r="AL165" i="34" a="1"/>
  <c r="AL165" i="34" s="1"/>
  <c r="DR165" i="34" s="1"/>
  <c r="AH165" i="34" a="1"/>
  <c r="AH165" i="34" s="1"/>
  <c r="AD165" i="34" a="1"/>
  <c r="AD165" i="34" s="1"/>
  <c r="BE163" i="34" a="1"/>
  <c r="BE163" i="34" s="1"/>
  <c r="BA163" i="34" a="1"/>
  <c r="BA163" i="34" s="1"/>
  <c r="AW163" i="34" a="1"/>
  <c r="AW163" i="34" s="1"/>
  <c r="AS163" i="34" a="1"/>
  <c r="AS163" i="34" s="1"/>
  <c r="AO163" i="34" a="1"/>
  <c r="AO163" i="34" s="1"/>
  <c r="DU163" i="34" s="1"/>
  <c r="AK163" i="34" a="1"/>
  <c r="AK163" i="34" s="1"/>
  <c r="DQ163" i="34" s="1"/>
  <c r="AG163" i="34" a="1"/>
  <c r="AG163" i="34" s="1"/>
  <c r="AC163" i="34" a="1"/>
  <c r="AC163" i="34" s="1"/>
  <c r="BE175" i="34" a="1"/>
  <c r="BE175" i="34" s="1"/>
  <c r="BU175" i="34" s="1"/>
  <c r="AW172" i="34" a="1"/>
  <c r="AW172" i="34" s="1"/>
  <c r="BG171" i="34" a="1"/>
  <c r="BG171" i="34" s="1"/>
  <c r="BW171" i="34" s="1"/>
  <c r="AW170" i="34" a="1"/>
  <c r="AW170" i="34" s="1"/>
  <c r="BM170" i="34" s="1"/>
  <c r="AG170" i="34" a="1"/>
  <c r="AG170" i="34" s="1"/>
  <c r="BD168" i="34" a="1"/>
  <c r="BD168" i="34" s="1"/>
  <c r="AN168" i="34" a="1"/>
  <c r="AN168" i="34" s="1"/>
  <c r="AJ167" i="34" a="1"/>
  <c r="AJ167" i="34" s="1"/>
  <c r="BF166" i="34" a="1"/>
  <c r="BF166" i="34" s="1"/>
  <c r="BB166" i="34" a="1"/>
  <c r="BB166" i="34" s="1"/>
  <c r="AX166" i="34" a="1"/>
  <c r="AX166" i="34" s="1"/>
  <c r="AT166" i="34" a="1"/>
  <c r="AT166" i="34" s="1"/>
  <c r="AP166" i="34" a="1"/>
  <c r="AP166" i="34" s="1"/>
  <c r="DV166" i="34" s="1"/>
  <c r="AL166" i="34" a="1"/>
  <c r="AL166" i="34" s="1"/>
  <c r="DR166" i="34" s="1"/>
  <c r="AH166" i="34" a="1"/>
  <c r="AH166" i="34" s="1"/>
  <c r="AD166" i="34" a="1"/>
  <c r="AD166" i="34" s="1"/>
  <c r="BE164" i="34" a="1"/>
  <c r="BE164" i="34" s="1"/>
  <c r="BA164" i="34" a="1"/>
  <c r="BA164" i="34" s="1"/>
  <c r="AW164" i="34" a="1"/>
  <c r="AW164" i="34" s="1"/>
  <c r="AS164" i="34" a="1"/>
  <c r="AS164" i="34" s="1"/>
  <c r="AO164" i="34" a="1"/>
  <c r="AO164" i="34" s="1"/>
  <c r="DU164" i="34" s="1"/>
  <c r="AK164" i="34" a="1"/>
  <c r="AK164" i="34" s="1"/>
  <c r="DQ164" i="34" s="1"/>
  <c r="AG164" i="34" a="1"/>
  <c r="AG164" i="34" s="1"/>
  <c r="AC164" i="34" a="1"/>
  <c r="AC164" i="34" s="1"/>
  <c r="BD162" i="34" a="1"/>
  <c r="BD162" i="34" s="1"/>
  <c r="AZ162" i="34" a="1"/>
  <c r="AZ162" i="34" s="1"/>
  <c r="AV162" i="34" a="1"/>
  <c r="AV162" i="34" s="1"/>
  <c r="AR162" i="34" a="1"/>
  <c r="AR162" i="34" s="1"/>
  <c r="AN162" i="34" a="1"/>
  <c r="AN162" i="34" s="1"/>
  <c r="DT162" i="34" s="1"/>
  <c r="AJ162" i="34" a="1"/>
  <c r="AJ162" i="34" s="1"/>
  <c r="DP162" i="34" s="1"/>
  <c r="AF162" i="34" a="1"/>
  <c r="AF162" i="34" s="1"/>
  <c r="AB162" i="34" a="1"/>
  <c r="AB162" i="34" s="1"/>
  <c r="J161" i="34"/>
  <c r="BX161" i="34" s="1" a="1"/>
  <c r="BX161" i="34" s="1"/>
  <c r="BG160" i="34" a="1"/>
  <c r="BG160" i="34" s="1"/>
  <c r="BC160" i="34" a="1"/>
  <c r="BC160" i="34" s="1"/>
  <c r="AY160" i="34" a="1"/>
  <c r="AY160" i="34" s="1"/>
  <c r="AU160" i="34" a="1"/>
  <c r="AU160" i="34" s="1"/>
  <c r="BK160" i="34" s="1"/>
  <c r="AQ160" i="34" a="1"/>
  <c r="AQ160" i="34" s="1"/>
  <c r="DW160" i="34" s="1"/>
  <c r="AM160" i="34" a="1"/>
  <c r="AM160" i="34" s="1"/>
  <c r="AI160" i="34" a="1"/>
  <c r="AI160" i="34" s="1"/>
  <c r="AE160" i="34" a="1"/>
  <c r="AE160" i="34" s="1"/>
  <c r="BF158" i="34" a="1"/>
  <c r="BF158" i="34" s="1"/>
  <c r="BB158" i="34" a="1"/>
  <c r="BB158" i="34" s="1"/>
  <c r="AX158" i="34" a="1"/>
  <c r="AX158" i="34" s="1"/>
  <c r="AT158" i="34" a="1"/>
  <c r="AT158" i="34" s="1"/>
  <c r="BJ158" i="34" s="1"/>
  <c r="AP158" i="34" a="1"/>
  <c r="AP158" i="34" s="1"/>
  <c r="DV158" i="34" s="1"/>
  <c r="AL158" i="34" a="1"/>
  <c r="AL158" i="34" s="1"/>
  <c r="AH158" i="34" a="1"/>
  <c r="AH158" i="34" s="1"/>
  <c r="AD158" i="34" a="1"/>
  <c r="AD158" i="34" s="1"/>
  <c r="BE169" i="34" a="1"/>
  <c r="BE169" i="34" s="1"/>
  <c r="AO169" i="34" a="1"/>
  <c r="AO169" i="34" s="1"/>
  <c r="DU169" i="34" s="1"/>
  <c r="BD167" i="34" a="1"/>
  <c r="BD167" i="34" s="1"/>
  <c r="BT167" i="34" s="1"/>
  <c r="BE165" i="34" a="1"/>
  <c r="BE165" i="34" s="1"/>
  <c r="BU165" i="34" s="1"/>
  <c r="BA165" i="34" a="1"/>
  <c r="BA165" i="34" s="1"/>
  <c r="BQ165" i="34" s="1"/>
  <c r="AW165" i="34" a="1"/>
  <c r="AW165" i="34" s="1"/>
  <c r="AS165" i="34" a="1"/>
  <c r="AS165" i="34" s="1"/>
  <c r="AO165" i="34" a="1"/>
  <c r="AO165" i="34" s="1"/>
  <c r="AK165" i="34" a="1"/>
  <c r="AK165" i="34" s="1"/>
  <c r="AG165" i="34" a="1"/>
  <c r="AG165" i="34" s="1"/>
  <c r="AC165" i="34" a="1"/>
  <c r="AC165" i="34" s="1"/>
  <c r="DI165" i="34" s="1"/>
  <c r="BD163" i="34" a="1"/>
  <c r="BD163" i="34" s="1"/>
  <c r="BT163" i="34" s="1"/>
  <c r="AZ163" i="34" a="1"/>
  <c r="AZ163" i="34" s="1"/>
  <c r="BP163" i="34" s="1"/>
  <c r="AV163" i="34" a="1"/>
  <c r="AV163" i="34" s="1"/>
  <c r="AR163" i="34" a="1"/>
  <c r="AR163" i="34" s="1"/>
  <c r="AN163" i="34" a="1"/>
  <c r="AN163" i="34" s="1"/>
  <c r="AJ163" i="34" a="1"/>
  <c r="AJ163" i="34" s="1"/>
  <c r="AF163" i="34" a="1"/>
  <c r="AF163" i="34" s="1"/>
  <c r="AB163" i="34" a="1"/>
  <c r="AB163" i="34" s="1"/>
  <c r="DH163" i="34" s="1"/>
  <c r="AE175" i="34" a="1"/>
  <c r="AE175" i="34" s="1"/>
  <c r="DK175" i="34" s="1"/>
  <c r="AO172" i="34" a="1"/>
  <c r="AO172" i="34" s="1"/>
  <c r="DU172" i="34" s="1"/>
  <c r="BB171" i="34" a="1"/>
  <c r="BB171" i="34" s="1"/>
  <c r="BR171" i="34" s="1"/>
  <c r="AH171" i="34" a="1"/>
  <c r="AH171" i="34" s="1"/>
  <c r="DN171" i="34" s="1"/>
  <c r="AS170" i="34" a="1"/>
  <c r="AS170" i="34" s="1"/>
  <c r="AC170" i="34" a="1"/>
  <c r="AC170" i="34" s="1"/>
  <c r="DI170" i="34" s="1"/>
  <c r="AZ168" i="34" a="1"/>
  <c r="AZ168" i="34" s="1"/>
  <c r="BP168" i="34" s="1"/>
  <c r="AJ168" i="34" a="1"/>
  <c r="AJ168" i="34" s="1"/>
  <c r="AR167" i="34" a="1"/>
  <c r="AR167" i="34" s="1"/>
  <c r="BH167" i="34" s="1"/>
  <c r="BE166" i="34" a="1"/>
  <c r="BE166" i="34" s="1"/>
  <c r="BU166" i="34" s="1"/>
  <c r="BA166" i="34" a="1"/>
  <c r="BA166" i="34" s="1"/>
  <c r="AW166" i="34" a="1"/>
  <c r="AW166" i="34" s="1"/>
  <c r="AS166" i="34" a="1"/>
  <c r="AS166" i="34" s="1"/>
  <c r="AO166" i="34" a="1"/>
  <c r="AO166" i="34" s="1"/>
  <c r="AK166" i="34" a="1"/>
  <c r="AK166" i="34" s="1"/>
  <c r="AG166" i="34" a="1"/>
  <c r="AG166" i="34" s="1"/>
  <c r="DM166" i="34" s="1"/>
  <c r="AC166" i="34" a="1"/>
  <c r="AC166" i="34" s="1"/>
  <c r="DI166" i="34" s="1"/>
  <c r="BD164" i="34" a="1"/>
  <c r="BD164" i="34" s="1"/>
  <c r="BT164" i="34" s="1"/>
  <c r="AZ164" i="34" a="1"/>
  <c r="AZ164" i="34" s="1"/>
  <c r="AV164" i="34" a="1"/>
  <c r="AV164" i="34" s="1"/>
  <c r="AR164" i="34" a="1"/>
  <c r="AR164" i="34" s="1"/>
  <c r="AN164" i="34" a="1"/>
  <c r="AN164" i="34" s="1"/>
  <c r="AJ164" i="34" a="1"/>
  <c r="AJ164" i="34" s="1"/>
  <c r="AF164" i="34" a="1"/>
  <c r="AF164" i="34" s="1"/>
  <c r="DL164" i="34" s="1"/>
  <c r="AB164" i="34" a="1"/>
  <c r="AB164" i="34" s="1"/>
  <c r="DH164" i="34" s="1"/>
  <c r="J163" i="34"/>
  <c r="BX163" i="34" s="1" a="1"/>
  <c r="BX163" i="34" s="1"/>
  <c r="BG162" i="34" a="1"/>
  <c r="BG162" i="34" s="1"/>
  <c r="BC162" i="34" a="1"/>
  <c r="BC162" i="34" s="1"/>
  <c r="AY162" i="34" a="1"/>
  <c r="AY162" i="34" s="1"/>
  <c r="AU162" i="34" a="1"/>
  <c r="AU162" i="34" s="1"/>
  <c r="AQ162" i="34" a="1"/>
  <c r="AQ162" i="34" s="1"/>
  <c r="AM162" i="34" a="1"/>
  <c r="AM162" i="34" s="1"/>
  <c r="DS162" i="34" s="1"/>
  <c r="AI162" i="34" a="1"/>
  <c r="AI162" i="34" s="1"/>
  <c r="DO162" i="34" s="1"/>
  <c r="AE162" i="34" a="1"/>
  <c r="AE162" i="34" s="1"/>
  <c r="DK162" i="34" s="1"/>
  <c r="AW171" i="34" a="1"/>
  <c r="AW171" i="34" s="1"/>
  <c r="BM171" i="34" s="1"/>
  <c r="AD171" i="34" a="1"/>
  <c r="AD171" i="34" s="1"/>
  <c r="DJ171" i="34" s="1"/>
  <c r="BA169" i="34" a="1"/>
  <c r="BA169" i="34" s="1"/>
  <c r="AK169" i="34" a="1"/>
  <c r="AK169" i="34" s="1"/>
  <c r="DQ169" i="34" s="1"/>
  <c r="AF167" i="34" a="1"/>
  <c r="AF167" i="34" s="1"/>
  <c r="DL167" i="34" s="1"/>
  <c r="BD165" i="34" a="1"/>
  <c r="BD165" i="34" s="1"/>
  <c r="AZ165" i="34" a="1"/>
  <c r="AZ165" i="34" s="1"/>
  <c r="BP165" i="34" s="1"/>
  <c r="AV165" i="34" a="1"/>
  <c r="AV165" i="34" s="1"/>
  <c r="BL165" i="34" s="1"/>
  <c r="AR165" i="34" a="1"/>
  <c r="AR165" i="34" s="1"/>
  <c r="AN165" i="34" a="1"/>
  <c r="AN165" i="34" s="1"/>
  <c r="AJ165" i="34" a="1"/>
  <c r="AJ165" i="34" s="1"/>
  <c r="AF165" i="34" a="1"/>
  <c r="AF165" i="34" s="1"/>
  <c r="AB165" i="34" a="1"/>
  <c r="AB165" i="34" s="1"/>
  <c r="J164" i="34"/>
  <c r="BX164" i="34" s="1" a="1"/>
  <c r="BX164" i="34" s="1"/>
  <c r="BG163" i="34" a="1"/>
  <c r="BG163" i="34" s="1"/>
  <c r="BW163" i="34" s="1"/>
  <c r="BC163" i="34" a="1"/>
  <c r="BC163" i="34" s="1"/>
  <c r="BS163" i="34" s="1"/>
  <c r="AY163" i="34" a="1"/>
  <c r="AY163" i="34" s="1"/>
  <c r="AU163" i="34" a="1"/>
  <c r="AU163" i="34" s="1"/>
  <c r="AQ163" i="34" a="1"/>
  <c r="AQ163" i="34" s="1"/>
  <c r="AM163" i="34" a="1"/>
  <c r="AM163" i="34" s="1"/>
  <c r="AI163" i="34" a="1"/>
  <c r="AI163" i="34" s="1"/>
  <c r="AE163" i="34" a="1"/>
  <c r="AE163" i="34" s="1"/>
  <c r="AY176" i="34" a="1"/>
  <c r="AY176" i="34" s="1"/>
  <c r="BO176" i="34" s="1"/>
  <c r="AV173" i="34" a="1"/>
  <c r="AV173" i="34" s="1"/>
  <c r="BL173" i="34" s="1"/>
  <c r="AG172" i="34" a="1"/>
  <c r="AG172" i="34" s="1"/>
  <c r="DM172" i="34" s="1"/>
  <c r="BE170" i="34" a="1"/>
  <c r="BE170" i="34" s="1"/>
  <c r="BU170" i="34" s="1"/>
  <c r="AO170" i="34" a="1"/>
  <c r="AO170" i="34" s="1"/>
  <c r="AV168" i="34" a="1"/>
  <c r="AV168" i="34" s="1"/>
  <c r="AF168" i="34" a="1"/>
  <c r="AF168" i="34" s="1"/>
  <c r="DL168" i="34" s="1"/>
  <c r="AZ167" i="34" a="1"/>
  <c r="AZ167" i="34" s="1"/>
  <c r="BP167" i="34" s="1"/>
  <c r="BD166" i="34" a="1"/>
  <c r="BD166" i="34" s="1"/>
  <c r="BT166" i="34" s="1"/>
  <c r="AZ166" i="34" a="1"/>
  <c r="AZ166" i="34" s="1"/>
  <c r="BP166" i="34" s="1"/>
  <c r="AV166" i="34" a="1"/>
  <c r="AV166" i="34" s="1"/>
  <c r="AR166" i="34" a="1"/>
  <c r="AR166" i="34" s="1"/>
  <c r="AN166" i="34" a="1"/>
  <c r="AN166" i="34" s="1"/>
  <c r="AJ166" i="34" a="1"/>
  <c r="AJ166" i="34" s="1"/>
  <c r="AF166" i="34" a="1"/>
  <c r="AF166" i="34" s="1"/>
  <c r="AB166" i="34" a="1"/>
  <c r="AB166" i="34" s="1"/>
  <c r="J165" i="34"/>
  <c r="BX165" i="34" s="1" a="1"/>
  <c r="BX165" i="34" s="1"/>
  <c r="BG164" i="34" a="1"/>
  <c r="BG164" i="34" s="1"/>
  <c r="BW164" i="34" s="1"/>
  <c r="BC164" i="34" a="1"/>
  <c r="BC164" i="34" s="1"/>
  <c r="AY164" i="34" a="1"/>
  <c r="AY164" i="34" s="1"/>
  <c r="AU164" i="34" a="1"/>
  <c r="AU164" i="34" s="1"/>
  <c r="AQ164" i="34" a="1"/>
  <c r="AQ164" i="34" s="1"/>
  <c r="AM164" i="34" a="1"/>
  <c r="AM164" i="34" s="1"/>
  <c r="AI164" i="34" a="1"/>
  <c r="AI164" i="34" s="1"/>
  <c r="AE164" i="34" a="1"/>
  <c r="AE164" i="34" s="1"/>
  <c r="DK164" i="34" s="1"/>
  <c r="BF162" i="34" a="1"/>
  <c r="BF162" i="34" s="1"/>
  <c r="BV162" i="34" s="1"/>
  <c r="BB162" i="34" a="1"/>
  <c r="BB162" i="34" s="1"/>
  <c r="AX162" i="34" a="1"/>
  <c r="AX162" i="34" s="1"/>
  <c r="AT162" i="34" a="1"/>
  <c r="AT162" i="34" s="1"/>
  <c r="AP162" i="34" a="1"/>
  <c r="AP162" i="34" s="1"/>
  <c r="AL162" i="34" a="1"/>
  <c r="AL162" i="34" s="1"/>
  <c r="AH162" i="34" a="1"/>
  <c r="AH162" i="34" s="1"/>
  <c r="AD162" i="34" a="1"/>
  <c r="AD162" i="34" s="1"/>
  <c r="DJ162" i="34" s="1"/>
  <c r="BE160" i="34" a="1"/>
  <c r="BE160" i="34" s="1"/>
  <c r="BU160" i="34" s="1"/>
  <c r="BA160" i="34" a="1"/>
  <c r="BA160" i="34" s="1"/>
  <c r="AW160" i="34" a="1"/>
  <c r="AW160" i="34" s="1"/>
  <c r="AS160" i="34" a="1"/>
  <c r="AS160" i="34" s="1"/>
  <c r="AO160" i="34" a="1"/>
  <c r="AO160" i="34" s="1"/>
  <c r="AK160" i="34" a="1"/>
  <c r="AK160" i="34" s="1"/>
  <c r="AG160" i="34" a="1"/>
  <c r="AG160" i="34" s="1"/>
  <c r="AC160" i="34" a="1"/>
  <c r="AC160" i="34" s="1"/>
  <c r="DI160" i="34" s="1"/>
  <c r="BD158" i="34" a="1"/>
  <c r="BD158" i="34" s="1"/>
  <c r="BT158" i="34" s="1"/>
  <c r="AZ158" i="34" a="1"/>
  <c r="AZ158" i="34" s="1"/>
  <c r="AV158" i="34" a="1"/>
  <c r="AV158" i="34" s="1"/>
  <c r="AR158" i="34" a="1"/>
  <c r="AR158" i="34" s="1"/>
  <c r="AN158" i="34" a="1"/>
  <c r="AN158" i="34" s="1"/>
  <c r="AJ158" i="34" a="1"/>
  <c r="AJ158" i="34" s="1"/>
  <c r="AF158" i="34" a="1"/>
  <c r="AF158" i="34" s="1"/>
  <c r="AB158" i="34" a="1"/>
  <c r="AB158" i="34" s="1"/>
  <c r="DH158" i="34" s="1"/>
  <c r="AW161" i="34" a="1"/>
  <c r="AW161" i="34" s="1"/>
  <c r="BM161" i="34" s="1"/>
  <c r="AR161" i="34" a="1"/>
  <c r="AR161" i="34" s="1"/>
  <c r="BH161" i="34" s="1"/>
  <c r="AG161" i="34" a="1"/>
  <c r="AG161" i="34" s="1"/>
  <c r="AB161" i="34" a="1"/>
  <c r="AB161" i="34" s="1"/>
  <c r="AX160" i="34" a="1"/>
  <c r="AX160" i="34" s="1"/>
  <c r="AH160" i="34" a="1"/>
  <c r="AH160" i="34" s="1"/>
  <c r="DN160" i="34" s="1"/>
  <c r="BD159" i="34" a="1"/>
  <c r="BD159" i="34" s="1"/>
  <c r="AY159" i="34" a="1"/>
  <c r="AY159" i="34" s="1"/>
  <c r="AN159" i="34" a="1"/>
  <c r="AN159" i="34" s="1"/>
  <c r="DT159" i="34" s="1"/>
  <c r="AI159" i="34" a="1"/>
  <c r="AI159" i="34" s="1"/>
  <c r="DO159" i="34" s="1"/>
  <c r="BE158" i="34" a="1"/>
  <c r="BE158" i="34" s="1"/>
  <c r="BU158" i="34" s="1"/>
  <c r="AO158" i="34" a="1"/>
  <c r="AO158" i="34" s="1"/>
  <c r="BE157" i="34" a="1"/>
  <c r="BE157" i="34" s="1"/>
  <c r="BA157" i="34" a="1"/>
  <c r="BA157" i="34" s="1"/>
  <c r="AW157" i="34" a="1"/>
  <c r="AW157" i="34" s="1"/>
  <c r="AS157" i="34" a="1"/>
  <c r="AS157" i="34" s="1"/>
  <c r="AO157" i="34" a="1"/>
  <c r="AO157" i="34" s="1"/>
  <c r="DU157" i="34" s="1"/>
  <c r="AK157" i="34" a="1"/>
  <c r="AK157" i="34" s="1"/>
  <c r="AG157" i="34" a="1"/>
  <c r="AG157" i="34" s="1"/>
  <c r="AC157" i="34" a="1"/>
  <c r="AC157" i="34" s="1"/>
  <c r="BD155" i="34" a="1"/>
  <c r="BD155" i="34" s="1"/>
  <c r="AZ155" i="34" a="1"/>
  <c r="AZ155" i="34" s="1"/>
  <c r="AV155" i="34" a="1"/>
  <c r="AV155" i="34" s="1"/>
  <c r="AR155" i="34" a="1"/>
  <c r="AR155" i="34" s="1"/>
  <c r="AN155" i="34" a="1"/>
  <c r="AN155" i="34" s="1"/>
  <c r="DT155" i="34" s="1"/>
  <c r="AJ155" i="34" a="1"/>
  <c r="AJ155" i="34" s="1"/>
  <c r="AF155" i="34" a="1"/>
  <c r="AF155" i="34" s="1"/>
  <c r="AB155" i="34" a="1"/>
  <c r="AB155" i="34" s="1"/>
  <c r="BG161" i="34" a="1"/>
  <c r="BG161" i="34" s="1"/>
  <c r="BB161" i="34" a="1"/>
  <c r="BB161" i="34" s="1"/>
  <c r="BR161" i="34" s="1"/>
  <c r="AQ161" i="34" a="1"/>
  <c r="AQ161" i="34" s="1"/>
  <c r="AL161" i="34" a="1"/>
  <c r="AL161" i="34" s="1"/>
  <c r="AR160" i="34" a="1"/>
  <c r="AR160" i="34" s="1"/>
  <c r="AB160" i="34" a="1"/>
  <c r="AB160" i="34" s="1"/>
  <c r="AX159" i="34" a="1"/>
  <c r="AX159" i="34" s="1"/>
  <c r="AS159" i="34" a="1"/>
  <c r="AS159" i="34" s="1"/>
  <c r="AH159" i="34" a="1"/>
  <c r="AH159" i="34" s="1"/>
  <c r="DN159" i="34" s="1"/>
  <c r="AC159" i="34" a="1"/>
  <c r="AC159" i="34" s="1"/>
  <c r="DI159" i="34" s="1"/>
  <c r="AY158" i="34" a="1"/>
  <c r="AY158" i="34" s="1"/>
  <c r="BO158" i="34" s="1"/>
  <c r="AI158" i="34" a="1"/>
  <c r="AI158" i="34" s="1"/>
  <c r="BD156" i="34" a="1"/>
  <c r="BD156" i="34" s="1"/>
  <c r="BT156" i="34" s="1"/>
  <c r="AZ156" i="34" a="1"/>
  <c r="AZ156" i="34" s="1"/>
  <c r="AV156" i="34" a="1"/>
  <c r="AV156" i="34" s="1"/>
  <c r="AR156" i="34" a="1"/>
  <c r="AR156" i="34" s="1"/>
  <c r="AN156" i="34" a="1"/>
  <c r="AN156" i="34" s="1"/>
  <c r="AJ156" i="34" a="1"/>
  <c r="AJ156" i="34" s="1"/>
  <c r="AF156" i="34" a="1"/>
  <c r="AF156" i="34" s="1"/>
  <c r="AB156" i="34" a="1"/>
  <c r="AB156" i="34" s="1"/>
  <c r="DH156" i="34" s="1"/>
  <c r="J155" i="34"/>
  <c r="BX155" i="34" s="1" a="1"/>
  <c r="BX155" i="34" s="1"/>
  <c r="BG154" i="34" a="1"/>
  <c r="BG154" i="34" s="1"/>
  <c r="BC154" i="34" a="1"/>
  <c r="BC154" i="34" s="1"/>
  <c r="AY154" i="34" a="1"/>
  <c r="AY154" i="34" s="1"/>
  <c r="AU154" i="34" a="1"/>
  <c r="AU154" i="34" s="1"/>
  <c r="AQ154" i="34" a="1"/>
  <c r="AQ154" i="34" s="1"/>
  <c r="AM154" i="34" a="1"/>
  <c r="AM154" i="34" s="1"/>
  <c r="AI154" i="34" a="1"/>
  <c r="AI154" i="34" s="1"/>
  <c r="DO154" i="34" s="1"/>
  <c r="AE154" i="34" a="1"/>
  <c r="AE154" i="34" s="1"/>
  <c r="DK154" i="34" s="1"/>
  <c r="BF152" i="34" a="1"/>
  <c r="BF152" i="34" s="1"/>
  <c r="BB152" i="34" a="1"/>
  <c r="BB152" i="34" s="1"/>
  <c r="AX152" i="34" a="1"/>
  <c r="AX152" i="34" s="1"/>
  <c r="AT152" i="34" a="1"/>
  <c r="AT152" i="34" s="1"/>
  <c r="AP152" i="34" a="1"/>
  <c r="AP152" i="34" s="1"/>
  <c r="AL152" i="34" a="1"/>
  <c r="AL152" i="34" s="1"/>
  <c r="AH152" i="34" a="1"/>
  <c r="AH152" i="34" s="1"/>
  <c r="DN152" i="34" s="1"/>
  <c r="AD152" i="34" a="1"/>
  <c r="AD152" i="34" s="1"/>
  <c r="DJ152" i="34" s="1"/>
  <c r="BA161" i="34" a="1"/>
  <c r="BA161" i="34" s="1"/>
  <c r="BQ161" i="34" s="1"/>
  <c r="AV161" i="34" a="1"/>
  <c r="AV161" i="34" s="1"/>
  <c r="AK161" i="34" a="1"/>
  <c r="AK161" i="34" s="1"/>
  <c r="AF161" i="34" a="1"/>
  <c r="AF161" i="34" s="1"/>
  <c r="BB160" i="34" a="1"/>
  <c r="BB160" i="34" s="1"/>
  <c r="BR160" i="34" s="1"/>
  <c r="AL160" i="34" a="1"/>
  <c r="AL160" i="34" s="1"/>
  <c r="J160" i="34"/>
  <c r="BX160" i="34" s="1" a="1"/>
  <c r="BX160" i="34" s="1"/>
  <c r="BC159" i="34" a="1"/>
  <c r="BC159" i="34" s="1"/>
  <c r="BS159" i="34" s="1"/>
  <c r="AR159" i="34" a="1"/>
  <c r="AR159" i="34" s="1"/>
  <c r="BH159" i="34" s="1"/>
  <c r="AM159" i="34" a="1"/>
  <c r="AM159" i="34" s="1"/>
  <c r="AB159" i="34" a="1"/>
  <c r="AB159" i="34" s="1"/>
  <c r="AS158" i="34" a="1"/>
  <c r="AS158" i="34" s="1"/>
  <c r="AC158" i="34" a="1"/>
  <c r="AC158" i="34" s="1"/>
  <c r="DI158" i="34" s="1"/>
  <c r="BD157" i="34" a="1"/>
  <c r="BD157" i="34" s="1"/>
  <c r="AZ157" i="34" a="1"/>
  <c r="AZ157" i="34" s="1"/>
  <c r="AV157" i="34" a="1"/>
  <c r="AV157" i="34" s="1"/>
  <c r="AR157" i="34" a="1"/>
  <c r="AR157" i="34" s="1"/>
  <c r="AN157" i="34" a="1"/>
  <c r="AN157" i="34" s="1"/>
  <c r="AJ157" i="34" a="1"/>
  <c r="AJ157" i="34" s="1"/>
  <c r="DP157" i="34" s="1"/>
  <c r="AF157" i="34" a="1"/>
  <c r="AF157" i="34" s="1"/>
  <c r="AB157" i="34" a="1"/>
  <c r="AB157" i="34" s="1"/>
  <c r="J156" i="34"/>
  <c r="BX156" i="34" s="1" a="1"/>
  <c r="BX156" i="34" s="1"/>
  <c r="BG155" i="34" a="1"/>
  <c r="BG155" i="34" s="1"/>
  <c r="BC155" i="34" a="1"/>
  <c r="BC155" i="34" s="1"/>
  <c r="AY155" i="34" a="1"/>
  <c r="AY155" i="34" s="1"/>
  <c r="AU155" i="34" a="1"/>
  <c r="AU155" i="34" s="1"/>
  <c r="AQ155" i="34" a="1"/>
  <c r="AQ155" i="34" s="1"/>
  <c r="DW155" i="34" s="1"/>
  <c r="AM155" i="34" a="1"/>
  <c r="AM155" i="34" s="1"/>
  <c r="AI155" i="34" a="1"/>
  <c r="AI155" i="34" s="1"/>
  <c r="AE155" i="34" a="1"/>
  <c r="AE155" i="34" s="1"/>
  <c r="BF153" i="34" a="1"/>
  <c r="BF153" i="34" s="1"/>
  <c r="BB153" i="34" a="1"/>
  <c r="BB153" i="34" s="1"/>
  <c r="AX153" i="34" a="1"/>
  <c r="AX153" i="34" s="1"/>
  <c r="AT153" i="34" a="1"/>
  <c r="AT153" i="34" s="1"/>
  <c r="AP153" i="34" a="1"/>
  <c r="AP153" i="34" s="1"/>
  <c r="DV153" i="34" s="1"/>
  <c r="AL153" i="34" a="1"/>
  <c r="AL153" i="34" s="1"/>
  <c r="AH153" i="34" a="1"/>
  <c r="AH153" i="34" s="1"/>
  <c r="AD153" i="34" a="1"/>
  <c r="AD153" i="34" s="1"/>
  <c r="BF161" i="34" a="1"/>
  <c r="BF161" i="34" s="1"/>
  <c r="AU161" i="34" a="1"/>
  <c r="AU161" i="34" s="1"/>
  <c r="BK161" i="34" s="1"/>
  <c r="AP161" i="34" a="1"/>
  <c r="AP161" i="34" s="1"/>
  <c r="DV161" i="34" s="1"/>
  <c r="AE161" i="34" a="1"/>
  <c r="AE161" i="34" s="1"/>
  <c r="AV160" i="34" a="1"/>
  <c r="AV160" i="34" s="1"/>
  <c r="AF160" i="34" a="1"/>
  <c r="AF160" i="34" s="1"/>
  <c r="DL160" i="34" s="1"/>
  <c r="BB159" i="34" a="1"/>
  <c r="BB159" i="34" s="1"/>
  <c r="BR159" i="34" s="1"/>
  <c r="AW159" i="34" a="1"/>
  <c r="AW159" i="34" s="1"/>
  <c r="AL159" i="34" a="1"/>
  <c r="AL159" i="34" s="1"/>
  <c r="AG159" i="34" a="1"/>
  <c r="AG159" i="34" s="1"/>
  <c r="DM159" i="34" s="1"/>
  <c r="J159" i="34"/>
  <c r="BX159" i="34" s="1" a="1"/>
  <c r="BX159" i="34" s="1"/>
  <c r="BC158" i="34" a="1"/>
  <c r="BC158" i="34" s="1"/>
  <c r="BS158" i="34" s="1"/>
  <c r="AM158" i="34" a="1"/>
  <c r="AM158" i="34" s="1"/>
  <c r="J157" i="34"/>
  <c r="BX157" i="34" s="1" a="1"/>
  <c r="BX157" i="34" s="1"/>
  <c r="BG156" i="34" a="1"/>
  <c r="BG156" i="34" s="1"/>
  <c r="BC156" i="34" a="1"/>
  <c r="BC156" i="34" s="1"/>
  <c r="AY156" i="34" a="1"/>
  <c r="AY156" i="34" s="1"/>
  <c r="AU156" i="34" a="1"/>
  <c r="AU156" i="34" s="1"/>
  <c r="BK156" i="34" s="1"/>
  <c r="AQ156" i="34" a="1"/>
  <c r="AQ156" i="34" s="1"/>
  <c r="AM156" i="34" a="1"/>
  <c r="AM156" i="34" s="1"/>
  <c r="DS156" i="34" s="1"/>
  <c r="AI156" i="34" a="1"/>
  <c r="AI156" i="34" s="1"/>
  <c r="DO156" i="34" s="1"/>
  <c r="AE156" i="34" a="1"/>
  <c r="AE156" i="34" s="1"/>
  <c r="BF154" i="34" a="1"/>
  <c r="BF154" i="34" s="1"/>
  <c r="BB154" i="34" a="1"/>
  <c r="BB154" i="34" s="1"/>
  <c r="AX154" i="34" a="1"/>
  <c r="AX154" i="34" s="1"/>
  <c r="AT154" i="34" a="1"/>
  <c r="AT154" i="34" s="1"/>
  <c r="BJ154" i="34" s="1"/>
  <c r="AP154" i="34" a="1"/>
  <c r="AP154" i="34" s="1"/>
  <c r="AL154" i="34" a="1"/>
  <c r="AL154" i="34" s="1"/>
  <c r="DR154" i="34" s="1"/>
  <c r="AH154" i="34" a="1"/>
  <c r="AH154" i="34" s="1"/>
  <c r="DN154" i="34" s="1"/>
  <c r="AD154" i="34" a="1"/>
  <c r="AD154" i="34" s="1"/>
  <c r="BE152" i="34" a="1"/>
  <c r="BE152" i="34" s="1"/>
  <c r="BA152" i="34" a="1"/>
  <c r="BA152" i="34" s="1"/>
  <c r="AW152" i="34" a="1"/>
  <c r="AW152" i="34" s="1"/>
  <c r="AS152" i="34" a="1"/>
  <c r="AS152" i="34" s="1"/>
  <c r="BI152" i="34" s="1"/>
  <c r="AO152" i="34" a="1"/>
  <c r="AO152" i="34" s="1"/>
  <c r="AK152" i="34" a="1"/>
  <c r="AK152" i="34" s="1"/>
  <c r="DQ152" i="34" s="1"/>
  <c r="AG152" i="34" a="1"/>
  <c r="AG152" i="34" s="1"/>
  <c r="DM152" i="34" s="1"/>
  <c r="AC152" i="34" a="1"/>
  <c r="AC152" i="34" s="1"/>
  <c r="AY161" i="34" a="1"/>
  <c r="AY161" i="34" s="1"/>
  <c r="BO161" i="34" s="1"/>
  <c r="AT161" i="34" a="1"/>
  <c r="AT161" i="34" s="1"/>
  <c r="AI161" i="34" a="1"/>
  <c r="AI161" i="34" s="1"/>
  <c r="AD161" i="34" a="1"/>
  <c r="AD161" i="34" s="1"/>
  <c r="DJ161" i="34" s="1"/>
  <c r="AZ160" i="34" a="1"/>
  <c r="AZ160" i="34" s="1"/>
  <c r="BP160" i="34" s="1"/>
  <c r="AJ160" i="34" a="1"/>
  <c r="AJ160" i="34" s="1"/>
  <c r="BF159" i="34" a="1"/>
  <c r="BF159" i="34" s="1"/>
  <c r="BA159" i="34" a="1"/>
  <c r="BA159" i="34" s="1"/>
  <c r="AP159" i="34" a="1"/>
  <c r="AP159" i="34" s="1"/>
  <c r="DV159" i="34" s="1"/>
  <c r="AK159" i="34" a="1"/>
  <c r="AK159" i="34" s="1"/>
  <c r="BG158" i="34" a="1"/>
  <c r="BG158" i="34" s="1"/>
  <c r="AQ158" i="34" a="1"/>
  <c r="AQ158" i="34" s="1"/>
  <c r="DW158" i="34" s="1"/>
  <c r="BF156" i="34" a="1"/>
  <c r="BF156" i="34" s="1"/>
  <c r="BB156" i="34" a="1"/>
  <c r="BB156" i="34" s="1"/>
  <c r="AX156" i="34" a="1"/>
  <c r="AX156" i="34" s="1"/>
  <c r="AT156" i="34" a="1"/>
  <c r="AT156" i="34" s="1"/>
  <c r="AP156" i="34" a="1"/>
  <c r="AP156" i="34" s="1"/>
  <c r="AL156" i="34" a="1"/>
  <c r="AL156" i="34" s="1"/>
  <c r="AH156" i="34" a="1"/>
  <c r="AH156" i="34" s="1"/>
  <c r="AD156" i="34" a="1"/>
  <c r="AD156" i="34" s="1"/>
  <c r="DJ156" i="34" s="1"/>
  <c r="BE154" i="34" a="1"/>
  <c r="BE154" i="34" s="1"/>
  <c r="BA154" i="34" a="1"/>
  <c r="BA154" i="34" s="1"/>
  <c r="AW154" i="34" a="1"/>
  <c r="AW154" i="34" s="1"/>
  <c r="AS154" i="34" a="1"/>
  <c r="AS154" i="34" s="1"/>
  <c r="AO154" i="34" a="1"/>
  <c r="AO154" i="34" s="1"/>
  <c r="AK154" i="34" a="1"/>
  <c r="AK154" i="34" s="1"/>
  <c r="AG154" i="34" a="1"/>
  <c r="AG154" i="34" s="1"/>
  <c r="AC154" i="34" a="1"/>
  <c r="AC154" i="34" s="1"/>
  <c r="DI154" i="34" s="1"/>
  <c r="BD161" i="34" a="1"/>
  <c r="BD161" i="34" s="1"/>
  <c r="BT161" i="34" s="1"/>
  <c r="AS161" i="34" a="1"/>
  <c r="AS161" i="34" s="1"/>
  <c r="AN161" i="34" a="1"/>
  <c r="AN161" i="34" s="1"/>
  <c r="AC161" i="34" a="1"/>
  <c r="AC161" i="34" s="1"/>
  <c r="AT160" i="34" a="1"/>
  <c r="AT160" i="34" s="1"/>
  <c r="BJ160" i="34" s="1"/>
  <c r="AD160" i="34" a="1"/>
  <c r="AD160" i="34" s="1"/>
  <c r="AZ159" i="34" a="1"/>
  <c r="AZ159" i="34" s="1"/>
  <c r="AU159" i="34" a="1"/>
  <c r="AU159" i="34" s="1"/>
  <c r="BK159" i="34" s="1"/>
  <c r="AJ159" i="34" a="1"/>
  <c r="AJ159" i="34" s="1"/>
  <c r="DP159" i="34" s="1"/>
  <c r="AE159" i="34" a="1"/>
  <c r="AE159" i="34" s="1"/>
  <c r="BA158" i="34" a="1"/>
  <c r="BA158" i="34" s="1"/>
  <c r="AK158" i="34" a="1"/>
  <c r="AK158" i="34" s="1"/>
  <c r="DQ158" i="34" s="1"/>
  <c r="BF157" i="34" a="1"/>
  <c r="BF157" i="34" s="1"/>
  <c r="BB157" i="34" a="1"/>
  <c r="BB157" i="34" s="1"/>
  <c r="AX157" i="34" a="1"/>
  <c r="AX157" i="34" s="1"/>
  <c r="AT157" i="34" a="1"/>
  <c r="AT157" i="34" s="1"/>
  <c r="BJ157" i="34" s="1"/>
  <c r="AP157" i="34" a="1"/>
  <c r="AP157" i="34" s="1"/>
  <c r="AL157" i="34" a="1"/>
  <c r="AL157" i="34" s="1"/>
  <c r="DR157" i="34" s="1"/>
  <c r="AH157" i="34" a="1"/>
  <c r="AH157" i="34" s="1"/>
  <c r="DN157" i="34" s="1"/>
  <c r="AD157" i="34" a="1"/>
  <c r="AD157" i="34" s="1"/>
  <c r="BE155" i="34" a="1"/>
  <c r="BE155" i="34" s="1"/>
  <c r="BA155" i="34" a="1"/>
  <c r="BA155" i="34" s="1"/>
  <c r="AW155" i="34" a="1"/>
  <c r="AW155" i="34" s="1"/>
  <c r="AS155" i="34" a="1"/>
  <c r="AS155" i="34" s="1"/>
  <c r="BI155" i="34" s="1"/>
  <c r="AO155" i="34" a="1"/>
  <c r="AO155" i="34" s="1"/>
  <c r="AK155" i="34" a="1"/>
  <c r="AK155" i="34" s="1"/>
  <c r="DQ155" i="34" s="1"/>
  <c r="AG155" i="34" a="1"/>
  <c r="AG155" i="34" s="1"/>
  <c r="DM155" i="34" s="1"/>
  <c r="AC155" i="34" a="1"/>
  <c r="AC155" i="34" s="1"/>
  <c r="BD153" i="34" a="1"/>
  <c r="BD153" i="34" s="1"/>
  <c r="AZ153" i="34" a="1"/>
  <c r="AZ153" i="34" s="1"/>
  <c r="AV153" i="34" a="1"/>
  <c r="AV153" i="34" s="1"/>
  <c r="AR153" i="34" a="1"/>
  <c r="AR153" i="34" s="1"/>
  <c r="BH153" i="34" s="1"/>
  <c r="AN153" i="34" a="1"/>
  <c r="AN153" i="34" s="1"/>
  <c r="AJ153" i="34" a="1"/>
  <c r="AJ153" i="34" s="1"/>
  <c r="DP153" i="34" s="1"/>
  <c r="AF153" i="34" a="1"/>
  <c r="AF153" i="34" s="1"/>
  <c r="DL153" i="34" s="1"/>
  <c r="AB153" i="34" a="1"/>
  <c r="AB153" i="34" s="1"/>
  <c r="J152" i="34"/>
  <c r="BX152" i="34" s="1" a="1"/>
  <c r="BX152" i="34" s="1"/>
  <c r="BG151" i="34" a="1"/>
  <c r="BG151" i="34" s="1"/>
  <c r="BC151" i="34" a="1"/>
  <c r="BC151" i="34" s="1"/>
  <c r="AY151" i="34" a="1"/>
  <c r="AY151" i="34" s="1"/>
  <c r="BO151" i="34" s="1"/>
  <c r="AU151" i="34" a="1"/>
  <c r="AU151" i="34" s="1"/>
  <c r="AQ151" i="34" a="1"/>
  <c r="AQ151" i="34" s="1"/>
  <c r="DW151" i="34" s="1"/>
  <c r="AM151" i="34" a="1"/>
  <c r="AM151" i="34" s="1"/>
  <c r="DS151" i="34" s="1"/>
  <c r="AI151" i="34" a="1"/>
  <c r="AI151" i="34" s="1"/>
  <c r="AE151" i="34" a="1"/>
  <c r="AE151" i="34" s="1"/>
  <c r="J162" i="34"/>
  <c r="BX162" i="34" s="1" a="1"/>
  <c r="BX162" i="34" s="1"/>
  <c r="AN160" i="34" a="1"/>
  <c r="AN160" i="34" s="1"/>
  <c r="BE159" i="34" a="1"/>
  <c r="BE159" i="34" s="1"/>
  <c r="AE158" i="34" a="1"/>
  <c r="AE158" i="34" s="1"/>
  <c r="AO161" i="34" a="1"/>
  <c r="AO161" i="34" s="1"/>
  <c r="BF160" i="34" a="1"/>
  <c r="BF160" i="34" s="1"/>
  <c r="AF159" i="34" a="1"/>
  <c r="AF159" i="34" s="1"/>
  <c r="AW158" i="34" a="1"/>
  <c r="AW158" i="34" s="1"/>
  <c r="J158" i="34"/>
  <c r="BX158" i="34" s="1" a="1"/>
  <c r="BX158" i="34" s="1"/>
  <c r="BC157" i="34" a="1"/>
  <c r="BC157" i="34" s="1"/>
  <c r="AM157" i="34" a="1"/>
  <c r="AM157" i="34" s="1"/>
  <c r="DS157" i="34" s="1"/>
  <c r="AT155" i="34" a="1"/>
  <c r="AT155" i="34" s="1"/>
  <c r="BJ155" i="34" s="1"/>
  <c r="AD155" i="34" a="1"/>
  <c r="AD155" i="34" s="1"/>
  <c r="BD154" i="34" a="1"/>
  <c r="BD154" i="34" s="1"/>
  <c r="BD152" i="34" a="1"/>
  <c r="BD152" i="34" s="1"/>
  <c r="BT152" i="34" s="1"/>
  <c r="AV152" i="34" a="1"/>
  <c r="AV152" i="34" s="1"/>
  <c r="BL152" i="34" s="1"/>
  <c r="AN152" i="34" a="1"/>
  <c r="AN152" i="34" s="1"/>
  <c r="AF152" i="34" a="1"/>
  <c r="AF152" i="34" s="1"/>
  <c r="BF151" i="34" a="1"/>
  <c r="BF151" i="34" s="1"/>
  <c r="BV151" i="34" s="1"/>
  <c r="BA151" i="34" a="1"/>
  <c r="BA151" i="34" s="1"/>
  <c r="BQ151" i="34" s="1"/>
  <c r="AP151" i="34" a="1"/>
  <c r="AP151" i="34" s="1"/>
  <c r="AK151" i="34" a="1"/>
  <c r="AK151" i="34" s="1"/>
  <c r="BC150" i="34" a="1"/>
  <c r="BC150" i="34" s="1"/>
  <c r="AY150" i="34" a="1"/>
  <c r="AY150" i="34" s="1"/>
  <c r="AU150" i="34" a="1"/>
  <c r="AU150" i="34" s="1"/>
  <c r="AQ150" i="34" a="1"/>
  <c r="AQ150" i="34" s="1"/>
  <c r="AM150" i="34" a="1"/>
  <c r="AM150" i="34" s="1"/>
  <c r="DS150" i="34" s="1"/>
  <c r="AI150" i="34" a="1"/>
  <c r="AI150" i="34" s="1"/>
  <c r="AE150" i="34" a="1"/>
  <c r="AE150" i="34" s="1"/>
  <c r="DK150" i="34" s="1"/>
  <c r="BF148" i="34" a="1"/>
  <c r="BF148" i="34" s="1"/>
  <c r="BB148" i="34" a="1"/>
  <c r="BB148" i="34" s="1"/>
  <c r="AX148" i="34" a="1"/>
  <c r="AX148" i="34" s="1"/>
  <c r="AT148" i="34" a="1"/>
  <c r="AT148" i="34" s="1"/>
  <c r="AP148" i="34" a="1"/>
  <c r="AP148" i="34" s="1"/>
  <c r="AL148" i="34" a="1"/>
  <c r="AL148" i="34" s="1"/>
  <c r="DR148" i="34" s="1"/>
  <c r="AH148" i="34" a="1"/>
  <c r="AH148" i="34" s="1"/>
  <c r="AD148" i="34" a="1"/>
  <c r="AD148" i="34" s="1"/>
  <c r="DJ148" i="34" s="1"/>
  <c r="BE146" i="34" a="1"/>
  <c r="BE146" i="34" s="1"/>
  <c r="BA146" i="34" a="1"/>
  <c r="BA146" i="34" s="1"/>
  <c r="AW146" i="34" a="1"/>
  <c r="AW146" i="34" s="1"/>
  <c r="AS146" i="34" a="1"/>
  <c r="AS146" i="34" s="1"/>
  <c r="AO146" i="34" a="1"/>
  <c r="AO146" i="34" s="1"/>
  <c r="AK146" i="34" a="1"/>
  <c r="AK146" i="34" s="1"/>
  <c r="DQ146" i="34" s="1"/>
  <c r="AG146" i="34" a="1"/>
  <c r="AG146" i="34" s="1"/>
  <c r="AC146" i="34" a="1"/>
  <c r="AC146" i="34" s="1"/>
  <c r="DI146" i="34" s="1"/>
  <c r="BD144" i="34" a="1"/>
  <c r="BD144" i="34" s="1"/>
  <c r="AZ144" i="34" a="1"/>
  <c r="AZ144" i="34" s="1"/>
  <c r="AV144" i="34" a="1"/>
  <c r="AV144" i="34" s="1"/>
  <c r="AR144" i="34" a="1"/>
  <c r="AR144" i="34" s="1"/>
  <c r="AN144" i="34" a="1"/>
  <c r="AN144" i="34" s="1"/>
  <c r="AJ144" i="34" a="1"/>
  <c r="AJ144" i="34" s="1"/>
  <c r="DP144" i="34" s="1"/>
  <c r="AF144" i="34" a="1"/>
  <c r="AF144" i="34" s="1"/>
  <c r="AB144" i="34" a="1"/>
  <c r="AB144" i="34" s="1"/>
  <c r="DH144" i="34" s="1"/>
  <c r="BE161" i="34" a="1"/>
  <c r="BE161" i="34" s="1"/>
  <c r="BU161" i="34" s="1"/>
  <c r="AJ161" i="34" a="1"/>
  <c r="AJ161" i="34" s="1"/>
  <c r="AV159" i="34" a="1"/>
  <c r="AV159" i="34" s="1"/>
  <c r="AY157" i="34" a="1"/>
  <c r="AY157" i="34" s="1"/>
  <c r="AI157" i="34" a="1"/>
  <c r="AI157" i="34" s="1"/>
  <c r="DO157" i="34" s="1"/>
  <c r="BF155" i="34" a="1"/>
  <c r="BF155" i="34" s="1"/>
  <c r="AP155" i="34" a="1"/>
  <c r="AP155" i="34" s="1"/>
  <c r="AF154" i="34" a="1"/>
  <c r="AF154" i="34" s="1"/>
  <c r="BG153" i="34" a="1"/>
  <c r="BG153" i="34" s="1"/>
  <c r="AY153" i="34" a="1"/>
  <c r="AY153" i="34" s="1"/>
  <c r="AQ153" i="34" a="1"/>
  <c r="AQ153" i="34" s="1"/>
  <c r="DW153" i="34" s="1"/>
  <c r="AI153" i="34" a="1"/>
  <c r="AI153" i="34" s="1"/>
  <c r="BE151" i="34" a="1"/>
  <c r="BE151" i="34" s="1"/>
  <c r="AT151" i="34" a="1"/>
  <c r="AT151" i="34" s="1"/>
  <c r="BJ151" i="34" s="1"/>
  <c r="AO151" i="34" a="1"/>
  <c r="AO151" i="34" s="1"/>
  <c r="DU151" i="34" s="1"/>
  <c r="AD151" i="34" a="1"/>
  <c r="AD151" i="34" s="1"/>
  <c r="BF150" i="34" a="1"/>
  <c r="BF150" i="34" s="1"/>
  <c r="BB150" i="34" a="1"/>
  <c r="BB150" i="34" s="1"/>
  <c r="AX150" i="34" a="1"/>
  <c r="AX150" i="34" s="1"/>
  <c r="AT150" i="34" a="1"/>
  <c r="AT150" i="34" s="1"/>
  <c r="AP150" i="34" a="1"/>
  <c r="AP150" i="34" s="1"/>
  <c r="AL150" i="34" a="1"/>
  <c r="AL150" i="34" s="1"/>
  <c r="AH150" i="34" a="1"/>
  <c r="AH150" i="34" s="1"/>
  <c r="AD150" i="34" a="1"/>
  <c r="AD150" i="34" s="1"/>
  <c r="DJ150" i="34" s="1"/>
  <c r="BE148" i="34" a="1"/>
  <c r="BE148" i="34" s="1"/>
  <c r="BA148" i="34" a="1"/>
  <c r="BA148" i="34" s="1"/>
  <c r="AW148" i="34" a="1"/>
  <c r="AW148" i="34" s="1"/>
  <c r="AS148" i="34" a="1"/>
  <c r="AS148" i="34" s="1"/>
  <c r="AO148" i="34" a="1"/>
  <c r="AO148" i="34" s="1"/>
  <c r="AK148" i="34" a="1"/>
  <c r="AK148" i="34" s="1"/>
  <c r="DQ148" i="34" s="1"/>
  <c r="AG148" i="34" a="1"/>
  <c r="AG148" i="34" s="1"/>
  <c r="AC148" i="34" a="1"/>
  <c r="AC148" i="34" s="1"/>
  <c r="DI148" i="34" s="1"/>
  <c r="BD146" i="34" a="1"/>
  <c r="BD146" i="34" s="1"/>
  <c r="AZ146" i="34" a="1"/>
  <c r="AZ146" i="34" s="1"/>
  <c r="AV146" i="34" a="1"/>
  <c r="AV146" i="34" s="1"/>
  <c r="AR146" i="34" a="1"/>
  <c r="AR146" i="34" s="1"/>
  <c r="AN146" i="34" a="1"/>
  <c r="AN146" i="34" s="1"/>
  <c r="AJ146" i="34" a="1"/>
  <c r="AJ146" i="34" s="1"/>
  <c r="DP146" i="34" s="1"/>
  <c r="AF146" i="34" a="1"/>
  <c r="AF146" i="34" s="1"/>
  <c r="AB146" i="34" a="1"/>
  <c r="AB146" i="34" s="1"/>
  <c r="DH146" i="34" s="1"/>
  <c r="J145" i="34"/>
  <c r="BX145" i="34" s="1" a="1"/>
  <c r="BX145" i="34" s="1"/>
  <c r="BC161" i="34" a="1"/>
  <c r="BC161" i="34" s="1"/>
  <c r="AH161" i="34" a="1"/>
  <c r="AH161" i="34" s="1"/>
  <c r="AT159" i="34" a="1"/>
  <c r="AT159" i="34" s="1"/>
  <c r="AS156" i="34" a="1"/>
  <c r="AS156" i="34" s="1"/>
  <c r="AC156" i="34" a="1"/>
  <c r="AC156" i="34" s="1"/>
  <c r="DI156" i="34" s="1"/>
  <c r="AZ154" i="34" a="1"/>
  <c r="AZ154" i="34" s="1"/>
  <c r="BE153" i="34" a="1"/>
  <c r="BE153" i="34" s="1"/>
  <c r="AW153" i="34" a="1"/>
  <c r="AW153" i="34" s="1"/>
  <c r="AO153" i="34" a="1"/>
  <c r="AO153" i="34" s="1"/>
  <c r="AG153" i="34" a="1"/>
  <c r="AG153" i="34" s="1"/>
  <c r="DM153" i="34" s="1"/>
  <c r="BD151" i="34" a="1"/>
  <c r="BD151" i="34" s="1"/>
  <c r="AN151" i="34" a="1"/>
  <c r="AN151" i="34" s="1"/>
  <c r="DT151" i="34" s="1"/>
  <c r="BE149" i="34" a="1"/>
  <c r="BE149" i="34" s="1"/>
  <c r="BU149" i="34" s="1"/>
  <c r="BA149" i="34" a="1"/>
  <c r="BA149" i="34" s="1"/>
  <c r="AW149" i="34" a="1"/>
  <c r="AW149" i="34" s="1"/>
  <c r="BM149" i="34" s="1"/>
  <c r="AS149" i="34" a="1"/>
  <c r="AS149" i="34" s="1"/>
  <c r="AO149" i="34" a="1"/>
  <c r="AO149" i="34" s="1"/>
  <c r="AK149" i="34" a="1"/>
  <c r="AK149" i="34" s="1"/>
  <c r="AG149" i="34" a="1"/>
  <c r="AG149" i="34" s="1"/>
  <c r="AC149" i="34" a="1"/>
  <c r="AC149" i="34" s="1"/>
  <c r="DI149" i="34" s="1"/>
  <c r="BD147" i="34" a="1"/>
  <c r="BD147" i="34" s="1"/>
  <c r="BT147" i="34" s="1"/>
  <c r="AZ147" i="34" a="1"/>
  <c r="AZ147" i="34" s="1"/>
  <c r="AV147" i="34" a="1"/>
  <c r="AV147" i="34" s="1"/>
  <c r="BL147" i="34" s="1"/>
  <c r="AR147" i="34" a="1"/>
  <c r="AR147" i="34" s="1"/>
  <c r="AN147" i="34" a="1"/>
  <c r="AN147" i="34" s="1"/>
  <c r="AJ147" i="34" a="1"/>
  <c r="AJ147" i="34" s="1"/>
  <c r="AF147" i="34" a="1"/>
  <c r="AF147" i="34" s="1"/>
  <c r="AB147" i="34" a="1"/>
  <c r="AB147" i="34" s="1"/>
  <c r="DH147" i="34" s="1"/>
  <c r="J146" i="34"/>
  <c r="BX146" i="34" s="1" a="1"/>
  <c r="BX146" i="34" s="1"/>
  <c r="BG145" i="34" a="1"/>
  <c r="BG145" i="34" s="1"/>
  <c r="BC145" i="34" a="1"/>
  <c r="BC145" i="34" s="1"/>
  <c r="BS145" i="34" s="1"/>
  <c r="AY145" i="34" a="1"/>
  <c r="AY145" i="34" s="1"/>
  <c r="AU145" i="34" a="1"/>
  <c r="AU145" i="34" s="1"/>
  <c r="AQ145" i="34" a="1"/>
  <c r="AQ145" i="34" s="1"/>
  <c r="AM145" i="34" a="1"/>
  <c r="AM145" i="34" s="1"/>
  <c r="AI145" i="34" a="1"/>
  <c r="AI145" i="34" s="1"/>
  <c r="DO145" i="34" s="1"/>
  <c r="AE145" i="34" a="1"/>
  <c r="AE145" i="34" s="1"/>
  <c r="DK145" i="34" s="1"/>
  <c r="BF143" i="34" a="1"/>
  <c r="BF143" i="34" s="1"/>
  <c r="BB143" i="34" a="1"/>
  <c r="BB143" i="34" s="1"/>
  <c r="BR143" i="34" s="1"/>
  <c r="AX143" i="34" a="1"/>
  <c r="AX143" i="34" s="1"/>
  <c r="AT143" i="34" a="1"/>
  <c r="AT143" i="34" s="1"/>
  <c r="AP143" i="34" a="1"/>
  <c r="AP143" i="34" s="1"/>
  <c r="AL143" i="34" a="1"/>
  <c r="AL143" i="34" s="1"/>
  <c r="AH143" i="34" a="1"/>
  <c r="AH143" i="34" s="1"/>
  <c r="DN143" i="34" s="1"/>
  <c r="AD143" i="34" a="1"/>
  <c r="AD143" i="34" s="1"/>
  <c r="DJ143" i="34" s="1"/>
  <c r="AZ161" i="34" a="1"/>
  <c r="AZ161" i="34" s="1"/>
  <c r="AX161" i="34" a="1"/>
  <c r="AX161" i="34" s="1"/>
  <c r="AO159" i="34" a="1"/>
  <c r="AO159" i="34" s="1"/>
  <c r="BE156" i="34" a="1"/>
  <c r="BE156" i="34" s="1"/>
  <c r="AO156" i="34" a="1"/>
  <c r="AO156" i="34" s="1"/>
  <c r="DU156" i="34" s="1"/>
  <c r="AB154" i="34" a="1"/>
  <c r="AB154" i="34" s="1"/>
  <c r="BG152" i="34" a="1"/>
  <c r="BG152" i="34" s="1"/>
  <c r="AY152" i="34" a="1"/>
  <c r="AY152" i="34" s="1"/>
  <c r="AQ152" i="34" a="1"/>
  <c r="AQ152" i="34" s="1"/>
  <c r="DW152" i="34" s="1"/>
  <c r="AI152" i="34" a="1"/>
  <c r="AI152" i="34" s="1"/>
  <c r="AR151" i="34" a="1"/>
  <c r="AR151" i="34" s="1"/>
  <c r="AB151" i="34" a="1"/>
  <c r="AB151" i="34" s="1"/>
  <c r="DH151" i="34" s="1"/>
  <c r="BD149" i="34" a="1"/>
  <c r="BD149" i="34" s="1"/>
  <c r="AZ149" i="34" a="1"/>
  <c r="AZ149" i="34" s="1"/>
  <c r="AV149" i="34" a="1"/>
  <c r="AV149" i="34" s="1"/>
  <c r="AR149" i="34" a="1"/>
  <c r="AR149" i="34" s="1"/>
  <c r="AN149" i="34" a="1"/>
  <c r="AN149" i="34" s="1"/>
  <c r="AJ149" i="34" a="1"/>
  <c r="AJ149" i="34" s="1"/>
  <c r="DP149" i="34" s="1"/>
  <c r="AF149" i="34" a="1"/>
  <c r="AF149" i="34" s="1"/>
  <c r="AB149" i="34" a="1"/>
  <c r="AB149" i="34" s="1"/>
  <c r="J148" i="34"/>
  <c r="BX148" i="34" s="1" a="1"/>
  <c r="BX148" i="34" s="1"/>
  <c r="BG147" i="34" a="1"/>
  <c r="BG147" i="34" s="1"/>
  <c r="BC147" i="34" a="1"/>
  <c r="BC147" i="34" s="1"/>
  <c r="AY147" i="34" a="1"/>
  <c r="AY147" i="34" s="1"/>
  <c r="AU147" i="34" a="1"/>
  <c r="AU147" i="34" s="1"/>
  <c r="AQ147" i="34" a="1"/>
  <c r="AQ147" i="34" s="1"/>
  <c r="DW147" i="34" s="1"/>
  <c r="AM147" i="34" a="1"/>
  <c r="AM147" i="34" s="1"/>
  <c r="AI147" i="34" a="1"/>
  <c r="AI147" i="34" s="1"/>
  <c r="AE147" i="34" a="1"/>
  <c r="AE147" i="34" s="1"/>
  <c r="BF145" i="34" a="1"/>
  <c r="BF145" i="34" s="1"/>
  <c r="BB145" i="34" a="1"/>
  <c r="BB145" i="34" s="1"/>
  <c r="AX145" i="34" a="1"/>
  <c r="AX145" i="34" s="1"/>
  <c r="AT145" i="34" a="1"/>
  <c r="AT145" i="34" s="1"/>
  <c r="AP145" i="34" a="1"/>
  <c r="AP145" i="34" s="1"/>
  <c r="DV145" i="34" s="1"/>
  <c r="AL145" i="34" a="1"/>
  <c r="AL145" i="34" s="1"/>
  <c r="AH145" i="34" a="1"/>
  <c r="AH145" i="34" s="1"/>
  <c r="AD145" i="34" a="1"/>
  <c r="AD145" i="34" s="1"/>
  <c r="AP160" i="34" a="1"/>
  <c r="AP160" i="34" s="1"/>
  <c r="DV160" i="34" s="1"/>
  <c r="BG159" i="34" a="1"/>
  <c r="BG159" i="34" s="1"/>
  <c r="AG158" i="34" a="1"/>
  <c r="AG158" i="34" s="1"/>
  <c r="DM158" i="34" s="1"/>
  <c r="BG157" i="34" a="1"/>
  <c r="BG157" i="34" s="1"/>
  <c r="BW157" i="34" s="1"/>
  <c r="AQ157" i="34" a="1"/>
  <c r="AQ157" i="34" s="1"/>
  <c r="AX155" i="34" a="1"/>
  <c r="AX155" i="34" s="1"/>
  <c r="AH155" i="34" a="1"/>
  <c r="AH155" i="34" s="1"/>
  <c r="DN155" i="34" s="1"/>
  <c r="AV154" i="34" a="1"/>
  <c r="AV154" i="34" s="1"/>
  <c r="J154" i="34"/>
  <c r="BX154" i="34" s="1" a="1"/>
  <c r="BX154" i="34" s="1"/>
  <c r="BC153" i="34" a="1"/>
  <c r="BC153" i="34" s="1"/>
  <c r="AU153" i="34" a="1"/>
  <c r="AU153" i="34" s="1"/>
  <c r="AM153" i="34" a="1"/>
  <c r="AM153" i="34" s="1"/>
  <c r="DS153" i="34" s="1"/>
  <c r="AE153" i="34" a="1"/>
  <c r="AE153" i="34" s="1"/>
  <c r="BB151" i="34" a="1"/>
  <c r="BB151" i="34" s="1"/>
  <c r="AW151" i="34" a="1"/>
  <c r="AW151" i="34" s="1"/>
  <c r="AL151" i="34" a="1"/>
  <c r="AL151" i="34" s="1"/>
  <c r="DR151" i="34" s="1"/>
  <c r="AG151" i="34" a="1"/>
  <c r="AG151" i="34" s="1"/>
  <c r="J151" i="34"/>
  <c r="BX151" i="34" s="1" a="1"/>
  <c r="BX151" i="34" s="1"/>
  <c r="BD150" i="34" a="1"/>
  <c r="BD150" i="34" s="1"/>
  <c r="AZ150" i="34" a="1"/>
  <c r="AZ150" i="34" s="1"/>
  <c r="AV150" i="34" a="1"/>
  <c r="AV150" i="34" s="1"/>
  <c r="AR150" i="34" a="1"/>
  <c r="AR150" i="34" s="1"/>
  <c r="AN150" i="34" a="1"/>
  <c r="AN150" i="34" s="1"/>
  <c r="AJ150" i="34" a="1"/>
  <c r="AJ150" i="34" s="1"/>
  <c r="AF150" i="34" a="1"/>
  <c r="AF150" i="34" s="1"/>
  <c r="AB150" i="34" a="1"/>
  <c r="AB150" i="34" s="1"/>
  <c r="J149" i="34"/>
  <c r="BX149" i="34" s="1" a="1"/>
  <c r="BX149" i="34" s="1"/>
  <c r="BG148" i="34" a="1"/>
  <c r="BG148" i="34" s="1"/>
  <c r="BC148" i="34" a="1"/>
  <c r="BC148" i="34" s="1"/>
  <c r="AY148" i="34" a="1"/>
  <c r="AY148" i="34" s="1"/>
  <c r="AU148" i="34" a="1"/>
  <c r="AU148" i="34" s="1"/>
  <c r="AQ148" i="34" a="1"/>
  <c r="AQ148" i="34" s="1"/>
  <c r="AM148" i="34" a="1"/>
  <c r="AM148" i="34" s="1"/>
  <c r="AI148" i="34" a="1"/>
  <c r="AI148" i="34" s="1"/>
  <c r="AE148" i="34" a="1"/>
  <c r="AE148" i="34" s="1"/>
  <c r="BF146" i="34" a="1"/>
  <c r="BF146" i="34" s="1"/>
  <c r="BB146" i="34" a="1"/>
  <c r="BB146" i="34" s="1"/>
  <c r="BR146" i="34" s="1"/>
  <c r="AX146" i="34" a="1"/>
  <c r="AX146" i="34" s="1"/>
  <c r="AT146" i="34" a="1"/>
  <c r="AT146" i="34" s="1"/>
  <c r="AP146" i="34" a="1"/>
  <c r="AP146" i="34" s="1"/>
  <c r="AL146" i="34" a="1"/>
  <c r="AL146" i="34" s="1"/>
  <c r="AH146" i="34" a="1"/>
  <c r="AH146" i="34" s="1"/>
  <c r="AD146" i="34" a="1"/>
  <c r="AD146" i="34" s="1"/>
  <c r="BE144" i="34" a="1"/>
  <c r="BE144" i="34" s="1"/>
  <c r="BA144" i="34" a="1"/>
  <c r="BA144" i="34" s="1"/>
  <c r="BQ144" i="34" s="1"/>
  <c r="AW144" i="34" a="1"/>
  <c r="AW144" i="34" s="1"/>
  <c r="AS144" i="34" a="1"/>
  <c r="AS144" i="34" s="1"/>
  <c r="AO144" i="34" a="1"/>
  <c r="AO144" i="34" s="1"/>
  <c r="AK144" i="34" a="1"/>
  <c r="AK144" i="34" s="1"/>
  <c r="AG144" i="34" a="1"/>
  <c r="AG144" i="34" s="1"/>
  <c r="AC144" i="34" a="1"/>
  <c r="AC144" i="34" s="1"/>
  <c r="AU157" i="34" a="1"/>
  <c r="AU157" i="34" s="1"/>
  <c r="J153" i="34"/>
  <c r="BX153" i="34" s="1" a="1"/>
  <c r="BX153" i="34" s="1"/>
  <c r="AR152" i="34" a="1"/>
  <c r="AR152" i="34" s="1"/>
  <c r="BG150" i="34" a="1"/>
  <c r="BG150" i="34" s="1"/>
  <c r="AK150" i="34" a="1"/>
  <c r="AK150" i="34" s="1"/>
  <c r="BB149" i="34" a="1"/>
  <c r="BB149" i="34" s="1"/>
  <c r="AQ149" i="34" a="1"/>
  <c r="AQ149" i="34" s="1"/>
  <c r="AB148" i="34" a="1"/>
  <c r="AB148" i="34" s="1"/>
  <c r="AS147" i="34" a="1"/>
  <c r="AS147" i="34" s="1"/>
  <c r="AH147" i="34" a="1"/>
  <c r="AH147" i="34" s="1"/>
  <c r="AY146" i="34" a="1"/>
  <c r="AY146" i="34" s="1"/>
  <c r="BE145" i="34" a="1"/>
  <c r="BE145" i="34" s="1"/>
  <c r="AJ145" i="34" a="1"/>
  <c r="AJ145" i="34" s="1"/>
  <c r="AU144" i="34" a="1"/>
  <c r="AU144" i="34" s="1"/>
  <c r="AH144" i="34" a="1"/>
  <c r="AH144" i="34" s="1"/>
  <c r="J144" i="34"/>
  <c r="BX144" i="34" s="1" a="1"/>
  <c r="BX144" i="34" s="1"/>
  <c r="BC143" i="34" a="1"/>
  <c r="BC143" i="34" s="1"/>
  <c r="BS143" i="34" s="1"/>
  <c r="AR143" i="34" a="1"/>
  <c r="AR143" i="34" s="1"/>
  <c r="AM143" i="34" a="1"/>
  <c r="AM143" i="34" s="1"/>
  <c r="AB143" i="34" a="1"/>
  <c r="AB143" i="34" s="1"/>
  <c r="AY142" i="34" a="1"/>
  <c r="AY142" i="34" s="1"/>
  <c r="AP142" i="34" a="1"/>
  <c r="AP142" i="34" s="1"/>
  <c r="AK142" i="34" a="1"/>
  <c r="AK142" i="34" s="1"/>
  <c r="AB142" i="34" a="1"/>
  <c r="AB142" i="34" s="1"/>
  <c r="J141" i="34"/>
  <c r="BX141" i="34" s="1" a="1"/>
  <c r="BX141" i="34" s="1"/>
  <c r="BG140" i="34" a="1"/>
  <c r="BG140" i="34" s="1"/>
  <c r="BW140" i="34" s="1"/>
  <c r="BC140" i="34" a="1"/>
  <c r="BC140" i="34" s="1"/>
  <c r="AY140" i="34" a="1"/>
  <c r="AY140" i="34" s="1"/>
  <c r="AU140" i="34" a="1"/>
  <c r="AU140" i="34" s="1"/>
  <c r="AQ140" i="34" a="1"/>
  <c r="AQ140" i="34" s="1"/>
  <c r="AM140" i="34" a="1"/>
  <c r="AM140" i="34" s="1"/>
  <c r="AI140" i="34" a="1"/>
  <c r="AI140" i="34" s="1"/>
  <c r="AE140" i="34" a="1"/>
  <c r="AE140" i="34" s="1"/>
  <c r="AU158" i="34" a="1"/>
  <c r="AU158" i="34" s="1"/>
  <c r="BA156" i="34" a="1"/>
  <c r="BA156" i="34" s="1"/>
  <c r="AS153" i="34" a="1"/>
  <c r="AS153" i="34" s="1"/>
  <c r="BE150" i="34" a="1"/>
  <c r="BE150" i="34" s="1"/>
  <c r="AP149" i="34" a="1"/>
  <c r="AP149" i="34" s="1"/>
  <c r="AE149" i="34" a="1"/>
  <c r="AE149" i="34" s="1"/>
  <c r="AV148" i="34" a="1"/>
  <c r="AV148" i="34" s="1"/>
  <c r="BB147" i="34" a="1"/>
  <c r="BB147" i="34" s="1"/>
  <c r="AG147" i="34" a="1"/>
  <c r="AG147" i="34" s="1"/>
  <c r="AM146" i="34" a="1"/>
  <c r="AM146" i="34" s="1"/>
  <c r="BD145" i="34" a="1"/>
  <c r="BD145" i="34" s="1"/>
  <c r="AS145" i="34" a="1"/>
  <c r="AS145" i="34" s="1"/>
  <c r="BG144" i="34" a="1"/>
  <c r="BG144" i="34" s="1"/>
  <c r="AT144" i="34" a="1"/>
  <c r="AT144" i="34" s="1"/>
  <c r="AM161" i="34" a="1"/>
  <c r="AM161" i="34" s="1"/>
  <c r="DS161" i="34" s="1"/>
  <c r="AE157" i="34" a="1"/>
  <c r="AE157" i="34" s="1"/>
  <c r="DK157" i="34" s="1"/>
  <c r="AW156" i="34" a="1"/>
  <c r="AW156" i="34" s="1"/>
  <c r="AM152" i="34" a="1"/>
  <c r="AM152" i="34" s="1"/>
  <c r="AZ151" i="34" a="1"/>
  <c r="AZ151" i="34" s="1"/>
  <c r="AS150" i="34" a="1"/>
  <c r="AS150" i="34" s="1"/>
  <c r="AY149" i="34" a="1"/>
  <c r="AY149" i="34" s="1"/>
  <c r="AD149" i="34" a="1"/>
  <c r="AD149" i="34" s="1"/>
  <c r="AJ148" i="34" a="1"/>
  <c r="AJ148" i="34" s="1"/>
  <c r="BA147" i="34" a="1"/>
  <c r="BA147" i="34" s="1"/>
  <c r="AP147" i="34" a="1"/>
  <c r="AP147" i="34" s="1"/>
  <c r="BG146" i="34" a="1"/>
  <c r="BG146" i="34" s="1"/>
  <c r="AR145" i="34" a="1"/>
  <c r="AR145" i="34" s="1"/>
  <c r="AG145" i="34" a="1"/>
  <c r="AG145" i="34" s="1"/>
  <c r="BF144" i="34" a="1"/>
  <c r="BF144" i="34" s="1"/>
  <c r="AM144" i="34" a="1"/>
  <c r="AM144" i="34" s="1"/>
  <c r="BG143" i="34" a="1"/>
  <c r="BG143" i="34" s="1"/>
  <c r="AV143" i="34" a="1"/>
  <c r="AV143" i="34" s="1"/>
  <c r="BL143" i="34" s="1"/>
  <c r="AQ143" i="34" a="1"/>
  <c r="AQ143" i="34" s="1"/>
  <c r="AF143" i="34" a="1"/>
  <c r="AF143" i="34" s="1"/>
  <c r="BG142" i="34" a="1"/>
  <c r="BG142" i="34" s="1"/>
  <c r="AX142" i="34" a="1"/>
  <c r="AX142" i="34" s="1"/>
  <c r="AS142" i="34" a="1"/>
  <c r="AS142" i="34" s="1"/>
  <c r="AJ142" i="34" a="1"/>
  <c r="AJ142" i="34" s="1"/>
  <c r="BF140" i="34" a="1"/>
  <c r="BF140" i="34" s="1"/>
  <c r="BB140" i="34" a="1"/>
  <c r="BB140" i="34" s="1"/>
  <c r="AX140" i="34" a="1"/>
  <c r="AX140" i="34" s="1"/>
  <c r="BN140" i="34" s="1"/>
  <c r="AT140" i="34" a="1"/>
  <c r="AT140" i="34" s="1"/>
  <c r="AP140" i="34" a="1"/>
  <c r="AP140" i="34" s="1"/>
  <c r="AL140" i="34" a="1"/>
  <c r="AL140" i="34" s="1"/>
  <c r="AH140" i="34" a="1"/>
  <c r="AH140" i="34" s="1"/>
  <c r="AD140" i="34" a="1"/>
  <c r="AD140" i="34" s="1"/>
  <c r="BE138" i="34" a="1"/>
  <c r="BE138" i="34" s="1"/>
  <c r="BA138" i="34" a="1"/>
  <c r="BA138" i="34" s="1"/>
  <c r="AW138" i="34" a="1"/>
  <c r="AW138" i="34" s="1"/>
  <c r="BM138" i="34" s="1"/>
  <c r="AS138" i="34" a="1"/>
  <c r="AS138" i="34" s="1"/>
  <c r="AO138" i="34" a="1"/>
  <c r="AO138" i="34" s="1"/>
  <c r="AK138" i="34" a="1"/>
  <c r="AK138" i="34" s="1"/>
  <c r="AG138" i="34" a="1"/>
  <c r="AG138" i="34" s="1"/>
  <c r="AC138" i="34" a="1"/>
  <c r="AC138" i="34" s="1"/>
  <c r="AJ152" i="34" a="1"/>
  <c r="AJ152" i="34" s="1"/>
  <c r="AX151" i="34" a="1"/>
  <c r="AX151" i="34" s="1"/>
  <c r="AJ151" i="34" a="1"/>
  <c r="AJ151" i="34" s="1"/>
  <c r="AG150" i="34" a="1"/>
  <c r="AG150" i="34" s="1"/>
  <c r="AX149" i="34" a="1"/>
  <c r="AX149" i="34" s="1"/>
  <c r="AM149" i="34" a="1"/>
  <c r="AM149" i="34" s="1"/>
  <c r="BD148" i="34" a="1"/>
  <c r="BD148" i="34" s="1"/>
  <c r="AO147" i="34" a="1"/>
  <c r="AO147" i="34" s="1"/>
  <c r="AD147" i="34" a="1"/>
  <c r="AD147" i="34" s="1"/>
  <c r="AU146" i="34" a="1"/>
  <c r="AU146" i="34" s="1"/>
  <c r="BA145" i="34" a="1"/>
  <c r="BA145" i="34" s="1"/>
  <c r="AF145" i="34" a="1"/>
  <c r="AF145" i="34" s="1"/>
  <c r="AY144" i="34" a="1"/>
  <c r="AY144" i="34" s="1"/>
  <c r="AL144" i="34" a="1"/>
  <c r="AL144" i="34" s="1"/>
  <c r="BA143" i="34" a="1"/>
  <c r="BA143" i="34" s="1"/>
  <c r="AK143" i="34" a="1"/>
  <c r="AK143" i="34" s="1"/>
  <c r="DQ143" i="34" s="1"/>
  <c r="BB142" i="34" a="1"/>
  <c r="BB142" i="34" s="1"/>
  <c r="AW142" i="34" a="1"/>
  <c r="AW142" i="34" s="1"/>
  <c r="AN142" i="34" a="1"/>
  <c r="AN142" i="34" s="1"/>
  <c r="AE142" i="34" a="1"/>
  <c r="AE142" i="34" s="1"/>
  <c r="BF141" i="34" a="1"/>
  <c r="BF141" i="34" s="1"/>
  <c r="BB141" i="34" a="1"/>
  <c r="BB141" i="34" s="1"/>
  <c r="AX141" i="34" a="1"/>
  <c r="AX141" i="34" s="1"/>
  <c r="AT141" i="34" a="1"/>
  <c r="AT141" i="34" s="1"/>
  <c r="AP141" i="34" a="1"/>
  <c r="AP141" i="34" s="1"/>
  <c r="AL141" i="34" a="1"/>
  <c r="AL141" i="34" s="1"/>
  <c r="AH141" i="34" a="1"/>
  <c r="AH141" i="34" s="1"/>
  <c r="DN141" i="34" s="1"/>
  <c r="AD141" i="34" a="1"/>
  <c r="AD141" i="34" s="1"/>
  <c r="DJ141" i="34" s="1"/>
  <c r="BE139" i="34" a="1"/>
  <c r="BE139" i="34" s="1"/>
  <c r="BA139" i="34" a="1"/>
  <c r="BA139" i="34" s="1"/>
  <c r="AW139" i="34" a="1"/>
  <c r="AW139" i="34" s="1"/>
  <c r="AS139" i="34" a="1"/>
  <c r="AS139" i="34" s="1"/>
  <c r="AO139" i="34" a="1"/>
  <c r="AO139" i="34" s="1"/>
  <c r="AK139" i="34" a="1"/>
  <c r="AK139" i="34" s="1"/>
  <c r="AG139" i="34" a="1"/>
  <c r="AG139" i="34" s="1"/>
  <c r="DM139" i="34" s="1"/>
  <c r="AC139" i="34" a="1"/>
  <c r="AC139" i="34" s="1"/>
  <c r="DI139" i="34" s="1"/>
  <c r="BD137" i="34" a="1"/>
  <c r="BD137" i="34" s="1"/>
  <c r="AZ137" i="34" a="1"/>
  <c r="AZ137" i="34" s="1"/>
  <c r="AQ159" i="34" a="1"/>
  <c r="AQ159" i="34" s="1"/>
  <c r="DW159" i="34" s="1"/>
  <c r="AK156" i="34" a="1"/>
  <c r="AK156" i="34" s="1"/>
  <c r="DQ156" i="34" s="1"/>
  <c r="BB155" i="34" a="1"/>
  <c r="BB155" i="34" s="1"/>
  <c r="AK153" i="34" a="1"/>
  <c r="AK153" i="34" s="1"/>
  <c r="BC152" i="34" a="1"/>
  <c r="BC152" i="34" s="1"/>
  <c r="BS152" i="34" s="1"/>
  <c r="AV151" i="34" a="1"/>
  <c r="AV151" i="34" s="1"/>
  <c r="AH151" i="34" a="1"/>
  <c r="AH151" i="34" s="1"/>
  <c r="BA150" i="34" a="1"/>
  <c r="BA150" i="34" s="1"/>
  <c r="BQ150" i="34" s="1"/>
  <c r="BG149" i="34" a="1"/>
  <c r="BG149" i="34" s="1"/>
  <c r="BW149" i="34" s="1"/>
  <c r="AL149" i="34" a="1"/>
  <c r="AL149" i="34" s="1"/>
  <c r="DR149" i="34" s="1"/>
  <c r="AR148" i="34" a="1"/>
  <c r="AR148" i="34" s="1"/>
  <c r="BH148" i="34" s="1"/>
  <c r="AX147" i="34" a="1"/>
  <c r="AX147" i="34" s="1"/>
  <c r="BN147" i="34" s="1"/>
  <c r="AC147" i="34" a="1"/>
  <c r="AC147" i="34" s="1"/>
  <c r="AI146" i="34" a="1"/>
  <c r="AI146" i="34" s="1"/>
  <c r="DO146" i="34" s="1"/>
  <c r="AZ145" i="34" a="1"/>
  <c r="AZ145" i="34" s="1"/>
  <c r="BP145" i="34" s="1"/>
  <c r="AO145" i="34" a="1"/>
  <c r="AO145" i="34" s="1"/>
  <c r="DU145" i="34" s="1"/>
  <c r="AX144" i="34" a="1"/>
  <c r="AX144" i="34" s="1"/>
  <c r="BN144" i="34" s="1"/>
  <c r="AE144" i="34" a="1"/>
  <c r="AE144" i="34" s="1"/>
  <c r="DK144" i="34" s="1"/>
  <c r="AZ143" i="34" a="1"/>
  <c r="AZ143" i="34" s="1"/>
  <c r="AU143" i="34" a="1"/>
  <c r="AU143" i="34" s="1"/>
  <c r="BK143" i="34" s="1"/>
  <c r="AJ143" i="34" a="1"/>
  <c r="AJ143" i="34" s="1"/>
  <c r="AE143" i="34" a="1"/>
  <c r="AE143" i="34" s="1"/>
  <c r="BF142" i="34" a="1"/>
  <c r="BF142" i="34" s="1"/>
  <c r="BV142" i="34" s="1"/>
  <c r="BA142" i="34" a="1"/>
  <c r="BA142" i="34" s="1"/>
  <c r="BQ142" i="34" s="1"/>
  <c r="AR142" i="34" a="1"/>
  <c r="AR142" i="34" s="1"/>
  <c r="AI142" i="34" a="1"/>
  <c r="AI142" i="34" s="1"/>
  <c r="DO142" i="34" s="1"/>
  <c r="BE140" i="34" a="1"/>
  <c r="BE140" i="34" s="1"/>
  <c r="BA140" i="34" a="1"/>
  <c r="BA140" i="34" s="1"/>
  <c r="AW140" i="34" a="1"/>
  <c r="AW140" i="34" s="1"/>
  <c r="BM140" i="34" s="1"/>
  <c r="AS140" i="34" a="1"/>
  <c r="AS140" i="34" s="1"/>
  <c r="AO140" i="34" a="1"/>
  <c r="AO140" i="34" s="1"/>
  <c r="AK140" i="34" a="1"/>
  <c r="AK140" i="34" s="1"/>
  <c r="AG140" i="34" a="1"/>
  <c r="AG140" i="34" s="1"/>
  <c r="AC140" i="34" a="1"/>
  <c r="AC140" i="34" s="1"/>
  <c r="BD138" i="34" a="1"/>
  <c r="BD138" i="34" s="1"/>
  <c r="AZ138" i="34" a="1"/>
  <c r="AZ138" i="34" s="1"/>
  <c r="AV138" i="34" a="1"/>
  <c r="AV138" i="34" s="1"/>
  <c r="BL138" i="34" s="1"/>
  <c r="AR138" i="34" a="1"/>
  <c r="AR138" i="34" s="1"/>
  <c r="AN138" i="34" a="1"/>
  <c r="AN138" i="34" s="1"/>
  <c r="AJ138" i="34" a="1"/>
  <c r="AJ138" i="34" s="1"/>
  <c r="AF138" i="34" a="1"/>
  <c r="AF138" i="34" s="1"/>
  <c r="AB138" i="34" a="1"/>
  <c r="AB138" i="34" s="1"/>
  <c r="BD160" i="34" a="1"/>
  <c r="BD160" i="34" s="1"/>
  <c r="AD159" i="34" a="1"/>
  <c r="AD159" i="34" s="1"/>
  <c r="DJ159" i="34" s="1"/>
  <c r="AG156" i="34" a="1"/>
  <c r="AG156" i="34" s="1"/>
  <c r="DM156" i="34" s="1"/>
  <c r="AR154" i="34" a="1"/>
  <c r="AR154" i="34" s="1"/>
  <c r="AZ152" i="34" a="1"/>
  <c r="AZ152" i="34" s="1"/>
  <c r="AE152" i="34" a="1"/>
  <c r="AE152" i="34" s="1"/>
  <c r="DK152" i="34" s="1"/>
  <c r="AF151" i="34" a="1"/>
  <c r="AF151" i="34" s="1"/>
  <c r="DL151" i="34" s="1"/>
  <c r="AL155" i="34" a="1"/>
  <c r="AL155" i="34" s="1"/>
  <c r="AJ154" i="34" a="1"/>
  <c r="AJ154" i="34" s="1"/>
  <c r="DP154" i="34" s="1"/>
  <c r="AC153" i="34" a="1"/>
  <c r="AC153" i="34" s="1"/>
  <c r="DI153" i="34" s="1"/>
  <c r="AU152" i="34" a="1"/>
  <c r="AU152" i="34" s="1"/>
  <c r="AC151" i="34" a="1"/>
  <c r="AC151" i="34" s="1"/>
  <c r="AW150" i="34" a="1"/>
  <c r="AW150" i="34" s="1"/>
  <c r="BM150" i="34" s="1"/>
  <c r="J150" i="34"/>
  <c r="BX150" i="34" s="1" a="1"/>
  <c r="BX150" i="34" s="1"/>
  <c r="BC149" i="34" a="1"/>
  <c r="BC149" i="34" s="1"/>
  <c r="AH149" i="34" a="1"/>
  <c r="AH149" i="34" s="1"/>
  <c r="DN149" i="34" s="1"/>
  <c r="AN148" i="34" a="1"/>
  <c r="AN148" i="34" s="1"/>
  <c r="DT148" i="34" s="1"/>
  <c r="BE147" i="34" a="1"/>
  <c r="BE147" i="34" s="1"/>
  <c r="BU147" i="34" s="1"/>
  <c r="AT147" i="34" a="1"/>
  <c r="AT147" i="34" s="1"/>
  <c r="AE146" i="34" a="1"/>
  <c r="AE146" i="34" s="1"/>
  <c r="AV145" i="34" a="1"/>
  <c r="AV145" i="34" s="1"/>
  <c r="BL145" i="34" s="1"/>
  <c r="AK145" i="34" a="1"/>
  <c r="AK145" i="34" s="1"/>
  <c r="DQ145" i="34" s="1"/>
  <c r="BB144" i="34" a="1"/>
  <c r="BB144" i="34" s="1"/>
  <c r="AI144" i="34" a="1"/>
  <c r="AI144" i="34" s="1"/>
  <c r="DO144" i="34" s="1"/>
  <c r="AS143" i="34" a="1"/>
  <c r="AS143" i="34" s="1"/>
  <c r="AC143" i="34" a="1"/>
  <c r="AC143" i="34" s="1"/>
  <c r="DI143" i="34" s="1"/>
  <c r="BD142" i="34" a="1"/>
  <c r="BD142" i="34" s="1"/>
  <c r="BT142" i="34" s="1"/>
  <c r="AU142" i="34" a="1"/>
  <c r="AU142" i="34" s="1"/>
  <c r="BK142" i="34" s="1"/>
  <c r="AL142" i="34" a="1"/>
  <c r="AL142" i="34" s="1"/>
  <c r="AG142" i="34" a="1"/>
  <c r="AG142" i="34" s="1"/>
  <c r="BD141" i="34" a="1"/>
  <c r="BD141" i="34" s="1"/>
  <c r="AZ141" i="34" a="1"/>
  <c r="AZ141" i="34" s="1"/>
  <c r="AV141" i="34" a="1"/>
  <c r="AV141" i="34" s="1"/>
  <c r="AR141" i="34" a="1"/>
  <c r="AR141" i="34" s="1"/>
  <c r="AN141" i="34" a="1"/>
  <c r="AN141" i="34" s="1"/>
  <c r="DT141" i="34" s="1"/>
  <c r="AJ141" i="34" a="1"/>
  <c r="AJ141" i="34" s="1"/>
  <c r="DP141" i="34" s="1"/>
  <c r="AF141" i="34" a="1"/>
  <c r="AF141" i="34" s="1"/>
  <c r="AB141" i="34" a="1"/>
  <c r="AB141" i="34" s="1"/>
  <c r="J140" i="34"/>
  <c r="BX140" i="34" s="1" a="1"/>
  <c r="BX140" i="34" s="1"/>
  <c r="BG139" i="34" a="1"/>
  <c r="BG139" i="34" s="1"/>
  <c r="BC139" i="34" a="1"/>
  <c r="BC139" i="34" s="1"/>
  <c r="AY139" i="34" a="1"/>
  <c r="AY139" i="34" s="1"/>
  <c r="AU139" i="34" a="1"/>
  <c r="AU139" i="34" s="1"/>
  <c r="BK139" i="34" s="1"/>
  <c r="AQ139" i="34" a="1"/>
  <c r="AQ139" i="34" s="1"/>
  <c r="DW139" i="34" s="1"/>
  <c r="AM139" i="34" a="1"/>
  <c r="AM139" i="34" s="1"/>
  <c r="AI139" i="34" a="1"/>
  <c r="AI139" i="34" s="1"/>
  <c r="AE139" i="34" a="1"/>
  <c r="AE139" i="34" s="1"/>
  <c r="BF137" i="34" a="1"/>
  <c r="BF137" i="34" s="1"/>
  <c r="BB137" i="34" a="1"/>
  <c r="BB137" i="34" s="1"/>
  <c r="AX137" i="34" a="1"/>
  <c r="AX137" i="34" s="1"/>
  <c r="AT137" i="34" a="1"/>
  <c r="AT137" i="34" s="1"/>
  <c r="BJ137" i="34" s="1"/>
  <c r="AP137" i="34" a="1"/>
  <c r="AP137" i="34" s="1"/>
  <c r="DV137" i="34" s="1"/>
  <c r="AL137" i="34" a="1"/>
  <c r="AL137" i="34" s="1"/>
  <c r="AH137" i="34" a="1"/>
  <c r="AH137" i="34" s="1"/>
  <c r="AD137" i="34" a="1"/>
  <c r="AD137" i="34" s="1"/>
  <c r="AS151" i="34" a="1"/>
  <c r="AS151" i="34" s="1"/>
  <c r="BI151" i="34" s="1"/>
  <c r="AO150" i="34" a="1"/>
  <c r="AO150" i="34" s="1"/>
  <c r="DU150" i="34" s="1"/>
  <c r="BF149" i="34" a="1"/>
  <c r="BF149" i="34" s="1"/>
  <c r="BV149" i="34" s="1"/>
  <c r="AF148" i="34" a="1"/>
  <c r="AF148" i="34" s="1"/>
  <c r="AW147" i="34" a="1"/>
  <c r="AW147" i="34" s="1"/>
  <c r="BM147" i="34" s="1"/>
  <c r="AN145" i="34" a="1"/>
  <c r="AN145" i="34" s="1"/>
  <c r="DT145" i="34" s="1"/>
  <c r="AQ144" i="34" a="1"/>
  <c r="AQ144" i="34" s="1"/>
  <c r="DW144" i="34" s="1"/>
  <c r="AN143" i="34" a="1"/>
  <c r="AN143" i="34" s="1"/>
  <c r="AV142" i="34" a="1"/>
  <c r="AV142" i="34" s="1"/>
  <c r="AO141" i="34" a="1"/>
  <c r="AO141" i="34" s="1"/>
  <c r="AE141" i="34" a="1"/>
  <c r="AE141" i="34" s="1"/>
  <c r="AV140" i="34" a="1"/>
  <c r="AV140" i="34" s="1"/>
  <c r="BF138" i="34" a="1"/>
  <c r="BF138" i="34" s="1"/>
  <c r="AX138" i="34" a="1"/>
  <c r="AX138" i="34" s="1"/>
  <c r="BN138" i="34" s="1"/>
  <c r="AP138" i="34" a="1"/>
  <c r="AP138" i="34" s="1"/>
  <c r="DV138" i="34" s="1"/>
  <c r="AH138" i="34" a="1"/>
  <c r="AH138" i="34" s="1"/>
  <c r="AV137" i="34" a="1"/>
  <c r="AV137" i="34" s="1"/>
  <c r="AK137" i="34" a="1"/>
  <c r="AK137" i="34" s="1"/>
  <c r="AF137" i="34" a="1"/>
  <c r="AF137" i="34" s="1"/>
  <c r="DL137" i="34" s="1"/>
  <c r="BF135" i="34" a="1"/>
  <c r="BF135" i="34" s="1"/>
  <c r="BV135" i="34" s="1"/>
  <c r="BB135" i="34" a="1"/>
  <c r="BB135" i="34" s="1"/>
  <c r="AX135" i="34" a="1"/>
  <c r="AX135" i="34" s="1"/>
  <c r="AT135" i="34" a="1"/>
  <c r="AT135" i="34" s="1"/>
  <c r="AP135" i="34" a="1"/>
  <c r="AP135" i="34" s="1"/>
  <c r="AL135" i="34" a="1"/>
  <c r="AL135" i="34" s="1"/>
  <c r="AH135" i="34" a="1"/>
  <c r="AH135" i="34" s="1"/>
  <c r="AD135" i="34" a="1"/>
  <c r="AD135" i="34" s="1"/>
  <c r="BA153" i="34" a="1"/>
  <c r="BA153" i="34" s="1"/>
  <c r="AP144" i="34" a="1"/>
  <c r="AP144" i="34" s="1"/>
  <c r="DV144" i="34" s="1"/>
  <c r="AY141" i="34" a="1"/>
  <c r="AY141" i="34" s="1"/>
  <c r="AC141" i="34" a="1"/>
  <c r="AC141" i="34" s="1"/>
  <c r="AJ140" i="34" a="1"/>
  <c r="AJ140" i="34" s="1"/>
  <c r="BB139" i="34" a="1"/>
  <c r="BB139" i="34" s="1"/>
  <c r="AT139" i="34" a="1"/>
  <c r="AT139" i="34" s="1"/>
  <c r="AL139" i="34" a="1"/>
  <c r="AL139" i="34" s="1"/>
  <c r="DR139" i="34" s="1"/>
  <c r="AD139" i="34" a="1"/>
  <c r="AD139" i="34" s="1"/>
  <c r="BG137" i="34" a="1"/>
  <c r="BG137" i="34" s="1"/>
  <c r="BA137" i="34" a="1"/>
  <c r="BA137" i="34" s="1"/>
  <c r="AU137" i="34" a="1"/>
  <c r="AU137" i="34" s="1"/>
  <c r="BK137" i="34" s="1"/>
  <c r="AE137" i="34" a="1"/>
  <c r="AE137" i="34" s="1"/>
  <c r="BF136" i="34" a="1"/>
  <c r="BF136" i="34" s="1"/>
  <c r="BB136" i="34" a="1"/>
  <c r="BB136" i="34" s="1"/>
  <c r="AX136" i="34" a="1"/>
  <c r="AX136" i="34" s="1"/>
  <c r="AT136" i="34" a="1"/>
  <c r="AT136" i="34" s="1"/>
  <c r="BJ136" i="34" s="1"/>
  <c r="AP136" i="34" a="1"/>
  <c r="AP136" i="34" s="1"/>
  <c r="DV136" i="34" s="1"/>
  <c r="AL136" i="34" a="1"/>
  <c r="AL136" i="34" s="1"/>
  <c r="AH136" i="34" a="1"/>
  <c r="AH136" i="34" s="1"/>
  <c r="AD136" i="34" a="1"/>
  <c r="AD136" i="34" s="1"/>
  <c r="BE134" i="34" a="1"/>
  <c r="BE134" i="34" s="1"/>
  <c r="BA134" i="34" a="1"/>
  <c r="BA134" i="34" s="1"/>
  <c r="AW134" i="34" a="1"/>
  <c r="AW134" i="34" s="1"/>
  <c r="AS134" i="34" a="1"/>
  <c r="AS134" i="34" s="1"/>
  <c r="BI134" i="34" s="1"/>
  <c r="AO134" i="34" a="1"/>
  <c r="AO134" i="34" s="1"/>
  <c r="DU134" i="34" s="1"/>
  <c r="AK134" i="34" a="1"/>
  <c r="AK134" i="34" s="1"/>
  <c r="AG134" i="34" a="1"/>
  <c r="AG134" i="34" s="1"/>
  <c r="AC134" i="34" a="1"/>
  <c r="AC134" i="34" s="1"/>
  <c r="AU149" i="34" a="1"/>
  <c r="AU149" i="34" s="1"/>
  <c r="BK149" i="34" s="1"/>
  <c r="AL147" i="34" a="1"/>
  <c r="AL147" i="34" s="1"/>
  <c r="DR147" i="34" s="1"/>
  <c r="BC146" i="34" a="1"/>
  <c r="BC146" i="34" s="1"/>
  <c r="BS146" i="34" s="1"/>
  <c r="AC145" i="34" a="1"/>
  <c r="AC145" i="34" s="1"/>
  <c r="DI145" i="34" s="1"/>
  <c r="AY143" i="34" a="1"/>
  <c r="AY143" i="34" s="1"/>
  <c r="BE142" i="34" a="1"/>
  <c r="BE142" i="34" s="1"/>
  <c r="AT142" i="34" a="1"/>
  <c r="AT142" i="34" s="1"/>
  <c r="AH142" i="34" a="1"/>
  <c r="AH142" i="34" s="1"/>
  <c r="DN142" i="34" s="1"/>
  <c r="AW141" i="34" a="1"/>
  <c r="AW141" i="34" s="1"/>
  <c r="AM141" i="34" a="1"/>
  <c r="AM141" i="34" s="1"/>
  <c r="BD140" i="34" a="1"/>
  <c r="BD140" i="34" s="1"/>
  <c r="AZ139" i="34" a="1"/>
  <c r="AZ139" i="34" s="1"/>
  <c r="AR139" i="34" a="1"/>
  <c r="AR139" i="34" s="1"/>
  <c r="AJ139" i="34" a="1"/>
  <c r="AJ139" i="34" s="1"/>
  <c r="AB139" i="34" a="1"/>
  <c r="AB139" i="34" s="1"/>
  <c r="DH139" i="34" s="1"/>
  <c r="AO137" i="34" a="1"/>
  <c r="AO137" i="34" s="1"/>
  <c r="AJ137" i="34" a="1"/>
  <c r="AJ137" i="34" s="1"/>
  <c r="DP137" i="34" s="1"/>
  <c r="BE135" i="34" a="1"/>
  <c r="BE135" i="34" s="1"/>
  <c r="BA135" i="34" a="1"/>
  <c r="BA135" i="34" s="1"/>
  <c r="AW135" i="34" a="1"/>
  <c r="AW135" i="34" s="1"/>
  <c r="BM135" i="34" s="1"/>
  <c r="AS135" i="34" a="1"/>
  <c r="AS135" i="34" s="1"/>
  <c r="AO135" i="34" a="1"/>
  <c r="AO135" i="34" s="1"/>
  <c r="AK135" i="34" a="1"/>
  <c r="AK135" i="34" s="1"/>
  <c r="AG135" i="34" a="1"/>
  <c r="AG135" i="34" s="1"/>
  <c r="AC135" i="34" a="1"/>
  <c r="AC135" i="34" s="1"/>
  <c r="BD133" i="34" a="1"/>
  <c r="BD133" i="34" s="1"/>
  <c r="AZ133" i="34" a="1"/>
  <c r="AZ133" i="34" s="1"/>
  <c r="AV133" i="34" a="1"/>
  <c r="AV133" i="34" s="1"/>
  <c r="BL133" i="34" s="1"/>
  <c r="AR133" i="34" a="1"/>
  <c r="AR133" i="34" s="1"/>
  <c r="AN133" i="34" a="1"/>
  <c r="AN133" i="34" s="1"/>
  <c r="AJ133" i="34" a="1"/>
  <c r="AJ133" i="34" s="1"/>
  <c r="AF133" i="34" a="1"/>
  <c r="AF133" i="34" s="1"/>
  <c r="AB133" i="34" a="1"/>
  <c r="AB133" i="34" s="1"/>
  <c r="J132" i="34"/>
  <c r="BX132" i="34" s="1" a="1"/>
  <c r="BX132" i="34" s="1"/>
  <c r="BG131" i="34" a="1"/>
  <c r="BG131" i="34" s="1"/>
  <c r="BC131" i="34" a="1"/>
  <c r="BC131" i="34" s="1"/>
  <c r="BS131" i="34" s="1"/>
  <c r="AY131" i="34" a="1"/>
  <c r="AY131" i="34" s="1"/>
  <c r="AU131" i="34" a="1"/>
  <c r="AU131" i="34" s="1"/>
  <c r="AQ131" i="34" a="1"/>
  <c r="AQ131" i="34" s="1"/>
  <c r="AM131" i="34" a="1"/>
  <c r="AM131" i="34" s="1"/>
  <c r="AI131" i="34" a="1"/>
  <c r="AI131" i="34" s="1"/>
  <c r="AE131" i="34" a="1"/>
  <c r="AE131" i="34" s="1"/>
  <c r="AC150" i="34" a="1"/>
  <c r="AC150" i="34" s="1"/>
  <c r="DI150" i="34" s="1"/>
  <c r="AT149" i="34" a="1"/>
  <c r="AT149" i="34" s="1"/>
  <c r="BJ149" i="34" s="1"/>
  <c r="AK147" i="34" a="1"/>
  <c r="AK147" i="34" s="1"/>
  <c r="DQ147" i="34" s="1"/>
  <c r="AB145" i="34" a="1"/>
  <c r="AB145" i="34" s="1"/>
  <c r="DH145" i="34" s="1"/>
  <c r="AW143" i="34" a="1"/>
  <c r="AW143" i="34" s="1"/>
  <c r="AI143" i="34" a="1"/>
  <c r="AI143" i="34" s="1"/>
  <c r="DO143" i="34" s="1"/>
  <c r="AF142" i="34" a="1"/>
  <c r="AF142" i="34" s="1"/>
  <c r="DL142" i="34" s="1"/>
  <c r="BG141" i="34" a="1"/>
  <c r="BG141" i="34" s="1"/>
  <c r="AK141" i="34" a="1"/>
  <c r="AK141" i="34" s="1"/>
  <c r="AR140" i="34" a="1"/>
  <c r="AR140" i="34" s="1"/>
  <c r="J139" i="34"/>
  <c r="BX139" i="34" s="1" a="1"/>
  <c r="BX139" i="34" s="1"/>
  <c r="BC138" i="34" a="1"/>
  <c r="BC138" i="34" s="1"/>
  <c r="BS138" i="34" s="1"/>
  <c r="AU138" i="34" a="1"/>
  <c r="AU138" i="34" s="1"/>
  <c r="BK138" i="34" s="1"/>
  <c r="AM138" i="34" a="1"/>
  <c r="AM138" i="34" s="1"/>
  <c r="AE138" i="34" a="1"/>
  <c r="AE138" i="34" s="1"/>
  <c r="AY137" i="34" a="1"/>
  <c r="AY137" i="34" s="1"/>
  <c r="AI137" i="34" a="1"/>
  <c r="AI137" i="34" s="1"/>
  <c r="DO137" i="34" s="1"/>
  <c r="BE136" i="34" a="1"/>
  <c r="BE136" i="34" s="1"/>
  <c r="BU136" i="34" s="1"/>
  <c r="BA136" i="34" a="1"/>
  <c r="BA136" i="34" s="1"/>
  <c r="AW136" i="34" a="1"/>
  <c r="AW136" i="34" s="1"/>
  <c r="AS136" i="34" a="1"/>
  <c r="AS136" i="34" s="1"/>
  <c r="AO136" i="34" a="1"/>
  <c r="AO136" i="34" s="1"/>
  <c r="AK136" i="34" a="1"/>
  <c r="AK136" i="34" s="1"/>
  <c r="DQ136" i="34" s="1"/>
  <c r="AG136" i="34" a="1"/>
  <c r="AG136" i="34" s="1"/>
  <c r="AC136" i="34" a="1"/>
  <c r="AC136" i="34" s="1"/>
  <c r="BD134" i="34" a="1"/>
  <c r="BD134" i="34" s="1"/>
  <c r="BT134" i="34" s="1"/>
  <c r="AZ134" i="34" a="1"/>
  <c r="AZ134" i="34" s="1"/>
  <c r="AV134" i="34" a="1"/>
  <c r="AV134" i="34" s="1"/>
  <c r="AR134" i="34" a="1"/>
  <c r="AR134" i="34" s="1"/>
  <c r="AN134" i="34" a="1"/>
  <c r="AN134" i="34" s="1"/>
  <c r="AJ134" i="34" a="1"/>
  <c r="AJ134" i="34" s="1"/>
  <c r="DP134" i="34" s="1"/>
  <c r="AF134" i="34" a="1"/>
  <c r="AF134" i="34" s="1"/>
  <c r="AB134" i="34" a="1"/>
  <c r="AB134" i="34" s="1"/>
  <c r="J133" i="34"/>
  <c r="BX133" i="34" s="1" a="1"/>
  <c r="BX133" i="34" s="1"/>
  <c r="BG132" i="34" a="1"/>
  <c r="BG132" i="34" s="1"/>
  <c r="BC132" i="34" a="1"/>
  <c r="BC132" i="34" s="1"/>
  <c r="AY132" i="34" a="1"/>
  <c r="AY132" i="34" s="1"/>
  <c r="AU132" i="34" a="1"/>
  <c r="AU132" i="34" s="1"/>
  <c r="AQ132" i="34" a="1"/>
  <c r="AQ132" i="34" s="1"/>
  <c r="DW132" i="34" s="1"/>
  <c r="AM132" i="34" a="1"/>
  <c r="AM132" i="34" s="1"/>
  <c r="AI132" i="34" a="1"/>
  <c r="AI132" i="34" s="1"/>
  <c r="AE132" i="34" a="1"/>
  <c r="AE132" i="34" s="1"/>
  <c r="DK132" i="34" s="1"/>
  <c r="J147" i="34"/>
  <c r="BX147" i="34" s="1" a="1"/>
  <c r="BX147" i="34" s="1"/>
  <c r="AD144" i="34" a="1"/>
  <c r="AD144" i="34" s="1"/>
  <c r="DJ144" i="34" s="1"/>
  <c r="AG143" i="34" a="1"/>
  <c r="AG143" i="34" s="1"/>
  <c r="DM143" i="34" s="1"/>
  <c r="BC142" i="34" a="1"/>
  <c r="BC142" i="34" s="1"/>
  <c r="AQ142" i="34" a="1"/>
  <c r="AQ142" i="34" s="1"/>
  <c r="DW142" i="34" s="1"/>
  <c r="AD142" i="34" a="1"/>
  <c r="AD142" i="34" s="1"/>
  <c r="DJ142" i="34" s="1"/>
  <c r="BE141" i="34" a="1"/>
  <c r="BE141" i="34" s="1"/>
  <c r="BU141" i="34" s="1"/>
  <c r="AU141" i="34" a="1"/>
  <c r="AU141" i="34" s="1"/>
  <c r="AF140" i="34" a="1"/>
  <c r="AF140" i="34" s="1"/>
  <c r="DL140" i="34" s="1"/>
  <c r="BB138" i="34" a="1"/>
  <c r="BB138" i="34" s="1"/>
  <c r="BR138" i="34" s="1"/>
  <c r="AT138" i="34" a="1"/>
  <c r="AT138" i="34" s="1"/>
  <c r="BJ138" i="34" s="1"/>
  <c r="AL138" i="34" a="1"/>
  <c r="AL138" i="34" s="1"/>
  <c r="AD138" i="34" a="1"/>
  <c r="AD138" i="34" s="1"/>
  <c r="BE137" i="34" a="1"/>
  <c r="BE137" i="34" s="1"/>
  <c r="BU137" i="34" s="1"/>
  <c r="AS137" i="34" a="1"/>
  <c r="AS137" i="34" s="1"/>
  <c r="BI137" i="34" s="1"/>
  <c r="AN137" i="34" a="1"/>
  <c r="AN137" i="34" s="1"/>
  <c r="DT137" i="34" s="1"/>
  <c r="AC137" i="34" a="1"/>
  <c r="AC137" i="34" s="1"/>
  <c r="BD135" i="34" a="1"/>
  <c r="BD135" i="34" s="1"/>
  <c r="AZ135" i="34" a="1"/>
  <c r="AZ135" i="34" s="1"/>
  <c r="AV135" i="34" a="1"/>
  <c r="AV135" i="34" s="1"/>
  <c r="AR135" i="34" a="1"/>
  <c r="AR135" i="34" s="1"/>
  <c r="BH135" i="34" s="1"/>
  <c r="AN135" i="34" a="1"/>
  <c r="AN135" i="34" s="1"/>
  <c r="AJ135" i="34" a="1"/>
  <c r="AJ135" i="34" s="1"/>
  <c r="AF135" i="34" a="1"/>
  <c r="AF135" i="34" s="1"/>
  <c r="DL135" i="34" s="1"/>
  <c r="AB135" i="34" a="1"/>
  <c r="AB135" i="34" s="1"/>
  <c r="J134" i="34"/>
  <c r="BX134" i="34" s="1" a="1"/>
  <c r="BX134" i="34" s="1"/>
  <c r="BG133" i="34" a="1"/>
  <c r="BG133" i="34" s="1"/>
  <c r="BC133" i="34" a="1"/>
  <c r="BC133" i="34" s="1"/>
  <c r="AY133" i="34" a="1"/>
  <c r="AY133" i="34" s="1"/>
  <c r="BO133" i="34" s="1"/>
  <c r="AU133" i="34" a="1"/>
  <c r="AU133" i="34" s="1"/>
  <c r="AQ133" i="34" a="1"/>
  <c r="AQ133" i="34" s="1"/>
  <c r="AM133" i="34" a="1"/>
  <c r="AM133" i="34" s="1"/>
  <c r="DS133" i="34" s="1"/>
  <c r="AI133" i="34" a="1"/>
  <c r="AI133" i="34" s="1"/>
  <c r="AE133" i="34" a="1"/>
  <c r="AE133" i="34" s="1"/>
  <c r="BF131" i="34" a="1"/>
  <c r="BF131" i="34" s="1"/>
  <c r="BB131" i="34" a="1"/>
  <c r="BB131" i="34" s="1"/>
  <c r="AX131" i="34" a="1"/>
  <c r="AX131" i="34" s="1"/>
  <c r="BN131" i="34" s="1"/>
  <c r="AT131" i="34" a="1"/>
  <c r="AT131" i="34" s="1"/>
  <c r="AP131" i="34" a="1"/>
  <c r="AP131" i="34" s="1"/>
  <c r="AL131" i="34" a="1"/>
  <c r="AL131" i="34" s="1"/>
  <c r="DR131" i="34" s="1"/>
  <c r="AH131" i="34" a="1"/>
  <c r="AH131" i="34" s="1"/>
  <c r="AD131" i="34" a="1"/>
  <c r="AD131" i="34" s="1"/>
  <c r="AB152" i="34" a="1"/>
  <c r="AB152" i="34" s="1"/>
  <c r="DH152" i="34" s="1"/>
  <c r="AI149" i="34" a="1"/>
  <c r="AI149" i="34" s="1"/>
  <c r="DO149" i="34" s="1"/>
  <c r="AZ148" i="34" a="1"/>
  <c r="AZ148" i="34" s="1"/>
  <c r="BP148" i="34" s="1"/>
  <c r="AQ146" i="34" a="1"/>
  <c r="AQ146" i="34" s="1"/>
  <c r="DW146" i="34" s="1"/>
  <c r="BC144" i="34" a="1"/>
  <c r="BC144" i="34" s="1"/>
  <c r="BS144" i="34" s="1"/>
  <c r="AO142" i="34" a="1"/>
  <c r="AO142" i="34" s="1"/>
  <c r="DU142" i="34" s="1"/>
  <c r="AC142" i="34" a="1"/>
  <c r="AC142" i="34" s="1"/>
  <c r="DI142" i="34" s="1"/>
  <c r="AS141" i="34" a="1"/>
  <c r="AS141" i="34" s="1"/>
  <c r="BI141" i="34" s="1"/>
  <c r="AI141" i="34" a="1"/>
  <c r="AI141" i="34" s="1"/>
  <c r="DO141" i="34" s="1"/>
  <c r="AZ140" i="34" a="1"/>
  <c r="AZ140" i="34" s="1"/>
  <c r="BP140" i="34" s="1"/>
  <c r="BF139" i="34" a="1"/>
  <c r="BF139" i="34" s="1"/>
  <c r="AX139" i="34" a="1"/>
  <c r="AX139" i="34" s="1"/>
  <c r="AP139" i="34" a="1"/>
  <c r="AP139" i="34" s="1"/>
  <c r="DV139" i="34" s="1"/>
  <c r="AH139" i="34" a="1"/>
  <c r="AH139" i="34" s="1"/>
  <c r="AM137" i="34" a="1"/>
  <c r="AM137" i="34" s="1"/>
  <c r="BD136" i="34" a="1"/>
  <c r="BD136" i="34" s="1"/>
  <c r="AZ136" i="34" a="1"/>
  <c r="AZ136" i="34" s="1"/>
  <c r="AV136" i="34" a="1"/>
  <c r="AV136" i="34" s="1"/>
  <c r="AR136" i="34" a="1"/>
  <c r="AR136" i="34" s="1"/>
  <c r="BH136" i="34" s="1"/>
  <c r="AN136" i="34" a="1"/>
  <c r="AN136" i="34" s="1"/>
  <c r="AJ136" i="34" a="1"/>
  <c r="AJ136" i="34" s="1"/>
  <c r="AF136" i="34" a="1"/>
  <c r="AF136" i="34" s="1"/>
  <c r="DL136" i="34" s="1"/>
  <c r="AB136" i="34" a="1"/>
  <c r="AB136" i="34" s="1"/>
  <c r="J135" i="34"/>
  <c r="BX135" i="34" s="1" a="1"/>
  <c r="BX135" i="34" s="1"/>
  <c r="BG134" i="34" a="1"/>
  <c r="BG134" i="34" s="1"/>
  <c r="BC134" i="34" a="1"/>
  <c r="BC134" i="34" s="1"/>
  <c r="AY134" i="34" a="1"/>
  <c r="AY134" i="34" s="1"/>
  <c r="BO134" i="34" s="1"/>
  <c r="AU134" i="34" a="1"/>
  <c r="AU134" i="34" s="1"/>
  <c r="AQ134" i="34" a="1"/>
  <c r="AQ134" i="34" s="1"/>
  <c r="AM134" i="34" a="1"/>
  <c r="AM134" i="34" s="1"/>
  <c r="DS134" i="34" s="1"/>
  <c r="AI134" i="34" a="1"/>
  <c r="AI134" i="34" s="1"/>
  <c r="AE134" i="34" a="1"/>
  <c r="AE134" i="34" s="1"/>
  <c r="BF132" i="34" a="1"/>
  <c r="BF132" i="34" s="1"/>
  <c r="BB132" i="34" a="1"/>
  <c r="BB132" i="34" s="1"/>
  <c r="AX132" i="34" a="1"/>
  <c r="AX132" i="34" s="1"/>
  <c r="BN132" i="34" s="1"/>
  <c r="AT132" i="34" a="1"/>
  <c r="AT132" i="34" s="1"/>
  <c r="AP132" i="34" a="1"/>
  <c r="AP132" i="34" s="1"/>
  <c r="AL132" i="34" a="1"/>
  <c r="AL132" i="34" s="1"/>
  <c r="DR132" i="34" s="1"/>
  <c r="AH132" i="34" a="1"/>
  <c r="AH132" i="34" s="1"/>
  <c r="AD132" i="34" a="1"/>
  <c r="AD132" i="34" s="1"/>
  <c r="BE130" i="34" a="1"/>
  <c r="BE130" i="34" s="1"/>
  <c r="BA130" i="34" a="1"/>
  <c r="BA130" i="34" s="1"/>
  <c r="AW130" i="34" a="1"/>
  <c r="AW130" i="34" s="1"/>
  <c r="AN154" i="34" a="1"/>
  <c r="AN154" i="34" s="1"/>
  <c r="DT154" i="34" s="1"/>
  <c r="BF147" i="34" a="1"/>
  <c r="BF147" i="34" s="1"/>
  <c r="BV147" i="34" s="1"/>
  <c r="AW145" i="34" a="1"/>
  <c r="AW145" i="34" s="1"/>
  <c r="BM145" i="34" s="1"/>
  <c r="BD143" i="34" a="1"/>
  <c r="BD143" i="34" s="1"/>
  <c r="BT143" i="34" s="1"/>
  <c r="AO143" i="34" a="1"/>
  <c r="AO143" i="34" s="1"/>
  <c r="J143" i="34"/>
  <c r="BX143" i="34" s="1" a="1"/>
  <c r="BX143" i="34" s="1"/>
  <c r="BA141" i="34" a="1"/>
  <c r="BA141" i="34" s="1"/>
  <c r="AQ141" i="34" a="1"/>
  <c r="AQ141" i="34" s="1"/>
  <c r="AB140" i="34" a="1"/>
  <c r="AB140" i="34" s="1"/>
  <c r="DH140" i="34" s="1"/>
  <c r="BG138" i="34" a="1"/>
  <c r="BG138" i="34" s="1"/>
  <c r="BW138" i="34" s="1"/>
  <c r="AY138" i="34" a="1"/>
  <c r="AY138" i="34" s="1"/>
  <c r="AQ138" i="34" a="1"/>
  <c r="AQ138" i="34" s="1"/>
  <c r="AI138" i="34" a="1"/>
  <c r="AI138" i="34" s="1"/>
  <c r="AQ137" i="34" a="1"/>
  <c r="AQ137" i="34" s="1"/>
  <c r="DW137" i="34" s="1"/>
  <c r="J137" i="34"/>
  <c r="BX137" i="34" s="1" a="1"/>
  <c r="BX137" i="34" s="1"/>
  <c r="BG136" i="34" a="1"/>
  <c r="BG136" i="34" s="1"/>
  <c r="BW136" i="34" s="1"/>
  <c r="BC136" i="34" a="1"/>
  <c r="BC136" i="34" s="1"/>
  <c r="AY136" i="34" a="1"/>
  <c r="AY136" i="34" s="1"/>
  <c r="AU136" i="34" a="1"/>
  <c r="AU136" i="34" s="1"/>
  <c r="BK136" i="34" s="1"/>
  <c r="AQ136" i="34" a="1"/>
  <c r="AQ136" i="34" s="1"/>
  <c r="AM136" i="34" a="1"/>
  <c r="AM136" i="34" s="1"/>
  <c r="AI136" i="34" a="1"/>
  <c r="AI136" i="34" s="1"/>
  <c r="AE136" i="34" a="1"/>
  <c r="AE136" i="34" s="1"/>
  <c r="BF134" i="34" a="1"/>
  <c r="BF134" i="34" s="1"/>
  <c r="BV134" i="34" s="1"/>
  <c r="BB134" i="34" a="1"/>
  <c r="BB134" i="34" s="1"/>
  <c r="AX134" i="34" a="1"/>
  <c r="AX134" i="34" s="1"/>
  <c r="AT134" i="34" a="1"/>
  <c r="AT134" i="34" s="1"/>
  <c r="BJ134" i="34" s="1"/>
  <c r="AP134" i="34" a="1"/>
  <c r="AP134" i="34" s="1"/>
  <c r="AL134" i="34" a="1"/>
  <c r="AL134" i="34" s="1"/>
  <c r="AH134" i="34" a="1"/>
  <c r="AH134" i="34" s="1"/>
  <c r="AD134" i="34" a="1"/>
  <c r="AD134" i="34" s="1"/>
  <c r="BE132" i="34" a="1"/>
  <c r="BE132" i="34" s="1"/>
  <c r="BU132" i="34" s="1"/>
  <c r="BA132" i="34" a="1"/>
  <c r="BA132" i="34" s="1"/>
  <c r="AW132" i="34" a="1"/>
  <c r="AW132" i="34" s="1"/>
  <c r="AS132" i="34" a="1"/>
  <c r="AS132" i="34" s="1"/>
  <c r="BI132" i="34" s="1"/>
  <c r="AO132" i="34" a="1"/>
  <c r="AO132" i="34" s="1"/>
  <c r="AK132" i="34" a="1"/>
  <c r="AK132" i="34" s="1"/>
  <c r="AG132" i="34" a="1"/>
  <c r="AG132" i="34" s="1"/>
  <c r="AC132" i="34" a="1"/>
  <c r="AC132" i="34" s="1"/>
  <c r="BD130" i="34" a="1"/>
  <c r="BD130" i="34" s="1"/>
  <c r="AZ130" i="34" a="1"/>
  <c r="AZ130" i="34" s="1"/>
  <c r="AV130" i="34" a="1"/>
  <c r="AV130" i="34" s="1"/>
  <c r="BC141" i="34" a="1"/>
  <c r="BC141" i="34" s="1"/>
  <c r="AG137" i="34" a="1"/>
  <c r="AG137" i="34" s="1"/>
  <c r="J136" i="34"/>
  <c r="BX136" i="34" s="1" a="1"/>
  <c r="BX136" i="34" s="1"/>
  <c r="BC135" i="34" a="1"/>
  <c r="BC135" i="34" s="1"/>
  <c r="AX133" i="34" a="1"/>
  <c r="AX133" i="34" s="1"/>
  <c r="AC133" i="34" a="1"/>
  <c r="AC133" i="34" s="1"/>
  <c r="AJ132" i="34" a="1"/>
  <c r="AJ132" i="34" s="1"/>
  <c r="BA131" i="34" a="1"/>
  <c r="BA131" i="34" s="1"/>
  <c r="BQ131" i="34" s="1"/>
  <c r="AS131" i="34" a="1"/>
  <c r="AS131" i="34" s="1"/>
  <c r="AK131" i="34" a="1"/>
  <c r="AK131" i="34" s="1"/>
  <c r="AC131" i="34" a="1"/>
  <c r="AC131" i="34" s="1"/>
  <c r="AQ130" i="34" a="1"/>
  <c r="AQ130" i="34" s="1"/>
  <c r="AL130" i="34" a="1"/>
  <c r="AL130" i="34" s="1"/>
  <c r="AH130" i="34" a="1"/>
  <c r="AH130" i="34" s="1"/>
  <c r="AD130" i="34" a="1"/>
  <c r="AD130" i="34" s="1"/>
  <c r="BE128" i="34" a="1"/>
  <c r="BE128" i="34" s="1"/>
  <c r="BA128" i="34" a="1"/>
  <c r="BA128" i="34" s="1"/>
  <c r="BQ128" i="34" s="1"/>
  <c r="AW128" i="34" a="1"/>
  <c r="AW128" i="34" s="1"/>
  <c r="AS128" i="34" a="1"/>
  <c r="AS128" i="34" s="1"/>
  <c r="AO128" i="34" a="1"/>
  <c r="AO128" i="34" s="1"/>
  <c r="AK128" i="34" a="1"/>
  <c r="AK128" i="34" s="1"/>
  <c r="AG128" i="34" a="1"/>
  <c r="AG128" i="34" s="1"/>
  <c r="DM128" i="34" s="1"/>
  <c r="AC128" i="34" a="1"/>
  <c r="AC128" i="34" s="1"/>
  <c r="DI128" i="34" s="1"/>
  <c r="BD126" i="34" a="1"/>
  <c r="BD126" i="34" s="1"/>
  <c r="AZ126" i="34" a="1"/>
  <c r="AZ126" i="34" s="1"/>
  <c r="BP126" i="34" s="1"/>
  <c r="AV126" i="34" a="1"/>
  <c r="AV126" i="34" s="1"/>
  <c r="AR126" i="34" a="1"/>
  <c r="AR126" i="34" s="1"/>
  <c r="AN126" i="34" a="1"/>
  <c r="AN126" i="34" s="1"/>
  <c r="AJ126" i="34" a="1"/>
  <c r="AJ126" i="34" s="1"/>
  <c r="AF126" i="34" a="1"/>
  <c r="AF126" i="34" s="1"/>
  <c r="DL126" i="34" s="1"/>
  <c r="AB126" i="34" a="1"/>
  <c r="AB126" i="34" s="1"/>
  <c r="DH126" i="34" s="1"/>
  <c r="J125" i="34"/>
  <c r="BX125" i="34" s="1" a="1"/>
  <c r="BX125" i="34" s="1"/>
  <c r="BG124" i="34" a="1"/>
  <c r="BG124" i="34" s="1"/>
  <c r="BW124" i="34" s="1"/>
  <c r="BC124" i="34" a="1"/>
  <c r="BC124" i="34" s="1"/>
  <c r="AY124" i="34" a="1"/>
  <c r="AY124" i="34" s="1"/>
  <c r="AU124" i="34" a="1"/>
  <c r="AU124" i="34" s="1"/>
  <c r="AQ124" i="34" a="1"/>
  <c r="AQ124" i="34" s="1"/>
  <c r="AM124" i="34" a="1"/>
  <c r="AM124" i="34" s="1"/>
  <c r="DS124" i="34" s="1"/>
  <c r="AI124" i="34" a="1"/>
  <c r="AI124" i="34" s="1"/>
  <c r="DO124" i="34" s="1"/>
  <c r="AE124" i="34" a="1"/>
  <c r="AE124" i="34" s="1"/>
  <c r="AB137" i="34" a="1"/>
  <c r="AB137" i="34" s="1"/>
  <c r="AY135" i="34" a="1"/>
  <c r="AY135" i="34" s="1"/>
  <c r="AW133" i="34" a="1"/>
  <c r="AW133" i="34" s="1"/>
  <c r="AL133" i="34" a="1"/>
  <c r="AL133" i="34" s="1"/>
  <c r="BD132" i="34" a="1"/>
  <c r="BD132" i="34" s="1"/>
  <c r="AZ131" i="34" a="1"/>
  <c r="AZ131" i="34" s="1"/>
  <c r="AR131" i="34" a="1"/>
  <c r="AR131" i="34" s="1"/>
  <c r="AJ131" i="34" a="1"/>
  <c r="AJ131" i="34" s="1"/>
  <c r="DP131" i="34" s="1"/>
  <c r="AB131" i="34" a="1"/>
  <c r="AB131" i="34" s="1"/>
  <c r="AP130" i="34" a="1"/>
  <c r="AP130" i="34" s="1"/>
  <c r="BE129" i="34" a="1"/>
  <c r="BE129" i="34" s="1"/>
  <c r="BA129" i="34" a="1"/>
  <c r="BA129" i="34" s="1"/>
  <c r="AW129" i="34" a="1"/>
  <c r="AW129" i="34" s="1"/>
  <c r="AS129" i="34" a="1"/>
  <c r="AS129" i="34" s="1"/>
  <c r="BI129" i="34" s="1"/>
  <c r="AO129" i="34" a="1"/>
  <c r="AO129" i="34" s="1"/>
  <c r="DU129" i="34" s="1"/>
  <c r="AK129" i="34" a="1"/>
  <c r="AK129" i="34" s="1"/>
  <c r="AG129" i="34" a="1"/>
  <c r="AG129" i="34" s="1"/>
  <c r="DM129" i="34" s="1"/>
  <c r="AC129" i="34" a="1"/>
  <c r="AC129" i="34" s="1"/>
  <c r="BD127" i="34" a="1"/>
  <c r="BD127" i="34" s="1"/>
  <c r="AZ127" i="34" a="1"/>
  <c r="AZ127" i="34" s="1"/>
  <c r="AV127" i="34" a="1"/>
  <c r="AV127" i="34" s="1"/>
  <c r="AR127" i="34" a="1"/>
  <c r="AR127" i="34" s="1"/>
  <c r="BH127" i="34" s="1"/>
  <c r="AN127" i="34" a="1"/>
  <c r="AN127" i="34" s="1"/>
  <c r="DT127" i="34" s="1"/>
  <c r="AJ127" i="34" a="1"/>
  <c r="AJ127" i="34" s="1"/>
  <c r="AF127" i="34" a="1"/>
  <c r="AF127" i="34" s="1"/>
  <c r="DL127" i="34" s="1"/>
  <c r="AB127" i="34" a="1"/>
  <c r="AB127" i="34" s="1"/>
  <c r="J126" i="34"/>
  <c r="BX126" i="34" s="1" a="1"/>
  <c r="BX126" i="34" s="1"/>
  <c r="BG125" i="34" a="1"/>
  <c r="BG125" i="34" s="1"/>
  <c r="BC125" i="34" a="1"/>
  <c r="BC125" i="34" s="1"/>
  <c r="AY125" i="34" a="1"/>
  <c r="AY125" i="34" s="1"/>
  <c r="BO125" i="34" s="1"/>
  <c r="AU125" i="34" a="1"/>
  <c r="AU125" i="34" s="1"/>
  <c r="BK125" i="34" s="1"/>
  <c r="AQ125" i="34" a="1"/>
  <c r="AQ125" i="34" s="1"/>
  <c r="AM125" i="34" a="1"/>
  <c r="AM125" i="34" s="1"/>
  <c r="DS125" i="34" s="1"/>
  <c r="AI125" i="34" a="1"/>
  <c r="AI125" i="34" s="1"/>
  <c r="AE125" i="34" a="1"/>
  <c r="AE125" i="34" s="1"/>
  <c r="AG141" i="34" a="1"/>
  <c r="AG141" i="34" s="1"/>
  <c r="DM141" i="34" s="1"/>
  <c r="AU135" i="34" a="1"/>
  <c r="AU135" i="34" s="1"/>
  <c r="BF133" i="34" a="1"/>
  <c r="BF133" i="34" s="1"/>
  <c r="AK133" i="34" a="1"/>
  <c r="AK133" i="34" s="1"/>
  <c r="AR132" i="34" a="1"/>
  <c r="AR132" i="34" s="1"/>
  <c r="J131" i="34"/>
  <c r="BX131" i="34" s="1" a="1"/>
  <c r="BX131" i="34" s="1"/>
  <c r="BC130" i="34" a="1"/>
  <c r="BC130" i="34" s="1"/>
  <c r="AU130" i="34" a="1"/>
  <c r="AU130" i="34" s="1"/>
  <c r="AO130" i="34" a="1"/>
  <c r="AO130" i="34" s="1"/>
  <c r="DU130" i="34" s="1"/>
  <c r="AK130" i="34" a="1"/>
  <c r="AK130" i="34" s="1"/>
  <c r="DQ130" i="34" s="1"/>
  <c r="AG130" i="34" a="1"/>
  <c r="AG130" i="34" s="1"/>
  <c r="DM130" i="34" s="1"/>
  <c r="AC130" i="34" a="1"/>
  <c r="AC130" i="34" s="1"/>
  <c r="BD128" i="34" a="1"/>
  <c r="BD128" i="34" s="1"/>
  <c r="AZ128" i="34" a="1"/>
  <c r="AZ128" i="34" s="1"/>
  <c r="BP128" i="34" s="1"/>
  <c r="AV128" i="34" a="1"/>
  <c r="AV128" i="34" s="1"/>
  <c r="AR128" i="34" a="1"/>
  <c r="AR128" i="34" s="1"/>
  <c r="AN128" i="34" a="1"/>
  <c r="AN128" i="34" s="1"/>
  <c r="AJ128" i="34" a="1"/>
  <c r="AJ128" i="34" s="1"/>
  <c r="AF128" i="34" a="1"/>
  <c r="AF128" i="34" s="1"/>
  <c r="DL128" i="34" s="1"/>
  <c r="AB128" i="34" a="1"/>
  <c r="AB128" i="34" s="1"/>
  <c r="DH128" i="34" s="1"/>
  <c r="J127" i="34"/>
  <c r="BX127" i="34" s="1" a="1"/>
  <c r="BX127" i="34" s="1"/>
  <c r="BG126" i="34" a="1"/>
  <c r="BG126" i="34" s="1"/>
  <c r="BW126" i="34" s="1"/>
  <c r="BC126" i="34" a="1"/>
  <c r="BC126" i="34" s="1"/>
  <c r="AY126" i="34" a="1"/>
  <c r="AY126" i="34" s="1"/>
  <c r="AU126" i="34" a="1"/>
  <c r="AU126" i="34" s="1"/>
  <c r="AQ126" i="34" a="1"/>
  <c r="AQ126" i="34" s="1"/>
  <c r="AM126" i="34" a="1"/>
  <c r="AM126" i="34" s="1"/>
  <c r="DS126" i="34" s="1"/>
  <c r="AI126" i="34" a="1"/>
  <c r="AI126" i="34" s="1"/>
  <c r="DO126" i="34" s="1"/>
  <c r="AE126" i="34" a="1"/>
  <c r="AE126" i="34" s="1"/>
  <c r="BF124" i="34" a="1"/>
  <c r="BF124" i="34" s="1"/>
  <c r="BV124" i="34" s="1"/>
  <c r="BB124" i="34" a="1"/>
  <c r="BB124" i="34" s="1"/>
  <c r="AX124" i="34" a="1"/>
  <c r="AX124" i="34" s="1"/>
  <c r="AT124" i="34" a="1"/>
  <c r="AT124" i="34" s="1"/>
  <c r="AP124" i="34" a="1"/>
  <c r="AP124" i="34" s="1"/>
  <c r="AL124" i="34" a="1"/>
  <c r="AL124" i="34" s="1"/>
  <c r="DR124" i="34" s="1"/>
  <c r="AH124" i="34" a="1"/>
  <c r="AH124" i="34" s="1"/>
  <c r="DN124" i="34" s="1"/>
  <c r="AD124" i="34" a="1"/>
  <c r="AD124" i="34" s="1"/>
  <c r="AZ142" i="34" a="1"/>
  <c r="AZ142" i="34" s="1"/>
  <c r="BP142" i="34" s="1"/>
  <c r="AQ135" i="34" a="1"/>
  <c r="AQ135" i="34" s="1"/>
  <c r="BE133" i="34" a="1"/>
  <c r="BE133" i="34" s="1"/>
  <c r="AT133" i="34" a="1"/>
  <c r="AT133" i="34" s="1"/>
  <c r="AF132" i="34" a="1"/>
  <c r="AF132" i="34" s="1"/>
  <c r="BB130" i="34" a="1"/>
  <c r="BB130" i="34" s="1"/>
  <c r="BR130" i="34" s="1"/>
  <c r="AT130" i="34" a="1"/>
  <c r="AT130" i="34" s="1"/>
  <c r="BJ130" i="34" s="1"/>
  <c r="BD129" i="34" a="1"/>
  <c r="BD129" i="34" s="1"/>
  <c r="AZ129" i="34" a="1"/>
  <c r="AZ129" i="34" s="1"/>
  <c r="BP129" i="34" s="1"/>
  <c r="AV129" i="34" a="1"/>
  <c r="AV129" i="34" s="1"/>
  <c r="AR129" i="34" a="1"/>
  <c r="AR129" i="34" s="1"/>
  <c r="AN129" i="34" a="1"/>
  <c r="AN129" i="34" s="1"/>
  <c r="AJ129" i="34" a="1"/>
  <c r="AJ129" i="34" s="1"/>
  <c r="AF129" i="34" a="1"/>
  <c r="AF129" i="34" s="1"/>
  <c r="DL129" i="34" s="1"/>
  <c r="AB129" i="34" a="1"/>
  <c r="AB129" i="34" s="1"/>
  <c r="DH129" i="34" s="1"/>
  <c r="J128" i="34"/>
  <c r="BX128" i="34" s="1" a="1"/>
  <c r="BX128" i="34" s="1"/>
  <c r="BG127" i="34" a="1"/>
  <c r="BG127" i="34" s="1"/>
  <c r="BW127" i="34" s="1"/>
  <c r="BC127" i="34" a="1"/>
  <c r="BC127" i="34" s="1"/>
  <c r="AY127" i="34" a="1"/>
  <c r="AY127" i="34" s="1"/>
  <c r="AU127" i="34" a="1"/>
  <c r="AU127" i="34" s="1"/>
  <c r="AQ127" i="34" a="1"/>
  <c r="AQ127" i="34" s="1"/>
  <c r="AM127" i="34" a="1"/>
  <c r="AM127" i="34" s="1"/>
  <c r="DS127" i="34" s="1"/>
  <c r="AI127" i="34" a="1"/>
  <c r="AI127" i="34" s="1"/>
  <c r="DO127" i="34" s="1"/>
  <c r="AE127" i="34" a="1"/>
  <c r="AE127" i="34" s="1"/>
  <c r="BF125" i="34" a="1"/>
  <c r="BF125" i="34" s="1"/>
  <c r="BV125" i="34" s="1"/>
  <c r="BB125" i="34" a="1"/>
  <c r="BB125" i="34" s="1"/>
  <c r="AX125" i="34" a="1"/>
  <c r="AX125" i="34" s="1"/>
  <c r="AT125" i="34" a="1"/>
  <c r="AT125" i="34" s="1"/>
  <c r="AP125" i="34" a="1"/>
  <c r="AP125" i="34" s="1"/>
  <c r="AL125" i="34" a="1"/>
  <c r="AL125" i="34" s="1"/>
  <c r="DR125" i="34" s="1"/>
  <c r="AH125" i="34" a="1"/>
  <c r="AH125" i="34" s="1"/>
  <c r="DN125" i="34" s="1"/>
  <c r="AD125" i="34" a="1"/>
  <c r="AD125" i="34" s="1"/>
  <c r="BE123" i="34" a="1"/>
  <c r="BE123" i="34" s="1"/>
  <c r="BU123" i="34" s="1"/>
  <c r="BA123" i="34" a="1"/>
  <c r="BA123" i="34" s="1"/>
  <c r="AW123" i="34" a="1"/>
  <c r="AW123" i="34" s="1"/>
  <c r="AS123" i="34" a="1"/>
  <c r="AS123" i="34" s="1"/>
  <c r="AO123" i="34" a="1"/>
  <c r="AO123" i="34" s="1"/>
  <c r="AK123" i="34" a="1"/>
  <c r="AK123" i="34" s="1"/>
  <c r="DQ123" i="34" s="1"/>
  <c r="AG123" i="34" a="1"/>
  <c r="AG123" i="34" s="1"/>
  <c r="DM123" i="34" s="1"/>
  <c r="AC123" i="34" a="1"/>
  <c r="AC123" i="34" s="1"/>
  <c r="BD121" i="34" a="1"/>
  <c r="BD121" i="34" s="1"/>
  <c r="BT121" i="34" s="1"/>
  <c r="AZ121" i="34" a="1"/>
  <c r="AZ121" i="34" s="1"/>
  <c r="AV121" i="34" a="1"/>
  <c r="AV121" i="34" s="1"/>
  <c r="AR121" i="34" a="1"/>
  <c r="AR121" i="34" s="1"/>
  <c r="AN121" i="34" a="1"/>
  <c r="AN121" i="34" s="1"/>
  <c r="AJ121" i="34" a="1"/>
  <c r="AJ121" i="34" s="1"/>
  <c r="DP121" i="34" s="1"/>
  <c r="AF121" i="34" a="1"/>
  <c r="AF121" i="34" s="1"/>
  <c r="DL121" i="34" s="1"/>
  <c r="AB121" i="34" a="1"/>
  <c r="AB121" i="34" s="1"/>
  <c r="AM142" i="34" a="1"/>
  <c r="AM142" i="34" s="1"/>
  <c r="DS142" i="34" s="1"/>
  <c r="BD139" i="34" a="1"/>
  <c r="BD139" i="34" s="1"/>
  <c r="BC137" i="34" a="1"/>
  <c r="BC137" i="34" s="1"/>
  <c r="BS137" i="34" s="1"/>
  <c r="AM135" i="34" a="1"/>
  <c r="AM135" i="34" s="1"/>
  <c r="DS135" i="34" s="1"/>
  <c r="AS133" i="34" a="1"/>
  <c r="AS133" i="34" s="1"/>
  <c r="BI133" i="34" s="1"/>
  <c r="AH133" i="34" a="1"/>
  <c r="AH133" i="34" s="1"/>
  <c r="DN133" i="34" s="1"/>
  <c r="AZ132" i="34" a="1"/>
  <c r="AZ132" i="34" s="1"/>
  <c r="BP132" i="34" s="1"/>
  <c r="BE131" i="34" a="1"/>
  <c r="BE131" i="34" s="1"/>
  <c r="BU131" i="34" s="1"/>
  <c r="AW131" i="34" a="1"/>
  <c r="AW131" i="34" s="1"/>
  <c r="AO131" i="34" a="1"/>
  <c r="AO131" i="34" s="1"/>
  <c r="AG131" i="34" a="1"/>
  <c r="AG131" i="34" s="1"/>
  <c r="AS130" i="34" a="1"/>
  <c r="AS130" i="34" s="1"/>
  <c r="AN130" i="34" a="1"/>
  <c r="AN130" i="34" s="1"/>
  <c r="DT130" i="34" s="1"/>
  <c r="AJ130" i="34" a="1"/>
  <c r="AJ130" i="34" s="1"/>
  <c r="AF130" i="34" a="1"/>
  <c r="AF130" i="34" s="1"/>
  <c r="DL130" i="34" s="1"/>
  <c r="AB130" i="34" a="1"/>
  <c r="AB130" i="34" s="1"/>
  <c r="J129" i="34"/>
  <c r="BX129" i="34" s="1" a="1"/>
  <c r="BX129" i="34" s="1"/>
  <c r="BG128" i="34" a="1"/>
  <c r="BG128" i="34" s="1"/>
  <c r="BC128" i="34" a="1"/>
  <c r="BC128" i="34" s="1"/>
  <c r="AY128" i="34" a="1"/>
  <c r="AY128" i="34" s="1"/>
  <c r="AU128" i="34" a="1"/>
  <c r="AU128" i="34" s="1"/>
  <c r="AQ128" i="34" a="1"/>
  <c r="AQ128" i="34" s="1"/>
  <c r="DW128" i="34" s="1"/>
  <c r="AM128" i="34" a="1"/>
  <c r="AM128" i="34" s="1"/>
  <c r="DS128" i="34" s="1"/>
  <c r="AI128" i="34" a="1"/>
  <c r="AI128" i="34" s="1"/>
  <c r="AE128" i="34" a="1"/>
  <c r="AE128" i="34" s="1"/>
  <c r="DK128" i="34" s="1"/>
  <c r="BF126" i="34" a="1"/>
  <c r="BF126" i="34" s="1"/>
  <c r="BB126" i="34" a="1"/>
  <c r="BB126" i="34" s="1"/>
  <c r="AX126" i="34" a="1"/>
  <c r="AX126" i="34" s="1"/>
  <c r="AT126" i="34" a="1"/>
  <c r="AT126" i="34" s="1"/>
  <c r="AP126" i="34" a="1"/>
  <c r="AP126" i="34" s="1"/>
  <c r="DV126" i="34" s="1"/>
  <c r="AL126" i="34" a="1"/>
  <c r="AL126" i="34" s="1"/>
  <c r="DR126" i="34" s="1"/>
  <c r="AH126" i="34" a="1"/>
  <c r="AH126" i="34" s="1"/>
  <c r="AD126" i="34" a="1"/>
  <c r="AD126" i="34" s="1"/>
  <c r="DJ126" i="34" s="1"/>
  <c r="BE124" i="34" a="1"/>
  <c r="BE124" i="34" s="1"/>
  <c r="BA124" i="34" a="1"/>
  <c r="BA124" i="34" s="1"/>
  <c r="AW124" i="34" a="1"/>
  <c r="AW124" i="34" s="1"/>
  <c r="AS124" i="34" a="1"/>
  <c r="AS124" i="34" s="1"/>
  <c r="AO124" i="34" a="1"/>
  <c r="AO124" i="34" s="1"/>
  <c r="DU124" i="34" s="1"/>
  <c r="AK124" i="34" a="1"/>
  <c r="AK124" i="34" s="1"/>
  <c r="DQ124" i="34" s="1"/>
  <c r="AG124" i="34" a="1"/>
  <c r="AG124" i="34" s="1"/>
  <c r="AC124" i="34" a="1"/>
  <c r="AC124" i="34" s="1"/>
  <c r="DI124" i="34" s="1"/>
  <c r="BD122" i="34" a="1"/>
  <c r="BD122" i="34" s="1"/>
  <c r="AZ122" i="34" a="1"/>
  <c r="AZ122" i="34" s="1"/>
  <c r="AV122" i="34" a="1"/>
  <c r="AV122" i="34" s="1"/>
  <c r="AR122" i="34" a="1"/>
  <c r="AR122" i="34" s="1"/>
  <c r="AN122" i="34" a="1"/>
  <c r="AN122" i="34" s="1"/>
  <c r="DT122" i="34" s="1"/>
  <c r="AJ122" i="34" a="1"/>
  <c r="AJ122" i="34" s="1"/>
  <c r="DP122" i="34" s="1"/>
  <c r="AF122" i="34" a="1"/>
  <c r="AF122" i="34" s="1"/>
  <c r="AB122" i="34" a="1"/>
  <c r="AB122" i="34" s="1"/>
  <c r="DH122" i="34" s="1"/>
  <c r="J121" i="34"/>
  <c r="BX121" i="34" s="1" a="1"/>
  <c r="BX121" i="34" s="1"/>
  <c r="BG120" i="34" a="1"/>
  <c r="BG120" i="34" s="1"/>
  <c r="BC120" i="34" a="1"/>
  <c r="BC120" i="34" s="1"/>
  <c r="AY120" i="34" a="1"/>
  <c r="AY120" i="34" s="1"/>
  <c r="AU120" i="34" a="1"/>
  <c r="AU120" i="34" s="1"/>
  <c r="BK120" i="34" s="1"/>
  <c r="AQ120" i="34" a="1"/>
  <c r="AQ120" i="34" s="1"/>
  <c r="DW120" i="34" s="1"/>
  <c r="AM120" i="34" a="1"/>
  <c r="AM120" i="34" s="1"/>
  <c r="AI120" i="34" a="1"/>
  <c r="AI120" i="34" s="1"/>
  <c r="DO120" i="34" s="1"/>
  <c r="AE120" i="34" a="1"/>
  <c r="AE120" i="34" s="1"/>
  <c r="J142" i="34"/>
  <c r="BX142" i="34" s="1" a="1"/>
  <c r="BX142" i="34" s="1"/>
  <c r="AV139" i="34" a="1"/>
  <c r="AV139" i="34" s="1"/>
  <c r="AW137" i="34" a="1"/>
  <c r="AW137" i="34" s="1"/>
  <c r="BM137" i="34" s="1"/>
  <c r="AI135" i="34" a="1"/>
  <c r="AI135" i="34" s="1"/>
  <c r="DO135" i="34" s="1"/>
  <c r="BB133" i="34" a="1"/>
  <c r="BB133" i="34" s="1"/>
  <c r="BR133" i="34" s="1"/>
  <c r="AG133" i="34" a="1"/>
  <c r="AG133" i="34" s="1"/>
  <c r="DM133" i="34" s="1"/>
  <c r="AN132" i="34" a="1"/>
  <c r="AN132" i="34" s="1"/>
  <c r="DT132" i="34" s="1"/>
  <c r="BD131" i="34" a="1"/>
  <c r="BD131" i="34" s="1"/>
  <c r="AV131" i="34" a="1"/>
  <c r="AV131" i="34" s="1"/>
  <c r="AN131" i="34" a="1"/>
  <c r="AN131" i="34" s="1"/>
  <c r="DT131" i="34" s="1"/>
  <c r="AF131" i="34" a="1"/>
  <c r="AF131" i="34" s="1"/>
  <c r="J130" i="34"/>
  <c r="BX130" i="34" s="1" a="1"/>
  <c r="BX130" i="34" s="1"/>
  <c r="BG129" i="34" a="1"/>
  <c r="BG129" i="34" s="1"/>
  <c r="BW129" i="34" s="1"/>
  <c r="BC129" i="34" a="1"/>
  <c r="BC129" i="34" s="1"/>
  <c r="AY129" i="34" a="1"/>
  <c r="AY129" i="34" s="1"/>
  <c r="BO129" i="34" s="1"/>
  <c r="AU129" i="34" a="1"/>
  <c r="AU129" i="34" s="1"/>
  <c r="AQ129" i="34" a="1"/>
  <c r="AQ129" i="34" s="1"/>
  <c r="AM129" i="34" a="1"/>
  <c r="AM129" i="34" s="1"/>
  <c r="AI129" i="34" a="1"/>
  <c r="AI129" i="34" s="1"/>
  <c r="AE129" i="34" a="1"/>
  <c r="AE129" i="34" s="1"/>
  <c r="DK129" i="34" s="1"/>
  <c r="BF127" i="34" a="1"/>
  <c r="BF127" i="34" s="1"/>
  <c r="BV127" i="34" s="1"/>
  <c r="BB127" i="34" a="1"/>
  <c r="BB127" i="34" s="1"/>
  <c r="AX127" i="34" a="1"/>
  <c r="AX127" i="34" s="1"/>
  <c r="BN127" i="34" s="1"/>
  <c r="AT127" i="34" a="1"/>
  <c r="AT127" i="34" s="1"/>
  <c r="AP127" i="34" a="1"/>
  <c r="AP127" i="34" s="1"/>
  <c r="AL127" i="34" a="1"/>
  <c r="AL127" i="34" s="1"/>
  <c r="AH127" i="34" a="1"/>
  <c r="AH127" i="34" s="1"/>
  <c r="AD127" i="34" a="1"/>
  <c r="AD127" i="34" s="1"/>
  <c r="DJ127" i="34" s="1"/>
  <c r="BE125" i="34" a="1"/>
  <c r="BE125" i="34" s="1"/>
  <c r="BU125" i="34" s="1"/>
  <c r="BA125" i="34" a="1"/>
  <c r="BA125" i="34" s="1"/>
  <c r="AW125" i="34" a="1"/>
  <c r="AW125" i="34" s="1"/>
  <c r="BM125" i="34" s="1"/>
  <c r="AS125" i="34" a="1"/>
  <c r="AS125" i="34" s="1"/>
  <c r="AO125" i="34" a="1"/>
  <c r="AO125" i="34" s="1"/>
  <c r="AK125" i="34" a="1"/>
  <c r="AK125" i="34" s="1"/>
  <c r="AG125" i="34" a="1"/>
  <c r="AG125" i="34" s="1"/>
  <c r="AC125" i="34" a="1"/>
  <c r="AC125" i="34" s="1"/>
  <c r="DI125" i="34" s="1"/>
  <c r="BD123" i="34" a="1"/>
  <c r="BD123" i="34" s="1"/>
  <c r="BT123" i="34" s="1"/>
  <c r="AZ123" i="34" a="1"/>
  <c r="AZ123" i="34" s="1"/>
  <c r="AV123" i="34" a="1"/>
  <c r="AV123" i="34" s="1"/>
  <c r="BL123" i="34" s="1"/>
  <c r="AR123" i="34" a="1"/>
  <c r="AR123" i="34" s="1"/>
  <c r="AN123" i="34" a="1"/>
  <c r="AN123" i="34" s="1"/>
  <c r="AJ123" i="34" a="1"/>
  <c r="AJ123" i="34" s="1"/>
  <c r="AF123" i="34" a="1"/>
  <c r="AF123" i="34" s="1"/>
  <c r="AB123" i="34" a="1"/>
  <c r="AB123" i="34" s="1"/>
  <c r="DH123" i="34" s="1"/>
  <c r="BE143" i="34" a="1"/>
  <c r="BE143" i="34" s="1"/>
  <c r="BU143" i="34" s="1"/>
  <c r="AN139" i="34" a="1"/>
  <c r="AN139" i="34" s="1"/>
  <c r="DT139" i="34" s="1"/>
  <c r="AR137" i="34" a="1"/>
  <c r="AR137" i="34" s="1"/>
  <c r="BH137" i="34" s="1"/>
  <c r="AE135" i="34" a="1"/>
  <c r="AE135" i="34" s="1"/>
  <c r="DK135" i="34" s="1"/>
  <c r="BA133" i="34" a="1"/>
  <c r="BA133" i="34" s="1"/>
  <c r="AP133" i="34" a="1"/>
  <c r="AP133" i="34" s="1"/>
  <c r="DV133" i="34" s="1"/>
  <c r="AB132" i="34" a="1"/>
  <c r="AB132" i="34" s="1"/>
  <c r="BG130" i="34" a="1"/>
  <c r="BG130" i="34" s="1"/>
  <c r="BW130" i="34" s="1"/>
  <c r="AY130" i="34" a="1"/>
  <c r="AY130" i="34" s="1"/>
  <c r="BO130" i="34" s="1"/>
  <c r="AR130" i="34" a="1"/>
  <c r="AR130" i="34" s="1"/>
  <c r="BH130" i="34" s="1"/>
  <c r="AM130" i="34" a="1"/>
  <c r="AM130" i="34" s="1"/>
  <c r="DS130" i="34" s="1"/>
  <c r="AI130" i="34" a="1"/>
  <c r="AI130" i="34" s="1"/>
  <c r="AE130" i="34" a="1"/>
  <c r="AE130" i="34" s="1"/>
  <c r="DK130" i="34" s="1"/>
  <c r="BF128" i="34" a="1"/>
  <c r="BF128" i="34" s="1"/>
  <c r="BB128" i="34" a="1"/>
  <c r="BB128" i="34" s="1"/>
  <c r="AX128" i="34" a="1"/>
  <c r="AX128" i="34" s="1"/>
  <c r="BN128" i="34" s="1"/>
  <c r="AT128" i="34" a="1"/>
  <c r="AT128" i="34" s="1"/>
  <c r="BJ128" i="34" s="1"/>
  <c r="AP128" i="34" a="1"/>
  <c r="AP128" i="34" s="1"/>
  <c r="AL128" i="34" a="1"/>
  <c r="AL128" i="34" s="1"/>
  <c r="DR128" i="34" s="1"/>
  <c r="AH128" i="34" a="1"/>
  <c r="AH128" i="34" s="1"/>
  <c r="AD128" i="34" a="1"/>
  <c r="AD128" i="34" s="1"/>
  <c r="BE126" i="34" a="1"/>
  <c r="BE126" i="34" s="1"/>
  <c r="BA126" i="34" a="1"/>
  <c r="BA126" i="34" s="1"/>
  <c r="AW126" i="34" a="1"/>
  <c r="AW126" i="34" s="1"/>
  <c r="BM126" i="34" s="1"/>
  <c r="AS126" i="34" a="1"/>
  <c r="AS126" i="34" s="1"/>
  <c r="BI126" i="34" s="1"/>
  <c r="AO126" i="34" a="1"/>
  <c r="AO126" i="34" s="1"/>
  <c r="AK126" i="34" a="1"/>
  <c r="AK126" i="34" s="1"/>
  <c r="DQ126" i="34" s="1"/>
  <c r="AG126" i="34" a="1"/>
  <c r="AG126" i="34" s="1"/>
  <c r="AC126" i="34" a="1"/>
  <c r="AC126" i="34" s="1"/>
  <c r="BD124" i="34" a="1"/>
  <c r="BD124" i="34" s="1"/>
  <c r="AZ124" i="34" a="1"/>
  <c r="AZ124" i="34" s="1"/>
  <c r="AV124" i="34" a="1"/>
  <c r="AV124" i="34" s="1"/>
  <c r="BL124" i="34" s="1"/>
  <c r="AR124" i="34" a="1"/>
  <c r="AR124" i="34" s="1"/>
  <c r="BH124" i="34" s="1"/>
  <c r="AN124" i="34" a="1"/>
  <c r="AN124" i="34" s="1"/>
  <c r="AJ124" i="34" a="1"/>
  <c r="AJ124" i="34" s="1"/>
  <c r="DP124" i="34" s="1"/>
  <c r="AF124" i="34" a="1"/>
  <c r="AF124" i="34" s="1"/>
  <c r="AB124" i="34" a="1"/>
  <c r="AB124" i="34" s="1"/>
  <c r="J123" i="34"/>
  <c r="BX123" i="34" s="1" a="1"/>
  <c r="BX123" i="34" s="1"/>
  <c r="BG122" i="34" a="1"/>
  <c r="BG122" i="34" s="1"/>
  <c r="BC122" i="34" a="1"/>
  <c r="BC122" i="34" s="1"/>
  <c r="AY122" i="34" a="1"/>
  <c r="AY122" i="34" s="1"/>
  <c r="AN140" i="34" a="1"/>
  <c r="AN140" i="34" s="1"/>
  <c r="DT140" i="34" s="1"/>
  <c r="AF139" i="34" a="1"/>
  <c r="AF139" i="34" s="1"/>
  <c r="J138" i="34"/>
  <c r="BX138" i="34" s="1" a="1"/>
  <c r="BX138" i="34" s="1"/>
  <c r="BG135" i="34" a="1"/>
  <c r="BG135" i="34" s="1"/>
  <c r="BW135" i="34" s="1"/>
  <c r="AO133" i="34" a="1"/>
  <c r="AO133" i="34" s="1"/>
  <c r="DU133" i="34" s="1"/>
  <c r="AD133" i="34" a="1"/>
  <c r="AD133" i="34" s="1"/>
  <c r="DJ133" i="34" s="1"/>
  <c r="AV132" i="34" a="1"/>
  <c r="AV132" i="34" s="1"/>
  <c r="BL132" i="34" s="1"/>
  <c r="BF130" i="34" a="1"/>
  <c r="BF130" i="34" s="1"/>
  <c r="BV130" i="34" s="1"/>
  <c r="AX130" i="34" a="1"/>
  <c r="AX130" i="34" s="1"/>
  <c r="BN130" i="34" s="1"/>
  <c r="BF129" i="34" a="1"/>
  <c r="BF129" i="34" s="1"/>
  <c r="BV129" i="34" s="1"/>
  <c r="BB129" i="34" a="1"/>
  <c r="BB129" i="34" s="1"/>
  <c r="AX129" i="34" a="1"/>
  <c r="AX129" i="34" s="1"/>
  <c r="AT129" i="34" a="1"/>
  <c r="AT129" i="34" s="1"/>
  <c r="AP129" i="34" a="1"/>
  <c r="AP129" i="34" s="1"/>
  <c r="AL129" i="34" a="1"/>
  <c r="AL129" i="34" s="1"/>
  <c r="DR129" i="34" s="1"/>
  <c r="AH129" i="34" a="1"/>
  <c r="AH129" i="34" s="1"/>
  <c r="DN129" i="34" s="1"/>
  <c r="AD129" i="34" a="1"/>
  <c r="AD129" i="34" s="1"/>
  <c r="BE127" i="34" a="1"/>
  <c r="BE127" i="34" s="1"/>
  <c r="BU127" i="34" s="1"/>
  <c r="BA127" i="34" a="1"/>
  <c r="BA127" i="34" s="1"/>
  <c r="AW127" i="34" a="1"/>
  <c r="AW127" i="34" s="1"/>
  <c r="AS127" i="34" a="1"/>
  <c r="AS127" i="34" s="1"/>
  <c r="AO127" i="34" a="1"/>
  <c r="AO127" i="34" s="1"/>
  <c r="AK127" i="34" a="1"/>
  <c r="AK127" i="34" s="1"/>
  <c r="DQ127" i="34" s="1"/>
  <c r="AG127" i="34" a="1"/>
  <c r="AG127" i="34" s="1"/>
  <c r="DM127" i="34" s="1"/>
  <c r="AC127" i="34" a="1"/>
  <c r="AC127" i="34" s="1"/>
  <c r="BD125" i="34" a="1"/>
  <c r="BD125" i="34" s="1"/>
  <c r="BT125" i="34" s="1"/>
  <c r="AZ125" i="34" a="1"/>
  <c r="AZ125" i="34" s="1"/>
  <c r="AV125" i="34" a="1"/>
  <c r="AV125" i="34" s="1"/>
  <c r="AR125" i="34" a="1"/>
  <c r="AR125" i="34" s="1"/>
  <c r="AN125" i="34" a="1"/>
  <c r="AN125" i="34" s="1"/>
  <c r="AJ125" i="34" a="1"/>
  <c r="AJ125" i="34" s="1"/>
  <c r="DP125" i="34" s="1"/>
  <c r="AF125" i="34" a="1"/>
  <c r="AF125" i="34" s="1"/>
  <c r="DL125" i="34" s="1"/>
  <c r="AB125" i="34" a="1"/>
  <c r="AB125" i="34" s="1"/>
  <c r="J124" i="34"/>
  <c r="BX124" i="34" s="1" a="1"/>
  <c r="BX124" i="34" s="1"/>
  <c r="BG123" i="34" a="1"/>
  <c r="BG123" i="34" s="1"/>
  <c r="BC123" i="34" a="1"/>
  <c r="BC123" i="34" s="1"/>
  <c r="AY123" i="34" a="1"/>
  <c r="AY123" i="34" s="1"/>
  <c r="AU123" i="34" a="1"/>
  <c r="AU123" i="34" s="1"/>
  <c r="AQ123" i="34" a="1"/>
  <c r="AQ123" i="34" s="1"/>
  <c r="DW123" i="34" s="1"/>
  <c r="AM123" i="34" a="1"/>
  <c r="AM123" i="34" s="1"/>
  <c r="DS123" i="34" s="1"/>
  <c r="AI123" i="34" a="1"/>
  <c r="AI123" i="34" s="1"/>
  <c r="AE123" i="34" a="1"/>
  <c r="AE123" i="34" s="1"/>
  <c r="DK123" i="34" s="1"/>
  <c r="BF121" i="34" a="1"/>
  <c r="BF121" i="34" s="1"/>
  <c r="BB121" i="34" a="1"/>
  <c r="BB121" i="34" s="1"/>
  <c r="AX121" i="34" a="1"/>
  <c r="AX121" i="34" s="1"/>
  <c r="AT121" i="34" a="1"/>
  <c r="AT121" i="34" s="1"/>
  <c r="AP121" i="34" a="1"/>
  <c r="AP121" i="34" s="1"/>
  <c r="DV121" i="34" s="1"/>
  <c r="AL121" i="34" a="1"/>
  <c r="AL121" i="34" s="1"/>
  <c r="DR121" i="34" s="1"/>
  <c r="AH121" i="34" a="1"/>
  <c r="AH121" i="34" s="1"/>
  <c r="AD121" i="34" a="1"/>
  <c r="AD121" i="34" s="1"/>
  <c r="DJ121" i="34" s="1"/>
  <c r="BB123" i="34" a="1"/>
  <c r="BB123" i="34" s="1"/>
  <c r="AS122" i="34" a="1"/>
  <c r="AS122" i="34" s="1"/>
  <c r="AL122" i="34" a="1"/>
  <c r="AL122" i="34" s="1"/>
  <c r="BG121" i="34" a="1"/>
  <c r="BG121" i="34" s="1"/>
  <c r="BA121" i="34" a="1"/>
  <c r="BA121" i="34" s="1"/>
  <c r="AP120" i="34" a="1"/>
  <c r="AP120" i="34" s="1"/>
  <c r="AJ120" i="34" a="1"/>
  <c r="AJ120" i="34" s="1"/>
  <c r="AC120" i="34" a="1"/>
  <c r="AC120" i="34" s="1"/>
  <c r="BD118" i="34" a="1"/>
  <c r="BD118" i="34" s="1"/>
  <c r="AZ118" i="34" a="1"/>
  <c r="AZ118" i="34" s="1"/>
  <c r="AV118" i="34" a="1"/>
  <c r="AV118" i="34" s="1"/>
  <c r="AR118" i="34" a="1"/>
  <c r="AR118" i="34" s="1"/>
  <c r="AN118" i="34" a="1"/>
  <c r="AN118" i="34" s="1"/>
  <c r="DT118" i="34" s="1"/>
  <c r="AJ118" i="34" a="1"/>
  <c r="AJ118" i="34" s="1"/>
  <c r="DP118" i="34" s="1"/>
  <c r="AF118" i="34" a="1"/>
  <c r="AF118" i="34" s="1"/>
  <c r="AB118" i="34" a="1"/>
  <c r="AB118" i="34" s="1"/>
  <c r="DH118" i="34" s="1"/>
  <c r="J117" i="34"/>
  <c r="BX117" i="34" s="1" a="1"/>
  <c r="BX117" i="34" s="1"/>
  <c r="BG116" i="34" a="1"/>
  <c r="BG116" i="34" s="1"/>
  <c r="BC116" i="34" a="1"/>
  <c r="BC116" i="34" s="1"/>
  <c r="AY116" i="34" a="1"/>
  <c r="AY116" i="34" s="1"/>
  <c r="AU116" i="34" a="1"/>
  <c r="AU116" i="34" s="1"/>
  <c r="BK116" i="34" s="1"/>
  <c r="AQ116" i="34" a="1"/>
  <c r="AQ116" i="34" s="1"/>
  <c r="DW116" i="34" s="1"/>
  <c r="AM116" i="34" a="1"/>
  <c r="AM116" i="34" s="1"/>
  <c r="AI116" i="34" a="1"/>
  <c r="AI116" i="34" s="1"/>
  <c r="DO116" i="34" s="1"/>
  <c r="AE116" i="34" a="1"/>
  <c r="AE116" i="34" s="1"/>
  <c r="BF114" i="34" a="1"/>
  <c r="BF114" i="34" s="1"/>
  <c r="BB114" i="34" a="1"/>
  <c r="BB114" i="34" s="1"/>
  <c r="AX114" i="34" a="1"/>
  <c r="AX114" i="34" s="1"/>
  <c r="AT114" i="34" a="1"/>
  <c r="AT114" i="34" s="1"/>
  <c r="BJ114" i="34" s="1"/>
  <c r="AP114" i="34" a="1"/>
  <c r="AP114" i="34" s="1"/>
  <c r="DV114" i="34" s="1"/>
  <c r="AL114" i="34" a="1"/>
  <c r="AL114" i="34" s="1"/>
  <c r="AH114" i="34" a="1"/>
  <c r="AH114" i="34" s="1"/>
  <c r="DN114" i="34" s="1"/>
  <c r="AD114" i="34" a="1"/>
  <c r="AD114" i="34" s="1"/>
  <c r="BE112" i="34" a="1"/>
  <c r="BE112" i="34" s="1"/>
  <c r="BA112" i="34" a="1"/>
  <c r="BA112" i="34" s="1"/>
  <c r="AW112" i="34" a="1"/>
  <c r="AW112" i="34" s="1"/>
  <c r="AS112" i="34" a="1"/>
  <c r="AS112" i="34" s="1"/>
  <c r="BI112" i="34" s="1"/>
  <c r="AO112" i="34" a="1"/>
  <c r="AO112" i="34" s="1"/>
  <c r="DU112" i="34" s="1"/>
  <c r="AK112" i="34" a="1"/>
  <c r="AK112" i="34" s="1"/>
  <c r="AG112" i="34" a="1"/>
  <c r="AG112" i="34" s="1"/>
  <c r="DM112" i="34" s="1"/>
  <c r="AC112" i="34" a="1"/>
  <c r="AC112" i="34" s="1"/>
  <c r="AX123" i="34" a="1"/>
  <c r="AX123" i="34" s="1"/>
  <c r="BF122" i="34" a="1"/>
  <c r="BF122" i="34" s="1"/>
  <c r="AX122" i="34" a="1"/>
  <c r="AX122" i="34" s="1"/>
  <c r="AE122" i="34" a="1"/>
  <c r="AE122" i="34" s="1"/>
  <c r="AM121" i="34" a="1"/>
  <c r="AM121" i="34" s="1"/>
  <c r="AG121" i="34" a="1"/>
  <c r="AG121" i="34" s="1"/>
  <c r="BB120" i="34" a="1"/>
  <c r="BB120" i="34" s="1"/>
  <c r="AV120" i="34" a="1"/>
  <c r="AV120" i="34" s="1"/>
  <c r="AO120" i="34" a="1"/>
  <c r="AO120" i="34" s="1"/>
  <c r="BD119" i="34" a="1"/>
  <c r="BD119" i="34" s="1"/>
  <c r="AZ119" i="34" a="1"/>
  <c r="AZ119" i="34" s="1"/>
  <c r="AV119" i="34" a="1"/>
  <c r="AV119" i="34" s="1"/>
  <c r="BL119" i="34" s="1"/>
  <c r="AR119" i="34" a="1"/>
  <c r="AR119" i="34" s="1"/>
  <c r="BH119" i="34" s="1"/>
  <c r="AN119" i="34" a="1"/>
  <c r="AN119" i="34" s="1"/>
  <c r="AJ119" i="34" a="1"/>
  <c r="AJ119" i="34" s="1"/>
  <c r="DP119" i="34" s="1"/>
  <c r="AF119" i="34" a="1"/>
  <c r="AF119" i="34" s="1"/>
  <c r="AB119" i="34" a="1"/>
  <c r="AB119" i="34" s="1"/>
  <c r="J118" i="34"/>
  <c r="BX118" i="34" s="1" a="1"/>
  <c r="BX118" i="34" s="1"/>
  <c r="BG117" i="34" a="1"/>
  <c r="BG117" i="34" s="1"/>
  <c r="BC117" i="34" a="1"/>
  <c r="BC117" i="34" s="1"/>
  <c r="BS117" i="34" s="1"/>
  <c r="AY117" i="34" a="1"/>
  <c r="AY117" i="34" s="1"/>
  <c r="BO117" i="34" s="1"/>
  <c r="AU117" i="34" a="1"/>
  <c r="AU117" i="34" s="1"/>
  <c r="AQ117" i="34" a="1"/>
  <c r="AQ117" i="34" s="1"/>
  <c r="DW117" i="34" s="1"/>
  <c r="AM117" i="34" a="1"/>
  <c r="AM117" i="34" s="1"/>
  <c r="AI117" i="34" a="1"/>
  <c r="AI117" i="34" s="1"/>
  <c r="AE117" i="34" a="1"/>
  <c r="AE117" i="34" s="1"/>
  <c r="BF115" i="34" a="1"/>
  <c r="BF115" i="34" s="1"/>
  <c r="BB115" i="34" a="1"/>
  <c r="BB115" i="34" s="1"/>
  <c r="BR115" i="34" s="1"/>
  <c r="AX115" i="34" a="1"/>
  <c r="AX115" i="34" s="1"/>
  <c r="BN115" i="34" s="1"/>
  <c r="AT115" i="34" a="1"/>
  <c r="AT115" i="34" s="1"/>
  <c r="AP115" i="34" a="1"/>
  <c r="AP115" i="34" s="1"/>
  <c r="DV115" i="34" s="1"/>
  <c r="AL115" i="34" a="1"/>
  <c r="AL115" i="34" s="1"/>
  <c r="AH115" i="34" a="1"/>
  <c r="AH115" i="34" s="1"/>
  <c r="AD115" i="34" a="1"/>
  <c r="AD115" i="34" s="1"/>
  <c r="BE113" i="34" a="1"/>
  <c r="BE113" i="34" s="1"/>
  <c r="BA113" i="34" a="1"/>
  <c r="BA113" i="34" s="1"/>
  <c r="BQ113" i="34" s="1"/>
  <c r="AW113" i="34" a="1"/>
  <c r="AW113" i="34" s="1"/>
  <c r="BM113" i="34" s="1"/>
  <c r="AS113" i="34" a="1"/>
  <c r="AS113" i="34" s="1"/>
  <c r="AO113" i="34" a="1"/>
  <c r="AO113" i="34" s="1"/>
  <c r="DU113" i="34" s="1"/>
  <c r="AK113" i="34" a="1"/>
  <c r="AK113" i="34" s="1"/>
  <c r="AG113" i="34" a="1"/>
  <c r="AG113" i="34" s="1"/>
  <c r="AC113" i="34" a="1"/>
  <c r="AC113" i="34" s="1"/>
  <c r="AT123" i="34" a="1"/>
  <c r="AT123" i="34" s="1"/>
  <c r="AQ122" i="34" a="1"/>
  <c r="AQ122" i="34" s="1"/>
  <c r="DW122" i="34" s="1"/>
  <c r="AK122" i="34" a="1"/>
  <c r="AK122" i="34" s="1"/>
  <c r="AD122" i="34" a="1"/>
  <c r="AD122" i="34" s="1"/>
  <c r="AY121" i="34" a="1"/>
  <c r="AY121" i="34" s="1"/>
  <c r="AS121" i="34" a="1"/>
  <c r="AS121" i="34" s="1"/>
  <c r="BA120" i="34" a="1"/>
  <c r="BA120" i="34" s="1"/>
  <c r="AH120" i="34" a="1"/>
  <c r="AH120" i="34" s="1"/>
  <c r="AB120" i="34" a="1"/>
  <c r="AB120" i="34" s="1"/>
  <c r="J119" i="34"/>
  <c r="BX119" i="34" s="1" a="1"/>
  <c r="BX119" i="34" s="1"/>
  <c r="BG118" i="34" a="1"/>
  <c r="BG118" i="34" s="1"/>
  <c r="BW118" i="34" s="1"/>
  <c r="BC118" i="34" a="1"/>
  <c r="BC118" i="34" s="1"/>
  <c r="AY118" i="34" a="1"/>
  <c r="AY118" i="34" s="1"/>
  <c r="AU118" i="34" a="1"/>
  <c r="AU118" i="34" s="1"/>
  <c r="AQ118" i="34" a="1"/>
  <c r="AQ118" i="34" s="1"/>
  <c r="AM118" i="34" a="1"/>
  <c r="AM118" i="34" s="1"/>
  <c r="AI118" i="34" a="1"/>
  <c r="AI118" i="34" s="1"/>
  <c r="AE118" i="34" a="1"/>
  <c r="AE118" i="34" s="1"/>
  <c r="DK118" i="34" s="1"/>
  <c r="BF116" i="34" a="1"/>
  <c r="BF116" i="34" s="1"/>
  <c r="BV116" i="34" s="1"/>
  <c r="BB116" i="34" a="1"/>
  <c r="BB116" i="34" s="1"/>
  <c r="AX116" i="34" a="1"/>
  <c r="AX116" i="34" s="1"/>
  <c r="AT116" i="34" a="1"/>
  <c r="AT116" i="34" s="1"/>
  <c r="AP116" i="34" a="1"/>
  <c r="AP116" i="34" s="1"/>
  <c r="AL116" i="34" a="1"/>
  <c r="AL116" i="34" s="1"/>
  <c r="AH116" i="34" a="1"/>
  <c r="AH116" i="34" s="1"/>
  <c r="AD116" i="34" a="1"/>
  <c r="AD116" i="34" s="1"/>
  <c r="DJ116" i="34" s="1"/>
  <c r="BE114" i="34" a="1"/>
  <c r="BE114" i="34" s="1"/>
  <c r="BU114" i="34" s="1"/>
  <c r="BA114" i="34" a="1"/>
  <c r="BA114" i="34" s="1"/>
  <c r="AW114" i="34" a="1"/>
  <c r="AW114" i="34" s="1"/>
  <c r="AS114" i="34" a="1"/>
  <c r="AS114" i="34" s="1"/>
  <c r="AO114" i="34" a="1"/>
  <c r="AO114" i="34" s="1"/>
  <c r="AK114" i="34" a="1"/>
  <c r="AK114" i="34" s="1"/>
  <c r="AG114" i="34" a="1"/>
  <c r="AG114" i="34" s="1"/>
  <c r="AC114" i="34" a="1"/>
  <c r="AC114" i="34" s="1"/>
  <c r="DI114" i="34" s="1"/>
  <c r="AP123" i="34" a="1"/>
  <c r="AP123" i="34" s="1"/>
  <c r="BE122" i="34" a="1"/>
  <c r="BE122" i="34" s="1"/>
  <c r="AW122" i="34" a="1"/>
  <c r="AW122" i="34" s="1"/>
  <c r="AP122" i="34" a="1"/>
  <c r="AP122" i="34" s="1"/>
  <c r="BE121" i="34" a="1"/>
  <c r="BE121" i="34" s="1"/>
  <c r="AE121" i="34" a="1"/>
  <c r="AE121" i="34" s="1"/>
  <c r="AT120" i="34" a="1"/>
  <c r="AT120" i="34" s="1"/>
  <c r="AN120" i="34" a="1"/>
  <c r="AN120" i="34" s="1"/>
  <c r="AG120" i="34" a="1"/>
  <c r="AG120" i="34" s="1"/>
  <c r="J120" i="34"/>
  <c r="BX120" i="34" s="1" a="1"/>
  <c r="BX120" i="34" s="1"/>
  <c r="BG119" i="34" a="1"/>
  <c r="BG119" i="34" s="1"/>
  <c r="BC119" i="34" a="1"/>
  <c r="BC119" i="34" s="1"/>
  <c r="AY119" i="34" a="1"/>
  <c r="AY119" i="34" s="1"/>
  <c r="AU119" i="34" a="1"/>
  <c r="AU119" i="34" s="1"/>
  <c r="AQ119" i="34" a="1"/>
  <c r="AQ119" i="34" s="1"/>
  <c r="AM119" i="34" a="1"/>
  <c r="AM119" i="34" s="1"/>
  <c r="DS119" i="34" s="1"/>
  <c r="AI119" i="34" a="1"/>
  <c r="AI119" i="34" s="1"/>
  <c r="DO119" i="34" s="1"/>
  <c r="AE119" i="34" a="1"/>
  <c r="AE119" i="34" s="1"/>
  <c r="BF117" i="34" a="1"/>
  <c r="BF117" i="34" s="1"/>
  <c r="BB117" i="34" a="1"/>
  <c r="BB117" i="34" s="1"/>
  <c r="AX117" i="34" a="1"/>
  <c r="AX117" i="34" s="1"/>
  <c r="AT117" i="34" a="1"/>
  <c r="AT117" i="34" s="1"/>
  <c r="AP117" i="34" a="1"/>
  <c r="AP117" i="34" s="1"/>
  <c r="AL117" i="34" a="1"/>
  <c r="AL117" i="34" s="1"/>
  <c r="DR117" i="34" s="1"/>
  <c r="AH117" i="34" a="1"/>
  <c r="AH117" i="34" s="1"/>
  <c r="DN117" i="34" s="1"/>
  <c r="AD117" i="34" a="1"/>
  <c r="AD117" i="34" s="1"/>
  <c r="BE115" i="34" a="1"/>
  <c r="BE115" i="34" s="1"/>
  <c r="BA115" i="34" a="1"/>
  <c r="BA115" i="34" s="1"/>
  <c r="AW115" i="34" a="1"/>
  <c r="AW115" i="34" s="1"/>
  <c r="AS115" i="34" a="1"/>
  <c r="AS115" i="34" s="1"/>
  <c r="AO115" i="34" a="1"/>
  <c r="AO115" i="34" s="1"/>
  <c r="AK115" i="34" a="1"/>
  <c r="AK115" i="34" s="1"/>
  <c r="DQ115" i="34" s="1"/>
  <c r="AG115" i="34" a="1"/>
  <c r="AG115" i="34" s="1"/>
  <c r="DM115" i="34" s="1"/>
  <c r="AC115" i="34" a="1"/>
  <c r="AC115" i="34" s="1"/>
  <c r="BD113" i="34" a="1"/>
  <c r="BD113" i="34" s="1"/>
  <c r="AZ113" i="34" a="1"/>
  <c r="AZ113" i="34" s="1"/>
  <c r="AV113" i="34" a="1"/>
  <c r="AV113" i="34" s="1"/>
  <c r="AR113" i="34" a="1"/>
  <c r="AR113" i="34" s="1"/>
  <c r="AN113" i="34" a="1"/>
  <c r="AN113" i="34" s="1"/>
  <c r="AJ113" i="34" a="1"/>
  <c r="AJ113" i="34" s="1"/>
  <c r="DP113" i="34" s="1"/>
  <c r="AF113" i="34" a="1"/>
  <c r="AF113" i="34" s="1"/>
  <c r="DL113" i="34" s="1"/>
  <c r="AB113" i="34" a="1"/>
  <c r="AB113" i="34" s="1"/>
  <c r="J112" i="34"/>
  <c r="BX112" i="34" s="1" a="1"/>
  <c r="BX112" i="34" s="1"/>
  <c r="AL123" i="34" a="1"/>
  <c r="AL123" i="34" s="1"/>
  <c r="DR123" i="34" s="1"/>
  <c r="AI122" i="34" a="1"/>
  <c r="AI122" i="34" s="1"/>
  <c r="AC122" i="34" a="1"/>
  <c r="AC122" i="34" s="1"/>
  <c r="DI122" i="34" s="1"/>
  <c r="AQ121" i="34" a="1"/>
  <c r="AQ121" i="34" s="1"/>
  <c r="DW121" i="34" s="1"/>
  <c r="AK121" i="34" a="1"/>
  <c r="AK121" i="34" s="1"/>
  <c r="DQ121" i="34" s="1"/>
  <c r="BF120" i="34" a="1"/>
  <c r="BF120" i="34" s="1"/>
  <c r="BV120" i="34" s="1"/>
  <c r="AZ120" i="34" a="1"/>
  <c r="AZ120" i="34" s="1"/>
  <c r="BP120" i="34" s="1"/>
  <c r="AS120" i="34" a="1"/>
  <c r="AS120" i="34" s="1"/>
  <c r="BI120" i="34" s="1"/>
  <c r="BF118" i="34" a="1"/>
  <c r="BF118" i="34" s="1"/>
  <c r="BB118" i="34" a="1"/>
  <c r="BB118" i="34" s="1"/>
  <c r="AX118" i="34" a="1"/>
  <c r="AX118" i="34" s="1"/>
  <c r="AT118" i="34" a="1"/>
  <c r="AT118" i="34" s="1"/>
  <c r="AP118" i="34" a="1"/>
  <c r="AP118" i="34" s="1"/>
  <c r="DV118" i="34" s="1"/>
  <c r="AL118" i="34" a="1"/>
  <c r="AL118" i="34" s="1"/>
  <c r="DR118" i="34" s="1"/>
  <c r="AH118" i="34" a="1"/>
  <c r="AH118" i="34" s="1"/>
  <c r="AD118" i="34" a="1"/>
  <c r="AD118" i="34" s="1"/>
  <c r="BE116" i="34" a="1"/>
  <c r="BE116" i="34" s="1"/>
  <c r="BA116" i="34" a="1"/>
  <c r="BA116" i="34" s="1"/>
  <c r="AW116" i="34" a="1"/>
  <c r="AW116" i="34" s="1"/>
  <c r="AS116" i="34" a="1"/>
  <c r="AS116" i="34" s="1"/>
  <c r="AO116" i="34" a="1"/>
  <c r="AO116" i="34" s="1"/>
  <c r="DU116" i="34" s="1"/>
  <c r="AK116" i="34" a="1"/>
  <c r="AK116" i="34" s="1"/>
  <c r="DQ116" i="34" s="1"/>
  <c r="AG116" i="34" a="1"/>
  <c r="AG116" i="34" s="1"/>
  <c r="AC116" i="34" a="1"/>
  <c r="AC116" i="34" s="1"/>
  <c r="BD114" i="34" a="1"/>
  <c r="BD114" i="34" s="1"/>
  <c r="AZ114" i="34" a="1"/>
  <c r="AZ114" i="34" s="1"/>
  <c r="AV114" i="34" a="1"/>
  <c r="AV114" i="34" s="1"/>
  <c r="AR114" i="34" a="1"/>
  <c r="AR114" i="34" s="1"/>
  <c r="AN114" i="34" a="1"/>
  <c r="AN114" i="34" s="1"/>
  <c r="DT114" i="34" s="1"/>
  <c r="AJ114" i="34" a="1"/>
  <c r="AJ114" i="34" s="1"/>
  <c r="DP114" i="34" s="1"/>
  <c r="AF114" i="34" a="1"/>
  <c r="AF114" i="34" s="1"/>
  <c r="AB114" i="34" a="1"/>
  <c r="AB114" i="34" s="1"/>
  <c r="J113" i="34"/>
  <c r="BX113" i="34" s="1" a="1"/>
  <c r="BX113" i="34" s="1"/>
  <c r="BG112" i="34" a="1"/>
  <c r="BG112" i="34" s="1"/>
  <c r="BC112" i="34" a="1"/>
  <c r="BC112" i="34" s="1"/>
  <c r="AY112" i="34" a="1"/>
  <c r="AY112" i="34" s="1"/>
  <c r="AU112" i="34" a="1"/>
  <c r="AU112" i="34" s="1"/>
  <c r="BK112" i="34" s="1"/>
  <c r="AQ112" i="34" a="1"/>
  <c r="AQ112" i="34" s="1"/>
  <c r="DW112" i="34" s="1"/>
  <c r="AM112" i="34" a="1"/>
  <c r="AM112" i="34" s="1"/>
  <c r="AI112" i="34" a="1"/>
  <c r="AI112" i="34" s="1"/>
  <c r="AE112" i="34" a="1"/>
  <c r="AE112" i="34" s="1"/>
  <c r="AH123" i="34" a="1"/>
  <c r="AH123" i="34" s="1"/>
  <c r="DN123" i="34" s="1"/>
  <c r="BB122" i="34" a="1"/>
  <c r="BB122" i="34" s="1"/>
  <c r="BR122" i="34" s="1"/>
  <c r="AU122" i="34" a="1"/>
  <c r="AU122" i="34" s="1"/>
  <c r="BK122" i="34" s="1"/>
  <c r="AO122" i="34" a="1"/>
  <c r="AO122" i="34" s="1"/>
  <c r="AH122" i="34" a="1"/>
  <c r="AH122" i="34" s="1"/>
  <c r="DN122" i="34" s="1"/>
  <c r="J122" i="34"/>
  <c r="BX122" i="34" s="1" a="1"/>
  <c r="BX122" i="34" s="1"/>
  <c r="BC121" i="34" a="1"/>
  <c r="BC121" i="34" s="1"/>
  <c r="AW121" i="34" a="1"/>
  <c r="AW121" i="34" s="1"/>
  <c r="BE120" i="34" a="1"/>
  <c r="BE120" i="34" s="1"/>
  <c r="BU120" i="34" s="1"/>
  <c r="AL120" i="34" a="1"/>
  <c r="AL120" i="34" s="1"/>
  <c r="DR120" i="34" s="1"/>
  <c r="AF120" i="34" a="1"/>
  <c r="AF120" i="34" s="1"/>
  <c r="DL120" i="34" s="1"/>
  <c r="BF119" i="34" a="1"/>
  <c r="BF119" i="34" s="1"/>
  <c r="BV119" i="34" s="1"/>
  <c r="BB119" i="34" a="1"/>
  <c r="BB119" i="34" s="1"/>
  <c r="BR119" i="34" s="1"/>
  <c r="AX119" i="34" a="1"/>
  <c r="AX119" i="34" s="1"/>
  <c r="AT119" i="34" a="1"/>
  <c r="AT119" i="34" s="1"/>
  <c r="AP119" i="34" a="1"/>
  <c r="AP119" i="34" s="1"/>
  <c r="AL119" i="34" a="1"/>
  <c r="AL119" i="34" s="1"/>
  <c r="AH119" i="34" a="1"/>
  <c r="AH119" i="34" s="1"/>
  <c r="AD119" i="34" a="1"/>
  <c r="AD119" i="34" s="1"/>
  <c r="BE117" i="34" a="1"/>
  <c r="BE117" i="34" s="1"/>
  <c r="BU117" i="34" s="1"/>
  <c r="BA117" i="34" a="1"/>
  <c r="BA117" i="34" s="1"/>
  <c r="BQ117" i="34" s="1"/>
  <c r="AW117" i="34" a="1"/>
  <c r="AW117" i="34" s="1"/>
  <c r="AS117" i="34" a="1"/>
  <c r="AS117" i="34" s="1"/>
  <c r="AO117" i="34" a="1"/>
  <c r="AO117" i="34" s="1"/>
  <c r="AK117" i="34" a="1"/>
  <c r="AK117" i="34" s="1"/>
  <c r="AG117" i="34" a="1"/>
  <c r="AG117" i="34" s="1"/>
  <c r="AC117" i="34" a="1"/>
  <c r="AC117" i="34" s="1"/>
  <c r="BD115" i="34" a="1"/>
  <c r="BD115" i="34" s="1"/>
  <c r="BT115" i="34" s="1"/>
  <c r="AZ115" i="34" a="1"/>
  <c r="AZ115" i="34" s="1"/>
  <c r="BP115" i="34" s="1"/>
  <c r="AV115" i="34" a="1"/>
  <c r="AV115" i="34" s="1"/>
  <c r="AR115" i="34" a="1"/>
  <c r="AR115" i="34" s="1"/>
  <c r="AN115" i="34" a="1"/>
  <c r="AN115" i="34" s="1"/>
  <c r="AJ115" i="34" a="1"/>
  <c r="AJ115" i="34" s="1"/>
  <c r="AF115" i="34" a="1"/>
  <c r="AF115" i="34" s="1"/>
  <c r="AB115" i="34" a="1"/>
  <c r="AB115" i="34" s="1"/>
  <c r="J114" i="34"/>
  <c r="BX114" i="34" s="1" a="1"/>
  <c r="BX114" i="34" s="1"/>
  <c r="BG113" i="34" a="1"/>
  <c r="BG113" i="34" s="1"/>
  <c r="BW113" i="34" s="1"/>
  <c r="BC113" i="34" a="1"/>
  <c r="BC113" i="34" s="1"/>
  <c r="AY113" i="34" a="1"/>
  <c r="AY113" i="34" s="1"/>
  <c r="AU113" i="34" a="1"/>
  <c r="AU113" i="34" s="1"/>
  <c r="AQ113" i="34" a="1"/>
  <c r="AQ113" i="34" s="1"/>
  <c r="AM113" i="34" a="1"/>
  <c r="AM113" i="34" s="1"/>
  <c r="AI113" i="34" a="1"/>
  <c r="AI113" i="34" s="1"/>
  <c r="AE113" i="34" a="1"/>
  <c r="AE113" i="34" s="1"/>
  <c r="DK113" i="34" s="1"/>
  <c r="AD123" i="34" a="1"/>
  <c r="AD123" i="34" s="1"/>
  <c r="DJ123" i="34" s="1"/>
  <c r="AT122" i="34" a="1"/>
  <c r="AT122" i="34" s="1"/>
  <c r="BJ122" i="34" s="1"/>
  <c r="AI121" i="34" a="1"/>
  <c r="AI121" i="34" s="1"/>
  <c r="DO121" i="34" s="1"/>
  <c r="AC121" i="34" a="1"/>
  <c r="AC121" i="34" s="1"/>
  <c r="DI121" i="34" s="1"/>
  <c r="AX120" i="34" a="1"/>
  <c r="AX120" i="34" s="1"/>
  <c r="BN120" i="34" s="1"/>
  <c r="AR120" i="34" a="1"/>
  <c r="AR120" i="34" s="1"/>
  <c r="BH120" i="34" s="1"/>
  <c r="AK120" i="34" a="1"/>
  <c r="AK120" i="34" s="1"/>
  <c r="DQ120" i="34" s="1"/>
  <c r="BE118" i="34" a="1"/>
  <c r="BE118" i="34" s="1"/>
  <c r="BU118" i="34" s="1"/>
  <c r="BA118" i="34" a="1"/>
  <c r="BA118" i="34" s="1"/>
  <c r="BQ118" i="34" s="1"/>
  <c r="AW118" i="34" a="1"/>
  <c r="AW118" i="34" s="1"/>
  <c r="AS118" i="34" a="1"/>
  <c r="AS118" i="34" s="1"/>
  <c r="AO118" i="34" a="1"/>
  <c r="AO118" i="34" s="1"/>
  <c r="AK118" i="34" a="1"/>
  <c r="AK118" i="34" s="1"/>
  <c r="AG118" i="34" a="1"/>
  <c r="AG118" i="34" s="1"/>
  <c r="AC118" i="34" a="1"/>
  <c r="AC118" i="34" s="1"/>
  <c r="BD116" i="34" a="1"/>
  <c r="BD116" i="34" s="1"/>
  <c r="BT116" i="34" s="1"/>
  <c r="AZ116" i="34" a="1"/>
  <c r="AZ116" i="34" s="1"/>
  <c r="BP116" i="34" s="1"/>
  <c r="AV116" i="34" a="1"/>
  <c r="AV116" i="34" s="1"/>
  <c r="AR116" i="34" a="1"/>
  <c r="AR116" i="34" s="1"/>
  <c r="AN116" i="34" a="1"/>
  <c r="AN116" i="34" s="1"/>
  <c r="AJ116" i="34" a="1"/>
  <c r="AJ116" i="34" s="1"/>
  <c r="AF116" i="34" a="1"/>
  <c r="AF116" i="34" s="1"/>
  <c r="AB116" i="34" a="1"/>
  <c r="AB116" i="34" s="1"/>
  <c r="J115" i="34"/>
  <c r="BX115" i="34" s="1" a="1"/>
  <c r="BX115" i="34" s="1"/>
  <c r="BG114" i="34" a="1"/>
  <c r="BG114" i="34" s="1"/>
  <c r="BW114" i="34" s="1"/>
  <c r="BC114" i="34" a="1"/>
  <c r="BC114" i="34" s="1"/>
  <c r="AY114" i="34" a="1"/>
  <c r="AY114" i="34" s="1"/>
  <c r="AU114" i="34" a="1"/>
  <c r="AU114" i="34" s="1"/>
  <c r="AQ114" i="34" a="1"/>
  <c r="AQ114" i="34" s="1"/>
  <c r="AM114" i="34" a="1"/>
  <c r="AM114" i="34" s="1"/>
  <c r="AI114" i="34" a="1"/>
  <c r="AI114" i="34" s="1"/>
  <c r="AE114" i="34" a="1"/>
  <c r="AE114" i="34" s="1"/>
  <c r="DK114" i="34" s="1"/>
  <c r="BF112" i="34" a="1"/>
  <c r="BF112" i="34" s="1"/>
  <c r="BV112" i="34" s="1"/>
  <c r="BB112" i="34" a="1"/>
  <c r="BB112" i="34" s="1"/>
  <c r="AX112" i="34" a="1"/>
  <c r="AX112" i="34" s="1"/>
  <c r="AT112" i="34" a="1"/>
  <c r="AT112" i="34" s="1"/>
  <c r="AP112" i="34" a="1"/>
  <c r="AP112" i="34" s="1"/>
  <c r="AL112" i="34" a="1"/>
  <c r="AL112" i="34" s="1"/>
  <c r="AH112" i="34" a="1"/>
  <c r="AH112" i="34" s="1"/>
  <c r="AD112" i="34" a="1"/>
  <c r="AD112" i="34" s="1"/>
  <c r="DJ112" i="34" s="1"/>
  <c r="BF123" i="34" a="1"/>
  <c r="BF123" i="34" s="1"/>
  <c r="BV123" i="34" s="1"/>
  <c r="BA122" i="34" a="1"/>
  <c r="BA122" i="34" s="1"/>
  <c r="BQ122" i="34" s="1"/>
  <c r="AM122" i="34" a="1"/>
  <c r="AM122" i="34" s="1"/>
  <c r="DS122" i="34" s="1"/>
  <c r="AG122" i="34" a="1"/>
  <c r="AG122" i="34" s="1"/>
  <c r="DM122" i="34" s="1"/>
  <c r="AU121" i="34" a="1"/>
  <c r="AU121" i="34" s="1"/>
  <c r="BK121" i="34" s="1"/>
  <c r="AO121" i="34" a="1"/>
  <c r="AO121" i="34" s="1"/>
  <c r="DU121" i="34" s="1"/>
  <c r="BD120" i="34" a="1"/>
  <c r="BD120" i="34" s="1"/>
  <c r="BT120" i="34" s="1"/>
  <c r="AW120" i="34" a="1"/>
  <c r="AW120" i="34" s="1"/>
  <c r="AD120" i="34" a="1"/>
  <c r="AD120" i="34" s="1"/>
  <c r="DJ120" i="34" s="1"/>
  <c r="BE119" i="34" a="1"/>
  <c r="BE119" i="34" s="1"/>
  <c r="BA119" i="34" a="1"/>
  <c r="BA119" i="34" s="1"/>
  <c r="AW119" i="34" a="1"/>
  <c r="AW119" i="34" s="1"/>
  <c r="AS119" i="34" a="1"/>
  <c r="AS119" i="34" s="1"/>
  <c r="AO119" i="34" a="1"/>
  <c r="AO119" i="34" s="1"/>
  <c r="AK119" i="34" a="1"/>
  <c r="AK119" i="34" s="1"/>
  <c r="AG119" i="34" a="1"/>
  <c r="AG119" i="34" s="1"/>
  <c r="DM119" i="34" s="1"/>
  <c r="AC119" i="34" a="1"/>
  <c r="AC119" i="34" s="1"/>
  <c r="DI119" i="34" s="1"/>
  <c r="BD117" i="34" a="1"/>
  <c r="BD117" i="34" s="1"/>
  <c r="AZ117" i="34" a="1"/>
  <c r="AZ117" i="34" s="1"/>
  <c r="AV117" i="34" a="1"/>
  <c r="AV117" i="34" s="1"/>
  <c r="AR117" i="34" a="1"/>
  <c r="AR117" i="34" s="1"/>
  <c r="AN117" i="34" a="1"/>
  <c r="AN117" i="34" s="1"/>
  <c r="AJ117" i="34" a="1"/>
  <c r="AJ117" i="34" s="1"/>
  <c r="AF117" i="34" a="1"/>
  <c r="AF117" i="34" s="1"/>
  <c r="DL117" i="34" s="1"/>
  <c r="AB117" i="34" a="1"/>
  <c r="AB117" i="34" s="1"/>
  <c r="DH117" i="34" s="1"/>
  <c r="J116" i="34"/>
  <c r="BX116" i="34" s="1" a="1"/>
  <c r="BX116" i="34" s="1"/>
  <c r="BG115" i="34" a="1"/>
  <c r="BG115" i="34" s="1"/>
  <c r="BC115" i="34" a="1"/>
  <c r="BC115" i="34" s="1"/>
  <c r="AY115" i="34" a="1"/>
  <c r="AY115" i="34" s="1"/>
  <c r="AU115" i="34" a="1"/>
  <c r="AU115" i="34" s="1"/>
  <c r="AQ115" i="34" a="1"/>
  <c r="AQ115" i="34" s="1"/>
  <c r="AH113" i="34" a="1"/>
  <c r="AH113" i="34" s="1"/>
  <c r="AJ112" i="34" a="1"/>
  <c r="AJ112" i="34" s="1"/>
  <c r="BD110" i="34" a="1"/>
  <c r="BD110" i="34" s="1"/>
  <c r="AZ110" i="34" a="1"/>
  <c r="AZ110" i="34" s="1"/>
  <c r="AV110" i="34" a="1"/>
  <c r="AV110" i="34" s="1"/>
  <c r="AR110" i="34" a="1"/>
  <c r="AR110" i="34" s="1"/>
  <c r="AN110" i="34" a="1"/>
  <c r="AN110" i="34" s="1"/>
  <c r="AJ110" i="34" a="1"/>
  <c r="AJ110" i="34" s="1"/>
  <c r="AF110" i="34" a="1"/>
  <c r="AF110" i="34" s="1"/>
  <c r="DL110" i="34" s="1"/>
  <c r="AB110" i="34" a="1"/>
  <c r="AB110" i="34" s="1"/>
  <c r="DH110" i="34" s="1"/>
  <c r="J109" i="34"/>
  <c r="BX109" i="34" s="1" a="1"/>
  <c r="BX109" i="34" s="1"/>
  <c r="BG108" i="34" a="1"/>
  <c r="BG108" i="34" s="1"/>
  <c r="BC108" i="34" a="1"/>
  <c r="BC108" i="34" s="1"/>
  <c r="AY108" i="34" a="1"/>
  <c r="AY108" i="34" s="1"/>
  <c r="AU108" i="34" a="1"/>
  <c r="AU108" i="34" s="1"/>
  <c r="AQ108" i="34" a="1"/>
  <c r="AQ108" i="34" s="1"/>
  <c r="AM108" i="34" a="1"/>
  <c r="AM108" i="34" s="1"/>
  <c r="DS108" i="34" s="1"/>
  <c r="AI108" i="34" a="1"/>
  <c r="AI108" i="34" s="1"/>
  <c r="DO108" i="34" s="1"/>
  <c r="AE108" i="34" a="1"/>
  <c r="AE108" i="34" s="1"/>
  <c r="BF106" i="34" a="1"/>
  <c r="BF106" i="34" s="1"/>
  <c r="BB106" i="34" a="1"/>
  <c r="BB106" i="34" s="1"/>
  <c r="AX106" i="34" a="1"/>
  <c r="AX106" i="34" s="1"/>
  <c r="AT106" i="34" a="1"/>
  <c r="AT106" i="34" s="1"/>
  <c r="AP106" i="34" a="1"/>
  <c r="AP106" i="34" s="1"/>
  <c r="AL106" i="34" a="1"/>
  <c r="AL106" i="34" s="1"/>
  <c r="DR106" i="34" s="1"/>
  <c r="AH106" i="34" a="1"/>
  <c r="AH106" i="34" s="1"/>
  <c r="DN106" i="34" s="1"/>
  <c r="AD106" i="34" a="1"/>
  <c r="AD106" i="34" s="1"/>
  <c r="BE104" i="34" a="1"/>
  <c r="BE104" i="34" s="1"/>
  <c r="BA104" i="34" a="1"/>
  <c r="BA104" i="34" s="1"/>
  <c r="AW104" i="34" a="1"/>
  <c r="AW104" i="34" s="1"/>
  <c r="AS104" i="34" a="1"/>
  <c r="AS104" i="34" s="1"/>
  <c r="AO104" i="34" a="1"/>
  <c r="AO104" i="34" s="1"/>
  <c r="AK104" i="34" a="1"/>
  <c r="AK104" i="34" s="1"/>
  <c r="DQ104" i="34" s="1"/>
  <c r="AG104" i="34" a="1"/>
  <c r="AG104" i="34" s="1"/>
  <c r="DM104" i="34" s="1"/>
  <c r="AC104" i="34" a="1"/>
  <c r="AC104" i="34" s="1"/>
  <c r="BD102" i="34" a="1"/>
  <c r="BD102" i="34" s="1"/>
  <c r="AZ102" i="34" a="1"/>
  <c r="AZ102" i="34" s="1"/>
  <c r="AV102" i="34" a="1"/>
  <c r="AV102" i="34" s="1"/>
  <c r="AR102" i="34" a="1"/>
  <c r="AR102" i="34" s="1"/>
  <c r="AN102" i="34" a="1"/>
  <c r="AN102" i="34" s="1"/>
  <c r="AJ102" i="34" a="1"/>
  <c r="AJ102" i="34" s="1"/>
  <c r="DP102" i="34" s="1"/>
  <c r="AF102" i="34" a="1"/>
  <c r="AF102" i="34" s="1"/>
  <c r="DL102" i="34" s="1"/>
  <c r="AB102" i="34" a="1"/>
  <c r="AB102" i="34" s="1"/>
  <c r="J101" i="34"/>
  <c r="BX101" i="34" s="1" a="1"/>
  <c r="BX101" i="34" s="1"/>
  <c r="BG100" i="34" a="1"/>
  <c r="BG100" i="34" s="1"/>
  <c r="BC100" i="34" a="1"/>
  <c r="BC100" i="34" s="1"/>
  <c r="AY100" i="34" a="1"/>
  <c r="AY100" i="34" s="1"/>
  <c r="AU100" i="34" a="1"/>
  <c r="AU100" i="34" s="1"/>
  <c r="AQ100" i="34" a="1"/>
  <c r="AQ100" i="34" s="1"/>
  <c r="DW100" i="34" s="1"/>
  <c r="AM100" i="34" a="1"/>
  <c r="AM100" i="34" s="1"/>
  <c r="DS100" i="34" s="1"/>
  <c r="AI100" i="34" a="1"/>
  <c r="AI100" i="34" s="1"/>
  <c r="AE100" i="34" a="1"/>
  <c r="AE100" i="34" s="1"/>
  <c r="BF98" i="34" a="1"/>
  <c r="BF98" i="34" s="1"/>
  <c r="BB98" i="34" a="1"/>
  <c r="BB98" i="34" s="1"/>
  <c r="AX98" i="34" a="1"/>
  <c r="AX98" i="34" s="1"/>
  <c r="AT98" i="34" a="1"/>
  <c r="AT98" i="34" s="1"/>
  <c r="AP98" i="34" a="1"/>
  <c r="AP98" i="34" s="1"/>
  <c r="DV98" i="34" s="1"/>
  <c r="AL98" i="34" a="1"/>
  <c r="AL98" i="34" s="1"/>
  <c r="DR98" i="34" s="1"/>
  <c r="AH98" i="34" a="1"/>
  <c r="AH98" i="34" s="1"/>
  <c r="AD98" i="34" a="1"/>
  <c r="AD98" i="34" s="1"/>
  <c r="AB101" i="34" a="1"/>
  <c r="AB101" i="34" s="1"/>
  <c r="AM115" i="34" a="1"/>
  <c r="AM115" i="34" s="1"/>
  <c r="DS115" i="34" s="1"/>
  <c r="AD113" i="34" a="1"/>
  <c r="AD113" i="34" s="1"/>
  <c r="BD112" i="34" a="1"/>
  <c r="BD112" i="34" s="1"/>
  <c r="BD111" i="34" a="1"/>
  <c r="BD111" i="34" s="1"/>
  <c r="BT111" i="34" s="1"/>
  <c r="AZ111" i="34" a="1"/>
  <c r="AZ111" i="34" s="1"/>
  <c r="BP111" i="34" s="1"/>
  <c r="AV111" i="34" a="1"/>
  <c r="AV111" i="34" s="1"/>
  <c r="AR111" i="34" a="1"/>
  <c r="AR111" i="34" s="1"/>
  <c r="AN111" i="34" a="1"/>
  <c r="AN111" i="34" s="1"/>
  <c r="AJ111" i="34" a="1"/>
  <c r="AJ111" i="34" s="1"/>
  <c r="AF111" i="34" a="1"/>
  <c r="AF111" i="34" s="1"/>
  <c r="AB111" i="34" a="1"/>
  <c r="AB111" i="34" s="1"/>
  <c r="DH111" i="34" s="1"/>
  <c r="J110" i="34"/>
  <c r="BX110" i="34" s="1" a="1"/>
  <c r="BX110" i="34" s="1"/>
  <c r="BG109" i="34" a="1"/>
  <c r="BG109" i="34" s="1"/>
  <c r="BW109" i="34" s="1"/>
  <c r="BC109" i="34" a="1"/>
  <c r="BC109" i="34" s="1"/>
  <c r="AY109" i="34" a="1"/>
  <c r="AY109" i="34" s="1"/>
  <c r="AU109" i="34" a="1"/>
  <c r="AU109" i="34" s="1"/>
  <c r="AQ109" i="34" a="1"/>
  <c r="AQ109" i="34" s="1"/>
  <c r="AM109" i="34" a="1"/>
  <c r="AM109" i="34" s="1"/>
  <c r="AI109" i="34" a="1"/>
  <c r="AI109" i="34" s="1"/>
  <c r="DO109" i="34" s="1"/>
  <c r="AE109" i="34" a="1"/>
  <c r="AE109" i="34" s="1"/>
  <c r="DK109" i="34" s="1"/>
  <c r="BF107" i="34" a="1"/>
  <c r="BF107" i="34" s="1"/>
  <c r="BV107" i="34" s="1"/>
  <c r="BB107" i="34" a="1"/>
  <c r="BB107" i="34" s="1"/>
  <c r="AX107" i="34" a="1"/>
  <c r="AX107" i="34" s="1"/>
  <c r="AT107" i="34" a="1"/>
  <c r="AT107" i="34" s="1"/>
  <c r="AP107" i="34" a="1"/>
  <c r="AP107" i="34" s="1"/>
  <c r="AL107" i="34" a="1"/>
  <c r="AL107" i="34" s="1"/>
  <c r="AH107" i="34" a="1"/>
  <c r="AH107" i="34" s="1"/>
  <c r="DN107" i="34" s="1"/>
  <c r="AD107" i="34" a="1"/>
  <c r="AD107" i="34" s="1"/>
  <c r="DJ107" i="34" s="1"/>
  <c r="BE105" i="34" a="1"/>
  <c r="BE105" i="34" s="1"/>
  <c r="BU105" i="34" s="1"/>
  <c r="BA105" i="34" a="1"/>
  <c r="BA105" i="34" s="1"/>
  <c r="AW105" i="34" a="1"/>
  <c r="AW105" i="34" s="1"/>
  <c r="AS105" i="34" a="1"/>
  <c r="AS105" i="34" s="1"/>
  <c r="AO105" i="34" a="1"/>
  <c r="AO105" i="34" s="1"/>
  <c r="AK105" i="34" a="1"/>
  <c r="AK105" i="34" s="1"/>
  <c r="AG105" i="34" a="1"/>
  <c r="AG105" i="34" s="1"/>
  <c r="DM105" i="34" s="1"/>
  <c r="AC105" i="34" a="1"/>
  <c r="AC105" i="34" s="1"/>
  <c r="DI105" i="34" s="1"/>
  <c r="BD103" i="34" a="1"/>
  <c r="BD103" i="34" s="1"/>
  <c r="BT103" i="34" s="1"/>
  <c r="AZ103" i="34" a="1"/>
  <c r="AZ103" i="34" s="1"/>
  <c r="AV103" i="34" a="1"/>
  <c r="AV103" i="34" s="1"/>
  <c r="AR103" i="34" a="1"/>
  <c r="AR103" i="34" s="1"/>
  <c r="AN103" i="34" a="1"/>
  <c r="AN103" i="34" s="1"/>
  <c r="AJ103" i="34" a="1"/>
  <c r="AJ103" i="34" s="1"/>
  <c r="AF103" i="34" a="1"/>
  <c r="AF103" i="34" s="1"/>
  <c r="DL103" i="34" s="1"/>
  <c r="AB103" i="34" a="1"/>
  <c r="AB103" i="34" s="1"/>
  <c r="DH103" i="34" s="1"/>
  <c r="J102" i="34"/>
  <c r="BX102" i="34" s="1" a="1"/>
  <c r="BX102" i="34" s="1"/>
  <c r="BG101" i="34" a="1"/>
  <c r="BG101" i="34" s="1"/>
  <c r="BC101" i="34" a="1"/>
  <c r="BC101" i="34" s="1"/>
  <c r="AY101" i="34" a="1"/>
  <c r="AY101" i="34" s="1"/>
  <c r="AU101" i="34" a="1"/>
  <c r="AU101" i="34" s="1"/>
  <c r="AQ101" i="34" a="1"/>
  <c r="AQ101" i="34" s="1"/>
  <c r="AM101" i="34" a="1"/>
  <c r="AM101" i="34" s="1"/>
  <c r="DS101" i="34" s="1"/>
  <c r="AI101" i="34" a="1"/>
  <c r="AI101" i="34" s="1"/>
  <c r="DO101" i="34" s="1"/>
  <c r="AE101" i="34" a="1"/>
  <c r="AE101" i="34" s="1"/>
  <c r="DK101" i="34" s="1"/>
  <c r="BF99" i="34" a="1"/>
  <c r="BF99" i="34" s="1"/>
  <c r="BB99" i="34" a="1"/>
  <c r="BB99" i="34" s="1"/>
  <c r="AX99" i="34" a="1"/>
  <c r="AX99" i="34" s="1"/>
  <c r="AT99" i="34" a="1"/>
  <c r="AT99" i="34" s="1"/>
  <c r="AP99" i="34" a="1"/>
  <c r="AP99" i="34" s="1"/>
  <c r="AL99" i="34" a="1"/>
  <c r="AL99" i="34" s="1"/>
  <c r="DR99" i="34" s="1"/>
  <c r="AH99" i="34" a="1"/>
  <c r="AH99" i="34" s="1"/>
  <c r="DN99" i="34" s="1"/>
  <c r="AD99" i="34" a="1"/>
  <c r="AD99" i="34" s="1"/>
  <c r="DJ99" i="34" s="1"/>
  <c r="BE97" i="34" a="1"/>
  <c r="BE97" i="34" s="1"/>
  <c r="BA97" i="34" a="1"/>
  <c r="BA97" i="34" s="1"/>
  <c r="AW97" i="34" a="1"/>
  <c r="AW97" i="34" s="1"/>
  <c r="AS97" i="34" a="1"/>
  <c r="AS97" i="34" s="1"/>
  <c r="AO97" i="34" a="1"/>
  <c r="AO97" i="34" s="1"/>
  <c r="AK97" i="34" a="1"/>
  <c r="AK97" i="34" s="1"/>
  <c r="DQ97" i="34" s="1"/>
  <c r="AG97" i="34" a="1"/>
  <c r="AG97" i="34" s="1"/>
  <c r="DM97" i="34" s="1"/>
  <c r="AC97" i="34" a="1"/>
  <c r="AC97" i="34" s="1"/>
  <c r="DI97" i="34" s="1"/>
  <c r="AZ101" i="34" a="1"/>
  <c r="AZ101" i="34" s="1"/>
  <c r="BP101" i="34" s="1"/>
  <c r="AN101" i="34" a="1"/>
  <c r="AN101" i="34" s="1"/>
  <c r="AJ101" i="34" a="1"/>
  <c r="AJ101" i="34" s="1"/>
  <c r="BB97" i="34" a="1"/>
  <c r="BB97" i="34" s="1"/>
  <c r="AP97" i="34" a="1"/>
  <c r="AP97" i="34" s="1"/>
  <c r="AH97" i="34" a="1"/>
  <c r="AH97" i="34" s="1"/>
  <c r="AI115" i="34" a="1"/>
  <c r="AI115" i="34" s="1"/>
  <c r="DO115" i="34" s="1"/>
  <c r="BF113" i="34" a="1"/>
  <c r="BF113" i="34" s="1"/>
  <c r="AR112" i="34" a="1"/>
  <c r="AR112" i="34" s="1"/>
  <c r="J111" i="34"/>
  <c r="BX111" i="34" s="1" a="1"/>
  <c r="BX111" i="34" s="1"/>
  <c r="BG110" i="34" a="1"/>
  <c r="BG110" i="34" s="1"/>
  <c r="BC110" i="34" a="1"/>
  <c r="BC110" i="34" s="1"/>
  <c r="AY110" i="34" a="1"/>
  <c r="AY110" i="34" s="1"/>
  <c r="AU110" i="34" a="1"/>
  <c r="AU110" i="34" s="1"/>
  <c r="BK110" i="34" s="1"/>
  <c r="AQ110" i="34" a="1"/>
  <c r="AQ110" i="34" s="1"/>
  <c r="DW110" i="34" s="1"/>
  <c r="AM110" i="34" a="1"/>
  <c r="AM110" i="34" s="1"/>
  <c r="DS110" i="34" s="1"/>
  <c r="AI110" i="34" a="1"/>
  <c r="AI110" i="34" s="1"/>
  <c r="AE110" i="34" a="1"/>
  <c r="AE110" i="34" s="1"/>
  <c r="BF108" i="34" a="1"/>
  <c r="BF108" i="34" s="1"/>
  <c r="BB108" i="34" a="1"/>
  <c r="BB108" i="34" s="1"/>
  <c r="AX108" i="34" a="1"/>
  <c r="AX108" i="34" s="1"/>
  <c r="AT108" i="34" a="1"/>
  <c r="AT108" i="34" s="1"/>
  <c r="BJ108" i="34" s="1"/>
  <c r="AP108" i="34" a="1"/>
  <c r="AP108" i="34" s="1"/>
  <c r="DV108" i="34" s="1"/>
  <c r="AL108" i="34" a="1"/>
  <c r="AL108" i="34" s="1"/>
  <c r="DR108" i="34" s="1"/>
  <c r="AH108" i="34" a="1"/>
  <c r="AH108" i="34" s="1"/>
  <c r="AD108" i="34" a="1"/>
  <c r="AD108" i="34" s="1"/>
  <c r="BE106" i="34" a="1"/>
  <c r="BE106" i="34" s="1"/>
  <c r="BA106" i="34" a="1"/>
  <c r="BA106" i="34" s="1"/>
  <c r="AW106" i="34" a="1"/>
  <c r="AW106" i="34" s="1"/>
  <c r="AS106" i="34" a="1"/>
  <c r="AS106" i="34" s="1"/>
  <c r="BI106" i="34" s="1"/>
  <c r="AO106" i="34" a="1"/>
  <c r="AO106" i="34" s="1"/>
  <c r="DU106" i="34" s="1"/>
  <c r="AK106" i="34" a="1"/>
  <c r="AK106" i="34" s="1"/>
  <c r="DQ106" i="34" s="1"/>
  <c r="AG106" i="34" a="1"/>
  <c r="AG106" i="34" s="1"/>
  <c r="AC106" i="34" a="1"/>
  <c r="AC106" i="34" s="1"/>
  <c r="BD104" i="34" a="1"/>
  <c r="BD104" i="34" s="1"/>
  <c r="AZ104" i="34" a="1"/>
  <c r="AZ104" i="34" s="1"/>
  <c r="AV104" i="34" a="1"/>
  <c r="AV104" i="34" s="1"/>
  <c r="AR104" i="34" a="1"/>
  <c r="AR104" i="34" s="1"/>
  <c r="BH104" i="34" s="1"/>
  <c r="AN104" i="34" a="1"/>
  <c r="AN104" i="34" s="1"/>
  <c r="DT104" i="34" s="1"/>
  <c r="AJ104" i="34" a="1"/>
  <c r="AJ104" i="34" s="1"/>
  <c r="DP104" i="34" s="1"/>
  <c r="AF104" i="34" a="1"/>
  <c r="AF104" i="34" s="1"/>
  <c r="AB104" i="34" a="1"/>
  <c r="AB104" i="34" s="1"/>
  <c r="J103" i="34"/>
  <c r="BX103" i="34" s="1" a="1"/>
  <c r="BX103" i="34" s="1"/>
  <c r="BG102" i="34" a="1"/>
  <c r="BG102" i="34" s="1"/>
  <c r="BC102" i="34" a="1"/>
  <c r="BC102" i="34" s="1"/>
  <c r="AY102" i="34" a="1"/>
  <c r="AY102" i="34" s="1"/>
  <c r="BO102" i="34" s="1"/>
  <c r="AU102" i="34" a="1"/>
  <c r="AU102" i="34" s="1"/>
  <c r="BK102" i="34" s="1"/>
  <c r="AQ102" i="34" a="1"/>
  <c r="AQ102" i="34" s="1"/>
  <c r="DW102" i="34" s="1"/>
  <c r="AM102" i="34" a="1"/>
  <c r="AM102" i="34" s="1"/>
  <c r="AI102" i="34" a="1"/>
  <c r="AI102" i="34" s="1"/>
  <c r="AE102" i="34" a="1"/>
  <c r="AE102" i="34" s="1"/>
  <c r="BF100" i="34" a="1"/>
  <c r="BF100" i="34" s="1"/>
  <c r="BB100" i="34" a="1"/>
  <c r="BB100" i="34" s="1"/>
  <c r="AX100" i="34" a="1"/>
  <c r="AX100" i="34" s="1"/>
  <c r="BN100" i="34" s="1"/>
  <c r="AT100" i="34" a="1"/>
  <c r="AT100" i="34" s="1"/>
  <c r="BJ100" i="34" s="1"/>
  <c r="AP100" i="34" a="1"/>
  <c r="AP100" i="34" s="1"/>
  <c r="DV100" i="34" s="1"/>
  <c r="AL100" i="34" a="1"/>
  <c r="AL100" i="34" s="1"/>
  <c r="AH100" i="34" a="1"/>
  <c r="AH100" i="34" s="1"/>
  <c r="AD100" i="34" a="1"/>
  <c r="AD100" i="34" s="1"/>
  <c r="BE98" i="34" a="1"/>
  <c r="BE98" i="34" s="1"/>
  <c r="BA98" i="34" a="1"/>
  <c r="BA98" i="34" s="1"/>
  <c r="AW98" i="34" a="1"/>
  <c r="AW98" i="34" s="1"/>
  <c r="BM98" i="34" s="1"/>
  <c r="AS98" i="34" a="1"/>
  <c r="AS98" i="34" s="1"/>
  <c r="BI98" i="34" s="1"/>
  <c r="AO98" i="34" a="1"/>
  <c r="AO98" i="34" s="1"/>
  <c r="DU98" i="34" s="1"/>
  <c r="AK98" i="34" a="1"/>
  <c r="AK98" i="34" s="1"/>
  <c r="AG98" i="34" a="1"/>
  <c r="AG98" i="34" s="1"/>
  <c r="AC98" i="34" a="1"/>
  <c r="AC98" i="34" s="1"/>
  <c r="AV109" i="34" a="1"/>
  <c r="AV109" i="34" s="1"/>
  <c r="BB105" i="34" a="1"/>
  <c r="BB105" i="34" s="1"/>
  <c r="AT105" i="34" a="1"/>
  <c r="AT105" i="34" s="1"/>
  <c r="BJ105" i="34" s="1"/>
  <c r="AD105" i="34" a="1"/>
  <c r="AD105" i="34" s="1"/>
  <c r="BG99" i="34" a="1"/>
  <c r="BG99" i="34" s="1"/>
  <c r="BW99" i="34" s="1"/>
  <c r="AQ99" i="34" a="1"/>
  <c r="AQ99" i="34" s="1"/>
  <c r="AD97" i="34" a="1"/>
  <c r="AD97" i="34" s="1"/>
  <c r="AE115" i="34" a="1"/>
  <c r="AE115" i="34" s="1"/>
  <c r="DK115" i="34" s="1"/>
  <c r="BB113" i="34" a="1"/>
  <c r="BB113" i="34" s="1"/>
  <c r="AF112" i="34" a="1"/>
  <c r="AF112" i="34" s="1"/>
  <c r="BG111" i="34" a="1"/>
  <c r="BG111" i="34" s="1"/>
  <c r="BW111" i="34" s="1"/>
  <c r="BC111" i="34" a="1"/>
  <c r="BC111" i="34" s="1"/>
  <c r="BS111" i="34" s="1"/>
  <c r="AY111" i="34" a="1"/>
  <c r="AY111" i="34" s="1"/>
  <c r="AU111" i="34" a="1"/>
  <c r="AU111" i="34" s="1"/>
  <c r="AQ111" i="34" a="1"/>
  <c r="AQ111" i="34" s="1"/>
  <c r="AM111" i="34" a="1"/>
  <c r="AM111" i="34" s="1"/>
  <c r="AI111" i="34" a="1"/>
  <c r="AI111" i="34" s="1"/>
  <c r="AE111" i="34" a="1"/>
  <c r="AE111" i="34" s="1"/>
  <c r="BF109" i="34" a="1"/>
  <c r="BF109" i="34" s="1"/>
  <c r="BV109" i="34" s="1"/>
  <c r="BB109" i="34" a="1"/>
  <c r="BB109" i="34" s="1"/>
  <c r="BR109" i="34" s="1"/>
  <c r="AX109" i="34" a="1"/>
  <c r="AX109" i="34" s="1"/>
  <c r="AT109" i="34" a="1"/>
  <c r="AT109" i="34" s="1"/>
  <c r="AP109" i="34" a="1"/>
  <c r="AP109" i="34" s="1"/>
  <c r="AL109" i="34" a="1"/>
  <c r="AL109" i="34" s="1"/>
  <c r="AH109" i="34" a="1"/>
  <c r="AH109" i="34" s="1"/>
  <c r="AD109" i="34" a="1"/>
  <c r="AD109" i="34" s="1"/>
  <c r="BE107" i="34" a="1"/>
  <c r="BE107" i="34" s="1"/>
  <c r="BU107" i="34" s="1"/>
  <c r="BA107" i="34" a="1"/>
  <c r="BA107" i="34" s="1"/>
  <c r="BQ107" i="34" s="1"/>
  <c r="AW107" i="34" a="1"/>
  <c r="AW107" i="34" s="1"/>
  <c r="AS107" i="34" a="1"/>
  <c r="AS107" i="34" s="1"/>
  <c r="AO107" i="34" a="1"/>
  <c r="AO107" i="34" s="1"/>
  <c r="AK107" i="34" a="1"/>
  <c r="AK107" i="34" s="1"/>
  <c r="AG107" i="34" a="1"/>
  <c r="AG107" i="34" s="1"/>
  <c r="AC107" i="34" a="1"/>
  <c r="AC107" i="34" s="1"/>
  <c r="BD105" i="34" a="1"/>
  <c r="BD105" i="34" s="1"/>
  <c r="BT105" i="34" s="1"/>
  <c r="AZ105" i="34" a="1"/>
  <c r="AZ105" i="34" s="1"/>
  <c r="BP105" i="34" s="1"/>
  <c r="AV105" i="34" a="1"/>
  <c r="AV105" i="34" s="1"/>
  <c r="AR105" i="34" a="1"/>
  <c r="AR105" i="34" s="1"/>
  <c r="AN105" i="34" a="1"/>
  <c r="AN105" i="34" s="1"/>
  <c r="AJ105" i="34" a="1"/>
  <c r="AJ105" i="34" s="1"/>
  <c r="AF105" i="34" a="1"/>
  <c r="AF105" i="34" s="1"/>
  <c r="AB105" i="34" a="1"/>
  <c r="AB105" i="34" s="1"/>
  <c r="J104" i="34"/>
  <c r="BX104" i="34" s="1" a="1"/>
  <c r="BX104" i="34" s="1"/>
  <c r="BG103" i="34" a="1"/>
  <c r="BG103" i="34" s="1"/>
  <c r="BW103" i="34" s="1"/>
  <c r="BC103" i="34" a="1"/>
  <c r="BC103" i="34" s="1"/>
  <c r="AY103" i="34" a="1"/>
  <c r="AY103" i="34" s="1"/>
  <c r="AU103" i="34" a="1"/>
  <c r="AU103" i="34" s="1"/>
  <c r="AQ103" i="34" a="1"/>
  <c r="AQ103" i="34" s="1"/>
  <c r="AM103" i="34" a="1"/>
  <c r="AM103" i="34" s="1"/>
  <c r="AI103" i="34" a="1"/>
  <c r="AI103" i="34" s="1"/>
  <c r="AE103" i="34" a="1"/>
  <c r="AE103" i="34" s="1"/>
  <c r="DK103" i="34" s="1"/>
  <c r="BF101" i="34" a="1"/>
  <c r="BF101" i="34" s="1"/>
  <c r="BV101" i="34" s="1"/>
  <c r="BB101" i="34" a="1"/>
  <c r="BB101" i="34" s="1"/>
  <c r="AX101" i="34" a="1"/>
  <c r="AX101" i="34" s="1"/>
  <c r="AT101" i="34" a="1"/>
  <c r="AT101" i="34" s="1"/>
  <c r="AP101" i="34" a="1"/>
  <c r="AP101" i="34" s="1"/>
  <c r="AL101" i="34" a="1"/>
  <c r="AL101" i="34" s="1"/>
  <c r="AH101" i="34" a="1"/>
  <c r="AH101" i="34" s="1"/>
  <c r="AD101" i="34" a="1"/>
  <c r="AD101" i="34" s="1"/>
  <c r="DJ101" i="34" s="1"/>
  <c r="BE99" i="34" a="1"/>
  <c r="BE99" i="34" s="1"/>
  <c r="BU99" i="34" s="1"/>
  <c r="BA99" i="34" a="1"/>
  <c r="BA99" i="34" s="1"/>
  <c r="AW99" i="34" a="1"/>
  <c r="AW99" i="34" s="1"/>
  <c r="AS99" i="34" a="1"/>
  <c r="AS99" i="34" s="1"/>
  <c r="AO99" i="34" a="1"/>
  <c r="AO99" i="34" s="1"/>
  <c r="AK99" i="34" a="1"/>
  <c r="AK99" i="34" s="1"/>
  <c r="AG99" i="34" a="1"/>
  <c r="AG99" i="34" s="1"/>
  <c r="AC99" i="34" a="1"/>
  <c r="AC99" i="34" s="1"/>
  <c r="DI99" i="34" s="1"/>
  <c r="BD97" i="34" a="1"/>
  <c r="BD97" i="34" s="1"/>
  <c r="BT97" i="34" s="1"/>
  <c r="AZ97" i="34" a="1"/>
  <c r="AZ97" i="34" s="1"/>
  <c r="AV97" i="34" a="1"/>
  <c r="AV97" i="34" s="1"/>
  <c r="AR97" i="34" a="1"/>
  <c r="AR97" i="34" s="1"/>
  <c r="AN97" i="34" a="1"/>
  <c r="AN97" i="34" s="1"/>
  <c r="AJ97" i="34" a="1"/>
  <c r="AJ97" i="34" s="1"/>
  <c r="AF97" i="34" a="1"/>
  <c r="AF97" i="34" s="1"/>
  <c r="AB97" i="34" a="1"/>
  <c r="AB97" i="34" s="1"/>
  <c r="DH97" i="34" s="1"/>
  <c r="BD109" i="34" a="1"/>
  <c r="BD109" i="34" s="1"/>
  <c r="AH105" i="34" a="1"/>
  <c r="AH105" i="34" s="1"/>
  <c r="AY99" i="34" a="1"/>
  <c r="AY99" i="34" s="1"/>
  <c r="AI99" i="34" a="1"/>
  <c r="AI99" i="34" s="1"/>
  <c r="AX113" i="34" a="1"/>
  <c r="AX113" i="34" s="1"/>
  <c r="BN113" i="34" s="1"/>
  <c r="AZ112" i="34" a="1"/>
  <c r="AZ112" i="34" s="1"/>
  <c r="BF110" i="34" a="1"/>
  <c r="BF110" i="34" s="1"/>
  <c r="BB110" i="34" a="1"/>
  <c r="BB110" i="34" s="1"/>
  <c r="AX110" i="34" a="1"/>
  <c r="AX110" i="34" s="1"/>
  <c r="BN110" i="34" s="1"/>
  <c r="AT110" i="34" a="1"/>
  <c r="AT110" i="34" s="1"/>
  <c r="AP110" i="34" a="1"/>
  <c r="AP110" i="34" s="1"/>
  <c r="AL110" i="34" a="1"/>
  <c r="AL110" i="34" s="1"/>
  <c r="AH110" i="34" a="1"/>
  <c r="AH110" i="34" s="1"/>
  <c r="AD110" i="34" a="1"/>
  <c r="AD110" i="34" s="1"/>
  <c r="BE108" i="34" a="1"/>
  <c r="BE108" i="34" s="1"/>
  <c r="BA108" i="34" a="1"/>
  <c r="BA108" i="34" s="1"/>
  <c r="AW108" i="34" a="1"/>
  <c r="AW108" i="34" s="1"/>
  <c r="BM108" i="34" s="1"/>
  <c r="AS108" i="34" a="1"/>
  <c r="AS108" i="34" s="1"/>
  <c r="AO108" i="34" a="1"/>
  <c r="AO108" i="34" s="1"/>
  <c r="AK108" i="34" a="1"/>
  <c r="AK108" i="34" s="1"/>
  <c r="AG108" i="34" a="1"/>
  <c r="AG108" i="34" s="1"/>
  <c r="AC108" i="34" a="1"/>
  <c r="AC108" i="34" s="1"/>
  <c r="BD106" i="34" a="1"/>
  <c r="BD106" i="34" s="1"/>
  <c r="AZ106" i="34" a="1"/>
  <c r="AZ106" i="34" s="1"/>
  <c r="AV106" i="34" a="1"/>
  <c r="AV106" i="34" s="1"/>
  <c r="BL106" i="34" s="1"/>
  <c r="AR106" i="34" a="1"/>
  <c r="AR106" i="34" s="1"/>
  <c r="AN106" i="34" a="1"/>
  <c r="AN106" i="34" s="1"/>
  <c r="AJ106" i="34" a="1"/>
  <c r="AJ106" i="34" s="1"/>
  <c r="AF106" i="34" a="1"/>
  <c r="AF106" i="34" s="1"/>
  <c r="AB106" i="34" a="1"/>
  <c r="AB106" i="34" s="1"/>
  <c r="J105" i="34"/>
  <c r="BX105" i="34" s="1" a="1"/>
  <c r="BX105" i="34" s="1"/>
  <c r="BG104" i="34" a="1"/>
  <c r="BG104" i="34" s="1"/>
  <c r="BC104" i="34" a="1"/>
  <c r="BC104" i="34" s="1"/>
  <c r="BS104" i="34" s="1"/>
  <c r="AY104" i="34" a="1"/>
  <c r="AY104" i="34" s="1"/>
  <c r="AU104" i="34" a="1"/>
  <c r="AU104" i="34" s="1"/>
  <c r="AQ104" i="34" a="1"/>
  <c r="AQ104" i="34" s="1"/>
  <c r="AM104" i="34" a="1"/>
  <c r="AM104" i="34" s="1"/>
  <c r="AI104" i="34" a="1"/>
  <c r="AI104" i="34" s="1"/>
  <c r="AE104" i="34" a="1"/>
  <c r="AE104" i="34" s="1"/>
  <c r="BF102" i="34" a="1"/>
  <c r="BF102" i="34" s="1"/>
  <c r="BB102" i="34" a="1"/>
  <c r="BB102" i="34" s="1"/>
  <c r="BR102" i="34" s="1"/>
  <c r="AX102" i="34" a="1"/>
  <c r="AX102" i="34" s="1"/>
  <c r="AT102" i="34" a="1"/>
  <c r="AT102" i="34" s="1"/>
  <c r="AP102" i="34" a="1"/>
  <c r="AP102" i="34" s="1"/>
  <c r="AL102" i="34" a="1"/>
  <c r="AL102" i="34" s="1"/>
  <c r="AH102" i="34" a="1"/>
  <c r="AH102" i="34" s="1"/>
  <c r="AD102" i="34" a="1"/>
  <c r="AD102" i="34" s="1"/>
  <c r="BE100" i="34" a="1"/>
  <c r="BE100" i="34" s="1"/>
  <c r="BA100" i="34" a="1"/>
  <c r="BA100" i="34" s="1"/>
  <c r="BQ100" i="34" s="1"/>
  <c r="AW100" i="34" a="1"/>
  <c r="AW100" i="34" s="1"/>
  <c r="AS100" i="34" a="1"/>
  <c r="AS100" i="34" s="1"/>
  <c r="AO100" i="34" a="1"/>
  <c r="AO100" i="34" s="1"/>
  <c r="AK100" i="34" a="1"/>
  <c r="AK100" i="34" s="1"/>
  <c r="AG100" i="34" a="1"/>
  <c r="AG100" i="34" s="1"/>
  <c r="AC100" i="34" a="1"/>
  <c r="AC100" i="34" s="1"/>
  <c r="BD98" i="34" a="1"/>
  <c r="BD98" i="34" s="1"/>
  <c r="AZ98" i="34" a="1"/>
  <c r="AZ98" i="34" s="1"/>
  <c r="BP98" i="34" s="1"/>
  <c r="AV98" i="34" a="1"/>
  <c r="AV98" i="34" s="1"/>
  <c r="AR98" i="34" a="1"/>
  <c r="AR98" i="34" s="1"/>
  <c r="AN98" i="34" a="1"/>
  <c r="AN98" i="34" s="1"/>
  <c r="AJ98" i="34" a="1"/>
  <c r="AJ98" i="34" s="1"/>
  <c r="AF98" i="34" a="1"/>
  <c r="AF98" i="34" s="1"/>
  <c r="AB98" i="34" a="1"/>
  <c r="AB98" i="34" s="1"/>
  <c r="J97" i="34"/>
  <c r="BX97" i="34" s="1" a="1"/>
  <c r="BX97" i="34" s="1"/>
  <c r="AZ109" i="34" a="1"/>
  <c r="AZ109" i="34" s="1"/>
  <c r="BF105" i="34" a="1"/>
  <c r="BF105" i="34" s="1"/>
  <c r="BV105" i="34" s="1"/>
  <c r="AX105" i="34" a="1"/>
  <c r="AX105" i="34" s="1"/>
  <c r="BN105" i="34" s="1"/>
  <c r="AP105" i="34" a="1"/>
  <c r="AP105" i="34" s="1"/>
  <c r="AL105" i="34" a="1"/>
  <c r="AL105" i="34" s="1"/>
  <c r="AV101" i="34" a="1"/>
  <c r="AV101" i="34" s="1"/>
  <c r="AF101" i="34" a="1"/>
  <c r="AF101" i="34" s="1"/>
  <c r="AT113" i="34" a="1"/>
  <c r="AT113" i="34" s="1"/>
  <c r="BJ113" i="34" s="1"/>
  <c r="AN112" i="34" a="1"/>
  <c r="AN112" i="34" s="1"/>
  <c r="DT112" i="34" s="1"/>
  <c r="BF111" i="34" a="1"/>
  <c r="BF111" i="34" s="1"/>
  <c r="BB111" i="34" a="1"/>
  <c r="BB111" i="34" s="1"/>
  <c r="AX111" i="34" a="1"/>
  <c r="AX111" i="34" s="1"/>
  <c r="AT111" i="34" a="1"/>
  <c r="AT111" i="34" s="1"/>
  <c r="AP111" i="34" a="1"/>
  <c r="AP111" i="34" s="1"/>
  <c r="AL111" i="34" a="1"/>
  <c r="AL111" i="34" s="1"/>
  <c r="AH111" i="34" a="1"/>
  <c r="AH111" i="34" s="1"/>
  <c r="AD111" i="34" a="1"/>
  <c r="AD111" i="34" s="1"/>
  <c r="DJ111" i="34" s="1"/>
  <c r="BE109" i="34" a="1"/>
  <c r="BE109" i="34" s="1"/>
  <c r="BA109" i="34" a="1"/>
  <c r="BA109" i="34" s="1"/>
  <c r="AW109" i="34" a="1"/>
  <c r="AW109" i="34" s="1"/>
  <c r="AS109" i="34" a="1"/>
  <c r="AS109" i="34" s="1"/>
  <c r="AO109" i="34" a="1"/>
  <c r="AO109" i="34" s="1"/>
  <c r="AK109" i="34" a="1"/>
  <c r="AK109" i="34" s="1"/>
  <c r="AG109" i="34" a="1"/>
  <c r="AG109" i="34" s="1"/>
  <c r="AC109" i="34" a="1"/>
  <c r="AC109" i="34" s="1"/>
  <c r="DI109" i="34" s="1"/>
  <c r="BD107" i="34" a="1"/>
  <c r="BD107" i="34" s="1"/>
  <c r="AZ107" i="34" a="1"/>
  <c r="AZ107" i="34" s="1"/>
  <c r="AV107" i="34" a="1"/>
  <c r="AV107" i="34" s="1"/>
  <c r="AR107" i="34" a="1"/>
  <c r="AR107" i="34" s="1"/>
  <c r="AN107" i="34" a="1"/>
  <c r="AN107" i="34" s="1"/>
  <c r="AJ107" i="34" a="1"/>
  <c r="AJ107" i="34" s="1"/>
  <c r="AF107" i="34" a="1"/>
  <c r="AF107" i="34" s="1"/>
  <c r="AB107" i="34" a="1"/>
  <c r="AB107" i="34" s="1"/>
  <c r="DH107" i="34" s="1"/>
  <c r="J106" i="34"/>
  <c r="BX106" i="34" s="1" a="1"/>
  <c r="BX106" i="34" s="1"/>
  <c r="BG105" i="34" a="1"/>
  <c r="BG105" i="34" s="1"/>
  <c r="BC105" i="34" a="1"/>
  <c r="BC105" i="34" s="1"/>
  <c r="AY105" i="34" a="1"/>
  <c r="AY105" i="34" s="1"/>
  <c r="AU105" i="34" a="1"/>
  <c r="AU105" i="34" s="1"/>
  <c r="AQ105" i="34" a="1"/>
  <c r="AQ105" i="34" s="1"/>
  <c r="AM105" i="34" a="1"/>
  <c r="AM105" i="34" s="1"/>
  <c r="AI105" i="34" a="1"/>
  <c r="AI105" i="34" s="1"/>
  <c r="DO105" i="34" s="1"/>
  <c r="AE105" i="34" a="1"/>
  <c r="AE105" i="34" s="1"/>
  <c r="BF103" i="34" a="1"/>
  <c r="BF103" i="34" s="1"/>
  <c r="BB103" i="34" a="1"/>
  <c r="BB103" i="34" s="1"/>
  <c r="AX103" i="34" a="1"/>
  <c r="AX103" i="34" s="1"/>
  <c r="AT103" i="34" a="1"/>
  <c r="AT103" i="34" s="1"/>
  <c r="AP103" i="34" a="1"/>
  <c r="AP103" i="34" s="1"/>
  <c r="AL103" i="34" a="1"/>
  <c r="AL103" i="34" s="1"/>
  <c r="AH103" i="34" a="1"/>
  <c r="AH103" i="34" s="1"/>
  <c r="DN103" i="34" s="1"/>
  <c r="AD103" i="34" a="1"/>
  <c r="AD103" i="34" s="1"/>
  <c r="BE101" i="34" a="1"/>
  <c r="BE101" i="34" s="1"/>
  <c r="BA101" i="34" a="1"/>
  <c r="BA101" i="34" s="1"/>
  <c r="AW101" i="34" a="1"/>
  <c r="AW101" i="34" s="1"/>
  <c r="AS101" i="34" a="1"/>
  <c r="AS101" i="34" s="1"/>
  <c r="AO101" i="34" a="1"/>
  <c r="AO101" i="34" s="1"/>
  <c r="AK101" i="34" a="1"/>
  <c r="AK101" i="34" s="1"/>
  <c r="AG101" i="34" a="1"/>
  <c r="AG101" i="34" s="1"/>
  <c r="DM101" i="34" s="1"/>
  <c r="AC101" i="34" a="1"/>
  <c r="AC101" i="34" s="1"/>
  <c r="BD99" i="34" a="1"/>
  <c r="BD99" i="34" s="1"/>
  <c r="AZ99" i="34" a="1"/>
  <c r="AZ99" i="34" s="1"/>
  <c r="AV99" i="34" a="1"/>
  <c r="AV99" i="34" s="1"/>
  <c r="AR99" i="34" a="1"/>
  <c r="AR99" i="34" s="1"/>
  <c r="AN99" i="34" a="1"/>
  <c r="AN99" i="34" s="1"/>
  <c r="AJ99" i="34" a="1"/>
  <c r="AJ99" i="34" s="1"/>
  <c r="AF99" i="34" a="1"/>
  <c r="AF99" i="34" s="1"/>
  <c r="DL99" i="34" s="1"/>
  <c r="AB99" i="34" a="1"/>
  <c r="AB99" i="34" s="1"/>
  <c r="J98" i="34"/>
  <c r="BX98" i="34" s="1" a="1"/>
  <c r="BX98" i="34" s="1"/>
  <c r="BG97" i="34" a="1"/>
  <c r="BG97" i="34" s="1"/>
  <c r="BC97" i="34" a="1"/>
  <c r="BC97" i="34" s="1"/>
  <c r="AY97" i="34" a="1"/>
  <c r="AY97" i="34" s="1"/>
  <c r="AU97" i="34" a="1"/>
  <c r="AU97" i="34" s="1"/>
  <c r="AQ97" i="34" a="1"/>
  <c r="AQ97" i="34" s="1"/>
  <c r="AM97" i="34" a="1"/>
  <c r="AM97" i="34" s="1"/>
  <c r="DS97" i="34" s="1"/>
  <c r="AI97" i="34" a="1"/>
  <c r="AI97" i="34" s="1"/>
  <c r="AE97" i="34" a="1"/>
  <c r="AE97" i="34" s="1"/>
  <c r="AR109" i="34" a="1"/>
  <c r="AR109" i="34" s="1"/>
  <c r="AM107" i="34" a="1"/>
  <c r="AM107" i="34" s="1"/>
  <c r="BE103" i="34" a="1"/>
  <c r="BE103" i="34" s="1"/>
  <c r="AW103" i="34" a="1"/>
  <c r="AW103" i="34" s="1"/>
  <c r="BM103" i="34" s="1"/>
  <c r="AO103" i="34" a="1"/>
  <c r="AO103" i="34" s="1"/>
  <c r="AG103" i="34" a="1"/>
  <c r="AG103" i="34" s="1"/>
  <c r="AU99" i="34" a="1"/>
  <c r="AU99" i="34" s="1"/>
  <c r="AE99" i="34" a="1"/>
  <c r="AE99" i="34" s="1"/>
  <c r="AP113" i="34" a="1"/>
  <c r="AP113" i="34" s="1"/>
  <c r="AB112" i="34" a="1"/>
  <c r="AB112" i="34" s="1"/>
  <c r="BE110" i="34" a="1"/>
  <c r="BE110" i="34" s="1"/>
  <c r="BA110" i="34" a="1"/>
  <c r="BA110" i="34" s="1"/>
  <c r="AW110" i="34" a="1"/>
  <c r="AW110" i="34" s="1"/>
  <c r="AS110" i="34" a="1"/>
  <c r="AS110" i="34" s="1"/>
  <c r="BI110" i="34" s="1"/>
  <c r="AO110" i="34" a="1"/>
  <c r="AO110" i="34" s="1"/>
  <c r="AK110" i="34" a="1"/>
  <c r="AK110" i="34" s="1"/>
  <c r="AG110" i="34" a="1"/>
  <c r="AG110" i="34" s="1"/>
  <c r="AC110" i="34" a="1"/>
  <c r="AC110" i="34" s="1"/>
  <c r="BD108" i="34" a="1"/>
  <c r="BD108" i="34" s="1"/>
  <c r="AZ108" i="34" a="1"/>
  <c r="AZ108" i="34" s="1"/>
  <c r="AV108" i="34" a="1"/>
  <c r="AV108" i="34" s="1"/>
  <c r="AR108" i="34" a="1"/>
  <c r="AR108" i="34" s="1"/>
  <c r="BH108" i="34" s="1"/>
  <c r="AN108" i="34" a="1"/>
  <c r="AN108" i="34" s="1"/>
  <c r="AJ108" i="34" a="1"/>
  <c r="AJ108" i="34" s="1"/>
  <c r="AF108" i="34" a="1"/>
  <c r="AF108" i="34" s="1"/>
  <c r="AB108" i="34" a="1"/>
  <c r="AB108" i="34" s="1"/>
  <c r="J107" i="34"/>
  <c r="BX107" i="34" s="1" a="1"/>
  <c r="BX107" i="34" s="1"/>
  <c r="BG106" i="34" a="1"/>
  <c r="BG106" i="34" s="1"/>
  <c r="BC106" i="34" a="1"/>
  <c r="BC106" i="34" s="1"/>
  <c r="AY106" i="34" a="1"/>
  <c r="AY106" i="34" s="1"/>
  <c r="BO106" i="34" s="1"/>
  <c r="AU106" i="34" a="1"/>
  <c r="AU106" i="34" s="1"/>
  <c r="AQ106" i="34" a="1"/>
  <c r="AQ106" i="34" s="1"/>
  <c r="AM106" i="34" a="1"/>
  <c r="AM106" i="34" s="1"/>
  <c r="AI106" i="34" a="1"/>
  <c r="AI106" i="34" s="1"/>
  <c r="AE106" i="34" a="1"/>
  <c r="AE106" i="34" s="1"/>
  <c r="BF104" i="34" a="1"/>
  <c r="BF104" i="34" s="1"/>
  <c r="BB104" i="34" a="1"/>
  <c r="BB104" i="34" s="1"/>
  <c r="AX104" i="34" a="1"/>
  <c r="AX104" i="34" s="1"/>
  <c r="BN104" i="34" s="1"/>
  <c r="AT104" i="34" a="1"/>
  <c r="AT104" i="34" s="1"/>
  <c r="AP104" i="34" a="1"/>
  <c r="AP104" i="34" s="1"/>
  <c r="AL104" i="34" a="1"/>
  <c r="AL104" i="34" s="1"/>
  <c r="AH104" i="34" a="1"/>
  <c r="AH104" i="34" s="1"/>
  <c r="AD104" i="34" a="1"/>
  <c r="AD104" i="34" s="1"/>
  <c r="BE102" i="34" a="1"/>
  <c r="BE102" i="34" s="1"/>
  <c r="BA102" i="34" a="1"/>
  <c r="BA102" i="34" s="1"/>
  <c r="AW102" i="34" a="1"/>
  <c r="AW102" i="34" s="1"/>
  <c r="BM102" i="34" s="1"/>
  <c r="AS102" i="34" a="1"/>
  <c r="AS102" i="34" s="1"/>
  <c r="AO102" i="34" a="1"/>
  <c r="AO102" i="34" s="1"/>
  <c r="AK102" i="34" a="1"/>
  <c r="AK102" i="34" s="1"/>
  <c r="AG102" i="34" a="1"/>
  <c r="AG102" i="34" s="1"/>
  <c r="AC102" i="34" a="1"/>
  <c r="AC102" i="34" s="1"/>
  <c r="BD100" i="34" a="1"/>
  <c r="BD100" i="34" s="1"/>
  <c r="AZ100" i="34" a="1"/>
  <c r="AZ100" i="34" s="1"/>
  <c r="AV100" i="34" a="1"/>
  <c r="AV100" i="34" s="1"/>
  <c r="BL100" i="34" s="1"/>
  <c r="AR100" i="34" a="1"/>
  <c r="AR100" i="34" s="1"/>
  <c r="AN100" i="34" a="1"/>
  <c r="AN100" i="34" s="1"/>
  <c r="AJ100" i="34" a="1"/>
  <c r="AJ100" i="34" s="1"/>
  <c r="AF100" i="34" a="1"/>
  <c r="AF100" i="34" s="1"/>
  <c r="AB100" i="34" a="1"/>
  <c r="AB100" i="34" s="1"/>
  <c r="J99" i="34"/>
  <c r="BX99" i="34" s="1" a="1"/>
  <c r="BX99" i="34" s="1"/>
  <c r="BG98" i="34" a="1"/>
  <c r="BG98" i="34" s="1"/>
  <c r="BC98" i="34" a="1"/>
  <c r="BC98" i="34" s="1"/>
  <c r="BS98" i="34" s="1"/>
  <c r="AY98" i="34" a="1"/>
  <c r="AY98" i="34" s="1"/>
  <c r="AU98" i="34" a="1"/>
  <c r="AU98" i="34" s="1"/>
  <c r="AQ98" i="34" a="1"/>
  <c r="AQ98" i="34" s="1"/>
  <c r="AM98" i="34" a="1"/>
  <c r="AM98" i="34" s="1"/>
  <c r="AI98" i="34" a="1"/>
  <c r="AI98" i="34" s="1"/>
  <c r="AE98" i="34" a="1"/>
  <c r="AE98" i="34" s="1"/>
  <c r="J108" i="34"/>
  <c r="BX108" i="34" s="1" a="1"/>
  <c r="BX108" i="34" s="1"/>
  <c r="BG107" i="34" a="1"/>
  <c r="BG107" i="34" s="1"/>
  <c r="AY107" i="34" a="1"/>
  <c r="AY107" i="34" s="1"/>
  <c r="AQ107" i="34" a="1"/>
  <c r="AQ107" i="34" s="1"/>
  <c r="AE107" i="34" a="1"/>
  <c r="AE107" i="34" s="1"/>
  <c r="BA103" i="34" a="1"/>
  <c r="BA103" i="34" s="1"/>
  <c r="AS103" i="34" a="1"/>
  <c r="AS103" i="34" s="1"/>
  <c r="AK103" i="34" a="1"/>
  <c r="AK103" i="34" s="1"/>
  <c r="DQ103" i="34" s="1"/>
  <c r="AC103" i="34" a="1"/>
  <c r="AC103" i="34" s="1"/>
  <c r="J100" i="34"/>
  <c r="BX100" i="34" s="1" a="1"/>
  <c r="BX100" i="34" s="1"/>
  <c r="BC99" i="34" a="1"/>
  <c r="BC99" i="34" s="1"/>
  <c r="AM99" i="34" a="1"/>
  <c r="AM99" i="34" s="1"/>
  <c r="BF97" i="34" a="1"/>
  <c r="BF97" i="34" s="1"/>
  <c r="BV97" i="34" s="1"/>
  <c r="AX97" i="34" a="1"/>
  <c r="AX97" i="34" s="1"/>
  <c r="BN97" i="34" s="1"/>
  <c r="AT97" i="34" a="1"/>
  <c r="AT97" i="34" s="1"/>
  <c r="BJ97" i="34" s="1"/>
  <c r="AL97" i="34" a="1"/>
  <c r="AL97" i="34" s="1"/>
  <c r="DR97" i="34" s="1"/>
  <c r="AL113" i="34" a="1"/>
  <c r="AL113" i="34" s="1"/>
  <c r="DR113" i="34" s="1"/>
  <c r="AV112" i="34" a="1"/>
  <c r="AV112" i="34" s="1"/>
  <c r="BL112" i="34" s="1"/>
  <c r="BE111" i="34" a="1"/>
  <c r="BE111" i="34" s="1"/>
  <c r="BA111" i="34" a="1"/>
  <c r="BA111" i="34" s="1"/>
  <c r="AW111" i="34" a="1"/>
  <c r="AW111" i="34" s="1"/>
  <c r="AS111" i="34" a="1"/>
  <c r="AS111" i="34" s="1"/>
  <c r="AO111" i="34" a="1"/>
  <c r="AO111" i="34" s="1"/>
  <c r="AK111" i="34" a="1"/>
  <c r="AK111" i="34" s="1"/>
  <c r="AG111" i="34" a="1"/>
  <c r="AG111" i="34" s="1"/>
  <c r="AC111" i="34" a="1"/>
  <c r="AC111" i="34" s="1"/>
  <c r="DI111" i="34" s="1"/>
  <c r="AN109" i="34" a="1"/>
  <c r="AN109" i="34" s="1"/>
  <c r="DT109" i="34" s="1"/>
  <c r="AJ109" i="34" a="1"/>
  <c r="AJ109" i="34" s="1"/>
  <c r="DP109" i="34" s="1"/>
  <c r="AF109" i="34" a="1"/>
  <c r="AF109" i="34" s="1"/>
  <c r="DL109" i="34" s="1"/>
  <c r="AB109" i="34" a="1"/>
  <c r="AB109" i="34" s="1"/>
  <c r="DH109" i="34" s="1"/>
  <c r="BC107" i="34" a="1"/>
  <c r="BC107" i="34" s="1"/>
  <c r="BS107" i="34" s="1"/>
  <c r="AU107" i="34" a="1"/>
  <c r="AU107" i="34" s="1"/>
  <c r="BK107" i="34" s="1"/>
  <c r="AI107" i="34" a="1"/>
  <c r="AI107" i="34" s="1"/>
  <c r="BD101" i="34" a="1"/>
  <c r="BD101" i="34" s="1"/>
  <c r="BT101" i="34" s="1"/>
  <c r="AR101" i="34" a="1"/>
  <c r="AR101" i="34" s="1"/>
  <c r="BH101" i="34" s="1"/>
  <c r="BF90" i="34" a="1"/>
  <c r="BF90" i="34" s="1"/>
  <c r="BB90" i="34" a="1"/>
  <c r="BB90" i="34" s="1"/>
  <c r="AX90" i="34" a="1"/>
  <c r="AX90" i="34" s="1"/>
  <c r="AT90" i="34" a="1"/>
  <c r="AT90" i="34" s="1"/>
  <c r="AP90" i="34" a="1"/>
  <c r="AP90" i="34" s="1"/>
  <c r="AL90" i="34" a="1"/>
  <c r="AL90" i="34" s="1"/>
  <c r="AH90" i="34" a="1"/>
  <c r="AH90" i="34" s="1"/>
  <c r="DN90" i="34" s="1"/>
  <c r="AD90" i="34" a="1"/>
  <c r="AD90" i="34" s="1"/>
  <c r="BE88" i="34" a="1"/>
  <c r="BE88" i="34" s="1"/>
  <c r="BA88" i="34" a="1"/>
  <c r="BA88" i="34" s="1"/>
  <c r="AW88" i="34" a="1"/>
  <c r="AW88" i="34" s="1"/>
  <c r="AS88" i="34" a="1"/>
  <c r="AS88" i="34" s="1"/>
  <c r="AO88" i="34" a="1"/>
  <c r="AO88" i="34" s="1"/>
  <c r="AK88" i="34" a="1"/>
  <c r="AK88" i="34" s="1"/>
  <c r="AG88" i="34" a="1"/>
  <c r="AG88" i="34" s="1"/>
  <c r="DM88" i="34" s="1"/>
  <c r="AC88" i="34" a="1"/>
  <c r="AC88" i="34" s="1"/>
  <c r="BD86" i="34" a="1"/>
  <c r="BD86" i="34" s="1"/>
  <c r="AZ86" i="34" a="1"/>
  <c r="AZ86" i="34" s="1"/>
  <c r="AV86" i="34" a="1"/>
  <c r="AV86" i="34" s="1"/>
  <c r="AR86" i="34" a="1"/>
  <c r="AR86" i="34" s="1"/>
  <c r="AN86" i="34" a="1"/>
  <c r="AN86" i="34" s="1"/>
  <c r="AJ86" i="34" a="1"/>
  <c r="AJ86" i="34" s="1"/>
  <c r="AF86" i="34" a="1"/>
  <c r="AF86" i="34" s="1"/>
  <c r="DL86" i="34" s="1"/>
  <c r="AB86" i="34" a="1"/>
  <c r="AB86" i="34" s="1"/>
  <c r="BG89" i="34" a="1"/>
  <c r="BG89" i="34" s="1"/>
  <c r="BC89" i="34" a="1"/>
  <c r="BC89" i="34" s="1"/>
  <c r="AY89" i="34" a="1"/>
  <c r="AY89" i="34" s="1"/>
  <c r="AU89" i="34" a="1"/>
  <c r="AU89" i="34" s="1"/>
  <c r="AQ89" i="34" a="1"/>
  <c r="AQ89" i="34" s="1"/>
  <c r="AM89" i="34" a="1"/>
  <c r="AM89" i="34" s="1"/>
  <c r="AI89" i="34" a="1"/>
  <c r="AI89" i="34" s="1"/>
  <c r="DO89" i="34" s="1"/>
  <c r="AE89" i="34" a="1"/>
  <c r="AE89" i="34" s="1"/>
  <c r="BF87" i="34" a="1"/>
  <c r="BF87" i="34" s="1"/>
  <c r="BB87" i="34" a="1"/>
  <c r="BB87" i="34" s="1"/>
  <c r="AX87" i="34" a="1"/>
  <c r="AX87" i="34" s="1"/>
  <c r="AT87" i="34" a="1"/>
  <c r="AT87" i="34" s="1"/>
  <c r="AP87" i="34" a="1"/>
  <c r="AP87" i="34" s="1"/>
  <c r="AL87" i="34" a="1"/>
  <c r="AL87" i="34" s="1"/>
  <c r="AH87" i="34" a="1"/>
  <c r="AH87" i="34" s="1"/>
  <c r="DN87" i="34" s="1"/>
  <c r="AD87" i="34" a="1"/>
  <c r="AD87" i="34" s="1"/>
  <c r="BD90" i="34" a="1"/>
  <c r="BD90" i="34" s="1"/>
  <c r="AZ90" i="34" a="1"/>
  <c r="AZ90" i="34" s="1"/>
  <c r="AV90" i="34" a="1"/>
  <c r="AV90" i="34" s="1"/>
  <c r="AR90" i="34" a="1"/>
  <c r="AR90" i="34" s="1"/>
  <c r="AN90" i="34" a="1"/>
  <c r="AN90" i="34" s="1"/>
  <c r="AJ90" i="34" a="1"/>
  <c r="AJ90" i="34" s="1"/>
  <c r="AF90" i="34" a="1"/>
  <c r="AF90" i="34" s="1"/>
  <c r="DL90" i="34" s="1"/>
  <c r="AB90" i="34" a="1"/>
  <c r="AB90" i="34" s="1"/>
  <c r="BG88" i="34" a="1"/>
  <c r="BG88" i="34" s="1"/>
  <c r="BC88" i="34" a="1"/>
  <c r="BC88" i="34" s="1"/>
  <c r="AY88" i="34" a="1"/>
  <c r="AY88" i="34" s="1"/>
  <c r="AU88" i="34" a="1"/>
  <c r="AU88" i="34" s="1"/>
  <c r="AQ88" i="34" a="1"/>
  <c r="AQ88" i="34" s="1"/>
  <c r="AM88" i="34" a="1"/>
  <c r="AM88" i="34" s="1"/>
  <c r="AI88" i="34" a="1"/>
  <c r="AI88" i="34" s="1"/>
  <c r="DO88" i="34" s="1"/>
  <c r="AE88" i="34" a="1"/>
  <c r="AE88" i="34" s="1"/>
  <c r="BF86" i="34" a="1"/>
  <c r="BF86" i="34" s="1"/>
  <c r="BB86" i="34" a="1"/>
  <c r="BB86" i="34" s="1"/>
  <c r="AX86" i="34" a="1"/>
  <c r="AX86" i="34" s="1"/>
  <c r="AT86" i="34" a="1"/>
  <c r="AT86" i="34" s="1"/>
  <c r="AP86" i="34" a="1"/>
  <c r="AP86" i="34" s="1"/>
  <c r="AL86" i="34" a="1"/>
  <c r="AL86" i="34" s="1"/>
  <c r="AH86" i="34" a="1"/>
  <c r="AH86" i="34" s="1"/>
  <c r="DN86" i="34" s="1"/>
  <c r="AD86" i="34" a="1"/>
  <c r="AD86" i="34" s="1"/>
  <c r="AO90" i="34" a="1"/>
  <c r="AO90" i="34" s="1"/>
  <c r="AI90" i="34" a="1"/>
  <c r="AI90" i="34" s="1"/>
  <c r="BF89" i="34" a="1"/>
  <c r="BF89" i="34" s="1"/>
  <c r="AZ89" i="34" a="1"/>
  <c r="AZ89" i="34" s="1"/>
  <c r="AS89" i="34" a="1"/>
  <c r="AS89" i="34" s="1"/>
  <c r="AJ88" i="34" a="1"/>
  <c r="AJ88" i="34" s="1"/>
  <c r="AD88" i="34" a="1"/>
  <c r="AD88" i="34" s="1"/>
  <c r="BA87" i="34" a="1"/>
  <c r="BA87" i="34" s="1"/>
  <c r="AU87" i="34" a="1"/>
  <c r="AU87" i="34" s="1"/>
  <c r="AN87" i="34" a="1"/>
  <c r="AN87" i="34" s="1"/>
  <c r="BG86" i="34" a="1"/>
  <c r="BG86" i="34" s="1"/>
  <c r="AQ86" i="34" a="1"/>
  <c r="AQ86" i="34" s="1"/>
  <c r="DW86" i="34" s="1"/>
  <c r="AY85" i="34" a="1"/>
  <c r="AY85" i="34" s="1"/>
  <c r="AT85" i="34" a="1"/>
  <c r="AT85" i="34" s="1"/>
  <c r="BG84" i="34" a="1"/>
  <c r="BG84" i="34" s="1"/>
  <c r="BC84" i="34" a="1"/>
  <c r="BC84" i="34" s="1"/>
  <c r="AY84" i="34" a="1"/>
  <c r="AY84" i="34" s="1"/>
  <c r="AU84" i="34" a="1"/>
  <c r="AU84" i="34" s="1"/>
  <c r="AQ84" i="34" a="1"/>
  <c r="AQ84" i="34" s="1"/>
  <c r="AM84" i="34" a="1"/>
  <c r="AM84" i="34" s="1"/>
  <c r="AI84" i="34" a="1"/>
  <c r="AI84" i="34" s="1"/>
  <c r="AE84" i="34" a="1"/>
  <c r="AE84" i="34" s="1"/>
  <c r="BA90" i="34" a="1"/>
  <c r="BA90" i="34" s="1"/>
  <c r="AU90" i="34" a="1"/>
  <c r="AU90" i="34" s="1"/>
  <c r="BE89" i="34" a="1"/>
  <c r="BE89" i="34" s="1"/>
  <c r="AL89" i="34" a="1"/>
  <c r="AL89" i="34" s="1"/>
  <c r="AF89" i="34" a="1"/>
  <c r="AF89" i="34" s="1"/>
  <c r="AV88" i="34" a="1"/>
  <c r="AV88" i="34" s="1"/>
  <c r="AP88" i="34" a="1"/>
  <c r="AP88" i="34" s="1"/>
  <c r="BG87" i="34" a="1"/>
  <c r="BG87" i="34" s="1"/>
  <c r="AZ87" i="34" a="1"/>
  <c r="AZ87" i="34" s="1"/>
  <c r="AG87" i="34" a="1"/>
  <c r="AG87" i="34" s="1"/>
  <c r="BA86" i="34" a="1"/>
  <c r="BA86" i="34" s="1"/>
  <c r="AK86" i="34" a="1"/>
  <c r="AK86" i="34" s="1"/>
  <c r="BD85" i="34" a="1"/>
  <c r="BD85" i="34" s="1"/>
  <c r="AS85" i="34" a="1"/>
  <c r="AS85" i="34" s="1"/>
  <c r="AO85" i="34" a="1"/>
  <c r="AO85" i="34" s="1"/>
  <c r="AK85" i="34" a="1"/>
  <c r="AK85" i="34" s="1"/>
  <c r="AG85" i="34" a="1"/>
  <c r="AG85" i="34" s="1"/>
  <c r="AC85" i="34" a="1"/>
  <c r="AC85" i="34" s="1"/>
  <c r="BG90" i="34" a="1"/>
  <c r="BG90" i="34" s="1"/>
  <c r="AG90" i="34" a="1"/>
  <c r="AG90" i="34" s="1"/>
  <c r="AX89" i="34" a="1"/>
  <c r="AX89" i="34" s="1"/>
  <c r="AR89" i="34" a="1"/>
  <c r="AR89" i="34" s="1"/>
  <c r="AK89" i="34" a="1"/>
  <c r="AK89" i="34" s="1"/>
  <c r="BB88" i="34" a="1"/>
  <c r="BB88" i="34" s="1"/>
  <c r="AB88" i="34" a="1"/>
  <c r="AB88" i="34" s="1"/>
  <c r="AS87" i="34" a="1"/>
  <c r="AS87" i="34" s="1"/>
  <c r="AM87" i="34" a="1"/>
  <c r="AM87" i="34" s="1"/>
  <c r="AF87" i="34" a="1"/>
  <c r="AF87" i="34" s="1"/>
  <c r="J87" i="34"/>
  <c r="BX87" i="34" s="1" a="1"/>
  <c r="BX87" i="34" s="1"/>
  <c r="AU86" i="34" a="1"/>
  <c r="AU86" i="34" s="1"/>
  <c r="AE86" i="34" a="1"/>
  <c r="AE86" i="34" s="1"/>
  <c r="BC85" i="34" a="1"/>
  <c r="BC85" i="34" s="1"/>
  <c r="AX85" i="34" a="1"/>
  <c r="AX85" i="34" s="1"/>
  <c r="BF84" i="34" a="1"/>
  <c r="BF84" i="34" s="1"/>
  <c r="BB84" i="34" a="1"/>
  <c r="BB84" i="34" s="1"/>
  <c r="AX84" i="34" a="1"/>
  <c r="AX84" i="34" s="1"/>
  <c r="AT84" i="34" a="1"/>
  <c r="AT84" i="34" s="1"/>
  <c r="AP84" i="34" a="1"/>
  <c r="AP84" i="34" s="1"/>
  <c r="AL84" i="34" a="1"/>
  <c r="AL84" i="34" s="1"/>
  <c r="AS90" i="34" a="1"/>
  <c r="AS90" i="34" s="1"/>
  <c r="AM90" i="34" a="1"/>
  <c r="AM90" i="34" s="1"/>
  <c r="BD89" i="34" a="1"/>
  <c r="BD89" i="34" s="1"/>
  <c r="AW89" i="34" a="1"/>
  <c r="AW89" i="34" s="1"/>
  <c r="AD89" i="34" a="1"/>
  <c r="AD89" i="34" s="1"/>
  <c r="AN88" i="34" a="1"/>
  <c r="AN88" i="34" s="1"/>
  <c r="AH88" i="34" a="1"/>
  <c r="AH88" i="34" s="1"/>
  <c r="BE87" i="34" a="1"/>
  <c r="BE87" i="34" s="1"/>
  <c r="AY87" i="34" a="1"/>
  <c r="AY87" i="34" s="1"/>
  <c r="AR87" i="34" a="1"/>
  <c r="AR87" i="34" s="1"/>
  <c r="BE90" i="34" a="1"/>
  <c r="BE90" i="34" s="1"/>
  <c r="BU90" i="34" s="1"/>
  <c r="AY90" i="34" a="1"/>
  <c r="AY90" i="34" s="1"/>
  <c r="BO90" i="34" s="1"/>
  <c r="AP89" i="34" a="1"/>
  <c r="AP89" i="34" s="1"/>
  <c r="DV89" i="34" s="1"/>
  <c r="AJ89" i="34" a="1"/>
  <c r="AJ89" i="34" s="1"/>
  <c r="AC89" i="34" a="1"/>
  <c r="AC89" i="34" s="1"/>
  <c r="DI89" i="34" s="1"/>
  <c r="AZ88" i="34" a="1"/>
  <c r="AZ88" i="34" s="1"/>
  <c r="BP88" i="34" s="1"/>
  <c r="AT88" i="34" a="1"/>
  <c r="AT88" i="34" s="1"/>
  <c r="BJ88" i="34" s="1"/>
  <c r="BD87" i="34" a="1"/>
  <c r="BD87" i="34" s="1"/>
  <c r="BT87" i="34" s="1"/>
  <c r="AK87" i="34" a="1"/>
  <c r="AK87" i="34" s="1"/>
  <c r="DQ87" i="34" s="1"/>
  <c r="AE87" i="34" a="1"/>
  <c r="AE87" i="34" s="1"/>
  <c r="DK87" i="34" s="1"/>
  <c r="AY86" i="34" a="1"/>
  <c r="AY86" i="34" s="1"/>
  <c r="AI86" i="34" a="1"/>
  <c r="AI86" i="34" s="1"/>
  <c r="BG85" i="34" a="1"/>
  <c r="BG85" i="34" s="1"/>
  <c r="BB85" i="34" a="1"/>
  <c r="BB85" i="34" s="1"/>
  <c r="BE84" i="34" a="1"/>
  <c r="BE84" i="34" s="1"/>
  <c r="BA84" i="34" a="1"/>
  <c r="BA84" i="34" s="1"/>
  <c r="BQ84" i="34" s="1"/>
  <c r="AW84" i="34" a="1"/>
  <c r="AW84" i="34" s="1"/>
  <c r="AS84" i="34" a="1"/>
  <c r="AS84" i="34" s="1"/>
  <c r="AO84" i="34" a="1"/>
  <c r="AO84" i="34" s="1"/>
  <c r="AK84" i="34" a="1"/>
  <c r="AK84" i="34" s="1"/>
  <c r="AG84" i="34" a="1"/>
  <c r="AG84" i="34" s="1"/>
  <c r="AC84" i="34" a="1"/>
  <c r="AC84" i="34" s="1"/>
  <c r="AQ90" i="34" a="1"/>
  <c r="AQ90" i="34" s="1"/>
  <c r="AH89" i="34" a="1"/>
  <c r="AH89" i="34" s="1"/>
  <c r="DN89" i="34" s="1"/>
  <c r="AO87" i="34" a="1"/>
  <c r="AO87" i="34" s="1"/>
  <c r="AK90" i="34" a="1"/>
  <c r="AK90" i="34" s="1"/>
  <c r="DQ90" i="34" s="1"/>
  <c r="BC90" i="34" a="1"/>
  <c r="BC90" i="34" s="1"/>
  <c r="BS90" i="34" s="1"/>
  <c r="BF88" i="34" a="1"/>
  <c r="BF88" i="34" s="1"/>
  <c r="AT89" i="34" a="1"/>
  <c r="AT89" i="34" s="1"/>
  <c r="BJ89" i="34" s="1"/>
  <c r="AB89" i="34" a="1"/>
  <c r="AB89" i="34" s="1"/>
  <c r="AW87" i="34" a="1"/>
  <c r="AW87" i="34" s="1"/>
  <c r="AI87" i="34" a="1"/>
  <c r="AI87" i="34" s="1"/>
  <c r="DO87" i="34" s="1"/>
  <c r="BE86" i="34" a="1"/>
  <c r="BE86" i="34" s="1"/>
  <c r="AR85" i="34" a="1"/>
  <c r="AR85" i="34" s="1"/>
  <c r="BH85" i="34" s="1"/>
  <c r="AJ85" i="34" a="1"/>
  <c r="AJ85" i="34" s="1"/>
  <c r="AB85" i="34" a="1"/>
  <c r="AB85" i="34" s="1"/>
  <c r="AH84" i="34" a="1"/>
  <c r="AH84" i="34" s="1"/>
  <c r="DN84" i="34" s="1"/>
  <c r="AB84" i="34" a="1"/>
  <c r="AB84" i="34" s="1"/>
  <c r="BD83" i="34" a="1"/>
  <c r="BD83" i="34" s="1"/>
  <c r="BE82" i="34" a="1"/>
  <c r="BE82" i="34" s="1"/>
  <c r="BU82" i="34" s="1"/>
  <c r="BA82" i="34" a="1"/>
  <c r="BA82" i="34" s="1"/>
  <c r="AW82" i="34" a="1"/>
  <c r="AW82" i="34" s="1"/>
  <c r="AS82" i="34" a="1"/>
  <c r="AS82" i="34" s="1"/>
  <c r="AO82" i="34" a="1"/>
  <c r="AO82" i="34" s="1"/>
  <c r="AK82" i="34" a="1"/>
  <c r="AK82" i="34" s="1"/>
  <c r="AG82" i="34" a="1"/>
  <c r="AG82" i="34" s="1"/>
  <c r="AC82" i="34" a="1"/>
  <c r="AC82" i="34" s="1"/>
  <c r="AW90" i="34" a="1"/>
  <c r="AW90" i="34" s="1"/>
  <c r="BM90" i="34" s="1"/>
  <c r="AE90" i="34" a="1"/>
  <c r="AE90" i="34" s="1"/>
  <c r="DK90" i="34" s="1"/>
  <c r="AO89" i="34" a="1"/>
  <c r="AO89" i="34" s="1"/>
  <c r="DU89" i="34" s="1"/>
  <c r="BD88" i="34" a="1"/>
  <c r="BD88" i="34" s="1"/>
  <c r="BT88" i="34" s="1"/>
  <c r="AL88" i="34" a="1"/>
  <c r="AL88" i="34" s="1"/>
  <c r="DR88" i="34" s="1"/>
  <c r="AV87" i="34" a="1"/>
  <c r="AV87" i="34" s="1"/>
  <c r="BL87" i="34" s="1"/>
  <c r="AS86" i="34" a="1"/>
  <c r="AS86" i="34" s="1"/>
  <c r="BA85" i="34" a="1"/>
  <c r="BA85" i="34" s="1"/>
  <c r="BQ85" i="34" s="1"/>
  <c r="AQ85" i="34" a="1"/>
  <c r="AQ85" i="34" s="1"/>
  <c r="AI85" i="34" a="1"/>
  <c r="AI85" i="34" s="1"/>
  <c r="DO85" i="34" s="1"/>
  <c r="AY83" i="34" a="1"/>
  <c r="AY83" i="34" s="1"/>
  <c r="AU83" i="34" a="1"/>
  <c r="AU83" i="34" s="1"/>
  <c r="AQ83" i="34" a="1"/>
  <c r="AQ83" i="34" s="1"/>
  <c r="AM83" i="34" a="1"/>
  <c r="AM83" i="34" s="1"/>
  <c r="AI83" i="34" a="1"/>
  <c r="AI83" i="34" s="1"/>
  <c r="AE83" i="34" a="1"/>
  <c r="AE83" i="34" s="1"/>
  <c r="BF81" i="34" a="1"/>
  <c r="BF81" i="34" s="1"/>
  <c r="BV81" i="34" s="1"/>
  <c r="BB81" i="34" a="1"/>
  <c r="BB81" i="34" s="1"/>
  <c r="AX81" i="34" a="1"/>
  <c r="AX81" i="34" s="1"/>
  <c r="AT81" i="34" a="1"/>
  <c r="AT81" i="34" s="1"/>
  <c r="AP81" i="34" a="1"/>
  <c r="AP81" i="34" s="1"/>
  <c r="AL81" i="34" a="1"/>
  <c r="AL81" i="34" s="1"/>
  <c r="AH81" i="34" a="1"/>
  <c r="AH81" i="34" s="1"/>
  <c r="AD81" i="34" a="1"/>
  <c r="AD81" i="34" s="1"/>
  <c r="AC90" i="34" a="1"/>
  <c r="AC90" i="34" s="1"/>
  <c r="DI90" i="34" s="1"/>
  <c r="BB89" i="34" a="1"/>
  <c r="BB89" i="34" s="1"/>
  <c r="BR89" i="34" s="1"/>
  <c r="AN89" i="34" a="1"/>
  <c r="AN89" i="34" s="1"/>
  <c r="DT89" i="34" s="1"/>
  <c r="AF88" i="34" a="1"/>
  <c r="AF88" i="34" s="1"/>
  <c r="AQ87" i="34" a="1"/>
  <c r="AQ87" i="34" s="1"/>
  <c r="DW87" i="34" s="1"/>
  <c r="AB87" i="34" a="1"/>
  <c r="AB87" i="34" s="1"/>
  <c r="DH87" i="34" s="1"/>
  <c r="AG86" i="34" a="1"/>
  <c r="AG86" i="34" s="1"/>
  <c r="AZ85" i="34" a="1"/>
  <c r="AZ85" i="34" s="1"/>
  <c r="BP85" i="34" s="1"/>
  <c r="AP85" i="34" a="1"/>
  <c r="AP85" i="34" s="1"/>
  <c r="AH85" i="34" a="1"/>
  <c r="AH85" i="34" s="1"/>
  <c r="DN85" i="34" s="1"/>
  <c r="AF84" i="34" a="1"/>
  <c r="AF84" i="34" s="1"/>
  <c r="J84" i="34"/>
  <c r="BX84" i="34" s="1" a="1"/>
  <c r="BX84" i="34" s="1"/>
  <c r="BB83" i="34" a="1"/>
  <c r="BB83" i="34" s="1"/>
  <c r="AX83" i="34" a="1"/>
  <c r="AX83" i="34" s="1"/>
  <c r="AT83" i="34" a="1"/>
  <c r="AT83" i="34" s="1"/>
  <c r="AP83" i="34" a="1"/>
  <c r="AP83" i="34" s="1"/>
  <c r="AL83" i="34" a="1"/>
  <c r="AL83" i="34" s="1"/>
  <c r="DR83" i="34" s="1"/>
  <c r="AH83" i="34" a="1"/>
  <c r="AH83" i="34" s="1"/>
  <c r="AD83" i="34" a="1"/>
  <c r="AD83" i="34" s="1"/>
  <c r="BE81" i="34" a="1"/>
  <c r="BE81" i="34" s="1"/>
  <c r="BA81" i="34" a="1"/>
  <c r="BA81" i="34" s="1"/>
  <c r="AW81" i="34" a="1"/>
  <c r="AW81" i="34" s="1"/>
  <c r="AS81" i="34" a="1"/>
  <c r="AS81" i="34" s="1"/>
  <c r="AO81" i="34" a="1"/>
  <c r="AO81" i="34" s="1"/>
  <c r="AK81" i="34" a="1"/>
  <c r="AK81" i="34" s="1"/>
  <c r="DQ81" i="34" s="1"/>
  <c r="AG81" i="34" a="1"/>
  <c r="AG81" i="34" s="1"/>
  <c r="AC81" i="34" a="1"/>
  <c r="AC81" i="34" s="1"/>
  <c r="AR88" i="34" a="1"/>
  <c r="AR88" i="34" s="1"/>
  <c r="BH88" i="34" s="1"/>
  <c r="BC87" i="34" a="1"/>
  <c r="BC87" i="34" s="1"/>
  <c r="BA89" i="34" a="1"/>
  <c r="BA89" i="34" s="1"/>
  <c r="BQ89" i="34" s="1"/>
  <c r="BE85" i="34" a="1"/>
  <c r="BE85" i="34" s="1"/>
  <c r="BU85" i="34" s="1"/>
  <c r="AM85" i="34" a="1"/>
  <c r="AM85" i="34" s="1"/>
  <c r="DS85" i="34" s="1"/>
  <c r="BA83" i="34" a="1"/>
  <c r="BA83" i="34" s="1"/>
  <c r="AB83" i="34" a="1"/>
  <c r="AB83" i="34" s="1"/>
  <c r="AR82" i="34" a="1"/>
  <c r="AR82" i="34" s="1"/>
  <c r="AL82" i="34" a="1"/>
  <c r="AL82" i="34" s="1"/>
  <c r="AE82" i="34" a="1"/>
  <c r="AE82" i="34" s="1"/>
  <c r="BC81" i="34" a="1"/>
  <c r="BC81" i="34" s="1"/>
  <c r="AV81" i="34" a="1"/>
  <c r="AV81" i="34" s="1"/>
  <c r="BC80" i="34" a="1"/>
  <c r="BC80" i="34" s="1"/>
  <c r="AX80" i="34" a="1"/>
  <c r="AX80" i="34" s="1"/>
  <c r="BN80" i="34" s="1"/>
  <c r="AT80" i="34" a="1"/>
  <c r="AT80" i="34" s="1"/>
  <c r="AP80" i="34" a="1"/>
  <c r="AP80" i="34" s="1"/>
  <c r="AL80" i="34" a="1"/>
  <c r="AL80" i="34" s="1"/>
  <c r="AH80" i="34" a="1"/>
  <c r="AH80" i="34" s="1"/>
  <c r="AD80" i="34" a="1"/>
  <c r="AD80" i="34" s="1"/>
  <c r="BE78" i="34" a="1"/>
  <c r="BE78" i="34" s="1"/>
  <c r="BA78" i="34" a="1"/>
  <c r="BA78" i="34" s="1"/>
  <c r="AW78" i="34" a="1"/>
  <c r="AW78" i="34" s="1"/>
  <c r="BM78" i="34" s="1"/>
  <c r="AS78" i="34" a="1"/>
  <c r="AS78" i="34" s="1"/>
  <c r="AO78" i="34" a="1"/>
  <c r="AO78" i="34" s="1"/>
  <c r="AK78" i="34" a="1"/>
  <c r="AK78" i="34" s="1"/>
  <c r="AG78" i="34" a="1"/>
  <c r="AG78" i="34" s="1"/>
  <c r="AJ87" i="34" a="1"/>
  <c r="AJ87" i="34" s="1"/>
  <c r="DP87" i="34" s="1"/>
  <c r="AX88" i="34" a="1"/>
  <c r="AX88" i="34" s="1"/>
  <c r="BN88" i="34" s="1"/>
  <c r="AC87" i="34" a="1"/>
  <c r="AC87" i="34" s="1"/>
  <c r="BC86" i="34" a="1"/>
  <c r="BC86" i="34" s="1"/>
  <c r="AM86" i="34" a="1"/>
  <c r="AM86" i="34" s="1"/>
  <c r="DS86" i="34" s="1"/>
  <c r="AV85" i="34" a="1"/>
  <c r="AV85" i="34" s="1"/>
  <c r="BF83" i="34" a="1"/>
  <c r="BF83" i="34" s="1"/>
  <c r="BV83" i="34" s="1"/>
  <c r="AF83" i="34" a="1"/>
  <c r="AF83" i="34" s="1"/>
  <c r="AV82" i="34" a="1"/>
  <c r="AV82" i="34" s="1"/>
  <c r="AP82" i="34" a="1"/>
  <c r="AP82" i="34" s="1"/>
  <c r="AI82" i="34" a="1"/>
  <c r="AI82" i="34" s="1"/>
  <c r="BG81" i="34" a="1"/>
  <c r="BG81" i="34" s="1"/>
  <c r="AZ81" i="34" a="1"/>
  <c r="AZ81" i="34" s="1"/>
  <c r="BA80" i="34" a="1"/>
  <c r="BA80" i="34" s="1"/>
  <c r="BF79" i="34" a="1"/>
  <c r="BF79" i="34" s="1"/>
  <c r="BB79" i="34" a="1"/>
  <c r="BB79" i="34" s="1"/>
  <c r="AX79" i="34" a="1"/>
  <c r="AX79" i="34" s="1"/>
  <c r="AT79" i="34" a="1"/>
  <c r="AT79" i="34" s="1"/>
  <c r="AP79" i="34" a="1"/>
  <c r="AP79" i="34" s="1"/>
  <c r="AL79" i="34" a="1"/>
  <c r="AL79" i="34" s="1"/>
  <c r="DR79" i="34" s="1"/>
  <c r="AH79" i="34" a="1"/>
  <c r="AH79" i="34" s="1"/>
  <c r="AD79" i="34" a="1"/>
  <c r="AD79" i="34" s="1"/>
  <c r="AO86" i="34" a="1"/>
  <c r="AO86" i="34" s="1"/>
  <c r="AV84" i="34" a="1"/>
  <c r="AV84" i="34" s="1"/>
  <c r="AN83" i="34" a="1"/>
  <c r="AN83" i="34" s="1"/>
  <c r="DT83" i="34" s="1"/>
  <c r="BG82" i="34" a="1"/>
  <c r="BG82" i="34" s="1"/>
  <c r="AY82" i="34" a="1"/>
  <c r="AY82" i="34" s="1"/>
  <c r="BO82" i="34" s="1"/>
  <c r="AH82" i="34" a="1"/>
  <c r="AH82" i="34" s="1"/>
  <c r="AB81" i="34" a="1"/>
  <c r="AB81" i="34" s="1"/>
  <c r="J81" i="34"/>
  <c r="BX81" i="34" s="1" a="1"/>
  <c r="BX81" i="34" s="1"/>
  <c r="BE80" i="34" a="1"/>
  <c r="BE80" i="34" s="1"/>
  <c r="AN80" i="34" a="1"/>
  <c r="AN80" i="34" s="1"/>
  <c r="AI80" i="34" a="1"/>
  <c r="AI80" i="34" s="1"/>
  <c r="BG79" i="34" a="1"/>
  <c r="BG79" i="34" s="1"/>
  <c r="BW79" i="34" s="1"/>
  <c r="AQ79" i="34" a="1"/>
  <c r="AQ79" i="34" s="1"/>
  <c r="AY78" i="34" a="1"/>
  <c r="AY78" i="34" s="1"/>
  <c r="AT78" i="34" a="1"/>
  <c r="AT78" i="34" s="1"/>
  <c r="BJ78" i="34" s="1"/>
  <c r="AI78" i="34" a="1"/>
  <c r="AI78" i="34" s="1"/>
  <c r="AD78" i="34" a="1"/>
  <c r="AD78" i="34" s="1"/>
  <c r="BG77" i="34" a="1"/>
  <c r="BG77" i="34" s="1"/>
  <c r="BC77" i="34" a="1"/>
  <c r="BC77" i="34" s="1"/>
  <c r="AY77" i="34" a="1"/>
  <c r="AY77" i="34" s="1"/>
  <c r="AU77" i="34" a="1"/>
  <c r="AU77" i="34" s="1"/>
  <c r="AQ77" i="34" a="1"/>
  <c r="AQ77" i="34" s="1"/>
  <c r="DW77" i="34" s="1"/>
  <c r="AM77" i="34" a="1"/>
  <c r="AM77" i="34" s="1"/>
  <c r="AI77" i="34" a="1"/>
  <c r="AI77" i="34" s="1"/>
  <c r="AE77" i="34" a="1"/>
  <c r="AE77" i="34" s="1"/>
  <c r="AV89" i="34" a="1"/>
  <c r="AV89" i="34" s="1"/>
  <c r="BL89" i="34" s="1"/>
  <c r="BF85" i="34" a="1"/>
  <c r="BF85" i="34" s="1"/>
  <c r="BV85" i="34" s="1"/>
  <c r="AL85" i="34" a="1"/>
  <c r="AL85" i="34" s="1"/>
  <c r="DR85" i="34" s="1"/>
  <c r="AD84" i="34" a="1"/>
  <c r="AD84" i="34" s="1"/>
  <c r="DJ84" i="34" s="1"/>
  <c r="BE83" i="34" a="1"/>
  <c r="BE83" i="34" s="1"/>
  <c r="AV83" i="34" a="1"/>
  <c r="AV83" i="34" s="1"/>
  <c r="BL83" i="34" s="1"/>
  <c r="AX82" i="34" a="1"/>
  <c r="AX82" i="34" s="1"/>
  <c r="BN82" i="34" s="1"/>
  <c r="AR81" i="34" a="1"/>
  <c r="AR81" i="34" s="1"/>
  <c r="AJ81" i="34" a="1"/>
  <c r="AJ81" i="34" s="1"/>
  <c r="AY80" i="34" a="1"/>
  <c r="AY80" i="34" s="1"/>
  <c r="BO80" i="34" s="1"/>
  <c r="AW85" i="34" a="1"/>
  <c r="AW85" i="34" s="1"/>
  <c r="BM85" i="34" s="1"/>
  <c r="AE85" i="34" a="1"/>
  <c r="AE85" i="34" s="1"/>
  <c r="AS83" i="34" a="1"/>
  <c r="AS83" i="34" s="1"/>
  <c r="BD82" i="34" a="1"/>
  <c r="BD82" i="34" s="1"/>
  <c r="AU82" i="34" a="1"/>
  <c r="AU82" i="34" s="1"/>
  <c r="BK82" i="34" s="1"/>
  <c r="AM82" i="34" a="1"/>
  <c r="AM82" i="34" s="1"/>
  <c r="AY81" i="34" a="1"/>
  <c r="AY81" i="34" s="1"/>
  <c r="AQ81" i="34" a="1"/>
  <c r="AQ81" i="34" s="1"/>
  <c r="DW81" i="34" s="1"/>
  <c r="AW80" i="34" a="1"/>
  <c r="AW80" i="34" s="1"/>
  <c r="BM80" i="34" s="1"/>
  <c r="AG80" i="34" a="1"/>
  <c r="AG80" i="34" s="1"/>
  <c r="BE79" i="34" a="1"/>
  <c r="BE79" i="34" s="1"/>
  <c r="AZ79" i="34" a="1"/>
  <c r="AZ79" i="34" s="1"/>
  <c r="BP79" i="34" s="1"/>
  <c r="AO79" i="34" a="1"/>
  <c r="AO79" i="34" s="1"/>
  <c r="AJ79" i="34" a="1"/>
  <c r="AJ79" i="34" s="1"/>
  <c r="AR78" i="34" a="1"/>
  <c r="AR78" i="34" s="1"/>
  <c r="AU85" i="34" a="1"/>
  <c r="AU85" i="34" s="1"/>
  <c r="BK85" i="34" s="1"/>
  <c r="BD84" i="34" a="1"/>
  <c r="BD84" i="34" s="1"/>
  <c r="BT84" i="34" s="1"/>
  <c r="AN84" i="34" a="1"/>
  <c r="AN84" i="34" s="1"/>
  <c r="AR83" i="34" a="1"/>
  <c r="AR83" i="34" s="1"/>
  <c r="AJ83" i="34" a="1"/>
  <c r="AJ83" i="34" s="1"/>
  <c r="BC82" i="34" a="1"/>
  <c r="BC82" i="34" s="1"/>
  <c r="AD82" i="34" a="1"/>
  <c r="AD82" i="34" s="1"/>
  <c r="AF81" i="34" a="1"/>
  <c r="AF81" i="34" s="1"/>
  <c r="BB80" i="34" a="1"/>
  <c r="BB80" i="34" s="1"/>
  <c r="BR80" i="34" s="1"/>
  <c r="AV80" i="34" a="1"/>
  <c r="AV80" i="34" s="1"/>
  <c r="BL80" i="34" s="1"/>
  <c r="AQ80" i="34" a="1"/>
  <c r="AQ80" i="34" s="1"/>
  <c r="AF80" i="34" a="1"/>
  <c r="AF80" i="34" s="1"/>
  <c r="AY79" i="34" a="1"/>
  <c r="AY79" i="34" s="1"/>
  <c r="AI79" i="34" a="1"/>
  <c r="AI79" i="34" s="1"/>
  <c r="AJ84" i="34" a="1"/>
  <c r="AJ84" i="34" s="1"/>
  <c r="AG83" i="34" a="1"/>
  <c r="AG83" i="34" s="1"/>
  <c r="AJ82" i="34" a="1"/>
  <c r="AJ82" i="34" s="1"/>
  <c r="BD81" i="34" a="1"/>
  <c r="BD81" i="34" s="1"/>
  <c r="AC86" i="34" a="1"/>
  <c r="AC86" i="34" s="1"/>
  <c r="AN85" i="34" a="1"/>
  <c r="AN85" i="34" s="1"/>
  <c r="DT85" i="34" s="1"/>
  <c r="BC83" i="34" a="1"/>
  <c r="BC83" i="34" s="1"/>
  <c r="BS83" i="34" s="1"/>
  <c r="AZ82" i="34" a="1"/>
  <c r="AZ82" i="34" s="1"/>
  <c r="AB82" i="34" a="1"/>
  <c r="AB82" i="34" s="1"/>
  <c r="AE81" i="34" a="1"/>
  <c r="AE81" i="34" s="1"/>
  <c r="AE80" i="34" a="1"/>
  <c r="AE80" i="34" s="1"/>
  <c r="AG79" i="34" a="1"/>
  <c r="AG79" i="34" s="1"/>
  <c r="AZ78" i="34" a="1"/>
  <c r="AZ78" i="34" s="1"/>
  <c r="AT77" i="34" a="1"/>
  <c r="AT77" i="34" s="1"/>
  <c r="AK77" i="34" a="1"/>
  <c r="AK77" i="34" s="1"/>
  <c r="AB77" i="34" a="1"/>
  <c r="AB77" i="34" s="1"/>
  <c r="AU81" i="34" a="1"/>
  <c r="AU81" i="34" s="1"/>
  <c r="AF85" i="34" a="1"/>
  <c r="AF85" i="34" s="1"/>
  <c r="AZ83" i="34" a="1"/>
  <c r="AZ83" i="34" s="1"/>
  <c r="AC83" i="34" a="1"/>
  <c r="AC83" i="34" s="1"/>
  <c r="DI83" i="34" s="1"/>
  <c r="BG80" i="34" a="1"/>
  <c r="BG80" i="34" s="1"/>
  <c r="BW80" i="34" s="1"/>
  <c r="AU80" i="34" a="1"/>
  <c r="AU80" i="34" s="1"/>
  <c r="AM80" i="34" a="1"/>
  <c r="AM80" i="34" s="1"/>
  <c r="DS80" i="34" s="1"/>
  <c r="AW79" i="34" a="1"/>
  <c r="AW79" i="34" s="1"/>
  <c r="AN79" i="34" a="1"/>
  <c r="AN79" i="34" s="1"/>
  <c r="AF79" i="34" a="1"/>
  <c r="AF79" i="34" s="1"/>
  <c r="BF78" i="34" a="1"/>
  <c r="BF78" i="34" s="1"/>
  <c r="AQ78" i="34" a="1"/>
  <c r="AQ78" i="34" s="1"/>
  <c r="AX77" i="34" a="1"/>
  <c r="AX77" i="34" s="1"/>
  <c r="AO77" i="34" a="1"/>
  <c r="AO77" i="34" s="1"/>
  <c r="AF77" i="34" a="1"/>
  <c r="AF77" i="34" s="1"/>
  <c r="BF80" i="34" a="1"/>
  <c r="BF80" i="34" s="1"/>
  <c r="BV80" i="34" s="1"/>
  <c r="AK80" i="34" a="1"/>
  <c r="AK80" i="34" s="1"/>
  <c r="AC80" i="34" a="1"/>
  <c r="AC80" i="34" s="1"/>
  <c r="BD79" i="34" a="1"/>
  <c r="BD79" i="34" s="1"/>
  <c r="BT79" i="34" s="1"/>
  <c r="AV79" i="34" a="1"/>
  <c r="AV79" i="34" s="1"/>
  <c r="BL79" i="34" s="1"/>
  <c r="AM79" i="34" a="1"/>
  <c r="AM79" i="34" s="1"/>
  <c r="AE79" i="34" a="1"/>
  <c r="AE79" i="34" s="1"/>
  <c r="AX78" i="34" a="1"/>
  <c r="AX78" i="34" s="1"/>
  <c r="AJ78" i="34" a="1"/>
  <c r="AJ78" i="34" s="1"/>
  <c r="DP78" i="34" s="1"/>
  <c r="AC78" i="34" a="1"/>
  <c r="AC78" i="34" s="1"/>
  <c r="BB77" i="34" a="1"/>
  <c r="BB77" i="34" s="1"/>
  <c r="AS77" i="34" a="1"/>
  <c r="AS77" i="34" s="1"/>
  <c r="AJ77" i="34" a="1"/>
  <c r="AJ77" i="34" s="1"/>
  <c r="BD80" i="34" a="1"/>
  <c r="BD80" i="34" s="1"/>
  <c r="BT80" i="34" s="1"/>
  <c r="AS80" i="34" a="1"/>
  <c r="AS80" i="34" s="1"/>
  <c r="BI80" i="34" s="1"/>
  <c r="AJ80" i="34" a="1"/>
  <c r="AJ80" i="34" s="1"/>
  <c r="AB80" i="34" a="1"/>
  <c r="AB80" i="34" s="1"/>
  <c r="AG89" i="34" a="1"/>
  <c r="AG89" i="34" s="1"/>
  <c r="AD85" i="34" a="1"/>
  <c r="AD85" i="34" s="1"/>
  <c r="DJ85" i="34" s="1"/>
  <c r="AZ84" i="34" a="1"/>
  <c r="AZ84" i="34" s="1"/>
  <c r="BP84" i="34" s="1"/>
  <c r="AW83" i="34" a="1"/>
  <c r="AW83" i="34" s="1"/>
  <c r="BM83" i="34" s="1"/>
  <c r="AT82" i="34" a="1"/>
  <c r="AT82" i="34" s="1"/>
  <c r="BJ82" i="34" s="1"/>
  <c r="AR84" i="34" a="1"/>
  <c r="AR84" i="34" s="1"/>
  <c r="BH84" i="34" s="1"/>
  <c r="AQ82" i="34" a="1"/>
  <c r="AQ82" i="34" s="1"/>
  <c r="DW82" i="34" s="1"/>
  <c r="AN81" i="34" a="1"/>
  <c r="AN81" i="34" s="1"/>
  <c r="AN82" i="34" a="1"/>
  <c r="AN82" i="34" s="1"/>
  <c r="AM81" i="34" a="1"/>
  <c r="AM81" i="34" s="1"/>
  <c r="AO83" i="34" a="1"/>
  <c r="AO83" i="34" s="1"/>
  <c r="DU83" i="34" s="1"/>
  <c r="BA79" i="34" a="1"/>
  <c r="BA79" i="34" s="1"/>
  <c r="BB78" i="34" a="1"/>
  <c r="BB78" i="34" s="1"/>
  <c r="AU78" i="34" a="1"/>
  <c r="AU78" i="34" s="1"/>
  <c r="AN78" i="34" a="1"/>
  <c r="AN78" i="34" s="1"/>
  <c r="BE77" i="34" a="1"/>
  <c r="BE77" i="34" s="1"/>
  <c r="BU77" i="34" s="1"/>
  <c r="AV77" i="34" a="1"/>
  <c r="AV77" i="34" s="1"/>
  <c r="AH77" i="34" a="1"/>
  <c r="AH77" i="34" s="1"/>
  <c r="AW86" i="34" a="1"/>
  <c r="AW86" i="34" s="1"/>
  <c r="BM86" i="34" s="1"/>
  <c r="AK83" i="34" a="1"/>
  <c r="AK83" i="34" s="1"/>
  <c r="DQ83" i="34" s="1"/>
  <c r="BF82" i="34" a="1"/>
  <c r="BF82" i="34" s="1"/>
  <c r="AI81" i="34" a="1"/>
  <c r="AI81" i="34" s="1"/>
  <c r="DO81" i="34" s="1"/>
  <c r="AZ80" i="34" a="1"/>
  <c r="AZ80" i="34" s="1"/>
  <c r="BP80" i="34" s="1"/>
  <c r="AR79" i="34" a="1"/>
  <c r="AR79" i="34" s="1"/>
  <c r="AB79" i="34" a="1"/>
  <c r="AB79" i="34" s="1"/>
  <c r="AM78" i="34" a="1"/>
  <c r="AM78" i="34" s="1"/>
  <c r="AF78" i="34" a="1"/>
  <c r="AF78" i="34" s="1"/>
  <c r="AZ77" i="34" a="1"/>
  <c r="AZ77" i="34" s="1"/>
  <c r="BP77" i="34" s="1"/>
  <c r="AL77" i="34" a="1"/>
  <c r="AL77" i="34" s="1"/>
  <c r="DR77" i="34" s="1"/>
  <c r="AC77" i="34" a="1"/>
  <c r="AC77" i="34" s="1"/>
  <c r="BG83" i="34" a="1"/>
  <c r="BG83" i="34" s="1"/>
  <c r="BW83" i="34" s="1"/>
  <c r="BB82" i="34" a="1"/>
  <c r="BB82" i="34" s="1"/>
  <c r="BR82" i="34" s="1"/>
  <c r="AF82" i="34" a="1"/>
  <c r="AF82" i="34" s="1"/>
  <c r="AO80" i="34" a="1"/>
  <c r="AO80" i="34" s="1"/>
  <c r="DU80" i="34" s="1"/>
  <c r="AR80" i="34" a="1"/>
  <c r="AR80" i="34" s="1"/>
  <c r="AV78" i="34" a="1"/>
  <c r="AV78" i="34" s="1"/>
  <c r="AB78" i="34" a="1"/>
  <c r="AB78" i="34" s="1"/>
  <c r="DH78" i="34" s="1"/>
  <c r="J77" i="34"/>
  <c r="BX77" i="34" s="1" a="1"/>
  <c r="BX77" i="34" s="1"/>
  <c r="AU79" i="34" a="1"/>
  <c r="AU79" i="34" s="1"/>
  <c r="BK79" i="34" s="1"/>
  <c r="AW77" i="34" a="1"/>
  <c r="AW77" i="34" s="1"/>
  <c r="AS79" i="34" a="1"/>
  <c r="AS79" i="34" s="1"/>
  <c r="AP78" i="34" a="1"/>
  <c r="AP78" i="34" s="1"/>
  <c r="BD78" i="34" a="1"/>
  <c r="BD78" i="34" s="1"/>
  <c r="BC78" i="34" a="1"/>
  <c r="BC78" i="34" s="1"/>
  <c r="BS78" i="34" s="1"/>
  <c r="AR77" i="34" a="1"/>
  <c r="AR77" i="34" s="1"/>
  <c r="BG78" i="34" a="1"/>
  <c r="BG78" i="34" s="1"/>
  <c r="BF77" i="34" a="1"/>
  <c r="BF77" i="34" s="1"/>
  <c r="AK79" i="34" a="1"/>
  <c r="AK79" i="34" s="1"/>
  <c r="AL78" i="34" a="1"/>
  <c r="AL78" i="34" s="1"/>
  <c r="DR78" i="34" s="1"/>
  <c r="AG77" i="34" a="1"/>
  <c r="AG77" i="34" s="1"/>
  <c r="J78" i="34"/>
  <c r="BX78" i="34" s="1" a="1"/>
  <c r="BX78" i="34" s="1"/>
  <c r="BD77" i="34" a="1"/>
  <c r="BD77" i="34" s="1"/>
  <c r="AC79" i="34" a="1"/>
  <c r="AC79" i="34" s="1"/>
  <c r="DI79" i="34" s="1"/>
  <c r="AH78" i="34" a="1"/>
  <c r="AH78" i="34" s="1"/>
  <c r="AP77" i="34" a="1"/>
  <c r="AP77" i="34" s="1"/>
  <c r="DV77" i="34" s="1"/>
  <c r="AD77" i="34" a="1"/>
  <c r="AD77" i="34" s="1"/>
  <c r="DJ77" i="34" s="1"/>
  <c r="BC79" i="34" a="1"/>
  <c r="BC79" i="34" s="1"/>
  <c r="BS79" i="34" s="1"/>
  <c r="AE78" i="34" a="1"/>
  <c r="AE78" i="34" s="1"/>
  <c r="DK78" i="34" s="1"/>
  <c r="BA77" i="34" a="1"/>
  <c r="BA77" i="34" s="1"/>
  <c r="AN77" i="34" a="1"/>
  <c r="AN77" i="34" s="1"/>
  <c r="DT77" i="34" s="1"/>
  <c r="J80" i="34"/>
  <c r="BX80" i="34" s="1" a="1"/>
  <c r="BX80" i="34" s="1"/>
  <c r="J85" i="34"/>
  <c r="BX85" i="34" s="1" a="1"/>
  <c r="BX85" i="34" s="1"/>
  <c r="J79" i="34"/>
  <c r="BX79" i="34" s="1" a="1"/>
  <c r="BX79" i="34" s="1"/>
  <c r="J86" i="34"/>
  <c r="BX86" i="34" s="1" a="1"/>
  <c r="BX86" i="34" s="1"/>
  <c r="J90" i="34"/>
  <c r="BX90" i="34" s="1" a="1"/>
  <c r="BX90" i="34" s="1"/>
  <c r="J89" i="34"/>
  <c r="BX89" i="34" s="1" a="1"/>
  <c r="BX89" i="34" s="1"/>
  <c r="J82" i="34"/>
  <c r="BX82" i="34" s="1" a="1"/>
  <c r="BX82" i="34" s="1"/>
  <c r="J83" i="34"/>
  <c r="BX83" i="34" s="1" a="1"/>
  <c r="BX83" i="34" s="1"/>
  <c r="J88" i="34"/>
  <c r="BX88" i="34" s="1" a="1"/>
  <c r="BX88" i="34" s="1"/>
  <c r="J95" i="34"/>
  <c r="BX95" i="34" s="1" a="1"/>
  <c r="BX95" i="34" s="1"/>
  <c r="J96" i="34"/>
  <c r="BX96" i="34" s="1" a="1"/>
  <c r="BX96" i="34" s="1"/>
  <c r="BE95" i="34" a="1"/>
  <c r="BE95" i="34" s="1"/>
  <c r="BA95" i="34" a="1"/>
  <c r="BA95" i="34" s="1"/>
  <c r="AW95" i="34" a="1"/>
  <c r="AW95" i="34" s="1"/>
  <c r="AS95" i="34" a="1"/>
  <c r="AS95" i="34" s="1"/>
  <c r="AO95" i="34" a="1"/>
  <c r="AO95" i="34" s="1"/>
  <c r="AK95" i="34" a="1"/>
  <c r="AK95" i="34" s="1"/>
  <c r="AG95" i="34" a="1"/>
  <c r="AG95" i="34" s="1"/>
  <c r="AC95" i="34" a="1"/>
  <c r="AC95" i="34" s="1"/>
  <c r="BG96" i="34" a="1"/>
  <c r="BG96" i="34" s="1"/>
  <c r="BC96" i="34" a="1"/>
  <c r="BC96" i="34" s="1"/>
  <c r="AY96" i="34" a="1"/>
  <c r="AY96" i="34" s="1"/>
  <c r="AU96" i="34" a="1"/>
  <c r="AU96" i="34" s="1"/>
  <c r="AQ96" i="34" a="1"/>
  <c r="AQ96" i="34" s="1"/>
  <c r="AM96" i="34" a="1"/>
  <c r="AM96" i="34" s="1"/>
  <c r="AI96" i="34" a="1"/>
  <c r="AI96" i="34" s="1"/>
  <c r="AE96" i="34" a="1"/>
  <c r="AE96" i="34" s="1"/>
  <c r="BD95" i="34" a="1"/>
  <c r="BD95" i="34" s="1"/>
  <c r="AZ95" i="34" a="1"/>
  <c r="AZ95" i="34" s="1"/>
  <c r="AV95" i="34" a="1"/>
  <c r="AV95" i="34" s="1"/>
  <c r="AR95" i="34" a="1"/>
  <c r="AR95" i="34" s="1"/>
  <c r="AN95" i="34" a="1"/>
  <c r="AN95" i="34" s="1"/>
  <c r="AJ95" i="34" a="1"/>
  <c r="AJ95" i="34" s="1"/>
  <c r="AF95" i="34" a="1"/>
  <c r="AF95" i="34" s="1"/>
  <c r="AB95" i="34" a="1"/>
  <c r="AB95" i="34" s="1"/>
  <c r="BF96" i="34" a="1"/>
  <c r="BF96" i="34" s="1"/>
  <c r="BB96" i="34" a="1"/>
  <c r="BB96" i="34" s="1"/>
  <c r="AX96" i="34" a="1"/>
  <c r="AX96" i="34" s="1"/>
  <c r="AT96" i="34" a="1"/>
  <c r="AT96" i="34" s="1"/>
  <c r="AP96" i="34" a="1"/>
  <c r="AP96" i="34" s="1"/>
  <c r="AL96" i="34" a="1"/>
  <c r="AL96" i="34" s="1"/>
  <c r="AH96" i="34" a="1"/>
  <c r="AH96" i="34" s="1"/>
  <c r="AD96" i="34" a="1"/>
  <c r="AD96" i="34" s="1"/>
  <c r="BE96" i="34" a="1"/>
  <c r="BE96" i="34" s="1"/>
  <c r="BA96" i="34" a="1"/>
  <c r="BA96" i="34" s="1"/>
  <c r="AW96" i="34" a="1"/>
  <c r="AW96" i="34" s="1"/>
  <c r="AS96" i="34" a="1"/>
  <c r="AS96" i="34" s="1"/>
  <c r="AO96" i="34" a="1"/>
  <c r="AO96" i="34" s="1"/>
  <c r="AK96" i="34" a="1"/>
  <c r="AK96" i="34" s="1"/>
  <c r="AG96" i="34" a="1"/>
  <c r="AG96" i="34" s="1"/>
  <c r="AC96" i="34" a="1"/>
  <c r="AC96" i="34" s="1"/>
  <c r="AN96" i="34" a="1"/>
  <c r="AN96" i="34" s="1"/>
  <c r="BG95" i="34" a="1"/>
  <c r="BG95" i="34" s="1"/>
  <c r="AL95" i="34" a="1"/>
  <c r="AL95" i="34" s="1"/>
  <c r="AB96" i="34" a="1"/>
  <c r="AB96" i="34" s="1"/>
  <c r="DH96" i="34" s="1"/>
  <c r="BF95" i="34" a="1"/>
  <c r="BF95" i="34" s="1"/>
  <c r="AU95" i="34" a="1"/>
  <c r="AU95" i="34" s="1"/>
  <c r="AV96" i="34" a="1"/>
  <c r="AV96" i="34" s="1"/>
  <c r="AT95" i="34" a="1"/>
  <c r="AT95" i="34" s="1"/>
  <c r="AI95" i="34" a="1"/>
  <c r="AI95" i="34" s="1"/>
  <c r="AJ96" i="34" a="1"/>
  <c r="AJ96" i="34" s="1"/>
  <c r="BC95" i="34" a="1"/>
  <c r="BC95" i="34" s="1"/>
  <c r="BD96" i="34" a="1"/>
  <c r="BD96" i="34" s="1"/>
  <c r="BB95" i="34" a="1"/>
  <c r="BB95" i="34" s="1"/>
  <c r="BR95" i="34" s="1"/>
  <c r="AQ95" i="34" a="1"/>
  <c r="AQ95" i="34" s="1"/>
  <c r="AR96" i="34" a="1"/>
  <c r="AR96" i="34" s="1"/>
  <c r="AP95" i="34" a="1"/>
  <c r="AP95" i="34" s="1"/>
  <c r="AE95" i="34" a="1"/>
  <c r="AE95" i="34" s="1"/>
  <c r="DK95" i="34" s="1"/>
  <c r="AY95" i="34" a="1"/>
  <c r="AY95" i="34" s="1"/>
  <c r="AX95" i="34" a="1"/>
  <c r="AX95" i="34" s="1"/>
  <c r="AH95" i="34" a="1"/>
  <c r="AH95" i="34" s="1"/>
  <c r="DN95" i="34" s="1"/>
  <c r="AZ96" i="34" a="1"/>
  <c r="AZ96" i="34" s="1"/>
  <c r="BP96" i="34" s="1"/>
  <c r="AF96" i="34" a="1"/>
  <c r="AF96" i="34" s="1"/>
  <c r="AM95" i="34" a="1"/>
  <c r="AM95" i="34" s="1"/>
  <c r="DS95" i="34" s="1"/>
  <c r="AD95" i="34" a="1"/>
  <c r="AD95" i="34" s="1"/>
  <c r="DJ95" i="34" s="1"/>
  <c r="J31" i="34"/>
  <c r="BX31" i="34" s="1" a="1"/>
  <c r="BX31" i="34" s="1"/>
  <c r="J91" i="34"/>
  <c r="BX91" i="34" s="1" a="1"/>
  <c r="BX91" i="34" s="1"/>
  <c r="J16" i="34"/>
  <c r="BX16" i="34" s="1" a="1"/>
  <c r="BX16" i="34" s="1"/>
  <c r="AJ8" i="34" a="1"/>
  <c r="AJ8" i="34" s="1"/>
  <c r="AP75" i="34" a="1"/>
  <c r="AP75" i="34" s="1"/>
  <c r="DV75" i="34" s="1"/>
  <c r="BF75" i="34" a="1"/>
  <c r="BF75" i="34" s="1"/>
  <c r="BB75" i="34" a="1"/>
  <c r="BB75" i="34" s="1"/>
  <c r="AX75" i="34" a="1"/>
  <c r="AX75" i="34" s="1"/>
  <c r="BN75" i="34" s="1"/>
  <c r="AT75" i="34" a="1"/>
  <c r="AT75" i="34" s="1"/>
  <c r="BJ75" i="34" s="1"/>
  <c r="AH75" i="34" a="1"/>
  <c r="AH75" i="34" s="1"/>
  <c r="AD75" i="34" a="1"/>
  <c r="AD75" i="34" s="1"/>
  <c r="AY75" i="34" a="1"/>
  <c r="AY75" i="34" s="1"/>
  <c r="AS75" i="34" a="1"/>
  <c r="AS75" i="34" s="1"/>
  <c r="AF75" i="34" a="1"/>
  <c r="AF75" i="34" s="1"/>
  <c r="BE75" i="34" a="1"/>
  <c r="BE75" i="34" s="1"/>
  <c r="AE75" i="34" a="1"/>
  <c r="AE75" i="34" s="1"/>
  <c r="DK75" i="34" s="1"/>
  <c r="BD75" i="34" a="1"/>
  <c r="BD75" i="34" s="1"/>
  <c r="AQ75" i="34" a="1"/>
  <c r="AQ75" i="34" s="1"/>
  <c r="AK75" i="34" a="1"/>
  <c r="AK75" i="34" s="1"/>
  <c r="BC75" i="34" a="1"/>
  <c r="BC75" i="34" s="1"/>
  <c r="AW75" i="34" a="1"/>
  <c r="AW75" i="34" s="1"/>
  <c r="BM75" i="34" s="1"/>
  <c r="AJ75" i="34" a="1"/>
  <c r="AJ75" i="34" s="1"/>
  <c r="AV75" i="34" a="1"/>
  <c r="AV75" i="34" s="1"/>
  <c r="AI75" i="34" a="1"/>
  <c r="AI75" i="34" s="1"/>
  <c r="AC75" i="34" a="1"/>
  <c r="AC75" i="34" s="1"/>
  <c r="AU75" i="34" a="1"/>
  <c r="AU75" i="34" s="1"/>
  <c r="AO75" i="34" a="1"/>
  <c r="AO75" i="34" s="1"/>
  <c r="AB75" i="34" a="1"/>
  <c r="AB75" i="34" s="1"/>
  <c r="AZ75" i="34" a="1"/>
  <c r="AZ75" i="34" s="1"/>
  <c r="BP75" i="34" s="1"/>
  <c r="AM75" i="34" a="1"/>
  <c r="AM75" i="34" s="1"/>
  <c r="AG75" i="34" a="1"/>
  <c r="AG75" i="34" s="1"/>
  <c r="BA75" i="34" a="1"/>
  <c r="BA75" i="34" s="1"/>
  <c r="BQ75" i="34" s="1"/>
  <c r="BG75" i="34" a="1"/>
  <c r="BG75" i="34" s="1"/>
  <c r="BW75" i="34" s="1"/>
  <c r="BG73" i="34" a="1"/>
  <c r="BG73" i="34" s="1"/>
  <c r="AN75" i="34" a="1"/>
  <c r="AN75" i="34" s="1"/>
  <c r="AQ74" i="34" a="1"/>
  <c r="AQ74" i="34" s="1"/>
  <c r="BB76" i="34" a="1"/>
  <c r="BB76" i="34" s="1"/>
  <c r="BC72" i="34" a="1"/>
  <c r="BC72" i="34" s="1"/>
  <c r="AU92" i="34" a="1"/>
  <c r="AU92" i="34" s="1"/>
  <c r="AR43" i="34" a="1"/>
  <c r="AR43" i="34" s="1"/>
  <c r="AB43" i="34" a="1"/>
  <c r="AB43" i="34" s="1"/>
  <c r="AT49" i="34" a="1"/>
  <c r="AT49" i="34" s="1"/>
  <c r="AS46" i="34" a="1"/>
  <c r="AS46" i="34" s="1"/>
  <c r="AQ45" i="34" a="1"/>
  <c r="AQ45" i="34" s="1"/>
  <c r="AN43" i="34" a="1"/>
  <c r="AN43" i="34" s="1"/>
  <c r="AR46" i="34" a="1"/>
  <c r="AR46" i="34" s="1"/>
  <c r="AE8" i="34" a="1"/>
  <c r="AE8" i="34" s="1"/>
  <c r="AM9" i="34" a="1"/>
  <c r="AM9" i="34" s="1"/>
  <c r="BE40" i="34" a="1"/>
  <c r="BE40" i="34" s="1"/>
  <c r="BA40" i="34" a="1"/>
  <c r="BA40" i="34" s="1"/>
  <c r="AW40" i="34" a="1"/>
  <c r="AW40" i="34" s="1"/>
  <c r="AS40" i="34" a="1"/>
  <c r="AS40" i="34" s="1"/>
  <c r="AO40" i="34" a="1"/>
  <c r="AO40" i="34" s="1"/>
  <c r="AK40" i="34" a="1"/>
  <c r="AK40" i="34" s="1"/>
  <c r="AG40" i="34" a="1"/>
  <c r="AG40" i="34" s="1"/>
  <c r="DM40" i="34" s="1"/>
  <c r="AC40" i="34" a="1"/>
  <c r="AC40" i="34" s="1"/>
  <c r="BD38" i="34" a="1"/>
  <c r="BD38" i="34" s="1"/>
  <c r="AZ38" i="34" a="1"/>
  <c r="AZ38" i="34" s="1"/>
  <c r="AV38" i="34" a="1"/>
  <c r="AV38" i="34" s="1"/>
  <c r="AR38" i="34" a="1"/>
  <c r="AR38" i="34" s="1"/>
  <c r="AN38" i="34" a="1"/>
  <c r="AN38" i="34" s="1"/>
  <c r="AJ38" i="34" a="1"/>
  <c r="AJ38" i="34" s="1"/>
  <c r="AF38" i="34" a="1"/>
  <c r="AF38" i="34" s="1"/>
  <c r="DL38" i="34" s="1"/>
  <c r="AB38" i="34" a="1"/>
  <c r="AB38" i="34" s="1"/>
  <c r="BG40" i="34" a="1"/>
  <c r="BG40" i="34" s="1"/>
  <c r="BC40" i="34" a="1"/>
  <c r="BC40" i="34" s="1"/>
  <c r="AY40" i="34" a="1"/>
  <c r="AY40" i="34" s="1"/>
  <c r="AU40" i="34" a="1"/>
  <c r="AU40" i="34" s="1"/>
  <c r="AQ40" i="34" a="1"/>
  <c r="AQ40" i="34" s="1"/>
  <c r="AM40" i="34" a="1"/>
  <c r="AM40" i="34" s="1"/>
  <c r="AI40" i="34" a="1"/>
  <c r="AI40" i="34" s="1"/>
  <c r="DO40" i="34" s="1"/>
  <c r="AE40" i="34" a="1"/>
  <c r="AE40" i="34" s="1"/>
  <c r="AZ40" i="34" a="1"/>
  <c r="AZ40" i="34" s="1"/>
  <c r="AD40" i="34" a="1"/>
  <c r="AD40" i="34" s="1"/>
  <c r="AX37" i="34" a="1"/>
  <c r="AX37" i="34" s="1"/>
  <c r="AR37" i="34" a="1"/>
  <c r="AR37" i="34" s="1"/>
  <c r="AK37" i="34" a="1"/>
  <c r="AK37" i="34" s="1"/>
  <c r="AE37" i="34" a="1"/>
  <c r="AE37" i="34" s="1"/>
  <c r="BG34" i="34" a="1"/>
  <c r="BG34" i="34" s="1"/>
  <c r="BC34" i="34" a="1"/>
  <c r="BC34" i="34" s="1"/>
  <c r="AY34" i="34" a="1"/>
  <c r="AY34" i="34" s="1"/>
  <c r="AL40" i="34" a="1"/>
  <c r="AL40" i="34" s="1"/>
  <c r="AB40" i="34" a="1"/>
  <c r="AB40" i="34" s="1"/>
  <c r="BB38" i="34" a="1"/>
  <c r="BB38" i="34" s="1"/>
  <c r="AT38" i="34" a="1"/>
  <c r="AT38" i="34" s="1"/>
  <c r="BJ38" i="34" s="1"/>
  <c r="AL38" i="34" a="1"/>
  <c r="AL38" i="34" s="1"/>
  <c r="AD38" i="34" a="1"/>
  <c r="AD38" i="34" s="1"/>
  <c r="BC37" i="34" a="1"/>
  <c r="BC37" i="34" s="1"/>
  <c r="AP37" i="34" a="1"/>
  <c r="AP37" i="34" s="1"/>
  <c r="AJ37" i="34" a="1"/>
  <c r="AJ37" i="34" s="1"/>
  <c r="AC37" i="34" a="1"/>
  <c r="AC37" i="34" s="1"/>
  <c r="BF34" i="34" a="1"/>
  <c r="BF34" i="34" s="1"/>
  <c r="BB34" i="34" a="1"/>
  <c r="BB34" i="34" s="1"/>
  <c r="AX34" i="34" a="1"/>
  <c r="AX34" i="34" s="1"/>
  <c r="AT34" i="34" a="1"/>
  <c r="AT34" i="34" s="1"/>
  <c r="AP34" i="34" a="1"/>
  <c r="AP34" i="34" s="1"/>
  <c r="AL34" i="34" a="1"/>
  <c r="AL34" i="34" s="1"/>
  <c r="AH34" i="34" a="1"/>
  <c r="AH34" i="34" s="1"/>
  <c r="AD34" i="34" a="1"/>
  <c r="AD34" i="34" s="1"/>
  <c r="BD40" i="34" a="1"/>
  <c r="BD40" i="34" s="1"/>
  <c r="AH40" i="34" a="1"/>
  <c r="AH40" i="34" s="1"/>
  <c r="BG38" i="34" a="1"/>
  <c r="BG38" i="34" s="1"/>
  <c r="AY38" i="34" a="1"/>
  <c r="AY38" i="34" s="1"/>
  <c r="AQ38" i="34" a="1"/>
  <c r="AQ38" i="34" s="1"/>
  <c r="DW38" i="34" s="1"/>
  <c r="AI38" i="34" a="1"/>
  <c r="AI38" i="34" s="1"/>
  <c r="AJ40" i="34" a="1"/>
  <c r="AJ40" i="34" s="1"/>
  <c r="BC38" i="34" a="1"/>
  <c r="BC38" i="34" s="1"/>
  <c r="AP38" i="34" a="1"/>
  <c r="AP38" i="34" s="1"/>
  <c r="AC38" i="34" a="1"/>
  <c r="AC38" i="34" s="1"/>
  <c r="AZ37" i="34" a="1"/>
  <c r="AZ37" i="34" s="1"/>
  <c r="BP37" i="34" s="1"/>
  <c r="AQ37" i="34" a="1"/>
  <c r="AQ37" i="34" s="1"/>
  <c r="AH37" i="34" a="1"/>
  <c r="AH37" i="34" s="1"/>
  <c r="DN37" i="34" s="1"/>
  <c r="BC35" i="34" a="1"/>
  <c r="BC35" i="34" s="1"/>
  <c r="AX35" i="34" a="1"/>
  <c r="AX35" i="34" s="1"/>
  <c r="AR35" i="34" a="1"/>
  <c r="AR35" i="34" s="1"/>
  <c r="AM35" i="34" a="1"/>
  <c r="AM35" i="34" s="1"/>
  <c r="AH35" i="34" a="1"/>
  <c r="AH35" i="34" s="1"/>
  <c r="DN35" i="34" s="1"/>
  <c r="AB35" i="34" a="1"/>
  <c r="AB35" i="34" s="1"/>
  <c r="AQ34" i="34" a="1"/>
  <c r="AQ34" i="34" s="1"/>
  <c r="DW34" i="34" s="1"/>
  <c r="AC34" i="34" a="1"/>
  <c r="AC34" i="34" s="1"/>
  <c r="BB33" i="34" a="1"/>
  <c r="BB33" i="34" s="1"/>
  <c r="AS33" i="34" a="1"/>
  <c r="AS33" i="34" s="1"/>
  <c r="AO33" i="34" a="1"/>
  <c r="AO33" i="34" s="1"/>
  <c r="AK33" i="34" a="1"/>
  <c r="AK33" i="34" s="1"/>
  <c r="AG33" i="34" a="1"/>
  <c r="AG33" i="34" s="1"/>
  <c r="AC33" i="34" a="1"/>
  <c r="AC33" i="34" s="1"/>
  <c r="AT40" i="34" a="1"/>
  <c r="AT40" i="34" s="1"/>
  <c r="BJ40" i="34" s="1"/>
  <c r="AX38" i="34" a="1"/>
  <c r="AX38" i="34" s="1"/>
  <c r="AK38" i="34" a="1"/>
  <c r="AK38" i="34" s="1"/>
  <c r="AN40" i="34" a="1"/>
  <c r="AN40" i="34" s="1"/>
  <c r="BF38" i="34" a="1"/>
  <c r="BF38" i="34" s="1"/>
  <c r="AS38" i="34" a="1"/>
  <c r="AS38" i="34" s="1"/>
  <c r="AG38" i="34" a="1"/>
  <c r="AG38" i="34" s="1"/>
  <c r="BA37" i="34" a="1"/>
  <c r="BA37" i="34" s="1"/>
  <c r="AS37" i="34" a="1"/>
  <c r="AS37" i="34" s="1"/>
  <c r="BI37" i="34" s="1"/>
  <c r="AB37" i="34" a="1"/>
  <c r="AB37" i="34" s="1"/>
  <c r="DH37" i="34" s="1"/>
  <c r="BD35" i="34" a="1"/>
  <c r="BD35" i="34" s="1"/>
  <c r="AY35" i="34" a="1"/>
  <c r="AY35" i="34" s="1"/>
  <c r="AT35" i="34" a="1"/>
  <c r="AT35" i="34" s="1"/>
  <c r="AN35" i="34" a="1"/>
  <c r="AN35" i="34" s="1"/>
  <c r="AI35" i="34" a="1"/>
  <c r="AI35" i="34" s="1"/>
  <c r="DO35" i="34" s="1"/>
  <c r="AD35" i="34" a="1"/>
  <c r="AD35" i="34" s="1"/>
  <c r="AR34" i="34" a="1"/>
  <c r="AR34" i="34" s="1"/>
  <c r="AI34" i="34" a="1"/>
  <c r="AI34" i="34" s="1"/>
  <c r="DO34" i="34" s="1"/>
  <c r="BC33" i="34" a="1"/>
  <c r="BC33" i="34" s="1"/>
  <c r="AT33" i="34" a="1"/>
  <c r="AT33" i="34" s="1"/>
  <c r="AP33" i="34" a="1"/>
  <c r="AP33" i="34" s="1"/>
  <c r="AL33" i="34" a="1"/>
  <c r="AL33" i="34" s="1"/>
  <c r="AH33" i="34" a="1"/>
  <c r="AH33" i="34" s="1"/>
  <c r="AD33" i="34" a="1"/>
  <c r="AD33" i="34" s="1"/>
  <c r="BB40" i="34" a="1"/>
  <c r="BB40" i="34" s="1"/>
  <c r="BR40" i="34" s="1"/>
  <c r="BE38" i="34" a="1"/>
  <c r="BE38" i="34" s="1"/>
  <c r="AE38" i="34" a="1"/>
  <c r="AE38" i="34" s="1"/>
  <c r="AI37" i="34" a="1"/>
  <c r="AI37" i="34" s="1"/>
  <c r="AS35" i="34" a="1"/>
  <c r="AS35" i="34" s="1"/>
  <c r="AC35" i="34" a="1"/>
  <c r="AC35" i="34" s="1"/>
  <c r="DI35" i="34" s="1"/>
  <c r="BA34" i="34" a="1"/>
  <c r="BA34" i="34" s="1"/>
  <c r="AV34" i="34" a="1"/>
  <c r="AV34" i="34" s="1"/>
  <c r="AM34" i="34" a="1"/>
  <c r="AM34" i="34" s="1"/>
  <c r="BG33" i="34" a="1"/>
  <c r="BG33" i="34" s="1"/>
  <c r="AX33" i="34" a="1"/>
  <c r="AX33" i="34" s="1"/>
  <c r="BF27" i="34" a="1"/>
  <c r="BF27" i="34" s="1"/>
  <c r="BB27" i="34" a="1"/>
  <c r="BB27" i="34" s="1"/>
  <c r="AX27" i="34" a="1"/>
  <c r="AX27" i="34" s="1"/>
  <c r="AT27" i="34" a="1"/>
  <c r="AT27" i="34" s="1"/>
  <c r="AP27" i="34" a="1"/>
  <c r="AP27" i="34" s="1"/>
  <c r="AL27" i="34" a="1"/>
  <c r="AL27" i="34" s="1"/>
  <c r="DR27" i="34" s="1"/>
  <c r="AP40" i="34" a="1"/>
  <c r="AP40" i="34" s="1"/>
  <c r="AH38" i="34" a="1"/>
  <c r="AH38" i="34" s="1"/>
  <c r="DN38" i="34" s="1"/>
  <c r="AV37" i="34" a="1"/>
  <c r="AV37" i="34" s="1"/>
  <c r="AG37" i="34" a="1"/>
  <c r="AG37" i="34" s="1"/>
  <c r="BG35" i="34" a="1"/>
  <c r="BG35" i="34" s="1"/>
  <c r="AG35" i="34" a="1"/>
  <c r="AG35" i="34" s="1"/>
  <c r="AN34" i="34" a="1"/>
  <c r="AN34" i="34" s="1"/>
  <c r="AF34" i="34" a="1"/>
  <c r="AF34" i="34" s="1"/>
  <c r="BE33" i="34" a="1"/>
  <c r="BE33" i="34" s="1"/>
  <c r="BU33" i="34" s="1"/>
  <c r="AW33" i="34" a="1"/>
  <c r="AW33" i="34" s="1"/>
  <c r="AQ33" i="34" a="1"/>
  <c r="AQ33" i="34" s="1"/>
  <c r="AJ33" i="34" a="1"/>
  <c r="AJ33" i="34" s="1"/>
  <c r="BG31" i="34" a="1"/>
  <c r="BG31" i="34" s="1"/>
  <c r="AX31" i="34" a="1"/>
  <c r="AX31" i="34" s="1"/>
  <c r="AO31" i="34" a="1"/>
  <c r="AO31" i="34" s="1"/>
  <c r="AJ31" i="34" a="1"/>
  <c r="AJ31" i="34" s="1"/>
  <c r="BA38" i="34" a="1"/>
  <c r="BA38" i="34" s="1"/>
  <c r="BQ38" i="34" s="1"/>
  <c r="AF40" i="34" a="1"/>
  <c r="AF40" i="34" s="1"/>
  <c r="AW38" i="34" a="1"/>
  <c r="AW38" i="34" s="1"/>
  <c r="BE37" i="34" a="1"/>
  <c r="BE37" i="34" s="1"/>
  <c r="BF40" i="34" a="1"/>
  <c r="BF40" i="34" s="1"/>
  <c r="AU38" i="34" a="1"/>
  <c r="AU38" i="34" s="1"/>
  <c r="BD37" i="34" a="1"/>
  <c r="BD37" i="34" s="1"/>
  <c r="AX40" i="34" a="1"/>
  <c r="AX40" i="34" s="1"/>
  <c r="AO38" i="34" a="1"/>
  <c r="AO38" i="34" s="1"/>
  <c r="DU38" i="34" s="1"/>
  <c r="AV40" i="34" a="1"/>
  <c r="AV40" i="34" s="1"/>
  <c r="BL40" i="34" s="1"/>
  <c r="AM38" i="34" a="1"/>
  <c r="AM38" i="34" s="1"/>
  <c r="DS38" i="34" s="1"/>
  <c r="AY37" i="34" a="1"/>
  <c r="AY37" i="34" s="1"/>
  <c r="BO37" i="34" s="1"/>
  <c r="AM37" i="34" a="1"/>
  <c r="AM37" i="34" s="1"/>
  <c r="BA35" i="34" a="1"/>
  <c r="BA35" i="34" s="1"/>
  <c r="AJ35" i="34" a="1"/>
  <c r="AJ35" i="34" s="1"/>
  <c r="AW34" i="34" a="1"/>
  <c r="AW34" i="34" s="1"/>
  <c r="AO34" i="34" a="1"/>
  <c r="AO34" i="34" s="1"/>
  <c r="AG34" i="34" a="1"/>
  <c r="AG34" i="34" s="1"/>
  <c r="BF33" i="34" a="1"/>
  <c r="BF33" i="34" s="1"/>
  <c r="BV33" i="34" s="1"/>
  <c r="AZ33" i="34" a="1"/>
  <c r="AZ33" i="34" s="1"/>
  <c r="BP33" i="34" s="1"/>
  <c r="AR33" i="34" a="1"/>
  <c r="AR33" i="34" s="1"/>
  <c r="AY31" i="34" a="1"/>
  <c r="AY31" i="34" s="1"/>
  <c r="AP31" i="34" a="1"/>
  <c r="AP31" i="34" s="1"/>
  <c r="AG31" i="34" a="1"/>
  <c r="AG31" i="34" s="1"/>
  <c r="AB31" i="34" a="1"/>
  <c r="AB31" i="34" s="1"/>
  <c r="AR40" i="34" a="1"/>
  <c r="AR40" i="34" s="1"/>
  <c r="BH40" i="34" s="1"/>
  <c r="AW37" i="34" a="1"/>
  <c r="AW37" i="34" s="1"/>
  <c r="BM37" i="34" s="1"/>
  <c r="AL37" i="34" a="1"/>
  <c r="AL37" i="34" s="1"/>
  <c r="AZ35" i="34" a="1"/>
  <c r="AZ35" i="34" s="1"/>
  <c r="BP35" i="34" s="1"/>
  <c r="AQ35" i="34" a="1"/>
  <c r="AQ35" i="34" s="1"/>
  <c r="BD34" i="34" a="1"/>
  <c r="BD34" i="34" s="1"/>
  <c r="BT34" i="34" s="1"/>
  <c r="AU34" i="34" a="1"/>
  <c r="AU34" i="34" s="1"/>
  <c r="AY33" i="34" a="1"/>
  <c r="AY33" i="34" s="1"/>
  <c r="AE33" i="34" a="1"/>
  <c r="AE33" i="34" s="1"/>
  <c r="BC31" i="34" a="1"/>
  <c r="BC31" i="34" s="1"/>
  <c r="AT31" i="34" a="1"/>
  <c r="AT31" i="34" s="1"/>
  <c r="AK31" i="34" a="1"/>
  <c r="AK31" i="34" s="1"/>
  <c r="AF31" i="34" a="1"/>
  <c r="AF31" i="34" s="1"/>
  <c r="BD28" i="34" a="1"/>
  <c r="BD28" i="34" s="1"/>
  <c r="AU28" i="34" a="1"/>
  <c r="AU28" i="34" s="1"/>
  <c r="AL28" i="34" a="1"/>
  <c r="AL28" i="34" s="1"/>
  <c r="AC28" i="34" a="1"/>
  <c r="AC28" i="34" s="1"/>
  <c r="AW27" i="34" a="1"/>
  <c r="AW27" i="34" s="1"/>
  <c r="AN27" i="34" a="1"/>
  <c r="AN27" i="34" s="1"/>
  <c r="BE23" i="34" a="1"/>
  <c r="BE23" i="34" s="1"/>
  <c r="BA23" i="34" a="1"/>
  <c r="BA23" i="34" s="1"/>
  <c r="AO37" i="34" a="1"/>
  <c r="AO37" i="34" s="1"/>
  <c r="DU37" i="34" s="1"/>
  <c r="BF35" i="34" a="1"/>
  <c r="BF35" i="34" s="1"/>
  <c r="AP35" i="34" a="1"/>
  <c r="AP35" i="34" s="1"/>
  <c r="DV35" i="34" s="1"/>
  <c r="AJ34" i="34" a="1"/>
  <c r="AJ34" i="34" s="1"/>
  <c r="BA33" i="34" a="1"/>
  <c r="BA33" i="34" s="1"/>
  <c r="AF33" i="34" a="1"/>
  <c r="AF33" i="34" s="1"/>
  <c r="BB31" i="34" a="1"/>
  <c r="BB31" i="34" s="1"/>
  <c r="AN37" i="34" a="1"/>
  <c r="AN37" i="34" s="1"/>
  <c r="DT37" i="34" s="1"/>
  <c r="BE35" i="34" a="1"/>
  <c r="BE35" i="34" s="1"/>
  <c r="AO35" i="34" a="1"/>
  <c r="AO35" i="34" s="1"/>
  <c r="AS34" i="34" a="1"/>
  <c r="AS34" i="34" s="1"/>
  <c r="BI34" i="34" s="1"/>
  <c r="AN33" i="34" a="1"/>
  <c r="AN33" i="34" s="1"/>
  <c r="AU31" i="34" a="1"/>
  <c r="AU31" i="34" s="1"/>
  <c r="AM31" i="34" a="1"/>
  <c r="AM31" i="34" s="1"/>
  <c r="AE31" i="34" a="1"/>
  <c r="AE31" i="34" s="1"/>
  <c r="BB35" i="34" a="1"/>
  <c r="BB35" i="34" s="1"/>
  <c r="BE34" i="34" a="1"/>
  <c r="BE34" i="34" s="1"/>
  <c r="AB33" i="34" a="1"/>
  <c r="AB33" i="34" s="1"/>
  <c r="BA31" i="34" a="1"/>
  <c r="BA31" i="34" s="1"/>
  <c r="AS31" i="34" a="1"/>
  <c r="AS31" i="34" s="1"/>
  <c r="BG37" i="34" a="1"/>
  <c r="BG37" i="34" s="1"/>
  <c r="BW37" i="34" s="1"/>
  <c r="AF37" i="34" a="1"/>
  <c r="AF37" i="34" s="1"/>
  <c r="DL37" i="34" s="1"/>
  <c r="AW35" i="34" a="1"/>
  <c r="AW35" i="34" s="1"/>
  <c r="BM35" i="34" s="1"/>
  <c r="AL35" i="34" a="1"/>
  <c r="AL35" i="34" s="1"/>
  <c r="DR35" i="34" s="1"/>
  <c r="AE34" i="34" a="1"/>
  <c r="AE34" i="34" s="1"/>
  <c r="AV33" i="34" a="1"/>
  <c r="AV33" i="34" s="1"/>
  <c r="BL33" i="34" s="1"/>
  <c r="AM33" i="34" a="1"/>
  <c r="AM33" i="34" s="1"/>
  <c r="DS33" i="34" s="1"/>
  <c r="AZ31" i="34" a="1"/>
  <c r="AZ31" i="34" s="1"/>
  <c r="BP31" i="34" s="1"/>
  <c r="AR31" i="34" a="1"/>
  <c r="AR31" i="34" s="1"/>
  <c r="AL31" i="34" a="1"/>
  <c r="AL31" i="34" s="1"/>
  <c r="AD31" i="34" a="1"/>
  <c r="AD31" i="34" s="1"/>
  <c r="DJ31" i="34" s="1"/>
  <c r="BF37" i="34" a="1"/>
  <c r="BF37" i="34" s="1"/>
  <c r="AD37" i="34" a="1"/>
  <c r="AD37" i="34" s="1"/>
  <c r="AV35" i="34" a="1"/>
  <c r="AV35" i="34" s="1"/>
  <c r="AK35" i="34" a="1"/>
  <c r="AK35" i="34" s="1"/>
  <c r="DQ35" i="34" s="1"/>
  <c r="AZ34" i="34" a="1"/>
  <c r="AZ34" i="34" s="1"/>
  <c r="BP34" i="34" s="1"/>
  <c r="AU33" i="34" a="1"/>
  <c r="AU33" i="34" s="1"/>
  <c r="BF31" i="34" a="1"/>
  <c r="BF31" i="34" s="1"/>
  <c r="BV31" i="34" s="1"/>
  <c r="AZ28" i="34" a="1"/>
  <c r="AZ28" i="34" s="1"/>
  <c r="AJ28" i="34" a="1"/>
  <c r="AJ28" i="34" s="1"/>
  <c r="AE28" i="34" a="1"/>
  <c r="AE28" i="34" s="1"/>
  <c r="DK28" i="34" s="1"/>
  <c r="BD27" i="34" a="1"/>
  <c r="BD27" i="34" s="1"/>
  <c r="BT27" i="34" s="1"/>
  <c r="AY27" i="34" a="1"/>
  <c r="AY27" i="34" s="1"/>
  <c r="BO27" i="34" s="1"/>
  <c r="AI27" i="34" a="1"/>
  <c r="AI27" i="34" s="1"/>
  <c r="BC26" i="34" a="1"/>
  <c r="BC26" i="34" s="1"/>
  <c r="AT26" i="34" a="1"/>
  <c r="AT26" i="34" s="1"/>
  <c r="AK26" i="34" a="1"/>
  <c r="AK26" i="34" s="1"/>
  <c r="AF26" i="34" a="1"/>
  <c r="AF26" i="34" s="1"/>
  <c r="BG24" i="34" a="1"/>
  <c r="BG24" i="34" s="1"/>
  <c r="AX24" i="34" a="1"/>
  <c r="AX24" i="34" s="1"/>
  <c r="AO24" i="34" a="1"/>
  <c r="AO24" i="34" s="1"/>
  <c r="AF24" i="34" a="1"/>
  <c r="AF24" i="34" s="1"/>
  <c r="AZ23" i="34" a="1"/>
  <c r="AZ23" i="34" s="1"/>
  <c r="AV23" i="34" a="1"/>
  <c r="AV23" i="34" s="1"/>
  <c r="AR23" i="34" a="1"/>
  <c r="AR23" i="34" s="1"/>
  <c r="AN23" i="34" a="1"/>
  <c r="AN23" i="34" s="1"/>
  <c r="AJ23" i="34" a="1"/>
  <c r="AJ23" i="34" s="1"/>
  <c r="AF23" i="34" a="1"/>
  <c r="AF23" i="34" s="1"/>
  <c r="DL23" i="34" s="1"/>
  <c r="AB23" i="34" a="1"/>
  <c r="AB23" i="34" s="1"/>
  <c r="DH23" i="34" s="1"/>
  <c r="BB37" i="34" a="1"/>
  <c r="BB37" i="34" s="1"/>
  <c r="BR37" i="34" s="1"/>
  <c r="AF35" i="34" a="1"/>
  <c r="AF35" i="34" s="1"/>
  <c r="DL35" i="34" s="1"/>
  <c r="AB34" i="34" a="1"/>
  <c r="AB34" i="34" s="1"/>
  <c r="DH34" i="34" s="1"/>
  <c r="AI33" i="34" a="1"/>
  <c r="AI33" i="34" s="1"/>
  <c r="AQ31" i="34" a="1"/>
  <c r="AQ31" i="34" s="1"/>
  <c r="DW31" i="34" s="1"/>
  <c r="AI31" i="34" a="1"/>
  <c r="AI31" i="34" s="1"/>
  <c r="AC31" i="34" a="1"/>
  <c r="AC31" i="34" s="1"/>
  <c r="AU37" i="34" a="1"/>
  <c r="AU37" i="34" s="1"/>
  <c r="BK37" i="34" s="1"/>
  <c r="AU35" i="34" a="1"/>
  <c r="AU35" i="34" s="1"/>
  <c r="AK34" i="34" a="1"/>
  <c r="AK34" i="34" s="1"/>
  <c r="BD33" i="34" a="1"/>
  <c r="BD33" i="34" s="1"/>
  <c r="BE31" i="34" a="1"/>
  <c r="BE31" i="34" s="1"/>
  <c r="BU31" i="34" s="1"/>
  <c r="AW31" i="34" a="1"/>
  <c r="AW31" i="34" s="1"/>
  <c r="BM31" i="34" s="1"/>
  <c r="AT37" i="34" a="1"/>
  <c r="AT37" i="34" s="1"/>
  <c r="BJ37" i="34" s="1"/>
  <c r="AE35" i="34" a="1"/>
  <c r="AE35" i="34" s="1"/>
  <c r="BD31" i="34" a="1"/>
  <c r="BD31" i="34" s="1"/>
  <c r="BT31" i="34" s="1"/>
  <c r="AV31" i="34" a="1"/>
  <c r="AV31" i="34" s="1"/>
  <c r="BL31" i="34" s="1"/>
  <c r="AN31" i="34" a="1"/>
  <c r="AN31" i="34" s="1"/>
  <c r="AH31" i="34" a="1"/>
  <c r="AH31" i="34" s="1"/>
  <c r="BC28" i="34" a="1"/>
  <c r="BC28" i="34" s="1"/>
  <c r="AX28" i="34" a="1"/>
  <c r="AX28" i="34" s="1"/>
  <c r="BN28" i="34" s="1"/>
  <c r="AS28" i="34" a="1"/>
  <c r="AS28" i="34" s="1"/>
  <c r="AC27" i="34" a="1"/>
  <c r="AC27" i="34" s="1"/>
  <c r="BF26" i="34" a="1"/>
  <c r="BF26" i="34" s="1"/>
  <c r="AW26" i="34" a="1"/>
  <c r="AW26" i="34" s="1"/>
  <c r="AR26" i="34" a="1"/>
  <c r="AR26" i="34" s="1"/>
  <c r="AI26" i="34" a="1"/>
  <c r="AI26" i="34" s="1"/>
  <c r="BA24" i="34" a="1"/>
  <c r="BA24" i="34" s="1"/>
  <c r="AR24" i="34" a="1"/>
  <c r="AR24" i="34" s="1"/>
  <c r="AM24" i="34" a="1"/>
  <c r="AM24" i="34" s="1"/>
  <c r="AD24" i="34" a="1"/>
  <c r="AD24" i="34" s="1"/>
  <c r="BC23" i="34" a="1"/>
  <c r="BC23" i="34" s="1"/>
  <c r="BD22" i="34" a="1"/>
  <c r="BD22" i="34" s="1"/>
  <c r="AZ22" i="34" a="1"/>
  <c r="AZ22" i="34" s="1"/>
  <c r="AV22" i="34" a="1"/>
  <c r="AV22" i="34" s="1"/>
  <c r="AR22" i="34" a="1"/>
  <c r="AR22" i="34" s="1"/>
  <c r="AN22" i="34" a="1"/>
  <c r="AN22" i="34" s="1"/>
  <c r="AJ22" i="34" a="1"/>
  <c r="AJ22" i="34" s="1"/>
  <c r="AF22" i="34" a="1"/>
  <c r="AF22" i="34" s="1"/>
  <c r="DL22" i="34" s="1"/>
  <c r="AB22" i="34" a="1"/>
  <c r="AB22" i="34" s="1"/>
  <c r="DH22" i="34" s="1"/>
  <c r="BG20" i="34" a="1"/>
  <c r="BG20" i="34" s="1"/>
  <c r="BC20" i="34" a="1"/>
  <c r="BC20" i="34" s="1"/>
  <c r="AY20" i="34" a="1"/>
  <c r="AY20" i="34" s="1"/>
  <c r="AU20" i="34" a="1"/>
  <c r="AU20" i="34" s="1"/>
  <c r="AV28" i="34" a="1"/>
  <c r="AV28" i="34" s="1"/>
  <c r="AO28" i="34" a="1"/>
  <c r="AO28" i="34" s="1"/>
  <c r="AH28" i="34" a="1"/>
  <c r="AH28" i="34" s="1"/>
  <c r="BC27" i="34" a="1"/>
  <c r="BC27" i="34" s="1"/>
  <c r="AO27" i="34" a="1"/>
  <c r="AO27" i="34" s="1"/>
  <c r="AH27" i="34" a="1"/>
  <c r="AH27" i="34" s="1"/>
  <c r="DN27" i="34" s="1"/>
  <c r="AB27" i="34" a="1"/>
  <c r="AB27" i="34" s="1"/>
  <c r="AZ26" i="34" a="1"/>
  <c r="AZ26" i="34" s="1"/>
  <c r="AN26" i="34" a="1"/>
  <c r="AN26" i="34" s="1"/>
  <c r="DT26" i="34" s="1"/>
  <c r="AH26" i="34" a="1"/>
  <c r="AH26" i="34" s="1"/>
  <c r="AB26" i="34" a="1"/>
  <c r="AB26" i="34" s="1"/>
  <c r="DH26" i="34" s="1"/>
  <c r="BB24" i="34" a="1"/>
  <c r="BB24" i="34" s="1"/>
  <c r="AV24" i="34" a="1"/>
  <c r="AV24" i="34" s="1"/>
  <c r="BL24" i="34" s="1"/>
  <c r="AP24" i="34" a="1"/>
  <c r="AP24" i="34" s="1"/>
  <c r="AJ24" i="34" a="1"/>
  <c r="AJ24" i="34" s="1"/>
  <c r="AW23" i="34" a="1"/>
  <c r="AW23" i="34" s="1"/>
  <c r="AL23" i="34" a="1"/>
  <c r="AL23" i="34" s="1"/>
  <c r="AG23" i="34" a="1"/>
  <c r="AG23" i="34" s="1"/>
  <c r="BF22" i="34" a="1"/>
  <c r="BF22" i="34" s="1"/>
  <c r="AU22" i="34" a="1"/>
  <c r="AU22" i="34" s="1"/>
  <c r="BK22" i="34" s="1"/>
  <c r="AP22" i="34" a="1"/>
  <c r="AP22" i="34" s="1"/>
  <c r="AE22" i="34" a="1"/>
  <c r="AE22" i="34" s="1"/>
  <c r="BB28" i="34" a="1"/>
  <c r="BB28" i="34" s="1"/>
  <c r="AN28" i="34" a="1"/>
  <c r="AN28" i="34" s="1"/>
  <c r="DT28" i="34" s="1"/>
  <c r="AG28" i="34" a="1"/>
  <c r="AG28" i="34" s="1"/>
  <c r="BA27" i="34" a="1"/>
  <c r="BA27" i="34" s="1"/>
  <c r="AU27" i="34" a="1"/>
  <c r="AU27" i="34" s="1"/>
  <c r="AG27" i="34" a="1"/>
  <c r="AG27" i="34" s="1"/>
  <c r="DM27" i="34" s="1"/>
  <c r="AM26" i="34" a="1"/>
  <c r="AM26" i="34" s="1"/>
  <c r="DS26" i="34" s="1"/>
  <c r="AU24" i="34" a="1"/>
  <c r="AU24" i="34" s="1"/>
  <c r="AI24" i="34" a="1"/>
  <c r="AI24" i="34" s="1"/>
  <c r="AC24" i="34" a="1"/>
  <c r="AC24" i="34" s="1"/>
  <c r="BB23" i="34" a="1"/>
  <c r="BB23" i="34" s="1"/>
  <c r="BR23" i="34" s="1"/>
  <c r="AT28" i="34" a="1"/>
  <c r="AT28" i="34" s="1"/>
  <c r="AM28" i="34" a="1"/>
  <c r="AM28" i="34" s="1"/>
  <c r="AF28" i="34" a="1"/>
  <c r="AF28" i="34" s="1"/>
  <c r="AM27" i="34" a="1"/>
  <c r="AM27" i="34" s="1"/>
  <c r="BE26" i="34" a="1"/>
  <c r="BE26" i="34" s="1"/>
  <c r="AY26" i="34" a="1"/>
  <c r="AY26" i="34" s="1"/>
  <c r="BO26" i="34" s="1"/>
  <c r="AS26" i="34" a="1"/>
  <c r="AS26" i="34" s="1"/>
  <c r="AG26" i="34" a="1"/>
  <c r="AG26" i="34" s="1"/>
  <c r="AH24" i="34" a="1"/>
  <c r="AH24" i="34" s="1"/>
  <c r="DN24" i="34" s="1"/>
  <c r="BG23" i="34" a="1"/>
  <c r="BG23" i="34" s="1"/>
  <c r="AP23" i="34" a="1"/>
  <c r="AP23" i="34" s="1"/>
  <c r="AK23" i="34" a="1"/>
  <c r="AK23" i="34" s="1"/>
  <c r="DQ23" i="34" s="1"/>
  <c r="AY22" i="34" a="1"/>
  <c r="AY22" i="34" s="1"/>
  <c r="AT22" i="34" a="1"/>
  <c r="AT22" i="34" s="1"/>
  <c r="AI22" i="34" a="1"/>
  <c r="AI22" i="34" s="1"/>
  <c r="BG28" i="34" a="1"/>
  <c r="BG28" i="34" s="1"/>
  <c r="BA28" i="34" a="1"/>
  <c r="BA28" i="34" s="1"/>
  <c r="BG27" i="34" a="1"/>
  <c r="BG27" i="34" s="1"/>
  <c r="AZ27" i="34" a="1"/>
  <c r="AZ27" i="34" s="1"/>
  <c r="AS27" i="34" a="1"/>
  <c r="AS27" i="34" s="1"/>
  <c r="BI27" i="34" s="1"/>
  <c r="AF27" i="34" a="1"/>
  <c r="AF27" i="34" s="1"/>
  <c r="BD26" i="34" a="1"/>
  <c r="BD26" i="34" s="1"/>
  <c r="AX26" i="34" a="1"/>
  <c r="AX26" i="34" s="1"/>
  <c r="BN26" i="34" s="1"/>
  <c r="AL26" i="34" a="1"/>
  <c r="AL26" i="34" s="1"/>
  <c r="J26" i="34"/>
  <c r="BX26" i="34" s="1" a="1"/>
  <c r="BX26" i="34" s="1"/>
  <c r="AY28" i="34" a="1"/>
  <c r="AY28" i="34" s="1"/>
  <c r="AR28" i="34" a="1"/>
  <c r="AR28" i="34" s="1"/>
  <c r="AR27" i="34" a="1"/>
  <c r="AR27" i="34" s="1"/>
  <c r="BH27" i="34" s="1"/>
  <c r="AK27" i="34" a="1"/>
  <c r="AK27" i="34" s="1"/>
  <c r="DQ27" i="34" s="1"/>
  <c r="AE27" i="34" a="1"/>
  <c r="AE27" i="34" s="1"/>
  <c r="DK27" i="34" s="1"/>
  <c r="AQ26" i="34" a="1"/>
  <c r="AQ26" i="34" s="1"/>
  <c r="AE26" i="34" a="1"/>
  <c r="AE26" i="34" s="1"/>
  <c r="BE24" i="34" a="1"/>
  <c r="BE24" i="34" s="1"/>
  <c r="AY24" i="34" a="1"/>
  <c r="AY24" i="34" s="1"/>
  <c r="BO24" i="34" s="1"/>
  <c r="AS24" i="34" a="1"/>
  <c r="AS24" i="34" s="1"/>
  <c r="AG24" i="34" a="1"/>
  <c r="AG24" i="34" s="1"/>
  <c r="BF23" i="34" a="1"/>
  <c r="BF23" i="34" s="1"/>
  <c r="AT23" i="34" a="1"/>
  <c r="AT23" i="34" s="1"/>
  <c r="AO23" i="34" a="1"/>
  <c r="AO23" i="34" s="1"/>
  <c r="DU23" i="34" s="1"/>
  <c r="AD23" i="34" a="1"/>
  <c r="AD23" i="34" s="1"/>
  <c r="DJ23" i="34" s="1"/>
  <c r="J23" i="34"/>
  <c r="BX23" i="34" s="1" a="1"/>
  <c r="BX23" i="34" s="1"/>
  <c r="BC22" i="34" a="1"/>
  <c r="BC22" i="34" s="1"/>
  <c r="AX22" i="34" a="1"/>
  <c r="AX22" i="34" s="1"/>
  <c r="BN22" i="34" s="1"/>
  <c r="AM22" i="34" a="1"/>
  <c r="AM22" i="34" s="1"/>
  <c r="AH22" i="34" a="1"/>
  <c r="AH22" i="34" s="1"/>
  <c r="AX20" i="34" a="1"/>
  <c r="AX20" i="34" s="1"/>
  <c r="AS20" i="34" a="1"/>
  <c r="AS20" i="34" s="1"/>
  <c r="AO20" i="34" a="1"/>
  <c r="AO20" i="34" s="1"/>
  <c r="AK20" i="34" a="1"/>
  <c r="AK20" i="34" s="1"/>
  <c r="AG20" i="34" a="1"/>
  <c r="AG20" i="34" s="1"/>
  <c r="AC20" i="34" a="1"/>
  <c r="AC20" i="34" s="1"/>
  <c r="BD15" i="34" a="1"/>
  <c r="BD15" i="34" s="1"/>
  <c r="AZ15" i="34" a="1"/>
  <c r="AZ15" i="34" s="1"/>
  <c r="AV15" i="34" a="1"/>
  <c r="AV15" i="34" s="1"/>
  <c r="AR15" i="34" a="1"/>
  <c r="AR15" i="34" s="1"/>
  <c r="AN15" i="34" a="1"/>
  <c r="AN15" i="34" s="1"/>
  <c r="AJ15" i="34" a="1"/>
  <c r="AJ15" i="34" s="1"/>
  <c r="AF15" i="34" a="1"/>
  <c r="AF15" i="34" s="1"/>
  <c r="DL15" i="34" s="1"/>
  <c r="AB15" i="34" a="1"/>
  <c r="AB15" i="34" s="1"/>
  <c r="BG13" i="34" a="1"/>
  <c r="BG13" i="34" s="1"/>
  <c r="BC13" i="34" a="1"/>
  <c r="BC13" i="34" s="1"/>
  <c r="AY13" i="34" a="1"/>
  <c r="AY13" i="34" s="1"/>
  <c r="AU13" i="34" a="1"/>
  <c r="AU13" i="34" s="1"/>
  <c r="AQ13" i="34" a="1"/>
  <c r="AQ13" i="34" s="1"/>
  <c r="AM13" i="34" a="1"/>
  <c r="AM13" i="34" s="1"/>
  <c r="AI13" i="34" a="1"/>
  <c r="AI13" i="34" s="1"/>
  <c r="DO13" i="34" s="1"/>
  <c r="AE13" i="34" a="1"/>
  <c r="AE13" i="34" s="1"/>
  <c r="BD12" i="34" a="1"/>
  <c r="BD12" i="34" s="1"/>
  <c r="AZ12" i="34" a="1"/>
  <c r="AZ12" i="34" s="1"/>
  <c r="BF28" i="34" a="1"/>
  <c r="BF28" i="34" s="1"/>
  <c r="AK28" i="34" a="1"/>
  <c r="AK28" i="34" s="1"/>
  <c r="DQ28" i="34" s="1"/>
  <c r="AD28" i="34" a="1"/>
  <c r="AD28" i="34" s="1"/>
  <c r="DJ28" i="34" s="1"/>
  <c r="BE27" i="34" a="1"/>
  <c r="BE27" i="34" s="1"/>
  <c r="AQ27" i="34" a="1"/>
  <c r="AQ27" i="34" s="1"/>
  <c r="DW27" i="34" s="1"/>
  <c r="AD27" i="34" a="1"/>
  <c r="AD27" i="34" s="1"/>
  <c r="DJ27" i="34" s="1"/>
  <c r="AV26" i="34" a="1"/>
  <c r="AV26" i="34" s="1"/>
  <c r="BL26" i="34" s="1"/>
  <c r="AJ26" i="34" a="1"/>
  <c r="AJ26" i="34" s="1"/>
  <c r="AD26" i="34" a="1"/>
  <c r="AD26" i="34" s="1"/>
  <c r="DJ26" i="34" s="1"/>
  <c r="AL24" i="34" a="1"/>
  <c r="AL24" i="34" s="1"/>
  <c r="AY23" i="34" a="1"/>
  <c r="AY23" i="34" s="1"/>
  <c r="BO23" i="34" s="1"/>
  <c r="AI23" i="34" a="1"/>
  <c r="AI23" i="34" s="1"/>
  <c r="AW22" i="34" a="1"/>
  <c r="AW22" i="34" s="1"/>
  <c r="AG22" i="34" a="1"/>
  <c r="AG22" i="34" s="1"/>
  <c r="DM22" i="34" s="1"/>
  <c r="AW28" i="34" a="1"/>
  <c r="AW28" i="34" s="1"/>
  <c r="BM28" i="34" s="1"/>
  <c r="AP28" i="34" a="1"/>
  <c r="AP28" i="34" s="1"/>
  <c r="DV28" i="34" s="1"/>
  <c r="AI28" i="34" a="1"/>
  <c r="AI28" i="34" s="1"/>
  <c r="DO28" i="34" s="1"/>
  <c r="AV27" i="34" a="1"/>
  <c r="AV27" i="34" s="1"/>
  <c r="BL27" i="34" s="1"/>
  <c r="BG26" i="34" a="1"/>
  <c r="BG26" i="34" s="1"/>
  <c r="BA26" i="34" a="1"/>
  <c r="BA26" i="34" s="1"/>
  <c r="BQ26" i="34" s="1"/>
  <c r="AU26" i="34" a="1"/>
  <c r="AU26" i="34" s="1"/>
  <c r="AO26" i="34" a="1"/>
  <c r="AO26" i="34" s="1"/>
  <c r="DU26" i="34" s="1"/>
  <c r="AC26" i="34" a="1"/>
  <c r="AC26" i="34" s="1"/>
  <c r="DI26" i="34" s="1"/>
  <c r="BC24" i="34" a="1"/>
  <c r="BC24" i="34" s="1"/>
  <c r="BS24" i="34" s="1"/>
  <c r="AW24" i="34" a="1"/>
  <c r="AW24" i="34" s="1"/>
  <c r="AK24" i="34" a="1"/>
  <c r="AK24" i="34" s="1"/>
  <c r="DQ24" i="34" s="1"/>
  <c r="AM23" i="34" a="1"/>
  <c r="AM23" i="34" s="1"/>
  <c r="BA22" i="34" a="1"/>
  <c r="BA22" i="34" s="1"/>
  <c r="AK22" i="34" a="1"/>
  <c r="AK22" i="34" s="1"/>
  <c r="AV20" i="34" a="1"/>
  <c r="AV20" i="34" s="1"/>
  <c r="J20" i="34"/>
  <c r="BX20" i="34" s="1" a="1"/>
  <c r="BX20" i="34" s="1"/>
  <c r="BE16" i="34" a="1"/>
  <c r="BE16" i="34" s="1"/>
  <c r="BA16" i="34" a="1"/>
  <c r="BA16" i="34" s="1"/>
  <c r="AW16" i="34" a="1"/>
  <c r="AW16" i="34" s="1"/>
  <c r="AS16" i="34" a="1"/>
  <c r="AS16" i="34" s="1"/>
  <c r="AO16" i="34" a="1"/>
  <c r="AO16" i="34" s="1"/>
  <c r="AK16" i="34" a="1"/>
  <c r="AK16" i="34" s="1"/>
  <c r="DQ16" i="34" s="1"/>
  <c r="AG16" i="34" a="1"/>
  <c r="AG16" i="34" s="1"/>
  <c r="AC16" i="34" a="1"/>
  <c r="AC16" i="34" s="1"/>
  <c r="AB28" i="34" a="1"/>
  <c r="AB28" i="34" s="1"/>
  <c r="AT24" i="34" a="1"/>
  <c r="AT24" i="34" s="1"/>
  <c r="BJ24" i="34" s="1"/>
  <c r="AQ23" i="34" a="1"/>
  <c r="AQ23" i="34" s="1"/>
  <c r="DW23" i="34" s="1"/>
  <c r="AQ24" i="34" a="1"/>
  <c r="AQ24" i="34" s="1"/>
  <c r="DW24" i="34" s="1"/>
  <c r="BE20" i="34" a="1"/>
  <c r="BE20" i="34" s="1"/>
  <c r="AQ20" i="34" a="1"/>
  <c r="AQ20" i="34" s="1"/>
  <c r="AL20" i="34" a="1"/>
  <c r="AL20" i="34" s="1"/>
  <c r="BB16" i="34" a="1"/>
  <c r="BB16" i="34" s="1"/>
  <c r="AL16" i="34" a="1"/>
  <c r="AL16" i="34" s="1"/>
  <c r="BG22" i="34" a="1"/>
  <c r="BG22" i="34" s="1"/>
  <c r="AS22" i="34" a="1"/>
  <c r="AS22" i="34" s="1"/>
  <c r="AP20" i="34" a="1"/>
  <c r="AP20" i="34" s="1"/>
  <c r="AE20" i="34" a="1"/>
  <c r="AE20" i="34" s="1"/>
  <c r="BF16" i="34" a="1"/>
  <c r="BF16" i="34" s="1"/>
  <c r="AP16" i="34" a="1"/>
  <c r="AP16" i="34" s="1"/>
  <c r="DV16" i="34" s="1"/>
  <c r="BE28" i="34" a="1"/>
  <c r="BE28" i="34" s="1"/>
  <c r="BU28" i="34" s="1"/>
  <c r="AP26" i="34" a="1"/>
  <c r="AP26" i="34" s="1"/>
  <c r="BF24" i="34" a="1"/>
  <c r="BF24" i="34" s="1"/>
  <c r="BV24" i="34" s="1"/>
  <c r="AX23" i="34" a="1"/>
  <c r="AX23" i="34" s="1"/>
  <c r="BE22" i="34" a="1"/>
  <c r="BE22" i="34" s="1"/>
  <c r="BU22" i="34" s="1"/>
  <c r="AQ22" i="34" a="1"/>
  <c r="AQ22" i="34" s="1"/>
  <c r="DW22" i="34" s="1"/>
  <c r="AD22" i="34" a="1"/>
  <c r="AD22" i="34" s="1"/>
  <c r="DJ22" i="34" s="1"/>
  <c r="BB20" i="34" a="1"/>
  <c r="BB20" i="34" s="1"/>
  <c r="BR20" i="34" s="1"/>
  <c r="AJ20" i="34" a="1"/>
  <c r="AJ20" i="34" s="1"/>
  <c r="AZ16" i="34" a="1"/>
  <c r="AZ16" i="34" s="1"/>
  <c r="AU16" i="34" a="1"/>
  <c r="AU16" i="34" s="1"/>
  <c r="AJ16" i="34" a="1"/>
  <c r="AJ16" i="34" s="1"/>
  <c r="DP16" i="34" s="1"/>
  <c r="AE16" i="34" a="1"/>
  <c r="AE16" i="34" s="1"/>
  <c r="DK16" i="34" s="1"/>
  <c r="AX15" i="34" a="1"/>
  <c r="AX15" i="34" s="1"/>
  <c r="AS15" i="34" a="1"/>
  <c r="AS15" i="34" s="1"/>
  <c r="AH15" i="34" a="1"/>
  <c r="AH15" i="34" s="1"/>
  <c r="DN15" i="34" s="1"/>
  <c r="AC15" i="34" a="1"/>
  <c r="AC15" i="34" s="1"/>
  <c r="AT13" i="34" a="1"/>
  <c r="AT13" i="34" s="1"/>
  <c r="AD13" i="34" a="1"/>
  <c r="AD13" i="34" s="1"/>
  <c r="BD24" i="34" a="1"/>
  <c r="BD24" i="34" s="1"/>
  <c r="AE24" i="34" a="1"/>
  <c r="AE24" i="34" s="1"/>
  <c r="DK24" i="34" s="1"/>
  <c r="AH23" i="34" a="1"/>
  <c r="AH23" i="34" s="1"/>
  <c r="AO22" i="34" a="1"/>
  <c r="AO22" i="34" s="1"/>
  <c r="AC22" i="34" a="1"/>
  <c r="AC22" i="34" s="1"/>
  <c r="BA20" i="34" a="1"/>
  <c r="BA20" i="34" s="1"/>
  <c r="BQ20" i="34" s="1"/>
  <c r="AT20" i="34" a="1"/>
  <c r="AT20" i="34" s="1"/>
  <c r="AI20" i="34" a="1"/>
  <c r="AI20" i="34" s="1"/>
  <c r="DO20" i="34" s="1"/>
  <c r="AD20" i="34" a="1"/>
  <c r="AD20" i="34" s="1"/>
  <c r="DJ20" i="34" s="1"/>
  <c r="AQ28" i="34" a="1"/>
  <c r="AQ28" i="34" s="1"/>
  <c r="DW28" i="34" s="1"/>
  <c r="AZ24" i="34" a="1"/>
  <c r="AZ24" i="34" s="1"/>
  <c r="BP24" i="34" s="1"/>
  <c r="AB24" i="34" a="1"/>
  <c r="AB24" i="34" s="1"/>
  <c r="AU23" i="34" a="1"/>
  <c r="AU23" i="34" s="1"/>
  <c r="BK23" i="34" s="1"/>
  <c r="BB22" i="34" a="1"/>
  <c r="BB22" i="34" s="1"/>
  <c r="AS23" i="34" a="1"/>
  <c r="AS23" i="34" s="1"/>
  <c r="AE23" i="34" a="1"/>
  <c r="AE23" i="34" s="1"/>
  <c r="AL22" i="34" a="1"/>
  <c r="AL22" i="34" s="1"/>
  <c r="BF20" i="34" a="1"/>
  <c r="BF20" i="34" s="1"/>
  <c r="BV20" i="34" s="1"/>
  <c r="AM20" i="34" a="1"/>
  <c r="AM20" i="34" s="1"/>
  <c r="DS20" i="34" s="1"/>
  <c r="AH20" i="34" a="1"/>
  <c r="AH20" i="34" s="1"/>
  <c r="DN20" i="34" s="1"/>
  <c r="AX16" i="34" a="1"/>
  <c r="AX16" i="34" s="1"/>
  <c r="BN16" i="34" s="1"/>
  <c r="AH16" i="34" a="1"/>
  <c r="AH16" i="34" s="1"/>
  <c r="BG15" i="34" a="1"/>
  <c r="BG15" i="34" s="1"/>
  <c r="AQ15" i="34" a="1"/>
  <c r="AQ15" i="34" s="1"/>
  <c r="AW13" i="34" a="1"/>
  <c r="AW13" i="34" s="1"/>
  <c r="BM13" i="34" s="1"/>
  <c r="AR13" i="34" a="1"/>
  <c r="AR13" i="34" s="1"/>
  <c r="BH13" i="34" s="1"/>
  <c r="AG13" i="34" a="1"/>
  <c r="AG13" i="34" s="1"/>
  <c r="AB13" i="34" a="1"/>
  <c r="AB13" i="34" s="1"/>
  <c r="AJ27" i="34" a="1"/>
  <c r="AJ27" i="34" s="1"/>
  <c r="DP27" i="34" s="1"/>
  <c r="AC23" i="34" a="1"/>
  <c r="AC23" i="34" s="1"/>
  <c r="AN20" i="34" a="1"/>
  <c r="AN20" i="34" s="1"/>
  <c r="AT16" i="34" a="1"/>
  <c r="AT16" i="34" s="1"/>
  <c r="AL15" i="34" a="1"/>
  <c r="AL15" i="34" s="1"/>
  <c r="AE15" i="34" a="1"/>
  <c r="AE15" i="34" s="1"/>
  <c r="BD13" i="34" a="1"/>
  <c r="BD13" i="34" s="1"/>
  <c r="AP13" i="34" a="1"/>
  <c r="AP13" i="34" s="1"/>
  <c r="BD20" i="34" a="1"/>
  <c r="BD20" i="34" s="1"/>
  <c r="BT20" i="34" s="1"/>
  <c r="BD16" i="34" a="1"/>
  <c r="BD16" i="34" s="1"/>
  <c r="AI16" i="34" a="1"/>
  <c r="AI16" i="34" s="1"/>
  <c r="BF15" i="34" a="1"/>
  <c r="BF15" i="34" s="1"/>
  <c r="AK15" i="34" a="1"/>
  <c r="AK15" i="34" s="1"/>
  <c r="AD15" i="34" a="1"/>
  <c r="AD15" i="34" s="1"/>
  <c r="AV13" i="34" a="1"/>
  <c r="AV13" i="34" s="1"/>
  <c r="AO13" i="34" a="1"/>
  <c r="AO13" i="34" s="1"/>
  <c r="AH13" i="34" a="1"/>
  <c r="AH13" i="34" s="1"/>
  <c r="AZ20" i="34" a="1"/>
  <c r="AZ20" i="34" s="1"/>
  <c r="BP20" i="34" s="1"/>
  <c r="BB26" i="34" a="1"/>
  <c r="BB26" i="34" s="1"/>
  <c r="AN24" i="34" a="1"/>
  <c r="AN24" i="34" s="1"/>
  <c r="AQ16" i="34" a="1"/>
  <c r="AQ16" i="34" s="1"/>
  <c r="AF16" i="34" a="1"/>
  <c r="AF16" i="34" s="1"/>
  <c r="BE15" i="34" a="1"/>
  <c r="BE15" i="34" s="1"/>
  <c r="AP15" i="34" a="1"/>
  <c r="AP15" i="34" s="1"/>
  <c r="DV15" i="34" s="1"/>
  <c r="BA13" i="34" a="1"/>
  <c r="BA13" i="34" s="1"/>
  <c r="AF13" i="34" a="1"/>
  <c r="AF13" i="34" s="1"/>
  <c r="DL13" i="34" s="1"/>
  <c r="AW20" i="34" a="1"/>
  <c r="AW20" i="34" s="1"/>
  <c r="BM20" i="34" s="1"/>
  <c r="AD16" i="34" a="1"/>
  <c r="AD16" i="34" s="1"/>
  <c r="DJ16" i="34" s="1"/>
  <c r="AW15" i="34" a="1"/>
  <c r="AW15" i="34" s="1"/>
  <c r="AI15" i="34" a="1"/>
  <c r="AI15" i="34" s="1"/>
  <c r="AS13" i="34" a="1"/>
  <c r="AS13" i="34" s="1"/>
  <c r="AL13" i="34" a="1"/>
  <c r="AL13" i="34" s="1"/>
  <c r="BB12" i="34" a="1"/>
  <c r="BB12" i="34" s="1"/>
  <c r="AW12" i="34" a="1"/>
  <c r="AW12" i="34" s="1"/>
  <c r="AN12" i="34" a="1"/>
  <c r="AN12" i="34" s="1"/>
  <c r="AE12" i="34" a="1"/>
  <c r="AE12" i="34" s="1"/>
  <c r="BD10" i="34" a="1"/>
  <c r="BD10" i="34" s="1"/>
  <c r="AZ10" i="34" a="1"/>
  <c r="AZ10" i="34" s="1"/>
  <c r="AV10" i="34" a="1"/>
  <c r="AV10" i="34" s="1"/>
  <c r="AR10" i="34" a="1"/>
  <c r="AR10" i="34" s="1"/>
  <c r="AN10" i="34" a="1"/>
  <c r="AN10" i="34" s="1"/>
  <c r="AJ10" i="34" a="1"/>
  <c r="AJ10" i="34" s="1"/>
  <c r="AF10" i="34" a="1"/>
  <c r="AF10" i="34" s="1"/>
  <c r="DL10" i="34" s="1"/>
  <c r="AB10" i="34" a="1"/>
  <c r="AB10" i="34" s="1"/>
  <c r="BD7" i="34" a="1"/>
  <c r="BD7" i="34" s="1"/>
  <c r="AZ7" i="34" a="1"/>
  <c r="AZ7" i="34" s="1"/>
  <c r="AV7" i="34" a="1"/>
  <c r="AV7" i="34" s="1"/>
  <c r="AR7" i="34" a="1"/>
  <c r="AR7" i="34" s="1"/>
  <c r="AN7" i="34" a="1"/>
  <c r="AN7" i="34" s="1"/>
  <c r="AJ7" i="34" a="1"/>
  <c r="AJ7" i="34" s="1"/>
  <c r="AF7" i="34" a="1"/>
  <c r="AF7" i="34" s="1"/>
  <c r="DL7" i="34" s="1"/>
  <c r="AB7" i="34" a="1"/>
  <c r="AB7" i="34" s="1"/>
  <c r="AF20" i="34" a="1"/>
  <c r="AF20" i="34" s="1"/>
  <c r="AY16" i="34" a="1"/>
  <c r="AY16" i="34" s="1"/>
  <c r="BO16" i="34" s="1"/>
  <c r="AN16" i="34" a="1"/>
  <c r="AN16" i="34" s="1"/>
  <c r="BC15" i="34" a="1"/>
  <c r="BC15" i="34" s="1"/>
  <c r="AO15" i="34" a="1"/>
  <c r="AO15" i="34" s="1"/>
  <c r="DU15" i="34" s="1"/>
  <c r="AZ13" i="34" a="1"/>
  <c r="AZ13" i="34" s="1"/>
  <c r="AK13" i="34" a="1"/>
  <c r="AK13" i="34" s="1"/>
  <c r="BD23" i="34" a="1"/>
  <c r="BD23" i="34" s="1"/>
  <c r="BT23" i="34" s="1"/>
  <c r="AR20" i="34" a="1"/>
  <c r="AR20" i="34" s="1"/>
  <c r="AM16" i="34" a="1"/>
  <c r="AM16" i="34" s="1"/>
  <c r="AB16" i="34" a="1"/>
  <c r="AB16" i="34" s="1"/>
  <c r="BB15" i="34" a="1"/>
  <c r="BB15" i="34" s="1"/>
  <c r="AU15" i="34" a="1"/>
  <c r="AU15" i="34" s="1"/>
  <c r="BK15" i="34" s="1"/>
  <c r="AG15" i="34" a="1"/>
  <c r="AG15" i="34" s="1"/>
  <c r="BF13" i="34" a="1"/>
  <c r="BF13" i="34" s="1"/>
  <c r="BV13" i="34" s="1"/>
  <c r="AC13" i="34" a="1"/>
  <c r="AC13" i="34" s="1"/>
  <c r="DI13" i="34" s="1"/>
  <c r="BF12" i="34" a="1"/>
  <c r="BF12" i="34" s="1"/>
  <c r="BA12" i="34" a="1"/>
  <c r="BA12" i="34" s="1"/>
  <c r="AV12" i="34" a="1"/>
  <c r="AV12" i="34" s="1"/>
  <c r="AM12" i="34" a="1"/>
  <c r="AM12" i="34" s="1"/>
  <c r="AH12" i="34" a="1"/>
  <c r="AH12" i="34" s="1"/>
  <c r="AB20" i="34" a="1"/>
  <c r="AB20" i="34" s="1"/>
  <c r="BG16" i="34" a="1"/>
  <c r="BG16" i="34" s="1"/>
  <c r="AV16" i="34" a="1"/>
  <c r="AV16" i="34" s="1"/>
  <c r="BA15" i="34" a="1"/>
  <c r="BA15" i="34" s="1"/>
  <c r="BQ15" i="34" s="1"/>
  <c r="AT15" i="34" a="1"/>
  <c r="AT15" i="34" s="1"/>
  <c r="BJ15" i="34" s="1"/>
  <c r="AM15" i="34" a="1"/>
  <c r="AM15" i="34" s="1"/>
  <c r="BE13" i="34" a="1"/>
  <c r="BE13" i="34" s="1"/>
  <c r="BU13" i="34" s="1"/>
  <c r="AX13" i="34" a="1"/>
  <c r="AX13" i="34" s="1"/>
  <c r="BN13" i="34" s="1"/>
  <c r="AJ13" i="34" a="1"/>
  <c r="AJ13" i="34" s="1"/>
  <c r="DP13" i="34" s="1"/>
  <c r="AQ12" i="34" a="1"/>
  <c r="AQ12" i="34" s="1"/>
  <c r="AL12" i="34" a="1"/>
  <c r="AL12" i="34" s="1"/>
  <c r="AC12" i="34" a="1"/>
  <c r="AC12" i="34" s="1"/>
  <c r="BE11" i="34" a="1"/>
  <c r="BE11" i="34" s="1"/>
  <c r="BA11" i="34" a="1"/>
  <c r="BA11" i="34" s="1"/>
  <c r="AW11" i="34" a="1"/>
  <c r="AW11" i="34" s="1"/>
  <c r="AS11" i="34" a="1"/>
  <c r="AS11" i="34" s="1"/>
  <c r="AO11" i="34" a="1"/>
  <c r="AO11" i="34" s="1"/>
  <c r="AK11" i="34" a="1"/>
  <c r="AK11" i="34" s="1"/>
  <c r="DQ11" i="34" s="1"/>
  <c r="AG11" i="34" a="1"/>
  <c r="AG11" i="34" s="1"/>
  <c r="AC11" i="34" a="1"/>
  <c r="AC11" i="34" s="1"/>
  <c r="BD9" i="34" a="1"/>
  <c r="BD9" i="34" s="1"/>
  <c r="AZ9" i="34" a="1"/>
  <c r="AZ9" i="34" s="1"/>
  <c r="AV9" i="34" a="1"/>
  <c r="AV9" i="34" s="1"/>
  <c r="AR9" i="34" a="1"/>
  <c r="AR9" i="34" s="1"/>
  <c r="AN9" i="34" a="1"/>
  <c r="AN9" i="34" s="1"/>
  <c r="AJ9" i="34" a="1"/>
  <c r="AJ9" i="34" s="1"/>
  <c r="DP9" i="34" s="1"/>
  <c r="AF9" i="34" a="1"/>
  <c r="AF9" i="34" s="1"/>
  <c r="AB9" i="34" a="1"/>
  <c r="AB9" i="34" s="1"/>
  <c r="BE8" i="34" a="1"/>
  <c r="BE8" i="34" s="1"/>
  <c r="BA8" i="34" a="1"/>
  <c r="BA8" i="34" s="1"/>
  <c r="AW8" i="34" a="1"/>
  <c r="AW8" i="34" s="1"/>
  <c r="AS8" i="34" a="1"/>
  <c r="AS8" i="34" s="1"/>
  <c r="AO8" i="34" a="1"/>
  <c r="AO8" i="34" s="1"/>
  <c r="AK8" i="34" a="1"/>
  <c r="AK8" i="34" s="1"/>
  <c r="DQ8" i="34" s="1"/>
  <c r="AG8" i="34" a="1"/>
  <c r="AG8" i="34" s="1"/>
  <c r="AC8" i="34" a="1"/>
  <c r="AC8" i="34" s="1"/>
  <c r="AJ46" i="34" a="1"/>
  <c r="AJ46" i="34" s="1"/>
  <c r="AO12" i="34" a="1"/>
  <c r="AO12" i="34" s="1"/>
  <c r="AG12" i="34" a="1"/>
  <c r="AG12" i="34" s="1"/>
  <c r="BC11" i="34" a="1"/>
  <c r="BC11" i="34" s="1"/>
  <c r="AV11" i="34" a="1"/>
  <c r="AV11" i="34" s="1"/>
  <c r="AP11" i="34" a="1"/>
  <c r="AP11" i="34" s="1"/>
  <c r="AU12" i="34" a="1"/>
  <c r="AU12" i="34" s="1"/>
  <c r="BK12" i="34" s="1"/>
  <c r="BB11" i="34" a="1"/>
  <c r="BB11" i="34" s="1"/>
  <c r="AI11" i="34" a="1"/>
  <c r="AI11" i="34" s="1"/>
  <c r="AB11" i="34" a="1"/>
  <c r="AB11" i="34" s="1"/>
  <c r="AY10" i="34" a="1"/>
  <c r="AY10" i="34" s="1"/>
  <c r="AI10" i="34" a="1"/>
  <c r="AI10" i="34" s="1"/>
  <c r="DO10" i="34" s="1"/>
  <c r="AW9" i="34" a="1"/>
  <c r="AW9" i="34" s="1"/>
  <c r="AG9" i="34" a="1"/>
  <c r="AG9" i="34" s="1"/>
  <c r="AT8" i="34" a="1"/>
  <c r="AT8" i="34" s="1"/>
  <c r="AD8" i="34" a="1"/>
  <c r="AD8" i="34" s="1"/>
  <c r="DJ8" i="34" s="1"/>
  <c r="BC7" i="34" a="1"/>
  <c r="BC7" i="34" s="1"/>
  <c r="BS7" i="34" s="1"/>
  <c r="AM7" i="34" a="1"/>
  <c r="AM7" i="34" s="1"/>
  <c r="BC16" i="34" a="1"/>
  <c r="BC16" i="34" s="1"/>
  <c r="BB13" i="34" a="1"/>
  <c r="BB13" i="34" s="1"/>
  <c r="BR13" i="34" s="1"/>
  <c r="BC12" i="34" a="1"/>
  <c r="BC12" i="34" s="1"/>
  <c r="BS12" i="34" s="1"/>
  <c r="AT12" i="34" a="1"/>
  <c r="AT12" i="34" s="1"/>
  <c r="AF12" i="34" a="1"/>
  <c r="AF12" i="34" s="1"/>
  <c r="DL12" i="34" s="1"/>
  <c r="AU11" i="34" a="1"/>
  <c r="AU11" i="34" s="1"/>
  <c r="AN11" i="34" a="1"/>
  <c r="AN11" i="34" s="1"/>
  <c r="AH11" i="34" a="1"/>
  <c r="AH11" i="34" s="1"/>
  <c r="AX10" i="34" a="1"/>
  <c r="AX10" i="34" s="1"/>
  <c r="AS10" i="34" a="1"/>
  <c r="AS10" i="34" s="1"/>
  <c r="AH10" i="34" a="1"/>
  <c r="AH10" i="34" s="1"/>
  <c r="AC10" i="34" a="1"/>
  <c r="AC10" i="34" s="1"/>
  <c r="BG9" i="34" a="1"/>
  <c r="BG9" i="34" s="1"/>
  <c r="BB9" i="34" a="1"/>
  <c r="BB9" i="34" s="1"/>
  <c r="BR9" i="34" s="1"/>
  <c r="AQ9" i="34" a="1"/>
  <c r="AQ9" i="34" s="1"/>
  <c r="DW9" i="34" s="1"/>
  <c r="AL9" i="34" a="1"/>
  <c r="AL9" i="34" s="1"/>
  <c r="BD8" i="34" a="1"/>
  <c r="BD8" i="34" s="1"/>
  <c r="AY8" i="34" a="1"/>
  <c r="AY8" i="34" s="1"/>
  <c r="AN8" i="34" a="1"/>
  <c r="AN8" i="34" s="1"/>
  <c r="AI8" i="34" a="1"/>
  <c r="AI8" i="34" s="1"/>
  <c r="BB7" i="34" a="1"/>
  <c r="BB7" i="34" s="1"/>
  <c r="AW7" i="34" a="1"/>
  <c r="AW7" i="34" s="1"/>
  <c r="BM7" i="34" s="1"/>
  <c r="AL7" i="34" a="1"/>
  <c r="AL7" i="34" s="1"/>
  <c r="DR7" i="34" s="1"/>
  <c r="AG7" i="34" a="1"/>
  <c r="AG7" i="34" s="1"/>
  <c r="AR16" i="34" a="1"/>
  <c r="AR16" i="34" s="1"/>
  <c r="BH16" i="34" s="1"/>
  <c r="BG11" i="34" a="1"/>
  <c r="BG11" i="34" s="1"/>
  <c r="AZ11" i="34" a="1"/>
  <c r="AZ11" i="34" s="1"/>
  <c r="AT11" i="34" a="1"/>
  <c r="AT11" i="34" s="1"/>
  <c r="BC10" i="34" a="1"/>
  <c r="BC10" i="34" s="1"/>
  <c r="AM10" i="34" a="1"/>
  <c r="AM10" i="34" s="1"/>
  <c r="DS10" i="34" s="1"/>
  <c r="BA9" i="34" a="1"/>
  <c r="BA9" i="34" s="1"/>
  <c r="BQ9" i="34" s="1"/>
  <c r="AK9" i="34" a="1"/>
  <c r="AK9" i="34" s="1"/>
  <c r="AX8" i="34" a="1"/>
  <c r="AX8" i="34" s="1"/>
  <c r="AH8" i="34" a="1"/>
  <c r="AH8" i="34" s="1"/>
  <c r="DN8" i="34" s="1"/>
  <c r="BG7" i="34" a="1"/>
  <c r="BG7" i="34" s="1"/>
  <c r="AQ7" i="34" a="1"/>
  <c r="AQ7" i="34" s="1"/>
  <c r="AY15" i="34" a="1"/>
  <c r="AY15" i="34" s="1"/>
  <c r="AN13" i="34" a="1"/>
  <c r="AN13" i="34" s="1"/>
  <c r="DT13" i="34" s="1"/>
  <c r="AS12" i="34" a="1"/>
  <c r="AS12" i="34" s="1"/>
  <c r="BI12" i="34" s="1"/>
  <c r="AK12" i="34" a="1"/>
  <c r="AK12" i="34" s="1"/>
  <c r="AD12" i="34" a="1"/>
  <c r="AD12" i="34" s="1"/>
  <c r="DJ12" i="34" s="1"/>
  <c r="BF11" i="34" a="1"/>
  <c r="BF11" i="34" s="1"/>
  <c r="BV11" i="34" s="1"/>
  <c r="AM11" i="34" a="1"/>
  <c r="AM11" i="34" s="1"/>
  <c r="AF11" i="34" a="1"/>
  <c r="AF11" i="34" s="1"/>
  <c r="BB10" i="34" a="1"/>
  <c r="BB10" i="34" s="1"/>
  <c r="AW10" i="34" a="1"/>
  <c r="AW10" i="34" s="1"/>
  <c r="AL10" i="34" a="1"/>
  <c r="AL10" i="34" s="1"/>
  <c r="DR10" i="34" s="1"/>
  <c r="AG10" i="34" a="1"/>
  <c r="AG10" i="34" s="1"/>
  <c r="BF9" i="34" a="1"/>
  <c r="BF9" i="34" s="1"/>
  <c r="AU9" i="34" a="1"/>
  <c r="AU9" i="34" s="1"/>
  <c r="AP9" i="34" a="1"/>
  <c r="AP9" i="34" s="1"/>
  <c r="AE9" i="34" a="1"/>
  <c r="AE9" i="34" s="1"/>
  <c r="BC8" i="34" a="1"/>
  <c r="BC8" i="34" s="1"/>
  <c r="AR8" i="34" a="1"/>
  <c r="AR8" i="34" s="1"/>
  <c r="AM8" i="34" a="1"/>
  <c r="AM8" i="34" s="1"/>
  <c r="DS8" i="34" s="1"/>
  <c r="AB8" i="34" a="1"/>
  <c r="AB8" i="34" s="1"/>
  <c r="BF7" i="34" a="1"/>
  <c r="BF7" i="34" s="1"/>
  <c r="BA7" i="34" a="1"/>
  <c r="BA7" i="34" s="1"/>
  <c r="AP7" i="34" a="1"/>
  <c r="AP7" i="34" s="1"/>
  <c r="AK7" i="34" a="1"/>
  <c r="AK7" i="34" s="1"/>
  <c r="AK49" i="34" a="1"/>
  <c r="AK49" i="34" s="1"/>
  <c r="BC45" i="34" a="1"/>
  <c r="BC45" i="34" s="1"/>
  <c r="AV43" i="34" a="1"/>
  <c r="AV43" i="34" s="1"/>
  <c r="AU68" i="34" a="1"/>
  <c r="AU68" i="34" s="1"/>
  <c r="AY12" i="34" a="1"/>
  <c r="AY12" i="34" s="1"/>
  <c r="AR12" i="34" a="1"/>
  <c r="AR12" i="34" s="1"/>
  <c r="AY11" i="34" a="1"/>
  <c r="AY11" i="34" s="1"/>
  <c r="BO11" i="34" s="1"/>
  <c r="AR11" i="34" a="1"/>
  <c r="AR11" i="34" s="1"/>
  <c r="BH11" i="34" s="1"/>
  <c r="AL11" i="34" a="1"/>
  <c r="AL11" i="34" s="1"/>
  <c r="BG10" i="34" a="1"/>
  <c r="BG10" i="34" s="1"/>
  <c r="AQ10" i="34" a="1"/>
  <c r="AQ10" i="34" s="1"/>
  <c r="BE9" i="34" a="1"/>
  <c r="BE9" i="34" s="1"/>
  <c r="AO9" i="34" a="1"/>
  <c r="AO9" i="34" s="1"/>
  <c r="BB8" i="34" a="1"/>
  <c r="BB8" i="34" s="1"/>
  <c r="BR8" i="34" s="1"/>
  <c r="AL8" i="34" a="1"/>
  <c r="AL8" i="34" s="1"/>
  <c r="AU7" i="34" a="1"/>
  <c r="AU7" i="34" s="1"/>
  <c r="AE7" i="34" a="1"/>
  <c r="AE7" i="34" s="1"/>
  <c r="BG12" i="34" a="1"/>
  <c r="BG12" i="34" s="1"/>
  <c r="BW12" i="34" s="1"/>
  <c r="AX12" i="34" a="1"/>
  <c r="AX12" i="34" s="1"/>
  <c r="AP12" i="34" a="1"/>
  <c r="AP12" i="34" s="1"/>
  <c r="AJ12" i="34" a="1"/>
  <c r="AJ12" i="34" s="1"/>
  <c r="DP12" i="34" s="1"/>
  <c r="AB12" i="34" a="1"/>
  <c r="AB12" i="34" s="1"/>
  <c r="DH12" i="34" s="1"/>
  <c r="BD11" i="34" a="1"/>
  <c r="BD11" i="34" s="1"/>
  <c r="BT11" i="34" s="1"/>
  <c r="AX11" i="34" a="1"/>
  <c r="AX11" i="34" s="1"/>
  <c r="BN11" i="34" s="1"/>
  <c r="AE11" i="34" a="1"/>
  <c r="AE11" i="34" s="1"/>
  <c r="BF10" i="34" a="1"/>
  <c r="BF10" i="34" s="1"/>
  <c r="BA10" i="34" a="1"/>
  <c r="BA10" i="34" s="1"/>
  <c r="BQ10" i="34" s="1"/>
  <c r="AP10" i="34" a="1"/>
  <c r="AP10" i="34" s="1"/>
  <c r="AK10" i="34" a="1"/>
  <c r="AK10" i="34" s="1"/>
  <c r="AY9" i="34" a="1"/>
  <c r="AY9" i="34" s="1"/>
  <c r="AT9" i="34" a="1"/>
  <c r="AT9" i="34" s="1"/>
  <c r="AI9" i="34" a="1"/>
  <c r="AI9" i="34" s="1"/>
  <c r="AD9" i="34" a="1"/>
  <c r="AD9" i="34" s="1"/>
  <c r="BG8" i="34" a="1"/>
  <c r="BG8" i="34" s="1"/>
  <c r="AV8" i="34" a="1"/>
  <c r="AV8" i="34" s="1"/>
  <c r="BL8" i="34" s="1"/>
  <c r="AQ8" i="34" a="1"/>
  <c r="AQ8" i="34" s="1"/>
  <c r="AF8" i="34" a="1"/>
  <c r="AF8" i="34" s="1"/>
  <c r="BE7" i="34" a="1"/>
  <c r="BE7" i="34" s="1"/>
  <c r="AT7" i="34" a="1"/>
  <c r="AT7" i="34" s="1"/>
  <c r="AO7" i="34" a="1"/>
  <c r="AO7" i="34" s="1"/>
  <c r="AD7" i="34" a="1"/>
  <c r="AD7" i="34" s="1"/>
  <c r="BE12" i="34" a="1"/>
  <c r="BE12" i="34" s="1"/>
  <c r="BU12" i="34" s="1"/>
  <c r="AI12" i="34" a="1"/>
  <c r="AI12" i="34" s="1"/>
  <c r="DO12" i="34" s="1"/>
  <c r="AQ11" i="34" a="1"/>
  <c r="AQ11" i="34" s="1"/>
  <c r="AJ11" i="34" a="1"/>
  <c r="AJ11" i="34" s="1"/>
  <c r="AD11" i="34" a="1"/>
  <c r="AD11" i="34" s="1"/>
  <c r="DJ11" i="34" s="1"/>
  <c r="AU10" i="34" a="1"/>
  <c r="AU10" i="34" s="1"/>
  <c r="AE10" i="34" a="1"/>
  <c r="AE10" i="34" s="1"/>
  <c r="AS9" i="34" a="1"/>
  <c r="AS9" i="34" s="1"/>
  <c r="AC9" i="34" a="1"/>
  <c r="AC9" i="34" s="1"/>
  <c r="DI9" i="34" s="1"/>
  <c r="BF8" i="34" a="1"/>
  <c r="BF8" i="34" s="1"/>
  <c r="BV8" i="34" s="1"/>
  <c r="AP8" i="34" a="1"/>
  <c r="AP8" i="34" s="1"/>
  <c r="AY7" i="34" a="1"/>
  <c r="AY7" i="34" s="1"/>
  <c r="AI7" i="34" a="1"/>
  <c r="AI7" i="34" s="1"/>
  <c r="DO7" i="34" s="1"/>
  <c r="AZ43" i="34" a="1"/>
  <c r="AZ43" i="34" s="1"/>
  <c r="AZ46" i="34" a="1"/>
  <c r="AZ46" i="34" s="1"/>
  <c r="AC7" i="34" a="1"/>
  <c r="AC7" i="34" s="1"/>
  <c r="AX9" i="34" a="1"/>
  <c r="AX9" i="34" s="1"/>
  <c r="AD10" i="34" a="1"/>
  <c r="AD10" i="34" s="1"/>
  <c r="BD43" i="34" a="1"/>
  <c r="BD43" i="34" s="1"/>
  <c r="BT43" i="34" s="1"/>
  <c r="BG46" i="34" a="1"/>
  <c r="BG46" i="34" s="1"/>
  <c r="AH7" i="34" a="1"/>
  <c r="AH7" i="34" s="1"/>
  <c r="AU8" i="34" a="1"/>
  <c r="AU8" i="34" s="1"/>
  <c r="BK8" i="34" s="1"/>
  <c r="BC9" i="34" a="1"/>
  <c r="BC9" i="34" s="1"/>
  <c r="BS9" i="34" s="1"/>
  <c r="AF45" i="34" a="1"/>
  <c r="AF45" i="34" s="1"/>
  <c r="AJ49" i="34" a="1"/>
  <c r="AJ49" i="34" s="1"/>
  <c r="AZ8" i="34" a="1"/>
  <c r="AZ8" i="34" s="1"/>
  <c r="BP8" i="34" s="1"/>
  <c r="AO10" i="34" a="1"/>
  <c r="AO10" i="34" s="1"/>
  <c r="AS7" i="34" a="1"/>
  <c r="AS7" i="34" s="1"/>
  <c r="AT10" i="34" a="1"/>
  <c r="AT10" i="34" s="1"/>
  <c r="AF43" i="34" a="1"/>
  <c r="AF43" i="34" s="1"/>
  <c r="AV45" i="34" a="1"/>
  <c r="AV45" i="34" s="1"/>
  <c r="AV49" i="34" a="1"/>
  <c r="AV49" i="34" s="1"/>
  <c r="AX7" i="34" a="1"/>
  <c r="AX7" i="34" s="1"/>
  <c r="AQ48" i="34" a="1"/>
  <c r="AQ48" i="34" s="1"/>
  <c r="AR61" i="34" a="1"/>
  <c r="AR61" i="34" s="1"/>
  <c r="AJ43" i="34" a="1"/>
  <c r="AJ43" i="34" s="1"/>
  <c r="BB45" i="34" a="1"/>
  <c r="BB45" i="34" s="1"/>
  <c r="AK46" i="34" a="1"/>
  <c r="AK46" i="34" s="1"/>
  <c r="AH9" i="34" a="1"/>
  <c r="AH9" i="34" s="1"/>
  <c r="BE10" i="34" a="1"/>
  <c r="BE10" i="34" s="1"/>
  <c r="AY6" i="34" a="1"/>
  <c r="AY6" i="34" s="1"/>
  <c r="AD19" i="34" a="1"/>
  <c r="AD19" i="34" s="1"/>
  <c r="AH25" i="34" a="1"/>
  <c r="AH25" i="34" s="1"/>
  <c r="J24" i="34"/>
  <c r="BX24" i="34" s="1" a="1"/>
  <c r="BX24" i="34" s="1"/>
  <c r="J30" i="34"/>
  <c r="BX30" i="34" s="1" a="1"/>
  <c r="BX30" i="34" s="1"/>
  <c r="J37" i="34"/>
  <c r="BX37" i="34" s="1" a="1"/>
  <c r="BX37" i="34" s="1"/>
  <c r="AW44" i="34" a="1"/>
  <c r="AW44" i="34" s="1"/>
  <c r="AC43" i="34" a="1"/>
  <c r="AC43" i="34" s="1"/>
  <c r="AG43" i="34" a="1"/>
  <c r="AG43" i="34" s="1"/>
  <c r="AK43" i="34" a="1"/>
  <c r="AK43" i="34" s="1"/>
  <c r="AO43" i="34" a="1"/>
  <c r="AO43" i="34" s="1"/>
  <c r="AS43" i="34" a="1"/>
  <c r="AS43" i="34" s="1"/>
  <c r="AW43" i="34" a="1"/>
  <c r="AW43" i="34" s="1"/>
  <c r="BA43" i="34" a="1"/>
  <c r="BA43" i="34" s="1"/>
  <c r="BE43" i="34" a="1"/>
  <c r="BE43" i="34" s="1"/>
  <c r="BU43" i="34" s="1"/>
  <c r="AB45" i="34" a="1"/>
  <c r="AB45" i="34" s="1"/>
  <c r="AM45" i="34" a="1"/>
  <c r="AM45" i="34" s="1"/>
  <c r="DS45" i="34" s="1"/>
  <c r="AR45" i="34" a="1"/>
  <c r="AR45" i="34" s="1"/>
  <c r="AE46" i="34" a="1"/>
  <c r="AE46" i="34" s="1"/>
  <c r="BF50" i="34" a="1"/>
  <c r="BF50" i="34" s="1"/>
  <c r="AE64" i="34" a="1"/>
  <c r="AE64" i="34" s="1"/>
  <c r="BD45" i="34" a="1"/>
  <c r="BD45" i="34" s="1"/>
  <c r="AT46" i="34" a="1"/>
  <c r="AT46" i="34" s="1"/>
  <c r="BB46" i="34" a="1"/>
  <c r="BB46" i="34" s="1"/>
  <c r="AL49" i="34" a="1"/>
  <c r="AL49" i="34" s="1"/>
  <c r="AZ49" i="34" a="1"/>
  <c r="AZ49" i="34" s="1"/>
  <c r="AD50" i="34" a="1"/>
  <c r="AD50" i="34" s="1"/>
  <c r="AD43" i="34" a="1"/>
  <c r="AD43" i="34" s="1"/>
  <c r="AH43" i="34" a="1"/>
  <c r="AH43" i="34" s="1"/>
  <c r="AL43" i="34" a="1"/>
  <c r="AL43" i="34" s="1"/>
  <c r="AP43" i="34" a="1"/>
  <c r="AP43" i="34" s="1"/>
  <c r="AT43" i="34" a="1"/>
  <c r="AT43" i="34" s="1"/>
  <c r="AX43" i="34" a="1"/>
  <c r="AX43" i="34" s="1"/>
  <c r="BB43" i="34" a="1"/>
  <c r="BB43" i="34" s="1"/>
  <c r="BF43" i="34" a="1"/>
  <c r="BF43" i="34" s="1"/>
  <c r="AI45" i="34" a="1"/>
  <c r="AI45" i="34" s="1"/>
  <c r="AN45" i="34" a="1"/>
  <c r="AN45" i="34" s="1"/>
  <c r="DT45" i="34" s="1"/>
  <c r="AY45" i="34" a="1"/>
  <c r="AY45" i="34" s="1"/>
  <c r="AF46" i="34" a="1"/>
  <c r="AF46" i="34" s="1"/>
  <c r="AN46" i="34" a="1"/>
  <c r="AN46" i="34" s="1"/>
  <c r="AC49" i="34" a="1"/>
  <c r="AC49" i="34" s="1"/>
  <c r="AJ50" i="34" a="1"/>
  <c r="AJ50" i="34" s="1"/>
  <c r="BB65" i="34" a="1"/>
  <c r="BB65" i="34" s="1"/>
  <c r="AG44" i="34" a="1"/>
  <c r="AG44" i="34" s="1"/>
  <c r="DM44" i="34" s="1"/>
  <c r="BE45" i="34" a="1"/>
  <c r="BE45" i="34" s="1"/>
  <c r="AH46" i="34" a="1"/>
  <c r="AH46" i="34" s="1"/>
  <c r="AO46" i="34" a="1"/>
  <c r="AO46" i="34" s="1"/>
  <c r="AW46" i="34" a="1"/>
  <c r="AW46" i="34" s="1"/>
  <c r="BC46" i="34" a="1"/>
  <c r="BC46" i="34" s="1"/>
  <c r="AX48" i="34" a="1"/>
  <c r="AX48" i="34" s="1"/>
  <c r="AQ49" i="34" a="1"/>
  <c r="AQ49" i="34" s="1"/>
  <c r="AE43" i="34" a="1"/>
  <c r="AE43" i="34" s="1"/>
  <c r="AI43" i="34" a="1"/>
  <c r="AI43" i="34" s="1"/>
  <c r="AM43" i="34" a="1"/>
  <c r="AM43" i="34" s="1"/>
  <c r="AQ43" i="34" a="1"/>
  <c r="AQ43" i="34" s="1"/>
  <c r="AU43" i="34" a="1"/>
  <c r="AU43" i="34" s="1"/>
  <c r="AY43" i="34" a="1"/>
  <c r="AY43" i="34" s="1"/>
  <c r="BC43" i="34" a="1"/>
  <c r="BC43" i="34" s="1"/>
  <c r="BG43" i="34" a="1"/>
  <c r="BG43" i="34" s="1"/>
  <c r="AE45" i="34" a="1"/>
  <c r="AE45" i="34" s="1"/>
  <c r="AJ45" i="34" a="1"/>
  <c r="AJ45" i="34" s="1"/>
  <c r="AU45" i="34" a="1"/>
  <c r="AU45" i="34" s="1"/>
  <c r="AZ45" i="34" a="1"/>
  <c r="AZ45" i="34" s="1"/>
  <c r="AI46" i="34" a="1"/>
  <c r="AI46" i="34" s="1"/>
  <c r="BE46" i="34" a="1"/>
  <c r="BE46" i="34" s="1"/>
  <c r="AO48" i="34" a="1"/>
  <c r="AO48" i="34" s="1"/>
  <c r="AP50" i="34" a="1"/>
  <c r="AP50" i="34" s="1"/>
  <c r="DV50" i="34" s="1"/>
  <c r="BG57" i="34" a="1"/>
  <c r="BG57" i="34" s="1"/>
  <c r="BC57" i="34" a="1"/>
  <c r="BC57" i="34" s="1"/>
  <c r="AY57" i="34" a="1"/>
  <c r="AY57" i="34" s="1"/>
  <c r="AU57" i="34" a="1"/>
  <c r="AU57" i="34" s="1"/>
  <c r="AQ57" i="34" a="1"/>
  <c r="AQ57" i="34" s="1"/>
  <c r="AM57" i="34" a="1"/>
  <c r="AM57" i="34" s="1"/>
  <c r="AI57" i="34" a="1"/>
  <c r="AI57" i="34" s="1"/>
  <c r="AE57" i="34" a="1"/>
  <c r="AE57" i="34" s="1"/>
  <c r="BF60" i="34" a="1"/>
  <c r="BF60" i="34" s="1"/>
  <c r="BB60" i="34" a="1"/>
  <c r="BB60" i="34" s="1"/>
  <c r="AX60" i="34" a="1"/>
  <c r="AX60" i="34" s="1"/>
  <c r="AT60" i="34" a="1"/>
  <c r="AT60" i="34" s="1"/>
  <c r="AP60" i="34" a="1"/>
  <c r="AP60" i="34" s="1"/>
  <c r="AL60" i="34" a="1"/>
  <c r="AL60" i="34" s="1"/>
  <c r="AH60" i="34" a="1"/>
  <c r="AH60" i="34" s="1"/>
  <c r="AD60" i="34" a="1"/>
  <c r="AD60" i="34" s="1"/>
  <c r="BF57" i="34" a="1"/>
  <c r="BF57" i="34" s="1"/>
  <c r="BB57" i="34" a="1"/>
  <c r="BB57" i="34" s="1"/>
  <c r="AX57" i="34" a="1"/>
  <c r="AX57" i="34" s="1"/>
  <c r="AT57" i="34" a="1"/>
  <c r="AT57" i="34" s="1"/>
  <c r="AP57" i="34" a="1"/>
  <c r="AP57" i="34" s="1"/>
  <c r="AL57" i="34" a="1"/>
  <c r="AL57" i="34" s="1"/>
  <c r="AH57" i="34" a="1"/>
  <c r="AH57" i="34" s="1"/>
  <c r="AD57" i="34" a="1"/>
  <c r="AD57" i="34" s="1"/>
  <c r="BD60" i="34" a="1"/>
  <c r="BD60" i="34" s="1"/>
  <c r="AZ60" i="34" a="1"/>
  <c r="AZ60" i="34" s="1"/>
  <c r="AV60" i="34" a="1"/>
  <c r="AV60" i="34" s="1"/>
  <c r="AR60" i="34" a="1"/>
  <c r="AR60" i="34" s="1"/>
  <c r="AN60" i="34" a="1"/>
  <c r="AN60" i="34" s="1"/>
  <c r="AJ60" i="34" a="1"/>
  <c r="AJ60" i="34" s="1"/>
  <c r="AF60" i="34" a="1"/>
  <c r="AF60" i="34" s="1"/>
  <c r="AB60" i="34" a="1"/>
  <c r="AB60" i="34" s="1"/>
  <c r="AV57" i="34" a="1"/>
  <c r="AV57" i="34" s="1"/>
  <c r="AC57" i="34" a="1"/>
  <c r="AC57" i="34" s="1"/>
  <c r="BG60" i="34" a="1"/>
  <c r="BG60" i="34" s="1"/>
  <c r="AY60" i="34" a="1"/>
  <c r="AY60" i="34" s="1"/>
  <c r="AQ60" i="34" a="1"/>
  <c r="AQ60" i="34" s="1"/>
  <c r="AI60" i="34" a="1"/>
  <c r="AI60" i="34" s="1"/>
  <c r="BE60" i="34" a="1"/>
  <c r="BE60" i="34" s="1"/>
  <c r="BU60" i="34" s="1"/>
  <c r="AW60" i="34" a="1"/>
  <c r="AW60" i="34" s="1"/>
  <c r="AO60" i="34" a="1"/>
  <c r="AO60" i="34" s="1"/>
  <c r="AG60" i="34" a="1"/>
  <c r="AG60" i="34" s="1"/>
  <c r="DM60" i="34" s="1"/>
  <c r="BA57" i="34" a="1"/>
  <c r="BA57" i="34" s="1"/>
  <c r="AN57" i="34" a="1"/>
  <c r="AN57" i="34" s="1"/>
  <c r="AZ57" i="34" a="1"/>
  <c r="AZ57" i="34" s="1"/>
  <c r="AG57" i="34" a="1"/>
  <c r="AG57" i="34" s="1"/>
  <c r="AS57" i="34" a="1"/>
  <c r="AS57" i="34" s="1"/>
  <c r="AF57" i="34" a="1"/>
  <c r="AF57" i="34" s="1"/>
  <c r="BC60" i="34" a="1"/>
  <c r="BC60" i="34" s="1"/>
  <c r="AU60" i="34" a="1"/>
  <c r="AU60" i="34" s="1"/>
  <c r="AM60" i="34" a="1"/>
  <c r="AM60" i="34" s="1"/>
  <c r="AE60" i="34" a="1"/>
  <c r="AE60" i="34" s="1"/>
  <c r="BE57" i="34" a="1"/>
  <c r="BE57" i="34" s="1"/>
  <c r="AR57" i="34" a="1"/>
  <c r="AR57" i="34" s="1"/>
  <c r="AW57" i="34" a="1"/>
  <c r="AW57" i="34" s="1"/>
  <c r="AJ57" i="34" a="1"/>
  <c r="AJ57" i="34" s="1"/>
  <c r="BD57" i="34" a="1"/>
  <c r="BD57" i="34" s="1"/>
  <c r="AS60" i="34" a="1"/>
  <c r="AS60" i="34" s="1"/>
  <c r="BE50" i="34" a="1"/>
  <c r="BE50" i="34" s="1"/>
  <c r="BA50" i="34" a="1"/>
  <c r="BA50" i="34" s="1"/>
  <c r="AW50" i="34" a="1"/>
  <c r="AW50" i="34" s="1"/>
  <c r="AS50" i="34" a="1"/>
  <c r="AS50" i="34" s="1"/>
  <c r="AO50" i="34" a="1"/>
  <c r="AO50" i="34" s="1"/>
  <c r="AK50" i="34" a="1"/>
  <c r="AK50" i="34" s="1"/>
  <c r="AG50" i="34" a="1"/>
  <c r="AG50" i="34" s="1"/>
  <c r="AC60" i="34" a="1"/>
  <c r="AC60" i="34" s="1"/>
  <c r="DI60" i="34" s="1"/>
  <c r="AK60" i="34" a="1"/>
  <c r="AK60" i="34" s="1"/>
  <c r="BD50" i="34" a="1"/>
  <c r="BD50" i="34" s="1"/>
  <c r="AY50" i="34" a="1"/>
  <c r="AY50" i="34" s="1"/>
  <c r="AN50" i="34" a="1"/>
  <c r="AN50" i="34" s="1"/>
  <c r="AI50" i="34" a="1"/>
  <c r="AI50" i="34" s="1"/>
  <c r="DO50" i="34" s="1"/>
  <c r="BD48" i="34" a="1"/>
  <c r="BD48" i="34" s="1"/>
  <c r="AZ48" i="34" a="1"/>
  <c r="AZ48" i="34" s="1"/>
  <c r="AV48" i="34" a="1"/>
  <c r="AV48" i="34" s="1"/>
  <c r="AR48" i="34" a="1"/>
  <c r="AR48" i="34" s="1"/>
  <c r="AN48" i="34" a="1"/>
  <c r="AN48" i="34" s="1"/>
  <c r="DT48" i="34" s="1"/>
  <c r="AJ48" i="34" a="1"/>
  <c r="AJ48" i="34" s="1"/>
  <c r="AK57" i="34" a="1"/>
  <c r="AK57" i="34" s="1"/>
  <c r="BB50" i="34" a="1"/>
  <c r="BB50" i="34" s="1"/>
  <c r="BR50" i="34" s="1"/>
  <c r="AL50" i="34" a="1"/>
  <c r="AL50" i="34" s="1"/>
  <c r="AB50" i="34" a="1"/>
  <c r="AB50" i="34" s="1"/>
  <c r="BE49" i="34" a="1"/>
  <c r="BE49" i="34" s="1"/>
  <c r="BA49" i="34" a="1"/>
  <c r="BA49" i="34" s="1"/>
  <c r="BQ49" i="34" s="1"/>
  <c r="AW49" i="34" a="1"/>
  <c r="AW49" i="34" s="1"/>
  <c r="AB57" i="34" a="1"/>
  <c r="AB57" i="34" s="1"/>
  <c r="BA60" i="34" a="1"/>
  <c r="BA60" i="34" s="1"/>
  <c r="AO57" i="34" a="1"/>
  <c r="AO57" i="34" s="1"/>
  <c r="DU57" i="34" s="1"/>
  <c r="AT50" i="34" a="1"/>
  <c r="AT50" i="34" s="1"/>
  <c r="BJ50" i="34" s="1"/>
  <c r="AM50" i="34" a="1"/>
  <c r="AM50" i="34" s="1"/>
  <c r="BC49" i="34" a="1"/>
  <c r="BC49" i="34" s="1"/>
  <c r="AN49" i="34" a="1"/>
  <c r="AN49" i="34" s="1"/>
  <c r="AE49" i="34" a="1"/>
  <c r="AE49" i="34" s="1"/>
  <c r="AU48" i="34" a="1"/>
  <c r="AU48" i="34" s="1"/>
  <c r="AL48" i="34" a="1"/>
  <c r="AL48" i="34" s="1"/>
  <c r="BG50" i="34" a="1"/>
  <c r="BG50" i="34" s="1"/>
  <c r="BW50" i="34" s="1"/>
  <c r="AZ50" i="34" a="1"/>
  <c r="AZ50" i="34" s="1"/>
  <c r="AE50" i="34" a="1"/>
  <c r="AE50" i="34" s="1"/>
  <c r="BB49" i="34" a="1"/>
  <c r="BB49" i="34" s="1"/>
  <c r="BR49" i="34" s="1"/>
  <c r="AR49" i="34" a="1"/>
  <c r="AR49" i="34" s="1"/>
  <c r="AI49" i="34" a="1"/>
  <c r="AI49" i="34" s="1"/>
  <c r="AD49" i="34" a="1"/>
  <c r="AD49" i="34" s="1"/>
  <c r="DJ49" i="34" s="1"/>
  <c r="AY48" i="34" a="1"/>
  <c r="AY48" i="34" s="1"/>
  <c r="AP48" i="34" a="1"/>
  <c r="AP48" i="34" s="1"/>
  <c r="AG48" i="34" a="1"/>
  <c r="AG48" i="34" s="1"/>
  <c r="AC48" i="34" a="1"/>
  <c r="AC48" i="34" s="1"/>
  <c r="BC50" i="34" a="1"/>
  <c r="BC50" i="34" s="1"/>
  <c r="BS50" i="34" s="1"/>
  <c r="BD49" i="34" a="1"/>
  <c r="BD49" i="34" s="1"/>
  <c r="BT49" i="34" s="1"/>
  <c r="AY49" i="34" a="1"/>
  <c r="AY49" i="34" s="1"/>
  <c r="BO49" i="34" s="1"/>
  <c r="AO49" i="34" a="1"/>
  <c r="AO49" i="34" s="1"/>
  <c r="AF49" i="34" a="1"/>
  <c r="AF49" i="34" s="1"/>
  <c r="DL49" i="34" s="1"/>
  <c r="BA48" i="34" a="1"/>
  <c r="BA48" i="34" s="1"/>
  <c r="AM48" i="34" a="1"/>
  <c r="AM48" i="34" s="1"/>
  <c r="AU50" i="34" a="1"/>
  <c r="AU50" i="34" s="1"/>
  <c r="BK50" i="34" s="1"/>
  <c r="AR50" i="34" a="1"/>
  <c r="AR50" i="34" s="1"/>
  <c r="BH50" i="34" s="1"/>
  <c r="AH50" i="34" a="1"/>
  <c r="AH50" i="34" s="1"/>
  <c r="AQ50" i="34" a="1"/>
  <c r="AQ50" i="34" s="1"/>
  <c r="AF50" i="34" a="1"/>
  <c r="AF50" i="34" s="1"/>
  <c r="BF49" i="34" a="1"/>
  <c r="BF49" i="34" s="1"/>
  <c r="AX49" i="34" a="1"/>
  <c r="AX49" i="34" s="1"/>
  <c r="BN49" i="34" s="1"/>
  <c r="AP49" i="34" a="1"/>
  <c r="AP49" i="34" s="1"/>
  <c r="AH49" i="34" a="1"/>
  <c r="AH49" i="34" s="1"/>
  <c r="AB49" i="34" a="1"/>
  <c r="AB49" i="34" s="1"/>
  <c r="BB48" i="34" a="1"/>
  <c r="BB48" i="34" s="1"/>
  <c r="AT48" i="34" a="1"/>
  <c r="AT48" i="34" s="1"/>
  <c r="AF48" i="34" a="1"/>
  <c r="AF48" i="34" s="1"/>
  <c r="BA46" i="34" a="1"/>
  <c r="BA46" i="34" s="1"/>
  <c r="AV46" i="34" a="1"/>
  <c r="AV46" i="34" s="1"/>
  <c r="BL46" i="34" s="1"/>
  <c r="AM46" i="34" a="1"/>
  <c r="AM46" i="34" s="1"/>
  <c r="AD46" i="34" a="1"/>
  <c r="AD46" i="34" s="1"/>
  <c r="DJ46" i="34" s="1"/>
  <c r="BG45" i="34" a="1"/>
  <c r="BG45" i="34" s="1"/>
  <c r="BW45" i="34" s="1"/>
  <c r="AX45" i="34" a="1"/>
  <c r="AX45" i="34" s="1"/>
  <c r="AT45" i="34" a="1"/>
  <c r="AT45" i="34" s="1"/>
  <c r="AP45" i="34" a="1"/>
  <c r="AP45" i="34" s="1"/>
  <c r="AL45" i="34" a="1"/>
  <c r="AL45" i="34" s="1"/>
  <c r="AH45" i="34" a="1"/>
  <c r="AH45" i="34" s="1"/>
  <c r="AD45" i="34" a="1"/>
  <c r="AD45" i="34" s="1"/>
  <c r="AC50" i="34" a="1"/>
  <c r="AC50" i="34" s="1"/>
  <c r="AG49" i="34" a="1"/>
  <c r="AG49" i="34" s="1"/>
  <c r="DM49" i="34" s="1"/>
  <c r="BG48" i="34" a="1"/>
  <c r="BG48" i="34" s="1"/>
  <c r="BW48" i="34" s="1"/>
  <c r="AS48" i="34" a="1"/>
  <c r="AS48" i="34" s="1"/>
  <c r="BI48" i="34" s="1"/>
  <c r="AK48" i="34" a="1"/>
  <c r="AK48" i="34" s="1"/>
  <c r="AE48" i="34" a="1"/>
  <c r="AE48" i="34" s="1"/>
  <c r="DK48" i="34" s="1"/>
  <c r="BD46" i="34" a="1"/>
  <c r="BD46" i="34" s="1"/>
  <c r="AU46" i="34" a="1"/>
  <c r="AU46" i="34" s="1"/>
  <c r="BK46" i="34" s="1"/>
  <c r="AL46" i="34" a="1"/>
  <c r="AL46" i="34" s="1"/>
  <c r="DR46" i="34" s="1"/>
  <c r="AC46" i="34" a="1"/>
  <c r="AC46" i="34" s="1"/>
  <c r="DI46" i="34" s="1"/>
  <c r="BF45" i="34" a="1"/>
  <c r="BF45" i="34" s="1"/>
  <c r="BA45" i="34" a="1"/>
  <c r="BA45" i="34" s="1"/>
  <c r="AW45" i="34" a="1"/>
  <c r="AW45" i="34" s="1"/>
  <c r="AS45" i="34" a="1"/>
  <c r="AS45" i="34" s="1"/>
  <c r="AO45" i="34" a="1"/>
  <c r="AO45" i="34" s="1"/>
  <c r="AK45" i="34" a="1"/>
  <c r="AK45" i="34" s="1"/>
  <c r="AG45" i="34" a="1"/>
  <c r="AG45" i="34" s="1"/>
  <c r="AC45" i="34" a="1"/>
  <c r="AC45" i="34" s="1"/>
  <c r="AX50" i="34" a="1"/>
  <c r="AX50" i="34" s="1"/>
  <c r="BN50" i="34" s="1"/>
  <c r="AU49" i="34" a="1"/>
  <c r="AU49" i="34" s="1"/>
  <c r="BK49" i="34" s="1"/>
  <c r="AM49" i="34" a="1"/>
  <c r="AM49" i="34" s="1"/>
  <c r="AD48" i="34" a="1"/>
  <c r="AD48" i="34" s="1"/>
  <c r="AY46" i="34" a="1"/>
  <c r="AY46" i="34" s="1"/>
  <c r="AP46" i="34" a="1"/>
  <c r="AP46" i="34" s="1"/>
  <c r="AG46" i="34" a="1"/>
  <c r="AG46" i="34" s="1"/>
  <c r="DM46" i="34" s="1"/>
  <c r="AD44" i="34" a="1"/>
  <c r="AD44" i="34" s="1"/>
  <c r="AH44" i="34" a="1"/>
  <c r="AH44" i="34" s="1"/>
  <c r="AL44" i="34" a="1"/>
  <c r="AL44" i="34" s="1"/>
  <c r="AP44" i="34" a="1"/>
  <c r="AP44" i="34" s="1"/>
  <c r="AT44" i="34" a="1"/>
  <c r="AT44" i="34" s="1"/>
  <c r="AX44" i="34" a="1"/>
  <c r="AX44" i="34" s="1"/>
  <c r="BD44" i="34" a="1"/>
  <c r="BD44" i="34" s="1"/>
  <c r="AB46" i="34" a="1"/>
  <c r="AB46" i="34" s="1"/>
  <c r="DH46" i="34" s="1"/>
  <c r="AQ46" i="34" a="1"/>
  <c r="AQ46" i="34" s="1"/>
  <c r="DW46" i="34" s="1"/>
  <c r="AX46" i="34" a="1"/>
  <c r="AX46" i="34" s="1"/>
  <c r="BN46" i="34" s="1"/>
  <c r="BF46" i="34" a="1"/>
  <c r="BF46" i="34" s="1"/>
  <c r="BV46" i="34" s="1"/>
  <c r="AS49" i="34" a="1"/>
  <c r="AS49" i="34" s="1"/>
  <c r="BG49" i="34" a="1"/>
  <c r="BG49" i="34" s="1"/>
  <c r="BW49" i="34" s="1"/>
  <c r="AV50" i="34" a="1"/>
  <c r="AV50" i="34" s="1"/>
  <c r="AU53" i="34" a="1"/>
  <c r="AU53" i="34" s="1"/>
  <c r="BG51" i="34" a="1"/>
  <c r="BG51" i="34" s="1"/>
  <c r="AU47" i="34" a="1"/>
  <c r="AU47" i="34" s="1"/>
  <c r="AF52" i="34" a="1"/>
  <c r="AF52" i="34" s="1"/>
  <c r="BD54" i="34" a="1"/>
  <c r="BD54" i="34" s="1"/>
  <c r="AM56" i="34" a="1"/>
  <c r="AM56" i="34" s="1"/>
  <c r="J56" i="34"/>
  <c r="BX56" i="34" s="1" a="1"/>
  <c r="BX56" i="34" s="1"/>
  <c r="BC55" i="34" a="1"/>
  <c r="BC55" i="34" s="1"/>
  <c r="AN59" i="34" a="1"/>
  <c r="AN59" i="34" s="1"/>
  <c r="AO58" i="34" a="1"/>
  <c r="AO58" i="34" s="1"/>
  <c r="AC69" i="34" a="1"/>
  <c r="AC69" i="34" s="1"/>
  <c r="AB63" i="34" a="1"/>
  <c r="AB63" i="34" s="1"/>
  <c r="AL67" i="34" a="1"/>
  <c r="AL67" i="34" s="1"/>
  <c r="BB67" i="34" a="1"/>
  <c r="BB67" i="34" s="1"/>
  <c r="AO66" i="34" a="1"/>
  <c r="AO66" i="34" s="1"/>
  <c r="J42" i="34"/>
  <c r="BG69" i="34" a="1"/>
  <c r="BG69" i="34" s="1"/>
  <c r="BC69" i="34" a="1"/>
  <c r="BC69" i="34" s="1"/>
  <c r="AY69" i="34" a="1"/>
  <c r="AY69" i="34" s="1"/>
  <c r="AU69" i="34" a="1"/>
  <c r="AU69" i="34" s="1"/>
  <c r="AQ69" i="34" a="1"/>
  <c r="AQ69" i="34" s="1"/>
  <c r="DW69" i="34" s="1"/>
  <c r="AM69" i="34" a="1"/>
  <c r="AM69" i="34" s="1"/>
  <c r="AI69" i="34" a="1"/>
  <c r="AI69" i="34" s="1"/>
  <c r="AE69" i="34" a="1"/>
  <c r="AE69" i="34" s="1"/>
  <c r="J68" i="34"/>
  <c r="BX68" i="34" s="1" a="1"/>
  <c r="BX68" i="34" s="1"/>
  <c r="BA69" i="34" a="1"/>
  <c r="BA69" i="34" s="1"/>
  <c r="AT69" i="34" a="1"/>
  <c r="AT69" i="34" s="1"/>
  <c r="AB69" i="34" a="1"/>
  <c r="AB69" i="34" s="1"/>
  <c r="BC68" i="34" a="1"/>
  <c r="BC68" i="34" s="1"/>
  <c r="AX68" i="34" a="1"/>
  <c r="AX68" i="34" s="1"/>
  <c r="AS68" i="34" a="1"/>
  <c r="AS68" i="34" s="1"/>
  <c r="AM68" i="34" a="1"/>
  <c r="AM68" i="34" s="1"/>
  <c r="DS68" i="34" s="1"/>
  <c r="AH68" i="34" a="1"/>
  <c r="AH68" i="34" s="1"/>
  <c r="AC68" i="34" a="1"/>
  <c r="AC68" i="34" s="1"/>
  <c r="BF69" i="34" a="1"/>
  <c r="BF69" i="34" s="1"/>
  <c r="AN69" i="34" a="1"/>
  <c r="AN69" i="34" s="1"/>
  <c r="AG69" i="34" a="1"/>
  <c r="AG69" i="34" s="1"/>
  <c r="AR68" i="34" a="1"/>
  <c r="AR68" i="34" s="1"/>
  <c r="AB68" i="34" a="1"/>
  <c r="AB68" i="34" s="1"/>
  <c r="BE67" i="34" a="1"/>
  <c r="BE67" i="34" s="1"/>
  <c r="BU67" i="34" s="1"/>
  <c r="AO67" i="34" a="1"/>
  <c r="AO67" i="34" s="1"/>
  <c r="BB66" i="34" a="1"/>
  <c r="BB66" i="34" s="1"/>
  <c r="AL66" i="34" a="1"/>
  <c r="AL66" i="34" s="1"/>
  <c r="DR66" i="34" s="1"/>
  <c r="AY65" i="34" a="1"/>
  <c r="AY65" i="34" s="1"/>
  <c r="AI65" i="34" a="1"/>
  <c r="AI65" i="34" s="1"/>
  <c r="AV64" i="34" a="1"/>
  <c r="AV64" i="34" s="1"/>
  <c r="AZ69" i="34" a="1"/>
  <c r="AZ69" i="34" s="1"/>
  <c r="AR69" i="34" a="1"/>
  <c r="AR69" i="34" s="1"/>
  <c r="AJ69" i="34" a="1"/>
  <c r="AJ69" i="34" s="1"/>
  <c r="AN68" i="34" a="1"/>
  <c r="AN68" i="34" s="1"/>
  <c r="AF68" i="34" a="1"/>
  <c r="AF68" i="34" s="1"/>
  <c r="BG67" i="34" a="1"/>
  <c r="BG67" i="34" s="1"/>
  <c r="BA67" i="34" a="1"/>
  <c r="BA67" i="34" s="1"/>
  <c r="AU67" i="34" a="1"/>
  <c r="AU67" i="34" s="1"/>
  <c r="AN67" i="34" a="1"/>
  <c r="AN67" i="34" s="1"/>
  <c r="AB67" i="34" a="1"/>
  <c r="AB67" i="34" s="1"/>
  <c r="BG66" i="34" a="1"/>
  <c r="BG66" i="34" s="1"/>
  <c r="AU66" i="34" a="1"/>
  <c r="AU66" i="34" s="1"/>
  <c r="AI66" i="34" a="1"/>
  <c r="AI66" i="34" s="1"/>
  <c r="BG65" i="34" a="1"/>
  <c r="BG65" i="34" s="1"/>
  <c r="BA65" i="34" a="1"/>
  <c r="BA65" i="34" s="1"/>
  <c r="AU65" i="34" a="1"/>
  <c r="AU65" i="34" s="1"/>
  <c r="AO65" i="34" a="1"/>
  <c r="AO65" i="34" s="1"/>
  <c r="AH65" i="34" a="1"/>
  <c r="AH65" i="34" s="1"/>
  <c r="BB64" i="34" a="1"/>
  <c r="BB64" i="34" s="1"/>
  <c r="AU64" i="34" a="1"/>
  <c r="AU64" i="34" s="1"/>
  <c r="AL64" i="34" a="1"/>
  <c r="AL64" i="34" s="1"/>
  <c r="DR64" i="34" s="1"/>
  <c r="AC64" i="34" a="1"/>
  <c r="AC64" i="34" s="1"/>
  <c r="BF63" i="34" a="1"/>
  <c r="BF63" i="34" s="1"/>
  <c r="AW63" i="34" a="1"/>
  <c r="AW63" i="34" s="1"/>
  <c r="AR63" i="34" a="1"/>
  <c r="AR63" i="34" s="1"/>
  <c r="AI63" i="34" a="1"/>
  <c r="AI63" i="34" s="1"/>
  <c r="BF61" i="34" a="1"/>
  <c r="BF61" i="34" s="1"/>
  <c r="BB61" i="34" a="1"/>
  <c r="BB61" i="34" s="1"/>
  <c r="AX61" i="34" a="1"/>
  <c r="AX61" i="34" s="1"/>
  <c r="AT61" i="34" a="1"/>
  <c r="AT61" i="34" s="1"/>
  <c r="AP61" i="34" a="1"/>
  <c r="AP61" i="34" s="1"/>
  <c r="DV61" i="34" s="1"/>
  <c r="AL61" i="34" a="1"/>
  <c r="AL61" i="34" s="1"/>
  <c r="AH61" i="34" a="1"/>
  <c r="AH61" i="34" s="1"/>
  <c r="AD61" i="34" a="1"/>
  <c r="AD61" i="34" s="1"/>
  <c r="BF64" i="34" a="1"/>
  <c r="BF64" i="34" s="1"/>
  <c r="AZ64" i="34" a="1"/>
  <c r="AZ64" i="34" s="1"/>
  <c r="AT64" i="34" a="1"/>
  <c r="AT64" i="34" s="1"/>
  <c r="AK64" i="34" a="1"/>
  <c r="AK64" i="34" s="1"/>
  <c r="AB64" i="34" a="1"/>
  <c r="AB64" i="34" s="1"/>
  <c r="BE63" i="34" a="1"/>
  <c r="BE63" i="34" s="1"/>
  <c r="AZ63" i="34" a="1"/>
  <c r="AZ63" i="34" s="1"/>
  <c r="AQ63" i="34" a="1"/>
  <c r="AQ63" i="34" s="1"/>
  <c r="AH63" i="34" a="1"/>
  <c r="AH63" i="34" s="1"/>
  <c r="BE61" i="34" a="1"/>
  <c r="BE61" i="34" s="1"/>
  <c r="BA61" i="34" a="1"/>
  <c r="BA61" i="34" s="1"/>
  <c r="AW61" i="34" a="1"/>
  <c r="AW61" i="34" s="1"/>
  <c r="AS61" i="34" a="1"/>
  <c r="AS61" i="34" s="1"/>
  <c r="AO61" i="34" a="1"/>
  <c r="AO61" i="34" s="1"/>
  <c r="AK61" i="34" a="1"/>
  <c r="AK61" i="34" s="1"/>
  <c r="AG61" i="34" a="1"/>
  <c r="AG61" i="34" s="1"/>
  <c r="AC61" i="34" a="1"/>
  <c r="AC61" i="34" s="1"/>
  <c r="AX69" i="34" a="1"/>
  <c r="AX69" i="34" s="1"/>
  <c r="AP69" i="34" a="1"/>
  <c r="AP69" i="34" s="1"/>
  <c r="DV69" i="34" s="1"/>
  <c r="AH69" i="34" a="1"/>
  <c r="AH69" i="34" s="1"/>
  <c r="BG68" i="34" a="1"/>
  <c r="BG68" i="34" s="1"/>
  <c r="BA68" i="34" a="1"/>
  <c r="BA68" i="34" s="1"/>
  <c r="AT68" i="34" a="1"/>
  <c r="AT68" i="34" s="1"/>
  <c r="AL68" i="34" a="1"/>
  <c r="AL68" i="34" s="1"/>
  <c r="AE68" i="34" a="1"/>
  <c r="AE68" i="34" s="1"/>
  <c r="DK68" i="34" s="1"/>
  <c r="AZ67" i="34" a="1"/>
  <c r="AZ67" i="34" s="1"/>
  <c r="AT67" i="34" a="1"/>
  <c r="AT67" i="34" s="1"/>
  <c r="AH67" i="34" a="1"/>
  <c r="AH67" i="34" s="1"/>
  <c r="BF66" i="34" a="1"/>
  <c r="BF66" i="34" s="1"/>
  <c r="AZ66" i="34" a="1"/>
  <c r="AZ66" i="34" s="1"/>
  <c r="AT66" i="34" a="1"/>
  <c r="AT66" i="34" s="1"/>
  <c r="AN66" i="34" a="1"/>
  <c r="AN66" i="34" s="1"/>
  <c r="AH66" i="34" a="1"/>
  <c r="AH66" i="34" s="1"/>
  <c r="AB66" i="34" a="1"/>
  <c r="AB66" i="34" s="1"/>
  <c r="BF65" i="34" a="1"/>
  <c r="BF65" i="34" s="1"/>
  <c r="AT65" i="34" a="1"/>
  <c r="AT65" i="34" s="1"/>
  <c r="AN65" i="34" a="1"/>
  <c r="AN65" i="34" s="1"/>
  <c r="AB65" i="34" a="1"/>
  <c r="AB65" i="34" s="1"/>
  <c r="BG64" i="34" a="1"/>
  <c r="BG64" i="34" s="1"/>
  <c r="BA64" i="34" a="1"/>
  <c r="BA64" i="34" s="1"/>
  <c r="AP64" i="34" a="1"/>
  <c r="AP64" i="34" s="1"/>
  <c r="DV64" i="34" s="1"/>
  <c r="AG64" i="34" a="1"/>
  <c r="AG64" i="34" s="1"/>
  <c r="BA63" i="34" a="1"/>
  <c r="BA63" i="34" s="1"/>
  <c r="AV63" i="34" a="1"/>
  <c r="AV63" i="34" s="1"/>
  <c r="AM63" i="34" a="1"/>
  <c r="AM63" i="34" s="1"/>
  <c r="AD63" i="34" a="1"/>
  <c r="AD63" i="34" s="1"/>
  <c r="AZ68" i="34" a="1"/>
  <c r="AZ68" i="34" s="1"/>
  <c r="BF67" i="34" a="1"/>
  <c r="BF67" i="34" s="1"/>
  <c r="AY67" i="34" a="1"/>
  <c r="AY67" i="34" s="1"/>
  <c r="AS67" i="34" a="1"/>
  <c r="AS67" i="34" s="1"/>
  <c r="AM67" i="34" a="1"/>
  <c r="AM67" i="34" s="1"/>
  <c r="AG67" i="34" a="1"/>
  <c r="AG67" i="34" s="1"/>
  <c r="BE66" i="34" a="1"/>
  <c r="BE66" i="34" s="1"/>
  <c r="AS66" i="34" a="1"/>
  <c r="AS66" i="34" s="1"/>
  <c r="AG66" i="34" a="1"/>
  <c r="AG66" i="34" s="1"/>
  <c r="AZ65" i="34" a="1"/>
  <c r="AZ65" i="34" s="1"/>
  <c r="AS65" i="34" a="1"/>
  <c r="AS65" i="34" s="1"/>
  <c r="AM65" i="34" a="1"/>
  <c r="AM65" i="34" s="1"/>
  <c r="AG65" i="34" a="1"/>
  <c r="AG65" i="34" s="1"/>
  <c r="BE69" i="34" a="1"/>
  <c r="BE69" i="34" s="1"/>
  <c r="AW69" i="34" a="1"/>
  <c r="AW69" i="34" s="1"/>
  <c r="BM69" i="34" s="1"/>
  <c r="AO69" i="34" a="1"/>
  <c r="AO69" i="34" s="1"/>
  <c r="AF69" i="34" a="1"/>
  <c r="AF69" i="34" s="1"/>
  <c r="BF68" i="34" a="1"/>
  <c r="BF68" i="34" s="1"/>
  <c r="AY68" i="34" a="1"/>
  <c r="AY68" i="34" s="1"/>
  <c r="AQ68" i="34" a="1"/>
  <c r="AQ68" i="34" s="1"/>
  <c r="DW68" i="34" s="1"/>
  <c r="AK68" i="34" a="1"/>
  <c r="AK68" i="34" s="1"/>
  <c r="DQ68" i="34" s="1"/>
  <c r="AD68" i="34" a="1"/>
  <c r="AD68" i="34" s="1"/>
  <c r="BD67" i="34" a="1"/>
  <c r="BD67" i="34" s="1"/>
  <c r="AR67" i="34" a="1"/>
  <c r="AR67" i="34" s="1"/>
  <c r="AF67" i="34" a="1"/>
  <c r="AF67" i="34" s="1"/>
  <c r="AY66" i="34" a="1"/>
  <c r="AY66" i="34" s="1"/>
  <c r="AM66" i="34" a="1"/>
  <c r="AM66" i="34" s="1"/>
  <c r="AF66" i="34" a="1"/>
  <c r="AF66" i="34" s="1"/>
  <c r="BE65" i="34" a="1"/>
  <c r="BE65" i="34" s="1"/>
  <c r="AX65" i="34" a="1"/>
  <c r="AX65" i="34" s="1"/>
  <c r="BN65" i="34" s="1"/>
  <c r="AL65" i="34" a="1"/>
  <c r="AL65" i="34" s="1"/>
  <c r="DR65" i="34" s="1"/>
  <c r="AY64" i="34" a="1"/>
  <c r="AY64" i="34" s="1"/>
  <c r="AO64" i="34" a="1"/>
  <c r="AO64" i="34" s="1"/>
  <c r="AF64" i="34" a="1"/>
  <c r="AF64" i="34" s="1"/>
  <c r="DL64" i="34" s="1"/>
  <c r="BD63" i="34" a="1"/>
  <c r="BD63" i="34" s="1"/>
  <c r="AU63" i="34" a="1"/>
  <c r="AU63" i="34" s="1"/>
  <c r="AL63" i="34" a="1"/>
  <c r="AL63" i="34" s="1"/>
  <c r="AC63" i="34" a="1"/>
  <c r="AC63" i="34" s="1"/>
  <c r="AL69" i="34" a="1"/>
  <c r="AL69" i="34" s="1"/>
  <c r="BE68" i="34" a="1"/>
  <c r="BE68" i="34" s="1"/>
  <c r="AP68" i="34" a="1"/>
  <c r="AP68" i="34" s="1"/>
  <c r="AW67" i="34" a="1"/>
  <c r="AW67" i="34" s="1"/>
  <c r="AK67" i="34" a="1"/>
  <c r="AK67" i="34" s="1"/>
  <c r="DQ67" i="34" s="1"/>
  <c r="AW66" i="34" a="1"/>
  <c r="AW66" i="34" s="1"/>
  <c r="AW65" i="34" a="1"/>
  <c r="AW65" i="34" s="1"/>
  <c r="BM65" i="34" s="1"/>
  <c r="AK65" i="34" a="1"/>
  <c r="AK65" i="34" s="1"/>
  <c r="DQ65" i="34" s="1"/>
  <c r="AW64" i="34" a="1"/>
  <c r="AW64" i="34" s="1"/>
  <c r="BM64" i="34" s="1"/>
  <c r="BD69" i="34" a="1"/>
  <c r="BD69" i="34" s="1"/>
  <c r="BD68" i="34" a="1"/>
  <c r="BD68" i="34" s="1"/>
  <c r="BT68" i="34" s="1"/>
  <c r="AV67" i="34" a="1"/>
  <c r="AV67" i="34" s="1"/>
  <c r="AJ67" i="34" a="1"/>
  <c r="AJ67" i="34" s="1"/>
  <c r="DP67" i="34" s="1"/>
  <c r="AV66" i="34" a="1"/>
  <c r="AV66" i="34" s="1"/>
  <c r="BL66" i="34" s="1"/>
  <c r="AJ66" i="34" a="1"/>
  <c r="AJ66" i="34" s="1"/>
  <c r="DP66" i="34" s="1"/>
  <c r="BB69" i="34" a="1"/>
  <c r="BB69" i="34" s="1"/>
  <c r="AK69" i="34" a="1"/>
  <c r="AK69" i="34" s="1"/>
  <c r="DQ69" i="34" s="1"/>
  <c r="BB68" i="34" a="1"/>
  <c r="BB68" i="34" s="1"/>
  <c r="AO68" i="34" a="1"/>
  <c r="AO68" i="34" s="1"/>
  <c r="DU68" i="34" s="1"/>
  <c r="AI67" i="34" a="1"/>
  <c r="AI67" i="34" s="1"/>
  <c r="DO67" i="34" s="1"/>
  <c r="AV65" i="34" a="1"/>
  <c r="AV65" i="34" s="1"/>
  <c r="AJ65" i="34" a="1"/>
  <c r="AJ65" i="34" s="1"/>
  <c r="BD64" i="34" a="1"/>
  <c r="BD64" i="34" s="1"/>
  <c r="AI64" i="34" a="1"/>
  <c r="AI64" i="34" s="1"/>
  <c r="BC63" i="34" a="1"/>
  <c r="BC63" i="34" s="1"/>
  <c r="BS63" i="34" s="1"/>
  <c r="AT63" i="34" a="1"/>
  <c r="AT63" i="34" s="1"/>
  <c r="BJ63" i="34" s="1"/>
  <c r="AK63" i="34" a="1"/>
  <c r="AK63" i="34" s="1"/>
  <c r="AQ61" i="34" a="1"/>
  <c r="AQ61" i="34" s="1"/>
  <c r="AJ61" i="34" a="1"/>
  <c r="AJ61" i="34" s="1"/>
  <c r="AW68" i="34" a="1"/>
  <c r="AW68" i="34" s="1"/>
  <c r="AI68" i="34" a="1"/>
  <c r="AI68" i="34" s="1"/>
  <c r="DO68" i="34" s="1"/>
  <c r="BC67" i="34" a="1"/>
  <c r="BC67" i="34" s="1"/>
  <c r="BS67" i="34" s="1"/>
  <c r="AQ67" i="34" a="1"/>
  <c r="AQ67" i="34" s="1"/>
  <c r="AE67" i="34" a="1"/>
  <c r="AE67" i="34" s="1"/>
  <c r="DK67" i="34" s="1"/>
  <c r="AQ66" i="34" a="1"/>
  <c r="AQ66" i="34" s="1"/>
  <c r="DW66" i="34" s="1"/>
  <c r="AE66" i="34" a="1"/>
  <c r="AE66" i="34" s="1"/>
  <c r="DK66" i="34" s="1"/>
  <c r="BC65" i="34" a="1"/>
  <c r="BC65" i="34" s="1"/>
  <c r="BS65" i="34" s="1"/>
  <c r="AQ65" i="34" a="1"/>
  <c r="AQ65" i="34" s="1"/>
  <c r="AE65" i="34" a="1"/>
  <c r="AE65" i="34" s="1"/>
  <c r="DK65" i="34" s="1"/>
  <c r="AQ64" i="34" a="1"/>
  <c r="AQ64" i="34" s="1"/>
  <c r="DW64" i="34" s="1"/>
  <c r="AH64" i="34" a="1"/>
  <c r="AH64" i="34" s="1"/>
  <c r="BB63" i="34" a="1"/>
  <c r="BB63" i="34" s="1"/>
  <c r="AS63" i="34" a="1"/>
  <c r="AS63" i="34" s="1"/>
  <c r="AJ68" i="34" a="1"/>
  <c r="AJ68" i="34" s="1"/>
  <c r="DP68" i="34" s="1"/>
  <c r="BD66" i="34" a="1"/>
  <c r="BD66" i="34" s="1"/>
  <c r="AR66" i="34" a="1"/>
  <c r="AR66" i="34" s="1"/>
  <c r="BH66" i="34" s="1"/>
  <c r="BD65" i="34" a="1"/>
  <c r="BD65" i="34" s="1"/>
  <c r="BT65" i="34" s="1"/>
  <c r="AR65" i="34" a="1"/>
  <c r="AR65" i="34" s="1"/>
  <c r="BH65" i="34" s="1"/>
  <c r="AF65" i="34" a="1"/>
  <c r="AF65" i="34" s="1"/>
  <c r="DL65" i="34" s="1"/>
  <c r="BC64" i="34" a="1"/>
  <c r="BC64" i="34" s="1"/>
  <c r="AR64" i="34" a="1"/>
  <c r="AR64" i="34" s="1"/>
  <c r="BH64" i="34" s="1"/>
  <c r="AJ63" i="34" a="1"/>
  <c r="AJ63" i="34" s="1"/>
  <c r="DP63" i="34" s="1"/>
  <c r="BC61" i="34" a="1"/>
  <c r="BC61" i="34" s="1"/>
  <c r="AV61" i="34" a="1"/>
  <c r="AV61" i="34" s="1"/>
  <c r="AD69" i="34" a="1"/>
  <c r="AD69" i="34" s="1"/>
  <c r="DJ69" i="34" s="1"/>
  <c r="AX67" i="34" a="1"/>
  <c r="AX67" i="34" s="1"/>
  <c r="BN67" i="34" s="1"/>
  <c r="BA66" i="34" a="1"/>
  <c r="BA66" i="34" s="1"/>
  <c r="AN64" i="34" a="1"/>
  <c r="AN64" i="34" s="1"/>
  <c r="AO63" i="34" a="1"/>
  <c r="AO63" i="34" s="1"/>
  <c r="DU63" i="34" s="1"/>
  <c r="AX66" i="34" a="1"/>
  <c r="AX66" i="34" s="1"/>
  <c r="BN66" i="34" s="1"/>
  <c r="AM64" i="34" a="1"/>
  <c r="AM64" i="34" s="1"/>
  <c r="AY63" i="34" a="1"/>
  <c r="AY63" i="34" s="1"/>
  <c r="AN63" i="34" a="1"/>
  <c r="AN63" i="34" s="1"/>
  <c r="DT63" i="34" s="1"/>
  <c r="BG61" i="34" a="1"/>
  <c r="BG61" i="34" s="1"/>
  <c r="AY61" i="34" a="1"/>
  <c r="AY61" i="34" s="1"/>
  <c r="AV68" i="34" a="1"/>
  <c r="AV68" i="34" s="1"/>
  <c r="AP67" i="34" a="1"/>
  <c r="AP67" i="34" s="1"/>
  <c r="AP66" i="34" a="1"/>
  <c r="AP66" i="34" s="1"/>
  <c r="DV66" i="34" s="1"/>
  <c r="AP65" i="34" a="1"/>
  <c r="AP65" i="34" s="1"/>
  <c r="BE64" i="34" a="1"/>
  <c r="BE64" i="34" s="1"/>
  <c r="AJ64" i="34" a="1"/>
  <c r="AJ64" i="34" s="1"/>
  <c r="DP64" i="34" s="1"/>
  <c r="AN61" i="34" a="1"/>
  <c r="AN61" i="34" s="1"/>
  <c r="AF61" i="34" a="1"/>
  <c r="AF61" i="34" s="1"/>
  <c r="AS69" i="34" a="1"/>
  <c r="AS69" i="34" s="1"/>
  <c r="AD67" i="34" a="1"/>
  <c r="AD67" i="34" s="1"/>
  <c r="AK66" i="34" a="1"/>
  <c r="AK66" i="34" s="1"/>
  <c r="DQ66" i="34" s="1"/>
  <c r="AX64" i="34" a="1"/>
  <c r="AX64" i="34" s="1"/>
  <c r="AF63" i="34" a="1"/>
  <c r="AF63" i="34" s="1"/>
  <c r="BD61" i="34" a="1"/>
  <c r="BD61" i="34" s="1"/>
  <c r="AU61" i="34" a="1"/>
  <c r="AU61" i="34" s="1"/>
  <c r="AM61" i="34" a="1"/>
  <c r="AM61" i="34" s="1"/>
  <c r="DS61" i="34" s="1"/>
  <c r="AE61" i="34" a="1"/>
  <c r="AE61" i="34" s="1"/>
  <c r="AC67" i="34" a="1"/>
  <c r="AC67" i="34" s="1"/>
  <c r="DI67" i="34" s="1"/>
  <c r="AD66" i="34" a="1"/>
  <c r="AD66" i="34" s="1"/>
  <c r="DJ66" i="34" s="1"/>
  <c r="AD65" i="34" a="1"/>
  <c r="AD65" i="34" s="1"/>
  <c r="AD64" i="34" a="1"/>
  <c r="AD64" i="34" s="1"/>
  <c r="AB61" i="34" a="1"/>
  <c r="AB61" i="34" s="1"/>
  <c r="DH61" i="34" s="1"/>
  <c r="AG68" i="34" a="1"/>
  <c r="AG68" i="34" s="1"/>
  <c r="DM68" i="34" s="1"/>
  <c r="AC66" i="34" a="1"/>
  <c r="AC66" i="34" s="1"/>
  <c r="DI66" i="34" s="1"/>
  <c r="AC65" i="34" a="1"/>
  <c r="AC65" i="34" s="1"/>
  <c r="DI65" i="34" s="1"/>
  <c r="AS64" i="34" a="1"/>
  <c r="AS64" i="34" s="1"/>
  <c r="BG63" i="34" a="1"/>
  <c r="BG63" i="34" s="1"/>
  <c r="BW63" i="34" s="1"/>
  <c r="AP63" i="34" a="1"/>
  <c r="AP63" i="34" s="1"/>
  <c r="DV63" i="34" s="1"/>
  <c r="AE63" i="34" a="1"/>
  <c r="AE63" i="34" s="1"/>
  <c r="DK63" i="34" s="1"/>
  <c r="AZ61" i="34" a="1"/>
  <c r="AZ61" i="34" s="1"/>
  <c r="BP61" i="34" s="1"/>
  <c r="AG63" i="34" a="1"/>
  <c r="AG63" i="34" s="1"/>
  <c r="DM63" i="34" s="1"/>
  <c r="AI61" i="34" a="1"/>
  <c r="AI61" i="34" s="1"/>
  <c r="DO61" i="34" s="1"/>
  <c r="AB62" i="34" a="1"/>
  <c r="AB62" i="34" s="1"/>
  <c r="AX63" i="34" a="1"/>
  <c r="AX63" i="34" s="1"/>
  <c r="BN63" i="34" s="1"/>
  <c r="BC66" i="34" a="1"/>
  <c r="BC66" i="34" s="1"/>
  <c r="BS66" i="34" s="1"/>
  <c r="AV69" i="34" a="1"/>
  <c r="AV69" i="34" s="1"/>
  <c r="AP71" i="34" a="1"/>
  <c r="AP71" i="34" s="1"/>
  <c r="BG94" i="34" a="1"/>
  <c r="BG94" i="34" s="1"/>
  <c r="BC94" i="34" a="1"/>
  <c r="BC94" i="34" s="1"/>
  <c r="AY94" i="34" a="1"/>
  <c r="AY94" i="34" s="1"/>
  <c r="AU94" i="34" a="1"/>
  <c r="AU94" i="34" s="1"/>
  <c r="AQ94" i="34" a="1"/>
  <c r="AQ94" i="34" s="1"/>
  <c r="AM94" i="34" a="1"/>
  <c r="AM94" i="34" s="1"/>
  <c r="AI94" i="34" a="1"/>
  <c r="AI94" i="34" s="1"/>
  <c r="BF94" i="34" a="1"/>
  <c r="BF94" i="34" s="1"/>
  <c r="BB94" i="34" a="1"/>
  <c r="BB94" i="34" s="1"/>
  <c r="AX94" i="34" a="1"/>
  <c r="AX94" i="34" s="1"/>
  <c r="AT94" i="34" a="1"/>
  <c r="AT94" i="34" s="1"/>
  <c r="AP94" i="34" a="1"/>
  <c r="AP94" i="34" s="1"/>
  <c r="AL94" i="34" a="1"/>
  <c r="AL94" i="34" s="1"/>
  <c r="BE94" i="34" a="1"/>
  <c r="BE94" i="34" s="1"/>
  <c r="BA94" i="34" a="1"/>
  <c r="BA94" i="34" s="1"/>
  <c r="AW94" i="34" a="1"/>
  <c r="AW94" i="34" s="1"/>
  <c r="AS94" i="34" a="1"/>
  <c r="AS94" i="34" s="1"/>
  <c r="AO94" i="34" a="1"/>
  <c r="AO94" i="34" s="1"/>
  <c r="AK94" i="34" a="1"/>
  <c r="AK94" i="34" s="1"/>
  <c r="DQ94" i="34" s="1"/>
  <c r="AE42" i="34" a="1"/>
  <c r="AE42" i="34" s="1"/>
  <c r="AI42" i="34" a="1"/>
  <c r="AI42" i="34" s="1"/>
  <c r="AM42" i="34" a="1"/>
  <c r="AM42" i="34" s="1"/>
  <c r="AQ42" i="34" a="1"/>
  <c r="AQ42" i="34" s="1"/>
  <c r="AU42" i="34" a="1"/>
  <c r="AU42" i="34" s="1"/>
  <c r="AY42" i="34" a="1"/>
  <c r="AY42" i="34" s="1"/>
  <c r="BC42" i="34" a="1"/>
  <c r="BC42" i="34" s="1"/>
  <c r="BG42" i="34" a="1"/>
  <c r="BG42" i="34" s="1"/>
  <c r="AD71" i="34" a="1"/>
  <c r="AD71" i="34" s="1"/>
  <c r="AH71" i="34" a="1"/>
  <c r="AH71" i="34" s="1"/>
  <c r="AL71" i="34" a="1"/>
  <c r="AL71" i="34" s="1"/>
  <c r="DR71" i="34" s="1"/>
  <c r="AX71" i="34" a="1"/>
  <c r="AX71" i="34" s="1"/>
  <c r="BB71" i="34" a="1"/>
  <c r="BB71" i="34" s="1"/>
  <c r="BF71" i="34" a="1"/>
  <c r="BF71" i="34" s="1"/>
  <c r="BV71" i="34" s="1"/>
  <c r="AC94" i="34" a="1"/>
  <c r="AC94" i="34" s="1"/>
  <c r="AG94" i="34" a="1"/>
  <c r="AG94" i="34" s="1"/>
  <c r="AZ94" i="34" a="1"/>
  <c r="AZ94" i="34" s="1"/>
  <c r="AE70" i="34" a="1"/>
  <c r="AE70" i="34" s="1"/>
  <c r="AI70" i="34" a="1"/>
  <c r="AI70" i="34" s="1"/>
  <c r="AM70" i="34" a="1"/>
  <c r="AM70" i="34" s="1"/>
  <c r="AQ70" i="34" a="1"/>
  <c r="AQ70" i="34" s="1"/>
  <c r="AU70" i="34" a="1"/>
  <c r="AU70" i="34" s="1"/>
  <c r="AY70" i="34" a="1"/>
  <c r="AY70" i="34" s="1"/>
  <c r="BC70" i="34" a="1"/>
  <c r="BC70" i="34" s="1"/>
  <c r="BG70" i="34" a="1"/>
  <c r="BG70" i="34" s="1"/>
  <c r="AD93" i="34" a="1"/>
  <c r="AD93" i="34" s="1"/>
  <c r="AH93" i="34" a="1"/>
  <c r="AH93" i="34" s="1"/>
  <c r="AL93" i="34" a="1"/>
  <c r="AL93" i="34" s="1"/>
  <c r="AP93" i="34" a="1"/>
  <c r="AP93" i="34" s="1"/>
  <c r="AT93" i="34" a="1"/>
  <c r="AT93" i="34" s="1"/>
  <c r="AX93" i="34" a="1"/>
  <c r="AX93" i="34" s="1"/>
  <c r="BB93" i="34" a="1"/>
  <c r="BB93" i="34" s="1"/>
  <c r="BF93" i="34" a="1"/>
  <c r="BF93" i="34" s="1"/>
  <c r="AB42" i="34" a="1"/>
  <c r="AB42" i="34" s="1"/>
  <c r="AF42" i="34" a="1"/>
  <c r="AF42" i="34" s="1"/>
  <c r="AJ42" i="34" a="1"/>
  <c r="AJ42" i="34" s="1"/>
  <c r="AN42" i="34" a="1"/>
  <c r="AN42" i="34" s="1"/>
  <c r="AR42" i="34" a="1"/>
  <c r="AR42" i="34" s="1"/>
  <c r="AV42" i="34" a="1"/>
  <c r="AV42" i="34" s="1"/>
  <c r="AZ42" i="34" a="1"/>
  <c r="AZ42" i="34" s="1"/>
  <c r="BD42" i="34" a="1"/>
  <c r="BD42" i="34" s="1"/>
  <c r="AE71" i="34" a="1"/>
  <c r="AE71" i="34" s="1"/>
  <c r="AI71" i="34" a="1"/>
  <c r="AI71" i="34" s="1"/>
  <c r="AM71" i="34" a="1"/>
  <c r="AM71" i="34" s="1"/>
  <c r="AQ71" i="34" a="1"/>
  <c r="AQ71" i="34" s="1"/>
  <c r="AU71" i="34" a="1"/>
  <c r="AU71" i="34" s="1"/>
  <c r="BG71" i="34" a="1"/>
  <c r="BG71" i="34" s="1"/>
  <c r="AD94" i="34" a="1"/>
  <c r="AD94" i="34" s="1"/>
  <c r="DJ94" i="34" s="1"/>
  <c r="AH94" i="34" a="1"/>
  <c r="AH94" i="34" s="1"/>
  <c r="AR94" i="34" a="1"/>
  <c r="AR94" i="34" s="1"/>
  <c r="AB70" i="34" a="1"/>
  <c r="AB70" i="34" s="1"/>
  <c r="AF70" i="34" a="1"/>
  <c r="AF70" i="34" s="1"/>
  <c r="AJ70" i="34" a="1"/>
  <c r="AJ70" i="34" s="1"/>
  <c r="AN70" i="34" a="1"/>
  <c r="AN70" i="34" s="1"/>
  <c r="AR70" i="34" a="1"/>
  <c r="AR70" i="34" s="1"/>
  <c r="AV70" i="34" a="1"/>
  <c r="AV70" i="34" s="1"/>
  <c r="AZ70" i="34" a="1"/>
  <c r="AZ70" i="34" s="1"/>
  <c r="BD70" i="34" a="1"/>
  <c r="BD70" i="34" s="1"/>
  <c r="AE93" i="34" a="1"/>
  <c r="AE93" i="34" s="1"/>
  <c r="AI93" i="34" a="1"/>
  <c r="AI93" i="34" s="1"/>
  <c r="AM93" i="34" a="1"/>
  <c r="AM93" i="34" s="1"/>
  <c r="AQ93" i="34" a="1"/>
  <c r="AQ93" i="34" s="1"/>
  <c r="AU93" i="34" a="1"/>
  <c r="AU93" i="34" s="1"/>
  <c r="AY93" i="34" a="1"/>
  <c r="AY93" i="34" s="1"/>
  <c r="BC93" i="34" a="1"/>
  <c r="BC93" i="34" s="1"/>
  <c r="BG93" i="34" a="1"/>
  <c r="BG93" i="34" s="1"/>
  <c r="BD94" i="34" a="1"/>
  <c r="BD94" i="34" s="1"/>
  <c r="AC42" i="34" a="1"/>
  <c r="AC42" i="34" s="1"/>
  <c r="AG42" i="34" a="1"/>
  <c r="AG42" i="34" s="1"/>
  <c r="AK42" i="34" a="1"/>
  <c r="AK42" i="34" s="1"/>
  <c r="AO42" i="34" a="1"/>
  <c r="AO42" i="34" s="1"/>
  <c r="AS42" i="34" a="1"/>
  <c r="AS42" i="34" s="1"/>
  <c r="AW42" i="34" a="1"/>
  <c r="AW42" i="34" s="1"/>
  <c r="BA42" i="34" a="1"/>
  <c r="BA42" i="34" s="1"/>
  <c r="BE42" i="34" a="1"/>
  <c r="BE42" i="34" s="1"/>
  <c r="AF71" i="34" a="1"/>
  <c r="AF71" i="34" s="1"/>
  <c r="AJ71" i="34" a="1"/>
  <c r="AJ71" i="34" s="1"/>
  <c r="AN71" i="34" a="1"/>
  <c r="AN71" i="34" s="1"/>
  <c r="AR71" i="34" a="1"/>
  <c r="AR71" i="34" s="1"/>
  <c r="AV71" i="34" a="1"/>
  <c r="AV71" i="34" s="1"/>
  <c r="AZ71" i="34" a="1"/>
  <c r="AZ71" i="34" s="1"/>
  <c r="BD71" i="34" a="1"/>
  <c r="BD71" i="34" s="1"/>
  <c r="J93" i="34"/>
  <c r="BX93" i="34" s="1" a="1"/>
  <c r="BX93" i="34" s="1"/>
  <c r="AE94" i="34" a="1"/>
  <c r="AE94" i="34" s="1"/>
  <c r="DK94" i="34" s="1"/>
  <c r="AJ94" i="34" a="1"/>
  <c r="AJ94" i="34" s="1"/>
  <c r="DP94" i="34" s="1"/>
  <c r="AC70" i="34" a="1"/>
  <c r="AC70" i="34" s="1"/>
  <c r="AG70" i="34" a="1"/>
  <c r="AG70" i="34" s="1"/>
  <c r="AK70" i="34" a="1"/>
  <c r="AK70" i="34" s="1"/>
  <c r="DQ70" i="34" s="1"/>
  <c r="AO70" i="34" a="1"/>
  <c r="AO70" i="34" s="1"/>
  <c r="AS70" i="34" a="1"/>
  <c r="AS70" i="34" s="1"/>
  <c r="AW70" i="34" a="1"/>
  <c r="AW70" i="34" s="1"/>
  <c r="BA70" i="34" a="1"/>
  <c r="BA70" i="34" s="1"/>
  <c r="BE70" i="34" a="1"/>
  <c r="BE70" i="34" s="1"/>
  <c r="AB93" i="34" a="1"/>
  <c r="AB93" i="34" s="1"/>
  <c r="AF93" i="34" a="1"/>
  <c r="AF93" i="34" s="1"/>
  <c r="AJ93" i="34" a="1"/>
  <c r="AJ93" i="34" s="1"/>
  <c r="DP93" i="34" s="1"/>
  <c r="AN93" i="34" a="1"/>
  <c r="AN93" i="34" s="1"/>
  <c r="AR93" i="34" a="1"/>
  <c r="AR93" i="34" s="1"/>
  <c r="AV93" i="34" a="1"/>
  <c r="AV93" i="34" s="1"/>
  <c r="AZ93" i="34" a="1"/>
  <c r="AZ93" i="34" s="1"/>
  <c r="BD93" i="34" a="1"/>
  <c r="BD93" i="34" s="1"/>
  <c r="AV94" i="34" a="1"/>
  <c r="AV94" i="34" s="1"/>
  <c r="AD42" i="34" a="1"/>
  <c r="AD42" i="34" s="1"/>
  <c r="AH42" i="34" a="1"/>
  <c r="AH42" i="34" s="1"/>
  <c r="DN42" i="34" s="1"/>
  <c r="AL42" i="34" a="1"/>
  <c r="AL42" i="34" s="1"/>
  <c r="AP42" i="34" a="1"/>
  <c r="AP42" i="34" s="1"/>
  <c r="AT42" i="34" a="1"/>
  <c r="AT42" i="34" s="1"/>
  <c r="AX42" i="34" a="1"/>
  <c r="AX42" i="34" s="1"/>
  <c r="BB42" i="34" a="1"/>
  <c r="BB42" i="34" s="1"/>
  <c r="BF42" i="34" a="1"/>
  <c r="BF42" i="34" s="1"/>
  <c r="AC71" i="34" a="1"/>
  <c r="AC71" i="34" s="1"/>
  <c r="AG71" i="34" a="1"/>
  <c r="AG71" i="34" s="1"/>
  <c r="DM71" i="34" s="1"/>
  <c r="AK71" i="34" a="1"/>
  <c r="AK71" i="34" s="1"/>
  <c r="AO71" i="34" a="1"/>
  <c r="AO71" i="34" s="1"/>
  <c r="AS71" i="34" a="1"/>
  <c r="AS71" i="34" s="1"/>
  <c r="AW71" i="34" a="1"/>
  <c r="AW71" i="34" s="1"/>
  <c r="BA71" i="34" a="1"/>
  <c r="BA71" i="34" s="1"/>
  <c r="BE71" i="34" a="1"/>
  <c r="BE71" i="34" s="1"/>
  <c r="AB94" i="34" a="1"/>
  <c r="AB94" i="34" s="1"/>
  <c r="DH94" i="34" s="1"/>
  <c r="AF94" i="34" a="1"/>
  <c r="AF94" i="34" s="1"/>
  <c r="AD70" i="34" a="1"/>
  <c r="AD70" i="34" s="1"/>
  <c r="AH70" i="34" a="1"/>
  <c r="AH70" i="34" s="1"/>
  <c r="AL70" i="34" a="1"/>
  <c r="AL70" i="34" s="1"/>
  <c r="AP70" i="34" a="1"/>
  <c r="AP70" i="34" s="1"/>
  <c r="AT70" i="34" a="1"/>
  <c r="AT70" i="34" s="1"/>
  <c r="AX70" i="34" a="1"/>
  <c r="AX70" i="34" s="1"/>
  <c r="BB70" i="34" a="1"/>
  <c r="BB70" i="34" s="1"/>
  <c r="BF70" i="34" a="1"/>
  <c r="BF70" i="34" s="1"/>
  <c r="AC93" i="34" a="1"/>
  <c r="AC93" i="34" s="1"/>
  <c r="AG93" i="34" a="1"/>
  <c r="AG93" i="34" s="1"/>
  <c r="AK93" i="34" a="1"/>
  <c r="AK93" i="34" s="1"/>
  <c r="AO93" i="34" a="1"/>
  <c r="AO93" i="34" s="1"/>
  <c r="AS93" i="34" a="1"/>
  <c r="AS93" i="34" s="1"/>
  <c r="AW93" i="34" a="1"/>
  <c r="AW93" i="34" s="1"/>
  <c r="BA93" i="34" a="1"/>
  <c r="BA93" i="34" s="1"/>
  <c r="BE93" i="34" a="1"/>
  <c r="BE93" i="34" s="1"/>
  <c r="AN94" i="34" a="1"/>
  <c r="AN94" i="34" s="1"/>
  <c r="DL161" i="34" l="1"/>
  <c r="DU75" i="34"/>
  <c r="BT177" i="34"/>
  <c r="BU179" i="34"/>
  <c r="BM181" i="34"/>
  <c r="BH183" i="34"/>
  <c r="BL182" i="34"/>
  <c r="BI184" i="34"/>
  <c r="BJ186" i="34"/>
  <c r="BK188" i="34"/>
  <c r="DV155" i="34"/>
  <c r="DH160" i="34"/>
  <c r="DJ187" i="34"/>
  <c r="DL43" i="34"/>
  <c r="DT81" i="34"/>
  <c r="DL28" i="34"/>
  <c r="DU87" i="34"/>
  <c r="DM45" i="34"/>
  <c r="DM50" i="34"/>
  <c r="BM8" i="34"/>
  <c r="BL9" i="34"/>
  <c r="BM11" i="34"/>
  <c r="BH7" i="34"/>
  <c r="BH10" i="34"/>
  <c r="BJ34" i="34"/>
  <c r="DM96" i="34"/>
  <c r="DN96" i="34"/>
  <c r="DL95" i="34"/>
  <c r="DO96" i="34"/>
  <c r="DM95" i="34"/>
  <c r="BW84" i="34"/>
  <c r="DO131" i="34"/>
  <c r="DH133" i="34"/>
  <c r="DI135" i="34"/>
  <c r="DR135" i="34"/>
  <c r="DH138" i="34"/>
  <c r="DI140" i="34"/>
  <c r="DI138" i="34"/>
  <c r="DJ140" i="34"/>
  <c r="DS140" i="34"/>
  <c r="DM144" i="34"/>
  <c r="DN146" i="34"/>
  <c r="DO148" i="34"/>
  <c r="DH150" i="34"/>
  <c r="BR145" i="34"/>
  <c r="BS147" i="34"/>
  <c r="BL149" i="34"/>
  <c r="DT146" i="34"/>
  <c r="DU148" i="34"/>
  <c r="DV150" i="34"/>
  <c r="DT144" i="34"/>
  <c r="DU146" i="34"/>
  <c r="DV148" i="34"/>
  <c r="DM154" i="34"/>
  <c r="DN156" i="34"/>
  <c r="DR152" i="34"/>
  <c r="DS154" i="34"/>
  <c r="DL156" i="34"/>
  <c r="DL158" i="34"/>
  <c r="DM160" i="34"/>
  <c r="DN162" i="34"/>
  <c r="DO164" i="34"/>
  <c r="DH166" i="34"/>
  <c r="DK163" i="34"/>
  <c r="BT165" i="34"/>
  <c r="BN158" i="34"/>
  <c r="BO160" i="34"/>
  <c r="BH162" i="34"/>
  <c r="BI164" i="34"/>
  <c r="BJ166" i="34"/>
  <c r="BI163" i="34"/>
  <c r="BJ165" i="34"/>
  <c r="DI168" i="34"/>
  <c r="DJ170" i="34"/>
  <c r="DR167" i="34"/>
  <c r="DS169" i="34"/>
  <c r="DI173" i="34"/>
  <c r="DN172" i="34"/>
  <c r="DO172" i="34"/>
  <c r="DV175" i="34"/>
  <c r="DH68" i="34"/>
  <c r="DO22" i="34"/>
  <c r="DK31" i="34"/>
  <c r="BR31" i="34"/>
  <c r="DV38" i="34"/>
  <c r="BW71" i="34"/>
  <c r="DI94" i="34"/>
  <c r="DU94" i="34"/>
  <c r="DO64" i="34"/>
  <c r="BR69" i="34"/>
  <c r="DN69" i="34"/>
  <c r="BO65" i="34"/>
  <c r="DN44" i="34"/>
  <c r="DS60" i="34"/>
  <c r="BK45" i="34"/>
  <c r="DS43" i="34"/>
  <c r="BO45" i="34"/>
  <c r="DR43" i="34"/>
  <c r="BK10" i="34"/>
  <c r="DV7" i="34"/>
  <c r="DV9" i="34"/>
  <c r="BW7" i="34"/>
  <c r="DT8" i="34"/>
  <c r="DN10" i="34"/>
  <c r="BM9" i="34"/>
  <c r="DU8" i="34"/>
  <c r="DT9" i="34"/>
  <c r="DU11" i="34"/>
  <c r="DP7" i="34"/>
  <c r="DP10" i="34"/>
  <c r="DI23" i="34"/>
  <c r="DI15" i="34"/>
  <c r="BR16" i="34"/>
  <c r="DI16" i="34"/>
  <c r="DS22" i="34"/>
  <c r="DM24" i="34"/>
  <c r="DV22" i="34"/>
  <c r="DU27" i="34"/>
  <c r="BK35" i="34"/>
  <c r="DT33" i="34"/>
  <c r="DI28" i="34"/>
  <c r="DK33" i="34"/>
  <c r="DM34" i="34"/>
  <c r="BM33" i="34"/>
  <c r="DO38" i="34"/>
  <c r="DR34" i="34"/>
  <c r="DI75" i="34"/>
  <c r="BT75" i="34"/>
  <c r="DO95" i="34"/>
  <c r="DQ79" i="34"/>
  <c r="BM77" i="34"/>
  <c r="BH79" i="34"/>
  <c r="DH77" i="34"/>
  <c r="BS82" i="34"/>
  <c r="DU79" i="34"/>
  <c r="DO77" i="34"/>
  <c r="DO78" i="34"/>
  <c r="DJ79" i="34"/>
  <c r="DU78" i="34"/>
  <c r="DI81" i="34"/>
  <c r="DJ83" i="34"/>
  <c r="DL84" i="34"/>
  <c r="DS87" i="34"/>
  <c r="BQ86" i="34"/>
  <c r="DW107" i="34"/>
  <c r="DT100" i="34"/>
  <c r="DU102" i="34"/>
  <c r="DV104" i="34"/>
  <c r="DW106" i="34"/>
  <c r="DP108" i="34"/>
  <c r="DQ110" i="34"/>
  <c r="DK97" i="34"/>
  <c r="DT106" i="34"/>
  <c r="DU108" i="34"/>
  <c r="DV110" i="34"/>
  <c r="BO99" i="34"/>
  <c r="DQ98" i="34"/>
  <c r="DR100" i="34"/>
  <c r="DS102" i="34"/>
  <c r="DL104" i="34"/>
  <c r="DM106" i="34"/>
  <c r="DN108" i="34"/>
  <c r="DO110" i="34"/>
  <c r="DN98" i="34"/>
  <c r="DO100" i="34"/>
  <c r="DH102" i="34"/>
  <c r="DI104" i="34"/>
  <c r="DJ106" i="34"/>
  <c r="DK108" i="34"/>
  <c r="DS112" i="34"/>
  <c r="DL114" i="34"/>
  <c r="DM116" i="34"/>
  <c r="DN118" i="34"/>
  <c r="DH113" i="34"/>
  <c r="DI115" i="34"/>
  <c r="DJ117" i="34"/>
  <c r="BL94" i="34"/>
  <c r="DR63" i="34"/>
  <c r="BK60" i="34"/>
  <c r="DI57" i="34"/>
  <c r="DP45" i="34"/>
  <c r="BU7" i="34"/>
  <c r="BO9" i="34"/>
  <c r="BQ7" i="34"/>
  <c r="BK9" i="34"/>
  <c r="BO8" i="34"/>
  <c r="BI10" i="34"/>
  <c r="BR12" i="34"/>
  <c r="BQ13" i="34"/>
  <c r="DV23" i="34"/>
  <c r="DU24" i="34"/>
  <c r="DH31" i="34"/>
  <c r="DU34" i="34"/>
  <c r="BW33" i="34"/>
  <c r="DV95" i="34"/>
  <c r="DL77" i="34"/>
  <c r="DH81" i="34"/>
  <c r="DM87" i="34"/>
  <c r="DU16" i="34"/>
  <c r="DS13" i="34"/>
  <c r="DV79" i="34"/>
  <c r="DS105" i="34"/>
  <c r="DL107" i="34"/>
  <c r="DM109" i="34"/>
  <c r="DN111" i="34"/>
  <c r="BT98" i="34"/>
  <c r="BU100" i="34"/>
  <c r="BV102" i="34"/>
  <c r="BW104" i="34"/>
  <c r="BP106" i="34"/>
  <c r="BQ108" i="34"/>
  <c r="BR110" i="34"/>
  <c r="BJ98" i="34"/>
  <c r="BK100" i="34"/>
  <c r="DT102" i="34"/>
  <c r="DU104" i="34"/>
  <c r="DV106" i="34"/>
  <c r="DW108" i="34"/>
  <c r="DP110" i="34"/>
  <c r="DW115" i="34"/>
  <c r="DP117" i="34"/>
  <c r="DQ119" i="34"/>
  <c r="DN112" i="34"/>
  <c r="DO114" i="34"/>
  <c r="DH116" i="34"/>
  <c r="DI118" i="34"/>
  <c r="DO113" i="34"/>
  <c r="DH115" i="34"/>
  <c r="DI117" i="34"/>
  <c r="DJ119" i="34"/>
  <c r="DL16" i="34"/>
  <c r="DU20" i="34"/>
  <c r="DK26" i="34"/>
  <c r="DM38" i="34"/>
  <c r="DK119" i="34"/>
  <c r="DT119" i="34"/>
  <c r="DM121" i="34"/>
  <c r="DQ112" i="34"/>
  <c r="DR114" i="34"/>
  <c r="DS116" i="34"/>
  <c r="DL118" i="34"/>
  <c r="DN121" i="34"/>
  <c r="DO123" i="34"/>
  <c r="DH125" i="34"/>
  <c r="DI127" i="34"/>
  <c r="DJ129" i="34"/>
  <c r="DT124" i="34"/>
  <c r="DU126" i="34"/>
  <c r="DV128" i="34"/>
  <c r="DS120" i="34"/>
  <c r="DL122" i="34"/>
  <c r="DM124" i="34"/>
  <c r="DN126" i="34"/>
  <c r="DO128" i="34"/>
  <c r="DH121" i="34"/>
  <c r="DI123" i="34"/>
  <c r="DJ125" i="34"/>
  <c r="DK127" i="34"/>
  <c r="DJ124" i="34"/>
  <c r="DK126" i="34"/>
  <c r="DW125" i="34"/>
  <c r="DP127" i="34"/>
  <c r="DQ129" i="34"/>
  <c r="DK124" i="34"/>
  <c r="DV132" i="34"/>
  <c r="DW134" i="34"/>
  <c r="DP136" i="34"/>
  <c r="DV131" i="34"/>
  <c r="DW133" i="34"/>
  <c r="DP135" i="34"/>
  <c r="DO132" i="34"/>
  <c r="DH134" i="34"/>
  <c r="DI136" i="34"/>
  <c r="DQ141" i="34"/>
  <c r="DJ135" i="34"/>
  <c r="DK141" i="34"/>
  <c r="DQ153" i="34"/>
  <c r="DQ139" i="34"/>
  <c r="DR141" i="34"/>
  <c r="DK140" i="34"/>
  <c r="DT149" i="34"/>
  <c r="DL146" i="34"/>
  <c r="DM148" i="34"/>
  <c r="DN150" i="34"/>
  <c r="DL144" i="34"/>
  <c r="DM146" i="34"/>
  <c r="DN148" i="34"/>
  <c r="DO150" i="34"/>
  <c r="DT153" i="34"/>
  <c r="DU155" i="34"/>
  <c r="DV157" i="34"/>
  <c r="DU152" i="34"/>
  <c r="DV154" i="34"/>
  <c r="DW156" i="34"/>
  <c r="DP155" i="34"/>
  <c r="DQ157" i="34"/>
  <c r="DR158" i="34"/>
  <c r="DS160" i="34"/>
  <c r="DL162" i="34"/>
  <c r="DM164" i="34"/>
  <c r="DN166" i="34"/>
  <c r="DM163" i="34"/>
  <c r="DN165" i="34"/>
  <c r="DU162" i="34"/>
  <c r="DV164" i="34"/>
  <c r="DW166" i="34"/>
  <c r="DR163" i="34"/>
  <c r="DS165" i="34"/>
  <c r="DU167" i="34"/>
  <c r="DV169" i="34"/>
  <c r="DR168" i="34"/>
  <c r="DS170" i="34"/>
  <c r="DO168" i="34"/>
  <c r="DH170" i="34"/>
  <c r="DK167" i="34"/>
  <c r="DN173" i="34"/>
  <c r="DW173" i="34"/>
  <c r="DP188" i="34"/>
  <c r="DP187" i="34"/>
  <c r="DM120" i="34"/>
  <c r="DS121" i="34"/>
  <c r="DI130" i="34"/>
  <c r="DQ133" i="34"/>
  <c r="DT136" i="34"/>
  <c r="DT135" i="34"/>
  <c r="DS132" i="34"/>
  <c r="DL134" i="34"/>
  <c r="DM136" i="34"/>
  <c r="DK131" i="34"/>
  <c r="DN135" i="34"/>
  <c r="DQ137" i="34"/>
  <c r="DU139" i="34"/>
  <c r="DV141" i="34"/>
  <c r="DJ147" i="34"/>
  <c r="DP152" i="34"/>
  <c r="DO140" i="34"/>
  <c r="DH142" i="34"/>
  <c r="DI144" i="34"/>
  <c r="DJ146" i="34"/>
  <c r="DK148" i="34"/>
  <c r="BT150" i="34"/>
  <c r="BN145" i="34"/>
  <c r="BO147" i="34"/>
  <c r="BH149" i="34"/>
  <c r="BR153" i="34"/>
  <c r="BS155" i="34"/>
  <c r="BL157" i="34"/>
  <c r="DT170" i="34"/>
  <c r="DW167" i="34"/>
  <c r="DP169" i="34"/>
  <c r="DN71" i="34"/>
  <c r="DV67" i="34"/>
  <c r="BP69" i="34"/>
  <c r="BI68" i="34"/>
  <c r="DJ48" i="34"/>
  <c r="BV49" i="34"/>
  <c r="DT50" i="34"/>
  <c r="DO60" i="34"/>
  <c r="BU46" i="34"/>
  <c r="BW8" i="34"/>
  <c r="BV10" i="34"/>
  <c r="BH8" i="34"/>
  <c r="BM10" i="34"/>
  <c r="BP71" i="34"/>
  <c r="BM42" i="34"/>
  <c r="BS93" i="34"/>
  <c r="BP70" i="34"/>
  <c r="BT42" i="34"/>
  <c r="BV93" i="34"/>
  <c r="BW70" i="34"/>
  <c r="DV94" i="34"/>
  <c r="DP48" i="34"/>
  <c r="DT60" i="34"/>
  <c r="DV57" i="34"/>
  <c r="DV60" i="34"/>
  <c r="DW57" i="34"/>
  <c r="BK43" i="34"/>
  <c r="BJ43" i="34"/>
  <c r="DM94" i="34"/>
  <c r="DS11" i="34"/>
  <c r="BP65" i="34"/>
  <c r="DS16" i="34"/>
  <c r="DU64" i="34"/>
  <c r="DL69" i="34"/>
  <c r="DM66" i="34"/>
  <c r="DT67" i="34"/>
  <c r="DU66" i="34"/>
  <c r="BN9" i="34"/>
  <c r="DW16" i="34"/>
  <c r="DR15" i="34"/>
  <c r="BT24" i="34"/>
  <c r="BN23" i="34"/>
  <c r="BM23" i="34"/>
  <c r="DQ33" i="34"/>
  <c r="BR38" i="34"/>
  <c r="BS75" i="34"/>
  <c r="DK80" i="34"/>
  <c r="BI103" i="34"/>
  <c r="BU103" i="34"/>
  <c r="BP112" i="34"/>
  <c r="DM131" i="34"/>
  <c r="DI131" i="34"/>
  <c r="DO138" i="34"/>
  <c r="DP139" i="34"/>
  <c r="DH143" i="34"/>
  <c r="DU153" i="34"/>
  <c r="DI161" i="34"/>
  <c r="DL172" i="34"/>
  <c r="DH155" i="34"/>
  <c r="DI157" i="34"/>
  <c r="DM162" i="34"/>
  <c r="DN164" i="34"/>
  <c r="DO166" i="34"/>
  <c r="DJ163" i="34"/>
  <c r="DK165" i="34"/>
  <c r="BS176" i="34"/>
  <c r="BK172" i="34"/>
  <c r="DH175" i="34"/>
  <c r="DR180" i="34"/>
  <c r="DS180" i="34"/>
  <c r="DV177" i="34"/>
  <c r="DW179" i="34"/>
  <c r="DJ182" i="34"/>
  <c r="DO182" i="34"/>
  <c r="DP185" i="34"/>
  <c r="DQ187" i="34"/>
  <c r="DN188" i="34"/>
  <c r="DU84" i="34"/>
  <c r="DO112" i="34"/>
  <c r="DH114" i="34"/>
  <c r="DI116" i="34"/>
  <c r="DJ118" i="34"/>
  <c r="BQ154" i="34"/>
  <c r="BR156" i="34"/>
  <c r="BJ153" i="34"/>
  <c r="BK155" i="34"/>
  <c r="DT157" i="34"/>
  <c r="DS166" i="34"/>
  <c r="DN163" i="34"/>
  <c r="DO165" i="34"/>
  <c r="DQ167" i="34"/>
  <c r="DR169" i="34"/>
  <c r="DN168" i="34"/>
  <c r="DO170" i="34"/>
  <c r="DR187" i="34"/>
  <c r="DT168" i="34"/>
  <c r="DQ170" i="34"/>
  <c r="DM169" i="34"/>
  <c r="DV187" i="34"/>
  <c r="DS141" i="34"/>
  <c r="BL185" i="34"/>
  <c r="BM187" i="34"/>
  <c r="DT66" i="34"/>
  <c r="DR68" i="34"/>
  <c r="DH67" i="34"/>
  <c r="DP50" i="34"/>
  <c r="DQ37" i="34"/>
  <c r="DW78" i="34"/>
  <c r="DV88" i="34"/>
  <c r="DR144" i="34"/>
  <c r="DS149" i="34"/>
  <c r="DN161" i="34"/>
  <c r="DR172" i="34"/>
  <c r="DS172" i="34"/>
  <c r="BJ175" i="34"/>
  <c r="BP175" i="34"/>
  <c r="DV178" i="34"/>
  <c r="BT174" i="34"/>
  <c r="DJ180" i="34"/>
  <c r="DK180" i="34"/>
  <c r="DN177" i="34"/>
  <c r="DO179" i="34"/>
  <c r="BN176" i="34"/>
  <c r="BO178" i="34"/>
  <c r="BH180" i="34"/>
  <c r="DQ181" i="34"/>
  <c r="BW182" i="34"/>
  <c r="BL186" i="34"/>
  <c r="BM188" i="34"/>
  <c r="DQ93" i="34"/>
  <c r="DU71" i="34"/>
  <c r="DK71" i="34"/>
  <c r="DJ93" i="34"/>
  <c r="DO42" i="34"/>
  <c r="BI63" i="34"/>
  <c r="DQ63" i="34"/>
  <c r="DV68" i="34"/>
  <c r="DL67" i="34"/>
  <c r="DQ61" i="34"/>
  <c r="DN61" i="34"/>
  <c r="BH63" i="34"/>
  <c r="DO69" i="34"/>
  <c r="BJ44" i="34"/>
  <c r="DR45" i="34"/>
  <c r="BQ46" i="34"/>
  <c r="DR48" i="34"/>
  <c r="BQ60" i="34"/>
  <c r="DQ57" i="34"/>
  <c r="DM57" i="34"/>
  <c r="DP60" i="34"/>
  <c r="DR57" i="34"/>
  <c r="DR60" i="34"/>
  <c r="DS57" i="34"/>
  <c r="BO43" i="34"/>
  <c r="BN43" i="34"/>
  <c r="DM43" i="34"/>
  <c r="BN7" i="34"/>
  <c r="DP49" i="34"/>
  <c r="DI8" i="34"/>
  <c r="DH9" i="34"/>
  <c r="DI11" i="34"/>
  <c r="BH20" i="34"/>
  <c r="DL20" i="34"/>
  <c r="DR22" i="34"/>
  <c r="DR24" i="34"/>
  <c r="DW26" i="34"/>
  <c r="DI24" i="34"/>
  <c r="DO33" i="34"/>
  <c r="DQ26" i="34"/>
  <c r="DQ31" i="34"/>
  <c r="DS37" i="34"/>
  <c r="BV40" i="34"/>
  <c r="DR33" i="34"/>
  <c r="DT35" i="34"/>
  <c r="DS35" i="34"/>
  <c r="BT96" i="34"/>
  <c r="BQ77" i="34"/>
  <c r="BT78" i="34"/>
  <c r="BH80" i="34"/>
  <c r="DL78" i="34"/>
  <c r="BP83" i="34"/>
  <c r="DP82" i="34"/>
  <c r="DJ80" i="34"/>
  <c r="DR81" i="34"/>
  <c r="DQ82" i="34"/>
  <c r="DM84" i="34"/>
  <c r="DV84" i="34"/>
  <c r="DS84" i="34"/>
  <c r="DU111" i="34"/>
  <c r="DO98" i="34"/>
  <c r="DH100" i="34"/>
  <c r="DI102" i="34"/>
  <c r="DJ104" i="34"/>
  <c r="DK106" i="34"/>
  <c r="DT107" i="34"/>
  <c r="DU109" i="34"/>
  <c r="DV111" i="34"/>
  <c r="DL98" i="34"/>
  <c r="DM100" i="34"/>
  <c r="DN102" i="34"/>
  <c r="DO104" i="34"/>
  <c r="DH106" i="34"/>
  <c r="DI108" i="34"/>
  <c r="DJ110" i="34"/>
  <c r="DP97" i="34"/>
  <c r="DQ99" i="34"/>
  <c r="DR101" i="34"/>
  <c r="DS103" i="34"/>
  <c r="DL105" i="34"/>
  <c r="DM107" i="34"/>
  <c r="DN109" i="34"/>
  <c r="DO111" i="34"/>
  <c r="DT103" i="34"/>
  <c r="DU105" i="34"/>
  <c r="DV107" i="34"/>
  <c r="DW109" i="34"/>
  <c r="DP111" i="34"/>
  <c r="DV112" i="34"/>
  <c r="DW114" i="34"/>
  <c r="DP116" i="34"/>
  <c r="DQ118" i="34"/>
  <c r="DW113" i="34"/>
  <c r="DP115" i="34"/>
  <c r="DQ117" i="34"/>
  <c r="DR119" i="34"/>
  <c r="DO122" i="34"/>
  <c r="DU114" i="34"/>
  <c r="DV116" i="34"/>
  <c r="DW118" i="34"/>
  <c r="DM113" i="34"/>
  <c r="DN115" i="34"/>
  <c r="DO117" i="34"/>
  <c r="DH119" i="34"/>
  <c r="DU120" i="34"/>
  <c r="DH124" i="34"/>
  <c r="DI126" i="34"/>
  <c r="DJ128" i="34"/>
  <c r="BQ133" i="34"/>
  <c r="DT123" i="34"/>
  <c r="DU125" i="34"/>
  <c r="DV127" i="34"/>
  <c r="DW129" i="34"/>
  <c r="DK125" i="34"/>
  <c r="DQ132" i="34"/>
  <c r="DR134" i="34"/>
  <c r="DS136" i="34"/>
  <c r="DU143" i="34"/>
  <c r="DJ132" i="34"/>
  <c r="DK134" i="34"/>
  <c r="BT136" i="34"/>
  <c r="DR70" i="34"/>
  <c r="DM93" i="34"/>
  <c r="DV42" i="34"/>
  <c r="DH42" i="34"/>
  <c r="DW94" i="34"/>
  <c r="BI64" i="34"/>
  <c r="DJ67" i="34"/>
  <c r="DI93" i="34"/>
  <c r="DJ70" i="34"/>
  <c r="DQ71" i="34"/>
  <c r="DR42" i="34"/>
  <c r="DT93" i="34"/>
  <c r="BI69" i="34"/>
  <c r="BL68" i="34"/>
  <c r="BT69" i="34"/>
  <c r="DU61" i="34"/>
  <c r="DR61" i="34"/>
  <c r="DS69" i="34"/>
  <c r="BI49" i="34"/>
  <c r="BU10" i="34"/>
  <c r="DL45" i="34"/>
  <c r="DK7" i="34"/>
  <c r="BO15" i="34"/>
  <c r="DW15" i="34"/>
  <c r="DJ13" i="34"/>
  <c r="BR28" i="34"/>
  <c r="DN31" i="34"/>
  <c r="DS31" i="34"/>
  <c r="DN77" i="34"/>
  <c r="DK81" i="34"/>
  <c r="DL81" i="34"/>
  <c r="DO86" i="34"/>
  <c r="DH112" i="34"/>
  <c r="DR105" i="34"/>
  <c r="DP98" i="34"/>
  <c r="DQ100" i="34"/>
  <c r="DR102" i="34"/>
  <c r="DS104" i="34"/>
  <c r="DL106" i="34"/>
  <c r="DM108" i="34"/>
  <c r="DN110" i="34"/>
  <c r="DT97" i="34"/>
  <c r="DU99" i="34"/>
  <c r="DV101" i="34"/>
  <c r="DW103" i="34"/>
  <c r="DP105" i="34"/>
  <c r="DQ107" i="34"/>
  <c r="DR109" i="34"/>
  <c r="DS111" i="34"/>
  <c r="DI98" i="34"/>
  <c r="DJ100" i="34"/>
  <c r="DK102" i="34"/>
  <c r="DP101" i="34"/>
  <c r="DT111" i="34"/>
  <c r="DT116" i="34"/>
  <c r="DU118" i="34"/>
  <c r="DT115" i="34"/>
  <c r="DU117" i="34"/>
  <c r="DV119" i="34"/>
  <c r="BM121" i="34"/>
  <c r="DK112" i="34"/>
  <c r="DV122" i="34"/>
  <c r="DQ113" i="34"/>
  <c r="DR115" i="34"/>
  <c r="DS117" i="34"/>
  <c r="DL119" i="34"/>
  <c r="DI112" i="34"/>
  <c r="DJ114" i="34"/>
  <c r="DK116" i="34"/>
  <c r="DL124" i="34"/>
  <c r="DM126" i="34"/>
  <c r="DN128" i="34"/>
  <c r="DO130" i="34"/>
  <c r="DK120" i="34"/>
  <c r="DU131" i="34"/>
  <c r="DW135" i="34"/>
  <c r="DO125" i="34"/>
  <c r="DH127" i="34"/>
  <c r="DI129" i="34"/>
  <c r="DV130" i="34"/>
  <c r="DQ131" i="34"/>
  <c r="DN70" i="34"/>
  <c r="DK70" i="34"/>
  <c r="DR94" i="34"/>
  <c r="DW67" i="34"/>
  <c r="BQ45" i="34"/>
  <c r="BJ45" i="34"/>
  <c r="BQ50" i="34"/>
  <c r="BH60" i="34"/>
  <c r="BJ57" i="34"/>
  <c r="BJ60" i="34"/>
  <c r="BK57" i="34"/>
  <c r="DW43" i="34"/>
  <c r="DV43" i="34"/>
  <c r="BP46" i="34"/>
  <c r="DT12" i="34"/>
  <c r="BR26" i="34"/>
  <c r="DV26" i="34"/>
  <c r="BU16" i="34"/>
  <c r="DP26" i="34"/>
  <c r="BS13" i="34"/>
  <c r="BP15" i="34"/>
  <c r="DQ34" i="34"/>
  <c r="DN34" i="34"/>
  <c r="DM89" i="34"/>
  <c r="DI78" i="34"/>
  <c r="DK77" i="34"/>
  <c r="DQ78" i="34"/>
  <c r="DW98" i="34"/>
  <c r="DP100" i="34"/>
  <c r="DQ102" i="34"/>
  <c r="DR104" i="34"/>
  <c r="DS106" i="34"/>
  <c r="DL108" i="34"/>
  <c r="DM110" i="34"/>
  <c r="DV113" i="34"/>
  <c r="DT98" i="34"/>
  <c r="DU100" i="34"/>
  <c r="DV102" i="34"/>
  <c r="DW104" i="34"/>
  <c r="DP106" i="34"/>
  <c r="DQ108" i="34"/>
  <c r="DR110" i="34"/>
  <c r="DT105" i="34"/>
  <c r="DU107" i="34"/>
  <c r="DV109" i="34"/>
  <c r="DW111" i="34"/>
  <c r="DM98" i="34"/>
  <c r="DN100" i="34"/>
  <c r="DO102" i="34"/>
  <c r="DH104" i="34"/>
  <c r="DI106" i="34"/>
  <c r="DJ108" i="34"/>
  <c r="DK110" i="34"/>
  <c r="DJ98" i="34"/>
  <c r="DK100" i="34"/>
  <c r="BS121" i="34"/>
  <c r="DI120" i="34"/>
  <c r="DL139" i="34"/>
  <c r="BM131" i="34"/>
  <c r="DH131" i="34"/>
  <c r="DH137" i="34"/>
  <c r="BI131" i="34"/>
  <c r="BS141" i="34"/>
  <c r="DS27" i="34"/>
  <c r="DL24" i="34"/>
  <c r="DO27" i="34"/>
  <c r="DH43" i="34"/>
  <c r="DO79" i="34"/>
  <c r="DS99" i="34"/>
  <c r="DK99" i="34"/>
  <c r="DW99" i="34"/>
  <c r="DJ122" i="34"/>
  <c r="DP120" i="34"/>
  <c r="DH130" i="34"/>
  <c r="DH49" i="34"/>
  <c r="DV123" i="34"/>
  <c r="DQ122" i="34"/>
  <c r="DV120" i="34"/>
  <c r="DJ130" i="34"/>
  <c r="DP132" i="34"/>
  <c r="DJ64" i="34"/>
  <c r="BO63" i="34"/>
  <c r="DW65" i="34"/>
  <c r="BT57" i="34"/>
  <c r="DU9" i="34"/>
  <c r="DH24" i="34"/>
  <c r="DW20" i="34"/>
  <c r="DQ22" i="34"/>
  <c r="BK26" i="34"/>
  <c r="DS28" i="34"/>
  <c r="DU35" i="34"/>
  <c r="BN40" i="34"/>
  <c r="DL34" i="34"/>
  <c r="BL75" i="34"/>
  <c r="BH83" i="34"/>
  <c r="DJ105" i="34"/>
  <c r="DN113" i="34"/>
  <c r="BM120" i="34"/>
  <c r="DU122" i="34"/>
  <c r="DT120" i="34"/>
  <c r="DK122" i="34"/>
  <c r="DP130" i="34"/>
  <c r="DN130" i="34"/>
  <c r="DI133" i="34"/>
  <c r="DK20" i="34"/>
  <c r="BU20" i="34"/>
  <c r="BU27" i="34"/>
  <c r="BV82" i="34"/>
  <c r="DI86" i="34"/>
  <c r="DI87" i="34"/>
  <c r="BO112" i="34"/>
  <c r="BH114" i="34"/>
  <c r="BI116" i="34"/>
  <c r="BJ118" i="34"/>
  <c r="DT113" i="34"/>
  <c r="DU115" i="34"/>
  <c r="DV117" i="34"/>
  <c r="DW119" i="34"/>
  <c r="DM114" i="34"/>
  <c r="DN116" i="34"/>
  <c r="DO118" i="34"/>
  <c r="DH120" i="34"/>
  <c r="DT125" i="34"/>
  <c r="DU127" i="34"/>
  <c r="DV129" i="34"/>
  <c r="DH132" i="34"/>
  <c r="DL123" i="34"/>
  <c r="DM125" i="34"/>
  <c r="DN127" i="34"/>
  <c r="DO129" i="34"/>
  <c r="DL131" i="34"/>
  <c r="DT121" i="34"/>
  <c r="DU123" i="34"/>
  <c r="DV125" i="34"/>
  <c r="DW127" i="34"/>
  <c r="DP129" i="34"/>
  <c r="DL132" i="34"/>
  <c r="DV124" i="34"/>
  <c r="DW126" i="34"/>
  <c r="DP128" i="34"/>
  <c r="DW124" i="34"/>
  <c r="DP126" i="34"/>
  <c r="DQ128" i="34"/>
  <c r="DR130" i="34"/>
  <c r="DU45" i="34"/>
  <c r="BN12" i="34"/>
  <c r="DS23" i="34"/>
  <c r="DM26" i="34"/>
  <c r="DR23" i="34"/>
  <c r="DT22" i="34"/>
  <c r="BV37" i="34"/>
  <c r="BK38" i="34"/>
  <c r="DI107" i="34"/>
  <c r="DJ109" i="34"/>
  <c r="DK111" i="34"/>
  <c r="BQ98" i="34"/>
  <c r="BR100" i="34"/>
  <c r="BS102" i="34"/>
  <c r="BL104" i="34"/>
  <c r="BM106" i="34"/>
  <c r="BN108" i="34"/>
  <c r="BO110" i="34"/>
  <c r="DU97" i="34"/>
  <c r="DV99" i="34"/>
  <c r="DW101" i="34"/>
  <c r="DP103" i="34"/>
  <c r="DQ105" i="34"/>
  <c r="DR107" i="34"/>
  <c r="DS109" i="34"/>
  <c r="DL111" i="34"/>
  <c r="DJ113" i="34"/>
  <c r="BN98" i="34"/>
  <c r="BO100" i="34"/>
  <c r="BH102" i="34"/>
  <c r="BI104" i="34"/>
  <c r="BJ106" i="34"/>
  <c r="BK108" i="34"/>
  <c r="DT110" i="34"/>
  <c r="DT117" i="34"/>
  <c r="DU119" i="34"/>
  <c r="DR112" i="34"/>
  <c r="DS114" i="34"/>
  <c r="DL116" i="34"/>
  <c r="DM118" i="34"/>
  <c r="DS113" i="34"/>
  <c r="DL115" i="34"/>
  <c r="DM117" i="34"/>
  <c r="DN119" i="34"/>
  <c r="BS112" i="34"/>
  <c r="BL114" i="34"/>
  <c r="BM116" i="34"/>
  <c r="BN118" i="34"/>
  <c r="BH113" i="34"/>
  <c r="BI115" i="34"/>
  <c r="BJ117" i="34"/>
  <c r="BK119" i="34"/>
  <c r="DK121" i="34"/>
  <c r="DQ114" i="34"/>
  <c r="DR116" i="34"/>
  <c r="DS118" i="34"/>
  <c r="DN120" i="34"/>
  <c r="DI113" i="34"/>
  <c r="DJ115" i="34"/>
  <c r="DK117" i="34"/>
  <c r="BT119" i="34"/>
  <c r="BQ112" i="34"/>
  <c r="BR114" i="34"/>
  <c r="BS116" i="34"/>
  <c r="BL118" i="34"/>
  <c r="DR122" i="34"/>
  <c r="BN121" i="34"/>
  <c r="BO123" i="34"/>
  <c r="BH125" i="34"/>
  <c r="BI127" i="34"/>
  <c r="BJ129" i="34"/>
  <c r="BT124" i="34"/>
  <c r="BU126" i="34"/>
  <c r="BV128" i="34"/>
  <c r="DP123" i="34"/>
  <c r="DQ125" i="34"/>
  <c r="DR127" i="34"/>
  <c r="DS129" i="34"/>
  <c r="BS120" i="34"/>
  <c r="BL122" i="34"/>
  <c r="BM124" i="34"/>
  <c r="BN126" i="34"/>
  <c r="BO128" i="34"/>
  <c r="BI130" i="34"/>
  <c r="BH121" i="34"/>
  <c r="BI123" i="34"/>
  <c r="BJ125" i="34"/>
  <c r="BK127" i="34"/>
  <c r="DT129" i="34"/>
  <c r="BJ124" i="34"/>
  <c r="BK126" i="34"/>
  <c r="DT128" i="34"/>
  <c r="BW125" i="34"/>
  <c r="BP127" i="34"/>
  <c r="BQ129" i="34"/>
  <c r="DR133" i="34"/>
  <c r="DT126" i="34"/>
  <c r="DU128" i="34"/>
  <c r="DW130" i="34"/>
  <c r="DM132" i="34"/>
  <c r="DN134" i="34"/>
  <c r="DO136" i="34"/>
  <c r="BV132" i="34"/>
  <c r="BW134" i="34"/>
  <c r="BP136" i="34"/>
  <c r="BV131" i="34"/>
  <c r="BW133" i="34"/>
  <c r="BP135" i="34"/>
  <c r="DJ131" i="34"/>
  <c r="DK133" i="34"/>
  <c r="BT135" i="34"/>
  <c r="BS132" i="34"/>
  <c r="BL134" i="34"/>
  <c r="BM136" i="34"/>
  <c r="BK131" i="34"/>
  <c r="DT133" i="34"/>
  <c r="DU135" i="34"/>
  <c r="DQ134" i="34"/>
  <c r="DR136" i="34"/>
  <c r="BQ137" i="34"/>
  <c r="BN135" i="34"/>
  <c r="DR137" i="34"/>
  <c r="DS139" i="34"/>
  <c r="DL141" i="34"/>
  <c r="DR142" i="34"/>
  <c r="BP152" i="34"/>
  <c r="DT138" i="34"/>
  <c r="DU140" i="34"/>
  <c r="DN151" i="34"/>
  <c r="BU139" i="34"/>
  <c r="BV141" i="34"/>
  <c r="DU138" i="34"/>
  <c r="DV140" i="34"/>
  <c r="BO140" i="34"/>
  <c r="DT150" i="34"/>
  <c r="DN145" i="34"/>
  <c r="DO147" i="34"/>
  <c r="DH149" i="34"/>
  <c r="DT147" i="34"/>
  <c r="DU149" i="34"/>
  <c r="DR150" i="34"/>
  <c r="DO151" i="34"/>
  <c r="DH153" i="34"/>
  <c r="DI155" i="34"/>
  <c r="DJ157" i="34"/>
  <c r="DI152" i="34"/>
  <c r="DJ154" i="34"/>
  <c r="DK156" i="34"/>
  <c r="DR153" i="34"/>
  <c r="DS155" i="34"/>
  <c r="DL157" i="34"/>
  <c r="DT156" i="34"/>
  <c r="DT158" i="34"/>
  <c r="DU160" i="34"/>
  <c r="DV162" i="34"/>
  <c r="DW164" i="34"/>
  <c r="DP166" i="34"/>
  <c r="DS163" i="34"/>
  <c r="DL165" i="34"/>
  <c r="DT164" i="34"/>
  <c r="DU166" i="34"/>
  <c r="DP163" i="34"/>
  <c r="DQ165" i="34"/>
  <c r="DI162" i="34"/>
  <c r="DJ164" i="34"/>
  <c r="DK166" i="34"/>
  <c r="DH167" i="34"/>
  <c r="DQ168" i="34"/>
  <c r="DR170" i="34"/>
  <c r="DI167" i="34"/>
  <c r="DJ169" i="34"/>
  <c r="DQ173" i="34"/>
  <c r="DV172" i="34"/>
  <c r="DK173" i="34"/>
  <c r="DW172" i="34"/>
  <c r="DI176" i="34"/>
  <c r="DT179" i="34"/>
  <c r="DN180" i="34"/>
  <c r="DO180" i="34"/>
  <c r="DR177" i="34"/>
  <c r="DS179" i="34"/>
  <c r="DU181" i="34"/>
  <c r="DV183" i="34"/>
  <c r="DK182" i="34"/>
  <c r="DS187" i="34"/>
  <c r="DP183" i="34"/>
  <c r="DT182" i="34"/>
  <c r="DU185" i="34"/>
  <c r="DQ184" i="34"/>
  <c r="DR186" i="34"/>
  <c r="DS188" i="34"/>
  <c r="DL185" i="34"/>
  <c r="DM187" i="34"/>
  <c r="DM137" i="34"/>
  <c r="DU132" i="34"/>
  <c r="DV134" i="34"/>
  <c r="DW136" i="34"/>
  <c r="DW138" i="34"/>
  <c r="DN132" i="34"/>
  <c r="DO134" i="34"/>
  <c r="DH136" i="34"/>
  <c r="DS137" i="34"/>
  <c r="DN131" i="34"/>
  <c r="DO133" i="34"/>
  <c r="DH135" i="34"/>
  <c r="DI137" i="34"/>
  <c r="DK146" i="34"/>
  <c r="DI151" i="34"/>
  <c r="DK143" i="34"/>
  <c r="DK142" i="34"/>
  <c r="DL145" i="34"/>
  <c r="DM150" i="34"/>
  <c r="DL143" i="34"/>
  <c r="DS152" i="34"/>
  <c r="DS146" i="34"/>
  <c r="DS143" i="34"/>
  <c r="DR145" i="34"/>
  <c r="DS147" i="34"/>
  <c r="DL149" i="34"/>
  <c r="DU159" i="34"/>
  <c r="DQ151" i="34"/>
  <c r="BQ158" i="34"/>
  <c r="DT161" i="34"/>
  <c r="DS158" i="34"/>
  <c r="DH159" i="34"/>
  <c r="DQ161" i="34"/>
  <c r="DU158" i="34"/>
  <c r="DH161" i="34"/>
  <c r="DT166" i="34"/>
  <c r="DU170" i="34"/>
  <c r="DW163" i="34"/>
  <c r="DP165" i="34"/>
  <c r="DT163" i="34"/>
  <c r="DU165" i="34"/>
  <c r="DJ158" i="34"/>
  <c r="DK160" i="34"/>
  <c r="DH168" i="34"/>
  <c r="DT172" i="34"/>
  <c r="DU180" i="34"/>
  <c r="DI175" i="34"/>
  <c r="DR174" i="34"/>
  <c r="DI178" i="34"/>
  <c r="DM176" i="34"/>
  <c r="DH179" i="34"/>
  <c r="DW176" i="34"/>
  <c r="DM183" i="34"/>
  <c r="DT183" i="34"/>
  <c r="DU184" i="34"/>
  <c r="DV186" i="34"/>
  <c r="DW188" i="34"/>
  <c r="DH188" i="34"/>
  <c r="DH187" i="34"/>
  <c r="DK184" i="34"/>
  <c r="DN187" i="34"/>
  <c r="BO138" i="34"/>
  <c r="DN139" i="34"/>
  <c r="BK141" i="34"/>
  <c r="BP139" i="34"/>
  <c r="DJ139" i="34"/>
  <c r="BQ153" i="34"/>
  <c r="DL148" i="34"/>
  <c r="BJ147" i="34"/>
  <c r="DP143" i="34"/>
  <c r="DI147" i="34"/>
  <c r="DT142" i="34"/>
  <c r="DP151" i="34"/>
  <c r="DW143" i="34"/>
  <c r="DV147" i="34"/>
  <c r="DM147" i="34"/>
  <c r="BH143" i="34"/>
  <c r="DN147" i="34"/>
  <c r="DK153" i="34"/>
  <c r="DW157" i="34"/>
  <c r="DO152" i="34"/>
  <c r="BN161" i="34"/>
  <c r="BU153" i="34"/>
  <c r="DJ151" i="34"/>
  <c r="DV151" i="34"/>
  <c r="DJ155" i="34"/>
  <c r="DU161" i="34"/>
  <c r="DK159" i="34"/>
  <c r="BI161" i="34"/>
  <c r="DP160" i="34"/>
  <c r="DK161" i="34"/>
  <c r="DS159" i="34"/>
  <c r="BL161" i="34"/>
  <c r="BN159" i="34"/>
  <c r="DL155" i="34"/>
  <c r="DM157" i="34"/>
  <c r="DM161" i="34"/>
  <c r="DT165" i="34"/>
  <c r="DN158" i="34"/>
  <c r="DO160" i="34"/>
  <c r="DH162" i="34"/>
  <c r="DI164" i="34"/>
  <c r="DJ166" i="34"/>
  <c r="DP167" i="34"/>
  <c r="DI163" i="34"/>
  <c r="DJ165" i="34"/>
  <c r="DQ162" i="34"/>
  <c r="DR164" i="34"/>
  <c r="DT167" i="34"/>
  <c r="DP173" i="34"/>
  <c r="DK168" i="34"/>
  <c r="BL172" i="34"/>
  <c r="DJ173" i="34"/>
  <c r="DK174" i="34"/>
  <c r="DO175" i="34"/>
  <c r="DS173" i="34"/>
  <c r="BV178" i="34"/>
  <c r="DL175" i="34"/>
  <c r="DR179" i="34"/>
  <c r="DQ180" i="34"/>
  <c r="DV180" i="34"/>
  <c r="DW180" i="34"/>
  <c r="DJ176" i="34"/>
  <c r="DK178" i="34"/>
  <c r="DQ183" i="34"/>
  <c r="DT185" i="34"/>
  <c r="DU187" i="34"/>
  <c r="DR188" i="34"/>
  <c r="DQ175" i="34"/>
  <c r="DJ175" i="34"/>
  <c r="DP175" i="34"/>
  <c r="DT174" i="34"/>
  <c r="DS177" i="34"/>
  <c r="DM182" i="34"/>
  <c r="DQ182" i="34"/>
  <c r="DN176" i="34"/>
  <c r="DO178" i="34"/>
  <c r="DH180" i="34"/>
  <c r="DH177" i="34"/>
  <c r="DI179" i="34"/>
  <c r="DR182" i="34"/>
  <c r="DW182" i="34"/>
  <c r="DM186" i="34"/>
  <c r="DS184" i="34"/>
  <c r="DL186" i="34"/>
  <c r="DM188" i="34"/>
  <c r="DV188" i="34"/>
  <c r="DU141" i="34"/>
  <c r="DP148" i="34"/>
  <c r="DH148" i="34"/>
  <c r="BT168" i="34"/>
  <c r="BQ170" i="34"/>
  <c r="BM169" i="34"/>
  <c r="DI171" i="34"/>
  <c r="DW175" i="34"/>
  <c r="DJ179" i="34"/>
  <c r="DN181" i="34"/>
  <c r="DV181" i="34"/>
  <c r="DM185" i="34"/>
  <c r="DW187" i="34"/>
  <c r="BJ188" i="34"/>
  <c r="BJ187" i="34"/>
  <c r="DW141" i="34"/>
  <c r="DJ138" i="34"/>
  <c r="DK138" i="34"/>
  <c r="DR155" i="34"/>
  <c r="DU147" i="34"/>
  <c r="DP142" i="34"/>
  <c r="DS144" i="34"/>
  <c r="DJ149" i="34"/>
  <c r="DK149" i="34"/>
  <c r="DQ142" i="34"/>
  <c r="DN144" i="34"/>
  <c r="DW149" i="34"/>
  <c r="DL152" i="34"/>
  <c r="DO161" i="34"/>
  <c r="DR159" i="34"/>
  <c r="DO158" i="34"/>
  <c r="DR161" i="34"/>
  <c r="BH155" i="34"/>
  <c r="BI157" i="34"/>
  <c r="DM170" i="34"/>
  <c r="BM162" i="34"/>
  <c r="BN164" i="34"/>
  <c r="BO166" i="34"/>
  <c r="DW171" i="34"/>
  <c r="BJ163" i="34"/>
  <c r="BK165" i="34"/>
  <c r="DI172" i="34"/>
  <c r="DN167" i="34"/>
  <c r="DO169" i="34"/>
  <c r="DW168" i="34"/>
  <c r="DP170" i="34"/>
  <c r="DS167" i="34"/>
  <c r="DL169" i="34"/>
  <c r="DM171" i="34"/>
  <c r="DS176" i="34"/>
  <c r="DV173" i="34"/>
  <c r="DJ172" i="34"/>
  <c r="DK172" i="34"/>
  <c r="DH176" i="34"/>
  <c r="DJ178" i="34"/>
  <c r="DT181" i="34"/>
  <c r="DJ183" i="34"/>
  <c r="DQ186" i="34"/>
  <c r="DS185" i="34"/>
  <c r="DP184" i="34"/>
  <c r="DI132" i="34"/>
  <c r="DJ134" i="34"/>
  <c r="DK136" i="34"/>
  <c r="BQ141" i="34"/>
  <c r="DR138" i="34"/>
  <c r="DT134" i="34"/>
  <c r="DU136" i="34"/>
  <c r="DS138" i="34"/>
  <c r="DS131" i="34"/>
  <c r="DL133" i="34"/>
  <c r="DM135" i="34"/>
  <c r="DU137" i="34"/>
  <c r="DI134" i="34"/>
  <c r="DJ136" i="34"/>
  <c r="DK137" i="34"/>
  <c r="DP140" i="34"/>
  <c r="DV135" i="34"/>
  <c r="DN138" i="34"/>
  <c r="DT143" i="34"/>
  <c r="DJ137" i="34"/>
  <c r="DK139" i="34"/>
  <c r="BR144" i="34"/>
  <c r="BS149" i="34"/>
  <c r="DL138" i="34"/>
  <c r="DM140" i="34"/>
  <c r="BH142" i="34"/>
  <c r="DM138" i="34"/>
  <c r="DN140" i="34"/>
  <c r="DV149" i="34"/>
  <c r="DW140" i="34"/>
  <c r="DV142" i="34"/>
  <c r="DQ144" i="34"/>
  <c r="DR146" i="34"/>
  <c r="DR143" i="34"/>
  <c r="DS145" i="34"/>
  <c r="DL147" i="34"/>
  <c r="DM149" i="34"/>
  <c r="DT152" i="34"/>
  <c r="DJ160" i="34"/>
  <c r="DQ154" i="34"/>
  <c r="DR156" i="34"/>
  <c r="DQ159" i="34"/>
  <c r="DJ153" i="34"/>
  <c r="DK155" i="34"/>
  <c r="DR160" i="34"/>
  <c r="DW161" i="34"/>
  <c r="DP168" i="34"/>
  <c r="DO171" i="34"/>
  <c r="DQ172" i="34"/>
  <c r="DR171" i="34"/>
  <c r="DJ174" i="34"/>
  <c r="DU175" i="34"/>
  <c r="DQ174" i="34"/>
  <c r="DO176" i="34"/>
  <c r="DO177" i="34"/>
  <c r="DM180" i="34"/>
  <c r="DP178" i="34"/>
  <c r="DQ178" i="34"/>
  <c r="DI182" i="34"/>
  <c r="DU182" i="34"/>
  <c r="DT177" i="34"/>
  <c r="DU179" i="34"/>
  <c r="DM181" i="34"/>
  <c r="DH183" i="34"/>
  <c r="DV184" i="34"/>
  <c r="DL182" i="34"/>
  <c r="DJ184" i="34"/>
  <c r="DI184" i="34"/>
  <c r="DJ186" i="34"/>
  <c r="DK188" i="34"/>
  <c r="BR187" i="34"/>
  <c r="BO132" i="34"/>
  <c r="BH134" i="34"/>
  <c r="BI136" i="34"/>
  <c r="DW131" i="34"/>
  <c r="DP133" i="34"/>
  <c r="DQ135" i="34"/>
  <c r="DM134" i="34"/>
  <c r="DN136" i="34"/>
  <c r="DI141" i="34"/>
  <c r="BJ135" i="34"/>
  <c r="DN137" i="34"/>
  <c r="DO139" i="34"/>
  <c r="DH141" i="34"/>
  <c r="DM142" i="34"/>
  <c r="DP138" i="34"/>
  <c r="DQ140" i="34"/>
  <c r="BQ139" i="34"/>
  <c r="BR141" i="34"/>
  <c r="DQ138" i="34"/>
  <c r="DR140" i="34"/>
  <c r="DM145" i="34"/>
  <c r="BK140" i="34"/>
  <c r="DP145" i="34"/>
  <c r="DQ150" i="34"/>
  <c r="DU144" i="34"/>
  <c r="DV146" i="34"/>
  <c r="DW148" i="34"/>
  <c r="DP150" i="34"/>
  <c r="DJ145" i="34"/>
  <c r="DK147" i="34"/>
  <c r="BT149" i="34"/>
  <c r="DV143" i="34"/>
  <c r="DW145" i="34"/>
  <c r="DP147" i="34"/>
  <c r="DQ149" i="34"/>
  <c r="BL146" i="34"/>
  <c r="BM148" i="34"/>
  <c r="BN150" i="34"/>
  <c r="BL144" i="34"/>
  <c r="BM146" i="34"/>
  <c r="BN148" i="34"/>
  <c r="BO150" i="34"/>
  <c r="DK151" i="34"/>
  <c r="BT153" i="34"/>
  <c r="BU155" i="34"/>
  <c r="BV157" i="34"/>
  <c r="DU154" i="34"/>
  <c r="DV156" i="34"/>
  <c r="BU152" i="34"/>
  <c r="BV154" i="34"/>
  <c r="BW156" i="34"/>
  <c r="DN153" i="34"/>
  <c r="DO155" i="34"/>
  <c r="DH157" i="34"/>
  <c r="DV152" i="34"/>
  <c r="DW154" i="34"/>
  <c r="DP156" i="34"/>
  <c r="BP155" i="34"/>
  <c r="BQ157" i="34"/>
  <c r="DP158" i="34"/>
  <c r="DQ160" i="34"/>
  <c r="DR162" i="34"/>
  <c r="DS164" i="34"/>
  <c r="DL166" i="34"/>
  <c r="DO163" i="34"/>
  <c r="DH165" i="34"/>
  <c r="DW162" i="34"/>
  <c r="DP164" i="34"/>
  <c r="DQ166" i="34"/>
  <c r="DL163" i="34"/>
  <c r="DM165" i="34"/>
  <c r="BR158" i="34"/>
  <c r="BS160" i="34"/>
  <c r="BL162" i="34"/>
  <c r="BM164" i="34"/>
  <c r="BN166" i="34"/>
  <c r="BM163" i="34"/>
  <c r="BN165" i="34"/>
  <c r="BU162" i="34"/>
  <c r="BV164" i="34"/>
  <c r="BW166" i="34"/>
  <c r="DL173" i="34"/>
  <c r="BR163" i="34"/>
  <c r="BS165" i="34"/>
  <c r="DM168" i="34"/>
  <c r="DN170" i="34"/>
  <c r="BU167" i="34"/>
  <c r="BV169" i="34"/>
  <c r="BR168" i="34"/>
  <c r="BS170" i="34"/>
  <c r="DV167" i="34"/>
  <c r="DW169" i="34"/>
  <c r="BO168" i="34"/>
  <c r="BH170" i="34"/>
  <c r="BK167" i="34"/>
  <c r="DT169" i="34"/>
  <c r="DM173" i="34"/>
  <c r="BN173" i="34"/>
  <c r="DW174" i="34"/>
  <c r="BW173" i="34"/>
  <c r="DM174" i="34"/>
  <c r="DM177" i="34"/>
  <c r="DL181" i="34"/>
  <c r="DO187" i="34"/>
  <c r="DK186" i="34"/>
  <c r="DL183" i="34"/>
  <c r="DN185" i="34"/>
  <c r="DU65" i="34"/>
  <c r="DI49" i="34"/>
  <c r="DR49" i="34"/>
  <c r="DI12" i="34"/>
  <c r="DQ15" i="34"/>
  <c r="DT94" i="34"/>
  <c r="DU70" i="34"/>
  <c r="DN94" i="34"/>
  <c r="DK42" i="34"/>
  <c r="DK61" i="34"/>
  <c r="DT64" i="34"/>
  <c r="BR68" i="34"/>
  <c r="BH67" i="34"/>
  <c r="DU69" i="34"/>
  <c r="DJ63" i="34"/>
  <c r="DH65" i="34"/>
  <c r="DS49" i="34"/>
  <c r="DQ48" i="34"/>
  <c r="DV45" i="34"/>
  <c r="DL48" i="34"/>
  <c r="DL50" i="34"/>
  <c r="DU49" i="34"/>
  <c r="DH57" i="34"/>
  <c r="DW60" i="34"/>
  <c r="DO46" i="34"/>
  <c r="DT46" i="34"/>
  <c r="DH45" i="34"/>
  <c r="DI43" i="34"/>
  <c r="DI7" i="34"/>
  <c r="DJ7" i="34"/>
  <c r="DJ9" i="34"/>
  <c r="DK11" i="34"/>
  <c r="DR11" i="34"/>
  <c r="DQ49" i="34"/>
  <c r="DM8" i="34"/>
  <c r="DL9" i="34"/>
  <c r="DM11" i="34"/>
  <c r="DR12" i="34"/>
  <c r="DH7" i="34"/>
  <c r="DH10" i="34"/>
  <c r="DK12" i="34"/>
  <c r="DT24" i="34"/>
  <c r="DK23" i="34"/>
  <c r="BM24" i="34"/>
  <c r="DL94" i="34"/>
  <c r="DL61" i="34"/>
  <c r="DN64" i="34"/>
  <c r="DR69" i="34"/>
  <c r="DS63" i="34"/>
  <c r="DT65" i="34"/>
  <c r="DH64" i="34"/>
  <c r="DO65" i="34"/>
  <c r="DM69" i="34"/>
  <c r="DR67" i="34"/>
  <c r="DW50" i="34"/>
  <c r="DO49" i="34"/>
  <c r="DK49" i="34"/>
  <c r="DK60" i="34"/>
  <c r="DT57" i="34"/>
  <c r="DU46" i="34"/>
  <c r="DL46" i="34"/>
  <c r="DN9" i="34"/>
  <c r="DK10" i="34"/>
  <c r="DU7" i="34"/>
  <c r="DO9" i="34"/>
  <c r="DQ7" i="34"/>
  <c r="DK9" i="34"/>
  <c r="DL11" i="34"/>
  <c r="DW7" i="34"/>
  <c r="DO8" i="34"/>
  <c r="DI10" i="34"/>
  <c r="DM9" i="34"/>
  <c r="DV11" i="34"/>
  <c r="DW12" i="34"/>
  <c r="DQ13" i="34"/>
  <c r="DO16" i="34"/>
  <c r="DT20" i="34"/>
  <c r="BW15" i="34"/>
  <c r="BJ13" i="34"/>
  <c r="DR16" i="34"/>
  <c r="DH28" i="34"/>
  <c r="DN22" i="34"/>
  <c r="DJ42" i="34"/>
  <c r="DU42" i="34"/>
  <c r="DT61" i="34"/>
  <c r="DI63" i="34"/>
  <c r="DJ68" i="34"/>
  <c r="DM67" i="34"/>
  <c r="DN67" i="34"/>
  <c r="DQ64" i="34"/>
  <c r="DI64" i="34"/>
  <c r="DT69" i="34"/>
  <c r="DH69" i="34"/>
  <c r="DH63" i="34"/>
  <c r="DN50" i="34"/>
  <c r="DT49" i="34"/>
  <c r="DQ60" i="34"/>
  <c r="DN46" i="34"/>
  <c r="DQ46" i="34"/>
  <c r="DR8" i="34"/>
  <c r="DH20" i="34"/>
  <c r="DM15" i="34"/>
  <c r="DN16" i="34"/>
  <c r="DP20" i="34"/>
  <c r="DL93" i="34"/>
  <c r="DI70" i="34"/>
  <c r="DW93" i="34"/>
  <c r="DM65" i="34"/>
  <c r="DS67" i="34"/>
  <c r="DO66" i="34"/>
  <c r="DL68" i="34"/>
  <c r="DI69" i="34"/>
  <c r="DJ44" i="34"/>
  <c r="DI45" i="34"/>
  <c r="DO43" i="34"/>
  <c r="DN43" i="34"/>
  <c r="DK64" i="34"/>
  <c r="DN7" i="34"/>
  <c r="BI8" i="34"/>
  <c r="BH9" i="34"/>
  <c r="BI11" i="34"/>
  <c r="DN12" i="34"/>
  <c r="DT7" i="34"/>
  <c r="DT10" i="34"/>
  <c r="DN13" i="34"/>
  <c r="DI22" i="34"/>
  <c r="DR20" i="34"/>
  <c r="DM16" i="34"/>
  <c r="DK13" i="34"/>
  <c r="DH15" i="34"/>
  <c r="DI20" i="34"/>
  <c r="BI24" i="34"/>
  <c r="DM70" i="34"/>
  <c r="DT71" i="34"/>
  <c r="DT70" i="34"/>
  <c r="DP71" i="34"/>
  <c r="DM42" i="34"/>
  <c r="DS93" i="34"/>
  <c r="DP70" i="34"/>
  <c r="DW71" i="34"/>
  <c r="DT42" i="34"/>
  <c r="DV93" i="34"/>
  <c r="DW70" i="34"/>
  <c r="DV71" i="34"/>
  <c r="DL63" i="34"/>
  <c r="DP65" i="34"/>
  <c r="DL66" i="34"/>
  <c r="DS65" i="34"/>
  <c r="DM64" i="34"/>
  <c r="DH66" i="34"/>
  <c r="DT68" i="34"/>
  <c r="DI68" i="34"/>
  <c r="DI50" i="34"/>
  <c r="DN49" i="34"/>
  <c r="DI48" i="34"/>
  <c r="DK50" i="34"/>
  <c r="DS50" i="34"/>
  <c r="DH50" i="34"/>
  <c r="DU60" i="34"/>
  <c r="DK45" i="34"/>
  <c r="DK43" i="34"/>
  <c r="DO45" i="34"/>
  <c r="DJ43" i="34"/>
  <c r="DP43" i="34"/>
  <c r="DP11" i="34"/>
  <c r="DL8" i="34"/>
  <c r="DQ10" i="34"/>
  <c r="DM12" i="34"/>
  <c r="DS12" i="34"/>
  <c r="BR15" i="34"/>
  <c r="DR13" i="34"/>
  <c r="DU13" i="34"/>
  <c r="DV13" i="34"/>
  <c r="DH13" i="34"/>
  <c r="DU22" i="34"/>
  <c r="DM20" i="34"/>
  <c r="DI71" i="34"/>
  <c r="DH93" i="34"/>
  <c r="DQ42" i="34"/>
  <c r="DU93" i="34"/>
  <c r="DV70" i="34"/>
  <c r="DL71" i="34"/>
  <c r="DI42" i="34"/>
  <c r="DO93" i="34"/>
  <c r="DL70" i="34"/>
  <c r="DP42" i="34"/>
  <c r="DR93" i="34"/>
  <c r="DS70" i="34"/>
  <c r="DW42" i="34"/>
  <c r="DO94" i="34"/>
  <c r="DJ65" i="34"/>
  <c r="DV65" i="34"/>
  <c r="DS64" i="34"/>
  <c r="DP61" i="34"/>
  <c r="DS66" i="34"/>
  <c r="DN66" i="34"/>
  <c r="DI61" i="34"/>
  <c r="DN63" i="34"/>
  <c r="DP69" i="34"/>
  <c r="DU67" i="34"/>
  <c r="DN68" i="34"/>
  <c r="DV46" i="34"/>
  <c r="DQ45" i="34"/>
  <c r="DJ45" i="34"/>
  <c r="DS46" i="34"/>
  <c r="DV49" i="34"/>
  <c r="BP50" i="34"/>
  <c r="DR50" i="34"/>
  <c r="DQ50" i="34"/>
  <c r="DP57" i="34"/>
  <c r="DL57" i="34"/>
  <c r="DH60" i="34"/>
  <c r="DJ57" i="34"/>
  <c r="DJ60" i="34"/>
  <c r="DK57" i="34"/>
  <c r="DW49" i="34"/>
  <c r="DJ50" i="34"/>
  <c r="DK46" i="34"/>
  <c r="DU43" i="34"/>
  <c r="DU10" i="34"/>
  <c r="DV8" i="34"/>
  <c r="DW11" i="34"/>
  <c r="DW8" i="34"/>
  <c r="DV10" i="34"/>
  <c r="DV12" i="34"/>
  <c r="DH8" i="34"/>
  <c r="DM10" i="34"/>
  <c r="DQ12" i="34"/>
  <c r="DQ9" i="34"/>
  <c r="DM7" i="34"/>
  <c r="DR9" i="34"/>
  <c r="DN11" i="34"/>
  <c r="DS7" i="34"/>
  <c r="DH11" i="34"/>
  <c r="DU12" i="34"/>
  <c r="DS15" i="34"/>
  <c r="DH16" i="34"/>
  <c r="DT16" i="34"/>
  <c r="DM13" i="34"/>
  <c r="DN23" i="34"/>
  <c r="DO23" i="34"/>
  <c r="DK93" i="34"/>
  <c r="DH70" i="34"/>
  <c r="DL42" i="34"/>
  <c r="DN93" i="34"/>
  <c r="DO70" i="34"/>
  <c r="DS42" i="34"/>
  <c r="DS94" i="34"/>
  <c r="DW61" i="34"/>
  <c r="DM61" i="34"/>
  <c r="DW63" i="34"/>
  <c r="DJ61" i="34"/>
  <c r="DO63" i="34"/>
  <c r="DN65" i="34"/>
  <c r="DK69" i="34"/>
  <c r="DN45" i="34"/>
  <c r="DU50" i="34"/>
  <c r="DL60" i="34"/>
  <c r="DN57" i="34"/>
  <c r="DN60" i="34"/>
  <c r="DO57" i="34"/>
  <c r="DQ43" i="34"/>
  <c r="DW48" i="34"/>
  <c r="DJ10" i="34"/>
  <c r="DW10" i="34"/>
  <c r="DT11" i="34"/>
  <c r="DO11" i="34"/>
  <c r="DP46" i="34"/>
  <c r="BU8" i="34"/>
  <c r="BT9" i="34"/>
  <c r="BU11" i="34"/>
  <c r="BP7" i="34"/>
  <c r="BP10" i="34"/>
  <c r="DO15" i="34"/>
  <c r="DJ15" i="34"/>
  <c r="DK15" i="34"/>
  <c r="DV20" i="34"/>
  <c r="BI16" i="34"/>
  <c r="BW26" i="34"/>
  <c r="DW13" i="34"/>
  <c r="DT15" i="34"/>
  <c r="DR26" i="34"/>
  <c r="DM28" i="34"/>
  <c r="DO24" i="34"/>
  <c r="DP24" i="34"/>
  <c r="DH27" i="34"/>
  <c r="DO26" i="34"/>
  <c r="BT33" i="34"/>
  <c r="DR31" i="34"/>
  <c r="DL33" i="34"/>
  <c r="DT27" i="34"/>
  <c r="DR37" i="34"/>
  <c r="DP33" i="34"/>
  <c r="DM37" i="34"/>
  <c r="DV33" i="34"/>
  <c r="DU33" i="34"/>
  <c r="DJ34" i="34"/>
  <c r="DI37" i="34"/>
  <c r="DH40" i="34"/>
  <c r="DT75" i="34"/>
  <c r="DQ75" i="34"/>
  <c r="DJ75" i="34"/>
  <c r="DR95" i="34"/>
  <c r="DM77" i="34"/>
  <c r="DV78" i="34"/>
  <c r="DS78" i="34"/>
  <c r="DS81" i="34"/>
  <c r="DI80" i="34"/>
  <c r="DL79" i="34"/>
  <c r="DL85" i="34"/>
  <c r="DM83" i="34"/>
  <c r="DP81" i="34"/>
  <c r="DT80" i="34"/>
  <c r="BL84" i="34"/>
  <c r="DL83" i="34"/>
  <c r="DM78" i="34"/>
  <c r="DN80" i="34"/>
  <c r="DK82" i="34"/>
  <c r="BS87" i="34"/>
  <c r="DV81" i="34"/>
  <c r="DW83" i="34"/>
  <c r="DU82" i="34"/>
  <c r="DH85" i="34"/>
  <c r="BV88" i="34"/>
  <c r="DQ84" i="34"/>
  <c r="DP89" i="34"/>
  <c r="DT88" i="34"/>
  <c r="DL89" i="34"/>
  <c r="DW84" i="34"/>
  <c r="DS98" i="34"/>
  <c r="DL100" i="34"/>
  <c r="DM102" i="34"/>
  <c r="DN104" i="34"/>
  <c r="DO106" i="34"/>
  <c r="DH108" i="34"/>
  <c r="DI110" i="34"/>
  <c r="DS107" i="34"/>
  <c r="DH101" i="34"/>
  <c r="DL27" i="34"/>
  <c r="DK22" i="34"/>
  <c r="DV24" i="34"/>
  <c r="DT31" i="34"/>
  <c r="BK33" i="34"/>
  <c r="BH31" i="34"/>
  <c r="BQ33" i="34"/>
  <c r="DW33" i="34"/>
  <c r="DO37" i="34"/>
  <c r="DT40" i="34"/>
  <c r="DP40" i="34"/>
  <c r="DP37" i="34"/>
  <c r="DR40" i="34"/>
  <c r="DJ40" i="34"/>
  <c r="DW75" i="34"/>
  <c r="DN75" i="34"/>
  <c r="DP96" i="34"/>
  <c r="DL82" i="34"/>
  <c r="DH79" i="34"/>
  <c r="DT82" i="34"/>
  <c r="DQ80" i="34"/>
  <c r="DT79" i="34"/>
  <c r="BK81" i="34"/>
  <c r="DH82" i="34"/>
  <c r="DP84" i="34"/>
  <c r="DJ82" i="34"/>
  <c r="DP79" i="34"/>
  <c r="DS82" i="34"/>
  <c r="DJ78" i="34"/>
  <c r="DU86" i="34"/>
  <c r="DR80" i="34"/>
  <c r="DR82" i="34"/>
  <c r="DL88" i="34"/>
  <c r="DP85" i="34"/>
  <c r="BO86" i="34"/>
  <c r="DJ89" i="34"/>
  <c r="DL87" i="34"/>
  <c r="DM90" i="34"/>
  <c r="DQ86" i="34"/>
  <c r="DR89" i="34"/>
  <c r="DT87" i="34"/>
  <c r="DO90" i="34"/>
  <c r="DK107" i="34"/>
  <c r="DV105" i="34"/>
  <c r="DO99" i="34"/>
  <c r="DJ97" i="34"/>
  <c r="DT101" i="34"/>
  <c r="DP34" i="34"/>
  <c r="DL40" i="34"/>
  <c r="DK38" i="34"/>
  <c r="DQ38" i="34"/>
  <c r="DV37" i="34"/>
  <c r="DT96" i="34"/>
  <c r="DH80" i="34"/>
  <c r="BP82" i="34"/>
  <c r="DV80" i="34"/>
  <c r="DU90" i="34"/>
  <c r="BQ31" i="34"/>
  <c r="DR28" i="34"/>
  <c r="DV40" i="34"/>
  <c r="DI34" i="34"/>
  <c r="DV34" i="34"/>
  <c r="DK40" i="34"/>
  <c r="DH38" i="34"/>
  <c r="DI40" i="34"/>
  <c r="DS9" i="34"/>
  <c r="BH43" i="34"/>
  <c r="DO75" i="34"/>
  <c r="DI96" i="34"/>
  <c r="DJ96" i="34"/>
  <c r="DH95" i="34"/>
  <c r="DK96" i="34"/>
  <c r="DI95" i="34"/>
  <c r="DT78" i="34"/>
  <c r="DP80" i="34"/>
  <c r="DQ77" i="34"/>
  <c r="BO79" i="34"/>
  <c r="DP83" i="34"/>
  <c r="DS77" i="34"/>
  <c r="DN79" i="34"/>
  <c r="BJ80" i="34"/>
  <c r="DH83" i="34"/>
  <c r="DM81" i="34"/>
  <c r="DN83" i="34"/>
  <c r="BR81" i="34"/>
  <c r="BQ82" i="34"/>
  <c r="BM84" i="34"/>
  <c r="BV84" i="34"/>
  <c r="DI85" i="34"/>
  <c r="BS84" i="34"/>
  <c r="DJ86" i="34"/>
  <c r="DK88" i="34"/>
  <c r="DH90" i="34"/>
  <c r="DJ87" i="34"/>
  <c r="DK89" i="34"/>
  <c r="DH86" i="34"/>
  <c r="DI88" i="34"/>
  <c r="DJ90" i="34"/>
  <c r="BU111" i="34"/>
  <c r="BS99" i="34"/>
  <c r="BO98" i="34"/>
  <c r="BH100" i="34"/>
  <c r="BI102" i="34"/>
  <c r="BJ104" i="34"/>
  <c r="BK106" i="34"/>
  <c r="DT108" i="34"/>
  <c r="DU110" i="34"/>
  <c r="BK99" i="34"/>
  <c r="DO97" i="34"/>
  <c r="DH99" i="34"/>
  <c r="DI101" i="34"/>
  <c r="DJ103" i="34"/>
  <c r="DK105" i="34"/>
  <c r="BT107" i="34"/>
  <c r="BU109" i="34"/>
  <c r="BV111" i="34"/>
  <c r="BL98" i="34"/>
  <c r="BM100" i="34"/>
  <c r="BN102" i="34"/>
  <c r="BO104" i="34"/>
  <c r="BH106" i="34"/>
  <c r="BI108" i="34"/>
  <c r="BJ110" i="34"/>
  <c r="DN105" i="34"/>
  <c r="BP97" i="34"/>
  <c r="BQ99" i="34"/>
  <c r="BR101" i="34"/>
  <c r="BS103" i="34"/>
  <c r="BL105" i="34"/>
  <c r="BM107" i="34"/>
  <c r="BN109" i="34"/>
  <c r="BO111" i="34"/>
  <c r="DP112" i="34"/>
  <c r="DN28" i="34"/>
  <c r="DJ24" i="34"/>
  <c r="DI27" i="34"/>
  <c r="DK35" i="34"/>
  <c r="DI31" i="34"/>
  <c r="DH33" i="34"/>
  <c r="DM31" i="34"/>
  <c r="DP31" i="34"/>
  <c r="DS34" i="34"/>
  <c r="DW37" i="34"/>
  <c r="DJ38" i="34"/>
  <c r="DK8" i="34"/>
  <c r="DM75" i="34"/>
  <c r="DN78" i="34"/>
  <c r="BW78" i="34"/>
  <c r="DI77" i="34"/>
  <c r="DK79" i="34"/>
  <c r="DU77" i="34"/>
  <c r="BK80" i="34"/>
  <c r="DL80" i="34"/>
  <c r="BO78" i="34"/>
  <c r="DN82" i="34"/>
  <c r="DV85" i="34"/>
  <c r="DW85" i="34"/>
  <c r="DS90" i="34"/>
  <c r="DH88" i="34"/>
  <c r="DM85" i="34"/>
  <c r="DJ88" i="34"/>
  <c r="BW107" i="34"/>
  <c r="DM103" i="34"/>
  <c r="DP15" i="34"/>
  <c r="DQ20" i="34"/>
  <c r="BU24" i="34"/>
  <c r="DM23" i="34"/>
  <c r="DN26" i="34"/>
  <c r="DU28" i="34"/>
  <c r="DP22" i="34"/>
  <c r="DS24" i="34"/>
  <c r="BI28" i="34"/>
  <c r="DO31" i="34"/>
  <c r="DP23" i="34"/>
  <c r="DJ37" i="34"/>
  <c r="DK34" i="34"/>
  <c r="BU34" i="34"/>
  <c r="BU35" i="34"/>
  <c r="DV31" i="34"/>
  <c r="DP35" i="34"/>
  <c r="DU31" i="34"/>
  <c r="DT34" i="34"/>
  <c r="DV27" i="34"/>
  <c r="DJ33" i="34"/>
  <c r="DJ35" i="34"/>
  <c r="BQ37" i="34"/>
  <c r="DI33" i="34"/>
  <c r="DH35" i="34"/>
  <c r="BN34" i="34"/>
  <c r="DR38" i="34"/>
  <c r="DK37" i="34"/>
  <c r="DS40" i="34"/>
  <c r="DP38" i="34"/>
  <c r="DQ40" i="34"/>
  <c r="DS75" i="34"/>
  <c r="DP75" i="34"/>
  <c r="DL75" i="34"/>
  <c r="DL96" i="34"/>
  <c r="DW95" i="34"/>
  <c r="DQ96" i="34"/>
  <c r="DR96" i="34"/>
  <c r="DP95" i="34"/>
  <c r="DS96" i="34"/>
  <c r="DQ95" i="34"/>
  <c r="BH77" i="34"/>
  <c r="DS79" i="34"/>
  <c r="DW80" i="34"/>
  <c r="DT84" i="34"/>
  <c r="DM80" i="34"/>
  <c r="DK85" i="34"/>
  <c r="BK77" i="34"/>
  <c r="DW79" i="34"/>
  <c r="DO82" i="34"/>
  <c r="BQ78" i="34"/>
  <c r="DU81" i="34"/>
  <c r="DV83" i="34"/>
  <c r="DJ81" i="34"/>
  <c r="DK83" i="34"/>
  <c r="DI82" i="34"/>
  <c r="BM87" i="34"/>
  <c r="DW90" i="34"/>
  <c r="DQ85" i="34"/>
  <c r="DK84" i="34"/>
  <c r="DP88" i="34"/>
  <c r="DR86" i="34"/>
  <c r="DS88" i="34"/>
  <c r="DP90" i="34"/>
  <c r="DR87" i="34"/>
  <c r="DS89" i="34"/>
  <c r="DP86" i="34"/>
  <c r="DQ88" i="34"/>
  <c r="DR90" i="34"/>
  <c r="DO107" i="34"/>
  <c r="DM111" i="34"/>
  <c r="DI103" i="34"/>
  <c r="BW98" i="34"/>
  <c r="BP100" i="34"/>
  <c r="BQ102" i="34"/>
  <c r="BR104" i="34"/>
  <c r="BS106" i="34"/>
  <c r="BL108" i="34"/>
  <c r="BM110" i="34"/>
  <c r="DU103" i="34"/>
  <c r="DW97" i="34"/>
  <c r="DP99" i="34"/>
  <c r="DQ101" i="34"/>
  <c r="DR103" i="34"/>
  <c r="DN97" i="34"/>
  <c r="DT23" i="34"/>
  <c r="DL26" i="34"/>
  <c r="DP28" i="34"/>
  <c r="DL31" i="34"/>
  <c r="DW35" i="34"/>
  <c r="DM35" i="34"/>
  <c r="DN33" i="34"/>
  <c r="DM33" i="34"/>
  <c r="DI38" i="34"/>
  <c r="DN40" i="34"/>
  <c r="BR34" i="34"/>
  <c r="DW40" i="34"/>
  <c r="DT38" i="34"/>
  <c r="DU40" i="34"/>
  <c r="DT43" i="34"/>
  <c r="BI75" i="34"/>
  <c r="BV95" i="34"/>
  <c r="DU96" i="34"/>
  <c r="DV96" i="34"/>
  <c r="DT95" i="34"/>
  <c r="DW96" i="34"/>
  <c r="DU95" i="34"/>
  <c r="BL78" i="34"/>
  <c r="DP77" i="34"/>
  <c r="DM79" i="34"/>
  <c r="BO77" i="34"/>
  <c r="BJ79" i="34"/>
  <c r="DV82" i="34"/>
  <c r="BU78" i="34"/>
  <c r="BI81" i="34"/>
  <c r="BJ83" i="34"/>
  <c r="DM86" i="34"/>
  <c r="DN81" i="34"/>
  <c r="DO83" i="34"/>
  <c r="DM82" i="34"/>
  <c r="DH84" i="34"/>
  <c r="DH89" i="34"/>
  <c r="DI84" i="34"/>
  <c r="DR84" i="34"/>
  <c r="DK86" i="34"/>
  <c r="DQ89" i="34"/>
  <c r="DU85" i="34"/>
  <c r="DO84" i="34"/>
  <c r="DV86" i="34"/>
  <c r="DW88" i="34"/>
  <c r="DT90" i="34"/>
  <c r="DV87" i="34"/>
  <c r="DW89" i="34"/>
  <c r="DT86" i="34"/>
  <c r="DU88" i="34"/>
  <c r="DV90" i="34"/>
  <c r="DQ111" i="34"/>
  <c r="DK98" i="34"/>
  <c r="BT100" i="34"/>
  <c r="BU102" i="34"/>
  <c r="BV104" i="34"/>
  <c r="BW106" i="34"/>
  <c r="BP108" i="34"/>
  <c r="BQ110" i="34"/>
  <c r="BK97" i="34"/>
  <c r="DT99" i="34"/>
  <c r="DU101" i="34"/>
  <c r="DV103" i="34"/>
  <c r="DW105" i="34"/>
  <c r="DP107" i="34"/>
  <c r="DQ109" i="34"/>
  <c r="DR111" i="34"/>
  <c r="DL101" i="34"/>
  <c r="DH98" i="34"/>
  <c r="DI100" i="34"/>
  <c r="DJ102" i="34"/>
  <c r="DK104" i="34"/>
  <c r="BT106" i="34"/>
  <c r="BU108" i="34"/>
  <c r="BV110" i="34"/>
  <c r="DL97" i="34"/>
  <c r="DM99" i="34"/>
  <c r="DN101" i="34"/>
  <c r="DO103" i="34"/>
  <c r="DH105" i="34"/>
  <c r="DL112" i="34"/>
  <c r="DV97" i="34"/>
  <c r="DW45" i="34"/>
  <c r="DP8" i="34"/>
  <c r="DO80" i="34"/>
  <c r="DS83" i="34"/>
  <c r="DN88" i="34"/>
  <c r="BH154" i="34"/>
  <c r="DH154" i="34"/>
  <c r="BT160" i="34"/>
  <c r="DT160" i="34"/>
  <c r="BK158" i="34"/>
  <c r="DK158" i="34"/>
  <c r="BW150" i="34"/>
  <c r="DW150" i="34"/>
  <c r="BS148" i="34"/>
  <c r="DS148" i="34"/>
  <c r="BL150" i="34"/>
  <c r="DL150" i="34"/>
  <c r="BM151" i="34"/>
  <c r="DM151" i="34"/>
  <c r="BL154" i="34"/>
  <c r="DL154" i="34"/>
  <c r="BP161" i="34"/>
  <c r="DP161" i="34"/>
  <c r="BO153" i="34"/>
  <c r="DO153" i="34"/>
  <c r="BL159" i="34"/>
  <c r="DL159" i="34"/>
  <c r="BH93" i="34"/>
  <c r="BI70" i="34"/>
  <c r="BT71" i="34"/>
  <c r="BQ42" i="34"/>
  <c r="BW93" i="34"/>
  <c r="BT70" i="34"/>
  <c r="BH94" i="34"/>
  <c r="BP68" i="34"/>
  <c r="BJ66" i="34"/>
  <c r="BJ68" i="34"/>
  <c r="BP63" i="34"/>
  <c r="BI45" i="34"/>
  <c r="BI50" i="34"/>
  <c r="BS46" i="34"/>
  <c r="BW10" i="34"/>
  <c r="BR11" i="34"/>
  <c r="BV12" i="34"/>
  <c r="BT7" i="34"/>
  <c r="BT10" i="34"/>
  <c r="BM15" i="34"/>
  <c r="BI22" i="34"/>
  <c r="BM16" i="34"/>
  <c r="BK13" i="34"/>
  <c r="BH15" i="34"/>
  <c r="BI20" i="34"/>
  <c r="BI26" i="34"/>
  <c r="BP26" i="34"/>
  <c r="BK20" i="34"/>
  <c r="BH22" i="34"/>
  <c r="BQ24" i="34"/>
  <c r="BS28" i="34"/>
  <c r="BH23" i="34"/>
  <c r="BP28" i="34"/>
  <c r="BU23" i="34"/>
  <c r="BH33" i="34"/>
  <c r="BW31" i="34"/>
  <c r="BW35" i="34"/>
  <c r="BN27" i="34"/>
  <c r="BI38" i="34"/>
  <c r="BT40" i="34"/>
  <c r="BV34" i="34"/>
  <c r="BH37" i="34"/>
  <c r="BK40" i="34"/>
  <c r="BH38" i="34"/>
  <c r="BI40" i="34"/>
  <c r="BO75" i="34"/>
  <c r="BI96" i="34"/>
  <c r="BJ96" i="34"/>
  <c r="BH95" i="34"/>
  <c r="BK96" i="34"/>
  <c r="BI95" i="34"/>
  <c r="BI77" i="34"/>
  <c r="BV78" i="34"/>
  <c r="BS77" i="34"/>
  <c r="BN79" i="34"/>
  <c r="BL82" i="34"/>
  <c r="BS81" i="34"/>
  <c r="BM81" i="34"/>
  <c r="BN83" i="34"/>
  <c r="BW85" i="34"/>
  <c r="BK86" i="34"/>
  <c r="BH89" i="34"/>
  <c r="BP94" i="34"/>
  <c r="BK94" i="34"/>
  <c r="BS64" i="34"/>
  <c r="BI66" i="34"/>
  <c r="BL64" i="34"/>
  <c r="BN68" i="34"/>
  <c r="BR67" i="34"/>
  <c r="BM45" i="34"/>
  <c r="BO50" i="34"/>
  <c r="BM50" i="34"/>
  <c r="BU57" i="34"/>
  <c r="BP57" i="34"/>
  <c r="BM46" i="34"/>
  <c r="BR46" i="34"/>
  <c r="BS8" i="34"/>
  <c r="BR10" i="34"/>
  <c r="BS10" i="34"/>
  <c r="BR7" i="34"/>
  <c r="BW9" i="34"/>
  <c r="BJ8" i="34"/>
  <c r="BL16" i="34"/>
  <c r="BV15" i="34"/>
  <c r="BJ16" i="34"/>
  <c r="BK16" i="34"/>
  <c r="BW22" i="34"/>
  <c r="BQ16" i="34"/>
  <c r="BV28" i="34"/>
  <c r="BO13" i="34"/>
  <c r="BL15" i="34"/>
  <c r="BN20" i="34"/>
  <c r="BJ23" i="34"/>
  <c r="BT26" i="34"/>
  <c r="BJ22" i="34"/>
  <c r="BO20" i="34"/>
  <c r="BL22" i="34"/>
  <c r="BL23" i="34"/>
  <c r="BJ26" i="34"/>
  <c r="BJ31" i="34"/>
  <c r="BU37" i="34"/>
  <c r="BR27" i="34"/>
  <c r="BI35" i="34"/>
  <c r="BJ35" i="34"/>
  <c r="BV38" i="34"/>
  <c r="BH35" i="34"/>
  <c r="BS38" i="34"/>
  <c r="BN37" i="34"/>
  <c r="BO40" i="34"/>
  <c r="BL38" i="34"/>
  <c r="BM40" i="34"/>
  <c r="BN95" i="34"/>
  <c r="BS95" i="34"/>
  <c r="BM96" i="34"/>
  <c r="BN96" i="34"/>
  <c r="BL95" i="34"/>
  <c r="BO96" i="34"/>
  <c r="BM95" i="34"/>
  <c r="BR77" i="34"/>
  <c r="BH78" i="34"/>
  <c r="BO81" i="34"/>
  <c r="BW77" i="34"/>
  <c r="BR79" i="34"/>
  <c r="BQ81" i="34"/>
  <c r="BR83" i="34"/>
  <c r="BJ46" i="34"/>
  <c r="BM44" i="34"/>
  <c r="BJ12" i="34"/>
  <c r="BW16" i="34"/>
  <c r="BI23" i="34"/>
  <c r="BJ20" i="34"/>
  <c r="BP16" i="34"/>
  <c r="BP12" i="34"/>
  <c r="BV23" i="34"/>
  <c r="BO22" i="34"/>
  <c r="BU26" i="34"/>
  <c r="BK24" i="34"/>
  <c r="BS20" i="34"/>
  <c r="BP22" i="34"/>
  <c r="BH26" i="34"/>
  <c r="BP23" i="34"/>
  <c r="BS26" i="34"/>
  <c r="BK31" i="34"/>
  <c r="BM27" i="34"/>
  <c r="BS31" i="34"/>
  <c r="BM38" i="34"/>
  <c r="BL37" i="34"/>
  <c r="BV27" i="34"/>
  <c r="BJ33" i="34"/>
  <c r="BO35" i="34"/>
  <c r="BI33" i="34"/>
  <c r="BN35" i="34"/>
  <c r="BS40" i="34"/>
  <c r="BP38" i="34"/>
  <c r="BQ40" i="34"/>
  <c r="BK75" i="34"/>
  <c r="BO95" i="34"/>
  <c r="BW95" i="34"/>
  <c r="BQ96" i="34"/>
  <c r="BR96" i="34"/>
  <c r="BP95" i="34"/>
  <c r="BS96" i="34"/>
  <c r="BQ95" i="34"/>
  <c r="BI79" i="34"/>
  <c r="BL77" i="34"/>
  <c r="BH81" i="34"/>
  <c r="BU80" i="34"/>
  <c r="BV79" i="34"/>
  <c r="BU81" i="34"/>
  <c r="BJ81" i="34"/>
  <c r="BK83" i="34"/>
  <c r="BI82" i="34"/>
  <c r="BN84" i="34"/>
  <c r="BQ93" i="34"/>
  <c r="BR70" i="34"/>
  <c r="BK93" i="34"/>
  <c r="BH70" i="34"/>
  <c r="BL42" i="34"/>
  <c r="BN93" i="34"/>
  <c r="BO70" i="34"/>
  <c r="BS42" i="34"/>
  <c r="BS94" i="34"/>
  <c r="BW61" i="34"/>
  <c r="BL63" i="34"/>
  <c r="BJ65" i="34"/>
  <c r="BM61" i="34"/>
  <c r="BJ61" i="34"/>
  <c r="BW65" i="34"/>
  <c r="BW67" i="34"/>
  <c r="BK69" i="34"/>
  <c r="BN45" i="34"/>
  <c r="BU50" i="34"/>
  <c r="BL60" i="34"/>
  <c r="BN57" i="34"/>
  <c r="BN60" i="34"/>
  <c r="BO57" i="34"/>
  <c r="BQ43" i="34"/>
  <c r="BP43" i="34"/>
  <c r="BP11" i="34"/>
  <c r="BL11" i="34"/>
  <c r="BP13" i="34"/>
  <c r="BM12" i="34"/>
  <c r="BT16" i="34"/>
  <c r="BR22" i="34"/>
  <c r="BT12" i="34"/>
  <c r="BW13" i="34"/>
  <c r="BT15" i="34"/>
  <c r="BW20" i="34"/>
  <c r="BT22" i="34"/>
  <c r="BM26" i="34"/>
  <c r="BI31" i="34"/>
  <c r="BN33" i="34"/>
  <c r="BS33" i="34"/>
  <c r="BT35" i="34"/>
  <c r="BR33" i="34"/>
  <c r="BS35" i="34"/>
  <c r="BO34" i="34"/>
  <c r="BP40" i="34"/>
  <c r="BW40" i="34"/>
  <c r="BT38" i="34"/>
  <c r="BU40" i="34"/>
  <c r="BU96" i="34"/>
  <c r="BV96" i="34"/>
  <c r="BT95" i="34"/>
  <c r="BW96" i="34"/>
  <c r="BU95" i="34"/>
  <c r="BM79" i="34"/>
  <c r="BQ80" i="34"/>
  <c r="BL85" i="34"/>
  <c r="BH82" i="34"/>
  <c r="BN81" i="34"/>
  <c r="BO83" i="34"/>
  <c r="BM82" i="34"/>
  <c r="BI84" i="34"/>
  <c r="BM89" i="34"/>
  <c r="BR84" i="34"/>
  <c r="BW90" i="34"/>
  <c r="BV65" i="34"/>
  <c r="BJ64" i="34"/>
  <c r="BU45" i="34"/>
  <c r="BJ10" i="34"/>
  <c r="BH12" i="34"/>
  <c r="BW11" i="34"/>
  <c r="BS11" i="34"/>
  <c r="BL20" i="34"/>
  <c r="BH28" i="34"/>
  <c r="BP27" i="34"/>
  <c r="BR24" i="34"/>
  <c r="BS27" i="34"/>
  <c r="BS23" i="34"/>
  <c r="BV26" i="34"/>
  <c r="BO33" i="34"/>
  <c r="BU38" i="34"/>
  <c r="BN38" i="34"/>
  <c r="BS37" i="34"/>
  <c r="BS34" i="34"/>
  <c r="BJ95" i="34"/>
  <c r="BV77" i="34"/>
  <c r="BN78" i="34"/>
  <c r="BT82" i="34"/>
  <c r="BP81" i="34"/>
  <c r="BI78" i="34"/>
  <c r="BU86" i="34"/>
  <c r="BT89" i="34"/>
  <c r="BI87" i="34"/>
  <c r="BK90" i="34"/>
  <c r="BL57" i="34"/>
  <c r="BV50" i="34"/>
  <c r="BO12" i="34"/>
  <c r="BV7" i="34"/>
  <c r="BV9" i="34"/>
  <c r="BN8" i="34"/>
  <c r="BT8" i="34"/>
  <c r="BN10" i="34"/>
  <c r="BS16" i="34"/>
  <c r="BO10" i="34"/>
  <c r="BS15" i="34"/>
  <c r="BI15" i="34"/>
  <c r="BV16" i="34"/>
  <c r="BM22" i="34"/>
  <c r="BS22" i="34"/>
  <c r="BO28" i="34"/>
  <c r="BW27" i="34"/>
  <c r="BW23" i="34"/>
  <c r="BK27" i="34"/>
  <c r="BV22" i="34"/>
  <c r="BN24" i="34"/>
  <c r="BL35" i="34"/>
  <c r="BV35" i="34"/>
  <c r="BK28" i="34"/>
  <c r="BK34" i="34"/>
  <c r="BM34" i="34"/>
  <c r="BH34" i="34"/>
  <c r="BO38" i="34"/>
  <c r="BW34" i="34"/>
  <c r="BU75" i="34"/>
  <c r="BH96" i="34"/>
  <c r="BL96" i="34"/>
  <c r="BK78" i="34"/>
  <c r="BJ77" i="34"/>
  <c r="BU79" i="34"/>
  <c r="BI83" i="34"/>
  <c r="BU83" i="34"/>
  <c r="BW81" i="34"/>
  <c r="BS86" i="34"/>
  <c r="BQ83" i="34"/>
  <c r="BH87" i="34"/>
  <c r="BN85" i="34"/>
  <c r="BV61" i="34"/>
  <c r="BW69" i="34"/>
  <c r="BT48" i="34"/>
  <c r="BW43" i="34"/>
  <c r="BV43" i="34"/>
  <c r="BU9" i="34"/>
  <c r="BQ8" i="34"/>
  <c r="BP9" i="34"/>
  <c r="BQ11" i="34"/>
  <c r="BL12" i="34"/>
  <c r="BL7" i="34"/>
  <c r="BL10" i="34"/>
  <c r="BI13" i="34"/>
  <c r="BU15" i="34"/>
  <c r="BL13" i="34"/>
  <c r="BT13" i="34"/>
  <c r="BN15" i="34"/>
  <c r="BQ22" i="34"/>
  <c r="BQ28" i="34"/>
  <c r="BJ28" i="34"/>
  <c r="BQ27" i="34"/>
  <c r="BW24" i="34"/>
  <c r="BT28" i="34"/>
  <c r="BT37" i="34"/>
  <c r="BL34" i="34"/>
  <c r="BW38" i="34"/>
  <c r="BH46" i="34"/>
  <c r="BV75" i="34"/>
  <c r="BK95" i="34"/>
  <c r="BR78" i="34"/>
  <c r="BN77" i="34"/>
  <c r="BP78" i="34"/>
  <c r="BS80" i="34"/>
  <c r="BT83" i="34"/>
  <c r="BU84" i="34"/>
  <c r="BO87" i="34"/>
  <c r="BI90" i="34"/>
  <c r="BS85" i="34"/>
  <c r="BR88" i="34"/>
  <c r="BQ12" i="34"/>
  <c r="BW28" i="34"/>
  <c r="BL28" i="34"/>
  <c r="BH24" i="34"/>
  <c r="BR35" i="34"/>
  <c r="BQ23" i="34"/>
  <c r="BO31" i="34"/>
  <c r="BQ35" i="34"/>
  <c r="BN31" i="34"/>
  <c r="BJ27" i="34"/>
  <c r="BQ34" i="34"/>
  <c r="BT77" i="34"/>
  <c r="BQ79" i="34"/>
  <c r="BT81" i="34"/>
  <c r="BW82" i="34"/>
  <c r="BL81" i="34"/>
  <c r="BI86" i="34"/>
  <c r="BR85" i="34"/>
  <c r="BU87" i="34"/>
  <c r="BO85" i="34"/>
  <c r="BI85" i="34"/>
  <c r="BL88" i="34"/>
  <c r="BP89" i="34"/>
  <c r="BJ86" i="34"/>
  <c r="BK88" i="34"/>
  <c r="BH90" i="34"/>
  <c r="BJ87" i="34"/>
  <c r="BK89" i="34"/>
  <c r="BH86" i="34"/>
  <c r="BI88" i="34"/>
  <c r="BJ90" i="34"/>
  <c r="BT108" i="34"/>
  <c r="BU110" i="34"/>
  <c r="BO97" i="34"/>
  <c r="BH99" i="34"/>
  <c r="BI101" i="34"/>
  <c r="BJ103" i="34"/>
  <c r="BK105" i="34"/>
  <c r="BL101" i="34"/>
  <c r="BR113" i="34"/>
  <c r="BL109" i="34"/>
  <c r="BU98" i="34"/>
  <c r="BV100" i="34"/>
  <c r="BW102" i="34"/>
  <c r="BP104" i="34"/>
  <c r="BQ106" i="34"/>
  <c r="BR108" i="34"/>
  <c r="BS110" i="34"/>
  <c r="BR97" i="34"/>
  <c r="BI97" i="34"/>
  <c r="BJ99" i="34"/>
  <c r="BK101" i="34"/>
  <c r="BR98" i="34"/>
  <c r="BS100" i="34"/>
  <c r="BL102" i="34"/>
  <c r="BM104" i="34"/>
  <c r="BN106" i="34"/>
  <c r="BO108" i="34"/>
  <c r="BH110" i="34"/>
  <c r="BO115" i="34"/>
  <c r="BH117" i="34"/>
  <c r="BI119" i="34"/>
  <c r="BW112" i="34"/>
  <c r="BP114" i="34"/>
  <c r="BQ116" i="34"/>
  <c r="BR118" i="34"/>
  <c r="BL113" i="34"/>
  <c r="BM115" i="34"/>
  <c r="BN117" i="34"/>
  <c r="BO119" i="34"/>
  <c r="BU121" i="34"/>
  <c r="BQ120" i="34"/>
  <c r="BN123" i="34"/>
  <c r="BU112" i="34"/>
  <c r="BV114" i="34"/>
  <c r="BW116" i="34"/>
  <c r="BP118" i="34"/>
  <c r="BI122" i="34"/>
  <c r="BR121" i="34"/>
  <c r="BS123" i="34"/>
  <c r="BL125" i="34"/>
  <c r="BM127" i="34"/>
  <c r="BN129" i="34"/>
  <c r="BL131" i="34"/>
  <c r="BW120" i="34"/>
  <c r="BP122" i="34"/>
  <c r="BQ124" i="34"/>
  <c r="BR126" i="34"/>
  <c r="BS128" i="34"/>
  <c r="BL121" i="34"/>
  <c r="BM123" i="34"/>
  <c r="BN125" i="34"/>
  <c r="BO127" i="34"/>
  <c r="BH129" i="34"/>
  <c r="BU133" i="34"/>
  <c r="BN124" i="34"/>
  <c r="BO126" i="34"/>
  <c r="BH128" i="34"/>
  <c r="BK130" i="34"/>
  <c r="BT127" i="34"/>
  <c r="BJ84" i="34"/>
  <c r="BN89" i="34"/>
  <c r="BT85" i="34"/>
  <c r="BW86" i="34"/>
  <c r="BV89" i="34"/>
  <c r="BN86" i="34"/>
  <c r="BO88" i="34"/>
  <c r="BL90" i="34"/>
  <c r="BN87" i="34"/>
  <c r="BO89" i="34"/>
  <c r="BL86" i="34"/>
  <c r="BM88" i="34"/>
  <c r="BN90" i="34"/>
  <c r="BI111" i="34"/>
  <c r="BQ103" i="34"/>
  <c r="BS97" i="34"/>
  <c r="BL99" i="34"/>
  <c r="BM101" i="34"/>
  <c r="BN103" i="34"/>
  <c r="BO105" i="34"/>
  <c r="BH107" i="34"/>
  <c r="BI109" i="34"/>
  <c r="BJ111" i="34"/>
  <c r="BT104" i="34"/>
  <c r="BU106" i="34"/>
  <c r="BV108" i="34"/>
  <c r="BW110" i="34"/>
  <c r="BM97" i="34"/>
  <c r="BN99" i="34"/>
  <c r="BO101" i="34"/>
  <c r="BH103" i="34"/>
  <c r="BI105" i="34"/>
  <c r="BJ107" i="34"/>
  <c r="BK109" i="34"/>
  <c r="BV98" i="34"/>
  <c r="BW100" i="34"/>
  <c r="BP102" i="34"/>
  <c r="BQ104" i="34"/>
  <c r="BR106" i="34"/>
  <c r="BS108" i="34"/>
  <c r="BL110" i="34"/>
  <c r="BS115" i="34"/>
  <c r="BL117" i="34"/>
  <c r="BM119" i="34"/>
  <c r="BJ112" i="34"/>
  <c r="BK114" i="34"/>
  <c r="BK113" i="34"/>
  <c r="BT114" i="34"/>
  <c r="BU116" i="34"/>
  <c r="BV118" i="34"/>
  <c r="BP113" i="34"/>
  <c r="BQ115" i="34"/>
  <c r="BR117" i="34"/>
  <c r="BS119" i="34"/>
  <c r="BI114" i="34"/>
  <c r="BJ116" i="34"/>
  <c r="BK118" i="34"/>
  <c r="BI121" i="34"/>
  <c r="BL120" i="34"/>
  <c r="BT118" i="34"/>
  <c r="BR123" i="34"/>
  <c r="BV121" i="34"/>
  <c r="BW123" i="34"/>
  <c r="BP125" i="34"/>
  <c r="BQ127" i="34"/>
  <c r="BR129" i="34"/>
  <c r="BH123" i="34"/>
  <c r="BI125" i="34"/>
  <c r="BJ127" i="34"/>
  <c r="BK129" i="34"/>
  <c r="BT131" i="34"/>
  <c r="BT122" i="34"/>
  <c r="BU124" i="34"/>
  <c r="BV126" i="34"/>
  <c r="BW128" i="34"/>
  <c r="BT139" i="34"/>
  <c r="BP121" i="34"/>
  <c r="BQ123" i="34"/>
  <c r="BR125" i="34"/>
  <c r="BS127" i="34"/>
  <c r="BL129" i="34"/>
  <c r="BR124" i="34"/>
  <c r="BS126" i="34"/>
  <c r="BL128" i="34"/>
  <c r="BS130" i="34"/>
  <c r="BK84" i="34"/>
  <c r="BR86" i="34"/>
  <c r="BS88" i="34"/>
  <c r="BP90" i="34"/>
  <c r="BR87" i="34"/>
  <c r="BS89" i="34"/>
  <c r="BP86" i="34"/>
  <c r="BQ88" i="34"/>
  <c r="BR90" i="34"/>
  <c r="BM111" i="34"/>
  <c r="BH109" i="34"/>
  <c r="BW97" i="34"/>
  <c r="BP99" i="34"/>
  <c r="BQ101" i="34"/>
  <c r="BR103" i="34"/>
  <c r="BS105" i="34"/>
  <c r="BL107" i="34"/>
  <c r="BM109" i="34"/>
  <c r="BN111" i="34"/>
  <c r="BH97" i="34"/>
  <c r="BI99" i="34"/>
  <c r="BJ101" i="34"/>
  <c r="BK103" i="34"/>
  <c r="BQ97" i="34"/>
  <c r="BR99" i="34"/>
  <c r="BS101" i="34"/>
  <c r="BL103" i="34"/>
  <c r="BM105" i="34"/>
  <c r="BN107" i="34"/>
  <c r="BO109" i="34"/>
  <c r="BH111" i="34"/>
  <c r="BT102" i="34"/>
  <c r="BU104" i="34"/>
  <c r="BV106" i="34"/>
  <c r="BW108" i="34"/>
  <c r="BP110" i="34"/>
  <c r="BW115" i="34"/>
  <c r="BP117" i="34"/>
  <c r="BQ119" i="34"/>
  <c r="BN112" i="34"/>
  <c r="BO114" i="34"/>
  <c r="BH116" i="34"/>
  <c r="BI118" i="34"/>
  <c r="BO113" i="34"/>
  <c r="BH115" i="34"/>
  <c r="BI117" i="34"/>
  <c r="BJ119" i="34"/>
  <c r="BT113" i="34"/>
  <c r="BU115" i="34"/>
  <c r="BV117" i="34"/>
  <c r="BW119" i="34"/>
  <c r="BM122" i="34"/>
  <c r="BM114" i="34"/>
  <c r="BN116" i="34"/>
  <c r="BO118" i="34"/>
  <c r="BO121" i="34"/>
  <c r="BR120" i="34"/>
  <c r="BU89" i="34"/>
  <c r="BO84" i="34"/>
  <c r="BK87" i="34"/>
  <c r="BV86" i="34"/>
  <c r="BW88" i="34"/>
  <c r="BT90" i="34"/>
  <c r="BV87" i="34"/>
  <c r="BW89" i="34"/>
  <c r="BT86" i="34"/>
  <c r="BU88" i="34"/>
  <c r="BV90" i="34"/>
  <c r="BQ111" i="34"/>
  <c r="BK98" i="34"/>
  <c r="BT99" i="34"/>
  <c r="BU101" i="34"/>
  <c r="BV103" i="34"/>
  <c r="BW105" i="34"/>
  <c r="BP107" i="34"/>
  <c r="BQ109" i="34"/>
  <c r="BR111" i="34"/>
  <c r="BH98" i="34"/>
  <c r="BI100" i="34"/>
  <c r="BJ102" i="34"/>
  <c r="BK104" i="34"/>
  <c r="BL97" i="34"/>
  <c r="BM99" i="34"/>
  <c r="BN101" i="34"/>
  <c r="BO103" i="34"/>
  <c r="BH105" i="34"/>
  <c r="BI107" i="34"/>
  <c r="BJ109" i="34"/>
  <c r="BK111" i="34"/>
  <c r="BH112" i="34"/>
  <c r="BU97" i="34"/>
  <c r="BV99" i="34"/>
  <c r="BW101" i="34"/>
  <c r="BP103" i="34"/>
  <c r="BQ105" i="34"/>
  <c r="BR107" i="34"/>
  <c r="BS109" i="34"/>
  <c r="BL111" i="34"/>
  <c r="BT110" i="34"/>
  <c r="BT117" i="34"/>
  <c r="BU119" i="34"/>
  <c r="BR112" i="34"/>
  <c r="BS114" i="34"/>
  <c r="BL116" i="34"/>
  <c r="BM118" i="34"/>
  <c r="BS113" i="34"/>
  <c r="BL115" i="34"/>
  <c r="BM117" i="34"/>
  <c r="BN119" i="34"/>
  <c r="BU122" i="34"/>
  <c r="BQ114" i="34"/>
  <c r="BR116" i="34"/>
  <c r="BS118" i="34"/>
  <c r="BI113" i="34"/>
  <c r="BJ115" i="34"/>
  <c r="BK117" i="34"/>
  <c r="BP123" i="34"/>
  <c r="BQ125" i="34"/>
  <c r="BR127" i="34"/>
  <c r="BS129" i="34"/>
  <c r="BT129" i="34"/>
  <c r="BT128" i="34"/>
  <c r="BH132" i="34"/>
  <c r="BT126" i="34"/>
  <c r="BQ87" i="34"/>
  <c r="BO107" i="34"/>
  <c r="BV113" i="34"/>
  <c r="BO122" i="34"/>
  <c r="BH131" i="34"/>
  <c r="BP87" i="34"/>
  <c r="BQ90" i="34"/>
  <c r="BP109" i="34"/>
  <c r="BT109" i="34"/>
  <c r="BQ121" i="34"/>
  <c r="BS122" i="34"/>
  <c r="BV133" i="34"/>
  <c r="BP131" i="34"/>
  <c r="BW87" i="34"/>
  <c r="BJ85" i="34"/>
  <c r="BT112" i="34"/>
  <c r="BJ120" i="34"/>
  <c r="BJ123" i="34"/>
  <c r="BU113" i="34"/>
  <c r="BV115" i="34"/>
  <c r="BW117" i="34"/>
  <c r="BP119" i="34"/>
  <c r="BN122" i="34"/>
  <c r="BM112" i="34"/>
  <c r="BN114" i="34"/>
  <c r="BO116" i="34"/>
  <c r="BH118" i="34"/>
  <c r="BW121" i="34"/>
  <c r="BJ121" i="34"/>
  <c r="BK123" i="34"/>
  <c r="BW122" i="34"/>
  <c r="BP124" i="34"/>
  <c r="BQ126" i="34"/>
  <c r="BR128" i="34"/>
  <c r="BO120" i="34"/>
  <c r="BH122" i="34"/>
  <c r="BI124" i="34"/>
  <c r="BJ126" i="34"/>
  <c r="BK128" i="34"/>
  <c r="BK135" i="34"/>
  <c r="BS125" i="34"/>
  <c r="BI89" i="34"/>
  <c r="BR105" i="34"/>
  <c r="BK115" i="34"/>
  <c r="BV122" i="34"/>
  <c r="BL139" i="34"/>
  <c r="BJ133" i="34"/>
  <c r="BK124" i="34"/>
  <c r="BU129" i="34"/>
  <c r="BM133" i="34"/>
  <c r="BO124" i="34"/>
  <c r="BH126" i="34"/>
  <c r="BI128" i="34"/>
  <c r="BU142" i="34"/>
  <c r="BO141" i="34"/>
  <c r="BT137" i="34"/>
  <c r="BO144" i="34"/>
  <c r="BN149" i="34"/>
  <c r="BW142" i="34"/>
  <c r="BH145" i="34"/>
  <c r="BP151" i="34"/>
  <c r="BT145" i="34"/>
  <c r="BI153" i="34"/>
  <c r="BU145" i="34"/>
  <c r="BI144" i="34"/>
  <c r="BJ146" i="34"/>
  <c r="BK148" i="34"/>
  <c r="BU156" i="34"/>
  <c r="BJ143" i="34"/>
  <c r="BK145" i="34"/>
  <c r="BS161" i="34"/>
  <c r="BP146" i="34"/>
  <c r="BQ148" i="34"/>
  <c r="BR150" i="34"/>
  <c r="BP144" i="34"/>
  <c r="BQ146" i="34"/>
  <c r="BR148" i="34"/>
  <c r="BS150" i="34"/>
  <c r="BI154" i="34"/>
  <c r="BJ156" i="34"/>
  <c r="BQ159" i="34"/>
  <c r="BI158" i="34"/>
  <c r="BJ152" i="34"/>
  <c r="BK154" i="34"/>
  <c r="BW161" i="34"/>
  <c r="BT155" i="34"/>
  <c r="BU157" i="34"/>
  <c r="BN160" i="34"/>
  <c r="BL168" i="34"/>
  <c r="BK162" i="34"/>
  <c r="BU169" i="34"/>
  <c r="BV158" i="34"/>
  <c r="BW160" i="34"/>
  <c r="BP162" i="34"/>
  <c r="BQ164" i="34"/>
  <c r="BR166" i="34"/>
  <c r="BM172" i="34"/>
  <c r="BQ163" i="34"/>
  <c r="BR165" i="34"/>
  <c r="BV163" i="34"/>
  <c r="BW165" i="34"/>
  <c r="BS171" i="34"/>
  <c r="BV168" i="34"/>
  <c r="BW170" i="34"/>
  <c r="BN175" i="34"/>
  <c r="BI180" i="34"/>
  <c r="BT175" i="34"/>
  <c r="BM178" i="34"/>
  <c r="BW177" i="34"/>
  <c r="BR176" i="34"/>
  <c r="BS178" i="34"/>
  <c r="BL180" i="34"/>
  <c r="BL177" i="34"/>
  <c r="BM179" i="34"/>
  <c r="BV182" i="34"/>
  <c r="BQ185" i="34"/>
  <c r="BT188" i="34"/>
  <c r="BT187" i="34"/>
  <c r="BW184" i="34"/>
  <c r="BP186" i="34"/>
  <c r="BQ188" i="34"/>
  <c r="BO135" i="34"/>
  <c r="BS124" i="34"/>
  <c r="BL126" i="34"/>
  <c r="BM128" i="34"/>
  <c r="BW132" i="34"/>
  <c r="BP134" i="34"/>
  <c r="BQ136" i="34"/>
  <c r="BO131" i="34"/>
  <c r="BH133" i="34"/>
  <c r="BI135" i="34"/>
  <c r="BH139" i="34"/>
  <c r="BO143" i="34"/>
  <c r="BW137" i="34"/>
  <c r="BR135" i="34"/>
  <c r="BV138" i="34"/>
  <c r="BH138" i="34"/>
  <c r="BI140" i="34"/>
  <c r="BL151" i="34"/>
  <c r="BI138" i="34"/>
  <c r="BJ140" i="34"/>
  <c r="BW146" i="34"/>
  <c r="BQ156" i="34"/>
  <c r="BS140" i="34"/>
  <c r="BO146" i="34"/>
  <c r="BH152" i="34"/>
  <c r="BM144" i="34"/>
  <c r="BN146" i="34"/>
  <c r="BO148" i="34"/>
  <c r="BH150" i="34"/>
  <c r="BR151" i="34"/>
  <c r="BN155" i="34"/>
  <c r="BH151" i="34"/>
  <c r="BN143" i="34"/>
  <c r="BO145" i="34"/>
  <c r="BH147" i="34"/>
  <c r="BI149" i="34"/>
  <c r="BM153" i="34"/>
  <c r="BT146" i="34"/>
  <c r="BU148" i="34"/>
  <c r="BV150" i="34"/>
  <c r="BW153" i="34"/>
  <c r="BT144" i="34"/>
  <c r="BU146" i="34"/>
  <c r="BV148" i="34"/>
  <c r="BT154" i="34"/>
  <c r="BV160" i="34"/>
  <c r="BM154" i="34"/>
  <c r="BN156" i="34"/>
  <c r="BV159" i="34"/>
  <c r="BL160" i="34"/>
  <c r="BN152" i="34"/>
  <c r="BO154" i="34"/>
  <c r="BH156" i="34"/>
  <c r="BI159" i="34"/>
  <c r="BH158" i="34"/>
  <c r="BI160" i="34"/>
  <c r="BJ162" i="34"/>
  <c r="BK164" i="34"/>
  <c r="BQ169" i="34"/>
  <c r="BO162" i="34"/>
  <c r="BH164" i="34"/>
  <c r="BI166" i="34"/>
  <c r="BI170" i="34"/>
  <c r="BT162" i="34"/>
  <c r="BU164" i="34"/>
  <c r="BV166" i="34"/>
  <c r="BU163" i="34"/>
  <c r="BV165" i="34"/>
  <c r="BR175" i="34"/>
  <c r="BN179" i="34"/>
  <c r="BH181" i="34"/>
  <c r="BV176" i="34"/>
  <c r="BW178" i="34"/>
  <c r="BP180" i="34"/>
  <c r="BP177" i="34"/>
  <c r="BQ179" i="34"/>
  <c r="BI181" i="34"/>
  <c r="BK181" i="34"/>
  <c r="BW185" i="34"/>
  <c r="BH182" i="34"/>
  <c r="BK185" i="34"/>
  <c r="BT186" i="34"/>
  <c r="BU188" i="34"/>
  <c r="BH140" i="34"/>
  <c r="BL140" i="34"/>
  <c r="BK152" i="34"/>
  <c r="BQ145" i="34"/>
  <c r="BM156" i="34"/>
  <c r="BR152" i="34"/>
  <c r="BS154" i="34"/>
  <c r="BL156" i="34"/>
  <c r="BL158" i="34"/>
  <c r="BM160" i="34"/>
  <c r="BN162" i="34"/>
  <c r="BO164" i="34"/>
  <c r="BH166" i="34"/>
  <c r="BK163" i="34"/>
  <c r="BS162" i="34"/>
  <c r="BL164" i="34"/>
  <c r="BM166" i="34"/>
  <c r="BH163" i="34"/>
  <c r="BI165" i="34"/>
  <c r="BI168" i="34"/>
  <c r="BJ170" i="34"/>
  <c r="BT173" i="34"/>
  <c r="BR167" i="34"/>
  <c r="BN172" i="34"/>
  <c r="BU174" i="34"/>
  <c r="BO172" i="34"/>
  <c r="BV175" i="34"/>
  <c r="BK176" i="34"/>
  <c r="BP176" i="34"/>
  <c r="BN178" i="34"/>
  <c r="BP181" i="34"/>
  <c r="BJ177" i="34"/>
  <c r="BK179" i="34"/>
  <c r="BT180" i="34"/>
  <c r="BR183" i="34"/>
  <c r="BI185" i="34"/>
  <c r="BL184" i="34"/>
  <c r="BO181" i="34"/>
  <c r="BI186" i="34"/>
  <c r="BR185" i="34"/>
  <c r="BK183" i="34"/>
  <c r="BU128" i="34"/>
  <c r="BL130" i="34"/>
  <c r="BM132" i="34"/>
  <c r="BN134" i="34"/>
  <c r="BO136" i="34"/>
  <c r="BW131" i="34"/>
  <c r="BP133" i="34"/>
  <c r="BQ135" i="34"/>
  <c r="BT140" i="34"/>
  <c r="BM134" i="34"/>
  <c r="BN136" i="34"/>
  <c r="BN137" i="34"/>
  <c r="BO139" i="34"/>
  <c r="BH141" i="34"/>
  <c r="BP138" i="34"/>
  <c r="BQ140" i="34"/>
  <c r="BM142" i="34"/>
  <c r="BK146" i="34"/>
  <c r="BN151" i="34"/>
  <c r="BQ138" i="34"/>
  <c r="BR140" i="34"/>
  <c r="BQ147" i="34"/>
  <c r="BR147" i="34"/>
  <c r="BI147" i="34"/>
  <c r="BK157" i="34"/>
  <c r="BU144" i="34"/>
  <c r="BV146" i="34"/>
  <c r="BW148" i="34"/>
  <c r="BP150" i="34"/>
  <c r="BJ145" i="34"/>
  <c r="BK147" i="34"/>
  <c r="BV143" i="34"/>
  <c r="BW145" i="34"/>
  <c r="BP147" i="34"/>
  <c r="BQ149" i="34"/>
  <c r="BP154" i="34"/>
  <c r="BK151" i="34"/>
  <c r="BU154" i="34"/>
  <c r="BV156" i="34"/>
  <c r="BN153" i="34"/>
  <c r="BO155" i="34"/>
  <c r="BH157" i="34"/>
  <c r="BV152" i="34"/>
  <c r="BW154" i="34"/>
  <c r="BP156" i="34"/>
  <c r="BP158" i="34"/>
  <c r="BQ160" i="34"/>
  <c r="BR162" i="34"/>
  <c r="BS164" i="34"/>
  <c r="BL166" i="34"/>
  <c r="BO163" i="34"/>
  <c r="BH165" i="34"/>
  <c r="BW162" i="34"/>
  <c r="BP164" i="34"/>
  <c r="BQ166" i="34"/>
  <c r="BL163" i="34"/>
  <c r="BM165" i="34"/>
  <c r="BL167" i="34"/>
  <c r="BM168" i="34"/>
  <c r="BN170" i="34"/>
  <c r="BJ171" i="34"/>
  <c r="BV167" i="34"/>
  <c r="BW169" i="34"/>
  <c r="BU180" i="34"/>
  <c r="BR172" i="34"/>
  <c r="BS172" i="34"/>
  <c r="BR178" i="34"/>
  <c r="BT176" i="34"/>
  <c r="BJ180" i="34"/>
  <c r="BK180" i="34"/>
  <c r="BN177" i="34"/>
  <c r="BO179" i="34"/>
  <c r="BQ181" i="34"/>
  <c r="BO185" i="34"/>
  <c r="BR184" i="34"/>
  <c r="BS181" i="34"/>
  <c r="BN183" i="34"/>
  <c r="BO186" i="34"/>
  <c r="BP182" i="34"/>
  <c r="BM184" i="34"/>
  <c r="BN186" i="34"/>
  <c r="BO188" i="34"/>
  <c r="BO183" i="34"/>
  <c r="BH185" i="34"/>
  <c r="BI187" i="34"/>
  <c r="BP130" i="34"/>
  <c r="BQ132" i="34"/>
  <c r="BR134" i="34"/>
  <c r="BS136" i="34"/>
  <c r="BJ132" i="34"/>
  <c r="BK134" i="34"/>
  <c r="BN139" i="34"/>
  <c r="BJ131" i="34"/>
  <c r="BK133" i="34"/>
  <c r="BO137" i="34"/>
  <c r="BW141" i="34"/>
  <c r="BT133" i="34"/>
  <c r="BU135" i="34"/>
  <c r="BQ134" i="34"/>
  <c r="BR136" i="34"/>
  <c r="BJ139" i="34"/>
  <c r="BR137" i="34"/>
  <c r="BS139" i="34"/>
  <c r="BL141" i="34"/>
  <c r="BI143" i="34"/>
  <c r="BT138" i="34"/>
  <c r="BU140" i="34"/>
  <c r="BP143" i="34"/>
  <c r="BR155" i="34"/>
  <c r="BR142" i="34"/>
  <c r="BU138" i="34"/>
  <c r="BV140" i="34"/>
  <c r="BW143" i="34"/>
  <c r="BL148" i="34"/>
  <c r="BK153" i="34"/>
  <c r="BO152" i="34"/>
  <c r="BV155" i="34"/>
  <c r="BU159" i="34"/>
  <c r="BH160" i="34"/>
  <c r="BO171" i="34"/>
  <c r="BL179" i="34"/>
  <c r="BO177" i="34"/>
  <c r="BH174" i="34"/>
  <c r="BI177" i="34"/>
  <c r="BJ181" i="34"/>
  <c r="BV185" i="34"/>
  <c r="BU183" i="34"/>
  <c r="BS183" i="34"/>
  <c r="BT130" i="34"/>
  <c r="BM130" i="34"/>
  <c r="BV139" i="34"/>
  <c r="BM141" i="34"/>
  <c r="BU134" i="34"/>
  <c r="BV136" i="34"/>
  <c r="BR139" i="34"/>
  <c r="BL137" i="34"/>
  <c r="BL142" i="34"/>
  <c r="BV137" i="34"/>
  <c r="BW139" i="34"/>
  <c r="BP141" i="34"/>
  <c r="BI139" i="34"/>
  <c r="BJ141" i="34"/>
  <c r="BJ144" i="34"/>
  <c r="BS153" i="34"/>
  <c r="BW159" i="34"/>
  <c r="BW152" i="34"/>
  <c r="BI156" i="34"/>
  <c r="BU151" i="34"/>
  <c r="BS157" i="34"/>
  <c r="BS151" i="34"/>
  <c r="BL153" i="34"/>
  <c r="BM155" i="34"/>
  <c r="BN157" i="34"/>
  <c r="BP159" i="34"/>
  <c r="BW158" i="34"/>
  <c r="BM152" i="34"/>
  <c r="BN154" i="34"/>
  <c r="BO156" i="34"/>
  <c r="BV161" i="34"/>
  <c r="BV153" i="34"/>
  <c r="BW155" i="34"/>
  <c r="BP157" i="34"/>
  <c r="BO159" i="34"/>
  <c r="BI169" i="34"/>
  <c r="BU168" i="34"/>
  <c r="BV170" i="34"/>
  <c r="BM167" i="34"/>
  <c r="BN169" i="34"/>
  <c r="BH172" i="34"/>
  <c r="BJ168" i="34"/>
  <c r="BK170" i="34"/>
  <c r="BQ177" i="34"/>
  <c r="BO173" i="34"/>
  <c r="BH175" i="34"/>
  <c r="BU177" i="34"/>
  <c r="BL174" i="34"/>
  <c r="BP179" i="34"/>
  <c r="BR180" i="34"/>
  <c r="BS180" i="34"/>
  <c r="BV177" i="34"/>
  <c r="BW179" i="34"/>
  <c r="BR181" i="34"/>
  <c r="BJ182" i="34"/>
  <c r="BO182" i="34"/>
  <c r="BI183" i="34"/>
  <c r="BK187" i="34"/>
  <c r="BW183" i="34"/>
  <c r="BP185" i="34"/>
  <c r="BQ187" i="34"/>
  <c r="BN188" i="34"/>
  <c r="BN187" i="34"/>
  <c r="BL127" i="34"/>
  <c r="BM129" i="34"/>
  <c r="BT132" i="34"/>
  <c r="BN133" i="34"/>
  <c r="BQ130" i="34"/>
  <c r="BR132" i="34"/>
  <c r="BS134" i="34"/>
  <c r="BL136" i="34"/>
  <c r="BR131" i="34"/>
  <c r="BS133" i="34"/>
  <c r="BL135" i="34"/>
  <c r="BS142" i="34"/>
  <c r="BK132" i="34"/>
  <c r="BT141" i="34"/>
  <c r="BM139" i="34"/>
  <c r="BN141" i="34"/>
  <c r="BQ143" i="34"/>
  <c r="BT148" i="34"/>
  <c r="BI142" i="34"/>
  <c r="BV144" i="34"/>
  <c r="BO149" i="34"/>
  <c r="BW144" i="34"/>
  <c r="BK144" i="34"/>
  <c r="BR149" i="34"/>
  <c r="BV145" i="34"/>
  <c r="BW147" i="34"/>
  <c r="BP149" i="34"/>
  <c r="BT151" i="34"/>
  <c r="BJ159" i="34"/>
  <c r="BH146" i="34"/>
  <c r="BI148" i="34"/>
  <c r="BJ150" i="34"/>
  <c r="BO157" i="34"/>
  <c r="BH144" i="34"/>
  <c r="BI146" i="34"/>
  <c r="BJ148" i="34"/>
  <c r="BK150" i="34"/>
  <c r="BW151" i="34"/>
  <c r="BP153" i="34"/>
  <c r="BQ155" i="34"/>
  <c r="BR157" i="34"/>
  <c r="BJ161" i="34"/>
  <c r="BQ152" i="34"/>
  <c r="BR154" i="34"/>
  <c r="BS156" i="34"/>
  <c r="BM159" i="34"/>
  <c r="BT157" i="34"/>
  <c r="BL155" i="34"/>
  <c r="BM157" i="34"/>
  <c r="BT159" i="34"/>
  <c r="BQ162" i="34"/>
  <c r="BR164" i="34"/>
  <c r="BS166" i="34"/>
  <c r="BU172" i="34"/>
  <c r="BN163" i="34"/>
  <c r="BO165" i="34"/>
  <c r="BQ167" i="34"/>
  <c r="BR169" i="34"/>
  <c r="BP172" i="34"/>
  <c r="BN168" i="34"/>
  <c r="BO170" i="34"/>
  <c r="BK168" i="34"/>
  <c r="BV171" i="34"/>
  <c r="BJ173" i="34"/>
  <c r="BS173" i="34"/>
  <c r="BL175" i="34"/>
  <c r="BV180" i="34"/>
  <c r="BW180" i="34"/>
  <c r="BH184" i="34"/>
  <c r="BN182" i="34"/>
  <c r="BS182" i="34"/>
  <c r="BJ185" i="34"/>
  <c r="BS186" i="34"/>
  <c r="BL188" i="34"/>
  <c r="BL187" i="34"/>
  <c r="BO184" i="34"/>
  <c r="BH186" i="34"/>
  <c r="BI188" i="34"/>
  <c r="BT185" i="34"/>
  <c r="BU187" i="34"/>
  <c r="BR188" i="34"/>
  <c r="BS135" i="34"/>
  <c r="BU130" i="34"/>
  <c r="BM143" i="34"/>
  <c r="BJ142" i="34"/>
  <c r="BP137" i="34"/>
  <c r="BN142" i="34"/>
  <c r="BI150" i="34"/>
  <c r="BI145" i="34"/>
  <c r="BU150" i="34"/>
  <c r="BO142" i="34"/>
  <c r="BM158" i="34"/>
  <c r="BN171" i="34"/>
  <c r="BU176" i="34"/>
  <c r="BT178" i="34"/>
  <c r="BH177" i="34"/>
  <c r="BI179" i="34"/>
  <c r="BN184" i="34"/>
  <c r="BR182" i="34"/>
  <c r="BT184" i="34"/>
  <c r="BW186" i="34"/>
  <c r="BP188" i="34"/>
  <c r="BP187" i="34"/>
  <c r="BS184" i="34"/>
  <c r="BU186" i="34"/>
  <c r="BV188" i="34"/>
  <c r="BV187" i="34"/>
  <c r="BH57" i="34"/>
  <c r="BK11" i="34"/>
  <c r="BL45" i="34"/>
  <c r="BK7" i="34"/>
  <c r="BK61" i="34"/>
  <c r="BU69" i="34"/>
  <c r="BV45" i="34"/>
  <c r="BW60" i="34"/>
  <c r="BJ7" i="34"/>
  <c r="BJ9" i="34"/>
  <c r="BS49" i="34"/>
  <c r="BU49" i="34"/>
  <c r="BL48" i="34"/>
  <c r="BT64" i="34"/>
  <c r="BI43" i="34"/>
  <c r="BI7" i="34"/>
  <c r="BN94" i="34"/>
  <c r="BM71" i="34"/>
  <c r="BN42" i="34"/>
  <c r="BP93" i="34"/>
  <c r="BQ70" i="34"/>
  <c r="BQ94" i="34"/>
  <c r="BN64" i="34"/>
  <c r="BS61" i="34"/>
  <c r="BT66" i="34"/>
  <c r="BL65" i="34"/>
  <c r="BO46" i="34"/>
  <c r="BT46" i="34"/>
  <c r="BH45" i="34"/>
  <c r="BW64" i="34"/>
  <c r="BS45" i="34"/>
  <c r="BR63" i="34"/>
  <c r="BO64" i="34"/>
  <c r="BP66" i="34"/>
  <c r="BQ68" i="34"/>
  <c r="BU63" i="34"/>
  <c r="BM63" i="34"/>
  <c r="BK65" i="34"/>
  <c r="BK67" i="34"/>
  <c r="BH68" i="34"/>
  <c r="BK48" i="34"/>
  <c r="BL49" i="34"/>
  <c r="BI9" i="34"/>
  <c r="BI46" i="34"/>
  <c r="BU68" i="34"/>
  <c r="BU93" i="34"/>
  <c r="BV70" i="34"/>
  <c r="BL71" i="34"/>
  <c r="BI42" i="34"/>
  <c r="BO93" i="34"/>
  <c r="BL70" i="34"/>
  <c r="BP42" i="34"/>
  <c r="BR93" i="34"/>
  <c r="BS70" i="34"/>
  <c r="BW42" i="34"/>
  <c r="BJ94" i="34"/>
  <c r="BO94" i="34"/>
  <c r="BO61" i="34"/>
  <c r="BQ66" i="34"/>
  <c r="BT67" i="34"/>
  <c r="BU66" i="34"/>
  <c r="BV66" i="34"/>
  <c r="BW68" i="34"/>
  <c r="BI61" i="34"/>
  <c r="BV63" i="34"/>
  <c r="BQ65" i="34"/>
  <c r="BQ67" i="34"/>
  <c r="BS68" i="34"/>
  <c r="BJ48" i="34"/>
  <c r="BM49" i="34"/>
  <c r="BT50" i="34"/>
  <c r="BO60" i="34"/>
  <c r="BP45" i="34"/>
  <c r="BJ11" i="34"/>
  <c r="BJ49" i="34"/>
  <c r="BR48" i="34"/>
  <c r="BH49" i="34"/>
  <c r="BQ57" i="34"/>
  <c r="BT45" i="34"/>
  <c r="BN70" i="34"/>
  <c r="BR94" i="34"/>
  <c r="BT61" i="34"/>
  <c r="BV69" i="34"/>
  <c r="BJ69" i="34"/>
  <c r="BO69" i="34"/>
  <c r="BI60" i="34"/>
  <c r="BP60" i="34"/>
  <c r="BR57" i="34"/>
  <c r="BR60" i="34"/>
  <c r="BS57" i="34"/>
  <c r="BM43" i="34"/>
  <c r="BR45" i="34"/>
  <c r="BM93" i="34"/>
  <c r="BH42" i="34"/>
  <c r="BO42" i="34"/>
  <c r="BW94" i="34"/>
  <c r="BU65" i="34"/>
  <c r="BQ63" i="34"/>
  <c r="BJ67" i="34"/>
  <c r="BQ61" i="34"/>
  <c r="BN61" i="34"/>
  <c r="BI93" i="34"/>
  <c r="BJ70" i="34"/>
  <c r="BQ71" i="34"/>
  <c r="BR42" i="34"/>
  <c r="BT93" i="34"/>
  <c r="BU70" i="34"/>
  <c r="BR71" i="34"/>
  <c r="BK42" i="34"/>
  <c r="BM94" i="34"/>
  <c r="BV94" i="34"/>
  <c r="BU64" i="34"/>
  <c r="BL61" i="34"/>
  <c r="BM68" i="34"/>
  <c r="BM66" i="34"/>
  <c r="BK63" i="34"/>
  <c r="BI67" i="34"/>
  <c r="BP67" i="34"/>
  <c r="BN69" i="34"/>
  <c r="BU61" i="34"/>
  <c r="BP64" i="34"/>
  <c r="BR61" i="34"/>
  <c r="BK64" i="34"/>
  <c r="BK66" i="34"/>
  <c r="BR66" i="34"/>
  <c r="BQ69" i="34"/>
  <c r="BS69" i="34"/>
  <c r="BP48" i="34"/>
  <c r="BS60" i="34"/>
  <c r="BT60" i="34"/>
  <c r="BV57" i="34"/>
  <c r="BV60" i="34"/>
  <c r="BW57" i="34"/>
  <c r="BW46" i="34"/>
  <c r="BO7" i="34"/>
  <c r="BV42" i="34"/>
  <c r="BK71" i="34"/>
  <c r="BK70" i="34"/>
  <c r="BI94" i="34"/>
  <c r="BN71" i="34"/>
  <c r="BL69" i="34"/>
  <c r="BT63" i="34"/>
  <c r="BO68" i="34"/>
  <c r="BI65" i="34"/>
  <c r="BO67" i="34"/>
  <c r="BV64" i="34"/>
  <c r="BR64" i="34"/>
  <c r="BW66" i="34"/>
  <c r="BM60" i="34"/>
  <c r="BR65" i="34"/>
  <c r="BH61" i="34"/>
  <c r="BK68" i="34"/>
  <c r="BU71" i="34"/>
  <c r="BJ93" i="34"/>
  <c r="BI71" i="34"/>
  <c r="BJ42" i="34"/>
  <c r="BL93" i="34"/>
  <c r="BM70" i="34"/>
  <c r="BU42" i="34"/>
  <c r="BT94" i="34"/>
  <c r="BU94" i="34"/>
  <c r="BL67" i="34"/>
  <c r="BM67" i="34"/>
  <c r="BO66" i="34"/>
  <c r="BV68" i="34"/>
  <c r="BV67" i="34"/>
  <c r="BQ64" i="34"/>
  <c r="BH69" i="34"/>
  <c r="BL50" i="34"/>
  <c r="BN44" i="34"/>
  <c r="BQ48" i="34"/>
  <c r="BM57" i="34"/>
  <c r="BI57" i="34"/>
  <c r="BS43" i="34"/>
  <c r="BR43" i="34"/>
  <c r="BP49" i="34"/>
  <c r="BL43" i="34"/>
  <c r="BT169" i="34"/>
  <c r="BL171" i="34"/>
  <c r="BM173" i="34"/>
  <c r="BM175" i="34"/>
  <c r="BU178" i="34"/>
  <c r="BP171" i="34"/>
  <c r="BS174" i="34"/>
  <c r="BS175" i="34"/>
  <c r="BW181" i="34"/>
  <c r="BK171" i="34"/>
  <c r="BK177" i="34"/>
  <c r="BT171" i="34"/>
  <c r="BU173" i="34"/>
  <c r="BV179" i="34"/>
  <c r="BQ176" i="34"/>
  <c r="BP174" i="34"/>
  <c r="BQ171" i="34"/>
  <c r="BK175" i="34"/>
  <c r="BQ172" i="34"/>
  <c r="BJ167" i="34"/>
  <c r="BK169" i="34"/>
  <c r="BU171" i="34"/>
  <c r="BS168" i="34"/>
  <c r="BL170" i="34"/>
  <c r="BH173" i="34"/>
  <c r="BO167" i="34"/>
  <c r="BH169" i="34"/>
  <c r="BR173" i="34"/>
  <c r="BL176" i="34"/>
  <c r="BN174" i="34"/>
  <c r="BI174" i="34"/>
  <c r="BO174" i="34"/>
  <c r="BH178" i="34"/>
  <c r="BS169" i="34"/>
  <c r="BT170" i="34"/>
  <c r="BW167" i="34"/>
  <c r="BP169" i="34"/>
  <c r="BH171" i="34"/>
  <c r="BI173" i="34"/>
  <c r="BV174" i="34"/>
  <c r="BL178" i="34"/>
  <c r="BX42" i="34" a="1"/>
  <c r="BX42" i="34" s="1"/>
  <c r="CB109" i="34"/>
  <c r="CR109" i="34"/>
  <c r="DC98" i="34"/>
  <c r="CM98" i="34"/>
  <c r="CF100" i="34"/>
  <c r="CV100" i="34"/>
  <c r="CW102" i="34"/>
  <c r="CG102" i="34"/>
  <c r="CX104" i="34"/>
  <c r="CH104" i="34"/>
  <c r="CI106" i="34"/>
  <c r="CY106" i="34"/>
  <c r="CR108" i="34"/>
  <c r="CB108" i="34"/>
  <c r="CS110" i="34"/>
  <c r="CC110" i="34"/>
  <c r="CB112" i="34"/>
  <c r="CR112" i="34"/>
  <c r="CM107" i="34"/>
  <c r="DC107" i="34"/>
  <c r="CL105" i="34"/>
  <c r="DB105" i="34"/>
  <c r="CZ98" i="34"/>
  <c r="CJ98" i="34"/>
  <c r="DA100" i="34"/>
  <c r="CK100" i="34"/>
  <c r="DB102" i="34"/>
  <c r="CL102" i="34"/>
  <c r="CM104" i="34"/>
  <c r="DC104" i="34"/>
  <c r="CF106" i="34"/>
  <c r="CV106" i="34"/>
  <c r="CG108" i="34"/>
  <c r="CW108" i="34"/>
  <c r="CH110" i="34"/>
  <c r="CX110" i="34"/>
  <c r="CN97" i="34"/>
  <c r="DD97" i="34"/>
  <c r="DE99" i="34"/>
  <c r="CO99" i="34"/>
  <c r="CP101" i="34"/>
  <c r="DF101" i="34"/>
  <c r="CQ103" i="34"/>
  <c r="DG103" i="34"/>
  <c r="CZ105" i="34"/>
  <c r="CJ105" i="34"/>
  <c r="DA107" i="34"/>
  <c r="CK107" i="34"/>
  <c r="CL109" i="34"/>
  <c r="DB109" i="34"/>
  <c r="DC111" i="34"/>
  <c r="CM111" i="34"/>
  <c r="CE115" i="34"/>
  <c r="CU115" i="34"/>
  <c r="CS98" i="34"/>
  <c r="CC98" i="34"/>
  <c r="CT100" i="34"/>
  <c r="CD100" i="34"/>
  <c r="CU102" i="34"/>
  <c r="CE102" i="34"/>
  <c r="CJ101" i="34"/>
  <c r="CZ101" i="34"/>
  <c r="CN111" i="34"/>
  <c r="DD111" i="34"/>
  <c r="CB101" i="34"/>
  <c r="CR101" i="34"/>
  <c r="CW122" i="34"/>
  <c r="CG122" i="34"/>
  <c r="DD116" i="34"/>
  <c r="CN116" i="34"/>
  <c r="CO118" i="34"/>
  <c r="DE118" i="34"/>
  <c r="CC121" i="34"/>
  <c r="CS121" i="34"/>
  <c r="DD115" i="34"/>
  <c r="CN115" i="34"/>
  <c r="CO117" i="34"/>
  <c r="DE117" i="34"/>
  <c r="CP119" i="34"/>
  <c r="DF119" i="34"/>
  <c r="CE112" i="34"/>
  <c r="CU112" i="34"/>
  <c r="DB123" i="34"/>
  <c r="CL123" i="34"/>
  <c r="CP122" i="34"/>
  <c r="DF122" i="34"/>
  <c r="CK113" i="34"/>
  <c r="DA113" i="34"/>
  <c r="CL115" i="34"/>
  <c r="DB115" i="34"/>
  <c r="CM117" i="34"/>
  <c r="DC117" i="34"/>
  <c r="CV119" i="34"/>
  <c r="CF119" i="34"/>
  <c r="CC112" i="34"/>
  <c r="CS112" i="34"/>
  <c r="CD114" i="34"/>
  <c r="CT114" i="34"/>
  <c r="CE116" i="34"/>
  <c r="CU116" i="34"/>
  <c r="CF124" i="34"/>
  <c r="CV124" i="34"/>
  <c r="CW126" i="34"/>
  <c r="CG126" i="34"/>
  <c r="CX128" i="34"/>
  <c r="CH128" i="34"/>
  <c r="CY130" i="34"/>
  <c r="CI130" i="34"/>
  <c r="CE135" i="34"/>
  <c r="CU135" i="34"/>
  <c r="CU120" i="34"/>
  <c r="CE120" i="34"/>
  <c r="DE131" i="34"/>
  <c r="CO131" i="34"/>
  <c r="DG135" i="34"/>
  <c r="CQ135" i="34"/>
  <c r="CI125" i="34"/>
  <c r="CY125" i="34"/>
  <c r="CB127" i="34"/>
  <c r="CR127" i="34"/>
  <c r="CC129" i="34"/>
  <c r="CS129" i="34"/>
  <c r="CP130" i="34"/>
  <c r="DF130" i="34"/>
  <c r="DA131" i="34"/>
  <c r="CK131" i="34"/>
  <c r="CW137" i="34"/>
  <c r="CG137" i="34"/>
  <c r="CO132" i="34"/>
  <c r="DE132" i="34"/>
  <c r="CP134" i="34"/>
  <c r="DF134" i="34"/>
  <c r="DG136" i="34"/>
  <c r="CQ136" i="34"/>
  <c r="DG138" i="34"/>
  <c r="CQ138" i="34"/>
  <c r="CH132" i="34"/>
  <c r="CX132" i="34"/>
  <c r="CY134" i="34"/>
  <c r="CI134" i="34"/>
  <c r="CB136" i="34"/>
  <c r="CR136" i="34"/>
  <c r="DC137" i="34"/>
  <c r="CM137" i="34"/>
  <c r="CS142" i="34"/>
  <c r="CC142" i="34"/>
  <c r="CH131" i="34"/>
  <c r="CX131" i="34"/>
  <c r="CY133" i="34"/>
  <c r="CI133" i="34"/>
  <c r="CR135" i="34"/>
  <c r="CB135" i="34"/>
  <c r="CC137" i="34"/>
  <c r="CS137" i="34"/>
  <c r="CF140" i="34"/>
  <c r="CV140" i="34"/>
  <c r="CK147" i="34"/>
  <c r="DA147" i="34"/>
  <c r="DE134" i="34"/>
  <c r="CO134" i="34"/>
  <c r="DF136" i="34"/>
  <c r="CP136" i="34"/>
  <c r="CP144" i="34"/>
  <c r="DF144" i="34"/>
  <c r="DF137" i="34"/>
  <c r="CP137" i="34"/>
  <c r="CQ139" i="34"/>
  <c r="DG139" i="34"/>
  <c r="CZ141" i="34"/>
  <c r="CJ141" i="34"/>
  <c r="CU146" i="34"/>
  <c r="CE146" i="34"/>
  <c r="CS151" i="34"/>
  <c r="CC151" i="34"/>
  <c r="CU143" i="34"/>
  <c r="CE143" i="34"/>
  <c r="CY146" i="34"/>
  <c r="CI146" i="34"/>
  <c r="CS139" i="34"/>
  <c r="CC139" i="34"/>
  <c r="CT141" i="34"/>
  <c r="CD141" i="34"/>
  <c r="CE142" i="34"/>
  <c r="CU142" i="34"/>
  <c r="CF145" i="34"/>
  <c r="CV145" i="34"/>
  <c r="CG150" i="34"/>
  <c r="CW150" i="34"/>
  <c r="CV143" i="34"/>
  <c r="CF143" i="34"/>
  <c r="DC152" i="34"/>
  <c r="CM152" i="34"/>
  <c r="CM146" i="34"/>
  <c r="DC146" i="34"/>
  <c r="DC143" i="34"/>
  <c r="CM143" i="34"/>
  <c r="CL145" i="34"/>
  <c r="DB145" i="34"/>
  <c r="DC147" i="34"/>
  <c r="CM147" i="34"/>
  <c r="CV149" i="34"/>
  <c r="CF149" i="34"/>
  <c r="CO159" i="34"/>
  <c r="DE159" i="34"/>
  <c r="DA151" i="34"/>
  <c r="CK151" i="34"/>
  <c r="CM151" i="34"/>
  <c r="DC151" i="34"/>
  <c r="CV153" i="34"/>
  <c r="CF153" i="34"/>
  <c r="CW155" i="34"/>
  <c r="CG155" i="34"/>
  <c r="CX157" i="34"/>
  <c r="CH157" i="34"/>
  <c r="DD161" i="34"/>
  <c r="CN161" i="34"/>
  <c r="CW152" i="34"/>
  <c r="CG152" i="34"/>
  <c r="CH154" i="34"/>
  <c r="CX154" i="34"/>
  <c r="CY156" i="34"/>
  <c r="CI156" i="34"/>
  <c r="DC158" i="34"/>
  <c r="CM158" i="34"/>
  <c r="DF153" i="34"/>
  <c r="CP153" i="34"/>
  <c r="CQ155" i="34"/>
  <c r="DG155" i="34"/>
  <c r="CZ157" i="34"/>
  <c r="CJ157" i="34"/>
  <c r="CB159" i="34"/>
  <c r="CR159" i="34"/>
  <c r="CK161" i="34"/>
  <c r="DA161" i="34"/>
  <c r="CR155" i="34"/>
  <c r="CB155" i="34"/>
  <c r="CC157" i="34"/>
  <c r="CS157" i="34"/>
  <c r="CO158" i="34"/>
  <c r="DE158" i="34"/>
  <c r="CB161" i="34"/>
  <c r="CR161" i="34"/>
  <c r="CN166" i="34"/>
  <c r="DD166" i="34"/>
  <c r="DE170" i="34"/>
  <c r="CO170" i="34"/>
  <c r="DG163" i="34"/>
  <c r="CQ163" i="34"/>
  <c r="CZ165" i="34"/>
  <c r="CJ165" i="34"/>
  <c r="DD163" i="34"/>
  <c r="CN163" i="34"/>
  <c r="DE165" i="34"/>
  <c r="CO165" i="34"/>
  <c r="CT158" i="34"/>
  <c r="CD158" i="34"/>
  <c r="CU160" i="34"/>
  <c r="CE160" i="34"/>
  <c r="CW162" i="34"/>
  <c r="CG162" i="34"/>
  <c r="CX164" i="34"/>
  <c r="CH164" i="34"/>
  <c r="CY166" i="34"/>
  <c r="CI166" i="34"/>
  <c r="CR168" i="34"/>
  <c r="CB168" i="34"/>
  <c r="CT163" i="34"/>
  <c r="CD163" i="34"/>
  <c r="CU165" i="34"/>
  <c r="CE165" i="34"/>
  <c r="CO168" i="34"/>
  <c r="DE168" i="34"/>
  <c r="CP170" i="34"/>
  <c r="DF170" i="34"/>
  <c r="CW167" i="34"/>
  <c r="CG167" i="34"/>
  <c r="CX169" i="34"/>
  <c r="CH169" i="34"/>
  <c r="CN171" i="34"/>
  <c r="DD171" i="34"/>
  <c r="CD168" i="34"/>
  <c r="CT168" i="34"/>
  <c r="CU170" i="34"/>
  <c r="CE170" i="34"/>
  <c r="DD173" i="34"/>
  <c r="CN173" i="34"/>
  <c r="CH174" i="34"/>
  <c r="CX174" i="34"/>
  <c r="DD172" i="34"/>
  <c r="CN172" i="34"/>
  <c r="DG181" i="34"/>
  <c r="CQ181" i="34"/>
  <c r="CO173" i="34"/>
  <c r="DE173" i="34"/>
  <c r="CO180" i="34"/>
  <c r="DE180" i="34"/>
  <c r="CS175" i="34"/>
  <c r="CC175" i="34"/>
  <c r="CI173" i="34"/>
  <c r="CY173" i="34"/>
  <c r="DB174" i="34"/>
  <c r="CL174" i="34"/>
  <c r="CZ179" i="34"/>
  <c r="CJ179" i="34"/>
  <c r="CC178" i="34"/>
  <c r="CS178" i="34"/>
  <c r="CR175" i="34"/>
  <c r="CB175" i="34"/>
  <c r="CG176" i="34"/>
  <c r="CW176" i="34"/>
  <c r="CR179" i="34"/>
  <c r="CB179" i="34"/>
  <c r="CQ176" i="34"/>
  <c r="DG176" i="34"/>
  <c r="CL180" i="34"/>
  <c r="DB180" i="34"/>
  <c r="CM180" i="34"/>
  <c r="DC180" i="34"/>
  <c r="DF177" i="34"/>
  <c r="CP177" i="34"/>
  <c r="DG179" i="34"/>
  <c r="CQ179" i="34"/>
  <c r="CH184" i="34"/>
  <c r="CX184" i="34"/>
  <c r="DB184" i="34"/>
  <c r="CL184" i="34"/>
  <c r="CW183" i="34"/>
  <c r="CG183" i="34"/>
  <c r="CY185" i="34"/>
  <c r="CI185" i="34"/>
  <c r="CT182" i="34"/>
  <c r="CD182" i="34"/>
  <c r="CE187" i="34"/>
  <c r="CU187" i="34"/>
  <c r="CI182" i="34"/>
  <c r="CY182" i="34"/>
  <c r="DD183" i="34"/>
  <c r="CN183" i="34"/>
  <c r="CO184" i="34"/>
  <c r="DE184" i="34"/>
  <c r="DF186" i="34"/>
  <c r="CP186" i="34"/>
  <c r="DG188" i="34"/>
  <c r="CQ188" i="34"/>
  <c r="CR188" i="34"/>
  <c r="CB188" i="34"/>
  <c r="CR187" i="34"/>
  <c r="CB187" i="34"/>
  <c r="CU184" i="34"/>
  <c r="CE184" i="34"/>
  <c r="CZ185" i="34"/>
  <c r="CJ185" i="34"/>
  <c r="DA187" i="34"/>
  <c r="CK187" i="34"/>
  <c r="CX188" i="34"/>
  <c r="CH188" i="34"/>
  <c r="CX187" i="34"/>
  <c r="CH187" i="34"/>
  <c r="CV109" i="34"/>
  <c r="CF109" i="34"/>
  <c r="CE107" i="34"/>
  <c r="CU107" i="34"/>
  <c r="CQ98" i="34"/>
  <c r="DG98" i="34"/>
  <c r="CZ100" i="34"/>
  <c r="CJ100" i="34"/>
  <c r="DA102" i="34"/>
  <c r="CK102" i="34"/>
  <c r="DB104" i="34"/>
  <c r="CL104" i="34"/>
  <c r="DC106" i="34"/>
  <c r="CM106" i="34"/>
  <c r="CF108" i="34"/>
  <c r="CV108" i="34"/>
  <c r="CW110" i="34"/>
  <c r="CG110" i="34"/>
  <c r="DF113" i="34"/>
  <c r="CP113" i="34"/>
  <c r="CP105" i="34"/>
  <c r="DF105" i="34"/>
  <c r="DD98" i="34"/>
  <c r="CN98" i="34"/>
  <c r="DE100" i="34"/>
  <c r="CO100" i="34"/>
  <c r="DF102" i="34"/>
  <c r="CP102" i="34"/>
  <c r="DG104" i="34"/>
  <c r="CQ104" i="34"/>
  <c r="CZ106" i="34"/>
  <c r="CJ106" i="34"/>
  <c r="DA108" i="34"/>
  <c r="CK108" i="34"/>
  <c r="DB110" i="34"/>
  <c r="CL110" i="34"/>
  <c r="CI99" i="34"/>
  <c r="CY99" i="34"/>
  <c r="DD105" i="34"/>
  <c r="CN105" i="34"/>
  <c r="DE107" i="34"/>
  <c r="CO107" i="34"/>
  <c r="CP109" i="34"/>
  <c r="DF109" i="34"/>
  <c r="CQ111" i="34"/>
  <c r="DG111" i="34"/>
  <c r="CD97" i="34"/>
  <c r="CT97" i="34"/>
  <c r="CW98" i="34"/>
  <c r="CG98" i="34"/>
  <c r="CX100" i="34"/>
  <c r="CH100" i="34"/>
  <c r="CI102" i="34"/>
  <c r="CY102" i="34"/>
  <c r="CB104" i="34"/>
  <c r="CR104" i="34"/>
  <c r="CS106" i="34"/>
  <c r="CC106" i="34"/>
  <c r="CT108" i="34"/>
  <c r="CD108" i="34"/>
  <c r="CE110" i="34"/>
  <c r="CU110" i="34"/>
  <c r="DD101" i="34"/>
  <c r="CN101" i="34"/>
  <c r="CD98" i="34"/>
  <c r="CT98" i="34"/>
  <c r="CU100" i="34"/>
  <c r="CE100" i="34"/>
  <c r="DC122" i="34"/>
  <c r="CM122" i="34"/>
  <c r="CY121" i="34"/>
  <c r="CI121" i="34"/>
  <c r="CI112" i="34"/>
  <c r="CY112" i="34"/>
  <c r="CB114" i="34"/>
  <c r="CR114" i="34"/>
  <c r="CS116" i="34"/>
  <c r="CC116" i="34"/>
  <c r="CD118" i="34"/>
  <c r="CT118" i="34"/>
  <c r="CO113" i="34"/>
  <c r="DE113" i="34"/>
  <c r="CP115" i="34"/>
  <c r="DF115" i="34"/>
  <c r="DG117" i="34"/>
  <c r="CQ117" i="34"/>
  <c r="CZ119" i="34"/>
  <c r="CJ119" i="34"/>
  <c r="CG112" i="34"/>
  <c r="CW112" i="34"/>
  <c r="CH114" i="34"/>
  <c r="CX114" i="34"/>
  <c r="CY116" i="34"/>
  <c r="CI116" i="34"/>
  <c r="CR118" i="34"/>
  <c r="CB118" i="34"/>
  <c r="CC120" i="34"/>
  <c r="CS120" i="34"/>
  <c r="CD121" i="34"/>
  <c r="CT121" i="34"/>
  <c r="CE123" i="34"/>
  <c r="CU123" i="34"/>
  <c r="CV139" i="34"/>
  <c r="CF139" i="34"/>
  <c r="CJ124" i="34"/>
  <c r="CZ124" i="34"/>
  <c r="DA126" i="34"/>
  <c r="CK126" i="34"/>
  <c r="CL128" i="34"/>
  <c r="DB128" i="34"/>
  <c r="DC130" i="34"/>
  <c r="CM130" i="34"/>
  <c r="CN132" i="34"/>
  <c r="DD132" i="34"/>
  <c r="CI120" i="34"/>
  <c r="CY120" i="34"/>
  <c r="CR122" i="34"/>
  <c r="CB122" i="34"/>
  <c r="CC124" i="34"/>
  <c r="CS124" i="34"/>
  <c r="CT126" i="34"/>
  <c r="CD126" i="34"/>
  <c r="CU128" i="34"/>
  <c r="CE128" i="34"/>
  <c r="CM142" i="34"/>
  <c r="DC142" i="34"/>
  <c r="DC125" i="34"/>
  <c r="CM125" i="34"/>
  <c r="CF127" i="34"/>
  <c r="CV127" i="34"/>
  <c r="CW129" i="34"/>
  <c r="CG129" i="34"/>
  <c r="CB131" i="34"/>
  <c r="CR131" i="34"/>
  <c r="CR137" i="34"/>
  <c r="CB137" i="34"/>
  <c r="CL132" i="34"/>
  <c r="DB132" i="34"/>
  <c r="DC134" i="34"/>
  <c r="CM134" i="34"/>
  <c r="CF136" i="34"/>
  <c r="CV136" i="34"/>
  <c r="CX139" i="34"/>
  <c r="CH139" i="34"/>
  <c r="DE142" i="34"/>
  <c r="CO142" i="34"/>
  <c r="DB131" i="34"/>
  <c r="CL131" i="34"/>
  <c r="CM133" i="34"/>
  <c r="DC133" i="34"/>
  <c r="CV135" i="34"/>
  <c r="CF135" i="34"/>
  <c r="DD137" i="34"/>
  <c r="CN137" i="34"/>
  <c r="CU132" i="34"/>
  <c r="CE132" i="34"/>
  <c r="CC145" i="34"/>
  <c r="CS145" i="34"/>
  <c r="CT139" i="34"/>
  <c r="CD139" i="34"/>
  <c r="CV148" i="34"/>
  <c r="CF148" i="34"/>
  <c r="CN141" i="34"/>
  <c r="DD141" i="34"/>
  <c r="CG156" i="34"/>
  <c r="CW156" i="34"/>
  <c r="CZ143" i="34"/>
  <c r="CJ143" i="34"/>
  <c r="CC147" i="34"/>
  <c r="CS147" i="34"/>
  <c r="CW139" i="34"/>
  <c r="CG139" i="34"/>
  <c r="CX141" i="34"/>
  <c r="CH141" i="34"/>
  <c r="CN142" i="34"/>
  <c r="DD142" i="34"/>
  <c r="CJ151" i="34"/>
  <c r="CZ151" i="34"/>
  <c r="DG143" i="34"/>
  <c r="CQ143" i="34"/>
  <c r="DF147" i="34"/>
  <c r="CP147" i="34"/>
  <c r="CW147" i="34"/>
  <c r="CG147" i="34"/>
  <c r="CH147" i="34"/>
  <c r="CX147" i="34"/>
  <c r="CU153" i="34"/>
  <c r="CE153" i="34"/>
  <c r="DG157" i="34"/>
  <c r="CQ157" i="34"/>
  <c r="DF145" i="34"/>
  <c r="CP145" i="34"/>
  <c r="DG147" i="34"/>
  <c r="CQ147" i="34"/>
  <c r="CJ149" i="34"/>
  <c r="CZ149" i="34"/>
  <c r="CY152" i="34"/>
  <c r="CI152" i="34"/>
  <c r="CB146" i="34"/>
  <c r="CR146" i="34"/>
  <c r="CS148" i="34"/>
  <c r="CC148" i="34"/>
  <c r="CT150" i="34"/>
  <c r="CD150" i="34"/>
  <c r="CT151" i="34"/>
  <c r="CD151" i="34"/>
  <c r="CV154" i="34"/>
  <c r="CF154" i="34"/>
  <c r="CR144" i="34"/>
  <c r="CB144" i="34"/>
  <c r="CS146" i="34"/>
  <c r="CC146" i="34"/>
  <c r="CT148" i="34"/>
  <c r="CD148" i="34"/>
  <c r="CU150" i="34"/>
  <c r="CE150" i="34"/>
  <c r="CP151" i="34"/>
  <c r="DF151" i="34"/>
  <c r="CT155" i="34"/>
  <c r="CD155" i="34"/>
  <c r="DE161" i="34"/>
  <c r="CO161" i="34"/>
  <c r="CQ151" i="34"/>
  <c r="DG151" i="34"/>
  <c r="CZ153" i="34"/>
  <c r="CJ153" i="34"/>
  <c r="DA155" i="34"/>
  <c r="CK155" i="34"/>
  <c r="CL157" i="34"/>
  <c r="DB157" i="34"/>
  <c r="CU159" i="34"/>
  <c r="CE159" i="34"/>
  <c r="CZ160" i="34"/>
  <c r="CJ160" i="34"/>
  <c r="DA152" i="34"/>
  <c r="CK152" i="34"/>
  <c r="DB154" i="34"/>
  <c r="CL154" i="34"/>
  <c r="DC156" i="34"/>
  <c r="CM156" i="34"/>
  <c r="CU161" i="34"/>
  <c r="CE161" i="34"/>
  <c r="DD157" i="34"/>
  <c r="CN157" i="34"/>
  <c r="DC159" i="34"/>
  <c r="CM159" i="34"/>
  <c r="CF155" i="34"/>
  <c r="CV155" i="34"/>
  <c r="CG157" i="34"/>
  <c r="CW157" i="34"/>
  <c r="CW161" i="34"/>
  <c r="CG161" i="34"/>
  <c r="DD165" i="34"/>
  <c r="CN165" i="34"/>
  <c r="CT171" i="34"/>
  <c r="CD171" i="34"/>
  <c r="CH171" i="34"/>
  <c r="CX171" i="34"/>
  <c r="CX158" i="34"/>
  <c r="CH158" i="34"/>
  <c r="CY160" i="34"/>
  <c r="CI160" i="34"/>
  <c r="CB162" i="34"/>
  <c r="CR162" i="34"/>
  <c r="CS164" i="34"/>
  <c r="CC164" i="34"/>
  <c r="CD166" i="34"/>
  <c r="CT166" i="34"/>
  <c r="CZ167" i="34"/>
  <c r="CJ167" i="34"/>
  <c r="CS163" i="34"/>
  <c r="CC163" i="34"/>
  <c r="CT165" i="34"/>
  <c r="CD165" i="34"/>
  <c r="CK162" i="34"/>
  <c r="DA162" i="34"/>
  <c r="DB164" i="34"/>
  <c r="CL164" i="34"/>
  <c r="CM166" i="34"/>
  <c r="DC166" i="34"/>
  <c r="CX163" i="34"/>
  <c r="CH163" i="34"/>
  <c r="CY165" i="34"/>
  <c r="CI165" i="34"/>
  <c r="CN167" i="34"/>
  <c r="DD167" i="34"/>
  <c r="CJ173" i="34"/>
  <c r="CZ173" i="34"/>
  <c r="DA167" i="34"/>
  <c r="CK167" i="34"/>
  <c r="DB169" i="34"/>
  <c r="CL169" i="34"/>
  <c r="CH168" i="34"/>
  <c r="CX168" i="34"/>
  <c r="CY170" i="34"/>
  <c r="CI170" i="34"/>
  <c r="CZ171" i="34"/>
  <c r="CJ171" i="34"/>
  <c r="CE168" i="34"/>
  <c r="CU168" i="34"/>
  <c r="CD173" i="34"/>
  <c r="CT173" i="34"/>
  <c r="CE174" i="34"/>
  <c r="CU174" i="34"/>
  <c r="CK177" i="34"/>
  <c r="DA177" i="34"/>
  <c r="CI175" i="34"/>
  <c r="CY175" i="34"/>
  <c r="CM173" i="34"/>
  <c r="DC173" i="34"/>
  <c r="CL178" i="34"/>
  <c r="DB178" i="34"/>
  <c r="CB184" i="34"/>
  <c r="CR184" i="34"/>
  <c r="CV175" i="34"/>
  <c r="CF175" i="34"/>
  <c r="DB179" i="34"/>
  <c r="CL179" i="34"/>
  <c r="CK180" i="34"/>
  <c r="DA180" i="34"/>
  <c r="DF180" i="34"/>
  <c r="CP180" i="34"/>
  <c r="CQ180" i="34"/>
  <c r="DG180" i="34"/>
  <c r="CT176" i="34"/>
  <c r="CD176" i="34"/>
  <c r="CU178" i="34"/>
  <c r="CE178" i="34"/>
  <c r="CT185" i="34"/>
  <c r="CD185" i="34"/>
  <c r="CK183" i="34"/>
  <c r="DA183" i="34"/>
  <c r="CP185" i="34"/>
  <c r="DF185" i="34"/>
  <c r="CH182" i="34"/>
  <c r="CX182" i="34"/>
  <c r="DC182" i="34"/>
  <c r="CM182" i="34"/>
  <c r="CV188" i="34"/>
  <c r="CF188" i="34"/>
  <c r="CF187" i="34"/>
  <c r="CV187" i="34"/>
  <c r="CI184" i="34"/>
  <c r="CY184" i="34"/>
  <c r="CR186" i="34"/>
  <c r="CB186" i="34"/>
  <c r="CS188" i="34"/>
  <c r="CC188" i="34"/>
  <c r="DD185" i="34"/>
  <c r="CN185" i="34"/>
  <c r="DE187" i="34"/>
  <c r="CO187" i="34"/>
  <c r="DB188" i="34"/>
  <c r="CL188" i="34"/>
  <c r="DB187" i="34"/>
  <c r="CL187" i="34"/>
  <c r="CJ109" i="34"/>
  <c r="CZ109" i="34"/>
  <c r="CM99" i="34"/>
  <c r="DC99" i="34"/>
  <c r="CQ107" i="34"/>
  <c r="DG107" i="34"/>
  <c r="DD100" i="34"/>
  <c r="CN100" i="34"/>
  <c r="DE102" i="34"/>
  <c r="CO102" i="34"/>
  <c r="DF104" i="34"/>
  <c r="CP104" i="34"/>
  <c r="DG106" i="34"/>
  <c r="CQ106" i="34"/>
  <c r="CZ108" i="34"/>
  <c r="CJ108" i="34"/>
  <c r="DA110" i="34"/>
  <c r="CK110" i="34"/>
  <c r="CE99" i="34"/>
  <c r="CU99" i="34"/>
  <c r="CE97" i="34"/>
  <c r="CU97" i="34"/>
  <c r="DD106" i="34"/>
  <c r="CN106" i="34"/>
  <c r="DE108" i="34"/>
  <c r="CO108" i="34"/>
  <c r="DF110" i="34"/>
  <c r="CP110" i="34"/>
  <c r="CQ99" i="34"/>
  <c r="DG99" i="34"/>
  <c r="DA98" i="34"/>
  <c r="CK98" i="34"/>
  <c r="DB100" i="34"/>
  <c r="CL100" i="34"/>
  <c r="CM102" i="34"/>
  <c r="DC102" i="34"/>
  <c r="CF104" i="34"/>
  <c r="CV104" i="34"/>
  <c r="CG106" i="34"/>
  <c r="CW106" i="34"/>
  <c r="CH108" i="34"/>
  <c r="CX108" i="34"/>
  <c r="CI110" i="34"/>
  <c r="CY110" i="34"/>
  <c r="CH98" i="34"/>
  <c r="CX98" i="34"/>
  <c r="CY100" i="34"/>
  <c r="CI100" i="34"/>
  <c r="CB102" i="34"/>
  <c r="CR102" i="34"/>
  <c r="CC104" i="34"/>
  <c r="CS104" i="34"/>
  <c r="CD106" i="34"/>
  <c r="CT106" i="34"/>
  <c r="CU108" i="34"/>
  <c r="CE108" i="34"/>
  <c r="CM112" i="34"/>
  <c r="DC112" i="34"/>
  <c r="CF114" i="34"/>
  <c r="CV114" i="34"/>
  <c r="CG116" i="34"/>
  <c r="CW116" i="34"/>
  <c r="CH118" i="34"/>
  <c r="CX118" i="34"/>
  <c r="CR113" i="34"/>
  <c r="CB113" i="34"/>
  <c r="CS115" i="34"/>
  <c r="CC115" i="34"/>
  <c r="CT117" i="34"/>
  <c r="CD117" i="34"/>
  <c r="CU119" i="34"/>
  <c r="CE119" i="34"/>
  <c r="CT122" i="34"/>
  <c r="CD122" i="34"/>
  <c r="DD119" i="34"/>
  <c r="CN119" i="34"/>
  <c r="CG121" i="34"/>
  <c r="CW121" i="34"/>
  <c r="DA112" i="34"/>
  <c r="CK112" i="34"/>
  <c r="DB114" i="34"/>
  <c r="CL114" i="34"/>
  <c r="CM116" i="34"/>
  <c r="DC116" i="34"/>
  <c r="CV118" i="34"/>
  <c r="CF118" i="34"/>
  <c r="CZ120" i="34"/>
  <c r="CJ120" i="34"/>
  <c r="CX121" i="34"/>
  <c r="CH121" i="34"/>
  <c r="CI123" i="34"/>
  <c r="CY123" i="34"/>
  <c r="CR125" i="34"/>
  <c r="CB125" i="34"/>
  <c r="CC127" i="34"/>
  <c r="CS127" i="34"/>
  <c r="CD129" i="34"/>
  <c r="CT129" i="34"/>
  <c r="CN140" i="34"/>
  <c r="DD140" i="34"/>
  <c r="CN124" i="34"/>
  <c r="DD124" i="34"/>
  <c r="DE126" i="34"/>
  <c r="CO126" i="34"/>
  <c r="DF128" i="34"/>
  <c r="CP128" i="34"/>
  <c r="DD139" i="34"/>
  <c r="CN139" i="34"/>
  <c r="CG133" i="34"/>
  <c r="CW133" i="34"/>
  <c r="DC120" i="34"/>
  <c r="CM120" i="34"/>
  <c r="CF122" i="34"/>
  <c r="CV122" i="34"/>
  <c r="CG124" i="34"/>
  <c r="CW124" i="34"/>
  <c r="CH126" i="34"/>
  <c r="CX126" i="34"/>
  <c r="CY128" i="34"/>
  <c r="CI128" i="34"/>
  <c r="CR130" i="34"/>
  <c r="CB130" i="34"/>
  <c r="CB121" i="34"/>
  <c r="CR121" i="34"/>
  <c r="CS123" i="34"/>
  <c r="CC123" i="34"/>
  <c r="CD125" i="34"/>
  <c r="CT125" i="34"/>
  <c r="CE127" i="34"/>
  <c r="CU127" i="34"/>
  <c r="CT124" i="34"/>
  <c r="CD124" i="34"/>
  <c r="CE126" i="34"/>
  <c r="CU126" i="34"/>
  <c r="CQ125" i="34"/>
  <c r="DG125" i="34"/>
  <c r="CZ127" i="34"/>
  <c r="CJ127" i="34"/>
  <c r="DA129" i="34"/>
  <c r="CK129" i="34"/>
  <c r="CZ131" i="34"/>
  <c r="CJ131" i="34"/>
  <c r="CU124" i="34"/>
  <c r="CE124" i="34"/>
  <c r="CP132" i="34"/>
  <c r="DF132" i="34"/>
  <c r="CQ134" i="34"/>
  <c r="DG134" i="34"/>
  <c r="CJ136" i="34"/>
  <c r="CZ136" i="34"/>
  <c r="DF139" i="34"/>
  <c r="CP139" i="34"/>
  <c r="CP131" i="34"/>
  <c r="DF131" i="34"/>
  <c r="CQ133" i="34"/>
  <c r="DG133" i="34"/>
  <c r="CZ135" i="34"/>
  <c r="CJ135" i="34"/>
  <c r="CI132" i="34"/>
  <c r="CY132" i="34"/>
  <c r="CB134" i="34"/>
  <c r="CR134" i="34"/>
  <c r="CS136" i="34"/>
  <c r="CC136" i="34"/>
  <c r="CY137" i="34"/>
  <c r="CI137" i="34"/>
  <c r="CK141" i="34"/>
  <c r="DA141" i="34"/>
  <c r="CS150" i="34"/>
  <c r="CC150" i="34"/>
  <c r="DB139" i="34"/>
  <c r="CL139" i="34"/>
  <c r="CD135" i="34"/>
  <c r="CT135" i="34"/>
  <c r="CF137" i="34"/>
  <c r="CV137" i="34"/>
  <c r="CE141" i="34"/>
  <c r="CU141" i="34"/>
  <c r="CS143" i="34"/>
  <c r="CC143" i="34"/>
  <c r="CS153" i="34"/>
  <c r="CC153" i="34"/>
  <c r="CT159" i="34"/>
  <c r="CD159" i="34"/>
  <c r="CK153" i="34"/>
  <c r="DA153" i="34"/>
  <c r="DA139" i="34"/>
  <c r="CK139" i="34"/>
  <c r="DB141" i="34"/>
  <c r="CL141" i="34"/>
  <c r="CU157" i="34"/>
  <c r="CE157" i="34"/>
  <c r="CE140" i="34"/>
  <c r="CU140" i="34"/>
  <c r="DC153" i="34"/>
  <c r="CM153" i="34"/>
  <c r="DD149" i="34"/>
  <c r="CN149" i="34"/>
  <c r="DG152" i="34"/>
  <c r="CQ152" i="34"/>
  <c r="CF146" i="34"/>
  <c r="CV146" i="34"/>
  <c r="CW148" i="34"/>
  <c r="CG148" i="34"/>
  <c r="CH150" i="34"/>
  <c r="CX150" i="34"/>
  <c r="DE151" i="34"/>
  <c r="CO151" i="34"/>
  <c r="CP155" i="34"/>
  <c r="DF155" i="34"/>
  <c r="CV144" i="34"/>
  <c r="CF144" i="34"/>
  <c r="CW146" i="34"/>
  <c r="CG146" i="34"/>
  <c r="CH148" i="34"/>
  <c r="CX148" i="34"/>
  <c r="CY150" i="34"/>
  <c r="CI150" i="34"/>
  <c r="CE158" i="34"/>
  <c r="CU158" i="34"/>
  <c r="DD153" i="34"/>
  <c r="CN153" i="34"/>
  <c r="DE155" i="34"/>
  <c r="CO155" i="34"/>
  <c r="CP157" i="34"/>
  <c r="DF157" i="34"/>
  <c r="CZ159" i="34"/>
  <c r="CJ159" i="34"/>
  <c r="CO152" i="34"/>
  <c r="DE152" i="34"/>
  <c r="CP154" i="34"/>
  <c r="DF154" i="34"/>
  <c r="CQ156" i="34"/>
  <c r="DG156" i="34"/>
  <c r="DF161" i="34"/>
  <c r="CP161" i="34"/>
  <c r="CB160" i="34"/>
  <c r="CR160" i="34"/>
  <c r="CZ155" i="34"/>
  <c r="CJ155" i="34"/>
  <c r="CK157" i="34"/>
  <c r="DA157" i="34"/>
  <c r="CY159" i="34"/>
  <c r="CI159" i="34"/>
  <c r="CW172" i="34"/>
  <c r="CG172" i="34"/>
  <c r="DB158" i="34"/>
  <c r="CL158" i="34"/>
  <c r="CM160" i="34"/>
  <c r="DC160" i="34"/>
  <c r="CV162" i="34"/>
  <c r="CF162" i="34"/>
  <c r="CW164" i="34"/>
  <c r="CG164" i="34"/>
  <c r="CX166" i="34"/>
  <c r="CH166" i="34"/>
  <c r="CN168" i="34"/>
  <c r="DD168" i="34"/>
  <c r="CW163" i="34"/>
  <c r="CG163" i="34"/>
  <c r="CX165" i="34"/>
  <c r="CH165" i="34"/>
  <c r="CO162" i="34"/>
  <c r="DE162" i="34"/>
  <c r="DF164" i="34"/>
  <c r="CP164" i="34"/>
  <c r="CQ166" i="34"/>
  <c r="DG166" i="34"/>
  <c r="DA170" i="34"/>
  <c r="CK170" i="34"/>
  <c r="DB163" i="34"/>
  <c r="CL163" i="34"/>
  <c r="DC165" i="34"/>
  <c r="CM165" i="34"/>
  <c r="CG169" i="34"/>
  <c r="CW169" i="34"/>
  <c r="DE167" i="34"/>
  <c r="CO167" i="34"/>
  <c r="CP169" i="34"/>
  <c r="DF169" i="34"/>
  <c r="CR172" i="34"/>
  <c r="CB172" i="34"/>
  <c r="CL168" i="34"/>
  <c r="DB168" i="34"/>
  <c r="DC170" i="34"/>
  <c r="CM170" i="34"/>
  <c r="CO178" i="34"/>
  <c r="DE178" i="34"/>
  <c r="CI168" i="34"/>
  <c r="CY168" i="34"/>
  <c r="CB170" i="34"/>
  <c r="CR170" i="34"/>
  <c r="CK171" i="34"/>
  <c r="DA171" i="34"/>
  <c r="CU167" i="34"/>
  <c r="CE167" i="34"/>
  <c r="DA176" i="34"/>
  <c r="CK176" i="34"/>
  <c r="CG175" i="34"/>
  <c r="CW175" i="34"/>
  <c r="CH173" i="34"/>
  <c r="CX173" i="34"/>
  <c r="CO176" i="34"/>
  <c r="DE176" i="34"/>
  <c r="CQ173" i="34"/>
  <c r="DG173" i="34"/>
  <c r="CV179" i="34"/>
  <c r="CF179" i="34"/>
  <c r="DA175" i="34"/>
  <c r="CK175" i="34"/>
  <c r="CT175" i="34"/>
  <c r="CD175" i="34"/>
  <c r="CU176" i="34"/>
  <c r="CE176" i="34"/>
  <c r="CJ175" i="34"/>
  <c r="CZ175" i="34"/>
  <c r="CN174" i="34"/>
  <c r="DD174" i="34"/>
  <c r="DC177" i="34"/>
  <c r="CM177" i="34"/>
  <c r="CW182" i="34"/>
  <c r="CG182" i="34"/>
  <c r="CK182" i="34"/>
  <c r="DA182" i="34"/>
  <c r="CX176" i="34"/>
  <c r="CH176" i="34"/>
  <c r="CY178" i="34"/>
  <c r="CI178" i="34"/>
  <c r="CB180" i="34"/>
  <c r="CR180" i="34"/>
  <c r="DC181" i="34"/>
  <c r="CM181" i="34"/>
  <c r="CB177" i="34"/>
  <c r="CR177" i="34"/>
  <c r="CS179" i="34"/>
  <c r="CC179" i="34"/>
  <c r="CY181" i="34"/>
  <c r="CI181" i="34"/>
  <c r="CO183" i="34"/>
  <c r="DE183" i="34"/>
  <c r="DA185" i="34"/>
  <c r="CK185" i="34"/>
  <c r="DB182" i="34"/>
  <c r="CL182" i="34"/>
  <c r="DD184" i="34"/>
  <c r="CN184" i="34"/>
  <c r="CQ182" i="34"/>
  <c r="DG182" i="34"/>
  <c r="CW186" i="34"/>
  <c r="CG186" i="34"/>
  <c r="CZ188" i="34"/>
  <c r="CJ188" i="34"/>
  <c r="CJ187" i="34"/>
  <c r="CZ187" i="34"/>
  <c r="CM184" i="34"/>
  <c r="DC184" i="34"/>
  <c r="CV186" i="34"/>
  <c r="CF186" i="34"/>
  <c r="CG188" i="34"/>
  <c r="CW188" i="34"/>
  <c r="DF188" i="34"/>
  <c r="CP188" i="34"/>
  <c r="CP187" i="34"/>
  <c r="DF187" i="34"/>
  <c r="DD109" i="34"/>
  <c r="CN109" i="34"/>
  <c r="DD108" i="34"/>
  <c r="CN108" i="34"/>
  <c r="DE110" i="34"/>
  <c r="CO110" i="34"/>
  <c r="CY97" i="34"/>
  <c r="CI97" i="34"/>
  <c r="CR99" i="34"/>
  <c r="CB99" i="34"/>
  <c r="CS101" i="34"/>
  <c r="CC101" i="34"/>
  <c r="CT103" i="34"/>
  <c r="CD103" i="34"/>
  <c r="CU105" i="34"/>
  <c r="CE105" i="34"/>
  <c r="CX105" i="34"/>
  <c r="CH105" i="34"/>
  <c r="DE98" i="34"/>
  <c r="CO98" i="34"/>
  <c r="DF100" i="34"/>
  <c r="CP100" i="34"/>
  <c r="DG102" i="34"/>
  <c r="CQ102" i="34"/>
  <c r="CZ104" i="34"/>
  <c r="CJ104" i="34"/>
  <c r="DA106" i="34"/>
  <c r="CK106" i="34"/>
  <c r="DB108" i="34"/>
  <c r="CL108" i="34"/>
  <c r="DC110" i="34"/>
  <c r="CM110" i="34"/>
  <c r="CC97" i="34"/>
  <c r="CS97" i="34"/>
  <c r="CT99" i="34"/>
  <c r="CD99" i="34"/>
  <c r="CU101" i="34"/>
  <c r="CE101" i="34"/>
  <c r="DB98" i="34"/>
  <c r="CL98" i="34"/>
  <c r="DC100" i="34"/>
  <c r="CM100" i="34"/>
  <c r="CV102" i="34"/>
  <c r="CF102" i="34"/>
  <c r="CW104" i="34"/>
  <c r="CG104" i="34"/>
  <c r="CH106" i="34"/>
  <c r="CX106" i="34"/>
  <c r="CI108" i="34"/>
  <c r="CY108" i="34"/>
  <c r="CR110" i="34"/>
  <c r="CB110" i="34"/>
  <c r="CZ112" i="34"/>
  <c r="CJ112" i="34"/>
  <c r="CB117" i="34"/>
  <c r="CR117" i="34"/>
  <c r="CC119" i="34"/>
  <c r="CS119" i="34"/>
  <c r="CD120" i="34"/>
  <c r="CT120" i="34"/>
  <c r="CT123" i="34"/>
  <c r="CD123" i="34"/>
  <c r="CH122" i="34"/>
  <c r="CX122" i="34"/>
  <c r="CQ112" i="34"/>
  <c r="DG112" i="34"/>
  <c r="CJ114" i="34"/>
  <c r="CZ114" i="34"/>
  <c r="DA116" i="34"/>
  <c r="CK116" i="34"/>
  <c r="DB118" i="34"/>
  <c r="CL118" i="34"/>
  <c r="CV113" i="34"/>
  <c r="CF113" i="34"/>
  <c r="CG115" i="34"/>
  <c r="CW115" i="34"/>
  <c r="CX117" i="34"/>
  <c r="CH117" i="34"/>
  <c r="CI119" i="34"/>
  <c r="CY119" i="34"/>
  <c r="CW120" i="34"/>
  <c r="CG120" i="34"/>
  <c r="DF123" i="34"/>
  <c r="CP123" i="34"/>
  <c r="CK122" i="34"/>
  <c r="DA122" i="34"/>
  <c r="DC121" i="34"/>
  <c r="CM121" i="34"/>
  <c r="CO112" i="34"/>
  <c r="DE112" i="34"/>
  <c r="DF114" i="34"/>
  <c r="CP114" i="34"/>
  <c r="CQ116" i="34"/>
  <c r="DG116" i="34"/>
  <c r="CZ118" i="34"/>
  <c r="CJ118" i="34"/>
  <c r="DF120" i="34"/>
  <c r="CP120" i="34"/>
  <c r="DB121" i="34"/>
  <c r="CL121" i="34"/>
  <c r="DC123" i="34"/>
  <c r="CM123" i="34"/>
  <c r="CV125" i="34"/>
  <c r="CF125" i="34"/>
  <c r="CW127" i="34"/>
  <c r="CG127" i="34"/>
  <c r="CH129" i="34"/>
  <c r="CX129" i="34"/>
  <c r="DG120" i="34"/>
  <c r="CQ120" i="34"/>
  <c r="CZ122" i="34"/>
  <c r="CJ122" i="34"/>
  <c r="CK124" i="34"/>
  <c r="DA124" i="34"/>
  <c r="DB126" i="34"/>
  <c r="CL126" i="34"/>
  <c r="DC128" i="34"/>
  <c r="CM128" i="34"/>
  <c r="CV130" i="34"/>
  <c r="CF130" i="34"/>
  <c r="CV121" i="34"/>
  <c r="CF121" i="34"/>
  <c r="CG123" i="34"/>
  <c r="CW123" i="34"/>
  <c r="CH125" i="34"/>
  <c r="CX125" i="34"/>
  <c r="CI127" i="34"/>
  <c r="CY127" i="34"/>
  <c r="CR129" i="34"/>
  <c r="CB129" i="34"/>
  <c r="CX124" i="34"/>
  <c r="CH124" i="34"/>
  <c r="CI126" i="34"/>
  <c r="CY126" i="34"/>
  <c r="CB128" i="34"/>
  <c r="CR128" i="34"/>
  <c r="CS130" i="34"/>
  <c r="CC130" i="34"/>
  <c r="DA133" i="34"/>
  <c r="CK133" i="34"/>
  <c r="CN127" i="34"/>
  <c r="DD127" i="34"/>
  <c r="DE129" i="34"/>
  <c r="CO129" i="34"/>
  <c r="CY124" i="34"/>
  <c r="CI124" i="34"/>
  <c r="CB126" i="34"/>
  <c r="CR126" i="34"/>
  <c r="CC128" i="34"/>
  <c r="CS128" i="34"/>
  <c r="CT130" i="34"/>
  <c r="CD130" i="34"/>
  <c r="CZ132" i="34"/>
  <c r="CJ132" i="34"/>
  <c r="CR140" i="34"/>
  <c r="CB140" i="34"/>
  <c r="DD154" i="34"/>
  <c r="CN154" i="34"/>
  <c r="CN136" i="34"/>
  <c r="DD136" i="34"/>
  <c r="DG146" i="34"/>
  <c r="CQ146" i="34"/>
  <c r="CN135" i="34"/>
  <c r="DD135" i="34"/>
  <c r="CT142" i="34"/>
  <c r="CD142" i="34"/>
  <c r="CM132" i="34"/>
  <c r="DC132" i="34"/>
  <c r="CV134" i="34"/>
  <c r="CF134" i="34"/>
  <c r="CG136" i="34"/>
  <c r="CW136" i="34"/>
  <c r="CE131" i="34"/>
  <c r="CU131" i="34"/>
  <c r="DC141" i="34"/>
  <c r="CM141" i="34"/>
  <c r="DB147" i="34"/>
  <c r="CL147" i="34"/>
  <c r="CX135" i="34"/>
  <c r="CH135" i="34"/>
  <c r="DA137" i="34"/>
  <c r="CK137" i="34"/>
  <c r="DE141" i="34"/>
  <c r="CO141" i="34"/>
  <c r="CO150" i="34"/>
  <c r="DE150" i="34"/>
  <c r="CN148" i="34"/>
  <c r="DD148" i="34"/>
  <c r="CZ154" i="34"/>
  <c r="CJ154" i="34"/>
  <c r="DE139" i="34"/>
  <c r="CO139" i="34"/>
  <c r="DF141" i="34"/>
  <c r="CP141" i="34"/>
  <c r="CT147" i="34"/>
  <c r="CD147" i="34"/>
  <c r="CZ152" i="34"/>
  <c r="CJ152" i="34"/>
  <c r="CZ148" i="34"/>
  <c r="CJ148" i="34"/>
  <c r="DC161" i="34"/>
  <c r="CM161" i="34"/>
  <c r="CI140" i="34"/>
  <c r="CY140" i="34"/>
  <c r="CB142" i="34"/>
  <c r="CR142" i="34"/>
  <c r="CR148" i="34"/>
  <c r="CB148" i="34"/>
  <c r="CC144" i="34"/>
  <c r="CS144" i="34"/>
  <c r="CD146" i="34"/>
  <c r="CT146" i="34"/>
  <c r="CU148" i="34"/>
  <c r="CE148" i="34"/>
  <c r="CG158" i="34"/>
  <c r="CW158" i="34"/>
  <c r="CD143" i="34"/>
  <c r="CT143" i="34"/>
  <c r="CE145" i="34"/>
  <c r="CU145" i="34"/>
  <c r="CC156" i="34"/>
  <c r="CS156" i="34"/>
  <c r="CZ146" i="34"/>
  <c r="CJ146" i="34"/>
  <c r="DA148" i="34"/>
  <c r="CK148" i="34"/>
  <c r="DB150" i="34"/>
  <c r="CL150" i="34"/>
  <c r="CZ144" i="34"/>
  <c r="CJ144" i="34"/>
  <c r="CK146" i="34"/>
  <c r="DA146" i="34"/>
  <c r="CL148" i="34"/>
  <c r="DB148" i="34"/>
  <c r="DC150" i="34"/>
  <c r="CM150" i="34"/>
  <c r="CM157" i="34"/>
  <c r="DC157" i="34"/>
  <c r="CC154" i="34"/>
  <c r="CS154" i="34"/>
  <c r="CT156" i="34"/>
  <c r="CD156" i="34"/>
  <c r="CQ158" i="34"/>
  <c r="DG158" i="34"/>
  <c r="CT161" i="34"/>
  <c r="CD161" i="34"/>
  <c r="CW159" i="34"/>
  <c r="CG159" i="34"/>
  <c r="CT152" i="34"/>
  <c r="CD152" i="34"/>
  <c r="CU154" i="34"/>
  <c r="CE154" i="34"/>
  <c r="DD155" i="34"/>
  <c r="CN155" i="34"/>
  <c r="CO157" i="34"/>
  <c r="DE157" i="34"/>
  <c r="CN159" i="34"/>
  <c r="DD159" i="34"/>
  <c r="CE162" i="34"/>
  <c r="CU162" i="34"/>
  <c r="DE172" i="34"/>
  <c r="CO172" i="34"/>
  <c r="CP158" i="34"/>
  <c r="DF158" i="34"/>
  <c r="CQ160" i="34"/>
  <c r="DG160" i="34"/>
  <c r="CZ162" i="34"/>
  <c r="CJ162" i="34"/>
  <c r="DA164" i="34"/>
  <c r="CK164" i="34"/>
  <c r="DB166" i="34"/>
  <c r="CL166" i="34"/>
  <c r="DA163" i="34"/>
  <c r="CK163" i="34"/>
  <c r="DB165" i="34"/>
  <c r="CL165" i="34"/>
  <c r="CS169" i="34"/>
  <c r="CC169" i="34"/>
  <c r="DF163" i="34"/>
  <c r="CP163" i="34"/>
  <c r="DG165" i="34"/>
  <c r="CQ165" i="34"/>
  <c r="CJ172" i="34"/>
  <c r="CZ172" i="34"/>
  <c r="DF168" i="34"/>
  <c r="CP168" i="34"/>
  <c r="CQ170" i="34"/>
  <c r="DG170" i="34"/>
  <c r="CD167" i="34"/>
  <c r="CT167" i="34"/>
  <c r="CU169" i="34"/>
  <c r="CE169" i="34"/>
  <c r="CM168" i="34"/>
  <c r="DC168" i="34"/>
  <c r="CV170" i="34"/>
  <c r="CF170" i="34"/>
  <c r="CP171" i="34"/>
  <c r="DF171" i="34"/>
  <c r="CY167" i="34"/>
  <c r="CI167" i="34"/>
  <c r="CB169" i="34"/>
  <c r="CR169" i="34"/>
  <c r="CS171" i="34"/>
  <c r="CC171" i="34"/>
  <c r="CZ174" i="34"/>
  <c r="CJ174" i="34"/>
  <c r="DC175" i="34"/>
  <c r="CM175" i="34"/>
  <c r="CL173" i="34"/>
  <c r="DB173" i="34"/>
  <c r="DG175" i="34"/>
  <c r="CQ175" i="34"/>
  <c r="CX175" i="34"/>
  <c r="CH175" i="34"/>
  <c r="DD176" i="34"/>
  <c r="CN176" i="34"/>
  <c r="CN175" i="34"/>
  <c r="DD175" i="34"/>
  <c r="CR181" i="34"/>
  <c r="CB181" i="34"/>
  <c r="CD179" i="34"/>
  <c r="CT179" i="34"/>
  <c r="DB176" i="34"/>
  <c r="CL176" i="34"/>
  <c r="CM178" i="34"/>
  <c r="DC178" i="34"/>
  <c r="CF180" i="34"/>
  <c r="CV180" i="34"/>
  <c r="CX181" i="34"/>
  <c r="CH181" i="34"/>
  <c r="CF177" i="34"/>
  <c r="CV177" i="34"/>
  <c r="CW179" i="34"/>
  <c r="CG179" i="34"/>
  <c r="DF181" i="34"/>
  <c r="CP181" i="34"/>
  <c r="CQ185" i="34"/>
  <c r="DG185" i="34"/>
  <c r="CP182" i="34"/>
  <c r="DF182" i="34"/>
  <c r="CG185" i="34"/>
  <c r="CW185" i="34"/>
  <c r="CQ187" i="34"/>
  <c r="DG187" i="34"/>
  <c r="DC186" i="34"/>
  <c r="CM186" i="34"/>
  <c r="DD188" i="34"/>
  <c r="CN188" i="34"/>
  <c r="CN187" i="34"/>
  <c r="DD187" i="34"/>
  <c r="DG184" i="34"/>
  <c r="CQ184" i="34"/>
  <c r="CZ186" i="34"/>
  <c r="CJ186" i="34"/>
  <c r="DA188" i="34"/>
  <c r="CK188" i="34"/>
  <c r="CC111" i="34"/>
  <c r="CS111" i="34"/>
  <c r="CW103" i="34"/>
  <c r="CG103" i="34"/>
  <c r="DC97" i="34"/>
  <c r="CM97" i="34"/>
  <c r="CF99" i="34"/>
  <c r="CV99" i="34"/>
  <c r="CG101" i="34"/>
  <c r="CW101" i="34"/>
  <c r="CX103" i="34"/>
  <c r="CH103" i="34"/>
  <c r="CY105" i="34"/>
  <c r="CI105" i="34"/>
  <c r="CR107" i="34"/>
  <c r="CB107" i="34"/>
  <c r="CC109" i="34"/>
  <c r="CS109" i="34"/>
  <c r="CD111" i="34"/>
  <c r="CT111" i="34"/>
  <c r="CN112" i="34"/>
  <c r="DD112" i="34"/>
  <c r="CD105" i="34"/>
  <c r="CT105" i="34"/>
  <c r="DD104" i="34"/>
  <c r="CN104" i="34"/>
  <c r="DE106" i="34"/>
  <c r="CO106" i="34"/>
  <c r="DF108" i="34"/>
  <c r="CP108" i="34"/>
  <c r="DG110" i="34"/>
  <c r="CQ110" i="34"/>
  <c r="CY115" i="34"/>
  <c r="CI115" i="34"/>
  <c r="CW97" i="34"/>
  <c r="CG97" i="34"/>
  <c r="CX99" i="34"/>
  <c r="CH99" i="34"/>
  <c r="CY101" i="34"/>
  <c r="CI101" i="34"/>
  <c r="CB103" i="34"/>
  <c r="CR103" i="34"/>
  <c r="CC105" i="34"/>
  <c r="CS105" i="34"/>
  <c r="CT107" i="34"/>
  <c r="CD107" i="34"/>
  <c r="CU109" i="34"/>
  <c r="CE109" i="34"/>
  <c r="DF98" i="34"/>
  <c r="CP98" i="34"/>
  <c r="DG100" i="34"/>
  <c r="CQ100" i="34"/>
  <c r="CZ102" i="34"/>
  <c r="CJ102" i="34"/>
  <c r="DA104" i="34"/>
  <c r="CK104" i="34"/>
  <c r="DB106" i="34"/>
  <c r="CL106" i="34"/>
  <c r="DC108" i="34"/>
  <c r="CM108" i="34"/>
  <c r="CV110" i="34"/>
  <c r="CF110" i="34"/>
  <c r="CX113" i="34"/>
  <c r="CH113" i="34"/>
  <c r="CV117" i="34"/>
  <c r="CF117" i="34"/>
  <c r="CG119" i="34"/>
  <c r="CW119" i="34"/>
  <c r="CD112" i="34"/>
  <c r="CT112" i="34"/>
  <c r="CE114" i="34"/>
  <c r="CU114" i="34"/>
  <c r="CE113" i="34"/>
  <c r="CU113" i="34"/>
  <c r="CO122" i="34"/>
  <c r="DE122" i="34"/>
  <c r="DD114" i="34"/>
  <c r="CN114" i="34"/>
  <c r="CO116" i="34"/>
  <c r="DE116" i="34"/>
  <c r="DF118" i="34"/>
  <c r="CP118" i="34"/>
  <c r="DA121" i="34"/>
  <c r="CK121" i="34"/>
  <c r="CJ113" i="34"/>
  <c r="CZ113" i="34"/>
  <c r="DA115" i="34"/>
  <c r="CK115" i="34"/>
  <c r="DB117" i="34"/>
  <c r="CL117" i="34"/>
  <c r="DC119" i="34"/>
  <c r="CM119" i="34"/>
  <c r="DD120" i="34"/>
  <c r="CN120" i="34"/>
  <c r="CC114" i="34"/>
  <c r="CS114" i="34"/>
  <c r="CD116" i="34"/>
  <c r="CT116" i="34"/>
  <c r="CU118" i="34"/>
  <c r="CE118" i="34"/>
  <c r="DG122" i="34"/>
  <c r="CQ122" i="34"/>
  <c r="CU122" i="34"/>
  <c r="CE122" i="34"/>
  <c r="DD118" i="34"/>
  <c r="CN118" i="34"/>
  <c r="CP121" i="34"/>
  <c r="DF121" i="34"/>
  <c r="CQ123" i="34"/>
  <c r="DG123" i="34"/>
  <c r="CZ125" i="34"/>
  <c r="CJ125" i="34"/>
  <c r="DA127" i="34"/>
  <c r="CK127" i="34"/>
  <c r="DB129" i="34"/>
  <c r="CL129" i="34"/>
  <c r="CR123" i="34"/>
  <c r="CB123" i="34"/>
  <c r="CC125" i="34"/>
  <c r="CS125" i="34"/>
  <c r="CT127" i="34"/>
  <c r="CD127" i="34"/>
  <c r="CU129" i="34"/>
  <c r="CE129" i="34"/>
  <c r="CI135" i="34"/>
  <c r="CY135" i="34"/>
  <c r="CN122" i="34"/>
  <c r="DD122" i="34"/>
  <c r="CO124" i="34"/>
  <c r="DE124" i="34"/>
  <c r="CP126" i="34"/>
  <c r="DF126" i="34"/>
  <c r="DG128" i="34"/>
  <c r="CQ128" i="34"/>
  <c r="CZ130" i="34"/>
  <c r="CJ130" i="34"/>
  <c r="CX133" i="34"/>
  <c r="CH133" i="34"/>
  <c r="CZ121" i="34"/>
  <c r="CJ121" i="34"/>
  <c r="DA123" i="34"/>
  <c r="CK123" i="34"/>
  <c r="CL125" i="34"/>
  <c r="DB125" i="34"/>
  <c r="CM127" i="34"/>
  <c r="DC127" i="34"/>
  <c r="CV129" i="34"/>
  <c r="CF129" i="34"/>
  <c r="DB124" i="34"/>
  <c r="CL124" i="34"/>
  <c r="CM126" i="34"/>
  <c r="DC126" i="34"/>
  <c r="CV128" i="34"/>
  <c r="CF128" i="34"/>
  <c r="CW130" i="34"/>
  <c r="CG130" i="34"/>
  <c r="DC124" i="34"/>
  <c r="CM124" i="34"/>
  <c r="CV126" i="34"/>
  <c r="CF126" i="34"/>
  <c r="CG128" i="34"/>
  <c r="CW128" i="34"/>
  <c r="CH130" i="34"/>
  <c r="CX130" i="34"/>
  <c r="CS133" i="34"/>
  <c r="CC133" i="34"/>
  <c r="CQ141" i="34"/>
  <c r="DG141" i="34"/>
  <c r="CD138" i="34"/>
  <c r="CT138" i="34"/>
  <c r="CQ142" i="34"/>
  <c r="DG142" i="34"/>
  <c r="CQ132" i="34"/>
  <c r="DG132" i="34"/>
  <c r="CJ134" i="34"/>
  <c r="CZ134" i="34"/>
  <c r="DA136" i="34"/>
  <c r="CK136" i="34"/>
  <c r="CU138" i="34"/>
  <c r="CE138" i="34"/>
  <c r="CV142" i="34"/>
  <c r="CF142" i="34"/>
  <c r="CY131" i="34"/>
  <c r="CI131" i="34"/>
  <c r="CB133" i="34"/>
  <c r="CR133" i="34"/>
  <c r="CS135" i="34"/>
  <c r="CC135" i="34"/>
  <c r="CZ137" i="34"/>
  <c r="CJ137" i="34"/>
  <c r="DB135" i="34"/>
  <c r="CL135" i="34"/>
  <c r="CI144" i="34"/>
  <c r="CY144" i="34"/>
  <c r="CH149" i="34"/>
  <c r="CX149" i="34"/>
  <c r="DB155" i="34"/>
  <c r="CL155" i="34"/>
  <c r="CR138" i="34"/>
  <c r="CB138" i="34"/>
  <c r="CS140" i="34"/>
  <c r="CC140" i="34"/>
  <c r="CY142" i="34"/>
  <c r="CI142" i="34"/>
  <c r="CE144" i="34"/>
  <c r="CU144" i="34"/>
  <c r="DB149" i="34"/>
  <c r="CL149" i="34"/>
  <c r="DA156" i="34"/>
  <c r="CK156" i="34"/>
  <c r="CK143" i="34"/>
  <c r="DA143" i="34"/>
  <c r="DE147" i="34"/>
  <c r="CO147" i="34"/>
  <c r="CS138" i="34"/>
  <c r="CC138" i="34"/>
  <c r="CT140" i="34"/>
  <c r="CD140" i="34"/>
  <c r="CJ142" i="34"/>
  <c r="CZ142" i="34"/>
  <c r="DC144" i="34"/>
  <c r="CM144" i="34"/>
  <c r="CT149" i="34"/>
  <c r="CD149" i="34"/>
  <c r="CE149" i="34"/>
  <c r="CU149" i="34"/>
  <c r="CM140" i="34"/>
  <c r="DC140" i="34"/>
  <c r="CK142" i="34"/>
  <c r="DA142" i="34"/>
  <c r="CH144" i="34"/>
  <c r="CX144" i="34"/>
  <c r="DG149" i="34"/>
  <c r="CQ149" i="34"/>
  <c r="CG144" i="34"/>
  <c r="CW144" i="34"/>
  <c r="CX146" i="34"/>
  <c r="CH146" i="34"/>
  <c r="CY148" i="34"/>
  <c r="CI148" i="34"/>
  <c r="CB150" i="34"/>
  <c r="CR150" i="34"/>
  <c r="CX143" i="34"/>
  <c r="CH143" i="34"/>
  <c r="CI145" i="34"/>
  <c r="CY145" i="34"/>
  <c r="CR147" i="34"/>
  <c r="CB147" i="34"/>
  <c r="CS149" i="34"/>
  <c r="CC149" i="34"/>
  <c r="CN151" i="34"/>
  <c r="DD151" i="34"/>
  <c r="DD146" i="34"/>
  <c r="CN146" i="34"/>
  <c r="DE148" i="34"/>
  <c r="CO148" i="34"/>
  <c r="DF150" i="34"/>
  <c r="CP150" i="34"/>
  <c r="CY157" i="34"/>
  <c r="CI157" i="34"/>
  <c r="DD144" i="34"/>
  <c r="CN144" i="34"/>
  <c r="CO146" i="34"/>
  <c r="DE146" i="34"/>
  <c r="CP148" i="34"/>
  <c r="DF148" i="34"/>
  <c r="DG150" i="34"/>
  <c r="CQ150" i="34"/>
  <c r="CF152" i="34"/>
  <c r="CV152" i="34"/>
  <c r="DD160" i="34"/>
  <c r="CN160" i="34"/>
  <c r="CG154" i="34"/>
  <c r="CW154" i="34"/>
  <c r="CX156" i="34"/>
  <c r="CH156" i="34"/>
  <c r="CI161" i="34"/>
  <c r="CY161" i="34"/>
  <c r="CL159" i="34"/>
  <c r="DB159" i="34"/>
  <c r="CX152" i="34"/>
  <c r="CH152" i="34"/>
  <c r="CY154" i="34"/>
  <c r="CI154" i="34"/>
  <c r="CB156" i="34"/>
  <c r="CR156" i="34"/>
  <c r="CI158" i="34"/>
  <c r="CY158" i="34"/>
  <c r="CL161" i="34"/>
  <c r="DB161" i="34"/>
  <c r="CR158" i="34"/>
  <c r="CB158" i="34"/>
  <c r="CS160" i="34"/>
  <c r="CC160" i="34"/>
  <c r="CT162" i="34"/>
  <c r="CD162" i="34"/>
  <c r="CE164" i="34"/>
  <c r="CU164" i="34"/>
  <c r="CY162" i="34"/>
  <c r="CI162" i="34"/>
  <c r="CB164" i="34"/>
  <c r="CR164" i="34"/>
  <c r="CS166" i="34"/>
  <c r="CC166" i="34"/>
  <c r="CU175" i="34"/>
  <c r="CE175" i="34"/>
  <c r="DD162" i="34"/>
  <c r="CN162" i="34"/>
  <c r="DE164" i="34"/>
  <c r="CO164" i="34"/>
  <c r="DF166" i="34"/>
  <c r="CP166" i="34"/>
  <c r="CW170" i="34"/>
  <c r="CG170" i="34"/>
  <c r="DE163" i="34"/>
  <c r="CO163" i="34"/>
  <c r="DF165" i="34"/>
  <c r="CP165" i="34"/>
  <c r="DG171" i="34"/>
  <c r="CQ171" i="34"/>
  <c r="DF174" i="34"/>
  <c r="CP174" i="34"/>
  <c r="CS172" i="34"/>
  <c r="CC172" i="34"/>
  <c r="CH167" i="34"/>
  <c r="CX167" i="34"/>
  <c r="CI169" i="34"/>
  <c r="CY169" i="34"/>
  <c r="CR171" i="34"/>
  <c r="CB171" i="34"/>
  <c r="DG168" i="34"/>
  <c r="CQ168" i="34"/>
  <c r="CZ170" i="34"/>
  <c r="CJ170" i="34"/>
  <c r="CM167" i="34"/>
  <c r="DC167" i="34"/>
  <c r="CV169" i="34"/>
  <c r="CF169" i="34"/>
  <c r="CW171" i="34"/>
  <c r="CG171" i="34"/>
  <c r="CM176" i="34"/>
  <c r="DC176" i="34"/>
  <c r="CP173" i="34"/>
  <c r="DF173" i="34"/>
  <c r="CD172" i="34"/>
  <c r="CT172" i="34"/>
  <c r="CF174" i="34"/>
  <c r="CV174" i="34"/>
  <c r="CU172" i="34"/>
  <c r="CE172" i="34"/>
  <c r="CR176" i="34"/>
  <c r="CB176" i="34"/>
  <c r="CL175" i="34"/>
  <c r="DB175" i="34"/>
  <c r="CX179" i="34"/>
  <c r="CH179" i="34"/>
  <c r="CT178" i="34"/>
  <c r="CD178" i="34"/>
  <c r="CV184" i="34"/>
  <c r="CF184" i="34"/>
  <c r="DF176" i="34"/>
  <c r="CP176" i="34"/>
  <c r="DG178" i="34"/>
  <c r="CQ178" i="34"/>
  <c r="CZ180" i="34"/>
  <c r="CJ180" i="34"/>
  <c r="DD181" i="34"/>
  <c r="CN181" i="34"/>
  <c r="CZ177" i="34"/>
  <c r="CJ177" i="34"/>
  <c r="DA179" i="34"/>
  <c r="CK179" i="34"/>
  <c r="CY183" i="34"/>
  <c r="CI183" i="34"/>
  <c r="CS181" i="34"/>
  <c r="CC181" i="34"/>
  <c r="CD183" i="34"/>
  <c r="CT183" i="34"/>
  <c r="CE185" i="34"/>
  <c r="CU185" i="34"/>
  <c r="CK186" i="34"/>
  <c r="DA186" i="34"/>
  <c r="DC185" i="34"/>
  <c r="CM185" i="34"/>
  <c r="CZ184" i="34"/>
  <c r="CJ184" i="34"/>
  <c r="CB182" i="34"/>
  <c r="CR182" i="34"/>
  <c r="DD186" i="34"/>
  <c r="CN186" i="34"/>
  <c r="DE188" i="34"/>
  <c r="CO188" i="34"/>
  <c r="CI107" i="34"/>
  <c r="CY107" i="34"/>
  <c r="CW111" i="34"/>
  <c r="CG111" i="34"/>
  <c r="DB113" i="34"/>
  <c r="CL113" i="34"/>
  <c r="CC103" i="34"/>
  <c r="CS103" i="34"/>
  <c r="DE103" i="34"/>
  <c r="CO103" i="34"/>
  <c r="DG97" i="34"/>
  <c r="CQ97" i="34"/>
  <c r="CJ99" i="34"/>
  <c r="CZ99" i="34"/>
  <c r="DA101" i="34"/>
  <c r="CK101" i="34"/>
  <c r="DB103" i="34"/>
  <c r="CL103" i="34"/>
  <c r="DC105" i="34"/>
  <c r="CM105" i="34"/>
  <c r="CF107" i="34"/>
  <c r="CV107" i="34"/>
  <c r="CG109" i="34"/>
  <c r="CW109" i="34"/>
  <c r="CH111" i="34"/>
  <c r="CX111" i="34"/>
  <c r="CR97" i="34"/>
  <c r="CB97" i="34"/>
  <c r="CS99" i="34"/>
  <c r="CC99" i="34"/>
  <c r="CT101" i="34"/>
  <c r="CD101" i="34"/>
  <c r="CU103" i="34"/>
  <c r="CE103" i="34"/>
  <c r="CH97" i="34"/>
  <c r="CX97" i="34"/>
  <c r="CK97" i="34"/>
  <c r="DA97" i="34"/>
  <c r="DB99" i="34"/>
  <c r="CL99" i="34"/>
  <c r="DC101" i="34"/>
  <c r="CM101" i="34"/>
  <c r="CV103" i="34"/>
  <c r="CF103" i="34"/>
  <c r="CW105" i="34"/>
  <c r="CG105" i="34"/>
  <c r="CX107" i="34"/>
  <c r="CH107" i="34"/>
  <c r="CY109" i="34"/>
  <c r="CI109" i="34"/>
  <c r="CB111" i="34"/>
  <c r="CR111" i="34"/>
  <c r="DD102" i="34"/>
  <c r="CN102" i="34"/>
  <c r="DE104" i="34"/>
  <c r="CO104" i="34"/>
  <c r="DF106" i="34"/>
  <c r="CP106" i="34"/>
  <c r="CQ108" i="34"/>
  <c r="DG108" i="34"/>
  <c r="CZ110" i="34"/>
  <c r="CJ110" i="34"/>
  <c r="DG115" i="34"/>
  <c r="CQ115" i="34"/>
  <c r="CJ117" i="34"/>
  <c r="CZ117" i="34"/>
  <c r="DA119" i="34"/>
  <c r="CK119" i="34"/>
  <c r="CH112" i="34"/>
  <c r="CX112" i="34"/>
  <c r="CY114" i="34"/>
  <c r="CI114" i="34"/>
  <c r="CR116" i="34"/>
  <c r="CB116" i="34"/>
  <c r="CC118" i="34"/>
  <c r="CS118" i="34"/>
  <c r="DA120" i="34"/>
  <c r="CK120" i="34"/>
  <c r="CI113" i="34"/>
  <c r="CY113" i="34"/>
  <c r="CR115" i="34"/>
  <c r="CB115" i="34"/>
  <c r="CC117" i="34"/>
  <c r="CS117" i="34"/>
  <c r="CT119" i="34"/>
  <c r="CD119" i="34"/>
  <c r="CF120" i="34"/>
  <c r="CV120" i="34"/>
  <c r="CQ121" i="34"/>
  <c r="DG121" i="34"/>
  <c r="DD113" i="34"/>
  <c r="CN113" i="34"/>
  <c r="DE115" i="34"/>
  <c r="CO115" i="34"/>
  <c r="DF117" i="34"/>
  <c r="CP117" i="34"/>
  <c r="CQ119" i="34"/>
  <c r="DG119" i="34"/>
  <c r="CW114" i="34"/>
  <c r="CG114" i="34"/>
  <c r="CH116" i="34"/>
  <c r="CX116" i="34"/>
  <c r="CI118" i="34"/>
  <c r="CY118" i="34"/>
  <c r="CR120" i="34"/>
  <c r="CB120" i="34"/>
  <c r="DD125" i="34"/>
  <c r="CN125" i="34"/>
  <c r="DE127" i="34"/>
  <c r="CO127" i="34"/>
  <c r="CP129" i="34"/>
  <c r="DF129" i="34"/>
  <c r="CT133" i="34"/>
  <c r="CD133" i="34"/>
  <c r="CR132" i="34"/>
  <c r="CB132" i="34"/>
  <c r="CV123" i="34"/>
  <c r="CF123" i="34"/>
  <c r="CG125" i="34"/>
  <c r="CW125" i="34"/>
  <c r="CX127" i="34"/>
  <c r="CH127" i="34"/>
  <c r="CY129" i="34"/>
  <c r="CI129" i="34"/>
  <c r="CV131" i="34"/>
  <c r="CF131" i="34"/>
  <c r="DD130" i="34"/>
  <c r="CN130" i="34"/>
  <c r="DD121" i="34"/>
  <c r="CN121" i="34"/>
  <c r="CO123" i="34"/>
  <c r="DE123" i="34"/>
  <c r="DF125" i="34"/>
  <c r="CP125" i="34"/>
  <c r="DG127" i="34"/>
  <c r="CQ127" i="34"/>
  <c r="CZ129" i="34"/>
  <c r="CJ129" i="34"/>
  <c r="CF132" i="34"/>
  <c r="CV132" i="34"/>
  <c r="DF124" i="34"/>
  <c r="CP124" i="34"/>
  <c r="CQ126" i="34"/>
  <c r="DG126" i="34"/>
  <c r="CJ128" i="34"/>
  <c r="CZ128" i="34"/>
  <c r="DA130" i="34"/>
  <c r="CK130" i="34"/>
  <c r="DG124" i="34"/>
  <c r="CQ124" i="34"/>
  <c r="CJ126" i="34"/>
  <c r="CZ126" i="34"/>
  <c r="CK128" i="34"/>
  <c r="DA128" i="34"/>
  <c r="DB130" i="34"/>
  <c r="CL130" i="34"/>
  <c r="CS132" i="34"/>
  <c r="CC132" i="34"/>
  <c r="CD134" i="34"/>
  <c r="CT134" i="34"/>
  <c r="CU136" i="34"/>
  <c r="CE136" i="34"/>
  <c r="CY149" i="34"/>
  <c r="CI149" i="34"/>
  <c r="CL138" i="34"/>
  <c r="DB138" i="34"/>
  <c r="DD134" i="34"/>
  <c r="CN134" i="34"/>
  <c r="CO136" i="34"/>
  <c r="DE136" i="34"/>
  <c r="DC138" i="34"/>
  <c r="CM138" i="34"/>
  <c r="CI143" i="34"/>
  <c r="CY143" i="34"/>
  <c r="DC131" i="34"/>
  <c r="CM131" i="34"/>
  <c r="CV133" i="34"/>
  <c r="CF133" i="34"/>
  <c r="CW135" i="34"/>
  <c r="CG135" i="34"/>
  <c r="CO137" i="34"/>
  <c r="DE137" i="34"/>
  <c r="CH142" i="34"/>
  <c r="CX142" i="34"/>
  <c r="CC134" i="34"/>
  <c r="CS134" i="34"/>
  <c r="CD136" i="34"/>
  <c r="CT136" i="34"/>
  <c r="CE137" i="34"/>
  <c r="CU137" i="34"/>
  <c r="CZ140" i="34"/>
  <c r="CJ140" i="34"/>
  <c r="DF135" i="34"/>
  <c r="CP135" i="34"/>
  <c r="CX138" i="34"/>
  <c r="CH138" i="34"/>
  <c r="DD143" i="34"/>
  <c r="CN143" i="34"/>
  <c r="CT137" i="34"/>
  <c r="CD137" i="34"/>
  <c r="CE139" i="34"/>
  <c r="CU139" i="34"/>
  <c r="CF151" i="34"/>
  <c r="CV151" i="34"/>
  <c r="CV138" i="34"/>
  <c r="CF138" i="34"/>
  <c r="CW140" i="34"/>
  <c r="CG140" i="34"/>
  <c r="CQ159" i="34"/>
  <c r="DG159" i="34"/>
  <c r="CW138" i="34"/>
  <c r="CG138" i="34"/>
  <c r="CX140" i="34"/>
  <c r="CH140" i="34"/>
  <c r="CP149" i="34"/>
  <c r="DF149" i="34"/>
  <c r="CQ140" i="34"/>
  <c r="DG140" i="34"/>
  <c r="CP142" i="34"/>
  <c r="DF142" i="34"/>
  <c r="DA144" i="34"/>
  <c r="CK144" i="34"/>
  <c r="CL146" i="34"/>
  <c r="DB146" i="34"/>
  <c r="DC148" i="34"/>
  <c r="CM148" i="34"/>
  <c r="CV150" i="34"/>
  <c r="CF150" i="34"/>
  <c r="CG151" i="34"/>
  <c r="CW151" i="34"/>
  <c r="DF160" i="34"/>
  <c r="CP160" i="34"/>
  <c r="CR154" i="34"/>
  <c r="CB154" i="34"/>
  <c r="CL143" i="34"/>
  <c r="DB143" i="34"/>
  <c r="DC145" i="34"/>
  <c r="CM145" i="34"/>
  <c r="CV147" i="34"/>
  <c r="CF147" i="34"/>
  <c r="CW149" i="34"/>
  <c r="CG149" i="34"/>
  <c r="CY153" i="34"/>
  <c r="CI153" i="34"/>
  <c r="CN152" i="34"/>
  <c r="DD152" i="34"/>
  <c r="CT160" i="34"/>
  <c r="CD160" i="34"/>
  <c r="CK154" i="34"/>
  <c r="DA154" i="34"/>
  <c r="DB156" i="34"/>
  <c r="CL156" i="34"/>
  <c r="CK159" i="34"/>
  <c r="DA159" i="34"/>
  <c r="CT153" i="34"/>
  <c r="CD153" i="34"/>
  <c r="CE155" i="34"/>
  <c r="CU155" i="34"/>
  <c r="CL160" i="34"/>
  <c r="DB160" i="34"/>
  <c r="DB152" i="34"/>
  <c r="CL152" i="34"/>
  <c r="DC154" i="34"/>
  <c r="CM154" i="34"/>
  <c r="CF156" i="34"/>
  <c r="CV156" i="34"/>
  <c r="DG161" i="34"/>
  <c r="CQ161" i="34"/>
  <c r="CV158" i="34"/>
  <c r="CF158" i="34"/>
  <c r="CG160" i="34"/>
  <c r="CW160" i="34"/>
  <c r="CX162" i="34"/>
  <c r="CH162" i="34"/>
  <c r="CY164" i="34"/>
  <c r="CI164" i="34"/>
  <c r="CR166" i="34"/>
  <c r="CB166" i="34"/>
  <c r="CE163" i="34"/>
  <c r="CU163" i="34"/>
  <c r="CM162" i="34"/>
  <c r="DC162" i="34"/>
  <c r="CV164" i="34"/>
  <c r="CF164" i="34"/>
  <c r="CG166" i="34"/>
  <c r="CW166" i="34"/>
  <c r="CJ168" i="34"/>
  <c r="CZ168" i="34"/>
  <c r="CR163" i="34"/>
  <c r="CB163" i="34"/>
  <c r="CS165" i="34"/>
  <c r="CC165" i="34"/>
  <c r="CM171" i="34"/>
  <c r="DC171" i="34"/>
  <c r="CS168" i="34"/>
  <c r="CC168" i="34"/>
  <c r="CD170" i="34"/>
  <c r="CT170" i="34"/>
  <c r="CY171" i="34"/>
  <c r="CI171" i="34"/>
  <c r="CE177" i="34"/>
  <c r="CU177" i="34"/>
  <c r="DA172" i="34"/>
  <c r="CK172" i="34"/>
  <c r="DB167" i="34"/>
  <c r="CL167" i="34"/>
  <c r="CM169" i="34"/>
  <c r="DC169" i="34"/>
  <c r="CV171" i="34"/>
  <c r="CF171" i="34"/>
  <c r="DD170" i="34"/>
  <c r="CN170" i="34"/>
  <c r="DG167" i="34"/>
  <c r="CQ167" i="34"/>
  <c r="CZ169" i="34"/>
  <c r="CJ169" i="34"/>
  <c r="CL171" i="34"/>
  <c r="DB171" i="34"/>
  <c r="CC174" i="34"/>
  <c r="CS174" i="34"/>
  <c r="CS173" i="34"/>
  <c r="CC173" i="34"/>
  <c r="CD174" i="34"/>
  <c r="CT174" i="34"/>
  <c r="CO175" i="34"/>
  <c r="DE175" i="34"/>
  <c r="CH172" i="34"/>
  <c r="CX172" i="34"/>
  <c r="DA174" i="34"/>
  <c r="CK174" i="34"/>
  <c r="CX178" i="34"/>
  <c r="CH178" i="34"/>
  <c r="CI176" i="34"/>
  <c r="CY176" i="34"/>
  <c r="CY172" i="34"/>
  <c r="CI172" i="34"/>
  <c r="CB174" i="34"/>
  <c r="CR174" i="34"/>
  <c r="CZ176" i="34"/>
  <c r="CJ176" i="34"/>
  <c r="DF175" i="34"/>
  <c r="CP175" i="34"/>
  <c r="CI177" i="34"/>
  <c r="CY177" i="34"/>
  <c r="CG180" i="34"/>
  <c r="CW180" i="34"/>
  <c r="CZ178" i="34"/>
  <c r="CJ178" i="34"/>
  <c r="CK178" i="34"/>
  <c r="DA178" i="34"/>
  <c r="CC182" i="34"/>
  <c r="CS182" i="34"/>
  <c r="DC183" i="34"/>
  <c r="CM183" i="34"/>
  <c r="CD177" i="34"/>
  <c r="CT177" i="34"/>
  <c r="CE179" i="34"/>
  <c r="CU179" i="34"/>
  <c r="DD180" i="34"/>
  <c r="CN180" i="34"/>
  <c r="CO182" i="34"/>
  <c r="DE182" i="34"/>
  <c r="CU183" i="34"/>
  <c r="CE183" i="34"/>
  <c r="CN177" i="34"/>
  <c r="DD177" i="34"/>
  <c r="CO179" i="34"/>
  <c r="DE179" i="34"/>
  <c r="CW181" i="34"/>
  <c r="CG181" i="34"/>
  <c r="CX183" i="34"/>
  <c r="CH183" i="34"/>
  <c r="CC186" i="34"/>
  <c r="CS186" i="34"/>
  <c r="CL185" i="34"/>
  <c r="DB185" i="34"/>
  <c r="DG186" i="34"/>
  <c r="CQ186" i="34"/>
  <c r="CR183" i="34"/>
  <c r="CB183" i="34"/>
  <c r="DF184" i="34"/>
  <c r="CP184" i="34"/>
  <c r="CF182" i="34"/>
  <c r="CV182" i="34"/>
  <c r="CT184" i="34"/>
  <c r="CD184" i="34"/>
  <c r="CS184" i="34"/>
  <c r="CC184" i="34"/>
  <c r="CT186" i="34"/>
  <c r="CD186" i="34"/>
  <c r="CU188" i="34"/>
  <c r="CE188" i="34"/>
  <c r="CK111" i="34"/>
  <c r="DA111" i="34"/>
  <c r="CL97" i="34"/>
  <c r="DB97" i="34"/>
  <c r="DA103" i="34"/>
  <c r="CK103" i="34"/>
  <c r="CE98" i="34"/>
  <c r="CU98" i="34"/>
  <c r="CN99" i="34"/>
  <c r="DD99" i="34"/>
  <c r="CO101" i="34"/>
  <c r="DE101" i="34"/>
  <c r="DF103" i="34"/>
  <c r="CP103" i="34"/>
  <c r="DG105" i="34"/>
  <c r="CQ105" i="34"/>
  <c r="CJ107" i="34"/>
  <c r="CZ107" i="34"/>
  <c r="DA109" i="34"/>
  <c r="CK109" i="34"/>
  <c r="DB111" i="34"/>
  <c r="CL111" i="34"/>
  <c r="CV101" i="34"/>
  <c r="CF101" i="34"/>
  <c r="CR98" i="34"/>
  <c r="CB98" i="34"/>
  <c r="CS100" i="34"/>
  <c r="CC100" i="34"/>
  <c r="CT102" i="34"/>
  <c r="CD102" i="34"/>
  <c r="CE104" i="34"/>
  <c r="CU104" i="34"/>
  <c r="CF97" i="34"/>
  <c r="CV97" i="34"/>
  <c r="CW99" i="34"/>
  <c r="CG99" i="34"/>
  <c r="CH101" i="34"/>
  <c r="CX101" i="34"/>
  <c r="CI103" i="34"/>
  <c r="CY103" i="34"/>
  <c r="CR105" i="34"/>
  <c r="CB105" i="34"/>
  <c r="CS107" i="34"/>
  <c r="CC107" i="34"/>
  <c r="CD109" i="34"/>
  <c r="CT109" i="34"/>
  <c r="CU111" i="34"/>
  <c r="CE111" i="34"/>
  <c r="CV112" i="34"/>
  <c r="CF112" i="34"/>
  <c r="DF97" i="34"/>
  <c r="CP97" i="34"/>
  <c r="DE97" i="34"/>
  <c r="CO97" i="34"/>
  <c r="DF99" i="34"/>
  <c r="CP99" i="34"/>
  <c r="DG101" i="34"/>
  <c r="CQ101" i="34"/>
  <c r="CJ103" i="34"/>
  <c r="CZ103" i="34"/>
  <c r="CK105" i="34"/>
  <c r="DA105" i="34"/>
  <c r="DB107" i="34"/>
  <c r="CL107" i="34"/>
  <c r="DC109" i="34"/>
  <c r="CM109" i="34"/>
  <c r="CF111" i="34"/>
  <c r="CV111" i="34"/>
  <c r="CT113" i="34"/>
  <c r="CD113" i="34"/>
  <c r="DD110" i="34"/>
  <c r="CN110" i="34"/>
  <c r="CN117" i="34"/>
  <c r="DD117" i="34"/>
  <c r="CO119" i="34"/>
  <c r="DE119" i="34"/>
  <c r="DE121" i="34"/>
  <c r="CO121" i="34"/>
  <c r="CL112" i="34"/>
  <c r="DB112" i="34"/>
  <c r="CM114" i="34"/>
  <c r="DC114" i="34"/>
  <c r="CF116" i="34"/>
  <c r="CV116" i="34"/>
  <c r="CG118" i="34"/>
  <c r="CW118" i="34"/>
  <c r="DC113" i="34"/>
  <c r="CM113" i="34"/>
  <c r="CV115" i="34"/>
  <c r="CF115" i="34"/>
  <c r="CG117" i="34"/>
  <c r="CW117" i="34"/>
  <c r="CX119" i="34"/>
  <c r="CH119" i="34"/>
  <c r="CL120" i="34"/>
  <c r="DB120" i="34"/>
  <c r="CS122" i="34"/>
  <c r="CC122" i="34"/>
  <c r="CE121" i="34"/>
  <c r="CU121" i="34"/>
  <c r="CK114" i="34"/>
  <c r="DA114" i="34"/>
  <c r="CL116" i="34"/>
  <c r="DB116" i="34"/>
  <c r="DC118" i="34"/>
  <c r="CM118" i="34"/>
  <c r="CH120" i="34"/>
  <c r="CX120" i="34"/>
  <c r="CC113" i="34"/>
  <c r="CS113" i="34"/>
  <c r="CT115" i="34"/>
  <c r="CD115" i="34"/>
  <c r="CE117" i="34"/>
  <c r="CU117" i="34"/>
  <c r="DB122" i="34"/>
  <c r="CL122" i="34"/>
  <c r="DE133" i="34"/>
  <c r="CO133" i="34"/>
  <c r="CP133" i="34"/>
  <c r="DF133" i="34"/>
  <c r="CJ123" i="34"/>
  <c r="CZ123" i="34"/>
  <c r="DA125" i="34"/>
  <c r="CK125" i="34"/>
  <c r="DB127" i="34"/>
  <c r="CL127" i="34"/>
  <c r="DC129" i="34"/>
  <c r="CM129" i="34"/>
  <c r="DD131" i="34"/>
  <c r="CN131" i="34"/>
  <c r="CM135" i="34"/>
  <c r="DC135" i="34"/>
  <c r="DD129" i="34"/>
  <c r="CN129" i="34"/>
  <c r="DD128" i="34"/>
  <c r="CN128" i="34"/>
  <c r="DE130" i="34"/>
  <c r="CO130" i="34"/>
  <c r="CG141" i="34"/>
  <c r="CW141" i="34"/>
  <c r="DB133" i="34"/>
  <c r="CL133" i="34"/>
  <c r="DD126" i="34"/>
  <c r="CN126" i="34"/>
  <c r="CO128" i="34"/>
  <c r="DE128" i="34"/>
  <c r="DG130" i="34"/>
  <c r="CQ130" i="34"/>
  <c r="CG132" i="34"/>
  <c r="CW132" i="34"/>
  <c r="CH134" i="34"/>
  <c r="CX134" i="34"/>
  <c r="CY136" i="34"/>
  <c r="CI136" i="34"/>
  <c r="CQ137" i="34"/>
  <c r="DG137" i="34"/>
  <c r="CI141" i="34"/>
  <c r="CY141" i="34"/>
  <c r="CB152" i="34"/>
  <c r="CR152" i="34"/>
  <c r="CW143" i="34"/>
  <c r="CG143" i="34"/>
  <c r="CQ131" i="34"/>
  <c r="DG131" i="34"/>
  <c r="CJ133" i="34"/>
  <c r="CZ133" i="34"/>
  <c r="CK135" i="34"/>
  <c r="DA135" i="34"/>
  <c r="CR139" i="34"/>
  <c r="CB139" i="34"/>
  <c r="CW134" i="34"/>
  <c r="CG134" i="34"/>
  <c r="CX136" i="34"/>
  <c r="CH136" i="34"/>
  <c r="CS141" i="34"/>
  <c r="CC141" i="34"/>
  <c r="DF138" i="34"/>
  <c r="CP138" i="34"/>
  <c r="DG144" i="34"/>
  <c r="CQ144" i="34"/>
  <c r="CH137" i="34"/>
  <c r="CX137" i="34"/>
  <c r="CY139" i="34"/>
  <c r="CI139" i="34"/>
  <c r="CB141" i="34"/>
  <c r="CR141" i="34"/>
  <c r="CW142" i="34"/>
  <c r="CG142" i="34"/>
  <c r="DA145" i="34"/>
  <c r="CK145" i="34"/>
  <c r="CU152" i="34"/>
  <c r="CE152" i="34"/>
  <c r="CZ138" i="34"/>
  <c r="CJ138" i="34"/>
  <c r="DA140" i="34"/>
  <c r="CK140" i="34"/>
  <c r="DE145" i="34"/>
  <c r="CO145" i="34"/>
  <c r="DB144" i="34"/>
  <c r="CL144" i="34"/>
  <c r="DC149" i="34"/>
  <c r="CM149" i="34"/>
  <c r="DA138" i="34"/>
  <c r="CK138" i="34"/>
  <c r="CL140" i="34"/>
  <c r="DB140" i="34"/>
  <c r="CW145" i="34"/>
  <c r="CG145" i="34"/>
  <c r="CZ145" i="34"/>
  <c r="CJ145" i="34"/>
  <c r="CK150" i="34"/>
  <c r="DA150" i="34"/>
  <c r="DE144" i="34"/>
  <c r="CO144" i="34"/>
  <c r="DF146" i="34"/>
  <c r="CP146" i="34"/>
  <c r="CQ148" i="34"/>
  <c r="DG148" i="34"/>
  <c r="CZ150" i="34"/>
  <c r="CJ150" i="34"/>
  <c r="CL151" i="34"/>
  <c r="DB151" i="34"/>
  <c r="CD145" i="34"/>
  <c r="CT145" i="34"/>
  <c r="CE147" i="34"/>
  <c r="CU147" i="34"/>
  <c r="DE156" i="34"/>
  <c r="CO156" i="34"/>
  <c r="DF143" i="34"/>
  <c r="CP143" i="34"/>
  <c r="CQ145" i="34"/>
  <c r="DG145" i="34"/>
  <c r="CZ147" i="34"/>
  <c r="CJ147" i="34"/>
  <c r="DA149" i="34"/>
  <c r="CK149" i="34"/>
  <c r="CG153" i="34"/>
  <c r="CW153" i="34"/>
  <c r="CX161" i="34"/>
  <c r="CH161" i="34"/>
  <c r="DG153" i="34"/>
  <c r="CQ153" i="34"/>
  <c r="CU151" i="34"/>
  <c r="CE151" i="34"/>
  <c r="CO154" i="34"/>
  <c r="DE154" i="34"/>
  <c r="DF156" i="34"/>
  <c r="CP156" i="34"/>
  <c r="CP159" i="34"/>
  <c r="DF159" i="34"/>
  <c r="CH153" i="34"/>
  <c r="CX153" i="34"/>
  <c r="CI155" i="34"/>
  <c r="CY155" i="34"/>
  <c r="CB157" i="34"/>
  <c r="CR157" i="34"/>
  <c r="CC158" i="34"/>
  <c r="CS158" i="34"/>
  <c r="DF152" i="34"/>
  <c r="CP152" i="34"/>
  <c r="DG154" i="34"/>
  <c r="CQ154" i="34"/>
  <c r="CJ156" i="34"/>
  <c r="CZ156" i="34"/>
  <c r="CC159" i="34"/>
  <c r="CS159" i="34"/>
  <c r="CX160" i="34"/>
  <c r="CH160" i="34"/>
  <c r="CZ158" i="34"/>
  <c r="CJ158" i="34"/>
  <c r="DA160" i="34"/>
  <c r="CK160" i="34"/>
  <c r="CL162" i="34"/>
  <c r="DB162" i="34"/>
  <c r="DC164" i="34"/>
  <c r="CM164" i="34"/>
  <c r="CV166" i="34"/>
  <c r="CF166" i="34"/>
  <c r="CF168" i="34"/>
  <c r="CV168" i="34"/>
  <c r="CY163" i="34"/>
  <c r="CI163" i="34"/>
  <c r="CR165" i="34"/>
  <c r="CB165" i="34"/>
  <c r="CV167" i="34"/>
  <c r="CF167" i="34"/>
  <c r="CQ162" i="34"/>
  <c r="DG162" i="34"/>
  <c r="CZ164" i="34"/>
  <c r="CJ164" i="34"/>
  <c r="CK166" i="34"/>
  <c r="DA166" i="34"/>
  <c r="CV163" i="34"/>
  <c r="CF163" i="34"/>
  <c r="CG165" i="34"/>
  <c r="CW165" i="34"/>
  <c r="CO169" i="34"/>
  <c r="DE169" i="34"/>
  <c r="CF173" i="34"/>
  <c r="CV173" i="34"/>
  <c r="CW168" i="34"/>
  <c r="CG168" i="34"/>
  <c r="CH170" i="34"/>
  <c r="CX170" i="34"/>
  <c r="DF179" i="34"/>
  <c r="CP179" i="34"/>
  <c r="CV176" i="34"/>
  <c r="CF176" i="34"/>
  <c r="DF167" i="34"/>
  <c r="CP167" i="34"/>
  <c r="DG169" i="34"/>
  <c r="CQ169" i="34"/>
  <c r="DE171" i="34"/>
  <c r="CO171" i="34"/>
  <c r="CR173" i="34"/>
  <c r="CB173" i="34"/>
  <c r="CN169" i="34"/>
  <c r="DD169" i="34"/>
  <c r="CG173" i="34"/>
  <c r="CW173" i="34"/>
  <c r="CI174" i="34"/>
  <c r="CY174" i="34"/>
  <c r="CB178" i="34"/>
  <c r="CR178" i="34"/>
  <c r="DB172" i="34"/>
  <c r="CL172" i="34"/>
  <c r="CQ174" i="34"/>
  <c r="DG174" i="34"/>
  <c r="CM172" i="34"/>
  <c r="DC172" i="34"/>
  <c r="CW174" i="34"/>
  <c r="CG174" i="34"/>
  <c r="DG177" i="34"/>
  <c r="CQ177" i="34"/>
  <c r="CO177" i="34"/>
  <c r="DE177" i="34"/>
  <c r="CC180" i="34"/>
  <c r="CS180" i="34"/>
  <c r="DF178" i="34"/>
  <c r="CP178" i="34"/>
  <c r="CW177" i="34"/>
  <c r="CG177" i="34"/>
  <c r="CT180" i="34"/>
  <c r="CD180" i="34"/>
  <c r="CT181" i="34"/>
  <c r="CD181" i="34"/>
  <c r="CU180" i="34"/>
  <c r="CE180" i="34"/>
  <c r="CU181" i="34"/>
  <c r="CE181" i="34"/>
  <c r="CX177" i="34"/>
  <c r="CH177" i="34"/>
  <c r="CY179" i="34"/>
  <c r="CI179" i="34"/>
  <c r="CV181" i="34"/>
  <c r="CF181" i="34"/>
  <c r="DE186" i="34"/>
  <c r="CO186" i="34"/>
  <c r="DA181" i="34"/>
  <c r="CK181" i="34"/>
  <c r="DB183" i="34"/>
  <c r="CL183" i="34"/>
  <c r="CI186" i="34"/>
  <c r="CY186" i="34"/>
  <c r="CI187" i="34"/>
  <c r="CY187" i="34"/>
  <c r="CU186" i="34"/>
  <c r="CE186" i="34"/>
  <c r="CV183" i="34"/>
  <c r="CF183" i="34"/>
  <c r="CH185" i="34"/>
  <c r="CX185" i="34"/>
  <c r="CZ182" i="34"/>
  <c r="CJ182" i="34"/>
  <c r="CW184" i="34"/>
  <c r="CG184" i="34"/>
  <c r="CH186" i="34"/>
  <c r="CX186" i="34"/>
  <c r="CY188" i="34"/>
  <c r="CI188" i="34"/>
  <c r="CR185" i="34"/>
  <c r="CB185" i="34"/>
  <c r="CS187" i="34"/>
  <c r="CC187" i="34"/>
  <c r="CO111" i="34"/>
  <c r="DE111" i="34"/>
  <c r="CI98" i="34"/>
  <c r="CY98" i="34"/>
  <c r="CR100" i="34"/>
  <c r="CB100" i="34"/>
  <c r="CS102" i="34"/>
  <c r="CC102" i="34"/>
  <c r="CT104" i="34"/>
  <c r="CD104" i="34"/>
  <c r="CE106" i="34"/>
  <c r="CU106" i="34"/>
  <c r="CN107" i="34"/>
  <c r="DD107" i="34"/>
  <c r="CO109" i="34"/>
  <c r="DE109" i="34"/>
  <c r="CP111" i="34"/>
  <c r="DF111" i="34"/>
  <c r="CV98" i="34"/>
  <c r="CF98" i="34"/>
  <c r="CG100" i="34"/>
  <c r="CW100" i="34"/>
  <c r="CH102" i="34"/>
  <c r="CX102" i="34"/>
  <c r="CY104" i="34"/>
  <c r="CI104" i="34"/>
  <c r="CR106" i="34"/>
  <c r="CB106" i="34"/>
  <c r="CC108" i="34"/>
  <c r="CS108" i="34"/>
  <c r="CT110" i="34"/>
  <c r="CD110" i="34"/>
  <c r="CZ97" i="34"/>
  <c r="CJ97" i="34"/>
  <c r="DA99" i="34"/>
  <c r="CK99" i="34"/>
  <c r="CL101" i="34"/>
  <c r="DB101" i="34"/>
  <c r="DC103" i="34"/>
  <c r="CM103" i="34"/>
  <c r="CV105" i="34"/>
  <c r="CF105" i="34"/>
  <c r="CG107" i="34"/>
  <c r="CW107" i="34"/>
  <c r="CH109" i="34"/>
  <c r="CX109" i="34"/>
  <c r="CY111" i="34"/>
  <c r="CI111" i="34"/>
  <c r="CN103" i="34"/>
  <c r="DD103" i="34"/>
  <c r="DE105" i="34"/>
  <c r="CO105" i="34"/>
  <c r="DF107" i="34"/>
  <c r="CP107" i="34"/>
  <c r="DG109" i="34"/>
  <c r="CQ109" i="34"/>
  <c r="CZ111" i="34"/>
  <c r="CJ111" i="34"/>
  <c r="CM115" i="34"/>
  <c r="DC115" i="34"/>
  <c r="CP112" i="34"/>
  <c r="DF112" i="34"/>
  <c r="DG114" i="34"/>
  <c r="CQ114" i="34"/>
  <c r="CJ116" i="34"/>
  <c r="CZ116" i="34"/>
  <c r="CK118" i="34"/>
  <c r="DA118" i="34"/>
  <c r="CQ113" i="34"/>
  <c r="DG113" i="34"/>
  <c r="CZ115" i="34"/>
  <c r="CJ115" i="34"/>
  <c r="DA117" i="34"/>
  <c r="CK117" i="34"/>
  <c r="DB119" i="34"/>
  <c r="CL119" i="34"/>
  <c r="CX123" i="34"/>
  <c r="CH123" i="34"/>
  <c r="CY122" i="34"/>
  <c r="CI122" i="34"/>
  <c r="DE114" i="34"/>
  <c r="CO114" i="34"/>
  <c r="DF116" i="34"/>
  <c r="CP116" i="34"/>
  <c r="CQ118" i="34"/>
  <c r="DG118" i="34"/>
  <c r="CG113" i="34"/>
  <c r="CW113" i="34"/>
  <c r="CX115" i="34"/>
  <c r="CH115" i="34"/>
  <c r="CI117" i="34"/>
  <c r="CY117" i="34"/>
  <c r="CR119" i="34"/>
  <c r="CB119" i="34"/>
  <c r="DE120" i="34"/>
  <c r="CO120" i="34"/>
  <c r="CB124" i="34"/>
  <c r="CR124" i="34"/>
  <c r="CS126" i="34"/>
  <c r="CC126" i="34"/>
  <c r="CD128" i="34"/>
  <c r="CT128" i="34"/>
  <c r="CE130" i="34"/>
  <c r="CU130" i="34"/>
  <c r="CN123" i="34"/>
  <c r="DD123" i="34"/>
  <c r="DE125" i="34"/>
  <c r="CO125" i="34"/>
  <c r="DF127" i="34"/>
  <c r="CP127" i="34"/>
  <c r="DG129" i="34"/>
  <c r="CQ129" i="34"/>
  <c r="CW131" i="34"/>
  <c r="CG131" i="34"/>
  <c r="CU125" i="34"/>
  <c r="CE125" i="34"/>
  <c r="CS131" i="34"/>
  <c r="CC131" i="34"/>
  <c r="DA132" i="34"/>
  <c r="CK132" i="34"/>
  <c r="CL134" i="34"/>
  <c r="DB134" i="34"/>
  <c r="DC136" i="34"/>
  <c r="CM136" i="34"/>
  <c r="CY138" i="34"/>
  <c r="CI138" i="34"/>
  <c r="CO143" i="34"/>
  <c r="DE143" i="34"/>
  <c r="CD132" i="34"/>
  <c r="CT132" i="34"/>
  <c r="CU134" i="34"/>
  <c r="CE134" i="34"/>
  <c r="CT131" i="34"/>
  <c r="CD131" i="34"/>
  <c r="CE133" i="34"/>
  <c r="CU133" i="34"/>
  <c r="CT144" i="34"/>
  <c r="CD144" i="34"/>
  <c r="CR145" i="34"/>
  <c r="CB145" i="34"/>
  <c r="DD133" i="34"/>
  <c r="CN133" i="34"/>
  <c r="DE135" i="34"/>
  <c r="CO135" i="34"/>
  <c r="CZ139" i="34"/>
  <c r="CJ139" i="34"/>
  <c r="CK134" i="34"/>
  <c r="DA134" i="34"/>
  <c r="CL136" i="34"/>
  <c r="DB136" i="34"/>
  <c r="CN145" i="34"/>
  <c r="DD145" i="34"/>
  <c r="DB137" i="34"/>
  <c r="CL137" i="34"/>
  <c r="DC139" i="34"/>
  <c r="CM139" i="34"/>
  <c r="CF141" i="34"/>
  <c r="CV141" i="34"/>
  <c r="DB142" i="34"/>
  <c r="CL142" i="34"/>
  <c r="DD138" i="34"/>
  <c r="CN138" i="34"/>
  <c r="DE140" i="34"/>
  <c r="CO140" i="34"/>
  <c r="CH151" i="34"/>
  <c r="CX151" i="34"/>
  <c r="DE138" i="34"/>
  <c r="CO138" i="34"/>
  <c r="CP140" i="34"/>
  <c r="DF140" i="34"/>
  <c r="CB143" i="34"/>
  <c r="CR143" i="34"/>
  <c r="DD150" i="34"/>
  <c r="CN150" i="34"/>
  <c r="CH155" i="34"/>
  <c r="CX155" i="34"/>
  <c r="CX145" i="34"/>
  <c r="CH145" i="34"/>
  <c r="CY147" i="34"/>
  <c r="CI147" i="34"/>
  <c r="CB149" i="34"/>
  <c r="CR149" i="34"/>
  <c r="CR151" i="34"/>
  <c r="CB151" i="34"/>
  <c r="CN147" i="34"/>
  <c r="DD147" i="34"/>
  <c r="DE149" i="34"/>
  <c r="CO149" i="34"/>
  <c r="CO153" i="34"/>
  <c r="DE153" i="34"/>
  <c r="CJ161" i="34"/>
  <c r="CZ161" i="34"/>
  <c r="CF159" i="34"/>
  <c r="CV159" i="34"/>
  <c r="CI151" i="34"/>
  <c r="CY151" i="34"/>
  <c r="CR153" i="34"/>
  <c r="CB153" i="34"/>
  <c r="CC155" i="34"/>
  <c r="CS155" i="34"/>
  <c r="CD157" i="34"/>
  <c r="CT157" i="34"/>
  <c r="DA158" i="34"/>
  <c r="CK158" i="34"/>
  <c r="CS161" i="34"/>
  <c r="CC161" i="34"/>
  <c r="CS152" i="34"/>
  <c r="CC152" i="34"/>
  <c r="CT154" i="34"/>
  <c r="CD154" i="34"/>
  <c r="CU156" i="34"/>
  <c r="CE156" i="34"/>
  <c r="CV160" i="34"/>
  <c r="CF160" i="34"/>
  <c r="CL153" i="34"/>
  <c r="DB153" i="34"/>
  <c r="DC155" i="34"/>
  <c r="CM155" i="34"/>
  <c r="CV157" i="34"/>
  <c r="CF157" i="34"/>
  <c r="CV161" i="34"/>
  <c r="CF161" i="34"/>
  <c r="CN156" i="34"/>
  <c r="DD156" i="34"/>
  <c r="CX159" i="34"/>
  <c r="CH159" i="34"/>
  <c r="CN158" i="34"/>
  <c r="DD158" i="34"/>
  <c r="CO160" i="34"/>
  <c r="DE160" i="34"/>
  <c r="CP162" i="34"/>
  <c r="DF162" i="34"/>
  <c r="CQ164" i="34"/>
  <c r="DG164" i="34"/>
  <c r="CZ166" i="34"/>
  <c r="CJ166" i="34"/>
  <c r="DC163" i="34"/>
  <c r="CM163" i="34"/>
  <c r="CV165" i="34"/>
  <c r="CF165" i="34"/>
  <c r="DA169" i="34"/>
  <c r="CK169" i="34"/>
  <c r="DD164" i="34"/>
  <c r="CN164" i="34"/>
  <c r="DE166" i="34"/>
  <c r="CO166" i="34"/>
  <c r="CC170" i="34"/>
  <c r="CS170" i="34"/>
  <c r="CZ163" i="34"/>
  <c r="CJ163" i="34"/>
  <c r="DA165" i="34"/>
  <c r="CK165" i="34"/>
  <c r="CS162" i="34"/>
  <c r="CC162" i="34"/>
  <c r="CT164" i="34"/>
  <c r="CD164" i="34"/>
  <c r="CU166" i="34"/>
  <c r="CE166" i="34"/>
  <c r="CR167" i="34"/>
  <c r="CB167" i="34"/>
  <c r="CM174" i="34"/>
  <c r="DC174" i="34"/>
  <c r="DA168" i="34"/>
  <c r="CK168" i="34"/>
  <c r="DB170" i="34"/>
  <c r="CL170" i="34"/>
  <c r="CC167" i="34"/>
  <c r="CS167" i="34"/>
  <c r="CT169" i="34"/>
  <c r="CD169" i="34"/>
  <c r="CE171" i="34"/>
  <c r="CU171" i="34"/>
  <c r="CF178" i="34"/>
  <c r="CV178" i="34"/>
  <c r="CV172" i="34"/>
  <c r="CF172" i="34"/>
  <c r="CK173" i="34"/>
  <c r="DA173" i="34"/>
  <c r="DE174" i="34"/>
  <c r="CO174" i="34"/>
  <c r="DF172" i="34"/>
  <c r="CP172" i="34"/>
  <c r="CU173" i="34"/>
  <c r="CE173" i="34"/>
  <c r="CC177" i="34"/>
  <c r="CS177" i="34"/>
  <c r="CQ172" i="34"/>
  <c r="DG172" i="34"/>
  <c r="DD178" i="34"/>
  <c r="CN178" i="34"/>
  <c r="CW178" i="34"/>
  <c r="CG178" i="34"/>
  <c r="CC176" i="34"/>
  <c r="CS176" i="34"/>
  <c r="DD179" i="34"/>
  <c r="CN179" i="34"/>
  <c r="CH180" i="34"/>
  <c r="CX180" i="34"/>
  <c r="CZ181" i="34"/>
  <c r="CJ181" i="34"/>
  <c r="CI180" i="34"/>
  <c r="CY180" i="34"/>
  <c r="DB181" i="34"/>
  <c r="CL181" i="34"/>
  <c r="CL177" i="34"/>
  <c r="DB177" i="34"/>
  <c r="CM179" i="34"/>
  <c r="DC179" i="34"/>
  <c r="DG183" i="34"/>
  <c r="CQ183" i="34"/>
  <c r="CC183" i="34"/>
  <c r="CS183" i="34"/>
  <c r="CC185" i="34"/>
  <c r="CS185" i="34"/>
  <c r="DE181" i="34"/>
  <c r="CO181" i="34"/>
  <c r="CP183" i="34"/>
  <c r="DF183" i="34"/>
  <c r="CU182" i="34"/>
  <c r="CE182" i="34"/>
  <c r="CM187" i="34"/>
  <c r="DC187" i="34"/>
  <c r="CJ183" i="34"/>
  <c r="CZ183" i="34"/>
  <c r="DD182" i="34"/>
  <c r="CN182" i="34"/>
  <c r="DE185" i="34"/>
  <c r="CO185" i="34"/>
  <c r="CK184" i="34"/>
  <c r="DA184" i="34"/>
  <c r="CL186" i="34"/>
  <c r="DB186" i="34"/>
  <c r="DC188" i="34"/>
  <c r="CM188" i="34"/>
  <c r="CF185" i="34"/>
  <c r="CV185" i="34"/>
  <c r="CW187" i="34"/>
  <c r="CG187" i="34"/>
  <c r="CT188" i="34"/>
  <c r="CD188" i="34"/>
  <c r="CT187" i="34"/>
  <c r="CD187" i="34"/>
  <c r="CS95" i="34"/>
  <c r="CZ95" i="34"/>
  <c r="CT95" i="34"/>
  <c r="DG96" i="34"/>
  <c r="CC95" i="34"/>
  <c r="CJ95" i="34"/>
  <c r="CD95" i="34"/>
  <c r="CQ96" i="34"/>
  <c r="DB95" i="34"/>
  <c r="DC95" i="34"/>
  <c r="CU95" i="34"/>
  <c r="CL95" i="34"/>
  <c r="CM95" i="34"/>
  <c r="CE95" i="34"/>
  <c r="DD95" i="34"/>
  <c r="DG95" i="34"/>
  <c r="CV95" i="34"/>
  <c r="CN95" i="34"/>
  <c r="CQ95" i="34"/>
  <c r="CF95" i="34"/>
  <c r="CX95" i="34"/>
  <c r="CY95" i="34"/>
  <c r="DA95" i="34"/>
  <c r="CW95" i="34"/>
  <c r="CH95" i="34"/>
  <c r="CI95" i="34"/>
  <c r="CK95" i="34"/>
  <c r="CG95" i="34"/>
  <c r="CN77" i="34"/>
  <c r="DD77" i="34"/>
  <c r="CU78" i="34"/>
  <c r="CE78" i="34"/>
  <c r="CD77" i="34"/>
  <c r="CT77" i="34"/>
  <c r="CP77" i="34"/>
  <c r="DF77" i="34"/>
  <c r="CX78" i="34"/>
  <c r="CH78" i="34"/>
  <c r="CC79" i="34"/>
  <c r="CS79" i="34"/>
  <c r="CG77" i="34"/>
  <c r="CW77" i="34"/>
  <c r="CL78" i="34"/>
  <c r="DB78" i="34"/>
  <c r="CK79" i="34"/>
  <c r="DA79" i="34"/>
  <c r="CP78" i="34"/>
  <c r="DF78" i="34"/>
  <c r="CB78" i="34"/>
  <c r="CR78" i="34"/>
  <c r="CO80" i="34"/>
  <c r="DE80" i="34"/>
  <c r="CV82" i="34"/>
  <c r="CF82" i="34"/>
  <c r="CC77" i="34"/>
  <c r="CS77" i="34"/>
  <c r="DB77" i="34"/>
  <c r="CL77" i="34"/>
  <c r="CF78" i="34"/>
  <c r="CV78" i="34"/>
  <c r="DC78" i="34"/>
  <c r="CM78" i="34"/>
  <c r="CR79" i="34"/>
  <c r="CB79" i="34"/>
  <c r="CI81" i="34"/>
  <c r="CY81" i="34"/>
  <c r="DA83" i="34"/>
  <c r="CK83" i="34"/>
  <c r="CH77" i="34"/>
  <c r="CX77" i="34"/>
  <c r="CN78" i="34"/>
  <c r="DD78" i="34"/>
  <c r="CO83" i="34"/>
  <c r="DE83" i="34"/>
  <c r="DC81" i="34"/>
  <c r="CM81" i="34"/>
  <c r="CN82" i="34"/>
  <c r="DD82" i="34"/>
  <c r="CN81" i="34"/>
  <c r="DD81" i="34"/>
  <c r="DG82" i="34"/>
  <c r="CQ82" i="34"/>
  <c r="CD85" i="34"/>
  <c r="CT85" i="34"/>
  <c r="CG89" i="34"/>
  <c r="CW89" i="34"/>
  <c r="CB80" i="34"/>
  <c r="CR80" i="34"/>
  <c r="CZ80" i="34"/>
  <c r="CJ80" i="34"/>
  <c r="CZ77" i="34"/>
  <c r="CJ77" i="34"/>
  <c r="CC78" i="34"/>
  <c r="CS78" i="34"/>
  <c r="CZ78" i="34"/>
  <c r="CJ78" i="34"/>
  <c r="CE79" i="34"/>
  <c r="CU79" i="34"/>
  <c r="DC79" i="34"/>
  <c r="CM79" i="34"/>
  <c r="CC80" i="34"/>
  <c r="CS80" i="34"/>
  <c r="DA80" i="34"/>
  <c r="CK80" i="34"/>
  <c r="CV77" i="34"/>
  <c r="CF77" i="34"/>
  <c r="DE77" i="34"/>
  <c r="CO77" i="34"/>
  <c r="CQ78" i="34"/>
  <c r="DG78" i="34"/>
  <c r="CF79" i="34"/>
  <c r="CV79" i="34"/>
  <c r="CN79" i="34"/>
  <c r="DD79" i="34"/>
  <c r="CM80" i="34"/>
  <c r="DC80" i="34"/>
  <c r="CC83" i="34"/>
  <c r="CS83" i="34"/>
  <c r="CF85" i="34"/>
  <c r="CV85" i="34"/>
  <c r="CB77" i="34"/>
  <c r="CR77" i="34"/>
  <c r="CK77" i="34"/>
  <c r="DA77" i="34"/>
  <c r="CG79" i="34"/>
  <c r="CW79" i="34"/>
  <c r="CE80" i="34"/>
  <c r="CU80" i="34"/>
  <c r="CE81" i="34"/>
  <c r="CU81" i="34"/>
  <c r="CB82" i="34"/>
  <c r="CR82" i="34"/>
  <c r="CN85" i="34"/>
  <c r="DD85" i="34"/>
  <c r="CS86" i="34"/>
  <c r="CC86" i="34"/>
  <c r="CZ82" i="34"/>
  <c r="CJ82" i="34"/>
  <c r="CW83" i="34"/>
  <c r="CG83" i="34"/>
  <c r="CJ84" i="34"/>
  <c r="CZ84" i="34"/>
  <c r="CI79" i="34"/>
  <c r="CY79" i="34"/>
  <c r="CF80" i="34"/>
  <c r="CV80" i="34"/>
  <c r="CQ80" i="34"/>
  <c r="DG80" i="34"/>
  <c r="CV81" i="34"/>
  <c r="CF81" i="34"/>
  <c r="CT82" i="34"/>
  <c r="CD82" i="34"/>
  <c r="CJ83" i="34"/>
  <c r="CZ83" i="34"/>
  <c r="CN84" i="34"/>
  <c r="DD84" i="34"/>
  <c r="CJ79" i="34"/>
  <c r="CZ79" i="34"/>
  <c r="DE79" i="34"/>
  <c r="CO79" i="34"/>
  <c r="CG80" i="34"/>
  <c r="CW80" i="34"/>
  <c r="DG81" i="34"/>
  <c r="CQ81" i="34"/>
  <c r="DC82" i="34"/>
  <c r="CM82" i="34"/>
  <c r="CE85" i="34"/>
  <c r="CU85" i="34"/>
  <c r="CJ81" i="34"/>
  <c r="CZ81" i="34"/>
  <c r="CD84" i="34"/>
  <c r="CT84" i="34"/>
  <c r="CL85" i="34"/>
  <c r="DB85" i="34"/>
  <c r="CU77" i="34"/>
  <c r="CE77" i="34"/>
  <c r="CI77" i="34"/>
  <c r="CY77" i="34"/>
  <c r="CM77" i="34"/>
  <c r="DC77" i="34"/>
  <c r="CQ77" i="34"/>
  <c r="DG77" i="34"/>
  <c r="CD78" i="34"/>
  <c r="CT78" i="34"/>
  <c r="CI78" i="34"/>
  <c r="CY78" i="34"/>
  <c r="CQ79" i="34"/>
  <c r="DG79" i="34"/>
  <c r="CI80" i="34"/>
  <c r="CY80" i="34"/>
  <c r="CN80" i="34"/>
  <c r="DD80" i="34"/>
  <c r="CB81" i="34"/>
  <c r="CR81" i="34"/>
  <c r="CH82" i="34"/>
  <c r="CX82" i="34"/>
  <c r="CN83" i="34"/>
  <c r="DD83" i="34"/>
  <c r="CO86" i="34"/>
  <c r="DE86" i="34"/>
  <c r="CD79" i="34"/>
  <c r="CT79" i="34"/>
  <c r="CH79" i="34"/>
  <c r="CX79" i="34"/>
  <c r="DB79" i="34"/>
  <c r="CL79" i="34"/>
  <c r="CP79" i="34"/>
  <c r="DF79" i="34"/>
  <c r="CY82" i="34"/>
  <c r="CI82" i="34"/>
  <c r="CP82" i="34"/>
  <c r="DF82" i="34"/>
  <c r="CF83" i="34"/>
  <c r="CV83" i="34"/>
  <c r="CM86" i="34"/>
  <c r="DC86" i="34"/>
  <c r="CC87" i="34"/>
  <c r="CS87" i="34"/>
  <c r="CZ87" i="34"/>
  <c r="CJ87" i="34"/>
  <c r="CG78" i="34"/>
  <c r="CW78" i="34"/>
  <c r="CK78" i="34"/>
  <c r="DA78" i="34"/>
  <c r="CO78" i="34"/>
  <c r="DE78" i="34"/>
  <c r="CD80" i="34"/>
  <c r="CT80" i="34"/>
  <c r="CH80" i="34"/>
  <c r="CX80" i="34"/>
  <c r="CL80" i="34"/>
  <c r="DB80" i="34"/>
  <c r="CP80" i="34"/>
  <c r="DF80" i="34"/>
  <c r="CE82" i="34"/>
  <c r="CU82" i="34"/>
  <c r="CL82" i="34"/>
  <c r="DB82" i="34"/>
  <c r="CB83" i="34"/>
  <c r="CR83" i="34"/>
  <c r="CM85" i="34"/>
  <c r="DC85" i="34"/>
  <c r="CC81" i="34"/>
  <c r="CS81" i="34"/>
  <c r="CG81" i="34"/>
  <c r="CW81" i="34"/>
  <c r="DA81" i="34"/>
  <c r="CK81" i="34"/>
  <c r="CO81" i="34"/>
  <c r="DE81" i="34"/>
  <c r="CD83" i="34"/>
  <c r="CT83" i="34"/>
  <c r="CH83" i="34"/>
  <c r="CX83" i="34"/>
  <c r="CL83" i="34"/>
  <c r="DB83" i="34"/>
  <c r="CP83" i="34"/>
  <c r="DF83" i="34"/>
  <c r="CV84" i="34"/>
  <c r="CF84" i="34"/>
  <c r="CH85" i="34"/>
  <c r="CX85" i="34"/>
  <c r="CP85" i="34"/>
  <c r="DF85" i="34"/>
  <c r="CG86" i="34"/>
  <c r="CW86" i="34"/>
  <c r="CB87" i="34"/>
  <c r="CR87" i="34"/>
  <c r="CQ87" i="34"/>
  <c r="DG87" i="34"/>
  <c r="CF88" i="34"/>
  <c r="CV88" i="34"/>
  <c r="CN89" i="34"/>
  <c r="DD89" i="34"/>
  <c r="CC90" i="34"/>
  <c r="CS90" i="34"/>
  <c r="CD81" i="34"/>
  <c r="CT81" i="34"/>
  <c r="CH81" i="34"/>
  <c r="CX81" i="34"/>
  <c r="CL81" i="34"/>
  <c r="DB81" i="34"/>
  <c r="CP81" i="34"/>
  <c r="DF81" i="34"/>
  <c r="CE83" i="34"/>
  <c r="CU83" i="34"/>
  <c r="CI83" i="34"/>
  <c r="CY83" i="34"/>
  <c r="CM83" i="34"/>
  <c r="DC83" i="34"/>
  <c r="CQ83" i="34"/>
  <c r="DG83" i="34"/>
  <c r="CI85" i="34"/>
  <c r="CY85" i="34"/>
  <c r="CQ85" i="34"/>
  <c r="DG85" i="34"/>
  <c r="CL88" i="34"/>
  <c r="DB88" i="34"/>
  <c r="CO89" i="34"/>
  <c r="DE89" i="34"/>
  <c r="CE90" i="34"/>
  <c r="CU90" i="34"/>
  <c r="CC82" i="34"/>
  <c r="CS82" i="34"/>
  <c r="CG82" i="34"/>
  <c r="CW82" i="34"/>
  <c r="DA82" i="34"/>
  <c r="CK82" i="34"/>
  <c r="DE82" i="34"/>
  <c r="CO82" i="34"/>
  <c r="CB84" i="34"/>
  <c r="CR84" i="34"/>
  <c r="CH84" i="34"/>
  <c r="CX84" i="34"/>
  <c r="CB85" i="34"/>
  <c r="CR85" i="34"/>
  <c r="CJ85" i="34"/>
  <c r="CZ85" i="34"/>
  <c r="CI87" i="34"/>
  <c r="CY87" i="34"/>
  <c r="CB89" i="34"/>
  <c r="CR89" i="34"/>
  <c r="CK90" i="34"/>
  <c r="DA90" i="34"/>
  <c r="DE87" i="34"/>
  <c r="CO87" i="34"/>
  <c r="CX89" i="34"/>
  <c r="CH89" i="34"/>
  <c r="CQ90" i="34"/>
  <c r="DG90" i="34"/>
  <c r="CC84" i="34"/>
  <c r="CS84" i="34"/>
  <c r="CG84" i="34"/>
  <c r="CW84" i="34"/>
  <c r="CK84" i="34"/>
  <c r="DA84" i="34"/>
  <c r="CO84" i="34"/>
  <c r="DE84" i="34"/>
  <c r="CI86" i="34"/>
  <c r="CY86" i="34"/>
  <c r="CU87" i="34"/>
  <c r="CE87" i="34"/>
  <c r="DA87" i="34"/>
  <c r="CK87" i="34"/>
  <c r="CC89" i="34"/>
  <c r="CS89" i="34"/>
  <c r="CJ89" i="34"/>
  <c r="CZ89" i="34"/>
  <c r="DF89" i="34"/>
  <c r="CP89" i="34"/>
  <c r="CH88" i="34"/>
  <c r="CX88" i="34"/>
  <c r="CN88" i="34"/>
  <c r="DD88" i="34"/>
  <c r="CD89" i="34"/>
  <c r="CT89" i="34"/>
  <c r="CM90" i="34"/>
  <c r="DC90" i="34"/>
  <c r="CL84" i="34"/>
  <c r="DB84" i="34"/>
  <c r="CP84" i="34"/>
  <c r="DF84" i="34"/>
  <c r="CE86" i="34"/>
  <c r="CU86" i="34"/>
  <c r="CF87" i="34"/>
  <c r="CV87" i="34"/>
  <c r="CM87" i="34"/>
  <c r="DC87" i="34"/>
  <c r="CB88" i="34"/>
  <c r="CR88" i="34"/>
  <c r="DA89" i="34"/>
  <c r="CK89" i="34"/>
  <c r="CG90" i="34"/>
  <c r="CW90" i="34"/>
  <c r="CC85" i="34"/>
  <c r="CS85" i="34"/>
  <c r="CG85" i="34"/>
  <c r="CW85" i="34"/>
  <c r="CK85" i="34"/>
  <c r="DA85" i="34"/>
  <c r="CO85" i="34"/>
  <c r="DE85" i="34"/>
  <c r="CK86" i="34"/>
  <c r="DA86" i="34"/>
  <c r="CG87" i="34"/>
  <c r="CW87" i="34"/>
  <c r="CP88" i="34"/>
  <c r="DF88" i="34"/>
  <c r="CF89" i="34"/>
  <c r="CV89" i="34"/>
  <c r="CL89" i="34"/>
  <c r="DB89" i="34"/>
  <c r="CE84" i="34"/>
  <c r="CU84" i="34"/>
  <c r="CY84" i="34"/>
  <c r="CI84" i="34"/>
  <c r="CM84" i="34"/>
  <c r="DC84" i="34"/>
  <c r="DG84" i="34"/>
  <c r="CQ84" i="34"/>
  <c r="DG86" i="34"/>
  <c r="CQ86" i="34"/>
  <c r="CN87" i="34"/>
  <c r="DD87" i="34"/>
  <c r="CD88" i="34"/>
  <c r="CT88" i="34"/>
  <c r="CJ88" i="34"/>
  <c r="CZ88" i="34"/>
  <c r="CI90" i="34"/>
  <c r="CY90" i="34"/>
  <c r="CO90" i="34"/>
  <c r="DE90" i="34"/>
  <c r="CD86" i="34"/>
  <c r="CT86" i="34"/>
  <c r="CH86" i="34"/>
  <c r="CX86" i="34"/>
  <c r="DB86" i="34"/>
  <c r="CL86" i="34"/>
  <c r="CP86" i="34"/>
  <c r="DF86" i="34"/>
  <c r="CU88" i="34"/>
  <c r="CE88" i="34"/>
  <c r="CI88" i="34"/>
  <c r="CY88" i="34"/>
  <c r="CM88" i="34"/>
  <c r="DC88" i="34"/>
  <c r="CQ88" i="34"/>
  <c r="DG88" i="34"/>
  <c r="CB90" i="34"/>
  <c r="CR90" i="34"/>
  <c r="CF90" i="34"/>
  <c r="CV90" i="34"/>
  <c r="CJ90" i="34"/>
  <c r="CZ90" i="34"/>
  <c r="CN90" i="34"/>
  <c r="DD90" i="34"/>
  <c r="CD87" i="34"/>
  <c r="CT87" i="34"/>
  <c r="CX87" i="34"/>
  <c r="CH87" i="34"/>
  <c r="CL87" i="34"/>
  <c r="DB87" i="34"/>
  <c r="CP87" i="34"/>
  <c r="DF87" i="34"/>
  <c r="CU89" i="34"/>
  <c r="CE89" i="34"/>
  <c r="CI89" i="34"/>
  <c r="CY89" i="34"/>
  <c r="CM89" i="34"/>
  <c r="DC89" i="34"/>
  <c r="CQ89" i="34"/>
  <c r="DG89" i="34"/>
  <c r="CB86" i="34"/>
  <c r="CR86" i="34"/>
  <c r="CF86" i="34"/>
  <c r="CV86" i="34"/>
  <c r="CJ86" i="34"/>
  <c r="CZ86" i="34"/>
  <c r="CN86" i="34"/>
  <c r="DD86" i="34"/>
  <c r="CC88" i="34"/>
  <c r="CS88" i="34"/>
  <c r="CG88" i="34"/>
  <c r="CW88" i="34"/>
  <c r="CK88" i="34"/>
  <c r="DA88" i="34"/>
  <c r="CO88" i="34"/>
  <c r="DE88" i="34"/>
  <c r="CD90" i="34"/>
  <c r="CT90" i="34"/>
  <c r="CH90" i="34"/>
  <c r="CX90" i="34"/>
  <c r="CL90" i="34"/>
  <c r="DB90" i="34"/>
  <c r="CP90" i="34"/>
  <c r="DF90" i="34"/>
  <c r="CG96" i="34"/>
  <c r="CW96" i="34"/>
  <c r="CL26" i="34"/>
  <c r="DB26" i="34"/>
  <c r="CK12" i="34"/>
  <c r="DA12" i="34"/>
  <c r="CP16" i="34"/>
  <c r="DF16" i="34"/>
  <c r="CL50" i="34"/>
  <c r="DB50" i="34"/>
  <c r="CM38" i="34"/>
  <c r="DC38" i="34"/>
  <c r="CQ26" i="34"/>
  <c r="DG26" i="34"/>
  <c r="CO24" i="34"/>
  <c r="DE24" i="34"/>
  <c r="CN24" i="34"/>
  <c r="DD24" i="34"/>
  <c r="CL20" i="34"/>
  <c r="DB20" i="34"/>
  <c r="CC12" i="34"/>
  <c r="CS12" i="34"/>
  <c r="CQ50" i="34"/>
  <c r="DG50" i="34"/>
  <c r="CB96" i="34"/>
  <c r="CR96" i="34"/>
  <c r="CC50" i="34"/>
  <c r="CS50" i="34"/>
  <c r="CI38" i="34"/>
  <c r="CY38" i="34"/>
  <c r="CG38" i="34"/>
  <c r="CW38" i="34"/>
  <c r="CH26" i="34"/>
  <c r="CX26" i="34"/>
  <c r="CG16" i="34"/>
  <c r="CW16" i="34"/>
  <c r="CI24" i="34"/>
  <c r="CY24" i="34"/>
  <c r="CC24" i="34"/>
  <c r="CS24" i="34"/>
  <c r="CM20" i="34"/>
  <c r="DC20" i="34"/>
  <c r="CO16" i="34"/>
  <c r="DE16" i="34"/>
  <c r="CC16" i="34"/>
  <c r="CS16" i="34"/>
  <c r="CL12" i="34"/>
  <c r="DB12" i="34"/>
  <c r="CF12" i="34"/>
  <c r="CV12" i="34"/>
  <c r="CJ37" i="34"/>
  <c r="CZ37" i="34"/>
  <c r="CO50" i="34"/>
  <c r="DE50" i="34"/>
  <c r="CD38" i="34"/>
  <c r="CT38" i="34"/>
  <c r="CM12" i="34"/>
  <c r="DC12" i="34"/>
  <c r="CC96" i="34"/>
  <c r="CS96" i="34"/>
  <c r="CI96" i="34"/>
  <c r="CY96" i="34"/>
  <c r="CP24" i="34"/>
  <c r="DF24" i="34"/>
  <c r="CE37" i="34"/>
  <c r="CU37" i="34"/>
  <c r="CC20" i="34"/>
  <c r="CS20" i="34"/>
  <c r="CM16" i="34"/>
  <c r="DC16" i="34"/>
  <c r="CO20" i="34"/>
  <c r="DE20" i="34"/>
  <c r="CD26" i="34"/>
  <c r="CT26" i="34"/>
  <c r="CH20" i="34"/>
  <c r="CX20" i="34"/>
  <c r="CF96" i="34"/>
  <c r="CV96" i="34"/>
  <c r="CN50" i="34"/>
  <c r="DD50" i="34"/>
  <c r="CQ37" i="34"/>
  <c r="DG37" i="34"/>
  <c r="CO38" i="34"/>
  <c r="DE38" i="34"/>
  <c r="CC26" i="34"/>
  <c r="CS26" i="34"/>
  <c r="CQ24" i="34"/>
  <c r="DG24" i="34"/>
  <c r="CF24" i="34"/>
  <c r="CV24" i="34"/>
  <c r="CB20" i="34"/>
  <c r="CR20" i="34"/>
  <c r="CK16" i="34"/>
  <c r="DA16" i="34"/>
  <c r="CN16" i="34"/>
  <c r="DD16" i="34"/>
  <c r="CE12" i="34"/>
  <c r="CU12" i="34"/>
  <c r="CD12" i="34"/>
  <c r="CT12" i="34"/>
  <c r="CJ26" i="34"/>
  <c r="CZ26" i="34"/>
  <c r="CK50" i="34"/>
  <c r="DA50" i="34"/>
  <c r="CB37" i="34"/>
  <c r="CR37" i="34"/>
  <c r="CN37" i="34"/>
  <c r="DD37" i="34"/>
  <c r="CE96" i="34"/>
  <c r="CU96" i="34"/>
  <c r="CP96" i="34"/>
  <c r="DF96" i="34"/>
  <c r="CE38" i="34"/>
  <c r="CU38" i="34"/>
  <c r="CB16" i="34"/>
  <c r="CR16" i="34"/>
  <c r="CG20" i="34"/>
  <c r="CW20" i="34"/>
  <c r="CF38" i="34"/>
  <c r="CV38" i="34"/>
  <c r="CK24" i="34"/>
  <c r="DA24" i="34"/>
  <c r="CH24" i="34"/>
  <c r="CX24" i="34"/>
  <c r="CF16" i="34"/>
  <c r="CV16" i="34"/>
  <c r="CQ12" i="34"/>
  <c r="DG12" i="34"/>
  <c r="CJ20" i="34"/>
  <c r="CZ20" i="34"/>
  <c r="CL38" i="34"/>
  <c r="DB38" i="34"/>
  <c r="CB26" i="34"/>
  <c r="CR26" i="34"/>
  <c r="CI50" i="34"/>
  <c r="CY50" i="34"/>
  <c r="CJ96" i="34"/>
  <c r="CZ96" i="34"/>
  <c r="CO95" i="34"/>
  <c r="DE95" i="34"/>
  <c r="CP50" i="34"/>
  <c r="DF50" i="34"/>
  <c r="CM37" i="34"/>
  <c r="DC37" i="34"/>
  <c r="CN20" i="34"/>
  <c r="DD20" i="34"/>
  <c r="CL24" i="34"/>
  <c r="DB24" i="34"/>
  <c r="CH96" i="34"/>
  <c r="CX96" i="34"/>
  <c r="CB50" i="34"/>
  <c r="CR50" i="34"/>
  <c r="CI37" i="34"/>
  <c r="CY37" i="34"/>
  <c r="CB38" i="34"/>
  <c r="CR38" i="34"/>
  <c r="CL16" i="34"/>
  <c r="DB16" i="34"/>
  <c r="CN12" i="34"/>
  <c r="DD12" i="34"/>
  <c r="CH50" i="34"/>
  <c r="CX50" i="34"/>
  <c r="CJ50" i="34"/>
  <c r="CZ50" i="34"/>
  <c r="CP38" i="34"/>
  <c r="DF38" i="34"/>
  <c r="CE26" i="34"/>
  <c r="CU26" i="34"/>
  <c r="CD16" i="34"/>
  <c r="CT16" i="34"/>
  <c r="CK20" i="34"/>
  <c r="DA20" i="34"/>
  <c r="CE16" i="34"/>
  <c r="CU16" i="34"/>
  <c r="CO12" i="34"/>
  <c r="DE12" i="34"/>
  <c r="CO26" i="34"/>
  <c r="DE26" i="34"/>
  <c r="CN38" i="34"/>
  <c r="DD38" i="34"/>
  <c r="CD37" i="34"/>
  <c r="CT37" i="34"/>
  <c r="CG50" i="34"/>
  <c r="CW50" i="34"/>
  <c r="CG26" i="34"/>
  <c r="CW26" i="34"/>
  <c r="CO96" i="34"/>
  <c r="DE96" i="34"/>
  <c r="CK96" i="34"/>
  <c r="DA96" i="34"/>
  <c r="CB95" i="34"/>
  <c r="CR95" i="34"/>
  <c r="CB24" i="34"/>
  <c r="CR24" i="34"/>
  <c r="CD20" i="34"/>
  <c r="CT20" i="34"/>
  <c r="CM26" i="34"/>
  <c r="DC26" i="34"/>
  <c r="CE50" i="34"/>
  <c r="CU50" i="34"/>
  <c r="CO37" i="34"/>
  <c r="DE37" i="34"/>
  <c r="CC38" i="34"/>
  <c r="CS38" i="34"/>
  <c r="CP37" i="34"/>
  <c r="DF37" i="34"/>
  <c r="CM24" i="34"/>
  <c r="DC24" i="34"/>
  <c r="CG12" i="34"/>
  <c r="CW12" i="34"/>
  <c r="CP20" i="34"/>
  <c r="DF20" i="34"/>
  <c r="CI20" i="34"/>
  <c r="CY20" i="34"/>
  <c r="CP12" i="34"/>
  <c r="DF12" i="34"/>
  <c r="CJ12" i="34"/>
  <c r="CZ12" i="34"/>
  <c r="CN26" i="34"/>
  <c r="DD26" i="34"/>
  <c r="CF37" i="34"/>
  <c r="CV37" i="34"/>
  <c r="CF26" i="34"/>
  <c r="CV26" i="34"/>
  <c r="CP26" i="34"/>
  <c r="DF26" i="34"/>
  <c r="CQ38" i="34"/>
  <c r="DG38" i="34"/>
  <c r="CM96" i="34"/>
  <c r="DC96" i="34"/>
  <c r="CN96" i="34"/>
  <c r="DD96" i="34"/>
  <c r="CP95" i="34"/>
  <c r="DF95" i="34"/>
  <c r="CK37" i="34"/>
  <c r="DA37" i="34"/>
  <c r="CH12" i="34"/>
  <c r="CX12" i="34"/>
  <c r="CC37" i="34"/>
  <c r="CS37" i="34"/>
  <c r="CL96" i="34"/>
  <c r="DB96" i="34"/>
  <c r="CK26" i="34"/>
  <c r="DA26" i="34"/>
  <c r="CJ38" i="34"/>
  <c r="CZ38" i="34"/>
  <c r="CD24" i="34"/>
  <c r="CT24" i="34"/>
  <c r="CJ24" i="34"/>
  <c r="CZ24" i="34"/>
  <c r="CQ16" i="34"/>
  <c r="DG16" i="34"/>
  <c r="CD50" i="34"/>
  <c r="CT50" i="34"/>
  <c r="CF50" i="34"/>
  <c r="CV50" i="34"/>
  <c r="CM50" i="34"/>
  <c r="DC50" i="34"/>
  <c r="CG37" i="34"/>
  <c r="CW37" i="34"/>
  <c r="CK38" i="34"/>
  <c r="DA38" i="34"/>
  <c r="CH37" i="34"/>
  <c r="CX37" i="34"/>
  <c r="CG24" i="34"/>
  <c r="CW24" i="34"/>
  <c r="CE24" i="34"/>
  <c r="CU24" i="34"/>
  <c r="CF20" i="34"/>
  <c r="CV20" i="34"/>
  <c r="CQ20" i="34"/>
  <c r="DG20" i="34"/>
  <c r="CI16" i="34"/>
  <c r="CY16" i="34"/>
  <c r="CB12" i="34"/>
  <c r="CR12" i="34"/>
  <c r="CI12" i="34"/>
  <c r="CY12" i="34"/>
  <c r="CL37" i="34"/>
  <c r="DB37" i="34"/>
  <c r="CI26" i="34"/>
  <c r="CY26" i="34"/>
  <c r="CE20" i="34"/>
  <c r="CU20" i="34"/>
  <c r="CD96" i="34"/>
  <c r="CT96" i="34"/>
  <c r="BA5" i="34" a="1"/>
  <c r="BA5" i="34" s="1"/>
  <c r="AI73" i="34" a="1"/>
  <c r="AI73" i="34" s="1"/>
  <c r="AL75" i="34" a="1"/>
  <c r="AL75" i="34" s="1"/>
  <c r="AR75" i="34" a="1"/>
  <c r="AR75" i="34" s="1"/>
  <c r="BH75" i="34" s="1"/>
  <c r="AB71" i="34" a="1"/>
  <c r="AB71" i="34" s="1"/>
  <c r="BC71" i="34" a="1"/>
  <c r="BC71" i="34" s="1"/>
  <c r="BS71" i="34" s="1"/>
  <c r="AT71" i="34" a="1"/>
  <c r="AT71" i="34" s="1"/>
  <c r="BJ71" i="34" s="1"/>
  <c r="AY71" i="34" a="1"/>
  <c r="AY71" i="34" s="1"/>
  <c r="BO71" i="34" s="1"/>
  <c r="J11" i="34"/>
  <c r="BX11" i="34" s="1" a="1"/>
  <c r="BX11" i="34" s="1"/>
  <c r="AK74" i="34" a="1"/>
  <c r="AK74" i="34" s="1"/>
  <c r="AB48" i="34" a="1"/>
  <c r="AB48" i="34" s="1"/>
  <c r="BF48" i="34" a="1"/>
  <c r="BF48" i="34" s="1"/>
  <c r="BV48" i="34" s="1"/>
  <c r="AW48" i="34" a="1"/>
  <c r="AW48" i="34" s="1"/>
  <c r="BM48" i="34" s="1"/>
  <c r="J5" i="34"/>
  <c r="J14" i="34"/>
  <c r="BX14" i="34" s="1" a="1"/>
  <c r="BX14" i="34" s="1"/>
  <c r="J58" i="34"/>
  <c r="BX58" i="34" s="1" a="1"/>
  <c r="BX58" i="34" s="1"/>
  <c r="J71" i="34"/>
  <c r="BX71" i="34" s="1" a="1"/>
  <c r="BX71" i="34" s="1"/>
  <c r="J28" i="34"/>
  <c r="BX28" i="34" s="1" a="1"/>
  <c r="BX28" i="34" s="1"/>
  <c r="J65" i="34"/>
  <c r="BX65" i="34" s="1" a="1"/>
  <c r="BX65" i="34" s="1"/>
  <c r="J32" i="34"/>
  <c r="BX32" i="34" s="1" a="1"/>
  <c r="BX32" i="34" s="1"/>
  <c r="J61" i="34"/>
  <c r="BX61" i="34" s="1" a="1"/>
  <c r="BX61" i="34" s="1"/>
  <c r="J67" i="34"/>
  <c r="BX67" i="34" s="1" a="1"/>
  <c r="BX67" i="34" s="1"/>
  <c r="J92" i="34"/>
  <c r="BX92" i="34" s="1" a="1"/>
  <c r="BX92" i="34" s="1"/>
  <c r="AS44" i="34" a="1"/>
  <c r="AS44" i="34" s="1"/>
  <c r="AR44" i="34" a="1"/>
  <c r="AR44" i="34" s="1"/>
  <c r="AZ73" i="34" a="1"/>
  <c r="AZ73" i="34" s="1"/>
  <c r="AC44" i="34" a="1"/>
  <c r="AC44" i="34" s="1"/>
  <c r="AW72" i="34" a="1"/>
  <c r="AW72" i="34" s="1"/>
  <c r="AG72" i="34" a="1"/>
  <c r="AG72" i="34" s="1"/>
  <c r="AV72" i="34" a="1"/>
  <c r="AV72" i="34" s="1"/>
  <c r="BE72" i="34" a="1"/>
  <c r="BE72" i="34" s="1"/>
  <c r="BB44" i="34" a="1"/>
  <c r="BB44" i="34" s="1"/>
  <c r="BR44" i="34" s="1"/>
  <c r="BA44" i="34" a="1"/>
  <c r="BA44" i="34" s="1"/>
  <c r="AV44" i="34" a="1"/>
  <c r="AV44" i="34" s="1"/>
  <c r="AC72" i="34" a="1"/>
  <c r="AC72" i="34" s="1"/>
  <c r="AO44" i="34" a="1"/>
  <c r="AO44" i="34" s="1"/>
  <c r="BG44" i="34" a="1"/>
  <c r="BG44" i="34" s="1"/>
  <c r="AN44" i="34" a="1"/>
  <c r="AN44" i="34" s="1"/>
  <c r="BC44" i="34" a="1"/>
  <c r="BC44" i="34" s="1"/>
  <c r="AK44" i="34" a="1"/>
  <c r="AK44" i="34" s="1"/>
  <c r="DQ44" i="34" s="1"/>
  <c r="AF72" i="34" a="1"/>
  <c r="AF72" i="34" s="1"/>
  <c r="AR72" i="34" a="1"/>
  <c r="AR72" i="34" s="1"/>
  <c r="AK72" i="34" a="1"/>
  <c r="AK72" i="34" s="1"/>
  <c r="AQ73" i="34" a="1"/>
  <c r="AQ73" i="34" s="1"/>
  <c r="AL74" i="34" a="1"/>
  <c r="AL74" i="34" s="1"/>
  <c r="AG91" i="34" a="1"/>
  <c r="AG91" i="34" s="1"/>
  <c r="AP72" i="34" a="1"/>
  <c r="AP72" i="34" s="1"/>
  <c r="BF74" i="34" a="1"/>
  <c r="BF74" i="34" s="1"/>
  <c r="BA91" i="34" a="1"/>
  <c r="BA91" i="34" s="1"/>
  <c r="AG73" i="34" a="1"/>
  <c r="AG73" i="34" s="1"/>
  <c r="BB91" i="34" a="1"/>
  <c r="BB91" i="34" s="1"/>
  <c r="AU72" i="34" a="1"/>
  <c r="AU72" i="34" s="1"/>
  <c r="AL92" i="34" a="1"/>
  <c r="AL92" i="34" s="1"/>
  <c r="AO74" i="34" a="1"/>
  <c r="AO74" i="34" s="1"/>
  <c r="AJ91" i="34" a="1"/>
  <c r="AJ91" i="34" s="1"/>
  <c r="AO76" i="34" a="1"/>
  <c r="AO76" i="34" s="1"/>
  <c r="BC73" i="34" a="1"/>
  <c r="BC73" i="34" s="1"/>
  <c r="BC76" i="34" a="1"/>
  <c r="BC76" i="34" s="1"/>
  <c r="AZ92" i="34" a="1"/>
  <c r="AZ92" i="34" s="1"/>
  <c r="BC74" i="34" a="1"/>
  <c r="BC74" i="34" s="1"/>
  <c r="BC91" i="34" a="1"/>
  <c r="BC91" i="34" s="1"/>
  <c r="AL76" i="34" a="1"/>
  <c r="AL76" i="34" s="1"/>
  <c r="AM92" i="34" a="1"/>
  <c r="AM92" i="34" s="1"/>
  <c r="AB72" i="34" a="1"/>
  <c r="AB72" i="34" s="1"/>
  <c r="DH72" i="34" s="1"/>
  <c r="AX74" i="34" a="1"/>
  <c r="AX74" i="34" s="1"/>
  <c r="AU73" i="34" a="1"/>
  <c r="AU73" i="34" s="1"/>
  <c r="AC76" i="34" a="1"/>
  <c r="AC76" i="34" s="1"/>
  <c r="AF91" i="34" a="1"/>
  <c r="AF91" i="34" s="1"/>
  <c r="AR74" i="34" a="1"/>
  <c r="AR74" i="34" s="1"/>
  <c r="AT91" i="34" a="1"/>
  <c r="AT91" i="34" s="1"/>
  <c r="AT72" i="34" a="1"/>
  <c r="AT72" i="34" s="1"/>
  <c r="AD92" i="34" a="1"/>
  <c r="AD92" i="34" s="1"/>
  <c r="AK73" i="34" a="1"/>
  <c r="AK73" i="34" s="1"/>
  <c r="AK92" i="34" a="1"/>
  <c r="AK92" i="34" s="1"/>
  <c r="AY72" i="34" a="1"/>
  <c r="AY72" i="34" s="1"/>
  <c r="BB74" i="34" a="1"/>
  <c r="BB74" i="34" s="1"/>
  <c r="BR74" i="34" s="1"/>
  <c r="AW91" i="34" a="1"/>
  <c r="AW91" i="34" s="1"/>
  <c r="BM91" i="34" s="1"/>
  <c r="AK91" i="34" a="1"/>
  <c r="AK91" i="34" s="1"/>
  <c r="DQ91" i="34" s="1"/>
  <c r="BG76" i="34" a="1"/>
  <c r="BG76" i="34" s="1"/>
  <c r="BD92" i="34" a="1"/>
  <c r="BD92" i="34" s="1"/>
  <c r="BG74" i="34" a="1"/>
  <c r="BG74" i="34" s="1"/>
  <c r="BW74" i="34" s="1"/>
  <c r="BG91" i="34" a="1"/>
  <c r="BG91" i="34" s="1"/>
  <c r="AP76" i="34" a="1"/>
  <c r="AP76" i="34" s="1"/>
  <c r="AQ92" i="34" a="1"/>
  <c r="AQ92" i="34" s="1"/>
  <c r="BE48" i="34" a="1"/>
  <c r="BE48" i="34" s="1"/>
  <c r="BU48" i="34" s="1"/>
  <c r="AP74" i="34" a="1"/>
  <c r="AP74" i="34" s="1"/>
  <c r="DV74" i="34" s="1"/>
  <c r="AW76" i="34" a="1"/>
  <c r="AW76" i="34" s="1"/>
  <c r="BD72" i="34" a="1"/>
  <c r="BD72" i="34" s="1"/>
  <c r="BA73" i="34" a="1"/>
  <c r="BA73" i="34" s="1"/>
  <c r="BQ73" i="34" s="1"/>
  <c r="AV76" i="34" a="1"/>
  <c r="AV76" i="34" s="1"/>
  <c r="AB73" i="34" a="1"/>
  <c r="AB73" i="34" s="1"/>
  <c r="BE74" i="34" a="1"/>
  <c r="BE74" i="34" s="1"/>
  <c r="BU74" i="34" s="1"/>
  <c r="AZ91" i="34" a="1"/>
  <c r="AZ91" i="34" s="1"/>
  <c r="BP91" i="34" s="1"/>
  <c r="AX72" i="34" a="1"/>
  <c r="AX72" i="34" s="1"/>
  <c r="AW92" i="34" a="1"/>
  <c r="AW92" i="34" s="1"/>
  <c r="AO73" i="34" a="1"/>
  <c r="AO73" i="34" s="1"/>
  <c r="AX92" i="34" a="1"/>
  <c r="AX92" i="34" s="1"/>
  <c r="AD73" i="34" a="1"/>
  <c r="AD73" i="34" s="1"/>
  <c r="AX91" i="34" a="1"/>
  <c r="AX91" i="34" s="1"/>
  <c r="AE76" i="34" a="1"/>
  <c r="AE76" i="34" s="1"/>
  <c r="AB92" i="34" a="1"/>
  <c r="AB92" i="34" s="1"/>
  <c r="AE74" i="34" a="1"/>
  <c r="AE74" i="34" s="1"/>
  <c r="AE91" i="34" a="1"/>
  <c r="AE91" i="34" s="1"/>
  <c r="AX73" i="34" a="1"/>
  <c r="AX73" i="34" s="1"/>
  <c r="AT76" i="34" a="1"/>
  <c r="AT76" i="34" s="1"/>
  <c r="AS72" i="34" a="1"/>
  <c r="AS72" i="34" s="1"/>
  <c r="BI72" i="34" s="1"/>
  <c r="AN72" i="34" a="1"/>
  <c r="AN72" i="34" s="1"/>
  <c r="DT72" i="34" s="1"/>
  <c r="AZ72" i="34" a="1"/>
  <c r="AZ72" i="34" s="1"/>
  <c r="AD74" i="34" a="1"/>
  <c r="AD74" i="34" s="1"/>
  <c r="AL91" i="34" a="1"/>
  <c r="AL91" i="34" s="1"/>
  <c r="DR91" i="34" s="1"/>
  <c r="AF73" i="34" a="1"/>
  <c r="AF73" i="34" s="1"/>
  <c r="AC92" i="34" a="1"/>
  <c r="AC92" i="34" s="1"/>
  <c r="BB72" i="34" a="1"/>
  <c r="BB72" i="34" s="1"/>
  <c r="BE92" i="34" a="1"/>
  <c r="BE92" i="34" s="1"/>
  <c r="AS73" i="34" a="1"/>
  <c r="AS73" i="34" s="1"/>
  <c r="BF92" i="34" a="1"/>
  <c r="BF92" i="34" s="1"/>
  <c r="BG72" i="34" a="1"/>
  <c r="BG72" i="34" s="1"/>
  <c r="AG76" i="34" a="1"/>
  <c r="AG76" i="34" s="1"/>
  <c r="DM76" i="34" s="1"/>
  <c r="AH73" i="34" a="1"/>
  <c r="AH73" i="34" s="1"/>
  <c r="AS92" i="34" a="1"/>
  <c r="AS92" i="34" s="1"/>
  <c r="BI92" i="34" s="1"/>
  <c r="BD91" i="34" a="1"/>
  <c r="BD91" i="34" s="1"/>
  <c r="AI76" i="34" a="1"/>
  <c r="AI76" i="34" s="1"/>
  <c r="AF92" i="34" a="1"/>
  <c r="AF92" i="34" s="1"/>
  <c r="AI74" i="34" a="1"/>
  <c r="AI74" i="34" s="1"/>
  <c r="AI91" i="34" a="1"/>
  <c r="AI91" i="34" s="1"/>
  <c r="BB73" i="34" a="1"/>
  <c r="BB73" i="34" s="1"/>
  <c r="AX76" i="34" a="1"/>
  <c r="AX76" i="34" s="1"/>
  <c r="AY92" i="34" a="1"/>
  <c r="AY92" i="34" s="1"/>
  <c r="AJ76" i="34" a="1"/>
  <c r="AJ76" i="34" s="1"/>
  <c r="AJ72" i="34" a="1"/>
  <c r="AJ72" i="34" s="1"/>
  <c r="DP72" i="34" s="1"/>
  <c r="AJ74" i="34" a="1"/>
  <c r="AJ74" i="34" s="1"/>
  <c r="AR91" i="34" a="1"/>
  <c r="AR91" i="34" s="1"/>
  <c r="AJ73" i="34" a="1"/>
  <c r="AJ73" i="34" s="1"/>
  <c r="DP73" i="34" s="1"/>
  <c r="AP92" i="34" a="1"/>
  <c r="AP92" i="34" s="1"/>
  <c r="BF72" i="34" a="1"/>
  <c r="BF72" i="34" s="1"/>
  <c r="BV72" i="34" s="1"/>
  <c r="AR76" i="34" a="1"/>
  <c r="AR76" i="34" s="1"/>
  <c r="AS91" i="34" a="1"/>
  <c r="AS91" i="34" s="1"/>
  <c r="BD73" i="34" a="1"/>
  <c r="BD73" i="34" s="1"/>
  <c r="AF76" i="34" a="1"/>
  <c r="AF76" i="34" s="1"/>
  <c r="DL76" i="34" s="1"/>
  <c r="AE72" i="34" a="1"/>
  <c r="AE72" i="34" s="1"/>
  <c r="DK72" i="34" s="1"/>
  <c r="BE73" i="34" a="1"/>
  <c r="BE73" i="34" s="1"/>
  <c r="BU73" i="34" s="1"/>
  <c r="AZ76" i="34" a="1"/>
  <c r="AZ76" i="34" s="1"/>
  <c r="BP76" i="34" s="1"/>
  <c r="AL73" i="34" a="1"/>
  <c r="AL73" i="34" s="1"/>
  <c r="DR73" i="34" s="1"/>
  <c r="AG92" i="34" a="1"/>
  <c r="AG92" i="34" s="1"/>
  <c r="DM92" i="34" s="1"/>
  <c r="AM76" i="34" a="1"/>
  <c r="AM76" i="34" s="1"/>
  <c r="DS76" i="34" s="1"/>
  <c r="AJ92" i="34" a="1"/>
  <c r="AJ92" i="34" s="1"/>
  <c r="DP92" i="34" s="1"/>
  <c r="AM74" i="34" a="1"/>
  <c r="AM74" i="34" s="1"/>
  <c r="DS74" i="34" s="1"/>
  <c r="AM91" i="34" a="1"/>
  <c r="AM91" i="34" s="1"/>
  <c r="DS91" i="34" s="1"/>
  <c r="BF73" i="34" a="1"/>
  <c r="BF73" i="34" s="1"/>
  <c r="BC92" i="34" a="1"/>
  <c r="BC92" i="34" s="1"/>
  <c r="BS92" i="34" s="1"/>
  <c r="BB6" i="34" a="1"/>
  <c r="BB6" i="34" s="1"/>
  <c r="AC74" i="34" a="1"/>
  <c r="AC74" i="34" s="1"/>
  <c r="AE73" i="34" a="1"/>
  <c r="AE73" i="34" s="1"/>
  <c r="DK73" i="34" s="1"/>
  <c r="AW74" i="34" a="1"/>
  <c r="AW74" i="34" s="1"/>
  <c r="BE91" i="34" a="1"/>
  <c r="BE91" i="34" s="1"/>
  <c r="AN73" i="34" a="1"/>
  <c r="AN73" i="34" s="1"/>
  <c r="DT73" i="34" s="1"/>
  <c r="AD72" i="34" a="1"/>
  <c r="AD72" i="34" s="1"/>
  <c r="DJ72" i="34" s="1"/>
  <c r="AW73" i="34" a="1"/>
  <c r="AW73" i="34" s="1"/>
  <c r="BM73" i="34" s="1"/>
  <c r="BE76" i="34" a="1"/>
  <c r="BE76" i="34" s="1"/>
  <c r="BU76" i="34" s="1"/>
  <c r="BF91" i="34" a="1"/>
  <c r="BF91" i="34" s="1"/>
  <c r="AG74" i="34" a="1"/>
  <c r="AG74" i="34" s="1"/>
  <c r="AS76" i="34" a="1"/>
  <c r="AS76" i="34" s="1"/>
  <c r="BI76" i="34" s="1"/>
  <c r="AI72" i="34" a="1"/>
  <c r="AI72" i="34" s="1"/>
  <c r="DO72" i="34" s="1"/>
  <c r="AH74" i="34" a="1"/>
  <c r="AH74" i="34" s="1"/>
  <c r="DN74" i="34" s="1"/>
  <c r="AC91" i="34" a="1"/>
  <c r="AC91" i="34" s="1"/>
  <c r="DI91" i="34" s="1"/>
  <c r="AP73" i="34" a="1"/>
  <c r="AP73" i="34" s="1"/>
  <c r="DV73" i="34" s="1"/>
  <c r="AN76" i="34" a="1"/>
  <c r="AN76" i="34" s="1"/>
  <c r="AT92" i="34" a="1"/>
  <c r="AT92" i="34" s="1"/>
  <c r="BJ92" i="34" s="1"/>
  <c r="AQ76" i="34" a="1"/>
  <c r="AQ76" i="34" s="1"/>
  <c r="DW76" i="34" s="1"/>
  <c r="AN92" i="34" a="1"/>
  <c r="AN92" i="34" s="1"/>
  <c r="DT92" i="34" s="1"/>
  <c r="AQ91" i="34" a="1"/>
  <c r="AQ91" i="34" s="1"/>
  <c r="DW91" i="34" s="1"/>
  <c r="BF76" i="34" a="1"/>
  <c r="BF76" i="34" s="1"/>
  <c r="BV76" i="34" s="1"/>
  <c r="BG92" i="34" a="1"/>
  <c r="BG92" i="34" s="1"/>
  <c r="BW92" i="34" s="1"/>
  <c r="AI48" i="34" a="1"/>
  <c r="AI48" i="34" s="1"/>
  <c r="AV74" i="34" a="1"/>
  <c r="AV74" i="34" s="1"/>
  <c r="AH92" i="34" a="1"/>
  <c r="AH92" i="34" s="1"/>
  <c r="DN92" i="34" s="1"/>
  <c r="AR73" i="34" a="1"/>
  <c r="AR73" i="34" s="1"/>
  <c r="BH73" i="34" s="1"/>
  <c r="AK76" i="34" a="1"/>
  <c r="AK76" i="34" s="1"/>
  <c r="AH72" i="34" a="1"/>
  <c r="AH72" i="34" s="1"/>
  <c r="DN72" i="34" s="1"/>
  <c r="AF74" i="34" a="1"/>
  <c r="AF74" i="34" s="1"/>
  <c r="DL74" i="34" s="1"/>
  <c r="AH91" i="34" a="1"/>
  <c r="AH91" i="34" s="1"/>
  <c r="DN91" i="34" s="1"/>
  <c r="AO92" i="34" a="1"/>
  <c r="AO92" i="34" s="1"/>
  <c r="DU92" i="34" s="1"/>
  <c r="AT74" i="34" a="1"/>
  <c r="AT74" i="34" s="1"/>
  <c r="BJ74" i="34" s="1"/>
  <c r="AB91" i="34" a="1"/>
  <c r="AB91" i="34" s="1"/>
  <c r="DH91" i="34" s="1"/>
  <c r="AM72" i="34" a="1"/>
  <c r="AM72" i="34" s="1"/>
  <c r="AN74" i="34" a="1"/>
  <c r="AN74" i="34" s="1"/>
  <c r="AP91" i="34" a="1"/>
  <c r="AP91" i="34" s="1"/>
  <c r="DV91" i="34" s="1"/>
  <c r="AT73" i="34" a="1"/>
  <c r="AT73" i="34" s="1"/>
  <c r="BJ73" i="34" s="1"/>
  <c r="BA76" i="34" a="1"/>
  <c r="BA76" i="34" s="1"/>
  <c r="BA92" i="34" a="1"/>
  <c r="BA92" i="34" s="1"/>
  <c r="BQ92" i="34" s="1"/>
  <c r="AU76" i="34" a="1"/>
  <c r="AU76" i="34" s="1"/>
  <c r="BK76" i="34" s="1"/>
  <c r="AR92" i="34" a="1"/>
  <c r="AR92" i="34" s="1"/>
  <c r="BH92" i="34" s="1"/>
  <c r="AU74" i="34" a="1"/>
  <c r="AU74" i="34" s="1"/>
  <c r="BK74" i="34" s="1"/>
  <c r="AU91" i="34" a="1"/>
  <c r="AU91" i="34" s="1"/>
  <c r="BK91" i="34" s="1"/>
  <c r="AD76" i="34" a="1"/>
  <c r="AD76" i="34" s="1"/>
  <c r="DJ76" i="34" s="1"/>
  <c r="AE92" i="34" a="1"/>
  <c r="AE92" i="34" s="1"/>
  <c r="BD74" i="34" a="1"/>
  <c r="BD74" i="34" s="1"/>
  <c r="AO72" i="34" a="1"/>
  <c r="AO72" i="34" s="1"/>
  <c r="DU72" i="34" s="1"/>
  <c r="BA72" i="34" a="1"/>
  <c r="BA72" i="34" s="1"/>
  <c r="BQ72" i="34" s="1"/>
  <c r="AM73" i="34" a="1"/>
  <c r="AM73" i="34" s="1"/>
  <c r="DS73" i="34" s="1"/>
  <c r="BB92" i="34" a="1"/>
  <c r="BB92" i="34" s="1"/>
  <c r="BR92" i="34" s="1"/>
  <c r="AV73" i="34" a="1"/>
  <c r="AV73" i="34" s="1"/>
  <c r="BL73" i="34" s="1"/>
  <c r="BD76" i="34" a="1"/>
  <c r="BD76" i="34" s="1"/>
  <c r="BT76" i="34" s="1"/>
  <c r="AL72" i="34" a="1"/>
  <c r="AL72" i="34" s="1"/>
  <c r="DR72" i="34" s="1"/>
  <c r="AS74" i="34" a="1"/>
  <c r="AS74" i="34" s="1"/>
  <c r="BI74" i="34" s="1"/>
  <c r="AN91" i="34" a="1"/>
  <c r="AN91" i="34" s="1"/>
  <c r="DT91" i="34" s="1"/>
  <c r="AC73" i="34" a="1"/>
  <c r="AC73" i="34" s="1"/>
  <c r="DI73" i="34" s="1"/>
  <c r="AZ74" i="34" a="1"/>
  <c r="AZ74" i="34" s="1"/>
  <c r="BP74" i="34" s="1"/>
  <c r="AO91" i="34" a="1"/>
  <c r="AO91" i="34" s="1"/>
  <c r="DU91" i="34" s="1"/>
  <c r="AQ72" i="34" a="1"/>
  <c r="AQ72" i="34" s="1"/>
  <c r="DW72" i="34" s="1"/>
  <c r="BA74" i="34" a="1"/>
  <c r="BA74" i="34" s="1"/>
  <c r="BQ74" i="34" s="1"/>
  <c r="AV91" i="34" a="1"/>
  <c r="AV91" i="34" s="1"/>
  <c r="BL91" i="34" s="1"/>
  <c r="AB74" i="34" a="1"/>
  <c r="AB74" i="34" s="1"/>
  <c r="DH74" i="34" s="1"/>
  <c r="AD91" i="34" a="1"/>
  <c r="AD91" i="34" s="1"/>
  <c r="DJ91" i="34" s="1"/>
  <c r="AB76" i="34" a="1"/>
  <c r="AB76" i="34" s="1"/>
  <c r="DH76" i="34" s="1"/>
  <c r="AY73" i="34" a="1"/>
  <c r="AY73" i="34" s="1"/>
  <c r="BO73" i="34" s="1"/>
  <c r="AY76" i="34" a="1"/>
  <c r="AY76" i="34" s="1"/>
  <c r="BO76" i="34" s="1"/>
  <c r="AV92" i="34" a="1"/>
  <c r="AV92" i="34" s="1"/>
  <c r="BL92" i="34" s="1"/>
  <c r="AY74" i="34" a="1"/>
  <c r="AY74" i="34" s="1"/>
  <c r="BO74" i="34" s="1"/>
  <c r="AY91" i="34" a="1"/>
  <c r="AY91" i="34" s="1"/>
  <c r="BO91" i="34" s="1"/>
  <c r="AH76" i="34" a="1"/>
  <c r="AH76" i="34" s="1"/>
  <c r="DN76" i="34" s="1"/>
  <c r="AI92" i="34" a="1"/>
  <c r="AI92" i="34" s="1"/>
  <c r="DO92" i="34" s="1"/>
  <c r="BE5" i="34" a="1"/>
  <c r="BE5" i="34" s="1"/>
  <c r="AX6" i="34" a="1"/>
  <c r="AX6" i="34" s="1"/>
  <c r="AL6" i="34" a="1"/>
  <c r="AL6" i="34" s="1"/>
  <c r="DR6" i="34" s="1"/>
  <c r="AH48" i="34" a="1"/>
  <c r="AH48" i="34" s="1"/>
  <c r="AQ6" i="34" a="1"/>
  <c r="AQ6" i="34" s="1"/>
  <c r="AM6" i="34" a="1"/>
  <c r="AM6" i="34" s="1"/>
  <c r="AB44" i="34" a="1"/>
  <c r="AB44" i="34" s="1"/>
  <c r="DH44" i="34" s="1"/>
  <c r="AD5" i="34" a="1"/>
  <c r="AD5" i="34" s="1"/>
  <c r="AC6" i="34" a="1"/>
  <c r="AC6" i="34" s="1"/>
  <c r="BF44" i="34" a="1"/>
  <c r="BF44" i="34" s="1"/>
  <c r="BV44" i="34" s="1"/>
  <c r="AJ5" i="34" a="1"/>
  <c r="AJ5" i="34" s="1"/>
  <c r="AS6" i="34" a="1"/>
  <c r="AS6" i="34" s="1"/>
  <c r="BI6" i="34" s="1"/>
  <c r="AO6" i="34" a="1"/>
  <c r="AO6" i="34" s="1"/>
  <c r="AI55" i="34" a="1"/>
  <c r="AI55" i="34" s="1"/>
  <c r="AZ5" i="34" a="1"/>
  <c r="AZ5" i="34" s="1"/>
  <c r="AH6" i="34" a="1"/>
  <c r="AH6" i="34" s="1"/>
  <c r="AL5" i="34" a="1"/>
  <c r="AL5" i="34" s="1"/>
  <c r="AT6" i="34" a="1"/>
  <c r="AT6" i="34" s="1"/>
  <c r="AJ44" i="34" a="1"/>
  <c r="AJ44" i="34" s="1"/>
  <c r="AF5" i="34" a="1"/>
  <c r="AF5" i="34" s="1"/>
  <c r="AF44" i="34" a="1"/>
  <c r="AF44" i="34" s="1"/>
  <c r="DL44" i="34" s="1"/>
  <c r="AS39" i="34" a="1"/>
  <c r="AS39" i="34" s="1"/>
  <c r="BD39" i="34" a="1"/>
  <c r="BD39" i="34" s="1"/>
  <c r="AI39" i="34" a="1"/>
  <c r="AI39" i="34" s="1"/>
  <c r="AO39" i="34" a="1"/>
  <c r="AO39" i="34" s="1"/>
  <c r="AZ39" i="34" a="1"/>
  <c r="AZ39" i="34" s="1"/>
  <c r="AE39" i="34" a="1"/>
  <c r="AE39" i="34" s="1"/>
  <c r="AD39" i="34" a="1"/>
  <c r="AD39" i="34" s="1"/>
  <c r="BB39" i="34" a="1"/>
  <c r="BB39" i="34" s="1"/>
  <c r="AX39" i="34" a="1"/>
  <c r="AX39" i="34" s="1"/>
  <c r="AK39" i="34" a="1"/>
  <c r="AK39" i="34" s="1"/>
  <c r="AV39" i="34" a="1"/>
  <c r="AV39" i="34" s="1"/>
  <c r="BG39" i="34" a="1"/>
  <c r="BG39" i="34" s="1"/>
  <c r="AL39" i="34" a="1"/>
  <c r="AL39" i="34" s="1"/>
  <c r="AH39" i="34" a="1"/>
  <c r="AH39" i="34" s="1"/>
  <c r="AG39" i="34" a="1"/>
  <c r="AG39" i="34" s="1"/>
  <c r="AR39" i="34" a="1"/>
  <c r="AR39" i="34" s="1"/>
  <c r="BC39" i="34" a="1"/>
  <c r="BC39" i="34" s="1"/>
  <c r="BF39" i="34" a="1"/>
  <c r="BF39" i="34" s="1"/>
  <c r="AT39" i="34" a="1"/>
  <c r="AT39" i="34" s="1"/>
  <c r="AC39" i="34" a="1"/>
  <c r="AC39" i="34" s="1"/>
  <c r="AN39" i="34" a="1"/>
  <c r="AN39" i="34" s="1"/>
  <c r="DT39" i="34" s="1"/>
  <c r="AY39" i="34" a="1"/>
  <c r="AY39" i="34" s="1"/>
  <c r="AP39" i="34" a="1"/>
  <c r="AP39" i="34" s="1"/>
  <c r="DV39" i="34" s="1"/>
  <c r="BE39" i="34" a="1"/>
  <c r="BE39" i="34" s="1"/>
  <c r="BU39" i="34" s="1"/>
  <c r="AJ39" i="34" a="1"/>
  <c r="AJ39" i="34" s="1"/>
  <c r="DP39" i="34" s="1"/>
  <c r="AU39" i="34" a="1"/>
  <c r="AU39" i="34" s="1"/>
  <c r="BK39" i="34" s="1"/>
  <c r="BA39" i="34" a="1"/>
  <c r="BA39" i="34" s="1"/>
  <c r="BQ39" i="34" s="1"/>
  <c r="AF39" i="34" a="1"/>
  <c r="AF39" i="34" s="1"/>
  <c r="DL39" i="34" s="1"/>
  <c r="AQ39" i="34" a="1"/>
  <c r="AQ39" i="34" s="1"/>
  <c r="DW39" i="34" s="1"/>
  <c r="AW39" i="34" a="1"/>
  <c r="AW39" i="34" s="1"/>
  <c r="AB39" i="34" a="1"/>
  <c r="AB39" i="34" s="1"/>
  <c r="AM39" i="34" a="1"/>
  <c r="AM39" i="34" s="1"/>
  <c r="DS39" i="34" s="1"/>
  <c r="AT41" i="34" a="1"/>
  <c r="AT41" i="34" s="1"/>
  <c r="BE41" i="34" a="1"/>
  <c r="BE41" i="34" s="1"/>
  <c r="AF41" i="34" a="1"/>
  <c r="AF41" i="34" s="1"/>
  <c r="AP41" i="34" a="1"/>
  <c r="AP41" i="34" s="1"/>
  <c r="BA41" i="34" a="1"/>
  <c r="BA41" i="34" s="1"/>
  <c r="AB41" i="34" a="1"/>
  <c r="AB41" i="34" s="1"/>
  <c r="AL41" i="34" a="1"/>
  <c r="AL41" i="34" s="1"/>
  <c r="AW41" i="34" a="1"/>
  <c r="AW41" i="34" s="1"/>
  <c r="BD41" i="34" a="1"/>
  <c r="BD41" i="34" s="1"/>
  <c r="AE41" i="34" a="1"/>
  <c r="AE41" i="34" s="1"/>
  <c r="AH41" i="34" a="1"/>
  <c r="AH41" i="34" s="1"/>
  <c r="AS41" i="34" a="1"/>
  <c r="AS41" i="34" s="1"/>
  <c r="AZ41" i="34" a="1"/>
  <c r="AZ41" i="34" s="1"/>
  <c r="BC41" i="34" a="1"/>
  <c r="BC41" i="34" s="1"/>
  <c r="AD41" i="34" a="1"/>
  <c r="AD41" i="34" s="1"/>
  <c r="AO41" i="34" a="1"/>
  <c r="AO41" i="34" s="1"/>
  <c r="AV41" i="34" a="1"/>
  <c r="AV41" i="34" s="1"/>
  <c r="BL41" i="34" s="1"/>
  <c r="BF41" i="34" a="1"/>
  <c r="BF41" i="34" s="1"/>
  <c r="BV41" i="34" s="1"/>
  <c r="AK41" i="34" a="1"/>
  <c r="AK41" i="34" s="1"/>
  <c r="AR41" i="34" a="1"/>
  <c r="AR41" i="34" s="1"/>
  <c r="BB41" i="34" a="1"/>
  <c r="BB41" i="34" s="1"/>
  <c r="AG41" i="34" a="1"/>
  <c r="AG41" i="34" s="1"/>
  <c r="AN41" i="34" a="1"/>
  <c r="AN41" i="34" s="1"/>
  <c r="AQ41" i="34" a="1"/>
  <c r="AQ41" i="34" s="1"/>
  <c r="AI41" i="34" a="1"/>
  <c r="AI41" i="34" s="1"/>
  <c r="AM41" i="34" a="1"/>
  <c r="AM41" i="34" s="1"/>
  <c r="DS41" i="34" s="1"/>
  <c r="AX41" i="34" a="1"/>
  <c r="AX41" i="34" s="1"/>
  <c r="BN41" i="34" s="1"/>
  <c r="AC41" i="34" a="1"/>
  <c r="AC41" i="34" s="1"/>
  <c r="DI41" i="34" s="1"/>
  <c r="AJ41" i="34" a="1"/>
  <c r="AJ41" i="34" s="1"/>
  <c r="DP41" i="34" s="1"/>
  <c r="AY41" i="34" a="1"/>
  <c r="AY41" i="34" s="1"/>
  <c r="AU41" i="34" a="1"/>
  <c r="AU41" i="34" s="1"/>
  <c r="BK41" i="34" s="1"/>
  <c r="BG41" i="34" a="1"/>
  <c r="BG41" i="34" s="1"/>
  <c r="BW41" i="34" s="1"/>
  <c r="BD36" i="34" a="1"/>
  <c r="BD36" i="34" s="1"/>
  <c r="AN36" i="34" a="1"/>
  <c r="AN36" i="34" s="1"/>
  <c r="AK36" i="34" a="1"/>
  <c r="AK36" i="34" s="1"/>
  <c r="AZ36" i="34" a="1"/>
  <c r="AZ36" i="34" s="1"/>
  <c r="AJ36" i="34" a="1"/>
  <c r="AJ36" i="34" s="1"/>
  <c r="BF36" i="34" a="1"/>
  <c r="BF36" i="34" s="1"/>
  <c r="AL36" i="34" a="1"/>
  <c r="AL36" i="34" s="1"/>
  <c r="BB36" i="34" a="1"/>
  <c r="BB36" i="34" s="1"/>
  <c r="BG36" i="34" a="1"/>
  <c r="BG36" i="34" s="1"/>
  <c r="AF36" i="34" a="1"/>
  <c r="AF36" i="34" s="1"/>
  <c r="AS36" i="34" a="1"/>
  <c r="AS36" i="34" s="1"/>
  <c r="AH36" i="34" a="1"/>
  <c r="AH36" i="34" s="1"/>
  <c r="AX36" i="34" a="1"/>
  <c r="AX36" i="34" s="1"/>
  <c r="BC36" i="34" a="1"/>
  <c r="BC36" i="34" s="1"/>
  <c r="AB36" i="34" a="1"/>
  <c r="AB36" i="34" s="1"/>
  <c r="AQ36" i="34" a="1"/>
  <c r="AQ36" i="34" s="1"/>
  <c r="AG36" i="34" a="1"/>
  <c r="AG36" i="34" s="1"/>
  <c r="AD36" i="34" a="1"/>
  <c r="AD36" i="34" s="1"/>
  <c r="AY36" i="34" a="1"/>
  <c r="AY36" i="34" s="1"/>
  <c r="AM36" i="34" a="1"/>
  <c r="AM36" i="34" s="1"/>
  <c r="AT36" i="34" a="1"/>
  <c r="AT36" i="34" s="1"/>
  <c r="BE36" i="34" a="1"/>
  <c r="BE36" i="34" s="1"/>
  <c r="AU36" i="34" a="1"/>
  <c r="AU36" i="34" s="1"/>
  <c r="AI36" i="34" a="1"/>
  <c r="AI36" i="34" s="1"/>
  <c r="AC36" i="34" a="1"/>
  <c r="AC36" i="34" s="1"/>
  <c r="DI36" i="34" s="1"/>
  <c r="BA36" i="34" a="1"/>
  <c r="BA36" i="34" s="1"/>
  <c r="AE36" i="34" a="1"/>
  <c r="AE36" i="34" s="1"/>
  <c r="AV36" i="34" a="1"/>
  <c r="AV36" i="34" s="1"/>
  <c r="AO36" i="34" a="1"/>
  <c r="AO36" i="34" s="1"/>
  <c r="DU36" i="34" s="1"/>
  <c r="AW36" i="34" a="1"/>
  <c r="AW36" i="34" s="1"/>
  <c r="AR36" i="34" a="1"/>
  <c r="AR36" i="34" s="1"/>
  <c r="BH36" i="34" s="1"/>
  <c r="AP36" i="34" a="1"/>
  <c r="AP36" i="34" s="1"/>
  <c r="DV36" i="34" s="1"/>
  <c r="BG32" i="34" a="1"/>
  <c r="BG32" i="34" s="1"/>
  <c r="AX32" i="34" a="1"/>
  <c r="AX32" i="34" s="1"/>
  <c r="AL32" i="34" a="1"/>
  <c r="AL32" i="34" s="1"/>
  <c r="AK32" i="34" a="1"/>
  <c r="AK32" i="34" s="1"/>
  <c r="BC32" i="34" a="1"/>
  <c r="BC32" i="34" s="1"/>
  <c r="AN32" i="34" a="1"/>
  <c r="AN32" i="34" s="1"/>
  <c r="AY32" i="34" a="1"/>
  <c r="AY32" i="34" s="1"/>
  <c r="AD32" i="34" a="1"/>
  <c r="AD32" i="34" s="1"/>
  <c r="AU32" i="34" a="1"/>
  <c r="AU32" i="34" s="1"/>
  <c r="BD32" i="34" a="1"/>
  <c r="BD32" i="34" s="1"/>
  <c r="AR32" i="34" a="1"/>
  <c r="AR32" i="34" s="1"/>
  <c r="AZ32" i="34" a="1"/>
  <c r="AZ32" i="34" s="1"/>
  <c r="AQ32" i="34" a="1"/>
  <c r="AQ32" i="34" s="1"/>
  <c r="BA32" i="34" a="1"/>
  <c r="BA32" i="34" s="1"/>
  <c r="BB32" i="34" a="1"/>
  <c r="BB32" i="34" s="1"/>
  <c r="BR32" i="34" s="1"/>
  <c r="AG32" i="34" a="1"/>
  <c r="AG32" i="34" s="1"/>
  <c r="AP32" i="34" a="1"/>
  <c r="AP32" i="34" s="1"/>
  <c r="AM32" i="34" a="1"/>
  <c r="AM32" i="34" s="1"/>
  <c r="AT32" i="34" a="1"/>
  <c r="AT32" i="34" s="1"/>
  <c r="AJ32" i="34" a="1"/>
  <c r="AJ32" i="34" s="1"/>
  <c r="DP32" i="34" s="1"/>
  <c r="AV32" i="34" a="1"/>
  <c r="AV32" i="34" s="1"/>
  <c r="AF32" i="34" a="1"/>
  <c r="AF32" i="34" s="1"/>
  <c r="AW32" i="34" a="1"/>
  <c r="AW32" i="34" s="1"/>
  <c r="AI32" i="34" a="1"/>
  <c r="AI32" i="34" s="1"/>
  <c r="DO32" i="34" s="1"/>
  <c r="AB32" i="34" a="1"/>
  <c r="AB32" i="34" s="1"/>
  <c r="AC32" i="34" a="1"/>
  <c r="AC32" i="34" s="1"/>
  <c r="AO32" i="34" a="1"/>
  <c r="AO32" i="34" s="1"/>
  <c r="AS32" i="34" a="1"/>
  <c r="AS32" i="34" s="1"/>
  <c r="AE32" i="34" a="1"/>
  <c r="AE32" i="34" s="1"/>
  <c r="AH32" i="34" a="1"/>
  <c r="AH32" i="34" s="1"/>
  <c r="BF32" i="34" a="1"/>
  <c r="BF32" i="34" s="1"/>
  <c r="BE32" i="34" a="1"/>
  <c r="BE32" i="34" s="1"/>
  <c r="BG29" i="34" a="1"/>
  <c r="BG29" i="34" s="1"/>
  <c r="BB29" i="34" a="1"/>
  <c r="BB29" i="34" s="1"/>
  <c r="AO29" i="34" a="1"/>
  <c r="AO29" i="34" s="1"/>
  <c r="AN29" i="34" a="1"/>
  <c r="AN29" i="34" s="1"/>
  <c r="BE29" i="34" a="1"/>
  <c r="BE29" i="34" s="1"/>
  <c r="BC29" i="34" a="1"/>
  <c r="BC29" i="34" s="1"/>
  <c r="AS29" i="34" a="1"/>
  <c r="AS29" i="34" s="1"/>
  <c r="AD29" i="34" a="1"/>
  <c r="AD29" i="34" s="1"/>
  <c r="BD29" i="34" a="1"/>
  <c r="BD29" i="34" s="1"/>
  <c r="BT29" i="34" s="1"/>
  <c r="AX29" i="34" a="1"/>
  <c r="AX29" i="34" s="1"/>
  <c r="AY29" i="34" a="1"/>
  <c r="AY29" i="34" s="1"/>
  <c r="AJ29" i="34" a="1"/>
  <c r="AJ29" i="34" s="1"/>
  <c r="AW29" i="34" a="1"/>
  <c r="AW29" i="34" s="1"/>
  <c r="AC29" i="34" a="1"/>
  <c r="AC29" i="34" s="1"/>
  <c r="AK29" i="34" a="1"/>
  <c r="AK29" i="34" s="1"/>
  <c r="AU29" i="34" a="1"/>
  <c r="AU29" i="34" s="1"/>
  <c r="AP29" i="34" a="1"/>
  <c r="AP29" i="34" s="1"/>
  <c r="AF29" i="34" a="1"/>
  <c r="AF29" i="34" s="1"/>
  <c r="AQ29" i="34" a="1"/>
  <c r="AQ29" i="34" s="1"/>
  <c r="AM29" i="34" a="1"/>
  <c r="AM29" i="34" s="1"/>
  <c r="BF29" i="34" a="1"/>
  <c r="BF29" i="34" s="1"/>
  <c r="AG29" i="34" a="1"/>
  <c r="AG29" i="34" s="1"/>
  <c r="AZ29" i="34" a="1"/>
  <c r="AZ29" i="34" s="1"/>
  <c r="BP29" i="34" s="1"/>
  <c r="AI29" i="34" a="1"/>
  <c r="AI29" i="34" s="1"/>
  <c r="DO29" i="34" s="1"/>
  <c r="BA29" i="34" a="1"/>
  <c r="BA29" i="34" s="1"/>
  <c r="AH29" i="34" a="1"/>
  <c r="AH29" i="34" s="1"/>
  <c r="DN29" i="34" s="1"/>
  <c r="AL29" i="34" a="1"/>
  <c r="AL29" i="34" s="1"/>
  <c r="DR29" i="34" s="1"/>
  <c r="AE29" i="34" a="1"/>
  <c r="AE29" i="34" s="1"/>
  <c r="AV29" i="34" a="1"/>
  <c r="AV29" i="34" s="1"/>
  <c r="AT29" i="34" a="1"/>
  <c r="AT29" i="34" s="1"/>
  <c r="AB29" i="34" a="1"/>
  <c r="AB29" i="34" s="1"/>
  <c r="AR29" i="34" a="1"/>
  <c r="AR29" i="34" s="1"/>
  <c r="AD30" i="34" a="1"/>
  <c r="AD30" i="34" s="1"/>
  <c r="DJ30" i="34" s="1"/>
  <c r="BF30" i="34" a="1"/>
  <c r="BF30" i="34" s="1"/>
  <c r="AW30" i="34" a="1"/>
  <c r="AW30" i="34" s="1"/>
  <c r="AT30" i="34" a="1"/>
  <c r="AT30" i="34" s="1"/>
  <c r="BG30" i="34" a="1"/>
  <c r="BG30" i="34" s="1"/>
  <c r="AO30" i="34" a="1"/>
  <c r="AO30" i="34" s="1"/>
  <c r="AV30" i="34" a="1"/>
  <c r="AV30" i="34" s="1"/>
  <c r="BD30" i="34" a="1"/>
  <c r="BD30" i="34" s="1"/>
  <c r="AN30" i="34" a="1"/>
  <c r="AN30" i="34" s="1"/>
  <c r="AP30" i="34" a="1"/>
  <c r="AP30" i="34" s="1"/>
  <c r="DV30" i="34" s="1"/>
  <c r="BE30" i="34" a="1"/>
  <c r="BE30" i="34" s="1"/>
  <c r="AU30" i="34" a="1"/>
  <c r="AU30" i="34" s="1"/>
  <c r="AZ30" i="34" a="1"/>
  <c r="AZ30" i="34" s="1"/>
  <c r="AB30" i="34" a="1"/>
  <c r="AB30" i="34" s="1"/>
  <c r="AX30" i="34" a="1"/>
  <c r="AX30" i="34" s="1"/>
  <c r="BA30" i="34" a="1"/>
  <c r="BA30" i="34" s="1"/>
  <c r="AI30" i="34" a="1"/>
  <c r="AI30" i="34" s="1"/>
  <c r="AF30" i="34" a="1"/>
  <c r="AF30" i="34" s="1"/>
  <c r="AL30" i="34" a="1"/>
  <c r="AL30" i="34" s="1"/>
  <c r="AQ30" i="34" a="1"/>
  <c r="AQ30" i="34" s="1"/>
  <c r="AR30" i="34" a="1"/>
  <c r="AR30" i="34" s="1"/>
  <c r="AJ30" i="34" a="1"/>
  <c r="AJ30" i="34" s="1"/>
  <c r="BC30" i="34" a="1"/>
  <c r="BC30" i="34" s="1"/>
  <c r="AG30" i="34" a="1"/>
  <c r="AG30" i="34" s="1"/>
  <c r="DM30" i="34" s="1"/>
  <c r="AH30" i="34" a="1"/>
  <c r="AH30" i="34" s="1"/>
  <c r="AK30" i="34" a="1"/>
  <c r="AK30" i="34" s="1"/>
  <c r="BB30" i="34" a="1"/>
  <c r="BB30" i="34" s="1"/>
  <c r="BR30" i="34" s="1"/>
  <c r="AE30" i="34" a="1"/>
  <c r="AE30" i="34" s="1"/>
  <c r="DK30" i="34" s="1"/>
  <c r="AC30" i="34" a="1"/>
  <c r="AC30" i="34" s="1"/>
  <c r="AS30" i="34" a="1"/>
  <c r="AS30" i="34" s="1"/>
  <c r="AY30" i="34" a="1"/>
  <c r="AY30" i="34" s="1"/>
  <c r="AM30" i="34" a="1"/>
  <c r="AM30" i="34" s="1"/>
  <c r="BG21" i="34" a="1"/>
  <c r="BG21" i="34" s="1"/>
  <c r="AO21" i="34" a="1"/>
  <c r="AO21" i="34" s="1"/>
  <c r="BA21" i="34" a="1"/>
  <c r="BA21" i="34" s="1"/>
  <c r="BB21" i="34" a="1"/>
  <c r="BB21" i="34" s="1"/>
  <c r="BC21" i="34" a="1"/>
  <c r="BC21" i="34" s="1"/>
  <c r="BF21" i="34" a="1"/>
  <c r="BF21" i="34" s="1"/>
  <c r="AR21" i="34" a="1"/>
  <c r="AR21" i="34" s="1"/>
  <c r="AH21" i="34" a="1"/>
  <c r="AH21" i="34" s="1"/>
  <c r="AV21" i="34" a="1"/>
  <c r="AV21" i="34" s="1"/>
  <c r="AT21" i="34" a="1"/>
  <c r="AT21" i="34" s="1"/>
  <c r="AJ21" i="34" a="1"/>
  <c r="AJ21" i="34" s="1"/>
  <c r="AY21" i="34" a="1"/>
  <c r="AY21" i="34" s="1"/>
  <c r="AP21" i="34" a="1"/>
  <c r="AP21" i="34" s="1"/>
  <c r="DV21" i="34" s="1"/>
  <c r="AK21" i="34" a="1"/>
  <c r="AK21" i="34" s="1"/>
  <c r="AG21" i="34" a="1"/>
  <c r="AG21" i="34" s="1"/>
  <c r="AF21" i="34" a="1"/>
  <c r="AF21" i="34" s="1"/>
  <c r="BE21" i="34" a="1"/>
  <c r="BE21" i="34" s="1"/>
  <c r="AU21" i="34" a="1"/>
  <c r="AU21" i="34" s="1"/>
  <c r="BD21" i="34" a="1"/>
  <c r="BD21" i="34" s="1"/>
  <c r="AD21" i="34" a="1"/>
  <c r="AD21" i="34" s="1"/>
  <c r="AL21" i="34" a="1"/>
  <c r="AL21" i="34" s="1"/>
  <c r="AQ21" i="34" a="1"/>
  <c r="AQ21" i="34" s="1"/>
  <c r="AS21" i="34" a="1"/>
  <c r="AS21" i="34" s="1"/>
  <c r="AX21" i="34" a="1"/>
  <c r="AX21" i="34" s="1"/>
  <c r="BN21" i="34" s="1"/>
  <c r="AM21" i="34" a="1"/>
  <c r="AM21" i="34" s="1"/>
  <c r="DS21" i="34" s="1"/>
  <c r="AN21" i="34" a="1"/>
  <c r="AN21" i="34" s="1"/>
  <c r="AZ21" i="34" a="1"/>
  <c r="AZ21" i="34" s="1"/>
  <c r="BP21" i="34" s="1"/>
  <c r="AI21" i="34" a="1"/>
  <c r="AI21" i="34" s="1"/>
  <c r="DO21" i="34" s="1"/>
  <c r="AC21" i="34" a="1"/>
  <c r="AC21" i="34" s="1"/>
  <c r="AW21" i="34" a="1"/>
  <c r="AW21" i="34" s="1"/>
  <c r="AE21" i="34" a="1"/>
  <c r="AE21" i="34" s="1"/>
  <c r="AB21" i="34" a="1"/>
  <c r="AB21" i="34" s="1"/>
  <c r="DH21" i="34" s="1"/>
  <c r="AD18" i="34" a="1"/>
  <c r="AD18" i="34" s="1"/>
  <c r="AO18" i="34" a="1"/>
  <c r="AO18" i="34" s="1"/>
  <c r="AC18" i="34" a="1"/>
  <c r="AC18" i="34" s="1"/>
  <c r="AB18" i="34" a="1"/>
  <c r="AB18" i="34" s="1"/>
  <c r="BF18" i="34" a="1"/>
  <c r="BF18" i="34" s="1"/>
  <c r="AJ18" i="34" a="1"/>
  <c r="AJ18" i="34" s="1"/>
  <c r="AY18" i="34" a="1"/>
  <c r="AY18" i="34" s="1"/>
  <c r="BB18" i="34" a="1"/>
  <c r="BB18" i="34" s="1"/>
  <c r="BC18" i="34" a="1"/>
  <c r="BC18" i="34" s="1"/>
  <c r="AX18" i="34" a="1"/>
  <c r="AX18" i="34" s="1"/>
  <c r="BG18" i="34" a="1"/>
  <c r="BG18" i="34" s="1"/>
  <c r="AM18" i="34" a="1"/>
  <c r="AM18" i="34" s="1"/>
  <c r="AI18" i="34" a="1"/>
  <c r="AI18" i="34" s="1"/>
  <c r="AT18" i="34" a="1"/>
  <c r="AT18" i="34" s="1"/>
  <c r="AQ18" i="34" a="1"/>
  <c r="AQ18" i="34" s="1"/>
  <c r="BA18" i="34" a="1"/>
  <c r="BA18" i="34" s="1"/>
  <c r="AP18" i="34" a="1"/>
  <c r="AP18" i="34" s="1"/>
  <c r="DV18" i="34" s="1"/>
  <c r="AV18" i="34" a="1"/>
  <c r="AV18" i="34" s="1"/>
  <c r="BD18" i="34" a="1"/>
  <c r="BD18" i="34" s="1"/>
  <c r="AF18" i="34" a="1"/>
  <c r="AF18" i="34" s="1"/>
  <c r="AL18" i="34" a="1"/>
  <c r="AL18" i="34" s="1"/>
  <c r="AU18" i="34" a="1"/>
  <c r="AU18" i="34" s="1"/>
  <c r="BE18" i="34" a="1"/>
  <c r="BE18" i="34" s="1"/>
  <c r="BU18" i="34" s="1"/>
  <c r="AK18" i="34" a="1"/>
  <c r="AK18" i="34" s="1"/>
  <c r="DQ18" i="34" s="1"/>
  <c r="AS18" i="34" a="1"/>
  <c r="AS18" i="34" s="1"/>
  <c r="AR18" i="34" a="1"/>
  <c r="AR18" i="34" s="1"/>
  <c r="AH18" i="34" a="1"/>
  <c r="AH18" i="34" s="1"/>
  <c r="DN18" i="34" s="1"/>
  <c r="AE18" i="34" a="1"/>
  <c r="AE18" i="34" s="1"/>
  <c r="AZ18" i="34" a="1"/>
  <c r="AZ18" i="34" s="1"/>
  <c r="AN18" i="34" a="1"/>
  <c r="AN18" i="34" s="1"/>
  <c r="AW18" i="34" a="1"/>
  <c r="AW18" i="34" s="1"/>
  <c r="AG18" i="34" a="1"/>
  <c r="AG18" i="34" s="1"/>
  <c r="AB14" i="34" a="1"/>
  <c r="AB14" i="34" s="1"/>
  <c r="AK14" i="34" a="1"/>
  <c r="AK14" i="34" s="1"/>
  <c r="AC14" i="34" a="1"/>
  <c r="AC14" i="34" s="1"/>
  <c r="AM14" i="34" a="1"/>
  <c r="AM14" i="34" s="1"/>
  <c r="BD14" i="34" a="1"/>
  <c r="BD14" i="34" s="1"/>
  <c r="AD14" i="34" a="1"/>
  <c r="AD14" i="34" s="1"/>
  <c r="AZ14" i="34" a="1"/>
  <c r="AZ14" i="34" s="1"/>
  <c r="BC14" i="34" a="1"/>
  <c r="BC14" i="34" s="1"/>
  <c r="AV14" i="34" a="1"/>
  <c r="AV14" i="34" s="1"/>
  <c r="AH14" i="34" a="1"/>
  <c r="AH14" i="34" s="1"/>
  <c r="AX14" i="34" a="1"/>
  <c r="AX14" i="34" s="1"/>
  <c r="AR14" i="34" a="1"/>
  <c r="AR14" i="34" s="1"/>
  <c r="BG14" i="34" a="1"/>
  <c r="BG14" i="34" s="1"/>
  <c r="BE14" i="34" a="1"/>
  <c r="BE14" i="34" s="1"/>
  <c r="AW14" i="34" a="1"/>
  <c r="AW14" i="34" s="1"/>
  <c r="AS14" i="34" a="1"/>
  <c r="AS14" i="34" s="1"/>
  <c r="AN14" i="34" a="1"/>
  <c r="AN14" i="34" s="1"/>
  <c r="DT14" i="34" s="1"/>
  <c r="BB14" i="34" a="1"/>
  <c r="BB14" i="34" s="1"/>
  <c r="AO14" i="34" a="1"/>
  <c r="AO14" i="34" s="1"/>
  <c r="AP14" i="34" a="1"/>
  <c r="AP14" i="34" s="1"/>
  <c r="AU14" i="34" a="1"/>
  <c r="AU14" i="34" s="1"/>
  <c r="AE14" i="34" a="1"/>
  <c r="AE14" i="34" s="1"/>
  <c r="AJ14" i="34" a="1"/>
  <c r="AJ14" i="34" s="1"/>
  <c r="DP14" i="34" s="1"/>
  <c r="AQ14" i="34" a="1"/>
  <c r="AQ14" i="34" s="1"/>
  <c r="AG14" i="34" a="1"/>
  <c r="AG14" i="34" s="1"/>
  <c r="BA14" i="34" a="1"/>
  <c r="BA14" i="34" s="1"/>
  <c r="BQ14" i="34" s="1"/>
  <c r="AI14" i="34" a="1"/>
  <c r="AI14" i="34" s="1"/>
  <c r="AF14" i="34" a="1"/>
  <c r="AF14" i="34" s="1"/>
  <c r="AL14" i="34" a="1"/>
  <c r="AL14" i="34" s="1"/>
  <c r="AY14" i="34" a="1"/>
  <c r="AY14" i="34" s="1"/>
  <c r="BF14" i="34" a="1"/>
  <c r="BF14" i="34" s="1"/>
  <c r="BV14" i="34" s="1"/>
  <c r="AT14" i="34" a="1"/>
  <c r="AT14" i="34" s="1"/>
  <c r="AC17" i="34" a="1"/>
  <c r="AC17" i="34" s="1"/>
  <c r="AD17" i="34" a="1"/>
  <c r="AD17" i="34" s="1"/>
  <c r="BC17" i="34" a="1"/>
  <c r="BC17" i="34" s="1"/>
  <c r="AZ17" i="34" a="1"/>
  <c r="AZ17" i="34" s="1"/>
  <c r="BE17" i="34" a="1"/>
  <c r="BE17" i="34" s="1"/>
  <c r="AX17" i="34" a="1"/>
  <c r="AX17" i="34" s="1"/>
  <c r="AV17" i="34" a="1"/>
  <c r="AV17" i="34" s="1"/>
  <c r="AJ17" i="34" a="1"/>
  <c r="AJ17" i="34" s="1"/>
  <c r="DP17" i="34" s="1"/>
  <c r="BA17" i="34" a="1"/>
  <c r="BA17" i="34" s="1"/>
  <c r="AM17" i="34" a="1"/>
  <c r="AM17" i="34" s="1"/>
  <c r="AR17" i="34" a="1"/>
  <c r="AR17" i="34" s="1"/>
  <c r="BG17" i="34" a="1"/>
  <c r="BG17" i="34" s="1"/>
  <c r="AW17" i="34" a="1"/>
  <c r="AW17" i="34" s="1"/>
  <c r="AH17" i="34" a="1"/>
  <c r="AH17" i="34" s="1"/>
  <c r="DN17" i="34" s="1"/>
  <c r="AB17" i="34" a="1"/>
  <c r="AB17" i="34" s="1"/>
  <c r="AL17" i="34" a="1"/>
  <c r="AL17" i="34" s="1"/>
  <c r="AS17" i="34" a="1"/>
  <c r="AS17" i="34" s="1"/>
  <c r="BI17" i="34" s="1"/>
  <c r="BF17" i="34" a="1"/>
  <c r="BF17" i="34" s="1"/>
  <c r="BB17" i="34" a="1"/>
  <c r="BB17" i="34" s="1"/>
  <c r="AO17" i="34" a="1"/>
  <c r="AO17" i="34" s="1"/>
  <c r="AY17" i="34" a="1"/>
  <c r="AY17" i="34" s="1"/>
  <c r="AU17" i="34" a="1"/>
  <c r="AU17" i="34" s="1"/>
  <c r="AQ17" i="34" a="1"/>
  <c r="AQ17" i="34" s="1"/>
  <c r="DW17" i="34" s="1"/>
  <c r="AK17" i="34" a="1"/>
  <c r="AK17" i="34" s="1"/>
  <c r="DQ17" i="34" s="1"/>
  <c r="AT17" i="34" a="1"/>
  <c r="AT17" i="34" s="1"/>
  <c r="AP17" i="34" a="1"/>
  <c r="AP17" i="34" s="1"/>
  <c r="DV17" i="34" s="1"/>
  <c r="AN17" i="34" a="1"/>
  <c r="AN17" i="34" s="1"/>
  <c r="AG17" i="34" a="1"/>
  <c r="AG17" i="34" s="1"/>
  <c r="AI17" i="34" a="1"/>
  <c r="AI17" i="34" s="1"/>
  <c r="DO17" i="34" s="1"/>
  <c r="AE17" i="34" a="1"/>
  <c r="AE17" i="34" s="1"/>
  <c r="DK17" i="34" s="1"/>
  <c r="BD17" i="34" a="1"/>
  <c r="BD17" i="34" s="1"/>
  <c r="AF17" i="34" a="1"/>
  <c r="AF17" i="34" s="1"/>
  <c r="DL17" i="34" s="1"/>
  <c r="AT5" i="34" a="1"/>
  <c r="AT5" i="34" s="1"/>
  <c r="AM5" i="34" a="1"/>
  <c r="AM5" i="34" s="1"/>
  <c r="AB5" i="34" a="1"/>
  <c r="AB5" i="34" s="1"/>
  <c r="AI5" i="34" a="1"/>
  <c r="AI5" i="34" s="1"/>
  <c r="AO5" i="34" a="1"/>
  <c r="AO5" i="34" s="1"/>
  <c r="AE5" i="34" a="1"/>
  <c r="AE5" i="34" s="1"/>
  <c r="BG5" i="34" a="1"/>
  <c r="BG5" i="34" s="1"/>
  <c r="BD5" i="34" a="1"/>
  <c r="BD5" i="34" s="1"/>
  <c r="AX5" i="34" a="1"/>
  <c r="AX5" i="34" s="1"/>
  <c r="BC5" i="34" a="1"/>
  <c r="BC5" i="34" s="1"/>
  <c r="AS5" i="34" a="1"/>
  <c r="AS5" i="34" s="1"/>
  <c r="AH5" i="34" a="1"/>
  <c r="AH5" i="34" s="1"/>
  <c r="AY5" i="34" a="1"/>
  <c r="AY5" i="34" s="1"/>
  <c r="AN5" i="34" a="1"/>
  <c r="AN5" i="34" s="1"/>
  <c r="AW5" i="34" a="1"/>
  <c r="AW5" i="34" s="1"/>
  <c r="AV5" i="34" a="1"/>
  <c r="AV5" i="34" s="1"/>
  <c r="BF5" i="34" a="1"/>
  <c r="BF5" i="34" s="1"/>
  <c r="AU5" i="34" a="1"/>
  <c r="AU5" i="34" s="1"/>
  <c r="AC5" i="34" a="1"/>
  <c r="AC5" i="34" s="1"/>
  <c r="AR5" i="34" a="1"/>
  <c r="AR5" i="34" s="1"/>
  <c r="BB5" i="34" a="1"/>
  <c r="BB5" i="34" s="1"/>
  <c r="AK5" i="34" a="1"/>
  <c r="AK5" i="34" s="1"/>
  <c r="AP5" i="34" a="1"/>
  <c r="AP5" i="34" s="1"/>
  <c r="AQ5" i="34" a="1"/>
  <c r="AQ5" i="34" s="1"/>
  <c r="AG5" i="34" a="1"/>
  <c r="AG5" i="34" s="1"/>
  <c r="AN6" i="34" a="1"/>
  <c r="AN6" i="34" s="1"/>
  <c r="AU6" i="34" a="1"/>
  <c r="AU6" i="34" s="1"/>
  <c r="AJ6" i="34" a="1"/>
  <c r="AJ6" i="34" s="1"/>
  <c r="BA6" i="34" a="1"/>
  <c r="BA6" i="34" s="1"/>
  <c r="AP6" i="34" a="1"/>
  <c r="AP6" i="34" s="1"/>
  <c r="BC6" i="34" a="1"/>
  <c r="BC6" i="34" s="1"/>
  <c r="BS6" i="34" s="1"/>
  <c r="AF6" i="34" a="1"/>
  <c r="AF6" i="34" s="1"/>
  <c r="AK6" i="34" a="1"/>
  <c r="AK6" i="34" s="1"/>
  <c r="AE6" i="34" a="1"/>
  <c r="AE6" i="34" s="1"/>
  <c r="BE6" i="34" a="1"/>
  <c r="BE6" i="34" s="1"/>
  <c r="BU6" i="34" s="1"/>
  <c r="BG6" i="34" a="1"/>
  <c r="BG6" i="34" s="1"/>
  <c r="BW6" i="34" s="1"/>
  <c r="AB6" i="34" a="1"/>
  <c r="AB6" i="34" s="1"/>
  <c r="BD6" i="34" a="1"/>
  <c r="BD6" i="34" s="1"/>
  <c r="AI6" i="34" a="1"/>
  <c r="AI6" i="34" s="1"/>
  <c r="AZ6" i="34" a="1"/>
  <c r="AZ6" i="34" s="1"/>
  <c r="AD6" i="34" a="1"/>
  <c r="AD6" i="34" s="1"/>
  <c r="DJ6" i="34" s="1"/>
  <c r="AW6" i="34" a="1"/>
  <c r="AW6" i="34" s="1"/>
  <c r="AV6" i="34" a="1"/>
  <c r="AV6" i="34" s="1"/>
  <c r="AG6" i="34" a="1"/>
  <c r="AG6" i="34" s="1"/>
  <c r="AR6" i="34" a="1"/>
  <c r="AR6" i="34" s="1"/>
  <c r="BH6" i="34" s="1"/>
  <c r="BF6" i="34" a="1"/>
  <c r="BF6" i="34" s="1"/>
  <c r="BV6" i="34" s="1"/>
  <c r="BC48" i="34" a="1"/>
  <c r="BC48" i="34" s="1"/>
  <c r="BS48" i="34" s="1"/>
  <c r="AQ19" i="34" a="1"/>
  <c r="AQ19" i="34" s="1"/>
  <c r="AU19" i="34" a="1"/>
  <c r="AU19" i="34" s="1"/>
  <c r="BD19" i="34" a="1"/>
  <c r="BD19" i="34" s="1"/>
  <c r="AE25" i="34" a="1"/>
  <c r="AE25" i="34" s="1"/>
  <c r="AH19" i="34" a="1"/>
  <c r="AH19" i="34" s="1"/>
  <c r="BG25" i="34" a="1"/>
  <c r="BG25" i="34" s="1"/>
  <c r="AO25" i="34" a="1"/>
  <c r="AO25" i="34" s="1"/>
  <c r="AL25" i="34" a="1"/>
  <c r="AL25" i="34" s="1"/>
  <c r="BA19" i="34" a="1"/>
  <c r="BA19" i="34" s="1"/>
  <c r="AZ19" i="34" a="1"/>
  <c r="AZ19" i="34" s="1"/>
  <c r="BC25" i="34" a="1"/>
  <c r="BC25" i="34" s="1"/>
  <c r="AL19" i="34" a="1"/>
  <c r="AL19" i="34" s="1"/>
  <c r="AP25" i="34" a="1"/>
  <c r="AP25" i="34" s="1"/>
  <c r="BE19" i="34" a="1"/>
  <c r="BE19" i="34" s="1"/>
  <c r="AO19" i="34" a="1"/>
  <c r="AO19" i="34" s="1"/>
  <c r="AG19" i="34" a="1"/>
  <c r="AG19" i="34" s="1"/>
  <c r="AB19" i="34" a="1"/>
  <c r="AB19" i="34" s="1"/>
  <c r="AP19" i="34" a="1"/>
  <c r="AP19" i="34" s="1"/>
  <c r="AT25" i="34" a="1"/>
  <c r="AT25" i="34" s="1"/>
  <c r="AK19" i="34" a="1"/>
  <c r="AK19" i="34" s="1"/>
  <c r="AC19" i="34" a="1"/>
  <c r="AC19" i="34" s="1"/>
  <c r="AW19" i="34" a="1"/>
  <c r="AW19" i="34" s="1"/>
  <c r="AM19" i="34" a="1"/>
  <c r="AM19" i="34" s="1"/>
  <c r="AJ25" i="34" a="1"/>
  <c r="AJ25" i="34" s="1"/>
  <c r="AT19" i="34" a="1"/>
  <c r="AT19" i="34" s="1"/>
  <c r="BJ19" i="34" s="1"/>
  <c r="AB25" i="34" a="1"/>
  <c r="AB25" i="34" s="1"/>
  <c r="AM25" i="34" a="1"/>
  <c r="AM25" i="34" s="1"/>
  <c r="DS25" i="34" s="1"/>
  <c r="AX25" i="34" a="1"/>
  <c r="AX25" i="34" s="1"/>
  <c r="BN25" i="34" s="1"/>
  <c r="AS19" i="34" a="1"/>
  <c r="AS19" i="34" s="1"/>
  <c r="BI19" i="34" s="1"/>
  <c r="AQ25" i="34" a="1"/>
  <c r="AQ25" i="34" s="1"/>
  <c r="DW25" i="34" s="1"/>
  <c r="AR19" i="34" a="1"/>
  <c r="AR19" i="34" s="1"/>
  <c r="AW25" i="34" a="1"/>
  <c r="AW25" i="34" s="1"/>
  <c r="AX19" i="34" a="1"/>
  <c r="AX19" i="34" s="1"/>
  <c r="BN19" i="34" s="1"/>
  <c r="AF25" i="34" a="1"/>
  <c r="AF25" i="34" s="1"/>
  <c r="AK25" i="34" a="1"/>
  <c r="AK25" i="34" s="1"/>
  <c r="AV25" i="34" a="1"/>
  <c r="AV25" i="34" s="1"/>
  <c r="BB25" i="34" a="1"/>
  <c r="BB25" i="34" s="1"/>
  <c r="AV19" i="34" a="1"/>
  <c r="AV19" i="34" s="1"/>
  <c r="AS25" i="34" a="1"/>
  <c r="AS25" i="34" s="1"/>
  <c r="BC19" i="34" a="1"/>
  <c r="BC19" i="34" s="1"/>
  <c r="BS19" i="34" s="1"/>
  <c r="AI19" i="34" a="1"/>
  <c r="AI19" i="34" s="1"/>
  <c r="AG25" i="34" a="1"/>
  <c r="AG25" i="34" s="1"/>
  <c r="BB19" i="34" a="1"/>
  <c r="BB19" i="34" s="1"/>
  <c r="AN25" i="34" a="1"/>
  <c r="AN25" i="34" s="1"/>
  <c r="AI25" i="34" a="1"/>
  <c r="AI25" i="34" s="1"/>
  <c r="AY25" i="34" a="1"/>
  <c r="AY25" i="34" s="1"/>
  <c r="BE25" i="34" a="1"/>
  <c r="BE25" i="34" s="1"/>
  <c r="BU25" i="34" s="1"/>
  <c r="BF25" i="34" a="1"/>
  <c r="BF25" i="34" s="1"/>
  <c r="BV25" i="34" s="1"/>
  <c r="BG19" i="34" a="1"/>
  <c r="BG19" i="34" s="1"/>
  <c r="BW19" i="34" s="1"/>
  <c r="AE19" i="34" a="1"/>
  <c r="AE19" i="34" s="1"/>
  <c r="DK19" i="34" s="1"/>
  <c r="AN19" i="34" a="1"/>
  <c r="AN19" i="34" s="1"/>
  <c r="DT19" i="34" s="1"/>
  <c r="AR25" i="34" a="1"/>
  <c r="AR25" i="34" s="1"/>
  <c r="BF19" i="34" a="1"/>
  <c r="BF19" i="34" s="1"/>
  <c r="AZ25" i="34" a="1"/>
  <c r="AZ25" i="34" s="1"/>
  <c r="AU25" i="34" a="1"/>
  <c r="AU25" i="34" s="1"/>
  <c r="AD25" i="34" a="1"/>
  <c r="AD25" i="34" s="1"/>
  <c r="DJ25" i="34" s="1"/>
  <c r="AF19" i="34" a="1"/>
  <c r="AF19" i="34" s="1"/>
  <c r="DL19" i="34" s="1"/>
  <c r="AJ19" i="34" a="1"/>
  <c r="AJ19" i="34" s="1"/>
  <c r="DP19" i="34" s="1"/>
  <c r="AY19" i="34" a="1"/>
  <c r="AY19" i="34" s="1"/>
  <c r="BD25" i="34" a="1"/>
  <c r="BD25" i="34" s="1"/>
  <c r="BT25" i="34" s="1"/>
  <c r="BA25" i="34" a="1"/>
  <c r="BA25" i="34" s="1"/>
  <c r="AC25" i="34" a="1"/>
  <c r="AC25" i="34" s="1"/>
  <c r="DI25" i="34" s="1"/>
  <c r="BD51" i="34" a="1"/>
  <c r="BD51" i="34" s="1"/>
  <c r="AZ51" i="34" a="1"/>
  <c r="AZ51" i="34" s="1"/>
  <c r="AV47" i="34" a="1"/>
  <c r="AV47" i="34" s="1"/>
  <c r="AG55" i="34" a="1"/>
  <c r="AG55" i="34" s="1"/>
  <c r="AU51" i="34" a="1"/>
  <c r="AU51" i="34" s="1"/>
  <c r="AI47" i="34" a="1"/>
  <c r="AI47" i="34" s="1"/>
  <c r="AB52" i="34" a="1"/>
  <c r="AB52" i="34" s="1"/>
  <c r="AV55" i="34" a="1"/>
  <c r="AV55" i="34" s="1"/>
  <c r="AF53" i="34" a="1"/>
  <c r="AF53" i="34" s="1"/>
  <c r="BD53" i="34" a="1"/>
  <c r="BD53" i="34" s="1"/>
  <c r="AP52" i="34" a="1"/>
  <c r="AP52" i="34" s="1"/>
  <c r="AG54" i="34" a="1"/>
  <c r="AG54" i="34" s="1"/>
  <c r="AE52" i="34" a="1"/>
  <c r="AE52" i="34" s="1"/>
  <c r="AZ53" i="34" a="1"/>
  <c r="AZ53" i="34" s="1"/>
  <c r="AP56" i="34" a="1"/>
  <c r="AP56" i="34" s="1"/>
  <c r="AW51" i="34" a="1"/>
  <c r="AW51" i="34" s="1"/>
  <c r="BC54" i="34" a="1"/>
  <c r="BC54" i="34" s="1"/>
  <c r="AP54" i="34" a="1"/>
  <c r="AP54" i="34" s="1"/>
  <c r="BE56" i="34" a="1"/>
  <c r="BE56" i="34" s="1"/>
  <c r="BE53" i="34" a="1"/>
  <c r="BE53" i="34" s="1"/>
  <c r="BB56" i="34" a="1"/>
  <c r="BB56" i="34" s="1"/>
  <c r="AD58" i="34" a="1"/>
  <c r="AD58" i="34" s="1"/>
  <c r="AG59" i="34" a="1"/>
  <c r="AG59" i="34" s="1"/>
  <c r="AI53" i="34" a="1"/>
  <c r="AI53" i="34" s="1"/>
  <c r="AF55" i="34" a="1"/>
  <c r="AF55" i="34" s="1"/>
  <c r="AY55" i="34" a="1"/>
  <c r="AY55" i="34" s="1"/>
  <c r="BO55" i="34" s="1"/>
  <c r="AY58" i="34" a="1"/>
  <c r="AY58" i="34" s="1"/>
  <c r="AY56" i="34" a="1"/>
  <c r="AY56" i="34" s="1"/>
  <c r="AY59" i="34" a="1"/>
  <c r="AY59" i="34" s="1"/>
  <c r="AW58" i="34" a="1"/>
  <c r="AW58" i="34" s="1"/>
  <c r="AV59" i="34" a="1"/>
  <c r="AV59" i="34" s="1"/>
  <c r="AE51" i="34" a="1"/>
  <c r="AE51" i="34" s="1"/>
  <c r="AV53" i="34" a="1"/>
  <c r="AV53" i="34" s="1"/>
  <c r="BL53" i="34" s="1"/>
  <c r="AW47" i="34" a="1"/>
  <c r="AW47" i="34" s="1"/>
  <c r="AV52" i="34" a="1"/>
  <c r="AV52" i="34" s="1"/>
  <c r="BL52" i="34" s="1"/>
  <c r="AD47" i="34" a="1"/>
  <c r="AD47" i="34" s="1"/>
  <c r="BA56" i="34" a="1"/>
  <c r="BA56" i="34" s="1"/>
  <c r="AO52" i="34" a="1"/>
  <c r="AO52" i="34" s="1"/>
  <c r="AZ47" i="34" a="1"/>
  <c r="AZ47" i="34" s="1"/>
  <c r="AB56" i="34" a="1"/>
  <c r="AB56" i="34" s="1"/>
  <c r="AR52" i="34" a="1"/>
  <c r="AR52" i="34" s="1"/>
  <c r="AM47" i="34" a="1"/>
  <c r="AM47" i="34" s="1"/>
  <c r="BA52" i="34" a="1"/>
  <c r="BA52" i="34" s="1"/>
  <c r="AR56" i="34" a="1"/>
  <c r="AR56" i="34" s="1"/>
  <c r="AP53" i="34" a="1"/>
  <c r="AP53" i="34" s="1"/>
  <c r="AS54" i="34" a="1"/>
  <c r="AS54" i="34" s="1"/>
  <c r="AT52" i="34" a="1"/>
  <c r="AT52" i="34" s="1"/>
  <c r="AN54" i="34" a="1"/>
  <c r="AN54" i="34" s="1"/>
  <c r="AI52" i="34" a="1"/>
  <c r="AI52" i="34" s="1"/>
  <c r="BF53" i="34" a="1"/>
  <c r="BF53" i="34" s="1"/>
  <c r="AX56" i="34" a="1"/>
  <c r="AX56" i="34" s="1"/>
  <c r="BA51" i="34" a="1"/>
  <c r="BA51" i="34" s="1"/>
  <c r="AS55" i="34" a="1"/>
  <c r="AS55" i="34" s="1"/>
  <c r="AT54" i="34" a="1"/>
  <c r="AT54" i="34" s="1"/>
  <c r="AC59" i="34" a="1"/>
  <c r="AC59" i="34" s="1"/>
  <c r="AC53" i="34" a="1"/>
  <c r="AC53" i="34" s="1"/>
  <c r="AD55" i="34" a="1"/>
  <c r="AD55" i="34" s="1"/>
  <c r="AL58" i="34" a="1"/>
  <c r="AL58" i="34" s="1"/>
  <c r="AO59" i="34" a="1"/>
  <c r="AO59" i="34" s="1"/>
  <c r="AM53" i="34" a="1"/>
  <c r="AM53" i="34" s="1"/>
  <c r="AJ55" i="34" a="1"/>
  <c r="AJ55" i="34" s="1"/>
  <c r="BC58" i="34" a="1"/>
  <c r="BC58" i="34" s="1"/>
  <c r="BC56" i="34" a="1"/>
  <c r="BC56" i="34" s="1"/>
  <c r="BS56" i="34" s="1"/>
  <c r="BC59" i="34" a="1"/>
  <c r="BC59" i="34" s="1"/>
  <c r="BA58" i="34" a="1"/>
  <c r="BA58" i="34" s="1"/>
  <c r="AZ59" i="34" a="1"/>
  <c r="AZ59" i="34" s="1"/>
  <c r="AL47" i="34" a="1"/>
  <c r="AL47" i="34" s="1"/>
  <c r="AQ44" i="34" a="1"/>
  <c r="AQ44" i="34" s="1"/>
  <c r="DW44" i="34" s="1"/>
  <c r="AI44" i="34" a="1"/>
  <c r="AI44" i="34" s="1"/>
  <c r="AU44" i="34" a="1"/>
  <c r="AU44" i="34" s="1"/>
  <c r="BE44" i="34" a="1"/>
  <c r="BE44" i="34" s="1"/>
  <c r="BU44" i="34" s="1"/>
  <c r="AZ44" i="34" a="1"/>
  <c r="AZ44" i="34" s="1"/>
  <c r="BP44" i="34" s="1"/>
  <c r="AE44" i="34" a="1"/>
  <c r="AE44" i="34" s="1"/>
  <c r="AM44" i="34" a="1"/>
  <c r="AM44" i="34" s="1"/>
  <c r="DS44" i="34" s="1"/>
  <c r="AY44" i="34" a="1"/>
  <c r="AY44" i="34" s="1"/>
  <c r="BE52" i="34" a="1"/>
  <c r="BE52" i="34" s="1"/>
  <c r="AR51" i="34" a="1"/>
  <c r="AR51" i="34" s="1"/>
  <c r="AH47" i="34" a="1"/>
  <c r="AH47" i="34" s="1"/>
  <c r="AB54" i="34" a="1"/>
  <c r="AB54" i="34" s="1"/>
  <c r="AC47" i="34" a="1"/>
  <c r="AC47" i="34" s="1"/>
  <c r="BF51" i="34" a="1"/>
  <c r="BF51" i="34" s="1"/>
  <c r="AK47" i="34" a="1"/>
  <c r="AK47" i="34" s="1"/>
  <c r="BF56" i="34" a="1"/>
  <c r="BF56" i="34" s="1"/>
  <c r="BV56" i="34" s="1"/>
  <c r="BD47" i="34" a="1"/>
  <c r="BD47" i="34" s="1"/>
  <c r="AJ51" i="34" a="1"/>
  <c r="AJ51" i="34" s="1"/>
  <c r="DP51" i="34" s="1"/>
  <c r="AW56" i="34" a="1"/>
  <c r="AW56" i="34" s="1"/>
  <c r="AZ52" i="34" a="1"/>
  <c r="AZ52" i="34" s="1"/>
  <c r="AQ47" i="34" a="1"/>
  <c r="AQ47" i="34" s="1"/>
  <c r="BB53" i="34" a="1"/>
  <c r="BB53" i="34" s="1"/>
  <c r="AX58" i="34" a="1"/>
  <c r="AX58" i="34" s="1"/>
  <c r="AD51" i="34" a="1"/>
  <c r="AD51" i="34" s="1"/>
  <c r="AF54" i="34" a="1"/>
  <c r="AF54" i="34" s="1"/>
  <c r="AK56" i="34" a="1"/>
  <c r="AK56" i="34" s="1"/>
  <c r="DQ56" i="34" s="1"/>
  <c r="AX52" i="34" a="1"/>
  <c r="AX52" i="34" s="1"/>
  <c r="BG54" i="34" a="1"/>
  <c r="BG54" i="34" s="1"/>
  <c r="AM52" i="34" a="1"/>
  <c r="AM52" i="34" s="1"/>
  <c r="AI54" i="34" a="1"/>
  <c r="AI54" i="34" s="1"/>
  <c r="BE51" i="34" a="1"/>
  <c r="BE51" i="34" s="1"/>
  <c r="BA55" i="34" a="1"/>
  <c r="BA55" i="34" s="1"/>
  <c r="AX54" i="34" a="1"/>
  <c r="AX54" i="34" s="1"/>
  <c r="AK59" i="34" a="1"/>
  <c r="AK59" i="34" s="1"/>
  <c r="AG53" i="34" a="1"/>
  <c r="AG53" i="34" s="1"/>
  <c r="AH55" i="34" a="1"/>
  <c r="AH55" i="34" s="1"/>
  <c r="AB58" i="34" a="1"/>
  <c r="AB58" i="34" s="1"/>
  <c r="AT58" i="34" a="1"/>
  <c r="AT58" i="34" s="1"/>
  <c r="BJ58" i="34" s="1"/>
  <c r="AW59" i="34" a="1"/>
  <c r="AW59" i="34" s="1"/>
  <c r="BM59" i="34" s="1"/>
  <c r="AQ53" i="34" a="1"/>
  <c r="AQ53" i="34" s="1"/>
  <c r="AN55" i="34" a="1"/>
  <c r="AN55" i="34" s="1"/>
  <c r="AH59" i="34" a="1"/>
  <c r="AH59" i="34" s="1"/>
  <c r="BG55" i="34" a="1"/>
  <c r="BG55" i="34" s="1"/>
  <c r="BG58" i="34" a="1"/>
  <c r="BG58" i="34" s="1"/>
  <c r="BG56" i="34" a="1"/>
  <c r="BG56" i="34" s="1"/>
  <c r="BG59" i="34" a="1"/>
  <c r="BG59" i="34" s="1"/>
  <c r="BE58" i="34" a="1"/>
  <c r="BE58" i="34" s="1"/>
  <c r="BU58" i="34" s="1"/>
  <c r="BD59" i="34" a="1"/>
  <c r="BD59" i="34" s="1"/>
  <c r="BT59" i="34" s="1"/>
  <c r="AC55" i="34" a="1"/>
  <c r="AC55" i="34" s="1"/>
  <c r="DI55" i="34" s="1"/>
  <c r="BA47" i="34" a="1"/>
  <c r="BA47" i="34" s="1"/>
  <c r="AO47" i="34" a="1"/>
  <c r="AO47" i="34" s="1"/>
  <c r="AY54" i="34" a="1"/>
  <c r="AY54" i="34" s="1"/>
  <c r="BB47" i="34" a="1"/>
  <c r="BB47" i="34" s="1"/>
  <c r="AW52" i="34" a="1"/>
  <c r="AW52" i="34" s="1"/>
  <c r="AB47" i="34" a="1"/>
  <c r="AB47" i="34" s="1"/>
  <c r="AQ51" i="34" a="1"/>
  <c r="AQ51" i="34" s="1"/>
  <c r="AL53" i="34" a="1"/>
  <c r="AL53" i="34" s="1"/>
  <c r="DR53" i="34" s="1"/>
  <c r="AU54" i="34" a="1"/>
  <c r="AU54" i="34" s="1"/>
  <c r="AI51" i="34" a="1"/>
  <c r="AI51" i="34" s="1"/>
  <c r="AQ54" i="34" a="1"/>
  <c r="AQ54" i="34" s="1"/>
  <c r="DW54" i="34" s="1"/>
  <c r="AF51" i="34" a="1"/>
  <c r="AF51" i="34" s="1"/>
  <c r="AH58" i="34" a="1"/>
  <c r="AH58" i="34" s="1"/>
  <c r="BB52" i="34" a="1"/>
  <c r="BB52" i="34" s="1"/>
  <c r="AX55" i="34" a="1"/>
  <c r="AX55" i="34" s="1"/>
  <c r="AQ52" i="34" a="1"/>
  <c r="AQ52" i="34" s="1"/>
  <c r="AO54" i="34" a="1"/>
  <c r="AO54" i="34" s="1"/>
  <c r="AC51" i="34" a="1"/>
  <c r="AC51" i="34" s="1"/>
  <c r="AB53" i="34" a="1"/>
  <c r="AB53" i="34" s="1"/>
  <c r="AH56" i="34" a="1"/>
  <c r="AH56" i="34" s="1"/>
  <c r="BB54" i="34" a="1"/>
  <c r="BB54" i="34" s="1"/>
  <c r="AF58" i="34" a="1"/>
  <c r="AF58" i="34" s="1"/>
  <c r="AS59" i="34" a="1"/>
  <c r="AS59" i="34" s="1"/>
  <c r="BI59" i="34" s="1"/>
  <c r="AK53" i="34" a="1"/>
  <c r="AK53" i="34" s="1"/>
  <c r="AL55" i="34" a="1"/>
  <c r="AL55" i="34" s="1"/>
  <c r="AJ58" i="34" a="1"/>
  <c r="AJ58" i="34" s="1"/>
  <c r="BB58" i="34" a="1"/>
  <c r="BB58" i="34" s="1"/>
  <c r="BR58" i="34" s="1"/>
  <c r="BE59" i="34" a="1"/>
  <c r="BE59" i="34" s="1"/>
  <c r="AR55" i="34" a="1"/>
  <c r="AR55" i="34" s="1"/>
  <c r="AP59" i="34" a="1"/>
  <c r="AP59" i="34" s="1"/>
  <c r="AE58" i="34" a="1"/>
  <c r="AE58" i="34" s="1"/>
  <c r="AE56" i="34" a="1"/>
  <c r="AE56" i="34" s="1"/>
  <c r="AE59" i="34" a="1"/>
  <c r="AE59" i="34" s="1"/>
  <c r="AC58" i="34" a="1"/>
  <c r="AC58" i="34" s="1"/>
  <c r="AB59" i="34" a="1"/>
  <c r="AB59" i="34" s="1"/>
  <c r="AS52" i="34" a="1"/>
  <c r="AS52" i="34" s="1"/>
  <c r="BB51" i="34" a="1"/>
  <c r="BB51" i="34" s="1"/>
  <c r="BE47" i="34" a="1"/>
  <c r="BE47" i="34" s="1"/>
  <c r="BU47" i="34" s="1"/>
  <c r="AS47" i="34" a="1"/>
  <c r="AS47" i="34" s="1"/>
  <c r="BI47" i="34" s="1"/>
  <c r="AH53" i="34" a="1"/>
  <c r="AH53" i="34" s="1"/>
  <c r="AG47" i="34" a="1"/>
  <c r="AG47" i="34" s="1"/>
  <c r="DM47" i="34" s="1"/>
  <c r="BA54" i="34" a="1"/>
  <c r="BA54" i="34" s="1"/>
  <c r="AB51" i="34" a="1"/>
  <c r="AB51" i="34" s="1"/>
  <c r="DH51" i="34" s="1"/>
  <c r="AF47" i="34" a="1"/>
  <c r="AF47" i="34" s="1"/>
  <c r="AX51" i="34" a="1"/>
  <c r="AX51" i="34" s="1"/>
  <c r="AE54" i="34" a="1"/>
  <c r="AE54" i="34" s="1"/>
  <c r="DK54" i="34" s="1"/>
  <c r="AY47" i="34" a="1"/>
  <c r="AY47" i="34" s="1"/>
  <c r="BO47" i="34" s="1"/>
  <c r="AQ55" i="34" a="1"/>
  <c r="AQ55" i="34" s="1"/>
  <c r="AT51" i="34" a="1"/>
  <c r="AT51" i="34" s="1"/>
  <c r="AZ54" i="34" a="1"/>
  <c r="AZ54" i="34" s="1"/>
  <c r="AV51" i="34" a="1"/>
  <c r="AV51" i="34" s="1"/>
  <c r="BL51" i="34" s="1"/>
  <c r="BF52" i="34" a="1"/>
  <c r="BF52" i="34" s="1"/>
  <c r="BF55" i="34" a="1"/>
  <c r="BF55" i="34" s="1"/>
  <c r="AU52" i="34" a="1"/>
  <c r="AU52" i="34" s="1"/>
  <c r="BK52" i="34" s="1"/>
  <c r="AV54" i="34" a="1"/>
  <c r="AV54" i="34" s="1"/>
  <c r="BL54" i="34" s="1"/>
  <c r="AG51" i="34" a="1"/>
  <c r="AG51" i="34" s="1"/>
  <c r="DM51" i="34" s="1"/>
  <c r="AN53" i="34" a="1"/>
  <c r="AN53" i="34" s="1"/>
  <c r="DT53" i="34" s="1"/>
  <c r="BF58" i="34" a="1"/>
  <c r="BF58" i="34" s="1"/>
  <c r="BF54" i="34" a="1"/>
  <c r="BF54" i="34" s="1"/>
  <c r="BV54" i="34" s="1"/>
  <c r="AN58" i="34" a="1"/>
  <c r="AN58" i="34" s="1"/>
  <c r="BA59" i="34" a="1"/>
  <c r="BA59" i="34" s="1"/>
  <c r="BQ59" i="34" s="1"/>
  <c r="AO53" i="34" a="1"/>
  <c r="AO53" i="34" s="1"/>
  <c r="DU53" i="34" s="1"/>
  <c r="AP55" i="34" a="1"/>
  <c r="AP55" i="34" s="1"/>
  <c r="AD59" i="34" a="1"/>
  <c r="AD59" i="34" s="1"/>
  <c r="AR58" i="34" a="1"/>
  <c r="AR58" i="34" s="1"/>
  <c r="BH58" i="34" s="1"/>
  <c r="AY53" i="34" a="1"/>
  <c r="AY53" i="34" s="1"/>
  <c r="BO53" i="34" s="1"/>
  <c r="AW55" i="34" a="1"/>
  <c r="AW55" i="34" s="1"/>
  <c r="BM55" i="34" s="1"/>
  <c r="AX59" i="34" a="1"/>
  <c r="AX59" i="34" s="1"/>
  <c r="BN59" i="34" s="1"/>
  <c r="AI58" i="34" a="1"/>
  <c r="AI58" i="34" s="1"/>
  <c r="AI56" i="34" a="1"/>
  <c r="AI56" i="34" s="1"/>
  <c r="DO56" i="34" s="1"/>
  <c r="AI59" i="34" a="1"/>
  <c r="AI59" i="34" s="1"/>
  <c r="DO59" i="34" s="1"/>
  <c r="AG58" i="34" a="1"/>
  <c r="AG58" i="34" s="1"/>
  <c r="DM58" i="34" s="1"/>
  <c r="AF59" i="34" a="1"/>
  <c r="AF59" i="34" s="1"/>
  <c r="DL59" i="34" s="1"/>
  <c r="AP51" i="34" a="1"/>
  <c r="AP51" i="34" s="1"/>
  <c r="DV51" i="34" s="1"/>
  <c r="AP47" i="34" a="1"/>
  <c r="AP47" i="34" s="1"/>
  <c r="AT47" i="34" a="1"/>
  <c r="AT47" i="34" s="1"/>
  <c r="BJ47" i="34" s="1"/>
  <c r="AK55" i="34" a="1"/>
  <c r="AK55" i="34" s="1"/>
  <c r="AM54" i="34" a="1"/>
  <c r="AM54" i="34" s="1"/>
  <c r="DS54" i="34" s="1"/>
  <c r="AJ47" i="34" a="1"/>
  <c r="AJ47" i="34" s="1"/>
  <c r="DP47" i="34" s="1"/>
  <c r="BD52" i="34" a="1"/>
  <c r="BD52" i="34" s="1"/>
  <c r="AN56" i="34" a="1"/>
  <c r="AN56" i="34" s="1"/>
  <c r="BC47" i="34" a="1"/>
  <c r="BC47" i="34" s="1"/>
  <c r="BS47" i="34" s="1"/>
  <c r="AY51" i="34" a="1"/>
  <c r="AY51" i="34" s="1"/>
  <c r="BO51" i="34" s="1"/>
  <c r="AO55" i="34" a="1"/>
  <c r="AO55" i="34" s="1"/>
  <c r="AC52" i="34" a="1"/>
  <c r="AC52" i="34" s="1"/>
  <c r="DI52" i="34" s="1"/>
  <c r="AD52" i="34" a="1"/>
  <c r="AD52" i="34" s="1"/>
  <c r="DJ52" i="34" s="1"/>
  <c r="AE53" i="34" a="1"/>
  <c r="AE53" i="34" s="1"/>
  <c r="AV56" i="34" a="1"/>
  <c r="AV56" i="34" s="1"/>
  <c r="AY52" i="34" a="1"/>
  <c r="AY52" i="34" s="1"/>
  <c r="BO52" i="34" s="1"/>
  <c r="AE55" i="34" a="1"/>
  <c r="AE55" i="34" s="1"/>
  <c r="AK51" i="34" a="1"/>
  <c r="AK51" i="34" s="1"/>
  <c r="DQ51" i="34" s="1"/>
  <c r="AT53" i="34" a="1"/>
  <c r="AT53" i="34" s="1"/>
  <c r="AD54" i="34" a="1"/>
  <c r="AD54" i="34" s="1"/>
  <c r="DJ54" i="34" s="1"/>
  <c r="AJ56" i="34" a="1"/>
  <c r="AJ56" i="34" s="1"/>
  <c r="AV58" i="34" a="1"/>
  <c r="AV58" i="34" s="1"/>
  <c r="AS53" i="34" a="1"/>
  <c r="AS53" i="34" s="1"/>
  <c r="BI53" i="34" s="1"/>
  <c r="AT55" i="34" a="1"/>
  <c r="AT55" i="34" s="1"/>
  <c r="BJ55" i="34" s="1"/>
  <c r="AL59" i="34" a="1"/>
  <c r="AL59" i="34" s="1"/>
  <c r="AZ58" i="34" a="1"/>
  <c r="AZ58" i="34" s="1"/>
  <c r="BP58" i="34" s="1"/>
  <c r="BC53" i="34" a="1"/>
  <c r="BC53" i="34" s="1"/>
  <c r="BS53" i="34" s="1"/>
  <c r="BB55" i="34" a="1"/>
  <c r="BB55" i="34" s="1"/>
  <c r="BR55" i="34" s="1"/>
  <c r="BF59" i="34" a="1"/>
  <c r="BF59" i="34" s="1"/>
  <c r="BV59" i="34" s="1"/>
  <c r="AM58" i="34" a="1"/>
  <c r="AM58" i="34" s="1"/>
  <c r="DS58" i="34" s="1"/>
  <c r="AM59" i="34" a="1"/>
  <c r="AM59" i="34" s="1"/>
  <c r="DS59" i="34" s="1"/>
  <c r="AK58" i="34" a="1"/>
  <c r="AK58" i="34" s="1"/>
  <c r="DQ58" i="34" s="1"/>
  <c r="AJ59" i="34" a="1"/>
  <c r="AJ59" i="34" s="1"/>
  <c r="DP59" i="34" s="1"/>
  <c r="AX47" i="34" a="1"/>
  <c r="AX47" i="34" s="1"/>
  <c r="BN47" i="34" s="1"/>
  <c r="AC56" i="34" a="1"/>
  <c r="AC56" i="34" s="1"/>
  <c r="AL51" i="34" a="1"/>
  <c r="AL51" i="34" s="1"/>
  <c r="DR51" i="34" s="1"/>
  <c r="AN47" i="34" a="1"/>
  <c r="AN47" i="34" s="1"/>
  <c r="DT47" i="34" s="1"/>
  <c r="AD53" i="34" a="1"/>
  <c r="AD53" i="34" s="1"/>
  <c r="AP58" i="34" a="1"/>
  <c r="AP58" i="34" s="1"/>
  <c r="BG47" i="34" a="1"/>
  <c r="BG47" i="34" s="1"/>
  <c r="BW47" i="34" s="1"/>
  <c r="AH51" i="34" a="1"/>
  <c r="AH51" i="34" s="1"/>
  <c r="DN51" i="34" s="1"/>
  <c r="AG52" i="34" a="1"/>
  <c r="AG52" i="34" s="1"/>
  <c r="DM52" i="34" s="1"/>
  <c r="AF56" i="34" a="1"/>
  <c r="AF56" i="34" s="1"/>
  <c r="AJ52" i="34" a="1"/>
  <c r="AJ52" i="34" s="1"/>
  <c r="DP52" i="34" s="1"/>
  <c r="AH52" i="34" a="1"/>
  <c r="AH52" i="34" s="1"/>
  <c r="DN52" i="34" s="1"/>
  <c r="AR53" i="34" a="1"/>
  <c r="AR53" i="34" s="1"/>
  <c r="BH53" i="34" s="1"/>
  <c r="BD56" i="34" a="1"/>
  <c r="BD56" i="34" s="1"/>
  <c r="BC52" i="34" a="1"/>
  <c r="BC52" i="34" s="1"/>
  <c r="BS52" i="34" s="1"/>
  <c r="AZ55" i="34" a="1"/>
  <c r="AZ55" i="34" s="1"/>
  <c r="BP55" i="34" s="1"/>
  <c r="AO51" i="34" a="1"/>
  <c r="AO51" i="34" s="1"/>
  <c r="DU51" i="34" s="1"/>
  <c r="AC54" i="34" a="1"/>
  <c r="AC54" i="34" s="1"/>
  <c r="DI54" i="34" s="1"/>
  <c r="AH54" i="34" a="1"/>
  <c r="AH54" i="34" s="1"/>
  <c r="DN54" i="34" s="1"/>
  <c r="AO56" i="34" a="1"/>
  <c r="AO56" i="34" s="1"/>
  <c r="DU56" i="34" s="1"/>
  <c r="BD58" i="34" a="1"/>
  <c r="BD58" i="34" s="1"/>
  <c r="BT58" i="34" s="1"/>
  <c r="AW53" i="34" a="1"/>
  <c r="AW53" i="34" s="1"/>
  <c r="BM53" i="34" s="1"/>
  <c r="BE55" i="34" a="1"/>
  <c r="BE55" i="34" s="1"/>
  <c r="AT59" i="34" a="1"/>
  <c r="AT59" i="34" s="1"/>
  <c r="BG53" i="34" a="1"/>
  <c r="BG53" i="34" s="1"/>
  <c r="BW53" i="34" s="1"/>
  <c r="AD56" i="34" a="1"/>
  <c r="AD56" i="34" s="1"/>
  <c r="AQ58" i="34" a="1"/>
  <c r="AQ58" i="34" s="1"/>
  <c r="DW58" i="34" s="1"/>
  <c r="AQ56" i="34" a="1"/>
  <c r="AQ56" i="34" s="1"/>
  <c r="DW56" i="34" s="1"/>
  <c r="AQ59" i="34" a="1"/>
  <c r="AQ59" i="34" s="1"/>
  <c r="DW59" i="34" s="1"/>
  <c r="BD55" i="34" a="1"/>
  <c r="BD55" i="34" s="1"/>
  <c r="BT55" i="34" s="1"/>
  <c r="AR54" i="34" a="1"/>
  <c r="AR54" i="34" s="1"/>
  <c r="BH54" i="34" s="1"/>
  <c r="BE54" i="34" a="1"/>
  <c r="BE54" i="34" s="1"/>
  <c r="BU54" i="34" s="1"/>
  <c r="AM51" i="34" a="1"/>
  <c r="AM51" i="34" s="1"/>
  <c r="AR47" i="34" a="1"/>
  <c r="AR47" i="34" s="1"/>
  <c r="BH47" i="34" s="1"/>
  <c r="AK54" i="34" a="1"/>
  <c r="AK54" i="34" s="1"/>
  <c r="DQ54" i="34" s="1"/>
  <c r="AN51" i="34" a="1"/>
  <c r="AN51" i="34" s="1"/>
  <c r="DT51" i="34" s="1"/>
  <c r="AE47" i="34" a="1"/>
  <c r="AE47" i="34" s="1"/>
  <c r="BC51" i="34" a="1"/>
  <c r="BC51" i="34" s="1"/>
  <c r="AM55" i="34" a="1"/>
  <c r="AM55" i="34" s="1"/>
  <c r="AN52" i="34" a="1"/>
  <c r="AN52" i="34" s="1"/>
  <c r="AS56" i="34" a="1"/>
  <c r="AS56" i="34" s="1"/>
  <c r="AJ53" i="34" a="1"/>
  <c r="AJ53" i="34" s="1"/>
  <c r="DP53" i="34" s="1"/>
  <c r="AL52" i="34" a="1"/>
  <c r="AL52" i="34" s="1"/>
  <c r="DR52" i="34" s="1"/>
  <c r="AX53" i="34" a="1"/>
  <c r="AX53" i="34" s="1"/>
  <c r="BG52" i="34" a="1"/>
  <c r="BG52" i="34" s="1"/>
  <c r="BW52" i="34" s="1"/>
  <c r="AG56" i="34" a="1"/>
  <c r="AG56" i="34" s="1"/>
  <c r="DM56" i="34" s="1"/>
  <c r="AS51" i="34" a="1"/>
  <c r="AS51" i="34" s="1"/>
  <c r="BI51" i="34" s="1"/>
  <c r="AJ54" i="34" a="1"/>
  <c r="AJ54" i="34" s="1"/>
  <c r="DP54" i="34" s="1"/>
  <c r="AL54" i="34" a="1"/>
  <c r="AL54" i="34" s="1"/>
  <c r="DR54" i="34" s="1"/>
  <c r="AZ56" i="34" a="1"/>
  <c r="AZ56" i="34" s="1"/>
  <c r="BA53" i="34" a="1"/>
  <c r="BA53" i="34" s="1"/>
  <c r="AL56" i="34" a="1"/>
  <c r="AL56" i="34" s="1"/>
  <c r="DR56" i="34" s="1"/>
  <c r="BB59" i="34" a="1"/>
  <c r="BB59" i="34" s="1"/>
  <c r="BR59" i="34" s="1"/>
  <c r="AB55" i="34" a="1"/>
  <c r="AB55" i="34" s="1"/>
  <c r="DH55" i="34" s="1"/>
  <c r="AT56" i="34" a="1"/>
  <c r="AT56" i="34" s="1"/>
  <c r="AU55" i="34" a="1"/>
  <c r="AU55" i="34" s="1"/>
  <c r="BK55" i="34" s="1"/>
  <c r="AU58" i="34" a="1"/>
  <c r="AU58" i="34" s="1"/>
  <c r="BK58" i="34" s="1"/>
  <c r="AU56" i="34" a="1"/>
  <c r="AU56" i="34" s="1"/>
  <c r="BK56" i="34" s="1"/>
  <c r="AU59" i="34" a="1"/>
  <c r="AU59" i="34" s="1"/>
  <c r="BK59" i="34" s="1"/>
  <c r="AS58" i="34" a="1"/>
  <c r="AS58" i="34" s="1"/>
  <c r="BI58" i="34" s="1"/>
  <c r="AR59" i="34" a="1"/>
  <c r="AR59" i="34" s="1"/>
  <c r="BH59" i="34" s="1"/>
  <c r="AW54" i="34" a="1"/>
  <c r="AW54" i="34" s="1"/>
  <c r="BM54" i="34" s="1"/>
  <c r="AK52" i="34" a="1"/>
  <c r="AK52" i="34" s="1"/>
  <c r="DQ52" i="34" s="1"/>
  <c r="BF47" i="34" a="1"/>
  <c r="BF47" i="34" s="1"/>
  <c r="BV47" i="34" s="1"/>
  <c r="AX62" i="34" a="1"/>
  <c r="AX62" i="34" s="1"/>
  <c r="BB62" i="34" a="1"/>
  <c r="BB62" i="34" s="1"/>
  <c r="AU62" i="34" a="1"/>
  <c r="AU62" i="34" s="1"/>
  <c r="AV62" i="34" a="1"/>
  <c r="AV62" i="34" s="1"/>
  <c r="AS62" i="34" a="1"/>
  <c r="AS62" i="34" s="1"/>
  <c r="AY62" i="34" a="1"/>
  <c r="AY62" i="34" s="1"/>
  <c r="AZ62" i="34" a="1"/>
  <c r="AZ62" i="34" s="1"/>
  <c r="BC62" i="34" a="1"/>
  <c r="BC62" i="34" s="1"/>
  <c r="BD62" i="34" a="1"/>
  <c r="BD62" i="34" s="1"/>
  <c r="AG62" i="34" a="1"/>
  <c r="AG62" i="34" s="1"/>
  <c r="BG62" i="34" a="1"/>
  <c r="BG62" i="34" s="1"/>
  <c r="AH62" i="34" a="1"/>
  <c r="AH62" i="34" s="1"/>
  <c r="AC62" i="34" a="1"/>
  <c r="AC62" i="34" s="1"/>
  <c r="AP62" i="34" a="1"/>
  <c r="AP62" i="34" s="1"/>
  <c r="AE62" i="34" a="1"/>
  <c r="AE62" i="34" s="1"/>
  <c r="DK62" i="34" s="1"/>
  <c r="AF62" i="34" a="1"/>
  <c r="AF62" i="34" s="1"/>
  <c r="AO62" i="34" a="1"/>
  <c r="AO62" i="34" s="1"/>
  <c r="BA62" i="34" a="1"/>
  <c r="BA62" i="34" s="1"/>
  <c r="AK62" i="34" a="1"/>
  <c r="AK62" i="34" s="1"/>
  <c r="AD62" i="34" a="1"/>
  <c r="AD62" i="34" s="1"/>
  <c r="AI62" i="34" a="1"/>
  <c r="AI62" i="34" s="1"/>
  <c r="AJ62" i="34" a="1"/>
  <c r="AJ62" i="34" s="1"/>
  <c r="AW62" i="34" a="1"/>
  <c r="AW62" i="34" s="1"/>
  <c r="AL62" i="34" a="1"/>
  <c r="AL62" i="34" s="1"/>
  <c r="AM62" i="34" a="1"/>
  <c r="AM62" i="34" s="1"/>
  <c r="AN62" i="34" a="1"/>
  <c r="AN62" i="34" s="1"/>
  <c r="BF62" i="34" a="1"/>
  <c r="BF62" i="34" s="1"/>
  <c r="AT62" i="34" a="1"/>
  <c r="AT62" i="34" s="1"/>
  <c r="BJ62" i="34" s="1"/>
  <c r="AQ62" i="34" a="1"/>
  <c r="AQ62" i="34" s="1"/>
  <c r="DW62" i="34" s="1"/>
  <c r="AR62" i="34" a="1"/>
  <c r="AR62" i="34" s="1"/>
  <c r="BH62" i="34" s="1"/>
  <c r="BE62" i="34" a="1"/>
  <c r="BE62" i="34" s="1"/>
  <c r="DI30" i="34" l="1"/>
  <c r="DL62" i="34"/>
  <c r="AP189" i="34"/>
  <c r="AW189" i="34"/>
  <c r="BG189" i="34"/>
  <c r="BI29" i="34"/>
  <c r="AF189" i="34"/>
  <c r="BM74" i="34"/>
  <c r="AN189" i="34"/>
  <c r="AE189" i="34"/>
  <c r="AJ189" i="34"/>
  <c r="BA189" i="34"/>
  <c r="AY189" i="34"/>
  <c r="AR189" i="34"/>
  <c r="AH189" i="34"/>
  <c r="AI189" i="34"/>
  <c r="DS29" i="34"/>
  <c r="AL189" i="34"/>
  <c r="BE189" i="34"/>
  <c r="AS189" i="34"/>
  <c r="AB189" i="34"/>
  <c r="DO14" i="34"/>
  <c r="DU14" i="34"/>
  <c r="AD189" i="34"/>
  <c r="DT6" i="34"/>
  <c r="AU189" i="34"/>
  <c r="AM189" i="34"/>
  <c r="AZ189" i="34"/>
  <c r="AG189" i="34"/>
  <c r="BF189" i="34"/>
  <c r="AX189" i="34"/>
  <c r="DJ53" i="34"/>
  <c r="AQ189" i="34"/>
  <c r="BD189" i="34"/>
  <c r="DW14" i="34"/>
  <c r="DL21" i="34"/>
  <c r="DW36" i="34"/>
  <c r="DQ5" i="34"/>
  <c r="AK189" i="34"/>
  <c r="BR5" i="34"/>
  <c r="BB189" i="34"/>
  <c r="DI5" i="34"/>
  <c r="AC189" i="34"/>
  <c r="BL5" i="34"/>
  <c r="AV189" i="34"/>
  <c r="BS5" i="34"/>
  <c r="BC189" i="34"/>
  <c r="DU5" i="34"/>
  <c r="AO189" i="34"/>
  <c r="BJ5" i="34"/>
  <c r="AT189" i="34"/>
  <c r="BX5" i="34" a="1"/>
  <c r="BX5" i="34" s="1"/>
  <c r="DI62" i="34"/>
  <c r="BV19" i="34"/>
  <c r="DN73" i="34"/>
  <c r="DR62" i="34"/>
  <c r="DT52" i="34"/>
  <c r="BJ59" i="34"/>
  <c r="BH25" i="34"/>
  <c r="DW29" i="34"/>
  <c r="DU29" i="34"/>
  <c r="DK36" i="34"/>
  <c r="DQ41" i="34"/>
  <c r="DN6" i="34"/>
  <c r="DV92" i="34"/>
  <c r="DS32" i="34"/>
  <c r="BN53" i="34"/>
  <c r="DM19" i="34"/>
  <c r="BO18" i="34"/>
  <c r="BI21" i="34"/>
  <c r="DM21" i="34"/>
  <c r="BV32" i="34"/>
  <c r="DT41" i="34"/>
  <c r="DJ41" i="34"/>
  <c r="DM39" i="34"/>
  <c r="BQ53" i="34"/>
  <c r="DL14" i="34"/>
  <c r="BH14" i="34"/>
  <c r="DI39" i="34"/>
  <c r="DQ19" i="34"/>
  <c r="DH5" i="34"/>
  <c r="DT17" i="34"/>
  <c r="DI14" i="34"/>
  <c r="DI18" i="34"/>
  <c r="DU32" i="34"/>
  <c r="BJ32" i="34"/>
  <c r="BJ51" i="34"/>
  <c r="DO44" i="34"/>
  <c r="DV53" i="34"/>
  <c r="BO19" i="34"/>
  <c r="BR19" i="34"/>
  <c r="DQ25" i="34"/>
  <c r="DK6" i="34"/>
  <c r="DS17" i="34"/>
  <c r="DJ17" i="34"/>
  <c r="DN14" i="34"/>
  <c r="BH18" i="34"/>
  <c r="DT21" i="34"/>
  <c r="DU21" i="34"/>
  <c r="DQ30" i="34"/>
  <c r="DL30" i="34"/>
  <c r="DL29" i="34"/>
  <c r="DI32" i="34"/>
  <c r="BQ36" i="34"/>
  <c r="DJ36" i="34"/>
  <c r="DL36" i="34"/>
  <c r="DT36" i="34"/>
  <c r="DM72" i="34"/>
  <c r="DO62" i="34"/>
  <c r="DN62" i="34"/>
  <c r="DR25" i="34"/>
  <c r="DV5" i="34"/>
  <c r="BM18" i="34"/>
  <c r="BO30" i="34"/>
  <c r="DH29" i="34"/>
  <c r="DQ29" i="34"/>
  <c r="BM32" i="34"/>
  <c r="DR36" i="34"/>
  <c r="DH39" i="34"/>
  <c r="DQ55" i="34"/>
  <c r="DO58" i="34"/>
  <c r="DN58" i="34"/>
  <c r="BH52" i="34"/>
  <c r="DL55" i="34"/>
  <c r="BK25" i="34"/>
  <c r="DU19" i="34"/>
  <c r="DT5" i="34"/>
  <c r="BJ18" i="34"/>
  <c r="DW21" i="34"/>
  <c r="DP30" i="34"/>
  <c r="BJ29" i="34"/>
  <c r="DM29" i="34"/>
  <c r="BQ32" i="34"/>
  <c r="BM36" i="34"/>
  <c r="DM41" i="34"/>
  <c r="BO39" i="34"/>
  <c r="DL72" i="34"/>
  <c r="DT62" i="34"/>
  <c r="DL56" i="34"/>
  <c r="BV52" i="34"/>
  <c r="DL47" i="34"/>
  <c r="BU59" i="34"/>
  <c r="DN56" i="34"/>
  <c r="BR47" i="34"/>
  <c r="DH56" i="34"/>
  <c r="DR18" i="34"/>
  <c r="DR21" i="34"/>
  <c r="DK32" i="34"/>
  <c r="DW32" i="34"/>
  <c r="BN36" i="34"/>
  <c r="DP36" i="34"/>
  <c r="DR39" i="34"/>
  <c r="DK44" i="34"/>
  <c r="DL53" i="34"/>
  <c r="DS19" i="34"/>
  <c r="DU25" i="34"/>
  <c r="DV6" i="34"/>
  <c r="DK5" i="34"/>
  <c r="DK14" i="34"/>
  <c r="DJ14" i="34"/>
  <c r="DT18" i="34"/>
  <c r="DP18" i="34"/>
  <c r="DQ21" i="34"/>
  <c r="DH30" i="34"/>
  <c r="DU30" i="34"/>
  <c r="DI29" i="34"/>
  <c r="DN32" i="34"/>
  <c r="DL32" i="34"/>
  <c r="DT32" i="34"/>
  <c r="DH41" i="34"/>
  <c r="DN39" i="34"/>
  <c r="DK39" i="34"/>
  <c r="DP44" i="34"/>
  <c r="DP5" i="34"/>
  <c r="DM74" i="34"/>
  <c r="DP76" i="34"/>
  <c r="DQ73" i="34"/>
  <c r="DH75" i="34"/>
  <c r="DN25" i="34"/>
  <c r="DK51" i="34"/>
  <c r="DH6" i="34"/>
  <c r="DR14" i="34"/>
  <c r="DO18" i="34"/>
  <c r="DI21" i="34"/>
  <c r="BL29" i="34"/>
  <c r="DI74" i="34"/>
  <c r="DI92" i="34"/>
  <c r="DU73" i="34"/>
  <c r="DJ92" i="34"/>
  <c r="DU76" i="34"/>
  <c r="DW74" i="34"/>
  <c r="DJ19" i="34"/>
  <c r="DV48" i="34"/>
  <c r="DL52" i="34"/>
  <c r="DV44" i="34"/>
  <c r="DS62" i="34"/>
  <c r="DH52" i="34"/>
  <c r="BQ25" i="34"/>
  <c r="DO25" i="34"/>
  <c r="DI19" i="34"/>
  <c r="DV25" i="34"/>
  <c r="DN19" i="34"/>
  <c r="DM6" i="34"/>
  <c r="DP6" i="34"/>
  <c r="BH5" i="34"/>
  <c r="DN5" i="34"/>
  <c r="DO5" i="34"/>
  <c r="DM17" i="34"/>
  <c r="DU17" i="34"/>
  <c r="DV14" i="34"/>
  <c r="DS14" i="34"/>
  <c r="DK18" i="34"/>
  <c r="DL18" i="34"/>
  <c r="DS18" i="34"/>
  <c r="DH18" i="34"/>
  <c r="DJ21" i="34"/>
  <c r="DW30" i="34"/>
  <c r="DK29" i="34"/>
  <c r="DP29" i="34"/>
  <c r="DT29" i="34"/>
  <c r="DQ32" i="34"/>
  <c r="BL36" i="34"/>
  <c r="DS36" i="34"/>
  <c r="DN36" i="34"/>
  <c r="DV41" i="34"/>
  <c r="DU39" i="34"/>
  <c r="DR5" i="34"/>
  <c r="DI6" i="34"/>
  <c r="DT76" i="34"/>
  <c r="DL73" i="34"/>
  <c r="DK91" i="34"/>
  <c r="DS92" i="34"/>
  <c r="DP91" i="34"/>
  <c r="DV72" i="34"/>
  <c r="DR44" i="34"/>
  <c r="DS56" i="34"/>
  <c r="DT25" i="34"/>
  <c r="DR19" i="34"/>
  <c r="DK25" i="34"/>
  <c r="DP21" i="34"/>
  <c r="DR30" i="34"/>
  <c r="DR32" i="34"/>
  <c r="DQ36" i="34"/>
  <c r="DN41" i="34"/>
  <c r="DL41" i="34"/>
  <c r="DO39" i="34"/>
  <c r="DJ5" i="34"/>
  <c r="DK74" i="34"/>
  <c r="DU74" i="34"/>
  <c r="DM91" i="34"/>
  <c r="DU48" i="34"/>
  <c r="DJ71" i="34"/>
  <c r="DS5" i="34"/>
  <c r="DQ14" i="34"/>
  <c r="DU18" i="34"/>
  <c r="DK41" i="34"/>
  <c r="DQ39" i="34"/>
  <c r="DO91" i="34"/>
  <c r="DJ74" i="34"/>
  <c r="DH92" i="34"/>
  <c r="DR92" i="34"/>
  <c r="DR74" i="34"/>
  <c r="DP62" i="34"/>
  <c r="DV62" i="34"/>
  <c r="BT56" i="34"/>
  <c r="DV58" i="34"/>
  <c r="DW55" i="34"/>
  <c r="BU52" i="34"/>
  <c r="BH56" i="34"/>
  <c r="DM25" i="34"/>
  <c r="DL25" i="34"/>
  <c r="DH25" i="34"/>
  <c r="DV19" i="34"/>
  <c r="DQ6" i="34"/>
  <c r="DM5" i="34"/>
  <c r="BJ17" i="34"/>
  <c r="DI17" i="34"/>
  <c r="DM14" i="34"/>
  <c r="DH14" i="34"/>
  <c r="BI18" i="34"/>
  <c r="DJ18" i="34"/>
  <c r="BU21" i="34"/>
  <c r="DN30" i="34"/>
  <c r="DO30" i="34"/>
  <c r="DT30" i="34"/>
  <c r="DV29" i="34"/>
  <c r="DH32" i="34"/>
  <c r="DV32" i="34"/>
  <c r="DM36" i="34"/>
  <c r="DO41" i="34"/>
  <c r="DO55" i="34"/>
  <c r="DS6" i="34"/>
  <c r="DO74" i="34"/>
  <c r="DK76" i="34"/>
  <c r="DW92" i="34"/>
  <c r="DL91" i="34"/>
  <c r="DU44" i="34"/>
  <c r="DS71" i="34"/>
  <c r="DV55" i="34"/>
  <c r="DO19" i="34"/>
  <c r="DH19" i="34"/>
  <c r="DW19" i="34"/>
  <c r="DL6" i="34"/>
  <c r="DW5" i="34"/>
  <c r="DR17" i="34"/>
  <c r="BI14" i="34"/>
  <c r="DM18" i="34"/>
  <c r="DN21" i="34"/>
  <c r="DS30" i="34"/>
  <c r="DJ29" i="34"/>
  <c r="BU32" i="34"/>
  <c r="DM32" i="34"/>
  <c r="DJ32" i="34"/>
  <c r="DO36" i="34"/>
  <c r="DW41" i="34"/>
  <c r="DU41" i="34"/>
  <c r="DU6" i="34"/>
  <c r="DW6" i="34"/>
  <c r="DP74" i="34"/>
  <c r="DL92" i="34"/>
  <c r="DH73" i="34"/>
  <c r="DV76" i="34"/>
  <c r="DI76" i="34"/>
  <c r="DQ72" i="34"/>
  <c r="DI72" i="34"/>
  <c r="DI44" i="34"/>
  <c r="DM48" i="34"/>
  <c r="BV53" i="34"/>
  <c r="DP25" i="34"/>
  <c r="BT17" i="34"/>
  <c r="DH17" i="34"/>
  <c r="DW18" i="34"/>
  <c r="DK21" i="34"/>
  <c r="BK36" i="34"/>
  <c r="DH36" i="34"/>
  <c r="DR41" i="34"/>
  <c r="DJ39" i="34"/>
  <c r="DL5" i="34"/>
  <c r="DT74" i="34"/>
  <c r="DQ76" i="34"/>
  <c r="DO76" i="34"/>
  <c r="DJ73" i="34"/>
  <c r="DQ92" i="34"/>
  <c r="DM73" i="34"/>
  <c r="DQ74" i="34"/>
  <c r="DO73" i="34"/>
  <c r="DO71" i="34"/>
  <c r="DS48" i="34"/>
  <c r="BL62" i="34"/>
  <c r="DP56" i="34"/>
  <c r="DV59" i="34"/>
  <c r="DL58" i="34"/>
  <c r="DH47" i="34"/>
  <c r="DQ47" i="34"/>
  <c r="DR58" i="34"/>
  <c r="DS47" i="34"/>
  <c r="DV54" i="34"/>
  <c r="DJ62" i="34"/>
  <c r="DQ62" i="34"/>
  <c r="DO54" i="34"/>
  <c r="DJ55" i="34"/>
  <c r="DO52" i="34"/>
  <c r="DU58" i="34"/>
  <c r="DM62" i="34"/>
  <c r="DJ56" i="34"/>
  <c r="DI56" i="34"/>
  <c r="DU55" i="34"/>
  <c r="DT58" i="34"/>
  <c r="DL51" i="34"/>
  <c r="DH58" i="34"/>
  <c r="DS52" i="34"/>
  <c r="DW47" i="34"/>
  <c r="DI47" i="34"/>
  <c r="DI53" i="34"/>
  <c r="DO53" i="34"/>
  <c r="DU62" i="34"/>
  <c r="DS51" i="34"/>
  <c r="DV47" i="34"/>
  <c r="DH59" i="34"/>
  <c r="DH53" i="34"/>
  <c r="DN55" i="34"/>
  <c r="DH54" i="34"/>
  <c r="DI59" i="34"/>
  <c r="DM59" i="34"/>
  <c r="DV56" i="34"/>
  <c r="DR59" i="34"/>
  <c r="DK55" i="34"/>
  <c r="DI58" i="34"/>
  <c r="DP58" i="34"/>
  <c r="DI51" i="34"/>
  <c r="DO51" i="34"/>
  <c r="DU47" i="34"/>
  <c r="DM53" i="34"/>
  <c r="DN47" i="34"/>
  <c r="DU52" i="34"/>
  <c r="DJ58" i="34"/>
  <c r="DO47" i="34"/>
  <c r="DT56" i="34"/>
  <c r="DK59" i="34"/>
  <c r="DR55" i="34"/>
  <c r="DU54" i="34"/>
  <c r="DN59" i="34"/>
  <c r="DQ59" i="34"/>
  <c r="DP55" i="34"/>
  <c r="DK52" i="34"/>
  <c r="DH62" i="34"/>
  <c r="DJ59" i="34"/>
  <c r="DN53" i="34"/>
  <c r="DK56" i="34"/>
  <c r="DQ53" i="34"/>
  <c r="DW52" i="34"/>
  <c r="DT55" i="34"/>
  <c r="DL54" i="34"/>
  <c r="DS53" i="34"/>
  <c r="DJ47" i="34"/>
  <c r="DM54" i="34"/>
  <c r="DM55" i="34"/>
  <c r="DT59" i="34"/>
  <c r="DK58" i="34"/>
  <c r="DW53" i="34"/>
  <c r="DJ51" i="34"/>
  <c r="BO44" i="34"/>
  <c r="DR47" i="34"/>
  <c r="DU59" i="34"/>
  <c r="DV52" i="34"/>
  <c r="BS55" i="34"/>
  <c r="DS55" i="34"/>
  <c r="BK47" i="34"/>
  <c r="DK47" i="34"/>
  <c r="BK53" i="34"/>
  <c r="DK53" i="34"/>
  <c r="BW51" i="34"/>
  <c r="DW51" i="34"/>
  <c r="BT54" i="34"/>
  <c r="DT54" i="34"/>
  <c r="BO6" i="34"/>
  <c r="DO6" i="34"/>
  <c r="BN48" i="34"/>
  <c r="DN48" i="34"/>
  <c r="BK92" i="34"/>
  <c r="DK92" i="34"/>
  <c r="BS72" i="34"/>
  <c r="DS72" i="34"/>
  <c r="BO48" i="34"/>
  <c r="DO48" i="34"/>
  <c r="BR76" i="34"/>
  <c r="DR76" i="34"/>
  <c r="BW73" i="34"/>
  <c r="DW73" i="34"/>
  <c r="BT44" i="34"/>
  <c r="DT44" i="34"/>
  <c r="BH48" i="34"/>
  <c r="DH48" i="34"/>
  <c r="BH71" i="34"/>
  <c r="BY71" i="34" s="1"/>
  <c r="BZ71" i="34" s="1"/>
  <c r="DH71" i="34"/>
  <c r="BR75" i="34"/>
  <c r="DR75" i="34"/>
  <c r="BR39" i="34"/>
  <c r="BP51" i="34"/>
  <c r="BM25" i="34"/>
  <c r="BM5" i="34"/>
  <c r="BW5" i="34"/>
  <c r="BL17" i="34"/>
  <c r="BM14" i="34"/>
  <c r="BH21" i="34"/>
  <c r="BS30" i="34"/>
  <c r="BN30" i="34"/>
  <c r="BL30" i="34"/>
  <c r="BO32" i="34"/>
  <c r="BT73" i="34"/>
  <c r="BV62" i="34"/>
  <c r="BW62" i="34"/>
  <c r="BK62" i="34"/>
  <c r="BV55" i="34"/>
  <c r="BR53" i="34"/>
  <c r="BI25" i="34"/>
  <c r="BH19" i="34"/>
  <c r="BT6" i="34"/>
  <c r="BO14" i="34"/>
  <c r="BU14" i="34"/>
  <c r="BK18" i="34"/>
  <c r="BV21" i="34"/>
  <c r="BI30" i="34"/>
  <c r="BS29" i="34"/>
  <c r="BU36" i="34"/>
  <c r="BS36" i="34"/>
  <c r="BO41" i="34"/>
  <c r="BS41" i="34"/>
  <c r="BI44" i="34"/>
  <c r="BT62" i="34"/>
  <c r="BP17" i="34"/>
  <c r="BP36" i="34"/>
  <c r="BL25" i="34"/>
  <c r="BL6" i="34"/>
  <c r="BK6" i="34"/>
  <c r="BR17" i="34"/>
  <c r="BS17" i="34"/>
  <c r="BN14" i="34"/>
  <c r="BI56" i="34"/>
  <c r="BM62" i="34"/>
  <c r="BJ56" i="34"/>
  <c r="BU55" i="34"/>
  <c r="BR14" i="34"/>
  <c r="BL56" i="34"/>
  <c r="BL21" i="34"/>
  <c r="BW32" i="34"/>
  <c r="BW36" i="34"/>
  <c r="BT36" i="34"/>
  <c r="BR52" i="34"/>
  <c r="BU51" i="34"/>
  <c r="BN58" i="34"/>
  <c r="BP59" i="34"/>
  <c r="BM47" i="34"/>
  <c r="BT53" i="34"/>
  <c r="BP14" i="34"/>
  <c r="BU92" i="34"/>
  <c r="BL76" i="34"/>
  <c r="BW91" i="34"/>
  <c r="BK73" i="34"/>
  <c r="BS76" i="34"/>
  <c r="BH72" i="34"/>
  <c r="BL44" i="34"/>
  <c r="BP73" i="34"/>
  <c r="BN51" i="34"/>
  <c r="BR51" i="34"/>
  <c r="BH55" i="34"/>
  <c r="BR54" i="34"/>
  <c r="BM52" i="34"/>
  <c r="BW59" i="34"/>
  <c r="BV51" i="34"/>
  <c r="BQ58" i="34"/>
  <c r="BS54" i="34"/>
  <c r="BT51" i="34"/>
  <c r="BK17" i="34"/>
  <c r="BN17" i="34"/>
  <c r="BM21" i="34"/>
  <c r="BV36" i="34"/>
  <c r="BM39" i="34"/>
  <c r="BI91" i="34"/>
  <c r="BT91" i="34"/>
  <c r="BR72" i="34"/>
  <c r="BJ76" i="34"/>
  <c r="BN92" i="34"/>
  <c r="BN74" i="34"/>
  <c r="BS73" i="34"/>
  <c r="BQ91" i="34"/>
  <c r="BQ44" i="34"/>
  <c r="BH44" i="34"/>
  <c r="BQ62" i="34"/>
  <c r="BR62" i="34"/>
  <c r="BP56" i="34"/>
  <c r="BJ53" i="34"/>
  <c r="BI52" i="34"/>
  <c r="BW56" i="34"/>
  <c r="BS59" i="34"/>
  <c r="BM51" i="34"/>
  <c r="BL55" i="34"/>
  <c r="BP25" i="34"/>
  <c r="BO25" i="34"/>
  <c r="BL19" i="34"/>
  <c r="BM19" i="34"/>
  <c r="BU19" i="34"/>
  <c r="BW25" i="34"/>
  <c r="BQ6" i="34"/>
  <c r="BO5" i="34"/>
  <c r="BO17" i="34"/>
  <c r="BM17" i="34"/>
  <c r="BU17" i="34"/>
  <c r="BK14" i="34"/>
  <c r="BW14" i="34"/>
  <c r="BT14" i="34"/>
  <c r="BP18" i="34"/>
  <c r="BV18" i="34"/>
  <c r="BS21" i="34"/>
  <c r="BH30" i="34"/>
  <c r="BP30" i="34"/>
  <c r="BW30" i="34"/>
  <c r="BV29" i="34"/>
  <c r="BM29" i="34"/>
  <c r="BU29" i="34"/>
  <c r="BL32" i="34"/>
  <c r="BS32" i="34"/>
  <c r="BJ36" i="34"/>
  <c r="BR41" i="34"/>
  <c r="BP41" i="34"/>
  <c r="BQ41" i="34"/>
  <c r="BP39" i="34"/>
  <c r="BJ6" i="34"/>
  <c r="BN6" i="34"/>
  <c r="BV91" i="34"/>
  <c r="BH76" i="34"/>
  <c r="BO92" i="34"/>
  <c r="BN73" i="34"/>
  <c r="BT72" i="34"/>
  <c r="BT92" i="34"/>
  <c r="BV74" i="34"/>
  <c r="BQ5" i="34"/>
  <c r="BO54" i="34"/>
  <c r="BW58" i="34"/>
  <c r="BW54" i="34"/>
  <c r="BP52" i="34"/>
  <c r="BJ52" i="34"/>
  <c r="BP47" i="34"/>
  <c r="BL59" i="34"/>
  <c r="BR25" i="34"/>
  <c r="BW17" i="34"/>
  <c r="BO21" i="34"/>
  <c r="BR21" i="34"/>
  <c r="BK30" i="34"/>
  <c r="BJ30" i="34"/>
  <c r="BI32" i="34"/>
  <c r="BP32" i="34"/>
  <c r="BH41" i="34"/>
  <c r="BI41" i="34"/>
  <c r="BW39" i="34"/>
  <c r="BU5" i="34"/>
  <c r="BL74" i="34"/>
  <c r="BR6" i="34"/>
  <c r="BN76" i="34"/>
  <c r="BM92" i="34"/>
  <c r="BM76" i="34"/>
  <c r="BW76" i="34"/>
  <c r="BJ72" i="34"/>
  <c r="BS44" i="34"/>
  <c r="BU72" i="34"/>
  <c r="BV58" i="34"/>
  <c r="BP54" i="34"/>
  <c r="BQ54" i="34"/>
  <c r="BW55" i="34"/>
  <c r="BN52" i="34"/>
  <c r="BM56" i="34"/>
  <c r="BK44" i="34"/>
  <c r="BS58" i="34"/>
  <c r="BJ54" i="34"/>
  <c r="BI54" i="34"/>
  <c r="BM58" i="34"/>
  <c r="BP53" i="34"/>
  <c r="BI5" i="34"/>
  <c r="BH17" i="34"/>
  <c r="BT18" i="34"/>
  <c r="BW18" i="34"/>
  <c r="BT21" i="34"/>
  <c r="BQ21" i="34"/>
  <c r="BU30" i="34"/>
  <c r="BM30" i="34"/>
  <c r="BO29" i="34"/>
  <c r="BH32" i="34"/>
  <c r="BO36" i="34"/>
  <c r="BI36" i="34"/>
  <c r="BJ39" i="34"/>
  <c r="BL39" i="34"/>
  <c r="BR73" i="34"/>
  <c r="BN72" i="34"/>
  <c r="BJ91" i="34"/>
  <c r="BL72" i="34"/>
  <c r="BN62" i="34"/>
  <c r="BS62" i="34"/>
  <c r="BU62" i="34"/>
  <c r="BP62" i="34"/>
  <c r="BK54" i="34"/>
  <c r="BQ47" i="34"/>
  <c r="BH51" i="34"/>
  <c r="BI55" i="34"/>
  <c r="BQ56" i="34"/>
  <c r="BO59" i="34"/>
  <c r="BR56" i="34"/>
  <c r="BK51" i="34"/>
  <c r="BJ25" i="34"/>
  <c r="BS25" i="34"/>
  <c r="BT19" i="34"/>
  <c r="BM6" i="34"/>
  <c r="BK5" i="34"/>
  <c r="BV17" i="34"/>
  <c r="BL18" i="34"/>
  <c r="BN18" i="34"/>
  <c r="BK21" i="34"/>
  <c r="BJ21" i="34"/>
  <c r="BV30" i="34"/>
  <c r="BN29" i="34"/>
  <c r="BR29" i="34"/>
  <c r="BT32" i="34"/>
  <c r="BN32" i="34"/>
  <c r="BU41" i="34"/>
  <c r="BV39" i="34"/>
  <c r="BT39" i="34"/>
  <c r="BP5" i="34"/>
  <c r="BT74" i="34"/>
  <c r="BQ76" i="34"/>
  <c r="BV73" i="34"/>
  <c r="BW72" i="34"/>
  <c r="BH74" i="34"/>
  <c r="BS91" i="34"/>
  <c r="BW44" i="34"/>
  <c r="BO62" i="34"/>
  <c r="BS51" i="34"/>
  <c r="BT52" i="34"/>
  <c r="BN54" i="34"/>
  <c r="BT47" i="34"/>
  <c r="BQ51" i="34"/>
  <c r="BO56" i="34"/>
  <c r="BU53" i="34"/>
  <c r="BP19" i="34"/>
  <c r="BK19" i="34"/>
  <c r="BV5" i="34"/>
  <c r="BN5" i="34"/>
  <c r="BQ17" i="34"/>
  <c r="BL14" i="34"/>
  <c r="BS18" i="34"/>
  <c r="BW21" i="34"/>
  <c r="BQ29" i="34"/>
  <c r="BW29" i="34"/>
  <c r="BK32" i="34"/>
  <c r="BT41" i="34"/>
  <c r="BJ41" i="34"/>
  <c r="BS39" i="34"/>
  <c r="BN39" i="34"/>
  <c r="BI39" i="34"/>
  <c r="BH91" i="34"/>
  <c r="BV92" i="34"/>
  <c r="BP72" i="34"/>
  <c r="BS74" i="34"/>
  <c r="BK72" i="34"/>
  <c r="BM72" i="34"/>
  <c r="BI62" i="34"/>
  <c r="BL58" i="34"/>
  <c r="BN55" i="34"/>
  <c r="BQ55" i="34"/>
  <c r="BN56" i="34"/>
  <c r="BQ52" i="34"/>
  <c r="BO58" i="34"/>
  <c r="BU56" i="34"/>
  <c r="BL47" i="34"/>
  <c r="BQ19" i="34"/>
  <c r="BP6" i="34"/>
  <c r="BT5" i="34"/>
  <c r="BJ14" i="34"/>
  <c r="BS14" i="34"/>
  <c r="BQ18" i="34"/>
  <c r="BR18" i="34"/>
  <c r="BQ30" i="34"/>
  <c r="BT30" i="34"/>
  <c r="BH29" i="34"/>
  <c r="BK29" i="34"/>
  <c r="BR36" i="34"/>
  <c r="BM41" i="34"/>
  <c r="BH39" i="34"/>
  <c r="BU91" i="34"/>
  <c r="BI73" i="34"/>
  <c r="BN91" i="34"/>
  <c r="BO72" i="34"/>
  <c r="BP92" i="34"/>
  <c r="BR91" i="34"/>
  <c r="BY61" i="34"/>
  <c r="BZ61" i="34" s="1"/>
  <c r="BY85" i="34"/>
  <c r="BZ85" i="34" s="1"/>
  <c r="BY129" i="34"/>
  <c r="CA129" i="34" s="1"/>
  <c r="BY117" i="34"/>
  <c r="CA117" i="34" s="1"/>
  <c r="BY75" i="34"/>
  <c r="CA75" i="34" s="1"/>
  <c r="BY173" i="34"/>
  <c r="CA173" i="34" s="1"/>
  <c r="BY153" i="34"/>
  <c r="BZ153" i="34" s="1"/>
  <c r="BY99" i="34"/>
  <c r="BZ99" i="34" s="1"/>
  <c r="BY128" i="34"/>
  <c r="BZ128" i="34" s="1"/>
  <c r="BY46" i="34"/>
  <c r="CA46" i="34" s="1"/>
  <c r="BY154" i="34"/>
  <c r="BZ154" i="34" s="1"/>
  <c r="BY102" i="34"/>
  <c r="CA102" i="34" s="1"/>
  <c r="BY168" i="34"/>
  <c r="BZ168" i="34" s="1"/>
  <c r="BY136" i="34"/>
  <c r="CA136" i="34" s="1"/>
  <c r="BY24" i="34"/>
  <c r="CA24" i="34" s="1"/>
  <c r="BY87" i="34"/>
  <c r="BZ87" i="34" s="1"/>
  <c r="BY180" i="34"/>
  <c r="BZ180" i="34" s="1"/>
  <c r="BY167" i="34"/>
  <c r="BZ167" i="34" s="1"/>
  <c r="BY100" i="34"/>
  <c r="BZ100" i="34" s="1"/>
  <c r="BY127" i="34"/>
  <c r="CA127" i="34" s="1"/>
  <c r="BY179" i="34"/>
  <c r="BZ179" i="34" s="1"/>
  <c r="BY134" i="34"/>
  <c r="BZ134" i="34" s="1"/>
  <c r="BY78" i="34"/>
  <c r="BZ78" i="34" s="1"/>
  <c r="BY37" i="34"/>
  <c r="BZ37" i="34" s="1"/>
  <c r="BY12" i="34"/>
  <c r="CA12" i="34" s="1"/>
  <c r="BY119" i="34"/>
  <c r="BZ119" i="34" s="1"/>
  <c r="BY125" i="34"/>
  <c r="CA125" i="34" s="1"/>
  <c r="BY188" i="34"/>
  <c r="CA188" i="34" s="1"/>
  <c r="BY162" i="34"/>
  <c r="BZ162" i="34" s="1"/>
  <c r="BY106" i="34"/>
  <c r="BZ106" i="34" s="1"/>
  <c r="BY80" i="34"/>
  <c r="BZ80" i="34" s="1"/>
  <c r="BY101" i="34"/>
  <c r="BZ101" i="34" s="1"/>
  <c r="BY187" i="34"/>
  <c r="BZ187" i="34" s="1"/>
  <c r="BY176" i="34"/>
  <c r="CA176" i="34" s="1"/>
  <c r="BY121" i="34"/>
  <c r="CA121" i="34" s="1"/>
  <c r="BY34" i="34"/>
  <c r="CA34" i="34" s="1"/>
  <c r="BY148" i="34"/>
  <c r="CA148" i="34" s="1"/>
  <c r="BY142" i="34"/>
  <c r="BZ142" i="34" s="1"/>
  <c r="BY170" i="34"/>
  <c r="BZ170" i="34" s="1"/>
  <c r="BY130" i="34"/>
  <c r="CA130" i="34" s="1"/>
  <c r="BY33" i="34"/>
  <c r="CA33" i="34" s="1"/>
  <c r="BY161" i="34"/>
  <c r="CA161" i="34" s="1"/>
  <c r="BY159" i="34"/>
  <c r="CA159" i="34" s="1"/>
  <c r="BY137" i="34"/>
  <c r="CA137" i="34" s="1"/>
  <c r="BY60" i="34"/>
  <c r="CA60" i="34" s="1"/>
  <c r="BY67" i="34"/>
  <c r="CA67" i="34" s="1"/>
  <c r="BY69" i="34"/>
  <c r="CA69" i="34" s="1"/>
  <c r="BY64" i="34"/>
  <c r="CA64" i="34" s="1"/>
  <c r="BY82" i="34"/>
  <c r="CA82" i="34" s="1"/>
  <c r="BY126" i="34"/>
  <c r="BZ126" i="34" s="1"/>
  <c r="BY124" i="34"/>
  <c r="CA124" i="34" s="1"/>
  <c r="BY104" i="34"/>
  <c r="BZ104" i="34" s="1"/>
  <c r="BY135" i="34"/>
  <c r="BZ135" i="34" s="1"/>
  <c r="BY114" i="34"/>
  <c r="CA114" i="34" s="1"/>
  <c r="BY16" i="34"/>
  <c r="CA16" i="34" s="1"/>
  <c r="BY84" i="34"/>
  <c r="BZ84" i="34" s="1"/>
  <c r="BY40" i="34"/>
  <c r="CA40" i="34" s="1"/>
  <c r="BY157" i="34"/>
  <c r="BZ157" i="34" s="1"/>
  <c r="BY143" i="34"/>
  <c r="BZ143" i="34" s="1"/>
  <c r="BY138" i="34"/>
  <c r="CA138" i="34" s="1"/>
  <c r="BY26" i="34"/>
  <c r="BZ26" i="34" s="1"/>
  <c r="BY108" i="34"/>
  <c r="BZ108" i="34" s="1"/>
  <c r="BY77" i="34"/>
  <c r="CA77" i="34" s="1"/>
  <c r="BY8" i="34"/>
  <c r="CA8" i="34" s="1"/>
  <c r="BY95" i="34"/>
  <c r="CA95" i="34" s="1"/>
  <c r="BY38" i="34"/>
  <c r="CA38" i="34" s="1"/>
  <c r="BY10" i="34"/>
  <c r="CA10" i="34" s="1"/>
  <c r="BY45" i="34"/>
  <c r="CA45" i="34" s="1"/>
  <c r="BY49" i="34"/>
  <c r="CA49" i="34" s="1"/>
  <c r="BY13" i="34"/>
  <c r="CA13" i="34" s="1"/>
  <c r="BY9" i="34"/>
  <c r="CA9" i="34" s="1"/>
  <c r="BY90" i="34"/>
  <c r="BZ90" i="34" s="1"/>
  <c r="BY169" i="34"/>
  <c r="CA169" i="34" s="1"/>
  <c r="BY98" i="34"/>
  <c r="BZ98" i="34" s="1"/>
  <c r="BY166" i="34"/>
  <c r="CA166" i="34" s="1"/>
  <c r="BY97" i="34"/>
  <c r="CA97" i="34" s="1"/>
  <c r="BY178" i="34"/>
  <c r="CA178" i="34" s="1"/>
  <c r="BY152" i="34"/>
  <c r="BZ152" i="34" s="1"/>
  <c r="BY177" i="34"/>
  <c r="CA177" i="34" s="1"/>
  <c r="BY23" i="34"/>
  <c r="BZ23" i="34" s="1"/>
  <c r="BY43" i="34"/>
  <c r="CA43" i="34" s="1"/>
  <c r="BY132" i="34"/>
  <c r="BZ132" i="34" s="1"/>
  <c r="BY140" i="34"/>
  <c r="BZ140" i="34" s="1"/>
  <c r="BY123" i="34"/>
  <c r="BZ123" i="34" s="1"/>
  <c r="BY107" i="34"/>
  <c r="CA107" i="34" s="1"/>
  <c r="BY155" i="34"/>
  <c r="BZ155" i="34" s="1"/>
  <c r="BY11" i="34"/>
  <c r="BZ11" i="34" s="1"/>
  <c r="BY22" i="34"/>
  <c r="CA22" i="34" s="1"/>
  <c r="BY27" i="34"/>
  <c r="CA27" i="34" s="1"/>
  <c r="BY79" i="34"/>
  <c r="CA79" i="34" s="1"/>
  <c r="BY88" i="34"/>
  <c r="BZ88" i="34" s="1"/>
  <c r="BY70" i="34"/>
  <c r="CA70" i="34" s="1"/>
  <c r="BY57" i="34"/>
  <c r="CA57" i="34" s="1"/>
  <c r="BY186" i="34"/>
  <c r="BZ186" i="34" s="1"/>
  <c r="BY184" i="34"/>
  <c r="BZ184" i="34" s="1"/>
  <c r="BY174" i="34"/>
  <c r="BZ174" i="34" s="1"/>
  <c r="BY105" i="34"/>
  <c r="BZ105" i="34" s="1"/>
  <c r="BY116" i="34"/>
  <c r="BZ116" i="34" s="1"/>
  <c r="BY172" i="34"/>
  <c r="BZ172" i="34" s="1"/>
  <c r="BY20" i="34"/>
  <c r="CA20" i="34" s="1"/>
  <c r="BY175" i="34"/>
  <c r="CA175" i="34" s="1"/>
  <c r="BY35" i="34"/>
  <c r="CA35" i="34" s="1"/>
  <c r="BY66" i="34"/>
  <c r="CA66" i="34" s="1"/>
  <c r="BY83" i="34"/>
  <c r="CA83" i="34" s="1"/>
  <c r="BY110" i="34"/>
  <c r="CA110" i="34" s="1"/>
  <c r="BY118" i="34"/>
  <c r="CA118" i="34" s="1"/>
  <c r="BY185" i="34"/>
  <c r="BZ185" i="34" s="1"/>
  <c r="BY165" i="34"/>
  <c r="BZ165" i="34" s="1"/>
  <c r="BY171" i="34"/>
  <c r="BZ171" i="34" s="1"/>
  <c r="BY111" i="34"/>
  <c r="CA111" i="34" s="1"/>
  <c r="BY109" i="34"/>
  <c r="BZ109" i="34" s="1"/>
  <c r="BY181" i="34"/>
  <c r="CA181" i="34" s="1"/>
  <c r="BY158" i="34"/>
  <c r="CA158" i="34" s="1"/>
  <c r="BY151" i="34"/>
  <c r="CA151" i="34" s="1"/>
  <c r="BY28" i="34"/>
  <c r="BZ28" i="34" s="1"/>
  <c r="BY96" i="34"/>
  <c r="BZ96" i="34" s="1"/>
  <c r="BY63" i="34"/>
  <c r="CA63" i="34" s="1"/>
  <c r="BY65" i="34"/>
  <c r="BZ65" i="34" s="1"/>
  <c r="BY146" i="34"/>
  <c r="CA146" i="34" s="1"/>
  <c r="BY163" i="34"/>
  <c r="CA163" i="34" s="1"/>
  <c r="BY150" i="34"/>
  <c r="CA150" i="34" s="1"/>
  <c r="BY139" i="34"/>
  <c r="CA139" i="34" s="1"/>
  <c r="BY113" i="34"/>
  <c r="CA113" i="34" s="1"/>
  <c r="BY149" i="34"/>
  <c r="CA149" i="34" s="1"/>
  <c r="BY31" i="34"/>
  <c r="CA31" i="34" s="1"/>
  <c r="BY15" i="34"/>
  <c r="CA15" i="34" s="1"/>
  <c r="BY86" i="34"/>
  <c r="CA86" i="34" s="1"/>
  <c r="BY145" i="34"/>
  <c r="BZ145" i="34" s="1"/>
  <c r="BY89" i="34"/>
  <c r="BZ89" i="34" s="1"/>
  <c r="BY94" i="34"/>
  <c r="CA94" i="34" s="1"/>
  <c r="BY115" i="34"/>
  <c r="BZ115" i="34" s="1"/>
  <c r="BY164" i="34"/>
  <c r="CA164" i="34" s="1"/>
  <c r="BY156" i="34"/>
  <c r="CA156" i="34" s="1"/>
  <c r="BY103" i="34"/>
  <c r="BZ103" i="34" s="1"/>
  <c r="BY131" i="34"/>
  <c r="BZ131" i="34" s="1"/>
  <c r="BY50" i="34"/>
  <c r="CA50" i="34" s="1"/>
  <c r="BY93" i="34"/>
  <c r="CA93" i="34" s="1"/>
  <c r="BY42" i="34"/>
  <c r="CA42" i="34" s="1"/>
  <c r="BY68" i="34"/>
  <c r="BZ68" i="34" s="1"/>
  <c r="BY81" i="34"/>
  <c r="CA81" i="34" s="1"/>
  <c r="BY144" i="34"/>
  <c r="BZ144" i="34" s="1"/>
  <c r="BY122" i="34"/>
  <c r="BZ122" i="34" s="1"/>
  <c r="BY141" i="34"/>
  <c r="CA141" i="34" s="1"/>
  <c r="BY112" i="34"/>
  <c r="BZ112" i="34" s="1"/>
  <c r="BY183" i="34"/>
  <c r="BZ183" i="34" s="1"/>
  <c r="BY182" i="34"/>
  <c r="BZ182" i="34" s="1"/>
  <c r="BY147" i="34"/>
  <c r="CA147" i="34" s="1"/>
  <c r="BY133" i="34"/>
  <c r="BZ133" i="34" s="1"/>
  <c r="BY120" i="34"/>
  <c r="BZ120" i="34" s="1"/>
  <c r="BY160" i="34"/>
  <c r="BZ160" i="34" s="1"/>
  <c r="CN14" i="34"/>
  <c r="CB30" i="34"/>
  <c r="CR30" i="34"/>
  <c r="DD14" i="34"/>
  <c r="CO56" i="34"/>
  <c r="DE56" i="34"/>
  <c r="CQ55" i="34"/>
  <c r="DG55" i="34"/>
  <c r="CK58" i="34"/>
  <c r="DA58" i="34"/>
  <c r="CO14" i="34"/>
  <c r="DE14" i="34"/>
  <c r="CM51" i="34"/>
  <c r="DC51" i="34"/>
  <c r="CD14" i="34"/>
  <c r="CT14" i="34"/>
  <c r="CF14" i="34"/>
  <c r="CV14" i="34"/>
  <c r="CJ76" i="34"/>
  <c r="CZ76" i="34"/>
  <c r="CB56" i="34"/>
  <c r="CR56" i="34"/>
  <c r="CN58" i="34"/>
  <c r="DD58" i="34"/>
  <c r="CD56" i="34"/>
  <c r="CT56" i="34"/>
  <c r="CG47" i="34"/>
  <c r="CW47" i="34"/>
  <c r="CN54" i="34"/>
  <c r="DD54" i="34"/>
  <c r="CD47" i="34"/>
  <c r="CT47" i="34"/>
  <c r="CK54" i="34"/>
  <c r="DA54" i="34"/>
  <c r="CF54" i="34"/>
  <c r="CV54" i="34"/>
  <c r="CI55" i="34"/>
  <c r="CY55" i="34"/>
  <c r="CB51" i="34"/>
  <c r="CR51" i="34"/>
  <c r="CH59" i="34"/>
  <c r="CX59" i="34"/>
  <c r="CG14" i="34"/>
  <c r="CW14" i="34"/>
  <c r="CK14" i="34"/>
  <c r="DA14" i="34"/>
  <c r="CF30" i="34"/>
  <c r="CV30" i="34"/>
  <c r="CF55" i="34"/>
  <c r="CV55" i="34"/>
  <c r="CK51" i="34"/>
  <c r="DA51" i="34"/>
  <c r="CJ14" i="34"/>
  <c r="CZ14" i="34"/>
  <c r="CM76" i="34"/>
  <c r="DC76" i="34"/>
  <c r="CP76" i="34"/>
  <c r="DF76" i="34"/>
  <c r="CL30" i="34"/>
  <c r="DB30" i="34"/>
  <c r="CN56" i="34"/>
  <c r="DD56" i="34"/>
  <c r="CL76" i="34"/>
  <c r="DB76" i="34"/>
  <c r="CQ54" i="34"/>
  <c r="DG54" i="34"/>
  <c r="CH51" i="34"/>
  <c r="CX51" i="34"/>
  <c r="CN5" i="34"/>
  <c r="DD5" i="34"/>
  <c r="CG56" i="34"/>
  <c r="CW56" i="34"/>
  <c r="CG76" i="34"/>
  <c r="CW76" i="34"/>
  <c r="CW58" i="34"/>
  <c r="CG58" i="34"/>
  <c r="CO54" i="34"/>
  <c r="DE54" i="34"/>
  <c r="CN55" i="34"/>
  <c r="DD55" i="34"/>
  <c r="CC59" i="34"/>
  <c r="CS59" i="34"/>
  <c r="CB58" i="34"/>
  <c r="CR58" i="34"/>
  <c r="CD54" i="34"/>
  <c r="CT54" i="34"/>
  <c r="CI47" i="34"/>
  <c r="CY47" i="34"/>
  <c r="CR54" i="34"/>
  <c r="CB54" i="34"/>
  <c r="CH47" i="34"/>
  <c r="CX47" i="34"/>
  <c r="CJ55" i="34"/>
  <c r="CZ55" i="34"/>
  <c r="CC58" i="34"/>
  <c r="CS58" i="34"/>
  <c r="CQ56" i="34"/>
  <c r="DG56" i="34"/>
  <c r="CX58" i="34"/>
  <c r="CH58" i="34"/>
  <c r="CI5" i="34"/>
  <c r="CY5" i="34"/>
  <c r="CD30" i="34"/>
  <c r="CT30" i="34"/>
  <c r="CF5" i="34"/>
  <c r="CV5" i="34"/>
  <c r="CD5" i="34"/>
  <c r="CT5" i="34"/>
  <c r="CQ59" i="34"/>
  <c r="DG59" i="34"/>
  <c r="CH5" i="34"/>
  <c r="CX5" i="34"/>
  <c r="CQ14" i="34"/>
  <c r="DG14" i="34"/>
  <c r="CH14" i="34"/>
  <c r="CX14" i="34"/>
  <c r="CB14" i="34"/>
  <c r="CR14" i="34"/>
  <c r="CB76" i="34"/>
  <c r="CR76" i="34"/>
  <c r="CF76" i="34"/>
  <c r="CV76" i="34"/>
  <c r="CO30" i="34"/>
  <c r="DE30" i="34"/>
  <c r="CH76" i="34"/>
  <c r="CX76" i="34"/>
  <c r="CH38" i="34"/>
  <c r="CX38" i="34"/>
  <c r="CC30" i="34"/>
  <c r="CS30" i="34"/>
  <c r="CO58" i="34"/>
  <c r="DE58" i="34"/>
  <c r="CM54" i="34"/>
  <c r="DC54" i="34"/>
  <c r="CQ5" i="34"/>
  <c r="DG5" i="34"/>
  <c r="CP30" i="34"/>
  <c r="DF30" i="34"/>
  <c r="CO47" i="34"/>
  <c r="DE47" i="34"/>
  <c r="CI58" i="34"/>
  <c r="CY58" i="34"/>
  <c r="CL59" i="34"/>
  <c r="DB59" i="34"/>
  <c r="CD59" i="34"/>
  <c r="CT59" i="34"/>
  <c r="CF51" i="34"/>
  <c r="CV51" i="34"/>
  <c r="CO51" i="34"/>
  <c r="DE51" i="34"/>
  <c r="CK55" i="34"/>
  <c r="DA55" i="34"/>
  <c r="CL47" i="34"/>
  <c r="DB47" i="34"/>
  <c r="CE47" i="34"/>
  <c r="CU47" i="34"/>
  <c r="CJ54" i="34"/>
  <c r="CZ54" i="34"/>
  <c r="DB51" i="34"/>
  <c r="CL51" i="34"/>
  <c r="CE55" i="34"/>
  <c r="CU55" i="34"/>
  <c r="CQ58" i="34"/>
  <c r="DG58" i="34"/>
  <c r="CB55" i="34"/>
  <c r="CR55" i="34"/>
  <c r="CK5" i="34"/>
  <c r="DA5" i="34"/>
  <c r="CM5" i="34"/>
  <c r="DC5" i="34"/>
  <c r="CJ5" i="34"/>
  <c r="CZ5" i="34"/>
  <c r="CP14" i="34"/>
  <c r="DF14" i="34"/>
  <c r="CI14" i="34"/>
  <c r="CY14" i="34"/>
  <c r="CD58" i="34"/>
  <c r="CT58" i="34"/>
  <c r="CL55" i="34"/>
  <c r="DB55" i="34"/>
  <c r="CL58" i="34"/>
  <c r="DB58" i="34"/>
  <c r="CC14" i="34"/>
  <c r="CS14" i="34"/>
  <c r="CO76" i="34"/>
  <c r="DE76" i="34"/>
  <c r="CK76" i="34"/>
  <c r="DA76" i="34"/>
  <c r="CM56" i="34"/>
  <c r="DC56" i="34"/>
  <c r="CM47" i="34"/>
  <c r="DC47" i="34"/>
  <c r="CF59" i="34"/>
  <c r="CV59" i="34"/>
  <c r="CO59" i="34"/>
  <c r="DE59" i="34"/>
  <c r="CJ16" i="34"/>
  <c r="CZ16" i="34"/>
  <c r="CC47" i="34"/>
  <c r="CS47" i="34"/>
  <c r="CG54" i="34"/>
  <c r="CW54" i="34"/>
  <c r="CK56" i="34"/>
  <c r="DA56" i="34"/>
  <c r="CQ30" i="34"/>
  <c r="DG30" i="34"/>
  <c r="CG59" i="34"/>
  <c r="CW59" i="34"/>
  <c r="CJ59" i="34"/>
  <c r="CZ59" i="34"/>
  <c r="CJ51" i="34"/>
  <c r="CZ51" i="34"/>
  <c r="CP47" i="34"/>
  <c r="DF47" i="34"/>
  <c r="CG55" i="34"/>
  <c r="CW55" i="34"/>
  <c r="CM55" i="34"/>
  <c r="DC55" i="34"/>
  <c r="CI51" i="34"/>
  <c r="CY51" i="34"/>
  <c r="CR5" i="34"/>
  <c r="CB5" i="34"/>
  <c r="CE5" i="34"/>
  <c r="CU5" i="34"/>
  <c r="CG30" i="34"/>
  <c r="CW30" i="34"/>
  <c r="CH30" i="34"/>
  <c r="CX30" i="34"/>
  <c r="CI30" i="34"/>
  <c r="CY30" i="34"/>
  <c r="CL14" i="34"/>
  <c r="DB14" i="34"/>
  <c r="CH16" i="34"/>
  <c r="CX16" i="34"/>
  <c r="CM30" i="34"/>
  <c r="DC30" i="34"/>
  <c r="CD76" i="34"/>
  <c r="CT76" i="34"/>
  <c r="CH56" i="34"/>
  <c r="CX56" i="34"/>
  <c r="CN30" i="34"/>
  <c r="DD30" i="34"/>
  <c r="CC76" i="34"/>
  <c r="CS76" i="34"/>
  <c r="CK30" i="34"/>
  <c r="DA30" i="34"/>
  <c r="CJ47" i="34"/>
  <c r="CZ47" i="34"/>
  <c r="CP51" i="34"/>
  <c r="DF51" i="34"/>
  <c r="CH55" i="34"/>
  <c r="CX55" i="34"/>
  <c r="CL56" i="34"/>
  <c r="DB56" i="34"/>
  <c r="CC54" i="34"/>
  <c r="CS54" i="34"/>
  <c r="CD55" i="34"/>
  <c r="CT55" i="34"/>
  <c r="CP5" i="34"/>
  <c r="DF5" i="34"/>
  <c r="CI54" i="34"/>
  <c r="CY54" i="34"/>
  <c r="CF47" i="34"/>
  <c r="CV47" i="34"/>
  <c r="CK59" i="34"/>
  <c r="DA59" i="34"/>
  <c r="CL54" i="34"/>
  <c r="DB54" i="34"/>
  <c r="CM59" i="34"/>
  <c r="DC59" i="34"/>
  <c r="CN47" i="34"/>
  <c r="DD47" i="34"/>
  <c r="CK47" i="34"/>
  <c r="DA47" i="34"/>
  <c r="CJ58" i="34"/>
  <c r="CZ58" i="34"/>
  <c r="CC51" i="34"/>
  <c r="CS51" i="34"/>
  <c r="CO55" i="34"/>
  <c r="DE55" i="34"/>
  <c r="CP59" i="34"/>
  <c r="DF59" i="34"/>
  <c r="CE54" i="34"/>
  <c r="CU54" i="34"/>
  <c r="CL5" i="34"/>
  <c r="DB5" i="34"/>
  <c r="CJ30" i="34"/>
  <c r="CZ30" i="34"/>
  <c r="CM14" i="34"/>
  <c r="DC14" i="34"/>
  <c r="CE30" i="34"/>
  <c r="CU30" i="34"/>
  <c r="DG76" i="34"/>
  <c r="CQ76" i="34"/>
  <c r="CN76" i="34"/>
  <c r="DD76" i="34"/>
  <c r="CJ56" i="34"/>
  <c r="CZ56" i="34"/>
  <c r="CP56" i="34"/>
  <c r="DF56" i="34"/>
  <c r="CM58" i="34"/>
  <c r="DC58" i="34"/>
  <c r="CN51" i="34"/>
  <c r="DD51" i="34"/>
  <c r="CI59" i="34"/>
  <c r="CY59" i="34"/>
  <c r="CC56" i="34"/>
  <c r="CS56" i="34"/>
  <c r="CH54" i="34"/>
  <c r="CX54" i="34"/>
  <c r="CG5" i="34"/>
  <c r="CW5" i="34"/>
  <c r="CB59" i="34"/>
  <c r="CR59" i="34"/>
  <c r="CI56" i="34"/>
  <c r="CY56" i="34"/>
  <c r="CN59" i="34"/>
  <c r="DD59" i="34"/>
  <c r="CE58" i="34"/>
  <c r="CU58" i="34"/>
  <c r="CQ47" i="34"/>
  <c r="DG47" i="34"/>
  <c r="CB47" i="34"/>
  <c r="CR47" i="34"/>
  <c r="CG51" i="34"/>
  <c r="CW51" i="34"/>
  <c r="CD51" i="34"/>
  <c r="CT51" i="34"/>
  <c r="DF55" i="34"/>
  <c r="CP55" i="34"/>
  <c r="CQ51" i="34"/>
  <c r="DG51" i="34"/>
  <c r="CP58" i="34"/>
  <c r="DF58" i="34"/>
  <c r="CP54" i="34"/>
  <c r="DF54" i="34"/>
  <c r="CC5" i="34"/>
  <c r="CS5" i="34"/>
  <c r="CE56" i="34"/>
  <c r="CU56" i="34"/>
  <c r="CC55" i="34"/>
  <c r="CS55" i="34"/>
  <c r="CE59" i="34"/>
  <c r="CU59" i="34"/>
  <c r="CF58" i="34"/>
  <c r="CV58" i="34"/>
  <c r="CO5" i="34"/>
  <c r="DE5" i="34"/>
  <c r="CE51" i="34"/>
  <c r="CU51" i="34"/>
  <c r="CF56" i="34"/>
  <c r="CV56" i="34"/>
  <c r="CI76" i="34"/>
  <c r="CY76" i="34"/>
  <c r="CE76" i="34"/>
  <c r="CU76" i="34"/>
  <c r="CE14" i="34"/>
  <c r="CU14" i="34"/>
  <c r="J59" i="34"/>
  <c r="BX59" i="34" s="1" a="1"/>
  <c r="BX59" i="34" s="1"/>
  <c r="J51" i="34"/>
  <c r="BX51" i="34" s="1" a="1"/>
  <c r="BX51" i="34" s="1"/>
  <c r="J47" i="34"/>
  <c r="BX47" i="34" s="1" a="1"/>
  <c r="BX47" i="34" s="1"/>
  <c r="J25" i="34"/>
  <c r="BX25" i="34" s="1" a="1"/>
  <c r="BX25" i="34" s="1"/>
  <c r="J36" i="34"/>
  <c r="BX36" i="34" s="1" a="1"/>
  <c r="BX36" i="34" s="1"/>
  <c r="J6" i="34"/>
  <c r="BX6" i="34" s="1" a="1"/>
  <c r="BX6" i="34" s="1"/>
  <c r="J17" i="34"/>
  <c r="BX17" i="34" s="1" a="1"/>
  <c r="BX17" i="34" s="1"/>
  <c r="J48" i="34"/>
  <c r="BX48" i="34" s="1" a="1"/>
  <c r="BX48" i="34" s="1"/>
  <c r="J40" i="34"/>
  <c r="BX40" i="34" s="1" a="1"/>
  <c r="BX40" i="34" s="1"/>
  <c r="BN189" i="34" l="1"/>
  <c r="BW189" i="34"/>
  <c r="BJ189" i="34"/>
  <c r="BR189" i="34"/>
  <c r="BV189" i="34"/>
  <c r="BK189" i="34"/>
  <c r="BU189" i="34"/>
  <c r="BT189" i="34"/>
  <c r="BS189" i="34"/>
  <c r="BO189" i="34"/>
  <c r="BM189" i="34"/>
  <c r="BH189" i="34"/>
  <c r="BP189" i="34"/>
  <c r="BI189" i="34"/>
  <c r="BY48" i="34"/>
  <c r="CA48" i="34" s="1"/>
  <c r="BL189" i="34"/>
  <c r="BQ189" i="34"/>
  <c r="DQ189" i="34"/>
  <c r="DU189" i="34"/>
  <c r="DI189" i="34"/>
  <c r="DJ189" i="34"/>
  <c r="DO189" i="34"/>
  <c r="DT189" i="34"/>
  <c r="DK189" i="34"/>
  <c r="DS189" i="34"/>
  <c r="DN189" i="34"/>
  <c r="DP189" i="34"/>
  <c r="DM189" i="34"/>
  <c r="DR189" i="34"/>
  <c r="DL189" i="34"/>
  <c r="DH189" i="34"/>
  <c r="DW189" i="34"/>
  <c r="DV189" i="34"/>
  <c r="BZ102" i="34"/>
  <c r="BZ137" i="34"/>
  <c r="CA85" i="34"/>
  <c r="BZ97" i="34"/>
  <c r="BZ130" i="34"/>
  <c r="BZ67" i="34"/>
  <c r="CA128" i="34"/>
  <c r="BZ173" i="34"/>
  <c r="CA101" i="34"/>
  <c r="CA37" i="34"/>
  <c r="BZ161" i="34"/>
  <c r="CA108" i="34"/>
  <c r="CA28" i="34"/>
  <c r="BZ31" i="34"/>
  <c r="CA61" i="34"/>
  <c r="BZ146" i="34"/>
  <c r="CA80" i="34"/>
  <c r="CA78" i="34"/>
  <c r="BZ40" i="34"/>
  <c r="CA152" i="34"/>
  <c r="BZ129" i="34"/>
  <c r="CA170" i="34"/>
  <c r="BZ24" i="34"/>
  <c r="BZ95" i="34"/>
  <c r="CA187" i="34"/>
  <c r="CA109" i="34"/>
  <c r="BZ169" i="34"/>
  <c r="BZ117" i="34"/>
  <c r="CA180" i="34"/>
  <c r="BZ107" i="34"/>
  <c r="CA179" i="34"/>
  <c r="BZ114" i="34"/>
  <c r="CA165" i="34"/>
  <c r="CA153" i="34"/>
  <c r="CA87" i="34"/>
  <c r="CA131" i="34"/>
  <c r="CA89" i="34"/>
  <c r="BZ110" i="34"/>
  <c r="BZ177" i="34"/>
  <c r="CA185" i="34"/>
  <c r="BZ82" i="34"/>
  <c r="CA26" i="34"/>
  <c r="CA174" i="34"/>
  <c r="BZ16" i="34"/>
  <c r="CA115" i="34"/>
  <c r="BZ20" i="34"/>
  <c r="CA123" i="34"/>
  <c r="BZ121" i="34"/>
  <c r="BZ163" i="34"/>
  <c r="CA126" i="34"/>
  <c r="CA23" i="34"/>
  <c r="BZ125" i="34"/>
  <c r="CA167" i="34"/>
  <c r="CA154" i="34"/>
  <c r="BZ147" i="34"/>
  <c r="BZ141" i="34"/>
  <c r="BZ176" i="34"/>
  <c r="BZ113" i="34"/>
  <c r="CA157" i="34"/>
  <c r="CA119" i="34"/>
  <c r="CA144" i="34"/>
  <c r="CA103" i="34"/>
  <c r="BZ156" i="34"/>
  <c r="BZ77" i="34"/>
  <c r="CA162" i="34"/>
  <c r="BZ127" i="34"/>
  <c r="BZ149" i="34"/>
  <c r="CA186" i="34"/>
  <c r="BZ81" i="34"/>
  <c r="CA155" i="34"/>
  <c r="CA120" i="34"/>
  <c r="CA133" i="34"/>
  <c r="BZ164" i="34"/>
  <c r="CA68" i="34"/>
  <c r="CA96" i="34"/>
  <c r="BZ188" i="34"/>
  <c r="CA100" i="34"/>
  <c r="BZ48" i="34"/>
  <c r="BZ138" i="34"/>
  <c r="BZ178" i="34"/>
  <c r="CA171" i="34"/>
  <c r="CA99" i="34"/>
  <c r="CA71" i="34"/>
  <c r="BZ148" i="34"/>
  <c r="CA168" i="34"/>
  <c r="BZ124" i="34"/>
  <c r="BZ175" i="34"/>
  <c r="BZ118" i="34"/>
  <c r="CA90" i="34"/>
  <c r="CA84" i="34"/>
  <c r="CA172" i="34"/>
  <c r="BZ151" i="34"/>
  <c r="CA140" i="34"/>
  <c r="CA88" i="34"/>
  <c r="BZ42" i="34"/>
  <c r="CA182" i="34"/>
  <c r="CA135" i="34"/>
  <c r="BZ139" i="34"/>
  <c r="CA104" i="34"/>
  <c r="CA142" i="34"/>
  <c r="CA134" i="34"/>
  <c r="BZ136" i="34"/>
  <c r="BY72" i="34"/>
  <c r="CA72" i="34" s="1"/>
  <c r="BZ111" i="34"/>
  <c r="CA105" i="34"/>
  <c r="BZ83" i="34"/>
  <c r="CA160" i="34"/>
  <c r="CA112" i="34"/>
  <c r="CA184" i="34"/>
  <c r="BY6" i="34"/>
  <c r="BZ6" i="34" s="1"/>
  <c r="CA65" i="34"/>
  <c r="CA11" i="34"/>
  <c r="BZ159" i="34"/>
  <c r="CA106" i="34"/>
  <c r="BY44" i="34"/>
  <c r="CA44" i="34" s="1"/>
  <c r="BY39" i="34"/>
  <c r="CA39" i="34" s="1"/>
  <c r="BY62" i="34"/>
  <c r="CA62" i="34" s="1"/>
  <c r="BZ181" i="34"/>
  <c r="CA143" i="34"/>
  <c r="CA183" i="34"/>
  <c r="CA132" i="34"/>
  <c r="CA122" i="34"/>
  <c r="BZ93" i="34"/>
  <c r="BZ150" i="34"/>
  <c r="BZ158" i="34"/>
  <c r="CA116" i="34"/>
  <c r="BZ166" i="34"/>
  <c r="CA98" i="34"/>
  <c r="BZ86" i="34"/>
  <c r="BZ79" i="34"/>
  <c r="BY74" i="34"/>
  <c r="CA74" i="34" s="1"/>
  <c r="BY41" i="34"/>
  <c r="CA41" i="34" s="1"/>
  <c r="BY76" i="34"/>
  <c r="CA76" i="34" s="1"/>
  <c r="CA145" i="34"/>
  <c r="BY91" i="34"/>
  <c r="CA91" i="34" s="1"/>
  <c r="BY55" i="34"/>
  <c r="CA55" i="34" s="1"/>
  <c r="BY52" i="34"/>
  <c r="CA52" i="34" s="1"/>
  <c r="BY51" i="34"/>
  <c r="BZ51" i="34" s="1"/>
  <c r="BY56" i="34"/>
  <c r="BZ56" i="34" s="1"/>
  <c r="BY25" i="34"/>
  <c r="BZ25" i="34" s="1"/>
  <c r="BY47" i="34"/>
  <c r="CA47" i="34" s="1"/>
  <c r="BY29" i="34"/>
  <c r="CA29" i="34" s="1"/>
  <c r="BY36" i="34"/>
  <c r="BZ36" i="34" s="1"/>
  <c r="BY54" i="34"/>
  <c r="CA54" i="34" s="1"/>
  <c r="BY92" i="34"/>
  <c r="BZ92" i="34" s="1"/>
  <c r="BY21" i="34"/>
  <c r="CA21" i="34" s="1"/>
  <c r="BY73" i="34"/>
  <c r="CA73" i="34" s="1"/>
  <c r="BY14" i="34"/>
  <c r="CA14" i="34" s="1"/>
  <c r="BY5" i="34"/>
  <c r="BY18" i="34"/>
  <c r="CA18" i="34" s="1"/>
  <c r="BY32" i="34"/>
  <c r="BZ32" i="34" s="1"/>
  <c r="BY53" i="34"/>
  <c r="BY19" i="34"/>
  <c r="CA19" i="34" s="1"/>
  <c r="BY58" i="34"/>
  <c r="CA58" i="34" s="1"/>
  <c r="BY17" i="34"/>
  <c r="BZ17" i="34" s="1"/>
  <c r="BY30" i="34"/>
  <c r="CA30" i="34" s="1"/>
  <c r="BY59" i="34"/>
  <c r="CA59" i="34" s="1"/>
  <c r="J44" i="34"/>
  <c r="BX44" i="34" s="1" a="1"/>
  <c r="BX44" i="34" s="1"/>
  <c r="J35" i="34"/>
  <c r="BX35" i="34" s="1" a="1"/>
  <c r="BX35" i="34" s="1"/>
  <c r="BZ35" i="34" s="1"/>
  <c r="J53" i="34"/>
  <c r="BX53" i="34" s="1" a="1"/>
  <c r="BX53" i="34" s="1"/>
  <c r="J41" i="34"/>
  <c r="BX41" i="34" s="1" a="1"/>
  <c r="BX41" i="34" s="1"/>
  <c r="CA5" i="34" l="1"/>
  <c r="BZ44" i="34"/>
  <c r="CA92" i="34"/>
  <c r="BZ41" i="34"/>
  <c r="BZ47" i="34"/>
  <c r="BZ58" i="34"/>
  <c r="CA32" i="34"/>
  <c r="CA6" i="34"/>
  <c r="CA51" i="34"/>
  <c r="BZ91" i="34"/>
  <c r="CA25" i="34"/>
  <c r="BZ5" i="34"/>
  <c r="BZ14" i="34"/>
  <c r="BZ30" i="34"/>
  <c r="BZ59" i="34"/>
  <c r="CA56" i="34"/>
  <c r="BZ53" i="34"/>
  <c r="CA17" i="34"/>
  <c r="CA36" i="34"/>
  <c r="CA53" i="34"/>
  <c r="J55" i="34"/>
  <c r="BX55" i="34" s="1" a="1"/>
  <c r="BX55" i="34" s="1"/>
  <c r="BZ55" i="34" s="1"/>
  <c r="J50" i="34"/>
  <c r="BX50" i="34" s="1" a="1"/>
  <c r="BX50" i="34" s="1"/>
  <c r="BZ50" i="34" s="1"/>
  <c r="J27" i="34"/>
  <c r="BX27" i="34" s="1" a="1"/>
  <c r="BX27" i="34" s="1"/>
  <c r="BZ27" i="34" s="1"/>
  <c r="J60" i="34"/>
  <c r="BX60" i="34" s="1" a="1"/>
  <c r="BX60" i="34" s="1"/>
  <c r="BZ60" i="34" s="1"/>
  <c r="J57" i="34"/>
  <c r="BX57" i="34" s="1" a="1"/>
  <c r="BX57" i="34" s="1"/>
  <c r="BZ57" i="34" s="1"/>
  <c r="J49" i="34"/>
  <c r="BX49" i="34" s="1" a="1"/>
  <c r="BX49" i="34" s="1"/>
  <c r="BZ49" i="34" s="1"/>
  <c r="J52" i="34"/>
  <c r="BX52" i="34" s="1" a="1"/>
  <c r="BX52" i="34" s="1"/>
  <c r="BZ52" i="34" s="1"/>
  <c r="J39" i="34"/>
  <c r="BX39" i="34" s="1" a="1"/>
  <c r="BX39" i="34" s="1"/>
  <c r="BZ39" i="34" s="1"/>
  <c r="J94" i="34"/>
  <c r="BX94" i="34" s="1" a="1"/>
  <c r="BX94" i="34" s="1"/>
  <c r="BZ94" i="34" s="1"/>
  <c r="BY7" i="34" l="1"/>
  <c r="CM48" i="34"/>
  <c r="DC48" i="34"/>
  <c r="CD28" i="34"/>
  <c r="CT28" i="34"/>
  <c r="CP91" i="34"/>
  <c r="DF91" i="34"/>
  <c r="CJ91" i="34"/>
  <c r="CZ91" i="34"/>
  <c r="CE71" i="34"/>
  <c r="CU71" i="34"/>
  <c r="CK67" i="34"/>
  <c r="DA67" i="34"/>
  <c r="CG68" i="34"/>
  <c r="CW68" i="34"/>
  <c r="CC65" i="34"/>
  <c r="CS65" i="34"/>
  <c r="CP64" i="34"/>
  <c r="DF64" i="34"/>
  <c r="CB70" i="34"/>
  <c r="CR70" i="34"/>
  <c r="CM33" i="34"/>
  <c r="DC33" i="34"/>
  <c r="CR53" i="34"/>
  <c r="CB53" i="34"/>
  <c r="CH31" i="34"/>
  <c r="CX31" i="34"/>
  <c r="CD32" i="34"/>
  <c r="CT32" i="34"/>
  <c r="CN43" i="34"/>
  <c r="DD43" i="34"/>
  <c r="CN60" i="34"/>
  <c r="DD60" i="34"/>
  <c r="CO27" i="34"/>
  <c r="DE27" i="34"/>
  <c r="CL10" i="34"/>
  <c r="DB10" i="34"/>
  <c r="CQ25" i="34"/>
  <c r="DG25" i="34"/>
  <c r="CI73" i="34"/>
  <c r="CY73" i="34"/>
  <c r="CN13" i="34"/>
  <c r="DD13" i="34"/>
  <c r="CH73" i="34"/>
  <c r="CX73" i="34"/>
  <c r="CB29" i="34"/>
  <c r="CR29" i="34"/>
  <c r="CJ34" i="34"/>
  <c r="CZ34" i="34"/>
  <c r="CN48" i="34"/>
  <c r="DD48" i="34"/>
  <c r="CD62" i="34"/>
  <c r="CT62" i="34"/>
  <c r="CM42" i="34"/>
  <c r="DC42" i="34"/>
  <c r="CB68" i="34"/>
  <c r="CR68" i="34"/>
  <c r="CG64" i="34"/>
  <c r="CW64" i="34"/>
  <c r="CP45" i="34"/>
  <c r="DF45" i="34"/>
  <c r="CG53" i="34"/>
  <c r="CW53" i="34"/>
  <c r="CB23" i="34"/>
  <c r="CR23" i="34"/>
  <c r="CP44" i="34"/>
  <c r="DF44" i="34"/>
  <c r="CK52" i="34"/>
  <c r="DA52" i="34"/>
  <c r="CQ60" i="34"/>
  <c r="DG60" i="34"/>
  <c r="CJ41" i="34"/>
  <c r="CZ41" i="34"/>
  <c r="CM22" i="34"/>
  <c r="DC22" i="34"/>
  <c r="CO6" i="34"/>
  <c r="DE6" i="34"/>
  <c r="CF36" i="34"/>
  <c r="CV36" i="34"/>
  <c r="CG9" i="34"/>
  <c r="CW9" i="34"/>
  <c r="CB73" i="34"/>
  <c r="CR73" i="34"/>
  <c r="CN7" i="34"/>
  <c r="DD7" i="34"/>
  <c r="CO29" i="34"/>
  <c r="DE29" i="34"/>
  <c r="CF72" i="34"/>
  <c r="CV72" i="34"/>
  <c r="CL28" i="34"/>
  <c r="DB28" i="34"/>
  <c r="CC62" i="34"/>
  <c r="CS62" i="34"/>
  <c r="CL62" i="34"/>
  <c r="DB62" i="34"/>
  <c r="CG62" i="34"/>
  <c r="CW62" i="34"/>
  <c r="CP62" i="34"/>
  <c r="DF62" i="34"/>
  <c r="CC63" i="34"/>
  <c r="CS63" i="34"/>
  <c r="CM68" i="34"/>
  <c r="DC68" i="34"/>
  <c r="CP65" i="34"/>
  <c r="DF65" i="34"/>
  <c r="CN64" i="34"/>
  <c r="DD64" i="34"/>
  <c r="CN66" i="34"/>
  <c r="DD66" i="34"/>
  <c r="CM63" i="34"/>
  <c r="DC63" i="34"/>
  <c r="CB69" i="34"/>
  <c r="CR69" i="34"/>
  <c r="CD93" i="34"/>
  <c r="CT93" i="34"/>
  <c r="CG66" i="34"/>
  <c r="CW66" i="34"/>
  <c r="CQ69" i="34"/>
  <c r="DG69" i="34"/>
  <c r="CO69" i="34"/>
  <c r="DE69" i="34"/>
  <c r="CI68" i="34"/>
  <c r="CY68" i="34"/>
  <c r="CQ63" i="34"/>
  <c r="DG63" i="34"/>
  <c r="CN61" i="34"/>
  <c r="DD61" i="34"/>
  <c r="CI66" i="34"/>
  <c r="CY66" i="34"/>
  <c r="CD42" i="34"/>
  <c r="CT42" i="34"/>
  <c r="CP70" i="34"/>
  <c r="DF70" i="34"/>
  <c r="CB93" i="34"/>
  <c r="CR93" i="34"/>
  <c r="CK70" i="34"/>
  <c r="DA70" i="34"/>
  <c r="CN70" i="34"/>
  <c r="DD70" i="34"/>
  <c r="CB40" i="34"/>
  <c r="CR40" i="34"/>
  <c r="CL40" i="34"/>
  <c r="DB40" i="34"/>
  <c r="CJ33" i="34"/>
  <c r="CZ33" i="34"/>
  <c r="CC45" i="34"/>
  <c r="CS45" i="34"/>
  <c r="CD45" i="34"/>
  <c r="CT45" i="34"/>
  <c r="CF33" i="34"/>
  <c r="CV33" i="34"/>
  <c r="CK92" i="34"/>
  <c r="DA92" i="34"/>
  <c r="CJ92" i="34"/>
  <c r="CZ92" i="34"/>
  <c r="CF53" i="34"/>
  <c r="CV53" i="34"/>
  <c r="CJ53" i="34"/>
  <c r="CZ53" i="34"/>
  <c r="CM23" i="34"/>
  <c r="DC23" i="34"/>
  <c r="CM11" i="34"/>
  <c r="DC11" i="34"/>
  <c r="CN23" i="34"/>
  <c r="DD23" i="34"/>
  <c r="CD11" i="34"/>
  <c r="CT11" i="34"/>
  <c r="CG11" i="34"/>
  <c r="CW11" i="34"/>
  <c r="CB31" i="34"/>
  <c r="CR31" i="34"/>
  <c r="CQ74" i="34"/>
  <c r="DG74" i="34"/>
  <c r="CL74" i="34"/>
  <c r="DB74" i="34"/>
  <c r="CE32" i="34"/>
  <c r="CU32" i="34"/>
  <c r="CK32" i="34"/>
  <c r="DA32" i="34"/>
  <c r="CI44" i="34"/>
  <c r="CY44" i="34"/>
  <c r="CD44" i="34"/>
  <c r="CT44" i="34"/>
  <c r="CE35" i="34"/>
  <c r="CU35" i="34"/>
  <c r="CO35" i="34"/>
  <c r="DE35" i="34"/>
  <c r="CM43" i="34"/>
  <c r="DC43" i="34"/>
  <c r="CK43" i="34"/>
  <c r="DA43" i="34"/>
  <c r="CL52" i="34"/>
  <c r="DB52" i="34"/>
  <c r="CO52" i="34"/>
  <c r="DE52" i="34"/>
  <c r="CP49" i="34"/>
  <c r="DF49" i="34"/>
  <c r="CO39" i="34"/>
  <c r="DE39" i="34"/>
  <c r="CH49" i="34"/>
  <c r="CX49" i="34"/>
  <c r="CB27" i="34"/>
  <c r="CR27" i="34"/>
  <c r="CO49" i="34"/>
  <c r="DE49" i="34"/>
  <c r="CK60" i="34"/>
  <c r="DA60" i="34"/>
  <c r="CF27" i="34"/>
  <c r="CV27" i="34"/>
  <c r="CG57" i="34"/>
  <c r="CW57" i="34"/>
  <c r="CJ57" i="34"/>
  <c r="CZ57" i="34"/>
  <c r="CI57" i="34"/>
  <c r="CY57" i="34"/>
  <c r="CN41" i="34"/>
  <c r="DD41" i="34"/>
  <c r="CO41" i="34"/>
  <c r="DE41" i="34"/>
  <c r="CI10" i="34"/>
  <c r="CY10" i="34"/>
  <c r="CM10" i="34"/>
  <c r="DC10" i="34"/>
  <c r="CQ19" i="34"/>
  <c r="DG19" i="34"/>
  <c r="CL8" i="34"/>
  <c r="DB8" i="34"/>
  <c r="CG10" i="34"/>
  <c r="CW10" i="34"/>
  <c r="CB10" i="34"/>
  <c r="CR10" i="34"/>
  <c r="CC8" i="34"/>
  <c r="CS8" i="34"/>
  <c r="CG8" i="34"/>
  <c r="CW8" i="34"/>
  <c r="CK25" i="34"/>
  <c r="DA25" i="34"/>
  <c r="CM25" i="34"/>
  <c r="DC25" i="34"/>
  <c r="CD6" i="34"/>
  <c r="CT6" i="34"/>
  <c r="CP17" i="34"/>
  <c r="DF17" i="34"/>
  <c r="CL17" i="34"/>
  <c r="DB17" i="34"/>
  <c r="CI6" i="34"/>
  <c r="CY6" i="34"/>
  <c r="CK6" i="34"/>
  <c r="DA6" i="34"/>
  <c r="CG17" i="34"/>
  <c r="CW17" i="34"/>
  <c r="CQ73" i="34"/>
  <c r="DG73" i="34"/>
  <c r="CL75" i="34"/>
  <c r="DB75" i="34"/>
  <c r="CJ21" i="34"/>
  <c r="CZ21" i="34"/>
  <c r="CF21" i="34"/>
  <c r="CV21" i="34"/>
  <c r="CC73" i="34"/>
  <c r="CS73" i="34"/>
  <c r="CI13" i="34"/>
  <c r="CY13" i="34"/>
  <c r="CP9" i="34"/>
  <c r="DF9" i="34"/>
  <c r="CP46" i="34"/>
  <c r="DF46" i="34"/>
  <c r="CU46" i="34"/>
  <c r="CE46" i="34"/>
  <c r="CO15" i="34"/>
  <c r="DE15" i="34"/>
  <c r="CH9" i="34"/>
  <c r="CX9" i="34"/>
  <c r="CI9" i="34"/>
  <c r="CY9" i="34"/>
  <c r="CM46" i="34"/>
  <c r="DC46" i="34"/>
  <c r="CB75" i="34"/>
  <c r="CR75" i="34"/>
  <c r="CG18" i="34"/>
  <c r="CW18" i="34"/>
  <c r="CL18" i="34"/>
  <c r="DB18" i="34"/>
  <c r="CD7" i="34"/>
  <c r="CT7" i="34"/>
  <c r="CN18" i="34"/>
  <c r="DD18" i="34"/>
  <c r="CK29" i="34"/>
  <c r="DA29" i="34"/>
  <c r="CI29" i="34"/>
  <c r="CY29" i="34"/>
  <c r="CH72" i="34"/>
  <c r="CX72" i="34"/>
  <c r="CM72" i="34"/>
  <c r="DC72" i="34"/>
  <c r="CQ34" i="34"/>
  <c r="DG34" i="34"/>
  <c r="CO34" i="34"/>
  <c r="DE34" i="34"/>
  <c r="CK48" i="34"/>
  <c r="DA48" i="34"/>
  <c r="CO48" i="34"/>
  <c r="DE48" i="34"/>
  <c r="CI28" i="34"/>
  <c r="CY28" i="34"/>
  <c r="CJ28" i="34"/>
  <c r="CZ28" i="34"/>
  <c r="CF91" i="34"/>
  <c r="CV91" i="34"/>
  <c r="CM91" i="34"/>
  <c r="DC91" i="34"/>
  <c r="CG42" i="34"/>
  <c r="CW42" i="34"/>
  <c r="CK68" i="34"/>
  <c r="DA68" i="34"/>
  <c r="CL67" i="34"/>
  <c r="DB67" i="34"/>
  <c r="CF69" i="34"/>
  <c r="CV69" i="34"/>
  <c r="CH40" i="34"/>
  <c r="CX40" i="34"/>
  <c r="CI92" i="34"/>
  <c r="CY92" i="34"/>
  <c r="CO31" i="34"/>
  <c r="DE31" i="34"/>
  <c r="CE44" i="34"/>
  <c r="CU44" i="34"/>
  <c r="CP39" i="34"/>
  <c r="DF39" i="34"/>
  <c r="CP60" i="34"/>
  <c r="DF60" i="34"/>
  <c r="CN22" i="34"/>
  <c r="DD22" i="34"/>
  <c r="CQ10" i="34"/>
  <c r="DG10" i="34"/>
  <c r="CH6" i="34"/>
  <c r="CX6" i="34"/>
  <c r="CG73" i="34"/>
  <c r="CW73" i="34"/>
  <c r="CN46" i="34"/>
  <c r="DD46" i="34"/>
  <c r="CB18" i="34"/>
  <c r="CR18" i="34"/>
  <c r="CO72" i="34"/>
  <c r="DE72" i="34"/>
  <c r="CF28" i="34"/>
  <c r="CV28" i="34"/>
  <c r="CJ62" i="34"/>
  <c r="CZ62" i="34"/>
  <c r="CO67" i="34"/>
  <c r="DE67" i="34"/>
  <c r="CC66" i="34"/>
  <c r="CS66" i="34"/>
  <c r="CI63" i="34"/>
  <c r="CY63" i="34"/>
  <c r="CN63" i="34"/>
  <c r="DD63" i="34"/>
  <c r="CF70" i="34"/>
  <c r="CV70" i="34"/>
  <c r="CC92" i="34"/>
  <c r="CS92" i="34"/>
  <c r="CF23" i="34"/>
  <c r="CV23" i="34"/>
  <c r="CF32" i="34"/>
  <c r="CV32" i="34"/>
  <c r="CG43" i="34"/>
  <c r="CW43" i="34"/>
  <c r="CO60" i="34"/>
  <c r="DE60" i="34"/>
  <c r="CK41" i="34"/>
  <c r="DA41" i="34"/>
  <c r="CB22" i="34"/>
  <c r="CR22" i="34"/>
  <c r="CE17" i="34"/>
  <c r="CU17" i="34"/>
  <c r="CN73" i="34"/>
  <c r="DD73" i="34"/>
  <c r="CE13" i="34"/>
  <c r="CU13" i="34"/>
  <c r="CI7" i="34"/>
  <c r="CY7" i="34"/>
  <c r="CI34" i="34"/>
  <c r="CY34" i="34"/>
  <c r="CK71" i="34"/>
  <c r="DA71" i="34"/>
  <c r="CO62" i="34"/>
  <c r="DE62" i="34"/>
  <c r="CG71" i="34"/>
  <c r="CW71" i="34"/>
  <c r="CB71" i="34"/>
  <c r="CR71" i="34"/>
  <c r="CE64" i="34"/>
  <c r="CU64" i="34"/>
  <c r="CK63" i="34"/>
  <c r="DA63" i="34"/>
  <c r="CM93" i="34"/>
  <c r="DC93" i="34"/>
  <c r="CD68" i="34"/>
  <c r="CT68" i="34"/>
  <c r="CK69" i="34"/>
  <c r="DA69" i="34"/>
  <c r="CM66" i="34"/>
  <c r="DC66" i="34"/>
  <c r="CF42" i="34"/>
  <c r="CV42" i="34"/>
  <c r="CH93" i="34"/>
  <c r="CX93" i="34"/>
  <c r="CQ67" i="34"/>
  <c r="DG67" i="34"/>
  <c r="CK61" i="34"/>
  <c r="DA61" i="34"/>
  <c r="CM94" i="34"/>
  <c r="DC94" i="34"/>
  <c r="CK64" i="34"/>
  <c r="DA64" i="34"/>
  <c r="CL63" i="34"/>
  <c r="DB63" i="34"/>
  <c r="CE42" i="34"/>
  <c r="CU42" i="34"/>
  <c r="CG61" i="34"/>
  <c r="CW61" i="34"/>
  <c r="CE94" i="34"/>
  <c r="CU94" i="34"/>
  <c r="CG69" i="34"/>
  <c r="CW69" i="34"/>
  <c r="CF68" i="34"/>
  <c r="CV68" i="34"/>
  <c r="CD64" i="34"/>
  <c r="CT64" i="34"/>
  <c r="CK65" i="34"/>
  <c r="DA65" i="34"/>
  <c r="CH66" i="34"/>
  <c r="CX66" i="34"/>
  <c r="CP61" i="34"/>
  <c r="DF61" i="34"/>
  <c r="CL93" i="34"/>
  <c r="DB93" i="34"/>
  <c r="CQ94" i="34"/>
  <c r="DG94" i="34"/>
  <c r="CC40" i="34"/>
  <c r="CS40" i="34"/>
  <c r="CG40" i="34"/>
  <c r="CW40" i="34"/>
  <c r="CB33" i="34"/>
  <c r="CR33" i="34"/>
  <c r="CD33" i="34"/>
  <c r="CT33" i="34"/>
  <c r="CK45" i="34"/>
  <c r="DA45" i="34"/>
  <c r="CQ33" i="34"/>
  <c r="DG33" i="34"/>
  <c r="CM92" i="34"/>
  <c r="DC92" i="34"/>
  <c r="CB92" i="34"/>
  <c r="CR92" i="34"/>
  <c r="CN53" i="34"/>
  <c r="DD53" i="34"/>
  <c r="CM53" i="34"/>
  <c r="DC53" i="34"/>
  <c r="CI23" i="34"/>
  <c r="CY23" i="34"/>
  <c r="CG23" i="34"/>
  <c r="CW23" i="34"/>
  <c r="CN11" i="34"/>
  <c r="DD11" i="34"/>
  <c r="CK11" i="34"/>
  <c r="DA11" i="34"/>
  <c r="CQ11" i="34"/>
  <c r="DG11" i="34"/>
  <c r="CF11" i="34"/>
  <c r="CV11" i="34"/>
  <c r="CD74" i="34"/>
  <c r="CT74" i="34"/>
  <c r="CK74" i="34"/>
  <c r="DA74" i="34"/>
  <c r="CH32" i="34"/>
  <c r="CX32" i="34"/>
  <c r="CG32" i="34"/>
  <c r="CW32" i="34"/>
  <c r="CJ44" i="34"/>
  <c r="CZ44" i="34"/>
  <c r="CC44" i="34"/>
  <c r="CS44" i="34"/>
  <c r="CJ35" i="34"/>
  <c r="CZ35" i="34"/>
  <c r="CF35" i="34"/>
  <c r="CV35" i="34"/>
  <c r="CE43" i="34"/>
  <c r="CU43" i="34"/>
  <c r="CJ43" i="34"/>
  <c r="CZ43" i="34"/>
  <c r="CN39" i="34"/>
  <c r="DD39" i="34"/>
  <c r="CM39" i="34"/>
  <c r="DC39" i="34"/>
  <c r="CD39" i="34"/>
  <c r="CT39" i="34"/>
  <c r="CC52" i="34"/>
  <c r="CS52" i="34"/>
  <c r="CQ57" i="34"/>
  <c r="DG57" i="34"/>
  <c r="CJ27" i="34"/>
  <c r="CZ27" i="34"/>
  <c r="CI49" i="34"/>
  <c r="CY49" i="34"/>
  <c r="CD49" i="34"/>
  <c r="CT49" i="34"/>
  <c r="CD27" i="34"/>
  <c r="CT27" i="34"/>
  <c r="CM60" i="34"/>
  <c r="DC60" i="34"/>
  <c r="CE60" i="34"/>
  <c r="CU60" i="34"/>
  <c r="CO57" i="34"/>
  <c r="DE57" i="34"/>
  <c r="CF41" i="34"/>
  <c r="CV41" i="34"/>
  <c r="CD41" i="34"/>
  <c r="CT41" i="34"/>
  <c r="CD19" i="34"/>
  <c r="CT19" i="34"/>
  <c r="CI19" i="34"/>
  <c r="CY19" i="34"/>
  <c r="CD10" i="34"/>
  <c r="CT10" i="34"/>
  <c r="CD8" i="34"/>
  <c r="CT8" i="34"/>
  <c r="CB8" i="34"/>
  <c r="CR8" i="34"/>
  <c r="CJ8" i="34"/>
  <c r="CZ8" i="34"/>
  <c r="CJ22" i="34"/>
  <c r="CZ22" i="34"/>
  <c r="CK10" i="34"/>
  <c r="DA10" i="34"/>
  <c r="CH25" i="34"/>
  <c r="CX25" i="34"/>
  <c r="CN25" i="34"/>
  <c r="DD25" i="34"/>
  <c r="CM17" i="34"/>
  <c r="DC17" i="34"/>
  <c r="CQ36" i="34"/>
  <c r="DG36" i="34"/>
  <c r="CP36" i="34"/>
  <c r="DF36" i="34"/>
  <c r="CK36" i="34"/>
  <c r="DA36" i="34"/>
  <c r="CI36" i="34"/>
  <c r="CY36" i="34"/>
  <c r="CE36" i="34"/>
  <c r="CU36" i="34"/>
  <c r="CG21" i="34"/>
  <c r="CW21" i="34"/>
  <c r="CL46" i="34"/>
  <c r="DB46" i="34"/>
  <c r="CO73" i="34"/>
  <c r="DE73" i="34"/>
  <c r="CD21" i="34"/>
  <c r="CT21" i="34"/>
  <c r="CD15" i="34"/>
  <c r="CT15" i="34"/>
  <c r="CJ46" i="34"/>
  <c r="CZ46" i="34"/>
  <c r="CQ13" i="34"/>
  <c r="DG13" i="34"/>
  <c r="CL9" i="34"/>
  <c r="DB9" i="34"/>
  <c r="CG15" i="34"/>
  <c r="CW15" i="34"/>
  <c r="CC15" i="34"/>
  <c r="CS15" i="34"/>
  <c r="CK75" i="34"/>
  <c r="DA75" i="34"/>
  <c r="CQ75" i="34"/>
  <c r="DG75" i="34"/>
  <c r="CE15" i="34"/>
  <c r="CU15" i="34"/>
  <c r="CM75" i="34"/>
  <c r="DC75" i="34"/>
  <c r="CH18" i="34"/>
  <c r="CX18" i="34"/>
  <c r="CD18" i="34"/>
  <c r="CT18" i="34"/>
  <c r="CG7" i="34"/>
  <c r="CW7" i="34"/>
  <c r="CE7" i="34"/>
  <c r="CU7" i="34"/>
  <c r="CH29" i="34"/>
  <c r="CX29" i="34"/>
  <c r="CM29" i="34"/>
  <c r="DC29" i="34"/>
  <c r="CJ72" i="34"/>
  <c r="CZ72" i="34"/>
  <c r="CI72" i="34"/>
  <c r="CY72" i="34"/>
  <c r="CH34" i="34"/>
  <c r="CX34" i="34"/>
  <c r="CN34" i="34"/>
  <c r="DD34" i="34"/>
  <c r="CD48" i="34"/>
  <c r="CT48" i="34"/>
  <c r="CG48" i="34"/>
  <c r="CW48" i="34"/>
  <c r="CO28" i="34"/>
  <c r="DE28" i="34"/>
  <c r="CC28" i="34"/>
  <c r="CS28" i="34"/>
  <c r="CL91" i="34"/>
  <c r="DB91" i="34"/>
  <c r="CB91" i="34"/>
  <c r="CR91" i="34"/>
  <c r="CK62" i="34"/>
  <c r="DA62" i="34"/>
  <c r="CK66" i="34"/>
  <c r="DA66" i="34"/>
  <c r="CO63" i="34"/>
  <c r="DE63" i="34"/>
  <c r="CQ40" i="34"/>
  <c r="DG40" i="34"/>
  <c r="CO92" i="34"/>
  <c r="DE92" i="34"/>
  <c r="CL23" i="34"/>
  <c r="DB23" i="34"/>
  <c r="CH74" i="34"/>
  <c r="CX74" i="34"/>
  <c r="CG35" i="34"/>
  <c r="CW35" i="34"/>
  <c r="CQ39" i="34"/>
  <c r="DG39" i="34"/>
  <c r="CE49" i="34"/>
  <c r="CU49" i="34"/>
  <c r="CI41" i="34"/>
  <c r="CY41" i="34"/>
  <c r="CM8" i="34"/>
  <c r="DC8" i="34"/>
  <c r="CM6" i="34"/>
  <c r="DC6" i="34"/>
  <c r="CD75" i="34"/>
  <c r="CT75" i="34"/>
  <c r="CH46" i="34"/>
  <c r="CX46" i="34"/>
  <c r="CF46" i="34"/>
  <c r="CV46" i="34"/>
  <c r="CD29" i="34"/>
  <c r="CT29" i="34"/>
  <c r="CB48" i="34"/>
  <c r="CR48" i="34"/>
  <c r="CT91" i="34"/>
  <c r="CD91" i="34"/>
  <c r="CI62" i="34"/>
  <c r="CY62" i="34"/>
  <c r="CM65" i="34"/>
  <c r="DC65" i="34"/>
  <c r="CH64" i="34"/>
  <c r="CX64" i="34"/>
  <c r="CK94" i="34"/>
  <c r="DA94" i="34"/>
  <c r="CO42" i="34"/>
  <c r="DE42" i="34"/>
  <c r="CJ70" i="34"/>
  <c r="CZ70" i="34"/>
  <c r="CJ45" i="34"/>
  <c r="CZ45" i="34"/>
  <c r="CC23" i="34"/>
  <c r="CS23" i="34"/>
  <c r="CO74" i="34"/>
  <c r="DE74" i="34"/>
  <c r="CK35" i="34"/>
  <c r="DA35" i="34"/>
  <c r="CB39" i="34"/>
  <c r="CR39" i="34"/>
  <c r="CH60" i="34"/>
  <c r="CX60" i="34"/>
  <c r="CM27" i="34"/>
  <c r="DC27" i="34"/>
  <c r="CF19" i="34"/>
  <c r="CV19" i="34"/>
  <c r="CF25" i="34"/>
  <c r="CV25" i="34"/>
  <c r="CH15" i="34"/>
  <c r="CX15" i="34"/>
  <c r="CG46" i="34"/>
  <c r="CW46" i="34"/>
  <c r="CG75" i="34"/>
  <c r="CW75" i="34"/>
  <c r="CD72" i="34"/>
  <c r="CT72" i="34"/>
  <c r="CN62" i="34"/>
  <c r="DD62" i="34"/>
  <c r="CF71" i="34"/>
  <c r="CV71" i="34"/>
  <c r="CH62" i="34"/>
  <c r="CX62" i="34"/>
  <c r="CK42" i="34"/>
  <c r="DA42" i="34"/>
  <c r="CD65" i="34"/>
  <c r="CT65" i="34"/>
  <c r="CI69" i="34"/>
  <c r="CY69" i="34"/>
  <c r="CD63" i="34"/>
  <c r="CT63" i="34"/>
  <c r="CC69" i="34"/>
  <c r="CS69" i="34"/>
  <c r="CO94" i="34"/>
  <c r="DE94" i="34"/>
  <c r="CP93" i="34"/>
  <c r="DF93" i="34"/>
  <c r="CF67" i="34"/>
  <c r="CV67" i="34"/>
  <c r="CB42" i="34"/>
  <c r="CR42" i="34"/>
  <c r="CJ63" i="34"/>
  <c r="CZ63" i="34"/>
  <c r="CP94" i="34"/>
  <c r="DF94" i="34"/>
  <c r="CL61" i="34"/>
  <c r="DB61" i="34"/>
  <c r="CI67" i="34"/>
  <c r="CY67" i="34"/>
  <c r="CN94" i="34"/>
  <c r="DD94" i="34"/>
  <c r="CF63" i="34"/>
  <c r="CV63" i="34"/>
  <c r="CB64" i="34"/>
  <c r="CR64" i="34"/>
  <c r="CQ68" i="34"/>
  <c r="DG68" i="34"/>
  <c r="CB65" i="34"/>
  <c r="CR65" i="34"/>
  <c r="CL68" i="34"/>
  <c r="DB68" i="34"/>
  <c r="CC93" i="34"/>
  <c r="CS93" i="34"/>
  <c r="CB67" i="34"/>
  <c r="CR67" i="34"/>
  <c r="CI61" i="34"/>
  <c r="CY61" i="34"/>
  <c r="CI42" i="34"/>
  <c r="CY42" i="34"/>
  <c r="CQ42" i="34"/>
  <c r="DG42" i="34"/>
  <c r="CC70" i="34"/>
  <c r="CS70" i="34"/>
  <c r="CE70" i="34"/>
  <c r="CU70" i="34"/>
  <c r="CN40" i="34"/>
  <c r="DD40" i="34"/>
  <c r="CD40" i="34"/>
  <c r="CT40" i="34"/>
  <c r="CI33" i="34"/>
  <c r="CY33" i="34"/>
  <c r="CQ45" i="34"/>
  <c r="DG45" i="34"/>
  <c r="CL45" i="34"/>
  <c r="DB45" i="34"/>
  <c r="CO33" i="34"/>
  <c r="DE33" i="34"/>
  <c r="CQ92" i="34"/>
  <c r="DG92" i="34"/>
  <c r="CL92" i="34"/>
  <c r="DB92" i="34"/>
  <c r="CP53" i="34"/>
  <c r="DF53" i="34"/>
  <c r="CD53" i="34"/>
  <c r="CT53" i="34"/>
  <c r="CP23" i="34"/>
  <c r="DF23" i="34"/>
  <c r="CJ31" i="34"/>
  <c r="CZ31" i="34"/>
  <c r="CQ31" i="34"/>
  <c r="DG31" i="34"/>
  <c r="CE31" i="34"/>
  <c r="CU31" i="34"/>
  <c r="CF31" i="34"/>
  <c r="CV31" i="34"/>
  <c r="CO11" i="34"/>
  <c r="DE11" i="34"/>
  <c r="CM74" i="34"/>
  <c r="DC74" i="34"/>
  <c r="CB74" i="34"/>
  <c r="CR74" i="34"/>
  <c r="CI32" i="34"/>
  <c r="CY32" i="34"/>
  <c r="CQ32" i="34"/>
  <c r="DG32" i="34"/>
  <c r="CF44" i="34"/>
  <c r="CV44" i="34"/>
  <c r="CB44" i="34"/>
  <c r="CR44" i="34"/>
  <c r="CM35" i="34"/>
  <c r="DC35" i="34"/>
  <c r="CQ35" i="34"/>
  <c r="DG35" i="34"/>
  <c r="CL43" i="34"/>
  <c r="DB43" i="34"/>
  <c r="CB43" i="34"/>
  <c r="CR43" i="34"/>
  <c r="CH39" i="34"/>
  <c r="CX39" i="34"/>
  <c r="CE39" i="34"/>
  <c r="CU39" i="34"/>
  <c r="CM57" i="34"/>
  <c r="DC57" i="34"/>
  <c r="CP52" i="34"/>
  <c r="DF52" i="34"/>
  <c r="CF60" i="34"/>
  <c r="CV60" i="34"/>
  <c r="CN57" i="34"/>
  <c r="DD57" i="34"/>
  <c r="CH27" i="34"/>
  <c r="CX27" i="34"/>
  <c r="CP27" i="34"/>
  <c r="DF27" i="34"/>
  <c r="CN27" i="34"/>
  <c r="DD27" i="34"/>
  <c r="CN49" i="34"/>
  <c r="DD49" i="34"/>
  <c r="CZ60" i="34"/>
  <c r="CJ60" i="34"/>
  <c r="CF49" i="34"/>
  <c r="CV49" i="34"/>
  <c r="CL41" i="34"/>
  <c r="DB41" i="34"/>
  <c r="CH41" i="34"/>
  <c r="CX41" i="34"/>
  <c r="CC19" i="34"/>
  <c r="CS19" i="34"/>
  <c r="CP19" i="34"/>
  <c r="DF19" i="34"/>
  <c r="CI8" i="34"/>
  <c r="CY8" i="34"/>
  <c r="CO8" i="34"/>
  <c r="DE8" i="34"/>
  <c r="CG22" i="34"/>
  <c r="CW22" i="34"/>
  <c r="CN8" i="34"/>
  <c r="DD8" i="34"/>
  <c r="CF22" i="34"/>
  <c r="CV22" i="34"/>
  <c r="CF8" i="34"/>
  <c r="CV8" i="34"/>
  <c r="CJ25" i="34"/>
  <c r="CZ25" i="34"/>
  <c r="CG25" i="34"/>
  <c r="CW25" i="34"/>
  <c r="CC36" i="34"/>
  <c r="CS36" i="34"/>
  <c r="CK17" i="34"/>
  <c r="DA17" i="34"/>
  <c r="CJ6" i="34"/>
  <c r="CZ6" i="34"/>
  <c r="CQ17" i="34"/>
  <c r="DG17" i="34"/>
  <c r="CL6" i="34"/>
  <c r="DB6" i="34"/>
  <c r="CO36" i="34"/>
  <c r="DE36" i="34"/>
  <c r="CF73" i="34"/>
  <c r="CV73" i="34"/>
  <c r="CI21" i="34"/>
  <c r="CY21" i="34"/>
  <c r="CF15" i="34"/>
  <c r="CV15" i="34"/>
  <c r="CH21" i="34"/>
  <c r="CX21" i="34"/>
  <c r="CD9" i="34"/>
  <c r="CT9" i="34"/>
  <c r="CK46" i="34"/>
  <c r="DA46" i="34"/>
  <c r="CC13" i="34"/>
  <c r="CS13" i="34"/>
  <c r="CE9" i="34"/>
  <c r="CU9" i="34"/>
  <c r="CM9" i="34"/>
  <c r="DC9" i="34"/>
  <c r="CP15" i="34"/>
  <c r="DF15" i="34"/>
  <c r="CE75" i="34"/>
  <c r="CU75" i="34"/>
  <c r="CO75" i="34"/>
  <c r="DE75" i="34"/>
  <c r="CL15" i="34"/>
  <c r="DB15" i="34"/>
  <c r="CJ75" i="34"/>
  <c r="CZ75" i="34"/>
  <c r="CQ7" i="34"/>
  <c r="DG7" i="34"/>
  <c r="CO18" i="34"/>
  <c r="DE18" i="34"/>
  <c r="CM7" i="34"/>
  <c r="DC7" i="34"/>
  <c r="CJ7" i="34"/>
  <c r="CZ7" i="34"/>
  <c r="CG29" i="34"/>
  <c r="CW29" i="34"/>
  <c r="CN29" i="34"/>
  <c r="DD29" i="34"/>
  <c r="CK72" i="34"/>
  <c r="DA72" i="34"/>
  <c r="CN72" i="34"/>
  <c r="DD72" i="34"/>
  <c r="CG34" i="34"/>
  <c r="CW34" i="34"/>
  <c r="CC34" i="34"/>
  <c r="CS34" i="34"/>
  <c r="CF48" i="34"/>
  <c r="CV48" i="34"/>
  <c r="CE48" i="34"/>
  <c r="CU48" i="34"/>
  <c r="CQ28" i="34"/>
  <c r="DG28" i="34"/>
  <c r="CK28" i="34"/>
  <c r="DA28" i="34"/>
  <c r="CG91" i="34"/>
  <c r="CW91" i="34"/>
  <c r="CC91" i="34"/>
  <c r="CS91" i="34"/>
  <c r="CJ71" i="34"/>
  <c r="CZ71" i="34"/>
  <c r="CP67" i="34"/>
  <c r="DF67" i="34"/>
  <c r="CM64" i="34"/>
  <c r="DC64" i="34"/>
  <c r="CB94" i="34"/>
  <c r="CR94" i="34"/>
  <c r="CQ61" i="34"/>
  <c r="DG61" i="34"/>
  <c r="CH42" i="34"/>
  <c r="CX42" i="34"/>
  <c r="CC33" i="34"/>
  <c r="CS33" i="34"/>
  <c r="CE11" i="34"/>
  <c r="CU11" i="34"/>
  <c r="CJ32" i="34"/>
  <c r="CZ32" i="34"/>
  <c r="CO43" i="34"/>
  <c r="DE43" i="34"/>
  <c r="CG39" i="34"/>
  <c r="CW39" i="34"/>
  <c r="CE57" i="34"/>
  <c r="CU57" i="34"/>
  <c r="CK22" i="34"/>
  <c r="DA22" i="34"/>
  <c r="CI25" i="34"/>
  <c r="CY25" i="34"/>
  <c r="CB36" i="34"/>
  <c r="CR36" i="34"/>
  <c r="CM73" i="34"/>
  <c r="DC73" i="34"/>
  <c r="CJ13" i="34"/>
  <c r="CZ13" i="34"/>
  <c r="CK18" i="34"/>
  <c r="DA18" i="34"/>
  <c r="CC42" i="34"/>
  <c r="CS42" i="34"/>
  <c r="CH63" i="34"/>
  <c r="CX63" i="34"/>
  <c r="CB61" i="34"/>
  <c r="CR61" i="34"/>
  <c r="CI64" i="34"/>
  <c r="CY64" i="34"/>
  <c r="CJ40" i="34"/>
  <c r="CZ40" i="34"/>
  <c r="CN45" i="34"/>
  <c r="DD45" i="34"/>
  <c r="CQ53" i="34"/>
  <c r="DG53" i="34"/>
  <c r="CP11" i="34"/>
  <c r="DF11" i="34"/>
  <c r="CH35" i="34"/>
  <c r="CX35" i="34"/>
  <c r="CQ52" i="34"/>
  <c r="DG52" i="34"/>
  <c r="CI27" i="34"/>
  <c r="CY27" i="34"/>
  <c r="CB19" i="34"/>
  <c r="CR19" i="34"/>
  <c r="CI22" i="34"/>
  <c r="CY22" i="34"/>
  <c r="CD25" i="34"/>
  <c r="CT25" i="34"/>
  <c r="CP73" i="34"/>
  <c r="DF73" i="34"/>
  <c r="CO13" i="34"/>
  <c r="DE13" i="34"/>
  <c r="CJ9" i="34"/>
  <c r="CZ9" i="34"/>
  <c r="CJ29" i="34"/>
  <c r="CZ29" i="34"/>
  <c r="CH71" i="34"/>
  <c r="CX71" i="34"/>
  <c r="CQ71" i="34"/>
  <c r="DG71" i="34"/>
  <c r="CE62" i="34"/>
  <c r="CU62" i="34"/>
  <c r="CC64" i="34"/>
  <c r="CS64" i="34"/>
  <c r="CO65" i="34"/>
  <c r="DE65" i="34"/>
  <c r="CN42" i="34"/>
  <c r="DD42" i="34"/>
  <c r="CE61" i="34"/>
  <c r="CU61" i="34"/>
  <c r="CM67" i="34"/>
  <c r="DC67" i="34"/>
  <c r="CJ61" i="34"/>
  <c r="CZ61" i="34"/>
  <c r="CL66" i="34"/>
  <c r="DB66" i="34"/>
  <c r="CF94" i="34"/>
  <c r="CV94" i="34"/>
  <c r="CO68" i="34"/>
  <c r="DE68" i="34"/>
  <c r="CF65" i="34"/>
  <c r="CV65" i="34"/>
  <c r="CP66" i="34"/>
  <c r="DF66" i="34"/>
  <c r="CO61" i="34"/>
  <c r="DE61" i="34"/>
  <c r="CH65" i="34"/>
  <c r="CX65" i="34"/>
  <c r="CD94" i="34"/>
  <c r="CT94" i="34"/>
  <c r="CJ64" i="34"/>
  <c r="CZ64" i="34"/>
  <c r="CP63" i="34"/>
  <c r="DF63" i="34"/>
  <c r="CD69" i="34"/>
  <c r="CT69" i="34"/>
  <c r="CL65" i="34"/>
  <c r="DB65" i="34"/>
  <c r="CG93" i="34"/>
  <c r="CW93" i="34"/>
  <c r="CN69" i="34"/>
  <c r="DD69" i="34"/>
  <c r="CG70" i="34"/>
  <c r="CW70" i="34"/>
  <c r="CI70" i="34"/>
  <c r="CY70" i="34"/>
  <c r="CE93" i="34"/>
  <c r="CU93" i="34"/>
  <c r="CM70" i="34"/>
  <c r="DC70" i="34"/>
  <c r="CF64" i="34"/>
  <c r="CV64" i="34"/>
  <c r="CM40" i="34"/>
  <c r="DC40" i="34"/>
  <c r="CI40" i="34"/>
  <c r="CY40" i="34"/>
  <c r="CE33" i="34"/>
  <c r="CU33" i="34"/>
  <c r="CI45" i="34"/>
  <c r="CY45" i="34"/>
  <c r="CP33" i="34"/>
  <c r="DF33" i="34"/>
  <c r="CG33" i="34"/>
  <c r="CW33" i="34"/>
  <c r="CN92" i="34"/>
  <c r="DD92" i="34"/>
  <c r="CE92" i="34"/>
  <c r="CU92" i="34"/>
  <c r="CL53" i="34"/>
  <c r="DB53" i="34"/>
  <c r="CE53" i="34"/>
  <c r="CU53" i="34"/>
  <c r="CH23" i="34"/>
  <c r="CX23" i="34"/>
  <c r="CI11" i="34"/>
  <c r="CY11" i="34"/>
  <c r="CQ23" i="34"/>
  <c r="DG23" i="34"/>
  <c r="CN31" i="34"/>
  <c r="DD31" i="34"/>
  <c r="CG31" i="34"/>
  <c r="CW31" i="34"/>
  <c r="CJ11" i="34"/>
  <c r="CZ11" i="34"/>
  <c r="CN74" i="34"/>
  <c r="DD74" i="34"/>
  <c r="CP74" i="34"/>
  <c r="DF74" i="34"/>
  <c r="CL32" i="34"/>
  <c r="DB32" i="34"/>
  <c r="CM32" i="34"/>
  <c r="DC32" i="34"/>
  <c r="CL44" i="34"/>
  <c r="DB44" i="34"/>
  <c r="CH44" i="34"/>
  <c r="CX44" i="34"/>
  <c r="CD35" i="34"/>
  <c r="CT35" i="34"/>
  <c r="CN35" i="34"/>
  <c r="DD35" i="34"/>
  <c r="CI43" i="34"/>
  <c r="CY43" i="34"/>
  <c r="CQ43" i="34"/>
  <c r="DG43" i="34"/>
  <c r="CM52" i="34"/>
  <c r="DC52" i="34"/>
  <c r="CB52" i="34"/>
  <c r="CR52" i="34"/>
  <c r="CI39" i="34"/>
  <c r="CY39" i="34"/>
  <c r="CH52" i="34"/>
  <c r="CX52" i="34"/>
  <c r="CP57" i="34"/>
  <c r="DF57" i="34"/>
  <c r="CF57" i="34"/>
  <c r="CV57" i="34"/>
  <c r="CC49" i="34"/>
  <c r="CS49" i="34"/>
  <c r="CE27" i="34"/>
  <c r="CU27" i="34"/>
  <c r="CK49" i="34"/>
  <c r="DA49" i="34"/>
  <c r="CQ27" i="34"/>
  <c r="DG27" i="34"/>
  <c r="CY60" i="34"/>
  <c r="CI60" i="34"/>
  <c r="CD60" i="34"/>
  <c r="CT60" i="34"/>
  <c r="CM41" i="34"/>
  <c r="DC41" i="34"/>
  <c r="CE41" i="34"/>
  <c r="CU41" i="34"/>
  <c r="CO10" i="34"/>
  <c r="DE10" i="34"/>
  <c r="CH10" i="34"/>
  <c r="CX10" i="34"/>
  <c r="CG19" i="34"/>
  <c r="CW19" i="34"/>
  <c r="CK8" i="34"/>
  <c r="DA8" i="34"/>
  <c r="CE10" i="34"/>
  <c r="CU10" i="34"/>
  <c r="CO22" i="34"/>
  <c r="DE22" i="34"/>
  <c r="CF10" i="34"/>
  <c r="CV10" i="34"/>
  <c r="CC10" i="34"/>
  <c r="CS10" i="34"/>
  <c r="CP25" i="34"/>
  <c r="DF25" i="34"/>
  <c r="CE25" i="34"/>
  <c r="CU25" i="34"/>
  <c r="CJ36" i="34"/>
  <c r="CZ36" i="34"/>
  <c r="CQ6" i="34"/>
  <c r="DG6" i="34"/>
  <c r="CL36" i="34"/>
  <c r="DB36" i="34"/>
  <c r="CI17" i="34"/>
  <c r="CY17" i="34"/>
  <c r="CB17" i="34"/>
  <c r="CR17" i="34"/>
  <c r="CH36" i="34"/>
  <c r="CX36" i="34"/>
  <c r="CN21" i="34"/>
  <c r="DD21" i="34"/>
  <c r="CN15" i="34"/>
  <c r="DD15" i="34"/>
  <c r="CP13" i="34"/>
  <c r="DF13" i="34"/>
  <c r="CE21" i="34"/>
  <c r="CU21" i="34"/>
  <c r="CD46" i="34"/>
  <c r="CT46" i="34"/>
  <c r="CJ15" i="34"/>
  <c r="CZ15" i="34"/>
  <c r="CD13" i="34"/>
  <c r="CT13" i="34"/>
  <c r="CO46" i="34"/>
  <c r="DE46" i="34"/>
  <c r="CM13" i="34"/>
  <c r="DC13" i="34"/>
  <c r="CQ9" i="34"/>
  <c r="DG9" i="34"/>
  <c r="CF75" i="34"/>
  <c r="CV75" i="34"/>
  <c r="CK73" i="34"/>
  <c r="DA73" i="34"/>
  <c r="CC9" i="34"/>
  <c r="CS9" i="34"/>
  <c r="CC75" i="34"/>
  <c r="CS75" i="34"/>
  <c r="CI18" i="34"/>
  <c r="CY18" i="34"/>
  <c r="CF7" i="34"/>
  <c r="CV7" i="34"/>
  <c r="CC7" i="34"/>
  <c r="CS7" i="34"/>
  <c r="CL7" i="34"/>
  <c r="DB7" i="34"/>
  <c r="CF29" i="34"/>
  <c r="CV29" i="34"/>
  <c r="CQ29" i="34"/>
  <c r="DG29" i="34"/>
  <c r="CL72" i="34"/>
  <c r="DB72" i="34"/>
  <c r="CP72" i="34"/>
  <c r="DF72" i="34"/>
  <c r="CD34" i="34"/>
  <c r="CT34" i="34"/>
  <c r="CL34" i="34"/>
  <c r="DB34" i="34"/>
  <c r="CJ48" i="34"/>
  <c r="CZ48" i="34"/>
  <c r="CC48" i="34"/>
  <c r="CS48" i="34"/>
  <c r="CN28" i="34"/>
  <c r="DD28" i="34"/>
  <c r="CM28" i="34"/>
  <c r="DC28" i="34"/>
  <c r="CQ91" i="34"/>
  <c r="DG91" i="34"/>
  <c r="CO91" i="34"/>
  <c r="DE91" i="34"/>
  <c r="CM62" i="34"/>
  <c r="DC62" i="34"/>
  <c r="CM61" i="34"/>
  <c r="DC61" i="34"/>
  <c r="CB63" i="34"/>
  <c r="CR63" i="34"/>
  <c r="CF66" i="34"/>
  <c r="CV66" i="34"/>
  <c r="CC94" i="34"/>
  <c r="CS94" i="34"/>
  <c r="CJ93" i="34"/>
  <c r="CZ93" i="34"/>
  <c r="CE45" i="34"/>
  <c r="CU45" i="34"/>
  <c r="CC11" i="34"/>
  <c r="CS11" i="34"/>
  <c r="CF74" i="34"/>
  <c r="CV74" i="34"/>
  <c r="CP35" i="34"/>
  <c r="DF35" i="34"/>
  <c r="CL60" i="34"/>
  <c r="DB60" i="34"/>
  <c r="CK57" i="34"/>
  <c r="DA57" i="34"/>
  <c r="CB41" i="34"/>
  <c r="CR41" i="34"/>
  <c r="CE22" i="34"/>
  <c r="CU22" i="34"/>
  <c r="CC6" i="34"/>
  <c r="CS6" i="34"/>
  <c r="CC17" i="34"/>
  <c r="CS17" i="34"/>
  <c r="CB15" i="34"/>
  <c r="CR15" i="34"/>
  <c r="CN9" i="34"/>
  <c r="DD9" i="34"/>
  <c r="CP7" i="34"/>
  <c r="DF7" i="34"/>
  <c r="CK34" i="34"/>
  <c r="DA34" i="34"/>
  <c r="CH91" i="34"/>
  <c r="CX91" i="34"/>
  <c r="CE68" i="34"/>
  <c r="CU68" i="34"/>
  <c r="CJ67" i="34"/>
  <c r="CZ67" i="34"/>
  <c r="CI94" i="34"/>
  <c r="CY94" i="34"/>
  <c r="CH61" i="34"/>
  <c r="CX61" i="34"/>
  <c r="CH70" i="34"/>
  <c r="CX70" i="34"/>
  <c r="CF45" i="34"/>
  <c r="CV45" i="34"/>
  <c r="CK31" i="34"/>
  <c r="DA31" i="34"/>
  <c r="CG74" i="34"/>
  <c r="CW74" i="34"/>
  <c r="CM44" i="34"/>
  <c r="DC44" i="34"/>
  <c r="CL39" i="34"/>
  <c r="DB39" i="34"/>
  <c r="CM49" i="34"/>
  <c r="DC49" i="34"/>
  <c r="CL19" i="34"/>
  <c r="DB19" i="34"/>
  <c r="CD22" i="34"/>
  <c r="CT22" i="34"/>
  <c r="CG6" i="34"/>
  <c r="CW6" i="34"/>
  <c r="CN36" i="34"/>
  <c r="DD36" i="34"/>
  <c r="CP75" i="34"/>
  <c r="DF75" i="34"/>
  <c r="CL13" i="34"/>
  <c r="DB13" i="34"/>
  <c r="CB7" i="34"/>
  <c r="CR7" i="34"/>
  <c r="CF34" i="34"/>
  <c r="CV34" i="34"/>
  <c r="CD71" i="34"/>
  <c r="CT71" i="34"/>
  <c r="CP71" i="34"/>
  <c r="DF71" i="34"/>
  <c r="CI71" i="34"/>
  <c r="CY71" i="34"/>
  <c r="CF62" i="34"/>
  <c r="CV62" i="34"/>
  <c r="CO71" i="34"/>
  <c r="DE71" i="34"/>
  <c r="CM71" i="34"/>
  <c r="DC71" i="34"/>
  <c r="CI93" i="34"/>
  <c r="CY93" i="34"/>
  <c r="CL69" i="34"/>
  <c r="DB69" i="34"/>
  <c r="CB66" i="34"/>
  <c r="CR66" i="34"/>
  <c r="CJ42" i="34"/>
  <c r="CZ42" i="34"/>
  <c r="CD61" i="34"/>
  <c r="CT61" i="34"/>
  <c r="CL94" i="34"/>
  <c r="DB94" i="34"/>
  <c r="CH69" i="34"/>
  <c r="CX69" i="34"/>
  <c r="CH68" i="34"/>
  <c r="CX68" i="34"/>
  <c r="CN65" i="34"/>
  <c r="DD65" i="34"/>
  <c r="CC67" i="34"/>
  <c r="CS67" i="34"/>
  <c r="CO66" i="34"/>
  <c r="DE66" i="34"/>
  <c r="CF61" i="34"/>
  <c r="CV61" i="34"/>
  <c r="CF93" i="34"/>
  <c r="CV93" i="34"/>
  <c r="CJ66" i="34"/>
  <c r="CZ66" i="34"/>
  <c r="CE63" i="34"/>
  <c r="CU63" i="34"/>
  <c r="CE69" i="34"/>
  <c r="CU69" i="34"/>
  <c r="CD67" i="34"/>
  <c r="CT67" i="34"/>
  <c r="CJ68" i="34"/>
  <c r="CZ68" i="34"/>
  <c r="CE65" i="34"/>
  <c r="CU65" i="34"/>
  <c r="CO70" i="34"/>
  <c r="DE70" i="34"/>
  <c r="CQ70" i="34"/>
  <c r="DG70" i="34"/>
  <c r="CD70" i="34"/>
  <c r="CT70" i="34"/>
  <c r="CJ94" i="34"/>
  <c r="CZ94" i="34"/>
  <c r="CK40" i="34"/>
  <c r="DA40" i="34"/>
  <c r="CE40" i="34"/>
  <c r="CU40" i="34"/>
  <c r="CG45" i="34"/>
  <c r="CW45" i="34"/>
  <c r="CM45" i="34"/>
  <c r="DC45" i="34"/>
  <c r="CL33" i="34"/>
  <c r="DB33" i="34"/>
  <c r="CH33" i="34"/>
  <c r="CX33" i="34"/>
  <c r="CF92" i="34"/>
  <c r="CV92" i="34"/>
  <c r="CP92" i="34"/>
  <c r="DF92" i="34"/>
  <c r="CH53" i="34"/>
  <c r="CX53" i="34"/>
  <c r="CI53" i="34"/>
  <c r="CY53" i="34"/>
  <c r="CO23" i="34"/>
  <c r="DE23" i="34"/>
  <c r="CI31" i="34"/>
  <c r="CY31" i="34"/>
  <c r="CK23" i="34"/>
  <c r="DA23" i="34"/>
  <c r="CD23" i="34"/>
  <c r="CT23" i="34"/>
  <c r="CD31" i="34"/>
  <c r="CT31" i="34"/>
  <c r="CJ23" i="34"/>
  <c r="CZ23" i="34"/>
  <c r="CI74" i="34"/>
  <c r="CY74" i="34"/>
  <c r="CC74" i="34"/>
  <c r="CS74" i="34"/>
  <c r="CC32" i="34"/>
  <c r="CS32" i="34"/>
  <c r="CN32" i="34"/>
  <c r="DD32" i="34"/>
  <c r="CQ44" i="34"/>
  <c r="DG44" i="34"/>
  <c r="CG44" i="34"/>
  <c r="CW44" i="34"/>
  <c r="CI35" i="34"/>
  <c r="CY35" i="34"/>
  <c r="CB35" i="34"/>
  <c r="CR35" i="34"/>
  <c r="CF43" i="34"/>
  <c r="CV43" i="34"/>
  <c r="CP43" i="34"/>
  <c r="DF43" i="34"/>
  <c r="CJ52" i="34"/>
  <c r="CZ52" i="34"/>
  <c r="CF52" i="34"/>
  <c r="CV52" i="34"/>
  <c r="CK39" i="34"/>
  <c r="DA39" i="34"/>
  <c r="CD52" i="34"/>
  <c r="CT52" i="34"/>
  <c r="CC39" i="34"/>
  <c r="CS39" i="34"/>
  <c r="CC57" i="34"/>
  <c r="CS57" i="34"/>
  <c r="CG49" i="34"/>
  <c r="CW49" i="34"/>
  <c r="CL57" i="34"/>
  <c r="DB57" i="34"/>
  <c r="CD57" i="34"/>
  <c r="CT57" i="34"/>
  <c r="CH57" i="34"/>
  <c r="CX57" i="34"/>
  <c r="CB57" i="34"/>
  <c r="CR57" i="34"/>
  <c r="CC60" i="34"/>
  <c r="CS60" i="34"/>
  <c r="CC41" i="34"/>
  <c r="CS41" i="34"/>
  <c r="CG41" i="34"/>
  <c r="CW41" i="34"/>
  <c r="CM19" i="34"/>
  <c r="DC19" i="34"/>
  <c r="CJ19" i="34"/>
  <c r="CZ19" i="34"/>
  <c r="CN10" i="34"/>
  <c r="DD10" i="34"/>
  <c r="CE19" i="34"/>
  <c r="CU19" i="34"/>
  <c r="CP10" i="34"/>
  <c r="DF10" i="34"/>
  <c r="CL22" i="34"/>
  <c r="DB22" i="34"/>
  <c r="CQ22" i="34"/>
  <c r="DG22" i="34"/>
  <c r="CE8" i="34"/>
  <c r="CU8" i="34"/>
  <c r="CO25" i="34"/>
  <c r="DE25" i="34"/>
  <c r="CL25" i="34"/>
  <c r="DB25" i="34"/>
  <c r="CF17" i="34"/>
  <c r="CV17" i="34"/>
  <c r="CP6" i="34"/>
  <c r="DF6" i="34"/>
  <c r="CM36" i="34"/>
  <c r="DC36" i="34"/>
  <c r="CN6" i="34"/>
  <c r="DD6" i="34"/>
  <c r="CD17" i="34"/>
  <c r="CT17" i="34"/>
  <c r="CG36" i="34"/>
  <c r="CW36" i="34"/>
  <c r="CB21" i="34"/>
  <c r="CR21" i="34"/>
  <c r="CD73" i="34"/>
  <c r="CT73" i="34"/>
  <c r="CK21" i="34"/>
  <c r="DA21" i="34"/>
  <c r="CM21" i="34"/>
  <c r="DC21" i="34"/>
  <c r="CL21" i="34"/>
  <c r="DB21" i="34"/>
  <c r="CI15" i="34"/>
  <c r="CY15" i="34"/>
  <c r="CK9" i="34"/>
  <c r="DA9" i="34"/>
  <c r="CI75" i="34"/>
  <c r="CY75" i="34"/>
  <c r="CI46" i="34"/>
  <c r="CY46" i="34"/>
  <c r="CQ15" i="34"/>
  <c r="DG15" i="34"/>
  <c r="CO9" i="34"/>
  <c r="DE9" i="34"/>
  <c r="CH75" i="34"/>
  <c r="CX75" i="34"/>
  <c r="CH13" i="34"/>
  <c r="CX13" i="34"/>
  <c r="CQ46" i="34"/>
  <c r="DG46" i="34"/>
  <c r="CE18" i="34"/>
  <c r="CU18" i="34"/>
  <c r="CC18" i="34"/>
  <c r="CS18" i="34"/>
  <c r="CM18" i="34"/>
  <c r="DC18" i="34"/>
  <c r="CK7" i="34"/>
  <c r="DA7" i="34"/>
  <c r="CC29" i="34"/>
  <c r="CS29" i="34"/>
  <c r="CP29" i="34"/>
  <c r="DF29" i="34"/>
  <c r="CB72" i="34"/>
  <c r="CR72" i="34"/>
  <c r="CE72" i="34"/>
  <c r="CU72" i="34"/>
  <c r="CE34" i="34"/>
  <c r="CU34" i="34"/>
  <c r="CM34" i="34"/>
  <c r="DC34" i="34"/>
  <c r="CI48" i="34"/>
  <c r="CY48" i="34"/>
  <c r="CP48" i="34"/>
  <c r="DF48" i="34"/>
  <c r="CH28" i="34"/>
  <c r="CX28" i="34"/>
  <c r="CP28" i="34"/>
  <c r="DF28" i="34"/>
  <c r="CI91" i="34"/>
  <c r="CY91" i="34"/>
  <c r="CK91" i="34"/>
  <c r="DA91" i="34"/>
  <c r="CQ64" i="34"/>
  <c r="DG64" i="34"/>
  <c r="CI65" i="34"/>
  <c r="CY65" i="34"/>
  <c r="CJ65" i="34"/>
  <c r="CZ65" i="34"/>
  <c r="CO93" i="34"/>
  <c r="DE93" i="34"/>
  <c r="CP42" i="34"/>
  <c r="DF42" i="34"/>
  <c r="CO45" i="34"/>
  <c r="DE45" i="34"/>
  <c r="CO53" i="34"/>
  <c r="DE53" i="34"/>
  <c r="CM31" i="34"/>
  <c r="DC31" i="34"/>
  <c r="CO44" i="34"/>
  <c r="DE44" i="34"/>
  <c r="CI52" i="34"/>
  <c r="CY52" i="34"/>
  <c r="CK27" i="34"/>
  <c r="DA27" i="34"/>
  <c r="CN19" i="34"/>
  <c r="DD19" i="34"/>
  <c r="CQ8" i="34"/>
  <c r="DG8" i="34"/>
  <c r="CB6" i="34"/>
  <c r="CR6" i="34"/>
  <c r="CL73" i="34"/>
  <c r="DB73" i="34"/>
  <c r="CF9" i="34"/>
  <c r="CV9" i="34"/>
  <c r="CH7" i="34"/>
  <c r="CX7" i="34"/>
  <c r="CC72" i="34"/>
  <c r="CS72" i="34"/>
  <c r="CB28" i="34"/>
  <c r="CR28" i="34"/>
  <c r="CC71" i="34"/>
  <c r="CS71" i="34"/>
  <c r="CE67" i="34"/>
  <c r="CU67" i="34"/>
  <c r="CJ69" i="34"/>
  <c r="CZ69" i="34"/>
  <c r="CP68" i="34"/>
  <c r="DF68" i="34"/>
  <c r="CO40" i="34"/>
  <c r="DE40" i="34"/>
  <c r="CG92" i="34"/>
  <c r="CW92" i="34"/>
  <c r="CP31" i="34"/>
  <c r="DF31" i="34"/>
  <c r="CP32" i="34"/>
  <c r="DF32" i="34"/>
  <c r="CC43" i="34"/>
  <c r="CS43" i="34"/>
  <c r="CL27" i="34"/>
  <c r="DB27" i="34"/>
  <c r="CG27" i="34"/>
  <c r="CW27" i="34"/>
  <c r="CP8" i="34"/>
  <c r="DF8" i="34"/>
  <c r="CH17" i="34"/>
  <c r="CX17" i="34"/>
  <c r="CQ21" i="34"/>
  <c r="DG21" i="34"/>
  <c r="CG13" i="34"/>
  <c r="CW13" i="34"/>
  <c r="CF18" i="34"/>
  <c r="CV18" i="34"/>
  <c r="CL48" i="34"/>
  <c r="DB48" i="34"/>
  <c r="CL71" i="34"/>
  <c r="DB71" i="34"/>
  <c r="CN71" i="34"/>
  <c r="DD71" i="34"/>
  <c r="CQ62" i="34"/>
  <c r="DG62" i="34"/>
  <c r="CB62" i="34"/>
  <c r="CR62" i="34"/>
  <c r="CN93" i="34"/>
  <c r="DD93" i="34"/>
  <c r="CQ66" i="34"/>
  <c r="DG66" i="34"/>
  <c r="CH94" i="34"/>
  <c r="CX94" i="34"/>
  <c r="CE66" i="34"/>
  <c r="CU66" i="34"/>
  <c r="CC61" i="34"/>
  <c r="CS61" i="34"/>
  <c r="CN67" i="34"/>
  <c r="DD67" i="34"/>
  <c r="CP69" i="34"/>
  <c r="DF69" i="34"/>
  <c r="CN68" i="34"/>
  <c r="DD68" i="34"/>
  <c r="CM69" i="34"/>
  <c r="DC69" i="34"/>
  <c r="CQ65" i="34"/>
  <c r="DG65" i="34"/>
  <c r="CG63" i="34"/>
  <c r="CW63" i="34"/>
  <c r="CL64" i="34"/>
  <c r="DB64" i="34"/>
  <c r="CG94" i="34"/>
  <c r="CW94" i="34"/>
  <c r="CG67" i="34"/>
  <c r="CW67" i="34"/>
  <c r="CO64" i="34"/>
  <c r="DE64" i="34"/>
  <c r="CQ93" i="34"/>
  <c r="DG93" i="34"/>
  <c r="CG65" i="34"/>
  <c r="CW65" i="34"/>
  <c r="CK93" i="34"/>
  <c r="DA93" i="34"/>
  <c r="CD66" i="34"/>
  <c r="CT66" i="34"/>
  <c r="CL42" i="34"/>
  <c r="DB42" i="34"/>
  <c r="CC68" i="34"/>
  <c r="CS68" i="34"/>
  <c r="CH67" i="34"/>
  <c r="CX67" i="34"/>
  <c r="CL70" i="34"/>
  <c r="DB70" i="34"/>
  <c r="CF40" i="34"/>
  <c r="CV40" i="34"/>
  <c r="CP40" i="34"/>
  <c r="DF40" i="34"/>
  <c r="CN33" i="34"/>
  <c r="DD33" i="34"/>
  <c r="CK33" i="34"/>
  <c r="DA33" i="34"/>
  <c r="CB45" i="34"/>
  <c r="CR45" i="34"/>
  <c r="CH45" i="34"/>
  <c r="CX45" i="34"/>
  <c r="CD92" i="34"/>
  <c r="CT92" i="34"/>
  <c r="CH92" i="34"/>
  <c r="CX92" i="34"/>
  <c r="CK53" i="34"/>
  <c r="DA53" i="34"/>
  <c r="CC53" i="34"/>
  <c r="CS53" i="34"/>
  <c r="CE23" i="34"/>
  <c r="CU23" i="34"/>
  <c r="CC31" i="34"/>
  <c r="CS31" i="34"/>
  <c r="CB11" i="34"/>
  <c r="CR11" i="34"/>
  <c r="CL11" i="34"/>
  <c r="DB11" i="34"/>
  <c r="CH11" i="34"/>
  <c r="CX11" i="34"/>
  <c r="CL31" i="34"/>
  <c r="DB31" i="34"/>
  <c r="CJ74" i="34"/>
  <c r="CZ74" i="34"/>
  <c r="CE74" i="34"/>
  <c r="CU74" i="34"/>
  <c r="CB32" i="34"/>
  <c r="CR32" i="34"/>
  <c r="CO32" i="34"/>
  <c r="DE32" i="34"/>
  <c r="CN44" i="34"/>
  <c r="DD44" i="34"/>
  <c r="CK44" i="34"/>
  <c r="DA44" i="34"/>
  <c r="CC35" i="34"/>
  <c r="CS35" i="34"/>
  <c r="CL35" i="34"/>
  <c r="DB35" i="34"/>
  <c r="CD43" i="34"/>
  <c r="CT43" i="34"/>
  <c r="CH43" i="34"/>
  <c r="CX43" i="34"/>
  <c r="CE52" i="34"/>
  <c r="CU52" i="34"/>
  <c r="CF39" i="34"/>
  <c r="CV39" i="34"/>
  <c r="CG52" i="34"/>
  <c r="CW52" i="34"/>
  <c r="CN52" i="34"/>
  <c r="DD52" i="34"/>
  <c r="CZ39" i="34"/>
  <c r="CJ39" i="34"/>
  <c r="CL49" i="34"/>
  <c r="DB49" i="34"/>
  <c r="CB49" i="34"/>
  <c r="CR49" i="34"/>
  <c r="CC27" i="34"/>
  <c r="CS27" i="34"/>
  <c r="CG60" i="34"/>
  <c r="CW60" i="34"/>
  <c r="CB60" i="34"/>
  <c r="CR60" i="34"/>
  <c r="CJ49" i="34"/>
  <c r="CZ49" i="34"/>
  <c r="CQ49" i="34"/>
  <c r="DG49" i="34"/>
  <c r="CP41" i="34"/>
  <c r="DF41" i="34"/>
  <c r="CQ41" i="34"/>
  <c r="DG41" i="34"/>
  <c r="CO19" i="34"/>
  <c r="DE19" i="34"/>
  <c r="CH19" i="34"/>
  <c r="CX19" i="34"/>
  <c r="CC22" i="34"/>
  <c r="CS22" i="34"/>
  <c r="CK19" i="34"/>
  <c r="DA19" i="34"/>
  <c r="CH8" i="34"/>
  <c r="CX8" i="34"/>
  <c r="CP22" i="34"/>
  <c r="DF22" i="34"/>
  <c r="CJ10" i="34"/>
  <c r="CZ10" i="34"/>
  <c r="CH22" i="34"/>
  <c r="CX22" i="34"/>
  <c r="CB25" i="34"/>
  <c r="CR25" i="34"/>
  <c r="CC25" i="34"/>
  <c r="CS25" i="34"/>
  <c r="CF6" i="34"/>
  <c r="CV6" i="34"/>
  <c r="CO17" i="34"/>
  <c r="DE17" i="34"/>
  <c r="CD36" i="34"/>
  <c r="CT36" i="34"/>
  <c r="CJ17" i="34"/>
  <c r="CZ17" i="34"/>
  <c r="CN17" i="34"/>
  <c r="DD17" i="34"/>
  <c r="CE6" i="34"/>
  <c r="CU6" i="34"/>
  <c r="CO21" i="34"/>
  <c r="DE21" i="34"/>
  <c r="CJ73" i="34"/>
  <c r="CZ73" i="34"/>
  <c r="CP21" i="34"/>
  <c r="DF21" i="34"/>
  <c r="CE73" i="34"/>
  <c r="CU73" i="34"/>
  <c r="CC21" i="34"/>
  <c r="CS21" i="34"/>
  <c r="CS46" i="34"/>
  <c r="CC46" i="34"/>
  <c r="CB9" i="34"/>
  <c r="CR9" i="34"/>
  <c r="CK15" i="34"/>
  <c r="DA15" i="34"/>
  <c r="CB46" i="34"/>
  <c r="CR46" i="34"/>
  <c r="CF13" i="34"/>
  <c r="CV13" i="34"/>
  <c r="CB13" i="34"/>
  <c r="CR13" i="34"/>
  <c r="CN75" i="34"/>
  <c r="DD75" i="34"/>
  <c r="CM15" i="34"/>
  <c r="DC15" i="34"/>
  <c r="CK13" i="34"/>
  <c r="DA13" i="34"/>
  <c r="CP18" i="34"/>
  <c r="DF18" i="34"/>
  <c r="CQ18" i="34"/>
  <c r="DG18" i="34"/>
  <c r="CJ18" i="34"/>
  <c r="CZ18" i="34"/>
  <c r="CO7" i="34"/>
  <c r="DE7" i="34"/>
  <c r="CE29" i="34"/>
  <c r="CU29" i="34"/>
  <c r="CL29" i="34"/>
  <c r="DB29" i="34"/>
  <c r="CQ72" i="34"/>
  <c r="DG72" i="34"/>
  <c r="CG72" i="34"/>
  <c r="CW72" i="34"/>
  <c r="CP34" i="34"/>
  <c r="DF34" i="34"/>
  <c r="CB34" i="34"/>
  <c r="CR34" i="34"/>
  <c r="CQ48" i="34"/>
  <c r="DG48" i="34"/>
  <c r="CH48" i="34"/>
  <c r="CX48" i="34"/>
  <c r="CG28" i="34"/>
  <c r="CW28" i="34"/>
  <c r="CE28" i="34"/>
  <c r="CU28" i="34"/>
  <c r="CN91" i="34"/>
  <c r="DD91" i="34"/>
  <c r="CU91" i="34"/>
  <c r="CE91" i="34"/>
  <c r="J54" i="34"/>
  <c r="BX54" i="34" s="1" a="1"/>
  <c r="BX54" i="34" s="1"/>
  <c r="BZ54" i="34" s="1"/>
  <c r="J12" i="34"/>
  <c r="BX12" i="34" s="1" a="1"/>
  <c r="BX12" i="34" s="1"/>
  <c r="BZ12" i="34" s="1"/>
  <c r="J38" i="34"/>
  <c r="BX38" i="34" s="1" a="1"/>
  <c r="BX38" i="34" s="1"/>
  <c r="BZ38" i="34" s="1"/>
  <c r="J70" i="34"/>
  <c r="BX70" i="34" s="1" a="1"/>
  <c r="BX70" i="34" s="1"/>
  <c r="BZ70" i="34" s="1"/>
  <c r="J74" i="34"/>
  <c r="BX74" i="34" s="1" a="1"/>
  <c r="BX74" i="34" s="1"/>
  <c r="BZ74" i="34" s="1"/>
  <c r="J63" i="34"/>
  <c r="BX63" i="34" s="1" a="1"/>
  <c r="BX63" i="34" s="1"/>
  <c r="BZ63" i="34" s="1"/>
  <c r="J76" i="34"/>
  <c r="BX76" i="34" s="1" a="1"/>
  <c r="BX76" i="34" s="1"/>
  <c r="BZ76" i="34" s="1"/>
  <c r="J29" i="34"/>
  <c r="BX29" i="34" s="1" a="1"/>
  <c r="BX29" i="34" s="1"/>
  <c r="BZ29" i="34" s="1"/>
  <c r="J43" i="34"/>
  <c r="CY189" i="34" l="1"/>
  <c r="CG189" i="34"/>
  <c r="CC189" i="34"/>
  <c r="CL189" i="34"/>
  <c r="CI189" i="34"/>
  <c r="DD189" i="34"/>
  <c r="CS189" i="34"/>
  <c r="DB189" i="34"/>
  <c r="CU189" i="34"/>
  <c r="DG189" i="34"/>
  <c r="DC189" i="34"/>
  <c r="DE189" i="34"/>
  <c r="CE189" i="34"/>
  <c r="CQ189" i="34"/>
  <c r="CM189" i="34"/>
  <c r="CO189" i="34"/>
  <c r="CN189" i="34"/>
  <c r="CV189" i="34"/>
  <c r="CR189" i="34"/>
  <c r="DF189" i="34"/>
  <c r="CZ189" i="34"/>
  <c r="CW189" i="34"/>
  <c r="CB189" i="34"/>
  <c r="CP189" i="34"/>
  <c r="CJ189" i="34"/>
  <c r="CF189" i="34"/>
  <c r="CX189" i="34"/>
  <c r="DA189" i="34"/>
  <c r="CT189" i="34"/>
  <c r="CA7" i="34"/>
  <c r="CA189" i="34" s="1"/>
  <c r="BY189" i="34"/>
  <c r="CH189" i="34"/>
  <c r="CK189" i="34"/>
  <c r="CD189" i="34"/>
  <c r="BX43" i="34" a="1"/>
  <c r="BX43" i="34" s="1"/>
  <c r="BZ43" i="34" s="1"/>
  <c r="J15" i="34"/>
  <c r="BX15" i="34" s="1" a="1"/>
  <c r="BX15" i="34" s="1"/>
  <c r="BZ15" i="34" s="1"/>
  <c r="J66" i="34"/>
  <c r="BX66" i="34" s="1" a="1"/>
  <c r="BX66" i="34" s="1"/>
  <c r="BZ66" i="34" s="1"/>
  <c r="J9" i="34"/>
  <c r="BX9" i="34" s="1" a="1"/>
  <c r="BX9" i="34" s="1"/>
  <c r="BZ9" i="34" s="1"/>
  <c r="J73" i="34"/>
  <c r="BX73" i="34" s="1" a="1"/>
  <c r="BX73" i="34" s="1"/>
  <c r="BZ73" i="34" s="1"/>
  <c r="J69" i="34"/>
  <c r="BX69" i="34" s="1" a="1"/>
  <c r="BX69" i="34" s="1"/>
  <c r="BZ69" i="34" s="1"/>
  <c r="J64" i="34"/>
  <c r="BX64" i="34" s="1" a="1"/>
  <c r="BX64" i="34" s="1"/>
  <c r="BZ64" i="34" s="1"/>
  <c r="J62" i="34"/>
  <c r="BX62" i="34" s="1" a="1"/>
  <c r="BX62" i="34" s="1"/>
  <c r="BZ62" i="34" s="1"/>
  <c r="J75" i="34"/>
  <c r="BX75" i="34" s="1" a="1"/>
  <c r="BX75" i="34" s="1"/>
  <c r="BZ75" i="34" s="1"/>
  <c r="J46" i="34"/>
  <c r="BX46" i="34" s="1" a="1"/>
  <c r="BX46" i="34" s="1"/>
  <c r="BZ46" i="34" s="1"/>
  <c r="J21" i="34"/>
  <c r="BX21" i="34" s="1" a="1"/>
  <c r="BX21" i="34" s="1"/>
  <c r="BZ21" i="34" s="1"/>
  <c r="J13" i="34"/>
  <c r="BX13" i="34" s="1" a="1"/>
  <c r="BX13" i="34" s="1"/>
  <c r="BZ13" i="34" s="1"/>
  <c r="J33" i="34"/>
  <c r="BX33" i="34" s="1" a="1"/>
  <c r="BX33" i="34" s="1"/>
  <c r="BZ33" i="34" s="1"/>
  <c r="J45" i="34"/>
  <c r="BX45" i="34" s="1" a="1"/>
  <c r="BX45" i="34" s="1"/>
  <c r="BZ45" i="34" s="1"/>
  <c r="J7" i="34"/>
  <c r="J18" i="34"/>
  <c r="BX18" i="34" s="1" a="1"/>
  <c r="BX18" i="34" s="1"/>
  <c r="BZ18" i="34" s="1"/>
  <c r="J72" i="34"/>
  <c r="BX72" i="34" s="1" a="1"/>
  <c r="BX72" i="34" s="1"/>
  <c r="BZ72" i="34" s="1"/>
  <c r="J34" i="34"/>
  <c r="BX34" i="34" s="1" a="1"/>
  <c r="BX34" i="34" s="1"/>
  <c r="BZ34" i="34" s="1"/>
  <c r="J8" i="34"/>
  <c r="BX8" i="34" s="1" a="1"/>
  <c r="BX8" i="34" s="1"/>
  <c r="BZ8" i="34" s="1"/>
  <c r="J19" i="34"/>
  <c r="BX19" i="34" s="1" a="1"/>
  <c r="BX19" i="34" s="1"/>
  <c r="BZ19" i="34" s="1"/>
  <c r="J10" i="34"/>
  <c r="BX10" i="34" s="1" a="1"/>
  <c r="BX10" i="34" s="1"/>
  <c r="BZ10" i="34" s="1"/>
  <c r="J22" i="34"/>
  <c r="BX22" i="34" s="1" a="1"/>
  <c r="BX22" i="34" s="1"/>
  <c r="BZ22" i="34" s="1"/>
  <c r="BX7" i="34" l="1" a="1"/>
  <c r="BX7" i="34" s="1"/>
  <c r="J189" i="34"/>
  <c r="BZ7" i="34" l="1"/>
  <c r="BZ189" i="34" s="1"/>
  <c r="BX189" i="3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Simone Amadori</author>
  </authors>
  <commentList>
    <comment ref="H4" authorId="0" shapeId="0" xr:uid="{0645D6AA-0C6E-4C4D-95B5-9EAF2627BEC3}">
      <text>
        <r>
          <rPr>
            <sz val="9"/>
            <color indexed="81"/>
            <rFont val="Tahoma"/>
            <family val="2"/>
          </rPr>
          <t xml:space="preserve">As a calculated value (waste/prepared), or as an estimation.
</t>
        </r>
      </text>
    </comment>
    <comment ref="J4" authorId="0" shapeId="0" xr:uid="{47EDD8CD-F440-4375-B807-DD374F6B5CA9}">
      <text>
        <r>
          <rPr>
            <b/>
            <sz val="9"/>
            <color indexed="81"/>
            <rFont val="Tahoma"/>
            <family val="2"/>
          </rPr>
          <t>Prices are the best estimates available on eurostat, or european averages. As such, they can be misleading if prices are only available for countries with a  very different economic structure. They are here for reference, but if an actual price is available, choose that instead. Use with care and double check!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X4" authorId="0" shapeId="0" xr:uid="{E84DD09E-63B1-4D94-88E2-FA64A7616F65}">
      <text>
        <r>
          <rPr>
            <sz val="9"/>
            <color indexed="81"/>
            <rFont val="Tahoma"/>
            <family val="2"/>
          </rPr>
          <t xml:space="preserve">If an “actual price” is inputted, the formula uses it to multiply, otherwise it uses the “market price” (taken from ESTAT)
</t>
        </r>
      </text>
    </comment>
    <comment ref="C123" authorId="0" shapeId="0" xr:uid="{E11F4392-FCE2-4044-86B7-A1C812CCCB87}">
      <text>
        <r>
          <rPr>
            <sz val="9"/>
            <color indexed="81"/>
            <rFont val="Tahoma"/>
            <family val="2"/>
          </rPr>
          <t xml:space="preserve">Serving waste+unserved, this and all the next for Austria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Simone Amadori</author>
  </authors>
  <commentList>
    <comment ref="H4" authorId="0" shapeId="0" xr:uid="{4AE6C641-F8F8-47C3-B3C2-5761317EE7A9}">
      <text>
        <r>
          <rPr>
            <sz val="9"/>
            <color indexed="81"/>
            <rFont val="Tahoma"/>
            <family val="2"/>
          </rPr>
          <t xml:space="preserve">As a calculated value (waste/prepared), or as an estimation.
</t>
        </r>
      </text>
    </comment>
    <comment ref="J4" authorId="0" shapeId="0" xr:uid="{1A0366A5-D820-4B51-8D94-8FCAE0639423}">
      <text>
        <r>
          <rPr>
            <b/>
            <sz val="9"/>
            <color indexed="81"/>
            <rFont val="Tahoma"/>
            <family val="2"/>
          </rPr>
          <t>Prices are the best estimates available on eurostat, or european averages. As such, they can be misleading if prices are only available for countries with a  very different economic structure. They are here for reference, but if an actual price is available, choose that instead. Use with care and double check!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X4" authorId="0" shapeId="0" xr:uid="{109D1A5F-466C-4E74-9C15-344F1B4935AA}">
      <text>
        <r>
          <rPr>
            <sz val="9"/>
            <color indexed="81"/>
            <rFont val="Tahoma"/>
            <family val="2"/>
          </rPr>
          <t xml:space="preserve">If an “actual price” is inputted, the formula uses it to multiply, otherwise it uses the “market price” (taken from ESTAT)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Simone Amadori</author>
  </authors>
  <commentList>
    <comment ref="B2" authorId="0" shapeId="0" xr:uid="{3DE2C010-7C9C-45B5-9588-BDCD292E9B6F}">
      <text>
        <r>
          <rPr>
            <b/>
            <sz val="9"/>
            <color indexed="81"/>
            <rFont val="Tahoma"/>
            <family val="2"/>
          </rPr>
          <t>Average value, change if available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4" authorId="0" shapeId="0" xr:uid="{35776C1D-314D-488D-A75D-98F6838340EB}">
      <text>
        <r>
          <rPr>
            <sz val="9"/>
            <color indexed="81"/>
            <rFont val="Tahoma"/>
            <family val="2"/>
          </rPr>
          <t xml:space="preserve">As a calculated value (waste/prepared), or as an estimation.
</t>
        </r>
      </text>
    </comment>
    <comment ref="J4" authorId="0" shapeId="0" xr:uid="{BDC17DD4-EBD6-4BF5-901C-4EBF5565FD62}">
      <text>
        <r>
          <rPr>
            <b/>
            <sz val="9"/>
            <color indexed="81"/>
            <rFont val="Tahoma"/>
            <family val="2"/>
          </rPr>
          <t>Prices are the best estimates available on eurostat, or european averages. As such, they can be misleading if prices are only available for countries with a  very different economic structure. They are here for reference, but if an actual price is available, choose that instead. Use with care and double check!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X4" authorId="0" shapeId="0" xr:uid="{72EB9111-F259-4361-B8CE-95D4EFD9DA24}">
      <text>
        <r>
          <rPr>
            <sz val="9"/>
            <color indexed="81"/>
            <rFont val="Tahoma"/>
            <family val="2"/>
          </rPr>
          <t xml:space="preserve">If an “actual price” is inputted, the formula uses it to multiply, otherwise it uses the “market price” (taken from ESTAT)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tc={4EA6B4FE-69CC-48AB-9A1D-BEE9C5B82749}</author>
  </authors>
  <commentList>
    <comment ref="A83" authorId="0" shapeId="0" xr:uid="{4EA6B4FE-69CC-48AB-9A1D-BEE9C5B82749}">
      <text>
        <t>[Threaded comment]
Your version of Excel allows you to read this threaded comment; however, any edits to it will get removed if the file is opened in a newer version of Excel. Learn more: https://go.microsoft.com/fwlink/?linkid=870924
Comment:
    Only emission related to energy, no other input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tc={A517C4EE-3366-42ED-81C6-A6F173C56772}</author>
  </authors>
  <commentList>
    <comment ref="L13" authorId="0" shapeId="0" xr:uid="{A517C4EE-3366-42ED-81C6-A6F173C56772}">
      <text>
        <t>[Threaded comment]
Your version of Excel allows you to read this threaded comment; however, any edits to it will get removed if the file is opened in a newer version of Excel. Learn more: https://go.microsoft.com/fwlink/?linkid=870924
Comment:
    reused!</t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D36A4A36-3767-4563-8B9A-B343A4422033}" keepAlive="1" name="Query - Food;Food Category;Average % Weight" description="Connection to the 'Food;Food Category;Average % Weight' query in the workbook." type="5" refreshedVersion="8" background="1" saveData="1">
    <dbPr connection="Provider=Microsoft.Mashup.OleDb.1;Data Source=$Workbook$;Location=&quot;Food;Food Category;Average % Weight&quot;;Extended Properties=&quot;&quot;" command="SELECT * FROM [Food;Food Category;Average % Weight]"/>
  </connection>
</connection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1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<sst xmlns="http://schemas.openxmlformats.org/spreadsheetml/2006/main" count="9447" uniqueCount="1053">
  <si>
    <t>Category</t>
  </si>
  <si>
    <t>Tab</t>
  </si>
  <si>
    <t>Description</t>
  </si>
  <si>
    <t>Tool</t>
  </si>
  <si>
    <t>A clean user interface of the rapid assessment tool, ready to use.</t>
  </si>
  <si>
    <t>Visualisation</t>
  </si>
  <si>
    <t xml:space="preserve">A clean visualisation aid for the rapid assessment tool, ready to use, connected to the user interface through a Pivot table. </t>
  </si>
  <si>
    <t>Testing</t>
  </si>
  <si>
    <t>Tool Austria</t>
  </si>
  <si>
    <t>The testing of the rapid assessement tool on a sample of school canteen FW in Austria.</t>
  </si>
  <si>
    <t>Tool Italy</t>
  </si>
  <si>
    <t>The testing of the rapid assessement tool on a sample of school canteen FW in Italy.</t>
  </si>
  <si>
    <t>Visualisation Austria</t>
  </si>
  <si>
    <t>A pivot table to visualise environmental and economic results, build on the  sample of school canteen FW in Austria.</t>
  </si>
  <si>
    <t>Visualisation Italy</t>
  </si>
  <si>
    <t>A pivot table to visualise environmental and economic results, build on the  sample of school canteen FW in Italy.</t>
  </si>
  <si>
    <t>Elaboration</t>
  </si>
  <si>
    <t>Cooking methods</t>
  </si>
  <si>
    <t>A database of the environmental impact of different cooking styles in all the EU countries, modelled on OpenLCA with ecoinvent ® 3.10 starting from AGRIBALYSE ®.</t>
  </si>
  <si>
    <t>Waste management</t>
  </si>
  <si>
    <t>A database of the environmental impact of different waste management systems in all the EU countries, modelled starting from ecoinvent processes 3.10.</t>
  </si>
  <si>
    <t>Average prices &amp; codes</t>
  </si>
  <si>
    <t>A mapping sheet linking the AGRIBALYSE ® CIQUAL codes, and the different EUROSTAT identification codes. The sheet countains also a summary of average prices of food products, elaborated from EUROSTAT data. It is built on a hierarchy of data availability:
if "avg_monthly per country" is available, is taken as such
if "avg_monthly per country" is not available, "avg_yearly per country" is taken
if neither "avg_yearly per country" and "avg_monthly per country" are available,  "avg_monthly EU" is taken
if  "avg_monthly EU" is not available, "avg_yearly EU" is taken</t>
  </si>
  <si>
    <t>AGRIBALYSE_Raw</t>
  </si>
  <si>
    <t xml:space="preserve">An extraction from the AGRIBALYSE database for the raw food items selected for the tool. </t>
  </si>
  <si>
    <t>AGRIBALYSE_Cooked</t>
  </si>
  <si>
    <t>All the ingredients with a significant mass alteration after cooking (more than 10% decrease or loss in mass after cooking) are adapted with raw-to-cooked mass change correction factors taken from Bell et al. (2006) - Appendix 4: Percentage of weight change (yield factors) p.64</t>
  </si>
  <si>
    <t>Monetization factors</t>
  </si>
  <si>
    <t>The monetization factors adapted from Amadei, De Laurentiis &amp; Sala (2021), to monetize environmental impacts calculated through the product environmental footprint.</t>
  </si>
  <si>
    <t>Carrying capacities</t>
  </si>
  <si>
    <t>The European carrying capacities per person estimated by Sala et al. (2021), to calculate the allocated share of carrying capacity for 1 meal.</t>
  </si>
  <si>
    <t>Datasets</t>
  </si>
  <si>
    <t>Dataset Austria</t>
  </si>
  <si>
    <t>The Austrian dataset of FW used for the testing: 4 schools, 2 days.</t>
  </si>
  <si>
    <t>Dataset Italy</t>
  </si>
  <si>
    <t>The Italian dataset of FW used for the testing: 4 schools, 2 days.</t>
  </si>
  <si>
    <t>Meal price</t>
  </si>
  <si>
    <t>Select country</t>
  </si>
  <si>
    <t>Number of meals served</t>
  </si>
  <si>
    <t>Fill only yellow</t>
  </si>
  <si>
    <t>Austria</t>
  </si>
  <si>
    <t>Price (€/kg)</t>
  </si>
  <si>
    <t>Environmental impacts - ingredients</t>
  </si>
  <si>
    <t>Environmental impacts - cooking method</t>
  </si>
  <si>
    <t>Environmental impacts - waste treatment</t>
  </si>
  <si>
    <t>Environmental cost (€/kg tot; ingredients+cooking+waste treatment)</t>
  </si>
  <si>
    <t>Total environmental impact</t>
  </si>
  <si>
    <t>Total environmental impact/meal</t>
  </si>
  <si>
    <t>Carrying capacity/per meal</t>
  </si>
  <si>
    <t>Data_ID</t>
  </si>
  <si>
    <t>Food_category</t>
  </si>
  <si>
    <t>FW_phase</t>
  </si>
  <si>
    <t>Food_item</t>
  </si>
  <si>
    <t>FW_weight_kg</t>
  </si>
  <si>
    <t>Cooking_method</t>
  </si>
  <si>
    <t>Waste_treatment</t>
  </si>
  <si>
    <t>% FW (on prepared)</t>
  </si>
  <si>
    <t>Actual_price_€/kg</t>
  </si>
  <si>
    <t>AVG_market_price_€/kg</t>
  </si>
  <si>
    <t>FW_weight_kg/meal</t>
  </si>
  <si>
    <t>ING_CC</t>
  </si>
  <si>
    <t>ING_OD</t>
  </si>
  <si>
    <t>ING_IR</t>
  </si>
  <si>
    <t>ING_PO</t>
  </si>
  <si>
    <t>ING_PM</t>
  </si>
  <si>
    <t>ING_HTnc</t>
  </si>
  <si>
    <t>ING_HTc</t>
  </si>
  <si>
    <t>ING_AC</t>
  </si>
  <si>
    <t>ING_Eufw</t>
  </si>
  <si>
    <t>ING_Euma</t>
  </si>
  <si>
    <t>ING_Eute</t>
  </si>
  <si>
    <t>ING_EC</t>
  </si>
  <si>
    <t>ING_LU</t>
  </si>
  <si>
    <t>ING_WU</t>
  </si>
  <si>
    <t>ING_EN</t>
  </si>
  <si>
    <t>ING_RU</t>
  </si>
  <si>
    <t>COO_CC</t>
  </si>
  <si>
    <t>COO_OD</t>
  </si>
  <si>
    <t>COO_IR</t>
  </si>
  <si>
    <t>COO_PO</t>
  </si>
  <si>
    <t>COO_PM</t>
  </si>
  <si>
    <t>COO_HTnc</t>
  </si>
  <si>
    <t>COO_HTc</t>
  </si>
  <si>
    <t>COO_AC</t>
  </si>
  <si>
    <t>COO_Eufw</t>
  </si>
  <si>
    <t>COO_Euma</t>
  </si>
  <si>
    <t>COO_Eute</t>
  </si>
  <si>
    <t>COO_EC</t>
  </si>
  <si>
    <t>COO_LU</t>
  </si>
  <si>
    <t>COO_WU</t>
  </si>
  <si>
    <t>COO_EN</t>
  </si>
  <si>
    <t>COO_RU</t>
  </si>
  <si>
    <t>WAS_CC</t>
  </si>
  <si>
    <t>WAS_OD</t>
  </si>
  <si>
    <t>WAS_IR</t>
  </si>
  <si>
    <t>WAS_PO</t>
  </si>
  <si>
    <t>WAS_PM</t>
  </si>
  <si>
    <t>WAS_HTnc</t>
  </si>
  <si>
    <t>WAS_HTc</t>
  </si>
  <si>
    <t>WAS_AC</t>
  </si>
  <si>
    <t>WAS_Eufw</t>
  </si>
  <si>
    <t>WAS_Euma</t>
  </si>
  <si>
    <t>WAS_Eute</t>
  </si>
  <si>
    <t>WAS_EC</t>
  </si>
  <si>
    <t>WAS_LU</t>
  </si>
  <si>
    <t>WAS_WU</t>
  </si>
  <si>
    <t>WAS_EN</t>
  </si>
  <si>
    <t>WAS_RU</t>
  </si>
  <si>
    <t>ENVCOST_CC</t>
  </si>
  <si>
    <t>ENVCOST_OD</t>
  </si>
  <si>
    <t>ENVCOST_IR</t>
  </si>
  <si>
    <t>ENVCOST_PO</t>
  </si>
  <si>
    <t>ENVCOST_PM</t>
  </si>
  <si>
    <t>ENVCOST_HTnc</t>
  </si>
  <si>
    <t>ENVCOST_HTc</t>
  </si>
  <si>
    <t>ENVCOST_AC</t>
  </si>
  <si>
    <t>ENVCOST_Eufw</t>
  </si>
  <si>
    <t>ENVCOST_Euma</t>
  </si>
  <si>
    <t>ENVCOST_Eute</t>
  </si>
  <si>
    <t>ENVCOST_EC</t>
  </si>
  <si>
    <t>ENVCOST_LU</t>
  </si>
  <si>
    <t>ENVCOST_WU</t>
  </si>
  <si>
    <t>ENVCOST_EN</t>
  </si>
  <si>
    <t>ENVCOST_RU</t>
  </si>
  <si>
    <t>Cost (market price)</t>
  </si>
  <si>
    <t>Total env. price</t>
  </si>
  <si>
    <t>Total cost (market price + env. price)</t>
  </si>
  <si>
    <t>Total cost (market price + env. price) per meal</t>
  </si>
  <si>
    <t>TOT_CC</t>
  </si>
  <si>
    <t>TOT_OD</t>
  </si>
  <si>
    <t>TOT_IR</t>
  </si>
  <si>
    <t>TOT_PO</t>
  </si>
  <si>
    <t>TOT_PM</t>
  </si>
  <si>
    <t>TOT_HTnc</t>
  </si>
  <si>
    <t>TOT_HTc</t>
  </si>
  <si>
    <t>TOT_AC</t>
  </si>
  <si>
    <t>TOT_Eufw</t>
  </si>
  <si>
    <t>TOT_Euma</t>
  </si>
  <si>
    <t>TOT_Eute</t>
  </si>
  <si>
    <t>TOT_EC</t>
  </si>
  <si>
    <t>TOT_LU</t>
  </si>
  <si>
    <t>TOT_WU</t>
  </si>
  <si>
    <t>TOT_EN</t>
  </si>
  <si>
    <t>TOT_RU</t>
  </si>
  <si>
    <t>TOTMEA_CC</t>
  </si>
  <si>
    <t>TOTMEA_OD</t>
  </si>
  <si>
    <t>TOTMEA_IR</t>
  </si>
  <si>
    <t>TOTMEA_PO</t>
  </si>
  <si>
    <t>TOTMEA_PM</t>
  </si>
  <si>
    <t>TOTMEA_HTnc</t>
  </si>
  <si>
    <t>TOTMEA_HTc</t>
  </si>
  <si>
    <t>TOTMEA_AC</t>
  </si>
  <si>
    <t>TOTMEA_Eufw</t>
  </si>
  <si>
    <t>TOTMEA_Euma</t>
  </si>
  <si>
    <t>TOTMEA_Eute</t>
  </si>
  <si>
    <t>TOTMEA_EC</t>
  </si>
  <si>
    <t>TOTMEA_LU</t>
  </si>
  <si>
    <t>TOTMEA_WU</t>
  </si>
  <si>
    <t>TOTMEA_EN</t>
  </si>
  <si>
    <t>TOTMEA_RU</t>
  </si>
  <si>
    <t>PBMEA_CC</t>
  </si>
  <si>
    <t>PBMEA_OD</t>
  </si>
  <si>
    <t>PBMEA_IR</t>
  </si>
  <si>
    <t>PBMEA_PO</t>
  </si>
  <si>
    <t>PBMEA_PM</t>
  </si>
  <si>
    <t>PBMEA_HTnc</t>
  </si>
  <si>
    <t>PBMEA_HTc</t>
  </si>
  <si>
    <t>PBMEA_AC</t>
  </si>
  <si>
    <t>PBMEA_Eufw</t>
  </si>
  <si>
    <t>PBMEA_Euma</t>
  </si>
  <si>
    <t>PBMEA_Eute</t>
  </si>
  <si>
    <t>PBMEA_EC</t>
  </si>
  <si>
    <t>PBMEA_LU</t>
  </si>
  <si>
    <t>PBMEA_WU</t>
  </si>
  <si>
    <t>PBMEA_EN</t>
  </si>
  <si>
    <t>PBMEA_RU</t>
  </si>
  <si>
    <t>AT1_D1</t>
  </si>
  <si>
    <t>plate waste</t>
  </si>
  <si>
    <t>Pasta</t>
  </si>
  <si>
    <t>Boiling (unspecified)</t>
  </si>
  <si>
    <t>industrial composting</t>
  </si>
  <si>
    <t>Cheese, unspecified</t>
  </si>
  <si>
    <t>Cooking (unspecified)</t>
  </si>
  <si>
    <t>Milk</t>
  </si>
  <si>
    <t>Butter</t>
  </si>
  <si>
    <t>Cooked ham</t>
  </si>
  <si>
    <t>Cheese, parmesan</t>
  </si>
  <si>
    <t>Eggs</t>
  </si>
  <si>
    <t>White cabbage</t>
  </si>
  <si>
    <t>Raw</t>
  </si>
  <si>
    <t>Carrots</t>
  </si>
  <si>
    <t>Oil, sunflower</t>
  </si>
  <si>
    <t>Yoghurt</t>
  </si>
  <si>
    <t>AT1_D2</t>
  </si>
  <si>
    <t>Broth</t>
  </si>
  <si>
    <t>Flour</t>
  </si>
  <si>
    <t>Cauliflower</t>
  </si>
  <si>
    <t>Potatoes</t>
  </si>
  <si>
    <t>Chives or spring onion</t>
  </si>
  <si>
    <t>Heavy cream</t>
  </si>
  <si>
    <t>Salad</t>
  </si>
  <si>
    <t>AT2_D1</t>
  </si>
  <si>
    <t>Lentils</t>
  </si>
  <si>
    <t>Onions</t>
  </si>
  <si>
    <t>Baking</t>
  </si>
  <si>
    <t>Sugar</t>
  </si>
  <si>
    <t>AT2_D2</t>
  </si>
  <si>
    <t>Broccoli</t>
  </si>
  <si>
    <t>Rice</t>
  </si>
  <si>
    <t>Vanilla</t>
  </si>
  <si>
    <t>Raspberries</t>
  </si>
  <si>
    <t>Strawberries</t>
  </si>
  <si>
    <t>Lemon</t>
  </si>
  <si>
    <t>AT3_D1</t>
  </si>
  <si>
    <t>Beef</t>
  </si>
  <si>
    <t>Pork</t>
  </si>
  <si>
    <t>Tomatoes</t>
  </si>
  <si>
    <t>Turnip</t>
  </si>
  <si>
    <t>Milk chocolate</t>
  </si>
  <si>
    <t>Frying</t>
  </si>
  <si>
    <t>Courgettes or zucchini</t>
  </si>
  <si>
    <t>AT3_D2</t>
  </si>
  <si>
    <t>Parsley</t>
  </si>
  <si>
    <t>AT4_D1</t>
  </si>
  <si>
    <t>Chicken, without bone</t>
  </si>
  <si>
    <t>Spinach</t>
  </si>
  <si>
    <t>AT4_D2</t>
  </si>
  <si>
    <t>Nuts</t>
  </si>
  <si>
    <t>Apples</t>
  </si>
  <si>
    <t xml:space="preserve">total serving waste </t>
  </si>
  <si>
    <t>Fish, anchovies</t>
  </si>
  <si>
    <t>Total</t>
  </si>
  <si>
    <t>Italy</t>
  </si>
  <si>
    <t>IT1_D1</t>
  </si>
  <si>
    <t>IT1_D2</t>
  </si>
  <si>
    <t>Oil, olive</t>
  </si>
  <si>
    <t>IT2_D1</t>
  </si>
  <si>
    <t>Tomato puree</t>
  </si>
  <si>
    <t>Cheese, mozzarella</t>
  </si>
  <si>
    <t>IT2_D2</t>
  </si>
  <si>
    <t>IT3_D1</t>
  </si>
  <si>
    <t>IT3_D2</t>
  </si>
  <si>
    <t>Bean, kidney</t>
  </si>
  <si>
    <t>IT4_D1</t>
  </si>
  <si>
    <t>IT4_D2</t>
  </si>
  <si>
    <t>Cheese, hard</t>
  </si>
  <si>
    <t>Pork fat</t>
  </si>
  <si>
    <t>Celery</t>
  </si>
  <si>
    <t>Green peas</t>
  </si>
  <si>
    <t>Pumpkin</t>
  </si>
  <si>
    <t>Bread, white</t>
  </si>
  <si>
    <t>Fish, cod</t>
  </si>
  <si>
    <t>Fennel</t>
  </si>
  <si>
    <t>Olives</t>
  </si>
  <si>
    <t>Oranges</t>
  </si>
  <si>
    <t>Dark chocolate 70%</t>
  </si>
  <si>
    <t>Pineapple</t>
  </si>
  <si>
    <t>total serving waste</t>
  </si>
  <si>
    <t>Total env.price</t>
  </si>
  <si>
    <t>1. Total food waste mass per meal, per school</t>
  </si>
  <si>
    <t>Sum of FW_weight_kg/meal</t>
  </si>
  <si>
    <t>Column Labels</t>
  </si>
  <si>
    <t>Row Labels</t>
  </si>
  <si>
    <t>Meat (excluding beef)</t>
  </si>
  <si>
    <t>Dairy products</t>
  </si>
  <si>
    <t>Plant-based protein</t>
  </si>
  <si>
    <t>Starch/satiating food</t>
  </si>
  <si>
    <t>Vegetables</t>
  </si>
  <si>
    <t>Fruit</t>
  </si>
  <si>
    <t>Soup</t>
  </si>
  <si>
    <t>Desserts</t>
  </si>
  <si>
    <t xml:space="preserve">Other </t>
  </si>
  <si>
    <t>Grand Total</t>
  </si>
  <si>
    <t>2. Total food waste mass, per food category</t>
  </si>
  <si>
    <t>(All)</t>
  </si>
  <si>
    <t>FW weight (kg)</t>
  </si>
  <si>
    <t xml:space="preserve">total plate waste </t>
  </si>
  <si>
    <t>Fish</t>
  </si>
  <si>
    <t>3. Share of plate waste, serving leftovers and consumed fractions, per food category</t>
  </si>
  <si>
    <t>Sum of Consumed</t>
  </si>
  <si>
    <t>Sum of Plate waste</t>
  </si>
  <si>
    <t>Sum of Serving waste</t>
  </si>
  <si>
    <t>4. Share of environmental impact, per impact category</t>
  </si>
  <si>
    <t xml:space="preserve"> </t>
  </si>
  <si>
    <t>Impact category</t>
  </si>
  <si>
    <t>CC</t>
  </si>
  <si>
    <t>OD</t>
  </si>
  <si>
    <t>IR</t>
  </si>
  <si>
    <t>PO</t>
  </si>
  <si>
    <t>PM</t>
  </si>
  <si>
    <t>HTnc</t>
  </si>
  <si>
    <t>HTc</t>
  </si>
  <si>
    <t>AC</t>
  </si>
  <si>
    <t>Eufw</t>
  </si>
  <si>
    <t>Euma</t>
  </si>
  <si>
    <t>Eute</t>
  </si>
  <si>
    <t>EC</t>
  </si>
  <si>
    <t>LU</t>
  </si>
  <si>
    <t>WU</t>
  </si>
  <si>
    <t>EN</t>
  </si>
  <si>
    <t>RU</t>
  </si>
  <si>
    <t>5. Cost structure, per food category</t>
  </si>
  <si>
    <t>Ingredient market cost</t>
  </si>
  <si>
    <t>Environmental cost</t>
  </si>
  <si>
    <t>6. Exceedance of planetary boundaries, per impact category, log10 scale (100%=1)</t>
  </si>
  <si>
    <t>Values</t>
  </si>
  <si>
    <t>Impact categories</t>
  </si>
  <si>
    <t>Within safe limit</t>
  </si>
  <si>
    <t>Exceeding up to 10 times</t>
  </si>
  <si>
    <t>Exceeding more than 10 times</t>
  </si>
  <si>
    <t>FW mass (kg/meal)</t>
  </si>
  <si>
    <t>(blank)</t>
  </si>
  <si>
    <t>3. Share of environmental impact, per impact category</t>
  </si>
  <si>
    <t>4. Cost structure, per food category</t>
  </si>
  <si>
    <t>5. Exceedance of planetary boundaries, per impact category, log10 scale (100%=1)</t>
  </si>
  <si>
    <t>Items</t>
  </si>
  <si>
    <t>AGRIBALYSE_code</t>
  </si>
  <si>
    <t>ESTAT_monthly_code</t>
  </si>
  <si>
    <t>ESTAT_yearly_code</t>
  </si>
  <si>
    <t>EU average_monthly (€/kg)</t>
  </si>
  <si>
    <t>EU average_yearly (€/kg)</t>
  </si>
  <si>
    <t>AT</t>
  </si>
  <si>
    <t>BE</t>
  </si>
  <si>
    <t>BG</t>
  </si>
  <si>
    <t>CY</t>
  </si>
  <si>
    <t>CZ</t>
  </si>
  <si>
    <t>DE</t>
  </si>
  <si>
    <t>DK</t>
  </si>
  <si>
    <t>EE</t>
  </si>
  <si>
    <t>EL</t>
  </si>
  <si>
    <t>ES</t>
  </si>
  <si>
    <t>FR</t>
  </si>
  <si>
    <t>FI</t>
  </si>
  <si>
    <t>HR</t>
  </si>
  <si>
    <t>HU</t>
  </si>
  <si>
    <t>IT</t>
  </si>
  <si>
    <t>LT</t>
  </si>
  <si>
    <t>LV</t>
  </si>
  <si>
    <t>NL</t>
  </si>
  <si>
    <t>PL</t>
  </si>
  <si>
    <t>PT</t>
  </si>
  <si>
    <t>RO</t>
  </si>
  <si>
    <t>SE</t>
  </si>
  <si>
    <t>SI</t>
  </si>
  <si>
    <t>SK</t>
  </si>
  <si>
    <t>IE</t>
  </si>
  <si>
    <t>MT</t>
  </si>
  <si>
    <t>Almonds</t>
  </si>
  <si>
    <t/>
  </si>
  <si>
    <t>Apple juice</t>
  </si>
  <si>
    <t>Apricot</t>
  </si>
  <si>
    <t>ABRCL1</t>
  </si>
  <si>
    <t>Asparagus</t>
  </si>
  <si>
    <t>ASPASB</t>
  </si>
  <si>
    <t>Avocado</t>
  </si>
  <si>
    <t>AVOHAS</t>
  </si>
  <si>
    <t>Bean, haricots</t>
  </si>
  <si>
    <t>HARHAP</t>
  </si>
  <si>
    <t>C R3</t>
  </si>
  <si>
    <t>Beef sausage</t>
  </si>
  <si>
    <t>Beef, without bone</t>
  </si>
  <si>
    <t>Bell pepper</t>
  </si>
  <si>
    <t>PEPPCV</t>
  </si>
  <si>
    <t>Bread, burger or hot-dog bun</t>
  </si>
  <si>
    <t>Bread, whole grain</t>
  </si>
  <si>
    <t>CHFCOU</t>
  </si>
  <si>
    <t>Brown sugar</t>
  </si>
  <si>
    <t>1701 99 10</t>
  </si>
  <si>
    <t>CARCL1</t>
  </si>
  <si>
    <t>Cashew</t>
  </si>
  <si>
    <t>Celeriac</t>
  </si>
  <si>
    <t>Cheese, cheddar</t>
  </si>
  <si>
    <t>Cheese, edam</t>
  </si>
  <si>
    <t>Cheese, emmenthal</t>
  </si>
  <si>
    <t>Cherries</t>
  </si>
  <si>
    <t>CERDOU</t>
  </si>
  <si>
    <t>Chestnuts</t>
  </si>
  <si>
    <t>0207 11 30</t>
  </si>
  <si>
    <t>Chickpeas</t>
  </si>
  <si>
    <t>Chicory</t>
  </si>
  <si>
    <t>LAIICE</t>
  </si>
  <si>
    <t>Chili pepper</t>
  </si>
  <si>
    <t>OIGOIJ</t>
  </si>
  <si>
    <t>Coconut</t>
  </si>
  <si>
    <t>Coconut milk or coconut cream</t>
  </si>
  <si>
    <t>Cucumber</t>
  </si>
  <si>
    <t>CONLIS</t>
  </si>
  <si>
    <t>Dark chocolate 40%.</t>
  </si>
  <si>
    <t>Dry sausages</t>
  </si>
  <si>
    <t>Duck</t>
  </si>
  <si>
    <t>Duck fat</t>
  </si>
  <si>
    <t>Eggplants</t>
  </si>
  <si>
    <t>AUBCL1</t>
  </si>
  <si>
    <t>0407 00 5LM</t>
  </si>
  <si>
    <t>Endive</t>
  </si>
  <si>
    <t>Fish, salmon</t>
  </si>
  <si>
    <t>Fish, sardine</t>
  </si>
  <si>
    <t>Fish, tuna</t>
  </si>
  <si>
    <t>Fruit juice, unspecified</t>
  </si>
  <si>
    <t>Fruit puree</t>
  </si>
  <si>
    <t>Garlic</t>
  </si>
  <si>
    <t>AILAIB</t>
  </si>
  <si>
    <t>Ginger</t>
  </si>
  <si>
    <t>Grapefruit</t>
  </si>
  <si>
    <t>Green beans</t>
  </si>
  <si>
    <t>Green cabbage</t>
  </si>
  <si>
    <t>Green pepper</t>
  </si>
  <si>
    <t>Hazelnuts</t>
  </si>
  <si>
    <t>Honey</t>
  </si>
  <si>
    <t>Lamb, without bone</t>
  </si>
  <si>
    <t>Leek</t>
  </si>
  <si>
    <t>LEECL1</t>
  </si>
  <si>
    <t>CITCL1</t>
  </si>
  <si>
    <t>Maize or corn</t>
  </si>
  <si>
    <t>Mango puree</t>
  </si>
  <si>
    <t>Margarine, vegetable fat</t>
  </si>
  <si>
    <t>Mayonnaise</t>
  </si>
  <si>
    <t>Mutton, without bone</t>
  </si>
  <si>
    <t>Mushrooms</t>
  </si>
  <si>
    <t>CHAFER</t>
  </si>
  <si>
    <t>Mussels</t>
  </si>
  <si>
    <t>Oats</t>
  </si>
  <si>
    <t>AVOMILL</t>
  </si>
  <si>
    <t>Oil, blend</t>
  </si>
  <si>
    <t>Oil, coconut</t>
  </si>
  <si>
    <t>1509 1090 01</t>
  </si>
  <si>
    <t>Oil, olive blend</t>
  </si>
  <si>
    <t>Oil, palm</t>
  </si>
  <si>
    <t>Oil, peanut</t>
  </si>
  <si>
    <t>Oil, rapeseed</t>
  </si>
  <si>
    <t>Oil, soybean</t>
  </si>
  <si>
    <t>Orange juice</t>
  </si>
  <si>
    <t>ORANAI</t>
  </si>
  <si>
    <t>Peach</t>
  </si>
  <si>
    <t>PECPJA</t>
  </si>
  <si>
    <t>Peanuts</t>
  </si>
  <si>
    <t>Pears</t>
  </si>
  <si>
    <t>POICON</t>
  </si>
  <si>
    <t>Plant-based mince</t>
  </si>
  <si>
    <t>Plums</t>
  </si>
  <si>
    <t>PRUPEU</t>
  </si>
  <si>
    <t>Pomegranate</t>
  </si>
  <si>
    <t>0203 2E</t>
  </si>
  <si>
    <t>Pork sausage</t>
  </si>
  <si>
    <t>COUCL1</t>
  </si>
  <si>
    <t>Quinoa</t>
  </si>
  <si>
    <t>Red chicory</t>
  </si>
  <si>
    <t>Seitan</t>
  </si>
  <si>
    <t>Semolina</t>
  </si>
  <si>
    <t>DUR</t>
  </si>
  <si>
    <t>Shallot</t>
  </si>
  <si>
    <t>Soybean</t>
  </si>
  <si>
    <t>FRACL1</t>
  </si>
  <si>
    <t>Sweet chilli</t>
  </si>
  <si>
    <t>Sweet potatoes</t>
  </si>
  <si>
    <t>Sweetcorn</t>
  </si>
  <si>
    <t>Table grapes</t>
  </si>
  <si>
    <t>RAIITA</t>
  </si>
  <si>
    <t>Tofu</t>
  </si>
  <si>
    <t>TOMRON</t>
  </si>
  <si>
    <t>Veal, without bone</t>
  </si>
  <si>
    <t>Vegetable steak</t>
  </si>
  <si>
    <t>Vinegar</t>
  </si>
  <si>
    <t>Winter endive</t>
  </si>
  <si>
    <t>Cooking method</t>
  </si>
  <si>
    <t>Country</t>
  </si>
  <si>
    <t>Climate change</t>
  </si>
  <si>
    <t>Ozone depletion</t>
  </si>
  <si>
    <t>Ionising radiation: human health</t>
  </si>
  <si>
    <t>Photochemical oxidant formation: human health</t>
  </si>
  <si>
    <t>Particulate matter formation</t>
  </si>
  <si>
    <t>Human toxicity: non-carcinogenic</t>
  </si>
  <si>
    <t>Human toxicity: carcinogenic</t>
  </si>
  <si>
    <t>Acidification</t>
  </si>
  <si>
    <t>Eutrophication: freshwater</t>
  </si>
  <si>
    <t>Eutrophication: marine</t>
  </si>
  <si>
    <t>Eutrophication: terrestrial</t>
  </si>
  <si>
    <t>Ecotoxicity: freshwater</t>
  </si>
  <si>
    <t>Land use</t>
  </si>
  <si>
    <t>Water use</t>
  </si>
  <si>
    <t>Energy resources: non-renewable</t>
  </si>
  <si>
    <t>Material resources: metals/minerals</t>
  </si>
  <si>
    <t>OTHER:</t>
  </si>
  <si>
    <t>Human toxicity: carcinogenic, inorganics</t>
  </si>
  <si>
    <t>Human toxicity: carcinogenic, organics</t>
  </si>
  <si>
    <t>Human toxicity: non-carcinogenic, inorganics</t>
  </si>
  <si>
    <t>Human toxicity: non-carcinogenic, organics</t>
  </si>
  <si>
    <t>Climate change: biogenic</t>
  </si>
  <si>
    <t>Climate change: fossil</t>
  </si>
  <si>
    <t>Climate change: land use and land use change</t>
  </si>
  <si>
    <t>Ecotoxicity: freshwater, inorganics</t>
  </si>
  <si>
    <t>Ecotoxicity: freshwater, organics</t>
  </si>
  <si>
    <t>Electric boiling</t>
  </si>
  <si>
    <t>GR</t>
  </si>
  <si>
    <t>Gas boiling</t>
  </si>
  <si>
    <t>Waste treatment type</t>
  </si>
  <si>
    <t>anaerobic digestion</t>
  </si>
  <si>
    <t>Code</t>
  </si>
  <si>
    <t>Monetization factors (2019€)</t>
  </si>
  <si>
    <t>Monetization factors (2025€)</t>
  </si>
  <si>
    <t>Unit</t>
  </si>
  <si>
    <t>€/mol H+ eq.</t>
  </si>
  <si>
    <t>€/kg CO2 eq.</t>
  </si>
  <si>
    <t>Ecotoxicity freshwater</t>
  </si>
  <si>
    <t>€/CTUe</t>
  </si>
  <si>
    <t>Eutrophication - freshwater</t>
  </si>
  <si>
    <t>€/kg P eq.</t>
  </si>
  <si>
    <t>Eutrophication - marine</t>
  </si>
  <si>
    <t>€/kg N eq.</t>
  </si>
  <si>
    <t>Eutrophication - terrestrial</t>
  </si>
  <si>
    <t>n/a</t>
  </si>
  <si>
    <t>Human toxicity cancer</t>
  </si>
  <si>
    <t>€/CTUh</t>
  </si>
  <si>
    <t>Human toxicity non-cancer</t>
  </si>
  <si>
    <t>Ionizing radiation</t>
  </si>
  <si>
    <t>€/kBq U235 eq.</t>
  </si>
  <si>
    <t>€/pt</t>
  </si>
  <si>
    <t>€/kg CFC-11 eq.</t>
  </si>
  <si>
    <t>Particulate matter</t>
  </si>
  <si>
    <t>€/disease incidences</t>
  </si>
  <si>
    <t>Photochemical ozone formation</t>
  </si>
  <si>
    <t>€/kg NMVOC eq.</t>
  </si>
  <si>
    <t>Resource use, Fossils</t>
  </si>
  <si>
    <t>€/MJ</t>
  </si>
  <si>
    <t>Resource use, minerals &amp; metals</t>
  </si>
  <si>
    <t>€/kg Sb eq.</t>
  </si>
  <si>
    <t>€/m3 eq. deprived water</t>
  </si>
  <si>
    <t>Source monetization factors:</t>
  </si>
  <si>
    <t>Amadei, De Laurentiis &amp; Sala (2021)</t>
  </si>
  <si>
    <t>Source inflation:</t>
  </si>
  <si>
    <t>World Bank</t>
  </si>
  <si>
    <t>Code
CIQUAL</t>
  </si>
  <si>
    <t>Groupe d'aliment</t>
  </si>
  <si>
    <t>Sous-groupe d'aliment</t>
  </si>
  <si>
    <t>Nom du Produit en FranÃ§ais</t>
  </si>
  <si>
    <t>LCI Name</t>
  </si>
  <si>
    <t>code saison (0 : hors saison ; 1 : de saison ; 2 : mix de consommation FR)</t>
  </si>
  <si>
    <t>code avion (1 : par avion)</t>
  </si>
  <si>
    <t>Livraison</t>
  </si>
  <si>
    <t xml:space="preserve">Approche emballage </t>
  </si>
  <si>
    <t>PrÃ©paration</t>
  </si>
  <si>
    <t>DQR - Note de qualitÃ© de la donnÃ©e (1 excellente ; 5 trÃ¨s faible)</t>
  </si>
  <si>
    <t>mPt/kg de produit</t>
  </si>
  <si>
    <t>kg CO2 eq/kg de produit</t>
  </si>
  <si>
    <t>kg CVC11 eq/kg de produit</t>
  </si>
  <si>
    <t>kBq U-235 eq/kg de produit</t>
  </si>
  <si>
    <t>kg NMVOC eq/kg de produit</t>
  </si>
  <si>
    <t>disease inc./kg de produit</t>
  </si>
  <si>
    <t>CTUh/kg de produit</t>
  </si>
  <si>
    <t>mol H+ eq/kg de produit</t>
  </si>
  <si>
    <t>kg P eq/kg de produit</t>
  </si>
  <si>
    <t>kg N eq/kg de produit</t>
  </si>
  <si>
    <t>mol N eq/kg de produit</t>
  </si>
  <si>
    <t>CTUe/kg de produit</t>
  </si>
  <si>
    <t>Pt/kg de produit</t>
  </si>
  <si>
    <t>m3 depriv./kg de produit</t>
  </si>
  <si>
    <t>MJ/kg de produit</t>
  </si>
  <si>
    <t>kg Sb eq/kg de produit</t>
  </si>
  <si>
    <t>aides culinaires et ingrÃ©dients divers</t>
  </si>
  <si>
    <t>condiments</t>
  </si>
  <si>
    <t>Olives vertes, fourrÃ©es ou farcies (anchois, poivrons, etc.)</t>
  </si>
  <si>
    <t>Olive, green, stuffed (anchovy, sweet peppers, etcâ€¦)</t>
  </si>
  <si>
    <t>GlacÃ©</t>
  </si>
  <si>
    <t>PACK PROXY</t>
  </si>
  <si>
    <t>Pas de prÃ©paration</t>
  </si>
  <si>
    <t>Vinaigre</t>
  </si>
  <si>
    <t>Ambiant (long)</t>
  </si>
  <si>
    <t>Ã©pices</t>
  </si>
  <si>
    <t>Gingembre, racine crue</t>
  </si>
  <si>
    <t>Ginger, raw</t>
  </si>
  <si>
    <t>PACK AGB</t>
  </si>
  <si>
    <t>Poivre noir, poudre</t>
  </si>
  <si>
    <t>Black pepper, powder</t>
  </si>
  <si>
    <t>Vanille, extrait aqueux</t>
  </si>
  <si>
    <t>Vanilla, aqueous extract</t>
  </si>
  <si>
    <t>herbes</t>
  </si>
  <si>
    <t>Ail, cru</t>
  </si>
  <si>
    <t>Garlic, fresh</t>
  </si>
  <si>
    <t>Ciboule ou Ciboulette, fraÃ®che</t>
  </si>
  <si>
    <t>Chive or spring onion, fresh</t>
  </si>
  <si>
    <t>Persil, frais</t>
  </si>
  <si>
    <t>Parsley, fresh</t>
  </si>
  <si>
    <t>ingrÃ©dients divers</t>
  </si>
  <si>
    <t>LÃ©cithine de soja</t>
  </si>
  <si>
    <t>Soy lecithin</t>
  </si>
  <si>
    <t>sauces</t>
  </si>
  <si>
    <t>Mayonnaise (70% MG min.)</t>
  </si>
  <si>
    <t>Mayonnaise (70% fat and more)</t>
  </si>
  <si>
    <t>boissons</t>
  </si>
  <si>
    <t>boissons sans alcool</t>
  </si>
  <si>
    <t>Jus de fruits rouges</t>
  </si>
  <si>
    <t>Mixed red fruits juice, pure juice</t>
  </si>
  <si>
    <t>Jus de pomme, pur jus</t>
  </si>
  <si>
    <t>Apple juice, pure juice</t>
  </si>
  <si>
    <t>Jus d'orange, maison</t>
  </si>
  <si>
    <t>Orange juice, home-made</t>
  </si>
  <si>
    <t>Lait de coco ou CrÃ¨me de coco</t>
  </si>
  <si>
    <t>entrÃ©es et plats composÃ©s</t>
  </si>
  <si>
    <t>plats composÃ©s</t>
  </si>
  <si>
    <t>Tofu, nature</t>
  </si>
  <si>
    <t>Tofu, plain</t>
  </si>
  <si>
    <t xml:space="preserve">Micro-onde </t>
  </si>
  <si>
    <t>plats vÃ©gÃ©tariens</t>
  </si>
  <si>
    <t>Galette de tofu (steak vÃ©gÃ©tal)</t>
  </si>
  <si>
    <t>Tofu patty (vegetable steak)</t>
  </si>
  <si>
    <t>PoÃªle</t>
  </si>
  <si>
    <t>Galette ou pavÃ© au soja, fromage et lÃ©gumes, prÃ©emballÃ©</t>
  </si>
  <si>
    <t>Plant-based patty or steak from soybean, cheese and vegetables</t>
  </si>
  <si>
    <t>HachÃ© vÃ©gÃ©tal Ã  base de soja, prÃ©emballÃ©</t>
  </si>
  <si>
    <t>Soy-based minced, prepacked</t>
  </si>
  <si>
    <t>soupes</t>
  </si>
  <si>
    <t>Bouillon de boeuf, dÃ©shydratÃ© reconstituÃ©</t>
  </si>
  <si>
    <t>Broth, stock or bouillon, beef, reconstituted with water at consumer</t>
  </si>
  <si>
    <t>Cuisson Ã  l'eau</t>
  </si>
  <si>
    <t>fruits, lÃ©gumes, lÃ©gumineuses et olÃ©agineux</t>
  </si>
  <si>
    <t>fruits</t>
  </si>
  <si>
    <t>Abricot, dÃ©noyautÃ©, cru</t>
  </si>
  <si>
    <t>Apricot, pitted, raw</t>
  </si>
  <si>
    <t>Ambiant (moyen)</t>
  </si>
  <si>
    <t>Ananas, pulpe, cru</t>
  </si>
  <si>
    <t>Pineapple, pulp, raw</t>
  </si>
  <si>
    <t>Cerise, dÃ©noyautÃ©e, crue</t>
  </si>
  <si>
    <t>Cherry, pitted, raw</t>
  </si>
  <si>
    <t>Citron vert ou Lime, pulpe, cru</t>
  </si>
  <si>
    <t>Lime, pulp, raw</t>
  </si>
  <si>
    <t>Fraise, crue</t>
  </si>
  <si>
    <t>Strawberry, raw</t>
  </si>
  <si>
    <t>Fraise, de saison, crue</t>
  </si>
  <si>
    <t>Strawberry, in-season, raw</t>
  </si>
  <si>
    <t>Fraise, hors-saison, crue</t>
  </si>
  <si>
    <t>Strawberry, off-season, raw</t>
  </si>
  <si>
    <t>Framboise, crue</t>
  </si>
  <si>
    <t>Raspberry, raw</t>
  </si>
  <si>
    <t>Grenade, pulpe et pÃ©pins, crue</t>
  </si>
  <si>
    <t>Pomegranate, pulp and pips, raw</t>
  </si>
  <si>
    <t>Mangue importÃ©e par avion, pulpe, crue</t>
  </si>
  <si>
    <t>Mango, pulp, raw (Brazil by plane)</t>
  </si>
  <si>
    <t>Mangue importÃ©e par bateau, pulpe, crue</t>
  </si>
  <si>
    <t>Mango, pulp, raw</t>
  </si>
  <si>
    <t>Orange, pulpe, crue</t>
  </si>
  <si>
    <t>Orange, pulp, raw</t>
  </si>
  <si>
    <t>PÃªche, sÃ¨che</t>
  </si>
  <si>
    <t>Peach, dried</t>
  </si>
  <si>
    <t>Poire, pulpe, crue</t>
  </si>
  <si>
    <t>Pear, peeled, raw</t>
  </si>
  <si>
    <t>Pomelo (dit Pamplemousse), pulpe, cru</t>
  </si>
  <si>
    <t>Grapefruit, pulp, raw</t>
  </si>
  <si>
    <t>Pomme, pulpe et peau, crue</t>
  </si>
  <si>
    <t>Apple, pulp and peel, raw</t>
  </si>
  <si>
    <t>Prune, crue</t>
  </si>
  <si>
    <t>Plum, raw</t>
  </si>
  <si>
    <t>PurÃ©e de fruits, tout type de fruits, type "compote sans sucres ajoutÃ©s"</t>
  </si>
  <si>
    <t>Fruits puree, without sugar added</t>
  </si>
  <si>
    <t>Raisin blanc, Ã  gros grain (type Italia ou Dattier), cru</t>
  </si>
  <si>
    <t>Grape, white, raw</t>
  </si>
  <si>
    <t>fruits Ã  coque et graines olÃ©agineuses</t>
  </si>
  <si>
    <t>Amande (avec peau)</t>
  </si>
  <si>
    <t>Almond, (with peel)</t>
  </si>
  <si>
    <t>CacahuÃ¨te ou Arachide</t>
  </si>
  <si>
    <t>Peanut</t>
  </si>
  <si>
    <t>ChÃ¢taigne, crue</t>
  </si>
  <si>
    <t>Chestnut, raw</t>
  </si>
  <si>
    <t>Noisette</t>
  </si>
  <si>
    <t>Hazelnut</t>
  </si>
  <si>
    <t>Noix de cajou, grillÃ©e, salÃ©e</t>
  </si>
  <si>
    <t>Cashew nut, grilled, salted</t>
  </si>
  <si>
    <t>Noix de coco, amande mÃ»re, fraÃ®che</t>
  </si>
  <si>
    <t>Coconut, ripe kernel, fresh</t>
  </si>
  <si>
    <t>Noix, fraÃ®che</t>
  </si>
  <si>
    <t>Walnut, fresh</t>
  </si>
  <si>
    <t>Soja, graine entiÃ¨re</t>
  </si>
  <si>
    <t>Soybean, whole grain</t>
  </si>
  <si>
    <t>lÃ©gumes</t>
  </si>
  <si>
    <t>Asperge, verte, crue</t>
  </si>
  <si>
    <t>Asparagus, green, raw</t>
  </si>
  <si>
    <t>Aubergine, crue</t>
  </si>
  <si>
    <t>Eggplant, raw</t>
  </si>
  <si>
    <t>Avocat, pulpe, cru</t>
  </si>
  <si>
    <t>Avocado, pulp, raw</t>
  </si>
  <si>
    <t>Brocoli, cru</t>
  </si>
  <si>
    <t>Broccoli, raw</t>
  </si>
  <si>
    <t>Carotte, crue</t>
  </si>
  <si>
    <t>Carrot, raw</t>
  </si>
  <si>
    <t>CÃ©leri branche, cru</t>
  </si>
  <si>
    <t>Celery stalk, raw</t>
  </si>
  <si>
    <t>CÃ©leri-rave, cru</t>
  </si>
  <si>
    <t>Celeriac, raw</t>
  </si>
  <si>
    <t>Champignon, morille, crue</t>
  </si>
  <si>
    <t>Morel, raw</t>
  </si>
  <si>
    <t>ChicorÃ©e rouge, crue</t>
  </si>
  <si>
    <t>Red endive, raw</t>
  </si>
  <si>
    <t>ChicorÃ©e verte, crue</t>
  </si>
  <si>
    <t>Green endive, raw</t>
  </si>
  <si>
    <t>Chou blanc, cru</t>
  </si>
  <si>
    <t>White cabbage, raw</t>
  </si>
  <si>
    <t>Chou vert, cru</t>
  </si>
  <si>
    <t>Green cabbage, raw</t>
  </si>
  <si>
    <t>Chou-fleur, cru</t>
  </si>
  <si>
    <t>Cauliflower, raw</t>
  </si>
  <si>
    <t>Concombre, pulpe et peau, cru</t>
  </si>
  <si>
    <t>Cucumber, pulp and peel, raw</t>
  </si>
  <si>
    <t>Courgette, pulpe et peau, crue</t>
  </si>
  <si>
    <t>Courgette or zucchini, pulp and peel, raw</t>
  </si>
  <si>
    <t>Ã‰chalote, crue</t>
  </si>
  <si>
    <t>Shallot, raw</t>
  </si>
  <si>
    <t>Endive, crue</t>
  </si>
  <si>
    <t>Chicory, raw</t>
  </si>
  <si>
    <t>Ã‰pinard, cru</t>
  </si>
  <si>
    <t>Spinach, raw</t>
  </si>
  <si>
    <t>Fenouil, cru</t>
  </si>
  <si>
    <t>Fennel, raw</t>
  </si>
  <si>
    <t>Haricot vert importÃ© par avion, cru</t>
  </si>
  <si>
    <t>French bean, raw (Kenya by plane)</t>
  </si>
  <si>
    <t>RÃ©frigÃ©rÃ© chez le consommateur</t>
  </si>
  <si>
    <t>Haricot vert, cru</t>
  </si>
  <si>
    <t>French bean, raw</t>
  </si>
  <si>
    <t>MaÃ¯s doux, appertisÃ©, Ã©gouttÃ©</t>
  </si>
  <si>
    <t>Sweet corn, canned, drained</t>
  </si>
  <si>
    <t>Navet, pelÃ©, cru</t>
  </si>
  <si>
    <t>Turnip, peeled, raw</t>
  </si>
  <si>
    <t>Oignon, cru</t>
  </si>
  <si>
    <t>Onion, raw</t>
  </si>
  <si>
    <t>Petits pois, crus</t>
  </si>
  <si>
    <t>Garden peas, raw</t>
  </si>
  <si>
    <t>Piment, cru</t>
  </si>
  <si>
    <t>Chili pepper, raw</t>
  </si>
  <si>
    <t>Poireau, cru</t>
  </si>
  <si>
    <t>Leek, raw</t>
  </si>
  <si>
    <t>Poivron vert, cru</t>
  </si>
  <si>
    <t>Sweet pepper, green, raw</t>
  </si>
  <si>
    <t>Potiron, cru</t>
  </si>
  <si>
    <t>Pumpkin, raw</t>
  </si>
  <si>
    <t>Salade ou chicorÃ©e frisÃ©e, crue</t>
  </si>
  <si>
    <t>Curly endive, raw</t>
  </si>
  <si>
    <t>Tomate de saison, crue</t>
  </si>
  <si>
    <t>Tomato, in season, raw</t>
  </si>
  <si>
    <t>Tomate hors saison, crue</t>
  </si>
  <si>
    <t>Tomato, off season, raw</t>
  </si>
  <si>
    <t>Tomate, crue</t>
  </si>
  <si>
    <t>Tomato, raw</t>
  </si>
  <si>
    <t>Tomate, purÃ©e, appertisÃ©e</t>
  </si>
  <si>
    <t>Tomato puree, canned</t>
  </si>
  <si>
    <t>lÃ©gumineuses</t>
  </si>
  <si>
    <t>Haricot rouge, appertisÃ©, Ã©gouttÃ©</t>
  </si>
  <si>
    <t>Red kidney bean, canned, drained</t>
  </si>
  <si>
    <t>Pois chiche, appertisÃ©, Ã©gouttÃ©</t>
  </si>
  <si>
    <t>Chick pea, canned, drained</t>
  </si>
  <si>
    <t>pommes de terre et autres tubercules</t>
  </si>
  <si>
    <t>Patate douce, crue</t>
  </si>
  <si>
    <t>Sweet potato, raw</t>
  </si>
  <si>
    <t>Pomme de terre, sans peau, crue</t>
  </si>
  <si>
    <t>Potato, peeled, raw</t>
  </si>
  <si>
    <t>lait et produits laitiers</t>
  </si>
  <si>
    <t>crÃ¨mes et spÃ©cialitÃ©s Ã  base de crÃ¨me</t>
  </si>
  <si>
    <t>CrÃ¨me de lait, 15 Ã  20% MG, lÃ©gÃ¨re, semi-Ã©paisse, UHT</t>
  </si>
  <si>
    <t>Liquid cream, light, 15-20% fat, UHT</t>
  </si>
  <si>
    <t>fromages</t>
  </si>
  <si>
    <t>Camembert, sans prÃ©cision</t>
  </si>
  <si>
    <t>Camembert cheese, from cow's milk</t>
  </si>
  <si>
    <t>Cheddar</t>
  </si>
  <si>
    <t>Cheddar cheese, from cow's milk</t>
  </si>
  <si>
    <t>Emmental ou emmenthal</t>
  </si>
  <si>
    <t>Emmental cheese, from cow's milk</t>
  </si>
  <si>
    <t>Fromage Ã  pÃ¢te ferme environ 27% MG type Maasdam</t>
  </si>
  <si>
    <t>Firm cheese, around 27% fat, Maasdam-type cheese</t>
  </si>
  <si>
    <t>Fromage Ã  pate pressÃ©e cuite type emmental ou emmenthal, allÃ©gÃ© en matiÃ¨re grasse</t>
  </si>
  <si>
    <t>Hard cheese, emmental-type cheese, reduced fat</t>
  </si>
  <si>
    <t>Mozzarella au lait de vache</t>
  </si>
  <si>
    <t>Mozzarella cheese, from cow's milk</t>
  </si>
  <si>
    <t>Parmesan</t>
  </si>
  <si>
    <t>Parmesan cheese, from cow's milk</t>
  </si>
  <si>
    <t>laits</t>
  </si>
  <si>
    <t>Lait entier, UHT</t>
  </si>
  <si>
    <t>Milk, whole, UHT</t>
  </si>
  <si>
    <t>produits laitiers frais et assimilÃ©s</t>
  </si>
  <si>
    <t>Yaourt, lait fermentÃ© ou spÃ©cialitÃ© laitiÃ¨re, nature</t>
  </si>
  <si>
    <t>Yogurt, fermented milk or dairy specialty, plain</t>
  </si>
  <si>
    <t>matiÃ¨res grasses</t>
  </si>
  <si>
    <t>autres matiÃ¨res grasses</t>
  </si>
  <si>
    <t>Graisse de canard</t>
  </si>
  <si>
    <t>Lard gras, cru</t>
  </si>
  <si>
    <t>Pork fat, raw</t>
  </si>
  <si>
    <t>beurres</t>
  </si>
  <si>
    <t>Beurre Ã  82% MG, doux</t>
  </si>
  <si>
    <t>Butter, 82% fat, unsalted</t>
  </si>
  <si>
    <t>huiles et graisses vÃ©gÃ©tales</t>
  </si>
  <si>
    <t>Huile combinÃ©e (mÃ©lange d'huiles)</t>
  </si>
  <si>
    <t>Combined oil (blended vegetable oils)</t>
  </si>
  <si>
    <t>Huile combinÃ©e, mÃ©lange d'huile d'olive et de graines</t>
  </si>
  <si>
    <t>Combined oil (mix of olive oil and seeds oil)</t>
  </si>
  <si>
    <t>Huile d'arachide</t>
  </si>
  <si>
    <t>Peanut oil</t>
  </si>
  <si>
    <t>Huile de coco</t>
  </si>
  <si>
    <t>Virgin coconut oil</t>
  </si>
  <si>
    <t>Huile de colza</t>
  </si>
  <si>
    <t>Rapeseed oil</t>
  </si>
  <si>
    <t>Huile de palme, sans prÃ©cision</t>
  </si>
  <si>
    <t>Palm oil</t>
  </si>
  <si>
    <t>Huile de soja</t>
  </si>
  <si>
    <t>Soy oil</t>
  </si>
  <si>
    <t>Huile de tournesol</t>
  </si>
  <si>
    <t>Sunflower oil</t>
  </si>
  <si>
    <t>Huile d'olive vierge extra</t>
  </si>
  <si>
    <t>Olive oil, extra virgin</t>
  </si>
  <si>
    <t>margarines</t>
  </si>
  <si>
    <t>MatiÃ¨re grasse vÃ©gÃ©tale ou margarine, 80% MG, doux</t>
  </si>
  <si>
    <t>Vegetable fat (margarine type), 80% fat, unsalted</t>
  </si>
  <si>
    <t>produits cÃ©rÃ©aliers</t>
  </si>
  <si>
    <t>farines et pÃ¢tes Ã  tarte</t>
  </si>
  <si>
    <t>Farine de blÃ© tendre ou froment T80</t>
  </si>
  <si>
    <t>Wheat flour, type 80</t>
  </si>
  <si>
    <t>pains et viennoiseries</t>
  </si>
  <si>
    <t>Pain pour hamburger ou hot dog (bun), prÃ©emballÃ©</t>
  </si>
  <si>
    <t>Rolls for hamburger/hotdog (buns), prepacked</t>
  </si>
  <si>
    <t>Ambiant (court)</t>
  </si>
  <si>
    <t>Pain, baguette ou boule, au levain</t>
  </si>
  <si>
    <t>Bread, French bread (baguette or ball), with yeast</t>
  </si>
  <si>
    <t>Pain, baguette ou boule, aux cÃ©rÃ©ales et graines, artisanal</t>
  </si>
  <si>
    <t>Bread, French bread, (baguette or ball), multigrain, from bakery</t>
  </si>
  <si>
    <t>pÃ¢tes, riz et cÃ©rÃ©ales</t>
  </si>
  <si>
    <t>Avoine, crue</t>
  </si>
  <si>
    <t>Oat, raw</t>
  </si>
  <si>
    <t>BlÃ© dur entier, cru</t>
  </si>
  <si>
    <t>Durum wheat, whole, raw</t>
  </si>
  <si>
    <t>MaÃ¯s entier, cru</t>
  </si>
  <si>
    <t>Corn or maize grain, raw</t>
  </si>
  <si>
    <t>PÃ¢tes sÃ¨ches standard, crues</t>
  </si>
  <si>
    <t>Dried pasta, raw</t>
  </si>
  <si>
    <t>Quinoa, cru</t>
  </si>
  <si>
    <t>Quinoa, raw</t>
  </si>
  <si>
    <t>Riz blanc, cru</t>
  </si>
  <si>
    <t>Rice, raw</t>
  </si>
  <si>
    <t>produits sucrÃ©s</t>
  </si>
  <si>
    <t>chocolats et produits Ã  base de chocolat</t>
  </si>
  <si>
    <t>Chocolat au lait, tablette</t>
  </si>
  <si>
    <t>Milk chocolate bar</t>
  </si>
  <si>
    <t>Chocolat noir Ã  40% de cacao minimum, Ã  pÃ¢tisser, tablette</t>
  </si>
  <si>
    <t>Dark chocolate bar, more than 40% cocoa, for cooking</t>
  </si>
  <si>
    <t>Chocolat noir Ã  70% cacao minimum, extra, dÃ©gustation, tablette</t>
  </si>
  <si>
    <t>Dark chocolate bar, more than 70% cocoa</t>
  </si>
  <si>
    <t>sucres, miels et assimilÃ©s</t>
  </si>
  <si>
    <t>Miel</t>
  </si>
  <si>
    <t>Sucre blanc</t>
  </si>
  <si>
    <t>Sugar, white</t>
  </si>
  <si>
    <t>Sucre roux</t>
  </si>
  <si>
    <t>Sugar, brown</t>
  </si>
  <si>
    <t>viandes, Å“ufs, poissons</t>
  </si>
  <si>
    <t>autres produits Ã  base de viande</t>
  </si>
  <si>
    <t>HachÃ© Ã  base de bÅ“uf ou PrÃ©paration de viande hachÃ©e de boeuf, 15% MG, cru</t>
  </si>
  <si>
    <t>Burger, beef based, 15% fat, raw</t>
  </si>
  <si>
    <t>charcuteries</t>
  </si>
  <si>
    <t>Chair Ã  saucisse, pur porc, crue</t>
  </si>
  <si>
    <t>Sausage meat, pure pork, raw</t>
  </si>
  <si>
    <t>Jambon cuit, choix</t>
  </si>
  <si>
    <t>Cooked ham, choice</t>
  </si>
  <si>
    <t>Merguez, boeuf et mouton, crue</t>
  </si>
  <si>
    <t>Merguez sausage, beef and mutton, raw</t>
  </si>
  <si>
    <t>Saucisse sÃ¨che</t>
  </si>
  <si>
    <t>Sausage, dried</t>
  </si>
  <si>
    <t>mollusques et crustacÃ©s crus</t>
  </si>
  <si>
    <t>Moule commune, crue</t>
  </si>
  <si>
    <t>Mussel, common, raw</t>
  </si>
  <si>
    <t>Å“ufs</t>
  </si>
  <si>
    <t>Oeuf, blanc (blanc d'oeuf), cru</t>
  </si>
  <si>
    <t>Egg white, raw</t>
  </si>
  <si>
    <t>poissons crus</t>
  </si>
  <si>
    <t>Anchois commun, cru</t>
  </si>
  <si>
    <t>Common anchovy, raw</t>
  </si>
  <si>
    <t>Morue, salÃ©e, sÃ¨che</t>
  </si>
  <si>
    <t>Cod, salted, dried</t>
  </si>
  <si>
    <t>Sardine, crue</t>
  </si>
  <si>
    <t>European pilchard or sardine, raw</t>
  </si>
  <si>
    <t>Saumon, cru, Ã©levage</t>
  </si>
  <si>
    <t>Salmon, raw, farmed</t>
  </si>
  <si>
    <t>Thon, cru</t>
  </si>
  <si>
    <t>Tuna, raw</t>
  </si>
  <si>
    <t>substituts de viande</t>
  </si>
  <si>
    <t>Seitan, prÃ©emballÃ©</t>
  </si>
  <si>
    <t>viandes crues</t>
  </si>
  <si>
    <t>Agneau, cÃ´te filet, crue</t>
  </si>
  <si>
    <t>Lamb, chop fillet, raw</t>
  </si>
  <si>
    <t>Boeuf, steak ou bifteck, cru</t>
  </si>
  <si>
    <t>Beef, steak or beef steak, raw</t>
  </si>
  <si>
    <t>Canard, viande, crue</t>
  </si>
  <si>
    <t>Duck, meat, raw</t>
  </si>
  <si>
    <t>Mouton, viande, crue</t>
  </si>
  <si>
    <t>Mutton, meat, raw</t>
  </si>
  <si>
    <t>Porc, cÃ´te, crue</t>
  </si>
  <si>
    <t>Pork, chop, raw</t>
  </si>
  <si>
    <t>Poulet, cuisse, viande, cru</t>
  </si>
  <si>
    <t>Chicken, leg, meat, raw</t>
  </si>
  <si>
    <t>Veau, cÃ´te, crue</t>
  </si>
  <si>
    <t>Veal, chop, raw</t>
  </si>
  <si>
    <t>European Food Database food category</t>
  </si>
  <si>
    <t>Average % weight yield</t>
  </si>
  <si>
    <t>Other</t>
  </si>
  <si>
    <t>Leafy vegetables</t>
  </si>
  <si>
    <t>Fats &amp; oils</t>
  </si>
  <si>
    <t>Fruits &amp; berries</t>
  </si>
  <si>
    <t>Milk &amp; dairy</t>
  </si>
  <si>
    <t>Rice, other grains &amp; legumes</t>
  </si>
  <si>
    <t>Meat</t>
  </si>
  <si>
    <t>Bread products</t>
  </si>
  <si>
    <t>Fish &amp; seafood</t>
  </si>
  <si>
    <t>Bell et al. (2006)</t>
  </si>
  <si>
    <t>Appendix 4: Percentage of weight change (yield factors) p.64</t>
  </si>
  <si>
    <t>EF impact category</t>
  </si>
  <si>
    <t>Ionising radiation, human health</t>
  </si>
  <si>
    <t>Photochemical ozone formation, human health</t>
  </si>
  <si>
    <t>Human toxicity, cancer</t>
  </si>
  <si>
    <t>Human toxicity, non-cancer</t>
  </si>
  <si>
    <t>Eutrophication, freshwater</t>
  </si>
  <si>
    <t>Eutrophication, marine</t>
  </si>
  <si>
    <t>Eutrophication, terrestrial</t>
  </si>
  <si>
    <t>Ecotoxicity, freshwater</t>
  </si>
  <si>
    <t>Resource use, fossils</t>
  </si>
  <si>
    <t>Resource use, mineral and metals</t>
  </si>
  <si>
    <t>PB per capita</t>
  </si>
  <si>
    <t>From:</t>
  </si>
  <si>
    <t>Sala et al. (2021)</t>
  </si>
  <si>
    <t>Year</t>
  </si>
  <si>
    <t>GDP ($)</t>
  </si>
  <si>
    <t>GDP(€)</t>
  </si>
  <si>
    <t>Source: API_NY.GDP.PCAP.CD_DS2_en_csv_v (World Bank, updated 01.07.2025)</t>
  </si>
  <si>
    <t>Belgium</t>
  </si>
  <si>
    <t>Bulgaria</t>
  </si>
  <si>
    <t>Cyprus</t>
  </si>
  <si>
    <t>Czechia</t>
  </si>
  <si>
    <t>Germany</t>
  </si>
  <si>
    <t>Denmark</t>
  </si>
  <si>
    <t>Estonia</t>
  </si>
  <si>
    <t>Greece</t>
  </si>
  <si>
    <t>Spain</t>
  </si>
  <si>
    <t>France</t>
  </si>
  <si>
    <t>Finland</t>
  </si>
  <si>
    <t>Croatia</t>
  </si>
  <si>
    <t>Hungary</t>
  </si>
  <si>
    <t>Lithuania</t>
  </si>
  <si>
    <t>Luxembourg</t>
  </si>
  <si>
    <t>Latvia</t>
  </si>
  <si>
    <t>Netherlands</t>
  </si>
  <si>
    <t>Poland</t>
  </si>
  <si>
    <t>Portugal</t>
  </si>
  <si>
    <t>Romania</t>
  </si>
  <si>
    <t>Sweden</t>
  </si>
  <si>
    <t>Slovenia</t>
  </si>
  <si>
    <t>Slovakia</t>
  </si>
  <si>
    <t>Ireland</t>
  </si>
  <si>
    <t>Malta</t>
  </si>
  <si>
    <t>EU</t>
  </si>
  <si>
    <t>European Union</t>
  </si>
  <si>
    <t>Types of cooking</t>
  </si>
  <si>
    <t>Ingredient</t>
  </si>
  <si>
    <t>Dish</t>
  </si>
  <si>
    <t>Ingredients</t>
  </si>
  <si>
    <t>Percentage</t>
  </si>
  <si>
    <t>TOTAL_platewaste</t>
  </si>
  <si>
    <t>Platewaste_perschool</t>
  </si>
  <si>
    <t>Platewaste_permeal</t>
  </si>
  <si>
    <t>TOTAL_servingwaste</t>
  </si>
  <si>
    <t>Servingwaste_perschool</t>
  </si>
  <si>
    <t>Servingwaste_permeal</t>
  </si>
  <si>
    <t>Total_unserved</t>
  </si>
  <si>
    <t>Unserved_perschool</t>
  </si>
  <si>
    <t>Unserved_permeal</t>
  </si>
  <si>
    <t>TOTAL_Prepared_perschool</t>
  </si>
  <si>
    <t>Prepared_perschool</t>
  </si>
  <si>
    <t>Prepared_permeal</t>
  </si>
  <si>
    <t>Plate waste</t>
  </si>
  <si>
    <t>Serving waste</t>
  </si>
  <si>
    <t>Total waste</t>
  </si>
  <si>
    <t>Consumed</t>
  </si>
  <si>
    <t>Kids+teachers</t>
  </si>
  <si>
    <t>Spaghetti</t>
  </si>
  <si>
    <t>Fresh cheese sauce</t>
  </si>
  <si>
    <t>Turkey carbonara sauce</t>
  </si>
  <si>
    <t>Chinese cabbage salad</t>
  </si>
  <si>
    <t>Yogurt</t>
  </si>
  <si>
    <t>Vegetable broth with sliced pancakes</t>
  </si>
  <si>
    <t>Cauliflower florets</t>
  </si>
  <si>
    <t>Boiled potatoes with chive sauce</t>
  </si>
  <si>
    <t>Iceberg lettuce</t>
  </si>
  <si>
    <t>Clear soup with soup noodles</t>
  </si>
  <si>
    <t>Lentils with root vegetables</t>
  </si>
  <si>
    <t>Dumplings</t>
  </si>
  <si>
    <t>Poppy seed cake</t>
  </si>
  <si>
    <t>Broccoli cream soup</t>
  </si>
  <si>
    <t>Rice pudding</t>
  </si>
  <si>
    <t>Berry compote</t>
  </si>
  <si>
    <t>Clear soup (beef) with fried batter pearls</t>
  </si>
  <si>
    <t>Minced pork pasta bake</t>
  </si>
  <si>
    <t>Beetroot salad</t>
  </si>
  <si>
    <t>Chocolate cake</t>
  </si>
  <si>
    <t>Vegetarian pasta</t>
  </si>
  <si>
    <t>Minced beef pasta bake</t>
  </si>
  <si>
    <t>Clear beef broth with pancake strips</t>
  </si>
  <si>
    <t>Vegetable dumplings</t>
  </si>
  <si>
    <t>Herb cream sauce</t>
  </si>
  <si>
    <t>Frankfurter (Beef/Pork)</t>
  </si>
  <si>
    <t>Frankfurter (Turkey)</t>
  </si>
  <si>
    <t>Creamed Spinach</t>
  </si>
  <si>
    <t>Strawberry Yoghurt</t>
  </si>
  <si>
    <t>Scrambled Eggs</t>
  </si>
  <si>
    <t>Cauliflower cream soup</t>
  </si>
  <si>
    <t>Noodles with nuts</t>
  </si>
  <si>
    <t>Breadcrumb dumplings</t>
  </si>
  <si>
    <t>Applesauce</t>
  </si>
  <si>
    <t>Saffron risotto</t>
  </si>
  <si>
    <t>Plain pasta</t>
  </si>
  <si>
    <t>Wholewheat pasta with pizzaiola sauce</t>
  </si>
  <si>
    <t>Rice with olive oil</t>
  </si>
  <si>
    <t>Pasta and beans</t>
  </si>
  <si>
    <t>Fusilli with rosé sauce and nuts</t>
  </si>
  <si>
    <t>Tortellini with ragù alla bolognese</t>
  </si>
  <si>
    <t>Pea and pumpkin pie</t>
  </si>
  <si>
    <t>Beef stew</t>
  </si>
  <si>
    <t>Vegetable and ricotta pie</t>
  </si>
  <si>
    <t>Chicken meatballs</t>
  </si>
  <si>
    <t>Mozzarella</t>
  </si>
  <si>
    <t>Breaded cutlet</t>
  </si>
  <si>
    <t>Fish fingers</t>
  </si>
  <si>
    <t>Steamed fennel</t>
  </si>
  <si>
    <t>Green salad</t>
  </si>
  <si>
    <t>Steamed vegetables</t>
  </si>
  <si>
    <t>Peas with tomato sauce</t>
  </si>
  <si>
    <t>Tomatoes and olives</t>
  </si>
  <si>
    <t>Carrots in strands</t>
  </si>
  <si>
    <t>Steamed broccoli</t>
  </si>
  <si>
    <t>Bread</t>
  </si>
  <si>
    <t>Food</t>
  </si>
  <si>
    <t>Food Category</t>
  </si>
  <si>
    <t>Average % Weight Change</t>
  </si>
  <si>
    <t>Olive, green, stuffed (anchovy, sweet peppers)</t>
  </si>
  <si>
    <t>Plant-based patty or steak</t>
  </si>
  <si>
    <t>Broth, stock or bouillon, beef</t>
  </si>
  <si>
    <t>Almond (with peel)</t>
  </si>
  <si>
    <t>Firm cheese, Maasdam-type</t>
  </si>
  <si>
    <t>Hard cheese, emmental-type, reduced fat</t>
  </si>
  <si>
    <t>Yogurt, plain</t>
  </si>
  <si>
    <t>Combined oil (mix olive &amp; seeds oil)</t>
  </si>
  <si>
    <t>Vegetable fat (margarine type)</t>
  </si>
  <si>
    <t>Rolls for hamburger/hotdog, prepacked</t>
  </si>
  <si>
    <t>Bread, French bread (baguette)</t>
  </si>
  <si>
    <t>Bread, French bread multigrain</t>
  </si>
  <si>
    <t>Dark chocolate bar &gt;40%</t>
  </si>
  <si>
    <t>Dark chocolate bar &gt;70%</t>
  </si>
  <si>
    <t>Burger, beef based, raw</t>
  </si>
  <si>
    <t>Merguez sausage, raw</t>
  </si>
  <si>
    <t>Beef steak, raw</t>
  </si>
  <si>
    <t>Pork chop, raw</t>
  </si>
  <si>
    <t>Item</t>
  </si>
  <si>
    <t>market for electricity, medium voltage</t>
  </si>
  <si>
    <t xml:space="preserve">market for electricity, medium voltage | electricity, medium voltage | Cutoff, U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</si>
</sst>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_-[$€-2]\ * #,##0.00_-;\-[$€-2]\ * #,##0.00_-;_-[$€-2]\ * &quot;-&quot;??_-;_-@_-"/>
    <numFmt numFmtId="166" formatCode="_([$€-2]\ * #,##0.00_);_([$€-2]\ * \(#,##0.00\);_([$€-2]\ * &quot;-&quot;??_);_(@_)"/>
  </numFmts>
  <fonts count="30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u/>
      <sz val="7"/>
      <color rgb="FF1F1F1F"/>
      <name val="Georgia"/>
      <family val="1"/>
    </font>
    <font>
      <sz val="11"/>
      <color indexed="8"/>
      <name val="Aptos Narrow"/>
      <family val="2"/>
      <scheme val="minor"/>
    </font>
    <font>
      <sz val="11"/>
      <name val="Calibri"/>
      <family val="2"/>
    </font>
    <font>
      <sz val="11"/>
      <name val="Aptos Narrow"/>
      <family val="2"/>
      <scheme val="minor"/>
    </font>
    <font>
      <sz val="8"/>
      <name val="Aptos Narrow"/>
      <family val="2"/>
      <scheme val="minor"/>
    </font>
    <font>
      <b/>
      <sz val="11"/>
      <name val="Aptos Narrow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b/>
      <sz val="18"/>
      <color theme="1"/>
      <name val="Aptos Narrow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5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FC000"/>
        <bgColor theme="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 style="thin">
        <color theme="4"/>
      </right>
      <top/>
      <bottom/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indexed="65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/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 style="thin">
        <color rgb="FFABABAB"/>
      </left>
      <right/>
      <top style="thin">
        <color indexed="65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indexed="65"/>
      </top>
      <bottom style="thin">
        <color rgb="FFABABAB"/>
      </bottom>
      <diagonal/>
    </border>
  </borders>
  <cellStyleXfs count="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 applyNumberFormat="0" applyFill="0" applyBorder="0" applyAlignment="0" applyProtection="0"/>
    <xf numFmtId="0" fontId="20" fillId="0" borderId="0"/>
    <xf numFmtId="9" fontId="1" fillId="0" borderId="0" applyFont="0" applyFill="0" applyBorder="0" applyAlignment="0" applyProtection="0"/>
    <xf numFmtId="0" fontId="1" fillId="0" borderId="0"/>
    <xf numFmtId="0" fontId="25" fillId="0" borderId="0"/>
  </cellStyleXfs>
  <cellXfs count="122">
    <xf numFmtId="0" fontId="0" fillId="0" borderId="0" xfId="0"/>
    <xf numFmtId="0" fontId="0" fillId="0" borderId="0" xfId="0" applyAlignment="1">
      <alignment wrapText="1"/>
    </xf>
    <xf numFmtId="0" fontId="19" fillId="0" borderId="0" xfId="0" applyFont="1" applyAlignment="1">
      <alignment horizontal="left" vertical="center" wrapText="1"/>
    </xf>
    <xf numFmtId="0" fontId="18" fillId="0" borderId="0" xfId="42" applyBorder="1"/>
    <xf numFmtId="0" fontId="0" fillId="34" borderId="0" xfId="0" applyFill="1"/>
    <xf numFmtId="11" fontId="0" fillId="0" borderId="0" xfId="0" applyNumberFormat="1"/>
    <xf numFmtId="0" fontId="16" fillId="0" borderId="0" xfId="0" applyFont="1"/>
    <xf numFmtId="0" fontId="16" fillId="35" borderId="0" xfId="0" applyFont="1" applyFill="1"/>
    <xf numFmtId="0" fontId="20" fillId="0" borderId="0" xfId="43"/>
    <xf numFmtId="0" fontId="21" fillId="0" borderId="0" xfId="0" applyFont="1"/>
    <xf numFmtId="11" fontId="21" fillId="0" borderId="0" xfId="0" applyNumberFormat="1" applyFont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0" xfId="0" applyBorder="1" applyAlignment="1">
      <alignment horizontal="center" vertical="center" wrapText="1"/>
    </xf>
    <xf numFmtId="0" fontId="18" fillId="0" borderId="10" xfId="42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9" fontId="0" fillId="0" borderId="0" xfId="44" applyFont="1"/>
    <xf numFmtId="0" fontId="0" fillId="0" borderId="13" xfId="0" applyBorder="1"/>
    <xf numFmtId="0" fontId="0" fillId="0" borderId="0" xfId="0" pivotButton="1"/>
    <xf numFmtId="0" fontId="0" fillId="0" borderId="0" xfId="0" applyAlignment="1">
      <alignment horizontal="left"/>
    </xf>
    <xf numFmtId="0" fontId="18" fillId="0" borderId="0" xfId="42"/>
    <xf numFmtId="0" fontId="25" fillId="0" borderId="0" xfId="46"/>
    <xf numFmtId="0" fontId="0" fillId="0" borderId="20" xfId="0" applyBorder="1"/>
    <xf numFmtId="0" fontId="0" fillId="0" borderId="21" xfId="0" applyBorder="1"/>
    <xf numFmtId="0" fontId="16" fillId="34" borderId="0" xfId="0" applyFont="1" applyFill="1"/>
    <xf numFmtId="0" fontId="16" fillId="41" borderId="0" xfId="0" applyFont="1" applyFill="1"/>
    <xf numFmtId="0" fontId="16" fillId="37" borderId="0" xfId="0" applyFont="1" applyFill="1"/>
    <xf numFmtId="0" fontId="16" fillId="38" borderId="0" xfId="0" applyFont="1" applyFill="1"/>
    <xf numFmtId="0" fontId="13" fillId="39" borderId="0" xfId="0" applyFont="1" applyFill="1"/>
    <xf numFmtId="0" fontId="13" fillId="42" borderId="0" xfId="0" applyFont="1" applyFill="1"/>
    <xf numFmtId="0" fontId="0" fillId="33" borderId="0" xfId="0" applyFill="1"/>
    <xf numFmtId="0" fontId="16" fillId="0" borderId="0" xfId="0" applyFont="1" applyAlignment="1">
      <alignment wrapText="1"/>
    </xf>
    <xf numFmtId="0" fontId="16" fillId="35" borderId="0" xfId="0" applyFont="1" applyFill="1" applyAlignment="1">
      <alignment wrapText="1"/>
    </xf>
    <xf numFmtId="0" fontId="16" fillId="36" borderId="0" xfId="0" applyFont="1" applyFill="1" applyAlignment="1">
      <alignment wrapText="1"/>
    </xf>
    <xf numFmtId="164" fontId="0" fillId="0" borderId="0" xfId="0" applyNumberFormat="1"/>
    <xf numFmtId="0" fontId="0" fillId="36" borderId="0" xfId="0" applyFill="1"/>
    <xf numFmtId="165" fontId="0" fillId="0" borderId="0" xfId="0" applyNumberFormat="1"/>
    <xf numFmtId="0" fontId="0" fillId="0" borderId="22" xfId="0" applyBorder="1"/>
    <xf numFmtId="0" fontId="0" fillId="0" borderId="22" xfId="0" pivotButton="1" applyBorder="1"/>
    <xf numFmtId="0" fontId="0" fillId="0" borderId="27" xfId="0" applyBorder="1"/>
    <xf numFmtId="0" fontId="0" fillId="0" borderId="22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32" xfId="0" pivotButton="1" applyBorder="1"/>
    <xf numFmtId="0" fontId="0" fillId="0" borderId="32" xfId="0" applyBorder="1"/>
    <xf numFmtId="166" fontId="0" fillId="0" borderId="0" xfId="0" applyNumberFormat="1"/>
    <xf numFmtId="0" fontId="13" fillId="48" borderId="0" xfId="0" applyFont="1" applyFill="1"/>
    <xf numFmtId="0" fontId="0" fillId="0" borderId="10" xfId="0" applyBorder="1" applyAlignment="1">
      <alignment horizontal="left" vertical="center" wrapText="1" indent="1"/>
    </xf>
    <xf numFmtId="0" fontId="13" fillId="47" borderId="10" xfId="0" applyFont="1" applyFill="1" applyBorder="1" applyAlignment="1">
      <alignment horizontal="left" vertical="center" wrapText="1" indent="1"/>
    </xf>
    <xf numFmtId="0" fontId="0" fillId="46" borderId="10" xfId="0" applyFill="1" applyBorder="1" applyAlignment="1">
      <alignment horizontal="left" vertical="center" wrapText="1" indent="1"/>
    </xf>
    <xf numFmtId="0" fontId="0" fillId="0" borderId="33" xfId="0" applyBorder="1" applyAlignment="1">
      <alignment horizontal="left" vertical="center" wrapText="1" indent="1"/>
    </xf>
    <xf numFmtId="0" fontId="13" fillId="43" borderId="10" xfId="45" applyFont="1" applyFill="1" applyBorder="1"/>
    <xf numFmtId="0" fontId="13" fillId="44" borderId="10" xfId="45" applyFont="1" applyFill="1" applyBorder="1"/>
    <xf numFmtId="0" fontId="24" fillId="40" borderId="10" xfId="45" applyFont="1" applyFill="1" applyBorder="1"/>
    <xf numFmtId="0" fontId="24" fillId="45" borderId="10" xfId="45" applyFont="1" applyFill="1" applyBorder="1"/>
    <xf numFmtId="0" fontId="25" fillId="0" borderId="10" xfId="46" applyBorder="1"/>
    <xf numFmtId="9" fontId="25" fillId="0" borderId="10" xfId="46" applyNumberFormat="1" applyBorder="1"/>
    <xf numFmtId="0" fontId="13" fillId="43" borderId="10" xfId="43" applyFont="1" applyFill="1" applyBorder="1"/>
    <xf numFmtId="0" fontId="22" fillId="40" borderId="10" xfId="0" applyFont="1" applyFill="1" applyBorder="1"/>
    <xf numFmtId="0" fontId="0" fillId="0" borderId="10" xfId="0" applyBorder="1"/>
    <xf numFmtId="9" fontId="0" fillId="0" borderId="10" xfId="0" applyNumberFormat="1" applyBorder="1"/>
    <xf numFmtId="9" fontId="0" fillId="0" borderId="10" xfId="44" applyFont="1" applyBorder="1"/>
    <xf numFmtId="11" fontId="0" fillId="46" borderId="10" xfId="0" applyNumberFormat="1" applyFill="1" applyBorder="1" applyAlignment="1">
      <alignment horizontal="center" vertical="center" wrapText="1"/>
    </xf>
    <xf numFmtId="11" fontId="0" fillId="0" borderId="10" xfId="0" applyNumberFormat="1" applyBorder="1" applyAlignment="1">
      <alignment horizontal="center" vertical="center" wrapText="1"/>
    </xf>
    <xf numFmtId="11" fontId="0" fillId="0" borderId="33" xfId="0" applyNumberFormat="1" applyBorder="1" applyAlignment="1">
      <alignment horizontal="center" vertical="center" wrapText="1"/>
    </xf>
    <xf numFmtId="11" fontId="0" fillId="0" borderId="26" xfId="0" applyNumberFormat="1" applyBorder="1"/>
    <xf numFmtId="11" fontId="0" fillId="0" borderId="28" xfId="0" applyNumberFormat="1" applyBorder="1"/>
    <xf numFmtId="0" fontId="0" fillId="0" borderId="34" xfId="0" applyBorder="1" applyAlignment="1">
      <alignment horizontal="left"/>
    </xf>
    <xf numFmtId="11" fontId="0" fillId="0" borderId="35" xfId="0" applyNumberFormat="1" applyBorder="1"/>
    <xf numFmtId="0" fontId="16" fillId="40" borderId="30" xfId="0" applyFont="1" applyFill="1" applyBorder="1" applyAlignment="1">
      <alignment horizontal="left"/>
    </xf>
    <xf numFmtId="0" fontId="16" fillId="40" borderId="22" xfId="0" applyFont="1" applyFill="1" applyBorder="1"/>
    <xf numFmtId="0" fontId="16" fillId="40" borderId="23" xfId="0" applyFont="1" applyFill="1" applyBorder="1"/>
    <xf numFmtId="0" fontId="16" fillId="40" borderId="24" xfId="0" applyFont="1" applyFill="1" applyBorder="1"/>
    <xf numFmtId="0" fontId="16" fillId="40" borderId="26" xfId="0" applyFont="1" applyFill="1" applyBorder="1"/>
    <xf numFmtId="0" fontId="16" fillId="0" borderId="22" xfId="0" applyFont="1" applyBorder="1"/>
    <xf numFmtId="0" fontId="27" fillId="0" borderId="0" xfId="0" applyFont="1"/>
    <xf numFmtId="0" fontId="16" fillId="0" borderId="27" xfId="0" applyFont="1" applyBorder="1"/>
    <xf numFmtId="0" fontId="16" fillId="40" borderId="0" xfId="0" applyFont="1" applyFill="1" applyAlignment="1">
      <alignment horizontal="center"/>
    </xf>
    <xf numFmtId="0" fontId="16" fillId="40" borderId="0" xfId="0" applyFont="1" applyFill="1" applyAlignment="1">
      <alignment wrapText="1"/>
    </xf>
    <xf numFmtId="164" fontId="0" fillId="0" borderId="26" xfId="0" applyNumberFormat="1" applyBorder="1"/>
    <xf numFmtId="164" fontId="0" fillId="0" borderId="28" xfId="0" applyNumberFormat="1" applyBorder="1"/>
    <xf numFmtId="164" fontId="16" fillId="40" borderId="32" xfId="0" applyNumberFormat="1" applyFont="1" applyFill="1" applyBorder="1"/>
    <xf numFmtId="0" fontId="16" fillId="49" borderId="10" xfId="0" applyFont="1" applyFill="1" applyBorder="1"/>
    <xf numFmtId="0" fontId="5" fillId="35" borderId="10" xfId="0" applyFont="1" applyFill="1" applyBorder="1"/>
    <xf numFmtId="0" fontId="16" fillId="49" borderId="19" xfId="0" applyFont="1" applyFill="1" applyBorder="1"/>
    <xf numFmtId="0" fontId="26" fillId="0" borderId="10" xfId="46" applyFont="1" applyBorder="1"/>
    <xf numFmtId="0" fontId="26" fillId="0" borderId="0" xfId="46" applyFont="1"/>
    <xf numFmtId="9" fontId="0" fillId="0" borderId="0" xfId="0" applyNumberFormat="1"/>
    <xf numFmtId="9" fontId="25" fillId="0" borderId="0" xfId="46" applyNumberFormat="1"/>
    <xf numFmtId="9" fontId="0" fillId="33" borderId="0" xfId="0" applyNumberFormat="1" applyFill="1"/>
    <xf numFmtId="0" fontId="16" fillId="0" borderId="0" xfId="0" applyFont="1" applyAlignment="1">
      <alignment horizontal="left"/>
    </xf>
    <xf numFmtId="0" fontId="16" fillId="0" borderId="13" xfId="0" applyFont="1" applyBorder="1"/>
    <xf numFmtId="0" fontId="0" fillId="0" borderId="0" xfId="0" applyAlignment="1">
      <alignment vertical="center" wrapText="1"/>
    </xf>
    <xf numFmtId="164" fontId="16" fillId="0" borderId="0" xfId="0" applyNumberFormat="1" applyFont="1"/>
    <xf numFmtId="0" fontId="16" fillId="40" borderId="30" xfId="0" applyFont="1" applyFill="1" applyBorder="1"/>
    <xf numFmtId="0" fontId="0" fillId="0" borderId="26" xfId="0" applyBorder="1"/>
    <xf numFmtId="0" fontId="16" fillId="40" borderId="32" xfId="0" applyFont="1" applyFill="1" applyBorder="1"/>
    <xf numFmtId="0" fontId="22" fillId="0" borderId="0" xfId="0" applyFont="1"/>
    <xf numFmtId="0" fontId="18" fillId="0" borderId="0" xfId="42" applyBorder="1" applyAlignment="1">
      <alignment horizontal="center" vertical="center" wrapText="1"/>
    </xf>
    <xf numFmtId="0" fontId="0" fillId="0" borderId="25" xfId="0" applyBorder="1"/>
    <xf numFmtId="0" fontId="0" fillId="0" borderId="29" xfId="0" applyBorder="1"/>
    <xf numFmtId="0" fontId="16" fillId="40" borderId="31" xfId="0" applyFont="1" applyFill="1" applyBorder="1"/>
    <xf numFmtId="0" fontId="0" fillId="0" borderId="28" xfId="0" applyBorder="1"/>
    <xf numFmtId="0" fontId="16" fillId="0" borderId="30" xfId="0" applyFont="1" applyBorder="1"/>
    <xf numFmtId="0" fontId="16" fillId="0" borderId="31" xfId="0" applyFont="1" applyBorder="1"/>
    <xf numFmtId="0" fontId="16" fillId="0" borderId="32" xfId="0" applyFont="1" applyBorder="1"/>
    <xf numFmtId="0" fontId="16" fillId="0" borderId="30" xfId="0" applyFont="1" applyBorder="1" applyAlignment="1">
      <alignment horizontal="left"/>
    </xf>
    <xf numFmtId="0" fontId="0" fillId="0" borderId="11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13" fillId="48" borderId="0" xfId="0" applyFont="1" applyFill="1" applyAlignment="1">
      <alignment horizontal="center"/>
    </xf>
    <xf numFmtId="0" fontId="13" fillId="42" borderId="0" xfId="0" applyFont="1" applyFill="1" applyAlignment="1">
      <alignment horizontal="center"/>
    </xf>
    <xf numFmtId="0" fontId="16" fillId="35" borderId="0" xfId="0" applyFont="1" applyFill="1" applyAlignment="1">
      <alignment horizontal="center"/>
    </xf>
    <xf numFmtId="0" fontId="16" fillId="34" borderId="0" xfId="0" applyFont="1" applyFill="1" applyAlignment="1">
      <alignment horizontal="center"/>
    </xf>
    <xf numFmtId="0" fontId="16" fillId="41" borderId="0" xfId="0" applyFont="1" applyFill="1" applyAlignment="1">
      <alignment horizontal="center"/>
    </xf>
    <xf numFmtId="0" fontId="16" fillId="37" borderId="0" xfId="0" applyFont="1" applyFill="1" applyAlignment="1">
      <alignment horizontal="center"/>
    </xf>
    <xf numFmtId="0" fontId="16" fillId="38" borderId="0" xfId="0" applyFont="1" applyFill="1" applyAlignment="1">
      <alignment horizontal="center"/>
    </xf>
    <xf numFmtId="0" fontId="13" fillId="39" borderId="0" xfId="0" applyFont="1" applyFill="1" applyAlignment="1">
      <alignment horizontal="center"/>
    </xf>
  </cellXfs>
  <cellStyles count="47">
    <cellStyle name="20% - Colore 1" xfId="19" builtinId="30" customBuiltin="1"/>
    <cellStyle name="20% - Colore 2" xfId="23" builtinId="34" customBuiltin="1"/>
    <cellStyle name="20% - Colore 3" xfId="27" builtinId="38" customBuiltin="1"/>
    <cellStyle name="20% - Colore 4" xfId="31" builtinId="42" customBuiltin="1"/>
    <cellStyle name="20% - Colore 5" xfId="35" builtinId="46" customBuiltin="1"/>
    <cellStyle name="20% - Colore 6" xfId="39" builtinId="50" customBuiltin="1"/>
    <cellStyle name="40% - Colore 1" xfId="20" builtinId="31" customBuiltin="1"/>
    <cellStyle name="40% - Colore 2" xfId="24" builtinId="35" customBuiltin="1"/>
    <cellStyle name="40% - Colore 3" xfId="28" builtinId="39" customBuiltin="1"/>
    <cellStyle name="40% - Colore 4" xfId="32" builtinId="43" customBuiltin="1"/>
    <cellStyle name="40% - Colore 5" xfId="36" builtinId="47" customBuiltin="1"/>
    <cellStyle name="40% - Colore 6" xfId="40" builtinId="51" customBuiltin="1"/>
    <cellStyle name="60% - Colore 1" xfId="21" builtinId="32" customBuiltin="1"/>
    <cellStyle name="60% - Colore 2" xfId="25" builtinId="36" customBuiltin="1"/>
    <cellStyle name="60% - Colore 3" xfId="29" builtinId="40" customBuiltin="1"/>
    <cellStyle name="60% - Colore 4" xfId="33" builtinId="44" customBuiltin="1"/>
    <cellStyle name="60% - Colore 5" xfId="37" builtinId="48" customBuiltin="1"/>
    <cellStyle name="60% - Colore 6" xfId="41" builtinId="52" customBuiltin="1"/>
    <cellStyle name="Calcolo" xfId="11" builtinId="22" customBuiltin="1"/>
    <cellStyle name="Cella collegata" xfId="12" builtinId="24" customBuiltin="1"/>
    <cellStyle name="Cella da controllare" xfId="13" builtinId="23" customBuiltin="1"/>
    <cellStyle name="Collegamento ipertestuale" xfId="42" builtinId="8"/>
    <cellStyle name="Colore 1" xfId="18" builtinId="29" customBuiltin="1"/>
    <cellStyle name="Colore 2" xfId="22" builtinId="33" customBuiltin="1"/>
    <cellStyle name="Colore 3" xfId="26" builtinId="37" customBuiltin="1"/>
    <cellStyle name="Colore 4" xfId="30" builtinId="41" customBuiltin="1"/>
    <cellStyle name="Colore 5" xfId="34" builtinId="45" customBuiltin="1"/>
    <cellStyle name="Colore 6" xfId="38" builtinId="49" customBuiltin="1"/>
    <cellStyle name="Input" xfId="9" builtinId="20" customBuiltin="1"/>
    <cellStyle name="Neutrale" xfId="8" builtinId="28" customBuiltin="1"/>
    <cellStyle name="Normal 2" xfId="43" xr:uid="{A2961EDB-6B8D-4445-B0F9-40043D8C1BB9}"/>
    <cellStyle name="Normal 2 2" xfId="45" xr:uid="{D2796E7C-8D02-48C9-9337-02F1C287FB92}"/>
    <cellStyle name="Normal 3" xfId="46" xr:uid="{2264AC3A-AA7D-43EC-94E3-8805F4CE4C9D}"/>
    <cellStyle name="Normale" xfId="0" builtinId="0"/>
    <cellStyle name="Nota" xfId="15" builtinId="10" customBuiltin="1"/>
    <cellStyle name="Output" xfId="10" builtinId="21" customBuiltin="1"/>
    <cellStyle name="Percentuale" xfId="44" builtinId="5"/>
    <cellStyle name="Testo avviso" xfId="14" builtinId="11" customBuiltin="1"/>
    <cellStyle name="Testo descrittivo" xfId="16" builtinId="53" customBuiltin="1"/>
    <cellStyle name="Titolo" xfId="1" builtinId="15" customBuiltin="1"/>
    <cellStyle name="Titolo 1" xfId="2" builtinId="16" customBuiltin="1"/>
    <cellStyle name="Titolo 2" xfId="3" builtinId="17" customBuiltin="1"/>
    <cellStyle name="Titolo 3" xfId="4" builtinId="18" customBuiltin="1"/>
    <cellStyle name="Titolo 4" xfId="5" builtinId="19" customBuiltin="1"/>
    <cellStyle name="Totale" xfId="17" builtinId="25" customBuiltin="1"/>
    <cellStyle name="Valore non valido" xfId="7" builtinId="27" customBuiltin="1"/>
    <cellStyle name="Valore valido" xfId="6" builtinId="26" customBuiltin="1"/>
  </cellStyles>
  <dxfs count="170">
    <dxf>
      <numFmt numFmtId="15" formatCode="0.00E+00"/>
    </dxf>
    <dxf>
      <numFmt numFmtId="15" formatCode="0.00E+00"/>
    </dxf>
    <dxf>
      <numFmt numFmtId="15" formatCode="0.00E+00"/>
    </dxf>
    <dxf>
      <numFmt numFmtId="15" formatCode="0.00E+00"/>
    </dxf>
    <dxf>
      <numFmt numFmtId="15" formatCode="0.00E+00"/>
    </dxf>
    <dxf>
      <numFmt numFmtId="0" formatCode="General"/>
    </dxf>
    <dxf>
      <numFmt numFmtId="0" formatCode="General"/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3" formatCode="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  <fill>
        <patternFill patternType="none">
          <fgColor indexed="64"/>
          <bgColor auto="1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 style="thin">
          <color theme="4"/>
        </right>
        <top style="thin">
          <color theme="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ill>
        <patternFill patternType="none">
          <fgColor indexed="64"/>
          <bgColor indexed="65"/>
        </patternFill>
      </fill>
    </dxf>
    <dxf>
      <numFmt numFmtId="165" formatCode="_-[$€-2]\ * #,##0.00_-;\-[$€-2]\ * #,##0.00_-;_-[$€-2]\ * &quot;-&quot;??_-;_-@_-"/>
    </dxf>
    <dxf>
      <numFmt numFmtId="0" formatCode="General"/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5" formatCode="0.00E+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5" formatCode="0.00E+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none">
          <fgColor indexed="64"/>
          <bgColor indexed="65"/>
        </patternFill>
      </fill>
    </dxf>
    <dxf>
      <numFmt numFmtId="15" formatCode="0.00E+00"/>
    </dxf>
    <dxf>
      <numFmt numFmtId="15" formatCode="0.00E+00"/>
    </dxf>
    <dxf>
      <numFmt numFmtId="15" formatCode="0.00E+00"/>
    </dxf>
    <dxf>
      <numFmt numFmtId="15" formatCode="0.00E+00"/>
    </dxf>
    <dxf>
      <numFmt numFmtId="15" formatCode="0.00E+00"/>
    </dxf>
    <dxf>
      <numFmt numFmtId="15" formatCode="0.00E+00"/>
    </dxf>
    <dxf>
      <numFmt numFmtId="15" formatCode="0.00E+00"/>
    </dxf>
    <dxf>
      <numFmt numFmtId="0" formatCode="General"/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65" formatCode="_-[$€-2]\ * #,##0.00_-;\-[$€-2]\ * #,##0.00_-;_-[$€-2]\ * &quot;-&quot;??_-;_-@_-"/>
    </dxf>
    <dxf>
      <numFmt numFmtId="0" formatCode="General"/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4" formatCode="0.00%"/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4" formatCode="0.00%"/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0" formatCode="General"/>
    </dxf>
    <dxf>
      <numFmt numFmtId="0" formatCode="General"/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65" formatCode="_-[$€-2]\ * #,##0.00_-;\-[$€-2]\ * #,##0.00_-;_-[$€-2]\ * &quot;-&quot;??_-;_-@_-"/>
    </dxf>
    <dxf>
      <numFmt numFmtId="0" formatCode="General"/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5" formatCode="_-[$€-2]\ * #,##0.00_-;\-[$€-2]\ * #,##0.00_-;_-[$€-2]\ * &quot;-&quot;??_-;_-@_-"/>
    </dxf>
    <dxf>
      <numFmt numFmtId="0" formatCode="General"/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4" formatCode="0.00%"/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0" formatCode="General"/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</dxfs>
  <tableStyles count="0" defaultTableStyle="TableStyleMedium2" defaultPivotStyle="PivotStyleLight16"/>
  <colors>
    <mruColors>
      <color rgb="FFD7BE6F"/>
      <color rgb="FFE9E41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6.xml"/><Relationship Id="rId39" Type="http://schemas.openxmlformats.org/officeDocument/2006/relationships/calcChain" Target="calcChain.xml"/><Relationship Id="rId21" Type="http://schemas.openxmlformats.org/officeDocument/2006/relationships/pivotCacheDefinition" Target="pivotCache/pivotCacheDefinition1.xml"/><Relationship Id="rId34" Type="http://schemas.microsoft.com/office/2017/06/relationships/richStyles" Target="richData/richStyles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4.xml"/><Relationship Id="rId32" Type="http://schemas.microsoft.com/office/2017/06/relationships/rdRichValue" Target="richData/rdrichvalue.xml"/><Relationship Id="rId37" Type="http://schemas.microsoft.com/office/2017/06/relationships/rdRichValueTypes" Target="richData/rdRichValueTyp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3.xml"/><Relationship Id="rId28" Type="http://schemas.openxmlformats.org/officeDocument/2006/relationships/connections" Target="connections.xml"/><Relationship Id="rId36" Type="http://schemas.microsoft.com/office/2017/06/relationships/rdSupportingPropertyBag" Target="richData/rdsupportingpropertybag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2.xml"/><Relationship Id="rId27" Type="http://schemas.openxmlformats.org/officeDocument/2006/relationships/theme" Target="theme/theme1.xml"/><Relationship Id="rId30" Type="http://schemas.openxmlformats.org/officeDocument/2006/relationships/sharedStrings" Target="sharedStrings.xml"/><Relationship Id="rId35" Type="http://schemas.microsoft.com/office/2017/06/relationships/rdSupportingPropertyBagStructure" Target="richData/rdsupportingpropertybagstructure.xml"/><Relationship Id="rId43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5.xml"/><Relationship Id="rId33" Type="http://schemas.microsoft.com/office/2017/06/relationships/rdRichValueStructure" Target="richData/rdrichvaluestructure.xml"/><Relationship Id="rId38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[SM1_Rapid Assessment_Tool.xlsx]Visualisation_Austria!PivotTable6</c:name>
    <c:fmtId val="35"/>
  </c:pivotSource>
  <c:chart>
    <c:autoTitleDeleted val="0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5">
              <a:lumMod val="40000"/>
              <a:lumOff val="60000"/>
            </a:schemeClr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3">
              <a:lumMod val="40000"/>
              <a:lumOff val="60000"/>
            </a:schemeClr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3">
              <a:lumMod val="40000"/>
              <a:lumOff val="60000"/>
            </a:schemeClr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pattFill prst="wdUpDiag">
            <a:fgClr>
              <a:schemeClr val="accent2"/>
            </a:fgClr>
            <a:bgClr>
              <a:schemeClr val="bg1"/>
            </a:bgClr>
          </a:patt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pattFill prst="wdUpDiag">
            <a:fgClr>
              <a:schemeClr val="accent2"/>
            </a:fgClr>
            <a:bgClr>
              <a:schemeClr val="bg1"/>
            </a:bgClr>
          </a:pattFill>
          <a:ln w="19050">
            <a:solidFill>
              <a:schemeClr val="lt1"/>
            </a:solidFill>
          </a:ln>
          <a:effectLst/>
        </c:spPr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Visualisation_Austria!$B$88</c:f>
              <c:strCache>
                <c:ptCount val="1"/>
                <c:pt idx="0">
                  <c:v>Ingredient market cost</c:v>
                </c:pt>
              </c:strCache>
            </c:strRef>
          </c:tx>
          <c:spPr>
            <a:solidFill>
              <a:schemeClr val="accent2"/>
            </a:solidFill>
            <a:ln w="19050">
              <a:solidFill>
                <a:schemeClr val="lt1"/>
              </a:solidFill>
            </a:ln>
            <a:effectLst/>
          </c:spPr>
          <c:invertIfNegative val="0"/>
          <c:cat>
            <c:strRef>
              <c:f>Visualisation_Austria!$A$89:$A$94</c:f>
              <c:strCache>
                <c:ptCount val="5"/>
                <c:pt idx="0">
                  <c:v>Beef</c:v>
                </c:pt>
                <c:pt idx="1">
                  <c:v>Meat (excluding beef)</c:v>
                </c:pt>
                <c:pt idx="2">
                  <c:v>Vegetables</c:v>
                </c:pt>
                <c:pt idx="3">
                  <c:v>Salad</c:v>
                </c:pt>
                <c:pt idx="4">
                  <c:v>Fruit</c:v>
                </c:pt>
              </c:strCache>
            </c:strRef>
          </c:cat>
          <c:val>
            <c:numRef>
              <c:f>Visualisation_Austria!$B$89:$B$94</c:f>
              <c:numCache>
                <c:formatCode>_-[$€-2]\ * #,##0.00_-;\-[$€-2]\ * #,##0.00_-;_-[$€-2]\ * "-"??_-;_-@_-</c:formatCode>
                <c:ptCount val="5"/>
                <c:pt idx="0">
                  <c:v>23.33887133773846</c:v>
                </c:pt>
                <c:pt idx="1">
                  <c:v>16.222509903790598</c:v>
                </c:pt>
                <c:pt idx="2">
                  <c:v>43.880115568615054</c:v>
                </c:pt>
                <c:pt idx="3">
                  <c:v>1.0313744490000001</c:v>
                </c:pt>
                <c:pt idx="4">
                  <c:v>7.4535813445055101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7C-4A06-8520-76C2A09FB479}"/>
            </c:ext>
          </c:extLst>
        </c:ser>
        <c:ser>
          <c:idx val="1"/>
          <c:order val="1"/>
          <c:tx>
            <c:strRef>
              <c:f>Visualisation_Austria!$C$88</c:f>
              <c:strCache>
                <c:ptCount val="1"/>
                <c:pt idx="0">
                  <c:v>Environmental cost</c:v>
                </c:pt>
              </c:strCache>
            </c:strRef>
          </c:tx>
          <c:spPr>
            <a:pattFill prst="wdUpDiag">
              <a:fgClr>
                <a:schemeClr val="accent2"/>
              </a:fgClr>
              <a:bgClr>
                <a:schemeClr val="bg1"/>
              </a:bgClr>
            </a:pattFill>
            <a:ln w="19050">
              <a:solidFill>
                <a:schemeClr val="lt1"/>
              </a:solidFill>
            </a:ln>
            <a:effectLst/>
          </c:spPr>
          <c:invertIfNegative val="0"/>
          <c:dPt>
            <c:idx val="2"/>
            <c:invertIfNegative val="0"/>
            <c:bubble3D val="0"/>
            <c:spPr>
              <a:pattFill prst="wdUpDiag">
                <a:fgClr>
                  <a:schemeClr val="accent2"/>
                </a:fgClr>
                <a:bgClr>
                  <a:schemeClr val="bg1"/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B57C-4A06-8520-76C2A09FB479}"/>
              </c:ext>
            </c:extLst>
          </c:dPt>
          <c:cat>
            <c:strRef>
              <c:f>Visualisation_Austria!$A$89:$A$94</c:f>
              <c:strCache>
                <c:ptCount val="5"/>
                <c:pt idx="0">
                  <c:v>Beef</c:v>
                </c:pt>
                <c:pt idx="1">
                  <c:v>Meat (excluding beef)</c:v>
                </c:pt>
                <c:pt idx="2">
                  <c:v>Vegetables</c:v>
                </c:pt>
                <c:pt idx="3">
                  <c:v>Salad</c:v>
                </c:pt>
                <c:pt idx="4">
                  <c:v>Fruit</c:v>
                </c:pt>
              </c:strCache>
            </c:strRef>
          </c:cat>
          <c:val>
            <c:numRef>
              <c:f>Visualisation_Austria!$C$89:$C$94</c:f>
              <c:numCache>
                <c:formatCode>_-[$€-2]\ * #,##0.00_-;\-[$€-2]\ * #,##0.00_-;_-[$€-2]\ * "-"??_-;_-@_-</c:formatCode>
                <c:ptCount val="5"/>
                <c:pt idx="0">
                  <c:v>30.116998244267151</c:v>
                </c:pt>
                <c:pt idx="1">
                  <c:v>24.824756254340073</c:v>
                </c:pt>
                <c:pt idx="2">
                  <c:v>9.6940766295703291</c:v>
                </c:pt>
                <c:pt idx="3">
                  <c:v>0.27268748801519954</c:v>
                </c:pt>
                <c:pt idx="4">
                  <c:v>0.74903440307095137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7C-4A06-8520-76C2A09FB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4370256"/>
        <c:axId val="164371696"/>
      </c:barChart>
      <c:catAx>
        <c:axId val="16437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371696"/>
        <c:crosses val="autoZero"/>
        <c:auto val="1"/>
        <c:lblAlgn val="ctr"/>
        <c:lblOffset val="100"/>
        <c:noMultiLvlLbl val="0"/>
      </c:catAx>
      <c:valAx>
        <c:axId val="16437169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37025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[SM1_Rapid Assessment_Tool.xlsx]Visualisation_Italy!PivotTable8</c:name>
    <c:fmtId val="53"/>
  </c:pivotSource>
  <c:chart>
    <c:autoTitleDeleted val="0"/>
    <c:pivotFmts>
      <c:pivotFmt>
        <c:idx val="0"/>
        <c:spPr>
          <a:solidFill>
            <a:srgbClr val="C0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pattFill prst="dkDnDiag">
            <a:fgClr>
              <a:srgbClr val="C00000"/>
            </a:fgClr>
            <a:bgClr>
              <a:schemeClr val="bg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D7BE6F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pattFill prst="wdUpDiag">
            <a:fgClr>
              <a:schemeClr val="accent3">
                <a:lumMod val="60000"/>
                <a:lumOff val="40000"/>
              </a:schemeClr>
            </a:fgClr>
            <a:bgClr>
              <a:schemeClr val="bg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bg2">
              <a:lumMod val="9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FFFF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bg2">
              <a:lumMod val="90000"/>
            </a:schemeClr>
          </a:solidFill>
          <a:ln>
            <a:noFill/>
          </a:ln>
          <a:effectLst/>
        </c:spPr>
      </c:pivotFmt>
      <c:pivotFmt>
        <c:idx val="11"/>
        <c:spPr>
          <a:solidFill>
            <a:srgbClr val="C0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pattFill prst="dkDnDiag">
            <a:fgClr>
              <a:srgbClr val="C00000"/>
            </a:fgClr>
            <a:bgClr>
              <a:schemeClr val="bg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D7BE6F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rgbClr val="FFFF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pattFill prst="wdUpDiag">
            <a:fgClr>
              <a:schemeClr val="accent3">
                <a:lumMod val="60000"/>
                <a:lumOff val="40000"/>
              </a:schemeClr>
            </a:fgClr>
            <a:bgClr>
              <a:schemeClr val="bg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bg2">
              <a:lumMod val="9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tx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rgbClr val="FFFF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pattFill prst="wdUpDiag">
            <a:fgClr>
              <a:schemeClr val="accent3">
                <a:lumMod val="60000"/>
                <a:lumOff val="40000"/>
              </a:schemeClr>
            </a:fgClr>
            <a:bgClr>
              <a:schemeClr val="bg1"/>
            </a:bgClr>
          </a:pattFill>
          <a:ln>
            <a:gradFill>
              <a:gsLst>
                <a:gs pos="0">
                  <a:schemeClr val="accent1">
                    <a:lumMod val="5000"/>
                    <a:lumOff val="95000"/>
                  </a:schemeClr>
                </a:gs>
                <a:gs pos="74000">
                  <a:schemeClr val="accent1">
                    <a:lumMod val="45000"/>
                    <a:lumOff val="55000"/>
                  </a:schemeClr>
                </a:gs>
                <a:gs pos="83000">
                  <a:schemeClr val="accent1">
                    <a:lumMod val="45000"/>
                    <a:lumOff val="55000"/>
                  </a:schemeClr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lin ang="5400000" scaled="1"/>
            </a:gra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bg2">
              <a:lumMod val="9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tx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rgbClr val="C0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pattFill prst="dkDnDiag">
            <a:fgClr>
              <a:srgbClr val="C00000"/>
            </a:fgClr>
            <a:bgClr>
              <a:schemeClr val="bg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rgbClr val="D7BE6F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Visualisation_Italy!$B$4:$B$5</c:f>
              <c:strCache>
                <c:ptCount val="1"/>
                <c:pt idx="0">
                  <c:v>Beef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f>Visualisation_Italy!$A$6:$A$14</c:f>
              <c:strCache>
                <c:ptCount val="8"/>
                <c:pt idx="0">
                  <c:v>IT1_D1</c:v>
                </c:pt>
                <c:pt idx="1">
                  <c:v>IT1_D2</c:v>
                </c:pt>
                <c:pt idx="2">
                  <c:v>IT2_D1</c:v>
                </c:pt>
                <c:pt idx="3">
                  <c:v>IT2_D2</c:v>
                </c:pt>
                <c:pt idx="4">
                  <c:v>IT3_D1</c:v>
                </c:pt>
                <c:pt idx="5">
                  <c:v>IT3_D2</c:v>
                </c:pt>
                <c:pt idx="6">
                  <c:v>IT4_D1</c:v>
                </c:pt>
                <c:pt idx="7">
                  <c:v>IT4_D2</c:v>
                </c:pt>
              </c:strCache>
            </c:strRef>
          </c:cat>
          <c:val>
            <c:numRef>
              <c:f>Visualisation_Italy!$B$6:$B$14</c:f>
              <c:numCache>
                <c:formatCode>General</c:formatCode>
                <c:ptCount val="8"/>
                <c:pt idx="1">
                  <c:v>1.7658461538461536E-2</c:v>
                </c:pt>
                <c:pt idx="7">
                  <c:v>7.111764705882353E-3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F2-42B4-9C79-AC86CB037477}"/>
            </c:ext>
          </c:extLst>
        </c:ser>
        <c:ser>
          <c:idx val="1"/>
          <c:order val="1"/>
          <c:tx>
            <c:strRef>
              <c:f>Visualisation_Italy!$C$4:$C$5</c:f>
              <c:strCache>
                <c:ptCount val="1"/>
                <c:pt idx="0">
                  <c:v>Meat (excluding beef)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Visualisation_Italy!$A$6:$A$14</c:f>
              <c:strCache>
                <c:ptCount val="8"/>
                <c:pt idx="0">
                  <c:v>IT1_D1</c:v>
                </c:pt>
                <c:pt idx="1">
                  <c:v>IT1_D2</c:v>
                </c:pt>
                <c:pt idx="2">
                  <c:v>IT2_D1</c:v>
                </c:pt>
                <c:pt idx="3">
                  <c:v>IT2_D2</c:v>
                </c:pt>
                <c:pt idx="4">
                  <c:v>IT3_D1</c:v>
                </c:pt>
                <c:pt idx="5">
                  <c:v>IT3_D2</c:v>
                </c:pt>
                <c:pt idx="6">
                  <c:v>IT4_D1</c:v>
                </c:pt>
                <c:pt idx="7">
                  <c:v>IT4_D2</c:v>
                </c:pt>
              </c:strCache>
            </c:strRef>
          </c:cat>
          <c:val>
            <c:numRef>
              <c:f>Visualisation_Italy!$C$6:$C$14</c:f>
              <c:numCache>
                <c:formatCode>General</c:formatCode>
                <c:ptCount val="8"/>
                <c:pt idx="3">
                  <c:v>1.7888059701492539E-2</c:v>
                </c:pt>
                <c:pt idx="5">
                  <c:v>4.7538461538461545E-3</c:v>
                </c:pt>
                <c:pt idx="7">
                  <c:v>1.066764705882353E-2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F2-42B4-9C79-AC86CB037477}"/>
            </c:ext>
          </c:extLst>
        </c:ser>
        <c:ser>
          <c:idx val="2"/>
          <c:order val="2"/>
          <c:tx>
            <c:strRef>
              <c:f>Visualisation_Italy!$D$4:$D$5</c:f>
              <c:strCache>
                <c:ptCount val="1"/>
                <c:pt idx="0">
                  <c:v>Dairy products</c:v>
                </c:pt>
              </c:strCache>
            </c:strRef>
          </c:tx>
          <c:spPr>
            <a:solidFill>
              <a:srgbClr val="D7BE6F"/>
            </a:solidFill>
            <a:ln>
              <a:noFill/>
            </a:ln>
            <a:effectLst/>
          </c:spPr>
          <c:invertIfNegative val="0"/>
          <c:cat>
            <c:strRef>
              <c:f>Visualisation_Italy!$A$6:$A$14</c:f>
              <c:strCache>
                <c:ptCount val="8"/>
                <c:pt idx="0">
                  <c:v>IT1_D1</c:v>
                </c:pt>
                <c:pt idx="1">
                  <c:v>IT1_D2</c:v>
                </c:pt>
                <c:pt idx="2">
                  <c:v>IT2_D1</c:v>
                </c:pt>
                <c:pt idx="3">
                  <c:v>IT2_D2</c:v>
                </c:pt>
                <c:pt idx="4">
                  <c:v>IT3_D1</c:v>
                </c:pt>
                <c:pt idx="5">
                  <c:v>IT3_D2</c:v>
                </c:pt>
                <c:pt idx="6">
                  <c:v>IT4_D1</c:v>
                </c:pt>
                <c:pt idx="7">
                  <c:v>IT4_D2</c:v>
                </c:pt>
              </c:strCache>
            </c:strRef>
          </c:cat>
          <c:val>
            <c:numRef>
              <c:f>Visualisation_Italy!$D$6:$D$14</c:f>
              <c:numCache>
                <c:formatCode>General</c:formatCode>
                <c:ptCount val="8"/>
                <c:pt idx="0">
                  <c:v>2.8563636363636365E-3</c:v>
                </c:pt>
                <c:pt idx="2">
                  <c:v>2.4128358208955224E-2</c:v>
                </c:pt>
                <c:pt idx="3">
                  <c:v>2.4462686567164179E-3</c:v>
                </c:pt>
                <c:pt idx="4">
                  <c:v>4.7325735294117648E-2</c:v>
                </c:pt>
                <c:pt idx="6">
                  <c:v>3.9738461538461542E-3</c:v>
                </c:pt>
                <c:pt idx="7">
                  <c:v>4.7411764705882356E-3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F2-42B4-9C79-AC86CB037477}"/>
            </c:ext>
          </c:extLst>
        </c:ser>
        <c:ser>
          <c:idx val="3"/>
          <c:order val="3"/>
          <c:tx>
            <c:strRef>
              <c:f>Visualisation_Italy!$E$4:$E$5</c:f>
              <c:strCache>
                <c:ptCount val="1"/>
                <c:pt idx="0">
                  <c:v>Fish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Visualisation_Italy!$A$6:$A$14</c:f>
              <c:strCache>
                <c:ptCount val="8"/>
                <c:pt idx="0">
                  <c:v>IT1_D1</c:v>
                </c:pt>
                <c:pt idx="1">
                  <c:v>IT1_D2</c:v>
                </c:pt>
                <c:pt idx="2">
                  <c:v>IT2_D1</c:v>
                </c:pt>
                <c:pt idx="3">
                  <c:v>IT2_D2</c:v>
                </c:pt>
                <c:pt idx="4">
                  <c:v>IT3_D1</c:v>
                </c:pt>
                <c:pt idx="5">
                  <c:v>IT3_D2</c:v>
                </c:pt>
                <c:pt idx="6">
                  <c:v>IT4_D1</c:v>
                </c:pt>
                <c:pt idx="7">
                  <c:v>IT4_D2</c:v>
                </c:pt>
              </c:strCache>
            </c:strRef>
          </c:cat>
          <c:val>
            <c:numRef>
              <c:f>Visualisation_Italy!$E$6:$E$14</c:f>
              <c:numCache>
                <c:formatCode>General</c:formatCode>
                <c:ptCount val="8"/>
                <c:pt idx="6">
                  <c:v>2.4446153846153847E-2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F2-42B4-9C79-AC86CB037477}"/>
            </c:ext>
          </c:extLst>
        </c:ser>
        <c:ser>
          <c:idx val="4"/>
          <c:order val="4"/>
          <c:tx>
            <c:strRef>
              <c:f>Visualisation_Italy!$F$4:$F$5</c:f>
              <c:strCache>
                <c:ptCount val="1"/>
                <c:pt idx="0">
                  <c:v>Plant-based protein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Visualisation_Italy!$A$6:$A$14</c:f>
              <c:strCache>
                <c:ptCount val="8"/>
                <c:pt idx="0">
                  <c:v>IT1_D1</c:v>
                </c:pt>
                <c:pt idx="1">
                  <c:v>IT1_D2</c:v>
                </c:pt>
                <c:pt idx="2">
                  <c:v>IT2_D1</c:v>
                </c:pt>
                <c:pt idx="3">
                  <c:v>IT2_D2</c:v>
                </c:pt>
                <c:pt idx="4">
                  <c:v>IT3_D1</c:v>
                </c:pt>
                <c:pt idx="5">
                  <c:v>IT3_D2</c:v>
                </c:pt>
                <c:pt idx="6">
                  <c:v>IT4_D1</c:v>
                </c:pt>
                <c:pt idx="7">
                  <c:v>IT4_D2</c:v>
                </c:pt>
              </c:strCache>
            </c:strRef>
          </c:cat>
          <c:val>
            <c:numRef>
              <c:f>Visualisation_Italy!$F$6:$F$14</c:f>
              <c:numCache>
                <c:formatCode>General</c:formatCode>
                <c:ptCount val="8"/>
                <c:pt idx="5">
                  <c:v>7.528846153846154E-2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F2-42B4-9C79-AC86CB037477}"/>
            </c:ext>
          </c:extLst>
        </c:ser>
        <c:ser>
          <c:idx val="5"/>
          <c:order val="5"/>
          <c:tx>
            <c:strRef>
              <c:f>Visualisation_Italy!$G$4:$G$5</c:f>
              <c:strCache>
                <c:ptCount val="1"/>
                <c:pt idx="0">
                  <c:v>Starch/satiating food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strRef>
              <c:f>Visualisation_Italy!$A$6:$A$14</c:f>
              <c:strCache>
                <c:ptCount val="8"/>
                <c:pt idx="0">
                  <c:v>IT1_D1</c:v>
                </c:pt>
                <c:pt idx="1">
                  <c:v>IT1_D2</c:v>
                </c:pt>
                <c:pt idx="2">
                  <c:v>IT2_D1</c:v>
                </c:pt>
                <c:pt idx="3">
                  <c:v>IT2_D2</c:v>
                </c:pt>
                <c:pt idx="4">
                  <c:v>IT3_D1</c:v>
                </c:pt>
                <c:pt idx="5">
                  <c:v>IT3_D2</c:v>
                </c:pt>
                <c:pt idx="6">
                  <c:v>IT4_D1</c:v>
                </c:pt>
                <c:pt idx="7">
                  <c:v>IT4_D2</c:v>
                </c:pt>
              </c:strCache>
            </c:strRef>
          </c:cat>
          <c:val>
            <c:numRef>
              <c:f>Visualisation_Italy!$G$6:$G$14</c:f>
              <c:numCache>
                <c:formatCode>General</c:formatCode>
                <c:ptCount val="8"/>
                <c:pt idx="0">
                  <c:v>4.8694545454545456E-2</c:v>
                </c:pt>
                <c:pt idx="1">
                  <c:v>0.13659923076923075</c:v>
                </c:pt>
                <c:pt idx="2">
                  <c:v>7.5959701492537307E-2</c:v>
                </c:pt>
                <c:pt idx="3">
                  <c:v>9.6774626865671648E-2</c:v>
                </c:pt>
                <c:pt idx="4">
                  <c:v>9.9770588235294125E-2</c:v>
                </c:pt>
                <c:pt idx="5">
                  <c:v>9.4635384615384621E-2</c:v>
                </c:pt>
                <c:pt idx="6">
                  <c:v>3.7860769230769233E-2</c:v>
                </c:pt>
                <c:pt idx="7">
                  <c:v>1.1523529411764707E-2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AF2-42B4-9C79-AC86CB037477}"/>
            </c:ext>
          </c:extLst>
        </c:ser>
        <c:ser>
          <c:idx val="6"/>
          <c:order val="6"/>
          <c:tx>
            <c:strRef>
              <c:f>Visualisation_Italy!$H$4:$H$5</c:f>
              <c:strCache>
                <c:ptCount val="1"/>
                <c:pt idx="0">
                  <c:v>Vegetables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Visualisation_Italy!$A$6:$A$14</c:f>
              <c:strCache>
                <c:ptCount val="8"/>
                <c:pt idx="0">
                  <c:v>IT1_D1</c:v>
                </c:pt>
                <c:pt idx="1">
                  <c:v>IT1_D2</c:v>
                </c:pt>
                <c:pt idx="2">
                  <c:v>IT2_D1</c:v>
                </c:pt>
                <c:pt idx="3">
                  <c:v>IT2_D2</c:v>
                </c:pt>
                <c:pt idx="4">
                  <c:v>IT3_D1</c:v>
                </c:pt>
                <c:pt idx="5">
                  <c:v>IT3_D2</c:v>
                </c:pt>
                <c:pt idx="6">
                  <c:v>IT4_D1</c:v>
                </c:pt>
                <c:pt idx="7">
                  <c:v>IT4_D2</c:v>
                </c:pt>
              </c:strCache>
            </c:strRef>
          </c:cat>
          <c:val>
            <c:numRef>
              <c:f>Visualisation_Italy!$H$6:$H$14</c:f>
              <c:numCache>
                <c:formatCode>General</c:formatCode>
                <c:ptCount val="8"/>
                <c:pt idx="0">
                  <c:v>1.5403636363636364E-2</c:v>
                </c:pt>
                <c:pt idx="1">
                  <c:v>2.6626923076923079E-2</c:v>
                </c:pt>
                <c:pt idx="2">
                  <c:v>7.1201492537313421E-2</c:v>
                </c:pt>
                <c:pt idx="3">
                  <c:v>3.3079850746268666E-2</c:v>
                </c:pt>
                <c:pt idx="4">
                  <c:v>7.4529411764705872E-2</c:v>
                </c:pt>
                <c:pt idx="6">
                  <c:v>4.5553846153846167E-2</c:v>
                </c:pt>
                <c:pt idx="7">
                  <c:v>4.5901470588235294E-2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AF2-42B4-9C79-AC86CB037477}"/>
            </c:ext>
          </c:extLst>
        </c:ser>
        <c:ser>
          <c:idx val="7"/>
          <c:order val="7"/>
          <c:tx>
            <c:strRef>
              <c:f>Visualisation_Italy!$I$4:$I$5</c:f>
              <c:strCache>
                <c:ptCount val="1"/>
                <c:pt idx="0">
                  <c:v>Salad</c:v>
                </c:pt>
              </c:strCache>
            </c:strRef>
          </c:tx>
          <c:spPr>
            <a:pattFill prst="wdUpDiag">
              <a:fgClr>
                <a:schemeClr val="accent3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gradFill>
                <a:gsLst>
                  <a:gs pos="0">
                    <a:schemeClr val="accent1">
                      <a:lumMod val="5000"/>
                      <a:lumOff val="95000"/>
                    </a:schemeClr>
                  </a:gs>
                  <a:gs pos="74000">
                    <a:schemeClr val="accent1">
                      <a:lumMod val="45000"/>
                      <a:lumOff val="55000"/>
                    </a:schemeClr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</a:ln>
            <a:effectLst/>
          </c:spPr>
          <c:invertIfNegative val="0"/>
          <c:cat>
            <c:strRef>
              <c:f>Visualisation_Italy!$A$6:$A$14</c:f>
              <c:strCache>
                <c:ptCount val="8"/>
                <c:pt idx="0">
                  <c:v>IT1_D1</c:v>
                </c:pt>
                <c:pt idx="1">
                  <c:v>IT1_D2</c:v>
                </c:pt>
                <c:pt idx="2">
                  <c:v>IT2_D1</c:v>
                </c:pt>
                <c:pt idx="3">
                  <c:v>IT2_D2</c:v>
                </c:pt>
                <c:pt idx="4">
                  <c:v>IT3_D1</c:v>
                </c:pt>
                <c:pt idx="5">
                  <c:v>IT3_D2</c:v>
                </c:pt>
                <c:pt idx="6">
                  <c:v>IT4_D1</c:v>
                </c:pt>
                <c:pt idx="7">
                  <c:v>IT4_D2</c:v>
                </c:pt>
              </c:strCache>
            </c:strRef>
          </c:cat>
          <c:val>
            <c:numRef>
              <c:f>Visualisation_Italy!$I$6:$I$14</c:f>
              <c:numCache>
                <c:formatCode>General</c:formatCode>
                <c:ptCount val="8"/>
                <c:pt idx="0">
                  <c:v>1.0311818181818182E-2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AF2-42B4-9C79-AC86CB037477}"/>
            </c:ext>
          </c:extLst>
        </c:ser>
        <c:ser>
          <c:idx val="8"/>
          <c:order val="8"/>
          <c:tx>
            <c:strRef>
              <c:f>Visualisation_Italy!$J$4:$J$5</c:f>
              <c:strCache>
                <c:ptCount val="1"/>
                <c:pt idx="0">
                  <c:v>Fruit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Visualisation_Italy!$A$6:$A$14</c:f>
              <c:strCache>
                <c:ptCount val="8"/>
                <c:pt idx="0">
                  <c:v>IT1_D1</c:v>
                </c:pt>
                <c:pt idx="1">
                  <c:v>IT1_D2</c:v>
                </c:pt>
                <c:pt idx="2">
                  <c:v>IT2_D1</c:v>
                </c:pt>
                <c:pt idx="3">
                  <c:v>IT2_D2</c:v>
                </c:pt>
                <c:pt idx="4">
                  <c:v>IT3_D1</c:v>
                </c:pt>
                <c:pt idx="5">
                  <c:v>IT3_D2</c:v>
                </c:pt>
                <c:pt idx="6">
                  <c:v>IT4_D1</c:v>
                </c:pt>
                <c:pt idx="7">
                  <c:v>IT4_D2</c:v>
                </c:pt>
              </c:strCache>
            </c:strRef>
          </c:cat>
          <c:val>
            <c:numRef>
              <c:f>Visualisation_Italy!$J$6:$J$14</c:f>
              <c:numCache>
                <c:formatCode>General</c:formatCode>
                <c:ptCount val="8"/>
                <c:pt idx="0">
                  <c:v>7.4763636363636365E-2</c:v>
                </c:pt>
                <c:pt idx="1">
                  <c:v>4.4584615384615389E-2</c:v>
                </c:pt>
                <c:pt idx="2">
                  <c:v>6.9805970149253729E-2</c:v>
                </c:pt>
                <c:pt idx="4">
                  <c:v>0</c:v>
                </c:pt>
                <c:pt idx="5">
                  <c:v>0</c:v>
                </c:pt>
                <c:pt idx="6">
                  <c:v>6.275384615384616E-2</c:v>
                </c:pt>
                <c:pt idx="7">
                  <c:v>2.1176470588235293E-2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AF2-42B4-9C79-AC86CB037477}"/>
            </c:ext>
          </c:extLst>
        </c:ser>
        <c:ser>
          <c:idx val="9"/>
          <c:order val="9"/>
          <c:tx>
            <c:strRef>
              <c:f>Visualisation_Italy!$K$4:$K$5</c:f>
              <c:strCache>
                <c:ptCount val="1"/>
                <c:pt idx="0">
                  <c:v>Soup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</a:ln>
            <a:effectLst/>
          </c:spPr>
          <c:invertIfNegative val="0"/>
          <c:cat>
            <c:strRef>
              <c:f>Visualisation_Italy!$A$6:$A$14</c:f>
              <c:strCache>
                <c:ptCount val="8"/>
                <c:pt idx="0">
                  <c:v>IT1_D1</c:v>
                </c:pt>
                <c:pt idx="1">
                  <c:v>IT1_D2</c:v>
                </c:pt>
                <c:pt idx="2">
                  <c:v>IT2_D1</c:v>
                </c:pt>
                <c:pt idx="3">
                  <c:v>IT2_D2</c:v>
                </c:pt>
                <c:pt idx="4">
                  <c:v>IT3_D1</c:v>
                </c:pt>
                <c:pt idx="5">
                  <c:v>IT3_D2</c:v>
                </c:pt>
                <c:pt idx="6">
                  <c:v>IT4_D1</c:v>
                </c:pt>
                <c:pt idx="7">
                  <c:v>IT4_D2</c:v>
                </c:pt>
              </c:strCache>
            </c:strRef>
          </c:cat>
          <c:val>
            <c:numRef>
              <c:f>Visualisation_Italy!$K$6:$K$14</c:f>
              <c:numCache>
                <c:formatCode>General</c:formatCode>
                <c:ptCount val="8"/>
                <c:pt idx="0">
                  <c:v>2.7927272727272727E-3</c:v>
                </c:pt>
                <c:pt idx="4">
                  <c:v>1.333014705882353E-2</c:v>
                </c:pt>
                <c:pt idx="7">
                  <c:v>2.3705882352941178E-3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AF2-42B4-9C79-AC86CB037477}"/>
            </c:ext>
          </c:extLst>
        </c:ser>
        <c:ser>
          <c:idx val="10"/>
          <c:order val="10"/>
          <c:tx>
            <c:strRef>
              <c:f>Visualisation_Italy!$L$4:$L$5</c:f>
              <c:strCache>
                <c:ptCount val="1"/>
                <c:pt idx="0">
                  <c:v>Desserts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Visualisation_Italy!$A$6:$A$14</c:f>
              <c:strCache>
                <c:ptCount val="8"/>
                <c:pt idx="0">
                  <c:v>IT1_D1</c:v>
                </c:pt>
                <c:pt idx="1">
                  <c:v>IT1_D2</c:v>
                </c:pt>
                <c:pt idx="2">
                  <c:v>IT2_D1</c:v>
                </c:pt>
                <c:pt idx="3">
                  <c:v>IT2_D2</c:v>
                </c:pt>
                <c:pt idx="4">
                  <c:v>IT3_D1</c:v>
                </c:pt>
                <c:pt idx="5">
                  <c:v>IT3_D2</c:v>
                </c:pt>
                <c:pt idx="6">
                  <c:v>IT4_D1</c:v>
                </c:pt>
                <c:pt idx="7">
                  <c:v>IT4_D2</c:v>
                </c:pt>
              </c:strCache>
            </c:strRef>
          </c:cat>
          <c:val>
            <c:numRef>
              <c:f>Visualisation_Italy!$L$6:$L$14</c:f>
              <c:numCache>
                <c:formatCode>General</c:formatCode>
                <c:ptCount val="8"/>
                <c:pt idx="3">
                  <c:v>2.5074626865671645E-3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85-4DC3-8167-B6AA104D26D7}"/>
            </c:ext>
          </c:extLst>
        </c:ser>
        <c:ser>
          <c:idx val="11"/>
          <c:order val="11"/>
          <c:tx>
            <c:strRef>
              <c:f>Visualisation_Italy!$M$4:$M$5</c:f>
              <c:strCache>
                <c:ptCount val="1"/>
                <c:pt idx="0">
                  <c:v>Other 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Visualisation_Italy!$A$6:$A$14</c:f>
              <c:strCache>
                <c:ptCount val="8"/>
                <c:pt idx="0">
                  <c:v>IT1_D1</c:v>
                </c:pt>
                <c:pt idx="1">
                  <c:v>IT1_D2</c:v>
                </c:pt>
                <c:pt idx="2">
                  <c:v>IT2_D1</c:v>
                </c:pt>
                <c:pt idx="3">
                  <c:v>IT2_D2</c:v>
                </c:pt>
                <c:pt idx="4">
                  <c:v>IT3_D1</c:v>
                </c:pt>
                <c:pt idx="5">
                  <c:v>IT3_D2</c:v>
                </c:pt>
                <c:pt idx="6">
                  <c:v>IT4_D1</c:v>
                </c:pt>
                <c:pt idx="7">
                  <c:v>IT4_D2</c:v>
                </c:pt>
              </c:strCache>
            </c:strRef>
          </c:cat>
          <c:val>
            <c:numRef>
              <c:f>Visualisation_Italy!$M$6:$M$14</c:f>
              <c:numCache>
                <c:formatCode>General</c:formatCode>
                <c:ptCount val="8"/>
                <c:pt idx="0">
                  <c:v>2.4681818181818182E-3</c:v>
                </c:pt>
                <c:pt idx="1">
                  <c:v>3.3761538461538464E-3</c:v>
                </c:pt>
                <c:pt idx="2">
                  <c:v>9.6507462686567166E-3</c:v>
                </c:pt>
                <c:pt idx="3">
                  <c:v>1.3048507462686567E-2</c:v>
                </c:pt>
                <c:pt idx="5">
                  <c:v>8.9992307692307698E-3</c:v>
                </c:pt>
                <c:pt idx="6">
                  <c:v>9.5500000000000012E-3</c:v>
                </c:pt>
                <c:pt idx="7">
                  <c:v>6.5955882352941178E-3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0E-4CC1-81DA-EE6AFF38D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7407711"/>
        <c:axId val="147408191"/>
      </c:barChart>
      <c:catAx>
        <c:axId val="1474077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408191"/>
        <c:crosses val="autoZero"/>
        <c:auto val="1"/>
        <c:lblAlgn val="ctr"/>
        <c:lblOffset val="100"/>
        <c:noMultiLvlLbl val="0"/>
      </c:catAx>
      <c:valAx>
        <c:axId val="147408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4077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[SM1_Rapid Assessment_Tool.xlsx]Visualisation_Italy!PivotTable4</c:name>
    <c:fmtId val="0"/>
  </c:pivotSource>
  <c:chart>
    <c:autoTitleDeleted val="0"/>
    <c:pivotFmts>
      <c:pivotFmt>
        <c:idx val="0"/>
        <c:spPr>
          <a:pattFill prst="dkDnDiag">
            <a:fgClr>
              <a:schemeClr val="accent4"/>
            </a:fgClr>
            <a:bgClr>
              <a:schemeClr val="bg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pattFill prst="wdUpDiag">
            <a:fgClr>
              <a:schemeClr val="accent4"/>
            </a:fgClr>
            <a:bgClr>
              <a:schemeClr val="bg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Visualisation_Italy!$B$42</c:f>
              <c:strCache>
                <c:ptCount val="1"/>
                <c:pt idx="0">
                  <c:v>Sum of Consumed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Visualisation_Italy!$A$43:$A$55</c:f>
              <c:strCache>
                <c:ptCount val="12"/>
                <c:pt idx="0">
                  <c:v>Beef</c:v>
                </c:pt>
                <c:pt idx="1">
                  <c:v>Meat (excluding beef)</c:v>
                </c:pt>
                <c:pt idx="2">
                  <c:v>Dairy products</c:v>
                </c:pt>
                <c:pt idx="3">
                  <c:v>Fish</c:v>
                </c:pt>
                <c:pt idx="4">
                  <c:v>Plant-based protein</c:v>
                </c:pt>
                <c:pt idx="5">
                  <c:v>Starch/satiating food</c:v>
                </c:pt>
                <c:pt idx="6">
                  <c:v>Vegetables</c:v>
                </c:pt>
                <c:pt idx="7">
                  <c:v>Salad</c:v>
                </c:pt>
                <c:pt idx="8">
                  <c:v>Fruit</c:v>
                </c:pt>
                <c:pt idx="9">
                  <c:v>Soup</c:v>
                </c:pt>
                <c:pt idx="10">
                  <c:v>Desserts</c:v>
                </c:pt>
                <c:pt idx="11">
                  <c:v>Other </c:v>
                </c:pt>
              </c:strCache>
            </c:strRef>
          </c:cat>
          <c:val>
            <c:numRef>
              <c:f>Visualisation_Italy!$B$43:$B$55</c:f>
              <c:numCache>
                <c:formatCode>0%</c:formatCode>
                <c:ptCount val="12"/>
                <c:pt idx="0">
                  <c:v>1.5875974189318982</c:v>
                </c:pt>
                <c:pt idx="1">
                  <c:v>3.3646883105633787</c:v>
                </c:pt>
                <c:pt idx="2">
                  <c:v>7.3149395646479309</c:v>
                </c:pt>
                <c:pt idx="3">
                  <c:v>0.63870762374661783</c:v>
                </c:pt>
                <c:pt idx="4">
                  <c:v>0.55737139216761933</c:v>
                </c:pt>
                <c:pt idx="5">
                  <c:v>14.71067344606201</c:v>
                </c:pt>
                <c:pt idx="6">
                  <c:v>13.553354488379624</c:v>
                </c:pt>
                <c:pt idx="7">
                  <c:v>0.29491525423728804</c:v>
                </c:pt>
                <c:pt idx="8">
                  <c:v>4.6645911868679244</c:v>
                </c:pt>
                <c:pt idx="9">
                  <c:v>2.5180504940078037</c:v>
                </c:pt>
                <c:pt idx="10">
                  <c:v>0.90123456790123457</c:v>
                </c:pt>
                <c:pt idx="11">
                  <c:v>12.437829400281743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31-4D86-AB6E-E7585F28C5B4}"/>
            </c:ext>
          </c:extLst>
        </c:ser>
        <c:ser>
          <c:idx val="1"/>
          <c:order val="1"/>
          <c:tx>
            <c:strRef>
              <c:f>Visualisation_Italy!$C$42</c:f>
              <c:strCache>
                <c:ptCount val="1"/>
                <c:pt idx="0">
                  <c:v>Sum of Plate waste</c:v>
                </c:pt>
              </c:strCache>
            </c:strRef>
          </c:tx>
          <c:spPr>
            <a:pattFill prst="dkDnDiag">
              <a:fgClr>
                <a:schemeClr val="accent4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Visualisation_Italy!$A$43:$A$55</c:f>
              <c:strCache>
                <c:ptCount val="12"/>
                <c:pt idx="0">
                  <c:v>Beef</c:v>
                </c:pt>
                <c:pt idx="1">
                  <c:v>Meat (excluding beef)</c:v>
                </c:pt>
                <c:pt idx="2">
                  <c:v>Dairy products</c:v>
                </c:pt>
                <c:pt idx="3">
                  <c:v>Fish</c:v>
                </c:pt>
                <c:pt idx="4">
                  <c:v>Plant-based protein</c:v>
                </c:pt>
                <c:pt idx="5">
                  <c:v>Starch/satiating food</c:v>
                </c:pt>
                <c:pt idx="6">
                  <c:v>Vegetables</c:v>
                </c:pt>
                <c:pt idx="7">
                  <c:v>Salad</c:v>
                </c:pt>
                <c:pt idx="8">
                  <c:v>Fruit</c:v>
                </c:pt>
                <c:pt idx="9">
                  <c:v>Soup</c:v>
                </c:pt>
                <c:pt idx="10">
                  <c:v>Desserts</c:v>
                </c:pt>
                <c:pt idx="11">
                  <c:v>Other </c:v>
                </c:pt>
              </c:strCache>
            </c:strRef>
          </c:cat>
          <c:val>
            <c:numRef>
              <c:f>Visualisation_Italy!$C$43:$C$55</c:f>
              <c:numCache>
                <c:formatCode>0%</c:formatCode>
                <c:ptCount val="12"/>
                <c:pt idx="0">
                  <c:v>0.24721727166008567</c:v>
                </c:pt>
                <c:pt idx="1">
                  <c:v>0.62810155877556417</c:v>
                </c:pt>
                <c:pt idx="2">
                  <c:v>2.1300505375214627</c:v>
                </c:pt>
                <c:pt idx="3">
                  <c:v>0.36129237625338212</c:v>
                </c:pt>
                <c:pt idx="4">
                  <c:v>0.18751172379620945</c:v>
                </c:pt>
                <c:pt idx="5">
                  <c:v>5.284174040528935</c:v>
                </c:pt>
                <c:pt idx="6">
                  <c:v>5.4124869934132267</c:v>
                </c:pt>
                <c:pt idx="7">
                  <c:v>0.70508474576271196</c:v>
                </c:pt>
                <c:pt idx="8">
                  <c:v>2.9068373845606481</c:v>
                </c:pt>
                <c:pt idx="9">
                  <c:v>0.37470225564513637</c:v>
                </c:pt>
                <c:pt idx="10">
                  <c:v>9.876543209876544E-2</c:v>
                </c:pt>
                <c:pt idx="11">
                  <c:v>5.5905534466313167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31-4D86-AB6E-E7585F28C5B4}"/>
            </c:ext>
          </c:extLst>
        </c:ser>
        <c:ser>
          <c:idx val="2"/>
          <c:order val="2"/>
          <c:tx>
            <c:strRef>
              <c:f>Visualisation_Italy!$D$42</c:f>
              <c:strCache>
                <c:ptCount val="1"/>
                <c:pt idx="0">
                  <c:v>Sum of Serving waste</c:v>
                </c:pt>
              </c:strCache>
            </c:strRef>
          </c:tx>
          <c:spPr>
            <a:pattFill prst="wdUpDiag">
              <a:fgClr>
                <a:schemeClr val="accent4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Visualisation_Italy!$A$43:$A$55</c:f>
              <c:strCache>
                <c:ptCount val="12"/>
                <c:pt idx="0">
                  <c:v>Beef</c:v>
                </c:pt>
                <c:pt idx="1">
                  <c:v>Meat (excluding beef)</c:v>
                </c:pt>
                <c:pt idx="2">
                  <c:v>Dairy products</c:v>
                </c:pt>
                <c:pt idx="3">
                  <c:v>Fish</c:v>
                </c:pt>
                <c:pt idx="4">
                  <c:v>Plant-based protein</c:v>
                </c:pt>
                <c:pt idx="5">
                  <c:v>Starch/satiating food</c:v>
                </c:pt>
                <c:pt idx="6">
                  <c:v>Vegetables</c:v>
                </c:pt>
                <c:pt idx="7">
                  <c:v>Salad</c:v>
                </c:pt>
                <c:pt idx="8">
                  <c:v>Fruit</c:v>
                </c:pt>
                <c:pt idx="9">
                  <c:v>Soup</c:v>
                </c:pt>
                <c:pt idx="10">
                  <c:v>Desserts</c:v>
                </c:pt>
                <c:pt idx="11">
                  <c:v>Other </c:v>
                </c:pt>
              </c:strCache>
            </c:strRef>
          </c:cat>
          <c:val>
            <c:numRef>
              <c:f>Visualisation_Italy!$D$43:$D$55</c:f>
              <c:numCache>
                <c:formatCode>0%</c:formatCode>
                <c:ptCount val="12"/>
                <c:pt idx="0">
                  <c:v>0.16518530940801607</c:v>
                </c:pt>
                <c:pt idx="1">
                  <c:v>7.2101306610568858E-3</c:v>
                </c:pt>
                <c:pt idx="2">
                  <c:v>0.55500989783060628</c:v>
                </c:pt>
                <c:pt idx="3">
                  <c:v>0</c:v>
                </c:pt>
                <c:pt idx="4">
                  <c:v>0.25511688403617122</c:v>
                </c:pt>
                <c:pt idx="5">
                  <c:v>1.0051525134090515</c:v>
                </c:pt>
                <c:pt idx="6">
                  <c:v>2.034158518207148</c:v>
                </c:pt>
                <c:pt idx="7">
                  <c:v>0</c:v>
                </c:pt>
                <c:pt idx="8">
                  <c:v>0.42857142857142849</c:v>
                </c:pt>
                <c:pt idx="9">
                  <c:v>0.10724725034706008</c:v>
                </c:pt>
                <c:pt idx="10">
                  <c:v>0</c:v>
                </c:pt>
                <c:pt idx="11">
                  <c:v>0.97161715308694041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31-4D86-AB6E-E7585F28C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45974079"/>
        <c:axId val="1345983199"/>
      </c:barChart>
      <c:catAx>
        <c:axId val="13459740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5983199"/>
        <c:crosses val="autoZero"/>
        <c:auto val="1"/>
        <c:lblAlgn val="ctr"/>
        <c:lblOffset val="100"/>
        <c:noMultiLvlLbl val="0"/>
      </c:catAx>
      <c:valAx>
        <c:axId val="134598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59740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Visualisation_Italy!$D$104</c:f>
              <c:strCache>
                <c:ptCount val="1"/>
                <c:pt idx="0">
                  <c:v>Within safe limit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Visualisation_Italy!$C$105:$C$120</c:f>
              <c:strCache>
                <c:ptCount val="16"/>
                <c:pt idx="0">
                  <c:v>CC</c:v>
                </c:pt>
                <c:pt idx="1">
                  <c:v>OD</c:v>
                </c:pt>
                <c:pt idx="2">
                  <c:v>IR</c:v>
                </c:pt>
                <c:pt idx="3">
                  <c:v>PO</c:v>
                </c:pt>
                <c:pt idx="4">
                  <c:v>PM</c:v>
                </c:pt>
                <c:pt idx="5">
                  <c:v>HTnc</c:v>
                </c:pt>
                <c:pt idx="6">
                  <c:v>HTc</c:v>
                </c:pt>
                <c:pt idx="7">
                  <c:v>AC</c:v>
                </c:pt>
                <c:pt idx="8">
                  <c:v>Eufw</c:v>
                </c:pt>
                <c:pt idx="9">
                  <c:v>Euma</c:v>
                </c:pt>
                <c:pt idx="10">
                  <c:v>Eute</c:v>
                </c:pt>
                <c:pt idx="11">
                  <c:v>EC</c:v>
                </c:pt>
                <c:pt idx="12">
                  <c:v>LU</c:v>
                </c:pt>
                <c:pt idx="13">
                  <c:v>WU</c:v>
                </c:pt>
                <c:pt idx="14">
                  <c:v>EN</c:v>
                </c:pt>
                <c:pt idx="15">
                  <c:v>RU</c:v>
                </c:pt>
              </c:strCache>
            </c:strRef>
          </c:cat>
          <c:val>
            <c:numRef>
              <c:f>Visualisation_Italy!$D$105:$D$120</c:f>
              <c:numCache>
                <c:formatCode>General</c:formatCode>
                <c:ptCount val="16"/>
                <c:pt idx="0">
                  <c:v>1</c:v>
                </c:pt>
                <c:pt idx="1">
                  <c:v>7.1116100185470536E-3</c:v>
                </c:pt>
                <c:pt idx="2">
                  <c:v>3.4660704155066738E-2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2.683365216237504E-2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0.5135324571625115</c:v>
                </c:pt>
                <c:pt idx="14">
                  <c:v>1</c:v>
                </c:pt>
                <c:pt idx="1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0-4F0E-9921-235018C7D2A6}"/>
            </c:ext>
          </c:extLst>
        </c:ser>
        <c:ser>
          <c:idx val="1"/>
          <c:order val="1"/>
          <c:tx>
            <c:strRef>
              <c:f>Visualisation_Italy!$E$104</c:f>
              <c:strCache>
                <c:ptCount val="1"/>
                <c:pt idx="0">
                  <c:v>Exceeding up to 10 times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Visualisation_Italy!$C$105:$C$120</c:f>
              <c:strCache>
                <c:ptCount val="16"/>
                <c:pt idx="0">
                  <c:v>CC</c:v>
                </c:pt>
                <c:pt idx="1">
                  <c:v>OD</c:v>
                </c:pt>
                <c:pt idx="2">
                  <c:v>IR</c:v>
                </c:pt>
                <c:pt idx="3">
                  <c:v>PO</c:v>
                </c:pt>
                <c:pt idx="4">
                  <c:v>PM</c:v>
                </c:pt>
                <c:pt idx="5">
                  <c:v>HTnc</c:v>
                </c:pt>
                <c:pt idx="6">
                  <c:v>HTc</c:v>
                </c:pt>
                <c:pt idx="7">
                  <c:v>AC</c:v>
                </c:pt>
                <c:pt idx="8">
                  <c:v>Eufw</c:v>
                </c:pt>
                <c:pt idx="9">
                  <c:v>Euma</c:v>
                </c:pt>
                <c:pt idx="10">
                  <c:v>Eute</c:v>
                </c:pt>
                <c:pt idx="11">
                  <c:v>EC</c:v>
                </c:pt>
                <c:pt idx="12">
                  <c:v>LU</c:v>
                </c:pt>
                <c:pt idx="13">
                  <c:v>WU</c:v>
                </c:pt>
                <c:pt idx="14">
                  <c:v>EN</c:v>
                </c:pt>
                <c:pt idx="15">
                  <c:v>RU</c:v>
                </c:pt>
              </c:strCache>
            </c:strRef>
          </c:cat>
          <c:val>
            <c:numRef>
              <c:f>Visualisation_Italy!$E$105:$E$120</c:f>
              <c:numCache>
                <c:formatCode>0.00E+00</c:formatCode>
                <c:ptCount val="16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1.1531033499919088</c:v>
                </c:pt>
                <c:pt idx="4">
                  <c:v>9</c:v>
                </c:pt>
                <c:pt idx="5">
                  <c:v>3.5069233914080162</c:v>
                </c:pt>
                <c:pt idx="6">
                  <c:v>0</c:v>
                </c:pt>
                <c:pt idx="7">
                  <c:v>1.6816079043025891</c:v>
                </c:pt>
                <c:pt idx="8">
                  <c:v>2.7471473730912108</c:v>
                </c:pt>
                <c:pt idx="9">
                  <c:v>2.8489725284478467</c:v>
                </c:pt>
                <c:pt idx="10">
                  <c:v>1.1125044309408088</c:v>
                </c:pt>
                <c:pt idx="11">
                  <c:v>9</c:v>
                </c:pt>
                <c:pt idx="12">
                  <c:v>9</c:v>
                </c:pt>
                <c:pt idx="13">
                  <c:v>0</c:v>
                </c:pt>
                <c:pt idx="14">
                  <c:v>5.3594800864417147</c:v>
                </c:pt>
                <c:pt idx="15">
                  <c:v>1.8296317785382985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90-4F0E-9921-235018C7D2A6}"/>
            </c:ext>
          </c:extLst>
        </c:ser>
        <c:ser>
          <c:idx val="2"/>
          <c:order val="2"/>
          <c:tx>
            <c:strRef>
              <c:f>Visualisation_Italy!$F$104</c:f>
              <c:strCache>
                <c:ptCount val="1"/>
                <c:pt idx="0">
                  <c:v>Exceeding more than 10 times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Visualisation_Italy!$C$105:$C$120</c:f>
              <c:strCache>
                <c:ptCount val="16"/>
                <c:pt idx="0">
                  <c:v>CC</c:v>
                </c:pt>
                <c:pt idx="1">
                  <c:v>OD</c:v>
                </c:pt>
                <c:pt idx="2">
                  <c:v>IR</c:v>
                </c:pt>
                <c:pt idx="3">
                  <c:v>PO</c:v>
                </c:pt>
                <c:pt idx="4">
                  <c:v>PM</c:v>
                </c:pt>
                <c:pt idx="5">
                  <c:v>HTnc</c:v>
                </c:pt>
                <c:pt idx="6">
                  <c:v>HTc</c:v>
                </c:pt>
                <c:pt idx="7">
                  <c:v>AC</c:v>
                </c:pt>
                <c:pt idx="8">
                  <c:v>Eufw</c:v>
                </c:pt>
                <c:pt idx="9">
                  <c:v>Euma</c:v>
                </c:pt>
                <c:pt idx="10">
                  <c:v>Eute</c:v>
                </c:pt>
                <c:pt idx="11">
                  <c:v>EC</c:v>
                </c:pt>
                <c:pt idx="12">
                  <c:v>LU</c:v>
                </c:pt>
                <c:pt idx="13">
                  <c:v>WU</c:v>
                </c:pt>
                <c:pt idx="14">
                  <c:v>EN</c:v>
                </c:pt>
                <c:pt idx="15">
                  <c:v>RU</c:v>
                </c:pt>
              </c:strCache>
            </c:strRef>
          </c:cat>
          <c:val>
            <c:numRef>
              <c:f>Visualisation_Italy!$F$105:$F$120</c:f>
              <c:numCache>
                <c:formatCode>0.00E+00</c:formatCode>
                <c:ptCount val="16"/>
                <c:pt idx="0">
                  <c:v>8.4617247333797359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14.001655501563722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2.8643556651040054</c:v>
                </c:pt>
                <c:pt idx="12">
                  <c:v>511.43938535923678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90-4F0E-9921-235018C7D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27888191"/>
        <c:axId val="927892511"/>
      </c:barChart>
      <c:catAx>
        <c:axId val="9278881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7892511"/>
        <c:crosses val="autoZero"/>
        <c:auto val="1"/>
        <c:lblAlgn val="ctr"/>
        <c:lblOffset val="100"/>
        <c:noMultiLvlLbl val="0"/>
      </c:catAx>
      <c:valAx>
        <c:axId val="927892511"/>
        <c:scaling>
          <c:logBase val="10"/>
          <c:orientation val="minMax"/>
          <c:max val="10000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78881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[SM1_Rapid Assessment_Tool.xlsx]Visualisation_clean!PivotTable6</c:name>
    <c:fmtId val="42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5">
              <a:lumMod val="40000"/>
              <a:lumOff val="60000"/>
            </a:schemeClr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3">
              <a:lumMod val="40000"/>
              <a:lumOff val="60000"/>
            </a:schemeClr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3">
              <a:lumMod val="40000"/>
              <a:lumOff val="60000"/>
            </a:schemeClr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5">
              <a:lumMod val="40000"/>
              <a:lumOff val="60000"/>
            </a:schemeClr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3">
              <a:lumMod val="40000"/>
              <a:lumOff val="60000"/>
            </a:schemeClr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3">
              <a:lumMod val="40000"/>
              <a:lumOff val="60000"/>
            </a:schemeClr>
          </a:solidFill>
          <a:ln w="19050">
            <a:solidFill>
              <a:schemeClr val="lt1"/>
            </a:solidFill>
          </a:ln>
          <a:effectLst/>
        </c:spPr>
      </c:pivotFmt>
      <c:pivotFmt>
        <c:idx val="8"/>
        <c:spPr>
          <a:solidFill>
            <a:schemeClr val="accent5">
              <a:lumMod val="40000"/>
              <a:lumOff val="60000"/>
            </a:schemeClr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3">
              <a:lumMod val="40000"/>
              <a:lumOff val="60000"/>
            </a:schemeClr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3">
              <a:lumMod val="40000"/>
              <a:lumOff val="60000"/>
            </a:schemeClr>
          </a:solidFill>
          <a:ln w="19050">
            <a:solidFill>
              <a:schemeClr val="lt1"/>
            </a:solidFill>
          </a:ln>
          <a:effectLst/>
        </c:spPr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Visualisation_clean!$B$69</c:f>
              <c:strCache>
                <c:ptCount val="1"/>
                <c:pt idx="0">
                  <c:v>Totale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 w="19050">
              <a:solidFill>
                <a:schemeClr val="lt1"/>
              </a:solidFill>
            </a:ln>
            <a:effectLst/>
          </c:spPr>
          <c:invertIfNegative val="0"/>
          <c:cat>
            <c:strRef>
              <c:f>Visualisation_clean!$A$70:$A$71</c:f>
              <c:strCache>
                <c:ptCount val="1"/>
              </c:strCache>
            </c:strRef>
          </c:cat>
          <c:val>
            <c:numRef>
              <c:f>Visualisation_clean!$B$70:$B$71</c:f>
              <c:numCache>
                <c:formatCode>_-[$€-2]\ * #,##0.00_-;\-[$€-2]\ * #,##0.00_-;_-[$€-2]\ * "-"??_-;_-@_-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84-4A62-88F8-A875C7C8F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4370256"/>
        <c:axId val="164371696"/>
      </c:barChart>
      <c:catAx>
        <c:axId val="16437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371696"/>
        <c:crosses val="autoZero"/>
        <c:auto val="1"/>
        <c:lblAlgn val="ctr"/>
        <c:lblOffset val="100"/>
        <c:noMultiLvlLbl val="0"/>
      </c:catAx>
      <c:valAx>
        <c:axId val="16437169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37025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[SM1_Rapid Assessment_Tool.xlsx]Visualisation_clean!PivotTable1</c:name>
    <c:fmtId val="42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rgbClr val="D7BE6F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bg2">
              <a:lumMod val="9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rgbClr val="FFFF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tx1">
              <a:lumMod val="85000"/>
              <a:lumOff val="1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rgbClr val="C0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rgbClr val="C0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rgbClr val="D7BE6F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tx1">
              <a:lumMod val="85000"/>
              <a:lumOff val="1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bg2">
              <a:lumMod val="9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rgbClr val="FFFF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rgbClr val="C0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rgbClr val="D7BE6F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tx1">
              <a:lumMod val="85000"/>
              <a:lumOff val="1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pattFill prst="dkDnDiag">
            <a:fgClr>
              <a:srgbClr val="C00000"/>
            </a:fgClr>
            <a:bgClr>
              <a:schemeClr val="bg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3">
              <a:lumMod val="20000"/>
              <a:lumOff val="8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bg1">
              <a:lumMod val="8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rgbClr val="FFFF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rgbClr val="00B0F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rgbClr val="FFFF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bg1">
              <a:lumMod val="8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3">
              <a:lumMod val="20000"/>
              <a:lumOff val="8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pattFill prst="dkDnDiag">
            <a:fgClr>
              <a:srgbClr val="C00000"/>
            </a:fgClr>
            <a:bgClr>
              <a:schemeClr val="bg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rgbClr val="00B0F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tx1">
              <a:lumMod val="85000"/>
              <a:lumOff val="1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rgbClr val="D7BE6F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rgbClr val="C0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rgbClr val="FFFF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chemeClr val="bg1">
              <a:lumMod val="8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pattFill prst="wdUpDiag">
            <a:fgClr>
              <a:schemeClr val="accent3">
                <a:lumMod val="60000"/>
                <a:lumOff val="40000"/>
              </a:schemeClr>
            </a:fgClr>
            <a:bgClr>
              <a:schemeClr val="bg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pattFill prst="dkDnDiag">
            <a:fgClr>
              <a:srgbClr val="C00000"/>
            </a:fgClr>
            <a:bgClr>
              <a:schemeClr val="bg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spPr>
          <a:solidFill>
            <a:srgbClr val="00B0F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spPr>
          <a:solidFill>
            <a:schemeClr val="tx1">
              <a:lumMod val="85000"/>
              <a:lumOff val="1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spPr>
          <a:solidFill>
            <a:srgbClr val="D7BE6F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spPr>
          <a:solidFill>
            <a:srgbClr val="C0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spPr>
          <a:solidFill>
            <a:srgbClr val="C0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spPr>
          <a:pattFill prst="dkDnDiag">
            <a:fgClr>
              <a:srgbClr val="C00000"/>
            </a:fgClr>
            <a:bgClr>
              <a:schemeClr val="bg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3"/>
        <c:spPr>
          <a:solidFill>
            <a:srgbClr val="D7BE6F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spPr>
          <a:solidFill>
            <a:srgbClr val="00B0F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5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spPr>
          <a:solidFill>
            <a:srgbClr val="FFFF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7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"/>
        <c:spPr>
          <a:pattFill prst="wdUpDiag">
            <a:fgClr>
              <a:schemeClr val="accent3">
                <a:lumMod val="60000"/>
                <a:lumOff val="40000"/>
              </a:schemeClr>
            </a:fgClr>
            <a:bgClr>
              <a:schemeClr val="bg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9"/>
        <c:spPr>
          <a:solidFill>
            <a:schemeClr val="bg1">
              <a:lumMod val="8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0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1"/>
        <c:spPr>
          <a:solidFill>
            <a:schemeClr val="tx1">
              <a:lumMod val="85000"/>
              <a:lumOff val="1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2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3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4"/>
        <c:spPr>
          <a:solidFill>
            <a:srgbClr val="C0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5"/>
        <c:spPr>
          <a:pattFill prst="dkDnDiag">
            <a:fgClr>
              <a:srgbClr val="C00000"/>
            </a:fgClr>
            <a:bgClr>
              <a:schemeClr val="bg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6"/>
        <c:spPr>
          <a:solidFill>
            <a:srgbClr val="D7BE6F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7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8"/>
        <c:spPr>
          <a:solidFill>
            <a:srgbClr val="FFFF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9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0"/>
        <c:spPr>
          <a:pattFill prst="wdUpDiag">
            <a:fgClr>
              <a:schemeClr val="accent3">
                <a:lumMod val="60000"/>
                <a:lumOff val="40000"/>
              </a:schemeClr>
            </a:fgClr>
            <a:bgClr>
              <a:schemeClr val="bg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1"/>
        <c:spPr>
          <a:solidFill>
            <a:schemeClr val="bg1">
              <a:lumMod val="8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2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3"/>
        <c:spPr>
          <a:solidFill>
            <a:schemeClr val="tx1">
              <a:lumMod val="85000"/>
              <a:lumOff val="1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4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Visualisation_clean!$B$45:$B$46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Visualisation_clean!$A$47:$A$62</c:f>
              <c:strCache>
                <c:ptCount val="16"/>
                <c:pt idx="0">
                  <c:v>CC</c:v>
                </c:pt>
                <c:pt idx="1">
                  <c:v>OD</c:v>
                </c:pt>
                <c:pt idx="2">
                  <c:v>IR</c:v>
                </c:pt>
                <c:pt idx="3">
                  <c:v>PO</c:v>
                </c:pt>
                <c:pt idx="4">
                  <c:v>PM</c:v>
                </c:pt>
                <c:pt idx="5">
                  <c:v>HTnc</c:v>
                </c:pt>
                <c:pt idx="6">
                  <c:v>HTc</c:v>
                </c:pt>
                <c:pt idx="7">
                  <c:v>AC</c:v>
                </c:pt>
                <c:pt idx="8">
                  <c:v>Eufw</c:v>
                </c:pt>
                <c:pt idx="9">
                  <c:v>Euma</c:v>
                </c:pt>
                <c:pt idx="10">
                  <c:v>Eute</c:v>
                </c:pt>
                <c:pt idx="11">
                  <c:v>EC</c:v>
                </c:pt>
                <c:pt idx="12">
                  <c:v>LU</c:v>
                </c:pt>
                <c:pt idx="13">
                  <c:v>WU</c:v>
                </c:pt>
                <c:pt idx="14">
                  <c:v>EN</c:v>
                </c:pt>
                <c:pt idx="15">
                  <c:v>RU</c:v>
                </c:pt>
              </c:strCache>
            </c:strRef>
          </c:cat>
          <c:val>
            <c:numRef>
              <c:f>Visualisation_clean!$B$47:$B$62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D1-43CF-B95A-261DC0454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98733472"/>
        <c:axId val="1198730112"/>
      </c:barChart>
      <c:catAx>
        <c:axId val="119873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730112"/>
        <c:crosses val="autoZero"/>
        <c:auto val="1"/>
        <c:lblAlgn val="ctr"/>
        <c:lblOffset val="100"/>
        <c:noMultiLvlLbl val="0"/>
      </c:catAx>
      <c:valAx>
        <c:axId val="1198730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733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[SM1_Rapid Assessment_Tool.xlsx]Visualisation_clean!PivotTable3</c:name>
    <c:fmtId val="66"/>
  </c:pivotSource>
  <c:chart>
    <c:title>
      <c:overlay val="0"/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tx1">
              <a:lumMod val="75000"/>
              <a:lumOff val="2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bg2">
              <a:lumMod val="9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tx1">
              <a:lumMod val="75000"/>
              <a:lumOff val="2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bg2">
              <a:lumMod val="9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pattFill prst="wdDnDiag">
            <a:fgClr>
              <a:schemeClr val="tx1">
                <a:lumMod val="75000"/>
                <a:lumOff val="25000"/>
              </a:schemeClr>
            </a:fgClr>
            <a:bgClr>
              <a:schemeClr val="bg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tx1">
              <a:lumMod val="75000"/>
              <a:lumOff val="2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pattFill prst="wdDnDiag">
            <a:fgClr>
              <a:schemeClr val="tx1">
                <a:lumMod val="75000"/>
                <a:lumOff val="25000"/>
              </a:schemeClr>
            </a:fgClr>
            <a:bgClr>
              <a:schemeClr val="bg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tx1">
              <a:lumMod val="75000"/>
              <a:lumOff val="2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pattFill prst="wdDnDiag">
            <a:fgClr>
              <a:schemeClr val="tx1">
                <a:lumMod val="75000"/>
                <a:lumOff val="25000"/>
              </a:schemeClr>
            </a:fgClr>
            <a:bgClr>
              <a:schemeClr val="bg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pattFill prst="dkDnDiag">
            <a:fgClr>
              <a:schemeClr val="accent2"/>
            </a:fgClr>
            <a:bgClr>
              <a:schemeClr val="bg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pattFill prst="wdUpDiag">
            <a:fgClr>
              <a:schemeClr val="accent2"/>
            </a:fgClr>
            <a:bgClr>
              <a:schemeClr val="bg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pattFill prst="dkDnDiag">
            <a:fgClr>
              <a:schemeClr val="accent2"/>
            </a:fgClr>
            <a:bgClr>
              <a:schemeClr val="bg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pattFill prst="wdUpDiag">
            <a:fgClr>
              <a:schemeClr val="accent2"/>
            </a:fgClr>
            <a:bgClr>
              <a:schemeClr val="bg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Visualisation_clean!$B$25:$B$26</c:f>
              <c:strCache>
                <c:ptCount val="1"/>
                <c:pt idx="0">
                  <c:v>(vuoto)</c:v>
                </c:pt>
              </c:strCache>
            </c:strRef>
          </c:tx>
          <c:invertIfNegative val="0"/>
          <c:cat>
            <c:strRef>
              <c:f>Visualisation_clean!$A$27:$A$28</c:f>
              <c:strCache>
                <c:ptCount val="1"/>
              </c:strCache>
            </c:strRef>
          </c:cat>
          <c:val>
            <c:numRef>
              <c:f>Visualisation_clean!$B$27:$B$28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5D6-4FE0-A417-F019238AD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1262239"/>
        <c:axId val="161261759"/>
      </c:barChart>
      <c:catAx>
        <c:axId val="1612622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261759"/>
        <c:crosses val="autoZero"/>
        <c:auto val="1"/>
        <c:lblAlgn val="ctr"/>
        <c:lblOffset val="100"/>
        <c:noMultiLvlLbl val="0"/>
      </c:catAx>
      <c:valAx>
        <c:axId val="161261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262239"/>
        <c:crosses val="autoZero"/>
        <c:crossBetween val="between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[SM1_Rapid Assessment_Tool.xlsx]Visualisation_clean!PivotTable8</c:name>
    <c:fmtId val="59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rgbClr val="C0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pattFill prst="dkDnDiag">
            <a:fgClr>
              <a:srgbClr val="C00000"/>
            </a:fgClr>
            <a:bgClr>
              <a:schemeClr val="bg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D7BE6F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tx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pattFill prst="wdUpDiag">
            <a:fgClr>
              <a:schemeClr val="accent3">
                <a:lumMod val="60000"/>
                <a:lumOff val="40000"/>
              </a:schemeClr>
            </a:fgClr>
            <a:bgClr>
              <a:schemeClr val="bg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bg2">
              <a:lumMod val="9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FFFF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</c:pivotFmt>
      <c:pivotFmt>
        <c:idx val="11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pattFill prst="wdDnDiag">
            <a:fgClr>
              <a:schemeClr val="accent3">
                <a:lumMod val="60000"/>
                <a:lumOff val="40000"/>
              </a:schemeClr>
            </a:fgClr>
            <a:bgClr>
              <a:schemeClr val="bg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bg2">
              <a:lumMod val="9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tx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rgbClr val="C0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pattFill prst="dkDnDiag">
            <a:fgClr>
              <a:srgbClr val="C00000"/>
            </a:fgClr>
            <a:bgClr>
              <a:schemeClr val="bg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rgbClr val="D7BE6F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rgbClr val="FFFF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rgbClr val="C0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pattFill prst="dkDnDiag">
            <a:fgClr>
              <a:srgbClr val="C00000"/>
            </a:fgClr>
            <a:bgClr>
              <a:schemeClr val="bg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rgbClr val="D7BE6F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rgbClr val="FFFF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pattFill prst="wdDnDiag">
            <a:fgClr>
              <a:schemeClr val="accent3">
                <a:lumMod val="60000"/>
                <a:lumOff val="40000"/>
              </a:schemeClr>
            </a:fgClr>
            <a:bgClr>
              <a:schemeClr val="bg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bg2">
              <a:lumMod val="9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tx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Visualisation_clean!$B$4:$B$5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Visualisation_clean!$A$6:$A$7</c:f>
              <c:strCache>
                <c:ptCount val="1"/>
                <c:pt idx="0">
                  <c:v>(vuoto)</c:v>
                </c:pt>
              </c:strCache>
            </c:strRef>
          </c:cat>
          <c:val>
            <c:numRef>
              <c:f>Visualisation_clean!$B$6:$B$7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EA-4394-8029-D4895C58E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7407711"/>
        <c:axId val="147408191"/>
      </c:barChart>
      <c:catAx>
        <c:axId val="1474077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408191"/>
        <c:crosses val="autoZero"/>
        <c:auto val="1"/>
        <c:lblAlgn val="ctr"/>
        <c:lblOffset val="100"/>
        <c:noMultiLvlLbl val="0"/>
      </c:catAx>
      <c:valAx>
        <c:axId val="147408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4077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Visualisation_clean!$D$87</c:f>
              <c:strCache>
                <c:ptCount val="1"/>
                <c:pt idx="0">
                  <c:v>Within safe limit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Visualisation_clean!$C$88:$C$103</c:f>
              <c:strCache>
                <c:ptCount val="16"/>
                <c:pt idx="0">
                  <c:v>CC</c:v>
                </c:pt>
                <c:pt idx="1">
                  <c:v>OD</c:v>
                </c:pt>
                <c:pt idx="2">
                  <c:v>IR</c:v>
                </c:pt>
                <c:pt idx="3">
                  <c:v>PO</c:v>
                </c:pt>
                <c:pt idx="4">
                  <c:v>PM</c:v>
                </c:pt>
                <c:pt idx="5">
                  <c:v>HTnc</c:v>
                </c:pt>
                <c:pt idx="6">
                  <c:v>HTc</c:v>
                </c:pt>
                <c:pt idx="7">
                  <c:v>AC</c:v>
                </c:pt>
                <c:pt idx="8">
                  <c:v>Eufw</c:v>
                </c:pt>
                <c:pt idx="9">
                  <c:v>Euma</c:v>
                </c:pt>
                <c:pt idx="10">
                  <c:v>Eute</c:v>
                </c:pt>
                <c:pt idx="11">
                  <c:v>EC</c:v>
                </c:pt>
                <c:pt idx="12">
                  <c:v>LU</c:v>
                </c:pt>
                <c:pt idx="13">
                  <c:v>WU</c:v>
                </c:pt>
                <c:pt idx="14">
                  <c:v>EN</c:v>
                </c:pt>
                <c:pt idx="15">
                  <c:v>RU</c:v>
                </c:pt>
              </c:strCache>
            </c:strRef>
          </c:cat>
          <c:val>
            <c:numRef>
              <c:f>Visualisation_clean!$D$88:$D$103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7B-4BCD-991F-8B5390C19529}"/>
            </c:ext>
          </c:extLst>
        </c:ser>
        <c:ser>
          <c:idx val="1"/>
          <c:order val="1"/>
          <c:tx>
            <c:strRef>
              <c:f>Visualisation_clean!$E$87</c:f>
              <c:strCache>
                <c:ptCount val="1"/>
                <c:pt idx="0">
                  <c:v>Exceeding up to 10 times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Visualisation_clean!$C$88:$C$103</c:f>
              <c:strCache>
                <c:ptCount val="16"/>
                <c:pt idx="0">
                  <c:v>CC</c:v>
                </c:pt>
                <c:pt idx="1">
                  <c:v>OD</c:v>
                </c:pt>
                <c:pt idx="2">
                  <c:v>IR</c:v>
                </c:pt>
                <c:pt idx="3">
                  <c:v>PO</c:v>
                </c:pt>
                <c:pt idx="4">
                  <c:v>PM</c:v>
                </c:pt>
                <c:pt idx="5">
                  <c:v>HTnc</c:v>
                </c:pt>
                <c:pt idx="6">
                  <c:v>HTc</c:v>
                </c:pt>
                <c:pt idx="7">
                  <c:v>AC</c:v>
                </c:pt>
                <c:pt idx="8">
                  <c:v>Eufw</c:v>
                </c:pt>
                <c:pt idx="9">
                  <c:v>Euma</c:v>
                </c:pt>
                <c:pt idx="10">
                  <c:v>Eute</c:v>
                </c:pt>
                <c:pt idx="11">
                  <c:v>EC</c:v>
                </c:pt>
                <c:pt idx="12">
                  <c:v>LU</c:v>
                </c:pt>
                <c:pt idx="13">
                  <c:v>WU</c:v>
                </c:pt>
                <c:pt idx="14">
                  <c:v>EN</c:v>
                </c:pt>
                <c:pt idx="15">
                  <c:v>RU</c:v>
                </c:pt>
              </c:strCache>
            </c:strRef>
          </c:cat>
          <c:val>
            <c:numRef>
              <c:f>Visualisation_clean!$E$88:$E$103</c:f>
              <c:numCache>
                <c:formatCode>0.00E+00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7B-4BCD-991F-8B5390C19529}"/>
            </c:ext>
          </c:extLst>
        </c:ser>
        <c:ser>
          <c:idx val="2"/>
          <c:order val="2"/>
          <c:tx>
            <c:strRef>
              <c:f>Visualisation_clean!$F$87</c:f>
              <c:strCache>
                <c:ptCount val="1"/>
                <c:pt idx="0">
                  <c:v>Exceeding more than 10 times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Visualisation_clean!$C$88:$C$103</c:f>
              <c:strCache>
                <c:ptCount val="16"/>
                <c:pt idx="0">
                  <c:v>CC</c:v>
                </c:pt>
                <c:pt idx="1">
                  <c:v>OD</c:v>
                </c:pt>
                <c:pt idx="2">
                  <c:v>IR</c:v>
                </c:pt>
                <c:pt idx="3">
                  <c:v>PO</c:v>
                </c:pt>
                <c:pt idx="4">
                  <c:v>PM</c:v>
                </c:pt>
                <c:pt idx="5">
                  <c:v>HTnc</c:v>
                </c:pt>
                <c:pt idx="6">
                  <c:v>HTc</c:v>
                </c:pt>
                <c:pt idx="7">
                  <c:v>AC</c:v>
                </c:pt>
                <c:pt idx="8">
                  <c:v>Eufw</c:v>
                </c:pt>
                <c:pt idx="9">
                  <c:v>Euma</c:v>
                </c:pt>
                <c:pt idx="10">
                  <c:v>Eute</c:v>
                </c:pt>
                <c:pt idx="11">
                  <c:v>EC</c:v>
                </c:pt>
                <c:pt idx="12">
                  <c:v>LU</c:v>
                </c:pt>
                <c:pt idx="13">
                  <c:v>WU</c:v>
                </c:pt>
                <c:pt idx="14">
                  <c:v>EN</c:v>
                </c:pt>
                <c:pt idx="15">
                  <c:v>RU</c:v>
                </c:pt>
              </c:strCache>
            </c:strRef>
          </c:cat>
          <c:val>
            <c:numRef>
              <c:f>Visualisation_clean!$F$88:$F$103</c:f>
              <c:numCache>
                <c:formatCode>0.00E+00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7B-4BCD-991F-8B5390C19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27888191"/>
        <c:axId val="927892511"/>
      </c:barChart>
      <c:catAx>
        <c:axId val="9278881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7892511"/>
        <c:crosses val="autoZero"/>
        <c:auto val="1"/>
        <c:lblAlgn val="ctr"/>
        <c:lblOffset val="100"/>
        <c:noMultiLvlLbl val="0"/>
      </c:catAx>
      <c:valAx>
        <c:axId val="927892511"/>
        <c:scaling>
          <c:logBase val="10"/>
          <c:orientation val="minMax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78881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[SM1_Rapid Assessment_Tool.xlsx]Visualisation_Austria!PivotTable1</c:name>
    <c:fmtId val="33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rgbClr val="D7BE6F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bg2">
              <a:lumMod val="9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rgbClr val="FFFF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tx1">
              <a:lumMod val="85000"/>
              <a:lumOff val="1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rgbClr val="C0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rgbClr val="C0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rgbClr val="D7BE6F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tx1">
              <a:lumMod val="85000"/>
              <a:lumOff val="1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bg2">
              <a:lumMod val="9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rgbClr val="FFFF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rgbClr val="C0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rgbClr val="D7BE6F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tx1">
              <a:lumMod val="85000"/>
              <a:lumOff val="1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pattFill prst="dkDnDiag">
            <a:fgClr>
              <a:srgbClr val="C00000"/>
            </a:fgClr>
            <a:bgClr>
              <a:schemeClr val="bg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3">
              <a:lumMod val="20000"/>
              <a:lumOff val="8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bg1">
              <a:lumMod val="8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rgbClr val="FFFF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rgbClr val="00B0F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rgbClr val="FFFF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bg1">
              <a:lumMod val="8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3">
              <a:lumMod val="20000"/>
              <a:lumOff val="8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pattFill prst="dkDnDiag">
            <a:fgClr>
              <a:srgbClr val="C00000"/>
            </a:fgClr>
            <a:bgClr>
              <a:schemeClr val="bg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rgbClr val="00B0F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tx1">
              <a:lumMod val="85000"/>
              <a:lumOff val="1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rgbClr val="D7BE6F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rgbClr val="C0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rgbClr val="FFFF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chemeClr val="bg1">
              <a:lumMod val="8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pattFill prst="wdUpDiag">
            <a:fgClr>
              <a:schemeClr val="accent3">
                <a:lumMod val="60000"/>
                <a:lumOff val="40000"/>
              </a:schemeClr>
            </a:fgClr>
            <a:bgClr>
              <a:schemeClr val="bg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pattFill prst="dkDnDiag">
            <a:fgClr>
              <a:srgbClr val="C00000"/>
            </a:fgClr>
            <a:bgClr>
              <a:schemeClr val="bg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spPr>
          <a:solidFill>
            <a:srgbClr val="00B0F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spPr>
          <a:solidFill>
            <a:schemeClr val="tx1">
              <a:lumMod val="85000"/>
              <a:lumOff val="1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spPr>
          <a:solidFill>
            <a:srgbClr val="D7BE6F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spPr>
          <a:solidFill>
            <a:srgbClr val="C0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spPr>
          <a:solidFill>
            <a:srgbClr val="C0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spPr>
          <a:pattFill prst="dkDnDiag">
            <a:fgClr>
              <a:srgbClr val="C00000"/>
            </a:fgClr>
            <a:bgClr>
              <a:schemeClr val="bg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3"/>
        <c:spPr>
          <a:solidFill>
            <a:srgbClr val="D7BE6F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spPr>
          <a:solidFill>
            <a:srgbClr val="00B0F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5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spPr>
          <a:solidFill>
            <a:srgbClr val="FFFF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7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"/>
        <c:spPr>
          <a:pattFill prst="wdUpDiag">
            <a:fgClr>
              <a:schemeClr val="accent3">
                <a:lumMod val="60000"/>
                <a:lumOff val="40000"/>
              </a:schemeClr>
            </a:fgClr>
            <a:bgClr>
              <a:schemeClr val="bg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9"/>
        <c:spPr>
          <a:solidFill>
            <a:schemeClr val="bg1">
              <a:lumMod val="8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0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1"/>
        <c:spPr>
          <a:solidFill>
            <a:schemeClr val="tx1">
              <a:lumMod val="85000"/>
              <a:lumOff val="1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2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3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Visualisation_Austria!$B$64:$B$65</c:f>
              <c:strCache>
                <c:ptCount val="1"/>
                <c:pt idx="0">
                  <c:v>Beef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f>Visualisation_Austria!$A$66:$A$81</c:f>
              <c:strCache>
                <c:ptCount val="16"/>
                <c:pt idx="0">
                  <c:v>CC</c:v>
                </c:pt>
                <c:pt idx="1">
                  <c:v>OD</c:v>
                </c:pt>
                <c:pt idx="2">
                  <c:v>IR</c:v>
                </c:pt>
                <c:pt idx="3">
                  <c:v>PO</c:v>
                </c:pt>
                <c:pt idx="4">
                  <c:v>PM</c:v>
                </c:pt>
                <c:pt idx="5">
                  <c:v>HTnc</c:v>
                </c:pt>
                <c:pt idx="6">
                  <c:v>HTc</c:v>
                </c:pt>
                <c:pt idx="7">
                  <c:v>AC</c:v>
                </c:pt>
                <c:pt idx="8">
                  <c:v>Eufw</c:v>
                </c:pt>
                <c:pt idx="9">
                  <c:v>Euma</c:v>
                </c:pt>
                <c:pt idx="10">
                  <c:v>Eute</c:v>
                </c:pt>
                <c:pt idx="11">
                  <c:v>EC</c:v>
                </c:pt>
                <c:pt idx="12">
                  <c:v>LU</c:v>
                </c:pt>
                <c:pt idx="13">
                  <c:v>WU</c:v>
                </c:pt>
                <c:pt idx="14">
                  <c:v>EN</c:v>
                </c:pt>
                <c:pt idx="15">
                  <c:v>RU</c:v>
                </c:pt>
              </c:strCache>
            </c:strRef>
          </c:cat>
          <c:val>
            <c:numRef>
              <c:f>Visualisation_Austria!$B$66:$B$81</c:f>
              <c:numCache>
                <c:formatCode>General</c:formatCode>
                <c:ptCount val="16"/>
                <c:pt idx="0">
                  <c:v>112.39355486485294</c:v>
                </c:pt>
                <c:pt idx="1">
                  <c:v>6.5325130659961793E-7</c:v>
                </c:pt>
                <c:pt idx="2">
                  <c:v>8.5078527777666686</c:v>
                </c:pt>
                <c:pt idx="3">
                  <c:v>0.17801355035871458</c:v>
                </c:pt>
                <c:pt idx="4">
                  <c:v>1.0386010203935412E-5</c:v>
                </c:pt>
                <c:pt idx="5">
                  <c:v>1.6160378254487711E-6</c:v>
                </c:pt>
                <c:pt idx="6">
                  <c:v>4.947553442568451E-8</c:v>
                </c:pt>
                <c:pt idx="7">
                  <c:v>1.5252853247468796</c:v>
                </c:pt>
                <c:pt idx="8">
                  <c:v>5.9863385302894763E-3</c:v>
                </c:pt>
                <c:pt idx="9">
                  <c:v>0.3417410693794562</c:v>
                </c:pt>
                <c:pt idx="10">
                  <c:v>6.7239518808222307</c:v>
                </c:pt>
                <c:pt idx="11">
                  <c:v>646.34863272943585</c:v>
                </c:pt>
                <c:pt idx="12">
                  <c:v>7154.0920082562752</c:v>
                </c:pt>
                <c:pt idx="13">
                  <c:v>11.094654309387241</c:v>
                </c:pt>
                <c:pt idx="14">
                  <c:v>409.24383925428646</c:v>
                </c:pt>
                <c:pt idx="15">
                  <c:v>1.6446247036864734E-4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0D-4DC0-8B16-0595085359A3}"/>
            </c:ext>
          </c:extLst>
        </c:ser>
        <c:ser>
          <c:idx val="1"/>
          <c:order val="1"/>
          <c:tx>
            <c:strRef>
              <c:f>Visualisation_Austria!$C$64:$C$65</c:f>
              <c:strCache>
                <c:ptCount val="1"/>
                <c:pt idx="0">
                  <c:v>Meat (excluding beef)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Visualisation_Austria!$A$66:$A$81</c:f>
              <c:strCache>
                <c:ptCount val="16"/>
                <c:pt idx="0">
                  <c:v>CC</c:v>
                </c:pt>
                <c:pt idx="1">
                  <c:v>OD</c:v>
                </c:pt>
                <c:pt idx="2">
                  <c:v>IR</c:v>
                </c:pt>
                <c:pt idx="3">
                  <c:v>PO</c:v>
                </c:pt>
                <c:pt idx="4">
                  <c:v>PM</c:v>
                </c:pt>
                <c:pt idx="5">
                  <c:v>HTnc</c:v>
                </c:pt>
                <c:pt idx="6">
                  <c:v>HTc</c:v>
                </c:pt>
                <c:pt idx="7">
                  <c:v>AC</c:v>
                </c:pt>
                <c:pt idx="8">
                  <c:v>Eufw</c:v>
                </c:pt>
                <c:pt idx="9">
                  <c:v>Euma</c:v>
                </c:pt>
                <c:pt idx="10">
                  <c:v>Eute</c:v>
                </c:pt>
                <c:pt idx="11">
                  <c:v>EC</c:v>
                </c:pt>
                <c:pt idx="12">
                  <c:v>LU</c:v>
                </c:pt>
                <c:pt idx="13">
                  <c:v>WU</c:v>
                </c:pt>
                <c:pt idx="14">
                  <c:v>EN</c:v>
                </c:pt>
                <c:pt idx="15">
                  <c:v>RU</c:v>
                </c:pt>
              </c:strCache>
            </c:strRef>
          </c:cat>
          <c:val>
            <c:numRef>
              <c:f>Visualisation_Austria!$C$66:$C$81</c:f>
              <c:numCache>
                <c:formatCode>General</c:formatCode>
                <c:ptCount val="16"/>
                <c:pt idx="0">
                  <c:v>83.318371062666003</c:v>
                </c:pt>
                <c:pt idx="1">
                  <c:v>3.6022303253624583E-6</c:v>
                </c:pt>
                <c:pt idx="2">
                  <c:v>18.813126646468575</c:v>
                </c:pt>
                <c:pt idx="3">
                  <c:v>0.20041726827075759</c:v>
                </c:pt>
                <c:pt idx="4">
                  <c:v>8.9014180481876994E-6</c:v>
                </c:pt>
                <c:pt idx="5">
                  <c:v>9.1210895494334123E-7</c:v>
                </c:pt>
                <c:pt idx="6">
                  <c:v>6.5109124706390661E-8</c:v>
                </c:pt>
                <c:pt idx="7">
                  <c:v>1.2240307587768908</c:v>
                </c:pt>
                <c:pt idx="8">
                  <c:v>1.4522467346061501E-2</c:v>
                </c:pt>
                <c:pt idx="9">
                  <c:v>0.34366328676138713</c:v>
                </c:pt>
                <c:pt idx="10">
                  <c:v>5.194069610820776</c:v>
                </c:pt>
                <c:pt idx="11">
                  <c:v>2279.354143205222</c:v>
                </c:pt>
                <c:pt idx="12">
                  <c:v>4098.079696511425</c:v>
                </c:pt>
                <c:pt idx="13">
                  <c:v>27.801626318054574</c:v>
                </c:pt>
                <c:pt idx="14">
                  <c:v>802.01928280935226</c:v>
                </c:pt>
                <c:pt idx="15">
                  <c:v>3.6896469424858787E-4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0D-4DC0-8B16-0595085359A3}"/>
            </c:ext>
          </c:extLst>
        </c:ser>
        <c:ser>
          <c:idx val="2"/>
          <c:order val="2"/>
          <c:tx>
            <c:strRef>
              <c:f>Visualisation_Austria!$D$64:$D$65</c:f>
              <c:strCache>
                <c:ptCount val="1"/>
                <c:pt idx="0">
                  <c:v>Dairy products</c:v>
                </c:pt>
              </c:strCache>
            </c:strRef>
          </c:tx>
          <c:spPr>
            <a:solidFill>
              <a:srgbClr val="D7BE6F"/>
            </a:solidFill>
            <a:ln>
              <a:noFill/>
            </a:ln>
            <a:effectLst/>
          </c:spPr>
          <c:invertIfNegative val="0"/>
          <c:cat>
            <c:strRef>
              <c:f>Visualisation_Austria!$A$66:$A$81</c:f>
              <c:strCache>
                <c:ptCount val="16"/>
                <c:pt idx="0">
                  <c:v>CC</c:v>
                </c:pt>
                <c:pt idx="1">
                  <c:v>OD</c:v>
                </c:pt>
                <c:pt idx="2">
                  <c:v>IR</c:v>
                </c:pt>
                <c:pt idx="3">
                  <c:v>PO</c:v>
                </c:pt>
                <c:pt idx="4">
                  <c:v>PM</c:v>
                </c:pt>
                <c:pt idx="5">
                  <c:v>HTnc</c:v>
                </c:pt>
                <c:pt idx="6">
                  <c:v>HTc</c:v>
                </c:pt>
                <c:pt idx="7">
                  <c:v>AC</c:v>
                </c:pt>
                <c:pt idx="8">
                  <c:v>Eufw</c:v>
                </c:pt>
                <c:pt idx="9">
                  <c:v>Euma</c:v>
                </c:pt>
                <c:pt idx="10">
                  <c:v>Eute</c:v>
                </c:pt>
                <c:pt idx="11">
                  <c:v>EC</c:v>
                </c:pt>
                <c:pt idx="12">
                  <c:v>LU</c:v>
                </c:pt>
                <c:pt idx="13">
                  <c:v>WU</c:v>
                </c:pt>
                <c:pt idx="14">
                  <c:v>EN</c:v>
                </c:pt>
                <c:pt idx="15">
                  <c:v>RU</c:v>
                </c:pt>
              </c:strCache>
            </c:strRef>
          </c:cat>
          <c:val>
            <c:numRef>
              <c:f>Visualisation_Austria!$D$66:$D$81</c:f>
              <c:numCache>
                <c:formatCode>General</c:formatCode>
                <c:ptCount val="16"/>
                <c:pt idx="0">
                  <c:v>111.47359967810044</c:v>
                </c:pt>
                <c:pt idx="1">
                  <c:v>1.6214330374905457E-6</c:v>
                </c:pt>
                <c:pt idx="2">
                  <c:v>17.901862938435439</c:v>
                </c:pt>
                <c:pt idx="3">
                  <c:v>0.22247356070143953</c:v>
                </c:pt>
                <c:pt idx="4">
                  <c:v>9.2090505690702641E-6</c:v>
                </c:pt>
                <c:pt idx="5">
                  <c:v>1.3277888911503732E-6</c:v>
                </c:pt>
                <c:pt idx="6">
                  <c:v>7.0941366467749385E-8</c:v>
                </c:pt>
                <c:pt idx="7">
                  <c:v>1.2903705221837105</c:v>
                </c:pt>
                <c:pt idx="8">
                  <c:v>1.3792403750478202E-2</c:v>
                </c:pt>
                <c:pt idx="9">
                  <c:v>0.33385369824880334</c:v>
                </c:pt>
                <c:pt idx="10">
                  <c:v>5.4607873540169036</c:v>
                </c:pt>
                <c:pt idx="11">
                  <c:v>1544.339380917723</c:v>
                </c:pt>
                <c:pt idx="12">
                  <c:v>4664.8911082484647</c:v>
                </c:pt>
                <c:pt idx="13">
                  <c:v>16.338157168221887</c:v>
                </c:pt>
                <c:pt idx="14">
                  <c:v>826.31868505848524</c:v>
                </c:pt>
                <c:pt idx="15">
                  <c:v>2.9400737858126545E-4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0D-4DC0-8B16-0595085359A3}"/>
            </c:ext>
          </c:extLst>
        </c:ser>
        <c:ser>
          <c:idx val="3"/>
          <c:order val="3"/>
          <c:tx>
            <c:strRef>
              <c:f>Visualisation_Austria!$E$64:$E$65</c:f>
              <c:strCache>
                <c:ptCount val="1"/>
                <c:pt idx="0">
                  <c:v>Plant-based protein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Visualisation_Austria!$A$66:$A$81</c:f>
              <c:strCache>
                <c:ptCount val="16"/>
                <c:pt idx="0">
                  <c:v>CC</c:v>
                </c:pt>
                <c:pt idx="1">
                  <c:v>OD</c:v>
                </c:pt>
                <c:pt idx="2">
                  <c:v>IR</c:v>
                </c:pt>
                <c:pt idx="3">
                  <c:v>PO</c:v>
                </c:pt>
                <c:pt idx="4">
                  <c:v>PM</c:v>
                </c:pt>
                <c:pt idx="5">
                  <c:v>HTnc</c:v>
                </c:pt>
                <c:pt idx="6">
                  <c:v>HTc</c:v>
                </c:pt>
                <c:pt idx="7">
                  <c:v>AC</c:v>
                </c:pt>
                <c:pt idx="8">
                  <c:v>Eufw</c:v>
                </c:pt>
                <c:pt idx="9">
                  <c:v>Euma</c:v>
                </c:pt>
                <c:pt idx="10">
                  <c:v>Eute</c:v>
                </c:pt>
                <c:pt idx="11">
                  <c:v>EC</c:v>
                </c:pt>
                <c:pt idx="12">
                  <c:v>LU</c:v>
                </c:pt>
                <c:pt idx="13">
                  <c:v>WU</c:v>
                </c:pt>
                <c:pt idx="14">
                  <c:v>EN</c:v>
                </c:pt>
                <c:pt idx="15">
                  <c:v>RU</c:v>
                </c:pt>
              </c:strCache>
            </c:strRef>
          </c:cat>
          <c:val>
            <c:numRef>
              <c:f>Visualisation_Austria!$E$66:$E$81</c:f>
              <c:numCache>
                <c:formatCode>General</c:formatCode>
                <c:ptCount val="16"/>
                <c:pt idx="0">
                  <c:v>30.227128009567998</c:v>
                </c:pt>
                <c:pt idx="1">
                  <c:v>2.5626082219631599E-7</c:v>
                </c:pt>
                <c:pt idx="2">
                  <c:v>2.0720370411439997</c:v>
                </c:pt>
                <c:pt idx="3">
                  <c:v>0.11325727876436401</c:v>
                </c:pt>
                <c:pt idx="4">
                  <c:v>8.8185131076111984E-7</c:v>
                </c:pt>
                <c:pt idx="5">
                  <c:v>4.8521842705459197E-7</c:v>
                </c:pt>
                <c:pt idx="6">
                  <c:v>2.39446788964264E-8</c:v>
                </c:pt>
                <c:pt idx="7">
                  <c:v>0.11537746535797998</c:v>
                </c:pt>
                <c:pt idx="8">
                  <c:v>3.4637290827579997E-3</c:v>
                </c:pt>
                <c:pt idx="9">
                  <c:v>0.13649274127971997</c:v>
                </c:pt>
                <c:pt idx="10">
                  <c:v>0.37746234729769995</c:v>
                </c:pt>
                <c:pt idx="11">
                  <c:v>1306.7741168847679</c:v>
                </c:pt>
                <c:pt idx="12">
                  <c:v>241.13487570507999</c:v>
                </c:pt>
                <c:pt idx="13">
                  <c:v>4.3331501211320003</c:v>
                </c:pt>
                <c:pt idx="14">
                  <c:v>236.67115960314399</c:v>
                </c:pt>
                <c:pt idx="15">
                  <c:v>6.9466275457146407E-5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0D-4DC0-8B16-0595085359A3}"/>
            </c:ext>
          </c:extLst>
        </c:ser>
        <c:ser>
          <c:idx val="4"/>
          <c:order val="4"/>
          <c:tx>
            <c:strRef>
              <c:f>Visualisation_Austria!$F$64:$F$65</c:f>
              <c:strCache>
                <c:ptCount val="1"/>
                <c:pt idx="0">
                  <c:v>Starch/satiating food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strRef>
              <c:f>Visualisation_Austria!$A$66:$A$81</c:f>
              <c:strCache>
                <c:ptCount val="16"/>
                <c:pt idx="0">
                  <c:v>CC</c:v>
                </c:pt>
                <c:pt idx="1">
                  <c:v>OD</c:v>
                </c:pt>
                <c:pt idx="2">
                  <c:v>IR</c:v>
                </c:pt>
                <c:pt idx="3">
                  <c:v>PO</c:v>
                </c:pt>
                <c:pt idx="4">
                  <c:v>PM</c:v>
                </c:pt>
                <c:pt idx="5">
                  <c:v>HTnc</c:v>
                </c:pt>
                <c:pt idx="6">
                  <c:v>HTc</c:v>
                </c:pt>
                <c:pt idx="7">
                  <c:v>AC</c:v>
                </c:pt>
                <c:pt idx="8">
                  <c:v>Eufw</c:v>
                </c:pt>
                <c:pt idx="9">
                  <c:v>Euma</c:v>
                </c:pt>
                <c:pt idx="10">
                  <c:v>Eute</c:v>
                </c:pt>
                <c:pt idx="11">
                  <c:v>EC</c:v>
                </c:pt>
                <c:pt idx="12">
                  <c:v>LU</c:v>
                </c:pt>
                <c:pt idx="13">
                  <c:v>WU</c:v>
                </c:pt>
                <c:pt idx="14">
                  <c:v>EN</c:v>
                </c:pt>
                <c:pt idx="15">
                  <c:v>RU</c:v>
                </c:pt>
              </c:strCache>
            </c:strRef>
          </c:cat>
          <c:val>
            <c:numRef>
              <c:f>Visualisation_Austria!$F$66:$F$81</c:f>
              <c:numCache>
                <c:formatCode>General</c:formatCode>
                <c:ptCount val="16"/>
                <c:pt idx="0">
                  <c:v>43.385734317716988</c:v>
                </c:pt>
                <c:pt idx="1">
                  <c:v>7.8350583364242407E-7</c:v>
                </c:pt>
                <c:pt idx="2">
                  <c:v>8.7337677959898379</c:v>
                </c:pt>
                <c:pt idx="3">
                  <c:v>0.14233433877507509</c:v>
                </c:pt>
                <c:pt idx="4">
                  <c:v>2.816975356743237E-6</c:v>
                </c:pt>
                <c:pt idx="5">
                  <c:v>1.1762219562908848E-6</c:v>
                </c:pt>
                <c:pt idx="6">
                  <c:v>5.0987816480730658E-8</c:v>
                </c:pt>
                <c:pt idx="7">
                  <c:v>0.38877313954007064</c:v>
                </c:pt>
                <c:pt idx="8">
                  <c:v>1.6048906925167198E-2</c:v>
                </c:pt>
                <c:pt idx="9">
                  <c:v>0.20472414885230197</c:v>
                </c:pt>
                <c:pt idx="10">
                  <c:v>1.462377054511917</c:v>
                </c:pt>
                <c:pt idx="11">
                  <c:v>634.60426843240828</c:v>
                </c:pt>
                <c:pt idx="12">
                  <c:v>2331.3912185073605</c:v>
                </c:pt>
                <c:pt idx="13">
                  <c:v>29.442674278057925</c:v>
                </c:pt>
                <c:pt idx="14">
                  <c:v>633.35439439836148</c:v>
                </c:pt>
                <c:pt idx="15">
                  <c:v>1.5333373624701072E-4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80D-4DC0-8B16-0595085359A3}"/>
            </c:ext>
          </c:extLst>
        </c:ser>
        <c:ser>
          <c:idx val="5"/>
          <c:order val="5"/>
          <c:tx>
            <c:strRef>
              <c:f>Visualisation_Austria!$G$64:$G$65</c:f>
              <c:strCache>
                <c:ptCount val="1"/>
                <c:pt idx="0">
                  <c:v>Vegetables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Visualisation_Austria!$A$66:$A$81</c:f>
              <c:strCache>
                <c:ptCount val="16"/>
                <c:pt idx="0">
                  <c:v>CC</c:v>
                </c:pt>
                <c:pt idx="1">
                  <c:v>OD</c:v>
                </c:pt>
                <c:pt idx="2">
                  <c:v>IR</c:v>
                </c:pt>
                <c:pt idx="3">
                  <c:v>PO</c:v>
                </c:pt>
                <c:pt idx="4">
                  <c:v>PM</c:v>
                </c:pt>
                <c:pt idx="5">
                  <c:v>HTnc</c:v>
                </c:pt>
                <c:pt idx="6">
                  <c:v>HTc</c:v>
                </c:pt>
                <c:pt idx="7">
                  <c:v>AC</c:v>
                </c:pt>
                <c:pt idx="8">
                  <c:v>Eufw</c:v>
                </c:pt>
                <c:pt idx="9">
                  <c:v>Euma</c:v>
                </c:pt>
                <c:pt idx="10">
                  <c:v>Eute</c:v>
                </c:pt>
                <c:pt idx="11">
                  <c:v>EC</c:v>
                </c:pt>
                <c:pt idx="12">
                  <c:v>LU</c:v>
                </c:pt>
                <c:pt idx="13">
                  <c:v>WU</c:v>
                </c:pt>
                <c:pt idx="14">
                  <c:v>EN</c:v>
                </c:pt>
                <c:pt idx="15">
                  <c:v>RU</c:v>
                </c:pt>
              </c:strCache>
            </c:strRef>
          </c:cat>
          <c:val>
            <c:numRef>
              <c:f>Visualisation_Austria!$G$66:$G$81</c:f>
              <c:numCache>
                <c:formatCode>General</c:formatCode>
                <c:ptCount val="16"/>
                <c:pt idx="0">
                  <c:v>38.183833200289541</c:v>
                </c:pt>
                <c:pt idx="1">
                  <c:v>1.3182908164669833E-6</c:v>
                </c:pt>
                <c:pt idx="2">
                  <c:v>8.3909226382468223</c:v>
                </c:pt>
                <c:pt idx="3">
                  <c:v>0.12185555688178813</c:v>
                </c:pt>
                <c:pt idx="4">
                  <c:v>2.2775213548848517E-6</c:v>
                </c:pt>
                <c:pt idx="5">
                  <c:v>8.2839252973345629E-7</c:v>
                </c:pt>
                <c:pt idx="6">
                  <c:v>4.5765419387223181E-8</c:v>
                </c:pt>
                <c:pt idx="7">
                  <c:v>0.28181727904254272</c:v>
                </c:pt>
                <c:pt idx="8">
                  <c:v>9.4401825913032131E-3</c:v>
                </c:pt>
                <c:pt idx="9">
                  <c:v>0.15057286357633887</c:v>
                </c:pt>
                <c:pt idx="10">
                  <c:v>1.0473838659914683</c:v>
                </c:pt>
                <c:pt idx="11">
                  <c:v>970.04881260346519</c:v>
                </c:pt>
                <c:pt idx="12">
                  <c:v>663.9265781984833</c:v>
                </c:pt>
                <c:pt idx="13">
                  <c:v>25.614511471073776</c:v>
                </c:pt>
                <c:pt idx="14">
                  <c:v>551.23927748559629</c:v>
                </c:pt>
                <c:pt idx="15">
                  <c:v>1.6933639176905832E-4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80D-4DC0-8B16-0595085359A3}"/>
            </c:ext>
          </c:extLst>
        </c:ser>
        <c:ser>
          <c:idx val="6"/>
          <c:order val="6"/>
          <c:tx>
            <c:strRef>
              <c:f>Visualisation_Austria!$H$64:$H$65</c:f>
              <c:strCache>
                <c:ptCount val="1"/>
                <c:pt idx="0">
                  <c:v>Salad</c:v>
                </c:pt>
              </c:strCache>
            </c:strRef>
          </c:tx>
          <c:spPr>
            <a:pattFill prst="wdUpDiag">
              <a:fgClr>
                <a:schemeClr val="accent3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Visualisation_Austria!$A$66:$A$81</c:f>
              <c:strCache>
                <c:ptCount val="16"/>
                <c:pt idx="0">
                  <c:v>CC</c:v>
                </c:pt>
                <c:pt idx="1">
                  <c:v>OD</c:v>
                </c:pt>
                <c:pt idx="2">
                  <c:v>IR</c:v>
                </c:pt>
                <c:pt idx="3">
                  <c:v>PO</c:v>
                </c:pt>
                <c:pt idx="4">
                  <c:v>PM</c:v>
                </c:pt>
                <c:pt idx="5">
                  <c:v>HTnc</c:v>
                </c:pt>
                <c:pt idx="6">
                  <c:v>HTc</c:v>
                </c:pt>
                <c:pt idx="7">
                  <c:v>AC</c:v>
                </c:pt>
                <c:pt idx="8">
                  <c:v>Eufw</c:v>
                </c:pt>
                <c:pt idx="9">
                  <c:v>Euma</c:v>
                </c:pt>
                <c:pt idx="10">
                  <c:v>Eute</c:v>
                </c:pt>
                <c:pt idx="11">
                  <c:v>EC</c:v>
                </c:pt>
                <c:pt idx="12">
                  <c:v>LU</c:v>
                </c:pt>
                <c:pt idx="13">
                  <c:v>WU</c:v>
                </c:pt>
                <c:pt idx="14">
                  <c:v>EN</c:v>
                </c:pt>
                <c:pt idx="15">
                  <c:v>RU</c:v>
                </c:pt>
              </c:strCache>
            </c:strRef>
          </c:cat>
          <c:val>
            <c:numRef>
              <c:f>Visualisation_Austria!$H$66:$H$81</c:f>
              <c:numCache>
                <c:formatCode>General</c:formatCode>
                <c:ptCount val="16"/>
                <c:pt idx="0">
                  <c:v>0.98697480525000003</c:v>
                </c:pt>
                <c:pt idx="1">
                  <c:v>3.7953976724999993E-8</c:v>
                </c:pt>
                <c:pt idx="2">
                  <c:v>0.37885755600000004</c:v>
                </c:pt>
                <c:pt idx="3">
                  <c:v>3.3599322225000001E-3</c:v>
                </c:pt>
                <c:pt idx="4">
                  <c:v>7.1750515725000017E-8</c:v>
                </c:pt>
                <c:pt idx="5">
                  <c:v>5.7097457550000001E-8</c:v>
                </c:pt>
                <c:pt idx="6">
                  <c:v>1.3984583287500002E-9</c:v>
                </c:pt>
                <c:pt idx="7">
                  <c:v>7.6675107599999993E-3</c:v>
                </c:pt>
                <c:pt idx="8">
                  <c:v>1.35711725625E-4</c:v>
                </c:pt>
                <c:pt idx="9">
                  <c:v>2.4738028875000003E-3</c:v>
                </c:pt>
                <c:pt idx="10">
                  <c:v>3.0361259250000001E-2</c:v>
                </c:pt>
                <c:pt idx="11">
                  <c:v>22.688883472500002</c:v>
                </c:pt>
                <c:pt idx="12">
                  <c:v>11.588876302499999</c:v>
                </c:pt>
                <c:pt idx="13">
                  <c:v>0.77319636975000006</c:v>
                </c:pt>
                <c:pt idx="14">
                  <c:v>18.835952625000001</c:v>
                </c:pt>
                <c:pt idx="15">
                  <c:v>7.1542748025000003E-6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80D-4DC0-8B16-0595085359A3}"/>
            </c:ext>
          </c:extLst>
        </c:ser>
        <c:ser>
          <c:idx val="7"/>
          <c:order val="7"/>
          <c:tx>
            <c:strRef>
              <c:f>Visualisation_Austria!$I$64:$I$65</c:f>
              <c:strCache>
                <c:ptCount val="1"/>
                <c:pt idx="0">
                  <c:v>Soup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Visualisation_Austria!$A$66:$A$81</c:f>
              <c:strCache>
                <c:ptCount val="16"/>
                <c:pt idx="0">
                  <c:v>CC</c:v>
                </c:pt>
                <c:pt idx="1">
                  <c:v>OD</c:v>
                </c:pt>
                <c:pt idx="2">
                  <c:v>IR</c:v>
                </c:pt>
                <c:pt idx="3">
                  <c:v>PO</c:v>
                </c:pt>
                <c:pt idx="4">
                  <c:v>PM</c:v>
                </c:pt>
                <c:pt idx="5">
                  <c:v>HTnc</c:v>
                </c:pt>
                <c:pt idx="6">
                  <c:v>HTc</c:v>
                </c:pt>
                <c:pt idx="7">
                  <c:v>AC</c:v>
                </c:pt>
                <c:pt idx="8">
                  <c:v>Eufw</c:v>
                </c:pt>
                <c:pt idx="9">
                  <c:v>Euma</c:v>
                </c:pt>
                <c:pt idx="10">
                  <c:v>Eute</c:v>
                </c:pt>
                <c:pt idx="11">
                  <c:v>EC</c:v>
                </c:pt>
                <c:pt idx="12">
                  <c:v>LU</c:v>
                </c:pt>
                <c:pt idx="13">
                  <c:v>WU</c:v>
                </c:pt>
                <c:pt idx="14">
                  <c:v>EN</c:v>
                </c:pt>
                <c:pt idx="15">
                  <c:v>RU</c:v>
                </c:pt>
              </c:strCache>
            </c:strRef>
          </c:cat>
          <c:val>
            <c:numRef>
              <c:f>Visualisation_Austria!$I$66:$I$81</c:f>
              <c:numCache>
                <c:formatCode>General</c:formatCode>
                <c:ptCount val="16"/>
                <c:pt idx="0">
                  <c:v>12.816801147972573</c:v>
                </c:pt>
                <c:pt idx="1">
                  <c:v>3.012105369843423E-7</c:v>
                </c:pt>
                <c:pt idx="2">
                  <c:v>3.9550301878388576</c:v>
                </c:pt>
                <c:pt idx="3">
                  <c:v>2.9192398629084002E-2</c:v>
                </c:pt>
                <c:pt idx="4">
                  <c:v>6.3412791363776004E-7</c:v>
                </c:pt>
                <c:pt idx="5">
                  <c:v>1.1799815763136456E-7</c:v>
                </c:pt>
                <c:pt idx="6">
                  <c:v>2.5531115844790632E-8</c:v>
                </c:pt>
                <c:pt idx="7">
                  <c:v>0.10140084489794</c:v>
                </c:pt>
                <c:pt idx="8">
                  <c:v>3.0736852847574286E-3</c:v>
                </c:pt>
                <c:pt idx="9">
                  <c:v>1.5564140737108573E-2</c:v>
                </c:pt>
                <c:pt idx="10">
                  <c:v>0.39653795084390003</c:v>
                </c:pt>
                <c:pt idx="11">
                  <c:v>306.45649786725255</c:v>
                </c:pt>
                <c:pt idx="12">
                  <c:v>102.75524299224</c:v>
                </c:pt>
                <c:pt idx="13">
                  <c:v>4.3218811981605718</c:v>
                </c:pt>
                <c:pt idx="14">
                  <c:v>208.9371278236377</c:v>
                </c:pt>
                <c:pt idx="15">
                  <c:v>5.675742326537119E-5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80D-4DC0-8B16-0595085359A3}"/>
            </c:ext>
          </c:extLst>
        </c:ser>
        <c:ser>
          <c:idx val="8"/>
          <c:order val="8"/>
          <c:tx>
            <c:strRef>
              <c:f>Visualisation_Austria!$J$64:$J$65</c:f>
              <c:strCache>
                <c:ptCount val="1"/>
                <c:pt idx="0">
                  <c:v>Fruit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Visualisation_Austria!$A$66:$A$81</c:f>
              <c:strCache>
                <c:ptCount val="16"/>
                <c:pt idx="0">
                  <c:v>CC</c:v>
                </c:pt>
                <c:pt idx="1">
                  <c:v>OD</c:v>
                </c:pt>
                <c:pt idx="2">
                  <c:v>IR</c:v>
                </c:pt>
                <c:pt idx="3">
                  <c:v>PO</c:v>
                </c:pt>
                <c:pt idx="4">
                  <c:v>PM</c:v>
                </c:pt>
                <c:pt idx="5">
                  <c:v>HTnc</c:v>
                </c:pt>
                <c:pt idx="6">
                  <c:v>HTc</c:v>
                </c:pt>
                <c:pt idx="7">
                  <c:v>AC</c:v>
                </c:pt>
                <c:pt idx="8">
                  <c:v>Eufw</c:v>
                </c:pt>
                <c:pt idx="9">
                  <c:v>Euma</c:v>
                </c:pt>
                <c:pt idx="10">
                  <c:v>Eute</c:v>
                </c:pt>
                <c:pt idx="11">
                  <c:v>EC</c:v>
                </c:pt>
                <c:pt idx="12">
                  <c:v>LU</c:v>
                </c:pt>
                <c:pt idx="13">
                  <c:v>WU</c:v>
                </c:pt>
                <c:pt idx="14">
                  <c:v>EN</c:v>
                </c:pt>
                <c:pt idx="15">
                  <c:v>RU</c:v>
                </c:pt>
              </c:strCache>
            </c:strRef>
          </c:cat>
          <c:val>
            <c:numRef>
              <c:f>Visualisation_Austria!$J$66:$J$81</c:f>
              <c:numCache>
                <c:formatCode>General</c:formatCode>
                <c:ptCount val="16"/>
                <c:pt idx="0">
                  <c:v>2.3466095789003334</c:v>
                </c:pt>
                <c:pt idx="1">
                  <c:v>7.625711310330867E-8</c:v>
                </c:pt>
                <c:pt idx="2">
                  <c:v>0.83741351824213328</c:v>
                </c:pt>
                <c:pt idx="3">
                  <c:v>8.9605918596579997E-3</c:v>
                </c:pt>
                <c:pt idx="4">
                  <c:v>1.9886850710627332E-7</c:v>
                </c:pt>
                <c:pt idx="5">
                  <c:v>4.9533151547770664E-8</c:v>
                </c:pt>
                <c:pt idx="6">
                  <c:v>3.8455721444174667E-9</c:v>
                </c:pt>
                <c:pt idx="7">
                  <c:v>2.9134372974753336E-2</c:v>
                </c:pt>
                <c:pt idx="8">
                  <c:v>1.1274126222869333E-3</c:v>
                </c:pt>
                <c:pt idx="9">
                  <c:v>1.0276031136453333E-2</c:v>
                </c:pt>
                <c:pt idx="10">
                  <c:v>0.11097354259353667</c:v>
                </c:pt>
                <c:pt idx="11">
                  <c:v>71.945368615495994</c:v>
                </c:pt>
                <c:pt idx="12">
                  <c:v>129.51052283876001</c:v>
                </c:pt>
                <c:pt idx="13">
                  <c:v>9.3693442827333335</c:v>
                </c:pt>
                <c:pt idx="14">
                  <c:v>40.101102800197999</c:v>
                </c:pt>
                <c:pt idx="15">
                  <c:v>9.6393388387968003E-6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80D-4DC0-8B16-0595085359A3}"/>
            </c:ext>
          </c:extLst>
        </c:ser>
        <c:ser>
          <c:idx val="9"/>
          <c:order val="9"/>
          <c:tx>
            <c:strRef>
              <c:f>Visualisation_Austria!$K$64:$K$65</c:f>
              <c:strCache>
                <c:ptCount val="1"/>
                <c:pt idx="0">
                  <c:v>Desserts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  <a:ln>
              <a:noFill/>
            </a:ln>
            <a:effectLst/>
          </c:spPr>
          <c:invertIfNegative val="0"/>
          <c:cat>
            <c:strRef>
              <c:f>Visualisation_Austria!$A$66:$A$81</c:f>
              <c:strCache>
                <c:ptCount val="16"/>
                <c:pt idx="0">
                  <c:v>CC</c:v>
                </c:pt>
                <c:pt idx="1">
                  <c:v>OD</c:v>
                </c:pt>
                <c:pt idx="2">
                  <c:v>IR</c:v>
                </c:pt>
                <c:pt idx="3">
                  <c:v>PO</c:v>
                </c:pt>
                <c:pt idx="4">
                  <c:v>PM</c:v>
                </c:pt>
                <c:pt idx="5">
                  <c:v>HTnc</c:v>
                </c:pt>
                <c:pt idx="6">
                  <c:v>HTc</c:v>
                </c:pt>
                <c:pt idx="7">
                  <c:v>AC</c:v>
                </c:pt>
                <c:pt idx="8">
                  <c:v>Eufw</c:v>
                </c:pt>
                <c:pt idx="9">
                  <c:v>Euma</c:v>
                </c:pt>
                <c:pt idx="10">
                  <c:v>Eute</c:v>
                </c:pt>
                <c:pt idx="11">
                  <c:v>EC</c:v>
                </c:pt>
                <c:pt idx="12">
                  <c:v>LU</c:v>
                </c:pt>
                <c:pt idx="13">
                  <c:v>WU</c:v>
                </c:pt>
                <c:pt idx="14">
                  <c:v>EN</c:v>
                </c:pt>
                <c:pt idx="15">
                  <c:v>RU</c:v>
                </c:pt>
              </c:strCache>
            </c:strRef>
          </c:cat>
          <c:val>
            <c:numRef>
              <c:f>Visualisation_Austria!$K$66:$K$81</c:f>
              <c:numCache>
                <c:formatCode>General</c:formatCode>
                <c:ptCount val="16"/>
                <c:pt idx="0">
                  <c:v>3.0163991678199999</c:v>
                </c:pt>
                <c:pt idx="1">
                  <c:v>1.0313087683710002E-7</c:v>
                </c:pt>
                <c:pt idx="2">
                  <c:v>0.46642557089600001</c:v>
                </c:pt>
                <c:pt idx="3">
                  <c:v>8.2887504146999993E-3</c:v>
                </c:pt>
                <c:pt idx="4">
                  <c:v>1.1562924731219999E-7</c:v>
                </c:pt>
                <c:pt idx="5">
                  <c:v>1.8085341681900002E-8</c:v>
                </c:pt>
                <c:pt idx="6">
                  <c:v>1.5632061687399999E-9</c:v>
                </c:pt>
                <c:pt idx="7">
                  <c:v>1.3447415073200001E-2</c:v>
                </c:pt>
                <c:pt idx="8">
                  <c:v>1.0729046251439999E-3</c:v>
                </c:pt>
                <c:pt idx="9">
                  <c:v>3.8015918179079997E-2</c:v>
                </c:pt>
                <c:pt idx="10">
                  <c:v>3.9535987334900005E-2</c:v>
                </c:pt>
                <c:pt idx="11">
                  <c:v>23.104356984090003</c:v>
                </c:pt>
                <c:pt idx="12">
                  <c:v>384.07870466920002</c:v>
                </c:pt>
                <c:pt idx="13">
                  <c:v>0.47913167439899995</c:v>
                </c:pt>
                <c:pt idx="14">
                  <c:v>29.954057013500005</c:v>
                </c:pt>
                <c:pt idx="15">
                  <c:v>4.0533396629600008E-6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80D-4DC0-8B16-0595085359A3}"/>
            </c:ext>
          </c:extLst>
        </c:ser>
        <c:ser>
          <c:idx val="10"/>
          <c:order val="10"/>
          <c:tx>
            <c:strRef>
              <c:f>Visualisation_Austria!$L$64:$L$65</c:f>
              <c:strCache>
                <c:ptCount val="1"/>
                <c:pt idx="0">
                  <c:v>Other 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Visualisation_Austria!$A$66:$A$81</c:f>
              <c:strCache>
                <c:ptCount val="16"/>
                <c:pt idx="0">
                  <c:v>CC</c:v>
                </c:pt>
                <c:pt idx="1">
                  <c:v>OD</c:v>
                </c:pt>
                <c:pt idx="2">
                  <c:v>IR</c:v>
                </c:pt>
                <c:pt idx="3">
                  <c:v>PO</c:v>
                </c:pt>
                <c:pt idx="4">
                  <c:v>PM</c:v>
                </c:pt>
                <c:pt idx="5">
                  <c:v>HTnc</c:v>
                </c:pt>
                <c:pt idx="6">
                  <c:v>HTc</c:v>
                </c:pt>
                <c:pt idx="7">
                  <c:v>AC</c:v>
                </c:pt>
                <c:pt idx="8">
                  <c:v>Eufw</c:v>
                </c:pt>
                <c:pt idx="9">
                  <c:v>Euma</c:v>
                </c:pt>
                <c:pt idx="10">
                  <c:v>Eute</c:v>
                </c:pt>
                <c:pt idx="11">
                  <c:v>EC</c:v>
                </c:pt>
                <c:pt idx="12">
                  <c:v>LU</c:v>
                </c:pt>
                <c:pt idx="13">
                  <c:v>WU</c:v>
                </c:pt>
                <c:pt idx="14">
                  <c:v>EN</c:v>
                </c:pt>
                <c:pt idx="15">
                  <c:v>RU</c:v>
                </c:pt>
              </c:strCache>
            </c:strRef>
          </c:cat>
          <c:val>
            <c:numRef>
              <c:f>Visualisation_Austria!$L$66:$L$81</c:f>
              <c:numCache>
                <c:formatCode>General</c:formatCode>
                <c:ptCount val="16"/>
                <c:pt idx="0">
                  <c:v>15.445537001573932</c:v>
                </c:pt>
                <c:pt idx="1">
                  <c:v>5.6233092494570852E-7</c:v>
                </c:pt>
                <c:pt idx="2">
                  <c:v>2.0787897663535997</c:v>
                </c:pt>
                <c:pt idx="3">
                  <c:v>5.5314808565092966E-2</c:v>
                </c:pt>
                <c:pt idx="4">
                  <c:v>1.4655866008229773E-6</c:v>
                </c:pt>
                <c:pt idx="5">
                  <c:v>2.8115021804333108E-7</c:v>
                </c:pt>
                <c:pt idx="6">
                  <c:v>2.4623093262329976E-8</c:v>
                </c:pt>
                <c:pt idx="7">
                  <c:v>0.20342689405347683</c:v>
                </c:pt>
                <c:pt idx="8">
                  <c:v>4.926098720845316E-3</c:v>
                </c:pt>
                <c:pt idx="9">
                  <c:v>0.110362061737883</c:v>
                </c:pt>
                <c:pt idx="10">
                  <c:v>0.86905285046980918</c:v>
                </c:pt>
                <c:pt idx="11">
                  <c:v>462.9433200911576</c:v>
                </c:pt>
                <c:pt idx="12">
                  <c:v>1736.4292914823775</c:v>
                </c:pt>
                <c:pt idx="13">
                  <c:v>11.133778019121936</c:v>
                </c:pt>
                <c:pt idx="14">
                  <c:v>154.42937107913247</c:v>
                </c:pt>
                <c:pt idx="15">
                  <c:v>7.0553311717249317E-5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5D-47AE-9552-4E5E134DA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98733472"/>
        <c:axId val="1198730112"/>
      </c:barChart>
      <c:catAx>
        <c:axId val="119873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730112"/>
        <c:crosses val="autoZero"/>
        <c:auto val="1"/>
        <c:lblAlgn val="ctr"/>
        <c:lblOffset val="100"/>
        <c:noMultiLvlLbl val="0"/>
      </c:catAx>
      <c:valAx>
        <c:axId val="1198730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733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[SM1_Rapid Assessment_Tool.xlsx]Visualisation_Austria!PivotTable3</c:name>
    <c:fmtId val="45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tx1">
              <a:lumMod val="75000"/>
              <a:lumOff val="2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bg2">
              <a:lumMod val="9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tx1">
              <a:lumMod val="75000"/>
              <a:lumOff val="2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bg2">
              <a:lumMod val="9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pattFill prst="wdDnDiag">
            <a:fgClr>
              <a:schemeClr val="tx1">
                <a:lumMod val="75000"/>
                <a:lumOff val="25000"/>
              </a:schemeClr>
            </a:fgClr>
            <a:bgClr>
              <a:schemeClr val="bg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tx1">
              <a:lumMod val="75000"/>
              <a:lumOff val="2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pattFill prst="wdDnDiag">
            <a:fgClr>
              <a:schemeClr val="tx1">
                <a:lumMod val="75000"/>
                <a:lumOff val="25000"/>
              </a:schemeClr>
            </a:fgClr>
            <a:bgClr>
              <a:schemeClr val="bg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tx1">
              <a:lumMod val="75000"/>
              <a:lumOff val="2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pattFill prst="wdDnDiag">
            <a:fgClr>
              <a:schemeClr val="tx1">
                <a:lumMod val="75000"/>
                <a:lumOff val="25000"/>
              </a:schemeClr>
            </a:fgClr>
            <a:bgClr>
              <a:schemeClr val="bg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pattFill prst="dkDnDiag">
            <a:fgClr>
              <a:schemeClr val="accent2"/>
            </a:fgClr>
            <a:bgClr>
              <a:schemeClr val="bg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pattFill prst="wdUpDiag">
            <a:fgClr>
              <a:schemeClr val="accent2"/>
            </a:fgClr>
            <a:bgClr>
              <a:schemeClr val="bg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Visualisation_Austria!$B$25:$B$26</c:f>
              <c:strCache>
                <c:ptCount val="1"/>
                <c:pt idx="0">
                  <c:v>total plate waste </c:v>
                </c:pt>
              </c:strCache>
            </c:strRef>
          </c:tx>
          <c:spPr>
            <a:pattFill prst="dkDnDiag">
              <a:fgClr>
                <a:schemeClr val="accent2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Visualisation_Austria!$A$27:$A$39</c:f>
              <c:strCache>
                <c:ptCount val="12"/>
                <c:pt idx="0">
                  <c:v>Beef</c:v>
                </c:pt>
                <c:pt idx="1">
                  <c:v>Meat (excluding beef)</c:v>
                </c:pt>
                <c:pt idx="2">
                  <c:v>Dairy products</c:v>
                </c:pt>
                <c:pt idx="3">
                  <c:v>Fish</c:v>
                </c:pt>
                <c:pt idx="4">
                  <c:v>Plant-based protein</c:v>
                </c:pt>
                <c:pt idx="5">
                  <c:v>Starch/satiating food</c:v>
                </c:pt>
                <c:pt idx="6">
                  <c:v>Vegetables</c:v>
                </c:pt>
                <c:pt idx="7">
                  <c:v>Salad</c:v>
                </c:pt>
                <c:pt idx="8">
                  <c:v>Fruit</c:v>
                </c:pt>
                <c:pt idx="9">
                  <c:v>Soup</c:v>
                </c:pt>
                <c:pt idx="10">
                  <c:v>Desserts</c:v>
                </c:pt>
                <c:pt idx="11">
                  <c:v>Other </c:v>
                </c:pt>
              </c:strCache>
            </c:strRef>
          </c:cat>
          <c:val>
            <c:numRef>
              <c:f>Visualisation_Austria!$B$27:$B$39</c:f>
              <c:numCache>
                <c:formatCode>General</c:formatCode>
                <c:ptCount val="12"/>
                <c:pt idx="0">
                  <c:v>1.0150000000000001</c:v>
                </c:pt>
                <c:pt idx="1">
                  <c:v>1.0894000000000001</c:v>
                </c:pt>
                <c:pt idx="2">
                  <c:v>7.7012</c:v>
                </c:pt>
                <c:pt idx="4">
                  <c:v>0.53759999999999997</c:v>
                </c:pt>
                <c:pt idx="5">
                  <c:v>6.198739999999999</c:v>
                </c:pt>
                <c:pt idx="6">
                  <c:v>5.3977000000000013</c:v>
                </c:pt>
                <c:pt idx="7">
                  <c:v>0.16600000000000001</c:v>
                </c:pt>
                <c:pt idx="8">
                  <c:v>0.88319999999999999</c:v>
                </c:pt>
                <c:pt idx="9">
                  <c:v>7.6733999999999991</c:v>
                </c:pt>
                <c:pt idx="10">
                  <c:v>9.9099999999999994E-2</c:v>
                </c:pt>
                <c:pt idx="11">
                  <c:v>0.85526000000000013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FE-4AEB-887D-0ED54573A058}"/>
            </c:ext>
          </c:extLst>
        </c:ser>
        <c:ser>
          <c:idx val="1"/>
          <c:order val="1"/>
          <c:tx>
            <c:strRef>
              <c:f>Visualisation_Austria!$C$25:$C$26</c:f>
              <c:strCache>
                <c:ptCount val="1"/>
                <c:pt idx="0">
                  <c:v>total serving waste </c:v>
                </c:pt>
              </c:strCache>
            </c:strRef>
          </c:tx>
          <c:spPr>
            <a:pattFill prst="wdUpDiag">
              <a:fgClr>
                <a:schemeClr val="accent2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Visualisation_Austria!$A$27:$A$39</c:f>
              <c:strCache>
                <c:ptCount val="12"/>
                <c:pt idx="0">
                  <c:v>Beef</c:v>
                </c:pt>
                <c:pt idx="1">
                  <c:v>Meat (excluding beef)</c:v>
                </c:pt>
                <c:pt idx="2">
                  <c:v>Dairy products</c:v>
                </c:pt>
                <c:pt idx="3">
                  <c:v>Fish</c:v>
                </c:pt>
                <c:pt idx="4">
                  <c:v>Plant-based protein</c:v>
                </c:pt>
                <c:pt idx="5">
                  <c:v>Starch/satiating food</c:v>
                </c:pt>
                <c:pt idx="6">
                  <c:v>Vegetables</c:v>
                </c:pt>
                <c:pt idx="7">
                  <c:v>Salad</c:v>
                </c:pt>
                <c:pt idx="8">
                  <c:v>Fruit</c:v>
                </c:pt>
                <c:pt idx="9">
                  <c:v>Soup</c:v>
                </c:pt>
                <c:pt idx="10">
                  <c:v>Desserts</c:v>
                </c:pt>
                <c:pt idx="11">
                  <c:v>Other </c:v>
                </c:pt>
              </c:strCache>
            </c:strRef>
          </c:cat>
          <c:val>
            <c:numRef>
              <c:f>Visualisation_Austria!$C$27:$C$39</c:f>
              <c:numCache>
                <c:formatCode>General</c:formatCode>
                <c:ptCount val="12"/>
                <c:pt idx="0">
                  <c:v>3.4363999999999999</c:v>
                </c:pt>
                <c:pt idx="1">
                  <c:v>7.0156000000000009</c:v>
                </c:pt>
                <c:pt idx="2">
                  <c:v>31.474975000000004</c:v>
                </c:pt>
                <c:pt idx="3">
                  <c:v>1E-10</c:v>
                </c:pt>
                <c:pt idx="4">
                  <c:v>4.7459999999999996</c:v>
                </c:pt>
                <c:pt idx="5">
                  <c:v>32.385020000000011</c:v>
                </c:pt>
                <c:pt idx="6">
                  <c:v>41.3857</c:v>
                </c:pt>
                <c:pt idx="7">
                  <c:v>1.409</c:v>
                </c:pt>
                <c:pt idx="8">
                  <c:v>2.3122999999999996</c:v>
                </c:pt>
                <c:pt idx="9">
                  <c:v>23.214200000000002</c:v>
                </c:pt>
                <c:pt idx="10">
                  <c:v>0.33810000000000001</c:v>
                </c:pt>
                <c:pt idx="11">
                  <c:v>5.1595199999999988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FE-4AEB-887D-0ED54573A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1262239"/>
        <c:axId val="161261759"/>
      </c:barChart>
      <c:catAx>
        <c:axId val="1612622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261759"/>
        <c:crosses val="autoZero"/>
        <c:auto val="1"/>
        <c:lblAlgn val="ctr"/>
        <c:lblOffset val="100"/>
        <c:noMultiLvlLbl val="0"/>
      </c:catAx>
      <c:valAx>
        <c:axId val="161261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262239"/>
        <c:crosses val="autoZero"/>
        <c:crossBetween val="between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[SM1_Rapid Assessment_Tool.xlsx]Visualisation_Austria!PivotTable8</c:name>
    <c:fmtId val="51"/>
  </c:pivotSource>
  <c:chart>
    <c:autoTitleDeleted val="0"/>
    <c:pivotFmts>
      <c:pivotFmt>
        <c:idx val="0"/>
        <c:spPr>
          <a:solidFill>
            <a:srgbClr val="C0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pattFill prst="dkDnDiag">
            <a:fgClr>
              <a:srgbClr val="C00000"/>
            </a:fgClr>
            <a:bgClr>
              <a:schemeClr val="bg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D7BE6F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tx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pattFill prst="wdUpDiag">
            <a:fgClr>
              <a:schemeClr val="accent3">
                <a:lumMod val="60000"/>
                <a:lumOff val="40000"/>
              </a:schemeClr>
            </a:fgClr>
            <a:bgClr>
              <a:schemeClr val="bg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bg2">
              <a:lumMod val="9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FFFF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</c:pivotFmt>
      <c:pivotFmt>
        <c:idx val="11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pattFill prst="wdDnDiag">
            <a:fgClr>
              <a:schemeClr val="accent3">
                <a:lumMod val="60000"/>
                <a:lumOff val="40000"/>
              </a:schemeClr>
            </a:fgClr>
            <a:bgClr>
              <a:schemeClr val="bg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bg2">
              <a:lumMod val="9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tx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rgbClr val="C0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pattFill prst="dkDnDiag">
            <a:fgClr>
              <a:srgbClr val="C00000"/>
            </a:fgClr>
            <a:bgClr>
              <a:schemeClr val="bg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rgbClr val="D7BE6F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rgbClr val="FFFF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Visualisation_Austria!$B$4:$B$5</c:f>
              <c:strCache>
                <c:ptCount val="1"/>
                <c:pt idx="0">
                  <c:v>Beef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f>Visualisation_Austria!$A$6:$A$14</c:f>
              <c:strCache>
                <c:ptCount val="8"/>
                <c:pt idx="0">
                  <c:v>AT1_D1</c:v>
                </c:pt>
                <c:pt idx="1">
                  <c:v>AT1_D2</c:v>
                </c:pt>
                <c:pt idx="2">
                  <c:v>AT2_D1</c:v>
                </c:pt>
                <c:pt idx="3">
                  <c:v>AT2_D2</c:v>
                </c:pt>
                <c:pt idx="4">
                  <c:v>AT3_D1</c:v>
                </c:pt>
                <c:pt idx="5">
                  <c:v>AT3_D2</c:v>
                </c:pt>
                <c:pt idx="6">
                  <c:v>AT4_D1</c:v>
                </c:pt>
                <c:pt idx="7">
                  <c:v>AT4_D2</c:v>
                </c:pt>
              </c:strCache>
            </c:strRef>
          </c:cat>
          <c:val>
            <c:numRef>
              <c:f>Visualisation_Austria!$B$6:$B$14</c:f>
              <c:numCache>
                <c:formatCode>General</c:formatCode>
                <c:ptCount val="8"/>
                <c:pt idx="4">
                  <c:v>1.2011046511627908E-2</c:v>
                </c:pt>
                <c:pt idx="5">
                  <c:v>8.0095238095238101E-3</c:v>
                </c:pt>
                <c:pt idx="6">
                  <c:v>2.3144594594594593E-2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C-4B0E-B785-6C5C9E96BB00}"/>
            </c:ext>
          </c:extLst>
        </c:ser>
        <c:ser>
          <c:idx val="1"/>
          <c:order val="1"/>
          <c:tx>
            <c:strRef>
              <c:f>Visualisation_Austria!$C$4:$C$5</c:f>
              <c:strCache>
                <c:ptCount val="1"/>
                <c:pt idx="0">
                  <c:v>Meat (excluding beef)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Visualisation_Austria!$A$6:$A$14</c:f>
              <c:strCache>
                <c:ptCount val="8"/>
                <c:pt idx="0">
                  <c:v>AT1_D1</c:v>
                </c:pt>
                <c:pt idx="1">
                  <c:v>AT1_D2</c:v>
                </c:pt>
                <c:pt idx="2">
                  <c:v>AT2_D1</c:v>
                </c:pt>
                <c:pt idx="3">
                  <c:v>AT2_D2</c:v>
                </c:pt>
                <c:pt idx="4">
                  <c:v>AT3_D1</c:v>
                </c:pt>
                <c:pt idx="5">
                  <c:v>AT3_D2</c:v>
                </c:pt>
                <c:pt idx="6">
                  <c:v>AT4_D1</c:v>
                </c:pt>
                <c:pt idx="7">
                  <c:v>AT4_D2</c:v>
                </c:pt>
              </c:strCache>
            </c:strRef>
          </c:cat>
          <c:val>
            <c:numRef>
              <c:f>Visualisation_Austria!$C$6:$C$14</c:f>
              <c:numCache>
                <c:formatCode>General</c:formatCode>
                <c:ptCount val="8"/>
                <c:pt idx="0">
                  <c:v>1.7310447761194031E-2</c:v>
                </c:pt>
                <c:pt idx="4">
                  <c:v>2.8883139534883723E-2</c:v>
                </c:pt>
                <c:pt idx="6">
                  <c:v>2.6720270270270265E-2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C-4B0E-B785-6C5C9E96BB00}"/>
            </c:ext>
          </c:extLst>
        </c:ser>
        <c:ser>
          <c:idx val="2"/>
          <c:order val="2"/>
          <c:tx>
            <c:strRef>
              <c:f>Visualisation_Austria!$D$4:$D$5</c:f>
              <c:strCache>
                <c:ptCount val="1"/>
                <c:pt idx="0">
                  <c:v>Dairy products</c:v>
                </c:pt>
              </c:strCache>
            </c:strRef>
          </c:tx>
          <c:spPr>
            <a:solidFill>
              <a:srgbClr val="D7BE6F"/>
            </a:solidFill>
            <a:ln>
              <a:noFill/>
            </a:ln>
            <a:effectLst/>
          </c:spPr>
          <c:invertIfNegative val="0"/>
          <c:cat>
            <c:strRef>
              <c:f>Visualisation_Austria!$A$6:$A$14</c:f>
              <c:strCache>
                <c:ptCount val="8"/>
                <c:pt idx="0">
                  <c:v>AT1_D1</c:v>
                </c:pt>
                <c:pt idx="1">
                  <c:v>AT1_D2</c:v>
                </c:pt>
                <c:pt idx="2">
                  <c:v>AT2_D1</c:v>
                </c:pt>
                <c:pt idx="3">
                  <c:v>AT2_D2</c:v>
                </c:pt>
                <c:pt idx="4">
                  <c:v>AT3_D1</c:v>
                </c:pt>
                <c:pt idx="5">
                  <c:v>AT3_D2</c:v>
                </c:pt>
                <c:pt idx="6">
                  <c:v>AT4_D1</c:v>
                </c:pt>
                <c:pt idx="7">
                  <c:v>AT4_D2</c:v>
                </c:pt>
              </c:strCache>
            </c:strRef>
          </c:cat>
          <c:val>
            <c:numRef>
              <c:f>Visualisation_Austria!$D$6:$D$14</c:f>
              <c:numCache>
                <c:formatCode>General</c:formatCode>
                <c:ptCount val="8"/>
                <c:pt idx="0">
                  <c:v>8.2465671641791041E-2</c:v>
                </c:pt>
                <c:pt idx="1">
                  <c:v>7.6754761904761909E-2</c:v>
                </c:pt>
                <c:pt idx="2">
                  <c:v>6.5147058823529424E-3</c:v>
                </c:pt>
                <c:pt idx="3">
                  <c:v>0.1501777777777778</c:v>
                </c:pt>
                <c:pt idx="4">
                  <c:v>3.2287790697674415E-2</c:v>
                </c:pt>
                <c:pt idx="5">
                  <c:v>7.8076190476190466E-2</c:v>
                </c:pt>
                <c:pt idx="6">
                  <c:v>0.1033543918918919</c:v>
                </c:pt>
                <c:pt idx="7">
                  <c:v>3.7277906976744192E-2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C-4B0E-B785-6C5C9E96BB00}"/>
            </c:ext>
          </c:extLst>
        </c:ser>
        <c:ser>
          <c:idx val="3"/>
          <c:order val="3"/>
          <c:tx>
            <c:strRef>
              <c:f>Visualisation_Austria!$E$4:$E$5</c:f>
              <c:strCache>
                <c:ptCount val="1"/>
                <c:pt idx="0">
                  <c:v>Plant-based protein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Visualisation_Austria!$A$6:$A$14</c:f>
              <c:strCache>
                <c:ptCount val="8"/>
                <c:pt idx="0">
                  <c:v>AT1_D1</c:v>
                </c:pt>
                <c:pt idx="1">
                  <c:v>AT1_D2</c:v>
                </c:pt>
                <c:pt idx="2">
                  <c:v>AT2_D1</c:v>
                </c:pt>
                <c:pt idx="3">
                  <c:v>AT2_D2</c:v>
                </c:pt>
                <c:pt idx="4">
                  <c:v>AT3_D1</c:v>
                </c:pt>
                <c:pt idx="5">
                  <c:v>AT3_D2</c:v>
                </c:pt>
                <c:pt idx="6">
                  <c:v>AT4_D1</c:v>
                </c:pt>
                <c:pt idx="7">
                  <c:v>AT4_D2</c:v>
                </c:pt>
              </c:strCache>
            </c:strRef>
          </c:cat>
          <c:val>
            <c:numRef>
              <c:f>Visualisation_Austria!$E$6:$E$14</c:f>
              <c:numCache>
                <c:formatCode>General</c:formatCode>
                <c:ptCount val="8"/>
                <c:pt idx="2">
                  <c:v>7.7699999999999991E-2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C-4B0E-B785-6C5C9E96BB00}"/>
            </c:ext>
          </c:extLst>
        </c:ser>
        <c:ser>
          <c:idx val="4"/>
          <c:order val="4"/>
          <c:tx>
            <c:strRef>
              <c:f>Visualisation_Austria!$F$4:$F$5</c:f>
              <c:strCache>
                <c:ptCount val="1"/>
                <c:pt idx="0">
                  <c:v>Starch/satiating food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strRef>
              <c:f>Visualisation_Austria!$A$6:$A$14</c:f>
              <c:strCache>
                <c:ptCount val="8"/>
                <c:pt idx="0">
                  <c:v>AT1_D1</c:v>
                </c:pt>
                <c:pt idx="1">
                  <c:v>AT1_D2</c:v>
                </c:pt>
                <c:pt idx="2">
                  <c:v>AT2_D1</c:v>
                </c:pt>
                <c:pt idx="3">
                  <c:v>AT2_D2</c:v>
                </c:pt>
                <c:pt idx="4">
                  <c:v>AT3_D1</c:v>
                </c:pt>
                <c:pt idx="5">
                  <c:v>AT3_D2</c:v>
                </c:pt>
                <c:pt idx="6">
                  <c:v>AT4_D1</c:v>
                </c:pt>
                <c:pt idx="7">
                  <c:v>AT4_D2</c:v>
                </c:pt>
              </c:strCache>
            </c:strRef>
          </c:cat>
          <c:val>
            <c:numRef>
              <c:f>Visualisation_Austria!$F$6:$F$14</c:f>
              <c:numCache>
                <c:formatCode>General</c:formatCode>
                <c:ptCount val="8"/>
                <c:pt idx="0">
                  <c:v>7.0761194029850732E-2</c:v>
                </c:pt>
                <c:pt idx="1">
                  <c:v>8.4303174603174588E-2</c:v>
                </c:pt>
                <c:pt idx="2">
                  <c:v>4.7294117647058827E-2</c:v>
                </c:pt>
                <c:pt idx="3">
                  <c:v>0.1181888888888889</c:v>
                </c:pt>
                <c:pt idx="4">
                  <c:v>4.565000000000001E-2</c:v>
                </c:pt>
                <c:pt idx="5">
                  <c:v>6.0420952380952374E-2</c:v>
                </c:pt>
                <c:pt idx="6">
                  <c:v>6.1781081081081095E-2</c:v>
                </c:pt>
                <c:pt idx="7">
                  <c:v>4.1417441860465122E-2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4C-4B0E-B785-6C5C9E96BB00}"/>
            </c:ext>
          </c:extLst>
        </c:ser>
        <c:ser>
          <c:idx val="5"/>
          <c:order val="5"/>
          <c:tx>
            <c:strRef>
              <c:f>Visualisation_Austria!$G$4:$G$5</c:f>
              <c:strCache>
                <c:ptCount val="1"/>
                <c:pt idx="0">
                  <c:v>Vegetables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Visualisation_Austria!$A$6:$A$14</c:f>
              <c:strCache>
                <c:ptCount val="8"/>
                <c:pt idx="0">
                  <c:v>AT1_D1</c:v>
                </c:pt>
                <c:pt idx="1">
                  <c:v>AT1_D2</c:v>
                </c:pt>
                <c:pt idx="2">
                  <c:v>AT2_D1</c:v>
                </c:pt>
                <c:pt idx="3">
                  <c:v>AT2_D2</c:v>
                </c:pt>
                <c:pt idx="4">
                  <c:v>AT3_D1</c:v>
                </c:pt>
                <c:pt idx="5">
                  <c:v>AT3_D2</c:v>
                </c:pt>
                <c:pt idx="6">
                  <c:v>AT4_D1</c:v>
                </c:pt>
                <c:pt idx="7">
                  <c:v>AT4_D2</c:v>
                </c:pt>
              </c:strCache>
            </c:strRef>
          </c:cat>
          <c:val>
            <c:numRef>
              <c:f>Visualisation_Austria!$G$6:$G$14</c:f>
              <c:numCache>
                <c:formatCode>General</c:formatCode>
                <c:ptCount val="8"/>
                <c:pt idx="0">
                  <c:v>2.2925373134328356E-2</c:v>
                </c:pt>
                <c:pt idx="1">
                  <c:v>9.8222222222222225E-2</c:v>
                </c:pt>
                <c:pt idx="2">
                  <c:v>4.5325000000000004E-2</c:v>
                </c:pt>
                <c:pt idx="3">
                  <c:v>7.6644444444444446E-2</c:v>
                </c:pt>
                <c:pt idx="4">
                  <c:v>9.3225581395348853E-2</c:v>
                </c:pt>
                <c:pt idx="5">
                  <c:v>9.0192857142857144E-2</c:v>
                </c:pt>
                <c:pt idx="6">
                  <c:v>7.0729729729729726E-2</c:v>
                </c:pt>
                <c:pt idx="7">
                  <c:v>5.0849999999999999E-2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4C-4B0E-B785-6C5C9E96BB00}"/>
            </c:ext>
          </c:extLst>
        </c:ser>
        <c:ser>
          <c:idx val="6"/>
          <c:order val="6"/>
          <c:tx>
            <c:strRef>
              <c:f>Visualisation_Austria!$H$4:$H$5</c:f>
              <c:strCache>
                <c:ptCount val="1"/>
                <c:pt idx="0">
                  <c:v>Salad</c:v>
                </c:pt>
              </c:strCache>
            </c:strRef>
          </c:tx>
          <c:spPr>
            <a:pattFill prst="wdDnDiag">
              <a:fgClr>
                <a:schemeClr val="accent3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Visualisation_Austria!$A$6:$A$14</c:f>
              <c:strCache>
                <c:ptCount val="8"/>
                <c:pt idx="0">
                  <c:v>AT1_D1</c:v>
                </c:pt>
                <c:pt idx="1">
                  <c:v>AT1_D2</c:v>
                </c:pt>
                <c:pt idx="2">
                  <c:v>AT2_D1</c:v>
                </c:pt>
                <c:pt idx="3">
                  <c:v>AT2_D2</c:v>
                </c:pt>
                <c:pt idx="4">
                  <c:v>AT3_D1</c:v>
                </c:pt>
                <c:pt idx="5">
                  <c:v>AT3_D2</c:v>
                </c:pt>
                <c:pt idx="6">
                  <c:v>AT4_D1</c:v>
                </c:pt>
                <c:pt idx="7">
                  <c:v>AT4_D2</c:v>
                </c:pt>
              </c:strCache>
            </c:strRef>
          </c:cat>
          <c:val>
            <c:numRef>
              <c:f>Visualisation_Austria!$H$6:$H$14</c:f>
              <c:numCache>
                <c:formatCode>General</c:formatCode>
                <c:ptCount val="8"/>
                <c:pt idx="1">
                  <c:v>2.5000000000000001E-2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44C-4B0E-B785-6C5C9E96BB00}"/>
            </c:ext>
          </c:extLst>
        </c:ser>
        <c:ser>
          <c:idx val="7"/>
          <c:order val="7"/>
          <c:tx>
            <c:strRef>
              <c:f>Visualisation_Austria!$I$4:$I$5</c:f>
              <c:strCache>
                <c:ptCount val="1"/>
                <c:pt idx="0">
                  <c:v>Fruit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Visualisation_Austria!$A$6:$A$14</c:f>
              <c:strCache>
                <c:ptCount val="8"/>
                <c:pt idx="0">
                  <c:v>AT1_D1</c:v>
                </c:pt>
                <c:pt idx="1">
                  <c:v>AT1_D2</c:v>
                </c:pt>
                <c:pt idx="2">
                  <c:v>AT2_D1</c:v>
                </c:pt>
                <c:pt idx="3">
                  <c:v>AT2_D2</c:v>
                </c:pt>
                <c:pt idx="4">
                  <c:v>AT3_D1</c:v>
                </c:pt>
                <c:pt idx="5">
                  <c:v>AT3_D2</c:v>
                </c:pt>
                <c:pt idx="6">
                  <c:v>AT4_D1</c:v>
                </c:pt>
                <c:pt idx="7">
                  <c:v>AT4_D2</c:v>
                </c:pt>
              </c:strCache>
            </c:strRef>
          </c:cat>
          <c:val>
            <c:numRef>
              <c:f>Visualisation_Austria!$I$6:$I$14</c:f>
              <c:numCache>
                <c:formatCode>General</c:formatCode>
                <c:ptCount val="8"/>
                <c:pt idx="3">
                  <c:v>1.9988888888888889E-2</c:v>
                </c:pt>
                <c:pt idx="6">
                  <c:v>1.1590540540540539E-2</c:v>
                </c:pt>
                <c:pt idx="7">
                  <c:v>1.881627906976744E-2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44C-4B0E-B785-6C5C9E96BB00}"/>
            </c:ext>
          </c:extLst>
        </c:ser>
        <c:ser>
          <c:idx val="8"/>
          <c:order val="8"/>
          <c:tx>
            <c:strRef>
              <c:f>Visualisation_Austria!$J$4:$J$5</c:f>
              <c:strCache>
                <c:ptCount val="1"/>
                <c:pt idx="0">
                  <c:v>Soup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</a:ln>
            <a:effectLst/>
          </c:spPr>
          <c:invertIfNegative val="0"/>
          <c:cat>
            <c:strRef>
              <c:f>Visualisation_Austria!$A$6:$A$14</c:f>
              <c:strCache>
                <c:ptCount val="8"/>
                <c:pt idx="0">
                  <c:v>AT1_D1</c:v>
                </c:pt>
                <c:pt idx="1">
                  <c:v>AT1_D2</c:v>
                </c:pt>
                <c:pt idx="2">
                  <c:v>AT2_D1</c:v>
                </c:pt>
                <c:pt idx="3">
                  <c:v>AT2_D2</c:v>
                </c:pt>
                <c:pt idx="4">
                  <c:v>AT3_D1</c:v>
                </c:pt>
                <c:pt idx="5">
                  <c:v>AT3_D2</c:v>
                </c:pt>
                <c:pt idx="6">
                  <c:v>AT4_D1</c:v>
                </c:pt>
                <c:pt idx="7">
                  <c:v>AT4_D2</c:v>
                </c:pt>
              </c:strCache>
            </c:strRef>
          </c:cat>
          <c:val>
            <c:numRef>
              <c:f>Visualisation_Austria!$J$6:$J$14</c:f>
              <c:numCache>
                <c:formatCode>General</c:formatCode>
                <c:ptCount val="8"/>
                <c:pt idx="1">
                  <c:v>8.2171428571428576E-2</c:v>
                </c:pt>
                <c:pt idx="2">
                  <c:v>0.10369411764705881</c:v>
                </c:pt>
                <c:pt idx="4">
                  <c:v>8.1104651162790697E-2</c:v>
                </c:pt>
                <c:pt idx="5">
                  <c:v>5.6066666666666667E-2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44C-4B0E-B785-6C5C9E96BB00}"/>
            </c:ext>
          </c:extLst>
        </c:ser>
        <c:ser>
          <c:idx val="9"/>
          <c:order val="9"/>
          <c:tx>
            <c:strRef>
              <c:f>Visualisation_Austria!$K$4:$K$5</c:f>
              <c:strCache>
                <c:ptCount val="1"/>
                <c:pt idx="0">
                  <c:v>Desserts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Visualisation_Austria!$A$6:$A$14</c:f>
              <c:strCache>
                <c:ptCount val="8"/>
                <c:pt idx="0">
                  <c:v>AT1_D1</c:v>
                </c:pt>
                <c:pt idx="1">
                  <c:v>AT1_D2</c:v>
                </c:pt>
                <c:pt idx="2">
                  <c:v>AT2_D1</c:v>
                </c:pt>
                <c:pt idx="3">
                  <c:v>AT2_D2</c:v>
                </c:pt>
                <c:pt idx="4">
                  <c:v>AT3_D1</c:v>
                </c:pt>
                <c:pt idx="5">
                  <c:v>AT3_D2</c:v>
                </c:pt>
                <c:pt idx="6">
                  <c:v>AT4_D1</c:v>
                </c:pt>
                <c:pt idx="7">
                  <c:v>AT4_D2</c:v>
                </c:pt>
              </c:strCache>
            </c:strRef>
          </c:cat>
          <c:val>
            <c:numRef>
              <c:f>Visualisation_Austria!$K$6:$K$14</c:f>
              <c:numCache>
                <c:formatCode>General</c:formatCode>
                <c:ptCount val="8"/>
                <c:pt idx="3">
                  <c:v>9.2694444444444447E-3</c:v>
                </c:pt>
                <c:pt idx="4">
                  <c:v>6.0174418604651162E-4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44C-4B0E-B785-6C5C9E96BB00}"/>
            </c:ext>
          </c:extLst>
        </c:ser>
        <c:ser>
          <c:idx val="10"/>
          <c:order val="10"/>
          <c:tx>
            <c:strRef>
              <c:f>Visualisation_Austria!$L$4:$L$5</c:f>
              <c:strCache>
                <c:ptCount val="1"/>
                <c:pt idx="0">
                  <c:v>Other 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Visualisation_Austria!$A$6:$A$14</c:f>
              <c:strCache>
                <c:ptCount val="8"/>
                <c:pt idx="0">
                  <c:v>AT1_D1</c:v>
                </c:pt>
                <c:pt idx="1">
                  <c:v>AT1_D2</c:v>
                </c:pt>
                <c:pt idx="2">
                  <c:v>AT2_D1</c:v>
                </c:pt>
                <c:pt idx="3">
                  <c:v>AT2_D2</c:v>
                </c:pt>
                <c:pt idx="4">
                  <c:v>AT3_D1</c:v>
                </c:pt>
                <c:pt idx="5">
                  <c:v>AT3_D2</c:v>
                </c:pt>
                <c:pt idx="6">
                  <c:v>AT4_D1</c:v>
                </c:pt>
                <c:pt idx="7">
                  <c:v>AT4_D2</c:v>
                </c:pt>
              </c:strCache>
            </c:strRef>
          </c:cat>
          <c:val>
            <c:numRef>
              <c:f>Visualisation_Austria!$L$6:$L$14</c:f>
              <c:numCache>
                <c:formatCode>General</c:formatCode>
                <c:ptCount val="8"/>
                <c:pt idx="0">
                  <c:v>1.4597014925373136E-2</c:v>
                </c:pt>
                <c:pt idx="1">
                  <c:v>5.135714285714286E-3</c:v>
                </c:pt>
                <c:pt idx="2">
                  <c:v>3.5617647058823537E-3</c:v>
                </c:pt>
                <c:pt idx="4">
                  <c:v>5.6244186046511633E-3</c:v>
                </c:pt>
                <c:pt idx="5">
                  <c:v>3.2650476190476188E-2</c:v>
                </c:pt>
                <c:pt idx="6">
                  <c:v>2.1350000000000002E-3</c:v>
                </c:pt>
                <c:pt idx="7">
                  <c:v>7.011627906976744E-3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47-4ECD-B8E0-8B9104DDF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7407711"/>
        <c:axId val="147408191"/>
      </c:barChart>
      <c:catAx>
        <c:axId val="1474077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408191"/>
        <c:crosses val="autoZero"/>
        <c:auto val="1"/>
        <c:lblAlgn val="ctr"/>
        <c:lblOffset val="100"/>
        <c:noMultiLvlLbl val="0"/>
      </c:catAx>
      <c:valAx>
        <c:axId val="147408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4077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[SM1_Rapid Assessment_Tool.xlsx]Visualisation_Austria!PivotTable5</c:name>
    <c:fmtId val="1"/>
  </c:pivotSource>
  <c:chart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pattFill prst="dkDnDiag">
            <a:fgClr>
              <a:schemeClr val="accent2"/>
            </a:fgClr>
            <a:bgClr>
              <a:schemeClr val="bg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pattFill prst="wdUpDiag">
            <a:fgClr>
              <a:schemeClr val="accent2"/>
            </a:fgClr>
            <a:bgClr>
              <a:schemeClr val="bg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Visualisation_Austria!$B$43</c:f>
              <c:strCache>
                <c:ptCount val="1"/>
                <c:pt idx="0">
                  <c:v>Sum of Consumed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Visualisation_Austria!$A$44:$A$56</c:f>
              <c:strCache>
                <c:ptCount val="12"/>
                <c:pt idx="0">
                  <c:v>Beef</c:v>
                </c:pt>
                <c:pt idx="1">
                  <c:v>Meat (excluding beef)</c:v>
                </c:pt>
                <c:pt idx="2">
                  <c:v>Dairy products</c:v>
                </c:pt>
                <c:pt idx="3">
                  <c:v>Fish</c:v>
                </c:pt>
                <c:pt idx="4">
                  <c:v>Plant-based protein</c:v>
                </c:pt>
                <c:pt idx="5">
                  <c:v>Starch/satiating food</c:v>
                </c:pt>
                <c:pt idx="6">
                  <c:v>Vegetables</c:v>
                </c:pt>
                <c:pt idx="7">
                  <c:v>Salad</c:v>
                </c:pt>
                <c:pt idx="8">
                  <c:v>Fruit</c:v>
                </c:pt>
                <c:pt idx="9">
                  <c:v>Soup</c:v>
                </c:pt>
                <c:pt idx="10">
                  <c:v>Desserts</c:v>
                </c:pt>
                <c:pt idx="11">
                  <c:v>Other </c:v>
                </c:pt>
              </c:strCache>
            </c:strRef>
          </c:cat>
          <c:val>
            <c:numRef>
              <c:f>Visualisation_Austria!$B$44:$B$56</c:f>
              <c:numCache>
                <c:formatCode>0%</c:formatCode>
                <c:ptCount val="12"/>
                <c:pt idx="0">
                  <c:v>2.3289788282589825</c:v>
                </c:pt>
                <c:pt idx="1">
                  <c:v>1.8770458331763211</c:v>
                </c:pt>
                <c:pt idx="2">
                  <c:v>12.037399087585611</c:v>
                </c:pt>
                <c:pt idx="3">
                  <c:v>0</c:v>
                </c:pt>
                <c:pt idx="4">
                  <c:v>0.41293333333333337</c:v>
                </c:pt>
                <c:pt idx="5">
                  <c:v>16.18873294061882</c:v>
                </c:pt>
                <c:pt idx="6">
                  <c:v>9.8149881053814418</c:v>
                </c:pt>
                <c:pt idx="7">
                  <c:v>0.21250000000000002</c:v>
                </c:pt>
                <c:pt idx="8">
                  <c:v>3.2396199009086075</c:v>
                </c:pt>
                <c:pt idx="9">
                  <c:v>2.0890504947656021</c:v>
                </c:pt>
                <c:pt idx="10">
                  <c:v>1.3106607297431434</c:v>
                </c:pt>
                <c:pt idx="11">
                  <c:v>8.2014843230605319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0F-4643-BBDF-D7C90F3B8ECE}"/>
            </c:ext>
          </c:extLst>
        </c:ser>
        <c:ser>
          <c:idx val="1"/>
          <c:order val="1"/>
          <c:tx>
            <c:strRef>
              <c:f>Visualisation_Austria!$C$43</c:f>
              <c:strCache>
                <c:ptCount val="1"/>
                <c:pt idx="0">
                  <c:v>Sum of Plate waste</c:v>
                </c:pt>
              </c:strCache>
            </c:strRef>
          </c:tx>
          <c:spPr>
            <a:pattFill prst="dkDnDiag">
              <a:fgClr>
                <a:schemeClr val="accent2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Visualisation_Austria!$A$44:$A$56</c:f>
              <c:strCache>
                <c:ptCount val="12"/>
                <c:pt idx="0">
                  <c:v>Beef</c:v>
                </c:pt>
                <c:pt idx="1">
                  <c:v>Meat (excluding beef)</c:v>
                </c:pt>
                <c:pt idx="2">
                  <c:v>Dairy products</c:v>
                </c:pt>
                <c:pt idx="3">
                  <c:v>Fish</c:v>
                </c:pt>
                <c:pt idx="4">
                  <c:v>Plant-based protein</c:v>
                </c:pt>
                <c:pt idx="5">
                  <c:v>Starch/satiating food</c:v>
                </c:pt>
                <c:pt idx="6">
                  <c:v>Vegetables</c:v>
                </c:pt>
                <c:pt idx="7">
                  <c:v>Salad</c:v>
                </c:pt>
                <c:pt idx="8">
                  <c:v>Fruit</c:v>
                </c:pt>
                <c:pt idx="9">
                  <c:v>Soup</c:v>
                </c:pt>
                <c:pt idx="10">
                  <c:v>Desserts</c:v>
                </c:pt>
                <c:pt idx="11">
                  <c:v>Other </c:v>
                </c:pt>
              </c:strCache>
            </c:strRef>
          </c:cat>
          <c:val>
            <c:numRef>
              <c:f>Visualisation_Austria!$C$44:$C$56</c:f>
              <c:numCache>
                <c:formatCode>0%</c:formatCode>
                <c:ptCount val="12"/>
                <c:pt idx="0">
                  <c:v>0.38269621127934572</c:v>
                </c:pt>
                <c:pt idx="1">
                  <c:v>0.26117294046752199</c:v>
                </c:pt>
                <c:pt idx="2">
                  <c:v>3.4317373800794391</c:v>
                </c:pt>
                <c:pt idx="3">
                  <c:v>0</c:v>
                </c:pt>
                <c:pt idx="4">
                  <c:v>5.9733333333333333E-2</c:v>
                </c:pt>
                <c:pt idx="5">
                  <c:v>1.4865030691403776</c:v>
                </c:pt>
                <c:pt idx="6">
                  <c:v>1.9054319386684189</c:v>
                </c:pt>
                <c:pt idx="7">
                  <c:v>8.3000000000000004E-2</c:v>
                </c:pt>
                <c:pt idx="8">
                  <c:v>9.784110373281768E-2</c:v>
                </c:pt>
                <c:pt idx="9">
                  <c:v>0.47983508063297592</c:v>
                </c:pt>
                <c:pt idx="10">
                  <c:v>0.18263914485809069</c:v>
                </c:pt>
                <c:pt idx="11">
                  <c:v>1.4256032095699935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0F-4643-BBDF-D7C90F3B8ECE}"/>
            </c:ext>
          </c:extLst>
        </c:ser>
        <c:ser>
          <c:idx val="2"/>
          <c:order val="2"/>
          <c:tx>
            <c:strRef>
              <c:f>Visualisation_Austria!$D$43</c:f>
              <c:strCache>
                <c:ptCount val="1"/>
                <c:pt idx="0">
                  <c:v>Sum of Serving waste</c:v>
                </c:pt>
              </c:strCache>
            </c:strRef>
          </c:tx>
          <c:spPr>
            <a:pattFill prst="wdUpDiag">
              <a:fgClr>
                <a:schemeClr val="accent2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Visualisation_Austria!$A$44:$A$56</c:f>
              <c:strCache>
                <c:ptCount val="12"/>
                <c:pt idx="0">
                  <c:v>Beef</c:v>
                </c:pt>
                <c:pt idx="1">
                  <c:v>Meat (excluding beef)</c:v>
                </c:pt>
                <c:pt idx="2">
                  <c:v>Dairy products</c:v>
                </c:pt>
                <c:pt idx="3">
                  <c:v>Fish</c:v>
                </c:pt>
                <c:pt idx="4">
                  <c:v>Plant-based protein</c:v>
                </c:pt>
                <c:pt idx="5">
                  <c:v>Starch/satiating food</c:v>
                </c:pt>
                <c:pt idx="6">
                  <c:v>Vegetables</c:v>
                </c:pt>
                <c:pt idx="7">
                  <c:v>Salad</c:v>
                </c:pt>
                <c:pt idx="8">
                  <c:v>Fruit</c:v>
                </c:pt>
                <c:pt idx="9">
                  <c:v>Soup</c:v>
                </c:pt>
                <c:pt idx="10">
                  <c:v>Desserts</c:v>
                </c:pt>
                <c:pt idx="11">
                  <c:v>Other </c:v>
                </c:pt>
              </c:strCache>
            </c:strRef>
          </c:cat>
          <c:val>
            <c:numRef>
              <c:f>Visualisation_Austria!$D$44:$D$56</c:f>
              <c:numCache>
                <c:formatCode>0%</c:formatCode>
                <c:ptCount val="12"/>
                <c:pt idx="0">
                  <c:v>1.2883249604616713</c:v>
                </c:pt>
                <c:pt idx="1">
                  <c:v>1.8617812263561571</c:v>
                </c:pt>
                <c:pt idx="2">
                  <c:v>13.53086353233495</c:v>
                </c:pt>
                <c:pt idx="3">
                  <c:v>0</c:v>
                </c:pt>
                <c:pt idx="4">
                  <c:v>0.52733333333333332</c:v>
                </c:pt>
                <c:pt idx="5">
                  <c:v>9.3247639902408004</c:v>
                </c:pt>
                <c:pt idx="6">
                  <c:v>14.279579955950139</c:v>
                </c:pt>
                <c:pt idx="7">
                  <c:v>0.70450000000000002</c:v>
                </c:pt>
                <c:pt idx="8">
                  <c:v>1.6625389953585752</c:v>
                </c:pt>
                <c:pt idx="9">
                  <c:v>1.4311144246014222</c:v>
                </c:pt>
                <c:pt idx="10">
                  <c:v>0.50670012539876597</c:v>
                </c:pt>
                <c:pt idx="11">
                  <c:v>5.3729124673694741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0F-4643-BBDF-D7C90F3B8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8092287"/>
        <c:axId val="618099007"/>
      </c:barChart>
      <c:catAx>
        <c:axId val="618092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8099007"/>
        <c:crosses val="autoZero"/>
        <c:auto val="1"/>
        <c:lblAlgn val="ctr"/>
        <c:lblOffset val="100"/>
        <c:noMultiLvlLbl val="0"/>
      </c:catAx>
      <c:valAx>
        <c:axId val="618099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80922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Visualisation_Austria!$D$106</c:f>
              <c:strCache>
                <c:ptCount val="1"/>
                <c:pt idx="0">
                  <c:v>Within safe limit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Visualisation_Austria!$C$107:$C$122</c:f>
              <c:strCache>
                <c:ptCount val="16"/>
                <c:pt idx="0">
                  <c:v>CC</c:v>
                </c:pt>
                <c:pt idx="1">
                  <c:v>OD</c:v>
                </c:pt>
                <c:pt idx="2">
                  <c:v>IR</c:v>
                </c:pt>
                <c:pt idx="3">
                  <c:v>PO</c:v>
                </c:pt>
                <c:pt idx="4">
                  <c:v>PM</c:v>
                </c:pt>
                <c:pt idx="5">
                  <c:v>HTnc</c:v>
                </c:pt>
                <c:pt idx="6">
                  <c:v>HTc</c:v>
                </c:pt>
                <c:pt idx="7">
                  <c:v>AC</c:v>
                </c:pt>
                <c:pt idx="8">
                  <c:v>Eufw</c:v>
                </c:pt>
                <c:pt idx="9">
                  <c:v>Euma</c:v>
                </c:pt>
                <c:pt idx="10">
                  <c:v>Eute</c:v>
                </c:pt>
                <c:pt idx="11">
                  <c:v>EC</c:v>
                </c:pt>
                <c:pt idx="12">
                  <c:v>LU</c:v>
                </c:pt>
                <c:pt idx="13">
                  <c:v>WU</c:v>
                </c:pt>
                <c:pt idx="14">
                  <c:v>EN</c:v>
                </c:pt>
                <c:pt idx="15">
                  <c:v>RU</c:v>
                </c:pt>
              </c:strCache>
            </c:strRef>
          </c:cat>
          <c:val>
            <c:numRef>
              <c:f>Visualisation_Austria!$D$107:$D$122</c:f>
              <c:numCache>
                <c:formatCode>General</c:formatCode>
                <c:ptCount val="16"/>
                <c:pt idx="0">
                  <c:v>1</c:v>
                </c:pt>
                <c:pt idx="1">
                  <c:v>1.1029360200367004E-2</c:v>
                </c:pt>
                <c:pt idx="2">
                  <c:v>9.1604728946466804E-2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5.3234605764646406E-2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0.53372810827449035</c:v>
                </c:pt>
                <c:pt idx="14">
                  <c:v>1</c:v>
                </c:pt>
                <c:pt idx="1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29-4F4C-AC04-B5C20C7A490D}"/>
            </c:ext>
          </c:extLst>
        </c:ser>
        <c:ser>
          <c:idx val="1"/>
          <c:order val="1"/>
          <c:tx>
            <c:strRef>
              <c:f>Visualisation_Austria!$E$106</c:f>
              <c:strCache>
                <c:ptCount val="1"/>
                <c:pt idx="0">
                  <c:v>Exceeding up to 10 times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Visualisation_Austria!$C$107:$C$122</c:f>
              <c:strCache>
                <c:ptCount val="16"/>
                <c:pt idx="0">
                  <c:v>CC</c:v>
                </c:pt>
                <c:pt idx="1">
                  <c:v>OD</c:v>
                </c:pt>
                <c:pt idx="2">
                  <c:v>IR</c:v>
                </c:pt>
                <c:pt idx="3">
                  <c:v>PO</c:v>
                </c:pt>
                <c:pt idx="4">
                  <c:v>PM</c:v>
                </c:pt>
                <c:pt idx="5">
                  <c:v>HTnc</c:v>
                </c:pt>
                <c:pt idx="6">
                  <c:v>HTc</c:v>
                </c:pt>
                <c:pt idx="7">
                  <c:v>AC</c:v>
                </c:pt>
                <c:pt idx="8">
                  <c:v>Eufw</c:v>
                </c:pt>
                <c:pt idx="9">
                  <c:v>Euma</c:v>
                </c:pt>
                <c:pt idx="10">
                  <c:v>Eute</c:v>
                </c:pt>
                <c:pt idx="11">
                  <c:v>EC</c:v>
                </c:pt>
                <c:pt idx="12">
                  <c:v>LU</c:v>
                </c:pt>
                <c:pt idx="13">
                  <c:v>WU</c:v>
                </c:pt>
                <c:pt idx="14">
                  <c:v>EN</c:v>
                </c:pt>
                <c:pt idx="15">
                  <c:v>RU</c:v>
                </c:pt>
              </c:strCache>
            </c:strRef>
          </c:cat>
          <c:val>
            <c:numRef>
              <c:f>Visualisation_Austria!$E$107:$E$122</c:f>
              <c:numCache>
                <c:formatCode>0.00E+00</c:formatCode>
                <c:ptCount val="16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1.7363247775829609</c:v>
                </c:pt>
                <c:pt idx="4">
                  <c:v>9</c:v>
                </c:pt>
                <c:pt idx="5">
                  <c:v>4.51751902275966</c:v>
                </c:pt>
                <c:pt idx="6">
                  <c:v>0</c:v>
                </c:pt>
                <c:pt idx="7">
                  <c:v>3.2324376268757926</c:v>
                </c:pt>
                <c:pt idx="8">
                  <c:v>8.6071504794853091</c:v>
                </c:pt>
                <c:pt idx="9">
                  <c:v>5.5271358198131999</c:v>
                </c:pt>
                <c:pt idx="10">
                  <c:v>2.2088828991173926</c:v>
                </c:pt>
                <c:pt idx="11">
                  <c:v>9</c:v>
                </c:pt>
                <c:pt idx="12">
                  <c:v>9</c:v>
                </c:pt>
                <c:pt idx="13">
                  <c:v>0</c:v>
                </c:pt>
                <c:pt idx="14">
                  <c:v>9</c:v>
                </c:pt>
                <c:pt idx="15">
                  <c:v>4.1196749058522055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29-4F4C-AC04-B5C20C7A490D}"/>
            </c:ext>
          </c:extLst>
        </c:ser>
        <c:ser>
          <c:idx val="2"/>
          <c:order val="2"/>
          <c:tx>
            <c:strRef>
              <c:f>Visualisation_Austria!$F$106</c:f>
              <c:strCache>
                <c:ptCount val="1"/>
                <c:pt idx="0">
                  <c:v>Exceeding more than 10 times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Visualisation_Austria!$C$107:$C$122</c:f>
              <c:strCache>
                <c:ptCount val="16"/>
                <c:pt idx="0">
                  <c:v>CC</c:v>
                </c:pt>
                <c:pt idx="1">
                  <c:v>OD</c:v>
                </c:pt>
                <c:pt idx="2">
                  <c:v>IR</c:v>
                </c:pt>
                <c:pt idx="3">
                  <c:v>PO</c:v>
                </c:pt>
                <c:pt idx="4">
                  <c:v>PM</c:v>
                </c:pt>
                <c:pt idx="5">
                  <c:v>HTnc</c:v>
                </c:pt>
                <c:pt idx="6">
                  <c:v>HTc</c:v>
                </c:pt>
                <c:pt idx="7">
                  <c:v>AC</c:v>
                </c:pt>
                <c:pt idx="8">
                  <c:v>Eufw</c:v>
                </c:pt>
                <c:pt idx="9">
                  <c:v>Euma</c:v>
                </c:pt>
                <c:pt idx="10">
                  <c:v>Eute</c:v>
                </c:pt>
                <c:pt idx="11">
                  <c:v>EC</c:v>
                </c:pt>
                <c:pt idx="12">
                  <c:v>LU</c:v>
                </c:pt>
                <c:pt idx="13">
                  <c:v>WU</c:v>
                </c:pt>
                <c:pt idx="14">
                  <c:v>EN</c:v>
                </c:pt>
                <c:pt idx="15">
                  <c:v>RU</c:v>
                </c:pt>
              </c:strCache>
            </c:strRef>
          </c:cat>
          <c:val>
            <c:numRef>
              <c:f>Visualisation_Austria!$F$107:$F$122</c:f>
              <c:numCache>
                <c:formatCode>0.00E+00</c:formatCode>
                <c:ptCount val="16"/>
                <c:pt idx="0">
                  <c:v>33.111490798466846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35.451843890808085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24.673682256274255</c:v>
                </c:pt>
                <c:pt idx="12">
                  <c:v>1180.2370900475214</c:v>
                </c:pt>
                <c:pt idx="13">
                  <c:v>0</c:v>
                </c:pt>
                <c:pt idx="14">
                  <c:v>1.5101315220198046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29-4F4C-AC04-B5C20C7A4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27888191"/>
        <c:axId val="927892511"/>
      </c:barChart>
      <c:catAx>
        <c:axId val="9278881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7892511"/>
        <c:crosses val="autoZero"/>
        <c:auto val="1"/>
        <c:lblAlgn val="ctr"/>
        <c:lblOffset val="100"/>
        <c:noMultiLvlLbl val="0"/>
      </c:catAx>
      <c:valAx>
        <c:axId val="927892511"/>
        <c:scaling>
          <c:logBase val="10"/>
          <c:orientation val="minMax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78881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[SM1_Rapid Assessment_Tool.xlsx]Visualisation_Italy!PivotTable6</c:name>
    <c:fmtId val="36"/>
  </c:pivotSource>
  <c:chart>
    <c:autoTitleDeleted val="0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5">
              <a:lumMod val="40000"/>
              <a:lumOff val="60000"/>
            </a:schemeClr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3">
              <a:lumMod val="40000"/>
              <a:lumOff val="60000"/>
            </a:schemeClr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3">
              <a:lumMod val="40000"/>
              <a:lumOff val="60000"/>
            </a:schemeClr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5">
              <a:lumMod val="40000"/>
              <a:lumOff val="60000"/>
            </a:schemeClr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3">
              <a:lumMod val="40000"/>
              <a:lumOff val="60000"/>
            </a:schemeClr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3">
              <a:lumMod val="40000"/>
              <a:lumOff val="60000"/>
            </a:schemeClr>
          </a:solidFill>
          <a:ln w="19050">
            <a:solidFill>
              <a:schemeClr val="lt1"/>
            </a:solidFill>
          </a:ln>
          <a:effectLst/>
        </c:spPr>
      </c:pivotFmt>
      <c:pivotFmt>
        <c:idx val="8"/>
        <c:spPr>
          <a:solidFill>
            <a:schemeClr val="accent4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pattFill prst="wdUpDiag">
            <a:fgClr>
              <a:schemeClr val="accent4"/>
            </a:fgClr>
            <a:bgClr>
              <a:schemeClr val="bg1"/>
            </a:bgClr>
          </a:patt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pattFill prst="wdUpDiag">
            <a:fgClr>
              <a:schemeClr val="accent4"/>
            </a:fgClr>
            <a:bgClr>
              <a:schemeClr val="bg1"/>
            </a:bgClr>
          </a:pattFill>
          <a:ln w="19050">
            <a:solidFill>
              <a:schemeClr val="lt1"/>
            </a:solidFill>
          </a:ln>
          <a:effectLst/>
        </c:spPr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Visualisation_Italy!$B$86</c:f>
              <c:strCache>
                <c:ptCount val="1"/>
                <c:pt idx="0">
                  <c:v>Ingredient market cost</c:v>
                </c:pt>
              </c:strCache>
            </c:strRef>
          </c:tx>
          <c:spPr>
            <a:solidFill>
              <a:schemeClr val="accent4"/>
            </a:solidFill>
            <a:ln w="19050">
              <a:solidFill>
                <a:schemeClr val="lt1"/>
              </a:solidFill>
            </a:ln>
            <a:effectLst/>
          </c:spPr>
          <c:invertIfNegative val="0"/>
          <c:cat>
            <c:strRef>
              <c:f>Visualisation_Italy!$A$87:$A$92</c:f>
              <c:strCache>
                <c:ptCount val="5"/>
                <c:pt idx="0">
                  <c:v>Beef</c:v>
                </c:pt>
                <c:pt idx="1">
                  <c:v>Meat (excluding beef)</c:v>
                </c:pt>
                <c:pt idx="2">
                  <c:v>Vegetables</c:v>
                </c:pt>
                <c:pt idx="3">
                  <c:v>Salad</c:v>
                </c:pt>
                <c:pt idx="4">
                  <c:v>Fruit</c:v>
                </c:pt>
              </c:strCache>
            </c:strRef>
          </c:cat>
          <c:val>
            <c:numRef>
              <c:f>Visualisation_Italy!$B$87:$B$92</c:f>
              <c:numCache>
                <c:formatCode>_-[$€-2]\ * #,##0.00_-;\-[$€-2]\ * #,##0.00_-;_-[$€-2]\ * "-"??_-;_-@_-</c:formatCode>
                <c:ptCount val="5"/>
                <c:pt idx="0">
                  <c:v>8.1807689960307695</c:v>
                </c:pt>
                <c:pt idx="1">
                  <c:v>5.8833018512820523</c:v>
                </c:pt>
                <c:pt idx="2">
                  <c:v>21.991592347739029</c:v>
                </c:pt>
                <c:pt idx="3">
                  <c:v>0.37139302777799998</c:v>
                </c:pt>
                <c:pt idx="4">
                  <c:v>9.1405015890909098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00-40FC-A0F3-14C0697DFF00}"/>
            </c:ext>
          </c:extLst>
        </c:ser>
        <c:ser>
          <c:idx val="1"/>
          <c:order val="1"/>
          <c:tx>
            <c:strRef>
              <c:f>Visualisation_Italy!$C$86</c:f>
              <c:strCache>
                <c:ptCount val="1"/>
                <c:pt idx="0">
                  <c:v>Environmental cost</c:v>
                </c:pt>
              </c:strCache>
            </c:strRef>
          </c:tx>
          <c:spPr>
            <a:pattFill prst="wdUpDiag">
              <a:fgClr>
                <a:schemeClr val="accent4"/>
              </a:fgClr>
              <a:bgClr>
                <a:schemeClr val="bg1"/>
              </a:bgClr>
            </a:pattFill>
            <a:ln w="19050">
              <a:solidFill>
                <a:schemeClr val="lt1"/>
              </a:solidFill>
            </a:ln>
            <a:effectLst/>
          </c:spPr>
          <c:invertIfNegative val="0"/>
          <c:dPt>
            <c:idx val="2"/>
            <c:invertIfNegative val="0"/>
            <c:bubble3D val="0"/>
            <c:spPr>
              <a:pattFill prst="wdUpDiag">
                <a:fgClr>
                  <a:schemeClr val="accent4"/>
                </a:fgClr>
                <a:bgClr>
                  <a:schemeClr val="bg1"/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DC00-40FC-A0F3-14C0697DFF00}"/>
              </c:ext>
            </c:extLst>
          </c:dPt>
          <c:cat>
            <c:strRef>
              <c:f>Visualisation_Italy!$A$87:$A$92</c:f>
              <c:strCache>
                <c:ptCount val="5"/>
                <c:pt idx="0">
                  <c:v>Beef</c:v>
                </c:pt>
                <c:pt idx="1">
                  <c:v>Meat (excluding beef)</c:v>
                </c:pt>
                <c:pt idx="2">
                  <c:v>Vegetables</c:v>
                </c:pt>
                <c:pt idx="3">
                  <c:v>Salad</c:v>
                </c:pt>
                <c:pt idx="4">
                  <c:v>Fruit</c:v>
                </c:pt>
              </c:strCache>
            </c:strRef>
          </c:cat>
          <c:val>
            <c:numRef>
              <c:f>Visualisation_Italy!$C$87:$C$92</c:f>
              <c:numCache>
                <c:formatCode>_-[$€-2]\ * #,##0.00_-;\-[$€-2]\ * #,##0.00_-;_-[$€-2]\ * "-"??_-;_-@_-</c:formatCode>
                <c:ptCount val="5"/>
                <c:pt idx="0">
                  <c:v>10.536602466895003</c:v>
                </c:pt>
                <c:pt idx="1">
                  <c:v>6.3209382081163721</c:v>
                </c:pt>
                <c:pt idx="2">
                  <c:v>4.3754491842291321</c:v>
                </c:pt>
                <c:pt idx="3">
                  <c:v>9.4716962735234667E-2</c:v>
                </c:pt>
                <c:pt idx="4">
                  <c:v>3.0195178461153525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00-40FC-A0F3-14C0697DF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4370256"/>
        <c:axId val="164371696"/>
      </c:barChart>
      <c:catAx>
        <c:axId val="16437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371696"/>
        <c:crosses val="autoZero"/>
        <c:auto val="1"/>
        <c:lblAlgn val="ctr"/>
        <c:lblOffset val="100"/>
        <c:noMultiLvlLbl val="0"/>
      </c:catAx>
      <c:valAx>
        <c:axId val="16437169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37025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[SM1_Rapid Assessment_Tool.xlsx]Visualisation_Italy!PivotTable1</c:name>
    <c:fmtId val="34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rgbClr val="D7BE6F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bg2">
              <a:lumMod val="9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rgbClr val="FFFF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tx1">
              <a:lumMod val="85000"/>
              <a:lumOff val="1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rgbClr val="C0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rgbClr val="C0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rgbClr val="D7BE6F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tx1">
              <a:lumMod val="85000"/>
              <a:lumOff val="1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bg2">
              <a:lumMod val="9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rgbClr val="FFFF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rgbClr val="C0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rgbClr val="D7BE6F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tx1">
              <a:lumMod val="85000"/>
              <a:lumOff val="1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pattFill prst="dkDnDiag">
            <a:fgClr>
              <a:srgbClr val="C00000"/>
            </a:fgClr>
            <a:bgClr>
              <a:schemeClr val="bg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3">
              <a:lumMod val="20000"/>
              <a:lumOff val="8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bg1">
              <a:lumMod val="8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rgbClr val="FFFF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rgbClr val="00B0F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rgbClr val="FFFF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bg1">
              <a:lumMod val="8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3">
              <a:lumMod val="20000"/>
              <a:lumOff val="8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pattFill prst="dkDnDiag">
            <a:fgClr>
              <a:srgbClr val="C00000"/>
            </a:fgClr>
            <a:bgClr>
              <a:schemeClr val="bg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rgbClr val="00B0F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tx1">
              <a:lumMod val="85000"/>
              <a:lumOff val="1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rgbClr val="D7BE6F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rgbClr val="C0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rgbClr val="FFFF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chemeClr val="bg1">
              <a:lumMod val="8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pattFill prst="wdUpDiag">
            <a:fgClr>
              <a:schemeClr val="accent3">
                <a:lumMod val="60000"/>
                <a:lumOff val="40000"/>
              </a:schemeClr>
            </a:fgClr>
            <a:bgClr>
              <a:schemeClr val="bg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pattFill prst="dkDnDiag">
            <a:fgClr>
              <a:srgbClr val="C00000"/>
            </a:fgClr>
            <a:bgClr>
              <a:schemeClr val="bg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spPr>
          <a:solidFill>
            <a:srgbClr val="00B0F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spPr>
          <a:solidFill>
            <a:schemeClr val="tx1">
              <a:lumMod val="85000"/>
              <a:lumOff val="1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spPr>
          <a:solidFill>
            <a:srgbClr val="D7BE6F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spPr>
          <a:solidFill>
            <a:srgbClr val="C0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spPr>
          <a:solidFill>
            <a:srgbClr val="C0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spPr>
          <a:pattFill prst="dkDnDiag">
            <a:fgClr>
              <a:srgbClr val="C00000"/>
            </a:fgClr>
            <a:bgClr>
              <a:schemeClr val="bg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3"/>
        <c:spPr>
          <a:solidFill>
            <a:srgbClr val="D7BE6F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spPr>
          <a:solidFill>
            <a:srgbClr val="00B0F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5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spPr>
          <a:solidFill>
            <a:srgbClr val="FFFF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7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"/>
        <c:spPr>
          <a:pattFill prst="wdUpDiag">
            <a:fgClr>
              <a:schemeClr val="accent3">
                <a:lumMod val="60000"/>
                <a:lumOff val="40000"/>
              </a:schemeClr>
            </a:fgClr>
            <a:bgClr>
              <a:schemeClr val="bg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9"/>
        <c:spPr>
          <a:solidFill>
            <a:schemeClr val="bg1">
              <a:lumMod val="8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0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1"/>
        <c:spPr>
          <a:solidFill>
            <a:schemeClr val="tx1">
              <a:lumMod val="85000"/>
              <a:lumOff val="1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2"/>
        <c:spPr>
          <a:solidFill>
            <a:srgbClr val="C0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3"/>
        <c:spPr>
          <a:pattFill prst="dkDnDiag">
            <a:fgClr>
              <a:srgbClr val="C00000"/>
            </a:fgClr>
            <a:bgClr>
              <a:schemeClr val="bg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4"/>
        <c:spPr>
          <a:solidFill>
            <a:srgbClr val="D7BE6F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5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6"/>
        <c:spPr>
          <a:solidFill>
            <a:srgbClr val="FFFF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7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8"/>
        <c:spPr>
          <a:pattFill prst="wdUpDiag">
            <a:fgClr>
              <a:schemeClr val="accent3">
                <a:lumMod val="60000"/>
                <a:lumOff val="40000"/>
              </a:schemeClr>
            </a:fgClr>
            <a:bgClr>
              <a:schemeClr val="bg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9"/>
        <c:spPr>
          <a:solidFill>
            <a:schemeClr val="bg1">
              <a:lumMod val="8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0"/>
        <c:spPr>
          <a:solidFill>
            <a:schemeClr val="accent2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1"/>
        <c:spPr>
          <a:solidFill>
            <a:schemeClr val="tx1">
              <a:lumMod val="85000"/>
              <a:lumOff val="1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3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4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Visualisation_Italy!$B$62:$B$63</c:f>
              <c:strCache>
                <c:ptCount val="1"/>
                <c:pt idx="0">
                  <c:v>Beef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f>Visualisation_Italy!$A$64:$A$79</c:f>
              <c:strCache>
                <c:ptCount val="16"/>
                <c:pt idx="0">
                  <c:v>CC</c:v>
                </c:pt>
                <c:pt idx="1">
                  <c:v>OD</c:v>
                </c:pt>
                <c:pt idx="2">
                  <c:v>IR</c:v>
                </c:pt>
                <c:pt idx="3">
                  <c:v>PO</c:v>
                </c:pt>
                <c:pt idx="4">
                  <c:v>PM</c:v>
                </c:pt>
                <c:pt idx="5">
                  <c:v>HTnc</c:v>
                </c:pt>
                <c:pt idx="6">
                  <c:v>HTc</c:v>
                </c:pt>
                <c:pt idx="7">
                  <c:v>AC</c:v>
                </c:pt>
                <c:pt idx="8">
                  <c:v>Eufw</c:v>
                </c:pt>
                <c:pt idx="9">
                  <c:v>Euma</c:v>
                </c:pt>
                <c:pt idx="10">
                  <c:v>Eute</c:v>
                </c:pt>
                <c:pt idx="11">
                  <c:v>EC</c:v>
                </c:pt>
                <c:pt idx="12">
                  <c:v>LU</c:v>
                </c:pt>
                <c:pt idx="13">
                  <c:v>WU</c:v>
                </c:pt>
                <c:pt idx="14">
                  <c:v>EN</c:v>
                </c:pt>
                <c:pt idx="15">
                  <c:v>RU</c:v>
                </c:pt>
              </c:strCache>
            </c:strRef>
          </c:cat>
          <c:val>
            <c:numRef>
              <c:f>Visualisation_Italy!$B$64:$B$79</c:f>
              <c:numCache>
                <c:formatCode>General</c:formatCode>
                <c:ptCount val="16"/>
                <c:pt idx="0">
                  <c:v>41.255625600829141</c:v>
                </c:pt>
                <c:pt idx="1">
                  <c:v>2.440706677942786E-7</c:v>
                </c:pt>
                <c:pt idx="2">
                  <c:v>3.0858499897520009</c:v>
                </c:pt>
                <c:pt idx="3">
                  <c:v>6.545949299320028E-2</c:v>
                </c:pt>
                <c:pt idx="4">
                  <c:v>3.8080177411203516E-6</c:v>
                </c:pt>
                <c:pt idx="5">
                  <c:v>5.9227136488016752E-7</c:v>
                </c:pt>
                <c:pt idx="6">
                  <c:v>1.826603538540829E-8</c:v>
                </c:pt>
                <c:pt idx="7">
                  <c:v>0.5592325883346414</c:v>
                </c:pt>
                <c:pt idx="8">
                  <c:v>2.1030843855093313E-3</c:v>
                </c:pt>
                <c:pt idx="9">
                  <c:v>0.12526378388547144</c:v>
                </c:pt>
                <c:pt idx="10">
                  <c:v>2.4647527446417072</c:v>
                </c:pt>
                <c:pt idx="11">
                  <c:v>236.86245168090457</c:v>
                </c:pt>
                <c:pt idx="12">
                  <c:v>2622.0756391909858</c:v>
                </c:pt>
                <c:pt idx="13">
                  <c:v>4.0523894871902861</c:v>
                </c:pt>
                <c:pt idx="14">
                  <c:v>150.62003115970856</c:v>
                </c:pt>
                <c:pt idx="15">
                  <c:v>6.0388086394770913E-5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39-4A0B-8916-7BB932C6A33A}"/>
            </c:ext>
          </c:extLst>
        </c:ser>
        <c:ser>
          <c:idx val="1"/>
          <c:order val="1"/>
          <c:tx>
            <c:strRef>
              <c:f>Visualisation_Italy!$C$62:$C$63</c:f>
              <c:strCache>
                <c:ptCount val="1"/>
                <c:pt idx="0">
                  <c:v>Meat (excluding beef)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Visualisation_Italy!$A$64:$A$79</c:f>
              <c:strCache>
                <c:ptCount val="16"/>
                <c:pt idx="0">
                  <c:v>CC</c:v>
                </c:pt>
                <c:pt idx="1">
                  <c:v>OD</c:v>
                </c:pt>
                <c:pt idx="2">
                  <c:v>IR</c:v>
                </c:pt>
                <c:pt idx="3">
                  <c:v>PO</c:v>
                </c:pt>
                <c:pt idx="4">
                  <c:v>PM</c:v>
                </c:pt>
                <c:pt idx="5">
                  <c:v>HTnc</c:v>
                </c:pt>
                <c:pt idx="6">
                  <c:v>HTc</c:v>
                </c:pt>
                <c:pt idx="7">
                  <c:v>AC</c:v>
                </c:pt>
                <c:pt idx="8">
                  <c:v>Eufw</c:v>
                </c:pt>
                <c:pt idx="9">
                  <c:v>Euma</c:v>
                </c:pt>
                <c:pt idx="10">
                  <c:v>Eute</c:v>
                </c:pt>
                <c:pt idx="11">
                  <c:v>EC</c:v>
                </c:pt>
                <c:pt idx="12">
                  <c:v>LU</c:v>
                </c:pt>
                <c:pt idx="13">
                  <c:v>WU</c:v>
                </c:pt>
                <c:pt idx="14">
                  <c:v>EN</c:v>
                </c:pt>
                <c:pt idx="15">
                  <c:v>RU</c:v>
                </c:pt>
              </c:strCache>
            </c:strRef>
          </c:cat>
          <c:val>
            <c:numRef>
              <c:f>Visualisation_Italy!$C$64:$C$79</c:f>
              <c:numCache>
                <c:formatCode>General</c:formatCode>
                <c:ptCount val="16"/>
                <c:pt idx="0">
                  <c:v>18.620165297857717</c:v>
                </c:pt>
                <c:pt idx="1">
                  <c:v>3.9294781624656436E-7</c:v>
                </c:pt>
                <c:pt idx="2">
                  <c:v>2.340038674888286</c:v>
                </c:pt>
                <c:pt idx="3">
                  <c:v>6.1760674769894587E-2</c:v>
                </c:pt>
                <c:pt idx="4">
                  <c:v>2.9582045627908922E-6</c:v>
                </c:pt>
                <c:pt idx="5">
                  <c:v>2.5254648911569458E-7</c:v>
                </c:pt>
                <c:pt idx="6">
                  <c:v>1.9184514644477575E-8</c:v>
                </c:pt>
                <c:pt idx="7">
                  <c:v>0.40053755260784146</c:v>
                </c:pt>
                <c:pt idx="8">
                  <c:v>3.0258744720363172E-3</c:v>
                </c:pt>
                <c:pt idx="9">
                  <c:v>9.3274298802171432E-2</c:v>
                </c:pt>
                <c:pt idx="10">
                  <c:v>1.7298586756971648</c:v>
                </c:pt>
                <c:pt idx="11">
                  <c:v>521.59586082264616</c:v>
                </c:pt>
                <c:pt idx="12">
                  <c:v>986.81524915442162</c:v>
                </c:pt>
                <c:pt idx="13">
                  <c:v>7.2875315015528592</c:v>
                </c:pt>
                <c:pt idx="14">
                  <c:v>181.33188020606573</c:v>
                </c:pt>
                <c:pt idx="15">
                  <c:v>7.4165216327119201E-5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39-4A0B-8916-7BB932C6A33A}"/>
            </c:ext>
          </c:extLst>
        </c:ser>
        <c:ser>
          <c:idx val="2"/>
          <c:order val="2"/>
          <c:tx>
            <c:strRef>
              <c:f>Visualisation_Italy!$D$62:$D$63</c:f>
              <c:strCache>
                <c:ptCount val="1"/>
                <c:pt idx="0">
                  <c:v>Dairy products</c:v>
                </c:pt>
              </c:strCache>
            </c:strRef>
          </c:tx>
          <c:spPr>
            <a:solidFill>
              <a:srgbClr val="D7BE6F"/>
            </a:solidFill>
            <a:ln>
              <a:noFill/>
            </a:ln>
            <a:effectLst/>
          </c:spPr>
          <c:invertIfNegative val="0"/>
          <c:cat>
            <c:strRef>
              <c:f>Visualisation_Italy!$A$64:$A$79</c:f>
              <c:strCache>
                <c:ptCount val="16"/>
                <c:pt idx="0">
                  <c:v>CC</c:v>
                </c:pt>
                <c:pt idx="1">
                  <c:v>OD</c:v>
                </c:pt>
                <c:pt idx="2">
                  <c:v>IR</c:v>
                </c:pt>
                <c:pt idx="3">
                  <c:v>PO</c:v>
                </c:pt>
                <c:pt idx="4">
                  <c:v>PM</c:v>
                </c:pt>
                <c:pt idx="5">
                  <c:v>HTnc</c:v>
                </c:pt>
                <c:pt idx="6">
                  <c:v>HTc</c:v>
                </c:pt>
                <c:pt idx="7">
                  <c:v>AC</c:v>
                </c:pt>
                <c:pt idx="8">
                  <c:v>Eufw</c:v>
                </c:pt>
                <c:pt idx="9">
                  <c:v>Euma</c:v>
                </c:pt>
                <c:pt idx="10">
                  <c:v>Eute</c:v>
                </c:pt>
                <c:pt idx="11">
                  <c:v>EC</c:v>
                </c:pt>
                <c:pt idx="12">
                  <c:v>LU</c:v>
                </c:pt>
                <c:pt idx="13">
                  <c:v>WU</c:v>
                </c:pt>
                <c:pt idx="14">
                  <c:v>EN</c:v>
                </c:pt>
                <c:pt idx="15">
                  <c:v>RU</c:v>
                </c:pt>
              </c:strCache>
            </c:strRef>
          </c:cat>
          <c:val>
            <c:numRef>
              <c:f>Visualisation_Italy!$D$64:$D$79</c:f>
              <c:numCache>
                <c:formatCode>General</c:formatCode>
                <c:ptCount val="16"/>
                <c:pt idx="0">
                  <c:v>31.665961897974526</c:v>
                </c:pt>
                <c:pt idx="1">
                  <c:v>8.3535672784561578E-7</c:v>
                </c:pt>
                <c:pt idx="2">
                  <c:v>3.286037313491684</c:v>
                </c:pt>
                <c:pt idx="3">
                  <c:v>6.0392565222278843E-2</c:v>
                </c:pt>
                <c:pt idx="4">
                  <c:v>2.6815611655908516E-6</c:v>
                </c:pt>
                <c:pt idx="5">
                  <c:v>3.6382351615873935E-7</c:v>
                </c:pt>
                <c:pt idx="6">
                  <c:v>1.6893132796716686E-8</c:v>
                </c:pt>
                <c:pt idx="7">
                  <c:v>0.37534429155265059</c:v>
                </c:pt>
                <c:pt idx="8">
                  <c:v>3.180485347837967E-3</c:v>
                </c:pt>
                <c:pt idx="9">
                  <c:v>0.10295371946357001</c:v>
                </c:pt>
                <c:pt idx="10">
                  <c:v>1.6068345942815161</c:v>
                </c:pt>
                <c:pt idx="11">
                  <c:v>410.97471996533596</c:v>
                </c:pt>
                <c:pt idx="12">
                  <c:v>1400.6981058814056</c:v>
                </c:pt>
                <c:pt idx="13">
                  <c:v>4.0008052644530787</c:v>
                </c:pt>
                <c:pt idx="14">
                  <c:v>177.86234918996524</c:v>
                </c:pt>
                <c:pt idx="15">
                  <c:v>8.1404820394955673E-5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39-4A0B-8916-7BB932C6A33A}"/>
            </c:ext>
          </c:extLst>
        </c:ser>
        <c:ser>
          <c:idx val="3"/>
          <c:order val="3"/>
          <c:tx>
            <c:strRef>
              <c:f>Visualisation_Italy!$E$62:$E$63</c:f>
              <c:strCache>
                <c:ptCount val="1"/>
                <c:pt idx="0">
                  <c:v>Fish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Visualisation_Italy!$A$64:$A$79</c:f>
              <c:strCache>
                <c:ptCount val="16"/>
                <c:pt idx="0">
                  <c:v>CC</c:v>
                </c:pt>
                <c:pt idx="1">
                  <c:v>OD</c:v>
                </c:pt>
                <c:pt idx="2">
                  <c:v>IR</c:v>
                </c:pt>
                <c:pt idx="3">
                  <c:v>PO</c:v>
                </c:pt>
                <c:pt idx="4">
                  <c:v>PM</c:v>
                </c:pt>
                <c:pt idx="5">
                  <c:v>HTnc</c:v>
                </c:pt>
                <c:pt idx="6">
                  <c:v>HTc</c:v>
                </c:pt>
                <c:pt idx="7">
                  <c:v>AC</c:v>
                </c:pt>
                <c:pt idx="8">
                  <c:v>Eufw</c:v>
                </c:pt>
                <c:pt idx="9">
                  <c:v>Euma</c:v>
                </c:pt>
                <c:pt idx="10">
                  <c:v>Eute</c:v>
                </c:pt>
                <c:pt idx="11">
                  <c:v>EC</c:v>
                </c:pt>
                <c:pt idx="12">
                  <c:v>LU</c:v>
                </c:pt>
                <c:pt idx="13">
                  <c:v>WU</c:v>
                </c:pt>
                <c:pt idx="14">
                  <c:v>EN</c:v>
                </c:pt>
                <c:pt idx="15">
                  <c:v>RU</c:v>
                </c:pt>
              </c:strCache>
            </c:strRef>
          </c:cat>
          <c:val>
            <c:numRef>
              <c:f>Visualisation_Italy!$E$64:$E$79</c:f>
              <c:numCache>
                <c:formatCode>General</c:formatCode>
                <c:ptCount val="16"/>
                <c:pt idx="0">
                  <c:v>25.805753648266666</c:v>
                </c:pt>
                <c:pt idx="1">
                  <c:v>3.7088357810968333E-6</c:v>
                </c:pt>
                <c:pt idx="2">
                  <c:v>0.64861641002666659</c:v>
                </c:pt>
                <c:pt idx="3">
                  <c:v>0.50487304518088671</c:v>
                </c:pt>
                <c:pt idx="4">
                  <c:v>5.2512077904635992E-6</c:v>
                </c:pt>
                <c:pt idx="5">
                  <c:v>1.2144365640213335E-7</c:v>
                </c:pt>
                <c:pt idx="6">
                  <c:v>1.6452782803799997E-8</c:v>
                </c:pt>
                <c:pt idx="7">
                  <c:v>0.68153989431056661</c:v>
                </c:pt>
                <c:pt idx="8">
                  <c:v>1.0754322953080001E-3</c:v>
                </c:pt>
                <c:pt idx="9">
                  <c:v>0.16758565323920002</c:v>
                </c:pt>
                <c:pt idx="10">
                  <c:v>1.8355920855311669</c:v>
                </c:pt>
                <c:pt idx="11">
                  <c:v>160.80593219413331</c:v>
                </c:pt>
                <c:pt idx="12">
                  <c:v>35.75207308866667</c:v>
                </c:pt>
                <c:pt idx="13">
                  <c:v>1.12814131304</c:v>
                </c:pt>
                <c:pt idx="14">
                  <c:v>342.87831728733329</c:v>
                </c:pt>
                <c:pt idx="15">
                  <c:v>1.3634056727115996E-4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39-4A0B-8916-7BB932C6A33A}"/>
            </c:ext>
          </c:extLst>
        </c:ser>
        <c:ser>
          <c:idx val="4"/>
          <c:order val="4"/>
          <c:tx>
            <c:strRef>
              <c:f>Visualisation_Italy!$F$62:$F$63</c:f>
              <c:strCache>
                <c:ptCount val="1"/>
                <c:pt idx="0">
                  <c:v>Plant-based protein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Visualisation_Italy!$A$64:$A$79</c:f>
              <c:strCache>
                <c:ptCount val="16"/>
                <c:pt idx="0">
                  <c:v>CC</c:v>
                </c:pt>
                <c:pt idx="1">
                  <c:v>OD</c:v>
                </c:pt>
                <c:pt idx="2">
                  <c:v>IR</c:v>
                </c:pt>
                <c:pt idx="3">
                  <c:v>PO</c:v>
                </c:pt>
                <c:pt idx="4">
                  <c:v>PM</c:v>
                </c:pt>
                <c:pt idx="5">
                  <c:v>HTnc</c:v>
                </c:pt>
                <c:pt idx="6">
                  <c:v>HTc</c:v>
                </c:pt>
                <c:pt idx="7">
                  <c:v>AC</c:v>
                </c:pt>
                <c:pt idx="8">
                  <c:v>Eufw</c:v>
                </c:pt>
                <c:pt idx="9">
                  <c:v>Euma</c:v>
                </c:pt>
                <c:pt idx="10">
                  <c:v>Eute</c:v>
                </c:pt>
                <c:pt idx="11">
                  <c:v>EC</c:v>
                </c:pt>
                <c:pt idx="12">
                  <c:v>LU</c:v>
                </c:pt>
                <c:pt idx="13">
                  <c:v>WU</c:v>
                </c:pt>
                <c:pt idx="14">
                  <c:v>EN</c:v>
                </c:pt>
                <c:pt idx="15">
                  <c:v>RU</c:v>
                </c:pt>
              </c:strCache>
            </c:strRef>
          </c:cat>
          <c:val>
            <c:numRef>
              <c:f>Visualisation_Italy!$F$64:$F$79</c:f>
              <c:numCache>
                <c:formatCode>General</c:formatCode>
                <c:ptCount val="16"/>
                <c:pt idx="0">
                  <c:v>3.8778575509680007</c:v>
                </c:pt>
                <c:pt idx="1">
                  <c:v>1.1027080347798752E-7</c:v>
                </c:pt>
                <c:pt idx="2">
                  <c:v>0.62557026298800011</c:v>
                </c:pt>
                <c:pt idx="3">
                  <c:v>1.25634158701875E-2</c:v>
                </c:pt>
                <c:pt idx="4">
                  <c:v>1.8154784021323804E-7</c:v>
                </c:pt>
                <c:pt idx="5">
                  <c:v>2.5420668453617401E-7</c:v>
                </c:pt>
                <c:pt idx="6">
                  <c:v>1.3289130929136002E-8</c:v>
                </c:pt>
                <c:pt idx="7">
                  <c:v>2.1412336446937501E-2</c:v>
                </c:pt>
                <c:pt idx="8">
                  <c:v>7.8680906375393992E-4</c:v>
                </c:pt>
                <c:pt idx="9">
                  <c:v>1.8513861488625001E-2</c:v>
                </c:pt>
                <c:pt idx="10">
                  <c:v>7.8802289307937506E-2</c:v>
                </c:pt>
                <c:pt idx="11">
                  <c:v>74.41849710974401</c:v>
                </c:pt>
                <c:pt idx="12">
                  <c:v>-259.13139772785001</c:v>
                </c:pt>
                <c:pt idx="13">
                  <c:v>0.7819825380315002</c:v>
                </c:pt>
                <c:pt idx="14">
                  <c:v>56.244594565020002</c:v>
                </c:pt>
                <c:pt idx="15">
                  <c:v>1.2023948257416301E-5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39-4A0B-8916-7BB932C6A33A}"/>
            </c:ext>
          </c:extLst>
        </c:ser>
        <c:ser>
          <c:idx val="5"/>
          <c:order val="5"/>
          <c:tx>
            <c:strRef>
              <c:f>Visualisation_Italy!$G$62:$G$63</c:f>
              <c:strCache>
                <c:ptCount val="1"/>
                <c:pt idx="0">
                  <c:v>Starch/satiating food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strRef>
              <c:f>Visualisation_Italy!$A$64:$A$79</c:f>
              <c:strCache>
                <c:ptCount val="16"/>
                <c:pt idx="0">
                  <c:v>CC</c:v>
                </c:pt>
                <c:pt idx="1">
                  <c:v>OD</c:v>
                </c:pt>
                <c:pt idx="2">
                  <c:v>IR</c:v>
                </c:pt>
                <c:pt idx="3">
                  <c:v>PO</c:v>
                </c:pt>
                <c:pt idx="4">
                  <c:v>PM</c:v>
                </c:pt>
                <c:pt idx="5">
                  <c:v>HTnc</c:v>
                </c:pt>
                <c:pt idx="6">
                  <c:v>HTc</c:v>
                </c:pt>
                <c:pt idx="7">
                  <c:v>AC</c:v>
                </c:pt>
                <c:pt idx="8">
                  <c:v>Eufw</c:v>
                </c:pt>
                <c:pt idx="9">
                  <c:v>Euma</c:v>
                </c:pt>
                <c:pt idx="10">
                  <c:v>Eute</c:v>
                </c:pt>
                <c:pt idx="11">
                  <c:v>EC</c:v>
                </c:pt>
                <c:pt idx="12">
                  <c:v>LU</c:v>
                </c:pt>
                <c:pt idx="13">
                  <c:v>WU</c:v>
                </c:pt>
                <c:pt idx="14">
                  <c:v>EN</c:v>
                </c:pt>
                <c:pt idx="15">
                  <c:v>RU</c:v>
                </c:pt>
              </c:strCache>
            </c:strRef>
          </c:cat>
          <c:val>
            <c:numRef>
              <c:f>Visualisation_Italy!$G$64:$G$79</c:f>
              <c:numCache>
                <c:formatCode>General</c:formatCode>
                <c:ptCount val="16"/>
                <c:pt idx="0">
                  <c:v>49.686238916041994</c:v>
                </c:pt>
                <c:pt idx="1">
                  <c:v>1.3485041883182002E-6</c:v>
                </c:pt>
                <c:pt idx="2">
                  <c:v>13.053435464073999</c:v>
                </c:pt>
                <c:pt idx="3">
                  <c:v>0.164727540641947</c:v>
                </c:pt>
                <c:pt idx="4">
                  <c:v>3.4505036617953265E-6</c:v>
                </c:pt>
                <c:pt idx="5">
                  <c:v>2.684277511270728E-6</c:v>
                </c:pt>
                <c:pt idx="6">
                  <c:v>6.5893865255549504E-8</c:v>
                </c:pt>
                <c:pt idx="7">
                  <c:v>0.48480243135392498</c:v>
                </c:pt>
                <c:pt idx="8">
                  <c:v>9.3710727622078795E-3</c:v>
                </c:pt>
                <c:pt idx="9">
                  <c:v>0.30979870289516009</c:v>
                </c:pt>
                <c:pt idx="10">
                  <c:v>1.9349182597001999</c:v>
                </c:pt>
                <c:pt idx="11">
                  <c:v>838.8300600573682</c:v>
                </c:pt>
                <c:pt idx="12">
                  <c:v>2794.2226281200496</c:v>
                </c:pt>
                <c:pt idx="13">
                  <c:v>53.184780134893479</c:v>
                </c:pt>
                <c:pt idx="14">
                  <c:v>753.14550536586989</c:v>
                </c:pt>
                <c:pt idx="15">
                  <c:v>1.7063533254818258E-4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A39-4A0B-8916-7BB932C6A33A}"/>
            </c:ext>
          </c:extLst>
        </c:ser>
        <c:ser>
          <c:idx val="6"/>
          <c:order val="6"/>
          <c:tx>
            <c:strRef>
              <c:f>Visualisation_Italy!$H$62:$H$63</c:f>
              <c:strCache>
                <c:ptCount val="1"/>
                <c:pt idx="0">
                  <c:v>Vegetables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Visualisation_Italy!$A$64:$A$79</c:f>
              <c:strCache>
                <c:ptCount val="16"/>
                <c:pt idx="0">
                  <c:v>CC</c:v>
                </c:pt>
                <c:pt idx="1">
                  <c:v>OD</c:v>
                </c:pt>
                <c:pt idx="2">
                  <c:v>IR</c:v>
                </c:pt>
                <c:pt idx="3">
                  <c:v>PO</c:v>
                </c:pt>
                <c:pt idx="4">
                  <c:v>PM</c:v>
                </c:pt>
                <c:pt idx="5">
                  <c:v>HTnc</c:v>
                </c:pt>
                <c:pt idx="6">
                  <c:v>HTc</c:v>
                </c:pt>
                <c:pt idx="7">
                  <c:v>AC</c:v>
                </c:pt>
                <c:pt idx="8">
                  <c:v>Eufw</c:v>
                </c:pt>
                <c:pt idx="9">
                  <c:v>Euma</c:v>
                </c:pt>
                <c:pt idx="10">
                  <c:v>Eute</c:v>
                </c:pt>
                <c:pt idx="11">
                  <c:v>EC</c:v>
                </c:pt>
                <c:pt idx="12">
                  <c:v>LU</c:v>
                </c:pt>
                <c:pt idx="13">
                  <c:v>WU</c:v>
                </c:pt>
                <c:pt idx="14">
                  <c:v>EN</c:v>
                </c:pt>
                <c:pt idx="15">
                  <c:v>RU</c:v>
                </c:pt>
              </c:strCache>
            </c:strRef>
          </c:cat>
          <c:val>
            <c:numRef>
              <c:f>Visualisation_Italy!$H$64:$H$79</c:f>
              <c:numCache>
                <c:formatCode>General</c:formatCode>
                <c:ptCount val="16"/>
                <c:pt idx="0">
                  <c:v>18.202969462232222</c:v>
                </c:pt>
                <c:pt idx="1">
                  <c:v>6.4461560252559844E-7</c:v>
                </c:pt>
                <c:pt idx="2">
                  <c:v>4.7067400941574382</c:v>
                </c:pt>
                <c:pt idx="3">
                  <c:v>6.5793611176828498E-2</c:v>
                </c:pt>
                <c:pt idx="4">
                  <c:v>1.0770949303270935E-6</c:v>
                </c:pt>
                <c:pt idx="5">
                  <c:v>3.4064899088021722E-7</c:v>
                </c:pt>
                <c:pt idx="6">
                  <c:v>2.850517078103228E-8</c:v>
                </c:pt>
                <c:pt idx="7">
                  <c:v>0.1246016206644914</c:v>
                </c:pt>
                <c:pt idx="8">
                  <c:v>2.610078477106985E-3</c:v>
                </c:pt>
                <c:pt idx="9">
                  <c:v>6.5785385170519448E-2</c:v>
                </c:pt>
                <c:pt idx="10">
                  <c:v>0.4659554472463191</c:v>
                </c:pt>
                <c:pt idx="11">
                  <c:v>407.18012120695903</c:v>
                </c:pt>
                <c:pt idx="12">
                  <c:v>295.35232166509672</c:v>
                </c:pt>
                <c:pt idx="13">
                  <c:v>14.108537701102167</c:v>
                </c:pt>
                <c:pt idx="14">
                  <c:v>293.91686008822609</c:v>
                </c:pt>
                <c:pt idx="15">
                  <c:v>8.6158303650125197E-5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39-4A0B-8916-7BB932C6A33A}"/>
            </c:ext>
          </c:extLst>
        </c:ser>
        <c:ser>
          <c:idx val="7"/>
          <c:order val="7"/>
          <c:tx>
            <c:strRef>
              <c:f>Visualisation_Italy!$I$62:$I$63</c:f>
              <c:strCache>
                <c:ptCount val="1"/>
                <c:pt idx="0">
                  <c:v>Salad</c:v>
                </c:pt>
              </c:strCache>
            </c:strRef>
          </c:tx>
          <c:spPr>
            <a:pattFill prst="wdUpDiag">
              <a:fgClr>
                <a:schemeClr val="accent3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Visualisation_Italy!$A$64:$A$79</c:f>
              <c:strCache>
                <c:ptCount val="16"/>
                <c:pt idx="0">
                  <c:v>CC</c:v>
                </c:pt>
                <c:pt idx="1">
                  <c:v>OD</c:v>
                </c:pt>
                <c:pt idx="2">
                  <c:v>IR</c:v>
                </c:pt>
                <c:pt idx="3">
                  <c:v>PO</c:v>
                </c:pt>
                <c:pt idx="4">
                  <c:v>PM</c:v>
                </c:pt>
                <c:pt idx="5">
                  <c:v>HTnc</c:v>
                </c:pt>
                <c:pt idx="6">
                  <c:v>HTc</c:v>
                </c:pt>
                <c:pt idx="7">
                  <c:v>AC</c:v>
                </c:pt>
                <c:pt idx="8">
                  <c:v>Eufw</c:v>
                </c:pt>
                <c:pt idx="9">
                  <c:v>Euma</c:v>
                </c:pt>
                <c:pt idx="10">
                  <c:v>Eute</c:v>
                </c:pt>
                <c:pt idx="11">
                  <c:v>EC</c:v>
                </c:pt>
                <c:pt idx="12">
                  <c:v>LU</c:v>
                </c:pt>
                <c:pt idx="13">
                  <c:v>WU</c:v>
                </c:pt>
                <c:pt idx="14">
                  <c:v>EN</c:v>
                </c:pt>
                <c:pt idx="15">
                  <c:v>RU</c:v>
                </c:pt>
              </c:strCache>
            </c:strRef>
          </c:cat>
          <c:val>
            <c:numRef>
              <c:f>Visualisation_Italy!$I$64:$I$79</c:f>
              <c:numCache>
                <c:formatCode>General</c:formatCode>
                <c:ptCount val="16"/>
                <c:pt idx="0">
                  <c:v>0.35626699549049995</c:v>
                </c:pt>
                <c:pt idx="1">
                  <c:v>1.3684753842749998E-8</c:v>
                </c:pt>
                <c:pt idx="2">
                  <c:v>0.136339729332</c:v>
                </c:pt>
                <c:pt idx="3">
                  <c:v>1.215567093645E-3</c:v>
                </c:pt>
                <c:pt idx="4">
                  <c:v>2.5860272193449999E-8</c:v>
                </c:pt>
                <c:pt idx="5">
                  <c:v>2.0561804330100002E-8</c:v>
                </c:pt>
                <c:pt idx="6">
                  <c:v>5.0526488895749997E-10</c:v>
                </c:pt>
                <c:pt idx="7">
                  <c:v>2.7610341127199999E-3</c:v>
                </c:pt>
                <c:pt idx="8">
                  <c:v>4.7832515052750001E-5</c:v>
                </c:pt>
                <c:pt idx="9">
                  <c:v>8.9112383179500002E-4</c:v>
                </c:pt>
                <c:pt idx="10">
                  <c:v>1.09386163785E-2</c:v>
                </c:pt>
                <c:pt idx="11">
                  <c:v>8.1701248671450006</c:v>
                </c:pt>
                <c:pt idx="12">
                  <c:v>4.1790939469049997</c:v>
                </c:pt>
                <c:pt idx="13">
                  <c:v>0.27837328735949995</c:v>
                </c:pt>
                <c:pt idx="14">
                  <c:v>6.7966490347499997</c:v>
                </c:pt>
                <c:pt idx="15">
                  <c:v>2.5777884581550002E-6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A39-4A0B-8916-7BB932C6A33A}"/>
            </c:ext>
          </c:extLst>
        </c:ser>
        <c:ser>
          <c:idx val="8"/>
          <c:order val="8"/>
          <c:tx>
            <c:strRef>
              <c:f>Visualisation_Italy!$J$62:$J$63</c:f>
              <c:strCache>
                <c:ptCount val="1"/>
                <c:pt idx="0">
                  <c:v>Soup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Visualisation_Italy!$A$64:$A$79</c:f>
              <c:strCache>
                <c:ptCount val="16"/>
                <c:pt idx="0">
                  <c:v>CC</c:v>
                </c:pt>
                <c:pt idx="1">
                  <c:v>OD</c:v>
                </c:pt>
                <c:pt idx="2">
                  <c:v>IR</c:v>
                </c:pt>
                <c:pt idx="3">
                  <c:v>PO</c:v>
                </c:pt>
                <c:pt idx="4">
                  <c:v>PM</c:v>
                </c:pt>
                <c:pt idx="5">
                  <c:v>HTnc</c:v>
                </c:pt>
                <c:pt idx="6">
                  <c:v>HTc</c:v>
                </c:pt>
                <c:pt idx="7">
                  <c:v>AC</c:v>
                </c:pt>
                <c:pt idx="8">
                  <c:v>Eufw</c:v>
                </c:pt>
                <c:pt idx="9">
                  <c:v>Euma</c:v>
                </c:pt>
                <c:pt idx="10">
                  <c:v>Eute</c:v>
                </c:pt>
                <c:pt idx="11">
                  <c:v>EC</c:v>
                </c:pt>
                <c:pt idx="12">
                  <c:v>LU</c:v>
                </c:pt>
                <c:pt idx="13">
                  <c:v>WU</c:v>
                </c:pt>
                <c:pt idx="14">
                  <c:v>EN</c:v>
                </c:pt>
                <c:pt idx="15">
                  <c:v>RU</c:v>
                </c:pt>
              </c:strCache>
            </c:strRef>
          </c:cat>
          <c:val>
            <c:numRef>
              <c:f>Visualisation_Italy!$J$64:$J$79</c:f>
              <c:numCache>
                <c:formatCode>General</c:formatCode>
                <c:ptCount val="16"/>
                <c:pt idx="0">
                  <c:v>0.5493211391285715</c:v>
                </c:pt>
                <c:pt idx="1">
                  <c:v>1.2725771093526786E-8</c:v>
                </c:pt>
                <c:pt idx="2">
                  <c:v>0.15366301011785716</c:v>
                </c:pt>
                <c:pt idx="3">
                  <c:v>1.3180182961625001E-3</c:v>
                </c:pt>
                <c:pt idx="4">
                  <c:v>2.6069783749949999E-8</c:v>
                </c:pt>
                <c:pt idx="5">
                  <c:v>4.7089034752785717E-9</c:v>
                </c:pt>
                <c:pt idx="6">
                  <c:v>1.0771330405464288E-9</c:v>
                </c:pt>
                <c:pt idx="7">
                  <c:v>4.1895691406875005E-3</c:v>
                </c:pt>
                <c:pt idx="8">
                  <c:v>8.0106179952428577E-5</c:v>
                </c:pt>
                <c:pt idx="9">
                  <c:v>6.3175126417857155E-4</c:v>
                </c:pt>
                <c:pt idx="10">
                  <c:v>1.5954697299062501E-2</c:v>
                </c:pt>
                <c:pt idx="11">
                  <c:v>12.112503226528572</c:v>
                </c:pt>
                <c:pt idx="12">
                  <c:v>4.0747580237500003</c:v>
                </c:pt>
                <c:pt idx="13">
                  <c:v>0.17143731116607144</c:v>
                </c:pt>
                <c:pt idx="14">
                  <c:v>8.9562482210357146</c:v>
                </c:pt>
                <c:pt idx="15">
                  <c:v>2.2619988811825002E-6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A39-4A0B-8916-7BB932C6A33A}"/>
            </c:ext>
          </c:extLst>
        </c:ser>
        <c:ser>
          <c:idx val="9"/>
          <c:order val="9"/>
          <c:tx>
            <c:strRef>
              <c:f>Visualisation_Italy!$K$62:$K$63</c:f>
              <c:strCache>
                <c:ptCount val="1"/>
                <c:pt idx="0">
                  <c:v>Fruit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Visualisation_Italy!$A$64:$A$79</c:f>
              <c:strCache>
                <c:ptCount val="16"/>
                <c:pt idx="0">
                  <c:v>CC</c:v>
                </c:pt>
                <c:pt idx="1">
                  <c:v>OD</c:v>
                </c:pt>
                <c:pt idx="2">
                  <c:v>IR</c:v>
                </c:pt>
                <c:pt idx="3">
                  <c:v>PO</c:v>
                </c:pt>
                <c:pt idx="4">
                  <c:v>PM</c:v>
                </c:pt>
                <c:pt idx="5">
                  <c:v>HTnc</c:v>
                </c:pt>
                <c:pt idx="6">
                  <c:v>HTc</c:v>
                </c:pt>
                <c:pt idx="7">
                  <c:v>AC</c:v>
                </c:pt>
                <c:pt idx="8">
                  <c:v>Eufw</c:v>
                </c:pt>
                <c:pt idx="9">
                  <c:v>Euma</c:v>
                </c:pt>
                <c:pt idx="10">
                  <c:v>Eute</c:v>
                </c:pt>
                <c:pt idx="11">
                  <c:v>EC</c:v>
                </c:pt>
                <c:pt idx="12">
                  <c:v>LU</c:v>
                </c:pt>
                <c:pt idx="13">
                  <c:v>WU</c:v>
                </c:pt>
                <c:pt idx="14">
                  <c:v>EN</c:v>
                </c:pt>
                <c:pt idx="15">
                  <c:v>RU</c:v>
                </c:pt>
              </c:strCache>
            </c:strRef>
          </c:cat>
          <c:val>
            <c:numRef>
              <c:f>Visualisation_Italy!$K$64:$K$79</c:f>
              <c:numCache>
                <c:formatCode>General</c:formatCode>
                <c:ptCount val="16"/>
                <c:pt idx="0">
                  <c:v>10.493838905380002</c:v>
                </c:pt>
                <c:pt idx="1">
                  <c:v>4.5725378887399996E-7</c:v>
                </c:pt>
                <c:pt idx="2">
                  <c:v>1.0628153853879998</c:v>
                </c:pt>
                <c:pt idx="3">
                  <c:v>4.5669136230199997E-2</c:v>
                </c:pt>
                <c:pt idx="4">
                  <c:v>7.8309684407599998E-7</c:v>
                </c:pt>
                <c:pt idx="5">
                  <c:v>5.6543701861800005E-7</c:v>
                </c:pt>
                <c:pt idx="6">
                  <c:v>1.3845246043759997E-8</c:v>
                </c:pt>
                <c:pt idx="7">
                  <c:v>9.7020626995799844E-2</c:v>
                </c:pt>
                <c:pt idx="8">
                  <c:v>1.461489661952E-3</c:v>
                </c:pt>
                <c:pt idx="9">
                  <c:v>3.19496412213E-2</c:v>
                </c:pt>
                <c:pt idx="10">
                  <c:v>0.38688263232559994</c:v>
                </c:pt>
                <c:pt idx="11">
                  <c:v>385.21941583579996</c:v>
                </c:pt>
                <c:pt idx="12">
                  <c:v>355.02438272000006</c:v>
                </c:pt>
                <c:pt idx="13">
                  <c:v>50.545607767619998</c:v>
                </c:pt>
                <c:pt idx="14">
                  <c:v>123.08456477079999</c:v>
                </c:pt>
                <c:pt idx="15">
                  <c:v>5.0182429021800008E-5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A39-4A0B-8916-7BB932C6A33A}"/>
            </c:ext>
          </c:extLst>
        </c:ser>
        <c:ser>
          <c:idx val="10"/>
          <c:order val="10"/>
          <c:tx>
            <c:strRef>
              <c:f>Visualisation_Italy!$L$62:$L$63</c:f>
              <c:strCache>
                <c:ptCount val="1"/>
                <c:pt idx="0">
                  <c:v>Desserts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  <a:ln>
              <a:noFill/>
            </a:ln>
            <a:effectLst/>
          </c:spPr>
          <c:invertIfNegative val="0"/>
          <c:cat>
            <c:strRef>
              <c:f>Visualisation_Italy!$A$64:$A$79</c:f>
              <c:strCache>
                <c:ptCount val="16"/>
                <c:pt idx="0">
                  <c:v>CC</c:v>
                </c:pt>
                <c:pt idx="1">
                  <c:v>OD</c:v>
                </c:pt>
                <c:pt idx="2">
                  <c:v>IR</c:v>
                </c:pt>
                <c:pt idx="3">
                  <c:v>PO</c:v>
                </c:pt>
                <c:pt idx="4">
                  <c:v>PM</c:v>
                </c:pt>
                <c:pt idx="5">
                  <c:v>HTnc</c:v>
                </c:pt>
                <c:pt idx="6">
                  <c:v>HTc</c:v>
                </c:pt>
                <c:pt idx="7">
                  <c:v>AC</c:v>
                </c:pt>
                <c:pt idx="8">
                  <c:v>Eufw</c:v>
                </c:pt>
                <c:pt idx="9">
                  <c:v>Euma</c:v>
                </c:pt>
                <c:pt idx="10">
                  <c:v>Eute</c:v>
                </c:pt>
                <c:pt idx="11">
                  <c:v>EC</c:v>
                </c:pt>
                <c:pt idx="12">
                  <c:v>LU</c:v>
                </c:pt>
                <c:pt idx="13">
                  <c:v>WU</c:v>
                </c:pt>
                <c:pt idx="14">
                  <c:v>EN</c:v>
                </c:pt>
                <c:pt idx="15">
                  <c:v>RU</c:v>
                </c:pt>
              </c:strCache>
            </c:strRef>
          </c:cat>
          <c:val>
            <c:numRef>
              <c:f>Visualisation_Italy!$L$64:$L$79</c:f>
              <c:numCache>
                <c:formatCode>General</c:formatCode>
                <c:ptCount val="16"/>
                <c:pt idx="0">
                  <c:v>3.2871862800000002</c:v>
                </c:pt>
                <c:pt idx="1">
                  <c:v>1.2717272400000001E-8</c:v>
                </c:pt>
                <c:pt idx="2">
                  <c:v>8.0092012560000009E-2</c:v>
                </c:pt>
                <c:pt idx="3">
                  <c:v>5.557111392000001E-3</c:v>
                </c:pt>
                <c:pt idx="4">
                  <c:v>4.9937040887999999E-8</c:v>
                </c:pt>
                <c:pt idx="5">
                  <c:v>7.8888589080000012E-9</c:v>
                </c:pt>
                <c:pt idx="6">
                  <c:v>1.8507252540000002E-9</c:v>
                </c:pt>
                <c:pt idx="7">
                  <c:v>5.3195125199999999E-3</c:v>
                </c:pt>
                <c:pt idx="8">
                  <c:v>4.2472076388000007E-4</c:v>
                </c:pt>
                <c:pt idx="9">
                  <c:v>7.8624957936000005E-3</c:v>
                </c:pt>
                <c:pt idx="10">
                  <c:v>1.9047954240000005E-2</c:v>
                </c:pt>
                <c:pt idx="11">
                  <c:v>8.9125004472000011</c:v>
                </c:pt>
                <c:pt idx="12">
                  <c:v>122.13988928400001</c:v>
                </c:pt>
                <c:pt idx="13">
                  <c:v>0.155738982</c:v>
                </c:pt>
                <c:pt idx="14">
                  <c:v>10.544177448000001</c:v>
                </c:pt>
                <c:pt idx="15">
                  <c:v>2.3952514824E-6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AD-4D14-9F14-80FA54F794F2}"/>
            </c:ext>
          </c:extLst>
        </c:ser>
        <c:ser>
          <c:idx val="11"/>
          <c:order val="11"/>
          <c:tx>
            <c:strRef>
              <c:f>Visualisation_Italy!$M$62:$M$63</c:f>
              <c:strCache>
                <c:ptCount val="1"/>
                <c:pt idx="0">
                  <c:v>Other 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Visualisation_Italy!$A$64:$A$79</c:f>
              <c:strCache>
                <c:ptCount val="16"/>
                <c:pt idx="0">
                  <c:v>CC</c:v>
                </c:pt>
                <c:pt idx="1">
                  <c:v>OD</c:v>
                </c:pt>
                <c:pt idx="2">
                  <c:v>IR</c:v>
                </c:pt>
                <c:pt idx="3">
                  <c:v>PO</c:v>
                </c:pt>
                <c:pt idx="4">
                  <c:v>PM</c:v>
                </c:pt>
                <c:pt idx="5">
                  <c:v>HTnc</c:v>
                </c:pt>
                <c:pt idx="6">
                  <c:v>HTc</c:v>
                </c:pt>
                <c:pt idx="7">
                  <c:v>AC</c:v>
                </c:pt>
                <c:pt idx="8">
                  <c:v>Eufw</c:v>
                </c:pt>
                <c:pt idx="9">
                  <c:v>Euma</c:v>
                </c:pt>
                <c:pt idx="10">
                  <c:v>Eute</c:v>
                </c:pt>
                <c:pt idx="11">
                  <c:v>EC</c:v>
                </c:pt>
                <c:pt idx="12">
                  <c:v>LU</c:v>
                </c:pt>
                <c:pt idx="13">
                  <c:v>WU</c:v>
                </c:pt>
                <c:pt idx="14">
                  <c:v>EN</c:v>
                </c:pt>
                <c:pt idx="15">
                  <c:v>RU</c:v>
                </c:pt>
              </c:strCache>
            </c:strRef>
          </c:cat>
          <c:val>
            <c:numRef>
              <c:f>Visualisation_Italy!$M$64:$M$79</c:f>
              <c:numCache>
                <c:formatCode>General</c:formatCode>
                <c:ptCount val="16"/>
                <c:pt idx="0">
                  <c:v>7.8035883658004437</c:v>
                </c:pt>
                <c:pt idx="1">
                  <c:v>3.1527374835794996E-7</c:v>
                </c:pt>
                <c:pt idx="2">
                  <c:v>1.0608903188986665</c:v>
                </c:pt>
                <c:pt idx="3">
                  <c:v>4.4916468182646892E-2</c:v>
                </c:pt>
                <c:pt idx="4">
                  <c:v>1.157210664519767E-6</c:v>
                </c:pt>
                <c:pt idx="5">
                  <c:v>5.5068715754367696E-7</c:v>
                </c:pt>
                <c:pt idx="6">
                  <c:v>1.0840189200678664E-8</c:v>
                </c:pt>
                <c:pt idx="7">
                  <c:v>0.15678061037305444</c:v>
                </c:pt>
                <c:pt idx="8">
                  <c:v>2.3530976142758357E-3</c:v>
                </c:pt>
                <c:pt idx="9">
                  <c:v>6.5832554462293316E-2</c:v>
                </c:pt>
                <c:pt idx="10">
                  <c:v>0.64837220099418891</c:v>
                </c:pt>
                <c:pt idx="11">
                  <c:v>283.55419143939469</c:v>
                </c:pt>
                <c:pt idx="12">
                  <c:v>1683.7978923713722</c:v>
                </c:pt>
                <c:pt idx="13">
                  <c:v>48.878071341059112</c:v>
                </c:pt>
                <c:pt idx="14">
                  <c:v>112.53036011111223</c:v>
                </c:pt>
                <c:pt idx="15">
                  <c:v>5.5607908579113379E-5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E5-4303-BF09-18EC5B8E7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98733472"/>
        <c:axId val="1198730112"/>
      </c:barChart>
      <c:catAx>
        <c:axId val="119873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730112"/>
        <c:crosses val="autoZero"/>
        <c:auto val="1"/>
        <c:lblAlgn val="ctr"/>
        <c:lblOffset val="100"/>
        <c:noMultiLvlLbl val="0"/>
      </c:catAx>
      <c:valAx>
        <c:axId val="1198730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733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[SM1_Rapid Assessment_Tool.xlsx]Visualisation_Italy!PivotTable3</c:name>
    <c:fmtId val="47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tx1">
              <a:lumMod val="75000"/>
              <a:lumOff val="2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bg2">
              <a:lumMod val="9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tx1">
              <a:lumMod val="75000"/>
              <a:lumOff val="2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bg2">
              <a:lumMod val="9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pattFill prst="wdDnDiag">
            <a:fgClr>
              <a:schemeClr val="tx1">
                <a:lumMod val="75000"/>
                <a:lumOff val="25000"/>
              </a:schemeClr>
            </a:fgClr>
            <a:bgClr>
              <a:schemeClr val="bg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pattFill prst="dkDnDiag">
            <a:fgClr>
              <a:schemeClr val="accent4"/>
            </a:fgClr>
            <a:bgClr>
              <a:schemeClr val="bg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pattFill prst="wdDnDiag">
            <a:fgClr>
              <a:schemeClr val="tx1">
                <a:lumMod val="75000"/>
                <a:lumOff val="25000"/>
              </a:schemeClr>
            </a:fgClr>
            <a:bgClr>
              <a:schemeClr val="bg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pattFill prst="wdUpDiag">
            <a:fgClr>
              <a:schemeClr val="accent4"/>
            </a:fgClr>
            <a:bgClr>
              <a:schemeClr val="bg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Visualisation_Italy!$B$25:$B$26</c:f>
              <c:strCache>
                <c:ptCount val="1"/>
                <c:pt idx="0">
                  <c:v>total plate waste </c:v>
                </c:pt>
              </c:strCache>
            </c:strRef>
          </c:tx>
          <c:spPr>
            <a:pattFill prst="dkDnDiag">
              <a:fgClr>
                <a:schemeClr val="accent4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Visualisation_Italy!$A$27:$A$39</c:f>
              <c:strCache>
                <c:ptCount val="12"/>
                <c:pt idx="0">
                  <c:v>Beef</c:v>
                </c:pt>
                <c:pt idx="1">
                  <c:v>Meat (excluding beef)</c:v>
                </c:pt>
                <c:pt idx="2">
                  <c:v>Dairy products</c:v>
                </c:pt>
                <c:pt idx="3">
                  <c:v>Fish</c:v>
                </c:pt>
                <c:pt idx="4">
                  <c:v>Plant-based protein</c:v>
                </c:pt>
                <c:pt idx="5">
                  <c:v>Starch/satiating food</c:v>
                </c:pt>
                <c:pt idx="6">
                  <c:v>Vegetables</c:v>
                </c:pt>
                <c:pt idx="7">
                  <c:v>Salad</c:v>
                </c:pt>
                <c:pt idx="8">
                  <c:v>Soup</c:v>
                </c:pt>
                <c:pt idx="9">
                  <c:v>Fruit</c:v>
                </c:pt>
                <c:pt idx="10">
                  <c:v>Desserts</c:v>
                </c:pt>
                <c:pt idx="11">
                  <c:v>Other </c:v>
                </c:pt>
              </c:strCache>
            </c:strRef>
          </c:cat>
          <c:val>
            <c:numRef>
              <c:f>Visualisation_Italy!$B$27:$B$39</c:f>
              <c:numCache>
                <c:formatCode>General</c:formatCode>
                <c:ptCount val="12"/>
                <c:pt idx="0">
                  <c:v>1.0404</c:v>
                </c:pt>
                <c:pt idx="1">
                  <c:v>2.1879</c:v>
                </c:pt>
                <c:pt idx="2">
                  <c:v>4.0557999999999996</c:v>
                </c:pt>
                <c:pt idx="3">
                  <c:v>1.589</c:v>
                </c:pt>
                <c:pt idx="4">
                  <c:v>2.07315</c:v>
                </c:pt>
                <c:pt idx="5">
                  <c:v>30.99755</c:v>
                </c:pt>
                <c:pt idx="6">
                  <c:v>17.0413</c:v>
                </c:pt>
                <c:pt idx="7">
                  <c:v>0.2964</c:v>
                </c:pt>
                <c:pt idx="8">
                  <c:v>0.83650000000000002</c:v>
                </c:pt>
                <c:pt idx="9">
                  <c:v>14.697000000000001</c:v>
                </c:pt>
                <c:pt idx="10">
                  <c:v>0.16800000000000001</c:v>
                </c:pt>
                <c:pt idx="11">
                  <c:v>3.0501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62-4A79-998D-8BC31896E85C}"/>
            </c:ext>
          </c:extLst>
        </c:ser>
        <c:ser>
          <c:idx val="1"/>
          <c:order val="1"/>
          <c:tx>
            <c:strRef>
              <c:f>Visualisation_Italy!$C$25:$C$26</c:f>
              <c:strCache>
                <c:ptCount val="1"/>
                <c:pt idx="0">
                  <c:v>total serving waste</c:v>
                </c:pt>
              </c:strCache>
            </c:strRef>
          </c:tx>
          <c:spPr>
            <a:pattFill prst="wdUpDiag">
              <a:fgClr>
                <a:schemeClr val="accent4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Visualisation_Italy!$A$27:$A$39</c:f>
              <c:strCache>
                <c:ptCount val="12"/>
                <c:pt idx="0">
                  <c:v>Beef</c:v>
                </c:pt>
                <c:pt idx="1">
                  <c:v>Meat (excluding beef)</c:v>
                </c:pt>
                <c:pt idx="2">
                  <c:v>Dairy products</c:v>
                </c:pt>
                <c:pt idx="3">
                  <c:v>Fish</c:v>
                </c:pt>
                <c:pt idx="4">
                  <c:v>Plant-based protein</c:v>
                </c:pt>
                <c:pt idx="5">
                  <c:v>Starch/satiating food</c:v>
                </c:pt>
                <c:pt idx="6">
                  <c:v>Vegetables</c:v>
                </c:pt>
                <c:pt idx="7">
                  <c:v>Salad</c:v>
                </c:pt>
                <c:pt idx="8">
                  <c:v>Soup</c:v>
                </c:pt>
                <c:pt idx="9">
                  <c:v>Fruit</c:v>
                </c:pt>
                <c:pt idx="10">
                  <c:v>Desserts</c:v>
                </c:pt>
                <c:pt idx="11">
                  <c:v>Other </c:v>
                </c:pt>
              </c:strCache>
            </c:strRef>
          </c:cat>
          <c:val>
            <c:numRef>
              <c:f>Visualisation_Italy!$C$27:$C$39</c:f>
              <c:numCache>
                <c:formatCode>General</c:formatCode>
                <c:ptCount val="12"/>
                <c:pt idx="0">
                  <c:v>0.59099999999999997</c:v>
                </c:pt>
                <c:pt idx="1">
                  <c:v>4.4999999999999998E-2</c:v>
                </c:pt>
                <c:pt idx="2">
                  <c:v>1.68065</c:v>
                </c:pt>
                <c:pt idx="3">
                  <c:v>0</c:v>
                </c:pt>
                <c:pt idx="4">
                  <c:v>2.8206000000000002</c:v>
                </c:pt>
                <c:pt idx="5">
                  <c:v>8.3130500000000005</c:v>
                </c:pt>
                <c:pt idx="6">
                  <c:v>3.6738</c:v>
                </c:pt>
                <c:pt idx="7">
                  <c:v>0.27074999999999999</c:v>
                </c:pt>
                <c:pt idx="8">
                  <c:v>0.38474999999999998</c:v>
                </c:pt>
                <c:pt idx="9">
                  <c:v>2.5089999999999999</c:v>
                </c:pt>
                <c:pt idx="10">
                  <c:v>0</c:v>
                </c:pt>
                <c:pt idx="11">
                  <c:v>0.48015000000000008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62-4A79-998D-8BC31896E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1262239"/>
        <c:axId val="161261759"/>
      </c:barChart>
      <c:catAx>
        <c:axId val="1612622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261759"/>
        <c:crosses val="autoZero"/>
        <c:auto val="1"/>
        <c:lblAlgn val="ctr"/>
        <c:lblOffset val="100"/>
        <c:noMultiLvlLbl val="0"/>
      </c:catAx>
      <c:valAx>
        <c:axId val="161261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2622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83</xdr:row>
      <xdr:rowOff>269348</xdr:rowOff>
    </xdr:from>
    <xdr:to>
      <xdr:col>6</xdr:col>
      <xdr:colOff>666241</xdr:colOff>
      <xdr:row>100</xdr:row>
      <xdr:rowOff>150813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87A8988-EA58-44A9-B538-B17455E1BF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60</xdr:row>
      <xdr:rowOff>51252</xdr:rowOff>
    </xdr:from>
    <xdr:to>
      <xdr:col>11</xdr:col>
      <xdr:colOff>619125</xdr:colOff>
      <xdr:row>83</xdr:row>
      <xdr:rowOff>20595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10A60EB-99FF-4DDA-B92D-FAB86DBCF8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23</xdr:row>
      <xdr:rowOff>126999</xdr:rowOff>
    </xdr:from>
    <xdr:to>
      <xdr:col>8</xdr:col>
      <xdr:colOff>232568</xdr:colOff>
      <xdr:row>38</xdr:row>
      <xdr:rowOff>142040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2C0E2EB-7D0C-4BFA-95DF-29778806C0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</xdr:row>
      <xdr:rowOff>30163</xdr:rowOff>
    </xdr:from>
    <xdr:to>
      <xdr:col>10</xdr:col>
      <xdr:colOff>697706</xdr:colOff>
      <xdr:row>20</xdr:row>
      <xdr:rowOff>88108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FE41B804-BF04-70AC-F7F3-2F8931EBB88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39261</xdr:colOff>
      <xdr:row>41</xdr:row>
      <xdr:rowOff>130466</xdr:rowOff>
    </xdr:from>
    <xdr:to>
      <xdr:col>7</xdr:col>
      <xdr:colOff>885658</xdr:colOff>
      <xdr:row>59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5BE8820-0AF7-D4D0-CD72-2660BC58B9B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27214</xdr:colOff>
      <xdr:row>103</xdr:row>
      <xdr:rowOff>115947</xdr:rowOff>
    </xdr:from>
    <xdr:to>
      <xdr:col>16</xdr:col>
      <xdr:colOff>7834</xdr:colOff>
      <xdr:row>126</xdr:row>
      <xdr:rowOff>78560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CFB95C2-4FC6-4044-96BC-B1233390F5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81</xdr:row>
      <xdr:rowOff>274111</xdr:rowOff>
    </xdr:from>
    <xdr:to>
      <xdr:col>6</xdr:col>
      <xdr:colOff>672591</xdr:colOff>
      <xdr:row>98</xdr:row>
      <xdr:rowOff>152401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63A7107-F351-4E0B-90C2-050D56D66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58</xdr:row>
      <xdr:rowOff>29027</xdr:rowOff>
    </xdr:from>
    <xdr:to>
      <xdr:col>11</xdr:col>
      <xdr:colOff>647700</xdr:colOff>
      <xdr:row>80</xdr:row>
      <xdr:rowOff>177799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D1AADF8-66D0-4E85-9A18-1320C5C52E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22</xdr:row>
      <xdr:rowOff>14288</xdr:rowOff>
    </xdr:from>
    <xdr:to>
      <xdr:col>8</xdr:col>
      <xdr:colOff>1587</xdr:colOff>
      <xdr:row>38</xdr:row>
      <xdr:rowOff>141288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11F2913-5562-4E7F-9A8F-4AFDFDD3EA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</xdr:row>
      <xdr:rowOff>57151</xdr:rowOff>
    </xdr:from>
    <xdr:to>
      <xdr:col>10</xdr:col>
      <xdr:colOff>545307</xdr:colOff>
      <xdr:row>21</xdr:row>
      <xdr:rowOff>33868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87D5D53-30BB-46B8-B9EB-333FDDD27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39</xdr:row>
      <xdr:rowOff>292098</xdr:rowOff>
    </xdr:from>
    <xdr:to>
      <xdr:col>8</xdr:col>
      <xdr:colOff>33867</xdr:colOff>
      <xdr:row>56</xdr:row>
      <xdr:rowOff>67733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923A53D-FBF6-95FC-CFEE-AB77E8AFB0F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0</xdr:colOff>
      <xdr:row>102</xdr:row>
      <xdr:rowOff>124149</xdr:rowOff>
    </xdr:from>
    <xdr:to>
      <xdr:col>11</xdr:col>
      <xdr:colOff>364822</xdr:colOff>
      <xdr:row>124</xdr:row>
      <xdr:rowOff>106382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38E889C-5A60-C615-4583-017C40F6291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64</xdr:row>
      <xdr:rowOff>269348</xdr:rowOff>
    </xdr:from>
    <xdr:to>
      <xdr:col>6</xdr:col>
      <xdr:colOff>666241</xdr:colOff>
      <xdr:row>81</xdr:row>
      <xdr:rowOff>150813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7B61335-F2F6-4E48-B65D-207516161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41</xdr:row>
      <xdr:rowOff>19502</xdr:rowOff>
    </xdr:from>
    <xdr:to>
      <xdr:col>11</xdr:col>
      <xdr:colOff>619125</xdr:colOff>
      <xdr:row>63</xdr:row>
      <xdr:rowOff>172995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DFAEFC5-1A99-4AB1-AA89-F1E4FF13C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23</xdr:row>
      <xdr:rowOff>126999</xdr:rowOff>
    </xdr:from>
    <xdr:to>
      <xdr:col>8</xdr:col>
      <xdr:colOff>232568</xdr:colOff>
      <xdr:row>38</xdr:row>
      <xdr:rowOff>142040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5435DD1-A72A-41A8-83E0-0BA97592C8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</xdr:row>
      <xdr:rowOff>87313</xdr:rowOff>
    </xdr:from>
    <xdr:to>
      <xdr:col>10</xdr:col>
      <xdr:colOff>697706</xdr:colOff>
      <xdr:row>20</xdr:row>
      <xdr:rowOff>145258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2B88277-CF09-4E16-80AD-518399AA0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85</xdr:row>
      <xdr:rowOff>78371</xdr:rowOff>
    </xdr:from>
    <xdr:to>
      <xdr:col>9</xdr:col>
      <xdr:colOff>650043</xdr:colOff>
      <xdr:row>108</xdr:row>
      <xdr:rowOff>24727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77D71CD-E270-44E1-B7A3-157EEBAE5F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Simone Amadori" id="{320FF513-F7E3-4EB2-8301-6C46278FBD8F}" userId="S::simone.amadori4@unibo.it::d8a08302-d2a9-4734-88a4-1f43df833dc1" providerId="AD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imone Amadori" refreshedDate="46008.420757754633" createdVersion="8" refreshedVersion="8" minRefreshableVersion="3" recordCount="119" xr:uid="{F76333B4-DBE6-4EEB-B91F-686A3A89296C}">
  <cacheSource type="worksheet">
    <worksheetSource ref="A1:U120" sheet="Dataset_AT"/>
  </cacheSource>
  <cacheFields count="21">
    <cacheField name="Data_ID" numFmtId="0">
      <sharedItems containsBlank="1"/>
    </cacheField>
    <cacheField name="Food_category" numFmtId="0">
      <sharedItems count="12">
        <s v="Starch/satiating food"/>
        <s v="Dairy products"/>
        <s v="Meat (excluding beef)"/>
        <s v="Other "/>
        <s v="Vegetables"/>
        <s v="Soup"/>
        <s v="Salad"/>
        <s v="Plant-based protein"/>
        <s v="Desserts"/>
        <s v="Fruit"/>
        <s v="Beef"/>
        <s v="Fish"/>
      </sharedItems>
    </cacheField>
    <cacheField name="Dish" numFmtId="0">
      <sharedItems containsBlank="1"/>
    </cacheField>
    <cacheField name="Ingredients" numFmtId="0">
      <sharedItems containsBlank="1"/>
    </cacheField>
    <cacheField name="Percentage" numFmtId="0">
      <sharedItems containsString="0" containsBlank="1" containsNumber="1" minValue="4.0000000000000008E-2" maxValue="1"/>
    </cacheField>
    <cacheField name="TOTAL_platewaste" numFmtId="0">
      <sharedItems containsString="0" containsBlank="1" containsNumber="1" minValue="0" maxValue="4.6519999999999992"/>
    </cacheField>
    <cacheField name="Platewaste_perschool" numFmtId="0">
      <sharedItems containsString="0" containsBlank="1" containsNumber="1" minValue="0" maxValue="3.7215999999999996"/>
    </cacheField>
    <cacheField name="Platewaste_permeal" numFmtId="0">
      <sharedItems containsString="0" containsBlank="1" containsNumber="1" minValue="0" maxValue="2.7527777777777776E-2"/>
    </cacheField>
    <cacheField name="TOTAL_servingwaste" numFmtId="0">
      <sharedItems containsString="0" containsBlank="1" containsNumber="1" minValue="0" maxValue="14.817999999999998"/>
    </cacheField>
    <cacheField name="Servingwaste_perschool" numFmtId="0">
      <sharedItems containsString="0" containsBlank="1" containsNumber="1" minValue="0" maxValue="6.4847999999999999"/>
    </cacheField>
    <cacheField name="Servingwaste_permeal" numFmtId="0">
      <sharedItems containsString="0" containsBlank="1" containsNumber="1" minValue="0" maxValue="9.5364705882352935E-2"/>
    </cacheField>
    <cacheField name="Total_unserved" numFmtId="0">
      <sharedItems containsString="0" containsBlank="1" containsNumber="1" minValue="0" maxValue="7.0699999999999994"/>
    </cacheField>
    <cacheField name="Unserved_perschool" numFmtId="0">
      <sharedItems containsString="0" containsBlank="1" containsNumber="1" minValue="0" maxValue="6.0094999999999992"/>
    </cacheField>
    <cacheField name="Unserved_permeal" numFmtId="0">
      <sharedItems containsString="0" containsBlank="1" containsNumber="1" minValue="0" maxValue="4.9952380952380956E-2"/>
    </cacheField>
    <cacheField name="TOTAL_Prepared_perschool" numFmtId="0">
      <sharedItems containsString="0" containsBlank="1" containsNumber="1" minValue="0.24" maxValue="33.584000000000003"/>
    </cacheField>
    <cacheField name="Prepared_perschool" numFmtId="0">
      <sharedItems containsString="0" containsBlank="1" containsNumber="1" minValue="1.2E-2" maxValue="25.96"/>
    </cacheField>
    <cacheField name="Prepared_permeal" numFmtId="0">
      <sharedItems containsString="0" containsBlank="1" containsNumber="1" minValue="1.6216216216216215E-4" maxValue="0.27045882352941181"/>
    </cacheField>
    <cacheField name="Plate waste" numFmtId="0">
      <sharedItems containsSemiMixedTypes="0" containsString="0" containsNumber="1" minValue="0" maxValue="0.61666666666666681"/>
    </cacheField>
    <cacheField name="Serving waste" numFmtId="0">
      <sharedItems containsSemiMixedTypes="0" containsString="0" containsNumber="1" minValue="0" maxValue="0.84250405917373283"/>
    </cacheField>
    <cacheField name="Total waste" numFmtId="0">
      <sharedItems containsSemiMixedTypes="0" containsString="0" containsNumber="1" minValue="0" maxValue="0.9404166666666669"/>
    </cacheField>
    <cacheField name="Consumed" numFmtId="0">
      <sharedItems containsSemiMixedTypes="0" containsString="0" containsNumber="1" minValue="0" maxValue="0.9790133124510571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imone Amadori" refreshedDate="46008.421289004633" createdVersion="8" refreshedVersion="8" minRefreshableVersion="3" recordCount="92" xr:uid="{94BBEA02-1E4F-42E1-A384-381D4A3316F9}">
  <cacheSource type="worksheet">
    <worksheetSource ref="A1:O93" sheet="Dataset_IT"/>
  </cacheSource>
  <cacheFields count="15">
    <cacheField name="Data_ID" numFmtId="0">
      <sharedItems/>
    </cacheField>
    <cacheField name="Food_category" numFmtId="0">
      <sharedItems count="12">
        <s v="Starch/satiating food"/>
        <s v="Soup"/>
        <s v="Dairy products"/>
        <s v="Other "/>
        <s v="Vegetables"/>
        <s v="Plant-based protein"/>
        <s v="Meat (excluding beef)"/>
        <s v="Beef"/>
        <s v="Fish"/>
        <s v="Salad"/>
        <s v="Fruit"/>
        <s v="Desserts"/>
      </sharedItems>
    </cacheField>
    <cacheField name="Dish" numFmtId="0">
      <sharedItems/>
    </cacheField>
    <cacheField name="Ingredient" numFmtId="0">
      <sharedItems/>
    </cacheField>
    <cacheField name="Percentage" numFmtId="9">
      <sharedItems containsSemiMixedTypes="0" containsString="0" containsNumber="1" minValue="0.05" maxValue="1"/>
    </cacheField>
    <cacheField name="Platewaste_perschool" numFmtId="0">
      <sharedItems containsSemiMixedTypes="0" containsString="0" containsNumber="1" minValue="0" maxValue="4.6769999999999996"/>
    </cacheField>
    <cacheField name="Platewaste_permeal" numFmtId="0">
      <sharedItems containsSemiMixedTypes="0" containsString="0" containsNumber="1" minValue="0" maxValue="6.9805970149253729E-2"/>
    </cacheField>
    <cacheField name="Servingwaste_perschool" numFmtId="0">
      <sharedItems containsSemiMixedTypes="0" containsString="0" containsNumber="1" minValue="0" maxValue="3.1340000000000003"/>
    </cacheField>
    <cacheField name="Servingwaste_permeal" numFmtId="0">
      <sharedItems containsSemiMixedTypes="0" containsString="0" containsNumber="1" minValue="0" maxValue="4.8215384615384618E-2"/>
    </cacheField>
    <cacheField name="Prepared_perschool" numFmtId="0">
      <sharedItems containsSemiMixedTypes="0" containsString="0" containsNumber="1" minValue="2.2124999999999999E-2" maxValue="19.133357669866367"/>
    </cacheField>
    <cacheField name="Prepared_permeal" numFmtId="0">
      <sharedItems containsSemiMixedTypes="0" containsString="0" containsNumber="1" minValue="4.0227272727272724E-4" maxValue="0.28137290690979949"/>
    </cacheField>
    <cacheField name="Plate waste" numFmtId="9">
      <sharedItems containsSemiMixedTypes="0" containsString="0" containsNumber="1" minValue="0" maxValue="0.90666666666666662"/>
    </cacheField>
    <cacheField name="Serving waste" numFmtId="9">
      <sharedItems containsSemiMixedTypes="0" containsString="0" containsNumber="1" minValue="0" maxValue="0.375"/>
    </cacheField>
    <cacheField name="Total waste" numFmtId="9">
      <sharedItems containsSemiMixedTypes="0" containsString="0" containsNumber="1" minValue="0" maxValue="0.90666666666666662"/>
    </cacheField>
    <cacheField name="Consumed" numFmtId="9">
      <sharedItems containsSemiMixedTypes="0" containsString="0" containsNumber="1" minValue="9.3333333333333379E-2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imone Amadori" refreshedDate="46008.421588541663" createdVersion="8" refreshedVersion="8" minRefreshableVersion="3" recordCount="196" xr:uid="{9A8BE7E3-A5B9-40C3-B60A-AFCB3A25E778}">
  <cacheSource type="worksheet">
    <worksheetSource ref="A4:DW200" sheet="Tool_clean"/>
  </cacheSource>
  <cacheFields count="127">
    <cacheField name="Data_ID" numFmtId="0">
      <sharedItems containsNonDate="0" containsString="0" containsBlank="1" count="1">
        <m/>
      </sharedItems>
    </cacheField>
    <cacheField name="Food_category" numFmtId="0">
      <sharedItems count="1">
        <s v=""/>
      </sharedItems>
    </cacheField>
    <cacheField name="FW_phase" numFmtId="0">
      <sharedItems containsNonDate="0" containsString="0" containsBlank="1" count="1">
        <m/>
      </sharedItems>
    </cacheField>
    <cacheField name="Food_item" numFmtId="0">
      <sharedItems containsNonDate="0" containsString="0" containsBlank="1"/>
    </cacheField>
    <cacheField name="FW_weight_kg" numFmtId="0">
      <sharedItems containsNonDate="0" containsString="0" containsBlank="1"/>
    </cacheField>
    <cacheField name="Cooking_method" numFmtId="0">
      <sharedItems containsNonDate="0" containsString="0" containsBlank="1"/>
    </cacheField>
    <cacheField name="Waste_treatment" numFmtId="0">
      <sharedItems containsNonDate="0" containsString="0" containsBlank="1"/>
    </cacheField>
    <cacheField name="% FW (on prepared)" numFmtId="0">
      <sharedItems containsNonDate="0" containsString="0" containsBlank="1"/>
    </cacheField>
    <cacheField name="Actual_price_€/kg" numFmtId="0">
      <sharedItems containsNonDate="0" containsString="0" containsBlank="1"/>
    </cacheField>
    <cacheField name="AVG_market_price_€/kg" numFmtId="164">
      <sharedItems/>
    </cacheField>
    <cacheField name="FW_weight_kg/meal" numFmtId="164">
      <sharedItems/>
    </cacheField>
    <cacheField name="ING_CC" numFmtId="0">
      <sharedItems containsSemiMixedTypes="0" containsString="0" containsNumber="1" containsInteger="1" minValue="0" maxValue="0"/>
    </cacheField>
    <cacheField name="ING_OD" numFmtId="0">
      <sharedItems containsSemiMixedTypes="0" containsString="0" containsNumber="1" containsInteger="1" minValue="0" maxValue="0"/>
    </cacheField>
    <cacheField name="ING_IR" numFmtId="0">
      <sharedItems containsSemiMixedTypes="0" containsString="0" containsNumber="1" containsInteger="1" minValue="0" maxValue="0"/>
    </cacheField>
    <cacheField name="ING_PO" numFmtId="0">
      <sharedItems containsSemiMixedTypes="0" containsString="0" containsNumber="1" containsInteger="1" minValue="0" maxValue="0"/>
    </cacheField>
    <cacheField name="ING_PM" numFmtId="0">
      <sharedItems containsSemiMixedTypes="0" containsString="0" containsNumber="1" containsInteger="1" minValue="0" maxValue="0"/>
    </cacheField>
    <cacheField name="ING_HTnc" numFmtId="0">
      <sharedItems containsSemiMixedTypes="0" containsString="0" containsNumber="1" containsInteger="1" minValue="0" maxValue="0"/>
    </cacheField>
    <cacheField name="ING_HTc" numFmtId="0">
      <sharedItems containsSemiMixedTypes="0" containsString="0" containsNumber="1" containsInteger="1" minValue="0" maxValue="0"/>
    </cacheField>
    <cacheField name="ING_AC" numFmtId="0">
      <sharedItems containsSemiMixedTypes="0" containsString="0" containsNumber="1" containsInteger="1" minValue="0" maxValue="0"/>
    </cacheField>
    <cacheField name="ING_Eufw" numFmtId="0">
      <sharedItems containsSemiMixedTypes="0" containsString="0" containsNumber="1" containsInteger="1" minValue="0" maxValue="0"/>
    </cacheField>
    <cacheField name="ING_Euma" numFmtId="0">
      <sharedItems containsSemiMixedTypes="0" containsString="0" containsNumber="1" containsInteger="1" minValue="0" maxValue="0"/>
    </cacheField>
    <cacheField name="ING_Eute" numFmtId="0">
      <sharedItems containsSemiMixedTypes="0" containsString="0" containsNumber="1" containsInteger="1" minValue="0" maxValue="0"/>
    </cacheField>
    <cacheField name="ING_EC" numFmtId="0">
      <sharedItems containsSemiMixedTypes="0" containsString="0" containsNumber="1" containsInteger="1" minValue="0" maxValue="0"/>
    </cacheField>
    <cacheField name="ING_LU" numFmtId="0">
      <sharedItems containsSemiMixedTypes="0" containsString="0" containsNumber="1" containsInteger="1" minValue="0" maxValue="0"/>
    </cacheField>
    <cacheField name="ING_WU" numFmtId="0">
      <sharedItems containsSemiMixedTypes="0" containsString="0" containsNumber="1" containsInteger="1" minValue="0" maxValue="0"/>
    </cacheField>
    <cacheField name="ING_EN" numFmtId="0">
      <sharedItems containsSemiMixedTypes="0" containsString="0" containsNumber="1" containsInteger="1" minValue="0" maxValue="0"/>
    </cacheField>
    <cacheField name="ING_RU" numFmtId="0">
      <sharedItems containsSemiMixedTypes="0" containsString="0" containsNumber="1" containsInteger="1" minValue="0" maxValue="0"/>
    </cacheField>
    <cacheField name="COO_CC" numFmtId="0">
      <sharedItems/>
    </cacheField>
    <cacheField name="COO_OD" numFmtId="0">
      <sharedItems/>
    </cacheField>
    <cacheField name="COO_IR" numFmtId="0">
      <sharedItems/>
    </cacheField>
    <cacheField name="COO_PO" numFmtId="0">
      <sharedItems/>
    </cacheField>
    <cacheField name="COO_PM" numFmtId="0">
      <sharedItems/>
    </cacheField>
    <cacheField name="COO_HTnc" numFmtId="0">
      <sharedItems/>
    </cacheField>
    <cacheField name="COO_HTc" numFmtId="0">
      <sharedItems/>
    </cacheField>
    <cacheField name="COO_AC" numFmtId="0">
      <sharedItems/>
    </cacheField>
    <cacheField name="COO_Eufw" numFmtId="0">
      <sharedItems/>
    </cacheField>
    <cacheField name="COO_Euma" numFmtId="0">
      <sharedItems/>
    </cacheField>
    <cacheField name="COO_Eute" numFmtId="0">
      <sharedItems/>
    </cacheField>
    <cacheField name="COO_EC" numFmtId="0">
      <sharedItems/>
    </cacheField>
    <cacheField name="COO_LU" numFmtId="0">
      <sharedItems/>
    </cacheField>
    <cacheField name="COO_WU" numFmtId="0">
      <sharedItems/>
    </cacheField>
    <cacheField name="COO_EN" numFmtId="0">
      <sharedItems/>
    </cacheField>
    <cacheField name="COO_RU" numFmtId="0">
      <sharedItems/>
    </cacheField>
    <cacheField name="WAS_CC" numFmtId="0">
      <sharedItems/>
    </cacheField>
    <cacheField name="WAS_OD" numFmtId="0">
      <sharedItems/>
    </cacheField>
    <cacheField name="WAS_IR" numFmtId="0">
      <sharedItems/>
    </cacheField>
    <cacheField name="WAS_PO" numFmtId="0">
      <sharedItems/>
    </cacheField>
    <cacheField name="WAS_PM" numFmtId="0">
      <sharedItems/>
    </cacheField>
    <cacheField name="WAS_HTnc" numFmtId="0">
      <sharedItems/>
    </cacheField>
    <cacheField name="WAS_HTc" numFmtId="0">
      <sharedItems/>
    </cacheField>
    <cacheField name="WAS_AC" numFmtId="0">
      <sharedItems/>
    </cacheField>
    <cacheField name="WAS_Eufw" numFmtId="0">
      <sharedItems/>
    </cacheField>
    <cacheField name="WAS_Euma" numFmtId="0">
      <sharedItems/>
    </cacheField>
    <cacheField name="WAS_Eute" numFmtId="0">
      <sharedItems/>
    </cacheField>
    <cacheField name="WAS_EC" numFmtId="0">
      <sharedItems/>
    </cacheField>
    <cacheField name="WAS_LU" numFmtId="0">
      <sharedItems/>
    </cacheField>
    <cacheField name="WAS_WU" numFmtId="0">
      <sharedItems/>
    </cacheField>
    <cacheField name="WAS_EN" numFmtId="0">
      <sharedItems/>
    </cacheField>
    <cacheField name="WAS_RU" numFmtId="0">
      <sharedItems/>
    </cacheField>
    <cacheField name="ENVCOST_CC" numFmtId="0">
      <sharedItems/>
    </cacheField>
    <cacheField name="ENVCOST_OD" numFmtId="0">
      <sharedItems/>
    </cacheField>
    <cacheField name="ENVCOST_IR" numFmtId="0">
      <sharedItems/>
    </cacheField>
    <cacheField name="ENVCOST_PO" numFmtId="0">
      <sharedItems/>
    </cacheField>
    <cacheField name="ENVCOST_PM" numFmtId="0">
      <sharedItems/>
    </cacheField>
    <cacheField name="ENVCOST_HTnc" numFmtId="0">
      <sharedItems/>
    </cacheField>
    <cacheField name="ENVCOST_HTc" numFmtId="0">
      <sharedItems/>
    </cacheField>
    <cacheField name="ENVCOST_AC" numFmtId="0">
      <sharedItems/>
    </cacheField>
    <cacheField name="ENVCOST_Eufw" numFmtId="0">
      <sharedItems/>
    </cacheField>
    <cacheField name="ENVCOST_Euma" numFmtId="0">
      <sharedItems/>
    </cacheField>
    <cacheField name="ENVCOST_Eute" numFmtId="0">
      <sharedItems/>
    </cacheField>
    <cacheField name="ENVCOST_EC" numFmtId="0">
      <sharedItems/>
    </cacheField>
    <cacheField name="ENVCOST_LU" numFmtId="0">
      <sharedItems/>
    </cacheField>
    <cacheField name="ENVCOST_WU" numFmtId="0">
      <sharedItems/>
    </cacheField>
    <cacheField name="ENVCOST_EN" numFmtId="0">
      <sharedItems/>
    </cacheField>
    <cacheField name="ENVCOST_RU" numFmtId="0">
      <sharedItems/>
    </cacheField>
    <cacheField name="Cost (market price)" numFmtId="0">
      <sharedItems/>
    </cacheField>
    <cacheField name="Total env.price" numFmtId="0">
      <sharedItems containsSemiMixedTypes="0" containsString="0" containsNumber="1" containsInteger="1" minValue="0" maxValue="0"/>
    </cacheField>
    <cacheField name="Total cost (market price + env. price)" numFmtId="0">
      <sharedItems/>
    </cacheField>
    <cacheField name="Total cost (market price + env. price) per meal" numFmtId="0">
      <sharedItems/>
    </cacheField>
    <cacheField name="TOT_CC" numFmtId="0">
      <sharedItems/>
    </cacheField>
    <cacheField name="TOT_OD" numFmtId="0">
      <sharedItems/>
    </cacheField>
    <cacheField name="TOT_IR" numFmtId="0">
      <sharedItems/>
    </cacheField>
    <cacheField name="TOT_PO" numFmtId="0">
      <sharedItems/>
    </cacheField>
    <cacheField name="TOT_PM" numFmtId="0">
      <sharedItems/>
    </cacheField>
    <cacheField name="TOT_HTnc" numFmtId="0">
      <sharedItems/>
    </cacheField>
    <cacheField name="TOT_HTc" numFmtId="0">
      <sharedItems/>
    </cacheField>
    <cacheField name="TOT_AC" numFmtId="0">
      <sharedItems/>
    </cacheField>
    <cacheField name="TOT_Eufw" numFmtId="0">
      <sharedItems/>
    </cacheField>
    <cacheField name="TOT_Euma" numFmtId="0">
      <sharedItems/>
    </cacheField>
    <cacheField name="TOT_Eute" numFmtId="0">
      <sharedItems/>
    </cacheField>
    <cacheField name="TOT_EC" numFmtId="0">
      <sharedItems/>
    </cacheField>
    <cacheField name="TOT_LU" numFmtId="0">
      <sharedItems/>
    </cacheField>
    <cacheField name="TOT_WU" numFmtId="0">
      <sharedItems/>
    </cacheField>
    <cacheField name="TOT_EN" numFmtId="0">
      <sharedItems/>
    </cacheField>
    <cacheField name="TOT_RU" numFmtId="0">
      <sharedItems/>
    </cacheField>
    <cacheField name="TOTMEA_CC" numFmtId="0">
      <sharedItems/>
    </cacheField>
    <cacheField name="TOTMEA_OD" numFmtId="0">
      <sharedItems/>
    </cacheField>
    <cacheField name="TOTMEA_IR" numFmtId="0">
      <sharedItems/>
    </cacheField>
    <cacheField name="TOTMEA_PO" numFmtId="0">
      <sharedItems/>
    </cacheField>
    <cacheField name="TOTMEA_PM" numFmtId="0">
      <sharedItems/>
    </cacheField>
    <cacheField name="TOTMEA_HTnc" numFmtId="0">
      <sharedItems/>
    </cacheField>
    <cacheField name="TOTMEA_HTc" numFmtId="0">
      <sharedItems/>
    </cacheField>
    <cacheField name="TOTMEA_AC" numFmtId="0">
      <sharedItems/>
    </cacheField>
    <cacheField name="TOTMEA_Eufw" numFmtId="0">
      <sharedItems/>
    </cacheField>
    <cacheField name="TOTMEA_Euma" numFmtId="0">
      <sharedItems/>
    </cacheField>
    <cacheField name="TOTMEA_Eute" numFmtId="0">
      <sharedItems/>
    </cacheField>
    <cacheField name="TOTMEA_EC" numFmtId="0">
      <sharedItems/>
    </cacheField>
    <cacheField name="TOTMEA_LU" numFmtId="0">
      <sharedItems/>
    </cacheField>
    <cacheField name="TOTMEA_WU" numFmtId="0">
      <sharedItems/>
    </cacheField>
    <cacheField name="TOTMEA_EN" numFmtId="0">
      <sharedItems/>
    </cacheField>
    <cacheField name="TOTMEA_RU" numFmtId="0">
      <sharedItems/>
    </cacheField>
    <cacheField name="PBMEA_CC" numFmtId="11">
      <sharedItems/>
    </cacheField>
    <cacheField name="PBMEA_OD" numFmtId="11">
      <sharedItems/>
    </cacheField>
    <cacheField name="PBMEA_IR" numFmtId="11">
      <sharedItems/>
    </cacheField>
    <cacheField name="PBMEA_PO" numFmtId="11">
      <sharedItems/>
    </cacheField>
    <cacheField name="PBMEA_PM" numFmtId="11">
      <sharedItems/>
    </cacheField>
    <cacheField name="PBMEA_HTnc" numFmtId="11">
      <sharedItems/>
    </cacheField>
    <cacheField name="PBMEA_HTc" numFmtId="11">
      <sharedItems/>
    </cacheField>
    <cacheField name="PBMEA_AC" numFmtId="11">
      <sharedItems/>
    </cacheField>
    <cacheField name="PBMEA_Eufw" numFmtId="11">
      <sharedItems/>
    </cacheField>
    <cacheField name="PBMEA_Euma" numFmtId="11">
      <sharedItems/>
    </cacheField>
    <cacheField name="PBMEA_Eute" numFmtId="11">
      <sharedItems/>
    </cacheField>
    <cacheField name="PBMEA_EC" numFmtId="11">
      <sharedItems/>
    </cacheField>
    <cacheField name="PBMEA_LU" numFmtId="11">
      <sharedItems/>
    </cacheField>
    <cacheField name="PBMEA_WU" numFmtId="11">
      <sharedItems/>
    </cacheField>
    <cacheField name="PBMEA_EN" numFmtId="11">
      <sharedItems/>
    </cacheField>
    <cacheField name="PBMEA_RU" numFmtId="11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imone Amadori" refreshedDate="46066.605836111114" createdVersion="8" refreshedVersion="8" minRefreshableVersion="3" recordCount="237" xr:uid="{95530F1C-4F9F-4A41-A9D1-4C4562CCFAB2}">
  <cacheSource type="worksheet">
    <worksheetSource ref="A4:DW241" sheet="Tool_Austria"/>
  </cacheSource>
  <cacheFields count="127">
    <cacheField name="Data_ID" numFmtId="0">
      <sharedItems count="8">
        <s v="AT1_D1"/>
        <s v="AT1_D2"/>
        <s v="AT2_D1"/>
        <s v="AT2_D2"/>
        <s v="AT3_D1"/>
        <s v="AT3_D2"/>
        <s v="AT4_D1"/>
        <s v="AT4_D2"/>
      </sharedItems>
    </cacheField>
    <cacheField name="Food_category" numFmtId="0">
      <sharedItems count="13">
        <s v="Starch/satiating food"/>
        <s v="Dairy products"/>
        <s v="Meat (excluding beef)"/>
        <s v="Other "/>
        <s v="Vegetables"/>
        <s v="Soup"/>
        <s v="Salad"/>
        <s v="Plant-based protein"/>
        <s v="Desserts"/>
        <s v="Fruit"/>
        <s v="Beef"/>
        <s v="Fish"/>
        <s v="Other without meat" u="1"/>
      </sharedItems>
    </cacheField>
    <cacheField name="FW_phase" numFmtId="0">
      <sharedItems count="2">
        <s v="plate waste"/>
        <s v="total serving waste "/>
      </sharedItems>
    </cacheField>
    <cacheField name="Food_item" numFmtId="0">
      <sharedItems/>
    </cacheField>
    <cacheField name="FW_weight_kg" numFmtId="0">
      <sharedItems containsSemiMixedTypes="0" containsString="0" containsNumber="1" minValue="0" maxValue="9.7971000000000004"/>
    </cacheField>
    <cacheField name="Cooking_method" numFmtId="0">
      <sharedItems/>
    </cacheField>
    <cacheField name="Waste_treatment" numFmtId="0">
      <sharedItems/>
    </cacheField>
    <cacheField name="% FW (on prepared)" numFmtId="9">
      <sharedItems containsSemiMixedTypes="0" containsString="0" containsNumber="1" minValue="0" maxValue="0.84250405917373283"/>
    </cacheField>
    <cacheField name="Actual_price_€/kg" numFmtId="0">
      <sharedItems containsNonDate="0" containsString="0" containsBlank="1"/>
    </cacheField>
    <cacheField name="AVG_market_price_€/kg" numFmtId="164">
      <sharedItems containsMixedTypes="1" containsNumber="1" minValue="0" maxValue="7.2656909090909094"/>
    </cacheField>
    <cacheField name="FW_weight_kg/meal" numFmtId="164">
      <sharedItems containsSemiMixedTypes="0" containsString="0" containsNumber="1" minValue="0" maxValue="9.5364705882352935E-2"/>
    </cacheField>
    <cacheField name="ING_CC" numFmtId="0">
      <sharedItems containsSemiMixedTypes="0" containsString="0" containsNumber="1" minValue="0" maxValue="42.35772852640001"/>
    </cacheField>
    <cacheField name="ING_OD" numFmtId="0">
      <sharedItems containsSemiMixedTypes="0" containsString="0" containsNumber="1" minValue="0" maxValue="2.1850948843714292E-6"/>
    </cacheField>
    <cacheField name="ING_IR" numFmtId="0">
      <sharedItems containsSemiMixedTypes="0" containsString="0" containsNumber="1" minValue="0" maxValue="8.4275197229000014"/>
    </cacheField>
    <cacheField name="ING_PO" numFmtId="0">
      <sharedItems containsSemiMixedTypes="0" containsString="0" containsNumber="1" minValue="0" maxValue="0.10049425209400001"/>
    </cacheField>
    <cacheField name="ING_PM" numFmtId="0">
      <sharedItems containsSemiMixedTypes="0" containsString="0" containsNumber="1" minValue="0" maxValue="4.599730194220001E-6"/>
    </cacheField>
    <cacheField name="ING_HTnc" numFmtId="0">
      <sharedItems containsSemiMixedTypes="0" containsString="0" containsNumber="1" minValue="-5.541676626000001E-9" maxValue="5.0098952234571433E-7"/>
    </cacheField>
    <cacheField name="ING_HTc" numFmtId="0">
      <sharedItems containsSemiMixedTypes="0" containsString="0" containsNumber="1" minValue="0" maxValue="3.0247027579500004E-8"/>
    </cacheField>
    <cacheField name="ING_AC" numFmtId="0">
      <sharedItems containsSemiMixedTypes="0" containsString="0" containsNumber="1" minValue="0" maxValue="0.62547868854999999"/>
    </cacheField>
    <cacheField name="ING_Eufw" numFmtId="0">
      <sharedItems containsSemiMixedTypes="0" containsString="0" containsNumber="1" minValue="0" maxValue="5.6705870610800008E-3"/>
    </cacheField>
    <cacheField name="ING_Euma" numFmtId="0">
      <sharedItems containsSemiMixedTypes="0" containsString="0" containsNumber="1" minValue="0" maxValue="0.18024817057900003"/>
    </cacheField>
    <cacheField name="ING_Eute" numFmtId="0">
      <sharedItems containsSemiMixedTypes="0" containsString="0" containsNumber="1" minValue="0" maxValue="2.6798988433100006"/>
    </cacheField>
    <cacheField name="ING_EC" numFmtId="0">
      <sharedItems containsSemiMixedTypes="0" containsString="0" containsNumber="1" minValue="0" maxValue="1181.2035937450003"/>
    </cacheField>
    <cacheField name="ING_LU" numFmtId="0">
      <sharedItems containsSemiMixedTypes="0" containsString="0" containsNumber="1" minValue="-89.407772666666645" maxValue="2224.8671343428568"/>
    </cacheField>
    <cacheField name="ING_WU" numFmtId="0">
      <sharedItems containsSemiMixedTypes="0" containsString="0" containsNumber="1" minValue="0" maxValue="13.730225077000002"/>
    </cacheField>
    <cacheField name="ING_EN" numFmtId="0">
      <sharedItems containsSemiMixedTypes="0" containsString="0" containsNumber="1" minValue="0" maxValue="368.93820586700002"/>
    </cacheField>
    <cacheField name="ING_RU" numFmtId="0">
      <sharedItems containsSemiMixedTypes="0" containsString="0" containsNumber="1" minValue="0" maxValue="1.6575068271500003E-4"/>
    </cacheField>
    <cacheField name="COO_CC" numFmtId="0">
      <sharedItems containsSemiMixedTypes="0" containsString="0" containsNumber="1" minValue="0" maxValue="2.6128852128000011"/>
    </cacheField>
    <cacheField name="COO_OD" numFmtId="0">
      <sharedItems containsSemiMixedTypes="0" containsString="0" containsNumber="1" minValue="0" maxValue="6.8911917038495985E-8"/>
    </cacheField>
    <cacheField name="COO_IR" numFmtId="0">
      <sharedItems containsSemiMixedTypes="0" containsString="0" containsNumber="1" minValue="0" maxValue="2.5358372136000007"/>
    </cacheField>
    <cacheField name="COO_PO" numFmtId="0">
      <sharedItems containsSemiMixedTypes="0" containsString="0" containsNumber="1" minValue="0" maxValue="6.3419544000000013E-3"/>
    </cacheField>
    <cacheField name="COO_PM" numFmtId="0">
      <sharedItems containsSemiMixedTypes="0" containsString="0" containsNumber="1" minValue="0" maxValue="3.9449385201600014E-8"/>
    </cacheField>
    <cacheField name="COO_HTnc" numFmtId="0">
      <sharedItems containsSemiMixedTypes="0" containsString="0" containsNumber="1" minValue="0" maxValue="2.3509490025600009E-8"/>
    </cacheField>
    <cacheField name="COO_HTc" numFmtId="0">
      <sharedItems containsSemiMixedTypes="0" containsString="0" containsNumber="1" minValue="0" maxValue="4.3243771929983999E-9"/>
    </cacheField>
    <cacheField name="COO_AC" numFmtId="0">
      <sharedItems containsSemiMixedTypes="0" containsString="0" containsNumber="1" minValue="0" maxValue="1.5450080400000003E-2"/>
    </cacheField>
    <cacheField name="COO_Eufw" numFmtId="0">
      <sharedItems containsSemiMixedTypes="0" containsString="0" containsNumber="1" minValue="0" maxValue="3.1709772000000007E-3"/>
    </cacheField>
    <cacheField name="COO_Euma" numFmtId="0">
      <sharedItems containsSemiMixedTypes="0" containsString="0" containsNumber="1" minValue="0" maxValue="2.4963012000000008E-3"/>
    </cacheField>
    <cacheField name="COO_Eute" numFmtId="0">
      <sharedItems containsSemiMixedTypes="0" containsString="0" containsNumber="1" minValue="0" maxValue="1.9498136400000008E-2"/>
    </cacheField>
    <cacheField name="COO_EC" numFmtId="0">
      <sharedItems containsSemiMixedTypes="0" containsString="0" containsNumber="1" minValue="0" maxValue="8.244810590400002"/>
    </cacheField>
    <cacheField name="COO_LU" numFmtId="0">
      <sharedItems containsSemiMixedTypes="0" containsString="0" containsNumber="1" minValue="0" maxValue="7.1523077436000024"/>
    </cacheField>
    <cacheField name="COO_WU" numFmtId="0">
      <sharedItems containsSemiMixedTypes="0" containsString="0" containsNumber="1" minValue="0" maxValue="1.4134462200000002"/>
    </cacheField>
    <cacheField name="COO_EN" numFmtId="0">
      <sharedItems containsSemiMixedTypes="0" containsString="0" containsNumber="1" minValue="0" maxValue="73.227443947200015"/>
    </cacheField>
    <cacheField name="COO_RU" numFmtId="0">
      <sharedItems containsSemiMixedTypes="0" containsString="0" containsNumber="1" minValue="0" maxValue="4.0862629018800013E-6"/>
    </cacheField>
    <cacheField name="WAS_CC" numFmtId="0">
      <sharedItems containsSemiMixedTypes="0" containsString="0" containsNumber="1" minValue="0" maxValue="0.54853962899999997"/>
    </cacheField>
    <cacheField name="WAS_OD" numFmtId="0">
      <sharedItems containsSemiMixedTypes="0" containsString="0" containsNumber="1" minValue="0" maxValue="3.7425019971E-9"/>
    </cacheField>
    <cacheField name="WAS_IR" numFmtId="0">
      <sharedItems containsSemiMixedTypes="0" containsString="0" containsNumber="1" minValue="0" maxValue="1.0091013000000001E-2"/>
    </cacheField>
    <cacheField name="WAS_PO" numFmtId="0">
      <sharedItems containsSemiMixedTypes="0" containsString="0" containsNumber="1" minValue="0" maxValue="1.1756520000000001E-3"/>
    </cacheField>
    <cacheField name="WAS_PM" numFmtId="0">
      <sharedItems containsSemiMixedTypes="0" containsString="0" containsNumber="1" minValue="0" maxValue="1.1344649916E-7"/>
    </cacheField>
    <cacheField name="WAS_HTnc" numFmtId="0">
      <sharedItems containsSemiMixedTypes="0" containsString="0" containsNumber="1" minValue="0" maxValue="3.6979251921E-9"/>
    </cacheField>
    <cacheField name="WAS_HTc" numFmtId="0">
      <sharedItems containsSemiMixedTypes="0" containsString="0" containsNumber="1" minValue="0" maxValue="2.6291203647000002E-9"/>
    </cacheField>
    <cacheField name="WAS_AC" numFmtId="0">
      <sharedItems containsSemiMixedTypes="0" containsString="0" containsNumber="1" minValue="0" maxValue="2.1651591000000001E-2"/>
    </cacheField>
    <cacheField name="WAS_Eufw" numFmtId="0">
      <sharedItems containsSemiMixedTypes="0" containsString="0" containsNumber="1" minValue="0" maxValue="5.2702715682000003E-5"/>
    </cacheField>
    <cacheField name="WAS_Euma" numFmtId="0">
      <sharedItems containsSemiMixedTypes="0" containsString="0" containsNumber="1" minValue="0" maxValue="9.4837299594000002E-4"/>
    </cacheField>
    <cacheField name="WAS_Eute" numFmtId="0">
      <sharedItems containsSemiMixedTypes="0" containsString="0" containsNumber="1" minValue="0" maxValue="9.5423754000000013E-2"/>
    </cacheField>
    <cacheField name="WAS_EC" numFmtId="0">
      <sharedItems containsSemiMixedTypes="0" containsString="0" containsNumber="1" minValue="0" maxValue="82.052084094000008"/>
    </cacheField>
    <cacheField name="WAS_LU" numFmtId="0">
      <sharedItems containsSemiMixedTypes="0" containsString="0" containsNumber="1" minValue="0" maxValue="5.2317493710000003"/>
    </cacheField>
    <cacheField name="WAS_WU" numFmtId="0">
      <sharedItems containsSemiMixedTypes="0" containsString="0" containsNumber="1" minValue="0" maxValue="0.11296056300000001"/>
    </cacheField>
    <cacheField name="WAS_EN" numFmtId="0">
      <sharedItems containsSemiMixedTypes="0" containsString="0" containsNumber="1" minValue="0" maxValue="3.2878087890000001"/>
    </cacheField>
    <cacheField name="WAS_RU" numFmtId="0">
      <sharedItems containsSemiMixedTypes="0" containsString="0" containsNumber="1" minValue="0" maxValue="1.0684717259999999E-6"/>
    </cacheField>
    <cacheField name="ENVCOST_CC" numFmtId="0">
      <sharedItems containsSemiMixedTypes="0" containsString="0" containsNumber="1" minValue="0" maxValue="5.8400773812541544"/>
    </cacheField>
    <cacheField name="ENVCOST_OD" numFmtId="0">
      <sharedItems containsSemiMixedTypes="0" containsString="0" containsNumber="1" minValue="0" maxValue="8.7687062448075928E-5"/>
    </cacheField>
    <cacheField name="ENVCOST_IR" numFmtId="0">
      <sharedItems containsSemiMixedTypes="0" containsString="0" containsNumber="1" minValue="0" maxValue="1.6255197137798393E-2"/>
    </cacheField>
    <cacheField name="ENVCOST_PO" numFmtId="0">
      <sharedItems containsSemiMixedTypes="0" containsString="0" containsNumber="1" minValue="0" maxValue="0.16130948504688447"/>
    </cacheField>
    <cacheField name="ENVCOST_PM" numFmtId="0">
      <sharedItems containsSemiMixedTypes="0" containsString="0" containsNumber="1" minValue="0" maxValue="4.6767986616440416"/>
    </cacheField>
    <cacheField name="ENVCOST_HTnc" numFmtId="0">
      <sharedItems containsSemiMixedTypes="0" containsString="0" containsNumber="1" minValue="-6.5566607768197094E-4" maxValue="0.10437963935610801"/>
    </cacheField>
    <cacheField name="ENVCOST_HTc" numFmtId="0">
      <sharedItems containsSemiMixedTypes="0" containsString="0" containsNumber="1" minValue="0" maxValue="4.0229190452365907E-2"/>
    </cacheField>
    <cacheField name="ENVCOST_AC" numFmtId="0">
      <sharedItems containsSemiMixedTypes="0" containsString="0" containsNumber="1" minValue="0" maxValue="0.2840096573582041"/>
    </cacheField>
    <cacheField name="ENVCOST_Eufw" numFmtId="0">
      <sharedItems containsSemiMixedTypes="0" containsString="0" containsNumber="1" minValue="0" maxValue="2.0658511747607425E-2"/>
    </cacheField>
    <cacheField name="ENVCOST_Euma" numFmtId="0">
      <sharedItems containsSemiMixedTypes="0" containsString="0" containsNumber="1" minValue="0" maxValue="0.74800276942997046"/>
    </cacheField>
    <cacheField name="ENVCOST_Eute" numFmtId="0">
      <sharedItems/>
    </cacheField>
    <cacheField name="ENVCOST_EC" numFmtId="0">
      <sharedItems containsSemiMixedTypes="0" containsString="0" containsNumber="1" minValue="0" maxValue="5.9613860700232779E-2"/>
    </cacheField>
    <cacheField name="ENVCOST_LU" numFmtId="0">
      <sharedItems containsSemiMixedTypes="0" containsString="0" containsNumber="1" minValue="-1.8634927062092212E-2" maxValue="0.49567075360477547"/>
    </cacheField>
    <cacheField name="ENVCOST_WU" numFmtId="0">
      <sharedItems containsSemiMixedTypes="0" containsString="0" containsNumber="1" minValue="0" maxValue="9.5434546561006681E-2"/>
    </cacheField>
    <cacheField name="ENVCOST_EN" numFmtId="0">
      <sharedItems containsSemiMixedTypes="0" containsString="0" containsNumber="1" minValue="0" maxValue="0.71744779392488955"/>
    </cacheField>
    <cacheField name="ENVCOST_RU" numFmtId="0">
      <sharedItems containsSemiMixedTypes="0" containsString="0" containsNumber="1" minValue="0" maxValue="3.547389488387155E-4"/>
    </cacheField>
    <cacheField name="Cost (market price)" numFmtId="0">
      <sharedItems containsMixedTypes="1" containsNumber="1" minValue="0" maxValue="20.274804766307696"/>
    </cacheField>
    <cacheField name="Total env. price" numFmtId="0">
      <sharedItems containsSemiMixedTypes="0" containsString="0" containsNumber="1" minValue="0" maxValue="13.249725333456551"/>
    </cacheField>
    <cacheField name="Total cost (market price + env. price)" numFmtId="0">
      <sharedItems containsSemiMixedTypes="0" containsString="0" containsNumber="1" minValue="0" maxValue="23.26565843234544"/>
    </cacheField>
    <cacheField name="Total cost (market price + env. price) per meal" numFmtId="0">
      <sharedItems containsSemiMixedTypes="0" containsString="0" containsNumber="1" minValue="0" maxValue="3.579332066514683E-2"/>
    </cacheField>
    <cacheField name="TOT_CC" numFmtId="0">
      <sharedItems containsSemiMixedTypes="0" containsString="0" containsNumber="1" minValue="0" maxValue="44.888841758600009"/>
    </cacheField>
    <cacheField name="TOT_OD" numFmtId="0">
      <sharedItems containsSemiMixedTypes="0" containsString="0" containsNumber="1" minValue="0" maxValue="2.1904769139213555E-6"/>
    </cacheField>
    <cacheField name="TOT_IR" numFmtId="0">
      <sharedItems containsSemiMixedTypes="0" containsString="0" containsNumber="1" minValue="0" maxValue="10.650881371800002"/>
    </cacheField>
    <cacheField name="TOT_PO" numFmtId="0">
      <sharedItems containsSemiMixedTypes="0" containsString="0" containsNumber="1" minValue="0" maxValue="0.10656821019400002"/>
    </cacheField>
    <cacheField name="TOT_PM" numFmtId="0">
      <sharedItems containsSemiMixedTypes="0" containsString="0" containsNumber="1" minValue="0" maxValue="4.6848848391114013E-6"/>
    </cacheField>
    <cacheField name="TOT_HTnc" numFmtId="0">
      <sharedItems containsSemiMixedTypes="0" containsString="0" containsNumber="1" minValue="-3.1573866216000004E-9" maxValue="5.0264439184585033E-7"/>
    </cacheField>
    <cacheField name="TOT_HTc" numFmtId="0">
      <sharedItems containsSemiMixedTypes="0" containsString="0" containsNumber="1" minValue="0" maxValue="3.4992818099845004E-8"/>
    </cacheField>
    <cacheField name="TOT_AC" numFmtId="0">
      <sharedItems containsSemiMixedTypes="0" containsString="0" containsNumber="1" minValue="0" maxValue="0.64866161789999999"/>
    </cacheField>
    <cacheField name="TOT_Eufw" numFmtId="0">
      <sharedItems containsSemiMixedTypes="0" containsString="0" containsNumber="1" minValue="0" maxValue="8.4687157767980008E-3"/>
    </cacheField>
    <cacheField name="TOT_Euma" numFmtId="0">
      <sharedItems containsSemiMixedTypes="0" containsString="0" containsNumber="1" minValue="0" maxValue="0.18285573697106003"/>
    </cacheField>
    <cacheField name="TOT_Eute" numFmtId="0">
      <sharedItems containsSemiMixedTypes="0" containsString="0" containsNumber="1" minValue="0" maxValue="2.7395517586600007"/>
    </cacheField>
    <cacheField name="TOT_EC" numFmtId="0">
      <sharedItems containsSemiMixedTypes="0" containsString="0" containsNumber="1" minValue="0" maxValue="1225.0414527176001"/>
    </cacheField>
    <cacheField name="TOT_LU" numFmtId="0">
      <sharedItems containsSemiMixedTypes="0" containsString="0" containsNumber="1" minValue="-83.687545862333309" maxValue="2226.006508461197"/>
    </cacheField>
    <cacheField name="TOT_WU" numFmtId="0">
      <sharedItems containsSemiMixedTypes="0" containsString="0" containsNumber="1" minValue="0" maxValue="15.017410056500001"/>
    </cacheField>
    <cacheField name="TOT_EN" numFmtId="0">
      <sharedItems containsSemiMixedTypes="0" containsString="0" containsNumber="1" minValue="0" maxValue="434.47972083180002"/>
    </cacheField>
    <cacheField name="TOT_RU" numFmtId="0">
      <sharedItems containsSemiMixedTypes="0" containsString="0" containsNumber="1" minValue="0" maxValue="1.6980307122814505E-4"/>
    </cacheField>
    <cacheField name="TOTMEA_CC" numFmtId="0">
      <sharedItems containsSemiMixedTypes="0" containsString="0" containsNumber="1" minValue="0" maxValue="6.9059756551692317E-2"/>
    </cacheField>
    <cacheField name="TOTMEA_OD" numFmtId="0">
      <sharedItems containsSemiMixedTypes="0" containsString="0" containsNumber="1" minValue="0" maxValue="3.3699644829559315E-9"/>
    </cacheField>
    <cacheField name="TOTMEA_IR" numFmtId="0">
      <sharedItems containsSemiMixedTypes="0" containsString="0" containsNumber="1" minValue="0" maxValue="1.6385971341230772E-2"/>
    </cacheField>
    <cacheField name="TOTMEA_PO" numFmtId="0">
      <sharedItems containsSemiMixedTypes="0" containsString="0" containsNumber="1" minValue="0" maxValue="1.6395109260615388E-4"/>
    </cacheField>
    <cacheField name="TOTMEA_PM" numFmtId="0">
      <sharedItems containsSemiMixedTypes="0" containsString="0" containsNumber="1" minValue="0" maxValue="7.2075151370944638E-9"/>
    </cacheField>
    <cacheField name="TOTMEA_HTnc" numFmtId="0">
      <sharedItems containsSemiMixedTypes="0" containsString="0" containsNumber="1" minValue="-4.8575178793846163E-12" maxValue="7.7329906437823127E-10"/>
    </cacheField>
    <cacheField name="TOTMEA_HTc" numFmtId="0">
      <sharedItems containsSemiMixedTypes="0" containsString="0" containsNumber="1" minValue="0" maxValue="5.3835104768992311E-11"/>
    </cacheField>
    <cacheField name="TOTMEA_AC" numFmtId="0">
      <sharedItems containsSemiMixedTypes="0" containsString="0" containsNumber="1" minValue="0" maxValue="9.979409506153847E-4"/>
    </cacheField>
    <cacheField name="TOTMEA_Eufw" numFmtId="0">
      <sharedItems containsSemiMixedTypes="0" containsString="0" containsNumber="1" minValue="0" maxValue="1.3028793502766156E-5"/>
    </cacheField>
    <cacheField name="TOTMEA_Euma" numFmtId="0">
      <sharedItems containsSemiMixedTypes="0" containsString="0" containsNumber="1" minValue="0" maxValue="2.8131651841701541E-4"/>
    </cacheField>
    <cacheField name="TOTMEA_Eute" numFmtId="0">
      <sharedItems containsSemiMixedTypes="0" containsString="0" containsNumber="1" minValue="0" maxValue="4.214695013323078E-3"/>
    </cacheField>
    <cacheField name="TOTMEA_EC" numFmtId="0">
      <sharedItems containsSemiMixedTypes="0" containsString="0" containsNumber="1" minValue="0" maxValue="1.8846791580270772"/>
    </cacheField>
    <cacheField name="TOTMEA_LU" numFmtId="0">
      <sharedItems containsSemiMixedTypes="0" containsString="0" containsNumber="1" minValue="-0.12875007055743587" maxValue="3.4246253976326106"/>
    </cacheField>
    <cacheField name="TOTMEA_WU" numFmtId="0">
      <sharedItems containsSemiMixedTypes="0" containsString="0" containsNumber="1" minValue="0" maxValue="2.3103707779230771E-2"/>
    </cacheField>
    <cacheField name="TOTMEA_EN" numFmtId="0">
      <sharedItems containsSemiMixedTypes="0" containsString="0" containsNumber="1" minValue="0" maxValue="0.66843033974123078"/>
    </cacheField>
    <cacheField name="TOTMEA_RU" numFmtId="0">
      <sharedItems containsSemiMixedTypes="0" containsString="0" containsNumber="1" minValue="0" maxValue="2.6123549419714622E-7"/>
    </cacheField>
    <cacheField name="PBMEA_CC" numFmtId="11">
      <sharedItems containsMixedTypes="1" containsNumber="1" minValue="3.185277877999682E-4" maxValue="2.7037932413193007"/>
    </cacheField>
    <cacheField name="PBMEA_OD" numFmtId="11">
      <sharedItems containsMixedTypes="1" containsNumber="1" minValue="1.5632205502631991E-7" maxValue="1.2155277931167369E-3"/>
    </cacheField>
    <cacheField name="PBMEA_IR" numFmtId="11">
      <sharedItems containsMixedTypes="1" containsNumber="1" minValue="5.5503655565222969E-7" maxValue="8.3191055819617707E-3"/>
    </cacheField>
    <cacheField name="PBMEA_PO" numFmtId="11">
      <sharedItems containsMixedTypes="1" containsNumber="1" minValue="1.7986865731824713E-5" maxValue="0.10756395143903012"/>
    </cacheField>
    <cacheField name="PBMEA_PM" numFmtId="11">
      <sharedItems containsMixedTypes="1" containsNumber="1" minValue="2.0891852369622367E-4" maxValue="3.708360206709409"/>
    </cacheField>
    <cacheField name="PBMEA_HTnc" numFmtId="11">
      <sharedItems containsMixedTypes="1" containsNumber="1" minValue="-2.3940596680533111E-3" maxValue="0.2344879365354833"/>
    </cacheField>
    <cacheField name="PBMEA_HTc" numFmtId="11">
      <sharedItems containsMixedTypes="1" containsNumber="1" minValue="6.2310368597689542E-7" maxValue="3.4390772926085004E-3"/>
    </cacheField>
    <cacheField name="PBMEA_AC" numFmtId="11">
      <sharedItems containsMixedTypes="1" containsNumber="1" minValue="9.7947164491815906E-6" maxValue="0.26383307694613867"/>
    </cacheField>
    <cacheField name="PBMEA_Eufw" numFmtId="11">
      <sharedItems containsMixedTypes="1" containsNumber="1" minValue="7.0479342801568125E-5" maxValue="0.59915813342730384"/>
    </cacheField>
    <cacheField name="PBMEA_Euma" numFmtId="11">
      <sharedItems containsMixedTypes="1" containsNumber="1" minValue="4.2707806101793012E-5" maxValue="0.37483504587218858"/>
    </cacheField>
    <cacheField name="PBMEA_Eute" numFmtId="11">
      <sharedItems containsMixedTypes="1" containsNumber="1" minValue="5.7276572084285199E-6" maxValue="0.18207752854193374"/>
    </cacheField>
    <cacheField name="PBMEA_EC" numFmtId="11">
      <sharedItems containsMixedTypes="1" containsNumber="1" minValue="1.770103837601677E-4" maxValue="3.7664106826755921"/>
    </cacheField>
    <cacheField name="PBMEA_LU" numFmtId="11">
      <sharedItems containsMixedTypes="1" containsNumber="1" minValue="-1.2289646078126162" maxValue="78.484816409157389"/>
    </cacheField>
    <cacheField name="PBMEA_WU" numFmtId="11">
      <sharedItems containsMixedTypes="1" containsNumber="1" minValue="5.0377264195515246E-6" maxValue="3.392220510665054E-2"/>
    </cacheField>
    <cacheField name="PBMEA_EN" numFmtId="11">
      <sharedItems containsMixedTypes="1" containsNumber="1" minValue="1.3855069805435901E-4" maxValue="0.79664303640108491"/>
    </cacheField>
    <cacheField name="PBMEA_RU" numFmtId="11">
      <sharedItems containsMixedTypes="1" containsNumber="1" minValue="4.4431617346302708E-5" maxValue="0.3173314900977297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imone Amadori" refreshedDate="46066.606657175929" createdVersion="8" refreshedVersion="8" minRefreshableVersion="3" recordCount="184" xr:uid="{0A20D738-320E-4F64-9AD6-58C4854FDDD9}">
  <cacheSource type="worksheet">
    <worksheetSource ref="A4:DW188" sheet="Tool_Italy"/>
  </cacheSource>
  <cacheFields count="127">
    <cacheField name="Data_ID" numFmtId="0">
      <sharedItems count="8">
        <s v="IT1_D1"/>
        <s v="IT1_D2"/>
        <s v="IT2_D1"/>
        <s v="IT2_D2"/>
        <s v="IT3_D1"/>
        <s v="IT3_D2"/>
        <s v="IT4_D1"/>
        <s v="IT4_D2"/>
      </sharedItems>
    </cacheField>
    <cacheField name="Food_category" numFmtId="0">
      <sharedItems count="13">
        <s v="Starch/satiating food"/>
        <s v="Soup"/>
        <s v="Dairy products"/>
        <s v="Other "/>
        <s v="Vegetables"/>
        <s v="Plant-based protein"/>
        <s v="Meat (excluding beef)"/>
        <s v="Beef"/>
        <s v="Fish"/>
        <s v="Salad"/>
        <s v="Fruit"/>
        <s v="Desserts"/>
        <s v="Other without meat" u="1"/>
      </sharedItems>
    </cacheField>
    <cacheField name="FW_phase" numFmtId="0">
      <sharedItems count="2">
        <s v="plate waste"/>
        <s v="total serving waste"/>
      </sharedItems>
    </cacheField>
    <cacheField name="Food_item" numFmtId="0">
      <sharedItems/>
    </cacheField>
    <cacheField name="FW_weight_kg" numFmtId="0">
      <sharedItems containsSemiMixedTypes="0" containsString="0" containsNumber="1" minValue="0" maxValue="6.2130000000000001"/>
    </cacheField>
    <cacheField name="Cooking_method" numFmtId="0">
      <sharedItems/>
    </cacheField>
    <cacheField name="Waste_treatment" numFmtId="0">
      <sharedItems/>
    </cacheField>
    <cacheField name="% FW (on prepared)" numFmtId="9">
      <sharedItems containsSemiMixedTypes="0" containsString="0" containsNumber="1" minValue="0" maxValue="0.90666666666666662"/>
    </cacheField>
    <cacheField name="Actual_price_€/kg" numFmtId="0">
      <sharedItems containsNonDate="0" containsString="0" containsBlank="1"/>
    </cacheField>
    <cacheField name="AVG_market_price_€/kg" numFmtId="164">
      <sharedItems containsMixedTypes="1" containsNumber="1" minValue="0" maxValue="8.5797892143076933"/>
    </cacheField>
    <cacheField name="FW_weight_kg/meal" numFmtId="164">
      <sharedItems containsSemiMixedTypes="0" containsString="0" containsNumber="1" minValue="0" maxValue="9.5584615384615379E-2"/>
    </cacheField>
    <cacheField name="ING_CC" numFmtId="0">
      <sharedItems containsSemiMixedTypes="0" containsString="0" containsNumber="1" minValue="0" maxValue="25.520454418666667"/>
    </cacheField>
    <cacheField name="ING_OD" numFmtId="0">
      <sharedItems containsSemiMixedTypes="0" containsString="0" containsNumber="1" minValue="0" maxValue="3.7040070937333334E-6"/>
    </cacheField>
    <cacheField name="ING_IR" numFmtId="0">
      <sharedItems containsSemiMixedTypes="0" containsString="0" containsNumber="1" minValue="0" maxValue="3.7139879573624999"/>
    </cacheField>
    <cacheField name="ING_PO" numFmtId="0">
      <sharedItems containsSemiMixedTypes="0" containsString="0" containsNumber="1" minValue="0" maxValue="0.50412660610666671"/>
    </cacheField>
    <cacheField name="ING_PM" numFmtId="0">
      <sharedItems containsSemiMixedTypes="0" containsString="0" containsNumber="1" minValue="0" maxValue="5.2292445491999993E-6"/>
    </cacheField>
    <cacheField name="ING_HTnc" numFmtId="0">
      <sharedItems containsSemiMixedTypes="0" containsString="0" containsNumber="1" minValue="-1.9842320400000003E-9" maxValue="6.5782147383799992E-7"/>
    </cacheField>
    <cacheField name="ING_HTc" numFmtId="0">
      <sharedItems containsSemiMixedTypes="0" containsString="0" containsNumber="1" minValue="0" maxValue="1.5525355644399997E-8"/>
    </cacheField>
    <cacheField name="ING_AC" numFmtId="0">
      <sharedItems containsSemiMixedTypes="0" containsString="0" containsNumber="1" minValue="0" maxValue="0.67735500046666663"/>
    </cacheField>
    <cacheField name="ING_Eufw" numFmtId="0">
      <sharedItems containsSemiMixedTypes="0" containsString="0" containsNumber="1" minValue="0" maxValue="1.7898347635714287E-3"/>
    </cacheField>
    <cacheField name="ING_Euma" numFmtId="0">
      <sharedItems containsSemiMixedTypes="0" containsString="0" containsNumber="1" minValue="0" maxValue="0.16726649814000003"/>
    </cacheField>
    <cacheField name="ING_Eute" numFmtId="0">
      <sharedItems containsSemiMixedTypes="0" containsString="0" containsNumber="1" minValue="0" maxValue="1.8188751850266669"/>
    </cacheField>
    <cacheField name="ING_EC" numFmtId="0">
      <sharedItems containsSemiMixedTypes="0" containsString="0" containsNumber="1" minValue="0" maxValue="284.96805211500003"/>
    </cacheField>
    <cacheField name="ING_LU" numFmtId="0">
      <sharedItems containsSemiMixedTypes="0" containsString="0" containsNumber="1" minValue="-152.31413937000002" maxValue="949.31519485714296"/>
    </cacheField>
    <cacheField name="ING_WU" numFmtId="0">
      <sharedItems containsSemiMixedTypes="0" containsString="0" containsNumber="1" minValue="0" maxValue="30.558196031999998"/>
    </cacheField>
    <cacheField name="ING_EN" numFmtId="0">
      <sharedItems containsSemiMixedTypes="0" containsString="0" containsNumber="1" minValue="0" maxValue="339.16910505333328"/>
    </cacheField>
    <cacheField name="ING_RU" numFmtId="0">
      <sharedItems containsSemiMixedTypes="0" containsString="0" containsNumber="1" minValue="0" maxValue="1.3578332333999998E-4"/>
    </cacheField>
    <cacheField name="COO_CC" numFmtId="0">
      <sharedItems containsSemiMixedTypes="0" containsString="0" containsNumber="1" minValue="0" maxValue="2.7403803360000003"/>
    </cacheField>
    <cacheField name="COO_OD" numFmtId="0">
      <sharedItems containsSemiMixedTypes="0" containsString="0" containsNumber="1" minValue="0" maxValue="1.79140454145E-7"/>
    </cacheField>
    <cacheField name="COO_IR" numFmtId="0">
      <sharedItems containsSemiMixedTypes="0" containsString="0" containsNumber="1" minValue="0" maxValue="0.14208509699999999"/>
    </cacheField>
    <cacheField name="COO_PO" numFmtId="0">
      <sharedItems containsSemiMixedTypes="0" containsString="0" containsNumber="1" minValue="0" maxValue="5.2841565000000005E-3"/>
    </cacheField>
    <cacheField name="COO_PM" numFmtId="0">
      <sharedItems containsSemiMixedTypes="0" containsString="0" containsNumber="1" minValue="0" maxValue="3.5406029313000008E-8"/>
    </cacheField>
    <cacheField name="COO_HTnc" numFmtId="0">
      <sharedItems containsSemiMixedTypes="0" containsString="0" containsNumber="1" minValue="0" maxValue="1.1718833233500001E-8"/>
    </cacheField>
    <cacheField name="COO_HTc" numFmtId="0">
      <sharedItems containsSemiMixedTypes="0" containsString="0" containsNumber="1" minValue="0" maxValue="5.9077456798500009E-9"/>
    </cacheField>
    <cacheField name="COO_AC" numFmtId="0">
      <sharedItems containsSemiMixedTypes="0" containsString="0" containsNumber="1" minValue="0" maxValue="7.464919500000001E-3"/>
    </cacheField>
    <cacheField name="COO_Eufw" numFmtId="0">
      <sharedItems containsSemiMixedTypes="0" containsString="0" containsNumber="1" minValue="0" maxValue="1.8884820451500002E-4"/>
    </cacheField>
    <cacheField name="COO_Euma" numFmtId="0">
      <sharedItems containsSemiMixedTypes="0" containsString="0" containsNumber="1" minValue="0" maxValue="1.4258835000000001E-3"/>
    </cacheField>
    <cacheField name="COO_Eute" numFmtId="0">
      <sharedItems containsSemiMixedTypes="0" containsString="0" containsNumber="1" minValue="0" maxValue="1.5852469500000001E-2"/>
    </cacheField>
    <cacheField name="COO_EC" numFmtId="0">
      <sharedItems containsSemiMixedTypes="0" containsString="0" containsNumber="1" minValue="0" maxValue="5.2520321835000008"/>
    </cacheField>
    <cacheField name="COO_LU" numFmtId="0">
      <sharedItems containsSemiMixedTypes="0" containsString="0" containsNumber="1" minValue="0" maxValue="8.3995441965000008"/>
    </cacheField>
    <cacheField name="COO_WU" numFmtId="0">
      <sharedItems containsSemiMixedTypes="0" containsString="0" containsNumber="1" minValue="0" maxValue="0.2456713395"/>
    </cacheField>
    <cacheField name="COO_EN" numFmtId="0">
      <sharedItems containsSemiMixedTypes="0" containsString="0" containsNumber="1" minValue="0" maxValue="42.976631943000001"/>
    </cacheField>
    <cacheField name="COO_RU" numFmtId="0">
      <sharedItems containsSemiMixedTypes="0" containsString="0" containsNumber="1" minValue="0" maxValue="6.0992418339E-6"/>
    </cacheField>
    <cacheField name="WAS_CC" numFmtId="0">
      <sharedItems containsSemiMixedTypes="0" containsString="0" containsNumber="1" minValue="0" maxValue="0.35730962999999999"/>
    </cacheField>
    <cacheField name="WAS_OD" numFmtId="0">
      <sharedItems containsSemiMixedTypes="0" containsString="0" containsNumber="1" minValue="0" maxValue="2.5673544990000003E-9"/>
    </cacheField>
    <cacheField name="WAS_IR" numFmtId="0">
      <sharedItems containsSemiMixedTypes="0" containsString="0" containsNumber="1" minValue="0" maxValue="5.4674400000000005E-3"/>
    </cacheField>
    <cacheField name="WAS_PO" numFmtId="0">
      <sharedItems containsSemiMixedTypes="0" containsString="0" containsNumber="1" minValue="0" maxValue="8.0768999999999991E-4"/>
    </cacheField>
    <cacheField name="WAS_PM" numFmtId="0">
      <sharedItems containsSemiMixedTypes="0" containsString="0" containsNumber="1" minValue="0" maxValue="7.2198787800000005E-8"/>
    </cacheField>
    <cacheField name="WAS_HTnc" numFmtId="0">
      <sharedItems containsSemiMixedTypes="0" containsString="0" containsNumber="1" minValue="0" maxValue="2.3591444429999997E-9"/>
    </cacheField>
    <cacheField name="WAS_HTc" numFmtId="0">
      <sharedItems containsSemiMixedTypes="0" containsString="0" containsNumber="1" minValue="0" maxValue="1.685779503E-9"/>
    </cacheField>
    <cacheField name="WAS_AC" numFmtId="0">
      <sharedItems containsSemiMixedTypes="0" containsString="0" containsNumber="1" minValue="0" maxValue="1.3730730000000002E-2"/>
    </cacheField>
    <cacheField name="WAS_Eufw" numFmtId="0">
      <sharedItems containsSemiMixedTypes="0" containsString="0" containsNumber="1" minValue="0" maxValue="2.206627719E-5"/>
    </cacheField>
    <cacheField name="WAS_Euma" numFmtId="0">
      <sharedItems containsSemiMixedTypes="0" containsString="0" containsNumber="1" minValue="0" maxValue="6.0492377459999997E-4"/>
    </cacheField>
    <cacheField name="WAS_Eute" numFmtId="0">
      <sharedItems containsSemiMixedTypes="0" containsString="0" containsNumber="1" minValue="0" maxValue="6.0576749999999999E-2"/>
    </cacheField>
    <cacheField name="WAS_EC" numFmtId="0">
      <sharedItems containsSemiMixedTypes="0" containsString="0" containsNumber="1" minValue="0" maxValue="52.034372040000001"/>
    </cacheField>
    <cacheField name="WAS_LU" numFmtId="0">
      <sharedItems containsSemiMixedTypes="0" containsString="0" containsNumber="1" minValue="0" maxValue="3.3834755399999996"/>
    </cacheField>
    <cacheField name="WAS_WU" numFmtId="0">
      <sharedItems containsSemiMixedTypes="0" containsString="0" containsNumber="1" minValue="0" maxValue="7.107672000000001E-2"/>
    </cacheField>
    <cacheField name="WAS_EN" numFmtId="0">
      <sharedItems containsSemiMixedTypes="0" containsString="0" containsNumber="1" minValue="0" maxValue="2.2374255600000001"/>
    </cacheField>
    <cacheField name="WAS_RU" numFmtId="0">
      <sharedItems containsSemiMixedTypes="0" containsString="0" containsNumber="1" minValue="0" maxValue="6.9476872499999995E-7"/>
    </cacheField>
    <cacheField name="ENVCOST_CC" numFmtId="0">
      <sharedItems containsSemiMixedTypes="0" containsString="0" containsNumber="1" minValue="0" maxValue="3.3573510093649448"/>
    </cacheField>
    <cacheField name="ENVCOST_OD" numFmtId="0">
      <sharedItems containsSemiMixedTypes="0" containsString="0" containsNumber="1" minValue="0" maxValue="1.4846854248032158E-4"/>
    </cacheField>
    <cacheField name="ENVCOST_IR" numFmtId="0">
      <sharedItems containsSemiMixedTypes="0" containsString="0" containsNumber="1" minValue="0" maxValue="5.8934185632419384E-3"/>
    </cacheField>
    <cacheField name="ENVCOST_PO" numFmtId="0">
      <sharedItems containsSemiMixedTypes="0" containsString="0" containsNumber="1" minValue="0" maxValue="0.76421299357401185"/>
    </cacheField>
    <cacheField name="ENVCOST_PM" numFmtId="0">
      <sharedItems containsSemiMixedTypes="0" containsString="0" containsNumber="1" minValue="0" maxValue="5.2421441315755128"/>
    </cacheField>
    <cacheField name="ENVCOST_HTnc" numFmtId="0">
      <sharedItems containsSemiMixedTypes="0" containsString="0" containsNumber="1" minValue="-3.3299738636298856E-4" maxValue="0.13734180319808117"/>
    </cacheField>
    <cacheField name="ENVCOST_HTc" numFmtId="0">
      <sharedItems containsSemiMixedTypes="0" containsString="0" containsNumber="1" minValue="0" maxValue="1.8914799345309447E-2"/>
    </cacheField>
    <cacheField name="ENVCOST_AC" numFmtId="0">
      <sharedItems containsSemiMixedTypes="0" containsString="0" containsNumber="1" minValue="0" maxValue="0.298405064393576"/>
    </cacheField>
    <cacheField name="ENVCOST_Eufw" numFmtId="0">
      <sharedItems containsSemiMixedTypes="0" containsString="0" containsNumber="1" minValue="0" maxValue="4.4653560231303303E-3"/>
    </cacheField>
    <cacheField name="ENVCOST_Euma" numFmtId="0">
      <sharedItems containsSemiMixedTypes="0" containsString="0" containsNumber="1" minValue="0" maxValue="0.6855378716364352"/>
    </cacheField>
    <cacheField name="ENVCOST_Eute" numFmtId="0">
      <sharedItems/>
    </cacheField>
    <cacheField name="ENVCOST_EC" numFmtId="0">
      <sharedItems containsSemiMixedTypes="0" containsString="0" containsNumber="1" minValue="0" maxValue="1.4405078519082168E-2"/>
    </cacheField>
    <cacheField name="ENVCOST_LU" numFmtId="0">
      <sharedItems containsSemiMixedTypes="0" containsString="0" containsNumber="1" minValue="-3.3157224695217528E-2" maxValue="0.21154555026272412"/>
    </cacheField>
    <cacheField name="ENVCOST_WU" numFmtId="0">
      <sharedItems containsSemiMixedTypes="0" containsString="0" containsNumber="1" minValue="0" maxValue="0.19440681241462732"/>
    </cacheField>
    <cacheField name="ENVCOST_EN" numFmtId="0">
      <sharedItems containsSemiMixedTypes="0" containsString="0" containsNumber="1" minValue="0" maxValue="0.56618820287289873"/>
    </cacheField>
    <cacheField name="ENVCOST_RU" numFmtId="0">
      <sharedItems containsSemiMixedTypes="0" containsString="0" containsNumber="1" minValue="0" maxValue="2.8483177111009086E-4"/>
    </cacheField>
    <cacheField name="Cost (market price)" numFmtId="0">
      <sharedItems containsMixedTypes="1" containsNumber="1" minValue="0" maxValue="12.714350515769231"/>
    </cacheField>
    <cacheField name="Total env. price" numFmtId="0">
      <sharedItems containsSemiMixedTypes="0" containsString="0" containsNumber="1" minValue="0" maxValue="10.299437440877981"/>
    </cacheField>
    <cacheField name="Total cost (market price + env. price)" numFmtId="0">
      <sharedItems containsSemiMixedTypes="0" containsString="0" containsNumber="1" minValue="0" maxValue="13.769604688258099"/>
    </cacheField>
    <cacheField name="Total cost (market price + env. price) per meal" numFmtId="0">
      <sharedItems containsSemiMixedTypes="0" containsString="0" containsNumber="1" minValue="0" maxValue="1.9806610463226886E-2"/>
    </cacheField>
    <cacheField name="TOT_CC" numFmtId="0">
      <sharedItems containsSemiMixedTypes="0" containsString="0" containsNumber="1" minValue="0" maxValue="25.805753648266666"/>
    </cacheField>
    <cacheField name="TOT_OD" numFmtId="0">
      <sharedItems containsSemiMixedTypes="0" containsString="0" containsNumber="1" minValue="0" maxValue="3.7088357810968333E-6"/>
    </cacheField>
    <cacheField name="TOT_IR" numFmtId="0">
      <sharedItems containsSemiMixedTypes="0" containsString="0" containsNumber="1" minValue="0" maxValue="3.8615404943624996"/>
    </cacheField>
    <cacheField name="TOT_PO" numFmtId="0">
      <sharedItems containsSemiMixedTypes="0" containsString="0" containsNumber="1" minValue="0" maxValue="0.50487304518088671"/>
    </cacheField>
    <cacheField name="TOT_PM" numFmtId="0">
      <sharedItems containsSemiMixedTypes="0" containsString="0" containsNumber="1" minValue="0" maxValue="5.2512077904635992E-6"/>
    </cacheField>
    <cacheField name="TOT_HTnc" numFmtId="0">
      <sharedItems containsSemiMixedTypes="0" containsString="0" containsNumber="1" minValue="-1.6035624360000001E-9" maxValue="6.6137503031593194E-7"/>
    </cacheField>
    <cacheField name="TOT_HTc" numFmtId="0">
      <sharedItems containsSemiMixedTypes="0" containsString="0" containsNumber="1" minValue="0" maxValue="1.6452782803799997E-8"/>
    </cacheField>
    <cacheField name="TOT_AC" numFmtId="0">
      <sharedItems containsSemiMixedTypes="0" containsString="0" containsNumber="1" minValue="0" maxValue="0.68153989431056661"/>
    </cacheField>
    <cacheField name="TOT_Eufw" numFmtId="0">
      <sharedItems containsSemiMixedTypes="0" containsString="0" containsNumber="1" minValue="0" maxValue="1.8305205846439285E-3"/>
    </cacheField>
    <cacheField name="TOT_Euma" numFmtId="0">
      <sharedItems containsSemiMixedTypes="0" containsString="0" containsNumber="1" minValue="0" maxValue="0.16758565323920002"/>
    </cacheField>
    <cacheField name="TOT_Eute" numFmtId="0">
      <sharedItems containsSemiMixedTypes="0" containsString="0" containsNumber="1" minValue="0" maxValue="1.8355920855311669"/>
    </cacheField>
    <cacheField name="TOT_EC" numFmtId="0">
      <sharedItems containsSemiMixedTypes="0" containsString="0" containsNumber="1" minValue="0" maxValue="296.01871290075007"/>
    </cacheField>
    <cacheField name="TOT_LU" numFmtId="0">
      <sharedItems containsSemiMixedTypes="0" containsString="0" containsNumber="1" minValue="-148.90569483330003" maxValue="950.02936585664293"/>
    </cacheField>
    <cacheField name="TOT_WU" numFmtId="0">
      <sharedItems containsSemiMixedTypes="0" containsString="0" containsNumber="1" minValue="0" maxValue="30.591509311999999"/>
    </cacheField>
    <cacheField name="TOT_EN" numFmtId="0">
      <sharedItems containsSemiMixedTypes="0" containsString="0" containsNumber="1" minValue="0" maxValue="342.87831728733329"/>
    </cacheField>
    <cacheField name="TOT_RU" numFmtId="0">
      <sharedItems containsSemiMixedTypes="0" containsString="0" containsNumber="1" minValue="0" maxValue="1.3634056727115996E-4"/>
    </cacheField>
    <cacheField name="TOTMEA_CC" numFmtId="0">
      <sharedItems containsSemiMixedTypes="0" containsString="0" containsNumber="1" minValue="0" maxValue="4.9626449323589741E-2"/>
    </cacheField>
    <cacheField name="TOTMEA_OD" numFmtId="0">
      <sharedItems containsSemiMixedTypes="0" containsString="0" containsNumber="1" minValue="0" maxValue="7.1323765021092947E-9"/>
    </cacheField>
    <cacheField name="TOTMEA_IR" numFmtId="0">
      <sharedItems containsSemiMixedTypes="0" containsString="0" containsNumber="1" minValue="0" maxValue="7.4260394122355761E-3"/>
    </cacheField>
    <cacheField name="TOTMEA_PO" numFmtId="0">
      <sharedItems containsSemiMixedTypes="0" containsString="0" containsNumber="1" minValue="0" maxValue="9.7090970227093601E-4"/>
    </cacheField>
    <cacheField name="TOTMEA_PM" numFmtId="0">
      <sharedItems containsSemiMixedTypes="0" containsString="0" containsNumber="1" minValue="0" maxValue="1.0098476520122307E-8"/>
    </cacheField>
    <cacheField name="TOTMEA_HTnc" numFmtId="0">
      <sharedItems containsSemiMixedTypes="0" containsString="0" containsNumber="1" minValue="-3.0837739153846156E-12" maxValue="1.2718750582998691E-9"/>
    </cacheField>
    <cacheField name="TOTMEA_HTc" numFmtId="0">
      <sharedItems containsSemiMixedTypes="0" containsString="0" containsNumber="1" minValue="0" maxValue="3.1639966930384609E-11"/>
    </cacheField>
    <cacheField name="TOTMEA_AC" numFmtId="0">
      <sharedItems containsSemiMixedTypes="0" containsString="0" containsNumber="1" minValue="0" maxValue="1.3106536429049358E-3"/>
    </cacheField>
    <cacheField name="TOTMEA_Eufw" numFmtId="0">
      <sharedItems containsSemiMixedTypes="0" containsString="0" containsNumber="1" minValue="0" maxValue="3.5202318935460162E-6"/>
    </cacheField>
    <cacheField name="TOTMEA_Euma" numFmtId="0">
      <sharedItems containsSemiMixedTypes="0" containsString="0" containsNumber="1" minValue="0" maxValue="3.2228010238307699E-4"/>
    </cacheField>
    <cacheField name="TOTMEA_Eute" numFmtId="0">
      <sharedItems containsSemiMixedTypes="0" containsString="0" containsNumber="1" minValue="0" maxValue="3.5299847798676287E-3"/>
    </cacheField>
    <cacheField name="TOTMEA_EC" numFmtId="0">
      <sharedItems containsSemiMixedTypes="0" containsString="0" containsNumber="1" minValue="0" maxValue="0.56926675557836548"/>
    </cacheField>
    <cacheField name="TOTMEA_LU" numFmtId="0">
      <sharedItems containsSemiMixedTypes="0" containsString="0" containsNumber="1" minValue="-0.28635710544865389" maxValue="1.8269795497243133"/>
    </cacheField>
    <cacheField name="TOTMEA_WU" numFmtId="0">
      <sharedItems containsSemiMixedTypes="0" containsString="0" containsNumber="1" minValue="0" maxValue="5.8829825599999996E-2"/>
    </cacheField>
    <cacheField name="TOTMEA_EN" numFmtId="0">
      <sharedItems containsSemiMixedTypes="0" containsString="0" containsNumber="1" minValue="0" maxValue="0.65938137939871788"/>
    </cacheField>
    <cacheField name="TOTMEA_RU" numFmtId="0">
      <sharedItems containsSemiMixedTypes="0" containsString="0" containsNumber="1" minValue="0" maxValue="2.6219339859838456E-7"/>
    </cacheField>
    <cacheField name="PBMEA_CC" numFmtId="11">
      <sharedItems containsMixedTypes="1" containsNumber="1" minValue="5.8523977754711641E-4" maxValue="2.1133246743455709"/>
    </cacheField>
    <cacheField name="PBMEA_OD" numFmtId="11">
      <sharedItems containsMixedTypes="1" containsNumber="1" minValue="4.4641683962320679E-7" maxValue="2.0567979993076739E-3"/>
    </cacheField>
    <cacheField name="PBMEA_IR" numFmtId="11">
      <sharedItems containsMixedTypes="1" containsNumber="1" minValue="1.2590009548592442E-6" maxValue="7.2727833237218719E-3"/>
    </cacheField>
    <cacheField name="PBMEA_PO" numFmtId="11">
      <sharedItems containsMixedTypes="1" containsNumber="1" minValue="8.519636322523128E-5" maxValue="0.37135485072119423"/>
    </cacheField>
    <cacheField name="PBMEA_PM" numFmtId="11">
      <sharedItems containsMixedTypes="1" containsNumber="1" minValue="1.6533805354826696E-3" maxValue="3.0343094026567354"/>
    </cacheField>
    <cacheField name="PBMEA_HTnc" numFmtId="11">
      <sharedItems containsMixedTypes="1" containsNumber="1" minValue="-1.8911257113246524E-3" maxValue="0.49195180515473541"/>
    </cacheField>
    <cacheField name="PBMEA_HTc" numFmtId="11">
      <sharedItems containsMixedTypes="1" containsNumber="1" minValue="1.5741108035137945E-6" maxValue="2.8927344361210235E-3"/>
    </cacheField>
    <cacheField name="PBMEA_AC" numFmtId="11">
      <sharedItems containsMixedTypes="1" containsNumber="1" minValue="1.1308637892293893E-4" maxValue="0.20266997511620868"/>
    </cacheField>
    <cacheField name="PBMEA_Eufw" numFmtId="11">
      <sharedItems containsMixedTypes="1" containsNumber="1" minValue="2.7686078462544505E-4" maxValue="0.22293967998635583"/>
    </cacheField>
    <cacheField name="PBMEA_Euma" numFmtId="11">
      <sharedItems containsMixedTypes="1" containsNumber="1" minValue="2.4724246238229635E-4" maxValue="0.24985062254298121"/>
    </cacheField>
    <cacheField name="PBMEA_Eute" numFmtId="11">
      <sharedItems containsMixedTypes="1" containsNumber="1" minValue="7.513821983467844E-5" maxValue="0.13972459025687919"/>
    </cacheField>
    <cacheField name="PBMEA_EC" numFmtId="11">
      <sharedItems containsMixedTypes="1" containsNumber="1" minValue="1.4254636799114222E-3" maxValue="1.2247806189812818"/>
    </cacheField>
    <cacheField name="PBMEA_LU" numFmtId="11">
      <sharedItems containsMixedTypes="1" containsNumber="1" minValue="-5.0349180962563107" maxValue="72.058777870621881"/>
    </cacheField>
    <cacheField name="PBMEA_WU" numFmtId="11">
      <sharedItems containsMixedTypes="1" containsNumber="1" minValue="2.6837444770144994E-5" maxValue="5.4804166377473602E-2"/>
    </cacheField>
    <cacheField name="PBMEA_EN" numFmtId="11">
      <sharedItems containsMixedTypes="1" containsNumber="1" minValue="3.5934272865235234E-4" maxValue="0.74613251477435805"/>
    </cacheField>
    <cacheField name="PBMEA_RU" numFmtId="11">
      <sharedItems containsMixedTypes="1" containsNumber="1" minValue="1.8020153768955036E-4" maxValue="0.1853250235472793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imone Amadori" refreshedDate="46070.4125369213" createdVersion="8" refreshedVersion="8" minRefreshableVersion="3" recordCount="236" xr:uid="{4FE52447-508D-4324-9D17-B46905E89AC3}">
  <cacheSource type="worksheet">
    <worksheetSource ref="A4:DW240" sheet="Tool_Austria"/>
  </cacheSource>
  <cacheFields count="127">
    <cacheField name="Data_ID" numFmtId="0">
      <sharedItems count="8">
        <s v="AT1_D1"/>
        <s v="AT1_D2"/>
        <s v="AT2_D1"/>
        <s v="AT2_D2"/>
        <s v="AT3_D1"/>
        <s v="AT3_D2"/>
        <s v="AT4_D1"/>
        <s v="AT4_D2"/>
      </sharedItems>
    </cacheField>
    <cacheField name="Food_category" numFmtId="0">
      <sharedItems count="12">
        <s v="Starch/satiating food"/>
        <s v="Dairy products"/>
        <s v="Meat (excluding beef)"/>
        <s v="Other "/>
        <s v="Vegetables"/>
        <s v="Soup"/>
        <s v="Salad"/>
        <s v="Plant-based protein"/>
        <s v="Desserts"/>
        <s v="Fruit"/>
        <s v="Beef"/>
        <s v="Other without meat" u="1"/>
      </sharedItems>
    </cacheField>
    <cacheField name="FW_phase" numFmtId="0">
      <sharedItems count="2">
        <s v="plate waste"/>
        <s v="total serving waste "/>
      </sharedItems>
    </cacheField>
    <cacheField name="Food_item" numFmtId="0">
      <sharedItems/>
    </cacheField>
    <cacheField name="FW_weight_kg" numFmtId="0">
      <sharedItems containsSemiMixedTypes="0" containsString="0" containsNumber="1" minValue="0" maxValue="9.7971000000000004"/>
    </cacheField>
    <cacheField name="Cooking_method" numFmtId="0">
      <sharedItems/>
    </cacheField>
    <cacheField name="Waste_treatment" numFmtId="0">
      <sharedItems/>
    </cacheField>
    <cacheField name="% FW (on prepared)" numFmtId="9">
      <sharedItems containsSemiMixedTypes="0" containsString="0" containsNumber="1" minValue="0" maxValue="0.84250405917373283"/>
    </cacheField>
    <cacheField name="Actual_price_€/kg" numFmtId="0">
      <sharedItems containsNonDate="0" containsString="0" containsBlank="1"/>
    </cacheField>
    <cacheField name="AVG_market_price_€/kg" numFmtId="164">
      <sharedItems containsMixedTypes="1" containsNumber="1" minValue="0" maxValue="7.2656909090909094"/>
    </cacheField>
    <cacheField name="FW_weight_kg/meal" numFmtId="164">
      <sharedItems containsSemiMixedTypes="0" containsString="0" containsNumber="1" minValue="0" maxValue="9.5364705882352935E-2"/>
    </cacheField>
    <cacheField name="ING_CC" numFmtId="0">
      <sharedItems containsSemiMixedTypes="0" containsString="0" containsNumber="1" minValue="0" maxValue="42.35772852640001"/>
    </cacheField>
    <cacheField name="ING_OD" numFmtId="0">
      <sharedItems containsSemiMixedTypes="0" containsString="0" containsNumber="1" minValue="0" maxValue="2.1850948843714292E-6"/>
    </cacheField>
    <cacheField name="ING_IR" numFmtId="0">
      <sharedItems containsSemiMixedTypes="0" containsString="0" containsNumber="1" minValue="0" maxValue="8.4275197229000014"/>
    </cacheField>
    <cacheField name="ING_PO" numFmtId="0">
      <sharedItems containsSemiMixedTypes="0" containsString="0" containsNumber="1" minValue="0" maxValue="0.10049425209400001"/>
    </cacheField>
    <cacheField name="ING_PM" numFmtId="0">
      <sharedItems containsSemiMixedTypes="0" containsString="0" containsNumber="1" minValue="0" maxValue="4.599730194220001E-6"/>
    </cacheField>
    <cacheField name="ING_HTnc" numFmtId="0">
      <sharedItems containsSemiMixedTypes="0" containsString="0" containsNumber="1" minValue="-5.541676626000001E-9" maxValue="5.0098952234571433E-7"/>
    </cacheField>
    <cacheField name="ING_HTc" numFmtId="0">
      <sharedItems containsSemiMixedTypes="0" containsString="0" containsNumber="1" minValue="0" maxValue="3.0247027579500004E-8"/>
    </cacheField>
    <cacheField name="ING_AC" numFmtId="0">
      <sharedItems containsSemiMixedTypes="0" containsString="0" containsNumber="1" minValue="0" maxValue="0.62547868854999999"/>
    </cacheField>
    <cacheField name="ING_Eufw" numFmtId="0">
      <sharedItems containsSemiMixedTypes="0" containsString="0" containsNumber="1" minValue="0" maxValue="5.6705870610800008E-3"/>
    </cacheField>
    <cacheField name="ING_Euma" numFmtId="0">
      <sharedItems containsSemiMixedTypes="0" containsString="0" containsNumber="1" minValue="0" maxValue="0.18024817057900003"/>
    </cacheField>
    <cacheField name="ING_Eute" numFmtId="0">
      <sharedItems containsSemiMixedTypes="0" containsString="0" containsNumber="1" minValue="0" maxValue="2.6798988433100006"/>
    </cacheField>
    <cacheField name="ING_EC" numFmtId="0">
      <sharedItems containsSemiMixedTypes="0" containsString="0" containsNumber="1" minValue="0" maxValue="1181.2035937450003"/>
    </cacheField>
    <cacheField name="ING_LU" numFmtId="0">
      <sharedItems containsSemiMixedTypes="0" containsString="0" containsNumber="1" minValue="-89.407772666666645" maxValue="2224.8671343428568"/>
    </cacheField>
    <cacheField name="ING_WU" numFmtId="0">
      <sharedItems containsSemiMixedTypes="0" containsString="0" containsNumber="1" minValue="0" maxValue="13.730225077000002"/>
    </cacheField>
    <cacheField name="ING_EN" numFmtId="0">
      <sharedItems containsSemiMixedTypes="0" containsString="0" containsNumber="1" minValue="0" maxValue="368.93820586700002"/>
    </cacheField>
    <cacheField name="ING_RU" numFmtId="0">
      <sharedItems containsSemiMixedTypes="0" containsString="0" containsNumber="1" minValue="0" maxValue="1.6575068271500003E-4"/>
    </cacheField>
    <cacheField name="COO_CC" numFmtId="0">
      <sharedItems containsSemiMixedTypes="0" containsString="0" containsNumber="1" minValue="0" maxValue="2.6128852128000011"/>
    </cacheField>
    <cacheField name="COO_OD" numFmtId="0">
      <sharedItems containsSemiMixedTypes="0" containsString="0" containsNumber="1" minValue="0" maxValue="6.8911917038495985E-8"/>
    </cacheField>
    <cacheField name="COO_IR" numFmtId="0">
      <sharedItems containsSemiMixedTypes="0" containsString="0" containsNumber="1" minValue="0" maxValue="2.5358372136000007"/>
    </cacheField>
    <cacheField name="COO_PO" numFmtId="0">
      <sharedItems containsSemiMixedTypes="0" containsString="0" containsNumber="1" minValue="0" maxValue="6.3419544000000013E-3"/>
    </cacheField>
    <cacheField name="COO_PM" numFmtId="0">
      <sharedItems containsSemiMixedTypes="0" containsString="0" containsNumber="1" minValue="0" maxValue="3.9449385201600014E-8"/>
    </cacheField>
    <cacheField name="COO_HTnc" numFmtId="0">
      <sharedItems containsSemiMixedTypes="0" containsString="0" containsNumber="1" minValue="0" maxValue="2.3509490025600009E-8"/>
    </cacheField>
    <cacheField name="COO_HTc" numFmtId="0">
      <sharedItems containsSemiMixedTypes="0" containsString="0" containsNumber="1" minValue="0" maxValue="4.3243771929983999E-9"/>
    </cacheField>
    <cacheField name="COO_AC" numFmtId="0">
      <sharedItems containsSemiMixedTypes="0" containsString="0" containsNumber="1" minValue="0" maxValue="1.5450080400000003E-2"/>
    </cacheField>
    <cacheField name="COO_Eufw" numFmtId="0">
      <sharedItems containsSemiMixedTypes="0" containsString="0" containsNumber="1" minValue="0" maxValue="3.1709772000000007E-3"/>
    </cacheField>
    <cacheField name="COO_Euma" numFmtId="0">
      <sharedItems containsSemiMixedTypes="0" containsString="0" containsNumber="1" minValue="0" maxValue="2.4963012000000008E-3"/>
    </cacheField>
    <cacheField name="COO_Eute" numFmtId="0">
      <sharedItems containsSemiMixedTypes="0" containsString="0" containsNumber="1" minValue="0" maxValue="1.9498136400000008E-2"/>
    </cacheField>
    <cacheField name="COO_EC" numFmtId="0">
      <sharedItems containsSemiMixedTypes="0" containsString="0" containsNumber="1" minValue="0" maxValue="8.244810590400002"/>
    </cacheField>
    <cacheField name="COO_LU" numFmtId="0">
      <sharedItems containsSemiMixedTypes="0" containsString="0" containsNumber="1" minValue="0" maxValue="7.1523077436000024"/>
    </cacheField>
    <cacheField name="COO_WU" numFmtId="0">
      <sharedItems containsSemiMixedTypes="0" containsString="0" containsNumber="1" minValue="0" maxValue="1.4134462200000002"/>
    </cacheField>
    <cacheField name="COO_EN" numFmtId="0">
      <sharedItems containsSemiMixedTypes="0" containsString="0" containsNumber="1" minValue="0" maxValue="73.227443947200015"/>
    </cacheField>
    <cacheField name="COO_RU" numFmtId="0">
      <sharedItems containsSemiMixedTypes="0" containsString="0" containsNumber="1" minValue="0" maxValue="4.0862629018800013E-6"/>
    </cacheField>
    <cacheField name="WAS_CC" numFmtId="0">
      <sharedItems containsSemiMixedTypes="0" containsString="0" containsNumber="1" minValue="0" maxValue="0.54853962899999997"/>
    </cacheField>
    <cacheField name="WAS_OD" numFmtId="0">
      <sharedItems containsSemiMixedTypes="0" containsString="0" containsNumber="1" minValue="0" maxValue="3.7425019971E-9"/>
    </cacheField>
    <cacheField name="WAS_IR" numFmtId="0">
      <sharedItems containsSemiMixedTypes="0" containsString="0" containsNumber="1" minValue="0" maxValue="1.0091013000000001E-2"/>
    </cacheField>
    <cacheField name="WAS_PO" numFmtId="0">
      <sharedItems containsSemiMixedTypes="0" containsString="0" containsNumber="1" minValue="0" maxValue="1.1756520000000001E-3"/>
    </cacheField>
    <cacheField name="WAS_PM" numFmtId="0">
      <sharedItems containsSemiMixedTypes="0" containsString="0" containsNumber="1" minValue="0" maxValue="1.1344649916E-7"/>
    </cacheField>
    <cacheField name="WAS_HTnc" numFmtId="0">
      <sharedItems containsSemiMixedTypes="0" containsString="0" containsNumber="1" minValue="0" maxValue="3.6979251921E-9"/>
    </cacheField>
    <cacheField name="WAS_HTc" numFmtId="0">
      <sharedItems containsSemiMixedTypes="0" containsString="0" containsNumber="1" minValue="0" maxValue="2.6291203647000002E-9"/>
    </cacheField>
    <cacheField name="WAS_AC" numFmtId="0">
      <sharedItems containsSemiMixedTypes="0" containsString="0" containsNumber="1" minValue="0" maxValue="2.1651591000000001E-2"/>
    </cacheField>
    <cacheField name="WAS_Eufw" numFmtId="0">
      <sharedItems containsSemiMixedTypes="0" containsString="0" containsNumber="1" minValue="0" maxValue="5.2702715682000003E-5"/>
    </cacheField>
    <cacheField name="WAS_Euma" numFmtId="0">
      <sharedItems containsSemiMixedTypes="0" containsString="0" containsNumber="1" minValue="0" maxValue="9.4837299594000002E-4"/>
    </cacheField>
    <cacheField name="WAS_Eute" numFmtId="0">
      <sharedItems containsSemiMixedTypes="0" containsString="0" containsNumber="1" minValue="0" maxValue="9.5423754000000013E-2"/>
    </cacheField>
    <cacheField name="WAS_EC" numFmtId="0">
      <sharedItems containsSemiMixedTypes="0" containsString="0" containsNumber="1" minValue="0" maxValue="82.052084094000008"/>
    </cacheField>
    <cacheField name="WAS_LU" numFmtId="0">
      <sharedItems containsSemiMixedTypes="0" containsString="0" containsNumber="1" minValue="0" maxValue="5.2317493710000003"/>
    </cacheField>
    <cacheField name="WAS_WU" numFmtId="0">
      <sharedItems containsSemiMixedTypes="0" containsString="0" containsNumber="1" minValue="0" maxValue="0.11296056300000001"/>
    </cacheField>
    <cacheField name="WAS_EN" numFmtId="0">
      <sharedItems containsSemiMixedTypes="0" containsString="0" containsNumber="1" minValue="0" maxValue="3.2878087890000001"/>
    </cacheField>
    <cacheField name="WAS_RU" numFmtId="0">
      <sharedItems containsSemiMixedTypes="0" containsString="0" containsNumber="1" minValue="0" maxValue="1.0684717259999999E-6"/>
    </cacheField>
    <cacheField name="ENVCOST_CC" numFmtId="0">
      <sharedItems containsSemiMixedTypes="0" containsString="0" containsNumber="1" minValue="0" maxValue="5.8400773812541544"/>
    </cacheField>
    <cacheField name="ENVCOST_OD" numFmtId="0">
      <sharedItems containsSemiMixedTypes="0" containsString="0" containsNumber="1" minValue="0" maxValue="8.7687062448075928E-5"/>
    </cacheField>
    <cacheField name="ENVCOST_IR" numFmtId="0">
      <sharedItems containsSemiMixedTypes="0" containsString="0" containsNumber="1" minValue="0" maxValue="1.6255197137798393E-2"/>
    </cacheField>
    <cacheField name="ENVCOST_PO" numFmtId="0">
      <sharedItems containsSemiMixedTypes="0" containsString="0" containsNumber="1" minValue="0" maxValue="0.16130948504688447"/>
    </cacheField>
    <cacheField name="ENVCOST_PM" numFmtId="0">
      <sharedItems containsSemiMixedTypes="0" containsString="0" containsNumber="1" minValue="0" maxValue="4.6767986616440416"/>
    </cacheField>
    <cacheField name="ENVCOST_HTnc" numFmtId="0">
      <sharedItems containsSemiMixedTypes="0" containsString="0" containsNumber="1" minValue="-6.5566607768197094E-4" maxValue="0.10437963935610801"/>
    </cacheField>
    <cacheField name="ENVCOST_HTc" numFmtId="0">
      <sharedItems containsSemiMixedTypes="0" containsString="0" containsNumber="1" minValue="0" maxValue="4.0229190452365907E-2"/>
    </cacheField>
    <cacheField name="ENVCOST_AC" numFmtId="0">
      <sharedItems containsSemiMixedTypes="0" containsString="0" containsNumber="1" minValue="0" maxValue="0.2840096573582041"/>
    </cacheField>
    <cacheField name="ENVCOST_Eufw" numFmtId="0">
      <sharedItems containsSemiMixedTypes="0" containsString="0" containsNumber="1" minValue="0" maxValue="2.0658511747607425E-2"/>
    </cacheField>
    <cacheField name="ENVCOST_Euma" numFmtId="0">
      <sharedItems containsSemiMixedTypes="0" containsString="0" containsNumber="1" minValue="0" maxValue="0.74800276942997046"/>
    </cacheField>
    <cacheField name="ENVCOST_Eute" numFmtId="0">
      <sharedItems/>
    </cacheField>
    <cacheField name="ENVCOST_EC" numFmtId="0">
      <sharedItems containsSemiMixedTypes="0" containsString="0" containsNumber="1" minValue="0" maxValue="5.9613860700232779E-2"/>
    </cacheField>
    <cacheField name="ENVCOST_LU" numFmtId="0">
      <sharedItems containsSemiMixedTypes="0" containsString="0" containsNumber="1" minValue="-1.8634927062092212E-2" maxValue="0.49567075360477547"/>
    </cacheField>
    <cacheField name="ENVCOST_WU" numFmtId="0">
      <sharedItems containsSemiMixedTypes="0" containsString="0" containsNumber="1" minValue="0" maxValue="9.5434546561006681E-2"/>
    </cacheField>
    <cacheField name="ENVCOST_EN" numFmtId="0">
      <sharedItems containsSemiMixedTypes="0" containsString="0" containsNumber="1" minValue="0" maxValue="0.71744779392488955"/>
    </cacheField>
    <cacheField name="ENVCOST_RU" numFmtId="0">
      <sharedItems containsSemiMixedTypes="0" containsString="0" containsNumber="1" minValue="0" maxValue="3.547389488387155E-4"/>
    </cacheField>
    <cacheField name="Cost (market price)" numFmtId="0">
      <sharedItems containsMixedTypes="1" containsNumber="1" minValue="0" maxValue="20.274804766307696"/>
    </cacheField>
    <cacheField name="Total env. price" numFmtId="0">
      <sharedItems containsSemiMixedTypes="0" containsString="0" containsNumber="1" minValue="0" maxValue="13.249725333456551"/>
    </cacheField>
    <cacheField name="Total cost (market price + env. price)" numFmtId="0">
      <sharedItems containsSemiMixedTypes="0" containsString="0" containsNumber="1" minValue="0" maxValue="23.26565843234544"/>
    </cacheField>
    <cacheField name="Total cost (market price + env. price) per meal" numFmtId="0">
      <sharedItems containsSemiMixedTypes="0" containsString="0" containsNumber="1" minValue="0" maxValue="3.579332066514683E-2"/>
    </cacheField>
    <cacheField name="TOT_CC" numFmtId="0">
      <sharedItems containsSemiMixedTypes="0" containsString="0" containsNumber="1" minValue="0" maxValue="44.888841758600009"/>
    </cacheField>
    <cacheField name="TOT_OD" numFmtId="0">
      <sharedItems containsSemiMixedTypes="0" containsString="0" containsNumber="1" minValue="0" maxValue="2.1904769139213555E-6"/>
    </cacheField>
    <cacheField name="TOT_IR" numFmtId="0">
      <sharedItems containsSemiMixedTypes="0" containsString="0" containsNumber="1" minValue="0" maxValue="10.650881371800002"/>
    </cacheField>
    <cacheField name="TOT_PO" numFmtId="0">
      <sharedItems containsSemiMixedTypes="0" containsString="0" containsNumber="1" minValue="0" maxValue="0.10656821019400002"/>
    </cacheField>
    <cacheField name="TOT_PM" numFmtId="0">
      <sharedItems containsSemiMixedTypes="0" containsString="0" containsNumber="1" minValue="0" maxValue="4.6848848391114013E-6"/>
    </cacheField>
    <cacheField name="TOT_HTnc" numFmtId="0">
      <sharedItems containsSemiMixedTypes="0" containsString="0" containsNumber="1" minValue="-3.1573866216000004E-9" maxValue="5.0264439184585033E-7"/>
    </cacheField>
    <cacheField name="TOT_HTc" numFmtId="0">
      <sharedItems containsSemiMixedTypes="0" containsString="0" containsNumber="1" minValue="0" maxValue="3.4992818099845004E-8"/>
    </cacheField>
    <cacheField name="TOT_AC" numFmtId="0">
      <sharedItems containsSemiMixedTypes="0" containsString="0" containsNumber="1" minValue="0" maxValue="0.64866161789999999"/>
    </cacheField>
    <cacheField name="TOT_Eufw" numFmtId="0">
      <sharedItems containsSemiMixedTypes="0" containsString="0" containsNumber="1" minValue="0" maxValue="8.4687157767980008E-3"/>
    </cacheField>
    <cacheField name="TOT_Euma" numFmtId="0">
      <sharedItems containsSemiMixedTypes="0" containsString="0" containsNumber="1" minValue="0" maxValue="0.18285573697106003"/>
    </cacheField>
    <cacheField name="TOT_Eute" numFmtId="0">
      <sharedItems containsSemiMixedTypes="0" containsString="0" containsNumber="1" minValue="0" maxValue="2.7395517586600007"/>
    </cacheField>
    <cacheField name="TOT_EC" numFmtId="0">
      <sharedItems containsSemiMixedTypes="0" containsString="0" containsNumber="1" minValue="0" maxValue="1225.0414527176001"/>
    </cacheField>
    <cacheField name="TOT_LU" numFmtId="0">
      <sharedItems containsSemiMixedTypes="0" containsString="0" containsNumber="1" minValue="-83.687545862333309" maxValue="2226.006508461197"/>
    </cacheField>
    <cacheField name="TOT_WU" numFmtId="0">
      <sharedItems containsSemiMixedTypes="0" containsString="0" containsNumber="1" minValue="0" maxValue="15.017410056500001"/>
    </cacheField>
    <cacheField name="TOT_EN" numFmtId="0">
      <sharedItems containsSemiMixedTypes="0" containsString="0" containsNumber="1" minValue="0" maxValue="434.47972083180002"/>
    </cacheField>
    <cacheField name="TOT_RU" numFmtId="0">
      <sharedItems containsSemiMixedTypes="0" containsString="0" containsNumber="1" minValue="0" maxValue="1.6980307122814505E-4"/>
    </cacheField>
    <cacheField name="TOTMEA_CC" numFmtId="0">
      <sharedItems containsSemiMixedTypes="0" containsString="0" containsNumber="1" minValue="0" maxValue="6.9059756551692317E-2"/>
    </cacheField>
    <cacheField name="TOTMEA_OD" numFmtId="0">
      <sharedItems containsSemiMixedTypes="0" containsString="0" containsNumber="1" minValue="0" maxValue="3.3699644829559315E-9"/>
    </cacheField>
    <cacheField name="TOTMEA_IR" numFmtId="0">
      <sharedItems containsSemiMixedTypes="0" containsString="0" containsNumber="1" minValue="0" maxValue="1.6385971341230772E-2"/>
    </cacheField>
    <cacheField name="TOTMEA_PO" numFmtId="0">
      <sharedItems containsSemiMixedTypes="0" containsString="0" containsNumber="1" minValue="0" maxValue="1.6395109260615388E-4"/>
    </cacheField>
    <cacheField name="TOTMEA_PM" numFmtId="0">
      <sharedItems containsSemiMixedTypes="0" containsString="0" containsNumber="1" minValue="0" maxValue="7.2075151370944638E-9"/>
    </cacheField>
    <cacheField name="TOTMEA_HTnc" numFmtId="0">
      <sharedItems containsSemiMixedTypes="0" containsString="0" containsNumber="1" minValue="-4.8575178793846163E-12" maxValue="7.7329906437823127E-10"/>
    </cacheField>
    <cacheField name="TOTMEA_HTc" numFmtId="0">
      <sharedItems containsSemiMixedTypes="0" containsString="0" containsNumber="1" minValue="0" maxValue="5.3835104768992311E-11"/>
    </cacheField>
    <cacheField name="TOTMEA_AC" numFmtId="0">
      <sharedItems containsSemiMixedTypes="0" containsString="0" containsNumber="1" minValue="0" maxValue="9.979409506153847E-4"/>
    </cacheField>
    <cacheField name="TOTMEA_Eufw" numFmtId="0">
      <sharedItems containsSemiMixedTypes="0" containsString="0" containsNumber="1" minValue="0" maxValue="1.3028793502766156E-5"/>
    </cacheField>
    <cacheField name="TOTMEA_Euma" numFmtId="0">
      <sharedItems containsSemiMixedTypes="0" containsString="0" containsNumber="1" minValue="0" maxValue="2.8131651841701541E-4"/>
    </cacheField>
    <cacheField name="TOTMEA_Eute" numFmtId="0">
      <sharedItems containsSemiMixedTypes="0" containsString="0" containsNumber="1" minValue="0" maxValue="4.214695013323078E-3"/>
    </cacheField>
    <cacheField name="TOTMEA_EC" numFmtId="0">
      <sharedItems containsSemiMixedTypes="0" containsString="0" containsNumber="1" minValue="0" maxValue="1.8846791580270772"/>
    </cacheField>
    <cacheField name="TOTMEA_LU" numFmtId="0">
      <sharedItems containsSemiMixedTypes="0" containsString="0" containsNumber="1" minValue="-0.12875007055743587" maxValue="3.4246253976326106"/>
    </cacheField>
    <cacheField name="TOTMEA_WU" numFmtId="0">
      <sharedItems containsSemiMixedTypes="0" containsString="0" containsNumber="1" minValue="0" maxValue="2.3103707779230771E-2"/>
    </cacheField>
    <cacheField name="TOTMEA_EN" numFmtId="0">
      <sharedItems containsSemiMixedTypes="0" containsString="0" containsNumber="1" minValue="0" maxValue="0.66843033974123078"/>
    </cacheField>
    <cacheField name="TOTMEA_RU" numFmtId="0">
      <sharedItems containsSemiMixedTypes="0" containsString="0" containsNumber="1" minValue="0" maxValue="2.6123549419714622E-7"/>
    </cacheField>
    <cacheField name="PBMEA_CC" numFmtId="11">
      <sharedItems containsMixedTypes="1" containsNumber="1" minValue="3.185277877999682E-4" maxValue="2.7037932413193007"/>
    </cacheField>
    <cacheField name="PBMEA_OD" numFmtId="11">
      <sharedItems containsMixedTypes="1" containsNumber="1" minValue="1.5632205502631991E-7" maxValue="1.2155277931167369E-3"/>
    </cacheField>
    <cacheField name="PBMEA_IR" numFmtId="11">
      <sharedItems containsMixedTypes="1" containsNumber="1" minValue="5.5503655565222969E-7" maxValue="8.3191055819617707E-3"/>
    </cacheField>
    <cacheField name="PBMEA_PO" numFmtId="11">
      <sharedItems containsMixedTypes="1" containsNumber="1" minValue="1.7986865731824713E-5" maxValue="0.10756395143903012"/>
    </cacheField>
    <cacheField name="PBMEA_PM" numFmtId="11">
      <sharedItems containsMixedTypes="1" containsNumber="1" minValue="2.0891852369622367E-4" maxValue="3.708360206709409"/>
    </cacheField>
    <cacheField name="PBMEA_HTnc" numFmtId="11">
      <sharedItems containsMixedTypes="1" containsNumber="1" minValue="-2.3940596680533111E-3" maxValue="0.2344879365354833"/>
    </cacheField>
    <cacheField name="PBMEA_HTc" numFmtId="11">
      <sharedItems containsMixedTypes="1" containsNumber="1" minValue="6.2310368597689542E-7" maxValue="3.4390772926085004E-3"/>
    </cacheField>
    <cacheField name="PBMEA_AC" numFmtId="11">
      <sharedItems containsMixedTypes="1" containsNumber="1" minValue="9.7947164491815906E-6" maxValue="0.26383307694613867"/>
    </cacheField>
    <cacheField name="PBMEA_Eufw" numFmtId="11">
      <sharedItems containsMixedTypes="1" containsNumber="1" minValue="7.0479342801568125E-5" maxValue="0.59915813342730384"/>
    </cacheField>
    <cacheField name="PBMEA_Euma" numFmtId="11">
      <sharedItems containsMixedTypes="1" containsNumber="1" minValue="4.2707806101793012E-5" maxValue="0.37483504587218858"/>
    </cacheField>
    <cacheField name="PBMEA_Eute" numFmtId="11">
      <sharedItems containsMixedTypes="1" containsNumber="1" minValue="5.7276572084285199E-6" maxValue="0.18207752854193374"/>
    </cacheField>
    <cacheField name="PBMEA_EC" numFmtId="11">
      <sharedItems containsMixedTypes="1" containsNumber="1" minValue="1.770103837601677E-4" maxValue="3.7664106826755921"/>
    </cacheField>
    <cacheField name="PBMEA_LU" numFmtId="11">
      <sharedItems containsMixedTypes="1" containsNumber="1" minValue="-1.2289646078126162" maxValue="78.484816409157389"/>
    </cacheField>
    <cacheField name="PBMEA_WU" numFmtId="11">
      <sharedItems containsMixedTypes="1" containsNumber="1" minValue="5.0377264195515246E-6" maxValue="3.392220510665054E-2"/>
    </cacheField>
    <cacheField name="PBMEA_EN" numFmtId="11">
      <sharedItems containsMixedTypes="1" containsNumber="1" minValue="1.3855069805435901E-4" maxValue="0.79664303640108491"/>
    </cacheField>
    <cacheField name="PBMEA_RU" numFmtId="11">
      <sharedItems containsMixedTypes="1" containsNumber="1" minValue="4.4431617346302708E-5" maxValue="0.3173314900977297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9">
  <r>
    <s v="AT1_D1"/>
    <x v="0"/>
    <s v="Spaghetti"/>
    <s v="Pasta"/>
    <n v="1"/>
    <n v="1.42"/>
    <n v="1.42"/>
    <n v="2.1194029850746268E-2"/>
    <n v="1.431"/>
    <n v="1.431"/>
    <n v="2.1358208955223883E-2"/>
    <n v="1.89"/>
    <n v="1.89"/>
    <n v="2.8208955223880595E-2"/>
    <n v="10.979999999999999"/>
    <n v="10.979999999999999"/>
    <n v="0.16388059701492536"/>
    <n v="0.12932604735883424"/>
    <n v="0.30245901639344264"/>
    <n v="0.43178506375227688"/>
    <n v="0.56821493624772312"/>
  </r>
  <r>
    <s v="AT1_D1"/>
    <x v="1"/>
    <s v="Fresh cheese sauce"/>
    <s v="Cheese, unspecified"/>
    <n v="0.6"/>
    <n v="0.16200000000000001"/>
    <n v="9.7199999999999995E-2"/>
    <n v="1.4507462686567164E-3"/>
    <n v="0.91700000000000004"/>
    <n v="0.55020000000000002"/>
    <n v="8.2119402985074627E-3"/>
    <n v="0.45"/>
    <n v="0.27"/>
    <n v="4.0298507462686569E-3"/>
    <n v="1.8"/>
    <n v="1.08"/>
    <n v="1.6119402985074627E-2"/>
    <n v="8.9999999999999983E-2"/>
    <n v="0.75944444444444448"/>
    <n v="0.84944444444444434"/>
    <n v="0.15055555555555566"/>
  </r>
  <r>
    <s v="AT1_D1"/>
    <x v="1"/>
    <s v="Fresh cheese sauce"/>
    <s v="Milk"/>
    <n v="0.2"/>
    <n v="0.16200000000000001"/>
    <n v="3.2400000000000005E-2"/>
    <n v="4.8358208955223887E-4"/>
    <n v="0.91700000000000004"/>
    <n v="0.18340000000000001"/>
    <n v="2.7373134328358209E-3"/>
    <n v="0.45"/>
    <n v="9.0000000000000011E-2"/>
    <n v="1.3432835820895524E-3"/>
    <n v="1.8"/>
    <n v="0.36000000000000004"/>
    <n v="5.3731343283582094E-3"/>
    <n v="9.0000000000000011E-2"/>
    <n v="0.75944444444444448"/>
    <n v="0.84944444444444434"/>
    <n v="0.15055555555555566"/>
  </r>
  <r>
    <s v="AT1_D1"/>
    <x v="1"/>
    <s v="Fresh cheese sauce"/>
    <s v="Butter"/>
    <n v="0.1"/>
    <n v="0.16200000000000001"/>
    <n v="1.6200000000000003E-2"/>
    <n v="2.4179104477611943E-4"/>
    <n v="0.91700000000000004"/>
    <n v="9.1700000000000004E-2"/>
    <n v="1.3686567164179105E-3"/>
    <n v="0.45"/>
    <n v="4.5000000000000005E-2"/>
    <n v="6.7164179104477618E-4"/>
    <n v="1.8"/>
    <n v="0.18000000000000002"/>
    <n v="2.6865671641791047E-3"/>
    <n v="9.0000000000000011E-2"/>
    <n v="0.75944444444444448"/>
    <n v="0.84944444444444434"/>
    <n v="0.15055555555555566"/>
  </r>
  <r>
    <s v="AT1_D1"/>
    <x v="2"/>
    <s v="Turkey carbonara sauce"/>
    <s v="Cooked ham"/>
    <n v="0.3"/>
    <n v="0.48399999999999999"/>
    <n v="0.1452"/>
    <n v="2.1671641791044774E-3"/>
    <n v="1.4410000000000001"/>
    <n v="0.43230000000000002"/>
    <n v="6.4522388059701499E-3"/>
    <n v="1.9410000000000001"/>
    <n v="0.58230000000000004"/>
    <n v="8.6910447761194033E-3"/>
    <n v="6.61"/>
    <n v="1.9830000000000001"/>
    <n v="2.9597014925373137E-2"/>
    <n v="7.3222390317700448E-2"/>
    <n v="0.51164901664145246"/>
    <n v="0.58487140695915285"/>
    <n v="0.41512859304084715"/>
  </r>
  <r>
    <s v="AT1_D1"/>
    <x v="1"/>
    <s v="Turkey carbonara sauce"/>
    <s v="Cheese, parmesan"/>
    <n v="0.25"/>
    <n v="0.48399999999999999"/>
    <n v="0.121"/>
    <n v="1.8059701492537314E-3"/>
    <n v="1.4410000000000001"/>
    <n v="0.36025000000000001"/>
    <n v="5.3768656716417914E-3"/>
    <n v="1.9410000000000001"/>
    <n v="0.48525000000000001"/>
    <n v="7.2425373134328364E-3"/>
    <n v="6.61"/>
    <n v="1.6525000000000001"/>
    <n v="2.4664179104477612E-2"/>
    <n v="7.3222390317700448E-2"/>
    <n v="0.51164901664145235"/>
    <n v="0.58487140695915274"/>
    <n v="0.41512859304084726"/>
  </r>
  <r>
    <s v="AT1_D1"/>
    <x v="3"/>
    <s v="Turkey carbonara sauce"/>
    <s v="Eggs"/>
    <n v="0.2"/>
    <n v="0.48399999999999999"/>
    <n v="9.6799999999999997E-2"/>
    <n v="1.4447761194029849E-3"/>
    <n v="1.4410000000000001"/>
    <n v="0.28820000000000001"/>
    <n v="4.301492537313433E-3"/>
    <n v="1.9410000000000001"/>
    <n v="0.38820000000000005"/>
    <n v="5.7940298507462695E-3"/>
    <n v="6.61"/>
    <n v="1.3220000000000001"/>
    <n v="1.973134328358209E-2"/>
    <n v="7.3222390317700448E-2"/>
    <n v="0.51164901664145246"/>
    <n v="0.58487140695915285"/>
    <n v="0.41512859304084715"/>
  </r>
  <r>
    <s v="AT1_D1"/>
    <x v="1"/>
    <s v="Turkey carbonara sauce"/>
    <s v="Milk"/>
    <n v="0.1"/>
    <n v="0.48399999999999999"/>
    <n v="4.8399999999999999E-2"/>
    <n v="7.2238805970149247E-4"/>
    <n v="1.4410000000000001"/>
    <n v="0.14410000000000001"/>
    <n v="2.1507462686567165E-3"/>
    <n v="1.9410000000000001"/>
    <n v="0.19410000000000002"/>
    <n v="2.8970149253731347E-3"/>
    <n v="6.61"/>
    <n v="0.66100000000000003"/>
    <n v="9.8656716417910451E-3"/>
    <n v="7.3222390317700448E-2"/>
    <n v="0.51164901664145246"/>
    <n v="0.58487140695915285"/>
    <n v="0.41512859304084715"/>
  </r>
  <r>
    <s v="AT1_D1"/>
    <x v="4"/>
    <s v="Chinese cabbage salad"/>
    <s v="White cabbage"/>
    <n v="0.6"/>
    <n v="0.65400000000000003"/>
    <n v="0.39240000000000003"/>
    <n v="5.8567164179104481E-3"/>
    <n v="1.1940000000000002"/>
    <n v="0.71640000000000004"/>
    <n v="1.0692537313432837E-2"/>
    <n v="0.2"/>
    <n v="0.12"/>
    <n v="1.791044776119403E-3"/>
    <n v="2.5"/>
    <n v="1.5"/>
    <n v="2.2388059701492536E-2"/>
    <n v="0.2616"/>
    <n v="0.55759999999999998"/>
    <n v="0.81920000000000004"/>
    <n v="0.18079999999999996"/>
  </r>
  <r>
    <s v="AT1_D1"/>
    <x v="4"/>
    <s v="Chinese cabbage salad"/>
    <s v="Carrots"/>
    <n v="0.15"/>
    <n v="0.65400000000000003"/>
    <n v="9.8100000000000007E-2"/>
    <n v="1.464179104477612E-3"/>
    <n v="1.1940000000000002"/>
    <n v="0.17910000000000001"/>
    <n v="2.6731343283582093E-3"/>
    <n v="0.2"/>
    <n v="0.03"/>
    <n v="4.4776119402985075E-4"/>
    <n v="2.5"/>
    <n v="0.375"/>
    <n v="5.597014925373134E-3"/>
    <n v="0.2616"/>
    <n v="0.55759999999999998"/>
    <n v="0.81920000000000004"/>
    <n v="0.18079999999999996"/>
  </r>
  <r>
    <s v="AT1_D1"/>
    <x v="3"/>
    <s v="Chinese cabbage salad"/>
    <s v="Oil, sunflower"/>
    <n v="0.1"/>
    <n v="0.65400000000000003"/>
    <n v="6.54E-2"/>
    <n v="9.7611940298507457E-4"/>
    <n v="1.1940000000000002"/>
    <n v="0.11940000000000002"/>
    <n v="1.7820895522388063E-3"/>
    <n v="0.2"/>
    <n v="2.0000000000000004E-2"/>
    <n v="2.9850746268656722E-4"/>
    <n v="2.5"/>
    <n v="0.25"/>
    <n v="3.7313432835820895E-3"/>
    <n v="0.2616"/>
    <n v="0.5576000000000001"/>
    <n v="0.81920000000000015"/>
    <n v="0.18079999999999985"/>
  </r>
  <r>
    <s v="AT1_D1"/>
    <x v="1"/>
    <s v="Yogurt"/>
    <s v="Yoghurt"/>
    <n v="1"/>
    <n v="0.70899999999999996"/>
    <n v="0.70899999999999996"/>
    <n v="1.0582089552238806E-2"/>
    <n v="0.58699999999999997"/>
    <n v="0.58699999999999997"/>
    <n v="8.7611940298507451E-3"/>
    <n v="1.5"/>
    <n v="1.5"/>
    <n v="2.2388059701492536E-2"/>
    <n v="9.5"/>
    <n v="9.5"/>
    <n v="0.1417910447761194"/>
    <n v="7.4631578947368424E-2"/>
    <n v="0.21968421052631576"/>
    <n v="0.2943157894736842"/>
    <n v="0.7056842105263158"/>
  </r>
  <r>
    <s v="AT1_D2"/>
    <x v="5"/>
    <s v="Vegetable broth with sliced pancakes"/>
    <s v="Broth"/>
    <n v="0.8"/>
    <n v="1.7059999999999997"/>
    <n v="1.3647999999999998"/>
    <n v="2.1663492063492062E-2"/>
    <n v="1.296"/>
    <n v="1.0368000000000002"/>
    <n v="1.6457142857142861E-2"/>
    <n v="3.4689999999999999"/>
    <n v="2.7751999999999999"/>
    <n v="4.4050793650793646E-2"/>
    <n v="11.6"/>
    <n v="9.2799999999999994"/>
    <n v="0.14730158730158729"/>
    <n v="0.14706896551724136"/>
    <n v="0.4107758620689656"/>
    <n v="0.5578448275862069"/>
    <n v="0.4421551724137931"/>
  </r>
  <r>
    <s v="AT1_D2"/>
    <x v="0"/>
    <s v="Vegetable broth with sliced pancakes"/>
    <s v="Flour"/>
    <n v="0.1"/>
    <n v="1.7059999999999997"/>
    <n v="0.17059999999999997"/>
    <n v="2.7079365079365077E-3"/>
    <n v="1.296"/>
    <n v="0.12960000000000002"/>
    <n v="2.0571428571428576E-3"/>
    <n v="3.4689999999999999"/>
    <n v="0.34689999999999999"/>
    <n v="5.5063492063492057E-3"/>
    <n v="11.6"/>
    <n v="1.1599999999999999"/>
    <n v="1.8412698412698412E-2"/>
    <n v="0.14706896551724136"/>
    <n v="0.4107758620689656"/>
    <n v="0.5578448275862069"/>
    <n v="0.4421551724137931"/>
  </r>
  <r>
    <s v="AT1_D2"/>
    <x v="3"/>
    <s v="Vegetable broth with sliced pancakes"/>
    <s v="Eggs"/>
    <n v="0.05"/>
    <n v="1.7059999999999997"/>
    <n v="8.5299999999999987E-2"/>
    <n v="1.3539682539682539E-3"/>
    <n v="1.296"/>
    <n v="6.480000000000001E-2"/>
    <n v="1.0285714285714288E-3"/>
    <n v="3.4689999999999999"/>
    <n v="0.17344999999999999"/>
    <n v="2.7531746031746029E-3"/>
    <n v="11.6"/>
    <n v="0.57999999999999996"/>
    <n v="9.2063492063492059E-3"/>
    <n v="0.14706896551724136"/>
    <n v="0.4107758620689656"/>
    <n v="0.5578448275862069"/>
    <n v="0.4421551724137931"/>
  </r>
  <r>
    <s v="AT1_D2"/>
    <x v="1"/>
    <s v="Vegetable broth with sliced pancakes"/>
    <s v="Milk"/>
    <n v="0.05"/>
    <n v="1.7059999999999997"/>
    <n v="8.5299999999999987E-2"/>
    <n v="1.3539682539682539E-3"/>
    <n v="1.296"/>
    <n v="6.480000000000001E-2"/>
    <n v="1.0285714285714288E-3"/>
    <n v="3.4689999999999999"/>
    <n v="0.17344999999999999"/>
    <n v="2.7531746031746029E-3"/>
    <n v="11.6"/>
    <n v="0.57999999999999996"/>
    <n v="9.2063492063492059E-3"/>
    <n v="0.14706896551724136"/>
    <n v="0.4107758620689656"/>
    <n v="0.5578448275862069"/>
    <n v="0.4421551724137931"/>
  </r>
  <r>
    <s v="AT1_D2"/>
    <x v="4"/>
    <s v="Cauliflower florets"/>
    <s v="Cauliflower"/>
    <n v="1"/>
    <n v="1.137"/>
    <n v="1.137"/>
    <n v="1.8047619047619048E-2"/>
    <n v="0.77600000000000002"/>
    <n v="0.77600000000000002"/>
    <n v="1.2317460317460317E-2"/>
    <n v="3.1470000000000002"/>
    <n v="3.1470000000000002"/>
    <n v="4.9952380952380956E-2"/>
    <n v="7.6"/>
    <n v="7.6"/>
    <n v="0.12063492063492062"/>
    <n v="0.14960526315789474"/>
    <n v="0.5161842105263158"/>
    <n v="0.6657894736842106"/>
    <n v="0.3342105263157894"/>
  </r>
  <r>
    <s v="AT1_D2"/>
    <x v="0"/>
    <s v="Boiled potatoes with chive sauce"/>
    <s v="Potatoes"/>
    <n v="0.8"/>
    <n v="0.20900000000000002"/>
    <n v="0.16720000000000002"/>
    <n v="2.653968253968254E-3"/>
    <n v="1.7059999999999997"/>
    <n v="1.3647999999999998"/>
    <n v="2.1663492063492062E-2"/>
    <n v="2.7489999999999997"/>
    <n v="2.1991999999999998"/>
    <n v="3.4907936507936506E-2"/>
    <n v="12.4"/>
    <n v="9.9200000000000017"/>
    <n v="0.15746031746031749"/>
    <n v="1.6854838709677418E-2"/>
    <n v="0.35927419354838702"/>
    <n v="0.37612903225806438"/>
    <n v="0.62387096774193562"/>
  </r>
  <r>
    <s v="AT1_D2"/>
    <x v="4"/>
    <s v="Boiled potatoes with chive sauce"/>
    <s v="Chives or spring onion"/>
    <n v="4.0000000000000008E-2"/>
    <n v="3.3029999999999999"/>
    <n v="0.13212000000000002"/>
    <n v="2.0971428571428573E-3"/>
    <n v="1.137"/>
    <n v="4.5480000000000007E-2"/>
    <n v="7.2190476190476204E-4"/>
    <n v="1.2"/>
    <n v="4.8000000000000008E-2"/>
    <n v="7.6190476190476203E-4"/>
    <n v="12.4"/>
    <n v="0.49600000000000011"/>
    <n v="7.8730158730158754E-3"/>
    <n v="0.26637096774193547"/>
    <n v="0.18846774193548385"/>
    <n v="0.45483870967741935"/>
    <n v="0.54516129032258065"/>
  </r>
  <r>
    <s v="AT1_D2"/>
    <x v="1"/>
    <s v="Boiled potatoes with chive sauce"/>
    <s v="Yoghurt"/>
    <n v="0.08"/>
    <n v="3.3029999999999999"/>
    <n v="0.26423999999999997"/>
    <n v="4.1942857142857138E-3"/>
    <n v="1.137"/>
    <n v="9.0959999999999999E-2"/>
    <n v="1.4438095238095239E-3"/>
    <n v="1.2"/>
    <n v="9.6000000000000002E-2"/>
    <n v="1.5238095238095239E-3"/>
    <n v="12.4"/>
    <n v="0.9920000000000001"/>
    <n v="1.5746031746031747E-2"/>
    <n v="0.26637096774193542"/>
    <n v="0.18846774193548388"/>
    <n v="0.45483870967741924"/>
    <n v="0.54516129032258076"/>
  </r>
  <r>
    <s v="AT1_D2"/>
    <x v="1"/>
    <s v="Boiled potatoes with chive sauce"/>
    <s v="Heavy cream"/>
    <n v="0.08"/>
    <n v="3.3029999999999999"/>
    <n v="0.26423999999999997"/>
    <n v="4.1942857142857138E-3"/>
    <n v="1.137"/>
    <n v="9.0959999999999999E-2"/>
    <n v="1.4438095238095239E-3"/>
    <n v="1.2"/>
    <n v="9.6000000000000002E-2"/>
    <n v="1.5238095238095239E-3"/>
    <n v="12.4"/>
    <n v="0.9920000000000001"/>
    <n v="1.5746031746031747E-2"/>
    <n v="0.26637096774193542"/>
    <n v="0.18846774193548388"/>
    <n v="0.45483870967741924"/>
    <n v="0.54516129032258076"/>
  </r>
  <r>
    <s v="AT1_D2"/>
    <x v="6"/>
    <s v="Iceberg lettuce"/>
    <s v="Salad"/>
    <n v="1"/>
    <n v="0.16600000000000001"/>
    <n v="0.16600000000000001"/>
    <n v="2.634920634920635E-3"/>
    <n v="0.20900000000000002"/>
    <n v="0.20900000000000002"/>
    <n v="3.317460317460318E-3"/>
    <n v="1.2"/>
    <n v="1.2"/>
    <n v="1.9047619047619046E-2"/>
    <n v="2"/>
    <n v="2"/>
    <n v="3.1746031746031744E-2"/>
    <n v="8.3000000000000004E-2"/>
    <n v="0.70450000000000002"/>
    <n v="0.78749999999999998"/>
    <n v="0.21250000000000002"/>
  </r>
  <r>
    <s v="AT2_D1"/>
    <x v="5"/>
    <s v="Clear soup with soup noodles"/>
    <s v="Broth"/>
    <n v="0.8"/>
    <n v="0.70799999999999996"/>
    <n v="0.56640000000000001"/>
    <n v="8.3294117647058821E-3"/>
    <n v="8.1059999999999999"/>
    <n v="6.4847999999999999"/>
    <n v="9.5364705882352935E-2"/>
    <n v="0"/>
    <n v="0"/>
    <n v="0"/>
    <n v="22.989000000000001"/>
    <n v="18.391200000000001"/>
    <n v="0.27045882352941181"/>
    <n v="3.0797337857236068E-2"/>
    <n v="0.35260341902649089"/>
    <n v="0.38340075688372693"/>
    <n v="0.61659924311627301"/>
  </r>
  <r>
    <s v="AT2_D1"/>
    <x v="0"/>
    <s v="Clear soup with soup noodles"/>
    <s v="Pasta"/>
    <n v="0.2"/>
    <n v="0.70799999999999996"/>
    <n v="0.1416"/>
    <n v="2.0823529411764705E-3"/>
    <n v="8.1059999999999999"/>
    <n v="1.6212"/>
    <n v="2.3841176470588234E-2"/>
    <n v="0"/>
    <n v="0"/>
    <n v="0"/>
    <n v="22.989000000000001"/>
    <n v="4.5978000000000003"/>
    <n v="6.7614705882352952E-2"/>
    <n v="3.0797337857236068E-2"/>
    <n v="0.35260341902649089"/>
    <n v="0.38340075688372693"/>
    <n v="0.61659924311627301"/>
  </r>
  <r>
    <s v="AT2_D1"/>
    <x v="7"/>
    <s v="Lentils with root vegetables"/>
    <s v="Lentils"/>
    <n v="0.6"/>
    <n v="0.89600000000000002"/>
    <n v="0.53759999999999997"/>
    <n v="7.9058823529411758E-3"/>
    <n v="7.91"/>
    <n v="4.7459999999999996"/>
    <n v="6.9794117647058812E-2"/>
    <n v="0"/>
    <n v="0"/>
    <n v="0"/>
    <n v="15"/>
    <n v="9"/>
    <n v="0.13235294117647059"/>
    <n v="5.9733333333333333E-2"/>
    <n v="0.52733333333333332"/>
    <n v="0.58706666666666663"/>
    <n v="0.41293333333333337"/>
  </r>
  <r>
    <s v="AT2_D1"/>
    <x v="4"/>
    <s v="Lentils with root vegetables"/>
    <s v="Carrots"/>
    <n v="0.25"/>
    <n v="0.89600000000000002"/>
    <n v="0.224"/>
    <n v="3.2941176470588237E-3"/>
    <n v="7.91"/>
    <n v="1.9775"/>
    <n v="2.9080882352941179E-2"/>
    <n v="0"/>
    <n v="0"/>
    <n v="0"/>
    <n v="15"/>
    <n v="3.75"/>
    <n v="5.514705882352941E-2"/>
    <n v="5.9733333333333333E-2"/>
    <n v="0.52733333333333332"/>
    <n v="0.58706666666666674"/>
    <n v="0.41293333333333326"/>
  </r>
  <r>
    <s v="AT2_D1"/>
    <x v="4"/>
    <s v="Lentils with root vegetables"/>
    <s v="Onions"/>
    <n v="0.1"/>
    <n v="0.89600000000000002"/>
    <n v="8.9600000000000013E-2"/>
    <n v="1.3176470588235295E-3"/>
    <n v="7.91"/>
    <n v="0.79100000000000004"/>
    <n v="1.163235294117647E-2"/>
    <n v="0"/>
    <n v="0"/>
    <n v="0"/>
    <n v="15"/>
    <n v="1.5"/>
    <n v="2.2058823529411766E-2"/>
    <n v="5.973333333333334E-2"/>
    <n v="0.52733333333333332"/>
    <n v="0.58706666666666674"/>
    <n v="0.41293333333333326"/>
  </r>
  <r>
    <s v="AT2_D1"/>
    <x v="0"/>
    <s v="Dumplings"/>
    <s v="Flour"/>
    <n v="0.6"/>
    <n v="0.28599999999999998"/>
    <n v="0.17159999999999997"/>
    <n v="2.5235294117647057E-3"/>
    <n v="1.7220000000000004"/>
    <n v="1.0332000000000001"/>
    <n v="1.5194117647058825E-2"/>
    <n v="0"/>
    <n v="0"/>
    <n v="0"/>
    <n v="11.331870967741938"/>
    <n v="6.7991225806451627"/>
    <n v="9.9987096774193568E-2"/>
    <n v="2.5238550704834769E-2"/>
    <n v="0.15196078431372548"/>
    <n v="0.17719933501856025"/>
    <n v="0.82280066498143978"/>
  </r>
  <r>
    <s v="AT2_D1"/>
    <x v="1"/>
    <s v="Dumplings"/>
    <s v="Milk"/>
    <n v="0.2"/>
    <n v="0.28599999999999998"/>
    <n v="5.7200000000000001E-2"/>
    <n v="8.4117647058823527E-4"/>
    <n v="1.7220000000000004"/>
    <n v="0.34440000000000009"/>
    <n v="5.0647058823529425E-3"/>
    <n v="0"/>
    <n v="0"/>
    <n v="0"/>
    <n v="11.331870967741938"/>
    <n v="2.2663741935483879"/>
    <n v="3.332903225806453E-2"/>
    <n v="2.5238550704834772E-2"/>
    <n v="0.15196078431372548"/>
    <n v="0.17719933501856025"/>
    <n v="0.82280066498143978"/>
  </r>
  <r>
    <s v="AT2_D1"/>
    <x v="3"/>
    <s v="Dumplings"/>
    <s v="Eggs"/>
    <n v="0.1"/>
    <n v="0.28599999999999998"/>
    <n v="2.86E-2"/>
    <n v="4.2058823529411764E-4"/>
    <n v="1.7220000000000004"/>
    <n v="0.17220000000000005"/>
    <n v="2.5323529411764713E-3"/>
    <n v="0"/>
    <n v="0"/>
    <n v="0"/>
    <n v="11.331870967741938"/>
    <n v="1.1331870967741939"/>
    <n v="1.6664516129032265E-2"/>
    <n v="2.5238550704834772E-2"/>
    <n v="0.15196078431372548"/>
    <n v="0.17719933501856025"/>
    <n v="0.82280066498143978"/>
  </r>
  <r>
    <s v="AT2_D1"/>
    <x v="0"/>
    <s v="Poppy seed cake"/>
    <s v="Flour"/>
    <n v="0.4"/>
    <n v="5.4000000000000048E-2"/>
    <n v="2.1600000000000022E-2"/>
    <n v="3.1764705882352971E-4"/>
    <n v="0.36"/>
    <n v="0.14399999999999999"/>
    <n v="2.1176470588235292E-3"/>
    <n v="0"/>
    <n v="0"/>
    <n v="0"/>
    <n v="1.81"/>
    <n v="0.72400000000000009"/>
    <n v="1.0647058823529412E-2"/>
    <n v="2.9834254143646436E-2"/>
    <n v="0.19889502762430936"/>
    <n v="0.22872928176795582"/>
    <n v="0.77127071823204418"/>
  </r>
  <r>
    <s v="AT2_D1"/>
    <x v="0"/>
    <s v="Poppy seed cake"/>
    <s v="Sugar"/>
    <n v="0.2"/>
    <n v="5.4000000000000048E-2"/>
    <n v="1.0800000000000011E-2"/>
    <n v="1.5882352941176485E-4"/>
    <n v="0.36"/>
    <n v="7.1999999999999995E-2"/>
    <n v="1.0588235294117646E-3"/>
    <n v="0"/>
    <n v="0"/>
    <n v="0"/>
    <n v="1.81"/>
    <n v="0.36200000000000004"/>
    <n v="5.3235294117647061E-3"/>
    <n v="2.9834254143646436E-2"/>
    <n v="0.19889502762430936"/>
    <n v="0.22872928176795582"/>
    <n v="0.77127071823204418"/>
  </r>
  <r>
    <s v="AT2_D1"/>
    <x v="1"/>
    <s v="Poppy seed cake"/>
    <s v="Milk"/>
    <n v="0.1"/>
    <n v="5.4000000000000048E-2"/>
    <n v="5.4000000000000055E-3"/>
    <n v="7.9411764705882427E-5"/>
    <n v="0.36"/>
    <n v="3.5999999999999997E-2"/>
    <n v="5.2941176470588231E-4"/>
    <n v="0"/>
    <n v="0"/>
    <n v="0"/>
    <n v="1.81"/>
    <n v="0.18100000000000002"/>
    <n v="2.6617647058823531E-3"/>
    <n v="2.9834254143646436E-2"/>
    <n v="0.19889502762430936"/>
    <n v="0.22872928176795582"/>
    <n v="0.77127071823204418"/>
  </r>
  <r>
    <s v="AT2_D1"/>
    <x v="3"/>
    <s v="Poppy seed cake"/>
    <s v="Eggs"/>
    <n v="0.1"/>
    <n v="5.4000000000000048E-2"/>
    <n v="5.4000000000000055E-3"/>
    <n v="7.9411764705882427E-5"/>
    <n v="0.36"/>
    <n v="3.5999999999999997E-2"/>
    <n v="5.2941176470588231E-4"/>
    <n v="0"/>
    <n v="0"/>
    <n v="0"/>
    <n v="1.81"/>
    <n v="0.18100000000000002"/>
    <n v="2.6617647058823531E-3"/>
    <n v="2.9834254143646436E-2"/>
    <n v="0.19889502762430936"/>
    <n v="0.22872928176795582"/>
    <n v="0.77127071823204418"/>
  </r>
  <r>
    <s v="AT2_D2"/>
    <x v="4"/>
    <s v="Broccoli cream soup"/>
    <s v="Broccoli"/>
    <n v="0.3"/>
    <n v="0.46600000000000003"/>
    <n v="0.13980000000000001"/>
    <n v="3.8833333333333337E-3"/>
    <n v="6.4319999999999995"/>
    <n v="1.9295999999999998"/>
    <n v="5.3599999999999995E-2"/>
    <n v="0"/>
    <n v="0"/>
    <n v="0"/>
    <n v="9.9199999999999982"/>
    <n v="2.9759999999999995"/>
    <n v="8.2666666666666652E-2"/>
    <n v="4.6975806451612916E-2"/>
    <n v="0.64838709677419359"/>
    <n v="0.69536290322580652"/>
    <n v="0.30463709677419348"/>
  </r>
  <r>
    <s v="AT2_D2"/>
    <x v="1"/>
    <s v="Broccoli cream soup"/>
    <s v="Milk"/>
    <n v="0.2"/>
    <n v="0.46600000000000003"/>
    <n v="9.3200000000000005E-2"/>
    <n v="2.5888888888888888E-3"/>
    <n v="6.4319999999999995"/>
    <n v="1.2864"/>
    <n v="3.5733333333333332E-2"/>
    <n v="0"/>
    <n v="0"/>
    <n v="0"/>
    <n v="9.9199999999999982"/>
    <n v="1.9839999999999998"/>
    <n v="5.5111111111111104E-2"/>
    <n v="4.6975806451612909E-2"/>
    <n v="0.64838709677419359"/>
    <n v="0.69536290322580652"/>
    <n v="0.30463709677419348"/>
  </r>
  <r>
    <s v="AT2_D2"/>
    <x v="0"/>
    <s v="Broccoli cream soup"/>
    <s v="Potatoes"/>
    <n v="0.2"/>
    <n v="0.46600000000000003"/>
    <n v="9.3200000000000005E-2"/>
    <n v="2.5888888888888888E-3"/>
    <n v="6.4319999999999995"/>
    <n v="1.2864"/>
    <n v="3.5733333333333332E-2"/>
    <n v="0"/>
    <n v="0"/>
    <n v="0"/>
    <n v="9.9199999999999982"/>
    <n v="1.9839999999999998"/>
    <n v="5.5111111111111104E-2"/>
    <n v="4.6975806451612909E-2"/>
    <n v="0.64838709677419359"/>
    <n v="0.69536290322580652"/>
    <n v="0.30463709677419348"/>
  </r>
  <r>
    <s v="AT2_D2"/>
    <x v="4"/>
    <s v="Broccoli cream soup"/>
    <s v="Onions"/>
    <n v="0.1"/>
    <n v="0.46600000000000003"/>
    <n v="4.6600000000000003E-2"/>
    <n v="1.2944444444444444E-3"/>
    <n v="6.4319999999999995"/>
    <n v="0.64319999999999999"/>
    <n v="1.7866666666666666E-2"/>
    <n v="0"/>
    <n v="0"/>
    <n v="0"/>
    <n v="9.9199999999999982"/>
    <n v="0.99199999999999988"/>
    <n v="2.7555555555555552E-2"/>
    <n v="4.6975806451612909E-2"/>
    <n v="0.64838709677419359"/>
    <n v="0.69536290322580652"/>
    <n v="0.30463709677419348"/>
  </r>
  <r>
    <s v="AT2_D2"/>
    <x v="1"/>
    <s v="Broccoli cream soup"/>
    <s v="Butter"/>
    <n v="0.1"/>
    <n v="0.46600000000000003"/>
    <n v="4.6600000000000003E-2"/>
    <n v="1.2944444444444444E-3"/>
    <n v="6.4319999999999995"/>
    <n v="0.64319999999999999"/>
    <n v="1.7866666666666666E-2"/>
    <n v="0"/>
    <n v="0"/>
    <n v="0"/>
    <n v="9.9199999999999982"/>
    <n v="0.99199999999999988"/>
    <n v="2.7555555555555552E-2"/>
    <n v="4.6975806451612909E-2"/>
    <n v="0.64838709677419359"/>
    <n v="0.69536290322580652"/>
    <n v="0.30463709677419348"/>
  </r>
  <r>
    <s v="AT2_D2"/>
    <x v="1"/>
    <s v="Rice pudding"/>
    <s v="Milk"/>
    <n v="0.5"/>
    <n v="1.9819999999999998"/>
    <n v="0.99099999999999988"/>
    <n v="2.7527777777777776E-2"/>
    <n v="4.6920000000000002"/>
    <n v="2.3460000000000001"/>
    <n v="6.5166666666666664E-2"/>
    <n v="0"/>
    <n v="0"/>
    <n v="0"/>
    <n v="10.851999999999999"/>
    <n v="5.4259999999999993"/>
    <n v="0.1507222222222222"/>
    <n v="0.18263914485809069"/>
    <n v="0.43236269812016226"/>
    <n v="0.61500184297825289"/>
    <n v="0.38499815702174711"/>
  </r>
  <r>
    <s v="AT2_D2"/>
    <x v="0"/>
    <s v="Rice pudding"/>
    <s v="Rice"/>
    <n v="0.3"/>
    <n v="1.9819999999999998"/>
    <n v="0.59459999999999991"/>
    <n v="1.6516666666666666E-2"/>
    <n v="4.6920000000000002"/>
    <n v="1.4076"/>
    <n v="3.9099999999999996E-2"/>
    <n v="0"/>
    <n v="0"/>
    <n v="0"/>
    <n v="10.851999999999999"/>
    <n v="3.2555999999999994"/>
    <n v="9.043333333333331E-2"/>
    <n v="0.18263914485809069"/>
    <n v="0.43236269812016226"/>
    <n v="0.61500184297825289"/>
    <n v="0.38499815702174711"/>
  </r>
  <r>
    <s v="AT2_D2"/>
    <x v="0"/>
    <s v="Rice pudding"/>
    <s v="Sugar"/>
    <n v="0.1"/>
    <n v="1.9819999999999998"/>
    <n v="0.19819999999999999"/>
    <n v="5.5055555555555552E-3"/>
    <n v="4.6920000000000002"/>
    <n v="0.46920000000000006"/>
    <n v="1.3033333333333334E-2"/>
    <n v="0"/>
    <n v="0"/>
    <n v="0"/>
    <n v="10.851999999999999"/>
    <n v="1.0851999999999999"/>
    <n v="3.0144444444444442E-2"/>
    <n v="0.18263914485809069"/>
    <n v="0.43236269812016226"/>
    <n v="0.61500184297825289"/>
    <n v="0.38499815702174711"/>
  </r>
  <r>
    <s v="AT2_D2"/>
    <x v="8"/>
    <s v="Rice pudding"/>
    <s v="Vanilla"/>
    <n v="0.05"/>
    <n v="1.9819999999999998"/>
    <n v="9.9099999999999994E-2"/>
    <n v="2.7527777777777776E-3"/>
    <n v="4.6920000000000002"/>
    <n v="0.23460000000000003"/>
    <n v="6.5166666666666671E-3"/>
    <n v="0"/>
    <n v="0"/>
    <n v="0"/>
    <n v="10.851999999999999"/>
    <n v="0.54259999999999997"/>
    <n v="1.5072222222222221E-2"/>
    <n v="0.18263914485809069"/>
    <n v="0.43236269812016226"/>
    <n v="0.61500184297825289"/>
    <n v="0.38499815702174711"/>
  </r>
  <r>
    <s v="AT2_D2"/>
    <x v="9"/>
    <s v="Berry compote"/>
    <s v="Raspberries"/>
    <n v="0.3"/>
    <n v="0"/>
    <n v="0"/>
    <n v="0"/>
    <n v="1.028"/>
    <n v="0.30840000000000001"/>
    <n v="8.5666666666666669E-3"/>
    <n v="0"/>
    <n v="0"/>
    <n v="0"/>
    <n v="2.5920000000000001"/>
    <n v="0.77759999999999996"/>
    <n v="2.1599999999999998E-2"/>
    <n v="0"/>
    <n v="0.39660493827160498"/>
    <n v="0.39660493827160498"/>
    <n v="0.60339506172839497"/>
  </r>
  <r>
    <s v="AT2_D2"/>
    <x v="9"/>
    <s v="Berry compote"/>
    <s v="Strawberries"/>
    <n v="0.3"/>
    <n v="0"/>
    <n v="0"/>
    <n v="0"/>
    <n v="1.028"/>
    <n v="0.30840000000000001"/>
    <n v="8.5666666666666669E-3"/>
    <n v="0"/>
    <n v="0"/>
    <n v="0"/>
    <n v="2.5920000000000001"/>
    <n v="0.77759999999999996"/>
    <n v="2.1599999999999998E-2"/>
    <n v="0"/>
    <n v="0.39660493827160498"/>
    <n v="0.39660493827160498"/>
    <n v="0.60339506172839497"/>
  </r>
  <r>
    <s v="AT2_D2"/>
    <x v="0"/>
    <s v="Berry compote"/>
    <s v="Sugar"/>
    <n v="0.2"/>
    <n v="0"/>
    <n v="0"/>
    <n v="0"/>
    <n v="1.028"/>
    <n v="0.2056"/>
    <n v="5.7111111111111112E-3"/>
    <n v="0"/>
    <n v="0"/>
    <n v="0"/>
    <n v="2.5920000000000001"/>
    <n v="0.51840000000000008"/>
    <n v="1.4400000000000003E-2"/>
    <n v="0"/>
    <n v="0.39660493827160487"/>
    <n v="0.39660493827160487"/>
    <n v="0.60339506172839519"/>
  </r>
  <r>
    <s v="AT2_D2"/>
    <x v="9"/>
    <s v="Berry compote"/>
    <s v="Lemon"/>
    <n v="0.1"/>
    <n v="0"/>
    <n v="0"/>
    <n v="0"/>
    <n v="1.028"/>
    <n v="0.1028"/>
    <n v="2.8555555555555556E-3"/>
    <n v="0"/>
    <n v="0"/>
    <n v="0"/>
    <n v="2.5920000000000001"/>
    <n v="0.25920000000000004"/>
    <n v="7.2000000000000015E-3"/>
    <n v="0"/>
    <n v="0.39660493827160487"/>
    <n v="0.39660493827160487"/>
    <n v="0.60339506172839519"/>
  </r>
  <r>
    <s v="AT3_D1"/>
    <x v="5"/>
    <s v="Clear soup (beef) with fried batter pearls"/>
    <s v="Broth"/>
    <n v="0.8"/>
    <n v="4.6519999999999992"/>
    <n v="3.7215999999999996"/>
    <n v="2.1637209302325579E-2"/>
    <n v="6.6479999999999997"/>
    <n v="5.3184000000000005"/>
    <n v="3.0920930232558142E-2"/>
    <n v="4.1999999999999993"/>
    <n v="3.3599999999999994"/>
    <n v="1.9534883720930228E-2"/>
    <n v="25.540000000000003"/>
    <n v="20.432000000000002"/>
    <n v="0.11879069767441862"/>
    <n v="0.18214565387627246"/>
    <n v="0.42474549725920119"/>
    <n v="0.60689115113547365"/>
    <n v="0.39310884886452635"/>
  </r>
  <r>
    <s v="AT3_D1"/>
    <x v="10"/>
    <s v="Clear soup (beef) with fried batter pearls"/>
    <s v="Beef"/>
    <n v="0.05"/>
    <n v="4.6519999999999992"/>
    <n v="0.23259999999999997"/>
    <n v="1.3523255813953487E-3"/>
    <n v="6.6479999999999997"/>
    <n v="0.33240000000000003"/>
    <n v="1.9325581395348839E-3"/>
    <n v="4.1999999999999993"/>
    <n v="0.20999999999999996"/>
    <n v="1.2209302325581393E-3"/>
    <n v="25.540000000000003"/>
    <n v="1.2770000000000001"/>
    <n v="7.4244186046511637E-3"/>
    <n v="0.18214565387627246"/>
    <n v="0.42474549725920119"/>
    <n v="0.60689115113547365"/>
    <n v="0.39310884886452635"/>
  </r>
  <r>
    <s v="AT3_D1"/>
    <x v="0"/>
    <s v="Minced pork pasta bake"/>
    <s v="Pasta"/>
    <n v="0.4"/>
    <n v="1.7"/>
    <n v="0.68"/>
    <n v="3.9534883720930237E-3"/>
    <n v="12.494000000000002"/>
    <n v="4.9976000000000012"/>
    <n v="2.9055813953488378E-2"/>
    <n v="0"/>
    <n v="0"/>
    <n v="0"/>
    <n v="33.584000000000003"/>
    <n v="13.433600000000002"/>
    <n v="7.8102325581395363E-2"/>
    <n v="5.06193425440686E-2"/>
    <n v="0.37202239161505479"/>
    <n v="0.42264173415912337"/>
    <n v="0.57735826584087668"/>
  </r>
  <r>
    <s v="AT3_D1"/>
    <x v="2"/>
    <s v="Minced pork pasta bake"/>
    <s v="Pork"/>
    <n v="0.35"/>
    <n v="1.7"/>
    <n v="0.59499999999999997"/>
    <n v="3.4593023255813952E-3"/>
    <n v="12.494000000000002"/>
    <n v="4.3729000000000005"/>
    <n v="2.5423837209302327E-2"/>
    <n v="0"/>
    <n v="0"/>
    <n v="0"/>
    <n v="33.584000000000003"/>
    <n v="11.7544"/>
    <n v="6.8339534883720937E-2"/>
    <n v="5.06193425440686E-2"/>
    <n v="0.37202239161505479"/>
    <n v="0.42264173415912337"/>
    <n v="0.57735826584087668"/>
  </r>
  <r>
    <s v="AT3_D1"/>
    <x v="4"/>
    <s v="Minced pork pasta bake"/>
    <s v="Tomatoes"/>
    <n v="0.15"/>
    <n v="1.7"/>
    <n v="0.255"/>
    <n v="1.4825581395348838E-3"/>
    <n v="12.494000000000002"/>
    <n v="1.8741000000000001"/>
    <n v="1.0895930232558139E-2"/>
    <n v="0"/>
    <n v="0"/>
    <n v="0"/>
    <n v="33.584000000000003"/>
    <n v="5.0376000000000003"/>
    <n v="2.9288372093023259E-2"/>
    <n v="5.06193425440686E-2"/>
    <n v="0.37202239161505479"/>
    <n v="0.42264173415912343"/>
    <n v="0.57735826584087657"/>
  </r>
  <r>
    <s v="AT3_D1"/>
    <x v="4"/>
    <s v="Minced pork pasta bake"/>
    <s v="Onions"/>
    <n v="0.1"/>
    <n v="1.7"/>
    <n v="0.17"/>
    <n v="9.8837209302325593E-4"/>
    <n v="12.494000000000002"/>
    <n v="1.2494000000000003"/>
    <n v="7.2639534883720946E-3"/>
    <n v="0"/>
    <n v="0"/>
    <n v="0"/>
    <n v="33.584000000000003"/>
    <n v="3.3584000000000005"/>
    <n v="1.9525581395348841E-2"/>
    <n v="5.06193425440686E-2"/>
    <n v="0.37202239161505479"/>
    <n v="0.42264173415912337"/>
    <n v="0.57735826584087668"/>
  </r>
  <r>
    <s v="AT3_D1"/>
    <x v="4"/>
    <s v="Beetroot salad"/>
    <s v="Turnip"/>
    <n v="0.85"/>
    <n v="0.77400000000000013"/>
    <n v="0.65790000000000004"/>
    <n v="3.8250000000000003E-3"/>
    <n v="4.4560000000000004"/>
    <n v="3.7876000000000003"/>
    <n v="2.202093023255814E-2"/>
    <n v="7.0699999999999994"/>
    <n v="6.0094999999999992"/>
    <n v="3.4938953488372088E-2"/>
    <n v="16.053999999999998"/>
    <n v="13.645899999999997"/>
    <n v="7.9336627906976723E-2"/>
    <n v="4.8212283543042245E-2"/>
    <n v="0.71795191229600119"/>
    <n v="0.76616419583904327"/>
    <n v="0.23383580416095673"/>
  </r>
  <r>
    <s v="AT3_D1"/>
    <x v="4"/>
    <s v="Beetroot salad"/>
    <s v="Onions"/>
    <n v="0.1"/>
    <n v="0.77400000000000013"/>
    <n v="7.7400000000000024E-2"/>
    <n v="4.5000000000000015E-4"/>
    <n v="4.4560000000000004"/>
    <n v="0.44560000000000005"/>
    <n v="2.590697674418605E-3"/>
    <n v="7.0699999999999994"/>
    <n v="0.70699999999999996"/>
    <n v="4.1104651162790695E-3"/>
    <n v="16.053999999999998"/>
    <n v="1.6053999999999999"/>
    <n v="9.3337209302325579E-3"/>
    <n v="4.8212283543042252E-2"/>
    <n v="0.71795191229600108"/>
    <n v="0.76616419583904327"/>
    <n v="0.23383580416095673"/>
  </r>
  <r>
    <s v="AT3_D1"/>
    <x v="3"/>
    <s v="Beetroot salad"/>
    <s v="Oil, sunflower"/>
    <n v="0.05"/>
    <n v="0.77400000000000013"/>
    <n v="3.8700000000000012E-2"/>
    <n v="2.2500000000000008E-4"/>
    <n v="4.4560000000000004"/>
    <n v="0.22280000000000003"/>
    <n v="1.2953488372093025E-3"/>
    <n v="7.0699999999999994"/>
    <n v="0.35349999999999998"/>
    <n v="2.0552325581395347E-3"/>
    <n v="16.053999999999998"/>
    <n v="0.80269999999999997"/>
    <n v="4.6668604651162789E-3"/>
    <n v="4.8212283543042252E-2"/>
    <n v="0.71795191229600108"/>
    <n v="0.76616419583904327"/>
    <n v="0.23383580416095673"/>
  </r>
  <r>
    <s v="AT3_D1"/>
    <x v="0"/>
    <s v="Chocolate cake"/>
    <s v="Flour"/>
    <n v="0.3"/>
    <n v="0"/>
    <n v="0"/>
    <n v="0"/>
    <n v="0"/>
    <n v="0"/>
    <n v="0"/>
    <n v="0.69"/>
    <n v="0.20699999999999999"/>
    <n v="1.2034883720930232E-3"/>
    <n v="9.282"/>
    <n v="2.7845999999999997"/>
    <n v="1.6189534883720928E-2"/>
    <n v="0"/>
    <n v="7.4337427278603749E-2"/>
    <n v="7.4337427278603749E-2"/>
    <n v="0.92566257272139629"/>
  </r>
  <r>
    <s v="AT3_D1"/>
    <x v="0"/>
    <s v="Chocolate cake"/>
    <s v="Sugar"/>
    <n v="0.2"/>
    <n v="0"/>
    <n v="0"/>
    <n v="0"/>
    <n v="0"/>
    <n v="0"/>
    <n v="0"/>
    <n v="0.69"/>
    <n v="0.13799999999999998"/>
    <n v="8.0232558139534875E-4"/>
    <n v="9.282"/>
    <n v="1.8564000000000001"/>
    <n v="1.0793023255813954E-2"/>
    <n v="0"/>
    <n v="7.4337427278603735E-2"/>
    <n v="7.4337427278603735E-2"/>
    <n v="0.92566257272139629"/>
  </r>
  <r>
    <s v="AT3_D1"/>
    <x v="3"/>
    <s v="Chocolate cake"/>
    <s v="Eggs"/>
    <n v="0.2"/>
    <n v="0"/>
    <n v="0"/>
    <n v="0"/>
    <n v="0"/>
    <n v="0"/>
    <n v="0"/>
    <n v="0.69"/>
    <n v="0.13799999999999998"/>
    <n v="8.0232558139534875E-4"/>
    <n v="9.282"/>
    <n v="1.8564000000000001"/>
    <n v="1.0793023255813954E-2"/>
    <n v="0"/>
    <n v="7.4337427278603735E-2"/>
    <n v="7.4337427278603735E-2"/>
    <n v="0.92566257272139629"/>
  </r>
  <r>
    <s v="AT3_D1"/>
    <x v="8"/>
    <s v="Chocolate cake"/>
    <s v="Milk chocolate"/>
    <n v="0.15"/>
    <n v="0"/>
    <n v="0"/>
    <n v="0"/>
    <n v="0"/>
    <n v="0"/>
    <n v="0"/>
    <n v="0.69"/>
    <n v="0.10349999999999999"/>
    <n v="6.0174418604651162E-4"/>
    <n v="9.282"/>
    <n v="1.3922999999999999"/>
    <n v="8.0947674418604641E-3"/>
    <n v="0"/>
    <n v="7.4337427278603749E-2"/>
    <n v="7.4337427278603749E-2"/>
    <n v="0.92566257272139629"/>
  </r>
  <r>
    <s v="AT3_D1"/>
    <x v="1"/>
    <s v="Chocolate cake"/>
    <s v="Butter"/>
    <n v="0.15"/>
    <n v="0"/>
    <n v="0"/>
    <n v="0"/>
    <n v="0"/>
    <n v="0"/>
    <n v="0"/>
    <n v="0.69"/>
    <n v="0.10349999999999999"/>
    <n v="6.0174418604651162E-4"/>
    <n v="9.282"/>
    <n v="1.3922999999999999"/>
    <n v="8.0947674418604641E-3"/>
    <n v="0"/>
    <n v="7.4337427278603749E-2"/>
    <n v="7.4337427278603749E-2"/>
    <n v="0.92566257272139629"/>
  </r>
  <r>
    <s v="AT3_D1"/>
    <x v="1"/>
    <s v="Milk"/>
    <s v="Milk"/>
    <n v="1"/>
    <n v="1.3520000000000001"/>
    <n v="1.3520000000000001"/>
    <n v="7.8604651162790702E-3"/>
    <n v="4.0979999999999999"/>
    <n v="4.0979999999999999"/>
    <n v="2.3825581395348835E-2"/>
    <n v="0"/>
    <n v="0"/>
    <n v="0"/>
    <n v="25.96"/>
    <n v="25.96"/>
    <n v="0.15093023255813953"/>
    <n v="5.2080123266563944E-2"/>
    <n v="0.15785824345146379"/>
    <n v="0.20993836671802774"/>
    <n v="0.79006163328197232"/>
  </r>
  <r>
    <s v="AT3_D1"/>
    <x v="0"/>
    <s v="Clear soup (beef) with fried batter pearls"/>
    <s v="Flour"/>
    <n v="0.05"/>
    <n v="0"/>
    <n v="0"/>
    <n v="0"/>
    <n v="0.53600000000000003"/>
    <n v="2.6800000000000004E-2"/>
    <n v="1.5581395348837211E-4"/>
    <n v="0.44800000000000001"/>
    <n v="2.2400000000000003E-2"/>
    <n v="1.302325581395349E-4"/>
    <n v="25.540000000000003"/>
    <n v="1.2770000000000001"/>
    <n v="7.4244186046511637E-3"/>
    <n v="0"/>
    <n v="3.8527799530148787E-2"/>
    <n v="3.8527799530148787E-2"/>
    <n v="0.96147220046985127"/>
  </r>
  <r>
    <s v="AT3_D1"/>
    <x v="3"/>
    <s v="Clear soup (beef) with fried batter pearls"/>
    <s v="Eggs"/>
    <n v="0.05"/>
    <n v="0"/>
    <n v="0"/>
    <n v="0"/>
    <n v="0.53600000000000003"/>
    <n v="2.6800000000000004E-2"/>
    <n v="1.5581395348837211E-4"/>
    <n v="0"/>
    <n v="0"/>
    <n v="0"/>
    <n v="25.540000000000003"/>
    <n v="1.2770000000000001"/>
    <n v="7.4244186046511637E-3"/>
    <n v="0"/>
    <n v="2.0986687548942836E-2"/>
    <n v="2.0986687548942836E-2"/>
    <n v="0.97901331245105716"/>
  </r>
  <r>
    <s v="AT3_D1"/>
    <x v="3"/>
    <s v="Clear soup (beef) with fried batter pearls"/>
    <s v="Oil, sunflower"/>
    <n v="0.05"/>
    <n v="0"/>
    <n v="0"/>
    <n v="0"/>
    <n v="0.53600000000000003"/>
    <n v="2.6800000000000004E-2"/>
    <n v="1.5581395348837211E-4"/>
    <n v="0"/>
    <n v="0"/>
    <n v="0"/>
    <n v="25.540000000000003"/>
    <n v="1.2770000000000001"/>
    <n v="7.4244186046511637E-3"/>
    <n v="0"/>
    <n v="2.0986687548942836E-2"/>
    <n v="2.0986687548942836E-2"/>
    <n v="0.97901331245105716"/>
  </r>
  <r>
    <s v="AT3_D1"/>
    <x v="0"/>
    <s v="Vegetarian pasta"/>
    <s v="Pasta"/>
    <n v="0.6"/>
    <n v="0"/>
    <n v="0"/>
    <n v="0"/>
    <n v="1.0820000000000001"/>
    <n v="0.6492"/>
    <n v="3.7744186046511628E-3"/>
    <n v="0"/>
    <n v="0"/>
    <n v="0"/>
    <n v="2.0939999999999999"/>
    <n v="1.2564"/>
    <n v="7.3046511627906973E-3"/>
    <n v="0"/>
    <n v="0.51671442215854824"/>
    <n v="0.51671442215854824"/>
    <n v="0.48328557784145176"/>
  </r>
  <r>
    <s v="AT3_D1"/>
    <x v="4"/>
    <s v="Vegetarian pasta"/>
    <s v="Tomatoes"/>
    <n v="0.2"/>
    <n v="0"/>
    <n v="0"/>
    <n v="0"/>
    <n v="1.0820000000000001"/>
    <n v="0.21640000000000004"/>
    <n v="1.2581395348837212E-3"/>
    <n v="0"/>
    <n v="0"/>
    <n v="0"/>
    <n v="2.0939999999999999"/>
    <n v="0.41880000000000001"/>
    <n v="2.4348837209302327E-3"/>
    <n v="0"/>
    <n v="0.51671442215854835"/>
    <n v="0.51671442215854835"/>
    <n v="0.48328557784145165"/>
  </r>
  <r>
    <s v="AT3_D1"/>
    <x v="4"/>
    <s v="Vegetarian pasta"/>
    <s v="Courgettes or zucchini"/>
    <n v="0.15"/>
    <n v="0"/>
    <n v="0"/>
    <n v="0"/>
    <n v="1.0820000000000001"/>
    <n v="0.1623"/>
    <n v="9.4360465116279069E-4"/>
    <n v="0"/>
    <n v="0"/>
    <n v="0"/>
    <n v="2.0939999999999999"/>
    <n v="0.31409999999999999"/>
    <n v="1.8261627906976743E-3"/>
    <n v="0"/>
    <n v="0.51671442215854824"/>
    <n v="0.51671442215854824"/>
    <n v="0.48328557784145176"/>
  </r>
  <r>
    <s v="AT3_D1"/>
    <x v="4"/>
    <s v="Vegetarian pasta"/>
    <s v="Onions"/>
    <n v="0.05"/>
    <n v="0"/>
    <n v="0"/>
    <n v="0"/>
    <n v="1.0820000000000001"/>
    <n v="5.4100000000000009E-2"/>
    <n v="3.145348837209303E-4"/>
    <n v="0"/>
    <n v="0"/>
    <n v="0"/>
    <n v="2.0939999999999999"/>
    <n v="0.1047"/>
    <n v="6.0872093023255818E-4"/>
    <n v="0"/>
    <n v="0.51671442215854835"/>
    <n v="0.51671442215854835"/>
    <n v="0.48328557784145165"/>
  </r>
  <r>
    <s v="AT3_D1"/>
    <x v="0"/>
    <s v="Minced beef pasta bake"/>
    <s v="Pasta"/>
    <n v="0.4"/>
    <n v="0"/>
    <n v="0"/>
    <n v="0"/>
    <n v="1.4739999999999998"/>
    <n v="0.5895999999999999"/>
    <n v="3.4279069767441856E-3"/>
    <n v="0"/>
    <n v="0"/>
    <n v="0"/>
    <n v="5.2780000000000005"/>
    <n v="2.1112000000000002"/>
    <n v="1.2274418604651165E-2"/>
    <n v="0"/>
    <n v="0.2792724516862447"/>
    <n v="0.2792724516862447"/>
    <n v="0.7207275483137553"/>
  </r>
  <r>
    <s v="AT3_D1"/>
    <x v="10"/>
    <s v="Minced beef pasta bake"/>
    <s v="Beef"/>
    <n v="0.35"/>
    <n v="0"/>
    <n v="0"/>
    <n v="0"/>
    <n v="1.4739999999999998"/>
    <n v="0.51589999999999991"/>
    <n v="2.9994186046511623E-3"/>
    <n v="0"/>
    <n v="0"/>
    <n v="0"/>
    <n v="5.2780000000000005"/>
    <n v="1.8472999999999999"/>
    <n v="1.0740116279069767E-2"/>
    <n v="0"/>
    <n v="0.27927245168624476"/>
    <n v="0.27927245168624476"/>
    <n v="0.72072754831375518"/>
  </r>
  <r>
    <s v="AT3_D1"/>
    <x v="4"/>
    <s v="Minced beef pasta bake"/>
    <s v="Tomatoes"/>
    <n v="0.15"/>
    <n v="0"/>
    <n v="0"/>
    <n v="0"/>
    <n v="1.4739999999999998"/>
    <n v="0.22109999999999996"/>
    <n v="1.2854651162790694E-3"/>
    <n v="0"/>
    <n v="0"/>
    <n v="0"/>
    <n v="5.2780000000000005"/>
    <n v="0.79170000000000007"/>
    <n v="4.6029069767441868E-3"/>
    <n v="0"/>
    <n v="0.2792724516862447"/>
    <n v="0.2792724516862447"/>
    <n v="0.7207275483137553"/>
  </r>
  <r>
    <s v="AT3_D1"/>
    <x v="4"/>
    <s v="Minced beef pasta bake"/>
    <s v="Onions"/>
    <n v="0.1"/>
    <n v="0"/>
    <n v="0"/>
    <n v="0"/>
    <n v="1.4739999999999998"/>
    <n v="0.14739999999999998"/>
    <n v="8.5697674418604641E-4"/>
    <n v="0"/>
    <n v="0"/>
    <n v="0"/>
    <n v="5.2780000000000005"/>
    <n v="0.52780000000000005"/>
    <n v="3.0686046511627912E-3"/>
    <n v="0"/>
    <n v="0.2792724516862447"/>
    <n v="0.2792724516862447"/>
    <n v="0.7207275483137553"/>
  </r>
  <r>
    <s v="AT3_D2"/>
    <x v="5"/>
    <s v="Clear beef broth with pancake strips"/>
    <s v="Broth"/>
    <n v="0.7"/>
    <n v="2.222"/>
    <n v="1.5553999999999999"/>
    <n v="1.8516666666666664E-2"/>
    <n v="4.5060000000000002"/>
    <n v="3.1541999999999999"/>
    <n v="3.755E-2"/>
    <n v="0"/>
    <n v="0"/>
    <n v="0"/>
    <n v="18.544"/>
    <n v="12.9808"/>
    <n v="0.15453333333333333"/>
    <n v="0.11982312338222605"/>
    <n v="0.24298964624676445"/>
    <n v="0.36281276962899051"/>
    <n v="0.63718723037100955"/>
  </r>
  <r>
    <s v="AT3_D2"/>
    <x v="10"/>
    <s v="Clear beef broth with pancake strips"/>
    <s v="Beef"/>
    <n v="0.1"/>
    <n v="2.222"/>
    <n v="0.22220000000000001"/>
    <n v="2.6452380952380955E-3"/>
    <n v="4.5060000000000002"/>
    <n v="0.45060000000000006"/>
    <n v="5.3642857142857147E-3"/>
    <n v="0"/>
    <n v="0"/>
    <n v="0"/>
    <n v="18.544"/>
    <n v="1.8544"/>
    <n v="2.2076190476190478E-2"/>
    <n v="0.11982312338222606"/>
    <n v="0.24298964624676447"/>
    <n v="0.36281276962899056"/>
    <n v="0.63718723037100944"/>
  </r>
  <r>
    <s v="AT3_D2"/>
    <x v="3"/>
    <s v="Clear beef broth with pancake strips"/>
    <s v="Eggs"/>
    <n v="0.08"/>
    <n v="2.222"/>
    <n v="0.17776"/>
    <n v="2.1161904761904764E-3"/>
    <n v="4.5060000000000002"/>
    <n v="0.36048000000000002"/>
    <n v="4.2914285714285719E-3"/>
    <n v="0"/>
    <n v="0"/>
    <n v="0"/>
    <n v="18.544"/>
    <n v="1.4835200000000002"/>
    <n v="1.7660952380952381E-2"/>
    <n v="0.11982312338222605"/>
    <n v="0.24298964624676445"/>
    <n v="0.36281276962899051"/>
    <n v="0.63718723037100955"/>
  </r>
  <r>
    <s v="AT3_D2"/>
    <x v="0"/>
    <s v="Clear beef broth with pancake strips"/>
    <s v="Flour"/>
    <n v="7.0000000000000007E-2"/>
    <n v="2.222"/>
    <n v="0.15554000000000001"/>
    <n v="1.8516666666666668E-3"/>
    <n v="4.5060000000000002"/>
    <n v="0.31542000000000003"/>
    <n v="3.7550000000000005E-3"/>
    <n v="0"/>
    <n v="0"/>
    <n v="0"/>
    <n v="18.544"/>
    <n v="1.2980800000000001"/>
    <n v="1.5453333333333335E-2"/>
    <n v="0.11982312338222606"/>
    <n v="0.24298964624676445"/>
    <n v="0.36281276962899051"/>
    <n v="0.63718723037100955"/>
  </r>
  <r>
    <s v="AT3_D2"/>
    <x v="1"/>
    <s v="Clear beef broth with pancake strips"/>
    <s v="Milk"/>
    <n v="0.05"/>
    <n v="2.222"/>
    <n v="0.1111"/>
    <n v="1.3226190476190477E-3"/>
    <n v="4.5060000000000002"/>
    <n v="0.22530000000000003"/>
    <n v="2.6821428571428573E-3"/>
    <n v="0"/>
    <n v="0"/>
    <n v="0"/>
    <n v="18.544"/>
    <n v="0.92720000000000002"/>
    <n v="1.1038095238095239E-2"/>
    <n v="0.11982312338222606"/>
    <n v="0.24298964624676447"/>
    <n v="0.36281276962899056"/>
    <n v="0.63718723037100944"/>
  </r>
  <r>
    <s v="AT3_D2"/>
    <x v="4"/>
    <s v="Vegetable dumplings"/>
    <s v="Carrots"/>
    <n v="0.2"/>
    <n v="0.53"/>
    <n v="0.10600000000000001"/>
    <n v="1.261904761904762E-3"/>
    <n v="14.817999999999998"/>
    <n v="2.9635999999999996"/>
    <n v="3.5280952380952378E-2"/>
    <n v="0"/>
    <n v="0"/>
    <n v="0"/>
    <n v="20.161999999999999"/>
    <n v="4.0324"/>
    <n v="4.8004761904761904E-2"/>
    <n v="2.6287074694970741E-2"/>
    <n v="0.73494692986806853"/>
    <n v="0.76123400456303925"/>
    <n v="0.23876599543696075"/>
  </r>
  <r>
    <s v="AT3_D2"/>
    <x v="4"/>
    <s v="Vegetable dumplings"/>
    <s v="Broccoli"/>
    <n v="0.15"/>
    <n v="0.53"/>
    <n v="7.9500000000000001E-2"/>
    <n v="9.4642857142857148E-4"/>
    <n v="14.817999999999998"/>
    <n v="2.2226999999999997"/>
    <n v="2.6460714285714282E-2"/>
    <n v="0"/>
    <n v="0"/>
    <n v="0"/>
    <n v="20.161999999999999"/>
    <n v="3.0242999999999998"/>
    <n v="3.6003571428571426E-2"/>
    <n v="2.6287074694970738E-2"/>
    <n v="0.73494692986806864"/>
    <n v="0.76123400456303925"/>
    <n v="0.23876599543696075"/>
  </r>
  <r>
    <s v="AT3_D2"/>
    <x v="4"/>
    <s v="Vegetable dumplings"/>
    <s v="Onions"/>
    <n v="0.1"/>
    <n v="0.53"/>
    <n v="5.3000000000000005E-2"/>
    <n v="6.3095238095238102E-4"/>
    <n v="14.817999999999998"/>
    <n v="1.4817999999999998"/>
    <n v="1.7640476190476189E-2"/>
    <n v="0"/>
    <n v="0"/>
    <n v="0"/>
    <n v="20.161999999999999"/>
    <n v="2.0162"/>
    <n v="2.4002380952380952E-2"/>
    <n v="2.6287074694970741E-2"/>
    <n v="0.73494692986806853"/>
    <n v="0.76123400456303925"/>
    <n v="0.23876599543696075"/>
  </r>
  <r>
    <s v="AT3_D2"/>
    <x v="0"/>
    <s v="Vegetable dumplings"/>
    <s v="Flour"/>
    <n v="0.3"/>
    <n v="0.53"/>
    <n v="0.159"/>
    <n v="1.892857142857143E-3"/>
    <n v="14.817999999999998"/>
    <n v="4.4453999999999994"/>
    <n v="5.2921428571428564E-2"/>
    <n v="0"/>
    <n v="0"/>
    <n v="0"/>
    <n v="20.161999999999999"/>
    <n v="6.0485999999999995"/>
    <n v="7.2007142857142853E-2"/>
    <n v="2.6287074694970738E-2"/>
    <n v="0.73494692986806864"/>
    <n v="0.76123400456303925"/>
    <n v="0.23876599543696075"/>
  </r>
  <r>
    <s v="AT3_D2"/>
    <x v="3"/>
    <s v="Vegetable dumplings"/>
    <s v="Eggs"/>
    <n v="0.1"/>
    <n v="0.53"/>
    <n v="5.3000000000000005E-2"/>
    <n v="6.3095238095238102E-4"/>
    <n v="14.817999999999998"/>
    <n v="1.4817999999999998"/>
    <n v="1.7640476190476189E-2"/>
    <n v="0"/>
    <n v="0"/>
    <n v="0"/>
    <n v="20.161999999999999"/>
    <n v="2.0162"/>
    <n v="2.4002380952380952E-2"/>
    <n v="2.6287074694970741E-2"/>
    <n v="0.73494692986806853"/>
    <n v="0.76123400456303925"/>
    <n v="0.23876599543696075"/>
  </r>
  <r>
    <s v="AT3_D2"/>
    <x v="1"/>
    <s v="Vegetable dumplings"/>
    <s v="Milk"/>
    <n v="0.1"/>
    <n v="0.53"/>
    <n v="5.3000000000000005E-2"/>
    <n v="6.3095238095238102E-4"/>
    <n v="14.817999999999998"/>
    <n v="1.4817999999999998"/>
    <n v="1.7640476190476189E-2"/>
    <n v="0"/>
    <n v="0"/>
    <n v="0"/>
    <n v="20.161999999999999"/>
    <n v="2.0162"/>
    <n v="2.4002380952380952E-2"/>
    <n v="2.6287074694970741E-2"/>
    <n v="0.73494692986806853"/>
    <n v="0.76123400456303925"/>
    <n v="0.23876599543696075"/>
  </r>
  <r>
    <s v="AT3_D2"/>
    <x v="1"/>
    <s v="Herb cream sauce"/>
    <s v="Heavy cream"/>
    <n v="0.6"/>
    <n v="0.31200000000000011"/>
    <n v="0.18720000000000006"/>
    <n v="2.2285714285714292E-3"/>
    <n v="6.3840000000000003"/>
    <n v="3.8304"/>
    <n v="4.5600000000000002E-2"/>
    <n v="0"/>
    <n v="0"/>
    <n v="0"/>
    <n v="9.2260000000000009"/>
    <n v="5.5356000000000005"/>
    <n v="6.59E-2"/>
    <n v="3.3817472360719712E-2"/>
    <n v="0.69195751138088002"/>
    <n v="0.72577498374159977"/>
    <n v="0.27422501625840023"/>
  </r>
  <r>
    <s v="AT3_D2"/>
    <x v="1"/>
    <s v="Herb cream sauce"/>
    <s v="Butter"/>
    <n v="0.1"/>
    <n v="0.31200000000000011"/>
    <n v="3.1200000000000012E-2"/>
    <n v="3.714285714285716E-4"/>
    <n v="6.3840000000000003"/>
    <n v="0.63840000000000008"/>
    <n v="7.6000000000000009E-3"/>
    <n v="0"/>
    <n v="0"/>
    <n v="0"/>
    <n v="9.2260000000000009"/>
    <n v="0.92260000000000009"/>
    <n v="1.0983333333333335E-2"/>
    <n v="3.3817472360719712E-2"/>
    <n v="0.69195751138088013"/>
    <n v="0.72577498374159988"/>
    <n v="0.27422501625840012"/>
  </r>
  <r>
    <s v="AT3_D2"/>
    <x v="3"/>
    <s v="Herb cream sauce"/>
    <s v="Parsley"/>
    <n v="0.1"/>
    <n v="0.31200000000000011"/>
    <n v="3.1200000000000012E-2"/>
    <n v="3.714285714285716E-4"/>
    <n v="6.3840000000000003"/>
    <n v="0.63840000000000008"/>
    <n v="7.6000000000000009E-3"/>
    <n v="0"/>
    <n v="0"/>
    <n v="0"/>
    <n v="9.2260000000000009"/>
    <n v="0.92260000000000009"/>
    <n v="1.0983333333333335E-2"/>
    <n v="3.3817472360719712E-2"/>
    <n v="0.69195751138088013"/>
    <n v="0.72577498374159988"/>
    <n v="0.27422501625840012"/>
  </r>
  <r>
    <s v="AT3_D2"/>
    <x v="4"/>
    <s v="Herb cream sauce"/>
    <s v="Onions"/>
    <n v="0.1"/>
    <n v="0.31200000000000011"/>
    <n v="3.1200000000000012E-2"/>
    <n v="3.714285714285716E-4"/>
    <n v="6.3840000000000003"/>
    <n v="0.63840000000000008"/>
    <n v="7.6000000000000009E-3"/>
    <n v="0"/>
    <n v="0"/>
    <n v="0"/>
    <n v="9.2260000000000009"/>
    <n v="0.92260000000000009"/>
    <n v="1.0983333333333335E-2"/>
    <n v="3.3817472360719712E-2"/>
    <n v="0.69195751138088013"/>
    <n v="0.72577498374159988"/>
    <n v="0.27422501625840012"/>
  </r>
  <r>
    <s v="AT4_D1"/>
    <x v="10"/>
    <s v="Frankfurter (Beef/Pork)"/>
    <s v="Beef"/>
    <n v="0.45"/>
    <n v="0.72800000000000009"/>
    <n v="0.32760000000000006"/>
    <n v="4.4270270270270282E-3"/>
    <n v="3.0779999999999994"/>
    <n v="1.3850999999999998"/>
    <n v="1.8717567567567563E-2"/>
    <n v="0"/>
    <n v="0"/>
    <n v="0"/>
    <n v="9.0179999999999989"/>
    <n v="4.0580999999999996"/>
    <n v="5.4839189189189182E-2"/>
    <n v="8.0727434020847214E-2"/>
    <n v="0.34131736526946105"/>
    <n v="0.4220447992903083"/>
    <n v="0.57795520070969175"/>
  </r>
  <r>
    <s v="AT4_D1"/>
    <x v="2"/>
    <s v="Frankfurter (Beef/Pork)"/>
    <s v="Pork"/>
    <n v="0.45"/>
    <n v="0.72800000000000009"/>
    <n v="0.32760000000000006"/>
    <n v="4.4270270270270282E-3"/>
    <n v="3.0779999999999994"/>
    <n v="1.3850999999999998"/>
    <n v="1.8717567567567563E-2"/>
    <n v="0"/>
    <n v="0"/>
    <n v="0"/>
    <n v="9.0179999999999989"/>
    <n v="4.0580999999999996"/>
    <n v="5.4839189189189182E-2"/>
    <n v="8.0727434020847214E-2"/>
    <n v="0.34131736526946105"/>
    <n v="0.4220447992903083"/>
    <n v="0.57795520070969175"/>
  </r>
  <r>
    <s v="AT4_D1"/>
    <x v="4"/>
    <s v="Frankfurter (Beef/Pork)"/>
    <s v="Onions"/>
    <n v="0.05"/>
    <n v="0.72800000000000009"/>
    <n v="3.6400000000000009E-2"/>
    <n v="4.9189189189189199E-4"/>
    <n v="3.0779999999999994"/>
    <n v="0.15389999999999998"/>
    <n v="2.0797297297297295E-3"/>
    <n v="0"/>
    <n v="0"/>
    <n v="0"/>
    <n v="9.0179999999999989"/>
    <n v="0.45089999999999997"/>
    <n v="6.0932432432432432E-3"/>
    <n v="8.0727434020847214E-2"/>
    <n v="0.34131736526946105"/>
    <n v="0.4220447992903083"/>
    <n v="0.57795520070969175"/>
  </r>
  <r>
    <s v="AT4_D1"/>
    <x v="2"/>
    <s v="Frankfurter (Turkey)"/>
    <s v="Chicken, without bone"/>
    <n v="0.9"/>
    <n v="2.4000000000000021E-2"/>
    <n v="2.1600000000000018E-2"/>
    <n v="2.9189189189189212E-4"/>
    <n v="0.26999999999999996"/>
    <n v="0.24299999999999997"/>
    <n v="3.2837837837837833E-3"/>
    <n v="0"/>
    <n v="0"/>
    <n v="0"/>
    <n v="0.42399999999999993"/>
    <n v="0.38159999999999994"/>
    <n v="5.1567567567567555E-3"/>
    <n v="5.6603773584905717E-2"/>
    <n v="0.6367924528301887"/>
    <n v="0.69339622641509446"/>
    <n v="0.30660377358490554"/>
  </r>
  <r>
    <s v="AT4_D1"/>
    <x v="4"/>
    <s v="Frankfurter (Turkey)"/>
    <s v="Onions"/>
    <n v="0.05"/>
    <n v="2.4000000000000021E-2"/>
    <n v="1.2000000000000012E-3"/>
    <n v="1.6216216216216232E-5"/>
    <n v="0.26999999999999996"/>
    <n v="1.3499999999999998E-2"/>
    <n v="1.824324324324324E-4"/>
    <n v="0"/>
    <n v="0"/>
    <n v="0"/>
    <n v="0.42399999999999993"/>
    <n v="2.1199999999999997E-2"/>
    <n v="2.8648648648648642E-4"/>
    <n v="5.6603773584905724E-2"/>
    <n v="0.6367924528301887"/>
    <n v="0.69339622641509446"/>
    <n v="0.30660377358490554"/>
  </r>
  <r>
    <s v="AT4_D1"/>
    <x v="4"/>
    <s v="Creamed Spinach"/>
    <s v="Spinach"/>
    <n v="0.5"/>
    <n v="0.71800000000000019"/>
    <n v="0.3590000000000001"/>
    <n v="4.8513513513513528E-3"/>
    <n v="7.0540000000000003"/>
    <n v="3.5270000000000001"/>
    <n v="4.7662162162162167E-2"/>
    <n v="2.286"/>
    <n v="1.143"/>
    <n v="1.5445945945945946E-2"/>
    <n v="11.085999999999999"/>
    <n v="5.5429999999999993"/>
    <n v="7.4905405405405398E-2"/>
    <n v="6.4766372000721661E-2"/>
    <n v="0.84250405917373272"/>
    <n v="0.90727043117445438"/>
    <n v="9.2729568825545616E-2"/>
  </r>
  <r>
    <s v="AT4_D1"/>
    <x v="1"/>
    <s v="Creamed Spinach"/>
    <s v="Milk"/>
    <n v="0.2"/>
    <n v="0.71800000000000019"/>
    <n v="0.14360000000000003"/>
    <n v="1.9405405405405411E-3"/>
    <n v="7.0540000000000003"/>
    <n v="1.4108000000000001"/>
    <n v="1.9064864864864865E-2"/>
    <n v="2.286"/>
    <n v="0.45720000000000005"/>
    <n v="6.178378378378379E-3"/>
    <n v="11.085999999999999"/>
    <n v="2.2171999999999996"/>
    <n v="2.9962162162162156E-2"/>
    <n v="6.4766372000721661E-2"/>
    <n v="0.84250405917373283"/>
    <n v="0.90727043117445449"/>
    <n v="9.2729568825545505E-2"/>
  </r>
  <r>
    <s v="AT4_D1"/>
    <x v="1"/>
    <s v="Creamed Spinach"/>
    <s v="Butter"/>
    <n v="0.1"/>
    <n v="0.71800000000000019"/>
    <n v="7.1800000000000017E-2"/>
    <n v="9.7027027027027054E-4"/>
    <n v="7.0540000000000003"/>
    <n v="0.70540000000000003"/>
    <n v="9.5324324324324323E-3"/>
    <n v="2.286"/>
    <n v="0.22860000000000003"/>
    <n v="3.0891891891891895E-3"/>
    <n v="11.085999999999999"/>
    <n v="1.1085999999999998"/>
    <n v="1.4981081081081078E-2"/>
    <n v="6.4766372000721661E-2"/>
    <n v="0.84250405917373283"/>
    <n v="0.90727043117445449"/>
    <n v="9.2729568825545505E-2"/>
  </r>
  <r>
    <s v="AT4_D1"/>
    <x v="0"/>
    <s v="Creamed Spinach"/>
    <s v="Flour"/>
    <n v="0.1"/>
    <n v="0.71800000000000019"/>
    <n v="7.1800000000000017E-2"/>
    <n v="9.7027027027027054E-4"/>
    <n v="7.0540000000000003"/>
    <n v="0.70540000000000003"/>
    <n v="9.5324324324324323E-3"/>
    <n v="2.286"/>
    <n v="0.22860000000000003"/>
    <n v="3.0891891891891895E-3"/>
    <n v="11.085999999999999"/>
    <n v="1.1085999999999998"/>
    <n v="1.4981081081081078E-2"/>
    <n v="6.4766372000721661E-2"/>
    <n v="0.84250405917373283"/>
    <n v="0.90727043117445449"/>
    <n v="9.2729568825545505E-2"/>
  </r>
  <r>
    <s v="AT4_D1"/>
    <x v="0"/>
    <s v="Potatoes"/>
    <s v="Potatoes"/>
    <n v="1"/>
    <n v="1.2520000000000002"/>
    <n v="1.2520000000000002"/>
    <n v="1.6918918918918922E-2"/>
    <n v="1.5780000000000007"/>
    <n v="1.5780000000000007"/>
    <n v="2.1324324324324333E-2"/>
    <n v="0.73600000000000021"/>
    <n v="0.73600000000000021"/>
    <n v="9.9459459459459495E-3"/>
    <n v="10.948000000000004"/>
    <n v="10.948000000000004"/>
    <n v="0.14794594594594601"/>
    <n v="0.11435878699305807"/>
    <n v="0.211362805991962"/>
    <n v="0.32572159298502007"/>
    <n v="0.67427840701497987"/>
  </r>
  <r>
    <s v="AT4_D1"/>
    <x v="1"/>
    <s v="Strawberry Yoghurt"/>
    <s v="Yoghurt"/>
    <n v="0.8"/>
    <n v="0.22400000000000009"/>
    <n v="0.17920000000000008"/>
    <n v="2.4216216216216228E-3"/>
    <n v="3.5179999999999998"/>
    <n v="2.8144"/>
    <n v="3.8032432432432435E-2"/>
    <n v="1.976"/>
    <n v="1.5808"/>
    <n v="2.1362162162162163E-2"/>
    <n v="13.771999999999998"/>
    <n v="11.0176"/>
    <n v="0.14888648648648647"/>
    <n v="1.6264885274469947E-2"/>
    <n v="0.39892535579436539"/>
    <n v="0.4151902410688354"/>
    <n v="0.5848097589311646"/>
  </r>
  <r>
    <s v="AT4_D1"/>
    <x v="9"/>
    <s v="Strawberry Yoghurt"/>
    <s v="Strawberries"/>
    <n v="0.15"/>
    <n v="0.22400000000000009"/>
    <n v="3.3600000000000012E-2"/>
    <n v="4.5405405405405422E-4"/>
    <n v="3.5179999999999998"/>
    <n v="0.52769999999999995"/>
    <n v="7.1310810810810803E-3"/>
    <n v="1.976"/>
    <n v="0.2964"/>
    <n v="4.0054054054054055E-3"/>
    <n v="13.771999999999998"/>
    <n v="2.0657999999999999"/>
    <n v="2.7916216216216216E-2"/>
    <n v="1.6264885274469947E-2"/>
    <n v="0.39892535579436539"/>
    <n v="0.41519024106883529"/>
    <n v="0.58480975893116471"/>
  </r>
  <r>
    <s v="AT4_D1"/>
    <x v="3"/>
    <s v="Scrambled Eggs"/>
    <s v="Eggs"/>
    <n v="0.7"/>
    <n v="0.14800000000000002"/>
    <n v="0.10360000000000001"/>
    <n v="1.4000000000000002E-3"/>
    <n v="7.7699999999999991E-2"/>
    <n v="5.4389999999999994E-2"/>
    <n v="7.3499999999999987E-4"/>
    <n v="0"/>
    <n v="0"/>
    <n v="0"/>
    <n v="0.24"/>
    <n v="0.16799999999999998"/>
    <n v="2.2702702702702702E-3"/>
    <n v="0.61666666666666681"/>
    <n v="0.32374999999999998"/>
    <n v="0.9404166666666669"/>
    <n v="5.9583333333333099E-2"/>
  </r>
  <r>
    <s v="AT4_D1"/>
    <x v="1"/>
    <s v="Scrambled Eggs"/>
    <s v="Milk"/>
    <n v="0.2"/>
    <n v="0.14800000000000002"/>
    <n v="2.9600000000000005E-2"/>
    <n v="4.0000000000000007E-4"/>
    <n v="7.7699999999999991E-2"/>
    <n v="1.5539999999999998E-2"/>
    <n v="2.0999999999999998E-4"/>
    <n v="0"/>
    <n v="0"/>
    <n v="0"/>
    <n v="0.24"/>
    <n v="4.8000000000000001E-2"/>
    <n v="6.4864864864864862E-4"/>
    <n v="0.61666666666666681"/>
    <n v="0.32374999999999998"/>
    <n v="0.94041666666666668"/>
    <n v="5.9583333333333321E-2"/>
  </r>
  <r>
    <s v="AT4_D1"/>
    <x v="1"/>
    <s v="Scrambled Eggs"/>
    <s v="Butter"/>
    <n v="0.05"/>
    <n v="0.14800000000000002"/>
    <n v="7.4000000000000012E-3"/>
    <n v="1.0000000000000002E-4"/>
    <n v="7.7699999999999991E-2"/>
    <n v="3.8849999999999996E-3"/>
    <n v="5.2499999999999995E-5"/>
    <n v="0"/>
    <n v="0"/>
    <n v="0"/>
    <n v="0.24"/>
    <n v="1.2E-2"/>
    <n v="1.6216216216216215E-4"/>
    <n v="0.61666666666666681"/>
    <n v="0.32374999999999998"/>
    <n v="0.94041666666666668"/>
    <n v="5.9583333333333321E-2"/>
  </r>
  <r>
    <s v="AT4_D2"/>
    <x v="4"/>
    <s v="Cauliflower cream soup"/>
    <s v="Cauliflower"/>
    <n v="0.35"/>
    <n v="1.74"/>
    <n v="0.60899999999999999"/>
    <n v="7.081395348837209E-3"/>
    <n v="7.9779999999999998"/>
    <n v="2.7922999999999996"/>
    <n v="3.2468604651162788E-2"/>
    <n v="0"/>
    <n v="0"/>
    <n v="0"/>
    <n v="14.475999999999999"/>
    <n v="5.0665999999999993"/>
    <n v="5.8913953488372084E-2"/>
    <n v="0.12019894998618404"/>
    <n v="0.55111909367228518"/>
    <n v="0.67131804365846914"/>
    <n v="0.32868195634153086"/>
  </r>
  <r>
    <s v="AT4_D2"/>
    <x v="1"/>
    <s v="Cauliflower cream soup"/>
    <s v="Milk"/>
    <n v="0.2"/>
    <n v="1.74"/>
    <n v="0.34800000000000003"/>
    <n v="4.0465116279069773E-3"/>
    <n v="7.9779999999999998"/>
    <n v="1.5956000000000001"/>
    <n v="1.8553488372093026E-2"/>
    <n v="0"/>
    <n v="0"/>
    <n v="0"/>
    <n v="14.475999999999999"/>
    <n v="2.8952"/>
    <n v="3.3665116279069769E-2"/>
    <n v="0.12019894998618404"/>
    <n v="0.55111909367228518"/>
    <n v="0.67131804365846925"/>
    <n v="0.32868195634153075"/>
  </r>
  <r>
    <s v="AT4_D2"/>
    <x v="0"/>
    <s v="Cauliflower cream soup"/>
    <s v="Potatoes"/>
    <n v="0.2"/>
    <n v="1.74"/>
    <n v="0.34800000000000003"/>
    <n v="4.0465116279069773E-3"/>
    <n v="7.9779999999999998"/>
    <n v="1.5956000000000001"/>
    <n v="1.8553488372093026E-2"/>
    <n v="0"/>
    <n v="0"/>
    <n v="0"/>
    <n v="14.475999999999999"/>
    <n v="2.8952"/>
    <n v="3.3665116279069769E-2"/>
    <n v="0.12019894998618404"/>
    <n v="0.55111909367228518"/>
    <n v="0.67131804365846925"/>
    <n v="0.32868195634153075"/>
  </r>
  <r>
    <s v="AT4_D2"/>
    <x v="1"/>
    <s v="Cauliflower cream soup"/>
    <s v="Butter"/>
    <n v="0.1"/>
    <n v="1.74"/>
    <n v="0.17400000000000002"/>
    <n v="2.0232558139534887E-3"/>
    <n v="7.9779999999999998"/>
    <n v="0.79780000000000006"/>
    <n v="9.2767441860465132E-3"/>
    <n v="0"/>
    <n v="0"/>
    <n v="0"/>
    <n v="14.475999999999999"/>
    <n v="1.4476"/>
    <n v="1.6832558139534885E-2"/>
    <n v="0.12019894998618404"/>
    <n v="0.55111909367228518"/>
    <n v="0.67131804365846925"/>
    <n v="0.32868195634153075"/>
  </r>
  <r>
    <s v="AT4_D2"/>
    <x v="4"/>
    <s v="Cauliflower cream soup"/>
    <s v="Onions"/>
    <n v="0.1"/>
    <n v="1.74"/>
    <n v="0.17400000000000002"/>
    <n v="2.0232558139534887E-3"/>
    <n v="7.9779999999999998"/>
    <n v="0.79780000000000006"/>
    <n v="9.2767441860465132E-3"/>
    <n v="0"/>
    <n v="0"/>
    <n v="0"/>
    <n v="14.475999999999999"/>
    <n v="1.4476"/>
    <n v="1.6832558139534885E-2"/>
    <n v="0.12019894998618404"/>
    <n v="0.55111909367228518"/>
    <n v="0.67131804365846925"/>
    <n v="0.32868195634153075"/>
  </r>
  <r>
    <s v="AT4_D2"/>
    <x v="0"/>
    <s v="Noodles with nuts"/>
    <s v="Pasta"/>
    <n v="0.5"/>
    <n v="0.67799999999999994"/>
    <n v="0.33899999999999997"/>
    <n v="3.941860465116279E-3"/>
    <n v="1.502"/>
    <n v="0.751"/>
    <n v="8.7325581395348833E-3"/>
    <n v="0"/>
    <n v="0"/>
    <n v="0"/>
    <n v="15.468"/>
    <n v="7.734"/>
    <n v="8.9930232558139533E-2"/>
    <n v="4.3832428238944912E-2"/>
    <n v="9.710369795707266E-2"/>
    <n v="0.14093612619601756"/>
    <n v="0.85906387380398241"/>
  </r>
  <r>
    <s v="AT4_D2"/>
    <x v="3"/>
    <s v="Noodles with nuts"/>
    <s v="Nuts"/>
    <n v="0.25"/>
    <n v="0.67799999999999994"/>
    <n v="0.16949999999999998"/>
    <n v="1.9709302325581395E-3"/>
    <n v="1.502"/>
    <n v="0.3755"/>
    <n v="4.3662790697674416E-3"/>
    <n v="0"/>
    <n v="0"/>
    <n v="0"/>
    <n v="15.468"/>
    <n v="3.867"/>
    <n v="4.4965116279069767E-2"/>
    <n v="4.3832428238944912E-2"/>
    <n v="9.710369795707266E-2"/>
    <n v="0.14093612619601756"/>
    <n v="0.85906387380398241"/>
  </r>
  <r>
    <s v="AT4_D2"/>
    <x v="1"/>
    <s v="Noodles with nuts"/>
    <s v="Butter"/>
    <n v="0.1"/>
    <n v="0.67799999999999994"/>
    <n v="6.7799999999999999E-2"/>
    <n v="7.8837209302325584E-4"/>
    <n v="1.502"/>
    <n v="0.1502"/>
    <n v="1.7465116279069767E-3"/>
    <n v="0"/>
    <n v="0"/>
    <n v="0"/>
    <n v="15.468"/>
    <n v="1.5468000000000002"/>
    <n v="1.7986046511627909E-2"/>
    <n v="4.3832428238944912E-2"/>
    <n v="9.710369795707266E-2"/>
    <n v="0.14093612619601756"/>
    <n v="0.85906387380398241"/>
  </r>
  <r>
    <s v="AT4_D2"/>
    <x v="0"/>
    <s v="Noodles with nuts"/>
    <s v="Sugar"/>
    <n v="0.1"/>
    <n v="0.67799999999999994"/>
    <n v="6.7799999999999999E-2"/>
    <n v="7.8837209302325584E-4"/>
    <n v="1.502"/>
    <n v="0.1502"/>
    <n v="1.7465116279069767E-3"/>
    <n v="0"/>
    <n v="0"/>
    <n v="0"/>
    <n v="15.468"/>
    <n v="1.5468000000000002"/>
    <n v="1.7986046511627909E-2"/>
    <n v="4.3832428238944912E-2"/>
    <n v="9.710369795707266E-2"/>
    <n v="0.14093612619601756"/>
    <n v="0.85906387380398241"/>
  </r>
  <r>
    <s v="AT4_D2"/>
    <x v="0"/>
    <s v="Breadcrumb dumplings"/>
    <s v="Flour"/>
    <n v="0.35"/>
    <n v="0"/>
    <n v="0"/>
    <n v="0"/>
    <n v="0.29000000000000004"/>
    <n v="0.10150000000000001"/>
    <n v="1.180232558139535E-3"/>
    <n v="0"/>
    <n v="0"/>
    <n v="0"/>
    <n v="0.47"/>
    <n v="0.16449999999999998"/>
    <n v="1.9127906976744184E-3"/>
    <n v="0"/>
    <n v="0.61702127659574479"/>
    <n v="0.61702127659574479"/>
    <n v="0.38297872340425521"/>
  </r>
  <r>
    <s v="AT4_D2"/>
    <x v="1"/>
    <s v="Breadcrumb dumplings"/>
    <s v="Butter"/>
    <n v="0.25"/>
    <n v="0"/>
    <n v="0"/>
    <n v="0"/>
    <n v="0.29000000000000004"/>
    <n v="7.2500000000000009E-2"/>
    <n v="8.4302325581395361E-4"/>
    <n v="0"/>
    <n v="0"/>
    <n v="0"/>
    <n v="0.47"/>
    <n v="0.11749999999999999"/>
    <n v="1.3662790697674418E-3"/>
    <n v="0"/>
    <n v="0.61702127659574479"/>
    <n v="0.61702127659574479"/>
    <n v="0.38297872340425521"/>
  </r>
  <r>
    <s v="AT4_D2"/>
    <x v="3"/>
    <s v="Breadcrumb dumplings"/>
    <s v="Eggs"/>
    <n v="0.2"/>
    <n v="0"/>
    <n v="0"/>
    <n v="0"/>
    <n v="0.29000000000000004"/>
    <n v="5.800000000000001E-2"/>
    <n v="6.7441860465116289E-4"/>
    <n v="0"/>
    <n v="0"/>
    <n v="0"/>
    <n v="0.47"/>
    <n v="9.4E-2"/>
    <n v="1.0930232558139534E-3"/>
    <n v="0"/>
    <n v="0.61702127659574479"/>
    <n v="0.61702127659574479"/>
    <n v="0.38297872340425521"/>
  </r>
  <r>
    <s v="AT4_D2"/>
    <x v="0"/>
    <s v="Breadcrumb dumplings"/>
    <s v="Flour"/>
    <n v="0.1"/>
    <n v="0"/>
    <n v="0"/>
    <n v="0"/>
    <n v="0.29000000000000004"/>
    <n v="2.9000000000000005E-2"/>
    <n v="3.3720930232558144E-4"/>
    <n v="0"/>
    <n v="0"/>
    <n v="0"/>
    <n v="0.47"/>
    <n v="4.7E-2"/>
    <n v="5.465116279069767E-4"/>
    <n v="0"/>
    <n v="0.61702127659574479"/>
    <n v="0.61702127659574479"/>
    <n v="0.38297872340425521"/>
  </r>
  <r>
    <s v="AT4_D2"/>
    <x v="9"/>
    <s v="Applesauce"/>
    <s v="Apples"/>
    <n v="0.9"/>
    <n v="0.94400000000000006"/>
    <n v="0.84960000000000002"/>
    <n v="9.8790697674418608E-3"/>
    <n v="0.85399999999999998"/>
    <n v="0.76859999999999995"/>
    <n v="8.937209302325581E-3"/>
    <n v="0"/>
    <n v="0"/>
    <n v="0"/>
    <n v="11.571999999999999"/>
    <n v="10.4148"/>
    <n v="0.12110232558139535"/>
    <n v="8.1576218458347741E-2"/>
    <n v="7.3798824749395087E-2"/>
    <n v="0.15537504320774281"/>
    <n v="0.84462495679225724"/>
  </r>
  <r>
    <s v="AT4_D2"/>
    <x v="0"/>
    <s v="Applesauce"/>
    <s v="Sugar"/>
    <n v="0.1"/>
    <n v="0.94400000000000006"/>
    <n v="9.4400000000000012E-2"/>
    <n v="1.0976744186046512E-3"/>
    <n v="0.85399999999999998"/>
    <n v="8.5400000000000004E-2"/>
    <n v="9.9302325581395357E-4"/>
    <n v="0"/>
    <n v="0"/>
    <n v="0"/>
    <n v="11.571999999999999"/>
    <n v="1.1572"/>
    <n v="1.3455813953488372E-2"/>
    <n v="8.1576218458347741E-2"/>
    <n v="7.3798824749395101E-2"/>
    <n v="0.15537504320774284"/>
    <n v="0.84462495679225713"/>
  </r>
  <r>
    <m/>
    <x v="11"/>
    <m/>
    <m/>
    <m/>
    <m/>
    <m/>
    <m/>
    <m/>
    <m/>
    <m/>
    <m/>
    <m/>
    <m/>
    <m/>
    <m/>
    <m/>
    <n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2">
  <r>
    <s v="IT1_D1"/>
    <x v="0"/>
    <s v="Saffron risotto"/>
    <s v="Rice"/>
    <n v="0.8"/>
    <n v="0.81920000000000004"/>
    <n v="1.4894545454545455E-2"/>
    <n v="0"/>
    <n v="0"/>
    <n v="5.9496000000000011"/>
    <n v="0.10817454545454548"/>
    <n v="0.13768992873470484"/>
    <n v="0"/>
    <n v="0.13768992873470484"/>
    <n v="0.86231007126529513"/>
  </r>
  <r>
    <s v="IT1_D1"/>
    <x v="1"/>
    <s v="Saffron risotto"/>
    <s v="Broth"/>
    <n v="0.15"/>
    <n v="0.15359999999999999"/>
    <n v="2.7927272727272727E-3"/>
    <n v="0"/>
    <n v="0"/>
    <n v="1.11555"/>
    <n v="2.0282727272727275E-2"/>
    <n v="0.13768992873470484"/>
    <n v="0"/>
    <n v="0.13768992873470484"/>
    <n v="0.86231007126529513"/>
  </r>
  <r>
    <s v="IT1_D1"/>
    <x v="2"/>
    <s v="Saffron risotto"/>
    <s v="Butter"/>
    <n v="0.05"/>
    <n v="5.1200000000000002E-2"/>
    <n v="9.3090909090909097E-4"/>
    <n v="0"/>
    <n v="0"/>
    <n v="0.37185000000000007"/>
    <n v="6.7609090909090926E-3"/>
    <n v="0.13768992873470484"/>
    <n v="0"/>
    <n v="0.13768992873470484"/>
    <n v="0.86231007126529513"/>
  </r>
  <r>
    <s v="IT1_D2"/>
    <x v="0"/>
    <s v="Plain pasta"/>
    <s v="Pasta"/>
    <n v="0.95"/>
    <n v="1.1798999999999999"/>
    <n v="1.815230769230769E-2"/>
    <n v="0.39804999999999996"/>
    <n v="6.1238461538461533E-3"/>
    <n v="5.6781500000000005"/>
    <n v="8.7356153846153847E-2"/>
    <n v="0.20779655345491047"/>
    <n v="7.010205788857285E-2"/>
    <n v="0.27789861134348331"/>
    <n v="0.72210138865651663"/>
  </r>
  <r>
    <s v="IT1_D2"/>
    <x v="3"/>
    <s v="Plain pasta"/>
    <s v="Oil, olive"/>
    <n v="0.05"/>
    <n v="6.2100000000000002E-2"/>
    <n v="9.5538461538461543E-4"/>
    <n v="2.095E-2"/>
    <n v="3.2230769230769232E-4"/>
    <n v="0.29885"/>
    <n v="4.5976923076923078E-3"/>
    <n v="0.20779655345491049"/>
    <n v="7.0102057888572863E-2"/>
    <n v="0.27789861134348337"/>
    <n v="0.72210138865651663"/>
  </r>
  <r>
    <s v="IT2_D1"/>
    <x v="0"/>
    <s v="Wholewheat pasta with pizzaiola sauce"/>
    <s v="Pasta"/>
    <n v="0.65"/>
    <n v="3.0172999999999996"/>
    <n v="4.5034328358208947E-2"/>
    <n v="0"/>
    <n v="0"/>
    <n v="12.688000000000001"/>
    <n v="0.18937313432835823"/>
    <n v="0.23780737704918029"/>
    <n v="0"/>
    <n v="0.23780737704918029"/>
    <n v="0.76219262295081969"/>
  </r>
  <r>
    <s v="IT2_D1"/>
    <x v="4"/>
    <s v="Wholewheat pasta with pizzaiola sauce"/>
    <s v="Tomato puree"/>
    <n v="0.2"/>
    <n v="0.92839999999999989"/>
    <n v="1.3856716417910446E-2"/>
    <n v="0"/>
    <n v="0"/>
    <n v="3.9039999999999999"/>
    <n v="5.8268656716417906E-2"/>
    <n v="0.23780737704918031"/>
    <n v="0"/>
    <n v="0.23780737704918031"/>
    <n v="0.76219262295081969"/>
  </r>
  <r>
    <s v="IT2_D1"/>
    <x v="2"/>
    <s v="Wholewheat pasta with pizzaiola sauce"/>
    <s v="Cheese, mozzarella"/>
    <n v="0.1"/>
    <n v="0.46419999999999995"/>
    <n v="6.9283582089552228E-3"/>
    <n v="0"/>
    <n v="0"/>
    <n v="1.952"/>
    <n v="2.9134328358208953E-2"/>
    <n v="0.23780737704918031"/>
    <n v="0"/>
    <n v="0.23780737704918031"/>
    <n v="0.76219262295081969"/>
  </r>
  <r>
    <s v="IT2_D1"/>
    <x v="3"/>
    <s v="Wholewheat pasta with pizzaiola sauce"/>
    <s v="Oil, olive"/>
    <n v="0.05"/>
    <n v="0.23209999999999997"/>
    <n v="3.4641791044776114E-3"/>
    <n v="0"/>
    <n v="0"/>
    <n v="0.97599999999999998"/>
    <n v="1.4567164179104477E-2"/>
    <n v="0.23780737704918031"/>
    <n v="0"/>
    <n v="0.23780737704918031"/>
    <n v="0.76219262295081969"/>
  </r>
  <r>
    <s v="IT2_D2"/>
    <x v="0"/>
    <s v="Rice with olive oil"/>
    <s v="Rice"/>
    <n v="0.85"/>
    <n v="2.8882999999999996"/>
    <n v="4.3108955223880592E-2"/>
    <n v="0"/>
    <n v="0"/>
    <n v="10.228050000000001"/>
    <n v="0.15265746268656719"/>
    <n v="0.28239009390841846"/>
    <n v="0"/>
    <n v="0.28239009390841846"/>
    <n v="0.71760990609158148"/>
  </r>
  <r>
    <s v="IT2_D2"/>
    <x v="3"/>
    <s v="Rice with olive oil"/>
    <s v="Oil, olive"/>
    <n v="0.15"/>
    <n v="0.50969999999999993"/>
    <n v="7.6074626865671631E-3"/>
    <n v="0"/>
    <n v="0"/>
    <n v="1.8049500000000001"/>
    <n v="2.693955223880597E-2"/>
    <n v="0.28239009390841846"/>
    <n v="0"/>
    <n v="0.28239009390841846"/>
    <n v="0.71760990609158148"/>
  </r>
  <r>
    <s v="IT3_D1"/>
    <x v="0"/>
    <s v="Saffron risotto"/>
    <s v="Rice"/>
    <n v="0.8"/>
    <n v="2.7824000000000004"/>
    <n v="4.0917647058823538E-2"/>
    <n v="2.052"/>
    <n v="3.0176470588235294E-2"/>
    <n v="19.133357669866367"/>
    <n v="0.28137290690979949"/>
    <n v="0.14542141781952239"/>
    <n v="0.10724725034706006"/>
    <n v="0.25266866816658246"/>
    <n v="0.7473313318334176"/>
  </r>
  <r>
    <s v="IT3_D1"/>
    <x v="1"/>
    <s v="Saffron risotto"/>
    <s v="Broth"/>
    <n v="0.15"/>
    <n v="0.52170000000000005"/>
    <n v="7.6720588235294129E-3"/>
    <n v="0.38474999999999998"/>
    <n v="5.658088235294117E-3"/>
    <n v="3.5875045630999431"/>
    <n v="5.2757420045587401E-2"/>
    <n v="0.14542141781952242"/>
    <n v="0.10724725034706008"/>
    <n v="0.25266866816658246"/>
    <n v="0.7473313318334176"/>
  </r>
  <r>
    <s v="IT3_D1"/>
    <x v="2"/>
    <s v="Saffron risotto"/>
    <s v="Butter"/>
    <n v="0.05"/>
    <n v="0.17390000000000003"/>
    <n v="2.5573529411764711E-3"/>
    <n v="0.12825"/>
    <n v="1.8860294117647059E-3"/>
    <n v="1.1958348543666479"/>
    <n v="1.7585806681862468E-2"/>
    <n v="0.14542141781952239"/>
    <n v="0.10724725034706006"/>
    <n v="0.25266866816658246"/>
    <n v="0.7473313318334176"/>
  </r>
  <r>
    <s v="IT3_D2"/>
    <x v="0"/>
    <s v="Pasta and beans"/>
    <s v="Pasta"/>
    <n v="0.5"/>
    <n v="2.3035000000000001"/>
    <n v="3.5438461538461537E-2"/>
    <n v="3.1340000000000003"/>
    <n v="4.8215384615384618E-2"/>
    <n v="12.284565217391304"/>
    <n v="0.18899331103678929"/>
    <n v="0.18751172379620948"/>
    <n v="0.25511688403617128"/>
    <n v="0.44262860783238073"/>
    <n v="0.55737139216761933"/>
  </r>
  <r>
    <s v="IT3_D2"/>
    <x v="5"/>
    <s v="Pasta and beans"/>
    <s v="Bean, kidney"/>
    <n v="0.45"/>
    <n v="2.07315"/>
    <n v="3.1894615384615382E-2"/>
    <n v="2.8206000000000002"/>
    <n v="4.3393846153846158E-2"/>
    <n v="11.056108695652174"/>
    <n v="0.17009397993311037"/>
    <n v="0.18751172379620945"/>
    <n v="0.25511688403617122"/>
    <n v="0.44262860783238073"/>
    <n v="0.55737139216761933"/>
  </r>
  <r>
    <s v="IT3_D2"/>
    <x v="3"/>
    <s v="Pasta and beans"/>
    <s v="Oil, olive"/>
    <n v="0.05"/>
    <n v="0.23035000000000003"/>
    <n v="3.5438461538461544E-3"/>
    <n v="0.31340000000000007"/>
    <n v="4.8215384615384622E-3"/>
    <n v="1.2284565217391306"/>
    <n v="1.8899331103678932E-2"/>
    <n v="0.18751172379620945"/>
    <n v="0.25511688403617128"/>
    <n v="0.44262860783238067"/>
    <n v="0.55737139216761933"/>
  </r>
  <r>
    <s v="IT4_D1"/>
    <x v="0"/>
    <s v="Fusilli with rosé sauce and nuts"/>
    <s v="Pasta"/>
    <n v="0.65"/>
    <n v="1.6789500000000002"/>
    <n v="2.5830000000000002E-2"/>
    <n v="0"/>
    <n v="0"/>
    <n v="11.220949999999998"/>
    <n v="0.17262999999999998"/>
    <n v="0.14962636853385858"/>
    <n v="0"/>
    <n v="0.14962636853385858"/>
    <n v="0.85037363146614142"/>
  </r>
  <r>
    <s v="IT4_D1"/>
    <x v="4"/>
    <s v="Fusilli with rosé sauce and nuts"/>
    <s v="Tomato puree"/>
    <n v="0.15"/>
    <n v="0.38745000000000002"/>
    <n v="5.9607692307692313E-3"/>
    <n v="0"/>
    <n v="0"/>
    <n v="2.5894499999999998"/>
    <n v="3.9837692307692303E-2"/>
    <n v="0.14962636853385855"/>
    <n v="0"/>
    <n v="0.14962636853385855"/>
    <n v="0.85037363146614142"/>
  </r>
  <r>
    <s v="IT4_D1"/>
    <x v="2"/>
    <s v="Fusilli with rosé sauce and nuts"/>
    <s v="Heavy cream"/>
    <n v="0.1"/>
    <n v="0.25830000000000003"/>
    <n v="3.9738461538461542E-3"/>
    <n v="0"/>
    <n v="0"/>
    <n v="1.7262999999999999"/>
    <n v="2.6558461538461538E-2"/>
    <n v="0.14962636853385855"/>
    <n v="0"/>
    <n v="0.14962636853385855"/>
    <n v="0.85037363146614142"/>
  </r>
  <r>
    <s v="IT4_D1"/>
    <x v="3"/>
    <s v="Fusilli with rosé sauce and nuts"/>
    <s v="Nuts"/>
    <n v="0.1"/>
    <n v="0.25830000000000003"/>
    <n v="3.9738461538461542E-3"/>
    <n v="0"/>
    <n v="0"/>
    <n v="1.7262999999999999"/>
    <n v="2.6558461538461538E-2"/>
    <n v="0.14962636853385855"/>
    <n v="0"/>
    <n v="0.14962636853385855"/>
    <n v="0.85037363146614142"/>
  </r>
  <r>
    <s v="IT4_D2"/>
    <x v="0"/>
    <s v="Tortellini with ragù alla bolognese"/>
    <s v="Flour"/>
    <n v="0.3"/>
    <n v="0.48360000000000003"/>
    <n v="7.111764705882353E-3"/>
    <n v="0"/>
    <n v="0"/>
    <n v="5.2799999999999994"/>
    <n v="7.7647058823529402E-2"/>
    <n v="9.1590909090909112E-2"/>
    <n v="0"/>
    <n v="9.1590909090909112E-2"/>
    <n v="0.90840909090909094"/>
  </r>
  <r>
    <s v="IT4_D2"/>
    <x v="3"/>
    <s v="Tortellini with ragù alla bolognese"/>
    <s v="Eggs"/>
    <n v="0.2"/>
    <n v="0.32240000000000002"/>
    <n v="4.7411764705882356E-3"/>
    <n v="0"/>
    <n v="0"/>
    <n v="3.5199999999999996"/>
    <n v="5.1764705882352935E-2"/>
    <n v="9.1590909090909112E-2"/>
    <n v="0"/>
    <n v="9.1590909090909112E-2"/>
    <n v="0.90840909090909094"/>
  </r>
  <r>
    <s v="IT4_D2"/>
    <x v="6"/>
    <s v="Tortellini with ragù alla bolognese"/>
    <s v="Pork"/>
    <n v="0.3"/>
    <n v="0.48360000000000003"/>
    <n v="7.111764705882353E-3"/>
    <n v="0"/>
    <n v="0"/>
    <n v="5.2799999999999994"/>
    <n v="7.7647058823529402E-2"/>
    <n v="9.1590909090909112E-2"/>
    <n v="0"/>
    <n v="9.1590909090909112E-2"/>
    <n v="0.90840909090909094"/>
  </r>
  <r>
    <s v="IT4_D2"/>
    <x v="2"/>
    <s v="Tortellini with ragù alla bolognese"/>
    <s v="Cheese, hard"/>
    <n v="0.2"/>
    <n v="0.32240000000000002"/>
    <n v="4.7411764705882356E-3"/>
    <n v="0"/>
    <n v="0"/>
    <n v="3.5199999999999996"/>
    <n v="5.1764705882352935E-2"/>
    <n v="9.1590909090909112E-2"/>
    <n v="0"/>
    <n v="9.1590909090909112E-2"/>
    <n v="0.90840909090909094"/>
  </r>
  <r>
    <s v="IT4_D2"/>
    <x v="7"/>
    <s v="Tortellini with ragù alla bolognese"/>
    <s v="Beef"/>
    <n v="0.3"/>
    <n v="0.48360000000000003"/>
    <n v="7.111764705882353E-3"/>
    <n v="0"/>
    <n v="0"/>
    <n v="5.2799999999999994"/>
    <n v="7.7647058823529402E-2"/>
    <n v="9.1590909090909112E-2"/>
    <n v="0"/>
    <n v="9.1590909090909112E-2"/>
    <n v="0.90840909090909094"/>
  </r>
  <r>
    <s v="IT4_D2"/>
    <x v="4"/>
    <s v="Tortellini with ragù alla bolognese"/>
    <s v="Tomato puree"/>
    <n v="0.3"/>
    <n v="0.48360000000000003"/>
    <n v="7.111764705882353E-3"/>
    <n v="0"/>
    <n v="0"/>
    <n v="5.2799999999999994"/>
    <n v="7.7647058823529402E-2"/>
    <n v="9.1590909090909112E-2"/>
    <n v="0"/>
    <n v="9.1590909090909112E-2"/>
    <n v="0.90840909090909094"/>
  </r>
  <r>
    <s v="IT4_D2"/>
    <x v="6"/>
    <s v="Tortellini with ragù alla bolognese"/>
    <s v="Pork fat"/>
    <n v="0.15"/>
    <n v="0.24180000000000001"/>
    <n v="3.5558823529411765E-3"/>
    <n v="0"/>
    <n v="0"/>
    <n v="2.6399999999999997"/>
    <n v="3.8823529411764701E-2"/>
    <n v="9.1590909090909112E-2"/>
    <n v="0"/>
    <n v="9.1590909090909112E-2"/>
    <n v="0.90840909090909094"/>
  </r>
  <r>
    <s v="IT4_D2"/>
    <x v="4"/>
    <s v="Tortellini with ragù alla bolognese"/>
    <s v="Onions"/>
    <n v="0.05"/>
    <n v="8.0600000000000005E-2"/>
    <n v="1.1852941176470589E-3"/>
    <n v="0"/>
    <n v="0"/>
    <n v="0.87999999999999989"/>
    <n v="1.2941176470588234E-2"/>
    <n v="9.1590909090909112E-2"/>
    <n v="0"/>
    <n v="9.1590909090909112E-2"/>
    <n v="0.90840909090909094"/>
  </r>
  <r>
    <s v="IT4_D2"/>
    <x v="4"/>
    <s v="Tortellini with ragù alla bolognese"/>
    <s v="Carrots"/>
    <n v="0.05"/>
    <n v="8.0600000000000005E-2"/>
    <n v="1.1852941176470589E-3"/>
    <n v="0"/>
    <n v="0"/>
    <n v="0.87999999999999989"/>
    <n v="1.2941176470588234E-2"/>
    <n v="9.1590909090909112E-2"/>
    <n v="0"/>
    <n v="9.1590909090909112E-2"/>
    <n v="0.90840909090909094"/>
  </r>
  <r>
    <s v="IT4_D2"/>
    <x v="4"/>
    <s v="Tortellini with ragù alla bolognese"/>
    <s v="Celery"/>
    <n v="0.05"/>
    <n v="8.0600000000000005E-2"/>
    <n v="1.1852941176470589E-3"/>
    <n v="0"/>
    <n v="0"/>
    <n v="0.87999999999999989"/>
    <n v="1.2941176470588234E-2"/>
    <n v="9.1590909090909112E-2"/>
    <n v="0"/>
    <n v="9.1590909090909112E-2"/>
    <n v="0.90840909090909094"/>
  </r>
  <r>
    <s v="IT4_D2"/>
    <x v="1"/>
    <s v="Tortellini with ragù alla bolognese"/>
    <s v="Broth"/>
    <n v="0.1"/>
    <n v="0.16120000000000001"/>
    <n v="2.3705882352941178E-3"/>
    <n v="0"/>
    <n v="0"/>
    <n v="1.7599999999999998"/>
    <n v="2.5882352941176467E-2"/>
    <n v="9.1590909090909112E-2"/>
    <n v="0"/>
    <n v="9.1590909090909112E-2"/>
    <n v="0.90840909090909094"/>
  </r>
  <r>
    <s v="IT1_D1"/>
    <x v="4"/>
    <s v="Pea and pumpkin pie"/>
    <s v="Green peas"/>
    <n v="0.4"/>
    <n v="0.20200000000000001"/>
    <n v="3.6727272727272728E-3"/>
    <n v="0.22160000000000002"/>
    <n v="4.0290909090909093E-3"/>
    <n v="1.0448000000000002"/>
    <n v="1.8996363636363641E-2"/>
    <n v="0.19333843797856046"/>
    <n v="0.21209800918836139"/>
    <n v="0.40543644716692184"/>
    <n v="0.59456355283307816"/>
  </r>
  <r>
    <s v="IT1_D1"/>
    <x v="4"/>
    <s v="Pea and pumpkin pie"/>
    <s v="Pumpkin"/>
    <n v="0.4"/>
    <n v="0.20200000000000001"/>
    <n v="3.6727272727272728E-3"/>
    <n v="0.22160000000000002"/>
    <n v="4.0290909090909093E-3"/>
    <n v="1.0448000000000002"/>
    <n v="1.8996363636363641E-2"/>
    <n v="0.19333843797856046"/>
    <n v="0.21209800918836139"/>
    <n v="0.40543644716692184"/>
    <n v="0.59456355283307816"/>
  </r>
  <r>
    <s v="IT1_D1"/>
    <x v="3"/>
    <s v="Pea and pumpkin pie"/>
    <s v="Eggs"/>
    <n v="0.1"/>
    <n v="5.0500000000000003E-2"/>
    <n v="9.181818181818182E-4"/>
    <n v="5.5400000000000005E-2"/>
    <n v="1.0072727272727273E-3"/>
    <n v="0.26120000000000004"/>
    <n v="4.7490909090909103E-3"/>
    <n v="0.19333843797856046"/>
    <n v="0.21209800918836139"/>
    <n v="0.40543644716692184"/>
    <n v="0.59456355283307816"/>
  </r>
  <r>
    <s v="IT1_D1"/>
    <x v="2"/>
    <s v="Pea and pumpkin pie"/>
    <s v="Cheese, parmesan"/>
    <n v="0.1"/>
    <n v="5.0500000000000003E-2"/>
    <n v="9.181818181818182E-4"/>
    <n v="5.5400000000000005E-2"/>
    <n v="1.0072727272727273E-3"/>
    <n v="0.26120000000000004"/>
    <n v="4.7490909090909103E-3"/>
    <n v="0.19333843797856046"/>
    <n v="0.21209800918836139"/>
    <n v="0.40543644716692184"/>
    <n v="0.59456355283307816"/>
  </r>
  <r>
    <s v="IT1_D2"/>
    <x v="7"/>
    <s v="Beef stew"/>
    <s v="Beef"/>
    <n v="0.6"/>
    <n v="0.55679999999999996"/>
    <n v="8.5661538461538449E-3"/>
    <n v="0.59099999999999997"/>
    <n v="9.0923076923076912E-3"/>
    <n v="3.5778000000000003"/>
    <n v="5.5043076923076931E-2"/>
    <n v="0.15562636256917656"/>
    <n v="0.16518530940801607"/>
    <n v="0.32081167197719263"/>
    <n v="0.67918832802280737"/>
  </r>
  <r>
    <s v="IT1_D2"/>
    <x v="4"/>
    <s v="Beef stew"/>
    <s v="Tomato puree"/>
    <n v="0.2"/>
    <n v="0.18559999999999999"/>
    <n v="2.8553846153846151E-3"/>
    <n v="0.19700000000000001"/>
    <n v="3.030769230769231E-3"/>
    <n v="1.1926000000000003"/>
    <n v="1.8347692307692311E-2"/>
    <n v="0.15562636256917653"/>
    <n v="0.16518530940801607"/>
    <n v="0.32081167197719257"/>
    <n v="0.67918832802280749"/>
  </r>
  <r>
    <s v="IT1_D2"/>
    <x v="4"/>
    <s v="Beef stew"/>
    <s v="Carrots"/>
    <n v="0.1"/>
    <n v="9.2799999999999994E-2"/>
    <n v="1.4276923076923076E-3"/>
    <n v="9.8500000000000004E-2"/>
    <n v="1.5153846153846155E-3"/>
    <n v="0.59630000000000016"/>
    <n v="9.1738461538461557E-3"/>
    <n v="0.15562636256917653"/>
    <n v="0.16518530940801607"/>
    <n v="0.32081167197719257"/>
    <n v="0.67918832802280749"/>
  </r>
  <r>
    <s v="IT1_D2"/>
    <x v="4"/>
    <s v="Beef stew"/>
    <s v="Celery"/>
    <n v="0.1"/>
    <n v="9.2799999999999994E-2"/>
    <n v="1.4276923076923076E-3"/>
    <n v="9.8500000000000004E-2"/>
    <n v="1.5153846153846155E-3"/>
    <n v="0.59630000000000016"/>
    <n v="9.1738461538461557E-3"/>
    <n v="0.15562636256917653"/>
    <n v="0.16518530940801607"/>
    <n v="0.32081167197719257"/>
    <n v="0.67918832802280749"/>
  </r>
  <r>
    <s v="IT1_D2"/>
    <x v="4"/>
    <s v="Beef stew"/>
    <s v="Onions"/>
    <n v="0.1"/>
    <n v="9.2799999999999994E-2"/>
    <n v="1.4276923076923076E-3"/>
    <n v="9.8500000000000004E-2"/>
    <n v="1.5153846153846155E-3"/>
    <n v="0.59630000000000016"/>
    <n v="9.1738461538461557E-3"/>
    <n v="0.15562636256917653"/>
    <n v="0.16518530940801607"/>
    <n v="0.32081167197719257"/>
    <n v="0.67918832802280749"/>
  </r>
  <r>
    <s v="IT1_D2"/>
    <x v="3"/>
    <s v="Beef stew"/>
    <s v="Oil, olive"/>
    <n v="0.05"/>
    <n v="4.6399999999999997E-2"/>
    <n v="7.1384615384615378E-4"/>
    <n v="4.9250000000000002E-2"/>
    <n v="7.5769230769230774E-4"/>
    <n v="0.29815000000000008"/>
    <n v="4.5869230769230778E-3"/>
    <n v="0.15562636256917653"/>
    <n v="0.16518530940801607"/>
    <n v="0.32081167197719257"/>
    <n v="0.67918832802280749"/>
  </r>
  <r>
    <s v="IT2_D1"/>
    <x v="4"/>
    <s v="Vegetable and ricotta pie"/>
    <s v="Courgettes or zucchini"/>
    <n v="0.5"/>
    <n v="1.4405000000000001"/>
    <n v="2.1500000000000002E-2"/>
    <n v="0"/>
    <n v="0"/>
    <n v="3.2024999999999997"/>
    <n v="4.779850746268656E-2"/>
    <n v="0.44980483996877446"/>
    <n v="0"/>
    <n v="0.44980483996877446"/>
    <n v="0.55019516003122559"/>
  </r>
  <r>
    <s v="IT2_D1"/>
    <x v="2"/>
    <s v="Vegetable and ricotta pie"/>
    <s v="Cheese, unspecified"/>
    <n v="0.4"/>
    <n v="1.1524000000000001"/>
    <n v="1.72E-2"/>
    <n v="0"/>
    <n v="0"/>
    <n v="2.5619999999999998"/>
    <n v="3.8238805970149253E-2"/>
    <n v="0.44980483996877446"/>
    <n v="0"/>
    <n v="0.44980483996877446"/>
    <n v="0.55019516003122559"/>
  </r>
  <r>
    <s v="IT2_D1"/>
    <x v="3"/>
    <s v="Vegetable and ricotta pie"/>
    <s v="Eggs"/>
    <n v="0.1"/>
    <n v="0.28810000000000002"/>
    <n v="4.3E-3"/>
    <n v="0"/>
    <n v="0"/>
    <n v="0.64049999999999996"/>
    <n v="9.5597014925373133E-3"/>
    <n v="0.44980483996877446"/>
    <n v="0"/>
    <n v="0.44980483996877446"/>
    <n v="0.55019516003122559"/>
  </r>
  <r>
    <s v="IT2_D2"/>
    <x v="6"/>
    <s v="Chicken meatballs"/>
    <s v="Chicken, without bone"/>
    <n v="0.75"/>
    <n v="1.1985000000000001"/>
    <n v="1.7888059701492539E-2"/>
    <n v="0"/>
    <n v="0"/>
    <n v="2.9767499999999996"/>
    <n v="4.4429104477611933E-2"/>
    <n v="0.40262030738221222"/>
    <n v="0"/>
    <n v="0.40262030738221222"/>
    <n v="0.59737969261778778"/>
  </r>
  <r>
    <s v="IT2_D2"/>
    <x v="0"/>
    <s v="Chicken meatballs"/>
    <s v="Bread, white"/>
    <n v="0.2"/>
    <n v="0.31960000000000005"/>
    <n v="4.7701492537313437E-3"/>
    <n v="0"/>
    <n v="0"/>
    <n v="0.79379999999999995"/>
    <n v="1.184776119402985E-2"/>
    <n v="0.40262030738221222"/>
    <n v="0"/>
    <n v="0.40262030738221222"/>
    <n v="0.59737969261778778"/>
  </r>
  <r>
    <s v="IT2_D2"/>
    <x v="3"/>
    <s v="Chicken meatballs"/>
    <s v="Eggs"/>
    <n v="0.05"/>
    <n v="7.9900000000000013E-2"/>
    <n v="1.1925373134328359E-3"/>
    <n v="0"/>
    <n v="0"/>
    <n v="0.19844999999999999"/>
    <n v="2.9619402985074624E-3"/>
    <n v="0.40262030738221222"/>
    <n v="0"/>
    <n v="0.40262030738221222"/>
    <n v="0.59737969261778778"/>
  </r>
  <r>
    <s v="IT2_D2"/>
    <x v="2"/>
    <s v="Chicken meatballs"/>
    <s v="Milk"/>
    <n v="0.05"/>
    <n v="7.9900000000000013E-2"/>
    <n v="1.1925373134328359E-3"/>
    <n v="0"/>
    <n v="0"/>
    <n v="0.19844999999999999"/>
    <n v="2.9619402985074624E-3"/>
    <n v="0.40262030738221222"/>
    <n v="0"/>
    <n v="0.40262030738221222"/>
    <n v="0.59737969261778778"/>
  </r>
  <r>
    <s v="IT3_D1"/>
    <x v="2"/>
    <s v="Mozzarella"/>
    <s v="Cheese, mozzarella"/>
    <n v="1"/>
    <n v="1.419"/>
    <n v="2.0867647058823529E-2"/>
    <n v="1.4969999999999999"/>
    <n v="2.201470588235294E-2"/>
    <n v="6.3522470355731224"/>
    <n v="9.3415397581957688E-2"/>
    <n v="0.22338551886497482"/>
    <n v="0.2356646382951848"/>
    <n v="0.45905015716015962"/>
    <n v="0.54094984283984038"/>
  </r>
  <r>
    <s v="IT3_D2"/>
    <x v="6"/>
    <s v="Breaded cutlet"/>
    <s v="Chicken, without bone"/>
    <n v="0.75"/>
    <n v="0.26400000000000001"/>
    <n v="4.0615384615384619E-3"/>
    <n v="4.4999999999999998E-2"/>
    <n v="6.9230769230769226E-4"/>
    <n v="6.2412183794466412"/>
    <n v="9.6018744299179101E-2"/>
    <n v="4.2299433211533732E-2"/>
    <n v="7.2101306610568858E-3"/>
    <n v="4.9509563872590617E-2"/>
    <n v="0.95049043612740935"/>
  </r>
  <r>
    <s v="IT3_D2"/>
    <x v="0"/>
    <s v="Breaded cutlet"/>
    <s v="Bread, white"/>
    <n v="0.15"/>
    <n v="5.2799999999999993E-2"/>
    <n v="8.1230769230769214E-4"/>
    <n v="8.9999999999999993E-3"/>
    <n v="1.3846153846153845E-4"/>
    <n v="1.2482436758893281"/>
    <n v="1.9203748859835817E-2"/>
    <n v="4.2299433211533732E-2"/>
    <n v="7.2101306610568867E-3"/>
    <n v="4.9509563872590624E-2"/>
    <n v="0.95049043612740935"/>
  </r>
  <r>
    <s v="IT3_D2"/>
    <x v="3"/>
    <s v="Breaded cutlet"/>
    <s v="Eggs"/>
    <n v="0.1"/>
    <n v="3.5200000000000002E-2"/>
    <n v="5.4153846153846157E-4"/>
    <n v="6.0000000000000001E-3"/>
    <n v="9.2307692307692316E-5"/>
    <n v="0.83216245059288552"/>
    <n v="1.2802499239890547E-2"/>
    <n v="4.2299433211533732E-2"/>
    <n v="7.2101306610568867E-3"/>
    <n v="4.9509563872590617E-2"/>
    <n v="0.95049043612740935"/>
  </r>
  <r>
    <s v="IT4_D1"/>
    <x v="8"/>
    <s v="Fish fingers"/>
    <s v="Fish, cod"/>
    <n v="0.7"/>
    <n v="1.589"/>
    <n v="2.4446153846153847E-2"/>
    <n v="0"/>
    <n v="0"/>
    <n v="4.3981000000000003"/>
    <n v="6.7663076923076923E-2"/>
    <n v="0.36129237625338212"/>
    <n v="0"/>
    <n v="0.36129237625338212"/>
    <n v="0.63870762374661783"/>
  </r>
  <r>
    <s v="IT4_D1"/>
    <x v="0"/>
    <s v="Fish fingers"/>
    <s v="Bread, white"/>
    <n v="0.2"/>
    <n v="0.45400000000000001"/>
    <n v="6.9846153846153851E-3"/>
    <n v="0"/>
    <n v="0"/>
    <n v="1.2566000000000002"/>
    <n v="1.9332307692307694E-2"/>
    <n v="0.36129237625338212"/>
    <n v="0"/>
    <n v="0.36129237625338212"/>
    <n v="0.63870762374661783"/>
  </r>
  <r>
    <s v="IT4_D1"/>
    <x v="3"/>
    <s v="Fish fingers"/>
    <s v="Eggs"/>
    <n v="0.1"/>
    <n v="0.22700000000000001"/>
    <n v="3.4923076923076926E-3"/>
    <n v="0"/>
    <n v="0"/>
    <n v="0.62830000000000008"/>
    <n v="9.6661538461538469E-3"/>
    <n v="0.36129237625338212"/>
    <n v="0"/>
    <n v="0.36129237625338212"/>
    <n v="0.63870762374661783"/>
  </r>
  <r>
    <s v="IT4_D2"/>
    <x v="4"/>
    <s v="Steamed fennel"/>
    <s v="Fennel"/>
    <n v="0.95"/>
    <n v="2.3958999999999997"/>
    <n v="3.5233823529411762E-2"/>
    <n v="0"/>
    <n v="0"/>
    <n v="4.8031999999999977"/>
    <n v="7.0635294117647018E-2"/>
    <n v="0.49881329113924067"/>
    <n v="0"/>
    <n v="0.49881329113924067"/>
    <n v="0.50118670886075933"/>
  </r>
  <r>
    <s v="IT4_D2"/>
    <x v="3"/>
    <s v="Steamed fennel"/>
    <s v="Oil, olive"/>
    <n v="0.05"/>
    <n v="0.12609999999999999"/>
    <n v="1.8544117647058822E-3"/>
    <n v="0"/>
    <n v="0"/>
    <n v="0.25279999999999986"/>
    <n v="3.7176470588235274E-3"/>
    <n v="0.49881329113924072"/>
    <n v="0"/>
    <n v="0.49881329113924072"/>
    <n v="0.50118670886075933"/>
  </r>
  <r>
    <s v="IT1_D1"/>
    <x v="9"/>
    <s v="Green salad"/>
    <s v="Salad"/>
    <n v="0.95"/>
    <n v="0.2964"/>
    <n v="5.3890909090909093E-3"/>
    <n v="0"/>
    <n v="0"/>
    <n v="0.42037499999999994"/>
    <n v="7.6431818181818172E-3"/>
    <n v="0.70508474576271196"/>
    <n v="0"/>
    <n v="0.70508474576271196"/>
    <n v="0.29491525423728804"/>
  </r>
  <r>
    <s v="IT1_D1"/>
    <x v="3"/>
    <s v="Green salad"/>
    <s v="Oil, olive"/>
    <n v="0.05"/>
    <n v="1.5600000000000001E-2"/>
    <n v="2.8363636363636368E-4"/>
    <n v="0"/>
    <n v="0"/>
    <n v="2.2124999999999999E-2"/>
    <n v="4.0227272727272724E-4"/>
    <n v="0.70508474576271196"/>
    <n v="0"/>
    <n v="0.70508474576271196"/>
    <n v="0.29491525423728804"/>
  </r>
  <r>
    <s v="IT2_D1"/>
    <x v="4"/>
    <s v="Steamed vegetables"/>
    <s v="Spinach"/>
    <n v="0.95"/>
    <n v="2.4015999999999997"/>
    <n v="3.5844776119402982E-2"/>
    <n v="0"/>
    <n v="0"/>
    <n v="6.8960499999999998"/>
    <n v="0.10292611940298507"/>
    <n v="0.34825733572117368"/>
    <n v="0"/>
    <n v="0.34825733572117368"/>
    <n v="0.65174266427882632"/>
  </r>
  <r>
    <s v="IT2_D1"/>
    <x v="3"/>
    <s v="Steamed vegetables"/>
    <s v="Oil, olive"/>
    <n v="0.05"/>
    <n v="0.12640000000000001"/>
    <n v="1.8865671641791046E-3"/>
    <n v="0"/>
    <n v="0"/>
    <n v="0.36295000000000005"/>
    <n v="5.4171641791044781E-3"/>
    <n v="0.34825733572117368"/>
    <n v="0"/>
    <n v="0.34825733572117368"/>
    <n v="0.65174266427882632"/>
  </r>
  <r>
    <s v="IT2_D2"/>
    <x v="4"/>
    <s v="Peas with tomato sauce"/>
    <s v="Green peas"/>
    <n v="0.8"/>
    <n v="1.8664000000000003"/>
    <n v="2.7856716417910453E-2"/>
    <n v="0"/>
    <n v="0"/>
    <n v="4.9896000000000003"/>
    <n v="7.4471641791044776E-2"/>
    <n v="0.37405804072470744"/>
    <n v="0"/>
    <n v="0.37405804072470744"/>
    <n v="0.62594195927529261"/>
  </r>
  <r>
    <s v="IT2_D2"/>
    <x v="4"/>
    <s v="Peas with tomato sauce"/>
    <s v="Tomato puree"/>
    <n v="0.15"/>
    <n v="0.34995000000000004"/>
    <n v="5.2231343283582095E-3"/>
    <n v="0"/>
    <n v="0"/>
    <n v="0.93554999999999999"/>
    <n v="1.3963432835820895E-2"/>
    <n v="0.37405804072470744"/>
    <n v="0"/>
    <n v="0.37405804072470744"/>
    <n v="0.62594195927529261"/>
  </r>
  <r>
    <s v="IT2_D2"/>
    <x v="3"/>
    <s v="Peas with tomato sauce"/>
    <s v="Oil, olive"/>
    <n v="0.05"/>
    <n v="0.11665000000000002"/>
    <n v="1.7410447761194033E-3"/>
    <n v="0"/>
    <n v="0"/>
    <n v="0.31185000000000002"/>
    <n v="4.6544776119402985E-3"/>
    <n v="0.37405804072470744"/>
    <n v="0"/>
    <n v="0.37405804072470744"/>
    <n v="0.62594195927529261"/>
  </r>
  <r>
    <s v="IT3_D1"/>
    <x v="4"/>
    <s v="Tomatoes and olives"/>
    <s v="Tomatoes"/>
    <n v="0.85"/>
    <n v="2.3179499999999997"/>
    <n v="3.4087499999999993E-2"/>
    <n v="1.9898499999999997"/>
    <n v="2.9262499999999997E-2"/>
    <n v="5.7901999999999996"/>
    <n v="8.514999999999999E-2"/>
    <n v="0.4003229594832648"/>
    <n v="0.34365825014679974"/>
    <n v="0.74398120963006453"/>
    <n v="0.25601879036993547"/>
  </r>
  <r>
    <s v="IT3_D1"/>
    <x v="4"/>
    <s v="Tomatoes and olives"/>
    <s v="Olives"/>
    <n v="0.15"/>
    <n v="0.40904999999999997"/>
    <n v="6.015441176470588E-3"/>
    <n v="0.35114999999999996"/>
    <n v="5.1639705882352933E-3"/>
    <n v="1.0217999999999998"/>
    <n v="1.5026470588235292E-2"/>
    <n v="0.40032295948326485"/>
    <n v="0.34365825014679979"/>
    <n v="0.74398120963006475"/>
    <n v="0.25601879036993525"/>
  </r>
  <r>
    <s v="IT1_D2"/>
    <x v="4"/>
    <s v="Carrots in strands"/>
    <s v="Carrots"/>
    <n v="0.95"/>
    <n v="0.37714999999999999"/>
    <n v="5.8023076923076917E-3"/>
    <n v="0.39709999999999995"/>
    <n v="6.1092307692307687E-3"/>
    <n v="1.5162"/>
    <n v="2.3326153846153847E-2"/>
    <n v="0.2487468671679198"/>
    <n v="0.26190476190476186"/>
    <n v="0.51065162907268158"/>
    <n v="0.48934837092731842"/>
  </r>
  <r>
    <s v="IT1_D2"/>
    <x v="3"/>
    <s v="Carrots in strands"/>
    <s v="Oil, olive"/>
    <n v="0.05"/>
    <n v="1.9850000000000003E-2"/>
    <n v="3.0538461538461541E-4"/>
    <n v="2.0900000000000002E-2"/>
    <n v="3.2153846153846159E-4"/>
    <n v="7.980000000000001E-2"/>
    <n v="1.2276923076923079E-3"/>
    <n v="0.2487468671679198"/>
    <n v="0.26190476190476192"/>
    <n v="0.5106516290726818"/>
    <n v="0.4893483709273182"/>
  </r>
  <r>
    <s v="IT4_D1"/>
    <x v="4"/>
    <s v="Steamed broccoli"/>
    <s v="Broccoli"/>
    <n v="0.95"/>
    <n v="2.5735500000000004"/>
    <n v="3.9593076923076932E-2"/>
    <n v="0"/>
    <n v="0"/>
    <n v="4.6360000000000001"/>
    <n v="7.132307692307692E-2"/>
    <n v="0.55512295081967222"/>
    <n v="0"/>
    <n v="0.55512295081967222"/>
    <n v="0.44487704918032778"/>
  </r>
  <r>
    <s v="IT4_D1"/>
    <x v="3"/>
    <s v="Steamed broccoli"/>
    <s v="Oil, olive"/>
    <n v="0.05"/>
    <n v="0.13545000000000004"/>
    <n v="2.0838461538461544E-3"/>
    <n v="0"/>
    <n v="0"/>
    <n v="0.24400000000000005"/>
    <n v="3.7538461538461545E-3"/>
    <n v="0.55512295081967222"/>
    <n v="0"/>
    <n v="0.55512295081967222"/>
    <n v="0.44487704918032778"/>
  </r>
  <r>
    <s v="IT1_D1"/>
    <x v="10"/>
    <s v="Oranges"/>
    <s v="Oranges"/>
    <n v="1"/>
    <n v="2.9119999999999999"/>
    <n v="5.2945454545454546E-2"/>
    <n v="1.2"/>
    <n v="2.1818181818181816E-2"/>
    <n v="7.2"/>
    <n v="0.13090909090909092"/>
    <n v="0.40444444444444444"/>
    <n v="0.16666666666666666"/>
    <n v="0.57111111111111112"/>
    <n v="0.42888888888888888"/>
  </r>
  <r>
    <s v="IT1_D2"/>
    <x v="10"/>
    <s v="Apples"/>
    <s v="Apples"/>
    <n v="1"/>
    <n v="1.589"/>
    <n v="2.4446153846153847E-2"/>
    <n v="1.3089999999999999"/>
    <n v="2.0138461538461539E-2"/>
    <n v="4.9980000000000002"/>
    <n v="7.689230769230769E-2"/>
    <n v="0.31792717086834732"/>
    <n v="0.26190476190476186"/>
    <n v="0.57983193277310918"/>
    <n v="0.42016806722689082"/>
  </r>
  <r>
    <s v="IT2_D1"/>
    <x v="10"/>
    <s v="Apples"/>
    <s v="Apples"/>
    <n v="1"/>
    <n v="4.6769999999999996"/>
    <n v="6.9805970149253729E-2"/>
    <n v="0"/>
    <n v="0"/>
    <n v="8.2350000000000012"/>
    <n v="0.12291044776119404"/>
    <n v="0.56794171220400713"/>
    <n v="0"/>
    <n v="0.56794171220400713"/>
    <n v="0.43205828779599287"/>
  </r>
  <r>
    <s v="IT2_D2"/>
    <x v="0"/>
    <s v="Chocolate cake"/>
    <s v="Flour"/>
    <n v="0.3"/>
    <n v="0.252"/>
    <n v="3.7611940298507463E-3"/>
    <n v="0"/>
    <n v="0"/>
    <n v="2.5514999999999994"/>
    <n v="3.8082089552238796E-2"/>
    <n v="9.8765432098765454E-2"/>
    <n v="0"/>
    <n v="9.8765432098765454E-2"/>
    <n v="0.90123456790123457"/>
  </r>
  <r>
    <s v="IT2_D2"/>
    <x v="3"/>
    <s v="Chocolate cake"/>
    <s v="Eggs"/>
    <n v="0.2"/>
    <n v="0.16800000000000001"/>
    <n v="2.5074626865671645E-3"/>
    <n v="0"/>
    <n v="0"/>
    <n v="1.7009999999999998"/>
    <n v="2.5388059701492535E-2"/>
    <n v="9.876543209876544E-2"/>
    <n v="0"/>
    <n v="9.876543209876544E-2"/>
    <n v="0.90123456790123457"/>
  </r>
  <r>
    <s v="IT2_D2"/>
    <x v="0"/>
    <s v="Chocolate cake"/>
    <s v="Sugar"/>
    <n v="0.2"/>
    <n v="0.16800000000000001"/>
    <n v="2.5074626865671645E-3"/>
    <n v="0"/>
    <n v="0"/>
    <n v="1.7009999999999998"/>
    <n v="2.5388059701492535E-2"/>
    <n v="9.876543209876544E-2"/>
    <n v="0"/>
    <n v="9.876543209876544E-2"/>
    <n v="0.90123456790123457"/>
  </r>
  <r>
    <s v="IT2_D2"/>
    <x v="11"/>
    <s v="Chocolate cake"/>
    <s v="Dark chocolate 70%"/>
    <n v="0.2"/>
    <n v="0.16800000000000001"/>
    <n v="2.5074626865671645E-3"/>
    <n v="0"/>
    <n v="0"/>
    <n v="1.7009999999999998"/>
    <n v="2.5388059701492535E-2"/>
    <n v="9.876543209876544E-2"/>
    <n v="0"/>
    <n v="9.876543209876544E-2"/>
    <n v="0.90123456790123457"/>
  </r>
  <r>
    <s v="IT2_D2"/>
    <x v="2"/>
    <s v="Chocolate cake"/>
    <s v="Butter"/>
    <n v="0.1"/>
    <n v="8.4000000000000005E-2"/>
    <n v="1.2537313432835822E-3"/>
    <n v="0"/>
    <n v="0"/>
    <n v="0.85049999999999992"/>
    <n v="1.2694029850746268E-2"/>
    <n v="9.876543209876544E-2"/>
    <n v="0"/>
    <n v="9.876543209876544E-2"/>
    <n v="0.90123456790123457"/>
  </r>
  <r>
    <s v="IT4_D2"/>
    <x v="10"/>
    <s v="Pineapple"/>
    <s v="Pineapple"/>
    <n v="1"/>
    <n v="0.72"/>
    <n v="1.0588235294117647E-2"/>
    <n v="0"/>
    <n v="0"/>
    <n v="1.23"/>
    <n v="1.8088235294117648E-2"/>
    <n v="0.58536585365853655"/>
    <n v="0"/>
    <n v="0.58536585365853655"/>
    <n v="0.41463414634146345"/>
  </r>
  <r>
    <s v="IT3_D1"/>
    <x v="10"/>
    <s v="Oranges"/>
    <s v="Oranges"/>
    <n v="1"/>
    <n v="0"/>
    <n v="0"/>
    <n v="0"/>
    <n v="0"/>
    <n v="8.6999999999999993"/>
    <n v="0.12794117647058822"/>
    <n v="0"/>
    <n v="0"/>
    <n v="0"/>
    <n v="1"/>
  </r>
  <r>
    <s v="IT3_D2"/>
    <x v="10"/>
    <s v="Apples"/>
    <s v="Apples"/>
    <n v="1"/>
    <n v="0"/>
    <n v="0"/>
    <n v="0"/>
    <n v="0"/>
    <n v="8.6999999999999993"/>
    <n v="0.13384615384615384"/>
    <n v="0"/>
    <n v="0"/>
    <n v="0"/>
    <n v="1"/>
  </r>
  <r>
    <s v="IT4_D1"/>
    <x v="10"/>
    <s v="Apples"/>
    <s v="Apples"/>
    <n v="1"/>
    <n v="4.0790000000000006"/>
    <n v="6.275384615384616E-2"/>
    <n v="0"/>
    <n v="0"/>
    <n v="9.15"/>
    <n v="0.14076923076923079"/>
    <n v="0.445792349726776"/>
    <n v="0"/>
    <n v="0.445792349726776"/>
    <n v="0.55420765027322405"/>
  </r>
  <r>
    <s v="IT4_D2"/>
    <x v="10"/>
    <s v="Pineapple"/>
    <s v="Pineapple"/>
    <n v="1"/>
    <n v="0.72"/>
    <n v="1.0588235294117647E-2"/>
    <n v="0"/>
    <n v="0"/>
    <n v="1.23"/>
    <n v="1.8088235294117648E-2"/>
    <n v="0.58536585365853655"/>
    <n v="0"/>
    <n v="0.58536585365853655"/>
    <n v="0.41463414634146345"/>
  </r>
  <r>
    <s v="IT1_D1"/>
    <x v="0"/>
    <s v="Bread"/>
    <s v="Bread, white"/>
    <n v="1"/>
    <n v="0.22699999999999998"/>
    <n v="4.1272727272727268E-3"/>
    <n v="1.6320000000000001"/>
    <n v="2.9672727272727274E-2"/>
    <n v="4.3520000000000003"/>
    <n v="7.9127272727272727E-2"/>
    <n v="5.2159926470588223E-2"/>
    <n v="0.375"/>
    <n v="0.4271599264705882"/>
    <n v="0.5728400735294118"/>
  </r>
  <r>
    <s v="IT1_D2"/>
    <x v="0"/>
    <s v="Bread"/>
    <s v="Bread, white"/>
    <n v="1"/>
    <n v="0.62129999999999996"/>
    <n v="9.5584615384615382E-3"/>
    <n v="1.0880000000000001"/>
    <n v="1.6738461538461539E-2"/>
    <n v="5.7119999999999997"/>
    <n v="8.7876923076923075E-2"/>
    <n v="0.10877100840336135"/>
    <n v="0.19047619047619049"/>
    <n v="0.29924719887955187"/>
    <n v="0.70075280112044813"/>
  </r>
  <r>
    <s v="IT2_D1"/>
    <x v="0"/>
    <s v="Bread"/>
    <s v="Bread, white"/>
    <n v="1"/>
    <n v="2.0719999999999996"/>
    <n v="3.0925373134328353E-2"/>
    <n v="0"/>
    <n v="0"/>
    <n v="3.0500000000000003"/>
    <n v="4.5522388059701498E-2"/>
    <n v="0.67934426229508182"/>
    <n v="0"/>
    <n v="0.67934426229508182"/>
    <n v="0.32065573770491818"/>
  </r>
  <r>
    <s v="IT2_D2"/>
    <x v="0"/>
    <s v="Bread"/>
    <s v="Bread, white"/>
    <n v="1"/>
    <n v="2.8559999999999999"/>
    <n v="4.2626865671641791E-2"/>
    <n v="0"/>
    <n v="0"/>
    <n v="3.15"/>
    <n v="4.7014925373134328E-2"/>
    <n v="0.90666666666666662"/>
    <n v="0"/>
    <n v="0.90666666666666662"/>
    <n v="9.3333333333333379E-2"/>
  </r>
  <r>
    <s v="IT3_D1"/>
    <x v="0"/>
    <s v="Bread"/>
    <s v="Bread, white"/>
    <n v="1"/>
    <n v="1.9500000000000002"/>
    <n v="2.8676470588235296E-2"/>
    <n v="0"/>
    <n v="0"/>
    <n v="2.899"/>
    <n v="4.2632352941176468E-2"/>
    <n v="0.67264573991031396"/>
    <n v="0"/>
    <n v="0.67264573991031396"/>
    <n v="0.32735426008968604"/>
  </r>
  <r>
    <s v="IT3_D2"/>
    <x v="0"/>
    <s v="Bread"/>
    <s v="Bread, white"/>
    <n v="1"/>
    <n v="0.65200000000000002"/>
    <n v="1.0030769230769232E-2"/>
    <n v="0"/>
    <n v="0"/>
    <n v="2.9674387351778657"/>
    <n v="4.5652903618121014E-2"/>
    <n v="0.21971809974399345"/>
    <n v="0"/>
    <n v="0.21971809974399345"/>
    <n v="0.78028190025600652"/>
  </r>
  <r>
    <s v="IT4_D1"/>
    <x v="0"/>
    <s v="Bread"/>
    <s v="Bread, white"/>
    <n v="1"/>
    <n v="0.32800000000000001"/>
    <n v="5.046153846153846E-3"/>
    <n v="0"/>
    <n v="0"/>
    <n v="3.0500000000000003"/>
    <n v="4.6923076923076928E-2"/>
    <n v="0.10754098360655737"/>
    <n v="0"/>
    <n v="0.10754098360655737"/>
    <n v="0.89245901639344261"/>
  </r>
  <r>
    <s v="IT4_D2"/>
    <x v="0"/>
    <s v="Bread"/>
    <s v="Bread, white"/>
    <n v="1"/>
    <n v="0.3"/>
    <n v="4.4117647058823529E-3"/>
    <n v="0"/>
    <n v="0"/>
    <n v="3.2"/>
    <n v="4.7058823529411764E-2"/>
    <n v="9.3749999999999986E-2"/>
    <n v="0"/>
    <n v="9.3749999999999986E-2"/>
    <n v="0.90625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6"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0"/>
    <m/>
    <m/>
    <m/>
    <m/>
    <m/>
    <m/>
    <s v=""/>
    <s v="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7">
  <r>
    <x v="0"/>
    <x v="0"/>
    <x v="0"/>
    <s v="Pasta"/>
    <n v="1.42"/>
    <s v="Boiling (unspecified)"/>
    <s v="industrial composting"/>
    <n v="0.12932604735883424"/>
    <m/>
    <n v="4.0569082692307692"/>
    <n v="2.1194029850746268E-2"/>
    <n v="1.405052867"/>
    <n v="2.2151055700000001E-8"/>
    <n v="0.1395700889"/>
    <n v="6.3781329889999999E-3"/>
    <n v="1.114824676E-7"/>
    <n v="4.8654018769999998E-8"/>
    <n v="1.0591402989999999E-9"/>
    <n v="1.485737551E-2"/>
    <n v="5.1046730130000005E-4"/>
    <n v="1.267187197E-2"/>
    <n v="5.7935257339999997E-2"/>
    <n v="10.0116035"/>
    <n v="155.39245309999998"/>
    <n v="0.69843375209999992"/>
    <n v="16.487666860000001"/>
    <n v="6.8039005349999993E-6"/>
    <n v="0.27985095879999999"/>
    <n v="1.0022832902599999E-8"/>
    <n v="1.9894199999999997E-2"/>
    <n v="5.0682212580000006E-4"/>
    <n v="2.045273712E-9"/>
    <n v="1.1605863911999999E-9"/>
    <n v="6.2895522103999999E-10"/>
    <n v="3.5334222100000002E-4"/>
    <n v="7.5690778299999998E-5"/>
    <n v="1.4311370599999999E-4"/>
    <n v="9.6542285500000001E-4"/>
    <n v="0.7103655647999999"/>
    <n v="0.40978842799999998"/>
    <n v="7.3379266799999995E-2"/>
    <n v="4.4167225883999999"/>
    <n v="4.2504606103999998E-7"/>
    <n v="7.9505799999999988E-2"/>
    <n v="5.4244141999999996E-10"/>
    <n v="1.4626000000000001E-3"/>
    <n v="1.7039999999999999E-4"/>
    <n v="1.6443032000000001E-8"/>
    <n v="5.3598041999999995E-10"/>
    <n v="3.8106694000000003E-10"/>
    <n v="3.1382000000000003E-3"/>
    <n v="7.6387763999999995E-6"/>
    <n v="1.3745798799999999E-4"/>
    <n v="1.3830800000000001E-2"/>
    <n v="11.8926988"/>
    <n v="0.75829419999999992"/>
    <n v="1.6372600000000001E-2"/>
    <n v="0.47653779999999996"/>
    <n v="1.5486519999999999E-7"/>
    <n v="0.22955122794914937"/>
    <n v="1.3096686185237675E-6"/>
    <n v="2.4560392821274966E-4"/>
    <n v="1.0679504688306828E-2"/>
    <n v="0.12974644191973247"/>
    <n v="1.0455853182872623E-2"/>
    <n v="2.3787947127986188E-3"/>
    <n v="8.0338803682362698E-3"/>
    <n v="1.4485028956782936E-3"/>
    <n v="5.2984193397722243E-2"/>
    <s v=""/>
    <n v="1.1004914624591045E-3"/>
    <n v="3.4861748352528622E-2"/>
    <n v="5.0088621714814456E-3"/>
    <n v="3.5305903477072957E-2"/>
    <n v="1.5425667015355969E-5"/>
    <n v="5.7608097423076918"/>
    <n v="0.52181774384188551"/>
    <n v="6.2826274861495772"/>
    <n v="9.6655807479224271E-3"/>
    <n v="1.7644096257999999"/>
    <n v="3.2716330022600003E-8"/>
    <n v="0.16092688890000001"/>
    <n v="7.0553551148000004E-3"/>
    <n v="1.29970773312E-7"/>
    <n v="5.0350585581200003E-8"/>
    <n v="2.0691624600399997E-9"/>
    <n v="1.8348917730999999E-2"/>
    <n v="5.93796856E-4"/>
    <n v="1.2952443664E-2"/>
    <n v="7.2731480195000003E-2"/>
    <n v="22.614667864799998"/>
    <n v="156.56053572799999"/>
    <n v="0.78818561889999983"/>
    <n v="21.380927248399999"/>
    <n v="7.383811796039999E-6"/>
    <n v="2.7144763473846154E-3"/>
    <n v="5.0332815419384621E-11"/>
    <n v="2.475798290769231E-4"/>
    <n v="1.0854392484307693E-5"/>
    <n v="1.9995503586461538E-10"/>
    <n v="7.7462439355692319E-11"/>
    <n v="3.1833268615999994E-12"/>
    <n v="2.822910420153846E-5"/>
    <n v="9.135336246153846E-7"/>
    <n v="1.9926836406153845E-5"/>
    <n v="1.1189458491538462E-4"/>
    <n v="3.4791796715076921E-2"/>
    <n v="0.24086236265846153"/>
    <n v="1.2125932598461536E-3"/>
    <n v="3.2893734228307693E-2"/>
    <n v="1.1359710455446152E-8"/>
    <n v="0.29473085839842306"/>
    <n v="7.0794470419588998E-5"/>
    <n v="3.5881269129713257E-4"/>
    <n v="2.0116671655009254E-2"/>
    <n v="0.26514625158817312"/>
    <n v="6.1459676395595582E-2"/>
    <n v="5.0174604528362089E-4"/>
    <n v="1.8444296627026683E-2"/>
    <n v="0.11970472226593729"/>
    <n v="7.5782101533773918E-2"/>
    <n v="1.1717458979818008E-2"/>
    <n v="0.11050489654670329"/>
    <n v="14.510207917157507"/>
    <n v="5.0395371792528653E-3"/>
    <n v="0.11081930739025495"/>
    <n v="3.9038574176010366E-2"/>
  </r>
  <r>
    <x v="0"/>
    <x v="1"/>
    <x v="0"/>
    <s v="Cheese, unspecified"/>
    <n v="9.7199999999999995E-2"/>
    <s v="Cooking (unspecified)"/>
    <s v="industrial composting"/>
    <n v="8.9999999999999983E-2"/>
    <m/>
    <s v=""/>
    <n v="1.4507462686567164E-3"/>
    <n v="0.64564616046315793"/>
    <n v="6.906734158736842E-9"/>
    <n v="6.3469271292631579E-2"/>
    <n v="1.2092630513684209E-3"/>
    <n v="5.6084154442105264E-8"/>
    <n v="7.4409216214736849E-9"/>
    <n v="2.9923478374736847E-10"/>
    <n v="7.6559266913684212E-3"/>
    <n v="5.9841999549473686E-5"/>
    <n v="2.1354397995789472E-3"/>
    <n v="3.2894000412631574E-2"/>
    <n v="7.557772801263158"/>
    <n v="29.597531987368424"/>
    <n v="8.2506964585263159E-2"/>
    <n v="3.3395814341052628"/>
    <n v="1.3426943002105264E-6"/>
    <n v="2.5664018616000001E-2"/>
    <n v="4.78474935732E-10"/>
    <n v="1.7484368399999999E-2"/>
    <n v="5.7674299427999997E-5"/>
    <n v="3.3617065824000004E-10"/>
    <n v="2.0223924998400001E-10"/>
    <n v="4.8397682152800003E-11"/>
    <n v="1.1479960385999999E-4"/>
    <n v="2.4599233278000001E-5"/>
    <n v="2.2180161960000002E-5"/>
    <n v="1.629255303E-4"/>
    <n v="8.3720907935999997E-2"/>
    <n v="6.7153338359999995E-2"/>
    <n v="1.3131905976000001E-2"/>
    <n v="0.61309086688799996"/>
    <n v="4.3353177112800004E-8"/>
    <n v="5.4422279999999995E-3"/>
    <n v="3.7130497199999995E-11"/>
    <n v="1.00116E-4"/>
    <n v="1.1664E-5"/>
    <n v="1.12553712E-9"/>
    <n v="3.6688237199999995E-11"/>
    <n v="2.60843004E-11"/>
    <n v="2.1481200000000002E-4"/>
    <n v="5.2287962399999999E-7"/>
    <n v="9.4090960799999987E-6"/>
    <n v="9.4672799999999998E-4"/>
    <n v="0.81406360799999999"/>
    <n v="5.1905771999999996E-2"/>
    <n v="1.1207159999999999E-3"/>
    <n v="3.2619347999999999E-2"/>
    <n v="1.0600631999999999E-8"/>
    <n v="8.80460771642676E-2"/>
    <n v="2.9712395102140726E-7"/>
    <n v="1.2370288725880433E-4"/>
    <n v="1.9353850937512869E-3"/>
    <n v="5.7446537248567679E-2"/>
    <n v="1.5948051809097981E-3"/>
    <n v="4.2964024571654581E-4"/>
    <n v="3.4963838347504632E-3"/>
    <n v="2.072607183266996E-4"/>
    <n v="8.8646042141446897E-3"/>
    <s v=""/>
    <n v="4.1147049753470169E-4"/>
    <n v="6.6170718944386113E-3"/>
    <n v="6.1490012153645455E-4"/>
    <n v="6.5808334995326456E-3"/>
    <n v="2.9177651417933572E-6"/>
    <s v=""/>
    <n v="0.17637188748982877"/>
    <n v="0.17637188748982877"/>
    <n v="2.7134136536896732E-4"/>
    <n v="0.67675240707915796"/>
    <n v="7.4223395916688421E-9"/>
    <n v="8.1053755692631582E-2"/>
    <n v="1.2786013507964209E-3"/>
    <n v="5.7545862220345265E-8"/>
    <n v="7.6798491086576857E-9"/>
    <n v="3.7371676630016847E-10"/>
    <n v="7.9855382952284219E-3"/>
    <n v="8.4964112451473692E-5"/>
    <n v="2.1670290576189474E-3"/>
    <n v="3.4003653942931575E-2"/>
    <n v="8.4555573171991583"/>
    <n v="29.716591097728426"/>
    <n v="9.6759586561263156E-2"/>
    <n v="3.9852916489932628"/>
    <n v="1.3966481093233263E-6"/>
    <n v="1.0411575493525507E-3"/>
    <n v="1.1418983987182834E-11"/>
    <n v="1.2469808568097167E-4"/>
    <n v="1.9670790012252631E-6"/>
    <n v="8.8532095723608105E-11"/>
    <n v="1.1815152474857979E-11"/>
    <n v="5.7494887123102843E-13"/>
    <n v="1.2285443531120649E-5"/>
    <n v="1.3071401915611336E-7"/>
    <n v="3.3338908578753037E-6"/>
    <n v="5.231331375835627E-5"/>
    <n v="1.3008549718767935E-2"/>
    <n v="4.5717832458043735E-2"/>
    <n v="1.4886090240194333E-4"/>
    <n v="6.1312179215280965E-3"/>
    <n v="2.1486893989589636E-9"/>
    <n v="0.16783855582689972"/>
    <n v="2.33105564855126E-5"/>
    <n v="2.6146750467325857E-4"/>
    <n v="5.3067116611964392E-3"/>
    <n v="0.18620099770607776"/>
    <n v="1.3537353153433188E-2"/>
    <n v="1.4523676847698626E-4"/>
    <n v="1.3220891580242354E-2"/>
    <n v="2.4751710831894987E-2"/>
    <n v="1.8316198828432616E-2"/>
    <n v="9.194853074264684E-3"/>
    <n v="9.9920998530484112E-2"/>
    <n v="3.9680605188573521"/>
    <n v="8.9582762475950983E-4"/>
    <n v="3.0043893868103234E-2"/>
    <n v="1.0733411990746313E-2"/>
  </r>
  <r>
    <x v="0"/>
    <x v="1"/>
    <x v="0"/>
    <s v="Milk"/>
    <n v="3.2400000000000005E-2"/>
    <s v="Cooking (unspecified)"/>
    <s v="industrial composting"/>
    <n v="9.0000000000000011E-2"/>
    <m/>
    <n v="0.51222692307692297"/>
    <n v="4.8358208955223887E-4"/>
    <n v="4.9653845810526329E-2"/>
    <n v="7.7768328505263174E-10"/>
    <n v="4.6125704084210538E-3"/>
    <n v="1.0365837726315792E-4"/>
    <n v="4.1168101642105274E-9"/>
    <n v="5.8262972589473697E-10"/>
    <n v="2.4316704416842109E-11"/>
    <n v="5.510262202105265E-4"/>
    <n v="4.2171226105263169E-6"/>
    <n v="1.4875910223157899E-4"/>
    <n v="2.356623208421053E-3"/>
    <n v="0.5718135145263159"/>
    <n v="2.1763954458947374"/>
    <n v="5.9424526231578968E-3"/>
    <n v="0.29251127216842115"/>
    <n v="1.1460790269473686E-7"/>
    <n v="8.554672872000001E-3"/>
    <n v="1.5949164524400003E-10"/>
    <n v="5.828122800000001E-3"/>
    <n v="1.9224766476000003E-5"/>
    <n v="1.1205688608000003E-10"/>
    <n v="6.7413083328000021E-11"/>
    <n v="1.6132560717600004E-11"/>
    <n v="3.8266534620000006E-5"/>
    <n v="8.1997444260000022E-6"/>
    <n v="7.3933873200000017E-6"/>
    <n v="5.4308510100000009E-5"/>
    <n v="2.7906969312000006E-2"/>
    <n v="2.2384446120000005E-2"/>
    <n v="4.3773019920000013E-3"/>
    <n v="0.20436362229600002"/>
    <n v="1.4451059037600005E-8"/>
    <n v="1.8140760000000002E-3"/>
    <n v="1.2376832400000002E-11"/>
    <n v="3.3372000000000012E-5"/>
    <n v="3.8880000000000007E-6"/>
    <n v="3.7517904000000006E-10"/>
    <n v="1.2229412400000001E-11"/>
    <n v="8.6947668000000015E-12"/>
    <n v="7.1604000000000014E-5"/>
    <n v="1.7429320800000002E-7"/>
    <n v="3.1363653600000003E-6"/>
    <n v="3.1557600000000008E-4"/>
    <n v="0.27135453600000004"/>
    <n v="1.7301924000000003E-2"/>
    <n v="3.7357200000000008E-4"/>
    <n v="1.0873116000000002E-2"/>
    <n v="3.5335440000000006E-9"/>
    <n v="7.808991808135715E-3"/>
    <n v="3.8011541771605966E-8"/>
    <n v="1.5985343264438785E-5"/>
    <n v="1.918901319459288E-4"/>
    <n v="4.5960994416465329E-3"/>
    <n v="1.3752811484615078E-4"/>
    <n v="5.6498010953184154E-5"/>
    <n v="2.8936668319645134E-4"/>
    <n v="3.0714766994565873E-5"/>
    <n v="6.5159839437822548E-4"/>
    <s v=""/>
    <n v="4.2388887965299314E-5"/>
    <n v="4.9346079610216556E-4"/>
    <n v="6.7955311395697608E-5"/>
    <n v="8.3843427555155173E-4"/>
    <n v="2.7700162174442646E-7"/>
    <n v="1.6596152307692309E-2"/>
    <n v="1.5221226979539424E-2"/>
    <n v="3.1817379287231731E-2"/>
    <n v="4.8949814288048816E-5"/>
    <n v="6.0022594682526326E-2"/>
    <n v="9.4955176269663183E-10"/>
    <n v="1.0474065208421056E-2"/>
    <n v="1.2677114373915792E-4"/>
    <n v="4.6040460902905275E-9"/>
    <n v="6.6227222162273697E-10"/>
    <n v="4.9144031934442116E-11"/>
    <n v="6.6089675483052644E-4"/>
    <n v="1.2591160244526319E-5"/>
    <n v="1.59288854911579E-4"/>
    <n v="2.726507718521053E-3"/>
    <n v="0.87107501983831592"/>
    <n v="2.2160818160147371"/>
    <n v="1.0693326615157898E-2"/>
    <n v="0.5077480104644212"/>
    <n v="1.3259250573233686E-7"/>
    <n v="9.2342453357732815E-5"/>
    <n v="1.4608488656871258E-12"/>
    <n v="1.6113946474493933E-5"/>
    <n v="1.9503252882947372E-7"/>
    <n v="7.0831478312161962E-12"/>
    <n v="1.0188803409580568E-12"/>
    <n v="7.56062029760648E-14"/>
    <n v="1.0167642382008099E-6"/>
    <n v="1.9371015760809721E-8"/>
    <n v="2.4505977678704462E-7"/>
    <n v="4.1946272592631582E-6"/>
    <n v="1.3401154151358706E-3"/>
    <n v="3.4093566400226726E-3"/>
    <n v="1.6451271715627536E-5"/>
    <n v="7.8115078532987881E-4"/>
    <n v="2.0398847035744131E-10"/>
    <n v="1.4583263591320641E-2"/>
    <n v="2.9602604897787756E-6"/>
    <n v="3.3727741226509544E-5"/>
    <n v="5.1574841007555707E-4"/>
    <n v="1.4042529206506253E-2"/>
    <n v="1.1527890918716466E-3"/>
    <n v="1.7110610990820567E-5"/>
    <n v="1.0110546564697823E-3"/>
    <n v="3.6422439135942054E-3"/>
    <n v="1.3274655133549361E-3"/>
    <n v="6.767613511765464E-4"/>
    <n v="8.0838464991497914E-3"/>
    <n v="0.29427906651466185"/>
    <n v="9.6875558674199523E-5"/>
    <n v="3.7813293940892109E-3"/>
    <n v="1.0011931505809807E-3"/>
  </r>
  <r>
    <x v="0"/>
    <x v="1"/>
    <x v="0"/>
    <s v="Butter"/>
    <n v="1.6200000000000003E-2"/>
    <s v="Cooking (unspecified)"/>
    <s v="industrial composting"/>
    <n v="9.0000000000000011E-2"/>
    <m/>
    <n v="6.0664224433399943"/>
    <n v="2.4179104477611943E-4"/>
    <n v="0.12870071532000002"/>
    <n v="1.1161080882000003E-9"/>
    <n v="1.1484365004000002E-2"/>
    <n v="2.2735442880000004E-4"/>
    <n v="1.1429881488000002E-8"/>
    <n v="1.6041587814000002E-9"/>
    <n v="6.2967169260000009E-11"/>
    <n v="1.6414782840000002E-3"/>
    <n v="9.045082404000001E-6"/>
    <n v="4.3923623760000008E-4"/>
    <n v="7.1276722740000013E-3"/>
    <n v="1.6325856828000003"/>
    <n v="6.4185657120000013"/>
    <n v="1.4025745998000003E-2"/>
    <n v="0.5229163656000001"/>
    <n v="2.7662713380000005E-7"/>
    <n v="4.2773364360000005E-3"/>
    <n v="7.9745822622000014E-11"/>
    <n v="2.9140614000000005E-3"/>
    <n v="9.6123832380000017E-6"/>
    <n v="5.6028443040000017E-11"/>
    <n v="3.370654166400001E-11"/>
    <n v="8.0662803588000022E-12"/>
    <n v="1.9133267310000003E-5"/>
    <n v="4.0998722130000011E-6"/>
    <n v="3.6966936600000008E-6"/>
    <n v="2.7154255050000005E-5"/>
    <n v="1.3953484656000003E-2"/>
    <n v="1.1192223060000003E-2"/>
    <n v="2.1886509960000007E-3"/>
    <n v="0.10218181114800001"/>
    <n v="7.2255295188000024E-9"/>
    <n v="9.0703800000000009E-4"/>
    <n v="6.188416200000001E-12"/>
    <n v="1.6686000000000006E-5"/>
    <n v="1.9440000000000004E-6"/>
    <n v="1.8758952000000003E-10"/>
    <n v="6.1147062000000005E-12"/>
    <n v="4.3473834000000008E-12"/>
    <n v="3.5802000000000007E-5"/>
    <n v="8.7146604000000012E-8"/>
    <n v="1.5681826800000001E-6"/>
    <n v="1.5778800000000004E-4"/>
    <n v="0.13567726800000002"/>
    <n v="8.6509620000000016E-3"/>
    <n v="1.8678600000000004E-4"/>
    <n v="5.4365580000000011E-3"/>
    <n v="1.7667720000000003E-9"/>
    <n v="1.7418566702523532E-2"/>
    <n v="4.8119000901094616E-8"/>
    <n v="2.2000103626254427E-5"/>
    <n v="3.6163298597045022E-4"/>
    <n v="1.1653350825947192E-2"/>
    <n v="3.4139054438280783E-4"/>
    <n v="8.6660922230345598E-5"/>
    <n v="7.4275680593705647E-4"/>
    <n v="3.2278272848461806E-5"/>
    <n v="1.8183080812741942E-3"/>
    <s v=""/>
    <n v="8.6727516105882544E-5"/>
    <n v="1.4336575288036956E-3"/>
    <n v="1.0422832274057803E-4"/>
    <n v="1.0411895716833609E-3"/>
    <n v="5.9669320183712112E-7"/>
    <n v="9.8276043582107925E-2"/>
    <n v="3.5143392996276543E-2"/>
    <n v="0.13341943657838445"/>
    <n v="2.05260671659053E-4"/>
    <n v="0.13388508975600003"/>
    <n v="1.2020423270220004E-9"/>
    <n v="1.4415112404000003E-2"/>
    <n v="2.3891081203800005E-4"/>
    <n v="1.1673499451040002E-8"/>
    <n v="1.6439800292640002E-9"/>
    <n v="7.5380833018800004E-11"/>
    <n v="1.6964135513100002E-3"/>
    <n v="1.3232101221000003E-5"/>
    <n v="4.445011139400001E-4"/>
    <n v="7.3126145290500011E-3"/>
    <n v="1.7822164354560004"/>
    <n v="6.4384088970600013"/>
    <n v="1.6401182994000004E-2"/>
    <n v="0.63053473474800015"/>
    <n v="2.8561943531880001E-7"/>
    <n v="2.0597706116307697E-4"/>
    <n v="1.8492958877261546E-12"/>
    <n v="2.2177096006153851E-5"/>
    <n v="3.6755509544307699E-7"/>
    <n v="1.7959229924676927E-11"/>
    <n v="2.529200045021539E-12"/>
    <n v="1.159705123366154E-13"/>
    <n v="2.6098670020153848E-6"/>
    <n v="2.0357078801538467E-8"/>
    <n v="6.8384786760000015E-7"/>
    <n v="1.1250176198538464E-5"/>
    <n v="2.7418714391630773E-3"/>
    <n v="9.9052444570153862E-3"/>
    <n v="2.5232589221538468E-5"/>
    <n v="9.7005343807384642E-4"/>
    <n v="4.3941451587507694E-10"/>
    <n v="3.3242849176695281E-2"/>
    <n v="3.7746242438900565E-6"/>
    <n v="4.6504323575351897E-5"/>
    <n v="9.9247302777424602E-4"/>
    <n v="3.7894020028857195E-2"/>
    <n v="2.9006629291765625E-3"/>
    <n v="2.9640245442132348E-5"/>
    <n v="2.8237737749662005E-3"/>
    <n v="3.8532468863460381E-3"/>
    <n v="3.7598135835278938E-3"/>
    <n v="1.9889533705191123E-3"/>
    <n v="2.1484009952626171E-2"/>
    <n v="0.86003745277380039"/>
    <n v="1.5187387212984828E-4"/>
    <n v="4.751502995683732E-3"/>
    <n v="2.1978449332296685E-3"/>
  </r>
  <r>
    <x v="0"/>
    <x v="2"/>
    <x v="0"/>
    <s v="Cooked ham"/>
    <n v="0.1452"/>
    <s v="Cooking (unspecified)"/>
    <s v="industrial composting"/>
    <n v="7.3222390317700448E-2"/>
    <m/>
    <s v=""/>
    <n v="2.1671641791044774E-3"/>
    <n v="1.5866744520000002"/>
    <n v="3.1271020817142858E-7"/>
    <n v="0.37020281194285715"/>
    <n v="3.7525915302857142E-3"/>
    <n v="1.6520695865142859E-7"/>
    <n v="1.7406258841714285E-8"/>
    <n v="1.1175828689142859E-9"/>
    <n v="2.2213585868571431E-2"/>
    <n v="2.3405675794285714E-4"/>
    <n v="6.5229280851428571E-3"/>
    <n v="9.4566357977142856E-2"/>
    <n v="41.792044385142859"/>
    <n v="77.608570285714293"/>
    <n v="0.51423656554285713"/>
    <n v="16.054003566857144"/>
    <n v="1.2589065267428571E-5"/>
    <n v="3.8337608055999998E-2"/>
    <n v="7.1475885461199996E-10"/>
    <n v="2.6118624399999998E-2"/>
    <n v="8.6155434947999998E-5"/>
    <n v="5.0218085984000003E-10"/>
    <n v="3.0211048454400003E-10"/>
    <n v="7.2297772104800001E-11"/>
    <n v="1.7149076626E-4"/>
    <n v="3.6747002798000003E-5"/>
    <n v="3.313332836E-5"/>
    <n v="2.4338258229999999E-4"/>
    <n v="0.12506456617600001"/>
    <n v="0.10031548075999999"/>
    <n v="1.9616797816000002E-2"/>
    <n v="0.91585178880799989"/>
    <n v="6.4762153464800006E-8"/>
    <n v="8.1297479999999991E-3"/>
    <n v="5.5466545199999993E-11"/>
    <n v="1.4955600000000002E-4"/>
    <n v="1.7424000000000001E-5"/>
    <n v="1.6813579199999999E-9"/>
    <n v="5.4805885199999999E-11"/>
    <n v="3.8965436400000004E-11"/>
    <n v="3.2089200000000003E-4"/>
    <n v="7.8109178399999997E-7"/>
    <n v="1.4055563279999999E-5"/>
    <n v="1.4142480000000001E-3"/>
    <n v="1.216070328"/>
    <n v="7.7538252000000002E-2"/>
    <n v="1.674156E-3"/>
    <n v="4.8727668000000002E-2"/>
    <n v="1.5835512E-8"/>
    <n v="0.21247317061329812"/>
    <n v="1.2548946843544864E-5"/>
    <n v="6.0508740215764337E-4"/>
    <n v="5.8369841392871564E-3"/>
    <n v="0.16710157906612993"/>
    <n v="3.6887188089029517E-3"/>
    <n v="1.4127322567756885E-3"/>
    <n v="9.9415692157675366E-3"/>
    <n v="6.6250173157639269E-4"/>
    <n v="2.6876190900645563E-2"/>
    <s v=""/>
    <n v="2.0989782308274531E-3"/>
    <n v="1.7320908661723197E-2"/>
    <n v="3.4032383605874972E-3"/>
    <n v="2.81024504956883E-2"/>
    <n v="2.6468442993688774E-5"/>
    <s v=""/>
    <n v="0.47956312727320471"/>
    <n v="0.47956312727320471"/>
    <n v="7.3778942657416106E-4"/>
    <n v="1.6331418080560003"/>
    <n v="3.1348043357124056E-7"/>
    <n v="0.39647099234285715"/>
    <n v="3.856170965233714E-3"/>
    <n v="1.6739049743126859E-7"/>
    <n v="1.7763175211458286E-8"/>
    <n v="1.2288460774190859E-9"/>
    <n v="2.270596863483143E-2"/>
    <n v="2.7158485252485714E-4"/>
    <n v="6.5701169767828568E-3"/>
    <n v="9.6223988559442863E-2"/>
    <n v="43.13317927931886"/>
    <n v="77.786424018474293"/>
    <n v="0.53552751935885712"/>
    <n v="17.018583023665144"/>
    <n v="1.2669662932893371E-5"/>
    <n v="2.5125258585476928E-3"/>
    <n v="4.8227759010960084E-10"/>
    <n v="6.0995537283516489E-4"/>
    <n v="5.9325707157441755E-6"/>
    <n v="2.5752384220195169E-10"/>
    <n v="2.7327961863781978E-11"/>
    <n v="1.8905324267985938E-12"/>
    <n v="3.4932259438202201E-5"/>
    <n v="4.1782285003824177E-7"/>
    <n v="1.0107872271973626E-5"/>
    <n v="1.4803690547606594E-4"/>
    <n v="6.635873735279825E-2"/>
    <n v="0.11967142156688353"/>
    <n v="8.2388849132131864E-4"/>
    <n v="2.61824354210233E-2"/>
    <n v="1.9491789127528264E-8"/>
    <n v="0.4991901489671477"/>
    <n v="1.2154334913084691E-3"/>
    <n v="1.573226224701476E-3"/>
    <n v="1.9753454730690269E-2"/>
    <n v="0.67148294045720991"/>
    <n v="3.8543288308848969E-2"/>
    <n v="6.0838067809575668E-4"/>
    <n v="4.6744744089119328E-2"/>
    <n v="9.7533476230938831E-2"/>
    <n v="6.8391128764071482E-2"/>
    <n v="3.2366073571334524E-2"/>
    <n v="0.66872242861800224"/>
    <n v="12.775301940649705"/>
    <n v="6.1411899883525335E-3"/>
    <n v="0.15845684982049135"/>
    <n v="0.12037080544671051"/>
  </r>
  <r>
    <x v="0"/>
    <x v="1"/>
    <x v="0"/>
    <s v="Cheese, parmesan"/>
    <n v="0.121"/>
    <s v="Cooking (unspecified)"/>
    <s v="industrial composting"/>
    <n v="7.3222390317700448E-2"/>
    <m/>
    <s v=""/>
    <n v="1.8059701492537314E-3"/>
    <n v="0.79915758073684207"/>
    <n v="8.5945068347368428E-9"/>
    <n v="7.9164316231578963E-2"/>
    <n v="1.4990068442105263E-3"/>
    <n v="6.9398462273684212E-8"/>
    <n v="9.2034055821052627E-9"/>
    <n v="3.7029852894736844E-10"/>
    <n v="9.4632753715789483E-3"/>
    <n v="7.4412948094736852E-5"/>
    <n v="2.6414466852631578E-3"/>
    <n v="4.0649907968421058E-2"/>
    <n v="9.3429518252631585"/>
    <n v="36.576065957894741"/>
    <n v="0.10226999223157895"/>
    <n v="4.1595249126315785"/>
    <n v="1.6642790884210527E-6"/>
    <n v="3.1948006713333331E-2"/>
    <n v="5.9563237884333328E-10"/>
    <n v="2.1765520333333333E-2"/>
    <n v="7.1796195790000005E-5"/>
    <n v="4.1848404986666669E-10"/>
    <n v="2.5175873712000003E-10"/>
    <n v="6.0248143420666674E-11"/>
    <n v="1.4290897188333333E-4"/>
    <n v="3.0622502331666666E-5"/>
    <n v="2.7611106966666668E-5"/>
    <n v="2.0281881858333334E-4"/>
    <n v="0.10422047181333334"/>
    <n v="8.3596233966666669E-2"/>
    <n v="1.6347331513333334E-2"/>
    <n v="0.76320982400666659"/>
    <n v="5.3968461220666676E-8"/>
    <n v="6.7747899999999993E-3"/>
    <n v="4.6222121E-11"/>
    <n v="1.2463E-4"/>
    <n v="1.452E-5"/>
    <n v="1.4011316E-9"/>
    <n v="4.5671570999999998E-11"/>
    <n v="3.2471196999999998E-11"/>
    <n v="2.6740999999999999E-4"/>
    <n v="6.5090982000000003E-7"/>
    <n v="1.1712969399999999E-5"/>
    <n v="1.1785400000000001E-3"/>
    <n v="1.01339194"/>
    <n v="6.4615209999999992E-2"/>
    <n v="1.3951300000000001E-3"/>
    <n v="4.0606389999999999E-2"/>
    <n v="1.319626E-8"/>
    <n v="0.10900896634531641"/>
    <n v="3.6974112257975797E-7"/>
    <n v="1.5422763791332093E-4"/>
    <n v="2.3996616134390543E-3"/>
    <n v="7.1095154514171324E-2"/>
    <n v="1.9729531252930207E-3"/>
    <n v="5.3230448592358061E-4"/>
    <n v="4.3230492894878354E-3"/>
    <n v="2.5781038970441227E-4"/>
    <n v="1.0966152810526038E-2"/>
    <s v=""/>
    <n v="5.0903960669375608E-4"/>
    <n v="8.1774919283389771E-3"/>
    <n v="7.6267039800662127E-4"/>
    <n v="8.1958673122555902E-3"/>
    <n v="3.6171934498190539E-6"/>
    <s v=""/>
    <n v="0.21835933639164237"/>
    <n v="0.21835933639164237"/>
    <n v="3.3593744060252671E-4"/>
    <n v="0.83788037745017541"/>
    <n v="9.2363613345801765E-9"/>
    <n v="0.10105446656491229"/>
    <n v="1.5853230400005264E-3"/>
    <n v="7.1218077923550871E-8"/>
    <n v="9.5008358902252621E-9"/>
    <n v="4.6301786936803509E-10"/>
    <n v="9.8735943434622806E-3"/>
    <n v="1.0568636024640351E-4"/>
    <n v="2.6807707616298246E-3"/>
    <n v="4.203126678700439E-2"/>
    <n v="10.460564237076492"/>
    <n v="36.724277401861407"/>
    <n v="0.12001245374491229"/>
    <n v="4.9633411266382446"/>
    <n v="1.7314438096417194E-6"/>
    <n v="1.2890467345387313E-3"/>
    <n v="1.4209786668584887E-11"/>
    <n v="1.5546841009986506E-4"/>
    <n v="2.4389585230777329E-6"/>
    <n v="1.0956627372853981E-10"/>
    <n v="1.4616670600346557E-11"/>
    <n v="7.1233518364313087E-13"/>
    <n v="1.5190145143788124E-5"/>
    <n v="1.6259440037908232E-7"/>
    <n v="4.1242627101997305E-6"/>
    <n v="6.4663487364622144E-5"/>
    <n v="1.6093175749348449E-2"/>
    <n v="5.6498888310556009E-2"/>
    <n v="1.8463454422294197E-4"/>
    <n v="7.6359094255972993E-3"/>
    <n v="2.6637597071411067E-9"/>
    <n v="0.25536754375035564"/>
    <n v="3.5651186088023532E-5"/>
    <n v="4.006733430623049E-4"/>
    <n v="8.0858344025343636E-3"/>
    <n v="0.28311608836937263"/>
    <n v="2.0582325575125487E-2"/>
    <n v="2.208227664909397E-4"/>
    <n v="2.007954309610625E-2"/>
    <n v="3.7839049927554019E-2"/>
    <n v="2.7847492458959098E-2"/>
    <n v="1.3960482620499155E-2"/>
    <n v="0.1515767766403868"/>
    <n v="6.0271675882865932"/>
    <n v="1.3653777366859534E-3"/>
    <n v="4.5984370023022365E-2"/>
    <n v="1.6352695760997012E-2"/>
  </r>
  <r>
    <x v="0"/>
    <x v="3"/>
    <x v="0"/>
    <s v="Eggs"/>
    <n v="9.6799999999999997E-2"/>
    <s v="Cooking (unspecified)"/>
    <s v="industrial composting"/>
    <n v="7.3222390317700448E-2"/>
    <m/>
    <n v="2.7022484230769233"/>
    <n v="1.4447761194029849E-3"/>
    <n v="0.22282296275555552"/>
    <n v="4.2115840799999992E-9"/>
    <n v="2.7137818693333333E-2"/>
    <n v="8.2224506711111103E-4"/>
    <n v="2.5582447048888889E-8"/>
    <n v="3.3200291911111108E-9"/>
    <n v="2.654803565333333E-10"/>
    <n v="3.435869643555555E-3"/>
    <n v="6.1673466604444445E-5"/>
    <n v="1.5104936586666667E-3"/>
    <n v="1.4867359271111109E-2"/>
    <n v="7.3771712373333331"/>
    <n v="19.328119457777774"/>
    <n v="9.291049640888889E-2"/>
    <n v="1.9348476497777778"/>
    <n v="8.2031092782222223E-7"/>
    <n v="2.5558405370666667E-2"/>
    <n v="4.7650590307466661E-10"/>
    <n v="1.7412416266666668E-2"/>
    <n v="5.7436956631999999E-5"/>
    <n v="3.3478723989333335E-10"/>
    <n v="2.01406989696E-10"/>
    <n v="4.8198514736533334E-11"/>
    <n v="1.1432717750666666E-4"/>
    <n v="2.4498001865333336E-5"/>
    <n v="2.2088885573333336E-5"/>
    <n v="1.6225505486666667E-4"/>
    <n v="8.3376377450666672E-2"/>
    <n v="6.6876987173333333E-2"/>
    <n v="1.3077865210666667E-2"/>
    <n v="0.6105678592053333"/>
    <n v="4.317476897653334E-8"/>
    <n v="5.4198319999999994E-3"/>
    <n v="3.69776968E-11"/>
    <n v="9.9704000000000006E-5"/>
    <n v="1.1616E-5"/>
    <n v="1.1209052799999999E-9"/>
    <n v="3.6537256799999997E-11"/>
    <n v="2.5976957600000002E-11"/>
    <n v="2.13928E-4"/>
    <n v="5.2072785599999998E-7"/>
    <n v="9.3703755200000002E-6"/>
    <n v="9.42832E-4"/>
    <n v="0.81071355199999995"/>
    <n v="5.1692167999999997E-2"/>
    <n v="1.1161039999999999E-3"/>
    <n v="3.2485111999999997E-2"/>
    <n v="1.0557007999999999E-8"/>
    <n v="3.3019757029225175E-2"/>
    <n v="1.8914935924836255E-7"/>
    <n v="6.8143990590968859E-5"/>
    <n v="1.3491342772068236E-3"/>
    <n v="2.6991471357620408E-2"/>
    <n v="7.3885233831463078E-4"/>
    <n v="3.9048238381013932E-4"/>
    <n v="1.6480824071946265E-3"/>
    <n v="2.1147619112789684E-4"/>
    <n v="6.3076230115418882E-3"/>
    <s v=""/>
    <n v="4.0250214384016672E-4"/>
    <n v="4.3302455600465767E-3"/>
    <n v="6.8064107410032717E-4"/>
    <n v="4.2568364524381008E-3"/>
    <n v="1.825979872436288E-6"/>
    <n v="0.26157764735384614"/>
    <n v="8.0397263346289397E-2"/>
    <n v="0.34197491070013553"/>
    <n v="5.2611524723097773E-4"/>
    <n v="0.2538012001262222"/>
    <n v="4.7250676798746653E-9"/>
    <n v="4.4649938960000003E-2"/>
    <n v="8.91298023743111E-4"/>
    <n v="2.7038139568782222E-8"/>
    <n v="3.5579734376071107E-9"/>
    <n v="3.3965582886986664E-10"/>
    <n v="3.7641248210622215E-3"/>
    <n v="8.6692196325777781E-5"/>
    <n v="1.54195291976E-3"/>
    <n v="1.5972446325977777E-2"/>
    <n v="8.271261166783999"/>
    <n v="19.446688612951107"/>
    <n v="0.10710446561955557"/>
    <n v="2.5779006209831108"/>
    <n v="8.7404270479875548E-7"/>
    <n v="3.9046338480957263E-4"/>
    <n v="7.2693348921148694E-12"/>
    <n v="6.8692213784615389E-5"/>
    <n v="1.3712277288355553E-6"/>
    <n v="4.1597137798126493E-11"/>
    <n v="5.4738052886263241E-12"/>
    <n v="5.2254742903056401E-13"/>
    <n v="5.7909612631726481E-6"/>
    <n v="1.3337260973196582E-7"/>
    <n v="2.3722352611692307E-6"/>
    <n v="2.4572994347658117E-5"/>
    <n v="1.272501717966769E-2"/>
    <n v="2.991798248146324E-2"/>
    <n v="1.6477610095316241E-4"/>
    <n v="3.9660009553586324E-3"/>
    <n v="1.3446810843057776E-9"/>
    <n v="7.639460911792513E-2"/>
    <n v="1.819025029851698E-5"/>
    <n v="1.7686942995803271E-4"/>
    <n v="4.5295461254120997E-3"/>
    <n v="0.10527561813971222"/>
    <n v="7.6686943598594419E-3"/>
    <n v="1.6096916586091182E-4"/>
    <n v="7.4384596299323213E-3"/>
    <n v="3.1042945064266279E-2"/>
    <n v="1.5992149751187394E-2"/>
    <n v="5.1487416985904165E-3"/>
    <n v="0.11971418887206707"/>
    <n v="3.1889169804992359"/>
    <n v="1.2198986636048161E-3"/>
    <n v="2.3785150881471463E-2"/>
    <n v="8.2205945458171479E-3"/>
  </r>
  <r>
    <x v="0"/>
    <x v="1"/>
    <x v="0"/>
    <s v="Milk"/>
    <n v="4.8399999999999999E-2"/>
    <s v="Cooking (unspecified)"/>
    <s v="industrial composting"/>
    <n v="7.3222390317700448E-2"/>
    <m/>
    <n v="0.51222692307692297"/>
    <n v="7.2238805970149247E-4"/>
    <n v="7.4174263494736853E-2"/>
    <n v="1.1617244134736844E-9"/>
    <n v="6.8903829557894741E-3"/>
    <n v="1.5484769936842106E-4"/>
    <n v="6.1498028378947367E-9"/>
    <n v="8.7034810905263165E-10"/>
    <n v="3.6324953511578949E-11"/>
    <n v="8.2313793389473687E-4"/>
    <n v="6.2996522947368424E-6"/>
    <n v="2.2222038728421053E-4"/>
    <n v="3.5203877557894738E-3"/>
    <n v="0.85419055873684213"/>
    <n v="3.251158629052632"/>
    <n v="8.8769971284210526E-3"/>
    <n v="0.43696128311578952"/>
    <n v="1.7120439785263158E-7"/>
    <n v="1.2779202685333333E-2"/>
    <n v="2.382529515373333E-10"/>
    <n v="8.706208133333334E-3"/>
    <n v="2.8718478315999999E-5"/>
    <n v="1.6739361994666668E-10"/>
    <n v="1.00703494848E-10"/>
    <n v="2.4099257368266667E-11"/>
    <n v="5.7163588753333332E-5"/>
    <n v="1.2249000932666668E-5"/>
    <n v="1.1044442786666668E-5"/>
    <n v="8.1127527433333334E-5"/>
    <n v="4.1688188725333336E-2"/>
    <n v="3.3438493586666666E-2"/>
    <n v="6.5389326053333337E-3"/>
    <n v="0.30528392960266665"/>
    <n v="2.158738448826667E-8"/>
    <n v="2.7099159999999997E-3"/>
    <n v="1.84888484E-11"/>
    <n v="4.9852000000000003E-5"/>
    <n v="5.8080000000000001E-6"/>
    <n v="5.6045263999999993E-10"/>
    <n v="1.8268628399999999E-11"/>
    <n v="1.2988478800000001E-11"/>
    <n v="1.06964E-4"/>
    <n v="2.6036392799999999E-7"/>
    <n v="4.6851877600000001E-6"/>
    <n v="4.71416E-4"/>
    <n v="0.40535677599999997"/>
    <n v="2.5846083999999998E-2"/>
    <n v="5.5805199999999996E-4"/>
    <n v="1.6242555999999998E-2"/>
    <n v="5.2785039999999995E-9"/>
    <n v="1.1665284059066933E-2"/>
    <n v="5.6782673510670636E-8"/>
    <n v="2.3879339938235709E-5"/>
    <n v="2.8665069093157265E-4"/>
    <n v="6.8657781782621033E-3"/>
    <n v="2.0544323328869436E-4"/>
    <n v="8.4398263275744224E-5"/>
    <n v="4.3226381070087167E-4"/>
    <n v="4.5882553164721852E-5"/>
    <n v="9.7337537925636119E-4"/>
    <s v=""/>
    <n v="6.3321672145694042E-5"/>
    <n v="7.3714513985632133E-4"/>
    <n v="1.0151348986270873E-4"/>
    <n v="1.2524758931078733E-3"/>
    <n v="4.1379254606266167E-7"/>
    <n v="2.479178307692307E-2"/>
    <n v="2.2737882278077413E-2"/>
    <n v="4.7529665355000486E-2"/>
    <n v="7.3122562084616138E-5"/>
    <n v="8.9663382180070195E-2"/>
    <n v="1.4184662134110176E-9"/>
    <n v="1.5646443089122809E-2"/>
    <n v="1.8937417768442107E-4"/>
    <n v="6.8776490978414038E-9"/>
    <n v="9.8932023230063148E-10"/>
    <n v="7.3412689679845622E-11"/>
    <n v="9.872655226480702E-4"/>
    <n v="1.8809017155403511E-5"/>
    <n v="2.3795001783087719E-4"/>
    <n v="4.0729312832228073E-3"/>
    <n v="1.3012355234621755"/>
    <n v="3.3104432066392984"/>
    <n v="1.5973981733754385E-2"/>
    <n v="0.75848776871845625"/>
    <n v="1.9807028634089826E-7"/>
    <n v="1.3794366489241569E-4"/>
    <n v="2.1822557129400269E-12"/>
    <n v="2.4071450906342785E-5"/>
    <n v="2.9134488874526317E-7"/>
    <n v="1.0580998612063698E-11"/>
    <n v="1.5220311266163561E-12"/>
    <n v="1.129425995074548E-13"/>
    <n v="1.518870034843185E-6"/>
    <n v="2.8936949469851555E-8"/>
    <n v="3.6607695050904182E-7"/>
    <n v="6.2660481280350882E-6"/>
    <n v="2.0019008053264241E-3"/>
    <n v="5.0929895486758435E-3"/>
    <n v="2.4575356513468284E-5"/>
    <n v="1.1669042595668557E-3"/>
    <n v="3.0472351744753577E-10"/>
    <n v="2.6762530681584896E-2"/>
    <n v="5.4341642704020262E-6"/>
    <n v="6.1924560371251773E-5"/>
    <n v="9.4647012292590853E-4"/>
    <n v="2.5745569335725794E-2"/>
    <n v="2.1159818880283994E-3"/>
    <n v="3.1305830193651671E-5"/>
    <n v="1.8526651156946677E-3"/>
    <n v="6.6859915572357849E-3"/>
    <n v="2.4365543074062598E-3"/>
    <n v="1.2399119344676541E-3"/>
    <n v="1.4734572279381799E-2"/>
    <n v="0.5402577795423682"/>
    <n v="1.7776660954150271E-4"/>
    <n v="6.9403968629613826E-3"/>
    <n v="1.8374595029690269E-3"/>
  </r>
  <r>
    <x v="0"/>
    <x v="4"/>
    <x v="0"/>
    <s v="White cabbage"/>
    <n v="0.39240000000000003"/>
    <s v="Raw"/>
    <s v="industrial composting"/>
    <n v="0.2616"/>
    <m/>
    <n v="0.43754761904761913"/>
    <n v="5.8567164179104481E-3"/>
    <n v="0.29902259285999999"/>
    <n v="8.2078712172000017E-9"/>
    <n v="3.77046059004E-2"/>
    <n v="1.0539062719200003E-3"/>
    <n v="1.4933609964000003E-8"/>
    <n v="6.2958751416000004E-9"/>
    <n v="1.2058215775200001E-10"/>
    <n v="1.2963863988000003E-3"/>
    <n v="6.1545766104000003E-5"/>
    <n v="9.4211822196000011E-4"/>
    <n v="3.9368095056000005E-3"/>
    <n v="4.0248132498000002"/>
    <n v="3.6511806038400003"/>
    <n v="0.19612450616400001"/>
    <n v="3.6930353220000005"/>
    <n v="1.52357446224E-6"/>
    <n v="0"/>
    <n v="0"/>
    <n v="0"/>
    <n v="0"/>
    <n v="0"/>
    <n v="0"/>
    <n v="0"/>
    <n v="0"/>
    <n v="0"/>
    <n v="0"/>
    <n v="0"/>
    <n v="0"/>
    <n v="0"/>
    <n v="0"/>
    <n v="0"/>
    <n v="0"/>
    <n v="2.1970475999999999E-2"/>
    <n v="1.4989719240000001E-10"/>
    <n v="4.0417200000000006E-4"/>
    <n v="4.7088000000000007E-5"/>
    <n v="4.5438350400000005E-9"/>
    <n v="1.481117724E-10"/>
    <n v="1.0530328680000001E-10"/>
    <n v="8.6720400000000011E-4"/>
    <n v="2.1108844080000002E-6"/>
    <n v="3.7984869359999998E-5"/>
    <n v="3.8219760000000004E-3"/>
    <n v="3.2864049360000003"/>
    <n v="0.20954552400000001"/>
    <n v="4.5243720000000005E-3"/>
    <n v="0.131685516"/>
    <n v="4.2795144E-8"/>
    <n v="4.1761477631119634E-2"/>
    <n v="3.3457013666817567E-7"/>
    <n v="5.8160979906481382E-5"/>
    <n v="1.6665459494878897E-3"/>
    <n v="1.9443826658550351E-2"/>
    <n v="1.3381647960474551E-3"/>
    <n v="2.5968724620495766E-4"/>
    <n v="9.4730526806261395E-4"/>
    <n v="1.5528348064512679E-4"/>
    <n v="4.0092798770118097E-3"/>
    <s v=""/>
    <n v="3.5578383205761051E-4"/>
    <n v="8.5967809257259315E-4"/>
    <n v="1.2751089990559194E-3"/>
    <n v="6.3156860862188628E-3"/>
    <n v="3.2723336721273054E-6"/>
    <n v="0.17169368571428575"/>
    <n v="7.8449595800750102E-2"/>
    <n v="0.25014328151503584"/>
    <n v="3.8483581771543978E-4"/>
    <n v="0.32099306886000001"/>
    <n v="8.3577684096000019E-9"/>
    <n v="3.8108777900400001E-2"/>
    <n v="1.1009942719200003E-3"/>
    <n v="1.9477445004000003E-8"/>
    <n v="6.4439869140000001E-9"/>
    <n v="2.2588544455200002E-10"/>
    <n v="2.1635903988000004E-3"/>
    <n v="6.3656650512000008E-5"/>
    <n v="9.8010309132000014E-4"/>
    <n v="7.7587855056000009E-3"/>
    <n v="7.3112181858000005"/>
    <n v="3.8607261278400005"/>
    <n v="0.20064887816400001"/>
    <n v="3.8247208380000006"/>
    <n v="1.56636960624E-6"/>
    <n v="4.9383549055384622E-4"/>
    <n v="1.2858105245538464E-11"/>
    <n v="5.862888907753846E-5"/>
    <n v="1.693837341415385E-6"/>
    <n v="2.9965300006153851E-11"/>
    <n v="9.9138260215384613E-12"/>
    <n v="3.4751606854153849E-13"/>
    <n v="3.328600613538462E-6"/>
    <n v="9.7933308480000018E-8"/>
    <n v="1.5078509097230772E-6"/>
    <n v="1.1936593085538464E-5"/>
    <n v="1.1248027978153847E-2"/>
    <n v="5.939578658215385E-3"/>
    <n v="3.0869058179076923E-4"/>
    <n v="5.8841859046153853E-3"/>
    <n v="2.4097993942153848E-9"/>
    <n v="2.6195629018864776E-2"/>
    <n v="8.95155697658404E-6"/>
    <n v="4.2009578895950894E-5"/>
    <n v="1.5351968708945565E-3"/>
    <n v="1.8272523553346853E-2"/>
    <n v="3.8583231282772745E-3"/>
    <n v="2.1148501693939594E-5"/>
    <n v="8.8939578564743759E-4"/>
    <n v="6.2587973398131429E-3"/>
    <n v="2.779436889681007E-3"/>
    <n v="4.7119475502454611E-4"/>
    <n v="2.1765193433516926E-2"/>
    <n v="0.1705218642153159"/>
    <n v="6.35158148506598E-4"/>
    <n v="9.7401031266948507E-3"/>
    <n v="4.086098547264775E-3"/>
  </r>
  <r>
    <x v="0"/>
    <x v="4"/>
    <x v="0"/>
    <s v="Carrots"/>
    <n v="9.8100000000000007E-2"/>
    <s v="Raw"/>
    <s v="industrial composting"/>
    <n v="0.2616"/>
    <m/>
    <n v="0.63338293633975185"/>
    <n v="1.464179104477612E-3"/>
    <n v="3.8869988382000002E-2"/>
    <n v="1.9043620317000001E-9"/>
    <n v="6.0932355633000002E-3"/>
    <n v="1.4392188216E-4"/>
    <n v="2.4872696810999902E-9"/>
    <n v="9.7924315653000011E-10"/>
    <n v="2.5411904442000002E-11"/>
    <n v="2.0051887212000003E-4"/>
    <n v="5.6258261451000006E-6"/>
    <n v="1.3510298646000001E-4"/>
    <n v="6.1169428017000002E-4"/>
    <n v="1.78992533079"/>
    <n v="0.9357311369700001"/>
    <n v="3.5515520685000003E-2"/>
    <n v="0.54208385433000006"/>
    <n v="2.2142099988000003E-7"/>
    <n v="0"/>
    <n v="0"/>
    <n v="0"/>
    <n v="0"/>
    <n v="0"/>
    <n v="0"/>
    <n v="0"/>
    <n v="0"/>
    <n v="0"/>
    <n v="0"/>
    <n v="0"/>
    <n v="0"/>
    <n v="0"/>
    <n v="0"/>
    <n v="0"/>
    <n v="0"/>
    <n v="5.4926189999999998E-3"/>
    <n v="3.7474298100000004E-11"/>
    <n v="1.0104300000000001E-4"/>
    <n v="1.1772000000000002E-5"/>
    <n v="1.1359587600000001E-9"/>
    <n v="3.7027943099999999E-11"/>
    <n v="2.6325821700000003E-11"/>
    <n v="2.1680100000000003E-4"/>
    <n v="5.2772110200000004E-7"/>
    <n v="9.4962173399999996E-6"/>
    <n v="9.5549400000000009E-4"/>
    <n v="0.82160123400000007"/>
    <n v="5.2386381000000003E-2"/>
    <n v="1.1310930000000001E-3"/>
    <n v="3.2921379000000001E-2"/>
    <n v="1.0698786E-8"/>
    <n v="5.7716138308567706E-3"/>
    <n v="7.7733722018687529E-8"/>
    <n v="9.4536044162008734E-6"/>
    <n v="2.3566971717419284E-4"/>
    <n v="3.6169746975853304E-3"/>
    <n v="2.1103987747255409E-4"/>
    <n v="5.947982904949538E-5"/>
    <n v="1.827191105792276E-4"/>
    <n v="1.5010909734620661E-5"/>
    <n v="5.9150785581798258E-4"/>
    <s v=""/>
    <n v="1.2708401050673425E-4"/>
    <n v="2.2002673977842413E-4"/>
    <n v="2.3288655945774049E-4"/>
    <n v="9.4949480117986892E-4"/>
    <n v="4.8492602785202544E-7"/>
    <n v="6.2134866054929662E-2"/>
    <n v="1.2223524203359011E-2"/>
    <n v="7.4358390258288679E-2"/>
    <n v="1.1439752347429028E-4"/>
    <n v="4.4362607381999999E-2"/>
    <n v="1.9418363298000001E-9"/>
    <n v="6.1942785633000005E-3"/>
    <n v="1.5569388216000001E-4"/>
    <n v="3.6232284410999903E-9"/>
    <n v="1.01627109963E-9"/>
    <n v="5.1737726142000002E-11"/>
    <n v="4.1731987212000006E-4"/>
    <n v="6.1535472471000003E-6"/>
    <n v="1.4459920380000002E-4"/>
    <n v="1.5671882801700002E-3"/>
    <n v="2.6115265647900001"/>
    <n v="0.98811751797000014"/>
    <n v="3.6646613685000003E-2"/>
    <n v="0.57500523333000009"/>
    <n v="2.3211978588000003E-7"/>
    <n v="6.8250165203076918E-5"/>
    <n v="2.9874405073846157E-12"/>
    <n v="9.5296593281538477E-6"/>
    <n v="2.3952904947692308E-7"/>
    <n v="5.5741976016922932E-12"/>
    <n v="1.5634939994307692E-12"/>
    <n v="7.9596501756923084E-14"/>
    <n v="6.4203057249230783E-7"/>
    <n v="9.4669957647692312E-9"/>
    <n v="2.2246031353846156E-7"/>
    <n v="2.4110588925692312E-6"/>
    <n v="4.0177331766000001E-3"/>
    <n v="1.5201807968769233E-3"/>
    <n v="5.6379405669230775E-5"/>
    <n v="8.8462343589230778E-4"/>
    <n v="3.5710736289230773E-10"/>
    <n v="3.4644592510461904E-3"/>
    <n v="2.0776748663374013E-6"/>
    <n v="6.7993229196897551E-6"/>
    <n v="2.1165912825390197E-4"/>
    <n v="3.1557999364338635E-3"/>
    <n v="6.0234228616102723E-4"/>
    <n v="4.6113026510618112E-6"/>
    <n v="1.501941923762207E-4"/>
    <n v="5.8093593379789641E-4"/>
    <n v="4.0167312291410225E-4"/>
    <n v="8.2243348065060259E-5"/>
    <n v="8.9335151420520172E-3"/>
    <n v="4.3685805909654651E-2"/>
    <n v="1.1528119671970308E-4"/>
    <n v="1.4389964693466365E-3"/>
    <n v="5.9695224971171147E-4"/>
  </r>
  <r>
    <x v="0"/>
    <x v="3"/>
    <x v="0"/>
    <s v="Oil, sunflower"/>
    <n v="6.54E-2"/>
    <s v="Raw"/>
    <s v="industrial composting"/>
    <n v="0.2616"/>
    <m/>
    <s v=""/>
    <n v="9.7611940298507457E-4"/>
    <n v="0.15419908668000001"/>
    <n v="1.9627205117999998E-8"/>
    <n v="1.6907149140000001E-2"/>
    <n v="5.6522745917999997E-4"/>
    <n v="9.5314470119999998E-9"/>
    <n v="4.7988821562000001E-9"/>
    <n v="5.6130868464000007E-10"/>
    <n v="1.2044879538000001E-3"/>
    <n v="8.9147354760000001E-5"/>
    <n v="1.8683706131999999E-3"/>
    <n v="5.4190977587999997E-3"/>
    <n v="6.0359751492000004"/>
    <n v="36.282518477999993"/>
    <n v="5.1554693124000003E-2"/>
    <n v="1.3414148874"/>
    <n v="7.3208452619999997E-7"/>
    <n v="0"/>
    <n v="0"/>
    <n v="0"/>
    <n v="0"/>
    <n v="0"/>
    <n v="0"/>
    <n v="0"/>
    <n v="0"/>
    <n v="0"/>
    <n v="0"/>
    <n v="0"/>
    <n v="0"/>
    <n v="0"/>
    <n v="0"/>
    <n v="0"/>
    <n v="0"/>
    <n v="3.661746E-3"/>
    <n v="2.49828654E-11"/>
    <n v="6.736200000000001E-5"/>
    <n v="7.8480000000000001E-6"/>
    <n v="7.5730584000000002E-10"/>
    <n v="2.4685295399999999E-11"/>
    <n v="1.75505478E-11"/>
    <n v="1.4453400000000001E-4"/>
    <n v="3.5181406800000001E-7"/>
    <n v="6.33081156E-6"/>
    <n v="6.3699600000000002E-4"/>
    <n v="0.54773415599999997"/>
    <n v="3.4924254000000002E-2"/>
    <n v="7.54062E-4"/>
    <n v="2.1947586000000002E-2"/>
    <n v="7.1325239999999997E-9"/>
    <n v="2.053783172393369E-2"/>
    <n v="7.8669746482595997E-7"/>
    <n v="2.5906215201026479E-5"/>
    <n v="8.6744918625401987E-4"/>
    <n v="1.0270994319114726E-2"/>
    <n v="1.0016668626480478E-3"/>
    <n v="6.6548050632830446E-4"/>
    <n v="5.9065505387509854E-4"/>
    <n v="2.1832349548202808E-4"/>
    <n v="7.668787869623832E-3"/>
    <s v=""/>
    <n v="3.203812642750586E-4"/>
    <n v="8.086900976948563E-3"/>
    <n v="3.3241832697169745E-4"/>
    <n v="2.2512935632258853E-3"/>
    <n v="1.5443129353018393E-6"/>
    <s v=""/>
    <n v="5.2840420374282111E-2"/>
    <n v="5.2840420374282111E-2"/>
    <n v="8.1292954421972478E-5"/>
    <n v="0.15786083268000001"/>
    <n v="1.9652187983399997E-8"/>
    <n v="1.6974511140000002E-2"/>
    <n v="5.7307545917999994E-4"/>
    <n v="1.0288752852E-8"/>
    <n v="4.8235674515999999E-9"/>
    <n v="5.7885923244000009E-10"/>
    <n v="1.3490219538000001E-3"/>
    <n v="8.9499168828000006E-5"/>
    <n v="1.8747014247599998E-3"/>
    <n v="6.0560937587999996E-3"/>
    <n v="6.5837093052000002"/>
    <n v="36.317442731999996"/>
    <n v="5.2308755124000003E-2"/>
    <n v="1.3633624734000001"/>
    <n v="7.3921705020000001E-7"/>
    <n v="2.4286281950769233E-4"/>
    <n v="3.0234135359076917E-11"/>
    <n v="2.6114632523076926E-5"/>
    <n v="8.8165455258461532E-7"/>
    <n v="1.5828850541538462E-11"/>
    <n v="7.4208730024615378E-12"/>
    <n v="8.905526652923078E-13"/>
    <n v="2.0754183904615386E-6"/>
    <n v="1.3769102896615385E-7"/>
    <n v="2.8841560380923074E-6"/>
    <n v="9.3170673212307678E-6"/>
    <n v="1.0128783546461538E-2"/>
    <n v="5.5872988818461533E-2"/>
    <n v="8.0475007883076927E-5"/>
    <n v="2.0974807283076925E-3"/>
    <n v="1.1372570003076923E-9"/>
    <n v="1.33360707141939E-2"/>
    <n v="2.1310870737493214E-5"/>
    <n v="1.8804447543236193E-5"/>
    <n v="8.1679538248678231E-4"/>
    <n v="1.1027200401847889E-2"/>
    <n v="2.9268607029180422E-3"/>
    <n v="8.0793733573497639E-5"/>
    <n v="7.2535489899502035E-4"/>
    <n v="8.9943555532831527E-3"/>
    <n v="5.4593705144724428E-3"/>
    <n v="5.3315013924727477E-4"/>
    <n v="2.7534410638487085E-2"/>
    <n v="1.6698662783830194"/>
    <n v="1.6659569176477563E-4"/>
    <n v="3.5201871123981938E-3"/>
    <n v="1.9540349900904743E-3"/>
  </r>
  <r>
    <x v="0"/>
    <x v="1"/>
    <x v="0"/>
    <s v="Yoghurt"/>
    <n v="0.70899999999999996"/>
    <s v="Raw"/>
    <s v="industrial composting"/>
    <n v="7.4631578947368424E-2"/>
    <m/>
    <s v=""/>
    <n v="1.0582089552238806E-2"/>
    <n v="1.3414596923"/>
    <n v="3.5423464965999997E-8"/>
    <n v="0.46136183418999999"/>
    <n v="3.0577229466999998E-3"/>
    <n v="9.7250871249999998E-8"/>
    <n v="1.6137680874000001E-8"/>
    <n v="6.1040215636999997E-10"/>
    <n v="1.2128692839999998E-2"/>
    <n v="1.4960761435E-4"/>
    <n v="3.7905416598999998E-3"/>
    <n v="4.9815675755999995E-2"/>
    <n v="12.6060294297"/>
    <n v="46.593790453000004"/>
    <n v="0.24233763926999996"/>
    <n v="17.803399801999998"/>
    <n v="4.0373153490999998E-6"/>
    <n v="0"/>
    <n v="0"/>
    <n v="0"/>
    <n v="0"/>
    <n v="0"/>
    <n v="0"/>
    <n v="0"/>
    <n v="0"/>
    <n v="0"/>
    <n v="0"/>
    <n v="0"/>
    <n v="0"/>
    <n v="0"/>
    <n v="0"/>
    <n v="0"/>
    <n v="0"/>
    <n v="3.9696909999999995E-2"/>
    <n v="2.7083870899999996E-10"/>
    <n v="7.3026999999999999E-4"/>
    <n v="8.5079999999999992E-5"/>
    <n v="8.2099364E-9"/>
    <n v="2.6761275899999996E-10"/>
    <n v="1.90265113E-10"/>
    <n v="1.56689E-3"/>
    <n v="3.8140087799999999E-6"/>
    <n v="6.8632192599999998E-5"/>
    <n v="6.9056600000000001E-3"/>
    <n v="5.9379742599999998"/>
    <n v="0.37861308999999999"/>
    <n v="8.1747699999999996E-3"/>
    <n v="0.23793330999999998"/>
    <n v="7.7323539999999997E-8"/>
    <n v="0.17968967603216754"/>
    <n v="1.4288799920685602E-6"/>
    <n v="7.0523724631054601E-4"/>
    <n v="4.7571778114046913E-3"/>
    <n v="0.10527878080498779"/>
    <n v="3.4067397562226116E-3"/>
    <n v="9.2048019615213999E-4"/>
    <n v="5.9964666975392805E-3"/>
    <n v="3.7425537558499441E-4"/>
    <n v="1.578661286322448E-2"/>
    <s v=""/>
    <n v="9.024018332849154E-4"/>
    <n v="1.0459469266728021E-2"/>
    <n v="1.5919881055814847E-3"/>
    <n v="2.979129754522963E-2"/>
    <n v="8.5959733461422804E-6"/>
    <s v=""/>
    <n v="0.35967060838775639"/>
    <n v="0.35967060838775639"/>
    <n v="5.533393975196252E-4"/>
    <n v="1.3811566022999999"/>
    <n v="3.5694303674999996E-8"/>
    <n v="0.46209210418999996"/>
    <n v="3.1428029466999997E-3"/>
    <n v="1.0546080765E-7"/>
    <n v="1.6405293633000001E-8"/>
    <n v="8.0066726936999994E-10"/>
    <n v="1.3695582839999998E-2"/>
    <n v="1.5342162312999999E-4"/>
    <n v="3.8591738524999999E-3"/>
    <n v="5.6721335755999996E-2"/>
    <n v="18.544003689699998"/>
    <n v="46.972403543000006"/>
    <n v="0.25051240926999996"/>
    <n v="18.041333111999997"/>
    <n v="4.1146388891000002E-6"/>
    <n v="2.1248563112307691E-3"/>
    <n v="5.4914313346153841E-11"/>
    <n v="7.1091092952307682E-4"/>
    <n v="4.8350814564615382E-6"/>
    <n v="1.6224739638461539E-10"/>
    <n v="2.5238913281538464E-11"/>
    <n v="1.2317957990307692E-12"/>
    <n v="2.1070127446153843E-5"/>
    <n v="2.3603326635384613E-7"/>
    <n v="5.9371905423076918E-6"/>
    <n v="8.7263593470769226E-5"/>
    <n v="2.8529236445692305E-2"/>
    <n v="7.2265236220000015E-2"/>
    <n v="3.8540370656923068E-4"/>
    <n v="2.7755897095384612E-2"/>
    <n v="6.3302136755384616E-9"/>
    <n v="0.40504879652306053"/>
    <n v="1.3485033772807866E-4"/>
    <n v="1.7969907931364455E-3"/>
    <n v="1.5464275674339955E-2"/>
    <n v="0.38878402083835023"/>
    <n v="3.4496206650488768E-2"/>
    <n v="3.1257662284485936E-4"/>
    <n v="2.5062308450646303E-2"/>
    <n v="5.2955098343616065E-2"/>
    <n v="3.8841643373279618E-2"/>
    <n v="1.6839154471034994E-2"/>
    <n v="0.20381578010801182"/>
    <n v="7.5193685572392894"/>
    <n v="2.7413530098358155E-3"/>
    <n v="0.16322953639853527"/>
    <n v="3.7730601659589309E-2"/>
  </r>
  <r>
    <x v="1"/>
    <x v="5"/>
    <x v="0"/>
    <s v="Broth"/>
    <n v="1.3647999999999998"/>
    <s v="Boiling (unspecified)"/>
    <s v="industrial composting"/>
    <n v="0.14706896551724136"/>
    <m/>
    <s v=""/>
    <n v="2.1663492063492062E-2"/>
    <n v="0.22093598818285715"/>
    <n v="3.1547258413714282E-9"/>
    <n v="0.1542304367222857"/>
    <n v="6.3899949648000003E-4"/>
    <n v="1.0249981011199999E-8"/>
    <n v="3.5832527643428565E-9"/>
    <n v="1.5735897556114286E-10"/>
    <n v="1.1246847308799999E-3"/>
    <n v="5.5723643417142856E-5"/>
    <n v="4.1805241442285717E-4"/>
    <n v="3.3003866560000002E-3"/>
    <n v="1.4279494129828572"/>
    <n v="3.4176693791999999"/>
    <n v="0.10470379248685714"/>
    <n v="4.5290558498285707"/>
    <n v="1.9505162031999995E-6"/>
    <n v="0.26897224547199999"/>
    <n v="9.6332129193439968E-9"/>
    <n v="1.9120847999999996E-2"/>
    <n v="4.8712030795199996E-4"/>
    <n v="1.9657672972799997E-9"/>
    <n v="1.1154706385279997E-9"/>
    <n v="6.0450569413759986E-10"/>
    <n v="3.3960666423999997E-4"/>
    <n v="7.2748432551999985E-5"/>
    <n v="1.3755041263999998E-4"/>
    <n v="9.2789374119999987E-4"/>
    <n v="0.68275135411199983"/>
    <n v="0.39385862431999991"/>
    <n v="7.0526776991999982E-2"/>
    <n v="4.2450302736959999"/>
    <n v="4.0852314373759992E-7"/>
    <n v="7.6415151999999986E-2"/>
    <n v="5.2135496479999988E-10"/>
    <n v="1.405744E-3"/>
    <n v="1.6377599999999997E-4"/>
    <n v="1.5803838079999997E-8"/>
    <n v="5.1514512479999985E-10"/>
    <n v="3.6625363359999998E-10"/>
    <n v="3.0162079999999998E-3"/>
    <n v="7.3418324159999996E-6"/>
    <n v="1.3211455071999997E-4"/>
    <n v="1.3293151999999999E-2"/>
    <n v="11.430391071999999"/>
    <n v="0.72881684799999991"/>
    <n v="1.5736143999999997E-2"/>
    <n v="0.45801323199999994"/>
    <n v="1.4884508799999998E-7"/>
    <n v="7.3679165366403385E-2"/>
    <n v="5.3278482992994321E-7"/>
    <n v="2.6671125646163956E-4"/>
    <n v="1.9524812099056686E-3"/>
    <n v="2.7971224186231658E-2"/>
    <n v="1.0827171761927195E-3"/>
    <n v="1.2969314430953485E-3"/>
    <n v="1.9617394692186736E-3"/>
    <n v="3.313032690918557E-4"/>
    <n v="2.8132259435103696E-3"/>
    <s v=""/>
    <n v="6.5894648775688901E-4"/>
    <n v="1.0110105903213314E-3"/>
    <n v="1.2135795480401191E-3"/>
    <n v="1.524478358445795E-2"/>
    <n v="5.2392708908275648E-6"/>
    <s v=""/>
    <n v="0.12948959158640835"/>
    <n v="0.12948959158640835"/>
    <n v="1.9921475628678208E-4"/>
    <n v="0.56632338565485707"/>
    <n v="1.3309293725515425E-8"/>
    <n v="0.17475702872228568"/>
    <n v="1.2898958044320001E-3"/>
    <n v="2.8019586388479997E-8"/>
    <n v="5.2138685276708556E-9"/>
    <n v="1.1281183032987426E-9"/>
    <n v="4.4804993951199999E-3"/>
    <n v="1.3581390838514283E-4"/>
    <n v="6.877173777828571E-4"/>
    <n v="1.7521432397199999E-2"/>
    <n v="13.541091839094856"/>
    <n v="4.5403448515199996"/>
    <n v="0.19096671347885713"/>
    <n v="9.2320993555245714"/>
    <n v="2.5078844349375992E-6"/>
    <n v="8.7126674716131859E-4"/>
    <n v="2.047583650079296E-11"/>
    <n v="2.6885696726505488E-4"/>
    <n v="1.9844550837415384E-6"/>
    <n v="4.3107055982276919E-11"/>
    <n v="8.0213361964167013E-12"/>
    <n v="1.7355666204596041E-12"/>
    <n v="6.8930759924923077E-6"/>
    <n v="2.0894447443868127E-7"/>
    <n v="1.0580267350505494E-6"/>
    <n v="2.6956049841846153E-5"/>
    <n v="2.0832448983222854E-2"/>
    <n v="6.985145925415384E-3"/>
    <n v="2.9379494381362637E-4"/>
    <n v="1.4203229777730109E-2"/>
    <n v="3.858283746057845E-9"/>
    <n v="7.6619259076062901E-2"/>
    <n v="2.4837712948938994E-5"/>
    <n v="3.4300399684396521E-4"/>
    <n v="2.9458309270703384E-3"/>
    <n v="2.9312531526127641E-2"/>
    <n v="5.1727466359917764E-3"/>
    <n v="2.0715755284730458E-4"/>
    <n v="1.9814948827086613E-3"/>
    <n v="2.3225962555989181E-2"/>
    <n v="2.9860979725769049E-3"/>
    <n v="1.0497973729400897E-3"/>
    <n v="3.0053585723297725E-2"/>
    <n v="0.32072678693404966"/>
    <n v="1.0166274328813659E-3"/>
    <n v="4.109488047530372E-2"/>
    <n v="1.1275321344412961E-2"/>
  </r>
  <r>
    <x v="1"/>
    <x v="0"/>
    <x v="0"/>
    <s v="Flour"/>
    <n v="0.17059999999999997"/>
    <s v="Cooking (unspecified)"/>
    <s v="industrial composting"/>
    <n v="0.14706896551724136"/>
    <m/>
    <n v="0"/>
    <n v="2.7079365079365077E-3"/>
    <n v="4.5008219722666665E-2"/>
    <n v="7.5395981913333327E-10"/>
    <n v="1.0216308779333333E-2"/>
    <n v="1.5148008461333333E-4"/>
    <n v="4.080531186733333E-9"/>
    <n v="3.5156428551333328E-10"/>
    <n v="5.8189936939999993E-11"/>
    <n v="5.3765956505999999E-4"/>
    <n v="9.1142668993333308E-6"/>
    <n v="3.6141919923333331E-4"/>
    <n v="2.2735223955999998E-3"/>
    <n v="0.76334796556666651"/>
    <n v="4.7891139648666661"/>
    <n v="1.168451967533333E-2"/>
    <n v="0.51335248274666656"/>
    <n v="2.0605327311999996E-7"/>
    <n v="4.5044049134666662E-2"/>
    <n v="8.3979242835266652E-10"/>
    <n v="3.0687584866666662E-2"/>
    <n v="1.0122670249399999E-4"/>
    <n v="5.9002792485333327E-10"/>
    <n v="3.5495901283199998E-10"/>
    <n v="8.4944903037733329E-11"/>
    <n v="2.0148983969666665E-4"/>
    <n v="4.3175197502333335E-5"/>
    <n v="3.8929378913333333E-5"/>
    <n v="2.8595777231666661E-4"/>
    <n v="0.14694225199466665"/>
    <n v="0.11786378111333332"/>
    <n v="2.3048386414666666E-2"/>
    <n v="1.076062776657333"/>
    <n v="7.6091070117733337E-8"/>
    <n v="9.5518939999999983E-3"/>
    <n v="6.5169370599999985E-11"/>
    <n v="1.75718E-4"/>
    <n v="2.0471999999999996E-5"/>
    <n v="1.9754797599999996E-9"/>
    <n v="6.4393140599999981E-11"/>
    <n v="4.5781704199999997E-11"/>
    <n v="3.7702599999999998E-4"/>
    <n v="9.1772905199999995E-7"/>
    <n v="1.6514318839999997E-5"/>
    <n v="1.6616439999999999E-3"/>
    <n v="1.4287988839999999"/>
    <n v="9.1102105999999988E-2"/>
    <n v="1.9670179999999996E-3"/>
    <n v="5.7251653999999992E-2"/>
    <n v="1.8605635999999998E-8"/>
    <n v="1.295858827701705E-2"/>
    <n v="6.6408352718568239E-8"/>
    <n v="6.2695016716450146E-5"/>
    <n v="4.1350351473292774E-4"/>
    <n v="6.6345677145323943E-3"/>
    <n v="1.6008928215693026E-4"/>
    <n v="2.1718626986954489E-4"/>
    <n v="4.8870564483663697E-4"/>
    <n v="1.297931658104827E-4"/>
    <n v="1.7052492122135439E-3"/>
    <s v=""/>
    <n v="1.1382645995902846E-4"/>
    <n v="1.1129356528792719E-3"/>
    <n v="2.3322534319668192E-4"/>
    <n v="2.7191085974946124E-3"/>
    <n v="6.2830271988846937E-7"/>
    <n v="0"/>
    <n v="2.6950168862488171E-2"/>
    <n v="2.6950168862488171E-2"/>
    <n v="4.1461798249981803E-5"/>
    <n v="9.9604162857333339E-2"/>
    <n v="1.6589216180859997E-9"/>
    <n v="4.1079611645999992E-2"/>
    <n v="2.7317878710733331E-4"/>
    <n v="6.6460388715866665E-9"/>
    <n v="7.7091643894533327E-10"/>
    <n v="1.8891654417773333E-10"/>
    <n v="1.1161754047566666E-3"/>
    <n v="5.3207193453666668E-5"/>
    <n v="4.1686289698666663E-4"/>
    <n v="4.2211241679166664E-3"/>
    <n v="2.3390891015613331"/>
    <n v="4.9980798519799992"/>
    <n v="3.6699924089999995E-2"/>
    <n v="1.6466669134039995"/>
    <n v="3.0074997923773326E-7"/>
    <n v="1.5323717362666667E-4"/>
    <n v="2.5521871047476918E-12"/>
    <n v="6.3199402532307673E-5"/>
    <n v="4.2027505708820511E-7"/>
    <n v="1.0224675187056411E-11"/>
    <n v="1.1860252906851281E-12"/>
    <n v="2.9064083719651281E-13"/>
    <n v="1.7171929303948718E-6"/>
    <n v="8.1857220697948723E-8"/>
    <n v="6.4132753382564096E-7"/>
    <n v="6.4940371814102563E-6"/>
    <n v="3.5985986177866662E-3"/>
    <n v="7.6893536184307679E-3"/>
    <n v="5.6461421676923068E-5"/>
    <n v="2.53333371292923E-3"/>
    <n v="4.6269227575035888E-10"/>
    <n v="1.3982680586307033E-2"/>
    <n v="3.0955624111059657E-6"/>
    <n v="8.0889737367601715E-5"/>
    <n v="6.5492672816807825E-4"/>
    <n v="1.000152052616736E-2"/>
    <n v="7.7571778402939153E-4"/>
    <n v="3.8059528281789966E-5"/>
    <n v="8.2525666455052508E-4"/>
    <n v="9.3986161544046317E-3"/>
    <n v="2.0915895437060707E-3"/>
    <n v="4.7603797873757629E-4"/>
    <n v="8.8805027073059362E-3"/>
    <n v="0.40270768906121907"/>
    <n v="2.0053816809182946E-4"/>
    <n v="7.426709291465443E-3"/>
    <n v="1.3491035621928315E-3"/>
  </r>
  <r>
    <x v="1"/>
    <x v="3"/>
    <x v="0"/>
    <s v="Eggs"/>
    <n v="8.5299999999999987E-2"/>
    <s v="Cooking (unspecified)"/>
    <s v="industrial composting"/>
    <n v="0.14706896551724136"/>
    <m/>
    <n v="2.7022484230769233"/>
    <n v="1.3539682539682539E-3"/>
    <n v="0.19635122647777772"/>
    <n v="3.7112409299999991E-9"/>
    <n v="2.3913800976666663E-2"/>
    <n v="7.2456099405555539E-4"/>
    <n v="2.2543210054444442E-8"/>
    <n v="2.925604235555555E-9"/>
    <n v="2.339408513666666E-10"/>
    <n v="3.027682650777777E-3"/>
    <n v="5.4346556832222216E-5"/>
    <n v="1.3310445153333331E-3"/>
    <n v="1.3101092415555553E-2"/>
    <n v="6.5007511006666663"/>
    <n v="17.031906918888883"/>
    <n v="8.1872575864444436E-2"/>
    <n v="1.7049845508888888"/>
    <n v="7.2285663371111107E-7"/>
    <n v="2.2522024567333331E-2"/>
    <n v="4.1989621417633326E-10"/>
    <n v="1.5343792433333331E-2"/>
    <n v="5.0613351246999996E-5"/>
    <n v="2.9501396242666663E-10"/>
    <n v="1.7747950641599999E-10"/>
    <n v="4.2472451518866665E-11"/>
    <n v="1.0074491984833332E-4"/>
    <n v="2.1587598751166667E-5"/>
    <n v="1.9464689456666667E-5"/>
    <n v="1.429788861583333E-4"/>
    <n v="7.3471125997333325E-2"/>
    <n v="5.8931890556666658E-2"/>
    <n v="1.1524193207333333E-2"/>
    <n v="0.53803138832866648"/>
    <n v="3.8045535058866668E-8"/>
    <n v="4.7759469999999991E-3"/>
    <n v="3.2584685299999993E-11"/>
    <n v="8.7859E-5"/>
    <n v="1.0235999999999998E-5"/>
    <n v="9.8773987999999982E-10"/>
    <n v="3.219657029999999E-11"/>
    <n v="2.2890852099999999E-11"/>
    <n v="1.8851299999999999E-4"/>
    <n v="4.5886452599999997E-7"/>
    <n v="8.2571594199999984E-6"/>
    <n v="8.3082199999999994E-4"/>
    <n v="0.71439944199999994"/>
    <n v="4.5551052999999994E-2"/>
    <n v="9.8350899999999982E-4"/>
    <n v="2.8625826999999996E-2"/>
    <n v="9.3028179999999989E-9"/>
    <n v="2.9096955316042426E-2"/>
    <n v="1.6667810272608811E-7"/>
    <n v="6.0048371874066573E-5"/>
    <n v="1.188854895100641E-3"/>
    <n v="2.3784839946332858E-2"/>
    <n v="6.5107545927931823E-4"/>
    <n v="3.4409243118806697E-4"/>
    <n v="1.4522874931167523E-3"/>
    <n v="1.8635247007447932E-4"/>
    <n v="5.5582669719475512E-3"/>
    <s v=""/>
    <n v="3.5468422385915514E-4"/>
    <n v="3.8158052300823653E-3"/>
    <n v="5.997797894706393E-4"/>
    <n v="3.7511172457951433E-3"/>
    <n v="1.6090504454423076E-6"/>
    <n v="0.23050179048846151"/>
    <n v="7.0845935572711627E-2"/>
    <n v="0.3013477260611731"/>
    <n v="4.636118862479586E-4"/>
    <n v="0.22364919804511105"/>
    <n v="4.1637218294763321E-9"/>
    <n v="3.9345452409999995E-2"/>
    <n v="7.8541034530255538E-4"/>
    <n v="2.3825963896871108E-8"/>
    <n v="3.1352803122715549E-9"/>
    <n v="2.9930415498553327E-10"/>
    <n v="3.3169405706261102E-3"/>
    <n v="7.6393020109388884E-5"/>
    <n v="1.3587663642099998E-3"/>
    <n v="1.4074893301713886E-2"/>
    <n v="7.2886216686639997"/>
    <n v="17.136389862445551"/>
    <n v="9.4380278071777762E-2"/>
    <n v="2.271641766217555"/>
    <n v="7.7020498676997776E-7"/>
    <n v="3.4407568930017082E-4"/>
    <n v="6.4057258915020497E-12"/>
    <n v="6.0531465246153838E-5"/>
    <n v="1.2083236081577775E-6"/>
    <n v="3.6655329072109396E-11"/>
    <n v="4.8235081727254691E-12"/>
    <n v="4.604679307469743E-13"/>
    <n v="5.1029854932709386E-6"/>
    <n v="1.1752772324521366E-7"/>
    <n v="2.0904097910923075E-6"/>
    <n v="2.1653682002636749E-5"/>
    <n v="1.1213264105636923E-2"/>
    <n v="2.6363676711454693E-2"/>
    <n v="1.4520042780273503E-4"/>
    <n v="3.4948334864885462E-3"/>
    <n v="1.1849307488768889E-9"/>
    <n v="3.3570467241981233E-2"/>
    <n v="7.9852397092823417E-6"/>
    <n v="7.7610605641181815E-5"/>
    <n v="1.9891800836052114E-3"/>
    <n v="4.633453644008495E-2"/>
    <n v="3.3670560609623075E-3"/>
    <n v="7.1051159415904571E-5"/>
    <n v="3.2779275919919025E-3"/>
    <n v="1.3625521379495981E-2"/>
    <n v="7.0193894864609601E-3"/>
    <n v="2.2693198736561237E-3"/>
    <n v="5.2940255486427001E-2"/>
    <n v="1.3993462989301482"/>
    <n v="5.3562103715218553E-4"/>
    <n v="1.0445065633769721E-2"/>
    <n v="3.6098681769094359E-3"/>
  </r>
  <r>
    <x v="1"/>
    <x v="1"/>
    <x v="0"/>
    <s v="Milk"/>
    <n v="8.5299999999999987E-2"/>
    <s v="Cooking (unspecified)"/>
    <s v="industrial composting"/>
    <n v="0.14706896551724136"/>
    <m/>
    <n v="0.51222692307692297"/>
    <n v="1.3539682539682539E-3"/>
    <n v="0.13072447677894736"/>
    <n v="2.0474192658947367E-9"/>
    <n v="1.2143588143157894E-2"/>
    <n v="2.7290307347368418E-4"/>
    <n v="1.0838392191578946E-8"/>
    <n v="1.5338986302105263E-9"/>
    <n v="6.4018977986315777E-11"/>
    <n v="1.4506955735789473E-3"/>
    <n v="1.1102486378947368E-5"/>
    <n v="3.9164047593684203E-4"/>
    <n v="6.2043197431578935E-3"/>
    <n v="1.5054226169473681"/>
    <n v="5.7298312202105262"/>
    <n v="1.5644790393684209E-2"/>
    <n v="0.7700991208631579"/>
    <n v="3.0173006481052626E-7"/>
    <n v="2.2522024567333331E-2"/>
    <n v="4.1989621417633326E-10"/>
    <n v="1.5343792433333331E-2"/>
    <n v="5.0613351246999996E-5"/>
    <n v="2.9501396242666663E-10"/>
    <n v="1.7747950641599999E-10"/>
    <n v="4.2472451518866665E-11"/>
    <n v="1.0074491984833332E-4"/>
    <n v="2.1587598751166667E-5"/>
    <n v="1.9464689456666667E-5"/>
    <n v="1.429788861583333E-4"/>
    <n v="7.3471125997333325E-2"/>
    <n v="5.8931890556666658E-2"/>
    <n v="1.1524193207333333E-2"/>
    <n v="0.53803138832866648"/>
    <n v="3.8045535058866668E-8"/>
    <n v="4.7759469999999991E-3"/>
    <n v="3.2584685299999993E-11"/>
    <n v="8.7859E-5"/>
    <n v="1.0235999999999998E-5"/>
    <n v="9.8773987999999982E-10"/>
    <n v="3.219657029999999E-11"/>
    <n v="2.2890852099999999E-11"/>
    <n v="1.8851299999999999E-4"/>
    <n v="4.5886452599999997E-7"/>
    <n v="8.2571594199999984E-6"/>
    <n v="8.3082199999999994E-4"/>
    <n v="0.71439944199999994"/>
    <n v="4.5551052999999994E-2"/>
    <n v="9.8350899999999982E-4"/>
    <n v="2.8625826999999996E-2"/>
    <n v="9.3028179999999989E-9"/>
    <n v="2.0558858062777047E-2"/>
    <n v="1.0007359608388851E-7"/>
    <n v="4.2084869767179868E-5"/>
    <n v="5.0519223009221363E-4"/>
    <n v="1.2100224764581764E-2"/>
    <n v="3.6207247519681046E-4"/>
    <n v="1.4874322019464839E-4"/>
    <n v="7.6182031100794105E-4"/>
    <n v="8.0863260019644083E-5"/>
    <n v="1.715473550631562E-3"/>
    <s v=""/>
    <n v="1.1159790566172935E-4"/>
    <n v="1.2991421576393429E-3"/>
    <n v="1.7890703895225319E-4"/>
    <n v="2.2073593735971401E-3"/>
    <n v="7.2926661527159166E-7"/>
    <n v="4.3692956538461523E-2"/>
    <n v="4.0073168560330621E-2"/>
    <n v="8.3766125098792138E-2"/>
    <n v="1.2887096169044945E-4"/>
    <n v="0.15802244834628068"/>
    <n v="2.4999001653710702E-9"/>
    <n v="2.7575239576491224E-2"/>
    <n v="3.3375242472068417E-4"/>
    <n v="1.2121146034005613E-8"/>
    <n v="1.7435747069265262E-9"/>
    <n v="1.2938228160518244E-10"/>
    <n v="1.7399534934272806E-3"/>
    <n v="3.3148949656114029E-5"/>
    <n v="4.1936232481350872E-4"/>
    <n v="7.1781206293162272E-3"/>
    <n v="2.2932931849447016"/>
    <n v="5.8343141637671927"/>
    <n v="2.8152492601017542E-2"/>
    <n v="1.3367563361918244"/>
    <n v="3.4907841786939295E-7"/>
    <n v="2.4311145899427798E-4"/>
    <n v="3.8460002544170311E-12"/>
    <n v="4.2423445502294191E-5"/>
    <n v="5.1346526880105255E-7"/>
    <n v="1.8647916975393252E-11"/>
    <n v="2.6824226260408094E-12"/>
    <n v="1.9904966400797298E-13"/>
    <n v="2.6768515283496625E-6"/>
    <n v="5.0998384086329275E-8"/>
    <n v="6.4517280740539803E-7"/>
    <n v="1.1043262506640349E-5"/>
    <n v="3.5281433614533868E-3"/>
    <n v="8.9758679442572195E-3"/>
    <n v="4.3311527078488527E-5"/>
    <n v="2.0565482095258837E-3"/>
    <n v="5.3704371979906611E-10"/>
    <n v="2.353692889269372E-2"/>
    <n v="4.7728988473507998E-6"/>
    <n v="5.4349047891554801E-5"/>
    <n v="8.3242410013700829E-4"/>
    <n v="2.2737714888200561E-2"/>
    <n v="1.8592620075541886E-3"/>
    <n v="2.7898849904033954E-5"/>
    <n v="1.6400947242498965E-3"/>
    <n v="5.8727544121125177E-3"/>
    <n v="2.1411414841179754E-3"/>
    <n v="1.0983876942310385E-3"/>
    <n v="1.3347119554720475E-2"/>
    <n v="0.47432903386175951"/>
    <n v="1.5639867873868323E-4"/>
    <n v="6.099734960382245E-3"/>
    <n v="1.6155475920910729E-3"/>
  </r>
  <r>
    <x v="1"/>
    <x v="4"/>
    <x v="0"/>
    <s v="Cauliflower"/>
    <n v="1.137"/>
    <s v="Boiling (unspecified)"/>
    <s v="industrial composting"/>
    <n v="0.14960526315789474"/>
    <m/>
    <n v="1.2629395429292931"/>
    <n v="1.8047619047619048E-2"/>
    <n v="0.91082573653333332"/>
    <n v="3.9017159350000002E-8"/>
    <n v="0.14952674366666668"/>
    <n v="2.9157287376666663E-3"/>
    <n v="5.9852964809999994E-8"/>
    <n v="3.900990149999999E-8"/>
    <n v="6.7997340026666672E-10"/>
    <n v="6.5125880636666663E-3"/>
    <n v="9.7906798383333343E-5"/>
    <n v="6.3438263119999999E-3"/>
    <n v="2.649067875E-2"/>
    <n v="7.8269073826666666"/>
    <n v="41.609725273333332"/>
    <n v="9.3664920473333343E-2"/>
    <n v="10.630612184666669"/>
    <n v="4.5249830773333331E-6"/>
    <n v="0.22407784518000001"/>
    <n v="8.0253246551099984E-9"/>
    <n v="1.5929369999999998E-2"/>
    <n v="4.0581461763000004E-4"/>
    <n v="1.6376593032E-9"/>
    <n v="9.2928642731999988E-10"/>
    <n v="5.0360710304400003E-10"/>
    <n v="2.8292260935E-4"/>
    <n v="6.0605926005000001E-5"/>
    <n v="1.1459174909999999E-4"/>
    <n v="7.7301815925E-4"/>
    <n v="0.56879270927999992"/>
    <n v="0.32811932579999997"/>
    <n v="5.8755088980000002E-2"/>
    <n v="3.5364884387400002"/>
    <n v="3.4033617704400002E-7"/>
    <n v="6.3660629999999996E-2"/>
    <n v="4.34335137E-10"/>
    <n v="1.1711100000000002E-3"/>
    <n v="1.3644000000000002E-4"/>
    <n v="1.31660052E-8"/>
    <n v="4.2916178699999997E-10"/>
    <n v="3.0512190900000001E-10"/>
    <n v="2.5127700000000001E-3"/>
    <n v="6.1164005400000003E-6"/>
    <n v="1.100631918E-4"/>
    <n v="1.107438E-2"/>
    <n v="9.522534180000001"/>
    <n v="0.60716937000000004"/>
    <n v="1.3109610000000001E-2"/>
    <n v="0.38156582999999999"/>
    <n v="1.2400122E-7"/>
    <n v="0.15593424709976433"/>
    <n v="1.9005463050041869E-6"/>
    <n v="2.5430368386198125E-4"/>
    <n v="5.2342580712217736E-3"/>
    <n v="7.4527770915507552E-2"/>
    <n v="8.3829320548237472E-3"/>
    <n v="1.7114738430285968E-3"/>
    <n v="4.0755326530588871E-3"/>
    <n v="4.0159485817768356E-4"/>
    <n v="2.6869499691418729E-2"/>
    <s v=""/>
    <n v="8.7195018545074842E-4"/>
    <n v="9.4736107266748474E-3"/>
    <n v="1.0519286691587223E-3"/>
    <n v="2.4023925976481845E-2"/>
    <n v="1.0423287916400963E-5"/>
    <n v="1.4359622603106064"/>
    <n v="0.31282535226285085"/>
    <n v="1.7487876125734572"/>
    <n v="2.6904424808822419E-3"/>
    <n v="1.1985642117133333"/>
    <n v="4.7476819142110001E-8"/>
    <n v="0.16662722366666669"/>
    <n v="3.4579833552966662E-3"/>
    <n v="7.4656629313199983E-8"/>
    <n v="4.0368349714319994E-8"/>
    <n v="1.4887024123106666E-9"/>
    <n v="9.3082806730166653E-3"/>
    <n v="1.6462912492833334E-4"/>
    <n v="6.5684812528999997E-3"/>
    <n v="3.833807690925E-2"/>
    <n v="17.918234271946666"/>
    <n v="42.545013969133336"/>
    <n v="0.16552961945333333"/>
    <n v="14.548666453406668"/>
    <n v="4.989320474377333E-6"/>
    <n v="1.8439449410974358E-3"/>
    <n v="7.3041260218630768E-11"/>
    <n v="2.5634957487179492E-4"/>
    <n v="5.3199743927641018E-6"/>
    <n v="1.1485635278953843E-10"/>
    <n v="6.2105153406646144E-11"/>
    <n v="2.2903114035548719E-12"/>
    <n v="1.4320431804641024E-5"/>
    <n v="2.5327557681282054E-7"/>
    <n v="1.0105355773692307E-5"/>
    <n v="5.8981656783461537E-5"/>
    <n v="2.7566514264533333E-2"/>
    <n v="6.5453867644820515E-2"/>
    <n v="2.5466095300512819E-4"/>
    <n v="2.2382563774471797E-2"/>
    <n v="7.6758776528882039E-9"/>
    <n v="0.17200286768116319"/>
    <n v="8.9408483070362461E-5"/>
    <n v="3.2178893119471817E-4"/>
    <n v="8.414086094468717E-3"/>
    <n v="0.12576660118224869"/>
    <n v="4.2605497553575025E-2"/>
    <n v="3.0687498527139795E-4"/>
    <n v="7.3218636387721433E-3"/>
    <n v="2.8097540172617726E-2"/>
    <n v="3.3053512375826662E-2"/>
    <n v="4.8268691830509695E-3"/>
    <n v="7.6516608543930525E-2"/>
    <n v="3.3815167724242992"/>
    <n v="8.6900543598899301E-4"/>
    <n v="6.4992911623784483E-2"/>
    <n v="2.2736344131092812E-2"/>
  </r>
  <r>
    <x v="1"/>
    <x v="0"/>
    <x v="0"/>
    <s v="Potatoes"/>
    <n v="0.20900000000000002"/>
    <s v="Boiling (unspecified)"/>
    <s v="industrial composting"/>
    <n v="1.6854838709677418E-2"/>
    <m/>
    <n v="0.42920000000000003"/>
    <n v="3.317460317460318E-3"/>
    <n v="0.20590121186250002"/>
    <n v="3.7656467887499999E-9"/>
    <n v="2.0195047441250003E-2"/>
    <n v="5.7760909387499998E-4"/>
    <n v="1.0752345408750001E-8"/>
    <n v="2.4942479045000002E-9"/>
    <n v="9.9427282624999997E-11"/>
    <n v="7.9898842512500002E-4"/>
    <n v="3.4787125175000001E-5"/>
    <n v="4.0978778912499999E-4"/>
    <n v="2.5979378727500006E-3"/>
    <n v="1.4904762111250001"/>
    <n v="6.46499282"/>
    <n v="8.5479604925000008E-2"/>
    <n v="3.1085857962499999"/>
    <n v="7.6346890125E-7"/>
    <n v="4.1189331260000003E-2"/>
    <n v="1.4751916032699999E-9"/>
    <n v="2.9280899999999999E-3"/>
    <n v="7.4595650910000012E-5"/>
    <n v="3.0102972240000001E-10"/>
    <n v="1.7081870124E-10"/>
    <n v="9.2571578308000006E-11"/>
    <n v="5.2006002950000009E-5"/>
    <n v="1.1140403285000001E-5"/>
    <n v="2.1063918700000001E-5"/>
    <n v="1.4209392725000002E-4"/>
    <n v="0.10455380496"/>
    <n v="6.0313930600000003E-2"/>
    <n v="1.0800187860000001E-2"/>
    <n v="0.65006691618000012"/>
    <n v="6.2559596308000002E-8"/>
    <n v="1.1701910000000001E-2"/>
    <n v="7.9838208999999999E-11"/>
    <n v="2.1527000000000004E-4"/>
    <n v="2.5080000000000004E-5"/>
    <n v="2.4201364000000004E-9"/>
    <n v="7.8887258999999999E-11"/>
    <n v="5.6086613000000006E-11"/>
    <n v="4.6189000000000007E-4"/>
    <n v="1.1242987800000002E-6"/>
    <n v="2.0231492600000002E-5"/>
    <n v="2.0356600000000003E-3"/>
    <n v="1.7504042600000003"/>
    <n v="0.11160809000000001"/>
    <n v="2.4097700000000003E-3"/>
    <n v="7.0138310000000009E-2"/>
    <n v="2.2793540000000001E-8"/>
    <n v="3.3669123388117575E-2"/>
    <n v="2.1299220202437054E-7"/>
    <n v="3.5618687374007062E-5"/>
    <n v="1.0251880294554301E-3"/>
    <n v="1.3450256059758293E-2"/>
    <n v="5.6981221606705276E-4"/>
    <n v="2.8520931783314476E-4"/>
    <n v="5.7483261885549989E-4"/>
    <n v="1.1477781890461006E-4"/>
    <n v="1.8452332355021238E-3"/>
    <s v=""/>
    <n v="1.627979628557838E-4"/>
    <n v="1.4778593719948529E-3"/>
    <n v="6.2716497979715903E-4"/>
    <n v="6.3224071014933618E-3"/>
    <n v="1.7732908785253599E-6"/>
    <n v="8.9702800000000013E-2"/>
    <n v="6.0162267071089431E-2"/>
    <n v="0.14986506707108943"/>
    <n v="2.305616416478299E-4"/>
    <n v="0.25879245312249999"/>
    <n v="5.3206766010200002E-9"/>
    <n v="2.3338407441250004E-2"/>
    <n v="6.7728474478500006E-4"/>
    <n v="1.3473511531150001E-8"/>
    <n v="2.7439538647400001E-9"/>
    <n v="2.48085473933E-10"/>
    <n v="1.3128844280750002E-3"/>
    <n v="4.7051827239999999E-5"/>
    <n v="4.5108320042500002E-4"/>
    <n v="4.7756918000000006E-3"/>
    <n v="3.3454342760850002"/>
    <n v="6.6369148405999994"/>
    <n v="9.8689562785000018E-2"/>
    <n v="3.8287910224299999"/>
    <n v="8.4882203755800003E-7"/>
    <n v="3.9814223557307693E-4"/>
    <n v="8.1856563092615386E-12"/>
    <n v="3.5905242217307696E-5"/>
    <n v="1.0419765304384617E-6"/>
    <n v="2.0728479278692309E-11"/>
    <n v="4.2214674842153849E-12"/>
    <n v="3.816699598969231E-13"/>
    <n v="2.0198221970384617E-6"/>
    <n v="7.238742652307692E-8"/>
    <n v="6.9397415450000005E-7"/>
    <n v="7.3472181538461544E-6"/>
    <n v="5.1468219632076926E-3"/>
    <n v="1.0210638216307692E-2"/>
    <n v="1.5183009659230771E-4"/>
    <n v="5.8904477268153848E-3"/>
    <n v="1.3058800577815385E-9"/>
    <n v="0.3298923969798368"/>
    <n v="8.8312778510869557E-5"/>
    <n v="3.9880979598252156E-4"/>
    <n v="1.4584579312519835E-2"/>
    <n v="0.19515512019586986"/>
    <n v="2.5206687325857586E-2"/>
    <n v="4.2754605418171473E-4"/>
    <n v="7.7825076816826393E-3"/>
    <n v="7.1875160938804403E-2"/>
    <n v="1.9537963542335619E-2"/>
    <n v="4.1100049501405942E-3"/>
    <n v="0.11235199006636981"/>
    <n v="4.6613764508130933"/>
    <n v="4.8124746682368354E-3"/>
    <n v="0.15248588659573603"/>
    <n v="3.414882289831514E-2"/>
  </r>
  <r>
    <x v="1"/>
    <x v="4"/>
    <x v="0"/>
    <s v="Chives or spring onion"/>
    <n v="0.66060000000000008"/>
    <s v="Raw"/>
    <s v="industrial composting"/>
    <n v="0.26637096774193547"/>
    <m/>
    <n v="0.63722458418584826"/>
    <n v="1.0485714285714287E-2"/>
    <n v="0.48839575647600003"/>
    <n v="6.7286397294000011E-9"/>
    <n v="8.1259117830000005E-2"/>
    <n v="1.15090267086E-3"/>
    <n v="2.1131303848200003E-8"/>
    <n v="5.9760648538200012E-9"/>
    <n v="2.4274509332400002E-10"/>
    <n v="1.5631999101000003E-3"/>
    <n v="6.2618263430400014E-5"/>
    <n v="1.4885756274600002E-3"/>
    <n v="4.4197978746600003E-3"/>
    <n v="3.5495914104000006"/>
    <n v="12.518200886400001"/>
    <n v="0.46186997122800005"/>
    <n v="8.0028545544000007"/>
    <n v="2.3175940120200001E-6"/>
    <n v="0"/>
    <n v="0"/>
    <n v="0"/>
    <n v="0"/>
    <n v="0"/>
    <n v="0"/>
    <n v="0"/>
    <n v="0"/>
    <n v="0"/>
    <n v="0"/>
    <n v="0"/>
    <n v="0"/>
    <n v="0"/>
    <n v="0"/>
    <n v="0"/>
    <n v="0"/>
    <n v="3.6986994000000002E-2"/>
    <n v="2.5234986060000002E-10"/>
    <n v="6.8041800000000013E-4"/>
    <n v="7.9272000000000009E-5"/>
    <n v="7.6494837600000006E-9"/>
    <n v="2.4934413060000004E-10"/>
    <n v="1.7727663420000004E-10"/>
    <n v="1.4599260000000003E-3"/>
    <n v="3.5536448520000007E-6"/>
    <n v="6.3947004839999999E-5"/>
    <n v="6.4342440000000013E-3"/>
    <n v="5.5326174840000011"/>
    <n v="0.35276700600000005"/>
    <n v="7.6167180000000015E-3"/>
    <n v="0.22169075400000002"/>
    <n v="7.2045036000000006E-8"/>
    <n v="6.8352753097447622E-2"/>
    <n v="2.7945625276271489E-7"/>
    <n v="1.2505475010010802E-4"/>
    <n v="1.8620829073970851E-3"/>
    <n v="2.8731111561884543E-2"/>
    <n v="1.2927746836123362E-3"/>
    <n v="4.8287434360051105E-4"/>
    <n v="1.3236438386132082E-3"/>
    <n v="1.6141917861487446E-4"/>
    <n v="6.35086023440928E-3"/>
    <s v=""/>
    <n v="4.4196507365533834E-4"/>
    <n v="2.8660124445273999E-3"/>
    <n v="2.9835536976303943E-3"/>
    <n v="1.3581029458061196E-2"/>
    <n v="4.9922421182807016E-6"/>
    <n v="0.42095056031317141"/>
    <n v="0.12856040696792495"/>
    <n v="0.54951096728109639"/>
    <n v="8.4540148812476366E-4"/>
    <n v="0.52538275047600003"/>
    <n v="6.9809895900000008E-9"/>
    <n v="8.1939535830000007E-2"/>
    <n v="1.23017467086E-3"/>
    <n v="2.8780787608200003E-8"/>
    <n v="6.2254089844200011E-9"/>
    <n v="4.2002172752400008E-10"/>
    <n v="3.0231259101000003E-3"/>
    <n v="6.6171908282400017E-5"/>
    <n v="1.5525226323000003E-3"/>
    <n v="1.0854041874660002E-2"/>
    <n v="9.0822088944000008"/>
    <n v="12.870967892400001"/>
    <n v="0.46948668922800008"/>
    <n v="8.2245453084000015"/>
    <n v="2.3896390480200003E-6"/>
    <n v="8.0828115457846157E-4"/>
    <n v="1.0739983984615386E-11"/>
    <n v="1.2606082435384617E-4"/>
    <n v="1.8925764167076923E-6"/>
    <n v="4.4278134781846162E-11"/>
    <n v="9.577552283723079E-12"/>
    <n v="6.4618727311384629E-13"/>
    <n v="4.6509629386153847E-6"/>
    <n v="1.0180293581907695E-7"/>
    <n v="2.388496357384616E-6"/>
    <n v="1.6698525961015387E-5"/>
    <n v="1.3972629068307693E-2"/>
    <n v="1.9801489065230771E-2"/>
    <n v="7.2228721419692317E-4"/>
    <n v="1.2653146628307695E-2"/>
    <n v="3.6763677661846158E-9"/>
    <n v="4.2058419477882802E-2"/>
    <n v="7.2442481404814287E-6"/>
    <n v="8.8864503774996946E-5"/>
    <n v="1.6572984114424198E-3"/>
    <n v="2.5788643099197667E-2"/>
    <n v="3.6144667021123494E-3"/>
    <n v="4.0657123149687348E-5"/>
    <n v="1.1193698672009229E-3"/>
    <n v="6.2918932840537395E-3"/>
    <n v="4.3167597270775456E-3"/>
    <n v="5.7496586534293444E-4"/>
    <n v="2.1982690742604314E-2"/>
    <n v="0.5699221228149004"/>
    <n v="1.4665981763784426E-3"/>
    <n v="2.0688849851380836E-2"/>
    <n v="6.1099152025814079E-3"/>
  </r>
  <r>
    <x v="1"/>
    <x v="1"/>
    <x v="0"/>
    <s v="Yoghurt"/>
    <n v="1.3212000000000002"/>
    <s v="Raw"/>
    <s v="industrial composting"/>
    <n v="0.26637096774193542"/>
    <m/>
    <s v=""/>
    <n v="2.0971428571428575E-2"/>
    <n v="2.4997694576400002"/>
    <n v="6.6010552768800002E-8"/>
    <n v="0.85973378749200013"/>
    <n v="5.6979739875600002E-3"/>
    <n v="1.8122404950000003E-7"/>
    <n v="3.0072078943200004E-8"/>
    <n v="1.137465908316E-9"/>
    <n v="2.2601451312E-2"/>
    <n v="2.7878925258000004E-4"/>
    <n v="7.0635594373200002E-3"/>
    <n v="9.2830001140800006E-2"/>
    <n v="23.490953571960002"/>
    <n v="86.826115580400014"/>
    <n v="0.45158884203600003"/>
    <n v="33.176095653600001"/>
    <n v="7.5234147238800011E-6"/>
    <n v="0"/>
    <n v="0"/>
    <n v="0"/>
    <n v="0"/>
    <n v="0"/>
    <n v="0"/>
    <n v="0"/>
    <n v="0"/>
    <n v="0"/>
    <n v="0"/>
    <n v="0"/>
    <n v="0"/>
    <n v="0"/>
    <n v="0"/>
    <n v="0"/>
    <n v="0"/>
    <n v="7.3973988000000004E-2"/>
    <n v="5.0469972120000003E-10"/>
    <n v="1.3608360000000003E-3"/>
    <n v="1.5854400000000002E-4"/>
    <n v="1.5298967520000001E-8"/>
    <n v="4.9868826120000008E-10"/>
    <n v="3.5455326840000007E-10"/>
    <n v="2.9198520000000006E-3"/>
    <n v="7.1072897040000013E-6"/>
    <n v="1.2789400968E-4"/>
    <n v="1.2868488000000003E-2"/>
    <n v="11.065234968000002"/>
    <n v="0.7055340120000001"/>
    <n v="1.5233436000000003E-2"/>
    <n v="0.44338150800000004"/>
    <n v="1.4409007200000001E-7"/>
    <n v="0.33484626230423098"/>
    <n v="2.6626745352905251E-6"/>
    <n v="1.314188222602953E-3"/>
    <n v="8.8648565929871359E-3"/>
    <n v="0.19618381551417471"/>
    <n v="6.3483562283798518E-3"/>
    <n v="1.7152869325193338E-3"/>
    <n v="1.1174233851606345E-2"/>
    <n v="6.9741354333271467E-4"/>
    <n v="2.9417874351046799E-2"/>
    <s v=""/>
    <n v="1.681598451531778E-3"/>
    <n v="1.9490903801411934E-2"/>
    <n v="2.96662155866609E-3"/>
    <n v="5.5515179572295341E-2"/>
    <n v="1.6018335662797153E-5"/>
    <s v=""/>
    <n v="0.67023527193498411"/>
    <n v="0.67023527193498411"/>
    <n v="1.0311311875922833E-3"/>
    <n v="2.5737434456400003"/>
    <n v="6.6515252490000008E-8"/>
    <n v="0.86109462349200017"/>
    <n v="5.8565179875600002E-3"/>
    <n v="1.9652301702000004E-7"/>
    <n v="3.0570767204400007E-8"/>
    <n v="1.4920191767160002E-9"/>
    <n v="2.5521303312000001E-2"/>
    <n v="2.8589654228400004E-4"/>
    <n v="7.1914534469999999E-3"/>
    <n v="0.1056984891408"/>
    <n v="34.556188539960004"/>
    <n v="87.531649592400015"/>
    <n v="0.46682227803600002"/>
    <n v="33.619477161600003"/>
    <n v="7.6675047958800007E-6"/>
    <n v="3.9596053009846163E-3"/>
    <n v="1.0233115767692309E-10"/>
    <n v="1.3247609592184617E-3"/>
    <n v="9.0100276731692304E-6"/>
    <n v="3.0234310310769235E-10"/>
    <n v="4.7031949545230781E-11"/>
    <n v="2.2954141180246155E-12"/>
    <n v="3.9263543556923077E-5"/>
    <n v="4.3984083428307699E-7"/>
    <n v="1.1063774533846153E-5"/>
    <n v="1.626130602166154E-4"/>
    <n v="5.3163366984553852E-2"/>
    <n v="0.13466407629600002"/>
    <n v="7.1818812005538461E-4"/>
    <n v="5.1722272556307694E-2"/>
    <n v="1.179616122443077E-8"/>
    <n v="0.21267539404677335"/>
    <n v="7.0509226806677198E-5"/>
    <n v="9.385030629323073E-4"/>
    <n v="8.1169657589342942E-3"/>
    <n v="0.20625128329766398"/>
    <n v="1.806784752864907E-2"/>
    <n v="1.7272984953150983E-4"/>
    <n v="1.3406194742232555E-2"/>
    <n v="2.7783025529930363E-2"/>
    <n v="2.0349734823289767E-2"/>
    <n v="9.0231022328749692E-3"/>
    <n v="0.11569786540782828"/>
    <n v="3.9320149088417509"/>
    <n v="1.4405089875123012E-3"/>
    <n v="8.5441166274804414E-2"/>
    <n v="1.9771583070297524E-2"/>
  </r>
  <r>
    <x v="1"/>
    <x v="1"/>
    <x v="0"/>
    <s v="Heavy cream"/>
    <n v="1.3212000000000002"/>
    <s v="Raw"/>
    <s v="industrial composting"/>
    <n v="0.26637096774193542"/>
    <m/>
    <n v="0"/>
    <n v="2.0971428571428575E-2"/>
    <n v="3.4364408036400005"/>
    <n v="4.33976162652E-8"/>
    <n v="0.45298247022000004"/>
    <n v="6.8068862139600006E-3"/>
    <n v="2.8528329409200002E-7"/>
    <n v="4.6164375536400005E-8"/>
    <n v="1.9071108464400002E-9"/>
    <n v="3.8669680926000004E-2"/>
    <n v="3.7465648905600003E-4"/>
    <n v="1.0262163101760001E-2"/>
    <n v="0.16256239016400001"/>
    <n v="39.535336450800003"/>
    <n v="153.32593381200002"/>
    <n v="0.47423888708400003"/>
    <n v="23.569775967600005"/>
    <n v="1.5510987090000001E-5"/>
    <n v="0"/>
    <n v="0"/>
    <n v="0"/>
    <n v="0"/>
    <n v="0"/>
    <n v="0"/>
    <n v="0"/>
    <n v="0"/>
    <n v="0"/>
    <n v="0"/>
    <n v="0"/>
    <n v="0"/>
    <n v="0"/>
    <n v="0"/>
    <n v="0"/>
    <n v="0"/>
    <n v="7.3973988000000004E-2"/>
    <n v="5.0469972120000003E-10"/>
    <n v="1.3608360000000003E-3"/>
    <n v="1.5854400000000002E-4"/>
    <n v="1.5298967520000001E-8"/>
    <n v="4.9868826120000008E-10"/>
    <n v="3.5455326840000007E-10"/>
    <n v="2.9198520000000006E-3"/>
    <n v="7.1072897040000013E-6"/>
    <n v="1.2789400968E-4"/>
    <n v="1.2868488000000003E-2"/>
    <n v="11.065234968000002"/>
    <n v="0.7055340120000001"/>
    <n v="1.5233436000000003E-2"/>
    <n v="0.44338150800000004"/>
    <n v="1.4409007200000001E-7"/>
    <n v="0.45670801963940377"/>
    <n v="1.7574552368246657E-6"/>
    <n v="6.9341116035705707E-4"/>
    <n v="1.0543387741039103E-2"/>
    <n v="0.30006345237881593"/>
    <n v="9.6900987048877171E-3"/>
    <n v="2.6001025740645602E-3"/>
    <n v="1.8209538949199803E-2"/>
    <n v="9.3127124775303197E-4"/>
    <n v="4.2502311508676893E-2"/>
    <s v=""/>
    <n v="2.4623619137301915E-3"/>
    <n v="3.4298594116847658E-2"/>
    <n v="3.1105609443930348E-3"/>
    <n v="3.9652453336734068E-2"/>
    <n v="3.2705330806268527E-5"/>
    <n v="0"/>
    <n v="0.92150002700194578"/>
    <n v="0.92150002700194578"/>
    <n v="1.4176923492337627E-3"/>
    <n v="3.5104147916400006"/>
    <n v="4.3902315986399999E-8"/>
    <n v="0.45434330622000002"/>
    <n v="6.9654302139600006E-3"/>
    <n v="3.00582261612E-7"/>
    <n v="4.6663063797600008E-8"/>
    <n v="2.2616641148400002E-9"/>
    <n v="4.1589532926000004E-2"/>
    <n v="3.8176377876000003E-4"/>
    <n v="1.0390057111440001E-2"/>
    <n v="0.17543087816400002"/>
    <n v="50.600571418800001"/>
    <n v="154.031467824"/>
    <n v="0.48947232308400002"/>
    <n v="24.013157475600007"/>
    <n v="1.5655077162E-5"/>
    <n v="5.4006381409846165E-3"/>
    <n v="6.754202459446154E-11"/>
    <n v="6.9898970187692313E-4"/>
    <n v="1.0716046483015386E-5"/>
    <n v="4.6243424863384617E-10"/>
    <n v="7.1789328919384631E-11"/>
    <n v="3.4794832536000002E-12"/>
    <n v="6.3983896809230773E-5"/>
    <n v="5.8732889040000004E-7"/>
    <n v="1.5984703248369231E-5"/>
    <n v="2.6989365871384616E-4"/>
    <n v="7.7847032952000003E-2"/>
    <n v="0.23697148896"/>
    <n v="7.530343432061539E-4"/>
    <n v="3.6943319193230781E-2"/>
    <n v="2.4084734095384617E-8"/>
    <n v="0.29174227433674249"/>
    <n v="4.6404292090418237E-5"/>
    <n v="4.9467210081446705E-4"/>
    <n v="9.6850285332585155E-3"/>
    <n v="0.32207664526334645"/>
    <n v="2.7693869024126568E-2"/>
    <n v="2.806442303203582E-4"/>
    <n v="2.2620097531932084E-2"/>
    <n v="3.7272333055951776E-2"/>
    <n v="2.9520509679920117E-2"/>
    <n v="1.5559741575734067E-2"/>
    <n v="0.18591013559976577"/>
    <n v="6.9370270724093803"/>
    <n v="1.512116225185358E-3"/>
    <n v="6.0788969583716629E-2"/>
    <n v="4.0656429438882306E-2"/>
  </r>
  <r>
    <x v="1"/>
    <x v="6"/>
    <x v="0"/>
    <s v="Salad"/>
    <n v="0.16600000000000001"/>
    <s v="Raw"/>
    <s v="industrial composting"/>
    <n v="8.3000000000000004E-2"/>
    <m/>
    <n v="0.65484092000000005"/>
    <n v="2.634920634920635E-3"/>
    <n v="9.4729671220000006E-2"/>
    <n v="3.9368164919999998E-9"/>
    <n v="3.9759403679999999E-2"/>
    <n v="3.3420618980000002E-4"/>
    <n v="5.6400629780000006E-9"/>
    <n v="5.955233898E-9"/>
    <n v="1.0284580630000001E-10"/>
    <n v="4.4127129279999998E-4"/>
    <n v="1.341060133E-5"/>
    <n v="2.4466193860000004E-4"/>
    <n v="1.5831403400000002E-3"/>
    <n v="1.0010630497999999"/>
    <n v="1.1327851122000001"/>
    <n v="7.9578462779999998E-2"/>
    <n v="1.9295416700000001"/>
    <n v="7.3593389220000008E-7"/>
    <n v="0"/>
    <n v="0"/>
    <n v="0"/>
    <n v="0"/>
    <n v="0"/>
    <n v="0"/>
    <n v="0"/>
    <n v="0"/>
    <n v="0"/>
    <n v="0"/>
    <n v="0"/>
    <n v="0"/>
    <n v="0"/>
    <n v="0"/>
    <n v="0"/>
    <n v="0"/>
    <n v="9.2943399999999999E-3"/>
    <n v="6.3412166000000001E-11"/>
    <n v="1.7098000000000002E-4"/>
    <n v="1.9920000000000002E-5"/>
    <n v="1.9222136E-9"/>
    <n v="6.2656866000000007E-11"/>
    <n v="4.4547262000000007E-11"/>
    <n v="3.6686000000000005E-4"/>
    <n v="8.9298372000000009E-7"/>
    <n v="1.6069032400000002E-5"/>
    <n v="1.6168400000000002E-3"/>
    <n v="1.3902732400000002"/>
    <n v="8.8645660000000001E-2"/>
    <n v="1.9139800000000002E-3"/>
    <n v="5.5707940000000004E-2"/>
    <n v="1.8103960000000002E-8"/>
    <n v="1.3533614395761529E-2"/>
    <n v="1.6013330152504979E-7"/>
    <n v="6.0941084202183127E-5"/>
    <n v="5.3603146017243951E-4"/>
    <n v="7.5492239817106614E-3"/>
    <n v="1.249681241491721E-3"/>
    <n v="1.6944916522815121E-4"/>
    <n v="3.5383177489615818E-4"/>
    <n v="3.4892041199197175E-5"/>
    <n v="1.066564777319684E-3"/>
    <s v=""/>
    <n v="1.1636895074146626E-4"/>
    <n v="2.719792188527604E-4"/>
    <n v="5.17878535353163E-4"/>
    <n v="3.2782035266408697E-3"/>
    <n v="1.5752753653945368E-6"/>
    <n v="0.10870359272000002"/>
    <n v="2.8740395562236905E-2"/>
    <n v="0.13744398828223692"/>
    <n v="2.1145228966497988E-4"/>
    <n v="0.10402401122"/>
    <n v="4.0002286579999999E-9"/>
    <n v="3.9930383680000001E-2"/>
    <n v="3.5412618980000001E-4"/>
    <n v="7.5622765780000007E-9"/>
    <n v="6.017890764E-9"/>
    <n v="1.4739306830000001E-10"/>
    <n v="8.0813129280000008E-4"/>
    <n v="1.4303585050000001E-5"/>
    <n v="2.6073097100000006E-4"/>
    <n v="3.1999803400000002E-3"/>
    <n v="2.3913362897999999"/>
    <n v="1.2214307722000002"/>
    <n v="8.1492442779999993E-2"/>
    <n v="1.9852496100000001"/>
    <n v="7.5403785220000013E-7"/>
    <n v="1.6003694033846154E-4"/>
    <n v="6.1541979353846154E-12"/>
    <n v="6.1431359507692308E-5"/>
    <n v="5.4480952276923083E-7"/>
    <n v="1.1634271658461539E-11"/>
    <n v="9.2582934830769228E-12"/>
    <n v="2.2675856661538464E-13"/>
    <n v="1.2432789120000002E-6"/>
    <n v="2.2005515461538462E-8"/>
    <n v="4.0112457076923084E-7"/>
    <n v="4.9230466769230775E-6"/>
    <n v="3.6789789073846152E-3"/>
    <n v="1.8791242649230772E-3"/>
    <n v="1.2537298889230767E-4"/>
    <n v="3.0542301692307694E-3"/>
    <n v="1.1600582341538463E-9"/>
    <n v="2.587167489084952E-2"/>
    <n v="1.3486001175727699E-5"/>
    <n v="1.3928112668187972E-4"/>
    <n v="1.5241677588357942E-3"/>
    <n v="2.0717165565147102E-2"/>
    <n v="1.1442357400942189E-2"/>
    <n v="4.7942817917669089E-5"/>
    <n v="8.6809909258858458E-4"/>
    <n v="4.2836601614092288E-3"/>
    <n v="2.2635070788292258E-3"/>
    <n v="5.1663588713043475E-4"/>
    <n v="1.5679792125744683E-2"/>
    <n v="0.16534603458117697"/>
    <n v="8.0901821248375552E-4"/>
    <n v="1.592945808550322E-2"/>
    <n v="6.187994472200779E-3"/>
  </r>
  <r>
    <x v="2"/>
    <x v="5"/>
    <x v="0"/>
    <s v="Broth"/>
    <n v="0.56640000000000001"/>
    <s v="Boiling (unspecified)"/>
    <s v="industrial composting"/>
    <n v="3.0797337857236068E-2"/>
    <m/>
    <s v=""/>
    <n v="8.3294117647058821E-3"/>
    <n v="9.1689730148571444E-2"/>
    <n v="1.3092297161142858E-9"/>
    <n v="6.4006535286857152E-2"/>
    <n v="2.6518853664000004E-4"/>
    <n v="4.2538022016000008E-9"/>
    <n v="1.4870709010285716E-9"/>
    <n v="6.5304897243428591E-11"/>
    <n v="4.6675075584000001E-4"/>
    <n v="2.3125638651428576E-5"/>
    <n v="1.7349420246857148E-4"/>
    <n v="1.3696798080000002E-3"/>
    <n v="0.59260737654857154"/>
    <n v="1.4183528256000002"/>
    <n v="4.3452687620571431E-2"/>
    <n v="1.8795847254857145"/>
    <n v="8.0947565759999996E-7"/>
    <n v="0.111625058496"/>
    <n v="3.9978398281919993E-9"/>
    <n v="7.9352639999999992E-3"/>
    <n v="2.0215778313600001E-4"/>
    <n v="8.1580495104000006E-10"/>
    <n v="4.6292685350399999E-10"/>
    <n v="2.5087340647679998E-10"/>
    <n v="1.4093875632000002E-4"/>
    <n v="3.0191025936E-5"/>
    <n v="5.7084227519999996E-5"/>
    <n v="3.8508134160000003E-4"/>
    <n v="0.28334581401599995"/>
    <n v="0.16345363775999999"/>
    <n v="2.9269025856000001E-2"/>
    <n v="1.7617124465280001"/>
    <n v="1.6953949927679999E-7"/>
    <n v="3.1712735999999998E-2"/>
    <n v="2.1636536639999999E-10"/>
    <n v="5.8339200000000007E-4"/>
    <n v="6.7967999999999997E-5"/>
    <n v="6.5586854400000002E-9"/>
    <n v="2.1378824639999999E-10"/>
    <n v="1.5199740480000002E-10"/>
    <n v="1.2517440000000002E-3"/>
    <n v="3.0469034880000004E-6"/>
    <n v="5.4828312960000001E-5"/>
    <n v="5.5167360000000004E-3"/>
    <n v="4.7436792959999998"/>
    <n v="0.30246326400000001"/>
    <n v="6.530592E-3"/>
    <n v="0.19007817600000002"/>
    <n v="6.1771584000000005E-8"/>
    <n v="3.0577285509621108E-2"/>
    <n v="2.2110882742696356E-7"/>
    <n v="1.1068673480354096E-4"/>
    <n v="8.1029114690106291E-4"/>
    <n v="1.1608221995223926E-2"/>
    <n v="4.4933397464504431E-4"/>
    <n v="5.3823415106184452E-4"/>
    <n v="8.1413337878477197E-4"/>
    <n v="1.374927986618018E-4"/>
    <n v="1.1675052567440458E-3"/>
    <s v=""/>
    <n v="2.7346665494248386E-4"/>
    <n v="4.1957532118845414E-4"/>
    <n v="5.0364262603306241E-4"/>
    <n v="6.326674547360041E-3"/>
    <n v="2.1743281305427413E-6"/>
    <s v=""/>
    <n v="5.3738939532929159E-2"/>
    <n v="5.3738939532929159E-2"/>
    <n v="8.2675291589121789E-5"/>
    <n v="0.23502752464457144"/>
    <n v="5.5234349107062852E-9"/>
    <n v="7.2525191286857152E-2"/>
    <n v="5.3531431977600001E-4"/>
    <n v="1.1628292592640002E-8"/>
    <n v="2.1637860009325717E-9"/>
    <n v="4.6817570852022863E-10"/>
    <n v="1.8594335121600001E-3"/>
    <n v="5.6363568075428578E-5"/>
    <n v="2.8540674294857146E-4"/>
    <n v="7.2714971496000008E-3"/>
    <n v="5.619632486564571"/>
    <n v="1.8842697273600002"/>
    <n v="7.925230547657143E-2"/>
    <n v="3.8313753480137147"/>
    <n v="1.0407867408768E-6"/>
    <n v="3.615808071454945E-4"/>
    <n v="8.4975921703173612E-12"/>
    <n v="1.1157721736439561E-4"/>
    <n v="8.2356049196307697E-7"/>
    <n v="1.7889680911753851E-11"/>
    <n v="3.328901539896264E-12"/>
    <n v="7.2027032080035173E-13"/>
    <n v="2.8606669417846158E-6"/>
    <n v="8.6713181654505507E-8"/>
    <n v="4.3908729684395608E-7"/>
    <n v="1.1186918691692309E-5"/>
    <n v="8.64558844086857E-3"/>
    <n v="2.8988765036307694E-3"/>
    <n v="1.2192662381010989E-4"/>
    <n v="5.894423612328792E-3"/>
    <n v="1.6012103705796924E-9"/>
    <n v="0.14915275664006361"/>
    <n v="4.8991691897132543E-5"/>
    <n v="6.7912869743155118E-4"/>
    <n v="5.7414245625747665E-3"/>
    <n v="5.0750336633286895E-2"/>
    <n v="1.0122797133055954E-2"/>
    <n v="3.891144955841896E-4"/>
    <n v="3.2051109892238575E-3"/>
    <n v="4.5726154214179672E-2"/>
    <n v="5.7597922013427694E-3"/>
    <n v="1.5604438532402429E-3"/>
    <n v="3.8684243027377184E-2"/>
    <n v="0.62187462845946384"/>
    <n v="1.9939998703250288E-3"/>
    <n v="8.0951714861620463E-2"/>
    <n v="2.2183123554588329E-2"/>
  </r>
  <r>
    <x v="2"/>
    <x v="0"/>
    <x v="0"/>
    <s v="Pasta"/>
    <n v="0.1416"/>
    <s v="Boiling (unspecified)"/>
    <s v="industrial composting"/>
    <n v="3.0797337857236068E-2"/>
    <m/>
    <n v="4.0569082692307692"/>
    <n v="2.0823529411764705E-3"/>
    <n v="0.14010949716000001"/>
    <n v="2.2088658359999999E-9"/>
    <n v="1.3917693372E-2"/>
    <n v="6.3601664172000005E-4"/>
    <n v="1.1116843248E-8"/>
    <n v="4.8516965196000002E-9"/>
    <n v="1.0561568052E-10"/>
    <n v="1.4815523748E-3"/>
    <n v="5.0902936524000008E-5"/>
    <n v="1.2636176556000002E-3"/>
    <n v="5.7772059432000004E-3"/>
    <n v="0.99834018000000002"/>
    <n v="15.495472787999999"/>
    <n v="6.9646633308E-2"/>
    <n v="1.6441222728000002"/>
    <n v="6.7847346179999998E-7"/>
    <n v="2.7906264624000001E-2"/>
    <n v="9.9945995704799982E-10"/>
    <n v="1.9838159999999998E-3"/>
    <n v="5.0539445784000004E-5"/>
    <n v="2.0395123776000002E-10"/>
    <n v="1.15731713376E-10"/>
    <n v="6.2718351619199995E-11"/>
    <n v="3.5234689080000005E-5"/>
    <n v="7.5477564840000001E-6"/>
    <n v="1.4271056879999999E-5"/>
    <n v="9.6270335400000008E-5"/>
    <n v="7.0836453503999988E-2"/>
    <n v="4.0863409439999998E-2"/>
    <n v="7.3172564640000002E-3"/>
    <n v="0.44042811163200002"/>
    <n v="4.2384874819199999E-8"/>
    <n v="7.9281839999999996E-3"/>
    <n v="5.4091341599999996E-11"/>
    <n v="1.4584800000000002E-4"/>
    <n v="1.6991999999999999E-5"/>
    <n v="1.63967136E-9"/>
    <n v="5.3447061599999997E-11"/>
    <n v="3.7999351200000005E-11"/>
    <n v="3.1293600000000004E-4"/>
    <n v="7.6172587200000009E-7"/>
    <n v="1.370707824E-5"/>
    <n v="1.3791840000000001E-3"/>
    <n v="1.185919824"/>
    <n v="7.5615816000000002E-2"/>
    <n v="1.632648E-3"/>
    <n v="4.7519544000000004E-2"/>
    <n v="1.5442896000000001E-8"/>
    <n v="2.2890460477182784E-2"/>
    <n v="1.3059794111476443E-7"/>
    <n v="2.4491208616144612E-5"/>
    <n v="1.0649421576508782E-3"/>
    <n v="1.2938095898474732E-2"/>
    <n v="1.0426400075315236E-3"/>
    <n v="2.3720938826217217E-4"/>
    <n v="8.0112497193116604E-4"/>
    <n v="1.4444226058313127E-4"/>
    <n v="5.283494214871458E-3"/>
    <s v=""/>
    <n v="1.0973914865085157E-4"/>
    <n v="3.4763546244493335E-3"/>
    <n v="4.9947527005758652E-4"/>
    <n v="3.5206450227841775E-3"/>
    <n v="1.538221443221412E-6"/>
    <n v="0.57445821092307692"/>
    <n v="5.2034783470430279E-2"/>
    <n v="0.62649299439350714"/>
    <n v="9.6383537599001095E-4"/>
    <n v="0.17594394578400002"/>
    <n v="3.2624171346479996E-9"/>
    <n v="1.6047357372000002E-2"/>
    <n v="7.0354808750400005E-4"/>
    <n v="1.296046584576E-8"/>
    <n v="5.0208752945760004E-9"/>
    <n v="2.0633338333920001E-10"/>
    <n v="1.8297230638799999E-3"/>
    <n v="5.921241888000001E-5"/>
    <n v="1.2915957907200001E-3"/>
    <n v="7.2526602786000009E-3"/>
    <n v="2.255096457504"/>
    <n v="15.61195201344"/>
    <n v="7.8596537772E-2"/>
    <n v="2.1320699284320002"/>
    <n v="7.363012326191999E-7"/>
    <n v="2.7068299351384618E-4"/>
    <n v="5.0191032840738459E-12"/>
    <n v="2.4688242110769233E-5"/>
    <n v="1.0823816730830769E-6"/>
    <n v="1.9939178224246155E-11"/>
    <n v="7.7244235301169234E-12"/>
    <n v="3.1743597436799999E-13"/>
    <n v="2.8149585598153847E-6"/>
    <n v="9.1096029046153856E-8"/>
    <n v="1.9870704472615384E-6"/>
    <n v="1.1157938890153847E-5"/>
    <n v="3.4693791653907691E-3"/>
    <n v="2.4018387712984614E-2"/>
    <n v="1.2091775041846154E-4"/>
    <n v="3.280107582203077E-3"/>
    <n v="1.1327711271064613E-9"/>
    <n v="0.12284621508730811"/>
    <n v="2.9595563396970099E-5"/>
    <n v="1.5011474298991102E-4"/>
    <n v="8.4032427448689252E-3"/>
    <n v="0.10947287407373826"/>
    <n v="2.5708574538209118E-2"/>
    <n v="2.0556225105565067E-4"/>
    <n v="7.5705020508084944E-3"/>
    <n v="5.006128088887906E-2"/>
    <n v="3.1699746466073889E-2"/>
    <n v="4.7964320176066009E-3"/>
    <n v="4.1850528138280926E-2"/>
    <n v="6.073138562136398"/>
    <n v="2.1058731459602112E-3"/>
    <n v="4.6300906040021163E-2"/>
    <n v="1.6312726512309906E-2"/>
  </r>
  <r>
    <x v="2"/>
    <x v="7"/>
    <x v="0"/>
    <s v="Lentils"/>
    <n v="0.53759999999999997"/>
    <s v="Cooking (unspecified)"/>
    <s v="industrial composting"/>
    <n v="5.9733333333333333E-2"/>
    <m/>
    <s v=""/>
    <n v="7.9058823529411758E-3"/>
    <n v="2.90352980736"/>
    <n v="2.3222489471999999E-8"/>
    <n v="0.11356990310399999"/>
    <n v="1.1140292352E-2"/>
    <n v="8.1642812159999989E-8"/>
    <n v="4.8048920908799996E-8"/>
    <n v="2.0243927961599996E-9"/>
    <n v="9.9164825087999994E-3"/>
    <n v="2.1348330931199999E-4"/>
    <n v="1.3713257779199997E-2"/>
    <n v="3.22690007808E-2"/>
    <n v="127.99718399999999"/>
    <n v="23.8766863104"/>
    <n v="0.362063541504"/>
    <n v="20.509672780799999"/>
    <n v="6.7696995071999995E-6"/>
    <n v="0.14194420172799999"/>
    <n v="2.6463798914559998E-9"/>
    <n v="9.6703667199999996E-2"/>
    <n v="3.1898871782399998E-4"/>
    <n v="1.8593142579200002E-9"/>
    <n v="1.118557827072E-9"/>
    <n v="2.6768100746240003E-10"/>
    <n v="6.3494101887999997E-4"/>
    <n v="1.3605501862400002E-4"/>
    <n v="1.2267546368000001E-4"/>
    <n v="9.0111898239999991E-4"/>
    <n v="0.46304897228800002"/>
    <n v="0.37141599487999999"/>
    <n v="7.2630788607999999E-2"/>
    <n v="3.3909223255039995"/>
    <n v="2.3978053514240003E-7"/>
    <n v="3.0100223999999998E-2"/>
    <n v="2.0536373759999999E-10"/>
    <n v="5.5372799999999997E-4"/>
    <n v="6.4511999999999995E-5"/>
    <n v="6.2251929599999996E-9"/>
    <n v="2.0291765759999997E-10"/>
    <n v="1.442687232E-10"/>
    <n v="1.188096E-3"/>
    <n v="2.891976192E-6"/>
    <n v="5.2040432639999994E-5"/>
    <n v="5.2362240000000003E-3"/>
    <n v="4.5024752640000001"/>
    <n v="0.28708377599999996"/>
    <n v="6.198528E-3"/>
    <n v="0.18041318399999998"/>
    <n v="5.8630655999999994E-8"/>
    <n v="0.40013488451356971"/>
    <n v="1.0437785907202094E-6"/>
    <n v="3.2176109904243332E-4"/>
    <n v="1.7443261198589827E-2"/>
    <n v="8.9572448756105941E-2"/>
    <n v="1.0252306111472724E-2"/>
    <n v="2.8009200984921772E-3"/>
    <n v="5.1400249785094349E-3"/>
    <n v="8.5971542438444582E-4"/>
    <n v="5.6811139443240961E-2"/>
    <s v=""/>
    <n v="6.4703282893325787E-3"/>
    <n v="5.4633147425738752E-3"/>
    <n v="2.8018419845766279E-3"/>
    <n v="3.9764494048857957E-2"/>
    <n v="1.4766129618685416E-5"/>
    <s v=""/>
    <n v="0.63785225059695827"/>
    <n v="0.63785225059695827"/>
    <n v="9.8131115476455112E-4"/>
    <n v="3.075574233088"/>
    <n v="2.6074233101056001E-8"/>
    <n v="0.21082729830399999"/>
    <n v="1.1523793069823998E-2"/>
    <n v="8.9727319377919988E-8"/>
    <n v="4.9370396393471995E-8"/>
    <n v="2.4363425268223995E-9"/>
    <n v="1.1739519527679999E-2"/>
    <n v="3.52430304128E-4"/>
    <n v="1.3887973675519997E-2"/>
    <n v="3.8406343763199999E-2"/>
    <n v="132.96270823628799"/>
    <n v="24.535186081279999"/>
    <n v="0.44089285811199996"/>
    <n v="24.081008290303998"/>
    <n v="7.0681106983423993E-6"/>
    <n v="4.7316526662892306E-3"/>
    <n v="4.0114204770855385E-11"/>
    <n v="3.2434968969846152E-4"/>
    <n v="1.7728912415113844E-5"/>
    <n v="1.380420298121846E-10"/>
    <n v="7.595445598995691E-11"/>
    <n v="3.7482192720344609E-12"/>
    <n v="1.8060799273353845E-5"/>
    <n v="5.4220046788923072E-7"/>
    <n v="2.1366113346953841E-5"/>
    <n v="5.908668271261538E-5"/>
    <n v="0.20455801267121229"/>
    <n v="3.7746440125046153E-2"/>
    <n v="6.7829670478769229E-4"/>
    <n v="3.704770506200615E-2"/>
    <n v="1.0874016458988306E-8"/>
    <n v="1.1470668450032795"/>
    <n v="1.2302757856685033E-4"/>
    <n v="1.0233207101644128E-3"/>
    <n v="7.2283604719646039E-2"/>
    <n v="0.41631338691575509"/>
    <n v="0.13118492339734725"/>
    <n v="1.4385250308033518E-3"/>
    <n v="2.7162396085195727E-2"/>
    <n v="0.15436322290498683"/>
    <n v="0.17693826316397332"/>
    <n v="1.3996296769028466E-2"/>
    <n v="2.5121012617014333"/>
    <n v="4.8896829259227568"/>
    <n v="6.1335473845031858E-3"/>
    <n v="0.27363599094258978"/>
    <n v="8.1769126136591319E-2"/>
  </r>
  <r>
    <x v="2"/>
    <x v="4"/>
    <x v="0"/>
    <s v="Carrots"/>
    <n v="0.224"/>
    <s v="Cooking (unspecified)"/>
    <s v="industrial composting"/>
    <n v="5.9733333333333333E-2"/>
    <m/>
    <n v="0.63338293633975185"/>
    <n v="3.2941176470588237E-3"/>
    <n v="9.8616801422222233E-2"/>
    <n v="4.8315448533333331E-9"/>
    <n v="1.5459109368888889E-2"/>
    <n v="3.6514329600000002E-4"/>
    <n v="6.310436159999975E-9"/>
    <n v="2.4844316124444447E-9"/>
    <n v="6.447238186666667E-11"/>
    <n v="5.0873516088888898E-4"/>
    <n v="1.4273247893333335E-5"/>
    <n v="3.4276893155555554E-4"/>
    <n v="1.5519256853333333E-3"/>
    <n v="4.541208224"/>
    <n v="2.3740375431111111"/>
    <n v="9.0106202666666663E-2"/>
    <n v="1.3753175146666667"/>
    <n v="5.6176581688888892E-7"/>
    <n v="5.9143417386666668E-2"/>
    <n v="1.1026582881066667E-9"/>
    <n v="4.0293194666666671E-2"/>
    <n v="1.3291196576000001E-4"/>
    <n v="7.7471427413333343E-10"/>
    <n v="4.6606576128000002E-10"/>
    <n v="1.1153375310933335E-10"/>
    <n v="2.6455875786666669E-4"/>
    <n v="5.6689591093333343E-5"/>
    <n v="5.1114776533333341E-5"/>
    <n v="3.7546624266666668E-4"/>
    <n v="0.19293707178666669"/>
    <n v="0.15475666453333334"/>
    <n v="3.0262828586666672E-2"/>
    <n v="1.4128843022933333"/>
    <n v="9.9908556309333351E-8"/>
    <n v="1.2541759999999999E-2"/>
    <n v="8.5568224000000004E-11"/>
    <n v="2.3072000000000001E-4"/>
    <n v="2.688E-5"/>
    <n v="2.5938304000000001E-9"/>
    <n v="8.4549024E-11"/>
    <n v="6.0111968000000011E-11"/>
    <n v="4.9504000000000009E-4"/>
    <n v="1.2049900800000001E-6"/>
    <n v="2.1683513599999999E-5"/>
    <n v="2.18176E-3"/>
    <n v="1.87603136"/>
    <n v="0.11961824"/>
    <n v="2.5827200000000002E-3"/>
    <n v="7.5172160000000002E-2"/>
    <n v="2.4429440000000001E-8"/>
    <n v="2.2156435663303137E-2"/>
    <n v="2.4097769042428178E-7"/>
    <n v="8.5440355619533911E-5"/>
    <n v="7.9458064091822932E-4"/>
    <n v="9.662274776371849E-3"/>
    <n v="6.3026078389169971E-4"/>
    <n v="2.7145113339456718E-4"/>
    <n v="5.5532664757896374E-4"/>
    <n v="1.760455757244407E-4"/>
    <n v="1.6999490300750248E-3"/>
    <s v=""/>
    <n v="3.2166923779422204E-4"/>
    <n v="5.8972900069715717E-4"/>
    <n v="7.813494194802771E-4"/>
    <n v="4.728232974876124E-3"/>
    <n v="1.4333530231685821E-6"/>
    <n v="0.1418777777401044"/>
    <n v="4.2454419570438814E-2"/>
    <n v="0.18433219731054323"/>
    <n v="2.8358799586237419E-4"/>
    <n v="0.17030197880888892"/>
    <n v="6.0197713654399997E-9"/>
    <n v="5.5983024035555558E-2"/>
    <n v="5.2493526175999999E-4"/>
    <n v="9.6789808341333092E-9"/>
    <n v="3.0350463977244446E-9"/>
    <n v="2.3611810297600003E-10"/>
    <n v="1.2683339187555558E-3"/>
    <n v="7.216782906666668E-5"/>
    <n v="4.1556722168888886E-4"/>
    <n v="4.1091519279999999E-3"/>
    <n v="6.6101766557866668"/>
    <n v="2.6484124476444442"/>
    <n v="0.12295175125333334"/>
    <n v="2.8633739769600002"/>
    <n v="6.8610381319822228E-7"/>
    <n v="2.6200304432136756E-4"/>
    <n v="9.2611867160615378E-12"/>
    <n v="8.6127729285470091E-5"/>
    <n v="8.0759271040000001E-7"/>
    <n v="1.4890739744820475E-11"/>
    <n v="4.6693021503452998E-12"/>
    <n v="3.6325861996307695E-13"/>
    <n v="1.9512829519316244E-6"/>
    <n v="1.1102742933333335E-7"/>
    <n v="6.3933418721367517E-7"/>
    <n v="6.3217721969230767E-6"/>
    <n v="1.0169502547364102E-2"/>
    <n v="4.0744806886837603E-3"/>
    <n v="1.8915654038974359E-4"/>
    <n v="4.4051907337846153E-3"/>
    <n v="1.055544327997265E-9"/>
    <n v="5.9666762468593898E-2"/>
    <n v="2.823289746864499E-5"/>
    <n v="2.7134943868761037E-4"/>
    <n v="3.1507342311549867E-3"/>
    <n v="3.593660236513388E-2"/>
    <n v="7.8838239866405261E-3"/>
    <n v="1.1229429527439366E-4"/>
    <n v="2.0529949742326492E-3"/>
    <n v="3.1354921459455093E-2"/>
    <n v="5.0525372884280976E-3"/>
    <n v="8.6015257473189347E-4"/>
    <n v="9.4571894232271789E-2"/>
    <n v="0.51101633848949601"/>
    <n v="1.699139450929858E-3"/>
    <n v="3.1958897095539666E-2"/>
    <n v="7.7319256096686009E-3"/>
  </r>
  <r>
    <x v="2"/>
    <x v="4"/>
    <x v="0"/>
    <s v="Onions"/>
    <n v="8.9600000000000013E-2"/>
    <s v="Cooking (unspecified)"/>
    <s v="industrial composting"/>
    <n v="5.973333333333334E-2"/>
    <m/>
    <n v="0.63722458418584826"/>
    <n v="1.3176470588235295E-3"/>
    <n v="4.1930034346666666E-2"/>
    <n v="1.9711459413333335E-9"/>
    <n v="6.8103105280000013E-3"/>
    <n v="1.6923641031111111E-4"/>
    <n v="2.790317425777778E-9"/>
    <n v="7.7997170346666677E-10"/>
    <n v="2.9463753386666672E-11"/>
    <n v="2.3751626951111116E-4"/>
    <n v="6.4942472248888889E-6"/>
    <n v="2.2682405262222229E-4"/>
    <n v="8.5917252835555566E-4"/>
    <n v="0.55449231786666675"/>
    <n v="1.7512609706666669"/>
    <n v="7.3268029582222227E-2"/>
    <n v="0.57624317582222229"/>
    <n v="2.4225253546666674E-7"/>
    <n v="2.3657366954666671E-2"/>
    <n v="4.4106331524266673E-10"/>
    <n v="1.6117277866666668E-2"/>
    <n v="5.3164786304000008E-5"/>
    <n v="3.0988570965333343E-10"/>
    <n v="1.8642630451200004E-10"/>
    <n v="4.4613501243733343E-11"/>
    <n v="1.0582350314666668E-4"/>
    <n v="2.2675836437333339E-5"/>
    <n v="2.0445910613333339E-5"/>
    <n v="1.5018649706666668E-4"/>
    <n v="7.7174828714666688E-2"/>
    <n v="6.1902665813333341E-2"/>
    <n v="1.2105131434666671E-2"/>
    <n v="0.5651537209173334"/>
    <n v="3.9963422523733343E-8"/>
    <n v="5.0167040000000003E-3"/>
    <n v="3.42272896E-11"/>
    <n v="9.2288000000000022E-5"/>
    <n v="1.0752000000000001E-5"/>
    <n v="1.0375321600000001E-9"/>
    <n v="3.38196096E-11"/>
    <n v="2.4044787200000006E-11"/>
    <n v="1.9801600000000005E-4"/>
    <n v="4.8199603200000011E-7"/>
    <n v="8.6734054400000018E-6"/>
    <n v="8.7270400000000019E-4"/>
    <n v="0.75041254400000013"/>
    <n v="4.7847296000000004E-2"/>
    <n v="1.0330880000000001E-3"/>
    <n v="3.0068864000000004E-2"/>
    <n v="9.7717760000000011E-9"/>
    <n v="9.1856555491322441E-3"/>
    <n v="9.7933391964290785E-8"/>
    <n v="3.513255061443049E-5"/>
    <n v="3.5291783557735016E-4"/>
    <n v="4.1305935058117615E-3"/>
    <n v="2.077061952628025E-4"/>
    <n v="1.128051561068087E-4"/>
    <n v="2.3702692321950217E-4"/>
    <n v="7.2333025791508103E-5"/>
    <n v="1.0469802684771718E-3"/>
    <s v=""/>
    <n v="6.725576997265045E-5"/>
    <n v="4.1439622384876215E-4"/>
    <n v="5.4910541590991819E-4"/>
    <n v="1.9344183063183882E-3"/>
    <n v="6.0999734033305639E-7"/>
    <n v="5.7095322743052013E-2"/>
    <n v="1.8347034656775597E-2"/>
    <n v="7.5442357399827603E-2"/>
    <n v="1.1606516523050401E-4"/>
    <n v="7.0604105301333334E-2"/>
    <n v="2.4464365461760005E-9"/>
    <n v="2.3019876394666669E-2"/>
    <n v="2.3315319661511112E-4"/>
    <n v="4.1377352954311113E-9"/>
    <n v="1.0002176175786668E-9"/>
    <n v="9.8122041830400027E-11"/>
    <n v="5.4135577265777791E-4"/>
    <n v="2.9652079694222226E-5"/>
    <n v="2.5594336867555559E-4"/>
    <n v="1.8820630254222225E-3"/>
    <n v="1.3820796905813335"/>
    <n v="1.8610109324800002"/>
    <n v="8.6406249016888897E-2"/>
    <n v="1.1714657607395558"/>
    <n v="2.9198773399040009E-7"/>
    <n v="1.0862170046358975E-4"/>
    <n v="3.7637485325784623E-12"/>
    <n v="3.5415194453333337E-5"/>
    <n v="3.5869722556170942E-7"/>
    <n v="6.3657466083555558E-12"/>
    <n v="1.5387963347364105E-12"/>
    <n v="1.5095698743138465E-13"/>
    <n v="8.3285503485811991E-7"/>
    <n v="4.5618584144957274E-8"/>
    <n v="3.9375902873162399E-7"/>
    <n v="2.8954815775726498E-6"/>
    <n v="2.1262764470482056E-3"/>
    <n v="2.8630937422769232E-3"/>
    <n v="1.329326907952137E-4"/>
    <n v="1.8022550165223935E-3"/>
    <n v="4.4921189844676939E-10"/>
    <n v="2.4801484325860029E-2"/>
    <n v="1.1476304212202426E-5"/>
    <n v="1.1158904237179897E-4"/>
    <n v="1.4064551376410609E-3"/>
    <n v="1.569565707688967E-2"/>
    <n v="2.5832227943841514E-3"/>
    <n v="4.7215415478758542E-5"/>
    <n v="9.0819577436595167E-4"/>
    <n v="1.2888446353787369E-2"/>
    <n v="3.1680797474365583E-3"/>
    <n v="4.4371634683791693E-4"/>
    <n v="1.3201481329039068E-2"/>
    <n v="0.36594595517108369"/>
    <n v="1.2044621461053157E-3"/>
    <n v="1.308242600941056E-2"/>
    <n v="3.2973534158781833E-3"/>
  </r>
  <r>
    <x v="2"/>
    <x v="0"/>
    <x v="0"/>
    <s v="Flour"/>
    <n v="0.17159999999999997"/>
    <s v="Boiling (unspecified)"/>
    <s v="industrial composting"/>
    <n v="2.5238550704834769E-2"/>
    <m/>
    <n v="0"/>
    <n v="2.5235294117647057E-3"/>
    <n v="4.5272042816000002E-2"/>
    <n v="7.583792787999999E-10"/>
    <n v="1.0276193355999998E-2"/>
    <n v="1.5236801007999999E-4"/>
    <n v="4.1044498923999996E-9"/>
    <n v="3.5362503747999993E-10"/>
    <n v="5.8531026840000001E-11"/>
    <n v="5.4081114516E-4"/>
    <n v="9.1676916759999977E-6"/>
    <n v="3.6353771739999996E-4"/>
    <n v="2.2868490215999997E-3"/>
    <n v="0.76782245539999983"/>
    <n v="4.8171861452"/>
    <n v="1.1753010411999998E-2"/>
    <n v="0.51636158287999989"/>
    <n v="2.0726108831999996E-7"/>
    <n v="3.3818608824E-2"/>
    <n v="1.2112099479479996E-9"/>
    <n v="2.4041159999999995E-3"/>
    <n v="6.1246955484000001E-5"/>
    <n v="2.4716124575999997E-10"/>
    <n v="1.4025114417599996E-10"/>
    <n v="7.6006137979199986E-11"/>
    <n v="4.2699665579999995E-5"/>
    <n v="9.1468574339999983E-6"/>
    <n v="1.7294585879999996E-5"/>
    <n v="1.1666659289999998E-4"/>
    <n v="8.5844176703999978E-2"/>
    <n v="4.9520911439999989E-2"/>
    <n v="8.8675226639999983E-3"/>
    <n v="0.53373915223199997"/>
    <n v="5.1364721179199988E-8"/>
    <n v="9.6078839999999988E-3"/>
    <n v="6.5551371599999986E-11"/>
    <n v="1.7674799999999998E-4"/>
    <n v="2.0591999999999999E-5"/>
    <n v="1.9870593599999996E-9"/>
    <n v="6.4770591599999992E-11"/>
    <n v="4.6050061199999995E-11"/>
    <n v="3.7923599999999997E-4"/>
    <n v="9.2310847199999992E-7"/>
    <n v="1.6611120239999998E-5"/>
    <n v="1.6713839999999997E-3"/>
    <n v="1.4371740239999997"/>
    <n v="9.163611599999999E-2"/>
    <n v="1.9785479999999997E-3"/>
    <n v="5.7587243999999989E-2"/>
    <n v="1.8714695999999998E-8"/>
    <n v="1.1539756684461288E-2"/>
    <n v="8.1468788647713957E-8"/>
    <n v="1.9622226052306586E-5"/>
    <n v="3.5451289780270064E-4"/>
    <n v="6.3277298632638456E-3"/>
    <n v="1.1600915013848891E-4"/>
    <n v="2.0761054134199678E-4"/>
    <n v="4.2152855093566521E-4"/>
    <n v="4.6928174900263321E-5"/>
    <n v="1.625810523690266E-3"/>
    <s v=""/>
    <n v="1.114785589144429E-4"/>
    <n v="1.104087381448195E-3"/>
    <n v="1.4361551339872922E-4"/>
    <n v="1.8291033133826711E-3"/>
    <n v="5.7939752608477565E-7"/>
    <n v="0"/>
    <n v="2.3848454246045595E-2"/>
    <n v="2.3848454246045595E-2"/>
    <n v="3.6689929609300915E-5"/>
    <n v="8.8698535640000006E-2"/>
    <n v="2.0351405983479994E-9"/>
    <n v="1.2857057355999997E-2"/>
    <n v="2.34206965564E-4"/>
    <n v="6.3386704981599993E-9"/>
    <n v="5.5864677325599983E-10"/>
    <n v="1.8058722601919998E-10"/>
    <n v="9.6274681073999988E-4"/>
    <n v="1.9237657581999997E-5"/>
    <n v="3.9744342351999998E-4"/>
    <n v="4.0748996144999994E-3"/>
    <n v="2.2908406561039998"/>
    <n v="4.9583431726400002"/>
    <n v="2.2599081075999995E-2"/>
    <n v="1.1076879791119998"/>
    <n v="2.7734050549919993E-7"/>
    <n v="1.3645928560000002E-4"/>
    <n v="3.130985535919999E-12"/>
    <n v="1.9780088239999993E-5"/>
    <n v="3.6031840855999999E-7"/>
    <n v="9.7518007663999988E-12"/>
    <n v="8.5945657423999974E-13"/>
    <n v="2.7782650156799995E-13"/>
    <n v="1.4811489395999999E-6"/>
    <n v="2.9596396279999995E-8"/>
    <n v="6.1145142080000002E-7"/>
    <n v="6.2690763299999993E-6"/>
    <n v="3.5243702401599997E-3"/>
    <n v="7.6282202656000001E-3"/>
    <n v="3.4767817039999988E-5"/>
    <n v="1.7041353524799997E-3"/>
    <n v="4.2667770076799988E-10"/>
    <n v="7.067803920173521E-2"/>
    <n v="2.2177458715194028E-5"/>
    <n v="1.4608099164894719E-4"/>
    <n v="3.1957717504101373E-3"/>
    <n v="5.1709697165507759E-2"/>
    <n v="3.1282718384075137E-3"/>
    <n v="2.0081183948643622E-4"/>
    <n v="3.5893263443044377E-3"/>
    <n v="1.9157336809086139E-2"/>
    <n v="1.1536649233303008E-2"/>
    <n v="2.4196104297643417E-3"/>
    <n v="4.1102915338703722E-2"/>
    <n v="2.3221474591716968"/>
    <n v="6.8970067692596148E-4"/>
    <n v="2.8480834369298953E-2"/>
    <n v="7.1499540813189238E-3"/>
  </r>
  <r>
    <x v="2"/>
    <x v="1"/>
    <x v="0"/>
    <s v="Milk"/>
    <n v="5.7200000000000001E-2"/>
    <s v="Boiling (unspecified)"/>
    <s v="industrial composting"/>
    <n v="2.5238550704834772E-2"/>
    <m/>
    <n v="0.51222692307692297"/>
    <n v="8.4117647058823527E-4"/>
    <n v="8.7660493221052641E-2"/>
    <n v="1.3729470341052634E-9"/>
    <n v="8.1431798568421063E-3"/>
    <n v="1.8300182652631581E-4"/>
    <n v="7.267948808421053E-9"/>
    <n v="1.0285932197894738E-9"/>
    <n v="4.2929490513684211E-11"/>
    <n v="9.7279937642105274E-4"/>
    <n v="7.4450436210526317E-6"/>
    <n v="2.6262409406315791E-4"/>
    <n v="4.1604582568421054E-3"/>
    <n v="1.0094979330526317"/>
    <n v="3.8422783797894744"/>
    <n v="1.0490996606315792E-2"/>
    <n v="0.51640878913684218"/>
    <n v="2.023324701894737E-7"/>
    <n v="1.1272869608000001E-2"/>
    <n v="4.0373664931599997E-10"/>
    <n v="8.0137199999999996E-4"/>
    <n v="2.0415651828000003E-5"/>
    <n v="8.2387081919999998E-11"/>
    <n v="4.6750381391999994E-11"/>
    <n v="2.5335379326400001E-11"/>
    <n v="1.423322186E-5"/>
    <n v="3.0489524780000001E-6"/>
    <n v="5.7648619599999997E-6"/>
    <n v="3.8888864300000003E-5"/>
    <n v="2.8614725567999998E-2"/>
    <n v="1.6506970480000001E-2"/>
    <n v="2.9558408879999999E-3"/>
    <n v="0.17791305074400002"/>
    <n v="1.7121573726399999E-8"/>
    <n v="3.2026279999999999E-3"/>
    <n v="2.18504572E-11"/>
    <n v="5.891600000000001E-5"/>
    <n v="6.8640000000000007E-6"/>
    <n v="6.6235312000000004E-10"/>
    <n v="2.1590197200000001E-11"/>
    <n v="1.5350020400000003E-11"/>
    <n v="1.2641200000000001E-4"/>
    <n v="3.0770282400000001E-7"/>
    <n v="5.5370400800000002E-6"/>
    <n v="5.5712800000000005E-4"/>
    <n v="0.47905800800000004"/>
    <n v="3.0545372000000001E-2"/>
    <n v="6.5951600000000007E-4"/>
    <n v="1.9195747999999999E-2"/>
    <n v="6.2382319999999997E-9"/>
    <n v="1.3287981299683574E-2"/>
    <n v="7.1997186777616724E-8"/>
    <n v="1.3740942165058208E-5"/>
    <n v="3.182975197432944E-4"/>
    <n v="7.9988589958255481E-3"/>
    <n v="2.2779037452724178E-4"/>
    <n v="9.6127134845904811E-5"/>
    <n v="4.8750998998355418E-4"/>
    <n v="2.634957058157082E-5"/>
    <n v="1.120541291720335E-3"/>
    <s v=""/>
    <n v="7.3829665582141838E-5"/>
    <n v="8.660475532293896E-4"/>
    <n v="8.9644848498800109E-5"/>
    <n v="1.1782175204211542E-3"/>
    <n v="4.7149818987575557E-7"/>
    <n v="2.9299379999999993E-2"/>
    <n v="2.5785480202184217E-2"/>
    <n v="5.5084860202184213E-2"/>
    <n v="8.4745938772591093E-5"/>
    <n v="0.10213599082905264"/>
    <n v="1.7985341406212633E-9"/>
    <n v="9.0034678568421071E-3"/>
    <n v="2.1028147835431581E-4"/>
    <n v="8.0126890103410535E-9"/>
    <n v="1.0969337983814737E-9"/>
    <n v="8.3614890240084211E-11"/>
    <n v="1.1134445982810528E-3"/>
    <n v="1.0801698923052631E-5"/>
    <n v="2.7392599610315792E-4"/>
    <n v="4.7564751211421064E-3"/>
    <n v="1.5171706666206317"/>
    <n v="3.8893307222694746"/>
    <n v="1.4106353494315792E-2"/>
    <n v="0.71351758788084219"/>
    <n v="2.256922759158737E-7"/>
    <n v="1.5713229358315791E-4"/>
    <n v="2.7669756009557897E-12"/>
    <n v="1.3851489010526318E-5"/>
    <n v="3.2350996669894739E-7"/>
    <n v="1.232721386206316E-11"/>
    <n v="1.687590459048421E-12"/>
    <n v="1.2863829267705263E-13"/>
    <n v="1.7129916896631582E-6"/>
    <n v="1.6617998343157895E-8"/>
    <n v="4.214246093894737E-7"/>
    <n v="7.3176540325263178E-6"/>
    <n v="2.3341087178778948E-3"/>
    <n v="5.9835857265684222E-3"/>
    <n v="2.1702082298947371E-5"/>
    <n v="1.0977193659705265E-3"/>
    <n v="3.4721888602442107E-10"/>
    <n v="8.8211924019658272E-2"/>
    <n v="1.9994767953101811E-5"/>
    <n v="1.0302482412250931E-4"/>
    <n v="3.038412389698176E-3"/>
    <n v="8.6544455781324928E-2"/>
    <n v="6.7923263300991759E-3"/>
    <n v="1.0159360240458029E-4"/>
    <n v="5.9928182427323893E-3"/>
    <n v="1.0971069438007601E-2"/>
    <n v="8.1256627128228395E-3"/>
    <n v="4.1684634127429187E-3"/>
    <n v="4.8504930807561276E-2"/>
    <n v="1.8407110919867211"/>
    <n v="4.4922895823857521E-4"/>
    <n v="1.881849207904257E-2"/>
    <n v="6.0602984103398042E-3"/>
  </r>
  <r>
    <x v="2"/>
    <x v="3"/>
    <x v="0"/>
    <s v="Eggs"/>
    <n v="2.86E-2"/>
    <s v="Boiling (unspecified)"/>
    <s v="industrial composting"/>
    <n v="2.5238550704834772E-2"/>
    <m/>
    <n v="2.7022484230769233"/>
    <n v="4.2058823529411764E-4"/>
    <n v="6.5834057177777766E-2"/>
    <n v="1.2443316599999999E-9"/>
    <n v="8.0179918866666658E-3"/>
    <n v="2.4293604255555553E-4"/>
    <n v="7.5584502644444439E-9"/>
    <n v="9.8091771555555561E-10"/>
    <n v="7.8437378066666661E-11"/>
    <n v="1.0151433037777777E-3"/>
    <n v="1.8221706042222223E-5"/>
    <n v="4.4628221733333334E-4"/>
    <n v="4.3926288755555551E-3"/>
    <n v="2.1796187746666669"/>
    <n v="5.710580748888888"/>
    <n v="2.7450828484444446E-2"/>
    <n v="0.57165953288888893"/>
    <n v="2.4236459231111111E-7"/>
    <n v="5.6364348040000003E-3"/>
    <n v="2.0186832465799998E-10"/>
    <n v="4.0068599999999998E-4"/>
    <n v="1.0207825914000001E-5"/>
    <n v="4.1193540959999999E-11"/>
    <n v="2.3375190695999997E-11"/>
    <n v="1.26676896632E-11"/>
    <n v="7.1166109300000002E-6"/>
    <n v="1.5244762390000001E-6"/>
    <n v="2.8824309799999999E-6"/>
    <n v="1.9444432150000001E-5"/>
    <n v="1.4307362783999999E-2"/>
    <n v="8.2534852400000004E-3"/>
    <n v="1.4779204439999999E-3"/>
    <n v="8.8956525372000009E-2"/>
    <n v="8.5607868631999997E-9"/>
    <n v="1.6013139999999999E-3"/>
    <n v="1.09252286E-11"/>
    <n v="2.9458000000000005E-5"/>
    <n v="3.4320000000000003E-6"/>
    <n v="3.3117656000000002E-10"/>
    <n v="1.07950986E-11"/>
    <n v="7.6750102000000014E-12"/>
    <n v="6.3206000000000004E-5"/>
    <n v="1.53851412E-7"/>
    <n v="2.7685200400000001E-6"/>
    <n v="2.7856400000000003E-4"/>
    <n v="0.23952900400000002"/>
    <n v="1.5272686000000001E-2"/>
    <n v="3.2975800000000004E-4"/>
    <n v="9.5978739999999993E-3"/>
    <n v="3.1191159999999998E-9"/>
    <n v="9.5067055553914939E-3"/>
    <n v="5.8330233364973757E-8"/>
    <n v="1.2893403793630623E-5"/>
    <n v="3.8837211531409763E-4"/>
    <n v="7.9171316573275596E-3"/>
    <n v="2.1079419482235154E-4"/>
    <n v="1.1356166161300835E-4"/>
    <n v="4.752598180669472E-4"/>
    <n v="4.854396943578293E-5"/>
    <n v="1.8487101751642392E-3"/>
    <s v=""/>
    <n v="1.1841856902139187E-4"/>
    <n v="1.2768287458042663E-3"/>
    <n v="1.8593567940562334E-4"/>
    <n v="1.1067110479580909E-3"/>
    <n v="5.3072937093884473E-7"/>
    <n v="7.7284304900000003E-2"/>
    <n v="2.321045565272279E-2"/>
    <n v="0.1004947605527228"/>
    <n v="1.5460732392726583E-4"/>
    <n v="7.3071805981777774E-2"/>
    <n v="1.457125213258E-9"/>
    <n v="8.4481358866666662E-3"/>
    <n v="2.5657586846955554E-4"/>
    <n v="7.9308203654044437E-9"/>
    <n v="1.0150880048515556E-9"/>
    <n v="9.8780077929866665E-11"/>
    <n v="1.0854659147077777E-3"/>
    <n v="1.9900033693222223E-5"/>
    <n v="4.5193316835333335E-4"/>
    <n v="4.6906373077055556E-3"/>
    <n v="2.4334551414506667"/>
    <n v="5.7341069201288883"/>
    <n v="2.9258506928444446E-2"/>
    <n v="0.67021393226088899"/>
    <n v="2.5404449517431114E-7"/>
    <n v="1.1241816304888888E-4"/>
    <n v="2.2417310973200001E-12"/>
    <n v="1.2997132133333332E-5"/>
    <n v="3.9473210533777773E-7"/>
    <n v="1.2201262100622221E-11"/>
    <n v="1.5616738536177778E-12"/>
    <n v="1.5196935066133333E-13"/>
    <n v="1.6699475610888888E-6"/>
    <n v="3.0615436451111113E-8"/>
    <n v="6.9528179746666674E-7"/>
    <n v="7.2163650887777775E-6"/>
    <n v="3.7437771406933335E-3"/>
    <n v="8.8217029540444431E-3"/>
    <n v="4.5013087582222227E-5"/>
    <n v="1.0310983573244446E-3"/>
    <n v="3.9083768488355561E-10"/>
    <n v="6.3709196824314765E-2"/>
    <n v="1.6273561933760071E-5"/>
    <n v="9.6960165669435778E-5"/>
    <n v="3.7792423234396214E-3"/>
    <n v="8.9375010144935874E-2"/>
    <n v="6.3420472442132772E-3"/>
    <n v="1.3510652591756269E-4"/>
    <n v="6.1963592461901865E-3"/>
    <n v="2.0632664877169547E-2"/>
    <n v="1.3593810134203764E-2"/>
    <n v="4.3719648734786868E-3"/>
    <n v="0.1016083805048781"/>
    <n v="2.7276273202500025"/>
    <n v="9.6552807112352797E-4"/>
    <n v="1.7899026471072679E-2"/>
    <n v="6.9265946423204766E-3"/>
  </r>
  <r>
    <x v="2"/>
    <x v="0"/>
    <x v="0"/>
    <s v="Flour"/>
    <n v="2.1600000000000022E-2"/>
    <s v="Baking"/>
    <s v="industrial composting"/>
    <n v="2.9834254143646436E-2"/>
    <m/>
    <n v="0"/>
    <n v="3.1764705882352971E-4"/>
    <n v="5.6985788160000064E-3"/>
    <n v="9.5460328800000098E-11"/>
    <n v="1.2935068560000014E-3"/>
    <n v="1.9179190080000019E-5"/>
    <n v="5.1664404240000054E-10"/>
    <n v="4.4512242480000048E-11"/>
    <n v="7.3675418400000074E-12"/>
    <n v="6.8074130160000073E-5"/>
    <n v="1.1539751760000011E-6"/>
    <n v="4.5759992400000048E-5"/>
    <n v="2.8785512160000031E-4"/>
    <n v="9.6648980400000098E-2"/>
    <n v="0.60635909520000064"/>
    <n v="1.4793999120000015E-3"/>
    <n v="6.4996562880000067E-2"/>
    <n v="2.6088808320000026E-8"/>
    <n v="1.1293084800000013E-2"/>
    <n v="1.3039243920000014E-10"/>
    <n v="1.0960077600000012E-2"/>
    <n v="2.7410400000000028E-5"/>
    <n v="1.7050318560000019E-10"/>
    <n v="1.0160976960000011E-10"/>
    <n v="1.7645386680000021E-11"/>
    <n v="6.6776400000000068E-5"/>
    <n v="1.3705200000000014E-5"/>
    <n v="1.0789200000000012E-5"/>
    <n v="8.4272400000000091E-5"/>
    <n v="3.5634686400000039E-2"/>
    <n v="3.0912807600000036E-2"/>
    <n v="6.1090200000000058E-3"/>
    <n v="0.31649447520000029"/>
    <n v="1.766113308000002E-8"/>
    <n v="1.2093840000000013E-3"/>
    <n v="8.2512216000000078E-12"/>
    <n v="2.2248000000000025E-5"/>
    <n v="2.5920000000000029E-6"/>
    <n v="2.5011936000000026E-10"/>
    <n v="8.1529416000000072E-12"/>
    <n v="5.7965112000000067E-12"/>
    <n v="4.7736000000000053E-5"/>
    <n v="1.1619547200000013E-7"/>
    <n v="2.0909102400000022E-6"/>
    <n v="2.1038400000000023E-4"/>
    <n v="0.18090302400000019"/>
    <n v="1.1534616000000011E-2"/>
    <n v="2.4904800000000025E-4"/>
    <n v="7.2487440000000075E-3"/>
    <n v="2.3556960000000025E-9"/>
    <n v="2.3679721359031718E-3"/>
    <n v="9.371425475856876E-9"/>
    <n v="1.8735170324138226E-5"/>
    <n v="7.4444873899537811E-5"/>
    <n v="9.3564885261800763E-4"/>
    <n v="3.2036891862382824E-5"/>
    <n v="3.5419805706704663E-5"/>
    <n v="7.9943589134881453E-5"/>
    <n v="3.6530789155077214E-5"/>
    <n v="2.3987740226777689E-4"/>
    <s v=""/>
    <n v="1.5240519181698267E-5"/>
    <n v="1.4447146263718718E-4"/>
    <n v="4.9806537449140101E-5"/>
    <n v="6.4191833517612948E-4"/>
    <n v="9.6320197441187677E-8"/>
    <n v="0"/>
    <n v="4.6721520569387512E-3"/>
    <n v="4.6721520569387512E-3"/>
    <n v="7.1879262414442324E-6"/>
    <n v="1.820104761600002E-2"/>
    <n v="2.3410398960000026E-10"/>
    <n v="1.2275832456000014E-2"/>
    <n v="4.9181590080000056E-5"/>
    <n v="9.3726658800000107E-10"/>
    <n v="1.5427495368000017E-10"/>
    <n v="3.0809439720000036E-11"/>
    <n v="1.825865301600002E-4"/>
    <n v="1.4975370648000015E-5"/>
    <n v="5.8640102640000057E-5"/>
    <n v="5.8251152160000057E-4"/>
    <n v="0.31318669080000033"/>
    <n v="0.64880651880000073"/>
    <n v="7.8374679120000075E-3"/>
    <n v="0.38873978208000037"/>
    <n v="4.6105637400000049E-8"/>
    <n v="2.8001611716923106E-5"/>
    <n v="3.6015998400000041E-13"/>
    <n v="1.8885896086153866E-5"/>
    <n v="7.5663984738461631E-8"/>
    <n v="1.4419485969230785E-12"/>
    <n v="2.3734608258461563E-13"/>
    <n v="4.7399138030769289E-14"/>
    <n v="2.8090235409230801E-7"/>
    <n v="2.3039031766153869E-8"/>
    <n v="9.0215542523077016E-8"/>
    <n v="8.9617157169230861E-7"/>
    <n v="4.8182567815384668E-4"/>
    <n v="9.9816387507692416E-4"/>
    <n v="1.2057642941538473E-5"/>
    <n v="5.9806120320000055E-4"/>
    <n v="7.0931749846153928E-11"/>
    <n v="1.2833236619271656E-2"/>
    <n v="2.1518858040976263E-6"/>
    <n v="1.1938424135083818E-4"/>
    <n v="5.8917881072170254E-4"/>
    <n v="6.9029595318983771E-3"/>
    <n v="7.8169705956887103E-4"/>
    <n v="3.1529526433570607E-5"/>
    <n v="6.976900493881554E-4"/>
    <n v="1.3135058977305061E-2"/>
    <n v="1.449180655371965E-3"/>
    <n v="3.1669966062398698E-4"/>
    <n v="5.3794143752770333E-3"/>
    <n v="0.25725078351039776"/>
    <n v="2.1440550808084333E-4"/>
    <n v="8.745824474511988E-3"/>
    <n v="1.0229696627114771E-3"/>
  </r>
  <r>
    <x v="2"/>
    <x v="0"/>
    <x v="0"/>
    <s v="Sugar"/>
    <n v="1.0800000000000011E-2"/>
    <s v="Baking"/>
    <s v="industrial composting"/>
    <n v="2.9834254143646436E-2"/>
    <m/>
    <s v=""/>
    <n v="1.5882352941176485E-4"/>
    <n v="8.0578801080000081E-3"/>
    <n v="1.3208342760000015E-10"/>
    <n v="1.0695751272000011E-3"/>
    <n v="3.5898879240000035E-5"/>
    <n v="1.4099514480000013E-9"/>
    <n v="-1.2755777400000012E-10"/>
    <n v="2.7638785440000031E-12"/>
    <n v="1.7922711240000018E-4"/>
    <n v="1.9007128440000018E-6"/>
    <n v="5.7290178960000053E-5"/>
    <n v="7.5800152080000079E-4"/>
    <n v="0.11784727476000012"/>
    <n v="0.34491582000000037"/>
    <n v="1.9440670680000022E-2"/>
    <n v="0.10430847468000011"/>
    <n v="4.6476145440000048E-8"/>
    <n v="5.6465424000000063E-3"/>
    <n v="6.5196219600000072E-11"/>
    <n v="5.4800388000000059E-3"/>
    <n v="1.3705200000000014E-5"/>
    <n v="8.5251592800000095E-11"/>
    <n v="5.0804884800000056E-11"/>
    <n v="8.8226933400000106E-12"/>
    <n v="3.3388200000000034E-5"/>
    <n v="6.852600000000007E-6"/>
    <n v="5.3946000000000059E-6"/>
    <n v="4.2136200000000046E-5"/>
    <n v="1.7817343200000019E-2"/>
    <n v="1.5456403800000018E-2"/>
    <n v="3.0545100000000029E-3"/>
    <n v="0.15824723760000015"/>
    <n v="8.8305665400000099E-9"/>
    <n v="6.0469200000000064E-4"/>
    <n v="4.1256108000000039E-12"/>
    <n v="1.1124000000000012E-5"/>
    <n v="1.2960000000000014E-6"/>
    <n v="1.2505968000000013E-10"/>
    <n v="4.0764708000000036E-12"/>
    <n v="2.8982556000000033E-12"/>
    <n v="2.3868000000000026E-5"/>
    <n v="5.8097736000000063E-8"/>
    <n v="1.0454551200000011E-6"/>
    <n v="1.0519200000000011E-4"/>
    <n v="9.0451512000000095E-2"/>
    <n v="5.7673080000000057E-3"/>
    <n v="1.2452400000000012E-4"/>
    <n v="3.6243720000000037E-3"/>
    <n v="1.1778480000000012E-9"/>
    <n v="1.8616282512554812E-3"/>
    <n v="8.0624613404398256E-9"/>
    <n v="1.0012888572623702E-5"/>
    <n v="7.7046105551581263E-5"/>
    <n v="1.6174661244365738E-3"/>
    <n v="-1.5092058054060725E-5"/>
    <n v="1.6652356545301556E-5"/>
    <n v="1.0354172756990747E-4"/>
    <n v="2.149447847554849E-5"/>
    <n v="2.6069945837031607E-4"/>
    <s v=""/>
    <n v="1.1003428042053817E-5"/>
    <n v="8.152925742219116E-5"/>
    <n v="1.4374657489926702E-4"/>
    <n v="4.3953792339909378E-4"/>
    <n v="1.1800300953332461E-7"/>
    <s v=""/>
    <n v="4.6293925819567523E-3"/>
    <n v="4.6293925819567523E-3"/>
    <n v="7.1221424337796185E-6"/>
    <n v="1.4309114508000015E-2"/>
    <n v="2.0140525800000023E-10"/>
    <n v="6.5607379272000074E-3"/>
    <n v="5.090007924000005E-5"/>
    <n v="1.6202627208000016E-9"/>
    <n v="-7.2676418400000066E-11"/>
    <n v="1.4484827484000018E-11"/>
    <n v="2.3648331240000024E-4"/>
    <n v="8.8114105800000092E-6"/>
    <n v="6.3730234080000054E-5"/>
    <n v="9.0532972080000103E-4"/>
    <n v="0.22611612996000025"/>
    <n v="0.36613953180000042"/>
    <n v="2.2619704680000026E-2"/>
    <n v="0.26618008428000023"/>
    <n v="5.6484559980000061E-8"/>
    <n v="2.2014022320000021E-5"/>
    <n v="3.0985424307692344E-13"/>
    <n v="1.0093442964923088E-5"/>
    <n v="7.8307814215384692E-8"/>
    <n v="2.4927118781538487E-12"/>
    <n v="-1.1180987446153856E-13"/>
    <n v="2.2284349975384643E-14"/>
    <n v="3.6382048061538498E-7"/>
    <n v="1.3556016276923091E-8"/>
    <n v="9.8046513969230855E-8"/>
    <n v="1.3928149550769247E-6"/>
    <n v="3.4787096916923116E-4"/>
    <n v="5.6329158738461604E-4"/>
    <n v="3.4799545661538499E-5"/>
    <n v="4.095078219692311E-4"/>
    <n v="8.6899323046153946E-11"/>
    <n v="1.0342157371923594E-2"/>
    <n v="1.8787710443832611E-6"/>
    <n v="6.3811365440733016E-5"/>
    <n v="6.2674915836925468E-4"/>
    <n v="1.4896259914288796E-2"/>
    <n v="-4.092668130473549E-4"/>
    <n v="1.4613173896203771E-5"/>
    <n v="1.0921792803258931E-3"/>
    <n v="7.7373894343623481E-3"/>
    <n v="1.6054450439767151E-3"/>
    <n v="6.7228976403338003E-4"/>
    <n v="5.4060767787617418E-3"/>
    <n v="0.14546419172186362"/>
    <n v="6.3506877179721134E-4"/>
    <n v="6.0182550098051594E-3"/>
    <n v="1.2919385960874265E-3"/>
  </r>
  <r>
    <x v="2"/>
    <x v="1"/>
    <x v="0"/>
    <s v="Milk"/>
    <n v="5.4000000000000055E-3"/>
    <s v="Baking"/>
    <s v="industrial composting"/>
    <n v="2.9834254143646436E-2"/>
    <m/>
    <n v="0.51222692307692297"/>
    <n v="7.9411764705882427E-5"/>
    <n v="8.2756409684210611E-3"/>
    <n v="1.296138808421054E-10"/>
    <n v="7.6876173473684295E-4"/>
    <n v="1.7276396210526334E-5"/>
    <n v="6.8613502736842182E-10"/>
    <n v="9.7104954315789585E-11"/>
    <n v="4.0527840694736883E-12"/>
    <n v="9.1837703368421159E-5"/>
    <n v="7.0285376842105339E-7"/>
    <n v="2.4793183705263185E-5"/>
    <n v="3.927705347368425E-4"/>
    <n v="9.5302252421052724E-2"/>
    <n v="0.36273257431578992"/>
    <n v="9.9040877052631693E-4"/>
    <n v="4.8751878694736898E-2"/>
    <n v="1.9101317115789495E-8"/>
    <n v="2.8232712000000031E-3"/>
    <n v="3.2598109800000036E-11"/>
    <n v="2.740019400000003E-3"/>
    <n v="6.852600000000007E-6"/>
    <n v="4.2625796400000048E-11"/>
    <n v="2.5402442400000028E-11"/>
    <n v="4.4113466700000053E-12"/>
    <n v="1.6694100000000017E-5"/>
    <n v="3.4263000000000035E-6"/>
    <n v="2.697300000000003E-6"/>
    <n v="2.1068100000000023E-5"/>
    <n v="8.9086716000000097E-3"/>
    <n v="7.7282019000000091E-3"/>
    <n v="1.5272550000000014E-3"/>
    <n v="7.9123618800000073E-2"/>
    <n v="4.4152832700000049E-9"/>
    <n v="3.0234600000000032E-4"/>
    <n v="2.062805400000002E-12"/>
    <n v="5.5620000000000062E-6"/>
    <n v="6.4800000000000072E-7"/>
    <n v="6.2529840000000065E-11"/>
    <n v="2.0382354000000018E-12"/>
    <n v="1.4491278000000017E-12"/>
    <n v="1.1934000000000013E-5"/>
    <n v="2.9048868000000032E-8"/>
    <n v="5.2272756000000054E-7"/>
    <n v="5.2596000000000057E-5"/>
    <n v="4.5225756000000047E-2"/>
    <n v="2.8836540000000029E-3"/>
    <n v="6.2262000000000062E-5"/>
    <n v="1.8121860000000019E-3"/>
    <n v="5.8892400000000062E-10"/>
    <n v="1.4833136106586781E-3"/>
    <n v="6.576090442972005E-9"/>
    <n v="5.363531755810124E-6"/>
    <n v="3.7504284743572036E-5"/>
    <n v="7.8992488489546464E-4"/>
    <n v="2.5863271080942324E-5"/>
    <n v="1.1396691876891059E-5"/>
    <n v="5.274468319677975E-5"/>
    <n v="1.0143483413244975E-5"/>
    <n v="1.145928476411983E-4"/>
    <s v=""/>
    <n v="7.2719967202072393E-6"/>
    <n v="8.3133591198316991E-5"/>
    <n v="1.6395240267456496E-5"/>
    <n v="2.1415071397209927E-4"/>
    <n v="5.0359326954291418E-8"/>
    <n v="2.7660253846153869E-3"/>
    <n v="2.8518557668380587E-3"/>
    <n v="5.6178811514534452E-3"/>
    <n v="8.6428940791591457E-6"/>
    <n v="1.1401258168421064E-2"/>
    <n v="1.6427479604210545E-10"/>
    <n v="3.5143431347368459E-3"/>
    <n v="2.4776996210526342E-5"/>
    <n v="7.9129066376842198E-10"/>
    <n v="1.2454563211578963E-10"/>
    <n v="9.9132585394736954E-12"/>
    <n v="1.2046580336842119E-4"/>
    <n v="4.1582026364210568E-6"/>
    <n v="2.8013211265263189E-5"/>
    <n v="4.6643463473684262E-4"/>
    <n v="0.14943668002105279"/>
    <n v="0.37334443021578995"/>
    <n v="2.5799257705263184E-3"/>
    <n v="0.12968768349473697"/>
    <n v="2.4105524385789502E-8"/>
    <n v="1.7540397182186254E-5"/>
    <n v="2.52730455449393E-13"/>
    <n v="5.4066817457489935E-6"/>
    <n v="3.8118455708502066E-8"/>
    <n v="1.2173702519514185E-12"/>
    <n v="1.9160866479352252E-13"/>
    <n v="1.5251166983805685E-14"/>
    <n v="1.8533200518218644E-7"/>
    <n v="6.3972348252631643E-9"/>
    <n v="4.3097248100404908E-8"/>
    <n v="7.175917457489886E-7"/>
    <n v="2.2990258464777351E-4"/>
    <n v="5.7437604648583073E-4"/>
    <n v="3.9691165700404895E-6"/>
    <n v="1.9951951306882611E-4"/>
    <n v="3.7085422131983851E-11"/>
    <n v="8.3716738729502881E-3"/>
    <n v="1.5444305771716561E-6"/>
    <n v="3.4185123159439656E-5"/>
    <n v="3.0487727720730052E-4"/>
    <n v="7.2608929642610709E-3"/>
    <n v="6.5460351301747358E-4"/>
    <n v="1.0650148027579126E-5"/>
    <n v="5.5747667949774366E-4"/>
    <n v="3.6499609281516908E-3"/>
    <n v="7.0411887922222269E-4"/>
    <n v="3.4766928684576805E-4"/>
    <n v="4.1244107393248082E-3"/>
    <n v="0.14949978082404455"/>
    <n v="7.1117681570885129E-5"/>
    <n v="2.931171354751383E-3"/>
    <n v="5.4939800497102965E-4"/>
  </r>
  <r>
    <x v="2"/>
    <x v="3"/>
    <x v="0"/>
    <s v="Eggs"/>
    <n v="5.4000000000000055E-3"/>
    <s v="Baking"/>
    <s v="industrial composting"/>
    <n v="2.9834254143646436E-2"/>
    <m/>
    <n v="2.7022484230769233"/>
    <n v="7.9411764705882427E-5"/>
    <n v="1.2430206600000011E-2"/>
    <n v="2.3494374000000019E-10"/>
    <n v="1.5138865800000015E-3"/>
    <n v="4.5869043000000042E-5"/>
    <n v="1.4271199800000015E-9"/>
    <n v="1.8520824000000017E-10"/>
    <n v="1.4809854600000015E-11"/>
    <n v="1.9167041400000017E-4"/>
    <n v="3.4404619800000035E-6"/>
    <n v="8.4263076000000079E-5"/>
    <n v="8.2937748000000086E-4"/>
    <n v="0.41153641200000041"/>
    <n v="1.078221540000001"/>
    <n v="5.1830235600000057E-3"/>
    <n v="0.10793571600000011"/>
    <n v="4.5761146800000049E-8"/>
    <n v="2.8232712000000031E-3"/>
    <n v="3.2598109800000036E-11"/>
    <n v="2.740019400000003E-3"/>
    <n v="6.852600000000007E-6"/>
    <n v="4.2625796400000048E-11"/>
    <n v="2.5402442400000028E-11"/>
    <n v="4.4113466700000053E-12"/>
    <n v="1.6694100000000017E-5"/>
    <n v="3.4263000000000035E-6"/>
    <n v="2.697300000000003E-6"/>
    <n v="2.1068100000000023E-5"/>
    <n v="8.9086716000000097E-3"/>
    <n v="7.7282019000000091E-3"/>
    <n v="1.5272550000000014E-3"/>
    <n v="7.9123618800000073E-2"/>
    <n v="4.4152832700000049E-9"/>
    <n v="3.0234600000000032E-4"/>
    <n v="2.062805400000002E-12"/>
    <n v="5.5620000000000062E-6"/>
    <n v="6.4800000000000072E-7"/>
    <n v="6.2529840000000065E-11"/>
    <n v="2.0382354000000018E-12"/>
    <n v="1.4491278000000017E-12"/>
    <n v="1.1934000000000013E-5"/>
    <n v="2.9048868000000032E-8"/>
    <n v="5.2272756000000054E-7"/>
    <n v="5.2596000000000057E-5"/>
    <n v="4.5225756000000047E-2"/>
    <n v="2.8836540000000029E-3"/>
    <n v="6.2262000000000062E-5"/>
    <n v="1.8121860000000019E-3"/>
    <n v="5.8892400000000062E-10"/>
    <n v="2.0238262152030288E-3"/>
    <n v="1.0792553934975264E-8"/>
    <n v="6.5007288411229995E-6"/>
    <n v="8.0784218987950838E-5"/>
    <n v="1.5296308870227327E-3"/>
    <n v="4.4158887892730645E-5"/>
    <n v="2.3763464905782758E-5"/>
    <n v="9.645538405712658E-5"/>
    <n v="1.6821581118943812E-5"/>
    <n v="3.5786464688042878E-4"/>
    <s v=""/>
    <n v="2.2660814050407717E-5"/>
    <n v="2.424534105557887E-4"/>
    <n v="4.3039001730519664E-5"/>
    <n v="3.1187981725309846E-4"/>
    <n v="1.0605490354188661E-7"/>
    <n v="1.4592141484615401E-2"/>
    <n v="4.799955905957139E-3"/>
    <n v="1.939209739057254E-2"/>
    <n v="2.9833995985496216E-5"/>
    <n v="1.5555823800000014E-2"/>
    <n v="2.6960465520000021E-10"/>
    <n v="4.2594679800000042E-3"/>
    <n v="5.336964300000005E-5"/>
    <n v="1.5322756164000015E-9"/>
    <n v="2.1264891780000021E-10"/>
    <n v="2.0670329070000021E-11"/>
    <n v="2.2029851400000021E-4"/>
    <n v="6.8958108480000064E-6"/>
    <n v="8.7483103560000083E-5"/>
    <n v="9.0304158000000087E-4"/>
    <n v="0.4656708396000005"/>
    <n v="1.0888333959000009"/>
    <n v="6.7725405600000078E-3"/>
    <n v="0.18887152080000019"/>
    <n v="5.0765354070000059E-8"/>
    <n v="2.3932036615384638E-5"/>
    <n v="4.1477639261538493E-13"/>
    <n v="6.5530276615384682E-6"/>
    <n v="8.2107143076923149E-8"/>
    <n v="2.3573471021538485E-12"/>
    <n v="3.2715218123076954E-13"/>
    <n v="3.1800506261538495E-14"/>
    <n v="3.3892079076923109E-7"/>
    <n v="1.0608939766153855E-8"/>
    <n v="1.3458939009230782E-7"/>
    <n v="1.3892947384615397E-6"/>
    <n v="7.1641667630769311E-4"/>
    <n v="1.6751283013846168E-3"/>
    <n v="1.0419293169230781E-5"/>
    <n v="2.9057157046153873E-4"/>
    <n v="7.8100544723077009E-11"/>
    <n v="1.1502829806090015E-2"/>
    <n v="2.5469024668433958E-6"/>
    <n v="4.144433342268532E-5"/>
    <n v="6.6586492032410182E-4"/>
    <n v="1.4624728655452581E-2"/>
    <n v="1.1251392434775932E-3"/>
    <n v="2.4116644616628404E-5"/>
    <n v="1.0685934882241283E-3"/>
    <n v="6.0693588955592877E-3"/>
    <n v="2.2264686868499473E-3"/>
    <n v="7.1308088076980339E-4"/>
    <n v="1.6480199711115983E-2"/>
    <n v="0.43816896181952453"/>
    <n v="1.894612106619954E-4"/>
    <n v="4.2872142028257511E-3"/>
    <n v="1.1717635667850362E-3"/>
  </r>
  <r>
    <x v="3"/>
    <x v="4"/>
    <x v="0"/>
    <s v="Broccoli"/>
    <n v="0.13980000000000001"/>
    <s v="Boiling (unspecified)"/>
    <s v="industrial composting"/>
    <n v="4.6975806451612916E-2"/>
    <m/>
    <n v="1.2629395429292931"/>
    <n v="3.8833333333333337E-3"/>
    <n v="0.14773520022666667"/>
    <n v="3.5709719800000003E-9"/>
    <n v="1.6799009526666665E-2"/>
    <n v="6.0099251100000008E-4"/>
    <n v="7.0534906360000008E-9"/>
    <n v="3.3474718560000001E-9"/>
    <n v="6.3526645373333334E-11"/>
    <n v="7.5464565026666676E-4"/>
    <n v="1.932167256666667E-5"/>
    <n v="9.6280656100000001E-4"/>
    <n v="2.833067348666667E-3"/>
    <n v="1.3121003715333333"/>
    <n v="1.6361705806666667"/>
    <n v="0.15671937266666666"/>
    <n v="1.6972999946666667"/>
    <n v="7.0976315540000001E-7"/>
    <n v="2.7551523972000003E-2"/>
    <n v="9.8675495759399991E-10"/>
    <n v="1.9585979999999998E-3"/>
    <n v="4.989699520200001E-5"/>
    <n v="2.0135863728000002E-10"/>
    <n v="1.14260547528E-10"/>
    <n v="6.1921084437600009E-11"/>
    <n v="3.4786790490000005E-5"/>
    <n v="7.4518104270000002E-6"/>
    <n v="1.408964514E-5"/>
    <n v="9.5046559950000007E-5"/>
    <n v="6.9935990111999996E-2"/>
    <n v="4.0343959319999997E-2"/>
    <n v="7.2242404920000005E-3"/>
    <n v="0.43482944919600003"/>
    <n v="4.1846084037600001E-8"/>
    <n v="7.8274020000000007E-3"/>
    <n v="5.3403739799999998E-11"/>
    <n v="1.4399400000000002E-4"/>
    <n v="1.6776E-5"/>
    <n v="1.61882808E-9"/>
    <n v="5.2767649800000003E-11"/>
    <n v="3.7516308600000005E-11"/>
    <n v="3.0895800000000002E-4"/>
    <n v="7.520429160000001E-7"/>
    <n v="1.353283572E-5"/>
    <n v="1.3616520000000001E-3"/>
    <n v="1.170844572"/>
    <n v="7.4654598000000003E-2"/>
    <n v="1.6118940000000002E-3"/>
    <n v="4.6915482000000001E-2"/>
    <n v="1.5246588000000002E-8"/>
    <n v="2.3823307189610687E-2"/>
    <n v="1.8458834288330839E-7"/>
    <n v="2.8847308341032862E-5"/>
    <n v="1.0106276420796627E-3"/>
    <n v="8.8583612607119003E-3"/>
    <n v="7.2982461166283378E-4"/>
    <n v="1.8735019624353003E-4"/>
    <n v="4.8091868566966698E-4"/>
    <n v="6.714552895042622E-5"/>
    <n v="4.0515199495895658E-3"/>
    <s v=""/>
    <n v="1.2423015402866997E-4"/>
    <n v="3.8993746110621796E-4"/>
    <n v="1.0520931836396276E-3"/>
    <n v="3.5982139095707398E-3"/>
    <n v="1.602053650552392E-6"/>
    <n v="0.17655894810151518"/>
    <n v="4.4404163723197984E-2"/>
    <n v="0.22096311182471318"/>
    <n v="3.3994324896109717E-4"/>
    <n v="0.18311412619866668"/>
    <n v="4.6111306773939994E-9"/>
    <n v="1.8901601526666666E-2"/>
    <n v="6.6766550620200014E-4"/>
    <n v="8.8736773532800006E-9"/>
    <n v="3.5145000533279997E-9"/>
    <n v="1.6296403841093334E-10"/>
    <n v="1.0983904407566667E-3"/>
    <n v="2.7525525909666671E-5"/>
    <n v="9.9042904185999998E-4"/>
    <n v="4.2897659086166672E-3"/>
    <n v="2.5528809336453335"/>
    <n v="1.7511691379866665"/>
    <n v="0.16555550715866665"/>
    <n v="2.1790449258626667"/>
    <n v="7.6685582743759996E-7"/>
    <n v="2.8171404030564106E-4"/>
    <n v="7.0940471959907687E-12"/>
    <n v="2.9079386964102563E-5"/>
    <n v="1.027177701849231E-6"/>
    <n v="1.3651811312738463E-11"/>
    <n v="5.4069231589661531E-12"/>
    <n v="2.5071390524758976E-13"/>
    <n v="1.6898314473179488E-6"/>
    <n v="4.2346962937948722E-8"/>
    <n v="1.5237369874769231E-6"/>
    <n v="6.5996398594102572E-6"/>
    <n v="3.9275091286851286E-3"/>
    <n v="2.6941063661333332E-3"/>
    <n v="2.5470078024410252E-4"/>
    <n v="3.3523768090194875E-3"/>
    <n v="1.1797781960578461E-9"/>
    <n v="8.407736680932365E-2"/>
    <n v="2.7564424085422804E-5"/>
    <n v="1.1610082353979901E-4"/>
    <n v="5.2253055612865784E-3"/>
    <n v="4.6269269409450385E-2"/>
    <n v="1.175021477979976E-2"/>
    <n v="1.0114003625933548E-4"/>
    <n v="2.6140573731126501E-3"/>
    <n v="1.5047158892327056E-2"/>
    <n v="1.5892389250783019E-2"/>
    <n v="1.5903972736603723E-3"/>
    <n v="3.5659135719160656E-2"/>
    <n v="0.43048027814222706"/>
    <n v="2.9403263540242115E-3"/>
    <n v="3.1057999639755932E-2"/>
    <n v="1.1154108957512352E-2"/>
  </r>
  <r>
    <x v="3"/>
    <x v="1"/>
    <x v="0"/>
    <s v="Milk"/>
    <n v="9.3200000000000005E-2"/>
    <s v="Boiling (unspecified)"/>
    <s v="industrial composting"/>
    <n v="4.6975806451612909E-2"/>
    <m/>
    <n v="0.51222692307692297"/>
    <n v="2.5888888888888888E-3"/>
    <n v="0.14283143301052634"/>
    <n v="2.2370395730526318E-9"/>
    <n v="1.3268258088421055E-2"/>
    <n v="2.9817780126315793E-4"/>
    <n v="1.1842182324210527E-8"/>
    <n v="1.6759595818947371E-9"/>
    <n v="6.9948050976842117E-11"/>
    <n v="1.5850507322105265E-3"/>
    <n v="1.2130735410526317E-5"/>
    <n v="4.2791198543157901E-4"/>
    <n v="6.7789284884210528E-3"/>
    <n v="1.6448462825263159"/>
    <n v="6.2604955418947386"/>
    <n v="1.7093721743157899E-2"/>
    <n v="0.84142131376842122"/>
    <n v="3.2967458429473689E-7"/>
    <n v="1.8367682648000001E-2"/>
    <n v="6.5783663839600001E-10"/>
    <n v="1.305732E-3"/>
    <n v="3.3264663468000007E-5"/>
    <n v="1.3423909152E-10"/>
    <n v="7.6173698351999998E-11"/>
    <n v="4.1280722958400004E-11"/>
    <n v="2.3191193660000002E-5"/>
    <n v="4.9678736180000001E-6"/>
    <n v="9.3930967600000009E-6"/>
    <n v="6.33643733E-5"/>
    <n v="4.6623993407999997E-2"/>
    <n v="2.6895972880000001E-2"/>
    <n v="4.8161603280000003E-3"/>
    <n v="0.28988629946400002"/>
    <n v="2.7897389358400002E-8"/>
    <n v="5.2182679999999999E-3"/>
    <n v="3.5602493200000003E-11"/>
    <n v="9.5996000000000021E-5"/>
    <n v="1.1184000000000002E-5"/>
    <n v="1.07921872E-9"/>
    <n v="3.5178433200000002E-11"/>
    <n v="2.5010872400000002E-11"/>
    <n v="2.0597200000000001E-4"/>
    <n v="5.013619440000001E-7"/>
    <n v="9.0218904800000002E-6"/>
    <n v="9.0776800000000009E-4"/>
    <n v="0.78056304800000009"/>
    <n v="4.9769732000000004E-2"/>
    <n v="1.0745960000000001E-3"/>
    <n v="3.1276987999999999E-2"/>
    <n v="1.0164392E-8"/>
    <n v="2.1651046453330582E-2"/>
    <n v="1.173101015327601E-7"/>
    <n v="2.2389087583626307E-5"/>
    <n v="5.1862463007124201E-4"/>
    <n v="1.3033105916275193E-2"/>
    <n v="3.7115494590802335E-4"/>
    <n v="1.5662673020346729E-4"/>
    <n v="7.9433445920397286E-4"/>
    <n v="4.2933216402139871E-5"/>
    <n v="1.8257770697261402E-3"/>
    <s v=""/>
    <n v="1.2029588867579755E-4"/>
    <n v="1.4111124468702643E-3"/>
    <n v="1.4606468321832466E-4"/>
    <n v="1.9197530227841185E-3"/>
    <n v="7.6824530238497236E-7"/>
    <n v="4.7739549230769222E-2"/>
    <n v="4.2014104105656813E-2"/>
    <n v="8.9753653336426042E-2"/>
    <n v="1.3808254359450162E-4"/>
    <n v="0.16641738365852635"/>
    <n v="2.9304787046486322E-9"/>
    <n v="1.4669986088421055E-2"/>
    <n v="3.4262646473115797E-4"/>
    <n v="1.3055640135730527E-8"/>
    <n v="1.7873117134467372E-9"/>
    <n v="1.3623964633524211E-10"/>
    <n v="1.8142139258705266E-3"/>
    <n v="1.7599970972526319E-5"/>
    <n v="4.46326972671579E-4"/>
    <n v="7.7500608617210526E-3"/>
    <n v="2.472033323934316"/>
    <n v="6.3371612467747385"/>
    <n v="2.2984478071157898E-2"/>
    <n v="1.1625846012324212"/>
    <n v="3.6773636565313687E-7"/>
    <n v="2.5602674409004052E-4"/>
    <n v="4.5084287763825113E-12"/>
    <n v="2.2569209366801623E-5"/>
    <n v="5.2711763804793532E-7"/>
    <n v="2.0085600208816196E-11"/>
    <n v="2.7497103283795956E-12"/>
    <n v="2.0959945590037248E-13"/>
    <n v="2.7910983474931179E-6"/>
    <n v="2.7076878419271259E-8"/>
    <n v="6.866568810331985E-7"/>
    <n v="1.1923170556493927E-5"/>
    <n v="3.8031281906681785E-3"/>
    <n v="9.749478841191905E-3"/>
    <n v="3.5360735494089074E-5"/>
    <n v="1.7885916942037251E-3"/>
    <n v="5.6574825485097981E-10"/>
    <n v="7.7275636153489563E-2"/>
    <n v="1.7508239152232799E-5"/>
    <n v="9.0201570749963282E-5"/>
    <n v="2.6617970073032362E-3"/>
    <n v="7.5909692873171966E-2"/>
    <n v="5.9486442315694462E-3"/>
    <n v="8.9368008259834916E-5"/>
    <n v="5.2607134600665172E-3"/>
    <n v="9.61026871211626E-3"/>
    <n v="7.1164509246321424E-3"/>
    <n v="3.6595908283395197E-3"/>
    <n v="4.2882591756209489E-2"/>
    <n v="1.6116487197173721"/>
    <n v="3.9367695338384922E-4"/>
    <n v="1.6483734369687184E-2"/>
    <n v="5.3085038792148129E-3"/>
  </r>
  <r>
    <x v="3"/>
    <x v="0"/>
    <x v="0"/>
    <s v="Potatoes"/>
    <n v="9.3200000000000005E-2"/>
    <s v="Boiling (unspecified)"/>
    <s v="industrial composting"/>
    <n v="4.6975806451612909E-2"/>
    <m/>
    <n v="0.42920000000000003"/>
    <n v="2.5888888888888888E-3"/>
    <n v="9.1818148064999994E-2"/>
    <n v="1.6792262235E-9"/>
    <n v="9.0056383805000011E-3"/>
    <n v="2.5757496434999997E-4"/>
    <n v="4.7948257995000007E-9"/>
    <n v="1.1122674865999999E-9"/>
    <n v="4.4337907849999998E-11"/>
    <n v="3.5629531684999998E-4"/>
    <n v="1.5512727589999998E-5"/>
    <n v="1.8273790404999999E-4"/>
    <n v="1.1585062667000001E-3"/>
    <n v="0.66465254965000009"/>
    <n v="2.8829537359999997"/>
    <n v="3.811817789E-2"/>
    <n v="1.3862210344999999"/>
    <n v="3.4045598850000003E-7"/>
    <n v="1.8367682648000001E-2"/>
    <n v="6.5783663839600001E-10"/>
    <n v="1.305732E-3"/>
    <n v="3.3264663468000007E-5"/>
    <n v="1.3423909152E-10"/>
    <n v="7.6173698351999998E-11"/>
    <n v="4.1280722958400004E-11"/>
    <n v="2.3191193660000002E-5"/>
    <n v="4.9678736180000001E-6"/>
    <n v="9.3930967600000009E-6"/>
    <n v="6.33643733E-5"/>
    <n v="4.6623993407999997E-2"/>
    <n v="2.6895972880000001E-2"/>
    <n v="4.8161603280000003E-3"/>
    <n v="0.28988629946400002"/>
    <n v="2.7897389358400002E-8"/>
    <n v="5.2182679999999999E-3"/>
    <n v="3.5602493200000003E-11"/>
    <n v="9.5996000000000021E-5"/>
    <n v="1.1184000000000002E-5"/>
    <n v="1.07921872E-9"/>
    <n v="3.5178433200000002E-11"/>
    <n v="2.5010872400000002E-11"/>
    <n v="2.0597200000000001E-4"/>
    <n v="5.013619440000001E-7"/>
    <n v="9.0218904800000002E-6"/>
    <n v="9.0776800000000009E-4"/>
    <n v="0.78056304800000009"/>
    <n v="4.9769732000000004E-2"/>
    <n v="1.0745960000000001E-3"/>
    <n v="3.1276987999999999E-2"/>
    <n v="1.0164392E-8"/>
    <n v="1.5014173683122283E-2"/>
    <n v="9.4980254682637976E-8"/>
    <n v="1.5883548628026117E-5"/>
    <n v="4.5716518825476588E-4"/>
    <n v="5.9979132285620717E-3"/>
    <n v="2.5409807912655168E-4"/>
    <n v="1.271842508232014E-4"/>
    <n v="2.5633684247527549E-4"/>
    <n v="5.1183218765117967E-5"/>
    <n v="8.2285041889377001E-4"/>
    <s v=""/>
    <n v="7.259698630698111E-5"/>
    <n v="6.5902628454507322E-4"/>
    <n v="2.7967356993825461E-4"/>
    <n v="2.8193700567424938E-3"/>
    <n v="7.9076894678738544E-7"/>
    <n v="4.0001440000000006E-2"/>
    <n v="2.6828341105385334E-2"/>
    <n v="6.6829781105385344E-2"/>
    <n v="1.02815047854439E-4"/>
    <n v="0.11540409871299999"/>
    <n v="2.3726653550960004E-9"/>
    <n v="1.0407366380500001E-2"/>
    <n v="3.0202362781800001E-4"/>
    <n v="6.0082836110200006E-9"/>
    <n v="1.2236196181519998E-9"/>
    <n v="1.106295032084E-10"/>
    <n v="5.8545851051000001E-4"/>
    <n v="2.0981963151999997E-5"/>
    <n v="2.0115289128999999E-4"/>
    <n v="2.1296386400000001E-3"/>
    <n v="1.4918395910580002"/>
    <n v="2.9596194408799996"/>
    <n v="4.4008934218E-2"/>
    <n v="1.7073843219639999"/>
    <n v="3.7851776985840001E-7"/>
    <n v="1.775447672507692E-4"/>
    <n v="3.6502543924553856E-12"/>
    <n v="1.6011332893076924E-5"/>
    <n v="4.6465173510461541E-7"/>
    <n v="9.2435132477230778E-12"/>
    <n v="1.8824917202338461E-12"/>
    <n v="1.7019923570523076E-13"/>
    <n v="9.0070540078461542E-7"/>
    <n v="3.2279943310769228E-8"/>
    <n v="3.094659866E-7"/>
    <n v="3.2763671384615386E-6"/>
    <n v="2.2951378323969236E-3"/>
    <n v="4.5532606782769224E-3"/>
    <n v="6.7706052643076928E-5"/>
    <n v="2.6267451107138459E-3"/>
    <n v="5.823350305513846E-10"/>
    <n v="5.2858017717832051E-2"/>
    <n v="1.4136526590796023E-5"/>
    <n v="6.382745789227825E-5"/>
    <n v="2.3362338169552271E-3"/>
    <n v="3.1429989313406952E-2"/>
    <n v="4.036664044827127E-3"/>
    <n v="6.9006330725535509E-5"/>
    <n v="1.2653739902856321E-3"/>
    <n v="1.1508501873078612E-2"/>
    <n v="3.1304921566551779E-3"/>
    <n v="6.7213449945358137E-4"/>
    <n v="1.8559736043608704E-2"/>
    <n v="0.74620435719194067"/>
    <n v="7.7057619623124016E-4"/>
    <n v="2.441145083324929E-2"/>
    <n v="5.4683508651027996E-3"/>
  </r>
  <r>
    <x v="3"/>
    <x v="4"/>
    <x v="0"/>
    <s v="Onions"/>
    <n v="4.6600000000000003E-2"/>
    <s v="Boiling (unspecified)"/>
    <s v="industrial composting"/>
    <n v="4.6975806451612909E-2"/>
    <m/>
    <n v="0.63722458418584826"/>
    <n v="1.2944444444444444E-3"/>
    <n v="2.1807361613333333E-2"/>
    <n v="1.0251718846666666E-9"/>
    <n v="3.5419695380000003E-3"/>
    <n v="8.8018043755555545E-5"/>
    <n v="1.4512141968888888E-9"/>
    <n v="4.0565492613333335E-10"/>
    <n v="1.5323782453333334E-11"/>
    <n v="1.2352966695555558E-4"/>
    <n v="3.3775884004444445E-6"/>
    <n v="1.1796875951111113E-4"/>
    <n v="4.468464265777778E-4"/>
    <n v="0.28838551353333336"/>
    <n v="0.91081206733333331"/>
    <n v="3.8105917171111107E-2"/>
    <n v="0.2996979017111111"/>
    <n v="1.2599294813333337E-7"/>
    <n v="9.1838413240000003E-3"/>
    <n v="3.2891831919800001E-10"/>
    <n v="6.5286599999999999E-4"/>
    <n v="1.6632331734000003E-5"/>
    <n v="6.7119545760000001E-11"/>
    <n v="3.8086849175999999E-11"/>
    <n v="2.0640361479200002E-11"/>
    <n v="1.1595596830000001E-5"/>
    <n v="2.4839368090000001E-6"/>
    <n v="4.6965483800000004E-6"/>
    <n v="3.168218665E-5"/>
    <n v="2.3311996703999999E-2"/>
    <n v="1.344798644E-2"/>
    <n v="2.4080801640000002E-3"/>
    <n v="0.14494314973200001"/>
    <n v="1.3948694679200001E-8"/>
    <n v="2.6091339999999999E-3"/>
    <n v="1.7801246600000002E-11"/>
    <n v="4.799800000000001E-5"/>
    <n v="5.5920000000000008E-6"/>
    <n v="5.3960936E-10"/>
    <n v="1.7589216600000001E-11"/>
    <n v="1.2505436200000001E-11"/>
    <n v="1.0298600000000001E-4"/>
    <n v="2.5068097200000005E-7"/>
    <n v="4.5109452400000001E-6"/>
    <n v="4.5388400000000005E-4"/>
    <n v="0.39028152400000005"/>
    <n v="2.4884866000000002E-2"/>
    <n v="5.3729800000000007E-4"/>
    <n v="1.5638493999999999E-2"/>
    <n v="5.0821960000000001E-9"/>
    <n v="4.3714330791937732E-3"/>
    <n v="5.4918237450639344E-8"/>
    <n v="6.4753416337597422E-6"/>
    <n v="1.6687097201118905E-4"/>
    <n v="2.0543910637584504E-3"/>
    <n v="9.5800457222766359E-5"/>
    <n v="5.5722633276756046E-5"/>
    <n v="1.0425450893764776E-4"/>
    <n v="1.4910062697949083E-5"/>
    <n v="5.2023628639474243E-4"/>
    <s v=""/>
    <n v="3.4160215777739214E-5"/>
    <n v="2.113486083153531E-4"/>
    <n v="2.6087799036642739E-4"/>
    <n v="7.6005053546504065E-4"/>
    <n v="3.0297216513705923E-7"/>
    <n v="2.9694665623060532E-2"/>
    <n v="8.6568896454541824E-3"/>
    <n v="3.8351555268514713E-2"/>
    <n v="5.9002392720791869E-5"/>
    <n v="3.360033693733333E-2"/>
    <n v="1.3718914504646668E-9"/>
    <n v="4.2428335380000001E-3"/>
    <n v="1.1024237548955554E-4"/>
    <n v="2.0579431026488889E-9"/>
    <n v="4.6133099190933336E-10"/>
    <n v="4.8469580132533338E-11"/>
    <n v="2.381112637855556E-4"/>
    <n v="6.1122061814444441E-6"/>
    <n v="1.2717625313111113E-4"/>
    <n v="9.3241261322777789E-4"/>
    <n v="0.70197903423733343"/>
    <n v="0.94914491977333326"/>
    <n v="4.1051295335111107E-2"/>
    <n v="0.46027954544311112"/>
    <n v="1.4502383881253336E-7"/>
    <n v="5.1692826057435893E-5"/>
    <n v="2.1106022314841028E-12"/>
    <n v="6.5274362123076924E-6"/>
    <n v="1.6960365459931621E-7"/>
    <n v="3.1660663117675214E-12"/>
    <n v="7.0973998755282057E-13"/>
    <n v="7.4568584819282064E-14"/>
    <n v="3.663250212085471E-7"/>
    <n v="9.4033941252991451E-9"/>
    <n v="1.9565577404786328E-7"/>
    <n v="1.4344809434273506E-6"/>
    <n v="1.0799677449805131E-3"/>
    <n v="1.4602229534974357E-3"/>
    <n v="6.3155838977094016E-5"/>
    <n v="7.0812237760478635E-4"/>
    <n v="2.2311359817312824E-10"/>
    <n v="1.4892672429580296E-2"/>
    <n v="8.1898765483430926E-6"/>
    <n v="2.5968662554075642E-5"/>
    <n v="8.4121786768104041E-4"/>
    <n v="9.7430195388950105E-3"/>
    <n v="1.5079247994833741E-3"/>
    <n v="2.9060822714281019E-5"/>
    <n v="4.550947629132634E-4"/>
    <n v="3.2965466553765677E-3"/>
    <n v="1.9976969119487402E-3"/>
    <n v="2.656883282633967E-4"/>
    <n v="8.1895072482633686E-3"/>
    <n v="0.23712729315528921"/>
    <n v="7.2673498677361013E-4"/>
    <n v="6.4809360114602196E-3"/>
    <n v="2.0783388960719062E-3"/>
  </r>
  <r>
    <x v="3"/>
    <x v="1"/>
    <x v="0"/>
    <s v="Butter"/>
    <n v="4.6600000000000003E-2"/>
    <s v="Boiling (unspecified)"/>
    <s v="industrial composting"/>
    <n v="4.6975806451612909E-2"/>
    <m/>
    <n v="6.0664224433399943"/>
    <n v="1.2944444444444444E-3"/>
    <n v="0.37021316875999999"/>
    <n v="3.2105331426000003E-9"/>
    <n v="3.3035272172000002E-2"/>
    <n v="6.5399483840000001E-4"/>
    <n v="3.2878547984000005E-8"/>
    <n v="4.6144320502000003E-9"/>
    <n v="1.8112778318000003E-10"/>
    <n v="4.7217832120000003E-3"/>
    <n v="2.6018570372000001E-5"/>
    <n v="1.2634820168E-3"/>
    <n v="2.0503057282000001E-2"/>
    <n v="4.6962032603999999"/>
    <n v="18.463281616"/>
    <n v="4.0345664414000004E-2"/>
    <n v="1.5041915208000001"/>
    <n v="7.957299034000001E-7"/>
    <n v="9.1838413240000003E-3"/>
    <n v="3.2891831919800001E-10"/>
    <n v="6.5286599999999999E-4"/>
    <n v="1.6632331734000003E-5"/>
    <n v="6.7119545760000001E-11"/>
    <n v="3.8086849175999999E-11"/>
    <n v="2.0640361479200002E-11"/>
    <n v="1.1595596830000001E-5"/>
    <n v="2.4839368090000001E-6"/>
    <n v="4.6965483800000004E-6"/>
    <n v="3.168218665E-5"/>
    <n v="2.3311996703999999E-2"/>
    <n v="1.344798644E-2"/>
    <n v="2.4080801640000002E-3"/>
    <n v="0.14494314973200001"/>
    <n v="1.3948694679200001E-8"/>
    <n v="2.6091339999999999E-3"/>
    <n v="1.7801246600000002E-11"/>
    <n v="4.799800000000001E-5"/>
    <n v="5.5920000000000008E-6"/>
    <n v="5.3960936E-10"/>
    <n v="1.7589216600000001E-11"/>
    <n v="1.2505436200000001E-11"/>
    <n v="1.0298600000000001E-4"/>
    <n v="2.5068097200000005E-7"/>
    <n v="4.5109452400000001E-6"/>
    <n v="4.5388400000000005E-4"/>
    <n v="0.39028152400000005"/>
    <n v="2.4884866000000002E-2"/>
    <n v="5.3729800000000007E-4"/>
    <n v="1.5638493999999999E-2"/>
    <n v="5.0821960000000001E-9"/>
    <n v="4.9699331819753834E-2"/>
    <n v="1.4240051488444114E-7"/>
    <n v="5.1487527182062087E-5"/>
    <n v="1.0235750972506109E-3"/>
    <n v="3.3427480828432353E-2"/>
    <n v="9.6979934285052599E-4"/>
    <n v="2.4633776761561729E-4"/>
    <n v="2.1175513924531911E-3"/>
    <n v="7.0140277569275821E-5"/>
    <n v="5.206154831058428E-3"/>
    <s v=""/>
    <n v="2.4865665797633405E-4"/>
    <n v="4.1198034020198072E-3"/>
    <n v="2.751114208802229E-4"/>
    <n v="2.7490070928793096E-3"/>
    <n v="1.7021328622396904E-6"/>
    <n v="0.28269528585964376"/>
    <n v="0.10020628199129872"/>
    <n v="0.38290156785094248"/>
    <n v="5.8907933515529615E-4"/>
    <n v="0.38200614408400002"/>
    <n v="3.5572527083980003E-9"/>
    <n v="3.3736136172000004E-2"/>
    <n v="6.7621917013400003E-4"/>
    <n v="3.3485276889760009E-8"/>
    <n v="4.6701081159760004E-9"/>
    <n v="2.1427358085920005E-10"/>
    <n v="4.8363648088300005E-3"/>
    <n v="2.8753188153E-5"/>
    <n v="1.2726895104200001E-3"/>
    <n v="2.0988623468650002E-2"/>
    <n v="5.1097967811039995"/>
    <n v="18.50161446844"/>
    <n v="4.3291042578000004E-2"/>
    <n v="1.6647731645320001"/>
    <n v="8.1476079407920001E-7"/>
    <n v="5.8770176012923076E-4"/>
    <n v="5.4726964744584623E-12"/>
    <n v="5.1901747956923085E-5"/>
    <n v="1.0403371848215385E-6"/>
    <n v="5.1515810599630785E-11"/>
    <n v="7.1847817168861545E-12"/>
    <n v="3.2965166286030775E-13"/>
    <n v="7.4405612443538471E-6"/>
    <n v="4.4235674081538464E-8"/>
    <n v="1.9579838621846157E-6"/>
    <n v="3.2290189951769236E-5"/>
    <n v="7.861225817083076E-3"/>
    <n v="2.8464022259138463E-2"/>
    <n v="6.6601603966153858E-5"/>
    <n v="2.5611894838953849E-3"/>
    <n v="1.2534781447372308E-9"/>
    <n v="0.1816578605322263"/>
    <n v="2.1399330948386747E-5"/>
    <n v="2.0845261503276138E-4"/>
    <n v="5.3793542378437051E-3"/>
    <n v="0.20809803189324841"/>
    <n v="1.578362342786702E-2"/>
    <n v="1.6088545094740796E-4"/>
    <n v="1.5406470480908027E-2"/>
    <n v="1.6004400634461149E-2"/>
    <n v="2.0621070908069524E-2"/>
    <n v="1.0926284932899719E-2"/>
    <n v="0.11756657370825398"/>
    <n v="4.7346840051938939"/>
    <n v="7.6688627697196093E-4"/>
    <n v="2.400826491956588E-2"/>
    <n v="1.2007976223361099E-2"/>
  </r>
  <r>
    <x v="3"/>
    <x v="1"/>
    <x v="0"/>
    <s v="Milk"/>
    <n v="0.99099999999999988"/>
    <s v="Baking"/>
    <s v="industrial composting"/>
    <n v="0.18263914485809069"/>
    <m/>
    <n v="0.51222692307692297"/>
    <n v="2.7527777777777776E-2"/>
    <n v="1.5187333703157895"/>
    <n v="2.3786547391578948E-8"/>
    <n v="0.14108201465263157"/>
    <n v="3.1705386378947367E-3"/>
    <n v="1.2591848372631578E-7"/>
    <n v="1.7820557356842105E-8"/>
    <n v="7.4376092830526309E-10"/>
    <n v="1.6853919266315791E-2"/>
    <n v="1.2898668231578947E-4"/>
    <n v="4.5500083429473679E-3"/>
    <n v="7.2080666652631575E-2"/>
    <n v="17.489728175789473"/>
    <n v="66.568144656842108"/>
    <n v="0.18175835029473683"/>
    <n v="8.9468725530526321"/>
    <n v="3.5054454188421051E-6"/>
    <n v="0.51812254800000002"/>
    <n v="5.982356816999999E-9"/>
    <n v="0.50284430099999999"/>
    <n v="1.2575789999999998E-3"/>
    <n v="7.8226230059999998E-9"/>
    <n v="4.6618185960000001E-9"/>
    <n v="8.0956380554999998E-10"/>
    <n v="3.0636764999999997E-3"/>
    <n v="6.2878949999999989E-4"/>
    <n v="4.9500450000000001E-4"/>
    <n v="3.8663865E-3"/>
    <n v="1.6349062139999999"/>
    <n v="1.4182681635000001"/>
    <n v="0.28027957499999995"/>
    <n v="14.520649301999997"/>
    <n v="8.1028624454999995E-7"/>
    <n v="5.5486089999999995E-2"/>
    <n v="3.7856299099999996E-10"/>
    <n v="1.0207300000000001E-3"/>
    <n v="1.1891999999999999E-4"/>
    <n v="1.1475383599999998E-8"/>
    <n v="3.7405394099999993E-10"/>
    <n v="2.6594178699999999E-10"/>
    <n v="2.1901099999999999E-3"/>
    <n v="5.3310052199999993E-6"/>
    <n v="9.5930187399999989E-5"/>
    <n v="9.6523399999999988E-3"/>
    <n v="8.2997637399999995"/>
    <n v="0.52920390999999989"/>
    <n v="1.1426229999999999E-2"/>
    <n v="0.33256968999999997"/>
    <n v="1.0807845999999998E-7"/>
    <n v="0.27221551632643487"/>
    <n v="1.2068343757380091E-6"/>
    <n v="9.8430740185330152E-4"/>
    <n v="6.8827307742370079E-3"/>
    <n v="0.14496584461692674"/>
    <n v="4.7463891928173733E-3"/>
    <n v="2.0915040092590789E-3"/>
    <n v="9.6796261200016061E-3"/>
    <n v="1.8615170486158813E-3"/>
    <n v="2.1029909631930997E-2"/>
    <s v=""/>
    <n v="1.3345460647639568E-3"/>
    <n v="1.5256553495839268E-2"/>
    <n v="3.0088302046387722E-3"/>
    <n v="3.9300621767842624E-2"/>
    <n v="9.2418690762412481E-6"/>
    <n v="0.50761688076923062"/>
    <n v="0.52336834535861343"/>
    <n v="1.030985226127844"/>
    <n v="1.58613111711976E-3"/>
    <n v="2.0923420083157898"/>
    <n v="3.0147467199578947E-8"/>
    <n v="0.64494704565263161"/>
    <n v="4.5470376378947365E-3"/>
    <n v="1.4521649033231577E-7"/>
    <n v="2.2856429893842106E-8"/>
    <n v="1.8192665208552628E-9"/>
    <n v="2.210770576631579E-2"/>
    <n v="7.6310718753578937E-4"/>
    <n v="5.1409430303473681E-3"/>
    <n v="8.559939315263157E-2"/>
    <n v="27.424398129789473"/>
    <n v="68.515616730342117"/>
    <n v="0.47346415529473673"/>
    <n v="23.800091545052631"/>
    <n v="4.4238101233921054E-6"/>
    <n v="3.2189877051012148E-3"/>
    <n v="4.6380718768582996E-11"/>
    <n v="9.9222622408097179E-4"/>
    <n v="6.9954425198380558E-6"/>
    <n v="2.2340998512663966E-10"/>
    <n v="3.5163738298218622E-11"/>
    <n v="2.7988715705465584E-12"/>
    <n v="3.4011855025101214E-5"/>
    <n v="1.1740110577473682E-6"/>
    <n v="7.9091431236113359E-6"/>
    <n v="1.3169137408097165E-4"/>
    <n v="4.2191381738137648E-2"/>
    <n v="0.10540864112360326"/>
    <n v="7.2840639276113342E-4"/>
    <n v="3.6615525453927121E-2"/>
    <n v="6.8058617282955472E-9"/>
    <n v="0.25200901757922162"/>
    <n v="4.6388718910538437E-5"/>
    <n v="1.0250464384552039E-3"/>
    <n v="9.1770565433473526E-3"/>
    <n v="0.22051288815566264"/>
    <n v="1.967350372615654E-2"/>
    <n v="3.2757916918887199E-4"/>
    <n v="1.6991860418245689E-2"/>
    <n v="0.10953576474357361"/>
    <n v="2.1169301602599718E-2"/>
    <n v="1.0624038175521031E-2"/>
    <n v="0.13173560003242477"/>
    <n v="4.4870189717435007"/>
    <n v="2.1400092529576891E-3"/>
    <n v="8.8060563821715954E-2"/>
    <n v="1.6532776327579966E-2"/>
  </r>
  <r>
    <x v="3"/>
    <x v="0"/>
    <x v="0"/>
    <s v="Rice"/>
    <n v="0.59459999999999991"/>
    <s v="Baking"/>
    <s v="industrial composting"/>
    <n v="0.18263914485809069"/>
    <m/>
    <n v="0.50506666666666666"/>
    <n v="1.6516666666666666E-2"/>
    <n v="0.39937066123999987"/>
    <n v="6.1443876953999996E-9"/>
    <n v="1.9978772073999999E-2"/>
    <n v="1.5290882844599999E-3"/>
    <n v="3.1926311677999999E-8"/>
    <n v="1.3542244515599997E-7"/>
    <n v="1.0522555928999999E-10"/>
    <n v="4.9982212757999998E-3"/>
    <n v="4.8901430139999992E-5"/>
    <n v="4.1658230959999995E-3"/>
    <n v="2.0303199707999996E-2"/>
    <n v="11.755286416619997"/>
    <n v="12.491420025799998"/>
    <n v="2.8337641035999992"/>
    <n v="2.2393474385999994"/>
    <n v="1.0487087642599998E-6"/>
    <n v="0.31087352879999997"/>
    <n v="3.5894140901999996E-9"/>
    <n v="0.3017065806"/>
    <n v="7.5454739999999986E-4"/>
    <n v="4.6935738035999996E-9"/>
    <n v="2.7970911575999997E-9"/>
    <n v="4.8573828333000003E-10"/>
    <n v="1.8382058999999997E-3"/>
    <n v="3.7727369999999993E-4"/>
    <n v="2.9700270000000001E-4"/>
    <n v="2.3198318999999999E-3"/>
    <n v="0.98094372839999999"/>
    <n v="0.85096089809999997"/>
    <n v="0.16816774499999998"/>
    <n v="8.7123895811999983"/>
    <n v="4.8617174672999999E-7"/>
    <n v="3.3291653999999997E-2"/>
    <n v="2.2713779459999996E-10"/>
    <n v="6.1243799999999998E-4"/>
    <n v="7.135199999999999E-5"/>
    <n v="6.8852301599999989E-9"/>
    <n v="2.2443236459999994E-10"/>
    <n v="1.5956507219999999E-10"/>
    <n v="1.3140659999999998E-3"/>
    <n v="3.1986031319999997E-6"/>
    <n v="5.7558112439999992E-5"/>
    <n v="5.7914039999999991E-3"/>
    <n v="4.979858243999999"/>
    <n v="0.31752234599999996"/>
    <n v="6.8557379999999992E-3"/>
    <n v="0.19954181399999996"/>
    <n v="6.4847075999999983E-8"/>
    <n v="9.6734660437029441E-2"/>
    <n v="3.9874674115915736E-7"/>
    <n v="4.9188550145285825E-4"/>
    <n v="3.5646826570555042E-3"/>
    <n v="4.3430025196925855E-2"/>
    <n v="2.8749413613452863E-2"/>
    <n v="8.6283907081021946E-4"/>
    <n v="3.568607591818697E-3"/>
    <n v="1.0474105574797639E-3"/>
    <n v="1.8491406058180906E-2"/>
    <s v=""/>
    <n v="8.6211321505339292E-4"/>
    <n v="3.0416867705567608E-3"/>
    <n v="1.9120625856605178E-2"/>
    <n v="1.8413886805659078E-2"/>
    <n v="3.342022488360422E-6"/>
    <n v="0.30031263999999996"/>
    <n v="0.23838298410131006"/>
    <n v="0.53869562410131"/>
    <n v="8.287624986174E-4"/>
    <n v="0.74353584403999984"/>
    <n v="9.960939580199999E-9"/>
    <n v="0.322297790674"/>
    <n v="2.3549876844599998E-3"/>
    <n v="4.3505115641599994E-8"/>
    <n v="1.3844396867819997E-7"/>
    <n v="7.5052891482000004E-10"/>
    <n v="8.1504931757999995E-3"/>
    <n v="4.2937373327199991E-4"/>
    <n v="4.5203839084399997E-3"/>
    <n v="2.8414435607999996E-2"/>
    <n v="17.716088389019994"/>
    <n v="13.659903269899999"/>
    <n v="3.0087875865999991"/>
    <n v="11.151278833799998"/>
    <n v="1.5997275869899998E-6"/>
    <n v="1.1439012985230766E-3"/>
    <n v="1.5324522431076922E-11"/>
    <n v="4.9584275488307687E-4"/>
    <n v="3.6230579760923072E-6"/>
    <n v="6.693094714092307E-11"/>
    <n v="2.1299072104338457E-10"/>
    <n v="1.1546598689538463E-12"/>
    <n v="1.2539220270461538E-5"/>
    <n v="6.6057497426461525E-7"/>
    <n v="6.954436782215384E-6"/>
    <n v="4.3714516319999994E-5"/>
    <n v="2.7255520598492299E-2"/>
    <n v="2.1015235799846151E-2"/>
    <n v="4.6289039793846144E-3"/>
    <n v="1.7155813590461536E-2"/>
    <n v="2.4611193645999997E-9"/>
    <n v="8.8188149001245525E-2"/>
    <n v="1.5197476976960755E-5"/>
    <n v="5.1211078564137506E-4"/>
    <n v="4.736498382884341E-3"/>
    <n v="6.1488819944144221E-2"/>
    <n v="0.1206201956186114"/>
    <n v="1.2680849042097421E-4"/>
    <n v="5.9181048502825011E-3"/>
    <n v="6.1608459736030789E-2"/>
    <n v="1.8705544490243003E-2"/>
    <n v="3.2374927031256669E-3"/>
    <n v="8.7092416889402724E-2"/>
    <n v="0.88315246307570605"/>
    <n v="1.3847227004862574E-2"/>
    <n v="4.1126090180166899E-2"/>
    <n v="5.8982389419787243E-3"/>
  </r>
  <r>
    <x v="3"/>
    <x v="0"/>
    <x v="0"/>
    <s v="Sugar"/>
    <n v="0.19819999999999999"/>
    <s v="Baking"/>
    <s v="industrial composting"/>
    <n v="0.18263914485809069"/>
    <m/>
    <s v=""/>
    <n v="5.5055555555555552E-3"/>
    <n v="0.14787702198200001"/>
    <n v="2.4239754954000002E-9"/>
    <n v="1.9628684278799997E-2"/>
    <n v="6.5881091345999993E-4"/>
    <n v="2.5875220091999996E-8"/>
    <n v="-2.3409213710000001E-9"/>
    <n v="5.0722289575999998E-11"/>
    <n v="3.2891494145999996E-3"/>
    <n v="3.4881600525999994E-5"/>
    <n v="1.0513808768399999E-3"/>
    <n v="1.39107316132E-2"/>
    <n v="2.1627157275399997"/>
    <n v="6.3298440299999994"/>
    <n v="0.35677230822"/>
    <n v="1.91425367422"/>
    <n v="8.5292333575999996E-7"/>
    <n v="0.10362450960000001"/>
    <n v="1.1964713633999999E-9"/>
    <n v="0.1005688602"/>
    <n v="2.5151579999999995E-4"/>
    <n v="1.5645246011999999E-9"/>
    <n v="9.3236371920000003E-10"/>
    <n v="1.6191276111E-10"/>
    <n v="6.1273529999999999E-4"/>
    <n v="1.2575789999999998E-4"/>
    <n v="9.9000900000000003E-5"/>
    <n v="7.7327730000000005E-4"/>
    <n v="0.32698124280000002"/>
    <n v="0.28365363269999999"/>
    <n v="5.6055914999999998E-2"/>
    <n v="2.9041298603999999"/>
    <n v="1.6205724891000001E-7"/>
    <n v="1.1097217999999999E-2"/>
    <n v="7.5712598199999997E-11"/>
    <n v="2.0414599999999999E-4"/>
    <n v="2.3783999999999998E-5"/>
    <n v="2.2950767199999998E-9"/>
    <n v="7.4810788199999994E-11"/>
    <n v="5.3188357400000001E-11"/>
    <n v="4.3802199999999999E-4"/>
    <n v="1.066201044E-6"/>
    <n v="1.9186037479999999E-5"/>
    <n v="1.9304679999999999E-3"/>
    <n v="1.6599527479999998"/>
    <n v="0.10584078199999999"/>
    <n v="2.2852459999999999E-3"/>
    <n v="6.6513937999999995E-2"/>
    <n v="2.1615691999999998E-8"/>
    <n v="3.4164325870262593E-2"/>
    <n v="1.4796109608103441E-7"/>
    <n v="1.8375504769389036E-4"/>
    <n v="1.4139387148447583E-3"/>
    <n v="2.9683498691048943E-2"/>
    <n v="-2.7696721354766965E-4"/>
    <n v="3.0560158030358938E-4"/>
    <n v="1.9001824448477444E-3"/>
    <n v="3.9446348461608376E-4"/>
    <n v="4.7843178378700552E-3"/>
    <s v=""/>
    <n v="2.0193328129028369E-4"/>
    <n v="1.4962128538035431E-3"/>
    <n v="2.6380158467624714E-3"/>
    <n v="8.0663348534907673E-3"/>
    <n v="2.1655737490282325E-6"/>
    <s v=""/>
    <n v="8.4957926828132177E-2"/>
    <n v="8.4957926828132177E-2"/>
    <n v="1.3070450281251104E-4"/>
    <n v="0.26259874958200002"/>
    <n v="3.6961594570000002E-9"/>
    <n v="0.12040169047879999"/>
    <n v="9.3411071345999989E-4"/>
    <n v="2.9734821413199997E-8"/>
    <n v="-1.3337468636E-9"/>
    <n v="2.6582340808599997E-10"/>
    <n v="4.3399067145999991E-3"/>
    <n v="1.6170570156999998E-4"/>
    <n v="1.1695678143199999E-3"/>
    <n v="1.6614476913200001E-2"/>
    <n v="4.1496497183399992"/>
    <n v="6.7193384446999991"/>
    <n v="0.41511346922000003"/>
    <n v="4.8848974726199996"/>
    <n v="1.0365962766700001E-6"/>
    <n v="4.0399807628000003E-4"/>
    <n v="5.6863991646153848E-12"/>
    <n v="1.8523336996738462E-4"/>
    <n v="1.4370934053230767E-6"/>
    <n v="4.5745879097230767E-11"/>
    <n v="-2.0519182516923075E-12"/>
    <n v="4.0895908936307689E-13"/>
    <n v="6.6767795609230759E-6"/>
    <n v="2.4877800241538457E-7"/>
    <n v="1.799335098953846E-6"/>
    <n v="2.5560733712615386E-5"/>
    <n v="6.3840764897538449E-3"/>
    <n v="1.0337443761076922E-2"/>
    <n v="6.3863610649230775E-4"/>
    <n v="7.5152268809538453E-3"/>
    <n v="1.5947635025692309E-9"/>
    <n v="3.1212378670982931E-2"/>
    <n v="5.6501476845147403E-6"/>
    <n v="1.9134271993147072E-4"/>
    <n v="1.8863575633976198E-3"/>
    <n v="4.5225172021613129E-2"/>
    <n v="-1.2169230397745302E-3"/>
    <n v="4.5469245531427988E-5"/>
    <n v="3.3301001770959788E-3"/>
    <n v="2.3218588903713599E-2"/>
    <n v="4.8250463599111577E-3"/>
    <n v="2.0557121427256676E-3"/>
    <n v="1.7825168215550365E-2"/>
    <n v="0.43713698925494365"/>
    <n v="1.9054129419530971E-3"/>
    <n v="1.8079505107680634E-2"/>
    <n v="3.8855561895075742E-3"/>
  </r>
  <r>
    <x v="3"/>
    <x v="8"/>
    <x v="0"/>
    <s v="Vanilla"/>
    <n v="9.9099999999999994E-2"/>
    <s v="Baking"/>
    <s v="industrial composting"/>
    <n v="0.18263914485809069"/>
    <m/>
    <s v=""/>
    <n v="2.7527777777777776E-3"/>
    <n v="0.43372805645999996"/>
    <n v="2.7942618525999997E-8"/>
    <n v="5.5371052737999998E-2"/>
    <n v="1.5895046390999997E-3"/>
    <n v="1.9551801705999998E-8"/>
    <n v="2.9398317254999996E-9"/>
    <n v="1.0639647533999999E-10"/>
    <n v="1.7859634520999998E-3"/>
    <n v="1.8601516940999999E-4"/>
    <n v="1.0216380532999999E-2"/>
    <n v="3.9362695406999996E-3"/>
    <n v="3.8655393634699995"/>
    <n v="98.841972338999994"/>
    <n v="6.7432027156999988E-2"/>
    <n v="5.5020253603000002"/>
    <n v="6.1897245580000001E-7"/>
    <n v="5.1812254800000006E-2"/>
    <n v="5.9823568169999997E-10"/>
    <n v="5.0284430099999999E-2"/>
    <n v="1.2575789999999998E-4"/>
    <n v="7.8226230059999996E-10"/>
    <n v="4.6618185960000001E-10"/>
    <n v="8.0956380555E-11"/>
    <n v="3.0636764999999999E-4"/>
    <n v="6.2878949999999989E-5"/>
    <n v="4.9500450000000001E-5"/>
    <n v="3.8663865000000003E-4"/>
    <n v="0.16349062140000001"/>
    <n v="0.14182681635"/>
    <n v="2.8027957499999999E-2"/>
    <n v="1.4520649301999999"/>
    <n v="8.1028624455000003E-8"/>
    <n v="5.5486089999999995E-3"/>
    <n v="3.7856299099999998E-11"/>
    <n v="1.02073E-4"/>
    <n v="1.1891999999999999E-5"/>
    <n v="1.1475383599999999E-9"/>
    <n v="3.7405394099999997E-11"/>
    <n v="2.6594178700000001E-11"/>
    <n v="2.1901099999999999E-4"/>
    <n v="5.3310052200000002E-7"/>
    <n v="9.5930187399999993E-6"/>
    <n v="9.6523399999999993E-4"/>
    <n v="0.82997637399999991"/>
    <n v="5.2920390999999997E-2"/>
    <n v="1.1426229999999999E-3"/>
    <n v="3.3256968999999997E-2"/>
    <n v="1.0807845999999999E-8"/>
    <n v="6.3891095939125828E-2"/>
    <n v="1.1440354184829482E-6"/>
    <n v="1.6140541415755918E-4"/>
    <n v="2.6143482075135396E-3"/>
    <n v="2.1444524817207655E-2"/>
    <n v="7.1506384440294399E-4"/>
    <n v="2.4596235652936155E-4"/>
    <n v="1.011996795155239E-3"/>
    <n v="6.084505949834274E-4"/>
    <n v="4.2033589636422675E-2"/>
    <s v=""/>
    <n v="2.3645251152655942E-4"/>
    <n v="2.2052768141284082E-2"/>
    <n v="6.1390253203922197E-4"/>
    <n v="1.1538068720717349E-2"/>
    <n v="1.4849649626542228E-6"/>
    <s v=""/>
    <n v="0.16717025851144657"/>
    <n v="0.16717025851144657"/>
    <n v="2.5718501309453316E-4"/>
    <n v="0.49108892025999995"/>
    <n v="2.8578710506799996E-8"/>
    <n v="0.10575755583799999"/>
    <n v="1.7271545390999997E-3"/>
    <n v="2.1481602366599998E-8"/>
    <n v="3.4434189791999994E-9"/>
    <n v="2.1394703459499999E-10"/>
    <n v="2.3113421020999995E-3"/>
    <n v="2.4942721993199995E-4"/>
    <n v="1.0275474001739998E-2"/>
    <n v="5.2881421906999992E-3"/>
    <n v="4.8590063588699994"/>
    <n v="99.03671954635"/>
    <n v="9.6602607656999975E-2"/>
    <n v="6.9873472594999999"/>
    <n v="7.1080892625500003E-7"/>
    <n v="7.5552141578461528E-4"/>
    <n v="4.3967246933538453E-11"/>
    <n v="1.6270393205846152E-4"/>
    <n v="2.6571608293846151E-6"/>
    <n v="3.3048619025538461E-11"/>
    <n v="5.2975676603076918E-12"/>
    <n v="3.2914928399230765E-13"/>
    <n v="3.5559109263076917E-6"/>
    <n v="3.8373418451076917E-7"/>
    <n v="1.580842154113846E-5"/>
    <n v="8.1356033703076905E-6"/>
    <n v="7.4753943982615373E-3"/>
    <n v="0.15236418391746154"/>
    <n v="1.4861939639538457E-4"/>
    <n v="1.0749765014615385E-2"/>
    <n v="1.0935521942384615E-9"/>
    <n v="5.9900600406283942E-2"/>
    <n v="4.4382747371867393E-5"/>
    <n v="1.6817069273949046E-4"/>
    <n v="3.5419259326480404E-3"/>
    <n v="3.3349829359302141E-2"/>
    <n v="2.9774084850869562E-3"/>
    <n v="3.9305913511908476E-5"/>
    <n v="1.7832952719623557E-3"/>
    <n v="3.5945276680169835E-2"/>
    <n v="4.2934752487043856E-2"/>
    <n v="6.1510333254323013E-4"/>
    <n v="2.668230330166645E-2"/>
    <n v="6.5241708141939467"/>
    <n v="4.4111377603188836E-4"/>
    <n v="2.6050202572770038E-2"/>
    <n v="2.6768938994683206E-3"/>
  </r>
  <r>
    <x v="3"/>
    <x v="9"/>
    <x v="0"/>
    <s v="Raspberries"/>
    <n v="0"/>
    <s v="Baking"/>
    <s v="industrial composting"/>
    <n v="0"/>
    <m/>
    <n v="7.26569090909090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3"/>
    <x v="9"/>
    <x v="0"/>
    <s v="Strawberries"/>
    <n v="0"/>
    <s v="Baking"/>
    <s v="industrial composting"/>
    <n v="0"/>
    <m/>
    <n v="3.26788205266666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3"/>
    <x v="0"/>
    <x v="0"/>
    <s v="Sugar"/>
    <n v="0"/>
    <s v="Baking"/>
    <s v="industrial composting"/>
    <n v="0"/>
    <m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3"/>
    <x v="9"/>
    <x v="0"/>
    <s v="Lemon"/>
    <n v="0"/>
    <s v="Baking"/>
    <s v="industrial composting"/>
    <n v="0"/>
    <m/>
    <n v="0.97905395454545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4"/>
    <x v="5"/>
    <x v="0"/>
    <s v="Broth"/>
    <n v="4.1867999999999999"/>
    <s v="Boiling (unspecified)"/>
    <s v="industrial composting"/>
    <n v="0.18214565387627246"/>
    <m/>
    <s v=""/>
    <n v="2.4341860465116279E-2"/>
    <n v="0.67776582306857147"/>
    <n v="9.677759490514285E-9"/>
    <n v="0.47313305427085717"/>
    <n v="1.9602601786800002E-3"/>
    <n v="3.1443889579199999E-8"/>
    <n v="1.0992352486628571E-8"/>
    <n v="4.8273047983542861E-10"/>
    <n v="3.4501978540799998E-3"/>
    <n v="1.7094354503142858E-4"/>
    <n v="1.2824603229085716E-3"/>
    <n v="1.0124603496000001E-2"/>
    <n v="4.3805235948685723"/>
    <n v="10.484391967200001"/>
    <n v="0.32120005743257146"/>
    <n v="13.893794718685715"/>
    <n v="5.9836029011999997E-6"/>
    <n v="0.82512675655200007"/>
    <n v="2.9551828730003997E-8"/>
    <n v="5.8657067999999993E-2"/>
    <n v="1.494340053732E-3"/>
    <n v="6.0303887164800003E-9"/>
    <n v="3.4219317624479996E-9"/>
    <n v="1.8544434644015999E-9"/>
    <n v="1.0418121203399999E-3"/>
    <n v="2.2317052858199999E-4"/>
    <n v="4.2196370723999999E-4"/>
    <n v="2.8465016966999998E-3"/>
    <n v="2.0944778497919998"/>
    <n v="1.2082409791199999"/>
    <n v="0.216355150872"/>
    <n v="13.022488826136"/>
    <n v="1.2532273580015999E-6"/>
    <n v="0.234418932"/>
    <n v="1.5993617868E-9"/>
    <n v="4.3124040000000006E-3"/>
    <n v="5.02416E-4"/>
    <n v="4.8481469279999999E-8"/>
    <n v="1.5803118468E-9"/>
    <n v="1.1235570876E-9"/>
    <n v="9.2528280000000011E-3"/>
    <n v="2.2522555656000001E-5"/>
    <n v="4.0528810151999999E-4"/>
    <n v="4.0779431999999997E-2"/>
    <n v="35.065036151999998"/>
    <n v="2.235793068"/>
    <n v="4.8273803999999997E-2"/>
    <n v="1.4050482119999999"/>
    <n v="4.5661240799999996E-7"/>
    <n v="0.22602573970988993"/>
    <n v="1.6344252095183812E-6"/>
    <n v="8.181907155287169E-4"/>
    <n v="5.989630956647899E-3"/>
    <n v="8.5807386740119215E-2"/>
    <n v="3.321453893085931E-3"/>
    <n v="3.978599476810965E-3"/>
    <n v="6.0180325393645534E-3"/>
    <n v="1.0163397765487849E-3"/>
    <n v="8.6301394931779137E-3"/>
    <s v=""/>
    <n v="2.0214516082506912E-3"/>
    <n v="3.1014794398866873E-3"/>
    <n v="3.7229006826893108E-3"/>
    <n v="4.6766456558769452E-2"/>
    <n v="1.6072522981914459E-5"/>
    <s v=""/>
    <n v="0.39723550853896145"/>
    <n v="0.39723550853896145"/>
    <n v="6.1113155159840226E-4"/>
    <n v="1.7373115116205717"/>
    <n v="4.0828950007318277E-8"/>
    <n v="0.53610252627085719"/>
    <n v="3.9570162324120001E-3"/>
    <n v="8.5955747575680001E-8"/>
    <n v="1.5994596095876571E-8"/>
    <n v="3.4607310318370285E-9"/>
    <n v="1.3744837974420001E-2"/>
    <n v="4.1663662926942862E-4"/>
    <n v="2.1097121316685716E-3"/>
    <n v="5.3750537192699996E-2"/>
    <n v="41.540037596660568"/>
    <n v="13.928426014319999"/>
    <n v="0.58582901230457152"/>
    <n v="28.321331756821717"/>
    <n v="7.6934426672015995E-6"/>
    <n v="2.6727869409547259E-3"/>
    <n v="6.2813769242028122E-11"/>
    <n v="8.2477311733978025E-4"/>
    <n v="6.0877172806338459E-6"/>
    <n v="1.3223961165489232E-10"/>
    <n v="2.4607070916733187E-11"/>
    <n v="5.324201587441582E-12"/>
    <n v="2.1145904576030771E-5"/>
    <n v="6.4097942964527479E-7"/>
    <n v="3.2457109717978023E-6"/>
    <n v="8.269313414261538E-5"/>
    <n v="6.3907750148708573E-2"/>
    <n v="2.142834771433846E-2"/>
    <n v="9.0127540354549465E-4"/>
    <n v="4.3571279625879568E-2"/>
    <n v="1.1836065641848614E-8"/>
    <n v="0.19079632946248734"/>
    <n v="6.160897068933834E-5"/>
    <n v="8.4984157802201041E-4"/>
    <n v="7.3330886314404448E-3"/>
    <n v="7.5373495024653833E-2"/>
    <n v="1.2861071946598412E-2"/>
    <n v="5.2119786175913762E-4"/>
    <n v="5.1802110532919729E-3"/>
    <n v="5.7643666234826155E-2"/>
    <n v="7.4559913246960985E-3"/>
    <n v="2.7963712955323371E-3"/>
    <n v="8.2312299522858817E-2"/>
    <n v="0.79960345347993367"/>
    <n v="2.5259534378217785E-3"/>
    <n v="0.10197449850247695"/>
    <n v="2.7989532771831936E-2"/>
  </r>
  <r>
    <x v="4"/>
    <x v="10"/>
    <x v="0"/>
    <s v="Beef"/>
    <n v="0.46519999999999995"/>
    <s v="Boiling (unspecified)"/>
    <s v="industrial composting"/>
    <n v="0.18214565387627246"/>
    <m/>
    <n v="5.2430406923076927"/>
    <n v="2.7046511627906973E-3"/>
    <n v="11.624513962857144"/>
    <n v="6.4922878699428575E-8"/>
    <n v="0.87318598240000012"/>
    <n v="1.8368954321714284E-2"/>
    <n v="1.0792393443999998E-6"/>
    <n v="1.6826245454857145E-7"/>
    <n v="4.8366584817142859E-9"/>
    <n v="0.15820804042857142"/>
    <n v="5.8754088782857141E-4"/>
    <n v="3.5615359112571431E-2"/>
    <n v="0.69779528154285708"/>
    <n v="63.399297527428566"/>
    <n v="747.24438011428572"/>
    <n v="1.1255617673142857"/>
    <n v="40.993186083428569"/>
    <n v="1.6989497426285711E-5"/>
    <n v="9.1680750727999999E-2"/>
    <n v="3.2835365255559991E-9"/>
    <n v="6.5174519999999982E-3"/>
    <n v="1.6603778374799999E-4"/>
    <n v="6.7004319071999996E-10"/>
    <n v="3.802146402719999E-10"/>
    <n v="2.0604927382239999E-10"/>
    <n v="1.1575690226E-4"/>
    <n v="2.4796725397999997E-5"/>
    <n v="4.6884856359999996E-5"/>
    <n v="3.1627796629999998E-4"/>
    <n v="0.23271976108799994"/>
    <n v="0.13424899767999998"/>
    <n v="2.4039461207999997E-2"/>
    <n v="1.4469432029039999"/>
    <n v="1.3924748422239997E-7"/>
    <n v="2.6046547999999996E-2"/>
    <n v="1.7770686519999996E-10"/>
    <n v="4.79156E-4"/>
    <n v="5.5823999999999993E-5"/>
    <n v="5.3868299199999997E-9"/>
    <n v="1.7559020519999996E-10"/>
    <n v="1.2483967639999999E-10"/>
    <n v="1.028092E-3"/>
    <n v="2.5025061839999997E-6"/>
    <n v="4.5032011279999997E-5"/>
    <n v="4.5310479999999993E-3"/>
    <n v="3.8961151279999995"/>
    <n v="0.24842145199999996"/>
    <n v="5.3637559999999999E-3"/>
    <n v="0.15611646799999998"/>
    <n v="5.0734711999999992E-8"/>
    <n v="1.5276758078498343"/>
    <n v="2.7374873234542345E-6"/>
    <n v="1.3433199586741879E-3"/>
    <n v="2.8140427310491604E-2"/>
    <n v="1.0834229808953431"/>
    <n v="3.5056969336843151E-2"/>
    <n v="5.9408261780418336E-3"/>
    <n v="6.9770546367072014E-2"/>
    <n v="1.4998356497620132E-3"/>
    <n v="0.14606673962997169"/>
    <s v=""/>
    <n v="3.2861032337271347E-3"/>
    <n v="0.16647609167348318"/>
    <n v="7.3397183120811329E-3"/>
    <n v="7.0338340503950131E-2"/>
    <n v="3.5889990085612388E-5"/>
    <n v="2.4390625300615385"/>
    <n v="3.1463963343766843"/>
    <n v="5.5854588644382233"/>
    <n v="8.5930136375972667E-3"/>
    <n v="11.742241261585145"/>
    <n v="6.8384122090184569E-8"/>
    <n v="0.88018259040000013"/>
    <n v="1.8590816105462284E-2"/>
    <n v="1.0852962175107197E-6"/>
    <n v="1.6881825939404344E-7"/>
    <n v="5.1675474319366858E-9"/>
    <n v="0.15935188933083144"/>
    <n v="6.1484011941057145E-4"/>
    <n v="3.570727598021143E-2"/>
    <n v="0.70264260750915708"/>
    <n v="67.52813241651657"/>
    <n v="747.62705056396567"/>
    <n v="1.1549649845222856"/>
    <n v="42.596245754332571"/>
    <n v="1.7179479622508111E-5"/>
    <n v="1.8064986556284839E-2"/>
    <n v="1.0520634167720703E-10"/>
    <n v="1.3541270621538464E-3"/>
    <n v="2.8601255546865054E-5"/>
    <n v="1.6696864884780304E-9"/>
    <n v="2.5972039906775916E-10"/>
    <n v="7.9500729722102865E-12"/>
    <n v="2.4515675281666378E-4"/>
    <n v="9.4590787601626378E-7"/>
    <n v="5.4934270738786817E-5"/>
    <n v="1.0809886269371647E-3"/>
    <n v="0.10388943448694857"/>
    <n v="1.150195462406101"/>
    <n v="1.7768692069573624E-3"/>
    <n v="6.5532685775896257E-2"/>
    <n v="2.6429968650012477E-8"/>
    <n v="1.4468977753678642"/>
    <n v="1.0637714967343883E-4"/>
    <n v="1.4038996805259671E-3"/>
    <n v="3.8349961982831075E-2"/>
    <n v="1.7594332809082063"/>
    <n v="0.14755254256430264"/>
    <n v="1.0386631794669517E-3"/>
    <n v="0.13292395108286081"/>
    <n v="8.8704671422244488E-2"/>
    <n v="0.14956232933033775"/>
    <n v="9.5813345700785049E-2"/>
    <n v="0.41176597250138808"/>
    <n v="49.392478515463637"/>
    <n v="5.3195154206950278E-3"/>
    <n v="0.15938015802115274"/>
    <n v="6.553062931085922E-2"/>
  </r>
  <r>
    <x v="4"/>
    <x v="0"/>
    <x v="0"/>
    <s v="Pasta"/>
    <n v="0.68"/>
    <s v="Baking"/>
    <s v="industrial composting"/>
    <n v="5.06193425440686E-2"/>
    <m/>
    <n v="4.0569082692307692"/>
    <n v="3.9534883720930237E-3"/>
    <n v="0.67284221799999999"/>
    <n v="1.0607547800000001E-8"/>
    <n v="6.6836380600000009E-2"/>
    <n v="3.0543172060000004E-3"/>
    <n v="5.3385970400000003E-8"/>
    <n v="2.3299107580000001E-8"/>
    <n v="5.0719394600000002E-10"/>
    <n v="7.1147995400000002E-3"/>
    <n v="2.4444913020000002E-4"/>
    <n v="6.0682203800000011E-3"/>
    <n v="2.7743644360000003E-2"/>
    <n v="4.794289"/>
    <n v="74.413287400000002"/>
    <n v="0.3344612334"/>
    <n v="7.8955024400000013"/>
    <n v="3.25820589E-6"/>
    <n v="0.35552304000000007"/>
    <n v="4.1049471600000006E-9"/>
    <n v="0.34503948000000007"/>
    <n v="8.6291999999999998E-4"/>
    <n v="5.3676928800000005E-9"/>
    <n v="3.1988260800000005E-9"/>
    <n v="5.5550291400000011E-10"/>
    <n v="2.1022200000000001E-3"/>
    <n v="4.3145999999999999E-4"/>
    <n v="3.3966000000000004E-4"/>
    <n v="2.6530200000000003E-3"/>
    <n v="1.1218327200000002"/>
    <n v="0.9731809800000002"/>
    <n v="0.19232100000000002"/>
    <n v="9.9637149600000008"/>
    <n v="5.5599863400000008E-7"/>
    <n v="3.8073200000000001E-2"/>
    <n v="2.5976068000000002E-10"/>
    <n v="7.0040000000000011E-4"/>
    <n v="8.1600000000000005E-5"/>
    <n v="7.874128000000001E-9"/>
    <n v="2.5666668E-10"/>
    <n v="1.8248276000000002E-10"/>
    <n v="1.5028000000000003E-3"/>
    <n v="3.6580056000000004E-6"/>
    <n v="6.5824952000000003E-5"/>
    <n v="6.623200000000001E-3"/>
    <n v="5.6950952000000008"/>
    <n v="0.36312680000000003"/>
    <n v="7.8404000000000008E-3"/>
    <n v="0.22820120000000002"/>
    <n v="7.4160800000000001E-8"/>
    <n v="0.13874457154760858"/>
    <n v="5.9935491990324309E-7"/>
    <n v="6.2966699339880861E-4"/>
    <n v="6.0529342597751522E-3"/>
    <n v="6.6512790770264854E-2"/>
    <n v="5.5558871836820234E-3"/>
    <n v="1.4315099726308267E-3"/>
    <n v="4.6935600789108772E-3"/>
    <n v="1.6577301716365169E-3"/>
    <n v="2.6481802523789285E-2"/>
    <s v=""/>
    <n v="5.6503350682014135E-4"/>
    <n v="1.6867362599978567E-2"/>
    <n v="3.3974878762597703E-3"/>
    <n v="2.9867397602636812E-2"/>
    <n v="8.1232607735544988E-6"/>
    <n v="2.7586976230769231"/>
    <n v="0.30246645770308561"/>
    <n v="3.0611640807800087"/>
    <n v="4.7094832012000137E-3"/>
    <n v="1.0664384579999999"/>
    <n v="1.4972255640000001E-8"/>
    <n v="0.41257626060000008"/>
    <n v="3.9988372060000008E-3"/>
    <n v="6.6627791280000004E-8"/>
    <n v="2.675460034E-8"/>
    <n v="1.2451796200000002E-9"/>
    <n v="1.071981954E-2"/>
    <n v="6.795671358E-4"/>
    <n v="6.473705332000001E-3"/>
    <n v="3.7019864360000002E-2"/>
    <n v="11.61121692"/>
    <n v="75.74959518"/>
    <n v="0.53462263340000005"/>
    <n v="18.087418600000003"/>
    <n v="3.8883653239999999E-6"/>
    <n v="1.6406745507692307E-3"/>
    <n v="2.3034239446153849E-11"/>
    <n v="6.3473270861538473E-4"/>
    <n v="6.1520572400000015E-6"/>
    <n v="1.0250429427692308E-10"/>
    <n v="4.11609236E-11"/>
    <n v="1.9156609538461541E-12"/>
    <n v="1.6492030061538461E-5"/>
    <n v="1.0454879012307693E-6"/>
    <n v="9.9595466646153855E-6"/>
    <n v="5.6953637476923078E-5"/>
    <n v="1.7863410646153845E-2"/>
    <n v="0.11653783873846153"/>
    <n v="8.2249635907692318E-4"/>
    <n v="2.7826797846153852E-2"/>
    <n v="5.9821004984615384E-9"/>
    <n v="0.45765508761478119"/>
    <n v="8.2602592514620368E-5"/>
    <n v="2.3651720460358757E-3"/>
    <n v="2.917925729661508E-2"/>
    <n v="0.34646919609378241"/>
    <n v="8.3449566309715631E-2"/>
    <n v="7.9091051120590175E-4"/>
    <n v="2.8041816420259522E-2"/>
    <n v="0.35216157970667911"/>
    <n v="9.6728878910578742E-2"/>
    <n v="1.5159335053228718E-2"/>
    <n v="0.14287637873111461"/>
    <n v="17.930625609499579"/>
    <n v="8.7703400190975722E-3"/>
    <n v="0.241330500369759"/>
    <n v="5.2531290545310132E-2"/>
  </r>
  <r>
    <x v="4"/>
    <x v="2"/>
    <x v="0"/>
    <s v="Pork"/>
    <n v="0.59499999999999997"/>
    <s v="Baking"/>
    <s v="industrial composting"/>
    <n v="5.06193425440686E-2"/>
    <m/>
    <n v="2.2904555555555555"/>
    <n v="3.4593023255813952E-3"/>
    <n v="5.7634175200000008"/>
    <n v="8.9743560999999995E-8"/>
    <n v="1.1466930950000001"/>
    <n v="1.36737817E-2"/>
    <n v="6.2586372100000002E-7"/>
    <n v="6.3152605550000006E-8"/>
    <n v="4.1155712250000005E-9"/>
    <n v="8.5105952499999998E-2"/>
    <n v="7.7157019400000005E-4"/>
    <n v="2.452552345E-2"/>
    <n v="0.36464127050000006"/>
    <n v="160.72083474999999"/>
    <n v="297.33668949999998"/>
    <n v="1.8682073499999998"/>
    <n v="50.199691850000001"/>
    <n v="2.255291825E-5"/>
    <n v="0.31108266000000001"/>
    <n v="3.5918287649999998E-9"/>
    <n v="0.301909545"/>
    <n v="7.5505499999999992E-4"/>
    <n v="4.6967312699999998E-9"/>
    <n v="2.7989728200000001E-9"/>
    <n v="4.8606504975E-10"/>
    <n v="1.8394424999999999E-3"/>
    <n v="3.7752749999999996E-4"/>
    <n v="2.972025E-4"/>
    <n v="2.3213925E-3"/>
    <n v="0.98160363000000006"/>
    <n v="0.85153335750000003"/>
    <n v="0.168280875"/>
    <n v="8.7182505899999985"/>
    <n v="4.8649880475000005E-7"/>
    <n v="3.3314049999999998E-2"/>
    <n v="2.2729059499999999E-10"/>
    <n v="6.1285000000000007E-4"/>
    <n v="7.1400000000000001E-5"/>
    <n v="6.8898619999999998E-9"/>
    <n v="2.2458334499999997E-10"/>
    <n v="1.5967241500000001E-10"/>
    <n v="1.3149500000000001E-3"/>
    <n v="3.2007548999999998E-6"/>
    <n v="5.7596832999999994E-5"/>
    <n v="5.7952999999999998E-3"/>
    <n v="4.9832082999999994"/>
    <n v="0.31773594999999999"/>
    <n v="6.8603500000000003E-3"/>
    <n v="0.19967604999999999"/>
    <n v="6.4890699999999992E-8"/>
    <n v="0.7946319471852139"/>
    <n v="3.7454111218408591E-6"/>
    <n v="2.2117684596011898E-3"/>
    <n v="2.1948625306523417E-2"/>
    <n v="0.63635006601527677"/>
    <n v="1.3742208220840031E-2"/>
    <n v="5.4737973242373972E-3"/>
    <n v="3.8643862454694013E-2"/>
    <n v="2.8109068329544274E-3"/>
    <n v="0.10177722971273807"/>
    <s v=""/>
    <n v="8.1113785169197785E-3"/>
    <n v="6.6469110937107029E-2"/>
    <n v="1.2985331291316737E-2"/>
    <n v="9.7619757457364495E-2"/>
    <n v="4.8267665521515627E-5"/>
    <n v="1.3628210555555555"/>
    <n v="1.802828002791431"/>
    <n v="3.1656490583469865"/>
    <n v="4.8702293205338254E-3"/>
    <n v="6.1078142300000016"/>
    <n v="9.3562680359999994E-8"/>
    <n v="1.4492154900000001"/>
    <n v="1.4500236699999999E-2"/>
    <n v="6.3745031427000002E-7"/>
    <n v="6.6176161715000004E-8"/>
    <n v="4.7613086897500001E-9"/>
    <n v="8.826034499999999E-2"/>
    <n v="1.1522984489E-3"/>
    <n v="2.4880322782999998E-2"/>
    <n v="0.37275796300000008"/>
    <n v="166.68564667999999"/>
    <n v="298.50595880749995"/>
    <n v="2.043348575"/>
    <n v="59.117618489999998"/>
    <n v="2.3104307754750003E-5"/>
    <n v="9.3966372769230793E-3"/>
    <n v="1.4394258516923077E-10"/>
    <n v="2.2295622923076924E-3"/>
    <n v="2.2308056461538458E-5"/>
    <n v="9.8069279118461536E-10"/>
    <n v="1.0180947956153847E-10"/>
    <n v="7.3250902919230773E-12"/>
    <n v="1.3578514615384613E-4"/>
    <n v="1.7727668444615385E-6"/>
    <n v="3.8277419666153845E-5"/>
    <n v="5.734737892307694E-4"/>
    <n v="0.25643945643076921"/>
    <n v="0.45923993662692303"/>
    <n v="3.1436131923076923E-3"/>
    <n v="9.0950182292307696E-2"/>
    <n v="3.5545088853461543E-8"/>
    <n v="2.6990370952654579"/>
    <n v="5.236236595924659E-4"/>
    <n v="8.3179745804145954E-3"/>
    <n v="0.10739319194250793"/>
    <n v="3.6953897908284872"/>
    <n v="0.20763436544946073"/>
    <n v="3.401212186298182E-3"/>
    <n v="0.26255779792004308"/>
    <n v="0.59862229098101494"/>
    <n v="0.3745557499556349"/>
    <n v="0.18115873849334102"/>
    <n v="3.7295282617306271"/>
    <n v="70.910422882795345"/>
    <n v="3.3885522980129569E-2"/>
    <n v="0.79577638399600614"/>
    <n v="0.31704453144872202"/>
  </r>
  <r>
    <x v="4"/>
    <x v="4"/>
    <x v="0"/>
    <s v="Tomatoes"/>
    <n v="0.255"/>
    <s v="Baking"/>
    <s v="industrial composting"/>
    <n v="5.06193425440686E-2"/>
    <m/>
    <n v="1.2720221879683722"/>
    <n v="1.4825581395348838E-3"/>
    <n v="0.17736794166666667"/>
    <n v="7.1288562166666663E-9"/>
    <n v="2.6731996516666665E-2"/>
    <n v="5.8462801666666676E-4"/>
    <n v="9.6191304000000018E-9"/>
    <n v="4.9842495499999995E-9"/>
    <n v="1.4091312466666666E-10"/>
    <n v="7.7161625833333338E-4"/>
    <n v="2.0824341250000001E-5"/>
    <n v="4.0617026166666666E-4"/>
    <n v="2.8865379499999999E-3"/>
    <n v="1.2658569466666667"/>
    <n v="1.466561695"/>
    <n v="0.10748416316666666"/>
    <n v="2.5341688066666666"/>
    <n v="1.0061685449999999E-6"/>
    <n v="0.13332114000000003"/>
    <n v="1.5393551850000001E-9"/>
    <n v="0.12938980500000002"/>
    <n v="3.2359499999999998E-4"/>
    <n v="2.01288483E-9"/>
    <n v="1.1995597800000002E-9"/>
    <n v="2.0831359275000002E-10"/>
    <n v="7.8833250000000005E-4"/>
    <n v="1.6179749999999999E-4"/>
    <n v="1.2737250000000001E-4"/>
    <n v="9.9488250000000005E-4"/>
    <n v="0.42068727000000006"/>
    <n v="0.36494286750000005"/>
    <n v="7.2120375E-2"/>
    <n v="3.7363931099999999"/>
    <n v="2.0849948775000002E-7"/>
    <n v="1.4277450000000001E-2"/>
    <n v="9.7410255000000001E-11"/>
    <n v="2.6265000000000001E-4"/>
    <n v="3.0599999999999998E-5"/>
    <n v="2.9527980000000002E-9"/>
    <n v="9.6250005E-11"/>
    <n v="6.8431035E-11"/>
    <n v="5.6355000000000001E-4"/>
    <n v="1.3717521E-6"/>
    <n v="2.4684356999999999E-5"/>
    <n v="2.4837000000000001E-3"/>
    <n v="2.1356606999999999"/>
    <n v="0.13617255"/>
    <n v="2.9401500000000003E-3"/>
    <n v="8.5575449999999997E-2"/>
    <n v="2.7810299999999999E-8"/>
    <n v="4.2278428600522243E-2"/>
    <n v="3.508969251031024E-7"/>
    <n v="2.3867133619762427E-4"/>
    <n v="1.421071603745383E-3"/>
    <n v="1.4559639636164459E-2"/>
    <n v="1.304123430314308E-3"/>
    <n v="4.8015662007946691E-4"/>
    <n v="9.2975156555015568E-4"/>
    <n v="4.4883237433936395E-4"/>
    <n v="2.2835238185590235E-3"/>
    <s v=""/>
    <n v="1.8599892351760082E-4"/>
    <n v="4.3814786412190988E-4"/>
    <n v="1.1600581909106101E-3"/>
    <n v="1.0495764273803573E-2"/>
    <n v="2.5956860174950653E-6"/>
    <n v="0.32436565793193489"/>
    <n v="7.6227114820768327E-2"/>
    <n v="0.40059277275270322"/>
    <n v="6.1629657346569725E-4"/>
    <n v="0.32496653166666672"/>
    <n v="8.765621656666667E-9"/>
    <n v="0.15638445151666669"/>
    <n v="9.3882301666666672E-4"/>
    <n v="1.4584813230000002E-8"/>
    <n v="6.2800593349999991E-9"/>
    <n v="4.1765775241666667E-10"/>
    <n v="2.1234987583333333E-3"/>
    <n v="1.8399359334999999E-4"/>
    <n v="5.5822711866666667E-4"/>
    <n v="6.3651204500000001E-3"/>
    <n v="3.8222049166666667"/>
    <n v="1.9676771125000001"/>
    <n v="0.18254468816666666"/>
    <n v="6.3561373666666672"/>
    <n v="1.24247833275E-6"/>
    <n v="4.9994851025641032E-4"/>
    <n v="1.3485571779487181E-11"/>
    <n v="2.4059146387179491E-4"/>
    <n v="1.4443431025641027E-6"/>
    <n v="2.2438174200000005E-11"/>
    <n v="9.6616297461538454E-12"/>
    <n v="6.4255038833333332E-13"/>
    <n v="3.2669211666666665E-6"/>
    <n v="2.8306706669230767E-7"/>
    <n v="8.5881095179487177E-7"/>
    <n v="9.7924930000000007E-6"/>
    <n v="5.8803152564102564E-3"/>
    <n v="3.027195557692308E-3"/>
    <n v="2.8083798179487178E-4"/>
    <n v="9.7786728717948728E-3"/>
    <n v="1.9115051273076923E-9"/>
    <n v="0.13832886619688534"/>
    <n v="4.8651457331992994E-5"/>
    <n v="8.9651911270820402E-4"/>
    <n v="6.7696967186418834E-3"/>
    <n v="6.9007037058702717E-2"/>
    <n v="1.94803751165924E-2"/>
    <n v="2.6022753163815573E-4"/>
    <n v="4.7932099072533303E-3"/>
    <n v="9.5159579944453829E-2"/>
    <n v="8.0686543044316671E-3"/>
    <n v="1.9766295595231484E-3"/>
    <n v="4.1327595622341048E-2"/>
    <n v="0.43715514257202848"/>
    <n v="2.9904412316463041E-3"/>
    <n v="8.4737441981035111E-2"/>
    <n v="1.673198642178941E-2"/>
  </r>
  <r>
    <x v="4"/>
    <x v="4"/>
    <x v="0"/>
    <s v="Onions"/>
    <n v="0.17"/>
    <s v="Baking"/>
    <s v="industrial composting"/>
    <n v="5.06193425440686E-2"/>
    <m/>
    <n v="0.63722458418584826"/>
    <n v="9.8837209302325593E-4"/>
    <n v="7.9554752666666659E-2"/>
    <n v="3.7398974333333334E-9"/>
    <n v="1.2921348100000001E-2"/>
    <n v="3.2109586777777778E-4"/>
    <n v="5.2941290444444448E-9"/>
    <n v="1.4798570266666668E-9"/>
    <n v="5.5902210666666672E-11"/>
    <n v="4.5064470777777784E-4"/>
    <n v="1.2321674422222222E-5"/>
    <n v="4.3035813555555565E-4"/>
    <n v="1.6301264488888889E-3"/>
    <n v="1.0520501566666667"/>
    <n v="3.3227049666666666"/>
    <n v="0.13901300255555557"/>
    <n v="1.0933185255555555"/>
    <n v="4.5963092666666677E-7"/>
    <n v="8.8880760000000017E-2"/>
    <n v="1.0262367900000001E-9"/>
    <n v="8.6259870000000016E-2"/>
    <n v="2.1573E-4"/>
    <n v="1.3419232200000001E-9"/>
    <n v="7.9970652000000013E-10"/>
    <n v="1.3887572850000003E-10"/>
    <n v="5.2555500000000003E-4"/>
    <n v="1.07865E-4"/>
    <n v="8.4915000000000009E-5"/>
    <n v="6.6325500000000007E-4"/>
    <n v="0.28045818000000006"/>
    <n v="0.24329524500000005"/>
    <n v="4.8080250000000005E-2"/>
    <n v="2.4909287400000002"/>
    <n v="1.3899965850000002E-7"/>
    <n v="9.5183000000000004E-3"/>
    <n v="6.4940170000000005E-11"/>
    <n v="1.7510000000000003E-4"/>
    <n v="2.0400000000000001E-5"/>
    <n v="1.9685320000000002E-9"/>
    <n v="6.416667E-11"/>
    <n v="4.5620690000000004E-11"/>
    <n v="3.7570000000000008E-4"/>
    <n v="9.1450140000000009E-7"/>
    <n v="1.6456238000000001E-5"/>
    <n v="1.6558000000000002E-3"/>
    <n v="1.4237738000000002"/>
    <n v="9.0781700000000007E-2"/>
    <n v="1.9601000000000002E-3"/>
    <n v="5.7050300000000005E-2"/>
    <n v="1.85402E-8"/>
    <n v="2.3151945907881038E-2"/>
    <n v="1.9339291791994198E-7"/>
    <n v="1.5163595210791105E-4"/>
    <n v="8.4345807837445889E-4"/>
    <n v="8.5897326303521222E-3"/>
    <n v="4.8670137125235143E-4"/>
    <n v="2.7637220328008844E-4"/>
    <n v="5.919150481442768E-4"/>
    <n v="2.9541315700151678E-4"/>
    <n v="2.1751302452696197E-3"/>
    <s v=""/>
    <n v="1.3412821172808465E-4"/>
    <n v="8.1426529483829863E-4"/>
    <n v="1.2014202788028915E-3"/>
    <n v="6.0128028540214831E-3"/>
    <n v="1.2893436732356314E-6"/>
    <n v="0.10832817931159422"/>
    <n v="4.4726403969645306E-2"/>
    <n v="0.15305458328123953"/>
    <n v="2.3546858966344542E-4"/>
    <n v="0.17795381266666668"/>
    <n v="4.831074393333333E-9"/>
    <n v="9.9356318100000021E-2"/>
    <n v="5.5722586777777776E-4"/>
    <n v="8.6045842644444452E-9"/>
    <n v="2.3437302166666667E-9"/>
    <n v="2.4039862916666673E-10"/>
    <n v="1.3518997077777779E-3"/>
    <n v="1.2110117582222221E-4"/>
    <n v="5.3172937355555562E-4"/>
    <n v="3.9491814488888891E-3"/>
    <n v="2.756282136666667"/>
    <n v="3.6567819116666667"/>
    <n v="0.18905335255555558"/>
    <n v="3.6412975655555559"/>
    <n v="6.1717078516666686E-7"/>
    <n v="2.7377509641025643E-4"/>
    <n v="7.4324221435897424E-12"/>
    <n v="1.5285587400000003E-4"/>
    <n v="8.5727056581196577E-7"/>
    <n v="1.3237821945299146E-11"/>
    <n v="3.6057387948717949E-12"/>
    <n v="3.6984404487179497E-13"/>
    <n v="2.0798457042735046E-6"/>
    <n v="1.8630950126495725E-7"/>
    <n v="8.1804519008547014E-7"/>
    <n v="6.0756637675213679E-6"/>
    <n v="4.2404340564102571E-3"/>
    <n v="5.6258183256410257E-3"/>
    <n v="2.9085131162393164E-4"/>
    <n v="5.6019962547008556E-3"/>
    <n v="9.4949351564102593E-10"/>
    <n v="7.5032937023822993E-2"/>
    <n v="2.6753775935512535E-5"/>
    <n v="5.6954397688136784E-4"/>
    <n v="4.0022544818211665E-3"/>
    <n v="3.9452633358238849E-2"/>
    <n v="7.1857029838591239E-3"/>
    <n v="1.4541786912691988E-4"/>
    <n v="3.0030595439866576E-3"/>
    <n v="6.2626517404251708E-2"/>
    <n v="7.7867281866737838E-3"/>
    <n v="1.172615237030223E-3"/>
    <n v="3.2344951553232817E-2"/>
    <n v="0.84905694824871858"/>
    <n v="3.1142008387326763E-3"/>
    <n v="4.8441402938863592E-2"/>
    <n v="8.2494708821406366E-3"/>
  </r>
  <r>
    <x v="4"/>
    <x v="4"/>
    <x v="0"/>
    <s v="Turnip"/>
    <n v="0.65790000000000004"/>
    <s v="Raw"/>
    <s v="industrial composting"/>
    <n v="4.8212283543042245E-2"/>
    <m/>
    <n v="0.50297857142857139"/>
    <n v="3.8250000000000003E-3"/>
    <n v="0.26067854593800005"/>
    <n v="1.2771455460299999E-8"/>
    <n v="4.0863809144700003E-2"/>
    <n v="9.6520087944000003E-4"/>
    <n v="1.6680680154899935E-8"/>
    <n v="6.5672178662700009E-9"/>
    <n v="1.7042295547800001E-10"/>
    <n v="1.3447641790800002E-3"/>
    <n v="3.77291643309E-5"/>
    <n v="9.0605764314000007E-4"/>
    <n v="4.1022799890300006E-3"/>
    <n v="12.00399464961"/>
    <n v="6.2754079002300003"/>
    <n v="0.23818206991500002"/>
    <n v="3.63544309647"/>
    <n v="1.4849426689200001E-6"/>
    <n v="0"/>
    <n v="0"/>
    <n v="0"/>
    <n v="0"/>
    <n v="0"/>
    <n v="0"/>
    <n v="0"/>
    <n v="0"/>
    <n v="0"/>
    <n v="0"/>
    <n v="0"/>
    <n v="0"/>
    <n v="0"/>
    <n v="0"/>
    <n v="0"/>
    <n v="0"/>
    <n v="3.6835820999999998E-2"/>
    <n v="2.5131845790000001E-10"/>
    <n v="6.7763700000000014E-4"/>
    <n v="7.8948000000000004E-5"/>
    <n v="7.6182188400000004E-9"/>
    <n v="2.4832501290000001E-10"/>
    <n v="1.7655207030000002E-10"/>
    <n v="1.4539590000000001E-3"/>
    <n v="3.5391204180000003E-6"/>
    <n v="6.3685641060000003E-5"/>
    <n v="6.4079460000000003E-3"/>
    <n v="5.5100046060000007"/>
    <n v="0.35132517899999999"/>
    <n v="7.5855870000000004E-3"/>
    <n v="0.22078466100000002"/>
    <n v="7.1750574000000008E-8"/>
    <n v="3.8706878076663301E-2"/>
    <n v="5.2131514491431719E-7"/>
    <n v="6.3399860809567325E-5"/>
    <n v="1.5805005803149995E-3"/>
    <n v="2.4256958751696117E-2"/>
    <n v="1.4153224810315326E-3"/>
    <n v="3.9889683518514791E-4"/>
    <n v="1.225391466361609E-3"/>
    <n v="1.0066949555970369E-4"/>
    <n v="3.9669013082839011E-3"/>
    <s v=""/>
    <n v="8.5227900624241062E-4"/>
    <n v="1.4755921722754864E-3"/>
    <n v="1.5618355501248466E-3"/>
    <n v="6.3677128409402213E-3"/>
    <n v="3.2521185904571611E-6"/>
    <n v="0.33090960214285714"/>
    <n v="8.197611185922421E-2"/>
    <n v="0.41288571400208135"/>
    <n v="6.3520879077243284E-4"/>
    <n v="0.29751436693800004"/>
    <n v="1.3022773918199999E-8"/>
    <n v="4.1541446144700005E-2"/>
    <n v="1.0441488794399999E-3"/>
    <n v="2.4298898994899937E-8"/>
    <n v="6.815542879170001E-9"/>
    <n v="3.4697502577800001E-10"/>
    <n v="2.7987231790800003E-3"/>
    <n v="4.1268284748900002E-5"/>
    <n v="9.6974328420000003E-4"/>
    <n v="1.0510225989030002E-2"/>
    <n v="17.513999255610003"/>
    <n v="6.6267330792300001"/>
    <n v="0.24576765691500002"/>
    <n v="3.8562277574700001"/>
    <n v="1.5566932429200001E-6"/>
    <n v="4.5771441067384624E-4"/>
    <n v="2.0035036797230768E-11"/>
    <n v="6.3909917145692319E-5"/>
    <n v="1.6063828914461537E-6"/>
    <n v="3.7382921530615287E-11"/>
    <n v="1.0485450583338463E-11"/>
    <n v="5.3380773196615386E-13"/>
    <n v="4.3057279678153849E-6"/>
    <n v="6.3489668844461535E-8"/>
    <n v="1.4919127449230769E-6"/>
    <n v="1.6169578444661542E-5"/>
    <n v="2.6944614239400005E-2"/>
    <n v="1.0194973968046153E-2"/>
    <n v="3.7810408756153852E-4"/>
    <n v="5.9326580884153848E-3"/>
    <n v="2.3949126814153849E-9"/>
    <n v="0.12240257485449163"/>
    <n v="7.5288805692757534E-5"/>
    <n v="2.4654928029778242E-4"/>
    <n v="7.570462940838703E-3"/>
    <n v="0.1048394910868861"/>
    <n v="2.1743548720339075E-2"/>
    <n v="1.3861595758824736E-4"/>
    <n v="4.4824879491879291E-3"/>
    <n v="2.0726708622790024E-2"/>
    <n v="1.4401238948763946E-2"/>
    <n v="2.2845888387641152E-3"/>
    <n v="0.2966546540854601"/>
    <n v="1.5709688150712815"/>
    <n v="4.1667019084920248E-3"/>
    <n v="5.1695754412068085E-2"/>
    <n v="2.1501357957897576E-2"/>
  </r>
  <r>
    <x v="4"/>
    <x v="4"/>
    <x v="0"/>
    <s v="Onions"/>
    <n v="7.7400000000000024E-2"/>
    <s v="Raw"/>
    <s v="industrial composting"/>
    <n v="4.8212283543042252E-2"/>
    <m/>
    <n v="0.63722458418584826"/>
    <n v="4.5000000000000015E-4"/>
    <n v="3.2598729828000009E-2"/>
    <n v="1.5324779718000006E-9"/>
    <n v="5.2947124038000021E-3"/>
    <n v="1.3157375382000003E-4"/>
    <n v="2.1693472308000007E-9"/>
    <n v="6.0639317928000019E-10"/>
    <n v="2.2906752912000007E-11"/>
    <n v="1.8465829614000006E-4"/>
    <n v="5.0489872956000013E-6"/>
    <n v="1.7634557484000007E-4"/>
    <n v="6.6796828488000024E-4"/>
    <n v="0.43109302302000019"/>
    <n v="1.3615272234000004"/>
    <n v="5.6962622106000019E-2"/>
    <n v="0.44800334406000014"/>
    <n v="1.8834053148000007E-7"/>
    <n v="0"/>
    <n v="0"/>
    <n v="0"/>
    <n v="0"/>
    <n v="0"/>
    <n v="0"/>
    <n v="0"/>
    <n v="0"/>
    <n v="0"/>
    <n v="0"/>
    <n v="0"/>
    <n v="0"/>
    <n v="0"/>
    <n v="0"/>
    <n v="0"/>
    <n v="0"/>
    <n v="4.333626000000001E-3"/>
    <n v="2.9566877400000008E-11"/>
    <n v="7.9722000000000034E-5"/>
    <n v="9.2880000000000032E-6"/>
    <n v="8.9626104000000025E-10"/>
    <n v="2.9214707400000005E-11"/>
    <n v="2.0770831800000008E-11"/>
    <n v="1.7105400000000007E-4"/>
    <n v="4.1636710800000017E-7"/>
    <n v="7.4924283600000025E-6"/>
    <n v="7.5387600000000022E-4"/>
    <n v="0.64823583600000023"/>
    <n v="4.1332374000000012E-2"/>
    <n v="8.9242200000000035E-4"/>
    <n v="2.5974666000000007E-2"/>
    <n v="8.4412440000000026E-9"/>
    <n v="4.8049316368518336E-3"/>
    <n v="6.2530275196232199E-8"/>
    <n v="8.2023719623093239E-6"/>
    <n v="2.1321871625826113E-4"/>
    <n v="3.0603169875829308E-3"/>
    <n v="1.3199097226554307E-4"/>
    <n v="5.0213557218078904E-5"/>
    <n v="1.5574488231920631E-4"/>
    <n v="1.3332138086501954E-5"/>
    <n v="7.5202089799260329E-4"/>
    <s v=""/>
    <n v="5.2523088184993852E-5"/>
    <n v="3.1237845496042105E-4"/>
    <n v="3.6766458928337873E-4"/>
    <n v="7.82670539917101E-4"/>
    <n v="4.1110069258170691E-7"/>
    <n v="4.9321182815984674E-2"/>
    <n v="1.0705682463850943E-2"/>
    <n v="6.0026865279835619E-2"/>
    <n v="9.234902350743941E-5"/>
    <n v="3.6932355828000009E-2"/>
    <n v="1.5620448492000006E-9"/>
    <n v="5.3744344038000021E-3"/>
    <n v="1.4086175382000004E-4"/>
    <n v="3.0656082708000008E-9"/>
    <n v="6.3560788668000023E-10"/>
    <n v="4.3677584712000015E-11"/>
    <n v="3.5571229614000011E-4"/>
    <n v="5.4653544036000018E-6"/>
    <n v="1.8383800320000008E-4"/>
    <n v="1.4218442848800005E-3"/>
    <n v="1.0793288590200003"/>
    <n v="1.4028595974000004"/>
    <n v="5.7855044106000023E-2"/>
    <n v="0.47397801006000018"/>
    <n v="1.9678177548000007E-7"/>
    <n v="5.6819008966153862E-5"/>
    <n v="2.4031459218461546E-12"/>
    <n v="8.2683606212307729E-6"/>
    <n v="2.1671039049230775E-7"/>
    <n v="4.716320416615386E-12"/>
    <n v="9.7785828720000027E-13"/>
    <n v="6.7196284172307713E-14"/>
    <n v="5.4724968636923093E-7"/>
    <n v="8.4082375440000028E-9"/>
    <n v="2.8282769723076937E-7"/>
    <n v="2.1874527459692317E-6"/>
    <n v="1.6605059369538466E-3"/>
    <n v="2.1582455344615393E-3"/>
    <n v="8.9007760163076959E-5"/>
    <n v="7.2919693855384639E-4"/>
    <n v="3.0274119304615398E-10"/>
    <n v="1.5300719773999895E-2"/>
    <n v="9.0339193583719476E-6"/>
    <n v="3.1942973527722155E-5"/>
    <n v="1.0314312493764841E-3"/>
    <n v="1.3606513352794359E-2"/>
    <n v="2.0087222330399499E-3"/>
    <n v="1.8520993729980999E-5"/>
    <n v="6.1115126954219064E-4"/>
    <n v="2.772177555743471E-3"/>
    <n v="2.7991621345755326E-3"/>
    <n v="3.6476714499591593E-4"/>
    <n v="1.1178569854732106E-2"/>
    <n v="0.34042109130096709"/>
    <n v="9.9571470825748735E-4"/>
    <n v="6.3697342742248791E-3"/>
    <n v="2.7266342190661653E-3"/>
  </r>
  <r>
    <x v="4"/>
    <x v="3"/>
    <x v="0"/>
    <s v="Oil, sunflower"/>
    <n v="3.8700000000000012E-2"/>
    <s v="Raw"/>
    <s v="industrial composting"/>
    <n v="4.8212283543042252E-2"/>
    <m/>
    <s v=""/>
    <n v="2.2500000000000008E-4"/>
    <n v="9.1246248540000033E-2"/>
    <n v="1.1614263579000004E-8"/>
    <n v="1.0004689170000003E-2"/>
    <n v="3.3446945979000013E-4"/>
    <n v="5.6401681860000023E-9"/>
    <n v="2.8397054961000011E-9"/>
    <n v="3.3215055192000015E-10"/>
    <n v="7.1274745890000026E-4"/>
    <n v="5.2752333780000017E-5"/>
    <n v="1.1055954546000002E-3"/>
    <n v="3.2067138114000009E-3"/>
    <n v="3.5717467626000015"/>
    <n v="21.469930659000006"/>
    <n v="3.0507134922000009E-2"/>
    <n v="0.79377302970000019"/>
    <n v="4.3320598110000011E-7"/>
    <n v="0"/>
    <n v="0"/>
    <n v="0"/>
    <n v="0"/>
    <n v="0"/>
    <n v="0"/>
    <n v="0"/>
    <n v="0"/>
    <n v="0"/>
    <n v="0"/>
    <n v="0"/>
    <n v="0"/>
    <n v="0"/>
    <n v="0"/>
    <n v="0"/>
    <n v="0"/>
    <n v="2.1668130000000005E-3"/>
    <n v="1.4783438700000004E-11"/>
    <n v="3.9861000000000017E-5"/>
    <n v="4.6440000000000016E-6"/>
    <n v="4.4813052000000013E-10"/>
    <n v="1.4607353700000002E-11"/>
    <n v="1.0385415900000004E-11"/>
    <n v="8.5527000000000037E-5"/>
    <n v="2.0818355400000008E-7"/>
    <n v="3.7462141800000013E-6"/>
    <n v="3.7693800000000011E-4"/>
    <n v="0.32411791800000012"/>
    <n v="2.0666187000000006E-2"/>
    <n v="4.4621100000000018E-4"/>
    <n v="1.2987333000000004E-2"/>
    <n v="4.2206220000000013E-9"/>
    <n v="1.2153120607281867E-2"/>
    <n v="4.6552281175481137E-7"/>
    <n v="1.5329824591433104E-5"/>
    <n v="5.1330708727875514E-4"/>
    <n v="6.0777902163568816E-3"/>
    <n v="5.9272947376879932E-4"/>
    <n v="3.9379351062546468E-4"/>
    <n v="3.4951606399031074E-4"/>
    <n v="1.2919142622560379E-4"/>
    <n v="4.5379524549608924E-3"/>
    <s v=""/>
    <n v="1.8958340867652559E-4"/>
    <n v="4.7853680092952528E-3"/>
    <n v="1.9670625770343571E-4"/>
    <n v="1.3321874754868772E-3"/>
    <n v="9.1383655345842807E-7"/>
    <s v=""/>
    <n v="3.1267955175607313E-2"/>
    <n v="3.1267955175607313E-2"/>
    <n v="4.8104546424011248E-5"/>
    <n v="9.3413061540000036E-2"/>
    <n v="1.1629047017700004E-8"/>
    <n v="1.0044550170000003E-2"/>
    <n v="3.3911345979000012E-4"/>
    <n v="6.0882987060000023E-9"/>
    <n v="2.8543128498000013E-9"/>
    <n v="3.4253596782000016E-10"/>
    <n v="7.9827445890000032E-4"/>
    <n v="5.2960517334000015E-5"/>
    <n v="1.1093416687800001E-3"/>
    <n v="3.5836518114000012E-3"/>
    <n v="3.8958646806000017"/>
    <n v="21.490596846000006"/>
    <n v="3.0953345922000011E-2"/>
    <n v="0.80676036270000018"/>
    <n v="4.3742660310000011E-7"/>
    <n v="1.4371240236923081E-4"/>
    <n v="1.7890841565692313E-11"/>
    <n v="1.5453154107692312E-5"/>
    <n v="5.2171301506153865E-7"/>
    <n v="9.3666133938461581E-12"/>
    <n v="4.3912505381538481E-12"/>
    <n v="5.2697841203076951E-13"/>
    <n v="1.2281145521538466E-6"/>
    <n v="8.1477718975384637E-8"/>
    <n v="1.7066794904307694E-6"/>
    <n v="5.5133104790769248E-6"/>
    <n v="5.9936379701538483E-3"/>
    <n v="3.3062456686153853E-2"/>
    <n v="4.7620532187692327E-5"/>
    <n v="1.241169788769231E-3"/>
    <n v="6.7296400476923096E-10"/>
    <n v="4.2603816802323287E-2"/>
    <n v="6.8406364732763694E-5"/>
    <n v="6.0326041659175531E-5"/>
    <n v="2.6148245442179081E-3"/>
    <n v="3.4818068980449188E-2"/>
    <n v="9.3872628809923697E-3"/>
    <n v="2.5769575258123226E-4"/>
    <n v="2.2711495961557685E-3"/>
    <n v="2.8854782233937781E-2"/>
    <n v="1.7516283842034852E-2"/>
    <n v="1.6701814178677827E-3"/>
    <n v="8.6735272502386856E-2"/>
    <n v="5.3605056531873636"/>
    <n v="5.3324231509749645E-4"/>
    <n v="1.1263323601424319E-2"/>
    <n v="6.2610051194955212E-3"/>
  </r>
  <r>
    <x v="4"/>
    <x v="0"/>
    <x v="0"/>
    <s v="Flour"/>
    <n v="0"/>
    <s v="Baking"/>
    <s v="industrial composting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4"/>
    <x v="0"/>
    <x v="0"/>
    <s v="Sugar"/>
    <n v="0"/>
    <s v="Baking"/>
    <s v="industrial composting"/>
    <n v="0"/>
    <m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4"/>
    <x v="3"/>
    <x v="0"/>
    <s v="Eggs"/>
    <n v="0"/>
    <s v="Baking"/>
    <s v="industrial composting"/>
    <n v="0"/>
    <m/>
    <n v="2.70224842307692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4"/>
    <x v="8"/>
    <x v="0"/>
    <s v="Milk chocolate"/>
    <n v="0"/>
    <s v="Baking"/>
    <s v="industrial composting"/>
    <n v="0"/>
    <m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4"/>
    <x v="1"/>
    <x v="0"/>
    <s v="Butter"/>
    <n v="0"/>
    <s v="Baking"/>
    <s v="industrial composting"/>
    <n v="0"/>
    <m/>
    <n v="6.06642244333999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4"/>
    <x v="1"/>
    <x v="0"/>
    <s v="Milk"/>
    <n v="1.3520000000000001"/>
    <s v="Raw"/>
    <s v="industrial composting"/>
    <n v="5.2080123266563944E-2"/>
    <m/>
    <n v="0.51222692307692297"/>
    <n v="7.8604651162790702E-3"/>
    <n v="1.9683765296000002"/>
    <n v="3.0828901584000004E-8"/>
    <n v="0.18285140224000002"/>
    <n v="4.1092228320000002E-3"/>
    <n v="1.6319848687999999E-7"/>
    <n v="2.3096593208000002E-8"/>
    <n v="9.639621960800001E-10"/>
    <n v="2.1843767816E-2"/>
    <n v="1.6717507040000002E-4"/>
    <n v="5.8971046575999999E-3"/>
    <n v="9.342119904E-2"/>
    <n v="22.667817224000004"/>
    <n v="86.27661452800001"/>
    <n v="0.23557056016000003"/>
    <n v="11.595724628800001"/>
    <n v="4.5432836487999999E-6"/>
    <n v="0"/>
    <n v="0"/>
    <n v="0"/>
    <n v="0"/>
    <n v="0"/>
    <n v="0"/>
    <n v="0"/>
    <n v="0"/>
    <n v="0"/>
    <n v="0"/>
    <n v="0"/>
    <n v="0"/>
    <n v="0"/>
    <n v="0"/>
    <n v="0"/>
    <n v="0"/>
    <n v="7.5698479999999999E-2"/>
    <n v="5.1646535200000003E-10"/>
    <n v="1.3925600000000002E-3"/>
    <n v="1.6224000000000002E-4"/>
    <n v="1.5655619200000002E-8"/>
    <n v="5.1031375200000001E-10"/>
    <n v="3.6281866400000005E-10"/>
    <n v="2.9879200000000002E-3"/>
    <n v="7.272975840000001E-6"/>
    <n v="1.308754928E-4"/>
    <n v="1.3168480000000002E-2"/>
    <n v="11.323189280000001"/>
    <n v="0.72198152000000004"/>
    <n v="1.5588560000000001E-2"/>
    <n v="0.45371768000000001"/>
    <n v="1.4744912E-7"/>
    <n v="0.26593593778491237"/>
    <n v="1.2547875444413696E-6"/>
    <n v="2.8119005583799309E-4"/>
    <n v="6.465600469150231E-3"/>
    <n v="0.17854540136426075"/>
    <n v="4.9022340142883241E-3"/>
    <n v="1.5253221319990969E-3"/>
    <n v="1.0872292970069461E-2"/>
    <n v="4.2554704958569349E-4"/>
    <n v="2.4658487183706498E-2"/>
    <s v=""/>
    <n v="1.6540951510620261E-3"/>
    <n v="1.9372207359573092E-2"/>
    <n v="1.5960979061603472E-3"/>
    <n v="1.9897006437776792E-2"/>
    <n v="9.7995024451102035E-6"/>
    <n v="0.69253079999999989"/>
    <n v="0.53614247416837213"/>
    <n v="1.2286732741683721"/>
    <n v="1.8902665756436495E-3"/>
    <n v="2.0440750096000002"/>
    <n v="3.1345366936000005E-8"/>
    <n v="0.18424396224"/>
    <n v="4.2714628320000003E-3"/>
    <n v="1.7885410607999999E-7"/>
    <n v="2.3606906960000002E-8"/>
    <n v="1.3267808600800001E-9"/>
    <n v="2.4831687816000002E-2"/>
    <n v="1.7444804624000004E-4"/>
    <n v="6.0279801504000002E-3"/>
    <n v="0.10658967904"/>
    <n v="33.991006504000005"/>
    <n v="86.99859604800001"/>
    <n v="0.25115912016000003"/>
    <n v="12.049442308800002"/>
    <n v="4.6907327687999999E-6"/>
    <n v="3.1447307840000004E-3"/>
    <n v="4.822364144000001E-11"/>
    <n v="2.8345224960000002E-4"/>
    <n v="6.5714812800000004E-6"/>
    <n v="2.751601632E-10"/>
    <n v="3.6318318400000002E-11"/>
    <n v="2.0412013232000002E-12"/>
    <n v="3.8202596640000004E-5"/>
    <n v="2.6838160960000006E-7"/>
    <n v="9.2738156159999999E-6"/>
    <n v="1.639841216E-4"/>
    <n v="5.2293856160000006E-2"/>
    <n v="0.13384399392000002"/>
    <n v="3.8639864640000002E-4"/>
    <n v="1.8537603552000001E-2"/>
    <n v="7.2165119519999996E-9"/>
    <n v="0.8515289028504246"/>
    <n v="1.6822892916818475E-4"/>
    <n v="1.0208784325089356E-3"/>
    <n v="2.9780565486054292E-2"/>
    <n v="0.93372365564775184"/>
    <n v="7.0744236467826974E-2"/>
    <n v="7.0484641570659791E-4"/>
    <n v="6.4520972498858811E-2"/>
    <n v="8.4826901546432062E-2"/>
    <n v="8.6576694310985816E-2"/>
    <n v="4.5118729610976148E-2"/>
    <n v="0.5205572253891505"/>
    <n v="19.949085344752095"/>
    <n v="3.822239529194236E-3"/>
    <n v="0.15250899826101105"/>
    <n v="6.0860378827790142E-2"/>
  </r>
  <r>
    <x v="4"/>
    <x v="0"/>
    <x v="0"/>
    <s v="Flour"/>
    <n v="0"/>
    <s v="Frying"/>
    <s v="industrial composting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4"/>
    <x v="3"/>
    <x v="0"/>
    <s v="Eggs"/>
    <n v="0"/>
    <s v="Frying"/>
    <s v="industrial composting"/>
    <n v="0"/>
    <m/>
    <n v="2.70224842307692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4"/>
    <x v="3"/>
    <x v="0"/>
    <s v="Oil, sunflower"/>
    <n v="0"/>
    <s v="Frying"/>
    <s v="industrial composting"/>
    <n v="0"/>
    <m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4"/>
    <x v="0"/>
    <x v="0"/>
    <s v="Pasta"/>
    <n v="0"/>
    <s v="Boiling (unspecified)"/>
    <s v="industrial composting"/>
    <n v="0"/>
    <m/>
    <n v="4.05690826923076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4"/>
    <x v="4"/>
    <x v="0"/>
    <s v="Tomatoes"/>
    <n v="0"/>
    <s v="Cooking (unspecified)"/>
    <s v="industrial composting"/>
    <n v="0"/>
    <m/>
    <n v="1.27202218796837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4"/>
    <x v="4"/>
    <x v="0"/>
    <s v="Courgettes or zucchini"/>
    <n v="0"/>
    <s v="Cooking (unspecified)"/>
    <s v="industrial composting"/>
    <n v="0"/>
    <m/>
    <n v="0.72493636363636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4"/>
    <x v="4"/>
    <x v="0"/>
    <s v="Onions"/>
    <n v="0"/>
    <s v="Cooking (unspecified)"/>
    <s v="industrial composting"/>
    <n v="0"/>
    <m/>
    <n v="0.637224584185848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4"/>
    <x v="0"/>
    <x v="0"/>
    <s v="Pasta"/>
    <n v="0"/>
    <s v="Boiling (unspecified)"/>
    <s v="industrial composting"/>
    <n v="0"/>
    <m/>
    <n v="4.05690826923076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4"/>
    <x v="10"/>
    <x v="0"/>
    <s v="Beef"/>
    <n v="0"/>
    <s v="Cooking (unspecified)"/>
    <s v="industrial composting"/>
    <n v="0"/>
    <m/>
    <n v="5.24304069230769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4"/>
    <x v="4"/>
    <x v="0"/>
    <s v="Tomatoes"/>
    <n v="0"/>
    <s v="Cooking (unspecified)"/>
    <s v="industrial composting"/>
    <n v="0"/>
    <m/>
    <n v="1.27202218796837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4"/>
    <x v="4"/>
    <x v="0"/>
    <s v="Onions"/>
    <n v="0"/>
    <s v="Cooking (unspecified)"/>
    <s v="industrial composting"/>
    <n v="0"/>
    <m/>
    <n v="0.637224584185848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5"/>
    <x v="5"/>
    <x v="0"/>
    <s v="Broth"/>
    <n v="1.5553999999999999"/>
    <s v="Boiling (unspecified)"/>
    <s v="industrial composting"/>
    <n v="0.11982312338222605"/>
    <m/>
    <s v=""/>
    <n v="1.8516666666666664E-2"/>
    <n v="0.25179061842"/>
    <n v="3.5952964343999997E-9"/>
    <n v="0.17576935908400002"/>
    <n v="7.2823843554000009E-4"/>
    <n v="1.1681433517600001E-8"/>
    <n v="4.0836689255999999E-9"/>
    <n v="1.7933481139200002E-10"/>
    <n v="1.28175163424E-3"/>
    <n v="6.3505682129999996E-5"/>
    <n v="4.7643517394000009E-4"/>
    <n v="3.7612993880000003E-3"/>
    <n v="1.6273684913200002"/>
    <n v="3.8949611316000001"/>
    <n v="0.119326112862"/>
    <n v="5.1615573481999997"/>
    <n v="2.2229139085999996E-6"/>
    <n v="0.30653533895599999"/>
    <n v="1.0978531194861999E-8"/>
    <n v="2.1791153999999997E-2"/>
    <n v="5.5514868624600001E-4"/>
    <n v="2.24029488144E-9"/>
    <n v="1.2712507555439998E-9"/>
    <n v="6.8892743014479998E-10"/>
    <n v="3.8703414826999998E-4"/>
    <n v="8.2908053920999989E-5"/>
    <n v="1.5675990021999999E-4"/>
    <n v="1.0574779638499998E-3"/>
    <n v="0.77810042217599984"/>
    <n v="0.44886262035999996"/>
    <n v="8.0376134915999986E-2"/>
    <n v="4.8378664183079998"/>
    <n v="4.6557510094479996E-7"/>
    <n v="8.7086845999999996E-2"/>
    <n v="5.9416435539999994E-10"/>
    <n v="1.602062E-3"/>
    <n v="1.8664799999999998E-4"/>
    <n v="1.8010909839999999E-8"/>
    <n v="5.8708728539999992E-10"/>
    <n v="4.174024778E-10"/>
    <n v="3.4374340000000001E-3"/>
    <n v="8.367149868E-6"/>
    <n v="1.5056489755999999E-4"/>
    <n v="1.5149596E-2"/>
    <n v="13.026692755999999"/>
    <n v="0.83059915399999995"/>
    <n v="1.7933761999999999E-2"/>
    <n v="0.52197668599999991"/>
    <n v="1.6963192399999998E-7"/>
    <n v="8.3968767446441869E-2"/>
    <n v="6.0719044876394617E-7"/>
    <n v="3.0395859342059956E-4"/>
    <n v="2.2251533366700448E-3"/>
    <n v="3.187752205397474E-2"/>
    <n v="1.2339231358808294E-3"/>
    <n v="1.4780533166694791E-3"/>
    <n v="2.2357045504269673E-3"/>
    <n v="3.7757114943249729E-4"/>
    <n v="3.2061046545545356E-3"/>
    <s v=""/>
    <n v="7.5097110716373483E-4"/>
    <n v="1.1522024268653275E-3"/>
    <n v="1.3830609825773751E-3"/>
    <n v="1.7373781057492595E-2"/>
    <n v="5.9709568754346376E-6"/>
    <s v=""/>
    <n v="0.14757335195889482"/>
    <n v="0.14757335195889482"/>
    <n v="2.2703592609060741E-4"/>
    <n v="0.64541280337600004"/>
    <n v="1.5167991984661998E-8"/>
    <n v="0.19916257508400001"/>
    <n v="1.4700351217860001E-3"/>
    <n v="3.1932638239039999E-8"/>
    <n v="5.9420069665439995E-9"/>
    <n v="1.2856647193367999E-9"/>
    <n v="5.1062197825099999E-3"/>
    <n v="1.5478088591899998E-4"/>
    <n v="7.8375997172000012E-4"/>
    <n v="1.9968373351849998E-2"/>
    <n v="15.432161669495999"/>
    <n v="5.1744229059600002"/>
    <n v="0.21763600977799999"/>
    <n v="10.521400452507999"/>
    <n v="2.8581209335447995E-6"/>
    <n v="9.9294277442461549E-4"/>
    <n v="2.3335372284095383E-11"/>
    <n v="3.0640396166769232E-4"/>
    <n v="2.2615924950553846E-6"/>
    <n v="4.9127135752369231E-11"/>
    <n v="9.1415491792984605E-12"/>
    <n v="1.9779457220566151E-12"/>
    <n v="7.8557227423230767E-6"/>
    <n v="2.3812443987538457E-7"/>
    <n v="1.2057845718769233E-6"/>
    <n v="3.0720574387461534E-5"/>
    <n v="2.3741787183839999E-2"/>
    <n v="7.9606506245538458E-3"/>
    <n v="3.3482463042769231E-4"/>
    <n v="1.6186769926935383E-2"/>
    <n v="4.3971091285304607E-9"/>
    <n v="0.10672923863304079"/>
    <n v="3.4704459504356824E-5"/>
    <n v="4.7968574511792665E-4"/>
    <n v="4.1046221211429885E-3"/>
    <n v="3.9787925258936409E-2"/>
    <n v="7.2143318074124347E-3"/>
    <n v="2.8622576702437097E-4"/>
    <n v="2.6523145374343754E-3"/>
    <n v="3.2438152684319606E-2"/>
    <n v="4.1507866141565304E-3"/>
    <n v="1.3824356471999857E-3"/>
    <n v="3.8585954535958714E-2"/>
    <n v="0.44635708102847288"/>
    <n v="1.4186173987957946E-3"/>
    <n v="5.740210264842352E-2"/>
    <n v="1.5744977743352626E-2"/>
  </r>
  <r>
    <x v="5"/>
    <x v="10"/>
    <x v="0"/>
    <s v="Beef"/>
    <n v="0.22220000000000001"/>
    <s v="Boiling (unspecified)"/>
    <s v="industrial composting"/>
    <n v="0.11982312338222606"/>
    <m/>
    <n v="5.2430406923076927"/>
    <n v="2.6452380952380955E-3"/>
    <n v="5.5523796271428578"/>
    <n v="3.1010025036571431E-8"/>
    <n v="0.41707206640000011"/>
    <n v="8.7738212602857142E-3"/>
    <n v="5.1549222340000002E-7"/>
    <n v="8.0369555891428589E-8"/>
    <n v="2.3102010202857145E-9"/>
    <n v="7.5567125071428584E-2"/>
    <n v="2.8063539397142861E-4"/>
    <n v="1.7011463445428573E-2"/>
    <n v="0.33329774625714287"/>
    <n v="30.28229559457143"/>
    <n v="356.91681268571432"/>
    <n v="0.53761785188571443"/>
    <n v="19.58015036057143"/>
    <n v="8.1149319177142864E-6"/>
    <n v="4.3790762708000003E-2"/>
    <n v="1.5683615992659999E-9"/>
    <n v="3.1130219999999996E-3"/>
    <n v="7.9306955178000011E-5"/>
    <n v="3.2004212592000002E-10"/>
    <n v="1.8160725079199998E-10"/>
    <n v="9.8418204306400008E-11"/>
    <n v="5.5290592610000007E-5"/>
    <n v="1.1844007703E-5"/>
    <n v="2.2394271459999999E-5"/>
    <n v="1.5106828055E-4"/>
    <n v="0.11115720316799999"/>
    <n v="6.4123231480000001E-2"/>
    <n v="1.1482304988E-2"/>
    <n v="0.69112377404400005"/>
    <n v="6.6510728706399999E-8"/>
    <n v="1.2440978E-2"/>
    <n v="8.4880622199999999E-11"/>
    <n v="2.2886600000000004E-4"/>
    <n v="2.6664000000000001E-5"/>
    <n v="2.5729871200000002E-9"/>
    <n v="8.3869612199999993E-11"/>
    <n v="5.9628925400000012E-11"/>
    <n v="4.9106200000000001E-4"/>
    <n v="1.195307124E-6"/>
    <n v="2.150927108E-5"/>
    <n v="2.1642280000000002E-3"/>
    <n v="1.8609561080000001"/>
    <n v="0.118657022"/>
    <n v="2.5619660000000002E-3"/>
    <n v="7.4568097999999999E-2"/>
    <n v="2.4233132000000002E-8"/>
    <n v="0.72968522034443939"/>
    <n v="1.3075444610308062E-6"/>
    <n v="6.4162875068229713E-4"/>
    <n v="1.3441106939791992E-2"/>
    <n v="0.51749051237090571"/>
    <n v="1.6744751905947011E-2"/>
    <n v="2.8376001220139628E-3"/>
    <n v="3.3325484528726149E-2"/>
    <n v="7.1638753520446991E-4"/>
    <n v="6.9767905300472291E-2"/>
    <s v=""/>
    <n v="1.5695875720854889E-3"/>
    <n v="7.9516310339312044E-2"/>
    <n v="3.5057725901642914E-3"/>
    <n v="3.3596688005111182E-2"/>
    <n v="1.7142639288527673E-5"/>
    <n v="1.1650036418307694"/>
    <n v="1.502857406488606"/>
    <n v="2.6678610483193754"/>
    <n v="4.1044016127990395E-3"/>
    <n v="5.608611367850858"/>
    <n v="3.2663267258037432E-8"/>
    <n v="0.42041395440000012"/>
    <n v="8.8797922154637138E-3"/>
    <n v="5.1838525264592007E-7"/>
    <n v="8.0635032754420592E-8"/>
    <n v="2.4682481499921143E-9"/>
    <n v="7.6113477664038587E-2"/>
    <n v="2.9367470879842865E-4"/>
    <n v="1.7055366987968574E-2"/>
    <n v="0.33561304253769286"/>
    <n v="32.254408905739432"/>
    <n v="357.09959293919428"/>
    <n v="0.55166212287371441"/>
    <n v="20.345842232615432"/>
    <n v="8.2056757784206849E-6"/>
    <n v="8.6286328736167039E-3"/>
    <n v="5.0251180396980665E-11"/>
    <n v="6.4679069907692325E-4"/>
    <n v="1.3661218793021098E-5"/>
    <n v="7.9751577330141548E-10"/>
    <n v="1.2405389654526244E-10"/>
    <n v="3.7973048461417145E-12"/>
    <n v="1.1709765794467474E-4"/>
    <n v="4.5180724430527483E-7"/>
    <n v="2.6239026135336266E-5"/>
    <n v="5.1632775775029666E-4"/>
    <n v="4.9622167547291436E-2"/>
    <n v="0.54938398913722197"/>
    <n v="8.487109582672529E-4"/>
    <n v="3.1301295742485281E-2"/>
    <n v="1.262411658218567E-8"/>
    <n v="1.050413326547768"/>
    <n v="7.722543858853064E-5"/>
    <n v="1.0193043078273471E-3"/>
    <n v="2.7839791710048297E-2"/>
    <n v="1.2770868030298261"/>
    <n v="0.10712751879323484"/>
    <n v="7.5299083465165534E-4"/>
    <n v="9.6473976931700622E-2"/>
    <n v="6.439000673777566E-2"/>
    <n v="0.10858518483341796"/>
    <n v="6.9539734932618905E-2"/>
    <n v="0.29784541445060586"/>
    <n v="35.861987031717206"/>
    <n v="3.8612542734065788E-3"/>
    <n v="0.11569571390339788"/>
    <n v="4.7571487414884345E-2"/>
  </r>
  <r>
    <x v="5"/>
    <x v="3"/>
    <x v="0"/>
    <s v="Eggs"/>
    <n v="0.17776"/>
    <s v="Boiling (unspecified)"/>
    <s v="industrial composting"/>
    <n v="0.11982312338222605"/>
    <m/>
    <n v="2.7022484230769233"/>
    <n v="2.1161904761904764E-3"/>
    <n v="0.40918398615111107"/>
    <n v="7.7339998559999983E-9"/>
    <n v="4.9834903418666664E-2"/>
    <n v="1.5099409414222221E-3"/>
    <n v="4.6978675489777776E-8"/>
    <n v="6.0967808782222217E-9"/>
    <n v="4.8751847290666666E-10"/>
    <n v="6.3095060727111109E-3"/>
    <n v="1.1325491140088889E-4"/>
    <n v="2.7738156277333334E-3"/>
    <n v="2.7301877934222223E-2"/>
    <n v="13.547168999466667"/>
    <n v="35.493455731555549"/>
    <n v="0.17061745704177778"/>
    <n v="3.5530838659555557"/>
    <n v="1.5063891583644445E-6"/>
    <n v="3.5032610166400004E-2"/>
    <n v="1.2546892794127998E-9"/>
    <n v="2.4904175999999997E-3"/>
    <n v="6.3445564142400004E-5"/>
    <n v="2.5603370073600001E-10"/>
    <n v="1.4528580063359998E-10"/>
    <n v="7.8734563445120001E-11"/>
    <n v="4.4232474088000004E-5"/>
    <n v="9.4752061624000008E-6"/>
    <n v="1.7915417168000001E-5"/>
    <n v="1.2085462444E-4"/>
    <n v="8.8925762534399988E-2"/>
    <n v="5.1298585183999997E-2"/>
    <n v="9.1858439904000007E-3"/>
    <n v="0.55289901923520002"/>
    <n v="5.3208582965119997E-8"/>
    <n v="9.9527824000000004E-3"/>
    <n v="6.7904497759999999E-11"/>
    <n v="1.8309280000000002E-4"/>
    <n v="2.13312E-5"/>
    <n v="2.0583896960000001E-9"/>
    <n v="6.7095689759999994E-11"/>
    <n v="4.7703140320000007E-11"/>
    <n v="3.9284960000000001E-4"/>
    <n v="9.5624569920000006E-7"/>
    <n v="1.7207416864000001E-5"/>
    <n v="1.7313824E-3"/>
    <n v="1.4887648864"/>
    <n v="9.4925617599999998E-2"/>
    <n v="2.0495728000000002E-3"/>
    <n v="5.9654478400000002E-2"/>
    <n v="1.9386505600000001E-8"/>
    <n v="5.9087831451971752E-2"/>
    <n v="3.6254483506845226E-7"/>
    <n v="8.0137463578873418E-5"/>
    <n v="2.4138820705676221E-3"/>
    <n v="4.9208018300928212E-2"/>
    <n v="1.3101669955112309E-3"/>
    <n v="7.0582940448700579E-4"/>
    <n v="2.9539225615237944E-3"/>
    <n v="3.0171944080086617E-4"/>
    <n v="1.1490444781020809E-2"/>
    <s v=""/>
    <n v="7.3601695207142033E-4"/>
    <n v="7.9359817431526695E-3"/>
    <n v="1.1556617612287973E-3"/>
    <n v="6.8786348211549025E-3"/>
    <n v="3.2986871670660499E-6"/>
    <n v="0.48035167968615389"/>
    <n v="0.1442619089800001"/>
    <n v="0.62461358866615402"/>
    <n v="9.6094398256331382E-4"/>
    <n v="0.45416937871751112"/>
    <n v="9.0565936331727988E-9"/>
    <n v="5.2508413818666666E-2"/>
    <n v="1.594717705564622E-3"/>
    <n v="4.929309888651377E-8"/>
    <n v="6.3091623686158214E-9"/>
    <n v="6.1395617667178665E-10"/>
    <n v="6.7465881467991106E-3"/>
    <n v="1.236863632624889E-4"/>
    <n v="2.8089384617653334E-3"/>
    <n v="2.9154114958662221E-2"/>
    <n v="15.124859648401067"/>
    <n v="35.639679934339547"/>
    <n v="0.1818528738321778"/>
    <n v="4.1656373635907551"/>
    <n v="1.5789842469295645E-6"/>
    <n v="6.987221211038633E-4"/>
    <n v="1.3933220974111999E-11"/>
    <n v="8.078217510564102E-5"/>
    <n v="2.4534118547148032E-6"/>
    <n v="7.5835536748482728E-11"/>
    <n v="9.7064036440243402E-12"/>
    <n v="9.4454796411044097E-13"/>
    <n v="1.0379366379690939E-5"/>
    <n v="1.9028671271152139E-7"/>
    <n v="4.3214437873312826E-6"/>
    <n v="4.4852484551788034E-5"/>
    <n v="2.3269014843693949E-2"/>
    <n v="5.483027682206084E-2"/>
    <n v="2.7977365204950432E-4"/>
    <n v="6.4086728670627001E-3"/>
    <n v="2.4292065337377916E-9"/>
    <n v="8.3582003054038873E-2"/>
    <n v="2.1319870085246013E-5"/>
    <n v="1.2697810246734264E-4"/>
    <n v="4.9539644621095962E-3"/>
    <n v="0.11748767928151739"/>
    <n v="8.3111755316218217E-3"/>
    <n v="1.7828205480356692E-4"/>
    <n v="8.1593742576001466E-3"/>
    <n v="2.703130309605524E-2"/>
    <n v="1.7806807412935406E-2"/>
    <n v="5.7577146524431843E-3"/>
    <n v="0.13439121920101429"/>
    <n v="3.5717947689316434"/>
    <n v="1.2653904275006988E-3"/>
    <n v="2.3464827693146683E-2"/>
    <n v="9.0786591303614311E-3"/>
  </r>
  <r>
    <x v="5"/>
    <x v="0"/>
    <x v="0"/>
    <s v="Flour"/>
    <n v="0.15554000000000001"/>
    <s v="Boiling (unspecified)"/>
    <s v="industrial composting"/>
    <n v="0.11982312338222606"/>
    <m/>
    <n v="0"/>
    <n v="1.8516666666666668E-3"/>
    <n v="4.1035043937066674E-2"/>
    <n v="6.8740275655333341E-10"/>
    <n v="9.3144470547333342E-3"/>
    <n v="1.3810792708533336E-4"/>
    <n v="3.7203154793933337E-9"/>
    <n v="3.2052936089533334E-10"/>
    <n v="5.3053123046000005E-11"/>
    <n v="4.9019676875400005E-4"/>
    <n v="8.3096897627333342E-6"/>
    <n v="3.295143156433334E-4"/>
    <n v="2.0728234080400003E-3"/>
    <n v="0.69596214867666673"/>
    <n v="4.3663469290466672"/>
    <n v="1.0653049181133334E-2"/>
    <n v="0.46803543473866671"/>
    <n v="1.8786357620800002E-7"/>
    <n v="3.0653533895600004E-2"/>
    <n v="1.0978531194862E-9"/>
    <n v="2.1791153999999998E-3"/>
    <n v="5.5514868624600007E-5"/>
    <n v="2.2402948814400001E-10"/>
    <n v="1.2712507555440001E-10"/>
    <n v="6.8892743014480011E-11"/>
    <n v="3.8703414827000006E-5"/>
    <n v="8.2908053921000003E-6"/>
    <n v="1.5675990022E-5"/>
    <n v="1.0574779638500001E-4"/>
    <n v="7.7810042217600003E-2"/>
    <n v="4.4886262036000005E-2"/>
    <n v="8.037613491600001E-3"/>
    <n v="0.48378664183080006"/>
    <n v="4.6557510094480002E-8"/>
    <n v="8.7086846000000006E-3"/>
    <n v="5.9416435539999999E-11"/>
    <n v="1.6020620000000002E-4"/>
    <n v="1.8664800000000001E-5"/>
    <n v="1.801090984E-9"/>
    <n v="5.8708728540000008E-11"/>
    <n v="4.1740247780000004E-11"/>
    <n v="3.4374340000000006E-4"/>
    <n v="8.3671498680000008E-7"/>
    <n v="1.5056489756000001E-5"/>
    <n v="1.5149596000000002E-3"/>
    <n v="1.3026692756"/>
    <n v="8.3059915400000003E-2"/>
    <n v="1.7933762000000002E-3"/>
    <n v="5.2197668600000004E-2"/>
    <n v="1.69631924E-8"/>
    <n v="1.0459753815274527E-2"/>
    <n v="7.3844145607607417E-8"/>
    <n v="1.7785786947411234E-5"/>
    <n v="3.2133412659808894E-4"/>
    <n v="5.7355192478558206E-3"/>
    <n v="1.0515188352296369E-4"/>
    <n v="1.8818032401127148E-4"/>
    <n v="3.8207780193784028E-4"/>
    <n v="4.253617904421305E-5"/>
    <n v="1.4736513336525878E-3"/>
    <s v=""/>
    <n v="1.0104530916988608E-4"/>
    <n v="1.0007561265177869E-3"/>
    <n v="1.3017457432423277E-4"/>
    <n v="1.6579180032840371E-3"/>
    <n v="5.2517186018196984E-7"/>
    <n v="0"/>
    <n v="2.1616483528146463E-2"/>
    <n v="2.1616483528146463E-2"/>
    <n v="3.3256128504840715E-5"/>
    <n v="8.0397262432666677E-2"/>
    <n v="1.8446723115795334E-9"/>
    <n v="1.1653768654733334E-2"/>
    <n v="2.1228759570993336E-4"/>
    <n v="5.7454359515373337E-9"/>
    <n v="5.0636316498973338E-10"/>
    <n v="1.6368611384048003E-10"/>
    <n v="8.7264358358100013E-4"/>
    <n v="1.7437210141633335E-5"/>
    <n v="3.6024679542133345E-4"/>
    <n v="3.6935308044250001E-3"/>
    <n v="2.0764414664942668"/>
    <n v="4.494293106482667"/>
    <n v="2.0484038872733333E-2"/>
    <n v="1.0040197451694668"/>
    <n v="2.5138427870248002E-7"/>
    <n v="1.2368809605025642E-4"/>
    <n v="2.8379574024300513E-12"/>
    <n v="1.7928874853435899E-5"/>
    <n v="3.2659630109220515E-7"/>
    <n v="8.8391322331343594E-12"/>
    <n v="7.7902025383035907E-13"/>
    <n v="2.5182479052381544E-13"/>
    <n v="1.3425285901246155E-6"/>
    <n v="2.6826477140974362E-8"/>
    <n v="5.5422583910974376E-7"/>
    <n v="5.682355083730769E-6"/>
    <n v="3.1945253330681028E-3"/>
    <n v="6.9142970868964109E-3"/>
    <n v="3.1513905958051283E-5"/>
    <n v="1.5446457617991796E-3"/>
    <n v="3.867450441576616E-10"/>
    <n v="1.3648333517569706E-2"/>
    <n v="4.2474102305885238E-6"/>
    <n v="2.7926357194033323E-5"/>
    <n v="6.1568228490444302E-4"/>
    <n v="1.0293877681945278E-2"/>
    <n v="6.046298641906191E-4"/>
    <n v="3.9569327645216832E-5"/>
    <n v="7.2671512530878978E-4"/>
    <n v="3.6749092375977137E-3"/>
    <n v="2.2116395429766585E-3"/>
    <n v="4.9180885213657001E-4"/>
    <n v="9.0459627238679997E-3"/>
    <n v="0.44413068969975145"/>
    <n v="1.3286892873864905E-4"/>
    <n v="5.465690784346334E-3"/>
    <n v="1.3743862096232077E-3"/>
  </r>
  <r>
    <x v="5"/>
    <x v="1"/>
    <x v="0"/>
    <s v="Milk"/>
    <n v="0.1111"/>
    <s v="Boiling (unspecified)"/>
    <s v="industrial composting"/>
    <n v="0.11982312338222606"/>
    <m/>
    <n v="0.51222692307692297"/>
    <n v="1.3226190476190477E-3"/>
    <n v="0.17026365029473686"/>
    <n v="2.6666855854736847E-9"/>
    <n v="1.5816560875789476E-2"/>
    <n v="3.5544585536842108E-4"/>
    <n v="1.4116592877894737E-8"/>
    <n v="1.997844523052632E-9"/>
    <n v="8.3382279651578949E-11"/>
    <n v="1.889475711894737E-3"/>
    <n v="1.4460565494736843E-5"/>
    <n v="5.1009679808421051E-4"/>
    <n v="8.080890075789474E-3"/>
    <n v="1.9607556007368423"/>
    <n v="7.4628868530526331"/>
    <n v="2.0376743408421057E-2"/>
    <n v="1.0030247635157896"/>
    <n v="3.9299191325263163E-7"/>
    <n v="2.1895381354000001E-2"/>
    <n v="7.8418079963299994E-10"/>
    <n v="1.5565109999999998E-3"/>
    <n v="3.9653477589000006E-5"/>
    <n v="1.6002106296000001E-10"/>
    <n v="9.0803625395999992E-11"/>
    <n v="4.9209102153200004E-11"/>
    <n v="2.7645296305000003E-5"/>
    <n v="5.9220038515000001E-6"/>
    <n v="1.119713573E-5"/>
    <n v="7.5534140275000002E-5"/>
    <n v="5.5578601583999993E-2"/>
    <n v="3.206161574E-2"/>
    <n v="5.741152494E-3"/>
    <n v="0.34556188702200002"/>
    <n v="3.32553643532E-8"/>
    <n v="6.2204890000000001E-3"/>
    <n v="4.24403111E-11"/>
    <n v="1.1443300000000002E-4"/>
    <n v="1.3332E-5"/>
    <n v="1.2864935600000001E-9"/>
    <n v="4.1934806099999996E-11"/>
    <n v="2.9814462700000006E-11"/>
    <n v="2.45531E-4"/>
    <n v="5.9765356200000001E-7"/>
    <n v="1.075463554E-5"/>
    <n v="1.0821140000000001E-3"/>
    <n v="0.93047805400000005"/>
    <n v="5.9328511E-2"/>
    <n v="1.2809830000000001E-3"/>
    <n v="3.7284049E-2"/>
    <n v="1.2116566000000001E-8"/>
    <n v="2.5809348293616176E-2"/>
    <n v="1.3984068970267865E-7"/>
    <n v="2.6689137666747673E-5"/>
    <n v="6.1823172103986032E-4"/>
    <n v="1.5536245357276546E-2"/>
    <n v="4.4243899667791199E-4"/>
    <n v="1.8670847345069974E-4"/>
    <n v="9.4689440362190304E-4"/>
    <n v="5.1178973629589471E-5"/>
    <n v="2.1764359704568043E-3"/>
    <s v=""/>
    <n v="1.4339992738069857E-4"/>
    <n v="1.682130824541699E-3"/>
    <n v="1.7411787881497712E-4"/>
    <n v="2.2884609531257033E-3"/>
    <n v="9.1579456110483298E-7"/>
    <n v="5.6908411153846143E-2"/>
    <n v="5.0083336546550124E-2"/>
    <n v="0.10699174770039627"/>
    <n v="1.6460268876984042E-4"/>
    <n v="0.19837952064873687"/>
    <n v="3.4933066962066845E-9"/>
    <n v="1.7487504875789477E-2"/>
    <n v="4.0843133295742108E-4"/>
    <n v="1.5563107500854737E-8"/>
    <n v="2.1305829545486319E-9"/>
    <n v="1.6240584450477897E-10"/>
    <n v="2.162652008199737E-3"/>
    <n v="2.0980222908236841E-5"/>
    <n v="5.3204856935421051E-4"/>
    <n v="9.2385382160644746E-3"/>
    <n v="2.9468122563208423"/>
    <n v="7.5542769797926335"/>
    <n v="2.7398878902421056E-2"/>
    <n v="1.3858706995377896"/>
    <n v="4.3836384360583167E-7"/>
    <n v="3.0519926253651827E-4"/>
    <n v="5.3743179941641298E-12"/>
    <n v="2.6903853655060732E-5"/>
    <n v="6.2835589685757087E-7"/>
    <n v="2.3943242309007287E-11"/>
    <n v="3.2778199300748183E-12"/>
    <n v="2.4985514539196763E-13"/>
    <n v="3.3271569356919034E-6"/>
    <n v="3.227726601267206E-8"/>
    <n v="8.1853626054493929E-7"/>
    <n v="1.4213135717022269E-5"/>
    <n v="4.5335573174166803E-3"/>
    <n v="1.162196458429636E-2"/>
    <n v="4.2152121388340086E-5"/>
    <n v="2.1321087685196765E-3"/>
    <n v="6.7440591323974099E-10"/>
    <n v="3.6198929913154654E-2"/>
    <n v="8.1896042391702622E-6"/>
    <n v="4.2174906549926808E-5"/>
    <n v="1.247013740763812E-3"/>
    <n v="3.5707432408004898E-2"/>
    <n v="2.7840939377463841E-3"/>
    <n v="4.2442109460149262E-5"/>
    <n v="2.4813354024304569E-3"/>
    <n v="4.5008307589001362E-3"/>
    <n v="3.3307864472701173E-3"/>
    <n v="1.7266952495650252E-3"/>
    <n v="2.0700105731878263E-2"/>
    <n v="0.75361999235570809"/>
    <n v="1.8463630904828247E-4"/>
    <n v="7.7189817903462144E-3"/>
    <n v="2.4859998077800551E-3"/>
  </r>
  <r>
    <x v="5"/>
    <x v="4"/>
    <x v="0"/>
    <s v="Carrots"/>
    <n v="0.10600000000000001"/>
    <s v="Boiling (unspecified)"/>
    <s v="industrial composting"/>
    <n v="2.6287074694970741E-2"/>
    <m/>
    <n v="0.63338293633975185"/>
    <n v="1.261904761904762E-3"/>
    <n v="4.6666879244444452E-2"/>
    <n v="2.2863560466666668E-9"/>
    <n v="7.3154713977777782E-3"/>
    <n v="1.7279102400000003E-4"/>
    <n v="2.9861885399999885E-9"/>
    <n v="1.1756685308888891E-9"/>
    <n v="3.0509252133333334E-11"/>
    <n v="2.4074074577777783E-4"/>
    <n v="6.754304806666668E-6"/>
    <n v="1.6220315511111114E-4"/>
    <n v="7.3439340466666667E-4"/>
    <n v="2.1489646059999998"/>
    <n v="1.1234284802222223"/>
    <n v="4.2639542333333336E-2"/>
    <n v="0.6508198953333334"/>
    <n v="2.658356097777778E-7"/>
    <n v="2.0890282840000003E-2"/>
    <n v="7.4818330118000004E-10"/>
    <n v="1.4850599999999999E-3"/>
    <n v="3.7833200940000006E-5"/>
    <n v="1.5267536160000002E-10"/>
    <n v="8.6635322160000006E-11"/>
    <n v="4.6950178472000007E-11"/>
    <n v="2.6376250300000005E-5"/>
    <n v="5.6501566900000008E-6"/>
    <n v="1.0683135800000001E-5"/>
    <n v="7.2066776500000012E-5"/>
    <n v="5.3027288639999996E-2"/>
    <n v="3.0589840400000002E-2"/>
    <n v="5.4776072400000006E-3"/>
    <n v="0.32969901012000002"/>
    <n v="3.1728790472000003E-8"/>
    <n v="5.9349400000000005E-3"/>
    <n v="4.0492106000000001E-11"/>
    <n v="1.0918000000000002E-4"/>
    <n v="1.2720000000000002E-5"/>
    <n v="1.2274376000000001E-9"/>
    <n v="4.0009806000000004E-11"/>
    <n v="2.8445842000000006E-11"/>
    <n v="2.3426000000000005E-4"/>
    <n v="5.7021852000000012E-7"/>
    <n v="1.0260948400000001E-5"/>
    <n v="1.0324400000000001E-3"/>
    <n v="0.88776484000000011"/>
    <n v="5.6605060000000006E-2"/>
    <n v="1.2221800000000002E-3"/>
    <n v="3.5572540000000007E-2"/>
    <n v="1.1560360000000001E-8"/>
    <n v="9.5613864441480567E-3"/>
    <n v="1.2309669798826798E-7"/>
    <n v="1.3597852624218169E-5"/>
    <n v="3.3807025423136328E-4"/>
    <n v="4.3587652034773145E-3"/>
    <n v="2.7043976271348642E-4"/>
    <n v="1.217530800003946E-4"/>
    <n v="2.1952263697108036E-4"/>
    <n v="3.165032179732686E-5"/>
    <n v="7.4919520977264373E-4"/>
    <s v=""/>
    <n v="1.5035599584636714E-4"/>
    <n v="2.6957270840119744E-4"/>
    <n v="3.1354784398506007E-4"/>
    <n v="1.6778517638770553E-3"/>
    <n v="6.4579864025951773E-7"/>
    <n v="6.7138591252013699E-2"/>
    <n v="1.8076477973183812E-2"/>
    <n v="8.5215069225197504E-2"/>
    <n v="1.3110010650030384E-4"/>
    <n v="7.3492102084444455E-2"/>
    <n v="3.0750314538466669E-9"/>
    <n v="8.9097113977777784E-3"/>
    <n v="2.2334422494000003E-4"/>
    <n v="4.3663015015999883E-9"/>
    <n v="1.3023136590488891E-9"/>
    <n v="1.0590527260533334E-10"/>
    <n v="5.0137699607777787E-4"/>
    <n v="1.2974680016666669E-5"/>
    <n v="1.8314723931111114E-4"/>
    <n v="1.8389001811666668E-3"/>
    <n v="3.0897567346399999"/>
    <n v="1.2106233806222224"/>
    <n v="4.933932957333334E-2"/>
    <n v="1.0160914454533334"/>
    <n v="3.091247602497778E-7"/>
    <n v="1.1306477243760685E-4"/>
    <n v="4.7308176213025645E-12"/>
    <n v="1.3707248304273506E-5"/>
    <n v="3.4360649990769236E-7"/>
    <n v="6.7173869255384438E-12"/>
    <n v="2.0035594754598293E-12"/>
    <n v="1.6293118862358976E-13"/>
    <n v="7.7134922473504288E-7"/>
    <n v="1.9961046179487182E-8"/>
    <n v="2.817649835555556E-7"/>
    <n v="2.8290772017948722E-6"/>
    <n v="4.7534718994461534E-3"/>
    <n v="1.8624975086495728E-3"/>
    <n v="7.5906660882051288E-5"/>
    <n v="1.5632176083897437E-3"/>
    <n v="4.7557655423042743E-10"/>
    <n v="5.7919548968487146E-2"/>
    <n v="3.2789795549115551E-5"/>
    <n v="9.7338301207652904E-5"/>
    <n v="3.0227910649776673E-3"/>
    <n v="3.5766926665053163E-2"/>
    <n v="7.6577121215747317E-3"/>
    <n v="1.1111692361504344E-4"/>
    <n v="1.5878889956127999E-3"/>
    <n v="1.2456938956207671E-2"/>
    <n v="5.0306931552174441E-3"/>
    <n v="7.9181243707198605E-4"/>
    <n v="9.8679918891737606E-2"/>
    <n v="0.52910604557431395"/>
    <n v="1.5424896233400712E-3"/>
    <n v="2.5521909778503618E-2"/>
    <n v="7.8919691361485321E-3"/>
  </r>
  <r>
    <x v="5"/>
    <x v="4"/>
    <x v="0"/>
    <s v="Broccoli"/>
    <n v="7.9500000000000001E-2"/>
    <s v="Boiling (unspecified)"/>
    <s v="industrial composting"/>
    <n v="2.6287074694970738E-2"/>
    <m/>
    <n v="1.2629395429292931"/>
    <n v="9.4642857142857148E-4"/>
    <n v="8.4012506566666659E-2"/>
    <n v="2.0307029500000001E-9"/>
    <n v="9.5530848166666665E-3"/>
    <n v="3.417661275E-4"/>
    <n v="4.0111051900000001E-9"/>
    <n v="1.9036052400000001E-9"/>
    <n v="3.6125667433333332E-11"/>
    <n v="4.2914398566666672E-4"/>
    <n v="1.0987646416666668E-5"/>
    <n v="5.4751875250000001E-4"/>
    <n v="1.6110790716666668E-3"/>
    <n v="0.74615149883333332"/>
    <n v="0.93044035166666661"/>
    <n v="8.912153166666667E-2"/>
    <n v="0.96520278666666659"/>
    <n v="4.0362067850000004E-7"/>
    <n v="1.5667712130000001E-2"/>
    <n v="5.6113747588499993E-10"/>
    <n v="1.1137949999999999E-3"/>
    <n v="2.8374900705000005E-5"/>
    <n v="1.1450652120000001E-10"/>
    <n v="6.4976491619999995E-11"/>
    <n v="3.5212633854E-11"/>
    <n v="1.9782187725000002E-5"/>
    <n v="4.2376175175E-6"/>
    <n v="8.0123518499999993E-6"/>
    <n v="5.4050082375000002E-5"/>
    <n v="3.9770466479999995E-2"/>
    <n v="2.2942380299999999E-2"/>
    <n v="4.1082054300000002E-3"/>
    <n v="0.24727425759000002"/>
    <n v="2.3796592853999999E-8"/>
    <n v="4.4512049999999997E-3"/>
    <n v="3.0369079499999996E-11"/>
    <n v="8.1885000000000006E-5"/>
    <n v="9.5400000000000001E-6"/>
    <n v="9.2057819999999998E-10"/>
    <n v="3.0007354499999996E-11"/>
    <n v="2.1334381500000001E-11"/>
    <n v="1.7569500000000002E-4"/>
    <n v="4.2766389000000003E-7"/>
    <n v="7.6957112999999998E-6"/>
    <n v="7.7433000000000005E-4"/>
    <n v="0.66582363"/>
    <n v="4.2453795000000003E-2"/>
    <n v="9.1663500000000006E-4"/>
    <n v="2.6679405E-2"/>
    <n v="8.6702699999999993E-9"/>
    <n v="1.3547588852461011E-2"/>
    <n v="1.0496976580273976E-7"/>
    <n v="1.6404585215394222E-5"/>
    <n v="5.7471314410109556E-4"/>
    <n v="5.0374801160700724E-3"/>
    <n v="4.150290173619119E-4"/>
    <n v="1.0654034764921772E-4"/>
    <n v="2.7348380193661318E-4"/>
    <n v="3.818361624863293E-5"/>
    <n v="2.3039759369983585E-3"/>
    <s v=""/>
    <n v="7.0645903042054829E-5"/>
    <n v="2.2174555191662609E-4"/>
    <n v="5.9829333404399436E-4"/>
    <n v="2.0461946052279956E-3"/>
    <n v="9.1103909312528748E-7"/>
    <n v="0.10040369366287881"/>
    <n v="2.5251294821131899E-2"/>
    <n v="0.12565498848401072"/>
    <n v="1.9331536689847802E-4"/>
    <n v="0.10413142369666666"/>
    <n v="2.622209505385E-9"/>
    <n v="1.0748764816666666E-2"/>
    <n v="3.7968102820500001E-4"/>
    <n v="5.0461899112000002E-9"/>
    <n v="1.9985890861199998E-9"/>
    <n v="9.2672682787333344E-11"/>
    <n v="6.2462117339166681E-4"/>
    <n v="1.5652927824166667E-5"/>
    <n v="5.6322681565000002E-4"/>
    <n v="2.4394591540416667E-3"/>
    <n v="1.4517455953133334"/>
    <n v="0.99583652696666658"/>
    <n v="9.4146372096666667E-2"/>
    <n v="1.2391564492566667"/>
    <n v="4.3608754135400007E-7"/>
    <n v="1.6020219030256409E-4"/>
    <n v="4.0341684698230767E-12"/>
    <n v="1.6536561256410256E-5"/>
    <n v="5.8412465877692311E-7"/>
    <n v="7.7633690941538466E-12"/>
    <n v="3.0747524401846153E-12"/>
    <n v="1.42573358134359E-13"/>
    <n v="9.609556513717951E-7"/>
    <n v="2.4081427421794872E-8"/>
    <n v="8.6650279330769229E-7"/>
    <n v="3.7530140831410257E-6"/>
    <n v="2.2334547620205128E-3"/>
    <n v="1.5320561953333332E-3"/>
    <n v="1.4484057245641027E-4"/>
    <n v="1.9063945373179487E-3"/>
    <n v="6.7090390977538477E-10"/>
    <n v="8.5363158437060757E-2"/>
    <n v="2.8005003535096136E-5"/>
    <n v="1.1796638972638443E-4"/>
    <n v="5.3072833382787161E-3"/>
    <n v="4.6805398387292488E-2"/>
    <n v="1.1937155863656568E-2"/>
    <n v="1.0215440734246507E-4"/>
    <n v="2.6353621502843028E-3"/>
    <n v="1.5282497323552153E-2"/>
    <n v="1.6145694513996361E-2"/>
    <n v="1.6009923217905444E-3"/>
    <n v="3.5627037414335101E-2"/>
    <n v="0.43706472332525198"/>
    <n v="2.987439853419642E-3"/>
    <n v="3.1547712616152961E-2"/>
    <n v="1.1330385786944798E-2"/>
  </r>
  <r>
    <x v="5"/>
    <x v="4"/>
    <x v="0"/>
    <s v="Onions"/>
    <n v="5.3000000000000005E-2"/>
    <s v="Boiling (unspecified)"/>
    <s v="industrial composting"/>
    <n v="2.6287074694970741E-2"/>
    <m/>
    <n v="0.63722458418584826"/>
    <n v="6.3095238095238102E-4"/>
    <n v="2.4802364066666666E-2"/>
    <n v="1.1659680233333335E-9"/>
    <n v="4.0284202900000001E-3"/>
    <n v="1.0010635877777777E-4"/>
    <n v="1.6505225844444444E-9"/>
    <n v="4.613671906666667E-10"/>
    <n v="1.7428336266666667E-11"/>
    <n v="1.4049511477777781E-4"/>
    <n v="3.8414632022222222E-6"/>
    <n v="1.3417047755555559E-4"/>
    <n v="5.0821589288888892E-4"/>
    <n v="0.3279921076666667"/>
    <n v="1.0359021366666668"/>
    <n v="4.3339347855555557E-2"/>
    <n v="0.34085812855555558"/>
    <n v="1.4329670066666669E-7"/>
    <n v="1.0445141420000002E-2"/>
    <n v="3.7409165059000002E-10"/>
    <n v="7.4252999999999993E-4"/>
    <n v="1.8916600470000003E-5"/>
    <n v="7.633768080000001E-11"/>
    <n v="4.3317661080000003E-11"/>
    <n v="2.3475089236000004E-11"/>
    <n v="1.3188125150000002E-5"/>
    <n v="2.8250783450000004E-6"/>
    <n v="5.3415679000000007E-6"/>
    <n v="3.6033388250000006E-5"/>
    <n v="2.6513644319999998E-2"/>
    <n v="1.5294920200000001E-2"/>
    <n v="2.7388036200000003E-3"/>
    <n v="0.16484950506000001"/>
    <n v="1.5864395236000001E-8"/>
    <n v="2.9674700000000003E-3"/>
    <n v="2.0246053000000001E-11"/>
    <n v="5.4590000000000011E-5"/>
    <n v="6.3600000000000009E-6"/>
    <n v="6.1371880000000006E-10"/>
    <n v="2.0004903000000002E-11"/>
    <n v="1.4222921000000003E-11"/>
    <n v="1.1713000000000003E-4"/>
    <n v="2.8510926000000006E-7"/>
    <n v="5.1304742000000007E-6"/>
    <n v="5.1622000000000007E-4"/>
    <n v="0.44388242000000006"/>
    <n v="2.8302530000000003E-2"/>
    <n v="6.1109000000000011E-4"/>
    <n v="1.7786270000000003E-2"/>
    <n v="5.7801800000000006E-9"/>
    <n v="4.9718015707568668E-3"/>
    <n v="6.2460656327980384E-8"/>
    <n v="7.3646589396838277E-6"/>
    <n v="1.8978887374663131E-4"/>
    <n v="2.3365391926866499E-3"/>
    <n v="1.0895760156237377E-4"/>
    <n v="6.3375527117340576E-5"/>
    <n v="1.1857272475741053E-4"/>
    <n v="1.6957796630714622E-5"/>
    <n v="5.9168504675796891E-4"/>
    <s v=""/>
    <n v="3.8851747558372929E-5"/>
    <n v="2.4037502662475782E-4"/>
    <n v="2.9670672724078657E-4"/>
    <n v="8.64435158361527E-4"/>
    <n v="3.4458207622884415E-7"/>
    <n v="3.3772902961849961E-2"/>
    <n v="9.8458186954736397E-3"/>
    <n v="4.3618721657323598E-2"/>
    <n v="6.710572562665169E-5"/>
    <n v="3.8214975486666664E-2"/>
    <n v="1.5603057269233335E-9"/>
    <n v="4.8255402900000003E-3"/>
    <n v="1.2538295924777778E-4"/>
    <n v="2.3405790652444448E-9"/>
    <n v="5.2468975474666665E-10"/>
    <n v="5.5126346502666677E-11"/>
    <n v="2.7081323992777785E-4"/>
    <n v="6.9516508072222223E-6"/>
    <n v="1.4464251965555559E-4"/>
    <n v="1.0604692811388892E-3"/>
    <n v="0.79838817198666678"/>
    <n v="1.0794995868666666"/>
    <n v="4.668924147555556E-2"/>
    <n v="0.52349390361555559"/>
    <n v="1.6494127590266669E-7"/>
    <n v="5.8792269979487174E-5"/>
    <n v="2.4004703491128209E-12"/>
    <n v="7.4239081384615388E-6"/>
    <n v="1.928968603811966E-7"/>
    <n v="3.6008908696068383E-12"/>
    <n v="8.0721500730256412E-13"/>
    <n v="8.4809763850256427E-14"/>
    <n v="4.1663575373504286E-7"/>
    <n v="1.0694847395726496E-8"/>
    <n v="2.2252695331623939E-7"/>
    <n v="1.6314912017521372E-6"/>
    <n v="1.2282894953641028E-3"/>
    <n v="1.660768595179487E-3"/>
    <n v="7.1829602270085481E-5"/>
    <n v="8.0537523633162397E-4"/>
    <n v="2.5375580908102566E-10"/>
    <n v="3.0216242552328489E-2"/>
    <n v="1.6641069375977591E-5"/>
    <n v="5.2767771881984482E-5"/>
    <n v="1.7078560030021886E-3"/>
    <n v="1.965908514785443E-2"/>
    <n v="3.0622876803150134E-3"/>
    <n v="5.8646873431108385E-5"/>
    <n v="9.108811201113898E-4"/>
    <n v="6.6941817980270052E-3"/>
    <n v="4.0571546538821198E-3"/>
    <n v="5.2985625188588009E-4"/>
    <n v="1.6237616375979477E-2"/>
    <n v="0.48168354155444359"/>
    <n v="1.4766545413977864E-3"/>
    <n v="1.3162672216293633E-2"/>
    <n v="4.2209716290129715E-3"/>
  </r>
  <r>
    <x v="5"/>
    <x v="0"/>
    <x v="0"/>
    <s v="Flour"/>
    <n v="0.159"/>
    <s v="Boiling (unspecified)"/>
    <s v="industrial composting"/>
    <n v="2.6287074694970738E-2"/>
    <m/>
    <n v="0"/>
    <n v="1.892857142857143E-3"/>
    <n v="4.1947871840000005E-2"/>
    <n v="7.0269408700000007E-10"/>
    <n v="9.521647690000001E-3"/>
    <n v="1.4118014920000001E-4"/>
    <n v="3.803074201E-9"/>
    <n v="3.2765956270000002E-10"/>
    <n v="5.4233294100000008E-11"/>
    <n v="5.0110123590000005E-4"/>
    <n v="8.4945394899999996E-6"/>
    <n v="3.3684438850000001E-4"/>
    <n v="2.1189335340000004E-3"/>
    <n v="0.71144388349999998"/>
    <n v="4.4634766730000006"/>
    <n v="1.089002713E-2"/>
    <n v="0.47844692119999999"/>
    <n v="1.9204261679999999E-7"/>
    <n v="3.1335424260000001E-2"/>
    <n v="1.1222749517699999E-9"/>
    <n v="2.2275899999999998E-3"/>
    <n v="5.6749801410000009E-5"/>
    <n v="2.2901304240000002E-10"/>
    <n v="1.2995298323999999E-10"/>
    <n v="7.0425267708000001E-11"/>
    <n v="3.9564375450000004E-5"/>
    <n v="8.4752350349999999E-6"/>
    <n v="1.6024703699999999E-5"/>
    <n v="1.0810016475E-4"/>
    <n v="7.9540932959999991E-2"/>
    <n v="4.5884760599999998E-2"/>
    <n v="8.2164108600000004E-3"/>
    <n v="0.49454851518000004"/>
    <n v="4.7593185707999997E-8"/>
    <n v="8.9024099999999995E-3"/>
    <n v="6.0738158999999992E-11"/>
    <n v="1.6377000000000001E-4"/>
    <n v="1.908E-5"/>
    <n v="1.8411564E-9"/>
    <n v="6.0014708999999993E-11"/>
    <n v="4.2668763000000003E-11"/>
    <n v="3.5139000000000004E-4"/>
    <n v="8.5532778000000007E-7"/>
    <n v="1.53914226E-5"/>
    <n v="1.5486600000000001E-3"/>
    <n v="1.33164726"/>
    <n v="8.4907590000000005E-2"/>
    <n v="1.8332700000000001E-3"/>
    <n v="5.335881E-2"/>
    <n v="1.7340539999999999E-8"/>
    <n v="1.0692431892944901E-2"/>
    <n v="7.5486814656098625E-8"/>
    <n v="1.8181433230284083E-5"/>
    <n v="3.2848223048152336E-4"/>
    <n v="5.8631063418353828E-3"/>
    <n v="1.0749099575769082E-4"/>
    <n v="1.9236641068401801E-4"/>
    <n v="3.9057715383899062E-4"/>
    <n v="4.3482399820174067E-5"/>
    <n v="1.5064328278948267E-3"/>
    <s v=""/>
    <n v="1.0329307032282298E-4"/>
    <n v="1.0230180282649361E-3"/>
    <n v="1.330703183589624E-4"/>
    <n v="1.6947985246377898E-3"/>
    <n v="5.3685435109253697E-7"/>
    <n v="0"/>
    <n v="2.2097343969238049E-2"/>
    <n v="2.2097343969238049E-2"/>
    <n v="3.3995913798827767E-5"/>
    <n v="8.2185706100000006E-2"/>
    <n v="1.8857071977699997E-9"/>
    <n v="1.1913007690000001E-2"/>
    <n v="2.1700995061E-4"/>
    <n v="5.8732436434000001E-9"/>
    <n v="5.1762725494000001E-10"/>
    <n v="1.6732732480800001E-10"/>
    <n v="8.9205561135000013E-4"/>
    <n v="1.7825102304999998E-5"/>
    <n v="3.6826051480000002E-4"/>
    <n v="3.7756936987500007E-3"/>
    <n v="2.12263207646"/>
    <n v="4.5942690236000008"/>
    <n v="2.0939707990000004E-2"/>
    <n v="1.0263542463799999"/>
    <n v="2.56976342508E-7"/>
    <n v="1.2643954784615386E-4"/>
    <n v="2.9010879965692302E-12"/>
    <n v="1.832770413846154E-5"/>
    <n v="3.3386146247692307E-7"/>
    <n v="9.0357594513846163E-12"/>
    <n v="7.9634962298461545E-13"/>
    <n v="2.5742665355076924E-13"/>
    <n v="1.3723932482307695E-6"/>
    <n v="2.7423234315384613E-8"/>
    <n v="5.6655463815384616E-7"/>
    <n v="5.8087595365384622E-6"/>
    <n v="3.2655878099384613E-3"/>
    <n v="7.0681061901538477E-3"/>
    <n v="3.2214935369230774E-5"/>
    <n v="1.5790065328923075E-3"/>
    <n v="3.9534821924307692E-10"/>
    <n v="6.2884213252232285E-2"/>
    <n v="1.9730083168750918E-5"/>
    <n v="1.2995770921807567E-4"/>
    <n v="2.8432924718108589E-3"/>
    <n v="4.6023485256269418E-2"/>
    <n v="2.783338316782145E-3"/>
    <n v="1.7870874778639343E-4"/>
    <n v="3.1952586571170069E-3"/>
    <n v="1.7043549682094594E-2"/>
    <n v="1.0263642638024262E-2"/>
    <n v="2.1540636292110746E-3"/>
    <n v="3.6627677257764751E-2"/>
    <n v="2.0658574876659204"/>
    <n v="6.1362950183959947E-4"/>
    <n v="2.5338426339978425E-2"/>
    <n v="6.3611866196784696E-3"/>
  </r>
  <r>
    <x v="5"/>
    <x v="3"/>
    <x v="0"/>
    <s v="Eggs"/>
    <n v="5.3000000000000005E-2"/>
    <s v="Boiling (unspecified)"/>
    <s v="industrial composting"/>
    <n v="2.6287074694970741E-2"/>
    <m/>
    <n v="2.7022484230769233"/>
    <n v="6.3095238095238102E-4"/>
    <n v="0.12200017588888888"/>
    <n v="2.3059292999999999E-9"/>
    <n v="1.4858516433333335E-2"/>
    <n v="4.5019616277777779E-4"/>
    <n v="1.4006918322222223E-8"/>
    <n v="1.8177845777777779E-9"/>
    <n v="1.4535598033333332E-10"/>
    <n v="1.8812096188888889E-3"/>
    <n v="3.3767497211111114E-5"/>
    <n v="8.2702648666666673E-4"/>
    <n v="8.1401863777777785E-3"/>
    <n v="4.0391536733333337"/>
    <n v="10.582544744444444"/>
    <n v="5.0870416422222231E-2"/>
    <n v="1.0593690644444447"/>
    <n v="4.4913718155555562E-7"/>
    <n v="1.0445141420000002E-2"/>
    <n v="3.7409165059000002E-10"/>
    <n v="7.4252999999999993E-4"/>
    <n v="1.8916600470000003E-5"/>
    <n v="7.633768080000001E-11"/>
    <n v="4.3317661080000003E-11"/>
    <n v="2.3475089236000004E-11"/>
    <n v="1.3188125150000002E-5"/>
    <n v="2.8250783450000004E-6"/>
    <n v="5.3415679000000007E-6"/>
    <n v="3.6033388250000006E-5"/>
    <n v="2.6513644319999998E-2"/>
    <n v="1.5294920200000001E-2"/>
    <n v="2.7388036200000003E-3"/>
    <n v="0.16484950506000001"/>
    <n v="1.5864395236000001E-8"/>
    <n v="2.9674700000000003E-3"/>
    <n v="2.0246053000000001E-11"/>
    <n v="5.4590000000000011E-5"/>
    <n v="6.3600000000000009E-6"/>
    <n v="6.1371880000000006E-10"/>
    <n v="2.0004903000000002E-11"/>
    <n v="1.4222921000000003E-11"/>
    <n v="1.1713000000000003E-4"/>
    <n v="2.8510926000000006E-7"/>
    <n v="5.1304742000000007E-6"/>
    <n v="5.1622000000000007E-4"/>
    <n v="0.44388242000000006"/>
    <n v="2.8302530000000003E-2"/>
    <n v="6.1109000000000011E-4"/>
    <n v="1.7786270000000003E-2"/>
    <n v="5.7801800000000006E-9"/>
    <n v="1.7617321483767455E-2"/>
    <n v="1.0809448840362269E-7"/>
    <n v="2.3893370666518292E-5"/>
    <n v="7.1971056334430689E-4"/>
    <n v="1.4671607616725899E-2"/>
    <n v="3.9063259879666543E-4"/>
    <n v="2.1044643585627423E-4"/>
    <n v="8.807262362779091E-4"/>
    <n v="8.9959104199178173E-5"/>
    <n v="3.4259314434861776E-3"/>
    <s v=""/>
    <n v="2.1944699853614579E-4"/>
    <n v="2.3661511722946195E-3"/>
    <n v="3.4456611917825308E-4"/>
    <n v="2.0508980958663923E-3"/>
    <n v="9.83519463627929E-7"/>
    <n v="0.14321916642307694"/>
    <n v="4.3012382852947832E-2"/>
    <n v="0.18623154927602478"/>
    <n v="2.8651007580926888E-4"/>
    <n v="0.13541278730888889"/>
    <n v="2.7002670035899995E-9"/>
    <n v="1.5655636433333335E-2"/>
    <n v="4.7547276324777781E-4"/>
    <n v="1.4696974803022223E-8"/>
    <n v="1.8811071418577778E-9"/>
    <n v="1.8305399056933334E-10"/>
    <n v="2.011527744038889E-3"/>
    <n v="3.6877684816111119E-5"/>
    <n v="8.3749852876666673E-4"/>
    <n v="8.6924397660277774E-3"/>
    <n v="4.5095497376533338"/>
    <n v="10.626142194644444"/>
    <n v="5.4220310042222233E-2"/>
    <n v="1.2420048395044447"/>
    <n v="4.7078175679155563E-7"/>
    <n v="2.0832736509059831E-4"/>
    <n v="4.154256928599999E-12"/>
    <n v="2.4085594512820515E-5"/>
    <n v="7.3149655884273512E-7"/>
    <n v="2.2610730466188034E-11"/>
    <n v="2.8940109874735042E-12"/>
    <n v="2.8162152395282053E-13"/>
    <n v="3.0946580677521371E-6"/>
    <n v="5.6734899717094032E-8"/>
    <n v="1.2884592750256412E-6"/>
    <n v="1.3372984255427349E-5"/>
    <n v="6.9377688271589754E-3"/>
    <n v="1.634791106868376E-2"/>
    <n v="8.341586160341882E-5"/>
    <n v="1.9107766761606842E-3"/>
    <n v="7.2427962583316246E-10"/>
    <n v="0.11335594882124946"/>
    <n v="2.8954632036513178E-5"/>
    <n v="1.7251502753270014E-4"/>
    <n v="6.7242352777850921E-3"/>
    <n v="0.159025919559107"/>
    <n v="1.128408518381044E-2"/>
    <n v="2.4040671561869603E-4"/>
    <n v="1.1025459266350537E-2"/>
    <n v="3.671054746888984E-2"/>
    <n v="2.4186665356799752E-2"/>
    <n v="7.7792433526682782E-3"/>
    <n v="0.18080527460172444"/>
    <n v="4.8530887945559114"/>
    <n v="1.717916629095148E-3"/>
    <n v="3.1846962275533387E-2"/>
    <n v="1.2324162638579396E-2"/>
  </r>
  <r>
    <x v="5"/>
    <x v="1"/>
    <x v="0"/>
    <s v="Milk"/>
    <n v="5.3000000000000005E-2"/>
    <s v="Boiling (unspecified)"/>
    <s v="industrial composting"/>
    <n v="2.6287074694970741E-2"/>
    <m/>
    <n v="0.51222692307692297"/>
    <n v="6.3095238095238102E-4"/>
    <n v="8.1223883578947387E-2"/>
    <n v="1.2721362378947372E-9"/>
    <n v="7.545254063157896E-3"/>
    <n v="1.6956462947368423E-4"/>
    <n v="6.7342882315789485E-9"/>
    <n v="9.5306714421052652E-10"/>
    <n v="3.9777325126315796E-11"/>
    <n v="9.0137005157894757E-4"/>
    <n v="6.8983795789473692E-6"/>
    <n v="2.4334050673684214E-4"/>
    <n v="3.8549700631578952E-3"/>
    <n v="0.93537395894736852"/>
    <n v="3.5601530442105274"/>
    <n v="9.7206786736842125E-3"/>
    <n v="0.47849066126315803"/>
    <n v="1.8747589021052634E-7"/>
    <n v="1.0445141420000002E-2"/>
    <n v="3.7409165059000002E-10"/>
    <n v="7.4252999999999993E-4"/>
    <n v="1.8916600470000003E-5"/>
    <n v="7.633768080000001E-11"/>
    <n v="4.3317661080000003E-11"/>
    <n v="2.3475089236000004E-11"/>
    <n v="1.3188125150000002E-5"/>
    <n v="2.8250783450000004E-6"/>
    <n v="5.3415679000000007E-6"/>
    <n v="3.6033388250000006E-5"/>
    <n v="2.6513644319999998E-2"/>
    <n v="1.5294920200000001E-2"/>
    <n v="2.7388036200000003E-3"/>
    <n v="0.16484950506000001"/>
    <n v="1.5864395236000001E-8"/>
    <n v="2.9674700000000003E-3"/>
    <n v="2.0246053000000001E-11"/>
    <n v="5.4590000000000011E-5"/>
    <n v="6.3600000000000009E-6"/>
    <n v="6.1371880000000006E-10"/>
    <n v="2.0004903000000002E-11"/>
    <n v="1.4222921000000003E-11"/>
    <n v="1.1713000000000003E-4"/>
    <n v="2.8510926000000006E-7"/>
    <n v="5.1304742000000007E-6"/>
    <n v="5.1622000000000007E-4"/>
    <n v="0.44388242000000006"/>
    <n v="2.8302530000000003E-2"/>
    <n v="6.1109000000000011E-4"/>
    <n v="1.7786270000000003E-2"/>
    <n v="5.7801800000000006E-9"/>
    <n v="1.2312290365091424E-2"/>
    <n v="6.6710680056183336E-8"/>
    <n v="1.273199186622526E-5"/>
    <n v="2.9492602353836726E-4"/>
    <n v="7.4115301884397564E-3"/>
    <n v="2.1106450786615065E-4"/>
    <n v="8.9068848720855865E-5"/>
    <n v="4.5171380190783871E-4"/>
    <n v="2.4414811902504429E-5"/>
    <n v="1.0382637842863245E-3"/>
    <s v=""/>
    <n v="6.8408606221215357E-5"/>
    <n v="8.0245664897128763E-4"/>
    <n v="8.306253444818891E-5"/>
    <n v="1.0917050451454751E-3"/>
    <n v="4.3687769341634695E-7"/>
    <n v="2.7148026923076919E-2"/>
    <n v="2.3892140746779086E-2"/>
    <n v="5.1040167669856001E-2"/>
    <n v="7.8523334876701544E-5"/>
    <n v="9.4636494998947385E-2"/>
    <n v="1.6664739414847372E-9"/>
    <n v="8.3423740631578952E-3"/>
    <n v="1.9484122994368425E-4"/>
    <n v="7.4243447123789488E-9"/>
    <n v="1.0163897082905266E-9"/>
    <n v="7.7475335362315799E-11"/>
    <n v="1.0316881767289477E-3"/>
    <n v="1.0008567183947369E-5"/>
    <n v="2.5381254883684215E-4"/>
    <n v="4.4072234514078955E-3"/>
    <n v="1.4057700232673687"/>
    <n v="3.6037504944105274"/>
    <n v="1.3070572293684213E-2"/>
    <n v="0.66112643632315804"/>
    <n v="2.0912046544652634E-7"/>
    <n v="1.4559460769068827E-4"/>
    <n v="2.5638060638226726E-12"/>
    <n v="1.2834421635627531E-5"/>
    <n v="2.9975573837489882E-7"/>
    <n v="1.1422068788275306E-11"/>
    <n v="1.5636764742931179E-12"/>
    <n v="1.1919282363433199E-13"/>
    <n v="1.5872125795829965E-6"/>
    <n v="1.5397795667611339E-8"/>
    <n v="3.9048084436437253E-7"/>
    <n v="6.7803437713967627E-6"/>
    <n v="2.1627231127190286E-3"/>
    <n v="5.5442315298623495E-3"/>
    <n v="2.0108572759514175E-5"/>
    <n v="1.0171175943433201E-3"/>
    <n v="3.2172379299465591E-10"/>
    <n v="7.8477293614640009E-2"/>
    <n v="1.7787870578191843E-5"/>
    <n v="9.165304005891056E-5"/>
    <n v="2.7031121504254535E-3"/>
    <n v="7.6998485743746126E-2"/>
    <n v="6.0426810967734593E-3"/>
    <n v="9.0400359691396895E-5"/>
    <n v="5.3320133561066876E-3"/>
    <n v="9.7603254695130589E-3"/>
    <n v="7.2288660079653962E-3"/>
    <n v="3.7088408351564545E-3"/>
    <n v="4.3171342419816371E-2"/>
    <n v="1.6375373982957631"/>
    <n v="3.9966125145152138E-4"/>
    <n v="1.6741693820906085E-2"/>
    <n v="5.3914916676987331E-3"/>
  </r>
  <r>
    <x v="5"/>
    <x v="1"/>
    <x v="0"/>
    <s v="Heavy cream"/>
    <n v="0.18720000000000006"/>
    <s v="Raw"/>
    <s v="industrial composting"/>
    <n v="3.3817472360719712E-2"/>
    <m/>
    <n v="0"/>
    <n v="2.2285714285714292E-3"/>
    <n v="0.48690714384000017"/>
    <n v="6.1489810512000016E-9"/>
    <n v="6.4182802320000024E-2"/>
    <n v="9.6446344176000026E-4"/>
    <n v="4.0421611152000011E-8"/>
    <n v="6.5410014384000014E-9"/>
    <n v="2.702173406400001E-10"/>
    <n v="5.4790828560000015E-3"/>
    <n v="5.3084843136000018E-5"/>
    <n v="1.4540394585600006E-3"/>
    <n v="2.3033363184000007E-2"/>
    <n v="5.6017370448000019"/>
    <n v="21.724655472000009"/>
    <n v="6.7194610704000027E-2"/>
    <n v="3.3395867856000012"/>
    <n v="2.1977420400000006E-6"/>
    <n v="0"/>
    <n v="0"/>
    <n v="0"/>
    <n v="0"/>
    <n v="0"/>
    <n v="0"/>
    <n v="0"/>
    <n v="0"/>
    <n v="0"/>
    <n v="0"/>
    <n v="0"/>
    <n v="0"/>
    <n v="0"/>
    <n v="0"/>
    <n v="0"/>
    <n v="0"/>
    <n v="1.0481328000000003E-2"/>
    <n v="7.1510587200000023E-11"/>
    <n v="1.9281600000000009E-4"/>
    <n v="2.2464000000000007E-5"/>
    <n v="2.1677011200000007E-9"/>
    <n v="7.0658827200000026E-11"/>
    <n v="5.0236430400000019E-11"/>
    <n v="4.1371200000000016E-4"/>
    <n v="1.0070274240000004E-6"/>
    <n v="1.8121222080000004E-5"/>
    <n v="1.8233280000000006E-3"/>
    <n v="1.5678262080000005"/>
    <n v="9.9966672000000034E-2"/>
    <n v="2.1584160000000007E-3"/>
    <n v="6.2822448000000017E-2"/>
    <n v="2.0416032000000006E-8"/>
    <n v="6.4710673082422343E-2"/>
    <n v="2.4901273110322244E-7"/>
    <n v="9.8248992748138902E-5"/>
    <n v="1.4938860014551318E-3"/>
    <n v="4.251580251688946E-2"/>
    <n v="1.3729840126816383E-3"/>
    <n v="3.6840690422713126E-4"/>
    <n v="2.5800981617394819E-3"/>
    <n v="1.319512394636449E-4"/>
    <n v="6.0221258813384177E-3"/>
    <s v=""/>
    <n v="3.4889051638683919E-4"/>
    <n v="4.8597463053844112E-3"/>
    <n v="4.4073343081318218E-4"/>
    <n v="5.6183312629704942E-3"/>
    <n v="4.6339978254113455E-6"/>
    <n v="0"/>
    <n v="0.13056676131907682"/>
    <n v="0.13056676131907682"/>
    <n v="2.0087194049088743E-4"/>
    <n v="0.49738847184000018"/>
    <n v="6.2204916384000012E-9"/>
    <n v="6.4375618320000022E-2"/>
    <n v="9.8692744176000018E-4"/>
    <n v="4.2589312272000013E-8"/>
    <n v="6.611660265600001E-9"/>
    <n v="3.2045377104000013E-10"/>
    <n v="5.8927948560000016E-3"/>
    <n v="5.4091870560000018E-5"/>
    <n v="1.4721606806400007E-3"/>
    <n v="2.4856691184000006E-2"/>
    <n v="7.1695632528000024"/>
    <n v="21.82462214400001"/>
    <n v="6.9353026704000023E-2"/>
    <n v="3.4024092336000011"/>
    <n v="2.2181580720000006E-6"/>
    <n v="7.6521303360000033E-4"/>
    <n v="9.5699871360000017E-12"/>
    <n v="9.9039412800000032E-5"/>
    <n v="1.5183499104000002E-6"/>
    <n v="6.5522018880000023E-11"/>
    <n v="1.0171785024000001E-11"/>
    <n v="4.9300580160000019E-13"/>
    <n v="9.065838240000002E-6"/>
    <n v="8.3218262400000029E-8"/>
    <n v="2.2648625856000011E-6"/>
    <n v="3.8241063360000008E-5"/>
    <n v="1.1030097312000003E-2"/>
    <n v="3.3576341760000017E-2"/>
    <n v="1.0669696416000003E-4"/>
    <n v="5.2344757440000019E-3"/>
    <n v="3.4125508800000008E-9"/>
    <n v="0.32397783329046781"/>
    <n v="5.1649802377889594E-5"/>
    <n v="5.5169261036967126E-4"/>
    <n v="1.0750774007668761E-2"/>
    <n v="0.35503343853946306"/>
    <n v="3.0830275954216078E-2"/>
    <n v="3.003099684970649E-4"/>
    <n v="2.4810570787998417E-2"/>
    <n v="4.1415138351490396E-2"/>
    <n v="3.2851146857148947E-2"/>
    <n v="1.705234587935733E-2"/>
    <n v="0.19491698588279011"/>
    <n v="7.7337832255337222"/>
    <n v="1.6750954036440669E-3"/>
    <n v="6.7548118800444007E-2"/>
    <n v="4.5276761059381131E-2"/>
  </r>
  <r>
    <x v="5"/>
    <x v="1"/>
    <x v="0"/>
    <s v="Butter"/>
    <n v="3.1200000000000012E-2"/>
    <s v="Raw"/>
    <s v="industrial composting"/>
    <n v="3.3817472360719712E-2"/>
    <m/>
    <n v="6.0664224433399943"/>
    <n v="3.714285714285716E-4"/>
    <n v="0.24786804432000009"/>
    <n v="2.1495415032000012E-9"/>
    <n v="2.2118036304000006E-2"/>
    <n v="4.3786778880000019E-4"/>
    <n v="2.201310508800001E-8"/>
    <n v="3.0894909864000011E-9"/>
    <n v="1.2127010376000005E-10"/>
    <n v="3.1613655840000013E-3"/>
    <n v="1.7420158704000007E-5"/>
    <n v="8.4593645760000025E-4"/>
    <n v="1.3727368824000006E-2"/>
    <n v="3.1442390928000012"/>
    <n v="12.361682112000006"/>
    <n v="2.7012547848000012E-2"/>
    <n v="1.0070981856000003"/>
    <n v="5.3276336880000028E-7"/>
    <n v="0"/>
    <n v="0"/>
    <n v="0"/>
    <n v="0"/>
    <n v="0"/>
    <n v="0"/>
    <n v="0"/>
    <n v="0"/>
    <n v="0"/>
    <n v="0"/>
    <n v="0"/>
    <n v="0"/>
    <n v="0"/>
    <n v="0"/>
    <n v="0"/>
    <n v="0"/>
    <n v="1.7468880000000007E-3"/>
    <n v="1.1918431200000005E-11"/>
    <n v="3.2136000000000019E-5"/>
    <n v="3.7440000000000018E-6"/>
    <n v="3.6128352000000014E-10"/>
    <n v="1.1776471200000004E-11"/>
    <n v="8.3727384000000032E-12"/>
    <n v="6.8952000000000027E-5"/>
    <n v="1.6783790400000007E-7"/>
    <n v="3.020203680000001E-6"/>
    <n v="3.0388800000000015E-4"/>
    <n v="0.26130436800000012"/>
    <n v="1.6661112000000006E-2"/>
    <n v="3.5973600000000015E-4"/>
    <n v="1.0470408000000004E-2"/>
    <n v="3.4026720000000013E-9"/>
    <n v="3.2475119944168143E-2"/>
    <n v="8.6525482666443555E-8"/>
    <n v="3.3805222766918551E-5"/>
    <n v="6.6845610067280895E-4"/>
    <n v="2.2335770096932772E-2"/>
    <n v="6.4401231570966448E-4"/>
    <n v="1.4904277138124396E-4"/>
    <n v="1.4143605307805622E-3"/>
    <n v="4.2904006241265806E-5"/>
    <n v="3.4728029007039815E-3"/>
    <s v=""/>
    <n v="1.657230398451832E-4"/>
    <n v="2.7563184073797161E-3"/>
    <n v="1.7394886918216501E-4"/>
    <n v="1.6802909494783936E-3"/>
    <n v="1.1201150623527842E-6"/>
    <n v="0.18927238023220791"/>
    <n v="6.6013761795787856E-2"/>
    <n v="0.25528614202799577"/>
    <n v="3.9274791081230116E-4"/>
    <n v="0.24961493232000009"/>
    <n v="2.1614599344000012E-9"/>
    <n v="2.2150172304000005E-2"/>
    <n v="4.4161178880000021E-4"/>
    <n v="2.2374388608000012E-8"/>
    <n v="3.101267457600001E-9"/>
    <n v="1.2964284216000005E-10"/>
    <n v="3.2303175840000015E-3"/>
    <n v="1.7587996608000006E-5"/>
    <n v="8.4895666128000026E-4"/>
    <n v="1.4031256824000006E-2"/>
    <n v="3.4055434608000015"/>
    <n v="12.378343224000005"/>
    <n v="2.7372283848000011E-2"/>
    <n v="1.0175685936000003"/>
    <n v="5.3616604080000028E-7"/>
    <n v="3.8402297280000014E-4"/>
    <n v="3.3253229760000019E-12"/>
    <n v="3.4077188160000011E-5"/>
    <n v="6.7940275200000036E-7"/>
    <n v="3.4422136320000017E-11"/>
    <n v="4.7711807040000014E-12"/>
    <n v="1.9945052640000008E-13"/>
    <n v="4.9697193600000025E-6"/>
    <n v="2.7058456320000011E-8"/>
    <n v="1.3060871712000004E-6"/>
    <n v="2.1586548960000009E-5"/>
    <n v="5.2392976320000022E-3"/>
    <n v="1.9043604960000009E-2"/>
    <n v="4.2111205920000016E-5"/>
    <n v="1.5654901440000004E-3"/>
    <n v="8.2487083200000045E-10"/>
    <n v="0.16484551978399306"/>
    <n v="1.8051861842710964E-5"/>
    <n v="1.901088248911005E-4"/>
    <n v="4.8784356083893931E-3"/>
    <n v="0.19310389054624821"/>
    <n v="1.4558527634268367E-2"/>
    <n v="1.3424595869433143E-4"/>
    <n v="1.4289475053168552E-2"/>
    <n v="1.3586376464175588E-2"/>
    <n v="1.9106516794081412E-2"/>
    <n v="1.014327104567408E-2"/>
    <n v="0.10868513440341461"/>
    <n v="4.4001642324631378"/>
    <n v="6.7296842680358111E-4"/>
    <n v="2.0364268413529285E-2"/>
    <n v="1.0974642246708301E-2"/>
  </r>
  <r>
    <x v="5"/>
    <x v="3"/>
    <x v="0"/>
    <s v="Parsley"/>
    <n v="3.1200000000000012E-2"/>
    <s v="Raw"/>
    <s v="industrial composting"/>
    <n v="3.3817472360719712E-2"/>
    <m/>
    <s v=""/>
    <n v="3.714285714285716E-4"/>
    <n v="3.5042226960000013E-2"/>
    <n v="3.8963776800000012E-10"/>
    <n v="2.6839333872000011E-3"/>
    <n v="1.6343008344000005E-4"/>
    <n v="3.2581152240000011E-9"/>
    <n v="1.9098587664000007E-9"/>
    <n v="5.5812469440000021E-11"/>
    <n v="4.5021674880000017E-4"/>
    <n v="7.3561565999999721E-6"/>
    <n v="6.4739301120000025E-4"/>
    <n v="1.9292696904000008E-3"/>
    <n v="0.20780925984000007"/>
    <n v="4.0679608320000016"/>
    <n v="5.8022150160000029E-2"/>
    <n v="0.42561773280000015"/>
    <n v="1.4094970656000005E-7"/>
    <n v="0"/>
    <n v="0"/>
    <n v="0"/>
    <n v="0"/>
    <n v="0"/>
    <n v="0"/>
    <n v="0"/>
    <n v="0"/>
    <n v="0"/>
    <n v="0"/>
    <n v="0"/>
    <n v="0"/>
    <n v="0"/>
    <n v="0"/>
    <n v="0"/>
    <n v="0"/>
    <n v="1.7468880000000007E-3"/>
    <n v="1.1918431200000005E-11"/>
    <n v="3.2136000000000019E-5"/>
    <n v="3.7440000000000018E-6"/>
    <n v="3.6128352000000014E-10"/>
    <n v="1.1776471200000004E-11"/>
    <n v="8.3727384000000032E-12"/>
    <n v="6.8952000000000027E-5"/>
    <n v="1.6783790400000007E-7"/>
    <n v="3.020203680000001E-6"/>
    <n v="3.0388800000000015E-4"/>
    <n v="0.26130436800000012"/>
    <n v="1.6661112000000006E-2"/>
    <n v="3.5973600000000015E-4"/>
    <n v="1.0470408000000004E-2"/>
    <n v="3.4026720000000013E-9"/>
    <n v="4.7862958752570781E-3"/>
    <n v="1.607471107861519E-8"/>
    <n v="4.1452197041430283E-6"/>
    <n v="2.5304699463189056E-4"/>
    <n v="3.6131516105966806E-3"/>
    <n v="3.9904870387212084E-4"/>
    <n v="7.3789968645923015E-5"/>
    <n v="2.2731256850857308E-4"/>
    <n v="1.8353966876024559E-5"/>
    <n v="2.6606268639035873E-3"/>
    <s v=""/>
    <n v="2.2828349522864135E-5"/>
    <n v="9.0953356581723423E-4"/>
    <n v="3.7101263214453755E-4"/>
    <n v="7.2010374609609944E-4"/>
    <n v="3.0156940426561061E-7"/>
    <s v=""/>
    <n v="1.4059567709692102E-2"/>
    <n v="1.4059567709692102E-2"/>
    <n v="2.163010416875708E-5"/>
    <n v="3.6789114960000015E-2"/>
    <n v="4.0155619920000011E-10"/>
    <n v="2.716069387200001E-3"/>
    <n v="1.6717408344000005E-4"/>
    <n v="3.6193987440000013E-9"/>
    <n v="1.9216352376000007E-9"/>
    <n v="6.4185207840000018E-11"/>
    <n v="5.1916874880000017E-4"/>
    <n v="7.5239945039999719E-6"/>
    <n v="6.5041321488000026E-4"/>
    <n v="2.233157690400001E-3"/>
    <n v="0.46911362784000021"/>
    <n v="4.084621944000002"/>
    <n v="5.8381886160000028E-2"/>
    <n v="0.43608814080000013"/>
    <n v="1.4435237856000005E-7"/>
    <n v="5.6598638400000021E-5"/>
    <n v="6.1777876800000014E-13"/>
    <n v="4.178568288000002E-6"/>
    <n v="2.5719089760000009E-7"/>
    <n v="5.5683057600000022E-12"/>
    <n v="2.9563619040000011E-12"/>
    <n v="9.8746473600000025E-14"/>
    <n v="7.9872115200000026E-7"/>
    <n v="1.1575376159999956E-8"/>
    <n v="1.0006357152000004E-6"/>
    <n v="3.4356272160000015E-6"/>
    <n v="7.2171327360000031E-4"/>
    <n v="6.2840337600000027E-3"/>
    <n v="8.9818286400000042E-5"/>
    <n v="6.709048320000002E-4"/>
    <n v="2.2208058240000007E-10"/>
    <n v="2.3338682876648205E-2"/>
    <n v="3.2749509595807064E-6"/>
    <n v="2.3077136613004901E-5"/>
    <n v="1.8217146325435862E-3"/>
    <n v="2.867217957877629E-2"/>
    <n v="9.0004940102434983E-3"/>
    <n v="6.1953173650082318E-5"/>
    <n v="2.0440264024774038E-3"/>
    <n v="5.7397897845757311E-3"/>
    <n v="1.4622709881202916E-2"/>
    <n v="1.4320754541627895E-3"/>
    <n v="7.4676893540800583E-3"/>
    <n v="1.4481329379441497"/>
    <n v="1.4451684172851157E-3"/>
    <n v="8.6104371003776718E-3"/>
    <n v="2.9052319286147167E-3"/>
  </r>
  <r>
    <x v="5"/>
    <x v="4"/>
    <x v="0"/>
    <s v="Onions"/>
    <n v="3.1200000000000012E-2"/>
    <s v="Raw"/>
    <s v="industrial composting"/>
    <n v="3.3817472360719712E-2"/>
    <m/>
    <n v="0.63722458418584826"/>
    <n v="3.714285714285716E-4"/>
    <n v="1.3140573264000005E-2"/>
    <n v="6.1774305840000032E-10"/>
    <n v="2.1343026744000009E-3"/>
    <n v="5.3037482160000017E-5"/>
    <n v="8.7446555040000025E-10"/>
    <n v="2.4443756064000011E-10"/>
    <n v="9.2337298560000042E-12"/>
    <n v="7.4435902320000037E-5"/>
    <n v="2.0352506928000007E-6"/>
    <n v="7.1085037920000041E-5"/>
    <n v="2.692585334400001E-4"/>
    <n v="0.17377393176000008"/>
    <n v="0.54883267920000023"/>
    <n v="2.296167712800001E-2"/>
    <n v="0.18059049528000007"/>
    <n v="7.5920214240000039E-8"/>
    <n v="0"/>
    <n v="0"/>
    <n v="0"/>
    <n v="0"/>
    <n v="0"/>
    <n v="0"/>
    <n v="0"/>
    <n v="0"/>
    <n v="0"/>
    <n v="0"/>
    <n v="0"/>
    <n v="0"/>
    <n v="0"/>
    <n v="0"/>
    <n v="0"/>
    <n v="0"/>
    <n v="1.7468880000000007E-3"/>
    <n v="1.1918431200000005E-11"/>
    <n v="3.2136000000000019E-5"/>
    <n v="3.7440000000000018E-6"/>
    <n v="3.6128352000000014E-10"/>
    <n v="1.1776471200000004E-11"/>
    <n v="8.3727384000000032E-12"/>
    <n v="6.8952000000000027E-5"/>
    <n v="1.6783790400000007E-7"/>
    <n v="3.020203680000001E-6"/>
    <n v="3.0388800000000015E-4"/>
    <n v="0.26130436800000012"/>
    <n v="1.6661112000000006E-2"/>
    <n v="3.5973600000000015E-4"/>
    <n v="1.0470408000000004E-2"/>
    <n v="3.4026720000000013E-9"/>
    <n v="1.9368716675681812E-3"/>
    <n v="2.5206002404682754E-8"/>
    <n v="3.3063824964347662E-6"/>
    <n v="8.5948629809531619E-5"/>
    <n v="1.2336161500334296E-3"/>
    <n v="5.3205663238823558E-5"/>
    <n v="2.0241123839845759E-5"/>
    <n v="6.2780882795338978E-5"/>
    <n v="5.3741951976597027E-6"/>
    <n v="3.0314020694275484E-4"/>
    <s v=""/>
    <n v="2.1172097562943262E-5"/>
    <n v="1.2591999734838679E-4"/>
    <n v="1.4820588095143948E-4"/>
    <n v="3.1549510136193219E-4"/>
    <n v="1.6571500786239349E-7"/>
    <n v="1.9881407026598474E-2"/>
    <n v="4.3154689001569692E-3"/>
    <n v="2.4196875926755443E-2"/>
    <n v="3.7225962964239141E-5"/>
    <n v="1.4887461264000005E-2"/>
    <n v="6.2966148960000037E-10"/>
    <n v="2.1664386744000008E-3"/>
    <n v="5.678148216000002E-5"/>
    <n v="1.2357490704000003E-9"/>
    <n v="2.562140318400001E-10"/>
    <n v="1.7606468256000006E-11"/>
    <n v="1.4338790232000005E-4"/>
    <n v="2.2030885968000009E-6"/>
    <n v="7.4105241600000039E-5"/>
    <n v="5.7314653344000025E-4"/>
    <n v="0.43507829976000023"/>
    <n v="0.56549379120000021"/>
    <n v="2.3321413128000009E-2"/>
    <n v="0.19106090328000008"/>
    <n v="7.9322886240000034E-8"/>
    <n v="2.2903786560000008E-5"/>
    <n v="9.6870998400000053E-13"/>
    <n v="3.3329825760000013E-6"/>
    <n v="8.7356126400000032E-8"/>
    <n v="1.9011524160000007E-12"/>
    <n v="3.9417543360000016E-13"/>
    <n v="2.7086874240000009E-14"/>
    <n v="2.2059677280000009E-7"/>
    <n v="3.3893670720000014E-9"/>
    <n v="1.1400806400000006E-7"/>
    <n v="8.8176389760000042E-7"/>
    <n v="6.693512304000004E-4"/>
    <n v="8.6999044800000033E-4"/>
    <n v="3.5879097120000017E-5"/>
    <n v="2.9393985120000014E-4"/>
    <n v="1.2203520960000005E-10"/>
    <n v="8.7763812912226447E-3"/>
    <n v="5.1902213694297403E-6"/>
    <n v="1.8353185819829127E-5"/>
    <n v="5.9214823798379068E-4"/>
    <n v="7.7738694746773756E-3"/>
    <n v="1.1535846915253999E-3"/>
    <n v="1.0510636146869839E-5"/>
    <n v="3.4673667801097277E-4"/>
    <n v="1.5912463936472688E-3"/>
    <n v="1.6076558897765757E-3"/>
    <n v="2.0639649447455475E-4"/>
    <n v="6.2945065621722238E-3"/>
    <n v="0.19554967817870994"/>
    <n v="5.7209379126478771E-4"/>
    <n v="3.6575469334433901E-3"/>
    <n v="1.5659482157717294E-3"/>
  </r>
  <r>
    <x v="6"/>
    <x v="10"/>
    <x v="0"/>
    <s v="Beef"/>
    <n v="0.32760000000000006"/>
    <s v="Boiling (unspecified)"/>
    <s v="industrial composting"/>
    <n v="8.0727434020847214E-2"/>
    <m/>
    <n v="5.2430406923076927"/>
    <n v="4.4270270270270282E-3"/>
    <n v="8.1861366600000025"/>
    <n v="4.5719550864000014E-8"/>
    <n v="0.61490913120000024"/>
    <n v="1.2935660868000003E-2"/>
    <n v="7.6001463720000012E-7"/>
    <n v="1.1849264856000004E-7"/>
    <n v="3.406038948000001E-9"/>
    <n v="0.11141219700000003"/>
    <n v="4.1375407320000005E-4"/>
    <n v="2.508080749200001E-2"/>
    <n v="0.49139667720000008"/>
    <n v="44.646624828000007"/>
    <n v="526.21938720000014"/>
    <n v="0.79263550080000034"/>
    <n v="28.867944456000007"/>
    <n v="1.1964229056000002E-5"/>
    <n v="6.4562798664000012E-2"/>
    <n v="2.3123099006280003E-9"/>
    <n v="4.589676E-3"/>
    <n v="1.1692600592400003E-4"/>
    <n v="4.7185328736000009E-10"/>
    <n v="2.6775218433600004E-10"/>
    <n v="1.4510262705120002E-10"/>
    <n v="8.1517543380000025E-5"/>
    <n v="1.7462182374000003E-5"/>
    <n v="3.3016936680000006E-5"/>
    <n v="2.2272713190000005E-4"/>
    <n v="0.16388433734400001"/>
    <n v="9.4539921840000013E-2"/>
    <n v="1.6928906904000004E-2"/>
    <n v="1.0189565633520001"/>
    <n v="9.8059922251200009E-8"/>
    <n v="1.8342324000000004E-2"/>
    <n v="1.2514352760000003E-10"/>
    <n v="3.3742800000000008E-4"/>
    <n v="3.9312000000000006E-5"/>
    <n v="3.7934769600000009E-9"/>
    <n v="1.2365294760000002E-10"/>
    <n v="8.7913753200000018E-11"/>
    <n v="7.2399600000000019E-4"/>
    <n v="1.7622979920000004E-6"/>
    <n v="3.1712138640000004E-5"/>
    <n v="3.1908240000000005E-3"/>
    <n v="2.7436958640000007"/>
    <n v="0.17494167600000002"/>
    <n v="3.777228000000001E-3"/>
    <n v="0.10993928400000003"/>
    <n v="3.5728056000000005E-8"/>
    <n v="1.0758095327850512"/>
    <n v="1.9277748219338081E-6"/>
    <n v="9.4598370262610526E-4"/>
    <n v="1.9816861536795041E-2"/>
    <n v="0.76296080941813094"/>
    <n v="2.4687582017948875E-2"/>
    <n v="4.1836084607190568E-3"/>
    <n v="4.9133342626510743E-2"/>
    <n v="1.0562041248109103E-3"/>
    <n v="0.10286213220717699"/>
    <s v=""/>
    <n v="2.3141174105094789E-3"/>
    <n v="0.11723466816903076"/>
    <n v="5.1687268251027095E-3"/>
    <n v="4.9533190776212523E-2"/>
    <n v="2.5274206259773478E-5"/>
    <n v="1.7176201308000003"/>
    <n v="2.2157339620417069"/>
    <n v="3.9333540928417072"/>
    <n v="6.0513139889872419E-3"/>
    <n v="8.2690417826640026"/>
    <n v="4.8157004292228015E-8"/>
    <n v="0.61983623520000031"/>
    <n v="1.3091898873924004E-2"/>
    <n v="7.6427996744736003E-7"/>
    <n v="1.1888405369193603E-7"/>
    <n v="3.6390553282512013E-9"/>
    <n v="0.11221771054338003"/>
    <n v="4.3297855356600005E-4"/>
    <n v="2.514553656732001E-2"/>
    <n v="0.49481022833190008"/>
    <n v="47.554205029344011"/>
    <n v="526.48886879784015"/>
    <n v="0.81334163570400031"/>
    <n v="29.996840303352005"/>
    <n v="1.2098017034251202E-5"/>
    <n v="1.2721602742560003E-2"/>
    <n v="7.4087698911120021E-11"/>
    <n v="9.5359420800000046E-4"/>
    <n v="2.0141382882960006E-5"/>
    <n v="1.1758153345344001E-9"/>
    <n v="1.8289854414144005E-10"/>
    <n v="5.5985466588480019E-12"/>
    <n v="1.7264263160520006E-4"/>
    <n v="6.661208516400001E-7"/>
    <n v="3.8685440872800018E-5"/>
    <n v="7.6124650512600009E-4"/>
    <n v="7.3160315429760023E-2"/>
    <n v="0.80998287507360023"/>
    <n v="1.2512948241600005E-3"/>
    <n v="4.6148985082080006E-2"/>
    <n v="1.8612333898848002E-8"/>
    <n v="2.2984857258564442"/>
    <n v="1.6898006915079755E-4"/>
    <n v="2.2305601453441494E-3"/>
    <n v="6.0916393789412333E-2"/>
    <n v="2.7941845713288918"/>
    <n v="0.23442433660459999"/>
    <n v="1.6462269826737932E-3"/>
    <n v="0.21106650773360267"/>
    <n v="0.14088619337009373"/>
    <n v="0.23761205137856509"/>
    <n v="0.15213958503056785"/>
    <n v="0.65024493891516633"/>
    <n v="78.478019015367224"/>
    <n v="8.4482847839818763E-3"/>
    <n v="0.25314780253556751"/>
    <n v="0.10409162307916835"/>
  </r>
  <r>
    <x v="6"/>
    <x v="2"/>
    <x v="0"/>
    <s v="Pork"/>
    <n v="0.32760000000000006"/>
    <s v="Boiling (unspecified)"/>
    <s v="industrial composting"/>
    <n v="8.0727434020847214E-2"/>
    <m/>
    <n v="2.2904555555555555"/>
    <n v="4.4270270270270282E-3"/>
    <n v="3.1732698816000009"/>
    <n v="4.9411748880000011E-8"/>
    <n v="0.63135572760000014"/>
    <n v="7.528623336000002E-3"/>
    <n v="3.4459320168000007E-7"/>
    <n v="3.4771081644000007E-8"/>
    <n v="2.2659850980000006E-9"/>
    <n v="4.6858336200000003E-2"/>
    <n v="4.248174715200001E-4"/>
    <n v="1.3503464676000002E-2"/>
    <n v="0.20076719364000006"/>
    <n v="88.491000780000022"/>
    <n v="163.71008316000004"/>
    <n v="1.0286129880000001"/>
    <n v="27.639359748000004"/>
    <n v="1.2417371460000002E-5"/>
    <n v="6.4562798664000012E-2"/>
    <n v="2.3123099006280003E-9"/>
    <n v="4.589676E-3"/>
    <n v="1.1692600592400003E-4"/>
    <n v="4.7185328736000009E-10"/>
    <n v="2.6775218433600004E-10"/>
    <n v="1.4510262705120002E-10"/>
    <n v="8.1517543380000025E-5"/>
    <n v="1.7462182374000003E-5"/>
    <n v="3.3016936680000006E-5"/>
    <n v="2.2272713190000005E-4"/>
    <n v="0.16388433734400001"/>
    <n v="9.4539921840000013E-2"/>
    <n v="1.6928906904000004E-2"/>
    <n v="1.0189565633520001"/>
    <n v="9.8059922251200009E-8"/>
    <n v="1.8342324000000004E-2"/>
    <n v="1.2514352760000003E-10"/>
    <n v="3.3742800000000008E-4"/>
    <n v="3.9312000000000006E-5"/>
    <n v="3.7934769600000009E-9"/>
    <n v="1.2365294760000002E-10"/>
    <n v="8.7913753200000018E-11"/>
    <n v="7.2399600000000019E-4"/>
    <n v="1.7622979920000004E-6"/>
    <n v="3.1712138640000004E-5"/>
    <n v="3.1908240000000005E-3"/>
    <n v="2.7436958640000007"/>
    <n v="0.17494167600000002"/>
    <n v="3.777228000000001E-3"/>
    <n v="0.10993928400000003"/>
    <n v="3.5728056000000005E-8"/>
    <n v="0.4236312020272634"/>
    <n v="2.075577337423491E-6"/>
    <n v="9.7108422317416414E-4"/>
    <n v="1.1632371637524832E-2"/>
    <n v="0.34825639716908019"/>
    <n v="7.3018773273445768E-3"/>
    <n v="2.8729554196652942E-3"/>
    <n v="2.086911458984643E-2"/>
    <n v="1.0831920826295392E-3"/>
    <n v="5.5503024790280638E-2"/>
    <s v=""/>
    <n v="4.4477044125598407E-3"/>
    <n v="3.6513763158531443E-2"/>
    <n v="6.668346560117549E-3"/>
    <n v="4.7504453078819071E-2"/>
    <n v="2.6220875003198213E-5"/>
    <n v="0.75035324000000014"/>
    <n v="0.9672837829291776"/>
    <n v="1.7176370229291777"/>
    <n v="2.6425184968141197E-3"/>
    <n v="3.2561750042640005"/>
    <n v="5.1849202308228012E-8"/>
    <n v="0.63628283160000021"/>
    <n v="7.6848613419240016E-3"/>
    <n v="3.4885853192736008E-7"/>
    <n v="3.5162486775936009E-8"/>
    <n v="2.4990014782512009E-9"/>
    <n v="4.7663849743379998E-2"/>
    <n v="4.4404195188600009E-4"/>
    <n v="1.3568193751320002E-2"/>
    <n v="0.20418074477190007"/>
    <n v="91.398580981344026"/>
    <n v="163.97956475784005"/>
    <n v="1.049319122904"/>
    <n v="28.768255595352002"/>
    <n v="1.2551159438251202E-5"/>
    <n v="5.0095000065600009E-3"/>
    <n v="7.9768003551120021E-11"/>
    <n v="9.7889666400000032E-4"/>
    <n v="1.1822863602960002E-5"/>
    <n v="5.3670543373440015E-10"/>
    <n v="5.4096133501440012E-11"/>
    <n v="3.8446176588480017E-12"/>
    <n v="7.3328999605199992E-5"/>
    <n v="6.8314146444000019E-7"/>
    <n v="2.0874144232800003E-5"/>
    <n v="3.1412422272600012E-4"/>
    <n v="0.14061320150976003"/>
    <n v="0.25227625347360005"/>
    <n v="1.61433711216E-3"/>
    <n v="4.4258854762080004E-2"/>
    <n v="1.9309476058848002E-8"/>
    <n v="0.90224831051925536"/>
    <n v="1.8196679645041683E-4"/>
    <n v="2.2897749638980539E-3"/>
    <n v="3.5687895665614928E-2"/>
    <n v="1.2684547335130267"/>
    <n v="6.9177982255216527E-2"/>
    <n v="1.1187785435906267E-3"/>
    <n v="8.8924920766908597E-2"/>
    <n v="0.14449961468398265"/>
    <n v="0.12808529287958351"/>
    <n v="6.224668537757122E-2"/>
    <n v="1.2833410289059828"/>
    <n v="24.42615521838102"/>
    <n v="1.0909922645416684E-2"/>
    <n v="0.24274454296980719"/>
    <n v="0.1080010844260931"/>
  </r>
  <r>
    <x v="6"/>
    <x v="4"/>
    <x v="0"/>
    <s v="Onions"/>
    <n v="3.6400000000000009E-2"/>
    <s v="Boiling (unspecified)"/>
    <s v="industrial composting"/>
    <n v="8.0727434020847214E-2"/>
    <m/>
    <n v="0.63722458418584826"/>
    <n v="4.9189189189189199E-4"/>
    <n v="1.7034076453333335E-2"/>
    <n v="8.007780386666668E-10"/>
    <n v="2.7666886520000007E-3"/>
    <n v="6.8752291688888899E-5"/>
    <n v="1.1335664542222224E-9"/>
    <n v="3.1686350453333342E-10"/>
    <n v="1.1969649813333335E-11"/>
    <n v="9.6490984488888923E-5"/>
    <n v="2.6382879351111114E-6"/>
    <n v="9.2147271377777818E-5"/>
    <n v="3.490388396444445E-4"/>
    <n v="0.2252625041333334"/>
    <n v="0.71144976933333348"/>
    <n v="2.9765137017777783E-2"/>
    <n v="0.23409879017777782"/>
    <n v="9.841509253333337E-8"/>
    <n v="7.1736442960000021E-3"/>
    <n v="2.5692332229200005E-10"/>
    <n v="5.0996400000000001E-4"/>
    <n v="1.2991778436000004E-5"/>
    <n v="5.2428143040000013E-11"/>
    <n v="2.9750242704000002E-11"/>
    <n v="1.6122514116800005E-11"/>
    <n v="9.0575048200000028E-6"/>
    <n v="1.9402424860000002E-6"/>
    <n v="3.6685485200000008E-6"/>
    <n v="2.4747459100000006E-5"/>
    <n v="1.8209370816000003E-2"/>
    <n v="1.0504435760000002E-2"/>
    <n v="1.8809896560000004E-3"/>
    <n v="0.11321739592800004"/>
    <n v="1.0895546916800002E-8"/>
    <n v="2.0380360000000004E-3"/>
    <n v="1.3904836400000002E-11"/>
    <n v="3.7492000000000013E-5"/>
    <n v="4.3680000000000012E-6"/>
    <n v="4.2149744000000012E-10"/>
    <n v="1.3739216400000002E-11"/>
    <n v="9.7681948000000038E-12"/>
    <n v="8.0444000000000031E-5"/>
    <n v="1.9581088800000005E-7"/>
    <n v="3.5235709600000006E-6"/>
    <n v="3.5453600000000008E-4"/>
    <n v="0.30485509600000005"/>
    <n v="1.9437964000000005E-2"/>
    <n v="4.196920000000001E-4"/>
    <n v="1.2215476000000003E-2"/>
    <n v="3.9697840000000008E-9"/>
    <n v="3.4145957957650939E-3"/>
    <n v="4.28975073648771E-8"/>
    <n v="5.0579921774432333E-6"/>
    <n v="1.3034556612032792E-4"/>
    <n v="1.6047174832791334E-3"/>
    <n v="7.4831258431517087E-5"/>
    <n v="4.3525833718324474E-5"/>
    <n v="8.1434852474900857E-5"/>
    <n v="1.1646486742604005E-5"/>
    <n v="4.0636482456585037E-4"/>
    <s v=""/>
    <n v="2.668308700235424E-5"/>
    <n v="1.6508775413473937E-4"/>
    <n v="2.0377594097291757E-4"/>
    <n v="5.9368754272376585E-4"/>
    <n v="2.3665636933452697E-7"/>
    <n v="2.3194974864364882E-2"/>
    <n v="6.7620339719856714E-3"/>
    <n v="2.9957008836350552E-2"/>
    <n v="4.6087705902077773E-5"/>
    <n v="2.6245756749333337E-2"/>
    <n v="1.0716061973586667E-9"/>
    <n v="3.3141446520000006E-3"/>
    <n v="8.6112070124888906E-5"/>
    <n v="1.6074920372622226E-9"/>
    <n v="3.6035296363733345E-10"/>
    <n v="3.7860358730133339E-11"/>
    <n v="1.8599248930888896E-4"/>
    <n v="4.7743413091111121E-6"/>
    <n v="9.9339390857777817E-5"/>
    <n v="7.2832229874444454E-4"/>
    <n v="0.54832697094933347"/>
    <n v="0.7413921690933335"/>
    <n v="3.206581867377778E-2"/>
    <n v="0.35953166210577786"/>
    <n v="1.1328042345013338E-7"/>
    <n v="4.0378087306666669E-5"/>
    <n v="1.6486249190133333E-12"/>
    <n v="5.0986840800000007E-6"/>
    <n v="1.3248010788444448E-7"/>
    <n v="2.4730646727111119E-12"/>
    <n v="5.5438917482666684E-13"/>
    <n v="5.8246705738666681E-14"/>
    <n v="2.8614229124444454E-7"/>
    <n v="7.3451404755555571E-9"/>
    <n v="1.5282983208888896E-7"/>
    <n v="1.1204958442222223E-6"/>
    <n v="8.435799553066669E-4"/>
    <n v="1.1406033370666669E-3"/>
    <n v="4.9332028728888891E-5"/>
    <n v="5.5312563400888902E-4"/>
    <n v="1.7427757453866674E-10"/>
    <n v="6.7884193809986783E-3"/>
    <n v="3.7242468318081872E-6"/>
    <n v="1.1808255583732112E-5"/>
    <n v="3.8305192367101628E-4"/>
    <n v="4.4808050078001911E-3"/>
    <n v="6.8632181864811039E-4"/>
    <n v="1.3361731503180335E-5"/>
    <n v="2.1199432361316195E-4"/>
    <n v="1.5005586351118398E-3"/>
    <n v="9.0915083825827373E-4"/>
    <n v="1.2446617199771286E-4"/>
    <n v="3.8710026211180989E-3"/>
    <n v="0.10788078227136171"/>
    <n v="3.3047519246160129E-4"/>
    <n v="2.9493117699832261E-3"/>
    <n v="9.4583641454228594E-4"/>
  </r>
  <r>
    <x v="6"/>
    <x v="2"/>
    <x v="0"/>
    <s v="Chicken, without bone"/>
    <n v="2.1600000000000018E-2"/>
    <s v="Boiling (unspecified)"/>
    <s v="industrial composting"/>
    <n v="5.6603773584905717E-2"/>
    <m/>
    <n v="3.480319423076923"/>
    <n v="2.9189189189189212E-4"/>
    <n v="0.17849060022857161"/>
    <n v="3.5952777257142892E-9"/>
    <n v="1.7607882754285729E-2"/>
    <n v="6.7301560800000061E-4"/>
    <n v="3.3857049600000032E-8"/>
    <n v="2.7383956045714308E-9"/>
    <n v="1.8664675405714303E-10"/>
    <n v="4.5636134400000045E-3"/>
    <n v="3.2257347428571453E-5"/>
    <n v="1.0171953154285722E-3"/>
    <n v="1.9832026114285733E-2"/>
    <n v="5.1358447440000052"/>
    <n v="10.358939417142867"/>
    <n v="7.8424382057142944E-2"/>
    <n v="1.7282759554285732"/>
    <n v="7.4541035314285768E-7"/>
    <n v="4.2568878240000036E-3"/>
    <n v="1.5245999344800011E-10"/>
    <n v="3.0261600000000023E-4"/>
    <n v="7.709406984000007E-6"/>
    <n v="3.1111205760000028E-11"/>
    <n v="1.7653990176000015E-11"/>
    <n v="9.567206179200009E-12"/>
    <n v="5.3747830800000053E-6"/>
    <n v="1.1513526840000011E-6"/>
    <n v="2.1769408800000016E-6"/>
    <n v="1.4685305400000013E-5"/>
    <n v="1.0805560704000008E-2"/>
    <n v="6.2334014400000047E-3"/>
    <n v="1.1161916640000009E-3"/>
    <n v="6.7183949232000065E-2"/>
    <n v="6.465489379200005E-9"/>
    <n v="1.2093840000000011E-3"/>
    <n v="8.2512216000000062E-12"/>
    <n v="2.2248000000000021E-5"/>
    <n v="2.5920000000000025E-6"/>
    <n v="2.5011936000000021E-10"/>
    <n v="8.1529416000000072E-12"/>
    <n v="5.796511200000005E-12"/>
    <n v="4.7736000000000046E-5"/>
    <n v="1.161954720000001E-7"/>
    <n v="2.0909102400000017E-6"/>
    <n v="2.103840000000002E-4"/>
    <n v="0.18090302400000016"/>
    <n v="1.153461600000001E-2"/>
    <n v="2.4904800000000019E-4"/>
    <n v="7.2487440000000066E-3"/>
    <n v="2.3556960000000021E-9"/>
    <n v="2.3932949158677375E-2"/>
    <n v="1.503561323608317E-7"/>
    <n v="2.7368658380228034E-5"/>
    <n v="1.0343189175288346E-3"/>
    <n v="3.4079357011545817E-2"/>
    <n v="5.7401707555441777E-4"/>
    <n v="2.3223959000949577E-4"/>
    <n v="2.0213840753506886E-3"/>
    <n v="8.1780339253874714E-5"/>
    <n v="4.1784703619660779E-3"/>
    <s v=""/>
    <n v="2.5925328592422346E-4"/>
    <n v="2.3106088749001628E-3"/>
    <n v="5.0705723161202838E-4"/>
    <n v="2.9767772373697067E-3"/>
    <n v="1.5756799993142545E-6"/>
    <n v="7.5174899538461598E-2"/>
    <n v="7.2217307854204604E-2"/>
    <n v="0.1473922073926662"/>
    <n v="2.2675724214256339E-4"/>
    <n v="0.18395687205257161"/>
    <n v="3.7559889407622897E-9"/>
    <n v="1.7932746754285727E-2"/>
    <n v="6.8331701498400071E-4"/>
    <n v="3.4138280165760034E-8"/>
    <n v="2.7642025363474307E-9"/>
    <n v="2.0201047143634302E-10"/>
    <n v="4.616724223080005E-3"/>
    <n v="3.3524895584571455E-5"/>
    <n v="1.0214631665485723E-3"/>
    <n v="2.0057095419685735E-2"/>
    <n v="5.3275533287040053"/>
    <n v="10.376707434582867"/>
    <n v="7.9789621721142942E-2"/>
    <n v="1.8027086486605732"/>
    <n v="7.5423153852205771E-7"/>
    <n v="2.830105723885717E-4"/>
    <n v="5.7784445242496765E-12"/>
    <n v="2.7588841160439582E-5"/>
    <n v="1.0512569461292319E-6"/>
    <n v="5.2520431024246208E-11"/>
    <n v="4.252619286688355E-12"/>
    <n v="3.1078534067129694E-13"/>
    <n v="7.1026526508923151E-6"/>
    <n v="5.1576762437802236E-8"/>
    <n v="1.5714817946901111E-6"/>
    <n v="3.0857069876439595E-5"/>
    <n v="8.1962358903138535E-3"/>
    <n v="1.5964165283973642E-2"/>
    <n v="1.2275326418637375E-4"/>
    <n v="2.7733979210162667E-3"/>
    <n v="1.1603562131108579E-9"/>
    <n v="7.2621119695912686E-2"/>
    <n v="1.8802422562810329E-5"/>
    <n v="9.1974692800030476E-5"/>
    <n v="4.5307810995578804E-3"/>
    <n v="0.17757993811963416"/>
    <n v="7.7594340277621207E-3"/>
    <n v="1.2968385831625901E-4"/>
    <n v="1.2336554986415503E-2"/>
    <n v="1.5565063070383533E-2"/>
    <n v="1.3755308482644932E-2"/>
    <n v="8.7601299175637665E-3"/>
    <n v="0.1061987432877375"/>
    <n v="2.2043024447026816"/>
    <n v="1.1835729658020997E-3"/>
    <n v="2.1687776991753768E-2"/>
    <n v="9.2529694197008554E-3"/>
  </r>
  <r>
    <x v="6"/>
    <x v="4"/>
    <x v="0"/>
    <s v="Onions"/>
    <n v="1.2000000000000012E-3"/>
    <s v="Boiling (unspecified)"/>
    <s v="industrial composting"/>
    <n v="5.6603773584905724E-2"/>
    <m/>
    <n v="0.63722458418584826"/>
    <n v="1.6216216216216232E-5"/>
    <n v="5.6156296000000054E-4"/>
    <n v="2.6399276000000025E-11"/>
    <n v="9.1209516000000093E-5"/>
    <n v="2.2665590666666687E-6"/>
    <n v="3.73703226666667E-11"/>
    <n v="1.0446049600000011E-11"/>
    <n v="3.9460384000000037E-13"/>
    <n v="3.1810214666666703E-6"/>
    <n v="8.6976525333333414E-8"/>
    <n v="3.0378221333333368E-6"/>
    <n v="1.1506774933333345E-5"/>
    <n v="7.4262364000000072E-3"/>
    <n v="2.345438800000002E-2"/>
    <n v="9.8126825333333433E-4"/>
    <n v="7.7175425333333401E-3"/>
    <n v="3.2444536000000035E-9"/>
    <n v="2.3649376800000024E-4"/>
    <n v="8.4699996360000076E-12"/>
    <n v="1.6812000000000015E-5"/>
    <n v="4.283003880000005E-7"/>
    <n v="1.7284003200000017E-12"/>
    <n v="9.8077723200000079E-13"/>
    <n v="5.3151145440000052E-13"/>
    <n v="2.9859906000000034E-7"/>
    <n v="6.3964038000000061E-8"/>
    <n v="1.2094116000000013E-7"/>
    <n v="8.1585030000000087E-7"/>
    <n v="6.0030892800000055E-4"/>
    <n v="3.4630008000000035E-4"/>
    <n v="6.2010648000000065E-5"/>
    <n v="3.732441624000004E-3"/>
    <n v="3.5919385440000034E-10"/>
    <n v="6.7188000000000062E-5"/>
    <n v="4.5840120000000044E-13"/>
    <n v="1.2360000000000014E-6"/>
    <n v="1.4400000000000015E-7"/>
    <n v="1.3895520000000013E-11"/>
    <n v="4.5294120000000043E-13"/>
    <n v="3.2202840000000033E-13"/>
    <n v="2.6520000000000027E-6"/>
    <n v="6.4553040000000065E-9"/>
    <n v="1.1616168000000011E-7"/>
    <n v="1.1688000000000012E-5"/>
    <n v="1.005016800000001E-2"/>
    <n v="6.4081200000000059E-4"/>
    <n v="1.3836000000000015E-5"/>
    <n v="4.0270800000000043E-4"/>
    <n v="1.3087200000000013E-10"/>
    <n v="1.1256909216808011E-4"/>
    <n v="1.414203539501444E-9"/>
    <n v="1.6674699486076606E-7"/>
    <n v="4.2971065753954294E-6"/>
    <n v="5.2902774174037407E-5"/>
    <n v="2.4669645636763894E-6"/>
    <n v="1.4349175951095991E-6"/>
    <n v="2.6846654662055243E-6"/>
    <n v="3.8395011239353895E-7"/>
    <n v="1.3396642568104969E-5"/>
    <s v=""/>
    <n v="8.7966220886882175E-7"/>
    <n v="5.4424534330133898E-6"/>
    <n v="6.7178881639423437E-6"/>
    <n v="1.9572116793091195E-5"/>
    <n v="7.8018583297096877E-9"/>
    <n v="7.6466950102301869E-4"/>
    <n v="2.2292419687864866E-4"/>
    <n v="9.8759369790166738E-4"/>
    <n v="1.5193749198487189E-6"/>
    <n v="8.6524472800000082E-4"/>
    <n v="3.532767683600003E-11"/>
    <n v="1.0925751600000011E-4"/>
    <n v="2.8388594546666693E-6"/>
    <n v="5.2994242986666717E-11"/>
    <n v="1.1879768032000012E-11"/>
    <n v="1.2481436944000011E-12"/>
    <n v="6.1316205266666734E-6"/>
    <n v="1.5739586733333349E-7"/>
    <n v="3.2749249733333372E-6"/>
    <n v="2.4010625233333357E-5"/>
    <n v="1.8076713328000017E-2"/>
    <n v="2.4441500080000022E-2"/>
    <n v="1.0571149013333344E-3"/>
    <n v="1.1852692157333344E-2"/>
    <n v="3.7345194544000035E-9"/>
    <n v="1.3311457353846167E-6"/>
    <n v="5.435027205538466E-14"/>
    <n v="1.6808848615384631E-7"/>
    <n v="4.3674760841025679E-9"/>
    <n v="8.152960459487187E-14"/>
    <n v="1.8276566203076941E-14"/>
    <n v="1.9202210683076939E-15"/>
    <n v="9.4332623487179586E-9"/>
    <n v="2.4214748820512847E-10"/>
    <n v="5.0383461128205183E-9"/>
    <n v="3.6939423435897471E-8"/>
    <n v="2.7810328196923102E-5"/>
    <n v="3.7602307815384649E-5"/>
    <n v="1.626330617435899E-6"/>
    <n v="1.8234911011282066E-5"/>
    <n v="5.7454145452307743E-12"/>
    <n v="3.185277877999682E-4"/>
    <n v="1.7504772717985319E-7"/>
    <n v="5.5503655565222969E-7"/>
    <n v="1.7986865731824713E-5"/>
    <n v="2.0891852369622367E-4"/>
    <n v="3.223808796006159E-5"/>
    <n v="6.2310368597689542E-7"/>
    <n v="9.7947164491815906E-6"/>
    <n v="7.0479342801568125E-5"/>
    <n v="4.2707806101793012E-5"/>
    <n v="5.7276572084285199E-6"/>
    <n v="1.770103837601677E-4"/>
    <n v="5.0689517287644571E-3"/>
    <n v="1.5533011826275106E-5"/>
    <n v="1.3855069805435901E-4"/>
    <n v="4.4431617346302708E-5"/>
  </r>
  <r>
    <x v="6"/>
    <x v="4"/>
    <x v="0"/>
    <s v="Spinach"/>
    <n v="0.3590000000000001"/>
    <s v="Cooking (unspecified)"/>
    <s v="industrial composting"/>
    <n v="6.4766372000721661E-2"/>
    <m/>
    <n v="1.8433636363636365"/>
    <n v="4.8513513513513528E-3"/>
    <n v="0.16853862108888892"/>
    <n v="6.7270640600000025E-9"/>
    <n v="6.2757125066666683E-2"/>
    <n v="6.2972732488888908E-4"/>
    <n v="9.9409569122222261E-9"/>
    <n v="3.5483588321111121E-9"/>
    <n v="8.3821246633333353E-11"/>
    <n v="7.7834829888888911E-4"/>
    <n v="2.0880347871111115E-5"/>
    <n v="7.8065822455555573E-4"/>
    <n v="2.6131992534444452E-3"/>
    <n v="5.2252548126666278"/>
    <n v="-6.8731028666666676"/>
    <n v="0.10325786563333336"/>
    <n v="3.0150964426666675"/>
    <n v="1.2966681510000004E-6"/>
    <n v="9.4787887686666697E-2"/>
    <n v="1.7672068099566671E-9"/>
    <n v="6.4577039666666683E-2"/>
    <n v="2.1301515941000006E-4"/>
    <n v="1.2416179661333338E-9"/>
    <n v="7.4695360848000025E-10"/>
    <n v="1.787527560993334E-10"/>
    <n v="4.240026521166668E-4"/>
    <n v="9.0855192868333375E-5"/>
    <n v="8.1920557033333361E-5"/>
    <n v="6.0175170141666681E-4"/>
    <n v="0.30921611058666676"/>
    <n v="0.2480251900333334"/>
    <n v="4.8501586886666684E-2"/>
    <n v="2.2643993951933337"/>
    <n v="1.6012130229933342E-7"/>
    <n v="2.0100410000000006E-2"/>
    <n v="1.3713835900000002E-10"/>
    <n v="3.6977000000000011E-4"/>
    <n v="4.3080000000000014E-5"/>
    <n v="4.1570764000000008E-9"/>
    <n v="1.3550490900000003E-10"/>
    <n v="9.6340163000000036E-11"/>
    <n v="7.9339000000000026E-4"/>
    <n v="1.9312117800000006E-6"/>
    <n v="3.475170260000001E-5"/>
    <n v="3.4966600000000013E-3"/>
    <n v="3.0066752600000006"/>
    <n v="0.19170959000000004"/>
    <n v="4.1392700000000013E-3"/>
    <n v="0.12047681000000003"/>
    <n v="3.9152540000000012E-8"/>
    <n v="3.6874088809889224E-2"/>
    <n v="3.4552426243995372E-7"/>
    <n v="1.9489961083024002E-4"/>
    <n v="1.340846097772324E-3"/>
    <n v="1.531317482337663E-2"/>
    <n v="9.2010798191684794E-4"/>
    <n v="4.1262256409624315E-4"/>
    <n v="8.7381415522292533E-4"/>
    <n v="2.772776893361714E-4"/>
    <n v="3.6706843240770447E-3"/>
    <s v=""/>
    <n v="4.1563548536194896E-4"/>
    <n v="-1.432535078220794E-3"/>
    <n v="9.9072502096969042E-4"/>
    <n v="8.9168683317252442E-3"/>
    <n v="3.1252019553503779E-6"/>
    <n v="0.66176754545454575"/>
    <n v="6.8771680542571517E-2"/>
    <n v="0.73053922599711729"/>
    <n v="1.1239065015340266E-3"/>
    <n v="0.28342691877555565"/>
    <n v="8.6314092289566694E-9"/>
    <n v="0.12770393473333336"/>
    <n v="8.8582248429888916E-4"/>
    <n v="1.5339651278355562E-8"/>
    <n v="4.4308173495911128E-9"/>
    <n v="3.5891416573266675E-10"/>
    <n v="1.9957409510055562E-3"/>
    <n v="1.1366675251944448E-4"/>
    <n v="8.9733048418888907E-4"/>
    <n v="6.7116109548611136E-3"/>
    <n v="8.5411461832532964"/>
    <n v="-6.433368086633334"/>
    <n v="0.15589872252000006"/>
    <n v="5.3999726478600012"/>
    <n v="1.4959419932993337E-6"/>
    <n v="4.3604141350085484E-4"/>
    <n v="1.32790911214718E-11"/>
    <n v="1.9646759189743593E-4"/>
    <n v="1.3628038219982911E-6"/>
    <n v="2.3599463505162404E-11"/>
    <n v="6.8166420762940198E-12"/>
    <n v="5.5217563958871807E-13"/>
    <n v="3.0703706938547017E-6"/>
    <n v="1.748719269529915E-7"/>
    <n v="1.3805084372136755E-6"/>
    <n v="1.0325555315170944E-5"/>
    <n v="1.3140224897312763E-2"/>
    <n v="-9.8974893640512828E-3"/>
    <n v="2.398441884923078E-4"/>
    <n v="8.3076502274769242E-3"/>
    <n v="2.3014492204605134E-9"/>
    <n v="9.1871548950640272E-2"/>
    <n v="3.7279175579309582E-5"/>
    <n v="5.7154780779048559E-4"/>
    <n v="4.9173821263281412E-3"/>
    <n v="5.242453506472302E-2"/>
    <n v="1.0588814014413524E-2"/>
    <n v="1.5501633696076881E-4"/>
    <n v="2.9567798644972556E-3"/>
    <n v="4.5538513203283726E-2"/>
    <n v="1.0197962877212582E-2"/>
    <n v="1.3267667817348026E-3"/>
    <n v="0.10311491299616311"/>
    <n v="-1.2289646078126162"/>
    <n v="1.9767303557078997E-3"/>
    <n v="5.5804568212483176E-2"/>
    <n v="1.5692996792617785E-2"/>
  </r>
  <r>
    <x v="6"/>
    <x v="1"/>
    <x v="0"/>
    <s v="Milk"/>
    <n v="0.14360000000000003"/>
    <s v="Cooking (unspecified)"/>
    <s v="industrial composting"/>
    <n v="6.4766372000721661E-2"/>
    <m/>
    <n v="0.51222692307692297"/>
    <n v="1.9405405405405411E-3"/>
    <n v="0.22007074871578955"/>
    <n v="3.4467691275789484E-9"/>
    <n v="2.0443367612631585E-2"/>
    <n v="4.5942416589473696E-4"/>
    <n v="1.8246109246315793E-8"/>
    <n v="2.5822724888421061E-9"/>
    <n v="1.0777403562526319E-10"/>
    <n v="2.4422026303157901E-3"/>
    <n v="1.869070391578948E-5"/>
    <n v="6.5931503334736854E-4"/>
    <n v="1.0444786812631581E-2"/>
    <n v="2.5343339717894744"/>
    <n v="9.6459995688421092"/>
    <n v="2.6337536934736852E-2"/>
    <n v="1.2964388482526321"/>
    <n v="5.0795354404210536E-7"/>
    <n v="3.7915155074666675E-2"/>
    <n v="7.0688272398266678E-10"/>
    <n v="2.5830815866666672E-2"/>
    <n v="8.5206063764000018E-5"/>
    <n v="4.9664718645333349E-10"/>
    <n v="2.9878144339200008E-10"/>
    <n v="7.1501102439733351E-11"/>
    <n v="1.696010608466667E-4"/>
    <n v="3.6342077147333347E-5"/>
    <n v="3.2768222813333344E-5"/>
    <n v="2.4070068056666674E-4"/>
    <n v="0.1236864442346667"/>
    <n v="9.9210076013333356E-2"/>
    <n v="1.9400634754666673E-2"/>
    <n v="0.90575975807733344"/>
    <n v="6.4048520919733361E-8"/>
    <n v="8.0401640000000024E-3"/>
    <n v="5.4855343600000012E-11"/>
    <n v="1.4790800000000006E-4"/>
    <n v="1.7232000000000004E-5"/>
    <n v="1.6628305600000004E-9"/>
    <n v="5.4201963600000007E-11"/>
    <n v="3.8536065200000013E-11"/>
    <n v="3.1735600000000008E-4"/>
    <n v="7.7248471200000025E-7"/>
    <n v="1.3900681040000003E-5"/>
    <n v="1.3986640000000004E-3"/>
    <n v="1.2026701040000003"/>
    <n v="7.6683836000000019E-2"/>
    <n v="1.6557080000000005E-3"/>
    <n v="4.8190724000000011E-2"/>
    <n v="1.5661016000000002E-8"/>
    <n v="3.461022295210768E-2"/>
    <n v="1.6847090735810547E-7"/>
    <n v="7.0848620147327435E-5"/>
    <n v="8.5047601689615371E-4"/>
    <n v="2.0370366661124756E-2"/>
    <n v="6.0953818802182886E-4"/>
    <n v="2.5040476459497677E-4"/>
    <n v="1.2825017193521732E-3"/>
    <n v="1.3613088087714999E-4"/>
    <n v="2.8879484392812706E-3"/>
    <s v=""/>
    <n v="1.8787173801904268E-4"/>
    <n v="2.1870669851935492E-3"/>
    <n v="3.0118465174142517E-4"/>
    <n v="3.7160235175679882E-3"/>
    <n v="1.2276985457561618E-6"/>
    <n v="7.3555786153846156E-2"/>
    <n v="6.7461981304378416E-2"/>
    <n v="0.14101776745822459"/>
    <n v="2.1695041147419168E-4"/>
    <n v="0.26602606779045623"/>
    <n v="4.2085071951616154E-9"/>
    <n v="4.6422091479298259E-2"/>
    <n v="5.6186222965873701E-4"/>
    <n v="2.0405586992769126E-8"/>
    <n v="2.9352558958341063E-9"/>
    <n v="2.1781120326499656E-10"/>
    <n v="2.9291596911624569E-3"/>
    <n v="5.5805265775122828E-5"/>
    <n v="7.0598393720070179E-4"/>
    <n v="1.2084151493198249E-2"/>
    <n v="3.860690520024141"/>
    <n v="9.8218934808554437"/>
    <n v="4.7393879689403527E-2"/>
    <n v="2.2503893303299654"/>
    <n v="5.8766308096183875E-7"/>
    <n v="4.092708735237788E-4"/>
    <n v="6.4746264540947926E-12"/>
    <n v="7.1418602275843482E-5"/>
    <n v="8.6440343024421081E-7"/>
    <n v="3.1393210758106345E-11"/>
    <n v="4.5157783012832401E-12"/>
    <n v="3.3509415886922547E-13"/>
    <n v="4.506399524865318E-6"/>
    <n v="8.5854255038650505E-8"/>
    <n v="1.0861291341549258E-6"/>
    <n v="1.8591002297228077E-5"/>
    <n v="5.9395238769602166E-3"/>
    <n v="1.5110605355162222E-2"/>
    <n v="7.2913661060620806E-5"/>
    <n v="3.4621374312768698E-3"/>
    <n v="9.0409704763359809E-10"/>
    <n v="8.9746264971141784E-2"/>
    <n v="1.8225846888486448E-5"/>
    <n v="2.0770866136236353E-4"/>
    <n v="3.1739083261266331E-3"/>
    <n v="8.6294294508951985E-2"/>
    <n v="7.0965351169307543E-3"/>
    <n v="1.0482159674052497E-4"/>
    <n v="6.2080873184970102E-3"/>
    <n v="2.2424240126244509E-2"/>
    <n v="8.1715764275947858E-3"/>
    <n v="4.1544913419712115E-3"/>
    <n v="4.9241310078369786E-2"/>
    <n v="1.8120724506845216"/>
    <n v="5.9610256583602934E-4"/>
    <n v="2.3275953087517905E-2"/>
    <n v="6.161987718161498E-3"/>
  </r>
  <r>
    <x v="6"/>
    <x v="1"/>
    <x v="0"/>
    <s v="Butter"/>
    <n v="7.1800000000000017E-2"/>
    <s v="Cooking (unspecified)"/>
    <s v="industrial composting"/>
    <n v="6.4766372000721661E-2"/>
    <m/>
    <n v="6.0664224433399943"/>
    <n v="9.7027027027027054E-4"/>
    <n v="0.57041428148000006"/>
    <n v="4.9467012798000016E-9"/>
    <n v="5.0899839956000011E-2"/>
    <n v="1.0076572832000003E-3"/>
    <n v="5.0658363632000018E-8"/>
    <n v="7.1097901546000016E-9"/>
    <n v="2.790767131400001E-10"/>
    <n v="7.2751938760000018E-3"/>
    <n v="4.0088698556000005E-5"/>
    <n v="1.9467383864000005E-3"/>
    <n v="3.1590547486000008E-2"/>
    <n v="7.235780989200002"/>
    <n v="28.447717168000008"/>
    <n v="6.2163491522000014E-2"/>
    <n v="2.3176169784000002"/>
    <n v="1.2260387782000004E-6"/>
    <n v="1.8957577537333337E-2"/>
    <n v="3.5344136199133339E-10"/>
    <n v="1.2915407933333336E-2"/>
    <n v="4.2603031882000009E-5"/>
    <n v="2.4832359322666675E-10"/>
    <n v="1.4939072169600004E-10"/>
    <n v="3.5750551219866676E-11"/>
    <n v="8.480053042333335E-5"/>
    <n v="1.8171038573666674E-5"/>
    <n v="1.6384111406666672E-5"/>
    <n v="1.2035034028333337E-4"/>
    <n v="6.1843222117333348E-2"/>
    <n v="4.9605038006666678E-2"/>
    <n v="9.7003173773333364E-3"/>
    <n v="0.45287987903866672"/>
    <n v="3.202426045986668E-8"/>
    <n v="4.0200820000000012E-3"/>
    <n v="2.7427671800000006E-11"/>
    <n v="7.3954000000000031E-5"/>
    <n v="8.6160000000000019E-6"/>
    <n v="8.3141528000000018E-10"/>
    <n v="2.7100981800000003E-11"/>
    <n v="1.9268032600000007E-11"/>
    <n v="1.5867800000000004E-4"/>
    <n v="3.8624235600000013E-7"/>
    <n v="6.9503405200000015E-6"/>
    <n v="6.9933200000000021E-4"/>
    <n v="0.60133505200000015"/>
    <n v="3.834191800000001E-2"/>
    <n v="8.2785400000000026E-4"/>
    <n v="2.4095362000000006E-2"/>
    <n v="7.8305080000000011E-9"/>
    <n v="7.7200807977851199E-2"/>
    <n v="2.132681644875675E-7"/>
    <n v="9.7506632121300492E-5"/>
    <n v="1.602793110659156E-3"/>
    <n v="5.1648801808827693E-2"/>
    <n v="1.5130766102892351E-3"/>
    <n v="3.8408976642832196E-4"/>
    <n v="3.2919715226099175E-3"/>
    <n v="1.4306049324194802E-4"/>
    <n v="8.0589210021905656E-3"/>
    <s v=""/>
    <n v="3.843849170618745E-4"/>
    <n v="6.3541117634632925E-3"/>
    <n v="4.6195022054157424E-4"/>
    <n v="4.6146550152385991E-3"/>
    <n v="2.6446032032040315E-6"/>
    <n v="0.4355691314318117"/>
    <n v="0.15575898871189239"/>
    <n v="0.59132812014370406"/>
    <n v="9.0973556945185237E-4"/>
    <n v="0.59339194101733339"/>
    <n v="5.3275703135913353E-9"/>
    <n v="6.388920188933335E-2"/>
    <n v="1.0588763150820002E-3"/>
    <n v="5.1738102505226687E-8"/>
    <n v="7.2862818580960017E-9"/>
    <n v="3.3409529695986678E-10"/>
    <n v="7.5186724064233348E-3"/>
    <n v="5.8645979485666679E-5"/>
    <n v="1.9700728383266674E-3"/>
    <n v="3.2410229826283339E-2"/>
    <n v="7.8989592633173356"/>
    <n v="28.535664124006676"/>
    <n v="7.2691662899333348E-2"/>
    <n v="2.794592219438667"/>
    <n v="1.2658935466598672E-6"/>
    <n v="9.1291067848820525E-4"/>
    <n v="8.1962620209097466E-12"/>
    <n v="9.8291079829743616E-5"/>
    <n v="1.6290404847415389E-6"/>
    <n v="7.9597080777271826E-11"/>
    <n v="1.1209664397070772E-11"/>
    <n v="5.1399276455364116E-13"/>
    <n v="1.1567188317574362E-5"/>
    <n v="9.0224583824102586E-8"/>
    <n v="3.0308812897333343E-6"/>
    <n v="4.9861892040435905E-5"/>
    <n v="1.2152245020488209E-2"/>
    <n v="4.3901021729241041E-2"/>
    <n v="1.1183332753743592E-4"/>
    <n v="4.2993726452902571E-3"/>
    <n v="1.9475285333228727E-9"/>
    <n v="0.20470379686676723"/>
    <n v="2.3244457040310674E-5"/>
    <n v="2.8640658709107552E-4"/>
    <n v="6.1112666902058037E-3"/>
    <n v="0.23328901761461304"/>
    <n v="1.7863178278802509E-2"/>
    <n v="1.8227060073101853E-4"/>
    <n v="1.7381865941728109E-2"/>
    <n v="2.3727751712555305E-2"/>
    <n v="2.31542060173884E-2"/>
    <n v="1.2242939502098541E-2"/>
    <n v="0.13204452903364397"/>
    <n v="5.2966953007642479"/>
    <n v="9.3510268552935338E-4"/>
    <n v="2.9257561754155247E-2"/>
    <n v="1.3534157912477267E-2"/>
  </r>
  <r>
    <x v="6"/>
    <x v="0"/>
    <x v="0"/>
    <s v="Flour"/>
    <n v="7.1800000000000017E-2"/>
    <s v="Cooking (unspecified)"/>
    <s v="industrial composting"/>
    <n v="6.4766372000721661E-2"/>
    <m/>
    <n v="0"/>
    <n v="9.7027027027027054E-4"/>
    <n v="1.894249810133334E-2"/>
    <n v="3.1731720406666674E-10"/>
    <n v="4.2997126046666681E-3"/>
    <n v="6.3753048506666685E-5"/>
    <n v="1.7173630668666671E-9"/>
    <n v="1.479619912066667E-10"/>
    <n v="2.4490254820000008E-11"/>
    <n v="2.2628345118000007E-4"/>
    <n v="3.8358989646666675E-6"/>
    <n v="1.521096043666667E-4"/>
    <n v="9.568517468000003E-4"/>
    <n v="0.32126837003333342"/>
    <n v="2.015582547933334"/>
    <n v="4.9176348926666677E-3"/>
    <n v="0.21605338957333339"/>
    <n v="8.6721131360000012E-8"/>
    <n v="1.8957577537333337E-2"/>
    <n v="3.5344136199133339E-10"/>
    <n v="1.2915407933333336E-2"/>
    <n v="4.2603031882000009E-5"/>
    <n v="2.4832359322666675E-10"/>
    <n v="1.4939072169600004E-10"/>
    <n v="3.5750551219866676E-11"/>
    <n v="8.480053042333335E-5"/>
    <n v="1.8171038573666674E-5"/>
    <n v="1.6384111406666672E-5"/>
    <n v="1.2035034028333337E-4"/>
    <n v="6.1843222117333348E-2"/>
    <n v="4.9605038006666678E-2"/>
    <n v="9.7003173773333364E-3"/>
    <n v="0.45287987903866672"/>
    <n v="3.202426045986668E-8"/>
    <n v="4.0200820000000012E-3"/>
    <n v="2.7427671800000006E-11"/>
    <n v="7.3954000000000031E-5"/>
    <n v="8.6160000000000019E-6"/>
    <n v="8.3141528000000018E-10"/>
    <n v="2.7100981800000003E-11"/>
    <n v="1.9268032600000007E-11"/>
    <n v="1.5867800000000004E-4"/>
    <n v="3.8624235600000013E-7"/>
    <n v="6.9503405200000015E-6"/>
    <n v="6.9933200000000021E-4"/>
    <n v="0.60133505200000015"/>
    <n v="3.834191800000001E-2"/>
    <n v="8.2785400000000026E-4"/>
    <n v="2.4095362000000006E-2"/>
    <n v="7.8305080000000011E-9"/>
    <n v="5.4538489934925233E-3"/>
    <n v="2.7949119139467769E-8"/>
    <n v="2.6386296601647845E-5"/>
    <n v="1.7403020139404585E-4"/>
    <n v="2.7922741025992151E-3"/>
    <n v="6.7376380180935493E-5"/>
    <n v="9.140664816314963E-5"/>
    <n v="2.0568033586911222E-4"/>
    <n v="5.4625728635361431E-5"/>
    <n v="7.1768401780148003E-4"/>
    <s v=""/>
    <n v="4.7905860639262876E-5"/>
    <n v="4.6839847524461761E-4"/>
    <n v="9.8156973279729014E-5"/>
    <n v="1.1443845093793276E-3"/>
    <n v="2.6443221153570992E-7"/>
    <n v="0"/>
    <n v="1.1342450904611084E-2"/>
    <n v="1.1342450904611084E-2"/>
    <n v="1.7449924468632436E-5"/>
    <n v="4.1920157638666682E-2"/>
    <n v="6.9818623785800013E-10"/>
    <n v="1.7289074538000007E-2"/>
    <n v="1.1497208038866669E-4"/>
    <n v="2.7971019400933338E-9"/>
    <n v="3.2445369470266669E-10"/>
    <n v="7.9508838639866694E-11"/>
    <n v="4.6976198160333346E-4"/>
    <n v="2.2393179894333341E-5"/>
    <n v="1.7544405629333338E-4"/>
    <n v="1.7765340870833338E-3"/>
    <n v="0.98444664415066696"/>
    <n v="2.1035295039400008"/>
    <n v="1.5445806270000004E-2"/>
    <n v="0.69302863061200004"/>
    <n v="1.2657589981986671E-7"/>
    <n v="6.4492550213333355E-5"/>
    <n v="1.0741326736276925E-12"/>
    <n v="2.6598576212307704E-5"/>
    <n v="1.7688012367487184E-7"/>
    <n v="4.3032337539897447E-12"/>
    <n v="4.9915953031179492E-13"/>
    <n v="1.2232129021517953E-13"/>
    <n v="7.2271074092820536E-7"/>
    <n v="3.4451045991282062E-8"/>
    <n v="2.6991393275897443E-7"/>
    <n v="2.7331293647435903E-6"/>
    <n v="1.5145332986933337E-3"/>
    <n v="3.2361992368307706E-3"/>
    <n v="2.3762778876923085E-5"/>
    <n v="1.0661978932492307E-3"/>
    <n v="1.9473215356902569E-10"/>
    <n v="1.3248236758932498E-2"/>
    <n v="2.9485003102827784E-6"/>
    <n v="7.7278170216154161E-5"/>
    <n v="6.2178265963517578E-4"/>
    <n v="9.2450991555025983E-3"/>
    <n v="7.3585808624627113E-4"/>
    <n v="3.5458611340924788E-5"/>
    <n v="7.5788979348457544E-4"/>
    <n v="8.9692190167749257E-3"/>
    <n v="1.992165170319958E-3"/>
    <n v="4.3275472924372556E-4"/>
    <n v="7.5962514396962083E-3"/>
    <n v="0.38427709621723871"/>
    <n v="1.9076633692421616E-4"/>
    <n v="7.076698583723679E-3"/>
    <n v="1.2823939348244099E-3"/>
  </r>
  <r>
    <x v="6"/>
    <x v="0"/>
    <x v="0"/>
    <s v="Potatoes"/>
    <n v="1.2520000000000002"/>
    <s v="Boiling (unspecified)"/>
    <s v="industrial composting"/>
    <n v="0.11435878699305807"/>
    <m/>
    <n v="0.42920000000000003"/>
    <n v="1.6918918918918922E-2"/>
    <n v="1.2334369246500001"/>
    <n v="2.2557845835000003E-8"/>
    <n v="0.12097703060500002"/>
    <n v="3.4601272035000002E-3"/>
    <n v="6.4411179195000015E-8"/>
    <n v="1.4941619026000001E-8"/>
    <n v="5.9561223850000001E-10"/>
    <n v="4.7862847284999999E-3"/>
    <n v="2.0838985990000001E-4"/>
    <n v="2.4548053205000002E-3"/>
    <n v="1.5562766587000005E-2"/>
    <n v="8.9285943365000016"/>
    <n v="38.728090960000003"/>
    <n v="0.51205964290000017"/>
    <n v="18.621767545000001"/>
    <n v="4.5735074850000003E-6"/>
    <n v="0.24674183128000007"/>
    <n v="8.8370329535599998E-9"/>
    <n v="1.754052E-2"/>
    <n v="4.4686007148000013E-4"/>
    <n v="1.8032976672000004E-9"/>
    <n v="1.02327757872E-9"/>
    <n v="5.5454361742400006E-10"/>
    <n v="3.1153835260000007E-4"/>
    <n v="6.6735812980000015E-5"/>
    <n v="1.2618194360000001E-4"/>
    <n v="8.5120381300000014E-4"/>
    <n v="0.62632231488000001"/>
    <n v="0.36130641680000003"/>
    <n v="6.4697776080000005E-2"/>
    <n v="3.8941807610400008"/>
    <n v="3.7475892142400008E-7"/>
    <n v="7.0099480000000006E-2"/>
    <n v="4.7826525200000007E-10"/>
    <n v="1.2895600000000004E-3"/>
    <n v="1.5024000000000003E-4"/>
    <n v="1.4497659200000002E-8"/>
    <n v="4.7256865200000003E-10"/>
    <n v="3.3598296400000009E-10"/>
    <n v="2.7669200000000008E-3"/>
    <n v="6.7350338400000015E-6"/>
    <n v="1.2119535280000002E-4"/>
    <n v="1.2194480000000002E-2"/>
    <n v="10.485675280000002"/>
    <n v="0.66858052000000012"/>
    <n v="1.4435560000000004E-2"/>
    <n v="0.42015868000000006"/>
    <n v="1.3654312000000002E-7"/>
    <n v="0.20169254776039811"/>
    <n v="1.2759150092560382E-6"/>
    <n v="2.1337127556103752E-4"/>
    <n v="6.1413177649674551E-3"/>
    <n v="8.0572825774245863E-2"/>
    <n v="3.4134205479232054E-3"/>
    <n v="1.7085266312301304E-3"/>
    <n v="3.4434949225219417E-3"/>
    <n v="6.8756856109364502E-4"/>
    <n v="1.1053741678701719E-2"/>
    <s v=""/>
    <n v="9.7522990189206384E-4"/>
    <n v="8.8530140370217999E-3"/>
    <n v="3.7569883000289151E-3"/>
    <n v="3.7873941105596602E-2"/>
    <n v="1.0622775980448567E-5"/>
    <n v="0.53735840000000012"/>
    <n v="0.36039788695217223"/>
    <n v="0.89775628695217236"/>
    <n v="1.3811635183879575E-3"/>
    <n v="1.5502782359300002"/>
    <n v="3.1873144040560004E-8"/>
    <n v="0.13980711060500001"/>
    <n v="4.0572272749800006E-3"/>
    <n v="8.0712136062200017E-8"/>
    <n v="1.6437465256719999E-8"/>
    <n v="1.486138819924E-9"/>
    <n v="7.8647430811000004E-3"/>
    <n v="2.8186070672E-4"/>
    <n v="2.7021826169000003E-3"/>
    <n v="2.8608450400000006E-2"/>
    <n v="20.040591931380003"/>
    <n v="39.7579778968"/>
    <n v="0.59119297898000023"/>
    <n v="22.936106986040002"/>
    <n v="5.0848095264240002E-6"/>
    <n v="2.3850434398923082E-3"/>
    <n v="4.903560621624616E-11"/>
    <n v="2.1508786246923078E-4"/>
    <n v="6.2418881153538468E-6"/>
    <n v="1.2417251701876927E-10"/>
    <n v="2.5288408087261538E-11"/>
    <n v="2.2863674152676924E-12"/>
    <n v="1.2099604740153847E-5"/>
    <n v="4.3363185649230768E-7"/>
    <n v="4.1572040260000006E-6"/>
    <n v="4.4013000615384622E-5"/>
    <n v="3.0831679894430773E-2"/>
    <n v="6.1166119841230771E-2"/>
    <n v="9.095276599692311E-4"/>
    <n v="3.528631844006154E-2"/>
    <n v="7.8227838868061538E-9"/>
    <n v="0.29260694525258979"/>
    <n v="7.8087423380375788E-5"/>
    <n v="3.5243002810028635E-4"/>
    <n v="1.2925021464437039E-2"/>
    <n v="0.17596797085210458"/>
    <n v="2.231926529031605E-2"/>
    <n v="3.8818085264252566E-4"/>
    <n v="7.2315405361024886E-3"/>
    <n v="6.3610217643380165E-2"/>
    <n v="1.7329048137457326E-2"/>
    <n v="3.8883474644764333E-3"/>
    <n v="0.10961733175590281"/>
    <n v="4.122405804767725"/>
    <n v="4.2593142113469028E-3"/>
    <n v="0.13487516012943987"/>
    <n v="3.0231188155653226E-2"/>
  </r>
  <r>
    <x v="6"/>
    <x v="1"/>
    <x v="0"/>
    <s v="Yoghurt"/>
    <n v="0.17920000000000008"/>
    <s v="Raw"/>
    <s v="industrial composting"/>
    <n v="1.6264885274469947E-2"/>
    <m/>
    <s v=""/>
    <n v="2.4216216216216228E-3"/>
    <n v="0.33905441024000016"/>
    <n v="8.9532932608000034E-9"/>
    <n v="0.11660936627200005"/>
    <n v="7.7284055296000039E-4"/>
    <n v="2.4580192000000011E-8"/>
    <n v="4.0788045312000022E-9"/>
    <n v="1.5427936025600007E-10"/>
    <n v="3.0655313920000013E-3"/>
    <n v="3.7813377280000019E-5"/>
    <n v="9.5806074112000038E-4"/>
    <n v="1.2590929612800006E-2"/>
    <n v="3.1861783833600015"/>
    <n v="11.776596966400007"/>
    <n v="6.1250923776000027E-2"/>
    <n v="4.4998155776000024"/>
    <n v="1.0204328780800006E-6"/>
    <n v="0"/>
    <n v="0"/>
    <n v="0"/>
    <n v="0"/>
    <n v="0"/>
    <n v="0"/>
    <n v="0"/>
    <n v="0"/>
    <n v="0"/>
    <n v="0"/>
    <n v="0"/>
    <n v="0"/>
    <n v="0"/>
    <n v="0"/>
    <n v="0"/>
    <n v="0"/>
    <n v="1.0033408000000004E-2"/>
    <n v="6.8454579200000026E-11"/>
    <n v="1.845760000000001E-4"/>
    <n v="2.150400000000001E-5"/>
    <n v="2.0750643200000011E-9"/>
    <n v="6.7639219200000026E-11"/>
    <n v="4.8089574400000025E-11"/>
    <n v="3.9603200000000021E-4"/>
    <n v="9.6399206400000044E-7"/>
    <n v="1.7346810880000007E-5"/>
    <n v="1.7454080000000008E-3"/>
    <n v="1.5008250880000007"/>
    <n v="9.5694592000000037E-2"/>
    <n v="2.0661760000000012E-3"/>
    <n v="6.0137728000000029E-2"/>
    <n v="1.9543552000000009E-8"/>
    <n v="4.5416628977382849E-2"/>
    <n v="3.6114992183171526E-7"/>
    <n v="1.7824896267820863E-4"/>
    <n v="1.2023783692577167E-3"/>
    <n v="2.6609248970738814E-2"/>
    <n v="8.6105467463341661E-4"/>
    <n v="2.3265169414733931E-4"/>
    <n v="1.515609072213032E-3"/>
    <n v="9.459317814503672E-5"/>
    <n v="3.9900719676866396E-3"/>
    <s v=""/>
    <n v="2.2808238155804929E-4"/>
    <n v="2.6436345452717377E-3"/>
    <n v="4.0237555503554612E-4"/>
    <n v="7.5297609592456325E-3"/>
    <n v="2.1726352942576836E-6"/>
    <s v=""/>
    <n v="9.0906873093210092E-2"/>
    <n v="9.0906873093210092E-2"/>
    <n v="1.3985672783570782E-4"/>
    <n v="0.34908781824000018"/>
    <n v="9.021747840000003E-9"/>
    <n v="0.11679394227200006"/>
    <n v="7.9434455296000038E-4"/>
    <n v="2.6655256320000013E-8"/>
    <n v="4.1464437504000026E-9"/>
    <n v="2.023689346560001E-10"/>
    <n v="3.4615633920000014E-3"/>
    <n v="3.8777369344000017E-5"/>
    <n v="9.7540755200000036E-4"/>
    <n v="1.4336337612800006E-2"/>
    <n v="4.6870034713600024"/>
    <n v="11.872291558400006"/>
    <n v="6.331709977600003E-2"/>
    <n v="4.5599533056000023"/>
    <n v="1.0399764300800006E-6"/>
    <n v="5.3705818190769256E-4"/>
    <n v="1.3879612061538466E-11"/>
    <n v="1.7968298811076933E-4"/>
    <n v="1.2220685430153851E-6"/>
    <n v="4.1008086646153863E-11"/>
    <n v="6.3791442313846196E-12"/>
    <n v="3.1133682254769246E-13"/>
    <n v="5.3254821415384635E-6"/>
    <n v="5.9657491298461559E-8"/>
    <n v="1.5006270030769236E-6"/>
    <n v="2.2055904019692318E-5"/>
    <n v="7.2107745713230805E-3"/>
    <n v="1.8265063936000008E-2"/>
    <n v="9.7410922732307735E-5"/>
    <n v="7.0153127778461574E-3"/>
    <n v="1.5999637385846163E-9"/>
    <n v="0.46894470135416261"/>
    <n v="1.5632257298323898E-4"/>
    <n v="2.0838628283013205E-3"/>
    <n v="1.7905586935421186E-2"/>
    <n v="0.44868346636354672"/>
    <n v="3.9968210058080281E-2"/>
    <n v="3.5606465021809953E-4"/>
    <n v="2.8848872750359883E-2"/>
    <n v="6.1323326727144703E-2"/>
    <n v="4.4998952916232113E-2"/>
    <n v="1.9372771865485309E-2"/>
    <n v="0.2300968183221766"/>
    <n v="8.7164344325587546"/>
    <n v="3.1730330361836178E-3"/>
    <n v="0.18915750675482401"/>
    <n v="4.3709120889138156E-2"/>
  </r>
  <r>
    <x v="6"/>
    <x v="9"/>
    <x v="0"/>
    <s v="Strawberries"/>
    <n v="3.3600000000000012E-2"/>
    <s v="Raw"/>
    <s v="industrial composting"/>
    <n v="1.6264885274469947E-2"/>
    <m/>
    <n v="3.2678820526666668"/>
    <n v="4.5405405405405422E-4"/>
    <n v="1.7907724464000005E-2"/>
    <n v="7.9861847520000029E-10"/>
    <n v="3.0092219136000011E-3"/>
    <n v="8.2547619840000027E-5"/>
    <n v="1.8831169392000006E-9"/>
    <n v="5.8353936480000024E-10"/>
    <n v="1.7527817664000005E-11"/>
    <n v="2.2459697232000007E-4"/>
    <n v="3.3899762400000012E-6"/>
    <n v="1.6526745312000005E-4"/>
    <n v="8.9939707200000028E-4"/>
    <n v="0.40987449216000016"/>
    <n v="2.5996397616000011"/>
    <n v="0.22392748224000009"/>
    <n v="0.27090852432000012"/>
    <n v="1.0897753776000005E-7"/>
    <n v="0"/>
    <n v="0"/>
    <n v="0"/>
    <n v="0"/>
    <n v="0"/>
    <n v="0"/>
    <n v="0"/>
    <n v="0"/>
    <n v="0"/>
    <n v="0"/>
    <n v="0"/>
    <n v="0"/>
    <n v="0"/>
    <n v="0"/>
    <n v="0"/>
    <n v="0"/>
    <n v="1.8812640000000005E-3"/>
    <n v="1.2835233600000004E-11"/>
    <n v="3.4608000000000018E-5"/>
    <n v="4.0320000000000014E-6"/>
    <n v="3.8907456000000013E-10"/>
    <n v="1.2682353600000003E-11"/>
    <n v="9.016795200000003E-12"/>
    <n v="7.4256000000000029E-5"/>
    <n v="1.8074851200000008E-7"/>
    <n v="3.2525270400000009E-6"/>
    <n v="3.2726400000000012E-4"/>
    <n v="0.28140470400000012"/>
    <n v="1.7942736000000004E-2"/>
    <n v="3.8740800000000016E-4"/>
    <n v="1.1275824000000004E-2"/>
    <n v="3.6644160000000013E-9"/>
    <n v="2.5745646222730739E-3"/>
    <n v="3.2483333462706872E-8"/>
    <n v="4.6454423415603273E-6"/>
    <n v="1.3105328377497464E-4"/>
    <n v="2.2682696645480644E-3"/>
    <n v="1.2381200099404786E-4"/>
    <n v="3.0516784425399233E-5"/>
    <n v="1.3084962625639591E-4"/>
    <n v="8.7103949619803283E-6"/>
    <n v="6.8935989623291813E-4"/>
    <s v=""/>
    <n v="3.3639532452907896E-5"/>
    <n v="5.8286401422293055E-4"/>
    <n v="1.4255047812103E-3"/>
    <n v="4.6596544896209796E-4"/>
    <n v="2.3532252969838185E-7"/>
    <n v="0.10980083696960004"/>
    <n v="8.4700232985198114E-3"/>
    <n v="0.11827086026811985"/>
    <n v="1.819551696432613E-4"/>
    <n v="1.9788988464000005E-2"/>
    <n v="8.1145370880000031E-10"/>
    <n v="3.0438299136000013E-3"/>
    <n v="8.6579619840000032E-5"/>
    <n v="2.2721914992000008E-9"/>
    <n v="5.962217184000002E-10"/>
    <n v="2.6544612864000008E-11"/>
    <n v="2.9885297232000007E-4"/>
    <n v="3.5707247520000012E-6"/>
    <n v="1.6851998016000004E-4"/>
    <n v="1.2266610720000003E-3"/>
    <n v="0.69127919616000022"/>
    <n v="2.6175824976000013"/>
    <n v="0.22431489024000009"/>
    <n v="0.28218434832000011"/>
    <n v="1.1264195376000005E-7"/>
    <n v="3.0444597636923086E-5"/>
    <n v="1.2483903212307697E-12"/>
    <n v="4.6828152516923095E-6"/>
    <n v="1.3319941513846159E-7"/>
    <n v="3.4956792295384628E-12"/>
    <n v="9.1726418215384654E-13"/>
    <n v="4.0837865944615393E-14"/>
    <n v="4.5977380356923089E-7"/>
    <n v="5.4934226953846174E-9"/>
    <n v="2.592615079384616E-7"/>
    <n v="1.8871708800000006E-6"/>
    <n v="1.0635064556307695E-3"/>
    <n v="4.0270499963076939E-3"/>
    <n v="3.4509983113846168E-4"/>
    <n v="4.3412976664615401E-4"/>
    <n v="1.7329531347692315E-10"/>
    <n v="2.4798481753660489E-2"/>
    <n v="1.394561739119221E-5"/>
    <n v="5.3784849508671401E-5"/>
    <n v="1.9131613615536733E-3"/>
    <n v="3.4442382079603283E-2"/>
    <n v="5.7185817536427458E-3"/>
    <n v="4.0585538018683836E-5"/>
    <n v="2.1205305358474296E-3"/>
    <n v="5.5001345903717379E-3"/>
    <n v="7.7626108479254179E-3"/>
    <n v="1.3888970214511825E-3"/>
    <n v="2.9702951483478353E-2"/>
    <n v="1.9240820255023494"/>
    <n v="1.1594268469715917E-2"/>
    <n v="1.1393339885603544E-2"/>
    <n v="4.6690315778314456E-3"/>
  </r>
  <r>
    <x v="6"/>
    <x v="3"/>
    <x v="0"/>
    <s v="Eggs"/>
    <n v="0.10360000000000001"/>
    <s v="Frying"/>
    <s v="industrial composting"/>
    <n v="0.61666666666666681"/>
    <m/>
    <n v="2.7022484230769233"/>
    <n v="1.4000000000000002E-3"/>
    <n v="0.23847581551111111"/>
    <n v="4.5074391599999995E-9"/>
    <n v="2.904419438666667E-2"/>
    <n v="8.800060842222222E-4"/>
    <n v="2.7379561097777781E-8"/>
    <n v="3.5532543822222223E-9"/>
    <n v="2.8412980306666667E-10"/>
    <n v="3.6772323871111113E-3"/>
    <n v="6.6005900208888893E-5"/>
    <n v="1.6166027173333335E-3"/>
    <n v="1.5911760542222222E-2"/>
    <n v="7.8954022746666679"/>
    <n v="20.685879915555557"/>
    <n v="9.9437266817777786E-2"/>
    <n v="2.070766699555556"/>
    <n v="8.7793607564444457E-7"/>
    <n v="7.4792155200000005E-3"/>
    <n v="1.7329429964000002E-10"/>
    <n v="1.8875920000000002E-3"/>
    <n v="1.5970352328000005E-5"/>
    <n v="1.0791369680000001E-10"/>
    <n v="7.4641914480000004E-11"/>
    <n v="2.4233424096000002E-11"/>
    <n v="2.1016824359999998E-5"/>
    <n v="7.4003790280000018E-6"/>
    <n v="8.7322989600000007E-6"/>
    <n v="4.6328935800000012E-5"/>
    <n v="4.4959001920000005E-2"/>
    <n v="3.6560647200000004E-2"/>
    <n v="7.3354187200000004E-3"/>
    <n v="0.12014156336000002"/>
    <n v="2.2904691936000004E-8"/>
    <n v="5.8005640000000002E-3"/>
    <n v="3.9575303600000004E-11"/>
    <n v="1.0670800000000002E-4"/>
    <n v="1.2432000000000002E-5"/>
    <n v="1.1996465600000001E-9"/>
    <n v="3.9103923600000003E-11"/>
    <n v="2.7801785200000003E-11"/>
    <n v="2.2895600000000005E-4"/>
    <n v="5.5730791200000005E-7"/>
    <n v="1.002862504E-5"/>
    <n v="1.0090640000000001E-3"/>
    <n v="0.86766450400000006"/>
    <n v="5.5323436000000004E-2"/>
    <n v="1.1945080000000002E-3"/>
    <n v="3.4767124000000003E-2"/>
    <n v="1.1298616000000001E-8"/>
    <n v="3.2753622025983579E-2"/>
    <n v="1.8895885488035161E-7"/>
    <n v="4.7370431375901121E-5"/>
    <n v="1.3750338571456274E-3"/>
    <n v="2.8637606977540329E-2"/>
    <n v="7.6149294953498353E-4"/>
    <n v="3.8646919682697856E-4"/>
    <n v="1.7194854384882268E-3"/>
    <n v="1.804261324009425E-4"/>
    <n v="6.6897355970625908E-3"/>
    <s v=""/>
    <n v="4.2862257498562842E-4"/>
    <n v="4.6266396348521128E-3"/>
    <n v="6.8612364715195807E-4"/>
    <n v="3.6752138702318433E-3"/>
    <n v="1.9055683962922837E-6"/>
    <n v="0.27995293663076926"/>
    <n v="8.1969936860831885E-2"/>
    <n v="0.36192287349160113"/>
    <n v="5.568044207563094E-4"/>
    <n v="0.25175559503111111"/>
    <n v="4.7203087632399995E-9"/>
    <n v="3.1038494386666671E-2"/>
    <n v="9.0840843655022228E-4"/>
    <n v="2.8687121354577782E-8"/>
    <n v="3.6670002203022224E-9"/>
    <n v="3.3616501236266667E-10"/>
    <n v="3.927205211471111E-3"/>
    <n v="7.3963587148888899E-5"/>
    <n v="1.6353636413333336E-3"/>
    <n v="1.6967153478022225E-2"/>
    <n v="8.808025780586668"/>
    <n v="20.777763998755557"/>
    <n v="0.10796719353777778"/>
    <n v="2.2256753869155559"/>
    <n v="9.1213938358044452E-7"/>
    <n v="3.8731630004786325E-4"/>
    <n v="7.2620134819076917E-12"/>
    <n v="4.7751529825641033E-5"/>
    <n v="1.3975514408464957E-6"/>
    <n v="4.4134032853196588E-11"/>
    <n v="5.6415388004649578E-12"/>
    <n v="5.1717694209641029E-13"/>
    <n v="6.0418541714940171E-6"/>
    <n v="1.1379013407521369E-7"/>
    <n v="2.5159440635897439E-6"/>
    <n v="2.6103313043111114E-5"/>
    <n v="1.3550808893210258E-2"/>
    <n v="3.1965790767316239E-2"/>
    <n v="1.6610337467350429E-4"/>
    <n v="3.4241159798700858E-3"/>
    <n v="1.40329135935453E-9"/>
    <n v="9.0985065082024117E-3"/>
    <n v="2.1664955339342842E-6"/>
    <n v="1.4610092559374642E-5"/>
    <n v="5.5194969536625301E-4"/>
    <n v="1.3571507374005896E-2"/>
    <n v="9.4362017396856671E-4"/>
    <n v="1.9714534883536739E-5"/>
    <n v="9.5099833114987021E-4"/>
    <n v="3.153279536873616E-3"/>
    <n v="2.0205715835263844E-3"/>
    <n v="6.7135151467108813E-4"/>
    <n v="1.6020929003587859E-2"/>
    <n v="0.40515154618826238"/>
    <n v="1.4681495445618888E-4"/>
    <n v="2.4523838286974404E-3"/>
    <n v="1.0252906995937587E-3"/>
  </r>
  <r>
    <x v="6"/>
    <x v="1"/>
    <x v="0"/>
    <s v="Milk"/>
    <n v="2.9600000000000005E-2"/>
    <s v="Frying"/>
    <s v="industrial composting"/>
    <n v="0.61666666666666681"/>
    <m/>
    <n v="0.51222692307692297"/>
    <n v="4.0000000000000007E-4"/>
    <n v="4.5362772715789486E-2"/>
    <n v="7.1047608757894757E-10"/>
    <n v="4.2139532126315802E-3"/>
    <n v="9.4700245894736862E-5"/>
    <n v="3.7610364463157903E-9"/>
    <n v="5.3227900884210542E-10"/>
    <n v="2.2215260825263162E-11"/>
    <n v="5.0340667031578961E-4"/>
    <n v="3.8526799157894742E-6"/>
    <n v="1.3590337734736846E-4"/>
    <n v="2.1529644126315793E-3"/>
    <n v="0.52239753178947379"/>
    <n v="1.9883118888421059"/>
    <n v="5.4289073347368435E-3"/>
    <n v="0.26723252025263167"/>
    <n v="1.0470351604210528E-7"/>
    <n v="2.1369187200000004E-3"/>
    <n v="4.9512657040000006E-11"/>
    <n v="5.3931200000000012E-4"/>
    <n v="4.5629578080000013E-6"/>
    <n v="3.0832484800000005E-11"/>
    <n v="2.132626128E-11"/>
    <n v="6.9238354560000009E-12"/>
    <n v="6.0048069600000003E-6"/>
    <n v="2.1143940080000003E-6"/>
    <n v="2.4949425600000007E-6"/>
    <n v="1.3236838800000004E-5"/>
    <n v="1.2845429120000001E-2"/>
    <n v="1.0445899200000001E-2"/>
    <n v="2.0958339200000003E-3"/>
    <n v="3.4326160960000011E-2"/>
    <n v="6.5441976960000009E-9"/>
    <n v="1.6573040000000003E-3"/>
    <n v="1.1307229600000001E-11"/>
    <n v="3.0488000000000007E-5"/>
    <n v="3.5520000000000005E-6"/>
    <n v="3.4275616000000007E-10"/>
    <n v="1.1172549600000002E-11"/>
    <n v="7.9433672000000023E-12"/>
    <n v="6.5416000000000012E-5"/>
    <n v="1.5923083200000003E-7"/>
    <n v="2.8653214400000006E-6"/>
    <n v="2.8830400000000008E-4"/>
    <n v="0.24790414400000005"/>
    <n v="1.5806696000000002E-2"/>
    <n v="3.4128800000000008E-4"/>
    <n v="9.9334640000000012E-3"/>
    <n v="3.2281760000000003E-9"/>
    <n v="6.3953678893924155E-3"/>
    <n v="3.0875777702770448E-8"/>
    <n v="7.3008842006059387E-6"/>
    <n v="1.556286582470237E-4"/>
    <n v="4.1274886697530606E-3"/>
    <n v="1.172823294067536E-4"/>
    <n v="4.2631533178439474E-5"/>
    <n v="2.5168215654521134E-4"/>
    <n v="1.4944454637814308E-5"/>
    <n v="5.7786316523564718E-4"/>
    <s v=""/>
    <n v="3.8110075635641562E-5"/>
    <n v="4.4858839908821986E-4"/>
    <n v="4.9988042700911779E-5"/>
    <n v="5.1436083594393913E-4"/>
    <n v="2.3915384156103045E-7"/>
    <n v="1.5161916923076923E-2"/>
    <n v="1.274150712358495E-2"/>
    <n v="2.7903424046661872E-2"/>
    <n v="4.2928344687172108E-5"/>
    <n v="4.9156995435789483E-2"/>
    <n v="7.712959742189475E-10"/>
    <n v="4.7837532126315807E-3"/>
    <n v="1.0281520370273686E-4"/>
    <n v="4.1346250911157906E-9"/>
    <n v="5.6477781972210546E-10"/>
    <n v="3.7082463481263163E-11"/>
    <n v="5.7482747727578961E-4"/>
    <n v="6.1263047557894742E-6"/>
    <n v="1.4126364134736848E-4"/>
    <n v="2.4545052514315796E-3"/>
    <n v="0.78314710490947381"/>
    <n v="2.014564484042106"/>
    <n v="7.8660292547368445E-3"/>
    <n v="0.31149214521263169"/>
    <n v="1.1447588973810528E-7"/>
    <n v="7.5626146824291519E-5"/>
    <n v="1.1866091911060731E-12"/>
    <n v="7.3596203271255086E-6"/>
    <n v="1.5817723646574902E-7"/>
    <n v="6.3609616786396776E-12"/>
    <n v="8.6888895341862382E-13"/>
    <n v="5.704994381732794E-14"/>
    <n v="8.8434996503967633E-7"/>
    <n v="9.4250842396761139E-9"/>
    <n v="2.173286789959515E-7"/>
    <n v="3.7761619252793534E-6"/>
    <n v="1.2048416998607289E-3"/>
    <n v="3.0993299754493936E-3"/>
    <n v="1.2101583468825914E-5"/>
    <n v="4.7921868494251027E-4"/>
    <n v="1.761167534432389E-10"/>
    <n v="1.7692114936340379E-3"/>
    <n v="3.5314982506275176E-7"/>
    <n v="2.2492177253694375E-6"/>
    <n v="6.1968383295452574E-5"/>
    <n v="1.9247331311363764E-3"/>
    <n v="1.4482280784689898E-4"/>
    <n v="2.0614986376635708E-6"/>
    <n v="1.3616901984545214E-4"/>
    <n v="2.5932870978634284E-4"/>
    <n v="1.7358909066585298E-4"/>
    <n v="9.4909986387101835E-5"/>
    <n v="1.3007349682533319E-3"/>
    <n v="3.9204431654040799E-2"/>
    <n v="1.0563210527645893E-5"/>
    <n v="3.4106752094355632E-4"/>
    <n v="1.2789297907137692E-4"/>
  </r>
  <r>
    <x v="6"/>
    <x v="1"/>
    <x v="0"/>
    <s v="Butter"/>
    <n v="7.4000000000000012E-3"/>
    <s v="Frying"/>
    <s v="industrial composting"/>
    <n v="0.61666666666666681"/>
    <m/>
    <n v="6.0664224433399943"/>
    <n v="1.0000000000000002E-4"/>
    <n v="5.878921564000001E-2"/>
    <n v="5.0982715140000009E-10"/>
    <n v="5.2459445080000004E-3"/>
    <n v="1.0385325760000002E-4"/>
    <n v="5.2210569760000014E-9"/>
    <n v="7.3276388780000017E-10"/>
    <n v="2.8762781020000008E-11"/>
    <n v="7.4981106800000013E-4"/>
    <n v="4.1317043080000006E-6"/>
    <n v="2.0063877520000003E-4"/>
    <n v="3.2558502980000003E-3"/>
    <n v="0.74574901560000006"/>
    <n v="2.9319374240000005"/>
    <n v="6.4068222460000011E-3"/>
    <n v="0.23886303120000002"/>
    <n v="1.2636054260000003E-7"/>
    <n v="5.342296800000001E-4"/>
    <n v="1.2378164260000002E-11"/>
    <n v="1.3482800000000003E-4"/>
    <n v="1.1407394520000003E-6"/>
    <n v="7.7081212000000012E-12"/>
    <n v="5.33156532E-12"/>
    <n v="1.7309588640000002E-12"/>
    <n v="1.5012017400000001E-6"/>
    <n v="5.2859850200000008E-7"/>
    <n v="6.2373564000000017E-7"/>
    <n v="3.3092097000000009E-6"/>
    <n v="3.2113572800000004E-3"/>
    <n v="2.6114748000000002E-3"/>
    <n v="5.2395848000000007E-4"/>
    <n v="8.5815402400000029E-3"/>
    <n v="1.6360494240000002E-9"/>
    <n v="4.1432600000000007E-4"/>
    <n v="2.8268074000000003E-12"/>
    <n v="7.6220000000000017E-6"/>
    <n v="8.8800000000000012E-7"/>
    <n v="8.5689040000000018E-11"/>
    <n v="2.7931374000000005E-12"/>
    <n v="1.9858418000000006E-12"/>
    <n v="1.6354000000000003E-5"/>
    <n v="3.9807708000000008E-8"/>
    <n v="7.1633036000000015E-7"/>
    <n v="7.2076000000000019E-5"/>
    <n v="6.1976036000000012E-2"/>
    <n v="3.9516740000000005E-3"/>
    <n v="8.5322000000000021E-5"/>
    <n v="2.4833660000000003E-3"/>
    <n v="8.0704400000000007E-10"/>
    <n v="7.7719360407784736E-3"/>
    <n v="2.1017580358603603E-8"/>
    <n v="8.2236776400193394E-6"/>
    <n v="1.6027078233838525E-4"/>
    <n v="5.3052813142232692E-3"/>
    <n v="1.5385366898761557E-4"/>
    <n v="3.7339869959904695E-5"/>
    <n v="3.3611459074786755E-4"/>
    <n v="1.146540879517726E-5"/>
    <n v="8.2622910873049211E-4"/>
    <s v=""/>
    <n v="3.9462379014584667E-5"/>
    <n v="6.5432369036275454E-4"/>
    <n v="4.4586821546598081E-5"/>
    <n v="4.1270107385735065E-4"/>
    <n v="2.6908621922607974E-7"/>
    <n v="4.4891526080715963E-2"/>
    <n v="1.576207853078208E-2"/>
    <n v="6.0653604611498046E-2"/>
    <n v="9.3313237863843144E-5"/>
    <n v="5.9737771320000008E-2"/>
    <n v="5.2503212306000013E-10"/>
    <n v="5.388394508E-3"/>
    <n v="1.0588199705200002E-4"/>
    <n v="5.3144541372000017E-9"/>
    <n v="7.408885905200001E-10"/>
    <n v="3.2479581684000008E-11"/>
    <n v="7.6766626974000016E-4"/>
    <n v="4.7001105180000004E-6"/>
    <n v="2.0197884120000002E-4"/>
    <n v="3.3312355077000002E-3"/>
    <n v="0.81093640888000007"/>
    <n v="2.9385005728000007"/>
    <n v="7.0161027260000012E-3"/>
    <n v="0.24992793744"/>
    <n v="1.2880363602400001E-7"/>
    <n v="9.1904263569230778E-5"/>
    <n v="8.0774172778461562E-13"/>
    <n v="8.2898377046153849E-6"/>
    <n v="1.6289538008000002E-7"/>
    <n v="8.1760832880000023E-12"/>
    <n v="1.1398286008000002E-12"/>
    <n v="4.9968587206153856E-14"/>
    <n v="1.1810250303692309E-6"/>
    <n v="7.230939258461539E-9"/>
    <n v="3.1073667876923081E-7"/>
    <n v="5.1249777041538462E-6"/>
    <n v="1.2475944752000001E-3"/>
    <n v="4.5207701120000008E-3"/>
    <n v="1.0794004193846156E-5"/>
    <n v="3.8450451913846152E-4"/>
    <n v="1.981594400369231E-10"/>
    <n v="2.1723840321441735E-3"/>
    <n v="2.4125372286573254E-7"/>
    <n v="2.5383346288155015E-6"/>
    <n v="6.4465350672960966E-5"/>
    <n v="2.5393669778243652E-3"/>
    <n v="1.9115692751110736E-4"/>
    <n v="1.9210373225306975E-6"/>
    <n v="1.8859201807678368E-4"/>
    <n v="2.0030717274984806E-4"/>
    <n v="2.4980266112315826E-4"/>
    <n v="1.3376567625883142E-4"/>
    <n v="1.4879895222667512E-3"/>
    <n v="5.7327635881274819E-2"/>
    <n v="9.5365421514280415E-6"/>
    <n v="2.7598943347849738E-4"/>
    <n v="1.4512313529712278E-4"/>
  </r>
  <r>
    <x v="7"/>
    <x v="4"/>
    <x v="0"/>
    <s v="Cauliflower"/>
    <n v="0.60899999999999999"/>
    <s v="Boiling (unspecified)"/>
    <s v="industrial composting"/>
    <n v="0.12019894998618404"/>
    <m/>
    <n v="1.2629395429292931"/>
    <n v="7.081395348837209E-3"/>
    <n v="0.48785652906666666"/>
    <n v="2.0898372949999999E-8"/>
    <n v="8.0089522333333343E-2"/>
    <n v="1.5617227803333331E-3"/>
    <n v="3.2058448169999994E-8"/>
    <n v="2.0894485499999996E-8"/>
    <n v="3.6420738853333338E-10"/>
    <n v="3.4882727623333333E-3"/>
    <n v="5.2440844516666667E-5"/>
    <n v="3.3978805840000001E-3"/>
    <n v="1.418893875E-2"/>
    <n v="4.1922485453333334"/>
    <n v="22.287003246666664"/>
    <n v="5.0168809646666666E-2"/>
    <n v="5.6939690593333339"/>
    <n v="2.4236716746666667E-6"/>
    <n v="0.12002058726000001"/>
    <n v="4.2985248152699998E-9"/>
    <n v="8.5320899999999991E-3"/>
    <n v="2.1736244691000002E-4"/>
    <n v="8.7716316240000004E-10"/>
    <n v="4.9774444523999997E-10"/>
    <n v="2.6974206310800001E-10"/>
    <n v="1.5153902295000001E-4"/>
    <n v="3.2461749284999999E-5"/>
    <n v="6.1377638699999998E-5"/>
    <n v="4.1404402725000002E-4"/>
    <n v="0.30465678095999998"/>
    <n v="0.17574729059999999"/>
    <n v="3.1470403859999996E-2"/>
    <n v="1.8942141241800001"/>
    <n v="1.82290881108E-7"/>
    <n v="3.4097909999999995E-2"/>
    <n v="2.3263860899999998E-10"/>
    <n v="6.2727000000000008E-4"/>
    <n v="7.3079999999999998E-5"/>
    <n v="7.0519764E-9"/>
    <n v="2.2986765899999998E-10"/>
    <n v="1.6342941300000001E-10"/>
    <n v="1.34589E-3"/>
    <n v="3.2760667800000001E-6"/>
    <n v="5.8952052599999999E-5"/>
    <n v="5.9316600000000001E-3"/>
    <n v="5.1004602600000002"/>
    <n v="0.32521209000000001"/>
    <n v="7.0217700000000001E-3"/>
    <n v="0.20437431"/>
    <n v="6.6417539999999992E-8"/>
    <n v="8.3521509660295923E-2"/>
    <n v="1.0179707121790235E-6"/>
    <n v="1.3621015256987386E-4"/>
    <n v="2.8035735843219521E-3"/>
    <n v="3.9918568590628062E-2"/>
    <n v="4.49006650957578E-3"/>
    <n v="9.1669971011821953E-4"/>
    <n v="2.1829370146990877E-3"/>
    <n v="2.1510225912947165E-4"/>
    <n v="1.4391842842633252E-2"/>
    <s v=""/>
    <n v="4.670340043443322E-4"/>
    <n v="5.0742558773482684E-3"/>
    <n v="5.6343408928554253E-4"/>
    <n v="1.2867696499276556E-2"/>
    <n v="5.5829220238242633E-6"/>
    <n v="0.76913018164393954"/>
    <n v="0.16755553168696233"/>
    <n v="0.93668571333090189"/>
    <n v="1.4410549435860029E-3"/>
    <n v="0.64197502632666659"/>
    <n v="2.5429536374269999E-8"/>
    <n v="8.9248882333333349E-2"/>
    <n v="1.8521652272433333E-3"/>
    <n v="3.9987587732399999E-8"/>
    <n v="2.1622097604239997E-8"/>
    <n v="7.9737886464133345E-10"/>
    <n v="4.9857017852833335E-3"/>
    <n v="8.8178660581666673E-5"/>
    <n v="3.5182102753000002E-3"/>
    <n v="2.0534642777249999E-2"/>
    <n v="9.5973655862933338"/>
    <n v="22.787962627266666"/>
    <n v="8.8660983506666666E-2"/>
    <n v="7.7925574935133346"/>
    <n v="2.6723800957746666E-6"/>
    <n v="9.876538866564102E-4"/>
    <n v="3.9122363652723074E-11"/>
    <n v="1.3730597282051284E-4"/>
    <n v="2.8494849649897437E-6"/>
    <n v="6.1519365742153851E-11"/>
    <n v="3.3264765544984613E-11"/>
    <n v="1.2267367148328208E-12"/>
    <n v="7.6703104388974357E-6"/>
    <n v="1.3565947781794874E-7"/>
    <n v="5.4126311927692314E-6"/>
    <n v="3.1591758118846152E-5"/>
    <n v="1.4765177825066667E-2"/>
    <n v="3.5058404041948717E-2"/>
    <n v="1.3640151308717948E-4"/>
    <n v="1.1988549990020515E-2"/>
    <n v="4.1113539934994869E-9"/>
    <n v="0.11447950028628247"/>
    <n v="5.9588710491558002E-5"/>
    <n v="2.1447852781728555E-4"/>
    <n v="5.6025826351316053E-3"/>
    <n v="8.3331779902913294E-2"/>
    <n v="2.8394330778103764E-2"/>
    <n v="2.0308733556828392E-4"/>
    <n v="4.8308846878546766E-3"/>
    <n v="1.8710314820637949E-2"/>
    <n v="2.2024370308318445E-2"/>
    <n v="3.181635885282667E-3"/>
    <n v="4.9555859522863947E-2"/>
    <n v="2.2533571750941106"/>
    <n v="5.7788269189322711E-4"/>
    <n v="4.3293859239296906E-2"/>
    <n v="1.5146046449462703E-2"/>
  </r>
  <r>
    <x v="7"/>
    <x v="1"/>
    <x v="0"/>
    <s v="Milk"/>
    <n v="0.34800000000000003"/>
    <s v="Boiling (unspecified)"/>
    <s v="industrial composting"/>
    <n v="0.12019894998618404"/>
    <m/>
    <n v="0.51222692307692297"/>
    <n v="4.0465116279069773E-3"/>
    <n v="0.53331908463157907"/>
    <n v="8.3528945431578969E-9"/>
    <n v="4.9542422905263166E-2"/>
    <n v="1.1133677557894738E-3"/>
    <n v="4.4217590652631588E-8"/>
    <n v="6.2578748336842118E-9"/>
    <n v="2.6117941781052635E-10"/>
    <n v="5.9184297726315805E-3"/>
    <n v="4.529502063157895E-5"/>
    <n v="1.5977829498947369E-3"/>
    <n v="2.5311878905263159E-2"/>
    <n v="6.1417007115789479"/>
    <n v="23.376099233684215"/>
    <n v="6.3826342989473692E-2"/>
    <n v="3.1417877381052639"/>
    <n v="1.2309737696842107E-6"/>
    <n v="6.8583192720000005E-2"/>
    <n v="2.4562998944399999E-9"/>
    <n v="4.8754799999999997E-3"/>
    <n v="1.2420711252000003E-4"/>
    <n v="5.0123609280000004E-10"/>
    <n v="2.8442539727999998E-10"/>
    <n v="1.54138321776E-10"/>
    <n v="8.6593727400000018E-5"/>
    <n v="1.8549571020000003E-5"/>
    <n v="3.5072936399999999E-5"/>
    <n v="2.3659658700000004E-4"/>
    <n v="0.17408958912"/>
    <n v="0.10042702320000001"/>
    <n v="1.7983087920000002E-2"/>
    <n v="1.0824080709600001"/>
    <n v="1.0416621777600001E-7"/>
    <n v="1.9484520000000002E-2"/>
    <n v="1.3293634799999999E-10"/>
    <n v="3.5844000000000007E-4"/>
    <n v="4.1760000000000007E-5"/>
    <n v="4.0297008000000001E-9"/>
    <n v="1.3135294800000001E-10"/>
    <n v="9.3388236000000016E-11"/>
    <n v="7.6908000000000011E-4"/>
    <n v="1.8720381600000002E-6"/>
    <n v="3.3686887200000005E-5"/>
    <n v="3.3895200000000005E-3"/>
    <n v="2.9145487200000004"/>
    <n v="0.18583548000000003"/>
    <n v="4.0124400000000008E-3"/>
    <n v="0.11678532000000001"/>
    <n v="3.7952880000000004E-8"/>
    <n v="8.0842963151921063E-2"/>
    <n v="4.3802484263305283E-7"/>
    <n v="8.3598739046158332E-5"/>
    <n v="1.9364953998368263E-3"/>
    <n v="4.8664386897679907E-2"/>
    <n v="1.3858575233475553E-3"/>
    <n v="5.8482942178977057E-4"/>
    <n v="2.9659698691307146E-3"/>
    <n v="1.6030857626550077E-4"/>
    <n v="6.8172791873894502E-3"/>
    <s v=""/>
    <n v="4.4917348990533844E-4"/>
    <n v="5.2689606385284546E-3"/>
    <n v="5.4539173562207052E-4"/>
    <n v="7.1681765228419885E-3"/>
    <n v="2.8685554209224295E-6"/>
    <n v="0.17825496923076922"/>
    <n v="0.15687669773356835"/>
    <n v="0.3351316669643376"/>
    <n v="5.1558717994513482E-4"/>
    <n v="0.62138679735157909"/>
    <n v="1.0942130785597897E-8"/>
    <n v="5.4776342905263169E-2"/>
    <n v="1.2793348683094738E-3"/>
    <n v="4.8748527545431587E-8"/>
    <n v="6.6736531789642124E-9"/>
    <n v="5.0870597558652643E-10"/>
    <n v="6.7741035000315804E-3"/>
    <n v="6.5716629811578967E-5"/>
    <n v="1.666542773494737E-3"/>
    <n v="2.8937995492263158E-2"/>
    <n v="9.2303390206989491"/>
    <n v="23.662361736884218"/>
    <n v="8.5821870909473699E-2"/>
    <n v="4.3409811290652645"/>
    <n v="1.3730928674602109E-6"/>
    <n v="9.5597968823319865E-4"/>
    <n v="1.6834047362458303E-11"/>
    <n v="8.4271296777327953E-5"/>
    <n v="1.9682074897068829E-6"/>
    <n v="7.4997734685279365E-11"/>
    <n v="1.0267158736868018E-11"/>
    <n v="7.8262457782542528E-13"/>
    <n v="1.0421697692356278E-5"/>
    <n v="1.0110250740242918E-7"/>
    <n v="2.5639119592226723E-6"/>
    <n v="4.4519993065020243E-5"/>
    <n v="1.4200521570306076E-2"/>
    <n v="3.6403633441360335E-2"/>
    <n v="1.3203364755303646E-4"/>
    <n v="6.6784325062542527E-3"/>
    <n v="2.1124505653234012E-9"/>
    <n v="0.11303323123711392"/>
    <n v="2.5572316246901627E-5"/>
    <n v="1.3169229020152924E-4"/>
    <n v="3.8938737955268813E-3"/>
    <n v="0.1115008865714856"/>
    <n v="8.6934528088879835E-3"/>
    <n v="1.3253721646195809E-4"/>
    <n v="7.7483852648988884E-3"/>
    <n v="1.4054085751435085E-2"/>
    <n v="1.0400525784625877E-2"/>
    <n v="5.3919040632335012E-3"/>
    <n v="6.4647104708199038E-2"/>
    <n v="2.3532000504126587"/>
    <n v="5.7654102441641948E-4"/>
    <n v="2.4102920100361514E-2"/>
    <n v="7.7626653097169606E-3"/>
  </r>
  <r>
    <x v="7"/>
    <x v="0"/>
    <x v="0"/>
    <s v="Potatoes"/>
    <n v="0.34800000000000003"/>
    <s v="Boiling (unspecified)"/>
    <s v="industrial composting"/>
    <n v="0.12019894998618404"/>
    <m/>
    <n v="0.42920000000000003"/>
    <n v="4.0465116279069773E-3"/>
    <n v="0.34284029534999999"/>
    <n v="6.2700721649999997E-9"/>
    <n v="3.3626203395000005E-2"/>
    <n v="9.6176059649999998E-4"/>
    <n v="1.7903426805000001E-8"/>
    <n v="4.1531017739999997E-9"/>
    <n v="1.6555356149999999E-10"/>
    <n v="1.3303730714999999E-3"/>
    <n v="5.7923060100000003E-5"/>
    <n v="6.8232607950000003E-4"/>
    <n v="4.3257530130000003E-3"/>
    <n v="2.4817498635000002"/>
    <n v="10.76467704"/>
    <n v="0.14232967710000002"/>
    <n v="5.1760184549999995"/>
    <n v="1.2712305150000001E-6"/>
    <n v="6.8583192720000005E-2"/>
    <n v="2.4562998944399999E-9"/>
    <n v="4.8754799999999997E-3"/>
    <n v="1.2420711252000003E-4"/>
    <n v="5.0123609280000004E-10"/>
    <n v="2.8442539727999998E-10"/>
    <n v="1.54138321776E-10"/>
    <n v="8.6593727400000018E-5"/>
    <n v="1.8549571020000003E-5"/>
    <n v="3.5072936399999999E-5"/>
    <n v="2.3659658700000004E-4"/>
    <n v="0.17408958912"/>
    <n v="0.10042702320000001"/>
    <n v="1.7983087920000002E-2"/>
    <n v="1.0824080709600001"/>
    <n v="1.0416621777600001E-7"/>
    <n v="1.9484520000000002E-2"/>
    <n v="1.3293634799999999E-10"/>
    <n v="3.5844000000000007E-4"/>
    <n v="4.1760000000000007E-5"/>
    <n v="4.0297008000000001E-9"/>
    <n v="1.3135294800000001E-10"/>
    <n v="9.3388236000000016E-11"/>
    <n v="7.6908000000000011E-4"/>
    <n v="1.8720381600000002E-6"/>
    <n v="3.3686887200000005E-5"/>
    <n v="3.3895200000000005E-3"/>
    <n v="2.9145487200000004"/>
    <n v="0.18583548000000003"/>
    <n v="4.0124400000000008E-3"/>
    <n v="0.11678532000000001"/>
    <n v="3.7952880000000004E-8"/>
    <n v="5.6061506885478063E-2"/>
    <n v="3.5464730289225336E-7"/>
    <n v="5.9307670842844301E-5"/>
    <n v="1.7070116471315294E-3"/>
    <n v="2.2395641668879838E-2"/>
    <n v="9.4877823536523593E-4"/>
    <n v="4.7489398376045162E-4"/>
    <n v="9.5713756632398992E-4"/>
    <n v="1.9111330611868088E-4"/>
    <n v="3.0724457701183689E-3"/>
    <s v=""/>
    <n v="2.7107029221919984E-4"/>
    <n v="2.4607419208335355E-3"/>
    <n v="1.0442747032029251E-3"/>
    <n v="1.0527261585261672E-2"/>
    <n v="2.9526565824250017E-6"/>
    <n v="0.14936160000000001"/>
    <n v="0.10017449253942165"/>
    <n v="0.24953609253942166"/>
    <n v="3.8390168082987948E-4"/>
    <n v="0.43090800807000001"/>
    <n v="8.8593084074399991E-9"/>
    <n v="3.8860123395000008E-2"/>
    <n v="1.1277277090200001E-3"/>
    <n v="2.2434363697800003E-8"/>
    <n v="4.5688801192799994E-9"/>
    <n v="4.1308011927599999E-10"/>
    <n v="2.1860467989000001E-3"/>
    <n v="7.8344669280000013E-5"/>
    <n v="7.5108590310000002E-4"/>
    <n v="7.9518696000000014E-3"/>
    <n v="5.5703881726200004"/>
    <n v="11.0509395432"/>
    <n v="0.16432520502000003"/>
    <n v="6.3752118459599991"/>
    <n v="1.4133496127760002E-6"/>
    <n v="6.6293539703076929E-4"/>
    <n v="1.3629705242215382E-11"/>
    <n v="5.9784805223076939E-5"/>
    <n v="1.7349657061846155E-6"/>
    <n v="3.4514405688923082E-11"/>
    <n v="7.0290463373538456E-12"/>
    <n v="6.355078758092307E-13"/>
    <n v="3.3631489213846156E-6"/>
    <n v="1.2053026043076924E-7"/>
    <n v="1.1555167740000001E-6"/>
    <n v="1.2233645538461541E-5"/>
    <n v="8.569827957876924E-3"/>
    <n v="1.7001445451076923E-2"/>
    <n v="2.5280800772307699E-4"/>
    <n v="9.8080182245538442E-3"/>
    <n v="2.1743840196553848E-9"/>
    <n v="7.7401230786047576E-2"/>
    <n v="2.0652063117933997E-5"/>
    <n v="9.3205227930576783E-5"/>
    <n v="3.4187878334827502E-3"/>
    <n v="4.6592803030038175E-2"/>
    <n v="5.9033494637990907E-3"/>
    <n v="1.0282394589880101E-4"/>
    <n v="1.9180894821823461E-3"/>
    <n v="1.6824128416565231E-2"/>
    <n v="4.5839190179691701E-3"/>
    <n v="1.0323861381374487E-3"/>
    <n v="2.9153389053399724E-2"/>
    <n v="1.0902794262273614"/>
    <n v="1.1265403630715438E-3"/>
    <n v="3.5671632149406378E-2"/>
    <n v="7.9959258911397896E-3"/>
  </r>
  <r>
    <x v="7"/>
    <x v="1"/>
    <x v="0"/>
    <s v="Butter"/>
    <n v="0.17400000000000002"/>
    <s v="Boiling (unspecified)"/>
    <s v="industrial composting"/>
    <n v="0.12019894998618404"/>
    <m/>
    <n v="6.0664224433399943"/>
    <n v="2.0232558139534887E-3"/>
    <n v="1.3823410164000001"/>
    <n v="1.1987827614000003E-8"/>
    <n v="0.12335058708"/>
    <n v="2.4419549760000001E-3"/>
    <n v="1.2276539376000002E-7"/>
    <n v="1.7229853578000002E-8"/>
    <n v="6.7631404020000009E-10"/>
    <n v="1.7630692680000001E-2"/>
    <n v="9.7150885080000003E-5"/>
    <n v="4.7177225520000001E-3"/>
    <n v="7.6556479980000008E-2"/>
    <n v="17.535179556000003"/>
    <n v="68.940150240000008"/>
    <n v="0.15064690146000001"/>
    <n v="5.6165091120000001"/>
    <n v="2.9711803260000004E-6"/>
    <n v="3.4291596360000003E-2"/>
    <n v="1.2281499472199999E-9"/>
    <n v="2.4377399999999999E-3"/>
    <n v="6.2103556260000015E-5"/>
    <n v="2.5061804640000002E-10"/>
    <n v="1.4221269863999999E-10"/>
    <n v="7.7069160888000002E-11"/>
    <n v="4.3296863700000009E-5"/>
    <n v="9.2747855100000016E-6"/>
    <n v="1.75364682E-5"/>
    <n v="1.1829829350000002E-4"/>
    <n v="8.7044794559999999E-2"/>
    <n v="5.0213511600000003E-2"/>
    <n v="8.9915439600000008E-3"/>
    <n v="0.54120403548000007"/>
    <n v="5.2083108888000005E-8"/>
    <n v="9.7422600000000008E-3"/>
    <n v="6.6468173999999997E-11"/>
    <n v="1.7922000000000004E-4"/>
    <n v="2.0880000000000003E-5"/>
    <n v="2.0148504000000001E-9"/>
    <n v="6.5676474000000006E-11"/>
    <n v="4.6694118000000008E-11"/>
    <n v="3.8454000000000006E-4"/>
    <n v="9.3601908000000009E-7"/>
    <n v="1.6843443600000003E-5"/>
    <n v="1.6947600000000002E-3"/>
    <n v="1.4572743600000002"/>
    <n v="9.2917740000000013E-2"/>
    <n v="2.0062200000000004E-3"/>
    <n v="5.8392660000000006E-2"/>
    <n v="1.8976440000000002E-8"/>
    <n v="0.1855726123741881"/>
    <n v="5.3171007703632538E-7"/>
    <n v="1.9224956501456654E-4"/>
    <n v="3.8219327665580749E-3"/>
    <n v="0.12481505717054138"/>
    <n v="3.6211391771672004E-3"/>
    <n v="9.1980196491668251E-4"/>
    <n v="7.9067369589453911E-3"/>
    <n v="2.6189717375652347E-4"/>
    <n v="1.943929057090486E-2"/>
    <s v=""/>
    <n v="9.2846048257257802E-4"/>
    <n v="1.5382956908829327E-2"/>
    <n v="1.0272400693810899E-3"/>
    <n v="1.0264532921909868E-2"/>
    <n v="6.3556033911954112E-6"/>
    <n v="1.0555575051411592"/>
    <n v="0.37416079541815389"/>
    <n v="1.429718300559313"/>
    <n v="2.1995666162450971E-3"/>
    <n v="1.4263748727599999"/>
    <n v="1.3282445735220003E-8"/>
    <n v="0.12596754708000002"/>
    <n v="2.52493853226E-3"/>
    <n v="1.2503086220640002E-7"/>
    <n v="1.7437742750640003E-8"/>
    <n v="8.0007731908800013E-10"/>
    <n v="1.8058529543699998E-2"/>
    <n v="1.0736168967E-4"/>
    <n v="4.7521024638000004E-3"/>
    <n v="7.8369538273500017E-2"/>
    <n v="19.079498710560003"/>
    <n v="69.083281491600019"/>
    <n v="0.16164466542"/>
    <n v="6.21610580748"/>
    <n v="3.0422398748880004E-6"/>
    <n v="2.1944228811692306E-3"/>
    <n v="2.0434531900338465E-11"/>
    <n v="1.937962262769231E-4"/>
    <n v="3.8845208188615381E-6"/>
    <n v="1.923551726252308E-10"/>
    <n v="2.6827296539446159E-11"/>
    <n v="1.2308881832123079E-12"/>
    <n v="2.7782353144153845E-5"/>
    <n v="1.6517183026153845E-7"/>
    <n v="7.3109268673846155E-6"/>
    <n v="1.2056852042076925E-4"/>
    <n v="2.9353074939323081E-2"/>
    <n v="0.10628197152553849"/>
    <n v="2.4868410064615384E-4"/>
    <n v="9.5632397038153839E-3"/>
    <n v="4.6803690382892316E-9"/>
    <n v="0.26522207273403586"/>
    <n v="3.1238988750969522E-5"/>
    <n v="3.0422125458927466E-4"/>
    <n v="7.8547438743929408E-3"/>
    <n v="0.3040360030307675"/>
    <n v="2.3039009246551188E-2"/>
    <n v="2.3583838082472829E-4"/>
    <n v="2.2518045722939681E-2"/>
    <n v="2.3369843142467761E-2"/>
    <n v="3.009963291980558E-2"/>
    <n v="1.5970224438182766E-2"/>
    <n v="0.17259668963930525"/>
    <n v="6.9098835157176683"/>
    <n v="1.1201265562458915E-3"/>
    <n v="3.5058957389680748E-2"/>
    <n v="1.7530981115707119E-2"/>
  </r>
  <r>
    <x v="7"/>
    <x v="4"/>
    <x v="0"/>
    <s v="Onions"/>
    <n v="0.17400000000000002"/>
    <s v="Boiling (unspecified)"/>
    <s v="industrial composting"/>
    <n v="0.12019894998618404"/>
    <m/>
    <n v="0.63722458418584826"/>
    <n v="2.0232558139534887E-3"/>
    <n v="8.1426629200000003E-2"/>
    <n v="3.8278950200000005E-9"/>
    <n v="1.3225379820000001E-2"/>
    <n v="3.2865106466666667E-4"/>
    <n v="5.4186967866666672E-9"/>
    <n v="1.5146771920000002E-9"/>
    <n v="5.7217556800000002E-11"/>
    <n v="4.6124811266666673E-4"/>
    <n v="1.2611596173333333E-5"/>
    <n v="4.4048420933333343E-4"/>
    <n v="1.6684823653333335E-3"/>
    <n v="1.0768042780000002"/>
    <n v="3.40088626"/>
    <n v="0.14228389673333333"/>
    <n v="1.1190436673333333"/>
    <n v="4.704457720000001E-7"/>
    <n v="3.4291596360000003E-2"/>
    <n v="1.2281499472199999E-9"/>
    <n v="2.4377399999999999E-3"/>
    <n v="6.2103556260000015E-5"/>
    <n v="2.5061804640000002E-10"/>
    <n v="1.4221269863999999E-10"/>
    <n v="7.7069160888000002E-11"/>
    <n v="4.3296863700000009E-5"/>
    <n v="9.2747855100000016E-6"/>
    <n v="1.75364682E-5"/>
    <n v="1.1829829350000002E-4"/>
    <n v="8.7044794559999999E-2"/>
    <n v="5.0213511600000003E-2"/>
    <n v="8.9915439600000008E-3"/>
    <n v="0.54120403548000007"/>
    <n v="5.2083108888000005E-8"/>
    <n v="9.7422600000000008E-3"/>
    <n v="6.6468173999999997E-11"/>
    <n v="1.7922000000000004E-4"/>
    <n v="2.0880000000000003E-5"/>
    <n v="2.0148504000000001E-9"/>
    <n v="6.5676474000000006E-11"/>
    <n v="4.6694118000000008E-11"/>
    <n v="3.8454000000000006E-4"/>
    <n v="9.3601908000000009E-7"/>
    <n v="1.6843443600000003E-5"/>
    <n v="1.6947600000000002E-3"/>
    <n v="1.4572743600000002"/>
    <n v="9.2917740000000013E-2"/>
    <n v="2.0062200000000004E-3"/>
    <n v="5.8392660000000006E-2"/>
    <n v="1.8976440000000002E-8"/>
    <n v="1.63225183643716E-2"/>
    <n v="2.0505951322770918E-7"/>
    <n v="2.4178314254811058E-5"/>
    <n v="6.2308045343233685E-4"/>
    <n v="7.6709022552354181E-3"/>
    <n v="3.5770986173307617E-4"/>
    <n v="2.0806305129089165E-4"/>
    <n v="3.8927649259980066E-4"/>
    <n v="5.5672766297063101E-5"/>
    <n v="1.9425131723752186E-3"/>
    <s v=""/>
    <n v="1.2755102028597906E-4"/>
    <n v="7.8915574778694081E-4"/>
    <n v="9.7409378377163883E-4"/>
    <n v="2.8379569349982208E-3"/>
    <n v="1.1312694578079038E-6"/>
    <n v="0.11087707764833761"/>
    <n v="3.2324008547404026E-2"/>
    <n v="0.14320108619574162"/>
    <n v="2.2030936337806404E-4"/>
    <n v="0.12546048556"/>
    <n v="5.1225131412200007E-9"/>
    <n v="1.5842339820000002E-2"/>
    <n v="4.1163462092666666E-4"/>
    <n v="7.6841652330666667E-9"/>
    <n v="1.7225663646400003E-9"/>
    <n v="1.8098083568800001E-10"/>
    <n v="8.8908497636666682E-4"/>
    <n v="2.2822400763333336E-5"/>
    <n v="4.7486412113333342E-4"/>
    <n v="3.4815406588333338E-3"/>
    <n v="2.6211234325600001"/>
    <n v="3.5440175115999999"/>
    <n v="0.15328166069333332"/>
    <n v="1.7186403628133333"/>
    <n v="5.4150532088800017E-7"/>
    <n v="1.9301613163076923E-4"/>
    <n v="7.8807894480307702E-12"/>
    <n v="2.4372830492307696E-5"/>
    <n v="6.3328403219487182E-7"/>
    <n v="1.1821792666256409E-11"/>
    <n v="2.6501020994461543E-12"/>
    <n v="2.784320549046154E-13"/>
    <n v="1.3678230405641028E-6"/>
    <n v="3.5111385789743592E-8"/>
    <n v="7.3056018635897451E-7"/>
    <n v="5.3562163982051286E-6"/>
    <n v="4.0324975885538466E-3"/>
    <n v="5.4523346332307687E-3"/>
    <n v="2.3581793952820511E-4"/>
    <n v="2.6440620966358976E-3"/>
    <n v="8.3308510905846177E-10"/>
    <n v="2.1865937353602025E-2"/>
    <n v="1.1962772834131619E-5"/>
    <n v="3.7927132000418332E-5"/>
    <n v="1.2323585826112147E-3"/>
    <n v="1.4581652341088104E-2"/>
    <n v="2.2068506432768218E-3"/>
    <n v="4.3470102770016024E-5"/>
    <n v="6.9988897962393489E-4"/>
    <n v="4.8255997754084404E-3"/>
    <n v="2.9230238504664189E-3"/>
    <n v="4.1349092520742497E-4"/>
    <n v="1.2985559188214053E-2"/>
    <n v="0.34671507181939637"/>
    <n v="1.0615348146217661E-3"/>
    <n v="9.4817786322475249E-3"/>
    <n v="3.0409176126992153E-3"/>
  </r>
  <r>
    <x v="7"/>
    <x v="0"/>
    <x v="0"/>
    <s v="Pasta"/>
    <n v="0.33899999999999997"/>
    <s v="Boiling (unspecified)"/>
    <s v="industrial composting"/>
    <n v="4.3832428238944912E-2"/>
    <m/>
    <n v="4.0569082692307692"/>
    <n v="3.941860465116279E-3"/>
    <n v="0.33543163514999996"/>
    <n v="5.2881745649999999E-9"/>
    <n v="3.3319901504999999E-2"/>
    <n v="1.52266696005E-3"/>
    <n v="2.6614476419999999E-8"/>
    <n v="1.1615290396499999E-8"/>
    <n v="2.5285109954999999E-10"/>
    <n v="3.5469368294999996E-3"/>
    <n v="1.21865081085E-4"/>
    <n v="3.0251863364999998E-3"/>
    <n v="1.3831022702999999E-2"/>
    <n v="2.3900940749999995"/>
    <n v="37.097212394999993"/>
    <n v="0.16673876194499998"/>
    <n v="3.9361401869999999"/>
    <n v="1.6243114657499996E-6"/>
    <n v="6.6809489459999996E-2"/>
    <n v="2.3927748971699993E-9"/>
    <n v="4.7493899999999992E-3"/>
    <n v="1.2099485961E-4"/>
    <n v="4.8827309039999996E-10"/>
    <n v="2.7706956803999994E-10"/>
    <n v="1.5015198586799998E-10"/>
    <n v="8.4354234449999995E-5"/>
    <n v="1.8069840734999999E-5"/>
    <n v="3.4165877699999996E-5"/>
    <n v="2.3047770974999999E-4"/>
    <n v="0.16958727215999997"/>
    <n v="9.782977259999999E-2"/>
    <n v="1.751800806E-2"/>
    <n v="1.0544147587799999"/>
    <n v="1.0147226386799999E-7"/>
    <n v="1.8980609999999998E-2"/>
    <n v="1.2949833899999997E-10"/>
    <n v="3.4916999999999999E-4"/>
    <n v="4.0679999999999997E-5"/>
    <n v="3.9254843999999993E-9"/>
    <n v="1.2795588899999999E-10"/>
    <n v="9.0973022999999991E-11"/>
    <n v="7.4918999999999995E-4"/>
    <n v="1.8236233799999999E-6"/>
    <n v="3.2815674599999997E-5"/>
    <n v="3.3018599999999998E-3"/>
    <n v="2.8391724599999999"/>
    <n v="0.18102938999999998"/>
    <n v="3.9086699999999995E-3"/>
    <n v="0.11376500999999999"/>
    <n v="3.6971339999999997E-8"/>
    <n v="5.4801314278001147E-2"/>
    <n v="3.1266032512644874E-7"/>
    <n v="5.8633613847973326E-5"/>
    <n v="2.5495437248845175E-3"/>
    <n v="3.0974678739992465E-2"/>
    <n v="2.4961508654886048E-3"/>
    <n v="5.6789535749206472E-4"/>
    <n v="1.9179474963606307E-3"/>
    <n v="3.4580456453164892E-4"/>
    <n v="1.2649043353399884E-2"/>
    <s v=""/>
    <n v="2.6272296181242003E-4"/>
    <n v="8.3226286559909875E-3"/>
    <n v="1.1957776592480356E-3"/>
    <n v="8.4286628723434752E-3"/>
    <n v="3.6826064212716007E-6"/>
    <n v="1.3752919032692306"/>
    <n v="0.12457479941014023"/>
    <n v="1.4998667026793708"/>
    <n v="2.3074872348913399E-3"/>
    <n v="0.42122173460999995"/>
    <n v="7.8104478011699996E-9"/>
    <n v="3.8418461505000001E-2"/>
    <n v="1.68434181966E-3"/>
    <n v="3.1028233910400001E-8"/>
    <n v="1.2020315853539999E-8"/>
    <n v="4.9397610841799994E-10"/>
    <n v="4.3804810639499992E-3"/>
    <n v="1.4175854519999999E-4"/>
    <n v="3.0921678887999996E-3"/>
    <n v="1.7363360412749999E-2"/>
    <n v="5.3988538071599992"/>
    <n v="37.376071557599992"/>
    <n v="0.18816544000499999"/>
    <n v="5.1043199557799994"/>
    <n v="1.7627550696179997E-6"/>
    <n v="6.4803343786153838E-4"/>
    <n v="1.2016073540261537E-11"/>
    <n v="5.9105325392307694E-5"/>
    <n v="2.5912951071692306E-6"/>
    <n v="4.7735744477538463E-11"/>
    <n v="1.8492793620830769E-11"/>
    <n v="7.5996324371999994E-13"/>
    <n v="6.7392016368461531E-6"/>
    <n v="2.1809006953846152E-7"/>
    <n v="4.7571813673846146E-6"/>
    <n v="2.6712862173461535E-5"/>
    <n v="8.3059289340923059E-3"/>
    <n v="5.7501648550153835E-2"/>
    <n v="2.894852923153846E-4"/>
    <n v="7.8527999319692298E-3"/>
    <n v="2.7119308763353843E-9"/>
    <n v="0.20676762162088708"/>
    <n v="4.9793893652047879E-5"/>
    <n v="2.52539516210513E-4"/>
    <n v="1.4139725583865221E-2"/>
    <n v="0.18449140462062419"/>
    <n v="4.3250683453761297E-2"/>
    <n v="3.4678851021323668E-4"/>
    <n v="1.2768439246331763E-2"/>
    <n v="8.4222821831347064E-2"/>
    <n v="5.3329876608026808E-2"/>
    <n v="8.0926386151202213E-3"/>
    <n v="7.138135176436787E-2"/>
    <n v="10.216328037337195"/>
    <n v="3.5432866872773458E-3"/>
    <n v="7.7906289751365571E-2"/>
    <n v="2.7447438884984028E-2"/>
  </r>
  <r>
    <x v="7"/>
    <x v="3"/>
    <x v="0"/>
    <s v="Nuts"/>
    <n v="0.16949999999999998"/>
    <s v="Cooking (unspecified)"/>
    <s v="industrial composting"/>
    <n v="4.3832428238944912E-2"/>
    <m/>
    <n v="1.7996749999999999"/>
    <n v="1.9709302325581395E-3"/>
    <n v="0.69718872209999982"/>
    <n v="2.447884083E-8"/>
    <n v="8.2013225879999985E-2"/>
    <n v="2.5137492404999997E-3"/>
    <n v="4.8660973604999995E-8"/>
    <n v="9.5153113349999981E-9"/>
    <n v="3.5722391114999997E-10"/>
    <n v="7.0826169944999988E-3"/>
    <n v="1.0087857079499999E-4"/>
    <n v="2.5608810884999995E-3"/>
    <n v="2.8666495965E-2"/>
    <n v="7.5693547199999989"/>
    <n v="110.74326739499999"/>
    <n v="1.5399524853"/>
    <n v="8.1411544950000003"/>
    <n v="6.8465109524999997E-6"/>
    <n v="4.4753612710000001E-2"/>
    <n v="8.3437758854499994E-10"/>
    <n v="3.0489716499999996E-2"/>
    <n v="1.00574009805E-4"/>
    <n v="5.8622352440000005E-10"/>
    <n v="3.5267029704000002E-10"/>
    <n v="8.4397192643000004E-11"/>
    <n v="2.0019066722499999E-4"/>
    <n v="4.28968111175E-5"/>
    <n v="3.867836885E-5"/>
    <n v="2.84113964875E-4"/>
    <n v="0.14599479316"/>
    <n v="0.11710381534999999"/>
    <n v="2.2899774310000003E-2"/>
    <n v="1.0691245055299998"/>
    <n v="7.5600447742999999E-8"/>
    <n v="9.4903049999999992E-3"/>
    <n v="6.4749169499999985E-11"/>
    <n v="1.74585E-4"/>
    <n v="2.0339999999999998E-5"/>
    <n v="1.9627421999999997E-9"/>
    <n v="6.3977944499999994E-11"/>
    <n v="4.5486511499999995E-11"/>
    <n v="3.7459499999999997E-4"/>
    <n v="9.1181168999999995E-7"/>
    <n v="1.6407837299999998E-5"/>
    <n v="1.6509299999999999E-3"/>
    <n v="1.4195862299999999"/>
    <n v="9.0514694999999992E-2"/>
    <n v="1.9543349999999998E-3"/>
    <n v="5.6882504999999993E-2"/>
    <n v="1.8485669999999998E-8"/>
    <n v="9.7762040439587097E-2"/>
    <n v="1.0159063601882108E-6"/>
    <n v="1.7196655906909569E-4"/>
    <n v="3.9880201741680239E-3"/>
    <n v="5.1121550250109671E-2"/>
    <n v="2.0624807030904242E-3"/>
    <n v="5.5999905382032313E-4"/>
    <n v="3.3527131037150229E-3"/>
    <n v="3.5294868402062926E-4"/>
    <n v="1.07010631088163E-2"/>
    <s v=""/>
    <n v="4.4453090602792283E-4"/>
    <n v="2.4705727059099902E-2"/>
    <n v="9.9442318782286179E-3"/>
    <n v="1.5302681021243953E-2"/>
    <n v="1.449973838048563E-5"/>
    <n v="0.30504491249999993"/>
    <n v="0.22048546858573767"/>
    <n v="0.52553038108573757"/>
    <n v="8.0850827859344247E-4"/>
    <n v="0.75143263980999986"/>
    <n v="2.5377967588045E-8"/>
    <n v="0.11267752737999999"/>
    <n v="2.634663250305E-3"/>
    <n v="5.1209939329399993E-8"/>
    <n v="9.9319595765399977E-9"/>
    <n v="4.87107615293E-10"/>
    <n v="7.6574026617249992E-3"/>
    <n v="1.4468719360249998E-4"/>
    <n v="2.6159672946499996E-3"/>
    <n v="3.0601539929874997E-2"/>
    <n v="9.134935743159998"/>
    <n v="110.95088590534999"/>
    <n v="1.5648065946099998"/>
    <n v="9.2671615055300016"/>
    <n v="6.9405970702429992E-6"/>
    <n v="1.1560502150923075E-3"/>
    <n v="3.9043027058530768E-11"/>
    <n v="1.733500421230769E-4"/>
    <n v="4.0533280773923074E-6"/>
    <n v="7.8784522045230764E-11"/>
    <n v="1.5279937810061535E-11"/>
    <n v="7.4939633121999998E-13"/>
    <n v="1.1780619479576921E-5"/>
    <n v="2.2259568246538457E-7"/>
    <n v="4.0245650686923074E-6"/>
    <n v="4.7079292199807686E-5"/>
    <n v="1.4053747297169229E-2"/>
    <n v="0.17069367062361537"/>
    <n v="2.4073947609384613E-3"/>
    <n v="1.4257171546969233E-2"/>
    <n v="1.0677841646527691E-8"/>
    <n v="0.38081347347978151"/>
    <n v="1.6399719170278804E-4"/>
    <n v="7.4605940002686166E-4"/>
    <n v="2.2473204133640724E-2"/>
    <n v="0.33369822494319773"/>
    <n v="3.588160745456262E-2"/>
    <n v="3.7799527987039027E-4"/>
    <n v="2.5435707909146042E-2"/>
    <n v="8.6508923958069361E-2"/>
    <n v="4.5306117796147044E-2"/>
    <n v="1.653306042708029E-2"/>
    <n v="0.20683568833118951"/>
    <n v="30.444511144241226"/>
    <n v="3.0027621821913285E-2"/>
    <n v="0.14367469513229023"/>
    <n v="0.110001157484826"/>
  </r>
  <r>
    <x v="7"/>
    <x v="1"/>
    <x v="0"/>
    <s v="Butter"/>
    <n v="6.7799999999999999E-2"/>
    <s v="Cooking (unspecified)"/>
    <s v="industrial composting"/>
    <n v="4.3832428238944912E-2"/>
    <m/>
    <n v="6.0664224433399943"/>
    <n v="7.8837209302325584E-4"/>
    <n v="0.53863632707999998"/>
    <n v="4.6711190358000005E-9"/>
    <n v="4.8064194275999998E-2"/>
    <n v="9.5152038720000001E-4"/>
    <n v="4.7836170672000001E-8"/>
    <n v="6.7137015666000001E-9"/>
    <n v="2.6352926394E-10"/>
    <n v="6.8698905959999994E-3"/>
    <n v="3.7855344876E-5"/>
    <n v="1.8382849944E-3"/>
    <n v="2.9830628405999999E-2"/>
    <n v="6.8326734132000002"/>
    <n v="26.862886128"/>
    <n v="5.8700344362000001E-2"/>
    <n v="2.1885018264"/>
    <n v="1.1577357822000001E-6"/>
    <n v="1.7901445084E-2"/>
    <n v="3.3375103541799997E-10"/>
    <n v="1.2195886600000001E-2"/>
    <n v="4.0229603921999998E-5"/>
    <n v="2.3448940976000005E-10"/>
    <n v="1.41068118816E-10"/>
    <n v="3.3758877057200004E-11"/>
    <n v="8.0076266890000006E-5"/>
    <n v="1.7158724447000003E-5"/>
    <n v="1.5471347540000001E-5"/>
    <n v="1.1364558595E-4"/>
    <n v="5.8397917264000003E-2"/>
    <n v="4.6841526139999999E-2"/>
    <n v="9.1599097240000014E-3"/>
    <n v="0.42764980221199994"/>
    <n v="3.0240179097200008E-8"/>
    <n v="3.7961219999999999E-3"/>
    <n v="2.5899667799999998E-11"/>
    <n v="6.9834000000000009E-5"/>
    <n v="8.1359999999999997E-6"/>
    <n v="7.8509687999999996E-10"/>
    <n v="2.5591177799999997E-11"/>
    <n v="1.8194604599999999E-11"/>
    <n v="1.4983800000000001E-4"/>
    <n v="3.6472467600000002E-7"/>
    <n v="6.5631349199999995E-6"/>
    <n v="6.60372E-4"/>
    <n v="0.56783449200000002"/>
    <n v="3.6205877999999997E-2"/>
    <n v="7.8173399999999997E-4"/>
    <n v="2.2753002000000001E-2"/>
    <n v="7.3942680000000001E-9"/>
    <n v="7.2899927310561441E-2"/>
    <n v="2.0138692969717374E-7"/>
    <n v="9.2074507769138869E-5"/>
    <n v="1.5135010153578096E-3"/>
    <n v="4.8771431234519727E-2"/>
    <n v="1.4287826487132328E-3"/>
    <n v="3.6269200785292791E-4"/>
    <n v="3.1085747804032358E-3"/>
    <n v="1.3509054932874757E-4"/>
    <n v="7.6099560438512561E-3"/>
    <s v=""/>
    <n v="3.629707155542491E-4"/>
    <n v="6.0001222501784275E-3"/>
    <n v="4.362148322105672E-4"/>
    <n v="4.3575711703785092E-3"/>
    <n v="2.4972715484294333E-6"/>
    <n v="0.41130344165845162"/>
    <n v="0.14708160772515746"/>
    <n v="0.55838504938360911"/>
    <n v="8.5905392212862945E-4"/>
    <n v="0.56033389416400003"/>
    <n v="5.030769739018001E-9"/>
    <n v="6.0329914876E-2"/>
    <n v="9.9988599112200006E-4"/>
    <n v="4.8855756961759999E-8"/>
    <n v="6.8803608632160006E-9"/>
    <n v="3.1548274559720001E-10"/>
    <n v="7.0998048628899994E-3"/>
    <n v="5.5378793999000002E-5"/>
    <n v="1.8603194768600001E-3"/>
    <n v="3.0604645991949998E-2"/>
    <n v="7.4589058224640006"/>
    <n v="26.94593353214"/>
    <n v="6.8641988086000014E-2"/>
    <n v="2.6389046306120001"/>
    <n v="1.1953702292972003E-6"/>
    <n v="8.6205214486769237E-4"/>
    <n v="7.7396457523353857E-12"/>
    <n v="9.2815253655384618E-5"/>
    <n v="1.5382861401876924E-6"/>
    <n v="7.5162703018092306E-11"/>
    <n v="1.0585170558793847E-11"/>
    <n v="4.8535807014953846E-13"/>
    <n v="1.092277671213846E-5"/>
    <n v="8.5198144613846153E-8"/>
    <n v="2.8620299644E-6"/>
    <n v="4.7084070756846148E-5"/>
    <n v="1.1475239726867693E-2"/>
    <n v="4.1455282357138461E-2"/>
    <n v="1.0560305859384618E-4"/>
    <n v="4.0598532778646154E-3"/>
    <n v="1.8390311219956928E-9"/>
    <n v="0.2855769805655306"/>
    <n v="3.2428858441266797E-5"/>
    <n v="3.996057750940241E-4"/>
    <n v="8.5254237595384832E-3"/>
    <n v="0.32539077131978977"/>
    <n v="2.4922068593362958E-2"/>
    <n v="2.5399276153593683E-4"/>
    <n v="2.4241523261631467E-2"/>
    <n v="3.3102106113374025E-2"/>
    <n v="3.2304051985255988E-2"/>
    <n v="1.707437180878894E-2"/>
    <n v="0.18392208650335862"/>
    <n v="7.390129489100639"/>
    <n v="1.3044094215579733E-3"/>
    <n v="4.0814867122894706E-2"/>
    <n v="1.8881389871728924E-2"/>
  </r>
  <r>
    <x v="7"/>
    <x v="0"/>
    <x v="0"/>
    <s v="Sugar"/>
    <n v="6.7799999999999999E-2"/>
    <s v="Cooking (unspecified)"/>
    <s v="industrial composting"/>
    <n v="4.3832428238944912E-2"/>
    <m/>
    <s v=""/>
    <n v="7.8837209302325584E-4"/>
    <n v="5.0585580678000001E-2"/>
    <n v="8.291904066E-10"/>
    <n v="6.7145549652E-3"/>
    <n v="2.2536518633999998E-4"/>
    <n v="8.8513618679999991E-9"/>
    <n v="-8.00779359E-10"/>
    <n v="1.7351015304000001E-11"/>
    <n v="1.1251479834000001E-3"/>
    <n v="1.1932252854E-5"/>
    <n v="3.5965501235999997E-4"/>
    <n v="4.7585651028000005E-3"/>
    <n v="0.73981900266"/>
    <n v="2.1653048699999999"/>
    <n v="0.12204421038"/>
    <n v="0.65482542438000002"/>
    <n v="2.9176691304000002E-7"/>
    <n v="1.7901445084E-2"/>
    <n v="3.3375103541799997E-10"/>
    <n v="1.2195886600000001E-2"/>
    <n v="4.0229603921999998E-5"/>
    <n v="2.3448940976000005E-10"/>
    <n v="1.41068118816E-10"/>
    <n v="3.3758877057200004E-11"/>
    <n v="8.0076266890000006E-5"/>
    <n v="1.7158724447000003E-5"/>
    <n v="1.5471347540000001E-5"/>
    <n v="1.1364558595E-4"/>
    <n v="5.8397917264000003E-2"/>
    <n v="4.6841526139999999E-2"/>
    <n v="9.1599097240000014E-3"/>
    <n v="0.42764980221199994"/>
    <n v="3.0240179097200008E-8"/>
    <n v="3.7961219999999999E-3"/>
    <n v="2.5899667799999998E-11"/>
    <n v="6.9834000000000009E-5"/>
    <n v="8.1359999999999997E-6"/>
    <n v="7.8509687999999996E-10"/>
    <n v="2.5591177799999997E-11"/>
    <n v="1.8194604599999999E-11"/>
    <n v="1.4983800000000001E-4"/>
    <n v="3.6472467600000002E-7"/>
    <n v="6.5631349199999995E-6"/>
    <n v="6.60372E-4"/>
    <n v="0.56783449200000002"/>
    <n v="3.6205877999999997E-2"/>
    <n v="7.8173399999999997E-4"/>
    <n v="2.2753002000000001E-2"/>
    <n v="7.3942680000000001E-9"/>
    <n v="9.4041004345992666E-3"/>
    <n v="4.7590542486399192E-8"/>
    <n v="2.8967379343736181E-5"/>
    <n v="4.1433906732841032E-4"/>
    <n v="9.8539107616839195E-3"/>
    <n v="-1.316820091776004E-4"/>
    <n v="7.9675315074720395E-5"/>
    <n v="5.9329973407372155E-4"/>
    <n v="7.1853983692903451E-5"/>
    <n v="1.5613663750285954E-3"/>
    <s v=""/>
    <n v="6.6475790185825155E-5"/>
    <n v="5.0064654431867812E-4"/>
    <n v="8.3876048476351484E-4"/>
    <n v="1.8250415758617553E-3"/>
    <n v="6.8815888544273403E-7"/>
    <s v=""/>
    <n v="2.5107491186205377E-2"/>
    <n v="2.5107491186205377E-2"/>
    <n v="3.8626909517239042E-5"/>
    <n v="7.2283147761999997E-2"/>
    <n v="1.188841109818E-9"/>
    <n v="1.8980275565200003E-2"/>
    <n v="2.7373079026200001E-4"/>
    <n v="9.8709481577599984E-9"/>
    <n v="-6.3412006238400001E-10"/>
    <n v="6.9304496961199995E-11"/>
    <n v="1.3550622502900001E-3"/>
    <n v="2.9455701977000001E-5"/>
    <n v="3.8168949481999997E-4"/>
    <n v="5.5325826887500009E-3"/>
    <n v="1.3660514119239999"/>
    <n v="2.2483522741400002"/>
    <n v="0.13198585410400002"/>
    <n v="1.1052282285919999"/>
    <n v="3.294013601372E-7"/>
    <n v="1.1120484271076922E-4"/>
    <n v="1.8289863227969229E-12"/>
    <n v="2.9200423946461543E-5"/>
    <n v="4.2112429271076923E-7"/>
    <n v="1.5186074088861535E-11"/>
    <n v="-9.7556932674461546E-13"/>
    <n v="1.0662230301723077E-13"/>
    <n v="2.0847111542923078E-6"/>
    <n v="4.5316464580000003E-8"/>
    <n v="5.8721460741538455E-7"/>
    <n v="8.5116656750000011E-6"/>
    <n v="2.1016175568061538E-3"/>
    <n v="3.4590034986769235E-3"/>
    <n v="2.0305516016000004E-4"/>
    <n v="1.7003511209107689E-3"/>
    <n v="5.0677132328800001E-10"/>
    <n v="3.5217692490504542E-2"/>
    <n v="7.5408785492110832E-6"/>
    <n v="1.254157120808501E-4"/>
    <n v="2.2853879315810903E-3"/>
    <n v="6.1690993474358004E-2"/>
    <n v="-2.3940596680533111E-3"/>
    <n v="4.4229251565767803E-5"/>
    <n v="4.2227467936058818E-3"/>
    <n v="1.7508646759506179E-2"/>
    <n v="6.541049980208203E-3"/>
    <n v="2.7919645421199961E-3"/>
    <n v="2.1889577507550776E-2"/>
    <n v="0.60791442576327803"/>
    <n v="2.5213903558023321E-3"/>
    <n v="1.6896932070993596E-2"/>
    <n v="5.12165338098462E-3"/>
  </r>
  <r>
    <x v="7"/>
    <x v="0"/>
    <x v="0"/>
    <s v="Flour"/>
    <n v="0"/>
    <s v="Boiling (unspecified)"/>
    <s v="industrial composting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7"/>
    <x v="1"/>
    <x v="0"/>
    <s v="Butter"/>
    <n v="0"/>
    <s v="Boiling (unspecified)"/>
    <s v="industrial composting"/>
    <n v="0"/>
    <m/>
    <n v="6.06642244333999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7"/>
    <x v="3"/>
    <x v="0"/>
    <s v="Eggs"/>
    <n v="0"/>
    <s v="Boiling (unspecified)"/>
    <s v="industrial composting"/>
    <n v="0"/>
    <m/>
    <n v="2.70224842307692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7"/>
    <x v="0"/>
    <x v="0"/>
    <s v="Flour"/>
    <n v="0"/>
    <s v="Boiling (unspecified)"/>
    <s v="industrial composting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7"/>
    <x v="9"/>
    <x v="0"/>
    <s v="Apples"/>
    <n v="0.84960000000000002"/>
    <s v="Cooking (unspecified)"/>
    <s v="industrial composting"/>
    <n v="8.1576218458347741E-2"/>
    <m/>
    <n v="0.80430000000000001"/>
    <n v="9.8790697674418608E-3"/>
    <n v="0.23126115964800004"/>
    <n v="1.4290675276800002E-8"/>
    <n v="3.6825566495999995E-2"/>
    <n v="9.2674940063999995E-4"/>
    <n v="1.3508292230400001E-8"/>
    <n v="4.667974272E-9"/>
    <n v="2.19371069952E-10"/>
    <n v="9.854794166400001E-4"/>
    <n v="2.61119111232E-5"/>
    <n v="4.1856062255999998E-4"/>
    <n v="3.8275547097599998E-3"/>
    <n v="5.9865290601600005"/>
    <n v="9.2943136128000017"/>
    <n v="0.30750072931200001"/>
    <n v="3.21979606848"/>
    <n v="1.35899234976E-6"/>
    <n v="0.22432253308800001"/>
    <n v="4.1822253641760002E-9"/>
    <n v="0.1528263312"/>
    <n v="5.0411609870400003E-4"/>
    <n v="2.9383805683200005E-9"/>
    <n v="1.7677208517120002E-9"/>
    <n v="4.2303159215040007E-10"/>
    <n v="1.00343357448E-3"/>
    <n v="2.1501552050400002E-4"/>
    <n v="1.9387104528000002E-4"/>
    <n v="1.4240898204E-3"/>
    <n v="0.73178275084800004"/>
    <n v="0.58696992048000007"/>
    <n v="0.11478258556800001"/>
    <n v="5.3588683179839993"/>
    <n v="3.7893888143040009E-7"/>
    <n v="4.7569104000000001E-2"/>
    <n v="3.2454804959999999E-10"/>
    <n v="8.750880000000001E-4"/>
    <n v="1.01952E-4"/>
    <n v="9.8380281599999999E-9"/>
    <n v="3.206823696E-10"/>
    <n v="2.2799610720000002E-10"/>
    <n v="1.8776160000000001E-3"/>
    <n v="4.5703552320000006E-6"/>
    <n v="8.2242469440000005E-5"/>
    <n v="8.2751040000000001E-3"/>
    <n v="7.1155189440000006"/>
    <n v="0.45369489600000001"/>
    <n v="9.7958880000000009E-3"/>
    <n v="0.28511726399999998"/>
    <n v="9.2657375999999995E-8"/>
    <n v="6.5460616768302352E-2"/>
    <n v="7.5248136454645129E-7"/>
    <n v="2.907791012262088E-4"/>
    <n v="2.3201853633453904E-3"/>
    <n v="2.6239333193251294E-2"/>
    <n v="1.4030361375680267E-3"/>
    <n v="1.0006464114968277E-3"/>
    <n v="1.6929189944807955E-3"/>
    <n v="5.9935304832146072E-4"/>
    <n v="2.841683761986936E-3"/>
    <s v=""/>
    <n v="6.7319196240272236E-4"/>
    <n v="2.3013169669802943E-3"/>
    <n v="2.7458318478455679E-3"/>
    <n v="1.4636587822286844E-2"/>
    <n v="3.8243188039770573E-6"/>
    <n v="0.68333328000000004"/>
    <n v="0.12221005817966323"/>
    <n v="0.80554333817966328"/>
    <n v="1.2392974433533281E-3"/>
    <n v="0.50315279673600011"/>
    <n v="1.8797448690575999E-8"/>
    <n v="0.19052698569599999"/>
    <n v="1.5328174993440001E-3"/>
    <n v="2.6284700958720002E-8"/>
    <n v="6.7563774933119997E-9"/>
    <n v="8.7039876930240014E-10"/>
    <n v="3.8665289911200005E-3"/>
    <n v="2.4569778685919999E-4"/>
    <n v="6.9467413728000003E-4"/>
    <n v="1.3526748530160001E-2"/>
    <n v="13.833830755008002"/>
    <n v="10.334978429280001"/>
    <n v="0.43207920288000001"/>
    <n v="8.8637816504639986"/>
    <n v="1.8305886071904E-6"/>
    <n v="7.7408122574769249E-4"/>
    <n v="2.8919151831655385E-11"/>
    <n v="2.9311843953230767E-4"/>
    <n v="2.3581807682215388E-6"/>
    <n v="4.0438001474953848E-11"/>
    <n v="1.0394426912787692E-11"/>
    <n v="1.3390750296960002E-12"/>
    <n v="5.9485061401846165E-6"/>
    <n v="3.7799659516799999E-7"/>
    <n v="1.0687294419692308E-6"/>
    <n v="2.0810382354092309E-5"/>
    <n v="2.1282816546166157E-2"/>
    <n v="1.5899966814276925E-2"/>
    <n v="6.6473723519999998E-4"/>
    <n v="1.3636587154559997E-2"/>
    <n v="2.8162901649083077E-9"/>
    <n v="0.12664334306470867"/>
    <n v="6.4391626621988876E-5"/>
    <n v="6.7597802900403229E-4"/>
    <n v="6.6451596420354425E-3"/>
    <n v="6.2692534326801622E-2"/>
    <n v="1.2621452538360231E-2"/>
    <n v="3.0263197772771914E-4"/>
    <n v="4.0108365888769605E-3"/>
    <n v="7.8055811269402586E-2"/>
    <n v="5.7963989946543393E-3"/>
    <n v="1.8140780399964441E-3"/>
    <n v="0.10429486648567669"/>
    <n v="1.4634776140103312"/>
    <n v="4.3675326082973729E-3"/>
    <n v="7.208044638785778E-2"/>
    <n v="1.4902431384513307E-2"/>
  </r>
  <r>
    <x v="7"/>
    <x v="0"/>
    <x v="0"/>
    <s v="Sugar"/>
    <n v="9.4400000000000012E-2"/>
    <s v="Cooking (unspecified)"/>
    <s v="industrial composting"/>
    <n v="8.1576218458347741E-2"/>
    <m/>
    <s v=""/>
    <n v="1.0976744186046512E-3"/>
    <n v="7.0431840944000013E-2"/>
    <n v="1.1545069968000002E-9"/>
    <n v="9.348878889600001E-3"/>
    <n v="3.1378279632000004E-4"/>
    <n v="1.2324020064000001E-8"/>
    <n v="-1.1149494320000002E-9"/>
    <n v="2.4158345792000005E-11"/>
    <n v="1.5665777232000001E-3"/>
    <n v="1.6613638192000001E-5"/>
    <n v="5.0075860127999998E-4"/>
    <n v="6.6254947744000016E-3"/>
    <n v="1.0300724756800002"/>
    <n v="3.0148197600000004"/>
    <n v="0.16992586224000003"/>
    <n v="0.91173333424000014"/>
    <n v="4.0623593792000007E-7"/>
    <n v="2.4924725898666671E-2"/>
    <n v="4.6469170713066673E-10"/>
    <n v="1.698070346666667E-2"/>
    <n v="5.6012899856000008E-5"/>
    <n v="3.264867298133334E-10"/>
    <n v="1.9641342796800004E-10"/>
    <n v="4.7003510238933346E-11"/>
    <n v="1.1149261938666668E-4"/>
    <n v="2.3890613389333338E-5"/>
    <n v="2.1541227253333338E-5"/>
    <n v="1.582322022666667E-4"/>
    <n v="8.1309194538666682E-2"/>
    <n v="6.5218880053333345E-2"/>
    <n v="1.275362061866667E-2"/>
    <n v="0.59542981310933341"/>
    <n v="4.2104320158933345E-8"/>
    <n v="5.2854560000000009E-3"/>
    <n v="3.6060894400000002E-11"/>
    <n v="9.723200000000002E-5"/>
    <n v="1.1328000000000002E-5"/>
    <n v="1.0931142400000002E-9"/>
    <n v="3.5631374400000002E-11"/>
    <n v="2.5332900800000005E-11"/>
    <n v="2.0862400000000003E-4"/>
    <n v="5.0781724800000013E-7"/>
    <n v="9.1380521600000008E-6"/>
    <n v="9.1945600000000014E-4"/>
    <n v="0.79061321600000012"/>
    <n v="5.0410544000000002E-2"/>
    <n v="1.0884320000000001E-3"/>
    <n v="3.1679696000000007E-2"/>
    <n v="1.0295264E-8"/>
    <n v="1.30936147643978E-2"/>
    <n v="6.6261758270148741E-8"/>
    <n v="4.033216239009875E-5"/>
    <n v="5.7689687250445348E-4"/>
    <n v="1.3719899349601212E-2"/>
    <n v="-1.8334486233577402E-4"/>
    <n v="1.1093436199194109E-4"/>
    <n v="8.2606924626193675E-4"/>
    <n v="1.0004448466976528E-4"/>
    <n v="2.1739378436976316E-3"/>
    <s v=""/>
    <n v="9.2556262441620884E-5"/>
    <n v="6.9706539503957556E-4"/>
    <n v="1.1678317073993481E-3"/>
    <n v="2.5410608371880493E-3"/>
    <n v="9.581445248642198E-7"/>
    <s v=""/>
    <n v="3.4957922831530784E-2"/>
    <n v="3.4957922831530784E-2"/>
    <n v="5.3781419740816593E-5"/>
    <n v="0.10064202284266668"/>
    <n v="1.6552595983306668E-9"/>
    <n v="2.6426814356266672E-2"/>
    <n v="3.8112369617600007E-4"/>
    <n v="1.3743621033813334E-8"/>
    <n v="-8.8290462963200013E-10"/>
    <n v="9.649475683093335E-11"/>
    <n v="1.8866943425866669E-3"/>
    <n v="4.1012068829333339E-5"/>
    <n v="5.3143788069333331E-4"/>
    <n v="7.7031829766666679E-3"/>
    <n v="1.9019948862186669"/>
    <n v="3.1304491840533339"/>
    <n v="0.1837679148586667"/>
    <n v="1.5388428433493335"/>
    <n v="4.586355220789334E-7"/>
    <n v="1.5483388129641028E-4"/>
    <n v="2.5465532282010259E-12"/>
    <n v="4.0656637471179493E-5"/>
    <n v="5.8634414796307705E-7"/>
    <n v="2.1144032359712823E-11"/>
    <n v="-1.3583148148184617E-12"/>
    <n v="1.4845347204758976E-13"/>
    <n v="2.9026066809025645E-6"/>
    <n v="6.3095490506666681E-8"/>
    <n v="8.1759673952820513E-7"/>
    <n v="1.1851050733333335E-5"/>
    <n v="2.9261459787979492E-3"/>
    <n v="4.8160756677743596E-3"/>
    <n v="2.8271986901333337E-4"/>
    <n v="2.3674505282297439E-3"/>
    <n v="7.0559311089066677E-10"/>
    <n v="2.640222871344864E-2"/>
    <n v="5.6462585390102052E-6"/>
    <n v="9.3839725622695062E-5"/>
    <n v="1.7117304029354032E-3"/>
    <n v="4.6302538230021811E-2"/>
    <n v="-1.7884294567767146E-3"/>
    <n v="3.3526782610131448E-5"/>
    <n v="3.1738869024333142E-3"/>
    <n v="1.31048541764856E-2"/>
    <n v="4.8967530737659267E-3"/>
    <n v="2.0993612535877065E-3"/>
    <n v="1.6802549307941932E-2"/>
    <n v="0.45507682558682527"/>
    <n v="1.88673965740214E-3"/>
    <n v="1.2651039591322728E-2"/>
    <n v="3.8349553540604035E-3"/>
  </r>
  <r>
    <x v="0"/>
    <x v="0"/>
    <x v="1"/>
    <s v="Pasta"/>
    <n v="3.3209999999999997"/>
    <s v="Boiling (unspecified)"/>
    <s v="industrial composting"/>
    <n v="0.30245901639344264"/>
    <m/>
    <n v="4.0569082692307692"/>
    <n v="4.9567164179104471E-2"/>
    <n v="3.2860426558499998"/>
    <n v="5.1805391535000001E-8"/>
    <n v="0.32641708819499998"/>
    <n v="1.4916746236949999E-2"/>
    <n v="2.6072765838E-7"/>
    <n v="1.1378872981349998E-7"/>
    <n v="2.4770457274499999E-9"/>
    <n v="3.47474254005E-2"/>
    <n v="1.193846413815E-3"/>
    <n v="2.96361174735E-2"/>
    <n v="0.13549506311699999"/>
    <n v="23.414461424999999"/>
    <n v="363.42136390499996"/>
    <n v="1.6334496413549997"/>
    <n v="38.560240592999996"/>
    <n v="1.5912502589249999E-5"/>
    <n v="0.65449650293999995"/>
    <n v="2.3440723992629995E-8"/>
    <n v="4.6527209999999992E-2"/>
    <n v="1.1853213237900001E-3"/>
    <n v="4.7833478855999996E-9"/>
    <n v="2.7143009895599996E-9"/>
    <n v="1.4709579500519999E-9"/>
    <n v="8.2637289854999994E-4"/>
    <n v="1.7702047516499999E-4"/>
    <n v="3.3470466029999997E-4"/>
    <n v="2.2578657052499999E-3"/>
    <n v="1.6613549582399996"/>
    <n v="0.95838547139999986"/>
    <n v="0.17161446833999999"/>
    <n v="10.329532194419999"/>
    <n v="9.9406899205199989E-7"/>
    <n v="0.18594278999999997"/>
    <n v="1.2686253209999998E-9"/>
    <n v="3.42063E-3"/>
    <n v="3.9851999999999997E-4"/>
    <n v="3.8455851599999996E-8"/>
    <n v="1.2535147709999998E-9"/>
    <n v="8.9121359699999994E-10"/>
    <n v="7.3394100000000002E-3"/>
    <n v="1.786505382E-5"/>
    <n v="3.2147744939999999E-4"/>
    <n v="3.234654E-2"/>
    <n v="27.813839939999998"/>
    <n v="1.7734472099999998"/>
    <n v="3.829113E-2"/>
    <n v="1.1144943899999999"/>
    <n v="3.6218825999999998E-7"/>
    <n v="0.53685889297121481"/>
    <n v="3.0629644240263612E-6"/>
    <n v="5.7440186309474746E-4"/>
    <n v="2.4976503570328854E-2"/>
    <n v="0.30344220677143063"/>
    <n v="2.4453442549521111E-2"/>
    <n v="5.563364254369165E-3"/>
    <n v="1.8789096269656795E-2"/>
    <n v="3.3876606454560656E-3"/>
    <n v="0.1239158494886166"/>
    <s v=""/>
    <n v="2.5737550329765395E-3"/>
    <n v="8.1532300196301088E-2"/>
    <n v="1.1714388219359072E-2"/>
    <n v="8.2571060174196673E-2"/>
    <n v="3.6076507153519136E-5"/>
    <n v="13.472992362115383"/>
    <n v="1.2203920614780996"/>
    <n v="14.693384423593482"/>
    <n v="2.2605206805528435E-2"/>
    <n v="4.1264819487899995"/>
    <n v="7.6514740848629992E-8"/>
    <n v="0.37636492819499995"/>
    <n v="1.650058756074E-2"/>
    <n v="3.0396685786559998E-7"/>
    <n v="1.1775654557405999E-7"/>
    <n v="4.8392172745019998E-9"/>
    <n v="4.2913208299049994E-2"/>
    <n v="1.3887319428E-3"/>
    <n v="3.02922995832E-2"/>
    <n v="0.17009946882224999"/>
    <n v="52.889656323239997"/>
    <n v="366.15319658639993"/>
    <n v="1.8433552396949997"/>
    <n v="50.00426717741999"/>
    <n v="1.7268759841302001E-5"/>
    <n v="6.3484337673692303E-3"/>
    <n v="1.1771498592096922E-10"/>
    <n v="5.790229664538461E-4"/>
    <n v="2.5385519324215384E-5"/>
    <n v="4.6764131979323073E-10"/>
    <n v="1.8116391626778459E-10"/>
    <n v="7.4449496530799988E-12"/>
    <n v="6.6020320460076913E-5"/>
    <n v="2.1365106812307694E-6"/>
    <n v="4.6603537820307692E-5"/>
    <n v="2.616914904957692E-4"/>
    <n v="8.1368702035753845E-2"/>
    <n v="0.563312610132923"/>
    <n v="2.8359311379923071E-3"/>
    <n v="7.6929641811415372E-2"/>
    <n v="2.6567322832772309E-8"/>
    <n v="0.29712410164158887"/>
    <n v="7.1000667495177246E-5"/>
    <n v="3.5938179951629657E-4"/>
    <n v="2.0202596058219679E-2"/>
    <n v="0.2716728300020092"/>
    <n v="6.1574005916738936E-2"/>
    <n v="5.207993730836992E-4"/>
    <n v="1.9086003773485769E-2"/>
    <n v="0.11997435261358956"/>
    <n v="7.5922640335057287E-2"/>
    <n v="1.2179784579324286E-2"/>
    <n v="0.12906374728822098"/>
    <n v="14.522427156490993"/>
    <n v="5.0579952439227483E-3"/>
    <n v="0.11125539786963638"/>
    <n v="3.9182968784592855E-2"/>
  </r>
  <r>
    <x v="0"/>
    <x v="1"/>
    <x v="1"/>
    <s v="Cheese, unspecified"/>
    <n v="0.82020000000000004"/>
    <s v="Cooking (unspecified)"/>
    <s v="industrial composting"/>
    <n v="0.75944444444444448"/>
    <m/>
    <s v=""/>
    <n v="1.224179104477612E-2"/>
    <n v="5.4481376626736848"/>
    <n v="5.8280898734526317E-8"/>
    <n v="0.53557094973473685"/>
    <n v="1.0204090069263158E-2"/>
    <n v="4.732533279157895E-7"/>
    <n v="6.2788517633052641E-8"/>
    <n v="2.5250243789052638E-9"/>
    <n v="6.4602788809263165E-2"/>
    <n v="5.049630455810527E-4"/>
    <n v="1.8019421024842105E-2"/>
    <n v="0.27756850965473684"/>
    <n v="63.774539625473693"/>
    <n v="249.75201374526321"/>
    <n v="0.69621617646947376"/>
    <n v="28.180295187789476"/>
    <n v="1.1330019187578948E-5"/>
    <n v="0.21655995955600002"/>
    <n v="4.0375014638620005E-9"/>
    <n v="0.1475378494"/>
    <n v="4.8667140319800004E-4"/>
    <n v="2.8366993198400003E-9"/>
    <n v="1.7065497205440001E-9"/>
    <n v="4.0839278705480005E-10"/>
    <n v="9.6871023751000007E-4"/>
    <n v="2.0757501167300004E-4"/>
    <n v="1.8716223086000003E-4"/>
    <n v="1.3748098760500002E-3"/>
    <n v="0.7064597601760001"/>
    <n v="0.56665810826000007"/>
    <n v="0.11081058931600002"/>
    <n v="5.1734272533079997"/>
    <n v="3.6582588341480006E-7"/>
    <n v="4.5922998E-2"/>
    <n v="3.133172202E-10"/>
    <n v="8.4480600000000014E-4"/>
    <n v="9.8424000000000005E-5"/>
    <n v="9.4975879200000007E-9"/>
    <n v="3.0958531019999998E-10"/>
    <n v="2.2010641140000002E-10"/>
    <n v="1.8126420000000002E-3"/>
    <n v="4.4122002840000005E-6"/>
    <n v="7.9396508280000008E-5"/>
    <n v="7.9887480000000004E-3"/>
    <n v="6.8692898280000003"/>
    <n v="0.43799500200000002"/>
    <n v="9.456906000000001E-3"/>
    <n v="0.27525091800000001"/>
    <n v="8.9451012000000002E-8"/>
    <n v="0.74295671286144327"/>
    <n v="2.5072125990510108E-6"/>
    <n v="1.0438385610048492E-3"/>
    <n v="1.6331305081222283E-2"/>
    <n v="0.48474948406661744"/>
    <n v="1.3457399273479593E-2"/>
    <n v="3.6254210857686307E-3"/>
    <n v="2.9503436432740018E-2"/>
    <n v="1.7489222342752984E-3"/>
    <n v="7.4801938029233267E-2"/>
    <s v=""/>
    <n v="3.4720998156168967E-3"/>
    <n v="5.5836649874676431E-2"/>
    <n v="5.1886942354341572E-3"/>
    <n v="5.5530860455932897E-2"/>
    <n v="2.4620894745873578E-5"/>
    <s v=""/>
    <n v="1.4882738901147901"/>
    <n v="1.4882738901147901"/>
    <n v="2.2896521386381384E-3"/>
    <n v="5.710620620229685"/>
    <n v="6.2631717418588324E-8"/>
    <n v="0.68395360513473691"/>
    <n v="1.0789185472461158E-2"/>
    <n v="4.8558761515562952E-7"/>
    <n v="6.4804652663796651E-8"/>
    <n v="3.1535235773600641E-9"/>
    <n v="6.7384141046773163E-2"/>
    <n v="7.1695025753805268E-4"/>
    <n v="1.8285979763982104E-2"/>
    <n v="0.28693206753078682"/>
    <n v="71.350289213649702"/>
    <n v="250.75666685552321"/>
    <n v="0.81648367178547376"/>
    <n v="33.628973359097472"/>
    <n v="1.1785296082993748E-5"/>
    <n v="8.7855701849687464E-3"/>
    <n v="9.6356488336289728E-11"/>
    <n v="1.0522363155919029E-3"/>
    <n v="1.6598746880709473E-5"/>
    <n v="7.4705786947019922E-10"/>
    <n v="9.9699465636610229E-11"/>
    <n v="4.8515747344000991E-12"/>
    <n v="1.0366790930272794E-4"/>
    <n v="1.1030003962123887E-6"/>
    <n v="2.8132276559972468E-5"/>
    <n v="4.4143395004736432E-4"/>
    <n v="0.10976967571330723"/>
    <n v="0.38577948747003571"/>
    <n v="1.2561287258238058E-3"/>
    <n v="5.1736882090919187E-2"/>
    <n v="1.8131224743067303E-8"/>
    <n v="0.16874876880154926"/>
    <n v="2.3388978624202932E-5"/>
    <n v="2.6168395140784852E-4"/>
    <n v="5.3393909581565318E-3"/>
    <n v="0.18868322610860455"/>
    <n v="1.3580835659370403E-2"/>
    <n v="1.5248324717212386E-4"/>
    <n v="1.34649495849188E-2"/>
    <n v="2.4854258302359267E-2"/>
    <n v="1.836964940882602E-2"/>
    <n v="9.370687586859652E-3"/>
    <n v="0.10697941467257632"/>
    <n v="3.9727078150373147"/>
    <n v="9.0284770932359468E-4"/>
    <n v="3.0209750478620217E-2"/>
    <n v="1.0788329035462323E-2"/>
  </r>
  <r>
    <x v="0"/>
    <x v="1"/>
    <x v="1"/>
    <s v="Milk"/>
    <n v="0.27340000000000003"/>
    <s v="Cooking (unspecified)"/>
    <s v="industrial composting"/>
    <n v="0.75944444444444448"/>
    <m/>
    <n v="0.51222692307692297"/>
    <n v="4.0805970149253735E-3"/>
    <n v="0.41899263717894747"/>
    <n v="6.5623027818947386E-9"/>
    <n v="3.89221219031579E-2"/>
    <n v="8.7469754147368438E-4"/>
    <n v="3.4738762311578953E-8"/>
    <n v="4.9163878722105277E-9"/>
    <n v="2.0519095640631582E-10"/>
    <n v="4.6497089075789484E-3"/>
    <n v="3.5585225978947373E-5"/>
    <n v="1.2552697083368424E-3"/>
    <n v="1.9885826703157899E-2"/>
    <n v="4.8251177429473691"/>
    <n v="18.365015892210533"/>
    <n v="5.0144029233684224E-2"/>
    <n v="2.4682895620631586"/>
    <n v="9.6709261101052651E-7"/>
    <n v="7.2186653185333349E-2"/>
    <n v="1.3458338212873335E-9"/>
    <n v="4.9179283133333342E-2"/>
    <n v="1.6222380106600001E-4"/>
    <n v="9.4556643994666684E-10"/>
    <n v="5.6884990684800012E-10"/>
    <n v="1.3613092901826669E-10"/>
    <n v="3.2290341250333339E-4"/>
    <n v="6.919167055766668E-5"/>
    <n v="6.2387410286666686E-5"/>
    <n v="4.5826995868333337E-4"/>
    <n v="0.23548658672533337"/>
    <n v="0.18888603608666668"/>
    <n v="3.693686310533334E-2"/>
    <n v="1.7244757511026667"/>
    <n v="1.2194196113826671E-7"/>
    <n v="1.5307666000000001E-2"/>
    <n v="1.044390734E-10"/>
    <n v="2.8160200000000005E-4"/>
    <n v="3.2808000000000002E-5"/>
    <n v="3.1658626400000002E-9"/>
    <n v="1.0319510340000001E-10"/>
    <n v="7.3368803800000015E-11"/>
    <n v="6.0421400000000016E-4"/>
    <n v="1.4707334280000003E-6"/>
    <n v="2.6465502760000002E-5"/>
    <n v="2.6629160000000004E-3"/>
    <n v="2.2897632760000004"/>
    <n v="0.14599833400000001"/>
    <n v="3.1523020000000005E-3"/>
    <n v="9.1750306000000004E-2"/>
    <n v="2.9817004000000003E-8"/>
    <n v="6.5894393837787182E-2"/>
    <n v="3.2075171359126762E-7"/>
    <n v="1.3488866816350502E-4"/>
    <n v="1.6192210516671893E-3"/>
    <n v="3.8783135411918579E-2"/>
    <n v="1.1604995863869637E-3"/>
    <n v="4.7674556156174534E-4"/>
    <n v="2.4417546662317837E-3"/>
    <n v="2.5917954618254039E-4"/>
    <n v="5.4983642291051484E-3"/>
    <s v=""/>
    <n v="3.5768894968249486E-4"/>
    <n v="4.1639562238991387E-3"/>
    <n v="5.7342537455505323E-4"/>
    <n v="7.074936139993649E-3"/>
    <n v="2.3374149192878458E-6"/>
    <n v="0.14004284076923076"/>
    <n v="0.12844084741376785"/>
    <n v="0.26848368818299861"/>
    <n v="4.13051827973844E-4"/>
    <n v="0.50648695636428087"/>
    <n v="8.0125756765820726E-9"/>
    <n v="8.8383007036491254E-2"/>
    <n v="1.0697293425396845E-3"/>
    <n v="3.8850191391525619E-8"/>
    <n v="5.5884328824585275E-9"/>
    <n v="4.1469068922458256E-10"/>
    <n v="5.5768263200822819E-3"/>
    <n v="1.0624762996461404E-4"/>
    <n v="1.344122621383509E-3"/>
    <n v="2.3007012661841235E-2"/>
    <n v="7.3503676056727025"/>
    <n v="18.699900262297202"/>
    <n v="9.0233194339017553E-2"/>
    <n v="4.2845156191658251"/>
    <n v="1.1188515761487933E-6"/>
    <n v="7.7921070209889369E-4"/>
    <n v="1.2327039502433958E-11"/>
    <n v="1.3597385697921731E-4"/>
    <n v="1.6457374500610532E-6"/>
    <n v="5.9769525217731716E-11"/>
    <n v="8.5975890499361962E-12"/>
    <n v="6.3798567573012696E-13"/>
    <n v="8.579732800126588E-6"/>
    <n v="1.6345789225325238E-7"/>
    <n v="2.0678809559746293E-6"/>
    <n v="3.5395404095140361E-5"/>
    <n v="1.1308257854881081E-2"/>
    <n v="2.8769077326611079E-2"/>
    <n v="1.3882029898310393E-4"/>
    <n v="6.5915624910243466E-3"/>
    <n v="1.7213101171519897E-9"/>
    <n v="1.4886667916203838E-2"/>
    <n v="2.9864012026755526E-6"/>
    <n v="3.3799890138039544E-5"/>
    <n v="5.266415090622547E-4"/>
    <n v="1.4869938674015197E-2"/>
    <n v="1.1672832605173857E-3"/>
    <n v="1.952610388919978E-5"/>
    <n v="1.092407324695264E-3"/>
    <n v="3.676426403748967E-3"/>
    <n v="1.3452823734860721E-3"/>
    <n v="7.3537285537487009E-4"/>
    <n v="1.0436651879847197E-2"/>
    <n v="0.2958281652413165"/>
    <n v="9.9215586862227872E-5"/>
    <n v="3.8366149309282077E-3"/>
    <n v="1.019498832152985E-3"/>
  </r>
  <r>
    <x v="0"/>
    <x v="1"/>
    <x v="1"/>
    <s v="Butter"/>
    <n v="0.13670000000000002"/>
    <s v="Cooking (unspecified)"/>
    <s v="industrial composting"/>
    <n v="0.75944444444444448"/>
    <m/>
    <n v="6.0664224433399943"/>
    <n v="2.0402985074626867E-3"/>
    <n v="1.0860115916200002"/>
    <n v="9.4180231887000026E-9"/>
    <n v="9.6908191114000009E-2"/>
    <n v="1.9184784208000003E-3"/>
    <n v="9.6448444408000022E-8"/>
    <n v="1.3536327494900001E-8"/>
    <n v="5.313340764100001E-10"/>
    <n v="1.3851239594000002E-2"/>
    <n v="7.6324862013999999E-5"/>
    <n v="3.7063946716000004E-3"/>
    <n v="6.0145234559000005E-2"/>
    <n v="13.776201409800002"/>
    <n v="54.161600792000009"/>
    <n v="0.11835305419300002"/>
    <n v="4.4125103196"/>
    <n v="2.3342548883000005E-6"/>
    <n v="3.6093326592666675E-2"/>
    <n v="6.7291691064366674E-10"/>
    <n v="2.4589641566666671E-2"/>
    <n v="8.1111900533000007E-5"/>
    <n v="4.7278321997333342E-10"/>
    <n v="2.8442495342400006E-10"/>
    <n v="6.8065464509133347E-11"/>
    <n v="1.614517062516667E-4"/>
    <n v="3.459583527883334E-5"/>
    <n v="3.1193705143333343E-5"/>
    <n v="2.2913497934166669E-4"/>
    <n v="0.11774329336266669"/>
    <n v="9.444301804333334E-2"/>
    <n v="1.846843155266667E-2"/>
    <n v="0.86223787555133335"/>
    <n v="6.0970980569133353E-8"/>
    <n v="7.6538330000000005E-3"/>
    <n v="5.2219536700000002E-11"/>
    <n v="1.4080100000000002E-4"/>
    <n v="1.6404000000000001E-5"/>
    <n v="1.5829313200000001E-9"/>
    <n v="5.1597551700000007E-11"/>
    <n v="3.6684401900000007E-11"/>
    <n v="3.0210700000000008E-4"/>
    <n v="7.3536671400000015E-7"/>
    <n v="1.3232751380000001E-5"/>
    <n v="1.3314580000000002E-3"/>
    <n v="1.1448816380000002"/>
    <n v="7.2999167000000004E-2"/>
    <n v="1.5761510000000002E-3"/>
    <n v="4.5875153000000002E-2"/>
    <n v="1.4908502000000001E-8"/>
    <n v="0.14698259680462758"/>
    <n v="4.0604119896170576E-7"/>
    <n v="1.8564284973512221E-4"/>
    <n v="3.0515573569234902E-3"/>
    <n v="9.8334139376974161E-2"/>
    <n v="2.8807461368598659E-3"/>
    <n v="7.3126839931408926E-4"/>
    <n v="6.2675836649133095E-3"/>
    <n v="2.7237283323362522E-4"/>
    <n v="1.5343377451245822E-2"/>
    <s v=""/>
    <n v="7.3183033652309524E-4"/>
    <n v="1.2097591616510195E-2"/>
    <n v="8.795068962121614E-4"/>
    <n v="8.7858403980935421E-3"/>
    <n v="5.0350593019218809E-6"/>
    <n v="0.82927994800457727"/>
    <n v="0.2965494952216669"/>
    <n v="1.1258294432262441"/>
    <n v="1.7320452972711447E-3"/>
    <n v="1.1297587512126668"/>
    <n v="1.0143159636043669E-8"/>
    <n v="0.12163863368066667"/>
    <n v="2.0159943213330003E-3"/>
    <n v="9.8504158947973358E-8"/>
    <n v="1.3872350000024001E-8"/>
    <n v="6.3608394281913349E-10"/>
    <n v="1.4314798300251667E-2"/>
    <n v="1.1165606400683334E-4"/>
    <n v="3.7508211281233337E-3"/>
    <n v="6.1705827538341675E-2"/>
    <n v="15.038826341162668"/>
    <n v="54.329042977043343"/>
    <n v="0.13839763674566669"/>
    <n v="5.320623348151333"/>
    <n v="2.4101343708691341E-6"/>
    <n v="1.7380903864810259E-3"/>
    <n v="1.5604860978528722E-11"/>
    <n v="1.8713635950871795E-4"/>
    <n v="3.1015297251276928E-6"/>
    <n v="1.5154485991995902E-10"/>
    <n v="2.1342076923113847E-11"/>
    <n v="9.7859068126020542E-13"/>
    <n v="2.2022766615771796E-5"/>
    <n v="1.7177856001051283E-7"/>
    <n v="5.7704940432666669E-6"/>
    <n v="9.4932042366679506E-5"/>
    <n v="2.3136655909481028E-2"/>
    <n v="8.3583143041605149E-2"/>
    <n v="2.1291944114717952E-4"/>
    <n v="8.1855743817712823E-3"/>
    <n v="3.70789903210636E-9"/>
    <n v="3.339455133913688E-2"/>
    <n v="3.7876946003384448E-6"/>
    <n v="4.6540398031116901E-5"/>
    <n v="9.9791957726759473E-4"/>
    <n v="3.830772476261167E-2"/>
    <n v="2.907910013499433E-3"/>
    <n v="3.0847991891321958E-5"/>
    <n v="2.8644501090789409E-3"/>
    <n v="3.8703381314234195E-3"/>
    <n v="3.7687220135934609E-3"/>
    <n v="2.0182591226182742E-3"/>
    <n v="2.2660412642974876E-2"/>
    <n v="0.86081200213712761"/>
    <n v="1.5304388622386248E-4"/>
    <n v="4.779145764103228E-3"/>
    <n v="2.2069977740156715E-3"/>
  </r>
  <r>
    <x v="0"/>
    <x v="2"/>
    <x v="1"/>
    <s v="Cooked ham"/>
    <n v="1.0146000000000002"/>
    <s v="Cooking (unspecified)"/>
    <s v="industrial composting"/>
    <n v="0.51164901664145246"/>
    <m/>
    <s v=""/>
    <n v="1.5143283582089554E-2"/>
    <n v="11.087051646000003"/>
    <n v="2.1850948843714292E-6"/>
    <n v="2.5868303925428577"/>
    <n v="2.6221620982285719E-2"/>
    <n v="1.154400690411429E-6"/>
    <n v="1.216280318237143E-7"/>
    <n v="7.8092257493142878E-9"/>
    <n v="0.15521972604857148"/>
    <n v="1.6354957755428574E-3"/>
    <n v="4.5579633851142866E-2"/>
    <n v="0.66079219561714297"/>
    <n v="292.0262275011429"/>
    <n v="542.29790228571437"/>
    <n v="3.5932811253428576"/>
    <n v="112.17900839485718"/>
    <n v="8.7967394079428588E-5"/>
    <n v="0.26788799678800007"/>
    <n v="4.9944513353260011E-9"/>
    <n v="0.18250658620000004"/>
    <n v="6.0202000205400008E-4"/>
    <n v="3.5090406363200009E-9"/>
    <n v="2.1110282205120006E-9"/>
    <n v="5.0518815136040018E-10"/>
    <n v="1.1983094452300003E-3"/>
    <n v="2.5677347822900009E-4"/>
    <n v="2.3152255478000005E-4"/>
    <n v="1.7006609366500003E-3"/>
    <n v="0.87390157604800023"/>
    <n v="0.70096478498000014"/>
    <n v="0.13707440126800005"/>
    <n v="6.3996089870840001"/>
    <n v="4.5253223764040016E-7"/>
    <n v="5.6807454000000007E-2"/>
    <n v="3.8757821460000004E-10"/>
    <n v="1.0450380000000003E-3"/>
    <n v="1.2175200000000002E-4"/>
    <n v="1.1748662160000002E-8"/>
    <n v="3.8296178460000004E-10"/>
    <n v="2.7227501220000008E-10"/>
    <n v="2.2422660000000006E-3"/>
    <n v="5.4579595320000011E-6"/>
    <n v="9.8214700440000019E-5"/>
    <n v="9.8822040000000021E-3"/>
    <n v="8.4974170440000023"/>
    <n v="0.54180654600000011"/>
    <n v="1.1698338000000003E-2"/>
    <n v="0.34048961400000005"/>
    <n v="1.1065227600000001E-7"/>
    <n v="1.4846782293681284"/>
    <n v="8.7687062448075928E-5"/>
    <n v="4.2281107316056825E-3"/>
    <n v="4.0786529667498281E-2"/>
    <n v="1.167639546284404"/>
    <n v="2.5775303743202038E-2"/>
    <n v="9.8716125876350796E-3"/>
    <n v="6.946774191678888E-2"/>
    <n v="4.6292992896515709E-3"/>
    <n v="0.187800160384263"/>
    <s v=""/>
    <n v="1.4666827224500927E-2"/>
    <n v="0.1210316386238592"/>
    <n v="2.3780479618815943E-2"/>
    <n v="0.19636877598433441"/>
    <n v="1.8495097976168481E-4"/>
    <s v=""/>
    <n v="3.3509968934668972"/>
    <n v="3.3509968934668972"/>
    <n v="5.1553798361029185E-3"/>
    <n v="11.411747096788002"/>
    <n v="2.1904769139213555E-6"/>
    <n v="2.7703820167428579"/>
    <n v="2.6945392984339719E-2"/>
    <n v="1.169658393207749E-6"/>
    <n v="1.2412202182882632E-7"/>
    <n v="8.5866889128746885E-9"/>
    <n v="0.15866030149380148"/>
    <n v="1.8977272133038575E-3"/>
    <n v="4.590937110636286E-2"/>
    <n v="0.67237506055379292"/>
    <n v="301.39754612119089"/>
    <n v="543.54067361669433"/>
    <n v="3.7420538646108574"/>
    <n v="118.91910699594118"/>
    <n v="8.8530578593068985E-5"/>
    <n v="1.7556533995058465E-2"/>
    <n v="3.3699644829559315E-9"/>
    <n v="4.2621261796043971E-3"/>
    <n v="4.1454450745138032E-5"/>
    <n v="1.7994744510888445E-9"/>
    <n v="1.9095695665973279E-10"/>
    <n v="1.3210290635191829E-11"/>
    <n v="2.4409277152892534E-4"/>
    <n v="2.9195803281597807E-6"/>
    <n v="7.0629801702096708E-5"/>
    <n v="1.0344231700827585E-3"/>
    <n v="0.46368853249413983"/>
    <n v="0.83621642094876047"/>
    <n v="5.7570059455551654E-3"/>
    <n v="0.18295247230144795"/>
    <n v="1.3620089014318305E-7"/>
    <n v="0.50028467062712034"/>
    <n v="1.2155277931167369E-3"/>
    <n v="1.5734864996545222E-3"/>
    <n v="1.9792751246287925E-2"/>
    <n v="0.67446779436199089"/>
    <n v="3.8595575571175128E-2"/>
    <n v="6.1709449355571875E-4"/>
    <n v="4.7038221308020711E-2"/>
    <n v="9.7656788500401673E-2"/>
    <n v="6.8455402532527923E-2"/>
    <n v="3.2577512748720505E-2"/>
    <n v="0.67721010080878352"/>
    <n v="12.780890266097639"/>
    <n v="6.1496315672183912E-3"/>
    <n v="0.15865629067413378"/>
    <n v="0.12043684262330263"/>
  </r>
  <r>
    <x v="0"/>
    <x v="1"/>
    <x v="1"/>
    <s v="Cheese, parmesan"/>
    <n v="0.84550000000000003"/>
    <s v="Cooking (unspecified)"/>
    <s v="industrial composting"/>
    <n v="0.51164901664145235"/>
    <m/>
    <s v=""/>
    <n v="1.2619402985074628E-2"/>
    <n v="5.5841961530000006"/>
    <n v="6.0055004370000011E-8"/>
    <n v="0.55316883780000015"/>
    <n v="1.0474465180000002E-2"/>
    <n v="4.8492892439999998E-7"/>
    <n v="6.4309747270000004E-8"/>
    <n v="2.5874992250000002E-9"/>
    <n v="6.6125614270000008E-2"/>
    <n v="5.1996816210000008E-4"/>
    <n v="1.8457381590000002E-2"/>
    <n v="0.28404543130000004"/>
    <n v="65.284841060000005"/>
    <n v="255.57903940000006"/>
    <n v="0.71462213580000011"/>
    <n v="29.06511003"/>
    <n v="1.1629322060000001E-5"/>
    <n v="0.22323999732333336"/>
    <n v="4.162042779438333E-9"/>
    <n v="0.15208882183333333"/>
    <n v="5.0168333504500005E-4"/>
    <n v="2.9242005302666673E-9"/>
    <n v="1.7591901837600001E-9"/>
    <n v="4.2099012613366675E-10"/>
    <n v="9.9859120435833349E-4"/>
    <n v="2.1397789852416671E-4"/>
    <n v="1.929354623166667E-4"/>
    <n v="1.4172174472083334E-3"/>
    <n v="0.72825131337333338"/>
    <n v="0.58413732081666669"/>
    <n v="0.11422866772333336"/>
    <n v="5.3330074892366666"/>
    <n v="3.7711019803366675E-7"/>
    <n v="4.7339544999999997E-2"/>
    <n v="3.2298184549999998E-10"/>
    <n v="8.7086500000000007E-4"/>
    <n v="1.0146000000000001E-4"/>
    <n v="9.7905518000000008E-9"/>
    <n v="3.191348205E-10"/>
    <n v="2.2689584350000002E-10"/>
    <n v="1.8685550000000003E-3"/>
    <n v="4.5482996100000002E-6"/>
    <n v="8.1845583699999996E-5"/>
    <n v="8.23517E-3"/>
    <n v="7.0811808699999998"/>
    <n v="0.451505455"/>
    <n v="9.7486150000000004E-3"/>
    <n v="0.28374134500000003"/>
    <n v="9.2210230000000004E-8"/>
    <n v="0.76171141359475247"/>
    <n v="2.5836042904230195E-6"/>
    <n v="1.0776815525265528E-3"/>
    <n v="1.6767883422832402E-2"/>
    <n v="0.49678473670852774"/>
    <n v="1.3786213780456606E-2"/>
    <n v="3.7195325855238631E-3"/>
    <n v="3.020775350629723E-2"/>
    <n v="1.8014767313643024E-3"/>
    <n v="7.6627125630576567E-2"/>
    <s v=""/>
    <n v="3.5569668385088495E-3"/>
    <n v="5.7141069631492625E-2"/>
    <n v="5.3292381943355234E-3"/>
    <n v="5.7269469524893417E-2"/>
    <n v="2.5275512907619921E-5"/>
    <s v=""/>
    <n v="1.5258084208192861"/>
    <n v="1.5258084208192861"/>
    <n v="2.3473975704912096E-3"/>
    <n v="5.8547756953233341"/>
    <n v="6.4540028994938336E-8"/>
    <n v="0.70612852463333353"/>
    <n v="1.1077608515045001E-2"/>
    <n v="4.9764367673026664E-7"/>
    <n v="6.6388072274259999E-8"/>
    <n v="3.2353851946336667E-9"/>
    <n v="6.8992760474358331E-2"/>
    <n v="7.3849436023416674E-4"/>
    <n v="1.8732162636016667E-2"/>
    <n v="0.29369781874720841"/>
    <n v="73.094273243373337"/>
    <n v="256.61468217581677"/>
    <n v="0.83859941852333353"/>
    <n v="34.681858864236666"/>
    <n v="1.2098642488033668E-5"/>
    <n v="9.0073472235743593E-3"/>
    <n v="9.9292352299905137E-11"/>
    <n v="1.0863515763589746E-3"/>
    <n v="1.704247463853077E-5"/>
    <n v="7.6560565650810255E-10"/>
    <n v="1.0213549580655384E-10"/>
    <n v="4.9775156840517945E-12"/>
    <n v="1.0614270842208974E-4"/>
    <n v="1.1361451695910258E-6"/>
    <n v="2.8818711747717947E-5"/>
    <n v="4.5184279807262832E-4"/>
    <n v="0.11245272806672821"/>
    <n v="0.39479181873202579"/>
    <n v="1.2901529515743594E-3"/>
    <n v="5.3356705944979488E-2"/>
    <n v="1.8613296135436414E-8"/>
    <n v="0.25627964513366636"/>
    <n v="3.5729770928246415E-5"/>
    <n v="4.0089023885651035E-4"/>
    <n v="8.1185814988657436E-3"/>
    <n v="0.28560346662335701"/>
    <n v="2.0625898293730623E-2"/>
    <n v="2.2808427937424149E-4"/>
    <n v="2.0324107445190736E-2"/>
    <n v="3.7941810152106403E-2"/>
    <n v="2.790105393267283E-2"/>
    <n v="1.4136681934987476E-2"/>
    <n v="0.15864983679937131"/>
    <n v="6.0318245261598769"/>
    <n v="1.3724123857408355E-3"/>
    <n v="4.615057073439105E-2"/>
    <n v="1.6407726741490443E-2"/>
  </r>
  <r>
    <x v="0"/>
    <x v="3"/>
    <x v="1"/>
    <s v="Eggs"/>
    <n v="0.67640000000000011"/>
    <s v="Cooking (unspecified)"/>
    <s v="industrial composting"/>
    <n v="0.51164901664145246"/>
    <m/>
    <n v="2.7022484230769233"/>
    <n v="1.0095522388059703E-2"/>
    <n v="1.5569984711555556"/>
    <n v="2.9428878840000002E-8"/>
    <n v="0.18962831161333335"/>
    <n v="5.7455223491111118E-3"/>
    <n v="1.7875999156888891E-7"/>
    <n v="2.3199046951111114E-8"/>
    <n v="1.8550714169333333E-9"/>
    <n v="2.4008494079555558E-2"/>
    <n v="4.3094971912444453E-4"/>
    <n v="1.0554730482666669E-2"/>
    <n v="0.10388720879111113"/>
    <n v="51.548746125333345"/>
    <n v="135.05723141777779"/>
    <n v="0.649221691848889"/>
    <n v="13.519947833777781"/>
    <n v="5.7320073510222232E-6"/>
    <n v="0.1785919978586667"/>
    <n v="3.329634223550667E-9"/>
    <n v="0.12167105746666669"/>
    <n v="4.0134666803600007E-4"/>
    <n v="2.3393604242133341E-9"/>
    <n v="1.4073521470080004E-9"/>
    <n v="3.3679210090693342E-10"/>
    <n v="7.9887296348666681E-4"/>
    <n v="1.7118231881933338E-4"/>
    <n v="1.5434836985333338E-4"/>
    <n v="1.1337739577666668E-3"/>
    <n v="0.58260105069866674"/>
    <n v="0.46730985665333341"/>
    <n v="9.1382934178666692E-2"/>
    <n v="4.266405991389334"/>
    <n v="3.0168815842693344E-7"/>
    <n v="3.7871636000000007E-2"/>
    <n v="2.5838547640000001E-10"/>
    <n v="6.9669200000000017E-4"/>
    <n v="8.116800000000002E-5"/>
    <n v="7.8324414400000013E-9"/>
    <n v="2.5530785640000001E-10"/>
    <n v="1.8151667480000004E-10"/>
    <n v="1.4948440000000004E-3"/>
    <n v="3.6386396880000006E-6"/>
    <n v="6.5476466960000013E-5"/>
    <n v="6.5881360000000014E-3"/>
    <n v="5.6649446960000009"/>
    <n v="0.36120436400000006"/>
    <n v="7.7988920000000017E-3"/>
    <n v="0.22699307600000004"/>
    <n v="7.3768184000000008E-8"/>
    <n v="0.23072896337363547"/>
    <n v="1.3217006879709969E-6"/>
    <n v="4.7616317392284454E-4"/>
    <n v="9.4272151353584268E-3"/>
    <n v="0.18860569448651288"/>
    <n v="5.1628070416943851E-3"/>
    <n v="2.7285359959625857E-3"/>
    <n v="1.1516146076719479E-2"/>
    <n v="1.4777117322201389E-3"/>
    <n v="4.4075167407096424E-2"/>
    <s v=""/>
    <n v="2.8125253108831484E-3"/>
    <n v="3.0258038190242826E-2"/>
    <n v="4.7560498194365837E-3"/>
    <n v="2.9745084467243096E-2"/>
    <n v="1.2759222992932907E-5"/>
    <n v="1.8278008333692313"/>
    <n v="0.56178418313460921"/>
    <n v="2.3895850165038404"/>
    <n v="3.6762846407751388E-3"/>
    <n v="1.7734621050142223"/>
    <n v="3.3016898539950666E-8"/>
    <n v="0.31199606108000005"/>
    <n v="6.2280370171471124E-3"/>
    <n v="1.8893179343310224E-7"/>
    <n v="2.4861706954519116E-8"/>
    <n v="2.3733801926402668E-9"/>
    <n v="2.6302211043042228E-2"/>
    <n v="6.0577067763177789E-4"/>
    <n v="1.0774555319480003E-2"/>
    <n v="0.1116091187488778"/>
    <n v="57.796291872032008"/>
    <n v="135.88574563843113"/>
    <n v="0.74840351802755567"/>
    <n v="18.013346901167115"/>
    <n v="6.107463693449156E-6"/>
    <n v="2.7284032384834191E-3"/>
    <n v="5.0795228523001027E-11"/>
    <n v="4.79993940123077E-4"/>
    <n v="9.5815954109955576E-6"/>
    <n v="2.9066429758938806E-10"/>
    <n v="3.824877993002941E-11"/>
    <n v="3.6513541425234874E-12"/>
    <n v="4.0464940066218815E-5"/>
    <n v="9.319548886642737E-7"/>
    <n v="1.6576238953046157E-5"/>
    <n v="1.7170633653673507E-4"/>
    <n v="8.8917372110818474E-2"/>
    <n v="0.20905499328989405"/>
    <n v="1.151390027734701E-3"/>
    <n v="2.7712841386410947E-2"/>
    <n v="9.3960979899217787E-9"/>
    <n v="7.7124290224573677E-2"/>
    <n v="1.8253118170695281E-5"/>
    <n v="1.7704294659339693E-4"/>
    <n v="4.555743802477202E-3"/>
    <n v="0.10726552074289969"/>
    <n v="7.7035525347435513E-3"/>
    <n v="1.6677837616755324E-4"/>
    <n v="7.6341111091999102E-3"/>
    <n v="3.1125153243908191E-2"/>
    <n v="1.6034998930158372E-2"/>
    <n v="5.2897011501810733E-3"/>
    <n v="0.12537263699925472"/>
    <n v="3.1926425307978628"/>
    <n v="1.2255263828487215E-3"/>
    <n v="2.3918111450566406E-2"/>
    <n v="8.2646193302118916E-3"/>
  </r>
  <r>
    <x v="0"/>
    <x v="1"/>
    <x v="1"/>
    <s v="Milk"/>
    <n v="0.33820000000000006"/>
    <s v="Cooking (unspecified)"/>
    <s v="industrial composting"/>
    <n v="0.51164901664145246"/>
    <m/>
    <n v="0.51222692307692297"/>
    <n v="5.0477611940298516E-3"/>
    <n v="0.5183003288000001"/>
    <n v="8.1176693520000019E-9"/>
    <n v="4.8147262720000014E-2"/>
    <n v="1.0820142960000002E-3"/>
    <n v="4.2972382640000008E-8"/>
    <n v="6.0816473240000015E-9"/>
    <n v="2.5382436524000006E-10"/>
    <n v="5.7517613480000014E-3"/>
    <n v="4.4019471200000012E-5"/>
    <n v="1.5527879128000002E-3"/>
    <n v="2.4599073120000006E-2"/>
    <n v="5.9687447720000009"/>
    <n v="22.717806784000008"/>
    <n v="6.202893448000002E-2"/>
    <n v="3.0533121064000008"/>
    <n v="1.1963084164000002E-6"/>
    <n v="8.9295998929333348E-2"/>
    <n v="1.6648171117753335E-9"/>
    <n v="6.0835528733333345E-2"/>
    <n v="2.0067333401800003E-4"/>
    <n v="1.169680212106667E-9"/>
    <n v="7.0367607350400021E-10"/>
    <n v="1.6839605045346671E-10"/>
    <n v="3.9943648174333341E-4"/>
    <n v="8.5591159409666688E-5"/>
    <n v="7.7174184926666689E-5"/>
    <n v="5.6688697888333339E-4"/>
    <n v="0.29130052534933337"/>
    <n v="0.23365492832666671"/>
    <n v="4.5691467089333346E-2"/>
    <n v="2.133202995694667"/>
    <n v="1.5084407921346672E-7"/>
    <n v="1.8935818000000004E-2"/>
    <n v="1.2919273820000001E-10"/>
    <n v="3.4834600000000008E-4"/>
    <n v="4.058400000000001E-5"/>
    <n v="3.9162207200000007E-9"/>
    <n v="1.2765392820000001E-10"/>
    <n v="9.0758337400000021E-11"/>
    <n v="7.4742200000000019E-4"/>
    <n v="1.8193198440000003E-6"/>
    <n v="3.2738233480000006E-5"/>
    <n v="3.2940680000000007E-3"/>
    <n v="2.8324723480000005"/>
    <n v="0.18060218200000003"/>
    <n v="3.8994460000000009E-3"/>
    <n v="0.11349653800000002"/>
    <n v="3.6884092000000004E-8"/>
    <n v="8.1512377454058607E-2"/>
    <n v="3.9677479713447957E-7"/>
    <n v="1.6685935469238261E-4"/>
    <n v="2.0030013155590471E-3"/>
    <n v="4.7975334295211641E-2"/>
    <n v="1.4355558160792654E-3"/>
    <n v="5.8974158346811363E-4"/>
    <n v="3.0204880326246864E-3"/>
    <n v="3.2060908017167211E-4"/>
    <n v="6.8015610178615987E-3"/>
    <s v=""/>
    <n v="4.4246672561309346E-4"/>
    <n v="5.1508778161034703E-3"/>
    <n v="7.0933599734644844E-4"/>
    <n v="8.7518046910967529E-3"/>
    <n v="2.8914181627766983E-6"/>
    <n v="0.17323514538461537"/>
    <n v="0.15888330137284673"/>
    <n v="0.3321184467574621"/>
    <n v="5.1095145654994167E-4"/>
    <n v="0.62653214572933347"/>
    <n v="9.9116792019753354E-9"/>
    <n v="0.10933113745333337"/>
    <n v="1.3232716300180002E-3"/>
    <n v="4.8058283572106673E-8"/>
    <n v="6.9129773257040021E-9"/>
    <n v="5.1297875309346683E-10"/>
    <n v="6.8986198297433347E-3"/>
    <n v="1.3142995045366669E-4"/>
    <n v="1.6627003312066667E-3"/>
    <n v="2.8460028098883341E-2"/>
    <n v="9.0925176453493357"/>
    <n v="23.132063894326677"/>
    <n v="0.11161984756933337"/>
    <n v="5.3000116400946675"/>
    <n v="1.3840365876134668E-6"/>
    <n v="9.6389560881435916E-4"/>
    <n v="1.524873723380821E-11"/>
    <n v="1.6820174992820519E-4"/>
    <n v="2.0358025077200004E-6"/>
    <n v="7.3935820880164112E-11"/>
    <n v="1.0635349731852311E-11"/>
    <n v="7.8919808168225661E-13"/>
    <n v="1.0613261276528207E-5"/>
    <n v="2.0219992377487184E-7"/>
    <n v="2.5580005095487181E-6"/>
    <n v="4.3784658613666676E-5"/>
    <n v="1.3988488685152824E-2"/>
    <n v="3.5587790606656428E-2"/>
    <n v="1.7172284241435902E-4"/>
    <n v="8.1538640616841043E-3"/>
    <n v="2.1292870578668719E-9"/>
    <n v="2.7127371234909173E-2"/>
    <n v="5.4655982064911778E-6"/>
    <n v="6.2011318688933912E-5"/>
    <n v="9.595689614584601E-4"/>
    <n v="2.6740520637319538E-2"/>
    <n v="2.1334109754704541E-3"/>
    <n v="3.4210435346972393E-5"/>
    <n v="1.9504908553284626E-3"/>
    <n v="6.727095647056737E-3"/>
    <n v="2.4579788968917497E-3"/>
    <n v="1.3103916602629823E-3"/>
    <n v="1.7563796342975609E-2"/>
    <n v="0.54212055469168141"/>
    <n v="1.8058046916345546E-4"/>
    <n v="7.006877147508854E-3"/>
    <n v="1.859471895166399E-3"/>
  </r>
  <r>
    <x v="0"/>
    <x v="4"/>
    <x v="1"/>
    <s v="White cabbage"/>
    <n v="0.83640000000000003"/>
    <s v="Raw"/>
    <s v="industrial composting"/>
    <n v="0.55759999999999998"/>
    <m/>
    <n v="0.43754761904761913"/>
    <n v="1.2483582089552239E-2"/>
    <n v="0.63736619946000006"/>
    <n v="1.7495064949200003E-8"/>
    <n v="8.0367309824400004E-2"/>
    <n v="2.2463996071200002E-3"/>
    <n v="3.1830966804000006E-8"/>
    <n v="1.34196482376E-8"/>
    <n v="2.5702068487200001E-10"/>
    <n v="2.7632456268E-3"/>
    <n v="1.3118470634400001E-4"/>
    <n v="2.0081235495600001E-3"/>
    <n v="8.3913034416000006E-3"/>
    <n v="8.5788832878000001"/>
    <n v="7.7824858742399998"/>
    <n v="0.41803908500400005"/>
    <n v="7.8716991420000006"/>
    <n v="3.2474966366399998E-6"/>
    <n v="0"/>
    <n v="0"/>
    <n v="0"/>
    <n v="0"/>
    <n v="0"/>
    <n v="0"/>
    <n v="0"/>
    <n v="0"/>
    <n v="0"/>
    <n v="0"/>
    <n v="0"/>
    <n v="0"/>
    <n v="0"/>
    <n v="0"/>
    <n v="0"/>
    <n v="0"/>
    <n v="4.6830035999999998E-2"/>
    <n v="3.1950563639999999E-10"/>
    <n v="8.6149200000000016E-4"/>
    <n v="1.0036800000000001E-4"/>
    <n v="9.68517744E-9"/>
    <n v="3.157000164E-10"/>
    <n v="2.2445379480000002E-10"/>
    <n v="1.8484440000000003E-3"/>
    <n v="4.4993468880000001E-6"/>
    <n v="8.0964690959999997E-5"/>
    <n v="8.1465360000000011E-3"/>
    <n v="7.0049670960000006"/>
    <n v="0.44664596400000001"/>
    <n v="9.6436920000000006E-3"/>
    <n v="0.28068747599999999"/>
    <n v="9.1217784000000001E-8"/>
    <n v="8.9014525715261125E-2"/>
    <n v="7.1313573473308386E-7"/>
    <n v="1.2397003973950313E-4"/>
    <n v="3.5522401430980394E-3"/>
    <n v="4.1444486792078274E-2"/>
    <n v="2.8522962166516092E-3"/>
    <n v="5.5352296821056725E-4"/>
    <n v="2.019179730396458E-3"/>
    <n v="3.3098650155857301E-4"/>
    <n v="8.5457739274533047E-3"/>
    <s v=""/>
    <n v="7.5835269401882126E-4"/>
    <n v="1.8324025398259859E-3"/>
    <n v="2.7178928817797429E-3"/>
    <n v="1.3461875235763142E-2"/>
    <n v="6.9749742185710446E-6"/>
    <n v="0.36596482857142865"/>
    <n v="0.16721519349578845"/>
    <n v="0.53318002206721715"/>
    <n v="8.2027695702648789E-4"/>
    <n v="0.68419623546000008"/>
    <n v="1.7814570585600003E-8"/>
    <n v="8.122880182440001E-2"/>
    <n v="2.3467676071200001E-3"/>
    <n v="4.1516144244000009E-8"/>
    <n v="1.3735348254E-8"/>
    <n v="4.8147447967200003E-10"/>
    <n v="4.6116896268000003E-3"/>
    <n v="1.3568405323200001E-4"/>
    <n v="2.08908824052E-3"/>
    <n v="1.6537839441600002E-2"/>
    <n v="15.583850383800002"/>
    <n v="8.2291318382400007"/>
    <n v="0.42768277700400004"/>
    <n v="8.1523866180000013"/>
    <n v="3.3387144206399996E-6"/>
    <n v="1.0526095930153848E-3"/>
    <n v="2.7407031670153851E-11"/>
    <n v="1.2496738742215387E-4"/>
    <n v="3.6104117032615388E-6"/>
    <n v="6.3870991144615397E-11"/>
    <n v="2.1131305006153845E-11"/>
    <n v="7.4072996872615393E-13"/>
    <n v="7.0949071181538468E-6"/>
    <n v="2.0874469728000002E-7"/>
    <n v="3.2139819084923075E-6"/>
    <n v="2.5442829910153848E-5"/>
    <n v="2.3975154436615388E-2"/>
    <n v="1.266020282806154E-2"/>
    <n v="6.57973503083077E-4"/>
    <n v="1.2542133258461541E-2"/>
    <n v="5.1364837240615375E-9"/>
    <n v="2.6754597982550008E-2"/>
    <n v="8.9997166302195941E-6"/>
    <n v="4.2142500542089158E-5"/>
    <n v="1.55526548479536E-3"/>
    <n v="1.9796879584774118E-2"/>
    <n v="3.8850260779814574E-3"/>
    <n v="2.5598621390538628E-5"/>
    <n v="1.0392737304279927E-3"/>
    <n v="6.321772549890795E-3"/>
    <n v="2.8122613124952163E-3"/>
    <n v="5.7917611545631219E-4"/>
    <n v="2.6099822433639949E-2"/>
    <n v="0.17337580543786615"/>
    <n v="6.394692377824678E-4"/>
    <n v="9.8419569787965705E-3"/>
    <n v="4.1198235373808316E-3"/>
  </r>
  <r>
    <x v="0"/>
    <x v="4"/>
    <x v="1"/>
    <s v="Carrots"/>
    <n v="0.20910000000000001"/>
    <s v="Raw"/>
    <s v="industrial composting"/>
    <n v="0.55759999999999998"/>
    <m/>
    <n v="0.63338293633975185"/>
    <n v="3.1208955223880597E-3"/>
    <n v="8.2851320802000014E-2"/>
    <n v="4.0591447587000003E-9"/>
    <n v="1.2987722286299999E-2"/>
    <n v="3.0676927176E-4"/>
    <n v="5.3016115220999791E-9"/>
    <n v="2.0872552908300001E-9"/>
    <n v="5.4165435462000005E-11"/>
    <n v="4.2740566932000004E-4"/>
    <n v="1.19914398261E-5"/>
    <n v="2.8797180906000002E-4"/>
    <n v="1.3038254228700001E-3"/>
    <n v="3.8152231056899999"/>
    <n v="1.99450948767"/>
    <n v="7.5701278035E-2"/>
    <n v="1.1554509066300001"/>
    <n v="4.7195852268000005E-7"/>
    <n v="0"/>
    <n v="0"/>
    <n v="0"/>
    <n v="0"/>
    <n v="0"/>
    <n v="0"/>
    <n v="0"/>
    <n v="0"/>
    <n v="0"/>
    <n v="0"/>
    <n v="0"/>
    <n v="0"/>
    <n v="0"/>
    <n v="0"/>
    <n v="0"/>
    <n v="0"/>
    <n v="1.1707509E-2"/>
    <n v="7.9876409099999998E-11"/>
    <n v="2.1537300000000004E-4"/>
    <n v="2.5092000000000003E-5"/>
    <n v="2.42129436E-9"/>
    <n v="7.8925004100000001E-11"/>
    <n v="5.6113448700000004E-11"/>
    <n v="4.6211100000000008E-4"/>
    <n v="1.124836722E-6"/>
    <n v="2.0241172739999999E-5"/>
    <n v="2.0366340000000003E-3"/>
    <n v="1.7512417740000001"/>
    <n v="0.111661491"/>
    <n v="2.4109230000000001E-3"/>
    <n v="7.0171868999999998E-2"/>
    <n v="2.2804446E-8"/>
    <n v="1.2302186055373608E-2"/>
    <n v="1.656893096239303E-7"/>
    <n v="2.0150343358079533E-5"/>
    <n v="5.0232964180554245E-4"/>
    <n v="7.7095760373607804E-3"/>
    <n v="4.4983117614180485E-4"/>
    <n v="1.2678116467124855E-4"/>
    <n v="3.894655048126044E-4"/>
    <n v="3.1995731146882568E-5"/>
    <n v="1.2607980902297671E-3"/>
    <s v=""/>
    <n v="2.7087937407704518E-4"/>
    <n v="4.6898665940538708E-4"/>
    <n v="4.9639734538851714E-4"/>
    <n v="2.0238467168879771E-3"/>
    <n v="1.0336190868894853E-6"/>
    <n v="0.13244037198864211"/>
    <n v="2.6054423149055754E-2"/>
    <n v="0.15849479513769787"/>
    <n v="2.4383814636568904E-4"/>
    <n v="9.4558829802000019E-2"/>
    <n v="4.1390211678000003E-9"/>
    <n v="1.3203095286299999E-2"/>
    <n v="3.3186127176E-4"/>
    <n v="7.7229058820999791E-9"/>
    <n v="2.1661802949300001E-9"/>
    <n v="1.1027888416200001E-10"/>
    <n v="8.8951666932000017E-4"/>
    <n v="1.31162765481E-5"/>
    <n v="3.0821298180000001E-4"/>
    <n v="3.3404594228700004E-3"/>
    <n v="5.5664648796899998"/>
    <n v="2.1061709786699998"/>
    <n v="7.8112201034999995E-2"/>
    <n v="1.22562277563"/>
    <n v="4.9476296867999999E-7"/>
    <n v="1.4547512277230773E-4"/>
    <n v="6.3677248735384622E-12"/>
    <n v="2.0312454286615383E-5"/>
    <n v="5.1055580270769233E-7"/>
    <n v="1.1881393664769199E-11"/>
    <n v="3.3325850691230769E-12"/>
    <n v="1.6965982178769231E-13"/>
    <n v="1.368487183569231E-6"/>
    <n v="2.0178886997076924E-8"/>
    <n v="4.7417381815384617E-7"/>
    <n v="5.1391683428769235E-6"/>
    <n v="8.5637921226000002E-3"/>
    <n v="3.2402630441076921E-3"/>
    <n v="1.2017261697692307E-4"/>
    <n v="1.8855735009692307E-3"/>
    <n v="7.611737979692308E-10"/>
    <n v="3.6042014919674967E-3"/>
    <n v="2.0897147797462903E-6"/>
    <n v="6.8325533312243221E-6"/>
    <n v="2.1667628172910295E-4"/>
    <n v="3.5368889442906806E-3"/>
    <n v="6.0901802358707296E-4"/>
    <n v="5.7238325752115696E-6"/>
    <n v="1.8766367857135944E-4"/>
    <n v="5.9667973631730945E-4"/>
    <n v="4.0987922861765463E-4"/>
    <n v="1.0923868817300178E-4"/>
    <n v="1.0017172392082772E-2"/>
    <n v="4.4399291215292222E-2"/>
    <n v="1.1635896903867049E-4"/>
    <n v="1.4644599323720665E-3"/>
    <n v="6.0538349724072562E-4"/>
  </r>
  <r>
    <x v="0"/>
    <x v="3"/>
    <x v="1"/>
    <s v="Oil, sunflower"/>
    <n v="0.13940000000000002"/>
    <s v="Raw"/>
    <s v="industrial composting"/>
    <n v="0.5576000000000001"/>
    <m/>
    <s v=""/>
    <n v="2.0805970149253734E-3"/>
    <n v="0.32867511748000011"/>
    <n v="4.1835357698000003E-8"/>
    <n v="3.6037562540000005E-2"/>
    <n v="1.2047814649800003E-3"/>
    <n v="2.0316264732000003E-8"/>
    <n v="1.0228809978200002E-8"/>
    <n v="1.1964286030400004E-9"/>
    <n v="2.5673642318000006E-3"/>
    <n v="1.9001745036000003E-4"/>
    <n v="3.9824291052000006E-3"/>
    <n v="1.1550798586800002E-2"/>
    <n v="12.865671801200003"/>
    <n v="77.336132658000011"/>
    <n v="0.10988874956400002"/>
    <n v="2.8592237814000003"/>
    <n v="1.5604370482000002E-6"/>
    <n v="0"/>
    <n v="0"/>
    <n v="0"/>
    <n v="0"/>
    <n v="0"/>
    <n v="0"/>
    <n v="0"/>
    <n v="0"/>
    <n v="0"/>
    <n v="0"/>
    <n v="0"/>
    <n v="0"/>
    <n v="0"/>
    <n v="0"/>
    <n v="0"/>
    <n v="0"/>
    <n v="7.8050060000000015E-3"/>
    <n v="5.3250939400000009E-11"/>
    <n v="1.4358200000000004E-4"/>
    <n v="1.6728000000000003E-5"/>
    <n v="1.6141962400000003E-9"/>
    <n v="5.2616669400000005E-11"/>
    <n v="3.7408965800000007E-11"/>
    <n v="3.0807400000000009E-4"/>
    <n v="7.4989114800000019E-7"/>
    <n v="1.3494115160000002E-5"/>
    <n v="1.3577560000000003E-3"/>
    <n v="1.1674945160000001"/>
    <n v="7.444099400000001E-2"/>
    <n v="1.6072820000000002E-3"/>
    <n v="4.6781246000000005E-2"/>
    <n v="1.5202964000000002E-8"/>
    <n v="4.3776356916152254E-2"/>
    <n v="1.6768444433752116E-6"/>
    <n v="5.5219058089038097E-5"/>
    <n v="1.8489666141255415E-3"/>
    <n v="2.1892608686308761E-2"/>
    <n v="2.1350513861336071E-3"/>
    <n v="1.4184706816844901E-3"/>
    <n v="1.2589803441924886E-3"/>
    <n v="4.6535619679196819E-4"/>
    <n v="1.6346009618127866E-2"/>
    <s v=""/>
    <n v="6.828921749226786E-4"/>
    <n v="1.7237217067073853E-2"/>
    <n v="7.0854915565526965E-4"/>
    <n v="4.7986287876710769E-3"/>
    <n v="3.2917006602611077E-6"/>
    <s v=""/>
    <n v="0.11262927523203253"/>
    <n v="0.11262927523203253"/>
    <n v="1.7327580804928083E-4"/>
    <n v="0.33648012348000012"/>
    <n v="4.1888608637400002E-8"/>
    <n v="3.6181144540000008E-2"/>
    <n v="1.2215094649800002E-3"/>
    <n v="2.1930460972000002E-8"/>
    <n v="1.0281426647600001E-8"/>
    <n v="1.2338375688400005E-9"/>
    <n v="2.8754382318000008E-3"/>
    <n v="1.9076734150800005E-4"/>
    <n v="3.9959232203600004E-3"/>
    <n v="1.2908554586800002E-2"/>
    <n v="14.033166317200003"/>
    <n v="77.410573652000011"/>
    <n v="0.11149603156400002"/>
    <n v="2.9060050274000004"/>
    <n v="1.5756400122000002E-6"/>
    <n v="5.1766172843076936E-4"/>
    <n v="6.4444013288307698E-11"/>
    <n v="5.5663299292307706E-5"/>
    <n v="1.8792453307384618E-6"/>
    <n v="3.3739170726153849E-11"/>
    <n v="1.5817579457846154E-11"/>
    <n v="1.8982116443692313E-12"/>
    <n v="4.4237511258461549E-6"/>
    <n v="2.9348821770461543E-7"/>
    <n v="6.1475741851692313E-6"/>
    <n v="1.9859314748923079E-5"/>
    <n v="2.1589486641846158E-2"/>
    <n v="0.11909319023384617"/>
    <n v="1.7153235625230772E-4"/>
    <n v="4.4707769652307695E-3"/>
    <n v="2.4240615572307696E-9"/>
    <n v="1.3429232208141437E-2"/>
    <n v="2.1318897346432469E-5"/>
    <n v="1.8826601150925902E-5"/>
    <n v="8.2014015147024966E-4"/>
    <n v="1.1281259740419099E-2"/>
    <n v="2.9313111945354054E-3"/>
    <n v="8.1535420189597483E-5"/>
    <n v="7.5033455645844623E-4"/>
    <n v="9.0048514216294253E-3"/>
    <n v="5.4648412516081447E-3"/>
    <n v="5.5114703265256911E-4"/>
    <n v="2.8256848805174255E-2"/>
    <n v="1.6703419352534443"/>
    <n v="1.6731420664408724E-4"/>
    <n v="3.5371627544151471E-3"/>
    <n v="1.9596558217764839E-3"/>
  </r>
  <r>
    <x v="0"/>
    <x v="1"/>
    <x v="1"/>
    <s v="Yoghurt"/>
    <n v="2.0869999999999997"/>
    <s v="Raw"/>
    <s v="industrial composting"/>
    <n v="0.21968421052631576"/>
    <m/>
    <s v=""/>
    <n v="3.1149253731343279E-2"/>
    <n v="3.9486972888999996"/>
    <n v="1.0427189193799998E-7"/>
    <n v="1.3580566261699998"/>
    <n v="9.0006597880999979E-3"/>
    <n v="2.8626596374999998E-7"/>
    <n v="4.7502595181999996E-8"/>
    <n v="1.7967691119099997E-9"/>
    <n v="3.5701808119999991E-2"/>
    <n v="4.4038235704999993E-4"/>
    <n v="1.1157772135699998E-2"/>
    <n v="0.14663655190799998"/>
    <n v="37.106887757099997"/>
    <n v="137.15266667899999"/>
    <n v="0.71334083660999992"/>
    <n v="52.405776285999991"/>
    <n v="1.1884170851299999E-5"/>
    <n v="0"/>
    <n v="0"/>
    <n v="0"/>
    <n v="0"/>
    <n v="0"/>
    <n v="0"/>
    <n v="0"/>
    <n v="0"/>
    <n v="0"/>
    <n v="0"/>
    <n v="0"/>
    <n v="0"/>
    <n v="0"/>
    <n v="0"/>
    <n v="0"/>
    <n v="0"/>
    <n v="0.11685112999999998"/>
    <n v="7.9723608699999985E-10"/>
    <n v="2.1496100000000001E-3"/>
    <n v="2.5043999999999999E-4"/>
    <n v="2.4166625199999997E-8"/>
    <n v="7.8774023699999991E-10"/>
    <n v="5.6006105899999995E-10"/>
    <n v="4.6122699999999999E-3"/>
    <n v="1.1226849539999999E-5"/>
    <n v="2.0202452179999997E-4"/>
    <n v="2.0327379999999999E-2"/>
    <n v="17.478917179999996"/>
    <n v="1.1144788699999999"/>
    <n v="2.4063109999999999E-2"/>
    <n v="0.70037632999999988"/>
    <n v="2.2760821999999996E-7"/>
    <n v="0.52893138769976533"/>
    <n v="4.206026154368244E-6"/>
    <n v="2.0759240240481092E-3"/>
    <n v="1.4003145405361902E-2"/>
    <n v="0.30989677791256626"/>
    <n v="1.0028019564508588E-2"/>
    <n v="2.7095094067271031E-3"/>
    <n v="1.7651094496141717E-2"/>
    <n v="1.1016515780618947E-3"/>
    <n v="4.646919752545766E-2"/>
    <s v=""/>
    <n v="2.6562942539712533E-3"/>
    <n v="3.0788310803471615E-2"/>
    <n v="4.686148344638306E-3"/>
    <n v="8.7693142421571557E-2"/>
    <n v="2.5302956803101466E-5"/>
    <s v=""/>
    <n v="1.0587201124192487"/>
    <n v="1.0587201124192487"/>
    <n v="1.6288001729526903E-3"/>
    <n v="4.0655484188999997"/>
    <n v="1.0506912802499998E-7"/>
    <n v="1.3602062361699998"/>
    <n v="9.2510997880999972E-3"/>
    <n v="3.1043258894999999E-7"/>
    <n v="4.8290335418999997E-8"/>
    <n v="2.3568301709099997E-9"/>
    <n v="4.0314078119999992E-2"/>
    <n v="4.5160920658999994E-4"/>
    <n v="1.1359796657499997E-2"/>
    <n v="0.16696393190799999"/>
    <n v="54.585804937099994"/>
    <n v="138.26714554899999"/>
    <n v="0.73740394660999997"/>
    <n v="53.106152615999989"/>
    <n v="1.21117790713E-5"/>
    <n v="6.2546898752307688E-3"/>
    <n v="1.6164481234615382E-10"/>
    <n v="2.0926249787230765E-3"/>
    <n v="1.4232461212461535E-5"/>
    <n v="4.7758859838461539E-10"/>
    <n v="7.4292823721538459E-11"/>
    <n v="3.6258925706307689E-12"/>
    <n v="6.2021658646153833E-5"/>
    <n v="6.947833947538461E-7"/>
    <n v="1.7476610242307688E-5"/>
    <n v="2.5686758755076919E-4"/>
    <n v="8.3978161441692303E-2"/>
    <n v="0.21271868545999997"/>
    <n v="1.1344676101692308E-3"/>
    <n v="8.1701773255384594E-2"/>
    <n v="1.8633506263538461E-8"/>
    <n v="0.40678361461305668"/>
    <n v="1.3499980620265031E-4"/>
    <n v="1.7974033292363976E-3"/>
    <n v="1.5526560696761817E-2"/>
    <n v="0.39351501771066294"/>
    <n v="3.4579082021417518E-2"/>
    <n v="3.2638803037169154E-4"/>
    <n v="2.552747018016794E-2"/>
    <n v="5.3150548432550758E-2"/>
    <n v="3.8943517370212004E-2"/>
    <n v="1.7174285810393045E-2"/>
    <n v="0.21726875029307835"/>
    <n v="7.5282260595020691"/>
    <n v="2.7547329220478627E-3"/>
    <n v="0.16354565038095911"/>
    <n v="3.7835270660445015E-2"/>
  </r>
  <r>
    <x v="1"/>
    <x v="5"/>
    <x v="1"/>
    <s v="Broth"/>
    <n v="3.8120000000000003"/>
    <s v="Boiling (unspecified)"/>
    <s v="industrial composting"/>
    <n v="0.4107758620689656"/>
    <m/>
    <s v=""/>
    <n v="6.0507936507936511E-2"/>
    <n v="0.61709260474285732"/>
    <n v="8.8114118605714295E-9"/>
    <n v="0.43077844723428577"/>
    <n v="1.7847787812000004E-3"/>
    <n v="2.8629050128000006E-8"/>
    <n v="1.0008323225142858E-8"/>
    <n v="4.3951671661714295E-10"/>
    <n v="3.1413380672000004E-3"/>
    <n v="1.5564077425714288E-4"/>
    <n v="1.1676551903428574E-3"/>
    <n v="9.218254640000003E-3"/>
    <n v="3.9883815667428584"/>
    <n v="9.5458350480000007"/>
    <n v="0.29244640750285722"/>
    <n v="12.650029967428573"/>
    <n v="5.4479541080000002E-6"/>
    <n v="0.75126186968000008"/>
    <n v="2.6906365510359999E-8"/>
    <n v="5.3406119999999994E-2"/>
    <n v="1.3605675658800002E-3"/>
    <n v="5.4905516832000002E-9"/>
    <n v="3.1156023403199997E-9"/>
    <n v="1.6884347201440002E-9"/>
    <n v="9.4854968060000011E-4"/>
    <n v="2.0319242738E-4"/>
    <n v="3.8418975160000001E-4"/>
    <n v="2.5916844530000003E-3"/>
    <n v="1.90698136128"/>
    <n v="1.1000799208000001"/>
    <n v="0.19698715848000001"/>
    <n v="11.856722892240001"/>
    <n v="1.1410391441440001E-6"/>
    <n v="0.21343388000000002"/>
    <n v="1.456187812E-9"/>
    <n v="3.9263600000000003E-3"/>
    <n v="4.5744000000000004E-4"/>
    <n v="4.4141435200000004E-8"/>
    <n v="1.4388432120000001E-9"/>
    <n v="1.0229768840000001E-9"/>
    <n v="8.4245200000000013E-3"/>
    <n v="2.0506349040000004E-5"/>
    <n v="3.690069368E-4"/>
    <n v="3.7128880000000003E-2"/>
    <n v="31.926033680000003"/>
    <n v="2.03564612"/>
    <n v="4.3952360000000003E-2"/>
    <n v="1.2792690800000002"/>
    <n v="4.1573672E-7"/>
    <n v="0.20579204160076919"/>
    <n v="1.4881123766800586E-6"/>
    <n v="7.4494673917919866E-4"/>
    <n v="5.4534425352875211E-3"/>
    <n v="7.8125957354861594E-2"/>
    <n v="3.0241191937621973E-3"/>
    <n v="3.6224374714826121E-3"/>
    <n v="5.4793016241658733E-3"/>
    <n v="9.2535760681283275E-4"/>
    <n v="7.8575742208833021E-3"/>
    <s v=""/>
    <n v="1.8404923881369152E-3"/>
    <n v="2.823836730879921E-3"/>
    <n v="3.3896286907451174E-3"/>
    <n v="4.2579949460692927E-2"/>
    <n v="1.4633719692141474E-5"/>
    <s v=""/>
    <n v="0.36167520744972803"/>
    <n v="0.36167520744972803"/>
    <n v="5.5642339607650461E-4"/>
    <n v="1.5817883544228575"/>
    <n v="3.7173965182931427E-8"/>
    <n v="0.48811092723428579"/>
    <n v="3.6027863470800003E-3"/>
    <n v="7.8261037011200016E-8"/>
    <n v="1.4562768777462857E-8"/>
    <n v="3.1509283207611434E-9"/>
    <n v="1.2514407747800001E-2"/>
    <n v="3.793395506771429E-4"/>
    <n v="1.9208518787428575E-3"/>
    <n v="4.8938819093000005E-2"/>
    <n v="37.821396608022859"/>
    <n v="12.681561088800002"/>
    <n v="0.53338592598285728"/>
    <n v="25.786021939668572"/>
    <n v="7.0047299721440006E-6"/>
    <n v="2.4335205452659346E-3"/>
    <n v="5.7190715666048347E-11"/>
    <n v="7.5093988805274739E-4"/>
    <n v="5.5427482262769236E-6"/>
    <n v="1.2040159540184617E-10"/>
    <n v="2.2404259657635165E-11"/>
    <n v="4.8475820319402204E-12"/>
    <n v="1.9252934996615384E-5"/>
    <n v="5.8359930873406601E-7"/>
    <n v="2.9551567365274731E-6"/>
    <n v="7.5290490912307704E-5"/>
    <n v="5.8186764012342858E-2"/>
    <n v="1.9510093982769233E-2"/>
    <n v="8.2059373228131891E-4"/>
    <n v="3.9670802984105497E-2"/>
    <n v="1.0776507649452309E-8"/>
    <n v="7.9700134859690103E-2"/>
    <n v="2.5103155075914058E-5"/>
    <n v="3.4373662263772543E-4"/>
    <n v="3.0564433413452189E-3"/>
    <n v="3.7714342517363685E-2"/>
    <n v="5.3199255966135698E-3"/>
    <n v="2.3168532969756851E-4"/>
    <n v="2.807578906282927E-3"/>
    <n v="2.3573063758921681E-2"/>
    <n v="3.1670167282321581E-3"/>
    <n v="1.644959501878418E-3"/>
    <n v="5.3944811149201008E-2"/>
    <n v="0.33645688819491659"/>
    <n v="1.0403889141334113E-3"/>
    <n v="4.1656269544815702E-2"/>
    <n v="1.1461203767412996E-2"/>
  </r>
  <r>
    <x v="1"/>
    <x v="0"/>
    <x v="1"/>
    <s v="Flour"/>
    <n v="0.47650000000000003"/>
    <s v="Cooking (unspecified)"/>
    <s v="industrial composting"/>
    <n v="0.4107758620689656"/>
    <m/>
    <n v="0"/>
    <n v="7.5634920634920638E-3"/>
    <n v="0.12571170397333337"/>
    <n v="2.1058725311666669E-9"/>
    <n v="2.853500078166667E-2"/>
    <n v="4.230964848666667E-4"/>
    <n v="1.1397263250166668E-8"/>
    <n v="9.819483121166667E-10"/>
    <n v="1.6252933735000003E-10"/>
    <n v="1.5017279176500003E-3"/>
    <n v="2.5456906081666668E-5"/>
    <n v="1.0094739064166669E-3"/>
    <n v="6.3501372890000006E-3"/>
    <n v="2.1320944055833335"/>
    <n v="13.376393928833336"/>
    <n v="3.263583602166667E-2"/>
    <n v="1.4338362135333333"/>
    <n v="5.7552394280000003E-7"/>
    <n v="0.12581177850333336"/>
    <n v="2.3456101530483336E-9"/>
    <n v="8.5712978833333342E-2"/>
    <n v="2.8273460573500001E-4"/>
    <n v="1.6479971054666669E-9"/>
    <n v="9.9143006808000012E-10"/>
    <n v="2.3725818462766672E-10"/>
    <n v="5.6277789340833341E-4"/>
    <n v="1.2059192033916669E-4"/>
    <n v="1.0873299561666668E-4"/>
    <n v="7.9870385995833338E-4"/>
    <n v="0.41042194065333337"/>
    <n v="0.32920335111666671"/>
    <n v="6.4376061703333348E-2"/>
    <n v="3.0055329019766668"/>
    <n v="2.1252869232766671E-7"/>
    <n v="2.6679235000000003E-2"/>
    <n v="1.820234765E-10"/>
    <n v="4.9079500000000003E-4"/>
    <n v="5.7180000000000005E-5"/>
    <n v="5.5176794000000005E-9"/>
    <n v="1.7985540150000001E-10"/>
    <n v="1.2787211050000001E-10"/>
    <n v="1.0530650000000002E-3"/>
    <n v="2.5632936300000005E-6"/>
    <n v="4.61258671E-5"/>
    <n v="4.6411100000000004E-3"/>
    <n v="3.9907542100000004"/>
    <n v="0.254455765"/>
    <n v="5.4940450000000004E-3"/>
    <n v="0.15990863500000002"/>
    <n v="5.196709E-8"/>
    <n v="3.6194415674083387E-2"/>
    <n v="1.8548405668462943E-7"/>
    <n v="1.7511240014881889E-4"/>
    <n v="1.1549497348783122E-3"/>
    <n v="1.8530899859171668E-2"/>
    <n v="4.4714269019799108E-4"/>
    <n v="6.0661932938357649E-4"/>
    <n v="1.3649955437553198E-3"/>
    <n v="3.6252311552576204E-4"/>
    <n v="4.762902987220128E-3"/>
    <s v=""/>
    <n v="3.1792677708368739E-4"/>
    <n v="3.108521914401953E-3"/>
    <n v="6.5141779620878646E-4"/>
    <n v="7.5946966395438638E-3"/>
    <n v="1.7549017938268212E-6"/>
    <n v="0"/>
    <n v="7.5274064847453762E-2"/>
    <n v="7.5274064847453762E-2"/>
    <n v="1.1580625361146733E-4"/>
    <n v="0.27820271747666675"/>
    <n v="4.6335061607150008E-9"/>
    <n v="0.11473877461500001"/>
    <n v="7.6301109060166665E-4"/>
    <n v="1.8562939755633337E-8"/>
    <n v="2.1532337816966669E-9"/>
    <n v="5.2765963247766673E-10"/>
    <n v="3.1175708110583338E-3"/>
    <n v="1.4861212005083338E-4"/>
    <n v="1.1643327691333335E-3"/>
    <n v="1.1789951148958335E-2"/>
    <n v="6.5332705562366673"/>
    <n v="13.960053044950001"/>
    <n v="0.10250594272500002"/>
    <n v="4.5992777505099998"/>
    <n v="8.400197251276668E-7"/>
    <n v="4.2800418073333347E-4"/>
    <n v="7.1284710164846167E-12"/>
    <n v="1.7652119171538463E-4"/>
    <n v="1.1738632163102564E-6"/>
    <n v="2.8558368854820518E-11"/>
    <n v="3.3126673564564104E-12"/>
    <n v="8.1178404996564112E-13"/>
    <n v="4.7962627862435902E-6"/>
    <n v="2.2863403084743596E-7"/>
    <n v="1.7912811832820515E-6"/>
    <n v="1.8138386383012822E-5"/>
    <n v="1.0051185471133334E-2"/>
    <n v="2.1477004684538465E-2"/>
    <n v="1.5770145034615387E-4"/>
    <n v="7.075811923861538E-3"/>
    <n v="1.2923380386579489E-9"/>
    <n v="1.436779005926043E-2"/>
    <n v="3.1287426769778483E-6"/>
    <n v="8.0981315591821749E-5"/>
    <n v="6.687532799524382E-4"/>
    <n v="1.1051746900071862E-2"/>
    <n v="7.9411515410711582E-4"/>
    <n v="4.1125500388072947E-5"/>
    <n v="9.2851716749730825E-4"/>
    <n v="9.442003804771195E-3"/>
    <n v="2.1142043881629768E-3"/>
    <n v="5.504332448548673E-4"/>
    <n v="1.1866905885543845E-2"/>
    <n v="0.40467395171882742"/>
    <n v="2.0350835324833516E-4"/>
    <n v="7.4968829251544408E-3"/>
    <n v="1.3723388650678356E-3"/>
  </r>
  <r>
    <x v="1"/>
    <x v="3"/>
    <x v="1"/>
    <s v="Eggs"/>
    <n v="0.23825000000000002"/>
    <s v="Cooking (unspecified)"/>
    <s v="industrial composting"/>
    <n v="0.4107758620689656"/>
    <m/>
    <n v="2.7022484230769233"/>
    <n v="3.7817460317460319E-3"/>
    <n v="0.54842531897222213"/>
    <n v="1.0365804824999999E-8"/>
    <n v="6.6793236608333334E-2"/>
    <n v="2.0237591656944443E-3"/>
    <n v="6.2965062080555555E-8"/>
    <n v="8.1714561444444447E-9"/>
    <n v="6.5341627008333331E-10"/>
    <n v="8.4565696547222215E-3"/>
    <n v="1.5179445680277778E-4"/>
    <n v="3.7177181216666668E-3"/>
    <n v="3.6592441594444448E-2"/>
    <n v="18.157138918333334"/>
    <n v="47.57153368611111"/>
    <n v="0.22867691910555557"/>
    <n v="4.7621637661111116"/>
    <n v="2.018998745388889E-6"/>
    <n v="6.290588925166668E-2"/>
    <n v="1.1728050765241668E-9"/>
    <n v="4.2856489416666671E-2"/>
    <n v="1.413673028675E-4"/>
    <n v="8.2399855273333345E-10"/>
    <n v="4.9571503404000006E-10"/>
    <n v="1.1862909231383336E-10"/>
    <n v="2.813889467041667E-4"/>
    <n v="6.0295960169583346E-5"/>
    <n v="5.436649780833334E-5"/>
    <n v="3.9935192997916669E-4"/>
    <n v="0.20521097032666669"/>
    <n v="0.16460167555833335"/>
    <n v="3.2188030851666674E-2"/>
    <n v="1.5027664509883334"/>
    <n v="1.0626434616383335E-7"/>
    <n v="1.3339617500000001E-2"/>
    <n v="9.1011738249999998E-11"/>
    <n v="2.4539750000000002E-4"/>
    <n v="2.8590000000000002E-5"/>
    <n v="2.7588397000000003E-9"/>
    <n v="8.9927700750000005E-11"/>
    <n v="6.3936055250000003E-11"/>
    <n v="5.2653250000000008E-4"/>
    <n v="1.2816468150000002E-6"/>
    <n v="2.306293355E-5"/>
    <n v="2.3205550000000002E-3"/>
    <n v="1.9953771050000002"/>
    <n v="0.1272278825"/>
    <n v="2.7470225000000002E-3"/>
    <n v="7.9954317500000011E-2"/>
    <n v="2.5983545E-8"/>
    <n v="8.1270218101372915E-2"/>
    <n v="4.6554581447233876E-7"/>
    <n v="1.6772010080886709E-4"/>
    <n v="3.3205706771128694E-3"/>
    <n v="6.6433037716457255E-2"/>
    <n v="1.8185079504489752E-3"/>
    <n v="9.6107880106162922E-4"/>
    <n v="4.0563598503524766E-3"/>
    <n v="5.2049796008493199E-4"/>
    <n v="1.5524702298552219E-2"/>
    <s v=""/>
    <n v="9.9066255960660867E-4"/>
    <n v="1.0657861618606376E-2"/>
    <n v="1.6752348750454847E-3"/>
    <n v="1.0477182694146462E-2"/>
    <n v="4.4942118244622494E-6"/>
    <n v="0.64381068679807696"/>
    <n v="0.19787859496129601"/>
    <n v="0.84168928175937296"/>
    <n v="1.2949065873221124E-3"/>
    <n v="0.62467082572388888"/>
    <n v="1.1629621639774167E-8"/>
    <n v="0.109895123525"/>
    <n v="2.1937164685619445E-3"/>
    <n v="6.6547900333288886E-8"/>
    <n v="8.7570988792344434E-9"/>
    <n v="8.359814176471667E-10"/>
    <n v="9.2644911014263878E-3"/>
    <n v="2.1337206378736111E-4"/>
    <n v="3.7951475530249999E-3"/>
    <n v="3.931234852442362E-2"/>
    <n v="20.357726993660002"/>
    <n v="47.863363244169442"/>
    <n v="0.26361197245722223"/>
    <n v="6.3448845345994451"/>
    <n v="2.1512466365527225E-6"/>
    <n v="9.6103203957521367E-4"/>
    <n v="1.7891725599652565E-11"/>
    <n v="1.6906942080769231E-4"/>
    <n v="3.3749484131722224E-6"/>
    <n v="1.0238138512813674E-10"/>
    <n v="1.3472459814206836E-11"/>
    <n v="1.2861252579187179E-12"/>
    <n v="1.4253063232963674E-5"/>
    <n v="3.2826471351901711E-7"/>
    <n v="5.8386885431153847E-6"/>
    <n v="6.0480536191420952E-5"/>
    <n v="3.1319579990246156E-2"/>
    <n v="7.3635943452568367E-2"/>
    <n v="4.0555688070341883E-4"/>
    <n v="9.7613608224606848E-3"/>
    <n v="3.3096102100811117E-9"/>
    <n v="3.376302197845793E-2"/>
    <n v="8.0018298422182794E-6"/>
    <n v="7.7656394753291812E-5"/>
    <n v="1.9960933594973906E-3"/>
    <n v="4.6859649627037203E-2"/>
    <n v="3.3762547460011684E-3"/>
    <n v="7.2584145469046038E-5"/>
    <n v="3.3295578434652932E-3"/>
    <n v="1.3647215204679257E-2"/>
    <n v="7.0306969086894123E-3"/>
    <n v="2.3065175067147697E-3"/>
    <n v="5.4433457075545956E-2"/>
    <n v="1.4003294302589522"/>
    <n v="5.3710612973043839E-4"/>
    <n v="1.0480152450614219E-2"/>
    <n v="3.6214858283469377E-3"/>
  </r>
  <r>
    <x v="1"/>
    <x v="1"/>
    <x v="1"/>
    <s v="Milk"/>
    <n v="0.23825000000000002"/>
    <s v="Cooking (unspecified)"/>
    <s v="industrial composting"/>
    <n v="0.4107758620689656"/>
    <m/>
    <n v="0.51222692307692297"/>
    <n v="3.7817460317460319E-3"/>
    <n v="0.36512434457894744"/>
    <n v="5.7186124278947375E-9"/>
    <n v="3.3918052463157898E-2"/>
    <n v="7.6224099947368434E-4"/>
    <n v="3.0272531531578954E-8"/>
    <n v="4.284306549210527E-9"/>
    <n v="1.788103341763158E-10"/>
    <n v="4.051913486578948E-3"/>
    <n v="3.1010168578947374E-5"/>
    <n v="1.0938844477368422E-3"/>
    <n v="1.7329181463157897E-2"/>
    <n v="4.2047706739473689"/>
    <n v="16.003895524210531"/>
    <n v="4.3697201773684219E-2"/>
    <n v="2.1509509442631582"/>
    <n v="8.427571857105264E-7"/>
    <n v="6.290588925166668E-2"/>
    <n v="1.1728050765241668E-9"/>
    <n v="4.2856489416666671E-2"/>
    <n v="1.413673028675E-4"/>
    <n v="8.2399855273333345E-10"/>
    <n v="4.9571503404000006E-10"/>
    <n v="1.1862909231383336E-10"/>
    <n v="2.813889467041667E-4"/>
    <n v="6.0295960169583346E-5"/>
    <n v="5.436649780833334E-5"/>
    <n v="3.9935192997916669E-4"/>
    <n v="0.20521097032666669"/>
    <n v="0.16460167555833335"/>
    <n v="3.2188030851666674E-2"/>
    <n v="1.5027664509883334"/>
    <n v="1.0626434616383335E-7"/>
    <n v="1.3339617500000001E-2"/>
    <n v="9.1011738249999998E-11"/>
    <n v="2.4539750000000002E-4"/>
    <n v="2.8590000000000002E-5"/>
    <n v="2.7588397000000003E-9"/>
    <n v="8.9927700750000005E-11"/>
    <n v="6.3936055250000003E-11"/>
    <n v="5.2653250000000008E-4"/>
    <n v="1.2816468150000002E-6"/>
    <n v="2.306293355E-5"/>
    <n v="2.3205550000000002E-3"/>
    <n v="1.9953771050000002"/>
    <n v="0.1272278825"/>
    <n v="2.7470225000000002E-3"/>
    <n v="7.9954317500000011E-2"/>
    <n v="2.5983545E-8"/>
    <n v="5.7422601799022657E-2"/>
    <n v="2.7951388355200989E-7"/>
    <n v="1.175465442207574E-4"/>
    <n v="1.4110439486456031E-3"/>
    <n v="3.3796934937416249E-2"/>
    <n v="1.0112985605585008E-3"/>
    <n v="4.1545219474062111E-4"/>
    <n v="2.1278275392455103E-3"/>
    <n v="2.2585781593997898E-4"/>
    <n v="4.791460415450993E-3"/>
    <s v=""/>
    <n v="3.1170223943619019E-4"/>
    <n v="3.6286121812142275E-3"/>
    <n v="4.9970225123533807E-4"/>
    <n v="6.1653384614246045E-3"/>
    <n v="2.0369023574262218E-6"/>
    <n v="0.12203806442307691"/>
    <n v="0.1119276953047922"/>
    <n v="0.23396575972786909"/>
    <n v="3.5994732265826014E-4"/>
    <n v="0.44136985133061413"/>
    <n v="6.9824292426689038E-9"/>
    <n v="7.701993937982457E-2"/>
    <n v="9.3219830234118439E-4"/>
    <n v="3.3855369784312291E-8"/>
    <n v="4.8699492840005273E-9"/>
    <n v="3.6137548174014913E-10"/>
    <n v="4.8598349332831152E-3"/>
    <n v="9.2587775563530728E-5"/>
    <n v="1.1713138790951756E-3"/>
    <n v="2.0049088393137064E-2"/>
    <n v="6.4053587492740354"/>
    <n v="16.295725082268866"/>
    <n v="7.8632255125350894E-2"/>
    <n v="3.7336717127514913"/>
    <n v="9.7500507687435968E-7"/>
    <n v="6.7903054050863715E-4"/>
    <n v="1.0742198834875236E-11"/>
    <n v="1.1849221443049933E-4"/>
    <n v="1.4341512343710528E-6"/>
    <n v="5.2085184283557368E-11"/>
    <n v="7.4922296676931195E-12"/>
    <n v="5.5596227960022946E-13"/>
    <n v="7.4766691281278695E-6"/>
    <n v="1.4244273163620113E-7"/>
    <n v="1.8020213524541162E-6"/>
    <n v="3.084475137405702E-5"/>
    <n v="9.8543980758062089E-3"/>
    <n v="2.5070346280413641E-2"/>
    <n v="1.2097270019284753E-4"/>
    <n v="5.7441103273099866E-3"/>
    <n v="1.500007810575938E-9"/>
    <n v="2.372948362917042E-2"/>
    <n v="4.7894889802867392E-6"/>
    <n v="5.4394837003664824E-5"/>
    <n v="8.3933737602918859E-4"/>
    <n v="2.326282807515281E-2"/>
    <n v="1.8684606925930504E-3"/>
    <n v="2.9431835957175448E-5"/>
    <n v="1.6917249757232879E-3"/>
    <n v="5.8944482372958002E-3"/>
    <n v="2.1524489063464284E-3"/>
    <n v="1.1355853272896838E-3"/>
    <n v="1.4840321143839427E-2"/>
    <n v="0.47531216519056374"/>
    <n v="1.5788377131693604E-4"/>
    <n v="6.1348217772267434E-3"/>
    <n v="1.627165243528575E-3"/>
  </r>
  <r>
    <x v="1"/>
    <x v="4"/>
    <x v="1"/>
    <s v="Cauliflower"/>
    <n v="3.923"/>
    <s v="Boiling (unspecified)"/>
    <s v="industrial composting"/>
    <n v="0.5161842105263158"/>
    <m/>
    <n v="1.2629395429292931"/>
    <n v="6.2269841269841274E-2"/>
    <n v="3.1426291683555556"/>
    <n v="1.3462121031666667E-7"/>
    <n v="0.5159132941111112"/>
    <n v="1.0060161686777777E-2"/>
    <n v="2.0651115299E-7"/>
    <n v="1.3459616849999997E-7"/>
    <n v="2.3461175455111115E-9"/>
    <n v="2.2470433574111111E-2"/>
    <n v="3.3780859283888892E-4"/>
    <n v="2.1888153581333333E-2"/>
    <n v="9.1400996250000005E-2"/>
    <n v="27.005239808444447"/>
    <n v="143.56636081555556"/>
    <n v="0.32317280828222222"/>
    <n v="36.678884433111115"/>
    <n v="1.5612584531555556E-5"/>
    <n v="0.77313754322000006"/>
    <n v="2.7689840476689996E-8"/>
    <n v="5.4961229999999993E-2"/>
    <n v="1.4001853517700003E-3"/>
    <n v="5.6504287127999999E-9"/>
    <n v="3.2063242342799998E-9"/>
    <n v="1.737599529676E-9"/>
    <n v="9.7617009365000003E-4"/>
    <n v="2.09109100895E-4"/>
    <n v="3.9537680890000001E-4"/>
    <n v="2.6671506057500001E-3"/>
    <n v="1.9625099371199999"/>
    <n v="1.1321126781999999"/>
    <n v="0.20272314342"/>
    <n v="12.20197374246"/>
    <n v="1.1742645756759999E-6"/>
    <n v="0.21964876999999999"/>
    <n v="1.498589923E-9"/>
    <n v="4.0406900000000004E-3"/>
    <n v="4.7076000000000003E-4"/>
    <n v="4.54267708E-8"/>
    <n v="1.480740273E-9"/>
    <n v="1.0527645110000002E-9"/>
    <n v="8.6698299999999999E-3"/>
    <n v="2.1103464660000002E-5"/>
    <n v="3.7975189219999997E-4"/>
    <n v="3.8210020000000004E-2"/>
    <n v="32.855674219999997"/>
    <n v="2.0949212299999997"/>
    <n v="4.5232189999999999E-2"/>
    <n v="1.3165195700000001"/>
    <n v="4.2784238E-7"/>
    <n v="0.53802115336180778"/>
    <n v="6.5574697929036283E-6"/>
    <n v="8.7742599102071453E-4"/>
    <n v="1.805980159490151E-2"/>
    <n v="0.25714375136458767"/>
    <n v="2.8923696087135933E-2"/>
    <n v="5.9051115973625199E-3"/>
    <n v="1.4061842214555861E-2"/>
    <n v="1.3856258827010135E-3"/>
    <n v="9.2708045109442097E-2"/>
    <s v=""/>
    <n v="3.0084965501524057E-3"/>
    <n v="3.2686873246038195E-2"/>
    <n v="3.6294777212925833E-3"/>
    <n v="8.2889939846735497E-2"/>
    <n v="3.5963551887459094E-5"/>
    <n v="4.9545118269116166"/>
    <n v="1.0793437615894141"/>
    <n v="6.033855588501031"/>
    <n v="9.2828547515400473E-3"/>
    <n v="4.1354154815755555"/>
    <n v="1.6380964071635667E-7"/>
    <n v="0.57491521411111113"/>
    <n v="1.1931107038547778E-2"/>
    <n v="2.575883525028E-7"/>
    <n v="1.3928323300727997E-7"/>
    <n v="5.1364815861871113E-9"/>
    <n v="3.211643366776111E-2"/>
    <n v="5.6802115839388898E-4"/>
    <n v="2.266328228243333E-2"/>
    <n v="0.13227816685575"/>
    <n v="61.823423965564444"/>
    <n v="146.79339472375557"/>
    <n v="0.57112814170222226"/>
    <n v="50.19737774557111"/>
    <n v="1.7214691487231557E-5"/>
    <n v="6.362177663962393E-3"/>
    <n v="2.5201483187131798E-10"/>
    <n v="8.8448494478632486E-4"/>
    <n v="1.8355549290073505E-5"/>
    <n v="3.9628977308123077E-10"/>
    <n v="2.1428189693427689E-10"/>
    <n v="7.9022793633647868E-12"/>
    <n v="4.9409897950401705E-5"/>
    <n v="8.7387870522136767E-7"/>
    <n v="3.4866588126820507E-5"/>
    <n v="2.0350487208576924E-4"/>
    <n v="9.5112959947022221E-2"/>
    <n v="0.22583599188270087"/>
    <n v="8.7865867954188038E-4"/>
    <n v="7.722673499318633E-2"/>
    <n v="2.648414074958701E-8"/>
    <n v="0.17551027203437722"/>
    <n v="8.9710674050156748E-5"/>
    <n v="3.226229845869281E-4"/>
    <n v="8.5400121267381751E-3"/>
    <n v="0.13533159195602429"/>
    <n v="4.2773052548790907E-2"/>
    <n v="3.3479848408834599E-4"/>
    <n v="8.2623139859762558E-3"/>
    <n v="2.8492695432249127E-2"/>
    <n v="3.3259478236097796E-2"/>
    <n v="5.5044278996340783E-3"/>
    <n v="0.10371542925190966"/>
    <n v="3.3994246108162471"/>
    <n v="8.9605655022902163E-4"/>
    <n v="6.5632021605665974E-2"/>
    <n v="2.2947960848352576E-2"/>
  </r>
  <r>
    <x v="1"/>
    <x v="0"/>
    <x v="1"/>
    <s v="Potatoes"/>
    <n v="4.4549999999999992"/>
    <s v="Boiling (unspecified)"/>
    <s v="industrial composting"/>
    <n v="0.35927419354838702"/>
    <m/>
    <n v="0.42920000000000003"/>
    <n v="7.0714285714285702E-2"/>
    <n v="4.388946884437499"/>
    <n v="8.0267734181249979E-8"/>
    <n v="0.43047337966874993"/>
    <n v="1.2312193843124996E-2"/>
    <n v="2.2919473108124995E-7"/>
    <n v="5.3166863227499988E-8"/>
    <n v="2.1193710243749995E-9"/>
    <n v="1.7031069061874994E-2"/>
    <n v="7.4151503662499979E-4"/>
    <n v="8.7349502418749975E-3"/>
    <n v="5.5377096761249994E-2"/>
    <n v="31.770677131874994"/>
    <n v="137.80642589999997"/>
    <n v="1.8220652628749998"/>
    <n v="66.261960393749973"/>
    <n v="1.6273942368749995E-5"/>
    <n v="0.87798311369999993"/>
    <n v="3.1444873648649993E-8"/>
    <n v="6.2414549999999978E-2"/>
    <n v="1.5900651904499998E-3"/>
    <n v="6.4166861879999988E-9"/>
    <n v="3.6411354737999991E-9"/>
    <n v="1.9732362744599997E-9"/>
    <n v="1.10854901025E-3"/>
    <n v="2.3746649107499995E-4"/>
    <n v="4.4899405649999991E-4"/>
    <n v="3.0288442387499995E-3"/>
    <n v="2.2286468951999994"/>
    <n v="1.2856390469999996"/>
    <n v="0.23021453069999995"/>
    <n v="13.856689529099999"/>
    <n v="1.3335071844599997E-6"/>
    <n v="0.24943544999999995"/>
    <n v="1.7018144549999996E-9"/>
    <n v="4.5886499999999997E-3"/>
    <n v="5.3459999999999988E-4"/>
    <n v="5.1587117999999989E-8"/>
    <n v="1.6815442049999996E-9"/>
    <n v="1.1955304349999999E-9"/>
    <n v="9.8455499999999981E-3"/>
    <n v="2.3965316099999998E-5"/>
    <n v="4.3125023699999991E-4"/>
    <n v="4.3391699999999991E-2"/>
    <n v="37.311248699999993"/>
    <n v="2.3790145499999995"/>
    <n v="5.1366149999999992E-2"/>
    <n v="1.4950534499999997"/>
    <n v="4.8586229999999991E-7"/>
    <n v="0.71768394590461126"/>
    <n v="4.5400969378878974E-6"/>
    <n v="7.592404413933083E-4"/>
    <n v="2.1852692206813105E-2"/>
    <n v="0.286702826536953"/>
    <n v="1.2145997237218754E-2"/>
    <n v="6.0794617748644005E-3"/>
    <n v="1.2253011086130387E-2"/>
    <n v="2.4465798240193189E-3"/>
    <n v="3.9332603177808421E-2"/>
    <s v=""/>
    <n v="3.4701671029785486E-3"/>
    <n v="3.1501739245153433E-2"/>
    <n v="1.3368516674623649E-2"/>
    <n v="0.13476709874235845"/>
    <n v="3.7799095042251083E-5"/>
    <n v="1.9120859999999997"/>
    <n v="1.2824062191469059"/>
    <n v="3.1944922191469054"/>
    <n v="4.914603414072162E-3"/>
    <n v="5.5163654481374991"/>
    <n v="1.1341442228489998E-7"/>
    <n v="0.49747657966874992"/>
    <n v="1.4436859033574995E-2"/>
    <n v="2.8719853526924992E-7"/>
    <n v="5.8489542906299991E-8"/>
    <n v="5.2881377338349991E-9"/>
    <n v="2.7985168072124991E-2"/>
    <n v="1.0029468437999997E-3"/>
    <n v="9.6151945353749983E-3"/>
    <n v="0.10179764099999999"/>
    <n v="71.310572727074984"/>
    <n v="141.47107949699995"/>
    <n v="2.1036459435749997"/>
    <n v="81.613703372849969"/>
    <n v="1.8093311853209994E-5"/>
    <n v="8.4867160740576906E-3"/>
    <n v="1.744837265921538E-10"/>
    <n v="7.6534858410576907E-4"/>
    <n v="2.2210552359346148E-5"/>
    <n v="4.4184390041423065E-10"/>
    <n v="8.9983912163538446E-11"/>
    <n v="8.1355965135923059E-12"/>
    <n v="4.3054104726346137E-5"/>
    <n v="1.5429951443076918E-6"/>
    <n v="1.4792606977499997E-5"/>
    <n v="1.5661175538461537E-4"/>
    <n v="0.1097085734262692"/>
    <n v="0.21764781461076915"/>
    <n v="3.2363783747307688E-3"/>
    <n v="0.12555954365053842"/>
    <n v="2.7835864389553839E-8"/>
    <n v="0.3352378524298536"/>
    <n v="8.8773332315681644E-5"/>
    <n v="4.0008093406698785E-4"/>
    <n v="1.4776496732841485E-2"/>
    <n v="0.20973263305496931"/>
    <n v="2.5462049317848484E-2"/>
    <n v="4.7010282947847036E-4"/>
    <n v="9.2157999193813699E-3"/>
    <n v="7.2477396844186623E-2"/>
    <n v="1.9851865567716544E-2"/>
    <n v="5.1426375095849144E-3"/>
    <n v="0.15380432054952828"/>
    <n v="4.6886688707026156"/>
    <n v="4.853701886852471E-3"/>
    <n v="0.15345992140660061"/>
    <n v="3.4471337105596168E-2"/>
  </r>
  <r>
    <x v="1"/>
    <x v="4"/>
    <x v="1"/>
    <s v="Chives or spring onion"/>
    <n v="0.46740000000000004"/>
    <s v="Raw"/>
    <s v="industrial composting"/>
    <n v="0.18846774193548385"/>
    <m/>
    <n v="0.63722458418584826"/>
    <n v="7.4190476190476194E-3"/>
    <n v="0.34555885040400003"/>
    <n v="4.7607723426000007E-9"/>
    <n v="5.7493962570000001E-2"/>
    <n v="8.1430806594000001E-4"/>
    <n v="1.4951213167800001E-8"/>
    <n v="4.22829656778E-9"/>
    <n v="1.71751523796E-10"/>
    <n v="1.1060242779000003E-3"/>
    <n v="4.4304838521600003E-5"/>
    <n v="1.0532247173400001E-3"/>
    <n v="3.1271776061400003E-3"/>
    <n v="2.5114729416000001"/>
    <n v="8.8571103456000007"/>
    <n v="0.32679083341200005"/>
    <n v="5.6623285175999998"/>
    <n v="1.6397872255800002E-6"/>
    <n v="0"/>
    <n v="0"/>
    <n v="0"/>
    <n v="0"/>
    <n v="0"/>
    <n v="0"/>
    <n v="0"/>
    <n v="0"/>
    <n v="0"/>
    <n v="0"/>
    <n v="0"/>
    <n v="0"/>
    <n v="0"/>
    <n v="0"/>
    <n v="0"/>
    <n v="0"/>
    <n v="2.6169726000000001E-2"/>
    <n v="1.7854726740000001E-10"/>
    <n v="4.8142200000000007E-4"/>
    <n v="5.6088000000000009E-5"/>
    <n v="5.4123050400000005E-9"/>
    <n v="1.7642059740000001E-10"/>
    <n v="1.2543006180000003E-10"/>
    <n v="1.0329540000000002E-3"/>
    <n v="2.5143409080000004E-6"/>
    <n v="4.5244974360000001E-5"/>
    <n v="4.5524760000000006E-3"/>
    <n v="3.9145404360000002"/>
    <n v="0.24959627400000001"/>
    <n v="5.3891220000000005E-3"/>
    <n v="0.15685476600000001"/>
    <n v="5.0974644000000004E-8"/>
    <n v="4.8362211319629159E-2"/>
    <n v="1.9772608619632599E-7"/>
    <n v="8.8481062968196326E-5"/>
    <n v="1.3174955357514344E-3"/>
    <n v="2.0328370487473258E-2"/>
    <n v="9.1468799140237043E-4"/>
    <n v="3.4165223766103366E-4"/>
    <n v="9.3652911015412287E-4"/>
    <n v="1.1421029985557417E-4"/>
    <n v="4.493478767125185E-3"/>
    <s v=""/>
    <n v="3.1270735002498508E-4"/>
    <n v="2.0278144362278331E-3"/>
    <n v="2.1109794100400339E-3"/>
    <n v="9.6091025865846242E-3"/>
    <n v="3.5322040055773536E-6"/>
    <n v="0.29783877064846548"/>
    <n v="9.0961450524989579E-2"/>
    <n v="0.38880022117345503"/>
    <n v="5.981541864207E-4"/>
    <n v="0.37172857640400003"/>
    <n v="4.9393196100000004E-9"/>
    <n v="5.7975384570000003E-2"/>
    <n v="8.7039606594000005E-4"/>
    <n v="2.03635182078E-8"/>
    <n v="4.4047171651800004E-9"/>
    <n v="2.97181585596E-10"/>
    <n v="2.1389782779000005E-3"/>
    <n v="4.6819179429600003E-5"/>
    <n v="1.0984696917000001E-3"/>
    <n v="7.6796536061400009E-3"/>
    <n v="6.4260133776000004"/>
    <n v="9.1067066196000006"/>
    <n v="0.33217995541200007"/>
    <n v="5.8191832836000001"/>
    <n v="1.6907618695800001E-6"/>
    <n v="5.7189011754461545E-4"/>
    <n v="7.5989532461538475E-12"/>
    <n v="8.919289933846154E-5"/>
    <n v="1.3390708706769231E-6"/>
    <n v="3.132848955046154E-11"/>
    <n v="6.7764879464307697E-12"/>
    <n v="4.5720243937846154E-13"/>
    <n v="3.290735812153847E-6"/>
    <n v="7.2029506814769236E-8"/>
    <n v="1.689953371846154E-6"/>
    <n v="1.1814851701753848E-5"/>
    <n v="9.8861744270769235E-3"/>
    <n v="1.4010317876307693E-2"/>
    <n v="5.1104608524923088E-4"/>
    <n v="8.9525896670769236E-3"/>
    <n v="2.6011721070461539E-9"/>
    <n v="4.1815192442333282E-2"/>
    <n v="7.2232921830886615E-6"/>
    <n v="8.8806664896542205E-5"/>
    <n v="1.6485658524207187E-3"/>
    <n v="2.5125342231468503E-2"/>
    <n v="3.602847310484312E-3"/>
    <n v="3.8720719714140195E-5"/>
    <n v="1.0541527074450598E-3"/>
    <n v="6.2644905575064353E-3"/>
    <n v="4.3024766674205515E-3"/>
    <n v="5.279793814793823E-4"/>
    <n v="2.0096541366875102E-2"/>
    <n v="0.56868027271535826"/>
    <n v="1.4647222699638077E-3"/>
    <n v="2.064452966168252E-2"/>
    <n v="6.0952402744498283E-3"/>
  </r>
  <r>
    <x v="1"/>
    <x v="1"/>
    <x v="1"/>
    <s v="Yoghurt"/>
    <n v="0.93480000000000008"/>
    <s v="Raw"/>
    <s v="industrial composting"/>
    <n v="0.18846774193548388"/>
    <m/>
    <s v=""/>
    <n v="1.4838095238095239E-2"/>
    <n v="1.7686833855600002"/>
    <n v="4.6705014175200002E-8"/>
    <n v="0.60829484146800006"/>
    <n v="4.0315365452400003E-3"/>
    <n v="1.2822301050000001E-7"/>
    <n v="2.1277156672800003E-8"/>
    <n v="8.0480103776400004E-10"/>
    <n v="1.5991399247999999E-2"/>
    <n v="1.9725415782000002E-4"/>
    <n v="4.9977409642800001E-3"/>
    <n v="6.5680809163200002E-2"/>
    <n v="16.62075643284"/>
    <n v="61.43282837160001"/>
    <n v="0.31951653764400001"/>
    <n v="23.473368314400002"/>
    <n v="5.3231063305200009E-6"/>
    <n v="0"/>
    <n v="0"/>
    <n v="0"/>
    <n v="0"/>
    <n v="0"/>
    <n v="0"/>
    <n v="0"/>
    <n v="0"/>
    <n v="0"/>
    <n v="0"/>
    <n v="0"/>
    <n v="0"/>
    <n v="0"/>
    <n v="0"/>
    <n v="0"/>
    <n v="0"/>
    <n v="5.2339452000000002E-2"/>
    <n v="3.5709453480000002E-10"/>
    <n v="9.6284400000000013E-4"/>
    <n v="1.1217600000000002E-4"/>
    <n v="1.0824610080000001E-8"/>
    <n v="3.5284119480000002E-10"/>
    <n v="2.5086012360000006E-10"/>
    <n v="2.0659080000000004E-3"/>
    <n v="5.0286818160000008E-6"/>
    <n v="9.0489948720000001E-5"/>
    <n v="9.1049520000000012E-3"/>
    <n v="7.8290808720000005"/>
    <n v="0.49919254800000001"/>
    <n v="1.0778244000000001E-2"/>
    <n v="0.31370953200000001"/>
    <n v="1.0194928800000001E-7"/>
    <n v="0.23691665607174928"/>
    <n v="1.8839450163408889E-6"/>
    <n v="9.2983889682806569E-4"/>
    <n v="6.2722282342751855E-3"/>
    <n v="0.13880762242101916"/>
    <n v="4.4917070862015487E-3"/>
    <n v="1.2136317170141334E-3"/>
    <n v="7.9062017896469969E-3"/>
    <n v="4.9344700295747936E-4"/>
    <n v="2.0814281670722488E-2"/>
    <s v=""/>
    <n v="1.1897958162972342E-3"/>
    <n v="1.3790566813169753E-2"/>
    <n v="2.0989992681206939E-3"/>
    <n v="3.9279132503921954E-2"/>
    <n v="1.1333590809554027E-5"/>
    <s v=""/>
    <n v="0.47421732682774992"/>
    <n v="0.47421732682774992"/>
    <n v="7.2956511819653833E-4"/>
    <n v="1.8210228375600002"/>
    <n v="4.706210871E-8"/>
    <n v="0.60925768546800008"/>
    <n v="4.1437125452400006E-3"/>
    <n v="1.3904762058E-7"/>
    <n v="2.1629997867600004E-8"/>
    <n v="1.055661161364E-9"/>
    <n v="1.8057307248000001E-2"/>
    <n v="2.0228283963600002E-4"/>
    <n v="5.0882309130000003E-3"/>
    <n v="7.4785761163200001E-2"/>
    <n v="24.449837304840003"/>
    <n v="61.932020919600014"/>
    <n v="0.330294781644"/>
    <n v="23.787077846400003"/>
    <n v="5.4250556185200008E-6"/>
    <n v="2.8015735962461539E-3"/>
    <n v="7.2403244169230764E-11"/>
    <n v="9.3731951610461547E-4"/>
    <n v="6.374942377292309E-6"/>
    <n v="2.1391941627692308E-10"/>
    <n v="3.3276919796307698E-11"/>
    <n v="1.6240940944061539E-12"/>
    <n v="2.778047268923077E-5"/>
    <n v="3.1120436867076925E-7"/>
    <n v="7.8280475584615383E-6"/>
    <n v="1.1505501717415385E-4"/>
    <n v="3.7615134315138465E-2"/>
    <n v="9.5280032184000024E-2"/>
    <n v="5.0814581791384613E-4"/>
    <n v="3.6595504379076924E-2"/>
    <n v="8.3462394131076935E-9"/>
    <n v="0.21218893997567423"/>
    <n v="7.0467314891891657E-5"/>
    <n v="9.3838738517539738E-4"/>
    <n v="8.0995006408908898E-3"/>
    <n v="0.20492468156220559"/>
    <n v="1.8044608745392994E-2"/>
    <n v="1.6885704266041544E-4"/>
    <n v="1.3275760422720823E-2"/>
    <n v="2.7728220076835744E-2"/>
    <n v="2.0321168703975774E-2"/>
    <n v="8.9291292651478595E-3"/>
    <n v="0.11192556665636984"/>
    <n v="3.9295312086426657"/>
    <n v="1.4367571746830303E-3"/>
    <n v="8.535252589540776E-2"/>
    <n v="1.9742233214034358E-2"/>
  </r>
  <r>
    <x v="1"/>
    <x v="1"/>
    <x v="1"/>
    <s v="Heavy cream"/>
    <n v="0.93480000000000008"/>
    <s v="Raw"/>
    <s v="industrial composting"/>
    <n v="0.18846774193548388"/>
    <m/>
    <n v="0"/>
    <n v="1.4838095238095239E-2"/>
    <n v="2.4314145195600001"/>
    <n v="3.0705488710799999E-8"/>
    <n v="0.32050258338000004"/>
    <n v="4.8161347508400001E-3"/>
    <n v="2.0184894286800003E-7"/>
    <n v="3.2663077695600001E-8"/>
    <n v="1.3493545407600002E-9"/>
    <n v="2.7360291954000002E-2"/>
    <n v="2.6508392822400005E-4"/>
    <n v="7.2608765270400005E-3"/>
    <n v="0.11501916615600001"/>
    <n v="27.9727766532"/>
    <n v="108.48401674800002"/>
    <n v="0.335542318836"/>
    <n v="16.676526320400001"/>
    <n v="1.097462211E-5"/>
    <n v="0"/>
    <n v="0"/>
    <n v="0"/>
    <n v="0"/>
    <n v="0"/>
    <n v="0"/>
    <n v="0"/>
    <n v="0"/>
    <n v="0"/>
    <n v="0"/>
    <n v="0"/>
    <n v="0"/>
    <n v="0"/>
    <n v="0"/>
    <n v="0"/>
    <n v="0"/>
    <n v="5.2339452000000002E-2"/>
    <n v="3.5709453480000002E-10"/>
    <n v="9.6284400000000013E-4"/>
    <n v="1.1217600000000002E-4"/>
    <n v="1.0824610080000001E-8"/>
    <n v="3.5284119480000002E-10"/>
    <n v="2.5086012360000006E-10"/>
    <n v="2.0659080000000004E-3"/>
    <n v="5.0286818160000008E-6"/>
    <n v="9.0489948720000001E-5"/>
    <n v="9.1049520000000012E-3"/>
    <n v="7.8290808720000005"/>
    <n v="0.49919254800000001"/>
    <n v="1.0778244000000001E-2"/>
    <n v="0.31370953200000001"/>
    <n v="1.0194928800000001E-7"/>
    <n v="0.32313855340517306"/>
    <n v="1.2434674200603221E-6"/>
    <n v="4.9061516250512949E-4"/>
    <n v="7.4598538149586386E-3"/>
    <n v="0.21230647538882619"/>
    <n v="6.8561188838397189E-3"/>
    <n v="1.8396729384162511E-3"/>
    <n v="1.2883951717917027E-2"/>
    <n v="6.5891035603961128E-4"/>
    <n v="3.0072026035657857E-2"/>
    <s v=""/>
    <n v="1.7422161042650491E-3"/>
    <n v="2.4267579307015737E-2"/>
    <n v="2.2008419397658257E-3"/>
    <n v="2.8055641370859065E-2"/>
    <n v="2.3140284012791264E-5"/>
    <n v="0"/>
    <n v="0.65199684017667203"/>
    <n v="0.65199684017667203"/>
    <n v="1.0030720618102646E-3"/>
    <n v="2.4837539715600001"/>
    <n v="3.1062583245599997E-8"/>
    <n v="0.32146542738000006"/>
    <n v="4.9283107508400004E-3"/>
    <n v="2.1267355294800002E-7"/>
    <n v="3.3015918890399998E-8"/>
    <n v="1.6002146643600002E-9"/>
    <n v="2.9426199954000004E-2"/>
    <n v="2.7011261004000005E-4"/>
    <n v="7.3513664757600006E-3"/>
    <n v="0.12412411815600001"/>
    <n v="35.801857525199999"/>
    <n v="108.98320929600001"/>
    <n v="0.34632056283599999"/>
    <n v="16.990235852400001"/>
    <n v="1.1076571398E-5"/>
    <n v="3.8211599562461541E-3"/>
    <n v="4.7788589608615381E-11"/>
    <n v="4.945621959692309E-4"/>
    <n v="7.582016539753847E-6"/>
    <n v="3.2719008145846157E-10"/>
    <n v="5.0793721369846148E-11"/>
    <n v="2.4618687144000003E-12"/>
    <n v="4.5271076852307701E-5"/>
    <n v="4.155578616000001E-7"/>
    <n v="1.1309794578092309E-5"/>
    <n v="1.9096018177846156E-4"/>
    <n v="5.5079780808000002E-2"/>
    <n v="0.16766647584000002"/>
    <n v="5.3280086590153845E-4"/>
    <n v="2.6138824388307693E-2"/>
    <n v="1.7040879073846153E-8"/>
    <n v="0.29125582026564334"/>
    <n v="4.6362380175632695E-5"/>
    <n v="4.9455642305755746E-4"/>
    <n v="9.6675634152151111E-3"/>
    <n v="0.32075004352788811"/>
    <n v="2.7670630240870485E-2"/>
    <n v="2.7677142344926381E-4"/>
    <n v="2.2489663212420349E-2"/>
    <n v="3.721752760285716E-2"/>
    <n v="2.9491943560606113E-2"/>
    <n v="1.5465768608006962E-2"/>
    <n v="0.18213783684830728"/>
    <n v="6.9345433722102943"/>
    <n v="1.5083644123560871E-3"/>
    <n v="6.0700329204319968E-2"/>
    <n v="4.0627079582619123E-2"/>
  </r>
  <r>
    <x v="1"/>
    <x v="6"/>
    <x v="1"/>
    <s v="Salad"/>
    <n v="1.409"/>
    <s v="Raw"/>
    <s v="industrial composting"/>
    <n v="0.70450000000000002"/>
    <m/>
    <n v="0.65484092000000005"/>
    <n v="2.2365079365079366E-2"/>
    <n v="0.80406088402999998"/>
    <n v="3.3415508657999997E-8"/>
    <n v="0.33747590232000002"/>
    <n v="2.8367260327000002E-3"/>
    <n v="4.7872582747000004E-8"/>
    <n v="5.0547738327E-8"/>
    <n v="8.7295024745000012E-10"/>
    <n v="3.7454894671999999E-3"/>
    <n v="1.13828537795E-4"/>
    <n v="2.0766787439E-3"/>
    <n v="1.3437618910000001E-2"/>
    <n v="8.4969749226999998"/>
    <n v="9.6150254403000002"/>
    <n v="0.67545815697"/>
    <n v="16.377856704999999"/>
    <n v="6.2465714103000003E-6"/>
    <n v="0"/>
    <n v="0"/>
    <n v="0"/>
    <n v="0"/>
    <n v="0"/>
    <n v="0"/>
    <n v="0"/>
    <n v="0"/>
    <n v="0"/>
    <n v="0"/>
    <n v="0"/>
    <n v="0"/>
    <n v="0"/>
    <n v="0"/>
    <n v="0"/>
    <n v="0"/>
    <n v="7.8889909999999994E-2"/>
    <n v="5.3823940900000001E-10"/>
    <n v="1.4512700000000002E-3"/>
    <n v="1.6908E-4"/>
    <n v="1.6315656400000002E-8"/>
    <n v="5.3182845900000003E-10"/>
    <n v="3.7811501300000002E-10"/>
    <n v="3.1138900000000002E-3"/>
    <n v="7.5796027800000006E-6"/>
    <n v="1.363931726E-4"/>
    <n v="1.372366E-2"/>
    <n v="11.800572260000001"/>
    <n v="0.75242008999999999"/>
    <n v="1.624577E-2"/>
    <n v="0.47284630999999999"/>
    <n v="1.5366553999999999E-7"/>
    <n v="0.11487266676884333"/>
    <n v="1.359203746077079E-6"/>
    <n v="5.172649857884098E-4"/>
    <n v="4.5498092011022123E-3"/>
    <n v="6.407744933873688E-2"/>
    <n v="1.0607234152179727E-2"/>
    <n v="1.4382763482317174E-3"/>
    <n v="3.0033070531848599E-3"/>
    <n v="2.9616196415463143E-4"/>
    <n v="9.0529504291773158E-3"/>
    <s v=""/>
    <n v="9.8773404575136134E-4"/>
    <n v="2.308546502189996E-3"/>
    <n v="4.3957280500759449E-3"/>
    <n v="2.7825233548415575E-2"/>
    <n v="1.3370861384583747E-5"/>
    <n v="0.92267085628000012"/>
    <n v="0.24394709245296262"/>
    <n v="1.1666179487329627"/>
    <n v="1.794796844204558E-3"/>
    <n v="0.88295079402999999"/>
    <n v="3.3953748066999995E-8"/>
    <n v="0.33892717232000003"/>
    <n v="3.0058060327E-3"/>
    <n v="6.4188239147000013E-8"/>
    <n v="5.1079566786E-8"/>
    <n v="1.2510652604500002E-9"/>
    <n v="6.8593794671999997E-3"/>
    <n v="1.2140814057500001E-4"/>
    <n v="2.2130719165000001E-3"/>
    <n v="2.7161278910000003E-2"/>
    <n v="20.297547182700001"/>
    <n v="10.367445530299999"/>
    <n v="0.69170392697000005"/>
    <n v="16.850703015000001"/>
    <n v="6.4002369503000002E-6"/>
    <n v="1.3583858369692308E-3"/>
    <n v="5.2236535487692301E-11"/>
    <n v="5.2142641895384619E-4"/>
    <n v="4.6243169733846152E-6"/>
    <n v="9.8751137149230787E-11"/>
    <n v="7.8583948901538456E-11"/>
    <n v="1.9247157853076926E-12"/>
    <n v="1.0552891488E-5"/>
    <n v="1.8678175473076925E-7"/>
    <n v="3.4047260253846157E-6"/>
    <n v="4.1786582938461543E-5"/>
    <n v="3.1226995665692307E-2"/>
    <n v="1.5949916200461538E-2"/>
    <n v="1.0641598876461539E-3"/>
    <n v="2.5924158484615385E-2"/>
    <n v="9.846518385076923E-9"/>
    <n v="2.7436536201346659E-2"/>
    <n v="1.3620826512369581E-5"/>
    <n v="1.3965324741645153E-4"/>
    <n v="1.5803508378418737E-3"/>
    <n v="2.4984675806282441E-2"/>
    <n v="1.1517113631758178E-2"/>
    <n v="6.0401148509724497E-5"/>
    <n v="1.2876898253863997E-3"/>
    <n v="4.459962382414911E-3"/>
    <n v="2.3554006769329686E-3"/>
    <n v="8.1893505608693286E-4"/>
    <n v="2.78148007905035E-2"/>
    <n v="0.17333578444520839"/>
    <n v="8.2108732052408435E-4"/>
    <n v="1.621460299127447E-2"/>
    <n v="6.2824092530887488E-3"/>
  </r>
  <r>
    <x v="2"/>
    <x v="5"/>
    <x v="1"/>
    <s v="Broth"/>
    <n v="6.4847999999999999"/>
    <s v="Boiling (unspecified)"/>
    <s v="industrial composting"/>
    <n v="0.35260341902649089"/>
    <m/>
    <s v=""/>
    <n v="9.5364705882352935E-2"/>
    <n v="1.0497697070400001"/>
    <n v="1.4989570732799999E-8"/>
    <n v="0.73282058620800006"/>
    <n v="3.0361840084800005E-3"/>
    <n v="4.8702430291200007E-8"/>
    <n v="1.7025701587199999E-8"/>
    <n v="7.4768573030400008E-10"/>
    <n v="5.3439006028799998E-3"/>
    <n v="2.6476896456000004E-4"/>
    <n v="1.9863615892800005E-3"/>
    <n v="1.5681673056000003E-2"/>
    <n v="6.7848522518400012"/>
    <n v="16.2389378592"/>
    <n v="0.49749644894400002"/>
    <n v="21.519652238400003"/>
    <n v="9.2678102831999995E-6"/>
    <n v="1.2780123222720001"/>
    <n v="4.5771878032943992E-8"/>
    <n v="9.0852047999999991E-2"/>
    <n v="2.3145352967520001E-3"/>
    <n v="9.3402753292799997E-9"/>
    <n v="5.3001201617279997E-9"/>
    <n v="2.8722878995775998E-9"/>
    <n v="1.61362932024E-3"/>
    <n v="3.45661661352E-4"/>
    <n v="6.5356602863999994E-4"/>
    <n v="4.4088550211999998E-3"/>
    <n v="3.2440694469119995"/>
    <n v="1.8714056323199999"/>
    <n v="0.33510554179199997"/>
    <n v="20.170114536096001"/>
    <n v="1.9410835891775999E-6"/>
    <n v="0.36308395199999999"/>
    <n v="2.4772000847999997E-9"/>
    <n v="6.6793440000000003E-3"/>
    <n v="7.78176E-4"/>
    <n v="7.5091390080000004E-8"/>
    <n v="2.4476942447999998E-9"/>
    <n v="1.7402414736000002E-9"/>
    <n v="1.4331408E-2"/>
    <n v="3.4884462816000002E-5"/>
    <n v="6.2773771872000003E-4"/>
    <n v="6.3161952000000007E-2"/>
    <n v="54.311107872000001"/>
    <n v="3.4629480479999999"/>
    <n v="7.4769743999999999E-2"/>
    <n v="2.176234032"/>
    <n v="7.07232288E-7"/>
    <n v="0.35008400613134"/>
    <n v="2.5315086936765065E-6"/>
    <n v="1.2672693111829138E-3"/>
    <n v="9.2771469446045439E-3"/>
    <n v="0.13290430436904682"/>
    <n v="5.1444932181818198E-3"/>
    <n v="6.1623248990216274E-3"/>
    <n v="9.3211372435442943E-3"/>
    <n v="1.5741760253567307E-3"/>
    <n v="1.3366945778484796E-2"/>
    <s v=""/>
    <n v="3.1309614476889465E-3"/>
    <n v="4.8037818553017071E-3"/>
    <n v="5.7662812522937907E-3"/>
    <n v="7.2435061978673013E-2"/>
    <n v="2.4894214443756297E-5"/>
    <s v=""/>
    <n v="0.6152653161778584"/>
    <n v="0.6152653161778584"/>
    <n v="9.4656202488901291E-4"/>
    <n v="2.6908659813120002"/>
    <n v="6.3238648850544E-8"/>
    <n v="0.83035197820800011"/>
    <n v="6.1288953052320008E-3"/>
    <n v="1.3313409570048E-7"/>
    <n v="2.4773515993728001E-8"/>
    <n v="5.3602151034816003E-9"/>
    <n v="2.1288937923119998E-2"/>
    <n v="6.4531508872800014E-4"/>
    <n v="3.2676653366400005E-3"/>
    <n v="8.3252480077200014E-2"/>
    <n v="64.340029570751994"/>
    <n v="21.57329153952"/>
    <n v="0.90737173473600008"/>
    <n v="43.866000806496004"/>
    <n v="1.1916126160377598E-5"/>
    <n v="4.1397938174030768E-3"/>
    <n v="9.7290229000836917E-11"/>
    <n v="1.2774645818584617E-3"/>
    <n v="9.4290697003569251E-6"/>
    <n v="2.0482168569304615E-10"/>
    <n v="3.8113101528812312E-11"/>
    <n v="8.2464847745870767E-12"/>
    <n v="3.2752212189415379E-5"/>
    <n v="9.9279244419692326E-7"/>
    <n v="5.0271774409846159E-6"/>
    <n v="1.2808073858030771E-4"/>
    <n v="9.8984660878079986E-2"/>
    <n v="3.3189679291569227E-2"/>
    <n v="1.3959565149784616E-3"/>
    <n v="6.7486155086916924E-2"/>
    <n v="1.8332501785196305E-8"/>
    <n v="0.15660366185329472"/>
    <n v="4.9633647063971886E-5"/>
    <n v="6.8090050704980505E-4"/>
    <n v="6.0089337619227776E-3"/>
    <n v="7.1069590544095715E-2"/>
    <n v="1.0478740235599278E-2"/>
    <n v="4.4843338840480157E-4"/>
    <n v="5.2029434855960129E-3"/>
    <n v="4.656559674418774E-2"/>
    <n v="6.1973328859905507E-3"/>
    <n v="2.9998062036442163E-3"/>
    <n v="9.6463676077665678E-2"/>
    <n v="0.65991689362059291"/>
    <n v="2.0514655252131071E-3"/>
    <n v="8.2309399182068241E-2"/>
    <n v="2.2632668557973173E-2"/>
  </r>
  <r>
    <x v="2"/>
    <x v="0"/>
    <x v="1"/>
    <s v="Pasta"/>
    <n v="1.6212"/>
    <s v="Boiling (unspecified)"/>
    <s v="industrial composting"/>
    <n v="0.35260341902649089"/>
    <m/>
    <n v="4.0569082692307692"/>
    <n v="2.3841176470588234E-2"/>
    <n v="1.6041350056199999"/>
    <n v="2.5289641902E-8"/>
    <n v="0.15934579445399999"/>
    <n v="7.2818515505400005E-3"/>
    <n v="1.27278434136E-7"/>
    <n v="5.5547813542199996E-8"/>
    <n v="1.2092100371400001E-9"/>
    <n v="1.6962519138599998E-2"/>
    <n v="5.8279548511800002E-4"/>
    <n v="1.4467351294200001E-2"/>
    <n v="6.6144112112399997E-2"/>
    <n v="11.430149009999999"/>
    <n v="177.41003166599998"/>
    <n v="0.79739492880599994"/>
    <n v="18.823806699600002"/>
    <n v="7.7679461600999994E-6"/>
    <n v="0.31950308056800003"/>
    <n v="1.1442969508235998E-8"/>
    <n v="2.2713011999999998E-2"/>
    <n v="5.7863382418800002E-4"/>
    <n v="2.3350688323199999E-9"/>
    <n v="1.3250300404319999E-9"/>
    <n v="7.1807197489439994E-10"/>
    <n v="4.0340733006E-4"/>
    <n v="8.6415415338000001E-5"/>
    <n v="1.6339150715999999E-4"/>
    <n v="1.1022137553E-3"/>
    <n v="0.81101736172799987"/>
    <n v="0.46785140807999998"/>
    <n v="8.3776385447999993E-2"/>
    <n v="5.0425286340240003"/>
    <n v="4.8527089729439999E-7"/>
    <n v="9.0770987999999997E-2"/>
    <n v="6.1930002119999992E-10"/>
    <n v="1.6698360000000001E-3"/>
    <n v="1.94544E-4"/>
    <n v="1.8772847520000001E-8"/>
    <n v="6.1192356119999994E-10"/>
    <n v="4.3506036840000004E-10"/>
    <n v="3.5828520000000001E-3"/>
    <n v="8.7211157040000005E-6"/>
    <n v="1.5693442968000001E-4"/>
    <n v="1.5790488000000002E-2"/>
    <n v="13.577776968"/>
    <n v="0.86573701199999997"/>
    <n v="1.8692436E-2"/>
    <n v="0.544058508"/>
    <n v="1.76808072E-7"/>
    <n v="0.26207637376842319"/>
    <n v="1.495235749542769E-6"/>
    <n v="2.8040358339331671E-4"/>
    <n v="1.2192685211748612E-2"/>
    <n v="0.14813023354948612"/>
    <n v="1.1937344493009223E-2"/>
    <n v="2.7158464706965642E-3"/>
    <n v="9.1722020091441134E-3"/>
    <n v="1.6537414749814433E-3"/>
    <n v="6.0491531222807968E-2"/>
    <s v=""/>
    <n v="1.2564202527737326E-3"/>
    <n v="3.9801314386703812E-2"/>
    <n v="5.7185685580321988E-3"/>
    <n v="4.0308401913401889E-2"/>
    <n v="1.7611331947390912E-5"/>
    <n v="6.5770596860769226"/>
    <n v="0.5957541734622992"/>
    <n v="7.1728138595392217"/>
    <n v="1.1035098245444956E-2"/>
    <n v="2.0144090741879999"/>
    <n v="3.7351911431435997E-8"/>
    <n v="0.183728642454"/>
    <n v="8.0550293747280004E-3"/>
    <n v="1.4838635048831999E-7"/>
    <n v="5.7484767143832001E-8"/>
    <n v="2.3623423804343999E-9"/>
    <n v="2.0948778468660001E-2"/>
    <n v="6.7793201616000011E-4"/>
    <n v="1.4787677231040002E-2"/>
    <n v="8.3036813867699996E-2"/>
    <n v="25.818943339728001"/>
    <n v="178.74362008608"/>
    <n v="0.89986375025400001"/>
    <n v="24.410393841624"/>
    <n v="8.4300251293943986E-6"/>
    <n v="3.0990908833661538E-3"/>
    <n v="5.7464479125286147E-11"/>
    <n v="2.8265944992923075E-4"/>
    <n v="1.2392352884196923E-5"/>
    <n v="2.2828669305895383E-10"/>
    <n v="8.8438103298203074E-11"/>
    <n v="3.6343728929759999E-12"/>
    <n v="3.222888995178462E-5"/>
    <n v="1.0429723325538463E-6"/>
    <n v="2.2750272663138464E-5"/>
    <n v="1.2774894441184615E-4"/>
    <n v="3.9721451291889233E-2"/>
    <n v="0.27499018474781539"/>
    <n v="1.3844057696215384E-3"/>
    <n v="3.7554452064036924E-2"/>
    <n v="1.2969269429837536E-8"/>
    <n v="0.12470894139061585"/>
    <n v="2.975605218867993E-5"/>
    <n v="1.5055769539447451E-4"/>
    <n v="8.4701200447059293E-3"/>
    <n v="0.11455268755144045"/>
    <n v="2.5797560313844947E-2"/>
    <n v="2.2039197426080369E-4"/>
    <n v="8.0699601749015318E-3"/>
    <n v="5.0271141521381069E-2"/>
    <n v="3.1809131637235831E-2"/>
    <n v="5.1562726052075923E-3"/>
    <n v="5.6295386400853041E-2"/>
    <n v="6.0826491284266799"/>
    <n v="2.1202395596822301E-3"/>
    <n v="4.6640327120133107E-2"/>
    <n v="1.6425112763156113E-2"/>
  </r>
  <r>
    <x v="2"/>
    <x v="7"/>
    <x v="1"/>
    <s v="Lentils"/>
    <n v="4.7459999999999996"/>
    <s v="Cooking (unspecified)"/>
    <s v="industrial composting"/>
    <n v="0.52733333333333332"/>
    <m/>
    <s v=""/>
    <n v="6.9794117647058812E-2"/>
    <n v="25.632724080599999"/>
    <n v="2.0501103986999997E-7"/>
    <n v="1.0026093008399999"/>
    <n v="9.8347893419999999E-2"/>
    <n v="7.2075295109999992E-7"/>
    <n v="4.2418187989799994E-7"/>
    <n v="1.7871592653599999E-8"/>
    <n v="8.7543947147999984E-2"/>
    <n v="1.8846573400199999E-3"/>
    <n v="0.12106235383199998"/>
    <n v="0.28487477251799997"/>
    <n v="1129.97514"/>
    <n v="210.78637133399999"/>
    <n v="3.1963422023399999"/>
    <n v="181.06195501799999"/>
    <n v="5.9763753461999996E-5"/>
    <n v="1.25310115588"/>
    <n v="2.3362572479259998E-8"/>
    <n v="0.85371206199999994"/>
    <n v="2.8160722745399999E-3"/>
    <n v="1.64142586832E-8"/>
    <n v="9.8747683171199997E-9"/>
    <n v="2.3631213940039998E-9"/>
    <n v="5.6053386823E-3"/>
    <n v="1.20111071129E-3"/>
    <n v="1.0829943277999999E-3"/>
    <n v="7.9551910164999996E-3"/>
    <n v="4.0878542084799996"/>
    <n v="3.2789068297999999"/>
    <n v="0.64119368068000004"/>
    <n v="29.935486154839996"/>
    <n v="2.1168125368040002E-6"/>
    <n v="0.26572853999999996"/>
    <n v="1.8129767459999997E-9"/>
    <n v="4.8883800000000003E-3"/>
    <n v="5.6952000000000001E-4"/>
    <n v="5.4956781599999997E-8"/>
    <n v="1.7913824459999998E-9"/>
    <n v="1.2736223219999999E-9"/>
    <n v="1.048866E-2"/>
    <n v="2.5530727319999998E-5"/>
    <n v="4.5941944439999995E-4"/>
    <n v="4.6226039999999996E-2"/>
    <n v="39.748414439999998"/>
    <n v="2.5344114599999998"/>
    <n v="5.4721379999999993E-2"/>
    <n v="1.5927101399999999"/>
    <n v="5.1759875999999998E-7"/>
    <n v="3.5324407773463578"/>
    <n v="9.2146078712018489E-6"/>
    <n v="2.8405472024839815E-3"/>
    <n v="0.15399129026880085"/>
    <n v="0.79075677417499768"/>
    <n v="9.0508639890345147E-2"/>
    <n v="2.4726872744501253E-2"/>
    <n v="4.5376783013403602E-2"/>
    <n v="7.5896752308939356E-3"/>
    <n v="0.50153584039736165"/>
    <s v=""/>
    <n v="5.7120866929264172E-2"/>
    <n v="4.8230825461784997E-2"/>
    <n v="2.4735011270090545E-2"/>
    <n v="0.35104592402507417"/>
    <n v="1.3035723803995718E-4"/>
    <s v=""/>
    <n v="5.6310393998012707"/>
    <n v="5.6310393998012707"/>
    <n v="8.6631375381558007E-3"/>
    <n v="27.15155377648"/>
    <n v="2.3018658909525999E-7"/>
    <n v="1.8612097428399996"/>
    <n v="0.10173348569454001"/>
    <n v="7.9212399138319982E-7"/>
    <n v="4.3584803066111994E-7"/>
    <n v="2.1508336369603999E-8"/>
    <n v="0.10363794583029998"/>
    <n v="3.1112987786299996E-3"/>
    <n v="0.12260476760419999"/>
    <n v="0.33905600353449994"/>
    <n v="1173.81140864848"/>
    <n v="216.5996896238"/>
    <n v="3.8922572630200003"/>
    <n v="212.59015131283999"/>
    <n v="6.2398164758804006E-5"/>
    <n v="4.1771621194584614E-2"/>
    <n v="3.5413321399270768E-10"/>
    <n v="2.86339960436923E-3"/>
    <n v="1.5651305491467694E-4"/>
    <n v="1.2186522944356921E-9"/>
    <n v="6.7053543178633836E-10"/>
    <n v="3.3089748260929228E-11"/>
    <n v="1.5944299358507688E-4"/>
    <n v="4.7866135055846147E-6"/>
    <n v="1.886227193910769E-4"/>
    <n v="5.2162462082230756E-4"/>
    <n v="1.8058637056130462"/>
    <n v="0.3332302917289231"/>
    <n v="5.9880880969538468E-3"/>
    <n v="0.32706177125052305"/>
    <n v="9.599717655200617E-8"/>
    <n v="1.1523649643428582"/>
    <n v="1.2348405398657979E-4"/>
    <n v="1.0245805918211882E-3"/>
    <n v="7.2473822635727464E-2"/>
    <n v="0.43076181016498599"/>
    <n v="0.1314380240584623"/>
    <n v="1.4807049491167921E-3"/>
    <n v="2.8582995956399525E-2"/>
    <n v="0.1549601257745607"/>
    <n v="0.17724938546345831"/>
    <n v="1.5019784961012797E-2"/>
    <n v="2.5531865154944913"/>
    <n v="4.9167336606997409"/>
    <n v="6.1744095198828491E-3"/>
    <n v="0.27460140029210534"/>
    <n v="8.20887843537184E-2"/>
  </r>
  <r>
    <x v="2"/>
    <x v="4"/>
    <x v="1"/>
    <s v="Carrots"/>
    <n v="1.9775"/>
    <s v="Cooking (unspecified)"/>
    <s v="industrial composting"/>
    <n v="0.52733333333333332"/>
    <m/>
    <n v="0.63338293633975185"/>
    <n v="2.9080882352941179E-2"/>
    <n v="0.87060145005555556"/>
    <n v="4.2653481908333333E-8"/>
    <n v="0.13647494989722223"/>
    <n v="3.22353066E-3"/>
    <n v="5.5709319224999782E-8"/>
    <n v="2.1932872828611113E-8"/>
    <n v="5.6917024616666667E-10"/>
    <n v="4.4911775922222225E-3"/>
    <n v="1.2600601655833336E-4"/>
    <n v="3.0260069738888887E-3"/>
    <n v="1.3700593940833334E-2"/>
    <n v="40.090353852499995"/>
    <n v="20.958300185277778"/>
    <n v="0.79546882041666667"/>
    <n v="12.141474934166666"/>
    <n v="4.9593388522222225E-6"/>
    <n v="0.52212548161666672"/>
    <n v="9.7344051996916666E-9"/>
    <n v="0.35571335916666669"/>
    <n v="1.1733634477250001E-3"/>
    <n v="6.839274451333334E-9"/>
    <n v="4.1144867988000001E-9"/>
    <n v="9.8463391416833349E-10"/>
    <n v="2.3355577842916666E-3"/>
    <n v="5.0046279637083345E-4"/>
    <n v="4.5124763658333335E-4"/>
    <n v="3.3146629235416667E-3"/>
    <n v="1.7032725868666667"/>
    <n v="1.3662111790833333"/>
    <n v="0.26716403361666669"/>
    <n v="12.473119231183333"/>
    <n v="8.8200522366833354E-7"/>
    <n v="0.11072022499999999"/>
    <n v="7.5540697750000001E-10"/>
    <n v="2.0368250000000004E-3"/>
    <n v="2.3730000000000002E-4"/>
    <n v="2.2898658999999999E-8"/>
    <n v="7.4640935249999997E-10"/>
    <n v="5.3067596750000005E-10"/>
    <n v="4.3702750000000007E-3"/>
    <n v="1.0637803050000001E-5"/>
    <n v="1.9142476850000001E-4"/>
    <n v="1.9260849999999999E-2"/>
    <n v="16.56183935"/>
    <n v="1.0560047749999999"/>
    <n v="2.2800575E-2"/>
    <n v="0.66362922499999999"/>
    <n v="2.1566615000000001E-7"/>
    <n v="0.195599783590098"/>
    <n v="2.1273811732768628E-6"/>
    <n v="7.5427813945369777E-4"/>
    <n v="7.0146572206062439E-3"/>
    <n v="8.5299769510157747E-2"/>
    <n v="5.5640209827939116E-3"/>
    <n v="2.3964045369989132E-3"/>
    <n v="4.9024930606580384E-3"/>
    <n v="1.5541523481923281E-3"/>
    <n v="1.500736253113108E-2"/>
    <s v=""/>
    <n v="2.8397362399021162E-3"/>
    <n v="5.2062013342795907E-3"/>
    <n v="6.8978503438493219E-3"/>
    <n v="4.1741431731328278E-2"/>
    <n v="1.2653819657660139E-5"/>
    <n v="1.2525147566118593"/>
    <n v="0.37479292277028015"/>
    <n v="1.6273076793821395"/>
    <n v="2.5035502759725224E-3"/>
    <n v="1.5034471566722221"/>
    <n v="5.3143294085525005E-8"/>
    <n v="0.4942251340638889"/>
    <n v="4.6341941077250003E-3"/>
    <n v="8.5447252676333122E-8"/>
    <n v="2.6793768979911116E-8"/>
    <n v="2.0844801278350001E-9"/>
    <n v="1.119701037651389E-2"/>
    <n v="6.3710661597916678E-4"/>
    <n v="3.6686793789722223E-3"/>
    <n v="3.6276106864375005E-2"/>
    <n v="58.355465789366662"/>
    <n v="23.380516139361113"/>
    <n v="1.0854334290333334"/>
    <n v="25.27822339035"/>
    <n v="6.057010225890556E-6"/>
    <n v="2.3129956256495725E-3"/>
    <n v="8.1758913977730777E-11"/>
    <n v="7.6034636009829066E-4"/>
    <n v="7.1295293965000006E-6"/>
    <n v="1.3145731180974327E-10"/>
    <n v="4.1221183046017103E-11"/>
    <n v="3.2068925043615385E-12"/>
    <n v="1.7226169810021368E-5"/>
    <n v="9.8016402458333348E-7"/>
    <n v="5.6441221214957269E-6"/>
    <n v="5.5809395175961548E-5"/>
    <n v="8.9777639675948706E-2"/>
    <n v="3.5970024829786326E-2"/>
    <n v="1.6698975831282053E-3"/>
    <n v="3.8889574446692304E-2"/>
    <n v="9.3184772706008556E-9"/>
    <n v="6.1874312193418324E-2"/>
    <n v="2.8423095560198926E-5"/>
    <n v="2.7187438937793351E-4"/>
    <n v="3.2299916961889049E-3"/>
    <n v="4.1956778718980077E-2"/>
    <n v="7.9892825954384662E-3"/>
    <n v="1.2986926123832702E-4"/>
    <n v="2.6449115872342333E-3"/>
    <n v="3.1603630988444202E-2"/>
    <n v="5.1821715798801606E-3"/>
    <n v="1.2866059880586994E-3"/>
    <n v="0.11169074997937928"/>
    <n v="0.52228747797990571"/>
    <n v="1.7161653406713843E-3"/>
    <n v="3.2361150991171123E-2"/>
    <n v="7.8651165334715448E-3"/>
  </r>
  <r>
    <x v="2"/>
    <x v="4"/>
    <x v="1"/>
    <s v="Onions"/>
    <n v="0.79100000000000004"/>
    <s v="Cooking (unspecified)"/>
    <s v="industrial composting"/>
    <n v="0.52733333333333332"/>
    <m/>
    <n v="0.63722458418584826"/>
    <n v="1.163235294117647E-2"/>
    <n v="0.37016358446666664"/>
    <n v="1.7401522763333333E-8"/>
    <n v="6.0122272630000001E-2"/>
    <n v="1.4940401847777776E-3"/>
    <n v="2.4633271024444444E-8"/>
    <n v="6.8856876946666671E-9"/>
    <n v="2.6010969786666667E-10"/>
    <n v="2.0968233167777779E-3"/>
    <n v="5.733202628222222E-5"/>
    <n v="2.0024310895555559E-3"/>
    <n v="7.5848824768888889E-3"/>
    <n v="4.8951274936666671"/>
    <n v="15.460350756666667"/>
    <n v="0.6468193236555555"/>
    <n v="5.0871467865555555"/>
    <n v="2.138635664666667E-6"/>
    <n v="0.20885019264666668"/>
    <n v="3.8937620798766671E-9"/>
    <n v="0.14228534366666667"/>
    <n v="4.6934537909000003E-4"/>
    <n v="2.7357097805333339E-9"/>
    <n v="1.6457947195200002E-9"/>
    <n v="3.9385356566733339E-10"/>
    <n v="9.342231137166667E-4"/>
    <n v="2.0018511854833336E-4"/>
    <n v="1.8049905463333335E-4"/>
    <n v="1.3258651694166667E-3"/>
    <n v="0.68130903474666671"/>
    <n v="0.54648447163333336"/>
    <n v="0.10686561344666669"/>
    <n v="4.9892476924733336"/>
    <n v="3.5280208946733343E-7"/>
    <n v="4.4288090000000002E-2"/>
    <n v="3.0216279099999998E-10"/>
    <n v="8.1473000000000016E-4"/>
    <n v="9.4920000000000006E-5"/>
    <n v="9.1594636E-9"/>
    <n v="2.9856374100000001E-10"/>
    <n v="2.1227038700000003E-10"/>
    <n v="1.7481100000000002E-3"/>
    <n v="4.2551212200000005E-6"/>
    <n v="7.6569907400000006E-5"/>
    <n v="7.7043400000000005E-3"/>
    <n v="6.6247357400000002"/>
    <n v="0.42240190999999999"/>
    <n v="9.12023E-3"/>
    <n v="0.26545169000000002"/>
    <n v="8.6266460000000001E-8"/>
    <n v="8.1092115394683084E-2"/>
    <n v="8.6456822593475442E-7"/>
    <n v="3.1015454839301919E-4"/>
    <n v="3.115602767206294E-3"/>
    <n v="3.6465395793494455E-2"/>
    <n v="1.8336562550544284E-3"/>
    <n v="9.9585801875542047E-4"/>
    <n v="2.0925033065471673E-3"/>
    <n v="6.3856499331565748E-4"/>
    <n v="9.2428726826500312E-3"/>
    <s v=""/>
    <n v="5.9374234428980453E-4"/>
    <n v="3.658341663664853E-3"/>
    <n v="4.8475712498297456E-3"/>
    <n v="1.7077286610467018E-2"/>
    <n v="5.3851327701277618E-6"/>
    <n v="0.50404464609100597"/>
    <n v="0.16196991532934701"/>
    <n v="0.66601456142035298"/>
    <n v="1.024637786800543E-3"/>
    <n v="0.62330186711333335"/>
    <n v="2.1597447634210002E-8"/>
    <n v="0.20322234629666669"/>
    <n v="2.0583055638677778E-3"/>
    <n v="3.6528444404977778E-8"/>
    <n v="8.8300461551866666E-9"/>
    <n v="8.6623365053400003E-10"/>
    <n v="4.7791564304944453E-3"/>
    <n v="2.6177226605055562E-4"/>
    <n v="2.2595000515888892E-3"/>
    <n v="1.6615087646305558E-2"/>
    <n v="12.201172268413334"/>
    <n v="16.429237138300003"/>
    <n v="0.76280516710222213"/>
    <n v="10.341846169028889"/>
    <n v="2.5777042141340003E-6"/>
    <n v="9.589259494051282E-4"/>
    <n v="3.3226842514169236E-11"/>
    <n v="3.1264976353333337E-4"/>
    <n v="3.1666239444119658E-6"/>
    <n v="5.6197606776888889E-11"/>
    <n v="1.3584686392594871E-11"/>
    <n v="1.3326671546676923E-12"/>
    <n v="7.3525483546068392E-6"/>
    <n v="4.0272656315470097E-7"/>
    <n v="3.4761539255213682E-6"/>
    <n v="2.5561673302008553E-5"/>
    <n v="1.8771034259097437E-2"/>
    <n v="2.5275749443538467E-2"/>
    <n v="1.1735464109264957E-3"/>
    <n v="1.5910532567736752E-2"/>
    <n v="3.9656987909753848E-9"/>
    <n v="2.5684504215789793E-2"/>
    <n v="1.1552383448823999E-5"/>
    <n v="1.1179902264792822E-4"/>
    <n v="1.4381581236546283E-3"/>
    <n v="1.8103727618428152E-2"/>
    <n v="2.6254062379033266E-3"/>
    <n v="5.4245401864331884E-5"/>
    <n v="1.1449624195665855E-3"/>
    <n v="1.2987930165383015E-2"/>
    <n v="3.2199334640173839E-3"/>
    <n v="6.1429771216863914E-4"/>
    <n v="2.0049023627882058E-2"/>
    <n v="0.37045441096724763"/>
    <n v="1.2112725020019264E-3"/>
    <n v="1.3243327567663138E-2"/>
    <n v="3.3506297853993605E-3"/>
  </r>
  <r>
    <x v="2"/>
    <x v="0"/>
    <x v="1"/>
    <s v="Flour"/>
    <n v="1.0332000000000001"/>
    <s v="Boiling (unspecified)"/>
    <s v="industrial composting"/>
    <n v="0.15196078431372548"/>
    <m/>
    <n v="0"/>
    <n v="1.5194117647058825E-2"/>
    <n v="0.27258202003200005"/>
    <n v="4.5661857276000009E-9"/>
    <n v="6.1872744612000007E-2"/>
    <n v="9.174045921600001E-4"/>
    <n v="2.4712806694800002E-8"/>
    <n v="2.1291689319600003E-9"/>
    <n v="3.5241408468000009E-10"/>
    <n v="3.2562125593200006E-3"/>
    <n v="5.5198479252000006E-5"/>
    <n v="2.1888529698000005E-3"/>
    <n v="1.3769069983200002E-2"/>
    <n v="4.6230428958000003"/>
    <n v="29.004176720400004"/>
    <n v="7.0764629124E-2"/>
    <n v="3.1090022577600003"/>
    <n v="1.2479146646400001E-6"/>
    <n v="0.20362113424800005"/>
    <n v="7.2926696865959999E-9"/>
    <n v="1.4475132E-2"/>
    <n v="3.6876663406800006E-4"/>
    <n v="1.4881526755200002E-9"/>
    <n v="8.4444919675200002E-10"/>
    <n v="4.5763136223840007E-10"/>
    <n v="2.5709379066000005E-4"/>
    <n v="5.5073036718000005E-5"/>
    <n v="1.0413033876000001E-4"/>
    <n v="7.0244710830000008E-4"/>
    <n v="0.51686598700800002"/>
    <n v="0.29816436888000003"/>
    <n v="5.3391167928000006E-2"/>
    <n v="3.2136322382640006"/>
    <n v="3.0926590863840005E-7"/>
    <n v="5.7848868000000005E-2"/>
    <n v="3.9468343320000001E-10"/>
    <n v="1.0641960000000003E-3"/>
    <n v="1.2398400000000002E-4"/>
    <n v="1.1964042720000002E-8"/>
    <n v="3.8998237320000005E-10"/>
    <n v="2.7726645240000005E-10"/>
    <n v="2.2833720000000005E-3"/>
    <n v="5.5580167440000006E-6"/>
    <n v="1.0001520648000001E-4"/>
    <n v="1.0063368000000001E-2"/>
    <n v="8.6531946480000013"/>
    <n v="0.55173913200000002"/>
    <n v="1.1912796000000002E-2"/>
    <n v="0.34673158800000003"/>
    <n v="1.1268079200000001E-7"/>
    <n v="6.948063290434385E-2"/>
    <n v="4.9052186731245968E-7"/>
    <n v="1.18145011405846E-4"/>
    <n v="2.1345147203365405E-3"/>
    <n v="3.8099128757134074E-2"/>
    <n v="6.9848865922544749E-4"/>
    <n v="1.2500187139542606E-3"/>
    <n v="2.5380145619273279E-3"/>
    <n v="2.825535565673198E-4"/>
    <n v="9.78897105522601E-3"/>
    <s v=""/>
    <n v="6.7121006451283463E-4"/>
    <n v="6.6476869610272446E-3"/>
    <n v="8.6470599326088013E-4"/>
    <n v="1.1012992677080282E-2"/>
    <n v="3.4885403493635799E-6"/>
    <n v="0"/>
    <n v="0.14359104269821862"/>
    <n v="0.14359104269821862"/>
    <n v="2.2090929645879789E-4"/>
    <n v="0.53405202228000015"/>
    <n v="1.2253538847396002E-8"/>
    <n v="7.7412072612000005E-2"/>
    <n v="1.4101552262280001E-3"/>
    <n v="3.8165002090320002E-8"/>
    <n v="3.3636005019120003E-9"/>
    <n v="1.0873118993184001E-9"/>
    <n v="5.7966783499800011E-3"/>
    <n v="1.1582953271400002E-4"/>
    <n v="2.3929985150400006E-3"/>
    <n v="2.4534885091500001E-2"/>
    <n v="13.793103530808001"/>
    <n v="29.854080221280004"/>
    <n v="0.136068593052"/>
    <n v="6.6693660840240012"/>
    <n v="1.6698613652784001E-6"/>
    <n v="8.2161849581538482E-4"/>
    <n v="1.885159822676308E-11"/>
    <n v="1.1909549632615385E-4"/>
    <n v="2.1694695788123077E-6"/>
    <n v="5.8715387831261545E-11"/>
    <n v="5.1747700029415388E-12"/>
    <n v="1.6727875374129233E-12"/>
    <n v="8.9179666922769246E-6"/>
    <n v="1.7819928109846158E-7"/>
    <n v="3.6815361769846163E-6"/>
    <n v="3.7745977063846157E-5"/>
    <n v="2.1220159278166156E-2"/>
    <n v="4.5929354186584621E-2"/>
    <n v="2.0933629700307693E-4"/>
    <n v="1.0260563206190771E-2"/>
    <n v="2.5690174850436922E-9"/>
    <n v="7.1762741136670319E-2"/>
    <n v="2.2270914475492217E-5"/>
    <n v="1.4633893149199382E-4"/>
    <n v="3.2347157092771019E-3"/>
    <n v="5.4667771842709864E-2"/>
    <n v="3.1800899948604962E-3"/>
    <n v="2.0944747716794462E-4"/>
    <n v="3.8801705722840015E-3"/>
    <n v="1.927954275729088E-2"/>
    <n v="1.1600346356493823E-2"/>
    <n v="2.6291526373049042E-3"/>
    <n v="4.9514438641645148E-2"/>
    <n v="2.3276856478143748"/>
    <n v="6.9806652043967617E-4"/>
    <n v="2.8678485898512567E-2"/>
    <n v="7.2153987918684619E-3"/>
  </r>
  <r>
    <x v="2"/>
    <x v="1"/>
    <x v="1"/>
    <s v="Milk"/>
    <n v="0.34440000000000009"/>
    <s v="Boiling (unspecified)"/>
    <s v="industrial composting"/>
    <n v="0.15196078431372548"/>
    <m/>
    <n v="0.51222692307692297"/>
    <n v="5.0647058823529425E-3"/>
    <n v="0.52780199065263178"/>
    <n v="8.2664852892631611E-9"/>
    <n v="4.9029915082105281E-2"/>
    <n v="1.1018501583157899E-3"/>
    <n v="4.3760167301052648E-8"/>
    <n v="6.1931381974736868E-9"/>
    <n v="2.5847756176421061E-10"/>
    <n v="5.8572046370526341E-3"/>
    <n v="4.4826451452631592E-5"/>
    <n v="1.5812541607578953E-3"/>
    <n v="2.5050031882105271E-2"/>
    <n v="6.0781658766315809"/>
    <n v="23.134277517473695"/>
    <n v="6.3166070475789496E-2"/>
    <n v="3.1092864856421065"/>
    <n v="1.2182395582736846E-6"/>
    <n v="6.7873711416000029E-2"/>
    <n v="2.4308898955320005E-9"/>
    <n v="4.8250440000000006E-3"/>
    <n v="1.2292221135600006E-4"/>
    <n v="4.9605089184000019E-10"/>
    <n v="2.8148306558400006E-10"/>
    <n v="1.5254378741280003E-10"/>
    <n v="8.569793022000003E-5"/>
    <n v="1.8357678906000005E-5"/>
    <n v="3.4710112920000009E-5"/>
    <n v="2.3414903610000006E-4"/>
    <n v="0.17228866233600001"/>
    <n v="9.9388122960000019E-2"/>
    <n v="1.7797055976000006E-2"/>
    <n v="1.0712107460880003"/>
    <n v="1.0308863621280003E-7"/>
    <n v="1.9282956000000004E-2"/>
    <n v="1.3156114440000004E-10"/>
    <n v="3.5473200000000013E-4"/>
    <n v="4.1328000000000015E-5"/>
    <n v="3.9880142400000013E-9"/>
    <n v="1.2999412440000002E-10"/>
    <n v="9.2422150800000029E-11"/>
    <n v="7.6112400000000028E-4"/>
    <n v="1.8526722480000006E-6"/>
    <n v="3.3338402160000009E-5"/>
    <n v="3.3544560000000009E-3"/>
    <n v="2.884398216000001"/>
    <n v="0.18391304400000005"/>
    <n v="3.9709320000000008E-3"/>
    <n v="0.11557719600000003"/>
    <n v="3.7560264000000012E-8"/>
    <n v="8.0006656636556372E-2"/>
    <n v="4.3349355115753851E-7"/>
    <n v="8.2733924504301533E-5"/>
    <n v="1.9164626888040321E-3"/>
    <n v="4.8160962205634955E-2"/>
    <n v="1.3715210662094772E-3"/>
    <n v="5.7877946225401433E-4"/>
    <n v="2.9352874222086729E-3"/>
    <n v="1.5865021168344389E-4"/>
    <n v="6.7467556095888717E-3"/>
    <s v=""/>
    <n v="4.4452686759597298E-4"/>
    <n v="5.2144541491643678E-3"/>
    <n v="5.3974975215011819E-4"/>
    <n v="7.0940229726056915E-3"/>
    <n v="2.8388807096715077E-6"/>
    <n v="0.17641095230769233"/>
    <n v="0.1552538353432211"/>
    <n v="0.33166478765091345"/>
    <n v="5.1025351946294381E-4"/>
    <n v="0.61495865806863181"/>
    <n v="1.0828936329195161E-8"/>
    <n v="5.4209691082105285E-2"/>
    <n v="1.26610036967179E-3"/>
    <n v="4.8244232432892651E-8"/>
    <n v="6.6046153874576871E-9"/>
    <n v="5.0344349997701063E-10"/>
    <n v="6.7040265672726343E-3"/>
    <n v="6.5036802606631606E-5"/>
    <n v="1.6493026758378953E-3"/>
    <n v="2.8638636918205274E-2"/>
    <n v="9.1348527549675822"/>
    <n v="23.417578684433696"/>
    <n v="8.4934058451789501E-2"/>
    <n v="4.2960744277301073"/>
    <n v="1.3588884584864846E-6"/>
    <n v="9.460902431825105E-4"/>
    <n v="1.6659902044915631E-11"/>
    <n v="8.3399524741700442E-5"/>
    <n v="1.9478467225719845E-6"/>
    <n v="7.4221896050604078E-11"/>
    <n v="1.0160946749934904E-11"/>
    <n v="7.7452846150309333E-13"/>
    <n v="1.0313887026573284E-5"/>
    <n v="1.0005661939481786E-7"/>
    <n v="2.5373887320583003E-6"/>
    <n v="4.40594414126235E-5"/>
    <n v="1.405361962302705E-2"/>
    <n v="3.6027044129897996E-2"/>
    <n v="1.3066778223352231E-4"/>
    <n v="6.6093452734309341E-3"/>
    <n v="2.0905976284407453E-9"/>
    <n v="8.8573491331303336E-2"/>
    <n v="2.002591987320121E-5"/>
    <n v="1.0311080407019153E-4"/>
    <n v="3.0513937093204981E-3"/>
    <n v="8.7530480673725611E-2"/>
    <n v="6.809599048916838E-3"/>
    <n v="1.0447214829841643E-4"/>
    <n v="6.0897663187255771E-3"/>
    <n v="1.1011804754075852E-2"/>
    <n v="8.1468950872197812E-3"/>
    <n v="4.23831081525644E-3"/>
    <n v="5.1308771908541752E-2"/>
    <n v="1.8425571548676145"/>
    <n v="4.5201757274314678E-4"/>
    <n v="1.8884375922113773E-2"/>
    <n v="6.082113313856316E-3"/>
  </r>
  <r>
    <x v="2"/>
    <x v="3"/>
    <x v="1"/>
    <s v="Eggs"/>
    <n v="0.17220000000000005"/>
    <s v="Boiling (unspecified)"/>
    <s v="industrial composting"/>
    <n v="0.15196078431372548"/>
    <m/>
    <n v="2.7022484230769233"/>
    <n v="2.5323529411764713E-3"/>
    <n v="0.39638547713333339"/>
    <n v="7.4920948200000003E-9"/>
    <n v="4.8276160940000014E-2"/>
    <n v="1.4627128156666669E-3"/>
    <n v="4.5509270473333347E-8"/>
    <n v="5.9060849866666681E-9"/>
    <n v="4.7226980780000009E-10"/>
    <n v="6.1121565353333346E-3"/>
    <n v="1.097125098066667E-4"/>
    <n v="2.6870558680000007E-3"/>
    <n v="2.6447926306666671E-2"/>
    <n v="13.123438916000005"/>
    <n v="34.383286886666674"/>
    <n v="0.1652808624133334"/>
    <n v="3.4419500546666679"/>
    <n v="1.4592721257333338E-6"/>
    <n v="3.3936855708000015E-2"/>
    <n v="1.2154449477660003E-9"/>
    <n v="2.4125220000000003E-3"/>
    <n v="6.1461105678000029E-5"/>
    <n v="2.480254459200001E-10"/>
    <n v="1.4074153279200003E-10"/>
    <n v="7.6271893706400016E-11"/>
    <n v="4.2848965110000015E-5"/>
    <n v="9.1788394530000025E-6"/>
    <n v="1.7355056460000004E-5"/>
    <n v="1.1707451805000003E-4"/>
    <n v="8.6144331168000007E-2"/>
    <n v="4.969406148000001E-2"/>
    <n v="8.8985279880000028E-3"/>
    <n v="0.53560537304400013"/>
    <n v="5.1544318106400014E-8"/>
    <n v="9.6414780000000019E-3"/>
    <n v="6.5780572200000018E-11"/>
    <n v="1.7736600000000006E-4"/>
    <n v="2.0664000000000007E-5"/>
    <n v="1.9940071200000006E-9"/>
    <n v="6.4997062200000012E-11"/>
    <n v="4.6211075400000015E-11"/>
    <n v="3.8056200000000014E-4"/>
    <n v="9.2633612400000031E-7"/>
    <n v="1.6669201080000004E-5"/>
    <n v="1.6772280000000004E-3"/>
    <n v="1.4421991080000005"/>
    <n v="9.1956522000000027E-2"/>
    <n v="1.9854660000000004E-3"/>
    <n v="5.7788598000000017E-2"/>
    <n v="1.8780132000000006E-8"/>
    <n v="5.7239674707636912E-2"/>
    <n v="3.5120511137931753E-7"/>
    <n v="7.7630913750461323E-5"/>
    <n v="2.3383803586394278E-3"/>
    <n v="4.7668883615098127E-2"/>
    <n v="1.2691874247695435E-3"/>
    <n v="6.8375238215944215E-4"/>
    <n v="2.8615293940953959E-3"/>
    <n v="2.9228222156789586E-4"/>
    <n v="1.1131045180534337E-2"/>
    <s v=""/>
    <n v="7.1299571977215693E-4"/>
    <n v="7.6877590918704442E-3"/>
    <n v="1.1195148249527394E-3"/>
    <n v="6.6634840020413739E-3"/>
    <n v="3.1955104082401773E-6"/>
    <n v="0.4653271784538463"/>
    <n v="0.13974966655240784"/>
    <n v="0.60507684500625414"/>
    <n v="9.3088745385577559E-4"/>
    <n v="0.4399638108413334"/>
    <n v="8.7733203399660003E-9"/>
    <n v="5.0866048940000012E-2"/>
    <n v="1.5448379213446671E-3"/>
    <n v="4.7751303039253349E-8"/>
    <n v="6.1118235816586683E-9"/>
    <n v="5.9475277690640015E-10"/>
    <n v="6.5355675004433351E-3"/>
    <n v="1.198176853836667E-4"/>
    <n v="2.7210801255400006E-3"/>
    <n v="2.8242228824716671E-2"/>
    <n v="14.651782355168006"/>
    <n v="34.524937470146668"/>
    <n v="0.17616485640133339"/>
    <n v="4.0353440257106676"/>
    <n v="1.5295965758397337E-6"/>
    <n v="6.7686740129435912E-4"/>
    <n v="1.349741590764E-11"/>
    <n v="7.8255459907692322E-5"/>
    <n v="2.3766737251456417E-6"/>
    <n v="7.3463543137312842E-11"/>
    <n v="9.4028055102441054E-12"/>
    <n v="9.1500427216369248E-13"/>
    <n v="1.0054719231451284E-5"/>
    <n v="1.8433490059025647E-7"/>
    <n v="4.1862771162153857E-6"/>
    <n v="4.3449582807256418E-5"/>
    <n v="2.2541203623335393E-2"/>
    <n v="5.3115288415610258E-2"/>
    <n v="2.7102285600205135E-4"/>
    <n v="6.2082215780164115E-3"/>
    <n v="2.3532255012918981E-9"/>
    <n v="6.3889980480137276E-2"/>
    <n v="1.6289137893809767E-5"/>
    <n v="9.7003155643276919E-5"/>
    <n v="3.7857329832507833E-3"/>
    <n v="8.9868022591136271E-2"/>
    <n v="6.3506836036221082E-3"/>
    <n v="1.3654579886448077E-4"/>
    <n v="6.2448332841867817E-3"/>
    <n v="2.0653032535203675E-2"/>
    <n v="1.3604426321402232E-2"/>
    <n v="4.4068885747354479E-3"/>
    <n v="0.10301030105536835"/>
    <n v="2.7285503516904495"/>
    <n v="9.6692237837581413E-4"/>
    <n v="1.7931968392608279E-2"/>
    <n v="6.9375020940787308E-3"/>
  </r>
  <r>
    <x v="2"/>
    <x v="0"/>
    <x v="1"/>
    <s v="Flour"/>
    <n v="0.14399999999999999"/>
    <s v="Baking"/>
    <s v="industrial composting"/>
    <n v="0.19889502762430936"/>
    <m/>
    <n v="0"/>
    <n v="2.1176470588235292E-3"/>
    <n v="3.7990525439999999E-2"/>
    <n v="6.3640219200000002E-10"/>
    <n v="8.6233790400000003E-3"/>
    <n v="1.278612672E-4"/>
    <n v="3.4442936159999997E-9"/>
    <n v="2.9674828319999997E-10"/>
    <n v="4.9116945600000002E-11"/>
    <n v="4.5382753440000002E-4"/>
    <n v="7.6931678399999997E-6"/>
    <n v="3.0506661599999997E-4"/>
    <n v="1.9190341440000001E-3"/>
    <n v="0.64432653599999989"/>
    <n v="4.0423939679999998"/>
    <n v="9.8626660799999988E-3"/>
    <n v="0.43331041919999996"/>
    <n v="1.7392538879999998E-7"/>
    <n v="7.5287232000000009E-2"/>
    <n v="8.6928292799999995E-10"/>
    <n v="7.3067184000000007E-2"/>
    <n v="1.8273599999999997E-4"/>
    <n v="1.1366879040000001E-9"/>
    <n v="6.77398464E-10"/>
    <n v="1.1763591120000001E-10"/>
    <n v="4.4517599999999998E-4"/>
    <n v="9.1367999999999983E-5"/>
    <n v="7.1928000000000007E-5"/>
    <n v="5.6181600000000003E-4"/>
    <n v="0.237564576"/>
    <n v="0.20608538400000001"/>
    <n v="4.0726799999999994E-2"/>
    <n v="2.1099631679999997"/>
    <n v="1.177408872E-7"/>
    <n v="8.0625599999999999E-3"/>
    <n v="5.5008143999999994E-11"/>
    <n v="1.4832000000000002E-4"/>
    <n v="1.7280000000000001E-5"/>
    <n v="1.6674623999999999E-9"/>
    <n v="5.4352943999999992E-11"/>
    <n v="3.8643407999999998E-11"/>
    <n v="3.1824000000000002E-4"/>
    <n v="7.7463647999999994E-7"/>
    <n v="1.3939401599999998E-5"/>
    <n v="1.40256E-3"/>
    <n v="1.20602016"/>
    <n v="7.6897439999999997E-2"/>
    <n v="1.6603199999999999E-3"/>
    <n v="4.8324959999999993E-2"/>
    <n v="1.5704639999999998E-8"/>
    <n v="1.5786480906021132E-2"/>
    <n v="6.2476169839045771E-8"/>
    <n v="1.2490113549425472E-4"/>
    <n v="4.9629915933025143E-4"/>
    <n v="6.2376590174533769E-3"/>
    <n v="2.1357927908255192E-4"/>
    <n v="2.3613203804469753E-4"/>
    <n v="5.3295726089920906E-4"/>
    <n v="2.4353859436718111E-4"/>
    <n v="1.5991826817851774E-3"/>
    <s v=""/>
    <n v="1.0160346121132167E-4"/>
    <n v="9.6314308424791319E-4"/>
    <n v="3.3204358299426698E-4"/>
    <n v="4.2794555678408591E-3"/>
    <n v="6.421346496079171E-7"/>
    <n v="0"/>
    <n v="3.114768037959164E-2"/>
    <n v="3.114768037959164E-2"/>
    <n v="4.7919508276294832E-5"/>
    <n v="0.12134031744000001"/>
    <n v="1.5606932639999999E-9"/>
    <n v="8.1838883040000004E-2"/>
    <n v="3.2787726719999999E-4"/>
    <n v="6.2484439199999997E-9"/>
    <n v="1.0284996912E-9"/>
    <n v="2.0539626480000002E-10"/>
    <n v="1.2172435344E-3"/>
    <n v="9.9835804319999989E-5"/>
    <n v="3.9093401759999997E-4"/>
    <n v="3.8834101439999998E-3"/>
    <n v="2.0879112719999999"/>
    <n v="4.3253767919999992"/>
    <n v="5.2249786079999992E-2"/>
    <n v="2.5915985471999998"/>
    <n v="3.0737091599999997E-7"/>
    <n v="1.8667741144615387E-4"/>
    <n v="2.4010665600000001E-12"/>
    <n v="1.2590597390769231E-4"/>
    <n v="5.0442656492307692E-7"/>
    <n v="9.612990646153845E-12"/>
    <n v="1.5823072172307693E-12"/>
    <n v="3.159942535384616E-13"/>
    <n v="1.8726823606153845E-6"/>
    <n v="1.5359354510769228E-7"/>
    <n v="6.0143695015384614E-7"/>
    <n v="5.9744771446153841E-6"/>
    <n v="3.2121711876923077E-3"/>
    <n v="6.654425833846153E-3"/>
    <n v="8.038428627692306E-5"/>
    <n v="3.987074688E-3"/>
    <n v="4.7287833230769229E-10"/>
    <n v="1.2987330766017312E-2"/>
    <n v="2.1651622491539141E-6"/>
    <n v="1.1942088461544927E-4"/>
    <n v="5.9471123941868067E-4"/>
    <n v="7.3231874108323778E-3"/>
    <n v="7.8905841327110531E-4"/>
    <n v="3.2756316187768177E-5"/>
    <n v="7.390077530844163E-4"/>
    <n v="1.3152419710894033E-2"/>
    <n v="1.4582295503099358E-3"/>
    <n v="3.4646749512139277E-4"/>
    <n v="6.5743661536893259E-3"/>
    <n v="0.25803754568526294"/>
    <n v="2.1559397052986682E-4"/>
    <n v="8.7739031040102999E-3"/>
    <n v="1.0322668221488765E-3"/>
  </r>
  <r>
    <x v="2"/>
    <x v="0"/>
    <x v="1"/>
    <s v="Sugar"/>
    <n v="7.1999999999999995E-2"/>
    <s v="Baking"/>
    <s v="industrial composting"/>
    <n v="0.19889502762430936"/>
    <m/>
    <s v=""/>
    <n v="1.0588235294117646E-3"/>
    <n v="5.3719200719999999E-2"/>
    <n v="8.8055618400000003E-10"/>
    <n v="7.1305008479999998E-3"/>
    <n v="2.3932586159999998E-4"/>
    <n v="9.3996763199999989E-9"/>
    <n v="-8.5038515999999994E-10"/>
    <n v="1.8425856959999999E-11"/>
    <n v="1.1948474159999998E-3"/>
    <n v="1.2671418959999998E-5"/>
    <n v="3.8193452639999993E-4"/>
    <n v="5.0533434719999999E-3"/>
    <n v="0.78564849839999995"/>
    <n v="2.2994387999999999"/>
    <n v="0.12960447119999999"/>
    <n v="0.69538983119999997"/>
    <n v="3.0984096960000002E-7"/>
    <n v="3.7643616000000005E-2"/>
    <n v="4.3464146399999998E-10"/>
    <n v="3.6533592000000004E-2"/>
    <n v="9.1367999999999983E-5"/>
    <n v="5.6834395200000003E-10"/>
    <n v="3.38699232E-10"/>
    <n v="5.8817955600000006E-11"/>
    <n v="2.2258799999999999E-4"/>
    <n v="4.5683999999999992E-5"/>
    <n v="3.5964000000000003E-5"/>
    <n v="2.8090800000000001E-4"/>
    <n v="0.118782288"/>
    <n v="0.10304269200000001"/>
    <n v="2.0363399999999997E-2"/>
    <n v="1.0549815839999999"/>
    <n v="5.88704436E-8"/>
    <n v="4.0312799999999999E-3"/>
    <n v="2.7504071999999997E-11"/>
    <n v="7.4160000000000008E-5"/>
    <n v="8.6400000000000003E-6"/>
    <n v="8.3373119999999994E-10"/>
    <n v="2.7176471999999996E-11"/>
    <n v="1.9321703999999999E-11"/>
    <n v="1.5912000000000001E-4"/>
    <n v="3.8731823999999997E-7"/>
    <n v="6.969700799999999E-6"/>
    <n v="7.0127999999999998E-4"/>
    <n v="0.60301008"/>
    <n v="3.8448719999999999E-2"/>
    <n v="8.3015999999999993E-4"/>
    <n v="2.4162479999999997E-2"/>
    <n v="7.8523199999999992E-9"/>
    <n v="1.2410855008369862E-2"/>
    <n v="5.3749742269598774E-8"/>
    <n v="6.6752590484157962E-5"/>
    <n v="5.1364070367720786E-4"/>
    <n v="1.0783107496243814E-2"/>
    <n v="-1.006137203604047E-4"/>
    <n v="1.1101571030201025E-4"/>
    <n v="6.902781837993823E-4"/>
    <n v="1.4329652317032309E-4"/>
    <n v="1.7379963891354386E-3"/>
    <s v=""/>
    <n v="7.3356186947025359E-5"/>
    <n v="5.4352838281460699E-4"/>
    <n v="9.5831049932844565E-4"/>
    <n v="2.9302528226606219E-3"/>
    <n v="7.8668673022216325E-7"/>
    <s v=""/>
    <n v="3.0862617213044979E-2"/>
    <n v="3.0862617213044979E-2"/>
    <n v="4.7480949558530736E-5"/>
    <n v="9.5394096720000002E-2"/>
    <n v="1.3427017199999999E-9"/>
    <n v="4.3738252848000002E-2"/>
    <n v="3.3933386159999999E-4"/>
    <n v="1.0801751471999999E-8"/>
    <n v="-4.8450945599999991E-10"/>
    <n v="9.6565516560000013E-11"/>
    <n v="1.5765554159999997E-3"/>
    <n v="5.8742737199999987E-5"/>
    <n v="4.2486822719999993E-4"/>
    <n v="6.0355314720000001E-3"/>
    <n v="1.5074408664000001"/>
    <n v="2.4409302119999996"/>
    <n v="0.15079803119999999"/>
    <n v="1.7745338951999998"/>
    <n v="3.7656373320000001E-7"/>
    <n v="1.467601488E-4"/>
    <n v="2.0656949538461539E-12"/>
    <n v="6.7289619766153843E-5"/>
    <n v="5.2205209476923077E-7"/>
    <n v="1.6618079187692305E-11"/>
    <n v="-7.4539916307692289E-13"/>
    <n v="1.4856233316923079E-13"/>
    <n v="2.4254698707692305E-6"/>
    <n v="9.0373441846153829E-8"/>
    <n v="6.5364342646153836E-7"/>
    <n v="9.2854330338461537E-6"/>
    <n v="2.3191397944615387E-3"/>
    <n v="3.7552772492307684E-3"/>
    <n v="2.3199697107692305E-4"/>
    <n v="2.7300521464615384E-3"/>
    <n v="5.7932882030769229E-10"/>
    <n v="1.0419204445296421E-2"/>
    <n v="1.885409266911405E-6"/>
    <n v="6.3829687073038561E-5"/>
    <n v="6.295153727177438E-4"/>
    <n v="1.5106373853755796E-2"/>
    <n v="-4.0558613619623771E-4"/>
    <n v="1.5226568773302556E-5"/>
    <n v="1.1128381321740236E-3"/>
    <n v="7.746069801156834E-3"/>
    <n v="1.6099694914457007E-3"/>
    <n v="6.8717368128208274E-4"/>
    <n v="6.0035526679678855E-3"/>
    <n v="0.1458575728092962"/>
    <n v="6.3566300302172313E-4"/>
    <n v="6.0322943245543137E-3"/>
    <n v="1.2965871758061263E-3"/>
  </r>
  <r>
    <x v="2"/>
    <x v="1"/>
    <x v="1"/>
    <s v="Milk"/>
    <n v="3.5999999999999997E-2"/>
    <s v="Baking"/>
    <s v="industrial composting"/>
    <n v="0.19889502762430936"/>
    <m/>
    <n v="0.51222692307692297"/>
    <n v="5.2941176470588231E-4"/>
    <n v="5.5170939789473683E-2"/>
    <n v="8.6409253894736842E-10"/>
    <n v="5.1250782315789469E-3"/>
    <n v="1.1517597473684211E-4"/>
    <n v="4.5742335157894735E-9"/>
    <n v="6.4736636210526319E-10"/>
    <n v="2.7018560463157893E-11"/>
    <n v="6.1225135578947369E-4"/>
    <n v="4.6856917894736842E-6"/>
    <n v="1.6528789136842104E-4"/>
    <n v="2.6184702315789473E-3"/>
    <n v="0.63534834947368413"/>
    <n v="2.4182171621052633"/>
    <n v="6.6027251368421056E-3"/>
    <n v="0.32501252463157898"/>
    <n v="1.2734211410526316E-7"/>
    <n v="1.8821808000000002E-2"/>
    <n v="2.1732073199999999E-10"/>
    <n v="1.8266796000000002E-2"/>
    <n v="4.5683999999999992E-5"/>
    <n v="2.8417197600000002E-10"/>
    <n v="1.69349616E-10"/>
    <n v="2.9408977800000003E-11"/>
    <n v="1.11294E-4"/>
    <n v="2.2841999999999996E-5"/>
    <n v="1.7982000000000002E-5"/>
    <n v="1.4045400000000001E-4"/>
    <n v="5.9391144E-2"/>
    <n v="5.1521346000000003E-2"/>
    <n v="1.0181699999999998E-2"/>
    <n v="0.52749079199999993"/>
    <n v="2.94352218E-8"/>
    <n v="2.01564E-3"/>
    <n v="1.3752035999999999E-11"/>
    <n v="3.7080000000000004E-5"/>
    <n v="4.3200000000000001E-6"/>
    <n v="4.1686559999999997E-10"/>
    <n v="1.3588235999999998E-11"/>
    <n v="9.6608519999999995E-12"/>
    <n v="7.9560000000000004E-5"/>
    <n v="1.9365911999999999E-7"/>
    <n v="3.4848503999999995E-6"/>
    <n v="3.5063999999999999E-4"/>
    <n v="0.30150504"/>
    <n v="1.9224359999999999E-2"/>
    <n v="4.1507999999999996E-4"/>
    <n v="1.2081239999999998E-2"/>
    <n v="3.9261599999999996E-9"/>
    <n v="9.8887574043911783E-3"/>
    <n v="4.3840602953146648E-8"/>
    <n v="3.5756878372067458E-5"/>
    <n v="2.5002856495714662E-4"/>
    <n v="5.2661658993030909E-3"/>
    <n v="1.7242180720628198E-4"/>
    <n v="7.5977945845940315E-5"/>
    <n v="3.5163122131186454E-4"/>
    <n v="6.7623222754966422E-5"/>
    <n v="7.6395231760798769E-4"/>
    <s v=""/>
    <n v="4.8479978134714874E-5"/>
    <n v="5.5422394132211255E-4"/>
    <n v="1.093016017830432E-4"/>
    <n v="1.4276714264806602E-3"/>
    <n v="3.3572884636194242E-7"/>
    <n v="1.8440169230769226E-2"/>
    <n v="1.9012371778920373E-2"/>
    <n v="3.7452541009689602E-2"/>
    <n v="5.7619293861060924E-5"/>
    <n v="7.6008387789473678E-2"/>
    <n v="1.0951653069473686E-9"/>
    <n v="2.3428954231578949E-2"/>
    <n v="1.651799747368421E-4"/>
    <n v="5.2752710917894735E-9"/>
    <n v="8.3030421410526321E-10"/>
    <n v="6.6088390263157898E-11"/>
    <n v="8.0310535578947365E-4"/>
    <n v="2.772135090947368E-5"/>
    <n v="1.8675474176842104E-4"/>
    <n v="3.1095642315789474E-3"/>
    <n v="0.99624453347368414"/>
    <n v="2.4889628681052631"/>
    <n v="1.7199505136842104E-2"/>
    <n v="0.86458455663157896"/>
    <n v="1.6070349590526316E-7"/>
    <n v="1.1693598121457489E-4"/>
    <n v="1.6848697029959517E-12"/>
    <n v="3.6044544971659924E-5"/>
    <n v="2.5412303805668017E-7"/>
    <n v="8.1158016796761126E-12"/>
    <n v="1.2773910986234819E-12"/>
    <n v="1.0167444655870446E-13"/>
    <n v="1.2355467012145748E-6"/>
    <n v="4.2648232168421047E-8"/>
    <n v="2.8731498733603235E-7"/>
    <n v="4.783944971659919E-6"/>
    <n v="1.5326838976518218E-3"/>
    <n v="3.8291736432388662E-3"/>
    <n v="2.6460777133603238E-5"/>
    <n v="1.3301300871255061E-3"/>
    <n v="2.4723614754655871E-10"/>
    <n v="8.4101974096367008E-3"/>
    <n v="1.5477496884357282E-6"/>
    <n v="3.4194283975592422E-5"/>
    <n v="3.0626038438154508E-4"/>
    <n v="7.3659499339945702E-3"/>
    <n v="6.564438514430319E-4"/>
    <n v="1.0956845466128517E-5"/>
    <n v="5.6780610542180889E-4"/>
    <n v="3.6543011115489337E-3"/>
    <n v="7.0638110295671538E-4"/>
    <n v="3.5511124547011946E-4"/>
    <n v="4.4231486839278805E-3"/>
    <n v="0.14969647136776085"/>
    <n v="7.1414797183141023E-5"/>
    <n v="2.9381910121259601E-3"/>
    <n v="5.5172229483037944E-4"/>
  </r>
  <r>
    <x v="2"/>
    <x v="3"/>
    <x v="1"/>
    <s v="Eggs"/>
    <n v="3.5999999999999997E-2"/>
    <s v="Baking"/>
    <s v="industrial composting"/>
    <n v="0.19889502762430936"/>
    <m/>
    <n v="2.7022484230769233"/>
    <n v="5.2941176470588231E-4"/>
    <n v="8.2868043999999974E-2"/>
    <n v="1.5662915999999997E-9"/>
    <n v="1.0092577199999999E-2"/>
    <n v="3.0579361999999997E-4"/>
    <n v="9.5141331999999995E-9"/>
    <n v="1.2347215999999999E-9"/>
    <n v="9.8732363999999986E-11"/>
    <n v="1.2778027599999998E-3"/>
    <n v="2.2936413199999998E-5"/>
    <n v="5.6175383999999991E-4"/>
    <n v="5.5291831999999992E-3"/>
    <n v="2.74357608"/>
    <n v="7.1881435999999983"/>
    <n v="3.4553490399999998E-2"/>
    <n v="0.71957143999999995"/>
    <n v="3.0507431199999999E-7"/>
    <n v="1.8821808000000002E-2"/>
    <n v="2.1732073199999999E-10"/>
    <n v="1.8266796000000002E-2"/>
    <n v="4.5683999999999992E-5"/>
    <n v="2.8417197600000002E-10"/>
    <n v="1.69349616E-10"/>
    <n v="2.9408977800000003E-11"/>
    <n v="1.11294E-4"/>
    <n v="2.2841999999999996E-5"/>
    <n v="1.7982000000000002E-5"/>
    <n v="1.4045400000000001E-4"/>
    <n v="5.9391144E-2"/>
    <n v="5.1521346000000003E-2"/>
    <n v="1.0181699999999998E-2"/>
    <n v="0.52749079199999993"/>
    <n v="2.94352218E-8"/>
    <n v="2.01564E-3"/>
    <n v="1.3752035999999999E-11"/>
    <n v="3.7080000000000004E-5"/>
    <n v="4.3200000000000001E-6"/>
    <n v="4.1686559999999997E-10"/>
    <n v="1.3588235999999998E-11"/>
    <n v="9.6608519999999995E-12"/>
    <n v="7.9560000000000004E-5"/>
    <n v="1.9365911999999999E-7"/>
    <n v="3.4848503999999995E-6"/>
    <n v="3.5063999999999999E-4"/>
    <n v="0.30150504"/>
    <n v="1.9224359999999999E-2"/>
    <n v="4.1507999999999996E-4"/>
    <n v="1.2081239999999998E-2"/>
    <n v="3.9261599999999996E-9"/>
    <n v="1.3492174768020178E-2"/>
    <n v="7.1950359566501694E-8"/>
    <n v="4.3338192274153288E-5"/>
    <n v="5.3856145991967158E-4"/>
    <n v="1.0197539246818207E-2"/>
    <n v="2.9439258595153733E-4"/>
    <n v="1.5842309937188484E-4"/>
    <n v="6.4303589371417647E-4"/>
    <n v="1.1214387412629197E-4"/>
    <n v="2.3857643125361895E-3"/>
    <s v=""/>
    <n v="1.5107209366938462E-4"/>
    <n v="1.6163560703719229E-3"/>
    <n v="2.869266782034641E-4"/>
    <n v="2.0791987816873208E-3"/>
    <n v="7.0703269027924343E-7"/>
    <n v="9.7280943230769232E-2"/>
    <n v="3.1999706039714228E-2"/>
    <n v="0.12928064927048347"/>
    <n v="1.9889330656997457E-4"/>
    <n v="0.10370549199999997"/>
    <n v="1.7973643679999998E-9"/>
    <n v="2.8396453200000001E-2"/>
    <n v="3.5579761999999994E-4"/>
    <n v="1.0215170775999999E-8"/>
    <n v="1.417659452E-9"/>
    <n v="1.3780219379999997E-10"/>
    <n v="1.4686567599999998E-3"/>
    <n v="4.5972072319999991E-5"/>
    <n v="5.8322069039999994E-4"/>
    <n v="6.0202771999999993E-3"/>
    <n v="3.104472264"/>
    <n v="7.2588893059999986"/>
    <n v="4.5150270399999998E-2"/>
    <n v="1.2591434719999999"/>
    <n v="3.3843569380000001E-7"/>
    <n v="1.5954691076923072E-4"/>
    <n v="2.7651759507692305E-12"/>
    <n v="4.3686851076923076E-5"/>
    <n v="5.4738095384615371E-7"/>
    <n v="1.5715647347692306E-11"/>
    <n v="2.1810145415384614E-12"/>
    <n v="2.1200337507692304E-13"/>
    <n v="2.2594719384615383E-6"/>
    <n v="7.0726265107692288E-8"/>
    <n v="8.9726260061538451E-7"/>
    <n v="9.2619649230769228E-6"/>
    <n v="4.7761111753846152E-3"/>
    <n v="1.1167522009230766E-2"/>
    <n v="6.9461954461538455E-5"/>
    <n v="1.9371438030769228E-3"/>
    <n v="5.2067029815384621E-10"/>
    <n v="1.1541353342776426E-2"/>
    <n v="2.550221578107468E-6"/>
    <n v="4.1453494238838099E-5"/>
    <n v="6.6724802749834622E-4"/>
    <n v="1.472978562518608E-2"/>
    <n v="1.1269795819031517E-3"/>
    <n v="2.4423342055177788E-5"/>
    <n v="1.0789229141481933E-3"/>
    <n v="6.0736990789565307E-3"/>
    <n v="2.2287309105844403E-3"/>
    <n v="7.2052283939415479E-4"/>
    <n v="1.6778937655719056E-2"/>
    <n v="0.43836565236324088"/>
    <n v="1.8975832627425126E-4"/>
    <n v="4.2942338602003274E-3"/>
    <n v="1.1740878566443857E-3"/>
  </r>
  <r>
    <x v="3"/>
    <x v="4"/>
    <x v="1"/>
    <s v="Broccoli"/>
    <n v="1.9295999999999998"/>
    <s v="Boiling (unspecified)"/>
    <s v="industrial composting"/>
    <n v="0.64838709677419359"/>
    <m/>
    <n v="1.2629395429292931"/>
    <n v="5.3599999999999995E-2"/>
    <n v="2.0391261971199994"/>
    <n v="4.9288608959999997E-8"/>
    <n v="0.23186959071999996"/>
    <n v="8.2952442719999991E-3"/>
    <n v="9.7356334271999997E-8"/>
    <n v="4.6203731711999992E-8"/>
    <n v="8.7683129407999984E-10"/>
    <n v="1.04160532672E-2"/>
    <n v="2.6668883679999996E-4"/>
    <n v="1.3289209871999998E-2"/>
    <n v="3.9103624864E-2"/>
    <n v="18.110363926399998"/>
    <n v="22.583367327999994"/>
    <n v="2.1631309119999997"/>
    <n v="23.427110655999996"/>
    <n v="9.7965592607999993E-6"/>
    <n v="0.38028197894399995"/>
    <n v="1.3619759414687996E-8"/>
    <n v="2.7033695999999992E-2"/>
    <n v="6.8870702390399997E-4"/>
    <n v="2.7792677145599998E-9"/>
    <n v="1.5770897890559996E-9"/>
    <n v="8.5467041867519985E-10"/>
    <n v="4.8014728847999997E-4"/>
    <n v="1.0285417310399998E-4"/>
    <n v="1.9447338527999998E-4"/>
    <n v="1.3118872823999999E-3"/>
    <n v="0.9652967562239998"/>
    <n v="0.55685052863999995"/>
    <n v="9.9713121983999981E-2"/>
    <n v="6.0017661313919994"/>
    <n v="5.7758371787519997E-7"/>
    <n v="0.10803830399999999"/>
    <n v="7.3710912959999986E-10"/>
    <n v="1.9874879999999999E-3"/>
    <n v="2.3155199999999997E-4"/>
    <n v="2.2343996159999998E-8"/>
    <n v="7.283294495999999E-10"/>
    <n v="5.1782166720000001E-10"/>
    <n v="4.264416E-3"/>
    <n v="1.0380128831999999E-5"/>
    <n v="1.8678798143999996E-4"/>
    <n v="1.8794303999999998E-2"/>
    <n v="16.160670143999997"/>
    <n v="1.0304256959999998"/>
    <n v="2.2248287999999998E-2"/>
    <n v="0.64755446399999994"/>
    <n v="2.1044217599999998E-7"/>
    <n v="0.32882298678878946"/>
    <n v="2.5477944665781962E-6"/>
    <n v="3.9816714002043632E-4"/>
    <n v="1.3949263935314139E-2"/>
    <n v="0.12226819662853849"/>
    <n v="1.0073459017629498E-2"/>
    <n v="2.5859151550179935E-3"/>
    <n v="6.6379162794577206E-3"/>
    <n v="9.2678120645738483E-4"/>
    <n v="5.5921408402918635E-2"/>
    <s v=""/>
    <n v="1.7146960315716849E-3"/>
    <n v="5.3821410940669383E-3"/>
    <n v="1.452159518706027E-2"/>
    <n v="4.9664617738967798E-2"/>
    <n v="2.2112465837667348E-5"/>
    <n v="2.4369681420363638"/>
    <n v="0.61289180486611483"/>
    <n v="3.0498599469024787"/>
    <n v="4.692092226003813E-3"/>
    <n v="2.5274464800639995"/>
    <n v="6.3645477504287995E-8"/>
    <n v="0.26089077471999994"/>
    <n v="9.2155032959039991E-3"/>
    <n v="1.2247959814655999E-7"/>
    <n v="4.8509150950655989E-8"/>
    <n v="2.2493233799551999E-9"/>
    <n v="1.516061655568E-2"/>
    <n v="3.7992313873599996E-4"/>
    <n v="1.3670471238719997E-2"/>
    <n v="5.9209816146399995E-2"/>
    <n v="35.236330826623998"/>
    <n v="24.170643552639991"/>
    <n v="2.285092321984"/>
    <n v="30.076431251391995"/>
    <n v="1.0584585154675198E-5"/>
    <n v="3.8883792000984608E-3"/>
    <n v="9.7916119237366144E-11"/>
    <n v="4.0137042264615377E-4"/>
    <n v="1.4177697378313845E-5"/>
    <n v="1.8843015099470768E-10"/>
    <n v="7.4629463001009211E-11"/>
    <n v="3.4604975076233844E-12"/>
    <n v="2.3324025470276925E-5"/>
    <n v="5.8449713651692299E-7"/>
    <n v="2.1031494213415379E-5"/>
    <n v="9.1092024840615379E-5"/>
    <n v="5.4209739733267689E-2"/>
    <n v="3.7185605465599986E-2"/>
    <n v="3.5155266492061538E-3"/>
    <n v="4.6271432694449222E-2"/>
    <n v="1.6283977161038766E-8"/>
    <n v="8.6330616023746656E-2"/>
    <n v="2.7758559554064515E-5"/>
    <n v="1.1663664147281314E-4"/>
    <n v="5.3062037711056314E-3"/>
    <n v="5.2414072168568665E-2"/>
    <n v="1.1857856535161354E-2"/>
    <n v="1.1907882957684214E-4"/>
    <n v="3.218227520788861E-3"/>
    <n v="1.5301017070248188E-2"/>
    <n v="1.602470716058679E-2"/>
    <n v="2.0256788928062612E-3"/>
    <n v="5.3132376675061967E-2"/>
    <n v="0.44198474661096665"/>
    <n v="2.9577047044430219E-3"/>
    <n v="3.1468580775998407E-2"/>
    <n v="1.1290057127128836E-2"/>
  </r>
  <r>
    <x v="3"/>
    <x v="1"/>
    <x v="1"/>
    <s v="Milk"/>
    <n v="1.2864"/>
    <s v="Boiling (unspecified)"/>
    <s v="industrial composting"/>
    <n v="0.64838709677419359"/>
    <m/>
    <n v="0.51222692307692297"/>
    <n v="3.5733333333333332E-2"/>
    <n v="1.9714415818105264"/>
    <n v="3.0876906725052635E-8"/>
    <n v="0.18313612880842106"/>
    <n v="4.1156214972631585E-3"/>
    <n v="1.6345261096421052E-7"/>
    <n v="2.3132558005894738E-8"/>
    <n v="9.6546322721684206E-10"/>
    <n v="2.1877781780210527E-2"/>
    <n v="1.6743538661052632E-4"/>
    <n v="5.9062873182315788E-3"/>
    <n v="9.3566669608421055E-2"/>
    <n v="22.703114354526317"/>
    <n v="86.410959925894744"/>
    <n v="0.23593737822315791"/>
    <n v="11.613780880168422"/>
    <n v="4.5503582106947367E-6"/>
    <n v="0.25352131929600003"/>
    <n v="9.0798396097919981E-9"/>
    <n v="1.8022463999999998E-2"/>
    <n v="4.5913801593600002E-4"/>
    <n v="1.8528451430399999E-9"/>
    <n v="1.0513931927039998E-9"/>
    <n v="5.697802791168E-10"/>
    <n v="3.2009819232000004E-4"/>
    <n v="6.8569448736000005E-5"/>
    <n v="1.2964892352000001E-4"/>
    <n v="8.7459152160000004E-4"/>
    <n v="0.64353117081599986"/>
    <n v="0.37123368575999999"/>
    <n v="6.6475414656000001E-2"/>
    <n v="4.0011774209280002"/>
    <n v="3.8505581191680001E-7"/>
    <n v="7.2025536000000001E-2"/>
    <n v="4.9140608639999998E-10"/>
    <n v="1.3249920000000001E-3"/>
    <n v="1.54368E-4"/>
    <n v="1.489599744E-8"/>
    <n v="4.855529664E-10"/>
    <n v="3.4521444480000002E-10"/>
    <n v="2.842944E-3"/>
    <n v="6.9200858880000005E-6"/>
    <n v="1.2452532095999998E-4"/>
    <n v="1.2529536000000001E-2"/>
    <n v="10.773780095999999"/>
    <n v="0.68695046399999993"/>
    <n v="1.4832192000000001E-2"/>
    <n v="0.43170297600000002"/>
    <n v="1.4029478399999998E-7"/>
    <n v="0.29884019482365293"/>
    <n v="1.619181487250457E-6"/>
    <n v="3.0902706295683345E-4"/>
    <n v="7.1583554090519936E-3"/>
    <n v="0.17989042329073396"/>
    <n v="5.1228940173399275E-3"/>
    <n v="2.1618522074435655E-3"/>
    <n v="1.0963861033476295E-2"/>
    <n v="5.9258894398833391E-4"/>
    <n v="2.5200425134074101E-2"/>
    <s v=""/>
    <n v="1.6603930385466303E-3"/>
    <n v="1.9476985532767249E-2"/>
    <n v="2.0160687606443433E-3"/>
    <n v="2.6497535284436585E-2"/>
    <n v="1.0603763486996013E-5"/>
    <n v="0.6589287138461537"/>
    <n v="0.57990282748408684"/>
    <n v="1.2388315413302404"/>
    <n v="1.9058946789696006E-3"/>
    <n v="2.2969884371065263"/>
    <n v="4.0448152421244633E-8"/>
    <n v="0.20248358480842105"/>
    <n v="4.729127513199159E-3"/>
    <n v="1.8020145354725051E-7"/>
    <n v="2.4669504164998738E-8"/>
    <n v="1.880457951133642E-9"/>
    <n v="2.5040823972530529E-2"/>
    <n v="2.4292492123452632E-4"/>
    <n v="6.1604615627115786E-3"/>
    <n v="0.10697079713002106"/>
    <n v="34.120425621342321"/>
    <n v="87.469144075654754"/>
    <n v="0.31724498487915792"/>
    <n v="16.046661277096423"/>
    <n v="5.075708806611537E-6"/>
    <n v="3.5338283647792712E-3"/>
    <n v="6.2227926801914826E-11"/>
    <n v="3.1151320739757082E-4"/>
    <n v="7.2755807895371679E-6"/>
    <n v="2.7723300545730849E-10"/>
    <n v="3.7953083330767288E-11"/>
    <n v="2.8930122325132953E-12"/>
    <n v="3.8524344573123892E-5"/>
    <n v="3.737306480531174E-7"/>
    <n v="9.4776331734024292E-6"/>
    <n v="1.6457045712310931E-4"/>
    <n v="5.2492962494372804E-2"/>
    <n v="0.13456791396254578"/>
    <n v="4.8806920750639682E-4"/>
    <n v="2.4687171195532959E-2"/>
    <n v="7.8087827794023649E-9"/>
    <n v="7.8777802296438215E-2"/>
    <n v="1.7637662797993936E-5"/>
    <n v="9.0558782705306014E-5"/>
    <n v="2.7157291471826038E-3"/>
    <n v="8.0006228045917477E-2"/>
    <n v="6.0204054018105062E-3"/>
    <n v="1.0132720380483935E-4"/>
    <n v="5.6634935585173239E-3"/>
    <n v="9.779507497397014E-3"/>
    <n v="7.2046628645013192E-3"/>
    <n v="3.9497785744367787E-3"/>
    <n v="5.4531419060143707E-2"/>
    <n v="1.6193183653631986"/>
    <n v="4.0526252032972233E-4"/>
    <n v="1.6757455127182162E-2"/>
    <n v="5.3991359922924689E-3"/>
  </r>
  <r>
    <x v="3"/>
    <x v="0"/>
    <x v="1"/>
    <s v="Potatoes"/>
    <n v="1.2864"/>
    <s v="Boiling (unspecified)"/>
    <s v="industrial composting"/>
    <n v="0.64838709677419359"/>
    <m/>
    <n v="0.42920000000000003"/>
    <n v="3.5733333333333332E-2"/>
    <n v="1.2673268848799999"/>
    <n v="2.3177646071999998E-8"/>
    <n v="0.124301000136"/>
    <n v="3.5551977911999996E-3"/>
    <n v="6.6180943224000001E-8"/>
    <n v="1.53521555232E-8"/>
    <n v="6.1197730319999996E-10"/>
    <n v="4.9177928711999991E-3"/>
    <n v="2.1411558767999998E-4"/>
    <n v="2.5222536455999996E-3"/>
    <n v="1.59903697584E-2"/>
    <n v="9.1739167368000007"/>
    <n v="39.792185471999993"/>
    <n v="0.52612901328000006"/>
    <n v="19.133419943999996"/>
    <n v="4.6991693519999996E-6"/>
    <n v="0.25352131929600003"/>
    <n v="9.0798396097919981E-9"/>
    <n v="1.8022463999999998E-2"/>
    <n v="4.5913801593600002E-4"/>
    <n v="1.8528451430399999E-9"/>
    <n v="1.0513931927039998E-9"/>
    <n v="5.697802791168E-10"/>
    <n v="3.2009819232000004E-4"/>
    <n v="6.8569448736000005E-5"/>
    <n v="1.2964892352000001E-4"/>
    <n v="8.7459152160000004E-4"/>
    <n v="0.64353117081599986"/>
    <n v="0.37123368575999999"/>
    <n v="6.6475414656000001E-2"/>
    <n v="4.0011774209280002"/>
    <n v="3.8505581191680001E-7"/>
    <n v="7.2025536000000001E-2"/>
    <n v="4.9140608639999998E-10"/>
    <n v="1.3249920000000001E-3"/>
    <n v="1.54368E-4"/>
    <n v="1.489599744E-8"/>
    <n v="4.855529664E-10"/>
    <n v="3.4521444480000002E-10"/>
    <n v="2.842944E-3"/>
    <n v="6.9200858880000005E-6"/>
    <n v="1.2452532095999998E-4"/>
    <n v="1.2529536000000001E-2"/>
    <n v="10.773780095999999"/>
    <n v="0.68695046399999993"/>
    <n v="1.4832192000000001E-2"/>
    <n v="0.43170297600000002"/>
    <n v="1.4029478399999998E-7"/>
    <n v="0.20723425993528438"/>
    <n v="1.3109720989672261E-6"/>
    <n v="2.1923387290872097E-4"/>
    <n v="6.3100568473275836E-3"/>
    <n v="8.2786647824273057E-2"/>
    <n v="3.5072078217639074E-3"/>
    <n v="1.7554701744524276E-3"/>
    <n v="3.5381085210321288E-3"/>
    <n v="7.0646022123870987E-4"/>
    <n v="1.1357454708851347E-2"/>
    <s v=""/>
    <n v="1.0020253560654559E-3"/>
    <n v="9.0962597901156871E-3"/>
    <n v="3.8602154545983986E-3"/>
    <n v="3.891456696345004E-2"/>
    <n v="1.0914647780550348E-5"/>
    <n v="0.55212287999999998"/>
    <n v="0.37030019311124135"/>
    <n v="0.92242307311124128"/>
    <n v="1.4191124201711404E-3"/>
    <n v="1.5928737401759998"/>
    <n v="3.2748891768191993E-8"/>
    <n v="0.143648456136"/>
    <n v="4.1687038071359997E-3"/>
    <n v="8.2929785807040012E-8"/>
    <n v="1.6889101682304E-8"/>
    <n v="1.5269720271168E-9"/>
    <n v="8.0808350635199998E-3"/>
    <n v="2.8960512230399995E-4"/>
    <n v="2.7764278900799994E-3"/>
    <n v="2.9394497280000001E-2"/>
    <n v="20.591228003615999"/>
    <n v="40.850369621759988"/>
    <n v="0.60743661993600007"/>
    <n v="23.566300340927999"/>
    <n v="5.2245199479167998E-6"/>
    <n v="2.4505749848861536E-3"/>
    <n v="5.0382910412603064E-11"/>
    <n v="2.2099762482461537E-4"/>
    <n v="6.4133904725169226E-6"/>
    <n v="1.2758428585698463E-10"/>
    <n v="2.5983233357390769E-11"/>
    <n v="2.3491877340258462E-12"/>
    <n v="1.2432053943876923E-5"/>
    <n v="4.4554634200615378E-7"/>
    <n v="4.2714275231999992E-6"/>
    <n v="4.5222303507692308E-5"/>
    <n v="3.1678812313255381E-2"/>
    <n v="6.284672249501537E-2"/>
    <n v="9.3451787682461546E-4"/>
    <n v="3.6255846678350766E-2"/>
    <n v="8.0377229967950771E-9"/>
    <n v="5.436018386078071E-2"/>
    <n v="1.4265950236557154E-5"/>
    <n v="6.4184669847620996E-5"/>
    <n v="2.3901659568345947E-3"/>
    <n v="3.5526524486152476E-2"/>
    <n v="4.1084252150681887E-3"/>
    <n v="8.0965526270539945E-5"/>
    <n v="1.6681540887364388E-3"/>
    <n v="1.1677740658359366E-2"/>
    <n v="3.2187040965243542E-3"/>
    <n v="9.6232224555084067E-4"/>
    <n v="3.0208563347542908E-2"/>
    <n v="0.75387400283776695"/>
    <n v="7.8216176317711338E-4"/>
    <n v="2.4685171590744265E-2"/>
    <n v="5.5589829781804555E-3"/>
  </r>
  <r>
    <x v="3"/>
    <x v="4"/>
    <x v="1"/>
    <s v="Onions"/>
    <n v="0.64319999999999999"/>
    <s v="Boiling (unspecified)"/>
    <s v="industrial composting"/>
    <n v="0.64838709677419359"/>
    <m/>
    <n v="0.63722458418584826"/>
    <n v="1.7866666666666666E-2"/>
    <n v="0.30099774655999995"/>
    <n v="1.4150011935999999E-8"/>
    <n v="4.8888300576E-2"/>
    <n v="1.2148756597333331E-3"/>
    <n v="2.0030492949333331E-8"/>
    <n v="5.5990825855999999E-9"/>
    <n v="2.1150765824E-10"/>
    <n v="1.7050275061333334E-3"/>
    <n v="4.6619417578666661E-5"/>
    <n v="1.6282726634666669E-3"/>
    <n v="6.1676313642666661E-3"/>
    <n v="3.9804627103999999"/>
    <n v="12.571551968"/>
    <n v="0.52595978378666663"/>
    <n v="4.136602797866666"/>
    <n v="1.7390271296000003E-6"/>
    <n v="0.12676065964800001"/>
    <n v="4.539919804895999E-9"/>
    <n v="9.0112319999999992E-3"/>
    <n v="2.2956900796800001E-4"/>
    <n v="9.2642257151999997E-10"/>
    <n v="5.2569659635199992E-10"/>
    <n v="2.848901395584E-10"/>
    <n v="1.6004909616000002E-4"/>
    <n v="3.4284724368000003E-5"/>
    <n v="6.4824461760000003E-5"/>
    <n v="4.3729576080000002E-4"/>
    <n v="0.32176558540799993"/>
    <n v="0.18561684287999999"/>
    <n v="3.3237707328E-2"/>
    <n v="2.0005887104640001"/>
    <n v="1.9252790595840001E-7"/>
    <n v="3.6012768000000001E-2"/>
    <n v="2.4570304319999999E-10"/>
    <n v="6.6249600000000005E-4"/>
    <n v="7.7183999999999998E-5"/>
    <n v="7.44799872E-9"/>
    <n v="2.427764832E-10"/>
    <n v="1.7260722240000001E-10"/>
    <n v="1.421472E-3"/>
    <n v="3.4600429440000003E-6"/>
    <n v="6.2262660479999992E-5"/>
    <n v="6.2647680000000004E-3"/>
    <n v="5.3868900479999997"/>
    <n v="0.34347523199999996"/>
    <n v="7.4160960000000005E-3"/>
    <n v="0.21585148800000001"/>
    <n v="7.0147391999999992E-8"/>
    <n v="6.033703340209088E-2"/>
    <n v="7.5801309717277308E-7"/>
    <n v="8.937638924537052E-5"/>
    <n v="2.3032491244119476E-3"/>
    <n v="2.8355886957284016E-2"/>
    <n v="1.3222930061305431E-3"/>
    <n v="7.6911583097874427E-4"/>
    <n v="1.4389806898861593E-3"/>
    <n v="2.0579726024293668E-4"/>
    <n v="7.1806004165042552E-3"/>
    <s v=""/>
    <n v="4.7149894395368799E-4"/>
    <n v="2.917155040095174E-3"/>
    <n v="3.6007880558730928E-3"/>
    <n v="1.049065460109687E-2"/>
    <n v="4.1817960647243881E-6"/>
    <n v="0.4098628525483376"/>
    <n v="0.11948736952695556"/>
    <n v="0.52935022207529314"/>
    <n v="8.1438495703891256E-4"/>
    <n v="0.46377117420799996"/>
    <n v="1.8935634784095998E-8"/>
    <n v="5.8562028576E-2"/>
    <n v="1.5216286677013332E-3"/>
    <n v="2.840491424085333E-8"/>
    <n v="6.3675556651519993E-9"/>
    <n v="6.6900502019840009E-10"/>
    <n v="3.2865486022933335E-3"/>
    <n v="8.4364184890666654E-5"/>
    <n v="1.7553597857066668E-3"/>
    <n v="1.2869695125066666E-2"/>
    <n v="9.6891183438079995"/>
    <n v="13.100644042879999"/>
    <n v="0.56661358711466669"/>
    <n v="6.3530429963306663"/>
    <n v="2.0017024275584004E-6"/>
    <n v="7.1349411416615381E-4"/>
    <n v="2.9131745821686149E-11"/>
    <n v="9.0095428578461535E-5"/>
    <n v="2.3409671810789739E-6"/>
    <n v="4.369986806285128E-11"/>
    <n v="9.796239484849229E-12"/>
    <n v="1.0292384926129232E-12"/>
    <n v="5.0562286189128205E-6"/>
    <n v="1.2979105367794869E-7"/>
    <n v="2.7005535164717952E-6"/>
    <n v="1.9799530961641026E-5"/>
    <n v="1.4906335913550768E-2"/>
    <n v="2.0154836989046153E-2"/>
    <n v="8.7171321094564103E-4"/>
    <n v="9.7739123020471781E-3"/>
    <n v="3.0795421962436928E-9"/>
    <n v="1.5643755501054634E-2"/>
    <n v="8.254588371223659E-6"/>
    <n v="2.6147268531747012E-5"/>
    <n v="8.6818393762072414E-4"/>
    <n v="1.1791287125267769E-2"/>
    <n v="1.5438053846039046E-3"/>
    <n v="3.5040420486783234E-5"/>
    <n v="6.564848121386669E-4"/>
    <n v="3.3811660480169451E-3"/>
    <n v="2.0418028818833291E-3"/>
    <n v="4.1078220131202645E-4"/>
    <n v="1.4013920900230473E-2"/>
    <n v="0.24096211597820244"/>
    <n v="7.3252777024654684E-4"/>
    <n v="6.6177963902077095E-3"/>
    <n v="2.1236549526107342E-3"/>
  </r>
  <r>
    <x v="3"/>
    <x v="1"/>
    <x v="1"/>
    <s v="Butter"/>
    <n v="0.64319999999999999"/>
    <s v="Boiling (unspecified)"/>
    <s v="industrial composting"/>
    <n v="0.64838709677419359"/>
    <m/>
    <n v="6.0664224433399943"/>
    <n v="1.7866666666666666E-2"/>
    <n v="5.1098950675200001"/>
    <n v="4.4313624835200004E-8"/>
    <n v="0.45597182534399999"/>
    <n v="9.0268128767999993E-3"/>
    <n v="4.5380862796800001E-7"/>
    <n v="6.3691044950400003E-8"/>
    <n v="2.5000298313600003E-9"/>
    <n v="6.5172767423999994E-2"/>
    <n v="3.5912327174399995E-4"/>
    <n v="1.7439305433599998E-2"/>
    <n v="0.28299498806399997"/>
    <n v="64.819698220799992"/>
    <n v="254.840831232"/>
    <n v="0.55687406332800005"/>
    <n v="20.761716441599997"/>
    <n v="1.09831217568E-5"/>
    <n v="0.12676065964800001"/>
    <n v="4.539919804895999E-9"/>
    <n v="9.0112319999999992E-3"/>
    <n v="2.2956900796800001E-4"/>
    <n v="9.2642257151999997E-10"/>
    <n v="5.2569659635199992E-10"/>
    <n v="2.848901395584E-10"/>
    <n v="1.6004909616000002E-4"/>
    <n v="3.4284724368000003E-5"/>
    <n v="6.4824461760000003E-5"/>
    <n v="4.3729576080000002E-4"/>
    <n v="0.32176558540799993"/>
    <n v="0.18561684287999999"/>
    <n v="3.3237707328E-2"/>
    <n v="2.0005887104640001"/>
    <n v="1.9252790595840001E-7"/>
    <n v="3.6012768000000001E-2"/>
    <n v="2.4570304319999999E-10"/>
    <n v="6.6249600000000005E-4"/>
    <n v="7.7183999999999998E-5"/>
    <n v="7.44799872E-9"/>
    <n v="2.427764832E-10"/>
    <n v="1.7260722240000001E-10"/>
    <n v="1.421472E-3"/>
    <n v="3.4600429440000003E-6"/>
    <n v="6.2262660479999992E-5"/>
    <n v="6.2647680000000004E-3"/>
    <n v="5.3868900479999997"/>
    <n v="0.34347523199999996"/>
    <n v="7.4160960000000005E-3"/>
    <n v="0.21585148800000001"/>
    <n v="7.0147391999999992E-8"/>
    <n v="0.68597876022458504"/>
    <n v="1.9654938020101405E-6"/>
    <n v="7.106604610193632E-4"/>
    <n v="1.4127972157759502E-2"/>
    <n v="0.46138531478213912"/>
    <n v="1.338572826870082E-2"/>
    <n v="3.4000955392782194E-3"/>
    <n v="2.922766213789469E-2"/>
    <n v="9.6811644919652794E-4"/>
    <n v="7.1858343075896572E-2"/>
    <s v=""/>
    <n v="3.4321021976475978E-3"/>
    <n v="5.6863895883672529E-2"/>
    <n v="3.797246049574236E-3"/>
    <n v="3.7943376869956469E-2"/>
    <n v="2.3493816673660274E-5"/>
    <n v="3.9019229155562845"/>
    <n v="1.3831047334077962"/>
    <n v="5.2850276489640802"/>
    <n v="8.1308117676370459E-3"/>
    <n v="5.2726684951680003"/>
    <n v="4.9099247683296004E-8"/>
    <n v="0.46564555334399998"/>
    <n v="9.3335658847679987E-3"/>
    <n v="4.6218304925952001E-7"/>
    <n v="6.4459518029951993E-8"/>
    <n v="2.9575271933184004E-9"/>
    <n v="6.6754288520159993E-2"/>
    <n v="3.9686803905600001E-4"/>
    <n v="1.7566392555839999E-2"/>
    <n v="0.28969705182479993"/>
    <n v="70.528353854207992"/>
    <n v="255.36992330688"/>
    <n v="0.59752786665600011"/>
    <n v="22.978156640063997"/>
    <n v="1.12457970547584E-5"/>
    <n v="8.1117976848738473E-3"/>
    <n v="7.5537304128147699E-11"/>
    <n v="7.1637777437538459E-4"/>
    <n v="1.4359332130412305E-5"/>
    <n v="7.1105084501464614E-10"/>
    <n v="9.9168489276849214E-11"/>
    <n v="4.5500418358744618E-12"/>
    <n v="1.0269890541563076E-4"/>
    <n v="6.1056621393230775E-7"/>
    <n v="2.702521931667692E-5"/>
    <n v="4.4568777203815373E-4"/>
    <n v="0.1085051597757046"/>
    <n v="0.39287680508750766"/>
    <n v="9.192736410092309E-4"/>
    <n v="3.5351010215483071E-2"/>
    <n v="1.7301226238089847E-8"/>
    <n v="0.18240894360370066"/>
    <n v="2.1464042771267319E-5"/>
    <n v="2.0863122101043275E-4"/>
    <n v="5.4063203077833882E-3"/>
    <n v="0.21014629947962116"/>
    <n v="1.581950401298755E-2"/>
    <n v="1.668650487199102E-4"/>
    <n v="1.5607860530133431E-2"/>
    <n v="1.6089020027101528E-2"/>
    <n v="2.0665176878004111E-2"/>
    <n v="1.1071378805948346E-2"/>
    <n v="0.12339098736022107"/>
    <n v="4.738518828016808"/>
    <n v="7.7267906044489753E-4"/>
    <n v="2.4145125298313367E-2"/>
    <n v="1.2053292279899926E-2"/>
  </r>
  <r>
    <x v="3"/>
    <x v="1"/>
    <x v="1"/>
    <s v="Milk"/>
    <n v="2.3460000000000001"/>
    <s v="Baking"/>
    <s v="industrial composting"/>
    <n v="0.43236269812016226"/>
    <m/>
    <n v="0.51222692307692297"/>
    <n v="6.5166666666666664E-2"/>
    <n v="3.5953062429473688"/>
    <n v="5.6310030454736853E-8"/>
    <n v="0.33398426475789478"/>
    <n v="7.505634353684211E-3"/>
    <n v="2.9808755077894738E-7"/>
    <n v="4.2186707930526323E-8"/>
    <n v="1.7607095235157895E-9"/>
    <n v="3.9898380018947376E-2"/>
    <n v="3.0535091494736843E-4"/>
    <n v="1.0771260920842105E-2"/>
    <n v="0.17063697675789474"/>
    <n v="41.403534107368422"/>
    <n v="157.58715173052636"/>
    <n v="0.43027758808421057"/>
    <n v="21.179982855157899"/>
    <n v="8.2984611025263166E-6"/>
    <n v="1.2265544880000001"/>
    <n v="1.4162067702E-8"/>
    <n v="1.1903862060000001"/>
    <n v="2.9770740000000001E-3"/>
    <n v="1.8518540436000003E-8"/>
    <n v="1.1035949976000001E-8"/>
    <n v="1.9164850533000002E-9"/>
    <n v="7.2526590000000007E-3"/>
    <n v="1.4885370000000001E-3"/>
    <n v="1.1718270000000001E-3"/>
    <n v="9.1529190000000007E-3"/>
    <n v="3.8703228840000006"/>
    <n v="3.3574743810000003"/>
    <n v="0.66350745"/>
    <n v="34.374816611999996"/>
    <n v="1.9181952873000001E-6"/>
    <n v="0.13135253999999999"/>
    <n v="8.9617434599999998E-10"/>
    <n v="2.4163800000000005E-3"/>
    <n v="2.8152E-4"/>
    <n v="2.71657416E-8"/>
    <n v="8.8550004600000003E-10"/>
    <n v="6.2956552200000002E-10"/>
    <n v="5.1846600000000007E-3"/>
    <n v="1.2620119320000001E-5"/>
    <n v="2.2709608439999999E-4"/>
    <n v="2.2850040000000002E-2"/>
    <n v="19.648078439999999"/>
    <n v="1.25278746"/>
    <n v="2.7049380000000001E-2"/>
    <n v="0.78729413999999998"/>
    <n v="2.5585476000000001E-7"/>
    <n v="0.64441735751949181"/>
    <n v="2.8569459591133907E-6"/>
    <n v="2.3301565739130628E-3"/>
    <n v="1.629352814970739E-2"/>
    <n v="0.34317847777125143"/>
    <n v="1.1236154436276045E-2"/>
    <n v="4.951229470960444E-3"/>
    <n v="2.2914634588823181E-2"/>
    <n v="4.4067800161986465E-3"/>
    <n v="4.9784226030787207E-2"/>
    <s v=""/>
    <n v="3.1592785751122531E-3"/>
    <n v="3.6116926842824346E-2"/>
    <n v="7.122821049528316E-3"/>
    <n v="9.3036587958989697E-2"/>
    <n v="2.1878329821253248E-5"/>
    <n v="1.2016843615384614"/>
    <n v="1.2389728942596439"/>
    <n v="2.4406572557981052"/>
    <n v="3.7548573166124696E-3"/>
    <n v="4.9532132709473693"/>
    <n v="7.1368272502736846E-8"/>
    <n v="1.526786850757895"/>
    <n v="1.0764228353684211E-2"/>
    <n v="3.4377183281494738E-7"/>
    <n v="5.4108157952526326E-8"/>
    <n v="4.3067600988157898E-9"/>
    <n v="5.2335699018947378E-2"/>
    <n v="1.8065080342673683E-3"/>
    <n v="1.2170184005242106E-2"/>
    <n v="0.20263993575789474"/>
    <n v="64.921935431368425"/>
    <n v="162.19741357152637"/>
    <n v="1.1208344180842105"/>
    <n v="56.342093607157892"/>
    <n v="1.0472511149826317E-5"/>
    <n v="7.6203281091497986E-3"/>
    <n v="1.0979734231190284E-10"/>
    <n v="2.3489028473198384E-3"/>
    <n v="1.6560351313360324E-5"/>
    <n v="5.2887974279222676E-10"/>
    <n v="8.3243319926963576E-11"/>
    <n v="6.6257847674089074E-12"/>
    <n v="8.051646002914981E-5"/>
    <n v="2.7792431296421053E-6"/>
    <n v="1.8723360008064778E-5"/>
    <n v="3.1175374731983807E-4"/>
    <n v="9.9879900663643731E-2"/>
    <n v="0.24953448241773288"/>
    <n v="1.7243606432064777E-3"/>
    <n v="8.6680144011012136E-2"/>
    <n v="1.611155561511741E-8"/>
    <n v="0.25371488006974746"/>
    <n v="4.6535692628277582E-5"/>
    <n v="1.0254520889743874E-3"/>
    <n v="9.2383019754094901E-3"/>
    <n v="0.22516492063895988"/>
    <n v="1.9754995836177184E-2"/>
    <n v="3.4116005249718674E-4"/>
    <n v="1.7449258200177339E-2"/>
    <n v="0.10972795260315747"/>
    <n v="2.126947523528723E-2"/>
    <n v="1.0953575885847706E-2"/>
    <n v="0.14496402862514257"/>
    <n v="4.4957286347087164"/>
    <n v="2.1531658429775171E-3"/>
    <n v="8.8371401591080395E-2"/>
    <n v="1.6635698313181901E-2"/>
  </r>
  <r>
    <x v="3"/>
    <x v="0"/>
    <x v="1"/>
    <s v="Rice"/>
    <n v="1.4076"/>
    <s v="Baking"/>
    <s v="industrial composting"/>
    <n v="0.43236269812016226"/>
    <m/>
    <n v="0.50506666666666666"/>
    <n v="3.9099999999999996E-2"/>
    <n v="0.94543246343999987"/>
    <n v="1.45456443324E-8"/>
    <n v="4.7295862044000006E-2"/>
    <n v="3.6198194907600002E-3"/>
    <n v="7.5579341268000004E-8"/>
    <n v="3.2058633333599994E-7"/>
    <n v="2.4910107174000002E-10"/>
    <n v="1.18323179748E-2"/>
    <n v="1.1576463683999999E-4"/>
    <n v="9.8617769760000005E-3"/>
    <n v="4.8063881448000001E-2"/>
    <n v="27.828357147719998"/>
    <n v="29.571010474800001"/>
    <n v="6.7083860615999997"/>
    <n v="5.3012200715999995"/>
    <n v="2.48261428956E-6"/>
    <n v="0.73593269280000007"/>
    <n v="8.4972406211999994E-9"/>
    <n v="0.71423172360000009"/>
    <n v="1.7862443999999999E-3"/>
    <n v="1.1111124261600001E-8"/>
    <n v="6.6215699856000006E-9"/>
    <n v="1.1498910319800002E-9"/>
    <n v="4.3515953999999999E-3"/>
    <n v="8.9312219999999995E-4"/>
    <n v="7.0309620000000002E-4"/>
    <n v="5.4917514000000006E-3"/>
    <n v="2.3221937304"/>
    <n v="2.0144846286"/>
    <n v="0.39810446999999999"/>
    <n v="20.624889967199998"/>
    <n v="1.15091717238E-6"/>
    <n v="7.8811523999999994E-2"/>
    <n v="5.3770460759999995E-10"/>
    <n v="1.449828E-3"/>
    <n v="1.6891200000000001E-4"/>
    <n v="1.6299444959999999E-8"/>
    <n v="5.3130002759999992E-10"/>
    <n v="3.7773931320000001E-10"/>
    <n v="3.1107960000000003E-3"/>
    <n v="7.5720715920000002E-6"/>
    <n v="1.3625765064E-4"/>
    <n v="1.3710023999999999E-2"/>
    <n v="11.788847064"/>
    <n v="0.75167247599999998"/>
    <n v="1.6229627999999999E-2"/>
    <n v="0.47237648399999999"/>
    <n v="1.5351285599999999E-7"/>
    <n v="0.22900051804770041"/>
    <n v="9.4395545384397914E-7"/>
    <n v="1.164443376799602E-3"/>
    <n v="8.4386937572676225E-3"/>
    <n v="0.10281214844802025"/>
    <n v="6.8058652207023632E-2"/>
    <n v="2.0426038951773715E-3"/>
    <n v="8.4479852779078338E-3"/>
    <n v="2.4795410371821662E-3"/>
    <n v="4.377481191977034E-2"/>
    <s v=""/>
    <n v="2.0408855726692841E-3"/>
    <n v="7.2006025870092454E-3"/>
    <n v="4.5264367567705098E-2"/>
    <n v="4.3591300147402832E-2"/>
    <n v="7.9115890592265906E-6"/>
    <n v="0.71093183999999998"/>
    <n v="0.56432540938614884"/>
    <n v="1.2752572493861489"/>
    <n v="1.9619342298248443E-3"/>
    <n v="1.7601766802400001"/>
    <n v="2.3580589561200001E-8"/>
    <n v="0.76297741364400018"/>
    <n v="5.5749758907599999E-3"/>
    <n v="1.029899104896E-7"/>
    <n v="3.2773920334919994E-7"/>
    <n v="1.7767314169200001E-9"/>
    <n v="1.9294709374799997E-2"/>
    <n v="1.016458908432E-3"/>
    <n v="1.0701130826639999E-2"/>
    <n v="6.7265656847999997E-2"/>
    <n v="41.939397942119996"/>
    <n v="32.337167579400003"/>
    <n v="7.1227201595999992"/>
    <n v="26.398486522799999"/>
    <n v="3.7870443179399999E-6"/>
    <n v="2.7079641234461541E-3"/>
    <n v="3.627783009415385E-11"/>
    <n v="1.1738114056061542E-3"/>
    <n v="8.5768859857846145E-6"/>
    <n v="1.5844601613784617E-10"/>
    <n v="5.0421415899876909E-10"/>
    <n v="2.7334329491076923E-12"/>
    <n v="2.9684168268923073E-5"/>
    <n v="1.5637829360492307E-6"/>
    <n v="1.6463278194830766E-5"/>
    <n v="1.0348562592E-4"/>
    <n v="6.4522150680184603E-2"/>
    <n v="4.9749488583692311E-2"/>
    <n v="1.0958031014769229E-2"/>
    <n v="4.0613056188923073E-2"/>
    <n v="5.8262220276000003E-9"/>
    <n v="8.9211666495561046E-2"/>
    <n v="1.528566120760424E-5"/>
    <n v="5.1235417595288499E-4"/>
    <n v="4.773245642121623E-3"/>
    <n v="6.4280039434122527E-2"/>
    <n v="0.12066909088462383"/>
    <n v="1.3495702040596297E-4"/>
    <n v="6.1925435194414898E-3"/>
    <n v="6.1723772451781102E-2"/>
    <n v="1.8765648669855511E-2"/>
    <n v="3.4352153293216721E-3"/>
    <n v="9.5029474045033382E-2"/>
    <n v="0.88837826085483518"/>
    <n v="1.3855120958874475E-2"/>
    <n v="4.1312592841785588E-2"/>
    <n v="5.9599921333398842E-3"/>
  </r>
  <r>
    <x v="3"/>
    <x v="0"/>
    <x v="1"/>
    <s v="Sugar"/>
    <n v="0.46920000000000006"/>
    <s v="Baking"/>
    <s v="industrial composting"/>
    <n v="0.43236269812016226"/>
    <m/>
    <s v=""/>
    <n v="1.3033333333333334E-2"/>
    <n v="0.35007012469200005"/>
    <n v="5.7382911324000012E-9"/>
    <n v="4.6467097192800004E-2"/>
    <n v="1.5596068647600002E-3"/>
    <n v="6.1254557352000009E-8"/>
    <n v="-5.541676626000001E-9"/>
    <n v="1.2007516785600002E-10"/>
    <n v="7.7864223276000013E-3"/>
    <n v="8.2575413556000007E-5"/>
    <n v="2.4889399970400004E-3"/>
    <n v="3.2930954959200009E-2"/>
    <n v="5.1198093812400005"/>
    <n v="14.984676180000003"/>
    <n v="0.84458913732000018"/>
    <n v="4.5316237333200009"/>
    <n v="2.0191303185600005E-6"/>
    <n v="0.24531089760000008"/>
    <n v="2.8324135404000003E-9"/>
    <n v="0.23807724120000007"/>
    <n v="5.954148E-4"/>
    <n v="3.7037080872000009E-9"/>
    <n v="2.2071899952000005E-9"/>
    <n v="3.832970106600001E-10"/>
    <n v="1.4505318000000002E-3"/>
    <n v="2.977074E-4"/>
    <n v="2.3436540000000005E-4"/>
    <n v="1.8305838000000005E-3"/>
    <n v="0.77406457680000018"/>
    <n v="0.67149487620000015"/>
    <n v="0.13270149000000001"/>
    <n v="6.8749633224000002"/>
    <n v="3.8363905746000007E-7"/>
    <n v="2.6270508000000001E-2"/>
    <n v="1.7923486920000002E-10"/>
    <n v="4.8327600000000009E-4"/>
    <n v="5.6304000000000008E-5"/>
    <n v="5.4331483200000004E-9"/>
    <n v="1.7710000920000001E-10"/>
    <n v="1.2591310440000003E-10"/>
    <n v="1.0369320000000002E-3"/>
    <n v="2.5240238640000005E-6"/>
    <n v="4.5419216880000002E-5"/>
    <n v="4.5700080000000004E-3"/>
    <n v="3.9296156880000006"/>
    <n v="0.25055749200000005"/>
    <n v="5.409876000000001E-3"/>
    <n v="0.15745882800000002"/>
    <n v="5.1170952000000007E-8"/>
    <n v="8.0877405137876945E-2"/>
    <n v="3.5026915379021871E-7"/>
    <n v="4.3500438132176275E-4"/>
    <n v="3.347225252296472E-3"/>
    <n v="7.0269917183855529E-2"/>
    <n v="-6.5566607768197094E-4"/>
    <n v="7.2345237880143366E-4"/>
    <n v="4.4983128310926426E-3"/>
    <n v="9.3381567599327227E-4"/>
    <n v="1.1325943135865945E-2"/>
    <s v=""/>
    <n v="4.7803781827144876E-4"/>
    <n v="3.5419932946751903E-3"/>
    <n v="6.2449900872903717E-3"/>
    <n v="1.909548089433839E-2"/>
    <n v="5.1265751919477651E-6"/>
    <s v=""/>
    <n v="0.20112138883834313"/>
    <n v="0.20112138883834313"/>
    <n v="3.0941752128975868E-4"/>
    <n v="0.62165153029200015"/>
    <n v="8.7499395420000008E-9"/>
    <n v="0.28502761439280005"/>
    <n v="2.2113256647600002E-3"/>
    <n v="7.0391413759199999E-8"/>
    <n v="-3.1573866216000004E-9"/>
    <n v="6.2928528291600012E-10"/>
    <n v="1.0273886127600003E-2"/>
    <n v="3.8280683742000001E-4"/>
    <n v="2.7687246139200005E-3"/>
    <n v="3.933154675920001E-2"/>
    <n v="9.8234896460400005"/>
    <n v="15.906728548200004"/>
    <n v="0.98270050332000014"/>
    <n v="11.56404588372"/>
    <n v="2.4539403280200007E-6"/>
    <n v="9.5638696968000018E-4"/>
    <n v="1.3461445449230771E-11"/>
    <n v="4.3850402214276932E-4"/>
    <n v="3.402039484246154E-6"/>
    <n v="1.0829448270646154E-10"/>
    <n v="-4.8575178793846163E-12"/>
    <n v="9.6813120448615399E-13"/>
    <n v="1.5805978657846157E-5"/>
    <n v="5.889335960307692E-7"/>
    <n v="4.2595763291076933E-6"/>
    <n v="6.0510071937230785E-5"/>
    <n v="1.5113060993907693E-2"/>
    <n v="2.4471890074153853E-2"/>
    <n v="1.5118469281846156E-3"/>
    <n v="1.7790839821107692E-2"/>
    <n v="3.7752928123384623E-9"/>
    <n v="3.1553551169088111E-2"/>
    <n v="5.6795424280625684E-6"/>
    <n v="1.9142385003530747E-4"/>
    <n v="1.8986066498100475E-3"/>
    <n v="4.6155578518272566E-2"/>
    <n v="-1.2006246177704006E-3"/>
    <n v="4.818542219309094E-5"/>
    <n v="3.4215797334823097E-3"/>
    <n v="2.3257026475630369E-2"/>
    <n v="4.8450810864486601E-3"/>
    <n v="2.1216196847910025E-3"/>
    <n v="2.0470853934093921E-2"/>
    <n v="0.43887892184798688"/>
    <n v="1.9080442599570628E-3"/>
    <n v="1.8141672661553539E-2"/>
    <n v="3.9061405866279626E-3"/>
  </r>
  <r>
    <x v="3"/>
    <x v="8"/>
    <x v="1"/>
    <s v="Vanilla"/>
    <n v="0.23460000000000003"/>
    <s v="Baking"/>
    <s v="industrial composting"/>
    <n v="0.43236269812016226"/>
    <m/>
    <s v=""/>
    <n v="6.5166666666666671E-3"/>
    <n v="1.02676692276"/>
    <n v="6.614872155600001E-8"/>
    <n v="0.13108021162800002"/>
    <n v="3.7628434746E-3"/>
    <n v="4.6285092636000006E-8"/>
    <n v="6.9594805530000011E-9"/>
    <n v="2.5187298804E-10"/>
    <n v="4.2279215526000004E-3"/>
    <n v="4.4035478046000007E-4"/>
    <n v="2.4185296398000003E-2"/>
    <n v="9.3183535242000026E-3"/>
    <n v="9.1509135688200018"/>
    <n v="233.98916963400004"/>
    <n v="0.15963222574200001"/>
    <n v="13.024976281800003"/>
    <n v="1.4652970548000003E-6"/>
    <n v="0.12265544880000004"/>
    <n v="1.4162067702000002E-9"/>
    <n v="0.11903862060000003"/>
    <n v="2.977074E-4"/>
    <n v="1.8518540436000004E-9"/>
    <n v="1.1035949976000002E-9"/>
    <n v="1.9164850533000005E-10"/>
    <n v="7.2526590000000009E-4"/>
    <n v="1.488537E-4"/>
    <n v="1.1718270000000003E-4"/>
    <n v="9.1529190000000024E-4"/>
    <n v="0.38703228840000009"/>
    <n v="0.33574743810000007"/>
    <n v="6.6350745000000003E-2"/>
    <n v="3.4374816612000001"/>
    <n v="1.9181952873000003E-7"/>
    <n v="1.3135254000000001E-2"/>
    <n v="8.9617434600000008E-11"/>
    <n v="2.4163800000000005E-4"/>
    <n v="2.8152000000000004E-5"/>
    <n v="2.7165741600000002E-9"/>
    <n v="8.8550004600000003E-11"/>
    <n v="6.2956552200000015E-11"/>
    <n v="5.1846600000000009E-4"/>
    <n v="1.2620119320000002E-6"/>
    <n v="2.2709608440000001E-5"/>
    <n v="2.2850040000000002E-3"/>
    <n v="1.9648078440000003"/>
    <n v="0.12527874600000002"/>
    <n v="2.7049380000000005E-3"/>
    <n v="7.8729414000000011E-2"/>
    <n v="2.5585476000000003E-8"/>
    <n v="0.15124975890331907"/>
    <n v="2.7082816263985849E-6"/>
    <n v="3.8209596530134596E-4"/>
    <n v="6.1889615487656559E-3"/>
    <n v="5.0765746943662121E-2"/>
    <n v="1.6927747517349215E-3"/>
    <n v="5.822681013298508E-4"/>
    <n v="2.3957058339396479E-3"/>
    <n v="1.4403885931696476E-3"/>
    <n v="9.9506358513670651E-2"/>
    <s v=""/>
    <n v="5.5975539055631547E-4"/>
    <n v="5.2205644863221455E-2"/>
    <n v="1.4532949951200959E-3"/>
    <n v="2.731413644682432E-2"/>
    <n v="3.5153660972621668E-6"/>
    <s v=""/>
    <n v="0.39574311449833877"/>
    <n v="0.39574311449833877"/>
    <n v="6.0883556076667502E-4"/>
    <n v="1.1625576255600001"/>
    <n v="6.7654545760800013E-8"/>
    <n v="0.25036047022800001"/>
    <n v="4.0887028745999997E-3"/>
    <n v="5.0853520839600001E-8"/>
    <n v="8.1516255552000012E-9"/>
    <n v="5.064780455700001E-10"/>
    <n v="5.4716534526000008E-3"/>
    <n v="5.9047049239200006E-4"/>
    <n v="2.4325188706440001E-2"/>
    <n v="1.2518649424200003E-2"/>
    <n v="11.502753701220003"/>
    <n v="234.45019581810001"/>
    <n v="0.22868790874200001"/>
    <n v="16.541187357000005"/>
    <n v="1.6827020595300003E-6"/>
    <n v="1.7885501931692309E-3"/>
    <n v="1.0408391655507694E-10"/>
    <n v="3.8516995419692307E-4"/>
    <n v="6.2903121147692307E-6"/>
    <n v="7.8236185907076922E-11"/>
    <n v="1.2540962392615386E-11"/>
    <n v="7.7919699318461552E-13"/>
    <n v="8.4179283886153851E-6"/>
    <n v="9.0841614214153853E-7"/>
    <n v="3.7423367240676925E-5"/>
    <n v="1.9259460652615391E-5"/>
    <n v="1.7696544155723082E-2"/>
    <n v="0.36069260895092309"/>
    <n v="3.5182755191076923E-4"/>
    <n v="2.5447980549230777E-2"/>
    <n v="2.5887723992769237E-9"/>
    <n v="6.0071186655336534E-2"/>
    <n v="4.4397444743641317E-5"/>
    <n v="1.682112577914088E-4"/>
    <n v="3.5480504758542541E-3"/>
    <n v="3.381503260763187E-2"/>
    <n v="2.9855576960890217E-3"/>
    <n v="4.0664001842739945E-5"/>
    <n v="1.8290350501555214E-3"/>
    <n v="3.5964495466128225E-2"/>
    <n v="4.294476985031262E-2"/>
    <n v="6.480571035758977E-4"/>
    <n v="2.8005146160938233E-2"/>
    <n v="6.5250417804904677"/>
    <n v="4.4242943503387133E-4"/>
    <n v="2.6081286349706495E-2"/>
    <n v="2.6871860980285144E-3"/>
  </r>
  <r>
    <x v="3"/>
    <x v="9"/>
    <x v="1"/>
    <s v="Raspberries"/>
    <n v="0.30840000000000001"/>
    <s v="Baking"/>
    <s v="industrial composting"/>
    <n v="0.39660493827160498"/>
    <m/>
    <n v="7.2656909090909094"/>
    <n v="8.5666666666666669E-3"/>
    <n v="0.31793718776000002"/>
    <n v="8.6446680856000006E-9"/>
    <n v="8.9278187607999999E-3"/>
    <n v="2.1693034872E-3"/>
    <n v="6.2219264128000007E-8"/>
    <n v="1.34171809072E-8"/>
    <n v="6.0339313240000003E-10"/>
    <n v="8.6400198808000012E-3"/>
    <n v="8.1185718152000002E-5"/>
    <n v="3.1251115704000001E-3"/>
    <n v="3.7321048616000004E-2"/>
    <n v="16.662617821600001"/>
    <n v="24.196420472000003"/>
    <n v="0.48326530831999998"/>
    <n v="3.1212316928000003"/>
    <n v="1.7346528951200002E-6"/>
    <n v="0.16124015520000001"/>
    <n v="1.8617142708E-9"/>
    <n v="0.15648555240000003"/>
    <n v="3.9135960000000002E-4"/>
    <n v="2.4344065944000003E-9"/>
    <n v="1.4507617104000002E-9"/>
    <n v="2.5193690982000002E-10"/>
    <n v="9.5341860000000003E-4"/>
    <n v="1.9567980000000001E-4"/>
    <n v="1.5404580000000001E-4"/>
    <n v="1.2032226000000001E-3"/>
    <n v="0.50878413360000008"/>
    <n v="0.44136619740000005"/>
    <n v="8.7223229999999999E-2"/>
    <n v="4.5188377847999996"/>
    <n v="2.5216173342000001E-7"/>
    <n v="1.7267316000000001E-2"/>
    <n v="1.1780910839999999E-10"/>
    <n v="3.1765200000000003E-4"/>
    <n v="3.7008000000000002E-5"/>
    <n v="3.5711486400000002E-9"/>
    <n v="1.1640588839999999E-10"/>
    <n v="8.2761298800000007E-11"/>
    <n v="6.8156400000000006E-4"/>
    <n v="1.6590131280000001E-6"/>
    <n v="2.9853551760000001E-5"/>
    <n v="3.0038160000000003E-3"/>
    <n v="2.5828931760000002"/>
    <n v="0.164688684"/>
    <n v="3.555852E-3"/>
    <n v="0.103495956"/>
    <n v="3.3634104000000002E-8"/>
    <n v="6.4587882205298208E-2"/>
    <n v="4.2529740190983824E-7"/>
    <n v="2.529359176284348E-4"/>
    <n v="3.9320261139283415E-3"/>
    <n v="6.8107062359615791E-2"/>
    <n v="3.1116648636998583E-3"/>
    <n v="1.0784685906670682E-3"/>
    <n v="4.4988016145832543E-3"/>
    <n v="6.7943032368719626E-4"/>
    <n v="1.353607699079977E-2"/>
    <s v=""/>
    <n v="9.612979181808257E-4"/>
    <n v="5.5228327513661231E-3"/>
    <n v="3.6480102687458187E-3"/>
    <n v="1.278679687699415E-2"/>
    <n v="4.2209593406044099E-6"/>
    <n v="2.2407390763636363"/>
    <n v="0.18270793305193733"/>
    <n v="2.4234470094155736"/>
    <n v="3.7283800144854978E-3"/>
    <n v="0.49644465896000001"/>
    <n v="1.06241914648E-8"/>
    <n v="0.16573102316080005"/>
    <n v="2.5976710872E-3"/>
    <n v="6.8224819362399998E-8"/>
    <n v="1.4984348506000002E-8"/>
    <n v="9.3809134102000012E-10"/>
    <n v="1.0275002480800002E-2"/>
    <n v="2.7852453127999997E-4"/>
    <n v="3.3090109221600001E-3"/>
    <n v="4.1528087216000001E-2"/>
    <n v="19.754295131199999"/>
    <n v="24.802475353400006"/>
    <n v="0.57404439031999999"/>
    <n v="7.7435654335999997"/>
    <n v="2.0204487325400004E-6"/>
    <n v="7.6376101378461544E-4"/>
    <n v="1.6344909945846155E-11"/>
    <n v="2.5497080486276929E-4"/>
    <n v="3.996417057230769E-6"/>
    <n v="1.0496126055753846E-10"/>
    <n v="2.3052843855384619E-11"/>
    <n v="1.443217447723077E-12"/>
    <n v="1.5807696124307696E-5"/>
    <n v="4.2849927889230763E-7"/>
    <n v="5.0907860340923075E-6"/>
    <n v="6.3889364947692303E-5"/>
    <n v="3.0391223278769228E-2"/>
    <n v="3.8157654389846161E-2"/>
    <n v="8.83145215876923E-4"/>
    <n v="1.1913177590153846E-2"/>
    <n v="3.1083826654461545E-9"/>
    <n v="2.7554677067243748E-2"/>
    <n v="7.5554105647530397E-6"/>
    <n v="1.2131615954599436E-4"/>
    <n v="2.445849475247573E-3"/>
    <n v="4.9391943341617825E-2"/>
    <n v="5.9917668385179191E-3"/>
    <n v="8.3638406214923719E-5"/>
    <n v="3.7988000054440885E-3"/>
    <n v="1.8449849756184061E-2"/>
    <n v="6.3372657032458564E-3"/>
    <n v="2.5004022011772685E-3"/>
    <n v="5.3479789420872274E-2"/>
    <n v="0.74973201516418231"/>
    <n v="1.2143274490533998E-3"/>
    <n v="1.3238894191480098E-2"/>
    <n v="3.5124382880287758E-3"/>
  </r>
  <r>
    <x v="3"/>
    <x v="9"/>
    <x v="1"/>
    <s v="Strawberries"/>
    <n v="0.30840000000000001"/>
    <s v="Baking"/>
    <s v="industrial composting"/>
    <n v="0.39660493827160498"/>
    <m/>
    <n v="3.2678820526666668"/>
    <n v="8.5666666666666669E-3"/>
    <n v="0.10957821874399999"/>
    <n v="4.8867844792000002E-9"/>
    <n v="1.8413572185600004E-2"/>
    <n v="5.0511281663999992E-4"/>
    <n v="1.1522882223200001E-8"/>
    <n v="3.5707051608000002E-9"/>
    <n v="1.0725355094400001E-10"/>
    <n v="1.3743195687200001E-3"/>
    <n v="2.0743426039999999E-5"/>
    <n v="1.0112794155199998E-3"/>
    <n v="5.5034535119999999E-3"/>
    <n v="2.5080415353600003"/>
    <n v="15.907319493600001"/>
    <n v="1.3702229270400001"/>
    <n v="1.65770216072"/>
    <n v="6.6683874295999998E-7"/>
    <n v="0.16124015520000001"/>
    <n v="1.8617142708E-9"/>
    <n v="0.15648555240000003"/>
    <n v="3.9135960000000002E-4"/>
    <n v="2.4344065944000003E-9"/>
    <n v="1.4507617104000002E-9"/>
    <n v="2.5193690982000002E-10"/>
    <n v="9.5341860000000003E-4"/>
    <n v="1.9567980000000001E-4"/>
    <n v="1.5404580000000001E-4"/>
    <n v="1.2032226000000001E-3"/>
    <n v="0.50878413360000008"/>
    <n v="0.44136619740000005"/>
    <n v="8.7223229999999999E-2"/>
    <n v="4.5188377847999996"/>
    <n v="2.5216173342000001E-7"/>
    <n v="1.7267316000000001E-2"/>
    <n v="1.1780910839999999E-10"/>
    <n v="3.1765200000000003E-4"/>
    <n v="3.7008000000000002E-5"/>
    <n v="3.5711486400000002E-9"/>
    <n v="1.1640588839999999E-10"/>
    <n v="8.2761298800000007E-11"/>
    <n v="6.8156400000000006E-4"/>
    <n v="1.6590131280000001E-6"/>
    <n v="2.9853551760000001E-5"/>
    <n v="3.0038160000000003E-3"/>
    <n v="2.5828931760000002"/>
    <n v="0.164688684"/>
    <n v="3.555852E-3"/>
    <n v="0.103495956"/>
    <n v="3.3634104000000002E-8"/>
    <n v="3.7480198993608951E-2"/>
    <n v="2.7486542411870955E-7"/>
    <n v="2.6741291596670582E-4"/>
    <n v="1.4129846511959855E-3"/>
    <n v="1.7498183126730567E-2"/>
    <n v="1.0669358186514637E-3"/>
    <n v="5.0808601512254692E-4"/>
    <n v="1.3175912590487617E-3"/>
    <n v="5.3198792101865581E-4"/>
    <n v="4.8890838356951743E-3"/>
    <s v=""/>
    <n v="2.7249760278999079E-4"/>
    <n v="3.6770767245745098E-3"/>
    <n v="9.2845613013745037E-3"/>
    <n v="1.0370099425328251E-2"/>
    <n v="1.9901677114977804E-6"/>
    <n v="1.0078148250423999"/>
    <n v="8.8578964624241682E-2"/>
    <n v="1.0963937896666416"/>
    <n v="1.6867596764102179E-3"/>
    <n v="0.28808568994399997"/>
    <n v="6.8663078584000007E-9"/>
    <n v="0.17521677658560003"/>
    <n v="9.3348041664000005E-4"/>
    <n v="1.7528437457600001E-8"/>
    <n v="5.1378727596000003E-9"/>
    <n v="4.4195175956400002E-10"/>
    <n v="3.0093021687199999E-3"/>
    <n v="2.1808223916800002E-4"/>
    <n v="1.1951787672799998E-3"/>
    <n v="9.7104921120000007E-3"/>
    <n v="5.5997188449599999"/>
    <n v="16.513374375000001"/>
    <n v="1.4610020090400002"/>
    <n v="6.2800359015199998"/>
    <n v="9.5263458038000002E-7"/>
    <n v="4.4320875375999995E-4"/>
    <n v="1.0563550551384616E-11"/>
    <n v="2.695642716701539E-4"/>
    <n v="1.4361237179076924E-6"/>
    <n v="2.6966826857846154E-11"/>
    <n v="7.9044196301538467E-12"/>
    <n v="6.7992578394461536E-13"/>
    <n v="4.6296956441846157E-6"/>
    <n v="3.355111371815385E-7"/>
    <n v="1.8387365650461536E-6"/>
    <n v="1.4939218633846156E-5"/>
    <n v="8.6149520691692315E-3"/>
    <n v="2.5405191346153849E-2"/>
    <n v="2.2476953985230775E-3"/>
    <n v="9.6615936946461527E-3"/>
    <n v="1.465591662123077E-9"/>
    <n v="1.5741999782764565E-2"/>
    <n v="4.8649843131192141E-6"/>
    <n v="1.2826783086449474E-4"/>
    <n v="8.6533627605156634E-4"/>
    <n v="1.149285754251461E-2"/>
    <n v="2.0359298645273986E-3"/>
    <n v="3.6916392485435425E-5"/>
    <n v="1.0005800562098378E-3"/>
    <n v="1.4431626993982687E-2"/>
    <n v="2.2667927611649814E-3"/>
    <n v="4.9724007130010528E-4"/>
    <n v="1.1877652160211015E-2"/>
    <n v="0.49816020344789391"/>
    <n v="3.0976273786639916E-3"/>
    <n v="1.071640769364446E-2"/>
    <n v="1.6372670952078043E-3"/>
  </r>
  <r>
    <x v="3"/>
    <x v="0"/>
    <x v="1"/>
    <s v="Sugar"/>
    <n v="0.2056"/>
    <s v="Baking"/>
    <s v="industrial composting"/>
    <n v="0.39660493827160487"/>
    <m/>
    <s v=""/>
    <n v="5.7111111111111112E-3"/>
    <n v="0.15339816205600001"/>
    <n v="2.5144771032E-9"/>
    <n v="2.0361541310400001E-2"/>
    <n v="6.8340829368000006E-4"/>
    <n v="2.6841297935999998E-8"/>
    <n v="-2.4283220680000002E-9"/>
    <n v="5.2616058208000001E-11"/>
    <n v="3.4119531768000001E-3"/>
    <n v="3.6183940807999996E-5"/>
    <n v="1.09063525872E-3"/>
    <n v="1.4430103025600001E-2"/>
    <n v="2.2434629343200001"/>
    <n v="6.5661752400000006"/>
    <n v="0.37009276776000005"/>
    <n v="1.9857242957600003"/>
    <n v="8.8476810208000004E-7"/>
    <n v="0.10749343680000002"/>
    <n v="1.2411428472E-9"/>
    <n v="0.10432370160000001"/>
    <n v="2.6090640000000001E-4"/>
    <n v="1.6229377296000001E-9"/>
    <n v="9.6717447360000018E-10"/>
    <n v="1.6795793988000001E-10"/>
    <n v="6.3561240000000005E-4"/>
    <n v="1.3045320000000001E-4"/>
    <n v="1.0269720000000001E-4"/>
    <n v="8.0214840000000006E-4"/>
    <n v="0.33918942240000005"/>
    <n v="0.29424413160000001"/>
    <n v="5.8148819999999997E-2"/>
    <n v="3.0125585232000001"/>
    <n v="1.6810782228E-7"/>
    <n v="1.1511544E-2"/>
    <n v="7.85394056E-11"/>
    <n v="2.1176800000000004E-4"/>
    <n v="2.4672E-5"/>
    <n v="2.38076576E-9"/>
    <n v="7.76039256E-11"/>
    <n v="5.5174199200000002E-11"/>
    <n v="4.5437600000000004E-4"/>
    <n v="1.1060087520000001E-6"/>
    <n v="1.990236784E-5"/>
    <n v="2.0025440000000002E-3"/>
    <n v="1.7219287840000002"/>
    <n v="0.109792456"/>
    <n v="2.370568E-3"/>
    <n v="6.8997303999999995E-2"/>
    <n v="2.2422736E-8"/>
    <n v="3.5439885968345054E-2"/>
    <n v="1.5348537514763206E-7"/>
    <n v="1.9061573060476217E-4"/>
    <n v="1.4667295649449161E-3"/>
    <n v="3.079176251705178E-2"/>
    <n v="-2.8730806814026687E-4"/>
    <n v="3.1701152830685152E-4"/>
    <n v="1.9711277026271254E-3"/>
    <n v="4.0919118283081157E-4"/>
    <n v="4.9629452445311972E-3"/>
    <s v=""/>
    <n v="2.094726671709502E-4"/>
    <n v="1.5520754931483782E-3"/>
    <n v="2.7365088703045618E-3"/>
    <n v="8.3674997269308875E-3"/>
    <n v="2.2464276629677326E-6"/>
    <s v=""/>
    <n v="8.8129918041695121E-2"/>
    <n v="8.8129918041695121E-2"/>
    <n v="1.3558448929491557E-4"/>
    <n v="0.27240314285600004"/>
    <n v="3.8341593560000002E-9"/>
    <n v="0.12489701091040001"/>
    <n v="9.6898669368000007E-4"/>
    <n v="3.0845001425599996E-8"/>
    <n v="-1.3835436688E-9"/>
    <n v="2.7574819728800001E-10"/>
    <n v="4.5019415768000007E-3"/>
    <n v="1.6774314956E-4"/>
    <n v="1.21323482656E-3"/>
    <n v="1.7234795425600004E-2"/>
    <n v="4.3045811407199999"/>
    <n v="6.9702118276000009"/>
    <n v="0.43061215576000006"/>
    <n v="5.0672801229599997"/>
    <n v="1.0752986603600001E-6"/>
    <n v="4.1908175824000005E-4"/>
    <n v="5.8987067015384616E-12"/>
    <n v="1.9214924755446154E-4"/>
    <n v="1.4907487595076924E-6"/>
    <n v="4.7453848347076913E-11"/>
    <n v="-2.1285287212307691E-12"/>
    <n v="4.2422799582769231E-13"/>
    <n v="6.9260639643076938E-6"/>
    <n v="2.5806638393846151E-7"/>
    <n v="1.8665151177846154E-6"/>
    <n v="2.6515069885538467E-5"/>
    <n v="6.6224325241846151E-3"/>
    <n v="1.0723402811692309E-2"/>
    <n v="6.6248023963076934E-4"/>
    <n v="7.7958155737846146E-3"/>
    <n v="1.6543056313230771E-9"/>
    <n v="1.5049793499392349E-2"/>
    <n v="2.7111065622314662E-6"/>
    <n v="9.1437616680417451E-5"/>
    <n v="9.0612647001572333E-4"/>
    <n v="2.1984876901285758E-2"/>
    <n v="-5.7465317314176183E-4"/>
    <n v="2.2832383685198824E-5"/>
    <n v="1.6282311682200255E-3"/>
    <n v="1.110725150029076E-2"/>
    <n v="2.3131246498636344E-3"/>
    <n v="1.0089894665429051E-3"/>
    <n v="9.5979571398839402E-3"/>
    <n v="0.20953329388346856"/>
    <n v="9.1129268639600954E-4"/>
    <n v="8.662024004076176E-3"/>
    <n v="1.8645552093829807E-3"/>
  </r>
  <r>
    <x v="3"/>
    <x v="9"/>
    <x v="1"/>
    <s v="Lemon"/>
    <n v="0.1028"/>
    <s v="Baking"/>
    <s v="industrial composting"/>
    <n v="0.39660493827160487"/>
    <m/>
    <n v="0.9790539545454543"/>
    <n v="2.8555555555555556E-3"/>
    <n v="3.9091954061333339E-2"/>
    <n v="1.5901999730666669E-9"/>
    <n v="3.6094674085333333E-3"/>
    <n v="1.5705401584E-4"/>
    <n v="3.0482077813333335E-9"/>
    <n v="8.0030821146666659E-10"/>
    <n v="1.8549724754666666E-11"/>
    <n v="3.1189130045333329E-4"/>
    <n v="5.9061252925333342E-6"/>
    <n v="8.5649492213333344E-5"/>
    <n v="1.2560321250666667E-3"/>
    <n v="1.5659014728799932"/>
    <n v="1.4895567856"/>
    <n v="0.75503563973333332"/>
    <n v="0.45096478759999997"/>
    <n v="2.0895247248000001E-7"/>
    <n v="5.3746718400000011E-2"/>
    <n v="6.2057142360000002E-10"/>
    <n v="5.2161850800000006E-2"/>
    <n v="1.3045320000000001E-4"/>
    <n v="8.1146886480000003E-10"/>
    <n v="4.8358723680000009E-10"/>
    <n v="8.3978969940000006E-11"/>
    <n v="3.1780620000000003E-4"/>
    <n v="6.5226600000000003E-5"/>
    <n v="5.1348600000000005E-5"/>
    <n v="4.0107420000000003E-4"/>
    <n v="0.16959471120000003"/>
    <n v="0.14712206580000001"/>
    <n v="2.9074409999999998E-2"/>
    <n v="1.5062792616"/>
    <n v="8.4053911140000002E-8"/>
    <n v="5.7557720000000001E-3"/>
    <n v="3.92697028E-11"/>
    <n v="1.0588400000000002E-4"/>
    <n v="1.2336E-5"/>
    <n v="1.19038288E-9"/>
    <n v="3.88019628E-11"/>
    <n v="2.7587099600000001E-11"/>
    <n v="2.2718800000000002E-4"/>
    <n v="5.5300437600000003E-7"/>
    <n v="9.9511839199999998E-6"/>
    <n v="1.0012720000000001E-3"/>
    <n v="0.86096439200000008"/>
    <n v="5.4896227999999998E-2"/>
    <n v="1.185284E-3"/>
    <n v="3.4498651999999998E-2"/>
    <n v="1.1211368E-8"/>
    <n v="1.2827223034901265E-2"/>
    <n v="9.0071478565126155E-8"/>
    <n v="8.5278852115769187E-5"/>
    <n v="4.538647562336129E-4"/>
    <n v="5.0413430519933222E-3"/>
    <n v="2.746726731345629E-4"/>
    <n v="1.4958649670928322E-4"/>
    <n v="3.7517829121266471E-4"/>
    <n v="1.7486954663781834E-4"/>
    <n v="6.0112122996096773E-4"/>
    <s v=""/>
    <n v="1.2635085837520662E-4"/>
    <n v="3.7666749454603934E-4"/>
    <n v="4.9904946198680144E-3"/>
    <n v="3.2889254400785659E-3"/>
    <n v="6.3554731164290466E-7"/>
    <n v="0.10064674652727271"/>
    <n v="2.8766301964557296E-2"/>
    <n v="0.12941304849183"/>
    <n v="1.9909699767973844E-4"/>
    <n v="9.859444446133335E-2"/>
    <n v="2.2500410994666672E-9"/>
    <n v="5.5877202208533337E-2"/>
    <n v="2.9984321584E-4"/>
    <n v="5.0500595261333335E-9"/>
    <n v="1.3226974110666666E-9"/>
    <n v="1.3011579429466668E-10"/>
    <n v="8.5688550045333333E-4"/>
    <n v="7.1685729668533347E-5"/>
    <n v="1.4694927613333335E-4"/>
    <n v="2.6583783250666666E-3"/>
    <n v="2.596460576079993"/>
    <n v="1.6915750794000002"/>
    <n v="0.78529533373333327"/>
    <n v="1.9917427012"/>
    <n v="3.0421775162000001E-7"/>
    <n v="1.5168376070974363E-4"/>
    <n v="3.4616016914871805E-12"/>
    <n v="8.5964926474666671E-5"/>
    <n v="4.6129725513846154E-7"/>
    <n v="7.7693223478974353E-12"/>
    <n v="2.0349190939487177E-12"/>
    <n v="2.0017814506871797E-13"/>
    <n v="1.3182853853128205E-6"/>
    <n v="1.1028573795158977E-7"/>
    <n v="2.2607580943589746E-7"/>
    <n v="4.0898128077948716E-6"/>
    <n v="3.9945547324307584E-3"/>
    <n v="2.6024231990769233E-3"/>
    <n v="1.2081466672820512E-3"/>
    <n v="3.0642195403076922E-3"/>
    <n v="4.6802731018461544E-10"/>
    <n v="5.3928030051760912E-3"/>
    <n v="1.5939343069595344E-6"/>
    <n v="4.0903003178587166E-5"/>
    <n v="2.7769753055972482E-4"/>
    <n v="3.2383143157524506E-3"/>
    <n v="5.2198957176093313E-4"/>
    <n v="1.0685583731746141E-5"/>
    <n v="2.7721520340196441E-4"/>
    <n v="4.7435068997082998E-3"/>
    <n v="2.7140845390536143E-4"/>
    <n v="1.2932866777549211E-4"/>
    <n v="6.1044518791638904E-3"/>
    <n v="5.0333506055311214E-2"/>
    <n v="1.6659191936376071E-3"/>
    <n v="3.3970173373890156E-3"/>
    <n v="5.2235217831930888E-4"/>
  </r>
  <r>
    <x v="4"/>
    <x v="5"/>
    <x v="1"/>
    <s v="Broth"/>
    <n v="9.7631999999999994"/>
    <s v="Boiling (unspecified)"/>
    <s v="industrial composting"/>
    <n v="0.42474549725920119"/>
    <m/>
    <s v=""/>
    <n v="5.6762790697674419E-2"/>
    <n v="1.5804822976457145"/>
    <n v="2.2567569852342857E-8"/>
    <n v="1.1032990913005716"/>
    <n v="4.571131216320001E-3"/>
    <n v="7.3324014220800009E-8"/>
    <n v="2.5633069599085715E-8"/>
    <n v="1.1256793304502858E-9"/>
    <n v="8.0455172659199999E-3"/>
    <n v="3.9862329675428572E-4"/>
    <n v="2.9905695578057146E-3"/>
    <n v="2.3609565504000004E-2"/>
    <n v="10.214944100845715"/>
    <n v="24.448556332799999"/>
    <n v="0.74900649678171427"/>
    <n v="32.398943488457142"/>
    <n v="1.3953165148799999E-5"/>
    <n v="1.9241132964480001"/>
    <n v="6.8911917038495985E-8"/>
    <n v="0.13678243199999998"/>
    <n v="3.484651956768E-3"/>
    <n v="1.406226500352E-8"/>
    <n v="7.9796035595519983E-9"/>
    <n v="4.3243771929983999E-9"/>
    <n v="2.42940195216E-3"/>
    <n v="5.2041141316799995E-4"/>
    <n v="9.8397727775999992E-4"/>
    <n v="6.6377580407999993E-3"/>
    <n v="4.8841134382079989"/>
    <n v="2.8174974508799999"/>
    <n v="0.50451863212799997"/>
    <n v="30.367145052864"/>
    <n v="2.9224011993983998E-6"/>
    <n v="0.54664156799999997"/>
    <n v="3.7295521631999998E-9"/>
    <n v="1.0056096E-2"/>
    <n v="1.171584E-3"/>
    <n v="1.1305395071999999E-7"/>
    <n v="3.6851296031999994E-9"/>
    <n v="2.6200230623999998E-9"/>
    <n v="2.1576672000000002E-2"/>
    <n v="5.2520353344E-5"/>
    <n v="9.4509142847999997E-4"/>
    <n v="9.5093568000000003E-2"/>
    <n v="81.768166847999993"/>
    <n v="5.2136464319999991"/>
    <n v="0.112569696"/>
    <n v="3.2764322879999996"/>
    <n v="1.0647745919999999E-6"/>
    <n v="0.52706948073363846"/>
    <n v="3.811316567681728E-6"/>
    <n v="1.9079391405966296E-3"/>
    <n v="1.3967221972853916E-2"/>
    <n v="0.20009426727360563"/>
    <n v="7.7452991900679663E-3"/>
    <n v="9.2776971462694199E-3"/>
    <n v="1.4033451630917172E-2"/>
    <n v="2.3700029871025832E-3"/>
    <n v="2.0124624510316855E-2"/>
    <s v=""/>
    <n v="4.7138235267204422E-3"/>
    <n v="7.2323407059094545E-3"/>
    <n v="8.6814330622987188E-3"/>
    <n v="0.10905471211296884"/>
    <n v="3.7479520487490975E-5"/>
    <s v=""/>
    <n v="0.92631358483032122"/>
    <n v="0.92631358483032122"/>
    <n v="1.4250978228158788E-3"/>
    <n v="4.0512371620937149"/>
    <n v="9.5209039054038847E-8"/>
    <n v="1.2501376193005715"/>
    <n v="9.2273671730880007E-3"/>
    <n v="2.0044022994432E-7"/>
    <n v="3.7297802761837716E-8"/>
    <n v="8.0700795858486861E-9"/>
    <n v="3.2051591218080003E-2"/>
    <n v="9.7155506326628569E-4"/>
    <n v="4.9196382640457146E-3"/>
    <n v="0.12534089154479999"/>
    <n v="96.86722438705371"/>
    <n v="32.479700215679998"/>
    <n v="1.3660948249097142"/>
    <n v="66.042520829321134"/>
    <n v="1.7940340940198397E-5"/>
    <n v="6.2326725570672533E-3"/>
    <n v="1.464754446985213E-10"/>
    <n v="1.9232886450778024E-3"/>
    <n v="1.4195949497058462E-5"/>
    <n v="3.0836958452972306E-10"/>
    <n v="5.7381235018211869E-11"/>
    <n v="1.2415507055151825E-11"/>
    <n v="4.9310140335507694E-5"/>
    <n v="1.4947000973327473E-6"/>
    <n v="7.5686742523780226E-6"/>
    <n v="1.9283214083815384E-4"/>
    <n v="0.14902649905700571"/>
    <n v="4.9968769562584614E-2"/>
    <n v="2.1016843460149449E-3"/>
    <n v="0.1016038781989556"/>
    <n v="2.7600524523382148E-8"/>
    <n v="0.19781667750098794"/>
    <n v="6.2213829906755685E-5"/>
    <n v="8.5151100204796846E-4"/>
    <n v="7.5851395741351356E-3"/>
    <n v="9.4518582803147094E-2"/>
    <n v="1.3196446560856083E-2"/>
    <n v="5.7708895967831535E-4"/>
    <n v="7.0625970246304577E-3"/>
    <n v="5.8434600832747374E-2"/>
    <n v="7.8682483323113152E-3"/>
    <n v="4.1525588142523823E-3"/>
    <n v="0.13675289672170118"/>
    <n v="0.83544741256423372"/>
    <n v="2.5800983888081734E-3"/>
    <n v="0.10325372782873823"/>
    <n v="2.8413100417965225E-2"/>
  </r>
  <r>
    <x v="4"/>
    <x v="10"/>
    <x v="1"/>
    <s v="Beef"/>
    <n v="1.0848"/>
    <s v="Boiling (unspecified)"/>
    <s v="industrial composting"/>
    <n v="0.42474549725920119"/>
    <m/>
    <n v="5.2430406923076927"/>
    <n v="6.3069767441860467E-3"/>
    <n v="27.10720710857143"/>
    <n v="1.5139367758628574E-7"/>
    <n v="2.0361826176000002"/>
    <n v="4.2834569321142858E-2"/>
    <n v="2.5166785055999998E-6"/>
    <n v="3.9237126116571435E-7"/>
    <n v="1.1278605161142859E-8"/>
    <n v="0.36892537028571432"/>
    <n v="1.3700867478857143E-3"/>
    <n v="8.3051465101714295E-2"/>
    <n v="1.6271889970285713"/>
    <n v="147.84083825828571"/>
    <n v="1742.4993627428573"/>
    <n v="2.6246977755428578"/>
    <n v="95.592021202285721"/>
    <n v="3.961781343085714E-5"/>
    <n v="0.21379036627200002"/>
    <n v="7.6568796709439989E-9"/>
    <n v="1.5198047999999997E-2"/>
    <n v="3.8718355075200003E-4"/>
    <n v="1.5624738892800001E-9"/>
    <n v="8.8662261772799994E-10"/>
    <n v="4.8048635477760004E-10"/>
    <n v="2.6993355024000003E-4"/>
    <n v="5.7823490351999997E-5"/>
    <n v="1.0933080864E-4"/>
    <n v="7.3752867119999998E-4"/>
    <n v="0.54267927091199997"/>
    <n v="0.31305527231999997"/>
    <n v="5.6057625792E-2"/>
    <n v="3.374127228096"/>
    <n v="3.247112443776E-7"/>
    <n v="6.0737951999999998E-2"/>
    <n v="4.1439468479999997E-10"/>
    <n v="1.1173440000000001E-3"/>
    <n v="1.30176E-4"/>
    <n v="1.2561550079999999E-8"/>
    <n v="4.0945884479999995E-10"/>
    <n v="2.9111367359999999E-10"/>
    <n v="2.3974080000000002E-3"/>
    <n v="5.8355948160000003E-6"/>
    <n v="1.0501015871999999E-4"/>
    <n v="1.0565952E-2"/>
    <n v="9.0853518720000004"/>
    <n v="0.57929404799999995"/>
    <n v="1.2507743999999999E-2"/>
    <n v="0.36404803200000002"/>
    <n v="1.18308288E-7"/>
    <n v="3.5623876103944543"/>
    <n v="6.3835473957075538E-6"/>
    <n v="3.1324881581465151E-3"/>
    <n v="6.5620669704259019E-2"/>
    <n v="2.5264343286226749"/>
    <n v="8.1749355839654869E-2"/>
    <n v="1.3853414097033065E-2"/>
    <n v="0.16269795507093665"/>
    <n v="3.4974671385679963E-3"/>
    <n v="0.34061306782156769"/>
    <s v=""/>
    <n v="7.6628649783903602E-3"/>
    <n v="0.38820564111649741"/>
    <n v="1.7115491025248529E-2"/>
    <n v="0.16402199436518725"/>
    <n v="8.3691877138590556E-5"/>
    <n v="5.6876505430153852"/>
    <n v="7.3370824237571535"/>
    <n v="13.02473296677254"/>
    <n v="2.00380507181116E-2"/>
    <n v="27.381735426843431"/>
    <n v="1.5946495194202974E-7"/>
    <n v="2.0524980095999998"/>
    <n v="4.335192887189486E-2"/>
    <n v="2.5308025295692796E-6"/>
    <n v="3.9366734262824232E-7"/>
    <n v="1.205020518952046E-8"/>
    <n v="0.37159271183595433"/>
    <n v="1.4337458330537143E-3"/>
    <n v="8.32658060690743E-2"/>
    <n v="1.6384924776997714"/>
    <n v="157.46886940119771"/>
    <n v="1743.3917120631775"/>
    <n v="2.6932631453348579"/>
    <n v="99.330196462381721"/>
    <n v="4.0060832963234743E-5"/>
    <n v="4.2125746810528358E-2"/>
    <n v="2.4533069529543036E-10"/>
    <n v="3.1576892455384615E-3"/>
    <n v="6.6695275187530557E-5"/>
    <n v="3.8935423531835069E-9"/>
    <n v="6.0564206558191131E-10"/>
    <n v="1.8538777214646861E-11"/>
    <n v="5.7168109513223747E-4"/>
    <n v="2.2057628200826373E-6"/>
    <n v="1.2810124010626816E-4"/>
    <n v="2.520757657999648E-3"/>
    <n v="0.24225979907876571"/>
    <n v="2.6821410954818115"/>
    <n v="4.1434817620536277E-3"/>
    <n v="0.15281568686520264"/>
    <n v="6.163205071266884E-8"/>
    <n v="1.4476778140388089"/>
    <n v="1.064443562531519E-4"/>
    <n v="1.4040851720844066E-3"/>
    <n v="3.8377967643130485E-2"/>
    <n v="1.7615605128835943"/>
    <n v="0.14758980641033129"/>
    <n v="1.0448733014579718E-3"/>
    <n v="0.13313310507967621"/>
    <n v="8.8792553044235722E-2"/>
    <n v="0.14960813566451725"/>
    <n v="9.5964033202865034E-2"/>
    <n v="0.41781492774570383"/>
    <n v="49.396461177584122"/>
    <n v="5.3255315263601843E-3"/>
    <n v="0.15952229461295958"/>
    <n v="6.5577692382651834E-2"/>
  </r>
  <r>
    <x v="4"/>
    <x v="0"/>
    <x v="1"/>
    <s v="Pasta"/>
    <n v="4.9976000000000012"/>
    <s v="Baking"/>
    <s v="industrial composting"/>
    <n v="0.37202239161505479"/>
    <m/>
    <n v="4.0569082692307692"/>
    <n v="2.9055813953488378E-2"/>
    <n v="4.944994512760001"/>
    <n v="7.7959236596000015E-8"/>
    <n v="0.4912080818920001"/>
    <n v="2.2447434806920005E-2"/>
    <n v="3.9235547892800009E-7"/>
    <n v="1.7123473535560002E-7"/>
    <n v="3.7275771537200012E-9"/>
    <n v="5.2289591442800015E-2"/>
    <n v="1.7965573133640006E-3"/>
    <n v="4.4597850251600013E-2"/>
    <n v="0.20389946625520006"/>
    <n v="35.235203980000009"/>
    <n v="546.89388986800009"/>
    <n v="2.4580933235880003"/>
    <n v="58.027298520800016"/>
    <n v="2.3945896699800003E-5"/>
    <n v="2.6128852128000011"/>
    <n v="3.0168946951200007E-8"/>
    <n v="2.5358372136000007"/>
    <n v="6.3419544000000013E-3"/>
    <n v="3.9449385201600014E-8"/>
    <n v="2.3509490025600009E-8"/>
    <n v="4.0826196514800011E-9"/>
    <n v="1.5450080400000003E-2"/>
    <n v="3.1709772000000007E-3"/>
    <n v="2.4963012000000008E-3"/>
    <n v="1.9498136400000008E-2"/>
    <n v="8.244810590400002"/>
    <n v="7.1523077436000024"/>
    <n v="1.4134462200000002"/>
    <n v="73.227443947200015"/>
    <n v="4.0862629018800013E-6"/>
    <n v="0.27981562400000004"/>
    <n v="1.9090881976000003E-9"/>
    <n v="5.1475280000000019E-3"/>
    <n v="5.9971200000000018E-4"/>
    <n v="5.7870208960000012E-8"/>
    <n v="1.8863491176000004E-9"/>
    <n v="1.3411409432000003E-9"/>
    <n v="1.1044696000000003E-2"/>
    <n v="2.6884189392000006E-5"/>
    <n v="4.8377467664000013E-4"/>
    <n v="4.8676624000000016E-2"/>
    <n v="41.85559966400001"/>
    <n v="2.6687683760000005"/>
    <n v="5.7622328000000014E-2"/>
    <n v="1.6771445840000003"/>
    <n v="5.4503825600000015E-7"/>
    <n v="1.0196909864210717"/>
    <n v="4.4049060995712468E-6"/>
    <n v="4.6276820091321856E-3"/>
    <n v="4.4485506259782807E-2"/>
    <n v="0.48882988699040542"/>
    <n v="4.08325026311313E-2"/>
    <n v="1.0520756234146795E-2"/>
    <n v="3.4494905662301477E-2"/>
    <n v="1.2183341626133323E-2"/>
    <n v="0.19462567101895492"/>
    <s v=""/>
    <n v="4.152663902476969E-3"/>
    <n v="0.1239651931318425"/>
    <n v="2.4969537368229162E-2"/>
    <n v="0.21950780332196729"/>
    <n v="5.9701188296935258E-5"/>
    <n v="20.274804766307696"/>
    <n v="2.2229505426719722"/>
    <n v="22.49775530897967"/>
    <n v="3.4611931244584108E-2"/>
    <n v="7.8376953495600024"/>
    <n v="1.1003727174480001E-7"/>
    <n v="3.032192823492001"/>
    <n v="2.9389101206920006E-2"/>
    <n v="4.8967507308960015E-7"/>
    <n v="1.9663057449880005E-7"/>
    <n v="9.151337748400004E-9"/>
    <n v="7.8784367842800032E-2"/>
    <n v="4.9944187027560014E-3"/>
    <n v="4.7577926128240015E-2"/>
    <n v="0.27207422665520009"/>
    <n v="85.335614234400026"/>
    <n v="556.71496598760007"/>
    <n v="3.9291618715880006"/>
    <n v="132.93188705200001"/>
    <n v="2.8577197857680006E-5"/>
    <n v="1.2057992845476926E-2"/>
    <n v="1.6928811037661541E-10"/>
    <n v="4.6649120361415396E-3"/>
    <n v="4.521400185680001E-5"/>
    <n v="7.5334626629169257E-10"/>
    <n v="3.0250857615200005E-10"/>
    <n v="1.4078981151384621E-11"/>
    <n v="1.2120671975815389E-4"/>
    <n v="7.6837210811630796E-6"/>
    <n v="7.3196809428061559E-5"/>
    <n v="4.1857573331569243E-4"/>
    <n v="0.13128556036061542"/>
    <n v="0.85648456305784626"/>
    <n v="6.0448644178276931E-3"/>
    <n v="0.20451059546461539"/>
    <n v="4.3964919781046163E-8"/>
    <n v="0.46309068310488782"/>
    <n v="8.3070912605919602E-5"/>
    <n v="2.3664646192326473E-3"/>
    <n v="2.937441100692614E-2"/>
    <n v="0.36129252852912114"/>
    <n v="8.3709234453055226E-2"/>
    <n v="8.3418491841769462E-4"/>
    <n v="2.9499278164368817E-2"/>
    <n v="0.35277397107386677"/>
    <n v="9.7048074243782839E-2"/>
    <n v="1.6209380823048975E-2"/>
    <n v="0.18502771695393253"/>
    <n v="17.958378259550212"/>
    <n v="8.8122624494072453E-3"/>
    <n v="0.24232096026127781"/>
    <n v="5.2859243287033293E-2"/>
  </r>
  <r>
    <x v="4"/>
    <x v="2"/>
    <x v="1"/>
    <s v="Pork"/>
    <n v="4.3729000000000005"/>
    <s v="Baking"/>
    <s v="industrial composting"/>
    <n v="0.37202239161505479"/>
    <m/>
    <n v="2.2904555555555555"/>
    <n v="2.5423837209302327E-2"/>
    <n v="42.35772852640001"/>
    <n v="6.5956238302000006E-7"/>
    <n v="8.4275197229000014"/>
    <n v="0.10049425209400001"/>
    <n v="4.599730194220001E-6"/>
    <n v="4.6413450220100006E-7"/>
    <n v="3.0247027579500004E-8"/>
    <n v="0.62547868854999999"/>
    <n v="5.6705870610800008E-3"/>
    <n v="0.18024817057900003"/>
    <n v="2.6798988433100006"/>
    <n v="1181.2035937450003"/>
    <n v="2185.2497638900004"/>
    <n v="13.730225077000002"/>
    <n v="368.93820586700002"/>
    <n v="1.6575068271500003E-4"/>
    <n v="2.2862745612000004"/>
    <n v="2.6397828582300003E-8"/>
    <n v="2.2188575619000006"/>
    <n v="5.5492101000000002E-3"/>
    <n v="3.4518212051400004E-8"/>
    <n v="2.0570803772400004E-8"/>
    <n v="3.5722921950450009E-9"/>
    <n v="1.3518820350000002E-2"/>
    <n v="2.7746050500000001E-3"/>
    <n v="2.1842635500000005E-3"/>
    <n v="1.7060869350000004E-2"/>
    <n v="7.2142092666000011"/>
    <n v="6.2582692756500009"/>
    <n v="1.2367654425000001"/>
    <n v="64.074013453800006"/>
    <n v="3.5754800391450006E-6"/>
    <n v="0.24483867100000001"/>
    <n v="1.6704521729E-9"/>
    <n v="4.5040870000000012E-3"/>
    <n v="5.2474800000000012E-4"/>
    <n v="5.0636432840000003E-8"/>
    <n v="1.6505554779E-9"/>
    <n v="1.1734983253000002E-9"/>
    <n v="9.6641090000000023E-3"/>
    <n v="2.3523665718000004E-5"/>
    <n v="4.2330284206000004E-4"/>
    <n v="4.2592046000000008E-2"/>
    <n v="36.623649706000002"/>
    <n v="2.3351723290000002"/>
    <n v="5.0419537000000007E-2"/>
    <n v="1.4675015110000003"/>
    <n v="4.7690847400000008E-7"/>
    <n v="5.8400773812541544"/>
    <n v="2.7526568562517471E-5"/>
    <n v="1.6255197137798393E-2"/>
    <n v="0.16130948504688447"/>
    <n v="4.6767986616440416"/>
    <n v="0.10099714677127961"/>
    <n v="4.0229190452365907E-2"/>
    <n v="0.2840096573582041"/>
    <n v="2.0658511747607425E-2"/>
    <n v="0.74800276942997046"/>
    <s v=""/>
    <n v="5.9613860700232779E-2"/>
    <n v="0.48850886591071502"/>
    <n v="9.5434546561006681E-2"/>
    <n v="0.71744779392488955"/>
    <n v="3.547389488387155E-4"/>
    <n v="10.01593309888889"/>
    <n v="13.249725333456551"/>
    <n v="23.26565843234544"/>
    <n v="3.579332066514683E-2"/>
    <n v="44.888841758600009"/>
    <n v="6.8763066377520005E-7"/>
    <n v="10.650881371800002"/>
    <n v="0.10656821019400002"/>
    <n v="4.6848848391114013E-6"/>
    <n v="4.863558614513001E-7"/>
    <n v="3.4992818099845004E-8"/>
    <n v="0.64866161789999999"/>
    <n v="8.4687157767980008E-3"/>
    <n v="0.18285573697106003"/>
    <n v="2.7395517586600007"/>
    <n v="1225.0414527176001"/>
    <n v="2193.8432054946506"/>
    <n v="15.017410056500001"/>
    <n v="434.47972083180002"/>
    <n v="1.6980307122814505E-4"/>
    <n v="6.9059756551692317E-2"/>
    <n v="1.0578933288849232E-9"/>
    <n v="1.6385971341230772E-2"/>
    <n v="1.6395109260615388E-4"/>
    <n v="7.2075151370944638E-9"/>
    <n v="7.48239786848154E-10"/>
    <n v="5.3835104768992311E-11"/>
    <n v="9.979409506153847E-4"/>
    <n v="1.3028793502766156E-5"/>
    <n v="2.8131651841701541E-4"/>
    <n v="4.214695013323078E-3"/>
    <n v="1.8846791580270772"/>
    <n v="3.3751433930686932"/>
    <n v="2.3103707779230771E-2"/>
    <n v="0.66843033974123078"/>
    <n v="2.6123549419714622E-7"/>
    <n v="2.7037932413193007"/>
    <n v="5.2403343967235281E-4"/>
    <n v="8.3191055819617707E-3"/>
    <n v="0.10756395143903012"/>
    <n v="3.708360206709409"/>
    <n v="0.20786157507488282"/>
    <n v="3.4390772926085004E-3"/>
    <n v="0.26383307694613867"/>
    <n v="0.59915813342730384"/>
    <n v="0.37483504587218858"/>
    <n v="0.18207752854193374"/>
    <n v="3.7664106826755921"/>
    <n v="70.934706451589662"/>
    <n v="3.392220510665054E-2"/>
    <n v="0.79664303640108491"/>
    <n v="0.31733149009772976"/>
  </r>
  <r>
    <x v="4"/>
    <x v="4"/>
    <x v="1"/>
    <s v="Tomatoes"/>
    <n v="1.8741000000000001"/>
    <s v="Baking"/>
    <s v="industrial composting"/>
    <n v="0.37202239161505479"/>
    <m/>
    <n v="1.2720221879683722"/>
    <n v="1.0895930232558139E-2"/>
    <n v="1.3035500371666666"/>
    <n v="5.2392899747666667E-8"/>
    <n v="0.19646444969366667"/>
    <n v="4.2966720236666672E-3"/>
    <n v="7.0694950128000009E-8"/>
    <n v="3.6631302281E-8"/>
    <n v="1.0356285762266667E-9"/>
    <n v="5.6709256068333339E-3"/>
    <n v="1.5304665857500001E-4"/>
    <n v="2.9851124995666665E-3"/>
    <n v="2.1214355969000002E-2"/>
    <n v="9.3033039362666674"/>
    <n v="10.778365774900001"/>
    <n v="0.78994537329666659"/>
    <n v="18.624650041466669"/>
    <n v="7.3947469419000001E-6"/>
    <n v="0.97983195480000018"/>
    <n v="1.13133551067E-8"/>
    <n v="0.95093895510000015"/>
    <n v="2.3782329E-3"/>
    <n v="1.4793519450600002E-8"/>
    <n v="8.8160587596000008E-9"/>
    <n v="1.5309823693050002E-9"/>
    <n v="5.7937801500000004E-3"/>
    <n v="1.18911645E-3"/>
    <n v="9.3611295000000012E-4"/>
    <n v="7.3118011500000009E-3"/>
    <n v="3.0918039714000005"/>
    <n v="2.6821154038500006"/>
    <n v="0.53004233249999999"/>
    <n v="27.460291480199999"/>
    <n v="1.5323485882050002E-6"/>
    <n v="0.104930859"/>
    <n v="7.1590807409999996E-10"/>
    <n v="1.9303230000000003E-3"/>
    <n v="2.2489200000000003E-4"/>
    <n v="2.170132836E-8"/>
    <n v="7.0738091910000005E-10"/>
    <n v="5.0292785370000005E-10"/>
    <n v="4.1417610000000007E-3"/>
    <n v="1.0081571022000001E-5"/>
    <n v="1.8141550374E-4"/>
    <n v="1.8253734000000001E-2"/>
    <n v="15.695849874"/>
    <n v="1.0007881410000001"/>
    <n v="2.1608373E-2"/>
    <n v="0.62892921899999998"/>
    <n v="2.04389346E-7"/>
    <n v="0.31072158054995586"/>
    <n v="2.5788859895518596E-6"/>
    <n v="1.7540939261488928E-3"/>
    <n v="1.0444040363055773E-2"/>
    <n v="0.10700478683190515"/>
    <n v="9.5845400813805662E-3"/>
    <n v="3.5288687125134477E-3"/>
    <n v="6.8331270941080274E-3"/>
    <n v="3.2986539323505964E-3"/>
    <n v="1.6782556817103788E-2"/>
    <s v=""/>
    <n v="1.3669826767228853E-3"/>
    <n v="3.2201290672583191E-3"/>
    <n v="8.5257453160218592E-3"/>
    <n v="7.7137693433471669E-2"/>
    <n v="1.9076765354460792E-5"/>
    <n v="2.3838967824715263"/>
    <n v="0.56022445445334079"/>
    <n v="2.9441212369248673"/>
    <n v="4.5294172875767185E-3"/>
    <n v="2.3883128509666669"/>
    <n v="6.4422162928466666E-8"/>
    <n v="1.1493337277936668"/>
    <n v="6.8997969236666672E-3"/>
    <n v="1.0718979793860002E-7"/>
    <n v="4.6154741959700001E-8"/>
    <n v="3.0695387992316673E-9"/>
    <n v="1.5606466756833335E-2"/>
    <n v="1.352244679597E-3"/>
    <n v="4.1026409533066665E-3"/>
    <n v="4.6779891119000008E-2"/>
    <n v="28.090957781666667"/>
    <n v="14.461269319750002"/>
    <n v="1.3415960787966668"/>
    <n v="46.713870740666664"/>
    <n v="9.1314848761050002E-6"/>
    <n v="3.6743274630256415E-3"/>
    <n v="9.9111019889948713E-11"/>
    <n v="1.7682057350671798E-3"/>
    <n v="1.0615072190256412E-5"/>
    <n v="1.6490738144400003E-10"/>
    <n v="7.1007295322615384E-11"/>
    <n v="4.722367383433334E-12"/>
    <n v="2.400994885666667E-5"/>
    <n v="2.080376430149231E-6"/>
    <n v="6.3117553127794871E-6"/>
    <n v="7.196906326000001E-5"/>
    <n v="4.3216858125641029E-2"/>
    <n v="2.2248106645769233E-2"/>
    <n v="2.0639939673794874E-3"/>
    <n v="7.1867493447179479E-2"/>
    <n v="1.4048438270930769E-8"/>
    <n v="0.1403672145056753"/>
    <n v="4.8827077366230208E-5"/>
    <n v="8.9700382765699335E-4"/>
    <n v="6.8428793600085304E-3"/>
    <n v="7.4565786721954699E-2"/>
    <n v="1.957775067034475E-2"/>
    <n v="2.7645543434257796E-4"/>
    <n v="5.3397580612943116E-3"/>
    <n v="9.5389226707149166E-2"/>
    <n v="8.1883525543832089E-3"/>
    <n v="2.370396723205743E-3"/>
    <n v="5.7134347455897745E-2"/>
    <n v="0.44756238634101747"/>
    <n v="3.006162143012431E-3"/>
    <n v="8.5108864440354676E-2"/>
    <n v="1.68549686999356E-2"/>
  </r>
  <r>
    <x v="4"/>
    <x v="4"/>
    <x v="1"/>
    <s v="Onions"/>
    <n v="1.2494000000000003"/>
    <s v="Baking"/>
    <s v="industrial composting"/>
    <n v="0.37202239161505479"/>
    <m/>
    <n v="0.63722458418584826"/>
    <n v="7.2639534883720946E-3"/>
    <n v="0.5846806351866668"/>
    <n v="2.7486046195333338E-8"/>
    <n v="9.4964307742000029E-2"/>
    <n v="2.3598657482444448E-3"/>
    <n v="3.8908734283111117E-8"/>
    <n v="1.0876078641866669E-8"/>
    <n v="4.1084836474666672E-10"/>
    <n v="3.3119735170444456E-3"/>
    <n v="9.0557058959555575E-5"/>
    <n v="3.16287914448889E-3"/>
    <n v="1.1980470501422225E-2"/>
    <n v="7.731949798466669"/>
    <n v="24.419926972666669"/>
    <n v="1.021663796428889"/>
    <n v="8.0352480342888892"/>
    <n v="3.3780169398666678E-6"/>
    <n v="0.65322130320000027"/>
    <n v="7.5422367378000017E-9"/>
    <n v="0.63395930340000017"/>
    <n v="1.5854886000000003E-3"/>
    <n v="9.8623463004000035E-9"/>
    <n v="5.8773725064000022E-9"/>
    <n v="1.0206549128700003E-9"/>
    <n v="3.8625201000000008E-3"/>
    <n v="7.9274430000000017E-4"/>
    <n v="6.2407530000000019E-4"/>
    <n v="4.874534100000002E-3"/>
    <n v="2.0612026476000005"/>
    <n v="1.7880769359000006"/>
    <n v="0.35336155500000005"/>
    <n v="18.306860986800004"/>
    <n v="1.0215657254700003E-6"/>
    <n v="6.995390600000001E-2"/>
    <n v="4.7727204940000007E-10"/>
    <n v="1.2868820000000005E-3"/>
    <n v="1.4992800000000005E-4"/>
    <n v="1.4467552240000003E-8"/>
    <n v="4.715872794000001E-10"/>
    <n v="3.3528523580000009E-10"/>
    <n v="2.7611740000000008E-3"/>
    <n v="6.7210473480000016E-6"/>
    <n v="1.2094366916000003E-4"/>
    <n v="1.2169156000000004E-2"/>
    <n v="10.463899916000003"/>
    <n v="0.66719209400000012"/>
    <n v="1.4405582000000004E-2"/>
    <n v="0.41928614600000008"/>
    <n v="1.3625956400000004E-7"/>
    <n v="0.17015318363121518"/>
    <n v="1.4213241861716211E-6"/>
    <n v="1.1144350503742592E-3"/>
    <n v="6.1989207242414655E-3"/>
    <n v="6.3129482049187904E-2"/>
    <n v="3.5769687837805173E-3"/>
    <n v="2.0311731222243676E-3"/>
    <n v="4.3502274185379976E-3"/>
    <n v="2.1711129315158538E-3"/>
    <n v="1.5985927814352142E-2"/>
    <s v=""/>
    <n v="9.8576345725334691E-4"/>
    <n v="5.9843709374762964E-3"/>
    <n v="8.8297323313901929E-3"/>
    <n v="4.4190564034202594E-2"/>
    <n v="9.4759175608270467E-6"/>
    <n v="0.79614839548179905"/>
    <n v="0.32871275952749907"/>
    <n v="1.1248611550092982"/>
    <n v="1.7305556230912279E-3"/>
    <n v="1.307855844386667"/>
    <n v="3.5505554982533341E-8"/>
    <n v="0.73021049314200026"/>
    <n v="4.095282348244445E-3"/>
    <n v="6.3238632823511123E-8"/>
    <n v="1.7225038427666673E-8"/>
    <n v="1.7667885134166671E-9"/>
    <n v="9.9356676170444472E-3"/>
    <n v="8.9002240630755571E-4"/>
    <n v="3.9078981136488897E-3"/>
    <n v="2.9024160601422232E-2"/>
    <n v="20.257052362066673"/>
    <n v="26.875196002566671"/>
    <n v="1.389430933428889"/>
    <n v="26.761395167088896"/>
    <n v="4.5358422293366681E-6"/>
    <n v="2.0120859144410262E-3"/>
    <n v="5.4623930742358987E-11"/>
    <n v="1.1234007586800004E-3"/>
    <n v="6.3004343819145304E-6"/>
    <n v="9.7290204343863267E-11"/>
    <n v="2.650005911948719E-11"/>
    <n v="2.7181361744871801E-12"/>
    <n v="1.5285642487760687E-5"/>
    <n v="1.3692652404731626E-6"/>
    <n v="6.0121509440752146E-6"/>
    <n v="4.4652554771418818E-5"/>
    <n v="3.1164695941641035E-2"/>
    <n v="4.1346455388564109E-2"/>
    <n v="2.1375860514290601E-3"/>
    <n v="4.1171377180136762E-2"/>
    <n v="6.9782188143641046E-9"/>
    <n v="7.6391835896349625E-2"/>
    <n v="2.6870855958337343E-5"/>
    <n v="5.6986712018056065E-4"/>
    <n v="4.0510429093989315E-3"/>
    <n v="4.3158466467073504E-2"/>
    <n v="7.2506200196940243E-3"/>
    <n v="1.5623647092986805E-4"/>
    <n v="3.3674249800139801E-3"/>
    <n v="6.2779615246048609E-2"/>
    <n v="7.8665270199748151E-3"/>
    <n v="1.4351266794852867E-3"/>
    <n v="4.288278610893731E-2"/>
    <n v="0.85599511076137791"/>
    <n v="3.1246814463100942E-3"/>
    <n v="4.8689017911743314E-2"/>
    <n v="8.3314590675714287E-3"/>
  </r>
  <r>
    <x v="4"/>
    <x v="4"/>
    <x v="1"/>
    <s v="Turnip"/>
    <n v="9.7971000000000004"/>
    <s v="Raw"/>
    <s v="industrial composting"/>
    <n v="0.71795191229600119"/>
    <m/>
    <n v="0.50297857142857139"/>
    <n v="5.6959883720930235E-2"/>
    <n v="3.8818874941620005"/>
    <n v="1.9018578247469998E-7"/>
    <n v="0.60852230517030004"/>
    <n v="1.437326270856E-2"/>
    <n v="2.4839989595009903E-7"/>
    <n v="9.7795546675230014E-8"/>
    <n v="2.5378488176220001E-9"/>
    <n v="2.0025519286920004E-2"/>
    <n v="5.6184282697409999E-4"/>
    <n v="1.349253280986E-2"/>
    <n v="6.1088991154470001E-2"/>
    <n v="178.75716063489"/>
    <n v="93.450066483270007"/>
    <n v="3.5468818318349999"/>
    <n v="54.13710223503"/>
    <n v="2.2112983465080001E-5"/>
    <n v="0"/>
    <n v="0"/>
    <n v="0"/>
    <n v="0"/>
    <n v="0"/>
    <n v="0"/>
    <n v="0"/>
    <n v="0"/>
    <n v="0"/>
    <n v="0"/>
    <n v="0"/>
    <n v="0"/>
    <n v="0"/>
    <n v="0"/>
    <n v="0"/>
    <n v="0"/>
    <n v="0.54853962899999997"/>
    <n v="3.7425019971E-9"/>
    <n v="1.0091013000000001E-2"/>
    <n v="1.1756520000000001E-3"/>
    <n v="1.1344649916E-7"/>
    <n v="3.6979251921E-9"/>
    <n v="2.6291203647000002E-9"/>
    <n v="2.1651591000000001E-2"/>
    <n v="5.2702715682000003E-5"/>
    <n v="9.4837299594000002E-4"/>
    <n v="9.5423754000000013E-2"/>
    <n v="82.052084094000008"/>
    <n v="5.2317493710000003"/>
    <n v="0.11296056300000001"/>
    <n v="3.2878087890000001"/>
    <n v="1.0684717259999999E-6"/>
    <n v="0.57640242469201708"/>
    <n v="7.7631503362821957E-6"/>
    <n v="9.4411730709440954E-4"/>
    <n v="2.3535981509962126E-2"/>
    <n v="0.36122184311634298"/>
    <n v="2.1076236326058713E-2"/>
    <n v="5.9401613983772793E-3"/>
    <n v="1.824788377426861E-2"/>
    <n v="1.4991170617844245E-3"/>
    <n v="5.9073003203204445E-2"/>
    <s v=""/>
    <n v="1.2691689697609849E-2"/>
    <n v="2.1973740797993874E-2"/>
    <n v="2.325803171930101E-2"/>
    <n v="9.4824623003458647E-2"/>
    <n v="4.8428835754017104E-5"/>
    <n v="4.9277313621428567"/>
    <n v="1.2207450455935638"/>
    <n v="6.1484764077364202"/>
    <n v="9.4591944734406467E-3"/>
    <n v="4.4304271231620005"/>
    <n v="1.9392828447179998E-7"/>
    <n v="0.61861331817030007"/>
    <n v="1.5548914708559999E-2"/>
    <n v="3.6184639511009906E-7"/>
    <n v="1.0149347186733001E-7"/>
    <n v="5.1669691823219999E-9"/>
    <n v="4.1677110286920005E-2"/>
    <n v="6.1454554265609994E-4"/>
    <n v="1.44409058058E-2"/>
    <n v="0.15651274515447"/>
    <n v="260.80924472889001"/>
    <n v="98.681815854270013"/>
    <n v="3.6598423948350001"/>
    <n v="57.424911024030003"/>
    <n v="2.3181455191079999E-5"/>
    <n v="6.8160417279415396E-3"/>
    <n v="2.9835120687969231E-10"/>
    <n v="9.5171279718507702E-4"/>
    <n v="2.3921407243938462E-5"/>
    <n v="5.5668676170784466E-10"/>
    <n v="1.5614380287281539E-10"/>
    <n v="7.9491833574184621E-12"/>
    <n v="6.4118631210646155E-5"/>
    <n v="9.4545468100938452E-7"/>
    <n v="2.2216778162769229E-5"/>
    <n v="2.4078883869918462E-4"/>
    <n v="0.40124499189060003"/>
    <n v="0.15181817823733848"/>
    <n v="5.6305267612846155E-3"/>
    <n v="8.8346016960046153E-2"/>
    <n v="3.566377721704615E-8"/>
    <n v="0.13390827114483392"/>
    <n v="7.6280113590293687E-5"/>
    <n v="2.49285310722077E-4"/>
    <n v="7.983550950213086E-3"/>
    <n v="0.13621650604729166"/>
    <n v="2.2293196463439233E-2"/>
    <n v="2.3021625923499943E-4"/>
    <n v="7.5675431585087612E-3"/>
    <n v="2.2022976730766797E-2"/>
    <n v="1.5076889770799124E-2"/>
    <n v="4.5072538145704113E-3"/>
    <n v="0.3858777202069113"/>
    <n v="1.6297137241278832"/>
    <n v="4.2554404380191133E-3"/>
    <n v="5.3792292081275346E-2"/>
    <n v="2.2195545862556742E-2"/>
  </r>
  <r>
    <x v="4"/>
    <x v="4"/>
    <x v="1"/>
    <s v="Onions"/>
    <n v="1.1526000000000001"/>
    <s v="Raw"/>
    <s v="industrial composting"/>
    <n v="0.71795191229600108"/>
    <m/>
    <n v="0.63722458418584826"/>
    <n v="6.701162790697675E-3"/>
    <n v="0.48544310077200004"/>
    <n v="2.2820854138200003E-8"/>
    <n v="7.8846066106200013E-2"/>
    <n v="1.95932698518E-3"/>
    <n v="3.23047754292E-8"/>
    <n v="9.0300875767200012E-9"/>
    <n v="3.4111528948800003E-10"/>
    <n v="2.7498340068600005E-3"/>
    <n v="7.5186857324399998E-5"/>
    <n v="2.6260453431600004E-3"/>
    <n v="9.9470315911200004E-3"/>
    <n v="6.4196100559800007"/>
    <n v="20.2751457066"/>
    <n v="0.84825734159400001"/>
    <n v="6.6714296429399997"/>
    <n v="2.8046679145200006E-6"/>
    <n v="0"/>
    <n v="0"/>
    <n v="0"/>
    <n v="0"/>
    <n v="0"/>
    <n v="0"/>
    <n v="0"/>
    <n v="0"/>
    <n v="0"/>
    <n v="0"/>
    <n v="0"/>
    <n v="0"/>
    <n v="0"/>
    <n v="0"/>
    <n v="0"/>
    <n v="0"/>
    <n v="6.4534073999999997E-2"/>
    <n v="4.4029435260000002E-10"/>
    <n v="1.1871780000000001E-3"/>
    <n v="1.38312E-4"/>
    <n v="1.3346646960000001E-8"/>
    <n v="4.3505002259999999E-10"/>
    <n v="3.0930827820000006E-10"/>
    <n v="2.5472460000000004E-3"/>
    <n v="6.2003194920000006E-6"/>
    <n v="1.1157329364000001E-4"/>
    <n v="1.1226324000000001E-2"/>
    <n v="9.6531863639999997"/>
    <n v="0.61549992600000003"/>
    <n v="1.3289478E-2"/>
    <n v="0.38680103400000004"/>
    <n v="1.25702556E-7"/>
    <n v="7.155250910381683E-2"/>
    <n v="9.3116789652683743E-7"/>
    <n v="1.2214539953175354E-4"/>
    <n v="3.1751407281559651E-3"/>
    <n v="4.5572627388734951E-2"/>
    <n v="1.9655399823419236E-3"/>
    <n v="7.4775382492968639E-4"/>
    <n v="2.3192706894201187E-3"/>
    <n v="1.9853517259046699E-4"/>
    <n v="1.1198698798789073E-2"/>
    <s v=""/>
    <n v="7.8214614266180745E-4"/>
    <n v="4.6517752866586711E-3"/>
    <n v="5.4750672559175989E-3"/>
    <n v="1.1655117109928297E-2"/>
    <n v="6.1218948096857273E-6"/>
    <n v="0.73446505573260878"/>
    <n v="0.15942337994618336"/>
    <n v="0.89388843567879217"/>
    <n v="1.3752129779673727E-3"/>
    <n v="0.54997717477200003"/>
    <n v="2.3261148490800003E-8"/>
    <n v="8.0033244106200011E-2"/>
    <n v="2.0976389851799998E-3"/>
    <n v="4.5651422389200004E-8"/>
    <n v="9.4651375993200012E-9"/>
    <n v="6.5042356768800009E-10"/>
    <n v="5.2970800068600013E-3"/>
    <n v="8.1387176816399994E-5"/>
    <n v="2.7376186368000006E-3"/>
    <n v="2.1173355591120002E-2"/>
    <n v="16.072796419980001"/>
    <n v="20.890645632599998"/>
    <n v="0.86154681959400004"/>
    <n v="7.0582306769400001"/>
    <n v="2.9303704705200005E-6"/>
    <n v="8.4611873041846159E-4"/>
    <n v="3.5786382293538468E-11"/>
    <n v="1.2312806785569233E-4"/>
    <n v="3.227136900276923E-6"/>
    <n v="7.0232957521846154E-11"/>
    <n v="1.4561750152800003E-11"/>
    <n v="1.0006516425969233E-12"/>
    <n v="8.1493538567076949E-6"/>
    <n v="1.25211041256E-7"/>
    <n v="4.2117209796923086E-6"/>
    <n v="3.2574393217107696E-5"/>
    <n v="2.472737910766154E-2"/>
    <n v="3.2139454819384614E-2"/>
    <n v="1.3254566455292308E-3"/>
    <n v="1.0858816426061539E-2"/>
    <n v="4.5082622623384624E-9"/>
    <n v="1.665433110227546E-2"/>
    <n v="9.1505438169056159E-6"/>
    <n v="3.2264859459992116E-5"/>
    <n v="1.0800298387146469E-3"/>
    <n v="1.7297926877547953E-2"/>
    <n v="2.0733866734046744E-3"/>
    <n v="2.9297499806069478E-5"/>
    <n v="9.7409894122699441E-4"/>
    <n v="2.9246796860936792E-3"/>
    <n v="2.878650466579672E-3"/>
    <n v="6.2625714214959794E-4"/>
    <n v="2.1675401163138125E-2"/>
    <n v="0.34733225707233206"/>
    <n v="1.0061545352606743E-3"/>
    <n v="6.6163857647198515E-3"/>
    <n v="2.8083033843201853E-3"/>
  </r>
  <r>
    <x v="4"/>
    <x v="3"/>
    <x v="1"/>
    <s v="Oil, sunflower"/>
    <n v="0.57630000000000003"/>
    <s v="Raw"/>
    <s v="industrial composting"/>
    <n v="0.71795191229600108"/>
    <m/>
    <s v=""/>
    <n v="3.3505813953488375E-3"/>
    <n v="1.3587910344600003"/>
    <n v="1.7295349097100001E-7"/>
    <n v="0.14898455733000002"/>
    <n v="4.9807428857100008E-3"/>
    <n v="8.3990411514000009E-8"/>
    <n v="4.2287397348900002E-8"/>
    <n v="4.9462109320800009E-9"/>
    <n v="1.06138594461E-2"/>
    <n v="7.8555994722000005E-4"/>
    <n v="1.6463944715400001E-2"/>
    <n v="4.7752691718600006E-2"/>
    <n v="53.188570007400003"/>
    <n v="319.718889891"/>
    <n v="0.45429617197800004"/>
    <n v="11.8204495353"/>
    <n v="6.4510751139000002E-6"/>
    <n v="0"/>
    <n v="0"/>
    <n v="0"/>
    <n v="0"/>
    <n v="0"/>
    <n v="0"/>
    <n v="0"/>
    <n v="0"/>
    <n v="0"/>
    <n v="0"/>
    <n v="0"/>
    <n v="0"/>
    <n v="0"/>
    <n v="0"/>
    <n v="0"/>
    <n v="0"/>
    <n v="3.2267036999999998E-2"/>
    <n v="2.2014717630000001E-10"/>
    <n v="5.9358900000000005E-4"/>
    <n v="6.9156E-5"/>
    <n v="6.6733234800000005E-9"/>
    <n v="2.175250113E-10"/>
    <n v="1.5465413910000003E-10"/>
    <n v="1.2736230000000002E-3"/>
    <n v="3.1001597460000003E-6"/>
    <n v="5.5786646820000004E-5"/>
    <n v="5.6131620000000005E-3"/>
    <n v="4.8265931819999999"/>
    <n v="0.30774996300000002"/>
    <n v="6.6447390000000002E-3"/>
    <n v="0.19340051700000002"/>
    <n v="6.2851278000000001E-8"/>
    <n v="0.18097786578750746"/>
    <n v="6.9323203207828868E-6"/>
    <n v="2.2828366697785261E-4"/>
    <n v="7.6438985632751042E-3"/>
    <n v="9.0507248105593532E-2"/>
    <n v="8.8266148768206439E-3"/>
    <n v="5.8641653791590498E-3"/>
    <n v="5.2048089839177259E-3"/>
    <n v="1.9238506184448437E-3"/>
    <n v="6.7576795860309097E-2"/>
    <s v=""/>
    <n v="2.8231761865705851E-3"/>
    <n v="7.1261177874854087E-2"/>
    <n v="2.9292458995992241E-3"/>
    <n v="1.9838233646591402E-2"/>
    <n v="1.3608372241811164E-5"/>
    <s v=""/>
    <n v="0.46562590614218319"/>
    <n v="0.46562590614218319"/>
    <n v="7.1634754791105105E-4"/>
    <n v="1.3910580714600003"/>
    <n v="1.7317363814730001E-7"/>
    <n v="0.14957814633000002"/>
    <n v="5.0498988857100007E-3"/>
    <n v="9.0663734994000004E-8"/>
    <n v="4.2504922360200004E-8"/>
    <n v="5.1008650711800006E-9"/>
    <n v="1.18874824461E-2"/>
    <n v="7.8866010696600002E-4"/>
    <n v="1.651973136222E-2"/>
    <n v="5.3365853718600004E-2"/>
    <n v="58.015163189399999"/>
    <n v="320.026639854"/>
    <n v="0.46094091097800005"/>
    <n v="12.0138500523"/>
    <n v="6.5139263919000006E-6"/>
    <n v="2.1400893407076929E-3"/>
    <n v="2.6642098176507694E-10"/>
    <n v="2.3012022512307694E-4"/>
    <n v="7.7690752087846157E-6"/>
    <n v="1.3948266922153846E-10"/>
    <n v="6.5392188246461542E-11"/>
    <n v="7.8474847248923085E-12"/>
    <n v="1.8288434532461539E-5"/>
    <n v="1.2133232414861539E-6"/>
    <n v="2.5414971326492306E-5"/>
    <n v="8.2101313413230771E-5"/>
    <n v="8.9254097214461536E-2"/>
    <n v="0.49234867669846155"/>
    <n v="7.0913986304307701E-4"/>
    <n v="1.8482846234307692E-2"/>
    <n v="1.0021425218307693E-8"/>
    <n v="4.3280622466461076E-2"/>
    <n v="6.8464676962030514E-5"/>
    <n v="6.0486984625310521E-5"/>
    <n v="2.63912383888699E-3"/>
    <n v="3.6663775742825991E-2"/>
    <n v="9.4195951011747311E-3"/>
    <n v="2.6308400561927649E-4"/>
    <n v="2.4526234319981704E-3"/>
    <n v="2.8931033299112889E-2"/>
    <n v="1.7556028008036923E-2"/>
    <n v="1.8009264164446242E-3"/>
    <n v="9.198368815658986E-2"/>
    <n v="5.3639612360730453"/>
    <n v="5.3846222859909004E-4"/>
    <n v="1.1386649346671805E-2"/>
    <n v="6.3018397021225312E-3"/>
  </r>
  <r>
    <x v="4"/>
    <x v="0"/>
    <x v="1"/>
    <s v="Flour"/>
    <n v="0.20699999999999999"/>
    <s v="Baking"/>
    <s v="industrial composting"/>
    <n v="7.4337427278603749E-2"/>
    <m/>
    <n v="0"/>
    <n v="1.2034883720930232E-3"/>
    <n v="5.4611380320000007E-2"/>
    <n v="9.1482815100000001E-10"/>
    <n v="1.2396107369999999E-2"/>
    <n v="1.8380057159999999E-4"/>
    <n v="4.9511720729999995E-9"/>
    <n v="4.2657565709999999E-10"/>
    <n v="7.0605609299999998E-11"/>
    <n v="6.5237708070000006E-4"/>
    <n v="1.1058928769999998E-5"/>
    <n v="4.385332605E-4"/>
    <n v="2.7586115820000001E-3"/>
    <n v="0.92621939549999988"/>
    <n v="5.8109413290000003"/>
    <n v="1.4177582489999998E-2"/>
    <n v="0.62288372759999999"/>
    <n v="2.5001774639999997E-7"/>
    <n v="0.10822539600000002"/>
    <n v="1.249594209E-9"/>
    <n v="0.105034077"/>
    <n v="2.6268299999999999E-4"/>
    <n v="1.633988862E-9"/>
    <n v="9.737602920000001E-10"/>
    <n v="1.6910162235E-10"/>
    <n v="6.3994049999999993E-4"/>
    <n v="1.313415E-4"/>
    <n v="1.0339650000000001E-4"/>
    <n v="8.0761050000000001E-4"/>
    <n v="0.34149907800000001"/>
    <n v="0.2962477395"/>
    <n v="5.8544774999999993E-2"/>
    <n v="3.0330720539999998"/>
    <n v="1.6925252535000001E-7"/>
    <n v="1.1589929999999998E-2"/>
    <n v="7.9074206999999997E-11"/>
    <n v="2.1321E-4"/>
    <n v="2.4839999999999999E-5"/>
    <n v="2.3969772000000001E-9"/>
    <n v="7.813235699999999E-11"/>
    <n v="5.5549898999999998E-11"/>
    <n v="4.5747000000000002E-4"/>
    <n v="1.1135399400000001E-6"/>
    <n v="2.0037889799999999E-5"/>
    <n v="2.0161799999999998E-3"/>
    <n v="1.7336539799999999"/>
    <n v="0.11054006999999999"/>
    <n v="2.3867099999999998E-3"/>
    <n v="6.9467130000000002E-2"/>
    <n v="2.257542E-8"/>
    <n v="2.2693066302405376E-2"/>
    <n v="8.9809494143628305E-8"/>
    <n v="1.7954538227299115E-4"/>
    <n v="7.1343004153723657E-4"/>
    <n v="8.96663483758923E-3"/>
    <n v="3.0702021368116838E-4"/>
    <n v="3.3943980468925265E-4"/>
    <n v="7.6612606254261302E-4"/>
    <n v="3.5008672940282291E-4"/>
    <n v="2.2988251050661923E-3"/>
    <s v=""/>
    <n v="1.460549754912749E-4"/>
    <n v="1.3845181836063755E-3"/>
    <n v="4.7731265055425876E-4"/>
    <n v="6.151717378771235E-3"/>
    <n v="9.2306855881138078E-7"/>
    <n v="0"/>
    <n v="4.4774790545662982E-2"/>
    <n v="4.4774790545662982E-2"/>
    <n v="6.8884293147173812E-5"/>
    <n v="0.17442670632000001"/>
    <n v="2.2434965670000002E-9"/>
    <n v="0.11764339437"/>
    <n v="4.7132357159999997E-4"/>
    <n v="8.9821381350000002E-9"/>
    <n v="1.4784683061E-9"/>
    <n v="2.9525713064999998E-10"/>
    <n v="1.7497875807000001E-3"/>
    <n v="1.4351396871E-4"/>
    <n v="5.6196765030000007E-4"/>
    <n v="5.5824020819999999E-3"/>
    <n v="3.0013724535000001"/>
    <n v="6.2177291385000002"/>
    <n v="7.5109067489999987E-2"/>
    <n v="3.7254229115999999"/>
    <n v="4.4184569174999997E-7"/>
    <n v="2.6834877895384615E-4"/>
    <n v="3.4515331800000004E-12"/>
    <n v="1.8098983749230771E-4"/>
    <n v="7.2511318707692301E-7"/>
    <n v="1.3818674053846155E-11"/>
    <n v="2.2745666247692309E-12"/>
    <n v="4.5424173946153845E-13"/>
    <n v="2.6919808933846155E-6"/>
    <n v="2.2079072109230769E-7"/>
    <n v="8.6456561584615399E-7"/>
    <n v="8.5883108953846146E-6"/>
    <n v="4.6174960823076924E-3"/>
    <n v="9.5657371361538464E-3"/>
    <n v="1.1555241152307691E-4"/>
    <n v="5.7314198639999998E-3"/>
    <n v="6.797626026923076E-10"/>
    <n v="4.9514341868039678E-2"/>
    <n v="8.2898798349585342E-6"/>
    <n v="4.5920472156022255E-4"/>
    <n v="2.2716611210744941E-3"/>
    <n v="2.6975156203922983E-2"/>
    <n v="3.0139635234024552E-3"/>
    <n v="1.2250879921211073E-4"/>
    <n v="2.7252404342903986E-3"/>
    <n v="5.0536755317912019E-2"/>
    <n v="5.582902485353443E-3"/>
    <n v="1.2482072484391855E-3"/>
    <n v="2.189976654865863E-2"/>
    <n v="0.99021717913433072"/>
    <n v="8.2583526900409062E-4"/>
    <n v="3.3666028725808241E-2"/>
    <n v="3.9438898481109659E-3"/>
  </r>
  <r>
    <x v="4"/>
    <x v="0"/>
    <x v="1"/>
    <s v="Sugar"/>
    <n v="0.13799999999999998"/>
    <s v="Baking"/>
    <s v="industrial composting"/>
    <n v="7.4337427278603735E-2"/>
    <m/>
    <s v=""/>
    <n v="8.0232558139534875E-4"/>
    <n v="0.10296180138"/>
    <n v="1.6877326859999999E-9"/>
    <n v="1.3666793291999999E-2"/>
    <n v="4.5870790139999993E-4"/>
    <n v="1.8016046279999998E-8"/>
    <n v="-1.6299048899999998E-9"/>
    <n v="3.5316225839999998E-11"/>
    <n v="2.2901242139999997E-3"/>
    <n v="2.4286886339999995E-5"/>
    <n v="7.3204117559999983E-4"/>
    <n v="9.6855749880000001E-3"/>
    <n v="1.5058262885999998"/>
    <n v="4.4072576999999997"/>
    <n v="0.24840856979999998"/>
    <n v="1.3328305098"/>
    <n v="5.9386185839999994E-7"/>
    <n v="7.2150264000000006E-2"/>
    <n v="8.3306280599999994E-10"/>
    <n v="7.0022717999999998E-2"/>
    <n v="1.7512199999999997E-4"/>
    <n v="1.0893259079999999E-9"/>
    <n v="6.4917352799999996E-10"/>
    <n v="1.1273441489999999E-10"/>
    <n v="4.2662699999999995E-4"/>
    <n v="8.7560999999999984E-5"/>
    <n v="6.8930999999999994E-5"/>
    <n v="5.3840699999999997E-4"/>
    <n v="0.22766605200000001"/>
    <n v="0.197498493"/>
    <n v="3.9029849999999998E-2"/>
    <n v="2.0220480359999997"/>
    <n v="1.1283501689999999E-7"/>
    <n v="7.7266199999999991E-3"/>
    <n v="5.2716137999999994E-11"/>
    <n v="1.4213999999999999E-4"/>
    <n v="1.6559999999999997E-5"/>
    <n v="1.5979847999999998E-9"/>
    <n v="5.2088237999999989E-11"/>
    <n v="3.7033265999999999E-11"/>
    <n v="3.0498E-4"/>
    <n v="7.4235996E-7"/>
    <n v="1.3358593199999999E-5"/>
    <n v="1.3441199999999999E-3"/>
    <n v="1.1557693199999999"/>
    <n v="7.3693379999999989E-2"/>
    <n v="1.5911399999999998E-3"/>
    <n v="4.6311419999999992E-2"/>
    <n v="1.5050279999999999E-8"/>
    <n v="2.3787472099375567E-2"/>
    <n v="1.0302033935006431E-7"/>
    <n v="1.2794246509463607E-4"/>
    <n v="9.8447801538131515E-4"/>
    <n v="2.0667622701133977E-2"/>
    <n v="-1.9284296402410903E-4"/>
    <n v="2.1278011141218629E-4"/>
    <n v="1.3230331856154828E-3"/>
    <n v="2.746516694097859E-4"/>
    <n v="3.3311597458429236E-3"/>
    <s v=""/>
    <n v="1.4059935831513195E-4"/>
    <n v="1.0417627337279969E-3"/>
    <n v="1.8367617903795206E-3"/>
    <n v="5.6163179100995253E-3"/>
    <n v="1.5078162329258127E-6"/>
    <s v=""/>
    <n v="5.9153349658336213E-2"/>
    <n v="5.9153349658336213E-2"/>
    <n v="9.1005153320517252E-5"/>
    <n v="0.18283868538"/>
    <n v="2.5735116299999998E-9"/>
    <n v="8.3831651292000001E-2"/>
    <n v="6.5038990139999991E-4"/>
    <n v="2.0703356988E-8"/>
    <n v="-9.2864312399999993E-10"/>
    <n v="1.8508390673999998E-10"/>
    <n v="3.0217312139999997E-3"/>
    <n v="1.1259024629999997E-4"/>
    <n v="8.1433076879999984E-4"/>
    <n v="1.1568101987999999E-2"/>
    <n v="2.8892616605999999"/>
    <n v="4.678449573"/>
    <n v="0.28902955979999995"/>
    <n v="3.4011899657999995"/>
    <n v="7.2174715529999998E-7"/>
    <n v="2.8129028520000002E-4"/>
    <n v="3.9592486615384613E-12"/>
    <n v="1.2897177121846154E-4"/>
    <n v="1.0005998483076922E-6"/>
    <n v="3.185131844307692E-11"/>
    <n v="-1.428681729230769E-12"/>
    <n v="2.8474447190769228E-13"/>
    <n v="4.6488172523076921E-6"/>
    <n v="1.7321576353846149E-7"/>
    <n v="1.2528165673846152E-6"/>
    <n v="1.7797079981538461E-5"/>
    <n v="4.4450179393846151E-3"/>
    <n v="7.1976147276923081E-3"/>
    <n v="4.4466086123076914E-4"/>
    <n v="5.2325999473846144E-3"/>
    <n v="1.1103802389230769E-9"/>
    <n v="5.3140419574727225E-2"/>
    <n v="9.643631206997224E-6"/>
    <n v="3.2726069646094605E-4"/>
    <n v="3.2178146851863116E-3"/>
    <n v="7.6674293456513068E-2"/>
    <n v="-2.093823919295976E-3"/>
    <n v="7.5766979176229742E-5"/>
    <n v="5.628776437284491E-3"/>
    <n v="3.9690418839609047E-2"/>
    <n v="8.2391137065950665E-3"/>
    <n v="3.4677130080581174E-3"/>
    <n v="2.8529867871189971E-2"/>
    <n v="0.74649712934401902"/>
    <n v="3.2575471094383741E-3"/>
    <n v="3.0881627777500895E-2"/>
    <n v="6.6315647850608232E-3"/>
  </r>
  <r>
    <x v="4"/>
    <x v="3"/>
    <x v="1"/>
    <s v="Eggs"/>
    <n v="0.13799999999999998"/>
    <s v="Baking"/>
    <s v="industrial composting"/>
    <n v="7.4337427278603735E-2"/>
    <m/>
    <n v="2.7022484230769233"/>
    <n v="8.0232558139534875E-4"/>
    <n v="0.31766083533333322"/>
    <n v="6.0041177999999982E-9"/>
    <n v="3.8688212599999994E-2"/>
    <n v="1.1722088766666664E-3"/>
    <n v="3.6470843933333332E-8"/>
    <n v="4.7330994666666657E-9"/>
    <n v="3.7847406199999991E-10"/>
    <n v="4.8982439133333326E-3"/>
    <n v="8.7922917266666651E-5"/>
    <n v="2.1533897199999996E-3"/>
    <n v="2.1195202266666664E-2"/>
    <n v="10.517041639999999"/>
    <n v="27.554550466666658"/>
    <n v="0.13245504653333331"/>
    <n v="2.7583571866666663"/>
    <n v="1.1694515293333333E-6"/>
    <n v="7.2150264000000006E-2"/>
    <n v="8.3306280599999994E-10"/>
    <n v="7.0022717999999998E-2"/>
    <n v="1.7512199999999997E-4"/>
    <n v="1.0893259079999999E-9"/>
    <n v="6.4917352799999996E-10"/>
    <n v="1.1273441489999999E-10"/>
    <n v="4.2662699999999995E-4"/>
    <n v="8.7560999999999984E-5"/>
    <n v="6.8930999999999994E-5"/>
    <n v="5.3840699999999997E-4"/>
    <n v="0.22766605200000001"/>
    <n v="0.197498493"/>
    <n v="3.9029849999999998E-2"/>
    <n v="2.0220480359999997"/>
    <n v="1.1283501689999999E-7"/>
    <n v="7.7266199999999991E-3"/>
    <n v="5.2716137999999994E-11"/>
    <n v="1.4213999999999999E-4"/>
    <n v="1.6559999999999997E-5"/>
    <n v="1.5979847999999998E-9"/>
    <n v="5.2088237999999989E-11"/>
    <n v="3.7033265999999999E-11"/>
    <n v="3.0498E-4"/>
    <n v="7.4235996E-7"/>
    <n v="1.3358593199999999E-5"/>
    <n v="1.3441199999999999E-3"/>
    <n v="1.1557693199999999"/>
    <n v="7.3693379999999989E-2"/>
    <n v="1.5911399999999998E-3"/>
    <n v="4.6311419999999992E-2"/>
    <n v="1.5050279999999999E-8"/>
    <n v="5.1720003277410678E-2"/>
    <n v="2.7580971167158981E-7"/>
    <n v="1.6612973705092091E-4"/>
    <n v="2.0644855963587415E-3"/>
    <n v="3.9090567112803135E-2"/>
    <n v="1.1285049128142263E-3"/>
    <n v="6.0728854759222524E-4"/>
    <n v="2.4649709259043431E-3"/>
    <n v="4.2988485081745247E-4"/>
    <n v="9.1454298647220596E-3"/>
    <s v=""/>
    <n v="5.7910969239930755E-4"/>
    <n v="6.1960316030923715E-3"/>
    <n v="1.0998855997799456E-3"/>
    <n v="7.9702619964680619E-3"/>
    <n v="2.7102919794037661E-6"/>
    <n v="0.37291028238461538"/>
    <n v="0.12266553981890453"/>
    <n v="0.49557582220351992"/>
    <n v="7.6242434185156912E-4"/>
    <n v="0.39753771933333326"/>
    <n v="6.8898967439999984E-9"/>
    <n v="0.10885307059999999"/>
    <n v="1.3638908766666665E-3"/>
    <n v="3.9158154641333334E-8"/>
    <n v="5.4343612326666654E-9"/>
    <n v="5.2824174289999992E-10"/>
    <n v="5.6298509133333322E-3"/>
    <n v="1.7622627722666665E-4"/>
    <n v="2.2356793131999998E-3"/>
    <n v="2.3077729266666666E-2"/>
    <n v="11.900477011999998"/>
    <n v="27.825742339666661"/>
    <n v="0.17307603653333331"/>
    <n v="4.8267166426666659"/>
    <n v="1.2973368262333332E-6"/>
    <n v="6.1159649128205112E-4"/>
    <n v="1.0599841144615382E-11"/>
    <n v="1.6746626246153844E-4"/>
    <n v="2.0982936564102563E-6"/>
    <n v="6.0243314832820515E-11"/>
    <n v="8.3605557425641003E-12"/>
    <n v="8.1267960446153838E-13"/>
    <n v="8.6613090974358949E-6"/>
    <n v="2.7111734957948714E-7"/>
    <n v="3.4395066356923074E-6"/>
    <n v="3.550419887179487E-5"/>
    <n v="1.8308426172307688E-2"/>
    <n v="4.2808834368717942E-2"/>
    <n v="2.6627082543589741E-4"/>
    <n v="7.4257179117948706E-3"/>
    <n v="1.9959028095897437E-9"/>
    <n v="0.11808109791398698"/>
    <n v="2.6130893395127265E-5"/>
    <n v="4.2509247084649663E-4"/>
    <n v="6.8330802613814513E-3"/>
    <n v="0.15028002728822193"/>
    <n v="1.1544794574971196E-2"/>
    <n v="2.4817687451243205E-4"/>
    <n v="1.0987760655741823E-2"/>
    <n v="6.2261208788455064E-2"/>
    <n v="2.2841557797473825E-2"/>
    <n v="7.3337018925071773E-3"/>
    <n v="0.16983330586936154"/>
    <n v="4.4945468418607675"/>
    <n v="1.9439833386690739E-3"/>
    <n v="4.399013687155931E-2"/>
    <n v="1.2024296721477354E-2"/>
  </r>
  <r>
    <x v="4"/>
    <x v="8"/>
    <x v="1"/>
    <s v="Milk chocolate"/>
    <n v="0.10349999999999999"/>
    <s v="Baking"/>
    <s v="industrial composting"/>
    <n v="7.4337427278603749E-2"/>
    <m/>
    <s v=""/>
    <n v="6.0174418604651162E-4"/>
    <n v="1.302844959"/>
    <n v="6.2332863614999998E-9"/>
    <n v="5.7683901329999995E-2"/>
    <n v="2.3291315009999996E-3"/>
    <n v="4.1278641075E-8"/>
    <n v="5.9643508229999999E-9"/>
    <n v="7.3045532789999993E-10"/>
    <n v="5.1157142685000004E-3"/>
    <n v="1.6677939284999999E-4"/>
    <n v="3.3535382760000003E-3"/>
    <n v="2.0317300470000001E-2"/>
    <n v="5.705020395"/>
    <n v="50.3883954"/>
    <n v="0.12337541549999999"/>
    <n v="4.8742528050000002"/>
    <n v="1.5639147044999999E-6"/>
    <n v="5.4112698000000008E-2"/>
    <n v="6.2479710450000001E-10"/>
    <n v="5.2517038500000002E-2"/>
    <n v="1.313415E-4"/>
    <n v="8.1699443100000002E-10"/>
    <n v="4.8688014600000005E-10"/>
    <n v="8.4550811175000002E-11"/>
    <n v="3.1997024999999996E-4"/>
    <n v="6.5670749999999998E-5"/>
    <n v="5.1698250000000003E-5"/>
    <n v="4.0380525E-4"/>
    <n v="0.17074953900000001"/>
    <n v="0.14812386975"/>
    <n v="2.9272387499999997E-2"/>
    <n v="1.5165360269999999"/>
    <n v="8.4626262675000003E-8"/>
    <n v="5.7949649999999991E-3"/>
    <n v="3.9537103499999998E-11"/>
    <n v="1.06605E-4"/>
    <n v="1.242E-5"/>
    <n v="1.1984886E-9"/>
    <n v="3.9066178499999995E-11"/>
    <n v="2.7774949499999999E-11"/>
    <n v="2.2873500000000001E-4"/>
    <n v="5.5676997000000003E-7"/>
    <n v="1.00189449E-5"/>
    <n v="1.0080899999999999E-3"/>
    <n v="0.86682698999999996"/>
    <n v="5.5270034999999995E-2"/>
    <n v="1.1933549999999999E-3"/>
    <n v="3.4733565000000001E-2"/>
    <n v="1.128771E-8"/>
    <n v="0.17729530217745595"/>
    <n v="2.761189044161708E-7"/>
    <n v="1.6834953131161898E-4"/>
    <n v="3.7431528205379731E-3"/>
    <n v="4.3219397835699315E-2"/>
    <n v="1.3477816256582977E-3"/>
    <n v="9.6889598389008019E-4"/>
    <n v="2.4801064255821582E-3"/>
    <n v="5.6839504036179959E-4"/>
    <n v="1.3970688548581712E-2"/>
    <s v=""/>
    <n v="3.2811316947150941E-4"/>
    <n v="1.1265407462009039E-2"/>
    <n v="9.776493483838421E-4"/>
    <n v="1.0610338405937425E-2"/>
    <n v="3.4675808625528549E-6"/>
    <s v=""/>
    <n v="0.26694732207464772"/>
    <n v="0.26694732207464772"/>
    <n v="4.1068818780715035E-4"/>
    <n v="1.3627526219999999"/>
    <n v="6.8976205695000002E-9"/>
    <n v="0.11030754482999999"/>
    <n v="2.4728930009999994E-3"/>
    <n v="4.3294124106000003E-8"/>
    <n v="6.4902971474999998E-9"/>
    <n v="8.4278108857499989E-10"/>
    <n v="5.6644195185000003E-3"/>
    <n v="2.3300691281999999E-4"/>
    <n v="3.4152554709000003E-3"/>
    <n v="2.172919572E-2"/>
    <n v="6.7425969239999999"/>
    <n v="50.591789304750002"/>
    <n v="0.15384115799999998"/>
    <n v="6.4255223969999999"/>
    <n v="1.6598286771750001E-6"/>
    <n v="2.0965424953846151E-3"/>
    <n v="1.0611723953076924E-11"/>
    <n v="1.6970391512307692E-4"/>
    <n v="3.8044507707692301E-6"/>
    <n v="6.6606344778461548E-11"/>
    <n v="9.9850725346153839E-12"/>
    <n v="1.2965862901153845E-12"/>
    <n v="8.7144915669230781E-6"/>
    <n v="3.5847217356923076E-7"/>
    <n v="5.2542391860000001E-6"/>
    <n v="3.342953187692308E-5"/>
    <n v="1.0373226036923077E-2"/>
    <n v="7.7833522007307698E-2"/>
    <n v="2.3667870461538458E-4"/>
    <n v="9.8854190723076923E-3"/>
    <n v="2.5535825802692309E-9"/>
    <n v="0.410573463823525"/>
    <n v="2.6206993749415462E-5"/>
    <n v="4.3090796094820497E-4"/>
    <n v="1.2471743584733002E-2"/>
    <n v="0.16825098405591965"/>
    <n v="1.3833950237783053E-2"/>
    <n v="4.1051401470733464E-4"/>
    <n v="1.12038068764891E-2"/>
    <n v="8.2461420839856442E-2"/>
    <n v="3.4991875728995231E-2"/>
    <n v="6.9852198576247576E-3"/>
    <n v="9.3147453115531839E-2"/>
    <n v="8.1836259552190622"/>
    <n v="1.7302548946656765E-3"/>
    <n v="5.8790593752899509E-2"/>
    <n v="1.5453134427274052E-2"/>
  </r>
  <r>
    <x v="4"/>
    <x v="1"/>
    <x v="1"/>
    <s v="Butter"/>
    <n v="0.10349999999999999"/>
    <s v="Baking"/>
    <s v="industrial composting"/>
    <n v="7.4337427278603749E-2"/>
    <m/>
    <n v="6.0664224433399943"/>
    <n v="6.0174418604651162E-4"/>
    <n v="0.82225457009999992"/>
    <n v="7.1306905635000004E-9"/>
    <n v="7.3372331969999996E-2"/>
    <n v="1.4525421839999999E-3"/>
    <n v="7.3024242840000003E-8"/>
    <n v="1.0248792214499999E-8"/>
    <n v="4.0229024805000002E-10"/>
    <n v="1.0487222369999999E-2"/>
    <n v="5.7788026469999996E-5"/>
    <n v="2.8062315179999998E-3"/>
    <n v="4.5537906194999998E-2"/>
    <n v="10.430408528999999"/>
    <n v="41.007503159999999"/>
    <n v="8.9608932764999996E-2"/>
    <n v="3.3408545579999998"/>
    <n v="1.7673400215E-6"/>
    <n v="5.4112698000000008E-2"/>
    <n v="6.2479710450000001E-10"/>
    <n v="5.2517038500000002E-2"/>
    <n v="1.313415E-4"/>
    <n v="8.1699443100000002E-10"/>
    <n v="4.8688014600000005E-10"/>
    <n v="8.4550811175000002E-11"/>
    <n v="3.1997024999999996E-4"/>
    <n v="6.5670749999999998E-5"/>
    <n v="5.1698250000000003E-5"/>
    <n v="4.0380525E-4"/>
    <n v="0.17074953900000001"/>
    <n v="0.14812386975"/>
    <n v="2.9272387499999997E-2"/>
    <n v="1.5165360269999999"/>
    <n v="8.4626262675000003E-8"/>
    <n v="5.7949649999999991E-3"/>
    <n v="3.9537103499999998E-11"/>
    <n v="1.06605E-4"/>
    <n v="1.242E-5"/>
    <n v="1.1984886E-9"/>
    <n v="3.9066178499999995E-11"/>
    <n v="2.7774949499999999E-11"/>
    <n v="2.2873500000000001E-4"/>
    <n v="5.5676997000000003E-7"/>
    <n v="1.00189449E-5"/>
    <n v="1.0080899999999999E-3"/>
    <n v="0.86682698999999996"/>
    <n v="5.5270034999999995E-2"/>
    <n v="1.1933549999999999E-3"/>
    <n v="3.4733565000000001E-2"/>
    <n v="1.128771E-8"/>
    <n v="0.11477007430553586"/>
    <n v="3.1204292525465977E-7"/>
    <n v="1.922929519482511E-4"/>
    <n v="2.4162827242357335E-3"/>
    <n v="7.491020624323258E-2"/>
    <n v="2.2374930290719065E-3"/>
    <n v="5.9162384023383693E-4"/>
    <n v="4.8319646723252513E-3"/>
    <n v="3.025224473863935E-4"/>
    <n v="1.1731836339222094E-2"/>
    <s v=""/>
    <n v="5.5806345348018193E-4"/>
    <n v="9.1765393888872081E-3"/>
    <n v="7.6306581123257466E-4"/>
    <n v="8.078268123319245E-3"/>
    <n v="3.8925607088997184E-6"/>
    <n v="0.62787472288568935"/>
    <n v="0.23056443793374531"/>
    <n v="0.85843916081943461"/>
    <n v="1.3206756320298994E-3"/>
    <n v="0.88216223309999986"/>
    <n v="7.7950247715000008E-9"/>
    <n v="0.12599597546999999"/>
    <n v="1.596303684E-3"/>
    <n v="7.5039725871000007E-8"/>
    <n v="1.0774738538999999E-8"/>
    <n v="5.1461600872499997E-10"/>
    <n v="1.1035927619999998E-2"/>
    <n v="1.2401554643999999E-4"/>
    <n v="2.8679487128999998E-3"/>
    <n v="4.6949801445000001E-2"/>
    <n v="11.467985058"/>
    <n v="41.21089706475"/>
    <n v="0.12007467526499999"/>
    <n v="4.892124149999999"/>
    <n v="1.863253994175E-6"/>
    <n v="1.357172666307692E-3"/>
    <n v="1.1992345802307694E-11"/>
    <n v="1.9383996226153845E-4"/>
    <n v="2.4558518215384615E-6"/>
    <n v="1.1544573210923078E-10"/>
    <n v="1.6576520829230767E-11"/>
    <n v="7.9171693649999996E-13"/>
    <n v="1.6978350184615381E-5"/>
    <n v="1.9079314836923075E-7"/>
    <n v="4.4122287890769225E-6"/>
    <n v="7.2230463761538467E-5"/>
    <n v="1.7643053935384616E-2"/>
    <n v="6.3401380099615379E-2"/>
    <n v="1.8473026963846152E-4"/>
    <n v="7.5263448461538448E-3"/>
    <n v="2.866544606423077E-9"/>
    <n v="0.26520780807829042"/>
    <n v="2.9634801504361685E-5"/>
    <n v="4.9224848635737357E-4"/>
    <n v="8.0301194075185628E-3"/>
    <n v="0.29486620670616454"/>
    <n v="2.3017326253940137E-2"/>
    <n v="2.4563680338363742E-4"/>
    <n v="2.2240810719760636E-2"/>
    <n v="4.3803742147802326E-2"/>
    <n v="2.9369035106444896E-2"/>
    <n v="1.5456613329474655E-2"/>
    <n v="0.16724551460578657"/>
    <n v="6.6646556454852623"/>
    <n v="1.3477358720655787E-3"/>
    <n v="4.4690145692682107E-2"/>
    <n v="1.735903764107341E-2"/>
  </r>
  <r>
    <x v="4"/>
    <x v="1"/>
    <x v="1"/>
    <s v="Milk"/>
    <n v="4.0979999999999999"/>
    <s v="Raw"/>
    <s v="industrial composting"/>
    <n v="0.15785824345146379"/>
    <m/>
    <n v="0.51222692307692297"/>
    <n v="2.3825581395348835E-2"/>
    <n v="5.9662773804000002"/>
    <n v="9.3444407315999994E-8"/>
    <n v="0.55423450176"/>
    <n v="1.2455321868E-2"/>
    <n v="4.9466523612E-7"/>
    <n v="7.0007277342000006E-8"/>
    <n v="2.9218321594200001E-9"/>
    <n v="6.6209882033999995E-2"/>
    <n v="5.0671851960000004E-4"/>
    <n v="1.7874508052399998E-2"/>
    <n v="0.28316573495999997"/>
    <n v="68.707629425999997"/>
    <n v="261.51003427199998"/>
    <n v="0.71402970083999995"/>
    <n v="35.147396101200002"/>
    <n v="1.37709884562E-5"/>
    <n v="0"/>
    <n v="0"/>
    <n v="0"/>
    <n v="0"/>
    <n v="0"/>
    <n v="0"/>
    <n v="0"/>
    <n v="0"/>
    <n v="0"/>
    <n v="0"/>
    <n v="0"/>
    <n v="0"/>
    <n v="0"/>
    <n v="0"/>
    <n v="0"/>
    <n v="0"/>
    <n v="0.22944701999999997"/>
    <n v="1.5654400979999999E-9"/>
    <n v="4.2209400000000003E-3"/>
    <n v="4.9176000000000005E-4"/>
    <n v="4.7453200799999999E-8"/>
    <n v="1.5467941979999998E-9"/>
    <n v="1.0997269859999999E-9"/>
    <n v="9.0565799999999998E-3"/>
    <n v="2.2044863159999999E-5"/>
    <n v="3.9669213719999998E-4"/>
    <n v="3.9914520000000002E-2"/>
    <n v="34.321323720000002"/>
    <n v="2.18837298"/>
    <n v="4.7249939999999997E-2"/>
    <n v="1.37524782"/>
    <n v="4.4692787999999998E-7"/>
    <n v="0.80606913686580695"/>
    <n v="3.8033427197638544E-6"/>
    <n v="8.5230536155628375E-4"/>
    <n v="1.959765585989471E-2"/>
    <n v="0.54118273283338802"/>
    <n v="1.4858990377628367E-2"/>
    <n v="4.6233506634114629E-3"/>
    <n v="3.2954627656319999E-2"/>
    <n v="1.2898608056229081E-3"/>
    <n v="7.4741479644104436E-2"/>
    <s v=""/>
    <n v="5.0136700658669981E-3"/>
    <n v="5.87184214197711E-2"/>
    <n v="4.8378766416014071E-3"/>
    <n v="6.0309121584326393E-2"/>
    <n v="2.9702929748566281E-5"/>
    <n v="2.0991059307692304"/>
    <n v="1.6250827360517672"/>
    <n v="3.7241886668209974"/>
    <n v="5.7295210258784578E-3"/>
    <n v="6.1957244004000005"/>
    <n v="9.5009847413999995E-8"/>
    <n v="0.55845544175999995"/>
    <n v="1.2947081868000001E-2"/>
    <n v="5.4211843692E-7"/>
    <n v="7.1554071540000007E-8"/>
    <n v="4.0215591454199999E-9"/>
    <n v="7.526646203399999E-2"/>
    <n v="5.2876338276000004E-4"/>
    <n v="1.8271200189599997E-2"/>
    <n v="0.32308025495999998"/>
    <n v="103.02895314599999"/>
    <n v="263.69840725199998"/>
    <n v="0.76127964083999999"/>
    <n v="36.5226439212"/>
    <n v="1.42179163362E-5"/>
    <n v="9.531883692923078E-3"/>
    <n v="1.4616899602153845E-10"/>
    <n v="8.5916221809230757E-4"/>
    <n v="1.9918587489230771E-5"/>
    <n v="8.3402836449230768E-10"/>
    <n v="1.1008318698461539E-10"/>
    <n v="6.1870140698769225E-12"/>
    <n v="1.1579455697538461E-4"/>
    <n v="8.1348212732307699E-7"/>
    <n v="2.8109538753230763E-5"/>
    <n v="4.9704654609230767E-4"/>
    <n v="0.1585060817630769"/>
    <n v="0.40568985731076918"/>
    <n v="1.1711994474461539E-3"/>
    <n v="5.6188682955692307E-2"/>
    <n v="2.1873717440307691E-8"/>
    <n v="0.85498594963934249"/>
    <n v="1.6852678144044421E-4"/>
    <n v="1.0217005109780697E-3"/>
    <n v="2.9904683535089439E-2"/>
    <n v="0.94315131704932698"/>
    <n v="7.0909385791898344E-2"/>
    <n v="7.3236900283916745E-4"/>
    <n v="6.5447920328515097E-2"/>
    <n v="8.5216383363714093E-2"/>
    <n v="8.6779703016048468E-2"/>
    <n v="4.5786560277069899E-2"/>
    <n v="0.54736553898000129"/>
    <n v="19.966736071322181"/>
    <n v="3.8489022570130141E-3"/>
    <n v="0.15313893222018063"/>
    <n v="6.106895725765206E-2"/>
  </r>
  <r>
    <x v="4"/>
    <x v="0"/>
    <x v="1"/>
    <s v="Flour"/>
    <n v="0.59040000000000004"/>
    <s v="Frying"/>
    <s v="industrial composting"/>
    <n v="3.8527799530148787E-2"/>
    <m/>
    <n v="0"/>
    <n v="3.4325581395348841E-3"/>
    <n v="0.15576115430400003"/>
    <n v="2.6092489872000004E-9"/>
    <n v="3.5355854064000006E-2"/>
    <n v="5.2423119552000004E-4"/>
    <n v="1.4121603825600001E-8"/>
    <n v="1.2166679611200002E-9"/>
    <n v="2.0137947696000004E-10"/>
    <n v="1.8606928910400002E-3"/>
    <n v="3.1541988144000003E-5"/>
    <n v="1.2507731256000002E-3"/>
    <n v="7.8680399904000019E-3"/>
    <n v="2.6417387976"/>
    <n v="16.573815268800001"/>
    <n v="4.0436930927999999E-2"/>
    <n v="1.7765727187200002"/>
    <n v="7.1309409408E-7"/>
    <n v="4.2622865280000005E-2"/>
    <n v="9.8757678095999991E-10"/>
    <n v="1.0757088000000001E-2"/>
    <n v="9.1012509792000012E-5"/>
    <n v="6.149830752E-10"/>
    <n v="4.2537245471999996E-10"/>
    <n v="1.3810244774400002E-10"/>
    <n v="1.1977155503999999E-4"/>
    <n v="4.2173588592000007E-5"/>
    <n v="4.9763989440000009E-5"/>
    <n v="2.6402127120000004E-4"/>
    <n v="0.25621423488"/>
    <n v="0.20835334080000001"/>
    <n v="4.1803390080000002E-2"/>
    <n v="0.68466775104000011"/>
    <n v="1.3053021350400001E-7"/>
    <n v="3.3056495999999998E-2"/>
    <n v="2.2553339040000001E-10"/>
    <n v="6.0811200000000006E-4"/>
    <n v="7.084800000000001E-5"/>
    <n v="6.8365958400000006E-9"/>
    <n v="2.228470704E-10"/>
    <n v="1.5843797280000002E-10"/>
    <n v="1.3047840000000002E-3"/>
    <n v="3.1760095680000001E-6"/>
    <n v="5.7151546559999999E-5"/>
    <n v="5.7504960000000008E-3"/>
    <n v="4.9446826560000003"/>
    <n v="0.31527950399999999"/>
    <n v="6.8073120000000003E-3"/>
    <n v="0.19813233600000002"/>
    <n v="6.4389024000000003E-8"/>
    <n v="3.0110612508930833E-2"/>
    <n v="1.5301300100698495E-7"/>
    <n v="7.1304891847434777E-5"/>
    <n v="1.0385188929920551E-3"/>
    <n v="2.153594712238702E-2"/>
    <n v="3.872644088171717E-4"/>
    <n v="5.7242930047979356E-4"/>
    <n v="1.4384114301820685E-3"/>
    <n v="1.8756866812147862E-4"/>
    <n v="5.5538584444916736E-3"/>
    <s v=""/>
    <n v="3.8164405818151293E-4"/>
    <n v="3.8071339679258561E-3"/>
    <n v="5.6589121869061022E-4"/>
    <n v="4.3913698643140682E-3"/>
    <n v="1.8969485795982379E-6"/>
    <n v="0"/>
    <n v="7.0044004738942192E-2"/>
    <n v="7.0044004738942192E-2"/>
    <n v="1.0776000729068029E-4"/>
    <n v="0.23144051558400003"/>
    <n v="3.8223591585600006E-9"/>
    <n v="4.6721054064000005E-2"/>
    <n v="6.8609170531199999E-4"/>
    <n v="2.1573182740800003E-8"/>
    <n v="1.86488748624E-9"/>
    <n v="4.9791989750400012E-10"/>
    <n v="3.2852484460800004E-3"/>
    <n v="7.6891586304000012E-5"/>
    <n v="1.3576886616000002E-3"/>
    <n v="1.3882557261600002E-2"/>
    <n v="7.8426356884799997"/>
    <n v="17.097448113599999"/>
    <n v="8.9047633007999991E-2"/>
    <n v="2.6593728057600003"/>
    <n v="9.08013331584E-7"/>
    <n v="3.5606233166769237E-4"/>
    <n v="5.8805525516307703E-12"/>
    <n v="7.1878544713846164E-5"/>
    <n v="1.05552570048E-6"/>
    <n v="3.3189511908923085E-11"/>
    <n v="2.8690576711384614E-12"/>
    <n v="7.6603061154461555E-13"/>
    <n v="5.0542283785846163E-6"/>
    <n v="1.1829474816000002E-7"/>
    <n v="2.0887517870769232E-6"/>
    <n v="2.1357780402461541E-5"/>
    <n v="1.2065593366892308E-2"/>
    <n v="2.6303766328615384E-2"/>
    <n v="1.3699635847384613E-4"/>
    <n v="4.091342778092308E-3"/>
    <n v="1.3969435870523078E-9"/>
    <n v="0.1165214626639641"/>
    <n v="2.6572290697591191E-5"/>
    <n v="3.4805248922884359E-4"/>
    <n v="6.0415543051198879E-3"/>
    <n v="0.11543208253533808"/>
    <n v="6.8263762583555309E-3"/>
    <n v="3.3501015318656625E-4"/>
    <n v="8.0508458820705876E-3"/>
    <n v="5.0530846778884843E-2"/>
    <n v="2.5823536124156318E-2"/>
    <n v="5.4138613512608093E-3"/>
    <n v="9.3442569237808415E-2"/>
    <n v="5.2468756328095285"/>
    <n v="1.8033005925922523E-3"/>
    <n v="4.3803640978324891E-2"/>
    <n v="1.5295140195118713E-2"/>
  </r>
  <r>
    <x v="4"/>
    <x v="3"/>
    <x v="1"/>
    <s v="Eggs"/>
    <n v="0.10720000000000002"/>
    <s v="Frying"/>
    <s v="industrial composting"/>
    <n v="2.0986687548942836E-2"/>
    <m/>
    <n v="2.7022484230769233"/>
    <n v="6.2325581395348845E-4"/>
    <n v="0.24676261991111112"/>
    <n v="4.6640683200000004E-9"/>
    <n v="3.005345210666667E-2"/>
    <n v="9.1058544622222226E-4"/>
    <n v="2.8330974417777781E-8"/>
    <n v="3.6767265422222227E-9"/>
    <n v="2.9400303946666668E-10"/>
    <n v="3.8050126631111111E-3"/>
    <n v="6.8299541528888901E-5"/>
    <n v="1.6727781013333336E-3"/>
    <n v="1.6464678862222224E-2"/>
    <n v="8.1697598826666677"/>
    <n v="21.404694275555556"/>
    <n v="0.1028926158577778"/>
    <n v="2.1427238435555562"/>
    <n v="9.0844350684444464E-7"/>
    <n v="7.7391110400000015E-3"/>
    <n v="1.7931610928000002E-10"/>
    <n v="1.9531840000000002E-3"/>
    <n v="1.6525306656000003E-5"/>
    <n v="1.1166359360000001E-10"/>
    <n v="7.723564896E-11"/>
    <n v="2.5075512192000003E-11"/>
    <n v="2.1747138719999999E-5"/>
    <n v="7.6575350560000026E-6"/>
    <n v="9.0357379200000026E-6"/>
    <n v="4.793882160000001E-5"/>
    <n v="4.6521283840000011E-2"/>
    <n v="3.7831094400000008E-2"/>
    <n v="7.5903174400000009E-3"/>
    <n v="0.12431636672000003"/>
    <n v="2.3700607872000003E-8"/>
    <n v="6.0021280000000007E-3"/>
    <n v="4.0950507200000007E-11"/>
    <n v="1.1041600000000004E-4"/>
    <n v="1.2864000000000003E-5"/>
    <n v="1.2413331200000001E-9"/>
    <n v="4.0462747200000004E-11"/>
    <n v="2.8767870400000006E-11"/>
    <n v="2.3691200000000007E-4"/>
    <n v="5.7667382400000015E-7"/>
    <n v="1.0377110080000002E-5"/>
    <n v="1.0441280000000003E-3"/>
    <n v="0.89781500800000014"/>
    <n v="5.724587200000001E-2"/>
    <n v="1.2360160000000002E-3"/>
    <n v="3.5975248000000008E-2"/>
    <n v="1.1691232000000001E-8"/>
    <n v="3.3891778775921241E-2"/>
    <n v="1.9552499269472681E-7"/>
    <n v="4.9016508141859068E-5"/>
    <n v="1.4228149564286801E-3"/>
    <n v="2.9632736177532076E-2"/>
    <n v="7.8795409449951964E-4"/>
    <n v="3.9989862837695083E-4"/>
    <n v="1.7792358977407128E-3"/>
    <n v="1.8669576634537682E-4"/>
    <n v="6.9221974517867735E-3"/>
    <s v=""/>
    <n v="4.4351679573802482E-4"/>
    <n v="4.7874108962948506E-3"/>
    <n v="7.0996578160897612E-4"/>
    <n v="3.8029240047186648E-3"/>
    <n v="1.9717850587117069E-6"/>
    <n v="0.28968103095384623"/>
    <n v="8.481831304518514E-2"/>
    <n v="0.3744993439990314"/>
    <n v="5.7615283692158674E-4"/>
    <n v="0.26050385895111111"/>
    <n v="4.8843349364800002E-9"/>
    <n v="3.2117052106666669E-2"/>
    <n v="9.3997475287822233E-4"/>
    <n v="2.9683971131377782E-8"/>
    <n v="3.7944249383822232E-9"/>
    <n v="3.4784642205866671E-10"/>
    <n v="4.0636718018311107E-3"/>
    <n v="7.6533750408888911E-5"/>
    <n v="1.6921909493333336E-3"/>
    <n v="1.7556745683822227E-2"/>
    <n v="9.1140961745066686"/>
    <n v="21.499771241955557"/>
    <n v="0.11171894929777781"/>
    <n v="2.3030154582755564"/>
    <n v="9.4383534671644468E-7"/>
    <n v="4.00775167617094E-4"/>
    <n v="7.5143614407384617E-12"/>
    <n v="4.9410849394871797E-5"/>
    <n v="1.4461150044280344E-6"/>
    <n v="4.5667647894427354E-11"/>
    <n v="5.8375768282803435E-12"/>
    <n v="5.3514834162871799E-13"/>
    <n v="6.2518027720478628E-6"/>
    <n v="1.1774423139829063E-7"/>
    <n v="2.6033706912820518E-6"/>
    <n v="2.7010377975111117E-5"/>
    <n v="1.4021686422317952E-2"/>
    <n v="3.3076571141470085E-2"/>
    <n v="1.7187530661196587E-4"/>
    <n v="3.5431007050393177E-3"/>
    <n v="1.4520543795637611E-9"/>
    <n v="0.2728073080841007"/>
    <n v="6.5541742626013907E-5"/>
    <n v="4.4330547323416991E-4"/>
    <n v="1.6644368799688475E-2"/>
    <n v="0.40219203393435304"/>
    <n v="2.8507551323532485E-2"/>
    <n v="5.6891905555254171E-4"/>
    <n v="2.7887763824772656E-2"/>
    <n v="9.5443144234023308E-2"/>
    <n v="6.1210052040529851E-2"/>
    <n v="1.9672286370668458E-2"/>
    <n v="0.45740730629243637"/>
    <n v="12.298978229431732"/>
    <n v="4.4343298265451369E-3"/>
    <n v="7.3866141656313611E-2"/>
    <n v="3.0942602145773414E-2"/>
  </r>
  <r>
    <x v="4"/>
    <x v="3"/>
    <x v="1"/>
    <s v="Oil, sunflower"/>
    <n v="0.10720000000000002"/>
    <s v="Frying"/>
    <s v="industrial composting"/>
    <n v="2.0986687548942836E-2"/>
    <m/>
    <s v=""/>
    <n v="6.2325581395348845E-4"/>
    <n v="0.25275446624000009"/>
    <n v="3.2171810224000004E-8"/>
    <n v="2.7713247520000005E-2"/>
    <n v="9.2648904624000018E-4"/>
    <n v="1.5623411616000002E-8"/>
    <n v="7.8660576016000015E-9"/>
    <n v="9.200656115200002E-10"/>
    <n v="1.9743288784000003E-3"/>
    <n v="1.4612532768000004E-4"/>
    <n v="3.0625279776000003E-3"/>
    <n v="8.882680118400002E-3"/>
    <n v="9.893830825600002"/>
    <n v="59.472262704000002"/>
    <n v="8.4505552032000011E-2"/>
    <n v="2.1987718032000001"/>
    <n v="1.1999917616000003E-6"/>
    <n v="7.7391110400000015E-3"/>
    <n v="1.7931610928000002E-10"/>
    <n v="1.9531840000000002E-3"/>
    <n v="1.6525306656000003E-5"/>
    <n v="1.1166359360000001E-10"/>
    <n v="7.723564896E-11"/>
    <n v="2.5075512192000003E-11"/>
    <n v="2.1747138719999999E-5"/>
    <n v="7.6575350560000026E-6"/>
    <n v="9.0357379200000026E-6"/>
    <n v="4.793882160000001E-5"/>
    <n v="4.6521283840000011E-2"/>
    <n v="3.7831094400000008E-2"/>
    <n v="7.5903174400000009E-3"/>
    <n v="0.12431636672000003"/>
    <n v="2.3700607872000003E-8"/>
    <n v="6.0021280000000007E-3"/>
    <n v="4.0950507200000007E-11"/>
    <n v="1.1041600000000004E-4"/>
    <n v="1.2864000000000003E-5"/>
    <n v="1.2413331200000001E-9"/>
    <n v="4.0462747200000004E-11"/>
    <n v="2.8767870400000006E-11"/>
    <n v="2.3691200000000007E-4"/>
    <n v="5.7667382400000015E-7"/>
    <n v="1.0377110080000002E-5"/>
    <n v="1.0441280000000003E-3"/>
    <n v="0.89781500800000014"/>
    <n v="5.724587200000001E-2"/>
    <n v="1.2360160000000002E-3"/>
    <n v="3.5975248000000008E-2"/>
    <n v="1.1691232000000001E-8"/>
    <n v="3.4671323198240643E-2"/>
    <n v="1.2966884273841846E-6"/>
    <n v="4.5444927014332363E-5"/>
    <n v="1.4468878157231097E-3"/>
    <n v="1.6947106808810099E-2"/>
    <n v="1.6579147907989E-3"/>
    <n v="1.1196460455289055E-3"/>
    <n v="9.7769028431245338E-4"/>
    <n v="3.7654331346395587E-4"/>
    <n v="1.2607207796455093E-2"/>
    <s v=""/>
    <n v="5.2741479347626096E-4"/>
    <n v="1.3264016988463127E-2"/>
    <n v="5.9311733089747163E-4"/>
    <n v="3.8954748950661214E-3"/>
    <n v="2.5808642742977985E-6"/>
    <s v=""/>
    <n v="8.8133666540952144E-2"/>
    <n v="8.8133666540952144E-2"/>
    <n v="1.3559025621684946E-4"/>
    <n v="0.26649570528000011"/>
    <n v="3.2392076840480003E-8"/>
    <n v="2.9776847520000004E-2"/>
    <n v="9.5587835289600025E-4"/>
    <n v="1.6976408329600002E-8"/>
    <n v="7.983755997760002E-9"/>
    <n v="9.7390899411200028E-10"/>
    <n v="2.2329880171200003E-3"/>
    <n v="1.5435953656000003E-4"/>
    <n v="3.0819408256000003E-3"/>
    <n v="9.9747469400000028E-3"/>
    <n v="10.838167117440003"/>
    <n v="59.567339670400003"/>
    <n v="9.3331885472000026E-2"/>
    <n v="2.3590634179200003"/>
    <n v="1.2353836014720002E-6"/>
    <n v="4.099933927384617E-4"/>
    <n v="4.9833964369969239E-11"/>
    <n v="4.581053464615385E-5"/>
    <n v="1.470582081378462E-6"/>
    <n v="2.6117551276307694E-11"/>
    <n v="1.2282701535015388E-11"/>
    <n v="1.4983215294030774E-12"/>
    <n v="3.4353661801846158E-6"/>
    <n v="2.3747621009230774E-7"/>
    <n v="4.7414474240000001E-6"/>
    <n v="1.5345764523076929E-5"/>
    <n v="1.6674103257600003E-2"/>
    <n v="9.1642061031384614E-2"/>
    <n v="1.4358751611076928E-4"/>
    <n v="3.6293283352615388E-3"/>
    <n v="1.9005901561107695E-9"/>
    <n v="0.27922695329477765"/>
    <n v="4.3771651290263735E-4"/>
    <n v="4.1089499452604911E-4"/>
    <n v="1.6929802146127396E-2"/>
    <n v="0.22266566223821926"/>
    <n v="6.0314094558656363E-2"/>
    <n v="1.6830843813526511E-3"/>
    <n v="1.4563846679395242E-2"/>
    <n v="0.19321881885400619"/>
    <n v="0.11178381130692776"/>
    <n v="1.0651452618912984E-2"/>
    <n v="0.55316818494665865"/>
    <n v="34.132505598283529"/>
    <n v="3.696522054196477E-3"/>
    <n v="7.569172383654367E-2"/>
    <n v="4.0618024161540429E-2"/>
  </r>
  <r>
    <x v="4"/>
    <x v="0"/>
    <x v="1"/>
    <s v="Pasta"/>
    <n v="0.6492"/>
    <s v="Boiling (unspecified)"/>
    <s v="industrial composting"/>
    <n v="0.51671442215854824"/>
    <m/>
    <n v="4.0569082692307692"/>
    <n v="3.7744186046511628E-3"/>
    <n v="0.64236642341999994"/>
    <n v="1.0127088282000001E-8"/>
    <n v="6.3809085714E-2"/>
    <n v="2.9159746031400002E-3"/>
    <n v="5.0967899976000001E-8"/>
    <n v="2.2243795060199999E-8"/>
    <n v="4.8422104374000004E-10"/>
    <n v="6.7925409726000002E-3"/>
    <n v="2.33377022538E-4"/>
    <n v="5.7933656922000004E-3"/>
    <n v="2.6487020468399999E-2"/>
    <n v="4.57713591"/>
    <n v="71.042803206000002"/>
    <n v="0.31931210694599999"/>
    <n v="7.5378826236000007"/>
    <n v="3.1106283290999999E-6"/>
    <n v="0.12794312848800002"/>
    <n v="4.5822698030759994E-9"/>
    <n v="9.0952919999999996E-3"/>
    <n v="2.3171050990800004E-4"/>
    <n v="9.3506457312000012E-10"/>
    <n v="5.3060048251199995E-10"/>
    <n v="2.8754769683040002E-10"/>
    <n v="1.6154209146000001E-4"/>
    <n v="3.4604544558000001E-5"/>
    <n v="6.542916756E-5"/>
    <n v="4.4137501230000003E-4"/>
    <n v="0.32476713004799995"/>
    <n v="0.18734834328"/>
    <n v="3.3547760567999997E-2"/>
    <n v="2.019250918584"/>
    <n v="1.9432387523039999E-7"/>
    <n v="3.6348708E-2"/>
    <n v="2.4799504919999997E-10"/>
    <n v="6.686760000000001E-4"/>
    <n v="7.7904000000000005E-5"/>
    <n v="7.5174763199999997E-9"/>
    <n v="2.4504118919999996E-10"/>
    <n v="1.7421736440000001E-10"/>
    <n v="1.4347320000000002E-3"/>
    <n v="3.4923194640000003E-6"/>
    <n v="6.2843468879999993E-5"/>
    <n v="6.3232080000000003E-3"/>
    <n v="5.4371408880000001"/>
    <n v="0.34667929199999997"/>
    <n v="7.4852759999999999E-3"/>
    <n v="0.21786502799999999"/>
    <n v="7.0801752000000001E-8"/>
    <n v="0.10494694167928717"/>
    <n v="5.9875835714480983E-7"/>
    <n v="1.1228596492656133E-4"/>
    <n v="4.8824890448230934E-3"/>
    <n v="5.9317880348091774E-2"/>
    <n v="4.7802393565640183E-3"/>
    <n v="1.0875447377104673E-3"/>
    <n v="3.6729543204640754E-3"/>
    <n v="6.6223104216503394E-4"/>
    <n v="2.4223477713944563E-2"/>
    <s v=""/>
    <n v="5.0312609678059917E-4"/>
    <n v="1.5938202134127877E-2"/>
    <n v="2.2899671279758842E-3"/>
    <n v="1.6141262350222372E-2"/>
    <n v="7.0523542439218977E-6"/>
    <n v="2.6337448483846155"/>
    <n v="0.23856625302968457"/>
    <n v="2.8723111014142999"/>
    <n v="4.4189401560219997E-3"/>
    <n v="0.806658259908"/>
    <n v="1.4957353134276E-8"/>
    <n v="7.3573053714000011E-2"/>
    <n v="3.2255891130480003E-3"/>
    <n v="5.942044086912E-8"/>
    <n v="2.3019436731911997E-8"/>
    <n v="9.4598610497040004E-10"/>
    <n v="8.3888150640600012E-3"/>
    <n v="2.7147388656000005E-4"/>
    <n v="5.9216383286400005E-3"/>
    <n v="3.3251603480699998E-2"/>
    <n v="10.339043928048"/>
    <n v="71.57683084128"/>
    <n v="0.36034514351399999"/>
    <n v="9.7749985701840014"/>
    <n v="3.3757539563303998E-6"/>
    <n v="1.2410127075507692E-3"/>
    <n v="2.301131251427077E-11"/>
    <n v="1.1318931340615387E-4"/>
    <n v="4.9624447893046158E-6"/>
    <n v="9.1416062875569225E-11"/>
    <n v="3.541451804909538E-11"/>
    <n v="1.4553632384160002E-12"/>
    <n v="1.2905869329323079E-5"/>
    <n v="4.1765213316923082E-7"/>
    <n v="9.1102128132923088E-6"/>
    <n v="5.1156313047230766E-5"/>
    <n v="1.5906221427766154E-2"/>
    <n v="0.11011820129427692"/>
    <n v="5.5437714386769228E-4"/>
    <n v="1.5038459338744618E-2"/>
    <n v="5.193467625123692E-9"/>
    <n v="3.4337685084328377E-2"/>
    <n v="8.1535371444149623E-6"/>
    <n v="4.1203292658320644E-5"/>
    <n v="2.3238741906196126E-3"/>
    <n v="3.2010691627994456E-2"/>
    <n v="7.0618709277305968E-3"/>
    <n v="6.2291148929387191E-5"/>
    <n v="2.274808181661044E-3"/>
    <n v="1.3766393725665819E-2"/>
    <n v="8.7074424194703241E-3"/>
    <n v="1.4591542930220257E-3"/>
    <n v="1.7396298041200395E-2"/>
    <n v="1.6634768842690224"/>
    <n v="5.8138107292611887E-4"/>
    <n v="1.2792288142321894E-2"/>
    <n v="4.5040063309299567E-3"/>
  </r>
  <r>
    <x v="4"/>
    <x v="4"/>
    <x v="1"/>
    <s v="Tomatoes"/>
    <n v="0.21640000000000004"/>
    <s v="Cooking (unspecified)"/>
    <s v="industrial composting"/>
    <n v="0.51671442215854835"/>
    <m/>
    <n v="1.2720221879683722"/>
    <n v="1.2581395348837212E-3"/>
    <n v="0.15051930422222223"/>
    <n v="6.0497430795555558E-9"/>
    <n v="2.2685506063555558E-2"/>
    <n v="4.9613138355555572E-4"/>
    <n v="8.1630581120000022E-9"/>
    <n v="4.2297709906666667E-9"/>
    <n v="1.1958274579555558E-10"/>
    <n v="6.5481473844444457E-4"/>
    <n v="1.7672107633333337E-5"/>
    <n v="3.4468723382222226E-4"/>
    <n v="2.4495953426666669E-3"/>
    <n v="1.0742409539555557"/>
    <n v="1.2445645129333336"/>
    <n v="9.1214011408888893E-2"/>
    <n v="2.1505652147555558"/>
    <n v="8.5386224760000018E-7"/>
    <n v="5.7136765725333348E-2"/>
    <n v="1.0652466676173334E-9"/>
    <n v="3.892610413333334E-2"/>
    <n v="1.2840245263600003E-4"/>
    <n v="7.4842932554666688E-10"/>
    <n v="4.502528158080001E-10"/>
    <n v="1.077495722002667E-10"/>
    <n v="2.555826571533334E-4"/>
    <n v="5.4766194252666684E-5"/>
    <n v="4.9380525186666676E-5"/>
    <n v="3.6272720943333339E-4"/>
    <n v="0.18639099256533337"/>
    <n v="0.1495059919866667"/>
    <n v="2.9236054045333342E-2"/>
    <n v="1.3649471563226667"/>
    <n v="9.6518801720266696E-8"/>
    <n v="1.2116236000000002E-2"/>
    <n v="8.2665016400000016E-11"/>
    <n v="2.2289200000000006E-4"/>
    <n v="2.5968000000000006E-5"/>
    <n v="2.5058254400000006E-9"/>
    <n v="8.1680396400000005E-11"/>
    <n v="5.8072454800000014E-11"/>
    <n v="4.7824400000000012E-4"/>
    <n v="1.1641064880000002E-6"/>
    <n v="2.0947822960000003E-5"/>
    <n v="2.1077360000000002E-3"/>
    <n v="1.8123802960000004"/>
    <n v="0.11555976400000002"/>
    <n v="2.4950920000000004E-3"/>
    <n v="7.262167600000001E-2"/>
    <n v="2.3600584000000004E-8"/>
    <n v="2.8592568279944334E-2"/>
    <n v="2.8812958434848264E-7"/>
    <n v="9.4370783791594256E-5"/>
    <n v="9.846474481188252E-4"/>
    <n v="1.1397606434101685E-2"/>
    <n v="9.8882027827129886E-4"/>
    <n v="3.281131267580936E-4"/>
    <n v="6.0800200917382398E-4"/>
    <n v="1.7954507603293088E-4"/>
    <n v="1.6976924531410848E-3"/>
    <s v=""/>
    <n v="1.495411631576688E-4"/>
    <n v="3.3615336263209325E-4"/>
    <n v="7.8130751636742914E-4"/>
    <n v="5.9250149844844975E-3"/>
    <n v="2.0347642612896283E-6"/>
    <n v="0.27526560147635581"/>
    <n v="5.2065705809821006E-2"/>
    <n v="0.32733130728617682"/>
    <n v="5.0358662659411816E-4"/>
    <n v="0.21977230594755559"/>
    <n v="7.1976547635728892E-9"/>
    <n v="6.1834502196888901E-2"/>
    <n v="6.5050183619155572E-4"/>
    <n v="1.141731287754667E-8"/>
    <n v="4.7617042028746668E-9"/>
    <n v="2.8540477279582225E-10"/>
    <n v="1.388641395597778E-3"/>
    <n v="7.3602408374000012E-5"/>
    <n v="4.1501558196888896E-4"/>
    <n v="4.9200585521000009E-3"/>
    <n v="3.0730122425208894"/>
    <n v="1.5096302689200003"/>
    <n v="0.12294515745422224"/>
    <n v="3.5881340470782224"/>
    <n v="9.7398163332026685E-7"/>
    <n v="3.3811123991931628E-4"/>
    <n v="1.1073315020881368E-11"/>
    <n v="9.5130003379829083E-5"/>
    <n v="1.0007720556793166E-6"/>
    <n v="1.7565096734687183E-11"/>
    <n v="7.3256987736533337E-12"/>
    <n v="4.3908426583972655E-13"/>
    <n v="2.1363713778427353E-6"/>
    <n v="1.1323447442153849E-7"/>
    <n v="6.3848551072136763E-7"/>
    <n v="7.5693208493846167E-6"/>
    <n v="4.7277111423398299E-3"/>
    <n v="2.3225081060307697E-3"/>
    <n v="1.8914639608341884E-4"/>
    <n v="5.5202062262741883E-3"/>
    <n v="1.4984332820311797E-9"/>
    <n v="9.3086858022643874E-3"/>
    <n v="3.9333177614043147E-6"/>
    <n v="3.4721507070498195E-5"/>
    <n v="4.6504020047707099E-4"/>
    <n v="5.8563487769543896E-3"/>
    <n v="1.456170304898114E-3"/>
    <n v="1.8600779536396969E-5"/>
    <n v="3.421667203086288E-4"/>
    <n v="3.7270075088184766E-3"/>
    <n v="5.9844037853917591E-4"/>
    <n v="1.8852936556174789E-4"/>
    <n v="4.9565454068752493E-3"/>
    <n v="3.3865799987251775E-2"/>
    <n v="1.9840609574614309E-4"/>
    <n v="4.7003979559875767E-3"/>
    <n v="1.2974413300013957E-3"/>
  </r>
  <r>
    <x v="4"/>
    <x v="4"/>
    <x v="1"/>
    <s v="Courgettes or zucchini"/>
    <n v="0.1623"/>
    <s v="Cooking (unspecified)"/>
    <s v="industrial composting"/>
    <n v="0.51671442215854824"/>
    <m/>
    <n v="0.7249363636363636"/>
    <n v="9.4360465116279069E-4"/>
    <n v="8.9871670186666655E-2"/>
    <n v="3.5837232173333331E-9"/>
    <n v="1.4649647390666666E-2"/>
    <n v="3.3745241076666669E-4"/>
    <n v="5.8168439020000002E-9"/>
    <n v="2.7875849123333336E-9"/>
    <n v="8.4497845053333319E-11"/>
    <n v="5.1497025386666663E-4"/>
    <n v="1.3119970251333333E-5"/>
    <n v="3.0094921119999999E-4"/>
    <n v="1.9194218346666664E-3"/>
    <n v="0.82571143883333331"/>
    <n v="2.7236214003333337"/>
    <n v="9.9442142323333316E-2"/>
    <n v="1.3363540172999999"/>
    <n v="5.9843975529999997E-7"/>
    <n v="4.2852574294000002E-2"/>
    <n v="7.98935000713E-10"/>
    <n v="2.91945781E-2"/>
    <n v="9.6301839476999998E-5"/>
    <n v="5.6132199416000003E-10"/>
    <n v="3.3768961185600001E-10"/>
    <n v="8.0812179150200012E-11"/>
    <n v="1.9168699286500001E-4"/>
    <n v="4.1074645689500002E-5"/>
    <n v="3.7035393890000003E-5"/>
    <n v="2.7204540707500001E-4"/>
    <n v="0.13979324442400001"/>
    <n v="0.11212949399"/>
    <n v="2.1927040534000002E-2"/>
    <n v="1.0237103672419998"/>
    <n v="7.2389101290200009E-8"/>
    <n v="9.0871770000000001E-3"/>
    <n v="6.1998762299999992E-11"/>
    <n v="1.6716900000000003E-4"/>
    <n v="1.9476000000000001E-5"/>
    <n v="1.8793690799999999E-9"/>
    <n v="6.1260297299999991E-11"/>
    <n v="4.3554341100000003E-11"/>
    <n v="3.5868300000000005E-4"/>
    <n v="8.7307986600000008E-7"/>
    <n v="1.5710867219999998E-5"/>
    <n v="1.5808020000000001E-3"/>
    <n v="1.359285222"/>
    <n v="8.6669822999999993E-2"/>
    <n v="1.871319E-3"/>
    <n v="5.4466256999999997E-2"/>
    <n v="1.7700438E-8"/>
    <n v="1.8449789358489576E-2"/>
    <n v="1.7792422815276391E-7"/>
    <n v="6.7169454694085626E-5"/>
    <n v="6.8604265888846374E-4"/>
    <n v="8.243282354045851E-3"/>
    <n v="6.6171902215262442E-4"/>
    <n v="2.4011910977085856E-4"/>
    <n v="4.6644800631754057E-4"/>
    <n v="1.3433165909947073E-4"/>
    <n v="1.446852022283519E-3"/>
    <s v=""/>
    <n v="1.1313062203884958E-4"/>
    <n v="6.5074314643726299E-4"/>
    <n v="7.8318440852687555E-4"/>
    <n v="3.9870668274733598E-3"/>
    <n v="1.4384201442353264E-6"/>
    <n v="0.11765717181818182"/>
    <n v="3.5931494994590737E-2"/>
    <n v="0.15358866681277256"/>
    <n v="2.362902566350347E-4"/>
    <n v="0.14181142148066667"/>
    <n v="4.4446569803463327E-9"/>
    <n v="4.4011394490666669E-2"/>
    <n v="4.5323025024366666E-4"/>
    <n v="8.2575349761600005E-9"/>
    <n v="3.1865348214893339E-9"/>
    <n v="2.0886436530353333E-10"/>
    <n v="1.0653402467316667E-3"/>
    <n v="5.5067695806833334E-5"/>
    <n v="3.5369547230999998E-4"/>
    <n v="3.7722692417416666E-3"/>
    <n v="2.3247899052573331"/>
    <n v="2.9224207173233334"/>
    <n v="0.12324050185733332"/>
    <n v="2.4145306415419996"/>
    <n v="6.8852929459019998E-7"/>
    <n v="2.1817141766256409E-4"/>
    <n v="6.8379338159174352E-12"/>
    <n v="6.770983767794872E-5"/>
    <n v="6.9727730806717949E-7"/>
    <n v="1.2703899963323078E-11"/>
    <n v="4.9023612638297442E-12"/>
    <n v="3.2132979277466665E-13"/>
    <n v="1.6389849949717949E-6"/>
    <n v="8.471953201051282E-8"/>
    <n v="5.4414688047692309E-7"/>
    <n v="5.8034911411410254E-6"/>
    <n v="3.576599854242051E-3"/>
    <n v="4.4960318728051287E-3"/>
    <n v="1.8960077208820511E-4"/>
    <n v="3.7146625254492302E-3"/>
    <n v="1.059275837831077E-9"/>
    <n v="5.9798836304624349E-3"/>
    <n v="2.4259726210731644E-6"/>
    <n v="2.4711101721100497E-5"/>
    <n v="3.2352457482345446E-4"/>
    <n v="4.2169950562408152E-3"/>
    <n v="9.7348634469550963E-4"/>
    <n v="1.3575502139829466E-5"/>
    <n v="2.6367794110804179E-4"/>
    <n v="2.7884123672998165E-3"/>
    <n v="5.1154849844677844E-4"/>
    <n v="1.4537042060036861E-4"/>
    <n v="3.7625970360436298E-3"/>
    <n v="6.7101951920128411E-2"/>
    <n v="1.9937874561889741E-4"/>
    <n v="3.1594175180199302E-3"/>
    <n v="9.1652788767454399E-4"/>
  </r>
  <r>
    <x v="4"/>
    <x v="4"/>
    <x v="1"/>
    <s v="Onions"/>
    <n v="5.4100000000000009E-2"/>
    <s v="Cooking (unspecified)"/>
    <s v="industrial composting"/>
    <n v="0.51671442215854835"/>
    <m/>
    <n v="0.63722458418584826"/>
    <n v="3.145348837209303E-4"/>
    <n v="2.5317130113333336E-2"/>
    <n v="1.1901673596666668E-9"/>
    <n v="4.1120290130000009E-3"/>
    <n v="1.0218403792222223E-4"/>
    <n v="1.6847787135555557E-9"/>
    <n v="4.709427361333334E-10"/>
    <n v="1.7790056453333337E-11"/>
    <n v="1.4341105112222226E-4"/>
    <n v="3.9211916837777781E-6"/>
    <n v="1.369551478444445E-4"/>
    <n v="5.187637699111112E-4"/>
    <n v="0.3347994910333334"/>
    <n v="1.0574019923333335"/>
    <n v="4.4238843754444451E-2"/>
    <n v="0.34793254254444445"/>
    <n v="1.4627078313333337E-7"/>
    <n v="1.4284191431333337E-2"/>
    <n v="2.6631166690433335E-10"/>
    <n v="9.7315260333333351E-3"/>
    <n v="3.2100613159000008E-5"/>
    <n v="1.8710733138666672E-10"/>
    <n v="1.1256320395200003E-10"/>
    <n v="2.6937393050066674E-11"/>
    <n v="6.389566428833335E-5"/>
    <n v="1.3691548563166671E-5"/>
    <n v="1.2345131296666669E-5"/>
    <n v="9.0681802358333346E-5"/>
    <n v="4.6597748141333342E-2"/>
    <n v="3.7376497996666674E-2"/>
    <n v="7.3090135113333355E-3"/>
    <n v="0.34123678908066668"/>
    <n v="2.4129700430066674E-8"/>
    <n v="3.0290590000000006E-3"/>
    <n v="2.0666254100000004E-11"/>
    <n v="5.5723000000000015E-5"/>
    <n v="6.4920000000000015E-6"/>
    <n v="6.2645636000000015E-10"/>
    <n v="2.0420099100000001E-11"/>
    <n v="1.4518113700000004E-11"/>
    <n v="1.1956100000000003E-4"/>
    <n v="2.9102662200000006E-7"/>
    <n v="5.2369557400000008E-6"/>
    <n v="5.2693400000000006E-4"/>
    <n v="0.4530950740000001"/>
    <n v="2.8889941000000006E-2"/>
    <n v="6.237730000000001E-4"/>
    <n v="1.8155419000000002E-2"/>
    <n v="5.9001460000000009E-9"/>
    <n v="5.5462496116970364E-3"/>
    <n v="5.9131657424867527E-8"/>
    <n v="2.1212845850900555E-5"/>
    <n v="2.1308989849034204E-4"/>
    <n v="2.494030230629646E-3"/>
    <n v="1.2541188798791982E-4"/>
    <n v="6.8111148943954798E-5"/>
    <n v="1.4311558645284674E-4"/>
    <n v="4.3674293474560147E-5"/>
    <n v="6.3216107728364954E-4"/>
    <s v=""/>
    <n v="4.0608673610718625E-5"/>
    <n v="2.5021021998011198E-4"/>
    <n v="3.3154690849025194E-4"/>
    <n v="1.1679914103998302E-3"/>
    <n v="3.6831312625020475E-7"/>
    <n v="3.4473850004454396E-2"/>
    <n v="1.1077841238075443E-2"/>
    <n v="4.5551691242529835E-2"/>
    <n v="7.0079524988507437E-5"/>
    <n v="4.2630380544666675E-2"/>
    <n v="1.4771452806710001E-9"/>
    <n v="1.3899278046333337E-2"/>
    <n v="1.4077665108122223E-4"/>
    <n v="2.4983424049422228E-9"/>
    <n v="6.0392603918533343E-10"/>
    <n v="5.924556320340001E-11"/>
    <n v="3.2686771541055561E-4"/>
    <n v="1.7903766868944449E-5"/>
    <n v="1.5453723488111114E-4"/>
    <n v="1.1363795722694446E-3"/>
    <n v="0.83449231317466688"/>
    <n v="1.1236684313300003"/>
    <n v="5.2171630265777785E-2"/>
    <n v="0.70732475062511102"/>
    <n v="1.7630062956340004E-7"/>
    <n v="6.5585200837948733E-5"/>
    <n v="2.2725312010323078E-12"/>
    <n v="2.1383504686666673E-5"/>
    <n v="2.1657946320188036E-7"/>
    <n v="3.843603699911112E-12"/>
    <n v="9.2911698336205146E-13"/>
    <n v="9.1147020312923086E-14"/>
    <n v="5.0287340832393174E-7"/>
    <n v="2.7544256721452998E-8"/>
    <n v="2.3774959212478637E-7"/>
    <n v="1.7482762650299147E-6"/>
    <n v="1.2838343279610259E-3"/>
    <n v="1.7287206635846159E-3"/>
    <n v="8.0264046562735048E-5"/>
    <n v="1.0881919240386324E-3"/>
    <n v="2.7123173778984619E-10"/>
    <n v="1.7913787057625208E-3"/>
    <n v="8.0623577035198693E-7"/>
    <n v="7.8032389378385052E-6"/>
    <n v="1.0033318413709544E-4"/>
    <n v="1.2598231178659674E-3"/>
    <n v="1.831864897761902E-4"/>
    <n v="3.7751857098630711E-6"/>
    <n v="7.9543074410506627E-5"/>
    <n v="9.0639983221363471E-4"/>
    <n v="2.2466916165939346E-4"/>
    <n v="4.2607589146019568E-5"/>
    <n v="1.3885677039055895E-3"/>
    <n v="2.5850571462425517E-2"/>
    <n v="8.4536025439155805E-5"/>
    <n v="9.2412921667161033E-4"/>
    <n v="2.3378950982265228E-4"/>
  </r>
  <r>
    <x v="4"/>
    <x v="0"/>
    <x v="1"/>
    <s v="Pasta"/>
    <n v="0.5895999999999999"/>
    <s v="Boiling (unspecified)"/>
    <s v="industrial composting"/>
    <n v="0.2792724516862447"/>
    <m/>
    <n v="4.0569082692307692"/>
    <n v="3.4279069767441856E-3"/>
    <n v="0.58339378195999991"/>
    <n v="9.1973679159999985E-9"/>
    <n v="5.7951073531999991E-2"/>
    <n v="2.6482726833199997E-3"/>
    <n v="4.628877668799999E-8"/>
    <n v="2.0201696807599997E-8"/>
    <n v="4.3976698611999995E-10"/>
    <n v="6.1689497187999986E-3"/>
    <n v="2.1195177524399998E-4"/>
    <n v="5.2615040235999997E-3"/>
    <n v="2.4055371639199997E-2"/>
    <n v="4.1569305799999992"/>
    <n v="64.520697427999991"/>
    <n v="0.28999756354799994"/>
    <n v="6.8458650567999992"/>
    <n v="2.8250561657999993E-6"/>
    <n v="0.11619727134399999"/>
    <n v="4.1615931544879988E-9"/>
    <n v="8.2602959999999968E-3"/>
    <n v="2.1043825730399999E-4"/>
    <n v="8.4922069055999989E-10"/>
    <n v="4.8188854665599988E-10"/>
    <n v="2.6114929459519997E-10"/>
    <n v="1.4671167147999999E-4"/>
    <n v="3.1427664003999993E-5"/>
    <n v="5.9422423279999987E-5"/>
    <n v="4.0085444739999994E-4"/>
    <n v="0.2949517866239999"/>
    <n v="0.17014877263999997"/>
    <n v="3.0467898383999995E-2"/>
    <n v="1.8338729845919999"/>
    <n v="1.7648391379519997E-7"/>
    <n v="3.3011703999999996E-2"/>
    <n v="2.2522778959999995E-10"/>
    <n v="6.0728799999999999E-4"/>
    <n v="7.0751999999999989E-5"/>
    <n v="6.8273321599999987E-9"/>
    <n v="2.2254510959999997E-10"/>
    <n v="1.5822328719999998E-10"/>
    <n v="1.3030159999999999E-3"/>
    <n v="3.1717060319999995E-6"/>
    <n v="5.7074105439999989E-5"/>
    <n v="5.7427039999999995E-3"/>
    <n v="4.9379825439999996"/>
    <n v="0.31485229599999992"/>
    <n v="6.798087999999999E-3"/>
    <n v="0.19786386399999997"/>
    <n v="6.4301775999999984E-8"/>
    <n v="9.5312256337196102E-2"/>
    <n v="5.4378916724057279E-7"/>
    <n v="1.0197751836213885E-4"/>
    <n v="4.4342506790321862E-3"/>
    <n v="5.3872184616812854E-2"/>
    <n v="4.3413880539589422E-3"/>
    <n v="9.8770236807469423E-4"/>
    <n v="3.335757651487397E-3"/>
    <n v="6.0143472344501535E-4"/>
    <n v="2.1999634103730306E-2"/>
    <s v=""/>
    <n v="4.5693645511682256E-4"/>
    <n v="1.4474990724402026E-2"/>
    <n v="2.0797360114827184E-3"/>
    <n v="1.4659408936677618E-2"/>
    <n v="6.4049107551083648E-6"/>
    <n v="2.391953115538461"/>
    <n v="0.21666460687970115"/>
    <n v="2.6086177224181624"/>
    <n v="4.0132580344894803E-3"/>
    <n v="0.73260275730399993"/>
    <n v="1.3584188860087998E-8"/>
    <n v="6.6818657531999989E-2"/>
    <n v="2.9294629406239996E-3"/>
    <n v="5.3965329538559988E-8"/>
    <n v="2.0906130463855998E-8"/>
    <n v="8.5913956791519987E-10"/>
    <n v="7.6186773902799983E-3"/>
    <n v="2.4655114527999996E-4"/>
    <n v="5.3780005523200005E-3"/>
    <n v="3.0198930086599997E-2"/>
    <n v="9.3898649106239986"/>
    <n v="65.005698496639994"/>
    <n v="0.32726354993199991"/>
    <n v="8.8776019053919999"/>
    <n v="3.0658418555951993E-6"/>
    <n v="1.1270811650830768E-3"/>
    <n v="2.0898752092443072E-11"/>
    <n v="1.0279793466461537E-4"/>
    <n v="4.506866062498461E-6"/>
    <n v="8.302358390547691E-11"/>
    <n v="3.2163277636701533E-11"/>
    <n v="1.3217531814079999E-12"/>
    <n v="1.1721042138892305E-5"/>
    <n v="3.7930945427692303E-7"/>
    <n v="8.2738470035692314E-6"/>
    <n v="4.6459892440923072E-5"/>
    <n v="1.4445946016344613E-2"/>
    <n v="0.10000876691790768"/>
    <n v="5.0348238451076912E-4"/>
    <n v="1.3657849085218462E-2"/>
    <n v="4.7166797778387683E-9"/>
    <n v="5.7068464456276516E-2"/>
    <n v="1.3646476249700059E-5"/>
    <n v="6.9086151725132399E-5"/>
    <n v="3.8822792897957223E-3"/>
    <n v="5.206833872556417E-2"/>
    <n v="1.1836312919419809E-2"/>
    <n v="9.964704134674061E-5"/>
    <n v="3.65327280581423E-3"/>
    <n v="2.3061349560268E-2"/>
    <n v="1.4594548492581839E-2"/>
    <n v="2.3299857594166647E-3"/>
    <n v="2.433807548731871E-2"/>
    <n v="2.7920121452598772"/>
    <n v="9.7206017675025719E-4"/>
    <n v="2.1380609846403737E-2"/>
    <n v="7.5302602626025408E-3"/>
  </r>
  <r>
    <x v="4"/>
    <x v="10"/>
    <x v="1"/>
    <s v="Beef"/>
    <n v="0.51589999999999991"/>
    <s v="Cooking (unspecified)"/>
    <s v="industrial composting"/>
    <n v="0.27927245168624476"/>
    <m/>
    <n v="5.2430406923076927"/>
    <n v="2.9994186046511623E-3"/>
    <n v="12.891416065"/>
    <n v="7.1998523475999997E-8"/>
    <n v="0.96835049080000002"/>
    <n v="2.0370901836999997E-2"/>
    <n v="1.1968606572999996E-6"/>
    <n v="1.8660060254E-7"/>
    <n v="5.363783557E-9"/>
    <n v="0.17545040424999997"/>
    <n v="6.5157425629999992E-4"/>
    <n v="3.9496912653000003E-2"/>
    <n v="0.77384476729999985"/>
    <n v="70.308894226999982"/>
    <n v="828.68309479999994"/>
    <n v="1.2482315472000001"/>
    <n v="45.460844153999993"/>
    <n v="1.8841104303999995E-5"/>
    <n v="0.13621468316866664"/>
    <n v="2.539559869795666E-9"/>
    <n v="9.2800263966666657E-2"/>
    <n v="3.0611287114099998E-4"/>
    <n v="1.7842638126133332E-9"/>
    <n v="1.0734077064479999E-9"/>
    <n v="2.5687617512993329E-10"/>
    <n v="6.0931188921166661E-4"/>
    <n v="1.3056321448683334E-4"/>
    <n v="1.1772371970333332E-4"/>
    <n v="8.6474569014166657E-4"/>
    <n v="0.44435819345866662"/>
    <n v="0.3564239430033333"/>
    <n v="6.9699077088666669E-2"/>
    <n v="3.2540491587193325"/>
    <n v="2.3010189374993334E-7"/>
    <n v="2.8885240999999996E-2"/>
    <n v="1.9707431589999995E-10"/>
    <n v="5.3137699999999998E-4"/>
    <n v="6.1907999999999991E-5"/>
    <n v="5.9739156399999992E-9"/>
    <n v="1.9472697089999996E-10"/>
    <n v="1.3844537629999999E-10"/>
    <n v="1.1401389999999999E-3"/>
    <n v="2.7752427779999997E-6"/>
    <n v="4.9939842259999989E-5"/>
    <n v="5.0248659999999994E-3"/>
    <n v="4.3207347259999995"/>
    <n v="0.27549575899999995"/>
    <n v="5.9483269999999989E-3"/>
    <n v="0.17313088099999996"/>
    <n v="5.6264053999999991E-8"/>
    <n v="1.6986640937715576"/>
    <n v="2.9917258635774833E-6"/>
    <n v="1.6203215252437494E-3"/>
    <n v="3.139195953828372E-2"/>
    <n v="1.2025396476094377"/>
    <n v="3.9013010699317723E-2"/>
    <n v="6.6209053406661011E-3"/>
    <n v="7.7585090212273694E-2"/>
    <n v="1.9147092595137754E-3"/>
    <n v="0.162254755297912"/>
    <s v=""/>
    <n v="3.6533051204363982E-3"/>
    <n v="0.18466576654267175"/>
    <n v="8.4131542617902656E-3"/>
    <n v="8.0727830150463975E-2"/>
    <n v="3.9959575771942258E-5"/>
    <n v="2.7048846931615382"/>
    <n v="3.4991075006312045"/>
    <n v="6.2039921937927431"/>
    <n v="9.5446033750657584E-3"/>
    <n v="13.056515989168666"/>
    <n v="7.4735157661695667E-8"/>
    <n v="1.0616821317666667"/>
    <n v="2.0738922708140997E-2"/>
    <n v="1.2046188367526129E-6"/>
    <n v="1.8786873721734799E-7"/>
    <n v="5.7591051084299334E-9"/>
    <n v="0.17719985513921166"/>
    <n v="7.8491271356483322E-4"/>
    <n v="3.9664576214963332E-2"/>
    <n v="0.77973437899014153"/>
    <n v="75.073987146458649"/>
    <n v="829.31501450200324"/>
    <n v="1.3238789512886668"/>
    <n v="48.888024193719325"/>
    <n v="1.9127470251749929E-5"/>
    <n v="2.0086947675644101E-2"/>
    <n v="1.1497716563337794E-10"/>
    <n v="1.6333571257948719E-3"/>
    <n v="3.1906034935601533E-5"/>
    <n v="1.8532597488501737E-9"/>
    <n v="2.8902882648822766E-10"/>
    <n v="8.8601617052768213E-12"/>
    <n v="2.7261516175263335E-4"/>
    <n v="1.2075580208689741E-6"/>
    <n v="6.1022424946097434E-5"/>
    <n v="1.1995913522925255E-3"/>
    <n v="0.11549844176378253"/>
    <n v="1.2758692530800049"/>
    <n v="2.0367368481364104E-3"/>
    <n v="7.5212344913414345E-2"/>
    <n v="2.9426877310384506E-8"/>
    <n v="1.0495434839375077"/>
    <n v="7.5841438975689208E-5"/>
    <n v="1.1045496351257354E-3"/>
    <n v="2.7911031476413165E-2"/>
    <n v="1.2743138285703719"/>
    <n v="0.10710692478071997"/>
    <n v="7.5685421299788111E-4"/>
    <n v="9.6467075040187936E-2"/>
    <n v="7.3915640042671274E-2"/>
    <n v="0.10837096427948961"/>
    <n v="6.9391076850705086E-2"/>
    <n v="0.3003581552218495"/>
    <n v="35.735519705000115"/>
    <n v="3.9791128747947452E-3"/>
    <n v="0.11935757024014478"/>
    <n v="4.7600455098003432E-2"/>
  </r>
  <r>
    <x v="4"/>
    <x v="4"/>
    <x v="1"/>
    <s v="Tomatoes"/>
    <n v="0.22109999999999996"/>
    <s v="Cooking (unspecified)"/>
    <s v="industrial composting"/>
    <n v="0.2792724516862447"/>
    <m/>
    <n v="1.2720221879683722"/>
    <n v="1.2854651162790694E-3"/>
    <n v="0.15378843883333329"/>
    <n v="6.1811376843333317E-9"/>
    <n v="2.3178213450333326E-2"/>
    <n v="5.0690688033333325E-4"/>
    <n v="8.3403518880000001E-9"/>
    <n v="4.3216375509999985E-9"/>
    <n v="1.2217996809333331E-10"/>
    <n v="6.6903668516666659E-4"/>
    <n v="1.8055928824999998E-5"/>
    <n v="3.5217350923333324E-4"/>
    <n v="2.5027981989999997E-3"/>
    <n v="1.0975724349333331"/>
    <n v="1.2715952578999998"/>
    <n v="9.3195092063333304E-2"/>
    <n v="2.1972734241333329"/>
    <n v="8.7240731489999978E-7"/>
    <n v="5.8377721357999991E-2"/>
    <n v="1.0883828013409998E-9"/>
    <n v="3.9771541699999996E-2"/>
    <n v="1.31191230489E-4"/>
    <n v="7.6468449112E-10"/>
    <n v="4.6003187419199994E-10"/>
    <n v="1.100897893414E-10"/>
    <n v="2.6113366680499998E-4"/>
    <n v="5.59556633515E-5"/>
    <n v="5.0453022729999997E-5"/>
    <n v="3.7060529577499996E-4"/>
    <n v="0.19043922576799999"/>
    <n v="0.15275311842999997"/>
    <n v="2.9871033038000001E-2"/>
    <n v="1.3945924965939998"/>
    <n v="9.8615097321400002E-8"/>
    <n v="1.2379388999999998E-2"/>
    <n v="8.4460421099999986E-11"/>
    <n v="2.2773299999999998E-4"/>
    <n v="2.6531999999999996E-5"/>
    <n v="2.5602495599999994E-9"/>
    <n v="8.3454416099999981E-11"/>
    <n v="5.933373269999999E-11"/>
    <n v="4.88631E-4"/>
    <n v="1.1893897619999999E-6"/>
    <n v="2.1402789539999995E-5"/>
    <n v="2.1535139999999996E-3"/>
    <n v="1.8517434539999997"/>
    <n v="0.11806961099999998"/>
    <n v="2.5492829999999998E-3"/>
    <n v="7.4198948999999986E-2"/>
    <n v="2.4113165999999996E-8"/>
    <n v="2.9213571380294311E-2"/>
    <n v="2.943874819752749E-7"/>
    <n v="9.6420426507955095E-5"/>
    <n v="1.0060330442655827E-3"/>
    <n v="1.1645151490664887E-2"/>
    <n v="1.0102965042781149E-3"/>
    <n v="3.3523942849452153E-4"/>
    <n v="6.2120722841188753E-4"/>
    <n v="1.8344462250869227E-4"/>
    <n v="1.7345647014301926E-3"/>
    <s v=""/>
    <n v="1.5278905348503031E-4"/>
    <n v="3.4345429056356646E-4"/>
    <n v="7.9827676464343125E-4"/>
    <n v="6.0537006149238536E-3"/>
    <n v="2.0789573852640323E-6"/>
    <n v="0.28124410575980702"/>
    <n v="5.3196522895339264E-2"/>
    <n v="0.33444062865514629"/>
    <n v="5.1452404408484041E-4"/>
    <n v="0.22454554919133327"/>
    <n v="7.353980906774331E-9"/>
    <n v="6.3177488150333319E-2"/>
    <n v="6.6463011082233323E-4"/>
    <n v="1.1665285939120001E-8"/>
    <n v="4.865123841291999E-9"/>
    <n v="2.9160349013473329E-10"/>
    <n v="1.4188013519716666E-3"/>
    <n v="7.5200981938499992E-5"/>
    <n v="4.2402932150333326E-4"/>
    <n v="5.0269174947749993E-3"/>
    <n v="3.1397551147013329"/>
    <n v="1.5424179873299997"/>
    <n v="0.12561540810133331"/>
    <n v="3.6660648697273328"/>
    <n v="9.951355782213997E-7"/>
    <n v="3.4545469106358963E-4"/>
    <n v="1.1313816779652816E-11"/>
    <n v="9.7196135615897414E-5"/>
    <n v="1.0225078628035896E-6"/>
    <n v="1.7946593752492308E-11"/>
    <n v="7.4848059096799987E-12"/>
    <n v="4.4862075405343581E-13"/>
    <n v="2.1827713107256408E-6"/>
    <n v="1.1569381836692306E-7"/>
    <n v="6.5235280231282037E-7"/>
    <n v="7.7337192227307682E-6"/>
    <n v="4.830392484155897E-3"/>
    <n v="2.372950749738461E-3"/>
    <n v="1.9325447400205125E-4"/>
    <n v="5.640099799580512E-3"/>
    <n v="1.5309778126483072E-9"/>
    <n v="1.7360491401042698E-2"/>
    <n v="7.4151583436200628E-6"/>
    <n v="6.5581299769853506E-5"/>
    <n v="8.7061578384813639E-4"/>
    <n v="1.0425459414844575E-2"/>
    <n v="2.7414403929193259E-3"/>
    <n v="3.3278822349584088E-5"/>
    <n v="5.8337633113924746E-4"/>
    <n v="7.0188765257126733E-3"/>
    <n v="1.1173950189857335E-3"/>
    <n v="3.1067847254801889E-4"/>
    <n v="7.5346435072439202E-3"/>
    <n v="6.281163205438349E-2"/>
    <n v="3.7324186154643409E-4"/>
    <n v="8.8425143203780428E-3"/>
    <n v="2.4384059323577321E-3"/>
  </r>
  <r>
    <x v="4"/>
    <x v="4"/>
    <x v="1"/>
    <s v="Onions"/>
    <n v="0.14739999999999998"/>
    <s v="Cooking (unspecified)"/>
    <s v="industrial composting"/>
    <n v="0.2792724516862447"/>
    <m/>
    <n v="0.63722458418584826"/>
    <n v="8.5697674418604641E-4"/>
    <n v="6.8978650253333315E-2"/>
    <n v="3.2427110686666662E-9"/>
    <n v="1.1203568881999998E-2"/>
    <n v="2.7840900535555549E-4"/>
    <n v="4.5903213008888882E-9"/>
    <n v="1.283123092533333E-9"/>
    <n v="4.8470505013333327E-11"/>
    <n v="3.9073547015555551E-4"/>
    <n v="1.0683616528444441E-5"/>
    <n v="3.7314581871111108E-4"/>
    <n v="1.4134155209777775E-3"/>
    <n v="0.9121893711333332"/>
    <n v="2.8809806593333329"/>
    <n v="0.12053245045111108"/>
    <n v="0.94797147451111086"/>
    <n v="3.9852705053333334E-7"/>
    <n v="3.8918480905333327E-2"/>
    <n v="7.2558853422733324E-10"/>
    <n v="2.6514361133333331E-2"/>
    <n v="8.7460820325999992E-5"/>
    <n v="5.0978966074666667E-10"/>
    <n v="3.0668791612799996E-10"/>
    <n v="7.3393192894266665E-11"/>
    <n v="1.7408911120333332E-4"/>
    <n v="3.7303775567666667E-5"/>
    <n v="3.3635348486666667E-5"/>
    <n v="2.4707019718333331E-4"/>
    <n v="0.12695948384533332"/>
    <n v="0.10183541228666665"/>
    <n v="1.9914022025333333E-2"/>
    <n v="0.92972833106266639"/>
    <n v="6.5743398214266668E-8"/>
    <n v="8.252925999999999E-3"/>
    <n v="5.6306947399999986E-11"/>
    <n v="1.51822E-4"/>
    <n v="1.7687999999999997E-5"/>
    <n v="1.7068330399999997E-9"/>
    <n v="5.5636277399999991E-11"/>
    <n v="3.9555821799999996E-11"/>
    <n v="3.2575399999999998E-4"/>
    <n v="7.9292650799999987E-7"/>
    <n v="1.4268526359999997E-5"/>
    <n v="1.4356759999999999E-3"/>
    <n v="1.2344956359999999"/>
    <n v="7.871307399999998E-2"/>
    <n v="1.6995219999999998E-3"/>
    <n v="4.9465965999999993E-2"/>
    <n v="1.6075443999999996E-8"/>
    <n v="1.5111223526139422E-2"/>
    <n v="1.6110917383411226E-7"/>
    <n v="5.7796182595614424E-5"/>
    <n v="5.8058135004577442E-4"/>
    <n v="6.7951951200519367E-3"/>
    <n v="3.4169523640331558E-4"/>
    <n v="1.8557455368463835E-4"/>
    <n v="3.8993045181422555E-4"/>
    <n v="1.1899428573290505E-4"/>
    <n v="1.7223760220260612E-3"/>
    <s v=""/>
    <n v="1.1064174658447179E-4"/>
    <n v="6.8171878789405717E-4"/>
    <n v="9.0332743644109279E-4"/>
    <n v="3.1822908298139545E-3"/>
    <n v="1.0035000888961216E-6"/>
    <n v="9.3926903708994022E-2"/>
    <n v="3.0182510138490201E-2"/>
    <n v="0.12410941384748422"/>
    <n v="1.9093755976536033E-4"/>
    <n v="0.11615005715866664"/>
    <n v="4.0246065502939998E-9"/>
    <n v="3.7869752015333331E-2"/>
    <n v="3.8355782568155544E-4"/>
    <n v="6.806944001635555E-9"/>
    <n v="1.6454472860613328E-9"/>
    <n v="1.6141951970759998E-10"/>
    <n v="8.9057858135888871E-4"/>
    <n v="4.8780318604111108E-5"/>
    <n v="4.2104969355777772E-4"/>
    <n v="3.0961617181611105E-3"/>
    <n v="2.2736444909786666"/>
    <n v="3.0615291456199993"/>
    <n v="0.14214599447644441"/>
    <n v="1.9271657715737773"/>
    <n v="4.8034589274759997E-7"/>
    <n v="1.786923956287179E-4"/>
    <n v="6.1917023850676917E-12"/>
    <n v="5.8261156946666665E-5"/>
    <n v="5.900889625870084E-7"/>
    <n v="1.0472221540977776E-11"/>
    <n v="2.5314573631712812E-12"/>
    <n v="2.4833772262707689E-13"/>
    <n v="1.3701208943982904E-6"/>
    <n v="7.5046644006324784E-8"/>
    <n v="6.4776875931965799E-7"/>
    <n v="4.7633257202478621E-6"/>
    <n v="3.4979146015056408E-3"/>
    <n v="4.7100448394153836E-3"/>
    <n v="2.1868614534837602E-4"/>
    <n v="2.9648704178058113E-3"/>
    <n v="7.389936811501538E-10"/>
    <n v="8.872692350386369E-3"/>
    <n v="4.0506973577761207E-6"/>
    <n v="3.9299153556587399E-5"/>
    <n v="5.0012208068012781E-4"/>
    <n v="5.9205968256607171E-3"/>
    <n v="9.1591878699461297E-4"/>
    <n v="1.7774899310784315E-5"/>
    <n v="3.5867816468635431E-4"/>
    <n v="4.551449590721136E-3"/>
    <n v="1.1233080028728538E-3"/>
    <n v="1.8430939015518828E-4"/>
    <n v="5.7763895366743706E-3"/>
    <n v="0.12950898975115838"/>
    <n v="4.2493516551121257E-4"/>
    <n v="4.6298509057220872E-3"/>
    <n v="1.169030122915773E-3"/>
  </r>
  <r>
    <x v="5"/>
    <x v="5"/>
    <x v="1"/>
    <s v="Broth"/>
    <n v="3.1541999999999999"/>
    <s v="Boiling (unspecified)"/>
    <s v="industrial composting"/>
    <n v="0.24298964624676445"/>
    <m/>
    <s v=""/>
    <n v="3.755E-2"/>
    <n v="0.51060689766"/>
    <n v="7.2909116711999994E-9"/>
    <n v="0.35644317373200002"/>
    <n v="1.4767967554200003E-3"/>
    <n v="2.36888116248E-8"/>
    <n v="8.2812836087999999E-9"/>
    <n v="3.6367356441600005E-10"/>
    <n v="2.5992677155199997E-3"/>
    <n v="1.2878334999E-4"/>
    <n v="9.6616421862000018E-4"/>
    <n v="7.6275495240000013E-3"/>
    <n v="3.3001451043600007"/>
    <n v="7.8986025468000003"/>
    <n v="0.24198175722600002"/>
    <n v="10.467136548600001"/>
    <n v="4.5078533177999994E-6"/>
    <n v="0.62162386918800006"/>
    <n v="2.2263394043225996E-8"/>
    <n v="4.4190341999999994E-2"/>
    <n v="1.125787569858E-3"/>
    <n v="4.5431002411199996E-9"/>
    <n v="2.5779729543119995E-9"/>
    <n v="1.3970778578904E-9"/>
    <n v="7.8486762921000004E-4"/>
    <n v="1.68129473883E-4"/>
    <n v="3.1789383906E-4"/>
    <n v="2.14446251355E-3"/>
    <n v="1.5779120172479997"/>
    <n v="0.91024976027999993"/>
    <n v="0.16299498826799999"/>
    <n v="9.8107228086839999"/>
    <n v="9.4414104629039997E-7"/>
    <n v="0.176603658"/>
    <n v="1.2049075541999998E-9"/>
    <n v="3.2488260000000002E-3"/>
    <n v="3.7850399999999999E-4"/>
    <n v="3.6524374319999998E-8"/>
    <n v="1.1905559441999998E-9"/>
    <n v="8.4645164940000001E-10"/>
    <n v="6.970782E-3"/>
    <n v="1.6967766563999999E-5"/>
    <n v="3.0533097588E-4"/>
    <n v="3.0721907999999999E-2"/>
    <n v="26.416866587999998"/>
    <n v="1.6843743419999999"/>
    <n v="3.6367926000000002E-2"/>
    <n v="1.058517978"/>
    <n v="3.4399705200000001E-7"/>
    <n v="0.17028049780093024"/>
    <n v="1.2313232052791816E-6"/>
    <n v="6.1639847972692235E-4"/>
    <n v="4.5123946602318729E-3"/>
    <n v="6.4644515920436615E-2"/>
    <n v="2.5022761702425821E-3"/>
    <n v="2.9973484450552083E-3"/>
    <n v="4.5337914960503663E-3"/>
    <n v="7.6567758746302114E-4"/>
    <n v="6.501668574897721E-3"/>
    <s v=""/>
    <n v="1.5228964036362687E-3"/>
    <n v="2.3365545164064656E-3"/>
    <n v="2.8047132256947133E-3"/>
    <n v="3.5232339084186153E-2"/>
    <n v="1.2108520108329652E-5"/>
    <s v=""/>
    <n v="0.29926441220827182"/>
    <n v="0.29926441220827182"/>
    <n v="4.6040678801272588E-4"/>
    <n v="1.3088344248479999"/>
    <n v="3.0759213268625993E-8"/>
    <n v="0.40388234173199999"/>
    <n v="2.9810883252780005E-3"/>
    <n v="6.4756286185920006E-8"/>
    <n v="1.2049812507312E-8"/>
    <n v="2.6072030717064001E-9"/>
    <n v="1.035491734473E-2"/>
    <n v="3.1388059043699996E-4"/>
    <n v="1.5893890335600001E-3"/>
    <n v="4.0493920037550001E-2"/>
    <n v="31.294923709608"/>
    <n v="10.49322664908"/>
    <n v="0.44134467149399997"/>
    <n v="21.336377335284002"/>
    <n v="5.7959914160903999E-6"/>
    <n v="2.0135914228430769E-3"/>
    <n v="4.7321866567116911E-11"/>
    <n v="6.2135744881846157E-4"/>
    <n v="4.5862897311969239E-6"/>
    <n v="9.962505567064616E-11"/>
    <n v="1.8538173088172309E-11"/>
    <n v="4.0110816487790766E-12"/>
    <n v="1.5930642068815384E-5"/>
    <n v="4.8289321605692297E-7"/>
    <n v="2.4452138977846157E-6"/>
    <n v="6.2298338519307697E-5"/>
    <n v="4.814603647632E-2"/>
    <n v="1.6143425613969233E-2"/>
    <n v="6.7899180229846149E-4"/>
    <n v="3.2825195900436928E-2"/>
    <n v="8.9169098709083068E-9"/>
    <n v="0.10874203047795056"/>
    <n v="3.4877877644520167E-5"/>
    <n v="4.8016438279325509E-4"/>
    <n v="4.1768872110182253E-3"/>
    <n v="4.5276980265796567E-2"/>
    <n v="7.3104864830589381E-3"/>
    <n v="3.0225020704897129E-4"/>
    <n v="3.1920101638198517E-3"/>
    <n v="3.2664920175022656E-2"/>
    <n v="4.2689841078397666E-3"/>
    <n v="1.7712658252592365E-3"/>
    <n v="5.419452400757286E-2"/>
    <n v="0.45663384054787221"/>
    <n v="1.4341412040531376E-3"/>
    <n v="5.7768868276216821E-2"/>
    <n v="1.5866418090644412E-2"/>
  </r>
  <r>
    <x v="5"/>
    <x v="10"/>
    <x v="1"/>
    <s v="Beef"/>
    <n v="0.45060000000000006"/>
    <s v="Boiling (unspecified)"/>
    <s v="industrial composting"/>
    <n v="0.24298964624676447"/>
    <m/>
    <n v="5.2430406923076927"/>
    <n v="5.3642857142857147E-3"/>
    <n v="11.259686138571432"/>
    <n v="6.2885316298285728E-8"/>
    <n v="0.84578160720000028"/>
    <n v="1.7792456615142858E-2"/>
    <n v="1.0453681182000001E-6"/>
    <n v="1.6298164664571432E-7"/>
    <n v="4.6848630951428588E-9"/>
    <n v="0.15324278378571432"/>
    <n v="5.6910129848571436E-4"/>
    <n v="3.4497594187714295E-2"/>
    <n v="0.67589542962857152"/>
    <n v="61.409551732285721"/>
    <n v="723.79260034285733"/>
    <n v="1.0902367419428576"/>
    <n v="39.706641550285724"/>
    <n v="1.6456293078857146E-5"/>
    <n v="8.8803409884000012E-2"/>
    <n v="3.180484863318E-9"/>
    <n v="6.3129060000000001E-3"/>
    <n v="1.6082679569400004E-4"/>
    <n v="6.4901432016000013E-10"/>
    <n v="3.6828185061600002E-10"/>
    <n v="1.9958255112720001E-10"/>
    <n v="1.1212394703000002E-4"/>
    <n v="2.4018496269000001E-5"/>
    <n v="4.5413405580000005E-5"/>
    <n v="3.0635178765000003E-4"/>
    <n v="0.22541600246400001"/>
    <n v="0.13003568004000002"/>
    <n v="2.3284998324000002E-2"/>
    <n v="1.4015318298120003"/>
    <n v="1.3487729232720001E-7"/>
    <n v="2.5229094000000004E-2"/>
    <n v="1.721296506E-10"/>
    <n v="4.6411800000000013E-4"/>
    <n v="5.4072000000000007E-5"/>
    <n v="5.217767760000001E-9"/>
    <n v="1.700794206E-10"/>
    <n v="1.2092166420000003E-10"/>
    <n v="9.9582600000000022E-4"/>
    <n v="2.4239666520000006E-6"/>
    <n v="4.3618710840000003E-5"/>
    <n v="4.3888440000000011E-3"/>
    <n v="3.7738380840000003"/>
    <n v="0.24062490600000003"/>
    <n v="5.1954180000000011E-3"/>
    <n v="0.15121685400000001"/>
    <n v="4.9142436000000004E-8"/>
    <n v="1.479730694361856"/>
    <n v="2.6515730609382595E-6"/>
    <n v="1.3011607338318772E-3"/>
    <n v="2.7257258267642987E-2"/>
    <n v="1.0494204539798835"/>
    <n v="3.3956729112600018E-2"/>
    <n v="5.7543772051282267E-3"/>
    <n v="6.7580843063204332E-2"/>
    <n v="1.4527642815622595E-3"/>
    <n v="0.14148252983075077"/>
    <s v=""/>
    <n v="3.1829710170194481E-3"/>
    <n v="0.16125134760978405"/>
    <n v="7.1093660176779023E-3"/>
    <n v="6.8130817349698919E-2"/>
    <n v="3.4763606045952164E-5"/>
    <n v="2.3625141359538464"/>
    <n v="3.047648728009746"/>
    <n v="5.4101628639635919"/>
    <n v="8.3233274830209099E-3"/>
    <n v="11.373718642455431"/>
    <n v="6.6237930812203731E-8"/>
    <n v="0.85255863120000031"/>
    <n v="1.8007355410836857E-2"/>
    <n v="1.0512349002801601E-6"/>
    <n v="1.6352000791693034E-7"/>
    <n v="5.0053673104700589E-9"/>
    <n v="0.15435073373274433"/>
    <n v="5.9554376140671429E-4"/>
    <n v="3.4586626304134296E-2"/>
    <n v="0.68059062541622151"/>
    <n v="65.408805818749727"/>
    <n v="724.16326092889733"/>
    <n v="1.1187171582668576"/>
    <n v="41.259390234097722"/>
    <n v="1.6640312807184343E-5"/>
    <n v="1.7498028680700665E-2"/>
    <n v="1.0190450894185189E-10"/>
    <n v="1.3116286633846159E-3"/>
    <n v="2.770362370897978E-5"/>
    <n v="1.6172844619694772E-9"/>
    <n v="2.5156924294912358E-10"/>
    <n v="7.7005650930308593E-12"/>
    <n v="2.3746266728114513E-4"/>
    <n v="9.1622117139494504E-7"/>
    <n v="5.3210194314052764E-5"/>
    <n v="1.0470625006403407E-3"/>
    <n v="0.10062893202884574"/>
    <n v="1.114097324505996"/>
    <n v="1.7211033204105502E-3"/>
    <n v="6.3475984975534958E-2"/>
    <n v="2.5600481241822065E-8"/>
    <n v="1.0507008682398977"/>
    <n v="7.7250212608553966E-5"/>
    <n v="1.0193726846381083E-3"/>
    <n v="2.7850115294316195E-2"/>
    <n v="1.2778709537450914"/>
    <n v="0.10714125517547007"/>
    <n v="7.5528004036945528E-4"/>
    <n v="9.655107630689852E-2"/>
    <n v="6.4422402093590361E-2"/>
    <n v="0.10860207018965844"/>
    <n v="6.9595282100913092E-2"/>
    <n v="0.30007521008940785"/>
    <n v="35.863455140219983"/>
    <n v="3.863471959871914E-3"/>
    <n v="0.11574810899308266"/>
    <n v="4.7588836035926028E-2"/>
  </r>
  <r>
    <x v="5"/>
    <x v="3"/>
    <x v="1"/>
    <s v="Eggs"/>
    <n v="0.36048000000000002"/>
    <s v="Boiling (unspecified)"/>
    <s v="industrial composting"/>
    <n v="0.24298964624676445"/>
    <m/>
    <n v="2.7022484230769233"/>
    <n v="4.2914285714285719E-3"/>
    <n v="0.82978534725333331"/>
    <n v="1.5683799887999999E-8"/>
    <n v="0.10106033969600001"/>
    <n v="3.0620134482666666E-3"/>
    <n v="9.5268187109333338E-8"/>
    <n v="1.2363678954666667E-8"/>
    <n v="9.8864007151999991E-10"/>
    <n v="1.2795064970133333E-2"/>
    <n v="2.2966995084266667E-4"/>
    <n v="5.6250284511999999E-3"/>
    <n v="5.5365554442666665E-2"/>
    <n v="27.472341814400004"/>
    <n v="71.977277914666658"/>
    <n v="0.34599561720533334"/>
    <n v="7.2053086858666671"/>
    <n v="3.0548107774933336E-6"/>
    <n v="7.104272790720001E-2"/>
    <n v="2.5443878906544E-9"/>
    <n v="5.0503247999999995E-3"/>
    <n v="1.2866143655520002E-4"/>
    <n v="5.1921145612800002E-10"/>
    <n v="2.9462548049280001E-10"/>
    <n v="1.5966604090176001E-10"/>
    <n v="8.9699157624000017E-5"/>
    <n v="1.9214797015200002E-5"/>
    <n v="3.6330724464E-5"/>
    <n v="2.4508143012000002E-4"/>
    <n v="0.1803328019712"/>
    <n v="0.104028544032"/>
    <n v="1.86279986592E-2"/>
    <n v="1.1212254638496002"/>
    <n v="1.0790183386176E-7"/>
    <n v="2.01832752E-2"/>
    <n v="1.3770372048000001E-10"/>
    <n v="3.7129440000000007E-4"/>
    <n v="4.3257600000000004E-5"/>
    <n v="4.1742142080000007E-9"/>
    <n v="1.3606353648E-10"/>
    <n v="9.6737331360000012E-11"/>
    <n v="7.9666080000000009E-4"/>
    <n v="1.9391733216000001E-6"/>
    <n v="3.4894968672000002E-5"/>
    <n v="3.5110752000000003E-3"/>
    <n v="3.0190704672000002"/>
    <n v="0.1924999248"/>
    <n v="4.1563344000000004E-3"/>
    <n v="0.12097348320000001"/>
    <n v="3.9313948800000001E-8"/>
    <n v="0.1198243782729904"/>
    <n v="7.3520568263656435E-7"/>
    <n v="1.625109859974814E-4"/>
    <n v="4.8951181863085983E-3"/>
    <n v="9.9789077616553812E-2"/>
    <n v="2.6568913059287166E-3"/>
    <n v="1.4313534188201834E-3"/>
    <n v="5.9902678047822761E-3"/>
    <n v="6.1185769588150459E-4"/>
    <n v="2.3301505032979192E-2"/>
    <s v=""/>
    <n v="1.4925708307982988E-3"/>
    <n v="1.6093399520542725E-2"/>
    <n v="2.3435697102146538E-3"/>
    <n v="1.3949202747130508E-2"/>
    <n v="6.6894169103508652E-6"/>
    <n v="0.97410651155076933"/>
    <n v="0.29254912775152137"/>
    <n v="1.2666556393022907"/>
    <n v="1.9487009835419857E-3"/>
    <n v="0.92101135036053328"/>
    <n v="1.8365891499134399E-8"/>
    <n v="0.10648195889600001"/>
    <n v="3.2339324848218664E-3"/>
    <n v="9.9961612773461334E-8"/>
    <n v="1.2794367971639468E-8"/>
    <n v="1.2450434437817598E-9"/>
    <n v="1.3681424927757332E-2"/>
    <n v="2.5082392117946664E-4"/>
    <n v="5.6962541443360002E-3"/>
    <n v="5.9121711072786666E-2"/>
    <n v="30.671745083571203"/>
    <n v="72.273806383498666"/>
    <n v="0.36877995026453336"/>
    <n v="8.4475076329162668"/>
    <n v="3.2020265601550936E-6"/>
    <n v="1.4169405390162051E-3"/>
    <n v="2.8255217690975999E-11"/>
    <n v="1.6381839830153849E-4"/>
    <n v="4.975280745879794E-6"/>
    <n v="1.537870965745559E-10"/>
    <n v="1.9683643033291489E-11"/>
    <n v="1.9154514519719383E-12"/>
    <n v="2.1048346042703588E-5"/>
    <n v="3.8588295566071792E-7"/>
    <n v="8.7634679143630776E-6"/>
    <n v="9.0956478573517947E-5"/>
    <n v="4.7187300128571079E-2"/>
    <n v="0.11119047135922872"/>
    <n v="5.6735376963774366E-4"/>
    <n v="1.2996165589101948E-2"/>
    <n v="4.9261947079309132E-9"/>
    <n v="8.3812036407742832E-2"/>
    <n v="2.1339689301264678E-5"/>
    <n v="1.2703280391595162E-4"/>
    <n v="4.962223329523909E-3"/>
    <n v="0.11811499985373"/>
    <n v="8.3221646374099945E-3"/>
    <n v="1.8011341937780692E-4"/>
    <n v="8.2210537577584852E-3"/>
    <n v="2.7057219380707018E-2"/>
    <n v="1.7820315697927778E-2"/>
    <n v="5.8021523870785269E-3"/>
    <n v="0.13617505571205593"/>
    <n v="3.5729692557338617"/>
    <n v="1.2671645766729662E-3"/>
    <n v="2.3506743764894488E-2"/>
    <n v="9.0925380271947766E-3"/>
  </r>
  <r>
    <x v="5"/>
    <x v="0"/>
    <x v="1"/>
    <s v="Flour"/>
    <n v="0.31542000000000003"/>
    <s v="Boiling (unspecified)"/>
    <s v="industrial composting"/>
    <n v="0.24298964624676445"/>
    <m/>
    <n v="0"/>
    <n v="3.7550000000000005E-3"/>
    <n v="8.321508009920002E-2"/>
    <n v="1.3939859680600002E-9"/>
    <n v="1.8888793172200002E-2"/>
    <n v="2.8006945069600003E-4"/>
    <n v="7.5444381413800016E-9"/>
    <n v="6.5000238532600005E-10"/>
    <n v="1.0758657625800003E-10"/>
    <n v="9.9407139514200008E-4"/>
    <n v="1.6851243056200002E-5"/>
    <n v="6.6822300013000008E-4"/>
    <n v="4.2034843729200008E-3"/>
    <n v="1.4113435832300001"/>
    <n v="8.854527120740002"/>
    <n v="2.1603348159400002E-2"/>
    <n v="0.94913036405600015"/>
    <n v="3.8096907038400002E-7"/>
    <n v="6.2162386918800008E-2"/>
    <n v="2.2263394043226E-9"/>
    <n v="4.4190341999999997E-3"/>
    <n v="1.1257875698580003E-4"/>
    <n v="4.5431002411200007E-10"/>
    <n v="2.5779729543120003E-10"/>
    <n v="1.3970778578904002E-10"/>
    <n v="7.8486762921000009E-5"/>
    <n v="1.6812947388300003E-5"/>
    <n v="3.1789383906000004E-5"/>
    <n v="2.1444625135500002E-4"/>
    <n v="0.15779120172479999"/>
    <n v="9.1024976028000013E-2"/>
    <n v="1.6299498826800003E-2"/>
    <n v="0.98107228086840015"/>
    <n v="9.4414104629040013E-8"/>
    <n v="1.7660365800000001E-2"/>
    <n v="1.2049075542000002E-10"/>
    <n v="3.2488260000000007E-4"/>
    <n v="3.7850400000000006E-5"/>
    <n v="3.6524374320000005E-9"/>
    <n v="1.1905559442E-10"/>
    <n v="8.4645164940000009E-11"/>
    <n v="6.9707820000000013E-4"/>
    <n v="1.6967766564000003E-6"/>
    <n v="3.0533097588000005E-5"/>
    <n v="3.0721908000000005E-3"/>
    <n v="2.6416866588000003"/>
    <n v="0.16843743420000001"/>
    <n v="3.6367926000000004E-3"/>
    <n v="0.10585179780000001"/>
    <n v="3.4399705200000002E-8"/>
    <n v="2.1211363947626925E-2"/>
    <n v="1.4974874892343793E-7"/>
    <n v="3.6067846977963553E-5"/>
    <n v="6.5163437194013895E-4"/>
    <n v="1.1631075486425892E-2"/>
    <n v="2.1323779799931346E-4"/>
    <n v="3.81611404138069E-4"/>
    <n v="7.7481664065342398E-4"/>
    <n v="8.6259236171567968E-5"/>
    <n v="2.9884216514124927E-3"/>
    <s v=""/>
    <n v="2.0491006441021904E-4"/>
    <n v="2.0294361413542524E-3"/>
    <n v="2.6398138249549637E-4"/>
    <n v="3.3620965449135333E-3"/>
    <n v="1.0649974806390442E-6"/>
    <n v="0"/>
    <n v="4.3836127262748839E-2"/>
    <n v="4.3836127262748839E-2"/>
    <n v="6.744019578884437E-5"/>
    <n v="0.16303783281800002"/>
    <n v="3.7408161278026003E-9"/>
    <n v="2.3632709972200003E-2"/>
    <n v="4.3049860768180003E-4"/>
    <n v="1.1651185597492002E-8"/>
    <n v="1.0268552751771999E-9"/>
    <n v="3.3193952698704008E-10"/>
    <n v="1.7696363580630003E-3"/>
    <n v="3.5360967100900007E-5"/>
    <n v="7.305454816240001E-4"/>
    <n v="7.4901214242750012E-3"/>
    <n v="4.2108214437548002"/>
    <n v="9.1139895309680021"/>
    <n v="4.1539639586200001E-2"/>
    <n v="2.0360544427244003"/>
    <n v="5.0978288021304003E-7"/>
    <n v="2.5082743510461544E-4"/>
    <n v="5.7551017350809238E-12"/>
    <n v="3.6358015341846161E-5"/>
    <n v="6.6230555027969241E-7"/>
    <n v="1.7924900919218465E-11"/>
    <n v="1.5797773464264615E-12"/>
    <n v="5.1067619536467708E-13"/>
    <n v="2.7225174739430771E-6"/>
    <n v="5.4401487847538472E-8"/>
    <n v="1.1239161255753847E-6"/>
    <n v="1.1523263729653848E-5"/>
    <n v="6.478186836545846E-3"/>
    <n v="1.4021522355335388E-2"/>
    <n v="6.3907137824923075E-5"/>
    <n v="3.1323914503452312E-3"/>
    <n v="7.8428135417390769E-10"/>
    <n v="1.3849612702060683E-2"/>
    <n v="4.2647520446048589E-6"/>
    <n v="2.7974220961566186E-5"/>
    <n v="6.2290879389196663E-4"/>
    <n v="1.0842783182631297E-2"/>
    <n v="6.1424533175526944E-4"/>
    <n v="4.1171771647676884E-5"/>
    <n v="7.8068468794733757E-4"/>
    <n v="3.6975859866680196E-3"/>
    <n v="2.2234592923449825E-3"/>
    <n v="5.3069186994249523E-4"/>
    <n v="1.0606819671029416E-2"/>
    <n v="0.44515836565169148"/>
    <n v="1.3442130926438335E-4"/>
    <n v="5.5023673471256661E-3"/>
    <n v="1.3865302443523857E-3"/>
  </r>
  <r>
    <x v="5"/>
    <x v="1"/>
    <x v="1"/>
    <s v="Milk"/>
    <n v="0.22530000000000003"/>
    <s v="Boiling (unspecified)"/>
    <s v="industrial composting"/>
    <n v="0.24298964624676447"/>
    <m/>
    <n v="0.51222692307692297"/>
    <n v="2.6821428571428573E-3"/>
    <n v="0.34527813151578957"/>
    <n v="5.4077791395789489E-9"/>
    <n v="3.2074447932631582E-2"/>
    <n v="7.2080964189473701E-4"/>
    <n v="2.8627078086315795E-8"/>
    <n v="4.0514344828421066E-9"/>
    <n v="1.6909115756526317E-10"/>
    <n v="3.8316730683157904E-3"/>
    <n v="2.932462111578948E-5"/>
    <n v="1.0344267201473686E-3"/>
    <n v="1.6387259532631582E-2"/>
    <n v="3.9762217537894742"/>
    <n v="15.13400907284211"/>
    <n v="4.1322054814736851E-2"/>
    <n v="2.0340367166526323"/>
    <n v="7.9694939744210544E-7"/>
    <n v="4.4401704942000006E-2"/>
    <n v="1.590242431659E-9"/>
    <n v="3.156453E-3"/>
    <n v="8.0413397847000018E-5"/>
    <n v="3.2450716008000006E-10"/>
    <n v="1.8414092530800001E-10"/>
    <n v="9.9791275563600006E-11"/>
    <n v="5.6061973515000009E-5"/>
    <n v="1.2009248134500001E-5"/>
    <n v="2.2706702790000003E-5"/>
    <n v="1.5317589382500001E-4"/>
    <n v="0.112708001232"/>
    <n v="6.5017840020000009E-2"/>
    <n v="1.1642499162000001E-2"/>
    <n v="0.70076591490600015"/>
    <n v="6.7438646163600005E-8"/>
    <n v="1.2614547000000002E-2"/>
    <n v="8.6064825300000001E-11"/>
    <n v="2.3205900000000006E-4"/>
    <n v="2.7036000000000003E-5"/>
    <n v="2.6088838800000005E-9"/>
    <n v="8.5039710300000002E-11"/>
    <n v="6.0460832100000016E-11"/>
    <n v="4.9791300000000011E-4"/>
    <n v="1.2119833260000003E-6"/>
    <n v="2.1809355420000001E-5"/>
    <n v="2.1944220000000006E-3"/>
    <n v="1.8869190420000002"/>
    <n v="0.12031245300000001"/>
    <n v="2.5977090000000006E-3"/>
    <n v="7.5608427000000006E-2"/>
    <n v="2.4571218000000002E-8"/>
    <n v="5.2338849419907511E-2"/>
    <n v="2.8358332484260571E-7"/>
    <n v="5.4122976744538706E-5"/>
    <n v="1.2537138321357386E-3"/>
    <n v="3.1505995310480699E-2"/>
    <n v="8.9722327589139138E-4"/>
    <n v="3.7862663427941178E-4"/>
    <n v="1.9202098032044539E-3"/>
    <n v="1.0378598342706129E-4"/>
    <n v="4.413600577352998E-3"/>
    <s v=""/>
    <n v="2.9080111286112863E-4"/>
    <n v="3.4111977927024735E-3"/>
    <n v="3.5309413228635779E-4"/>
    <n v="4.6407763522882187E-3"/>
    <n v="1.8571423457868487E-6"/>
    <n v="0.11540472576923076"/>
    <n v="0.10156413792923262"/>
    <n v="0.21696886369846338"/>
    <n v="3.3379825184378981E-4"/>
    <n v="0.40229438345778956"/>
    <n v="7.0840863965379482E-9"/>
    <n v="3.5462959932631578E-2"/>
    <n v="8.2825903974173705E-4"/>
    <n v="3.1560469126395792E-8"/>
    <n v="4.3206151184501064E-9"/>
    <n v="3.2934326522886318E-10"/>
    <n v="4.3856480418307904E-3"/>
    <n v="4.2545852576289481E-5"/>
    <n v="1.0789427783573686E-3"/>
    <n v="1.8734857426456582E-2"/>
    <n v="5.9758487970214738"/>
    <n v="15.31933936586211"/>
    <n v="5.5562262976736859E-2"/>
    <n v="2.8104110585586324"/>
    <n v="8.8895926160570554E-7"/>
    <n v="6.1891443608890699E-4"/>
    <n v="1.0898594456212229E-11"/>
    <n v="5.4558399896356272E-5"/>
    <n v="1.2742446765257494E-6"/>
    <n v="4.8554567886762758E-11"/>
    <n v="6.6471001822309325E-12"/>
    <n v="5.0668194650594338E-13"/>
    <n v="6.7471508335858311E-6"/>
    <n v="6.5455157809676121E-8"/>
    <n v="1.659911966703644E-6"/>
    <n v="2.8822857579163972E-5"/>
    <n v="9.1936135338791906E-3"/>
    <n v="2.3568214409018632E-2"/>
    <n v="8.5480404579595169E-5"/>
    <n v="4.3237093208594347E-3"/>
    <n v="1.367629633239547E-9"/>
    <n v="3.6342700759219644E-2"/>
    <n v="8.2019912491819303E-6"/>
    <n v="4.2209094955307406E-5"/>
    <n v="1.2521755328977573E-3"/>
    <n v="3.6099507765637764E-2"/>
    <n v="2.7909621288639917E-3"/>
    <n v="4.3586712319049285E-5"/>
    <n v="2.5198850900294192E-3"/>
    <n v="4.5170284368074975E-3"/>
    <n v="3.3392291253903491E-3"/>
    <n v="1.7544688337121144E-3"/>
    <n v="2.1815003551279268E-2"/>
    <n v="0.75435404660709371"/>
    <n v="1.8574515228094986E-4"/>
    <n v="7.7451793351885926E-3"/>
    <n v="2.494674118300897E-3"/>
  </r>
  <r>
    <x v="5"/>
    <x v="4"/>
    <x v="1"/>
    <s v="Carrots"/>
    <n v="2.9635999999999996"/>
    <s v="Boiling (unspecified)"/>
    <s v="industrial composting"/>
    <n v="0.73494692986806853"/>
    <m/>
    <n v="0.63338293633975185"/>
    <n v="3.5280952380952378E-2"/>
    <n v="1.3047355031022221"/>
    <n v="6.392306396133332E-8"/>
    <n v="0.20452953806088883"/>
    <n v="4.8309762143999993E-3"/>
    <n v="8.3489324123999653E-8"/>
    <n v="3.286991752964444E-8"/>
    <n v="8.5299263794666655E-10"/>
    <n v="6.7307478696888882E-3"/>
    <n v="1.8884016721733331E-4"/>
    <n v="4.5349553819555551E-3"/>
    <n v="2.0532531076133329E-2"/>
    <n v="60.081806663599984"/>
    <n v="31.409364565911108"/>
    <n v="1.1921372420666665"/>
    <n v="18.195941903866665"/>
    <n v="7.4323623880888882E-6"/>
    <n v="0.58406077570399995"/>
    <n v="2.0918075767707994E-8"/>
    <n v="4.1520035999999989E-2"/>
    <n v="1.057759191564E-3"/>
    <n v="4.2685726569599997E-9"/>
    <n v="2.4221928372959992E-9"/>
    <n v="1.3126561218831999E-9"/>
    <n v="7.3744014517999998E-4"/>
    <n v="1.5796985251399998E-4"/>
    <n v="2.9868435147999996E-4"/>
    <n v="2.0148782908999997E-3"/>
    <n v="1.4825629491839996"/>
    <n v="0.85524576423999987"/>
    <n v="0.15314563034399997"/>
    <n v="9.2178866640719992"/>
    <n v="8.8708908908319988E-7"/>
    <n v="0.16593196399999996"/>
    <n v="1.1320981635999998E-9"/>
    <n v="3.0525079999999998E-3"/>
    <n v="3.5563199999999993E-4"/>
    <n v="3.4317302559999997E-8"/>
    <n v="1.1186137835999998E-9"/>
    <n v="7.9530280519999999E-10"/>
    <n v="6.5495559999999998E-3"/>
    <n v="1.5942449111999998E-5"/>
    <n v="2.8688062903999993E-4"/>
    <n v="2.8865463999999997E-2"/>
    <n v="24.820564903999998"/>
    <n v="1.5825920359999996"/>
    <n v="3.4170307999999996E-2"/>
    <n v="0.99455452399999988"/>
    <n v="3.2321021599999993E-7"/>
    <n v="0.26732193269695448"/>
    <n v="3.4415978694153858E-6"/>
    <n v="3.8017543431257501E-4"/>
    <n v="9.4519340135855463E-3"/>
    <n v="0.12186449582099404"/>
    <n v="7.5610875545064913E-3"/>
    <n v="3.4040323385770691E-3"/>
    <n v="6.1375215747876757E-3"/>
    <n v="8.8489522338262134E-4"/>
    <n v="2.0946367204549114E-2"/>
    <s v=""/>
    <n v="4.2037266914178644E-3"/>
    <n v="7.5368460246961182E-3"/>
    <n v="8.7663244380577713E-3"/>
    <n v="4.6910202711566422E-2"/>
    <n v="1.805555519125572E-5"/>
    <n v="1.8770936701364882"/>
    <n v="0.50539103888044856"/>
    <n v="2.3824847090169365"/>
    <n v="3.6653610907952869E-3"/>
    <n v="2.0547282428062221"/>
    <n v="8.5973237892641315E-8"/>
    <n v="0.24910208206088882"/>
    <n v="6.2443674059639992E-3"/>
    <n v="1.2207519934095966E-7"/>
    <n v="3.6410724150540438E-8"/>
    <n v="2.9609515650298662E-9"/>
    <n v="1.4017744014868888E-2"/>
    <n v="3.6275246884333328E-4"/>
    <n v="5.1205203624755547E-3"/>
    <n v="5.1412873367033325E-2"/>
    <n v="86.384934516783986"/>
    <n v="33.847202366151109"/>
    <n v="1.3794531804106664"/>
    <n v="28.408383091938667"/>
    <n v="8.6426616931720867E-6"/>
    <n v="3.161120373548034E-3"/>
    <n v="1.322665198348328E-10"/>
    <n v="3.832339724013674E-4"/>
    <n v="9.6067190860984607E-6"/>
    <n v="1.878079989860918E-10"/>
    <n v="5.6016498693139134E-11"/>
    <n v="4.5553101000459477E-12"/>
    <n v="2.1565760022875212E-5"/>
    <n v="5.5808072129743578E-7"/>
    <n v="7.8777236345777772E-6"/>
    <n v="7.9096728256974341E-5"/>
    <n v="0.13289989925659074"/>
    <n v="5.207261902484786E-2"/>
    <n v="2.1222356621702562E-3"/>
    <n v="4.3705204756828715E-2"/>
    <n v="1.3296402604880134E-8"/>
    <n v="6.1517093361790953E-2"/>
    <n v="3.3099752815396992E-5"/>
    <n v="9.8193789712168014E-5"/>
    <n v="3.1519533872365344E-3"/>
    <n v="4.5577737015067905E-2"/>
    <n v="7.8295732681393088E-3"/>
    <n v="1.3975805434702861E-4"/>
    <n v="2.5525088492274711E-3"/>
    <n v="1.2862249677644384E-2"/>
    <n v="5.241952323311776E-3"/>
    <n v="1.4867843640310277E-3"/>
    <n v="0.12657774733937618"/>
    <n v="0.54747411412737601"/>
    <n v="1.5702359492741366E-3"/>
    <n v="2.6177444841039368E-2"/>
    <n v="8.1090243878504352E-3"/>
  </r>
  <r>
    <x v="5"/>
    <x v="4"/>
    <x v="1"/>
    <s v="Broccoli"/>
    <n v="2.2226999999999997"/>
    <s v="Boiling (unspecified)"/>
    <s v="industrial composting"/>
    <n v="0.73494692986806864"/>
    <m/>
    <n v="1.2629395429292931"/>
    <n v="2.6460714285714282E-2"/>
    <n v="2.3488628722733327"/>
    <n v="5.6775389269999996E-8"/>
    <n v="0.26708983172333328"/>
    <n v="9.555265051499999E-3"/>
    <n v="1.1214444661399999E-7"/>
    <n v="5.3221929143999994E-8"/>
    <n v="1.0100191321266665E-9"/>
    <n v="1.1998218074733332E-2"/>
    <n v="3.071980086833333E-4"/>
    <n v="1.5307797876499997E-2"/>
    <n v="4.5043339026333333E-2"/>
    <n v="20.861269640966661"/>
    <n v="26.013707794333328"/>
    <n v="2.4917035023333329"/>
    <n v="26.985613005333327"/>
    <n v="1.12846249321E-5"/>
    <n v="0.43804558177799996"/>
    <n v="1.5688556825780996E-8"/>
    <n v="3.114002699999999E-2"/>
    <n v="7.9331939367299992E-4"/>
    <n v="3.2014294927199996E-9"/>
    <n v="1.8166446279719996E-9"/>
    <n v="9.8449209141239992E-10"/>
    <n v="5.5308010888499993E-4"/>
    <n v="1.1847738938549998E-4"/>
    <n v="2.2401326360999997E-4"/>
    <n v="1.5111587181749998E-3"/>
    <n v="1.1119222118879997"/>
    <n v="0.64143432317999993"/>
    <n v="0.11485922275799998"/>
    <n v="6.9134149980539989"/>
    <n v="6.6531681681239991E-7"/>
    <n v="0.12444897299999998"/>
    <n v="8.4907362269999987E-10"/>
    <n v="2.2893810000000001E-3"/>
    <n v="2.6672399999999998E-4"/>
    <n v="2.5737976919999996E-8"/>
    <n v="8.3896033769999983E-10"/>
    <n v="5.9647710389999994E-10"/>
    <n v="4.9121669999999994E-3"/>
    <n v="1.1956836833999999E-5"/>
    <n v="2.1516047177999996E-4"/>
    <n v="2.1649097999999999E-2"/>
    <n v="18.615423677999999"/>
    <n v="1.1869440269999998"/>
    <n v="2.5627730999999997E-2"/>
    <n v="0.74591589299999994"/>
    <n v="2.4240766199999995E-7"/>
    <n v="0.37877013512408908"/>
    <n v="2.9347962069150889E-6"/>
    <n v="4.5864744098436146E-4"/>
    <n v="1.6068112017528363E-2"/>
    <n v="0.14084034030174775"/>
    <n v="1.1603584866544924E-2"/>
    <n v="2.9787073046530334E-3"/>
    <n v="7.6461942964089306E-3"/>
    <n v="1.0675562746646089E-3"/>
    <n v="6.4415689498946535E-2"/>
    <s v=""/>
    <n v="1.9751528137305061E-3"/>
    <n v="6.1996709213218209E-3"/>
    <n v="1.672737853559228E-2"/>
    <n v="5.720851256654421E-2"/>
    <n v="2.5471277890434917E-5"/>
    <n v="2.8071357220689395"/>
    <n v="0.70598808803685353"/>
    <n v="3.5131238101057929"/>
    <n v="5.4048058617012194E-3"/>
    <n v="2.9113574270513323"/>
    <n v="7.3313019718480999E-8"/>
    <n v="0.30051923972333328"/>
    <n v="1.0615308445172998E-2"/>
    <n v="1.4108385302671999E-7"/>
    <n v="5.5877534109671989E-8"/>
    <n v="2.5909883274390668E-9"/>
    <n v="1.746346518361833E-2"/>
    <n v="4.3763223490283332E-4"/>
    <n v="1.5746971611889999E-2"/>
    <n v="6.8203595744508322E-2"/>
    <n v="40.588615530854661"/>
    <n v="27.842086144513328"/>
    <n v="2.6321904560913332"/>
    <n v="34.644943896387332"/>
    <n v="1.2192349410912399E-5"/>
    <n v="4.4790114262328188E-3"/>
    <n v="1.1278926110535538E-10"/>
    <n v="4.6233729188205119E-4"/>
    <n v="1.6331243761804612E-5"/>
    <n v="2.1705208157956921E-10"/>
    <n v="8.5965437091803061E-11"/>
    <n v="3.9861358883677947E-12"/>
    <n v="2.6866869513258968E-5"/>
    <n v="6.7328036138897435E-7"/>
    <n v="2.4226110172138459E-5"/>
    <n v="1.0492860883770511E-4"/>
    <n v="6.2444023893622552E-2"/>
    <n v="4.2833978683866659E-2"/>
    <n v="4.0495237786020511E-3"/>
    <n v="5.3299913686749745E-2"/>
    <n v="1.875746063217292E-8"/>
    <n v="8.8061316732038597E-2"/>
    <n v="2.8237471484807225E-5"/>
    <n v="1.1860800610477076E-4"/>
    <n v="5.4041550799728659E-3"/>
    <n v="5.4163506149803559E-2"/>
    <n v="1.2066051723580001E-2"/>
    <n v="1.2363525539145392E-4"/>
    <n v="3.3588270404953063E-3"/>
    <n v="1.5586480364629689E-2"/>
    <n v="1.6304138890067106E-2"/>
    <n v="2.1222212670098254E-3"/>
    <n v="5.6550408750064056E-2"/>
    <n v="0.45084077474004858"/>
    <n v="3.0082495978701915E-3"/>
    <n v="3.2039363913054779E-2"/>
    <n v="1.1493177225721227E-2"/>
  </r>
  <r>
    <x v="5"/>
    <x v="4"/>
    <x v="1"/>
    <s v="Onions"/>
    <n v="1.4817999999999998"/>
    <s v="Boiling (unspecified)"/>
    <s v="industrial composting"/>
    <n v="0.73494692986806853"/>
    <m/>
    <n v="0.63722458418584826"/>
    <n v="1.7640476190476189E-2"/>
    <n v="0.69343666177333319"/>
    <n v="3.2598705980666663E-8"/>
    <n v="0.11262855067399999"/>
    <n v="2.7988226874888882E-3"/>
    <n v="4.6146120106222213E-8"/>
    <n v="1.2899130247733331E-8"/>
    <n v="4.8726997509333328E-10"/>
    <n v="3.9280313410888883E-3"/>
    <n v="1.0740151269911108E-4"/>
    <n v="3.7512040309777778E-3"/>
    <n v="1.4208949246844443E-2"/>
    <n v="9.1701642479333323"/>
    <n v="28.962260115333329"/>
    <n v="1.2117027481577776"/>
    <n v="9.529878771577776"/>
    <n v="4.0063594537333337E-6"/>
    <n v="0.29203038785199997"/>
    <n v="1.0459037883853997E-8"/>
    <n v="2.0760017999999995E-2"/>
    <n v="5.2887959578200002E-4"/>
    <n v="2.1342863284799999E-9"/>
    <n v="1.2110964186479996E-9"/>
    <n v="6.5632806094159995E-10"/>
    <n v="3.6872007258999999E-4"/>
    <n v="7.8984926256999989E-5"/>
    <n v="1.4934217573999998E-4"/>
    <n v="1.0074391454499999E-3"/>
    <n v="0.74128147459199978"/>
    <n v="0.42762288211999994"/>
    <n v="7.6572815171999986E-2"/>
    <n v="4.6089433320359996"/>
    <n v="4.4354454454159994E-7"/>
    <n v="8.296598199999998E-2"/>
    <n v="5.6604908179999988E-10"/>
    <n v="1.5262539999999999E-3"/>
    <n v="1.7781599999999997E-4"/>
    <n v="1.7158651279999998E-8"/>
    <n v="5.5930689179999992E-10"/>
    <n v="3.9765140259999999E-10"/>
    <n v="3.2747779999999999E-3"/>
    <n v="7.9712245559999989E-6"/>
    <n v="1.4344031451999996E-4"/>
    <n v="1.4432731999999998E-2"/>
    <n v="12.410282451999999"/>
    <n v="0.79129601799999982"/>
    <n v="1.7085153999999998E-2"/>
    <n v="0.49727726199999994"/>
    <n v="1.6160510799999997E-7"/>
    <n v="0.13900406731221746"/>
    <n v="1.7463056706943643E-6"/>
    <n v="2.0590474748723574E-4"/>
    <n v="5.306210436184117E-3"/>
    <n v="6.5326108975907113E-2"/>
    <n v="3.0462900753797243E-3"/>
    <n v="1.7718840770278347E-3"/>
    <n v="3.315114406519451E-3"/>
    <n v="4.7411439712062114E-4"/>
    <n v="1.6542620797848264E-2"/>
    <s v=""/>
    <n v="1.086236217584849E-3"/>
    <n v="6.7205229141993608E-3"/>
    <n v="8.295472234441461E-3"/>
    <n v="2.4168302220002089E-2"/>
    <n v="9.6339947274698335E-6"/>
    <n v="0.94423938884658987"/>
    <n v="0.2752742291123178"/>
    <n v="1.2195136179589077"/>
    <n v="1.876174796859858E-3"/>
    <n v="1.0684330316253332"/>
    <n v="4.3623792946320661E-8"/>
    <n v="0.13491482267399998"/>
    <n v="3.5055182832708881E-3"/>
    <n v="6.543905771470221E-8"/>
    <n v="1.4669533558181332E-8"/>
    <n v="1.5412494386349334E-9"/>
    <n v="7.5715294136788885E-3"/>
    <n v="1.9435766351211107E-4"/>
    <n v="4.043986521237778E-3"/>
    <n v="2.9649120392294441E-2"/>
    <n v="22.321728174525333"/>
    <n v="30.181179015453331"/>
    <n v="1.3053607173297777"/>
    <n v="14.636099365613777"/>
    <n v="4.6115091062749329E-6"/>
    <n v="1.6437431255774356E-3"/>
    <n v="6.7113527609724098E-11"/>
    <n v="2.0756126565230767E-4"/>
    <n v="5.3931050511859821E-6"/>
    <n v="1.0067547340723417E-10"/>
    <n v="2.2568513166432817E-11"/>
    <n v="2.3711529825152822E-12"/>
    <n v="1.1648506790275213E-5"/>
    <n v="2.9901179001863241E-7"/>
    <n v="6.221517724981197E-6"/>
    <n v="4.5614031372760679E-5"/>
    <n v="3.4341120268500509E-2"/>
    <n v="4.6432583100697436E-2"/>
    <n v="2.0082472574304271E-3"/>
    <n v="2.251707594709812E-2"/>
    <n v="7.0946293942691274E-9"/>
    <n v="3.2015014748980393E-2"/>
    <n v="1.6796048009118311E-5"/>
    <n v="5.3195516134242043E-5"/>
    <n v="1.7724371641316223E-3"/>
    <n v="2.4564490322861801E-2"/>
    <n v="3.1482182535973032E-3"/>
    <n v="7.2967438797100971E-5"/>
    <n v="1.3931910469187256E-3"/>
    <n v="6.8968371587453618E-3"/>
    <n v="4.1627842379292858E-3"/>
    <n v="8.7734221536540089E-4"/>
    <n v="3.0186530599798783E-2"/>
    <n v="0.49086757583097468"/>
    <n v="1.490527704364819E-3"/>
    <n v="1.3490439747561507E-2"/>
    <n v="4.329499254863923E-3"/>
  </r>
  <r>
    <x v="5"/>
    <x v="0"/>
    <x v="1"/>
    <s v="Flour"/>
    <n v="4.4453999999999994"/>
    <s v="Boiling (unspecified)"/>
    <s v="industrial composting"/>
    <n v="0.73494692986806864"/>
    <m/>
    <n v="0"/>
    <n v="5.2921428571428564E-2"/>
    <n v="1.172799179104"/>
    <n v="1.9646266002199997E-8"/>
    <n v="0.26621089711399998"/>
    <n v="3.9471838695199993E-3"/>
    <n v="1.0632821417059999E-7"/>
    <n v="9.1608667926199995E-9"/>
    <n v="1.51628104146E-9"/>
    <n v="1.4010034176539999E-2"/>
    <n v="2.3749450219399997E-4"/>
    <n v="9.4176606580999994E-3"/>
    <n v="5.9242183220399994E-2"/>
    <n v="19.890897105099995"/>
    <n v="124.79207045379999"/>
    <n v="0.30446872077799991"/>
    <n v="13.376653732719998"/>
    <n v="5.3692216900799988E-6"/>
    <n v="0.87609116355599992"/>
    <n v="3.1377113651561993E-8"/>
    <n v="6.2280053999999981E-2"/>
    <n v="1.5866387873459998E-3"/>
    <n v="6.4028589854399992E-9"/>
    <n v="3.6332892559439993E-9"/>
    <n v="1.9689841828247998E-9"/>
    <n v="1.1061602177699999E-3"/>
    <n v="2.3695477877099997E-4"/>
    <n v="4.4802652721999994E-4"/>
    <n v="3.0223174363499996E-3"/>
    <n v="2.2238444237759993"/>
    <n v="1.2828686463599999"/>
    <n v="0.22971844551599996"/>
    <n v="13.826829996107998"/>
    <n v="1.3306336336247998E-6"/>
    <n v="0.24889794599999995"/>
    <n v="1.6981472453999997E-9"/>
    <n v="4.5787620000000001E-3"/>
    <n v="5.3344799999999995E-4"/>
    <n v="5.1475953839999992E-8"/>
    <n v="1.6779206753999997E-9"/>
    <n v="1.1929542077999999E-9"/>
    <n v="9.8243339999999988E-3"/>
    <n v="2.3913673667999998E-5"/>
    <n v="4.3032094355999992E-4"/>
    <n v="4.3298195999999997E-2"/>
    <n v="37.230847355999998"/>
    <n v="2.3738880539999996"/>
    <n v="5.1255461999999995E-2"/>
    <n v="1.4918317859999999"/>
    <n v="4.848153239999999E-7"/>
    <n v="0.29894425620690102"/>
    <n v="2.1104973954227719E-6"/>
    <n v="5.0832542944594236E-4"/>
    <n v="9.1838673420287006E-3"/>
    <n v="0.16392360334588055"/>
    <n v="3.0052859908254004E-3"/>
    <n v="5.3782744783316579E-3"/>
    <n v="1.0919947670917286E-2"/>
    <n v="1.2157022651610174E-3"/>
    <n v="4.2117588007067067E-2"/>
    <s v=""/>
    <n v="2.8879183321577186E-3"/>
    <n v="2.8602039892131736E-2"/>
    <n v="3.720445240458687E-3"/>
    <n v="4.7384008562420317E-2"/>
    <n v="1.5009637310357003E-5"/>
    <n v="0"/>
    <n v="0.61780838289843298"/>
    <n v="0.61780838289843298"/>
    <n v="9.5047443522835843E-4"/>
    <n v="2.2977882886600001"/>
    <n v="5.272152689916199E-8"/>
    <n v="0.33306971311399997"/>
    <n v="6.0672706568659987E-3"/>
    <n v="1.6420702699603999E-7"/>
    <n v="1.4472076723963998E-8"/>
    <n v="4.6782194320848001E-9"/>
    <n v="2.4940528394309998E-2"/>
    <n v="4.9836295463299995E-4"/>
    <n v="1.0296008128879999E-2"/>
    <n v="0.10556269665675"/>
    <n v="59.345588884875994"/>
    <n v="128.44882715416"/>
    <n v="0.58544262829399984"/>
    <n v="28.695315514827996"/>
    <n v="7.1846706477047983E-6"/>
    <n v="3.5350589056307694E-3"/>
    <n v="8.1110041383326142E-11"/>
    <n v="5.1241494325230763E-4"/>
    <n v="9.3342625490246141E-6"/>
    <n v="2.5262619537852306E-10"/>
    <n v="2.2264733421483074E-11"/>
    <n v="7.1972606647458462E-12"/>
    <n v="3.8370043683553845E-5"/>
    <n v="7.6671223789692301E-7"/>
    <n v="1.5840012505969229E-5"/>
    <n v="1.624041487026923E-4"/>
    <n v="9.1300905976732294E-2"/>
    <n v="0.19761358023716924"/>
    <n v="9.0068096660615357E-4"/>
    <n v="4.4146639253581532E-2"/>
    <n v="1.1053339458007383E-8"/>
    <n v="6.8280529842187979E-2"/>
    <n v="2.0195019068173085E-5"/>
    <n v="1.3124094197484827E-4"/>
    <n v="3.0370359551991598E-3"/>
    <n v="6.0739700781291539E-2"/>
    <n v="3.041130036629014E-3"/>
    <n v="2.2167044388437119E-4"/>
    <n v="4.6421884375390139E-3"/>
    <n v="1.7651515764249667E-2"/>
    <n v="1.0580531390165761E-2"/>
    <n v="3.196521519649637E-3"/>
    <n v="7.8474419929222661E-2"/>
    <n v="2.0934095904955137"/>
    <n v="6.5524899074069758E-4"/>
    <n v="2.6321728933782044E-2"/>
    <n v="6.6867694972313233E-3"/>
  </r>
  <r>
    <x v="5"/>
    <x v="3"/>
    <x v="1"/>
    <s v="Eggs"/>
    <n v="1.4817999999999998"/>
    <s v="Boiling (unspecified)"/>
    <s v="industrial composting"/>
    <n v="0.73494692986806853"/>
    <m/>
    <n v="2.7022484230769233"/>
    <n v="1.7640476190476189E-2"/>
    <n v="3.4109407666444436"/>
    <n v="6.4470302579999979E-8"/>
    <n v="0.41542169152666658"/>
    <n v="1.2586805169888885E-2"/>
    <n v="3.9161229377111106E-7"/>
    <n v="5.0822512968888882E-8"/>
    <n v="4.0639338048666655E-9"/>
    <n v="5.2595781382444431E-2"/>
    <n v="9.4408825221555545E-4"/>
    <n v="2.312241222533333E-2"/>
    <n v="0.22758732404888884"/>
    <n v="112.92863987066666"/>
    <n v="295.87197740222211"/>
    <n v="1.4222600576311109"/>
    <n v="29.618359994222221"/>
    <n v="1.2557197653377777E-5"/>
    <n v="0.29203038785199997"/>
    <n v="1.0459037883853997E-8"/>
    <n v="2.0760017999999995E-2"/>
    <n v="5.2887959578200002E-4"/>
    <n v="2.1342863284799999E-9"/>
    <n v="1.2110964186479996E-9"/>
    <n v="6.5632806094159995E-10"/>
    <n v="3.6872007258999999E-4"/>
    <n v="7.8984926256999989E-5"/>
    <n v="1.4934217573999998E-4"/>
    <n v="1.0074391454499999E-3"/>
    <n v="0.74128147459199978"/>
    <n v="0.42762288211999994"/>
    <n v="7.6572815171999986E-2"/>
    <n v="4.6089433320359996"/>
    <n v="4.4354454454159994E-7"/>
    <n v="8.296598199999998E-2"/>
    <n v="5.6604908179999988E-10"/>
    <n v="1.5262539999999999E-3"/>
    <n v="1.7781599999999997E-4"/>
    <n v="1.7158651279999998E-8"/>
    <n v="5.5930689179999992E-10"/>
    <n v="3.9765140259999999E-10"/>
    <n v="3.2747779999999999E-3"/>
    <n v="7.9712245559999989E-6"/>
    <n v="1.4344031451999996E-4"/>
    <n v="1.4432731999999998E-2"/>
    <n v="12.410282451999999"/>
    <n v="0.79129601799999982"/>
    <n v="1.7085153999999998E-2"/>
    <n v="0.49727726199999994"/>
    <n v="1.6160510799999997E-7"/>
    <n v="0.49255371650276619"/>
    <n v="3.0221587342733596E-6"/>
    <n v="6.6802257837069421E-4"/>
    <n v="2.0122020995539502E-2"/>
    <n v="0.41019600314083837"/>
    <n v="1.0921497828243374E-2"/>
    <n v="5.8837646915439069E-3"/>
    <n v="2.4623776168237837E-2"/>
    <n v="2.515120766081928E-3"/>
    <n v="9.578387194260031E-2"/>
    <s v=""/>
    <n v="6.1354068383181288E-3"/>
    <n v="6.6154015228418225E-2"/>
    <n v="9.6335485924214197E-3"/>
    <n v="5.7340015065185268E-2"/>
    <n v="2.7497719645355942E-5"/>
    <n v="4.0041917133153841"/>
    <n v="1.2025613002169449"/>
    <n v="5.206753013532329"/>
    <n v="8.0103892515881979E-3"/>
    <n v="3.7859371364964436"/>
    <n v="7.5495389545653976E-8"/>
    <n v="0.43770796352666658"/>
    <n v="1.3293500765670886E-2"/>
    <n v="4.1090523137959102E-7"/>
    <n v="5.2592916279336881E-8"/>
    <n v="5.1179132684082655E-9"/>
    <n v="5.623927945503443E-2"/>
    <n v="1.0310444030285555E-3"/>
    <n v="2.3415194715593328E-2"/>
    <n v="0.24302749519433886"/>
    <n v="126.08020379725866"/>
    <n v="297.09089630234212"/>
    <n v="1.5159180268031109"/>
    <n v="34.72458058825822"/>
    <n v="1.3162347305919377E-5"/>
    <n v="5.8245186715329906E-3"/>
    <n v="1.1614675314715997E-10"/>
    <n v="6.7339686696410244E-4"/>
    <n v="2.0451539639493672E-5"/>
    <n v="6.3216189443014006E-10"/>
    <n v="8.0912178891287509E-11"/>
    <n v="7.8737127206281012E-12"/>
    <n v="8.6521968392360666E-5"/>
    <n v="1.5862221585054699E-6"/>
    <n v="3.6023376485528195E-5"/>
    <n v="3.7388845414513671E-4"/>
    <n v="0.19396954430347488"/>
    <n v="0.45706291738821864"/>
    <n v="2.3321815796970937E-3"/>
    <n v="5.3422431674243417E-2"/>
    <n v="2.0249765086029812E-8"/>
    <n v="0.11515472101790138"/>
    <n v="2.9109610669653898E-5"/>
    <n v="1.7294277178495765E-4"/>
    <n v="6.788816438914525E-3"/>
    <n v="0.16393132473411434"/>
    <n v="1.1370015757092729E-2"/>
    <n v="2.5472728098468859E-4"/>
    <n v="1.1507769193157871E-2"/>
    <n v="3.6913202829608201E-2"/>
    <n v="2.429229494084692E-2"/>
    <n v="8.1267293161477981E-3"/>
    <n v="0.19475418882554377"/>
    <n v="4.8622728288324408"/>
    <n v="1.7317897920621807E-3"/>
    <n v="3.2174729806801257E-2"/>
    <n v="1.2432690264430345E-2"/>
  </r>
  <r>
    <x v="5"/>
    <x v="1"/>
    <x v="1"/>
    <s v="Milk"/>
    <n v="1.4817999999999998"/>
    <s v="Boiling (unspecified)"/>
    <s v="industrial composting"/>
    <n v="0.73494692986806853"/>
    <m/>
    <n v="0.51222692307692297"/>
    <n v="1.7640476190476189E-2"/>
    <n v="2.2708971827789473"/>
    <n v="3.5567009005894737E-8"/>
    <n v="0.21095391454315787"/>
    <n v="4.740771093473684E-3"/>
    <n v="1.8828053399157892E-7"/>
    <n v="2.6646318760210526E-8"/>
    <n v="1.1121139692863157E-9"/>
    <n v="2.5200946083578948E-2"/>
    <n v="1.9286828037894734E-4"/>
    <n v="6.8034332619368414E-3"/>
    <n v="0.10777914414315788"/>
    <n v="26.151644006947365"/>
    <n v="99.536505300210521"/>
    <n v="0.27177550299368419"/>
    <n v="13.377876638863158"/>
    <n v="5.2415429078105254E-6"/>
    <n v="0.29203038785199997"/>
    <n v="1.0459037883853997E-8"/>
    <n v="2.0760017999999995E-2"/>
    <n v="5.2887959578200002E-4"/>
    <n v="2.1342863284799999E-9"/>
    <n v="1.2110964186479996E-9"/>
    <n v="6.5632806094159995E-10"/>
    <n v="3.6872007258999999E-4"/>
    <n v="7.8984926256999989E-5"/>
    <n v="1.4934217573999998E-4"/>
    <n v="1.0074391454499999E-3"/>
    <n v="0.74128147459199978"/>
    <n v="0.42762288211999994"/>
    <n v="7.6572815171999986E-2"/>
    <n v="4.6089433320359996"/>
    <n v="4.4354454454159994E-7"/>
    <n v="8.296598199999998E-2"/>
    <n v="5.6604908179999988E-10"/>
    <n v="1.5262539999999999E-3"/>
    <n v="1.7781599999999997E-4"/>
    <n v="1.7158651279999998E-8"/>
    <n v="5.5930689179999992E-10"/>
    <n v="3.9765140259999999E-10"/>
    <n v="3.2747779999999999E-3"/>
    <n v="7.9712245559999989E-6"/>
    <n v="1.4344031451999996E-4"/>
    <n v="1.4432731999999998E-2"/>
    <n v="12.410282451999999"/>
    <n v="0.79129601799999982"/>
    <n v="1.7085153999999998E-2"/>
    <n v="0.49727726199999994"/>
    <n v="1.6160510799999997E-7"/>
    <n v="0.34423305401872584"/>
    <n v="1.865129919004763E-6"/>
    <n v="3.5596727447872805E-4"/>
    <n v="8.2456864467764616E-3"/>
    <n v="0.20721519685339676"/>
    <n v="5.9010450520011687E-3"/>
    <n v="2.4902305666898903E-3"/>
    <n v="1.2629236069189344E-2"/>
    <n v="6.8260128824775565E-4"/>
    <n v="2.9028288218027835E-2"/>
    <s v=""/>
    <n v="1.9126013716716391E-3"/>
    <n v="2.2435476649917994E-2"/>
    <n v="2.3223030857608732E-3"/>
    <n v="3.0522425205595564E-2"/>
    <n v="1.2214440869893257E-5"/>
    <n v="0.75901785461538429"/>
    <n v="0.66798819167126855"/>
    <n v="1.4270060462866527"/>
    <n v="2.1953939173640813E-3"/>
    <n v="2.6458935526309473"/>
    <n v="4.6592095971548734E-8"/>
    <n v="0.23324018654315787"/>
    <n v="5.4474666892556844E-3"/>
    <n v="2.0757347160005894E-7"/>
    <n v="2.8416722070658525E-8"/>
    <n v="2.1660934328279155E-9"/>
    <n v="2.8844444156168946E-2"/>
    <n v="2.7982443119194735E-4"/>
    <n v="7.0962157521968416E-3"/>
    <n v="0.12321931528860788"/>
    <n v="39.303207933539362"/>
    <n v="100.75542420033052"/>
    <n v="0.36543347216568417"/>
    <n v="18.48409723289916"/>
    <n v="5.8466925603521247E-6"/>
    <n v="4.0706054655860729E-3"/>
    <n v="7.1680147648536515E-11"/>
    <n v="3.5883105622024286E-4"/>
    <n v="8.3807179834702843E-6"/>
    <n v="3.1934380246162915E-10"/>
    <n v="4.3718033954859269E-11"/>
    <n v="3.3324514351198702E-12"/>
    <n v="4.4376067932567608E-5"/>
    <n v="4.3049912491068821E-7"/>
    <n v="1.0917255003379756E-5"/>
    <n v="1.8956817736708905E-4"/>
    <n v="6.0466473743906714E-2"/>
    <n v="0.15500834492358542"/>
    <n v="5.622053417933603E-4"/>
    <n v="2.8437072665998708E-2"/>
    <n v="8.9949116313109604E-9"/>
    <n v="8.0276065811291916E-2"/>
    <n v="1.7942849211332567E-5"/>
    <n v="9.2080784311168108E-5"/>
    <n v="2.7676933115548872E-3"/>
    <n v="8.1903890918753483E-2"/>
    <n v="6.1286116700557504E-3"/>
    <n v="1.0472092505738949E-4"/>
    <n v="5.8143232829140235E-3"/>
    <n v="9.9629808302314164E-3"/>
    <n v="7.3344955920125639E-3"/>
    <n v="4.0563267986359749E-3"/>
    <n v="5.7120256643635674E-2"/>
    <n v="1.6467214325722943"/>
    <n v="4.1353441441855407E-4"/>
    <n v="1.7069461352173961E-2"/>
    <n v="5.5000192935496855E-3"/>
  </r>
  <r>
    <x v="5"/>
    <x v="1"/>
    <x v="1"/>
    <s v="Heavy cream"/>
    <n v="3.8304"/>
    <s v="Raw"/>
    <s v="industrial composting"/>
    <n v="0.69195751138088002"/>
    <m/>
    <n v="0"/>
    <n v="4.5600000000000002E-2"/>
    <n v="9.9628692508800007"/>
    <n v="1.258176122784E-7"/>
    <n v="1.31327887824"/>
    <n v="1.9734405808320001E-2"/>
    <n v="8.2708835126400003E-7"/>
    <n v="1.3383895250879998E-7"/>
    <n v="5.5290625084800004E-9"/>
    <n v="0.112110464592"/>
    <n v="1.0861975595520001E-3"/>
    <n v="2.975188430592E-2"/>
    <n v="0.47129804668800002"/>
    <n v="114.62015799359999"/>
    <n v="444.51987350400003"/>
    <n v="1.374905111328"/>
    <n v="68.333083459200012"/>
    <n v="4.4969183279999998E-5"/>
    <n v="0"/>
    <n v="0"/>
    <n v="0"/>
    <n v="0"/>
    <n v="0"/>
    <n v="0"/>
    <n v="0"/>
    <n v="0"/>
    <n v="0"/>
    <n v="0"/>
    <n v="0"/>
    <n v="0"/>
    <n v="0"/>
    <n v="0"/>
    <n v="0"/>
    <n v="0"/>
    <n v="0.21446409599999999"/>
    <n v="1.4632166303999999E-9"/>
    <n v="3.9453120000000003E-3"/>
    <n v="4.59648E-4"/>
    <n v="4.4354499839999998E-8"/>
    <n v="1.4457883103999999E-9"/>
    <n v="1.0279146528E-9"/>
    <n v="8.4651840000000006E-3"/>
    <n v="2.0605330368000002E-5"/>
    <n v="3.7078808256E-4"/>
    <n v="3.7308095999999999E-2"/>
    <n v="32.080136256000003"/>
    <n v="2.0454719039999998"/>
    <n v="4.4164512000000003E-2"/>
    <n v="1.2854439360000001"/>
    <n v="4.1774342400000001E-7"/>
    <n v="1.3240799261480263"/>
    <n v="5.0951835748813199E-6"/>
    <n v="2.0103255439234569E-3"/>
    <n v="3.056720587592808E-2"/>
    <n v="0.86993872842250719"/>
    <n v="2.8093365182562748E-2"/>
    <n v="7.5381720403397603E-3"/>
    <n v="5.279277777097708E-2"/>
    <n v="2.6999253613330413E-3"/>
    <n v="0.12322196034123219"/>
    <s v=""/>
    <n v="7.1388367199153235E-3"/>
    <n v="9.9437885940942536E-2"/>
    <n v="9.0180840458697255E-3"/>
    <n v="0.1149597012269347"/>
    <n v="9.4818724735339815E-5"/>
    <n v="0"/>
    <n v="2.6715968085288018"/>
    <n v="2.6715968085288018"/>
    <n v="4.1101489361981564E-3"/>
    <n v="10.177333346880001"/>
    <n v="1.2728082890879999E-7"/>
    <n v="1.3172241902399999"/>
    <n v="2.0194053808320001E-2"/>
    <n v="8.7144285110400002E-7"/>
    <n v="1.3528474081919999E-7"/>
    <n v="6.5569771612800004E-9"/>
    <n v="0.120575648592"/>
    <n v="1.1068028899200002E-3"/>
    <n v="3.0122672388480001E-2"/>
    <n v="0.50860614268799997"/>
    <n v="146.70029424960001"/>
    <n v="446.56534540800004"/>
    <n v="1.419069623328"/>
    <n v="69.618527395200005"/>
    <n v="4.5386926703999998E-5"/>
    <n v="1.5657435918276924E-2"/>
    <n v="1.9581665985969229E-10"/>
    <n v="2.0264987542153844E-3"/>
    <n v="3.1067775089723075E-5"/>
    <n v="1.3406813093907693E-9"/>
    <n v="2.0813037049107692E-10"/>
    <n v="1.00876571712E-11"/>
    <n v="1.8550099783384616E-4"/>
    <n v="1.7027736768000002E-6"/>
    <n v="4.6342572905353845E-5"/>
    <n v="7.8247098875076915E-4"/>
    <n v="0.22569276038400002"/>
    <n v="0.68702360832000009"/>
    <n v="2.1831840358892307E-3"/>
    <n v="0.10710542676184616"/>
    <n v="6.9826041083076921E-8"/>
    <n v="0.32856440024654443"/>
    <n v="5.2044971860153238E-5"/>
    <n v="5.5278328636338954E-4"/>
    <n v="1.0915445120649413E-2"/>
    <n v="0.36754139775949873"/>
    <n v="3.1049384482059052E-2"/>
    <n v="3.368250047102397E-4"/>
    <n v="2.6040380086251841E-2"/>
    <n v="4.1931875480668124E-2"/>
    <n v="3.3120484553537971E-2"/>
    <n v="1.7938376717927172E-2"/>
    <n v="0.23048437411082653"/>
    <n v="7.7572009702679452"/>
    <n v="1.7104696388914725E-3"/>
    <n v="6.8383870949040818E-2"/>
    <n v="4.5553488275576676E-2"/>
  </r>
  <r>
    <x v="5"/>
    <x v="1"/>
    <x v="1"/>
    <s v="Butter"/>
    <n v="0.63840000000000008"/>
    <s v="Raw"/>
    <s v="industrial composting"/>
    <n v="0.69195751138088013"/>
    <m/>
    <n v="6.0664224433399943"/>
    <n v="7.6000000000000009E-3"/>
    <n v="5.0717615222400001"/>
    <n v="4.398292614240001E-8"/>
    <n v="0.45256905052800001"/>
    <n v="8.9594486016000008E-3"/>
    <n v="4.5042199641600008E-7"/>
    <n v="6.321573864480001E-8"/>
    <n v="2.4813728923200004E-9"/>
    <n v="6.4686403488000005E-2"/>
    <n v="3.56443247328E-4"/>
    <n v="1.7309161363200001E-2"/>
    <n v="0.28088308516800004"/>
    <n v="64.335969129600002"/>
    <n v="252.93903398400005"/>
    <n v="0.5527182867360001"/>
    <n v="20.606778259200002"/>
    <n v="1.0901158161600002E-5"/>
    <n v="0"/>
    <n v="0"/>
    <n v="0"/>
    <n v="0"/>
    <n v="0"/>
    <n v="0"/>
    <n v="0"/>
    <n v="0"/>
    <n v="0"/>
    <n v="0"/>
    <n v="0"/>
    <n v="0"/>
    <n v="0"/>
    <n v="0"/>
    <n v="0"/>
    <n v="0"/>
    <n v="3.5744016000000003E-2"/>
    <n v="2.4386943839999999E-10"/>
    <n v="6.5755200000000016E-4"/>
    <n v="7.6608000000000009E-5"/>
    <n v="7.3924166400000007E-9"/>
    <n v="2.409647184E-10"/>
    <n v="1.7131910880000004E-10"/>
    <n v="1.4108640000000002E-3"/>
    <n v="3.4342217280000006E-6"/>
    <n v="6.1798013760000009E-5"/>
    <n v="6.2180160000000007E-3"/>
    <n v="5.3466893760000005"/>
    <n v="0.34091198400000006"/>
    <n v="7.3607520000000008E-3"/>
    <n v="0.21424065600000003"/>
    <n v="6.9623904000000011E-8"/>
    <n v="0.66449091578067099"/>
    <n v="1.7704444914826137E-6"/>
    <n v="6.9170686584617942E-4"/>
    <n v="1.3677640213766704E-2"/>
    <n v="0.45702421890647038"/>
    <n v="1.317748276759775E-2"/>
    <n v="3.0496443990316066E-3"/>
    <n v="2.8939992399048414E-2"/>
    <n v="8.7788197385974627E-4"/>
    <n v="7.1058890122096832E-2"/>
    <s v=""/>
    <n v="3.3909483537552854E-3"/>
    <n v="5.6398515104846482E-2"/>
    <n v="3.5592614771119907E-3"/>
    <n v="3.4381337889327124E-2"/>
    <n v="2.2919277429680037E-5"/>
    <n v="3.872804087828253"/>
    <n v="1.3507431259753506"/>
    <n v="5.2235472138036041"/>
    <n v="8.0362264827747755E-3"/>
    <n v="5.1075055382399999"/>
    <n v="4.422679558080001E-8"/>
    <n v="0.45322660252800001"/>
    <n v="9.0360566016000014E-3"/>
    <n v="4.5781441305600006E-7"/>
    <n v="6.3456703363200017E-8"/>
    <n v="2.6526920011200006E-9"/>
    <n v="6.6097267488000003E-2"/>
    <n v="3.5987746905600002E-4"/>
    <n v="1.737095937696E-2"/>
    <n v="0.28710110116800003"/>
    <n v="69.682658505600003"/>
    <n v="253.27994596800005"/>
    <n v="0.56007903873600007"/>
    <n v="20.821018915200003"/>
    <n v="1.0970782065600002E-5"/>
    <n v="7.8577008280615382E-3"/>
    <n v="6.8041223970461549E-11"/>
    <n v="6.9727169619692309E-4"/>
    <n v="1.3901625540923079E-5"/>
    <n v="7.043298662400001E-10"/>
    <n v="9.7625697481846181E-11"/>
    <n v="4.0810646171076931E-12"/>
    <n v="1.0168810382769231E-4"/>
    <n v="5.5365764470153849E-7"/>
    <n v="2.6724552887630769E-5"/>
    <n v="4.4169400179692314E-4"/>
    <n v="0.10720409000861539"/>
    <n v="0.38966145533538471"/>
    <n v="8.6166005959384623E-4"/>
    <n v="3.2032336792615392E-2"/>
    <n v="1.6878126254769234E-8"/>
    <n v="0.1656099476100058"/>
    <n v="1.8117723423088231E-5"/>
    <n v="1.902906042233869E-4"/>
    <n v="4.9058807938861682E-3"/>
    <n v="0.19518855041625413"/>
    <n v="1.4595045722242196E-2"/>
    <n v="1.4033179806319384E-4"/>
    <n v="1.4494443269544119E-2"/>
    <n v="1.3672499319038536E-2"/>
    <n v="1.915140641014625E-2"/>
    <n v="1.0290942852102389E-2"/>
    <n v="0.11461303244142067"/>
    <n v="4.4040671899188411"/>
    <n v="6.7886413267814868E-4"/>
    <n v="2.0503560438295418E-2"/>
    <n v="1.1020763449407556E-2"/>
  </r>
  <r>
    <x v="5"/>
    <x v="3"/>
    <x v="1"/>
    <s v="Parsley"/>
    <n v="0.63840000000000008"/>
    <s v="Raw"/>
    <s v="industrial composting"/>
    <n v="0.69195751138088013"/>
    <m/>
    <s v=""/>
    <n v="7.6000000000000009E-3"/>
    <n v="0.71701787472000011"/>
    <n v="7.9725881760000005E-9"/>
    <n v="5.4917406230400007E-2"/>
    <n v="3.34403093808E-3"/>
    <n v="6.6666049968000014E-8"/>
    <n v="3.9078648604800009E-8"/>
    <n v="1.1420089900800001E-9"/>
    <n v="9.2121273216000006E-3"/>
    <n v="1.5051828119999939E-4"/>
    <n v="1.3246656998400002E-2"/>
    <n v="3.9475825972800006E-2"/>
    <n v="4.2520971628800002"/>
    <n v="83.236737024000021"/>
    <n v="1.1872224571200003"/>
    <n v="8.7087936096000007"/>
    <n v="2.8840478419200007E-6"/>
    <n v="0"/>
    <n v="0"/>
    <n v="0"/>
    <n v="0"/>
    <n v="0"/>
    <n v="0"/>
    <n v="0"/>
    <n v="0"/>
    <n v="0"/>
    <n v="0"/>
    <n v="0"/>
    <n v="0"/>
    <n v="0"/>
    <n v="0"/>
    <n v="0"/>
    <n v="0"/>
    <n v="3.5744016000000003E-2"/>
    <n v="2.4386943839999999E-10"/>
    <n v="6.5755200000000016E-4"/>
    <n v="7.6608000000000009E-5"/>
    <n v="7.3924166400000007E-9"/>
    <n v="2.409647184E-10"/>
    <n v="1.7131910880000004E-10"/>
    <n v="1.4108640000000002E-3"/>
    <n v="3.4342217280000006E-6"/>
    <n v="6.1798013760000009E-5"/>
    <n v="6.2180160000000007E-3"/>
    <n v="5.3466893760000005"/>
    <n v="0.34091198400000006"/>
    <n v="7.3607520000000008E-3"/>
    <n v="0.21424065600000003"/>
    <n v="6.9623904000000011E-8"/>
    <n v="9.7934977139875576E-2"/>
    <n v="3.2891331899320311E-7"/>
    <n v="8.4817572407849619E-5"/>
    <n v="5.1777308132371445E-3"/>
    <n v="7.393064064759361E-2"/>
    <n v="8.1651504023064706E-3"/>
    <n v="1.5098562815242707E-3"/>
    <n v="4.6511648633292633E-3"/>
    <n v="3.7555039915557935E-4"/>
    <n v="5.4440518907565696E-2"/>
    <s v=""/>
    <n v="4.6710315177552755E-4"/>
    <n v="1.8610456039029558E-2"/>
    <n v="7.5914892423420751E-3"/>
    <n v="1.4734430497043262E-2"/>
    <n v="6.1705739642040314E-6"/>
    <s v=""/>
    <n v="0.28768038544446911"/>
    <n v="0.28768038544446911"/>
    <n v="4.4258520837610631E-4"/>
    <n v="0.7527618907200001"/>
    <n v="8.216457614400001E-9"/>
    <n v="5.5574958230400005E-2"/>
    <n v="3.4206389380800001E-3"/>
    <n v="7.4058466608000021E-8"/>
    <n v="3.9319613323200009E-8"/>
    <n v="1.3133280988800002E-9"/>
    <n v="1.06229913216E-2"/>
    <n v="1.5395250292799938E-4"/>
    <n v="1.3308455012160002E-2"/>
    <n v="4.5693841972800006E-2"/>
    <n v="9.5987865388800007"/>
    <n v="83.577649008000023"/>
    <n v="1.1945832091200004"/>
    <n v="8.9230342656000001"/>
    <n v="2.9536717459200007E-6"/>
    <n v="1.1580952164923078E-3"/>
    <n v="1.2640704022153847E-11"/>
    <n v="8.5499935739076925E-5"/>
    <n v="5.2625214432000005E-6"/>
    <n v="1.1393610247384618E-10"/>
    <n v="6.0491712804923091E-11"/>
    <n v="2.0205047675076925E-12"/>
    <n v="1.6343063571692309E-5"/>
    <n v="2.3685000450461445E-7"/>
    <n v="2.047454617255385E-5"/>
    <n v="7.0298218419692323E-5"/>
    <n v="1.4767363905969232E-2"/>
    <n v="0.12858099847384619"/>
    <n v="1.8378203217230774E-3"/>
    <n v="1.3727745023999999E-2"/>
    <n v="4.544110378338463E-9"/>
    <n v="2.4103110702660972E-2"/>
    <n v="3.3408125399579791E-6"/>
    <n v="2.3258915945291283E-5"/>
    <n v="1.8491598180403611E-3"/>
    <n v="3.0756839448782228E-2"/>
    <n v="9.0370120982173271E-3"/>
    <n v="6.8039013018944785E-5"/>
    <n v="2.2489946188529735E-3"/>
    <n v="5.8259126394386834E-3"/>
    <n v="1.4667599497267753E-2"/>
    <n v="1.5797472605910965E-3"/>
    <n v="1.3395587392086135E-2"/>
    <n v="1.452035895399854"/>
    <n v="1.4510641231596834E-3"/>
    <n v="8.7497291251438063E-3"/>
    <n v="2.951353131313973E-3"/>
  </r>
  <r>
    <x v="5"/>
    <x v="4"/>
    <x v="1"/>
    <s v="Onions"/>
    <n v="0.63840000000000008"/>
    <s v="Raw"/>
    <s v="industrial composting"/>
    <n v="0.69195751138088013"/>
    <m/>
    <n v="0.63722458418584826"/>
    <n v="7.6000000000000009E-3"/>
    <n v="0.26887634524800003"/>
    <n v="1.2639973348800002E-8"/>
    <n v="4.3671116260800009E-2"/>
    <n v="1.0852284811200001E-3"/>
    <n v="1.7892910492800001E-8"/>
    <n v="5.0015685484800007E-9"/>
    <n v="1.8893631859200004E-10"/>
    <n v="1.5230730782400002E-3"/>
    <n v="4.1644360329600003E-5"/>
    <n v="1.4545092374400003E-3"/>
    <n v="5.5094438380800014E-3"/>
    <n v="3.5556819883200008"/>
    <n v="11.229960974400001"/>
    <n v="0.46983123969600005"/>
    <n v="3.6951593649600003"/>
    <n v="1.5534443836800004E-6"/>
    <n v="0"/>
    <n v="0"/>
    <n v="0"/>
    <n v="0"/>
    <n v="0"/>
    <n v="0"/>
    <n v="0"/>
    <n v="0"/>
    <n v="0"/>
    <n v="0"/>
    <n v="0"/>
    <n v="0"/>
    <n v="0"/>
    <n v="0"/>
    <n v="0"/>
    <n v="0"/>
    <n v="3.5744016000000003E-2"/>
    <n v="2.4386943839999999E-10"/>
    <n v="6.5755200000000016E-4"/>
    <n v="7.6608000000000009E-5"/>
    <n v="7.3924166400000007E-9"/>
    <n v="2.409647184E-10"/>
    <n v="1.7131910880000004E-10"/>
    <n v="1.4108640000000002E-3"/>
    <n v="3.4342217280000006E-6"/>
    <n v="6.1798013760000009E-5"/>
    <n v="6.2180160000000007E-3"/>
    <n v="5.3466893760000005"/>
    <n v="0.34091198400000006"/>
    <n v="7.3607520000000008E-3"/>
    <n v="0.21424065600000003"/>
    <n v="6.9623904000000011E-8"/>
    <n v="3.9631374121010469E-2"/>
    <n v="5.1575358766504695E-7"/>
    <n v="6.7653672619357507E-5"/>
    <n v="1.7586411945642619E-3"/>
    <n v="2.5241684300684013E-2"/>
    <n v="1.088669724732851E-3"/>
    <n v="4.1416453395376701E-4"/>
    <n v="1.2845934479661667E-3"/>
    <n v="1.0996430173672926E-4"/>
    <n v="6.2027150035979042E-3"/>
    <s v=""/>
    <n v="4.3321368859560805E-4"/>
    <n v="2.5765168688208365E-3"/>
    <n v="3.0325203333140685E-3"/>
    <n v="6.455515150944148E-3"/>
    <n v="3.3907840070305126E-6"/>
    <n v="0.40680417454424556"/>
    <n v="8.8301132880134872E-2"/>
    <n v="0.49510530742438041"/>
    <n v="7.6170047296058522E-4"/>
    <n v="0.30462036124800002"/>
    <n v="1.2883842787200003E-8"/>
    <n v="4.4328668260800008E-2"/>
    <n v="1.16183648112E-3"/>
    <n v="2.5285327132800002E-8"/>
    <n v="5.2425332668800004E-9"/>
    <n v="3.602554273920001E-10"/>
    <n v="2.9339370782400006E-3"/>
    <n v="4.5078582057600005E-5"/>
    <n v="1.5163072512000002E-3"/>
    <n v="1.1727459838080002E-2"/>
    <n v="8.9023713643200004"/>
    <n v="11.570872958400001"/>
    <n v="0.47719199169600007"/>
    <n v="3.9094000209600002"/>
    <n v="1.6230682876800004E-6"/>
    <n v="4.6864670961230774E-4"/>
    <n v="1.9821296595692313E-11"/>
    <n v="6.8197951170461551E-5"/>
    <n v="1.7874407401846155E-6"/>
    <n v="3.8900503281230773E-11"/>
    <n v="8.0654357952000014E-12"/>
    <n v="5.5423911906461557E-13"/>
    <n v="4.5137493511384624E-6"/>
    <n v="6.9351664704000009E-8"/>
    <n v="2.3327803864615386E-6"/>
    <n v="1.8042245904738464E-5"/>
    <n v="1.3695955945107693E-2"/>
    <n v="1.7801343012923077E-2"/>
    <n v="7.3414152568615401E-4"/>
    <n v="6.0144615707076925E-3"/>
    <n v="2.4970281348923082E-9"/>
    <n v="9.5408091172354079E-3"/>
    <n v="5.2560829498070117E-6"/>
    <n v="1.8534965152115508E-5"/>
    <n v="6.195934234805656E-4"/>
    <n v="9.8585293446833092E-3"/>
    <n v="1.1901027794992284E-3"/>
    <n v="1.6596475515732305E-5"/>
    <n v="5.5170489438654267E-4"/>
    <n v="1.6773692485102213E-3"/>
    <n v="1.6525455058414129E-3"/>
    <n v="3.5406830090286184E-4"/>
    <n v="1.22224046001783E-2"/>
    <n v="0.19945263563441376"/>
    <n v="5.7798949713935518E-4"/>
    <n v="3.7968389582095242E-3"/>
    <n v="1.6120694184709858E-3"/>
  </r>
  <r>
    <x v="6"/>
    <x v="10"/>
    <x v="1"/>
    <s v="Beef"/>
    <n v="1.3850999999999998"/>
    <s v="Boiling (unspecified)"/>
    <s v="industrial composting"/>
    <n v="0.34131736526946105"/>
    <m/>
    <n v="5.2430406923076927"/>
    <n v="1.8717567567567563E-2"/>
    <n v="34.611165713571424"/>
    <n v="1.9330326587828571E-7"/>
    <n v="2.5998493212000002"/>
    <n v="5.4692258450142847E-2"/>
    <n v="3.2133585896999991E-6"/>
    <n v="5.0098952234571433E-7"/>
    <n v="1.4400807530142856E-8"/>
    <n v="0.47105321753571422"/>
    <n v="1.749361314985714E-3"/>
    <n v="0.10604220530271428"/>
    <n v="2.0776359511285709"/>
    <n v="188.76691101728568"/>
    <n v="2224.8671343428568"/>
    <n v="3.3512803179428574"/>
    <n v="122.05430362028569"/>
    <n v="5.0585023398857136E-5"/>
    <n v="0.272972931714"/>
    <n v="9.7764970798529977E-9"/>
    <n v="1.9405250999999995E-2"/>
    <n v="4.9436572284899992E-4"/>
    <n v="1.9950060693599998E-9"/>
    <n v="1.1320621200359998E-9"/>
    <n v="6.134970962411999E-10"/>
    <n v="3.4465796500499996E-4"/>
    <n v="7.3830490861499982E-5"/>
    <n v="1.3959633392999997E-4"/>
    <n v="9.4169520877499988E-4"/>
    <n v="0.69290658014399986"/>
    <n v="0.39971686733999995"/>
    <n v="7.1575790453999991E-2"/>
    <n v="4.3081707445019992"/>
    <n v="4.145995064411999E-7"/>
    <n v="7.7551748999999989E-2"/>
    <n v="5.2910958509999989E-10"/>
    <n v="1.4266529999999999E-3"/>
    <n v="1.6621199999999997E-4"/>
    <n v="1.6038903959999999E-8"/>
    <n v="5.2280738009999992E-10"/>
    <n v="3.7170128069999997E-10"/>
    <n v="3.0610709999999998E-3"/>
    <n v="7.4510346419999987E-6"/>
    <n v="1.3407961913999999E-4"/>
    <n v="1.3490873999999998E-2"/>
    <n v="11.600406413999998"/>
    <n v="0.7396572509999999"/>
    <n v="1.5970202999999999E-2"/>
    <n v="0.46482570899999992"/>
    <n v="1.5105900599999997E-7"/>
    <n v="4.54854634878075"/>
    <n v="8.1506743158135428E-6"/>
    <n v="3.999639885553778E-3"/>
    <n v="8.3786126112987774E-2"/>
    <n v="3.2258150705892947"/>
    <n v="0.10437963935610801"/>
    <n v="1.7688388519358861E-2"/>
    <n v="0.20773685247857143"/>
    <n v="4.4656542529779974E-3"/>
    <n v="0.43490335567814653"/>
    <s v=""/>
    <n v="9.78413927135738E-3"/>
    <n v="0.49567075360477547"/>
    <n v="2.1853490614926013E-2"/>
    <n v="0.20942741924338198"/>
    <n v="1.068598995433829E-4"/>
    <n v="7.2621356629153837"/>
    <n v="9.3681718889620491"/>
    <n v="16.630307551877433"/>
    <n v="2.5585088541349898E-2"/>
    <n v="34.961690394285426"/>
    <n v="2.036088725432387E-7"/>
    <n v="2.6206812252000002"/>
    <n v="5.5352836172991846E-2"/>
    <n v="3.2313924997293594E-6"/>
    <n v="5.0264439184585033E-7"/>
    <n v="1.5386005907084057E-8"/>
    <n v="0.47445894650071924"/>
    <n v="1.8306428404892142E-3"/>
    <n v="0.10631588125578428"/>
    <n v="2.0920685203373459"/>
    <n v="201.06022401142968"/>
    <n v="2226.006508461197"/>
    <n v="3.4388263113968578"/>
    <n v="126.82730007378768"/>
    <n v="5.1150681911298339E-5"/>
    <n v="5.3787215991208351E-2"/>
    <n v="3.1324441929729031E-10"/>
    <n v="4.0318172695384619E-3"/>
    <n v="8.5158209496910529E-5"/>
    <n v="4.9713730765067067E-9"/>
    <n v="7.7329906437823127E-10"/>
    <n v="2.3670778318590856E-11"/>
    <n v="7.2993684077033729E-4"/>
    <n v="2.8163736007526373E-6"/>
    <n v="1.6356289423966812E-4"/>
    <n v="3.2185669543651476E-3"/>
    <n v="0.30932342155604564"/>
    <n v="3.4246253976326106"/>
    <n v="5.2905020175336272E-3"/>
    <n v="0.19511892319044258"/>
    <n v="7.8693356786612826E-8"/>
    <n v="2.2998170539625185"/>
    <n v="1.690947737312471E-4"/>
    <n v="2.230876732372958E-3"/>
    <n v="6.0964192346169302E-2"/>
    <n v="2.7978152166064469"/>
    <n v="0.2344879365354833"/>
    <n v="1.6568260853295441E-3"/>
    <n v="0.21142348054127252"/>
    <n v="0.14103618500220436"/>
    <n v="0.23769023116938945"/>
    <n v="0.15239677036537999"/>
    <n v="0.66056897082424304"/>
    <n v="78.484816409157389"/>
    <n v="8.4585527499936621E-3"/>
    <n v="0.2533903936360124"/>
    <n v="0.10417194780224882"/>
  </r>
  <r>
    <x v="6"/>
    <x v="2"/>
    <x v="1"/>
    <s v="Pork"/>
    <n v="1.3850999999999998"/>
    <s v="Boiling (unspecified)"/>
    <s v="industrial composting"/>
    <n v="0.34131736526946105"/>
    <m/>
    <n v="2.2904555555555555"/>
    <n v="1.8717567567567563E-2"/>
    <n v="13.4166548016"/>
    <n v="2.0891396023714284E-7"/>
    <n v="2.6693858922428571"/>
    <n v="3.1831184928857142E-2"/>
    <n v="1.4569476301799998E-6"/>
    <n v="1.4701289739042855E-7"/>
    <n v="9.5806347962142848E-9"/>
    <n v="0.19811807530714282"/>
    <n v="1.7961376062342856E-3"/>
    <n v="5.7092945429571419E-2"/>
    <n v="0.84884810717571424"/>
    <n v="374.14189615499998"/>
    <n v="692.16982962428563"/>
    <n v="4.3489983201428561"/>
    <n v="116.85982047299998"/>
    <n v="5.2500919442142846E-5"/>
    <n v="0.272972931714"/>
    <n v="9.7764970798529977E-9"/>
    <n v="1.9405250999999995E-2"/>
    <n v="4.9436572284899992E-4"/>
    <n v="1.9950060693599998E-9"/>
    <n v="1.1320621200359998E-9"/>
    <n v="6.134970962411999E-10"/>
    <n v="3.4465796500499996E-4"/>
    <n v="7.3830490861499982E-5"/>
    <n v="1.3959633392999997E-4"/>
    <n v="9.4169520877499988E-4"/>
    <n v="0.69290658014399986"/>
    <n v="0.39971686733999995"/>
    <n v="7.1575790453999991E-2"/>
    <n v="4.3081707445019992"/>
    <n v="4.145995064411999E-7"/>
    <n v="7.7551748999999989E-2"/>
    <n v="5.2910958509999989E-10"/>
    <n v="1.4266529999999999E-3"/>
    <n v="1.6621199999999997E-4"/>
    <n v="1.6038903959999999E-8"/>
    <n v="5.2280738009999992E-10"/>
    <n v="3.7170128069999997E-10"/>
    <n v="3.0610709999999998E-3"/>
    <n v="7.4510346419999987E-6"/>
    <n v="1.3407961913999999E-4"/>
    <n v="1.3490873999999998E-2"/>
    <n v="11.600406413999998"/>
    <n v="0.7396572509999999"/>
    <n v="1.5970202999999999E-2"/>
    <n v="0.46482570899999992"/>
    <n v="1.5105900599999997E-7"/>
    <n v="1.791122032747138"/>
    <n v="8.7755865997108543E-6"/>
    <n v="4.1057654380907633E-3"/>
    <n v="4.9181922939974483E-2"/>
    <n v="1.4724357012176215"/>
    <n v="3.087249782083324E-2"/>
    <n v="1.2146918656222212E-2"/>
    <n v="8.8235075147729797E-2"/>
    <n v="4.5797599317770896E-3"/>
    <n v="0.23466800866000515"/>
    <s v=""/>
    <n v="1.8804992008048332E-2"/>
    <n v="0.15438099313456005"/>
    <n v="2.819391581324425E-2"/>
    <n v="0.20084987167116081"/>
    <n v="1.1086243579648912E-4"/>
    <n v="3.1725099899999996"/>
    <n v="4.0896970932088026"/>
    <n v="7.2622070832088017"/>
    <n v="1.1172626281859695E-2"/>
    <n v="13.767179482313999"/>
    <n v="2.1921956690209582E-7"/>
    <n v="2.6902177962428571"/>
    <n v="3.2491762651706141E-2"/>
    <n v="1.4749815402093597E-6"/>
    <n v="1.4866776689056455E-7"/>
    <n v="1.0565833173155484E-8"/>
    <n v="0.20152380427214781"/>
    <n v="1.8774191317377856E-3"/>
    <n v="5.7366621382641418E-2"/>
    <n v="0.86328067638448924"/>
    <n v="386.43520914914399"/>
    <n v="693.30920374262564"/>
    <n v="4.4365443135968565"/>
    <n v="121.63281692650197"/>
    <n v="5.3066577954584049E-5"/>
    <n v="2.1180276126636921E-2"/>
    <n v="3.372608721570705E-10"/>
    <n v="4.1387966096043958E-3"/>
    <n v="4.9987327156470989E-5"/>
    <n v="2.2692023695528609E-9"/>
    <n v="2.2871964137009933E-10"/>
    <n v="1.6255127958700745E-11"/>
    <n v="3.1003662195715047E-4"/>
    <n v="2.8883371257504393E-6"/>
    <n v="8.8256340588679103E-5"/>
    <n v="1.3281241175145989E-3"/>
    <n v="0.59451570638329843"/>
    <n v="1.066629544219424"/>
    <n v="6.8254527901490097E-3"/>
    <n v="0.18712741065615687"/>
    <n v="8.1640889160898531E-8"/>
    <n v="0.90357963862532997"/>
    <n v="1.8208150103086635E-4"/>
    <n v="2.2900915509268625E-3"/>
    <n v="3.5735694222371911E-2"/>
    <n v="1.272085378790581"/>
    <n v="6.9241582186099798E-2"/>
    <n v="1.1293776462463776E-3"/>
    <n v="8.9281893574578497E-2"/>
    <n v="0.14464960631609325"/>
    <n v="0.12816347267040787"/>
    <n v="6.250387071238335E-2"/>
    <n v="1.2936650608150593"/>
    <n v="24.43295261217121"/>
    <n v="1.0920190611428468E-2"/>
    <n v="0.24298713407025219"/>
    <n v="0.10808140914917358"/>
  </r>
  <r>
    <x v="6"/>
    <x v="4"/>
    <x v="1"/>
    <s v="Onions"/>
    <n v="0.15389999999999998"/>
    <s v="Boiling (unspecified)"/>
    <s v="industrial composting"/>
    <n v="0.34131736526946105"/>
    <m/>
    <n v="0.63722458418584826"/>
    <n v="2.0797297297297295E-3"/>
    <n v="7.2020449619999982E-2"/>
    <n v="3.3857071469999994E-9"/>
    <n v="1.1697620426999998E-2"/>
    <n v="2.9068620029999991E-4"/>
    <n v="4.7927438819999995E-9"/>
    <n v="1.3397058611999999E-9"/>
    <n v="5.0607942479999993E-11"/>
    <n v="4.0796600309999997E-4"/>
    <n v="1.1154739373999998E-5"/>
    <n v="3.8960068859999997E-4"/>
    <n v="1.4757438851999997E-3"/>
    <n v="0.95241481829999985"/>
    <n v="3.0080252609999993"/>
    <n v="0.12584765348999999"/>
    <n v="0.98977482989999976"/>
    <n v="4.1610117419999999E-7"/>
    <n v="3.0330325746E-2"/>
    <n v="1.0862774533169997E-9"/>
    <n v="2.1561389999999996E-3"/>
    <n v="5.4929524760999996E-5"/>
    <n v="2.2166734103999998E-10"/>
    <n v="1.2578468000399998E-10"/>
    <n v="6.8166344026799998E-11"/>
    <n v="3.8295329444999999E-5"/>
    <n v="8.2033878734999989E-6"/>
    <n v="1.5510703769999999E-5"/>
    <n v="1.0463280097499999E-4"/>
    <n v="7.6989620015999988E-2"/>
    <n v="4.4412985259999996E-2"/>
    <n v="7.9528656059999984E-3"/>
    <n v="0.47868563827799998"/>
    <n v="4.6066611826799994E-8"/>
    <n v="8.6168609999999982E-3"/>
    <n v="5.8789953899999988E-11"/>
    <n v="1.58517E-4"/>
    <n v="1.8467999999999997E-5"/>
    <n v="1.7821004399999998E-9"/>
    <n v="5.8089708899999993E-11"/>
    <n v="4.1300142299999997E-11"/>
    <n v="3.40119E-4"/>
    <n v="8.2789273799999996E-7"/>
    <n v="1.4897735459999997E-5"/>
    <n v="1.4989859999999999E-3"/>
    <n v="1.2889340459999998"/>
    <n v="8.2184138999999989E-2"/>
    <n v="1.7744669999999998E-3"/>
    <n v="5.1647300999999993E-2"/>
    <n v="1.6784333999999997E-8"/>
    <n v="1.4436986070556259E-2"/>
    <n v="1.8137160394105996E-7"/>
    <n v="2.1385302090893224E-5"/>
    <n v="5.511039182944632E-4"/>
    <n v="6.7847807878202906E-3"/>
    <n v="3.1638820529149661E-4"/>
    <n v="1.8402818157280587E-4"/>
    <n v="3.4430834604085806E-4"/>
    <n v="4.9241601914471321E-5"/>
    <n v="1.7181194093594601E-3"/>
    <s v=""/>
    <n v="1.1281667828742628E-4"/>
    <n v="6.9799465278396649E-4"/>
    <n v="8.6156915702560472E-4"/>
    <n v="2.5101239787139432E-3"/>
    <n v="1.0005883307852663E-6"/>
    <n v="9.8068863506202031E-2"/>
    <n v="2.8590028249686664E-2"/>
    <n v="0.12665889175588868"/>
    <n v="1.9485983347059796E-4"/>
    <n v="0.11096763636599999"/>
    <n v="4.5307745542169993E-9"/>
    <n v="1.4012276426999998E-2"/>
    <n v="3.6408372506099992E-4"/>
    <n v="6.7965116630399989E-9"/>
    <n v="1.5235802501039999E-9"/>
    <n v="1.6007442880679999E-10"/>
    <n v="7.8638033254499994E-4"/>
    <n v="2.01860199855E-5"/>
    <n v="4.2000912783E-4"/>
    <n v="3.0793626861749996E-3"/>
    <n v="2.3183384843159995"/>
    <n v="3.1346223852599993"/>
    <n v="0.13557498609599999"/>
    <n v="1.5201077691779998"/>
    <n v="4.7895212002679996E-7"/>
    <n v="1.7071944056307691E-4"/>
    <n v="6.9704223911030758E-12"/>
    <n v="2.1557348349230768E-5"/>
    <n v="5.6012880778615376E-7"/>
    <n v="1.0456171789292306E-11"/>
    <n v="2.3439696155446151E-12"/>
    <n v="2.462683520104615E-13"/>
    <n v="1.2098158962230768E-6"/>
    <n v="3.1055415362307695E-8"/>
    <n v="6.4616788896923072E-7"/>
    <n v="4.7374810556538454E-6"/>
    <n v="3.5666745912553838E-3"/>
    <n v="4.8224959773230762E-3"/>
    <n v="2.0857690168615383E-4"/>
    <n v="2.338627337196923E-3"/>
    <n v="7.368494154258461E-10"/>
    <n v="6.9363447261180768E-3"/>
    <n v="3.7369917851914707E-6"/>
    <n v="1.1843431920266447E-5"/>
    <n v="3.8836287442179198E-4"/>
    <n v="4.884210038639614E-3"/>
    <n v="6.9338847763514061E-4"/>
    <n v="1.4539409576041564E-5"/>
    <n v="2.516579689098178E-4"/>
    <n v="1.5172243720130206E-3"/>
    <n v="9.1783748168320506E-4"/>
    <n v="1.5304232031017345E-4"/>
    <n v="5.018117277682187E-3"/>
    <n v="0.10863604824805009"/>
    <n v="3.3161607757402182E-4"/>
    <n v="2.9762663366993338E-3"/>
    <n v="9.5476138377344948E-4"/>
  </r>
  <r>
    <x v="6"/>
    <x v="2"/>
    <x v="1"/>
    <s v="Chicken, without bone"/>
    <n v="0.24299999999999997"/>
    <s v="Boiling (unspecified)"/>
    <s v="industrial composting"/>
    <n v="0.6367924528301887"/>
    <m/>
    <n v="3.480319423076923"/>
    <n v="3.2837837837837833E-3"/>
    <n v="2.0080192525714287"/>
    <n v="4.0446874414285711E-8"/>
    <n v="0.19808868098571428"/>
    <n v="7.5714255899999999E-3"/>
    <n v="3.8089180799999996E-7"/>
    <n v="3.080695055142857E-8"/>
    <n v="2.0997759831428569E-9"/>
    <n v="5.1340651200000004E-2"/>
    <n v="3.6289515857142846E-4"/>
    <n v="1.1443447298571427E-2"/>
    <n v="0.22311029378571429"/>
    <n v="57.778253370000002"/>
    <n v="116.53806844285714"/>
    <n v="0.88227429814285718"/>
    <n v="19.443104498571429"/>
    <n v="8.3858664728571414E-6"/>
    <n v="4.7889988019999996E-2"/>
    <n v="1.7151749262899996E-9"/>
    <n v="3.4044299999999991E-3"/>
    <n v="8.6730828569999996E-5"/>
    <n v="3.5000106479999995E-10"/>
    <n v="1.9860738947999994E-10"/>
    <n v="1.0763106951599998E-10"/>
    <n v="6.0466309649999997E-5"/>
    <n v="1.2952717694999998E-5"/>
    <n v="2.4490584899999996E-5"/>
    <n v="1.6520968574999998E-4"/>
    <n v="0.12156255791999997"/>
    <n v="7.0125766199999981E-2"/>
    <n v="1.2557156219999997E-2"/>
    <n v="0.75581942885999998"/>
    <n v="7.2736755515999987E-8"/>
    <n v="1.3605569999999997E-2"/>
    <n v="9.2826242999999987E-11"/>
    <n v="2.5028999999999996E-4"/>
    <n v="2.9159999999999995E-5"/>
    <n v="2.8138427999999995E-9"/>
    <n v="9.1720592999999981E-11"/>
    <n v="6.5210751000000001E-11"/>
    <n v="5.3702999999999997E-4"/>
    <n v="1.3071990599999999E-6"/>
    <n v="2.3522740199999997E-5"/>
    <n v="2.3668199999999999E-3"/>
    <n v="2.0351590199999996"/>
    <n v="0.12976442999999999"/>
    <n v="2.8017899999999997E-3"/>
    <n v="8.1548369999999995E-2"/>
    <n v="2.6501579999999996E-8"/>
    <n v="0.26924567803512023"/>
    <n v="1.6915064890593545E-6"/>
    <n v="3.0789740677756509E-4"/>
    <n v="1.1636087822199378E-2"/>
    <n v="0.38339276637989006"/>
    <n v="6.4576920999871949E-3"/>
    <n v="2.6126953876068251E-3"/>
    <n v="2.2740570847695228E-2"/>
    <n v="9.2002881660608953E-4"/>
    <n v="4.7007791572118339E-2"/>
    <s v=""/>
    <n v="2.9165994666475112E-3"/>
    <n v="2.5994349842626802E-2"/>
    <n v="5.7043938556353138E-3"/>
    <n v="3.3488743920409167E-2"/>
    <n v="1.7726399992285346E-5"/>
    <n v="0.84571761980769222"/>
    <n v="0.81244471335980084"/>
    <n v="1.6581623331674931"/>
    <n v="2.5510189741038353E-3"/>
    <n v="2.0695148105914289"/>
    <n v="4.225487558357571E-8"/>
    <n v="0.20174340098571425"/>
    <n v="7.6873164185700003E-3"/>
    <n v="3.8405565186479995E-7"/>
    <n v="3.109727853390857E-8"/>
    <n v="2.2726178036588569E-9"/>
    <n v="5.1938147509650007E-2"/>
    <n v="3.7715507532642847E-4"/>
    <n v="1.1491460623671427E-2"/>
    <n v="0.22564232347146429"/>
    <n v="59.934974947920004"/>
    <n v="116.73795863905713"/>
    <n v="0.89763324436285719"/>
    <n v="20.28047229743143"/>
    <n v="8.4851048083731408E-6"/>
    <n v="3.183868939371429E-3"/>
    <n v="6.5007500897808791E-11"/>
    <n v="3.1037446305494501E-4"/>
    <n v="1.1826640643953846E-5"/>
    <n v="5.9085484902276911E-10"/>
    <n v="4.7841966975243956E-11"/>
    <n v="3.4963350825520875E-12"/>
    <n v="7.9904842322538473E-5"/>
    <n v="5.8023857742527453E-7"/>
    <n v="1.7679170190263735E-5"/>
    <n v="3.4714203610994505E-4"/>
    <n v="9.2207653766030781E-2"/>
    <n v="0.17959685944470327"/>
    <n v="1.3809742220967033E-3"/>
    <n v="3.1200726611432968E-2"/>
    <n v="1.305400739749714E-8"/>
    <n v="7.2899848814290874E-2"/>
    <n v="1.8826437309015083E-5"/>
    <n v="9.2040973999253463E-5"/>
    <n v="4.5407882867597683E-3"/>
    <n v="0.17834005619476473"/>
    <n v="7.7727494175470462E-3"/>
    <n v="1.3190290448929283E-4"/>
    <n v="1.2411291421042565E-2"/>
    <n v="1.5596465573787115E-2"/>
    <n v="1.3771676336723911E-2"/>
    <n v="8.8139746770223102E-3"/>
    <n v="0.10836020018104207"/>
    <n v="2.2057255586366287"/>
    <n v="1.1857226846437156E-3"/>
    <n v="2.1738566277463948E-2"/>
    <n v="9.2697863404479167E-3"/>
  </r>
  <r>
    <x v="6"/>
    <x v="4"/>
    <x v="1"/>
    <s v="Onions"/>
    <n v="1.3499999999999998E-2"/>
    <s v="Boiling (unspecified)"/>
    <s v="industrial composting"/>
    <n v="0.6367924528301887"/>
    <m/>
    <n v="0.63722458418584826"/>
    <n v="1.824324324324324E-4"/>
    <n v="6.3175832999999987E-3"/>
    <n v="2.9699185499999997E-10"/>
    <n v="1.0261070549999998E-3"/>
    <n v="2.5498789499999992E-5"/>
    <n v="4.2041612999999991E-10"/>
    <n v="1.1751805799999998E-10"/>
    <n v="4.4392931999999996E-12"/>
    <n v="3.57864915E-5"/>
    <n v="9.7848590999999974E-7"/>
    <n v="3.4175499000000002E-5"/>
    <n v="1.2945121799999999E-4"/>
    <n v="8.3545159499999994E-2"/>
    <n v="0.26386186499999997"/>
    <n v="1.1039267849999998E-2"/>
    <n v="8.6822353499999977E-2"/>
    <n v="3.6500102999999999E-8"/>
    <n v="2.6605548899999998E-3"/>
    <n v="9.5287495904999977E-11"/>
    <n v="1.8913499999999994E-4"/>
    <n v="4.8183793649999999E-6"/>
    <n v="1.9444503599999998E-11"/>
    <n v="1.1033743859999997E-11"/>
    <n v="5.9795038619999991E-12"/>
    <n v="3.3592394249999997E-6"/>
    <n v="7.1959542749999994E-7"/>
    <n v="1.3605880499999998E-6"/>
    <n v="9.1783158749999991E-6"/>
    <n v="6.7534754399999983E-3"/>
    <n v="3.8958758999999995E-3"/>
    <n v="6.976197899999999E-4"/>
    <n v="4.1989968269999997E-2"/>
    <n v="4.0409308619999992E-9"/>
    <n v="7.5586499999999988E-4"/>
    <n v="5.1570134999999988E-12"/>
    <n v="1.3905E-5"/>
    <n v="1.6199999999999997E-6"/>
    <n v="1.5632459999999998E-10"/>
    <n v="5.0955884999999992E-12"/>
    <n v="3.6228194999999998E-12"/>
    <n v="2.9834999999999998E-5"/>
    <n v="7.2622169999999995E-8"/>
    <n v="1.3068188999999999E-6"/>
    <n v="1.3148999999999998E-4"/>
    <n v="0.11306438999999999"/>
    <n v="7.2091349999999985E-3"/>
    <n v="1.5565499999999999E-4"/>
    <n v="4.5304649999999991E-3"/>
    <n v="1.4723099999999999E-9"/>
    <n v="1.2664022868908997E-3"/>
    <n v="1.5909789819391225E-8"/>
    <n v="1.8759036921836162E-6"/>
    <n v="4.8342448973198523E-5"/>
    <n v="5.9515620945792009E-4"/>
    <n v="2.7753351341359347E-5"/>
    <n v="1.6142822944982971E-5"/>
    <n v="3.0202486494812114E-5"/>
    <n v="4.3194387644273087E-6"/>
    <n v="1.5071222889118072E-4"/>
    <s v=""/>
    <n v="9.896199849774233E-6"/>
    <n v="6.1227601121400569E-5"/>
    <n v="7.5576241844351263E-5"/>
    <n v="2.2018631392227569E-4"/>
    <n v="8.7770906209233882E-8"/>
    <n v="8.6025318865089496E-3"/>
    <n v="2.5078972148847947E-3"/>
    <n v="1.1110429101393744E-2"/>
    <n v="1.7092967848298069E-5"/>
    <n v="9.7340031899999981E-3"/>
    <n v="3.974363644049999E-10"/>
    <n v="1.2291470549999999E-3"/>
    <n v="3.1937168864999989E-5"/>
    <n v="5.9618523359999987E-10"/>
    <n v="1.3364739035999997E-10"/>
    <n v="1.4041616562E-11"/>
    <n v="6.8980730925000003E-5"/>
    <n v="1.7707035074999995E-6"/>
    <n v="3.684290595E-5"/>
    <n v="2.7011953387499996E-4"/>
    <n v="0.20336302493999997"/>
    <n v="0.27496687589999996"/>
    <n v="1.1892542639999996E-2"/>
    <n v="0.13334278676999997"/>
    <n v="4.2013343862E-8"/>
    <n v="1.497538952307692E-5"/>
    <n v="6.1144056062307679E-13"/>
    <n v="1.890995469230769E-6"/>
    <n v="4.9134105946153827E-8"/>
    <n v="9.172080516923075E-13"/>
    <n v="2.0561136978461534E-13"/>
    <n v="2.1602487018461539E-14"/>
    <n v="1.0612420142307692E-7"/>
    <n v="2.7241592423076914E-9"/>
    <n v="5.6681393769230767E-8"/>
    <n v="4.1556851365384608E-7"/>
    <n v="3.1286619221538458E-4"/>
    <n v="4.2302596292307688E-4"/>
    <n v="1.8296219446153841E-5"/>
    <n v="2.0514274887692302E-4"/>
    <n v="6.4635913633846152E-11"/>
    <n v="3.3401273882097783E-4"/>
    <n v="1.7638187974678414E-7"/>
    <n v="5.5871884449795193E-7"/>
    <n v="1.8542820576374011E-5"/>
    <n v="2.5114730564792495E-4"/>
    <n v="3.2977831837001793E-5"/>
    <n v="7.4638402892322011E-7"/>
    <n v="1.39467405951294E-5"/>
    <n v="7.2223926323989576E-5"/>
    <n v="4.3617131328402864E-5"/>
    <n v="8.7190327339031183E-6"/>
    <n v="2.9709132227708922E-4"/>
    <n v="5.1480136139837561E-3"/>
    <n v="1.5652440650809331E-5"/>
    <n v="1.4137232503825793E-4"/>
    <n v="4.5365890721139421E-5"/>
  </r>
  <r>
    <x v="6"/>
    <x v="4"/>
    <x v="1"/>
    <s v="Spinach"/>
    <n v="4.67"/>
    <s v="Cooking (unspecified)"/>
    <s v="industrial composting"/>
    <n v="0.84250405917373272"/>
    <m/>
    <n v="1.8433636363636365"/>
    <n v="6.3108108108108102E-2"/>
    <n v="2.1924104748888888"/>
    <n v="8.7508047800000004E-8"/>
    <n v="0.8163670586666667"/>
    <n v="8.1917175688888885E-3"/>
    <n v="1.2931551192222223E-7"/>
    <n v="4.6158316841111105E-8"/>
    <n v="1.0903766623333331E-9"/>
    <n v="1.012503218888889E-2"/>
    <n v="2.7161900991111106E-4"/>
    <n v="1.0155080525555554E-2"/>
    <n v="3.3993427614444439E-2"/>
    <n v="67.971977646666147"/>
    <n v="-89.407772666666645"/>
    <n v="1.3432151323333335"/>
    <n v="39.221449546666662"/>
    <n v="1.6867521630000001E-5"/>
    <n v="1.2330346392666667"/>
    <n v="2.2988456274366664E-8"/>
    <n v="0.84004115666666668"/>
    <n v="2.7709771432999999E-3"/>
    <n v="1.6151409197333333E-8"/>
    <n v="9.7166388624E-9"/>
    <n v="2.3252795849133336E-9"/>
    <n v="5.5155776751666672E-3"/>
    <n v="1.1818767428833335E-3"/>
    <n v="1.0656518143333333E-3"/>
    <n v="7.8278006841666671E-3"/>
    <n v="4.0223934162666666"/>
    <n v="3.2264001043333335"/>
    <n v="0.63092593526666674"/>
    <n v="29.45611469513333"/>
    <n v="2.0829149909133336E-6"/>
    <n v="0.26147329999999996"/>
    <n v="1.7839446699999999E-9"/>
    <n v="4.8101000000000003E-3"/>
    <n v="5.6039999999999996E-4"/>
    <n v="5.4076732000000002E-8"/>
    <n v="1.7626961699999998E-9"/>
    <n v="1.2532271900000001E-9"/>
    <n v="1.03207E-2"/>
    <n v="2.5121891399999999E-5"/>
    <n v="4.52062538E-4"/>
    <n v="4.54858E-2"/>
    <n v="39.1119038"/>
    <n v="2.4938267000000001"/>
    <n v="5.38451E-2"/>
    <n v="1.5672052999999999"/>
    <n v="5.0931019999999998E-7"/>
    <n v="0.47967129454646973"/>
    <n v="4.4947028010991179E-6"/>
    <n v="2.5353236283488043E-3"/>
    <n v="1.7442204113082872E-2"/>
    <n v="0.19919923795311656"/>
    <n v="1.1969092689558992E-2"/>
    <n v="5.3675414326725774E-3"/>
    <n v="1.1366886086047521E-2"/>
    <n v="3.6069270451251256E-3"/>
    <n v="4.774957045526404E-2"/>
    <s v=""/>
    <n v="5.4067345867417861E-3"/>
    <n v="-1.8634927062092212E-2"/>
    <n v="1.2887704311778421E-2"/>
    <n v="0.11599380253247041"/>
    <n v="4.0653741313332204E-5"/>
    <n v="8.6085081818181823"/>
    <n v="0.89460654076269919"/>
    <n v="9.5031147225808823"/>
    <n v="1.4620176496278281E-2"/>
    <n v="3.6869184141555555"/>
    <n v="1.1228044874436667E-7"/>
    <n v="1.6612183153333333"/>
    <n v="1.1523094712188889E-2"/>
    <n v="1.9954365311955557E-7"/>
    <n v="5.7637651873511105E-8"/>
    <n v="4.668883437246667E-9"/>
    <n v="2.5961309864055558E-2"/>
    <n v="1.4786176441944445E-3"/>
    <n v="1.1672794877888889E-2"/>
    <n v="8.7307028298611117E-2"/>
    <n v="111.10627486293282"/>
    <n v="-83.687545862333309"/>
    <n v="2.0279861676000004"/>
    <n v="70.244769541799982"/>
    <n v="1.9459746820913333E-5"/>
    <n v="5.6721821756239316E-3"/>
    <n v="1.7273915191441027E-10"/>
    <n v="2.555720485128205E-3"/>
    <n v="1.7727838018752138E-5"/>
    <n v="3.0699023556854704E-10"/>
    <n v="8.8673310574632472E-11"/>
    <n v="7.1828975957641028E-12"/>
    <n v="3.9940476713931629E-5"/>
    <n v="2.2747963756837609E-6"/>
    <n v="1.7958145965982905E-5"/>
    <n v="1.3431850507478633E-4"/>
    <n v="0.1709327305583582"/>
    <n v="-0.12875007055743587"/>
    <n v="3.1199787193846159E-3"/>
    <n v="0.10806887621815382"/>
    <n v="2.9938072032174358E-8"/>
    <n v="9.7298835442637982E-2"/>
    <n v="3.7746779783865613E-5"/>
    <n v="5.7283840512494964E-4"/>
    <n v="5.1122375194055407E-3"/>
    <n v="6.7225208153648547E-2"/>
    <n v="1.0848085222014275E-2"/>
    <n v="1.9822459374463922E-4"/>
    <n v="4.4120136932111588E-3"/>
    <n v="4.614996845248364E-2"/>
    <n v="1.0516670279807301E-2"/>
    <n v="2.3752074232243139E-3"/>
    <n v="0.14520181754465489"/>
    <n v="-1.2012543812125842"/>
    <n v="2.0185887022580663E-3"/>
    <n v="5.6793514060254575E-2"/>
    <n v="1.6020448216920315E-2"/>
  </r>
  <r>
    <x v="6"/>
    <x v="1"/>
    <x v="1"/>
    <s v="Milk"/>
    <n v="1.8680000000000001"/>
    <s v="Cooking (unspecified)"/>
    <s v="industrial composting"/>
    <n v="0.84250405917373283"/>
    <m/>
    <n v="0.51222692307692297"/>
    <n v="2.5243243243243244E-2"/>
    <n v="2.8627587646315793"/>
    <n v="4.4836801743157901E-8"/>
    <n v="0.26593461490526321"/>
    <n v="5.9763533557894745E-3"/>
    <n v="2.3735189465263161E-7"/>
    <n v="3.3591121233684216E-8"/>
    <n v="1.4019630818105264E-9"/>
    <n v="3.1769042572631585E-2"/>
    <n v="2.4313534063157897E-4"/>
    <n v="8.576605029894737E-3"/>
    <n v="0.13586951090526317"/>
    <n v="32.967519911578947"/>
    <n v="125.47860163368424"/>
    <n v="0.34260807098947377"/>
    <n v="16.864538778105267"/>
    <n v="6.6076408096842114E-6"/>
    <n v="0.4932138557066667"/>
    <n v="9.1953825097466676E-9"/>
    <n v="0.33601646266666668"/>
    <n v="1.10839085732E-3"/>
    <n v="6.4605636789333342E-9"/>
    <n v="3.8866555449600007E-9"/>
    <n v="9.3011183396533345E-10"/>
    <n v="2.2062310700666668E-3"/>
    <n v="4.7275069715333341E-4"/>
    <n v="4.2626072573333337E-4"/>
    <n v="3.1311202736666668E-3"/>
    <n v="1.6089573665066668"/>
    <n v="1.2905600417333334"/>
    <n v="0.25237037410666674"/>
    <n v="11.782445878053332"/>
    <n v="8.3316599636533349E-7"/>
    <n v="0.10458932"/>
    <n v="7.1357786799999996E-10"/>
    <n v="1.9240400000000003E-3"/>
    <n v="2.2416000000000002E-4"/>
    <n v="2.1630692800000002E-8"/>
    <n v="7.0507846800000003E-10"/>
    <n v="5.0129087600000005E-10"/>
    <n v="4.1282800000000007E-3"/>
    <n v="1.0048756560000001E-5"/>
    <n v="1.808250152E-4"/>
    <n v="1.8194320000000003E-2"/>
    <n v="15.644761520000001"/>
    <n v="0.99753068"/>
    <n v="2.1538040000000001E-2"/>
    <n v="0.62688211999999999"/>
    <n v="2.0372408E-7"/>
    <n v="0.45022212029621961"/>
    <n v="2.1915296305358007E-6"/>
    <n v="9.2162411166579142E-4"/>
    <n v="1.106329526157392E-2"/>
    <n v="0.26498499249986796"/>
    <n v="7.929090078166964E-3"/>
    <n v="3.2573544586588887E-3"/>
    <n v="1.668323963614108E-2"/>
    <n v="1.7708390353657112E-3"/>
    <n v="3.7567462984522376E-2"/>
    <s v=""/>
    <n v="2.4439025530610839E-3"/>
    <n v="2.8450147133297691E-2"/>
    <n v="3.9179173360235527E-3"/>
    <n v="4.8339358849700566E-2"/>
    <n v="1.5970340414153969E-5"/>
    <n v="0.95683989230769217"/>
    <n v="0.87756950610430984"/>
    <n v="1.834409398412002"/>
    <n v="2.8221683052492338E-3"/>
    <n v="3.4605619403382462"/>
    <n v="5.4745762120904566E-8"/>
    <n v="0.60387511757192991"/>
    <n v="7.3089042131094751E-3"/>
    <n v="2.6544315113156494E-7"/>
    <n v="3.8182855246644217E-8"/>
    <n v="2.8333657917758598E-9"/>
    <n v="3.8103553642698247E-2"/>
    <n v="7.2593479434491235E-4"/>
    <n v="9.1836907708280711E-3"/>
    <n v="0.15719495117892984"/>
    <n v="50.221238798085615"/>
    <n v="127.76669235541756"/>
    <n v="0.61651648509614054"/>
    <n v="29.273866776158602"/>
    <n v="7.6445308860495445E-6"/>
    <n v="5.323941446674225E-3"/>
    <n v="8.4224249416776255E-11"/>
    <n v="9.2903864241835373E-4"/>
    <n v="1.1244468020168423E-5"/>
    <n v="4.0837407866394608E-10"/>
    <n v="5.8742854225606483E-11"/>
    <n v="4.3590242950397846E-12"/>
    <n v="5.8620851757997302E-5"/>
    <n v="1.1168227605306344E-6"/>
    <n v="1.4128755032043186E-5"/>
    <n v="2.4183838642912283E-4"/>
    <n v="7.7263444304747103E-2"/>
    <n v="0.1965641420852578"/>
    <n v="9.4848690014790848E-4"/>
    <n v="4.5036718117167078E-2"/>
    <n v="1.176081674776853E-8"/>
    <n v="9.1917179567940849E-2"/>
    <n v="1.8412888570308854E-5"/>
    <n v="2.0822490029614917E-4"/>
    <n v="3.2518504833575928E-3"/>
    <n v="9.2214563744522207E-2"/>
    <n v="7.2002435999710549E-3"/>
    <n v="1.2210489945407312E-4"/>
    <n v="6.7901808499825685E-3"/>
    <n v="2.2668822225924472E-2"/>
    <n v="8.2990593886326739E-3"/>
    <n v="4.573867598567016E-3"/>
    <n v="6.6076071897766486E-2"/>
    <n v="1.8231565413245341"/>
    <n v="6.1284590445609606E-4"/>
    <n v="2.3671531426626473E-2"/>
    <n v="6.2929682878825098E-3"/>
  </r>
  <r>
    <x v="6"/>
    <x v="1"/>
    <x v="1"/>
    <s v="Butter"/>
    <n v="0.93400000000000005"/>
    <s v="Cooking (unspecified)"/>
    <s v="industrial composting"/>
    <n v="0.84250405917373283"/>
    <m/>
    <n v="6.0664224433399943"/>
    <n v="1.2621621621621622E-2"/>
    <n v="7.4201523523999997"/>
    <n v="6.4348453974000013E-8"/>
    <n v="0.66212326627999996"/>
    <n v="1.3107965216E-2"/>
    <n v="6.5898205616000006E-7"/>
    <n v="9.2486685298000003E-8"/>
    <n v="3.6303293882000006E-9"/>
    <n v="9.4638315880000004E-2"/>
    <n v="5.2148808428000004E-4"/>
    <n v="2.5323867032E-2"/>
    <n v="0.41094110517999999"/>
    <n v="94.125618996"/>
    <n v="370.05804784000003"/>
    <n v="0.80864486186000006"/>
    <n v="30.148387992"/>
    <n v="1.5948749566000002E-5"/>
    <n v="0.24660692785333335"/>
    <n v="4.5976912548733338E-9"/>
    <n v="0.16800823133333334"/>
    <n v="5.5419542866000002E-4"/>
    <n v="3.2302818394666671E-9"/>
    <n v="1.9433277724800003E-9"/>
    <n v="4.6505591698266672E-10"/>
    <n v="1.1031155350333334E-3"/>
    <n v="2.363753485766667E-4"/>
    <n v="2.1313036286666669E-4"/>
    <n v="1.5655601368333334E-3"/>
    <n v="0.80447868325333338"/>
    <n v="0.64528002086666669"/>
    <n v="0.12618518705333337"/>
    <n v="5.8912229390266662"/>
    <n v="4.1658299818266674E-7"/>
    <n v="5.229466E-2"/>
    <n v="3.5678893399999998E-10"/>
    <n v="9.6202000000000017E-4"/>
    <n v="1.1208000000000001E-4"/>
    <n v="1.0815346400000001E-8"/>
    <n v="3.5253923400000001E-10"/>
    <n v="2.5064543800000002E-10"/>
    <n v="2.0641400000000003E-3"/>
    <n v="5.0243782800000005E-6"/>
    <n v="9.0412507599999998E-5"/>
    <n v="9.0971600000000017E-3"/>
    <n v="7.8223807600000006"/>
    <n v="0.49876534"/>
    <n v="1.0769020000000001E-2"/>
    <n v="0.31344105999999999"/>
    <n v="1.0186204E-7"/>
    <n v="1.004255635812159"/>
    <n v="2.7742683235569358E-6"/>
    <n v="1.2684010362297303E-3"/>
    <n v="2.0849704252864226E-2"/>
    <n v="0.67186602910090609"/>
    <n v="1.968264002799645E-2"/>
    <n v="4.9963766273544942E-3"/>
    <n v="4.2823139305259925E-2"/>
    <n v="1.8609819037323043E-3"/>
    <n v="0.10483331777222821"/>
    <s v=""/>
    <n v="5.000216052030511E-3"/>
    <n v="8.2656551352015509E-2"/>
    <n v="6.0092131752901151E-3"/>
    <n v="6.0029077774830797E-2"/>
    <n v="3.4401941389868583E-5"/>
    <n v="5.6660385620795548"/>
    <n v="2.0261684604026104"/>
    <n v="7.6922070224821653"/>
    <n v="1.1834164649972561E-2"/>
    <n v="7.7190539402533336"/>
    <n v="6.9302934162873339E-8"/>
    <n v="0.83109351761333328"/>
    <n v="1.3774240644660001E-2"/>
    <n v="6.7302768439946677E-7"/>
    <n v="9.4782552304479994E-8"/>
    <n v="4.3460307431826673E-9"/>
    <n v="9.7805571415033349E-2"/>
    <n v="7.628878111366668E-4"/>
    <n v="2.5627409902466664E-2"/>
    <n v="0.42160382531683332"/>
    <n v="102.75247843925334"/>
    <n v="371.20209320086667"/>
    <n v="0.94559906891333345"/>
    <n v="36.353051991026668"/>
    <n v="1.6467194604182666E-5"/>
    <n v="1.1875467600389744E-2"/>
    <n v="1.0661989871211283E-10"/>
    <n v="1.2786054117128205E-3"/>
    <n v="2.119113945332308E-5"/>
    <n v="1.0354272067684105E-9"/>
    <n v="1.4581931123766152E-10"/>
    <n v="6.6862011433579499E-12"/>
    <n v="1.5047010986928206E-4"/>
    <n v="1.1736735555948721E-6"/>
    <n v="3.9426784465333328E-5"/>
    <n v="6.4862126971820507E-4"/>
    <n v="0.15808073606038975"/>
    <n v="0.5710801433859487"/>
    <n v="1.4547677983282052E-3"/>
    <n v="5.5927772293887179E-2"/>
    <n v="2.5334145544896408E-8"/>
    <n v="0.20578925416516677"/>
    <n v="2.3337977881221873E-5"/>
    <n v="2.8666470655796833E-4"/>
    <n v="6.1502377688212838E-3"/>
    <n v="0.23624915223239815"/>
    <n v="1.7915032520322654E-2"/>
    <n v="1.9091225208779257E-4"/>
    <n v="1.767291270747089E-2"/>
    <n v="2.3850042762395288E-2"/>
    <n v="2.321794749790734E-2"/>
    <n v="1.2452627630396441E-2"/>
    <n v="0.14046190994334234"/>
    <n v="5.3022373460842536"/>
    <n v="9.4347435483938663E-4"/>
    <n v="2.9455350923709534E-2"/>
    <n v="1.3599648197337768E-2"/>
  </r>
  <r>
    <x v="6"/>
    <x v="0"/>
    <x v="1"/>
    <s v="Flour"/>
    <n v="0.93400000000000005"/>
    <s v="Cooking (unspecified)"/>
    <s v="industrial composting"/>
    <n v="0.84250405917373283"/>
    <m/>
    <n v="0"/>
    <n v="1.2621621621621622E-2"/>
    <n v="0.24641076917333338"/>
    <n v="4.1277753286666672E-9"/>
    <n v="5.5932194606666673E-2"/>
    <n v="8.293223858666667E-4"/>
    <n v="2.2340071092666668E-8"/>
    <n v="1.9247423368666669E-9"/>
    <n v="3.1857796660000003E-10"/>
    <n v="2.9435758134000005E-3"/>
    <n v="4.9898741406666667E-5"/>
    <n v="1.9786959676666668E-3"/>
    <n v="1.2447068684000001E-2"/>
    <n v="4.1791735043333338"/>
    <n v="26.219416431333336"/>
    <n v="6.3970348046666667E-2"/>
    <n v="2.8104995245333337"/>
    <n v="1.1280993967999999E-6"/>
    <n v="0.24660692785333335"/>
    <n v="4.5976912548733338E-9"/>
    <n v="0.16800823133333334"/>
    <n v="5.5419542866000002E-4"/>
    <n v="3.2302818394666671E-9"/>
    <n v="1.9433277724800003E-9"/>
    <n v="4.6505591698266672E-10"/>
    <n v="1.1031155350333334E-3"/>
    <n v="2.363753485766667E-4"/>
    <n v="2.1313036286666669E-4"/>
    <n v="1.5655601368333334E-3"/>
    <n v="0.80447868325333338"/>
    <n v="0.64528002086666669"/>
    <n v="0.12618518705333337"/>
    <n v="5.8912229390266662"/>
    <n v="4.1658299818266674E-7"/>
    <n v="5.229466E-2"/>
    <n v="3.5678893399999998E-10"/>
    <n v="9.6202000000000017E-4"/>
    <n v="1.1208000000000001E-4"/>
    <n v="1.0815346400000001E-8"/>
    <n v="3.5253923400000001E-10"/>
    <n v="2.5064543800000002E-10"/>
    <n v="2.0641400000000003E-3"/>
    <n v="5.0243782800000005E-6"/>
    <n v="9.0412507599999998E-5"/>
    <n v="9.0971600000000017E-3"/>
    <n v="7.8223807600000006"/>
    <n v="0.49876534"/>
    <n v="1.0769020000000001E-2"/>
    <n v="0.31344105999999999"/>
    <n v="1.0186204E-7"/>
    <n v="7.0945612255181284E-2"/>
    <n v="3.6357210691173947E-7"/>
    <n v="3.4324235412171427E-4"/>
    <n v="2.2638469094991473E-3"/>
    <n v="3.632289710066388E-2"/>
    <n v="8.7645597616982948E-4"/>
    <n v="1.1890502699774615E-3"/>
    <n v="2.6755631434784233E-3"/>
    <n v="7.1059095467169314E-4"/>
    <n v="9.3358895908994734E-3"/>
    <s v=""/>
    <n v="6.2317651583665055E-4"/>
    <n v="6.0930943715664723E-3"/>
    <n v="1.2768609058950819E-3"/>
    <n v="1.4886561723680943E-2"/>
    <n v="3.4398284898934961E-6"/>
    <n v="0"/>
    <n v="0.14754664547223881"/>
    <n v="0.14754664547223881"/>
    <n v="2.269948391880597E-4"/>
    <n v="0.54531235702666681"/>
    <n v="9.0822555175400012E-9"/>
    <n v="0.22490244594000003"/>
    <n v="1.4955978145266668E-3"/>
    <n v="3.6385699332133337E-8"/>
    <n v="4.2206093433466676E-9"/>
    <n v="1.0342793215826667E-9"/>
    <n v="6.1108313484333349E-3"/>
    <n v="2.9129846826333338E-4"/>
    <n v="2.2822388381333334E-3"/>
    <n v="2.3109788820833338E-2"/>
    <n v="12.806032947586669"/>
    <n v="27.363461792200003"/>
    <n v="0.20092455510000004"/>
    <n v="9.0151635235600001"/>
    <n v="1.6465444349826667E-6"/>
    <n v="8.3894208773333358E-4"/>
    <n v="1.3972700796215387E-11"/>
    <n v="3.4600376298461543E-4"/>
    <n v="2.3009197146564103E-6"/>
    <n v="5.5977998972512826E-11"/>
    <n v="6.4932451436102576E-12"/>
    <n v="1.5911989562810257E-12"/>
    <n v="9.4012789975897459E-6"/>
    <n v="4.4815148963589749E-7"/>
    <n v="3.5111366740512819E-6"/>
    <n v="3.5553521262820522E-5"/>
    <n v="1.9701589150133335E-2"/>
    <n v="4.2097633526461543E-2"/>
    <n v="3.0911470015384623E-4"/>
    <n v="1.3869482343938462E-2"/>
    <n v="2.533145284588718E-9"/>
    <n v="1.4333694057332041E-2"/>
    <n v="3.0420211511939841E-6"/>
    <n v="7.753628968304697E-5"/>
    <n v="6.6075373825065563E-4"/>
    <n v="1.2205233773287706E-2"/>
    <n v="7.8771232776642119E-4"/>
    <n v="4.4100262697698861E-5"/>
    <n v="1.0489365592273561E-3"/>
    <n v="9.0915100666149086E-3"/>
    <n v="2.0559066508389011E-3"/>
    <n v="6.42442857541628E-4"/>
    <n v="1.6013632349394562E-2"/>
    <n v="0.38981914153724506"/>
    <n v="1.9913800623424949E-4"/>
    <n v="7.2744877532779605E-3"/>
    <n v="1.3478842196849156E-3"/>
  </r>
  <r>
    <x v="6"/>
    <x v="0"/>
    <x v="1"/>
    <s v="Potatoes"/>
    <n v="2.3140000000000009"/>
    <s v="Boiling (unspecified)"/>
    <s v="industrial composting"/>
    <n v="0.211362805991962"/>
    <m/>
    <n v="0.42920000000000003"/>
    <n v="3.1270270270270281E-2"/>
    <n v="2.279690929425001"/>
    <n v="4.1692376407500015E-8"/>
    <n v="0.2235949271725001"/>
    <n v="6.395155230750002E-3"/>
    <n v="1.1904749892750005E-7"/>
    <n v="2.7615739957000009E-8"/>
    <n v="1.1008360382500004E-9"/>
    <n v="8.8462163432500018E-3"/>
    <n v="3.8515506055000011E-4"/>
    <n v="4.5370762872500017E-3"/>
    <n v="2.8763771471500013E-2"/>
    <n v="16.502210299250006"/>
    <n v="71.578915720000026"/>
    <n v="0.94641055405000041"/>
    <n v="34.417548002500006"/>
    <n v="8.4529523325000024E-6"/>
    <n v="0.45603881596000023"/>
    <n v="1.6332982631420005E-8"/>
    <n v="3.2419140000000006E-2"/>
    <n v="8.2590591486000041E-4"/>
    <n v="3.3329319504000016E-9"/>
    <n v="1.8912654290400006E-9"/>
    <n v="1.0249312545680004E-9"/>
    <n v="5.7579852070000024E-4"/>
    <n v="1.2334398661000004E-4"/>
    <n v="2.3321487020000009E-4"/>
    <n v="1.5732313285000007E-3"/>
    <n v="1.1575957161600003"/>
    <n v="0.66778198760000029"/>
    <n v="0.11957719956000004"/>
    <n v="7.197391598280003"/>
    <n v="6.9264548256800025E-7"/>
    <n v="0.12956086000000006"/>
    <n v="8.8395031400000036E-10"/>
    <n v="2.3834200000000011E-3"/>
    <n v="2.7768000000000015E-4"/>
    <n v="2.6795194400000012E-8"/>
    <n v="8.7342161400000029E-10"/>
    <n v="6.209780980000003E-10"/>
    <n v="5.1139400000000026E-3"/>
    <n v="1.2447977880000005E-5"/>
    <n v="2.2399843960000008E-4"/>
    <n v="2.2538360000000011E-2"/>
    <n v="19.380073960000008"/>
    <n v="1.2356991400000004"/>
    <n v="2.668042000000001E-2"/>
    <n v="0.7765552600000003"/>
    <n v="2.523648400000001E-7"/>
    <n v="0.37277680153159859"/>
    <n v="2.3582007439444671E-6"/>
    <n v="3.9436192623661418E-4"/>
    <n v="1.135064641224816E-2"/>
    <n v="0.14891814603962059"/>
    <n v="6.3088299903309103E-3"/>
    <n v="3.1577720644301306E-3"/>
    <n v="6.3644147369934304E-3"/>
    <n v="1.2707936504558264E-3"/>
    <n v="2.0429998597856058E-2"/>
    <s v=""/>
    <n v="1.8024616557334157E-3"/>
    <n v="1.6362519554048282E-2"/>
    <n v="6.94382661842405E-3"/>
    <n v="7.0000239391653798E-2"/>
    <n v="1.9633469344055902E-5"/>
    <n v="0.99316880000000052"/>
    <n v="0.66610280383971787"/>
    <n v="1.6592716038397184"/>
    <n v="2.5527255443687975E-3"/>
    <n v="2.8652906053850016"/>
    <n v="5.890930935292002E-8"/>
    <n v="0.25839748717250011"/>
    <n v="7.4987411456100021E-3"/>
    <n v="1.4917562527790008E-7"/>
    <n v="3.0380427000040008E-8"/>
    <n v="2.7467453908180012E-9"/>
    <n v="1.4535954863950004E-2"/>
    <n v="5.2094702504000014E-4"/>
    <n v="4.9942895970500022E-3"/>
    <n v="5.287536280000002E-2"/>
    <n v="37.039879975410017"/>
    <n v="73.482396847600015"/>
    <n v="1.0926681736100003"/>
    <n v="42.391494860780007"/>
    <n v="9.3979626550680017E-6"/>
    <n v="4.4081393929000026E-3"/>
    <n v="9.0629706696800029E-11"/>
    <n v="3.9753459565000014E-4"/>
    <n v="1.1536524839400002E-5"/>
    <n v="2.2950096196600012E-10"/>
    <n v="4.6739118461600011E-11"/>
    <n v="4.2257621397200021E-12"/>
    <n v="2.2363007483000004E-5"/>
    <n v="8.0145696160000025E-7"/>
    <n v="7.6835224570000032E-6"/>
    <n v="8.1346712000000032E-5"/>
    <n v="5.6984430731400026E-2"/>
    <n v="0.11304984130400002"/>
    <n v="1.6810279594000005E-3"/>
    <n v="6.5217684401200016E-2"/>
    <n v="1.4458404084720003E-8"/>
    <n v="0.29394393858464773"/>
    <n v="7.8202616065422995E-5"/>
    <n v="3.5274796230794138E-4"/>
    <n v="1.297302341930788E-2"/>
    <n v="0.17961406568403193"/>
    <n v="2.2383135859203082E-2"/>
    <n v="3.9882505786276943E-4"/>
    <n v="7.5900323769965208E-3"/>
    <n v="6.3760847537755086E-2"/>
    <n v="1.7407560608242664E-2"/>
    <n v="4.1466272049686288E-3"/>
    <n v="0.1199852957156565"/>
    <n v="4.1292321236378795"/>
    <n v="4.2696258708310756E-3"/>
    <n v="0.13511878353243989"/>
    <n v="3.0311854686065953E-2"/>
  </r>
  <r>
    <x v="6"/>
    <x v="1"/>
    <x v="1"/>
    <s v="Yoghurt"/>
    <n v="4.3952"/>
    <s v="Raw"/>
    <s v="industrial composting"/>
    <n v="0.39892535579436539"/>
    <m/>
    <s v=""/>
    <n v="5.9394594594594598E-2"/>
    <n v="8.3159148654399999"/>
    <n v="2.1959550524479999E-7"/>
    <n v="2.8600529388320002"/>
    <n v="1.895529463376E-2"/>
    <n v="6.0287310200000003E-7"/>
    <n v="1.000399647072E-7"/>
    <n v="3.783976809136E-9"/>
    <n v="7.5187631551999992E-2"/>
    <n v="9.2744060167999996E-4"/>
    <n v="2.3498150498719998E-2"/>
    <n v="0.30881503255679998"/>
    <n v="78.146714456159998"/>
    <n v="288.84207023840003"/>
    <n v="1.502288282256"/>
    <n v="110.3660124256"/>
    <n v="2.5027938536480001E-5"/>
    <n v="0"/>
    <n v="0"/>
    <n v="0"/>
    <n v="0"/>
    <n v="0"/>
    <n v="0"/>
    <n v="0"/>
    <n v="0"/>
    <n v="0"/>
    <n v="0"/>
    <n v="0"/>
    <n v="0"/>
    <n v="0"/>
    <n v="0"/>
    <n v="0"/>
    <n v="0"/>
    <n v="0.24608724799999998"/>
    <n v="1.6789707951999998E-9"/>
    <n v="4.5270560000000007E-3"/>
    <n v="5.2742399999999997E-4"/>
    <n v="5.0894657919999998E-8"/>
    <n v="1.6589726351999998E-9"/>
    <n v="1.1794826864000001E-9"/>
    <n v="9.7133920000000012E-3"/>
    <n v="2.3643626784000001E-5"/>
    <n v="4.2546151328000002E-4"/>
    <n v="4.2809248000000001E-2"/>
    <n v="36.810415327999998"/>
    <n v="2.3470807520000001"/>
    <n v="5.0676656E-2"/>
    <n v="1.4749851679999999"/>
    <n v="4.7934051200000001E-7"/>
    <n v="1.1139239267934877"/>
    <n v="8.8578467434975124E-6"/>
    <n v="4.3718741114021336E-3"/>
    <n v="2.9490476610276307E-2"/>
    <n v="0.65263934752338826"/>
    <n v="2.1118903493017802E-2"/>
    <n v="5.7061982484173292E-3"/>
    <n v="3.7173018940796401E-2"/>
    <n v="2.3200666103965692E-3"/>
    <n v="9.7863640136028524E-2"/>
    <s v=""/>
    <n v="5.5941276976782242E-3"/>
    <n v="6.4839857998763045E-2"/>
    <n v="9.8689790150236142E-3"/>
    <n v="0.18468083352721201"/>
    <n v="5.3287760297552258E-5"/>
    <s v=""/>
    <n v="2.229653396312929"/>
    <n v="2.229653396312929"/>
    <n v="3.4302359943275832E-3"/>
    <n v="8.5620021134400002"/>
    <n v="2.2127447604E-7"/>
    <n v="2.8645799948320003"/>
    <n v="1.9482718633759999E-2"/>
    <n v="6.5376775992E-7"/>
    <n v="1.0169893734240001E-7"/>
    <n v="4.9634594955360003E-9"/>
    <n v="8.4901023551999993E-2"/>
    <n v="9.5108422846399993E-4"/>
    <n v="2.3923612011999999E-2"/>
    <n v="0.35162428055680001"/>
    <n v="114.95712978416"/>
    <n v="291.18915099040004"/>
    <n v="1.552964938256"/>
    <n v="111.84099759360001"/>
    <n v="2.550727904848E-5"/>
    <n v="1.3172310943753847E-2"/>
    <n v="3.4042227083076921E-10"/>
    <n v="4.4070461458953847E-3"/>
    <n v="2.9973413282707691E-5"/>
    <n v="1.005796553723077E-9"/>
    <n v="1.5645990360369231E-10"/>
    <n v="7.6360915315938465E-12"/>
    <n v="1.3061695931076923E-4"/>
    <n v="1.4632065053292307E-6"/>
    <n v="3.6805556941538458E-5"/>
    <n v="5.4096043162584612E-4"/>
    <n v="0.17685712274486154"/>
    <n v="0.44798330921600005"/>
    <n v="2.3891768280861537E-3"/>
    <n v="0.1720630732209231"/>
    <n v="3.9241967766892309E-8"/>
    <n v="0.47425238863095731"/>
    <n v="1.5677987275740005E-4"/>
    <n v="2.0851249851934804E-3"/>
    <n v="1.8096148368317105E-2"/>
    <n v="0.46315798219349574"/>
    <n v="4.0221767796712785E-2"/>
    <n v="3.9832074175157148E-4"/>
    <n v="3.0272038099897772E-2"/>
    <n v="6.1921307550764935E-2"/>
    <n v="4.5310637075206675E-2"/>
    <n v="2.039810838706262E-2"/>
    <n v="0.27125626846748885"/>
    <n v="8.7435340185818902"/>
    <n v="3.213968964983317E-3"/>
    <n v="0.19012465954865476"/>
    <n v="4.4029356380870806E-2"/>
  </r>
  <r>
    <x v="6"/>
    <x v="9"/>
    <x v="1"/>
    <s v="Strawberries"/>
    <n v="0.82409999999999994"/>
    <s v="Raw"/>
    <s v="industrial composting"/>
    <n v="0.39892535579436539"/>
    <m/>
    <n v="3.2678820526666668"/>
    <n v="1.1136486486486486E-2"/>
    <n v="0.43921892055899991"/>
    <n v="1.9587544208699998E-8"/>
    <n v="7.3806541041600005E-2"/>
    <n v="2.0246277830399998E-3"/>
    <n v="4.6186805642699996E-8"/>
    <n v="1.4312344956299999E-8"/>
    <n v="4.2990102788399995E-10"/>
    <n v="5.5086418121699995E-3"/>
    <n v="8.3145220814999997E-5"/>
    <n v="4.0534794082199991E-3"/>
    <n v="2.2059319256999999E-2"/>
    <n v="10.052903838960001"/>
    <n v="63.7608073671"/>
    <n v="5.4922213724399995"/>
    <n v="6.6445153241699995"/>
    <n v="2.67286871631E-6"/>
    <n v="0"/>
    <n v="0"/>
    <n v="0"/>
    <n v="0"/>
    <n v="0"/>
    <n v="0"/>
    <n v="0"/>
    <n v="0"/>
    <n v="0"/>
    <n v="0"/>
    <n v="0"/>
    <n v="0"/>
    <n v="0"/>
    <n v="0"/>
    <n v="0"/>
    <n v="0"/>
    <n v="4.6141358999999993E-2"/>
    <n v="3.1480702409999994E-10"/>
    <n v="8.4882300000000007E-4"/>
    <n v="9.8892000000000001E-5"/>
    <n v="9.5427483599999997E-9"/>
    <n v="3.1105736909999997E-10"/>
    <n v="2.2115300370000001E-10"/>
    <n v="1.821261E-3"/>
    <n v="4.4331800219999999E-6"/>
    <n v="7.9774033739999996E-5"/>
    <n v="8.0267339999999989E-3"/>
    <n v="6.9019528739999991"/>
    <n v="0.44007764099999996"/>
    <n v="9.5018729999999992E-3"/>
    <n v="0.27655971899999998"/>
    <n v="8.9876345999999988E-8"/>
    <n v="6.3145794798072599E-2"/>
    <n v="7.9671175912549769E-7"/>
    <n v="1.1393776885951977E-4"/>
    <n v="3.2143158083022785E-3"/>
    <n v="5.5633364004585094E-2"/>
    <n v="3.0367104172379406E-3"/>
    <n v="7.4847863229081835E-4"/>
    <n v="3.209320743984995E-3"/>
    <n v="2.1363799071928528E-4"/>
    <n v="1.6907782454927009E-2"/>
    <s v=""/>
    <n v="8.2506960400123195E-4"/>
    <n v="1.4295780777414191E-2"/>
    <n v="3.4963050303434745E-2"/>
    <n v="1.1428634716954308E-2"/>
    <n v="5.7717052596558456E-6"/>
    <n v="2.6930615996025997"/>
    <n v="0.20774244643780279"/>
    <n v="2.9008040460404025"/>
    <n v="4.4627754554467727E-3"/>
    <n v="0.48536027955899991"/>
    <n v="1.9902351232799999E-8"/>
    <n v="7.4655364041600003E-2"/>
    <n v="2.12351978304E-3"/>
    <n v="5.5729554002699997E-8"/>
    <n v="1.4623402325399999E-8"/>
    <n v="6.510540315839999E-10"/>
    <n v="7.3299028121699998E-3"/>
    <n v="8.7578400836999993E-5"/>
    <n v="4.1332534419599989E-3"/>
    <n v="3.0086053256999999E-2"/>
    <n v="16.954856712960002"/>
    <n v="64.200885008100002"/>
    <n v="5.5017232454399991"/>
    <n v="6.9210750431699992"/>
    <n v="2.7627450623100001E-6"/>
    <n v="7.4670812239846138E-4"/>
    <n v="3.0619001896615386E-11"/>
    <n v="1.1485440621784615E-4"/>
    <n v="3.2669535123692307E-6"/>
    <n v="8.5737775388769221E-11"/>
    <n v="2.2497542039076923E-11"/>
    <n v="1.0016215870523075E-12"/>
    <n v="1.1276773557184615E-5"/>
    <n v="1.3473600128769231E-7"/>
    <n v="6.3588514491692293E-6"/>
    <n v="4.628623578E-5"/>
    <n v="2.6084394943015388E-2"/>
    <n v="9.8770592320153852E-2"/>
    <n v="8.4641896083692287E-3"/>
    <n v="1.0647807758723076E-2"/>
    <n v="4.2503770189384617E-9"/>
    <n v="2.5793673118059513E-2"/>
    <n v="1.4031361098847404E-5"/>
    <n v="5.4021503925951359E-5"/>
    <n v="1.9488916302216586E-3"/>
    <n v="3.7156353797718721E-2"/>
    <n v="5.7661238296363429E-3"/>
    <n v="4.8508555181209826E-5"/>
    <n v="2.3873740388857833E-3"/>
    <n v="5.6122559948005328E-3"/>
    <n v="7.8210516277331457E-3"/>
    <n v="1.5811476192469282E-3"/>
    <n v="3.7420348385724417E-2"/>
    <n v="1.929163197881687"/>
    <n v="1.1601943956365858E-2"/>
    <n v="1.157468103444681E-2"/>
    <n v="4.7290757325313178E-3"/>
  </r>
  <r>
    <x v="6"/>
    <x v="3"/>
    <x v="1"/>
    <s v="Eggs"/>
    <n v="5.4389999999999994E-2"/>
    <s v="Frying"/>
    <s v="industrial composting"/>
    <n v="0.32374999999999998"/>
    <m/>
    <n v="2.7022484230769233"/>
    <n v="7.3499999999999987E-4"/>
    <n v="0.12519980314333329"/>
    <n v="2.3664055589999994E-9"/>
    <n v="1.5248202052999997E-2"/>
    <n v="4.6200319421666657E-4"/>
    <n v="1.4374269576333332E-8"/>
    <n v="1.8654585506666665E-9"/>
    <n v="1.4916814660999996E-10"/>
    <n v="1.930547003233333E-3"/>
    <n v="3.4653097609666662E-5"/>
    <n v="8.4871642659999991E-4"/>
    <n v="8.3536742846666654E-3"/>
    <n v="4.1450861942000001"/>
    <n v="10.860086955666663"/>
    <n v="5.2204565079333326E-2"/>
    <n v="1.0871525172666665"/>
    <n v="4.6091643971333332E-7"/>
    <n v="3.9265881479999994E-3"/>
    <n v="9.0979507310999979E-11"/>
    <n v="9.9098579999999984E-4"/>
    <n v="8.3844349722000005E-6"/>
    <n v="5.6654690819999986E-11"/>
    <n v="3.9187005101999989E-11"/>
    <n v="1.2722547650399998E-11"/>
    <n v="1.1033832788999998E-5"/>
    <n v="3.8851989897E-6"/>
    <n v="4.5844569539999994E-6"/>
    <n v="2.4322691294999999E-5"/>
    <n v="2.3603476007999998E-2"/>
    <n v="1.9194339779999996E-2"/>
    <n v="3.8510948279999995E-3"/>
    <n v="6.3074320764000005E-2"/>
    <n v="1.20249632664E-8"/>
    <n v="3.0452960999999995E-3"/>
    <n v="2.0777034389999996E-11"/>
    <n v="5.6021699999999999E-5"/>
    <n v="6.5267999999999991E-6"/>
    <n v="6.2981444399999992E-10"/>
    <n v="2.0529559889999997E-11"/>
    <n v="1.459593723E-11"/>
    <n v="1.2020189999999999E-4"/>
    <n v="2.925866538E-7"/>
    <n v="5.265028145999999E-6"/>
    <n v="5.2975859999999995E-4"/>
    <n v="0.45552386459999994"/>
    <n v="2.9044803899999996E-2"/>
    <n v="6.2711669999999996E-4"/>
    <n v="1.8252740099999998E-2"/>
    <n v="5.9317733999999995E-9"/>
    <n v="1.7195651563641376E-2"/>
    <n v="9.9203398812184589E-8"/>
    <n v="2.486947647234808E-5"/>
    <n v="7.2189277500145409E-4"/>
    <n v="1.5034743663208667E-2"/>
    <n v="3.9978379850586632E-4"/>
    <n v="2.0289632833416372E-4"/>
    <n v="9.0272985520631864E-4"/>
    <n v="9.4723719510494785E-5"/>
    <n v="3.5121111884578596E-3"/>
    <s v=""/>
    <n v="2.2502685186745488E-4"/>
    <n v="2.4289858082973586E-3"/>
    <n v="3.6021491475477792E-4"/>
    <n v="1.9294872818717171E-3"/>
    <n v="1.0004234080534488E-6"/>
    <n v="0.14697529173115384"/>
    <n v="4.3034216851936723E-2"/>
    <n v="0.19000950858309057"/>
    <n v="2.9232232089706242E-4"/>
    <n v="0.13217168739133331"/>
    <n v="2.4781621007009995E-9"/>
    <n v="1.6295209552999994E-2"/>
    <n v="4.7691442918886652E-4"/>
    <n v="1.5060738711153332E-8"/>
    <n v="1.9251751156586666E-9"/>
    <n v="1.7648663149039997E-10"/>
    <n v="2.0617827360223332E-3"/>
    <n v="3.8830883253166664E-5"/>
    <n v="8.5856591169999994E-4"/>
    <n v="8.9077555759616654E-3"/>
    <n v="4.6242135348079998"/>
    <n v="10.908326099346663"/>
    <n v="5.6682776607333327E-2"/>
    <n v="1.1684795781306665"/>
    <n v="4.7887317637973332E-7"/>
    <n v="2.0334105752512816E-4"/>
    <n v="3.8125570780015375E-12"/>
    <n v="2.5069553158461531E-5"/>
    <n v="7.3371450644440998E-7"/>
    <n v="2.3170367247928203E-11"/>
    <n v="2.9618078702441023E-12"/>
    <n v="2.7151789460061534E-13"/>
    <n v="3.1719734400343587E-6"/>
    <n v="5.9739820389487176E-8"/>
    <n v="1.3208706333846152E-6"/>
    <n v="1.3704239347633331E-5"/>
    <n v="7.1141746689353845E-3"/>
    <n v="1.6782040152841019E-2"/>
    <n v="8.7204271703589736E-5"/>
    <n v="1.7976608894317947E-3"/>
    <n v="7.3672796366112818E-10"/>
    <n v="9.0365541147272993E-3"/>
    <n v="2.161157838989677E-6"/>
    <n v="1.4595360410260982E-5"/>
    <n v="5.4972542399224717E-4"/>
    <n v="1.3402557913856044E-2"/>
    <n v="9.4066059704302001E-4"/>
    <n v="1.9221313283830343E-5"/>
    <n v="9.34386858936692E-4"/>
    <n v="3.1462997844233431E-3"/>
    <n v="2.0169335433311429E-3"/>
    <n v="6.5938358055656727E-4"/>
    <n v="1.5540507622740892E-2"/>
    <n v="0.40483523436942959"/>
    <n v="1.4633714206144664E-4"/>
    <n v="2.4410950267561666E-3"/>
    <n v="1.0215528465225623E-3"/>
  </r>
  <r>
    <x v="6"/>
    <x v="1"/>
    <x v="1"/>
    <s v="Milk"/>
    <n v="1.5539999999999998E-2"/>
    <s v="Frying"/>
    <s v="industrial composting"/>
    <n v="0.32374999999999998"/>
    <m/>
    <n v="0.51222692307692297"/>
    <n v="2.0999999999999998E-4"/>
    <n v="2.3815455675789472E-2"/>
    <n v="3.7299994597894739E-10"/>
    <n v="2.2123254366315788E-3"/>
    <n v="4.971762909473684E-5"/>
    <n v="1.9745441343157893E-9"/>
    <n v="2.7944647964210525E-10"/>
    <n v="1.1663011933263157E-11"/>
    <n v="2.6428850191578948E-4"/>
    <n v="2.0226569557894736E-6"/>
    <n v="7.134927310736841E-5"/>
    <n v="1.1303063166315788E-3"/>
    <n v="0.27425870418947368"/>
    <n v="1.0438637416421053"/>
    <n v="2.8501763507368422E-3"/>
    <n v="0.14029707313263159"/>
    <n v="5.4969345922105261E-8"/>
    <n v="1.1218823279999998E-3"/>
    <n v="2.5994144945999996E-11"/>
    <n v="2.8313879999999995E-4"/>
    <n v="2.3955528492000001E-6"/>
    <n v="1.6187054519999996E-11"/>
    <n v="1.1196287171999997E-11"/>
    <n v="3.6350136143999995E-12"/>
    <n v="3.1525236539999991E-6"/>
    <n v="1.1100568541999999E-6"/>
    <n v="1.309844844E-6"/>
    <n v="6.9493403700000002E-6"/>
    <n v="6.7438502879999989E-3"/>
    <n v="5.4840970799999991E-3"/>
    <n v="1.1003128079999998E-3"/>
    <n v="1.8021234503999999E-2"/>
    <n v="3.4357037903999995E-9"/>
    <n v="8.7008459999999991E-4"/>
    <n v="5.9362955399999994E-12"/>
    <n v="1.6006199999999999E-5"/>
    <n v="1.8647999999999999E-6"/>
    <n v="1.7994698399999997E-10"/>
    <n v="5.8655885399999989E-12"/>
    <n v="4.1702677799999995E-12"/>
    <n v="3.4343400000000001E-5"/>
    <n v="8.359618679999999E-8"/>
    <n v="1.5042937559999997E-6"/>
    <n v="1.5135959999999999E-4"/>
    <n v="0.13014967559999999"/>
    <n v="8.2985153999999995E-3"/>
    <n v="1.7917619999999998E-4"/>
    <n v="5.2150685999999991E-3"/>
    <n v="1.6947923999999998E-9"/>
    <n v="3.3575681419310173E-3"/>
    <n v="1.6209783293954484E-8"/>
    <n v="3.832964205318116E-6"/>
    <n v="8.1705045579687422E-5"/>
    <n v="2.1669315516203561E-3"/>
    <n v="6.1573222938545623E-5"/>
    <n v="2.2381554918680717E-5"/>
    <n v="1.3213313218623596E-4"/>
    <n v="7.8458386848525103E-6"/>
    <n v="3.0337816174871461E-4"/>
    <s v=""/>
    <n v="2.0007789708711815E-5"/>
    <n v="2.3550890952131535E-4"/>
    <n v="2.6243722417978675E-5"/>
    <n v="2.70039438870568E-4"/>
    <n v="1.2555576681954095E-7"/>
    <n v="7.9600063846153816E-3"/>
    <n v="6.6892912398820951E-3"/>
    <n v="1.4649297624497477E-2"/>
    <n v="2.2537380960765349E-5"/>
    <n v="2.5807422603789473E-2"/>
    <n v="4.0493038646494739E-10"/>
    <n v="2.5114704366315786E-3"/>
    <n v="5.3977981943936842E-5"/>
    <n v="2.1706781728357891E-9"/>
    <n v="2.9650835535410527E-10"/>
    <n v="1.9468293327663158E-11"/>
    <n v="3.0178442556978951E-4"/>
    <n v="3.2163099967894735E-6"/>
    <n v="7.4163411707368407E-5"/>
    <n v="1.2886152570015788E-3"/>
    <n v="0.4111522300774737"/>
    <n v="1.0576463541221053"/>
    <n v="4.1296653587368417E-3"/>
    <n v="0.16353337623663161"/>
    <n v="6.0099842112505257E-8"/>
    <n v="3.9703727082753036E-5"/>
    <n v="6.2296982533068829E-13"/>
    <n v="3.8638006717408902E-6"/>
    <n v="8.3043049144518224E-8"/>
    <n v="3.3395048812858295E-12"/>
    <n v="4.5616670054477737E-13"/>
    <n v="2.9951220504097166E-14"/>
    <n v="4.6428373164583002E-7"/>
    <n v="4.9481692258299596E-9"/>
    <n v="1.1409755647287447E-7"/>
    <n v="1.9824850107716598E-6"/>
    <n v="6.3254189242688264E-4"/>
    <n v="1.6271482371109313E-3"/>
    <n v="6.3533313211336027E-6"/>
    <n v="2.5158980959481787E-4"/>
    <n v="9.2461295557700395E-11"/>
    <n v="1.7515108097840057E-3"/>
    <n v="3.5162476936429257E-7"/>
    <n v="2.2450085399083919E-6"/>
    <n v="6.1332877188593763E-5"/>
    <n v="1.8764618568078459E-3"/>
    <n v="1.4397721443959983E-4"/>
    <n v="1.920578180604601E-6"/>
    <n v="1.3142288492740123E-4"/>
    <n v="2.5733449480055059E-4"/>
    <n v="1.7254965061006968E-4"/>
    <n v="9.1490576640095895E-5"/>
    <n v="1.1634717165827696E-3"/>
    <n v="3.9114056848660046E-2"/>
    <n v="1.0426692700576686E-5"/>
    <n v="3.3784214896033526E-4"/>
    <n v="1.2682502105103513E-4"/>
  </r>
  <r>
    <x v="6"/>
    <x v="1"/>
    <x v="1"/>
    <s v="Butter"/>
    <n v="3.8849999999999996E-3"/>
    <s v="Frying"/>
    <s v="industrial composting"/>
    <n v="0.32374999999999998"/>
    <m/>
    <n v="6.0664224433399943"/>
    <n v="5.2499999999999995E-5"/>
    <n v="3.0864338210999997E-2"/>
    <n v="2.6765925448500001E-10"/>
    <n v="2.7541208666999996E-3"/>
    <n v="5.4522960239999993E-5"/>
    <n v="2.7410549123999999E-9"/>
    <n v="3.8470104109499999E-10"/>
    <n v="1.5100460035499999E-11"/>
    <n v="3.9365081069999997E-4"/>
    <n v="2.1691447616999996E-6"/>
    <n v="1.0533535697999998E-4"/>
    <n v="1.7093214064499997E-3"/>
    <n v="0.39151823318999995"/>
    <n v="1.5392671475999999"/>
    <n v="3.3635816791499997E-3"/>
    <n v="0.12540309137999997"/>
    <n v="6.6339284864999992E-8"/>
    <n v="2.8047058199999995E-4"/>
    <n v="6.498536236499999E-12"/>
    <n v="7.0784699999999987E-5"/>
    <n v="5.9888821230000002E-7"/>
    <n v="4.0467636299999991E-12"/>
    <n v="2.7990717929999993E-12"/>
    <n v="9.0875340359999987E-13"/>
    <n v="7.8813091349999977E-7"/>
    <n v="2.7751421354999997E-7"/>
    <n v="3.2746121099999999E-7"/>
    <n v="1.7373350925000001E-6"/>
    <n v="1.6859625719999997E-3"/>
    <n v="1.3710242699999998E-3"/>
    <n v="2.7507820199999995E-4"/>
    <n v="4.5053086259999996E-3"/>
    <n v="8.5892594759999987E-10"/>
    <n v="2.1752114999999998E-4"/>
    <n v="1.4840738849999999E-12"/>
    <n v="4.0015499999999998E-6"/>
    <n v="4.6619999999999998E-7"/>
    <n v="4.4986745999999994E-11"/>
    <n v="1.4663971349999997E-12"/>
    <n v="1.0425669449999999E-12"/>
    <n v="8.5858500000000001E-6"/>
    <n v="2.0899046699999997E-8"/>
    <n v="3.7607343899999993E-7"/>
    <n v="3.7839899999999997E-5"/>
    <n v="3.2537418899999997E-2"/>
    <n v="2.0746288499999999E-3"/>
    <n v="4.4794049999999995E-5"/>
    <n v="1.3037671499999998E-3"/>
    <n v="4.2369809999999996E-10"/>
    <n v="4.0802664214086978E-3"/>
    <n v="1.103422968826689E-8"/>
    <n v="4.317430761010153E-6"/>
    <n v="8.4142160727652225E-5"/>
    <n v="2.7852726899672154E-3"/>
    <n v="8.0773176218498161E-5"/>
    <n v="1.9603431728949962E-5"/>
    <n v="1.7646016014263041E-4"/>
    <n v="6.0193396174680604E-6"/>
    <n v="4.3377028208350823E-4"/>
    <s v=""/>
    <n v="2.0717748982656947E-5"/>
    <n v="3.4351993744044605E-4"/>
    <n v="2.3408081311963988E-5"/>
    <n v="2.1666806377510902E-4"/>
    <n v="1.4127026509369185E-7"/>
    <n v="2.3568051192375875E-2"/>
    <n v="8.275091228660587E-3"/>
    <n v="3.1843142421036461E-2"/>
    <n v="4.8989449878517632E-5"/>
    <n v="3.1362329942999992E-2"/>
    <n v="2.7564186460650003E-10"/>
    <n v="2.8289071166999998E-3"/>
    <n v="5.558804845229999E-5"/>
    <n v="2.7900884220299999E-9"/>
    <n v="3.8896651002299998E-10"/>
    <n v="1.7051780384100001E-11"/>
    <n v="4.0302479161349994E-4"/>
    <n v="2.4675580219499999E-6"/>
    <n v="1.0603889162999998E-4"/>
    <n v="1.7488986415424997E-3"/>
    <n v="0.42574161466199995"/>
    <n v="1.5427128007199999"/>
    <n v="3.6834539311499997E-3"/>
    <n v="0.13121216715599995"/>
    <n v="6.76219089126E-8"/>
    <n v="4.824973837384614E-5"/>
    <n v="4.2406440708692314E-13"/>
    <n v="4.3521647949230766E-6"/>
    <n v="8.5520074541999989E-8"/>
    <n v="4.2924437261999999E-12"/>
    <n v="5.9841001541999995E-13"/>
    <n v="2.6233508283230772E-14"/>
    <n v="6.2003814094384602E-7"/>
    <n v="3.7962431106923073E-9"/>
    <n v="1.6313675635384611E-7"/>
    <n v="2.6906132946807687E-6"/>
    <n v="6.5498709947999986E-4"/>
    <n v="2.3734043087999999E-3"/>
    <n v="5.6668522017692301E-6"/>
    <n v="2.0186487254769222E-4"/>
    <n v="1.0403370601938461E-10"/>
    <n v="2.1679588611816653E-3"/>
    <n v="2.408724589411177E-7"/>
    <n v="2.5372823324502405E-6"/>
    <n v="6.4306474146246263E-5"/>
    <n v="2.5272991592422333E-3"/>
    <n v="1.9094552915928262E-4"/>
    <n v="1.8858072082659545E-6"/>
    <n v="1.8740548434727092E-4"/>
    <n v="1.9980861900339999E-4"/>
    <n v="2.4954280110921239E-4"/>
    <n v="1.3291082382207994E-4"/>
    <n v="1.4536737093491104E-3"/>
    <n v="5.7305042179929634E-2"/>
    <n v="9.5024126946607377E-6"/>
    <n v="2.7518309048269211E-4"/>
    <n v="1.4485614579203731E-4"/>
  </r>
  <r>
    <x v="7"/>
    <x v="4"/>
    <x v="1"/>
    <s v="Cauliflower"/>
    <n v="2.7922999999999996"/>
    <s v="Boiling (unspecified)"/>
    <s v="industrial composting"/>
    <n v="0.55111909367228518"/>
    <m/>
    <n v="1.2629395429292931"/>
    <n v="3.2468604651162788E-2"/>
    <n v="2.2368502235022216"/>
    <n v="9.5820241031666652E-8"/>
    <n v="0.36721506274444443"/>
    <n v="7.1605887020111097E-3"/>
    <n v="1.4698982729899996E-7"/>
    <n v="9.5802416849999971E-8"/>
    <n v="1.6699118078844443E-9"/>
    <n v="1.5993931090744443E-2"/>
    <n v="2.4044428595055553E-4"/>
    <n v="1.5579477758133332E-2"/>
    <n v="6.5057099624999989E-2"/>
    <n v="19.221700514177776"/>
    <n v="102.18719074822221"/>
    <n v="0.23002687549488887"/>
    <n v="26.107175376644445"/>
    <n v="1.1112673919822221E-5"/>
    <n v="0.55030129032199993"/>
    <n v="1.9708983319668996E-8"/>
    <n v="3.9120122999999986E-2"/>
    <n v="9.9661931117699999E-4"/>
    <n v="4.0218435112799991E-9"/>
    <n v="2.2821868874279993E-9"/>
    <n v="1.2367828617675998E-9"/>
    <n v="6.9481512936499993E-4"/>
    <n v="1.4883898608949997E-4"/>
    <n v="2.8142000088999993E-4"/>
    <n v="1.8984156605749997E-3"/>
    <n v="1.3968688497119996"/>
    <n v="0.80581142781999981"/>
    <n v="0.14429361034199997"/>
    <n v="8.6850806222459997"/>
    <n v="8.3581416636759985E-7"/>
    <n v="0.15634087699999996"/>
    <n v="1.0666613922999998E-9"/>
    <n v="2.8760689999999998E-3"/>
    <n v="3.3507599999999996E-4"/>
    <n v="3.2333717079999995E-8"/>
    <n v="1.0539564272999997E-9"/>
    <n v="7.4933325109999991E-10"/>
    <n v="6.1709829999999997E-3"/>
    <n v="1.5020954465999999E-5"/>
    <n v="2.7029854921999997E-4"/>
    <n v="2.7197001999999998E-2"/>
    <n v="23.385903421999995"/>
    <n v="1.4911161229999996"/>
    <n v="3.2195218999999997E-2"/>
    <n v="0.9370679569999999"/>
    <n v="3.0452823799999995E-7"/>
    <n v="0.38295092187921881"/>
    <n v="4.6674542194047401E-6"/>
    <n v="6.2453137770255944E-4"/>
    <n v="1.285454600903479E-2"/>
    <n v="0.18302893115863828"/>
    <n v="2.0587212996204349E-2"/>
    <n v="4.2031208547834206E-3"/>
    <n v="1.0008891668545584E-2"/>
    <n v="9.8625622030742814E-4"/>
    <n v="6.5987426550878206E-2"/>
    <s v=""/>
    <n v="2.141377750953495E-3"/>
    <n v="2.3265754821542806E-2"/>
    <n v="2.5833776806437111E-3"/>
    <n v="5.8999127971970315E-2"/>
    <n v="2.5598018336821818E-5"/>
    <n v="3.5265060857214645"/>
    <n v="0.76825174241298"/>
    <n v="4.2947578281344443"/>
    <n v="6.6073197355914527E-3"/>
    <n v="2.9434923908242214"/>
    <n v="1.1659588574363565E-7"/>
    <n v="0.40921125474444442"/>
    <n v="8.4922840131881096E-3"/>
    <n v="1.8334538789027994E-7"/>
    <n v="9.9138560164727967E-8"/>
    <n v="3.6560279207520437E-9"/>
    <n v="2.285972922010944E-2"/>
    <n v="4.0430422650605553E-4"/>
    <n v="1.6131196308243334E-2"/>
    <n v="9.4152517285574985E-2"/>
    <n v="44.004472785889774"/>
    <n v="104.48411829904221"/>
    <n v="0.40651570483688881"/>
    <n v="35.729323955890443"/>
    <n v="1.2253016324189821E-5"/>
    <n v="4.5284498320372641E-3"/>
    <n v="1.7937828575943945E-10"/>
    <n v="6.2955577652991444E-4"/>
    <n v="1.3065052327981708E-5"/>
    <n v="2.8206982752350759E-10"/>
    <n v="1.5252086179188919E-10"/>
    <n v="5.6246583396185285E-12"/>
    <n v="3.5168814184783754E-5"/>
    <n v="6.2200650231700855E-7"/>
    <n v="2.4817225089605131E-5"/>
    <n v="1.4485002659319227E-4"/>
    <n v="6.769918890136889E-2"/>
    <n v="0.16074479738314185"/>
    <n v="6.2540877667213658E-4"/>
    <n v="5.4968190701369914E-2"/>
    <n v="1.8850794344907417E-8"/>
    <n v="0.11722814203946705"/>
    <n v="5.9825527995572669E-5"/>
    <n v="2.1513214905605508E-4"/>
    <n v="5.7012668800181486E-3"/>
    <n v="9.0827560361055493E-2"/>
    <n v="2.8525638323349579E-2"/>
    <n v="2.2497009758086194E-4"/>
    <n v="5.5678858519073475E-3"/>
    <n v="1.9019985487670699E-2"/>
    <n v="2.2185779232485707E-2"/>
    <n v="3.7126172011175199E-3"/>
    <n v="7.0870714243513933E-2"/>
    <n v="2.2673909811103137"/>
    <n v="5.990817937310787E-4"/>
    <n v="4.3794709498967369E-2"/>
    <n v="1.5311883771355466E-2"/>
  </r>
  <r>
    <x v="7"/>
    <x v="1"/>
    <x v="1"/>
    <s v="Milk"/>
    <n v="1.5956000000000001"/>
    <s v="Boiling (unspecified)"/>
    <s v="industrial composting"/>
    <n v="0.55111909367228518"/>
    <m/>
    <n v="0.51222692307692297"/>
    <n v="1.8553488372093026E-2"/>
    <n v="2.4452986535578951"/>
    <n v="3.829850153178948E-8"/>
    <n v="0.22715485628631582"/>
    <n v="5.1048551469473694E-3"/>
    <n v="2.0274019438315791E-7"/>
    <n v="2.8692715760421058E-8"/>
    <n v="1.1975226409726316E-9"/>
    <n v="2.7136340647157899E-2"/>
    <n v="2.0768027275789477E-4"/>
    <n v="7.3259266518736852E-3"/>
    <n v="0.1160564194863158"/>
    <n v="28.160050733894739"/>
    <n v="107.18075844042107"/>
    <n v="0.29264745078736848"/>
    <n v="14.405277341726318"/>
    <n v="5.6440854796210533E-6"/>
    <n v="0.31445788018400006"/>
    <n v="1.1262276182667999E-8"/>
    <n v="2.2354355999999999E-2"/>
    <n v="5.6949674924400013E-4"/>
    <n v="2.2981962921600002E-9"/>
    <n v="1.304106792816E-9"/>
    <n v="7.0673306386720004E-10"/>
    <n v="3.9703721678000008E-4"/>
    <n v="8.5050849194000011E-5"/>
    <n v="1.6081142908000001E-4"/>
    <n v="1.0848089489000001E-3"/>
    <n v="0.79821077126399997"/>
    <n v="0.46046367304000002"/>
    <n v="8.2453491624000008E-2"/>
    <n v="4.9629032127120007"/>
    <n v="4.7760809506720002E-7"/>
    <n v="8.9337644000000008E-2"/>
    <n v="6.0952079560000001E-10"/>
    <n v="1.6434680000000004E-3"/>
    <n v="1.9147200000000001E-4"/>
    <n v="1.8476409760000002E-8"/>
    <n v="6.0226081560000007E-10"/>
    <n v="4.2819042920000008E-10"/>
    <n v="3.5262760000000005E-3"/>
    <n v="8.5834025520000015E-6"/>
    <n v="1.5445631384000002E-4"/>
    <n v="1.5541144000000002E-2"/>
    <n v="13.363373384000001"/>
    <n v="0.85206635600000002"/>
    <n v="1.8397268000000001E-2"/>
    <n v="0.53546740400000004"/>
    <n v="1.74016136E-7"/>
    <n v="0.37066963219886556"/>
    <n v="2.0083690773140773E-6"/>
    <n v="3.8330502305186843E-4"/>
    <n v="8.8789427010909205E-3"/>
    <n v="0.22312901072970706"/>
    <n v="6.3542363915326415E-3"/>
    <n v="2.6814765097924079E-3"/>
    <n v="1.3599142308002781E-2"/>
    <n v="7.3502403531388802E-4"/>
    <n v="3.1257616871835078E-2"/>
    <s v=""/>
    <n v="2.0594862657843625E-3"/>
    <n v="2.4158487341482758E-2"/>
    <n v="2.5006524521798156E-3"/>
    <n v="3.2866501321398491E-2"/>
    <n v="1.3152491464436285E-5"/>
    <n v="0.81730927846153834"/>
    <n v="0.71928867501057925"/>
    <n v="1.5365979534721177"/>
    <n v="2.3639968514955656E-3"/>
    <n v="2.849094177741895"/>
    <n v="5.017029851005748E-8"/>
    <n v="0.25115268028631582"/>
    <n v="5.8658238961913694E-3"/>
    <n v="2.2351480043531791E-7"/>
    <n v="3.0599083368837061E-8"/>
    <n v="2.3324461340398319E-9"/>
    <n v="3.10596538639379E-2"/>
    <n v="3.0131452450389475E-4"/>
    <n v="7.6411943947936852E-3"/>
    <n v="0.1326823724352158"/>
    <n v="42.321634889158737"/>
    <n v="108.49328846946106"/>
    <n v="0.39349821041136851"/>
    <n v="19.903647958438317"/>
    <n v="6.2957097106882528E-6"/>
    <n v="4.3832218119106078E-3"/>
    <n v="7.7185074630857663E-11"/>
    <n v="3.8638873890202435E-4"/>
    <n v="9.0243444556790292E-6"/>
    <n v="3.4386892374664295E-10"/>
    <n v="4.7075512875133941E-11"/>
    <n v="3.5883786677535874E-12"/>
    <n v="4.7784082867596772E-5"/>
    <n v="4.6356080692906884E-7"/>
    <n v="1.1755683684297977E-5"/>
    <n v="2.0412672682340892E-4"/>
    <n v="6.5110207521782676E-2"/>
    <n v="0.16691275149147855"/>
    <n v="6.0538186217133617E-4"/>
    <n v="3.0620996859135871E-2"/>
    <n v="9.6857072472126958E-9"/>
    <n v="0.11460388366750512"/>
    <n v="2.5707640534910004E-5"/>
    <n v="1.3206578805225467E-4"/>
    <n v="3.9502647926049064E-3"/>
    <n v="0.11578418969042401"/>
    <n v="8.7684856918855952E-3"/>
    <n v="1.4504165189771701E-4"/>
    <n v="8.169528787214702E-3"/>
    <n v="1.4231040418310944E-2"/>
    <n v="1.0492759455578598E-2"/>
    <n v="5.6953219579962758E-3"/>
    <n v="7.6827021691427605E-2"/>
    <n v="2.3612193681362026"/>
    <n v="5.8865479689519196E-4"/>
    <n v="2.4389120248744633E-2"/>
    <n v="7.8574294936556831E-3"/>
  </r>
  <r>
    <x v="7"/>
    <x v="0"/>
    <x v="1"/>
    <s v="Potatoes"/>
    <n v="1.5956000000000001"/>
    <s v="Boiling (unspecified)"/>
    <s v="industrial composting"/>
    <n v="0.55111909367228518"/>
    <m/>
    <n v="0.42920000000000003"/>
    <n v="1.8553488372093026E-2"/>
    <n v="1.5719424576450001"/>
    <n v="2.8748641225499999E-8"/>
    <n v="0.1541780751065"/>
    <n v="4.4097276085499999E-3"/>
    <n v="8.2088240833500005E-8"/>
    <n v="1.9042210317799999E-8"/>
    <n v="7.5907259404999995E-10"/>
    <n v="6.0998369910499999E-3"/>
    <n v="2.6558055947000002E-4"/>
    <n v="3.12850428865E-3"/>
    <n v="1.9833826171100005E-2"/>
    <n v="11.37896575345"/>
    <n v="49.356662888000002"/>
    <n v="0.65258974937000003"/>
    <n v="23.732342088499998"/>
    <n v="5.8286649705000006E-6"/>
    <n v="0.31445788018400006"/>
    <n v="1.1262276182667999E-8"/>
    <n v="2.2354355999999999E-2"/>
    <n v="5.6949674924400013E-4"/>
    <n v="2.2981962921600002E-9"/>
    <n v="1.304106792816E-9"/>
    <n v="7.0673306386720004E-10"/>
    <n v="3.9703721678000008E-4"/>
    <n v="8.5050849194000011E-5"/>
    <n v="1.6081142908000001E-4"/>
    <n v="1.0848089489000001E-3"/>
    <n v="0.79821077126399997"/>
    <n v="0.46046367304000002"/>
    <n v="8.2453491624000008E-2"/>
    <n v="4.9629032127120007"/>
    <n v="4.7760809506720002E-7"/>
    <n v="8.9337644000000008E-2"/>
    <n v="6.0952079560000001E-10"/>
    <n v="1.6434680000000004E-3"/>
    <n v="1.9147200000000001E-4"/>
    <n v="1.8476409760000002E-8"/>
    <n v="6.0226081560000007E-10"/>
    <n v="4.2819042920000008E-10"/>
    <n v="3.5262760000000005E-3"/>
    <n v="8.5834025520000015E-6"/>
    <n v="1.5445631384000002E-4"/>
    <n v="1.5541144000000002E-2"/>
    <n v="13.363373384000001"/>
    <n v="0.85206635600000002"/>
    <n v="1.8397268000000001E-2"/>
    <n v="0.53546740400000004"/>
    <n v="1.74016136E-7"/>
    <n v="0.2570452309956"/>
    <n v="1.6260782657898837E-6"/>
    <n v="2.7192907930127113E-4"/>
    <n v="7.8267465062157125E-3"/>
    <n v="0.10268530415765709"/>
    <n v="4.3502027366343985E-3"/>
    <n v="2.177416208299358E-3"/>
    <n v="4.3885307495016047E-3"/>
    <n v="8.7626549207749191E-4"/>
    <n v="1.4087340433335831E-2"/>
    <s v=""/>
    <n v="1.2428728685774577E-3"/>
    <n v="1.1282643128971235E-2"/>
    <n v="4.7880595299729508E-3"/>
    <n v="4.8268099383458406E-2"/>
    <n v="1.3538100123325666E-5"/>
    <n v="0.68483152000000014"/>
    <n v="0.45930580544799199"/>
    <n v="1.1441373254479921"/>
    <n v="1.7602112699199879E-3"/>
    <n v="1.9757379818290002"/>
    <n v="4.0620438203767999E-8"/>
    <n v="0.1781758991065"/>
    <n v="5.170696357794E-3"/>
    <n v="1.0286284688566002E-7"/>
    <n v="2.0948577926215998E-8"/>
    <n v="1.8939960871171999E-9"/>
    <n v="1.0023150207830001E-2"/>
    <n v="3.5921481121599998E-4"/>
    <n v="3.44377203157E-3"/>
    <n v="3.6459779120000008E-2"/>
    <n v="25.540549908713999"/>
    <n v="50.669192917040007"/>
    <n v="0.75344050899399995"/>
    <n v="29.230712705211996"/>
    <n v="6.4802892015672001E-6"/>
    <n v="3.0395968951215388E-3"/>
    <n v="6.2492981851950773E-11"/>
    <n v="2.7411676785615385E-4"/>
    <n v="7.9549174735292313E-6"/>
    <n v="1.5825053367024619E-10"/>
    <n v="3.2228581424947686E-11"/>
    <n v="2.9138401340264615E-12"/>
    <n v="1.5420231088969234E-5"/>
    <n v="5.5263817110153838E-7"/>
    <n v="5.2981108177999996E-6"/>
    <n v="5.6091967876923087E-5"/>
    <n v="3.9293153705713846E-2"/>
    <n v="7.795260448775386E-2"/>
    <n v="1.1591392446061537E-3"/>
    <n v="4.4970327238787688E-2"/>
    <n v="9.9696756947187696E-9"/>
    <n v="7.897188321643879E-2"/>
    <n v="2.0787387405942381E-5"/>
    <n v="9.3578725781302209E-5"/>
    <n v="3.4751788305607753E-3"/>
    <n v="5.0876106148976599E-2"/>
    <n v="5.9783823467967024E-3"/>
    <n v="1.1532838133455992E-4"/>
    <n v="2.3392330044981584E-3"/>
    <n v="1.7001083083441088E-2"/>
    <n v="4.6761526889218894E-3"/>
    <n v="1.3358040329002219E-3"/>
    <n v="4.1333306036628291E-2"/>
    <n v="1.098298743950906"/>
    <n v="1.1386541355503162E-3"/>
    <n v="3.5957832297789497E-2"/>
    <n v="8.0906900750785139E-3"/>
  </r>
  <r>
    <x v="7"/>
    <x v="1"/>
    <x v="1"/>
    <s v="Butter"/>
    <n v="0.79780000000000006"/>
    <s v="Boiling (unspecified)"/>
    <s v="industrial composting"/>
    <n v="0.55111909367228518"/>
    <m/>
    <n v="6.0664224433399943"/>
    <n v="9.2767441860465132E-3"/>
    <n v="6.3381130050800003"/>
    <n v="5.4964878565800006E-8"/>
    <n v="0.56556953087600004"/>
    <n v="1.1196503907200001E-2"/>
    <n v="5.6288638587200009E-7"/>
    <n v="7.8999868876600012E-8"/>
    <n v="3.1009387429400005E-9"/>
    <n v="8.0837739196E-2"/>
    <n v="4.45442391476E-4"/>
    <n v="2.16310290344E-2"/>
    <n v="0.35101586050600003"/>
    <n v="80.399806033200008"/>
    <n v="316.09455092800005"/>
    <n v="0.69072470106200012"/>
    <n v="25.752017066400001"/>
    <n v="1.3623032552200002E-5"/>
    <n v="0.15722894009200003"/>
    <n v="5.6311380913339996E-9"/>
    <n v="1.1177177999999999E-2"/>
    <n v="2.8474837462200007E-4"/>
    <n v="1.1490981460800001E-9"/>
    <n v="6.5205339640800002E-10"/>
    <n v="3.5336653193360002E-10"/>
    <n v="1.9851860839000004E-4"/>
    <n v="4.2525424597000006E-5"/>
    <n v="8.0405714540000004E-5"/>
    <n v="5.4240447445000003E-4"/>
    <n v="0.39910538563199999"/>
    <n v="0.23023183652000001"/>
    <n v="4.1226745812000004E-2"/>
    <n v="2.4814516063560004"/>
    <n v="2.3880404753360001E-7"/>
    <n v="4.4668822000000004E-2"/>
    <n v="3.0476039780000001E-10"/>
    <n v="8.2173400000000018E-4"/>
    <n v="9.5736000000000006E-5"/>
    <n v="9.2382048800000009E-9"/>
    <n v="3.0113040780000003E-10"/>
    <n v="2.1409521460000004E-10"/>
    <n v="1.7631380000000002E-3"/>
    <n v="4.2917012760000007E-6"/>
    <n v="7.7228156920000011E-5"/>
    <n v="7.7705720000000008E-3"/>
    <n v="6.6816866920000004"/>
    <n v="0.42603317800000001"/>
    <n v="9.1986340000000007E-3"/>
    <n v="0.26773370200000002"/>
    <n v="8.7008068000000002E-8"/>
    <n v="0.85086109282831768"/>
    <n v="2.4379212612619563E-6"/>
    <n v="8.8147530441736312E-4"/>
    <n v="1.75237813859772E-2"/>
    <n v="0.57228421040608002"/>
    <n v="1.6603131238758576E-2"/>
    <n v="4.2173448713248808E-3"/>
    <n v="3.625284336693467E-2"/>
    <n v="1.2008135932353701E-3"/>
    <n v="8.913026446820628E-2"/>
    <s v=""/>
    <n v="4.2570446723931184E-3"/>
    <n v="7.0531741504965717E-2"/>
    <n v="4.7099547548978939E-3"/>
    <n v="4.7063473362641911E-2"/>
    <n v="2.914080681319367E-5"/>
    <n v="4.8397918252966479"/>
    <n v="1.7155487504862252"/>
    <n v="6.5553405757828731"/>
    <n v="1.0085139347358267E-2"/>
    <n v="6.5400107671720003"/>
    <n v="6.0900777054934013E-8"/>
    <n v="0.57756844287599995"/>
    <n v="1.1576988281822001E-2"/>
    <n v="5.7327368889808016E-7"/>
    <n v="7.9953052680808004E-8"/>
    <n v="3.6684004894736006E-9"/>
    <n v="8.2799395804389997E-2"/>
    <n v="4.92259517349E-4"/>
    <n v="2.1788662905859998E-2"/>
    <n v="0.35932883698044998"/>
    <n v="87.480598110832005"/>
    <n v="316.75081594252003"/>
    <n v="0.74115008087400014"/>
    <n v="28.501202374756001"/>
    <n v="1.3948844667733601E-5"/>
    <n v="1.0061555026418463E-2"/>
    <n v="9.3693503161436938E-11"/>
    <n v="8.8856683519384608E-4"/>
    <n v="1.7810751202803077E-5"/>
    <n v="8.8195952138166175E-10"/>
    <n v="1.230046964320123E-10"/>
    <n v="5.6436930607286161E-12"/>
    <n v="1.2738368585290768E-4"/>
    <n v="7.5732233438307695E-7"/>
    <n v="3.3521019855169226E-5"/>
    <n v="5.5281359535453844E-4"/>
    <n v="0.13458553555512617"/>
    <n v="0.487308947603877"/>
    <n v="1.1402308936523079E-3"/>
    <n v="4.3848003653470774E-2"/>
    <n v="2.1459761027282463E-8"/>
    <n v="0.26600739894923148"/>
    <n v="3.1306650894973711E-5"/>
    <n v="3.0440800351463746E-4"/>
    <n v="7.8829393729319564E-3"/>
    <n v="0.30617765459023683"/>
    <n v="2.3076525688049996E-2"/>
    <n v="2.4209059854260779E-4"/>
    <n v="2.2728617484097591E-2"/>
    <n v="2.3458320475905688E-2"/>
    <n v="3.0145749755281944E-2"/>
    <n v="1.6121933385564152E-2"/>
    <n v="0.1786866481309195"/>
    <n v="6.9138931745794414"/>
    <n v="1.1261834424852785E-3"/>
    <n v="3.5202057463872304E-2"/>
    <n v="1.757836320767648E-2"/>
  </r>
  <r>
    <x v="7"/>
    <x v="4"/>
    <x v="1"/>
    <s v="Onions"/>
    <n v="0.79780000000000006"/>
    <s v="Boiling (unspecified)"/>
    <s v="industrial composting"/>
    <n v="0.55111909367228518"/>
    <m/>
    <n v="0.63722458418584826"/>
    <n v="9.2767441860465132E-3"/>
    <n v="0.37334577457333334"/>
    <n v="1.7551118660666668E-8"/>
    <n v="6.0639126554000007E-2"/>
    <n v="1.5068840194888888E-3"/>
    <n v="2.4845036186222222E-8"/>
    <n v="6.944881975733334E-9"/>
    <n v="2.6234578629333336E-10"/>
    <n v="2.1148491050888892E-3"/>
    <n v="5.7824893259111109E-5"/>
    <n v="2.0196454149777783E-3"/>
    <n v="7.6500875348444446E-3"/>
    <n v="4.937209499933334"/>
    <n v="15.593258955333333"/>
    <n v="0.6523798437577778"/>
    <n v="5.1308795275777781"/>
    <n v="2.1570209017333338E-6"/>
    <n v="0.15722894009200003"/>
    <n v="5.6311380913339996E-9"/>
    <n v="1.1177177999999999E-2"/>
    <n v="2.8474837462200007E-4"/>
    <n v="1.1490981460800001E-9"/>
    <n v="6.5205339640800002E-10"/>
    <n v="3.5336653193360002E-10"/>
    <n v="1.9851860839000004E-4"/>
    <n v="4.2525424597000006E-5"/>
    <n v="8.0405714540000004E-5"/>
    <n v="5.4240447445000003E-4"/>
    <n v="0.39910538563199999"/>
    <n v="0.23023183652000001"/>
    <n v="4.1226745812000004E-2"/>
    <n v="2.4814516063560004"/>
    <n v="2.3880404753360001E-7"/>
    <n v="4.4668822000000004E-2"/>
    <n v="3.0476039780000001E-10"/>
    <n v="8.2173400000000018E-4"/>
    <n v="9.5736000000000006E-5"/>
    <n v="9.2382048800000009E-9"/>
    <n v="3.0113040780000003E-10"/>
    <n v="2.1409521460000004E-10"/>
    <n v="1.7631380000000002E-3"/>
    <n v="4.2917012760000007E-6"/>
    <n v="7.7228156920000011E-5"/>
    <n v="7.7705720000000008E-3"/>
    <n v="6.6816866920000004"/>
    <n v="0.42603317800000001"/>
    <n v="9.1986340000000007E-3"/>
    <n v="0.26773370200000002"/>
    <n v="8.7008068000000002E-8"/>
    <n v="7.4839684776411855E-2"/>
    <n v="9.4020965317854235E-7"/>
    <n v="1.108589604165992E-4"/>
    <n v="2.8568596882087255E-3"/>
    <n v="3.5171527696705833E-2"/>
    <n v="1.6401202740841849E-3"/>
    <n v="9.539810478153642E-4"/>
    <n v="1.7848550907823041E-3"/>
    <n v="2.5526283305630425E-4"/>
    <n v="8.9065345340284454E-3"/>
    <s v=""/>
    <n v="5.8482875852962108E-4"/>
    <n v="3.6183244573817323E-3"/>
    <n v="4.4662759809943305E-3"/>
    <n v="1.3012195647940117E-2"/>
    <n v="5.1869354795353179E-6"/>
    <n v="0.50837777326346978"/>
    <n v="0.14820743689148813"/>
    <n v="0.65658521015495785"/>
    <n v="1.0101310925460891E-3"/>
    <n v="0.57524353666533334"/>
    <n v="2.3487017149800665E-8"/>
    <n v="7.2638038554000015E-2"/>
    <n v="1.8873683941108888E-3"/>
    <n v="3.5232339212302224E-8"/>
    <n v="7.8980657799413335E-9"/>
    <n v="8.2980753282693339E-10"/>
    <n v="4.0765057134788899E-3"/>
    <n v="1.0464201913211112E-4"/>
    <n v="2.1772792864377783E-3"/>
    <n v="1.5963064009294446E-2"/>
    <n v="12.018001577565334"/>
    <n v="16.249523969853332"/>
    <n v="0.70280522356977781"/>
    <n v="7.880064835933779"/>
    <n v="2.4828330172669335E-6"/>
    <n v="8.8499005640820514E-4"/>
    <n v="3.6133872538154867E-11"/>
    <n v="1.1175082854461541E-4"/>
    <n v="2.9036436832475214E-6"/>
    <n v="5.4203598788157269E-11"/>
    <n v="1.2150870430678975E-11"/>
    <n v="1.2766269735798976E-12"/>
    <n v="6.2715472515059849E-6"/>
    <n v="1.6098772174170941E-7"/>
    <n v="3.3496604406735051E-6"/>
    <n v="2.4558560014299149E-5"/>
    <n v="1.8489233196254361E-2"/>
    <n v="2.4999267645928202E-2"/>
    <n v="1.0812388054919659E-3"/>
    <n v="1.2123176670667353E-2"/>
    <n v="3.81974310348759E-9"/>
    <n v="2.2651263568797615E-2"/>
    <n v="1.2030434978135808E-5"/>
    <n v="3.8113880925781058E-5"/>
    <n v="1.2605540811502273E-3"/>
    <n v="1.6723303900557311E-2"/>
    <n v="2.2443670847756272E-3"/>
    <n v="4.9722320487895475E-5"/>
    <n v="9.1046074078184101E-4"/>
    <n v="4.9140771088463679E-3"/>
    <n v="2.9691406859427795E-3"/>
    <n v="5.6519987258881149E-4"/>
    <n v="1.9075517679828336E-2"/>
    <n v="0.35072473068116855"/>
    <n v="1.0675917008611529E-3"/>
    <n v="9.6248787064390842E-3"/>
    <n v="3.0882997046685766E-3"/>
  </r>
  <r>
    <x v="7"/>
    <x v="0"/>
    <x v="1"/>
    <s v="Pasta"/>
    <n v="0.751"/>
    <s v="Boiling (unspecified)"/>
    <s v="industrial composting"/>
    <n v="9.710369795707266E-2"/>
    <m/>
    <n v="4.0569082692307692"/>
    <n v="8.7325581395348833E-3"/>
    <n v="0.74309486135000002"/>
    <n v="1.1715100585000001E-8"/>
    <n v="7.3814885045E-2"/>
    <n v="3.3732238554500002E-3"/>
    <n v="5.8960093780000004E-8"/>
    <n v="2.5731808518499999E-8"/>
    <n v="5.6015096094999999E-10"/>
    <n v="7.8576683154999993E-3"/>
    <n v="2.6997249526500001E-4"/>
    <n v="6.7018139785000007E-3"/>
    <n v="3.0640407227E-2"/>
    <n v="5.2948691749999997"/>
    <n v="82.182910054999994"/>
    <n v="0.36938292100499998"/>
    <n v="8.7198857830000005"/>
    <n v="3.5984009167499999E-6"/>
    <n v="0.14800568314000001"/>
    <n v="5.3008081055299992E-9"/>
    <n v="1.0521509999999998E-2"/>
    <n v="2.6804465949000004E-4"/>
    <n v="1.0816905335999999E-9"/>
    <n v="6.138030843599999E-10"/>
    <n v="3.3263758521199998E-10"/>
    <n v="1.8687324505000001E-4"/>
    <n v="4.0030827115E-5"/>
    <n v="7.5689009299999993E-5"/>
    <n v="5.1058631274999999E-4"/>
    <n v="0.37569333743999994"/>
    <n v="0.21672613339999999"/>
    <n v="3.8808330539999998E-2"/>
    <n v="2.3358863830200001"/>
    <n v="2.24795487212E-7"/>
    <n v="4.2048490000000001E-2"/>
    <n v="2.8688275099999999E-10"/>
    <n v="7.7353000000000003E-4"/>
    <n v="9.0119999999999998E-5"/>
    <n v="8.6962796000000004E-9"/>
    <n v="2.8346570099999997E-10"/>
    <n v="2.0153610700000002E-10"/>
    <n v="1.6597100000000002E-3"/>
    <n v="4.0399444199999998E-6"/>
    <n v="7.2697851399999993E-5"/>
    <n v="7.3147400000000001E-3"/>
    <n v="6.2897301399999996"/>
    <n v="0.40104150999999999"/>
    <n v="8.6590299999999999E-3"/>
    <n v="0.25202808999999998"/>
    <n v="8.1904059999999996E-8"/>
    <n v="0.12140350154212055"/>
    <n v="6.9264868486714759E-7"/>
    <n v="1.298933451322359E-4"/>
    <n v="5.6481042400834004E-3"/>
    <n v="6.8619421043464149E-2"/>
    <n v="5.5298209438995344E-3"/>
    <n v="1.258080865712509E-3"/>
    <n v="4.2489043355953791E-3"/>
    <n v="7.6607441877070317E-4"/>
    <n v="2.8021922001189723E-2"/>
    <s v=""/>
    <n v="5.8202048472308972E-4"/>
    <n v="1.8437445783626053E-2"/>
    <n v="2.6490531625229341E-3"/>
    <n v="1.8672347543156192E-2"/>
    <n v="8.1582224848819247E-6"/>
    <n v="3.0467381101923077"/>
    <n v="0.27597544058116619"/>
    <n v="3.3227135507734737"/>
    <n v="5.1118670011899596E-3"/>
    <n v="0.93314903448999997"/>
    <n v="1.7302791441530001E-8"/>
    <n v="8.5109925044999993E-2"/>
    <n v="3.7313885149400003E-3"/>
    <n v="6.8738063913600003E-8"/>
    <n v="2.6629077303859998E-8"/>
    <n v="1.0943246531619999E-9"/>
    <n v="9.7042515605499993E-3"/>
    <n v="3.1404326680000002E-4"/>
    <n v="6.850200839200001E-3"/>
    <n v="3.8465733539749997E-2"/>
    <n v="11.96029265244"/>
    <n v="82.800677698399994"/>
    <n v="0.41685028154499998"/>
    <n v="11.30780025602"/>
    <n v="3.9051004639619997E-6"/>
    <n v="1.4356138992153845E-3"/>
    <n v="2.6619679140815385E-11"/>
    <n v="1.3093834622307691E-4"/>
    <n v="5.7405977152923085E-6"/>
    <n v="1.0575086755938462E-10"/>
    <n v="4.0967811236707689E-11"/>
    <n v="1.6835763894799999E-12"/>
    <n v="1.4929617785461538E-5"/>
    <n v="4.8314348738461539E-7"/>
    <n v="1.0538770521846156E-5"/>
    <n v="5.9178051599615377E-5"/>
    <n v="1.8400450234523077E-2"/>
    <n v="0.12738565799753845"/>
    <n v="6.4130812545384614E-4"/>
    <n v="1.739661577849231E-2"/>
    <n v="6.0078468676338453E-9"/>
    <n v="0.20728630453313557"/>
    <n v="4.9838582339655643E-5"/>
    <n v="2.5266285791819082E-4"/>
    <n v="1.4158347811178577E-2"/>
    <n v="0.18590589715429093"/>
    <n v="4.3275461866549854E-2"/>
    <n v="3.50917900562333E-4"/>
    <n v="1.2907515177074079E-2"/>
    <n v="8.4281258287545249E-2"/>
    <n v="5.3360335306674223E-2"/>
    <n v="8.1928375351605111E-3"/>
    <n v="7.5403575070788334E-2"/>
    <n v="10.218976289102265"/>
    <n v="3.5472870674162146E-3"/>
    <n v="7.8000802785297807E-2"/>
    <n v="2.7478733245181811E-2"/>
  </r>
  <r>
    <x v="7"/>
    <x v="3"/>
    <x v="1"/>
    <s v="Nuts"/>
    <n v="0.3755"/>
    <s v="Cooking (unspecified)"/>
    <s v="industrial composting"/>
    <n v="9.710369795707266E-2"/>
    <m/>
    <n v="1.7996749999999999"/>
    <n v="4.3662790697674416E-3"/>
    <n v="1.5445095288999999"/>
    <n v="5.4228936470000002E-8"/>
    <n v="0.18168711692"/>
    <n v="5.5688073145000001E-3"/>
    <n v="1.07800563945E-7"/>
    <n v="2.1079642514999998E-8"/>
    <n v="7.9137214535000004E-10"/>
    <n v="1.5690399300500001E-2"/>
    <n v="2.2348025565499999E-4"/>
    <n v="5.6732203464999994E-3"/>
    <n v="6.3506013185000001E-2"/>
    <n v="16.768688479999998"/>
    <n v="245.333905055"/>
    <n v="3.4115171577000005"/>
    <n v="18.035418955000001"/>
    <n v="1.51673443225E-5"/>
    <n v="9.9144434056666675E-2"/>
    <n v="1.8484294070716665E-9"/>
    <n v="6.7545065166666668E-2"/>
    <n v="2.22805549745E-4"/>
    <n v="1.2986839729333334E-9"/>
    <n v="7.812843453600001E-10"/>
    <n v="1.8696841202033336E-10"/>
    <n v="4.4349023919166669E-4"/>
    <n v="9.5030988640833346E-5"/>
    <n v="8.568570798333334E-5"/>
    <n v="6.2940881304166668E-4"/>
    <n v="0.3234279931066667"/>
    <n v="0.25942467648333334"/>
    <n v="5.0730768456666672E-2"/>
    <n v="2.3684734621033332"/>
    <n v="1.6748063792033335E-7"/>
    <n v="2.1024245E-2"/>
    <n v="1.4344137549999999E-10"/>
    <n v="3.8676500000000001E-4"/>
    <n v="4.5059999999999999E-5"/>
    <n v="4.3481398000000002E-9"/>
    <n v="1.4173285049999999E-10"/>
    <n v="1.0076805350000001E-10"/>
    <n v="8.2985500000000011E-4"/>
    <n v="2.0199722099999999E-6"/>
    <n v="3.6348925699999996E-5"/>
    <n v="3.6573700000000001E-3"/>
    <n v="3.1448650699999998"/>
    <n v="0.20052075499999999"/>
    <n v="4.3295149999999999E-3"/>
    <n v="0.12601404499999999"/>
    <n v="4.0952029999999998E-8"/>
    <n v="0.2165760836876989"/>
    <n v="2.2505772168181305E-6"/>
    <n v="3.8096426507637428E-4"/>
    <n v="8.8348175539828492E-3"/>
    <n v="0.11325157592280934"/>
    <n v="4.5690944189407346E-3"/>
    <n v="1.2405878743925155E-3"/>
    <n v="7.42739687578166E-3"/>
    <n v="7.8190106696015519E-4"/>
    <n v="2.3706484940180062E-2"/>
    <s v=""/>
    <n v="9.8478675642174043E-4"/>
    <n v="5.4731566434761146E-2"/>
    <n v="2.2029847022270479E-2"/>
    <n v="3.390062963703306E-2"/>
    <n v="3.2121839303081739E-5"/>
    <n v="0.6757779625"/>
    <n v="0.48845010887282875"/>
    <n v="1.1642280713728288"/>
    <n v="1.791120109804352E-3"/>
    <n v="1.6646782079566667"/>
    <n v="5.6220807252571665E-8"/>
    <n v="0.24961894708666668"/>
    <n v="5.8366728642450004E-3"/>
    <n v="1.1344738771793333E-7"/>
    <n v="2.2002659710859999E-8"/>
    <n v="1.0791086108703334E-9"/>
    <n v="1.6963744539691669E-2"/>
    <n v="3.2053121650583332E-4"/>
    <n v="5.7952549801833326E-3"/>
    <n v="6.7792791998041668E-2"/>
    <n v="20.236981543106666"/>
    <n v="245.79385048648334"/>
    <n v="3.4665774411566668"/>
    <n v="20.529906462103337"/>
    <n v="1.5375776990420335E-5"/>
    <n v="2.5610433968564104E-3"/>
    <n v="8.6493549619341018E-11"/>
    <n v="3.8402914936410261E-4"/>
    <n v="8.979496714223077E-6"/>
    <n v="1.7453444264297435E-10"/>
    <n v="3.3850245709015384E-11"/>
    <n v="1.6601670936466668E-12"/>
    <n v="2.6098068522602567E-5"/>
    <n v="4.9312494847051279E-7"/>
    <n v="8.9157768925897432E-6"/>
    <n v="1.0429660307391026E-4"/>
    <n v="3.1133817758625639E-2"/>
    <n v="0.3781443853638205"/>
    <n v="5.3331960633179491E-3"/>
    <n v="3.1584471480158978E-2"/>
    <n v="2.3655041523723594E-8"/>
    <n v="0.38107281493590572"/>
    <n v="1.6401953604659194E-4"/>
    <n v="7.4612107088070049E-4"/>
    <n v="2.2482515247297399E-2"/>
    <n v="0.33440547121003111"/>
    <n v="3.5893996660956905E-2"/>
    <n v="3.8005997504493848E-4"/>
    <n v="2.5505245874517201E-2"/>
    <n v="8.653814218616844E-2"/>
    <n v="4.5321347145470751E-2"/>
    <n v="1.6583159887100438E-2"/>
    <n v="0.20884679998439976"/>
    <n v="30.445835270123762"/>
    <n v="3.0029622011982726E-2"/>
    <n v="0.14372195164925633"/>
    <n v="0.11001680466492493"/>
  </r>
  <r>
    <x v="7"/>
    <x v="1"/>
    <x v="1"/>
    <s v="Butter"/>
    <n v="0.1502"/>
    <s v="Cooking (unspecified)"/>
    <s v="industrial composting"/>
    <n v="9.710369795707266E-2"/>
    <m/>
    <n v="6.0664224433399943"/>
    <n v="1.7465116279069767E-3"/>
    <n v="1.19326218772"/>
    <n v="1.0348113262200001E-8"/>
    <n v="0.106478495284"/>
    <n v="2.1079404447999998E-3"/>
    <n v="1.05973345648E-7"/>
    <n v="1.4873126479400001E-8"/>
    <n v="5.8380671746000001E-10"/>
    <n v="1.5219138163999999E-2"/>
    <n v="8.3862430683999997E-5"/>
    <n v="4.0724248695999995E-3"/>
    <n v="6.6084961454000002E-2"/>
    <n v="15.136689478799999"/>
    <n v="59.510405552000002"/>
    <n v="0.13004117585800001"/>
    <n v="4.8482739576"/>
    <n v="2.5647774998E-6"/>
    <n v="3.9657773622666669E-2"/>
    <n v="7.3937176282866661E-10"/>
    <n v="2.7018026066666666E-2"/>
    <n v="8.9122219898000001E-5"/>
    <n v="5.1947358917333341E-10"/>
    <n v="3.1251373814400001E-10"/>
    <n v="7.4787364808133342E-11"/>
    <n v="1.7739609567666667E-4"/>
    <n v="3.8012395456333337E-5"/>
    <n v="3.4274283193333337E-5"/>
    <n v="2.5176352521666666E-4"/>
    <n v="0.12937119724266669"/>
    <n v="0.10376987059333334"/>
    <n v="2.0292307382666668E-2"/>
    <n v="0.94738938484133328"/>
    <n v="6.6992255168133347E-8"/>
    <n v="8.4096980000000002E-3"/>
    <n v="5.7376550199999999E-11"/>
    <n v="1.5470600000000001E-4"/>
    <n v="1.8023999999999999E-5"/>
    <n v="1.7392559200000001E-9"/>
    <n v="5.6693140199999997E-11"/>
    <n v="4.03072214E-11"/>
    <n v="3.31942E-4"/>
    <n v="8.0798888400000005E-7"/>
    <n v="1.453957028E-5"/>
    <n v="1.4629480000000002E-3"/>
    <n v="1.2579460280000001"/>
    <n v="8.0208301999999995E-2"/>
    <n v="1.731806E-3"/>
    <n v="5.0405617999999999E-2"/>
    <n v="1.6380811999999999E-8"/>
    <n v="0.1614980690567305"/>
    <n v="4.4614036637928452E-7"/>
    <n v="2.0397626942366757E-4"/>
    <n v="3.3529181785655316E-3"/>
    <n v="0.10804526506526346"/>
    <n v="3.1652382571788732E-3"/>
    <n v="8.0348583450604385E-4"/>
    <n v="6.8865476698608567E-3"/>
    <n v="2.9927139394067673E-4"/>
    <n v="1.6858634185640983E-2"/>
    <s v=""/>
    <n v="8.0410326661133058E-4"/>
    <n v="1.3292306223846606E-2"/>
    <n v="9.6636383182930967E-4"/>
    <n v="9.6534983744963436E-3"/>
    <n v="5.532303636786147E-6"/>
    <n v="0.91117665098966716"/>
    <n v="0.3258356560518974"/>
    <n v="1.2370123070415646"/>
    <n v="1.9030958569870224E-3"/>
    <n v="1.2413296593426666"/>
    <n v="1.1144861575228666E-8"/>
    <n v="0.13365122735066667"/>
    <n v="2.215086664698E-3"/>
    <n v="1.0823207515717334E-7"/>
    <n v="1.5242333357744E-8"/>
    <n v="6.9890130366813339E-10"/>
    <n v="1.5728476259676667E-2"/>
    <n v="1.2268281502433333E-4"/>
    <n v="4.1212387230733331E-3"/>
    <n v="6.7799672979216671E-2"/>
    <n v="16.524006704042666"/>
    <n v="59.694383724593337"/>
    <n v="0.15206528924066667"/>
    <n v="5.8460689604413334"/>
    <n v="2.6481505669681332E-6"/>
    <n v="1.9097379374502562E-3"/>
    <n v="1.7145940884967178E-11"/>
    <n v="2.0561727284717951E-4"/>
    <n v="3.407825637996923E-6"/>
    <n v="1.6651088485718974E-10"/>
    <n v="2.3449743627298461E-11"/>
    <n v="1.0752327748740513E-12"/>
    <n v="2.4197655784117949E-5"/>
    <n v="1.887427923451282E-7"/>
    <n v="6.3403672662666662E-6"/>
    <n v="1.0430718919879489E-4"/>
    <n v="2.5421548775450255E-2"/>
    <n v="9.1837513422451292E-2"/>
    <n v="2.3394659883179487E-4"/>
    <n v="8.993952246832821E-3"/>
    <n v="4.0740777953355895E-9"/>
    <n v="0.28568071714798021"/>
    <n v="3.2437796178788345E-5"/>
    <n v="3.9963044343555964E-4"/>
    <n v="8.52914820500115E-3"/>
    <n v="0.32567366982652313"/>
    <n v="2.4927024275920667E-2"/>
    <n v="2.5481863960575608E-4"/>
    <n v="2.4269338447779929E-2"/>
    <n v="3.3113793404613664E-2"/>
    <n v="3.2310143724985467E-2"/>
    <n v="1.7094411592796999E-2"/>
    <n v="0.18472653116464266"/>
    <n v="7.3906591394536525"/>
    <n v="1.305209497585747E-3"/>
    <n v="4.0833769729681148E-2"/>
    <n v="1.8887648743768477E-2"/>
  </r>
  <r>
    <x v="7"/>
    <x v="0"/>
    <x v="1"/>
    <s v="Sugar"/>
    <n v="0.1502"/>
    <s v="Cooking (unspecified)"/>
    <s v="industrial composting"/>
    <n v="9.710369795707266E-2"/>
    <m/>
    <s v=""/>
    <n v="1.7465116279069767E-3"/>
    <n v="0.112064221502"/>
    <n v="1.8369380394E-9"/>
    <n v="1.48750170468E-2"/>
    <n v="4.9926033905999998E-4"/>
    <n v="1.9608769211999998E-8"/>
    <n v="-1.7739979310000001E-9"/>
    <n v="3.8438384935999999E-11"/>
    <n v="2.4925844705999999E-3"/>
    <n v="2.6433987885999999E-5"/>
    <n v="7.9675785923999994E-4"/>
    <n v="1.0541835965200001E-2"/>
    <n v="1.6389500619399999"/>
    <n v="4.7968848299999998"/>
    <n v="0.27036932742000003"/>
    <n v="1.4506604534200001"/>
    <n v="6.4636268936000005E-7"/>
    <n v="3.9657773622666669E-2"/>
    <n v="7.3937176282866661E-10"/>
    <n v="2.7018026066666666E-2"/>
    <n v="8.9122219898000001E-5"/>
    <n v="5.1947358917333341E-10"/>
    <n v="3.1251373814400001E-10"/>
    <n v="7.4787364808133342E-11"/>
    <n v="1.7739609567666667E-4"/>
    <n v="3.8012395456333337E-5"/>
    <n v="3.4274283193333337E-5"/>
    <n v="2.5176352521666666E-4"/>
    <n v="0.12937119724266669"/>
    <n v="0.10376987059333334"/>
    <n v="2.0292307382666668E-2"/>
    <n v="0.94738938484133328"/>
    <n v="6.6992255168133347E-8"/>
    <n v="8.4096980000000002E-3"/>
    <n v="5.7376550199999999E-11"/>
    <n v="1.5470600000000001E-4"/>
    <n v="1.8023999999999999E-5"/>
    <n v="1.7392559200000001E-9"/>
    <n v="5.6693140199999997E-11"/>
    <n v="4.03072214E-11"/>
    <n v="3.31942E-4"/>
    <n v="8.0798888400000005E-7"/>
    <n v="1.453957028E-5"/>
    <n v="1.4629480000000002E-3"/>
    <n v="1.2579460280000001"/>
    <n v="8.0208301999999995E-2"/>
    <n v="1.731806E-3"/>
    <n v="5.0405617999999999E-2"/>
    <n v="1.6380811999999999E-8"/>
    <n v="2.0833272644200738E-2"/>
    <n v="1.0542919589169851E-7"/>
    <n v="6.4172571938483385E-5"/>
    <n v="9.1790159163314508E-4"/>
    <n v="2.182975510921718E-2"/>
    <n v="-2.9172032121645402E-4"/>
    <n v="1.7650785138971983E-4"/>
    <n v="1.3143601778447338E-3"/>
    <n v="1.5918094912498667E-4"/>
    <n v="3.4589561877477145E-3"/>
    <s v=""/>
    <n v="1.4726642604588407E-4"/>
    <n v="1.1091019315142396E-3"/>
    <n v="1.8581390090188781E-3"/>
    <n v="4.0430862049326798E-3"/>
    <n v="1.5245053774852312E-6"/>
    <s v=""/>
    <n v="5.5621610267965312E-2"/>
    <n v="5.5621610267965312E-2"/>
    <n v="8.5571708104562017E-5"/>
    <n v="0.16013169312466666"/>
    <n v="2.6336863524286667E-9"/>
    <n v="4.2047749113466662E-2"/>
    <n v="6.0640655895799998E-4"/>
    <n v="2.1867498721173331E-8"/>
    <n v="-1.4047910526560002E-9"/>
    <n v="1.5353297114413333E-10"/>
    <n v="3.0019225662766664E-3"/>
    <n v="6.5254372226333343E-5"/>
    <n v="8.4557171271333327E-4"/>
    <n v="1.2256547490416669E-2"/>
    <n v="3.0262672871826668"/>
    <n v="4.9808630025933329"/>
    <n v="0.29239344080266672"/>
    <n v="2.4484554562613337"/>
    <n v="7.2973575652813339E-7"/>
    <n v="2.4635645096102561E-4"/>
    <n v="4.0518251575825645E-12"/>
    <n v="6.4688844789948717E-5"/>
    <n v="9.3293316762769231E-7"/>
    <n v="3.3642305724882048E-11"/>
    <n v="-2.1612170040861541E-12"/>
    <n v="2.3620457099097436E-13"/>
    <n v="4.6183424096564102E-6"/>
    <n v="1.0039134188666669E-7"/>
    <n v="1.3008795580205127E-6"/>
    <n v="1.8856226908333337E-5"/>
    <n v="4.6557958264348718E-3"/>
    <n v="7.6628661578358971E-3"/>
    <n v="4.4983606277333341E-4"/>
    <n v="3.7668545480943594E-3"/>
    <n v="1.1226703946586668E-9"/>
    <n v="3.5321429072954234E-2"/>
    <n v="7.5498162867326362E-6"/>
    <n v="1.2544038042238561E-4"/>
    <n v="2.2891123770437619E-3"/>
    <n v="6.1973891981091343E-2"/>
    <n v="-2.3891039854955979E-3"/>
    <n v="4.5055129635587077E-5"/>
    <n v="4.2505619797543444E-3"/>
    <n v="1.7520334050745812E-2"/>
    <n v="6.547141719937687E-3"/>
    <n v="2.8120043261280528E-3"/>
    <n v="2.2694022168834867E-2"/>
    <n v="0.60844407611629181"/>
    <n v="2.5221904318301065E-3"/>
    <n v="1.6915834677780042E-2"/>
    <n v="5.1279122530241755E-3"/>
  </r>
  <r>
    <x v="7"/>
    <x v="0"/>
    <x v="1"/>
    <s v="Flour"/>
    <n v="0.10150000000000001"/>
    <s v="Boiling (unspecified)"/>
    <s v="industrial composting"/>
    <n v="0.61702127659574479"/>
    <m/>
    <n v="0"/>
    <n v="1.180232558139535E-3"/>
    <n v="2.6778043973333339E-2"/>
    <n v="4.4857515616666669E-10"/>
    <n v="6.0782845316666671E-3"/>
    <n v="9.0124434866666677E-5"/>
    <n v="2.427748625166667E-9"/>
    <n v="2.0916632461666667E-10"/>
    <n v="3.4620624850000003E-11"/>
    <n v="3.1988538015000002E-4"/>
    <n v="5.4226148316666671E-6"/>
    <n v="2.1502959391666671E-4"/>
    <n v="1.3526525390000002E-3"/>
    <n v="0.45416071808333336"/>
    <n v="2.8493263038333336"/>
    <n v="6.951809771666667E-3"/>
    <n v="0.30542366353333333"/>
    <n v="1.2259324280000001E-7"/>
    <n v="2.0003431210000002E-2"/>
    <n v="7.1642080254499997E-10"/>
    <n v="1.422015E-3"/>
    <n v="3.6227074485000006E-5"/>
    <n v="1.4619386040000001E-10"/>
    <n v="8.2957407539999995E-11"/>
    <n v="4.4957010518000001E-11"/>
    <n v="2.5256503825000004E-5"/>
    <n v="5.4102915475000006E-6"/>
    <n v="1.022960645E-5"/>
    <n v="6.9007337875000004E-5"/>
    <n v="5.0776130159999995E-2"/>
    <n v="2.92912151E-2"/>
    <n v="5.2450673100000005E-3"/>
    <n v="0.31570235403000002"/>
    <n v="3.0381813517999998E-8"/>
    <n v="5.6829849999999998E-3"/>
    <n v="3.8773101500000003E-11"/>
    <n v="1.0454500000000002E-4"/>
    <n v="1.2180000000000002E-5"/>
    <n v="1.1753294000000001E-9"/>
    <n v="3.8311276499999998E-11"/>
    <n v="2.7238235500000004E-11"/>
    <n v="2.2431500000000002E-4"/>
    <n v="5.4601113000000008E-7"/>
    <n v="9.8253421000000004E-6"/>
    <n v="9.8861000000000001E-4"/>
    <n v="0.85007671000000007"/>
    <n v="5.4202014999999999E-2"/>
    <n v="1.170295E-3"/>
    <n v="3.4062385000000001E-2"/>
    <n v="1.1069590000000001E-8"/>
    <n v="6.8256719316597955E-3"/>
    <n v="4.8188123821345976E-8"/>
    <n v="1.1606386621848013E-5"/>
    <n v="2.0969148675392847E-4"/>
    <n v="3.7428005892848515E-3"/>
    <n v="6.8618465845318347E-5"/>
    <n v="1.2279994141149578E-4"/>
    <n v="2.493306988343242E-4"/>
    <n v="2.7757632589607974E-5"/>
    <n v="9.6165366057437084E-4"/>
    <s v=""/>
    <n v="6.593865809916058E-5"/>
    <n v="6.5305867842069818E-4"/>
    <n v="8.4947404487010589E-5"/>
    <n v="1.0818996871115451E-3"/>
    <n v="3.4270890965970128E-7"/>
    <n v="0"/>
    <n v="1.4106166118727436E-2"/>
    <n v="1.4106166118727436E-2"/>
    <n v="2.1701794028811439E-5"/>
    <n v="5.2464460183333339E-2"/>
    <n v="1.2037690602116666E-9"/>
    <n v="7.6048445316666676E-3"/>
    <n v="1.385315093516667E-4"/>
    <n v="3.7492718855666669E-9"/>
    <n v="3.3043500865666665E-10"/>
    <n v="1.06815870868E-10"/>
    <n v="5.6945688397500006E-4"/>
    <n v="1.1378917509166668E-5"/>
    <n v="2.3508454246666671E-4"/>
    <n v="2.4102698768750002E-3"/>
    <n v="1.3550135582433334"/>
    <n v="2.9328195339333338"/>
    <n v="1.3367172081666668E-2"/>
    <n v="0.65518840256333333"/>
    <n v="1.6404464631800001E-7"/>
    <n v="8.0714554128205141E-5"/>
    <n v="1.8519524003256411E-12"/>
    <n v="1.1699760817948719E-5"/>
    <n v="2.1312539900256414E-7"/>
    <n v="5.7681105931794876E-12"/>
    <n v="5.0836155177948719E-13"/>
    <n v="1.6433210902769231E-13"/>
    <n v="8.7608751380769238E-7"/>
    <n v="1.7506026937179491E-8"/>
    <n v="3.6166852687179493E-7"/>
    <n v="3.7081075028846158E-6"/>
    <n v="2.0846362434512821E-3"/>
    <n v="4.5120300522051293E-3"/>
    <n v="2.0564880125641029E-5"/>
    <n v="1.0079821577897437E-3"/>
    <n v="2.5237637895076923E-10"/>
    <n v="1.8325610943520155E-3"/>
    <n v="5.4712719259211953E-7"/>
    <n v="3.5634705378329959E-6"/>
    <n v="8.1719555555086331E-5"/>
    <n v="1.5852992193316868E-3"/>
    <n v="8.1541039476110502E-5"/>
    <n v="5.8342029060772809E-6"/>
    <n v="1.1970239651129537E-4"/>
    <n v="4.7730581498746106E-4"/>
    <n v="2.8631798084697603E-4"/>
    <n v="8.2215995866426674E-5"/>
    <n v="1.9448358890619356E-3"/>
    <n v="5.680846306169534E-2"/>
    <n v="1.7632042468430336E-5"/>
    <n v="7.1140554875913386E-4"/>
    <n v="1.8038242165394162E-4"/>
  </r>
  <r>
    <x v="7"/>
    <x v="1"/>
    <x v="1"/>
    <s v="Butter"/>
    <n v="7.2500000000000009E-2"/>
    <s v="Boiling (unspecified)"/>
    <s v="industrial composting"/>
    <n v="0.61702127659574479"/>
    <m/>
    <n v="6.0664224433399943"/>
    <n v="8.4302325581395361E-4"/>
    <n v="0.57597542350000008"/>
    <n v="4.9949281725000014E-9"/>
    <n v="5.1396077950000001E-2"/>
    <n v="1.0174812400000001E-3"/>
    <n v="5.115224740000001E-8"/>
    <n v="7.179105657500001E-9"/>
    <n v="2.8179751675000005E-10"/>
    <n v="7.3461219500000003E-3"/>
    <n v="4.0479535450000002E-5"/>
    <n v="1.9657177300000002E-3"/>
    <n v="3.1898533325000006E-2"/>
    <n v="7.3063248150000009"/>
    <n v="28.725062600000005"/>
    <n v="6.2769542275000006E-2"/>
    <n v="2.3402121300000003"/>
    <n v="1.2379918025000001E-6"/>
    <n v="1.4288165150000002E-2"/>
    <n v="5.1172914467499998E-10"/>
    <n v="1.0157250000000001E-3"/>
    <n v="2.5876481775000005E-5"/>
    <n v="1.0442418600000001E-10"/>
    <n v="5.9255291099999997E-11"/>
    <n v="3.2112150370000001E-11"/>
    <n v="1.8040359875000002E-5"/>
    <n v="3.8644939625000001E-6"/>
    <n v="7.3068617500000007E-6"/>
    <n v="4.9290955625000007E-5"/>
    <n v="3.6268664399999997E-2"/>
    <n v="2.0922296500000003E-2"/>
    <n v="3.7464766500000003E-3"/>
    <n v="0.22550168145000005"/>
    <n v="2.1701295370000001E-8"/>
    <n v="4.0592750000000002E-3"/>
    <n v="2.7695072500000001E-11"/>
    <n v="7.4675000000000013E-5"/>
    <n v="8.7000000000000014E-6"/>
    <n v="8.3952100000000012E-10"/>
    <n v="2.7365197500000002E-11"/>
    <n v="1.9455882500000004E-11"/>
    <n v="1.6022500000000003E-4"/>
    <n v="3.9000795000000006E-7"/>
    <n v="7.0181015000000006E-6"/>
    <n v="7.0615000000000012E-4"/>
    <n v="0.60719765000000003"/>
    <n v="3.8715725000000006E-2"/>
    <n v="8.3592500000000017E-4"/>
    <n v="2.4330275000000002E-2"/>
    <n v="7.9068500000000011E-9"/>
    <n v="7.7321921822578396E-2"/>
    <n v="2.2154586543180223E-7"/>
    <n v="8.0103985422736075E-5"/>
    <n v="1.5924719860658648E-3"/>
    <n v="5.2006273821058914E-2"/>
    <n v="1.5088079904863336E-3"/>
    <n v="3.8325081871528433E-4"/>
    <n v="3.2944737328939131E-3"/>
    <n v="1.0912382239855146E-4"/>
    <n v="8.0997044045436895E-3"/>
    <s v=""/>
    <n v="3.8685853440524078E-4"/>
    <n v="6.4095653786788859E-3"/>
    <n v="4.2801669557545409E-4"/>
    <n v="4.2768887174624457E-3"/>
    <n v="2.6481680796647543E-6"/>
    <n v="0.43981562714214961"/>
    <n v="0.15590033142423082"/>
    <n v="0.59571595856638049"/>
    <n v="9.1648609010212378E-4"/>
    <n v="0.59432286365000009"/>
    <n v="5.5343523896750017E-9"/>
    <n v="5.2486477950000006E-2"/>
    <n v="1.0520577217750001E-3"/>
    <n v="5.2096192586000012E-8"/>
    <n v="7.2657261461000013E-9"/>
    <n v="3.3336554962000009E-10"/>
    <n v="7.5243873098750002E-3"/>
    <n v="4.4734037362500005E-5"/>
    <n v="1.9800426932499999E-3"/>
    <n v="3.2653974280625012E-2"/>
    <n v="7.9497911294000003"/>
    <n v="28.784700621500004"/>
    <n v="6.7351943925000005E-2"/>
    <n v="2.5900440864500003"/>
    <n v="1.2675999478700001E-6"/>
    <n v="9.143428671538463E-4"/>
    <n v="8.5143882918076952E-12"/>
    <n v="8.0748427615384623E-5"/>
    <n v="1.6185503411923078E-6"/>
    <n v="8.0147988593846175E-11"/>
    <n v="1.1178040224769232E-11"/>
    <n v="5.1287007633846169E-13"/>
    <n v="1.1575980476730769E-5"/>
    <n v="6.8821595942307695E-8"/>
    <n v="3.0462195280769231E-6"/>
    <n v="5.0236883508653863E-5"/>
    <n v="1.2230447891384616E-2"/>
    <n v="4.4284154802307699E-2"/>
    <n v="1.0361837526923078E-4"/>
    <n v="3.9846832099230773E-3"/>
    <n v="1.9501537659538464E-9"/>
    <n v="2.160125825812316E-2"/>
    <n v="2.5419641812048748E-6"/>
    <n v="2.4710760041085429E-5"/>
    <n v="6.4019897832352085E-4"/>
    <n v="2.487866762523825E-2"/>
    <n v="1.8735603257897461E-3"/>
    <n v="1.9727822476448861E-5"/>
    <n v="1.8474692360754129E-3"/>
    <n v="1.9051827626549395E-3"/>
    <n v="2.4474677411082937E-3"/>
    <n v="1.3104817196413353E-3"/>
    <n v="1.4579383734194011E-2"/>
    <n v="0.56124240148332438"/>
    <n v="9.1486180527593997E-5"/>
    <n v="2.859086223866891E-3"/>
    <n v="1.4274033703831439E-3"/>
  </r>
  <r>
    <x v="7"/>
    <x v="3"/>
    <x v="1"/>
    <s v="Eggs"/>
    <n v="5.800000000000001E-2"/>
    <s v="Boiling (unspecified)"/>
    <s v="industrial composting"/>
    <n v="0.61702127659574479"/>
    <m/>
    <n v="2.7022484230769233"/>
    <n v="6.7441860465116289E-4"/>
    <n v="0.13350962644444445"/>
    <n v="2.5234698000000001E-9"/>
    <n v="1.6260263266666668E-2"/>
    <n v="4.9266749888888888E-4"/>
    <n v="1.5328325711111113E-8"/>
    <n v="1.989273688888889E-9"/>
    <n v="1.5906880866666666E-10"/>
    <n v="2.0586822244444444E-3"/>
    <n v="3.6953110155555559E-5"/>
    <n v="9.0504785333333343E-4"/>
    <n v="8.9081284888888907E-3"/>
    <n v="4.4202059066666672"/>
    <n v="11.580898022222222"/>
    <n v="5.566951231111112E-2"/>
    <n v="1.1593095422222224"/>
    <n v="4.9150861377777793E-7"/>
    <n v="1.1430532120000003E-2"/>
    <n v="4.0938331574000003E-10"/>
    <n v="8.1258000000000003E-4"/>
    <n v="2.0701185420000006E-5"/>
    <n v="8.3539348800000015E-11"/>
    <n v="4.7404232880000004E-11"/>
    <n v="2.5689720296000004E-11"/>
    <n v="1.4432287900000003E-5"/>
    <n v="3.0915951700000007E-6"/>
    <n v="5.8454894000000007E-6"/>
    <n v="3.9432764500000006E-5"/>
    <n v="2.9014931520000002E-2"/>
    <n v="1.6737837200000001E-2"/>
    <n v="2.9971813200000003E-3"/>
    <n v="0.18040134516000003"/>
    <n v="1.7361036296000002E-8"/>
    <n v="3.2474200000000004E-3"/>
    <n v="2.2156058000000003E-11"/>
    <n v="5.9740000000000014E-5"/>
    <n v="6.9600000000000011E-6"/>
    <n v="6.7161680000000012E-10"/>
    <n v="2.1892158000000003E-11"/>
    <n v="1.5564706000000005E-11"/>
    <n v="1.2818000000000004E-4"/>
    <n v="3.1200636000000008E-7"/>
    <n v="5.6144812000000006E-6"/>
    <n v="5.6492000000000011E-4"/>
    <n v="0.48575812000000007"/>
    <n v="3.0972580000000003E-2"/>
    <n v="6.6874000000000013E-4"/>
    <n v="1.9464220000000004E-2"/>
    <n v="6.3254800000000012E-9"/>
    <n v="1.9279332944500235E-2"/>
    <n v="1.182920816492475E-7"/>
    <n v="2.6147462238831337E-5"/>
    <n v="7.8760778630131698E-4"/>
    <n v="1.6055721542832118E-2"/>
    <n v="4.2748473075861508E-4"/>
    <n v="2.3029987320120576E-4"/>
    <n v="9.638136170588438E-4"/>
    <n v="9.8445812142496873E-5"/>
    <n v="3.7491325230603455E-3"/>
    <s v=""/>
    <n v="2.4014954556785768E-4"/>
    <n v="2.5893729810016596E-3"/>
    <n v="3.7707235683657884E-4"/>
    <n v="2.2443790483066173E-3"/>
    <n v="1.0763043186871679E-6"/>
    <n v="0.15673040853846157"/>
    <n v="4.7070154820207058E-2"/>
    <n v="0.20380056335866864"/>
    <n v="3.1353932824410561E-4"/>
    <n v="0.14818757856444445"/>
    <n v="2.9550091737400003E-9"/>
    <n v="1.7132583266666668E-2"/>
    <n v="5.2032868430888887E-4"/>
    <n v="1.6083481859911114E-8"/>
    <n v="2.0585700797688893E-9"/>
    <n v="2.0032323496266668E-10"/>
    <n v="2.2012945123444441E-3"/>
    <n v="4.0356711685555565E-5"/>
    <n v="9.1650782393333345E-4"/>
    <n v="9.5124812533888912E-3"/>
    <n v="4.934978958186667"/>
    <n v="11.628608439422223"/>
    <n v="5.9335433631111122E-2"/>
    <n v="1.3591751073822222"/>
    <n v="5.1519513007377802E-7"/>
    <n v="2.2798089009914532E-4"/>
    <n v="4.5461679596000007E-12"/>
    <n v="2.6357820410256412E-5"/>
    <n v="8.0050566816752133E-7"/>
    <n v="2.4743818246017098E-11"/>
    <n v="3.1670308919521375E-12"/>
    <n v="3.0818959225025641E-13"/>
    <n v="3.3866069420683758E-6"/>
    <n v="6.2087248747008565E-8"/>
    <n v="1.4100120368205131E-6"/>
    <n v="1.4634586543675218E-5"/>
    <n v="7.5922753202871803E-3"/>
    <n v="1.7890166829880344E-2"/>
    <n v="9.1285282509401727E-5"/>
    <n v="2.0910386267418805E-3"/>
    <n v="7.9260789242119697E-10"/>
    <n v="5.3548293771490925E-3"/>
    <n v="1.3559563503122253E-6"/>
    <n v="8.0596814201303474E-6"/>
    <n v="3.1600959860412099E-4"/>
    <n v="7.6048076141173281E-3"/>
    <n v="5.2943028294386821E-4"/>
    <n v="1.176488394902847E-5"/>
    <n v="5.3277745635461904E-4"/>
    <n v="1.7194083358818078E-3"/>
    <n v="1.1317445905854677E-3"/>
    <n v="3.761914020372357E-4"/>
    <n v="8.9716802911302945E-3"/>
    <n v="0.22661937667439155"/>
    <n v="8.0632493514946936E-5"/>
    <n v="1.497518892425994E-3"/>
    <n v="5.7879936125175178E-4"/>
  </r>
  <r>
    <x v="7"/>
    <x v="0"/>
    <x v="1"/>
    <s v="Flour"/>
    <n v="2.9000000000000005E-2"/>
    <s v="Boiling (unspecified)"/>
    <s v="industrial composting"/>
    <n v="0.61702127659574479"/>
    <m/>
    <n v="0"/>
    <n v="3.3720930232558144E-4"/>
    <n v="7.650869706666669E-3"/>
    <n v="1.2816433033333337E-10"/>
    <n v="1.7366527233333338E-3"/>
    <n v="2.5749838533333339E-5"/>
    <n v="6.9364246433333349E-10"/>
    <n v="5.9761807033333348E-11"/>
    <n v="9.8916071000000029E-12"/>
    <n v="9.1395822900000028E-5"/>
    <n v="1.5493185233333336E-6"/>
    <n v="6.1437026833333354E-5"/>
    <n v="3.864721540000001E-4"/>
    <n v="0.1297602051666667"/>
    <n v="0.81409322966666686"/>
    <n v="1.9862313633333337E-3"/>
    <n v="8.7263903866666687E-2"/>
    <n v="3.5026640800000005E-8"/>
    <n v="5.7152660600000016E-3"/>
    <n v="2.0469165787000002E-10"/>
    <n v="4.0629000000000001E-4"/>
    <n v="1.0350592710000003E-5"/>
    <n v="4.1769674400000007E-11"/>
    <n v="2.3702116440000002E-11"/>
    <n v="1.2844860148000002E-11"/>
    <n v="7.2161439500000015E-6"/>
    <n v="1.5457975850000003E-6"/>
    <n v="2.9227447000000004E-6"/>
    <n v="1.9716382250000003E-5"/>
    <n v="1.4507465760000001E-2"/>
    <n v="8.3689186000000006E-3"/>
    <n v="1.4985906600000001E-3"/>
    <n v="9.0200672580000016E-2"/>
    <n v="8.6805181480000009E-9"/>
    <n v="1.6237100000000002E-3"/>
    <n v="1.1078029000000002E-11"/>
    <n v="2.9870000000000007E-5"/>
    <n v="3.4800000000000006E-6"/>
    <n v="3.3580840000000006E-10"/>
    <n v="1.0946079000000002E-11"/>
    <n v="7.7823530000000024E-12"/>
    <n v="6.4090000000000018E-5"/>
    <n v="1.5600318000000004E-7"/>
    <n v="2.8072406000000003E-6"/>
    <n v="2.8246000000000006E-4"/>
    <n v="0.24287906000000004"/>
    <n v="1.5486290000000002E-2"/>
    <n v="3.3437000000000007E-4"/>
    <n v="9.7321100000000021E-3"/>
    <n v="3.1627400000000006E-9"/>
    <n v="1.9501919804742276E-3"/>
    <n v="1.3768035377527423E-8"/>
    <n v="3.3161104633851474E-6"/>
    <n v="5.991185335826528E-5"/>
    <n v="1.0693715969385292E-3"/>
    <n v="1.9605275955805247E-5"/>
    <n v="3.5085697546141651E-5"/>
    <n v="7.1237342524092649E-5"/>
    <n v="7.9307521684594227E-6"/>
    <n v="2.7475818873553453E-4"/>
    <s v=""/>
    <n v="1.8839616599760169E-5"/>
    <n v="1.865881938344852E-4"/>
    <n v="2.4270686996288741E-5"/>
    <n v="3.091141963175844E-4"/>
    <n v="9.7916831331343233E-8"/>
    <n v="0"/>
    <n v="4.0303331767792688E-3"/>
    <n v="4.0303331767792688E-3"/>
    <n v="6.200512579660414E-6"/>
    <n v="1.4989845766666671E-2"/>
    <n v="3.4393401720333336E-10"/>
    <n v="2.1728127233333339E-3"/>
    <n v="3.9580431243333344E-5"/>
    <n v="1.0712205387333336E-9"/>
    <n v="9.441000247333335E-11"/>
    <n v="3.0518820248000011E-11"/>
    <n v="1.6270196685000003E-4"/>
    <n v="3.2511192883333339E-6"/>
    <n v="6.7167012133333349E-5"/>
    <n v="6.8864853625000017E-4"/>
    <n v="0.38714673092666674"/>
    <n v="0.83794843826666687"/>
    <n v="3.8191920233333339E-3"/>
    <n v="0.1871966864466667"/>
    <n v="4.6869898948000005E-8"/>
    <n v="2.3061301179487188E-5"/>
    <n v="5.2912925723589747E-13"/>
    <n v="3.342788805128206E-6"/>
    <n v="6.0892971143589755E-8"/>
    <n v="1.6480315980512825E-12"/>
    <n v="1.4524615765128206E-13"/>
    <n v="4.6952031150769247E-14"/>
    <n v="2.5031071823076929E-7"/>
    <n v="5.0017219820512831E-9"/>
    <n v="1.0333386482051285E-7"/>
    <n v="1.0594592865384619E-6"/>
    <n v="5.9561035527179495E-4"/>
    <n v="1.2891514434871798E-3"/>
    <n v="5.8756800358974365E-6"/>
    <n v="2.8799490222564106E-4"/>
    <n v="7.2107536843076927E-11"/>
    <n v="5.2358888410057591E-4"/>
    <n v="1.5632205502631991E-7"/>
    <n v="1.018134439380856E-6"/>
    <n v="2.3348444444310386E-5"/>
    <n v="4.5294263409476776E-4"/>
    <n v="2.3297439850317289E-5"/>
    <n v="1.6669151160220805E-6"/>
    <n v="3.4200684717512972E-5"/>
    <n v="1.3637308999641745E-4"/>
    <n v="8.1805137384850316E-5"/>
    <n v="2.3490284533264768E-5"/>
    <n v="5.5566739687483891E-4"/>
    <n v="1.623098944619867E-2"/>
    <n v="5.0377264195515246E-6"/>
    <n v="2.0325872821689545E-4"/>
    <n v="5.153783475826903E-5"/>
  </r>
  <r>
    <x v="7"/>
    <x v="9"/>
    <x v="1"/>
    <s v="Apples"/>
    <n v="0.76859999999999995"/>
    <s v="Cooking (unspecified)"/>
    <s v="industrial composting"/>
    <n v="7.3798824749395087E-2"/>
    <m/>
    <n v="0.80430000000000001"/>
    <n v="8.937209302325581E-3"/>
    <n v="0.20921295586800001"/>
    <n v="1.29282168288E-8"/>
    <n v="3.3314654435999992E-2"/>
    <n v="8.3839405523999987E-4"/>
    <n v="1.2220425386399999E-8"/>
    <n v="4.2229343519999992E-9"/>
    <n v="1.98456455232E-10"/>
    <n v="8.9152481123999996E-4"/>
    <n v="2.36224280712E-5"/>
    <n v="3.7865547845999996E-4"/>
    <n v="3.4626395361599996E-3"/>
    <n v="5.4157794675599993"/>
    <n v="8.4082032048000013"/>
    <n v="0.27818392249199997"/>
    <n v="2.9128239856799998"/>
    <n v="1.2294274011600001E-6"/>
    <n v="0.20293585090800001"/>
    <n v="3.7834962510659993E-9"/>
    <n v="0.13825602419999999"/>
    <n v="4.5605418251399996E-4"/>
    <n v="2.65823835312E-9"/>
    <n v="1.599188143392E-9"/>
    <n v="3.8270019035640002E-10"/>
    <n v="9.0776723793E-4"/>
    <n v="1.94516159439E-4"/>
    <n v="1.7538757698000001E-4"/>
    <n v="1.2883185451499999E-3"/>
    <n v="0.66201532756799997"/>
    <n v="0.53100880517999993"/>
    <n v="0.103839330588"/>
    <n v="4.8479592622439993"/>
    <n v="3.4281123383640005E-7"/>
    <n v="4.3033913999999993E-2"/>
    <n v="2.9360596859999999E-10"/>
    <n v="7.9165799999999999E-4"/>
    <n v="9.2231999999999994E-5"/>
    <n v="8.9000805600000002E-9"/>
    <n v="2.9010883859999996E-10"/>
    <n v="2.062591902E-10"/>
    <n v="1.6986060000000001E-3"/>
    <n v="4.1346222119999999E-6"/>
    <n v="7.4401556039999995E-5"/>
    <n v="7.486164E-3"/>
    <n v="6.4371326039999994"/>
    <n v="0.41044008599999998"/>
    <n v="8.8619579999999996E-3"/>
    <n v="0.25793447399999997"/>
    <n v="8.3823515999999988E-8"/>
    <n v="5.9219668135731152E-2"/>
    <n v="6.8074055648587848E-7"/>
    <n v="2.630565174228626E-4"/>
    <n v="2.0989812503145796E-3"/>
    <n v="2.3737701850674368E-2"/>
    <n v="1.269272099028702E-3"/>
    <n v="9.0524580023124037E-4"/>
    <n v="1.531517819159533E-3"/>
    <n v="5.4221133820606712E-4"/>
    <n v="2.5707605219669949E-3"/>
    <s v=""/>
    <n v="6.0901052530924239E-4"/>
    <n v="2.0819117476707327E-3"/>
    <n v="2.4840470318433418E-3"/>
    <n v="1.3241150423975598E-2"/>
    <n v="3.4597121383436517E-6"/>
    <n v="0.61818498"/>
    <n v="0.11055867551422924"/>
    <n v="0.72874365551422926"/>
    <n v="1.1211440854065067E-3"/>
    <n v="0.45518272077600003"/>
    <n v="1.7005319048465999E-8"/>
    <n v="0.17236233663599998"/>
    <n v="1.3866802377539998E-3"/>
    <n v="2.3778744299519997E-8"/>
    <n v="6.1122313339919993E-9"/>
    <n v="7.8741583578840002E-10"/>
    <n v="3.4978980491699998E-3"/>
    <n v="2.2227320972219999E-4"/>
    <n v="6.2844461148000002E-4"/>
    <n v="1.223712208131E-2"/>
    <n v="12.514927399127998"/>
    <n v="9.3496520959799998"/>
    <n v="0.39088521107999996"/>
    <n v="8.0187177219240002"/>
    <n v="1.6560621509964E-6"/>
    <n v="7.0028110888615386E-4"/>
    <n v="2.6162029305332305E-11"/>
    <n v="2.651728255938461E-4"/>
    <n v="2.1333542119292305E-6"/>
    <n v="3.6582683537723074E-11"/>
    <n v="9.4034328215261529E-12"/>
    <n v="1.211408978136E-12"/>
    <n v="5.381381614107692E-6"/>
    <n v="3.4195878418799998E-7"/>
    <n v="9.6683786381538464E-7"/>
    <n v="1.8826341663553846E-5"/>
    <n v="1.925373446019692E-2"/>
    <n v="1.4384080147661538E-2"/>
    <n v="6.0136186319999989E-4"/>
    <n v="1.233648880296E-2"/>
    <n v="2.5477879246098463E-9"/>
    <n v="0.12654136899700935"/>
    <n v="6.4382840739231036E-5"/>
    <n v="6.7595377978480452E-4"/>
    <n v="6.6414984759859729E-3"/>
    <n v="6.2414442348095296E-2"/>
    <n v="1.2616581054292581E-2"/>
    <n v="3.0182013156685312E-4"/>
    <n v="3.9834939908426712E-3"/>
    <n v="7.804432254864517E-2"/>
    <n v="5.7904107553571537E-3"/>
    <n v="1.7943787377555141E-3"/>
    <n v="0.10350408957349211"/>
    <n v="1.4629569625710823"/>
    <n v="4.3667461257943432E-3"/>
    <n v="7.2061864941866283E-2"/>
    <n v="1.4896278852532677E-2"/>
  </r>
  <r>
    <x v="7"/>
    <x v="0"/>
    <x v="1"/>
    <s v="Sugar"/>
    <n v="8.5400000000000004E-2"/>
    <s v="Cooking (unspecified)"/>
    <s v="industrial composting"/>
    <n v="7.3798824749395101E-2"/>
    <m/>
    <s v=""/>
    <n v="9.9302325581395357E-4"/>
    <n v="6.3716940854000009E-2"/>
    <n v="1.0444374738000002E-9"/>
    <n v="8.4575662836000008E-3"/>
    <n v="2.8386706361999999E-4"/>
    <n v="1.1149060524000001E-8"/>
    <n v="-1.0086512870000002E-9"/>
    <n v="2.1855113672E-11"/>
    <n v="1.4172217962E-3"/>
    <n v="1.5029710822E-5"/>
    <n v="4.5301678547999999E-4"/>
    <n v="5.9938268404000012E-3"/>
    <n v="0.93186641338000009"/>
    <n v="2.7273899100000003"/>
    <n v="0.15372530334000001"/>
    <n v="0.82480960534000014"/>
    <n v="3.6750581672000003E-7"/>
    <n v="2.254842787866667E-2"/>
    <n v="4.2038847234066666E-10"/>
    <n v="1.5361780466666667E-2"/>
    <n v="5.0672686946000001E-5"/>
    <n v="2.9535981701333337E-10"/>
    <n v="1.7768757148800002E-10"/>
    <n v="4.252224337293334E-11"/>
    <n v="1.0086302643666667E-4"/>
    <n v="2.1612906604333336E-5"/>
    <n v="1.9487508553333337E-5"/>
    <n v="1.4314650501666667E-4"/>
    <n v="7.3557258618666674E-2"/>
    <n v="5.9000978353333337E-2"/>
    <n v="1.1537703398666669E-2"/>
    <n v="0.53866214024933334"/>
    <n v="3.8090137092933344E-8"/>
    <n v="4.7815460000000002E-3"/>
    <n v="3.2622885399999998E-11"/>
    <n v="8.7962000000000009E-5"/>
    <n v="1.0248000000000001E-5"/>
    <n v="9.8889784000000006E-10"/>
    <n v="3.2234315399999998E-11"/>
    <n v="2.2917687800000003E-11"/>
    <n v="1.8873400000000003E-4"/>
    <n v="4.5940246800000006E-7"/>
    <n v="8.2668395600000006E-6"/>
    <n v="8.317960000000001E-4"/>
    <n v="0.71523695600000003"/>
    <n v="4.5604454000000003E-2"/>
    <n v="9.8466200000000008E-4"/>
    <n v="2.8659386000000002E-2"/>
    <n v="9.3137239999999996E-9"/>
    <n v="1.1845282848300553E-2"/>
    <n v="5.9944429621511674E-8"/>
    <n v="3.6486935043585104E-5"/>
    <n v="5.2189611135466441E-4"/>
    <n v="1.2411858098050248E-2"/>
    <n v="-1.6586494961308369E-4"/>
    <n v="1.0035799273423483E-4"/>
    <n v="7.4731264439374364E-4"/>
    <n v="9.0506345241503765E-5"/>
    <n v="1.9666768204637474E-3"/>
    <s v=""/>
    <n v="8.37320425054494E-5"/>
    <n v="6.3060788915656504E-4"/>
    <n v="1.0564918200413594E-3"/>
    <n v="2.2987986811002056E-3"/>
    <n v="8.667960002479276E-7"/>
    <s v=""/>
    <n v="3.1625070019202645E-2"/>
    <n v="3.1625070019202645E-2"/>
    <n v="4.8653953875696376E-5"/>
    <n v="9.1046914732666684E-2"/>
    <n v="1.4974488315406667E-9"/>
    <n v="2.3907308750266667E-2"/>
    <n v="3.4478775056600002E-4"/>
    <n v="1.2433318181013333E-8"/>
    <n v="-7.9872940011200005E-10"/>
    <n v="8.7295044844933337E-11"/>
    <n v="1.7068188226366668E-3"/>
    <n v="3.7102019894333331E-5"/>
    <n v="4.8077113359333334E-4"/>
    <n v="6.968769345416668E-3"/>
    <n v="1.7206606279986667"/>
    <n v="2.8319953423533333"/>
    <n v="0.16624766873866667"/>
    <n v="1.3921311315893334"/>
    <n v="4.1490967781293335E-7"/>
    <n v="1.4007217651179491E-4"/>
    <n v="2.3037674331394872E-12"/>
    <n v="3.6780475000410258E-5"/>
    <n v="5.3044269317846159E-7"/>
    <n v="1.912818181694359E-11"/>
    <n v="-1.2288144617107694E-12"/>
    <n v="1.3430006899220515E-13"/>
    <n v="2.625875111748718E-6"/>
    <n v="5.7080030606666664E-8"/>
    <n v="7.3964789783589741E-7"/>
    <n v="1.0721183608333335E-5"/>
    <n v="2.6471701969210258E-3"/>
    <n v="4.3569159113128206E-3"/>
    <n v="2.5576564421333331E-4"/>
    <n v="2.1417402024451284E-3"/>
    <n v="6.3832258125066673E-10"/>
    <n v="2.6390898261482047E-2"/>
    <n v="5.6452823298148878E-6"/>
    <n v="9.3837031265003041E-5"/>
    <n v="1.7113236067076839E-3"/>
    <n v="4.6271639121276673E-2"/>
    <n v="-1.7889707327842317E-3"/>
    <n v="3.3436577481146334E-5"/>
    <n v="3.1708488359850594E-3"/>
    <n v="1.3103577651956995E-2"/>
    <n v="4.8960877138440172E-3"/>
    <n v="2.0971724422276031E-3"/>
    <n v="1.6714685206588083E-2"/>
    <n v="0.45501897542690861"/>
    <n v="1.8866522704573583E-3"/>
    <n v="1.2648974986212556E-2"/>
    <n v="3.8342717393958893E-3"/>
  </r>
  <r>
    <x v="7"/>
    <x v="11"/>
    <x v="1"/>
    <s v="Fish, anchovies"/>
    <n v="1E-10"/>
    <s v="Cooking (unspecified)"/>
    <s v="industrial composting"/>
    <n v="0"/>
    <m/>
    <s v=""/>
    <n v="1.1627906976744186E-12"/>
    <n v="3.3475749333333338E-10"/>
    <n v="2.0421201333333333E-16"/>
    <n v="2.9280773333333335E-11"/>
    <n v="3.9345990666666676E-12"/>
    <n v="4.024450666666667E-17"/>
    <n v="3.0562174666666669E-18"/>
    <n v="1.6410450666666666E-19"/>
    <n v="4.9771370666666669E-12"/>
    <n v="2.8031744000000003E-14"/>
    <n v="1.2725850933333333E-12"/>
    <n v="1.3665160000000002E-11"/>
    <n v="1.9885134933333334E-9"/>
    <n v="1.1052224666666667E-9"/>
    <n v="3.0798586666666665E-11"/>
    <n v="4.8783938666666675E-9"/>
    <n v="7.2508318666666674E-15"/>
    <n v="2.6403311333333336E-11"/>
    <n v="4.9225816433333331E-19"/>
    <n v="1.7988033333333333E-11"/>
    <n v="5.9335699000000001E-14"/>
    <n v="3.4585458666666674E-19"/>
    <n v="2.0806507200000003E-19"/>
    <n v="4.9791854066666671E-20"/>
    <n v="1.1810658833333334E-13"/>
    <n v="2.530785316666667E-14"/>
    <n v="2.2819096666666669E-14"/>
    <n v="1.6761885833333335E-13"/>
    <n v="8.6132621333333338E-11"/>
    <n v="6.9087796666666665E-11"/>
    <n v="1.3510191333333336E-11"/>
    <n v="6.3075192066666662E-10"/>
    <n v="4.4602034066666674E-17"/>
    <n v="5.5989999999999999E-12"/>
    <n v="3.8200100000000002E-20"/>
    <n v="1.0300000000000002E-13"/>
    <n v="1.2000000000000001E-14"/>
    <n v="1.15796E-18"/>
    <n v="3.7745099999999997E-20"/>
    <n v="2.6835700000000004E-20"/>
    <n v="2.2100000000000002E-13"/>
    <n v="5.3794200000000005E-16"/>
    <n v="9.6801399999999996E-15"/>
    <n v="9.7400000000000009E-13"/>
    <n v="8.3751400000000007E-10"/>
    <n v="5.3401E-11"/>
    <n v="1.153E-12"/>
    <n v="3.3559000000000003E-11"/>
    <n v="1.0906E-17"/>
    <n v="4.7715769792091732E-11"/>
    <n v="8.1960534615351735E-15"/>
    <n v="7.229805959337261E-14"/>
    <n v="6.0636776483788986E-12"/>
    <n v="4.1676263060610968E-11"/>
    <n v="6.8570237658918991E-13"/>
    <n v="2.7675552999472996E-13"/>
    <n v="2.3276612909167735E-12"/>
    <n v="1.3142840132339357E-13"/>
    <n v="5.3386713993783987E-12"/>
    <s v=""/>
    <n v="1.4171365958873599E-13"/>
    <n v="2.7337771241566528E-13"/>
    <n v="2.8890628630129585E-13"/>
    <n v="9.1525590985837628E-12"/>
    <n v="1.5263818949199942E-14"/>
    <s v=""/>
    <n v="1.1416824418817767E-10"/>
    <n v="1.1416824418817767E-10"/>
    <n v="1.7564345259719641E-13"/>
    <n v="3.6675980466666673E-10"/>
    <n v="2.0474247159766668E-16"/>
    <n v="4.7371806666666669E-11"/>
    <n v="4.0059347656666675E-12"/>
    <n v="4.1748321253333339E-17"/>
    <n v="3.3020276386666666E-18"/>
    <n v="2.4073206073333333E-19"/>
    <n v="5.3162436550000003E-12"/>
    <n v="5.3877539166666677E-14"/>
    <n v="1.30508433E-12"/>
    <n v="1.4806778858333336E-11"/>
    <n v="2.9121601146666667E-9"/>
    <n v="1.2277112633333333E-9"/>
    <n v="4.5461777999999996E-11"/>
    <n v="5.5427047873333334E-9"/>
    <n v="7.3063399007333349E-15"/>
    <n v="5.6424585333333347E-13"/>
    <n v="3.1498841784256411E-19"/>
    <n v="7.2879702564102573E-14"/>
    <n v="6.1629765625641037E-15"/>
    <n v="6.4228186543589748E-20"/>
    <n v="5.0800425210256409E-21"/>
    <n v="3.7035701651282049E-22"/>
    <n v="8.1788363923076935E-15"/>
    <n v="8.2888521794871808E-17"/>
    <n v="2.0078220461538463E-15"/>
    <n v="2.2779659782051288E-14"/>
    <n v="4.48024633025641E-12"/>
    <n v="1.8887865589743588E-12"/>
    <n v="6.9941196923076919E-14"/>
    <n v="8.5272381343589747E-12"/>
    <n v="1.1240522924205131E-17"/>
    <s v=""/>
    <s v=""/>
    <s v=""/>
    <s v=""/>
    <s v=""/>
    <s v=""/>
    <s v=""/>
    <s v=""/>
    <s v=""/>
    <s v=""/>
    <s v=""/>
    <s v=""/>
    <s v=""/>
    <s v=""/>
    <s v=""/>
    <s v="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4">
  <r>
    <x v="0"/>
    <x v="0"/>
    <x v="0"/>
    <s v="Rice"/>
    <n v="0.81920000000000004"/>
    <s v="Boiling (unspecified)"/>
    <s v="industrial composting"/>
    <n v="0.13768992873470484"/>
    <m/>
    <n v="0.54430000000000001"/>
    <n v="1.4894545454545455E-2"/>
    <n v="0.55022611114666664"/>
    <n v="8.4653252608000013E-9"/>
    <n v="2.752541218133334E-2"/>
    <n v="2.1066752819200001E-3"/>
    <n v="4.3985930922666675E-8"/>
    <n v="1.86575962112E-7"/>
    <n v="1.4497271808000002E-10"/>
    <n v="6.8862140416000002E-3"/>
    <n v="6.7373110613333333E-5"/>
    <n v="5.7393916586666672E-3"/>
    <n v="2.7972386816000002E-2"/>
    <n v="16.195645194240001"/>
    <n v="17.209840708266668"/>
    <n v="3.9041701205333332"/>
    <n v="3.0852227071999998"/>
    <n v="1.4448405981866668E-6"/>
    <n v="0.18875251097600002"/>
    <n v="6.3042086912000003E-9"/>
    <n v="9.7800028159999979E-3"/>
    <n v="3.9406550220800004E-4"/>
    <n v="1.8153140060160001E-9"/>
    <n v="6.9682547916800001E-10"/>
    <n v="4.0580141875200004E-10"/>
    <n v="3.2480669695999999E-4"/>
    <n v="1.7377527726080001E-5"/>
    <n v="9.3081026560000021E-5"/>
    <n v="7.3401569279999996E-4"/>
    <n v="0.40695336140800004"/>
    <n v="0.23577640959999999"/>
    <n v="4.2779639808000001E-2"/>
    <n v="2.9942392422400004"/>
    <n v="2.5494789980160005E-7"/>
    <n v="4.7112192000000004E-2"/>
    <n v="3.3851228160000003E-10"/>
    <n v="7.2089600000000006E-4"/>
    <n v="1.0649599999999999E-4"/>
    <n v="9.51959552E-9"/>
    <n v="3.1105925119999999E-10"/>
    <n v="2.2227435520000001E-10"/>
    <n v="1.8104320000000003E-3"/>
    <n v="2.9094952960000001E-6"/>
    <n v="7.9760752640000001E-5"/>
    <n v="7.9871999999999999E-3"/>
    <n v="6.8608655360000004"/>
    <n v="0.44611993599999999"/>
    <n v="9.3716480000000015E-3"/>
    <n v="0.295010304"/>
    <n v="9.1607040000000007E-8"/>
    <n v="0.10227109908198771"/>
    <n v="6.0479075818356925E-7"/>
    <n v="5.803512029731874E-5"/>
    <n v="3.9465054567151001E-3"/>
    <n v="5.5225355895940409E-2"/>
    <n v="3.8953850077854832E-2"/>
    <n v="8.8872850783650796E-4"/>
    <n v="3.9499480629770403E-3"/>
    <n v="2.1383736899819892E-4"/>
    <n v="2.4185005394392712E-2"/>
    <s v=""/>
    <n v="1.1417962035500694E-3"/>
    <n v="3.9840003859284165E-3"/>
    <n v="2.5142134245128012E-2"/>
    <n v="1.0526040310720111E-2"/>
    <n v="3.7424397892456486E-6"/>
    <n v="0.44589056000000005"/>
    <n v="0.24630567794848113"/>
    <n v="0.69219623794848117"/>
    <n v="4.7366476528554061E-4"/>
    <n v="0.78609081412266668"/>
    <n v="1.5108046233600004E-8"/>
    <n v="3.8026310997333335E-2"/>
    <n v="2.6072367841280001E-3"/>
    <n v="5.5320840448682674E-8"/>
    <n v="1.8758384684236798E-7"/>
    <n v="7.7304849203200012E-10"/>
    <n v="9.0214527385600006E-3"/>
    <n v="8.7660133635413334E-5"/>
    <n v="5.9122334378666668E-3"/>
    <n v="3.6693602508800001E-2"/>
    <n v="23.463464091648"/>
    <n v="17.891737053866667"/>
    <n v="3.9563214083413332"/>
    <n v="6.3744722534400005"/>
    <n v="1.7913955379882669E-6"/>
    <n v="1.5117131040820514E-3"/>
    <n v="2.905393506461539E-11"/>
    <n v="7.312752114871795E-5"/>
    <n v="5.0139168925538463E-6"/>
    <n v="1.0638623163208206E-10"/>
    <n v="3.6073816700455381E-10"/>
    <n v="1.4866317154461541E-12"/>
    <n v="1.7348947574153847E-5"/>
    <n v="1.6857718006810257E-7"/>
    <n v="1.1369679688205128E-5"/>
    <n v="7.0564620209230772E-5"/>
    <n v="4.5122046330092307E-2"/>
    <n v="3.440718664205128E-2"/>
    <n v="7.60831040065641E-3"/>
    <n v="1.2258600487384617E-2"/>
    <n v="3.4449914192082056E-9"/>
    <n v="8.5910389888999322E-2"/>
    <n v="2.1562293425143288E-5"/>
    <n v="5.5721819483663644E-5"/>
    <n v="4.8560687972515242E-3"/>
    <n v="7.1592130794211548E-2"/>
    <n v="0.15297256927709049"/>
    <n v="1.1129075227369406E-4"/>
    <n v="5.8404001638701821E-3"/>
    <n v="1.150710556643539E-2"/>
    <n v="2.2873155092920618E-2"/>
    <n v="3.8144925830423874E-3"/>
    <n v="0.10483597701494637"/>
    <n v="1.0800636680916975"/>
    <n v="1.7041278912852623E-2"/>
    <n v="2.1442064444014457E-2"/>
    <n v="6.1126980794028521E-3"/>
  </r>
  <r>
    <x v="0"/>
    <x v="1"/>
    <x v="0"/>
    <s v="Broth"/>
    <n v="0.15359999999999999"/>
    <s v="Boiling (unspecified)"/>
    <s v="industrial composting"/>
    <n v="0.13768992873470484"/>
    <m/>
    <s v=""/>
    <n v="2.7927272727272727E-3"/>
    <n v="2.4865011565714287E-2"/>
    <n v="3.5504534674285712E-10"/>
    <n v="1.735770448457143E-2"/>
    <n v="7.1915535360000002E-5"/>
    <n v="1.1535734784E-9"/>
    <n v="4.0327346468571425E-10"/>
    <n v="1.7709802642285717E-11"/>
    <n v="1.2657647615999998E-4"/>
    <n v="6.2713596342857141E-6"/>
    <n v="4.7049275245714292E-5"/>
    <n v="3.7143859200000005E-4"/>
    <n v="0.1607070851657143"/>
    <n v="0.38463805439999998"/>
    <n v="1.1783779693714285E-2"/>
    <n v="0.50971789165714287"/>
    <n v="2.1951882239999997E-7"/>
    <n v="3.5391095807999998E-2"/>
    <n v="1.1820391295999999E-9"/>
    <n v="1.8337505279999995E-3"/>
    <n v="7.3887281663999991E-5"/>
    <n v="3.40371376128E-10"/>
    <n v="1.3065477734399998E-10"/>
    <n v="7.6087766015999995E-11"/>
    <n v="6.0901255679999991E-5"/>
    <n v="3.2582864486399996E-6"/>
    <n v="1.745269248E-5"/>
    <n v="1.3762794239999997E-4"/>
    <n v="7.6303755263999989E-2"/>
    <n v="4.4208076799999996E-2"/>
    <n v="8.0211824639999981E-3"/>
    <n v="0.56141985791999993"/>
    <n v="4.78027312128E-8"/>
    <n v="8.8335359999999995E-3"/>
    <n v="6.3471052800000002E-11"/>
    <n v="1.3516799999999999E-4"/>
    <n v="1.9967999999999996E-5"/>
    <n v="1.7849241599999998E-9"/>
    <n v="5.8323609599999989E-11"/>
    <n v="4.1676441599999993E-11"/>
    <n v="3.3945599999999997E-4"/>
    <n v="5.4553036799999995E-7"/>
    <n v="1.4955141119999999E-5"/>
    <n v="1.4976E-3"/>
    <n v="1.286412288"/>
    <n v="8.3647487999999992E-2"/>
    <n v="1.757184E-3"/>
    <n v="5.5314431999999997E-2"/>
    <n v="1.7176319999999997E-8"/>
    <n v="8.9886227342553908E-3"/>
    <n v="6.407189765096142E-8"/>
    <n v="2.9495969029290473E-5"/>
    <n v="2.5092290732164592E-4"/>
    <n v="3.2732096402521677E-3"/>
    <n v="1.2298761447249024E-4"/>
    <n v="1.5574652331446518E-4"/>
    <n v="2.3071238454782357E-4"/>
    <n v="2.4577297970125406E-5"/>
    <n v="3.2503293827143814E-4"/>
    <s v=""/>
    <n v="7.4133927439153541E-5"/>
    <n v="1.1411830894515598E-4"/>
    <n v="1.3702586755649966E-4"/>
    <n v="1.8600882708338577E-3"/>
    <n v="5.943501251320499E-7"/>
    <s v=""/>
    <n v="1.5262299867960847E-2"/>
    <n v="1.5262299867960847E-2"/>
    <n v="2.9350576669155477E-5"/>
    <n v="6.9089643373714288E-2"/>
    <n v="1.6005555291428571E-9"/>
    <n v="1.9326623012571431E-2"/>
    <n v="1.6577081702399998E-4"/>
    <n v="3.2788690145280001E-9"/>
    <n v="5.9225185162971421E-10"/>
    <n v="1.354740102582857E-10"/>
    <n v="5.2693373183999989E-4"/>
    <n v="1.0075176450925713E-5"/>
    <n v="7.9457108845714297E-5"/>
    <n v="2.0066665343999998E-3"/>
    <n v="1.5234231284297142"/>
    <n v="0.51249361920000003"/>
    <n v="2.156214615771428E-2"/>
    <n v="1.1264521815771429"/>
    <n v="2.8449787361279996E-7"/>
    <n v="1.328646987956044E-4"/>
    <n v="3.0779914021978022E-12"/>
    <n v="3.7166582716483522E-5"/>
    <n v="3.187900327384615E-7"/>
    <n v="6.3055173356307694E-12"/>
    <n v="1.1389458685186812E-12"/>
    <n v="2.6052694280439559E-13"/>
    <n v="1.0133340996923074E-6"/>
    <n v="1.9375339328703297E-8"/>
    <n v="1.5280213239560441E-7"/>
    <n v="3.8589741046153846E-6"/>
    <n v="2.9296598623648347E-3"/>
    <n v="9.8556465230769242E-4"/>
    <n v="4.1465665687912078E-5"/>
    <n v="2.1662541953406593E-3"/>
    <n v="5.4711129540923072E-10"/>
    <n v="7.0843218899413786E-3"/>
    <n v="2.2496748879806404E-6"/>
    <n v="2.8617274243629244E-5"/>
    <n v="2.8678482222716184E-4"/>
    <n v="2.6436920483688784E-3"/>
    <n v="4.4259434244804625E-4"/>
    <n v="1.9053722765955479E-5"/>
    <n v="1.8336039452640423E-4"/>
    <n v="1.2979609006056791E-3"/>
    <n v="2.6054163086363497E-4"/>
    <n v="9.1537986154096115E-5"/>
    <n v="2.4742561321170892E-3"/>
    <n v="2.7167389693315998E-2"/>
    <n v="8.6525882463285364E-5"/>
    <n v="3.7794776208342293E-3"/>
    <n v="9.6269021341695272E-4"/>
  </r>
  <r>
    <x v="0"/>
    <x v="2"/>
    <x v="0"/>
    <s v="Butter"/>
    <n v="5.1200000000000002E-2"/>
    <s v="Raw"/>
    <s v="industrial composting"/>
    <n v="0.13768992873470484"/>
    <m/>
    <n v="5.7575902499999998"/>
    <n v="9.3090909090909097E-4"/>
    <n v="0.40675781632000002"/>
    <n v="3.5274527232000003E-9"/>
    <n v="3.6296264703999999E-2"/>
    <n v="7.1855226880000007E-4"/>
    <n v="3.6124069888000005E-8"/>
    <n v="5.0699339264E-9"/>
    <n v="1.9900734976000003E-10"/>
    <n v="5.1878819840000005E-3"/>
    <n v="2.8586927103999999E-5"/>
    <n v="1.3882034176000001E-3"/>
    <n v="2.2526964223999999E-2"/>
    <n v="5.1597769728000005"/>
    <n v="20.285837312000002"/>
    <n v="4.4328283648000004E-2"/>
    <n v="1.6526739455999999"/>
    <n v="8.7427834880000002E-7"/>
    <n v="0"/>
    <n v="0"/>
    <n v="0"/>
    <n v="0"/>
    <n v="0"/>
    <n v="0"/>
    <n v="0"/>
    <n v="0"/>
    <n v="0"/>
    <n v="0"/>
    <n v="0"/>
    <n v="0"/>
    <n v="0"/>
    <n v="0"/>
    <n v="0"/>
    <n v="0"/>
    <n v="2.9445120000000003E-3"/>
    <n v="2.1157017600000002E-11"/>
    <n v="4.5056000000000004E-5"/>
    <n v="6.6559999999999995E-6"/>
    <n v="5.9497472E-10"/>
    <n v="1.9441203199999999E-11"/>
    <n v="1.38921472E-11"/>
    <n v="1.1315200000000002E-4"/>
    <n v="1.8184345600000001E-7"/>
    <n v="4.9850470400000001E-6"/>
    <n v="4.9919999999999999E-4"/>
    <n v="0.42880409600000002"/>
    <n v="2.7882496E-2"/>
    <n v="5.8572800000000009E-4"/>
    <n v="1.8438144E-2"/>
    <n v="5.7254400000000004E-9"/>
    <n v="5.3302629493896275E-2"/>
    <n v="1.4205452792850205E-7"/>
    <n v="5.546351627345558E-5"/>
    <n v="1.09772860198094E-3"/>
    <n v="3.6655667017871554E-2"/>
    <n v="1.0568647520860211E-3"/>
    <n v="2.4475806395411959E-4"/>
    <n v="2.321001896665537E-3"/>
    <n v="7.0178289157638187E-5"/>
    <n v="5.699076480458142E-3"/>
    <s v=""/>
    <n v="2.7195560820275486E-4"/>
    <n v="4.5233096882129507E-3"/>
    <n v="2.8542527105114161E-4"/>
    <n v="2.7594744348237968E-3"/>
    <n v="1.8384332907239914E-6"/>
    <n v="0.29478862080000001"/>
    <n v="0.10264643712199484"/>
    <n v="0.39743505792199485"/>
    <n v="1.9739699446537468E-4"/>
    <n v="0.40970232832000003"/>
    <n v="3.5486097408000002E-9"/>
    <n v="3.6341320704000001E-2"/>
    <n v="7.2520826880000003E-4"/>
    <n v="3.6719044608000005E-8"/>
    <n v="5.0893751296000003E-9"/>
    <n v="2.1289949696000002E-10"/>
    <n v="5.3010339840000005E-3"/>
    <n v="2.876877056E-5"/>
    <n v="1.3931884646400002E-3"/>
    <n v="2.3026164224000001E-2"/>
    <n v="5.5885810688000008"/>
    <n v="20.313719808000002"/>
    <n v="4.4914011648000005E-2"/>
    <n v="1.6711120896"/>
    <n v="8.8000378879999998E-7"/>
    <n v="7.8788909292307695E-4"/>
    <n v="6.8242495015384617E-12"/>
    <n v="6.9887155200000004E-5"/>
    <n v="1.3946312861538461E-6"/>
    <n v="7.0613547323076935E-11"/>
    <n v="9.7872598646153855E-12"/>
    <n v="4.0942210953846156E-13"/>
    <n v="1.0194296123076924E-5"/>
    <n v="5.5324558769230766E-8"/>
    <n v="2.679208585846154E-6"/>
    <n v="4.4281085046153847E-5"/>
    <n v="1.0747271286153848E-2"/>
    <n v="3.9064845784615387E-2"/>
    <n v="8.6373099323076939E-5"/>
    <n v="3.2136770953846154E-3"/>
    <n v="1.6923149784615383E-9"/>
    <n v="4.6923101571599957E-2"/>
    <n v="5.1378270607822159E-6"/>
    <n v="5.4079860021110901E-5"/>
    <n v="1.3889575479685134E-3"/>
    <n v="5.5019193710543743E-2"/>
    <n v="4.1425819999836629E-3"/>
    <n v="3.846123205081692E-5"/>
    <n v="4.073603433389127E-3"/>
    <n v="3.8665423753540041E-3"/>
    <n v="5.4365597635726778E-3"/>
    <n v="2.8917219731428691E-3"/>
    <n v="3.1179777048919145E-2"/>
    <n v="1.2517329137920437"/>
    <n v="1.916765388289005E-4"/>
    <n v="5.7991343602693127E-3"/>
    <n v="3.1236934214900268E-3"/>
  </r>
  <r>
    <x v="1"/>
    <x v="0"/>
    <x v="0"/>
    <s v="Pasta"/>
    <n v="1.1798999999999999"/>
    <s v="Boiling (unspecified)"/>
    <s v="industrial composting"/>
    <n v="0.20779655345491047"/>
    <m/>
    <n v="4.0569082692307692"/>
    <n v="1.815230769230769E-2"/>
    <n v="1.1674801956149998"/>
    <n v="1.8405655366500001E-8"/>
    <n v="0.1159709492205"/>
    <n v="5.2996895167049998E-3"/>
    <n v="9.2632509522E-8"/>
    <n v="4.0427377990649997E-8"/>
    <n v="8.8005608365499997E-10"/>
    <n v="1.234522349595E-2"/>
    <n v="4.2415518929850001E-4"/>
    <n v="1.052925474465E-2"/>
    <n v="4.8139302912300001E-2"/>
    <n v="8.3187964574999995"/>
    <n v="129.1179967695"/>
    <n v="0.5803394254244999"/>
    <n v="13.6998578367"/>
    <n v="5.6534663670749995E-6"/>
    <n v="0.271861679322"/>
    <n v="9.079999798275E-9"/>
    <n v="1.4086212551999997E-2"/>
    <n v="5.6757554450100002E-4"/>
    <n v="2.6146105904519999E-9"/>
    <n v="1.0036430454959999E-9"/>
    <n v="5.8447887449399996E-10"/>
    <n v="4.6782155974499996E-4"/>
    <n v="2.5028985551759999E-5"/>
    <n v="1.3406531157000002E-4"/>
    <n v="1.0572083934749998E-3"/>
    <n v="0.58613802627599998"/>
    <n v="0.33959055869999999"/>
    <n v="6.1615841075999989E-2"/>
    <n v="4.3126255882799995"/>
    <n v="3.6720340207019998E-7"/>
    <n v="6.7856049000000002E-2"/>
    <n v="4.8756181769999997E-10"/>
    <n v="1.038312E-3"/>
    <n v="1.5338699999999997E-4"/>
    <n v="1.3711145939999999E-8"/>
    <n v="4.4802100889999994E-10"/>
    <n v="3.2014344689999999E-10"/>
    <n v="2.6075790000000001E-3"/>
    <n v="4.190568237E-6"/>
    <n v="1.1488001958E-4"/>
    <n v="1.1504024999999999E-2"/>
    <n v="9.8817568920000003"/>
    <n v="0.64254994199999993"/>
    <n v="1.3498056E-2"/>
    <n v="0.424905588"/>
    <n v="1.3194231749999999E-7"/>
    <n v="0.19608776167568048"/>
    <n v="1.1197968847910576E-6"/>
    <n v="2.0007572102785797E-4"/>
    <n v="9.113302005087847E-3"/>
    <n v="0.10877020254478997"/>
    <n v="8.6966439418302913E-3"/>
    <n v="2.0517400812956775E-3"/>
    <n v="6.7517578248059576E-3"/>
    <n v="1.1059584124663983E-3"/>
    <n v="4.409007690824971E-2"/>
    <s v=""/>
    <n v="9.1421167847774714E-4"/>
    <n v="2.8969741480847459E-2"/>
    <n v="4.1653581003247399E-3"/>
    <n v="3.0445296843252194E-2"/>
    <n v="1.2853543392606967E-5"/>
    <n v="4.7867460668653843"/>
    <n v="0.39728602365016408"/>
    <n v="5.1840320905155481"/>
    <n v="7.6401158394262319E-4"/>
    <n v="1.5071979239369999"/>
    <n v="2.7973216982475002E-8"/>
    <n v="0.1310954737725"/>
    <n v="6.0206520612059991E-3"/>
    <n v="1.08958266052452E-7"/>
    <n v="4.1879042045046E-8"/>
    <n v="1.784678405049E-9"/>
    <n v="1.5420624055695002E-2"/>
    <n v="4.5337474308726E-4"/>
    <n v="1.07782000758E-2"/>
    <n v="6.0700536305775002E-2"/>
    <n v="18.786691375776002"/>
    <n v="130.10013727019998"/>
    <n v="0.65545332250049992"/>
    <n v="18.437389012979999"/>
    <n v="6.1526120866451996E-6"/>
    <n v="2.8984575460326923E-3"/>
    <n v="5.379464804322116E-11"/>
    <n v="2.5210668033173077E-4"/>
    <n v="1.1578177040780768E-5"/>
    <n v="2.0953512702394615E-10"/>
    <n v="8.0536619317396148E-11"/>
    <n v="3.4320738558634614E-12"/>
    <n v="2.9655046260951927E-5"/>
    <n v="8.7187450593703848E-7"/>
    <n v="2.0727307838076922E-5"/>
    <n v="1.1673180058802885E-4"/>
    <n v="3.6128252645723079E-2"/>
    <n v="0.25019257167346148"/>
    <n v="1.2604871586548076E-3"/>
    <n v="3.5456517332653842E-2"/>
    <n v="1.1831946320471538E-8"/>
    <n v="0.11098894470324609"/>
    <n v="2.6602814736046627E-5"/>
    <n v="1.2859301620459431E-4"/>
    <n v="7.5462200313985593E-3"/>
    <n v="9.8775675363253462E-2"/>
    <n v="2.2470039065641163E-2"/>
    <n v="1.942028638200673E-4"/>
    <n v="6.9277236240525997E-3"/>
    <n v="4.029994702829684E-2"/>
    <n v="2.7719399093476475E-2"/>
    <n v="4.3745655549946236E-3"/>
    <n v="4.3381939338386952E-2"/>
    <n v="5.2975563526736584"/>
    <n v="1.8439987604589605E-3"/>
    <n v="4.202139100364987E-2"/>
    <n v="1.4305699991253936E-2"/>
  </r>
  <r>
    <x v="1"/>
    <x v="3"/>
    <x v="0"/>
    <s v="Oil, olive"/>
    <n v="6.2100000000000002E-2"/>
    <s v="Raw"/>
    <s v="industrial composting"/>
    <n v="0.20779655345491049"/>
    <m/>
    <n v="8.5797892143076933"/>
    <n v="9.5538461538461543E-4"/>
    <n v="0.101001303"/>
    <n v="6.2348853329999999E-9"/>
    <n v="1.7189386811999999E-2"/>
    <n v="8.9390931749999995E-4"/>
    <n v="2.1670348310999998E-8"/>
    <n v="1.4949054792E-8"/>
    <n v="1.5574571324999999E-10"/>
    <n v="2.8478589903E-3"/>
    <n v="4.1607567594000002E-5"/>
    <n v="1.2833127081000001E-3"/>
    <n v="1.1541494277E-2"/>
    <n v="4.4969319422999998"/>
    <n v="38.553443639999998"/>
    <n v="1.3772697596999999"/>
    <n v="2.0749989051000002"/>
    <n v="1.0241558082E-6"/>
    <n v="0"/>
    <n v="0"/>
    <n v="0"/>
    <n v="0"/>
    <n v="0"/>
    <n v="0"/>
    <n v="0"/>
    <n v="0"/>
    <n v="0"/>
    <n v="0"/>
    <n v="0"/>
    <n v="0"/>
    <n v="0"/>
    <n v="0"/>
    <n v="0"/>
    <n v="0"/>
    <n v="3.5713710000000003E-3"/>
    <n v="2.5661148300000002E-11"/>
    <n v="5.4648000000000003E-5"/>
    <n v="8.0729999999999988E-6"/>
    <n v="7.2163926000000001E-10"/>
    <n v="2.3580053099999999E-11"/>
    <n v="1.68496551E-11"/>
    <n v="1.3724100000000002E-4"/>
    <n v="2.2055622300000002E-7"/>
    <n v="6.0463168200000005E-6"/>
    <n v="6.0547500000000007E-4"/>
    <n v="0.52009246800000009"/>
    <n v="3.3818417999999996E-2"/>
    <n v="7.1042400000000008E-4"/>
    <n v="2.2363451999999999E-2"/>
    <n v="6.9443325000000001E-9"/>
    <n v="1.3604995900961541E-2"/>
    <n v="2.5061616800246484E-7"/>
    <n v="2.6317557724591068E-5"/>
    <n v="1.3653068104686277E-3"/>
    <n v="2.2353338683873805E-2"/>
    <n v="3.10923239311008E-3"/>
    <n v="1.9842277134516213E-4"/>
    <n v="1.3069945901374128E-3"/>
    <n v="1.0203516212237186E-4"/>
    <n v="5.274344340546043E-3"/>
    <s v=""/>
    <n v="2.4414210120140103E-4"/>
    <n v="8.5923276464522635E-3"/>
    <n v="8.7569636513016372E-3"/>
    <n v="3.463333094768384E-3"/>
    <n v="2.1540916628529307E-6"/>
    <n v="0.53280491020850773"/>
    <n v="6.3125815071298136E-2"/>
    <n v="0.59593072527980584"/>
    <n v="1.2139579821403488E-4"/>
    <n v="0.104572674"/>
    <n v="6.2605464812999998E-9"/>
    <n v="1.7244034812E-2"/>
    <n v="9.0198231749999999E-4"/>
    <n v="2.2391987571E-8"/>
    <n v="1.4972634845099998E-8"/>
    <n v="1.7259536834999999E-10"/>
    <n v="2.9850999903000002E-3"/>
    <n v="4.1828123817000001E-5"/>
    <n v="1.28935902492E-3"/>
    <n v="1.2146969277E-2"/>
    <n v="5.0170244102999995"/>
    <n v="38.587262058"/>
    <n v="1.3779801836999999"/>
    <n v="2.0973623571000002"/>
    <n v="1.0311001406999999E-6"/>
    <n v="2.0110129615384615E-4"/>
    <n v="1.2039512464038461E-11"/>
    <n v="3.3161605407692311E-5"/>
    <n v="1.7345813798076923E-6"/>
    <n v="4.3061514559615381E-11"/>
    <n v="2.8793528548269229E-11"/>
    <n v="3.3191416990384615E-13"/>
    <n v="5.7405769044230775E-6"/>
    <n v="8.0438699648076928E-8"/>
    <n v="2.4795365863846153E-6"/>
    <n v="2.3359556301923077E-5"/>
    <n v="9.6481238659615366E-3"/>
    <n v="7.4206273188461541E-2"/>
    <n v="2.6499618917307688E-3"/>
    <n v="4.0333891482692312E-3"/>
    <n v="1.9828848859615381E-9"/>
    <n v="7.7694149455780374E-3"/>
    <n v="6.0176003596915659E-6"/>
    <n v="1.6978934424219586E-5"/>
    <n v="1.1456411247752058E-3"/>
    <n v="2.1971432492806975E-2"/>
    <n v="8.0920669522965959E-3"/>
    <n v="2.0199229869767573E-5"/>
    <n v="1.4920935171039737E-3"/>
    <n v="3.7298327918367609E-3"/>
    <n v="3.3317905003380057E-3"/>
    <n v="9.8938500050085171E-4"/>
    <n v="1.8230339143860529E-2"/>
    <n v="1.576313936975464"/>
    <n v="3.9393813054752203E-3"/>
    <n v="4.8279482204037867E-3"/>
    <n v="2.4258760093573187E-3"/>
  </r>
  <r>
    <x v="2"/>
    <x v="0"/>
    <x v="0"/>
    <s v="Pasta"/>
    <n v="3.0172999999999996"/>
    <s v="Boiling (unspecified)"/>
    <s v="industrial composting"/>
    <n v="0.23780737704918029"/>
    <m/>
    <n v="4.0569082692307692"/>
    <n v="4.5034328358208947E-2"/>
    <n v="2.9855394476049995"/>
    <n v="4.7067873495499998E-8"/>
    <n v="0.29656678115349994"/>
    <n v="1.3552634273034998E-2"/>
    <n v="2.3688454189399997E-7"/>
    <n v="1.0338293720754998E-7"/>
    <n v="2.2505239606849999E-9"/>
    <n v="3.1569830370649997E-2"/>
    <n v="1.0846711184595E-3"/>
    <n v="2.6925943165549998E-2"/>
    <n v="0.12310426195209999"/>
    <n v="21.273247352499997"/>
    <n v="330.18707657649992"/>
    <n v="1.4840733522614997"/>
    <n v="35.033969870900002"/>
    <n v="1.4457330341024997E-5"/>
    <n v="0.695218446494"/>
    <n v="2.3219835063424999E-8"/>
    <n v="3.6021975703999988E-2"/>
    <n v="1.451432909927E-3"/>
    <n v="6.6862145390039994E-9"/>
    <n v="2.5665667947919997E-9"/>
    <n v="1.4946589609379999E-9"/>
    <n v="1.1963369711149999E-3"/>
    <n v="6.4005388681519988E-5"/>
    <n v="3.4283860039000002E-4"/>
    <n v="2.7035468138249994E-3"/>
    <n v="1.4989018278519999"/>
    <n v="0.8684181648999999"/>
    <n v="0.15756714745199996"/>
    <n v="11.028464435559998"/>
    <n v="9.3903112557539993E-7"/>
    <n v="0.17352492299999997"/>
    <n v="1.2468177579E-9"/>
    <n v="2.6552239999999999E-3"/>
    <n v="3.922489999999999E-4"/>
    <n v="3.5062836379999999E-8"/>
    <n v="1.1457020002999999E-9"/>
    <n v="8.1868702629999992E-10"/>
    <n v="6.668233E-3"/>
    <n v="1.0716333198999999E-5"/>
    <n v="2.9377700065999994E-4"/>
    <n v="2.9418674999999995E-2"/>
    <n v="25.270128883999998"/>
    <n v="1.6431612339999997"/>
    <n v="3.4517911999999998E-2"/>
    <n v="1.0865900759999998"/>
    <n v="3.3740957249999993E-7"/>
    <n v="0.50144554903299488"/>
    <n v="2.8636012717010405E-6"/>
    <n v="5.1164376053678762E-4"/>
    <n v="2.330499715225999E-2"/>
    <n v="0.27815266729247795"/>
    <n v="2.2239498063975367E-2"/>
    <n v="5.2468135836032277E-3"/>
    <n v="1.72659368461624E-2"/>
    <n v="2.8282128298456341E-3"/>
    <n v="0.11274937626515963"/>
    <s v=""/>
    <n v="2.3378683765326778E-3"/>
    <n v="7.408288920261126E-2"/>
    <n v="1.0651864561496598E-2"/>
    <n v="7.785625405978884E-2"/>
    <n v="3.2869731738717687E-5"/>
    <n v="12.240909320749999"/>
    <n v="1.015959928095296"/>
    <n v="13.256869248845295"/>
    <n v="1.9537690924909539E-3"/>
    <n v="3.8542828170989996"/>
    <n v="7.1534526316824997E-8"/>
    <n v="0.33524398085749996"/>
    <n v="1.5396316182962E-2"/>
    <n v="2.7863359281300399E-7"/>
    <n v="1.0709520600264199E-7"/>
    <n v="4.5638699479229994E-9"/>
    <n v="3.9434400341765E-2"/>
    <n v="1.15939284034002E-3"/>
    <n v="2.7562558766599996E-2"/>
    <n v="0.15522648376592499"/>
    <n v="48.04227806435199"/>
    <n v="332.6986559753999"/>
    <n v="1.6761584117134998"/>
    <n v="47.149024382459999"/>
    <n v="1.5733771039100399E-5"/>
    <n v="7.4120823405749992E-3"/>
    <n v="1.37566396763125E-10"/>
    <n v="6.4469996318749991E-4"/>
    <n v="2.9608300351850001E-5"/>
    <n v="5.3583383233269999E-10"/>
    <n v="2.0595231923584997E-10"/>
    <n v="8.7766729767749992E-12"/>
    <n v="7.5835385272624996E-5"/>
    <n v="2.2296016160384999E-6"/>
    <n v="5.3004920704999995E-5"/>
    <n v="2.9851246878062496E-4"/>
    <n v="9.2388996277599986E-2"/>
    <n v="0.63980510764499976"/>
    <n v="3.2233815609874995E-3"/>
    <n v="9.0671200735500002E-2"/>
    <n v="3.025725199827E-8"/>
    <n v="0.24835567860590196"/>
    <n v="5.9476333450098673E-5"/>
    <n v="2.8741376274515901E-4"/>
    <n v="1.6875417786744895E-2"/>
    <n v="0.22164310965412112"/>
    <n v="5.0226248125173872E-2"/>
    <n v="4.3667539928620737E-4"/>
    <n v="1.5570919834572922E-2"/>
    <n v="9.0076629126125907E-2"/>
    <n v="6.1959827386304851E-2"/>
    <n v="9.8405203631298458E-3"/>
    <n v="9.9561662328977479E-2"/>
    <n v="11.839313298724267"/>
    <n v="4.1230604769872106E-3"/>
    <n v="9.3964234599300367E-2"/>
    <n v="3.1987453133795314E-2"/>
  </r>
  <r>
    <x v="2"/>
    <x v="4"/>
    <x v="0"/>
    <s v="Tomato puree"/>
    <n v="0.92839999999999989"/>
    <s v="Boiling (unspecified)"/>
    <s v="industrial composting"/>
    <n v="0.23780737704918031"/>
    <m/>
    <s v=""/>
    <n v="1.3856716417910446E-2"/>
    <n v="0.85066924579999992"/>
    <n v="3.3363224815555546E-8"/>
    <n v="0.98383025610222219"/>
    <n v="3.3055547897777775E-3"/>
    <n v="5.4448760906222216E-8"/>
    <n v="1.6148518422666661E-8"/>
    <n v="3.4581279426222219E-9"/>
    <n v="3.7161229785777775E-3"/>
    <n v="1.9666863523999997E-4"/>
    <n v="1.4440767884888886E-3"/>
    <n v="1.1146713907999997E-2"/>
    <n v="5.7353139614222215"/>
    <n v="8.5014296678666668"/>
    <n v="0.39273811206666659"/>
    <n v="30.138366553777775"/>
    <n v="4.8829293934666657E-6"/>
    <n v="0.21391336815199999"/>
    <n v="7.1445646348999989E-9"/>
    <n v="1.1083684831999997E-2"/>
    <n v="4.4659474151599994E-4"/>
    <n v="2.057296781232E-9"/>
    <n v="7.8971285993599988E-10"/>
    <n v="4.5989506490399997E-10"/>
    <n v="3.6810368341999995E-4"/>
    <n v="1.9693965748159997E-5"/>
    <n v="1.0548880012E-4"/>
    <n v="8.3186055809999983E-4"/>
    <n v="0.46120056241599994"/>
    <n v="0.26720558919999998"/>
    <n v="4.8482199215999992E-2"/>
    <n v="3.3933736724799997"/>
    <n v="2.8893265402319999E-7"/>
    <n v="5.3392283999999991E-2"/>
    <n v="3.8363623319999999E-10"/>
    <n v="8.1699199999999989E-4"/>
    <n v="1.2069199999999998E-4"/>
    <n v="1.078856504E-8"/>
    <n v="3.5252369239999996E-10"/>
    <n v="2.5190370039999996E-10"/>
    <n v="2.0517639999999998E-3"/>
    <n v="3.2973332919999998E-6"/>
    <n v="9.0392923279999991E-5"/>
    <n v="9.0518999999999981E-3"/>
    <n v="7.7754242719999995"/>
    <n v="0.50558807199999989"/>
    <n v="1.0620895999999999E-2"/>
    <n v="0.33433540799999995"/>
    <n v="1.0381832999999999E-7"/>
    <n v="0.14544950723948069"/>
    <n v="1.6369261756311278E-6"/>
    <n v="1.5196679078507364E-3"/>
    <n v="5.8622179348223682E-3"/>
    <n v="6.7178471257213074E-2"/>
    <n v="3.590615548017693E-3"/>
    <n v="4.7939201474691802E-3"/>
    <n v="2.6865788839317249E-3"/>
    <n v="5.3583653677902827E-4"/>
    <n v="6.7085317035324218E-3"/>
    <s v=""/>
    <n v="6.7991267661967442E-4"/>
    <n v="2.0651158247489898E-3"/>
    <n v="2.8714179457285907E-3"/>
    <n v="5.5922382766623618E-2"/>
    <n v="1.1021528044126396E-5"/>
    <s v=""/>
    <n v="0.29316830312350517"/>
    <n v="0.29316830312350517"/>
    <n v="5.6378519831443304E-4"/>
    <n v="1.1179748979519999"/>
    <n v="4.0891425683655543E-8"/>
    <n v="0.9957309329342221"/>
    <n v="3.8728415312937773E-3"/>
    <n v="6.7294622727454209E-8"/>
    <n v="1.7290754975002659E-8"/>
    <n v="4.1699267079262217E-9"/>
    <n v="6.1359906619977769E-3"/>
    <n v="2.1965993428015997E-4"/>
    <n v="1.6399585118888884E-3"/>
    <n v="2.1030474466099996E-2"/>
    <n v="13.97193879583822"/>
    <n v="9.2742233290666665"/>
    <n v="0.45184120728266658"/>
    <n v="33.866075634257776"/>
    <n v="5.2756803774898659E-6"/>
    <n v="2.149951726830769E-3"/>
    <n v="7.863735708395297E-11"/>
    <n v="1.9148671787196578E-3"/>
    <n v="7.4477721755649562E-6"/>
    <n v="1.2941273601433501E-10"/>
    <n v="3.3251451875005112E-11"/>
    <n v="8.0190898229350412E-12"/>
    <n v="1.1799982042303417E-5"/>
    <n v="4.2242295053876918E-7"/>
    <n v="3.1537663690170932E-6"/>
    <n v="4.0443220127115374E-5"/>
    <n v="2.6869113068919655E-2"/>
    <n v="1.7835044863589743E-2"/>
    <n v="8.6892539862051268E-4"/>
    <n v="6.5127068527418799E-2"/>
    <n v="1.0145539187480511E-8"/>
    <n v="7.188254891965766E-2"/>
    <n v="3.4209929876447507E-5"/>
    <n v="8.5831474123832701E-4"/>
    <n v="4.2261359120985484E-3"/>
    <n v="5.1974435948383586E-2"/>
    <n v="8.0487538338981264E-3"/>
    <n v="4.4089320252965535E-4"/>
    <n v="2.0724488225555807E-3"/>
    <n v="1.6990463858000782E-2"/>
    <n v="3.5606268883210915E-3"/>
    <n v="1.0470951027230983E-3"/>
    <n v="2.7831353172758463E-2"/>
    <n v="0.31751178636765109"/>
    <n v="1.1089448960267864E-3"/>
    <n v="6.818217473445036E-2"/>
    <n v="1.0740371016828528E-2"/>
  </r>
  <r>
    <x v="2"/>
    <x v="2"/>
    <x v="0"/>
    <s v="Cheese, mozzarella"/>
    <n v="0.46419999999999995"/>
    <s v="Raw"/>
    <s v="industrial composting"/>
    <n v="0.23780737704918031"/>
    <m/>
    <n v="6.7012801711538463"/>
    <n v="6.9283582089552228E-3"/>
    <n v="2.2165410739999998"/>
    <n v="2.7848537067999995E-8"/>
    <n v="0.24664752202199997"/>
    <n v="4.2839727523999995E-3"/>
    <n v="1.8261406112399997E-7"/>
    <n v="2.5399500495599998E-8"/>
    <n v="1.0092128100999999E-9"/>
    <n v="2.5497612879199997E-2"/>
    <n v="2.4591871409599997E-4"/>
    <n v="7.357471589599999E-3"/>
    <n v="0.108761349774"/>
    <n v="25.706100417799952"/>
    <n v="97.811257059999988"/>
    <n v="0.27547965711199995"/>
    <n v="12.776294970999999"/>
    <n v="5.0374840098000001E-6"/>
    <n v="0"/>
    <n v="0"/>
    <n v="0"/>
    <n v="0"/>
    <n v="0"/>
    <n v="0"/>
    <n v="0"/>
    <n v="0"/>
    <n v="0"/>
    <n v="0"/>
    <n v="0"/>
    <n v="0"/>
    <n v="0"/>
    <n v="0"/>
    <n v="0"/>
    <n v="0"/>
    <n v="2.6696141999999996E-2"/>
    <n v="1.9181811659999999E-10"/>
    <n v="4.0849599999999995E-4"/>
    <n v="6.0345999999999988E-5"/>
    <n v="5.3942825199999998E-9"/>
    <n v="1.7626184619999998E-10"/>
    <n v="1.2595185019999998E-10"/>
    <n v="1.0258819999999999E-3"/>
    <n v="1.6486666459999999E-6"/>
    <n v="4.5196461639999996E-5"/>
    <n v="4.5259499999999991E-3"/>
    <n v="3.8877121359999998"/>
    <n v="0.25279403599999994"/>
    <n v="5.3104479999999997E-3"/>
    <n v="0.16716770399999997"/>
    <n v="5.1909164999999995E-8"/>
    <n v="0.29184711417596892"/>
    <n v="1.1224844966462526E-6"/>
    <n v="3.7705276557299471E-4"/>
    <n v="6.5758805515589193E-3"/>
    <n v="0.18768383858480236"/>
    <n v="5.3110885007413254E-3"/>
    <n v="1.3050322264329497E-3"/>
    <n v="1.1613032873705464E-2"/>
    <n v="6.03913719408911E-4"/>
    <n v="3.0281883933314262E-2"/>
    <s v=""/>
    <n v="1.4401156918056708E-3"/>
    <n v="2.1836181486231638E-2"/>
    <n v="1.7844006562624634E-3"/>
    <n v="2.1373284636046073E-2"/>
    <n v="1.0632351770774315E-5"/>
    <n v="3.1107342554496151"/>
    <n v="0.55176269070480521"/>
    <n v="3.6624969461544206"/>
    <n v="1.0610820975092408E-3"/>
    <n v="2.2432372159999998"/>
    <n v="2.8040355184599994E-8"/>
    <n v="0.24705601802199997"/>
    <n v="4.3443187523999997E-3"/>
    <n v="1.8800834364399997E-7"/>
    <n v="2.5575762341799999E-8"/>
    <n v="1.1351646602999999E-9"/>
    <n v="2.6523494879199996E-2"/>
    <n v="2.4756738074199996E-4"/>
    <n v="7.4026680512399986E-3"/>
    <n v="0.113287299774"/>
    <n v="29.593812553799953"/>
    <n v="98.064051095999986"/>
    <n v="0.28079010511199998"/>
    <n v="12.943462674999999"/>
    <n v="5.0893931748000005E-6"/>
    <n v="4.3139177230769226E-3"/>
    <n v="5.3923759970384606E-11"/>
    <n v="4.7510772696538454E-4"/>
    <n v="8.3544591392307685E-6"/>
    <n v="3.6155450700769227E-10"/>
    <n v="4.9184158349615383E-11"/>
    <n v="2.1830089621153843E-12"/>
    <n v="5.1006720921538455E-5"/>
    <n v="4.760911168115384E-7"/>
    <n v="1.4235900098538459E-5"/>
    <n v="2.1786019187307692E-4"/>
    <n v="5.6911177988076836E-2"/>
    <n v="0.18858471364615381"/>
    <n v="5.3998097136923073E-4"/>
    <n v="2.4891274374999998E-2"/>
    <n v="9.7872945669230787E-9"/>
    <n v="0.14832449959780727"/>
    <n v="2.3504434081366779E-5"/>
    <n v="2.1282567838829314E-4"/>
    <n v="4.8045530768196978E-3"/>
    <n v="0.16180239315529707"/>
    <n v="1.2029780954167702E-2"/>
    <n v="1.1517575837437164E-4"/>
    <n v="1.1668051635353919E-2"/>
    <n v="1.9272380335025707E-2"/>
    <n v="1.6699204810686926E-2"/>
    <n v="8.1387714790471088E-3"/>
    <n v="9.2121079226693769E-2"/>
    <n v="3.4959811731579662"/>
    <n v="6.9159424358224521E-4"/>
    <n v="2.5998025417616481E-2"/>
    <n v="1.0437121171901329E-2"/>
  </r>
  <r>
    <x v="2"/>
    <x v="3"/>
    <x v="0"/>
    <s v="Oil, olive"/>
    <n v="0.23209999999999997"/>
    <s v="Raw"/>
    <s v="industrial composting"/>
    <n v="0.23780737704918031"/>
    <m/>
    <n v="8.5797892143076933"/>
    <n v="3.4641791044776114E-3"/>
    <n v="0.37749440299999998"/>
    <n v="2.3303009432999997E-8"/>
    <n v="6.4245679211999987E-2"/>
    <n v="3.3410040674999994E-3"/>
    <n v="8.0993363010999989E-8"/>
    <n v="5.5872393191999997E-8"/>
    <n v="5.8210273824999994E-10"/>
    <n v="1.06439303003E-2"/>
    <n v="1.5550912139399999E-4"/>
    <n v="4.7964070780999995E-3"/>
    <n v="4.3136567176999992E-2"/>
    <n v="16.807373652299997"/>
    <n v="144.09427163999999"/>
    <n v="5.1475734496999994"/>
    <n v="7.7553501750999994"/>
    <n v="3.827802948199999E-6"/>
    <n v="0"/>
    <n v="0"/>
    <n v="0"/>
    <n v="0"/>
    <n v="0"/>
    <n v="0"/>
    <n v="0"/>
    <n v="0"/>
    <n v="0"/>
    <n v="0"/>
    <n v="0"/>
    <n v="0"/>
    <n v="0"/>
    <n v="0"/>
    <n v="0"/>
    <n v="0"/>
    <n v="1.3348070999999998E-2"/>
    <n v="9.5909058299999997E-11"/>
    <n v="2.0424799999999997E-4"/>
    <n v="3.0172999999999994E-5"/>
    <n v="2.6971412599999999E-9"/>
    <n v="8.813092309999999E-11"/>
    <n v="6.2975925099999989E-11"/>
    <n v="5.1294099999999994E-4"/>
    <n v="8.2433332299999995E-7"/>
    <n v="2.2598230819999998E-5"/>
    <n v="2.2629749999999995E-3"/>
    <n v="1.9438560679999999"/>
    <n v="0.12639701799999997"/>
    <n v="2.6552239999999999E-3"/>
    <n v="8.3583851999999986E-2"/>
    <n v="2.5954582499999997E-8"/>
    <n v="5.0848946032418255E-2"/>
    <n v="9.3668297251806899E-7"/>
    <n v="9.8362401737159196E-5"/>
    <n v="5.1028616861476406E-3"/>
    <n v="8.3546053277409174E-2"/>
    <n v="1.1620818654442023E-2"/>
    <n v="7.4160910191968011E-4"/>
    <n v="4.8849185889032762E-3"/>
    <n v="3.8135847228023357E-4"/>
    <n v="1.9712968139142292E-2"/>
    <s v=""/>
    <n v="9.1248601753373879E-4"/>
    <n v="3.2113997532070379E-2"/>
    <n v="3.2729327914124154E-2"/>
    <n v="1.2944277154520803E-2"/>
    <n v="8.0509609492458159E-6"/>
    <n v="1.9913690766408154"/>
    <n v="0.23593400447742824"/>
    <n v="2.2273030811182437"/>
    <n v="4.5371923937966968E-4"/>
    <n v="0.390842474"/>
    <n v="2.3398918491299998E-8"/>
    <n v="6.4449927211999991E-2"/>
    <n v="3.3711770674999995E-3"/>
    <n v="8.3690504270999991E-8"/>
    <n v="5.59605241151E-8"/>
    <n v="6.4507866334999994E-10"/>
    <n v="1.1156871300299999E-2"/>
    <n v="1.5633345471699998E-4"/>
    <n v="4.8190053089199993E-3"/>
    <n v="4.5399542176999992E-2"/>
    <n v="18.751229720299996"/>
    <n v="144.22066865799999"/>
    <n v="5.1502286736999991"/>
    <n v="7.8389340270999996"/>
    <n v="3.8537575306999992E-6"/>
    <n v="7.5162014230769226E-4"/>
    <n v="4.4997920175576918E-11"/>
    <n v="1.2394216771538459E-4"/>
    <n v="6.483032822115384E-6"/>
    <n v="1.6094327744423074E-10"/>
    <n v="1.0761639252903847E-10"/>
    <n v="1.2405358910576922E-12"/>
    <n v="2.1455521731346152E-5"/>
    <n v="3.0064125907115382E-7"/>
    <n v="9.2673179017692294E-6"/>
    <n v="8.7306811878846142E-5"/>
    <n v="3.6060057154423071E-2"/>
    <n v="0.27734743972692305"/>
    <n v="9.9042859109615376E-3"/>
    <n v="1.5074873129038461E-2"/>
    <n v="7.411072174423075E-9"/>
    <n v="2.5400492249191466E-2"/>
    <n v="1.9655020132102654E-5"/>
    <n v="5.5455981354205916E-5"/>
    <n v="3.7425070188655562E-3"/>
    <n v="7.182667469536802E-2"/>
    <n v="2.642874716712507E-2"/>
    <n v="6.6177177499884149E-5"/>
    <n v="4.8799348849671385E-3"/>
    <n v="1.2183019179068387E-2"/>
    <n v="1.0882673157671222E-2"/>
    <n v="3.2362176979213188E-3"/>
    <n v="5.9739396766099663E-2"/>
    <n v="5.1481442048632697"/>
    <n v="1.2865637164437008E-2"/>
    <n v="1.5772454910150033E-2"/>
    <n v="7.9241629600434235E-3"/>
  </r>
  <r>
    <x v="3"/>
    <x v="0"/>
    <x v="0"/>
    <s v="Rice"/>
    <n v="2.8882999999999996"/>
    <s v="Boiling (unspecified)"/>
    <s v="industrial composting"/>
    <n v="0.28239009390841846"/>
    <m/>
    <n v="0.54430000000000001"/>
    <n v="4.3108955223880592E-2"/>
    <n v="1.9399634726866661"/>
    <n v="2.9846678406699997E-8"/>
    <n v="9.7047910160333331E-2"/>
    <n v="7.4276247763299993E-3"/>
    <n v="1.5508369663566667E-7"/>
    <n v="6.5782147383799992E-7"/>
    <n v="5.1113855179500003E-10"/>
    <n v="2.4279116230899997E-2"/>
    <n v="2.375412053033333E-4"/>
    <n v="2.0235699374666665E-2"/>
    <n v="9.8623834033999991E-2"/>
    <n v="57.101906756009988"/>
    <n v="60.677713522566663"/>
    <n v="13.76515449113333"/>
    <n v="10.877745050299998"/>
    <n v="5.0941566158966658E-6"/>
    <n v="0.66549545587399994"/>
    <n v="2.2227106888174997E-8"/>
    <n v="3.4481911783999987E-2"/>
    <n v="1.389379138217E-3"/>
    <n v="6.4003557660839996E-9"/>
    <n v="2.4568371966319996E-9"/>
    <n v="1.4307571261979999E-9"/>
    <n v="1.1451894321649998E-3"/>
    <n v="6.1268937171919994E-5"/>
    <n v="3.2818106569000002E-4"/>
    <n v="2.5879608465749992E-3"/>
    <n v="1.4348185958919999"/>
    <n v="0.83129028789999981"/>
    <n v="0.15083060749199997"/>
    <n v="10.556959476759999"/>
    <n v="8.9888430053339993E-7"/>
    <n v="0.16610613299999999"/>
    <n v="1.1935119908999999E-9"/>
    <n v="2.5417039999999997E-3"/>
    <n v="3.7547899999999991E-4"/>
    <n v="3.3563778979999998E-8"/>
    <n v="1.0967192812999998E-9"/>
    <n v="7.8368532729999986E-10"/>
    <n v="6.383143E-3"/>
    <n v="1.0258172928999998E-5"/>
    <n v="2.8121701885999993E-4"/>
    <n v="2.8160924999999996E-2"/>
    <n v="24.189743563999997"/>
    <n v="1.5729104139999996"/>
    <n v="3.3042151999999998E-2"/>
    <n v="1.0401345959999999"/>
    <n v="3.2298414749999995E-7"/>
    <n v="0.36058302670715947"/>
    <n v="2.1323451499775426E-6"/>
    <n v="2.0461772211272669E-4"/>
    <n v="1.3914418592077909E-2"/>
    <n v="0.19471117606719318"/>
    <n v="0.13734180319808117"/>
    <n v="3.1334406117971021E-3"/>
    <n v="1.3926556384639386E-2"/>
    <n v="7.539385655242894E-4"/>
    <n v="8.5270448096465404E-2"/>
    <s v=""/>
    <n v="4.0256957699141413E-3"/>
    <n v="1.4046616595064751E-2"/>
    <n v="8.8645051684818399E-2"/>
    <n v="3.7112258580875114E-2"/>
    <n v="1.3194932670017338E-5"/>
    <n v="1.5721016899999998"/>
    <n v="0.86841392775707771"/>
    <n v="2.4405156177570775"/>
    <n v="1.6700267841482264E-3"/>
    <n v="2.7715650615606662"/>
    <n v="5.3267297285774995E-8"/>
    <n v="0.13407152594433333"/>
    <n v="9.192482914546999E-3"/>
    <n v="1.9504783138175067E-7"/>
    <n v="6.6137503031593194E-7"/>
    <n v="2.725581005293E-9"/>
    <n v="3.1807448663064994E-2"/>
    <n v="3.090683154042533E-4"/>
    <n v="2.0845097459216665E-2"/>
    <n v="0.129372719880575"/>
    <n v="82.726468915901989"/>
    <n v="63.081914224466658"/>
    <n v="13.949027250625331"/>
    <n v="22.474839123060001"/>
    <n v="6.3160250639300652E-6"/>
    <n v="5.3299328106935885E-3"/>
    <n v="1.0243711016495191E-10"/>
    <n v="2.5782985758525639E-4"/>
    <n v="1.7677851758744228E-5"/>
    <n v="3.7509198342644356E-10"/>
    <n v="1.2718750582998691E-9"/>
    <n v="5.2415019332557695E-12"/>
    <n v="6.1168170505894215E-5"/>
    <n v="5.9436214500817946E-7"/>
    <n v="4.0086725883108974E-5"/>
    <n v="2.4879369207802887E-4"/>
    <n v="0.15908936329981152"/>
    <n v="0.12131137350858973"/>
    <n v="2.6825052405048715E-2"/>
    <n v="4.3220844467423081E-2"/>
    <n v="1.2146202046019356E-8"/>
    <n v="0.14904048524896141"/>
    <n v="3.7190622954321409E-5"/>
    <n v="9.6059391934359868E-5"/>
    <n v="8.3992862754508554E-3"/>
    <n v="0.12667368707474683"/>
    <n v="0.2630407169768576"/>
    <n v="2.0190598946429199E-4"/>
    <n v="1.0392890696748527E-2"/>
    <n v="1.9879850657992845E-2"/>
    <n v="3.9399261067188621E-2"/>
    <n v="6.8118261062668148E-3"/>
    <n v="0.19042172285837297"/>
    <n v="1.8636006694747702"/>
    <n v="2.9305990026836863E-2"/>
    <n v="3.7118497850695667E-2"/>
    <n v="1.0589779324466031E-2"/>
  </r>
  <r>
    <x v="3"/>
    <x v="3"/>
    <x v="0"/>
    <s v="Oil, olive"/>
    <n v="0.50969999999999993"/>
    <s v="Raw"/>
    <s v="industrial composting"/>
    <n v="0.28239009390841846"/>
    <m/>
    <n v="8.5797892143076933"/>
    <n v="7.6074626865671631E-3"/>
    <n v="0.82899137099999987"/>
    <n v="5.1174252080999994E-8"/>
    <n v="0.14108583668399996"/>
    <n v="7.336965847499999E-3"/>
    <n v="1.7786435642699998E-7"/>
    <n v="1.2269779754399998E-7"/>
    <n v="1.2783186802499997E-9"/>
    <n v="2.3374456157099998E-2"/>
    <n v="3.4150365865799999E-4"/>
    <n v="1.0533083531699999E-2"/>
    <n v="9.4729462688999982E-2"/>
    <n v="36.909600821099993"/>
    <n v="316.43623547999994"/>
    <n v="11.304257592899997"/>
    <n v="17.0310296607"/>
    <n v="8.4059938073999975E-6"/>
    <n v="0"/>
    <n v="0"/>
    <n v="0"/>
    <n v="0"/>
    <n v="0"/>
    <n v="0"/>
    <n v="0"/>
    <n v="0"/>
    <n v="0"/>
    <n v="0"/>
    <n v="0"/>
    <n v="0"/>
    <n v="0"/>
    <n v="0"/>
    <n v="0"/>
    <n v="0"/>
    <n v="2.9312846999999996E-2"/>
    <n v="2.1061976309999998E-10"/>
    <n v="4.4853599999999998E-4"/>
    <n v="6.6260999999999981E-5"/>
    <n v="5.9230198199999997E-9"/>
    <n v="1.9353869669999997E-10"/>
    <n v="1.3829741069999999E-10"/>
    <n v="1.1264369999999999E-3"/>
    <n v="1.8102658109999998E-6"/>
    <n v="4.9626532739999991E-5"/>
    <n v="4.9695749999999995E-3"/>
    <n v="4.2687782759999999"/>
    <n v="0.27757242599999993"/>
    <n v="5.8309679999999997E-3"/>
    <n v="0.18355316399999996"/>
    <n v="5.6997202499999991E-8"/>
    <n v="0.11166612577649108"/>
    <n v="2.0569897074211964E-6"/>
    <n v="2.1600739407768218E-4"/>
    <n v="1.120606894196231E-2"/>
    <n v="0.18347015663720578"/>
    <n v="2.5519738337652299E-2"/>
    <n v="1.6286004276107751E-3"/>
    <n v="1.0727458012770358E-2"/>
    <n v="8.3747700698507137E-4"/>
    <n v="4.3290391471438289E-2"/>
    <s v=""/>
    <n v="2.0038523185564269E-3"/>
    <n v="7.0523500827644414E-2"/>
    <n v="7.1874788616239027E-2"/>
    <n v="2.8426101101504751E-2"/>
    <n v="1.7680201619261492E-5"/>
    <n v="4.373118562532631"/>
    <n v="0.5181196125900267"/>
    <n v="4.8912381751226572"/>
    <n v="9.9638387036543596E-4"/>
    <n v="0.8583042179999999"/>
    <n v="5.1384871844099992E-8"/>
    <n v="0.14153437268399996"/>
    <n v="7.4032268474999987E-3"/>
    <n v="1.8378737624699999E-7"/>
    <n v="1.2289133624069999E-7"/>
    <n v="1.4166160909499997E-9"/>
    <n v="2.4500893157099999E-2"/>
    <n v="3.4331392446899998E-4"/>
    <n v="1.0582710064439999E-2"/>
    <n v="9.9699037688999986E-2"/>
    <n v="41.178379097099992"/>
    <n v="316.71380790599994"/>
    <n v="11.310088560899997"/>
    <n v="17.214582824699999"/>
    <n v="8.4629910098999979E-6"/>
    <n v="1.6505850346153843E-3"/>
    <n v="9.8817061238653825E-11"/>
    <n v="2.7218148593076918E-4"/>
    <n v="1.4236974706730767E-5"/>
    <n v="3.5343726201346149E-10"/>
    <n v="2.3632949277057689E-10"/>
    <n v="2.7242617133653841E-12"/>
    <n v="4.7117102225192303E-5"/>
    <n v="6.6021908551730762E-7"/>
    <n v="2.035136550853846E-5"/>
    <n v="1.9172891863269227E-4"/>
    <n v="7.9189190571346144E-2"/>
    <n v="0.60906501520384604"/>
    <n v="2.175017030942307E-2"/>
    <n v="3.3104966970576924E-2"/>
    <n v="1.627498271134615E-8"/>
    <n v="4.7047428046385363E-2"/>
    <n v="3.6355360450926248E-5"/>
    <n v="1.0257115772461842E-4"/>
    <n v="6.9239262375036768E-3"/>
    <n v="0.13302717016587751"/>
    <n v="4.8879016937000412E-2"/>
    <n v="1.2295918909306376E-4"/>
    <n v="9.0437991574100381E-3"/>
    <n v="2.25357896475917E-2"/>
    <n v="2.0129920353245755E-2"/>
    <n v="5.9986726040845741E-3"/>
    <n v="0.11103249906470097"/>
    <n v="9.5210104471351649"/>
    <n v="2.3793407540459652E-2"/>
    <n v="2.918251685028609E-2"/>
    <n v="1.4658846941366932E-2"/>
  </r>
  <r>
    <x v="4"/>
    <x v="0"/>
    <x v="0"/>
    <s v="Rice"/>
    <n v="2.7824000000000004"/>
    <s v="Boiling (unspecified)"/>
    <s v="industrial composting"/>
    <n v="0.14542141781952239"/>
    <m/>
    <n v="0.54430000000000001"/>
    <n v="4.0917647058823538E-2"/>
    <n v="1.8688343892266668"/>
    <n v="2.8752344977600008E-8"/>
    <n v="9.348963238933336E-2"/>
    <n v="7.1552896782400019E-3"/>
    <n v="1.4939752709866669E-7"/>
    <n v="6.337023400640001E-7"/>
    <n v="4.9239757176000016E-10"/>
    <n v="2.3388918395200003E-2"/>
    <n v="2.2883171749333336E-4"/>
    <n v="1.9493754090666671E-2"/>
    <n v="9.5007774752000007E-2"/>
    <n v="55.008255845280004"/>
    <n v="58.452955061866675"/>
    <n v="13.260452811733334"/>
    <n v="10.478910718400002"/>
    <n v="4.9073785161066679E-6"/>
    <n v="0.64109495427200014"/>
    <n v="2.1412146316400003E-8"/>
    <n v="3.3217626751999997E-2"/>
    <n v="1.3384373209760002E-3"/>
    <n v="6.1656856571520007E-9"/>
    <n v="2.3667568520960004E-9"/>
    <n v="1.3782981781440003E-9"/>
    <n v="1.1032008711200001E-3"/>
    <n v="5.9022501397760006E-5"/>
    <n v="3.1614825232000011E-4"/>
    <n v="2.4930728316000001E-3"/>
    <n v="1.3822107333760003"/>
    <n v="0.80081089120000004"/>
    <n v="0.145300378176"/>
    <n v="10.169886801280002"/>
    <n v="8.6592655811520022E-7"/>
    <n v="0.16001582400000003"/>
    <n v="1.1497516752000003E-9"/>
    <n v="2.4485120000000003E-3"/>
    <n v="3.6171200000000004E-4"/>
    <n v="3.2333157440000002E-8"/>
    <n v="1.0565078864000002E-9"/>
    <n v="7.5495137440000008E-10"/>
    <n v="6.1491040000000016E-3"/>
    <n v="9.882055312000002E-6"/>
    <n v="2.7090615008000003E-4"/>
    <n v="2.7128400000000004E-2"/>
    <n v="23.302822592000005"/>
    <n v="1.515239392"/>
    <n v="3.1830656000000006E-2"/>
    <n v="1.0019978880000002"/>
    <n v="3.1114188000000006E-7"/>
    <n v="0.34736219004604812"/>
    <n v="2.0541623603148968E-6"/>
    <n v="1.9711537929108851E-4"/>
    <n v="1.3404244119585079E-2"/>
    <n v="0.18757205840437574"/>
    <n v="0.13230614313552649"/>
    <n v="3.018552490483765E-3"/>
    <n v="1.3415936877963035E-2"/>
    <n v="7.2629528259349218E-4"/>
    <n v="8.2143992931345569E-2"/>
    <s v=""/>
    <n v="3.8780929647921304E-3"/>
    <n v="1.3531595060799838E-2"/>
    <n v="8.5394866117729715E-2"/>
    <n v="3.5751531445981005E-2"/>
    <n v="1.271113826855114E-5"/>
    <n v="1.5144603200000002"/>
    <n v="0.83657338662579828"/>
    <n v="2.3510337066257985"/>
    <n v="1.6087949742803814E-3"/>
    <n v="2.6699451674986667"/>
    <n v="5.1314242969200009E-8"/>
    <n v="0.12915577114133336"/>
    <n v="8.8554389992160018E-3"/>
    <n v="1.8789637019581871E-7"/>
    <n v="6.3712560480249609E-7"/>
    <n v="2.6256471243040006E-9"/>
    <n v="3.0641223266320006E-2"/>
    <n v="2.9773627420309339E-4"/>
    <n v="2.0080808493066669E-2"/>
    <n v="0.1246292475836"/>
    <n v="79.693289170656016"/>
    <n v="60.769005345066674"/>
    <n v="13.437583845909334"/>
    <n v="21.650795407680004"/>
    <n v="6.084446954221868E-6"/>
    <n v="5.1345099374974362E-3"/>
    <n v="9.8681236479230789E-11"/>
    <n v="2.483764829641026E-4"/>
    <n v="1.7029690383107696E-5"/>
    <n v="3.613391734534975E-10"/>
    <n v="1.225241547697108E-9"/>
    <n v="5.049321392892309E-12"/>
    <n v="5.8925429358307706E-5"/>
    <n v="5.7256975808287192E-7"/>
    <n v="3.8616939409743595E-5"/>
    <n v="2.3967162996846154E-4"/>
    <n v="0.15325632532818464"/>
    <n v="0.11686347181743591"/>
    <n v="2.5841507395979488E-2"/>
    <n v="4.1636145014769241E-2"/>
    <n v="1.1700859527349746E-8"/>
    <n v="0.27641478152882298"/>
    <n v="6.935456988013985E-5"/>
    <n v="1.7922286649721763E-4"/>
    <n v="1.5621775337289862E-2"/>
    <n v="0.23059328518050029"/>
    <n v="0.49195180515473541"/>
    <n v="3.5895858708593861E-4"/>
    <n v="1.8817421140239578E-2"/>
    <n v="3.7015552236397235E-2"/>
    <n v="7.3565692202113106E-2"/>
    <n v="1.2292466824627342E-2"/>
    <n v="0.33816187531739095"/>
    <n v="3.4740681484594873"/>
    <n v="5.4804166377473602E-2"/>
    <n v="6.8981374523337219E-2"/>
    <n v="1.9665996454794207E-2"/>
  </r>
  <r>
    <x v="4"/>
    <x v="1"/>
    <x v="0"/>
    <s v="Broth"/>
    <n v="0.52170000000000005"/>
    <s v="Boiling (unspecified)"/>
    <s v="industrial composting"/>
    <n v="0.14542141781952242"/>
    <m/>
    <s v=""/>
    <n v="7.6720588235294129E-3"/>
    <n v="8.4453623267142883E-2"/>
    <n v="1.2059059726285716E-9"/>
    <n v="5.89551720677143E-2"/>
    <n v="2.4425999217000006E-4"/>
    <n v="3.9180942948000004E-9"/>
    <n v="1.369712021657143E-9"/>
    <n v="6.0151067958857164E-11"/>
    <n v="4.2991502352000003E-4"/>
    <n v="2.1300575007857148E-5"/>
    <n v="1.5980212822714289E-4"/>
    <n v="1.2615853740000004E-3"/>
    <n v="0.54583910371714306"/>
    <n v="1.3064171418000003"/>
    <n v="4.0023423608142865E-2"/>
    <n v="1.7312488546714289"/>
    <n v="7.4559225030000007E-7"/>
    <n v="0.12020530392600001"/>
    <n v="4.0147774343250003E-9"/>
    <n v="6.2283050159999999E-3"/>
    <n v="2.50956997683E-4"/>
    <n v="1.156066060716E-9"/>
    <n v="4.4376690976800003E-10"/>
    <n v="2.5843090840200005E-10"/>
    <n v="2.0685016333500003E-4"/>
    <n v="1.1066719012080002E-5"/>
    <n v="5.9277797310000014E-5"/>
    <n v="4.6745115592499998E-4"/>
    <n v="0.25916451250800004"/>
    <n v="0.15015204209999999"/>
    <n v="2.7243820908E-2"/>
    <n v="1.9068537752400001"/>
    <n v="1.6236122964660003E-7"/>
    <n v="3.0002967000000002E-2"/>
    <n v="2.1557843910000004E-10"/>
    <n v="4.5909600000000004E-4"/>
    <n v="6.7821E-5"/>
    <n v="6.0624670200000004E-9"/>
    <n v="1.9809522870000002E-10"/>
    <n v="1.4155338270000001E-10"/>
    <n v="1.1529570000000002E-3"/>
    <n v="1.8528853710000003E-6"/>
    <n v="5.0794903140000003E-5"/>
    <n v="5.0865750000000003E-3"/>
    <n v="4.3692792360000006"/>
    <n v="0.28410738600000002"/>
    <n v="5.9682480000000006E-3"/>
    <n v="0.18787460400000003"/>
    <n v="5.8339102500000005E-8"/>
    <n v="3.0529716669668215E-2"/>
    <n v="2.1761919924808972E-7"/>
    <n v="1.0018259793346901E-4"/>
    <n v="8.5225573404754378E-4"/>
    <n v="1.111740539921586E-2"/>
    <n v="4.1772551087433711E-4"/>
    <n v="5.2899063289815426E-4"/>
    <n v="7.8361100923567443E-4"/>
    <n v="8.3476408535250183E-5"/>
    <n v="1.1039692961992795E-3"/>
    <s v=""/>
    <n v="2.5179472620446886E-4"/>
    <n v="3.8760105323364509E-4"/>
    <n v="4.6540621812647058E-4"/>
    <n v="6.3177607480079667E-3"/>
    <n v="2.0187009132903024E-6"/>
    <s v=""/>
    <n v="5.1838163028093596E-2"/>
    <n v="5.1838163028093596E-2"/>
    <n v="9.9688775054026152E-5"/>
    <n v="0.23466189419314287"/>
    <n v="5.4362618460535723E-9"/>
    <n v="6.5642573083714309E-2"/>
    <n v="5.6303798985300009E-4"/>
    <n v="1.1136627375516001E-8"/>
    <n v="2.0115741601251432E-9"/>
    <n v="4.6013535906085722E-10"/>
    <n v="1.7897221868550003E-3"/>
    <n v="3.4220179390937151E-5"/>
    <n v="2.6987482867714294E-4"/>
    <n v="6.8156115299250006E-3"/>
    <n v="5.1742828522251436"/>
    <n v="1.7406765699000004"/>
    <n v="7.3235492516142864E-2"/>
    <n v="3.8259772339114289"/>
    <n v="9.6629258244660019E-7"/>
    <n v="4.5127287344835169E-4"/>
    <n v="1.0454349703949177E-11"/>
    <n v="1.2623571746868138E-4"/>
    <n v="1.0827653651019233E-6"/>
    <n v="2.1416591106761541E-11"/>
    <n v="3.8684118463945058E-12"/>
    <n v="8.8487569050164851E-13"/>
    <n v="3.441773436259616E-6"/>
    <n v="6.5808037290263756E-8"/>
    <n v="5.1899005514835184E-7"/>
    <n v="1.3106945249855771E-5"/>
    <n v="9.9505439465868151E-3"/>
    <n v="3.3474549421153854E-3"/>
    <n v="1.4083748560796705E-4"/>
    <n v="7.3576485267527478E-3"/>
    <n v="1.8582549662434619E-9"/>
    <n v="2.2807828821888889E-2"/>
    <n v="7.2370409185220356E-6"/>
    <n v="9.2035486536760325E-5"/>
    <n v="9.232316603818635E-4"/>
    <n v="8.569306996646613E-3"/>
    <n v="1.4245263188110899E-3"/>
    <n v="6.1473353306863934E-5"/>
    <n v="5.9627738431858042E-4"/>
    <n v="4.1759539670639277E-3"/>
    <n v="8.3933304405776237E-4"/>
    <n v="2.9914294206386568E-4"/>
    <n v="8.1480707332948418E-3"/>
    <n v="8.7496095410684691E-2"/>
    <n v="2.7844772729996946E-4"/>
    <n v="1.2159265402548204E-2"/>
    <n v="3.0974462604246031E-3"/>
  </r>
  <r>
    <x v="4"/>
    <x v="2"/>
    <x v="0"/>
    <s v="Butter"/>
    <n v="0.17390000000000003"/>
    <s v="Raw"/>
    <s v="industrial composting"/>
    <n v="0.14542141781952239"/>
    <m/>
    <n v="5.7575902499999998"/>
    <n v="2.5573529411764711E-3"/>
    <n v="1.38154656754"/>
    <n v="1.1980938057900002E-8"/>
    <n v="0.12327969593800001"/>
    <n v="2.4405515536000005E-3"/>
    <n v="1.2269483893600002E-7"/>
    <n v="1.7219951363300004E-8"/>
    <n v="6.7592535397000013E-10"/>
    <n v="1.7620560098000001E-2"/>
    <n v="9.7095051238000013E-5"/>
    <n v="4.7150112172000009E-3"/>
    <n v="7.651248200300001E-2"/>
    <n v="17.525101866600004"/>
    <n v="68.900529464000016"/>
    <n v="0.15056032278100004"/>
    <n v="5.6132812332000004"/>
    <n v="2.9694727511000008E-6"/>
    <n v="0"/>
    <n v="0"/>
    <n v="0"/>
    <n v="0"/>
    <n v="0"/>
    <n v="0"/>
    <n v="0"/>
    <n v="0"/>
    <n v="0"/>
    <n v="0"/>
    <n v="0"/>
    <n v="0"/>
    <n v="0"/>
    <n v="0"/>
    <n v="0"/>
    <n v="0"/>
    <n v="1.0000989000000002E-2"/>
    <n v="7.1859479700000017E-11"/>
    <n v="1.5303200000000002E-4"/>
    <n v="2.2607000000000002E-5"/>
    <n v="2.0208223400000001E-9"/>
    <n v="6.6031742900000011E-11"/>
    <n v="4.7184460900000005E-11"/>
    <n v="3.843190000000001E-4"/>
    <n v="6.1762845700000013E-7"/>
    <n v="1.6931634380000002E-5"/>
    <n v="1.6955250000000002E-3"/>
    <n v="1.4564264120000003"/>
    <n v="9.4702462000000001E-2"/>
    <n v="1.9894160000000004E-3"/>
    <n v="6.2624868000000014E-2"/>
    <n v="1.9446367500000004E-8"/>
    <n v="0.18104154822243282"/>
    <n v="4.8248598450715835E-7"/>
    <n v="1.883809664053501E-4"/>
    <n v="3.7284180446188571E-3"/>
    <n v="0.12450040028140358"/>
    <n v="3.5896246169484199E-3"/>
    <n v="8.3131693987541797E-4"/>
    <n v="7.8832466763698612E-3"/>
    <n v="2.3835946258815005E-4"/>
    <n v="1.9356824217806073E-2"/>
    <s v=""/>
    <n v="9.236929739542786E-4"/>
    <n v="1.5363350679301412E-2"/>
    <n v="9.6944247335534238E-4"/>
    <n v="9.3725118010909818E-3"/>
    <n v="6.2442099464238703E-6"/>
    <n v="1.001244944475"/>
    <n v="0.34863701983427536"/>
    <n v="1.3498819643092754"/>
    <n v="6.7045580737360648E-4"/>
    <n v="1.39154755654"/>
    <n v="1.2052797537600003E-8"/>
    <n v="0.123432727938"/>
    <n v="2.4631585536000005E-3"/>
    <n v="1.2471566127600003E-7"/>
    <n v="1.7285983106200003E-8"/>
    <n v="7.2310981487000009E-10"/>
    <n v="1.8004879098000002E-2"/>
    <n v="9.771267969500002E-5"/>
    <n v="4.7319428515800012E-3"/>
    <n v="7.8208007003000013E-2"/>
    <n v="18.981528278600003"/>
    <n v="68.995231926000017"/>
    <n v="0.15254973878100003"/>
    <n v="5.6759061012000007"/>
    <n v="2.9889191186000009E-6"/>
    <n v="2.6760529933461535E-3"/>
    <n v="2.317845680307693E-11"/>
    <n v="2.3737063065000001E-4"/>
    <n v="4.7368433723076935E-6"/>
    <n v="2.3983781014615391E-10"/>
    <n v="3.3242275204230772E-11"/>
    <n v="1.3905957978269232E-12"/>
    <n v="3.4624767496153849E-5"/>
    <n v="1.8790899941346157E-7"/>
    <n v="9.09989009919231E-6"/>
    <n v="1.5040001346730772E-4"/>
    <n v="3.65029389973077E-2"/>
    <n v="0.13268313831923081"/>
    <n v="2.9336488227115393E-4"/>
    <n v="1.0915204040769233E-2"/>
    <n v="5.7479213819230788E-9"/>
    <n v="0.15090874735761897"/>
    <n v="1.6523537312075974E-5"/>
    <n v="1.7391744546522796E-4"/>
    <n v="4.4670771799377555E-3"/>
    <n v="0.17695906611600279"/>
    <n v="1.3322551385919165E-2"/>
    <n v="1.2375384888435299E-4"/>
    <n v="1.3102530500844299E-2"/>
    <n v="1.2435049987096151E-2"/>
    <n v="1.7483953376016451E-2"/>
    <n v="9.3010961073293572E-3"/>
    <n v="0.10033494762242477"/>
    <n v="4.0254988584934601"/>
    <n v="6.1647669672354368E-4"/>
    <n v="1.8651080407997022E-2"/>
    <n v="1.004601432844604E-2"/>
  </r>
  <r>
    <x v="5"/>
    <x v="0"/>
    <x v="0"/>
    <s v="Pasta"/>
    <n v="2.3035000000000001"/>
    <s v="Boiling (unspecified)"/>
    <s v="industrial composting"/>
    <n v="0.18751172379620948"/>
    <m/>
    <n v="4.0569082692307692"/>
    <n v="3.5438461538461537E-2"/>
    <n v="2.279253013475"/>
    <n v="3.5933068172500003E-8"/>
    <n v="0.22640823928250001"/>
    <n v="1.0346499535325002E-2"/>
    <n v="1.8084497473000001E-7"/>
    <n v="7.8925726927249998E-8"/>
    <n v="1.718119492075E-9"/>
    <n v="2.4101383441750002E-2"/>
    <n v="8.2807142855250012E-4"/>
    <n v="2.0556096537250001E-2"/>
    <n v="9.3981595269500007E-2"/>
    <n v="16.2406539875"/>
    <n v="252.07501106749999"/>
    <n v="1.1329874281425001"/>
    <n v="26.746014515500004"/>
    <n v="1.1037172452375E-5"/>
    <n v="0.53075123173000005"/>
    <n v="1.7726739160375001E-8"/>
    <n v="2.7500288679999995E-2"/>
    <n v="1.108068706465E-3"/>
    <n v="5.1044626621800004E-9"/>
    <n v="1.9593963516399999E-9"/>
    <n v="1.14106880871E-9"/>
    <n v="9.1332058892500004E-4"/>
    <n v="4.8863690328400004E-5"/>
    <n v="2.6173357505000007E-4"/>
    <n v="2.0639711283749998E-3"/>
    <n v="1.1443079443400002"/>
    <n v="0.66297724550000003"/>
    <n v="0.12029162634"/>
    <n v="8.4194703302000011"/>
    <n v="7.1688536034300008E-7"/>
    <n v="0.132474285"/>
    <n v="9.518591805E-10"/>
    <n v="2.0270800000000001E-3"/>
    <n v="2.9945500000000001E-4"/>
    <n v="2.67680521E-8"/>
    <n v="8.7466428850000002E-10"/>
    <n v="6.2501095850000002E-10"/>
    <n v="5.0907350000000007E-3"/>
    <n v="8.1811797050000009E-6"/>
    <n v="2.2427843470000002E-4"/>
    <n v="2.2459125E-2"/>
    <n v="19.291996780000002"/>
    <n v="1.25444003"/>
    <n v="2.6352040000000004E-2"/>
    <n v="0.82953642000000005"/>
    <n v="2.5758888750000001E-7"/>
    <n v="0.38281901773025678"/>
    <n v="2.1861616443056202E-6"/>
    <n v="3.9060464733254576E-4"/>
    <n v="1.7791754528959963E-2"/>
    <n v="0.21235033609790971"/>
    <n v="1.6978319620311957E-2"/>
    <n v="4.0055795213701098E-3"/>
    <n v="1.318134939354227E-2"/>
    <n v="2.1591450149303745E-3"/>
    <n v="8.607635575739743E-2"/>
    <s v=""/>
    <n v="1.7848009164958816E-3"/>
    <n v="5.6557165438708479E-2"/>
    <n v="8.1319623562149668E-3"/>
    <n v="5.9437868699407953E-2"/>
    <n v="2.5093768289575516E-5"/>
    <n v="9.3450881981730767"/>
    <n v="0.77561518389537509"/>
    <n v="10.120703382068452"/>
    <n v="1.4915676613372598E-3"/>
    <n v="2.9424785302049998"/>
    <n v="5.4611666513375008E-8"/>
    <n v="0.25593560796250003"/>
    <n v="1.1754023241790002E-2"/>
    <n v="2.1271748949217999E-7"/>
    <n v="8.1759787567390003E-8"/>
    <n v="3.484199259285E-9"/>
    <n v="3.0105439030675002E-2"/>
    <n v="8.8511629858590017E-4"/>
    <n v="2.1042108547000001E-2"/>
    <n v="0.11850469139787501"/>
    <n v="36.676958711840001"/>
    <n v="253.992428343"/>
    <n v="1.2796310944825"/>
    <n v="35.995021265700004"/>
    <n v="1.2011646700218E-5"/>
    <n v="5.6586125580865383E-3"/>
    <n v="1.0502243560264425E-10"/>
    <n v="4.9218386146634627E-4"/>
    <n v="2.2603890849596159E-5"/>
    <n v="4.0907209517726924E-10"/>
    <n v="1.5723036070651924E-10"/>
    <n v="6.7003831909326925E-12"/>
    <n v="5.7895075058990389E-5"/>
    <n v="1.7021467280498079E-6"/>
    <n v="4.0465593359615388E-5"/>
    <n v="2.2789363730360578E-4"/>
    <n v="7.053261290738462E-2"/>
    <n v="0.48844697758269229"/>
    <n v="2.4608290278509614E-3"/>
    <n v="6.9221194741730774E-2"/>
    <n v="2.3099320577342309E-8"/>
    <n v="0.23989498433156034"/>
    <n v="5.7534029784202945E-5"/>
    <n v="2.7816346754823803E-4"/>
    <n v="1.6317486779142781E-2"/>
    <n v="0.21309332736490946"/>
    <n v="4.8602845466527017E-2"/>
    <n v="4.1837195329426786E-4"/>
    <n v="1.4928630566156766E-2"/>
    <n v="8.717167048591698E-2"/>
    <n v="5.9957295254927594E-2"/>
    <n v="9.4214737403245531E-3"/>
    <n v="9.2139154419006428E-2"/>
    <n v="11.460005648583383"/>
    <n v="3.9877606720976405E-3"/>
    <n v="9.086915806497381E-2"/>
    <n v="3.0936402798821813E-2"/>
  </r>
  <r>
    <x v="5"/>
    <x v="5"/>
    <x v="0"/>
    <s v="Bean, kidney"/>
    <n v="2.07315"/>
    <s v="Boiling (unspecified)"/>
    <s v="industrial composting"/>
    <n v="0.18751172379620945"/>
    <m/>
    <n v="2.9476"/>
    <n v="3.1894615384615382E-2"/>
    <n v="1.0051415541750002"/>
    <n v="2.3503802561250003E-8"/>
    <n v="0.23281529783999999"/>
    <n v="3.9646121055149997E-3"/>
    <n v="4.68428505099E-8"/>
    <n v="1.047590129685E-7"/>
    <n v="3.9317088654450005E-9"/>
    <n v="3.3358483769549995E-3"/>
    <n v="2.7743012160600001E-4"/>
    <n v="7.3635406321499999E-3"/>
    <n v="1.070305772445E-2"/>
    <n v="13.02165652197"/>
    <n v="-111.9513784425"/>
    <n v="0.19661701389150002"/>
    <n v="14.873107039800001"/>
    <n v="3.9784731173100004E-6"/>
    <n v="0.47767610855700005"/>
    <n v="1.5954065244337499E-8"/>
    <n v="2.4750259811999995E-2"/>
    <n v="9.9726183581850007E-4"/>
    <n v="4.5940163959620003E-9"/>
    <n v="1.763456716476E-9"/>
    <n v="1.026961927839E-9"/>
    <n v="8.2198853003250005E-4"/>
    <n v="4.3977321295559998E-5"/>
    <n v="2.3556021754500003E-4"/>
    <n v="1.8575740155374997E-3"/>
    <n v="1.029877149906"/>
    <n v="0.59667952094999999"/>
    <n v="0.108262463706"/>
    <n v="7.57752329718"/>
    <n v="6.451968243087001E-7"/>
    <n v="0.11922685650000001"/>
    <n v="8.5667326245000004E-10"/>
    <n v="1.8243720000000001E-3"/>
    <n v="2.6950949999999998E-4"/>
    <n v="2.409124689E-8"/>
    <n v="7.8719785964999994E-10"/>
    <n v="5.6250986265000001E-10"/>
    <n v="4.5816615000000005E-3"/>
    <n v="7.3630617345000003E-6"/>
    <n v="2.0185059122999999E-4"/>
    <n v="2.0213212500000001E-2"/>
    <n v="17.362797102000002"/>
    <n v="1.1289960269999999"/>
    <n v="2.3716836000000002E-2"/>
    <n v="0.74658277800000006"/>
    <n v="2.3182999875E-7"/>
    <n v="0.20842738627214666"/>
    <n v="1.6138328862229886E-6"/>
    <n v="3.9587657536179448E-4"/>
    <n v="7.9186069416770297E-3"/>
    <n v="7.539775120363143E-2"/>
    <n v="2.2284033363227072E-2"/>
    <n v="6.3473775531805842E-3"/>
    <n v="3.8264973285867211E-3"/>
    <n v="8.0199991489841556E-4"/>
    <n v="3.1911130482737471E-2"/>
    <s v=""/>
    <n v="1.5287070772915198E-3"/>
    <n v="-2.454424864109065E-2"/>
    <n v="2.088205627455876E-3"/>
    <n v="3.8305100506614516E-2"/>
    <n v="1.0143720796537295E-5"/>
    <n v="6.1108169400000003"/>
    <n v="0.34278905127666376"/>
    <n v="6.4536059912766639"/>
    <n v="6.592097139935841E-4"/>
    <n v="1.6020445192320003"/>
    <n v="4.0314541068037501E-8"/>
    <n v="0.25938992965200003"/>
    <n v="5.2313834413334993E-3"/>
    <n v="7.5528113795862005E-8"/>
    <n v="1.0730966754462599E-7"/>
    <n v="5.5211806559340009E-9"/>
    <n v="8.7394984069875011E-3"/>
    <n v="3.2877050463605997E-4"/>
    <n v="7.800951440925E-3"/>
    <n v="3.2773844239987499E-2"/>
    <n v="31.414330773876003"/>
    <n v="-110.22570289455"/>
    <n v="0.32859631359750002"/>
    <n v="23.197213114980002"/>
    <n v="4.8554999403687004E-6"/>
    <n v="3.0808548446769235E-3"/>
    <n v="7.7527963592379809E-11"/>
    <n v="4.988267877923078E-4"/>
    <n v="1.0060352771795191E-5"/>
    <n v="1.4524637268435001E-10"/>
    <n v="2.0636474527812691E-10"/>
    <n v="1.0617655107565386E-11"/>
    <n v="1.6806727705745195E-5"/>
    <n v="6.3225097045396147E-7"/>
    <n v="1.5001829694086539E-5"/>
    <n v="6.3026623538437493E-5"/>
    <n v="6.0412174565146158E-2"/>
    <n v="-0.21197250556644232"/>
    <n v="6.3191598768750008E-4"/>
    <n v="4.4610025221115387E-2"/>
    <n v="9.3374998853244247E-9"/>
    <n v="0.1273733664485433"/>
    <n v="4.2338122285223682E-5"/>
    <n v="2.8212227228844547E-4"/>
    <n v="7.1055450185038508E-3"/>
    <n v="6.2436803724051228E-2"/>
    <n v="6.3966993160331567E-2"/>
    <n v="7.1183578567320658E-4"/>
    <n v="2.884032028426073E-3"/>
    <n v="3.2030694560917179E-2"/>
    <n v="2.1950786365594666E-2"/>
    <n v="1.5365430483690128E-3"/>
    <n v="7.5928161044405029E-2"/>
    <n v="-5.0349180962563107"/>
    <n v="9.8036935949077464E-4"/>
    <n v="5.8118089165148733E-2"/>
    <n v="1.2233533168442416E-2"/>
  </r>
  <r>
    <x v="5"/>
    <x v="3"/>
    <x v="0"/>
    <s v="Oil, olive"/>
    <n v="0.23035000000000003"/>
    <s v="Raw"/>
    <s v="industrial composting"/>
    <n v="0.18751172379620945"/>
    <m/>
    <n v="8.5797892143076933"/>
    <n v="3.5438461538461544E-3"/>
    <n v="0.37464815050000005"/>
    <n v="2.3127308155500004E-8"/>
    <n v="6.3761276202000006E-2"/>
    <n v="3.3158133862500002E-3"/>
    <n v="8.0382684918500007E-8"/>
    <n v="5.5451123532000007E-8"/>
    <n v="5.7771376887500004E-10"/>
    <n v="1.0563676625050001E-2"/>
    <n v="1.5433660539900004E-4"/>
    <n v="4.7602428713500004E-3"/>
    <n v="4.2811323779500005E-2"/>
    <n v="16.680648517049999"/>
    <n v="143.00782194000001"/>
    <n v="5.10876149995"/>
    <n v="7.6968759708500016"/>
    <n v="3.7989418747000001E-6"/>
    <n v="0"/>
    <n v="0"/>
    <n v="0"/>
    <n v="0"/>
    <n v="0"/>
    <n v="0"/>
    <n v="0"/>
    <n v="0"/>
    <n v="0"/>
    <n v="0"/>
    <n v="0"/>
    <n v="0"/>
    <n v="0"/>
    <n v="0"/>
    <n v="0"/>
    <n v="0"/>
    <n v="1.3247428500000002E-2"/>
    <n v="9.518591805000001E-11"/>
    <n v="2.0270800000000004E-4"/>
    <n v="2.99455E-5"/>
    <n v="2.6768052100000004E-9"/>
    <n v="8.7466428850000008E-11"/>
    <n v="6.2501095850000002E-11"/>
    <n v="5.0907350000000014E-4"/>
    <n v="8.1811797050000007E-7"/>
    <n v="2.2427843470000002E-5"/>
    <n v="2.2459125000000003E-3"/>
    <n v="1.9291996780000003"/>
    <n v="0.125444003"/>
    <n v="2.6352040000000004E-3"/>
    <n v="8.2953642000000008E-2"/>
    <n v="2.5758888750000003E-8"/>
    <n v="5.0465552428123853E-2"/>
    <n v="9.2962052011864387E-7"/>
    <n v="9.7620763637029835E-5"/>
    <n v="5.0643868565450638E-3"/>
    <n v="8.2916128274240455E-2"/>
    <n v="1.1533199384104784E-2"/>
    <n v="7.3601747792847191E-4"/>
    <n v="4.8480870183277456E-3"/>
    <n v="3.7848308526390275E-4"/>
    <n v="1.9564335247097924E-2"/>
    <s v=""/>
    <n v="9.056060066303177E-4"/>
    <n v="3.1871862695012548E-2"/>
    <n v="3.2482553576124513E-2"/>
    <n v="1.2846679200964529E-2"/>
    <n v="7.9902578830623621E-6"/>
    <n v="1.9763544455157773"/>
    <n v="0.23415509664530637"/>
    <n v="2.2105095421610836"/>
    <n v="4.5029826277943533E-4"/>
    <n v="0.38789557900000005"/>
    <n v="2.3222494073550005E-8"/>
    <n v="6.3963984202000002E-2"/>
    <n v="3.3457588862500004E-3"/>
    <n v="8.3059490128500014E-8"/>
    <n v="5.5538589960850005E-8"/>
    <n v="6.4021486472500005E-10"/>
    <n v="1.1072750125050001E-2"/>
    <n v="1.5515472336950003E-4"/>
    <n v="4.7826707148200002E-3"/>
    <n v="4.5057236279500007E-2"/>
    <n v="18.609848195049999"/>
    <n v="143.13326594300003"/>
    <n v="5.1113967039499997"/>
    <n v="7.7798296128500013"/>
    <n v="3.8247007634500001E-6"/>
    <n v="7.4595303653846165E-4"/>
    <n v="4.4658642449134628E-11"/>
    <n v="1.2300766192692309E-4"/>
    <n v="6.4341517043269237E-6"/>
    <n v="1.5972978870865388E-10"/>
    <n v="1.0680498069394232E-10"/>
    <n v="1.2311824321634616E-12"/>
    <n v="2.1293750240480771E-5"/>
    <n v="2.9837446801826928E-7"/>
    <n v="9.1974436823461545E-6"/>
    <n v="8.6648531306730776E-5"/>
    <n v="3.578816960586538E-2"/>
    <n v="0.27525628065961544"/>
    <n v="9.829609046057692E-3"/>
    <n v="1.496121079394231E-2"/>
    <n v="7.3551937758653853E-9"/>
    <n v="3.1914313342627801E-2"/>
    <n v="2.4733959405330414E-5"/>
    <n v="6.9789320765728505E-5"/>
    <n v="4.7084255361692397E-3"/>
    <n v="9.0255454030905471E-2"/>
    <n v="3.3262286956266832E-2"/>
    <n v="8.2852995032617959E-5"/>
    <n v="6.1274818961525599E-3"/>
    <n v="1.5330250216839401E-2"/>
    <n v="1.3694391769338813E-2"/>
    <n v="4.0626970399162783E-3"/>
    <n v="7.4766177177696277E-2"/>
    <n v="6.4795003732127432"/>
    <n v="1.61931003043067E-2"/>
    <n v="1.984149489484828E-2"/>
    <n v="9.9704664355112268E-3"/>
  </r>
  <r>
    <x v="6"/>
    <x v="0"/>
    <x v="0"/>
    <s v="Pasta"/>
    <n v="1.6789500000000002"/>
    <s v="Boiling (unspecified)"/>
    <s v="industrial composting"/>
    <n v="0.14962636853385858"/>
    <m/>
    <n v="4.0569082692307692"/>
    <n v="2.5830000000000002E-2"/>
    <n v="1.6612771204575001"/>
    <n v="2.6190503498250002E-8"/>
    <n v="0.16502197236525001"/>
    <n v="7.5412439309025013E-3"/>
    <n v="1.3181231618100001E-7"/>
    <n v="5.7526524516825004E-8"/>
    <n v="1.2522842288775002E-9"/>
    <n v="1.7566753952475003E-2"/>
    <n v="6.0355568698425006E-4"/>
    <n v="1.4982703833825002E-2"/>
    <n v="6.8500281909150001E-2"/>
    <n v="11.837311053750001"/>
    <n v="183.72968952975"/>
    <n v="0.82579954090725005"/>
    <n v="19.494343855350003"/>
    <n v="8.0446540867875009E-6"/>
    <n v="0.38684817908100005"/>
    <n v="1.2920472634387502E-8"/>
    <n v="2.0044110995999998E-2"/>
    <n v="8.0763705436050009E-4"/>
    <n v="3.7204851689460003E-9"/>
    <n v="1.4281434793080001E-9"/>
    <n v="8.3168980958700013E-10"/>
    <n v="6.6569116682250009E-4"/>
    <n v="3.561523458948E-5"/>
    <n v="1.9076951848500005E-4"/>
    <n v="1.5043648039874998E-3"/>
    <n v="0.83405071549800003"/>
    <n v="0.48322363635000004"/>
    <n v="8.7676850897999994E-2"/>
    <n v="6.1366918649400004"/>
    <n v="5.2251559615710006E-7"/>
    <n v="9.6556414500000007E-2"/>
    <n v="6.9378075585000005E-10"/>
    <n v="1.4774760000000001E-3"/>
    <n v="2.1826350000000002E-4"/>
    <n v="1.9510406370000003E-8"/>
    <n v="6.3751578345000005E-10"/>
    <n v="4.5555118245000002E-10"/>
    <n v="3.7104795000000006E-3"/>
    <n v="5.9630091885000004E-6"/>
    <n v="1.6346962359000002E-4"/>
    <n v="1.6369762500000003E-2"/>
    <n v="14.061340566000002"/>
    <n v="0.91432259100000002"/>
    <n v="1.9207188000000004E-2"/>
    <n v="0.60462347400000005"/>
    <n v="1.8774858375000002E-7"/>
    <n v="0.27902495759418916"/>
    <n v="1.5934256968556203E-6"/>
    <n v="2.8469966253048747E-4"/>
    <n v="1.2967860328368714E-2"/>
    <n v="0.15477560095141549"/>
    <n v="1.2374972748653248E-2"/>
    <n v="2.9195431896697839E-3"/>
    <n v="9.6074784303398272E-3"/>
    <n v="1.5737341101876936E-3"/>
    <n v="6.2738397004073118E-2"/>
    <s v=""/>
    <n v="1.300886259496749E-3"/>
    <n v="4.1222770963021314E-2"/>
    <n v="5.9271361831852044E-3"/>
    <n v="4.3322426591218141E-2"/>
    <n v="1.8290072615490697E-5"/>
    <n v="6.8113461386250007"/>
    <n v="0.56532195051058809"/>
    <n v="7.3766680891355891"/>
    <n v="1.0871575971357463E-3"/>
    <n v="2.1446817140385002"/>
    <n v="3.98047568884875E-8"/>
    <n v="0.18654355936125003"/>
    <n v="8.5671444852630004E-3"/>
    <n v="1.5504320771994601E-7"/>
    <n v="5.9592183779583003E-8"/>
    <n v="2.5395252209145007E-9"/>
    <n v="2.1942924619297505E-2"/>
    <n v="6.4513393076223008E-4"/>
    <n v="1.5336942975900002E-2"/>
    <n v="8.6374409213137493E-2"/>
    <n v="26.732702335248003"/>
    <n v="185.12723575710001"/>
    <n v="0.93268357980525007"/>
    <n v="26.235659194290005"/>
    <n v="8.7549182666946024E-6"/>
    <n v="4.1243879116125001E-3"/>
    <n v="7.6547609400937499E-11"/>
    <n v="3.5873761415625003E-4"/>
    <n v="1.6475277856275E-5"/>
    <n v="2.9816001484605E-10"/>
    <n v="1.1460035342227501E-10"/>
    <n v="4.8837023479125015E-12"/>
    <n v="4.2197931960187512E-5"/>
    <n v="1.2406421745427503E-6"/>
    <n v="2.9494121107500004E-5"/>
    <n v="1.6610463310218749E-4"/>
    <n v="5.1409042952400008E-2"/>
    <n v="0.35601391491750001"/>
    <n v="1.7936222688562501E-3"/>
    <n v="5.0453190758250006E-2"/>
    <n v="1.6836381282105003E-8"/>
    <n v="0.21873659355349342"/>
    <n v="5.2517450854394595E-5"/>
    <n v="2.540029433502185E-4"/>
    <n v="1.4890005387967387E-2"/>
    <n v="0.19360977154805534"/>
    <n v="4.4376590821804708E-2"/>
    <n v="3.7910851076201457E-4"/>
    <n v="1.3534818157677998E-2"/>
    <n v="7.9596129134936924E-2"/>
    <n v="5.4743799014551037E-2"/>
    <n v="8.5327128141966108E-3"/>
    <n v="8.1232793222187377E-2"/>
    <n v="10.46581544362232"/>
    <n v="3.6396044531149287E-3"/>
    <n v="8.2927724885043227E-2"/>
    <n v="2.8234519630178572E-2"/>
  </r>
  <r>
    <x v="6"/>
    <x v="4"/>
    <x v="0"/>
    <s v="Tomato puree"/>
    <n v="0.38745000000000002"/>
    <s v="Boiling (unspecified)"/>
    <s v="industrial composting"/>
    <n v="0.14962636853385855"/>
    <m/>
    <s v=""/>
    <n v="5.9607692307692313E-3"/>
    <n v="0.35501055502500001"/>
    <n v="1.39235043675E-8"/>
    <n v="0.41058275821500007"/>
    <n v="1.3795101284999999E-3"/>
    <n v="2.2723149949500001E-8"/>
    <n v="6.7392755954999995E-9"/>
    <n v="1.4431836184500002E-9"/>
    <n v="1.5508529169000001E-3"/>
    <n v="8.2075896945000006E-5"/>
    <n v="6.0265785405000003E-4"/>
    <n v="4.6518680565E-3"/>
    <n v="2.3935236905999999"/>
    <n v="3.5479092253500006"/>
    <n v="0.16390174657499998"/>
    <n v="12.577671393000001"/>
    <n v="2.0377972786500002E-6"/>
    <n v="8.9272656711000001E-2"/>
    <n v="2.9816475310125E-9"/>
    <n v="4.6255640759999992E-3"/>
    <n v="1.8637778177550002E-4"/>
    <n v="8.5857350052600006E-10"/>
    <n v="3.2957157214800002E-10"/>
    <n v="1.9192841759700002E-10"/>
    <n v="1.536210384975E-4"/>
    <n v="8.218900289880001E-6"/>
    <n v="4.402373503500001E-5"/>
    <n v="3.4716110861249998E-4"/>
    <n v="0.19247324203800001"/>
    <n v="0.11151314684999999"/>
    <n v="2.0233119437999998E-2"/>
    <n v="1.41615966114"/>
    <n v="1.205805221901E-7"/>
    <n v="2.22822495E-2"/>
    <n v="1.6010325135000001E-10"/>
    <n v="3.4095600000000001E-4"/>
    <n v="5.0368499999999997E-5"/>
    <n v="4.5024014700000006E-9"/>
    <n v="1.4711902695E-10"/>
    <n v="1.0512719595E-10"/>
    <n v="8.5626450000000009E-4"/>
    <n v="1.3760790435000001E-6"/>
    <n v="3.7723759289999999E-5"/>
    <n v="3.7776375000000001E-3"/>
    <n v="3.2449247460000001"/>
    <n v="0.21099752099999999"/>
    <n v="4.4324280000000004E-3"/>
    <n v="0.139528494"/>
    <n v="4.3326596249999999E-8"/>
    <n v="6.070057257640759E-2"/>
    <n v="6.8313986078013866E-7"/>
    <n v="6.3420436330974587E-4"/>
    <n v="2.4464846389992746E-3"/>
    <n v="2.8035651323359768E-2"/>
    <n v="1.498474788969685E-3"/>
    <n v="2.0006509706343542E-3"/>
    <n v="1.1211923616752982E-3"/>
    <n v="2.2362113978353573E-4"/>
    <n v="2.7996775188858657E-3"/>
    <s v=""/>
    <n v="2.8374856371854039E-4"/>
    <n v="8.6183662893041387E-4"/>
    <n v="1.1983314121849875E-3"/>
    <n v="2.3338137874761227E-2"/>
    <n v="4.5996241282817471E-6"/>
    <s v=""/>
    <n v="0.12234818940672348"/>
    <n v="0.12234818940672348"/>
    <n v="2.3528497962831439E-4"/>
    <n v="0.46656546123600001"/>
    <n v="1.7065255149862498E-8"/>
    <n v="0.41554927829100008"/>
    <n v="1.6162564102754999E-3"/>
    <n v="2.8084124920026E-8"/>
    <n v="7.2159661945979993E-9"/>
    <n v="1.7402392319970002E-9"/>
    <n v="2.5607384553975E-3"/>
    <n v="9.1670876278380012E-5"/>
    <n v="6.8440534837500009E-4"/>
    <n v="8.7766666651125005E-3"/>
    <n v="5.830921678638"/>
    <n v="3.8704198932000007"/>
    <n v="0.18856729401299996"/>
    <n v="14.133359548140001"/>
    <n v="2.2017043970901004E-6"/>
    <n v="8.9724127160769229E-4"/>
    <n v="3.281779836512019E-11"/>
    <n v="7.9913322748269245E-4"/>
    <n v="3.1081854043759612E-6"/>
    <n v="5.400793253851154E-11"/>
    <n v="1.3876858066534614E-11"/>
    <n v="3.3466139076865389E-12"/>
    <n v="4.9244970296105771E-6"/>
    <n v="1.7629014668919233E-7"/>
    <n v="1.3161641314903849E-6"/>
    <n v="1.6878205125216346E-5"/>
    <n v="1.1213310920457692E-2"/>
    <n v="7.4431151792307701E-3"/>
    <n v="3.6262941156346148E-4"/>
    <n v="2.7179537592576925E-2"/>
    <n v="4.2340469174809619E-9"/>
    <n v="4.7469971582093366E-2"/>
    <n v="2.2671897772277127E-5"/>
    <n v="5.6926285836716918E-4"/>
    <n v="2.7952261987885091E-3"/>
    <n v="3.3918471870279271E-2"/>
    <n v="5.328838112221952E-3"/>
    <n v="2.9080320322535957E-4"/>
    <n v="1.3202208907343636E-3"/>
    <n v="1.1254366163857511E-2"/>
    <n v="2.3497147462971518E-3"/>
    <n v="6.5528838353851439E-4"/>
    <n v="1.6886848898541296E-2"/>
    <n v="0.2095433249508335"/>
    <n v="7.3398993615146635E-4"/>
    <n v="4.5184289988189345E-2"/>
    <n v="7.1113365054238766E-3"/>
  </r>
  <r>
    <x v="6"/>
    <x v="2"/>
    <x v="0"/>
    <s v="Heavy cream"/>
    <n v="0.25830000000000003"/>
    <s v="Raw"/>
    <s v="industrial composting"/>
    <n v="0.14962636853385855"/>
    <m/>
    <n v="0"/>
    <n v="3.9738461538461542E-3"/>
    <n v="0.67183822251000014"/>
    <n v="8.4844113543000005E-9"/>
    <n v="8.8559924355000014E-2"/>
    <n v="1.3307740758900001E-3"/>
    <n v="5.5774050003000008E-8"/>
    <n v="9.0253241001E-9"/>
    <n v="3.7284796521000006E-10"/>
    <n v="7.5600806715000008E-3"/>
    <n v="7.3246874904000006E-5"/>
    <n v="2.0062948298400001E-3"/>
    <n v="3.1781611701000002E-2"/>
    <n v="7.7293198647000008"/>
    <n v="29.975846733000004"/>
    <n v="9.2715640731000012E-2"/>
    <n v="4.6079875359000004"/>
    <n v="3.0324613725000004E-6"/>
    <n v="0"/>
    <n v="0"/>
    <n v="0"/>
    <n v="0"/>
    <n v="0"/>
    <n v="0"/>
    <n v="0"/>
    <n v="0"/>
    <n v="0"/>
    <n v="0"/>
    <n v="0"/>
    <n v="0"/>
    <n v="0"/>
    <n v="0"/>
    <n v="0"/>
    <n v="0"/>
    <n v="1.4854833000000001E-2"/>
    <n v="1.0673550090000002E-10"/>
    <n v="2.2730400000000003E-4"/>
    <n v="3.3578999999999998E-5"/>
    <n v="3.0016009800000003E-9"/>
    <n v="9.8079351300000009E-11"/>
    <n v="7.0084797300000005E-11"/>
    <n v="5.7084300000000013E-4"/>
    <n v="9.1738602900000014E-7"/>
    <n v="2.5149172860000002E-5"/>
    <n v="2.5184250000000004E-3"/>
    <n v="2.1632831640000005"/>
    <n v="0.140665014"/>
    <n v="2.9549520000000003E-3"/>
    <n v="9.3018996000000007E-2"/>
    <n v="2.8884397500000002E-8"/>
    <n v="8.9339364176843253E-2"/>
    <n v="3.439125178653037E-7"/>
    <n v="1.3550558398392322E-4"/>
    <n v="2.0651852151153038E-3"/>
    <n v="5.8674203378431294E-2"/>
    <n v="1.8945751258863169E-3"/>
    <n v="5.0921381666846311E-4"/>
    <n v="3.5600392904770735E-3"/>
    <n v="1.8091565428782105E-4"/>
    <n v="8.3099702811183594E-3"/>
    <s v=""/>
    <n v="4.8140106410878361E-4"/>
    <n v="6.7061232825873307E-3"/>
    <n v="6.0797964510224314E-4"/>
    <n v="7.7626793698936146E-3"/>
    <n v="6.3955178939169034E-6"/>
    <n v="0"/>
    <n v="0.17192392503379719"/>
    <n v="0.17192392503379719"/>
    <n v="3.3062293275730231E-4"/>
    <n v="0.68669305551000015"/>
    <n v="8.5911468552000001E-9"/>
    <n v="8.8787228355000011E-2"/>
    <n v="1.36435307589E-3"/>
    <n v="5.877565098300001E-8"/>
    <n v="9.1234034514000003E-9"/>
    <n v="4.4293276251000009E-10"/>
    <n v="8.1309236715000014E-3"/>
    <n v="7.416426093300001E-5"/>
    <n v="2.0314440027000003E-3"/>
    <n v="3.4300036701E-2"/>
    <n v="9.8926030287000017"/>
    <n v="30.116511747000004"/>
    <n v="9.5670592731000009E-2"/>
    <n v="4.7010065319000001"/>
    <n v="3.0613457700000005E-6"/>
    <n v="1.3205635682884617E-3"/>
    <n v="1.6521436260000001E-11"/>
    <n v="1.7074466991346155E-4"/>
    <n v="2.6237559151730768E-6"/>
    <n v="1.1303009804423078E-10"/>
    <n v="1.7545006637307694E-11"/>
    <n v="8.5179377405769245E-13"/>
    <n v="1.5636391675961542E-5"/>
    <n v="1.4262357871730771E-7"/>
    <n v="3.906623082115385E-6"/>
    <n v="6.5961609040384613E-5"/>
    <n v="1.9024236593653848E-2"/>
    <n v="5.7916368744230777E-2"/>
    <n v="1.8398190909807693E-4"/>
    <n v="9.0403971767307693E-3"/>
    <n v="5.8872034038461545E-9"/>
    <n v="7.1484406617567595E-2"/>
    <n v="1.1383930690367109E-5"/>
    <n v="1.2144997604167083E-4"/>
    <n v="2.3730779234956271E-3"/>
    <n v="7.8621826562531721E-2"/>
    <n v="6.7936319073730374E-3"/>
    <n v="6.7526093487789603E-5"/>
    <n v="5.5078988137542946E-3"/>
    <n v="9.1258081849850525E-3"/>
    <n v="7.240340035419417E-3"/>
    <n v="3.7872126538561922E-3"/>
    <n v="4.4274404692689388E-2"/>
    <n v="1.7029695290305011"/>
    <n v="3.7000857790257639E-4"/>
    <n v="1.4901310921694515E-2"/>
    <n v="9.9755095052220227E-3"/>
  </r>
  <r>
    <x v="6"/>
    <x v="3"/>
    <x v="0"/>
    <s v="Nuts"/>
    <n v="0.25830000000000003"/>
    <s v="Raw"/>
    <s v="industrial composting"/>
    <n v="0.14962636853385855"/>
    <m/>
    <n v="1.7996749999999999"/>
    <n v="3.9738461538461542E-3"/>
    <n v="1.06244157474"/>
    <n v="3.7303153902000005E-8"/>
    <n v="0.12497944687200001"/>
    <n v="3.8306868957000001E-3"/>
    <n v="7.4154156237000017E-8"/>
    <n v="1.4500323999000001E-8"/>
    <n v="5.4437130531000007E-10"/>
    <n v="1.07931561633E-2"/>
    <n v="1.5372822912300001E-4"/>
    <n v="3.9025108269000004E-3"/>
    <n v="4.3684695621000011E-2"/>
    <n v="11.534892768000001"/>
    <n v="168.76097916300003"/>
    <n v="2.3467240528200004"/>
    <n v="12.406254903000002"/>
    <n v="1.0433355628500001E-5"/>
    <n v="0"/>
    <n v="0"/>
    <n v="0"/>
    <n v="0"/>
    <n v="0"/>
    <n v="0"/>
    <n v="0"/>
    <n v="0"/>
    <n v="0"/>
    <n v="0"/>
    <n v="0"/>
    <n v="0"/>
    <n v="0"/>
    <n v="0"/>
    <n v="0"/>
    <n v="0"/>
    <n v="1.4854833000000001E-2"/>
    <n v="1.0673550090000002E-10"/>
    <n v="2.2730400000000003E-4"/>
    <n v="3.3578999999999998E-5"/>
    <n v="3.0016009800000003E-9"/>
    <n v="9.8079351300000009E-11"/>
    <n v="7.0084797300000005E-11"/>
    <n v="5.7084300000000013E-4"/>
    <n v="9.1738602900000014E-7"/>
    <n v="2.5149172860000002E-5"/>
    <n v="2.5184250000000004E-3"/>
    <n v="2.1632831640000005"/>
    <n v="0.140665014"/>
    <n v="2.9549520000000003E-3"/>
    <n v="9.3018996000000007E-2"/>
    <n v="2.8884397500000002E-8"/>
    <n v="0.14015720025886774"/>
    <n v="1.4975566678651977E-6"/>
    <n v="1.910884505573656E-4"/>
    <n v="5.849237221727312E-3"/>
    <n v="7.702258528921288E-2"/>
    <n v="3.0315191049552596E-3"/>
    <n v="7.0640414001482406E-4"/>
    <n v="4.9756073421401547E-3"/>
    <n v="3.772411710977853E-4"/>
    <n v="1.6066767200554222E-2"/>
    <s v=""/>
    <n v="6.6659062846077788E-4"/>
    <n v="3.7609775594130354E-2"/>
    <n v="1.4932038849925118E-2"/>
    <n v="2.0639804470810087E-2"/>
    <n v="2.1856872213665902E-5"/>
    <n v="0.46485605250000001"/>
    <n v="0.30618244695078117"/>
    <n v="0.77103849945078118"/>
    <n v="5.8881239798227146E-4"/>
    <n v="1.07729640774"/>
    <n v="3.7409889402900006E-8"/>
    <n v="0.12520675087200001"/>
    <n v="3.8642658957000003E-3"/>
    <n v="7.7155757217000019E-8"/>
    <n v="1.4598403350300002E-8"/>
    <n v="6.1445610261000005E-10"/>
    <n v="1.13639991633E-2"/>
    <n v="1.54645615152E-4"/>
    <n v="3.9276599997600005E-3"/>
    <n v="4.6203120621000009E-2"/>
    <n v="13.698175932000002"/>
    <n v="168.90164417700004"/>
    <n v="2.3496790048200005"/>
    <n v="12.499273899000002"/>
    <n v="1.0462240026000001E-5"/>
    <n v="2.0717238610384616E-3"/>
    <n v="7.1942095005576929E-11"/>
    <n v="2.4078221321538462E-4"/>
    <n v="7.4312805686538469E-6"/>
    <n v="1.4837645618653849E-10"/>
    <n v="2.8073852596730773E-11"/>
    <n v="1.181646351173077E-12"/>
    <n v="2.1853844544807693E-5"/>
    <n v="2.9739541375384613E-7"/>
    <n v="7.55319230723077E-6"/>
    <n v="8.8852155040384633E-5"/>
    <n v="2.6342646023076927E-2"/>
    <n v="0.32481085418653854"/>
    <n v="4.5186134708076935E-3"/>
    <n v="2.4037065190384621E-2"/>
    <n v="2.0119692357692308E-8"/>
    <n v="0.11290803610247524"/>
    <n v="4.997873448593157E-5"/>
    <n v="1.713760814323737E-4"/>
    <n v="6.8142331258269715E-3"/>
    <n v="0.10432435381309452"/>
    <n v="1.0908138174029663E-2"/>
    <n v="9.7740700134411583E-5"/>
    <n v="7.8370423650619952E-3"/>
    <n v="1.9134202377918727E-2"/>
    <n v="1.407061553105887E-2"/>
    <n v="5.1890069501025655E-3"/>
    <n v="6.5196966431404241E-2"/>
    <n v="9.582013678610604"/>
    <n v="9.322588296963065E-3"/>
    <n v="4.004340943652071E-2"/>
    <n v="3.428665889030106E-2"/>
  </r>
  <r>
    <x v="7"/>
    <x v="0"/>
    <x v="0"/>
    <s v="Flour"/>
    <n v="0.48360000000000003"/>
    <s v="Boiling (unspecified)"/>
    <s v="industrial composting"/>
    <n v="9.1590909090909112E-2"/>
    <m/>
    <n v="0"/>
    <n v="7.111764705882353E-3"/>
    <n v="0.12758484793600003"/>
    <n v="2.1372506948000003E-9"/>
    <n v="2.8960181276000002E-2"/>
    <n v="4.2940075568000005E-4"/>
    <n v="1.1567086060400002E-8"/>
    <n v="9.9657965108000007E-10"/>
    <n v="1.6495107564000002E-10"/>
    <n v="1.5241041363600002E-3"/>
    <n v="2.5836221996000001E-5"/>
    <n v="1.0245153854E-3"/>
    <n v="6.4447563336000012E-3"/>
    <n v="2.1638632834"/>
    <n v="13.575706409200002"/>
    <n v="3.3122120252000002E-2"/>
    <n v="1.4552008244800001"/>
    <n v="5.8409943072000002E-7"/>
    <n v="0.11142665320800001"/>
    <n v="3.7215763221000003E-9"/>
    <n v="5.7734489279999994E-3"/>
    <n v="2.3262948836400002E-4"/>
    <n v="1.0716380045280001E-9"/>
    <n v="4.11358400544E-10"/>
    <n v="2.3955757581600003E-10"/>
    <n v="1.9174379718000001E-4"/>
    <n v="1.0258511240640001E-5"/>
    <n v="5.4948711480000013E-5"/>
    <n v="4.3331297489999996E-4"/>
    <n v="0.24023760446400003"/>
    <n v="0.13918636679999999"/>
    <n v="2.5254191664E-2"/>
    <n v="1.7675953339200001"/>
    <n v="1.5050391155280002E-7"/>
    <n v="2.7811836E-2"/>
    <n v="1.9983464280000003E-10"/>
    <n v="4.2556800000000003E-4"/>
    <n v="6.2867999999999995E-5"/>
    <n v="5.6197221600000006E-9"/>
    <n v="1.836282396E-10"/>
    <n v="1.3121567160000001E-10"/>
    <n v="1.0687560000000001E-3"/>
    <n v="1.7175682680000002E-6"/>
    <n v="4.708532712E-5"/>
    <n v="4.7151000000000007E-3"/>
    <n v="4.0501886880000004"/>
    <n v="0.26335888800000001"/>
    <n v="5.5323840000000004E-3"/>
    <n v="0.17415403200000001"/>
    <n v="5.4078569999999999E-8"/>
    <n v="3.4713948388897464E-2"/>
    <n v="2.4253450923379659E-7"/>
    <n v="5.3659380671175404E-5"/>
    <n v="1.0972593256962852E-3"/>
    <n v="1.8226931888605274E-2"/>
    <n v="3.3050625488774367E-4"/>
    <n v="6.1589083110399976E-4"/>
    <n v="1.2192095034131091E-3"/>
    <n v="9.2239000035614438E-5"/>
    <n v="4.608343730473731E-3"/>
    <s v=""/>
    <n v="3.1408334700917107E-4"/>
    <n v="3.1125742490131923E-3"/>
    <n v="4.0613510539447783E-4"/>
    <n v="5.6093168526010458E-3"/>
    <n v="1.6476509553343573E-6"/>
    <n v="0"/>
    <n v="6.5793644312793123E-2"/>
    <n v="6.5793644312793123E-2"/>
    <n v="1.2652623906306368E-4"/>
    <n v="0.26682333714400003"/>
    <n v="6.0586616597000008E-9"/>
    <n v="3.5159198204E-2"/>
    <n v="7.2489824404400004E-4"/>
    <n v="1.8258446224928001E-8"/>
    <n v="1.5915662912240002E-9"/>
    <n v="5.3572432305600006E-10"/>
    <n v="2.7846039335400006E-3"/>
    <n v="3.7812301504640004E-5"/>
    <n v="1.1265494240000002E-3"/>
    <n v="1.1593169308500002E-2"/>
    <n v="6.4542895758640011"/>
    <n v="13.978251664000004"/>
    <n v="6.3908695916E-2"/>
    <n v="3.3969501904000006"/>
    <n v="7.8868191227280008E-7"/>
    <n v="5.1312180220000007E-4"/>
    <n v="1.1651272422500002E-11"/>
    <n v="6.7613842699999996E-5"/>
    <n v="1.3940350847E-6"/>
    <n v="3.5112396586400003E-11"/>
    <n v="3.0607044062000004E-12"/>
    <n v="1.0302390828000001E-12"/>
    <n v="5.3550075645000013E-6"/>
    <n v="7.2715964432000001E-8"/>
    <n v="2.1664412000000005E-6"/>
    <n v="2.2294556362500003E-5"/>
    <n v="1.2412095338200002E-2"/>
    <n v="2.6881253200000007E-2"/>
    <n v="1.2290133829999999E-4"/>
    <n v="6.5325965200000013E-3"/>
    <n v="1.5166959851400001E-9"/>
    <n v="4.184955403052476E-2"/>
    <n v="1.285804310614693E-5"/>
    <n v="7.7872923048995273E-5"/>
    <n v="1.9380532759977172E-3"/>
    <n v="3.0048507769299394E-2"/>
    <n v="1.7491622478553164E-3"/>
    <n v="1.198650166501435E-4"/>
    <n v="2.1345695694072022E-3"/>
    <n v="7.3647401066518807E-3"/>
    <n v="6.3774341762475994E-3"/>
    <n v="1.4063510885322327E-3"/>
    <n v="2.4924311305684583E-2"/>
    <n v="1.2742126834122771"/>
    <n v="3.8206615289786502E-4"/>
    <n v="1.7058317900476763E-2"/>
    <n v="3.9687010547861121E-3"/>
  </r>
  <r>
    <x v="7"/>
    <x v="3"/>
    <x v="0"/>
    <s v="Eggs"/>
    <n v="0.32240000000000002"/>
    <s v="Boiling (unspecified)"/>
    <s v="industrial composting"/>
    <n v="9.1590909090909112E-2"/>
    <m/>
    <n v="2.5460854615384623"/>
    <n v="4.7411764705882356E-3"/>
    <n v="0.74212937182222216"/>
    <n v="1.4027011439999998E-8"/>
    <n v="9.0384635813333336E-2"/>
    <n v="2.7385517524444445E-3"/>
    <n v="8.5204348435555556E-8"/>
    <n v="1.1057617884444445E-8"/>
    <n v="8.8420317093333328E-10"/>
    <n v="1.1443433606222221E-2"/>
    <n v="2.054083226577778E-4"/>
    <n v="5.0308177226666669E-3"/>
    <n v="4.9516907324444442E-2"/>
    <n v="24.570248005333337"/>
    <n v="64.373819351111109"/>
    <n v="0.30944570291555556"/>
    <n v="6.4441620071111121"/>
    <n v="2.732109949688889E-6"/>
    <n v="7.4284435472000004E-2"/>
    <n v="2.4810508814000003E-9"/>
    <n v="3.8489659519999994E-3"/>
    <n v="1.5508632557600002E-4"/>
    <n v="7.1442533635200002E-10"/>
    <n v="2.74238933696E-10"/>
    <n v="1.5970505054400002E-10"/>
    <n v="1.2782919812000002E-4"/>
    <n v="6.8390074937600004E-6"/>
    <n v="3.6632474320000009E-5"/>
    <n v="2.8887531659999998E-4"/>
    <n v="0.16015840297600001"/>
    <n v="9.2790911200000006E-2"/>
    <n v="1.6836127776E-2"/>
    <n v="1.1783968892800001"/>
    <n v="1.0033594103520001E-7"/>
    <n v="1.8541224000000002E-2"/>
    <n v="1.3322309520000001E-10"/>
    <n v="2.8371200000000004E-4"/>
    <n v="4.1912000000000001E-5"/>
    <n v="3.7464814400000007E-9"/>
    <n v="1.224188264E-10"/>
    <n v="8.7477114400000006E-11"/>
    <n v="7.1250400000000009E-4"/>
    <n v="1.145045512E-6"/>
    <n v="3.1390218080000004E-5"/>
    <n v="3.1434000000000002E-3"/>
    <n v="2.7001257920000001"/>
    <n v="0.175572592"/>
    <n v="3.6882560000000004E-3"/>
    <n v="0.11610268800000001"/>
    <n v="3.605238E-8"/>
    <n v="0.10862837626438727"/>
    <n v="6.6616791268956035E-7"/>
    <n v="1.4425074456828616E-4"/>
    <n v="4.4434646181331873E-3"/>
    <n v="8.951049171372151E-2"/>
    <n v="2.3786063870563281E-3"/>
    <n v="1.3006873588219182E-3"/>
    <n v="5.3783179163024693E-3"/>
    <n v="5.2054750869934665E-4"/>
    <n v="2.0857681659476442E-2"/>
    <s v=""/>
    <n v="1.3348445653776995E-3"/>
    <n v="1.439404573538452E-2"/>
    <n v="2.096935855359066E-3"/>
    <n v="1.2778699247512338E-2"/>
    <n v="5.9926363754348484E-6"/>
    <n v="0.82085795280000029"/>
    <n v="0.24291592671961207"/>
    <n v="1.0637738795196123"/>
    <n v="4.6714601292233089E-4"/>
    <n v="0.83495503129422222"/>
    <n v="1.6641285416599998E-8"/>
    <n v="9.4517313765333344E-2"/>
    <n v="2.9355500780204446E-3"/>
    <n v="8.9665255211907554E-8"/>
    <n v="1.1454275644540443E-8"/>
    <n v="1.1313853358773334E-9"/>
    <n v="1.2283766804342223E-2"/>
    <n v="2.1339237566353779E-4"/>
    <n v="5.0988404150666671E-3"/>
    <n v="5.2949182641044437E-2"/>
    <n v="27.430532200309337"/>
    <n v="64.642182854311102"/>
    <n v="0.32997008669155559"/>
    <n v="7.738661584391112"/>
    <n v="2.8684982707240891E-6"/>
    <n v="1.6056827524888889E-3"/>
    <n v="3.2002471954999996E-11"/>
    <n v="1.8176406493333334E-4"/>
    <n v="5.6452886115777784E-6"/>
    <n v="1.7243318309982222E-10"/>
    <n v="2.2027453162577774E-11"/>
    <n v="2.1757410305333334E-12"/>
    <n v="2.3622628469888891E-5"/>
    <n v="4.1036995319911111E-7"/>
    <n v="9.8054623366666676E-6"/>
    <n v="1.0182535123277776E-4"/>
    <n v="5.275102346213334E-2"/>
    <n v="0.12431189010444443"/>
    <n v="6.3455785902222228E-4"/>
    <n v="1.4882041508444447E-2"/>
    <n v="5.5163428283155559E-9"/>
    <n v="0.1417361785160314"/>
    <n v="3.6143197300302177E-5"/>
    <n v="2.110934418330938E-4"/>
    <n v="8.4090478834879905E-3"/>
    <n v="0.19706190843644292"/>
    <n v="1.3925793882744326E-2"/>
    <n v="3.0271387961002222E-4"/>
    <n v="1.3694915600501597E-2"/>
    <n v="4.3140151864229627E-2"/>
    <n v="2.9836096331810631E-2"/>
    <n v="9.6374819704681779E-3"/>
    <n v="0.22433821280829924"/>
    <n v="5.9803900443923448"/>
    <n v="2.1192916550329308E-3"/>
    <n v="4.020364257668764E-2"/>
    <n v="1.5217548247261879E-2"/>
  </r>
  <r>
    <x v="7"/>
    <x v="6"/>
    <x v="0"/>
    <s v="Pork"/>
    <n v="0.48360000000000003"/>
    <s v="Boiling (unspecified)"/>
    <s v="industrial composting"/>
    <n v="9.1590909090909112E-2"/>
    <m/>
    <n v="2.2904555555555555"/>
    <n v="7.111764705882353E-3"/>
    <n v="4.6843507776000006"/>
    <n v="7.2941153108571429E-8"/>
    <n v="0.93200131217142868"/>
    <n v="1.1113682067428573E-2"/>
    <n v="5.0868520248000002E-7"/>
    <n v="5.132873956971429E-8"/>
    <n v="3.3450256208571435E-9"/>
    <n v="6.9171829628571435E-2"/>
    <n v="6.2711150557714294E-4"/>
    <n v="1.9933685950285714E-2"/>
    <n v="0.29637061918285718"/>
    <n v="130.62957258000003"/>
    <n v="241.66726561714287"/>
    <n v="1.5184286965714286"/>
    <n v="40.800959628000001"/>
    <n v="1.833040548857143E-5"/>
    <n v="0.11142665320800001"/>
    <n v="3.7215763221000003E-9"/>
    <n v="5.7734489279999994E-3"/>
    <n v="2.3262948836400002E-4"/>
    <n v="1.0716380045280001E-9"/>
    <n v="4.11358400544E-10"/>
    <n v="2.3955757581600003E-10"/>
    <n v="1.9174379718000001E-4"/>
    <n v="1.0258511240640001E-5"/>
    <n v="5.4948711480000013E-5"/>
    <n v="4.3331297489999996E-4"/>
    <n v="0.24023760446400003"/>
    <n v="0.13918636679999999"/>
    <n v="2.5254191664E-2"/>
    <n v="1.7675953339200001"/>
    <n v="1.5050391155280002E-7"/>
    <n v="2.7811836E-2"/>
    <n v="1.9983464280000003E-10"/>
    <n v="4.2556800000000003E-4"/>
    <n v="6.2867999999999995E-5"/>
    <n v="5.6197221600000006E-9"/>
    <n v="1.836282396E-10"/>
    <n v="1.3121567160000001E-10"/>
    <n v="1.0687560000000001E-3"/>
    <n v="1.7175682680000002E-6"/>
    <n v="4.708532712E-5"/>
    <n v="4.7151000000000007E-3"/>
    <n v="4.0501886880000004"/>
    <n v="0.26335888800000001"/>
    <n v="5.5323840000000004E-3"/>
    <n v="0.17415403200000001"/>
    <n v="5.4078569999999999E-8"/>
    <n v="0.62755316176427633"/>
    <n v="3.0768881484188547E-6"/>
    <n v="1.4318656618068392E-3"/>
    <n v="1.7269773749620135E-2"/>
    <n v="0.51448701541099306"/>
    <n v="1.078253314616196E-2"/>
    <n v="4.2718360072608189E-3"/>
    <n v="3.0838053609380706E-2"/>
    <n v="1.5589847070338889E-3"/>
    <n v="8.1959550667977332E-2"/>
    <s v=""/>
    <n v="6.56557539389057E-3"/>
    <n v="5.3902324689430695E-2"/>
    <n v="9.8451501607083811E-3"/>
    <n v="7.0580192362839925E-2"/>
    <n v="3.8721809338924842E-5"/>
    <n v="1.1076643066666667"/>
    <n v="1.3491282653608907"/>
    <n v="2.4567925720275574"/>
    <n v="2.5944774333863281E-3"/>
    <n v="4.8235892668080007"/>
    <n v="7.6862564073471424E-8"/>
    <n v="0.93820032909942874"/>
    <n v="1.1409179555792574E-2"/>
    <n v="5.1537656264452809E-7"/>
    <n v="5.192372620985829E-8"/>
    <n v="3.7157988682731435E-9"/>
    <n v="7.0432329425751436E-2"/>
    <n v="6.3908758508578287E-4"/>
    <n v="2.0035719988885713E-2"/>
    <n v="0.30151903215775722"/>
    <n v="134.91999887246402"/>
    <n v="242.06981087194288"/>
    <n v="1.5492152722354284"/>
    <n v="42.742708993919997"/>
    <n v="1.8534987970124232E-5"/>
    <n v="9.2761332054000015E-3"/>
    <n v="1.4781262321821428E-10"/>
    <n v="1.804231402114286E-3"/>
    <n v="2.1940729914985719E-5"/>
    <n v="9.9110877431640008E-10"/>
    <n v="9.9853319634342872E-11"/>
    <n v="7.1457670543714299E-12"/>
    <n v="1.3544678735721429E-4"/>
    <n v="1.2290145867034287E-6"/>
    <n v="3.853023074785714E-5"/>
    <n v="5.7984429261107159E-4"/>
    <n v="0.25946153629320001"/>
    <n v="0.46551886706142859"/>
    <n v="2.9792601389142855E-3"/>
    <n v="8.2197517296E-2"/>
    <n v="3.5644207634854292E-8"/>
    <n v="0.83129962631222265"/>
    <n v="1.6776351925385083E-4"/>
    <n v="2.1002248777876589E-3"/>
    <n v="3.2945939871877952E-2"/>
    <n v="1.16569500947039"/>
    <n v="6.3541545599515525E-2"/>
    <n v="1.0350034312810615E-3"/>
    <n v="8.1748556943705711E-2"/>
    <n v="0.12951608265864767"/>
    <n v="0.11764758078188589"/>
    <n v="5.7184939242256802E-2"/>
    <n v="1.1787436056255838"/>
    <n v="22.42836221248799"/>
    <n v="1.0019569331688417E-2"/>
    <n v="0.2242904493982979"/>
    <n v="9.9201166126329079E-2"/>
  </r>
  <r>
    <x v="7"/>
    <x v="2"/>
    <x v="0"/>
    <s v="Cheese, hard"/>
    <n v="0.32240000000000002"/>
    <s v="Boiling (unspecified)"/>
    <s v="industrial composting"/>
    <n v="9.1590909090909112E-2"/>
    <m/>
    <n v="4.0569082692307692"/>
    <n v="4.7411764705882356E-3"/>
    <n v="2.1138972520421055"/>
    <n v="4.8112922821052631E-7"/>
    <n v="0.22942864321684212"/>
    <n v="4.1398101187368423E-3"/>
    <n v="1.8017233388631582E-7"/>
    <n v="2.4884834613052636E-8"/>
    <n v="9.9615077338947393E-10"/>
    <n v="2.3805420747789473E-2"/>
    <n v="2.2745414683789477E-4"/>
    <n v="6.7295685490526332E-3"/>
    <n v="0.10133311300210528"/>
    <n v="23.788811717894738"/>
    <n v="93.001967814736844"/>
    <n v="0.28778608395789473"/>
    <n v="12.824786930526317"/>
    <n v="1.5198978879157896E-5"/>
    <n v="7.4284435472000004E-2"/>
    <n v="2.4810508814000003E-9"/>
    <n v="3.8489659519999994E-3"/>
    <n v="1.5508632557600002E-4"/>
    <n v="7.1442533635200002E-10"/>
    <n v="2.74238933696E-10"/>
    <n v="1.5970505054400002E-10"/>
    <n v="1.2782919812000002E-4"/>
    <n v="6.8390074937600004E-6"/>
    <n v="3.6632474320000009E-5"/>
    <n v="2.8887531659999998E-4"/>
    <n v="0.16015840297600001"/>
    <n v="9.2790911200000006E-2"/>
    <n v="1.6836127776E-2"/>
    <n v="1.1783968892800001"/>
    <n v="1.0033594103520001E-7"/>
    <n v="1.8541224000000002E-2"/>
    <n v="1.3322309520000001E-10"/>
    <n v="2.8371200000000004E-4"/>
    <n v="4.1912000000000001E-5"/>
    <n v="3.7464814400000007E-9"/>
    <n v="1.224188264E-10"/>
    <n v="8.7477114400000006E-11"/>
    <n v="7.1250400000000009E-4"/>
    <n v="1.145045512E-6"/>
    <n v="3.1390218080000004E-5"/>
    <n v="3.1434000000000002E-3"/>
    <n v="2.7001257920000001"/>
    <n v="0.175572592"/>
    <n v="3.6882560000000004E-3"/>
    <n v="0.11610268800000001"/>
    <n v="3.605238E-8"/>
    <n v="0.28709657138257094"/>
    <n v="1.9364754047645914E-5"/>
    <n v="3.5645738477721391E-4"/>
    <n v="6.5645123965727605E-3"/>
    <n v="0.18431456107893329"/>
    <n v="5.2499801034341046E-3"/>
    <n v="1.4293869510366354E-3"/>
    <n v="1.079088378340191E-2"/>
    <n v="5.7432590082090072E-4"/>
    <n v="2.7806713413996993E-2"/>
    <s v=""/>
    <n v="1.296817742789672E-3"/>
    <n v="2.0768751231229714E-2"/>
    <n v="1.95929055526194E-3"/>
    <n v="2.3314899340815643E-2"/>
    <n v="3.2037418412432805E-5"/>
    <n v="1.307947226"/>
    <n v="0.54376784002410461"/>
    <n v="1.8517150660241046"/>
    <n v="1.0457073846617396E-3"/>
    <n v="2.2067229115141052"/>
    <n v="4.8374350218712627E-7"/>
    <n v="0.2335613211688421"/>
    <n v="4.3368084443128419E-3"/>
    <n v="1.8463324066266782E-7"/>
    <n v="2.5281492373148637E-8"/>
    <n v="1.243332938333474E-9"/>
    <n v="2.4645753945909472E-2"/>
    <n v="2.3543819984365476E-4"/>
    <n v="6.7975912414526335E-3"/>
    <n v="0.10476538831870529"/>
    <n v="26.649095912870738"/>
    <n v="93.270331317936837"/>
    <n v="0.30831046773389476"/>
    <n v="14.119286507806317"/>
    <n v="1.5335367200193095E-5"/>
    <n v="4.2436979067578947E-3"/>
    <n v="9.3027596574447355E-10"/>
    <n v="4.4915638686315786E-4"/>
    <n v="8.3400162390631572E-6"/>
    <n v="3.5506392435128425E-10"/>
    <n v="4.8618254563747378E-11"/>
    <n v="2.391024881410527E-12"/>
    <n v="4.7395680665210525E-5"/>
    <n v="4.5276576893010533E-7"/>
    <n v="1.3072290848947372E-5"/>
    <n v="2.0147190061289478E-4"/>
    <n v="5.1248261370905268E-2"/>
    <n v="0.17936602176526315"/>
    <n v="5.9290474564210535E-4"/>
    <n v="2.7152474053473687E-2"/>
    <n v="2.9491090769602107E-8"/>
    <n v="0.37939206624629063"/>
    <n v="1.0580740348922839E-3"/>
    <n v="5.224811633296303E-4"/>
    <n v="1.2475775372752507E-2"/>
    <n v="0.41401248192896772"/>
    <n v="3.0901355395738701E-2"/>
    <n v="3.349293355613699E-4"/>
    <n v="2.8243624829805827E-2"/>
    <n v="4.7618844228279091E-2"/>
    <n v="3.9832317628234172E-2"/>
    <n v="1.9606357350467188E-2"/>
    <n v="0.21731971526008048"/>
    <n v="8.6354823040230926"/>
    <n v="1.9787518837265147E-3"/>
    <n v="7.3810072936067589E-2"/>
    <n v="8.2118832154280411E-2"/>
  </r>
  <r>
    <x v="7"/>
    <x v="7"/>
    <x v="0"/>
    <s v="Beef"/>
    <n v="0.48360000000000003"/>
    <s v="Boiling (unspecified)"/>
    <s v="industrial composting"/>
    <n v="9.1590909090909112E-2"/>
    <m/>
    <n v="5.0145696923076928"/>
    <n v="7.111764705882353E-3"/>
    <n v="12.084296974285717"/>
    <n v="6.7490765561142876E-8"/>
    <n v="0.90772300320000021"/>
    <n v="1.9095499376571429E-2"/>
    <n v="1.1219263692E-6"/>
    <n v="1.7491771930285718E-7"/>
    <n v="5.0279622565714296E-9"/>
    <n v="0.16446562414285718"/>
    <n v="6.1077982234285721E-4"/>
    <n v="3.7024049154857151E-2"/>
    <n v="0.72539509491428578"/>
    <n v="65.906922365142862"/>
    <n v="776.80004777142869"/>
    <n v="1.1700809773714289"/>
    <n v="42.614584673142865"/>
    <n v="1.7661480987428572E-5"/>
    <n v="0.11142665320800001"/>
    <n v="3.7215763221000003E-9"/>
    <n v="5.7734489279999994E-3"/>
    <n v="2.3262948836400002E-4"/>
    <n v="1.0716380045280001E-9"/>
    <n v="4.11358400544E-10"/>
    <n v="2.3955757581600003E-10"/>
    <n v="1.9174379718000001E-4"/>
    <n v="1.0258511240640001E-5"/>
    <n v="5.4948711480000013E-5"/>
    <n v="4.3331297489999996E-4"/>
    <n v="0.24023760446400003"/>
    <n v="0.13918636679999999"/>
    <n v="2.5254191664E-2"/>
    <n v="1.7675953339200001"/>
    <n v="1.5050391155280002E-7"/>
    <n v="2.7811836E-2"/>
    <n v="1.9983464280000003E-10"/>
    <n v="4.2556800000000003E-4"/>
    <n v="6.2867999999999995E-5"/>
    <n v="5.6197221600000006E-9"/>
    <n v="1.836282396E-10"/>
    <n v="1.3121567160000001E-10"/>
    <n v="1.0687560000000001E-3"/>
    <n v="1.7175682680000002E-6"/>
    <n v="4.708532712E-5"/>
    <n v="4.7151000000000007E-3"/>
    <n v="4.0501886880000004"/>
    <n v="0.26335888800000001"/>
    <n v="5.5323840000000004E-3"/>
    <n v="0.17415403200000001"/>
    <n v="5.4078569999999999E-8"/>
    <n v="1.5902926024067248"/>
    <n v="2.85870348269599E-6"/>
    <n v="1.3948125124263711E-3"/>
    <n v="2.9351639791399958E-2"/>
    <n v="1.1266697192072106"/>
    <n v="3.6447144832292118E-2"/>
    <n v="6.2066095440544691E-3"/>
    <n v="7.2561437853980407E-2"/>
    <n v="1.5191453407301988E-3"/>
    <n v="0.15187061399768145"/>
    <s v=""/>
    <n v="3.4159945813400363E-3"/>
    <n v="0.17306175589540587"/>
    <n v="7.6314257899721865E-3"/>
    <n v="7.3574995630420748E-2"/>
    <n v="3.7324345955774042E-5"/>
    <n v="2.4250459032000005"/>
    <n v="3.1221674664353958"/>
    <n v="5.5472133696353962"/>
    <n v="6.0041682046834532E-3"/>
    <n v="12.223535463493716"/>
    <n v="7.1412176526042871E-8"/>
    <n v="0.91392202012800028"/>
    <n v="1.9390996864935429E-2"/>
    <n v="1.128617729364528E-6"/>
    <n v="1.7551270594300118E-7"/>
    <n v="5.3987355039874301E-9"/>
    <n v="0.16572612394003719"/>
    <n v="6.2275590185149714E-4"/>
    <n v="3.712608319345715E-2"/>
    <n v="0.73054350788918576"/>
    <n v="70.197348657606867"/>
    <n v="777.20259302622867"/>
    <n v="1.2008675530354287"/>
    <n v="44.556334039062861"/>
    <n v="1.7866063468981374E-5"/>
    <n v="2.3506798968257147E-2"/>
    <n v="1.3733110870392861E-10"/>
    <n v="1.7575423464000004E-3"/>
    <n v="3.729037858641429E-5"/>
    <n v="2.1704187103163998E-9"/>
    <n v="3.3752443450577147E-10"/>
    <n v="1.0382183661514289E-11"/>
    <n v="3.1870408450007149E-4"/>
    <n v="1.1976075035605715E-6"/>
    <n v="7.1396313833571441E-5"/>
    <n v="1.4048913613253571E-3"/>
    <n v="0.1349949012646286"/>
    <n v="1.4946203712042858"/>
    <n v="2.3093606789142858E-3"/>
    <n v="8.568525776742858E-2"/>
    <n v="3.4357814363425722E-8"/>
    <n v="2.1133246743455709"/>
    <n v="1.5583910761210324E-4"/>
    <n v="2.0458538376142924E-3"/>
    <n v="5.6110744197909894E-2"/>
    <n v="2.5666199862154233"/>
    <n v="0.21527073079753767"/>
    <n v="1.5193065326181716E-3"/>
    <n v="0.19389894926078122"/>
    <n v="0.12619823958796589"/>
    <n v="0.21821503892558811"/>
    <n v="0.13972459025687919"/>
    <n v="0.5974348423274809"/>
    <n v="72.058777870621881"/>
    <n v="7.7592937060101553E-3"/>
    <n v="0.23384272123831043"/>
    <n v="9.5611499128424329E-2"/>
  </r>
  <r>
    <x v="7"/>
    <x v="4"/>
    <x v="0"/>
    <s v="Tomato puree"/>
    <n v="0.48360000000000003"/>
    <s v="Boiling (unspecified)"/>
    <s v="industrial composting"/>
    <n v="9.1590909090909112E-2"/>
    <m/>
    <s v=""/>
    <n v="7.111764705882353E-3"/>
    <n v="0.4431103482"/>
    <n v="1.7378775873333334E-8"/>
    <n v="0.5124734078533334"/>
    <n v="1.7218508146666668E-3"/>
    <n v="2.8362150769333335E-8"/>
    <n v="8.4117013239999988E-9"/>
    <n v="1.8013255849333335E-9"/>
    <n v="1.9357142098666669E-3"/>
    <n v="1.0244393796E-4"/>
    <n v="7.5221406173333336E-4"/>
    <n v="5.8062805320000001E-3"/>
    <n v="2.9875030501333333"/>
    <n v="4.4283621148000005"/>
    <n v="0.20457577659999998"/>
    <n v="15.698959570666668"/>
    <n v="2.5434991972E-6"/>
    <n v="0.11142665320800001"/>
    <n v="3.7215763221000003E-9"/>
    <n v="5.7734489279999994E-3"/>
    <n v="2.3262948836400002E-4"/>
    <n v="1.0716380045280001E-9"/>
    <n v="4.11358400544E-10"/>
    <n v="2.3955757581600003E-10"/>
    <n v="1.9174379718000001E-4"/>
    <n v="1.0258511240640001E-5"/>
    <n v="5.4948711480000013E-5"/>
    <n v="4.3331297489999996E-4"/>
    <n v="0.24023760446400003"/>
    <n v="0.13918636679999999"/>
    <n v="2.5254191664E-2"/>
    <n v="1.7675953339200001"/>
    <n v="1.5050391155280002E-7"/>
    <n v="2.7811836E-2"/>
    <n v="1.9983464280000003E-10"/>
    <n v="4.2556800000000003E-4"/>
    <n v="6.2867999999999995E-5"/>
    <n v="5.6197221600000006E-9"/>
    <n v="1.836282396E-10"/>
    <n v="1.3121567160000001E-10"/>
    <n v="1.0687560000000001E-3"/>
    <n v="1.7175682680000002E-6"/>
    <n v="4.708532712E-5"/>
    <n v="4.7151000000000007E-3"/>
    <n v="4.0501886880000004"/>
    <n v="0.26335888800000001"/>
    <n v="5.5323840000000004E-3"/>
    <n v="0.17415403200000001"/>
    <n v="5.4078569999999999E-8"/>
    <n v="7.5764090587045321E-2"/>
    <n v="8.5266856800432327E-7"/>
    <n v="7.915891859506855E-4"/>
    <n v="3.053606843257322E-3"/>
    <n v="3.4993008078401819E-2"/>
    <n v="1.870337870552948E-3"/>
    <n v="2.4971346222706762E-3"/>
    <n v="1.3994286388080378E-3"/>
    <n v="2.7911519731402208E-4"/>
    <n v="3.4944484401424817E-3"/>
    <s v=""/>
    <n v="3.5416390608926607E-4"/>
    <n v="1.0757109143134549E-3"/>
    <n v="1.4957105973226483E-3"/>
    <n v="2.9129754745733722E-2"/>
    <n v="5.7410716955402049E-6"/>
    <s v=""/>
    <n v="0.15271024492732346"/>
    <n v="0.15271024492732346"/>
    <n v="2.9367354793716048E-4"/>
    <n v="0.58234883740800003"/>
    <n v="2.1300186838233336E-8"/>
    <n v="0.51867242478133346"/>
    <n v="2.0173483030306669E-3"/>
    <n v="3.5053510933861335E-8"/>
    <n v="9.0066879641439992E-9"/>
    <n v="2.1720988323493335E-9"/>
    <n v="3.1962140070466668E-3"/>
    <n v="1.1442001746864E-4"/>
    <n v="8.5424810033333338E-4"/>
    <n v="1.0954693506900001E-2"/>
    <n v="7.2779293425973339"/>
    <n v="4.8309073696000002"/>
    <n v="0.23536235226399999"/>
    <n v="17.64070893658667"/>
    <n v="2.7480816787527999E-6"/>
    <n v="1.1199016104E-3"/>
    <n v="4.096189776583334E-11"/>
    <n v="9.9744697073333348E-4"/>
    <n v="3.8795159673666669E-6"/>
    <n v="6.7410597949733332E-11"/>
    <n v="1.7320553777199999E-11"/>
    <n v="4.1771131391333335E-12"/>
    <n v="6.1465653981666671E-6"/>
    <n v="2.20038495132E-7"/>
    <n v="1.6427848083333334E-6"/>
    <n v="2.1066718282500001E-5"/>
    <n v="1.3996017966533334E-2"/>
    <n v="9.2902064800000003E-3"/>
    <n v="4.5261990819999998E-4"/>
    <n v="3.3924440262666673E-2"/>
    <n v="5.2847724591400001E-9"/>
    <n v="9.6513680482264774E-2"/>
    <n v="4.6203602242146023E-5"/>
    <n v="1.1606961582886542E-3"/>
    <n v="5.6889976484403486E-3"/>
    <n v="6.8416162965442992E-2"/>
    <n v="1.0852646814243644E-2"/>
    <n v="5.9076881242103602E-4"/>
    <n v="2.6189896878495689E-3"/>
    <n v="2.2927886655950743E-2"/>
    <n v="4.7750895307577248E-3"/>
    <n v="1.2835152765298995E-3"/>
    <n v="3.2321860890157331E-2"/>
    <n v="0.42585034300114299"/>
    <n v="1.4945537594388012E-3"/>
    <n v="9.2079478383189861E-2"/>
    <n v="1.4483479128273691E-2"/>
  </r>
  <r>
    <x v="7"/>
    <x v="6"/>
    <x v="0"/>
    <s v="Pork fat"/>
    <n v="0.24180000000000001"/>
    <s v="Boiling (unspecified)"/>
    <s v="industrial composting"/>
    <n v="9.1590909090909112E-2"/>
    <m/>
    <s v=""/>
    <n v="3.5558823529411765E-3"/>
    <n v="0.61676994756000003"/>
    <n v="2.7213330222000003E-8"/>
    <n v="0.13644743533200002"/>
    <n v="1.9125822651000002E-3"/>
    <n v="5.1514203624000003E-8"/>
    <n v="6.1370593050000004E-9"/>
    <n v="6.1178579669999998E-10"/>
    <n v="6.0703000176000011E-3"/>
    <n v="8.0476613490000005E-5"/>
    <n v="1.7419951458E-3"/>
    <n v="2.3661132744600001E-2"/>
    <n v="12.3204397524"/>
    <n v="19.0265850294"/>
    <n v="0.162787371864"/>
    <n v="7.5558553823999999"/>
    <n v="2.0855654047799999E-6"/>
    <n v="5.5713326604000003E-2"/>
    <n v="1.8607881610500001E-9"/>
    <n v="2.8867244639999997E-3"/>
    <n v="1.1631474418200001E-4"/>
    <n v="5.3581900226400007E-10"/>
    <n v="2.05679200272E-10"/>
    <n v="1.1977878790800001E-10"/>
    <n v="9.5871898590000007E-5"/>
    <n v="5.1292556203200003E-6"/>
    <n v="2.7474355740000007E-5"/>
    <n v="2.1665648744999998E-4"/>
    <n v="0.12011880223200001"/>
    <n v="6.9593183399999994E-2"/>
    <n v="1.2627095832E-2"/>
    <n v="0.88379766696000006"/>
    <n v="7.5251955776400008E-8"/>
    <n v="1.3905918E-2"/>
    <n v="9.9917321400000014E-11"/>
    <n v="2.1278400000000001E-4"/>
    <n v="3.1433999999999998E-5"/>
    <n v="2.8098610800000003E-9"/>
    <n v="9.1814119799999998E-11"/>
    <n v="6.5607835800000005E-11"/>
    <n v="5.3437800000000007E-4"/>
    <n v="8.5878413400000008E-7"/>
    <n v="2.354266356E-5"/>
    <n v="2.3575500000000004E-3"/>
    <n v="2.0250943440000002"/>
    <n v="0.13167944400000001"/>
    <n v="2.7661920000000002E-3"/>
    <n v="8.7077016000000007E-2"/>
    <n v="2.7039285E-8"/>
    <n v="8.9299831291064849E-2"/>
    <n v="1.1678669035132092E-6"/>
    <n v="2.1297421332539909E-4"/>
    <n v="3.1186686304328984E-3"/>
    <n v="5.4765194771376174E-2"/>
    <n v="1.3362056621311895E-3"/>
    <n v="9.1646237329222086E-4"/>
    <n v="2.9337652071500281E-3"/>
    <n v="2.1092112451032765E-4"/>
    <n v="7.3346239354179586E-3"/>
    <s v=""/>
    <n v="7.0393815239798148E-4"/>
    <n v="4.2815178925688854E-3"/>
    <n v="1.132325107994816E-3"/>
    <n v="1.408002118734978E-2"/>
    <n v="4.5706945171309306E-6"/>
    <s v=""/>
    <n v="0.17299756417501516"/>
    <n v="0.17299756417501516"/>
    <n v="3.3268762341349072E-4"/>
    <n v="0.68638919216399996"/>
    <n v="2.917403570445E-8"/>
    <n v="0.13954694379600002"/>
    <n v="2.060331009282E-3"/>
    <n v="5.4859883706264001E-8"/>
    <n v="6.4345526250720006E-9"/>
    <n v="7.9717242040799999E-10"/>
    <n v="6.7005499161900016E-3"/>
    <n v="8.6464653244319996E-5"/>
    <n v="1.7930121650999999E-3"/>
    <n v="2.6235339232050001E-2"/>
    <n v="14.465652898632001"/>
    <n v="19.227857656799998"/>
    <n v="0.178180659696"/>
    <n v="8.5267300653600007"/>
    <n v="2.1878566455563999E-6"/>
    <n v="1.3199792156999999E-3"/>
    <n v="5.6103914816249999E-11"/>
    <n v="2.6835950730000005E-4"/>
    <n v="3.9621750178499995E-6"/>
    <n v="1.054997763582E-10"/>
    <n v="1.2374139663600001E-11"/>
    <n v="1.5330238854E-12"/>
    <n v="1.2885672915750002E-5"/>
    <n v="1.66278179316E-7"/>
    <n v="3.4481003175E-6"/>
    <n v="5.0452575446250001E-5"/>
    <n v="2.7818563266600004E-2"/>
    <n v="3.6976649339999994E-2"/>
    <n v="3.426551148E-4"/>
    <n v="1.6397557818000001E-2"/>
    <n v="4.2074166260699996E-9"/>
    <n v="0.11672696495034644"/>
    <n v="6.3628664782814254E-5"/>
    <n v="3.1208116060549491E-4"/>
    <n v="5.8966139484775779E-3"/>
    <n v="0.11949412333513923"/>
    <n v="7.7972525505006843E-3"/>
    <n v="2.1225351346875729E-4"/>
    <n v="7.3145130861699513E-3"/>
    <n v="1.7407134741888902E-2"/>
    <n v="1.0425050708540759E-2"/>
    <n v="4.6353700120735954E-3"/>
    <n v="0.11340121221896306"/>
    <n v="1.7721766791053712"/>
    <n v="1.1398315041041267E-3"/>
    <n v="4.4493234238329009E-2"/>
    <n v="1.1608940551432882E-2"/>
  </r>
  <r>
    <x v="7"/>
    <x v="4"/>
    <x v="0"/>
    <s v="Onions"/>
    <n v="8.0600000000000005E-2"/>
    <s v="Boiling (unspecified)"/>
    <s v="industrial composting"/>
    <n v="9.1590909090909112E-2"/>
    <m/>
    <n v="0.63722458418584826"/>
    <n v="1.1852941176470589E-3"/>
    <n v="3.7718312146666662E-2"/>
    <n v="1.7731513713333334E-9"/>
    <n v="6.1262391580000006E-3"/>
    <n v="1.5223721731111111E-4"/>
    <n v="2.5100400057777777E-9"/>
    <n v="7.0162633146666668E-10"/>
    <n v="2.6504224586666667E-11"/>
    <n v="2.1365860851111114E-4"/>
    <n v="5.8419232848888883E-6"/>
    <n v="2.0404038662222225E-4"/>
    <n v="7.7287171635555556E-4"/>
    <n v="0.49879554486666672"/>
    <n v="1.5753530606666666"/>
    <n v="6.5908517682222223E-2"/>
    <n v="0.51836160682222221"/>
    <n v="2.179191334666667E-7"/>
    <n v="1.8571108868000001E-2"/>
    <n v="6.2026272035000008E-10"/>
    <n v="9.6224148799999986E-4"/>
    <n v="3.8771581394000006E-5"/>
    <n v="1.78606334088E-10"/>
    <n v="6.8559733424000001E-11"/>
    <n v="3.9926262636000004E-11"/>
    <n v="3.1957299530000005E-5"/>
    <n v="1.7097518734400001E-6"/>
    <n v="9.1581185800000022E-6"/>
    <n v="7.2218829149999994E-5"/>
    <n v="4.0039600744000002E-2"/>
    <n v="2.3197727800000002E-2"/>
    <n v="4.2090319439999999E-3"/>
    <n v="0.29459922232000002"/>
    <n v="2.5083985258800002E-8"/>
    <n v="4.6353060000000005E-3"/>
    <n v="3.3305773800000002E-11"/>
    <n v="7.0928000000000009E-5"/>
    <n v="1.0478E-5"/>
    <n v="9.3662036000000017E-10"/>
    <n v="3.0604706599999999E-11"/>
    <n v="2.1869278600000002E-11"/>
    <n v="1.7812600000000002E-4"/>
    <n v="2.8626137799999999E-7"/>
    <n v="7.8475545200000011E-6"/>
    <n v="7.8585000000000005E-4"/>
    <n v="0.67503144800000003"/>
    <n v="4.3893148E-2"/>
    <n v="9.2206400000000011E-4"/>
    <n v="2.9025672000000002E-2"/>
    <n v="9.0130949999999999E-9"/>
    <n v="7.926360009707133E-3"/>
    <n v="9.7144112789432175E-8"/>
    <n v="1.092656981786667E-5"/>
    <n v="3.0498524544702026E-4"/>
    <n v="3.6190094382876712E-3"/>
    <n v="1.6629301606438555E-4"/>
    <n v="1.0151306151004459E-4"/>
    <n v="1.8553093136708564E-4"/>
    <n v="1.9119794344305337E-5"/>
    <n v="9.0422683795790993E-4"/>
    <s v=""/>
    <n v="5.9070061555585365E-5"/>
    <n v="3.6572733307271816E-4"/>
    <n v="4.5145156779901566E-4"/>
    <n v="1.3903557031442709E-3"/>
    <n v="5.264920481159529E-7"/>
    <n v="5.1360301485379373E-2"/>
    <n v="1.4600966368278009E-2"/>
    <n v="6.5961267853657385E-2"/>
    <n v="2.8078781477457708E-5"/>
    <n v="6.0924727014666662E-2"/>
    <n v="2.4267198654833334E-9"/>
    <n v="7.1594086459999999E-3"/>
    <n v="2.014867987051111E-4"/>
    <n v="3.6252666998657776E-9"/>
    <n v="8.0079077149066673E-10"/>
    <n v="8.829976582266667E-11"/>
    <n v="4.2374190804111116E-4"/>
    <n v="7.8379365363288888E-6"/>
    <n v="2.2104605972222226E-4"/>
    <n v="1.6309405455055557E-3"/>
    <n v="1.2138665936106667"/>
    <n v="1.6424439364666665"/>
    <n v="7.1039613626222228E-2"/>
    <n v="0.84198650114222229"/>
    <n v="2.520162137254667E-7"/>
    <n v="1.1716293656666666E-4"/>
    <n v="4.6667689720833338E-12"/>
    <n v="1.3768093549999999E-5"/>
    <n v="3.8747461289444441E-7"/>
    <n v="6.9716667305111107E-12"/>
    <n v="1.5399822528666669E-12"/>
    <n v="1.6980724196666667E-13"/>
    <n v="8.148882846944445E-7"/>
    <n v="1.5072954877555555E-8"/>
    <n v="4.2508857638888895E-7"/>
    <n v="3.1364241259722222E-6"/>
    <n v="2.3343588338666666E-3"/>
    <n v="3.1585460316666666E-3"/>
    <n v="1.3661464158888891E-4"/>
    <n v="1.619204809888889E-3"/>
    <n v="4.8464656485666674E-10"/>
    <n v="9.8255760116762406E-3"/>
    <n v="5.2430088870156474E-6"/>
    <n v="1.5889132981885757E-5"/>
    <n v="5.5713032444312577E-4"/>
    <n v="6.3380797741558192E-3"/>
    <n v="9.4899252640733359E-4"/>
    <n v="1.9693292380992602E-5"/>
    <n v="3.082637552558794E-4"/>
    <n v="1.539477778458047E-3"/>
    <n v="1.258786359589372E-3"/>
    <n v="1.764337840750267E-4"/>
    <n v="5.3948659247319798E-3"/>
    <n v="0.14862902739869707"/>
    <n v="4.5551001468007747E-4"/>
    <n v="4.2958258947562826E-3"/>
    <n v="1.3084639706570859E-3"/>
  </r>
  <r>
    <x v="7"/>
    <x v="4"/>
    <x v="0"/>
    <s v="Carrots"/>
    <n v="8.0600000000000005E-2"/>
    <s v="Boiling (unspecified)"/>
    <s v="industrial composting"/>
    <n v="9.1590909090909112E-2"/>
    <m/>
    <n v="0.76647723809523804"/>
    <n v="1.1852941176470589E-3"/>
    <n v="3.5484438368888892E-2"/>
    <n v="1.7384933713333332E-9"/>
    <n v="5.5625188175555552E-3"/>
    <n v="1.313863824E-4"/>
    <n v="2.2706301539999912E-9"/>
    <n v="8.9395173197777784E-10"/>
    <n v="2.3198544546666669E-11"/>
    <n v="1.830538123555556E-4"/>
    <n v="5.1358204473333339E-6"/>
    <n v="1.2333560662222223E-4"/>
    <n v="5.5841611713333336E-4"/>
    <n v="1.6340240306"/>
    <n v="0.85422958024444451"/>
    <n v="3.2422142566666666E-2"/>
    <n v="0.49486871286666667"/>
    <n v="2.0213537875555558E-7"/>
    <n v="1.8571108868000001E-2"/>
    <n v="6.2026272035000008E-10"/>
    <n v="9.6224148799999986E-4"/>
    <n v="3.8771581394000006E-5"/>
    <n v="1.78606334088E-10"/>
    <n v="6.8559733424000001E-11"/>
    <n v="3.9926262636000004E-11"/>
    <n v="3.1957299530000005E-5"/>
    <n v="1.7097518734400001E-6"/>
    <n v="9.1581185800000022E-6"/>
    <n v="7.2218829149999994E-5"/>
    <n v="4.0039600744000002E-2"/>
    <n v="2.3197727800000002E-2"/>
    <n v="4.2090319439999999E-3"/>
    <n v="0.29459922232000002"/>
    <n v="2.5083985258800002E-8"/>
    <n v="4.6353060000000005E-3"/>
    <n v="3.3305773800000002E-11"/>
    <n v="7.0928000000000009E-5"/>
    <n v="1.0478E-5"/>
    <n v="9.3662036000000017E-10"/>
    <n v="3.0604706599999999E-11"/>
    <n v="2.1869278600000002E-11"/>
    <n v="1.7812600000000002E-4"/>
    <n v="2.8626137799999999E-7"/>
    <n v="7.8475545200000011E-6"/>
    <n v="7.8585000000000005E-4"/>
    <n v="0.67503144800000003"/>
    <n v="4.3893148E-2"/>
    <n v="9.2206400000000011E-4"/>
    <n v="2.9025672000000002E-2"/>
    <n v="9.0130949999999999E-9"/>
    <n v="7.635731086993231E-3"/>
    <n v="9.5756717108148804E-8"/>
    <n v="1.0066229255932248E-5"/>
    <n v="2.7342388736297223E-4"/>
    <n v="3.3800128112988371E-3"/>
    <n v="2.0623150194035112E-4"/>
    <n v="9.7712715063973883E-5"/>
    <n v="1.721309437159017E-4"/>
    <n v="1.7397333212167107E-5"/>
    <n v="5.7409008673423544E-4"/>
    <s v=""/>
    <n v="1.1431337814810873E-4"/>
    <n v="2.0515286142390259E-4"/>
    <n v="2.3864809415732736E-4"/>
    <n v="1.3515623506972188E-3"/>
    <n v="4.9351789450111753E-7"/>
    <n v="6.1778065390476193E-2"/>
    <n v="1.3702972467881531E-2"/>
    <n v="7.5481037858357719E-2"/>
    <n v="2.6351870130541406E-5"/>
    <n v="5.8690853236888892E-2"/>
    <n v="2.3920618654833333E-9"/>
    <n v="6.5956883055555545E-3"/>
    <n v="1.8063596379399999E-4"/>
    <n v="3.3858568480879914E-9"/>
    <n v="9.9311617200177778E-10"/>
    <n v="8.4994085782666671E-11"/>
    <n v="3.9313711188555562E-4"/>
    <n v="7.1318336987733336E-6"/>
    <n v="1.4034127972222224E-4"/>
    <n v="1.4164849462833333E-3"/>
    <n v="2.349095079344"/>
    <n v="0.92132045604444446"/>
    <n v="3.7553238510666664E-2"/>
    <n v="0.81849360718666664"/>
    <n v="2.3623245901435559E-7"/>
    <n v="1.1286702545555557E-4"/>
    <n v="4.6001189720833335E-12"/>
    <n v="1.268401597222222E-5"/>
    <n v="3.4737685344999996E-7"/>
    <n v="6.5112631693999833E-12"/>
    <n v="1.909838792311111E-12"/>
    <n v="1.6345016496666667E-13"/>
    <n v="7.5603290747222233E-7"/>
    <n v="1.3715064805333335E-8"/>
    <n v="2.6988707638888889E-7"/>
    <n v="2.7240095120833335E-6"/>
    <n v="4.5174905371999996E-3"/>
    <n v="1.7717701077777778E-3"/>
    <n v="7.2217766366666663E-5"/>
    <n v="1.5740261676666666E-3"/>
    <n v="4.5429319041222229E-10"/>
    <n v="9.4385620981779703E-3"/>
    <n v="5.1671837727309448E-6"/>
    <n v="1.4626686684125943E-5"/>
    <n v="4.9661709894032943E-4"/>
    <n v="5.7911575203413342E-3"/>
    <n v="1.185108856321566E-3"/>
    <n v="1.8742008142818838E-5"/>
    <n v="2.7224525149994886E-4"/>
    <n v="1.3960303227876941E-3"/>
    <n v="7.838827845456477E-4"/>
    <n v="1.3517485522777155E-4"/>
    <n v="1.5590960567205952E-2"/>
    <n v="8.1749069250522166E-2"/>
    <n v="2.3823160780595703E-4"/>
    <n v="4.1720900045991325E-3"/>
    <n v="1.2237631960663835E-3"/>
  </r>
  <r>
    <x v="7"/>
    <x v="4"/>
    <x v="0"/>
    <s v="Celery"/>
    <n v="8.0600000000000005E-2"/>
    <s v="Boiling (unspecified)"/>
    <s v="industrial composting"/>
    <n v="9.1590909090909112E-2"/>
    <m/>
    <n v="0.68245"/>
    <n v="1.1852941176470589E-3"/>
    <n v="6.4072636853333337E-2"/>
    <n v="1.662527513111111E-9"/>
    <n v="6.452999349333334E-3"/>
    <n v="2.5235857313333333E-4"/>
    <n v="3.4939194593333333E-9"/>
    <n v="1.2827644931111112E-9"/>
    <n v="2.7381353191111113E-11"/>
    <n v="3.388960616888889E-4"/>
    <n v="1.6293376868888891E-5"/>
    <n v="2.4425509391111112E-4"/>
    <n v="9.8973665555555554E-4"/>
    <n v="0.70711688406666673"/>
    <n v="0.87454650284444446"/>
    <n v="4.0904411340000002E-2"/>
    <n v="0.83009880893333321"/>
    <n v="3.7861555362222225E-7"/>
    <n v="1.8571108868000001E-2"/>
    <n v="6.2026272035000008E-10"/>
    <n v="9.6224148799999986E-4"/>
    <n v="3.8771581394000006E-5"/>
    <n v="1.78606334088E-10"/>
    <n v="6.8559733424000001E-11"/>
    <n v="3.9926262636000004E-11"/>
    <n v="3.1957299530000005E-5"/>
    <n v="1.7097518734400001E-6"/>
    <n v="9.1581185800000022E-6"/>
    <n v="7.2218829149999994E-5"/>
    <n v="4.0039600744000002E-2"/>
    <n v="2.3197727800000002E-2"/>
    <n v="4.2090319439999999E-3"/>
    <n v="0.29459922232000002"/>
    <n v="2.5083985258800002E-8"/>
    <n v="4.6353060000000005E-3"/>
    <n v="3.3305773800000002E-11"/>
    <n v="7.0928000000000009E-5"/>
    <n v="1.0478E-5"/>
    <n v="9.3662036000000017E-10"/>
    <n v="3.0604706599999999E-11"/>
    <n v="2.1869278600000002E-11"/>
    <n v="1.7812600000000002E-4"/>
    <n v="2.8626137799999999E-7"/>
    <n v="7.8475545200000011E-6"/>
    <n v="7.8585000000000005E-4"/>
    <n v="0.67503144800000003"/>
    <n v="4.3893148E-2"/>
    <n v="9.2206400000000011E-4"/>
    <n v="2.9025672000000002E-2"/>
    <n v="9.0130949999999999E-9"/>
    <n v="1.1355080591212104E-2"/>
    <n v="9.2715725024863676E-8"/>
    <n v="1.1425265760624167E-5"/>
    <n v="4.5653629730833665E-4"/>
    <n v="4.6011907019962708E-3"/>
    <n v="2.8697275050996844E-4"/>
    <n v="1.0252144481826319E-4"/>
    <n v="2.4036483117541093E-4"/>
    <n v="4.4614979486328522E-5"/>
    <n v="1.0687319988141168E-3"/>
    <s v=""/>
    <n v="6.9207546510404751E-5"/>
    <n v="2.0967688428627664E-4"/>
    <n v="2.925522940923405E-4"/>
    <n v="1.9051211967115011E-3"/>
    <n v="8.6220611238947159E-7"/>
    <n v="5.5005470000000001E-2"/>
    <n v="1.957621970570524E-2"/>
    <n v="7.4581689705705237E-2"/>
    <n v="3.7646576357125463E-5"/>
    <n v="8.7279051721333351E-2"/>
    <n v="2.3160960072611112E-9"/>
    <n v="7.4861688373333334E-3"/>
    <n v="3.0160815452733334E-4"/>
    <n v="4.6091461534213335E-9"/>
    <n v="1.3819289331351113E-9"/>
    <n v="8.9176894427111116E-11"/>
    <n v="5.48979361218889E-4"/>
    <n v="1.8289390120328891E-5"/>
    <n v="2.6126076701111112E-4"/>
    <n v="1.8478054847055555E-3"/>
    <n v="1.4221879328106668"/>
    <n v="0.94163737864444441"/>
    <n v="4.6035507284E-2"/>
    <n v="1.1537237032533332"/>
    <n v="4.1271263388102228E-7"/>
    <n v="1.6784433023333336E-4"/>
    <n v="4.4540307831944447E-12"/>
    <n v="1.4396478533333333E-5"/>
    <n v="5.800156817833334E-7"/>
    <n v="8.8637426027333338E-12"/>
    <n v="2.6575556406444448E-12"/>
    <n v="1.7149402774444445E-13"/>
    <n v="1.0557295408055558E-6"/>
    <n v="3.5171904077555562E-8"/>
    <n v="5.0242455194444445E-7"/>
    <n v="3.5534720859722221E-6"/>
    <n v="2.7349767938666669E-3"/>
    <n v="1.8108411127777777E-3"/>
    <n v="8.8529821699999999E-5"/>
    <n v="2.218699429333333E-3"/>
    <n v="7.9367814207888901E-10"/>
    <n v="1.4391407100162163E-2"/>
    <n v="5.0009849187452719E-6"/>
    <n v="1.6620909297565307E-5"/>
    <n v="8.4770219882343003E-4"/>
    <n v="8.5857131285251471E-3"/>
    <n v="1.6624511207268234E-3"/>
    <n v="1.9945705986109494E-5"/>
    <n v="4.5565456468128816E-4"/>
    <n v="3.6627300087872213E-3"/>
    <n v="1.4954279595148067E-3"/>
    <n v="2.1815624377469366E-4"/>
    <n v="7.2659113726076321E-3"/>
    <n v="8.3633344232654394E-2"/>
    <n v="2.9326933104079664E-4"/>
    <n v="5.9377300497442179E-3"/>
    <n v="2.1708133615499169E-3"/>
  </r>
  <r>
    <x v="7"/>
    <x v="1"/>
    <x v="0"/>
    <s v="Broth"/>
    <n v="0.16120000000000001"/>
    <s v="Boiling (unspecified)"/>
    <s v="industrial composting"/>
    <n v="9.1590909090909112E-2"/>
    <m/>
    <s v=""/>
    <n v="2.3705882352941178E-3"/>
    <n v="2.6095311617142861E-2"/>
    <n v="3.7261269462857143E-10"/>
    <n v="1.8216549237714288E-2"/>
    <n v="7.547385612000002E-5"/>
    <n v="1.2106513328000003E-9"/>
    <n v="4.2322709965714289E-10"/>
    <n v="1.8586068918857149E-11"/>
    <n v="1.3283937472E-4"/>
    <n v="6.5816612828571439E-6"/>
    <n v="4.9377234177142872E-5"/>
    <n v="3.8981706400000011E-4"/>
    <n v="0.16865873781714291"/>
    <n v="0.40366962480000007"/>
    <n v="1.2366831293142859E-2"/>
    <n v="0.53493830817142862"/>
    <n v="2.3038043080000001E-7"/>
    <n v="3.7142217736000002E-2"/>
    <n v="1.2405254407000002E-9"/>
    <n v="1.9244829759999997E-3"/>
    <n v="7.7543162788000012E-5"/>
    <n v="3.5721266817600001E-10"/>
    <n v="1.37119466848E-10"/>
    <n v="7.9852525272000009E-11"/>
    <n v="6.3914599060000009E-5"/>
    <n v="3.4195037468800002E-6"/>
    <n v="1.8316237160000004E-5"/>
    <n v="1.4443765829999999E-4"/>
    <n v="8.0079201488000004E-2"/>
    <n v="4.6395455600000003E-2"/>
    <n v="8.4180638879999999E-3"/>
    <n v="0.58919844464000004"/>
    <n v="5.0167970517600003E-8"/>
    <n v="9.270612000000001E-3"/>
    <n v="6.6611547600000005E-11"/>
    <n v="1.4185600000000002E-4"/>
    <n v="2.0956000000000001E-5"/>
    <n v="1.8732407200000003E-9"/>
    <n v="6.1209413199999998E-11"/>
    <n v="4.3738557200000003E-11"/>
    <n v="3.5625200000000004E-4"/>
    <n v="5.7252275599999999E-7"/>
    <n v="1.5695109040000002E-5"/>
    <n v="1.5717000000000001E-3"/>
    <n v="1.3500628960000001"/>
    <n v="8.7786296E-2"/>
    <n v="1.8441280000000002E-3"/>
    <n v="5.8051344000000005E-2"/>
    <n v="1.802619E-8"/>
    <n v="9.4333722966274021E-3"/>
    <n v="6.7242121753482966E-8"/>
    <n v="3.0955404996885574E-5"/>
    <n v="2.6333836367349828E-4"/>
    <n v="3.435165325577146E-3"/>
    <n v="1.2907293914691035E-4"/>
    <n v="1.6345273149929548E-4"/>
    <n v="2.4212784107492948E-4"/>
    <n v="2.5793362192605577E-5"/>
    <n v="3.4111529719632713E-4"/>
    <s v=""/>
    <n v="7.7802012390570013E-5"/>
    <n v="1.1976478777317151E-4"/>
    <n v="1.4380579329497232E-4"/>
    <n v="1.9521238884011582E-3"/>
    <n v="6.2375807403181289E-7"/>
    <s v=""/>
    <n v="1.6017465746844328E-2"/>
    <n v="1.6017465746844328E-2"/>
    <n v="3.0802818743931397E-5"/>
    <n v="7.250814135314286E-2"/>
    <n v="1.6797496829285717E-9"/>
    <n v="2.0282888213714288E-2"/>
    <n v="1.7397301890800004E-4"/>
    <n v="3.4411047209760007E-9"/>
    <n v="6.2155597970514294E-10"/>
    <n v="1.4217715139085714E-10"/>
    <n v="5.5300597378000007E-4"/>
    <n v="1.0573687785737145E-5"/>
    <n v="8.3388580377142878E-5"/>
    <n v="2.1059547223000004E-3"/>
    <n v="1.5988008353051431"/>
    <n v="0.53785137640000014"/>
    <n v="2.2629023181142859E-2"/>
    <n v="1.1821880968114287"/>
    <n v="2.9857459131760002E-7"/>
    <n v="1.3943873337142858E-4"/>
    <n v="3.2302878517857149E-12"/>
    <n v="3.9005554257142864E-5"/>
    <n v="3.3456349790000007E-7"/>
    <n v="6.6175090788000011E-12"/>
    <n v="1.1952999609714287E-12"/>
    <n v="2.7341759882857143E-13"/>
    <n v="1.0634730265000002E-6"/>
    <n v="2.0334014972571432E-8"/>
    <n v="1.603626545714286E-7"/>
    <n v="4.049912927500001E-6"/>
    <n v="3.0746169909714291E-3"/>
    <n v="1.0343295700000002E-3"/>
    <n v="4.3517352271428577E-5"/>
    <n v="2.2734386477142859E-3"/>
    <n v="5.7418190638000008E-10"/>
    <n v="1.1102873823430849E-2"/>
    <n v="3.5425873799892081E-6"/>
    <n v="4.5134745612455002E-5"/>
    <n v="4.4965591213341825E-4"/>
    <n v="3.9736717297888732E-3"/>
    <n v="6.9481563989287306E-4"/>
    <n v="2.9480765874411619E-5"/>
    <n v="2.6995924013053141E-4"/>
    <n v="2.0424273646470889E-3"/>
    <n v="4.0679820143769106E-4"/>
    <n v="1.3047988523440124E-4"/>
    <n v="3.344646724696065E-3"/>
    <n v="4.2486589289034517E-2"/>
    <n v="1.3596002504979014E-4"/>
    <n v="5.9487759452855416E-3"/>
    <n v="1.5143741963568743E-3"/>
  </r>
  <r>
    <x v="0"/>
    <x v="4"/>
    <x v="0"/>
    <s v="Green peas"/>
    <n v="0.20200000000000001"/>
    <s v="Baking"/>
    <s v="industrial composting"/>
    <n v="0.19333843797856046"/>
    <m/>
    <n v="1.8711583333333335"/>
    <n v="3.6727272727272728E-3"/>
    <n v="4.7264002419999999E-2"/>
    <n v="2.5974918073333334E-9"/>
    <n v="6.337598028666667E-3"/>
    <n v="1.222537734E-4"/>
    <n v="1.9161046666666668E-9"/>
    <n v="5.8671742340000007E-10"/>
    <n v="1.0835712280000001E-10"/>
    <n v="1.78542851E-4"/>
    <n v="2.2084096420000003E-5"/>
    <n v="7.1870489000000004E-4"/>
    <n v="6.3267557460000004E-4"/>
    <n v="1.5753009726666667"/>
    <n v="10.928551480000001"/>
    <n v="1.255912174E-2"/>
    <n v="0.46796164359999998"/>
    <n v="1.9697118306666668E-7"/>
    <n v="8.9096544000000014E-2"/>
    <n v="5.8242993300000004E-9"/>
    <n v="4.6195380000000003E-3"/>
    <n v="1.7180100000000004E-4"/>
    <n v="1.1511376020000002E-9"/>
    <n v="3.8100825900000002E-10"/>
    <n v="1.9207542690000004E-10"/>
    <n v="2.4270300000000004E-4"/>
    <n v="6.139922310000001E-6"/>
    <n v="4.6359000000000008E-5"/>
    <n v="5.15403E-4"/>
    <n v="0.17075655900000003"/>
    <n v="0.27308996100000005"/>
    <n v="7.9873830000000007E-3"/>
    <n v="1.3972766220000001"/>
    <n v="1.9830144060000003E-7"/>
    <n v="1.161702E-2"/>
    <n v="8.3471046000000006E-11"/>
    <n v="1.7776000000000001E-4"/>
    <n v="2.6259999999999999E-5"/>
    <n v="2.3473612E-9"/>
    <n v="7.6701621999999997E-11"/>
    <n v="5.4808862000000005E-11"/>
    <n v="4.4642000000000005E-4"/>
    <n v="7.1742926000000005E-7"/>
    <n v="1.96675684E-5"/>
    <n v="1.9695000000000003E-3"/>
    <n v="1.6917661600000002"/>
    <n v="0.11000515999999999"/>
    <n v="2.3108800000000004E-3"/>
    <n v="7.2744240000000002E-2"/>
    <n v="2.2588650000000002E-8"/>
    <n v="1.9252010181726485E-2"/>
    <n v="3.4047446538575344E-7"/>
    <n v="1.6993892217604907E-5"/>
    <n v="4.8485201220891489E-4"/>
    <n v="5.4052577865279089E-3"/>
    <n v="2.1688682324019063E-4"/>
    <n v="4.0840021421166789E-4"/>
    <n v="3.7989835415530083E-4"/>
    <n v="7.0599516981339038E-5"/>
    <n v="3.2100786875224993E-3"/>
    <s v=""/>
    <n v="1.6729388398436544E-4"/>
    <n v="2.5187942505633084E-3"/>
    <n v="1.4525701436035588E-4"/>
    <n v="3.2001522893769659E-3"/>
    <n v="8.7296223742477629E-7"/>
    <n v="0.37797398333333337"/>
    <n v="3.2267609656257225E-2"/>
    <n v="0.41024159298959062"/>
    <n v="6.2053095492802356E-5"/>
    <n v="0.14797756642000001"/>
    <n v="8.505262183333333E-9"/>
    <n v="1.1134896028666668E-2"/>
    <n v="3.2031477340000006E-4"/>
    <n v="5.4146034686666666E-9"/>
    <n v="1.0444273044000002E-9"/>
    <n v="3.5524141170000007E-10"/>
    <n v="8.6766585100000017E-4"/>
    <n v="2.8941447990000002E-5"/>
    <n v="7.8473145840000013E-4"/>
    <n v="3.1175785746000006E-3"/>
    <n v="3.4378236916666669"/>
    <n v="11.311646601000001"/>
    <n v="2.285738474E-2"/>
    <n v="1.9379825056000002"/>
    <n v="4.1786127366666673E-7"/>
    <n v="2.8457224311538462E-4"/>
    <n v="1.6356273429487179E-11"/>
    <n v="2.1413261593589746E-5"/>
    <n v="6.1598994884615391E-7"/>
    <n v="1.0412698978205129E-11"/>
    <n v="2.0085140469230774E-12"/>
    <n v="6.831565609615386E-13"/>
    <n v="1.6685881750000004E-6"/>
    <n v="5.5656630750000004E-8"/>
    <n v="1.5090989584615386E-6"/>
    <n v="5.9953434126923092E-6"/>
    <n v="6.6111994070512823E-3"/>
    <n v="2.1753166540384616E-2"/>
    <n v="4.3956509115384613E-5"/>
    <n v="3.726889433846154E-3"/>
    <n v="8.0357937243589751E-10"/>
    <n v="1.1375903695121406E-2"/>
    <n v="8.7453988776995469E-6"/>
    <n v="1.1661126021644182E-5"/>
    <n v="4.1126680801268999E-4"/>
    <n v="3.8105995778724669E-3"/>
    <n v="5.7145289435532685E-4"/>
    <n v="4.2401852033027902E-5"/>
    <n v="2.8297906276050203E-4"/>
    <n v="2.7296503283937832E-3"/>
    <n v="2.1433407454151264E-3"/>
    <n v="1.3934200384401599E-4"/>
    <n v="8.8209137173898122E-3"/>
    <n v="0.49308976415836692"/>
    <n v="6.4530202915131821E-5"/>
    <n v="4.6891057770402063E-3"/>
    <n v="1.0159680270061303E-3"/>
  </r>
  <r>
    <x v="0"/>
    <x v="4"/>
    <x v="0"/>
    <s v="Pumpkin"/>
    <n v="0.20200000000000001"/>
    <s v="Baking"/>
    <s v="industrial composting"/>
    <n v="0.19333843797856046"/>
    <m/>
    <n v="1.65962352"/>
    <n v="3.6727272727272728E-3"/>
    <n v="0.14344868400000002"/>
    <n v="5.2299393555555551E-9"/>
    <n v="2.2042740286666668E-2"/>
    <n v="5.3014453355555561E-4"/>
    <n v="8.7249332555555549E-9"/>
    <n v="4.1106007955555558E-9"/>
    <n v="1.2486981031111112E-10"/>
    <n v="7.8002905999999999E-4"/>
    <n v="2.0725164762222223E-5"/>
    <n v="4.483072186666667E-4"/>
    <n v="2.8621164533333336E-3"/>
    <n v="1.2578530348888888"/>
    <n v="3.9036179044444448"/>
    <n v="0.141481204"/>
    <n v="2.0100748871111116"/>
    <n v="8.7498809288888907E-7"/>
    <n v="8.9096544000000014E-2"/>
    <n v="5.8242993300000004E-9"/>
    <n v="4.6195380000000003E-3"/>
    <n v="1.7180100000000004E-4"/>
    <n v="1.1511376020000002E-9"/>
    <n v="3.8100825900000002E-10"/>
    <n v="1.9207542690000004E-10"/>
    <n v="2.4270300000000004E-4"/>
    <n v="6.139922310000001E-6"/>
    <n v="4.6359000000000008E-5"/>
    <n v="5.15403E-4"/>
    <n v="0.17075655900000003"/>
    <n v="0.27308996100000005"/>
    <n v="7.9873830000000007E-3"/>
    <n v="1.3972766220000001"/>
    <n v="1.9830144060000003E-7"/>
    <n v="1.161702E-2"/>
    <n v="8.3471046000000006E-11"/>
    <n v="1.7776000000000001E-4"/>
    <n v="2.6259999999999999E-5"/>
    <n v="2.3473612E-9"/>
    <n v="7.6701621999999997E-11"/>
    <n v="5.4808862000000005E-11"/>
    <n v="4.4642000000000005E-4"/>
    <n v="7.1742926000000005E-7"/>
    <n v="1.96675684E-5"/>
    <n v="1.9695000000000003E-3"/>
    <n v="1.6917661600000002"/>
    <n v="0.11000515999999999"/>
    <n v="2.3108800000000004E-3"/>
    <n v="7.2744240000000002E-2"/>
    <n v="2.2588650000000002E-8"/>
    <n v="3.1765720968458311E-2"/>
    <n v="4.4585407066039456E-7"/>
    <n v="4.0962817846321589E-5"/>
    <n v="1.1022654824764245E-3"/>
    <n v="1.2202334241008935E-2"/>
    <n v="9.4865998431702841E-4"/>
    <n v="4.273838824852396E-4"/>
    <n v="6.4325275560242121E-4"/>
    <n v="6.7284550892465002E-5"/>
    <n v="2.1039706137202588E-3"/>
    <s v=""/>
    <n v="1.5184600089414066E-4"/>
    <n v="9.5453372114275362E-4"/>
    <n v="9.6454745231829887E-4"/>
    <n v="5.7466134738512527E-3"/>
    <n v="2.2894207510758713E-6"/>
    <n v="0.33524395104000004"/>
    <n v="5.5018140606115332E-2"/>
    <n v="0.39026209164611536"/>
    <n v="1.0580411655022179E-4"/>
    <n v="0.24416224800000005"/>
    <n v="1.1137709731555556E-8"/>
    <n v="2.6840038286666666E-2"/>
    <n v="7.2820553355555564E-4"/>
    <n v="1.2223432057555556E-8"/>
    <n v="4.5683106765555555E-9"/>
    <n v="3.7175409921111118E-10"/>
    <n v="1.46915206E-3"/>
    <n v="2.7582516332222222E-5"/>
    <n v="5.1433378706666679E-4"/>
    <n v="5.3470194533333341E-3"/>
    <n v="3.1203757538888892"/>
    <n v="4.2867130254444445"/>
    <n v="0.15177946699999997"/>
    <n v="3.4800957491111117"/>
    <n v="1.0958781834888891E-6"/>
    <n v="4.6954278461538469E-4"/>
    <n v="2.1418672560683761E-11"/>
    <n v="5.1615458243589741E-5"/>
    <n v="1.4003952568376071E-6"/>
    <n v="2.3506600110683761E-11"/>
    <n v="8.7852128395299149E-12"/>
    <n v="7.149117292521369E-13"/>
    <n v="2.8252924230769233E-6"/>
    <n v="5.3043300638888891E-8"/>
    <n v="9.8910343666666698E-7"/>
    <n v="1.0282729717948719E-5"/>
    <n v="6.0007226036324791E-3"/>
    <n v="8.2436788950854701E-3"/>
    <n v="2.9188359038461532E-4"/>
    <n v="6.6924918252136761E-3"/>
    <n v="2.1074580451709406E-9"/>
    <n v="1.9270101859644753E-2"/>
    <n v="1.1473770142507274E-5"/>
    <n v="2.8323053746403805E-5"/>
    <n v="9.7206277847469659E-4"/>
    <n v="1.1179287135106929E-2"/>
    <n v="2.6209394282710121E-3"/>
    <n v="4.465298636769321E-5"/>
    <n v="6.1832729008086081E-4"/>
    <n v="2.5988657089365836E-3"/>
    <n v="1.38956303283929E-3"/>
    <n v="3.4253591187753018E-4"/>
    <n v="7.470218841835863E-3"/>
    <n v="0.18444227942945121"/>
    <n v="4.6081727598900745E-4"/>
    <n v="8.5368801663234517E-3"/>
    <n v="2.7396286027262283E-3"/>
  </r>
  <r>
    <x v="0"/>
    <x v="3"/>
    <x v="0"/>
    <s v="Eggs"/>
    <n v="5.0500000000000003E-2"/>
    <s v="Baking"/>
    <s v="industrial composting"/>
    <n v="0.19333843797856046"/>
    <m/>
    <n v="2.5460854615384623"/>
    <n v="9.181818181818182E-4"/>
    <n v="0.11624545061111111"/>
    <n v="2.19715905E-9"/>
    <n v="1.4157643016666667E-2"/>
    <n v="4.2896049472222221E-4"/>
    <n v="1.3346214627777779E-8"/>
    <n v="1.7320400222222222E-9"/>
    <n v="1.3849956616666666E-10"/>
    <n v="1.792473316111111E-3"/>
    <n v="3.2174690738888891E-5"/>
    <n v="7.8801580333333343E-4"/>
    <n v="7.7562153222222223E-3"/>
    <n v="3.848627556666667"/>
    <n v="10.083368105555556"/>
    <n v="4.8470868477777783E-2"/>
    <n v="1.0093988255555557"/>
    <n v="4.2795146544444447E-7"/>
    <n v="2.2274136000000003E-2"/>
    <n v="1.4560748325000001E-9"/>
    <n v="1.1548845000000001E-3"/>
    <n v="4.2950250000000011E-5"/>
    <n v="2.8778440050000004E-10"/>
    <n v="9.5252064750000005E-11"/>
    <n v="4.8018856725000011E-11"/>
    <n v="6.0675750000000009E-5"/>
    <n v="1.5349805775000002E-6"/>
    <n v="1.1589750000000002E-5"/>
    <n v="1.2885075E-4"/>
    <n v="4.2689139750000007E-2"/>
    <n v="6.8272490250000012E-2"/>
    <n v="1.9968457500000002E-3"/>
    <n v="0.34931915550000003"/>
    <n v="4.9575360150000007E-8"/>
    <n v="2.9042550000000001E-3"/>
    <n v="2.0867761500000002E-11"/>
    <n v="4.4440000000000001E-5"/>
    <n v="6.5649999999999998E-6"/>
    <n v="5.868403E-10"/>
    <n v="1.9175405499999999E-11"/>
    <n v="1.3702215500000001E-11"/>
    <n v="1.1160500000000001E-4"/>
    <n v="1.7935731500000001E-7"/>
    <n v="4.9168921E-6"/>
    <n v="4.9237500000000008E-4"/>
    <n v="0.42294154000000006"/>
    <n v="2.7501289999999998E-2"/>
    <n v="5.777200000000001E-4"/>
    <n v="1.818606E-2"/>
    <n v="5.6471625000000006E-9"/>
    <n v="1.8399364880134945E-2"/>
    <n v="1.4707809895209574E-7"/>
    <n v="2.3437547157657926E-5"/>
    <n v="7.2425609708618105E-4"/>
    <n v="1.4196293958542484E-2"/>
    <n v="3.834392944070381E-4"/>
    <n v="2.301819239413679E-4"/>
    <n v="8.6024687404177445E-4"/>
    <n v="8.2668602247182343E-5"/>
    <n v="3.2910371160405441E-3"/>
    <s v=""/>
    <n v="2.0994358106007959E-4"/>
    <n v="2.266616431896711E-3"/>
    <n v="3.243900147368705E-4"/>
    <n v="2.2736544868201167E-3"/>
    <n v="1.0094083187255296E-6"/>
    <n v="0.12857731580769236"/>
    <n v="3.9975650178490092E-2"/>
    <n v="0.16855296598618244"/>
    <n v="7.6876250343250172E-5"/>
    <n v="0.1414238416111111"/>
    <n v="3.674101644E-9"/>
    <n v="1.5356967516666667E-2"/>
    <n v="4.7847574472222222E-4"/>
    <n v="1.4220839328277779E-8"/>
    <n v="1.8464674924722221E-9"/>
    <n v="2.0022063839166669E-10"/>
    <n v="1.9647540661111109E-3"/>
    <n v="3.3889028631388893E-5"/>
    <n v="8.0452244543333345E-4"/>
    <n v="8.3774410722222224E-3"/>
    <n v="4.3142582364166673"/>
    <n v="10.179141885805555"/>
    <n v="5.1045434227777776E-2"/>
    <n v="1.3769040410555557"/>
    <n v="4.8317398809444446E-7"/>
    <n v="2.7196892617521365E-4"/>
    <n v="7.0655800846153848E-12"/>
    <n v="2.953262983974359E-5"/>
    <n v="9.2014566292735044E-7"/>
    <n v="2.7347767938995729E-11"/>
    <n v="3.5508990239850425E-12"/>
    <n v="3.8503968921474361E-13"/>
    <n v="3.7783732040598288E-6"/>
    <n v="6.5171208906517102E-8"/>
    <n v="1.5471585489102567E-6"/>
    <n v="1.6110463600427351E-5"/>
    <n v="8.2966504546474369E-3"/>
    <n v="1.9575272857318374E-2"/>
    <n v="9.8164296591880346E-5"/>
    <n v="2.6478923866452993E-3"/>
    <n v="9.2918074633547007E-10"/>
    <n v="1.1414849778311488E-2"/>
    <n v="3.7905355719250408E-6"/>
    <n v="1.6254509586225041E-5"/>
    <n v="6.5056007566597046E-4"/>
    <n v="1.4877848667235688E-2"/>
    <n v="1.06490717169542E-3"/>
    <n v="2.5788754961345634E-5"/>
    <n v="1.0452213757282671E-3"/>
    <n v="3.2475817927065751E-3"/>
    <n v="2.231681217307989E-3"/>
    <n v="7.2733053950126603E-4"/>
    <n v="1.6904910567975759E-2"/>
    <n v="0.44625609596873317"/>
    <n v="1.5547349127842381E-4"/>
    <n v="3.3989522458856202E-3"/>
    <n v="1.2167485311841567E-3"/>
  </r>
  <r>
    <x v="0"/>
    <x v="2"/>
    <x v="0"/>
    <s v="Cheese, parmesan"/>
    <n v="5.0500000000000003E-2"/>
    <s v="Baking"/>
    <s v="industrial composting"/>
    <n v="0.19333843797856046"/>
    <m/>
    <s v=""/>
    <n v="9.181818181818182E-4"/>
    <n v="0.33353270931578949"/>
    <n v="3.5869635963157898E-9"/>
    <n v="3.3039652642105267E-2"/>
    <n v="6.2561855894736852E-4"/>
    <n v="2.896382103157895E-8"/>
    <n v="3.8410907594736849E-9"/>
    <n v="1.5454608026315791E-10"/>
    <n v="3.9495488121052639E-3"/>
    <n v="3.1056643626315793E-5"/>
    <n v="1.1024219636842107E-3"/>
    <n v="1.6965457457894739E-2"/>
    <n v="3.8993311336842109"/>
    <n v="15.265217610526319"/>
    <n v="4.2682930642105273E-2"/>
    <n v="1.7360000668421054"/>
    <n v="6.9459581789473695E-7"/>
    <n v="2.2274136000000003E-2"/>
    <n v="1.4560748325000001E-9"/>
    <n v="1.1548845000000001E-3"/>
    <n v="4.2950250000000011E-5"/>
    <n v="2.8778440050000004E-10"/>
    <n v="9.5252064750000005E-11"/>
    <n v="4.8018856725000011E-11"/>
    <n v="6.0675750000000009E-5"/>
    <n v="1.5349805775000002E-6"/>
    <n v="1.1589750000000002E-5"/>
    <n v="1.2885075E-4"/>
    <n v="4.2689139750000007E-2"/>
    <n v="6.8272490250000012E-2"/>
    <n v="1.9968457500000002E-3"/>
    <n v="0.34931915550000003"/>
    <n v="4.9575360150000007E-8"/>
    <n v="2.9042550000000001E-3"/>
    <n v="2.0867761500000002E-11"/>
    <n v="4.4440000000000001E-5"/>
    <n v="6.5649999999999998E-6"/>
    <n v="5.868403E-10"/>
    <n v="1.9175405499999999E-11"/>
    <n v="1.3702215500000001E-11"/>
    <n v="1.1160500000000001E-4"/>
    <n v="1.7935731500000001E-7"/>
    <n v="4.9168921E-6"/>
    <n v="4.9237500000000008E-4"/>
    <n v="0.42294154000000006"/>
    <n v="2.7501289999999998E-2"/>
    <n v="5.777200000000001E-4"/>
    <n v="1.818606E-2"/>
    <n v="5.6471625000000006E-9"/>
    <n v="4.6668626350950156E-2"/>
    <n v="2.0271341620602041E-7"/>
    <n v="5.2254954666482699E-5"/>
    <n v="1.0219322146894168E-3"/>
    <n v="2.9786944152888465E-2"/>
    <n v="8.2140688921023225E-4"/>
    <n v="2.4862965998372966E-4"/>
    <n v="1.8046996605291705E-3"/>
    <n v="7.9941247826722278E-5"/>
    <n v="4.5771694658585877E-3"/>
    <s v=""/>
    <n v="2.1241095550738668E-4"/>
    <n v="3.4204725591957049E-3"/>
    <n v="2.8760809156952531E-4"/>
    <n v="3.473476786066004E-3"/>
    <n v="1.5664603002819063E-6"/>
    <s v=""/>
    <n v="8.7880172696799486E-2"/>
    <n v="8.7880172696799486E-2"/>
    <n v="1.6900033210922978E-4"/>
    <n v="0.35871110031578951"/>
    <n v="5.0639061903157894E-9"/>
    <n v="3.4238977142105269E-2"/>
    <n v="6.7513380894736858E-4"/>
    <n v="2.9838445732078948E-8"/>
    <n v="3.9555182297236842E-9"/>
    <n v="2.1626715248815793E-10"/>
    <n v="4.1218295621052638E-3"/>
    <n v="3.2770981518815795E-5"/>
    <n v="1.1189286057842107E-3"/>
    <n v="1.7586683207894738E-2"/>
    <n v="4.3649618134342116"/>
    <n v="15.360991390776318"/>
    <n v="4.5257496392105266E-2"/>
    <n v="2.1035052823421054"/>
    <n v="7.4981834054473699E-7"/>
    <n v="6.8982903906882596E-4"/>
    <n v="9.7382811352226718E-12"/>
    <n v="6.5844186811740897E-5"/>
    <n v="1.2983342479757089E-6"/>
    <n v="5.738162640784413E-11"/>
    <n v="7.6067658263917006E-12"/>
    <n v="4.1589837016953447E-13"/>
    <n v="7.9265953117408922E-6"/>
    <n v="6.3021118305414984E-8"/>
    <n v="2.1517857803542512E-6"/>
    <n v="3.3820544630566806E-5"/>
    <n v="8.3941573335273301E-3"/>
    <n v="2.9540368059185227E-2"/>
    <n v="8.7033646907894743E-5"/>
    <n v="4.0452024660425105E-3"/>
    <n v="1.4419583472014174E-9"/>
    <n v="2.9248341043904561E-2"/>
    <n v="5.2309831851843955E-6"/>
    <n v="3.628684514288101E-5"/>
    <n v="9.2093896322464311E-4"/>
    <n v="3.1779619725075564E-2"/>
    <n v="2.2915286653283863E-3"/>
    <n v="2.7976337013630935E-5"/>
    <n v="2.2478614910859626E-3"/>
    <n v="3.1399800856478045E-3"/>
    <n v="3.1081397873852557E-3"/>
    <n v="1.5666718817293546E-3"/>
    <n v="1.7120646925027769E-2"/>
    <n v="0.67392583814512386"/>
    <n v="1.3768224168158222E-4"/>
    <n v="5.2119174475061432E-3"/>
    <n v="1.8946141587206343E-3"/>
  </r>
  <r>
    <x v="1"/>
    <x v="7"/>
    <x v="0"/>
    <s v="Beef"/>
    <n v="0.55679999999999996"/>
    <s v="Boiling (unspecified)"/>
    <s v="industrial composting"/>
    <n v="0.15562636256917656"/>
    <m/>
    <n v="5.0145696923076928"/>
    <n v="8.5661538461538449E-3"/>
    <n v="13.913433737142858"/>
    <n v="7.7706489380571435E-8"/>
    <n v="1.0451202816"/>
    <n v="2.1985885138285713E-2"/>
    <n v="1.2917464895999998E-6"/>
    <n v="2.013940986514286E-7"/>
    <n v="5.7890185782857147E-9"/>
    <n v="0.18935992457142856"/>
    <n v="7.0323036617142857E-4"/>
    <n v="4.2628185627428573E-2"/>
    <n v="0.8351943524571428"/>
    <n v="75.88290813257143"/>
    <n v="894.38020388571431"/>
    <n v="1.3471900086857145"/>
    <n v="49.064931236571425"/>
    <n v="2.0334806893714285E-5"/>
    <n v="0.12829272230399999"/>
    <n v="4.2848918447999996E-9"/>
    <n v="6.647345663999998E-3"/>
    <n v="2.67841396032E-4"/>
    <n v="1.2338462384639999E-9"/>
    <n v="4.7362356787199996E-10"/>
    <n v="2.7581815180800001E-10"/>
    <n v="2.2076705183999998E-4"/>
    <n v="1.181128837632E-5"/>
    <n v="6.326601024000001E-5"/>
    <n v="4.9890129119999993E-4"/>
    <n v="0.27660111283200001"/>
    <n v="0.16025427839999998"/>
    <n v="2.9076786431999995E-2"/>
    <n v="2.0351469849599999"/>
    <n v="1.732849006464E-7"/>
    <n v="3.2021568E-2"/>
    <n v="2.300825664E-10"/>
    <n v="4.8998399999999995E-4"/>
    <n v="7.238399999999999E-5"/>
    <n v="6.4703500799999996E-9"/>
    <n v="2.1142308479999998E-10"/>
    <n v="1.5107710079999999E-10"/>
    <n v="1.230528E-3"/>
    <n v="1.9775475839999999E-6"/>
    <n v="5.4212386559999995E-5"/>
    <n v="5.4287999999999993E-3"/>
    <n v="4.6632445440000003"/>
    <n v="0.30322214399999997"/>
    <n v="6.369792E-3"/>
    <n v="0.20051481599999998"/>
    <n v="6.2264159999999992E-8"/>
    <n v="1.8310068672871469"/>
    <n v="3.2914104614663506E-6"/>
    <n v="1.6059379795678314E-3"/>
    <n v="3.3794443829304174E-2"/>
    <n v="1.2972078156628926"/>
    <n v="4.1963958318073299E-2"/>
    <n v="7.1460715345937299E-3"/>
    <n v="8.3544682789694527E-2"/>
    <n v="1.7490904171186409E-3"/>
    <n v="0.17485847368467541"/>
    <s v=""/>
    <n v="3.9330557958853016E-3"/>
    <n v="0.19925720778031838"/>
    <n v="8.7865547556999872E-3"/>
    <n v="8.4711657500037771E-2"/>
    <n v="4.2973936782826681E-5"/>
    <n v="2.792112404676923"/>
    <n v="3.5947536089975771"/>
    <n v="6.3868660136745001"/>
    <n v="6.912987709610725E-3"/>
    <n v="14.073748027446857"/>
    <n v="8.2221463791771437E-8"/>
    <n v="1.0522576112640001"/>
    <n v="2.2326110534317711E-2"/>
    <n v="1.2994506859184638E-6"/>
    <n v="2.0207914530410059E-7"/>
    <n v="6.2159138308937151E-9"/>
    <n v="0.19081121962326855"/>
    <n v="7.1701920213174857E-4"/>
    <n v="4.2745664024228573E-2"/>
    <n v="0.84112205374834281"/>
    <n v="80.822753789403421"/>
    <n v="894.84368030811424"/>
    <n v="1.3826365871177146"/>
    <n v="51.300593037531428"/>
    <n v="2.0570355954360684E-5"/>
    <n v="2.7064900052782417E-2"/>
    <n v="1.5811819959956046E-10"/>
    <n v="2.0235723293538462E-3"/>
    <n v="4.2934827950610984E-5"/>
    <n v="2.4989436267662767E-9"/>
    <n v="3.8861374096942422E-10"/>
    <n v="1.1953680444026375E-11"/>
    <n v="3.6694465312167031E-4"/>
    <n v="1.3788830810225933E-6"/>
    <n v="8.2203200046593411E-5"/>
    <n v="1.6175424110545053E-3"/>
    <n v="0.15542837267192966"/>
    <n v="1.7208532313617582"/>
    <n v="2.6589165136879128E-3"/>
    <n v="9.865498661063736E-2"/>
    <n v="3.9558376835309009E-8"/>
    <n v="1.4322266914997202"/>
    <n v="1.0561767508032513E-4"/>
    <n v="1.3863398126861761E-3"/>
    <n v="3.8029322387287373E-2"/>
    <n v="1.7397337608344023"/>
    <n v="0.14588016478436194"/>
    <n v="1.0311412917747116E-3"/>
    <n v="0.13144315006453386"/>
    <n v="8.5528788575553197E-2"/>
    <n v="0.14787750852490902"/>
    <n v="9.4718649415726608E-2"/>
    <n v="0.40640843739123522"/>
    <n v="48.829070336670569"/>
    <n v="5.2593608504093049E-3"/>
    <n v="0.15849481779872804"/>
    <n v="6.4800247897449634E-2"/>
  </r>
  <r>
    <x v="1"/>
    <x v="4"/>
    <x v="0"/>
    <s v="Tomato puree"/>
    <n v="0.18559999999999999"/>
    <s v="Boiling (unspecified)"/>
    <s v="industrial composting"/>
    <n v="0.15562636256917653"/>
    <m/>
    <s v=""/>
    <n v="2.8553846153846151E-3"/>
    <n v="0.1700605472"/>
    <n v="6.6697700622222212E-9"/>
    <n v="0.19668127480888889"/>
    <n v="6.6082611911111105E-4"/>
    <n v="1.0885060344888887E-8"/>
    <n v="3.2283121706666662E-9"/>
    <n v="6.9132760248888885E-10"/>
    <n v="7.4290437831111113E-4"/>
    <n v="3.9316780159999999E-5"/>
    <n v="2.8869092195555555E-4"/>
    <n v="2.2283822719999995E-3"/>
    <n v="1.1465685816888886"/>
    <n v="1.6995533674666667"/>
    <n v="7.8513780266666652E-2"/>
    <n v="6.025076295111111"/>
    <n v="9.761651178666666E-7"/>
    <n v="4.2764240767999999E-2"/>
    <n v="1.4282972816E-9"/>
    <n v="2.2157818879999995E-3"/>
    <n v="8.9280465344E-5"/>
    <n v="4.1128207948799998E-10"/>
    <n v="1.5787452262399999E-10"/>
    <n v="9.1939383936000003E-11"/>
    <n v="7.3589017279999998E-5"/>
    <n v="3.9370961254399999E-6"/>
    <n v="2.108867008E-5"/>
    <n v="1.6630043039999996E-4"/>
    <n v="9.2200370943999993E-2"/>
    <n v="5.341809279999999E-2"/>
    <n v="9.6922621439999978E-3"/>
    <n v="0.67838232832000001"/>
    <n v="5.7761633548800002E-8"/>
    <n v="1.0673855999999999E-2"/>
    <n v="7.6694188799999997E-11"/>
    <n v="1.6332799999999999E-4"/>
    <n v="2.4127999999999997E-5"/>
    <n v="2.1567833599999997E-9"/>
    <n v="7.0474361599999988E-11"/>
    <n v="5.0359033599999993E-11"/>
    <n v="4.10176E-4"/>
    <n v="6.5918252799999991E-7"/>
    <n v="1.8070795519999997E-5"/>
    <n v="1.8096E-3"/>
    <n v="1.554414848"/>
    <n v="0.10107404799999999"/>
    <n v="2.1232640000000001E-3"/>
    <n v="6.683827199999999E-2"/>
    <n v="2.075472E-8"/>
    <n v="2.9077368099577363E-2"/>
    <n v="3.2724418159967401E-7"/>
    <n v="3.0380263215973362E-4"/>
    <n v="1.1719384410846957E-3"/>
    <n v="1.3429905499072324E-2"/>
    <n v="7.1781370714356309E-4"/>
    <n v="9.5837093857203774E-4"/>
    <n v="5.3708427494369678E-4"/>
    <n v="1.0712113445302419E-4"/>
    <n v="1.341128268177098E-3"/>
    <s v=""/>
    <n v="1.3592394741556612E-4"/>
    <n v="4.128452144263384E-4"/>
    <n v="5.740361597665085E-4"/>
    <n v="1.1179657735335356E-2"/>
    <n v="2.2033558864604257E-6"/>
    <s v=""/>
    <n v="5.8608398384018275E-2"/>
    <n v="5.8608398384018275E-2"/>
    <n v="1.1270845843080438E-4"/>
    <n v="0.22349864396800001"/>
    <n v="8.1747615326222221E-9"/>
    <n v="0.19906038469688889"/>
    <n v="7.7423458445511099E-4"/>
    <n v="1.3453125784376888E-8"/>
    <n v="3.4566610548906659E-9"/>
    <n v="8.3362602002488883E-10"/>
    <n v="1.2266693955911112E-3"/>
    <n v="4.3913058813439996E-5"/>
    <n v="3.2785038755555555E-4"/>
    <n v="4.2042827023999994E-3"/>
    <n v="2.7931838006328888"/>
    <n v="1.8540455082666669"/>
    <n v="9.0329306410666652E-2"/>
    <n v="6.7702968954311107"/>
    <n v="1.0546814714154665E-6"/>
    <n v="4.2980508455384619E-4"/>
    <n v="1.5720695255042736E-11"/>
    <n v="3.828084321094017E-4"/>
    <n v="1.488912662413675E-6"/>
    <n v="2.5871395739186323E-11"/>
    <n v="6.6474251055589729E-12"/>
    <n v="1.6031269615863246E-12"/>
    <n v="2.3589796069059832E-6"/>
    <n v="8.4448190025846142E-8"/>
    <n v="6.3048151452991451E-7"/>
    <n v="8.0851590430769223E-6"/>
    <n v="5.3715073089094017E-3"/>
    <n v="3.5654721312820517E-3"/>
    <n v="1.7371020463589741E-4"/>
    <n v="1.3019801721982905E-2"/>
    <n v="2.0282335988758972E-9"/>
    <n v="2.1869353363281854E-2"/>
    <n v="1.0442387204007804E-5"/>
    <n v="2.6218163294771101E-4"/>
    <n v="1.2876197853652213E-3"/>
    <n v="1.563892792814791E-2"/>
    <n v="2.4545611859849471E-3"/>
    <n v="1.3398382356370991E-4"/>
    <n v="6.0974703161009681E-4"/>
    <n v="5.1837963989114239E-3"/>
    <n v="1.0825627567358166E-3"/>
    <n v="3.030297254004203E-4"/>
    <n v="7.8267250277313811E-3"/>
    <n v="9.65406104355504E-2"/>
    <n v="3.3809587811351854E-4"/>
    <n v="2.0811370434989502E-2"/>
    <n v="3.2755984180552473E-3"/>
  </r>
  <r>
    <x v="1"/>
    <x v="4"/>
    <x v="0"/>
    <s v="Carrots"/>
    <n v="9.2799999999999994E-2"/>
    <s v="Boiling (unspecified)"/>
    <s v="industrial composting"/>
    <n v="0.15562636256917653"/>
    <m/>
    <n v="0.76647723809523804"/>
    <n v="1.4276923076923076E-3"/>
    <n v="4.0855532017777779E-2"/>
    <n v="2.0016400106666662E-9"/>
    <n v="6.4044881671111104E-3"/>
    <n v="1.5127365119999998E-4"/>
    <n v="2.6143235519999896E-9"/>
    <n v="1.0292645251555555E-9"/>
    <n v="2.6709986773333332E-11"/>
    <n v="2.1076170951111112E-4"/>
    <n v="5.9132026986666664E-6"/>
    <n v="1.4200427164444442E-4"/>
    <n v="6.429406410666666E-4"/>
    <n v="1.8813576927999998"/>
    <n v="0.98352983928888882"/>
    <n v="3.732971253333333E-2"/>
    <n v="0.56977439893333326"/>
    <n v="2.3273155271111112E-7"/>
    <n v="2.1382120383999999E-2"/>
    <n v="7.1414864079999998E-10"/>
    <n v="1.1078909439999997E-3"/>
    <n v="4.4640232672E-5"/>
    <n v="2.0564103974399999E-10"/>
    <n v="7.8937261311999993E-11"/>
    <n v="4.5969691968000002E-11"/>
    <n v="3.6794508639999999E-5"/>
    <n v="1.96854806272E-6"/>
    <n v="1.054433504E-5"/>
    <n v="8.3150215199999979E-5"/>
    <n v="4.6100185471999997E-2"/>
    <n v="2.6709046399999995E-2"/>
    <n v="4.8461310719999989E-3"/>
    <n v="0.33919116416"/>
    <n v="2.8880816774400001E-8"/>
    <n v="5.3369279999999995E-3"/>
    <n v="3.8347094399999998E-11"/>
    <n v="8.1663999999999996E-5"/>
    <n v="1.2063999999999998E-5"/>
    <n v="1.0783916799999999E-9"/>
    <n v="3.5237180799999994E-11"/>
    <n v="2.5179516799999996E-11"/>
    <n v="2.05088E-4"/>
    <n v="3.2959126399999995E-7"/>
    <n v="9.0353977599999986E-6"/>
    <n v="9.0479999999999998E-4"/>
    <n v="0.77720742399999998"/>
    <n v="5.0537023999999993E-2"/>
    <n v="1.0616320000000001E-3"/>
    <n v="3.3419135999999995E-2"/>
    <n v="1.037736E-8"/>
    <n v="8.7915117229897238E-3"/>
    <n v="1.1025091002030034E-7"/>
    <n v="1.158990167432398E-5"/>
    <n v="3.1481062961890601E-4"/>
    <n v="3.8916276537038722E-3"/>
    <n v="2.3744768461618588E-4"/>
    <n v="1.1250297714561755E-4"/>
    <n v="1.9818550343468576E-4"/>
    <n v="2.0030676452718455E-5"/>
    <n v="6.609870973813528E-4"/>
    <s v=""/>
    <n v="1.3161639568417481E-4"/>
    <n v="2.362057759322352E-4"/>
    <n v="2.747710066724563E-4"/>
    <n v="1.5561412673039941E-3"/>
    <n v="5.6821911426431399E-7"/>
    <n v="7.1129087695238083E-2"/>
    <n v="1.5777119665253182E-2"/>
    <n v="8.6906207360491261E-2"/>
    <n v="3.0340614740871503E-5"/>
    <n v="6.7574580401777787E-2"/>
    <n v="2.7541357458666662E-9"/>
    <n v="7.5940431111111107E-3"/>
    <n v="2.0797788387199998E-4"/>
    <n v="3.898356271743989E-9"/>
    <n v="1.1434389672675554E-9"/>
    <n v="9.7859195541333326E-11"/>
    <n v="4.5264421815111109E-4"/>
    <n v="8.2113420253866671E-6"/>
    <n v="1.6158400444444442E-4"/>
    <n v="1.6308908562666666E-3"/>
    <n v="2.7046653022719997"/>
    <n v="1.0607759096888889"/>
    <n v="4.323747560533333E-2"/>
    <n v="0.94238469909333333"/>
    <n v="2.7198972948551114E-7"/>
    <n v="1.2995111615726496E-4"/>
    <n v="5.296414895897435E-12"/>
    <n v="1.4603929059829059E-5"/>
    <n v="3.9995746898461536E-7"/>
    <n v="7.4968389841230558E-12"/>
    <n v="2.1989210908991447E-12"/>
    <n v="1.8819076065641024E-13"/>
    <n v="8.7046965029059825E-7"/>
    <n v="1.5791042356512821E-8"/>
    <n v="3.1073847008547007E-7"/>
    <n v="3.1363285697435896E-6"/>
    <n v="5.2012794274461536E-3"/>
    <n v="2.0399536724786324E-3"/>
    <n v="8.314899154871794E-5"/>
    <n v="1.8122782674871794E-3"/>
    <n v="5.2305717208752144E-10"/>
    <n v="6.4305440686270327E-3"/>
    <n v="3.5045159666033523E-6"/>
    <n v="9.918134737291293E-6"/>
    <n v="3.3783401367195356E-4"/>
    <n v="4.0170104413435681E-3"/>
    <n v="8.0467626928296847E-4"/>
    <n v="1.2972918199793093E-5"/>
    <n v="1.9357342299289274E-4"/>
    <n v="9.4849260777510184E-4"/>
    <n v="5.331734123369587E-4"/>
    <n v="9.8156612253077921E-5"/>
    <n v="1.0827721049575663E-2"/>
    <n v="5.5570922724013191E-2"/>
    <n v="1.6168859050653123E-4"/>
    <n v="2.8336985997975245E-3"/>
    <n v="8.3133734514442305E-4"/>
  </r>
  <r>
    <x v="1"/>
    <x v="4"/>
    <x v="0"/>
    <s v="Celery"/>
    <n v="9.2799999999999994E-2"/>
    <s v="Boiling (unspecified)"/>
    <s v="industrial composting"/>
    <n v="0.15562636256917653"/>
    <m/>
    <n v="0.68245"/>
    <n v="1.4276923076923076E-3"/>
    <n v="7.3770976426666662E-2"/>
    <n v="1.9141755982222217E-9"/>
    <n v="7.429756074666667E-3"/>
    <n v="2.9055676906666661E-4"/>
    <n v="4.0227757546666663E-9"/>
    <n v="1.4769298382222221E-9"/>
    <n v="3.1525925262222219E-11"/>
    <n v="3.9019298417777772E-4"/>
    <n v="1.8759620017777779E-5"/>
    <n v="2.8122670862222224E-4"/>
    <n v="1.1395479111111111E-3"/>
    <n v="0.81414946453333326"/>
    <n v="1.0069220280888889"/>
    <n v="4.7095897919999997E-2"/>
    <n v="0.95574651946666644"/>
    <n v="4.3592460764444441E-7"/>
    <n v="2.1382120383999999E-2"/>
    <n v="7.1414864079999998E-10"/>
    <n v="1.1078909439999997E-3"/>
    <n v="4.4640232672E-5"/>
    <n v="2.0564103974399999E-10"/>
    <n v="7.8937261311999993E-11"/>
    <n v="4.5969691968000002E-11"/>
    <n v="3.6794508639999999E-5"/>
    <n v="1.96854806272E-6"/>
    <n v="1.054433504E-5"/>
    <n v="8.3150215199999979E-5"/>
    <n v="4.6100185471999997E-2"/>
    <n v="2.6709046399999995E-2"/>
    <n v="4.8461310719999989E-3"/>
    <n v="0.33919116416"/>
    <n v="2.8880816774400001E-8"/>
    <n v="5.3369279999999995E-3"/>
    <n v="3.8347094399999998E-11"/>
    <n v="8.1663999999999996E-5"/>
    <n v="1.2063999999999998E-5"/>
    <n v="1.0783916799999999E-9"/>
    <n v="3.5237180799999994E-11"/>
    <n v="2.5179516799999996E-11"/>
    <n v="2.05088E-4"/>
    <n v="3.2959126399999995E-7"/>
    <n v="9.0353977599999986E-6"/>
    <n v="9.0479999999999998E-4"/>
    <n v="0.77720742399999998"/>
    <n v="5.0537023999999993E-2"/>
    <n v="1.0616320000000001E-3"/>
    <n v="3.3419135999999995E-2"/>
    <n v="1.037736E-8"/>
    <n v="1.3073839688144951E-2"/>
    <n v="1.0674961888718794E-7"/>
    <n v="1.3154648419180182E-5"/>
    <n v="5.2563980633019397E-4"/>
    <n v="5.2976488479560034E-3"/>
    <n v="3.3041031324224643E-4"/>
    <n v="1.1803957914559334E-4"/>
    <n v="2.7674759718459218E-4"/>
    <n v="5.1368115339097851E-5"/>
    <n v="1.2305003658802736E-3"/>
    <s v=""/>
    <n v="7.9683130473518114E-5"/>
    <n v="2.4141457644871552E-4"/>
    <n v="3.3683440312368731E-4"/>
    <n v="2.1934894175536885E-3"/>
    <n v="9.9271373734172401E-7"/>
    <n v="6.3331359999999989E-2"/>
    <n v="2.2539369586717699E-2"/>
    <n v="8.5870729586717681E-2"/>
    <n v="4.3344941512918651E-5"/>
    <n v="0.10049002481066667"/>
    <n v="2.6666713334222217E-9"/>
    <n v="8.6193110186666665E-3"/>
    <n v="3.4726100173866658E-4"/>
    <n v="5.3068084744106666E-9"/>
    <n v="1.591104280334222E-9"/>
    <n v="1.026751340302222E-10"/>
    <n v="6.3207549281777775E-4"/>
    <n v="2.1057759344497778E-5"/>
    <n v="3.0080644142222227E-4"/>
    <n v="2.1274981263111111E-3"/>
    <n v="1.6374570740053334"/>
    <n v="1.0841680984888888"/>
    <n v="5.3003660991999997E-2"/>
    <n v="1.3283568196266664"/>
    <n v="4.7518278441884444E-7"/>
    <n v="1.9325004771282052E-4"/>
    <n v="5.128214102735042E-12"/>
    <n v="1.6575598112820512E-5"/>
    <n v="6.6780961872820496E-7"/>
    <n v="1.0205400912328205E-11"/>
    <n v="3.0598159237196575E-12"/>
    <n v="1.9745218082735039E-13"/>
    <n v="1.2155297938803419E-6"/>
    <n v="4.049569104711111E-8"/>
    <n v="5.784739258119659E-7"/>
    <n v="4.0913425505982904E-6"/>
    <n v="3.1489559115487182E-3"/>
    <n v="2.0849386509401708E-3"/>
    <n v="1.0193011729230768E-4"/>
    <n v="2.5545323454358969E-3"/>
    <n v="9.1381304695931624E-10"/>
    <n v="9.7866593807670026E-3"/>
    <n v="3.3918973567946514E-6"/>
    <n v="1.1269447174102529E-5"/>
    <n v="5.7573406487683204E-4"/>
    <n v="5.9106394290253965E-3"/>
    <n v="1.1281298968566671E-3"/>
    <n v="1.3788560272468338E-5"/>
    <n v="3.1785407464065716E-4"/>
    <n v="2.4844392245495549E-3"/>
    <n v="1.0153261257848112E-3"/>
    <n v="1.5438593269686169E-4"/>
    <n v="5.1865541919177312E-3"/>
    <n v="5.6847733146564834E-2"/>
    <n v="1.9898290228486629E-4"/>
    <n v="4.0301203712975403E-3"/>
    <n v="1.473071451596504E-3"/>
  </r>
  <r>
    <x v="1"/>
    <x v="4"/>
    <x v="0"/>
    <s v="Onions"/>
    <n v="9.2799999999999994E-2"/>
    <s v="Boiling (unspecified)"/>
    <s v="industrial composting"/>
    <n v="0.15562636256917653"/>
    <m/>
    <n v="0.63722458418584826"/>
    <n v="1.4276923076923076E-3"/>
    <n v="4.3427535573333328E-2"/>
    <n v="2.0415440106666665E-9"/>
    <n v="7.0535359039999995E-3"/>
    <n v="1.752805678222222E-4"/>
    <n v="2.8899716195555553E-9"/>
    <n v="8.0782783573333321E-10"/>
    <n v="3.0516030293333332E-11"/>
    <n v="2.4599899342222224E-4"/>
    <n v="6.7261846257777767E-6"/>
    <n v="2.3492491164444447E-4"/>
    <n v="8.8985726151111103E-4"/>
    <n v="0.57429561493333325"/>
    <n v="1.8138060053333331"/>
    <n v="7.5884744924444428E-2"/>
    <n v="0.59682328924444439"/>
    <n v="2.5090441173333335E-7"/>
    <n v="2.1382120383999999E-2"/>
    <n v="7.1414864079999998E-10"/>
    <n v="1.1078909439999997E-3"/>
    <n v="4.4640232672E-5"/>
    <n v="2.0564103974399999E-10"/>
    <n v="7.8937261311999993E-11"/>
    <n v="4.5969691968000002E-11"/>
    <n v="3.6794508639999999E-5"/>
    <n v="1.96854806272E-6"/>
    <n v="1.054433504E-5"/>
    <n v="8.3150215199999979E-5"/>
    <n v="4.6100185471999997E-2"/>
    <n v="2.6709046399999995E-2"/>
    <n v="4.8461310719999989E-3"/>
    <n v="0.33919116416"/>
    <n v="2.8880816774400001E-8"/>
    <n v="5.3369279999999995E-3"/>
    <n v="3.8347094399999998E-11"/>
    <n v="8.1663999999999996E-5"/>
    <n v="1.2063999999999998E-5"/>
    <n v="1.0783916799999999E-9"/>
    <n v="3.5237180799999994E-11"/>
    <n v="2.5179516799999996E-11"/>
    <n v="2.05088E-4"/>
    <n v="3.2959126399999995E-7"/>
    <n v="9.0353977599999986E-6"/>
    <n v="9.0479999999999998E-4"/>
    <n v="0.77720742399999998"/>
    <n v="5.0537023999999993E-2"/>
    <n v="1.0616320000000001E-3"/>
    <n v="3.3419135999999995E-2"/>
    <n v="1.037736E-8"/>
    <n v="9.126131624079676E-3"/>
    <n v="1.1184830852182761E-7"/>
    <n v="1.2580467482605794E-5"/>
    <n v="3.5114926522932357E-4"/>
    <n v="4.1667999487977154E-3"/>
    <n v="1.9146391924038431E-4"/>
    <n v="1.1687856213563446E-4"/>
    <n v="2.1361377705788519E-4"/>
    <n v="2.2013857508083557E-5"/>
    <n v="1.0410949201301988E-3"/>
    <s v=""/>
    <n v="6.8011187498242203E-5"/>
    <n v="4.2108556462963078E-4"/>
    <n v="5.1978542793732808E-4"/>
    <n v="1.6008065663993588E-3"/>
    <n v="6.0618439286799536E-7"/>
    <n v="5.9134441412446712E-2"/>
    <n v="1.6811038200697258E-2"/>
    <n v="7.5945479613143962E-2"/>
    <n v="3.2328919616725495E-5"/>
    <n v="7.0146583957333336E-2"/>
    <n v="2.7940397458666665E-9"/>
    <n v="8.2430908479999999E-3"/>
    <n v="2.319848004942222E-4"/>
    <n v="4.1740043392995548E-9"/>
    <n v="9.2200227784533321E-10"/>
    <n v="1.0166523906133332E-10"/>
    <n v="4.8788150206222221E-4"/>
    <n v="9.0243239524977756E-6"/>
    <n v="2.5450464444444449E-4"/>
    <n v="1.8778074767111111E-3"/>
    <n v="1.3976032244053331"/>
    <n v="1.8910520757333331"/>
    <n v="8.1792507996444427E-2"/>
    <n v="0.96943358940444435"/>
    <n v="2.9016258850773338E-7"/>
    <n v="1.3489727684102564E-4"/>
    <n v="5.3731533574358968E-12"/>
    <n v="1.5852097784615383E-5"/>
    <n v="4.4612461633504271E-7"/>
    <n v="8.0269314217299131E-12"/>
    <n v="1.7730813035487176E-12"/>
    <n v="1.9551007511794867E-13"/>
    <n v="9.3823365781196577E-7"/>
    <n v="1.7354469139418799E-8"/>
    <n v="4.8943200854700868E-7"/>
    <n v="3.6111682244444443E-6"/>
    <n v="2.6876985084717947E-3"/>
    <n v="3.6366386071794866E-3"/>
    <n v="1.5729328460854699E-4"/>
    <n v="1.864295364239316E-3"/>
    <n v="5.5800497789948722E-10"/>
    <n v="6.6927899738759176E-3"/>
    <n v="3.5558960980214987E-6"/>
    <n v="1.0773585563830129E-5"/>
    <n v="3.7883860045299613E-4"/>
    <n v="4.3876124185589982E-3"/>
    <n v="6.446806243649493E-4"/>
    <n v="1.3617521371637426E-5"/>
    <n v="2.1798005229932624E-4"/>
    <n v="1.0456945598390009E-3"/>
    <n v="8.5497455074442803E-4"/>
    <n v="1.2611422506173502E-4"/>
    <n v="3.9187082821810805E-3"/>
    <n v="0.10088969436464586"/>
    <n v="3.0891940189180169E-4"/>
    <n v="2.917543726275602E-3"/>
    <n v="8.8873174501764569E-4"/>
  </r>
  <r>
    <x v="1"/>
    <x v="3"/>
    <x v="0"/>
    <s v="Oil, olive"/>
    <n v="4.6399999999999997E-2"/>
    <s v="Boiling (unspecified)"/>
    <s v="industrial composting"/>
    <n v="0.15562636256917653"/>
    <m/>
    <n v="8.5797892143076933"/>
    <n v="7.1384615384615378E-4"/>
    <n v="7.5466352E-2"/>
    <n v="4.6585938719999993E-9"/>
    <n v="1.2843599807999997E-2"/>
    <n v="6.679129199999999E-4"/>
    <n v="1.6191693423999999E-8"/>
    <n v="1.1169664128E-8"/>
    <n v="1.1637038799999999E-10"/>
    <n v="2.1278688751999999E-3"/>
    <n v="3.1088424096000001E-5"/>
    <n v="9.588681104E-4"/>
    <n v="8.6235963679999993E-3"/>
    <n v="3.3600264431999993"/>
    <n v="28.806437759999998"/>
    <n v="1.0290711248"/>
    <n v="1.5504017584000001"/>
    <n v="7.652307487999999E-7"/>
    <n v="1.0691060192E-2"/>
    <n v="3.5707432039999999E-10"/>
    <n v="5.5394547199999987E-4"/>
    <n v="2.2320116336E-5"/>
    <n v="1.0282051987199999E-10"/>
    <n v="3.9468630655999997E-11"/>
    <n v="2.2984845984000001E-11"/>
    <n v="1.8397254319999999E-5"/>
    <n v="9.8427403135999998E-7"/>
    <n v="5.27216752E-6"/>
    <n v="4.157510759999999E-5"/>
    <n v="2.3050092735999998E-2"/>
    <n v="1.3354523199999998E-2"/>
    <n v="2.4230655359999994E-3"/>
    <n v="0.16959558208"/>
    <n v="1.44404083872E-8"/>
    <n v="2.6684639999999997E-3"/>
    <n v="1.9173547199999999E-11"/>
    <n v="4.0831999999999998E-5"/>
    <n v="6.0319999999999992E-6"/>
    <n v="5.3919583999999993E-10"/>
    <n v="1.7618590399999997E-11"/>
    <n v="1.2589758399999998E-11"/>
    <n v="1.02544E-4"/>
    <n v="1.6479563199999998E-7"/>
    <n v="4.5176988799999993E-6"/>
    <n v="4.5239999999999999E-4"/>
    <n v="0.38860371199999999"/>
    <n v="2.5268511999999996E-2"/>
    <n v="5.3081600000000004E-4"/>
    <n v="1.6709567999999998E-2"/>
    <n v="5.1886799999999999E-9"/>
    <n v="1.1556323801105797E-2"/>
    <n v="2.0154993610324589E-7"/>
    <n v="2.0509426804515605E-5"/>
    <n v="1.0539179954608447E-3"/>
    <n v="1.6804654562789501E-2"/>
    <n v="2.3313584632901714E-3"/>
    <n v="1.7468224535269132E-4"/>
    <n v="9.846178295801302E-4"/>
    <n v="7.8639862417600743E-5"/>
    <n v="3.9624616721295738E-3"/>
    <s v=""/>
    <n v="1.835402552358429E-4"/>
    <n v="6.4230059381165461E-3"/>
    <n v="6.5584437095840172E-3"/>
    <n v="2.8677898655377135E-3"/>
    <n v="1.6396661828067346E-6"/>
    <n v="0.39810221954387692"/>
    <n v="4.9039325171394282E-2"/>
    <n v="0.44714154471527123"/>
    <n v="9.4306394560373619E-5"/>
    <n v="8.8825876191999997E-2"/>
    <n v="5.0348417395999997E-9"/>
    <n v="1.3438377279999997E-2"/>
    <n v="6.9626503633599991E-4"/>
    <n v="1.6833709783872E-8"/>
    <n v="1.1226751349056E-8"/>
    <n v="1.5194499238399999E-10"/>
    <n v="2.2488101295199997E-3"/>
    <n v="3.2237493759360001E-5"/>
    <n v="9.6865797679999998E-4"/>
    <n v="9.1175714756E-3"/>
    <n v="3.7716802479359992"/>
    <n v="28.845060795199998"/>
    <n v="1.0320250063359999"/>
    <n v="1.73670690848"/>
    <n v="7.8485983718719989E-7"/>
    <n v="1.7081899267692307E-4"/>
    <n v="9.6823879607692303E-12"/>
    <n v="2.5843033230769224E-5"/>
    <n v="1.3389712237230768E-6"/>
    <n v="3.2372518815138459E-11"/>
    <n v="2.1589906440492308E-11"/>
    <n v="2.9220190843076924E-13"/>
    <n v="4.3246348644615376E-6"/>
    <n v="6.1995180306461534E-8"/>
    <n v="1.8628038015384615E-6"/>
    <n v="1.753379129923077E-5"/>
    <n v="7.2532312460307675E-3"/>
    <n v="5.5471270759999997E-2"/>
    <n v="1.9846634737230766E-3"/>
    <n v="3.3398209778461537E-3"/>
    <n v="1.5093458407446152E-9"/>
    <n v="8.8271009043322853E-3"/>
    <n v="6.4619838746206226E-6"/>
    <n v="1.7666461994139691E-5"/>
    <n v="1.1805436514955902E-3"/>
    <n v="2.202038815383427E-2"/>
    <n v="8.1009661234285723E-3"/>
    <n v="2.3933461418080915E-5"/>
    <n v="1.4976357529892536E-3"/>
    <n v="3.8377504543529854E-3"/>
    <n v="3.3414286505673353E-3"/>
    <n v="9.8910261516637287E-4"/>
    <n v="1.8202314660293494E-2"/>
    <n v="1.5732786900121576"/>
    <n v="3.9393012986306923E-3"/>
    <n v="5.3396434342676494E-3"/>
    <n v="2.4649453244553585E-3"/>
  </r>
  <r>
    <x v="2"/>
    <x v="4"/>
    <x v="0"/>
    <s v="Courgettes or zucchini"/>
    <n v="1.4405000000000001"/>
    <s v="Boiling (unspecified)"/>
    <s v="industrial composting"/>
    <n v="0.44980483996877446"/>
    <m/>
    <n v="0.7249363636363636"/>
    <n v="2.1500000000000002E-2"/>
    <n v="0.7976595249777777"/>
    <n v="3.1807475628888887E-8"/>
    <n v="0.13002351858444444"/>
    <n v="2.9950720746111117E-3"/>
    <n v="5.162762563666667E-8"/>
    <n v="2.4741318953888892E-8"/>
    <n v="7.4996392975555551E-10"/>
    <n v="4.570638636444445E-3"/>
    <n v="1.1644680928555556E-4"/>
    <n v="2.6710864986666666E-3"/>
    <n v="1.7035903591111113E-2"/>
    <n v="7.3286341813888889"/>
    <n v="24.173608300555561"/>
    <n v="0.88260262487222219"/>
    <n v="11.860862365500001"/>
    <n v="5.3114754621666665E-6"/>
    <n v="0.33190672859000003"/>
    <n v="1.1085464623625002E-8"/>
    <n v="1.719738044E-2"/>
    <n v="6.9293378409500004E-4"/>
    <n v="3.1920896309400003E-9"/>
    <n v="1.2253138461200001E-9"/>
    <n v="7.1357048793000012E-10"/>
    <n v="5.71147518275E-4"/>
    <n v="3.0557041857200003E-5"/>
    <n v="1.6367580415000004E-4"/>
    <n v="1.290709967625E-3"/>
    <n v="0.71559609022000004"/>
    <n v="0.41459462650000001"/>
    <n v="7.5224696219999998E-2"/>
    <n v="5.2651387066000002"/>
    <n v="4.4830621296900007E-7"/>
    <n v="8.2843155000000002E-2"/>
    <n v="5.9524773150000013E-10"/>
    <n v="1.2676400000000002E-3"/>
    <n v="1.8726499999999999E-4"/>
    <n v="1.6739474300000003E-8"/>
    <n v="5.4697369550000002E-10"/>
    <n v="3.908523055E-10"/>
    <n v="3.1835050000000005E-3"/>
    <n v="5.1161230150000002E-6"/>
    <n v="1.4025313010000001E-4"/>
    <n v="1.4044875000000002E-2"/>
    <n v="12.064302740000002"/>
    <n v="0.78446749000000005"/>
    <n v="1.6479320000000002E-2"/>
    <n v="0.51875285999999998"/>
    <n v="1.6108391250000002E-7"/>
    <n v="0.15773551926052712"/>
    <n v="1.7408772634272105E-6"/>
    <n v="2.2662072651909521E-4"/>
    <n v="5.865895143562015E-3"/>
    <n v="7.143567739470684E-2"/>
    <n v="5.5058421598379332E-3"/>
    <n v="2.1318796458894198E-3"/>
    <n v="3.6451410458259478E-3"/>
    <n v="3.7108014438193005E-4"/>
    <n v="1.2169811129692711E-2"/>
    <s v=""/>
    <n v="9.7853610029343492E-4"/>
    <n v="5.6497995934798283E-3"/>
    <n v="6.1916477045100048E-3"/>
    <n v="2.9136434167046921E-2"/>
    <n v="1.2369397205726528E-5"/>
    <n v="1.0442708318181819"/>
    <n v="0.28888818336104966"/>
    <n v="1.3331590151792316"/>
    <n v="5.5555419877124934E-4"/>
    <n v="1.2124094085677777"/>
    <n v="4.3488187984013887E-8"/>
    <n v="0.14848853902444442"/>
    <n v="3.8752708587061115E-3"/>
    <n v="7.1559189567606674E-8"/>
    <n v="2.6513606495508893E-8"/>
    <n v="1.8543867231855558E-9"/>
    <n v="8.3252911547194459E-3"/>
    <n v="1.5211997415775559E-4"/>
    <n v="2.9750154329166666E-3"/>
    <n v="3.2371488558736117E-2"/>
    <n v="20.108533011608891"/>
    <n v="25.372670417055563"/>
    <n v="0.97430664109222209"/>
    <n v="17.644753932100002"/>
    <n v="5.920865587635667E-6"/>
    <n v="2.3315565549380341E-3"/>
    <n v="8.3631130738488245E-11"/>
    <n v="2.855548827393162E-4"/>
    <n v="7.4524439590502146E-6"/>
    <n v="1.3761382609155129E-10"/>
    <n v="5.0987704799055563E-11"/>
    <n v="3.5661283138183766E-12"/>
    <n v="1.6010175297537395E-5"/>
    <n v="2.9253841184183767E-7"/>
    <n v="5.7211835248397437E-6"/>
    <n v="6.2252862612954075E-5"/>
    <n v="3.8670255791555558E-2"/>
    <n v="4.8793596955876081E-2"/>
    <n v="1.8736666174850424E-3"/>
    <n v="3.3932219100192312E-2"/>
    <n v="1.1386279976222437E-8"/>
    <n v="4.1162675600031277E-2"/>
    <n v="1.9227647694643433E-5"/>
    <n v="6.7394693737810808E-5"/>
    <n v="2.2292267644075147E-3"/>
    <n v="2.9002991166428915E-2"/>
    <n v="6.5528282962842065E-3"/>
    <n v="9.6061023786151136E-5"/>
    <n v="1.5753500996874789E-3"/>
    <n v="6.1762917746493355E-3"/>
    <n v="3.4722433437804753E-3"/>
    <n v="9.6543085166392512E-4"/>
    <n v="2.463613638188231E-2"/>
    <n v="0.47100933216511065"/>
    <n v="1.2752986394607715E-3"/>
    <n v="1.8617466836413316E-2"/>
    <n v="6.3729504590067862E-3"/>
  </r>
  <r>
    <x v="2"/>
    <x v="2"/>
    <x v="0"/>
    <s v="Cheese, unspecified"/>
    <n v="1.1524000000000001"/>
    <s v="Boiling (unspecified)"/>
    <s v="industrial composting"/>
    <n v="0.44980483996877446"/>
    <m/>
    <s v=""/>
    <n v="1.72E-2"/>
    <n v="7.6547596226105279"/>
    <n v="8.188601280378948E-8"/>
    <n v="0.75248959092210532"/>
    <n v="1.4336982925894739E-2"/>
    <n v="6.649318886736843E-7"/>
    <n v="8.8219321775578972E-8"/>
    <n v="3.5477177447578954E-9"/>
    <n v="9.0768414805894745E-2"/>
    <n v="7.0948477655157903E-4"/>
    <n v="2.531770396126316E-2"/>
    <n v="0.38999018596210527"/>
    <n v="89.604705516210544"/>
    <n v="350.90736483789482"/>
    <n v="0.97819985584421065"/>
    <n v="39.593967537684215"/>
    <n v="1.5918939419368422E-5"/>
    <n v="0.265525382872"/>
    <n v="8.8683716989000001E-9"/>
    <n v="1.3757904351999998E-2"/>
    <n v="5.543470272760001E-4"/>
    <n v="2.5536717047520001E-9"/>
    <n v="9.8025107689600005E-10"/>
    <n v="5.708563903440001E-10"/>
    <n v="4.5691801462000004E-4"/>
    <n v="2.4445633485760001E-5"/>
    <n v="1.3094064332000002E-4"/>
    <n v="1.0325679741E-3"/>
    <n v="0.57247687217600007"/>
    <n v="0.33167570120000001"/>
    <n v="6.0179756975999997E-2"/>
    <n v="4.21211096528"/>
    <n v="3.5864497037520004E-7"/>
    <n v="6.6274524000000001E-2"/>
    <n v="4.7619818520000002E-10"/>
    <n v="1.0141120000000002E-3"/>
    <n v="1.4981200000000001E-4"/>
    <n v="1.3391579440000001E-8"/>
    <n v="4.3757895640000003E-10"/>
    <n v="3.1268184439999999E-10"/>
    <n v="2.5468040000000002E-3"/>
    <n v="4.092898412E-6"/>
    <n v="1.1220250408000001E-4"/>
    <n v="1.12359E-2"/>
    <n v="9.6514421920000011"/>
    <n v="0.62757399199999997"/>
    <n v="1.3183456000000001E-2"/>
    <n v="0.41500228800000005"/>
    <n v="1.2886713000000001E-7"/>
    <n v="1.0390583457911302"/>
    <n v="3.6520548335779146E-6"/>
    <n v="1.1709818415146672E-3"/>
    <n v="2.2767379301634045E-2"/>
    <n v="0.67970193624884667"/>
    <n v="1.8614140992123988E-2"/>
    <n v="5.0943550826321295E-3"/>
    <n v="4.1057142450267106E-2"/>
    <n v="1.8003276517296718E-3"/>
    <n v="0.1045610312422524"/>
    <s v=""/>
    <n v="4.8579333429322556E-3"/>
    <n v="7.8351069203996038E-2"/>
    <n v="6.682606672894339E-3"/>
    <n v="7.3021398553912667E-2"/>
    <n v="3.4275041812803944E-5"/>
    <s v=""/>
    <n v="1.9722155442302605"/>
    <n v="1.9722155442302605"/>
    <n v="3.7927222004428087E-3"/>
    <n v="7.9865595294825278"/>
    <n v="9.1230582687889469E-8"/>
    <n v="0.76726160727410531"/>
    <n v="1.5041141953170738E-2"/>
    <n v="6.8087713981843636E-7"/>
    <n v="8.9637151808874976E-8"/>
    <n v="4.431255979501896E-9"/>
    <n v="9.3772136820514745E-2"/>
    <n v="7.3802330844933907E-4"/>
    <n v="2.5560847108663159E-2"/>
    <n v="0.4022586539362053"/>
    <n v="99.828624580386546"/>
    <n v="351.86661453109485"/>
    <n v="1.0515630688202107"/>
    <n v="44.221080790964209"/>
    <n v="1.640645151974362E-5"/>
    <n v="1.5358768325927937E-2"/>
    <n v="1.754434282459413E-10"/>
    <n v="1.475503090911741E-3"/>
    <n v="2.8925272986866803E-5"/>
    <n v="1.3093791150354546E-9"/>
    <n v="1.7237913809399035E-10"/>
    <n v="8.5216461144267233E-12"/>
    <n v="1.8033103234714375E-4"/>
    <n v="1.419275593171806E-6"/>
    <n v="4.9155475208967614E-5"/>
    <n v="7.7357433449270249E-4"/>
    <n v="0.19197812419305105"/>
    <n v="0.67666656640595169"/>
    <n v="2.0222366708080976E-3"/>
    <n v="8.5040539982623481E-2"/>
    <n v="3.1550868307199269E-8"/>
    <n v="0.28045846019740811"/>
    <n v="4.0525580146479653E-5"/>
    <n v="3.4962701511427206E-4"/>
    <n v="8.8399420603995204E-3"/>
    <n v="0.31329634452386812"/>
    <n v="2.2347947598297089E-2"/>
    <n v="2.4957886086462923E-4"/>
    <n v="2.2136022412521061E-2"/>
    <n v="3.0436593909298492E-2"/>
    <n v="3.0553397773457763E-2"/>
    <n v="1.5516298185830574E-2"/>
    <n v="0.17286035649121928"/>
    <n v="6.6384437484361012"/>
    <n v="1.3797676051591481E-3"/>
    <n v="4.7181148715527289E-2"/>
    <n v="1.7850034134544335E-2"/>
  </r>
  <r>
    <x v="2"/>
    <x v="3"/>
    <x v="0"/>
    <s v="Eggs"/>
    <n v="0.28810000000000002"/>
    <s v="Boiling (unspecified)"/>
    <s v="industrial composting"/>
    <n v="0.44980483996877446"/>
    <m/>
    <n v="2.5460854615384623"/>
    <n v="4.3E-3"/>
    <n v="0.66317454101111106"/>
    <n v="1.2534683609999999E-8"/>
    <n v="8.0768652536666666E-2"/>
    <n v="2.4471983867222222E-3"/>
    <n v="7.6139493747777778E-8"/>
    <n v="9.881202582222222E-9"/>
    <n v="7.901331685666666E-10"/>
    <n v="1.0225971532111111E-2"/>
    <n v="1.8355501785888891E-4"/>
    <n v="4.4955911473333341E-3"/>
    <n v="4.4248824442222223E-2"/>
    <n v="21.95622968466667"/>
    <n v="57.525115865555549"/>
    <n v="0.2765239051177778"/>
    <n v="5.7585703295555559"/>
    <n v="2.4414419246444448E-6"/>
    <n v="6.6381345718000001E-2"/>
    <n v="2.217092924725E-9"/>
    <n v="3.4394760879999996E-3"/>
    <n v="1.3858675681900002E-4"/>
    <n v="6.3841792618800002E-10"/>
    <n v="2.4506276922400001E-10"/>
    <n v="1.4271409758600002E-10"/>
    <n v="1.1422950365500001E-4"/>
    <n v="6.1114083714400002E-6"/>
    <n v="3.2735160830000004E-5"/>
    <n v="2.5814199352499999E-4"/>
    <n v="0.14311921804400002"/>
    <n v="8.2918925300000001E-2"/>
    <n v="1.5044939243999999E-2"/>
    <n v="1.05302774132"/>
    <n v="8.9661242593800009E-8"/>
    <n v="1.6568631E-2"/>
    <n v="1.190495463E-10"/>
    <n v="2.5352800000000004E-4"/>
    <n v="3.7453000000000002E-5"/>
    <n v="3.3478948600000003E-9"/>
    <n v="1.0939473910000001E-10"/>
    <n v="7.8170461099999998E-11"/>
    <n v="6.3670100000000004E-4"/>
    <n v="1.023224603E-6"/>
    <n v="2.8050626020000003E-5"/>
    <n v="2.808975E-3"/>
    <n v="2.4128605480000003"/>
    <n v="0.15689349799999999"/>
    <n v="3.2958640000000003E-3"/>
    <n v="0.10375057200000001"/>
    <n v="3.2216782500000002E-8"/>
    <n v="9.7071449137003649E-2"/>
    <n v="5.9529458947227783E-7"/>
    <n v="1.2890396870385618E-4"/>
    <n v="3.970726291824352E-3"/>
    <n v="7.9987508259066906E-2"/>
    <n v="2.1255474569197518E-3"/>
    <n v="1.1623077793939038E-3"/>
    <n v="4.8061209419563936E-3"/>
    <n v="4.6516667883462099E-4"/>
    <n v="1.8638641706250507E-2"/>
    <s v=""/>
    <n v="1.192831015152963E-3"/>
    <n v="1.2862669281526925E-2"/>
    <n v="1.8738437342709273E-3"/>
    <n v="1.1419178825087794E-2"/>
    <n v="5.3550823193634615E-6"/>
    <n v="0.73352722146923099"/>
    <n v="0.2170722037466509"/>
    <n v="0.95059942521588192"/>
    <n v="4.1744654566663636E-4"/>
    <n v="0.74612451772911115"/>
    <n v="1.4870826081025E-8"/>
    <n v="8.4461656624666662E-2"/>
    <n v="2.6232381435412218E-3"/>
    <n v="8.0125806533965781E-8"/>
    <n v="1.0235660090546221E-8"/>
    <n v="1.0110177272526665E-9"/>
    <n v="1.0976902035766111E-2"/>
    <n v="1.9068965083332892E-4"/>
    <n v="4.556376934183334E-3"/>
    <n v="4.7315941435747223E-2"/>
    <n v="24.512209450710671"/>
    <n v="57.76492828885555"/>
    <n v="0.29486470836177781"/>
    <n v="6.9153486428755562"/>
    <n v="2.563319949738245E-6"/>
    <n v="1.4348548417867522E-3"/>
    <n v="2.8597742463509615E-11"/>
    <n v="1.6242626273974358E-4"/>
    <n v="5.0446887375792726E-6"/>
    <n v="1.5408808948839572E-10"/>
    <n v="1.9683961712588887E-11"/>
    <n v="1.9442648601012817E-12"/>
    <n v="2.1109426991857905E-5"/>
    <n v="3.66710866987171E-7"/>
    <n v="8.7622633349679504E-6"/>
    <n v="9.0992195068744658E-5"/>
    <n v="4.7138864328289752E-2"/>
    <n v="0.11108640055549145"/>
    <n v="5.6704751608034197E-4"/>
    <n v="1.3298747390145301E-2"/>
    <n v="4.9294614418043173E-9"/>
    <n v="2.5999722480589859E-2"/>
    <n v="6.5956224018805647E-6"/>
    <n v="3.845202452545038E-5"/>
    <n v="1.5380406389697962E-3"/>
    <n v="3.6415290778955445E-2"/>
    <n v="2.5437367948029127E-3"/>
    <n v="5.6722713643627289E-5"/>
    <n v="2.5465865316522153E-3"/>
    <n v="7.8649541901100808E-3"/>
    <n v="5.4410226745488389E-3"/>
    <n v="1.793056823999958E-3"/>
    <n v="4.2401346980374718E-2"/>
    <n v="1.0892544899526637"/>
    <n v="3.8718666129464613E-4"/>
    <n v="7.3553223885482882E-3"/>
    <n v="2.7815989689182253E-3"/>
  </r>
  <r>
    <x v="3"/>
    <x v="6"/>
    <x v="0"/>
    <s v="Chicken, without bone"/>
    <n v="1.1985000000000001"/>
    <s v="Baking"/>
    <s v="industrial composting"/>
    <n v="0.40262030738221222"/>
    <m/>
    <n v="3.1679187692307695"/>
    <n v="1.7888059701492539E-2"/>
    <n v="9.9037492765714301"/>
    <n v="1.9948797936428576E-7"/>
    <n v="0.97699293893571437"/>
    <n v="3.734301880500001E-2"/>
    <n v="1.8785960160000003E-6"/>
    <n v="1.5194292278142859E-7"/>
    <n v="1.0356302534142858E-8"/>
    <n v="0.25321716240000008"/>
    <n v="1.7898347635714287E-3"/>
    <n v="5.6440212293571435E-2"/>
    <n v="1.1004020045357146"/>
    <n v="284.96805211500003"/>
    <n v="574.77726349285729"/>
    <n v="4.351463976642858"/>
    <n v="95.895311693571443"/>
    <n v="4.1359921677857145E-5"/>
    <n v="0.52862479200000012"/>
    <n v="3.4556548252500003E-8"/>
    <n v="2.7408496500000004E-2"/>
    <n v="1.0193242500000004E-3"/>
    <n v="6.8298931485000019E-9"/>
    <n v="2.2605861307500004E-9"/>
    <n v="1.1396158373250004E-9"/>
    <n v="1.4399977500000002E-3"/>
    <n v="3.6429192517500009E-5"/>
    <n v="2.7505575000000005E-4"/>
    <n v="3.0579727500000004E-3"/>
    <n v="1.0131274057500002"/>
    <n v="1.6202887042500003"/>
    <n v="4.7390487750000009E-2"/>
    <n v="8.2902773835000012"/>
    <n v="1.1765558245500002E-6"/>
    <n v="6.8925735000000002E-2"/>
    <n v="4.9524776550000007E-10"/>
    <n v="1.0546800000000001E-3"/>
    <n v="1.5580499999999999E-4"/>
    <n v="1.3927289100000002E-8"/>
    <n v="4.5508363350000004E-10"/>
    <n v="3.2519020350000001E-10"/>
    <n v="2.6486850000000004E-3"/>
    <n v="4.2566285550000004E-6"/>
    <n v="1.1669099370000001E-4"/>
    <n v="1.1685375000000001E-2"/>
    <n v="10.037533380000001"/>
    <n v="0.65267913"/>
    <n v="1.3710840000000002E-2"/>
    <n v="0.43160382000000003"/>
    <n v="1.3402226250000001E-7"/>
    <n v="1.3662282441238669"/>
    <n v="9.3888704326434066E-6"/>
    <n v="1.5345103188441948E-3"/>
    <n v="5.8303903353549333E-2"/>
    <n v="1.8960748877752063"/>
    <n v="3.2116558694624688E-2"/>
    <n v="1.3590035157030812E-2"/>
    <n v="0.11265865422082136"/>
    <n v="4.4653560231303303E-3"/>
    <n v="0.2324808805902418"/>
    <s v=""/>
    <n v="1.4405078519082168E-2"/>
    <n v="0.12849330042051099"/>
    <n v="2.8041530957150156E-2"/>
    <n v="0.17275230730429295"/>
    <n v="8.9143783581441252E-5"/>
    <n v="3.7967506449230775"/>
    <n v="3.8287628995221246"/>
    <n v="7.6255135444452016"/>
    <n v="7.3630055760040853E-3"/>
    <n v="10.501299803571431"/>
    <n v="2.3453977538228575E-7"/>
    <n v="1.0054561154357144"/>
    <n v="3.8518148055000014E-2"/>
    <n v="1.8993531982485002E-6"/>
    <n v="1.5465859254567857E-7"/>
    <n v="1.1821108574967859E-8"/>
    <n v="0.25730584515000005"/>
    <n v="1.8305205846439285E-3"/>
    <n v="5.6831959037271437E-2"/>
    <n v="1.1151453522857147"/>
    <n v="296.01871290075007"/>
    <n v="577.05023132710733"/>
    <n v="4.4125653043928583"/>
    <n v="104.61719289707145"/>
    <n v="4.2670499764907141E-5"/>
    <n v="2.0194807314560446E-2"/>
    <n v="4.5103802958131875E-10"/>
    <n v="1.9335694527609893E-3"/>
    <n v="7.4073361644230791E-5"/>
    <n v="3.652602304324039E-9"/>
    <n v="2.9742037028015107E-10"/>
    <n v="2.273290110570742E-11"/>
    <n v="4.9481893298076931E-4"/>
    <n v="3.5202318935460162E-6"/>
    <n v="1.0929222891782969E-4"/>
    <n v="2.1445102928571436E-3"/>
    <n v="0.56926675557836548"/>
    <n v="1.1097119833213602"/>
    <n v="8.4857025084478042E-3"/>
    <n v="0.2011869094174451"/>
    <n v="8.20586533940522E-8"/>
    <n v="0.41225080761309879"/>
    <n v="1.1658283315520972E-4"/>
    <n v="5.1191375107718365E-4"/>
    <n v="2.5368702245817835E-2"/>
    <n v="0.98274185143464476"/>
    <n v="4.3117746460163212E-2"/>
    <n v="7.6114626368186083E-4"/>
    <n v="6.8464215574146045E-2"/>
    <n v="8.4479725546093426E-2"/>
    <n v="7.598405704244586E-2"/>
    <n v="4.8499982588076862E-2"/>
    <n v="0.59256903684369"/>
    <n v="12.166429073645121"/>
    <n v="6.5011380142493786E-3"/>
    <n v="0.12503951362454355"/>
    <n v="5.1993117042886734E-2"/>
  </r>
  <r>
    <x v="3"/>
    <x v="0"/>
    <x v="0"/>
    <s v="Bread, white"/>
    <n v="0.31960000000000005"/>
    <s v="Baking"/>
    <s v="industrial composting"/>
    <n v="0.40262030738221222"/>
    <m/>
    <s v=""/>
    <n v="4.7701492537313437E-3"/>
    <n v="0.29884756501000004"/>
    <n v="6.5914048320000016E-9"/>
    <n v="0.19104950123500003"/>
    <n v="1.0268531471000002E-3"/>
    <n v="2.5106392531500005E-8"/>
    <n v="4.7709069025000006E-9"/>
    <n v="3.0075057127499999E-10"/>
    <n v="2.9637237087500002E-3"/>
    <n v="5.7201260935000004E-5"/>
    <n v="2.3346501149000003E-3"/>
    <n v="1.2244474451000001E-2"/>
    <n v="4.0007162857000003"/>
    <n v="22.097765222500001"/>
    <n v="7.1806992920000021E-2"/>
    <n v="6.4308621614999995"/>
    <n v="1.2172837709000002E-6"/>
    <n v="0.14096661120000004"/>
    <n v="9.2150795340000024E-9"/>
    <n v="7.3089324000000016E-3"/>
    <n v="2.7181980000000008E-4"/>
    <n v="1.8213048396000006E-9"/>
    <n v="6.0282296820000007E-10"/>
    <n v="3.0389755662000011E-10"/>
    <n v="3.8399940000000008E-4"/>
    <n v="9.7144513380000027E-6"/>
    <n v="7.3348200000000017E-5"/>
    <n v="8.1545940000000007E-4"/>
    <n v="0.27016730820000007"/>
    <n v="0.43207698780000009"/>
    <n v="1.2637463400000002E-2"/>
    <n v="2.2107406356000006"/>
    <n v="3.1374821988000006E-7"/>
    <n v="1.8380196000000001E-2"/>
    <n v="1.3206607080000003E-10"/>
    <n v="2.8124800000000006E-4"/>
    <n v="4.1548000000000003E-5"/>
    <n v="3.7139437600000007E-9"/>
    <n v="1.2135563560000001E-10"/>
    <n v="8.6717387600000016E-11"/>
    <n v="7.0631600000000013E-4"/>
    <n v="1.1351009480000002E-6"/>
    <n v="3.1117598320000004E-5"/>
    <n v="3.1161000000000006E-3"/>
    <n v="2.6766755680000007"/>
    <n v="0.17404776800000002"/>
    <n v="3.6562240000000009E-3"/>
    <n v="0.11509435200000001"/>
    <n v="3.5739270000000007E-8"/>
    <n v="5.9611486608448949E-2"/>
    <n v="6.3803670269298626E-7"/>
    <n v="3.031605621780338E-4"/>
    <n v="2.0286570491536769E-3"/>
    <n v="3.0588753225295209E-2"/>
    <n v="1.1411149764791819E-3"/>
    <n v="7.9482238085790775E-4"/>
    <n v="1.7750183245316496E-3"/>
    <n v="1.6600256301101268E-4"/>
    <n v="9.9776221860516413E-3"/>
    <s v=""/>
    <n v="3.3808719138878681E-4"/>
    <n v="5.0555351983599291E-3"/>
    <n v="5.5987340336466536E-4"/>
    <n v="1.4459761297172935E-2"/>
    <n v="3.2731727765574283E-6"/>
    <s v=""/>
    <n v="0.11682618398972118"/>
    <n v="0.11682618398972118"/>
    <n v="2.2466573844177149E-4"/>
    <n v="0.45819437221000009"/>
    <n v="1.5938550436800002E-8"/>
    <n v="0.19863968163500004"/>
    <n v="1.3402209471000002E-3"/>
    <n v="3.0641641131100006E-8"/>
    <n v="5.4950855063000008E-9"/>
    <n v="6.9136551549500012E-10"/>
    <n v="4.0540391087500001E-3"/>
    <n v="6.8050813221000008E-5"/>
    <n v="2.4391159132200004E-3"/>
    <n v="1.6176033851000002E-2"/>
    <n v="6.947559161900001"/>
    <n v="22.703889978300001"/>
    <n v="8.8100680320000027E-2"/>
    <n v="8.756697149099999"/>
    <n v="1.5667712607800004E-6"/>
    <n v="8.8114302348076944E-4"/>
    <n v="3.0651058532307696E-11"/>
    <n v="3.8199938775961543E-4"/>
    <n v="2.5773479751923082E-6"/>
    <n v="5.8926232944423092E-11"/>
    <n v="1.0567472127500001E-11"/>
    <n v="1.3295490682596156E-12"/>
    <n v="7.7962290552884622E-6"/>
    <n v="1.3086694850192308E-7"/>
    <n v="4.6906075254230774E-6"/>
    <n v="3.1107757405769232E-5"/>
    <n v="1.336069069596154E-2"/>
    <n v="4.3661326881346156E-2"/>
    <n v="1.6942438523076929E-4"/>
    <n v="1.683980220980769E-2"/>
    <n v="3.0130216553461544E-9"/>
    <n v="1.7625459052281991E-2"/>
    <n v="7.8933262954645506E-6"/>
    <n v="1.0111240133537143E-4"/>
    <n v="8.684438004436559E-4"/>
    <n v="1.4771013183848283E-2"/>
    <n v="1.5144427139989485E-3"/>
    <n v="4.1868658011111974E-5"/>
    <n v="9.7241287432645409E-4"/>
    <n v="3.1136207475806498E-3"/>
    <n v="3.2402072284868438E-3"/>
    <n v="6.2649068558339675E-4"/>
    <n v="1.0928102386421546E-2"/>
    <n v="0.47681499070172101"/>
    <n v="1.2681827277000727E-4"/>
    <n v="1.0409569789570606E-2"/>
    <n v="1.8866036018789819E-3"/>
  </r>
  <r>
    <x v="3"/>
    <x v="3"/>
    <x v="0"/>
    <s v="Eggs"/>
    <n v="7.9900000000000013E-2"/>
    <s v="Baking"/>
    <s v="industrial composting"/>
    <n v="0.40262030738221222"/>
    <m/>
    <n v="2.5460854615384623"/>
    <n v="1.1925373134328359E-3"/>
    <n v="0.18392101987777779"/>
    <n v="3.4762971900000002E-9"/>
    <n v="2.2399914396666668E-2"/>
    <n v="6.7869195105555564E-4"/>
    <n v="2.1116090074444449E-8"/>
    <n v="2.7403959955555558E-9"/>
    <n v="2.1913099676666667E-10"/>
    <n v="2.8360122367777781E-3"/>
    <n v="5.0906094852222231E-5"/>
    <n v="1.2467814393333336E-3"/>
    <n v="1.2271714935555556E-2"/>
    <n v="6.0892146886666678"/>
    <n v="15.953685378888888"/>
    <n v="7.6689552304444464E-2"/>
    <n v="1.5970488348888892"/>
    <n v="6.7709548691111129E-7"/>
    <n v="3.5241652800000009E-2"/>
    <n v="2.3037698835000006E-9"/>
    <n v="1.8272331000000004E-3"/>
    <n v="6.7954950000000019E-5"/>
    <n v="4.5532620990000016E-10"/>
    <n v="1.5070574205000002E-10"/>
    <n v="7.5974389155000028E-11"/>
    <n v="9.5999850000000019E-5"/>
    <n v="2.4286128345000007E-6"/>
    <n v="1.8337050000000004E-5"/>
    <n v="2.0386485000000002E-4"/>
    <n v="6.7541827050000017E-2"/>
    <n v="0.10801924695000002"/>
    <n v="3.1593658500000004E-3"/>
    <n v="0.55268515890000014"/>
    <n v="7.8437054970000016E-8"/>
    <n v="4.5950490000000004E-3"/>
    <n v="3.3016517700000009E-11"/>
    <n v="7.0312000000000014E-5"/>
    <n v="1.0387000000000001E-5"/>
    <n v="9.2848594000000018E-10"/>
    <n v="3.0338908900000002E-11"/>
    <n v="2.1679346900000004E-11"/>
    <n v="1.7657900000000003E-4"/>
    <n v="2.8377523700000005E-7"/>
    <n v="7.779399580000001E-6"/>
    <n v="7.7902500000000014E-4"/>
    <n v="0.66916889200000018"/>
    <n v="4.3511942000000005E-2"/>
    <n v="9.1405600000000022E-4"/>
    <n v="2.8773588000000003E-2"/>
    <n v="8.9348175000000016E-9"/>
    <n v="2.9111074335104601E-2"/>
    <n v="2.3270376448064261E-7"/>
    <n v="3.7082376592017195E-5"/>
    <n v="1.145902220934374E-3"/>
    <n v="2.2461067075000885E-2"/>
    <n v="6.0666929946776927E-4"/>
    <n v="3.641888261963424E-4"/>
    <n v="1.3610638660581742E-3"/>
    <n v="1.3079646177326475E-4"/>
    <n v="5.2070072390423662E-3"/>
    <s v=""/>
    <n v="3.3216816092475961E-4"/>
    <n v="3.5861911467039054E-3"/>
    <n v="5.1324281539556348E-4"/>
    <n v="3.5973266038995515E-3"/>
    <n v="1.5970638547756402E-6"/>
    <n v="0.20343222837692318"/>
    <n v="6.324860295567046E-2"/>
    <n v="0.26668083133259363"/>
    <n v="1.2163192876090473E-4"/>
    <n v="0.22375772167777777"/>
    <n v="5.8130835912000009E-9"/>
    <n v="2.4297459496666667E-2"/>
    <n v="7.5703390105555574E-4"/>
    <n v="2.249990222434445E-8"/>
    <n v="2.9214406465055556E-9"/>
    <n v="3.1678473282166671E-10"/>
    <n v="3.1085910867777781E-3"/>
    <n v="5.3618482923722232E-5"/>
    <n v="1.2728978889133336E-3"/>
    <n v="1.3254604785555558E-2"/>
    <n v="6.8259254077166682"/>
    <n v="16.105216567838887"/>
    <n v="8.0762974154444458E-2"/>
    <n v="2.1785075817888893"/>
    <n v="7.6446735938111127E-7"/>
    <n v="4.3030331091880339E-4"/>
    <n v="1.1179006906153848E-11"/>
    <n v="4.6725883647435894E-5"/>
    <n v="1.4558344251068379E-6"/>
    <n v="4.326904273912394E-11"/>
    <n v="5.6181550894337608E-12"/>
    <n v="6.0920140927243594E-13"/>
    <n v="5.9780597822649574E-6"/>
    <n v="1.0311246716100429E-7"/>
    <n v="2.4478805556025646E-6"/>
    <n v="2.5489624587606843E-5"/>
    <n v="1.3126779630224362E-2"/>
    <n v="3.0971570322767091E-2"/>
    <n v="1.553134118354701E-4"/>
    <n v="4.1894376572863259E-3"/>
    <n v="1.4701295372713679E-9"/>
    <n v="8.7104769612641585E-3"/>
    <n v="2.8833462663567062E-6"/>
    <n v="1.2357065662783681E-5"/>
    <n v="4.9570641306037589E-4"/>
    <n v="1.140461624508186E-2"/>
    <n v="8.1084995903684884E-4"/>
    <n v="1.9890351224750653E-5"/>
    <n v="8.0401395469591305E-4"/>
    <n v="2.4701359514765989E-3"/>
    <n v="1.6977274180348092E-3"/>
    <n v="5.5973399818055381E-4"/>
    <n v="1.3129856776896164E-2"/>
    <n v="0.33924083157498858"/>
    <n v="1.1840531338574756E-4"/>
    <n v="2.5896119967816012E-3"/>
    <n v="9.2672278055826065E-4"/>
  </r>
  <r>
    <x v="3"/>
    <x v="2"/>
    <x v="0"/>
    <s v="Milk"/>
    <n v="7.9900000000000013E-2"/>
    <s v="Baking"/>
    <s v="industrial composting"/>
    <n v="0.40262030738221222"/>
    <m/>
    <n v="0.51862307692307674"/>
    <n v="1.1925373134328359E-3"/>
    <n v="0.12244883581052635"/>
    <n v="1.9178053850526319E-9"/>
    <n v="1.1374826408421055E-2"/>
    <n v="2.5562667726315794E-4"/>
    <n v="1.0152257164210528E-8"/>
    <n v="1.4367936758947372E-9"/>
    <n v="5.9966193916842112E-11"/>
    <n v="1.3588578702105267E-3"/>
    <n v="1.0399632610526317E-5"/>
    <n v="3.66847292231579E-4"/>
    <n v="5.8115492084210539E-3"/>
    <n v="1.4101203645263161"/>
    <n v="5.367098645894739"/>
    <n v="1.46543816231579E-2"/>
    <n v="0.72134724216842128"/>
    <n v="2.8262874769473689E-7"/>
    <n v="3.5241652800000009E-2"/>
    <n v="2.3037698835000006E-9"/>
    <n v="1.8272331000000004E-3"/>
    <n v="6.7954950000000019E-5"/>
    <n v="4.5532620990000016E-10"/>
    <n v="1.5070574205000002E-10"/>
    <n v="7.5974389155000028E-11"/>
    <n v="9.5999850000000019E-5"/>
    <n v="2.4286128345000007E-6"/>
    <n v="1.8337050000000004E-5"/>
    <n v="2.0386485000000002E-4"/>
    <n v="6.7541827050000017E-2"/>
    <n v="0.10801924695000002"/>
    <n v="3.1593658500000004E-3"/>
    <n v="0.55268515890000014"/>
    <n v="7.8437054970000016E-8"/>
    <n v="4.5950490000000004E-3"/>
    <n v="3.3016517700000009E-11"/>
    <n v="7.0312000000000014E-5"/>
    <n v="1.0387000000000001E-5"/>
    <n v="9.2848594000000018E-10"/>
    <n v="3.0338908900000002E-11"/>
    <n v="2.1679346900000004E-11"/>
    <n v="1.7657900000000003E-4"/>
    <n v="2.8377523700000005E-7"/>
    <n v="7.779399580000001E-6"/>
    <n v="7.7902500000000014E-4"/>
    <n v="0.66916889200000018"/>
    <n v="4.3511942000000005E-2"/>
    <n v="9.1405600000000022E-4"/>
    <n v="2.8773588000000003E-2"/>
    <n v="8.9348175000000016E-9"/>
    <n v="2.1113489686383564E-2"/>
    <n v="1.7031572133044626E-7"/>
    <n v="2.0256071570443369E-5"/>
    <n v="5.0551949017032497E-4"/>
    <n v="1.1516157895377051E-2"/>
    <n v="3.3596193219704971E-4"/>
    <n v="1.8120638823181551E-4"/>
    <n v="7.1430738480970956E-4"/>
    <n v="3.1985349424128303E-5"/>
    <n v="1.6074856169656059E-3"/>
    <s v=""/>
    <n v="1.0447066005753425E-4"/>
    <n v="1.2288478936183544E-3"/>
    <n v="1.1901382634024035E-4"/>
    <n v="2.1512978349825466E-3"/>
    <n v="7.7297560119251943E-7"/>
    <n v="4.1437983846153839E-2"/>
    <n v="3.8023457704485279E-2"/>
    <n v="7.9461441550639111E-2"/>
    <n v="7.3122034047087072E-5"/>
    <n v="0.16228553761052636"/>
    <n v="4.2545917862526326E-9"/>
    <n v="1.3272371508421055E-2"/>
    <n v="3.3396862726315794E-4"/>
    <n v="1.1536069314110529E-8"/>
    <n v="1.6178383268447372E-9"/>
    <n v="1.5761992997184214E-10"/>
    <n v="1.6314367202105268E-3"/>
    <n v="1.3112020682026318E-5"/>
    <n v="3.9296374181157904E-4"/>
    <n v="6.7944390584210538E-3"/>
    <n v="2.1468310835763162"/>
    <n v="5.5186298348447389"/>
    <n v="1.8727803473157899E-2"/>
    <n v="1.3028059890684214"/>
    <n v="3.7000062016473693E-7"/>
    <n v="3.1208757232793532E-4"/>
    <n v="8.1819072812550633E-12"/>
    <n v="2.5523791362348182E-5"/>
    <n v="6.4224736012145757E-7"/>
    <n v="2.2184748680981786E-11"/>
    <n v="3.1112275516244947E-12"/>
    <n v="3.0311524994585027E-13"/>
    <n v="3.1373783080971669E-6"/>
    <n v="2.5215424388512149E-8"/>
    <n v="7.5569950348380586E-7"/>
    <n v="1.3066228958502026E-5"/>
    <n v="4.1285213145698385E-3"/>
    <n v="1.061274968239373E-2"/>
    <n v="3.6015006679149807E-5"/>
    <n v="2.5053961328238873E-3"/>
    <n v="7.1153965416295559E-10"/>
    <n v="6.2877566207209246E-3"/>
    <n v="2.1076873436485097E-6"/>
    <n v="6.7402785283881356E-6"/>
    <n v="2.1639355725288153E-4"/>
    <n v="5.7068755721736975E-3"/>
    <n v="4.4677467518632367E-4"/>
    <n v="9.4706992180136611E-6"/>
    <n v="4.0853921139455477E-4"/>
    <n v="5.9813570854082775E-4"/>
    <n v="5.1981487611184947E-4"/>
    <n v="2.7699812677271492E-4"/>
    <n v="3.5696106873947344E-3"/>
    <n v="0.11588411877645749"/>
    <n v="2.6837444770144994E-5"/>
    <n v="1.5403788506751894E-3"/>
    <n v="4.4516972537443059E-4"/>
  </r>
  <r>
    <x v="4"/>
    <x v="2"/>
    <x v="0"/>
    <s v="Cheese, mozzarella"/>
    <n v="1.419"/>
    <s v="Raw"/>
    <s v="industrial composting"/>
    <n v="0.22338551886497482"/>
    <m/>
    <n v="6.7012801711538463"/>
    <n v="2.0867647058823529E-2"/>
    <n v="6.7756824299999998"/>
    <n v="8.5129414260000006E-8"/>
    <n v="0.75396991329000007"/>
    <n v="1.3095556518E-2"/>
    <n v="5.5822781718000002E-7"/>
    <n v="7.7643022841999999E-8"/>
    <n v="3.0850344195000002E-9"/>
    <n v="7.7942939843999998E-2"/>
    <n v="7.5174204071999998E-4"/>
    <n v="2.2490849172000001E-2"/>
    <n v="0.33246952893000004"/>
    <n v="78.580259570999857"/>
    <n v="298.99649670000002"/>
    <n v="0.84210606083999995"/>
    <n v="39.055498845000002"/>
    <n v="1.5398944011E-5"/>
    <n v="0"/>
    <n v="0"/>
    <n v="0"/>
    <n v="0"/>
    <n v="0"/>
    <n v="0"/>
    <n v="0"/>
    <n v="0"/>
    <n v="0"/>
    <n v="0"/>
    <n v="0"/>
    <n v="0"/>
    <n v="0"/>
    <n v="0"/>
    <n v="0"/>
    <n v="0"/>
    <n v="8.1606689999999996E-2"/>
    <n v="5.8636343700000002E-10"/>
    <n v="1.24872E-3"/>
    <n v="1.8447E-4"/>
    <n v="1.6489631399999999E-8"/>
    <n v="5.3880990899999999E-10"/>
    <n v="3.8501868899999999E-10"/>
    <n v="3.1359900000000004E-3"/>
    <n v="5.0397629699999997E-6"/>
    <n v="1.3815979979999999E-4"/>
    <n v="1.383525E-2"/>
    <n v="11.88423852"/>
    <n v="0.77275901999999996"/>
    <n v="1.6233360000000002E-2"/>
    <n v="0.51101028000000004"/>
    <n v="1.58679675E-7"/>
    <n v="0.89213928267061593"/>
    <n v="3.4312914707906784E-6"/>
    <n v="1.1526020558984911E-3"/>
    <n v="2.0101625382727504E-2"/>
    <n v="0.57372547813837704"/>
    <n v="1.623531792880642E-2"/>
    <n v="3.9893165215604395E-3"/>
    <n v="3.5499555467014339E-2"/>
    <n v="1.8460869621741596E-3"/>
    <n v="9.2567844251126546E-2"/>
    <s v=""/>
    <n v="4.4022493896429269E-3"/>
    <n v="6.6750412600091999E-2"/>
    <n v="5.4546844705653501E-3"/>
    <n v="6.5335396162320952E-2"/>
    <n v="3.2501738825352764E-5"/>
    <n v="9.5091165628673089"/>
    <n v="1.686667940780092"/>
    <n v="11.195784503647401"/>
    <n v="3.2435921938078691E-3"/>
    <n v="6.8572891199999999"/>
    <n v="8.5715777697000009E-8"/>
    <n v="0.75521863329000005"/>
    <n v="1.3280026518000001E-2"/>
    <n v="5.7471744858000005E-7"/>
    <n v="7.8181832750999996E-8"/>
    <n v="3.4700531085000002E-9"/>
    <n v="8.1078929844000003E-2"/>
    <n v="7.5678180368999996E-4"/>
    <n v="2.2629008971800001E-2"/>
    <n v="0.34630477893000006"/>
    <n v="90.464498090999854"/>
    <n v="299.76925572000005"/>
    <n v="0.85833942083999992"/>
    <n v="39.566509125000003"/>
    <n v="1.5557623686000001E-5"/>
    <n v="1.3187094461538462E-2"/>
    <n v="1.6483803403269234E-10"/>
    <n v="1.4523435255576925E-3"/>
    <n v="2.5538512534615388E-5"/>
    <n v="1.1052258626538463E-9"/>
    <n v="1.5034967836730767E-10"/>
    <n v="6.6731790548076928E-12"/>
    <n v="1.5592101893076922E-4"/>
    <n v="1.4553496224807692E-6"/>
    <n v="4.351732494576923E-5"/>
    <n v="6.6597072871153859E-4"/>
    <n v="0.17397018863653818"/>
    <n v="0.57647933792307704"/>
    <n v="1.6506527323846153E-3"/>
    <n v="7.6089440625000004E-2"/>
    <n v="2.9918507088461543E-8"/>
    <n v="0.48259768105300993"/>
    <n v="7.648112932956129E-5"/>
    <n v="6.925660892349219E-4"/>
    <n v="1.5631930621362401E-2"/>
    <n v="0.52631863160276571"/>
    <n v="3.9143701410516242E-2"/>
    <n v="3.7415265882825523E-4"/>
    <n v="3.7948640598096009E-2"/>
    <n v="6.2710606116747322E-2"/>
    <n v="5.4338161010560257E-2"/>
    <n v="2.6469653604342547E-2"/>
    <n v="0.29915154976922304"/>
    <n v="11.376285250386442"/>
    <n v="2.2499803806018373E-3"/>
    <n v="8.458750704769967E-2"/>
    <n v="3.3959704564027589E-2"/>
  </r>
  <r>
    <x v="5"/>
    <x v="6"/>
    <x v="0"/>
    <s v="Chicken, without bone"/>
    <n v="0.26400000000000001"/>
    <s v="Frying"/>
    <s v="industrial composting"/>
    <n v="4.2299433211533732E-2"/>
    <m/>
    <n v="3.1679187692307695"/>
    <n v="4.0615384615384619E-3"/>
    <n v="2.1815517805714291"/>
    <n v="4.3942283314285717E-8"/>
    <n v="0.2152074558857143"/>
    <n v="8.2257463200000012E-3"/>
    <n v="4.1380838400000004E-7"/>
    <n v="3.3469279611428575E-8"/>
    <n v="2.2812381051428574E-9"/>
    <n v="5.577749760000001E-2"/>
    <n v="3.9425646857142857E-4"/>
    <n v="1.2432387188571429E-2"/>
    <n v="0.24239143028571433"/>
    <n v="62.77143576000001"/>
    <n v="126.60925954285716"/>
    <n v="0.9585202251428574"/>
    <n v="21.123372788571434"/>
    <n v="9.1105709828571419E-6"/>
    <n v="3.2217609600000002E-2"/>
    <n v="6.9315800400000018E-10"/>
    <n v="3.9923136000000001E-3"/>
    <n v="8.9695050719999992E-5"/>
    <n v="5.8118343360000007E-10"/>
    <n v="2.0335397280000002E-10"/>
    <n v="8.2453430400000013E-11"/>
    <n v="1.1184758640000001E-4"/>
    <n v="6.1898342880000003E-6"/>
    <n v="2.7320990400000004E-5"/>
    <n v="2.03383092E-4"/>
    <n v="0.11319031680000001"/>
    <n v="9.2862E-2"/>
    <n v="1.89079968E-2"/>
    <n v="0.52118510400000007"/>
    <n v="6.3059948160000017E-8"/>
    <n v="1.5182640000000001E-2"/>
    <n v="1.0909087200000001E-10"/>
    <n v="2.3232000000000003E-4"/>
    <n v="3.4319999999999997E-5"/>
    <n v="3.0678384000000003E-9"/>
    <n v="1.00243704E-10"/>
    <n v="7.1631384E-11"/>
    <n v="5.8344000000000007E-4"/>
    <n v="9.3763032000000001E-7"/>
    <n v="2.5704148800000001E-5"/>
    <n v="2.5740000000000003E-3"/>
    <n v="2.2110211200000003"/>
    <n v="0.14376912"/>
    <n v="3.0201600000000005E-3"/>
    <n v="9.5071680000000006E-2"/>
    <n v="2.95218E-8"/>
    <n v="0.28998859906673319"/>
    <n v="1.7911700248671934E-6"/>
    <n v="3.3489358752913185E-4"/>
    <n v="1.2638813249497966E-2"/>
    <n v="0.4167368684491049"/>
    <n v="7.0133096251564046E-3"/>
    <n v="2.7997479158083393E-3"/>
    <n v="2.4726014193313245E-2"/>
    <n v="9.7913248211800043E-4"/>
    <n v="5.1073721576076092E-2"/>
    <s v=""/>
    <n v="3.1677318637446153E-3"/>
    <n v="2.8245109786310112E-2"/>
    <n v="6.2306780200551207E-3"/>
    <n v="3.5898221550422472E-2"/>
    <n v="1.9226488085228723E-5"/>
    <n v="0.83633055507692322"/>
    <n v="0.8287801374479038"/>
    <n v="1.6651106925248271"/>
    <n v="1.5938079566305842E-3"/>
    <n v="2.228952030171429"/>
    <n v="4.4744532190285718E-8"/>
    <n v="0.2194320894857143"/>
    <n v="8.3497613707200005E-3"/>
    <n v="4.1745740583360005E-7"/>
    <n v="3.3772877288228574E-8"/>
    <n v="2.4353229195428574E-9"/>
    <n v="5.6472785186400011E-2"/>
    <n v="4.0138393317942854E-4"/>
    <n v="1.2485412327771429E-2"/>
    <n v="0.24516881337771432"/>
    <n v="65.095647196800016"/>
    <n v="126.84589066285716"/>
    <n v="0.98044838194285744"/>
    <n v="21.739629572571435"/>
    <n v="9.2031527310171422E-6"/>
    <n v="4.2864462118681326E-3"/>
    <n v="8.6047177289010995E-11"/>
    <n v="4.2198478747252748E-4"/>
    <n v="1.605723340523077E-5"/>
    <n v="8.02802703526154E-10"/>
    <n v="6.4947840938901099E-11"/>
    <n v="4.6833133068131871E-12"/>
    <n v="1.0860150997384618E-4"/>
    <n v="7.7189217919120877E-7"/>
    <n v="2.4010408322637365E-5"/>
    <n v="4.7147848726483525E-4"/>
    <n v="0.12518393691692312"/>
    <n v="0.24393440512087916"/>
    <n v="1.8854776575824182E-3"/>
    <n v="4.1806979947252756E-2"/>
    <n v="1.7698370636571428E-8"/>
    <n v="0.83069982528442743"/>
    <n v="2.1147163668106808E-4"/>
    <n v="1.0629836674122448E-3"/>
    <n v="5.2264378822029396E-2"/>
    <n v="2.0504358742397972"/>
    <n v="8.9523895181804855E-2"/>
    <n v="1.4747366164873728E-3"/>
    <n v="0.14248683820854494"/>
    <n v="0.17616921300242799"/>
    <n v="0.15877048426552465"/>
    <n v="0.10110549589914124"/>
    <n v="1.2247806189812818"/>
    <n v="25.445378111050204"/>
    <n v="1.3734342884744243E-2"/>
    <n v="0.2468916444881642"/>
    <n v="0.10660934088423323"/>
  </r>
  <r>
    <x v="5"/>
    <x v="0"/>
    <x v="0"/>
    <s v="Bread, white"/>
    <n v="5.2799999999999993E-2"/>
    <s v="Frying"/>
    <s v="industrial composting"/>
    <n v="4.2299433211533732E-2"/>
    <m/>
    <s v=""/>
    <n v="8.1230769230769214E-4"/>
    <n v="4.9371562679999995E-2"/>
    <n v="1.0889429759999998E-9"/>
    <n v="3.1562620979999997E-2"/>
    <n v="1.6964282279999999E-4"/>
    <n v="4.1477394419999994E-9"/>
    <n v="7.8818486999999984E-10"/>
    <n v="4.9685951699999985E-11"/>
    <n v="4.8962644499999991E-4"/>
    <n v="9.4500205799999973E-6"/>
    <n v="3.8569939319999994E-4"/>
    <n v="2.0228668679999995E-3"/>
    <n v="0.66094436759999986"/>
    <n v="3.6506946299999994"/>
    <n v="1.1862982559999999E-2"/>
    <n v="1.0624202819999997"/>
    <n v="2.0110320119999998E-7"/>
    <n v="6.4435219199999996E-3"/>
    <n v="1.3863160080000001E-10"/>
    <n v="7.9846271999999994E-4"/>
    <n v="1.7939010143999995E-5"/>
    <n v="1.1623668671999998E-10"/>
    <n v="4.0670794559999995E-11"/>
    <n v="1.6490686079999999E-11"/>
    <n v="2.2369517279999998E-5"/>
    <n v="1.2379668575999998E-6"/>
    <n v="5.4641980799999999E-6"/>
    <n v="4.0676618399999992E-5"/>
    <n v="2.2638063359999998E-2"/>
    <n v="1.8572399999999999E-2"/>
    <n v="3.7815993599999991E-3"/>
    <n v="0.1042370208"/>
    <n v="1.2611989632000001E-8"/>
    <n v="3.0365279999999997E-3"/>
    <n v="2.1818174399999998E-11"/>
    <n v="4.6463999999999994E-5"/>
    <n v="6.8639999999999981E-6"/>
    <n v="6.1356767999999988E-10"/>
    <n v="2.0048740799999995E-11"/>
    <n v="1.4326276799999997E-11"/>
    <n v="1.1668799999999999E-4"/>
    <n v="1.8752606399999998E-7"/>
    <n v="5.1408297599999995E-6"/>
    <n v="5.1479999999999994E-4"/>
    <n v="0.44220422399999998"/>
    <n v="2.8753823999999994E-2"/>
    <n v="6.040319999999999E-4"/>
    <n v="1.9014335999999996E-2"/>
    <n v="5.9043599999999992E-9"/>
    <n v="7.6566460200489517E-3"/>
    <n v="5.0014487484610459E-8"/>
    <n v="4.9459857661251652E-5"/>
    <n v="2.9432752154333477E-4"/>
    <n v="4.8691250991472756E-3"/>
    <n v="1.7628434160757986E-4"/>
    <n v="9.254947896361936E-5"/>
    <n v="2.7526265125997815E-4"/>
    <n v="2.6529633223682768E-5"/>
    <n v="1.6211512385973269E-3"/>
    <s v=""/>
    <n v="5.478385133669221E-5"/>
    <n v="8.2344807914127769E-4"/>
    <n v="1.032587573933149E-4"/>
    <n v="1.9578761925822608E-3"/>
    <n v="4.5881153999799528E-7"/>
    <s v=""/>
    <n v="1.6380060309936703E-2"/>
    <n v="1.6380060309936703E-2"/>
    <n v="3.1500115980647503E-5"/>
    <n v="5.8851612599999992E-2"/>
    <n v="1.2493927511999998E-9"/>
    <n v="3.2407547699999997E-2"/>
    <n v="1.94445832944E-4"/>
    <n v="4.8775438087199991E-9"/>
    <n v="8.4890440535999987E-10"/>
    <n v="8.0502914579999977E-11"/>
    <n v="6.2868396227999993E-4"/>
    <n v="1.0875513501599996E-5"/>
    <n v="3.9630442103999995E-4"/>
    <n v="2.5783434863999996E-3"/>
    <n v="1.1257866549599997"/>
    <n v="3.6980208539999992"/>
    <n v="1.6248613919999998E-2"/>
    <n v="1.1856716387999997"/>
    <n v="2.1961955083199998E-7"/>
    <n v="1.1317617807692306E-4"/>
    <n v="2.4026783676923075E-12"/>
    <n v="6.2322207115384607E-5"/>
    <n v="3.7393429412307693E-7"/>
    <n v="9.3798919398461526E-12"/>
    <n v="1.6325084718461536E-12"/>
    <n v="1.5481329726923073E-13"/>
    <n v="1.2090076197692306E-6"/>
    <n v="2.0914449041538455E-8"/>
    <n v="7.6212388661538448E-7"/>
    <n v="4.9583528584615378E-6"/>
    <n v="2.1649743364615379E-3"/>
    <n v="7.1115785653846136E-3"/>
    <n v="3.1247334461538456E-5"/>
    <n v="2.2801377669230765E-3"/>
    <n v="4.2234529006153841E-10"/>
    <n v="2.0986287641632653E-2"/>
    <n v="5.8197143050272101E-6"/>
    <n v="1.5693378927159841E-4"/>
    <n v="1.1806118567121058E-3"/>
    <n v="2.1220302634806346E-2"/>
    <n v="2.2056176820059756E-3"/>
    <n v="4.1613173086208705E-5"/>
    <n v="1.317307748399555E-3"/>
    <n v="4.7050132139206417E-3"/>
    <n v="4.9868211359936259E-3"/>
    <n v="8.6870221661398104E-4"/>
    <n v="1.365787984966697E-2"/>
    <n v="0.73710172898382542"/>
    <n v="2.2016025034295023E-4"/>
    <n v="1.331433850592593E-2"/>
    <n v="2.4862082348044811E-3"/>
  </r>
  <r>
    <x v="5"/>
    <x v="3"/>
    <x v="0"/>
    <s v="Eggs"/>
    <n v="3.5200000000000002E-2"/>
    <s v="Frying"/>
    <s v="industrial composting"/>
    <n v="4.2299433211533732E-2"/>
    <m/>
    <n v="2.5460854615384623"/>
    <n v="5.4153846153846157E-4"/>
    <n v="8.1026531911111102E-2"/>
    <n v="1.5314851199999998E-9"/>
    <n v="9.868297706666666E-3"/>
    <n v="2.9899820622222221E-4"/>
    <n v="9.3027080177777792E-9"/>
    <n v="1.2072833422222221E-9"/>
    <n v="9.6538311466666658E-11"/>
    <n v="1.249407143111111E-3"/>
    <n v="2.2426715128888891E-5"/>
    <n v="5.4927042133333338E-4"/>
    <n v="5.4063124622222222E-3"/>
    <n v="2.6826077226666669"/>
    <n v="7.0284070755555552"/>
    <n v="3.3785635057777784E-2"/>
    <n v="0.70358096355555566"/>
    <n v="2.982948828444445E-7"/>
    <n v="4.2956812800000006E-3"/>
    <n v="9.2421067200000024E-11"/>
    <n v="5.3230848000000003E-4"/>
    <n v="1.1959340095999999E-5"/>
    <n v="7.7491124480000009E-11"/>
    <n v="2.7113863040000003E-11"/>
    <n v="1.0993790720000001E-11"/>
    <n v="1.4913011520000002E-5"/>
    <n v="8.2531123840000005E-7"/>
    <n v="3.6427987200000005E-6"/>
    <n v="2.7117745600000002E-5"/>
    <n v="1.5092042240000001E-2"/>
    <n v="1.2381600000000001E-2"/>
    <n v="2.5210662400000001E-3"/>
    <n v="6.9491347200000012E-2"/>
    <n v="8.4079930880000025E-9"/>
    <n v="2.0243520000000001E-3"/>
    <n v="1.4545449600000001E-11"/>
    <n v="3.0976000000000003E-5"/>
    <n v="4.5759999999999999E-6"/>
    <n v="4.0904512000000003E-10"/>
    <n v="1.33658272E-11"/>
    <n v="9.5508512000000005E-12"/>
    <n v="7.7792000000000017E-5"/>
    <n v="1.25017376E-7"/>
    <n v="3.42721984E-6"/>
    <n v="3.4319999999999999E-4"/>
    <n v="0.29480281600000002"/>
    <n v="1.9169215999999999E-2"/>
    <n v="4.0268800000000006E-4"/>
    <n v="1.2676224E-2"/>
    <n v="3.93624E-9"/>
    <n v="1.136386415238972E-2"/>
    <n v="6.5588918139765439E-8"/>
    <n v="1.5920506386670585E-5"/>
    <n v="4.7761479505898074E-4"/>
    <n v="9.7723478882604693E-3"/>
    <n v="2.5911172479615053E-4"/>
    <n v="1.346034039635852E-4"/>
    <n v="5.8762967108657552E-4"/>
    <n v="5.7025757567419817E-5"/>
    <n v="2.2758060352897932E-3"/>
    <s v=""/>
    <n v="1.4562334328157721E-4"/>
    <n v="1.5720594864497561E-3"/>
    <n v="2.3328549390236157E-4"/>
    <n v="1.2974910584108155E-3"/>
    <n v="6.48962310616901E-7"/>
    <n v="8.9622208246153884E-2"/>
    <n v="2.5917291832782838E-2"/>
    <n v="0.11553950007893672"/>
    <n v="4.9840945832274688E-5"/>
    <n v="8.7346565191111114E-2"/>
    <n v="1.6384516367999998E-9"/>
    <n v="1.0431582186666667E-2"/>
    <n v="3.1553354631822222E-4"/>
    <n v="9.7892442622577795E-9"/>
    <n v="1.2477630324622221E-9"/>
    <n v="1.1708295338666665E-10"/>
    <n v="1.342112154631111E-3"/>
    <n v="2.3377043743288888E-5"/>
    <n v="5.5634043989333335E-4"/>
    <n v="5.7766302078222226E-3"/>
    <n v="2.9925025809066668"/>
    <n v="7.0599578915555554"/>
    <n v="3.6709389297777784E-2"/>
    <n v="0.78574853475555573"/>
    <n v="3.1063911593244447E-7"/>
    <n v="1.6797416382905984E-4"/>
    <n v="3.1508685323076918E-12"/>
    <n v="2.0060734974358973E-5"/>
    <n v="6.0679528138119658E-7"/>
    <n v="1.8825469735111116E-11"/>
    <n v="2.399544293196581E-12"/>
    <n v="2.2515952574358971E-13"/>
    <n v="2.5809849127521367E-6"/>
    <n v="4.4955853352478631E-8"/>
    <n v="1.0698854613333333E-6"/>
    <n v="1.1108904245811967E-5"/>
    <n v="5.7548126555897437E-3"/>
    <n v="1.3576842099145298E-2"/>
    <n v="7.0594979418803433E-5"/>
    <n v="1.5110548745299148E-3"/>
    <n v="5.9738291525470092E-10"/>
    <n v="3.2039336908357613E-2"/>
    <n v="7.695783618712938E-6"/>
    <n v="5.0440617004627015E-5"/>
    <n v="1.9553118257248439E-3"/>
    <n v="4.648510359768649E-2"/>
    <n v="3.2829252620995681E-3"/>
    <n v="6.7256462354530226E-5"/>
    <n v="3.2302779936608512E-3"/>
    <n v="1.0230627699668253E-2"/>
    <n v="7.0468468027258127E-3"/>
    <n v="2.2695057335194711E-3"/>
    <n v="5.2706586948615915E-2"/>
    <n v="1.4140849468567847"/>
    <n v="5.1033663748356281E-4"/>
    <n v="8.8226332740429687E-3"/>
    <n v="3.5657298079869162E-3"/>
  </r>
  <r>
    <x v="6"/>
    <x v="8"/>
    <x v="0"/>
    <s v="Fish, cod"/>
    <n v="1.589"/>
    <s v="Frying"/>
    <s v="industrial composting"/>
    <n v="0.36129237625338212"/>
    <m/>
    <s v=""/>
    <n v="2.4446153846153847E-2"/>
    <n v="25.520454418666667"/>
    <n v="3.7040070937333334E-6"/>
    <n v="0.62318859642666669"/>
    <n v="0.50412660610666671"/>
    <n v="5.2292445491999993E-6"/>
    <n v="1.1961632038533334E-7"/>
    <n v="1.5525355644399997E-8"/>
    <n v="0.67735500046666663"/>
    <n v="1.0325325178E-3"/>
    <n v="0.16726649814000003"/>
    <n v="1.8188751850266669"/>
    <n v="146.81664441733332"/>
    <n v="34.32780471866667"/>
    <n v="0.99615706624000011"/>
    <n v="339.16910505333328"/>
    <n v="1.3578332333999998E-4"/>
    <n v="0.1939158396"/>
    <n v="4.1720760165000003E-9"/>
    <n v="2.40294936E-2"/>
    <n v="5.3986907421999994E-4"/>
    <n v="3.4981078636000001E-9"/>
    <n v="1.2239752378000001E-9"/>
    <n v="4.9628220039999998E-10"/>
    <n v="6.7320384390000005E-4"/>
    <n v="3.7256237438000004E-5"/>
    <n v="1.6444338540000001E-4"/>
    <n v="1.2241505045E-3"/>
    <n v="0.68128565679999997"/>
    <n v="0.55893075000000003"/>
    <n v="0.1138060868"/>
    <n v="3.1369815540000001"/>
    <n v="3.7955400616000008E-7"/>
    <n v="9.1383389999999995E-2"/>
    <n v="6.5661134700000006E-10"/>
    <n v="1.39832E-3"/>
    <n v="2.0656999999999997E-4"/>
    <n v="1.84651334E-8"/>
    <n v="6.0336077899999999E-10"/>
    <n v="4.31144959E-10"/>
    <n v="3.51169E-3"/>
    <n v="5.6435400700000001E-6"/>
    <n v="1.5471171379999999E-4"/>
    <n v="1.549275E-2"/>
    <n v="13.308002120000001"/>
    <n v="0.86533761999999992"/>
    <n v="1.8178159999999999E-2"/>
    <n v="0.57223067999999999"/>
    <n v="1.7768992499999999E-7"/>
    <n v="3.3573510093649448"/>
    <n v="1.4846854248032158E-4"/>
    <n v="9.8990752443360499E-4"/>
    <n v="0.76421299357401185"/>
    <n v="5.2421441315755128"/>
    <n v="2.5219111688068518E-2"/>
    <n v="1.8914799345309447E-2"/>
    <n v="0.298405064393576"/>
    <n v="2.6234002051698166E-3"/>
    <n v="0.6855378716364352"/>
    <s v=""/>
    <n v="7.8252555620270843E-3"/>
    <n v="7.9610086239338285E-3"/>
    <n v="7.1692558345046271E-3"/>
    <n v="0.56618820287289873"/>
    <n v="2.8483177111009086E-4"/>
    <s v=""/>
    <n v="10.299437440877981"/>
    <n v="10.299437440877981"/>
    <n v="1.9806610463226886E-2"/>
    <n v="25.805753648266666"/>
    <n v="3.7088357810968333E-6"/>
    <n v="0.64861641002666659"/>
    <n v="0.50487304518088671"/>
    <n v="5.2512077904635992E-6"/>
    <n v="1.2144365640213335E-7"/>
    <n v="1.6452782803799997E-8"/>
    <n v="0.68153989431056661"/>
    <n v="1.0754322953080001E-3"/>
    <n v="0.16758565323920002"/>
    <n v="1.8355920855311669"/>
    <n v="160.80593219413331"/>
    <n v="35.75207308866667"/>
    <n v="1.12814131304"/>
    <n v="342.87831728733329"/>
    <n v="1.3634056727115996E-4"/>
    <n v="4.9626449323589741E-2"/>
    <n v="7.1323765021092947E-9"/>
    <n v="1.2473392500512819E-3"/>
    <n v="9.7090970227093601E-4"/>
    <n v="1.0098476520122307E-8"/>
    <n v="2.3354549308102569E-10"/>
    <n v="3.1639966930384609E-11"/>
    <n v="1.3106536429049358E-3"/>
    <n v="2.0681390294384617E-6"/>
    <n v="3.2228010238307699E-4"/>
    <n v="3.5299847798676287E-3"/>
    <n v="0.30924217729641018"/>
    <n v="6.8753986708974368E-2"/>
    <n v="2.1695025250769231E-3"/>
    <n v="0.65938137939871788"/>
    <n v="2.6219339859838456E-7"/>
    <n v="1.1308230983951679"/>
    <n v="2.0567979993076739E-3"/>
    <n v="3.6773273722022509E-4"/>
    <n v="0.37135485072119423"/>
    <n v="3.0343094026567354"/>
    <n v="3.7677100088394026E-2"/>
    <n v="1.1801901230791417E-3"/>
    <n v="0.20266997511620868"/>
    <n v="5.5200555860880747E-2"/>
    <n v="0.24985062254298121"/>
    <n v="8.9043612945406969E-2"/>
    <n v="0.34678570778046935"/>
    <n v="0.82758933358678732"/>
    <n v="1.8365920665304148E-3"/>
    <n v="0.45732988702034355"/>
    <n v="0.18532502354727934"/>
  </r>
  <r>
    <x v="6"/>
    <x v="0"/>
    <x v="0"/>
    <s v="Bread, white"/>
    <n v="0.45400000000000001"/>
    <s v="Frying"/>
    <s v="industrial composting"/>
    <n v="0.36129237625338212"/>
    <m/>
    <s v=""/>
    <n v="6.9846153846153851E-3"/>
    <n v="0.42452063364999998"/>
    <n v="9.3632596800000012E-9"/>
    <n v="0.271390718275"/>
    <n v="1.4586712415000003E-3"/>
    <n v="3.56642747475E-8"/>
    <n v="6.7771956624999998E-9"/>
    <n v="4.2722390287499997E-10"/>
    <n v="4.2100455687500002E-3"/>
    <n v="8.1255858774999999E-5"/>
    <n v="3.3164303885E-3"/>
    <n v="1.7393590115E-2"/>
    <n v="5.6831201304999999"/>
    <n v="31.390442462499998"/>
    <n v="0.10200367580000001"/>
    <n v="9.135204697499999"/>
    <n v="1.7291828285E-6"/>
    <n v="5.5404525600000004E-2"/>
    <n v="1.1920217190000003E-9"/>
    <n v="6.8655696000000004E-3"/>
    <n v="1.5424830692E-4"/>
    <n v="9.9945938960000001E-10"/>
    <n v="3.4970721080000003E-10"/>
    <n v="1.4179491440000003E-10"/>
    <n v="1.9234395540000001E-4"/>
    <n v="1.0644639268000001E-5"/>
    <n v="4.6983824400000008E-5"/>
    <n v="3.4975728700000001E-4"/>
    <n v="0.19465304480000001"/>
    <n v="0.15969450000000002"/>
    <n v="3.2516024800000001E-2"/>
    <n v="0.89628044400000018"/>
    <n v="1.0844400176000003E-7"/>
    <n v="2.6109540000000001E-2"/>
    <n v="1.8760324200000003E-10"/>
    <n v="3.9952000000000005E-4"/>
    <n v="5.9019999999999994E-5"/>
    <n v="5.2757524E-9"/>
    <n v="1.72388794E-10"/>
    <n v="1.2318427400000001E-10"/>
    <n v="1.0033400000000001E-3"/>
    <n v="1.6124400200000001E-6"/>
    <n v="4.4203346800000003E-5"/>
    <n v="4.4264999999999999E-3"/>
    <n v="3.8022863200000003"/>
    <n v="0.24723931999999998"/>
    <n v="5.1937600000000004E-3"/>
    <n v="0.16349448"/>
    <n v="5.0768549999999998E-8"/>
    <n v="6.583555479360273E-2"/>
    <n v="4.3004881284115824E-7"/>
    <n v="4.2527983670848964E-4"/>
    <n v="2.5307707344824622E-3"/>
    <n v="4.1867098390395145E-2"/>
    <n v="1.5157782403379028E-3"/>
    <n v="7.957852926038484E-4"/>
    <n v="2.3668417362126912E-3"/>
    <n v="2.281146493096966E-4"/>
    <n v="1.3939444362181565E-2"/>
    <s v=""/>
    <n v="4.7105811566019448E-4"/>
    <n v="7.0804058320102295E-3"/>
    <n v="8.8786886091979118E-4"/>
    <n v="1.6834768777127779E-2"/>
    <n v="3.9450840749827634E-6"/>
    <s v=""/>
    <n v="0.14084370039225877"/>
    <n v="0.14084370039225877"/>
    <n v="2.7085326998511303E-4"/>
    <n v="0.50603469925"/>
    <n v="1.0742884641000001E-8"/>
    <n v="0.27865580787499999"/>
    <n v="1.6719395484200003E-3"/>
    <n v="4.1939486537100004E-8"/>
    <n v="7.2992916672999995E-9"/>
    <n v="6.9220309127499992E-10"/>
    <n v="5.4057295241500001E-3"/>
    <n v="9.3512938062999994E-5"/>
    <n v="3.4076175597000003E-3"/>
    <n v="2.2169847401999999E-2"/>
    <n v="9.6800594953000001"/>
    <n v="31.797376282499997"/>
    <n v="0.13971346060000001"/>
    <n v="10.1949796215"/>
    <n v="1.8883953802600001E-6"/>
    <n v="9.7314365240384611E-4"/>
    <n v="2.0659393540384617E-11"/>
    <n v="5.3587655360576921E-4"/>
    <n v="3.2152683623461546E-6"/>
    <n v="8.0652858725192315E-11"/>
    <n v="1.4037099360192306E-11"/>
    <n v="1.3311597909134614E-12"/>
    <n v="1.0395633700288461E-5"/>
    <n v="1.7983257319807691E-7"/>
    <n v="6.55311069173077E-6"/>
    <n v="4.2634321926923072E-5"/>
    <n v="1.8615499029423076E-2"/>
    <n v="6.1148800543269224E-2"/>
    <n v="2.6867973192307691E-4"/>
    <n v="1.9605730041346154E-2"/>
    <n v="3.6315295774230772E-9"/>
    <n v="2.1492578030861194E-2"/>
    <n v="5.8918655040847953E-6"/>
    <n v="1.5805673106787828E-4"/>
    <n v="1.2023670463115661E-3"/>
    <n v="2.2336997623007556E-2"/>
    <n v="2.2374979617260267E-3"/>
    <n v="4.4758432254550154E-5"/>
    <n v="1.4216166520587836E-3"/>
    <n v="4.7630008323202404E-3"/>
    <n v="5.0412399210652704E-3"/>
    <n v="9.4338542881920544E-4"/>
    <n v="1.6510970991343823E-2"/>
    <n v="0.74389052480187645"/>
    <n v="2.243593467820558E-4"/>
    <n v="1.347310738060235E-2"/>
    <n v="2.5248836915525014E-3"/>
  </r>
  <r>
    <x v="6"/>
    <x v="3"/>
    <x v="0"/>
    <s v="Eggs"/>
    <n v="0.22700000000000001"/>
    <s v="Frying"/>
    <s v="industrial composting"/>
    <n v="0.36129237625338212"/>
    <m/>
    <n v="2.5460854615384623"/>
    <n v="3.4923076923076926E-3"/>
    <n v="0.52252905522222215"/>
    <n v="9.876338699999999E-9"/>
    <n v="6.3639306233333331E-2"/>
    <n v="1.9281986594444443E-3"/>
    <n v="5.9991895455555563E-8"/>
    <n v="7.7856056444444435E-9"/>
    <n v="6.2256240633333329E-10"/>
    <n v="8.0572562922222209E-3"/>
    <n v="1.4462682767777779E-4"/>
    <n v="3.5421700466666669E-3"/>
    <n v="3.4864571844444442E-2"/>
    <n v="17.299771393333334"/>
    <n v="45.325238811111106"/>
    <n v="0.21787895335555557"/>
    <n v="4.5372976911111111"/>
    <n v="1.9236630228888889E-6"/>
    <n v="2.7702262800000002E-2"/>
    <n v="5.9601085950000013E-10"/>
    <n v="3.4327848000000002E-3"/>
    <n v="7.7124153459999999E-5"/>
    <n v="4.9972969480000001E-10"/>
    <n v="1.7485360540000002E-10"/>
    <n v="7.0897457200000014E-11"/>
    <n v="9.6171977700000005E-5"/>
    <n v="5.3223196340000006E-6"/>
    <n v="2.3491912200000004E-5"/>
    <n v="1.7487864350000001E-4"/>
    <n v="9.7326522400000004E-2"/>
    <n v="7.9847250000000008E-2"/>
    <n v="1.6258012400000001E-2"/>
    <n v="0.44814022200000009"/>
    <n v="5.4222000880000013E-8"/>
    <n v="1.305477E-2"/>
    <n v="9.3801621000000013E-11"/>
    <n v="1.9976000000000003E-4"/>
    <n v="2.9509999999999997E-5"/>
    <n v="2.6378762E-9"/>
    <n v="8.6194397E-11"/>
    <n v="6.1592137000000003E-11"/>
    <n v="5.0167000000000007E-4"/>
    <n v="8.0622001000000007E-7"/>
    <n v="2.2101673400000001E-5"/>
    <n v="2.2132499999999999E-3"/>
    <n v="1.9011431600000002"/>
    <n v="0.12361965999999999"/>
    <n v="2.5968800000000002E-3"/>
    <n v="8.1747239999999999E-2"/>
    <n v="2.5384274999999999E-8"/>
    <n v="7.3284010300922339E-2"/>
    <n v="4.2297398913996462E-7"/>
    <n v="1.0266917470949496E-4"/>
    <n v="3.080072684045131E-3"/>
    <n v="6.3020538938497905E-2"/>
    <n v="1.6709761797933573E-3"/>
    <n v="8.6803899715152955E-4"/>
    <n v="3.78954361751854E-3"/>
    <n v="3.6775133431262211E-4"/>
    <n v="1.4676362784397245E-2"/>
    <s v=""/>
    <n v="9.3910508309426202E-4"/>
    <n v="1.0137997256366323E-2"/>
    <n v="1.50442633851807E-3"/>
    <n v="8.367342905092473E-3"/>
    <n v="4.1850694463078553E-6"/>
    <n v="0.577961399769231"/>
    <n v="0.16713708085345752"/>
    <n v="0.74509848062268857"/>
    <n v="3.2141746317972602E-4"/>
    <n v="0.56328608802222213"/>
    <n v="1.05661511805E-8"/>
    <n v="6.727185103333333E-2"/>
    <n v="2.0348328129044442E-3"/>
    <n v="6.3129501350355564E-8"/>
    <n v="8.0466536468444437E-9"/>
    <n v="7.5505200053333329E-10"/>
    <n v="8.65509826992222E-3"/>
    <n v="1.5075536732177779E-4"/>
    <n v="3.5877636322666669E-3"/>
    <n v="3.7252700487944441E-2"/>
    <n v="19.298241075733333"/>
    <n v="45.528705721111109"/>
    <n v="0.23673384575555556"/>
    <n v="5.0671851531111116"/>
    <n v="2.0032692987688888E-6"/>
    <n v="1.0832424769658118E-3"/>
    <n v="2.0319521500961538E-11"/>
    <n v="1.293689442948718E-4"/>
    <n v="3.9131400248162384E-6"/>
    <n v="1.2140288721222224E-10"/>
    <n v="1.5474333936239316E-11"/>
    <n v="1.4520230779487178E-12"/>
    <n v="1.6644419749850423E-5"/>
    <n v="2.8991416792649576E-7"/>
    <n v="6.8995454466666671E-6"/>
    <n v="7.1639808630662386E-5"/>
    <n v="3.7112002068717946E-2"/>
    <n v="8.7555203309829049E-2"/>
    <n v="4.5525739568376069E-4"/>
    <n v="9.7445868329059833E-3"/>
    <n v="3.8524409591709402E-9"/>
    <n v="2.4373266562042226E-2"/>
    <n v="5.8270727434348104E-6"/>
    <n v="3.8119894464014831E-5"/>
    <n v="1.4832270070113986E-3"/>
    <n v="3.5584540589946534E-2"/>
    <n v="2.487234443001926E-3"/>
    <n v="5.2213371921759452E-5"/>
    <n v="2.4866723497160349E-3"/>
    <n v="7.7375822472839128E-3"/>
    <n v="5.3310335979057768E-3"/>
    <n v="1.7479580034941576E-3"/>
    <n v="4.1175401497570097E-2"/>
    <n v="1.0685907641096433"/>
    <n v="3.8667742196707379E-4"/>
    <n v="6.6960903135366324E-3"/>
    <n v="2.7032161579940085E-3"/>
  </r>
  <r>
    <x v="7"/>
    <x v="4"/>
    <x v="0"/>
    <s v="Fennel"/>
    <n v="2.3958999999999997"/>
    <s v="Raw"/>
    <s v="industrial composting"/>
    <n v="0.49881329113924067"/>
    <m/>
    <s v=""/>
    <n v="3.5233823529411762E-2"/>
    <n v="2.4392415914100001"/>
    <n v="5.796248251169999E-8"/>
    <n v="0.18697280393089999"/>
    <n v="1.2238254085329997E-2"/>
    <n v="1.2417108978689997E-7"/>
    <n v="4.424013297469999E-8"/>
    <n v="1.0975040727689998E-9"/>
    <n v="1.5057870677459997E-2"/>
    <n v="3.3245752781799995E-4"/>
    <n v="1.3083885073609998E-2"/>
    <n v="4.9889495065799996E-2"/>
    <n v="74.387725903399755"/>
    <n v="33.753832127599999"/>
    <n v="3.5457259525999993"/>
    <n v="28.791573426199996"/>
    <n v="1.281358083356E-5"/>
    <n v="0"/>
    <n v="0"/>
    <n v="0"/>
    <n v="0"/>
    <n v="0"/>
    <n v="0"/>
    <n v="0"/>
    <n v="0"/>
    <n v="0"/>
    <n v="0"/>
    <n v="0"/>
    <n v="0"/>
    <n v="0"/>
    <n v="0"/>
    <n v="0"/>
    <n v="0"/>
    <n v="0.13778820899999997"/>
    <n v="9.9004098569999991E-10"/>
    <n v="2.1083919999999997E-3"/>
    <n v="3.1146699999999995E-4"/>
    <n v="2.7841795539999997E-8"/>
    <n v="9.0974958489999986E-10"/>
    <n v="6.5008194289999984E-10"/>
    <n v="5.2949389999999994E-3"/>
    <n v="8.5093503169999986E-6"/>
    <n v="2.3327488677999997E-4"/>
    <n v="2.3360024999999996E-2"/>
    <n v="20.065854171999998"/>
    <n v="1.3047592219999997"/>
    <n v="2.7409095999999997E-2"/>
    <n v="0.86281150799999984"/>
    <n v="2.6792151749999998E-7"/>
    <n v="0.33527381992004707"/>
    <n v="2.3599306509622371E-6"/>
    <n v="2.8857256105069463E-4"/>
    <n v="1.8996181338424945E-2"/>
    <n v="0.15175050893766262"/>
    <n v="9.3758699688963505E-3"/>
    <n v="2.0090971368936675E-3"/>
    <n v="8.9112633509684271E-3"/>
    <n v="8.3175164253300666E-4"/>
    <n v="5.4476127992036542E-2"/>
    <s v=""/>
    <n v="4.59636900674836E-3"/>
    <n v="7.8065892119025728E-3"/>
    <n v="2.2707012852511536E-2"/>
    <n v="4.8967700979253834E-2"/>
    <n v="2.7328824853887792E-5"/>
    <s v=""/>
    <n v="0.61154442566239808"/>
    <n v="0.61154442566239808"/>
    <n v="1.1760469724276885E-3"/>
    <n v="2.5770298004100001"/>
    <n v="5.895252349739999E-8"/>
    <n v="0.18908119593089998"/>
    <n v="1.2549721085329996E-2"/>
    <n v="1.5201288532689996E-7"/>
    <n v="4.5149882559599992E-8"/>
    <n v="1.7475860156689996E-9"/>
    <n v="2.0352809677459997E-2"/>
    <n v="3.4096687813499994E-4"/>
    <n v="1.3317159960389999E-2"/>
    <n v="7.3249520065799989E-2"/>
    <n v="94.453580075399756"/>
    <n v="35.0585913496"/>
    <n v="3.5731350485999993"/>
    <n v="29.654384934199996"/>
    <n v="1.308150235106E-5"/>
    <n v="4.9558265392500005E-3"/>
    <n v="1.1337023749499998E-10"/>
    <n v="3.6361768448249997E-4"/>
    <n v="2.4134079010249992E-5"/>
    <n v="2.9233247178249993E-10"/>
    <n v="8.6826697229999985E-11"/>
    <n v="3.360742337824999E-12"/>
    <n v="3.9140018610499997E-5"/>
    <n v="6.5570553487499984E-7"/>
    <n v="2.5609923000749997E-5"/>
    <n v="1.4086446166499997E-4"/>
    <n v="0.18164150014499952"/>
    <n v="6.7420367980000007E-2"/>
    <n v="6.8714135549999989E-3"/>
    <n v="5.7027663334999992E-2"/>
    <n v="2.5156735290500001E-8"/>
    <n v="7.9782017798027668E-2"/>
    <n v="2.3483101805746777E-5"/>
    <n v="7.7317534675819968E-5"/>
    <n v="6.604490355240974E-3"/>
    <n v="5.7911189809357104E-2"/>
    <n v="1.0075167102011902E-2"/>
    <n v="7.5126694340820434E-5"/>
    <n v="3.8247288175819018E-3"/>
    <n v="1.2559868049098191E-2"/>
    <n v="1.4262726298423992E-2"/>
    <n v="2.1740273710955157E-3"/>
    <n v="0.13918457895990757"/>
    <n v="0.58589261166238393"/>
    <n v="4.2407173979100701E-3"/>
    <n v="2.8260692074494713E-2"/>
    <n v="1.2757572984153687E-2"/>
  </r>
  <r>
    <x v="7"/>
    <x v="3"/>
    <x v="0"/>
    <s v="Oil, olive"/>
    <n v="0.12609999999999999"/>
    <s v="Raw"/>
    <s v="industrial composting"/>
    <n v="0.49881329113924072"/>
    <m/>
    <n v="8.5797892143076933"/>
    <n v="1.8544117647058822E-3"/>
    <n v="0.20509282299999998"/>
    <n v="1.2660532052999999E-8"/>
    <n v="3.4904696891999994E-2"/>
    <n v="1.8151685174999997E-3"/>
    <n v="4.4003718550999992E-8"/>
    <n v="3.0355488071999997E-8"/>
    <n v="3.1625659324999993E-10"/>
    <n v="5.7828505423E-3"/>
    <n v="8.4488152553999999E-5"/>
    <n v="2.6058894121000001E-3"/>
    <n v="2.3436109956999997E-2"/>
    <n v="9.1314511742999986"/>
    <n v="78.286461239999994"/>
    <n v="2.7966782076999994"/>
    <n v="4.2134840890999996"/>
    <n v="2.0796464961999998E-6"/>
    <n v="0"/>
    <n v="0"/>
    <n v="0"/>
    <n v="0"/>
    <n v="0"/>
    <n v="0"/>
    <n v="0"/>
    <n v="0"/>
    <n v="0"/>
    <n v="0"/>
    <n v="0"/>
    <n v="0"/>
    <n v="0"/>
    <n v="0"/>
    <n v="0"/>
    <n v="0"/>
    <n v="7.2520109999999992E-3"/>
    <n v="5.2107420299999995E-11"/>
    <n v="1.10968E-4"/>
    <n v="1.6392999999999997E-5"/>
    <n v="1.4653576599999999E-9"/>
    <n v="4.7881557099999991E-11"/>
    <n v="3.4214839099999996E-11"/>
    <n v="2.7868100000000002E-4"/>
    <n v="4.4786054299999995E-7"/>
    <n v="1.2277625619999998E-5"/>
    <n v="1.2294749999999998E-3"/>
    <n v="1.0560975880000001"/>
    <n v="6.867153799999999E-2"/>
    <n v="1.442584E-3"/>
    <n v="4.5411131999999993E-2"/>
    <n v="1.4101132499999999E-8"/>
    <n v="2.7626247715157006E-2"/>
    <n v="5.0890014146716291E-7"/>
    <n v="5.3440322529322596E-5"/>
    <n v="2.772386293077197E-3"/>
    <n v="4.5390595942616525E-2"/>
    <n v="6.3135942797291639E-3"/>
    <n v="4.0291644873792178E-4"/>
    <n v="2.6539777426139734E-3"/>
    <n v="2.0719217300533158E-4"/>
    <n v="1.0710061535311691E-2"/>
    <s v=""/>
    <n v="4.9575392852651645E-4"/>
    <n v="1.7447544544567317E-2"/>
    <n v="1.7781853726717169E-2"/>
    <n v="7.0326296819692938E-3"/>
    <n v="4.3740895118478994E-6"/>
    <n v="1.0819114199241999"/>
    <n v="0.12818301578890004"/>
    <n v="1.2100944357131"/>
    <n v="2.4650579959403855E-4"/>
    <n v="0.21234483399999998"/>
    <n v="1.27126394733E-8"/>
    <n v="3.5015664891999997E-2"/>
    <n v="1.8315615174999997E-3"/>
    <n v="4.546907621099999E-8"/>
    <n v="3.0403369629099999E-8"/>
    <n v="3.5047143234999995E-10"/>
    <n v="6.0615315423000003E-3"/>
    <n v="8.4936013096999994E-5"/>
    <n v="2.6181670377200001E-3"/>
    <n v="2.4665584956999997E-2"/>
    <n v="10.187548762299999"/>
    <n v="78.355132777999998"/>
    <n v="2.7981207916999993"/>
    <n v="4.2588952210999995"/>
    <n v="2.0937476286999998E-6"/>
    <n v="4.0835544999999994E-4"/>
    <n v="2.44473836025E-11"/>
    <n v="6.7337817099999989E-5"/>
    <n v="3.5222336874999991E-6"/>
    <n v="8.7440531174999985E-11"/>
    <n v="5.8468018517499997E-11"/>
    <n v="6.7398352374999988E-13"/>
    <n v="1.16567914275E-5"/>
    <n v="1.6333848672499998E-7"/>
    <n v="5.0349366109999998E-6"/>
    <n v="4.7433817224999997E-5"/>
    <n v="1.9591439927499999E-2"/>
    <n v="0.15068294765000001"/>
    <n v="5.3810015224999988E-3"/>
    <n v="8.1901831174999995E-3"/>
    <n v="4.0264377474999993E-9"/>
    <n v="6.6393570101867302E-3"/>
    <n v="5.0964359641727257E-6"/>
    <n v="1.437591828259659E-5"/>
    <n v="9.7165074997347569E-4"/>
    <n v="1.8764718572091672E-2"/>
    <n v="6.8482960046955567E-3"/>
    <n v="1.7612850712292501E-5"/>
    <n v="1.279701530562559E-3"/>
    <n v="3.1599621498977276E-3"/>
    <n v="2.8222532163262879E-3"/>
    <n v="8.4956957027997591E-4"/>
    <n v="1.5928072522614006E-2"/>
    <n v="1.3337589752978156"/>
    <n v="3.3328595324811916E-3"/>
    <n v="4.0967870673271779E-3"/>
    <n v="2.0561146783602412E-3"/>
  </r>
  <r>
    <x v="0"/>
    <x v="9"/>
    <x v="0"/>
    <s v="Salad"/>
    <n v="0.2964"/>
    <s v="Raw"/>
    <s v="industrial composting"/>
    <n v="0.70508474576271196"/>
    <m/>
    <n v="0.65484092000000005"/>
    <n v="5.3890909090909093E-3"/>
    <n v="0.16914382258799998"/>
    <n v="7.0293518567999996E-9"/>
    <n v="7.0992091871999993E-2"/>
    <n v="5.9673924492000007E-4"/>
    <n v="1.00705702812E-8"/>
    <n v="1.06333212492E-8"/>
    <n v="1.8363552402000001E-10"/>
    <n v="7.8790850111999991E-4"/>
    <n v="2.3945194182E-5"/>
    <n v="4.3685420843999999E-4"/>
    <n v="2.8267638360000001E-3"/>
    <n v="1.7874402889200001"/>
    <n v="2.0226355858799998"/>
    <n v="0.142090701012"/>
    <n v="3.4452780179999998"/>
    <n v="1.3140409978800001E-6"/>
    <n v="0"/>
    <n v="0"/>
    <n v="0"/>
    <n v="0"/>
    <n v="0"/>
    <n v="0"/>
    <n v="0"/>
    <n v="0"/>
    <n v="0"/>
    <n v="0"/>
    <n v="0"/>
    <n v="0"/>
    <n v="0"/>
    <n v="0"/>
    <n v="0"/>
    <n v="0"/>
    <n v="1.7045964E-2"/>
    <n v="1.2247929719999999E-10"/>
    <n v="2.6083200000000001E-4"/>
    <n v="3.8531999999999996E-5"/>
    <n v="3.4443458400000001E-9"/>
    <n v="1.125463404E-10"/>
    <n v="8.0422508399999993E-11"/>
    <n v="6.5504400000000003E-4"/>
    <n v="1.052703132E-6"/>
    <n v="2.8858748879999998E-5"/>
    <n v="2.8898999999999999E-3"/>
    <n v="2.4823737120000002"/>
    <n v="0.16141351199999998"/>
    <n v="3.3908160000000001E-3"/>
    <n v="0.10673956799999999"/>
    <n v="3.3144930000000001E-8"/>
    <n v="2.4223453283126754E-2"/>
    <n v="2.8629521773695739E-7"/>
    <n v="1.0874502153882875E-4"/>
    <n v="9.615933043877656E-4"/>
    <n v="1.3491589184900486E-2"/>
    <n v="2.2314976587163881E-3"/>
    <n v="3.0357203144916879E-4"/>
    <n v="6.31781554694104E-4"/>
    <n v="6.0979653696916239E-5"/>
    <n v="1.9050787664918302E-3"/>
    <s v=""/>
    <n v="2.0778080325533748E-4"/>
    <n v="4.8632798607780019E-4"/>
    <n v="9.2452443908849573E-4"/>
    <n v="5.8653765846177841E-3"/>
    <n v="2.8144327219168019E-6"/>
    <n v="0.194094848688"/>
    <n v="4.9500322233489477E-2"/>
    <n v="0.24359517092148947"/>
    <n v="9.5192927372095152E-5"/>
    <n v="0.18618978658799998"/>
    <n v="7.1518311539999998E-9"/>
    <n v="7.1252923871999996E-2"/>
    <n v="6.3527124492000005E-4"/>
    <n v="1.3514916121199999E-8"/>
    <n v="1.07458675896E-8"/>
    <n v="2.6405803241999999E-10"/>
    <n v="1.44295250112E-3"/>
    <n v="2.4997897314000001E-5"/>
    <n v="4.6571295731999998E-4"/>
    <n v="5.7166638360000004E-3"/>
    <n v="4.2698140009200003"/>
    <n v="2.18404909788"/>
    <n v="0.14548151701199999"/>
    <n v="3.5520175859999998"/>
    <n v="1.3471859278800002E-6"/>
    <n v="3.5805728189999998E-4"/>
    <n v="1.375352145E-11"/>
    <n v="1.370248536E-4"/>
    <n v="1.2216754710000002E-6"/>
    <n v="2.5990223309999998E-11"/>
    <n v="2.0665129980000002E-11"/>
    <n v="5.0780390849999998E-13"/>
    <n v="2.774908656E-6"/>
    <n v="4.8072879450000005E-8"/>
    <n v="8.9560184099999995E-7"/>
    <n v="1.09935843E-5"/>
    <n v="8.2111807710000002E-3"/>
    <n v="4.2000944190000002E-3"/>
    <n v="2.797721481E-4"/>
    <n v="6.8308030499999997E-3"/>
    <n v="2.5907421690000003E-9"/>
    <n v="4.0770657572227484E-3"/>
    <n v="2.0222687723934852E-6"/>
    <n v="2.0705886974181018E-5"/>
    <n v="2.3521128727427821E-4"/>
    <n v="3.7091489472590982E-3"/>
    <n v="1.7084347543436843E-3"/>
    <n v="8.9843563399138266E-6"/>
    <n v="1.9106332632776117E-4"/>
    <n v="6.514963473311622E-4"/>
    <n v="3.4948249022613402E-4"/>
    <n v="1.2156815897904388E-4"/>
    <n v="4.1274858395965643E-3"/>
    <n v="2.5738858613394557E-2"/>
    <n v="1.2177882065431061E-4"/>
    <n v="2.4086811412311689E-3"/>
    <n v="9.3229422647862921E-4"/>
  </r>
  <r>
    <x v="0"/>
    <x v="3"/>
    <x v="0"/>
    <s v="Oil, olive"/>
    <n v="1.5600000000000001E-2"/>
    <s v="Raw"/>
    <s v="industrial composting"/>
    <n v="0.70508474576271196"/>
    <m/>
    <n v="8.5797892143076933"/>
    <n v="2.8363636363636368E-4"/>
    <n v="2.5372308000000003E-2"/>
    <n v="1.5662513880000001E-9"/>
    <n v="4.3181068319999997E-3"/>
    <n v="2.2455692999999999E-4"/>
    <n v="5.4437589960000001E-9"/>
    <n v="3.7553181120000002E-9"/>
    <n v="3.9124526999999999E-11"/>
    <n v="7.1540419080000004E-4"/>
    <n v="1.0452142584000001E-5"/>
    <n v="3.2237807160000003E-4"/>
    <n v="2.8993125720000001E-3"/>
    <n v="1.1296640628000001"/>
    <n v="9.684923040000001"/>
    <n v="0.34598080920000002"/>
    <n v="0.52125576360000003"/>
    <n v="2.5727585519999997E-7"/>
    <n v="0"/>
    <n v="0"/>
    <n v="0"/>
    <n v="0"/>
    <n v="0"/>
    <n v="0"/>
    <n v="0"/>
    <n v="0"/>
    <n v="0"/>
    <n v="0"/>
    <n v="0"/>
    <n v="0"/>
    <n v="0"/>
    <n v="0"/>
    <n v="0"/>
    <n v="0"/>
    <n v="8.9715600000000008E-4"/>
    <n v="6.4462788000000008E-12"/>
    <n v="1.3728000000000001E-5"/>
    <n v="2.0279999999999999E-6"/>
    <n v="1.8128136E-10"/>
    <n v="5.9234916E-12"/>
    <n v="4.2327636000000003E-12"/>
    <n v="3.4476000000000007E-5"/>
    <n v="5.5405428000000003E-8"/>
    <n v="1.5188815200000001E-6"/>
    <n v="1.5210000000000001E-4"/>
    <n v="0.13065124800000003"/>
    <n v="8.4954479999999992E-3"/>
    <n v="1.7846400000000003E-4"/>
    <n v="5.6178720000000003E-3"/>
    <n v="1.7444700000000001E-9"/>
    <n v="3.417680129710146E-3"/>
    <n v="6.2956718532020159E-8"/>
    <n v="6.6111739211533113E-6"/>
    <n v="3.4297562388583885E-4"/>
    <n v="5.6153314568185416E-3"/>
    <n v="7.8106320986340175E-4"/>
    <n v="4.9845333864485179E-5"/>
    <n v="3.2832714341616165E-4"/>
    <n v="2.5632021402721434E-5"/>
    <n v="1.3249560662241268E-3"/>
    <s v=""/>
    <n v="6.1330382910496886E-5"/>
    <n v="2.1584591189155447E-3"/>
    <n v="2.199816955882537E-3"/>
    <n v="8.7001604313022198E-4"/>
    <n v="5.411244756925236E-7"/>
    <n v="0.13384471174320003"/>
    <n v="1.5857692674915474E-2"/>
    <n v="0.1497024044181155"/>
    <n v="3.049556283637591E-5"/>
    <n v="2.6269464000000003E-2"/>
    <n v="1.5726976668000002E-9"/>
    <n v="4.3318348319999998E-3"/>
    <n v="2.2658492999999999E-4"/>
    <n v="5.6250403560000004E-9"/>
    <n v="3.7612416035999999E-9"/>
    <n v="4.3357290599999999E-11"/>
    <n v="7.4988019080000001E-4"/>
    <n v="1.0507548012000001E-5"/>
    <n v="3.2389695312000003E-4"/>
    <n v="3.0514125720000002E-3"/>
    <n v="1.2603153108"/>
    <n v="9.6934184880000007"/>
    <n v="0.34615927320000001"/>
    <n v="0.5268736356"/>
    <n v="2.5902032519999995E-7"/>
    <n v="5.0518200000000007E-5"/>
    <n v="3.0244185900000005E-12"/>
    <n v="8.3304515999999999E-6"/>
    <n v="4.3574025000000002E-7"/>
    <n v="1.0817385300000001E-11"/>
    <n v="7.2331569299999995E-12"/>
    <n v="8.3379404999999994E-14"/>
    <n v="1.4420772899999999E-6"/>
    <n v="2.0206823100000002E-8"/>
    <n v="6.2287875600000002E-7"/>
    <n v="5.8681011E-6"/>
    <n v="2.42368329E-3"/>
    <n v="1.8641189400000001E-2"/>
    <n v="6.6569090999999997E-4"/>
    <n v="1.01321853E-3"/>
    <n v="4.9811600999999994E-10"/>
    <n v="5.8523977754711641E-4"/>
    <n v="4.4641683962320679E-7"/>
    <n v="1.2590009548592442E-6"/>
    <n v="8.519636322523128E-5"/>
    <n v="1.6533805354826696E-3"/>
    <n v="5.9955620689809361E-4"/>
    <n v="1.5741108035137945E-6"/>
    <n v="1.1308637892293893E-4"/>
    <n v="2.7686078462544505E-4"/>
    <n v="2.4724246238229635E-4"/>
    <n v="7.513821983467844E-5"/>
    <n v="1.4254636799114222E-3"/>
    <n v="0.11675140174654956"/>
    <n v="2.9172215566617983E-4"/>
    <n v="3.5934272865235234E-4"/>
    <n v="1.8020153768955036E-4"/>
  </r>
  <r>
    <x v="2"/>
    <x v="4"/>
    <x v="0"/>
    <s v="Spinach"/>
    <n v="2.4015999999999997"/>
    <s v="Raw"/>
    <s v="industrial composting"/>
    <n v="0.34825733572117368"/>
    <m/>
    <n v="1.8433636363636365"/>
    <n v="3.5844776119402982E-2"/>
    <n v="1.0147245603519999"/>
    <n v="4.0501797609599996E-8"/>
    <n v="0.37784334374399997"/>
    <n v="3.7914145657599999E-3"/>
    <n v="5.9851760190399998E-8"/>
    <n v="2.1363690011359998E-8"/>
    <n v="5.0466461092799992E-10"/>
    <n v="4.6862204655999991E-3"/>
    <n v="1.2571481644159998E-4"/>
    <n v="4.7001278910399997E-3"/>
    <n v="1.573335207344E-2"/>
    <n v="31.459818279359755"/>
    <n v="-41.381056991999991"/>
    <n v="0.62168713396800002"/>
    <n v="18.153064220159997"/>
    <n v="7.8068813601599993E-6"/>
    <n v="0"/>
    <n v="0"/>
    <n v="0"/>
    <n v="0"/>
    <n v="0"/>
    <n v="0"/>
    <n v="0"/>
    <n v="0"/>
    <n v="0"/>
    <n v="0"/>
    <n v="0"/>
    <n v="0"/>
    <n v="0"/>
    <n v="0"/>
    <n v="0"/>
    <n v="0"/>
    <n v="0.13811601599999998"/>
    <n v="9.9239635680000002E-10"/>
    <n v="2.1134079999999998E-3"/>
    <n v="3.1220799999999996E-4"/>
    <n v="2.7908032959999999E-8"/>
    <n v="9.1191393759999985E-10"/>
    <n v="6.5162852959999988E-10"/>
    <n v="5.3075359999999999E-3"/>
    <n v="8.5295946079999995E-6"/>
    <n v="2.3382986271999997E-4"/>
    <n v="2.3415599999999998E-2"/>
    <n v="20.113592128000001"/>
    <n v="1.3078633279999998"/>
    <n v="2.7474303999999998E-2"/>
    <n v="0.86486419199999987"/>
    <n v="2.6855891999999996E-7"/>
    <n v="0.14998556234424204"/>
    <n v="1.6610556150763999E-6"/>
    <n v="5.7988364416384922E-4"/>
    <n v="6.2115450912094763E-3"/>
    <n v="8.7608318506671598E-2"/>
    <n v="4.6257742936183033E-3"/>
    <n v="1.3293224008520549E-3"/>
    <n v="4.3756610090562795E-3"/>
    <n v="3.2747465091659679E-4"/>
    <n v="2.0183200840163177E-2"/>
    <s v=""/>
    <n v="2.5097029141666278E-3"/>
    <n v="-8.9232039651654209E-3"/>
    <n v="4.1253736326226382E-3"/>
    <n v="3.1403930103351838E-2"/>
    <n v="1.687056173763103E-5"/>
    <n v="4.4270221090909088"/>
    <n v="0.28417787624305862"/>
    <n v="4.711199985333967"/>
    <n v="5.4649591585203584E-4"/>
    <n v="1.1528405763519998"/>
    <n v="4.1494193966399993E-8"/>
    <n v="0.37995675174399995"/>
    <n v="4.10362256576E-3"/>
    <n v="8.7759793150399994E-8"/>
    <n v="2.2275603948959998E-8"/>
    <n v="1.1562931405279998E-9"/>
    <n v="9.993756465599999E-3"/>
    <n v="1.3424441104959998E-4"/>
    <n v="4.9339577537599998E-3"/>
    <n v="3.9148952073439998E-2"/>
    <n v="51.573410407359759"/>
    <n v="-40.073193663999987"/>
    <n v="0.64916143796799997"/>
    <n v="19.017928412159996"/>
    <n v="8.0754402801599997E-6"/>
    <n v="2.2170011083692304E-3"/>
    <n v="7.9796526858461529E-11"/>
    <n v="7.3068606104615373E-4"/>
    <n v="7.8915818572307687E-6"/>
    <n v="1.6876883298153846E-10"/>
    <n v="4.2837699901846149E-11"/>
    <n v="2.2236406548615379E-12"/>
    <n v="1.9218762433846151E-5"/>
    <n v="2.5816232894153843E-7"/>
    <n v="9.4883802956923078E-6"/>
    <n v="7.5286446295076914E-5"/>
    <n v="9.917963539876877E-2"/>
    <n v="-7.7063833969230749E-2"/>
    <n v="1.2483873807076923E-3"/>
    <n v="3.6572939254153836E-2"/>
    <n v="1.5529692846461539E-8"/>
    <n v="4.8426333899844763E-2"/>
    <n v="2.3503154985730503E-5"/>
    <n v="2.229760559619085E-4"/>
    <n v="2.9768675543971031E-3"/>
    <n v="4.179877254479028E-2"/>
    <n v="7.000454020585363E-3"/>
    <n v="5.5370022612795202E-5"/>
    <n v="2.0225900534552583E-3"/>
    <n v="6.8755265503106407E-3"/>
    <n v="7.3999360216952309E-3"/>
    <n v="1.2086834202051277E-3"/>
    <n v="9.0857972227005021E-2"/>
    <n v="-0.99823625196448906"/>
    <n v="1.0772228028472196E-3"/>
    <n v="2.5562768607584913E-2"/>
    <n v="1.1150099142196055E-2"/>
  </r>
  <r>
    <x v="2"/>
    <x v="3"/>
    <x v="0"/>
    <s v="Oil, olive"/>
    <n v="0.12640000000000001"/>
    <s v="Raw"/>
    <s v="industrial composting"/>
    <n v="0.34825733572117368"/>
    <m/>
    <n v="8.5797892143076933"/>
    <n v="1.8865671641791046E-3"/>
    <n v="0.20558075200000003"/>
    <n v="1.2690652272000002E-8"/>
    <n v="3.4987737408E-2"/>
    <n v="1.8194869200000002E-3"/>
    <n v="4.4108406224000004E-8"/>
    <n v="3.0427705728000004E-8"/>
    <n v="3.1700898799999998E-10"/>
    <n v="5.7966083152000006E-3"/>
    <n v="8.468915529600002E-5"/>
    <n v="2.6120889904000005E-3"/>
    <n v="2.3491865968E-2"/>
    <n v="9.1531754832000001"/>
    <n v="78.472709760000001"/>
    <n v="2.8033316848000003"/>
    <n v="4.2235082384000009"/>
    <n v="2.0845941087999999E-6"/>
    <n v="0"/>
    <n v="0"/>
    <n v="0"/>
    <n v="0"/>
    <n v="0"/>
    <n v="0"/>
    <n v="0"/>
    <n v="0"/>
    <n v="0"/>
    <n v="0"/>
    <n v="0"/>
    <n v="0"/>
    <n v="0"/>
    <n v="0"/>
    <n v="0"/>
    <n v="0"/>
    <n v="7.2692640000000001E-3"/>
    <n v="5.2231387200000009E-11"/>
    <n v="1.1123200000000001E-4"/>
    <n v="1.6432000000000001E-5"/>
    <n v="1.4688438400000002E-9"/>
    <n v="4.7995470400000005E-11"/>
    <n v="3.42962384E-11"/>
    <n v="2.7934400000000005E-4"/>
    <n v="4.4892603200000004E-7"/>
    <n v="1.2306834880000002E-5"/>
    <n v="1.2324E-3"/>
    <n v="1.0586101120000002"/>
    <n v="6.8834911999999998E-2"/>
    <n v="1.4460160000000003E-3"/>
    <n v="4.5519168000000006E-2"/>
    <n v="1.4134680000000001E-8"/>
    <n v="2.7691972333036056E-2"/>
    <n v="5.1011084759277881E-7"/>
    <n v="5.3567460489344787E-5"/>
    <n v="2.7789819781519256E-3"/>
    <n v="4.5498583086016897E-2"/>
    <n v="6.3286147260726922E-3"/>
    <n v="4.0387501285070042E-4"/>
    <n v="2.6602917261412075E-3"/>
    <n v="2.0768509649384551E-4"/>
    <n v="1.0735541459662157E-2"/>
    <s v=""/>
    <n v="4.9693335896710297E-4"/>
    <n v="1.7489053373777232E-2"/>
    <n v="1.7824157898945685E-2"/>
    <n v="7.0493607597218004E-3"/>
    <n v="4.3844957517650635E-6"/>
    <n v="1.0844853566884924"/>
    <n v="0.12848797141726387"/>
    <n v="1.2129733281057562"/>
    <n v="2.4709225272550743E-4"/>
    <n v="0.21285001600000003"/>
    <n v="1.2742883659200003E-8"/>
    <n v="3.5098969408000003E-2"/>
    <n v="1.8359189200000002E-3"/>
    <n v="4.5577250064000002E-8"/>
    <n v="3.0475701198400006E-8"/>
    <n v="3.5130522640000001E-10"/>
    <n v="6.0759523152000006E-3"/>
    <n v="8.5138081328000023E-5"/>
    <n v="2.6243958252800004E-3"/>
    <n v="2.4724265968000002E-2"/>
    <n v="10.2117855952"/>
    <n v="78.541544672000001"/>
    <n v="2.8047777008000003"/>
    <n v="4.2690274064000011"/>
    <n v="2.0987287887999999E-6"/>
    <n v="4.0932695384615392E-4"/>
    <n v="2.4505545498461543E-11"/>
    <n v="6.7498018092307691E-5"/>
    <n v="3.5306133076923082E-6"/>
    <n v="8.7648557815384619E-11"/>
    <n v="5.8607117689230786E-11"/>
    <n v="6.7558697384615385E-13"/>
    <n v="1.1684523683076924E-5"/>
    <n v="1.6372707947692311E-7"/>
    <n v="5.0469150486153858E-6"/>
    <n v="4.7546665323076927E-5"/>
    <n v="1.9638049221538462E-2"/>
    <n v="0.15104143206153847"/>
    <n v="5.3938032707692317E-3"/>
    <n v="8.2096680892307719E-3"/>
    <n v="4.0360169015384609E-9"/>
    <n v="9.4823907794673243E-3"/>
    <n v="7.3125300055185715E-6"/>
    <n v="2.0629929033598548E-5"/>
    <n v="1.3931300692486782E-3"/>
    <n v="2.6808015974573669E-2"/>
    <n v="9.8299019725097102E-3"/>
    <n v="2.4896328598610487E-5"/>
    <n v="1.824275561205124E-3"/>
    <n v="4.533209473016755E-3"/>
    <n v="4.0490977146415454E-3"/>
    <n v="1.2103557707228276E-3"/>
    <n v="2.2491775832191387E-2"/>
    <n v="1.9146515701771907"/>
    <n v="4.7846813661299066E-3"/>
    <n v="5.8723458681630529E-3"/>
    <n v="2.9490014365806429E-3"/>
  </r>
  <r>
    <x v="3"/>
    <x v="4"/>
    <x v="0"/>
    <s v="Green peas"/>
    <n v="1.8664000000000003"/>
    <s v="Boiling (unspecified)"/>
    <s v="industrial composting"/>
    <n v="0.37405804072470744"/>
    <m/>
    <n v="1.8711583333333335"/>
    <n v="2.7856716417910453E-2"/>
    <n v="0.43670066394400003"/>
    <n v="2.3999795590133338E-8"/>
    <n v="5.8556895845066674E-2"/>
    <n v="1.1295764488800002E-3"/>
    <n v="1.7704048266666671E-8"/>
    <n v="5.4210366288800014E-9"/>
    <n v="1.0011769009600003E-9"/>
    <n v="1.6496652332000001E-3"/>
    <n v="2.0404830474400005E-4"/>
    <n v="6.6405485480000009E-3"/>
    <n v="5.8456717447200003E-3"/>
    <n v="14.555157105866668"/>
    <n v="100.97548753600002"/>
    <n v="0.11604131096800002"/>
    <n v="4.32378025552"/>
    <n v="1.819935723146667E-6"/>
    <n v="0.43003867979200006"/>
    <n v="1.4363006715400002E-8"/>
    <n v="2.2281979072E-2"/>
    <n v="8.9780743813600017E-4"/>
    <n v="4.1358667734720005E-9"/>
    <n v="1.5875916434560001E-9"/>
    <n v="9.2454561518400021E-10"/>
    <n v="7.4001369532000012E-4"/>
    <n v="3.9591574399360006E-5"/>
    <n v="2.1206839352000005E-4"/>
    <n v="1.6723228626000001E-3"/>
    <n v="0.9271701095360001"/>
    <n v="0.5371741832000001"/>
    <n v="9.746572233600001E-2"/>
    <n v="6.8218360860800011"/>
    <n v="5.8085297874720008E-7"/>
    <n v="0.10733666400000001"/>
    <n v="7.7123940720000011E-10"/>
    <n v="1.6424320000000003E-3"/>
    <n v="2.42632E-4"/>
    <n v="2.1688687840000002E-8"/>
    <n v="7.0869261040000004E-10"/>
    <n v="5.0641217840000005E-10"/>
    <n v="4.1247440000000005E-3"/>
    <n v="6.628762232000001E-6"/>
    <n v="1.8172054288000003E-4"/>
    <n v="1.8197400000000002E-2"/>
    <n v="15.631249312000003"/>
    <n v="1.016404112"/>
    <n v="2.1351616000000004E-2"/>
    <n v="0.67212796800000008"/>
    <n v="2.0871018000000004E-7"/>
    <n v="0.12672813638172115"/>
    <n v="1.5665762728204034E-6"/>
    <n v="1.2588159207838271E-4"/>
    <n v="3.436063091574884E-3"/>
    <n v="4.3453471896158752E-2"/>
    <n v="1.6025866071582135E-3"/>
    <n v="2.796082600533701E-3"/>
    <n v="2.8522714659843201E-3"/>
    <n v="6.1050315114784205E-4"/>
    <n v="2.8775164545529159E-2"/>
    <s v=""/>
    <n v="1.5140715547836967E-3"/>
    <n v="2.2830418120419631E-2"/>
    <n v="1.4925096017176689E-3"/>
    <n v="1.9514408101392749E-2"/>
    <n v="5.4515556383258128E-6"/>
    <n v="3.4923299133333341"/>
    <n v="0.22696342229658212"/>
    <n v="3.7192933356299163"/>
    <n v="4.3646811980111946E-4"/>
    <n v="0.974076007736"/>
    <n v="3.913404171273334E-8"/>
    <n v="8.2481306917066677E-2"/>
    <n v="2.2700158870160004E-3"/>
    <n v="4.3528602880138678E-8"/>
    <n v="7.7173208827360014E-9"/>
    <n v="2.4321346945440009E-9"/>
    <n v="6.5144229285200011E-3"/>
    <n v="2.5026864137536005E-4"/>
    <n v="7.0343374844000009E-3"/>
    <n v="2.5715394607320002E-2"/>
    <n v="31.113576527402671"/>
    <n v="102.52906583120001"/>
    <n v="0.23485864930400002"/>
    <n v="11.8177443096"/>
    <n v="2.6094988818938669E-6"/>
    <n v="1.8732230917999999E-3"/>
    <n v="7.5257772524487193E-11"/>
    <n v="1.5861789791743591E-4"/>
    <n v="4.3654151673384619E-6"/>
    <n v="8.3708851692574381E-11"/>
    <n v="1.4841001697569233E-11"/>
    <n v="4.6771821048923093E-12"/>
    <n v="1.2527736401000002E-5"/>
    <n v="4.8128584879876929E-7"/>
    <n v="1.3527572085384617E-5"/>
    <n v="4.9452681937153847E-5"/>
    <n v="5.9833801014235903E-2"/>
    <n v="0.1971712804446154"/>
    <n v="4.5165124866153848E-4"/>
    <n v="2.2726431364615385E-2"/>
    <n v="5.0182670805651291E-9"/>
    <n v="3.8471196200293704E-2"/>
    <n v="2.0705558582035636E-5"/>
    <n v="4.4665370985772776E-5"/>
    <n v="1.5052040171450551E-3"/>
    <n v="1.6754580322853801E-2"/>
    <n v="2.1865497283211602E-3"/>
    <n v="1.490404129068128E-4"/>
    <n v="1.1332514910468816E-3"/>
    <n v="1.224289577650136E-2"/>
    <n v="9.9715515262045456E-3"/>
    <n v="6.7481523347744966E-4"/>
    <n v="4.6907360698602359E-2"/>
    <n v="2.3138940299764741"/>
    <n v="3.5190329568485413E-4"/>
    <n v="1.4698204353952974E-2"/>
    <n v="3.2571829820368077E-3"/>
  </r>
  <r>
    <x v="3"/>
    <x v="4"/>
    <x v="0"/>
    <s v="Tomato puree"/>
    <n v="0.34995000000000004"/>
    <s v="Cooking (unspecified)"/>
    <s v="industrial composting"/>
    <n v="0.37405804072470744"/>
    <m/>
    <s v=""/>
    <n v="5.2231343283582095E-3"/>
    <n v="0.32065026127500001"/>
    <n v="1.2575894575833333E-8"/>
    <n v="0.37084381529833338"/>
    <n v="1.2459919201666667E-3"/>
    <n v="2.0523851657833336E-8"/>
    <n v="6.0870034705000002E-9"/>
    <n v="1.3035026642833335E-9"/>
    <n v="1.4007510085666669E-3"/>
    <n v="7.4132043195000014E-5"/>
    <n v="5.4432859988333339E-4"/>
    <n v="4.2016291815000001E-3"/>
    <n v="2.1618624739333332"/>
    <n v="3.2045188628500005"/>
    <n v="0.14803824032500001"/>
    <n v="11.360320309666667"/>
    <n v="1.8405656411500002E-6"/>
    <n v="9.2564012347000027E-2"/>
    <n v="4.5673526819875007E-9"/>
    <n v="5.8243205020000006E-3"/>
    <n v="1.9495609165050002E-4"/>
    <n v="1.1800445674520003E-9"/>
    <n v="4.0910050172100005E-10"/>
    <n v="2.0513545358150007E-10"/>
    <n v="2.3582636487250004E-4"/>
    <n v="8.7551423500100008E-6"/>
    <n v="5.2097394785000012E-5"/>
    <n v="4.9201870573750001E-4"/>
    <n v="0.20656964550100004"/>
    <n v="0.23230771677500006"/>
    <n v="1.9058736601000003E-2"/>
    <n v="1.4635462154300001"/>
    <n v="1.7868090494270003E-7"/>
    <n v="2.0125624500000001E-2"/>
    <n v="1.4460738885000001E-10"/>
    <n v="3.0795600000000007E-4"/>
    <n v="4.5493500000000001E-5"/>
    <n v="4.0666289700000006E-9"/>
    <n v="1.3287986445000001E-10"/>
    <n v="9.4952283450000004E-11"/>
    <n v="7.7338950000000015E-4"/>
    <n v="1.2428929185000001E-6"/>
    <n v="3.4072601790000002E-5"/>
    <n v="3.4120125000000005E-3"/>
    <n v="2.9308592460000007"/>
    <n v="0.190575771"/>
    <n v="4.0034280000000007E-3"/>
    <n v="0.126023994"/>
    <n v="3.9133158750000004E-8"/>
    <n v="5.6377897897809344E-2"/>
    <n v="6.9205074947907482E-7"/>
    <n v="5.7533461077461984E-4"/>
    <n v="2.2499872559278425E-3"/>
    <n v="2.5726044904453755E-2"/>
    <n v="1.376581442853117E-3"/>
    <n v="1.8435538251880908E-3"/>
    <n v="1.0551786125190441E-3"/>
    <n v="2.0522618305684714E-4"/>
    <n v="2.5791626999768875E-3"/>
    <s v=""/>
    <n v="2.5787798165371426E-4"/>
    <n v="8.0772327031736972E-4"/>
    <n v="1.0873306048834828E-3"/>
    <n v="2.1383898808228885E-2"/>
    <n v="4.3002016837832999E-6"/>
    <s v=""/>
    <n v="0.11295162765009939"/>
    <n v="0.11295162765009939"/>
    <n v="2.1721466855788345E-4"/>
    <n v="0.43333989812200002"/>
    <n v="1.7287854646670833E-8"/>
    <n v="0.37697609180033337"/>
    <n v="1.4864415118171666E-3"/>
    <n v="2.5770525195285336E-8"/>
    <n v="6.6289838366710002E-9"/>
    <n v="1.6035904013148335E-9"/>
    <n v="2.4099668734391668E-3"/>
    <n v="8.4130078463510018E-5"/>
    <n v="6.3049859645833341E-4"/>
    <n v="8.1056603872374997E-3"/>
    <n v="5.2992913654343337"/>
    <n v="3.6274023506250002"/>
    <n v="0.17110040492600001"/>
    <n v="12.949890519096668"/>
    <n v="2.0583797048427001E-6"/>
    <n v="8.333459579269231E-4"/>
    <n v="3.3245874320520834E-11"/>
    <n v="7.2495402269294874E-4"/>
    <n v="2.8585413688791664E-6"/>
    <n v="4.9558702298625644E-11"/>
    <n v="1.2748045839751923E-11"/>
    <n v="3.0838276948362185E-12"/>
    <n v="4.6345516796907056E-6"/>
    <n v="1.6178861242982696E-7"/>
    <n v="1.2124973008814104E-6"/>
    <n v="1.5587808436995192E-5"/>
    <n v="1.0190944933527565E-2"/>
    <n v="6.9757737512019238E-3"/>
    <n v="3.290392402423077E-4"/>
    <n v="2.4903635613647439E-2"/>
    <n v="3.9584225093128845E-9"/>
    <n v="1.7848331735638413E-2"/>
    <n v="9.2126420795486558E-6"/>
    <n v="2.0661139101925429E-4"/>
    <n v="1.0360659286395965E-3"/>
    <n v="1.2991330681878983E-2"/>
    <n v="1.967732533499726E-3"/>
    <n v="1.0880628257529597E-4"/>
    <n v="5.5497894221142859E-4"/>
    <n v="4.1462435780892214E-3"/>
    <n v="8.7772580251648815E-4"/>
    <n v="2.8123139317346092E-4"/>
    <n v="7.6196505157519207E-3"/>
    <n v="7.9666053239880505E-2"/>
    <n v="2.6785834780767209E-4"/>
    <n v="1.6599119968879601E-2"/>
    <n v="2.672494042625726E-3"/>
  </r>
  <r>
    <x v="3"/>
    <x v="3"/>
    <x v="0"/>
    <s v="Oil, olive"/>
    <n v="0.11665000000000002"/>
    <s v="Cooking (unspecified)"/>
    <s v="industrial composting"/>
    <n v="0.37405804072470744"/>
    <m/>
    <n v="8.5797892143076933"/>
    <n v="1.7410447761194033E-3"/>
    <n v="0.18972305950000004"/>
    <n v="1.1711745154500001E-8"/>
    <n v="3.2288920637999999E-2"/>
    <n v="1.6791388387500002E-3"/>
    <n v="4.0706056851500006E-8"/>
    <n v="2.8080631908000006E-8"/>
    <n v="2.9255615862500003E-10"/>
    <n v="5.349480695950001E-3"/>
    <n v="7.8156566181000021E-5"/>
    <n v="2.4106026956500002E-3"/>
    <n v="2.1679795610500003E-2"/>
    <n v="8.4471354439500015"/>
    <n v="72.419632860000007"/>
    <n v="2.5870936790500001"/>
    <n v="3.8977233861500009"/>
    <n v="1.9237966993000001E-6"/>
    <n v="3.0854670782333341E-2"/>
    <n v="1.5224508939958338E-9"/>
    <n v="1.9414401673333336E-3"/>
    <n v="6.4985363883500008E-5"/>
    <n v="3.9334818915066676E-10"/>
    <n v="1.3636683390700002E-10"/>
    <n v="6.8378484527166694E-11"/>
    <n v="7.8608788290833356E-5"/>
    <n v="2.9183807833366674E-6"/>
    <n v="1.7365798261666672E-5"/>
    <n v="1.6400623524583335E-4"/>
    <n v="6.8856548500333348E-2"/>
    <n v="7.7435905591666687E-2"/>
    <n v="6.3529122003333346E-3"/>
    <n v="0.48784873847666671"/>
    <n v="5.9560301647566686E-8"/>
    <n v="6.7085415000000008E-3"/>
    <n v="4.8202462950000007E-11"/>
    <n v="1.0265200000000002E-4"/>
    <n v="1.51645E-5"/>
    <n v="1.3555429900000001E-9"/>
    <n v="4.4293288150000003E-11"/>
    <n v="3.1650761150000003E-11"/>
    <n v="2.5779650000000003E-4"/>
    <n v="4.1429763950000006E-7"/>
    <n v="1.1357533930000002E-5"/>
    <n v="1.1373375000000002E-3"/>
    <n v="0.97695308200000019"/>
    <n v="6.3525257000000002E-2"/>
    <n v="1.3344760000000002E-3"/>
    <n v="4.2007998000000005E-2"/>
    <n v="1.3044386250000002E-8"/>
    <n v="2.9570141774738174E-2"/>
    <n v="5.3170818661967308E-7"/>
    <n v="5.2398470324050995E-5"/>
    <n v="2.6629888421133424E-3"/>
    <n v="4.2381670190120332E-2"/>
    <n v="5.8687682936282883E-3"/>
    <n v="4.5133241208032031E-4"/>
    <n v="2.489505291510874E-3"/>
    <n v="1.9878415586507283E-4"/>
    <n v="9.9784816959664381E-3"/>
    <s v=""/>
    <n v="4.6195261723416841E-4"/>
    <n v="1.6157259282252062E-2"/>
    <n v="1.6489644595603075E-2"/>
    <n v="7.3111757329496494E-3"/>
    <n v="4.1707215566383295E-6"/>
    <n v="1.0008324118489926"/>
    <n v="0.12410032408816267"/>
    <n v="1.1249327359371553"/>
    <n v="2.3865446940031282E-4"/>
    <n v="0.22728627178233338"/>
    <n v="1.3282398511445835E-8"/>
    <n v="3.4333012805333331E-2"/>
    <n v="1.7592887026335001E-3"/>
    <n v="4.2454948030650677E-8"/>
    <n v="2.8261292030057005E-8"/>
    <n v="3.9258540430216675E-10"/>
    <n v="5.6858859842408346E-3"/>
    <n v="8.1489244603836689E-5"/>
    <n v="2.4393260278416668E-3"/>
    <n v="2.2981139345745839E-2"/>
    <n v="9.4929450744503345"/>
    <n v="72.560594022591673"/>
    <n v="2.5947810672503331"/>
    <n v="4.4275801226266678"/>
    <n v="1.9964013871975667E-6"/>
    <n v="4.3708898419679494E-4"/>
    <n v="2.5543074060472758E-11"/>
    <n v="6.6025024625641023E-5"/>
    <n v="3.3832475050644231E-6"/>
    <n v="8.1644130828174375E-11"/>
    <n v="5.4348638519340392E-11"/>
    <n v="7.5497193135032066E-13"/>
    <n v="1.0934396123540066E-5"/>
    <n v="1.5671008577660901E-7"/>
    <n v="4.6910115920032054E-6"/>
    <n v="4.4194498741818919E-5"/>
    <n v="1.8255663604712181E-2"/>
    <n v="0.13953960388959938"/>
    <n v="4.9899635908660254E-3"/>
    <n v="8.5145771588974375E-3"/>
    <n v="3.839233436918398E-9"/>
    <n v="9.4635876496999023E-3"/>
    <n v="7.0992390997164495E-6"/>
    <n v="1.8791478646039806E-5"/>
    <n v="1.2434484848018188E-3"/>
    <n v="2.3273284839093487E-2"/>
    <n v="8.4872794815243867E-3"/>
    <n v="2.6266869524012402E-5"/>
    <n v="1.5920039034867542E-3"/>
    <n v="4.0406783835058874E-3"/>
    <n v="3.5044660129604915E-3"/>
    <n v="1.0490572157124227E-3"/>
    <n v="1.9532004172156624E-2"/>
    <n v="1.6468820729958069"/>
    <n v="4.1211905602778522E-3"/>
    <n v="5.6761268165207079E-3"/>
    <n v="2.6125129097212519E-3"/>
  </r>
  <r>
    <x v="4"/>
    <x v="4"/>
    <x v="0"/>
    <s v="Tomatoes"/>
    <n v="2.3179499999999997"/>
    <s v="Raw"/>
    <s v="industrial composting"/>
    <n v="0.4003229594832648"/>
    <m/>
    <n v="1.3142372272727274"/>
    <n v="3.4087499999999993E-2"/>
    <n v="1.4510471307749997"/>
    <n v="5.8321172708549994E-8"/>
    <n v="0.21869446350284996"/>
    <n v="4.7828418043500001E-3"/>
    <n v="7.8694105802399989E-8"/>
    <n v="4.0776145568549992E-8"/>
    <n v="1.1528102728979998E-9"/>
    <n v="6.3125926094249989E-3"/>
    <n v="1.7036393576624998E-4"/>
    <n v="3.3228789106949995E-3"/>
    <n v="2.3614766968949995E-2"/>
    <n v="10.355975680679999"/>
    <n v="11.997941226795"/>
    <n v="0.87932793886649985"/>
    <n v="20.732035007339999"/>
    <n v="8.2314648666449996E-6"/>
    <n v="0"/>
    <n v="0"/>
    <n v="0"/>
    <n v="0"/>
    <n v="0"/>
    <n v="0"/>
    <n v="0"/>
    <n v="0"/>
    <n v="0"/>
    <n v="0"/>
    <n v="0"/>
    <n v="0"/>
    <n v="0"/>
    <n v="0"/>
    <n v="0"/>
    <n v="0"/>
    <n v="0.13330530449999997"/>
    <n v="9.5783025285E-10"/>
    <n v="2.039796E-3"/>
    <n v="3.0133349999999994E-4"/>
    <n v="2.6935969769999996E-8"/>
    <n v="8.8015111244999988E-10"/>
    <n v="6.2893169144999995E-10"/>
    <n v="5.1226694999999996E-3"/>
    <n v="8.2325007584999993E-6"/>
    <n v="2.2568534738999998E-4"/>
    <n v="2.2600012499999999E-2"/>
    <n v="19.413016685999999"/>
    <n v="1.2623092109999998"/>
    <n v="2.6517348E-2"/>
    <n v="0.8347401539999999"/>
    <n v="2.5920475874999997E-7"/>
    <n v="0.20612563075124965"/>
    <n v="2.3729999624741915E-6"/>
    <n v="3.3688093764566908E-4"/>
    <n v="7.6957818728474832E-3"/>
    <n v="0.10544775656856059"/>
    <n v="8.6503884157674484E-3"/>
    <n v="2.0483642276597812E-3"/>
    <n v="5.006809072522816E-3"/>
    <n v="4.3566659683345465E-4"/>
    <n v="1.451601101784343E-2"/>
    <s v=""/>
    <n v="1.4486404196337429E-3"/>
    <n v="2.9526950179644879E-3"/>
    <n v="5.7565807873183605E-3"/>
    <n v="3.5612790470300353E-2"/>
    <n v="1.7738025561402182E-5"/>
    <n v="3.0463361809568181"/>
    <n v="0.38153809616382767"/>
    <n v="3.4278742771206456"/>
    <n v="7.3372710800736086E-4"/>
    <n v="1.5843524352749996"/>
    <n v="5.9279002961399996E-8"/>
    <n v="0.22073425950284997"/>
    <n v="5.0841753043499999E-3"/>
    <n v="1.0563007557239999E-7"/>
    <n v="4.1656296680999992E-8"/>
    <n v="1.7817419643479998E-9"/>
    <n v="1.1435262109424998E-2"/>
    <n v="1.7859643652474999E-4"/>
    <n v="3.5485642580849993E-3"/>
    <n v="4.6214779468949994E-2"/>
    <n v="29.768992366679996"/>
    <n v="13.260250437794999"/>
    <n v="0.9058452868664999"/>
    <n v="21.566775161339997"/>
    <n v="8.4906696253949995E-6"/>
    <n v="3.0468316062980763E-3"/>
    <n v="1.1399808261807691E-10"/>
    <n v="4.2448896058240381E-4"/>
    <n v="9.777260200673077E-6"/>
    <n v="2.0313476071615383E-10"/>
    <n v="8.0108262848076901E-11"/>
    <n v="3.4264268545153841E-12"/>
    <n v="2.1990888671971149E-5"/>
    <n v="3.4345468562451921E-7"/>
    <n v="6.8241620347788451E-6"/>
    <n v="8.8874575901826908E-5"/>
    <n v="5.7248062243615373E-2"/>
    <n v="2.5500481611144231E-2"/>
    <n v="1.7420101670509614E-3"/>
    <n v="4.1474567617961533E-2"/>
    <n v="1.6328210818067305E-8"/>
    <n v="5.9631632136809373E-2"/>
    <n v="2.9384864002195047E-5"/>
    <n v="1.1247278451953048E-4"/>
    <n v="3.2559105864272283E-3"/>
    <n v="4.6766815569643898E-2"/>
    <n v="1.1552447869886639E-2"/>
    <n v="9.2478273490205991E-5"/>
    <n v="2.2519383300730932E-3"/>
    <n v="8.0717099449952277E-3"/>
    <n v="4.5952917462100222E-3"/>
    <n v="1.4376929618236279E-3"/>
    <n v="3.7250251740167793E-2"/>
    <n v="0.2653089655381945"/>
    <n v="1.3211517625979765E-3"/>
    <n v="2.5385589688490355E-2"/>
    <n v="1.0233790996156232E-2"/>
  </r>
  <r>
    <x v="4"/>
    <x v="4"/>
    <x v="0"/>
    <s v="Olives"/>
    <n v="0.40904999999999997"/>
    <s v="Raw"/>
    <s v="industrial composting"/>
    <n v="0.40032295948326485"/>
    <m/>
    <n v="1.9204833333333333"/>
    <n v="6.015441176470588E-3"/>
    <n v="0.47809363130999993"/>
    <n v="3.6489728616749998E-8"/>
    <n v="0.125881284249"/>
    <n v="2.3907745759049999E-3"/>
    <n v="3.3531186545999996E-8"/>
    <n v="9.9907607330999992E-9"/>
    <n v="2.0716333568549996E-10"/>
    <n v="3.2895266371650001E-3"/>
    <n v="5.2884822807000001E-5"/>
    <n v="1.1409074932949999E-3"/>
    <n v="9.7889330087999986E-3"/>
    <n v="6.3969447460949995"/>
    <n v="20.012899691699999"/>
    <n v="0.82050255517499993"/>
    <n v="8.4103248833999995"/>
    <n v="2.0704623285149999E-6"/>
    <n v="0"/>
    <n v="0"/>
    <n v="0"/>
    <n v="0"/>
    <n v="0"/>
    <n v="0"/>
    <n v="0"/>
    <n v="0"/>
    <n v="0"/>
    <n v="0"/>
    <n v="0"/>
    <n v="0"/>
    <n v="0"/>
    <n v="0"/>
    <n v="0"/>
    <n v="0"/>
    <n v="2.3524465499999998E-2"/>
    <n v="1.6902886815E-10"/>
    <n v="3.59964E-4"/>
    <n v="5.3176499999999988E-5"/>
    <n v="4.7534064299999996E-9"/>
    <n v="1.5532078454999999E-10"/>
    <n v="1.1098794554999998E-10"/>
    <n v="9.0400050000000003E-4"/>
    <n v="1.4527942514999998E-6"/>
    <n v="3.9826826009999997E-5"/>
    <n v="3.9882375000000001E-3"/>
    <n v="3.425826474"/>
    <n v="0.22276044899999997"/>
    <n v="4.6795320000000001E-3"/>
    <n v="0.14730708599999998"/>
    <n v="4.5742016249999993E-8"/>
    <n v="6.5260950972222231E-2"/>
    <n v="1.467488078243543E-6"/>
    <n v="1.9266728316423258E-4"/>
    <n v="3.6993441929478034E-3"/>
    <n v="3.8218513227254607E-2"/>
    <n v="2.1069454804834766E-3"/>
    <n v="3.6575986675231066E-4"/>
    <n v="1.836091688613171E-3"/>
    <n v="1.3255071133871999E-4"/>
    <n v="4.8299963426410341E-3"/>
    <s v=""/>
    <n v="4.7800285770410321E-4"/>
    <n v="4.5059279357474212E-3"/>
    <n v="5.2439720313640489E-3"/>
    <n v="1.4131048892024075E-2"/>
    <n v="4.4210042807837579E-6"/>
    <n v="0.78557370749999988"/>
    <n v="0.13617766363197523"/>
    <n v="0.92175137113197514"/>
    <n v="2.6188012236918313E-4"/>
    <n v="0.50161809680999991"/>
    <n v="3.6658757484899995E-8"/>
    <n v="0.12624124824899999"/>
    <n v="2.4439510759049999E-3"/>
    <n v="3.8284592975999997E-8"/>
    <n v="1.0146081517649999E-8"/>
    <n v="3.1815128123549991E-10"/>
    <n v="4.1935271371650006E-3"/>
    <n v="5.4337617058499998E-5"/>
    <n v="1.1807343193049999E-3"/>
    <n v="1.3777170508799999E-2"/>
    <n v="9.8227712200949995"/>
    <n v="20.235660140699999"/>
    <n v="0.82518208717499997"/>
    <n v="8.5576319693999992"/>
    <n v="2.1162043447649998E-6"/>
    <n v="9.6465018617307679E-4"/>
    <n v="7.0497610547884609E-11"/>
    <n v="2.4277163124807689E-4"/>
    <n v="4.6999059152019226E-6"/>
    <n v="7.3624217261538455E-11"/>
    <n v="1.9511695226249997E-11"/>
    <n v="6.11829386991346E-13"/>
    <n v="8.064475263778847E-6"/>
    <n v="1.0449541742019231E-7"/>
    <n v="2.2706429217403844E-6"/>
    <n v="2.6494558670769227E-5"/>
    <n v="1.8889944654028844E-2"/>
    <n v="3.8914731039807693E-2"/>
    <n v="1.5868886291826923E-3"/>
    <n v="1.6456984556538459E-2"/>
    <n v="4.0696237399326919E-9"/>
    <n v="1.9323876449416501E-2"/>
    <n v="1.8298971701950331E-5"/>
    <n v="6.4572725142148955E-5"/>
    <n v="1.601611776774689E-3"/>
    <n v="1.8520242195816022E-2"/>
    <n v="2.8237373995704247E-3"/>
    <n v="1.6565031086373548E-5"/>
    <n v="9.8319507412474288E-4"/>
    <n v="2.485122410437171E-3"/>
    <n v="1.557490874058083E-3"/>
    <n v="5.0115855667384193E-4"/>
    <n v="1.5963312208353533E-2"/>
    <n v="0.42654920163537829"/>
    <n v="1.2208453830087533E-3"/>
    <n v="1.0205829648296385E-2"/>
    <n v="2.5645452342497703E-3"/>
  </r>
  <r>
    <x v="1"/>
    <x v="4"/>
    <x v="0"/>
    <s v="Carrots"/>
    <n v="0.37714999999999999"/>
    <s v="Raw"/>
    <s v="industrial composting"/>
    <n v="0.2487468671679198"/>
    <m/>
    <n v="0.76647723809523804"/>
    <n v="5.8023076923076917E-3"/>
    <n v="0.14943747317299999"/>
    <n v="7.3214081575499993E-9"/>
    <n v="2.3425726734949998E-2"/>
    <n v="5.5331435124000004E-4"/>
    <n v="9.5624236516499624E-9"/>
    <n v="3.7647457337950001E-9"/>
    <n v="9.7697245262999997E-11"/>
    <n v="7.7090410418000001E-4"/>
    <n v="2.1628749547649998E-5"/>
    <n v="5.1940969768999993E-4"/>
    <n v="2.3516870312549998E-3"/>
    <n v="6.8814509531849994"/>
    <n v="3.597461756455"/>
    <n v="0.1365410665275"/>
    <n v="2.084066520495"/>
    <n v="8.5126330381999997E-7"/>
    <n v="0"/>
    <n v="0"/>
    <n v="0"/>
    <n v="0"/>
    <n v="0"/>
    <n v="0"/>
    <n v="0"/>
    <n v="0"/>
    <n v="0"/>
    <n v="0"/>
    <n v="0"/>
    <n v="0"/>
    <n v="0"/>
    <n v="0"/>
    <n v="0"/>
    <n v="0"/>
    <n v="2.16898965E-2"/>
    <n v="1.5584705445000001E-10"/>
    <n v="3.3189199999999997E-4"/>
    <n v="4.9029499999999995E-5"/>
    <n v="4.3827092899999996E-9"/>
    <n v="1.4320800364999998E-10"/>
    <n v="1.0233248665E-10"/>
    <n v="8.3350150000000001E-4"/>
    <n v="1.3394972545E-6"/>
    <n v="3.6720908030000001E-5"/>
    <n v="3.6772124999999998E-3"/>
    <n v="3.1586614220000002"/>
    <n v="0.20538834699999997"/>
    <n v="4.3145960000000004E-3"/>
    <n v="0.135819258"/>
    <n v="4.2174798749999997E-8"/>
    <n v="2.2263819733092941E-2"/>
    <n v="2.9932228025224702E-7"/>
    <n v="3.6258480644029498E-5"/>
    <n v="9.1175197826633006E-4"/>
    <n v="1.3921063445035931E-2"/>
    <n v="8.1152959896140756E-4"/>
    <n v="2.2996244996053674E-4"/>
    <n v="7.0247209536142383E-4"/>
    <n v="5.6028541858039035E-5"/>
    <n v="2.2749476725970256E-3"/>
    <s v=""/>
    <n v="4.885792715186892E-4"/>
    <n v="8.4679068522965919E-4"/>
    <n v="8.9512747093456458E-4"/>
    <n v="3.6656536040333091E-3"/>
    <n v="1.8664991808793947E-6"/>
    <n v="0.28907689034761902"/>
    <n v="4.4831203176357991E-2"/>
    <n v="0.33390809352397699"/>
    <n v="8.6213852262226906E-5"/>
    <n v="0.17112736967299999"/>
    <n v="7.4772552119999985E-9"/>
    <n v="2.3757618734949998E-2"/>
    <n v="6.0234385124000001E-4"/>
    <n v="1.3945132941649961E-8"/>
    <n v="3.907953737445E-9"/>
    <n v="2.0002973191299999E-10"/>
    <n v="1.60440560418E-3"/>
    <n v="2.2968246802149997E-5"/>
    <n v="5.5613060571999993E-4"/>
    <n v="6.0288995312549991E-3"/>
    <n v="10.040112375185"/>
    <n v="3.802850103455"/>
    <n v="0.14085566252750001"/>
    <n v="2.2198857784950001"/>
    <n v="8.9343810256999995E-7"/>
    <n v="3.2909109552499996E-4"/>
    <n v="1.4379336946153843E-11"/>
    <n v="4.5687728336442303E-5"/>
    <n v="1.1583535600769232E-6"/>
    <n v="2.6817563349326848E-11"/>
    <n v="7.5152956489326919E-12"/>
    <n v="3.8467256137115381E-13"/>
    <n v="3.0853953926538463E-6"/>
    <n v="4.4169705388749993E-8"/>
    <n v="1.0694819340769229E-6"/>
    <n v="1.1594037560105767E-5"/>
    <n v="1.9307908413817309E-2"/>
    <n v="7.313173275875E-3"/>
    <n v="2.7087627409134616E-4"/>
    <n v="4.2690111124903847E-3"/>
    <n v="1.71815019725E-9"/>
    <n v="9.8770118154457489E-3"/>
    <n v="5.9291500931703782E-6"/>
    <n v="1.9384958831280547E-5"/>
    <n v="6.0431324249651515E-4"/>
    <n v="8.9605425782734553E-3"/>
    <n v="1.7179472027540857E-3"/>
    <n v="1.304926845259605E-5"/>
    <n v="4.2391044722947567E-4"/>
    <n v="1.6428217654174181E-3"/>
    <n v="1.1452017494974901E-3"/>
    <n v="2.3138878125835262E-4"/>
    <n v="2.535594176907081E-2"/>
    <n v="0.12459527767298939"/>
    <n v="3.2878104636848164E-4"/>
    <n v="4.1072330752249904E-3"/>
    <n v="1.7027668781318661E-3"/>
  </r>
  <r>
    <x v="1"/>
    <x v="3"/>
    <x v="0"/>
    <s v="Oil, olive"/>
    <n v="1.9850000000000003E-2"/>
    <s v="Raw"/>
    <s v="industrial composting"/>
    <n v="0.2487468671679198"/>
    <m/>
    <n v="8.5797892143076933"/>
    <n v="3.0538461538461541E-4"/>
    <n v="3.2284635500000006E-2"/>
    <n v="1.9929544905000003E-9"/>
    <n v="5.4945141420000001E-3"/>
    <n v="2.8573429875000005E-4"/>
    <n v="6.9268343635000011E-9"/>
    <n v="4.7784015720000013E-9"/>
    <n v="4.9783452625000007E-11"/>
    <n v="9.103059735500002E-4"/>
    <n v="1.3299681429000003E-5"/>
    <n v="4.1020543085000007E-4"/>
    <n v="3.6891893945000002E-3"/>
    <n v="1.43742510555"/>
    <n v="12.323443740000002"/>
    <n v="0.44023840145000004"/>
    <n v="0.66326454535000012"/>
    <n v="3.2736703370000003E-7"/>
    <n v="0"/>
    <n v="0"/>
    <n v="0"/>
    <n v="0"/>
    <n v="0"/>
    <n v="0"/>
    <n v="0"/>
    <n v="0"/>
    <n v="0"/>
    <n v="0"/>
    <n v="0"/>
    <n v="0"/>
    <n v="0"/>
    <n v="0"/>
    <n v="0"/>
    <n v="0"/>
    <n v="1.1415735000000001E-3"/>
    <n v="8.2024765500000012E-12"/>
    <n v="1.7468000000000003E-5"/>
    <n v="2.5805000000000001E-6"/>
    <n v="2.3066891000000005E-10"/>
    <n v="7.5372633500000009E-12"/>
    <n v="5.3859203500000007E-12"/>
    <n v="4.3868500000000009E-5"/>
    <n v="7.0499855500000008E-8"/>
    <n v="1.9326793700000001E-6"/>
    <n v="1.9353750000000004E-4"/>
    <n v="0.16624533800000005"/>
    <n v="1.0809913000000001E-2"/>
    <n v="2.2708400000000004E-4"/>
    <n v="7.1483820000000009E-3"/>
    <n v="2.2197262500000002E-9"/>
    <n v="4.3487788829965641E-3"/>
    <n v="8.0108388644910262E-8"/>
    <n v="8.4122950214675151E-6"/>
    <n v="4.364144957778143E-4"/>
    <n v="7.1451493216569267E-3"/>
    <n v="9.9385286639670062E-4"/>
    <n v="6.3424992128848133E-5"/>
    <n v="4.1777524338530833E-4"/>
    <n v="3.2615104156667983E-5"/>
    <n v="1.6859216611890332E-3"/>
    <s v=""/>
    <n v="7.8038980818805339E-5"/>
    <n v="2.746500866055998E-3"/>
    <n v="2.7991260624531003E-3"/>
    <n v="1.1070396446240327E-3"/>
    <n v="6.8854620785234592E-7"/>
    <n v="0.17030881590400773"/>
    <n v="2.0177897410068729E-2"/>
    <n v="0.19048671331407646"/>
    <n v="3.8803648865516785E-5"/>
    <n v="3.3426209000000005E-2"/>
    <n v="2.0011569670500002E-9"/>
    <n v="5.5119821419999998E-3"/>
    <n v="2.8831479875000008E-4"/>
    <n v="7.157503273500001E-9"/>
    <n v="4.7859388353500012E-9"/>
    <n v="5.5169372975000006E-11"/>
    <n v="9.5417447355000023E-4"/>
    <n v="1.3370181284500002E-5"/>
    <n v="4.1213811022000005E-4"/>
    <n v="3.8827268945000001E-3"/>
    <n v="1.60367044355"/>
    <n v="12.334253653000001"/>
    <n v="0.44046548545000003"/>
    <n v="0.67041292735000013"/>
    <n v="3.2958675995000004E-7"/>
    <n v="6.4281171153846158E-5"/>
    <n v="3.8483787827884623E-12"/>
    <n v="1.0599965657692308E-5"/>
    <n v="5.5445153605769248E-7"/>
    <n v="1.3764429372115387E-11"/>
    <n v="9.2037285295192326E-12"/>
    <n v="1.0609494802884617E-13"/>
    <n v="1.8349509106730774E-6"/>
    <n v="2.5711887085576929E-8"/>
    <n v="7.9257328888461551E-7"/>
    <n v="7.4667824894230774E-6"/>
    <n v="3.0839816222115383E-3"/>
    <n v="2.3719718563461542E-2"/>
    <n v="8.4704901048076925E-4"/>
    <n v="1.289255629519231E-3"/>
    <n v="6.3382069221153857E-10"/>
    <n v="2.0775991853458501E-3"/>
    <n v="1.6071118405864702E-6"/>
    <n v="4.5343658854197819E-6"/>
    <n v="3.0602612955759809E-4"/>
    <n v="5.8748363531684585E-3"/>
    <n v="2.160912297572321E-3"/>
    <n v="5.4170410281066628E-6"/>
    <n v="3.9920263651612391E-4"/>
    <n v="9.9616929969418904E-4"/>
    <n v="8.8983814373761404E-4"/>
    <n v="2.6475056780590712E-4"/>
    <n v="4.8904445805236594E-3"/>
    <n v="0.4209281239193417"/>
    <n v="1.0519299573392143E-3"/>
    <n v="1.2897437682354244E-3"/>
    <n v="6.4794573110750595E-4"/>
  </r>
  <r>
    <x v="6"/>
    <x v="4"/>
    <x v="0"/>
    <s v="Broccoli"/>
    <n v="2.5735500000000004"/>
    <s v="Boiling (unspecified)"/>
    <s v="industrial composting"/>
    <n v="0.55512295081967222"/>
    <m/>
    <n v="1.2629395429292931"/>
    <n v="3.9593076923076932E-2"/>
    <n v="2.7196275003100001"/>
    <n v="6.5737302855000019E-8"/>
    <n v="0.30924957773500006"/>
    <n v="1.1063549904750003E-2"/>
    <n v="1.2984628631100002E-7"/>
    <n v="6.1622934156000011E-8"/>
    <n v="1.1694492002900001E-9"/>
    <n v="1.3892119551100004E-2"/>
    <n v="3.5568877277500008E-4"/>
    <n v="1.7724111767250004E-2"/>
    <n v="5.2153365344500019E-2"/>
    <n v="24.154191066950002"/>
    <n v="30.119934176500003"/>
    <n v="2.8850153185000003"/>
    <n v="31.245253228000003"/>
    <n v="1.3065886756650003E-5"/>
    <n v="0.59297366286900011"/>
    <n v="1.9804927096237502E-8"/>
    <n v="3.0724275204E-2"/>
    <n v="1.2379727456145002E-3"/>
    <n v="5.7028825197540007E-9"/>
    <n v="2.1891054832920004E-9"/>
    <n v="1.2748416030630002E-9"/>
    <n v="1.0203934020525001E-3"/>
    <n v="5.4592207616520006E-5"/>
    <n v="2.9241781726500009E-4"/>
    <n v="2.3059400466375001E-3"/>
    <n v="1.2784604776020003"/>
    <n v="0.74070114615000004"/>
    <n v="0.134393972202"/>
    <n v="9.4065239280600021"/>
    <n v="8.0092915958790019E-7"/>
    <n v="0.14800486050000003"/>
    <n v="1.0634500516500002E-9"/>
    <n v="2.2647240000000005E-3"/>
    <n v="3.3456150000000005E-4"/>
    <n v="2.9906195130000005E-8"/>
    <n v="9.7720524405000022E-10"/>
    <n v="6.9828389505000014E-10"/>
    <n v="5.6875455000000011E-3"/>
    <n v="9.1402973865000019E-6"/>
    <n v="2.5057163691000005E-4"/>
    <n v="2.5092112500000003E-2"/>
    <n v="21.553687134000004"/>
    <n v="1.4015038590000002"/>
    <n v="2.9441412000000007E-2"/>
    <n v="0.92678682600000017"/>
    <n v="2.8778722875000004E-7"/>
    <n v="0.45022785557721912"/>
    <n v="3.4669151829481149E-6"/>
    <n v="5.2231879617328368E-4"/>
    <n v="1.9126906828910582E-2"/>
    <n v="0.16516978566334445"/>
    <n v="1.345419967831207E-2"/>
    <n v="3.6128338018423449E-3"/>
    <n v="9.0195186232535363E-3"/>
    <n v="1.0231326239466517E-3"/>
    <n v="7.4724712111417249E-2"/>
    <s v=""/>
    <n v="2.2864834839534704E-3"/>
    <n v="7.1838958153474641E-3"/>
    <n v="1.9375224039955747E-2"/>
    <n v="6.8657862664761912E-2"/>
    <n v="2.9570660910695691E-5"/>
    <n v="3.2502380607056827"/>
    <n v="0.75969305517311425"/>
    <n v="4.0099311158787971"/>
    <n v="1.4609481830252197E-3"/>
    <n v="3.4606060236789999"/>
    <n v="8.6605680002887514E-8"/>
    <n v="0.34223857693900006"/>
    <n v="1.2636084150364504E-2"/>
    <n v="1.6545536396075402E-7"/>
    <n v="6.4789244883342017E-8"/>
    <n v="3.1425746984030001E-9"/>
    <n v="2.0600058453152506E-2"/>
    <n v="4.194212777780201E-4"/>
    <n v="1.8267101221425001E-2"/>
    <n v="7.9551417891137524E-2"/>
    <n v="46.986338678552002"/>
    <n v="32.262139181649999"/>
    <n v="3.0488507027020004"/>
    <n v="41.578563982060004"/>
    <n v="1.4154603144987903E-5"/>
    <n v="6.6550115839980771E-3"/>
    <n v="1.6654938462093751E-10"/>
    <n v="6.58151109498077E-4"/>
    <n v="2.4300161827624046E-5"/>
    <n v="3.1818339223221925E-10"/>
    <n v="1.2459470169873464E-10"/>
    <n v="6.0434128815442314E-12"/>
    <n v="3.9615497025293284E-5"/>
    <n v="8.0657938034234635E-7"/>
    <n v="3.5129040810432692E-5"/>
    <n v="1.5298349594449525E-4"/>
    <n v="9.0358343612600006E-2"/>
    <n v="6.2042575349326924E-2"/>
    <n v="5.8631744282730781E-3"/>
    <n v="7.995877688857693E-2"/>
    <n v="2.7220390663438275E-8"/>
    <n v="9.703769559968245E-2"/>
    <n v="3.1091394135504098E-5"/>
    <n v="1.2608427941529336E-4"/>
    <n v="5.9793873264172787E-3"/>
    <n v="5.7348354151579628E-2"/>
    <n v="1.3035615571181729E-2"/>
    <n v="1.3446036934795398E-4"/>
    <n v="3.5087522880344183E-3"/>
    <n v="1.3922187874417643E-2"/>
    <n v="1.7627090527327274E-2"/>
    <n v="2.1708354546010719E-3"/>
    <n v="5.5418845326131679E-2"/>
    <n v="0.48413600336482043"/>
    <n v="3.2499601418055201E-3"/>
    <n v="3.5773690445636663E-2"/>
    <n v="1.2419148735794529E-2"/>
  </r>
  <r>
    <x v="6"/>
    <x v="3"/>
    <x v="0"/>
    <s v="Oil, olive"/>
    <n v="0.13545000000000004"/>
    <s v="Raw"/>
    <s v="industrial composting"/>
    <n v="0.55512295081967222"/>
    <m/>
    <n v="8.5797892143076933"/>
    <n v="2.0838461538461544E-3"/>
    <n v="0.22029994350000007"/>
    <n v="1.3599278878500004E-8"/>
    <n v="3.749279297400001E-2"/>
    <n v="1.9497587287500005E-3"/>
    <n v="4.726648435950001E-8"/>
    <n v="3.2606271684000014E-8"/>
    <n v="3.3970622962500006E-10"/>
    <n v="6.2116344643500018E-3"/>
    <n v="9.0752738013000038E-5"/>
    <n v="2.7991096024500011E-3"/>
    <n v="2.5173838966500005E-2"/>
    <n v="9.8085254683500018"/>
    <n v="84.091206780000022"/>
    <n v="3.0040449106500007"/>
    <n v="4.5259034089500014"/>
    <n v="2.2338470889000007E-6"/>
    <n v="0"/>
    <n v="0"/>
    <n v="0"/>
    <n v="0"/>
    <n v="0"/>
    <n v="0"/>
    <n v="0"/>
    <n v="0"/>
    <n v="0"/>
    <n v="0"/>
    <n v="0"/>
    <n v="0"/>
    <n v="0"/>
    <n v="0"/>
    <n v="0"/>
    <n v="0"/>
    <n v="7.7897295000000019E-3"/>
    <n v="5.5971055350000018E-11"/>
    <n v="1.1919600000000004E-4"/>
    <n v="1.7608500000000003E-5"/>
    <n v="1.5740102700000006E-9"/>
    <n v="5.1431854950000016E-11"/>
    <n v="3.6751783950000013E-11"/>
    <n v="2.9934450000000012E-4"/>
    <n v="4.8106828350000013E-7"/>
    <n v="1.3187980890000005E-5"/>
    <n v="1.3206375000000003E-3"/>
    <n v="1.1344045860000005"/>
    <n v="7.3763361000000013E-2"/>
    <n v="1.5495480000000006E-3"/>
    <n v="4.8778254000000014E-2"/>
    <n v="1.5146696250000003E-8"/>
    <n v="2.9674664972387139E-2"/>
    <n v="5.4663381571552128E-7"/>
    <n v="5.740278895001387E-5"/>
    <n v="2.9779518112395442E-3"/>
    <n v="4.8756195245260994E-2"/>
    <n v="6.7817315241024238E-3"/>
    <n v="4.3279169691952049E-4"/>
    <n v="2.8507635625460962E-3"/>
    <n v="2.2255495506401406E-4"/>
    <n v="1.1504185844234488E-2"/>
    <s v=""/>
    <n v="5.3251284392479524E-4"/>
    <n v="1.8741236388276322E-2"/>
    <n v="1.9100333761172417E-2"/>
    <n v="7.5540816052556796E-3"/>
    <n v="4.6984173225995102E-6"/>
    <n v="1.1621324490779774"/>
    <n v="0.13768746620623726"/>
    <n v="1.2998199152842147"/>
    <n v="2.6478358885814859E-4"/>
    <n v="0.22808967300000008"/>
    <n v="1.3655249933850003E-8"/>
    <n v="3.7611988974000012E-2"/>
    <n v="1.9673672287500005E-3"/>
    <n v="4.8840494629500008E-8"/>
    <n v="3.2657703538950013E-8"/>
    <n v="3.764580135750001E-10"/>
    <n v="6.5109789643500015E-3"/>
    <n v="9.1233806296500038E-5"/>
    <n v="2.8122975833400009E-3"/>
    <n v="2.6494476466500005E-2"/>
    <n v="10.942930054350002"/>
    <n v="84.164970141000026"/>
    <n v="3.0055944586500005"/>
    <n v="4.5746816629500016"/>
    <n v="2.2489937851500008E-6"/>
    <n v="4.3863398653846167E-4"/>
    <n v="2.626009602663462E-11"/>
    <n v="7.2330748026923098E-5"/>
    <n v="3.7833985168269241E-6"/>
    <n v="9.3924028133653862E-11"/>
    <n v="6.280327603644233E-11"/>
    <n v="7.2395771841346176E-13"/>
    <n v="1.2521113392980772E-5"/>
    <n v="1.7544962749326932E-7"/>
    <n v="5.4082645833461556E-6"/>
    <n v="5.0950916281730779E-5"/>
    <n v="2.104409625836539E-2"/>
    <n v="0.16185571180961544"/>
    <n v="5.7799893435576937E-3"/>
    <n v="8.7974647364423113E-3"/>
    <n v="4.3249880483653862E-9"/>
    <n v="6.4207783875009821E-3"/>
    <n v="4.9201660606205796E-6"/>
    <n v="1.3877970777693657E-5"/>
    <n v="9.3830224752990154E-4"/>
    <n v="1.8144923324153562E-2"/>
    <n v="6.6104925884741652E-3"/>
    <n v="1.7098004525007147E-5"/>
    <n v="1.2384280151479E-3"/>
    <n v="3.0508714504431577E-3"/>
    <n v="2.7247312168402812E-3"/>
    <n v="8.2235648006949392E-4"/>
    <n v="1.5468273896598697E-2"/>
    <n v="1.2873942149646944"/>
    <n v="3.2169356816040902E-3"/>
    <n v="3.9565642760070524E-3"/>
    <n v="1.9852962297669317E-3"/>
  </r>
  <r>
    <x v="0"/>
    <x v="10"/>
    <x v="0"/>
    <s v="Oranges"/>
    <n v="2.9119999999999999"/>
    <s v="Raw"/>
    <s v="industrial composting"/>
    <n v="0.40444444444444444"/>
    <m/>
    <n v="0.79816045454545448"/>
    <n v="5.2945454545454546E-2"/>
    <n v="1.9729966255999998"/>
    <n v="7.1153741567999995E-8"/>
    <n v="0.16761567804799998"/>
    <n v="9.5667918527999989E-3"/>
    <n v="1.42771271552E-7"/>
    <n v="8.2685762431999999E-8"/>
    <n v="1.4830922870399999E-9"/>
    <n v="1.6969466550399999E-2"/>
    <n v="2.9751659391999999E-4"/>
    <n v="4.6795068320000001E-3"/>
    <n v="6.4901275711999995E-2"/>
    <n v="36.9444307232"/>
    <n v="75.797368192000008"/>
    <n v="30.558196031999998"/>
    <n v="23.135720608"/>
    <n v="8.165594819199999E-6"/>
    <n v="0"/>
    <n v="0"/>
    <n v="0"/>
    <n v="0"/>
    <n v="0"/>
    <n v="0"/>
    <n v="0"/>
    <n v="0"/>
    <n v="0"/>
    <n v="0"/>
    <n v="0"/>
    <n v="0"/>
    <n v="0"/>
    <n v="0"/>
    <n v="0"/>
    <n v="0"/>
    <n v="0.16746912"/>
    <n v="1.203305376E-9"/>
    <n v="2.5625600000000002E-3"/>
    <n v="3.7855999999999995E-4"/>
    <n v="3.3839187200000003E-8"/>
    <n v="1.1057184319999999E-9"/>
    <n v="7.9011587199999995E-10"/>
    <n v="6.4355200000000001E-3"/>
    <n v="1.034234656E-5"/>
    <n v="2.835245504E-4"/>
    <n v="2.8392000000000001E-2"/>
    <n v="24.38823296"/>
    <n v="1.5858169599999998"/>
    <n v="3.3313280000000001E-2"/>
    <n v="1.0486694400000001"/>
    <n v="3.2563439999999996E-7"/>
    <n v="0.27847645643102314"/>
    <n v="2.8965276253829922E-6"/>
    <n v="2.5972318266144771E-4"/>
    <n v="1.5054016418824779E-2"/>
    <n v="0.17630562660326965"/>
    <n v="1.7400223091279976E-2"/>
    <n v="2.6133740845610061E-3"/>
    <n v="1.0247626847681379E-2"/>
    <n v="7.5098842683284832E-4"/>
    <n v="2.0302131507039332E-2"/>
    <s v=""/>
    <n v="2.9846148153383064E-3"/>
    <n v="1.7231118397378366E-2"/>
    <n v="0.19440681241462732"/>
    <n v="3.9935206306380762E-2"/>
    <n v="1.7739194619869304E-5"/>
    <n v="2.3242432436363636"/>
    <n v="0.75568642274210429"/>
    <n v="3.0799296663784679"/>
    <n v="1.4532431206578929E-3"/>
    <n v="2.1404657455999998"/>
    <n v="7.2357046943999994E-8"/>
    <n v="0.17017823804799997"/>
    <n v="9.9453518527999989E-3"/>
    <n v="1.7661045875199999E-7"/>
    <n v="8.3791480864000003E-8"/>
    <n v="2.2732081590399997E-9"/>
    <n v="2.3404986550399999E-2"/>
    <n v="3.0785894047999997E-4"/>
    <n v="4.9630313824000002E-3"/>
    <n v="9.3293275711999996E-2"/>
    <n v="61.332663683199996"/>
    <n v="77.38318515200001"/>
    <n v="30.591509311999999"/>
    <n v="24.184390048000001"/>
    <n v="8.4912292191999992E-6"/>
    <n v="4.1162802799999997E-3"/>
    <n v="1.3914816719999998E-10"/>
    <n v="3.2726584239999994E-4"/>
    <n v="1.9125676639999999E-5"/>
    <n v="3.3963549759999996E-10"/>
    <n v="1.6113746320000001E-10"/>
    <n v="4.3715541519999998E-12"/>
    <n v="4.5009589519999998E-5"/>
    <n v="5.9203642399999989E-7"/>
    <n v="9.5442911200000011E-6"/>
    <n v="1.7941014559999998E-4"/>
    <n v="0.11794743015999999"/>
    <n v="0.14881381760000001"/>
    <n v="5.8829825599999996E-2"/>
    <n v="4.6508442400000002E-2"/>
    <n v="1.632928696E-8"/>
    <n v="8.0065734245080844E-2"/>
    <n v="3.549450670685611E-5"/>
    <n v="8.5533143524784813E-5"/>
    <n v="6.3882524617888473E-3"/>
    <n v="8.0941830671949919E-2"/>
    <n v="2.3112990437700313E-2"/>
    <n v="1.1747743537125822E-4"/>
    <n v="5.2164016373803176E-3"/>
    <n v="1.3880112193674757E-2"/>
    <n v="6.3887180025982314E-3"/>
    <n v="3.3279588191391174E-3"/>
    <n v="9.5206200850642672E-2"/>
    <n v="1.6054374452843099"/>
    <n v="4.4922206548854003E-2"/>
    <n v="2.8101219630090723E-2"/>
    <n v="1.008340311113046E-2"/>
  </r>
  <r>
    <x v="1"/>
    <x v="10"/>
    <x v="0"/>
    <s v="Apples"/>
    <n v="1.589"/>
    <s v="Raw"/>
    <s v="industrial composting"/>
    <n v="0.31792717086834732"/>
    <m/>
    <n v="0.50270000000000004"/>
    <n v="2.4446153846153847E-2"/>
    <n v="0.64878881122999998"/>
    <n v="4.0091601367999996E-8"/>
    <n v="0.10331183820999999"/>
    <n v="2.5999378488999999E-3"/>
    <n v="3.7896674354000004E-8"/>
    <n v="1.3095711719999999E-8"/>
    <n v="6.1543190351999999E-10"/>
    <n v="2.7647012589E-3"/>
    <n v="7.3255343882E-5"/>
    <n v="1.17424581435E-3"/>
    <n v="1.0737966867599999E-2"/>
    <n v="16.794835234099999"/>
    <n v="26.074619228000003"/>
    <n v="0.86267418587"/>
    <n v="9.0329377698000002"/>
    <n v="3.8125685801E-6"/>
    <n v="0"/>
    <n v="0"/>
    <n v="0"/>
    <n v="0"/>
    <n v="0"/>
    <n v="0"/>
    <n v="0"/>
    <n v="0"/>
    <n v="0"/>
    <n v="0"/>
    <n v="0"/>
    <n v="0"/>
    <n v="0"/>
    <n v="0"/>
    <n v="0"/>
    <n v="0"/>
    <n v="9.1383389999999995E-2"/>
    <n v="6.5661134700000006E-10"/>
    <n v="1.39832E-3"/>
    <n v="2.0656999999999997E-4"/>
    <n v="1.84651334E-8"/>
    <n v="6.0336077899999999E-10"/>
    <n v="4.31144959E-10"/>
    <n v="3.51169E-3"/>
    <n v="5.6435400700000001E-6"/>
    <n v="1.5471171379999999E-4"/>
    <n v="1.549275E-2"/>
    <n v="13.308002120000001"/>
    <n v="0.86533761999999992"/>
    <n v="1.8178159999999999E-2"/>
    <n v="0.57223067999999999"/>
    <n v="1.7768992499999999E-7"/>
    <n v="9.6297047579942632E-2"/>
    <n v="1.6311932119801243E-6"/>
    <n v="1.5980689340322227E-4"/>
    <n v="4.2481368042304535E-3"/>
    <n v="5.6264526476971534E-2"/>
    <n v="2.8447631569264906E-3"/>
    <n v="1.2031880314761828E-3"/>
    <n v="2.7480518065137339E-3"/>
    <n v="1.92465252578329E-4"/>
    <n v="5.436328812961088E-3"/>
    <s v=""/>
    <n v="1.4648862279134363E-3"/>
    <n v="5.9987914061218313E-3"/>
    <n v="5.597752468570109E-3"/>
    <n v="1.5860825221929636E-2"/>
    <n v="8.336127830055983E-6"/>
    <n v="0.79879030000000006"/>
    <n v="0.19289020864761963"/>
    <n v="0.9916805086476197"/>
    <n v="3.7094270893773005E-4"/>
    <n v="0.74017220122999994"/>
    <n v="4.0748212714999996E-8"/>
    <n v="0.10471015820999999"/>
    <n v="2.8065078489E-3"/>
    <n v="5.6361807754000003E-8"/>
    <n v="1.3699072498999999E-8"/>
    <n v="1.0465768625199999E-9"/>
    <n v="6.2763912588999996E-3"/>
    <n v="7.8898883952000006E-5"/>
    <n v="1.3289575281499998E-3"/>
    <n v="2.62307168676E-2"/>
    <n v="30.1028373541"/>
    <n v="26.939956848000001"/>
    <n v="0.88085234586999994"/>
    <n v="9.6051684498000007"/>
    <n v="3.9902585051000002E-6"/>
    <n v="1.4234080792884614E-3"/>
    <n v="7.8361947528846145E-11"/>
    <n v="2.0136568886538458E-4"/>
    <n v="5.3971304786538461E-6"/>
    <n v="1.0838809183461539E-10"/>
    <n v="2.6344370190384612E-11"/>
    <n v="2.0126478125384613E-12"/>
    <n v="1.2069983190192307E-5"/>
    <n v="1.517286229846154E-7"/>
    <n v="2.555687554134615E-6"/>
    <n v="5.0443686283846156E-5"/>
    <n v="5.789007183480769E-2"/>
    <n v="5.1807609323076924E-2"/>
    <n v="1.693946818980769E-3"/>
    <n v="1.8471477788076923E-2"/>
    <n v="7.6735740482692309E-9"/>
    <n v="3.3831495407643006E-2"/>
    <n v="2.54005536247547E-5"/>
    <n v="6.6940482048968755E-5"/>
    <n v="2.2286841393397185E-3"/>
    <n v="2.8804310338826189E-2"/>
    <n v="4.6995748775920795E-3"/>
    <n v="6.2385458195602994E-5"/>
    <n v="1.3158996609940136E-3"/>
    <n v="4.392359466490932E-3"/>
    <n v="2.0740109757696012E-3"/>
    <n v="8.6815048235697092E-4"/>
    <n v="5.4403651777611327E-2"/>
    <n v="0.70402374709368343"/>
    <n v="1.6233782867039062E-3"/>
    <n v="1.3982115690337119E-2"/>
    <n v="5.9814622197523377E-3"/>
  </r>
  <r>
    <x v="2"/>
    <x v="10"/>
    <x v="0"/>
    <s v="Apples"/>
    <n v="4.6769999999999996"/>
    <s v="Raw"/>
    <s v="industrial composting"/>
    <n v="0.56794171220400713"/>
    <m/>
    <n v="0.50270000000000004"/>
    <n v="6.9805970149253729E-2"/>
    <n v="1.90961942739"/>
    <n v="1.1800404002399999E-7"/>
    <n v="0.30408399452999996"/>
    <n v="7.6525546376999994E-3"/>
    <n v="1.11543578322E-7"/>
    <n v="3.8545401959999995E-8"/>
    <n v="1.8114380193599998E-9"/>
    <n v="8.1375127676999986E-3"/>
    <n v="2.1561689322599999E-4"/>
    <n v="3.4562288695499997E-3"/>
    <n v="3.1605708646799999E-2"/>
    <n v="49.433256381299991"/>
    <n v="76.747007003999997"/>
    <n v="2.5391612129099999"/>
    <n v="26.587193171399999"/>
    <n v="1.1221764159299999E-5"/>
    <n v="0"/>
    <n v="0"/>
    <n v="0"/>
    <n v="0"/>
    <n v="0"/>
    <n v="0"/>
    <n v="0"/>
    <n v="0"/>
    <n v="0"/>
    <n v="0"/>
    <n v="0"/>
    <n v="0"/>
    <n v="0"/>
    <n v="0"/>
    <n v="0"/>
    <n v="0"/>
    <n v="0.26897426999999996"/>
    <n v="1.9326439709999999E-9"/>
    <n v="4.1157599999999996E-3"/>
    <n v="6.0800999999999987E-4"/>
    <n v="5.4349546199999998E-8"/>
    <n v="1.7759083469999998E-9"/>
    <n v="1.2690150869999998E-9"/>
    <n v="1.033617E-2"/>
    <n v="1.6610973509999998E-5"/>
    <n v="4.5537236339999993E-4"/>
    <n v="4.5600749999999995E-2"/>
    <n v="39.170249159999997"/>
    <n v="2.5470006599999997"/>
    <n v="5.3504879999999998E-2"/>
    <n v="1.6842812399999998"/>
    <n v="5.2300552499999994E-7"/>
    <n v="0.28343693614310372"/>
    <n v="4.8011898379049973E-6"/>
    <n v="4.7036931431521122E-4"/>
    <n v="1.2503798510626702E-2"/>
    <n v="0.16560679064367265"/>
    <n v="8.3731638042449305E-3"/>
    <n v="3.5414162512360644E-3"/>
    <n v="8.0885074254655343E-3"/>
    <n v="5.6649464210751707E-4"/>
    <n v="1.6001076059294531E-2"/>
    <s v=""/>
    <n v="4.3116884128075149E-3"/>
    <n v="1.7656606297313908E-2"/>
    <n v="1.6476204087792577E-2"/>
    <n v="4.6684128107592766E-2"/>
    <n v="2.4536230246174842E-5"/>
    <n v="2.3511278999999998"/>
    <n v="0.56774544106036307"/>
    <n v="2.9188733410603627"/>
    <n v="1.0918181558853136E-3"/>
    <n v="2.1785936973900002"/>
    <n v="1.1993668399499998E-7"/>
    <n v="0.30819975452999998"/>
    <n v="8.2605646376999985E-3"/>
    <n v="1.65893124522E-7"/>
    <n v="4.0321310306999992E-8"/>
    <n v="3.0804531063599996E-9"/>
    <n v="1.8473682767699999E-2"/>
    <n v="2.32227866736E-4"/>
    <n v="3.9116012329499994E-3"/>
    <n v="7.7206458646799994E-2"/>
    <n v="88.603505541299995"/>
    <n v="79.294007663999992"/>
    <n v="2.5926660929100001"/>
    <n v="28.2714744114"/>
    <n v="1.1744769684299998E-5"/>
    <n v="4.189603264211539E-3"/>
    <n v="2.306474692211538E-10"/>
    <n v="5.9269183563461533E-4"/>
    <n v="1.5885701226346152E-5"/>
    <n v="3.1902523946538462E-10"/>
    <n v="7.7540981359615365E-11"/>
    <n v="5.9239482814615377E-12"/>
    <n v="3.5526313014807689E-5"/>
    <n v="4.4659205141538459E-7"/>
    <n v="7.5223100633653835E-6"/>
    <n v="1.4847395893615383E-4"/>
    <n v="0.1703913568101923"/>
    <n v="0.15248847627692305"/>
    <n v="4.985896332519231E-3"/>
    <n v="5.4368220021923076E-2"/>
    <n v="2.2586095546730765E-8"/>
    <n v="5.7621621986138717E-2"/>
    <n v="4.2021933134132711E-5"/>
    <n v="1.1066672398775823E-4"/>
    <n v="3.7432577792542139E-3"/>
    <n v="5.2465712118816427E-2"/>
    <n v="7.8312042110752003E-3"/>
    <n v="1.1751411257679558E-4"/>
    <n v="2.6586208904997959E-3"/>
    <n v="7.3731719458115059E-3"/>
    <n v="3.5253035164545532E-3"/>
    <n v="1.7841415495921879E-3"/>
    <n v="0.10382339048891939"/>
    <n v="1.1695153249856485"/>
    <n v="2.6887716160452634E-3"/>
    <n v="2.339543387686191E-2"/>
    <n v="9.9685715524268775E-3"/>
  </r>
  <r>
    <x v="3"/>
    <x v="0"/>
    <x v="0"/>
    <s v="Flour"/>
    <n v="0.252"/>
    <s v="Baking"/>
    <s v="industrial composting"/>
    <n v="9.8765432098765454E-2"/>
    <m/>
    <n v="0"/>
    <n v="3.7611940298507463E-3"/>
    <n v="6.6483419520000003E-2"/>
    <n v="1.113703836E-9"/>
    <n v="1.509091332E-2"/>
    <n v="2.2375721760000002E-4"/>
    <n v="6.027513828E-9"/>
    <n v="5.1930949559999997E-10"/>
    <n v="8.595465480000001E-11"/>
    <n v="7.9419818520000006E-4"/>
    <n v="1.346304372E-5"/>
    <n v="5.33866578E-4"/>
    <n v="3.3583097520000003E-3"/>
    <n v="1.1275714379999999"/>
    <n v="7.0741894440000008"/>
    <n v="1.7259665639999998E-2"/>
    <n v="0.75829323360000001"/>
    <n v="3.043694304E-7"/>
    <n v="0.11115014400000001"/>
    <n v="7.2659575800000004E-9"/>
    <n v="5.7629880000000001E-3"/>
    <n v="2.1432600000000003E-4"/>
    <n v="1.4360726520000003E-9"/>
    <n v="4.7531723400000001E-10"/>
    <n v="2.3961884940000004E-10"/>
    <n v="3.0277800000000002E-4"/>
    <n v="7.6597050600000015E-6"/>
    <n v="5.7834000000000009E-5"/>
    <n v="6.42978E-4"/>
    <n v="0.21302303400000003"/>
    <n v="0.34068648600000007"/>
    <n v="9.9644580000000007E-3"/>
    <n v="1.743137172"/>
    <n v="2.4738595560000001E-7"/>
    <n v="1.449252E-2"/>
    <n v="1.0413219600000001E-10"/>
    <n v="2.2176000000000002E-4"/>
    <n v="3.2759999999999998E-5"/>
    <n v="2.9283912E-9"/>
    <n v="9.5687171999999991E-11"/>
    <n v="6.8375412000000002E-11"/>
    <n v="5.5692000000000003E-4"/>
    <n v="8.9501075999999997E-7"/>
    <n v="2.4535778399999999E-5"/>
    <n v="2.457E-3"/>
    <n v="2.1105201600000001"/>
    <n v="0.13723415999999999"/>
    <n v="2.88288E-3"/>
    <n v="9.0750239999999996E-2"/>
    <n v="2.8179899999999999E-8"/>
    <n v="2.4995770680564165E-2"/>
    <n v="3.3961505621179104E-7"/>
    <n v="3.2165322061809304E-5"/>
    <n v="7.1270294237474579E-4"/>
    <n v="1.0374040979602202E-2"/>
    <n v="2.2641568011139956E-4"/>
    <n v="4.5289996173195144E-4"/>
    <n v="7.241410250006607E-4"/>
    <n v="5.3709931482086488E-5"/>
    <n v="2.5208205596720583E-3"/>
    <s v=""/>
    <n v="1.6794065741709192E-4"/>
    <n v="1.6816483174634806E-3"/>
    <n v="1.9132781417594349E-4"/>
    <n v="4.2804167754482651E-3"/>
    <n v="1.21155425671724E-6"/>
    <n v="0"/>
    <n v="4.3894731256746727E-2"/>
    <n v="4.3894731256746727E-2"/>
    <n v="8.4412944724512938E-5"/>
    <n v="0.19212608352000002"/>
    <n v="8.4837936120000006E-9"/>
    <n v="2.1075661320000001E-2"/>
    <n v="4.7084321760000006E-4"/>
    <n v="1.0391977680000001E-8"/>
    <n v="1.0903139015999999E-9"/>
    <n v="3.9394891620000006E-10"/>
    <n v="1.6538961852000001E-3"/>
    <n v="2.2017759540000003E-5"/>
    <n v="6.1623635639999994E-4"/>
    <n v="6.4582877520000005E-3"/>
    <n v="3.4511146320000003"/>
    <n v="7.5521100900000011"/>
    <n v="3.0107003640000001E-2"/>
    <n v="2.5921806456000001"/>
    <n v="5.7993528600000004E-7"/>
    <n v="3.6947323753846155E-4"/>
    <n v="1.6314987715384616E-11"/>
    <n v="4.0530117923076922E-5"/>
    <n v="9.0546772615384625E-7"/>
    <n v="1.9984572461538465E-11"/>
    <n v="2.0967575030769227E-12"/>
    <n v="7.5759406961538474E-13"/>
    <n v="3.1805695869230771E-6"/>
    <n v="4.2341845269230775E-8"/>
    <n v="1.185069916153846E-6"/>
    <n v="1.2419784138461539E-5"/>
    <n v="6.636758907692308E-3"/>
    <n v="1.4523288634615387E-2"/>
    <n v="5.7898083923076923E-5"/>
    <n v="4.9849627800000003E-3"/>
    <n v="1.1152601653846156E-9"/>
    <n v="2.8769073214370271E-2"/>
    <n v="1.7022217967976815E-5"/>
    <n v="4.3355061859372999E-5"/>
    <n v="1.1877544235078593E-3"/>
    <n v="1.6424423559323938E-2"/>
    <n v="1.1431518806359815E-3"/>
    <n v="8.8687422300973392E-5"/>
    <n v="1.2572705843579667E-3"/>
    <n v="3.9961005296568026E-3"/>
    <n v="3.2421311582851108E-3"/>
    <n v="7.5717919329600374E-4"/>
    <n v="1.2902113745998459E-2"/>
    <n v="0.63889691049721486"/>
    <n v="1.6552679534552776E-4"/>
    <n v="1.2261634131968601E-2"/>
    <n v="2.7596641454984061E-3"/>
  </r>
  <r>
    <x v="3"/>
    <x v="3"/>
    <x v="0"/>
    <s v="Eggs"/>
    <n v="0.16800000000000001"/>
    <s v="Baking"/>
    <s v="industrial composting"/>
    <n v="9.876543209876544E-2"/>
    <m/>
    <n v="2.5460854615384623"/>
    <n v="2.5074626865671645E-3"/>
    <n v="0.38671753866666664"/>
    <n v="7.3093607999999995E-9"/>
    <n v="4.7098693599999998E-2"/>
    <n v="1.4270368933333333E-3"/>
    <n v="4.439928826666667E-8"/>
    <n v="5.7620341333333338E-9"/>
    <n v="4.6075103199999996E-10"/>
    <n v="5.9630795466666664E-3"/>
    <n v="1.0703659493333333E-4"/>
    <n v="2.6215179200000001E-3"/>
    <n v="2.5802854933333334E-2"/>
    <n v="12.803355040000001"/>
    <n v="33.544670133333334"/>
    <n v="0.16124962186666669"/>
    <n v="3.3580000533333338"/>
    <n v="1.4236801226666667E-6"/>
    <n v="7.4100096000000004E-2"/>
    <n v="4.84397172E-9"/>
    <n v="3.8419920000000002E-3"/>
    <n v="1.4288400000000002E-4"/>
    <n v="9.573817680000002E-10"/>
    <n v="3.1687815600000004E-10"/>
    <n v="1.5974589960000004E-10"/>
    <n v="2.0185200000000003E-4"/>
    <n v="5.1064700400000007E-6"/>
    <n v="3.8556000000000008E-5"/>
    <n v="4.2865200000000002E-4"/>
    <n v="0.14201535600000001"/>
    <n v="0.22712432400000004"/>
    <n v="6.6429720000000005E-3"/>
    <n v="1.162091448"/>
    <n v="1.6492397040000001E-7"/>
    <n v="9.6616800000000006E-3"/>
    <n v="6.9421464000000009E-11"/>
    <n v="1.4784000000000002E-4"/>
    <n v="2.1840000000000001E-5"/>
    <n v="1.9522608000000003E-9"/>
    <n v="6.3791448000000002E-11"/>
    <n v="4.5583608000000001E-11"/>
    <n v="3.7128000000000004E-4"/>
    <n v="5.9667384000000002E-7"/>
    <n v="1.6357185600000002E-5"/>
    <n v="1.6380000000000001E-3"/>
    <n v="1.4070134400000003"/>
    <n v="9.1489439999999991E-2"/>
    <n v="1.9219200000000001E-3"/>
    <n v="6.0500160000000004E-2"/>
    <n v="1.87866E-8"/>
    <n v="6.1209768314112296E-2"/>
    <n v="4.8928951730598176E-7"/>
    <n v="7.7970453910624393E-5"/>
    <n v="2.4094064219896717E-3"/>
    <n v="4.7227274951190834E-2"/>
    <n v="1.2756000289184635E-3"/>
    <n v="7.6575372717128324E-4"/>
    <n v="2.8618113829508539E-3"/>
    <n v="2.7501634014904223E-4"/>
    <n v="1.0948400702867551E-2"/>
    <s v=""/>
    <n v="6.9842617065531425E-4"/>
    <n v="7.5404269417553961E-3"/>
    <n v="1.0791588609068167E-3"/>
    <n v="7.56384066902534E-3"/>
    <n v="3.358031634572059E-6"/>
    <n v="0.42774235753846168"/>
    <n v="0.13298830158388783"/>
    <n v="0.56073065912234954"/>
    <n v="2.557467338151689E-4"/>
    <n v="0.47047931466666665"/>
    <n v="1.2222753984E-8"/>
    <n v="5.1088525600000004E-2"/>
    <n v="1.5917608933333333E-3"/>
    <n v="4.7308930834666671E-8"/>
    <n v="6.1427037373333335E-9"/>
    <n v="6.6608053960000003E-10"/>
    <n v="6.536211546666666E-3"/>
    <n v="1.1273973881333334E-4"/>
    <n v="2.6764311056E-3"/>
    <n v="2.7869506933333336E-2"/>
    <n v="14.352383836000001"/>
    <n v="33.863283897333332"/>
    <n v="0.16981451386666668"/>
    <n v="4.580591661333334"/>
    <n v="1.6073906930666669E-6"/>
    <n v="9.0476791282051276E-4"/>
    <n v="2.3505296123076924E-11"/>
    <n v="9.824716461538462E-5"/>
    <n v="3.0610786410256411E-6"/>
    <n v="9.0978713143589758E-11"/>
    <n v="1.1812891802564103E-11"/>
    <n v="1.2809241146153847E-12"/>
    <n v="1.2569637589743588E-5"/>
    <n v="2.1680719002564103E-7"/>
    <n v="5.1469828953846151E-6"/>
    <n v="5.3595205641025649E-5"/>
    <n v="2.7600738146153849E-2"/>
    <n v="6.5121699802564104E-2"/>
    <n v="3.2656637282051283E-4"/>
    <n v="8.8088301179487186E-3"/>
    <n v="3.0911359482051286E-9"/>
    <n v="7.4189565490968723E-2"/>
    <n v="2.4671599211258237E-5"/>
    <n v="1.0582441145374825E-4"/>
    <n v="4.2310516331430219E-3"/>
    <n v="9.6497143672126182E-2"/>
    <n v="6.9280743803141901E-3"/>
    <n v="1.6679238579592881E-4"/>
    <n v="6.7684217375110272E-3"/>
    <n v="2.1138437201621021E-2"/>
    <n v="1.4524826881435846E-2"/>
    <n v="4.708920986071622E-3"/>
    <n v="0.10898070773396228"/>
    <n v="2.9053876039267008"/>
    <n v="1.0113887218472564E-3"/>
    <n v="2.210688398299944E-2"/>
    <n v="7.914930236903768E-3"/>
  </r>
  <r>
    <x v="3"/>
    <x v="0"/>
    <x v="0"/>
    <s v="Sugar"/>
    <n v="0.16800000000000001"/>
    <s v="Baking"/>
    <s v="industrial composting"/>
    <n v="9.876543209876544E-2"/>
    <m/>
    <s v=""/>
    <n v="2.5074626865671645E-3"/>
    <n v="0.12534480168000001"/>
    <n v="2.0546310960000001E-9"/>
    <n v="1.6637835312000002E-2"/>
    <n v="5.5842701039999999E-4"/>
    <n v="2.1932578080000002E-8"/>
    <n v="-1.9842320400000003E-9"/>
    <n v="4.2993666240000007E-11"/>
    <n v="2.7879773040000002E-3"/>
    <n v="2.9566644239999999E-5"/>
    <n v="8.911805616E-4"/>
    <n v="1.1791134768000002E-2"/>
    <n v="1.8331798296000001"/>
    <n v="5.3653572"/>
    <n v="0.30241043280000002"/>
    <n v="1.6225762728000002"/>
    <n v="7.229622624000001E-7"/>
    <n v="7.4100096000000004E-2"/>
    <n v="4.84397172E-9"/>
    <n v="3.8419920000000002E-3"/>
    <n v="1.4288400000000002E-4"/>
    <n v="9.573817680000002E-10"/>
    <n v="3.1687815600000004E-10"/>
    <n v="1.5974589960000004E-10"/>
    <n v="2.0185200000000003E-4"/>
    <n v="5.1064700400000007E-6"/>
    <n v="3.8556000000000008E-5"/>
    <n v="4.2865200000000002E-4"/>
    <n v="0.14201535600000001"/>
    <n v="0.22712432400000004"/>
    <n v="6.6429720000000005E-3"/>
    <n v="1.162091448"/>
    <n v="1.6492397040000001E-7"/>
    <n v="9.6616800000000006E-3"/>
    <n v="6.9421464000000009E-11"/>
    <n v="1.4784000000000002E-4"/>
    <n v="2.1840000000000001E-5"/>
    <n v="1.9522608000000003E-9"/>
    <n v="6.3791448000000002E-11"/>
    <n v="4.5583608000000001E-11"/>
    <n v="3.7128000000000004E-4"/>
    <n v="5.9667384000000002E-7"/>
    <n v="1.6357185600000002E-5"/>
    <n v="1.6380000000000001E-3"/>
    <n v="1.4070134400000003"/>
    <n v="9.1489439999999991E-2"/>
    <n v="1.9219200000000001E-3"/>
    <n v="6.0500160000000004E-2"/>
    <n v="1.87866E-8"/>
    <n v="2.7204947749547806E-2"/>
    <n v="2.7893723795803774E-7"/>
    <n v="3.1481601094277603E-5"/>
    <n v="1.0946145842780221E-3"/>
    <n v="2.4799342623941432E-2"/>
    <n v="-3.3299738636298856E-4"/>
    <n v="2.8548258747384452E-4"/>
    <n v="1.471626307816589E-3"/>
    <n v="8.6036814957100204E-5"/>
    <n v="3.8701588190146897E-3"/>
    <s v=""/>
    <n v="1.6458750307457855E-4"/>
    <n v="1.2656648399205046E-3"/>
    <n v="1.976225527723691E-3"/>
    <n v="4.6981696073592925E-3"/>
    <n v="1.8941481171206378E-6"/>
    <s v=""/>
    <n v="6.2747355446179223E-2"/>
    <n v="6.2747355446179223E-2"/>
    <n v="1.2066799124265235E-4"/>
    <n v="0.20910657768000002"/>
    <n v="6.9680242799999997E-9"/>
    <n v="2.0627667312000001E-2"/>
    <n v="7.2315101039999998E-4"/>
    <n v="2.4842220648000003E-8"/>
    <n v="-1.6035624360000001E-9"/>
    <n v="2.4832317384000007E-10"/>
    <n v="3.3611093040000002E-3"/>
    <n v="3.5269788119999997E-5"/>
    <n v="9.4609374720000007E-4"/>
    <n v="1.3857786768000003E-2"/>
    <n v="3.3822086256000006"/>
    <n v="5.6839709640000002"/>
    <n v="0.31097532480000006"/>
    <n v="2.8451678808"/>
    <n v="9.0667283280000013E-7"/>
    <n v="4.0212803400000005E-4"/>
    <n v="1.3400046692307692E-11"/>
    <n v="3.9668590984615385E-5"/>
    <n v="1.3906750199999999E-6"/>
    <n v="4.7773501246153853E-11"/>
    <n v="-3.0837739153846156E-12"/>
    <n v="4.7754456507692319E-13"/>
    <n v="6.4636717384615392E-6"/>
    <n v="6.7826515615384607E-8"/>
    <n v="1.8194110523076925E-6"/>
    <n v="2.6649589938461544E-5"/>
    <n v="6.5042473569230782E-3"/>
    <n v="1.0930713392307693E-2"/>
    <n v="5.9802947076923092E-4"/>
    <n v="5.4714766938461536E-3"/>
    <n v="1.7436016015384618E-9"/>
    <n v="3.2196687942452645E-2"/>
    <n v="1.4010368071055213E-5"/>
    <n v="4.2563019254171444E-5"/>
    <n v="1.8932964921600215E-3"/>
    <n v="4.8901143034186884E-2"/>
    <n v="-1.8911257113246524E-3"/>
    <n v="5.5306213982587951E-5"/>
    <n v="3.3031181123399016E-3"/>
    <n v="6.5433876466463245E-3"/>
    <n v="5.0823839889566069E-3"/>
    <n v="2.2090395253254883E-3"/>
    <n v="1.7609041764555172E-2"/>
    <n v="0.48176967063024434"/>
    <n v="1.8607842623421759E-3"/>
    <n v="1.3630470873257975E-2"/>
    <n v="4.427804175872044E-3"/>
  </r>
  <r>
    <x v="3"/>
    <x v="11"/>
    <x v="0"/>
    <s v="Dark chocolate 70%"/>
    <n v="0.16800000000000001"/>
    <s v="Baking"/>
    <s v="industrial composting"/>
    <n v="9.876543209876544E-2"/>
    <m/>
    <s v=""/>
    <n v="2.5074626865671645E-3"/>
    <n v="3.2034245040000005"/>
    <n v="7.8038792160000002E-9"/>
    <n v="7.610218056000001E-2"/>
    <n v="5.3923873920000004E-3"/>
    <n v="4.7027398319999997E-8"/>
    <n v="7.5081893040000015E-9"/>
    <n v="1.6453957464000002E-9"/>
    <n v="4.7463805200000002E-3"/>
    <n v="4.1901762000000006E-4"/>
    <n v="7.8075826079999997E-3"/>
    <n v="1.6981302240000003E-2"/>
    <n v="7.3634716512000002"/>
    <n v="121.82127552"/>
    <n v="0.14717409000000001"/>
    <n v="9.3215858400000009"/>
    <n v="2.2115409120000001E-6"/>
    <n v="7.4100096000000004E-2"/>
    <n v="4.84397172E-9"/>
    <n v="3.8419920000000002E-3"/>
    <n v="1.4288400000000002E-4"/>
    <n v="9.573817680000002E-10"/>
    <n v="3.1687815600000004E-10"/>
    <n v="1.5974589960000004E-10"/>
    <n v="2.0185200000000003E-4"/>
    <n v="5.1064700400000007E-6"/>
    <n v="3.8556000000000008E-5"/>
    <n v="4.2865200000000002E-4"/>
    <n v="0.14201535600000001"/>
    <n v="0.22712432400000004"/>
    <n v="6.6429720000000005E-3"/>
    <n v="1.162091448"/>
    <n v="1.6492397040000001E-7"/>
    <n v="9.6616800000000006E-3"/>
    <n v="6.9421464000000009E-11"/>
    <n v="1.4784000000000002E-4"/>
    <n v="2.1840000000000001E-5"/>
    <n v="1.9522608000000003E-9"/>
    <n v="6.3791448000000002E-11"/>
    <n v="4.5583608000000001E-11"/>
    <n v="3.7128000000000004E-4"/>
    <n v="5.9667384000000002E-7"/>
    <n v="1.6357185600000002E-5"/>
    <n v="1.6380000000000001E-3"/>
    <n v="1.4070134400000003"/>
    <n v="9.1489439999999991E-2"/>
    <n v="1.9219200000000001E-3"/>
    <n v="6.0500160000000004E-2"/>
    <n v="1.87866E-8"/>
    <n v="0.42766579599080556"/>
    <n v="5.0908560232743424E-7"/>
    <n v="1.2223509096372573E-4"/>
    <n v="8.411652737339164E-3"/>
    <n v="4.9850848849415805E-2"/>
    <n v="1.6382083658078284E-3"/>
    <n v="2.1276702695316517E-3"/>
    <n v="2.3290925290276481E-3"/>
    <n v="1.0360601443381117E-3"/>
    <n v="3.2162888218131687E-2"/>
    <s v=""/>
    <n v="4.3370659741472594E-4"/>
    <n v="2.7197212019139726E-2"/>
    <n v="9.8970988160569434E-4"/>
    <n v="1.7411392260926185E-2"/>
    <n v="5.003967165760628E-6"/>
    <s v=""/>
    <n v="0.53921909778908383"/>
    <n v="0.53921909778908383"/>
    <n v="1.0369598034405459E-3"/>
    <n v="3.2871862800000002"/>
    <n v="1.2717272400000001E-8"/>
    <n v="8.0092012560000009E-2"/>
    <n v="5.557111392000001E-3"/>
    <n v="4.9937040887999999E-8"/>
    <n v="7.8888589080000012E-9"/>
    <n v="1.8507252540000002E-9"/>
    <n v="5.3195125199999999E-3"/>
    <n v="4.2472076388000007E-4"/>
    <n v="7.8624957936000005E-3"/>
    <n v="1.9047954240000005E-2"/>
    <n v="8.9125004472000011"/>
    <n v="122.13988928400001"/>
    <n v="0.155738982"/>
    <n v="10.544177448000001"/>
    <n v="2.3952514824E-6"/>
    <n v="6.3215120769230778E-3"/>
    <n v="2.4456293076923081E-11"/>
    <n v="1.540231010769231E-4"/>
    <n v="1.0686752676923079E-5"/>
    <n v="9.603277093846153E-11"/>
    <n v="1.5170882515384619E-11"/>
    <n v="3.5590870269230772E-12"/>
    <n v="1.0229831769230768E-5"/>
    <n v="8.1677069976923093E-7"/>
    <n v="1.512018421846154E-5"/>
    <n v="3.6630681230769237E-5"/>
    <n v="1.7139423936923078E-2"/>
    <n v="0.23488440246923079"/>
    <n v="2.9949804230769233E-4"/>
    <n v="2.0277264323076926E-2"/>
    <n v="4.6062528507692312E-9"/>
    <n v="0.52672961250944916"/>
    <n v="2.5674919159770488E-5"/>
    <n v="1.6605912140132346E-4"/>
    <n v="1.4903297823518215E-2"/>
    <n v="0.10206482700162688"/>
    <n v="8.9160891859727965E-3"/>
    <n v="4.8293643253725932E-4"/>
    <n v="5.4405175550274101E-3"/>
    <n v="7.9914497858797146E-2"/>
    <n v="4.2825157690003543E-2"/>
    <n v="3.1350359974447106E-3"/>
    <n v="6.367138510411556E-2"/>
    <n v="10.497792869868432"/>
    <n v="9.26693161382623E-4"/>
    <n v="5.123511036216899E-2"/>
    <n v="1.1835723535798344E-2"/>
  </r>
  <r>
    <x v="3"/>
    <x v="2"/>
    <x v="0"/>
    <s v="Butter"/>
    <n v="8.4000000000000005E-2"/>
    <s v="Baking"/>
    <s v="industrial composting"/>
    <n v="9.876543209876544E-2"/>
    <m/>
    <n v="5.7575902499999998"/>
    <n v="1.2537313432835822E-3"/>
    <n v="0.66733704240000002"/>
    <n v="5.7872271240000007E-9"/>
    <n v="5.9548559280000003E-2"/>
    <n v="1.1788748160000001E-3"/>
    <n v="5.9266052160000004E-8"/>
    <n v="8.3178603480000011E-9"/>
    <n v="3.2649643320000003E-10"/>
    <n v="8.51136888E-3"/>
    <n v="4.6900427279999998E-5"/>
    <n v="2.2775212320000002E-3"/>
    <n v="3.695830068E-2"/>
    <n v="8.4652590960000005"/>
    <n v="33.281451840000003"/>
    <n v="7.2726090360000009E-2"/>
    <n v="2.711418192"/>
    <n v="1.4343629160000001E-6"/>
    <n v="3.7050048000000002E-2"/>
    <n v="2.42198586E-9"/>
    <n v="1.9209960000000001E-3"/>
    <n v="7.1442000000000012E-5"/>
    <n v="4.786908840000001E-10"/>
    <n v="1.5843907800000002E-10"/>
    <n v="7.9872949800000021E-11"/>
    <n v="1.0092600000000002E-4"/>
    <n v="2.5532350200000004E-6"/>
    <n v="1.9278000000000004E-5"/>
    <n v="2.1432600000000001E-4"/>
    <n v="7.1007678000000005E-2"/>
    <n v="0.11356216200000002"/>
    <n v="3.3214860000000002E-3"/>
    <n v="0.58104572399999999"/>
    <n v="8.2461985200000003E-8"/>
    <n v="4.8308400000000003E-3"/>
    <n v="3.4710732000000005E-11"/>
    <n v="7.3920000000000011E-5"/>
    <n v="1.092E-5"/>
    <n v="9.7613040000000015E-10"/>
    <n v="3.1895724000000001E-11"/>
    <n v="2.2791804000000001E-11"/>
    <n v="1.8564000000000002E-4"/>
    <n v="2.9833692000000001E-7"/>
    <n v="8.1785928000000009E-6"/>
    <n v="8.1900000000000007E-4"/>
    <n v="0.70350672000000014"/>
    <n v="4.5744719999999996E-2"/>
    <n v="9.6096000000000007E-4"/>
    <n v="3.0250080000000002E-2"/>
    <n v="9.3932999999999998E-9"/>
    <n v="9.2269870004284563E-2"/>
    <n v="3.3001281552334129E-7"/>
    <n v="9.3926623375071365E-5"/>
    <n v="1.9091008560692406E-3"/>
    <n v="6.0616068357961975E-2"/>
    <n v="1.7668203519929893E-3"/>
    <n v="4.9338144408160416E-4"/>
    <n v="3.8520831228121182E-3"/>
    <n v="1.2136459499198529E-4"/>
    <n v="9.428907317783208E-3"/>
    <s v=""/>
    <n v="4.4963259712648714E-4"/>
    <n v="7.4463421440342801E-3"/>
    <n v="4.893836368050962E-4"/>
    <n v="5.4867320889216429E-3"/>
    <n v="3.1884525790748126E-6"/>
    <n v="0.48363758100000004"/>
    <n v="0.17499822428785164"/>
    <n v="0.65863580528785171"/>
    <n v="3.3653504670740699E-4"/>
    <n v="0.70921793040000003"/>
    <n v="8.2439237160000005E-9"/>
    <n v="6.1543475280000003E-2"/>
    <n v="1.2612368160000002E-3"/>
    <n v="6.0720873444000001E-8"/>
    <n v="8.508195150000001E-9"/>
    <n v="4.2916118700000009E-10"/>
    <n v="8.7979348800000003E-3"/>
    <n v="4.9751999220000001E-5"/>
    <n v="2.3049778248000002E-3"/>
    <n v="3.7991626680000001E-2"/>
    <n v="9.2397734940000014"/>
    <n v="33.440758722000005"/>
    <n v="7.7008536360000004E-2"/>
    <n v="3.3227139960000001"/>
    <n v="1.5262182012000001E-6"/>
    <n v="1.3638806353846154E-3"/>
    <n v="1.5853699453846154E-11"/>
    <n v="1.1835283707692308E-4"/>
    <n v="2.4254554153846157E-6"/>
    <n v="1.1677091046923076E-10"/>
    <n v="1.6361913750000003E-11"/>
    <n v="8.2530997500000013E-13"/>
    <n v="1.6919105538461541E-5"/>
    <n v="9.5676921576923082E-8"/>
    <n v="4.4326496630769233E-6"/>
    <n v="7.306082053846154E-5"/>
    <n v="1.7768795180769233E-2"/>
    <n v="6.430915138846155E-2"/>
    <n v="1.4809333915384617E-4"/>
    <n v="6.3898346076923076E-3"/>
    <n v="2.9350350023076923E-9"/>
    <n v="0.11324546246446746"/>
    <n v="1.6662487146672381E-5"/>
    <n v="1.2767570313201266E-4"/>
    <n v="3.367974431505911E-3"/>
    <n v="0.12677421112304479"/>
    <n v="9.6539366452035712E-3"/>
    <n v="1.0904781263737914E-4"/>
    <n v="9.4194611962582948E-3"/>
    <n v="9.3224365587625396E-3"/>
    <n v="1.2538030648916254E-2"/>
    <n v="6.6465338887295245E-3"/>
    <n v="7.167812733883433E-2"/>
    <n v="2.8725932711021467"/>
    <n v="4.5816602790935156E-4"/>
    <n v="1.6096131258254643E-2"/>
    <n v="7.5531038470556247E-3"/>
  </r>
  <r>
    <x v="7"/>
    <x v="10"/>
    <x v="0"/>
    <s v="Pineapple"/>
    <n v="0.72"/>
    <s v="Raw"/>
    <s v="industrial composting"/>
    <n v="0.58536585365853655"/>
    <m/>
    <s v=""/>
    <n v="1.0588235294117647E-2"/>
    <n v="0.97997407200000008"/>
    <n v="2.7814908959999999E-8"/>
    <n v="2.6639598239999999E-2"/>
    <n v="5.4274062959999998E-3"/>
    <n v="5.1803234640000002E-8"/>
    <n v="1.7304896879999998E-7"/>
    <n v="1.284392232E-9"/>
    <n v="7.3780963199999283E-3"/>
    <n v="2.214967032E-4"/>
    <n v="7.5271982399999996E-3"/>
    <n v="2.4361862399999996E-2"/>
    <n v="32.886393839999997"/>
    <n v="23.693019119999999"/>
    <n v="0.43545533040000001"/>
    <n v="8.9847727200000005"/>
    <n v="4.3828974720000001E-6"/>
    <n v="0"/>
    <n v="0"/>
    <n v="0"/>
    <n v="0"/>
    <n v="0"/>
    <n v="0"/>
    <n v="0"/>
    <n v="0"/>
    <n v="0"/>
    <n v="0"/>
    <n v="0"/>
    <n v="0"/>
    <n v="0"/>
    <n v="0"/>
    <n v="0"/>
    <n v="0"/>
    <n v="4.1407199999999998E-2"/>
    <n v="2.9752055999999998E-10"/>
    <n v="6.3360000000000001E-4"/>
    <n v="9.3599999999999985E-5"/>
    <n v="8.3668319999999991E-9"/>
    <n v="2.7339192E-10"/>
    <n v="1.9535832E-10"/>
    <n v="1.5912000000000001E-3"/>
    <n v="2.5571735999999998E-6"/>
    <n v="7.0102224E-5"/>
    <n v="7.0199999999999993E-3"/>
    <n v="6.0300576000000001"/>
    <n v="0.39209759999999994"/>
    <n v="8.2368000000000007E-3"/>
    <n v="0.25928639999999997"/>
    <n v="8.0513999999999989E-8"/>
    <n v="0.13288259243403192"/>
    <n v="1.1253697070353498E-6"/>
    <n v="4.1623899327547678E-5"/>
    <n v="8.357001407146734E-3"/>
    <n v="6.0066212254293011E-2"/>
    <n v="3.5992295542911494E-2"/>
    <n v="1.7011824143041872E-3"/>
    <n v="3.9271119244488608E-3"/>
    <n v="5.4655508201738887E-4"/>
    <n v="3.1078061215891722E-2"/>
    <s v=""/>
    <n v="1.8937807450882535E-3"/>
    <n v="5.3630966081559782E-3"/>
    <n v="2.8196311559784198E-3"/>
    <n v="1.5264532507658166E-2"/>
    <n v="9.3246010355406485E-6"/>
    <s v=""/>
    <n v="0.26886606594610457"/>
    <n v="0.26886606594610457"/>
    <n v="5.1705012681943182E-4"/>
    <n v="1.0213812720000002"/>
    <n v="2.811242952E-8"/>
    <n v="2.7273198240000001E-2"/>
    <n v="5.5210062959999999E-3"/>
    <n v="6.0170066640000006E-8"/>
    <n v="1.7332236071999998E-7"/>
    <n v="1.479750552E-9"/>
    <n v="8.9692963199999275E-3"/>
    <n v="2.240538768E-4"/>
    <n v="7.5973004639999994E-3"/>
    <n v="3.1381862399999995E-2"/>
    <n v="38.916451439999996"/>
    <n v="24.085116719999998"/>
    <n v="0.4436921304"/>
    <n v="9.2440591200000011"/>
    <n v="4.4634114720000004E-6"/>
    <n v="1.9641947538461542E-3"/>
    <n v="5.4062364461538464E-11"/>
    <n v="5.2448458153846157E-5"/>
    <n v="1.0617319799999999E-5"/>
    <n v="1.1571166661538462E-10"/>
    <n v="3.3331223215384614E-10"/>
    <n v="2.8456741384615384E-12"/>
    <n v="1.7248646769230628E-5"/>
    <n v="4.3087284000000002E-7"/>
    <n v="1.4610193199999999E-5"/>
    <n v="6.0349735384615372E-5"/>
    <n v="7.483932969230768E-2"/>
    <n v="4.6317532153846153E-2"/>
    <n v="8.5325409692307689E-4"/>
    <n v="1.7777036769230772E-2"/>
    <n v="8.5834836000000001E-9"/>
    <n v="2.7221905814108816E-2"/>
    <n v="9.5812679935552414E-6"/>
    <n v="9.4646943038409601E-6"/>
    <n v="2.4894673722112006E-3"/>
    <n v="2.0267419460317029E-2"/>
    <n v="3.3272453393325262E-2"/>
    <n v="6.2981652100198898E-5"/>
    <n v="1.5301628218676632E-3"/>
    <n v="7.0883025728112285E-3"/>
    <n v="6.9682817000257065E-3"/>
    <n v="8.5705808982926963E-4"/>
    <n v="5.1176430754065111E-2"/>
    <n v="0.3471511624777"/>
    <n v="4.469915232219967E-4"/>
    <n v="7.5295044535951877E-3"/>
    <n v="3.7197048186017757E-3"/>
  </r>
  <r>
    <x v="4"/>
    <x v="10"/>
    <x v="0"/>
    <s v="Oranges"/>
    <n v="0"/>
    <s v="Raw"/>
    <s v="industrial composting"/>
    <n v="0"/>
    <m/>
    <n v="0.798160454545454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5"/>
    <x v="10"/>
    <x v="0"/>
    <s v="Apples"/>
    <n v="0"/>
    <s v="Raw"/>
    <s v="industrial composting"/>
    <n v="0"/>
    <m/>
    <n v="0.50270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6"/>
    <x v="10"/>
    <x v="0"/>
    <s v="Apples"/>
    <n v="4.0790000000000006"/>
    <s v="Raw"/>
    <s v="industrial composting"/>
    <n v="0.445792349726776"/>
    <m/>
    <n v="0.50270000000000004"/>
    <n v="6.275384615384616E-2"/>
    <n v="1.6654559855300004"/>
    <n v="1.0291607424800002E-7"/>
    <n v="0.26520389431000002"/>
    <n v="6.674100997900001E-3"/>
    <n v="9.7281645494000024E-8"/>
    <n v="3.3616996920000006E-8"/>
    <n v="1.5798280267200002E-9"/>
    <n v="7.0970525079000011E-3"/>
    <n v="1.8804817350200005E-4"/>
    <n v="3.0143163478500005E-3"/>
    <n v="2.7564610983600003E-2"/>
    <n v="43.112733115100006"/>
    <n v="66.934154708000023"/>
    <n v="2.2145047225700001"/>
    <n v="23.187761587800004"/>
    <n v="9.7869523211000022E-6"/>
    <n v="0"/>
    <n v="0"/>
    <n v="0"/>
    <n v="0"/>
    <n v="0"/>
    <n v="0"/>
    <n v="0"/>
    <n v="0"/>
    <n v="0"/>
    <n v="0"/>
    <n v="0"/>
    <n v="0"/>
    <n v="0"/>
    <n v="0"/>
    <n v="0"/>
    <n v="0"/>
    <n v="0.23458329000000003"/>
    <n v="1.6855366170000004E-9"/>
    <n v="3.5895200000000006E-3"/>
    <n v="5.3027E-4"/>
    <n v="4.7400427400000008E-8"/>
    <n v="1.5488411690000001E-9"/>
    <n v="1.1067591490000002E-9"/>
    <n v="9.0145900000000029E-3"/>
    <n v="1.4487098770000002E-5"/>
    <n v="3.9714857180000004E-4"/>
    <n v="3.9770250000000007E-2"/>
    <n v="34.161951320000007"/>
    <n v="2.2213418200000001"/>
    <n v="4.6663760000000012E-2"/>
    <n v="1.4689294800000001"/>
    <n v="4.5613417500000005E-7"/>
    <n v="0.24719676342264701"/>
    <n v="4.1873109576255063E-6"/>
    <n v="4.1022801648316163E-4"/>
    <n v="1.0905066094685981E-2"/>
    <n v="0.14443234959066514"/>
    <n v="7.302573264382101E-3"/>
    <n v="3.0886116931348961E-3"/>
    <n v="7.0543129759405429E-3"/>
    <n v="4.9406278493832861E-4"/>
    <n v="1.3955182648249393E-2"/>
    <s v=""/>
    <n v="3.7603970570540637E-3"/>
    <n v="1.5399037221882289E-2"/>
    <n v="1.4369560930961282E-2"/>
    <n v="4.0715107665356194E-2"/>
    <n v="2.1399034247198467E-5"/>
    <n v="2.0505133000000004"/>
    <n v="0.49515365706333586"/>
    <n v="2.5456669570633363"/>
    <n v="9.5221857127564594E-4"/>
    <n v="1.9000392755300004"/>
    <n v="1.0460161086500003E-7"/>
    <n v="0.26879341431000003"/>
    <n v="7.2043709979000012E-3"/>
    <n v="1.4468207289400002E-7"/>
    <n v="3.5165838089000008E-8"/>
    <n v="2.6865871757200002E-9"/>
    <n v="1.6111642507900002E-2"/>
    <n v="2.0253527227200006E-4"/>
    <n v="3.4114649196500006E-3"/>
    <n v="6.7334860983600003E-2"/>
    <n v="77.274684435100014"/>
    <n v="69.155496528000029"/>
    <n v="2.26116848257"/>
    <n v="24.656691067800004"/>
    <n v="1.0243086496100003E-5"/>
    <n v="3.6539216837115393E-3"/>
    <n v="2.0115694397115389E-10"/>
    <n v="5.1691041213461548E-4"/>
    <n v="1.3854559611346156E-5"/>
    <n v="2.7823475556538463E-10"/>
    <n v="6.7626611709615402E-11"/>
    <n v="5.1665137994615391E-12"/>
    <n v="3.0983927899807695E-5"/>
    <n v="3.8949090821538474E-7"/>
    <n v="6.5605094608653857E-6"/>
    <n v="1.2949011727615386E-4"/>
    <n v="0.14860516237519233"/>
    <n v="0.13299133947692313"/>
    <n v="4.3484009280192306E-3"/>
    <n v="4.7416713591923086E-2"/>
    <n v="1.9698243261730775E-8"/>
    <n v="6.3004081234958237E-2"/>
    <n v="4.6598490585907533E-5"/>
    <n v="1.2276128454804386E-4"/>
    <n v="4.1205533001491866E-3"/>
    <n v="5.5577690353402494E-2"/>
    <n v="8.6536172661588334E-3"/>
    <n v="1.2257816706256339E-4"/>
    <n v="2.6877710645683683E-3"/>
    <n v="8.1185519170510114E-3"/>
    <n v="3.8583536191615759E-3"/>
    <n v="1.7903580060995958E-3"/>
    <n v="0.10765908366908288"/>
    <n v="1.2942912082950357"/>
    <n v="2.9799253208990352E-3"/>
    <n v="2.5800761471108519E-2"/>
    <n v="1.1014760597008072E-2"/>
  </r>
  <r>
    <x v="7"/>
    <x v="10"/>
    <x v="0"/>
    <s v="Pineapple"/>
    <n v="0.72"/>
    <s v="Raw"/>
    <s v="industrial composting"/>
    <n v="0.58536585365853655"/>
    <m/>
    <s v=""/>
    <n v="1.0588235294117647E-2"/>
    <n v="0.97997407200000008"/>
    <n v="2.7814908959999999E-8"/>
    <n v="2.6639598239999999E-2"/>
    <n v="5.4274062959999998E-3"/>
    <n v="5.1803234640000002E-8"/>
    <n v="1.7304896879999998E-7"/>
    <n v="1.284392232E-9"/>
    <n v="7.3780963199999283E-3"/>
    <n v="2.214967032E-4"/>
    <n v="7.5271982399999996E-3"/>
    <n v="2.4361862399999996E-2"/>
    <n v="32.886393839999997"/>
    <n v="23.693019119999999"/>
    <n v="0.43545533040000001"/>
    <n v="8.9847727200000005"/>
    <n v="4.3828974720000001E-6"/>
    <n v="0"/>
    <n v="0"/>
    <n v="0"/>
    <n v="0"/>
    <n v="0"/>
    <n v="0"/>
    <n v="0"/>
    <n v="0"/>
    <n v="0"/>
    <n v="0"/>
    <n v="0"/>
    <n v="0"/>
    <n v="0"/>
    <n v="0"/>
    <n v="0"/>
    <n v="0"/>
    <n v="4.1407199999999998E-2"/>
    <n v="2.9752055999999998E-10"/>
    <n v="6.3360000000000001E-4"/>
    <n v="9.3599999999999985E-5"/>
    <n v="8.3668319999999991E-9"/>
    <n v="2.7339192E-10"/>
    <n v="1.9535832E-10"/>
    <n v="1.5912000000000001E-3"/>
    <n v="2.5571735999999998E-6"/>
    <n v="7.0102224E-5"/>
    <n v="7.0199999999999993E-3"/>
    <n v="6.0300576000000001"/>
    <n v="0.39209759999999994"/>
    <n v="8.2368000000000007E-3"/>
    <n v="0.25928639999999997"/>
    <n v="8.0513999999999989E-8"/>
    <n v="0.13288259243403192"/>
    <n v="1.1253697070353498E-6"/>
    <n v="4.1623899327547678E-5"/>
    <n v="8.357001407146734E-3"/>
    <n v="6.0066212254293011E-2"/>
    <n v="3.5992295542911494E-2"/>
    <n v="1.7011824143041872E-3"/>
    <n v="3.9271119244488608E-3"/>
    <n v="5.4655508201738887E-4"/>
    <n v="3.1078061215891722E-2"/>
    <s v=""/>
    <n v="1.8937807450882535E-3"/>
    <n v="5.3630966081559782E-3"/>
    <n v="2.8196311559784198E-3"/>
    <n v="1.5264532507658166E-2"/>
    <n v="9.3246010355406485E-6"/>
    <s v=""/>
    <n v="0.26886606594610457"/>
    <n v="0.26886606594610457"/>
    <n v="5.1705012681943182E-4"/>
    <n v="1.0213812720000002"/>
    <n v="2.811242952E-8"/>
    <n v="2.7273198240000001E-2"/>
    <n v="5.5210062959999999E-3"/>
    <n v="6.0170066640000006E-8"/>
    <n v="1.7332236071999998E-7"/>
    <n v="1.479750552E-9"/>
    <n v="8.9692963199999275E-3"/>
    <n v="2.240538768E-4"/>
    <n v="7.5973004639999994E-3"/>
    <n v="3.1381862399999995E-2"/>
    <n v="38.916451439999996"/>
    <n v="24.085116719999998"/>
    <n v="0.4436921304"/>
    <n v="9.2440591200000011"/>
    <n v="4.4634114720000004E-6"/>
    <n v="1.9641947538461542E-3"/>
    <n v="5.4062364461538464E-11"/>
    <n v="5.2448458153846157E-5"/>
    <n v="1.0617319799999999E-5"/>
    <n v="1.1571166661538462E-10"/>
    <n v="3.3331223215384614E-10"/>
    <n v="2.8456741384615384E-12"/>
    <n v="1.7248646769230628E-5"/>
    <n v="4.3087284000000002E-7"/>
    <n v="1.4610193199999999E-5"/>
    <n v="6.0349735384615372E-5"/>
    <n v="7.483932969230768E-2"/>
    <n v="4.6317532153846153E-2"/>
    <n v="8.5325409692307689E-4"/>
    <n v="1.7777036769230772E-2"/>
    <n v="8.5834836000000001E-9"/>
    <n v="2.7221905814108816E-2"/>
    <n v="9.5812679935552414E-6"/>
    <n v="9.4646943038409601E-6"/>
    <n v="2.4894673722112006E-3"/>
    <n v="2.0267419460317029E-2"/>
    <n v="3.3272453393325262E-2"/>
    <n v="6.2981652100198898E-5"/>
    <n v="1.5301628218676632E-3"/>
    <n v="7.0883025728112285E-3"/>
    <n v="6.9682817000257065E-3"/>
    <n v="8.5705808982926963E-4"/>
    <n v="5.1176430754065111E-2"/>
    <n v="0.3471511624777"/>
    <n v="4.469915232219967E-4"/>
    <n v="7.5295044535951877E-3"/>
    <n v="3.7197048186017757E-3"/>
  </r>
  <r>
    <x v="0"/>
    <x v="0"/>
    <x v="0"/>
    <s v="Bread, white"/>
    <n v="0.22699999999999998"/>
    <s v="Baking"/>
    <s v="industrial composting"/>
    <n v="5.2159926470588223E-2"/>
    <m/>
    <s v=""/>
    <n v="4.1272727272727268E-3"/>
    <n v="0.21226031682499999"/>
    <n v="4.6816298399999998E-9"/>
    <n v="0.13569535913749997"/>
    <n v="7.2933562075000002E-4"/>
    <n v="1.783213737375E-8"/>
    <n v="3.3885978312499995E-9"/>
    <n v="2.1361195143749996E-10"/>
    <n v="2.1050227843749996E-3"/>
    <n v="4.0627929387499993E-5"/>
    <n v="1.6582151942499998E-3"/>
    <n v="8.696795057499998E-3"/>
    <n v="2.8415600652499995"/>
    <n v="15.695221231249997"/>
    <n v="5.1001837899999999E-2"/>
    <n v="4.5676023487499986"/>
    <n v="8.645914142499999E-7"/>
    <n v="0.10012334399999999"/>
    <n v="6.5451284549999995E-9"/>
    <n v="5.1912629999999998E-3"/>
    <n v="1.930635E-4"/>
    <n v="1.293605127E-9"/>
    <n v="4.2816274649999999E-10"/>
    <n v="2.1584713815000003E-10"/>
    <n v="2.727405E-4"/>
    <n v="6.8998136850000008E-6"/>
    <n v="5.2096499999999998E-5"/>
    <n v="5.7919049999999989E-4"/>
    <n v="0.19188979649999999"/>
    <n v="0.3068882235"/>
    <n v="8.9759204999999998E-3"/>
    <n v="1.5702068969999998"/>
    <n v="2.2284369809999999E-7"/>
    <n v="1.3054769999999999E-2"/>
    <n v="9.3801621E-11"/>
    <n v="1.9976E-4"/>
    <n v="2.9509999999999994E-5"/>
    <n v="2.6378761999999996E-9"/>
    <n v="8.6194396999999987E-11"/>
    <n v="6.159213699999999E-11"/>
    <n v="5.0166999999999996E-4"/>
    <n v="8.0622000999999996E-7"/>
    <n v="2.2101673399999998E-5"/>
    <n v="2.2132499999999999E-3"/>
    <n v="1.9011431599999999"/>
    <n v="0.12361965999999998"/>
    <n v="2.5968799999999998E-3"/>
    <n v="8.1747239999999985E-2"/>
    <n v="2.5384274999999996E-8"/>
    <n v="4.2339823091733127E-2"/>
    <n v="4.5317375316429229E-7"/>
    <n v="2.1532367839303395E-4"/>
    <n v="1.4408796938607151E-3"/>
    <n v="2.1726054387177757E-2"/>
    <n v="8.104915508785176E-4"/>
    <n v="5.6453279241159269E-4"/>
    <n v="1.260729535884494E-3"/>
    <n v="1.1790544994837255E-4"/>
    <n v="7.0867341559252874E-3"/>
    <s v=""/>
    <n v="2.4013076484747991E-4"/>
    <n v="3.59075872974876E-3"/>
    <n v="3.9765726709567901E-4"/>
    <n v="1.0270230958880652E-2"/>
    <n v="2.3248129545636292E-6"/>
    <s v=""/>
    <n v="8.2977295887567887E-2"/>
    <n v="8.2977295887567887E-2"/>
    <n v="1.5957172286070747E-4"/>
    <n v="0.32543843082499996"/>
    <n v="1.1320559916E-8"/>
    <n v="0.14108638213749997"/>
    <n v="9.5190912074999997E-4"/>
    <n v="2.1763618700749999E-8"/>
    <n v="3.9029549747499999E-9"/>
    <n v="4.9105122658749996E-10"/>
    <n v="2.8794332843749999E-3"/>
    <n v="4.8333963082499993E-5"/>
    <n v="1.7324133676499998E-3"/>
    <n v="1.1489235557499998E-2"/>
    <n v="4.9345930217499996"/>
    <n v="16.125729114749998"/>
    <n v="6.2574638399999993E-2"/>
    <n v="6.2195564857499992"/>
    <n v="1.1128193873499998E-6"/>
    <n v="6.2584313620192295E-4"/>
    <n v="2.1770307530769231E-11"/>
    <n v="2.7131996564903839E-4"/>
    <n v="1.8305944629807692E-6"/>
    <n v="4.185311288605769E-11"/>
    <n v="7.5056826437500001E-12"/>
    <n v="9.4432928189903837E-13"/>
    <n v="5.5373717007211536E-6"/>
    <n v="9.2949929004807682E-8"/>
    <n v="3.331564168557692E-6"/>
    <n v="2.2094683764423075E-5"/>
    <n v="9.4896019649038446E-3"/>
    <n v="3.1011017528365381E-2"/>
    <n v="1.2033584307692306E-4"/>
    <n v="1.1960685549519229E-2"/>
    <n v="2.1400372833653842E-9"/>
    <n v="9.5239543510486011E-2"/>
    <n v="4.3148785356605724E-5"/>
    <n v="5.5407235390047627E-4"/>
    <n v="4.7085290098944866E-3"/>
    <n v="7.7273472582228928E-2"/>
    <n v="8.2377947107742152E-3"/>
    <n v="2.1863687216348577E-4"/>
    <n v="4.9679069997220588E-3"/>
    <n v="1.6969598845932604E-2"/>
    <n v="1.7684365380601069E-2"/>
    <n v="3.1726898213890269E-3"/>
    <n v="4.940521247022267E-2"/>
    <n v="2.6070775737712473"/>
    <n v="6.8491039832773066E-4"/>
    <n v="5.6805391074358128E-2"/>
    <n v="1.0259454685536792E-2"/>
  </r>
  <r>
    <x v="1"/>
    <x v="0"/>
    <x v="0"/>
    <s v="Bread, white"/>
    <n v="6.2130000000000001"/>
    <s v="Baking"/>
    <s v="industrial composting"/>
    <n v="0.10877100840336135"/>
    <m/>
    <s v=""/>
    <n v="9.5584615384615379E-2"/>
    <n v="5.8095742221749997"/>
    <n v="1.2813641496000001E-7"/>
    <n v="3.7139879573624999"/>
    <n v="1.9961948069250002E-2"/>
    <n v="4.8806638547625006E-7"/>
    <n v="9.2746071918750004E-8"/>
    <n v="5.8465685210624991E-9"/>
    <n v="5.7614566340624999E-2"/>
    <n v="1.1119882171125E-3"/>
    <n v="4.5385422915749998E-2"/>
    <n v="0.23803166384249999"/>
    <n v="77.773624164750004"/>
    <n v="429.57889651874996"/>
    <n v="1.3959225501000001"/>
    <n v="125.01547750124998"/>
    <n v="2.3663905095749999E-5"/>
    <n v="2.7403803360000003"/>
    <n v="1.79140454145E-7"/>
    <n v="0.14208509699999999"/>
    <n v="5.2841565000000005E-3"/>
    <n v="3.5406029313000008E-8"/>
    <n v="1.1718833233500001E-8"/>
    <n v="5.9077456798500009E-9"/>
    <n v="7.464919500000001E-3"/>
    <n v="1.8884820451500002E-4"/>
    <n v="1.4258835000000001E-3"/>
    <n v="1.5852469500000001E-2"/>
    <n v="5.2520321835000008"/>
    <n v="8.3995441965000008"/>
    <n v="0.2456713395"/>
    <n v="42.976631943000001"/>
    <n v="6.0992418339E-6"/>
    <n v="0.35730962999999999"/>
    <n v="2.5673544990000003E-9"/>
    <n v="5.4674400000000005E-3"/>
    <n v="8.0768999999999991E-4"/>
    <n v="7.2198787800000005E-8"/>
    <n v="2.3591444429999997E-9"/>
    <n v="1.685779503E-9"/>
    <n v="1.3730730000000002E-2"/>
    <n v="2.206627719E-5"/>
    <n v="6.0492377459999997E-4"/>
    <n v="6.0576749999999999E-2"/>
    <n v="52.034372040000001"/>
    <n v="3.3834755399999996"/>
    <n v="7.107672000000001E-2"/>
    <n v="2.2374255600000001"/>
    <n v="6.9476872499999995E-7"/>
    <n v="1.1588428232111803"/>
    <n v="1.2403385587708143E-5"/>
    <n v="5.8934185632419384E-3"/>
    <n v="3.9436940695844157E-2"/>
    <n v="0.59464306567196223"/>
    <n v="2.218318945201864E-2"/>
    <n v="1.5451287397591301E-2"/>
    <n v="3.4506222935904683E-2"/>
    <n v="3.2270773591596418E-3"/>
    <n v="0.19396422603860713"/>
    <s v=""/>
    <n v="6.5723896123233167E-3"/>
    <n v="9.8279224616427519E-2"/>
    <n v="1.0883896918350016E-2"/>
    <n v="0.28109667377764536"/>
    <n v="6.3630232981074143E-5"/>
    <s v=""/>
    <n v="2.2710922438302181"/>
    <n v="2.2710922438302181"/>
    <n v="4.3674850842888814E-3"/>
    <n v="8.9072641881749988"/>
    <n v="3.0984422360400002E-7"/>
    <n v="3.8615404943624996"/>
    <n v="2.6053794569250003E-2"/>
    <n v="5.9567120258925012E-7"/>
    <n v="1.0682404959525E-7"/>
    <n v="1.3440093703912501E-8"/>
    <n v="7.8810215840625003E-2"/>
    <n v="1.3229026988174999E-3"/>
    <n v="4.7416230190350003E-2"/>
    <n v="0.3144608833425"/>
    <n v="135.06002838825"/>
    <n v="441.36191625524998"/>
    <n v="1.7126706096000002"/>
    <n v="170.22953500424998"/>
    <n v="3.0457915654649999E-5"/>
    <n v="1.7129354208028844E-2"/>
    <n v="5.9585427616153848E-10"/>
    <n v="7.4260394122355761E-3"/>
    <n v="5.0103451094711543E-5"/>
    <n v="1.1455215434408656E-9"/>
    <n v="2.0543086460625002E-10"/>
    <n v="2.5846334045985581E-11"/>
    <n v="1.5155810738581732E-4"/>
    <n v="2.544043651572115E-6"/>
    <n v="9.1185058058365395E-5"/>
    <n v="6.047324679663462E-4"/>
    <n v="0.25973082382355772"/>
    <n v="0.84877291587548076"/>
    <n v="3.2935973261538467E-3"/>
    <n v="0.32736449039278842"/>
    <n v="5.8572914720480769E-8"/>
    <n v="1.2529699007412241"/>
    <n v="5.6659556187850903E-4"/>
    <n v="7.2727833237218719E-3"/>
    <n v="6.1911184171224098E-2"/>
    <n v="1.0220767098647279"/>
    <n v="0.10825912089155044"/>
    <n v="2.8927344361210235E-3"/>
    <n v="6.5974098129920472E-2"/>
    <n v="0.22293967998635583"/>
    <n v="0.23227698220335968"/>
    <n v="4.2197109081765986E-2"/>
    <n v="0.67072168893088113"/>
    <n v="34.23285172536287"/>
    <n v="9.0114334722570869E-3"/>
    <n v="0.74613251477435805"/>
    <n v="0.13483307162158045"/>
  </r>
  <r>
    <x v="2"/>
    <x v="0"/>
    <x v="0"/>
    <s v="Bread, white"/>
    <n v="2.0719999999999996"/>
    <s v="Baking"/>
    <s v="industrial composting"/>
    <n v="0.67934426229508182"/>
    <m/>
    <s v=""/>
    <n v="3.0925373134328353E-2"/>
    <n v="1.9374598081999996"/>
    <n v="4.2732762239999996E-8"/>
    <n v="1.2385937626999997"/>
    <n v="6.6571956219999995E-3"/>
    <n v="1.6276735082999998E-7"/>
    <n v="3.0930285049999992E-8"/>
    <n v="1.9497971954999993E-9"/>
    <n v="1.9214128674999997E-2"/>
    <n v="3.7084171669999992E-4"/>
    <n v="1.5135779217999997E-2"/>
    <n v="7.9382199819999985E-2"/>
    <n v="25.937059273999996"/>
    <n v="143.26210744999997"/>
    <n v="0.46553219439999993"/>
    <n v="41.691947429999985"/>
    <n v="7.8917771379999986E-6"/>
    <n v="0.91390118399999987"/>
    <n v="5.9742317879999991E-8"/>
    <n v="4.7384567999999995E-2"/>
    <n v="1.7622359999999999E-3"/>
    <n v="1.1807708471999999E-8"/>
    <n v="3.9081639239999997E-9"/>
    <n v="1.9701994284000001E-9"/>
    <n v="2.4895079999999997E-3"/>
    <n v="6.2979797159999992E-5"/>
    <n v="4.7552399999999996E-4"/>
    <n v="5.2867079999999993E-3"/>
    <n v="1.7515227239999998"/>
    <n v="2.8011999959999998"/>
    <n v="8.1929987999999981E-2"/>
    <n v="14.332461191999997"/>
    <n v="2.0340623015999997E-6"/>
    <n v="0.11916071999999997"/>
    <n v="8.5619805599999986E-10"/>
    <n v="1.8233599999999998E-3"/>
    <n v="2.693599999999999E-4"/>
    <n v="2.4077883199999995E-8"/>
    <n v="7.8676119199999979E-10"/>
    <n v="5.6219783199999992E-10"/>
    <n v="4.5791199999999999E-3"/>
    <n v="7.3589773599999985E-6"/>
    <n v="2.0173862239999997E-4"/>
    <n v="2.0201999999999998E-2"/>
    <n v="17.35316576"/>
    <n v="1.1283697599999998"/>
    <n v="2.3703679999999998E-2"/>
    <n v="0.74616863999999983"/>
    <n v="2.3170139999999996E-7"/>
    <n v="0.38646746011485034"/>
    <n v="4.136458222715479E-6"/>
    <n v="1.9654214168738603E-3"/>
    <n v="1.315199438625287E-2"/>
    <n v="0.19831006471467977"/>
    <n v="7.3979669313669096E-3"/>
    <n v="5.1529160611313652E-3"/>
    <n v="1.1507628186575646E-2"/>
    <n v="1.0762118603217087E-3"/>
    <n v="6.4685961106066933E-2"/>
    <s v=""/>
    <n v="2.1918543822201687E-3"/>
    <n v="3.2775559859204544E-2"/>
    <n v="3.6297174335781792E-3"/>
    <n v="9.3744134567403992E-2"/>
    <n v="2.1220319127118239E-5"/>
    <s v=""/>
    <n v="0.75739628669180925"/>
    <n v="0.75739628669180925"/>
    <n v="1.4565313205611716E-3"/>
    <n v="2.9705217121999996"/>
    <n v="1.0333127817599999E-7"/>
    <n v="1.2878016906999996"/>
    <n v="8.6887916219999996E-3"/>
    <n v="1.9865294250199998E-7"/>
    <n v="3.5625210165999992E-8"/>
    <n v="4.4821944558999997E-9"/>
    <n v="2.6282756674999998E-2"/>
    <n v="4.4118049121999995E-4"/>
    <n v="1.5813041840399996E-2"/>
    <n v="0.10487090781999998"/>
    <n v="45.041747758"/>
    <n v="147.19167720599998"/>
    <n v="0.57116586239999989"/>
    <n v="56.770577261999982"/>
    <n v="1.0157540839599999E-5"/>
    <n v="5.7125417542307688E-3"/>
    <n v="1.9871399649230767E-10"/>
    <n v="2.4765417128846147E-3"/>
    <n v="1.6709214657692306E-5"/>
    <n v="3.8202488942692302E-10"/>
    <n v="6.8510019549999985E-11"/>
    <n v="8.6196047228846153E-12"/>
    <n v="5.0543762836538458E-5"/>
    <n v="8.4842402157692303E-7"/>
    <n v="3.0409695846923068E-5"/>
    <n v="2.0167482273076919E-4"/>
    <n v="8.6618745688461535E-2"/>
    <n v="0.28306091770384612"/>
    <n v="1.0983958892307689E-3"/>
    <n v="0.10917418704230766"/>
    <n v="1.9533732383846154E-8"/>
    <n v="6.8492119419697808E-2"/>
    <n v="3.0398237681030391E-5"/>
    <n v="3.8865426589677714E-4"/>
    <n v="3.3659676890893213E-3"/>
    <n v="5.8806493265206143E-2"/>
    <n v="5.8549458051575859E-3"/>
    <n v="1.6690699001264945E-4"/>
    <n v="3.9373410595279646E-3"/>
    <n v="1.2019171955054274E-2"/>
    <n v="1.2494065695316218E-2"/>
    <n v="2.5521565482655344E-3"/>
    <n v="4.7803653454028476E-2"/>
    <n v="1.8359599172277543"/>
    <n v="4.9300918542577541E-4"/>
    <n v="4.014308147263837E-2"/>
    <n v="7.2952438487697696E-3"/>
  </r>
  <r>
    <x v="3"/>
    <x v="0"/>
    <x v="0"/>
    <s v="Bread, white"/>
    <n v="2.8559999999999999"/>
    <s v="Baking"/>
    <s v="industrial composting"/>
    <n v="0.90666666666666662"/>
    <m/>
    <s v=""/>
    <n v="4.2626865671641791E-2"/>
    <n v="2.6705527085999998"/>
    <n v="5.8901915520000001E-8"/>
    <n v="1.7072508620999998"/>
    <n v="9.1761345059999996E-3"/>
    <n v="2.2435499708999999E-7"/>
    <n v="4.2633636149999999E-8"/>
    <n v="2.6875582964999995E-9"/>
    <n v="2.6484339524999997E-2"/>
    <n v="5.111602040999999E-4"/>
    <n v="2.0862830813999998E-2"/>
    <n v="0.10941870785999999"/>
    <n v="35.751081702"/>
    <n v="197.46939134999997"/>
    <n v="0.6416795112"/>
    <n v="57.467278889999989"/>
    <n v="1.0877854974E-5"/>
    <n v="1.2597016320000001"/>
    <n v="8.2347519240000002E-8"/>
    <n v="6.5313863999999999E-2"/>
    <n v="2.4290280000000002E-3"/>
    <n v="1.6275490056000001E-8"/>
    <n v="5.3869286519999996E-9"/>
    <n v="2.7156802932000004E-9"/>
    <n v="3.4314840000000003E-3"/>
    <n v="8.6809990680000005E-5"/>
    <n v="6.5545200000000005E-4"/>
    <n v="7.2870839999999992E-3"/>
    <n v="2.4142610520000001"/>
    <n v="3.8611135080000003"/>
    <n v="0.11293052399999999"/>
    <n v="19.755554615999998"/>
    <n v="2.8037074967999998E-6"/>
    <n v="0.16424855999999999"/>
    <n v="1.180164888E-9"/>
    <n v="2.5132800000000001E-3"/>
    <n v="3.7127999999999993E-4"/>
    <n v="3.3188433599999998E-8"/>
    <n v="1.0844546159999998E-9"/>
    <n v="7.7492133599999994E-10"/>
    <n v="6.3117600000000005E-3"/>
    <n v="1.0143455279999999E-5"/>
    <n v="2.7807215519999996E-4"/>
    <n v="2.7845999999999999E-2"/>
    <n v="23.919228480000001"/>
    <n v="1.5553204799999998"/>
    <n v="3.2672640000000003E-2"/>
    <n v="1.0285027199999999"/>
    <n v="3.1937219999999997E-7"/>
    <n v="0.5326983909691182"/>
    <n v="5.701604577256472E-6"/>
    <n v="2.709094385420727E-3"/>
    <n v="1.8128424694564767E-2"/>
    <n v="0.27334630541753158"/>
    <n v="1.019719766215439E-2"/>
    <n v="7.1026680842621532E-3"/>
    <n v="1.5861865878793457E-2"/>
    <n v="1.4834271588218149E-3"/>
    <n v="8.9161730173227399E-2"/>
    <s v=""/>
    <n v="3.0212046890061794E-3"/>
    <n v="4.5177123049173824E-2"/>
    <n v="5.0031240300672216E-3"/>
    <n v="0.12921488818750282"/>
    <n v="2.9249629067108928E-5"/>
    <s v=""/>
    <n v="1.0439786654400616"/>
    <n v="1.0439786654400616"/>
    <n v="2.007651279692426E-3"/>
    <n v="4.0945029006000002"/>
    <n v="1.4242959964799999E-7"/>
    <n v="1.7750780060999998"/>
    <n v="1.1976442505999999E-2"/>
    <n v="2.7381892074599997E-7"/>
    <n v="4.9105019417999998E-8"/>
    <n v="6.1781599257E-9"/>
    <n v="3.6227583524999996E-2"/>
    <n v="6.0811365005999994E-4"/>
    <n v="2.1796354969199998E-2"/>
    <n v="0.14455179186"/>
    <n v="62.084571234000002"/>
    <n v="202.88582533799996"/>
    <n v="0.78728267520000006"/>
    <n v="78.251336225999992"/>
    <n v="1.40009346708E-5"/>
    <n v="7.8740440396153858E-3"/>
    <n v="2.7390307624615385E-10"/>
    <n v="3.4136115501923071E-3"/>
    <n v="2.3031620203846152E-5"/>
    <n v="5.2657484758846149E-10"/>
    <n v="9.4432729649999995E-11"/>
    <n v="1.1881076780192307E-11"/>
    <n v="6.9668429855769223E-5"/>
    <n v="1.1694493270384615E-6"/>
    <n v="4.1916067248461536E-5"/>
    <n v="2.779842151153846E-4"/>
    <n v="0.11939340621923078"/>
    <n v="0.39016504872692298"/>
    <n v="1.5140051446153847E-3"/>
    <n v="0.15048333889615384"/>
    <n v="2.6924874366923076E-8"/>
    <n v="7.1391218875440227E-2"/>
    <n v="3.1454193638462145E-5"/>
    <n v="4.0152628064523197E-4"/>
    <n v="3.501071596678302E-3"/>
    <n v="6.2475649266566707E-2"/>
    <n v="6.0774849218012674E-3"/>
    <n v="1.7750034196234931E-4"/>
    <n v="4.2370163710959054E-3"/>
    <n v="1.2460564587198644E-2"/>
    <n v="1.2941283201995534E-2"/>
    <n v="2.7588579525083716E-3"/>
    <n v="5.4304367916989255E-2"/>
    <n v="1.8994678039152724"/>
    <n v="5.1404174664106063E-4"/>
    <n v="4.1583645555952786E-2"/>
    <n v="7.5737890940420025E-3"/>
  </r>
  <r>
    <x v="4"/>
    <x v="0"/>
    <x v="0"/>
    <s v="Bread, white"/>
    <n v="1.9500000000000002"/>
    <s v="Baking"/>
    <s v="industrial composting"/>
    <n v="0.67264573991031396"/>
    <m/>
    <s v=""/>
    <n v="2.8676470588235296E-2"/>
    <n v="1.8233815762500001"/>
    <n v="4.0216644000000008E-8"/>
    <n v="1.165664979375"/>
    <n v="6.2652178875000014E-3"/>
    <n v="1.5318355893750003E-7"/>
    <n v="2.9109100312500003E-8"/>
    <n v="1.834992534375E-9"/>
    <n v="1.808279484375E-2"/>
    <n v="3.4900644187499998E-4"/>
    <n v="1.4244579862500001E-2"/>
    <n v="7.4708151375000004E-2"/>
    <n v="24.409877212500003"/>
    <n v="134.82679031250001"/>
    <n v="0.43812151500000007"/>
    <n v="39.237112687499994"/>
    <n v="7.4271068625000003E-6"/>
    <n v="0.86009040000000014"/>
    <n v="5.6224671750000009E-8"/>
    <n v="4.4594550000000004E-2"/>
    <n v="1.6584750000000004E-3"/>
    <n v="1.1112466950000003E-8"/>
    <n v="3.6780500250000006E-9"/>
    <n v="1.8541934775000004E-9"/>
    <n v="2.3429250000000005E-3"/>
    <n v="5.9271527250000016E-5"/>
    <n v="4.475250000000001E-4"/>
    <n v="4.9754250000000003E-3"/>
    <n v="1.6483925250000002"/>
    <n v="2.6362644750000004"/>
    <n v="7.7105925000000006E-2"/>
    <n v="13.488561450000001"/>
    <n v="1.9142960850000001E-6"/>
    <n v="0.11214450000000001"/>
    <n v="8.0578485000000008E-10"/>
    <n v="1.7160000000000003E-3"/>
    <n v="2.5349999999999998E-4"/>
    <n v="2.2660170000000004E-8"/>
    <n v="7.4043644999999998E-10"/>
    <n v="5.2909545000000006E-10"/>
    <n v="4.3095000000000008E-3"/>
    <n v="6.9256785000000008E-6"/>
    <n v="1.8986019E-4"/>
    <n v="1.9012500000000002E-2"/>
    <n v="16.331406000000001"/>
    <n v="1.061931"/>
    <n v="2.2308000000000001E-2"/>
    <n v="0.70223400000000002"/>
    <n v="2.1805875000000003E-7"/>
    <n v="0.36371213669109964"/>
    <n v="3.8929022848914986E-6"/>
    <n v="1.8496967967683538E-3"/>
    <n v="1.2377600894398218E-2"/>
    <n v="0.18663350685020547"/>
    <n v="6.962372353361718E-3"/>
    <n v="4.8495107718176467E-3"/>
    <n v="1.0830055484470325E-2"/>
    <n v="1.0128441735653151E-3"/>
    <n v="6.0877231735922084E-2"/>
    <s v=""/>
    <n v="2.0627973191743873E-3"/>
    <n v="3.0845724770969526E-2"/>
    <n v="3.4159985499408554E-3"/>
    <n v="8.8224450968358015E-2"/>
    <n v="1.9970860182374795E-5"/>
    <s v=""/>
    <n v="0.71280055938659659"/>
    <n v="0.71280055938659659"/>
    <n v="1.3707703065126858E-3"/>
    <n v="2.7956164762500002"/>
    <n v="9.7247100600000013E-8"/>
    <n v="1.2119755293750001"/>
    <n v="8.1771928875000021E-3"/>
    <n v="1.8695619588750004E-7"/>
    <n v="3.3527586787500005E-8"/>
    <n v="4.2182814618750004E-9"/>
    <n v="2.473521984375E-2"/>
    <n v="4.1520364762500002E-4"/>
    <n v="1.4881965052500001E-2"/>
    <n v="9.8696076375000011E-2"/>
    <n v="42.389675737500006"/>
    <n v="138.52498578749999"/>
    <n v="0.53753544000000009"/>
    <n v="53.42790813749999"/>
    <n v="9.5594616974999993E-6"/>
    <n v="5.3761855312500001E-3"/>
    <n v="1.8701365500000003E-10"/>
    <n v="2.3307221718750003E-3"/>
    <n v="1.5725370937500005E-5"/>
    <n v="3.5953114593750007E-10"/>
    <n v="6.4476128437500008E-11"/>
    <n v="8.1120797343750011E-12"/>
    <n v="4.7567730468750002E-5"/>
    <n v="7.9846855312500006E-7"/>
    <n v="2.8619163562500002E-5"/>
    <n v="1.8980014687500002E-4"/>
    <n v="8.1518607187500008E-2"/>
    <n v="0.26639420343749998"/>
    <n v="1.0337220000000002E-3"/>
    <n v="0.10274597718749998"/>
    <n v="1.83835801875E-8"/>
    <n v="6.5083476987909394E-2"/>
    <n v="2.8891667795788033E-5"/>
    <n v="3.6940918885487934E-4"/>
    <n v="3.1986536564258868E-3"/>
    <n v="5.5847873552513284E-2"/>
    <n v="5.564248867348325E-3"/>
    <n v="1.585048495013033E-4"/>
    <n v="3.7377843780176776E-3"/>
    <n v="1.1422841113620148E-2"/>
    <n v="1.1874488007460422E-2"/>
    <n v="2.4224675822895627E-3"/>
    <n v="4.5303192165303749E-2"/>
    <n v="1.7449750211821309"/>
    <n v="4.6846916533378383E-4"/>
    <n v="3.8152296356971163E-2"/>
    <n v="6.9330021589232693E-3"/>
  </r>
  <r>
    <x v="5"/>
    <x v="0"/>
    <x v="0"/>
    <s v="Bread, white"/>
    <n v="0.65200000000000002"/>
    <s v="Baking"/>
    <s v="industrial composting"/>
    <n v="0.21971809974399345"/>
    <m/>
    <s v=""/>
    <n v="1.0030769230769232E-2"/>
    <n v="0.60966399370000002"/>
    <n v="1.3446795840000002E-8"/>
    <n v="0.38975054695"/>
    <n v="2.0948318270000003E-3"/>
    <n v="5.1218297655000005E-8"/>
    <n v="9.7328889249999999E-9"/>
    <n v="6.1354622174999998E-10"/>
    <n v="6.0461447375000001E-3"/>
    <n v="1.1669343594999999E-4"/>
    <n v="4.7628031130000003E-3"/>
    <n v="2.4979340869999998E-2"/>
    <n v="8.161661509"/>
    <n v="45.080547324999998"/>
    <n v="0.1464898604"/>
    <n v="13.119280754999998"/>
    <n v="2.4833198329999998E-6"/>
    <n v="0.287578944"/>
    <n v="1.8799223580000001E-8"/>
    <n v="1.4910588000000001E-2"/>
    <n v="5.5452600000000006E-4"/>
    <n v="3.7155530520000009E-9"/>
    <n v="1.2297890340000002E-9"/>
    <n v="6.1996622940000014E-10"/>
    <n v="7.8337800000000005E-4"/>
    <n v="1.9817967060000004E-5"/>
    <n v="1.4963400000000002E-4"/>
    <n v="1.663578E-3"/>
    <n v="0.55115483400000009"/>
    <n v="0.8814586860000001"/>
    <n v="2.5781058000000003E-2"/>
    <n v="4.5100215720000003"/>
    <n v="6.4006207560000001E-7"/>
    <n v="3.7496519999999998E-2"/>
    <n v="2.6942139600000004E-10"/>
    <n v="5.7376000000000009E-4"/>
    <n v="8.4759999999999995E-5"/>
    <n v="7.5766312000000005E-9"/>
    <n v="2.4757157200000001E-10"/>
    <n v="1.7690781199999999E-10"/>
    <n v="1.4409200000000003E-3"/>
    <n v="2.3156627600000001E-6"/>
    <n v="6.3481458400000004E-5"/>
    <n v="6.3569999999999998E-3"/>
    <n v="5.4605521600000007"/>
    <n v="0.35506615999999996"/>
    <n v="7.4588800000000002E-3"/>
    <n v="0.23479824000000002"/>
    <n v="7.2909900000000004E-8"/>
    <n v="0.12161041698594716"/>
    <n v="1.3016268152560292E-6"/>
    <n v="6.1846272384254695E-4"/>
    <n v="4.1385619400757115E-3"/>
    <n v="6.2402587931453299E-2"/>
    <n v="2.3279316791753025E-3"/>
    <n v="1.6214774478077467E-3"/>
    <n v="3.6211262440382828E-3"/>
    <n v="3.3865353905876172E-4"/>
    <n v="2.0354848765036512E-2"/>
    <s v=""/>
    <n v="6.8971479594959E-4"/>
    <n v="1.0313544897780582E-2"/>
    <n v="1.1421697715699678E-3"/>
    <n v="2.9498636939163811E-2"/>
    <n v="6.6774363276453154E-6"/>
    <s v=""/>
    <n v="0.23833126395900572"/>
    <n v="0.23833126395900572"/>
    <n v="4.5832935376731871E-4"/>
    <n v="0.9347394577"/>
    <n v="3.2515440816000001E-8"/>
    <n v="0.40523489494999998"/>
    <n v="2.7341178270000005E-3"/>
    <n v="6.2510481907000001E-8"/>
    <n v="1.1210249531000001E-8"/>
    <n v="1.41042026315E-9"/>
    <n v="8.2704427375000014E-3"/>
    <n v="1.3882706576999999E-4"/>
    <n v="4.9759185714000004E-3"/>
    <n v="3.2999918869999999E-2"/>
    <n v="14.173368503000001"/>
    <n v="46.317072171"/>
    <n v="0.1797297984"/>
    <n v="17.864100566999998"/>
    <n v="3.1962918085999997E-6"/>
    <n v="1.7975758801923078E-3"/>
    <n v="6.252969387692308E-11"/>
    <n v="7.7929787490384607E-4"/>
    <n v="5.257918898076924E-6"/>
    <n v="1.2021246520576923E-10"/>
    <n v="2.1558172175E-11"/>
    <n v="2.7123466599038463E-12"/>
    <n v="1.5904697572115386E-5"/>
    <n v="2.669751264807692E-7"/>
    <n v="9.5690741757692317E-6"/>
    <n v="6.3461382442307689E-5"/>
    <n v="2.7256477890384618E-2"/>
    <n v="8.9071292636538457E-2"/>
    <n v="3.4563422769230771E-4"/>
    <n v="3.4354039551923073E-2"/>
    <n v="6.1467150165384611E-9"/>
    <n v="6.5393429501168443E-2"/>
    <n v="2.946244352553884E-5"/>
    <n v="3.7788748954749416E-4"/>
    <n v="3.2277221475229662E-3"/>
    <n v="5.3898366039175187E-2"/>
    <n v="5.6382220683483314E-3"/>
    <n v="1.5263482731591458E-4"/>
    <n v="3.5058469469853213E-3"/>
    <n v="1.1603687189795271E-2"/>
    <n v="1.2084288295412979E-2"/>
    <n v="2.2487436156583131E-3"/>
    <n v="3.711287753583066E-2"/>
    <n v="1.7799524443857191"/>
    <n v="4.7039093609703073E-4"/>
    <n v="3.8819493912200624E-2"/>
    <n v="7.0228025839743904E-3"/>
  </r>
  <r>
    <x v="6"/>
    <x v="0"/>
    <x v="0"/>
    <s v="Bread, white"/>
    <n v="0.32800000000000001"/>
    <s v="Baking"/>
    <s v="industrial composting"/>
    <n v="0.10754098360655737"/>
    <m/>
    <s v=""/>
    <n v="5.046153846153846E-3"/>
    <n v="0.3067021318"/>
    <n v="6.7646457600000008E-9"/>
    <n v="0.1960708273"/>
    <n v="1.0538417780000002E-3"/>
    <n v="2.5766260170000003E-8"/>
    <n v="4.8962999500000001E-9"/>
    <n v="3.0865515449999995E-10"/>
    <n v="3.041618825E-3"/>
    <n v="5.8704673299999995E-5"/>
    <n v="2.3960113820000002E-3"/>
    <n v="1.256629418E-2"/>
    <n v="4.1058665259999998"/>
    <n v="22.678557550000001"/>
    <n v="7.3694285600000006E-2"/>
    <n v="6.5998835699999994"/>
    <n v="1.249277462E-6"/>
    <n v="0.144671616"/>
    <n v="9.4572781200000006E-9"/>
    <n v="7.5010320000000004E-3"/>
    <n v="2.7896400000000003E-4"/>
    <n v="1.8691739280000005E-9"/>
    <n v="6.1866687600000008E-10"/>
    <n v="3.1188485160000006E-10"/>
    <n v="3.9409200000000002E-4"/>
    <n v="9.9697748400000017E-6"/>
    <n v="7.5276000000000016E-5"/>
    <n v="8.36892E-4"/>
    <n v="0.27726807600000003"/>
    <n v="0.44343320400000008"/>
    <n v="1.2969612E-2"/>
    <n v="2.2688452080000001"/>
    <n v="3.2199441840000001E-7"/>
    <n v="1.886328E-2"/>
    <n v="1.3553714400000001E-10"/>
    <n v="2.8864E-4"/>
    <n v="4.2639999999999998E-5"/>
    <n v="3.8115567999999998E-9"/>
    <n v="1.24545208E-10"/>
    <n v="8.8996567999999999E-11"/>
    <n v="7.2488000000000012E-4"/>
    <n v="1.1649346400000001E-6"/>
    <n v="3.1935457599999998E-5"/>
    <n v="3.1980000000000003E-3"/>
    <n v="2.7470262400000003"/>
    <n v="0.17862223999999999"/>
    <n v="3.7523200000000004E-3"/>
    <n v="0.11811936000000001"/>
    <n v="3.6678599999999999E-8"/>
    <n v="6.1178246581887523E-2"/>
    <n v="6.5480612792021093E-7"/>
    <n v="3.1112848684103589E-4"/>
    <n v="2.0819759453141614E-3"/>
    <n v="3.1392712947111483E-2"/>
    <n v="1.1711067343090477E-3"/>
    <n v="8.1571258110573744E-4"/>
    <n v="1.8216708712339828E-3"/>
    <n v="1.7036558406637094E-4"/>
    <n v="1.0239862568914073E-2"/>
    <s v=""/>
    <n v="3.4697308753292257E-4"/>
    <n v="5.1884090896810288E-3"/>
    <n v="5.7458847404133365E-4"/>
    <n v="1.4839805085959709E-2"/>
    <n v="3.3592010973430424E-6"/>
    <s v=""/>
    <n v="0.11989670947630962"/>
    <n v="0.11989670947630962"/>
    <n v="2.3057059514674928E-4"/>
    <n v="0.47023702779999998"/>
    <n v="1.6357461024000004E-8"/>
    <n v="0.2038604993"/>
    <n v="1.3754457780000002E-3"/>
    <n v="3.1446990898000005E-8"/>
    <n v="5.6395120339999996E-9"/>
    <n v="7.0953657410000005E-10"/>
    <n v="4.1605908250000002E-3"/>
    <n v="6.9839382780000005E-5"/>
    <n v="2.5032228396E-3"/>
    <n v="1.6601186180000001E-2"/>
    <n v="7.1301608420000004"/>
    <n v="23.300612994000002"/>
    <n v="9.0416217600000015E-2"/>
    <n v="8.9868481379999992"/>
    <n v="1.6079504804000001E-6"/>
    <n v="9.0430197653846146E-4"/>
    <n v="3.1456655815384625E-11"/>
    <n v="3.9203942173076924E-4"/>
    <n v="2.645088034615385E-6"/>
    <n v="6.0474982496153858E-11"/>
    <n v="1.0845215449999999E-11"/>
    <n v="1.3644934117307694E-12"/>
    <n v="8.0011362019230769E-6"/>
    <n v="1.3430650534615385E-7"/>
    <n v="4.8138900761538464E-6"/>
    <n v="3.192535803846154E-5"/>
    <n v="1.3711847773076925E-2"/>
    <n v="4.4808871142307694E-2"/>
    <n v="1.7387734153846156E-4"/>
    <n v="1.7282400265384613E-2"/>
    <n v="3.0922124623076927E-9"/>
    <n v="6.6900606508438751E-2"/>
    <n v="3.0253829129199214E-5"/>
    <n v="3.8833946879165672E-4"/>
    <n v="3.3057021486725935E-3"/>
    <n v="5.4566052707978499E-2"/>
    <n v="5.78048265459367E-3"/>
    <n v="1.5443465547389609E-4"/>
    <n v="3.5218828926275422E-3"/>
    <n v="1.1903919162041057E-2"/>
    <n v="1.2402548156733129E-2"/>
    <n v="2.252527423983945E-3"/>
    <n v="3.5788249054303889E-2"/>
    <n v="1.8278922701106626"/>
    <n v="4.8115222678196104E-4"/>
    <n v="3.9840107542630183E-2"/>
    <n v="7.1993888389590491E-3"/>
  </r>
  <r>
    <x v="7"/>
    <x v="0"/>
    <x v="0"/>
    <s v="Bread, white"/>
    <n v="0.3"/>
    <s v="Baking"/>
    <s v="industrial composting"/>
    <n v="9.3749999999999986E-2"/>
    <m/>
    <s v=""/>
    <n v="4.4117647058823529E-3"/>
    <n v="0.28052024249999996"/>
    <n v="6.1871760000000001E-9"/>
    <n v="0.17933307374999999"/>
    <n v="9.6387967500000007E-4"/>
    <n v="2.3566701375000001E-8"/>
    <n v="4.4783231249999997E-9"/>
    <n v="2.8230654374999996E-10"/>
    <n v="2.7819684374999999E-3"/>
    <n v="5.3693298749999995E-5"/>
    <n v="2.1914738249999999E-3"/>
    <n v="1.1493561749999999E-2"/>
    <n v="3.7553657249999999"/>
    <n v="20.742583124999999"/>
    <n v="6.7403309999999994E-2"/>
    <n v="6.0364788749999985"/>
    <n v="1.142631825E-6"/>
    <n v="0.13232160000000001"/>
    <n v="8.6499495000000001E-9"/>
    <n v="6.8607E-3"/>
    <n v="2.5515000000000005E-4"/>
    <n v="1.7096103000000002E-9"/>
    <n v="5.6585384999999995E-10"/>
    <n v="2.8526053500000006E-10"/>
    <n v="3.6045000000000001E-4"/>
    <n v="9.1186965000000017E-6"/>
    <n v="6.8850000000000007E-5"/>
    <n v="7.6544999999999998E-4"/>
    <n v="0.25359884999999999"/>
    <n v="0.40557915000000005"/>
    <n v="1.186245E-2"/>
    <n v="2.0751632999999998"/>
    <n v="2.9450708999999999E-7"/>
    <n v="1.7252999999999998E-2"/>
    <n v="1.2396690000000001E-10"/>
    <n v="2.6400000000000002E-4"/>
    <n v="3.8999999999999993E-5"/>
    <n v="3.4861800000000001E-9"/>
    <n v="1.1391329999999999E-10"/>
    <n v="8.1399299999999995E-11"/>
    <n v="6.6300000000000007E-4"/>
    <n v="1.0654889999999999E-6"/>
    <n v="2.9209259999999999E-5"/>
    <n v="2.9250000000000001E-3"/>
    <n v="2.512524"/>
    <n v="0.16337399999999999"/>
    <n v="3.4320000000000002E-3"/>
    <n v="0.10803599999999999"/>
    <n v="3.3547499999999996E-8"/>
    <n v="5.595571333709224E-2"/>
    <n v="5.989080438294613E-7"/>
    <n v="2.8456873796436205E-4"/>
    <n v="1.9042462914458792E-3"/>
    <n v="2.8712847207723911E-2"/>
    <n v="1.0711342082094946E-3"/>
    <n v="7.4607858027963788E-4"/>
    <n v="1.6661623822262037E-3"/>
    <n v="1.5582218054850999E-4"/>
    <n v="9.3657279593726273E-3"/>
    <s v=""/>
    <n v="3.1735343371913649E-4"/>
    <n v="4.7454961186106969E-3"/>
    <n v="5.2553823845243909E-4"/>
    <n v="1.3572992456670464E-2"/>
    <n v="3.0724400280576604E-6"/>
    <s v=""/>
    <n v="0.10966162452101488"/>
    <n v="0.10966162452101488"/>
    <n v="2.1088773946349016E-4"/>
    <n v="0.43009484250000002"/>
    <n v="1.49610924E-8"/>
    <n v="0.18645777374999997"/>
    <n v="1.258029675E-3"/>
    <n v="2.8762491675000001E-8"/>
    <n v="5.1580902749999992E-9"/>
    <n v="6.4896637875000001E-10"/>
    <n v="3.8054184374999999E-3"/>
    <n v="6.3877484250000001E-5"/>
    <n v="2.2895330849999999E-3"/>
    <n v="1.518401175E-2"/>
    <n v="6.5214885750000002"/>
    <n v="21.311536275000002"/>
    <n v="8.2697759999999995E-2"/>
    <n v="8.2196781749999985"/>
    <n v="1.4706864149999999E-6"/>
    <n v="8.2710546634615393E-4"/>
    <n v="2.8771331538461541E-11"/>
    <n v="3.5857264182692302E-4"/>
    <n v="2.4192878365384616E-6"/>
    <n v="5.5312483990384614E-11"/>
    <n v="9.9194043749999992E-12"/>
    <n v="1.2480122668269232E-12"/>
    <n v="7.3181123798076921E-6"/>
    <n v="1.2284131586538462E-7"/>
    <n v="4.4029482403846151E-6"/>
    <n v="2.9200022596153848E-5"/>
    <n v="1.2541324182692309E-2"/>
    <n v="4.0983723605769233E-2"/>
    <n v="1.5903415384615384E-4"/>
    <n v="1.5807073413461537E-2"/>
    <n v="2.8282431057692306E-9"/>
    <n v="7.0150527741848323E-2"/>
    <n v="3.1738068170619364E-5"/>
    <n v="4.0743016538993246E-4"/>
    <n v="3.4667526713738754E-3"/>
    <n v="5.7142326600557153E-2"/>
    <n v="6.0628844297432793E-3"/>
    <n v="1.6171419556320555E-4"/>
    <n v="3.6845772631055405E-3"/>
    <n v="1.2486441388475551E-2"/>
    <n v="1.3010193730711942E-2"/>
    <n v="2.3557254789519665E-3"/>
    <n v="3.7244282390219624E-2"/>
    <n v="1.9175844630267005"/>
    <n v="5.0451541596317317E-4"/>
    <n v="4.1791790472802577E-2"/>
    <n v="7.5510315739476114E-3"/>
  </r>
  <r>
    <x v="0"/>
    <x v="0"/>
    <x v="1"/>
    <s v="Rice"/>
    <n v="0"/>
    <s v="Boiling (unspecified)"/>
    <s v="industrial composting"/>
    <n v="0"/>
    <m/>
    <n v="0.54430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0"/>
    <x v="1"/>
    <x v="1"/>
    <s v="Broth"/>
    <n v="0"/>
    <s v="Boiling (unspecified)"/>
    <s v="industrial composting"/>
    <n v="0"/>
    <m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0"/>
    <x v="2"/>
    <x v="1"/>
    <s v="Butter"/>
    <n v="0"/>
    <s v="Raw"/>
    <s v="industrial composting"/>
    <n v="0"/>
    <m/>
    <n v="5.75759024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1"/>
    <x v="0"/>
    <x v="1"/>
    <s v="Pasta"/>
    <n v="0.39804999999999996"/>
    <s v="Boiling (unspecified)"/>
    <s v="industrial composting"/>
    <n v="7.010205788857285E-2"/>
    <m/>
    <n v="4.0569082692307692"/>
    <n v="6.1238461538461533E-3"/>
    <n v="0.39386006599249995"/>
    <n v="6.2093152967499999E-9"/>
    <n v="3.9123854849749992E-2"/>
    <n v="1.7878984762475E-3"/>
    <n v="3.1250419879E-8"/>
    <n v="1.3638543782674997E-8"/>
    <n v="2.9689492677249995E-10"/>
    <n v="4.1647734660249999E-3"/>
    <n v="1.4309261217074998E-4"/>
    <n v="3.5521398856749997E-3"/>
    <n v="1.6240231819849998E-2"/>
    <n v="2.8064216712499994"/>
    <n v="43.559130955249991"/>
    <n v="0.19578278522774997"/>
    <n v="4.6217716856499997"/>
    <n v="1.9072483154624996E-6"/>
    <n v="9.1715010978999992E-2"/>
    <n v="3.0632205438624996E-9"/>
    <n v="4.7521119639999986E-3"/>
    <n v="1.914767738695E-4"/>
    <n v="8.8206267101399993E-10"/>
    <n v="3.3858811277199992E-10"/>
    <n v="1.97179266033E-10"/>
    <n v="1.5782385952749998E-4"/>
    <n v="8.443755995319999E-6"/>
    <n v="4.5228152615000005E-5"/>
    <n v="3.5665887026249991E-4"/>
    <n v="0.19773899598199998"/>
    <n v="0.11456396464999999"/>
    <n v="2.0786664581999997E-2"/>
    <n v="1.4549034794599998"/>
    <n v="1.2387940858889999E-7"/>
    <n v="2.2891855499999995E-2"/>
    <n v="1.6448341515E-10"/>
    <n v="3.5028399999999997E-4"/>
    <n v="5.174649999999999E-5"/>
    <n v="4.6255798299999999E-9"/>
    <n v="1.5114396354999999E-10"/>
    <n v="1.0800330454999999E-10"/>
    <n v="8.7969049999999998E-4"/>
    <n v="1.4137263214999999E-6"/>
    <n v="3.8755819809999994E-5"/>
    <n v="3.8809874999999995E-3"/>
    <n v="3.3337005939999997"/>
    <n v="0.21677006899999995"/>
    <n v="4.5536919999999998E-3"/>
    <n v="0.14334576599999999"/>
    <n v="4.4511941249999994E-8"/>
    <n v="6.6151990452584644E-2"/>
    <n v="3.7777366725237769E-7"/>
    <n v="6.7497364823407792E-5"/>
    <n v="3.0744553463219067E-3"/>
    <n v="3.6694617444659419E-2"/>
    <n v="2.9338919578316357E-3"/>
    <n v="6.9217318362551435E-4"/>
    <n v="2.2777669312348601E-3"/>
    <n v="3.7310513270806832E-4"/>
    <n v="1.487418858659954E-2"/>
    <s v=""/>
    <n v="3.0841762744136559E-4"/>
    <n v="9.7732058618962038E-3"/>
    <n v="1.4052214525250128E-3"/>
    <n v="1.0270997888343535E-2"/>
    <n v="4.3362598079728816E-6"/>
    <n v="1.6148523365673075"/>
    <n v="0.13402805467747078"/>
    <n v="1.7488803912447783"/>
    <n v="2.577462589951361E-4"/>
    <n v="0.50846693247149988"/>
    <n v="9.4370192557624999E-9"/>
    <n v="4.4226250813749993E-2"/>
    <n v="2.0311217501169996E-3"/>
    <n v="3.6758062380014004E-8"/>
    <n v="1.4128275858996997E-8"/>
    <n v="6.0207749735549994E-10"/>
    <n v="5.2022878255524995E-3"/>
    <n v="1.5295009448756998E-4"/>
    <n v="3.6361238580999997E-3"/>
    <n v="2.0477878190112497E-2"/>
    <n v="6.3378612612319998"/>
    <n v="43.890464988899993"/>
    <n v="0.22112314180974996"/>
    <n v="6.2200209311099997"/>
    <n v="2.0756396653013996E-6"/>
    <n v="9.7782102398365363E-4"/>
    <n v="1.8148113953389423E-11"/>
    <n v="8.5050482334134595E-5"/>
    <n v="3.9060033656096145E-6"/>
    <n v="7.0688581500026924E-11"/>
    <n v="2.7169761267301918E-11"/>
    <n v="1.1578413410682692E-12"/>
    <n v="1.0004399664524038E-5"/>
    <n v="2.9413479709148071E-7"/>
    <n v="6.9925458809615382E-6"/>
    <n v="3.938053498098557E-5"/>
    <n v="1.2188194733138461E-2"/>
    <n v="8.4404740363269212E-2"/>
    <n v="4.2523681117259606E-4"/>
    <n v="1.1961578713673076E-2"/>
    <n v="3.9916147409642296E-9"/>
    <n v="0.11027545595917046"/>
    <n v="2.6538075156775289E-5"/>
    <n v="1.2845188999092549E-4"/>
    <n v="7.5192024782019902E-3"/>
    <n v="9.6874649876058261E-2"/>
    <n v="2.2436656603331304E-2"/>
    <n v="1.8861141040313822E-4"/>
    <n v="6.7414702021540377E-3"/>
    <n v="4.0248278223126314E-2"/>
    <n v="2.7678371004290016E-2"/>
    <n v="4.2402392758549672E-3"/>
    <n v="3.7995331580402636E-2"/>
    <n v="5.2939395580070876"/>
    <n v="1.8386831852779592E-3"/>
    <n v="4.1885565219718167E-2"/>
    <n v="1.4262727376907312E-2"/>
  </r>
  <r>
    <x v="1"/>
    <x v="3"/>
    <x v="1"/>
    <s v="Oil, olive"/>
    <n v="2.095E-2"/>
    <s v="Raw"/>
    <s v="industrial composting"/>
    <n v="7.0102057888572863E-2"/>
    <m/>
    <n v="8.5797892143076933"/>
    <n v="3.2230769230769232E-4"/>
    <n v="3.4073708500000001E-2"/>
    <n v="2.1033952935E-9"/>
    <n v="5.7989960339999997E-3"/>
    <n v="3.0156844124999997E-4"/>
    <n v="7.3106891644999999E-9"/>
    <n v="5.0431996439999999E-9"/>
    <n v="5.2542233374999995E-11"/>
    <n v="9.6075114084999999E-4"/>
    <n v="1.4036691483E-5"/>
    <n v="4.3293721795E-4"/>
    <n v="3.8936281014999999E-3"/>
    <n v="1.5170809048499998"/>
    <n v="13.006354979999999"/>
    <n v="0.46463448414999997"/>
    <n v="0.70001975945000006"/>
    <n v="3.4550827989999996E-7"/>
    <n v="0"/>
    <n v="0"/>
    <n v="0"/>
    <n v="0"/>
    <n v="0"/>
    <n v="0"/>
    <n v="0"/>
    <n v="0"/>
    <n v="0"/>
    <n v="0"/>
    <n v="0"/>
    <n v="0"/>
    <n v="0"/>
    <n v="0"/>
    <n v="0"/>
    <n v="0"/>
    <n v="1.2048345000000001E-3"/>
    <n v="8.6570218500000005E-12"/>
    <n v="1.8436000000000001E-5"/>
    <n v="2.7234999999999998E-6"/>
    <n v="2.4345156999999999E-10"/>
    <n v="7.9549454499999991E-12"/>
    <n v="5.6843844499999994E-12"/>
    <n v="4.6299500000000006E-5"/>
    <n v="7.4406648499999995E-8"/>
    <n v="2.03977999E-6"/>
    <n v="2.0426250000000001E-4"/>
    <n v="0.17545792600000001"/>
    <n v="1.1408950999999999E-2"/>
    <n v="2.3966800000000001E-4"/>
    <n v="7.5445139999999996E-3"/>
    <n v="2.3427337499999998E-9"/>
    <n v="4.589769148553048E-3"/>
    <n v="8.454764443883475E-8"/>
    <n v="8.8784675415488389E-6"/>
    <n v="4.6059867438514896E-4"/>
    <n v="7.5411021807915667E-3"/>
    <n v="1.0489278363229658E-3"/>
    <n v="6.693972720903617E-5"/>
    <n v="4.4092651631849914E-4"/>
    <n v="3.4422490281218852E-5"/>
    <n v="1.7793480504740677E-3"/>
    <s v=""/>
    <n v="8.2363559100955743E-5"/>
    <n v="2.8986999064923497E-3"/>
    <n v="2.9542413606243045E-3"/>
    <n v="1.1683869297165483E-3"/>
    <n v="7.2670242088194686E-7"/>
    <n v="0.17974658403974617"/>
    <n v="2.129606804740251E-2"/>
    <n v="0.20104265208714867"/>
    <n v="4.09539770142356E-5"/>
    <n v="3.5278543000000002E-2"/>
    <n v="2.11205231535E-9"/>
    <n v="5.8174320339999998E-3"/>
    <n v="3.0429194124999997E-4"/>
    <n v="7.5541407345000005E-9"/>
    <n v="5.05115458945E-9"/>
    <n v="5.8226617824999991E-11"/>
    <n v="1.00705064085E-3"/>
    <n v="1.4111098131500001E-5"/>
    <n v="4.3497699794000001E-4"/>
    <n v="4.0978906014999998E-3"/>
    <n v="1.6925388308499998"/>
    <n v="13.017763930999999"/>
    <n v="0.46487415215"/>
    <n v="0.70756427345000006"/>
    <n v="3.4785101364999996E-7"/>
    <n v="6.7843351923076923E-5"/>
    <n v="4.0616390679807694E-12"/>
    <n v="1.1187369296153846E-5"/>
    <n v="5.8517681009615378E-7"/>
    <n v="1.4527193720192308E-11"/>
    <n v="9.7137588258653849E-12"/>
    <n v="1.119742650480769E-13"/>
    <n v="1.9366358477884614E-6"/>
    <n v="2.7136727175961538E-8"/>
    <n v="8.3649422680769237E-7"/>
    <n v="7.8805588490384609E-6"/>
    <n v="3.2548823670192303E-3"/>
    <n v="2.503416140576923E-2"/>
    <n v="8.939887541346154E-4"/>
    <n v="1.3607005258653847E-3"/>
    <n v="6.689442570192307E-10"/>
    <n v="7.7318629064161625E-3"/>
    <n v="6.0141930134141262E-6"/>
    <n v="1.6971506728763334E-5"/>
    <n v="1.1442191482911757E-3"/>
    <n v="2.1871378519796703E-2"/>
    <n v="8.0903099805960769E-3"/>
    <n v="1.9904942847823938E-5"/>
    <n v="1.4822907054251018E-3"/>
    <n v="3.7271133810383131E-3"/>
    <n v="3.3296311272229292E-3"/>
    <n v="9.8231519633560651E-4"/>
    <n v="1.7946833472387669E-2"/>
    <n v="1.5761235793614341"/>
    <n v="3.9391015383604313E-3"/>
    <n v="4.8207994949336962E-3"/>
    <n v="2.4236142928127594E-3"/>
  </r>
  <r>
    <x v="2"/>
    <x v="0"/>
    <x v="1"/>
    <s v="Pasta"/>
    <n v="0"/>
    <s v="Boiling (unspecified)"/>
    <s v="industrial composting"/>
    <n v="0"/>
    <m/>
    <n v="4.05690826923076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2"/>
    <x v="4"/>
    <x v="1"/>
    <s v="Tomato puree"/>
    <n v="0"/>
    <s v="Cooking (unspecified)"/>
    <s v="industrial composting"/>
    <n v="0"/>
    <m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2"/>
    <x v="2"/>
    <x v="1"/>
    <s v="Cheese, mozzarella"/>
    <n v="0"/>
    <s v="Raw"/>
    <s v="industrial composting"/>
    <n v="0"/>
    <m/>
    <n v="6.70128017115384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2"/>
    <x v="3"/>
    <x v="1"/>
    <s v="Oil, olive"/>
    <n v="0"/>
    <s v="Raw"/>
    <s v="industrial composting"/>
    <n v="0"/>
    <m/>
    <n v="8.57978921430769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3"/>
    <x v="0"/>
    <x v="1"/>
    <s v="Rice"/>
    <n v="0"/>
    <s v="Boiling (unspecified)"/>
    <s v="industrial composting"/>
    <n v="0"/>
    <m/>
    <n v="0.54430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3"/>
    <x v="3"/>
    <x v="1"/>
    <s v="Oil, olive"/>
    <n v="0"/>
    <s v="Raw"/>
    <s v="industrial composting"/>
    <n v="0"/>
    <m/>
    <n v="8.57978921430769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4"/>
    <x v="0"/>
    <x v="1"/>
    <s v="Rice"/>
    <n v="2.052"/>
    <s v="Boiling (unspecified)"/>
    <s v="industrial composting"/>
    <n v="0.10724725034706006"/>
    <m/>
    <n v="0.54430000000000001"/>
    <n v="3.0176470588235294E-2"/>
    <n v="1.3782519287999999"/>
    <n v="2.1204647748000003E-8"/>
    <n v="6.8947931880000007E-2"/>
    <n v="5.2769747052000002E-3"/>
    <n v="1.1017960236000001E-7"/>
    <n v="4.6735092071999999E-7"/>
    <n v="3.6313966980000006E-10"/>
    <n v="1.7249159196000001E-2"/>
    <n v="1.6876174680000001E-4"/>
    <n v="1.4376503520000002E-2"/>
    <n v="7.0067550960000002E-2"/>
    <n v="40.568193284399996"/>
    <n v="43.108634196000004"/>
    <n v="9.7794886319999996"/>
    <n v="7.7281213319999997"/>
    <n v="3.6191563812000002E-6"/>
    <n v="0.47280292056000001"/>
    <n v="1.5791303997000001E-8"/>
    <n v="2.4497760959999997E-2"/>
    <n v="9.8708790348000001E-4"/>
    <n v="4.5471488529600001E-9"/>
    <n v="1.7454661660799998E-9"/>
    <n v="1.0164849991200001E-9"/>
    <n v="8.1360271260000002E-4"/>
    <n v="4.3528670524799998E-5"/>
    <n v="2.3315706360000003E-4"/>
    <n v="1.8386232929999999E-3"/>
    <n v="1.0193704804800001"/>
    <n v="0.59059227599999997"/>
    <n v="0.10715798448"/>
    <n v="7.5002184143999999"/>
    <n v="6.3861461229600008E-7"/>
    <n v="0.11801051999999999"/>
    <n v="8.4793359600000002E-10"/>
    <n v="1.80576E-3"/>
    <n v="2.6676E-4"/>
    <n v="2.3845471200000001E-8"/>
    <n v="7.7916697199999994E-10"/>
    <n v="5.5677121200000003E-10"/>
    <n v="4.5349200000000004E-3"/>
    <n v="7.2879447599999999E-6"/>
    <n v="1.997913384E-4"/>
    <n v="2.0007E-2"/>
    <n v="17.185664160000002"/>
    <n v="1.1174781599999999"/>
    <n v="2.347488E-2"/>
    <n v="0.73896624"/>
    <n v="2.294649E-7"/>
    <n v="0.25617711830595552"/>
    <n v="1.5149299753328665E-6"/>
    <n v="1.453711753541236E-4"/>
    <n v="9.8855336879631189E-3"/>
    <n v="0.13833304479793668"/>
    <n v="9.7574829540720359E-2"/>
    <n v="2.2261607642584404E-3"/>
    <n v="9.8941570132188555E-3"/>
    <n v="5.3563755027380888E-4"/>
    <n v="6.0580604332634097E-2"/>
    <s v=""/>
    <n v="2.8600656856503206E-3"/>
    <n v="9.9794540917054579E-3"/>
    <n v="6.2978099940188825E-2"/>
    <n v="2.6366497458004963E-2"/>
    <n v="9.3743731048975469E-6"/>
    <n v="1.1169036000000001"/>
    <n v="0.61696685931431083"/>
    <n v="1.7338704593143111"/>
    <n v="1.1864747294505977E-3"/>
    <n v="1.9690653693599998"/>
    <n v="3.7843885341000004E-8"/>
    <n v="9.5251452840000014E-2"/>
    <n v="6.5308226086800009E-3"/>
    <n v="1.3857222241296E-7"/>
    <n v="4.6987555385807999E-7"/>
    <n v="1.9363958809200001E-9"/>
    <n v="2.2597681908600002E-2"/>
    <n v="2.195783620848E-4"/>
    <n v="1.4809451922000002E-2"/>
    <n v="9.1913174252999996E-2"/>
    <n v="58.773227924879997"/>
    <n v="44.816704632000004"/>
    <n v="9.9101214964800004"/>
    <n v="15.9673059864"/>
    <n v="4.487235893496001E-6"/>
    <n v="3.7866641718461535E-3"/>
    <n v="7.2776702578846157E-11"/>
    <n v="1.8317587084615386E-4"/>
    <n v="1.255927424746154E-5"/>
    <n v="2.6648504310184614E-10"/>
    <n v="9.0360683434246153E-10"/>
    <n v="3.7238382325384614E-12"/>
    <n v="4.3457080593461545E-5"/>
    <n v="4.2226608093230767E-7"/>
    <n v="2.8479715234615389E-5"/>
    <n v="1.7675610433269231E-4"/>
    <n v="0.11302543831707691"/>
    <n v="8.6185970446153851E-2"/>
    <n v="1.9057925954769232E-2"/>
    <n v="3.0706357666153844E-2"/>
    <n v="8.629299795184618E-9"/>
    <n v="0.27574824424075894"/>
    <n v="6.929409051875367E-5"/>
    <n v="1.7909102715915571E-4"/>
    <n v="1.559653568664744E-2"/>
    <n v="0.22881735755263388"/>
    <n v="0.49192061944076065"/>
    <n v="3.5373508184103865E-4"/>
    <n v="1.8643424210707433E-2"/>
    <n v="3.6967283520791247E-2"/>
    <n v="7.3527363985266159E-2"/>
    <n v="1.2166979948265376E-2"/>
    <n v="0.33312973576833194"/>
    <n v="3.4706893586347602"/>
    <n v="5.4799200596170029E-2"/>
    <n v="6.8854486817787899E-2"/>
    <n v="1.962585167316247E-2"/>
  </r>
  <r>
    <x v="4"/>
    <x v="1"/>
    <x v="1"/>
    <s v="Broth"/>
    <n v="0.38474999999999998"/>
    <s v="Boiling (unspecified)"/>
    <s v="industrial composting"/>
    <n v="0.10724725034706008"/>
    <m/>
    <s v=""/>
    <n v="5.658088235294117E-3"/>
    <n v="6.2283940103571432E-2"/>
    <n v="8.8934698671428565E-10"/>
    <n v="4.3479015627857144E-2"/>
    <n v="1.8013998847500002E-4"/>
    <n v="2.8895663790000002E-9"/>
    <n v="1.0101527704285714E-9"/>
    <n v="4.4360980251428578E-11"/>
    <n v="3.1705923960000001E-4"/>
    <n v="1.5709020958928571E-5"/>
    <n v="1.1785292090357144E-4"/>
    <n v="9.3041014500000008E-4"/>
    <n v="0.40255241547857151"/>
    <n v="0.96347325150000007"/>
    <n v="2.951698722107143E-2"/>
    <n v="1.2767835860357144"/>
    <n v="5.4986892524999993E-7"/>
    <n v="8.8650547605000005E-2"/>
    <n v="2.9608694994375E-9"/>
    <n v="4.5933301799999989E-3"/>
    <n v="1.8507898190249999E-4"/>
    <n v="8.5259040992999996E-10"/>
    <n v="3.2727490613999998E-10"/>
    <n v="1.9059093733500001E-10"/>
    <n v="1.5255050861249998E-4"/>
    <n v="8.1616257233999996E-6"/>
    <n v="4.3716949425000003E-5"/>
    <n v="3.4474186743749995E-4"/>
    <n v="0.19113196508999999"/>
    <n v="0.11073605174999999"/>
    <n v="2.0092122089999997E-2"/>
    <n v="1.4062909527"/>
    <n v="1.1974023980549999E-7"/>
    <n v="2.2126972499999998E-2"/>
    <n v="1.5898754925E-10"/>
    <n v="3.3858E-4"/>
    <n v="5.0017499999999993E-5"/>
    <n v="4.4710258499999999E-9"/>
    <n v="1.4609380724999998E-10"/>
    <n v="1.0439460224999999E-10"/>
    <n v="8.5029750000000003E-4"/>
    <n v="1.3664896425E-6"/>
    <n v="3.7460875949999998E-5"/>
    <n v="3.7513124999999999E-3"/>
    <n v="3.2223120299999999"/>
    <n v="0.20952715499999996"/>
    <n v="4.4015399999999998E-3"/>
    <n v="0.13855616999999998"/>
    <n v="4.3024668749999999E-8"/>
    <n v="2.2515446595083081E-2"/>
    <n v="1.6049259519015238E-7"/>
    <n v="7.3883945859502006E-5"/>
    <n v="6.2853247781252143E-4"/>
    <n v="8.1990065695769655E-3"/>
    <n v="3.0806956164251712E-4"/>
    <n v="3.9012678935703435E-4"/>
    <n v="5.7790748668473386E-4"/>
    <n v="6.1563251263058272E-5"/>
    <n v="8.1416942057249892E-4"/>
    <s v=""/>
    <n v="1.8569680066545785E-4"/>
    <n v="2.8585299066828619E-4"/>
    <n v="3.4323374051017735E-4"/>
    <n v="4.6593031393445759E-3"/>
    <n v="1.488777413050496E-6"/>
    <s v=""/>
    <n v="3.8230272618476155E-2"/>
    <n v="3.8230272618476155E-2"/>
    <n v="7.3519755035531071E-5"/>
    <n v="0.17306146020857144"/>
    <n v="4.0092040354017853E-9"/>
    <n v="4.8410925807857143E-2"/>
    <n v="4.1523647037749995E-4"/>
    <n v="8.213182638929999E-9"/>
    <n v="1.4835214838185712E-9"/>
    <n v="3.3934651983642858E-10"/>
    <n v="1.3199072482125E-3"/>
    <n v="2.5237136324828571E-5"/>
    <n v="1.9903074627857143E-4"/>
    <n v="5.0264645124375E-3"/>
    <n v="3.8159964105685713"/>
    <n v="1.2837364582499999"/>
    <n v="5.4010649311071433E-2"/>
    <n v="2.8216307087357144"/>
    <n v="7.1263383380549993E-7"/>
    <n v="3.3281050040109893E-4"/>
    <n v="7.7100077603880489E-12"/>
    <n v="9.3097934245879124E-5"/>
    <n v="7.985316738028845E-7"/>
    <n v="1.5794581997942307E-11"/>
    <n v="2.8529259304203293E-12"/>
    <n v="6.5258946122390108E-13"/>
    <n v="2.5382831696394232E-6"/>
    <n v="4.8532954470824177E-8"/>
    <n v="3.827514351510989E-7"/>
    <n v="9.6662779085336545E-6"/>
    <n v="7.3384546357087906E-3"/>
    <n v="2.4687239581730768E-3"/>
    <n v="1.0386663329052199E-4"/>
    <n v="5.4262129014148357E-3"/>
    <n v="1.3704496803951921E-9"/>
    <n v="2.2682853080376889E-2"/>
    <n v="7.2257010382621269E-6"/>
    <n v="9.2010766660873696E-5"/>
    <n v="9.1849922588640976E-4"/>
    <n v="8.2363205664216562E-3"/>
    <n v="1.4186789974408329E-3"/>
    <n v="6.049394607344519E-5"/>
    <n v="5.6365296003130249E-4"/>
    <n v="4.1669035828878036E-3"/>
    <n v="8.3214650339895834E-4"/>
    <n v="2.756141527459966E-4"/>
    <n v="7.2045445678462858E-3"/>
    <n v="8.6862572318548381E-2"/>
    <n v="2.7751664330554838E-4"/>
    <n v="1.2135473957757711E-2"/>
    <n v="3.0899191138686524E-3"/>
  </r>
  <r>
    <x v="4"/>
    <x v="2"/>
    <x v="1"/>
    <s v="Butter"/>
    <n v="0.12825"/>
    <s v="Raw"/>
    <s v="industrial composting"/>
    <n v="0.10724725034706006"/>
    <m/>
    <n v="5.7575902499999998"/>
    <n v="1.8860294117647059E-3"/>
    <n v="1.01888066295"/>
    <n v="8.835855698250001E-9"/>
    <n v="9.0917889614999997E-2"/>
    <n v="1.799889228E-3"/>
    <n v="9.0486561780000008E-8"/>
    <n v="1.2699590352750001E-8"/>
    <n v="4.9849008997500001E-10"/>
    <n v="1.2995036414999999E-2"/>
    <n v="7.1606902365000001E-5"/>
    <n v="3.477286881E-3"/>
    <n v="5.64274055025E-2"/>
    <n v="12.924636655500001"/>
    <n v="50.813645220000005"/>
    <n v="0.11103715581750001"/>
    <n v="4.1397545610000002"/>
    <n v="2.18996480925E-6"/>
    <n v="0"/>
    <n v="0"/>
    <n v="0"/>
    <n v="0"/>
    <n v="0"/>
    <n v="0"/>
    <n v="0"/>
    <n v="0"/>
    <n v="0"/>
    <n v="0"/>
    <n v="0"/>
    <n v="0"/>
    <n v="0"/>
    <n v="0"/>
    <n v="0"/>
    <n v="0"/>
    <n v="7.3756574999999996E-3"/>
    <n v="5.2995849750000001E-11"/>
    <n v="1.1286E-4"/>
    <n v="1.66725E-5"/>
    <n v="1.49034195E-9"/>
    <n v="4.8697935749999996E-11"/>
    <n v="3.4798200750000002E-11"/>
    <n v="2.8343250000000003E-4"/>
    <n v="4.5549654749999999E-7"/>
    <n v="1.248695865E-5"/>
    <n v="1.2504375E-3"/>
    <n v="1.0741040100000001"/>
    <n v="6.9842384999999993E-2"/>
    <n v="1.46718E-3"/>
    <n v="4.618539E-2"/>
    <n v="1.434155625E-8"/>
    <n v="0.13351684048031634"/>
    <n v="3.5582994544590598E-7"/>
    <n v="1.3892960863419294E-4"/>
    <n v="2.7496815078917099E-3"/>
    <n v="9.1818150293789577E-2"/>
    <n v="2.6473223526373478E-3"/>
    <n v="6.1309026761944988E-4"/>
    <n v="5.8138377587374042E-3"/>
    <n v="1.75788390321623E-4"/>
    <n v="1.4275518723022591E-2"/>
    <s v=""/>
    <n v="6.812169287500646E-4"/>
    <n v="1.1330360693619354E-2"/>
    <n v="7.1495685570915847E-4"/>
    <n v="6.9121600833232794E-3"/>
    <n v="4.6050599518623416E-6"/>
    <n v="0.73841094956249997"/>
    <n v="0.25711729611124678"/>
    <n v="0.99552824567374676"/>
    <n v="4.944563386754746E-4"/>
    <n v="1.0262563204499999"/>
    <n v="8.8888515480000006E-9"/>
    <n v="9.1030749615000003E-2"/>
    <n v="1.8165617280000001E-3"/>
    <n v="9.1976903730000002E-8"/>
    <n v="1.2748288288500001E-8"/>
    <n v="5.3328829072499998E-10"/>
    <n v="1.3278468914999999E-2"/>
    <n v="7.2062398912499999E-5"/>
    <n v="3.48977383965E-3"/>
    <n v="5.76778430025E-2"/>
    <n v="13.998740665500002"/>
    <n v="50.883487605000006"/>
    <n v="0.11250433581750001"/>
    <n v="4.1859399509999999"/>
    <n v="2.2043063655000001E-6"/>
    <n v="1.9735698470192305E-3"/>
    <n v="1.7093945284615386E-11"/>
    <n v="1.7505913387500001E-4"/>
    <n v="3.4933879384615385E-6"/>
    <n v="1.7687866101923077E-10"/>
    <n v="2.4515939016346156E-11"/>
    <n v="1.0255544052403846E-12"/>
    <n v="2.5535517144230767E-5"/>
    <n v="1.3858153637019231E-7"/>
    <n v="6.7111035377884611E-6"/>
    <n v="1.1091892885096154E-4"/>
    <n v="2.6920655125961541E-2"/>
    <n v="9.7852860778846168E-2"/>
    <n v="2.1635449195673079E-4"/>
    <n v="8.049884521153846E-3"/>
    <n v="4.2390507028846158E-9"/>
    <n v="0.15086708877711497"/>
    <n v="1.6519757351989342E-5"/>
    <n v="1.7390920550659907E-4"/>
    <n v="4.4654997017726039E-3"/>
    <n v="0.17684807063926111"/>
    <n v="1.3320602278795744E-2"/>
    <n v="1.2342737980654674E-4"/>
    <n v="1.309165569274854E-2"/>
    <n v="1.2432033192370774E-2"/>
    <n v="1.7481557862463512E-2"/>
    <n v="9.2932531775567311E-3"/>
    <n v="0.10002043890060859"/>
    <n v="4.025287684129415"/>
    <n v="6.1616633539206993E-4"/>
    <n v="1.864314992640019E-2"/>
    <n v="1.0043505279594054E-2"/>
  </r>
  <r>
    <x v="5"/>
    <x v="0"/>
    <x v="1"/>
    <s v="Pasta"/>
    <n v="3.1340000000000003"/>
    <s v="Boiling (unspecified)"/>
    <s v="industrial composting"/>
    <n v="0.25511688403617128"/>
    <m/>
    <n v="4.0569082692307692"/>
    <n v="4.8215384615384618E-2"/>
    <n v="3.1010110459000004"/>
    <n v="4.8888315890000009E-8"/>
    <n v="0.30803708353000003"/>
    <n v="1.4076809005300003E-2"/>
    <n v="2.4604651652000001E-7"/>
    <n v="1.0738147522900001E-7"/>
    <n v="2.3375673923000001E-9"/>
    <n v="3.2790855527000007E-2"/>
    <n v="1.1266229030100002E-3"/>
    <n v="2.7967356869000003E-2"/>
    <n v="0.12786556091800003"/>
    <n v="22.09603195"/>
    <n v="342.95770987000003"/>
    <n v="1.5414728021700002"/>
    <n v="36.388977422000004"/>
    <n v="1.50164959695E-5"/>
    <n v="0.72210738452000012"/>
    <n v="2.4117907761500002E-8"/>
    <n v="3.7415196319999997E-2"/>
    <n v="1.5075699266600001E-3"/>
    <n v="6.9448170103200012E-9"/>
    <n v="2.6658338033600003E-9"/>
    <n v="1.5524678300400001E-9"/>
    <n v="1.2426076517000001E-3"/>
    <n v="6.6480922721600001E-5"/>
    <n v="3.5609855620000007E-4"/>
    <n v="2.8081117934999999E-3"/>
    <n v="1.5568747981600002"/>
    <n v="0.90200594200000006"/>
    <n v="0.16366136616000002"/>
    <n v="11.455011944800001"/>
    <n v="9.7534999753200022E-7"/>
    <n v="0.18023634000000002"/>
    <n v="1.2950408820000002E-9"/>
    <n v="2.7579200000000005E-3"/>
    <n v="4.0742000000000003E-4"/>
    <n v="3.6418960400000004E-8"/>
    <n v="1.1900142740000001E-9"/>
    <n v="8.5035135400000006E-10"/>
    <n v="6.9261400000000016E-3"/>
    <n v="1.1130808420000002E-5"/>
    <n v="3.0513940280000001E-4"/>
    <n v="3.0556500000000004E-2"/>
    <n v="26.247500720000005"/>
    <n v="1.70671372"/>
    <n v="3.5852960000000003E-2"/>
    <n v="1.12861608"/>
    <n v="3.5045955000000004E-7"/>
    <n v="0.52083993990302802"/>
    <n v="2.9743566716969022E-6"/>
    <n v="5.3143258725426472E-4"/>
    <n v="2.4206363661280889E-2"/>
    <n v="0.28891076767130419"/>
    <n v="2.309965430434455E-2"/>
    <n v="5.4497443976444229E-3"/>
    <n v="1.7933730844090071E-2"/>
    <n v="2.9375995123906203E-3"/>
    <n v="0.11711017970205494"/>
    <s v=""/>
    <n v="2.4282900248743622E-3"/>
    <n v="7.6948190355941998E-2"/>
    <n v="1.1063846331399048E-2"/>
    <n v="8.0867497505510963E-2"/>
    <n v="3.4141033131985969E-5"/>
    <n v="12.714350515769231"/>
    <n v="1.0552541724888671"/>
    <n v="13.769604688258099"/>
    <n v="2.0293349470939751E-3"/>
    <n v="4.0033547704200005"/>
    <n v="7.4301264533500012E-8"/>
    <n v="0.34821019985000007"/>
    <n v="1.5991798931960004E-2"/>
    <n v="2.8941029393032006E-7"/>
    <n v="1.1123732330636001E-7"/>
    <n v="4.7403865763400005E-9"/>
    <n v="4.095960317870001E-2"/>
    <n v="1.2042346341516001E-3"/>
    <n v="2.8628594828000002E-2"/>
    <n v="0.16123017271150003"/>
    <n v="49.900407468160004"/>
    <n v="345.56642953200003"/>
    <n v="1.74098712833"/>
    <n v="48.972605446800003"/>
    <n v="1.6342305517032002E-5"/>
    <n v="7.6987591738846162E-3"/>
    <n v="1.4288704717980771E-10"/>
    <n v="6.696349997115386E-4"/>
    <n v="3.0753459484538466E-5"/>
    <n v="5.5655825755830779E-10"/>
    <n v="2.1391792943530771E-10"/>
    <n v="9.1161280314230784E-12"/>
    <n v="7.8768467651346171E-5"/>
    <n v="2.3158358349069234E-6"/>
    <n v="5.5054990053846155E-5"/>
    <n v="3.1005802444519239E-4"/>
    <n v="9.5962322054153851E-2"/>
    <n v="0.66455082602307702"/>
    <n v="3.3480521698653846E-3"/>
    <n v="9.4178087397692317E-2"/>
    <n v="3.1427510609676929E-8"/>
    <n v="0.24065286935036809"/>
    <n v="5.7602797732767046E-5"/>
    <n v="2.7831337522931748E-4"/>
    <n v="1.6346185478291919E-2"/>
    <n v="0.21511264266466723"/>
    <n v="4.8638305126242232E-2"/>
    <n v="4.2431133049291171E-4"/>
    <n v="1.5126473460429011E-2"/>
    <n v="8.7226554341764143E-2"/>
    <n v="6.0000876284625561E-2"/>
    <n v="9.5641583663084208E-3"/>
    <n v="9.7860939599035829E-2"/>
    <n v="11.463847495447343"/>
    <n v="3.9934070047545718E-3"/>
    <n v="9.1013435501253487E-2"/>
    <n v="3.0982049350225374E-2"/>
  </r>
  <r>
    <x v="5"/>
    <x v="5"/>
    <x v="1"/>
    <s v="Bean, kidney"/>
    <n v="2.8206000000000002"/>
    <s v="Cooking (unspecified)"/>
    <s v="industrial composting"/>
    <n v="0.25511688403617122"/>
    <m/>
    <n v="2.9476"/>
    <n v="4.3393846153846158E-2"/>
    <n v="1.3675335927000001"/>
    <n v="3.1977823845000005E-8"/>
    <n v="0.31675413216000003"/>
    <n v="5.3940066588600002E-3"/>
    <n v="6.3731492727600006E-8"/>
    <n v="1.4252865059400001E-7"/>
    <n v="5.3492405401800007E-9"/>
    <n v="4.5385495174199994E-3"/>
    <n v="3.77454309144E-4"/>
    <n v="1.0018379136600001E-2"/>
    <n v="1.4561920081800002E-2"/>
    <n v="17.716462574280001"/>
    <n v="-152.31413937000002"/>
    <n v="0.26750498004600004"/>
    <n v="20.235431935200001"/>
    <n v="5.4128650964400013E-6"/>
    <n v="0.74606673303600013"/>
    <n v="3.6812901771150004E-8"/>
    <n v="4.6944073176000002E-2"/>
    <n v="1.5713477699940003E-3"/>
    <n v="9.5111693297760016E-9"/>
    <n v="3.2973535509480002E-9"/>
    <n v="1.6533935144220006E-9"/>
    <n v="1.9007625225300002E-3"/>
    <n v="7.0566522395880014E-5"/>
    <n v="4.1990544858000012E-4"/>
    <n v="3.96567498615E-3"/>
    <n v="1.6649531135880002"/>
    <n v="1.8724021887000004"/>
    <n v="0.15361358038800002"/>
    <n v="11.796195042839999"/>
    <n v="1.4401696256076003E-6"/>
    <n v="0.16221270600000001"/>
    <n v="1.1655367938000002E-9"/>
    <n v="2.4821280000000001E-3"/>
    <n v="3.66678E-4"/>
    <n v="3.2777064360000004E-8"/>
    <n v="1.0710128466000001E-9"/>
    <n v="7.6531621860000003E-10"/>
    <n v="6.2335260000000005E-3"/>
    <n v="1.0017727578000001E-5"/>
    <n v="2.7462546252000002E-4"/>
    <n v="2.7500850000000004E-2"/>
    <n v="23.622750648000004"/>
    <n v="1.5360423480000001"/>
    <n v="3.2267664000000001E-2"/>
    <n v="1.015754472"/>
    <n v="3.1541359500000001E-7"/>
    <n v="0.29608525615518966"/>
    <n v="2.8004217308064776E-6"/>
    <n v="5.5885830463957785E-4"/>
    <n v="1.1098303830874378E-2"/>
    <n v="0.10583673487066929"/>
    <n v="3.0504782117947417E-2"/>
    <n v="8.9303567970290248E-3"/>
    <n v="5.5486686589140558E-3"/>
    <n v="1.1173352848041392E-3"/>
    <n v="4.3822996844785862E-2"/>
    <s v=""/>
    <n v="2.0927001088730125E-3"/>
    <n v="-3.3157224695217528E-2"/>
    <n v="2.8812364171368924E-3"/>
    <n v="5.4570489207030837E-2"/>
    <n v="1.4975746919073581E-5"/>
    <n v="8.3140005600000002"/>
    <n v="0.48608527322654066"/>
    <n v="8.8000858332265413"/>
    <n v="9.347793715895013E-4"/>
    <n v="2.2758130317360004"/>
    <n v="6.9956262409950015E-8"/>
    <n v="0.36618033333600009"/>
    <n v="7.3320324288540005E-3"/>
    <n v="1.0601972641737602E-7"/>
    <n v="1.4689701699154799E-7"/>
    <n v="7.7679502732020013E-9"/>
    <n v="1.267283803995E-2"/>
    <n v="4.5803855911788E-4"/>
    <n v="1.0712910047700001E-2"/>
    <n v="4.6028445067950008E-2"/>
    <n v="43.004166335868007"/>
    <n v="-148.90569483330003"/>
    <n v="0.45338622443400012"/>
    <n v="33.04738145004"/>
    <n v="7.1684483170476012E-6"/>
    <n v="4.3765635225692318E-3"/>
    <n v="1.3453127386528849E-10"/>
    <n v="7.0419294872307706E-4"/>
    <n v="1.410006236318077E-5"/>
    <n v="2.0388408926418466E-10"/>
    <n v="2.8249426344528462E-10"/>
    <n v="1.4938365910003847E-11"/>
    <n v="2.4370842384519231E-5"/>
    <n v="8.8084338291899997E-7"/>
    <n v="2.0601750091730771E-5"/>
    <n v="8.8516240515288476E-5"/>
    <n v="8.2700319876669245E-2"/>
    <n v="-0.28635710544865389"/>
    <n v="8.7189658545000026E-4"/>
    <n v="6.3552656634692312E-2"/>
    <n v="1.3785477532783848E-8"/>
    <n v="0.13403711471573923"/>
    <n v="5.4265752298643861E-5"/>
    <n v="2.9292674340521715E-4"/>
    <n v="7.3549048900638236E-3"/>
    <n v="6.6928581795433345E-2"/>
    <n v="6.4394755127825359E-2"/>
    <n v="7.4364763933220453E-4"/>
    <n v="3.3926784660103832E-3"/>
    <n v="3.2862955590670345E-2"/>
    <n v="2.2200038116819056E-2"/>
    <n v="1.7643087066213929E-3"/>
    <n v="8.1928283185290579E-2"/>
    <n v="-4.9961461950023978"/>
    <n v="1.0001696193304198E-3"/>
    <n v="6.1059134619568453E-2"/>
    <n v="1.3358044174567471E-2"/>
  </r>
  <r>
    <x v="5"/>
    <x v="3"/>
    <x v="1"/>
    <s v="Oil, olive"/>
    <n v="0.31340000000000007"/>
    <s v="Raw"/>
    <s v="industrial composting"/>
    <n v="0.25511688403617128"/>
    <m/>
    <n v="8.5797892143076933"/>
    <n v="4.8215384615384622E-3"/>
    <n v="0.50972316200000012"/>
    <n v="3.1465588782000007E-8"/>
    <n v="8.6749659048000013E-2"/>
    <n v="4.5112911450000005E-3"/>
    <n v="1.0936372239400002E-7"/>
    <n v="7.5443377968000026E-8"/>
    <n v="7.8600171550000014E-10"/>
    <n v="1.4372286756200003E-2"/>
    <n v="2.0998086447600005E-4"/>
    <n v="6.4764927974000014E-3"/>
    <n v="5.8246446158000009E-2"/>
    <n v="22.694661364200002"/>
    <n v="194.56762056000005"/>
    <n v="6.950665743800001"/>
    <n v="10.471894635400004"/>
    <n v="5.1686059628000008E-6"/>
    <n v="0"/>
    <n v="0"/>
    <n v="0"/>
    <n v="0"/>
    <n v="0"/>
    <n v="0"/>
    <n v="0"/>
    <n v="0"/>
    <n v="0"/>
    <n v="0"/>
    <n v="0"/>
    <n v="0"/>
    <n v="0"/>
    <n v="0"/>
    <n v="0"/>
    <n v="0"/>
    <n v="1.8023634000000004E-2"/>
    <n v="1.2950408820000005E-10"/>
    <n v="2.7579200000000007E-4"/>
    <n v="4.0742000000000004E-5"/>
    <n v="3.641896040000001E-9"/>
    <n v="1.1900142740000002E-10"/>
    <n v="8.5035135400000014E-11"/>
    <n v="6.9261400000000025E-4"/>
    <n v="1.1130808420000002E-6"/>
    <n v="3.0513940280000007E-5"/>
    <n v="3.0556500000000005E-3"/>
    <n v="2.6247500720000008"/>
    <n v="0.17067137200000002"/>
    <n v="3.5852960000000008E-3"/>
    <n v="0.11286160800000002"/>
    <n v="3.5045955000000004E-8"/>
    <n v="6.8660317477638441E-2"/>
    <n v="1.2647843325599437E-6"/>
    <n v="1.3281678890316974E-4"/>
    <n v="6.8902923413988399E-3"/>
    <n v="0.11281056913890583"/>
    <n v="1.5691359613537834E-2"/>
    <n v="1.0013799764826705E-3"/>
    <n v="6.5960081247836595E-3"/>
    <n v="5.1494073766749358E-4"/>
    <n v="2.6618027638118037E-2"/>
    <s v=""/>
    <n v="1.2321116669326748E-3"/>
    <n v="4.336289024795717E-2"/>
    <n v="4.4193758588050462E-2"/>
    <n v="1.7478399225449463E-2"/>
    <n v="1.0871051966797241E-5"/>
    <n v="2.6889059397640316"/>
    <n v="0.31857697976400712"/>
    <n v="3.0074829195280386"/>
    <n v="6.1264803800770596E-4"/>
    <n v="0.52774679600000007"/>
    <n v="3.1595092870200009E-8"/>
    <n v="8.702545104800001E-2"/>
    <n v="4.5520331450000003E-3"/>
    <n v="1.1300561843400002E-7"/>
    <n v="7.5562379395400019E-8"/>
    <n v="8.7103685090000017E-10"/>
    <n v="1.5064900756200005E-2"/>
    <n v="2.1109394531800005E-4"/>
    <n v="6.5070067376800014E-3"/>
    <n v="6.1302096158000009E-2"/>
    <n v="25.319411436200003"/>
    <n v="194.73829193200004"/>
    <n v="6.9542510398000008"/>
    <n v="10.584756243400003"/>
    <n v="5.2036519178000004E-6"/>
    <n v="1.0148976846153848E-3"/>
    <n v="6.0759793981153869E-11"/>
    <n v="1.6735663663076925E-4"/>
    <n v="8.7539098942307706E-6"/>
    <n v="2.1731849698846156E-10"/>
    <n v="1.4531226806807697E-10"/>
    <n v="1.675070867115385E-12"/>
    <n v="2.8970962992692318E-5"/>
    <n v="4.0594989484230777E-7"/>
    <n v="1.2513474495538464E-5"/>
    <n v="1.1788864645769233E-4"/>
    <n v="4.8691175838846162E-2"/>
    <n v="0.3744967152538462"/>
    <n v="1.3373559691923078E-2"/>
    <n v="2.0355300468076928E-2"/>
    <n v="1.0007022918846154E-8"/>
    <n v="3.1990101844508567E-2"/>
    <n v="2.4740836200186822E-5"/>
    <n v="6.9804311533836445E-5"/>
    <n v="4.711295406084154E-3"/>
    <n v="9.0457385560881245E-2"/>
    <n v="3.3265832922238364E-2"/>
    <n v="8.3446932752482322E-5"/>
    <n v="6.1472661855797861E-3"/>
    <n v="1.5335738602424117E-2"/>
    <n v="1.369874987230861E-2"/>
    <n v="4.0769655025146654E-3"/>
    <n v="7.5338355695699216E-2"/>
    <n v="6.4798845578991395"/>
    <n v="1.6193664937572391E-2"/>
    <n v="1.9855922638476249E-2"/>
    <n v="9.975031090651584E-3"/>
  </r>
  <r>
    <x v="6"/>
    <x v="0"/>
    <x v="1"/>
    <s v="Pasta"/>
    <n v="0"/>
    <s v="Boiling (unspecified)"/>
    <s v="industrial composting"/>
    <n v="0"/>
    <m/>
    <n v="4.05690826923076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6"/>
    <x v="4"/>
    <x v="1"/>
    <s v="Tomato puree"/>
    <n v="0"/>
    <s v="Cooking (unspecified)"/>
    <s v="industrial composting"/>
    <n v="0"/>
    <m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6"/>
    <x v="2"/>
    <x v="1"/>
    <s v="Heavy cream"/>
    <n v="0"/>
    <s v="Raw"/>
    <s v="industrial composting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6"/>
    <x v="3"/>
    <x v="1"/>
    <s v="Nuts"/>
    <n v="0"/>
    <s v="Raw"/>
    <s v="industrial composting"/>
    <n v="0"/>
    <m/>
    <n v="1.799674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7"/>
    <x v="0"/>
    <x v="1"/>
    <s v="Flour"/>
    <n v="0"/>
    <s v="Boiling (unspecified)"/>
    <s v="industrial composting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7"/>
    <x v="3"/>
    <x v="1"/>
    <s v="Eggs"/>
    <n v="0"/>
    <s v="Boiling (unspecified)"/>
    <s v="industrial composting"/>
    <n v="0"/>
    <m/>
    <n v="2.54608546153846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7"/>
    <x v="6"/>
    <x v="1"/>
    <s v="Pork"/>
    <n v="0"/>
    <s v="Cooking (unspecified)"/>
    <s v="industrial composting"/>
    <n v="0"/>
    <m/>
    <n v="2.29045555555555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7"/>
    <x v="2"/>
    <x v="1"/>
    <s v="Cheese, hard"/>
    <n v="0"/>
    <s v="Cooking (unspecified)"/>
    <s v="industrial composting"/>
    <n v="0"/>
    <m/>
    <n v="4.05690826923076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7"/>
    <x v="7"/>
    <x v="1"/>
    <s v="Beef"/>
    <n v="0"/>
    <s v="Cooking (unspecified)"/>
    <s v="industrial composting"/>
    <n v="0"/>
    <m/>
    <n v="5.01456969230769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7"/>
    <x v="4"/>
    <x v="1"/>
    <s v="Tomato puree"/>
    <n v="0"/>
    <s v="Cooking (unspecified)"/>
    <s v="industrial composting"/>
    <n v="0"/>
    <m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7"/>
    <x v="6"/>
    <x v="1"/>
    <s v="Pork fat"/>
    <n v="0"/>
    <s v="Cooking (unspecified)"/>
    <s v="industrial composting"/>
    <n v="0"/>
    <m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7"/>
    <x v="4"/>
    <x v="1"/>
    <s v="Onions"/>
    <n v="0"/>
    <s v="Cooking (unspecified)"/>
    <s v="industrial composting"/>
    <n v="0"/>
    <m/>
    <n v="0.637224584185848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7"/>
    <x v="4"/>
    <x v="1"/>
    <s v="Carrots"/>
    <n v="0"/>
    <s v="Cooking (unspecified)"/>
    <s v="industrial composting"/>
    <n v="0"/>
    <m/>
    <n v="0.766477238095238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7"/>
    <x v="4"/>
    <x v="1"/>
    <s v="Celery"/>
    <n v="0"/>
    <s v="Cooking (unspecified)"/>
    <s v="industrial composting"/>
    <n v="0"/>
    <m/>
    <n v="0.682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7"/>
    <x v="1"/>
    <x v="1"/>
    <s v="Broth"/>
    <n v="0"/>
    <s v="Cooking (unspecified)"/>
    <s v="industrial composting"/>
    <n v="0"/>
    <m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0"/>
    <x v="4"/>
    <x v="1"/>
    <s v="Green peas"/>
    <n v="0.22160000000000002"/>
    <s v="Baking"/>
    <s v="industrial composting"/>
    <n v="0.21209800918836139"/>
    <m/>
    <n v="1.8711583333333335"/>
    <n v="4.0290909090909093E-3"/>
    <n v="5.1850014536000001E-2"/>
    <n v="2.8495256658666671E-9"/>
    <n v="6.9525332829333342E-3"/>
    <n v="1.3411602072E-4"/>
    <n v="2.1020237333333336E-9"/>
    <n v="6.4364644072000004E-10"/>
    <n v="1.1887098224000003E-10"/>
    <n v="1.958668108E-4"/>
    <n v="2.4226909736000004E-5"/>
    <n v="7.88440612E-4"/>
    <n v="6.9406389768000008E-4"/>
    <n v="1.7281519581333336"/>
    <n v="11.988945584000001"/>
    <n v="1.3777729592000002E-2"/>
    <n v="0.51336782287999994"/>
    <n v="2.1608323845333336E-7"/>
    <n v="9.774155520000001E-2"/>
    <n v="6.389429364000001E-9"/>
    <n v="5.0677704000000002E-3"/>
    <n v="1.8847080000000005E-4"/>
    <n v="1.2628321416000003E-9"/>
    <n v="4.1797737720000004E-10"/>
    <n v="2.1071244852000007E-10"/>
    <n v="2.6625240000000005E-4"/>
    <n v="6.735677148000002E-6"/>
    <n v="5.0857200000000012E-5"/>
    <n v="5.6541240000000008E-4"/>
    <n v="0.18732501720000003"/>
    <n v="0.29958779880000008"/>
    <n v="8.7623964000000006E-3"/>
    <n v="1.5328539576000002"/>
    <n v="2.1754257048000003E-7"/>
    <n v="1.2744216000000001E-2"/>
    <n v="9.1570216800000009E-11"/>
    <n v="1.9500800000000001E-4"/>
    <n v="2.8807999999999999E-5"/>
    <n v="2.5751249600000003E-9"/>
    <n v="8.4143957600000003E-11"/>
    <n v="6.01269496E-11"/>
    <n v="4.8973600000000006E-4"/>
    <n v="7.8704120800000003E-7"/>
    <n v="2.1575906720000002E-5"/>
    <n v="2.1606000000000004E-3"/>
    <n v="1.8559177280000003"/>
    <n v="0.120678928"/>
    <n v="2.5351040000000003E-3"/>
    <n v="7.9802592000000006E-2"/>
    <n v="2.4780420000000002E-8"/>
    <n v="2.1120027011240536E-2"/>
    <n v="3.7351060163110389E-7"/>
    <n v="1.864280453178835E-5"/>
    <n v="5.3189705893809673E-4"/>
    <n v="5.9297283440325971E-3"/>
    <n v="2.3793128727735762E-4"/>
    <n v="4.4802716568963176E-4"/>
    <n v="4.1675977861789439E-4"/>
    <n v="7.7449767143884817E-5"/>
    <n v="3.521551669084088E-3"/>
    <s v=""/>
    <n v="1.8352635985611576E-4"/>
    <n v="2.7631921085387581E-3"/>
    <n v="1.5935125931809341E-4"/>
    <n v="3.5106621154749286E-3"/>
    <n v="9.5766550402638843E-7"/>
    <n v="0.41464868666666671"/>
    <n v="3.5398526236765343E-2"/>
    <n v="0.45004721290343208"/>
    <n v="6.8074088916856434E-5"/>
    <n v="0.16233578573600002"/>
    <n v="9.3305252466666683E-9"/>
    <n v="1.2215311682933334E-2"/>
    <n v="3.5139482072000003E-4"/>
    <n v="5.9399808349333339E-9"/>
    <n v="1.14576777552E-9"/>
    <n v="3.897103803600001E-10"/>
    <n v="9.5185521080000011E-4"/>
    <n v="3.1749628092000011E-5"/>
    <n v="8.6087371872000003E-4"/>
    <n v="3.4200762976800006E-3"/>
    <n v="3.7713947033333337"/>
    <n v="12.409212310800001"/>
    <n v="2.5075229992000004E-2"/>
    <n v="2.1260243724800003"/>
    <n v="4.5840622893333339E-7"/>
    <n v="3.1218420333846159E-4"/>
    <n v="1.7943317782051286E-11"/>
    <n v="2.3490984005641028E-5"/>
    <n v="6.7575927061538469E-7"/>
    <n v="1.1423040067179488E-11"/>
    <n v="2.2033995683076923E-12"/>
    <n v="7.4944303915384638E-13"/>
    <n v="1.8304907900000001E-6"/>
    <n v="6.105697710000002E-8"/>
    <n v="1.6555263821538462E-6"/>
    <n v="6.5770698032307707E-6"/>
    <n v="7.2526821217948727E-3"/>
    <n v="2.3863869828461542E-2"/>
    <n v="4.8221596138461543E-5"/>
    <n v="4.0885084086153848E-3"/>
    <n v="8.8155044025641039E-10"/>
    <n v="1.1393789964078216E-2"/>
    <n v="8.7470218178462741E-6"/>
    <n v="1.1664663879018242E-5"/>
    <n v="4.1194410422379536E-4"/>
    <n v="3.8582559052358048E-3"/>
    <n v="5.7228975086395795E-4"/>
    <n v="4.2542022765229494E-5"/>
    <n v="2.8764820270961227E-4"/>
    <n v="2.7309456006088394E-3"/>
    <n v="2.1443692682111292E-3"/>
    <n v="1.4270939537837333E-4"/>
    <n v="8.9559492255518579E-3"/>
    <n v="0.49318043266954509"/>
    <n v="6.4663457725578361E-5"/>
    <n v="4.6925107592811236E-3"/>
    <n v="1.0170452966118012E-3"/>
  </r>
  <r>
    <x v="0"/>
    <x v="4"/>
    <x v="1"/>
    <s v="Pumpkin"/>
    <n v="0.22160000000000002"/>
    <s v="Baking"/>
    <s v="industrial composting"/>
    <n v="0.21209800918836139"/>
    <m/>
    <n v="1.65962352"/>
    <n v="4.0290909090909093E-3"/>
    <n v="0.15736746720000003"/>
    <n v="5.7373988177777782E-9"/>
    <n v="2.4181540829333336E-2"/>
    <n v="5.8158430017777782E-4"/>
    <n v="9.5715109377777779E-9"/>
    <n v="4.5094511697777775E-9"/>
    <n v="1.3698589091555558E-10"/>
    <n v="8.5571504799999997E-4"/>
    <n v="2.2736121343111114E-5"/>
    <n v="4.9180633493333336E-4"/>
    <n v="3.1398267626666669E-3"/>
    <n v="1.3799021412444443"/>
    <n v="4.2823847902222232"/>
    <n v="0.15520908320000001"/>
    <n v="2.2051118563555558"/>
    <n v="9.5988792764444453E-7"/>
    <n v="9.774155520000001E-2"/>
    <n v="6.389429364000001E-9"/>
    <n v="5.0677704000000002E-3"/>
    <n v="1.8847080000000005E-4"/>
    <n v="1.2628321416000003E-9"/>
    <n v="4.1797737720000004E-10"/>
    <n v="2.1071244852000007E-10"/>
    <n v="2.6625240000000005E-4"/>
    <n v="6.735677148000002E-6"/>
    <n v="5.0857200000000012E-5"/>
    <n v="5.6541240000000008E-4"/>
    <n v="0.18732501720000003"/>
    <n v="0.29958779880000008"/>
    <n v="8.7623964000000006E-3"/>
    <n v="1.5328539576000002"/>
    <n v="2.1754257048000003E-7"/>
    <n v="1.2744216000000001E-2"/>
    <n v="9.1570216800000009E-11"/>
    <n v="1.9500800000000001E-4"/>
    <n v="2.8807999999999999E-5"/>
    <n v="2.5751249600000003E-9"/>
    <n v="8.4143957600000003E-11"/>
    <n v="6.01269496E-11"/>
    <n v="4.8973600000000006E-4"/>
    <n v="7.8704120800000003E-7"/>
    <n v="2.1575906720000002E-5"/>
    <n v="2.1606000000000004E-3"/>
    <n v="1.8559177280000003"/>
    <n v="0.120678928"/>
    <n v="2.5351040000000003E-3"/>
    <n v="7.9802592000000006E-2"/>
    <n v="2.4780420000000002E-8"/>
    <n v="3.4847939438665161E-2"/>
    <n v="4.8911515870467047E-7"/>
    <n v="4.4937427894776557E-5"/>
    <n v="1.2092179748355231E-3"/>
    <n v="1.3386323107958318E-2"/>
    <n v="1.0407081808151163E-3"/>
    <n v="4.6885281365707473E-4"/>
    <n v="7.0566737941334904E-4"/>
    <n v="7.3813150880050728E-5"/>
    <n v="2.3081182574277693E-3"/>
    <s v=""/>
    <n v="1.6657957325812657E-4"/>
    <n v="1.0471518445803677E-3"/>
    <n v="1.0581372051175005E-3"/>
    <n v="6.3042056723041466E-3"/>
    <n v="2.5115625665267975E-6"/>
    <n v="0.36777257203200003"/>
    <n v="6.0356534447104739E-2"/>
    <n v="0.42812910647910479"/>
    <n v="1.160702585521245E-4"/>
    <n v="0.26785323840000003"/>
    <n v="1.2218398398577779E-8"/>
    <n v="2.9444319229333337E-2"/>
    <n v="7.9886310017777788E-4"/>
    <n v="1.3409468039377779E-8"/>
    <n v="5.0115725045777778E-9"/>
    <n v="4.0782528903555563E-10"/>
    <n v="1.6117034480000003E-3"/>
    <n v="3.0258839699111114E-5"/>
    <n v="5.6423944165333339E-4"/>
    <n v="5.8658391626666678E-3"/>
    <n v="3.4231448864444447"/>
    <n v="4.7026515170222236"/>
    <n v="0.16650658360000004"/>
    <n v="3.8177684059555563"/>
    <n v="1.2022109181244447E-6"/>
    <n v="5.1510238153846155E-4"/>
    <n v="2.3496919997264958E-11"/>
    <n v="5.6623690825641033E-5"/>
    <n v="1.5362751926495729E-6"/>
    <n v="2.5787438537264959E-11"/>
    <n v="9.6376394318803415E-12"/>
    <n v="7.842794019914531E-13"/>
    <n v="3.0994297076923082E-6"/>
    <n v="5.819007634444445E-8"/>
    <n v="1.0850758493333335E-6"/>
    <n v="1.128045992820513E-5"/>
    <n v="6.5829709354700856E-3"/>
    <n v="9.0435606096581217E-3"/>
    <n v="3.2020496846153854E-4"/>
    <n v="7.3418623191453007E-3"/>
    <n v="2.3119440733162398E-9"/>
    <n v="1.9287988128601562E-2"/>
    <n v="1.1475393082654E-5"/>
    <n v="2.8326591603777868E-5"/>
    <n v="9.7274007468580175E-4"/>
    <n v="1.1226943462470265E-2"/>
    <n v="2.6217762847796427E-3"/>
    <n v="4.4793157099894789E-5"/>
    <n v="6.2299643002997117E-4"/>
    <n v="2.6001609811516398E-3"/>
    <n v="1.3905915556352924E-3"/>
    <n v="3.4590330341188741E-4"/>
    <n v="7.6052543499979027E-3"/>
    <n v="0.18453294794062958"/>
    <n v="4.6095053079945399E-4"/>
    <n v="8.540285148564369E-3"/>
    <n v="2.740705872331899E-3"/>
  </r>
  <r>
    <x v="0"/>
    <x v="3"/>
    <x v="1"/>
    <s v="Eggs"/>
    <n v="5.5400000000000005E-2"/>
    <s v="Baking"/>
    <s v="industrial composting"/>
    <n v="0.21209800918836139"/>
    <m/>
    <n v="2.5460854615384623"/>
    <n v="1.0072727272727273E-3"/>
    <n v="0.12752471215555555"/>
    <n v="2.4103487399999998E-9"/>
    <n v="1.5531354913333333E-2"/>
    <n v="4.705824041111111E-4"/>
    <n v="1.4641193868888891E-8"/>
    <n v="1.9000993511111111E-9"/>
    <n v="1.5193813793333332E-10"/>
    <n v="1.9663964695555555E-3"/>
    <n v="3.5296591424444448E-5"/>
    <n v="8.6447674266666675E-4"/>
    <n v="8.5087985911111112E-3"/>
    <n v="4.2220587453333343"/>
    <n v="11.061754317777778"/>
    <n v="5.3173982448888893E-2"/>
    <n v="1.107340493777778"/>
    <n v="4.694754690222223E-7"/>
    <n v="2.4435388800000003E-2"/>
    <n v="1.5973573410000002E-9"/>
    <n v="1.2669426000000001E-3"/>
    <n v="4.7117700000000011E-5"/>
    <n v="3.1570803540000006E-10"/>
    <n v="1.0449434430000001E-10"/>
    <n v="5.2678112130000017E-11"/>
    <n v="6.6563100000000013E-5"/>
    <n v="1.6839192870000005E-6"/>
    <n v="1.2714300000000003E-5"/>
    <n v="1.4135310000000002E-4"/>
    <n v="4.6831254300000007E-2"/>
    <n v="7.4896949700000021E-2"/>
    <n v="2.1905991000000001E-3"/>
    <n v="0.38321348940000005"/>
    <n v="5.4385642620000006E-8"/>
    <n v="3.1860540000000002E-3"/>
    <n v="2.2892554200000002E-11"/>
    <n v="4.8752000000000004E-5"/>
    <n v="7.2019999999999998E-6"/>
    <n v="6.4378124000000007E-10"/>
    <n v="2.1035989400000001E-11"/>
    <n v="1.50317374E-11"/>
    <n v="1.2243400000000001E-4"/>
    <n v="1.9676030200000001E-7"/>
    <n v="5.3939766800000005E-6"/>
    <n v="5.4015000000000009E-4"/>
    <n v="0.46397943200000008"/>
    <n v="3.0169732000000001E-2"/>
    <n v="6.3377600000000007E-4"/>
    <n v="1.9950648000000001E-2"/>
    <n v="6.1951050000000006E-9"/>
    <n v="2.0184649789296558E-2"/>
    <n v="1.6134904320685357E-7"/>
    <n v="2.5711685396717803E-5"/>
    <n v="7.9453045106087973E-4"/>
    <n v="1.5573756144618882E-2"/>
    <n v="4.2064429525049329E-4"/>
    <n v="2.525164076505303E-4"/>
    <n v="9.4371637271117436E-4"/>
    <n v="9.0689912168196064E-5"/>
    <n v="3.6103654698741812E-3"/>
    <s v=""/>
    <n v="2.3031434437085962E-4"/>
    <n v="2.4865455510312434E-3"/>
    <n v="3.5586548151331937E-4"/>
    <n v="2.4942665063333561E-3"/>
    <n v="1.1073509080672148E-6"/>
    <n v="0.14105313456923083"/>
    <n v="4.3854475641353481E-2"/>
    <n v="0.1849076102105843"/>
    <n v="8.4335530079525926E-5"/>
    <n v="0.15514615495555556"/>
    <n v="4.0305986351999994E-9"/>
    <n v="1.6847049513333334E-2"/>
    <n v="5.2490210411111106E-4"/>
    <n v="1.5600683144288893E-8"/>
    <n v="2.0256296848111111E-9"/>
    <n v="2.1964798746333335E-10"/>
    <n v="2.1553935695555553E-3"/>
    <n v="3.7177271013444447E-5"/>
    <n v="8.8258501934666681E-4"/>
    <n v="9.1903016911111107E-3"/>
    <n v="4.7328694316333344"/>
    <n v="11.166820999477777"/>
    <n v="5.5998357548888898E-2"/>
    <n v="1.5105046311777781"/>
    <n v="5.3005621664222229E-7"/>
    <n v="2.9835799029914533E-4"/>
    <n v="7.7511512215384596E-12"/>
    <n v="3.239817214102564E-5"/>
    <n v="1.0094271232905982E-6"/>
    <n v="3.00013137390171E-11"/>
    <n v="3.8954417015598288E-12"/>
    <n v="4.2239997589102567E-13"/>
    <n v="4.1449876337606835E-6"/>
    <n v="7.1494751948931635E-8"/>
    <n v="1.6972788833589747E-6"/>
    <n v="1.7673657098290597E-5"/>
    <n v="9.1016719839102592E-3"/>
    <n v="2.1474655768226492E-2"/>
    <n v="1.0768914913247866E-4"/>
    <n v="2.9048165984188043E-3"/>
    <n v="1.0193388781581197E-9"/>
    <n v="1.1419321345550692E-2"/>
    <n v="3.7909413069617217E-6"/>
    <n v="1.6255394050568552E-5"/>
    <n v="6.5072939971874656E-4"/>
    <n v="1.488976274907652E-2"/>
    <n v="1.0651163858225779E-3"/>
    <n v="2.5823797644396029E-5"/>
    <n v="1.0463886607155444E-3"/>
    <n v="3.2479056107603396E-3"/>
    <n v="2.2319383480069893E-3"/>
    <n v="7.2817238738485523E-4"/>
    <n v="1.6938669445016267E-2"/>
    <n v="0.44627876309652775"/>
    <n v="1.5550680498103541E-4"/>
    <n v="3.3998034914458491E-3"/>
    <n v="1.2170178485855748E-3"/>
  </r>
  <r>
    <x v="0"/>
    <x v="2"/>
    <x v="1"/>
    <s v="Cheese, parmesan"/>
    <n v="5.5400000000000005E-2"/>
    <s v="Baking"/>
    <s v="industrial composting"/>
    <n v="0.21209800918836139"/>
    <m/>
    <s v=""/>
    <n v="1.0072727272727273E-3"/>
    <n v="0.36589528903157897"/>
    <n v="3.9350056086315795E-9"/>
    <n v="3.6245480324210537E-2"/>
    <n v="6.8632214189473701E-4"/>
    <n v="3.1774171983157894E-8"/>
    <n v="4.2137906549473689E-9"/>
    <n v="1.695416405263158E-10"/>
    <n v="4.3327723602105276E-3"/>
    <n v="3.4070060532631585E-5"/>
    <n v="1.2093896393684212E-3"/>
    <n v="1.8611610755789477E-2"/>
    <n v="4.2776820753684213"/>
    <n v="16.746397141052636"/>
    <n v="4.682444272421054E-2"/>
    <n v="1.9044436376842107"/>
    <n v="7.6199224378947377E-7"/>
    <n v="2.4435388800000003E-2"/>
    <n v="1.5973573410000002E-9"/>
    <n v="1.2669426000000001E-3"/>
    <n v="4.7117700000000011E-5"/>
    <n v="3.1570803540000006E-10"/>
    <n v="1.0449434430000001E-10"/>
    <n v="5.2678112130000017E-11"/>
    <n v="6.6563100000000013E-5"/>
    <n v="1.6839192870000005E-6"/>
    <n v="1.2714300000000003E-5"/>
    <n v="1.4135310000000002E-4"/>
    <n v="4.6831254300000007E-2"/>
    <n v="7.4896949700000021E-2"/>
    <n v="2.1905991000000001E-3"/>
    <n v="0.38321348940000005"/>
    <n v="5.4385642620000006E-8"/>
    <n v="3.1860540000000002E-3"/>
    <n v="2.2892554200000002E-11"/>
    <n v="4.8752000000000004E-5"/>
    <n v="7.2019999999999998E-6"/>
    <n v="6.4378124000000007E-10"/>
    <n v="2.1035989400000001E-11"/>
    <n v="1.50317374E-11"/>
    <n v="1.2243400000000001E-4"/>
    <n v="1.9676030200000001E-7"/>
    <n v="5.3939766800000005E-6"/>
    <n v="5.4015000000000009E-4"/>
    <n v="0.46397943200000008"/>
    <n v="3.0169732000000001E-2"/>
    <n v="6.3377600000000007E-4"/>
    <n v="1.9950648000000001E-2"/>
    <n v="6.1951050000000006E-9"/>
    <n v="5.1196869303814625E-2"/>
    <n v="2.223826387685848E-7"/>
    <n v="5.7325237396497856E-5"/>
    <n v="1.1210899939365086E-3"/>
    <n v="3.2677162496436055E-2"/>
    <n v="9.01107755688057E-4"/>
    <n v="2.7275412204155687E-4"/>
    <n v="1.9798091325409122E-3"/>
    <n v="8.7697923358424047E-5"/>
    <n v="5.0212908595755586E-3"/>
    <s v=""/>
    <n v="2.3302112742790539E-4"/>
    <n v="3.7523599956325168E-3"/>
    <n v="3.1551461926637036E-4"/>
    <n v="3.8105072068922103E-3"/>
    <n v="1.7184534779330217E-6"/>
    <s v=""/>
    <n v="9.6407159750548352E-2"/>
    <n v="9.6407159750548352E-2"/>
    <n v="1.8539838413566992E-4"/>
    <n v="0.39351673183157898"/>
    <n v="5.5552555038315795E-9"/>
    <n v="3.7561174924210537E-2"/>
    <n v="7.4064184189473698E-4"/>
    <n v="3.2733661258557894E-8"/>
    <n v="4.3393209886473694E-9"/>
    <n v="2.372514900563158E-10"/>
    <n v="4.5217694602105278E-3"/>
    <n v="3.5950740121631584E-5"/>
    <n v="1.2274979160484211E-3"/>
    <n v="1.9293113855789478E-2"/>
    <n v="4.7884927616684214"/>
    <n v="16.851463822752638"/>
    <n v="4.9648817824210545E-2"/>
    <n v="2.3076077750842106"/>
    <n v="8.2257299140947376E-7"/>
    <n v="7.5676294582995962E-4"/>
    <n v="1.0683183661214575E-11"/>
    <n v="7.2233028700404884E-5"/>
    <n v="1.4243112344129556E-6"/>
    <n v="6.2949348574149797E-11"/>
    <n v="8.3448480550910955E-12"/>
    <n v="4.5625286549291499E-13"/>
    <n v="8.6957105004048606E-6"/>
    <n v="6.913603869544536E-8"/>
    <n v="2.3605729154777329E-6"/>
    <n v="3.7102142030364383E-5"/>
    <n v="9.2086399262854262E-3"/>
    <n v="3.240666119760123E-2"/>
    <n v="9.5478495815789504E-5"/>
    <n v="4.4377072597773281E-3"/>
    <n v="1.5818711373259111E-9"/>
    <n v="2.925281261114376E-2"/>
    <n v="5.2313889202210773E-6"/>
    <n v="3.6287729607224524E-5"/>
    <n v="9.2110828727741943E-4"/>
    <n v="3.1791533806916392E-2"/>
    <n v="2.2917378794555434E-3"/>
    <n v="2.801137969668133E-5"/>
    <n v="2.2490287760732401E-3"/>
    <n v="3.140303903701569E-3"/>
    <n v="3.1083969180842551E-3"/>
    <n v="1.5675137296129438E-3"/>
    <n v="1.7154405802068277E-2"/>
    <n v="0.67394850527291839"/>
    <n v="1.3771555538419388E-4"/>
    <n v="5.2127686930663712E-3"/>
    <n v="1.8948834761220519E-3"/>
  </r>
  <r>
    <x v="1"/>
    <x v="7"/>
    <x v="1"/>
    <s v="Beef"/>
    <n v="0.59099999999999997"/>
    <s v="Cooking (unspecified)"/>
    <s v="industrial composting"/>
    <n v="0.16518530940801607"/>
    <m/>
    <n v="5.0145696923076928"/>
    <n v="9.0923076923076912E-3"/>
    <n v="14.768030421428572"/>
    <n v="8.2479409525714289E-8"/>
    <n v="1.1093140920000002"/>
    <n v="2.3336311272857142E-2"/>
    <n v="1.3710886769999998E-6"/>
    <n v="2.1376421031428573E-7"/>
    <n v="6.1445940728571438E-9"/>
    <n v="0.20099086821428572"/>
    <n v="7.4642447271428566E-4"/>
    <n v="4.5246511684285722E-2"/>
    <n v="0.88649400557142854"/>
    <n v="80.543819515714276"/>
    <n v="949.31519485714296"/>
    <n v="1.429937670857143"/>
    <n v="52.078617745714283"/>
    <n v="2.1583819817142856E-5"/>
    <n v="0.15632327846000002"/>
    <n v="7.7134031577500004E-9"/>
    <n v="9.8361863599999988E-3"/>
    <n v="3.2924432108999999E-4"/>
    <n v="1.9928742373600004E-9"/>
    <n v="6.9089411777999998E-10"/>
    <n v="3.4643535667000009E-10"/>
    <n v="3.9826655705000002E-4"/>
    <n v="1.4785795481799999E-5"/>
    <n v="8.7982741300000008E-5"/>
    <n v="8.3092743274999997E-4"/>
    <n v="0.34885743818000003"/>
    <n v="0.39232421950000002"/>
    <n v="3.2186636179999999E-2"/>
    <n v="2.4716554173999996"/>
    <n v="3.0175857928600004E-7"/>
    <n v="3.3988409999999997E-2"/>
    <n v="2.44214793E-10"/>
    <n v="5.2008000000000002E-4"/>
    <n v="7.6829999999999995E-5"/>
    <n v="6.8677746E-9"/>
    <n v="2.2440920099999998E-10"/>
    <n v="1.6035662099999998E-10"/>
    <n v="1.3061100000000001E-3"/>
    <n v="2.09901333E-6"/>
    <n v="5.7542242199999997E-5"/>
    <n v="5.76225E-3"/>
    <n v="4.9496722799999997"/>
    <n v="0.32184677999999994"/>
    <n v="6.7610400000000003E-3"/>
    <n v="0.21283091999999998"/>
    <n v="6.6088574999999997E-8"/>
    <n v="1.9460933273085703"/>
    <n v="3.6202879955263472E-6"/>
    <n v="1.7088221874933243E-3"/>
    <n v="3.5938221979820877E-2"/>
    <n v="1.377567513791196"/>
    <n v="4.4580563463316535E-2"/>
    <n v="7.6467084027179721E-3"/>
    <n v="8.8747978032082619E-2"/>
    <n v="1.862010034941399E-3"/>
    <n v="0.18568391509063875"/>
    <s v=""/>
    <n v="4.1773230106277748E-3"/>
    <n v="0.21154555026272412"/>
    <n v="9.3346593398720822E-3"/>
    <n v="9.042923369976949E-2"/>
    <n v="4.5859660902361229E-5"/>
    <n v="2.9636106881538464"/>
    <n v="3.8196813914620305"/>
    <n v="6.7832920796158769"/>
    <n v="7.3455411374269818E-3"/>
    <n v="14.958342109888571"/>
    <n v="9.0437027476464288E-8"/>
    <n v="1.1196703583600003"/>
    <n v="2.3742385593947143E-2"/>
    <n v="1.3799493258373596E-6"/>
    <n v="2.1467951363306575E-7"/>
    <n v="6.6513860505271433E-9"/>
    <n v="0.20269524477133571"/>
    <n v="7.6330928152608564E-4"/>
    <n v="4.5392036667785719E-2"/>
    <n v="0.89308718300417855"/>
    <n v="85.842349233894282"/>
    <n v="950.02936585664293"/>
    <n v="1.468885347037143"/>
    <n v="54.763104083114285"/>
    <n v="2.1951666971428859E-5"/>
    <n v="2.8766042519016485E-2"/>
    <n v="1.739173605316621E-10"/>
    <n v="2.1532122276153851E-3"/>
    <n v="4.5658433834513739E-5"/>
    <n v="2.6537487035333837E-9"/>
    <n v="4.1284521852512645E-10"/>
    <n v="1.2791127020244507E-11"/>
    <n v="3.8979854763718409E-4"/>
    <n v="1.4679024644732415E-6"/>
    <n v="8.7292378207280236E-5"/>
    <n v="1.7174753519311125E-3"/>
    <n v="0.16508144083441209"/>
    <n v="1.8269795497243133"/>
    <n v="2.8247795135329674E-3"/>
    <n v="0.1053136616982967"/>
    <n v="4.2214744175824726E-8"/>
    <n v="1.4341935871067812"/>
    <n v="1.0946030643177734E-4"/>
    <n v="1.3897986953414121E-3"/>
    <n v="3.8102839719300202E-2"/>
    <n v="1.7406823607148423"/>
    <n v="0.14600972306261017"/>
    <n v="1.0399505105037705E-3"/>
    <n v="0.13155827675247647"/>
    <n v="8.5784387049219799E-2"/>
    <n v="0.14794726934099378"/>
    <n v="9.4756675055308492E-2"/>
    <n v="0.4069192907080651"/>
    <n v="48.840656369803945"/>
    <n v="5.26435635016239E-3"/>
    <n v="0.15941047308473622"/>
    <n v="6.5152729518821992E-2"/>
  </r>
  <r>
    <x v="1"/>
    <x v="4"/>
    <x v="1"/>
    <s v="Tomato puree"/>
    <n v="0.19700000000000001"/>
    <s v="Cooking (unspecified)"/>
    <s v="industrial composting"/>
    <n v="0.16518530940801607"/>
    <m/>
    <s v=""/>
    <n v="3.030769230769231E-3"/>
    <n v="0.1805060765"/>
    <n v="7.0794434388888881E-9"/>
    <n v="0.20876191345555559"/>
    <n v="7.0141565444444443E-4"/>
    <n v="1.1553647025555555E-8"/>
    <n v="3.4266028966666663E-9"/>
    <n v="7.3379061255555562E-10"/>
    <n v="7.8853535844444452E-4"/>
    <n v="4.1731711700000004E-5"/>
    <n v="3.0642301522222225E-4"/>
    <n v="2.3652548899999997E-3"/>
    <n v="1.2169935915555554"/>
    <n v="1.8039440376666669"/>
    <n v="8.3336286166666662E-2"/>
    <n v="6.3951510244444449"/>
    <n v="1.0361235356666667E-6"/>
    <n v="5.2107759486666676E-2"/>
    <n v="2.5711343859166671E-9"/>
    <n v="3.2787287866666666E-3"/>
    <n v="1.0974810703000001E-4"/>
    <n v="6.6429141245333349E-10"/>
    <n v="2.3029803926000001E-10"/>
    <n v="1.1547845222333337E-10"/>
    <n v="1.3275551901666669E-4"/>
    <n v="4.9285984939333338E-6"/>
    <n v="2.932758043333334E-5"/>
    <n v="2.7697581091666666E-4"/>
    <n v="0.11628581272666669"/>
    <n v="0.13077473983333335"/>
    <n v="1.0728878726666669E-2"/>
    <n v="0.82388513913333328"/>
    <n v="1.0058619309533336E-7"/>
    <n v="1.1329469999999999E-2"/>
    <n v="8.1404931000000008E-11"/>
    <n v="1.7336000000000001E-4"/>
    <n v="2.561E-5"/>
    <n v="2.2892582000000003E-9"/>
    <n v="7.4803066999999996E-11"/>
    <n v="5.3452207000000001E-11"/>
    <n v="4.3537000000000003E-4"/>
    <n v="6.9967111000000007E-7"/>
    <n v="1.9180747399999999E-5"/>
    <n v="1.9207500000000001E-3"/>
    <n v="1.6498907600000001"/>
    <n v="0.10728225999999999"/>
    <n v="2.2536800000000001E-3"/>
    <n v="7.0943640000000002E-2"/>
    <n v="2.2029525E-8"/>
    <n v="3.1737236421970114E-2"/>
    <n v="3.895813620442284E-7"/>
    <n v="3.2387746341648843E-4"/>
    <n v="1.2666023415281755E-3"/>
    <n v="1.448215701150847E-2"/>
    <n v="7.7492940203475937E-4"/>
    <n v="1.0378056967053977E-3"/>
    <n v="5.9399967614302525E-4"/>
    <n v="1.1552952725303294E-4"/>
    <n v="1.4519075636389392E-3"/>
    <s v=""/>
    <n v="1.4516920241686442E-4"/>
    <n v="4.5469776897420164E-4"/>
    <n v="6.1209924035446805E-4"/>
    <n v="1.2037799872041977E-2"/>
    <n v="2.4207450541657662E-6"/>
    <s v=""/>
    <n v="6.3584713950763178E-2"/>
    <n v="6.3584713950763178E-2"/>
    <n v="1.2227829605915996E-4"/>
    <n v="0.24394330598666669"/>
    <n v="9.7319827558055549E-9"/>
    <n v="0.21221400224222225"/>
    <n v="8.3677376147444445E-4"/>
    <n v="1.4507196638008888E-8"/>
    <n v="3.7317040029266666E-9"/>
    <n v="9.0272127177888906E-10"/>
    <n v="1.3566608774611111E-3"/>
    <n v="4.7359981303933333E-5"/>
    <n v="3.549313430555556E-4"/>
    <n v="4.5629807009166662E-3"/>
    <n v="2.9831701642822219"/>
    <n v="2.0420010375000004"/>
    <n v="9.6318844893333325E-2"/>
    <n v="7.2899798035777783"/>
    <n v="1.1587392537619999E-6"/>
    <n v="4.6912174228205133E-4"/>
    <n v="1.8715351453472221E-11"/>
    <n v="4.0810385046581202E-4"/>
    <n v="1.6091803105277777E-6"/>
    <n v="2.7898455073094017E-11"/>
    <n v="7.1763538517820516E-12"/>
    <n v="1.7360024457286329E-12"/>
    <n v="2.6089632258867523E-6"/>
    <n v="9.1076887122948714E-8"/>
    <n v="6.8256027510683768E-7"/>
    <n v="8.7749628863782045E-6"/>
    <n v="5.7368657005427348E-3"/>
    <n v="3.9269250721153852E-3"/>
    <n v="1.8522854787179484E-4"/>
    <n v="1.4019191929957266E-2"/>
    <n v="2.2283447187730766E-9"/>
    <n v="2.2524985232302255E-2"/>
    <n v="1.1723264321158549E-5"/>
    <n v="2.6333459383278963E-4"/>
    <n v="1.3121255627028309E-3"/>
    <n v="1.5955127888294646E-2"/>
    <n v="2.4977472787343618E-3"/>
    <n v="1.3692022980672959E-4"/>
    <n v="6.4812259425762661E-4"/>
    <n v="5.2689958901336346E-3"/>
    <n v="1.1058163620973986E-3"/>
    <n v="3.1570493859438379E-4"/>
    <n v="7.997009466674674E-3"/>
    <n v="0.10040262148000535"/>
    <n v="3.3976104469788011E-4"/>
    <n v="2.11165888636589E-2"/>
    <n v="3.3930922918460307E-3"/>
  </r>
  <r>
    <x v="1"/>
    <x v="4"/>
    <x v="1"/>
    <s v="Carrots"/>
    <n v="9.8500000000000004E-2"/>
    <s v="Cooking (unspecified)"/>
    <s v="industrial composting"/>
    <n v="0.16518530940801607"/>
    <m/>
    <n v="0.76647723809523804"/>
    <n v="1.5153846153846155E-3"/>
    <n v="4.3364977411111116E-2"/>
    <n v="2.1245855716666667E-9"/>
    <n v="6.7978672894444441E-3"/>
    <n v="1.6056524400000002E-4"/>
    <n v="2.7749016149999891E-9"/>
    <n v="1.0924844367222222E-9"/>
    <n v="2.8350578633333336E-11"/>
    <n v="2.2370720244444447E-4"/>
    <n v="6.2764058816666677E-6"/>
    <n v="1.5072651677777778E-4"/>
    <n v="6.8243160716666672E-4"/>
    <n v="1.9969152234999998"/>
    <n v="1.0439406160555555"/>
    <n v="3.9622593583333331E-2"/>
    <n v="0.60477131783333338"/>
    <n v="2.4702648644444445E-7"/>
    <n v="2.6053879743333338E-2"/>
    <n v="1.2855671929583335E-9"/>
    <n v="1.6393643933333333E-3"/>
    <n v="5.4874053515000005E-5"/>
    <n v="3.3214570622666675E-10"/>
    <n v="1.1514901963000001E-10"/>
    <n v="5.7739226111666686E-11"/>
    <n v="6.6377759508333346E-5"/>
    <n v="2.4642992469666669E-6"/>
    <n v="1.466379021666667E-5"/>
    <n v="1.3848790545833333E-4"/>
    <n v="5.8142906363333344E-2"/>
    <n v="6.5387369916666674E-2"/>
    <n v="5.3644393633333343E-3"/>
    <n v="0.41194256956666664"/>
    <n v="5.0293096547666678E-8"/>
    <n v="5.6647349999999997E-3"/>
    <n v="4.0702465500000004E-11"/>
    <n v="8.6680000000000004E-5"/>
    <n v="1.2805E-5"/>
    <n v="1.1446291000000001E-9"/>
    <n v="3.7401533499999998E-11"/>
    <n v="2.6726103500000001E-11"/>
    <n v="2.1768500000000001E-4"/>
    <n v="3.4983555500000004E-7"/>
    <n v="9.5903736999999996E-6"/>
    <n v="9.6037500000000007E-4"/>
    <n v="0.82494538000000006"/>
    <n v="5.3641129999999995E-2"/>
    <n v="1.12684E-3"/>
    <n v="3.5471820000000001E-2"/>
    <n v="1.10147625E-8"/>
    <n v="9.7684406873891818E-3"/>
    <n v="1.381413134921103E-7"/>
    <n v="1.3009051547188464E-5"/>
    <n v="3.4548736466539126E-4"/>
    <n v="4.2443379676132802E-3"/>
    <n v="2.5854521672722693E-4"/>
    <n v="1.2969783244936325E-4"/>
    <n v="2.2232172974542936E-4"/>
    <n v="2.2175386027177313E-5"/>
    <n v="7.1578850040073232E-4"/>
    <s v=""/>
    <n v="1.4014883143121873E-4"/>
    <n v="2.589614073192991E-4"/>
    <n v="2.9305030216792799E-4"/>
    <n v="1.7374535067556558E-3"/>
    <n v="6.441473691826564E-7"/>
    <n v="7.5498007952380944E-2"/>
    <n v="1.7434411572521014E-2"/>
    <n v="9.2932419524901957E-2"/>
    <n v="3.3527714562540411E-5"/>
    <n v="7.5083592154444462E-2"/>
    <n v="3.4508552301250001E-9"/>
    <n v="8.5239116827777774E-3"/>
    <n v="2.2824429751500003E-4"/>
    <n v="4.2516764212266556E-9"/>
    <n v="1.2450349898522222E-9"/>
    <n v="1.1281590824500002E-10"/>
    <n v="5.0776996195277778E-4"/>
    <n v="9.0905406836333358E-6"/>
    <n v="1.7498068069444445E-4"/>
    <n v="1.7812945126250001E-3"/>
    <n v="2.8800035098633332"/>
    <n v="1.1629691159722222"/>
    <n v="4.6113872946666662E-2"/>
    <n v="1.0521857073999998"/>
    <n v="3.0833434549211115E-7"/>
    <n v="1.4439152337393166E-4"/>
    <n v="6.6362600579326922E-12"/>
    <n v="1.6392137851495726E-5"/>
    <n v="4.3893134137500004E-7"/>
    <n v="8.1763008100512605E-12"/>
    <n v="2.3942980574081198E-12"/>
    <n v="2.1695366970192312E-13"/>
    <n v="9.7648069606303424E-7"/>
    <n v="1.7481809006987184E-8"/>
    <n v="3.3650130902777777E-7"/>
    <n v="3.4255663704326924E-6"/>
    <n v="5.5384682881987179E-3"/>
    <n v="2.2364790691773505E-3"/>
    <n v="8.8680524897435885E-5"/>
    <n v="2.0234340526923073E-3"/>
    <n v="5.9295066440790605E-10"/>
    <n v="6.7583600031372324E-3"/>
    <n v="4.1449545251787267E-6"/>
    <n v="1.0494615179830589E-5"/>
    <n v="3.5008690234075837E-4"/>
    <n v="4.1751104214169379E-3"/>
    <n v="8.262693156576757E-4"/>
    <n v="1.4441121321302935E-5"/>
    <n v="2.1276120431665773E-4"/>
    <n v="9.9109235338620816E-4"/>
    <n v="5.4480021501774971E-4"/>
    <n v="1.044942188500597E-4"/>
    <n v="1.0912863269047311E-2"/>
    <n v="5.7501928246240668E-2"/>
    <n v="1.6252117379871207E-4"/>
    <n v="2.9863078141322236E-3"/>
    <n v="8.9008428203981508E-4"/>
  </r>
  <r>
    <x v="1"/>
    <x v="4"/>
    <x v="1"/>
    <s v="Celery"/>
    <n v="9.8500000000000004E-2"/>
    <s v="Cooking (unspecified)"/>
    <s v="industrial composting"/>
    <n v="0.16518530940801607"/>
    <m/>
    <n v="0.68245"/>
    <n v="1.5153846153846155E-3"/>
    <n v="7.8302167866666675E-2"/>
    <n v="2.0317488838888889E-9"/>
    <n v="7.886109626666667E-3"/>
    <n v="3.0840346716666669E-4"/>
    <n v="4.2698643516666665E-9"/>
    <n v="1.567646433888889E-9"/>
    <n v="3.346232368888889E-11"/>
    <n v="4.1415957911111111E-4"/>
    <n v="1.9911881161111114E-5"/>
    <n v="2.9850033188888892E-4"/>
    <n v="1.2095416944444444E-3"/>
    <n v="0.86415648983333337"/>
    <n v="1.0687696095555557"/>
    <n v="4.9988641649999999E-2"/>
    <n v="1.0144507776666665"/>
    <n v="4.6270014927777778E-7"/>
    <n v="2.6053879743333338E-2"/>
    <n v="1.2855671929583335E-9"/>
    <n v="1.6393643933333333E-3"/>
    <n v="5.4874053515000005E-5"/>
    <n v="3.3214570622666675E-10"/>
    <n v="1.1514901963000001E-10"/>
    <n v="5.7739226111666686E-11"/>
    <n v="6.6377759508333346E-5"/>
    <n v="2.4642992469666669E-6"/>
    <n v="1.466379021666667E-5"/>
    <n v="1.3848790545833333E-4"/>
    <n v="5.8142906363333344E-2"/>
    <n v="6.5387369916666674E-2"/>
    <n v="5.3644393633333343E-3"/>
    <n v="0.41194256956666664"/>
    <n v="5.0293096547666678E-8"/>
    <n v="5.6647349999999997E-3"/>
    <n v="4.0702465500000004E-11"/>
    <n v="8.6680000000000004E-5"/>
    <n v="1.2805E-5"/>
    <n v="1.1446291000000001E-9"/>
    <n v="3.7401533499999998E-11"/>
    <n v="2.6726103500000001E-11"/>
    <n v="2.1768500000000001E-4"/>
    <n v="3.4983555500000004E-7"/>
    <n v="9.5903736999999996E-6"/>
    <n v="9.6037500000000007E-4"/>
    <n v="0.82494538000000006"/>
    <n v="5.3641129999999995E-2"/>
    <n v="1.12684E-3"/>
    <n v="3.5471820000000001E-2"/>
    <n v="1.10147625E-8"/>
    <n v="1.4313799572817953E-2"/>
    <n v="1.3442496460620974E-7"/>
    <n v="1.4669908814088638E-5"/>
    <n v="5.6926617830829935E-4"/>
    <n v="5.736720377460639E-3"/>
    <n v="3.5721783439605204E-4"/>
    <n v="1.3557450590838928E-4"/>
    <n v="3.0570929692609519E-4"/>
    <n v="5.5437646052051996E-5"/>
    <n v="1.3202826485380565E-3"/>
    <s v=""/>
    <n v="8.5025699715166077E-5"/>
    <n v="2.6449014493646841E-4"/>
    <n v="3.5892578223739195E-4"/>
    <n v="2.4139491188202556E-3"/>
    <n v="1.0947154766516744E-6"/>
    <n v="6.7221324999999998E-2"/>
    <n v="2.4612015206834106E-2"/>
    <n v="9.1833340206834105E-2"/>
    <n v="4.7330798474680976E-5"/>
    <n v="0.11002078261000002"/>
    <n v="3.3580185423472222E-9"/>
    <n v="9.6121540200000011E-3"/>
    <n v="3.760825206816667E-4"/>
    <n v="5.746639157893333E-9"/>
    <n v="1.720196987018889E-9"/>
    <n v="1.1792765330055557E-10"/>
    <n v="6.9822233861944441E-4"/>
    <n v="2.2726015963077779E-5"/>
    <n v="3.2275449580555559E-4"/>
    <n v="2.3084045999027776E-3"/>
    <n v="1.7472447761966667"/>
    <n v="1.1877981094722223"/>
    <n v="5.647992101333333E-2"/>
    <n v="1.4618651672333332"/>
    <n v="5.2400800832544448E-7"/>
    <n v="2.1157842809615388E-4"/>
    <n v="6.4577279660523508E-12"/>
    <n v="1.8484911576923078E-5"/>
    <n v="7.2323561669551288E-7"/>
    <n v="1.1051229149794871E-11"/>
    <n v="3.3080711288824787E-12"/>
    <n v="2.2678394865491456E-13"/>
    <n v="1.3427352665758546E-6"/>
    <n v="4.3703876852072653E-8"/>
    <n v="6.2068172270299152E-7"/>
    <n v="4.4392396151976492E-6"/>
    <n v="3.360086108070513E-3"/>
    <n v="2.2842271336004274E-3"/>
    <n v="1.0861523271794871E-4"/>
    <n v="2.8112791677564098E-3"/>
    <n v="1.0077077083181625E-9"/>
    <n v="1.0114475315277205E-2"/>
    <n v="4.0323359153700249E-6"/>
    <n v="1.1845927616641827E-5"/>
    <n v="5.8798695354563674E-4"/>
    <n v="6.0687394090987662E-3"/>
    <n v="1.1497229432313745E-3"/>
    <n v="1.525676339397818E-5"/>
    <n v="3.3704185596442212E-4"/>
    <n v="2.5270389701606603E-3"/>
    <n v="1.026952928465602E-3"/>
    <n v="1.6072353929384343E-4"/>
    <n v="5.2716964113893776E-3"/>
    <n v="5.8778738668792317E-2"/>
    <n v="1.9981548557704713E-4"/>
    <n v="4.1827295856322402E-3"/>
    <n v="1.5318183884918961E-3"/>
  </r>
  <r>
    <x v="1"/>
    <x v="4"/>
    <x v="1"/>
    <s v="Onions"/>
    <n v="9.8500000000000004E-2"/>
    <s v="Cooking (unspecified)"/>
    <s v="industrial composting"/>
    <n v="0.16518530940801607"/>
    <m/>
    <n v="0.63722458418584826"/>
    <n v="1.5153846153846155E-3"/>
    <n v="4.6094959633333328E-2"/>
    <n v="2.1669405716666666E-9"/>
    <n v="7.4867811050000005E-3"/>
    <n v="1.8604672338888887E-4"/>
    <n v="3.067480652222222E-9"/>
    <n v="8.5744657133333335E-10"/>
    <n v="3.2390398533333335E-11"/>
    <n v="2.6110884538888891E-4"/>
    <n v="7.1393231211111111E-6"/>
    <n v="2.4935456677777784E-4"/>
    <n v="9.445144424444445E-4"/>
    <n v="0.60957023783333342"/>
    <n v="1.9252143483333333"/>
    <n v="8.0545769127777778E-2"/>
    <n v="0.63348161627777777"/>
    <n v="2.6631556633333338E-7"/>
    <n v="2.6053879743333338E-2"/>
    <n v="1.2855671929583335E-9"/>
    <n v="1.6393643933333333E-3"/>
    <n v="5.4874053515000005E-5"/>
    <n v="3.3214570622666675E-10"/>
    <n v="1.1514901963000001E-10"/>
    <n v="5.7739226111666686E-11"/>
    <n v="6.6377759508333346E-5"/>
    <n v="2.4642992469666669E-6"/>
    <n v="1.466379021666667E-5"/>
    <n v="1.3848790545833333E-4"/>
    <n v="5.8142906363333344E-2"/>
    <n v="6.5387369916666674E-2"/>
    <n v="5.3644393633333343E-3"/>
    <n v="0.41194256956666664"/>
    <n v="5.0293096547666678E-8"/>
    <n v="5.6647349999999997E-3"/>
    <n v="4.0702465500000004E-11"/>
    <n v="8.6680000000000004E-5"/>
    <n v="1.2805E-5"/>
    <n v="1.1446291000000001E-9"/>
    <n v="3.7401533499999998E-11"/>
    <n v="2.6726103500000001E-11"/>
    <n v="2.1768500000000001E-4"/>
    <n v="3.4983555500000004E-7"/>
    <n v="9.5903736999999996E-6"/>
    <n v="9.6037500000000007E-4"/>
    <n v="0.82494538000000006"/>
    <n v="5.3641129999999995E-2"/>
    <n v="1.12684E-3"/>
    <n v="3.5471820000000001E-2"/>
    <n v="1.10147625E-8"/>
    <n v="1.0123613750507288E-2"/>
    <n v="1.3983682806539086E-7"/>
    <n v="1.4060460298435866E-5"/>
    <n v="3.840580069889487E-4"/>
    <n v="4.536412009280775E-3"/>
    <n v="2.097370174867479E-4"/>
    <n v="1.3434217643122385E-4"/>
    <n v="2.3869764517522616E-4"/>
    <n v="2.4280378849951699E-5"/>
    <n v="1.1192434631244537E-3"/>
    <s v=""/>
    <n v="7.2636837828693278E-5"/>
    <n v="4.5519695890004763E-4"/>
    <n v="5.5311410060100859E-4"/>
    <n v="1.7848622563342491E-3"/>
    <n v="6.8444456683850359E-7"/>
    <n v="6.2766621542306056E-2"/>
    <n v="1.85318358800775E-2"/>
    <n v="8.1298457422383563E-2"/>
    <n v="3.5638145923225963E-5"/>
    <n v="7.7813574376666667E-2"/>
    <n v="3.493210230125E-9"/>
    <n v="9.2128254983333338E-3"/>
    <n v="2.5372577690388888E-4"/>
    <n v="4.5442554584488893E-9"/>
    <n v="1.0099971244633334E-9"/>
    <n v="1.1685572814500002E-10"/>
    <n v="5.4517160489722227E-4"/>
    <n v="9.9534579230777792E-6"/>
    <n v="2.7360873069444451E-4"/>
    <n v="2.0433773479027776E-3"/>
    <n v="1.4926585241966668"/>
    <n v="2.0442428482500001"/>
    <n v="8.7037048491111116E-2"/>
    <n v="1.0808960058444443"/>
    <n v="3.2762342538100008E-7"/>
    <n v="1.4964148918589744E-4"/>
    <n v="6.7177119810096154E-12"/>
    <n v="1.7716972112179488E-5"/>
    <n v="4.8793418635363249E-7"/>
    <n v="8.7389528047094026E-12"/>
    <n v="1.9423021624294872E-12"/>
    <n v="2.2472255412500003E-13"/>
    <n v="1.0484069324946583E-6"/>
    <n v="1.9141265236688039E-8"/>
    <n v="5.2617063595085487E-7"/>
    <n v="3.9295718228899573E-6"/>
    <n v="2.8704971619166668E-3"/>
    <n v="3.9312362466346158E-3"/>
    <n v="1.6737893940598292E-4"/>
    <n v="2.07864616508547E-3"/>
    <n v="6.3004504880961553E-10"/>
    <n v="7.0206059083861164E-3"/>
    <n v="4.1963346565968722E-6"/>
    <n v="1.1350066006369425E-5"/>
    <n v="3.9109148912180088E-4"/>
    <n v="4.5457123986323679E-3"/>
    <n v="6.6627367073965652E-4"/>
    <n v="1.5085724493147269E-5"/>
    <n v="2.3716783362309114E-4"/>
    <n v="1.0882943054501073E-3"/>
    <n v="8.6660135342521904E-4"/>
    <n v="1.3245183165871678E-4"/>
    <n v="4.0038505016527287E-3"/>
    <n v="0.10282069988687333"/>
    <n v="3.0975198518398255E-4"/>
    <n v="3.0701529406103015E-3"/>
    <n v="9.4747868191303794E-4"/>
  </r>
  <r>
    <x v="1"/>
    <x v="3"/>
    <x v="1"/>
    <s v="Oil, olive"/>
    <n v="4.9250000000000002E-2"/>
    <s v="Cooking (unspecified)"/>
    <s v="industrial composting"/>
    <n v="0.16518530940801607"/>
    <m/>
    <n v="8.5797892143076933"/>
    <n v="7.5769230769230774E-4"/>
    <n v="8.010167750000001E-2"/>
    <n v="4.9447359525000004E-9"/>
    <n v="1.363248471E-2"/>
    <n v="7.0893774374999993E-4"/>
    <n v="1.7186226317499999E-8"/>
    <n v="1.1855731860000002E-8"/>
    <n v="1.2351813812499999E-10"/>
    <n v="2.25856771775E-3"/>
    <n v="3.2997950145000001E-5"/>
    <n v="1.0177641042500001E-3"/>
    <n v="9.1532784725E-3"/>
    <n v="3.5664073777500001"/>
    <n v="30.5757987"/>
    <n v="1.0922791572499999"/>
    <n v="1.6456311767500003"/>
    <n v="8.1223306849999998E-7"/>
    <n v="1.3026939871666669E-2"/>
    <n v="6.4278359647916677E-10"/>
    <n v="8.1968219666666664E-4"/>
    <n v="2.7437026757500002E-5"/>
    <n v="1.6607285311333337E-10"/>
    <n v="5.7574509815000003E-11"/>
    <n v="2.8869613055833343E-11"/>
    <n v="3.3188879754166673E-5"/>
    <n v="1.2321496234833335E-6"/>
    <n v="7.3318951083333351E-6"/>
    <n v="6.9243952729166664E-5"/>
    <n v="2.9071453181666672E-2"/>
    <n v="3.2693684958333337E-2"/>
    <n v="2.6822196816666671E-3"/>
    <n v="0.20597128478333332"/>
    <n v="2.5146548273833339E-8"/>
    <n v="2.8323674999999999E-3"/>
    <n v="2.0351232750000002E-11"/>
    <n v="4.3340000000000002E-5"/>
    <n v="6.4025000000000001E-6"/>
    <n v="5.7231455000000007E-10"/>
    <n v="1.8700766749999999E-11"/>
    <n v="1.336305175E-11"/>
    <n v="1.0884250000000001E-4"/>
    <n v="1.7491777750000002E-7"/>
    <n v="4.7951868499999998E-6"/>
    <n v="4.8018750000000004E-4"/>
    <n v="0.41247269000000003"/>
    <n v="2.6820564999999998E-2"/>
    <n v="5.6342000000000002E-4"/>
    <n v="1.7735910000000001E-2"/>
    <n v="5.50738125E-9"/>
    <n v="1.248460765028594E-2"/>
    <n v="2.2448888290629147E-7"/>
    <n v="2.212280037256332E-5"/>
    <n v="1.1243223358258217E-3"/>
    <n v="1.7893675583912784E-2"/>
    <n v="2.4778125886086E-3"/>
    <n v="1.9055397595332853E-4"/>
    <n v="1.0510770304921603E-3"/>
    <n v="8.3927301126059443E-5"/>
    <n v="4.2129466226004898E-3"/>
    <s v=""/>
    <n v="1.9503786025531757E-4"/>
    <n v="6.8216461178818178E-3"/>
    <n v="6.9619802514655077E-3"/>
    <n v="3.0868015846358355E-3"/>
    <n v="1.7608918702480728E-6"/>
    <n v="0.42255461880465389"/>
    <n v="5.2395550461568893E-2"/>
    <n v="0.4749501692662228"/>
    <n v="1.0076067396455557E-4"/>
    <n v="9.5960984871666682E-2"/>
    <n v="5.6078707817291675E-9"/>
    <n v="1.4495506906666665E-2"/>
    <n v="7.4277727050749999E-4"/>
    <n v="1.7924613720613332E-8"/>
    <n v="1.1932007136565002E-8"/>
    <n v="1.6575080293083336E-10"/>
    <n v="2.4005990975041669E-3"/>
    <n v="3.4405017545983336E-5"/>
    <n v="1.0298911862083335E-3"/>
    <n v="9.7027099252291662E-3"/>
    <n v="4.007951520931667"/>
    <n v="30.635312949958333"/>
    <n v="1.0955247969316666"/>
    <n v="1.8693383715333336"/>
    <n v="8.4288699802383325E-7"/>
    <n v="1.8454035552243592E-4"/>
    <n v="1.0784366887940706E-11"/>
    <n v="2.7875974820512818E-5"/>
    <n v="1.4284178278990384E-6"/>
    <n v="3.4470411001179485E-11"/>
    <n v="2.2946167570317312E-11"/>
    <n v="3.1875154409775646E-13"/>
    <n v="4.6165367259695519E-6"/>
    <n v="6.6163495280737189E-8"/>
    <n v="1.9805599734775645E-6"/>
    <n v="1.8659057548517626E-5"/>
    <n v="7.7075990787147438E-3"/>
    <n v="5.8914063365304484E-2"/>
    <n v="2.1067784556378206E-3"/>
    <n v="3.5948814837179492E-3"/>
    <n v="1.6209365346612178E-9"/>
    <n v="8.9910088715873838E-3"/>
    <n v="6.782203153908309E-6"/>
    <n v="1.7954702215409337E-5"/>
    <n v="1.1866700958299921E-3"/>
    <n v="2.2099438143870949E-2"/>
    <n v="8.1117626466159255E-3"/>
    <n v="2.4667562978835831E-5"/>
    <n v="1.507229643651136E-3"/>
    <n v="3.859050327158537E-3"/>
    <n v="3.3472420519077301E-3"/>
    <n v="9.9227141846486354E-4"/>
    <n v="1.824488577002932E-2"/>
    <n v="1.5742441927732711"/>
    <n v="3.939717590276782E-3"/>
    <n v="5.4159480414349998E-3"/>
    <n v="2.4943187929030537E-3"/>
  </r>
  <r>
    <x v="2"/>
    <x v="4"/>
    <x v="1"/>
    <s v="Courgettes or zucchini"/>
    <n v="0"/>
    <s v="Cooking (unspecified)"/>
    <s v="industrial composting"/>
    <n v="0"/>
    <m/>
    <n v="0.72493636363636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2"/>
    <x v="2"/>
    <x v="1"/>
    <s v="Cheese, unspecified"/>
    <n v="0"/>
    <s v="Cooking (unspecified)"/>
    <s v="industrial composting"/>
    <n v="0"/>
    <m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2"/>
    <x v="3"/>
    <x v="1"/>
    <s v="Eggs"/>
    <n v="0"/>
    <s v="Cooking (unspecified)"/>
    <s v="industrial composting"/>
    <n v="0"/>
    <m/>
    <n v="2.54608546153846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3"/>
    <x v="6"/>
    <x v="1"/>
    <s v="Chicken, without bone"/>
    <n v="0"/>
    <s v="Baking"/>
    <s v="industrial composting"/>
    <n v="0"/>
    <m/>
    <n v="3.16791876923076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3"/>
    <x v="0"/>
    <x v="1"/>
    <s v="Bread, white"/>
    <n v="0"/>
    <s v="Baking"/>
    <s v="industrial composting"/>
    <n v="0"/>
    <m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3"/>
    <x v="3"/>
    <x v="1"/>
    <s v="Eggs"/>
    <n v="0"/>
    <s v="Baking"/>
    <s v="industrial composting"/>
    <n v="0"/>
    <m/>
    <n v="2.54608546153846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3"/>
    <x v="2"/>
    <x v="1"/>
    <s v="Milk"/>
    <n v="0"/>
    <s v="Baking"/>
    <s v="industrial composting"/>
    <n v="0"/>
    <m/>
    <n v="0.518623076923076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4"/>
    <x v="2"/>
    <x v="1"/>
    <s v="Cheese, mozzarella"/>
    <n v="1.4969999999999999"/>
    <s v="Raw"/>
    <s v="industrial composting"/>
    <n v="0.2356646382951848"/>
    <m/>
    <n v="6.7012801711538463"/>
    <n v="2.201470588235294E-2"/>
    <n v="7.1481300899999987"/>
    <n v="8.980883237999999E-8"/>
    <n v="0.7954143482699999"/>
    <n v="1.3815396833999998E-2"/>
    <n v="5.8891264433999998E-7"/>
    <n v="8.1910926845999998E-8"/>
    <n v="3.2546134784999998E-9"/>
    <n v="8.2227329771999993E-2"/>
    <n v="7.9306401335999986E-4"/>
    <n v="2.3727132635999997E-2"/>
    <n v="0.35074480958999998"/>
    <n v="82.899681872999849"/>
    <n v="315.43182209999998"/>
    <n v="0.88839518891999991"/>
    <n v="41.202312734999992"/>
    <n v="1.6245397593000001E-5"/>
    <n v="0"/>
    <n v="0"/>
    <n v="0"/>
    <n v="0"/>
    <n v="0"/>
    <n v="0"/>
    <n v="0"/>
    <n v="0"/>
    <n v="0"/>
    <n v="0"/>
    <n v="0"/>
    <n v="0"/>
    <n v="0"/>
    <n v="0"/>
    <n v="0"/>
    <n v="0"/>
    <n v="8.609246999999999E-2"/>
    <n v="6.1859483099999998E-10"/>
    <n v="1.3173599999999998E-3"/>
    <n v="1.9460999999999998E-4"/>
    <n v="1.7396038199999998E-8"/>
    <n v="5.684273669999999E-10"/>
    <n v="4.0618250699999997E-10"/>
    <n v="3.3083700000000001E-3"/>
    <n v="5.3167901099999996E-6"/>
    <n v="1.4575420739999998E-4"/>
    <n v="1.4595749999999999E-2"/>
    <n v="12.53749476"/>
    <n v="0.81523625999999982"/>
    <n v="1.7125680000000001E-2"/>
    <n v="0.53909963999999999"/>
    <n v="1.6740202499999999E-7"/>
    <n v="0.94117865127407452"/>
    <n v="3.6199036869440761E-6"/>
    <n v="1.2159586171106701E-3"/>
    <n v="2.1206577306513787E-2"/>
    <n v="0.6052621851819241"/>
    <n v="1.7127745552800007E-2"/>
    <n v="4.2086024191514988E-3"/>
    <n v="3.7450905238985525E-2"/>
    <n v="1.9475632011097367E-3"/>
    <n v="9.7656140129623981E-2"/>
    <s v=""/>
    <n v="4.6442334998558574E-3"/>
    <n v="7.0419568472401481E-2"/>
    <n v="5.7545191349093238E-3"/>
    <n v="6.892677100422441E-2"/>
    <n v="3.4288303750213595E-5"/>
    <n v="10.031816416217307"/>
    <n v="1.779381189110498"/>
    <n v="11.811197605327806"/>
    <n v="3.4218869021355731E-3"/>
    <n v="7.2342225599999983"/>
    <n v="9.042742721099999E-8"/>
    <n v="0.79673170826999995"/>
    <n v="1.4010006833999998E-2"/>
    <n v="6.0630868253999999E-7"/>
    <n v="8.2479354212999994E-8"/>
    <n v="3.6607959854999999E-9"/>
    <n v="8.5535699771999998E-2"/>
    <n v="7.9838080346999985E-4"/>
    <n v="2.3872886843399999E-2"/>
    <n v="0.36534055959"/>
    <n v="95.437176632999851"/>
    <n v="316.24705835999998"/>
    <n v="0.90552086891999994"/>
    <n v="41.741412374999996"/>
    <n v="1.6412799618000002E-5"/>
    <n v="1.3911966461538458E-2"/>
    <n v="1.7389889848269229E-10"/>
    <n v="1.5321763620576923E-3"/>
    <n v="2.6942320834615379E-5"/>
    <n v="1.1659782356538462E-9"/>
    <n v="1.5861414271730769E-10"/>
    <n v="7.0399922798076919E-12"/>
    <n v="1.6449173033076923E-4"/>
    <n v="1.535347698980769E-6"/>
    <n v="4.5909397775769229E-5"/>
    <n v="7.0257799921153851E-4"/>
    <n v="0.18353303198653817"/>
    <n v="0.60816741992307688"/>
    <n v="1.7413862863846152E-3"/>
    <n v="8.0271946874999986E-2"/>
    <n v="3.1563076188461542E-8"/>
    <n v="0.48266886110294005"/>
    <n v="7.6487587968920718E-5"/>
    <n v="6.9258016846324697E-4"/>
    <n v="1.5634625983835165E-2"/>
    <n v="0.52650828433410968"/>
    <n v="3.9147031757846514E-2"/>
    <n v="3.7471048112987378E-4"/>
    <n v="3.7967221869322054E-2"/>
    <n v="6.2715760771480694E-2"/>
    <n v="5.4342254111483114E-2"/>
    <n v="2.6483054448203765E-2"/>
    <n v="0.29968893597517404"/>
    <n v="11.376646074053374"/>
    <n v="2.2505106803576958E-3"/>
    <n v="8.4601057487229847E-2"/>
    <n v="3.3963991657356286E-2"/>
  </r>
  <r>
    <x v="5"/>
    <x v="6"/>
    <x v="1"/>
    <s v="Chicken, without bone"/>
    <n v="4.4999999999999998E-2"/>
    <s v="Frying"/>
    <s v="industrial composting"/>
    <n v="7.2101306610568858E-3"/>
    <m/>
    <n v="3.1679187692307695"/>
    <n v="6.9230769230769226E-4"/>
    <n v="0.37185541714285719"/>
    <n v="7.4901619285714287E-9"/>
    <n v="3.6683089071428573E-2"/>
    <n v="1.4021158500000001E-3"/>
    <n v="7.0535519999999996E-8"/>
    <n v="5.7049908428571424E-9"/>
    <n v="3.8884740428571427E-10"/>
    <n v="9.5075280000000012E-3"/>
    <n v="6.7202807142857133E-5"/>
    <n v="2.119156907142857E-3"/>
    <n v="4.1316721071428579E-2"/>
    <n v="10.699676550000001"/>
    <n v="21.581123785714286"/>
    <n v="0.1633841292857143"/>
    <n v="3.6005749071428572"/>
    <n v="1.5529382357142856E-6"/>
    <n v="5.4916380000000001E-3"/>
    <n v="1.1815193250000003E-10"/>
    <n v="6.8050800000000002E-4"/>
    <n v="1.52889291E-5"/>
    <n v="9.9065357999999996E-11"/>
    <n v="3.4662609E-11"/>
    <n v="1.4054562000000001E-11"/>
    <n v="1.9064929500000002E-5"/>
    <n v="1.05508539E-6"/>
    <n v="4.6569869999999999E-6"/>
    <n v="3.4667572499999995E-5"/>
    <n v="1.9293803999999998E-2"/>
    <n v="1.5828749999999999E-2"/>
    <n v="3.2229539999999997E-3"/>
    <n v="8.883837E-2"/>
    <n v="1.0748854800000003E-8"/>
    <n v="2.5879499999999999E-3"/>
    <n v="1.8595034999999999E-11"/>
    <n v="3.96E-5"/>
    <n v="5.849999999999999E-6"/>
    <n v="5.2292699999999995E-10"/>
    <n v="1.7086995E-11"/>
    <n v="1.2209895E-11"/>
    <n v="9.9450000000000005E-5"/>
    <n v="1.5982334999999999E-7"/>
    <n v="4.381389E-6"/>
    <n v="4.3874999999999996E-4"/>
    <n v="0.37687860000000001"/>
    <n v="2.4506099999999996E-2"/>
    <n v="5.1480000000000004E-4"/>
    <n v="1.6205399999999998E-2"/>
    <n v="5.0321249999999993E-9"/>
    <n v="4.9429874840920436E-2"/>
    <n v="3.0531307242054429E-7"/>
    <n v="5.7084134237920209E-5"/>
    <n v="2.1543431675280626E-3"/>
    <n v="7.1034693485642869E-2"/>
    <n v="1.1954505042880233E-3"/>
    <n v="4.7722975837642142E-4"/>
    <n v="4.2146615102238482E-3"/>
    <n v="1.6689758217920464E-4"/>
    <n v="8.7057479959220599E-3"/>
    <s v=""/>
    <n v="5.3995429495646847E-4"/>
    <n v="4.8145073499392234E-3"/>
    <n v="1.0620473897821228E-3"/>
    <n v="6.1190150370038299E-3"/>
    <n v="3.2772422872548958E-6"/>
    <n v="0.14255634461538463"/>
    <n v="0.14126934161043808"/>
    <n v="0.28382568622582272"/>
    <n v="2.7167181078930399E-4"/>
    <n v="0.37993500514285722"/>
    <n v="7.6269088960714283E-9"/>
    <n v="3.7403197071428577E-2"/>
    <n v="1.4232547791000001E-3"/>
    <n v="7.1157512357999995E-8"/>
    <n v="5.756740446857142E-9"/>
    <n v="4.1511186128571427E-10"/>
    <n v="9.6260429295000009E-3"/>
    <n v="6.8417715882857137E-5"/>
    <n v="2.1281952831428571E-3"/>
    <n v="4.1790138643928582E-2"/>
    <n v="11.095848954000001"/>
    <n v="21.621458635714287"/>
    <n v="0.16712188328571431"/>
    <n v="3.7056186771428572"/>
    <n v="1.5687192155142856E-6"/>
    <n v="7.3064424065934078E-4"/>
    <n v="1.4667132492445054E-11"/>
    <n v="7.1929225137362646E-5"/>
    <n v="2.7370284213461539E-6"/>
    <n v="1.3684136991923077E-10"/>
    <n v="1.1070654705494504E-11"/>
    <n v="7.9829204093406595E-13"/>
    <n v="1.8511621018269232E-5"/>
    <n v="1.3157253054395603E-7"/>
    <n v="4.0926832368131868E-6"/>
    <n v="8.0365651238324193E-5"/>
    <n v="2.1338171065384617E-2"/>
    <n v="4.15797281456044E-2"/>
    <n v="3.2138823708791216E-4"/>
    <n v="7.1261897637362641E-3"/>
    <n v="3.0167677221428572E-9"/>
    <n v="0.83049997360577743"/>
    <n v="2.114535028090204E-4"/>
    <n v="1.0629441372711776E-3"/>
    <n v="5.2256811073548161E-2"/>
    <n v="2.04990338772487"/>
    <n v="8.9514544591223724E-2"/>
    <n v="1.473170423102059E-3"/>
    <n v="0.1424346677162564"/>
    <n v="0.1761547403179842"/>
    <n v="0.1587589920975489"/>
    <n v="0.10106787045291553"/>
    <n v="1.2232718038645733"/>
    <n v="25.444365029216119"/>
    <n v="1.3732853966198949E-2"/>
    <n v="0.2468535990233294"/>
    <n v="0.10659730404527194"/>
  </r>
  <r>
    <x v="5"/>
    <x v="0"/>
    <x v="1"/>
    <s v="Bread, white"/>
    <n v="8.9999999999999993E-3"/>
    <s v="Frying"/>
    <s v="industrial composting"/>
    <n v="7.2101306610568867E-3"/>
    <m/>
    <s v=""/>
    <n v="1.3846153846153845E-4"/>
    <n v="8.4156072749999988E-3"/>
    <n v="1.8561527999999999E-10"/>
    <n v="5.3799922124999995E-3"/>
    <n v="2.8916390250000002E-5"/>
    <n v="7.0700104125E-10"/>
    <n v="1.3434969374999999E-10"/>
    <n v="8.4691963124999986E-12"/>
    <n v="8.3459053124999993E-5"/>
    <n v="1.6107989624999997E-6"/>
    <n v="6.5744214749999995E-5"/>
    <n v="3.4480685249999992E-4"/>
    <n v="0.11266097174999999"/>
    <n v="0.62227749374999997"/>
    <n v="2.0220993E-3"/>
    <n v="0.18109436624999994"/>
    <n v="3.4278954749999993E-8"/>
    <n v="1.0983275999999998E-3"/>
    <n v="2.3630386500000003E-11"/>
    <n v="1.361016E-4"/>
    <n v="3.0577858199999996E-6"/>
    <n v="1.98130716E-11"/>
    <n v="6.9325217999999999E-12"/>
    <n v="2.8109124E-12"/>
    <n v="3.8129858999999998E-6"/>
    <n v="2.1101707799999998E-7"/>
    <n v="9.3139739999999998E-7"/>
    <n v="6.9335144999999994E-6"/>
    <n v="3.8587607999999995E-3"/>
    <n v="3.1657499999999997E-3"/>
    <n v="6.4459079999999995E-4"/>
    <n v="1.7767674000000001E-2"/>
    <n v="2.1497709600000003E-9"/>
    <n v="5.1758999999999996E-4"/>
    <n v="3.7190069999999998E-12"/>
    <n v="7.9200000000000004E-6"/>
    <n v="1.1699999999999998E-6"/>
    <n v="1.0458539999999999E-10"/>
    <n v="3.4173989999999998E-12"/>
    <n v="2.4419789999999999E-12"/>
    <n v="1.9890000000000001E-5"/>
    <n v="3.1964669999999996E-8"/>
    <n v="8.7627779999999992E-7"/>
    <n v="8.7749999999999992E-5"/>
    <n v="7.5375719999999993E-2"/>
    <n v="4.9012199999999995E-3"/>
    <n v="1.0296E-4"/>
    <n v="3.2410799999999999E-3"/>
    <n v="1.0064249999999999E-9"/>
    <n v="1.3051101170537987E-3"/>
    <n v="8.5251967303313284E-9"/>
    <n v="8.430657555895168E-6"/>
    <n v="5.0169463899432066E-5"/>
    <n v="8.2996450553646771E-4"/>
    <n v="3.0048467319473843E-5"/>
    <n v="1.5775479368798753E-5"/>
    <n v="4.6919770101132639E-5"/>
    <n v="4.5220965722186549E-6"/>
    <n v="2.7633259748818074E-4"/>
    <s v=""/>
    <n v="9.3381564778452629E-6"/>
    <n v="1.4036046803544508E-4"/>
    <n v="1.7600924555678677E-5"/>
    <n v="3.3372889646288541E-4"/>
    <n v="7.8206512499658287E-8"/>
    <s v=""/>
    <n v="2.7920557346483013E-3"/>
    <n v="2.7920557346483013E-3"/>
    <n v="5.3693379512467336E-6"/>
    <n v="1.0031524874999998E-2"/>
    <n v="2.1296467349999998E-10"/>
    <n v="5.5240138124999991E-3"/>
    <n v="3.3144176069999997E-5"/>
    <n v="8.3139951285000007E-10"/>
    <n v="1.4469961454999999E-10"/>
    <n v="1.3722087712499998E-11"/>
    <n v="1.0716203902499999E-4"/>
    <n v="1.8537807104999996E-6"/>
    <n v="6.7551889949999996E-5"/>
    <n v="4.394903669999999E-4"/>
    <n v="0.19189545254999998"/>
    <n v="0.63034446374999997"/>
    <n v="2.7696500999999998E-3"/>
    <n v="0.20210312024999996"/>
    <n v="3.7435150709999996E-8"/>
    <n v="1.9291393990384611E-5"/>
    <n v="4.0954744903846151E-13"/>
    <n v="1.0623103485576921E-5"/>
    <n v="6.3738800134615375E-8"/>
    <n v="1.5988452170192309E-12"/>
    <n v="2.7826848951923074E-13"/>
    <n v="2.638863021634615E-14"/>
    <n v="2.0608084427884613E-7"/>
    <n v="3.5649629048076913E-9"/>
    <n v="1.2990748067307691E-7"/>
    <n v="8.451737826923075E-7"/>
    <n v="3.6902971644230765E-4"/>
    <n v="1.2122008918269229E-3"/>
    <n v="5.3262501923076922E-6"/>
    <n v="3.886598466346153E-4"/>
    <n v="7.1990674442307681E-11"/>
    <n v="2.0946317305902632E-2"/>
    <n v="5.816087530617689E-6"/>
    <n v="1.5692588324338501E-4"/>
    <n v="1.1790983070158604E-3"/>
    <n v="2.1113805331820931E-2"/>
    <n v="2.2037475638897494E-3"/>
    <n v="4.1299934409145991E-5"/>
    <n v="1.3068736499418493E-3"/>
    <n v="4.702118677031894E-3"/>
    <n v="4.9845227023984796E-3"/>
    <n v="8.6117712736883561E-4"/>
    <n v="1.3356116826325265E-2"/>
    <n v="0.73689911261700858"/>
    <n v="2.1986246663389117E-4"/>
    <n v="1.3306729412958979E-2"/>
    <n v="2.4838008670122172E-3"/>
  </r>
  <r>
    <x v="5"/>
    <x v="3"/>
    <x v="1"/>
    <s v="Eggs"/>
    <n v="6.0000000000000001E-3"/>
    <s v="Frying"/>
    <s v="industrial composting"/>
    <n v="7.2101306610568867E-3"/>
    <m/>
    <n v="2.5460854615384623"/>
    <n v="9.2307692307692316E-5"/>
    <n v="1.3811340666666665E-2"/>
    <n v="2.6104859999999996E-10"/>
    <n v="1.6820962E-3"/>
    <n v="5.096560333333333E-5"/>
    <n v="1.5856888666666667E-9"/>
    <n v="2.0578693333333332E-10"/>
    <n v="1.6455393999999998E-11"/>
    <n v="2.1296712666666665E-4"/>
    <n v="3.8227355333333336E-6"/>
    <n v="9.3625640000000003E-5"/>
    <n v="9.2153053333333327E-4"/>
    <n v="0.45726268000000003"/>
    <n v="1.1980239333333331"/>
    <n v="5.7589150666666668E-3"/>
    <n v="0.11992857333333334"/>
    <n v="5.0845718666666672E-8"/>
    <n v="7.322184E-4"/>
    <n v="1.5753591000000002E-11"/>
    <n v="9.0734400000000003E-5"/>
    <n v="2.0385238799999999E-6"/>
    <n v="1.32087144E-11"/>
    <n v="4.6216812000000004E-12"/>
    <n v="1.8739416000000001E-12"/>
    <n v="2.5419906000000002E-6"/>
    <n v="1.4067805200000001E-7"/>
    <n v="6.2093160000000013E-7"/>
    <n v="4.6223429999999999E-6"/>
    <n v="2.5725072E-3"/>
    <n v="2.1105E-3"/>
    <n v="4.2972719999999999E-4"/>
    <n v="1.1845116000000001E-2"/>
    <n v="1.4331806400000004E-9"/>
    <n v="3.4506000000000001E-4"/>
    <n v="2.4793380000000003E-12"/>
    <n v="5.2800000000000003E-6"/>
    <n v="7.7999999999999994E-7"/>
    <n v="6.9723600000000003E-11"/>
    <n v="2.2782659999999999E-12"/>
    <n v="1.6279859999999999E-12"/>
    <n v="1.3260000000000002E-5"/>
    <n v="2.130978E-8"/>
    <n v="5.8418520000000005E-7"/>
    <n v="5.8499999999999999E-5"/>
    <n v="5.0250480000000007E-2"/>
    <n v="3.2674799999999997E-3"/>
    <n v="6.8640000000000007E-5"/>
    <n v="2.1607200000000001E-3"/>
    <n v="6.7095000000000005E-10"/>
    <n v="1.937022298702793E-3"/>
    <n v="1.1179929228369108E-8"/>
    <n v="2.7137226795461225E-6"/>
    <n v="8.1411612794144445E-5"/>
    <n v="1.6657411173171251E-3"/>
    <n v="4.4166771272071122E-5"/>
    <n v="2.2943762039247476E-5"/>
    <n v="1.0016414848066628E-4"/>
    <n v="9.7202995853556484E-6"/>
    <n v="3.8792148328803291E-4"/>
    <s v=""/>
    <n v="2.4822160786632479E-5"/>
    <n v="2.6796468519029929E-4"/>
    <n v="3.9764572824266164E-5"/>
    <n v="2.2116324859275258E-4"/>
    <n v="1.1061857567333538E-7"/>
    <n v="1.5276512769230774E-2"/>
    <n v="4.4177201987698001E-3"/>
    <n v="1.9694232968000575E-2"/>
    <n v="8.4956157668650005E-6"/>
    <n v="1.4888619066666664E-2"/>
    <n v="2.7928152899999994E-10"/>
    <n v="1.7781106000000001E-3"/>
    <n v="5.3784127213333331E-5"/>
    <n v="1.6686211810666666E-9"/>
    <n v="2.1268688053333333E-10"/>
    <n v="1.9957321599999997E-11"/>
    <n v="2.2876911726666665E-4"/>
    <n v="3.984723365333333E-6"/>
    <n v="9.4830756799999999E-5"/>
    <n v="9.846528763333333E-4"/>
    <n v="0.51008566720000004"/>
    <n v="1.2034019133333331"/>
    <n v="6.2572822666666665E-3"/>
    <n v="0.13393440933333334"/>
    <n v="5.2949849306666666E-8"/>
    <n v="2.8631959743589737E-5"/>
    <n v="5.3707986346153838E-13"/>
    <n v="3.4194434615384616E-6"/>
    <n v="1.0343101387179487E-7"/>
    <n v="3.2088868866666667E-12"/>
    <n v="4.0901323179487179E-13"/>
    <n v="3.837946461538461E-14"/>
    <n v="4.399406101282051E-7"/>
    <n v="7.6629295487179482E-9"/>
    <n v="1.8236684000000001E-7"/>
    <n v="1.8935632237179486E-6"/>
    <n v="9.8093397538461555E-4"/>
    <n v="2.3142344487179483E-3"/>
    <n v="1.2033235128205127E-5"/>
    <n v="2.5756617179487182E-4"/>
    <n v="1.0182663328205128E-10"/>
    <n v="3.2012690017870937E-2"/>
    <n v="7.6933657691065912E-6"/>
    <n v="5.0435346319151383E-5"/>
    <n v="1.9543027925940132E-3"/>
    <n v="4.6414105395696202E-2"/>
    <n v="3.2816785166887509E-3"/>
    <n v="6.7047636569821727E-5"/>
    <n v="3.2233219280223819E-3"/>
    <n v="1.0228698008409087E-2"/>
    <n v="7.0453145136623804E-3"/>
    <n v="2.2644890073560409E-3"/>
    <n v="5.2505411599721455E-2"/>
    <n v="1.4139498692789065"/>
    <n v="5.1013811501085667E-4"/>
    <n v="8.8175605453983345E-3"/>
    <n v="3.5641248961254062E-3"/>
  </r>
  <r>
    <x v="6"/>
    <x v="8"/>
    <x v="1"/>
    <s v="Fish, cod"/>
    <n v="0"/>
    <s v="Frying"/>
    <s v="industrial composting"/>
    <n v="0"/>
    <m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6"/>
    <x v="0"/>
    <x v="1"/>
    <s v="Bread, white"/>
    <n v="0"/>
    <s v="Frying"/>
    <s v="industrial composting"/>
    <n v="0"/>
    <m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6"/>
    <x v="3"/>
    <x v="1"/>
    <s v="Eggs"/>
    <n v="0"/>
    <s v="Frying"/>
    <s v="industrial composting"/>
    <n v="0"/>
    <m/>
    <n v="2.54608546153846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7"/>
    <x v="4"/>
    <x v="1"/>
    <s v="Fennel"/>
    <n v="0"/>
    <s v="Raw"/>
    <s v="industrial composting"/>
    <n v="0"/>
    <m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7"/>
    <x v="3"/>
    <x v="1"/>
    <s v="Oil, olive"/>
    <n v="0"/>
    <s v="Raw"/>
    <s v="industrial composting"/>
    <n v="0"/>
    <m/>
    <n v="8.57978921430769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0"/>
    <x v="9"/>
    <x v="1"/>
    <s v="Salad"/>
    <n v="0.27074999999999999"/>
    <s v="Raw"/>
    <s v="industrial composting"/>
    <n v="0"/>
    <m/>
    <n v="0.65484092000000005"/>
    <n v="4.9227272727272722E-3"/>
    <n v="0.15450637640249998"/>
    <n v="6.4210425614999996E-9"/>
    <n v="6.4848545460000004E-2"/>
    <n v="5.4509834872499999E-4"/>
    <n v="9.1990786222499992E-9"/>
    <n v="9.7131299872499993E-9"/>
    <n v="1.6774398828749999E-10"/>
    <n v="7.1972411159999989E-4"/>
    <n v="2.1873013916250001E-5"/>
    <n v="3.9904951732500001E-4"/>
    <n v="2.5821400425000002E-3"/>
    <n v="1.6327579562249999"/>
    <n v="1.8475998140249998"/>
    <n v="0.12979439034749998"/>
    <n v="3.1471289587499998"/>
    <n v="1.200325911525E-6"/>
    <n v="0"/>
    <n v="0"/>
    <n v="0"/>
    <n v="0"/>
    <n v="0"/>
    <n v="0"/>
    <n v="0"/>
    <n v="0"/>
    <n v="0"/>
    <n v="0"/>
    <n v="0"/>
    <n v="0"/>
    <n v="0"/>
    <n v="0"/>
    <n v="0"/>
    <n v="0"/>
    <n v="1.5570832499999999E-2"/>
    <n v="1.1188012725000001E-10"/>
    <n v="2.3826000000000001E-4"/>
    <n v="3.5197499999999996E-5"/>
    <n v="3.14627745E-9"/>
    <n v="1.0280675325E-10"/>
    <n v="7.3462868249999997E-11"/>
    <n v="5.9835750000000005E-4"/>
    <n v="9.6160382249999987E-7"/>
    <n v="2.6361357149999998E-5"/>
    <n v="2.6398124999999998E-3"/>
    <n v="2.26755291"/>
    <n v="0.14744503499999997"/>
    <n v="3.0973799999999998E-3"/>
    <n v="9.7502489999999997E-2"/>
    <n v="3.027661875E-8"/>
    <n v="2.2127192902856169E-2"/>
    <n v="2.6151967004818219E-7"/>
    <n v="9.9334394674891667E-5"/>
    <n v="8.7837849920036277E-4"/>
    <n v="1.2324047813130252E-2"/>
    <n v="2.0383872844043928E-3"/>
    <n v="2.7730137488145225E-4"/>
    <n v="5.7710815092249879E-4"/>
    <n v="5.5702568280836942E-5"/>
    <n v="1.7402161809300374E-3"/>
    <s v=""/>
    <n v="1.8979977220439482E-4"/>
    <n v="4.4424191035952898E-4"/>
    <n v="8.4451751647506826E-4"/>
    <n v="5.3577959186412449E-3"/>
    <n v="2.5708760440586165E-6"/>
    <n v="0.17729817909000001"/>
    <n v="4.5216640501745196E-2"/>
    <n v="0.22251481959174521"/>
    <n v="8.6955077887971528E-5"/>
    <n v="0.17007720890249997"/>
    <n v="6.5329226887499994E-9"/>
    <n v="6.5086805460000008E-2"/>
    <n v="5.8029584872499999E-4"/>
    <n v="1.234535607225E-8"/>
    <n v="9.8159367404999999E-9"/>
    <n v="2.4120685653749998E-10"/>
    <n v="1.3180816115999998E-3"/>
    <n v="2.283461773875E-5"/>
    <n v="4.2541087447499999E-4"/>
    <n v="5.2219525425E-3"/>
    <n v="3.9003108662249999"/>
    <n v="1.9950448490249999"/>
    <n v="0.13289177034749999"/>
    <n v="3.2446314487499999"/>
    <n v="1.230602530275E-6"/>
    <n v="3.270715555817307E-4"/>
    <n v="1.2563312862980769E-11"/>
    <n v="1.2516693357692308E-4"/>
    <n v="1.1159535552403845E-6"/>
    <n v="2.3741069369711538E-11"/>
    <n v="1.8876801424038462E-11"/>
    <n v="4.6385933949519228E-13"/>
    <n v="2.5347723299999996E-6"/>
    <n v="4.391272642067308E-8"/>
    <n v="8.1809783552884611E-7"/>
    <n v="1.0042216427884615E-5"/>
    <n v="7.5005978196634616E-3"/>
    <n v="3.8366247096634615E-3"/>
    <n v="2.5556109682211539E-4"/>
    <n v="6.2396758629807694E-3"/>
    <n v="2.3665433274519232E-9"/>
    <s v=""/>
    <s v=""/>
    <s v=""/>
    <s v=""/>
    <s v=""/>
    <s v=""/>
    <s v=""/>
    <s v=""/>
    <s v=""/>
    <s v=""/>
    <s v=""/>
    <s v=""/>
    <s v=""/>
    <s v=""/>
    <s v=""/>
    <s v=""/>
  </r>
  <r>
    <x v="0"/>
    <x v="3"/>
    <x v="1"/>
    <s v="Oil, olive"/>
    <n v="1.4249999999999999E-2"/>
    <s v="Raw"/>
    <s v="industrial composting"/>
    <n v="0"/>
    <m/>
    <n v="8.5797892143076933"/>
    <n v="2.5909090909090907E-4"/>
    <n v="2.3176627499999998E-2"/>
    <n v="1.4307104024999998E-9"/>
    <n v="3.944424509999999E-3"/>
    <n v="2.0512411874999998E-4"/>
    <n v="4.9726644674999991E-9"/>
    <n v="3.4303386599999998E-9"/>
    <n v="3.5738750624999996E-11"/>
    <n v="6.5349421274999992E-4"/>
    <n v="9.5476302449999994E-6"/>
    <n v="2.9447996924999997E-4"/>
    <n v="2.6484105224999998E-3"/>
    <n v="1.0319046727499999"/>
    <n v="8.8468046999999999"/>
    <n v="0.31604016224999998"/>
    <n v="0.47614709174999997"/>
    <n v="2.3501159849999996E-7"/>
    <n v="0"/>
    <n v="0"/>
    <n v="0"/>
    <n v="0"/>
    <n v="0"/>
    <n v="0"/>
    <n v="0"/>
    <n v="0"/>
    <n v="0"/>
    <n v="0"/>
    <n v="0"/>
    <n v="0"/>
    <n v="0"/>
    <n v="0"/>
    <n v="0"/>
    <n v="0"/>
    <n v="8.1951749999999992E-4"/>
    <n v="5.8884277499999997E-12"/>
    <n v="1.254E-5"/>
    <n v="1.8524999999999996E-6"/>
    <n v="1.6559354999999999E-10"/>
    <n v="5.4108817499999991E-12"/>
    <n v="3.8664667499999995E-12"/>
    <n v="3.1492499999999997E-5"/>
    <n v="5.0610727499999993E-8"/>
    <n v="1.3874398499999998E-6"/>
    <n v="1.3893749999999998E-4"/>
    <n v="0.11934489"/>
    <n v="7.7602649999999988E-3"/>
    <n v="1.6301999999999999E-4"/>
    <n v="5.1317099999999994E-3"/>
    <n v="1.5935062499999999E-9"/>
    <n v="3.1219193492544595E-3"/>
    <n v="5.7508540966749164E-8"/>
    <n v="6.0390531010535049E-6"/>
    <n v="3.132950410495643E-4"/>
    <n v="5.1293893115169353E-3"/>
    <n v="7.1347120131753038E-4"/>
    <n v="4.5531795356981652E-5"/>
    <n v="2.9991421754360913E-4"/>
    <n v="2.3413865704408998E-5"/>
    <n v="1.2102964066470388E-3"/>
    <s v=""/>
    <n v="5.6022945927857731E-5"/>
    <n v="1.97166938747093E-3"/>
    <n v="2.0094481808542405E-3"/>
    <n v="7.9472619324395279E-4"/>
    <n v="4.9429639606528594E-7"/>
    <n v="0.12226199630388462"/>
    <n v="1.4485392347278558E-2"/>
    <n v="0.13674738865116318"/>
    <n v="2.7856523744766458E-5"/>
    <n v="2.3996144999999997E-2"/>
    <n v="1.4365988302499998E-9"/>
    <n v="3.9569645099999991E-3"/>
    <n v="2.0697661874999999E-4"/>
    <n v="5.1382580174999991E-9"/>
    <n v="3.4357495417499997E-9"/>
    <n v="3.9605217374999996E-11"/>
    <n v="6.8498671274999992E-4"/>
    <n v="9.5982409724999991E-6"/>
    <n v="2.9586740909999997E-4"/>
    <n v="2.7873480224999999E-3"/>
    <n v="1.1512495627499999"/>
    <n v="8.8545649649999998"/>
    <n v="0.31620318224999999"/>
    <n v="0.48127880174999998"/>
    <n v="2.3660510474999995E-7"/>
    <n v="4.6146432692307685E-5"/>
    <n v="2.7626900581730766E-12"/>
    <n v="7.6095471346153828E-6"/>
    <n v="3.9803195913461538E-7"/>
    <n v="9.8812654182692283E-12"/>
    <n v="6.6072106572115375E-12"/>
    <n v="7.6163879567307682E-14"/>
    <n v="1.317282139903846E-6"/>
    <n v="1.8458155716346152E-8"/>
    <n v="5.6897578673076922E-7"/>
    <n v="5.3602846586538461E-6"/>
    <n v="2.2139414668269227E-3"/>
    <n v="1.7028009548076924E-2"/>
    <n v="6.0808304278846151E-4"/>
    <n v="9.2553615721153841E-4"/>
    <n v="4.5500981682692296E-10"/>
    <s v=""/>
    <s v=""/>
    <s v=""/>
    <s v=""/>
    <s v=""/>
    <s v=""/>
    <s v=""/>
    <s v=""/>
    <s v=""/>
    <s v=""/>
    <s v=""/>
    <s v=""/>
    <s v=""/>
    <s v=""/>
    <s v=""/>
    <s v=""/>
  </r>
  <r>
    <x v="2"/>
    <x v="4"/>
    <x v="1"/>
    <s v="Spinach"/>
    <n v="0"/>
    <s v="Raw"/>
    <s v="industrial composting"/>
    <n v="0"/>
    <m/>
    <n v="1.84336363636363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2"/>
    <x v="3"/>
    <x v="1"/>
    <s v="Oil, olive"/>
    <n v="0"/>
    <s v="Raw"/>
    <s v="industrial composting"/>
    <n v="0"/>
    <m/>
    <n v="8.57978921430769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3"/>
    <x v="4"/>
    <x v="1"/>
    <s v="Green peas"/>
    <n v="0"/>
    <s v="Boiling (unspecified)"/>
    <s v="industrial composting"/>
    <n v="0"/>
    <m/>
    <n v="1.87115833333333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3"/>
    <x v="4"/>
    <x v="1"/>
    <s v="Tomato puree"/>
    <n v="0"/>
    <s v="Boiling (unspecified)"/>
    <s v="industrial composting"/>
    <n v="0"/>
    <m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3"/>
    <x v="3"/>
    <x v="1"/>
    <s v="Oil, olive"/>
    <n v="0"/>
    <s v="Boiling (unspecified)"/>
    <s v="industrial composting"/>
    <n v="0"/>
    <m/>
    <n v="8.57978921430769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4"/>
    <x v="4"/>
    <x v="1"/>
    <s v="Tomatoes"/>
    <n v="1.9898499999999997"/>
    <s v="Raw"/>
    <s v="industrial composting"/>
    <n v="0.34365825014679974"/>
    <m/>
    <n v="1.3142372272727274"/>
    <n v="2.9262499999999997E-2"/>
    <n v="1.2456550543249998"/>
    <n v="5.0065957209649994E-8"/>
    <n v="0.18773881153654995"/>
    <n v="4.10584256105E-3"/>
    <n v="6.7555152799199998E-8"/>
    <n v="3.5004384589649992E-8"/>
    <n v="9.8963287453399985E-10"/>
    <n v="5.419060982274999E-3"/>
    <n v="1.4624934859874998E-4"/>
    <n v="2.8525337476849994E-3"/>
    <n v="2.0272156022849996E-2"/>
    <n v="8.8901133364399989"/>
    <n v="10.299662783984999"/>
    <n v="0.75486127791949986"/>
    <n v="17.797467529219997"/>
    <n v="7.0663216915349992E-6"/>
    <n v="0"/>
    <n v="0"/>
    <n v="0"/>
    <n v="0"/>
    <n v="0"/>
    <n v="0"/>
    <n v="0"/>
    <n v="0"/>
    <n v="0"/>
    <n v="0"/>
    <n v="0"/>
    <n v="0"/>
    <n v="0"/>
    <n v="0"/>
    <n v="0"/>
    <n v="0"/>
    <n v="0.11443627349999998"/>
    <n v="8.222517865499999E-10"/>
    <n v="1.7510679999999997E-3"/>
    <n v="2.5868049999999991E-4"/>
    <n v="2.3123250909999995E-8"/>
    <n v="7.5556793334999989E-10"/>
    <n v="5.3990799034999986E-10"/>
    <n v="4.3975684999999999E-3"/>
    <n v="7.0672109554999992E-6"/>
    <n v="1.9374015336999997E-4"/>
    <n v="1.9401037499999996E-2"/>
    <n v="16.665152937999999"/>
    <n v="1.0836325129999997"/>
    <n v="2.2763883999999998E-2"/>
    <n v="0.71658478199999986"/>
    <n v="2.2251497624999997E-7"/>
    <n v="0.17694906548906325"/>
    <n v="2.0371077785669535E-6"/>
    <n v="2.8919628713916799E-4"/>
    <n v="6.6064632799178432E-3"/>
    <n v="9.0521891502383697E-2"/>
    <n v="7.4259476645807104E-3"/>
    <n v="1.7584234165572232E-3"/>
    <n v="4.2981078250003343E-3"/>
    <n v="3.7399908441038403E-4"/>
    <n v="1.2461306121295002E-2"/>
    <s v=""/>
    <n v="1.2435890071003273E-3"/>
    <n v="2.5347484550989605E-3"/>
    <n v="4.9417512369315294E-3"/>
    <n v="3.0571889435633704E-2"/>
    <n v="1.5227252599648884E-5"/>
    <n v="2.6151349466886362"/>
    <n v="0.32753233704419538"/>
    <n v="2.9426672837328316"/>
    <n v="6.298698789311449E-4"/>
    <n v="1.3600913278249998"/>
    <n v="5.0888208996199994E-8"/>
    <n v="0.18948987953654994"/>
    <n v="4.3645230610499996E-3"/>
    <n v="9.0678403709199993E-8"/>
    <n v="3.5759952522999992E-8"/>
    <n v="1.5295408648839996E-9"/>
    <n v="9.816629482274998E-3"/>
    <n v="1.5331655955424999E-4"/>
    <n v="3.0462739010549992E-3"/>
    <n v="3.9673193522849995E-2"/>
    <n v="25.555266274439997"/>
    <n v="11.383295296984999"/>
    <n v="0.77762516191949982"/>
    <n v="18.514052311219995"/>
    <n v="7.2888366677849993E-6"/>
    <n v="2.6155602458173073E-3"/>
    <n v="9.7861940377307677E-11"/>
    <n v="3.6440361449336528E-4"/>
    <n v="8.3933135789423069E-6"/>
    <n v="1.7438154559461537E-10"/>
    <n v="6.8769139467307673E-11"/>
    <n v="2.9414247401615377E-12"/>
    <n v="1.8878133619759613E-5"/>
    <n v="2.9483953760432691E-7"/>
    <n v="5.8582190404903835E-6"/>
    <n v="7.6294602928557678E-5"/>
    <n v="4.9144742835461531E-2"/>
    <n v="2.1890952494201921E-2"/>
    <n v="1.4954330036913458E-3"/>
    <n v="3.5603946752346141E-2"/>
    <n v="1.4016993591894229E-8"/>
    <n v="5.9332219644731336E-2"/>
    <n v="2.9357696315351123E-5"/>
    <n v="1.1241356150910042E-4"/>
    <n v="3.2445727860770401E-3"/>
    <n v="4.5969058375362713E-2"/>
    <n v="1.1538439062719197E-2"/>
    <n v="9.0131844039423323E-5"/>
    <n v="2.1737778802106921E-3"/>
    <n v="8.0500273524564472E-3"/>
    <n v="4.5780744845075501E-3"/>
    <n v="1.3813235147612489E-3"/>
    <n v="3.4989784891802184E-2"/>
    <n v="0.26379119316484723"/>
    <n v="1.3189211042659609E-3"/>
    <n v="2.5328590980671726E-2"/>
    <n v="1.0215757722808241E-2"/>
  </r>
  <r>
    <x v="4"/>
    <x v="4"/>
    <x v="1"/>
    <s v="Olives"/>
    <n v="0.35114999999999996"/>
    <s v="Raw"/>
    <s v="industrial composting"/>
    <n v="0.34365825014679979"/>
    <m/>
    <n v="1.9204833333333333"/>
    <n v="5.1639705882352933E-3"/>
    <n v="0.41042067872999993"/>
    <n v="3.1324699190249997E-8"/>
    <n v="0.10806310466699999"/>
    <n v="2.0523664401149999E-3"/>
    <n v="2.8784931317999995E-8"/>
    <n v="8.5765936472999997E-9"/>
    <n v="1.7783988589649996E-10"/>
    <n v="2.8239024046949998E-3"/>
    <n v="4.5399108980999996E-5"/>
    <n v="9.7941490348499999E-4"/>
    <n v="8.4033341304E-3"/>
    <n v="5.4914732858849993"/>
    <n v="17.180124011099998"/>
    <n v="0.70436247952499986"/>
    <n v="7.2198645222"/>
    <n v="1.7773935867449997E-6"/>
    <n v="0"/>
    <n v="0"/>
    <n v="0"/>
    <n v="0"/>
    <n v="0"/>
    <n v="0"/>
    <n v="0"/>
    <n v="0"/>
    <n v="0"/>
    <n v="0"/>
    <n v="0"/>
    <n v="0"/>
    <n v="0"/>
    <n v="0"/>
    <n v="0"/>
    <n v="0"/>
    <n v="2.0194636499999998E-2"/>
    <n v="1.4510325644999999E-10"/>
    <n v="3.09012E-4"/>
    <n v="4.564949999999999E-5"/>
    <n v="4.0805736899999994E-9"/>
    <n v="1.3333551764999999E-10"/>
    <n v="9.5277880649999983E-11"/>
    <n v="7.7604149999999995E-4"/>
    <n v="1.2471548744999998E-6"/>
    <n v="3.4189438829999995E-5"/>
    <n v="3.4237124999999995E-3"/>
    <n v="2.9409093419999999"/>
    <n v="0.19122926699999995"/>
    <n v="4.017156E-3"/>
    <n v="0.126456138"/>
    <n v="3.9267348749999998E-8"/>
    <n v="5.6023427292252376E-2"/>
    <n v="1.2597688269776804E-6"/>
    <n v="1.6539571319672478E-4"/>
    <n v="3.1757113148847839E-3"/>
    <n v="3.2808778681702615E-2"/>
    <n v="1.8087126401950197E-3"/>
    <n v="3.1398747637226228E-4"/>
    <n v="1.5761975222014788E-3"/>
    <n v="1.1378849110522314E-4"/>
    <n v="4.1463224928942654E-3"/>
    <s v=""/>
    <n v="4.1034275390000206E-4"/>
    <n v="3.8681251549632241E-3"/>
    <n v="4.5017009627514619E-3"/>
    <n v="1.2130834417392138E-2"/>
    <n v="3.7952222300384223E-6"/>
    <n v="0.67437772249999994"/>
    <n v="0.11690205741197433"/>
    <n v="0.79127977991197429"/>
    <n v="2.2481164886918142E-4"/>
    <n v="0.43061531522999991"/>
    <n v="3.1469802446699997E-8"/>
    <n v="0.10837211666699999"/>
    <n v="2.0980159401149997E-3"/>
    <n v="3.2865505007999997E-8"/>
    <n v="8.7099291649500005E-9"/>
    <n v="2.7311776654649993E-10"/>
    <n v="3.5999439046949999E-3"/>
    <n v="4.6646263855499997E-5"/>
    <n v="1.0136043423149999E-3"/>
    <n v="1.18270466304E-2"/>
    <n v="8.4323826278849996"/>
    <n v="17.371353278099999"/>
    <n v="0.70837963552499983"/>
    <n v="7.3463206602"/>
    <n v="1.8166609354949997E-6"/>
    <n v="8.2810637544230756E-4"/>
    <n v="6.051885085903845E-11"/>
    <n v="2.0840791666730768E-4"/>
    <n v="4.0346460386826914E-6"/>
    <n v="6.3202894246153844E-11"/>
    <n v="1.6749863778750001E-11"/>
    <n v="5.2522647412788452E-13"/>
    <n v="6.9229690474903843E-6"/>
    <n v="8.970435356826922E-8"/>
    <n v="1.9492391198365382E-6"/>
    <n v="2.2744320443076924E-5"/>
    <n v="1.6216120438240385E-2"/>
    <n v="3.3406448611730769E-2"/>
    <n v="1.3622685298557689E-3"/>
    <n v="1.4127539731153846E-2"/>
    <n v="3.4935787221057685E-9"/>
    <n v="1.9271038950814494E-2"/>
    <n v="1.8294177404271986E-5"/>
    <n v="6.4562274022661302E-5"/>
    <n v="1.5996109884775967E-3"/>
    <n v="1.8379461514472277E-2"/>
    <n v="2.8212652571291113E-3"/>
    <n v="1.6150955300941311E-5"/>
    <n v="9.6940205356078966E-4"/>
    <n v="2.4812960705773851E-3"/>
    <n v="1.5544525337576466E-3"/>
    <n v="4.9121100719224558E-4"/>
    <n v="1.5564406293936069E-2"/>
    <n v="0.42628135945184631"/>
    <n v="1.2204517374207503E-3"/>
    <n v="1.0195771052798978E-2"/>
    <n v="2.5613628918942418E-3"/>
  </r>
  <r>
    <x v="1"/>
    <x v="4"/>
    <x v="1"/>
    <s v="Carrots"/>
    <n v="0.39709999999999995"/>
    <s v="Raw"/>
    <s v="industrial composting"/>
    <n v="0.26190476190476186"/>
    <m/>
    <n v="0.76647723809523804"/>
    <n v="6.1092307692307687E-3"/>
    <n v="0.157342226162"/>
    <n v="7.7086866746999985E-9"/>
    <n v="2.4664870970299995E-2"/>
    <n v="5.8258286855999996E-4"/>
    <n v="1.0068244550099959E-8"/>
    <n v="3.9638884552299999E-9"/>
    <n v="1.0286510962199999E-10"/>
    <n v="8.1168240691999996E-4"/>
    <n v="2.2772839574099999E-5"/>
    <n v="5.4688476985999995E-4"/>
    <n v="2.4760835744699998E-3"/>
    <n v="7.2454571748899994"/>
    <n v="3.7877557032699993"/>
    <n v="0.14376364183499998"/>
    <n v="2.1943068150299996"/>
    <n v="8.962923450799999E-7"/>
    <n v="0"/>
    <n v="0"/>
    <n v="0"/>
    <n v="0"/>
    <n v="0"/>
    <n v="0"/>
    <n v="0"/>
    <n v="0"/>
    <n v="0"/>
    <n v="0"/>
    <n v="0"/>
    <n v="0"/>
    <n v="0"/>
    <n v="0"/>
    <n v="0"/>
    <n v="0"/>
    <n v="2.2837220999999998E-2"/>
    <n v="1.640908533E-10"/>
    <n v="3.4944799999999998E-4"/>
    <n v="5.162299999999999E-5"/>
    <n v="4.6145402599999992E-9"/>
    <n v="1.5078323809999997E-10"/>
    <n v="1.0774554009999998E-10"/>
    <n v="8.7759099999999994E-4"/>
    <n v="1.4103522729999999E-6"/>
    <n v="3.8663323819999995E-5"/>
    <n v="3.8717249999999995E-3"/>
    <n v="3.3257442679999998"/>
    <n v="0.21625271799999995"/>
    <n v="4.542824E-3"/>
    <n v="0.14300365199999998"/>
    <n v="4.4405707499999992E-8"/>
    <n v="2.3441502892777959E-2"/>
    <n v="3.1515544872906612E-7"/>
    <n v="3.8176435539557499E-5"/>
    <n v="9.5998067233079578E-4"/>
    <n v="1.4657442115932038E-2"/>
    <n v="8.5445685734475646E-4"/>
    <n v="2.4212671053779432E-4"/>
    <n v="7.3963056891958475E-4"/>
    <n v="5.8992268253552442E-5"/>
    <n v="2.3952849550265914E-3"/>
    <s v=""/>
    <n v="5.1442351510028238E-4"/>
    <n v="8.9158313961208431E-4"/>
    <n v="9.4247678299911317E-4"/>
    <n v="3.8595546762869594E-3"/>
    <n v="1.9652308755858611E-6"/>
    <n v="0.30436811124761898"/>
    <n v="4.7202627021958793E-2"/>
    <n v="0.35157073826957774"/>
    <n v="9.0774282734536137E-5"/>
    <n v="0.18017944716199999"/>
    <n v="7.8727775279999982E-9"/>
    <n v="2.5014318970299994E-2"/>
    <n v="6.3420586855999995E-4"/>
    <n v="1.4682784810099959E-8"/>
    <n v="4.1146716933299997E-9"/>
    <n v="2.1061064972199996E-10"/>
    <n v="1.6892734069199999E-3"/>
    <n v="2.41831918471E-5"/>
    <n v="5.8554809367999993E-4"/>
    <n v="6.3478085744699993E-3"/>
    <n v="10.571201442889999"/>
    <n v="4.0040084212699991"/>
    <n v="0.14830646583499998"/>
    <n v="2.3373104670299996"/>
    <n v="9.4069805257999986E-7"/>
    <n v="3.4649893684999996E-4"/>
    <n v="1.5139956784615381E-11"/>
    <n v="4.8104459558269218E-5"/>
    <n v="1.2196266703076922E-6"/>
    <n v="2.8236124634807614E-11"/>
    <n v="7.9128301794807691E-12"/>
    <n v="4.050204802346153E-13"/>
    <n v="3.2486027056153843E-6"/>
    <n v="4.6506138167500002E-8"/>
    <n v="1.1260540263076921E-6"/>
    <n v="1.2207324181673075E-5"/>
    <n v="2.0329233544019228E-2"/>
    <n v="7.7000161947499979E-3"/>
    <n v="2.8520474199038461E-4"/>
    <n v="4.4948278212115379E-3"/>
    <n v="1.8090347164999997E-9"/>
    <n v="9.8952174820625041E-3"/>
    <n v="5.9308020143911538E-6"/>
    <n v="1.9388559864679145E-5"/>
    <n v="6.0500263328281876E-4"/>
    <n v="9.0090499114825681E-3"/>
    <n v="1.7187990031289429E-3"/>
    <n v="1.3191942233586952E-5"/>
    <n v="4.2866296467767721E-4"/>
    <n v="1.6441401674934582E-3"/>
    <n v="1.1462486387719929E-3"/>
    <n v="2.348163047843949E-4"/>
    <n v="2.5493388625592892E-2"/>
    <n v="0.12468756526472448"/>
    <n v="3.2891668072911479E-4"/>
    <n v="4.1106988607202107E-3"/>
    <n v="1.7038633846947816E-3"/>
  </r>
  <r>
    <x v="1"/>
    <x v="3"/>
    <x v="1"/>
    <s v="Oil, olive"/>
    <n v="2.0900000000000002E-2"/>
    <s v="Raw"/>
    <s v="industrial composting"/>
    <n v="0.26190476190476192"/>
    <m/>
    <n v="8.5797892143076933"/>
    <n v="3.2153846153846159E-4"/>
    <n v="3.3992387000000006E-2"/>
    <n v="2.0983752570000003E-9"/>
    <n v="5.7851559479999998E-3"/>
    <n v="3.0084870750000004E-4"/>
    <n v="7.2932412190000007E-9"/>
    <n v="5.0311633680000007E-9"/>
    <n v="5.2416834249999998E-11"/>
    <n v="9.5845817870000014E-4"/>
    <n v="1.4003191026000002E-5"/>
    <n v="4.3190395490000003E-4"/>
    <n v="3.884335433E-3"/>
    <n v="1.5134601866999999"/>
    <n v="12.975313560000002"/>
    <n v="0.46352557129999999"/>
    <n v="0.69834906790000006"/>
    <n v="3.446836778E-7"/>
    <n v="0"/>
    <n v="0"/>
    <n v="0"/>
    <n v="0"/>
    <n v="0"/>
    <n v="0"/>
    <n v="0"/>
    <n v="0"/>
    <n v="0"/>
    <n v="0"/>
    <n v="0"/>
    <n v="0"/>
    <n v="0"/>
    <n v="0"/>
    <n v="0"/>
    <n v="0"/>
    <n v="1.2019590000000001E-3"/>
    <n v="8.6363607000000014E-12"/>
    <n v="1.8392000000000003E-5"/>
    <n v="2.717E-6"/>
    <n v="2.4287054000000004E-10"/>
    <n v="7.9359598999999996E-12"/>
    <n v="5.6708179000000003E-12"/>
    <n v="4.6189000000000008E-5"/>
    <n v="7.4229067000000001E-8"/>
    <n v="2.0349117800000002E-6"/>
    <n v="2.0377500000000001E-4"/>
    <n v="0.17503917200000002"/>
    <n v="1.1381722E-2"/>
    <n v="2.3909600000000003E-4"/>
    <n v="7.5265080000000003E-3"/>
    <n v="2.3371425E-9"/>
    <n v="4.5788150455732092E-3"/>
    <n v="8.4345860084565468E-8"/>
    <n v="8.8572778815451415E-6"/>
    <n v="4.5949939353936113E-4"/>
    <n v="7.5231043235581734E-3"/>
    <n v="1.0464244285990447E-3"/>
    <n v="6.6779966523573096E-5"/>
    <n v="4.3987418573062683E-4"/>
    <n v="3.434033636646654E-5"/>
    <n v="1.7751013964156571E-3"/>
    <s v=""/>
    <n v="8.2166987360858003E-5"/>
    <n v="2.8917817682906979E-3"/>
    <n v="2.9471906652528859E-3"/>
    <n v="1.1655984167577974E-3"/>
    <n v="7.2496804756241958E-7"/>
    <n v="0.17931759457903079"/>
    <n v="2.1245242109341887E-2"/>
    <n v="0.20056283668837269"/>
    <n v="4.0856234825657478E-5"/>
    <n v="3.5194346000000008E-2"/>
    <n v="2.1070116177000002E-9"/>
    <n v="5.8035479479999997E-3"/>
    <n v="3.0356570750000004E-4"/>
    <n v="7.5361117590000002E-9"/>
    <n v="5.0390993279000004E-9"/>
    <n v="5.808765215E-11"/>
    <n v="1.0046471787000001E-3"/>
    <n v="1.4077420093000003E-5"/>
    <n v="4.3393886668000004E-4"/>
    <n v="4.0881104330000003E-3"/>
    <n v="1.6884993586999999"/>
    <n v="12.986695282000001"/>
    <n v="0.46376466729999999"/>
    <n v="0.70587557590000005"/>
    <n v="3.4702082030000001E-7"/>
    <n v="6.7681434615384634E-5"/>
    <n v="4.051945418653847E-12"/>
    <n v="1.1160669130769231E-5"/>
    <n v="5.8378020673076932E-7"/>
    <n v="1.4492522613461539E-11"/>
    <n v="9.690575630576924E-12"/>
    <n v="1.1170702336538462E-13"/>
    <n v="1.9320138051923081E-6"/>
    <n v="2.7071961717307697E-8"/>
    <n v="8.3449782053846165E-7"/>
    <n v="7.8617508326923082E-6"/>
    <n v="3.2471141513461537E-3"/>
    <n v="2.4974414003846156E-2"/>
    <n v="8.9185512942307685E-4"/>
    <n v="1.3574530305769232E-3"/>
    <n v="6.6734773134615383E-10"/>
    <n v="2.0785573783256794E-3"/>
    <n v="1.6071987838086164E-6"/>
    <n v="4.5345554134933913E-6"/>
    <n v="3.0606241328319294E-4"/>
    <n v="5.8773893707057797E-3"/>
    <n v="2.1609571291709979E-3"/>
    <n v="5.4245501744746032E-6"/>
    <n v="3.9945276901339768E-4"/>
    <n v="9.9623868927713861E-4"/>
    <n v="8.8989324317311402E-4"/>
    <n v="2.6493096378096197E-4"/>
    <n v="4.8976786256037684E-3"/>
    <n v="0.42093298116101197"/>
    <n v="1.0519370959897738E-3"/>
    <n v="1.2899261779983308E-3"/>
    <n v="6.4800344197923822E-4"/>
  </r>
  <r>
    <x v="6"/>
    <x v="4"/>
    <x v="1"/>
    <s v="Broccoli"/>
    <n v="0"/>
    <s v="Boiling (unspecified)"/>
    <s v="industrial composting"/>
    <n v="0"/>
    <m/>
    <n v="1.26293954292929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6"/>
    <x v="3"/>
    <x v="1"/>
    <s v="Oil, olive"/>
    <n v="0"/>
    <s v="Raw"/>
    <s v="industrial composting"/>
    <n v="0"/>
    <m/>
    <n v="8.57978921430769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0"/>
    <x v="10"/>
    <x v="1"/>
    <s v="Oranges"/>
    <n v="1.2"/>
    <s v="Raw"/>
    <s v="industrial composting"/>
    <n v="0.16666666666666666"/>
    <m/>
    <n v="0.79816045454545448"/>
    <n v="2.1818181818181816E-2"/>
    <n v="0.81304805999999996"/>
    <n v="2.9321596799999997E-8"/>
    <n v="6.9072394799999992E-2"/>
    <n v="3.9423592800000001E-3"/>
    <n v="5.8834315199999997E-8"/>
    <n v="3.4073803200000001E-8"/>
    <n v="6.1116440400000002E-10"/>
    <n v="6.9929120399999994E-3"/>
    <n v="1.22602992E-4"/>
    <n v="1.9283681999999998E-3"/>
    <n v="2.6745031199999998E-2"/>
    <n v="15.224353319999999"/>
    <n v="31.235179200000001"/>
    <n v="12.592663199999999"/>
    <n v="9.5339507999999995"/>
    <n v="3.3649429199999996E-6"/>
    <n v="0"/>
    <n v="0"/>
    <n v="0"/>
    <n v="0"/>
    <n v="0"/>
    <n v="0"/>
    <n v="0"/>
    <n v="0"/>
    <n v="0"/>
    <n v="0"/>
    <n v="0"/>
    <n v="0"/>
    <n v="0"/>
    <n v="0"/>
    <n v="0"/>
    <n v="0"/>
    <n v="6.901199999999999E-2"/>
    <n v="4.9586760000000003E-10"/>
    <n v="1.0560000000000001E-3"/>
    <n v="1.5599999999999997E-4"/>
    <n v="1.394472E-8"/>
    <n v="4.5565319999999996E-10"/>
    <n v="3.2559719999999998E-10"/>
    <n v="2.6520000000000003E-3"/>
    <n v="4.2619559999999997E-6"/>
    <n v="1.1683704E-4"/>
    <n v="1.17E-2"/>
    <n v="10.050096"/>
    <n v="0.65349599999999997"/>
    <n v="1.3728000000000001E-2"/>
    <n v="0.43214399999999997"/>
    <n v="1.3418999999999999E-7"/>
    <n v="0.11475678149630074"/>
    <n v="1.1936240214490353E-6"/>
    <n v="1.070287840637834E-4"/>
    <n v="6.2035781945706508E-3"/>
    <n v="7.2653417556292441E-2"/>
    <n v="7.1704216035494419E-3"/>
    <n v="1.0769398700114037E-3"/>
    <n v="4.2229231515170515E-3"/>
    <n v="3.0947325281573427E-4"/>
    <n v="8.3662629836700544E-3"/>
    <s v=""/>
    <n v="1.2299236876394119E-3"/>
    <n v="7.100735603315261E-3"/>
    <n v="8.0112697423610144E-2"/>
    <n v="1.6456815785596466E-2"/>
    <n v="7.3101076730230637E-6"/>
    <n v="0.95779254545454529"/>
    <n v="0.31140924014097698"/>
    <n v="1.2692017855955222"/>
    <n v="5.9886392334803262E-4"/>
    <n v="0.88206005999999992"/>
    <n v="2.9817464399999997E-8"/>
    <n v="7.0128394799999993E-2"/>
    <n v="4.09835928E-3"/>
    <n v="7.2779035200000004E-8"/>
    <n v="3.4529456400000004E-8"/>
    <n v="9.3676160400000005E-10"/>
    <n v="9.6449120400000001E-3"/>
    <n v="1.26864948E-4"/>
    <n v="2.0452052399999999E-3"/>
    <n v="3.84450312E-2"/>
    <n v="25.274449319999999"/>
    <n v="31.888675200000002"/>
    <n v="12.606391199999999"/>
    <n v="9.9660947999999987"/>
    <n v="3.4991329199999997E-6"/>
    <n v="1.6962693461538461E-3"/>
    <n v="5.7341277692307689E-11"/>
    <n v="1.3486229769230768E-4"/>
    <n v="7.8814601538461533E-6"/>
    <n v="1.399596830769231E-10"/>
    <n v="6.6402800769230781E-11"/>
    <n v="1.8014646230769231E-12"/>
    <n v="1.854790776923077E-5"/>
    <n v="2.4397105384615387E-7"/>
    <n v="3.9330869999999999E-6"/>
    <n v="7.3932752307692308E-5"/>
    <n v="4.8604710230769226E-2"/>
    <n v="6.1324375384615389E-2"/>
    <n v="2.4243059999999997E-2"/>
    <n v="1.9165566923076919E-2"/>
    <n v="6.7291017692307684E-9"/>
    <n v="7.850342340558801E-2"/>
    <n v="3.5352747853223667E-5"/>
    <n v="8.5224122513336304E-5"/>
    <n v="6.3290927111045378E-3"/>
    <n v="7.6779196363478727E-2"/>
    <n v="2.3039893583477019E-2"/>
    <n v="1.0523395100752787E-4"/>
    <n v="4.8085665561110958E-3"/>
    <n v="1.3766974130808567E-2"/>
    <n v="6.2988796849065718E-3"/>
    <n v="3.033827476954438E-3"/>
    <n v="8.3411262586692833E-2"/>
    <n v="1.5975178283895499"/>
    <n v="4.4910567149084382E-2"/>
    <n v="2.7803804854761586E-2"/>
    <n v="9.9893069088392034E-3"/>
  </r>
  <r>
    <x v="1"/>
    <x v="10"/>
    <x v="1"/>
    <s v="Apples"/>
    <n v="1.3089999999999999"/>
    <s v="Raw"/>
    <s v="industrial composting"/>
    <n v="0.26190476190476186"/>
    <m/>
    <n v="0.50270000000000004"/>
    <n v="2.0138461538461539E-2"/>
    <n v="0.53446479163000005"/>
    <n v="3.3027002007999997E-8"/>
    <n v="8.5107109009999987E-2"/>
    <n v="2.1417990208999998E-3"/>
    <n v="3.1218846273999998E-8"/>
    <n v="1.078809732E-8"/>
    <n v="5.0698575311999997E-10"/>
    <n v="2.2775292309E-3"/>
    <n v="6.0346913242000002E-5"/>
    <n v="9.6733025234999992E-4"/>
    <n v="8.8458141155999988E-3"/>
    <n v="13.835392902099999"/>
    <n v="21.479972668000002"/>
    <n v="0.71066111346999994"/>
    <n v="7.4412306737999998"/>
    <n v="3.1407503280999997E-6"/>
    <n v="0"/>
    <n v="0"/>
    <n v="0"/>
    <n v="0"/>
    <n v="0"/>
    <n v="0"/>
    <n v="0"/>
    <n v="0"/>
    <n v="0"/>
    <n v="0"/>
    <n v="0"/>
    <n v="0"/>
    <n v="0"/>
    <n v="0"/>
    <n v="0"/>
    <n v="0"/>
    <n v="7.5280589999999994E-2"/>
    <n v="5.4090890700000002E-10"/>
    <n v="1.1519200000000001E-3"/>
    <n v="1.7016999999999998E-4"/>
    <n v="1.52113654E-8"/>
    <n v="4.9704169899999995E-10"/>
    <n v="3.5517227899999995E-10"/>
    <n v="2.89289E-3"/>
    <n v="4.6490836699999995E-6"/>
    <n v="1.2744973779999999E-4"/>
    <n v="1.276275E-2"/>
    <n v="10.96297972"/>
    <n v="0.7128552199999999"/>
    <n v="1.4974960000000001E-2"/>
    <n v="0.47139707999999997"/>
    <n v="1.4637892499999998E-7"/>
    <n v="7.93284048345783E-2"/>
    <n v="1.3437582847589572E-6"/>
    <n v="1.3164708839824918E-4"/>
    <n v="3.4995664422515188E-3"/>
    <n v="4.6350072472218833E-2"/>
    <n v="2.3434833054856992E-3"/>
    <n v="9.9117251932178936E-4"/>
    <n v="2.2638136027227675E-3"/>
    <n v="1.5855067062620052E-4"/>
    <n v="4.4783854097961394E-3"/>
    <s v=""/>
    <n v="1.2067564961225222E-3"/>
    <n v="4.9417356517391306E-3"/>
    <n v="4.6113643683815438E-3"/>
    <n v="1.3065966151986087E-2"/>
    <n v="6.8672066265218885E-6"/>
    <n v="0.65803430000000007"/>
    <n v="0.15890074456874392"/>
    <n v="0.816935044568744"/>
    <n v="3.0557835493989218E-4"/>
    <n v="0.60974538163000003"/>
    <n v="3.3567910915E-8"/>
    <n v="8.6259029009999988E-2"/>
    <n v="2.3119690208999997E-3"/>
    <n v="4.6430211673999995E-8"/>
    <n v="1.1285139018999999E-8"/>
    <n v="8.6215803211999997E-10"/>
    <n v="5.1704192308999995E-3"/>
    <n v="6.4995996911999996E-5"/>
    <n v="1.0947799901499999E-3"/>
    <n v="2.1608564115599999E-2"/>
    <n v="24.798372622099997"/>
    <n v="22.192827888000004"/>
    <n v="0.72563607346999992"/>
    <n v="7.9126277537999998"/>
    <n v="3.2871292530999998E-6"/>
    <n v="1.1725872723653847E-3"/>
    <n v="6.4553674836538456E-11"/>
    <n v="1.6588274809615383E-4"/>
    <n v="4.4460942709615377E-6"/>
    <n v="8.928886860384614E-11"/>
    <n v="2.1702190421153843E-11"/>
    <n v="1.6579962156153846E-12"/>
    <n v="9.9431139055769223E-6"/>
    <n v="1.2499230175384616E-7"/>
    <n v="2.1053461349038458E-6"/>
    <n v="4.1554930991538462E-5"/>
    <n v="4.7689178119423074E-2"/>
    <n v="4.2678515169230775E-2"/>
    <n v="1.3954539874423074E-3"/>
    <n v="1.5216591834230769E-2"/>
    <n v="6.321402409807692E-9"/>
    <n v="3.3575977279688585E-2"/>
    <n v="2.5377368765515755E-5"/>
    <n v="6.6889941229339317E-5"/>
    <n v="2.2190084791810696E-3"/>
    <n v="2.812350566220707E-2"/>
    <n v="4.6876197846116349E-3"/>
    <n v="6.0383019164151759E-5"/>
    <n v="1.2491976617210105E-3"/>
    <n v="4.3738555777044072E-3"/>
    <n v="2.0593177929695639E-3"/>
    <n v="8.2004488900900955E-4"/>
    <n v="5.2474573089582158E-2"/>
    <n v="0.70272848264827881"/>
    <n v="1.6214746465546702E-3"/>
    <n v="1.3933473086895439E-2"/>
    <n v="5.9660726539570389E-3"/>
  </r>
  <r>
    <x v="2"/>
    <x v="10"/>
    <x v="1"/>
    <s v="Apples"/>
    <n v="0"/>
    <s v="Raw"/>
    <s v="industrial composting"/>
    <n v="0"/>
    <m/>
    <n v="0.50270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3"/>
    <x v="0"/>
    <x v="1"/>
    <s v="Flour"/>
    <n v="0"/>
    <s v="Baking"/>
    <s v="industrial composting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3"/>
    <x v="3"/>
    <x v="1"/>
    <s v="Eggs"/>
    <n v="0"/>
    <s v="Baking"/>
    <s v="industrial composting"/>
    <n v="0"/>
    <m/>
    <n v="2.54608546153846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3"/>
    <x v="0"/>
    <x v="1"/>
    <s v="Sugar"/>
    <n v="0"/>
    <s v="Baking"/>
    <s v="industrial composting"/>
    <n v="0"/>
    <m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3"/>
    <x v="11"/>
    <x v="1"/>
    <s v="Dark chocolate 70%"/>
    <n v="0"/>
    <s v="Baking"/>
    <s v="industrial composting"/>
    <n v="0"/>
    <m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3"/>
    <x v="2"/>
    <x v="1"/>
    <s v="Butter"/>
    <n v="0"/>
    <s v="Baking"/>
    <s v="industrial composting"/>
    <n v="0"/>
    <m/>
    <n v="5.75759024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7"/>
    <x v="10"/>
    <x v="1"/>
    <s v="Pineapple"/>
    <n v="0"/>
    <s v="Raw"/>
    <s v="industrial composting"/>
    <n v="0"/>
    <m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4"/>
    <x v="10"/>
    <x v="1"/>
    <s v="Oranges"/>
    <n v="0"/>
    <s v="Raw"/>
    <s v="industrial composting"/>
    <n v="0"/>
    <m/>
    <n v="0.798160454545454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5"/>
    <x v="10"/>
    <x v="1"/>
    <s v="Apples"/>
    <n v="0"/>
    <s v="Raw"/>
    <s v="industrial composting"/>
    <n v="0"/>
    <m/>
    <n v="0.50270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6"/>
    <x v="10"/>
    <x v="1"/>
    <s v="Apples"/>
    <n v="0"/>
    <s v="Raw"/>
    <s v="industrial composting"/>
    <n v="0"/>
    <m/>
    <n v="0.50270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7"/>
    <x v="10"/>
    <x v="1"/>
    <s v="Pineapple"/>
    <n v="0"/>
    <s v="Raw"/>
    <s v="industrial composting"/>
    <n v="0"/>
    <m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0"/>
    <x v="0"/>
    <x v="1"/>
    <s v="Bread, white"/>
    <n v="1.6320000000000001"/>
    <s v="Baking"/>
    <s v="industrial composting"/>
    <n v="0.375"/>
    <m/>
    <s v=""/>
    <n v="2.9672727272727274E-2"/>
    <n v="1.5260301192000001"/>
    <n v="3.3658237440000002E-8"/>
    <n v="0.97557192120000003"/>
    <n v="5.2435054320000007E-3"/>
    <n v="1.2820285548000002E-7"/>
    <n v="2.4362077800000002E-8"/>
    <n v="1.535747598E-9"/>
    <n v="1.51339083E-2"/>
    <n v="2.9209154520000002E-4"/>
    <n v="1.1921617608E-2"/>
    <n v="6.2524975920000003E-2"/>
    <n v="20.429189544"/>
    <n v="112.8396522"/>
    <n v="0.36667400640000003"/>
    <n v="32.838445079999993"/>
    <n v="6.2159171280000004E-6"/>
    <n v="0.71982950400000012"/>
    <n v="4.7055725280000005E-8"/>
    <n v="3.7322208000000003E-2"/>
    <n v="1.3880160000000004E-3"/>
    <n v="9.3002800320000019E-9"/>
    <n v="3.0782449440000002E-9"/>
    <n v="1.5518173104000005E-9"/>
    <n v="1.9608480000000003E-3"/>
    <n v="4.9605708960000011E-5"/>
    <n v="3.7454400000000004E-4"/>
    <n v="4.1640480000000001E-3"/>
    <n v="1.3795777440000001"/>
    <n v="2.2063505760000006"/>
    <n v="6.453172800000001E-2"/>
    <n v="11.288888352000001"/>
    <n v="1.6021185696000002E-6"/>
    <n v="9.3856320000000007E-2"/>
    <n v="6.7437993600000007E-10"/>
    <n v="1.4361600000000001E-3"/>
    <n v="2.1216E-4"/>
    <n v="1.89648192E-8"/>
    <n v="6.1968835200000004E-10"/>
    <n v="4.4281219200000002E-10"/>
    <n v="3.6067200000000003E-3"/>
    <n v="5.7962601600000002E-6"/>
    <n v="1.588983744E-4"/>
    <n v="1.5912000000000003E-2"/>
    <n v="13.668130560000002"/>
    <n v="0.88875455999999997"/>
    <n v="1.8670080000000002E-2"/>
    <n v="0.58771583999999999"/>
    <n v="1.8249840000000002E-7"/>
    <n v="0.30439908055378184"/>
    <n v="3.2580597584322694E-6"/>
    <n v="1.5480539345261301E-3"/>
    <n v="1.0359099825465585E-2"/>
    <n v="0.15619788881001809"/>
    <n v="5.8269700926596524E-3"/>
    <n v="4.0586674767212304E-3"/>
    <n v="9.0639233593105481E-3"/>
    <n v="8.4767266218389447E-4"/>
    <n v="5.0949560098987087E-2"/>
    <s v=""/>
    <n v="1.7264026794321027E-3"/>
    <n v="2.5815498885242191E-2"/>
    <n v="2.8589280171812692E-3"/>
    <n v="7.3837078964287331E-2"/>
    <n v="1.6714073752633672E-5"/>
    <s v=""/>
    <n v="0.59655923739432082"/>
    <n v="0.59655923739432082"/>
    <n v="1.1472293026813863E-3"/>
    <n v="2.3397159432000003"/>
    <n v="8.1388342656000016E-8"/>
    <n v="1.0143302891999999"/>
    <n v="6.8436814320000016E-3"/>
    <n v="1.5646795471200003E-7"/>
    <n v="2.8060011096000002E-8"/>
    <n v="3.5303771004000004E-9"/>
    <n v="2.07014763E-2"/>
    <n v="3.4749351432000004E-4"/>
    <n v="1.2455059982399999E-2"/>
    <n v="8.2601023920000016E-2"/>
    <n v="35.476897848"/>
    <n v="115.934757336"/>
    <n v="0.44987581440000002"/>
    <n v="44.715049271999995"/>
    <n v="8.0005340976000002E-6"/>
    <n v="4.4994537369230777E-3"/>
    <n v="1.5651604356923079E-10"/>
    <n v="1.9506351715384614E-3"/>
    <n v="1.3160925830769233E-5"/>
    <n v="3.0089991290769234E-10"/>
    <n v="5.3961559800000002E-11"/>
    <n v="6.7891867315384627E-12"/>
    <n v="3.981053134615385E-5"/>
    <n v="6.6825675830769242E-7"/>
    <n v="2.3952038427692306E-5"/>
    <n v="1.5884812292307694E-4"/>
    <n v="6.822480355384615E-2"/>
    <n v="0.22295145641538464"/>
    <n v="8.6514579692307701E-4"/>
    <n v="8.5990479369230766E-2"/>
    <n v="1.5385642495384617E-8"/>
    <n v="9.6521696973971671E-2"/>
    <n v="4.3265123668144024E-5"/>
    <n v="5.5432596051325947E-4"/>
    <n v="4.7570800903334208E-3"/>
    <n v="8.0689653191692703E-2"/>
    <n v="8.2977836594796631E-3"/>
    <n v="2.2868482516058921E-4"/>
    <n v="5.3026081032169501E-3"/>
    <n v="1.7062448716450705E-2"/>
    <n v="1.7758093672865544E-2"/>
    <n v="3.414076816581478E-3"/>
    <n v="5.9085053744083356E-2"/>
    <n v="2.6135770257205095"/>
    <n v="6.9446259264800518E-4"/>
    <n v="5.7049472709485134E-2"/>
    <n v="1.0336677328188201E-2"/>
  </r>
  <r>
    <x v="1"/>
    <x v="0"/>
    <x v="1"/>
    <s v="Bread, white"/>
    <n v="1.0880000000000001"/>
    <s v="Baking"/>
    <s v="industrial composting"/>
    <n v="0.19047619047619049"/>
    <m/>
    <s v=""/>
    <n v="1.6738461538461539E-2"/>
    <n v="1.0173534128000001"/>
    <n v="2.2438824960000001E-8"/>
    <n v="0.65038128080000002"/>
    <n v="3.4956702880000004E-3"/>
    <n v="8.5468570320000006E-8"/>
    <n v="1.62413852E-8"/>
    <n v="1.0238317319999999E-9"/>
    <n v="1.0089272200000001E-2"/>
    <n v="1.947276968E-4"/>
    <n v="7.9477450720000006E-3"/>
    <n v="4.168331728E-2"/>
    <n v="13.619459696"/>
    <n v="75.226434800000007"/>
    <n v="0.24444933760000004"/>
    <n v="21.892296719999997"/>
    <n v="4.143944752E-6"/>
    <n v="0.47988633600000008"/>
    <n v="3.1370483520000006E-8"/>
    <n v="2.4881472000000002E-2"/>
    <n v="9.2534400000000025E-4"/>
    <n v="6.2001866880000016E-9"/>
    <n v="2.0521632960000001E-9"/>
    <n v="1.0345448736000003E-9"/>
    <n v="1.3072320000000002E-3"/>
    <n v="3.3070472640000007E-5"/>
    <n v="2.4969600000000004E-4"/>
    <n v="2.7760320000000003E-3"/>
    <n v="0.91971849600000011"/>
    <n v="1.4709003840000003"/>
    <n v="4.3021152E-2"/>
    <n v="7.5259255680000008"/>
    <n v="1.0680790464000001E-6"/>
    <n v="6.2570880000000009E-2"/>
    <n v="4.4958662400000006E-10"/>
    <n v="9.5744000000000005E-4"/>
    <n v="1.4144E-4"/>
    <n v="1.2643212800000001E-8"/>
    <n v="4.1312556800000003E-10"/>
    <n v="2.9520812800000001E-10"/>
    <n v="2.4044800000000005E-3"/>
    <n v="3.8641734400000004E-6"/>
    <n v="1.0593224960000001E-4"/>
    <n v="1.0608000000000001E-2"/>
    <n v="9.1120870400000005"/>
    <n v="0.59250303999999998"/>
    <n v="1.2446720000000001E-2"/>
    <n v="0.39181056000000003"/>
    <n v="1.216656E-7"/>
    <n v="0.20293272036918791"/>
    <n v="2.1720398389548463E-6"/>
    <n v="1.0320359563507533E-3"/>
    <n v="6.9060665503103899E-3"/>
    <n v="0.10413192587334538"/>
    <n v="3.8846467284397684E-3"/>
    <n v="2.7057783178141537E-3"/>
    <n v="6.0426155728736993E-3"/>
    <n v="5.6511510812259631E-4"/>
    <n v="3.3966373399324734E-2"/>
    <s v=""/>
    <n v="1.1509351196214016E-3"/>
    <n v="1.7210332590161463E-2"/>
    <n v="1.9059520114541799E-3"/>
    <n v="4.9224719309524892E-2"/>
    <n v="1.1142715835089114E-5"/>
    <s v=""/>
    <n v="0.39770615826288058"/>
    <n v="0.39770615826288058"/>
    <n v="7.6481953512092416E-4"/>
    <n v="1.5598106288000002"/>
    <n v="5.4258895104000008E-8"/>
    <n v="0.67622019280000001"/>
    <n v="4.5624542880000002E-3"/>
    <n v="1.0431196980800001E-7"/>
    <n v="1.8706674064000002E-8"/>
    <n v="2.3535847336000003E-9"/>
    <n v="1.3800984200000001E-2"/>
    <n v="2.3166234288000002E-4"/>
    <n v="8.3033733216000011E-3"/>
    <n v="5.5067349279999997E-2"/>
    <n v="23.651265232"/>
    <n v="77.289838224000007"/>
    <n v="0.29991720960000007"/>
    <n v="29.810032847999999"/>
    <n v="5.3336893983999996E-6"/>
    <n v="2.9996358246153852E-3"/>
    <n v="1.0434402904615386E-10"/>
    <n v="1.3004234476923077E-3"/>
    <n v="8.7739505538461544E-6"/>
    <n v="2.0059994193846155E-10"/>
    <n v="3.5974373200000004E-11"/>
    <n v="4.5261244876923085E-12"/>
    <n v="2.6540354230769232E-5"/>
    <n v="4.4550450553846159E-7"/>
    <n v="1.5968025618461542E-5"/>
    <n v="1.0589874861538462E-4"/>
    <n v="4.5483202369230771E-2"/>
    <n v="0.14863430427692309"/>
    <n v="5.7676386461538471E-4"/>
    <n v="5.7326986246153844E-2"/>
    <n v="1.0257094996923076E-8"/>
    <n v="0.12572288403953788"/>
    <n v="5.6698200380018119E-5"/>
    <n v="7.2736257308833379E-4"/>
    <n v="6.2072456692511286E-3"/>
    <n v="0.10334242649568043"/>
    <n v="1.0845838667347809E-2"/>
    <n v="2.9261108038345333E-4"/>
    <n v="6.7085877524945834E-3"/>
    <n v="2.2324810016123697E-2"/>
    <n v="2.3252188607524461E-2"/>
    <n v="4.2998926239462189E-3"/>
    <n v="7.0287529692028158E-2"/>
    <n v="3.4254441008101097"/>
    <n v="9.043163074315963E-4"/>
    <n v="7.4694328273958055E-2"/>
    <n v="1.350895827057471E-2"/>
  </r>
  <r>
    <x v="2"/>
    <x v="0"/>
    <x v="1"/>
    <s v="Bread, white"/>
    <n v="0"/>
    <s v="Baking"/>
    <s v="industrial composting"/>
    <n v="0"/>
    <m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3"/>
    <x v="0"/>
    <x v="1"/>
    <s v="Bread, white"/>
    <n v="0"/>
    <s v="Baking"/>
    <s v="industrial composting"/>
    <n v="0"/>
    <m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4"/>
    <x v="0"/>
    <x v="1"/>
    <s v="Bread, white"/>
    <n v="0"/>
    <s v="Baking"/>
    <s v="industrial composting"/>
    <n v="0"/>
    <m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5"/>
    <x v="0"/>
    <x v="1"/>
    <s v="Bread, white"/>
    <n v="0"/>
    <s v="Baking"/>
    <s v="industrial composting"/>
    <n v="0"/>
    <m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6"/>
    <x v="0"/>
    <x v="1"/>
    <s v="Bread, white"/>
    <n v="0"/>
    <s v="Baking"/>
    <s v="industrial composting"/>
    <n v="0"/>
    <m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7"/>
    <x v="0"/>
    <x v="1"/>
    <s v="Bread, white"/>
    <n v="0"/>
    <s v="Baking"/>
    <s v="industrial composting"/>
    <n v="0"/>
    <m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6">
  <r>
    <x v="0"/>
    <x v="0"/>
    <x v="0"/>
    <s v="Pasta"/>
    <n v="1.42"/>
    <s v="Boiling (unspecified)"/>
    <s v="industrial composting"/>
    <n v="0.12932604735883424"/>
    <m/>
    <n v="4.0569082692307692"/>
    <n v="2.1194029850746268E-2"/>
    <n v="1.405052867"/>
    <n v="2.2151055700000001E-8"/>
    <n v="0.1395700889"/>
    <n v="6.3781329889999999E-3"/>
    <n v="1.114824676E-7"/>
    <n v="4.8654018769999998E-8"/>
    <n v="1.0591402989999999E-9"/>
    <n v="1.485737551E-2"/>
    <n v="5.1046730130000005E-4"/>
    <n v="1.267187197E-2"/>
    <n v="5.7935257339999997E-2"/>
    <n v="10.0116035"/>
    <n v="155.39245309999998"/>
    <n v="0.69843375209999992"/>
    <n v="16.487666860000001"/>
    <n v="6.8039005349999993E-6"/>
    <n v="0.27985095879999999"/>
    <n v="1.0022832902599999E-8"/>
    <n v="1.9894199999999997E-2"/>
    <n v="5.0682212580000006E-4"/>
    <n v="2.045273712E-9"/>
    <n v="1.1605863911999999E-9"/>
    <n v="6.2895522103999999E-10"/>
    <n v="3.5334222100000002E-4"/>
    <n v="7.5690778299999998E-5"/>
    <n v="1.4311370599999999E-4"/>
    <n v="9.6542285500000001E-4"/>
    <n v="0.7103655647999999"/>
    <n v="0.40978842799999998"/>
    <n v="7.3379266799999995E-2"/>
    <n v="4.4167225883999999"/>
    <n v="4.2504606103999998E-7"/>
    <n v="7.9505799999999988E-2"/>
    <n v="5.4244141999999996E-10"/>
    <n v="1.4626000000000001E-3"/>
    <n v="1.7039999999999999E-4"/>
    <n v="1.6443032000000001E-8"/>
    <n v="5.3598041999999995E-10"/>
    <n v="3.8106694000000003E-10"/>
    <n v="3.1382000000000003E-3"/>
    <n v="7.6387763999999995E-6"/>
    <n v="1.3745798799999999E-4"/>
    <n v="1.3830800000000001E-2"/>
    <n v="11.8926988"/>
    <n v="0.75829419999999992"/>
    <n v="1.6372600000000001E-2"/>
    <n v="0.47653779999999996"/>
    <n v="1.5486519999999999E-7"/>
    <n v="0.22955122794914937"/>
    <n v="1.3096686185237675E-6"/>
    <n v="2.4560392821274966E-4"/>
    <n v="1.0679504688306828E-2"/>
    <n v="0.12974644191973247"/>
    <n v="1.0455853182872623E-2"/>
    <n v="2.3787947127986188E-3"/>
    <n v="8.0338803682362698E-3"/>
    <n v="1.4485028956782936E-3"/>
    <n v="5.2984193397722243E-2"/>
    <s v=""/>
    <n v="1.1004914624591045E-3"/>
    <n v="3.4861748352528622E-2"/>
    <n v="5.0088621714814456E-3"/>
    <n v="3.5305903477072957E-2"/>
    <n v="1.5425667015355969E-5"/>
    <n v="5.7608097423076918"/>
    <n v="0.52181774384188551"/>
    <n v="6.2826274861495772"/>
    <n v="9.6655807479224271E-3"/>
    <n v="1.7644096257999999"/>
    <n v="3.2716330022600003E-8"/>
    <n v="0.16092688890000001"/>
    <n v="7.0553551148000004E-3"/>
    <n v="1.29970773312E-7"/>
    <n v="5.0350585581200003E-8"/>
    <n v="2.0691624600399997E-9"/>
    <n v="1.8348917730999999E-2"/>
    <n v="5.93796856E-4"/>
    <n v="1.2952443664E-2"/>
    <n v="7.2731480195000003E-2"/>
    <n v="22.614667864799998"/>
    <n v="156.56053572799999"/>
    <n v="0.78818561889999983"/>
    <n v="21.380927248399999"/>
    <n v="7.383811796039999E-6"/>
    <n v="2.7144763473846154E-3"/>
    <n v="5.0332815419384621E-11"/>
    <n v="2.475798290769231E-4"/>
    <n v="1.0854392484307693E-5"/>
    <n v="1.9995503586461538E-10"/>
    <n v="7.7462439355692319E-11"/>
    <n v="3.1833268615999994E-12"/>
    <n v="2.822910420153846E-5"/>
    <n v="9.135336246153846E-7"/>
    <n v="1.9926836406153845E-5"/>
    <n v="1.1189458491538462E-4"/>
    <n v="3.4791796715076921E-2"/>
    <n v="0.24086236265846153"/>
    <n v="1.2125932598461536E-3"/>
    <n v="3.2893734228307693E-2"/>
    <n v="1.1359710455446152E-8"/>
    <n v="0.29473085839842306"/>
    <n v="7.0794470419588998E-5"/>
    <n v="3.5881269129713257E-4"/>
    <n v="2.0116671655009254E-2"/>
    <n v="0.26514625158817312"/>
    <n v="6.1459676395595582E-2"/>
    <n v="5.0174604528362089E-4"/>
    <n v="1.8444296627026683E-2"/>
    <n v="0.11970472226593729"/>
    <n v="7.5782101533773918E-2"/>
    <n v="1.1717458979818008E-2"/>
    <n v="0.11050489654670329"/>
    <n v="14.510207917157507"/>
    <n v="5.0395371792528653E-3"/>
    <n v="0.11081930739025495"/>
    <n v="3.9038574176010366E-2"/>
  </r>
  <r>
    <x v="0"/>
    <x v="1"/>
    <x v="0"/>
    <s v="Cheese, unspecified"/>
    <n v="9.7199999999999995E-2"/>
    <s v="Cooking (unspecified)"/>
    <s v="industrial composting"/>
    <n v="8.9999999999999983E-2"/>
    <m/>
    <s v=""/>
    <n v="1.4507462686567164E-3"/>
    <n v="0.64564616046315793"/>
    <n v="6.906734158736842E-9"/>
    <n v="6.3469271292631579E-2"/>
    <n v="1.2092630513684209E-3"/>
    <n v="5.6084154442105264E-8"/>
    <n v="7.4409216214736849E-9"/>
    <n v="2.9923478374736847E-10"/>
    <n v="7.6559266913684212E-3"/>
    <n v="5.9841999549473686E-5"/>
    <n v="2.1354397995789472E-3"/>
    <n v="3.2894000412631574E-2"/>
    <n v="7.557772801263158"/>
    <n v="29.597531987368424"/>
    <n v="8.2506964585263159E-2"/>
    <n v="3.3395814341052628"/>
    <n v="1.3426943002105264E-6"/>
    <n v="2.5664018616000001E-2"/>
    <n v="4.78474935732E-10"/>
    <n v="1.7484368399999999E-2"/>
    <n v="5.7674299427999997E-5"/>
    <n v="3.3617065824000004E-10"/>
    <n v="2.0223924998400001E-10"/>
    <n v="4.8397682152800003E-11"/>
    <n v="1.1479960385999999E-4"/>
    <n v="2.4599233278000001E-5"/>
    <n v="2.2180161960000002E-5"/>
    <n v="1.629255303E-4"/>
    <n v="8.3720907935999997E-2"/>
    <n v="6.7153338359999995E-2"/>
    <n v="1.3131905976000001E-2"/>
    <n v="0.61309086688799996"/>
    <n v="4.3353177112800004E-8"/>
    <n v="5.4422279999999995E-3"/>
    <n v="3.7130497199999995E-11"/>
    <n v="1.00116E-4"/>
    <n v="1.1664E-5"/>
    <n v="1.12553712E-9"/>
    <n v="3.6688237199999995E-11"/>
    <n v="2.60843004E-11"/>
    <n v="2.1481200000000002E-4"/>
    <n v="5.2287962399999999E-7"/>
    <n v="9.4090960799999987E-6"/>
    <n v="9.4672799999999998E-4"/>
    <n v="0.81406360799999999"/>
    <n v="5.1905771999999996E-2"/>
    <n v="1.1207159999999999E-3"/>
    <n v="3.2619347999999999E-2"/>
    <n v="1.0600631999999999E-8"/>
    <n v="8.80460771642676E-2"/>
    <n v="2.9712395102140726E-7"/>
    <n v="1.2370288725880433E-4"/>
    <n v="1.9353850937512869E-3"/>
    <n v="5.7446537248567679E-2"/>
    <n v="1.5948051809097981E-3"/>
    <n v="4.2964024571654581E-4"/>
    <n v="3.4963838347504632E-3"/>
    <n v="2.072607183266996E-4"/>
    <n v="8.8646042141446897E-3"/>
    <s v=""/>
    <n v="4.1147049753470169E-4"/>
    <n v="6.6170718944386113E-3"/>
    <n v="6.1490012153645455E-4"/>
    <n v="6.5808334995326456E-3"/>
    <n v="2.9177651417933572E-6"/>
    <s v=""/>
    <n v="0.17637188748982877"/>
    <n v="0.17637188748982877"/>
    <n v="2.7134136536896732E-4"/>
    <n v="0.67675240707915796"/>
    <n v="7.4223395916688421E-9"/>
    <n v="8.1053755692631582E-2"/>
    <n v="1.2786013507964209E-3"/>
    <n v="5.7545862220345265E-8"/>
    <n v="7.6798491086576857E-9"/>
    <n v="3.7371676630016847E-10"/>
    <n v="7.9855382952284219E-3"/>
    <n v="8.4964112451473692E-5"/>
    <n v="2.1670290576189474E-3"/>
    <n v="3.4003653942931575E-2"/>
    <n v="8.4555573171991583"/>
    <n v="29.716591097728426"/>
    <n v="9.6759586561263156E-2"/>
    <n v="3.9852916489932628"/>
    <n v="1.3966481093233263E-6"/>
    <n v="1.0411575493525507E-3"/>
    <n v="1.1418983987182834E-11"/>
    <n v="1.2469808568097167E-4"/>
    <n v="1.9670790012252631E-6"/>
    <n v="8.8532095723608105E-11"/>
    <n v="1.1815152474857979E-11"/>
    <n v="5.7494887123102843E-13"/>
    <n v="1.2285443531120649E-5"/>
    <n v="1.3071401915611336E-7"/>
    <n v="3.3338908578753037E-6"/>
    <n v="5.231331375835627E-5"/>
    <n v="1.3008549718767935E-2"/>
    <n v="4.5717832458043735E-2"/>
    <n v="1.4886090240194333E-4"/>
    <n v="6.1312179215280965E-3"/>
    <n v="2.1486893989589636E-9"/>
    <n v="0.16783855582689972"/>
    <n v="2.33105564855126E-5"/>
    <n v="2.6146750467325857E-4"/>
    <n v="5.3067116611964392E-3"/>
    <n v="0.18620099770607776"/>
    <n v="1.3537353153433188E-2"/>
    <n v="1.4523676847698626E-4"/>
    <n v="1.3220891580242354E-2"/>
    <n v="2.4751710831894987E-2"/>
    <n v="1.8316198828432616E-2"/>
    <n v="9.194853074264684E-3"/>
    <n v="9.9920998530484112E-2"/>
    <n v="3.9680605188573521"/>
    <n v="8.9582762475950983E-4"/>
    <n v="3.0043893868103234E-2"/>
    <n v="1.0733411990746313E-2"/>
  </r>
  <r>
    <x v="0"/>
    <x v="1"/>
    <x v="0"/>
    <s v="Milk"/>
    <n v="3.2400000000000005E-2"/>
    <s v="Cooking (unspecified)"/>
    <s v="industrial composting"/>
    <n v="9.0000000000000011E-2"/>
    <m/>
    <n v="0.51222692307692297"/>
    <n v="4.8358208955223887E-4"/>
    <n v="4.9653845810526329E-2"/>
    <n v="7.7768328505263174E-10"/>
    <n v="4.6125704084210538E-3"/>
    <n v="1.0365837726315792E-4"/>
    <n v="4.1168101642105274E-9"/>
    <n v="5.8262972589473697E-10"/>
    <n v="2.4316704416842109E-11"/>
    <n v="5.510262202105265E-4"/>
    <n v="4.2171226105263169E-6"/>
    <n v="1.4875910223157899E-4"/>
    <n v="2.356623208421053E-3"/>
    <n v="0.5718135145263159"/>
    <n v="2.1763954458947374"/>
    <n v="5.9424526231578968E-3"/>
    <n v="0.29251127216842115"/>
    <n v="1.1460790269473686E-7"/>
    <n v="8.554672872000001E-3"/>
    <n v="1.5949164524400003E-10"/>
    <n v="5.828122800000001E-3"/>
    <n v="1.9224766476000003E-5"/>
    <n v="1.1205688608000003E-10"/>
    <n v="6.7413083328000021E-11"/>
    <n v="1.6132560717600004E-11"/>
    <n v="3.8266534620000006E-5"/>
    <n v="8.1997444260000022E-6"/>
    <n v="7.3933873200000017E-6"/>
    <n v="5.4308510100000009E-5"/>
    <n v="2.7906969312000006E-2"/>
    <n v="2.2384446120000005E-2"/>
    <n v="4.3773019920000013E-3"/>
    <n v="0.20436362229600002"/>
    <n v="1.4451059037600005E-8"/>
    <n v="1.8140760000000002E-3"/>
    <n v="1.2376832400000002E-11"/>
    <n v="3.3372000000000012E-5"/>
    <n v="3.8880000000000007E-6"/>
    <n v="3.7517904000000006E-10"/>
    <n v="1.2229412400000001E-11"/>
    <n v="8.6947668000000015E-12"/>
    <n v="7.1604000000000014E-5"/>
    <n v="1.7429320800000002E-7"/>
    <n v="3.1363653600000003E-6"/>
    <n v="3.1557600000000008E-4"/>
    <n v="0.27135453600000004"/>
    <n v="1.7301924000000003E-2"/>
    <n v="3.7357200000000008E-4"/>
    <n v="1.0873116000000002E-2"/>
    <n v="3.5335440000000006E-9"/>
    <n v="7.808991808135715E-3"/>
    <n v="3.8011541771605966E-8"/>
    <n v="1.5985343264438785E-5"/>
    <n v="1.918901319459288E-4"/>
    <n v="4.5960994416465329E-3"/>
    <n v="1.3752811484615078E-4"/>
    <n v="5.6498010953184154E-5"/>
    <n v="2.8936668319645134E-4"/>
    <n v="3.0714766994565873E-5"/>
    <n v="6.5159839437822548E-4"/>
    <s v=""/>
    <n v="4.2388887965299314E-5"/>
    <n v="4.9346079610216556E-4"/>
    <n v="6.7955311395697608E-5"/>
    <n v="8.3843427555155173E-4"/>
    <n v="2.7700162174442646E-7"/>
    <n v="1.6596152307692309E-2"/>
    <n v="1.5221226979539424E-2"/>
    <n v="3.1817379287231731E-2"/>
    <n v="4.8949814288048816E-5"/>
    <n v="6.0022594682526326E-2"/>
    <n v="9.4955176269663183E-10"/>
    <n v="1.0474065208421056E-2"/>
    <n v="1.2677114373915792E-4"/>
    <n v="4.6040460902905275E-9"/>
    <n v="6.6227222162273697E-10"/>
    <n v="4.9144031934442116E-11"/>
    <n v="6.6089675483052644E-4"/>
    <n v="1.2591160244526319E-5"/>
    <n v="1.59288854911579E-4"/>
    <n v="2.726507718521053E-3"/>
    <n v="0.87107501983831592"/>
    <n v="2.2160818160147371"/>
    <n v="1.0693326615157898E-2"/>
    <n v="0.5077480104644212"/>
    <n v="1.3259250573233686E-7"/>
    <n v="9.2342453357732815E-5"/>
    <n v="1.4608488656871258E-12"/>
    <n v="1.6113946474493933E-5"/>
    <n v="1.9503252882947372E-7"/>
    <n v="7.0831478312161962E-12"/>
    <n v="1.0188803409580568E-12"/>
    <n v="7.56062029760648E-14"/>
    <n v="1.0167642382008099E-6"/>
    <n v="1.9371015760809721E-8"/>
    <n v="2.4505977678704462E-7"/>
    <n v="4.1946272592631582E-6"/>
    <n v="1.3401154151358706E-3"/>
    <n v="3.4093566400226726E-3"/>
    <n v="1.6451271715627536E-5"/>
    <n v="7.8115078532987881E-4"/>
    <n v="2.0398847035744131E-10"/>
    <n v="1.4583263591320641E-2"/>
    <n v="2.9602604897787756E-6"/>
    <n v="3.3727741226509544E-5"/>
    <n v="5.1574841007555707E-4"/>
    <n v="1.4042529206506253E-2"/>
    <n v="1.1527890918716466E-3"/>
    <n v="1.7110610990820567E-5"/>
    <n v="1.0110546564697823E-3"/>
    <n v="3.6422439135942054E-3"/>
    <n v="1.3274655133549361E-3"/>
    <n v="6.767613511765464E-4"/>
    <n v="8.0838464991497914E-3"/>
    <n v="0.29427906651466185"/>
    <n v="9.6875558674199523E-5"/>
    <n v="3.7813293940892109E-3"/>
    <n v="1.0011931505809807E-3"/>
  </r>
  <r>
    <x v="0"/>
    <x v="1"/>
    <x v="0"/>
    <s v="Butter"/>
    <n v="1.6200000000000003E-2"/>
    <s v="Cooking (unspecified)"/>
    <s v="industrial composting"/>
    <n v="9.0000000000000011E-2"/>
    <m/>
    <n v="6.0664224433399943"/>
    <n v="2.4179104477611943E-4"/>
    <n v="0.12870071532000002"/>
    <n v="1.1161080882000003E-9"/>
    <n v="1.1484365004000002E-2"/>
    <n v="2.2735442880000004E-4"/>
    <n v="1.1429881488000002E-8"/>
    <n v="1.6041587814000002E-9"/>
    <n v="6.2967169260000009E-11"/>
    <n v="1.6414782840000002E-3"/>
    <n v="9.045082404000001E-6"/>
    <n v="4.3923623760000008E-4"/>
    <n v="7.1276722740000013E-3"/>
    <n v="1.6325856828000003"/>
    <n v="6.4185657120000013"/>
    <n v="1.4025745998000003E-2"/>
    <n v="0.5229163656000001"/>
    <n v="2.7662713380000005E-7"/>
    <n v="4.2773364360000005E-3"/>
    <n v="7.9745822622000014E-11"/>
    <n v="2.9140614000000005E-3"/>
    <n v="9.6123832380000017E-6"/>
    <n v="5.6028443040000017E-11"/>
    <n v="3.370654166400001E-11"/>
    <n v="8.0662803588000022E-12"/>
    <n v="1.9133267310000003E-5"/>
    <n v="4.0998722130000011E-6"/>
    <n v="3.6966936600000008E-6"/>
    <n v="2.7154255050000005E-5"/>
    <n v="1.3953484656000003E-2"/>
    <n v="1.1192223060000003E-2"/>
    <n v="2.1886509960000007E-3"/>
    <n v="0.10218181114800001"/>
    <n v="7.2255295188000024E-9"/>
    <n v="9.0703800000000009E-4"/>
    <n v="6.188416200000001E-12"/>
    <n v="1.6686000000000006E-5"/>
    <n v="1.9440000000000004E-6"/>
    <n v="1.8758952000000003E-10"/>
    <n v="6.1147062000000005E-12"/>
    <n v="4.3473834000000008E-12"/>
    <n v="3.5802000000000007E-5"/>
    <n v="8.7146604000000012E-8"/>
    <n v="1.5681826800000001E-6"/>
    <n v="1.5778800000000004E-4"/>
    <n v="0.13567726800000002"/>
    <n v="8.6509620000000016E-3"/>
    <n v="1.8678600000000004E-4"/>
    <n v="5.4365580000000011E-3"/>
    <n v="1.7667720000000003E-9"/>
    <n v="1.7418566702523532E-2"/>
    <n v="4.8119000901094616E-8"/>
    <n v="2.2000103626254427E-5"/>
    <n v="3.6163298597045022E-4"/>
    <n v="1.1653350825947192E-2"/>
    <n v="3.4139054438280783E-4"/>
    <n v="8.6660922230345598E-5"/>
    <n v="7.4275680593705647E-4"/>
    <n v="3.2278272848461806E-5"/>
    <n v="1.8183080812741942E-3"/>
    <s v=""/>
    <n v="8.6727516105882544E-5"/>
    <n v="1.4336575288036956E-3"/>
    <n v="1.0422832274057803E-4"/>
    <n v="1.0411895716833609E-3"/>
    <n v="5.9669320183712112E-7"/>
    <n v="9.8276043582107925E-2"/>
    <n v="3.5143392996276543E-2"/>
    <n v="0.13341943657838445"/>
    <n v="2.05260671659053E-4"/>
    <n v="0.13388508975600003"/>
    <n v="1.2020423270220004E-9"/>
    <n v="1.4415112404000003E-2"/>
    <n v="2.3891081203800005E-4"/>
    <n v="1.1673499451040002E-8"/>
    <n v="1.6439800292640002E-9"/>
    <n v="7.5380833018800004E-11"/>
    <n v="1.6964135513100002E-3"/>
    <n v="1.3232101221000003E-5"/>
    <n v="4.445011139400001E-4"/>
    <n v="7.3126145290500011E-3"/>
    <n v="1.7822164354560004"/>
    <n v="6.4384088970600013"/>
    <n v="1.6401182994000004E-2"/>
    <n v="0.63053473474800015"/>
    <n v="2.8561943531880001E-7"/>
    <n v="2.0597706116307697E-4"/>
    <n v="1.8492958877261546E-12"/>
    <n v="2.2177096006153851E-5"/>
    <n v="3.6755509544307699E-7"/>
    <n v="1.7959229924676927E-11"/>
    <n v="2.529200045021539E-12"/>
    <n v="1.159705123366154E-13"/>
    <n v="2.6098670020153848E-6"/>
    <n v="2.0357078801538467E-8"/>
    <n v="6.8384786760000015E-7"/>
    <n v="1.1250176198538464E-5"/>
    <n v="2.7418714391630773E-3"/>
    <n v="9.9052444570153862E-3"/>
    <n v="2.5232589221538468E-5"/>
    <n v="9.7005343807384642E-4"/>
    <n v="4.3941451587507694E-10"/>
    <n v="3.3242849176695281E-2"/>
    <n v="3.7746242438900565E-6"/>
    <n v="4.6504323575351897E-5"/>
    <n v="9.9247302777424602E-4"/>
    <n v="3.7894020028857195E-2"/>
    <n v="2.9006629291765625E-3"/>
    <n v="2.9640245442132348E-5"/>
    <n v="2.8237737749662005E-3"/>
    <n v="3.8532468863460381E-3"/>
    <n v="3.7598135835278938E-3"/>
    <n v="1.9889533705191123E-3"/>
    <n v="2.1484009952626171E-2"/>
    <n v="0.86003745277380039"/>
    <n v="1.5187387212984828E-4"/>
    <n v="4.751502995683732E-3"/>
    <n v="2.1978449332296685E-3"/>
  </r>
  <r>
    <x v="0"/>
    <x v="2"/>
    <x v="0"/>
    <s v="Cooked ham"/>
    <n v="0.1452"/>
    <s v="Cooking (unspecified)"/>
    <s v="industrial composting"/>
    <n v="7.3222390317700448E-2"/>
    <m/>
    <s v=""/>
    <n v="2.1671641791044774E-3"/>
    <n v="1.5866744520000002"/>
    <n v="3.1271020817142858E-7"/>
    <n v="0.37020281194285715"/>
    <n v="3.7525915302857142E-3"/>
    <n v="1.6520695865142859E-7"/>
    <n v="1.7406258841714285E-8"/>
    <n v="1.1175828689142859E-9"/>
    <n v="2.2213585868571431E-2"/>
    <n v="2.3405675794285714E-4"/>
    <n v="6.5229280851428571E-3"/>
    <n v="9.4566357977142856E-2"/>
    <n v="41.792044385142859"/>
    <n v="77.608570285714293"/>
    <n v="0.51423656554285713"/>
    <n v="16.054003566857144"/>
    <n v="1.2589065267428571E-5"/>
    <n v="3.8337608055999998E-2"/>
    <n v="7.1475885461199996E-10"/>
    <n v="2.6118624399999998E-2"/>
    <n v="8.6155434947999998E-5"/>
    <n v="5.0218085984000003E-10"/>
    <n v="3.0211048454400003E-10"/>
    <n v="7.2297772104800001E-11"/>
    <n v="1.7149076626E-4"/>
    <n v="3.6747002798000003E-5"/>
    <n v="3.313332836E-5"/>
    <n v="2.4338258229999999E-4"/>
    <n v="0.12506456617600001"/>
    <n v="0.10031548075999999"/>
    <n v="1.9616797816000002E-2"/>
    <n v="0.91585178880799989"/>
    <n v="6.4762153464800006E-8"/>
    <n v="8.1297479999999991E-3"/>
    <n v="5.5466545199999993E-11"/>
    <n v="1.4955600000000002E-4"/>
    <n v="1.7424000000000001E-5"/>
    <n v="1.6813579199999999E-9"/>
    <n v="5.4805885199999999E-11"/>
    <n v="3.8965436400000004E-11"/>
    <n v="3.2089200000000003E-4"/>
    <n v="7.8109178399999997E-7"/>
    <n v="1.4055563279999999E-5"/>
    <n v="1.4142480000000001E-3"/>
    <n v="1.216070328"/>
    <n v="7.7538252000000002E-2"/>
    <n v="1.674156E-3"/>
    <n v="4.8727668000000002E-2"/>
    <n v="1.5835512E-8"/>
    <n v="0.21247317061329812"/>
    <n v="1.2548946843544864E-5"/>
    <n v="6.0508740215764337E-4"/>
    <n v="5.8369841392871564E-3"/>
    <n v="0.16710157906612993"/>
    <n v="3.6887188089029517E-3"/>
    <n v="1.4127322567756885E-3"/>
    <n v="9.9415692157675366E-3"/>
    <n v="6.6250173157639269E-4"/>
    <n v="2.6876190900645563E-2"/>
    <s v=""/>
    <n v="2.0989782308274531E-3"/>
    <n v="1.7320908661723197E-2"/>
    <n v="3.4032383605874972E-3"/>
    <n v="2.81024504956883E-2"/>
    <n v="2.6468442993688774E-5"/>
    <s v=""/>
    <n v="0.47956312727320471"/>
    <n v="0.47956312727320471"/>
    <n v="7.3778942657416106E-4"/>
    <n v="1.6331418080560003"/>
    <n v="3.1348043357124056E-7"/>
    <n v="0.39647099234285715"/>
    <n v="3.856170965233714E-3"/>
    <n v="1.6739049743126859E-7"/>
    <n v="1.7763175211458286E-8"/>
    <n v="1.2288460774190859E-9"/>
    <n v="2.270596863483143E-2"/>
    <n v="2.7158485252485714E-4"/>
    <n v="6.5701169767828568E-3"/>
    <n v="9.6223988559442863E-2"/>
    <n v="43.13317927931886"/>
    <n v="77.786424018474293"/>
    <n v="0.53552751935885712"/>
    <n v="17.018583023665144"/>
    <n v="1.2669662932893371E-5"/>
    <n v="2.5125258585476928E-3"/>
    <n v="4.8227759010960084E-10"/>
    <n v="6.0995537283516489E-4"/>
    <n v="5.9325707157441755E-6"/>
    <n v="2.5752384220195169E-10"/>
    <n v="2.7327961863781978E-11"/>
    <n v="1.8905324267985938E-12"/>
    <n v="3.4932259438202201E-5"/>
    <n v="4.1782285003824177E-7"/>
    <n v="1.0107872271973626E-5"/>
    <n v="1.4803690547606594E-4"/>
    <n v="6.635873735279825E-2"/>
    <n v="0.11967142156688353"/>
    <n v="8.2388849132131864E-4"/>
    <n v="2.61824354210233E-2"/>
    <n v="1.9491789127528264E-8"/>
    <n v="0.4991901489671477"/>
    <n v="1.2154334913084691E-3"/>
    <n v="1.573226224701476E-3"/>
    <n v="1.9753454730690269E-2"/>
    <n v="0.67148294045720991"/>
    <n v="3.8543288308848969E-2"/>
    <n v="6.0838067809575668E-4"/>
    <n v="4.6744744089119328E-2"/>
    <n v="9.7533476230938831E-2"/>
    <n v="6.8391128764071482E-2"/>
    <n v="3.2366073571334524E-2"/>
    <n v="0.66872242861800224"/>
    <n v="12.775301940649705"/>
    <n v="6.1411899883525335E-3"/>
    <n v="0.15845684982049135"/>
    <n v="0.12037080544671051"/>
  </r>
  <r>
    <x v="0"/>
    <x v="1"/>
    <x v="0"/>
    <s v="Cheese, parmesan"/>
    <n v="0.121"/>
    <s v="Cooking (unspecified)"/>
    <s v="industrial composting"/>
    <n v="7.3222390317700448E-2"/>
    <m/>
    <s v=""/>
    <n v="1.8059701492537314E-3"/>
    <n v="0.79915758073684207"/>
    <n v="8.5945068347368428E-9"/>
    <n v="7.9164316231578963E-2"/>
    <n v="1.4990068442105263E-3"/>
    <n v="6.9398462273684212E-8"/>
    <n v="9.2034055821052627E-9"/>
    <n v="3.7029852894736844E-10"/>
    <n v="9.4632753715789483E-3"/>
    <n v="7.4412948094736852E-5"/>
    <n v="2.6414466852631578E-3"/>
    <n v="4.0649907968421058E-2"/>
    <n v="9.3429518252631585"/>
    <n v="36.576065957894741"/>
    <n v="0.10226999223157895"/>
    <n v="4.1595249126315785"/>
    <n v="1.6642790884210527E-6"/>
    <n v="3.1948006713333331E-2"/>
    <n v="5.9563237884333328E-10"/>
    <n v="2.1765520333333333E-2"/>
    <n v="7.1796195790000005E-5"/>
    <n v="4.1848404986666669E-10"/>
    <n v="2.5175873712000003E-10"/>
    <n v="6.0248143420666674E-11"/>
    <n v="1.4290897188333333E-4"/>
    <n v="3.0622502331666666E-5"/>
    <n v="2.7611106966666668E-5"/>
    <n v="2.0281881858333334E-4"/>
    <n v="0.10422047181333334"/>
    <n v="8.3596233966666669E-2"/>
    <n v="1.6347331513333334E-2"/>
    <n v="0.76320982400666659"/>
    <n v="5.3968461220666676E-8"/>
    <n v="6.7747899999999993E-3"/>
    <n v="4.6222121E-11"/>
    <n v="1.2463E-4"/>
    <n v="1.452E-5"/>
    <n v="1.4011316E-9"/>
    <n v="4.5671570999999998E-11"/>
    <n v="3.2471196999999998E-11"/>
    <n v="2.6740999999999999E-4"/>
    <n v="6.5090982000000003E-7"/>
    <n v="1.1712969399999999E-5"/>
    <n v="1.1785400000000001E-3"/>
    <n v="1.01339194"/>
    <n v="6.4615209999999992E-2"/>
    <n v="1.3951300000000001E-3"/>
    <n v="4.0606389999999999E-2"/>
    <n v="1.319626E-8"/>
    <n v="0.10900896634531641"/>
    <n v="3.6974112257975797E-7"/>
    <n v="1.5422763791332093E-4"/>
    <n v="2.3996616134390543E-3"/>
    <n v="7.1095154514171324E-2"/>
    <n v="1.9729531252930207E-3"/>
    <n v="5.3230448592358061E-4"/>
    <n v="4.3230492894878354E-3"/>
    <n v="2.5781038970441227E-4"/>
    <n v="1.0966152810526038E-2"/>
    <s v=""/>
    <n v="5.0903960669375608E-4"/>
    <n v="8.1774919283389771E-3"/>
    <n v="7.6267039800662127E-4"/>
    <n v="8.1958673122555902E-3"/>
    <n v="3.6171934498190539E-6"/>
    <s v=""/>
    <n v="0.21835933639164237"/>
    <n v="0.21835933639164237"/>
    <n v="3.3593744060252671E-4"/>
    <n v="0.83788037745017541"/>
    <n v="9.2363613345801765E-9"/>
    <n v="0.10105446656491229"/>
    <n v="1.5853230400005264E-3"/>
    <n v="7.1218077923550871E-8"/>
    <n v="9.5008358902252621E-9"/>
    <n v="4.6301786936803509E-10"/>
    <n v="9.8735943434622806E-3"/>
    <n v="1.0568636024640351E-4"/>
    <n v="2.6807707616298246E-3"/>
    <n v="4.203126678700439E-2"/>
    <n v="10.460564237076492"/>
    <n v="36.724277401861407"/>
    <n v="0.12001245374491229"/>
    <n v="4.9633411266382446"/>
    <n v="1.7314438096417194E-6"/>
    <n v="1.2890467345387313E-3"/>
    <n v="1.4209786668584887E-11"/>
    <n v="1.5546841009986506E-4"/>
    <n v="2.4389585230777329E-6"/>
    <n v="1.0956627372853981E-10"/>
    <n v="1.4616670600346557E-11"/>
    <n v="7.1233518364313087E-13"/>
    <n v="1.5190145143788124E-5"/>
    <n v="1.6259440037908232E-7"/>
    <n v="4.1242627101997305E-6"/>
    <n v="6.4663487364622144E-5"/>
    <n v="1.6093175749348449E-2"/>
    <n v="5.6498888310556009E-2"/>
    <n v="1.8463454422294197E-4"/>
    <n v="7.6359094255972993E-3"/>
    <n v="2.6637597071411067E-9"/>
    <n v="0.25536754375035564"/>
    <n v="3.5651186088023532E-5"/>
    <n v="4.006733430623049E-4"/>
    <n v="8.0858344025343636E-3"/>
    <n v="0.28311608836937263"/>
    <n v="2.0582325575125487E-2"/>
    <n v="2.208227664909397E-4"/>
    <n v="2.007954309610625E-2"/>
    <n v="3.7839049927554019E-2"/>
    <n v="2.7847492458959098E-2"/>
    <n v="1.3960482620499155E-2"/>
    <n v="0.1515767766403868"/>
    <n v="6.0271675882865932"/>
    <n v="1.3653777366859534E-3"/>
    <n v="4.5984370023022365E-2"/>
    <n v="1.6352695760997012E-2"/>
  </r>
  <r>
    <x v="0"/>
    <x v="3"/>
    <x v="0"/>
    <s v="Eggs"/>
    <n v="9.6799999999999997E-2"/>
    <s v="Cooking (unspecified)"/>
    <s v="industrial composting"/>
    <n v="7.3222390317700448E-2"/>
    <m/>
    <n v="2.7022484230769233"/>
    <n v="1.4447761194029849E-3"/>
    <n v="0.22282296275555552"/>
    <n v="4.2115840799999992E-9"/>
    <n v="2.7137818693333333E-2"/>
    <n v="8.2224506711111103E-4"/>
    <n v="2.5582447048888889E-8"/>
    <n v="3.3200291911111108E-9"/>
    <n v="2.654803565333333E-10"/>
    <n v="3.435869643555555E-3"/>
    <n v="6.1673466604444445E-5"/>
    <n v="1.5104936586666667E-3"/>
    <n v="1.4867359271111109E-2"/>
    <n v="7.3771712373333331"/>
    <n v="19.328119457777774"/>
    <n v="9.291049640888889E-2"/>
    <n v="1.9348476497777778"/>
    <n v="8.2031092782222223E-7"/>
    <n v="2.5558405370666667E-2"/>
    <n v="4.7650590307466661E-10"/>
    <n v="1.7412416266666668E-2"/>
    <n v="5.7436956631999999E-5"/>
    <n v="3.3478723989333335E-10"/>
    <n v="2.01406989696E-10"/>
    <n v="4.8198514736533334E-11"/>
    <n v="1.1432717750666666E-4"/>
    <n v="2.4498001865333336E-5"/>
    <n v="2.2088885573333336E-5"/>
    <n v="1.6225505486666667E-4"/>
    <n v="8.3376377450666672E-2"/>
    <n v="6.6876987173333333E-2"/>
    <n v="1.3077865210666667E-2"/>
    <n v="0.6105678592053333"/>
    <n v="4.317476897653334E-8"/>
    <n v="5.4198319999999994E-3"/>
    <n v="3.69776968E-11"/>
    <n v="9.9704000000000006E-5"/>
    <n v="1.1616E-5"/>
    <n v="1.1209052799999999E-9"/>
    <n v="3.6537256799999997E-11"/>
    <n v="2.5976957600000002E-11"/>
    <n v="2.13928E-4"/>
    <n v="5.2072785599999998E-7"/>
    <n v="9.3703755200000002E-6"/>
    <n v="9.42832E-4"/>
    <n v="0.81071355199999995"/>
    <n v="5.1692167999999997E-2"/>
    <n v="1.1161039999999999E-3"/>
    <n v="3.2485111999999997E-2"/>
    <n v="1.0557007999999999E-8"/>
    <n v="3.3019757029225175E-2"/>
    <n v="1.8914935924836255E-7"/>
    <n v="6.8143990590968859E-5"/>
    <n v="1.3491342772068236E-3"/>
    <n v="2.6991471357620408E-2"/>
    <n v="7.3885233831463078E-4"/>
    <n v="3.9048238381013932E-4"/>
    <n v="1.6480824071946265E-3"/>
    <n v="2.1147619112789684E-4"/>
    <n v="6.3076230115418882E-3"/>
    <s v=""/>
    <n v="4.0250214384016672E-4"/>
    <n v="4.3302455600465767E-3"/>
    <n v="6.8064107410032717E-4"/>
    <n v="4.2568364524381008E-3"/>
    <n v="1.825979872436288E-6"/>
    <n v="0.26157764735384614"/>
    <n v="8.0397263346289397E-2"/>
    <n v="0.34197491070013553"/>
    <n v="5.2611524723097773E-4"/>
    <n v="0.2538012001262222"/>
    <n v="4.7250676798746653E-9"/>
    <n v="4.4649938960000003E-2"/>
    <n v="8.91298023743111E-4"/>
    <n v="2.7038139568782222E-8"/>
    <n v="3.5579734376071107E-9"/>
    <n v="3.3965582886986664E-10"/>
    <n v="3.7641248210622215E-3"/>
    <n v="8.6692196325777781E-5"/>
    <n v="1.54195291976E-3"/>
    <n v="1.5972446325977777E-2"/>
    <n v="8.271261166783999"/>
    <n v="19.446688612951107"/>
    <n v="0.10710446561955557"/>
    <n v="2.5779006209831108"/>
    <n v="8.7404270479875548E-7"/>
    <n v="3.9046338480957263E-4"/>
    <n v="7.2693348921148694E-12"/>
    <n v="6.8692213784615389E-5"/>
    <n v="1.3712277288355553E-6"/>
    <n v="4.1597137798126493E-11"/>
    <n v="5.4738052886263241E-12"/>
    <n v="5.2254742903056401E-13"/>
    <n v="5.7909612631726481E-6"/>
    <n v="1.3337260973196582E-7"/>
    <n v="2.3722352611692307E-6"/>
    <n v="2.4572994347658117E-5"/>
    <n v="1.272501717966769E-2"/>
    <n v="2.991798248146324E-2"/>
    <n v="1.6477610095316241E-4"/>
    <n v="3.9660009553586324E-3"/>
    <n v="1.3446810843057776E-9"/>
    <n v="7.639460911792513E-2"/>
    <n v="1.819025029851698E-5"/>
    <n v="1.7686942995803271E-4"/>
    <n v="4.5295461254120997E-3"/>
    <n v="0.10527561813971222"/>
    <n v="7.6686943598594419E-3"/>
    <n v="1.6096916586091182E-4"/>
    <n v="7.4384596299323213E-3"/>
    <n v="3.1042945064266279E-2"/>
    <n v="1.5992149751187394E-2"/>
    <n v="5.1487416985904165E-3"/>
    <n v="0.11971418887206707"/>
    <n v="3.1889169804992359"/>
    <n v="1.2198986636048161E-3"/>
    <n v="2.3785150881471463E-2"/>
    <n v="8.2205945458171479E-3"/>
  </r>
  <r>
    <x v="0"/>
    <x v="1"/>
    <x v="0"/>
    <s v="Milk"/>
    <n v="4.8399999999999999E-2"/>
    <s v="Cooking (unspecified)"/>
    <s v="industrial composting"/>
    <n v="7.3222390317700448E-2"/>
    <m/>
    <n v="0.51222692307692297"/>
    <n v="7.2238805970149247E-4"/>
    <n v="7.4174263494736853E-2"/>
    <n v="1.1617244134736844E-9"/>
    <n v="6.8903829557894741E-3"/>
    <n v="1.5484769936842106E-4"/>
    <n v="6.1498028378947367E-9"/>
    <n v="8.7034810905263165E-10"/>
    <n v="3.6324953511578949E-11"/>
    <n v="8.2313793389473687E-4"/>
    <n v="6.2996522947368424E-6"/>
    <n v="2.2222038728421053E-4"/>
    <n v="3.5203877557894738E-3"/>
    <n v="0.85419055873684213"/>
    <n v="3.251158629052632"/>
    <n v="8.8769971284210526E-3"/>
    <n v="0.43696128311578952"/>
    <n v="1.7120439785263158E-7"/>
    <n v="1.2779202685333333E-2"/>
    <n v="2.382529515373333E-10"/>
    <n v="8.706208133333334E-3"/>
    <n v="2.8718478315999999E-5"/>
    <n v="1.6739361994666668E-10"/>
    <n v="1.00703494848E-10"/>
    <n v="2.4099257368266667E-11"/>
    <n v="5.7163588753333332E-5"/>
    <n v="1.2249000932666668E-5"/>
    <n v="1.1044442786666668E-5"/>
    <n v="8.1127527433333334E-5"/>
    <n v="4.1688188725333336E-2"/>
    <n v="3.3438493586666666E-2"/>
    <n v="6.5389326053333337E-3"/>
    <n v="0.30528392960266665"/>
    <n v="2.158738448826667E-8"/>
    <n v="2.7099159999999997E-3"/>
    <n v="1.84888484E-11"/>
    <n v="4.9852000000000003E-5"/>
    <n v="5.8080000000000001E-6"/>
    <n v="5.6045263999999993E-10"/>
    <n v="1.8268628399999999E-11"/>
    <n v="1.2988478800000001E-11"/>
    <n v="1.06964E-4"/>
    <n v="2.6036392799999999E-7"/>
    <n v="4.6851877600000001E-6"/>
    <n v="4.71416E-4"/>
    <n v="0.40535677599999997"/>
    <n v="2.5846083999999998E-2"/>
    <n v="5.5805199999999996E-4"/>
    <n v="1.6242555999999998E-2"/>
    <n v="5.2785039999999995E-9"/>
    <n v="1.1665284059066933E-2"/>
    <n v="5.6782673510670636E-8"/>
    <n v="2.3879339938235709E-5"/>
    <n v="2.8665069093157265E-4"/>
    <n v="6.8657781782621033E-3"/>
    <n v="2.0544323328869436E-4"/>
    <n v="8.4398263275744224E-5"/>
    <n v="4.3226381070087167E-4"/>
    <n v="4.5882553164721852E-5"/>
    <n v="9.7337537925636119E-4"/>
    <s v=""/>
    <n v="6.3321672145694042E-5"/>
    <n v="7.3714513985632133E-4"/>
    <n v="1.0151348986270873E-4"/>
    <n v="1.2524758931078733E-3"/>
    <n v="4.1379254606266167E-7"/>
    <n v="2.479178307692307E-2"/>
    <n v="2.2737882278077413E-2"/>
    <n v="4.7529665355000486E-2"/>
    <n v="7.3122562084616138E-5"/>
    <n v="8.9663382180070195E-2"/>
    <n v="1.4184662134110176E-9"/>
    <n v="1.5646443089122809E-2"/>
    <n v="1.8937417768442107E-4"/>
    <n v="6.8776490978414038E-9"/>
    <n v="9.8932023230063148E-10"/>
    <n v="7.3412689679845622E-11"/>
    <n v="9.872655226480702E-4"/>
    <n v="1.8809017155403511E-5"/>
    <n v="2.3795001783087719E-4"/>
    <n v="4.0729312832228073E-3"/>
    <n v="1.3012355234621755"/>
    <n v="3.3104432066392984"/>
    <n v="1.5973981733754385E-2"/>
    <n v="0.75848776871845625"/>
    <n v="1.9807028634089826E-7"/>
    <n v="1.3794366489241569E-4"/>
    <n v="2.1822557129400269E-12"/>
    <n v="2.4071450906342785E-5"/>
    <n v="2.9134488874526317E-7"/>
    <n v="1.0580998612063698E-11"/>
    <n v="1.5220311266163561E-12"/>
    <n v="1.129425995074548E-13"/>
    <n v="1.518870034843185E-6"/>
    <n v="2.8936949469851555E-8"/>
    <n v="3.6607695050904182E-7"/>
    <n v="6.2660481280350882E-6"/>
    <n v="2.0019008053264241E-3"/>
    <n v="5.0929895486758435E-3"/>
    <n v="2.4575356513468284E-5"/>
    <n v="1.1669042595668557E-3"/>
    <n v="3.0472351744753577E-10"/>
    <n v="2.6762530681584896E-2"/>
    <n v="5.4341642704020262E-6"/>
    <n v="6.1924560371251773E-5"/>
    <n v="9.4647012292590853E-4"/>
    <n v="2.5745569335725794E-2"/>
    <n v="2.1159818880283994E-3"/>
    <n v="3.1305830193651671E-5"/>
    <n v="1.8526651156946677E-3"/>
    <n v="6.6859915572357849E-3"/>
    <n v="2.4365543074062598E-3"/>
    <n v="1.2399119344676541E-3"/>
    <n v="1.4734572279381799E-2"/>
    <n v="0.5402577795423682"/>
    <n v="1.7776660954150271E-4"/>
    <n v="6.9403968629613826E-3"/>
    <n v="1.8374595029690269E-3"/>
  </r>
  <r>
    <x v="0"/>
    <x v="4"/>
    <x v="0"/>
    <s v="White cabbage"/>
    <n v="0.39240000000000003"/>
    <s v="Raw"/>
    <s v="industrial composting"/>
    <n v="0.2616"/>
    <m/>
    <n v="0.43754761904761913"/>
    <n v="5.8567164179104481E-3"/>
    <n v="0.29902259285999999"/>
    <n v="8.2078712172000017E-9"/>
    <n v="3.77046059004E-2"/>
    <n v="1.0539062719200003E-3"/>
    <n v="1.4933609964000003E-8"/>
    <n v="6.2958751416000004E-9"/>
    <n v="1.2058215775200001E-10"/>
    <n v="1.2963863988000003E-3"/>
    <n v="6.1545766104000003E-5"/>
    <n v="9.4211822196000011E-4"/>
    <n v="3.9368095056000005E-3"/>
    <n v="4.0248132498000002"/>
    <n v="3.6511806038400003"/>
    <n v="0.19612450616400001"/>
    <n v="3.6930353220000005"/>
    <n v="1.52357446224E-6"/>
    <n v="0"/>
    <n v="0"/>
    <n v="0"/>
    <n v="0"/>
    <n v="0"/>
    <n v="0"/>
    <n v="0"/>
    <n v="0"/>
    <n v="0"/>
    <n v="0"/>
    <n v="0"/>
    <n v="0"/>
    <n v="0"/>
    <n v="0"/>
    <n v="0"/>
    <n v="0"/>
    <n v="2.1970475999999999E-2"/>
    <n v="1.4989719240000001E-10"/>
    <n v="4.0417200000000006E-4"/>
    <n v="4.7088000000000007E-5"/>
    <n v="4.5438350400000005E-9"/>
    <n v="1.481117724E-10"/>
    <n v="1.0530328680000001E-10"/>
    <n v="8.6720400000000011E-4"/>
    <n v="2.1108844080000002E-6"/>
    <n v="3.7984869359999998E-5"/>
    <n v="3.8219760000000004E-3"/>
    <n v="3.2864049360000003"/>
    <n v="0.20954552400000001"/>
    <n v="4.5243720000000005E-3"/>
    <n v="0.131685516"/>
    <n v="4.2795144E-8"/>
    <n v="4.1761477631119634E-2"/>
    <n v="3.3457013666817567E-7"/>
    <n v="5.8160979906481382E-5"/>
    <n v="1.6665459494878897E-3"/>
    <n v="1.9443826658550351E-2"/>
    <n v="1.3381647960474551E-3"/>
    <n v="2.5968724620495766E-4"/>
    <n v="9.4730526806261395E-4"/>
    <n v="1.5528348064512679E-4"/>
    <n v="4.0092798770118097E-3"/>
    <s v=""/>
    <n v="3.5578383205761051E-4"/>
    <n v="8.5967809257259315E-4"/>
    <n v="1.2751089990559194E-3"/>
    <n v="6.3156860862188628E-3"/>
    <n v="3.2723336721273054E-6"/>
    <n v="0.17169368571428575"/>
    <n v="7.8449595800750102E-2"/>
    <n v="0.25014328151503584"/>
    <n v="3.8483581771543978E-4"/>
    <n v="0.32099306886000001"/>
    <n v="8.3577684096000019E-9"/>
    <n v="3.8108777900400001E-2"/>
    <n v="1.1009942719200003E-3"/>
    <n v="1.9477445004000003E-8"/>
    <n v="6.4439869140000001E-9"/>
    <n v="2.2588544455200002E-10"/>
    <n v="2.1635903988000004E-3"/>
    <n v="6.3656650512000008E-5"/>
    <n v="9.8010309132000014E-4"/>
    <n v="7.7587855056000009E-3"/>
    <n v="7.3112181858000005"/>
    <n v="3.8607261278400005"/>
    <n v="0.20064887816400001"/>
    <n v="3.8247208380000006"/>
    <n v="1.56636960624E-6"/>
    <n v="4.9383549055384622E-4"/>
    <n v="1.2858105245538464E-11"/>
    <n v="5.862888907753846E-5"/>
    <n v="1.693837341415385E-6"/>
    <n v="2.9965300006153851E-11"/>
    <n v="9.9138260215384613E-12"/>
    <n v="3.4751606854153849E-13"/>
    <n v="3.328600613538462E-6"/>
    <n v="9.7933308480000018E-8"/>
    <n v="1.5078509097230772E-6"/>
    <n v="1.1936593085538464E-5"/>
    <n v="1.1248027978153847E-2"/>
    <n v="5.939578658215385E-3"/>
    <n v="3.0869058179076923E-4"/>
    <n v="5.8841859046153853E-3"/>
    <n v="2.4097993942153848E-9"/>
    <n v="2.6195629018864776E-2"/>
    <n v="8.95155697658404E-6"/>
    <n v="4.2009578895950894E-5"/>
    <n v="1.5351968708945565E-3"/>
    <n v="1.8272523553346853E-2"/>
    <n v="3.8583231282772745E-3"/>
    <n v="2.1148501693939594E-5"/>
    <n v="8.8939578564743759E-4"/>
    <n v="6.2587973398131429E-3"/>
    <n v="2.779436889681007E-3"/>
    <n v="4.7119475502454611E-4"/>
    <n v="2.1765193433516926E-2"/>
    <n v="0.1705218642153159"/>
    <n v="6.35158148506598E-4"/>
    <n v="9.7401031266948507E-3"/>
    <n v="4.086098547264775E-3"/>
  </r>
  <r>
    <x v="0"/>
    <x v="4"/>
    <x v="0"/>
    <s v="Carrots"/>
    <n v="9.8100000000000007E-2"/>
    <s v="Raw"/>
    <s v="industrial composting"/>
    <n v="0.2616"/>
    <m/>
    <n v="0.63338293633975185"/>
    <n v="1.464179104477612E-3"/>
    <n v="3.8869988382000002E-2"/>
    <n v="1.9043620317000001E-9"/>
    <n v="6.0932355633000002E-3"/>
    <n v="1.4392188216E-4"/>
    <n v="2.4872696810999902E-9"/>
    <n v="9.7924315653000011E-10"/>
    <n v="2.5411904442000002E-11"/>
    <n v="2.0051887212000003E-4"/>
    <n v="5.6258261451000006E-6"/>
    <n v="1.3510298646000001E-4"/>
    <n v="6.1169428017000002E-4"/>
    <n v="1.78992533079"/>
    <n v="0.9357311369700001"/>
    <n v="3.5515520685000003E-2"/>
    <n v="0.54208385433000006"/>
    <n v="2.2142099988000003E-7"/>
    <n v="0"/>
    <n v="0"/>
    <n v="0"/>
    <n v="0"/>
    <n v="0"/>
    <n v="0"/>
    <n v="0"/>
    <n v="0"/>
    <n v="0"/>
    <n v="0"/>
    <n v="0"/>
    <n v="0"/>
    <n v="0"/>
    <n v="0"/>
    <n v="0"/>
    <n v="0"/>
    <n v="5.4926189999999998E-3"/>
    <n v="3.7474298100000004E-11"/>
    <n v="1.0104300000000001E-4"/>
    <n v="1.1772000000000002E-5"/>
    <n v="1.1359587600000001E-9"/>
    <n v="3.7027943099999999E-11"/>
    <n v="2.6325821700000003E-11"/>
    <n v="2.1680100000000003E-4"/>
    <n v="5.2772110200000004E-7"/>
    <n v="9.4962173399999996E-6"/>
    <n v="9.5549400000000009E-4"/>
    <n v="0.82160123400000007"/>
    <n v="5.2386381000000003E-2"/>
    <n v="1.1310930000000001E-3"/>
    <n v="3.2921379000000001E-2"/>
    <n v="1.0698786E-8"/>
    <n v="5.7716138308567706E-3"/>
    <n v="7.7733722018687529E-8"/>
    <n v="9.4536044162008734E-6"/>
    <n v="2.3566971717419284E-4"/>
    <n v="3.6169746975853304E-3"/>
    <n v="2.1103987747255409E-4"/>
    <n v="5.947982904949538E-5"/>
    <n v="1.827191105792276E-4"/>
    <n v="1.5010909734620661E-5"/>
    <n v="5.9150785581798258E-4"/>
    <s v=""/>
    <n v="1.2708401050673425E-4"/>
    <n v="2.2002673977842413E-4"/>
    <n v="2.3288655945774049E-4"/>
    <n v="9.4949480117986892E-4"/>
    <n v="4.8492602785202544E-7"/>
    <n v="6.2134866054929662E-2"/>
    <n v="1.2223524203359011E-2"/>
    <n v="7.4358390258288679E-2"/>
    <n v="1.1439752347429028E-4"/>
    <n v="4.4362607381999999E-2"/>
    <n v="1.9418363298000001E-9"/>
    <n v="6.1942785633000005E-3"/>
    <n v="1.5569388216000001E-4"/>
    <n v="3.6232284410999903E-9"/>
    <n v="1.01627109963E-9"/>
    <n v="5.1737726142000002E-11"/>
    <n v="4.1731987212000006E-4"/>
    <n v="6.1535472471000003E-6"/>
    <n v="1.4459920380000002E-4"/>
    <n v="1.5671882801700002E-3"/>
    <n v="2.6115265647900001"/>
    <n v="0.98811751797000014"/>
    <n v="3.6646613685000003E-2"/>
    <n v="0.57500523333000009"/>
    <n v="2.3211978588000003E-7"/>
    <n v="6.8250165203076918E-5"/>
    <n v="2.9874405073846157E-12"/>
    <n v="9.5296593281538477E-6"/>
    <n v="2.3952904947692308E-7"/>
    <n v="5.5741976016922932E-12"/>
    <n v="1.5634939994307692E-12"/>
    <n v="7.9596501756923084E-14"/>
    <n v="6.4203057249230783E-7"/>
    <n v="9.4669957647692312E-9"/>
    <n v="2.2246031353846156E-7"/>
    <n v="2.4110588925692312E-6"/>
    <n v="4.0177331766000001E-3"/>
    <n v="1.5201807968769233E-3"/>
    <n v="5.6379405669230775E-5"/>
    <n v="8.8462343589230778E-4"/>
    <n v="3.5710736289230773E-10"/>
    <n v="3.4644592510461904E-3"/>
    <n v="2.0776748663374013E-6"/>
    <n v="6.7993229196897551E-6"/>
    <n v="2.1165912825390197E-4"/>
    <n v="3.1557999364338635E-3"/>
    <n v="6.0234228616102723E-4"/>
    <n v="4.6113026510618112E-6"/>
    <n v="1.501941923762207E-4"/>
    <n v="5.8093593379789641E-4"/>
    <n v="4.0167312291410225E-4"/>
    <n v="8.2243348065060259E-5"/>
    <n v="8.9335151420520172E-3"/>
    <n v="4.3685805909654651E-2"/>
    <n v="1.1528119671970308E-4"/>
    <n v="1.4389964693466365E-3"/>
    <n v="5.9695224971171147E-4"/>
  </r>
  <r>
    <x v="0"/>
    <x v="3"/>
    <x v="0"/>
    <s v="Oil, sunflower"/>
    <n v="6.54E-2"/>
    <s v="Raw"/>
    <s v="industrial composting"/>
    <n v="0.2616"/>
    <m/>
    <s v=""/>
    <n v="9.7611940298507457E-4"/>
    <n v="0.15419908668000001"/>
    <n v="1.9627205117999998E-8"/>
    <n v="1.6907149140000001E-2"/>
    <n v="5.6522745917999997E-4"/>
    <n v="9.5314470119999998E-9"/>
    <n v="4.7988821562000001E-9"/>
    <n v="5.6130868464000007E-10"/>
    <n v="1.2044879538000001E-3"/>
    <n v="8.9147354760000001E-5"/>
    <n v="1.8683706131999999E-3"/>
    <n v="5.4190977587999997E-3"/>
    <n v="6.0359751492000004"/>
    <n v="36.282518477999993"/>
    <n v="5.1554693124000003E-2"/>
    <n v="1.3414148874"/>
    <n v="7.3208452619999997E-7"/>
    <n v="0"/>
    <n v="0"/>
    <n v="0"/>
    <n v="0"/>
    <n v="0"/>
    <n v="0"/>
    <n v="0"/>
    <n v="0"/>
    <n v="0"/>
    <n v="0"/>
    <n v="0"/>
    <n v="0"/>
    <n v="0"/>
    <n v="0"/>
    <n v="0"/>
    <n v="0"/>
    <n v="3.661746E-3"/>
    <n v="2.49828654E-11"/>
    <n v="6.736200000000001E-5"/>
    <n v="7.8480000000000001E-6"/>
    <n v="7.5730584000000002E-10"/>
    <n v="2.4685295399999999E-11"/>
    <n v="1.75505478E-11"/>
    <n v="1.4453400000000001E-4"/>
    <n v="3.5181406800000001E-7"/>
    <n v="6.33081156E-6"/>
    <n v="6.3699600000000002E-4"/>
    <n v="0.54773415599999997"/>
    <n v="3.4924254000000002E-2"/>
    <n v="7.54062E-4"/>
    <n v="2.1947586000000002E-2"/>
    <n v="7.1325239999999997E-9"/>
    <n v="2.053783172393369E-2"/>
    <n v="7.8669746482595997E-7"/>
    <n v="2.5906215201026479E-5"/>
    <n v="8.6744918625401987E-4"/>
    <n v="1.0270994319114726E-2"/>
    <n v="1.0016668626480478E-3"/>
    <n v="6.6548050632830446E-4"/>
    <n v="5.9065505387509854E-4"/>
    <n v="2.1832349548202808E-4"/>
    <n v="7.668787869623832E-3"/>
    <s v=""/>
    <n v="3.203812642750586E-4"/>
    <n v="8.086900976948563E-3"/>
    <n v="3.3241832697169745E-4"/>
    <n v="2.2512935632258853E-3"/>
    <n v="1.5443129353018393E-6"/>
    <s v=""/>
    <n v="5.2840420374282111E-2"/>
    <n v="5.2840420374282111E-2"/>
    <n v="8.1292954421972478E-5"/>
    <n v="0.15786083268000001"/>
    <n v="1.9652187983399997E-8"/>
    <n v="1.6974511140000002E-2"/>
    <n v="5.7307545917999994E-4"/>
    <n v="1.0288752852E-8"/>
    <n v="4.8235674515999999E-9"/>
    <n v="5.7885923244000009E-10"/>
    <n v="1.3490219538000001E-3"/>
    <n v="8.9499168828000006E-5"/>
    <n v="1.8747014247599998E-3"/>
    <n v="6.0560937587999996E-3"/>
    <n v="6.5837093052000002"/>
    <n v="36.317442731999996"/>
    <n v="5.2308755124000003E-2"/>
    <n v="1.3633624734000001"/>
    <n v="7.3921705020000001E-7"/>
    <n v="2.4286281950769233E-4"/>
    <n v="3.0234135359076917E-11"/>
    <n v="2.6114632523076926E-5"/>
    <n v="8.8165455258461532E-7"/>
    <n v="1.5828850541538462E-11"/>
    <n v="7.4208730024615378E-12"/>
    <n v="8.905526652923078E-13"/>
    <n v="2.0754183904615386E-6"/>
    <n v="1.3769102896615385E-7"/>
    <n v="2.8841560380923074E-6"/>
    <n v="9.3170673212307678E-6"/>
    <n v="1.0128783546461538E-2"/>
    <n v="5.5872988818461533E-2"/>
    <n v="8.0475007883076927E-5"/>
    <n v="2.0974807283076925E-3"/>
    <n v="1.1372570003076923E-9"/>
    <n v="1.33360707141939E-2"/>
    <n v="2.1310870737493214E-5"/>
    <n v="1.8804447543236193E-5"/>
    <n v="8.1679538248678231E-4"/>
    <n v="1.1027200401847889E-2"/>
    <n v="2.9268607029180422E-3"/>
    <n v="8.0793733573497639E-5"/>
    <n v="7.2535489899502035E-4"/>
    <n v="8.9943555532831527E-3"/>
    <n v="5.4593705144724428E-3"/>
    <n v="5.3315013924727477E-4"/>
    <n v="2.7534410638487085E-2"/>
    <n v="1.6698662783830194"/>
    <n v="1.6659569176477563E-4"/>
    <n v="3.5201871123981938E-3"/>
    <n v="1.9540349900904743E-3"/>
  </r>
  <r>
    <x v="0"/>
    <x v="1"/>
    <x v="0"/>
    <s v="Yoghurt"/>
    <n v="0.70899999999999996"/>
    <s v="Raw"/>
    <s v="industrial composting"/>
    <n v="7.4631578947368424E-2"/>
    <m/>
    <s v=""/>
    <n v="1.0582089552238806E-2"/>
    <n v="1.3414596923"/>
    <n v="3.5423464965999997E-8"/>
    <n v="0.46136183418999999"/>
    <n v="3.0577229466999998E-3"/>
    <n v="9.7250871249999998E-8"/>
    <n v="1.6137680874000001E-8"/>
    <n v="6.1040215636999997E-10"/>
    <n v="1.2128692839999998E-2"/>
    <n v="1.4960761435E-4"/>
    <n v="3.7905416598999998E-3"/>
    <n v="4.9815675755999995E-2"/>
    <n v="12.6060294297"/>
    <n v="46.593790453000004"/>
    <n v="0.24233763926999996"/>
    <n v="17.803399801999998"/>
    <n v="4.0373153490999998E-6"/>
    <n v="0"/>
    <n v="0"/>
    <n v="0"/>
    <n v="0"/>
    <n v="0"/>
    <n v="0"/>
    <n v="0"/>
    <n v="0"/>
    <n v="0"/>
    <n v="0"/>
    <n v="0"/>
    <n v="0"/>
    <n v="0"/>
    <n v="0"/>
    <n v="0"/>
    <n v="0"/>
    <n v="3.9696909999999995E-2"/>
    <n v="2.7083870899999996E-10"/>
    <n v="7.3026999999999999E-4"/>
    <n v="8.5079999999999992E-5"/>
    <n v="8.2099364E-9"/>
    <n v="2.6761275899999996E-10"/>
    <n v="1.90265113E-10"/>
    <n v="1.56689E-3"/>
    <n v="3.8140087799999999E-6"/>
    <n v="6.8632192599999998E-5"/>
    <n v="6.9056600000000001E-3"/>
    <n v="5.9379742599999998"/>
    <n v="0.37861308999999999"/>
    <n v="8.1747699999999996E-3"/>
    <n v="0.23793330999999998"/>
    <n v="7.7323539999999997E-8"/>
    <n v="0.17968967603216754"/>
    <n v="1.4288799920685602E-6"/>
    <n v="7.0523724631054601E-4"/>
    <n v="4.7571778114046913E-3"/>
    <n v="0.10527878080498779"/>
    <n v="3.4067397562226116E-3"/>
    <n v="9.2048019615213999E-4"/>
    <n v="5.9964666975392805E-3"/>
    <n v="3.7425537558499441E-4"/>
    <n v="1.578661286322448E-2"/>
    <s v=""/>
    <n v="9.024018332849154E-4"/>
    <n v="1.0459469266728021E-2"/>
    <n v="1.5919881055814847E-3"/>
    <n v="2.979129754522963E-2"/>
    <n v="8.5959733461422804E-6"/>
    <s v=""/>
    <n v="0.35967060838775639"/>
    <n v="0.35967060838775639"/>
    <n v="5.533393975196252E-4"/>
    <n v="1.3811566022999999"/>
    <n v="3.5694303674999996E-8"/>
    <n v="0.46209210418999996"/>
    <n v="3.1428029466999997E-3"/>
    <n v="1.0546080765E-7"/>
    <n v="1.6405293633000001E-8"/>
    <n v="8.0066726936999994E-10"/>
    <n v="1.3695582839999998E-2"/>
    <n v="1.5342162312999999E-4"/>
    <n v="3.8591738524999999E-3"/>
    <n v="5.6721335755999996E-2"/>
    <n v="18.544003689699998"/>
    <n v="46.972403543000006"/>
    <n v="0.25051240926999996"/>
    <n v="18.041333111999997"/>
    <n v="4.1146388891000002E-6"/>
    <n v="2.1248563112307691E-3"/>
    <n v="5.4914313346153841E-11"/>
    <n v="7.1091092952307682E-4"/>
    <n v="4.8350814564615382E-6"/>
    <n v="1.6224739638461539E-10"/>
    <n v="2.5238913281538464E-11"/>
    <n v="1.2317957990307692E-12"/>
    <n v="2.1070127446153843E-5"/>
    <n v="2.3603326635384613E-7"/>
    <n v="5.9371905423076918E-6"/>
    <n v="8.7263593470769226E-5"/>
    <n v="2.8529236445692305E-2"/>
    <n v="7.2265236220000015E-2"/>
    <n v="3.8540370656923068E-4"/>
    <n v="2.7755897095384612E-2"/>
    <n v="6.3302136755384616E-9"/>
    <n v="0.40504879652306053"/>
    <n v="1.3485033772807866E-4"/>
    <n v="1.7969907931364455E-3"/>
    <n v="1.5464275674339955E-2"/>
    <n v="0.38878402083835023"/>
    <n v="3.4496206650488768E-2"/>
    <n v="3.1257662284485936E-4"/>
    <n v="2.5062308450646303E-2"/>
    <n v="5.2955098343616065E-2"/>
    <n v="3.8841643373279618E-2"/>
    <n v="1.6839154471034994E-2"/>
    <n v="0.20381578010801182"/>
    <n v="7.5193685572392894"/>
    <n v="2.7413530098358155E-3"/>
    <n v="0.16322953639853527"/>
    <n v="3.7730601659589309E-2"/>
  </r>
  <r>
    <x v="1"/>
    <x v="5"/>
    <x v="0"/>
    <s v="Broth"/>
    <n v="1.3647999999999998"/>
    <s v="Boiling (unspecified)"/>
    <s v="industrial composting"/>
    <n v="0.14706896551724136"/>
    <m/>
    <s v=""/>
    <n v="2.1663492063492062E-2"/>
    <n v="0.22093598818285715"/>
    <n v="3.1547258413714282E-9"/>
    <n v="0.1542304367222857"/>
    <n v="6.3899949648000003E-4"/>
    <n v="1.0249981011199999E-8"/>
    <n v="3.5832527643428565E-9"/>
    <n v="1.5735897556114286E-10"/>
    <n v="1.1246847308799999E-3"/>
    <n v="5.5723643417142856E-5"/>
    <n v="4.1805241442285717E-4"/>
    <n v="3.3003866560000002E-3"/>
    <n v="1.4279494129828572"/>
    <n v="3.4176693791999999"/>
    <n v="0.10470379248685714"/>
    <n v="4.5290558498285707"/>
    <n v="1.9505162031999995E-6"/>
    <n v="0.26897224547199999"/>
    <n v="9.6332129193439968E-9"/>
    <n v="1.9120847999999996E-2"/>
    <n v="4.8712030795199996E-4"/>
    <n v="1.9657672972799997E-9"/>
    <n v="1.1154706385279997E-9"/>
    <n v="6.0450569413759986E-10"/>
    <n v="3.3960666423999997E-4"/>
    <n v="7.2748432551999985E-5"/>
    <n v="1.3755041263999998E-4"/>
    <n v="9.2789374119999987E-4"/>
    <n v="0.68275135411199983"/>
    <n v="0.39385862431999991"/>
    <n v="7.0526776991999982E-2"/>
    <n v="4.2450302736959999"/>
    <n v="4.0852314373759992E-7"/>
    <n v="7.6415151999999986E-2"/>
    <n v="5.2135496479999988E-10"/>
    <n v="1.405744E-3"/>
    <n v="1.6377599999999997E-4"/>
    <n v="1.5803838079999997E-8"/>
    <n v="5.1514512479999985E-10"/>
    <n v="3.6625363359999998E-10"/>
    <n v="3.0162079999999998E-3"/>
    <n v="7.3418324159999996E-6"/>
    <n v="1.3211455071999997E-4"/>
    <n v="1.3293151999999999E-2"/>
    <n v="11.430391071999999"/>
    <n v="0.72881684799999991"/>
    <n v="1.5736143999999997E-2"/>
    <n v="0.45801323199999994"/>
    <n v="1.4884508799999998E-7"/>
    <n v="7.3679165366403385E-2"/>
    <n v="5.3278482992994321E-7"/>
    <n v="2.6671125646163956E-4"/>
    <n v="1.9524812099056686E-3"/>
    <n v="2.7971224186231658E-2"/>
    <n v="1.0827171761927195E-3"/>
    <n v="1.2969314430953485E-3"/>
    <n v="1.9617394692186736E-3"/>
    <n v="3.313032690918557E-4"/>
    <n v="2.8132259435103696E-3"/>
    <s v=""/>
    <n v="6.5894648775688901E-4"/>
    <n v="1.0110105903213314E-3"/>
    <n v="1.2135795480401191E-3"/>
    <n v="1.524478358445795E-2"/>
    <n v="5.2392708908275648E-6"/>
    <s v=""/>
    <n v="0.12948959158640835"/>
    <n v="0.12948959158640835"/>
    <n v="1.9921475628678208E-4"/>
    <n v="0.56632338565485707"/>
    <n v="1.3309293725515425E-8"/>
    <n v="0.17475702872228568"/>
    <n v="1.2898958044320001E-3"/>
    <n v="2.8019586388479997E-8"/>
    <n v="5.2138685276708556E-9"/>
    <n v="1.1281183032987426E-9"/>
    <n v="4.4804993951199999E-3"/>
    <n v="1.3581390838514283E-4"/>
    <n v="6.877173777828571E-4"/>
    <n v="1.7521432397199999E-2"/>
    <n v="13.541091839094856"/>
    <n v="4.5403448515199996"/>
    <n v="0.19096671347885713"/>
    <n v="9.2320993555245714"/>
    <n v="2.5078844349375992E-6"/>
    <n v="8.7126674716131859E-4"/>
    <n v="2.047583650079296E-11"/>
    <n v="2.6885696726505488E-4"/>
    <n v="1.9844550837415384E-6"/>
    <n v="4.3107055982276919E-11"/>
    <n v="8.0213361964167013E-12"/>
    <n v="1.7355666204596041E-12"/>
    <n v="6.8930759924923077E-6"/>
    <n v="2.0894447443868127E-7"/>
    <n v="1.0580267350505494E-6"/>
    <n v="2.6956049841846153E-5"/>
    <n v="2.0832448983222854E-2"/>
    <n v="6.985145925415384E-3"/>
    <n v="2.9379494381362637E-4"/>
    <n v="1.4203229777730109E-2"/>
    <n v="3.858283746057845E-9"/>
    <n v="7.6619259076062901E-2"/>
    <n v="2.4837712948938994E-5"/>
    <n v="3.4300399684396521E-4"/>
    <n v="2.9458309270703384E-3"/>
    <n v="2.9312531526127641E-2"/>
    <n v="5.1727466359917764E-3"/>
    <n v="2.0715755284730458E-4"/>
    <n v="1.9814948827086613E-3"/>
    <n v="2.3225962555989181E-2"/>
    <n v="2.9860979725769049E-3"/>
    <n v="1.0497973729400897E-3"/>
    <n v="3.0053585723297725E-2"/>
    <n v="0.32072678693404966"/>
    <n v="1.0166274328813659E-3"/>
    <n v="4.109488047530372E-2"/>
    <n v="1.1275321344412961E-2"/>
  </r>
  <r>
    <x v="1"/>
    <x v="0"/>
    <x v="0"/>
    <s v="Flour"/>
    <n v="0.17059999999999997"/>
    <s v="Cooking (unspecified)"/>
    <s v="industrial composting"/>
    <n v="0.14706896551724136"/>
    <m/>
    <n v="0"/>
    <n v="2.7079365079365077E-3"/>
    <n v="4.5008219722666665E-2"/>
    <n v="7.5395981913333327E-10"/>
    <n v="1.0216308779333333E-2"/>
    <n v="1.5148008461333333E-4"/>
    <n v="4.080531186733333E-9"/>
    <n v="3.5156428551333328E-10"/>
    <n v="5.8189936939999993E-11"/>
    <n v="5.3765956505999999E-4"/>
    <n v="9.1142668993333308E-6"/>
    <n v="3.6141919923333331E-4"/>
    <n v="2.2735223955999998E-3"/>
    <n v="0.76334796556666651"/>
    <n v="4.7891139648666661"/>
    <n v="1.168451967533333E-2"/>
    <n v="0.51335248274666656"/>
    <n v="2.0605327311999996E-7"/>
    <n v="4.5044049134666662E-2"/>
    <n v="8.3979242835266652E-10"/>
    <n v="3.0687584866666662E-2"/>
    <n v="1.0122670249399999E-4"/>
    <n v="5.9002792485333327E-10"/>
    <n v="3.5495901283199998E-10"/>
    <n v="8.4944903037733329E-11"/>
    <n v="2.0148983969666665E-4"/>
    <n v="4.3175197502333335E-5"/>
    <n v="3.8929378913333333E-5"/>
    <n v="2.8595777231666661E-4"/>
    <n v="0.14694225199466665"/>
    <n v="0.11786378111333332"/>
    <n v="2.3048386414666666E-2"/>
    <n v="1.076062776657333"/>
    <n v="7.6091070117733337E-8"/>
    <n v="9.5518939999999983E-3"/>
    <n v="6.5169370599999985E-11"/>
    <n v="1.75718E-4"/>
    <n v="2.0471999999999996E-5"/>
    <n v="1.9754797599999996E-9"/>
    <n v="6.4393140599999981E-11"/>
    <n v="4.5781704199999997E-11"/>
    <n v="3.7702599999999998E-4"/>
    <n v="9.1772905199999995E-7"/>
    <n v="1.6514318839999997E-5"/>
    <n v="1.6616439999999999E-3"/>
    <n v="1.4287988839999999"/>
    <n v="9.1102105999999988E-2"/>
    <n v="1.9670179999999996E-3"/>
    <n v="5.7251653999999992E-2"/>
    <n v="1.8605635999999998E-8"/>
    <n v="1.295858827701705E-2"/>
    <n v="6.6408352718568239E-8"/>
    <n v="6.2695016716450146E-5"/>
    <n v="4.1350351473292774E-4"/>
    <n v="6.6345677145323943E-3"/>
    <n v="1.6008928215693026E-4"/>
    <n v="2.1718626986954489E-4"/>
    <n v="4.8870564483663697E-4"/>
    <n v="1.297931658104827E-4"/>
    <n v="1.7052492122135439E-3"/>
    <s v=""/>
    <n v="1.1382645995902846E-4"/>
    <n v="1.1129356528792719E-3"/>
    <n v="2.3322534319668192E-4"/>
    <n v="2.7191085974946124E-3"/>
    <n v="6.2830271988846937E-7"/>
    <n v="0"/>
    <n v="2.6950168862488171E-2"/>
    <n v="2.6950168862488171E-2"/>
    <n v="4.1461798249981803E-5"/>
    <n v="9.9604162857333339E-2"/>
    <n v="1.6589216180859997E-9"/>
    <n v="4.1079611645999992E-2"/>
    <n v="2.7317878710733331E-4"/>
    <n v="6.6460388715866665E-9"/>
    <n v="7.7091643894533327E-10"/>
    <n v="1.8891654417773333E-10"/>
    <n v="1.1161754047566666E-3"/>
    <n v="5.3207193453666668E-5"/>
    <n v="4.1686289698666663E-4"/>
    <n v="4.2211241679166664E-3"/>
    <n v="2.3390891015613331"/>
    <n v="4.9980798519799992"/>
    <n v="3.6699924089999995E-2"/>
    <n v="1.6466669134039995"/>
    <n v="3.0074997923773326E-7"/>
    <n v="1.5323717362666667E-4"/>
    <n v="2.5521871047476918E-12"/>
    <n v="6.3199402532307673E-5"/>
    <n v="4.2027505708820511E-7"/>
    <n v="1.0224675187056411E-11"/>
    <n v="1.1860252906851281E-12"/>
    <n v="2.9064083719651281E-13"/>
    <n v="1.7171929303948718E-6"/>
    <n v="8.1857220697948723E-8"/>
    <n v="6.4132753382564096E-7"/>
    <n v="6.4940371814102563E-6"/>
    <n v="3.5985986177866662E-3"/>
    <n v="7.6893536184307679E-3"/>
    <n v="5.6461421676923068E-5"/>
    <n v="2.53333371292923E-3"/>
    <n v="4.6269227575035888E-10"/>
    <n v="1.3982680586307033E-2"/>
    <n v="3.0955624111059657E-6"/>
    <n v="8.0889737367601715E-5"/>
    <n v="6.5492672816807825E-4"/>
    <n v="1.000152052616736E-2"/>
    <n v="7.7571778402939153E-4"/>
    <n v="3.8059528281789966E-5"/>
    <n v="8.2525666455052508E-4"/>
    <n v="9.3986161544046317E-3"/>
    <n v="2.0915895437060707E-3"/>
    <n v="4.7603797873757629E-4"/>
    <n v="8.8805027073059362E-3"/>
    <n v="0.40270768906121907"/>
    <n v="2.0053816809182946E-4"/>
    <n v="7.426709291465443E-3"/>
    <n v="1.3491035621928315E-3"/>
  </r>
  <r>
    <x v="1"/>
    <x v="3"/>
    <x v="0"/>
    <s v="Eggs"/>
    <n v="8.5299999999999987E-2"/>
    <s v="Cooking (unspecified)"/>
    <s v="industrial composting"/>
    <n v="0.14706896551724136"/>
    <m/>
    <n v="2.7022484230769233"/>
    <n v="1.3539682539682539E-3"/>
    <n v="0.19635122647777772"/>
    <n v="3.7112409299999991E-9"/>
    <n v="2.3913800976666663E-2"/>
    <n v="7.2456099405555539E-4"/>
    <n v="2.2543210054444442E-8"/>
    <n v="2.925604235555555E-9"/>
    <n v="2.339408513666666E-10"/>
    <n v="3.027682650777777E-3"/>
    <n v="5.4346556832222216E-5"/>
    <n v="1.3310445153333331E-3"/>
    <n v="1.3101092415555553E-2"/>
    <n v="6.5007511006666663"/>
    <n v="17.031906918888883"/>
    <n v="8.1872575864444436E-2"/>
    <n v="1.7049845508888888"/>
    <n v="7.2285663371111107E-7"/>
    <n v="2.2522024567333331E-2"/>
    <n v="4.1989621417633326E-10"/>
    <n v="1.5343792433333331E-2"/>
    <n v="5.0613351246999996E-5"/>
    <n v="2.9501396242666663E-10"/>
    <n v="1.7747950641599999E-10"/>
    <n v="4.2472451518866665E-11"/>
    <n v="1.0074491984833332E-4"/>
    <n v="2.1587598751166667E-5"/>
    <n v="1.9464689456666667E-5"/>
    <n v="1.429788861583333E-4"/>
    <n v="7.3471125997333325E-2"/>
    <n v="5.8931890556666658E-2"/>
    <n v="1.1524193207333333E-2"/>
    <n v="0.53803138832866648"/>
    <n v="3.8045535058866668E-8"/>
    <n v="4.7759469999999991E-3"/>
    <n v="3.2584685299999993E-11"/>
    <n v="8.7859E-5"/>
    <n v="1.0235999999999998E-5"/>
    <n v="9.8773987999999982E-10"/>
    <n v="3.219657029999999E-11"/>
    <n v="2.2890852099999999E-11"/>
    <n v="1.8851299999999999E-4"/>
    <n v="4.5886452599999997E-7"/>
    <n v="8.2571594199999984E-6"/>
    <n v="8.3082199999999994E-4"/>
    <n v="0.71439944199999994"/>
    <n v="4.5551052999999994E-2"/>
    <n v="9.8350899999999982E-4"/>
    <n v="2.8625826999999996E-2"/>
    <n v="9.3028179999999989E-9"/>
    <n v="2.9096955316042426E-2"/>
    <n v="1.6667810272608811E-7"/>
    <n v="6.0048371874066573E-5"/>
    <n v="1.188854895100641E-3"/>
    <n v="2.3784839946332858E-2"/>
    <n v="6.5107545927931823E-4"/>
    <n v="3.4409243118806697E-4"/>
    <n v="1.4522874931167523E-3"/>
    <n v="1.8635247007447932E-4"/>
    <n v="5.5582669719475512E-3"/>
    <s v=""/>
    <n v="3.5468422385915514E-4"/>
    <n v="3.8158052300823653E-3"/>
    <n v="5.997797894706393E-4"/>
    <n v="3.7511172457951433E-3"/>
    <n v="1.6090504454423076E-6"/>
    <n v="0.23050179048846151"/>
    <n v="7.0845935572711627E-2"/>
    <n v="0.3013477260611731"/>
    <n v="4.636118862479586E-4"/>
    <n v="0.22364919804511105"/>
    <n v="4.1637218294763321E-9"/>
    <n v="3.9345452409999995E-2"/>
    <n v="7.8541034530255538E-4"/>
    <n v="2.3825963896871108E-8"/>
    <n v="3.1352803122715549E-9"/>
    <n v="2.9930415498553327E-10"/>
    <n v="3.3169405706261102E-3"/>
    <n v="7.6393020109388884E-5"/>
    <n v="1.3587663642099998E-3"/>
    <n v="1.4074893301713886E-2"/>
    <n v="7.2886216686639997"/>
    <n v="17.136389862445551"/>
    <n v="9.4380278071777762E-2"/>
    <n v="2.271641766217555"/>
    <n v="7.7020498676997776E-7"/>
    <n v="3.4407568930017082E-4"/>
    <n v="6.4057258915020497E-12"/>
    <n v="6.0531465246153838E-5"/>
    <n v="1.2083236081577775E-6"/>
    <n v="3.6655329072109396E-11"/>
    <n v="4.8235081727254691E-12"/>
    <n v="4.604679307469743E-13"/>
    <n v="5.1029854932709386E-6"/>
    <n v="1.1752772324521366E-7"/>
    <n v="2.0904097910923075E-6"/>
    <n v="2.1653682002636749E-5"/>
    <n v="1.1213264105636923E-2"/>
    <n v="2.6363676711454693E-2"/>
    <n v="1.4520042780273503E-4"/>
    <n v="3.4948334864885462E-3"/>
    <n v="1.1849307488768889E-9"/>
    <n v="3.3570467241981233E-2"/>
    <n v="7.9852397092823417E-6"/>
    <n v="7.7610605641181815E-5"/>
    <n v="1.9891800836052114E-3"/>
    <n v="4.633453644008495E-2"/>
    <n v="3.3670560609623075E-3"/>
    <n v="7.1051159415904571E-5"/>
    <n v="3.2779275919919025E-3"/>
    <n v="1.3625521379495981E-2"/>
    <n v="7.0193894864609601E-3"/>
    <n v="2.2693198736561237E-3"/>
    <n v="5.2940255486427001E-2"/>
    <n v="1.3993462989301482"/>
    <n v="5.3562103715218553E-4"/>
    <n v="1.0445065633769721E-2"/>
    <n v="3.6098681769094359E-3"/>
  </r>
  <r>
    <x v="1"/>
    <x v="1"/>
    <x v="0"/>
    <s v="Milk"/>
    <n v="8.5299999999999987E-2"/>
    <s v="Cooking (unspecified)"/>
    <s v="industrial composting"/>
    <n v="0.14706896551724136"/>
    <m/>
    <n v="0.51222692307692297"/>
    <n v="1.3539682539682539E-3"/>
    <n v="0.13072447677894736"/>
    <n v="2.0474192658947367E-9"/>
    <n v="1.2143588143157894E-2"/>
    <n v="2.7290307347368418E-4"/>
    <n v="1.0838392191578946E-8"/>
    <n v="1.5338986302105263E-9"/>
    <n v="6.4018977986315777E-11"/>
    <n v="1.4506955735789473E-3"/>
    <n v="1.1102486378947368E-5"/>
    <n v="3.9164047593684203E-4"/>
    <n v="6.2043197431578935E-3"/>
    <n v="1.5054226169473681"/>
    <n v="5.7298312202105262"/>
    <n v="1.5644790393684209E-2"/>
    <n v="0.7700991208631579"/>
    <n v="3.0173006481052626E-7"/>
    <n v="2.2522024567333331E-2"/>
    <n v="4.1989621417633326E-10"/>
    <n v="1.5343792433333331E-2"/>
    <n v="5.0613351246999996E-5"/>
    <n v="2.9501396242666663E-10"/>
    <n v="1.7747950641599999E-10"/>
    <n v="4.2472451518866665E-11"/>
    <n v="1.0074491984833332E-4"/>
    <n v="2.1587598751166667E-5"/>
    <n v="1.9464689456666667E-5"/>
    <n v="1.429788861583333E-4"/>
    <n v="7.3471125997333325E-2"/>
    <n v="5.8931890556666658E-2"/>
    <n v="1.1524193207333333E-2"/>
    <n v="0.53803138832866648"/>
    <n v="3.8045535058866668E-8"/>
    <n v="4.7759469999999991E-3"/>
    <n v="3.2584685299999993E-11"/>
    <n v="8.7859E-5"/>
    <n v="1.0235999999999998E-5"/>
    <n v="9.8773987999999982E-10"/>
    <n v="3.219657029999999E-11"/>
    <n v="2.2890852099999999E-11"/>
    <n v="1.8851299999999999E-4"/>
    <n v="4.5886452599999997E-7"/>
    <n v="8.2571594199999984E-6"/>
    <n v="8.3082199999999994E-4"/>
    <n v="0.71439944199999994"/>
    <n v="4.5551052999999994E-2"/>
    <n v="9.8350899999999982E-4"/>
    <n v="2.8625826999999996E-2"/>
    <n v="9.3028179999999989E-9"/>
    <n v="2.0558858062777047E-2"/>
    <n v="1.0007359608388851E-7"/>
    <n v="4.2084869767179868E-5"/>
    <n v="5.0519223009221363E-4"/>
    <n v="1.2100224764581764E-2"/>
    <n v="3.6207247519681046E-4"/>
    <n v="1.4874322019464839E-4"/>
    <n v="7.6182031100794105E-4"/>
    <n v="8.0863260019644083E-5"/>
    <n v="1.715473550631562E-3"/>
    <s v=""/>
    <n v="1.1159790566172935E-4"/>
    <n v="1.2991421576393429E-3"/>
    <n v="1.7890703895225319E-4"/>
    <n v="2.2073593735971401E-3"/>
    <n v="7.2926661527159166E-7"/>
    <n v="4.3692956538461523E-2"/>
    <n v="4.0073168560330621E-2"/>
    <n v="8.3766125098792138E-2"/>
    <n v="1.2887096169044945E-4"/>
    <n v="0.15802244834628068"/>
    <n v="2.4999001653710702E-9"/>
    <n v="2.7575239576491224E-2"/>
    <n v="3.3375242472068417E-4"/>
    <n v="1.2121146034005613E-8"/>
    <n v="1.7435747069265262E-9"/>
    <n v="1.2938228160518244E-10"/>
    <n v="1.7399534934272806E-3"/>
    <n v="3.3148949656114029E-5"/>
    <n v="4.1936232481350872E-4"/>
    <n v="7.1781206293162272E-3"/>
    <n v="2.2932931849447016"/>
    <n v="5.8343141637671927"/>
    <n v="2.8152492601017542E-2"/>
    <n v="1.3367563361918244"/>
    <n v="3.4907841786939295E-7"/>
    <n v="2.4311145899427798E-4"/>
    <n v="3.8460002544170311E-12"/>
    <n v="4.2423445502294191E-5"/>
    <n v="5.1346526880105255E-7"/>
    <n v="1.8647916975393252E-11"/>
    <n v="2.6824226260408094E-12"/>
    <n v="1.9904966400797298E-13"/>
    <n v="2.6768515283496625E-6"/>
    <n v="5.0998384086329275E-8"/>
    <n v="6.4517280740539803E-7"/>
    <n v="1.1043262506640349E-5"/>
    <n v="3.5281433614533868E-3"/>
    <n v="8.9758679442572195E-3"/>
    <n v="4.3311527078488527E-5"/>
    <n v="2.0565482095258837E-3"/>
    <n v="5.3704371979906611E-10"/>
    <n v="2.353692889269372E-2"/>
    <n v="4.7728988473507998E-6"/>
    <n v="5.4349047891554801E-5"/>
    <n v="8.3242410013700829E-4"/>
    <n v="2.2737714888200561E-2"/>
    <n v="1.8592620075541886E-3"/>
    <n v="2.7898849904033954E-5"/>
    <n v="1.6400947242498965E-3"/>
    <n v="5.8727544121125177E-3"/>
    <n v="2.1411414841179754E-3"/>
    <n v="1.0983876942310385E-3"/>
    <n v="1.3347119554720475E-2"/>
    <n v="0.47432903386175951"/>
    <n v="1.5639867873868323E-4"/>
    <n v="6.099734960382245E-3"/>
    <n v="1.6155475920910729E-3"/>
  </r>
  <r>
    <x v="1"/>
    <x v="4"/>
    <x v="0"/>
    <s v="Cauliflower"/>
    <n v="1.137"/>
    <s v="Boiling (unspecified)"/>
    <s v="industrial composting"/>
    <n v="0.14960526315789474"/>
    <m/>
    <n v="1.2629395429292931"/>
    <n v="1.8047619047619048E-2"/>
    <n v="0.91082573653333332"/>
    <n v="3.9017159350000002E-8"/>
    <n v="0.14952674366666668"/>
    <n v="2.9157287376666663E-3"/>
    <n v="5.9852964809999994E-8"/>
    <n v="3.900990149999999E-8"/>
    <n v="6.7997340026666672E-10"/>
    <n v="6.5125880636666663E-3"/>
    <n v="9.7906798383333343E-5"/>
    <n v="6.3438263119999999E-3"/>
    <n v="2.649067875E-2"/>
    <n v="7.8269073826666666"/>
    <n v="41.609725273333332"/>
    <n v="9.3664920473333343E-2"/>
    <n v="10.630612184666669"/>
    <n v="4.5249830773333331E-6"/>
    <n v="0.22407784518000001"/>
    <n v="8.0253246551099984E-9"/>
    <n v="1.5929369999999998E-2"/>
    <n v="4.0581461763000004E-4"/>
    <n v="1.6376593032E-9"/>
    <n v="9.2928642731999988E-10"/>
    <n v="5.0360710304400003E-10"/>
    <n v="2.8292260935E-4"/>
    <n v="6.0605926005000001E-5"/>
    <n v="1.1459174909999999E-4"/>
    <n v="7.7301815925E-4"/>
    <n v="0.56879270927999992"/>
    <n v="0.32811932579999997"/>
    <n v="5.8755088980000002E-2"/>
    <n v="3.5364884387400002"/>
    <n v="3.4033617704400002E-7"/>
    <n v="6.3660629999999996E-2"/>
    <n v="4.34335137E-10"/>
    <n v="1.1711100000000002E-3"/>
    <n v="1.3644000000000002E-4"/>
    <n v="1.31660052E-8"/>
    <n v="4.2916178699999997E-10"/>
    <n v="3.0512190900000001E-10"/>
    <n v="2.5127700000000001E-3"/>
    <n v="6.1164005400000003E-6"/>
    <n v="1.100631918E-4"/>
    <n v="1.107438E-2"/>
    <n v="9.522534180000001"/>
    <n v="0.60716937000000004"/>
    <n v="1.3109610000000001E-2"/>
    <n v="0.38156582999999999"/>
    <n v="1.2400122E-7"/>
    <n v="0.15593424709976433"/>
    <n v="1.9005463050041869E-6"/>
    <n v="2.5430368386198125E-4"/>
    <n v="5.2342580712217736E-3"/>
    <n v="7.4527770915507552E-2"/>
    <n v="8.3829320548237472E-3"/>
    <n v="1.7114738430285968E-3"/>
    <n v="4.0755326530588871E-3"/>
    <n v="4.0159485817768356E-4"/>
    <n v="2.6869499691418729E-2"/>
    <s v=""/>
    <n v="8.7195018545074842E-4"/>
    <n v="9.4736107266748474E-3"/>
    <n v="1.0519286691587223E-3"/>
    <n v="2.4023925976481845E-2"/>
    <n v="1.0423287916400963E-5"/>
    <n v="1.4359622603106064"/>
    <n v="0.31282535226285085"/>
    <n v="1.7487876125734572"/>
    <n v="2.6904424808822419E-3"/>
    <n v="1.1985642117133333"/>
    <n v="4.7476819142110001E-8"/>
    <n v="0.16662722366666669"/>
    <n v="3.4579833552966662E-3"/>
    <n v="7.4656629313199983E-8"/>
    <n v="4.0368349714319994E-8"/>
    <n v="1.4887024123106666E-9"/>
    <n v="9.3082806730166653E-3"/>
    <n v="1.6462912492833334E-4"/>
    <n v="6.5684812528999997E-3"/>
    <n v="3.833807690925E-2"/>
    <n v="17.918234271946666"/>
    <n v="42.545013969133336"/>
    <n v="0.16552961945333333"/>
    <n v="14.548666453406668"/>
    <n v="4.989320474377333E-6"/>
    <n v="1.8439449410974358E-3"/>
    <n v="7.3041260218630768E-11"/>
    <n v="2.5634957487179492E-4"/>
    <n v="5.3199743927641018E-6"/>
    <n v="1.1485635278953843E-10"/>
    <n v="6.2105153406646144E-11"/>
    <n v="2.2903114035548719E-12"/>
    <n v="1.4320431804641024E-5"/>
    <n v="2.5327557681282054E-7"/>
    <n v="1.0105355773692307E-5"/>
    <n v="5.8981656783461537E-5"/>
    <n v="2.7566514264533333E-2"/>
    <n v="6.5453867644820515E-2"/>
    <n v="2.5466095300512819E-4"/>
    <n v="2.2382563774471797E-2"/>
    <n v="7.6758776528882039E-9"/>
    <n v="0.17200286768116319"/>
    <n v="8.9408483070362461E-5"/>
    <n v="3.2178893119471817E-4"/>
    <n v="8.414086094468717E-3"/>
    <n v="0.12576660118224869"/>
    <n v="4.2605497553575025E-2"/>
    <n v="3.0687498527139795E-4"/>
    <n v="7.3218636387721433E-3"/>
    <n v="2.8097540172617726E-2"/>
    <n v="3.3053512375826662E-2"/>
    <n v="4.8268691830509695E-3"/>
    <n v="7.6516608543930525E-2"/>
    <n v="3.3815167724242992"/>
    <n v="8.6900543598899301E-4"/>
    <n v="6.4992911623784483E-2"/>
    <n v="2.2736344131092812E-2"/>
  </r>
  <r>
    <x v="1"/>
    <x v="0"/>
    <x v="0"/>
    <s v="Potatoes"/>
    <n v="0.20900000000000002"/>
    <s v="Boiling (unspecified)"/>
    <s v="industrial composting"/>
    <n v="1.6854838709677418E-2"/>
    <m/>
    <n v="0.42920000000000003"/>
    <n v="3.317460317460318E-3"/>
    <n v="0.20590121186250002"/>
    <n v="3.7656467887499999E-9"/>
    <n v="2.0195047441250003E-2"/>
    <n v="5.7760909387499998E-4"/>
    <n v="1.0752345408750001E-8"/>
    <n v="2.4942479045000002E-9"/>
    <n v="9.9427282624999997E-11"/>
    <n v="7.9898842512500002E-4"/>
    <n v="3.4787125175000001E-5"/>
    <n v="4.0978778912499999E-4"/>
    <n v="2.5979378727500006E-3"/>
    <n v="1.4904762111250001"/>
    <n v="6.46499282"/>
    <n v="8.5479604925000008E-2"/>
    <n v="3.1085857962499999"/>
    <n v="7.6346890125E-7"/>
    <n v="4.1189331260000003E-2"/>
    <n v="1.4751916032699999E-9"/>
    <n v="2.9280899999999999E-3"/>
    <n v="7.4595650910000012E-5"/>
    <n v="3.0102972240000001E-10"/>
    <n v="1.7081870124E-10"/>
    <n v="9.2571578308000006E-11"/>
    <n v="5.2006002950000009E-5"/>
    <n v="1.1140403285000001E-5"/>
    <n v="2.1063918700000001E-5"/>
    <n v="1.4209392725000002E-4"/>
    <n v="0.10455380496"/>
    <n v="6.0313930600000003E-2"/>
    <n v="1.0800187860000001E-2"/>
    <n v="0.65006691618000012"/>
    <n v="6.2559596308000002E-8"/>
    <n v="1.1701910000000001E-2"/>
    <n v="7.9838208999999999E-11"/>
    <n v="2.1527000000000004E-4"/>
    <n v="2.5080000000000004E-5"/>
    <n v="2.4201364000000004E-9"/>
    <n v="7.8887258999999999E-11"/>
    <n v="5.6086613000000006E-11"/>
    <n v="4.6189000000000007E-4"/>
    <n v="1.1242987800000002E-6"/>
    <n v="2.0231492600000002E-5"/>
    <n v="2.0356600000000003E-3"/>
    <n v="1.7504042600000003"/>
    <n v="0.11160809000000001"/>
    <n v="2.4097700000000003E-3"/>
    <n v="7.0138310000000009E-2"/>
    <n v="2.2793540000000001E-8"/>
    <n v="3.3669123388117575E-2"/>
    <n v="2.1299220202437054E-7"/>
    <n v="3.5618687374007062E-5"/>
    <n v="1.0251880294554301E-3"/>
    <n v="1.3450256059758293E-2"/>
    <n v="5.6981221606705276E-4"/>
    <n v="2.8520931783314476E-4"/>
    <n v="5.7483261885549989E-4"/>
    <n v="1.1477781890461006E-4"/>
    <n v="1.8452332355021238E-3"/>
    <s v=""/>
    <n v="1.627979628557838E-4"/>
    <n v="1.4778593719948529E-3"/>
    <n v="6.2716497979715903E-4"/>
    <n v="6.3224071014933618E-3"/>
    <n v="1.7732908785253599E-6"/>
    <n v="8.9702800000000013E-2"/>
    <n v="6.0162267071089431E-2"/>
    <n v="0.14986506707108943"/>
    <n v="2.305616416478299E-4"/>
    <n v="0.25879245312249999"/>
    <n v="5.3206766010200002E-9"/>
    <n v="2.3338407441250004E-2"/>
    <n v="6.7728474478500006E-4"/>
    <n v="1.3473511531150001E-8"/>
    <n v="2.7439538647400001E-9"/>
    <n v="2.48085473933E-10"/>
    <n v="1.3128844280750002E-3"/>
    <n v="4.7051827239999999E-5"/>
    <n v="4.5108320042500002E-4"/>
    <n v="4.7756918000000006E-3"/>
    <n v="3.3454342760850002"/>
    <n v="6.6369148405999994"/>
    <n v="9.8689562785000018E-2"/>
    <n v="3.8287910224299999"/>
    <n v="8.4882203755800003E-7"/>
    <n v="3.9814223557307693E-4"/>
    <n v="8.1856563092615386E-12"/>
    <n v="3.5905242217307696E-5"/>
    <n v="1.0419765304384617E-6"/>
    <n v="2.0728479278692309E-11"/>
    <n v="4.2214674842153849E-12"/>
    <n v="3.816699598969231E-13"/>
    <n v="2.0198221970384617E-6"/>
    <n v="7.238742652307692E-8"/>
    <n v="6.9397415450000005E-7"/>
    <n v="7.3472181538461544E-6"/>
    <n v="5.1468219632076926E-3"/>
    <n v="1.0210638216307692E-2"/>
    <n v="1.5183009659230771E-4"/>
    <n v="5.8904477268153848E-3"/>
    <n v="1.3058800577815385E-9"/>
    <n v="0.3298923969798368"/>
    <n v="8.8312778510869557E-5"/>
    <n v="3.9880979598252156E-4"/>
    <n v="1.4584579312519835E-2"/>
    <n v="0.19515512019586986"/>
    <n v="2.5206687325857586E-2"/>
    <n v="4.2754605418171473E-4"/>
    <n v="7.7825076816826393E-3"/>
    <n v="7.1875160938804403E-2"/>
    <n v="1.9537963542335619E-2"/>
    <n v="4.1100049501405942E-3"/>
    <n v="0.11235199006636981"/>
    <n v="4.6613764508130933"/>
    <n v="4.8124746682368354E-3"/>
    <n v="0.15248588659573603"/>
    <n v="3.414882289831514E-2"/>
  </r>
  <r>
    <x v="1"/>
    <x v="4"/>
    <x v="0"/>
    <s v="Chives or spring onion"/>
    <n v="0.66060000000000008"/>
    <s v="Raw"/>
    <s v="industrial composting"/>
    <n v="0.26637096774193547"/>
    <m/>
    <n v="0.63722458418584826"/>
    <n v="1.0485714285714287E-2"/>
    <n v="0.48839575647600003"/>
    <n v="6.7286397294000011E-9"/>
    <n v="8.1259117830000005E-2"/>
    <n v="1.15090267086E-3"/>
    <n v="2.1131303848200003E-8"/>
    <n v="5.9760648538200012E-9"/>
    <n v="2.4274509332400002E-10"/>
    <n v="1.5631999101000003E-3"/>
    <n v="6.2618263430400014E-5"/>
    <n v="1.4885756274600002E-3"/>
    <n v="4.4197978746600003E-3"/>
    <n v="3.5495914104000006"/>
    <n v="12.518200886400001"/>
    <n v="0.46186997122800005"/>
    <n v="8.0028545544000007"/>
    <n v="2.3175940120200001E-6"/>
    <n v="0"/>
    <n v="0"/>
    <n v="0"/>
    <n v="0"/>
    <n v="0"/>
    <n v="0"/>
    <n v="0"/>
    <n v="0"/>
    <n v="0"/>
    <n v="0"/>
    <n v="0"/>
    <n v="0"/>
    <n v="0"/>
    <n v="0"/>
    <n v="0"/>
    <n v="0"/>
    <n v="3.6986994000000002E-2"/>
    <n v="2.5234986060000002E-10"/>
    <n v="6.8041800000000013E-4"/>
    <n v="7.9272000000000009E-5"/>
    <n v="7.6494837600000006E-9"/>
    <n v="2.4934413060000004E-10"/>
    <n v="1.7727663420000004E-10"/>
    <n v="1.4599260000000003E-3"/>
    <n v="3.5536448520000007E-6"/>
    <n v="6.3947004839999999E-5"/>
    <n v="6.4342440000000013E-3"/>
    <n v="5.5326174840000011"/>
    <n v="0.35276700600000005"/>
    <n v="7.6167180000000015E-3"/>
    <n v="0.22169075400000002"/>
    <n v="7.2045036000000006E-8"/>
    <n v="6.8352753097447622E-2"/>
    <n v="2.7945625276271489E-7"/>
    <n v="1.2505475010010802E-4"/>
    <n v="1.8620829073970851E-3"/>
    <n v="2.8731111561884543E-2"/>
    <n v="1.2927746836123362E-3"/>
    <n v="4.8287434360051105E-4"/>
    <n v="1.3236438386132082E-3"/>
    <n v="1.6141917861487446E-4"/>
    <n v="6.35086023440928E-3"/>
    <s v=""/>
    <n v="4.4196507365533834E-4"/>
    <n v="2.8660124445273999E-3"/>
    <n v="2.9835536976303943E-3"/>
    <n v="1.3581029458061196E-2"/>
    <n v="4.9922421182807016E-6"/>
    <n v="0.42095056031317141"/>
    <n v="0.12856040696792495"/>
    <n v="0.54951096728109639"/>
    <n v="8.4540148812476366E-4"/>
    <n v="0.52538275047600003"/>
    <n v="6.9809895900000008E-9"/>
    <n v="8.1939535830000007E-2"/>
    <n v="1.23017467086E-3"/>
    <n v="2.8780787608200003E-8"/>
    <n v="6.2254089844200011E-9"/>
    <n v="4.2002172752400008E-10"/>
    <n v="3.0231259101000003E-3"/>
    <n v="6.6171908282400017E-5"/>
    <n v="1.5525226323000003E-3"/>
    <n v="1.0854041874660002E-2"/>
    <n v="9.0822088944000008"/>
    <n v="12.870967892400001"/>
    <n v="0.46948668922800008"/>
    <n v="8.2245453084000015"/>
    <n v="2.3896390480200003E-6"/>
    <n v="8.0828115457846157E-4"/>
    <n v="1.0739983984615386E-11"/>
    <n v="1.2606082435384617E-4"/>
    <n v="1.8925764167076923E-6"/>
    <n v="4.4278134781846162E-11"/>
    <n v="9.577552283723079E-12"/>
    <n v="6.4618727311384629E-13"/>
    <n v="4.6509629386153847E-6"/>
    <n v="1.0180293581907695E-7"/>
    <n v="2.388496357384616E-6"/>
    <n v="1.6698525961015387E-5"/>
    <n v="1.3972629068307693E-2"/>
    <n v="1.9801489065230771E-2"/>
    <n v="7.2228721419692317E-4"/>
    <n v="1.2653146628307695E-2"/>
    <n v="3.6763677661846158E-9"/>
    <n v="4.2058419477882802E-2"/>
    <n v="7.2442481404814287E-6"/>
    <n v="8.8864503774996946E-5"/>
    <n v="1.6572984114424198E-3"/>
    <n v="2.5788643099197667E-2"/>
    <n v="3.6144667021123494E-3"/>
    <n v="4.0657123149687348E-5"/>
    <n v="1.1193698672009229E-3"/>
    <n v="6.2918932840537395E-3"/>
    <n v="4.3167597270775456E-3"/>
    <n v="5.7496586534293444E-4"/>
    <n v="2.1982690742604314E-2"/>
    <n v="0.5699221228149004"/>
    <n v="1.4665981763784426E-3"/>
    <n v="2.0688849851380836E-2"/>
    <n v="6.1099152025814079E-3"/>
  </r>
  <r>
    <x v="1"/>
    <x v="1"/>
    <x v="0"/>
    <s v="Yoghurt"/>
    <n v="1.3212000000000002"/>
    <s v="Raw"/>
    <s v="industrial composting"/>
    <n v="0.26637096774193542"/>
    <m/>
    <s v=""/>
    <n v="2.0971428571428575E-2"/>
    <n v="2.4997694576400002"/>
    <n v="6.6010552768800002E-8"/>
    <n v="0.85973378749200013"/>
    <n v="5.6979739875600002E-3"/>
    <n v="1.8122404950000003E-7"/>
    <n v="3.0072078943200004E-8"/>
    <n v="1.137465908316E-9"/>
    <n v="2.2601451312E-2"/>
    <n v="2.7878925258000004E-4"/>
    <n v="7.0635594373200002E-3"/>
    <n v="9.2830001140800006E-2"/>
    <n v="23.490953571960002"/>
    <n v="86.826115580400014"/>
    <n v="0.45158884203600003"/>
    <n v="33.176095653600001"/>
    <n v="7.5234147238800011E-6"/>
    <n v="0"/>
    <n v="0"/>
    <n v="0"/>
    <n v="0"/>
    <n v="0"/>
    <n v="0"/>
    <n v="0"/>
    <n v="0"/>
    <n v="0"/>
    <n v="0"/>
    <n v="0"/>
    <n v="0"/>
    <n v="0"/>
    <n v="0"/>
    <n v="0"/>
    <n v="0"/>
    <n v="7.3973988000000004E-2"/>
    <n v="5.0469972120000003E-10"/>
    <n v="1.3608360000000003E-3"/>
    <n v="1.5854400000000002E-4"/>
    <n v="1.5298967520000001E-8"/>
    <n v="4.9868826120000008E-10"/>
    <n v="3.5455326840000007E-10"/>
    <n v="2.9198520000000006E-3"/>
    <n v="7.1072897040000013E-6"/>
    <n v="1.2789400968E-4"/>
    <n v="1.2868488000000003E-2"/>
    <n v="11.065234968000002"/>
    <n v="0.7055340120000001"/>
    <n v="1.5233436000000003E-2"/>
    <n v="0.44338150800000004"/>
    <n v="1.4409007200000001E-7"/>
    <n v="0.33484626230423098"/>
    <n v="2.6626745352905251E-6"/>
    <n v="1.314188222602953E-3"/>
    <n v="8.8648565929871359E-3"/>
    <n v="0.19618381551417471"/>
    <n v="6.3483562283798518E-3"/>
    <n v="1.7152869325193338E-3"/>
    <n v="1.1174233851606345E-2"/>
    <n v="6.9741354333271467E-4"/>
    <n v="2.9417874351046799E-2"/>
    <s v=""/>
    <n v="1.681598451531778E-3"/>
    <n v="1.9490903801411934E-2"/>
    <n v="2.96662155866609E-3"/>
    <n v="5.5515179572295341E-2"/>
    <n v="1.6018335662797153E-5"/>
    <s v=""/>
    <n v="0.67023527193498411"/>
    <n v="0.67023527193498411"/>
    <n v="1.0311311875922833E-3"/>
    <n v="2.5737434456400003"/>
    <n v="6.6515252490000008E-8"/>
    <n v="0.86109462349200017"/>
    <n v="5.8565179875600002E-3"/>
    <n v="1.9652301702000004E-7"/>
    <n v="3.0570767204400007E-8"/>
    <n v="1.4920191767160002E-9"/>
    <n v="2.5521303312000001E-2"/>
    <n v="2.8589654228400004E-4"/>
    <n v="7.1914534469999999E-3"/>
    <n v="0.1056984891408"/>
    <n v="34.556188539960004"/>
    <n v="87.531649592400015"/>
    <n v="0.46682227803600002"/>
    <n v="33.619477161600003"/>
    <n v="7.6675047958800007E-6"/>
    <n v="3.9596053009846163E-3"/>
    <n v="1.0233115767692309E-10"/>
    <n v="1.3247609592184617E-3"/>
    <n v="9.0100276731692304E-6"/>
    <n v="3.0234310310769235E-10"/>
    <n v="4.7031949545230781E-11"/>
    <n v="2.2954141180246155E-12"/>
    <n v="3.9263543556923077E-5"/>
    <n v="4.3984083428307699E-7"/>
    <n v="1.1063774533846153E-5"/>
    <n v="1.626130602166154E-4"/>
    <n v="5.3163366984553852E-2"/>
    <n v="0.13466407629600002"/>
    <n v="7.1818812005538461E-4"/>
    <n v="5.1722272556307694E-2"/>
    <n v="1.179616122443077E-8"/>
    <n v="0.21267539404677335"/>
    <n v="7.0509226806677198E-5"/>
    <n v="9.385030629323073E-4"/>
    <n v="8.1169657589342942E-3"/>
    <n v="0.20625128329766398"/>
    <n v="1.806784752864907E-2"/>
    <n v="1.7272984953150983E-4"/>
    <n v="1.3406194742232555E-2"/>
    <n v="2.7783025529930363E-2"/>
    <n v="2.0349734823289767E-2"/>
    <n v="9.0231022328749692E-3"/>
    <n v="0.11569786540782828"/>
    <n v="3.9320149088417509"/>
    <n v="1.4405089875123012E-3"/>
    <n v="8.5441166274804414E-2"/>
    <n v="1.9771583070297524E-2"/>
  </r>
  <r>
    <x v="1"/>
    <x v="1"/>
    <x v="0"/>
    <s v="Heavy cream"/>
    <n v="1.3212000000000002"/>
    <s v="Raw"/>
    <s v="industrial composting"/>
    <n v="0.26637096774193542"/>
    <m/>
    <n v="0"/>
    <n v="2.0971428571428575E-2"/>
    <n v="3.4364408036400005"/>
    <n v="4.33976162652E-8"/>
    <n v="0.45298247022000004"/>
    <n v="6.8068862139600006E-3"/>
    <n v="2.8528329409200002E-7"/>
    <n v="4.6164375536400005E-8"/>
    <n v="1.9071108464400002E-9"/>
    <n v="3.8669680926000004E-2"/>
    <n v="3.7465648905600003E-4"/>
    <n v="1.0262163101760001E-2"/>
    <n v="0.16256239016400001"/>
    <n v="39.535336450800003"/>
    <n v="153.32593381200002"/>
    <n v="0.47423888708400003"/>
    <n v="23.569775967600005"/>
    <n v="1.5510987090000001E-5"/>
    <n v="0"/>
    <n v="0"/>
    <n v="0"/>
    <n v="0"/>
    <n v="0"/>
    <n v="0"/>
    <n v="0"/>
    <n v="0"/>
    <n v="0"/>
    <n v="0"/>
    <n v="0"/>
    <n v="0"/>
    <n v="0"/>
    <n v="0"/>
    <n v="0"/>
    <n v="0"/>
    <n v="7.3973988000000004E-2"/>
    <n v="5.0469972120000003E-10"/>
    <n v="1.3608360000000003E-3"/>
    <n v="1.5854400000000002E-4"/>
    <n v="1.5298967520000001E-8"/>
    <n v="4.9868826120000008E-10"/>
    <n v="3.5455326840000007E-10"/>
    <n v="2.9198520000000006E-3"/>
    <n v="7.1072897040000013E-6"/>
    <n v="1.2789400968E-4"/>
    <n v="1.2868488000000003E-2"/>
    <n v="11.065234968000002"/>
    <n v="0.7055340120000001"/>
    <n v="1.5233436000000003E-2"/>
    <n v="0.44338150800000004"/>
    <n v="1.4409007200000001E-7"/>
    <n v="0.45670801963940377"/>
    <n v="1.7574552368246657E-6"/>
    <n v="6.9341116035705707E-4"/>
    <n v="1.0543387741039103E-2"/>
    <n v="0.30006345237881593"/>
    <n v="9.6900987048877171E-3"/>
    <n v="2.6001025740645602E-3"/>
    <n v="1.8209538949199803E-2"/>
    <n v="9.3127124775303197E-4"/>
    <n v="4.2502311508676893E-2"/>
    <s v=""/>
    <n v="2.4623619137301915E-3"/>
    <n v="3.4298594116847658E-2"/>
    <n v="3.1105609443930348E-3"/>
    <n v="3.9652453336734068E-2"/>
    <n v="3.2705330806268527E-5"/>
    <n v="0"/>
    <n v="0.92150002700194578"/>
    <n v="0.92150002700194578"/>
    <n v="1.4176923492337627E-3"/>
    <n v="3.5104147916400006"/>
    <n v="4.3902315986399999E-8"/>
    <n v="0.45434330622000002"/>
    <n v="6.9654302139600006E-3"/>
    <n v="3.00582261612E-7"/>
    <n v="4.6663063797600008E-8"/>
    <n v="2.2616641148400002E-9"/>
    <n v="4.1589532926000004E-2"/>
    <n v="3.8176377876000003E-4"/>
    <n v="1.0390057111440001E-2"/>
    <n v="0.17543087816400002"/>
    <n v="50.600571418800001"/>
    <n v="154.031467824"/>
    <n v="0.48947232308400002"/>
    <n v="24.013157475600007"/>
    <n v="1.5655077162E-5"/>
    <n v="5.4006381409846165E-3"/>
    <n v="6.754202459446154E-11"/>
    <n v="6.9898970187692313E-4"/>
    <n v="1.0716046483015386E-5"/>
    <n v="4.6243424863384617E-10"/>
    <n v="7.1789328919384631E-11"/>
    <n v="3.4794832536000002E-12"/>
    <n v="6.3983896809230773E-5"/>
    <n v="5.8732889040000004E-7"/>
    <n v="1.5984703248369231E-5"/>
    <n v="2.6989365871384616E-4"/>
    <n v="7.7847032952000003E-2"/>
    <n v="0.23697148896"/>
    <n v="7.530343432061539E-4"/>
    <n v="3.6943319193230781E-2"/>
    <n v="2.4084734095384617E-8"/>
    <n v="0.29174227433674249"/>
    <n v="4.6404292090418237E-5"/>
    <n v="4.9467210081446705E-4"/>
    <n v="9.6850285332585155E-3"/>
    <n v="0.32207664526334645"/>
    <n v="2.7693869024126568E-2"/>
    <n v="2.806442303203582E-4"/>
    <n v="2.2620097531932084E-2"/>
    <n v="3.7272333055951776E-2"/>
    <n v="2.9520509679920117E-2"/>
    <n v="1.5559741575734067E-2"/>
    <n v="0.18591013559976577"/>
    <n v="6.9370270724093803"/>
    <n v="1.512116225185358E-3"/>
    <n v="6.0788969583716629E-2"/>
    <n v="4.0656429438882306E-2"/>
  </r>
  <r>
    <x v="1"/>
    <x v="6"/>
    <x v="0"/>
    <s v="Salad"/>
    <n v="0.16600000000000001"/>
    <s v="Raw"/>
    <s v="industrial composting"/>
    <n v="8.3000000000000004E-2"/>
    <m/>
    <n v="0.65484092000000005"/>
    <n v="2.634920634920635E-3"/>
    <n v="9.4729671220000006E-2"/>
    <n v="3.9368164919999998E-9"/>
    <n v="3.9759403679999999E-2"/>
    <n v="3.3420618980000002E-4"/>
    <n v="5.6400629780000006E-9"/>
    <n v="5.955233898E-9"/>
    <n v="1.0284580630000001E-10"/>
    <n v="4.4127129279999998E-4"/>
    <n v="1.341060133E-5"/>
    <n v="2.4466193860000004E-4"/>
    <n v="1.5831403400000002E-3"/>
    <n v="1.0010630497999999"/>
    <n v="1.1327851122000001"/>
    <n v="7.9578462779999998E-2"/>
    <n v="1.9295416700000001"/>
    <n v="7.3593389220000008E-7"/>
    <n v="0"/>
    <n v="0"/>
    <n v="0"/>
    <n v="0"/>
    <n v="0"/>
    <n v="0"/>
    <n v="0"/>
    <n v="0"/>
    <n v="0"/>
    <n v="0"/>
    <n v="0"/>
    <n v="0"/>
    <n v="0"/>
    <n v="0"/>
    <n v="0"/>
    <n v="0"/>
    <n v="9.2943399999999999E-3"/>
    <n v="6.3412166000000001E-11"/>
    <n v="1.7098000000000002E-4"/>
    <n v="1.9920000000000002E-5"/>
    <n v="1.9222136E-9"/>
    <n v="6.2656866000000007E-11"/>
    <n v="4.4547262000000007E-11"/>
    <n v="3.6686000000000005E-4"/>
    <n v="8.9298372000000009E-7"/>
    <n v="1.6069032400000002E-5"/>
    <n v="1.6168400000000002E-3"/>
    <n v="1.3902732400000002"/>
    <n v="8.8645660000000001E-2"/>
    <n v="1.9139800000000002E-3"/>
    <n v="5.5707940000000004E-2"/>
    <n v="1.8103960000000002E-8"/>
    <n v="1.3533614395761529E-2"/>
    <n v="1.6013330152504979E-7"/>
    <n v="6.0941084202183127E-5"/>
    <n v="5.3603146017243951E-4"/>
    <n v="7.5492239817106614E-3"/>
    <n v="1.249681241491721E-3"/>
    <n v="1.6944916522815121E-4"/>
    <n v="3.5383177489615818E-4"/>
    <n v="3.4892041199197175E-5"/>
    <n v="1.066564777319684E-3"/>
    <s v=""/>
    <n v="1.1636895074146626E-4"/>
    <n v="2.719792188527604E-4"/>
    <n v="5.17878535353163E-4"/>
    <n v="3.2782035266408697E-3"/>
    <n v="1.5752753653945368E-6"/>
    <n v="0.10870359272000002"/>
    <n v="2.8740395562236905E-2"/>
    <n v="0.13744398828223692"/>
    <n v="2.1145228966497988E-4"/>
    <n v="0.10402401122"/>
    <n v="4.0002286579999999E-9"/>
    <n v="3.9930383680000001E-2"/>
    <n v="3.5412618980000001E-4"/>
    <n v="7.5622765780000007E-9"/>
    <n v="6.017890764E-9"/>
    <n v="1.4739306830000001E-10"/>
    <n v="8.0813129280000008E-4"/>
    <n v="1.4303585050000001E-5"/>
    <n v="2.6073097100000006E-4"/>
    <n v="3.1999803400000002E-3"/>
    <n v="2.3913362897999999"/>
    <n v="1.2214307722000002"/>
    <n v="8.1492442779999993E-2"/>
    <n v="1.9852496100000001"/>
    <n v="7.5403785220000013E-7"/>
    <n v="1.6003694033846154E-4"/>
    <n v="6.1541979353846154E-12"/>
    <n v="6.1431359507692308E-5"/>
    <n v="5.4480952276923083E-7"/>
    <n v="1.1634271658461539E-11"/>
    <n v="9.2582934830769228E-12"/>
    <n v="2.2675856661538464E-13"/>
    <n v="1.2432789120000002E-6"/>
    <n v="2.2005515461538462E-8"/>
    <n v="4.0112457076923084E-7"/>
    <n v="4.9230466769230775E-6"/>
    <n v="3.6789789073846152E-3"/>
    <n v="1.8791242649230772E-3"/>
    <n v="1.2537298889230767E-4"/>
    <n v="3.0542301692307694E-3"/>
    <n v="1.1600582341538463E-9"/>
    <n v="2.587167489084952E-2"/>
    <n v="1.3486001175727699E-5"/>
    <n v="1.3928112668187972E-4"/>
    <n v="1.5241677588357942E-3"/>
    <n v="2.0717165565147102E-2"/>
    <n v="1.1442357400942189E-2"/>
    <n v="4.7942817917669089E-5"/>
    <n v="8.6809909258858458E-4"/>
    <n v="4.2836601614092288E-3"/>
    <n v="2.2635070788292258E-3"/>
    <n v="5.1663588713043475E-4"/>
    <n v="1.5679792125744683E-2"/>
    <n v="0.16534603458117697"/>
    <n v="8.0901821248375552E-4"/>
    <n v="1.592945808550322E-2"/>
    <n v="6.187994472200779E-3"/>
  </r>
  <r>
    <x v="2"/>
    <x v="5"/>
    <x v="0"/>
    <s v="Broth"/>
    <n v="0.56640000000000001"/>
    <s v="Boiling (unspecified)"/>
    <s v="industrial composting"/>
    <n v="3.0797337857236068E-2"/>
    <m/>
    <s v=""/>
    <n v="8.3294117647058821E-3"/>
    <n v="9.1689730148571444E-2"/>
    <n v="1.3092297161142858E-9"/>
    <n v="6.4006535286857152E-2"/>
    <n v="2.6518853664000004E-4"/>
    <n v="4.2538022016000008E-9"/>
    <n v="1.4870709010285716E-9"/>
    <n v="6.5304897243428591E-11"/>
    <n v="4.6675075584000001E-4"/>
    <n v="2.3125638651428576E-5"/>
    <n v="1.7349420246857148E-4"/>
    <n v="1.3696798080000002E-3"/>
    <n v="0.59260737654857154"/>
    <n v="1.4183528256000002"/>
    <n v="4.3452687620571431E-2"/>
    <n v="1.8795847254857145"/>
    <n v="8.0947565759999996E-7"/>
    <n v="0.111625058496"/>
    <n v="3.9978398281919993E-9"/>
    <n v="7.9352639999999992E-3"/>
    <n v="2.0215778313600001E-4"/>
    <n v="8.1580495104000006E-10"/>
    <n v="4.6292685350399999E-10"/>
    <n v="2.5087340647679998E-10"/>
    <n v="1.4093875632000002E-4"/>
    <n v="3.0191025936E-5"/>
    <n v="5.7084227519999996E-5"/>
    <n v="3.8508134160000003E-4"/>
    <n v="0.28334581401599995"/>
    <n v="0.16345363775999999"/>
    <n v="2.9269025856000001E-2"/>
    <n v="1.7617124465280001"/>
    <n v="1.6953949927679999E-7"/>
    <n v="3.1712735999999998E-2"/>
    <n v="2.1636536639999999E-10"/>
    <n v="5.8339200000000007E-4"/>
    <n v="6.7967999999999997E-5"/>
    <n v="6.5586854400000002E-9"/>
    <n v="2.1378824639999999E-10"/>
    <n v="1.5199740480000002E-10"/>
    <n v="1.2517440000000002E-3"/>
    <n v="3.0469034880000004E-6"/>
    <n v="5.4828312960000001E-5"/>
    <n v="5.5167360000000004E-3"/>
    <n v="4.7436792959999998"/>
    <n v="0.30246326400000001"/>
    <n v="6.530592E-3"/>
    <n v="0.19007817600000002"/>
    <n v="6.1771584000000005E-8"/>
    <n v="3.0577285509621108E-2"/>
    <n v="2.2110882742696356E-7"/>
    <n v="1.1068673480354096E-4"/>
    <n v="8.1029114690106291E-4"/>
    <n v="1.1608221995223926E-2"/>
    <n v="4.4933397464504431E-4"/>
    <n v="5.3823415106184452E-4"/>
    <n v="8.1413337878477197E-4"/>
    <n v="1.374927986618018E-4"/>
    <n v="1.1675052567440458E-3"/>
    <s v=""/>
    <n v="2.7346665494248386E-4"/>
    <n v="4.1957532118845414E-4"/>
    <n v="5.0364262603306241E-4"/>
    <n v="6.326674547360041E-3"/>
    <n v="2.1743281305427413E-6"/>
    <s v=""/>
    <n v="5.3738939532929159E-2"/>
    <n v="5.3738939532929159E-2"/>
    <n v="8.2675291589121789E-5"/>
    <n v="0.23502752464457144"/>
    <n v="5.5234349107062852E-9"/>
    <n v="7.2525191286857152E-2"/>
    <n v="5.3531431977600001E-4"/>
    <n v="1.1628292592640002E-8"/>
    <n v="2.1637860009325717E-9"/>
    <n v="4.6817570852022863E-10"/>
    <n v="1.8594335121600001E-3"/>
    <n v="5.6363568075428578E-5"/>
    <n v="2.8540674294857146E-4"/>
    <n v="7.2714971496000008E-3"/>
    <n v="5.619632486564571"/>
    <n v="1.8842697273600002"/>
    <n v="7.925230547657143E-2"/>
    <n v="3.8313753480137147"/>
    <n v="1.0407867408768E-6"/>
    <n v="3.615808071454945E-4"/>
    <n v="8.4975921703173612E-12"/>
    <n v="1.1157721736439561E-4"/>
    <n v="8.2356049196307697E-7"/>
    <n v="1.7889680911753851E-11"/>
    <n v="3.328901539896264E-12"/>
    <n v="7.2027032080035173E-13"/>
    <n v="2.8606669417846158E-6"/>
    <n v="8.6713181654505507E-8"/>
    <n v="4.3908729684395608E-7"/>
    <n v="1.1186918691692309E-5"/>
    <n v="8.64558844086857E-3"/>
    <n v="2.8988765036307694E-3"/>
    <n v="1.2192662381010989E-4"/>
    <n v="5.894423612328792E-3"/>
    <n v="1.6012103705796924E-9"/>
    <n v="0.14915275664006361"/>
    <n v="4.8991691897132543E-5"/>
    <n v="6.7912869743155118E-4"/>
    <n v="5.7414245625747665E-3"/>
    <n v="5.0750336633286895E-2"/>
    <n v="1.0122797133055954E-2"/>
    <n v="3.891144955841896E-4"/>
    <n v="3.2051109892238575E-3"/>
    <n v="4.5726154214179672E-2"/>
    <n v="5.7597922013427694E-3"/>
    <n v="1.5604438532402429E-3"/>
    <n v="3.8684243027377184E-2"/>
    <n v="0.62187462845946384"/>
    <n v="1.9939998703250288E-3"/>
    <n v="8.0951714861620463E-2"/>
    <n v="2.2183123554588329E-2"/>
  </r>
  <r>
    <x v="2"/>
    <x v="0"/>
    <x v="0"/>
    <s v="Pasta"/>
    <n v="0.1416"/>
    <s v="Boiling (unspecified)"/>
    <s v="industrial composting"/>
    <n v="3.0797337857236068E-2"/>
    <m/>
    <n v="4.0569082692307692"/>
    <n v="2.0823529411764705E-3"/>
    <n v="0.14010949716000001"/>
    <n v="2.2088658359999999E-9"/>
    <n v="1.3917693372E-2"/>
    <n v="6.3601664172000005E-4"/>
    <n v="1.1116843248E-8"/>
    <n v="4.8516965196000002E-9"/>
    <n v="1.0561568052E-10"/>
    <n v="1.4815523748E-3"/>
    <n v="5.0902936524000008E-5"/>
    <n v="1.2636176556000002E-3"/>
    <n v="5.7772059432000004E-3"/>
    <n v="0.99834018000000002"/>
    <n v="15.495472787999999"/>
    <n v="6.9646633308E-2"/>
    <n v="1.6441222728000002"/>
    <n v="6.7847346179999998E-7"/>
    <n v="2.7906264624000001E-2"/>
    <n v="9.9945995704799982E-10"/>
    <n v="1.9838159999999998E-3"/>
    <n v="5.0539445784000004E-5"/>
    <n v="2.0395123776000002E-10"/>
    <n v="1.15731713376E-10"/>
    <n v="6.2718351619199995E-11"/>
    <n v="3.5234689080000005E-5"/>
    <n v="7.5477564840000001E-6"/>
    <n v="1.4271056879999999E-5"/>
    <n v="9.6270335400000008E-5"/>
    <n v="7.0836453503999988E-2"/>
    <n v="4.0863409439999998E-2"/>
    <n v="7.3172564640000002E-3"/>
    <n v="0.44042811163200002"/>
    <n v="4.2384874819199999E-8"/>
    <n v="7.9281839999999996E-3"/>
    <n v="5.4091341599999996E-11"/>
    <n v="1.4584800000000002E-4"/>
    <n v="1.6991999999999999E-5"/>
    <n v="1.63967136E-9"/>
    <n v="5.3447061599999997E-11"/>
    <n v="3.7999351200000005E-11"/>
    <n v="3.1293600000000004E-4"/>
    <n v="7.6172587200000009E-7"/>
    <n v="1.370707824E-5"/>
    <n v="1.3791840000000001E-3"/>
    <n v="1.185919824"/>
    <n v="7.5615816000000002E-2"/>
    <n v="1.632648E-3"/>
    <n v="4.7519544000000004E-2"/>
    <n v="1.5442896000000001E-8"/>
    <n v="2.2890460477182784E-2"/>
    <n v="1.3059794111476443E-7"/>
    <n v="2.4491208616144612E-5"/>
    <n v="1.0649421576508782E-3"/>
    <n v="1.2938095898474732E-2"/>
    <n v="1.0426400075315236E-3"/>
    <n v="2.3720938826217217E-4"/>
    <n v="8.0112497193116604E-4"/>
    <n v="1.4444226058313127E-4"/>
    <n v="5.283494214871458E-3"/>
    <s v=""/>
    <n v="1.0973914865085157E-4"/>
    <n v="3.4763546244493335E-3"/>
    <n v="4.9947527005758652E-4"/>
    <n v="3.5206450227841775E-3"/>
    <n v="1.538221443221412E-6"/>
    <n v="0.57445821092307692"/>
    <n v="5.2034783470430279E-2"/>
    <n v="0.62649299439350714"/>
    <n v="9.6383537599001095E-4"/>
    <n v="0.17594394578400002"/>
    <n v="3.2624171346479996E-9"/>
    <n v="1.6047357372000002E-2"/>
    <n v="7.0354808750400005E-4"/>
    <n v="1.296046584576E-8"/>
    <n v="5.0208752945760004E-9"/>
    <n v="2.0633338333920001E-10"/>
    <n v="1.8297230638799999E-3"/>
    <n v="5.921241888000001E-5"/>
    <n v="1.2915957907200001E-3"/>
    <n v="7.2526602786000009E-3"/>
    <n v="2.255096457504"/>
    <n v="15.61195201344"/>
    <n v="7.8596537772E-2"/>
    <n v="2.1320699284320002"/>
    <n v="7.363012326191999E-7"/>
    <n v="2.7068299351384618E-4"/>
    <n v="5.0191032840738459E-12"/>
    <n v="2.4688242110769233E-5"/>
    <n v="1.0823816730830769E-6"/>
    <n v="1.9939178224246155E-11"/>
    <n v="7.7244235301169234E-12"/>
    <n v="3.1743597436799999E-13"/>
    <n v="2.8149585598153847E-6"/>
    <n v="9.1096029046153856E-8"/>
    <n v="1.9870704472615384E-6"/>
    <n v="1.1157938890153847E-5"/>
    <n v="3.4693791653907691E-3"/>
    <n v="2.4018387712984614E-2"/>
    <n v="1.2091775041846154E-4"/>
    <n v="3.280107582203077E-3"/>
    <n v="1.1327711271064613E-9"/>
    <n v="0.12284621508730811"/>
    <n v="2.9595563396970099E-5"/>
    <n v="1.5011474298991102E-4"/>
    <n v="8.4032427448689252E-3"/>
    <n v="0.10947287407373826"/>
    <n v="2.5708574538209118E-2"/>
    <n v="2.0556225105565067E-4"/>
    <n v="7.5705020508084944E-3"/>
    <n v="5.006128088887906E-2"/>
    <n v="3.1699746466073889E-2"/>
    <n v="4.7964320176066009E-3"/>
    <n v="4.1850528138280926E-2"/>
    <n v="6.073138562136398"/>
    <n v="2.1058731459602112E-3"/>
    <n v="4.6300906040021163E-2"/>
    <n v="1.6312726512309906E-2"/>
  </r>
  <r>
    <x v="2"/>
    <x v="7"/>
    <x v="0"/>
    <s v="Lentils"/>
    <n v="0.53759999999999997"/>
    <s v="Cooking (unspecified)"/>
    <s v="industrial composting"/>
    <n v="5.9733333333333333E-2"/>
    <m/>
    <s v=""/>
    <n v="7.9058823529411758E-3"/>
    <n v="2.90352980736"/>
    <n v="2.3222489471999999E-8"/>
    <n v="0.11356990310399999"/>
    <n v="1.1140292352E-2"/>
    <n v="8.1642812159999989E-8"/>
    <n v="4.8048920908799996E-8"/>
    <n v="2.0243927961599996E-9"/>
    <n v="9.9164825087999994E-3"/>
    <n v="2.1348330931199999E-4"/>
    <n v="1.3713257779199997E-2"/>
    <n v="3.22690007808E-2"/>
    <n v="127.99718399999999"/>
    <n v="23.8766863104"/>
    <n v="0.362063541504"/>
    <n v="20.509672780799999"/>
    <n v="6.7696995071999995E-6"/>
    <n v="0.14194420172799999"/>
    <n v="2.6463798914559998E-9"/>
    <n v="9.6703667199999996E-2"/>
    <n v="3.1898871782399998E-4"/>
    <n v="1.8593142579200002E-9"/>
    <n v="1.118557827072E-9"/>
    <n v="2.6768100746240003E-10"/>
    <n v="6.3494101887999997E-4"/>
    <n v="1.3605501862400002E-4"/>
    <n v="1.2267546368000001E-4"/>
    <n v="9.0111898239999991E-4"/>
    <n v="0.46304897228800002"/>
    <n v="0.37141599487999999"/>
    <n v="7.2630788607999999E-2"/>
    <n v="3.3909223255039995"/>
    <n v="2.3978053514240003E-7"/>
    <n v="3.0100223999999998E-2"/>
    <n v="2.0536373759999999E-10"/>
    <n v="5.5372799999999997E-4"/>
    <n v="6.4511999999999995E-5"/>
    <n v="6.2251929599999996E-9"/>
    <n v="2.0291765759999997E-10"/>
    <n v="1.442687232E-10"/>
    <n v="1.188096E-3"/>
    <n v="2.891976192E-6"/>
    <n v="5.2040432639999994E-5"/>
    <n v="5.2362240000000003E-3"/>
    <n v="4.5024752640000001"/>
    <n v="0.28708377599999996"/>
    <n v="6.198528E-3"/>
    <n v="0.18041318399999998"/>
    <n v="5.8630655999999994E-8"/>
    <n v="0.40013488451356971"/>
    <n v="1.0437785907202094E-6"/>
    <n v="3.2176109904243332E-4"/>
    <n v="1.7443261198589827E-2"/>
    <n v="8.9572448756105941E-2"/>
    <n v="1.0252306111472724E-2"/>
    <n v="2.8009200984921772E-3"/>
    <n v="5.1400249785094349E-3"/>
    <n v="8.5971542438444582E-4"/>
    <n v="5.6811139443240961E-2"/>
    <s v=""/>
    <n v="6.4703282893325787E-3"/>
    <n v="5.4633147425738752E-3"/>
    <n v="2.8018419845766279E-3"/>
    <n v="3.9764494048857957E-2"/>
    <n v="1.4766129618685416E-5"/>
    <s v=""/>
    <n v="0.63785225059695827"/>
    <n v="0.63785225059695827"/>
    <n v="9.8131115476455112E-4"/>
    <n v="3.075574233088"/>
    <n v="2.6074233101056001E-8"/>
    <n v="0.21082729830399999"/>
    <n v="1.1523793069823998E-2"/>
    <n v="8.9727319377919988E-8"/>
    <n v="4.9370396393471995E-8"/>
    <n v="2.4363425268223995E-9"/>
    <n v="1.1739519527679999E-2"/>
    <n v="3.52430304128E-4"/>
    <n v="1.3887973675519997E-2"/>
    <n v="3.8406343763199999E-2"/>
    <n v="132.96270823628799"/>
    <n v="24.535186081279999"/>
    <n v="0.44089285811199996"/>
    <n v="24.081008290303998"/>
    <n v="7.0681106983423993E-6"/>
    <n v="4.7316526662892306E-3"/>
    <n v="4.0114204770855385E-11"/>
    <n v="3.2434968969846152E-4"/>
    <n v="1.7728912415113844E-5"/>
    <n v="1.380420298121846E-10"/>
    <n v="7.595445598995691E-11"/>
    <n v="3.7482192720344609E-12"/>
    <n v="1.8060799273353845E-5"/>
    <n v="5.4220046788923072E-7"/>
    <n v="2.1366113346953841E-5"/>
    <n v="5.908668271261538E-5"/>
    <n v="0.20455801267121229"/>
    <n v="3.7746440125046153E-2"/>
    <n v="6.7829670478769229E-4"/>
    <n v="3.704770506200615E-2"/>
    <n v="1.0874016458988306E-8"/>
    <n v="1.1470668450032795"/>
    <n v="1.2302757856685033E-4"/>
    <n v="1.0233207101644128E-3"/>
    <n v="7.2283604719646039E-2"/>
    <n v="0.41631338691575509"/>
    <n v="0.13118492339734725"/>
    <n v="1.4385250308033518E-3"/>
    <n v="2.7162396085195727E-2"/>
    <n v="0.15436322290498683"/>
    <n v="0.17693826316397332"/>
    <n v="1.3996296769028466E-2"/>
    <n v="2.5121012617014333"/>
    <n v="4.8896829259227568"/>
    <n v="6.1335473845031858E-3"/>
    <n v="0.27363599094258978"/>
    <n v="8.1769126136591319E-2"/>
  </r>
  <r>
    <x v="2"/>
    <x v="4"/>
    <x v="0"/>
    <s v="Carrots"/>
    <n v="0.224"/>
    <s v="Cooking (unspecified)"/>
    <s v="industrial composting"/>
    <n v="5.9733333333333333E-2"/>
    <m/>
    <n v="0.63338293633975185"/>
    <n v="3.2941176470588237E-3"/>
    <n v="9.8616801422222233E-2"/>
    <n v="4.8315448533333331E-9"/>
    <n v="1.5459109368888889E-2"/>
    <n v="3.6514329600000002E-4"/>
    <n v="6.310436159999975E-9"/>
    <n v="2.4844316124444447E-9"/>
    <n v="6.447238186666667E-11"/>
    <n v="5.0873516088888898E-4"/>
    <n v="1.4273247893333335E-5"/>
    <n v="3.4276893155555554E-4"/>
    <n v="1.5519256853333333E-3"/>
    <n v="4.541208224"/>
    <n v="2.3740375431111111"/>
    <n v="9.0106202666666663E-2"/>
    <n v="1.3753175146666667"/>
    <n v="5.6176581688888892E-7"/>
    <n v="5.9143417386666668E-2"/>
    <n v="1.1026582881066667E-9"/>
    <n v="4.0293194666666671E-2"/>
    <n v="1.3291196576000001E-4"/>
    <n v="7.7471427413333343E-10"/>
    <n v="4.6606576128000002E-10"/>
    <n v="1.1153375310933335E-10"/>
    <n v="2.6455875786666669E-4"/>
    <n v="5.6689591093333343E-5"/>
    <n v="5.1114776533333341E-5"/>
    <n v="3.7546624266666668E-4"/>
    <n v="0.19293707178666669"/>
    <n v="0.15475666453333334"/>
    <n v="3.0262828586666672E-2"/>
    <n v="1.4128843022933333"/>
    <n v="9.9908556309333351E-8"/>
    <n v="1.2541759999999999E-2"/>
    <n v="8.5568224000000004E-11"/>
    <n v="2.3072000000000001E-4"/>
    <n v="2.688E-5"/>
    <n v="2.5938304000000001E-9"/>
    <n v="8.4549024E-11"/>
    <n v="6.0111968000000011E-11"/>
    <n v="4.9504000000000009E-4"/>
    <n v="1.2049900800000001E-6"/>
    <n v="2.1683513599999999E-5"/>
    <n v="2.18176E-3"/>
    <n v="1.87603136"/>
    <n v="0.11961824"/>
    <n v="2.5827200000000002E-3"/>
    <n v="7.5172160000000002E-2"/>
    <n v="2.4429440000000001E-8"/>
    <n v="2.2156435663303137E-2"/>
    <n v="2.4097769042428178E-7"/>
    <n v="8.5440355619533911E-5"/>
    <n v="7.9458064091822932E-4"/>
    <n v="9.662274776371849E-3"/>
    <n v="6.3026078389169971E-4"/>
    <n v="2.7145113339456718E-4"/>
    <n v="5.5532664757896374E-4"/>
    <n v="1.760455757244407E-4"/>
    <n v="1.6999490300750248E-3"/>
    <s v=""/>
    <n v="3.2166923779422204E-4"/>
    <n v="5.8972900069715717E-4"/>
    <n v="7.813494194802771E-4"/>
    <n v="4.728232974876124E-3"/>
    <n v="1.4333530231685821E-6"/>
    <n v="0.1418777777401044"/>
    <n v="4.2454419570438814E-2"/>
    <n v="0.18433219731054323"/>
    <n v="2.8358799586237419E-4"/>
    <n v="0.17030197880888892"/>
    <n v="6.0197713654399997E-9"/>
    <n v="5.5983024035555558E-2"/>
    <n v="5.2493526175999999E-4"/>
    <n v="9.6789808341333092E-9"/>
    <n v="3.0350463977244446E-9"/>
    <n v="2.3611810297600003E-10"/>
    <n v="1.2683339187555558E-3"/>
    <n v="7.216782906666668E-5"/>
    <n v="4.1556722168888886E-4"/>
    <n v="4.1091519279999999E-3"/>
    <n v="6.6101766557866668"/>
    <n v="2.6484124476444442"/>
    <n v="0.12295175125333334"/>
    <n v="2.8633739769600002"/>
    <n v="6.8610381319822228E-7"/>
    <n v="2.6200304432136756E-4"/>
    <n v="9.2611867160615378E-12"/>
    <n v="8.6127729285470091E-5"/>
    <n v="8.0759271040000001E-7"/>
    <n v="1.4890739744820475E-11"/>
    <n v="4.6693021503452998E-12"/>
    <n v="3.6325861996307695E-13"/>
    <n v="1.9512829519316244E-6"/>
    <n v="1.1102742933333335E-7"/>
    <n v="6.3933418721367517E-7"/>
    <n v="6.3217721969230767E-6"/>
    <n v="1.0169502547364102E-2"/>
    <n v="4.0744806886837603E-3"/>
    <n v="1.8915654038974359E-4"/>
    <n v="4.4051907337846153E-3"/>
    <n v="1.055544327997265E-9"/>
    <n v="5.9666762468593898E-2"/>
    <n v="2.823289746864499E-5"/>
    <n v="2.7134943868761037E-4"/>
    <n v="3.1507342311549867E-3"/>
    <n v="3.593660236513388E-2"/>
    <n v="7.8838239866405261E-3"/>
    <n v="1.1229429527439366E-4"/>
    <n v="2.0529949742326492E-3"/>
    <n v="3.1354921459455093E-2"/>
    <n v="5.0525372884280976E-3"/>
    <n v="8.6015257473189347E-4"/>
    <n v="9.4571894232271789E-2"/>
    <n v="0.51101633848949601"/>
    <n v="1.699139450929858E-3"/>
    <n v="3.1958897095539666E-2"/>
    <n v="7.7319256096686009E-3"/>
  </r>
  <r>
    <x v="2"/>
    <x v="4"/>
    <x v="0"/>
    <s v="Onions"/>
    <n v="8.9600000000000013E-2"/>
    <s v="Cooking (unspecified)"/>
    <s v="industrial composting"/>
    <n v="5.973333333333334E-2"/>
    <m/>
    <n v="0.63722458418584826"/>
    <n v="1.3176470588235295E-3"/>
    <n v="4.1930034346666666E-2"/>
    <n v="1.9711459413333335E-9"/>
    <n v="6.8103105280000013E-3"/>
    <n v="1.6923641031111111E-4"/>
    <n v="2.790317425777778E-9"/>
    <n v="7.7997170346666677E-10"/>
    <n v="2.9463753386666672E-11"/>
    <n v="2.3751626951111116E-4"/>
    <n v="6.4942472248888889E-6"/>
    <n v="2.2682405262222229E-4"/>
    <n v="8.5917252835555566E-4"/>
    <n v="0.55449231786666675"/>
    <n v="1.7512609706666669"/>
    <n v="7.3268029582222227E-2"/>
    <n v="0.57624317582222229"/>
    <n v="2.4225253546666674E-7"/>
    <n v="2.3657366954666671E-2"/>
    <n v="4.4106331524266673E-10"/>
    <n v="1.6117277866666668E-2"/>
    <n v="5.3164786304000008E-5"/>
    <n v="3.0988570965333343E-10"/>
    <n v="1.8642630451200004E-10"/>
    <n v="4.4613501243733343E-11"/>
    <n v="1.0582350314666668E-4"/>
    <n v="2.2675836437333339E-5"/>
    <n v="2.0445910613333339E-5"/>
    <n v="1.5018649706666668E-4"/>
    <n v="7.7174828714666688E-2"/>
    <n v="6.1902665813333341E-2"/>
    <n v="1.2105131434666671E-2"/>
    <n v="0.5651537209173334"/>
    <n v="3.9963422523733343E-8"/>
    <n v="5.0167040000000003E-3"/>
    <n v="3.42272896E-11"/>
    <n v="9.2288000000000022E-5"/>
    <n v="1.0752000000000001E-5"/>
    <n v="1.0375321600000001E-9"/>
    <n v="3.38196096E-11"/>
    <n v="2.4044787200000006E-11"/>
    <n v="1.9801600000000005E-4"/>
    <n v="4.8199603200000011E-7"/>
    <n v="8.6734054400000018E-6"/>
    <n v="8.7270400000000019E-4"/>
    <n v="0.75041254400000013"/>
    <n v="4.7847296000000004E-2"/>
    <n v="1.0330880000000001E-3"/>
    <n v="3.0068864000000004E-2"/>
    <n v="9.7717760000000011E-9"/>
    <n v="9.1856555491322441E-3"/>
    <n v="9.7933391964290785E-8"/>
    <n v="3.513255061443049E-5"/>
    <n v="3.5291783557735016E-4"/>
    <n v="4.1305935058117615E-3"/>
    <n v="2.077061952628025E-4"/>
    <n v="1.128051561068087E-4"/>
    <n v="2.3702692321950217E-4"/>
    <n v="7.2333025791508103E-5"/>
    <n v="1.0469802684771718E-3"/>
    <s v=""/>
    <n v="6.725576997265045E-5"/>
    <n v="4.1439622384876215E-4"/>
    <n v="5.4910541590991819E-4"/>
    <n v="1.9344183063183882E-3"/>
    <n v="6.0999734033305639E-7"/>
    <n v="5.7095322743052013E-2"/>
    <n v="1.8347034656775597E-2"/>
    <n v="7.5442357399827603E-2"/>
    <n v="1.1606516523050401E-4"/>
    <n v="7.0604105301333334E-2"/>
    <n v="2.4464365461760005E-9"/>
    <n v="2.3019876394666669E-2"/>
    <n v="2.3315319661511112E-4"/>
    <n v="4.1377352954311113E-9"/>
    <n v="1.0002176175786668E-9"/>
    <n v="9.8122041830400027E-11"/>
    <n v="5.4135577265777791E-4"/>
    <n v="2.9652079694222226E-5"/>
    <n v="2.5594336867555559E-4"/>
    <n v="1.8820630254222225E-3"/>
    <n v="1.3820796905813335"/>
    <n v="1.8610109324800002"/>
    <n v="8.6406249016888897E-2"/>
    <n v="1.1714657607395558"/>
    <n v="2.9198773399040009E-7"/>
    <n v="1.0862170046358975E-4"/>
    <n v="3.7637485325784623E-12"/>
    <n v="3.5415194453333337E-5"/>
    <n v="3.5869722556170942E-7"/>
    <n v="6.3657466083555558E-12"/>
    <n v="1.5387963347364105E-12"/>
    <n v="1.5095698743138465E-13"/>
    <n v="8.3285503485811991E-7"/>
    <n v="4.5618584144957274E-8"/>
    <n v="3.9375902873162399E-7"/>
    <n v="2.8954815775726498E-6"/>
    <n v="2.1262764470482056E-3"/>
    <n v="2.8630937422769232E-3"/>
    <n v="1.329326907952137E-4"/>
    <n v="1.8022550165223935E-3"/>
    <n v="4.4921189844676939E-10"/>
    <n v="2.4801484325860029E-2"/>
    <n v="1.1476304212202426E-5"/>
    <n v="1.1158904237179897E-4"/>
    <n v="1.4064551376410609E-3"/>
    <n v="1.569565707688967E-2"/>
    <n v="2.5832227943841514E-3"/>
    <n v="4.7215415478758542E-5"/>
    <n v="9.0819577436595167E-4"/>
    <n v="1.2888446353787369E-2"/>
    <n v="3.1680797474365583E-3"/>
    <n v="4.4371634683791693E-4"/>
    <n v="1.3201481329039068E-2"/>
    <n v="0.36594595517108369"/>
    <n v="1.2044621461053157E-3"/>
    <n v="1.308242600941056E-2"/>
    <n v="3.2973534158781833E-3"/>
  </r>
  <r>
    <x v="2"/>
    <x v="0"/>
    <x v="0"/>
    <s v="Flour"/>
    <n v="0.17159999999999997"/>
    <s v="Boiling (unspecified)"/>
    <s v="industrial composting"/>
    <n v="2.5238550704834769E-2"/>
    <m/>
    <n v="0"/>
    <n v="2.5235294117647057E-3"/>
    <n v="4.5272042816000002E-2"/>
    <n v="7.583792787999999E-10"/>
    <n v="1.0276193355999998E-2"/>
    <n v="1.5236801007999999E-4"/>
    <n v="4.1044498923999996E-9"/>
    <n v="3.5362503747999993E-10"/>
    <n v="5.8531026840000001E-11"/>
    <n v="5.4081114516E-4"/>
    <n v="9.1676916759999977E-6"/>
    <n v="3.6353771739999996E-4"/>
    <n v="2.2868490215999997E-3"/>
    <n v="0.76782245539999983"/>
    <n v="4.8171861452"/>
    <n v="1.1753010411999998E-2"/>
    <n v="0.51636158287999989"/>
    <n v="2.0726108831999996E-7"/>
    <n v="3.3818608824E-2"/>
    <n v="1.2112099479479996E-9"/>
    <n v="2.4041159999999995E-3"/>
    <n v="6.1246955484000001E-5"/>
    <n v="2.4716124575999997E-10"/>
    <n v="1.4025114417599996E-10"/>
    <n v="7.6006137979199986E-11"/>
    <n v="4.2699665579999995E-5"/>
    <n v="9.1468574339999983E-6"/>
    <n v="1.7294585879999996E-5"/>
    <n v="1.1666659289999998E-4"/>
    <n v="8.5844176703999978E-2"/>
    <n v="4.9520911439999989E-2"/>
    <n v="8.8675226639999983E-3"/>
    <n v="0.53373915223199997"/>
    <n v="5.1364721179199988E-8"/>
    <n v="9.6078839999999988E-3"/>
    <n v="6.5551371599999986E-11"/>
    <n v="1.7674799999999998E-4"/>
    <n v="2.0591999999999999E-5"/>
    <n v="1.9870593599999996E-9"/>
    <n v="6.4770591599999992E-11"/>
    <n v="4.6050061199999995E-11"/>
    <n v="3.7923599999999997E-4"/>
    <n v="9.2310847199999992E-7"/>
    <n v="1.6611120239999998E-5"/>
    <n v="1.6713839999999997E-3"/>
    <n v="1.4371740239999997"/>
    <n v="9.163611599999999E-2"/>
    <n v="1.9785479999999997E-3"/>
    <n v="5.7587243999999989E-2"/>
    <n v="1.8714695999999998E-8"/>
    <n v="1.1539756684461288E-2"/>
    <n v="8.1468788647713957E-8"/>
    <n v="1.9622226052306586E-5"/>
    <n v="3.5451289780270064E-4"/>
    <n v="6.3277298632638456E-3"/>
    <n v="1.1600915013848891E-4"/>
    <n v="2.0761054134199678E-4"/>
    <n v="4.2152855093566521E-4"/>
    <n v="4.6928174900263321E-5"/>
    <n v="1.625810523690266E-3"/>
    <s v=""/>
    <n v="1.114785589144429E-4"/>
    <n v="1.104087381448195E-3"/>
    <n v="1.4361551339872922E-4"/>
    <n v="1.8291033133826711E-3"/>
    <n v="5.7939752608477565E-7"/>
    <n v="0"/>
    <n v="2.3848454246045595E-2"/>
    <n v="2.3848454246045595E-2"/>
    <n v="3.6689929609300915E-5"/>
    <n v="8.8698535640000006E-2"/>
    <n v="2.0351405983479994E-9"/>
    <n v="1.2857057355999997E-2"/>
    <n v="2.34206965564E-4"/>
    <n v="6.3386704981599993E-9"/>
    <n v="5.5864677325599983E-10"/>
    <n v="1.8058722601919998E-10"/>
    <n v="9.6274681073999988E-4"/>
    <n v="1.9237657581999997E-5"/>
    <n v="3.9744342351999998E-4"/>
    <n v="4.0748996144999994E-3"/>
    <n v="2.2908406561039998"/>
    <n v="4.9583431726400002"/>
    <n v="2.2599081075999995E-2"/>
    <n v="1.1076879791119998"/>
    <n v="2.7734050549919993E-7"/>
    <n v="1.3645928560000002E-4"/>
    <n v="3.130985535919999E-12"/>
    <n v="1.9780088239999993E-5"/>
    <n v="3.6031840855999999E-7"/>
    <n v="9.7518007663999988E-12"/>
    <n v="8.5945657423999974E-13"/>
    <n v="2.7782650156799995E-13"/>
    <n v="1.4811489395999999E-6"/>
    <n v="2.9596396279999995E-8"/>
    <n v="6.1145142080000002E-7"/>
    <n v="6.2690763299999993E-6"/>
    <n v="3.5243702401599997E-3"/>
    <n v="7.6282202656000001E-3"/>
    <n v="3.4767817039999988E-5"/>
    <n v="1.7041353524799997E-3"/>
    <n v="4.2667770076799988E-10"/>
    <n v="7.067803920173521E-2"/>
    <n v="2.2177458715194028E-5"/>
    <n v="1.4608099164894719E-4"/>
    <n v="3.1957717504101373E-3"/>
    <n v="5.1709697165507759E-2"/>
    <n v="3.1282718384075137E-3"/>
    <n v="2.0081183948643622E-4"/>
    <n v="3.5893263443044377E-3"/>
    <n v="1.9157336809086139E-2"/>
    <n v="1.1536649233303008E-2"/>
    <n v="2.4196104297643417E-3"/>
    <n v="4.1102915338703722E-2"/>
    <n v="2.3221474591716968"/>
    <n v="6.8970067692596148E-4"/>
    <n v="2.8480834369298953E-2"/>
    <n v="7.1499540813189238E-3"/>
  </r>
  <r>
    <x v="2"/>
    <x v="1"/>
    <x v="0"/>
    <s v="Milk"/>
    <n v="5.7200000000000001E-2"/>
    <s v="Boiling (unspecified)"/>
    <s v="industrial composting"/>
    <n v="2.5238550704834772E-2"/>
    <m/>
    <n v="0.51222692307692297"/>
    <n v="8.4117647058823527E-4"/>
    <n v="8.7660493221052641E-2"/>
    <n v="1.3729470341052634E-9"/>
    <n v="8.1431798568421063E-3"/>
    <n v="1.8300182652631581E-4"/>
    <n v="7.267948808421053E-9"/>
    <n v="1.0285932197894738E-9"/>
    <n v="4.2929490513684211E-11"/>
    <n v="9.7279937642105274E-4"/>
    <n v="7.4450436210526317E-6"/>
    <n v="2.6262409406315791E-4"/>
    <n v="4.1604582568421054E-3"/>
    <n v="1.0094979330526317"/>
    <n v="3.8422783797894744"/>
    <n v="1.0490996606315792E-2"/>
    <n v="0.51640878913684218"/>
    <n v="2.023324701894737E-7"/>
    <n v="1.1272869608000001E-2"/>
    <n v="4.0373664931599997E-10"/>
    <n v="8.0137199999999996E-4"/>
    <n v="2.0415651828000003E-5"/>
    <n v="8.2387081919999998E-11"/>
    <n v="4.6750381391999994E-11"/>
    <n v="2.5335379326400001E-11"/>
    <n v="1.423322186E-5"/>
    <n v="3.0489524780000001E-6"/>
    <n v="5.7648619599999997E-6"/>
    <n v="3.8888864300000003E-5"/>
    <n v="2.8614725567999998E-2"/>
    <n v="1.6506970480000001E-2"/>
    <n v="2.9558408879999999E-3"/>
    <n v="0.17791305074400002"/>
    <n v="1.7121573726399999E-8"/>
    <n v="3.2026279999999999E-3"/>
    <n v="2.18504572E-11"/>
    <n v="5.891600000000001E-5"/>
    <n v="6.8640000000000007E-6"/>
    <n v="6.6235312000000004E-10"/>
    <n v="2.1590197200000001E-11"/>
    <n v="1.5350020400000003E-11"/>
    <n v="1.2641200000000001E-4"/>
    <n v="3.0770282400000001E-7"/>
    <n v="5.5370400800000002E-6"/>
    <n v="5.5712800000000005E-4"/>
    <n v="0.47905800800000004"/>
    <n v="3.0545372000000001E-2"/>
    <n v="6.5951600000000007E-4"/>
    <n v="1.9195747999999999E-2"/>
    <n v="6.2382319999999997E-9"/>
    <n v="1.3287981299683574E-2"/>
    <n v="7.1997186777616724E-8"/>
    <n v="1.3740942165058208E-5"/>
    <n v="3.182975197432944E-4"/>
    <n v="7.9988589958255481E-3"/>
    <n v="2.2779037452724178E-4"/>
    <n v="9.6127134845904811E-5"/>
    <n v="4.8750998998355418E-4"/>
    <n v="2.634957058157082E-5"/>
    <n v="1.120541291720335E-3"/>
    <s v=""/>
    <n v="7.3829665582141838E-5"/>
    <n v="8.660475532293896E-4"/>
    <n v="8.9644848498800109E-5"/>
    <n v="1.1782175204211542E-3"/>
    <n v="4.7149818987575557E-7"/>
    <n v="2.9299379999999993E-2"/>
    <n v="2.5785480202184217E-2"/>
    <n v="5.5084860202184213E-2"/>
    <n v="8.4745938772591093E-5"/>
    <n v="0.10213599082905264"/>
    <n v="1.7985341406212633E-9"/>
    <n v="9.0034678568421071E-3"/>
    <n v="2.1028147835431581E-4"/>
    <n v="8.0126890103410535E-9"/>
    <n v="1.0969337983814737E-9"/>
    <n v="8.3614890240084211E-11"/>
    <n v="1.1134445982810528E-3"/>
    <n v="1.0801698923052631E-5"/>
    <n v="2.7392599610315792E-4"/>
    <n v="4.7564751211421064E-3"/>
    <n v="1.5171706666206317"/>
    <n v="3.8893307222694746"/>
    <n v="1.4106353494315792E-2"/>
    <n v="0.71351758788084219"/>
    <n v="2.256922759158737E-7"/>
    <n v="1.5713229358315791E-4"/>
    <n v="2.7669756009557897E-12"/>
    <n v="1.3851489010526318E-5"/>
    <n v="3.2350996669894739E-7"/>
    <n v="1.232721386206316E-11"/>
    <n v="1.687590459048421E-12"/>
    <n v="1.2863829267705263E-13"/>
    <n v="1.7129916896631582E-6"/>
    <n v="1.6617998343157895E-8"/>
    <n v="4.214246093894737E-7"/>
    <n v="7.3176540325263178E-6"/>
    <n v="2.3341087178778948E-3"/>
    <n v="5.9835857265684222E-3"/>
    <n v="2.1702082298947371E-5"/>
    <n v="1.0977193659705265E-3"/>
    <n v="3.4721888602442107E-10"/>
    <n v="8.8211924019658272E-2"/>
    <n v="1.9994767953101811E-5"/>
    <n v="1.0302482412250931E-4"/>
    <n v="3.038412389698176E-3"/>
    <n v="8.6544455781324928E-2"/>
    <n v="6.7923263300991759E-3"/>
    <n v="1.0159360240458029E-4"/>
    <n v="5.9928182427323893E-3"/>
    <n v="1.0971069438007601E-2"/>
    <n v="8.1256627128228395E-3"/>
    <n v="4.1684634127429187E-3"/>
    <n v="4.8504930807561276E-2"/>
    <n v="1.8407110919867211"/>
    <n v="4.4922895823857521E-4"/>
    <n v="1.881849207904257E-2"/>
    <n v="6.0602984103398042E-3"/>
  </r>
  <r>
    <x v="2"/>
    <x v="3"/>
    <x v="0"/>
    <s v="Eggs"/>
    <n v="2.86E-2"/>
    <s v="Boiling (unspecified)"/>
    <s v="industrial composting"/>
    <n v="2.5238550704834772E-2"/>
    <m/>
    <n v="2.7022484230769233"/>
    <n v="4.2058823529411764E-4"/>
    <n v="6.5834057177777766E-2"/>
    <n v="1.2443316599999999E-9"/>
    <n v="8.0179918866666658E-3"/>
    <n v="2.4293604255555553E-4"/>
    <n v="7.5584502644444439E-9"/>
    <n v="9.8091771555555561E-10"/>
    <n v="7.8437378066666661E-11"/>
    <n v="1.0151433037777777E-3"/>
    <n v="1.8221706042222223E-5"/>
    <n v="4.4628221733333334E-4"/>
    <n v="4.3926288755555551E-3"/>
    <n v="2.1796187746666669"/>
    <n v="5.710580748888888"/>
    <n v="2.7450828484444446E-2"/>
    <n v="0.57165953288888893"/>
    <n v="2.4236459231111111E-7"/>
    <n v="5.6364348040000003E-3"/>
    <n v="2.0186832465799998E-10"/>
    <n v="4.0068599999999998E-4"/>
    <n v="1.0207825914000001E-5"/>
    <n v="4.1193540959999999E-11"/>
    <n v="2.3375190695999997E-11"/>
    <n v="1.26676896632E-11"/>
    <n v="7.1166109300000002E-6"/>
    <n v="1.5244762390000001E-6"/>
    <n v="2.8824309799999999E-6"/>
    <n v="1.9444432150000001E-5"/>
    <n v="1.4307362783999999E-2"/>
    <n v="8.2534852400000004E-3"/>
    <n v="1.4779204439999999E-3"/>
    <n v="8.8956525372000009E-2"/>
    <n v="8.5607868631999997E-9"/>
    <n v="1.6013139999999999E-3"/>
    <n v="1.09252286E-11"/>
    <n v="2.9458000000000005E-5"/>
    <n v="3.4320000000000003E-6"/>
    <n v="3.3117656000000002E-10"/>
    <n v="1.07950986E-11"/>
    <n v="7.6750102000000014E-12"/>
    <n v="6.3206000000000004E-5"/>
    <n v="1.53851412E-7"/>
    <n v="2.7685200400000001E-6"/>
    <n v="2.7856400000000003E-4"/>
    <n v="0.23952900400000002"/>
    <n v="1.5272686000000001E-2"/>
    <n v="3.2975800000000004E-4"/>
    <n v="9.5978739999999993E-3"/>
    <n v="3.1191159999999998E-9"/>
    <n v="9.5067055553914939E-3"/>
    <n v="5.8330233364973757E-8"/>
    <n v="1.2893403793630623E-5"/>
    <n v="3.8837211531409763E-4"/>
    <n v="7.9171316573275596E-3"/>
    <n v="2.1079419482235154E-4"/>
    <n v="1.1356166161300835E-4"/>
    <n v="4.752598180669472E-4"/>
    <n v="4.854396943578293E-5"/>
    <n v="1.8487101751642392E-3"/>
    <s v=""/>
    <n v="1.1841856902139187E-4"/>
    <n v="1.2768287458042663E-3"/>
    <n v="1.8593567940562334E-4"/>
    <n v="1.1067110479580909E-3"/>
    <n v="5.3072937093884473E-7"/>
    <n v="7.7284304900000003E-2"/>
    <n v="2.321045565272279E-2"/>
    <n v="0.1004947605527228"/>
    <n v="1.5460732392726583E-4"/>
    <n v="7.3071805981777774E-2"/>
    <n v="1.457125213258E-9"/>
    <n v="8.4481358866666662E-3"/>
    <n v="2.5657586846955554E-4"/>
    <n v="7.9308203654044437E-9"/>
    <n v="1.0150880048515556E-9"/>
    <n v="9.8780077929866665E-11"/>
    <n v="1.0854659147077777E-3"/>
    <n v="1.9900033693222223E-5"/>
    <n v="4.5193316835333335E-4"/>
    <n v="4.6906373077055556E-3"/>
    <n v="2.4334551414506667"/>
    <n v="5.7341069201288883"/>
    <n v="2.9258506928444446E-2"/>
    <n v="0.67021393226088899"/>
    <n v="2.5404449517431114E-7"/>
    <n v="1.1241816304888888E-4"/>
    <n v="2.2417310973200001E-12"/>
    <n v="1.2997132133333332E-5"/>
    <n v="3.9473210533777773E-7"/>
    <n v="1.2201262100622221E-11"/>
    <n v="1.5616738536177778E-12"/>
    <n v="1.5196935066133333E-13"/>
    <n v="1.6699475610888888E-6"/>
    <n v="3.0615436451111113E-8"/>
    <n v="6.9528179746666674E-7"/>
    <n v="7.2163650887777775E-6"/>
    <n v="3.7437771406933335E-3"/>
    <n v="8.8217029540444431E-3"/>
    <n v="4.5013087582222227E-5"/>
    <n v="1.0310983573244446E-3"/>
    <n v="3.9083768488355561E-10"/>
    <n v="6.3709196824314765E-2"/>
    <n v="1.6273561933760071E-5"/>
    <n v="9.6960165669435778E-5"/>
    <n v="3.7792423234396214E-3"/>
    <n v="8.9375010144935874E-2"/>
    <n v="6.3420472442132772E-3"/>
    <n v="1.3510652591756269E-4"/>
    <n v="6.1963592461901865E-3"/>
    <n v="2.0632664877169547E-2"/>
    <n v="1.3593810134203764E-2"/>
    <n v="4.3719648734786868E-3"/>
    <n v="0.1016083805048781"/>
    <n v="2.7276273202500025"/>
    <n v="9.6552807112352797E-4"/>
    <n v="1.7899026471072679E-2"/>
    <n v="6.9265946423204766E-3"/>
  </r>
  <r>
    <x v="2"/>
    <x v="0"/>
    <x v="0"/>
    <s v="Flour"/>
    <n v="2.1600000000000022E-2"/>
    <s v="Baking"/>
    <s v="industrial composting"/>
    <n v="2.9834254143646436E-2"/>
    <m/>
    <n v="0"/>
    <n v="3.1764705882352971E-4"/>
    <n v="5.6985788160000064E-3"/>
    <n v="9.5460328800000098E-11"/>
    <n v="1.2935068560000014E-3"/>
    <n v="1.9179190080000019E-5"/>
    <n v="5.1664404240000054E-10"/>
    <n v="4.4512242480000048E-11"/>
    <n v="7.3675418400000074E-12"/>
    <n v="6.8074130160000073E-5"/>
    <n v="1.1539751760000011E-6"/>
    <n v="4.5759992400000048E-5"/>
    <n v="2.8785512160000031E-4"/>
    <n v="9.6648980400000098E-2"/>
    <n v="0.60635909520000064"/>
    <n v="1.4793999120000015E-3"/>
    <n v="6.4996562880000067E-2"/>
    <n v="2.6088808320000026E-8"/>
    <n v="1.1293084800000013E-2"/>
    <n v="1.3039243920000014E-10"/>
    <n v="1.0960077600000012E-2"/>
    <n v="2.7410400000000028E-5"/>
    <n v="1.7050318560000019E-10"/>
    <n v="1.0160976960000011E-10"/>
    <n v="1.7645386680000021E-11"/>
    <n v="6.6776400000000068E-5"/>
    <n v="1.3705200000000014E-5"/>
    <n v="1.0789200000000012E-5"/>
    <n v="8.4272400000000091E-5"/>
    <n v="3.5634686400000039E-2"/>
    <n v="3.0912807600000036E-2"/>
    <n v="6.1090200000000058E-3"/>
    <n v="0.31649447520000029"/>
    <n v="1.766113308000002E-8"/>
    <n v="1.2093840000000013E-3"/>
    <n v="8.2512216000000078E-12"/>
    <n v="2.2248000000000025E-5"/>
    <n v="2.5920000000000029E-6"/>
    <n v="2.5011936000000026E-10"/>
    <n v="8.1529416000000072E-12"/>
    <n v="5.7965112000000067E-12"/>
    <n v="4.7736000000000053E-5"/>
    <n v="1.1619547200000013E-7"/>
    <n v="2.0909102400000022E-6"/>
    <n v="2.1038400000000023E-4"/>
    <n v="0.18090302400000019"/>
    <n v="1.1534616000000011E-2"/>
    <n v="2.4904800000000025E-4"/>
    <n v="7.2487440000000075E-3"/>
    <n v="2.3556960000000025E-9"/>
    <n v="2.3679721359031718E-3"/>
    <n v="9.371425475856876E-9"/>
    <n v="1.8735170324138226E-5"/>
    <n v="7.4444873899537811E-5"/>
    <n v="9.3564885261800763E-4"/>
    <n v="3.2036891862382824E-5"/>
    <n v="3.5419805706704663E-5"/>
    <n v="7.9943589134881453E-5"/>
    <n v="3.6530789155077214E-5"/>
    <n v="2.3987740226777689E-4"/>
    <s v=""/>
    <n v="1.5240519181698267E-5"/>
    <n v="1.4447146263718718E-4"/>
    <n v="4.9806537449140101E-5"/>
    <n v="6.4191833517612948E-4"/>
    <n v="9.6320197441187677E-8"/>
    <n v="0"/>
    <n v="4.6721520569387512E-3"/>
    <n v="4.6721520569387512E-3"/>
    <n v="7.1879262414442324E-6"/>
    <n v="1.820104761600002E-2"/>
    <n v="2.3410398960000026E-10"/>
    <n v="1.2275832456000014E-2"/>
    <n v="4.9181590080000056E-5"/>
    <n v="9.3726658800000107E-10"/>
    <n v="1.5427495368000017E-10"/>
    <n v="3.0809439720000036E-11"/>
    <n v="1.825865301600002E-4"/>
    <n v="1.4975370648000015E-5"/>
    <n v="5.8640102640000057E-5"/>
    <n v="5.8251152160000057E-4"/>
    <n v="0.31318669080000033"/>
    <n v="0.64880651880000073"/>
    <n v="7.8374679120000075E-3"/>
    <n v="0.38873978208000037"/>
    <n v="4.6105637400000049E-8"/>
    <n v="2.8001611716923106E-5"/>
    <n v="3.6015998400000041E-13"/>
    <n v="1.8885896086153866E-5"/>
    <n v="7.5663984738461631E-8"/>
    <n v="1.4419485969230785E-12"/>
    <n v="2.3734608258461563E-13"/>
    <n v="4.7399138030769289E-14"/>
    <n v="2.8090235409230801E-7"/>
    <n v="2.3039031766153869E-8"/>
    <n v="9.0215542523077016E-8"/>
    <n v="8.9617157169230861E-7"/>
    <n v="4.8182567815384668E-4"/>
    <n v="9.9816387507692416E-4"/>
    <n v="1.2057642941538473E-5"/>
    <n v="5.9806120320000055E-4"/>
    <n v="7.0931749846153928E-11"/>
    <n v="1.2833236619271656E-2"/>
    <n v="2.1518858040976263E-6"/>
    <n v="1.1938424135083818E-4"/>
    <n v="5.8917881072170254E-4"/>
    <n v="6.9029595318983771E-3"/>
    <n v="7.8169705956887103E-4"/>
    <n v="3.1529526433570607E-5"/>
    <n v="6.976900493881554E-4"/>
    <n v="1.3135058977305061E-2"/>
    <n v="1.449180655371965E-3"/>
    <n v="3.1669966062398698E-4"/>
    <n v="5.3794143752770333E-3"/>
    <n v="0.25725078351039776"/>
    <n v="2.1440550808084333E-4"/>
    <n v="8.745824474511988E-3"/>
    <n v="1.0229696627114771E-3"/>
  </r>
  <r>
    <x v="2"/>
    <x v="0"/>
    <x v="0"/>
    <s v="Sugar"/>
    <n v="1.0800000000000011E-2"/>
    <s v="Baking"/>
    <s v="industrial composting"/>
    <n v="2.9834254143646436E-2"/>
    <m/>
    <s v=""/>
    <n v="1.5882352941176485E-4"/>
    <n v="8.0578801080000081E-3"/>
    <n v="1.3208342760000015E-10"/>
    <n v="1.0695751272000011E-3"/>
    <n v="3.5898879240000035E-5"/>
    <n v="1.4099514480000013E-9"/>
    <n v="-1.2755777400000012E-10"/>
    <n v="2.7638785440000031E-12"/>
    <n v="1.7922711240000018E-4"/>
    <n v="1.9007128440000018E-6"/>
    <n v="5.7290178960000053E-5"/>
    <n v="7.5800152080000079E-4"/>
    <n v="0.11784727476000012"/>
    <n v="0.34491582000000037"/>
    <n v="1.9440670680000022E-2"/>
    <n v="0.10430847468000011"/>
    <n v="4.6476145440000048E-8"/>
    <n v="5.6465424000000063E-3"/>
    <n v="6.5196219600000072E-11"/>
    <n v="5.4800388000000059E-3"/>
    <n v="1.3705200000000014E-5"/>
    <n v="8.5251592800000095E-11"/>
    <n v="5.0804884800000056E-11"/>
    <n v="8.8226933400000106E-12"/>
    <n v="3.3388200000000034E-5"/>
    <n v="6.852600000000007E-6"/>
    <n v="5.3946000000000059E-6"/>
    <n v="4.2136200000000046E-5"/>
    <n v="1.7817343200000019E-2"/>
    <n v="1.5456403800000018E-2"/>
    <n v="3.0545100000000029E-3"/>
    <n v="0.15824723760000015"/>
    <n v="8.8305665400000099E-9"/>
    <n v="6.0469200000000064E-4"/>
    <n v="4.1256108000000039E-12"/>
    <n v="1.1124000000000012E-5"/>
    <n v="1.2960000000000014E-6"/>
    <n v="1.2505968000000013E-10"/>
    <n v="4.0764708000000036E-12"/>
    <n v="2.8982556000000033E-12"/>
    <n v="2.3868000000000026E-5"/>
    <n v="5.8097736000000063E-8"/>
    <n v="1.0454551200000011E-6"/>
    <n v="1.0519200000000011E-4"/>
    <n v="9.0451512000000095E-2"/>
    <n v="5.7673080000000057E-3"/>
    <n v="1.2452400000000012E-4"/>
    <n v="3.6243720000000037E-3"/>
    <n v="1.1778480000000012E-9"/>
    <n v="1.8616282512554812E-3"/>
    <n v="8.0624613404398256E-9"/>
    <n v="1.0012888572623702E-5"/>
    <n v="7.7046105551581263E-5"/>
    <n v="1.6174661244365738E-3"/>
    <n v="-1.5092058054060725E-5"/>
    <n v="1.6652356545301556E-5"/>
    <n v="1.0354172756990747E-4"/>
    <n v="2.149447847554849E-5"/>
    <n v="2.6069945837031607E-4"/>
    <s v=""/>
    <n v="1.1003428042053817E-5"/>
    <n v="8.152925742219116E-5"/>
    <n v="1.4374657489926702E-4"/>
    <n v="4.3953792339909378E-4"/>
    <n v="1.1800300953332461E-7"/>
    <s v=""/>
    <n v="4.6293925819567523E-3"/>
    <n v="4.6293925819567523E-3"/>
    <n v="7.1221424337796185E-6"/>
    <n v="1.4309114508000015E-2"/>
    <n v="2.0140525800000023E-10"/>
    <n v="6.5607379272000074E-3"/>
    <n v="5.090007924000005E-5"/>
    <n v="1.6202627208000016E-9"/>
    <n v="-7.2676418400000066E-11"/>
    <n v="1.4484827484000018E-11"/>
    <n v="2.3648331240000024E-4"/>
    <n v="8.8114105800000092E-6"/>
    <n v="6.3730234080000054E-5"/>
    <n v="9.0532972080000103E-4"/>
    <n v="0.22611612996000025"/>
    <n v="0.36613953180000042"/>
    <n v="2.2619704680000026E-2"/>
    <n v="0.26618008428000023"/>
    <n v="5.6484559980000061E-8"/>
    <n v="2.2014022320000021E-5"/>
    <n v="3.0985424307692344E-13"/>
    <n v="1.0093442964923088E-5"/>
    <n v="7.8307814215384692E-8"/>
    <n v="2.4927118781538487E-12"/>
    <n v="-1.1180987446153856E-13"/>
    <n v="2.2284349975384643E-14"/>
    <n v="3.6382048061538498E-7"/>
    <n v="1.3556016276923091E-8"/>
    <n v="9.8046513969230855E-8"/>
    <n v="1.3928149550769247E-6"/>
    <n v="3.4787096916923116E-4"/>
    <n v="5.6329158738461604E-4"/>
    <n v="3.4799545661538499E-5"/>
    <n v="4.095078219692311E-4"/>
    <n v="8.6899323046153946E-11"/>
    <n v="1.0342157371923594E-2"/>
    <n v="1.8787710443832611E-6"/>
    <n v="6.3811365440733016E-5"/>
    <n v="6.2674915836925468E-4"/>
    <n v="1.4896259914288796E-2"/>
    <n v="-4.092668130473549E-4"/>
    <n v="1.4613173896203771E-5"/>
    <n v="1.0921792803258931E-3"/>
    <n v="7.7373894343623481E-3"/>
    <n v="1.6054450439767151E-3"/>
    <n v="6.7228976403338003E-4"/>
    <n v="5.4060767787617418E-3"/>
    <n v="0.14546419172186362"/>
    <n v="6.3506877179721134E-4"/>
    <n v="6.0182550098051594E-3"/>
    <n v="1.2919385960874265E-3"/>
  </r>
  <r>
    <x v="2"/>
    <x v="1"/>
    <x v="0"/>
    <s v="Milk"/>
    <n v="5.4000000000000055E-3"/>
    <s v="Baking"/>
    <s v="industrial composting"/>
    <n v="2.9834254143646436E-2"/>
    <m/>
    <n v="0.51222692307692297"/>
    <n v="7.9411764705882427E-5"/>
    <n v="8.2756409684210611E-3"/>
    <n v="1.296138808421054E-10"/>
    <n v="7.6876173473684295E-4"/>
    <n v="1.7276396210526334E-5"/>
    <n v="6.8613502736842182E-10"/>
    <n v="9.7104954315789585E-11"/>
    <n v="4.0527840694736883E-12"/>
    <n v="9.1837703368421159E-5"/>
    <n v="7.0285376842105339E-7"/>
    <n v="2.4793183705263185E-5"/>
    <n v="3.927705347368425E-4"/>
    <n v="9.5302252421052724E-2"/>
    <n v="0.36273257431578992"/>
    <n v="9.9040877052631693E-4"/>
    <n v="4.8751878694736898E-2"/>
    <n v="1.9101317115789495E-8"/>
    <n v="2.8232712000000031E-3"/>
    <n v="3.2598109800000036E-11"/>
    <n v="2.740019400000003E-3"/>
    <n v="6.852600000000007E-6"/>
    <n v="4.2625796400000048E-11"/>
    <n v="2.5402442400000028E-11"/>
    <n v="4.4113466700000053E-12"/>
    <n v="1.6694100000000017E-5"/>
    <n v="3.4263000000000035E-6"/>
    <n v="2.697300000000003E-6"/>
    <n v="2.1068100000000023E-5"/>
    <n v="8.9086716000000097E-3"/>
    <n v="7.7282019000000091E-3"/>
    <n v="1.5272550000000014E-3"/>
    <n v="7.9123618800000073E-2"/>
    <n v="4.4152832700000049E-9"/>
    <n v="3.0234600000000032E-4"/>
    <n v="2.062805400000002E-12"/>
    <n v="5.5620000000000062E-6"/>
    <n v="6.4800000000000072E-7"/>
    <n v="6.2529840000000065E-11"/>
    <n v="2.0382354000000018E-12"/>
    <n v="1.4491278000000017E-12"/>
    <n v="1.1934000000000013E-5"/>
    <n v="2.9048868000000032E-8"/>
    <n v="5.2272756000000054E-7"/>
    <n v="5.2596000000000057E-5"/>
    <n v="4.5225756000000047E-2"/>
    <n v="2.8836540000000029E-3"/>
    <n v="6.2262000000000062E-5"/>
    <n v="1.8121860000000019E-3"/>
    <n v="5.8892400000000062E-10"/>
    <n v="1.4833136106586781E-3"/>
    <n v="6.576090442972005E-9"/>
    <n v="5.363531755810124E-6"/>
    <n v="3.7504284743572036E-5"/>
    <n v="7.8992488489546464E-4"/>
    <n v="2.5863271080942324E-5"/>
    <n v="1.1396691876891059E-5"/>
    <n v="5.274468319677975E-5"/>
    <n v="1.0143483413244975E-5"/>
    <n v="1.145928476411983E-4"/>
    <s v=""/>
    <n v="7.2719967202072393E-6"/>
    <n v="8.3133591198316991E-5"/>
    <n v="1.6395240267456496E-5"/>
    <n v="2.1415071397209927E-4"/>
    <n v="5.0359326954291418E-8"/>
    <n v="2.7660253846153869E-3"/>
    <n v="2.8518557668380587E-3"/>
    <n v="5.6178811514534452E-3"/>
    <n v="8.6428940791591457E-6"/>
    <n v="1.1401258168421064E-2"/>
    <n v="1.6427479604210545E-10"/>
    <n v="3.5143431347368459E-3"/>
    <n v="2.4776996210526342E-5"/>
    <n v="7.9129066376842198E-10"/>
    <n v="1.2454563211578963E-10"/>
    <n v="9.9132585394736954E-12"/>
    <n v="1.2046580336842119E-4"/>
    <n v="4.1582026364210568E-6"/>
    <n v="2.8013211265263189E-5"/>
    <n v="4.6643463473684262E-4"/>
    <n v="0.14943668002105279"/>
    <n v="0.37334443021578995"/>
    <n v="2.5799257705263184E-3"/>
    <n v="0.12968768349473697"/>
    <n v="2.4105524385789502E-8"/>
    <n v="1.7540397182186254E-5"/>
    <n v="2.52730455449393E-13"/>
    <n v="5.4066817457489935E-6"/>
    <n v="3.8118455708502066E-8"/>
    <n v="1.2173702519514185E-12"/>
    <n v="1.9160866479352252E-13"/>
    <n v="1.5251166983805685E-14"/>
    <n v="1.8533200518218644E-7"/>
    <n v="6.3972348252631643E-9"/>
    <n v="4.3097248100404908E-8"/>
    <n v="7.175917457489886E-7"/>
    <n v="2.2990258464777351E-4"/>
    <n v="5.7437604648583073E-4"/>
    <n v="3.9691165700404895E-6"/>
    <n v="1.9951951306882611E-4"/>
    <n v="3.7085422131983851E-11"/>
    <n v="8.3716738729502881E-3"/>
    <n v="1.5444305771716561E-6"/>
    <n v="3.4185123159439656E-5"/>
    <n v="3.0487727720730052E-4"/>
    <n v="7.2608929642610709E-3"/>
    <n v="6.5460351301747358E-4"/>
    <n v="1.0650148027579126E-5"/>
    <n v="5.5747667949774366E-4"/>
    <n v="3.6499609281516908E-3"/>
    <n v="7.0411887922222269E-4"/>
    <n v="3.4766928684576805E-4"/>
    <n v="4.1244107393248082E-3"/>
    <n v="0.14949978082404455"/>
    <n v="7.1117681570885129E-5"/>
    <n v="2.931171354751383E-3"/>
    <n v="5.4939800497102965E-4"/>
  </r>
  <r>
    <x v="2"/>
    <x v="3"/>
    <x v="0"/>
    <s v="Eggs"/>
    <n v="5.4000000000000055E-3"/>
    <s v="Baking"/>
    <s v="industrial composting"/>
    <n v="2.9834254143646436E-2"/>
    <m/>
    <n v="2.7022484230769233"/>
    <n v="7.9411764705882427E-5"/>
    <n v="1.2430206600000011E-2"/>
    <n v="2.3494374000000019E-10"/>
    <n v="1.5138865800000015E-3"/>
    <n v="4.5869043000000042E-5"/>
    <n v="1.4271199800000015E-9"/>
    <n v="1.8520824000000017E-10"/>
    <n v="1.4809854600000015E-11"/>
    <n v="1.9167041400000017E-4"/>
    <n v="3.4404619800000035E-6"/>
    <n v="8.4263076000000079E-5"/>
    <n v="8.2937748000000086E-4"/>
    <n v="0.41153641200000041"/>
    <n v="1.078221540000001"/>
    <n v="5.1830235600000057E-3"/>
    <n v="0.10793571600000011"/>
    <n v="4.5761146800000049E-8"/>
    <n v="2.8232712000000031E-3"/>
    <n v="3.2598109800000036E-11"/>
    <n v="2.740019400000003E-3"/>
    <n v="6.852600000000007E-6"/>
    <n v="4.2625796400000048E-11"/>
    <n v="2.5402442400000028E-11"/>
    <n v="4.4113466700000053E-12"/>
    <n v="1.6694100000000017E-5"/>
    <n v="3.4263000000000035E-6"/>
    <n v="2.697300000000003E-6"/>
    <n v="2.1068100000000023E-5"/>
    <n v="8.9086716000000097E-3"/>
    <n v="7.7282019000000091E-3"/>
    <n v="1.5272550000000014E-3"/>
    <n v="7.9123618800000073E-2"/>
    <n v="4.4152832700000049E-9"/>
    <n v="3.0234600000000032E-4"/>
    <n v="2.062805400000002E-12"/>
    <n v="5.5620000000000062E-6"/>
    <n v="6.4800000000000072E-7"/>
    <n v="6.2529840000000065E-11"/>
    <n v="2.0382354000000018E-12"/>
    <n v="1.4491278000000017E-12"/>
    <n v="1.1934000000000013E-5"/>
    <n v="2.9048868000000032E-8"/>
    <n v="5.2272756000000054E-7"/>
    <n v="5.2596000000000057E-5"/>
    <n v="4.5225756000000047E-2"/>
    <n v="2.8836540000000029E-3"/>
    <n v="6.2262000000000062E-5"/>
    <n v="1.8121860000000019E-3"/>
    <n v="5.8892400000000062E-10"/>
    <n v="2.0238262152030288E-3"/>
    <n v="1.0792553934975264E-8"/>
    <n v="6.5007288411229995E-6"/>
    <n v="8.0784218987950838E-5"/>
    <n v="1.5296308870227327E-3"/>
    <n v="4.4158887892730645E-5"/>
    <n v="2.3763464905782758E-5"/>
    <n v="9.645538405712658E-5"/>
    <n v="1.6821581118943812E-5"/>
    <n v="3.5786464688042878E-4"/>
    <s v=""/>
    <n v="2.2660814050407717E-5"/>
    <n v="2.424534105557887E-4"/>
    <n v="4.3039001730519664E-5"/>
    <n v="3.1187981725309846E-4"/>
    <n v="1.0605490354188661E-7"/>
    <n v="1.4592141484615401E-2"/>
    <n v="4.799955905957139E-3"/>
    <n v="1.939209739057254E-2"/>
    <n v="2.9833995985496216E-5"/>
    <n v="1.5555823800000014E-2"/>
    <n v="2.6960465520000021E-10"/>
    <n v="4.2594679800000042E-3"/>
    <n v="5.336964300000005E-5"/>
    <n v="1.5322756164000015E-9"/>
    <n v="2.1264891780000021E-10"/>
    <n v="2.0670329070000021E-11"/>
    <n v="2.2029851400000021E-4"/>
    <n v="6.8958108480000064E-6"/>
    <n v="8.7483103560000083E-5"/>
    <n v="9.0304158000000087E-4"/>
    <n v="0.4656708396000005"/>
    <n v="1.0888333959000009"/>
    <n v="6.7725405600000078E-3"/>
    <n v="0.18887152080000019"/>
    <n v="5.0765354070000059E-8"/>
    <n v="2.3932036615384638E-5"/>
    <n v="4.1477639261538493E-13"/>
    <n v="6.5530276615384682E-6"/>
    <n v="8.2107143076923149E-8"/>
    <n v="2.3573471021538485E-12"/>
    <n v="3.2715218123076954E-13"/>
    <n v="3.1800506261538495E-14"/>
    <n v="3.3892079076923109E-7"/>
    <n v="1.0608939766153855E-8"/>
    <n v="1.3458939009230782E-7"/>
    <n v="1.3892947384615397E-6"/>
    <n v="7.1641667630769311E-4"/>
    <n v="1.6751283013846168E-3"/>
    <n v="1.0419293169230781E-5"/>
    <n v="2.9057157046153873E-4"/>
    <n v="7.8100544723077009E-11"/>
    <n v="1.1502829806090015E-2"/>
    <n v="2.5469024668433958E-6"/>
    <n v="4.144433342268532E-5"/>
    <n v="6.6586492032410182E-4"/>
    <n v="1.4624728655452581E-2"/>
    <n v="1.1251392434775932E-3"/>
    <n v="2.4116644616628404E-5"/>
    <n v="1.0685934882241283E-3"/>
    <n v="6.0693588955592877E-3"/>
    <n v="2.2264686868499473E-3"/>
    <n v="7.1308088076980339E-4"/>
    <n v="1.6480199711115983E-2"/>
    <n v="0.43816896181952453"/>
    <n v="1.894612106619954E-4"/>
    <n v="4.2872142028257511E-3"/>
    <n v="1.1717635667850362E-3"/>
  </r>
  <r>
    <x v="3"/>
    <x v="4"/>
    <x v="0"/>
    <s v="Broccoli"/>
    <n v="0.13980000000000001"/>
    <s v="Boiling (unspecified)"/>
    <s v="industrial composting"/>
    <n v="4.6975806451612916E-2"/>
    <m/>
    <n v="1.2629395429292931"/>
    <n v="3.8833333333333337E-3"/>
    <n v="0.14773520022666667"/>
    <n v="3.5709719800000003E-9"/>
    <n v="1.6799009526666665E-2"/>
    <n v="6.0099251100000008E-4"/>
    <n v="7.0534906360000008E-9"/>
    <n v="3.3474718560000001E-9"/>
    <n v="6.3526645373333334E-11"/>
    <n v="7.5464565026666676E-4"/>
    <n v="1.932167256666667E-5"/>
    <n v="9.6280656100000001E-4"/>
    <n v="2.833067348666667E-3"/>
    <n v="1.3121003715333333"/>
    <n v="1.6361705806666667"/>
    <n v="0.15671937266666666"/>
    <n v="1.6972999946666667"/>
    <n v="7.0976315540000001E-7"/>
    <n v="2.7551523972000003E-2"/>
    <n v="9.8675495759399991E-10"/>
    <n v="1.9585979999999998E-3"/>
    <n v="4.989699520200001E-5"/>
    <n v="2.0135863728000002E-10"/>
    <n v="1.14260547528E-10"/>
    <n v="6.1921084437600009E-11"/>
    <n v="3.4786790490000005E-5"/>
    <n v="7.4518104270000002E-6"/>
    <n v="1.408964514E-5"/>
    <n v="9.5046559950000007E-5"/>
    <n v="6.9935990111999996E-2"/>
    <n v="4.0343959319999997E-2"/>
    <n v="7.2242404920000005E-3"/>
    <n v="0.43482944919600003"/>
    <n v="4.1846084037600001E-8"/>
    <n v="7.8274020000000007E-3"/>
    <n v="5.3403739799999998E-11"/>
    <n v="1.4399400000000002E-4"/>
    <n v="1.6776E-5"/>
    <n v="1.61882808E-9"/>
    <n v="5.2767649800000003E-11"/>
    <n v="3.7516308600000005E-11"/>
    <n v="3.0895800000000002E-4"/>
    <n v="7.520429160000001E-7"/>
    <n v="1.353283572E-5"/>
    <n v="1.3616520000000001E-3"/>
    <n v="1.170844572"/>
    <n v="7.4654598000000003E-2"/>
    <n v="1.6118940000000002E-3"/>
    <n v="4.6915482000000001E-2"/>
    <n v="1.5246588000000002E-8"/>
    <n v="2.3823307189610687E-2"/>
    <n v="1.8458834288330839E-7"/>
    <n v="2.8847308341032862E-5"/>
    <n v="1.0106276420796627E-3"/>
    <n v="8.8583612607119003E-3"/>
    <n v="7.2982461166283378E-4"/>
    <n v="1.8735019624353003E-4"/>
    <n v="4.8091868566966698E-4"/>
    <n v="6.714552895042622E-5"/>
    <n v="4.0515199495895658E-3"/>
    <s v=""/>
    <n v="1.2423015402866997E-4"/>
    <n v="3.8993746110621796E-4"/>
    <n v="1.0520931836396276E-3"/>
    <n v="3.5982139095707398E-3"/>
    <n v="1.602053650552392E-6"/>
    <n v="0.17655894810151518"/>
    <n v="4.4404163723197984E-2"/>
    <n v="0.22096311182471318"/>
    <n v="3.3994324896109717E-4"/>
    <n v="0.18311412619866668"/>
    <n v="4.6111306773939994E-9"/>
    <n v="1.8901601526666666E-2"/>
    <n v="6.6766550620200014E-4"/>
    <n v="8.8736773532800006E-9"/>
    <n v="3.5145000533279997E-9"/>
    <n v="1.6296403841093334E-10"/>
    <n v="1.0983904407566667E-3"/>
    <n v="2.7525525909666671E-5"/>
    <n v="9.9042904185999998E-4"/>
    <n v="4.2897659086166672E-3"/>
    <n v="2.5528809336453335"/>
    <n v="1.7511691379866665"/>
    <n v="0.16555550715866665"/>
    <n v="2.1790449258626667"/>
    <n v="7.6685582743759996E-7"/>
    <n v="2.8171404030564106E-4"/>
    <n v="7.0940471959907687E-12"/>
    <n v="2.9079386964102563E-5"/>
    <n v="1.027177701849231E-6"/>
    <n v="1.3651811312738463E-11"/>
    <n v="5.4069231589661531E-12"/>
    <n v="2.5071390524758976E-13"/>
    <n v="1.6898314473179488E-6"/>
    <n v="4.2346962937948722E-8"/>
    <n v="1.5237369874769231E-6"/>
    <n v="6.5996398594102572E-6"/>
    <n v="3.9275091286851286E-3"/>
    <n v="2.6941063661333332E-3"/>
    <n v="2.5470078024410252E-4"/>
    <n v="3.3523768090194875E-3"/>
    <n v="1.1797781960578461E-9"/>
    <n v="8.407736680932365E-2"/>
    <n v="2.7564424085422804E-5"/>
    <n v="1.1610082353979901E-4"/>
    <n v="5.2253055612865784E-3"/>
    <n v="4.6269269409450385E-2"/>
    <n v="1.175021477979976E-2"/>
    <n v="1.0114003625933548E-4"/>
    <n v="2.6140573731126501E-3"/>
    <n v="1.5047158892327056E-2"/>
    <n v="1.5892389250783019E-2"/>
    <n v="1.5903972736603723E-3"/>
    <n v="3.5659135719160656E-2"/>
    <n v="0.43048027814222706"/>
    <n v="2.9403263540242115E-3"/>
    <n v="3.1057999639755932E-2"/>
    <n v="1.1154108957512352E-2"/>
  </r>
  <r>
    <x v="3"/>
    <x v="1"/>
    <x v="0"/>
    <s v="Milk"/>
    <n v="9.3200000000000005E-2"/>
    <s v="Boiling (unspecified)"/>
    <s v="industrial composting"/>
    <n v="4.6975806451612909E-2"/>
    <m/>
    <n v="0.51222692307692297"/>
    <n v="2.5888888888888888E-3"/>
    <n v="0.14283143301052634"/>
    <n v="2.2370395730526318E-9"/>
    <n v="1.3268258088421055E-2"/>
    <n v="2.9817780126315793E-4"/>
    <n v="1.1842182324210527E-8"/>
    <n v="1.6759595818947371E-9"/>
    <n v="6.9948050976842117E-11"/>
    <n v="1.5850507322105265E-3"/>
    <n v="1.2130735410526317E-5"/>
    <n v="4.2791198543157901E-4"/>
    <n v="6.7789284884210528E-3"/>
    <n v="1.6448462825263159"/>
    <n v="6.2604955418947386"/>
    <n v="1.7093721743157899E-2"/>
    <n v="0.84142131376842122"/>
    <n v="3.2967458429473689E-7"/>
    <n v="1.8367682648000001E-2"/>
    <n v="6.5783663839600001E-10"/>
    <n v="1.305732E-3"/>
    <n v="3.3264663468000007E-5"/>
    <n v="1.3423909152E-10"/>
    <n v="7.6173698351999998E-11"/>
    <n v="4.1280722958400004E-11"/>
    <n v="2.3191193660000002E-5"/>
    <n v="4.9678736180000001E-6"/>
    <n v="9.3930967600000009E-6"/>
    <n v="6.33643733E-5"/>
    <n v="4.6623993407999997E-2"/>
    <n v="2.6895972880000001E-2"/>
    <n v="4.8161603280000003E-3"/>
    <n v="0.28988629946400002"/>
    <n v="2.7897389358400002E-8"/>
    <n v="5.2182679999999999E-3"/>
    <n v="3.5602493200000003E-11"/>
    <n v="9.5996000000000021E-5"/>
    <n v="1.1184000000000002E-5"/>
    <n v="1.07921872E-9"/>
    <n v="3.5178433200000002E-11"/>
    <n v="2.5010872400000002E-11"/>
    <n v="2.0597200000000001E-4"/>
    <n v="5.013619440000001E-7"/>
    <n v="9.0218904800000002E-6"/>
    <n v="9.0776800000000009E-4"/>
    <n v="0.78056304800000009"/>
    <n v="4.9769732000000004E-2"/>
    <n v="1.0745960000000001E-3"/>
    <n v="3.1276987999999999E-2"/>
    <n v="1.0164392E-8"/>
    <n v="2.1651046453330582E-2"/>
    <n v="1.173101015327601E-7"/>
    <n v="2.2389087583626307E-5"/>
    <n v="5.1862463007124201E-4"/>
    <n v="1.3033105916275193E-2"/>
    <n v="3.7115494590802335E-4"/>
    <n v="1.5662673020346729E-4"/>
    <n v="7.9433445920397286E-4"/>
    <n v="4.2933216402139871E-5"/>
    <n v="1.8257770697261402E-3"/>
    <s v=""/>
    <n v="1.2029588867579755E-4"/>
    <n v="1.4111124468702643E-3"/>
    <n v="1.4606468321832466E-4"/>
    <n v="1.9197530227841185E-3"/>
    <n v="7.6824530238497236E-7"/>
    <n v="4.7739549230769222E-2"/>
    <n v="4.2014104105656813E-2"/>
    <n v="8.9753653336426042E-2"/>
    <n v="1.3808254359450162E-4"/>
    <n v="0.16641738365852635"/>
    <n v="2.9304787046486322E-9"/>
    <n v="1.4669986088421055E-2"/>
    <n v="3.4262646473115797E-4"/>
    <n v="1.3055640135730527E-8"/>
    <n v="1.7873117134467372E-9"/>
    <n v="1.3623964633524211E-10"/>
    <n v="1.8142139258705266E-3"/>
    <n v="1.7599970972526319E-5"/>
    <n v="4.46326972671579E-4"/>
    <n v="7.7500608617210526E-3"/>
    <n v="2.472033323934316"/>
    <n v="6.3371612467747385"/>
    <n v="2.2984478071157898E-2"/>
    <n v="1.1625846012324212"/>
    <n v="3.6773636565313687E-7"/>
    <n v="2.5602674409004052E-4"/>
    <n v="4.5084287763825113E-12"/>
    <n v="2.2569209366801623E-5"/>
    <n v="5.2711763804793532E-7"/>
    <n v="2.0085600208816196E-11"/>
    <n v="2.7497103283795956E-12"/>
    <n v="2.0959945590037248E-13"/>
    <n v="2.7910983474931179E-6"/>
    <n v="2.7076878419271259E-8"/>
    <n v="6.866568810331985E-7"/>
    <n v="1.1923170556493927E-5"/>
    <n v="3.8031281906681785E-3"/>
    <n v="9.749478841191905E-3"/>
    <n v="3.5360735494089074E-5"/>
    <n v="1.7885916942037251E-3"/>
    <n v="5.6574825485097981E-10"/>
    <n v="7.7275636153489563E-2"/>
    <n v="1.7508239152232799E-5"/>
    <n v="9.0201570749963282E-5"/>
    <n v="2.6617970073032362E-3"/>
    <n v="7.5909692873171966E-2"/>
    <n v="5.9486442315694462E-3"/>
    <n v="8.9368008259834916E-5"/>
    <n v="5.2607134600665172E-3"/>
    <n v="9.61026871211626E-3"/>
    <n v="7.1164509246321424E-3"/>
    <n v="3.6595908283395197E-3"/>
    <n v="4.2882591756209489E-2"/>
    <n v="1.6116487197173721"/>
    <n v="3.9367695338384922E-4"/>
    <n v="1.6483734369687184E-2"/>
    <n v="5.3085038792148129E-3"/>
  </r>
  <r>
    <x v="3"/>
    <x v="0"/>
    <x v="0"/>
    <s v="Potatoes"/>
    <n v="9.3200000000000005E-2"/>
    <s v="Boiling (unspecified)"/>
    <s v="industrial composting"/>
    <n v="4.6975806451612909E-2"/>
    <m/>
    <n v="0.42920000000000003"/>
    <n v="2.5888888888888888E-3"/>
    <n v="9.1818148064999994E-2"/>
    <n v="1.6792262235E-9"/>
    <n v="9.0056383805000011E-3"/>
    <n v="2.5757496434999997E-4"/>
    <n v="4.7948257995000007E-9"/>
    <n v="1.1122674865999999E-9"/>
    <n v="4.4337907849999998E-11"/>
    <n v="3.5629531684999998E-4"/>
    <n v="1.5512727589999998E-5"/>
    <n v="1.8273790404999999E-4"/>
    <n v="1.1585062667000001E-3"/>
    <n v="0.66465254965000009"/>
    <n v="2.8829537359999997"/>
    <n v="3.811817789E-2"/>
    <n v="1.3862210344999999"/>
    <n v="3.4045598850000003E-7"/>
    <n v="1.8367682648000001E-2"/>
    <n v="6.5783663839600001E-10"/>
    <n v="1.305732E-3"/>
    <n v="3.3264663468000007E-5"/>
    <n v="1.3423909152E-10"/>
    <n v="7.6173698351999998E-11"/>
    <n v="4.1280722958400004E-11"/>
    <n v="2.3191193660000002E-5"/>
    <n v="4.9678736180000001E-6"/>
    <n v="9.3930967600000009E-6"/>
    <n v="6.33643733E-5"/>
    <n v="4.6623993407999997E-2"/>
    <n v="2.6895972880000001E-2"/>
    <n v="4.8161603280000003E-3"/>
    <n v="0.28988629946400002"/>
    <n v="2.7897389358400002E-8"/>
    <n v="5.2182679999999999E-3"/>
    <n v="3.5602493200000003E-11"/>
    <n v="9.5996000000000021E-5"/>
    <n v="1.1184000000000002E-5"/>
    <n v="1.07921872E-9"/>
    <n v="3.5178433200000002E-11"/>
    <n v="2.5010872400000002E-11"/>
    <n v="2.0597200000000001E-4"/>
    <n v="5.013619440000001E-7"/>
    <n v="9.0218904800000002E-6"/>
    <n v="9.0776800000000009E-4"/>
    <n v="0.78056304800000009"/>
    <n v="4.9769732000000004E-2"/>
    <n v="1.0745960000000001E-3"/>
    <n v="3.1276987999999999E-2"/>
    <n v="1.0164392E-8"/>
    <n v="1.5014173683122283E-2"/>
    <n v="9.4980254682637976E-8"/>
    <n v="1.5883548628026117E-5"/>
    <n v="4.5716518825476588E-4"/>
    <n v="5.9979132285620717E-3"/>
    <n v="2.5409807912655168E-4"/>
    <n v="1.271842508232014E-4"/>
    <n v="2.5633684247527549E-4"/>
    <n v="5.1183218765117967E-5"/>
    <n v="8.2285041889377001E-4"/>
    <s v=""/>
    <n v="7.259698630698111E-5"/>
    <n v="6.5902628454507322E-4"/>
    <n v="2.7967356993825461E-4"/>
    <n v="2.8193700567424938E-3"/>
    <n v="7.9076894678738544E-7"/>
    <n v="4.0001440000000006E-2"/>
    <n v="2.6828341105385334E-2"/>
    <n v="6.6829781105385344E-2"/>
    <n v="1.02815047854439E-4"/>
    <n v="0.11540409871299999"/>
    <n v="2.3726653550960004E-9"/>
    <n v="1.0407366380500001E-2"/>
    <n v="3.0202362781800001E-4"/>
    <n v="6.0082836110200006E-9"/>
    <n v="1.2236196181519998E-9"/>
    <n v="1.106295032084E-10"/>
    <n v="5.8545851051000001E-4"/>
    <n v="2.0981963151999997E-5"/>
    <n v="2.0115289128999999E-4"/>
    <n v="2.1296386400000001E-3"/>
    <n v="1.4918395910580002"/>
    <n v="2.9596194408799996"/>
    <n v="4.4008934218E-2"/>
    <n v="1.7073843219639999"/>
    <n v="3.7851776985840001E-7"/>
    <n v="1.775447672507692E-4"/>
    <n v="3.6502543924553856E-12"/>
    <n v="1.6011332893076924E-5"/>
    <n v="4.6465173510461541E-7"/>
    <n v="9.2435132477230778E-12"/>
    <n v="1.8824917202338461E-12"/>
    <n v="1.7019923570523076E-13"/>
    <n v="9.0070540078461542E-7"/>
    <n v="3.2279943310769228E-8"/>
    <n v="3.094659866E-7"/>
    <n v="3.2763671384615386E-6"/>
    <n v="2.2951378323969236E-3"/>
    <n v="4.5532606782769224E-3"/>
    <n v="6.7706052643076928E-5"/>
    <n v="2.6267451107138459E-3"/>
    <n v="5.823350305513846E-10"/>
    <n v="5.2858017717832051E-2"/>
    <n v="1.4136526590796023E-5"/>
    <n v="6.382745789227825E-5"/>
    <n v="2.3362338169552271E-3"/>
    <n v="3.1429989313406952E-2"/>
    <n v="4.036664044827127E-3"/>
    <n v="6.9006330725535509E-5"/>
    <n v="1.2653739902856321E-3"/>
    <n v="1.1508501873078612E-2"/>
    <n v="3.1304921566551779E-3"/>
    <n v="6.7213449945358137E-4"/>
    <n v="1.8559736043608704E-2"/>
    <n v="0.74620435719194067"/>
    <n v="7.7057619623124016E-4"/>
    <n v="2.441145083324929E-2"/>
    <n v="5.4683508651027996E-3"/>
  </r>
  <r>
    <x v="3"/>
    <x v="4"/>
    <x v="0"/>
    <s v="Onions"/>
    <n v="4.6600000000000003E-2"/>
    <s v="Boiling (unspecified)"/>
    <s v="industrial composting"/>
    <n v="4.6975806451612909E-2"/>
    <m/>
    <n v="0.63722458418584826"/>
    <n v="1.2944444444444444E-3"/>
    <n v="2.1807361613333333E-2"/>
    <n v="1.0251718846666666E-9"/>
    <n v="3.5419695380000003E-3"/>
    <n v="8.8018043755555545E-5"/>
    <n v="1.4512141968888888E-9"/>
    <n v="4.0565492613333335E-10"/>
    <n v="1.5323782453333334E-11"/>
    <n v="1.2352966695555558E-4"/>
    <n v="3.3775884004444445E-6"/>
    <n v="1.1796875951111113E-4"/>
    <n v="4.468464265777778E-4"/>
    <n v="0.28838551353333336"/>
    <n v="0.91081206733333331"/>
    <n v="3.8105917171111107E-2"/>
    <n v="0.2996979017111111"/>
    <n v="1.2599294813333337E-7"/>
    <n v="9.1838413240000003E-3"/>
    <n v="3.2891831919800001E-10"/>
    <n v="6.5286599999999999E-4"/>
    <n v="1.6632331734000003E-5"/>
    <n v="6.7119545760000001E-11"/>
    <n v="3.8086849175999999E-11"/>
    <n v="2.0640361479200002E-11"/>
    <n v="1.1595596830000001E-5"/>
    <n v="2.4839368090000001E-6"/>
    <n v="4.6965483800000004E-6"/>
    <n v="3.168218665E-5"/>
    <n v="2.3311996703999999E-2"/>
    <n v="1.344798644E-2"/>
    <n v="2.4080801640000002E-3"/>
    <n v="0.14494314973200001"/>
    <n v="1.3948694679200001E-8"/>
    <n v="2.6091339999999999E-3"/>
    <n v="1.7801246600000002E-11"/>
    <n v="4.799800000000001E-5"/>
    <n v="5.5920000000000008E-6"/>
    <n v="5.3960936E-10"/>
    <n v="1.7589216600000001E-11"/>
    <n v="1.2505436200000001E-11"/>
    <n v="1.0298600000000001E-4"/>
    <n v="2.5068097200000005E-7"/>
    <n v="4.5109452400000001E-6"/>
    <n v="4.5388400000000005E-4"/>
    <n v="0.39028152400000005"/>
    <n v="2.4884866000000002E-2"/>
    <n v="5.3729800000000007E-4"/>
    <n v="1.5638493999999999E-2"/>
    <n v="5.0821960000000001E-9"/>
    <n v="4.3714330791937732E-3"/>
    <n v="5.4918237450639344E-8"/>
    <n v="6.4753416337597422E-6"/>
    <n v="1.6687097201118905E-4"/>
    <n v="2.0543910637584504E-3"/>
    <n v="9.5800457222766359E-5"/>
    <n v="5.5722633276756046E-5"/>
    <n v="1.0425450893764776E-4"/>
    <n v="1.4910062697949083E-5"/>
    <n v="5.2023628639474243E-4"/>
    <s v=""/>
    <n v="3.4160215777739214E-5"/>
    <n v="2.113486083153531E-4"/>
    <n v="2.6087799036642739E-4"/>
    <n v="7.6005053546504065E-4"/>
    <n v="3.0297216513705923E-7"/>
    <n v="2.9694665623060532E-2"/>
    <n v="8.6568896454541824E-3"/>
    <n v="3.8351555268514713E-2"/>
    <n v="5.9002392720791869E-5"/>
    <n v="3.360033693733333E-2"/>
    <n v="1.3718914504646668E-9"/>
    <n v="4.2428335380000001E-3"/>
    <n v="1.1024237548955554E-4"/>
    <n v="2.0579431026488889E-9"/>
    <n v="4.6133099190933336E-10"/>
    <n v="4.8469580132533338E-11"/>
    <n v="2.381112637855556E-4"/>
    <n v="6.1122061814444441E-6"/>
    <n v="1.2717625313111113E-4"/>
    <n v="9.3241261322777789E-4"/>
    <n v="0.70197903423733343"/>
    <n v="0.94914491977333326"/>
    <n v="4.1051295335111107E-2"/>
    <n v="0.46027954544311112"/>
    <n v="1.4502383881253336E-7"/>
    <n v="5.1692826057435893E-5"/>
    <n v="2.1106022314841028E-12"/>
    <n v="6.5274362123076924E-6"/>
    <n v="1.6960365459931621E-7"/>
    <n v="3.1660663117675214E-12"/>
    <n v="7.0973998755282057E-13"/>
    <n v="7.4568584819282064E-14"/>
    <n v="3.663250212085471E-7"/>
    <n v="9.4033941252991451E-9"/>
    <n v="1.9565577404786328E-7"/>
    <n v="1.4344809434273506E-6"/>
    <n v="1.0799677449805131E-3"/>
    <n v="1.4602229534974357E-3"/>
    <n v="6.3155838977094016E-5"/>
    <n v="7.0812237760478635E-4"/>
    <n v="2.2311359817312824E-10"/>
    <n v="1.4892672429580296E-2"/>
    <n v="8.1898765483430926E-6"/>
    <n v="2.5968662554075642E-5"/>
    <n v="8.4121786768104041E-4"/>
    <n v="9.7430195388950105E-3"/>
    <n v="1.5079247994833741E-3"/>
    <n v="2.9060822714281019E-5"/>
    <n v="4.550947629132634E-4"/>
    <n v="3.2965466553765677E-3"/>
    <n v="1.9976969119487402E-3"/>
    <n v="2.656883282633967E-4"/>
    <n v="8.1895072482633686E-3"/>
    <n v="0.23712729315528921"/>
    <n v="7.2673498677361013E-4"/>
    <n v="6.4809360114602196E-3"/>
    <n v="2.0783388960719062E-3"/>
  </r>
  <r>
    <x v="3"/>
    <x v="1"/>
    <x v="0"/>
    <s v="Butter"/>
    <n v="4.6600000000000003E-2"/>
    <s v="Boiling (unspecified)"/>
    <s v="industrial composting"/>
    <n v="4.6975806451612909E-2"/>
    <m/>
    <n v="6.0664224433399943"/>
    <n v="1.2944444444444444E-3"/>
    <n v="0.37021316875999999"/>
    <n v="3.2105331426000003E-9"/>
    <n v="3.3035272172000002E-2"/>
    <n v="6.5399483840000001E-4"/>
    <n v="3.2878547984000005E-8"/>
    <n v="4.6144320502000003E-9"/>
    <n v="1.8112778318000003E-10"/>
    <n v="4.7217832120000003E-3"/>
    <n v="2.6018570372000001E-5"/>
    <n v="1.2634820168E-3"/>
    <n v="2.0503057282000001E-2"/>
    <n v="4.6962032603999999"/>
    <n v="18.463281616"/>
    <n v="4.0345664414000004E-2"/>
    <n v="1.5041915208000001"/>
    <n v="7.957299034000001E-7"/>
    <n v="9.1838413240000003E-3"/>
    <n v="3.2891831919800001E-10"/>
    <n v="6.5286599999999999E-4"/>
    <n v="1.6632331734000003E-5"/>
    <n v="6.7119545760000001E-11"/>
    <n v="3.8086849175999999E-11"/>
    <n v="2.0640361479200002E-11"/>
    <n v="1.1595596830000001E-5"/>
    <n v="2.4839368090000001E-6"/>
    <n v="4.6965483800000004E-6"/>
    <n v="3.168218665E-5"/>
    <n v="2.3311996703999999E-2"/>
    <n v="1.344798644E-2"/>
    <n v="2.4080801640000002E-3"/>
    <n v="0.14494314973200001"/>
    <n v="1.3948694679200001E-8"/>
    <n v="2.6091339999999999E-3"/>
    <n v="1.7801246600000002E-11"/>
    <n v="4.799800000000001E-5"/>
    <n v="5.5920000000000008E-6"/>
    <n v="5.3960936E-10"/>
    <n v="1.7589216600000001E-11"/>
    <n v="1.2505436200000001E-11"/>
    <n v="1.0298600000000001E-4"/>
    <n v="2.5068097200000005E-7"/>
    <n v="4.5109452400000001E-6"/>
    <n v="4.5388400000000005E-4"/>
    <n v="0.39028152400000005"/>
    <n v="2.4884866000000002E-2"/>
    <n v="5.3729800000000007E-4"/>
    <n v="1.5638493999999999E-2"/>
    <n v="5.0821960000000001E-9"/>
    <n v="4.9699331819753834E-2"/>
    <n v="1.4240051488444114E-7"/>
    <n v="5.1487527182062087E-5"/>
    <n v="1.0235750972506109E-3"/>
    <n v="3.3427480828432353E-2"/>
    <n v="9.6979934285052599E-4"/>
    <n v="2.4633776761561729E-4"/>
    <n v="2.1175513924531911E-3"/>
    <n v="7.0140277569275821E-5"/>
    <n v="5.206154831058428E-3"/>
    <s v=""/>
    <n v="2.4865665797633405E-4"/>
    <n v="4.1198034020198072E-3"/>
    <n v="2.751114208802229E-4"/>
    <n v="2.7490070928793096E-3"/>
    <n v="1.7021328622396904E-6"/>
    <n v="0.28269528585964376"/>
    <n v="0.10020628199129872"/>
    <n v="0.38290156785094248"/>
    <n v="5.8907933515529615E-4"/>
    <n v="0.38200614408400002"/>
    <n v="3.5572527083980003E-9"/>
    <n v="3.3736136172000004E-2"/>
    <n v="6.7621917013400003E-4"/>
    <n v="3.3485276889760009E-8"/>
    <n v="4.6701081159760004E-9"/>
    <n v="2.1427358085920005E-10"/>
    <n v="4.8363648088300005E-3"/>
    <n v="2.8753188153E-5"/>
    <n v="1.2726895104200001E-3"/>
    <n v="2.0988623468650002E-2"/>
    <n v="5.1097967811039995"/>
    <n v="18.50161446844"/>
    <n v="4.3291042578000004E-2"/>
    <n v="1.6647731645320001"/>
    <n v="8.1476079407920001E-7"/>
    <n v="5.8770176012923076E-4"/>
    <n v="5.4726964744584623E-12"/>
    <n v="5.1901747956923085E-5"/>
    <n v="1.0403371848215385E-6"/>
    <n v="5.1515810599630785E-11"/>
    <n v="7.1847817168861545E-12"/>
    <n v="3.2965166286030775E-13"/>
    <n v="7.4405612443538471E-6"/>
    <n v="4.4235674081538464E-8"/>
    <n v="1.9579838621846157E-6"/>
    <n v="3.2290189951769236E-5"/>
    <n v="7.861225817083076E-3"/>
    <n v="2.8464022259138463E-2"/>
    <n v="6.6601603966153858E-5"/>
    <n v="2.5611894838953849E-3"/>
    <n v="1.2534781447372308E-9"/>
    <n v="0.1816578605322263"/>
    <n v="2.1399330948386747E-5"/>
    <n v="2.0845261503276138E-4"/>
    <n v="5.3793542378437051E-3"/>
    <n v="0.20809803189324841"/>
    <n v="1.578362342786702E-2"/>
    <n v="1.6088545094740796E-4"/>
    <n v="1.5406470480908027E-2"/>
    <n v="1.6004400634461149E-2"/>
    <n v="2.0621070908069524E-2"/>
    <n v="1.0926284932899719E-2"/>
    <n v="0.11756657370825398"/>
    <n v="4.7346840051938939"/>
    <n v="7.6688627697196093E-4"/>
    <n v="2.400826491956588E-2"/>
    <n v="1.2007976223361099E-2"/>
  </r>
  <r>
    <x v="3"/>
    <x v="1"/>
    <x v="0"/>
    <s v="Milk"/>
    <n v="0.99099999999999988"/>
    <s v="Baking"/>
    <s v="industrial composting"/>
    <n v="0.18263914485809069"/>
    <m/>
    <n v="0.51222692307692297"/>
    <n v="2.7527777777777776E-2"/>
    <n v="1.5187333703157895"/>
    <n v="2.3786547391578948E-8"/>
    <n v="0.14108201465263157"/>
    <n v="3.1705386378947367E-3"/>
    <n v="1.2591848372631578E-7"/>
    <n v="1.7820557356842105E-8"/>
    <n v="7.4376092830526309E-10"/>
    <n v="1.6853919266315791E-2"/>
    <n v="1.2898668231578947E-4"/>
    <n v="4.5500083429473679E-3"/>
    <n v="7.2080666652631575E-2"/>
    <n v="17.489728175789473"/>
    <n v="66.568144656842108"/>
    <n v="0.18175835029473683"/>
    <n v="8.9468725530526321"/>
    <n v="3.5054454188421051E-6"/>
    <n v="0.51812254800000002"/>
    <n v="5.982356816999999E-9"/>
    <n v="0.50284430099999999"/>
    <n v="1.2575789999999998E-3"/>
    <n v="7.8226230059999998E-9"/>
    <n v="4.6618185960000001E-9"/>
    <n v="8.0956380554999998E-10"/>
    <n v="3.0636764999999997E-3"/>
    <n v="6.2878949999999989E-4"/>
    <n v="4.9500450000000001E-4"/>
    <n v="3.8663865E-3"/>
    <n v="1.6349062139999999"/>
    <n v="1.4182681635000001"/>
    <n v="0.28027957499999995"/>
    <n v="14.520649301999997"/>
    <n v="8.1028624454999995E-7"/>
    <n v="5.5486089999999995E-2"/>
    <n v="3.7856299099999996E-10"/>
    <n v="1.0207300000000001E-3"/>
    <n v="1.1891999999999999E-4"/>
    <n v="1.1475383599999998E-8"/>
    <n v="3.7405394099999993E-10"/>
    <n v="2.6594178699999999E-10"/>
    <n v="2.1901099999999999E-3"/>
    <n v="5.3310052199999993E-6"/>
    <n v="9.5930187399999989E-5"/>
    <n v="9.6523399999999988E-3"/>
    <n v="8.2997637399999995"/>
    <n v="0.52920390999999989"/>
    <n v="1.1426229999999999E-2"/>
    <n v="0.33256968999999997"/>
    <n v="1.0807845999999998E-7"/>
    <n v="0.27221551632643487"/>
    <n v="1.2068343757380091E-6"/>
    <n v="9.8430740185330152E-4"/>
    <n v="6.8827307742370079E-3"/>
    <n v="0.14496584461692674"/>
    <n v="4.7463891928173733E-3"/>
    <n v="2.0915040092590789E-3"/>
    <n v="9.6796261200016061E-3"/>
    <n v="1.8615170486158813E-3"/>
    <n v="2.1029909631930997E-2"/>
    <s v=""/>
    <n v="1.3345460647639568E-3"/>
    <n v="1.5256553495839268E-2"/>
    <n v="3.0088302046387722E-3"/>
    <n v="3.9300621767842624E-2"/>
    <n v="9.2418690762412481E-6"/>
    <n v="0.50761688076923062"/>
    <n v="0.52336834535861343"/>
    <n v="1.030985226127844"/>
    <n v="1.58613111711976E-3"/>
    <n v="2.0923420083157898"/>
    <n v="3.0147467199578947E-8"/>
    <n v="0.64494704565263161"/>
    <n v="4.5470376378947365E-3"/>
    <n v="1.4521649033231577E-7"/>
    <n v="2.2856429893842106E-8"/>
    <n v="1.8192665208552628E-9"/>
    <n v="2.210770576631579E-2"/>
    <n v="7.6310718753578937E-4"/>
    <n v="5.1409430303473681E-3"/>
    <n v="8.559939315263157E-2"/>
    <n v="27.424398129789473"/>
    <n v="68.515616730342117"/>
    <n v="0.47346415529473673"/>
    <n v="23.800091545052631"/>
    <n v="4.4238101233921054E-6"/>
    <n v="3.2189877051012148E-3"/>
    <n v="4.6380718768582996E-11"/>
    <n v="9.9222622408097179E-4"/>
    <n v="6.9954425198380558E-6"/>
    <n v="2.2340998512663966E-10"/>
    <n v="3.5163738298218622E-11"/>
    <n v="2.7988715705465584E-12"/>
    <n v="3.4011855025101214E-5"/>
    <n v="1.1740110577473682E-6"/>
    <n v="7.9091431236113359E-6"/>
    <n v="1.3169137408097165E-4"/>
    <n v="4.2191381738137648E-2"/>
    <n v="0.10540864112360326"/>
    <n v="7.2840639276113342E-4"/>
    <n v="3.6615525453927121E-2"/>
    <n v="6.8058617282955472E-9"/>
    <n v="0.25200901757922162"/>
    <n v="4.6388718910538437E-5"/>
    <n v="1.0250464384552039E-3"/>
    <n v="9.1770565433473526E-3"/>
    <n v="0.22051288815566264"/>
    <n v="1.967350372615654E-2"/>
    <n v="3.2757916918887199E-4"/>
    <n v="1.6991860418245689E-2"/>
    <n v="0.10953576474357361"/>
    <n v="2.1169301602599718E-2"/>
    <n v="1.0624038175521031E-2"/>
    <n v="0.13173560003242477"/>
    <n v="4.4870189717435007"/>
    <n v="2.1400092529576891E-3"/>
    <n v="8.8060563821715954E-2"/>
    <n v="1.6532776327579966E-2"/>
  </r>
  <r>
    <x v="3"/>
    <x v="0"/>
    <x v="0"/>
    <s v="Rice"/>
    <n v="0.59459999999999991"/>
    <s v="Baking"/>
    <s v="industrial composting"/>
    <n v="0.18263914485809069"/>
    <m/>
    <n v="0.50506666666666666"/>
    <n v="1.6516666666666666E-2"/>
    <n v="0.39937066123999987"/>
    <n v="6.1443876953999996E-9"/>
    <n v="1.9978772073999999E-2"/>
    <n v="1.5290882844599999E-3"/>
    <n v="3.1926311677999999E-8"/>
    <n v="1.3542244515599997E-7"/>
    <n v="1.0522555928999999E-10"/>
    <n v="4.9982212757999998E-3"/>
    <n v="4.8901430139999992E-5"/>
    <n v="4.1658230959999995E-3"/>
    <n v="2.0303199707999996E-2"/>
    <n v="11.755286416619997"/>
    <n v="12.491420025799998"/>
    <n v="2.8337641035999992"/>
    <n v="2.2393474385999994"/>
    <n v="1.0487087642599998E-6"/>
    <n v="0.31087352879999997"/>
    <n v="3.5894140901999996E-9"/>
    <n v="0.3017065806"/>
    <n v="7.5454739999999986E-4"/>
    <n v="4.6935738035999996E-9"/>
    <n v="2.7970911575999997E-9"/>
    <n v="4.8573828333000003E-10"/>
    <n v="1.8382058999999997E-3"/>
    <n v="3.7727369999999993E-4"/>
    <n v="2.9700270000000001E-4"/>
    <n v="2.3198318999999999E-3"/>
    <n v="0.98094372839999999"/>
    <n v="0.85096089809999997"/>
    <n v="0.16816774499999998"/>
    <n v="8.7123895811999983"/>
    <n v="4.8617174672999999E-7"/>
    <n v="3.3291653999999997E-2"/>
    <n v="2.2713779459999996E-10"/>
    <n v="6.1243799999999998E-4"/>
    <n v="7.135199999999999E-5"/>
    <n v="6.8852301599999989E-9"/>
    <n v="2.2443236459999994E-10"/>
    <n v="1.5956507219999999E-10"/>
    <n v="1.3140659999999998E-3"/>
    <n v="3.1986031319999997E-6"/>
    <n v="5.7558112439999992E-5"/>
    <n v="5.7914039999999991E-3"/>
    <n v="4.979858243999999"/>
    <n v="0.31752234599999996"/>
    <n v="6.8557379999999992E-3"/>
    <n v="0.19954181399999996"/>
    <n v="6.4847075999999983E-8"/>
    <n v="9.6734660437029441E-2"/>
    <n v="3.9874674115915736E-7"/>
    <n v="4.9188550145285825E-4"/>
    <n v="3.5646826570555042E-3"/>
    <n v="4.3430025196925855E-2"/>
    <n v="2.8749413613452863E-2"/>
    <n v="8.6283907081021946E-4"/>
    <n v="3.568607591818697E-3"/>
    <n v="1.0474105574797639E-3"/>
    <n v="1.8491406058180906E-2"/>
    <s v=""/>
    <n v="8.6211321505339292E-4"/>
    <n v="3.0416867705567608E-3"/>
    <n v="1.9120625856605178E-2"/>
    <n v="1.8413886805659078E-2"/>
    <n v="3.342022488360422E-6"/>
    <n v="0.30031263999999996"/>
    <n v="0.23838298410131006"/>
    <n v="0.53869562410131"/>
    <n v="8.287624986174E-4"/>
    <n v="0.74353584403999984"/>
    <n v="9.960939580199999E-9"/>
    <n v="0.322297790674"/>
    <n v="2.3549876844599998E-3"/>
    <n v="4.3505115641599994E-8"/>
    <n v="1.3844396867819997E-7"/>
    <n v="7.5052891482000004E-10"/>
    <n v="8.1504931757999995E-3"/>
    <n v="4.2937373327199991E-4"/>
    <n v="4.5203839084399997E-3"/>
    <n v="2.8414435607999996E-2"/>
    <n v="17.716088389019994"/>
    <n v="13.659903269899999"/>
    <n v="3.0087875865999991"/>
    <n v="11.151278833799998"/>
    <n v="1.5997275869899998E-6"/>
    <n v="1.1439012985230766E-3"/>
    <n v="1.5324522431076922E-11"/>
    <n v="4.9584275488307687E-4"/>
    <n v="3.6230579760923072E-6"/>
    <n v="6.693094714092307E-11"/>
    <n v="2.1299072104338457E-10"/>
    <n v="1.1546598689538463E-12"/>
    <n v="1.2539220270461538E-5"/>
    <n v="6.6057497426461525E-7"/>
    <n v="6.954436782215384E-6"/>
    <n v="4.3714516319999994E-5"/>
    <n v="2.7255520598492299E-2"/>
    <n v="2.1015235799846151E-2"/>
    <n v="4.6289039793846144E-3"/>
    <n v="1.7155813590461536E-2"/>
    <n v="2.4611193645999997E-9"/>
    <n v="8.8188149001245525E-2"/>
    <n v="1.5197476976960755E-5"/>
    <n v="5.1211078564137506E-4"/>
    <n v="4.736498382884341E-3"/>
    <n v="6.1488819944144221E-2"/>
    <n v="0.1206201956186114"/>
    <n v="1.2680849042097421E-4"/>
    <n v="5.9181048502825011E-3"/>
    <n v="6.1608459736030789E-2"/>
    <n v="1.8705544490243003E-2"/>
    <n v="3.2374927031256669E-3"/>
    <n v="8.7092416889402724E-2"/>
    <n v="0.88315246307570605"/>
    <n v="1.3847227004862574E-2"/>
    <n v="4.1126090180166899E-2"/>
    <n v="5.8982389419787243E-3"/>
  </r>
  <r>
    <x v="3"/>
    <x v="0"/>
    <x v="0"/>
    <s v="Sugar"/>
    <n v="0.19819999999999999"/>
    <s v="Baking"/>
    <s v="industrial composting"/>
    <n v="0.18263914485809069"/>
    <m/>
    <s v=""/>
    <n v="5.5055555555555552E-3"/>
    <n v="0.14787702198200001"/>
    <n v="2.4239754954000002E-9"/>
    <n v="1.9628684278799997E-2"/>
    <n v="6.5881091345999993E-4"/>
    <n v="2.5875220091999996E-8"/>
    <n v="-2.3409213710000001E-9"/>
    <n v="5.0722289575999998E-11"/>
    <n v="3.2891494145999996E-3"/>
    <n v="3.4881600525999994E-5"/>
    <n v="1.0513808768399999E-3"/>
    <n v="1.39107316132E-2"/>
    <n v="2.1627157275399997"/>
    <n v="6.3298440299999994"/>
    <n v="0.35677230822"/>
    <n v="1.91425367422"/>
    <n v="8.5292333575999996E-7"/>
    <n v="0.10362450960000001"/>
    <n v="1.1964713633999999E-9"/>
    <n v="0.1005688602"/>
    <n v="2.5151579999999995E-4"/>
    <n v="1.5645246011999999E-9"/>
    <n v="9.3236371920000003E-10"/>
    <n v="1.6191276111E-10"/>
    <n v="6.1273529999999999E-4"/>
    <n v="1.2575789999999998E-4"/>
    <n v="9.9000900000000003E-5"/>
    <n v="7.7327730000000005E-4"/>
    <n v="0.32698124280000002"/>
    <n v="0.28365363269999999"/>
    <n v="5.6055914999999998E-2"/>
    <n v="2.9041298603999999"/>
    <n v="1.6205724891000001E-7"/>
    <n v="1.1097217999999999E-2"/>
    <n v="7.5712598199999997E-11"/>
    <n v="2.0414599999999999E-4"/>
    <n v="2.3783999999999998E-5"/>
    <n v="2.2950767199999998E-9"/>
    <n v="7.4810788199999994E-11"/>
    <n v="5.3188357400000001E-11"/>
    <n v="4.3802199999999999E-4"/>
    <n v="1.066201044E-6"/>
    <n v="1.9186037479999999E-5"/>
    <n v="1.9304679999999999E-3"/>
    <n v="1.6599527479999998"/>
    <n v="0.10584078199999999"/>
    <n v="2.2852459999999999E-3"/>
    <n v="6.6513937999999995E-2"/>
    <n v="2.1615691999999998E-8"/>
    <n v="3.4164325870262593E-2"/>
    <n v="1.4796109608103441E-7"/>
    <n v="1.8375504769389036E-4"/>
    <n v="1.4139387148447583E-3"/>
    <n v="2.9683498691048943E-2"/>
    <n v="-2.7696721354766965E-4"/>
    <n v="3.0560158030358938E-4"/>
    <n v="1.9001824448477444E-3"/>
    <n v="3.9446348461608376E-4"/>
    <n v="4.7843178378700552E-3"/>
    <s v=""/>
    <n v="2.0193328129028369E-4"/>
    <n v="1.4962128538035431E-3"/>
    <n v="2.6380158467624714E-3"/>
    <n v="8.0663348534907673E-3"/>
    <n v="2.1655737490282325E-6"/>
    <s v=""/>
    <n v="8.4957926828132177E-2"/>
    <n v="8.4957926828132177E-2"/>
    <n v="1.3070450281251104E-4"/>
    <n v="0.26259874958200002"/>
    <n v="3.6961594570000002E-9"/>
    <n v="0.12040169047879999"/>
    <n v="9.3411071345999989E-4"/>
    <n v="2.9734821413199997E-8"/>
    <n v="-1.3337468636E-9"/>
    <n v="2.6582340808599997E-10"/>
    <n v="4.3399067145999991E-3"/>
    <n v="1.6170570156999998E-4"/>
    <n v="1.1695678143199999E-3"/>
    <n v="1.6614476913200001E-2"/>
    <n v="4.1496497183399992"/>
    <n v="6.7193384446999991"/>
    <n v="0.41511346922000003"/>
    <n v="4.8848974726199996"/>
    <n v="1.0365962766700001E-6"/>
    <n v="4.0399807628000003E-4"/>
    <n v="5.6863991646153848E-12"/>
    <n v="1.8523336996738462E-4"/>
    <n v="1.4370934053230767E-6"/>
    <n v="4.5745879097230767E-11"/>
    <n v="-2.0519182516923075E-12"/>
    <n v="4.0895908936307689E-13"/>
    <n v="6.6767795609230759E-6"/>
    <n v="2.4877800241538457E-7"/>
    <n v="1.799335098953846E-6"/>
    <n v="2.5560733712615386E-5"/>
    <n v="6.3840764897538449E-3"/>
    <n v="1.0337443761076922E-2"/>
    <n v="6.3863610649230775E-4"/>
    <n v="7.5152268809538453E-3"/>
    <n v="1.5947635025692309E-9"/>
    <n v="3.1212378670982931E-2"/>
    <n v="5.6501476845147403E-6"/>
    <n v="1.9134271993147072E-4"/>
    <n v="1.8863575633976198E-3"/>
    <n v="4.5225172021613129E-2"/>
    <n v="-1.2169230397745302E-3"/>
    <n v="4.5469245531427988E-5"/>
    <n v="3.3301001770959788E-3"/>
    <n v="2.3218588903713599E-2"/>
    <n v="4.8250463599111577E-3"/>
    <n v="2.0557121427256676E-3"/>
    <n v="1.7825168215550365E-2"/>
    <n v="0.43713698925494365"/>
    <n v="1.9054129419530971E-3"/>
    <n v="1.8079505107680634E-2"/>
    <n v="3.8855561895075742E-3"/>
  </r>
  <r>
    <x v="3"/>
    <x v="8"/>
    <x v="0"/>
    <s v="Vanilla"/>
    <n v="9.9099999999999994E-2"/>
    <s v="Baking"/>
    <s v="industrial composting"/>
    <n v="0.18263914485809069"/>
    <m/>
    <s v=""/>
    <n v="2.7527777777777776E-3"/>
    <n v="0.43372805645999996"/>
    <n v="2.7942618525999997E-8"/>
    <n v="5.5371052737999998E-2"/>
    <n v="1.5895046390999997E-3"/>
    <n v="1.9551801705999998E-8"/>
    <n v="2.9398317254999996E-9"/>
    <n v="1.0639647533999999E-10"/>
    <n v="1.7859634520999998E-3"/>
    <n v="1.8601516940999999E-4"/>
    <n v="1.0216380532999999E-2"/>
    <n v="3.9362695406999996E-3"/>
    <n v="3.8655393634699995"/>
    <n v="98.841972338999994"/>
    <n v="6.7432027156999988E-2"/>
    <n v="5.5020253603000002"/>
    <n v="6.1897245580000001E-7"/>
    <n v="5.1812254800000006E-2"/>
    <n v="5.9823568169999997E-10"/>
    <n v="5.0284430099999999E-2"/>
    <n v="1.2575789999999998E-4"/>
    <n v="7.8226230059999996E-10"/>
    <n v="4.6618185960000001E-10"/>
    <n v="8.0956380555E-11"/>
    <n v="3.0636764999999999E-4"/>
    <n v="6.2878949999999989E-5"/>
    <n v="4.9500450000000001E-5"/>
    <n v="3.8663865000000003E-4"/>
    <n v="0.16349062140000001"/>
    <n v="0.14182681635"/>
    <n v="2.8027957499999999E-2"/>
    <n v="1.4520649301999999"/>
    <n v="8.1028624455000003E-8"/>
    <n v="5.5486089999999995E-3"/>
    <n v="3.7856299099999998E-11"/>
    <n v="1.02073E-4"/>
    <n v="1.1891999999999999E-5"/>
    <n v="1.1475383599999999E-9"/>
    <n v="3.7405394099999997E-11"/>
    <n v="2.6594178700000001E-11"/>
    <n v="2.1901099999999999E-4"/>
    <n v="5.3310052200000002E-7"/>
    <n v="9.5930187399999993E-6"/>
    <n v="9.6523399999999993E-4"/>
    <n v="0.82997637399999991"/>
    <n v="5.2920390999999997E-2"/>
    <n v="1.1426229999999999E-3"/>
    <n v="3.3256968999999997E-2"/>
    <n v="1.0807845999999999E-8"/>
    <n v="6.3891095939125828E-2"/>
    <n v="1.1440354184829482E-6"/>
    <n v="1.6140541415755918E-4"/>
    <n v="2.6143482075135396E-3"/>
    <n v="2.1444524817207655E-2"/>
    <n v="7.1506384440294399E-4"/>
    <n v="2.4596235652936155E-4"/>
    <n v="1.011996795155239E-3"/>
    <n v="6.084505949834274E-4"/>
    <n v="4.2033589636422675E-2"/>
    <s v=""/>
    <n v="2.3645251152655942E-4"/>
    <n v="2.2052768141284082E-2"/>
    <n v="6.1390253203922197E-4"/>
    <n v="1.1538068720717349E-2"/>
    <n v="1.4849649626542228E-6"/>
    <s v=""/>
    <n v="0.16717025851144657"/>
    <n v="0.16717025851144657"/>
    <n v="2.5718501309453316E-4"/>
    <n v="0.49108892025999995"/>
    <n v="2.8578710506799996E-8"/>
    <n v="0.10575755583799999"/>
    <n v="1.7271545390999997E-3"/>
    <n v="2.1481602366599998E-8"/>
    <n v="3.4434189791999994E-9"/>
    <n v="2.1394703459499999E-10"/>
    <n v="2.3113421020999995E-3"/>
    <n v="2.4942721993199995E-4"/>
    <n v="1.0275474001739998E-2"/>
    <n v="5.2881421906999992E-3"/>
    <n v="4.8590063588699994"/>
    <n v="99.03671954635"/>
    <n v="9.6602607656999975E-2"/>
    <n v="6.9873472594999999"/>
    <n v="7.1080892625500003E-7"/>
    <n v="7.5552141578461528E-4"/>
    <n v="4.3967246933538453E-11"/>
    <n v="1.6270393205846152E-4"/>
    <n v="2.6571608293846151E-6"/>
    <n v="3.3048619025538461E-11"/>
    <n v="5.2975676603076918E-12"/>
    <n v="3.2914928399230765E-13"/>
    <n v="3.5559109263076917E-6"/>
    <n v="3.8373418451076917E-7"/>
    <n v="1.580842154113846E-5"/>
    <n v="8.1356033703076905E-6"/>
    <n v="7.4753943982615373E-3"/>
    <n v="0.15236418391746154"/>
    <n v="1.4861939639538457E-4"/>
    <n v="1.0749765014615385E-2"/>
    <n v="1.0935521942384615E-9"/>
    <n v="5.9900600406283942E-2"/>
    <n v="4.4382747371867393E-5"/>
    <n v="1.6817069273949046E-4"/>
    <n v="3.5419259326480404E-3"/>
    <n v="3.3349829359302141E-2"/>
    <n v="2.9774084850869562E-3"/>
    <n v="3.9305913511908476E-5"/>
    <n v="1.7832952719623557E-3"/>
    <n v="3.5945276680169835E-2"/>
    <n v="4.2934752487043856E-2"/>
    <n v="6.1510333254323013E-4"/>
    <n v="2.668230330166645E-2"/>
    <n v="6.5241708141939467"/>
    <n v="4.4111377603188836E-4"/>
    <n v="2.6050202572770038E-2"/>
    <n v="2.6768938994683206E-3"/>
  </r>
  <r>
    <x v="3"/>
    <x v="9"/>
    <x v="0"/>
    <s v="Raspberries"/>
    <n v="0"/>
    <s v="Baking"/>
    <s v="industrial composting"/>
    <n v="0"/>
    <m/>
    <n v="7.26569090909090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3"/>
    <x v="9"/>
    <x v="0"/>
    <s v="Strawberries"/>
    <n v="0"/>
    <s v="Baking"/>
    <s v="industrial composting"/>
    <n v="0"/>
    <m/>
    <n v="3.26788205266666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3"/>
    <x v="0"/>
    <x v="0"/>
    <s v="Sugar"/>
    <n v="0"/>
    <s v="Baking"/>
    <s v="industrial composting"/>
    <n v="0"/>
    <m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3"/>
    <x v="9"/>
    <x v="0"/>
    <s v="Lemon"/>
    <n v="0"/>
    <s v="Baking"/>
    <s v="industrial composting"/>
    <n v="0"/>
    <m/>
    <n v="0.97905395454545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4"/>
    <x v="5"/>
    <x v="0"/>
    <s v="Broth"/>
    <n v="4.1867999999999999"/>
    <s v="Boiling (unspecified)"/>
    <s v="industrial composting"/>
    <n v="0.18214565387627246"/>
    <m/>
    <s v=""/>
    <n v="2.4341860465116279E-2"/>
    <n v="0.67776582306857147"/>
    <n v="9.677759490514285E-9"/>
    <n v="0.47313305427085717"/>
    <n v="1.9602601786800002E-3"/>
    <n v="3.1443889579199999E-8"/>
    <n v="1.0992352486628571E-8"/>
    <n v="4.8273047983542861E-10"/>
    <n v="3.4501978540799998E-3"/>
    <n v="1.7094354503142858E-4"/>
    <n v="1.2824603229085716E-3"/>
    <n v="1.0124603496000001E-2"/>
    <n v="4.3805235948685723"/>
    <n v="10.484391967200001"/>
    <n v="0.32120005743257146"/>
    <n v="13.893794718685715"/>
    <n v="5.9836029011999997E-6"/>
    <n v="0.82512675655200007"/>
    <n v="2.9551828730003997E-8"/>
    <n v="5.8657067999999993E-2"/>
    <n v="1.494340053732E-3"/>
    <n v="6.0303887164800003E-9"/>
    <n v="3.4219317624479996E-9"/>
    <n v="1.8544434644015999E-9"/>
    <n v="1.0418121203399999E-3"/>
    <n v="2.2317052858199999E-4"/>
    <n v="4.2196370723999999E-4"/>
    <n v="2.8465016966999998E-3"/>
    <n v="2.0944778497919998"/>
    <n v="1.2082409791199999"/>
    <n v="0.216355150872"/>
    <n v="13.022488826136"/>
    <n v="1.2532273580015999E-6"/>
    <n v="0.234418932"/>
    <n v="1.5993617868E-9"/>
    <n v="4.3124040000000006E-3"/>
    <n v="5.02416E-4"/>
    <n v="4.8481469279999999E-8"/>
    <n v="1.5803118468E-9"/>
    <n v="1.1235570876E-9"/>
    <n v="9.2528280000000011E-3"/>
    <n v="2.2522555656000001E-5"/>
    <n v="4.0528810151999999E-4"/>
    <n v="4.0779431999999997E-2"/>
    <n v="35.065036151999998"/>
    <n v="2.235793068"/>
    <n v="4.8273803999999997E-2"/>
    <n v="1.4050482119999999"/>
    <n v="4.5661240799999996E-7"/>
    <n v="0.22602573970988993"/>
    <n v="1.6344252095183812E-6"/>
    <n v="8.181907155287169E-4"/>
    <n v="5.989630956647899E-3"/>
    <n v="8.5807386740119215E-2"/>
    <n v="3.321453893085931E-3"/>
    <n v="3.978599476810965E-3"/>
    <n v="6.0180325393645534E-3"/>
    <n v="1.0163397765487849E-3"/>
    <n v="8.6301394931779137E-3"/>
    <s v=""/>
    <n v="2.0214516082506912E-3"/>
    <n v="3.1014794398866873E-3"/>
    <n v="3.7229006826893108E-3"/>
    <n v="4.6766456558769452E-2"/>
    <n v="1.6072522981914459E-5"/>
    <s v=""/>
    <n v="0.39723550853896145"/>
    <n v="0.39723550853896145"/>
    <n v="6.1113155159840226E-4"/>
    <n v="1.7373115116205717"/>
    <n v="4.0828950007318277E-8"/>
    <n v="0.53610252627085719"/>
    <n v="3.9570162324120001E-3"/>
    <n v="8.5955747575680001E-8"/>
    <n v="1.5994596095876571E-8"/>
    <n v="3.4607310318370285E-9"/>
    <n v="1.3744837974420001E-2"/>
    <n v="4.1663662926942862E-4"/>
    <n v="2.1097121316685716E-3"/>
    <n v="5.3750537192699996E-2"/>
    <n v="41.540037596660568"/>
    <n v="13.928426014319999"/>
    <n v="0.58582901230457152"/>
    <n v="28.321331756821717"/>
    <n v="7.6934426672015995E-6"/>
    <n v="2.6727869409547259E-3"/>
    <n v="6.2813769242028122E-11"/>
    <n v="8.2477311733978025E-4"/>
    <n v="6.0877172806338459E-6"/>
    <n v="1.3223961165489232E-10"/>
    <n v="2.4607070916733187E-11"/>
    <n v="5.324201587441582E-12"/>
    <n v="2.1145904576030771E-5"/>
    <n v="6.4097942964527479E-7"/>
    <n v="3.2457109717978023E-6"/>
    <n v="8.269313414261538E-5"/>
    <n v="6.3907750148708573E-2"/>
    <n v="2.142834771433846E-2"/>
    <n v="9.0127540354549465E-4"/>
    <n v="4.3571279625879568E-2"/>
    <n v="1.1836065641848614E-8"/>
    <n v="0.19079632946248734"/>
    <n v="6.160897068933834E-5"/>
    <n v="8.4984157802201041E-4"/>
    <n v="7.3330886314404448E-3"/>
    <n v="7.5373495024653833E-2"/>
    <n v="1.2861071946598412E-2"/>
    <n v="5.2119786175913762E-4"/>
    <n v="5.1802110532919729E-3"/>
    <n v="5.7643666234826155E-2"/>
    <n v="7.4559913246960985E-3"/>
    <n v="2.7963712955323371E-3"/>
    <n v="8.2312299522858817E-2"/>
    <n v="0.79960345347993367"/>
    <n v="2.5259534378217785E-3"/>
    <n v="0.10197449850247695"/>
    <n v="2.7989532771831936E-2"/>
  </r>
  <r>
    <x v="4"/>
    <x v="10"/>
    <x v="0"/>
    <s v="Beef"/>
    <n v="0.46519999999999995"/>
    <s v="Boiling (unspecified)"/>
    <s v="industrial composting"/>
    <n v="0.18214565387627246"/>
    <m/>
    <n v="5.2430406923076927"/>
    <n v="2.7046511627906973E-3"/>
    <n v="11.624513962857144"/>
    <n v="6.4922878699428575E-8"/>
    <n v="0.87318598240000012"/>
    <n v="1.8368954321714284E-2"/>
    <n v="1.0792393443999998E-6"/>
    <n v="1.6826245454857145E-7"/>
    <n v="4.8366584817142859E-9"/>
    <n v="0.15820804042857142"/>
    <n v="5.8754088782857141E-4"/>
    <n v="3.5615359112571431E-2"/>
    <n v="0.69779528154285708"/>
    <n v="63.399297527428566"/>
    <n v="747.24438011428572"/>
    <n v="1.1255617673142857"/>
    <n v="40.993186083428569"/>
    <n v="1.6989497426285711E-5"/>
    <n v="9.1680750727999999E-2"/>
    <n v="3.2835365255559991E-9"/>
    <n v="6.5174519999999982E-3"/>
    <n v="1.6603778374799999E-4"/>
    <n v="6.7004319071999996E-10"/>
    <n v="3.802146402719999E-10"/>
    <n v="2.0604927382239999E-10"/>
    <n v="1.1575690226E-4"/>
    <n v="2.4796725397999997E-5"/>
    <n v="4.6884856359999996E-5"/>
    <n v="3.1627796629999998E-4"/>
    <n v="0.23271976108799994"/>
    <n v="0.13424899767999998"/>
    <n v="2.4039461207999997E-2"/>
    <n v="1.4469432029039999"/>
    <n v="1.3924748422239997E-7"/>
    <n v="2.6046547999999996E-2"/>
    <n v="1.7770686519999996E-10"/>
    <n v="4.79156E-4"/>
    <n v="5.5823999999999993E-5"/>
    <n v="5.3868299199999997E-9"/>
    <n v="1.7559020519999996E-10"/>
    <n v="1.2483967639999999E-10"/>
    <n v="1.028092E-3"/>
    <n v="2.5025061839999997E-6"/>
    <n v="4.5032011279999997E-5"/>
    <n v="4.5310479999999993E-3"/>
    <n v="3.8961151279999995"/>
    <n v="0.24842145199999996"/>
    <n v="5.3637559999999999E-3"/>
    <n v="0.15611646799999998"/>
    <n v="5.0734711999999992E-8"/>
    <n v="1.5276758078498343"/>
    <n v="2.7374873234542345E-6"/>
    <n v="1.3433199586741879E-3"/>
    <n v="2.8140427310491604E-2"/>
    <n v="1.0834229808953431"/>
    <n v="3.5056969336843151E-2"/>
    <n v="5.9408261780418336E-3"/>
    <n v="6.9770546367072014E-2"/>
    <n v="1.4998356497620132E-3"/>
    <n v="0.14606673962997169"/>
    <s v=""/>
    <n v="3.2861032337271347E-3"/>
    <n v="0.16647609167348318"/>
    <n v="7.3397183120811329E-3"/>
    <n v="7.0338340503950131E-2"/>
    <n v="3.5889990085612388E-5"/>
    <n v="2.4390625300615385"/>
    <n v="3.1463963343766843"/>
    <n v="5.5854588644382233"/>
    <n v="8.5930136375972667E-3"/>
    <n v="11.742241261585145"/>
    <n v="6.8384122090184569E-8"/>
    <n v="0.88018259040000013"/>
    <n v="1.8590816105462284E-2"/>
    <n v="1.0852962175107197E-6"/>
    <n v="1.6881825939404344E-7"/>
    <n v="5.1675474319366858E-9"/>
    <n v="0.15935188933083144"/>
    <n v="6.1484011941057145E-4"/>
    <n v="3.570727598021143E-2"/>
    <n v="0.70264260750915708"/>
    <n v="67.52813241651657"/>
    <n v="747.62705056396567"/>
    <n v="1.1549649845222856"/>
    <n v="42.596245754332571"/>
    <n v="1.7179479622508111E-5"/>
    <n v="1.8064986556284839E-2"/>
    <n v="1.0520634167720703E-10"/>
    <n v="1.3541270621538464E-3"/>
    <n v="2.8601255546865054E-5"/>
    <n v="1.6696864884780304E-9"/>
    <n v="2.5972039906775916E-10"/>
    <n v="7.9500729722102865E-12"/>
    <n v="2.4515675281666378E-4"/>
    <n v="9.4590787601626378E-7"/>
    <n v="5.4934270738786817E-5"/>
    <n v="1.0809886269371647E-3"/>
    <n v="0.10388943448694857"/>
    <n v="1.150195462406101"/>
    <n v="1.7768692069573624E-3"/>
    <n v="6.5532685775896257E-2"/>
    <n v="2.6429968650012477E-8"/>
    <n v="1.4468977753678642"/>
    <n v="1.0637714967343883E-4"/>
    <n v="1.4038996805259671E-3"/>
    <n v="3.8349961982831075E-2"/>
    <n v="1.7594332809082063"/>
    <n v="0.14755254256430264"/>
    <n v="1.0386631794669517E-3"/>
    <n v="0.13292395108286081"/>
    <n v="8.8704671422244488E-2"/>
    <n v="0.14956232933033775"/>
    <n v="9.5813345700785049E-2"/>
    <n v="0.41176597250138808"/>
    <n v="49.392478515463637"/>
    <n v="5.3195154206950278E-3"/>
    <n v="0.15938015802115274"/>
    <n v="6.553062931085922E-2"/>
  </r>
  <r>
    <x v="4"/>
    <x v="0"/>
    <x v="0"/>
    <s v="Pasta"/>
    <n v="0.68"/>
    <s v="Baking"/>
    <s v="industrial composting"/>
    <n v="5.06193425440686E-2"/>
    <m/>
    <n v="4.0569082692307692"/>
    <n v="3.9534883720930237E-3"/>
    <n v="0.67284221799999999"/>
    <n v="1.0607547800000001E-8"/>
    <n v="6.6836380600000009E-2"/>
    <n v="3.0543172060000004E-3"/>
    <n v="5.3385970400000003E-8"/>
    <n v="2.3299107580000001E-8"/>
    <n v="5.0719394600000002E-10"/>
    <n v="7.1147995400000002E-3"/>
    <n v="2.4444913020000002E-4"/>
    <n v="6.0682203800000011E-3"/>
    <n v="2.7743644360000003E-2"/>
    <n v="4.794289"/>
    <n v="74.413287400000002"/>
    <n v="0.3344612334"/>
    <n v="7.8955024400000013"/>
    <n v="3.25820589E-6"/>
    <n v="0.35552304000000007"/>
    <n v="4.1049471600000006E-9"/>
    <n v="0.34503948000000007"/>
    <n v="8.6291999999999998E-4"/>
    <n v="5.3676928800000005E-9"/>
    <n v="3.1988260800000005E-9"/>
    <n v="5.5550291400000011E-10"/>
    <n v="2.1022200000000001E-3"/>
    <n v="4.3145999999999999E-4"/>
    <n v="3.3966000000000004E-4"/>
    <n v="2.6530200000000003E-3"/>
    <n v="1.1218327200000002"/>
    <n v="0.9731809800000002"/>
    <n v="0.19232100000000002"/>
    <n v="9.9637149600000008"/>
    <n v="5.5599863400000008E-7"/>
    <n v="3.8073200000000001E-2"/>
    <n v="2.5976068000000002E-10"/>
    <n v="7.0040000000000011E-4"/>
    <n v="8.1600000000000005E-5"/>
    <n v="7.874128000000001E-9"/>
    <n v="2.5666668E-10"/>
    <n v="1.8248276000000002E-10"/>
    <n v="1.5028000000000003E-3"/>
    <n v="3.6580056000000004E-6"/>
    <n v="6.5824952000000003E-5"/>
    <n v="6.623200000000001E-3"/>
    <n v="5.6950952000000008"/>
    <n v="0.36312680000000003"/>
    <n v="7.8404000000000008E-3"/>
    <n v="0.22820120000000002"/>
    <n v="7.4160800000000001E-8"/>
    <n v="0.13874457154760858"/>
    <n v="5.9935491990324309E-7"/>
    <n v="6.2966699339880861E-4"/>
    <n v="6.0529342597751522E-3"/>
    <n v="6.6512790770264854E-2"/>
    <n v="5.5558871836820234E-3"/>
    <n v="1.4315099726308267E-3"/>
    <n v="4.6935600789108772E-3"/>
    <n v="1.6577301716365169E-3"/>
    <n v="2.6481802523789285E-2"/>
    <s v=""/>
    <n v="5.6503350682014135E-4"/>
    <n v="1.6867362599978567E-2"/>
    <n v="3.3974878762597703E-3"/>
    <n v="2.9867397602636812E-2"/>
    <n v="8.1232607735544988E-6"/>
    <n v="2.7586976230769231"/>
    <n v="0.30246645770308561"/>
    <n v="3.0611640807800087"/>
    <n v="4.7094832012000137E-3"/>
    <n v="1.0664384579999999"/>
    <n v="1.4972255640000001E-8"/>
    <n v="0.41257626060000008"/>
    <n v="3.9988372060000008E-3"/>
    <n v="6.6627791280000004E-8"/>
    <n v="2.675460034E-8"/>
    <n v="1.2451796200000002E-9"/>
    <n v="1.071981954E-2"/>
    <n v="6.795671358E-4"/>
    <n v="6.473705332000001E-3"/>
    <n v="3.7019864360000002E-2"/>
    <n v="11.61121692"/>
    <n v="75.74959518"/>
    <n v="0.53462263340000005"/>
    <n v="18.087418600000003"/>
    <n v="3.8883653239999999E-6"/>
    <n v="1.6406745507692307E-3"/>
    <n v="2.3034239446153849E-11"/>
    <n v="6.3473270861538473E-4"/>
    <n v="6.1520572400000015E-6"/>
    <n v="1.0250429427692308E-10"/>
    <n v="4.11609236E-11"/>
    <n v="1.9156609538461541E-12"/>
    <n v="1.6492030061538461E-5"/>
    <n v="1.0454879012307693E-6"/>
    <n v="9.9595466646153855E-6"/>
    <n v="5.6953637476923078E-5"/>
    <n v="1.7863410646153845E-2"/>
    <n v="0.11653783873846153"/>
    <n v="8.2249635907692318E-4"/>
    <n v="2.7826797846153852E-2"/>
    <n v="5.9821004984615384E-9"/>
    <n v="0.45765508761478119"/>
    <n v="8.2602592514620368E-5"/>
    <n v="2.3651720460358757E-3"/>
    <n v="2.917925729661508E-2"/>
    <n v="0.34646919609378241"/>
    <n v="8.3449566309715631E-2"/>
    <n v="7.9091051120590175E-4"/>
    <n v="2.8041816420259522E-2"/>
    <n v="0.35216157970667911"/>
    <n v="9.6728878910578742E-2"/>
    <n v="1.5159335053228718E-2"/>
    <n v="0.14287637873111461"/>
    <n v="17.930625609499579"/>
    <n v="8.7703400190975722E-3"/>
    <n v="0.241330500369759"/>
    <n v="5.2531290545310132E-2"/>
  </r>
  <r>
    <x v="4"/>
    <x v="2"/>
    <x v="0"/>
    <s v="Pork"/>
    <n v="0.59499999999999997"/>
    <s v="Baking"/>
    <s v="industrial composting"/>
    <n v="5.06193425440686E-2"/>
    <m/>
    <n v="2.2904555555555555"/>
    <n v="3.4593023255813952E-3"/>
    <n v="5.7634175200000008"/>
    <n v="8.9743560999999995E-8"/>
    <n v="1.1466930950000001"/>
    <n v="1.36737817E-2"/>
    <n v="6.2586372100000002E-7"/>
    <n v="6.3152605550000006E-8"/>
    <n v="4.1155712250000005E-9"/>
    <n v="8.5105952499999998E-2"/>
    <n v="7.7157019400000005E-4"/>
    <n v="2.452552345E-2"/>
    <n v="0.36464127050000006"/>
    <n v="160.72083474999999"/>
    <n v="297.33668949999998"/>
    <n v="1.8682073499999998"/>
    <n v="50.199691850000001"/>
    <n v="2.255291825E-5"/>
    <n v="0.31108266000000001"/>
    <n v="3.5918287649999998E-9"/>
    <n v="0.301909545"/>
    <n v="7.5505499999999992E-4"/>
    <n v="4.6967312699999998E-9"/>
    <n v="2.7989728200000001E-9"/>
    <n v="4.8606504975E-10"/>
    <n v="1.8394424999999999E-3"/>
    <n v="3.7752749999999996E-4"/>
    <n v="2.972025E-4"/>
    <n v="2.3213925E-3"/>
    <n v="0.98160363000000006"/>
    <n v="0.85153335750000003"/>
    <n v="0.168280875"/>
    <n v="8.7182505899999985"/>
    <n v="4.8649880475000005E-7"/>
    <n v="3.3314049999999998E-2"/>
    <n v="2.2729059499999999E-10"/>
    <n v="6.1285000000000007E-4"/>
    <n v="7.1400000000000001E-5"/>
    <n v="6.8898619999999998E-9"/>
    <n v="2.2458334499999997E-10"/>
    <n v="1.5967241500000001E-10"/>
    <n v="1.3149500000000001E-3"/>
    <n v="3.2007548999999998E-6"/>
    <n v="5.7596832999999994E-5"/>
    <n v="5.7952999999999998E-3"/>
    <n v="4.9832082999999994"/>
    <n v="0.31773594999999999"/>
    <n v="6.8603500000000003E-3"/>
    <n v="0.19967604999999999"/>
    <n v="6.4890699999999992E-8"/>
    <n v="0.7946319471852139"/>
    <n v="3.7454111218408591E-6"/>
    <n v="2.2117684596011898E-3"/>
    <n v="2.1948625306523417E-2"/>
    <n v="0.63635006601527677"/>
    <n v="1.3742208220840031E-2"/>
    <n v="5.4737973242373972E-3"/>
    <n v="3.8643862454694013E-2"/>
    <n v="2.8109068329544274E-3"/>
    <n v="0.10177722971273807"/>
    <s v=""/>
    <n v="8.1113785169197785E-3"/>
    <n v="6.6469110937107029E-2"/>
    <n v="1.2985331291316737E-2"/>
    <n v="9.7619757457364495E-2"/>
    <n v="4.8267665521515627E-5"/>
    <n v="1.3628210555555555"/>
    <n v="1.802828002791431"/>
    <n v="3.1656490583469865"/>
    <n v="4.8702293205338254E-3"/>
    <n v="6.1078142300000016"/>
    <n v="9.3562680359999994E-8"/>
    <n v="1.4492154900000001"/>
    <n v="1.4500236699999999E-2"/>
    <n v="6.3745031427000002E-7"/>
    <n v="6.6176161715000004E-8"/>
    <n v="4.7613086897500001E-9"/>
    <n v="8.826034499999999E-2"/>
    <n v="1.1522984489E-3"/>
    <n v="2.4880322782999998E-2"/>
    <n v="0.37275796300000008"/>
    <n v="166.68564667999999"/>
    <n v="298.50595880749995"/>
    <n v="2.043348575"/>
    <n v="59.117618489999998"/>
    <n v="2.3104307754750003E-5"/>
    <n v="9.3966372769230793E-3"/>
    <n v="1.4394258516923077E-10"/>
    <n v="2.2295622923076924E-3"/>
    <n v="2.2308056461538458E-5"/>
    <n v="9.8069279118461536E-10"/>
    <n v="1.0180947956153847E-10"/>
    <n v="7.3250902919230773E-12"/>
    <n v="1.3578514615384613E-4"/>
    <n v="1.7727668444615385E-6"/>
    <n v="3.8277419666153845E-5"/>
    <n v="5.734737892307694E-4"/>
    <n v="0.25643945643076921"/>
    <n v="0.45923993662692303"/>
    <n v="3.1436131923076923E-3"/>
    <n v="9.0950182292307696E-2"/>
    <n v="3.5545088853461543E-8"/>
    <n v="2.6990370952654579"/>
    <n v="5.236236595924659E-4"/>
    <n v="8.3179745804145954E-3"/>
    <n v="0.10739319194250793"/>
    <n v="3.6953897908284872"/>
    <n v="0.20763436544946073"/>
    <n v="3.401212186298182E-3"/>
    <n v="0.26255779792004308"/>
    <n v="0.59862229098101494"/>
    <n v="0.3745557499556349"/>
    <n v="0.18115873849334102"/>
    <n v="3.7295282617306271"/>
    <n v="70.910422882795345"/>
    <n v="3.3885522980129569E-2"/>
    <n v="0.79577638399600614"/>
    <n v="0.31704453144872202"/>
  </r>
  <r>
    <x v="4"/>
    <x v="4"/>
    <x v="0"/>
    <s v="Tomatoes"/>
    <n v="0.255"/>
    <s v="Baking"/>
    <s v="industrial composting"/>
    <n v="5.06193425440686E-2"/>
    <m/>
    <n v="1.2720221879683722"/>
    <n v="1.4825581395348838E-3"/>
    <n v="0.17736794166666667"/>
    <n v="7.1288562166666663E-9"/>
    <n v="2.6731996516666665E-2"/>
    <n v="5.8462801666666676E-4"/>
    <n v="9.6191304000000018E-9"/>
    <n v="4.9842495499999995E-9"/>
    <n v="1.4091312466666666E-10"/>
    <n v="7.7161625833333338E-4"/>
    <n v="2.0824341250000001E-5"/>
    <n v="4.0617026166666666E-4"/>
    <n v="2.8865379499999999E-3"/>
    <n v="1.2658569466666667"/>
    <n v="1.466561695"/>
    <n v="0.10748416316666666"/>
    <n v="2.5341688066666666"/>
    <n v="1.0061685449999999E-6"/>
    <n v="0.13332114000000003"/>
    <n v="1.5393551850000001E-9"/>
    <n v="0.12938980500000002"/>
    <n v="3.2359499999999998E-4"/>
    <n v="2.01288483E-9"/>
    <n v="1.1995597800000002E-9"/>
    <n v="2.0831359275000002E-10"/>
    <n v="7.8833250000000005E-4"/>
    <n v="1.6179749999999999E-4"/>
    <n v="1.2737250000000001E-4"/>
    <n v="9.9488250000000005E-4"/>
    <n v="0.42068727000000006"/>
    <n v="0.36494286750000005"/>
    <n v="7.2120375E-2"/>
    <n v="3.7363931099999999"/>
    <n v="2.0849948775000002E-7"/>
    <n v="1.4277450000000001E-2"/>
    <n v="9.7410255000000001E-11"/>
    <n v="2.6265000000000001E-4"/>
    <n v="3.0599999999999998E-5"/>
    <n v="2.9527980000000002E-9"/>
    <n v="9.6250005E-11"/>
    <n v="6.8431035E-11"/>
    <n v="5.6355000000000001E-4"/>
    <n v="1.3717521E-6"/>
    <n v="2.4684356999999999E-5"/>
    <n v="2.4837000000000001E-3"/>
    <n v="2.1356606999999999"/>
    <n v="0.13617255"/>
    <n v="2.9401500000000003E-3"/>
    <n v="8.5575449999999997E-2"/>
    <n v="2.7810299999999999E-8"/>
    <n v="4.2278428600522243E-2"/>
    <n v="3.508969251031024E-7"/>
    <n v="2.3867133619762427E-4"/>
    <n v="1.421071603745383E-3"/>
    <n v="1.4559639636164459E-2"/>
    <n v="1.304123430314308E-3"/>
    <n v="4.8015662007946691E-4"/>
    <n v="9.2975156555015568E-4"/>
    <n v="4.4883237433936395E-4"/>
    <n v="2.2835238185590235E-3"/>
    <s v=""/>
    <n v="1.8599892351760082E-4"/>
    <n v="4.3814786412190988E-4"/>
    <n v="1.1600581909106101E-3"/>
    <n v="1.0495764273803573E-2"/>
    <n v="2.5956860174950653E-6"/>
    <n v="0.32436565793193489"/>
    <n v="7.6227114820768327E-2"/>
    <n v="0.40059277275270322"/>
    <n v="6.1629657346569725E-4"/>
    <n v="0.32496653166666672"/>
    <n v="8.765621656666667E-9"/>
    <n v="0.15638445151666669"/>
    <n v="9.3882301666666672E-4"/>
    <n v="1.4584813230000002E-8"/>
    <n v="6.2800593349999991E-9"/>
    <n v="4.1765775241666667E-10"/>
    <n v="2.1234987583333333E-3"/>
    <n v="1.8399359334999999E-4"/>
    <n v="5.5822711866666667E-4"/>
    <n v="6.3651204500000001E-3"/>
    <n v="3.8222049166666667"/>
    <n v="1.9676771125000001"/>
    <n v="0.18254468816666666"/>
    <n v="6.3561373666666672"/>
    <n v="1.24247833275E-6"/>
    <n v="4.9994851025641032E-4"/>
    <n v="1.3485571779487181E-11"/>
    <n v="2.4059146387179491E-4"/>
    <n v="1.4443431025641027E-6"/>
    <n v="2.2438174200000005E-11"/>
    <n v="9.6616297461538454E-12"/>
    <n v="6.4255038833333332E-13"/>
    <n v="3.2669211666666665E-6"/>
    <n v="2.8306706669230767E-7"/>
    <n v="8.5881095179487177E-7"/>
    <n v="9.7924930000000007E-6"/>
    <n v="5.8803152564102564E-3"/>
    <n v="3.027195557692308E-3"/>
    <n v="2.8083798179487178E-4"/>
    <n v="9.7786728717948728E-3"/>
    <n v="1.9115051273076923E-9"/>
    <n v="0.13832886619688534"/>
    <n v="4.8651457331992994E-5"/>
    <n v="8.9651911270820402E-4"/>
    <n v="6.7696967186418834E-3"/>
    <n v="6.9007037058702717E-2"/>
    <n v="1.94803751165924E-2"/>
    <n v="2.6022753163815573E-4"/>
    <n v="4.7932099072533303E-3"/>
    <n v="9.5159579944453829E-2"/>
    <n v="8.0686543044316671E-3"/>
    <n v="1.9766295595231484E-3"/>
    <n v="4.1327595622341048E-2"/>
    <n v="0.43715514257202848"/>
    <n v="2.9904412316463041E-3"/>
    <n v="8.4737441981035111E-2"/>
    <n v="1.673198642178941E-2"/>
  </r>
  <r>
    <x v="4"/>
    <x v="4"/>
    <x v="0"/>
    <s v="Onions"/>
    <n v="0.17"/>
    <s v="Baking"/>
    <s v="industrial composting"/>
    <n v="5.06193425440686E-2"/>
    <m/>
    <n v="0.63722458418584826"/>
    <n v="9.8837209302325593E-4"/>
    <n v="7.9554752666666659E-2"/>
    <n v="3.7398974333333334E-9"/>
    <n v="1.2921348100000001E-2"/>
    <n v="3.2109586777777778E-4"/>
    <n v="5.2941290444444448E-9"/>
    <n v="1.4798570266666668E-9"/>
    <n v="5.5902210666666672E-11"/>
    <n v="4.5064470777777784E-4"/>
    <n v="1.2321674422222222E-5"/>
    <n v="4.3035813555555565E-4"/>
    <n v="1.6301264488888889E-3"/>
    <n v="1.0520501566666667"/>
    <n v="3.3227049666666666"/>
    <n v="0.13901300255555557"/>
    <n v="1.0933185255555555"/>
    <n v="4.5963092666666677E-7"/>
    <n v="8.8880760000000017E-2"/>
    <n v="1.0262367900000001E-9"/>
    <n v="8.6259870000000016E-2"/>
    <n v="2.1573E-4"/>
    <n v="1.3419232200000001E-9"/>
    <n v="7.9970652000000013E-10"/>
    <n v="1.3887572850000003E-10"/>
    <n v="5.2555500000000003E-4"/>
    <n v="1.07865E-4"/>
    <n v="8.4915000000000009E-5"/>
    <n v="6.6325500000000007E-4"/>
    <n v="0.28045818000000006"/>
    <n v="0.24329524500000005"/>
    <n v="4.8080250000000005E-2"/>
    <n v="2.4909287400000002"/>
    <n v="1.3899965850000002E-7"/>
    <n v="9.5183000000000004E-3"/>
    <n v="6.4940170000000005E-11"/>
    <n v="1.7510000000000003E-4"/>
    <n v="2.0400000000000001E-5"/>
    <n v="1.9685320000000002E-9"/>
    <n v="6.416667E-11"/>
    <n v="4.5620690000000004E-11"/>
    <n v="3.7570000000000008E-4"/>
    <n v="9.1450140000000009E-7"/>
    <n v="1.6456238000000001E-5"/>
    <n v="1.6558000000000002E-3"/>
    <n v="1.4237738000000002"/>
    <n v="9.0781700000000007E-2"/>
    <n v="1.9601000000000002E-3"/>
    <n v="5.7050300000000005E-2"/>
    <n v="1.85402E-8"/>
    <n v="2.3151945907881038E-2"/>
    <n v="1.9339291791994198E-7"/>
    <n v="1.5163595210791105E-4"/>
    <n v="8.4345807837445889E-4"/>
    <n v="8.5897326303521222E-3"/>
    <n v="4.8670137125235143E-4"/>
    <n v="2.7637220328008844E-4"/>
    <n v="5.919150481442768E-4"/>
    <n v="2.9541315700151678E-4"/>
    <n v="2.1751302452696197E-3"/>
    <s v=""/>
    <n v="1.3412821172808465E-4"/>
    <n v="8.1426529483829863E-4"/>
    <n v="1.2014202788028915E-3"/>
    <n v="6.0128028540214831E-3"/>
    <n v="1.2893436732356314E-6"/>
    <n v="0.10832817931159422"/>
    <n v="4.4726403969645306E-2"/>
    <n v="0.15305458328123953"/>
    <n v="2.3546858966344542E-4"/>
    <n v="0.17795381266666668"/>
    <n v="4.831074393333333E-9"/>
    <n v="9.9356318100000021E-2"/>
    <n v="5.5722586777777776E-4"/>
    <n v="8.6045842644444452E-9"/>
    <n v="2.3437302166666667E-9"/>
    <n v="2.4039862916666673E-10"/>
    <n v="1.3518997077777779E-3"/>
    <n v="1.2110117582222221E-4"/>
    <n v="5.3172937355555562E-4"/>
    <n v="3.9491814488888891E-3"/>
    <n v="2.756282136666667"/>
    <n v="3.6567819116666667"/>
    <n v="0.18905335255555558"/>
    <n v="3.6412975655555559"/>
    <n v="6.1717078516666686E-7"/>
    <n v="2.7377509641025643E-4"/>
    <n v="7.4324221435897424E-12"/>
    <n v="1.5285587400000003E-4"/>
    <n v="8.5727056581196577E-7"/>
    <n v="1.3237821945299146E-11"/>
    <n v="3.6057387948717949E-12"/>
    <n v="3.6984404487179497E-13"/>
    <n v="2.0798457042735046E-6"/>
    <n v="1.8630950126495725E-7"/>
    <n v="8.1804519008547014E-7"/>
    <n v="6.0756637675213679E-6"/>
    <n v="4.2404340564102571E-3"/>
    <n v="5.6258183256410257E-3"/>
    <n v="2.9085131162393164E-4"/>
    <n v="5.6019962547008556E-3"/>
    <n v="9.4949351564102593E-10"/>
    <n v="7.5032937023822993E-2"/>
    <n v="2.6753775935512535E-5"/>
    <n v="5.6954397688136784E-4"/>
    <n v="4.0022544818211665E-3"/>
    <n v="3.9452633358238849E-2"/>
    <n v="7.1857029838591239E-3"/>
    <n v="1.4541786912691988E-4"/>
    <n v="3.0030595439866576E-3"/>
    <n v="6.2626517404251708E-2"/>
    <n v="7.7867281866737838E-3"/>
    <n v="1.172615237030223E-3"/>
    <n v="3.2344951553232817E-2"/>
    <n v="0.84905694824871858"/>
    <n v="3.1142008387326763E-3"/>
    <n v="4.8441402938863592E-2"/>
    <n v="8.2494708821406366E-3"/>
  </r>
  <r>
    <x v="4"/>
    <x v="4"/>
    <x v="0"/>
    <s v="Turnip"/>
    <n v="0.65790000000000004"/>
    <s v="Raw"/>
    <s v="industrial composting"/>
    <n v="4.8212283543042245E-2"/>
    <m/>
    <n v="0.50297857142857139"/>
    <n v="3.8250000000000003E-3"/>
    <n v="0.26067854593800005"/>
    <n v="1.2771455460299999E-8"/>
    <n v="4.0863809144700003E-2"/>
    <n v="9.6520087944000003E-4"/>
    <n v="1.6680680154899935E-8"/>
    <n v="6.5672178662700009E-9"/>
    <n v="1.7042295547800001E-10"/>
    <n v="1.3447641790800002E-3"/>
    <n v="3.77291643309E-5"/>
    <n v="9.0605764314000007E-4"/>
    <n v="4.1022799890300006E-3"/>
    <n v="12.00399464961"/>
    <n v="6.2754079002300003"/>
    <n v="0.23818206991500002"/>
    <n v="3.63544309647"/>
    <n v="1.4849426689200001E-6"/>
    <n v="0"/>
    <n v="0"/>
    <n v="0"/>
    <n v="0"/>
    <n v="0"/>
    <n v="0"/>
    <n v="0"/>
    <n v="0"/>
    <n v="0"/>
    <n v="0"/>
    <n v="0"/>
    <n v="0"/>
    <n v="0"/>
    <n v="0"/>
    <n v="0"/>
    <n v="0"/>
    <n v="3.6835820999999998E-2"/>
    <n v="2.5131845790000001E-10"/>
    <n v="6.7763700000000014E-4"/>
    <n v="7.8948000000000004E-5"/>
    <n v="7.6182188400000004E-9"/>
    <n v="2.4832501290000001E-10"/>
    <n v="1.7655207030000002E-10"/>
    <n v="1.4539590000000001E-3"/>
    <n v="3.5391204180000003E-6"/>
    <n v="6.3685641060000003E-5"/>
    <n v="6.4079460000000003E-3"/>
    <n v="5.5100046060000007"/>
    <n v="0.35132517899999999"/>
    <n v="7.5855870000000004E-3"/>
    <n v="0.22078466100000002"/>
    <n v="7.1750574000000008E-8"/>
    <n v="3.8706878076663301E-2"/>
    <n v="5.2131514491431719E-7"/>
    <n v="6.3399860809567325E-5"/>
    <n v="1.5805005803149995E-3"/>
    <n v="2.4256958751696117E-2"/>
    <n v="1.4153224810315326E-3"/>
    <n v="3.9889683518514791E-4"/>
    <n v="1.225391466361609E-3"/>
    <n v="1.0066949555970369E-4"/>
    <n v="3.9669013082839011E-3"/>
    <s v=""/>
    <n v="8.5227900624241062E-4"/>
    <n v="1.4755921722754864E-3"/>
    <n v="1.5618355501248466E-3"/>
    <n v="6.3677128409402213E-3"/>
    <n v="3.2521185904571611E-6"/>
    <n v="0.33090960214285714"/>
    <n v="8.197611185922421E-2"/>
    <n v="0.41288571400208135"/>
    <n v="6.3520879077243284E-4"/>
    <n v="0.29751436693800004"/>
    <n v="1.3022773918199999E-8"/>
    <n v="4.1541446144700005E-2"/>
    <n v="1.0441488794399999E-3"/>
    <n v="2.4298898994899937E-8"/>
    <n v="6.815542879170001E-9"/>
    <n v="3.4697502577800001E-10"/>
    <n v="2.7987231790800003E-3"/>
    <n v="4.1268284748900002E-5"/>
    <n v="9.6974328420000003E-4"/>
    <n v="1.0510225989030002E-2"/>
    <n v="17.513999255610003"/>
    <n v="6.6267330792300001"/>
    <n v="0.24576765691500002"/>
    <n v="3.8562277574700001"/>
    <n v="1.5566932429200001E-6"/>
    <n v="4.5771441067384624E-4"/>
    <n v="2.0035036797230768E-11"/>
    <n v="6.3909917145692319E-5"/>
    <n v="1.6063828914461537E-6"/>
    <n v="3.7382921530615287E-11"/>
    <n v="1.0485450583338463E-11"/>
    <n v="5.3380773196615386E-13"/>
    <n v="4.3057279678153849E-6"/>
    <n v="6.3489668844461535E-8"/>
    <n v="1.4919127449230769E-6"/>
    <n v="1.6169578444661542E-5"/>
    <n v="2.6944614239400005E-2"/>
    <n v="1.0194973968046153E-2"/>
    <n v="3.7810408756153852E-4"/>
    <n v="5.9326580884153848E-3"/>
    <n v="2.3949126814153849E-9"/>
    <n v="0.12240257485449163"/>
    <n v="7.5288805692757534E-5"/>
    <n v="2.4654928029778242E-4"/>
    <n v="7.570462940838703E-3"/>
    <n v="0.1048394910868861"/>
    <n v="2.1743548720339075E-2"/>
    <n v="1.3861595758824736E-4"/>
    <n v="4.4824879491879291E-3"/>
    <n v="2.0726708622790024E-2"/>
    <n v="1.4401238948763946E-2"/>
    <n v="2.2845888387641152E-3"/>
    <n v="0.2966546540854601"/>
    <n v="1.5709688150712815"/>
    <n v="4.1667019084920248E-3"/>
    <n v="5.1695754412068085E-2"/>
    <n v="2.1501357957897576E-2"/>
  </r>
  <r>
    <x v="4"/>
    <x v="4"/>
    <x v="0"/>
    <s v="Onions"/>
    <n v="7.7400000000000024E-2"/>
    <s v="Raw"/>
    <s v="industrial composting"/>
    <n v="4.8212283543042252E-2"/>
    <m/>
    <n v="0.63722458418584826"/>
    <n v="4.5000000000000015E-4"/>
    <n v="3.2598729828000009E-2"/>
    <n v="1.5324779718000006E-9"/>
    <n v="5.2947124038000021E-3"/>
    <n v="1.3157375382000003E-4"/>
    <n v="2.1693472308000007E-9"/>
    <n v="6.0639317928000019E-10"/>
    <n v="2.2906752912000007E-11"/>
    <n v="1.8465829614000006E-4"/>
    <n v="5.0489872956000013E-6"/>
    <n v="1.7634557484000007E-4"/>
    <n v="6.6796828488000024E-4"/>
    <n v="0.43109302302000019"/>
    <n v="1.3615272234000004"/>
    <n v="5.6962622106000019E-2"/>
    <n v="0.44800334406000014"/>
    <n v="1.8834053148000007E-7"/>
    <n v="0"/>
    <n v="0"/>
    <n v="0"/>
    <n v="0"/>
    <n v="0"/>
    <n v="0"/>
    <n v="0"/>
    <n v="0"/>
    <n v="0"/>
    <n v="0"/>
    <n v="0"/>
    <n v="0"/>
    <n v="0"/>
    <n v="0"/>
    <n v="0"/>
    <n v="0"/>
    <n v="4.333626000000001E-3"/>
    <n v="2.9566877400000008E-11"/>
    <n v="7.9722000000000034E-5"/>
    <n v="9.2880000000000032E-6"/>
    <n v="8.9626104000000025E-10"/>
    <n v="2.9214707400000005E-11"/>
    <n v="2.0770831800000008E-11"/>
    <n v="1.7105400000000007E-4"/>
    <n v="4.1636710800000017E-7"/>
    <n v="7.4924283600000025E-6"/>
    <n v="7.5387600000000022E-4"/>
    <n v="0.64823583600000023"/>
    <n v="4.1332374000000012E-2"/>
    <n v="8.9242200000000035E-4"/>
    <n v="2.5974666000000007E-2"/>
    <n v="8.4412440000000026E-9"/>
    <n v="4.8049316368518336E-3"/>
    <n v="6.2530275196232199E-8"/>
    <n v="8.2023719623093239E-6"/>
    <n v="2.1321871625826113E-4"/>
    <n v="3.0603169875829308E-3"/>
    <n v="1.3199097226554307E-4"/>
    <n v="5.0213557218078904E-5"/>
    <n v="1.5574488231920631E-4"/>
    <n v="1.3332138086501954E-5"/>
    <n v="7.5202089799260329E-4"/>
    <s v=""/>
    <n v="5.2523088184993852E-5"/>
    <n v="3.1237845496042105E-4"/>
    <n v="3.6766458928337873E-4"/>
    <n v="7.82670539917101E-4"/>
    <n v="4.1110069258170691E-7"/>
    <n v="4.9321182815984674E-2"/>
    <n v="1.0705682463850943E-2"/>
    <n v="6.0026865279835619E-2"/>
    <n v="9.234902350743941E-5"/>
    <n v="3.6932355828000009E-2"/>
    <n v="1.5620448492000006E-9"/>
    <n v="5.3744344038000021E-3"/>
    <n v="1.4086175382000004E-4"/>
    <n v="3.0656082708000008E-9"/>
    <n v="6.3560788668000023E-10"/>
    <n v="4.3677584712000015E-11"/>
    <n v="3.5571229614000011E-4"/>
    <n v="5.4653544036000018E-6"/>
    <n v="1.8383800320000008E-4"/>
    <n v="1.4218442848800005E-3"/>
    <n v="1.0793288590200003"/>
    <n v="1.4028595974000004"/>
    <n v="5.7855044106000023E-2"/>
    <n v="0.47397801006000018"/>
    <n v="1.9678177548000007E-7"/>
    <n v="5.6819008966153862E-5"/>
    <n v="2.4031459218461546E-12"/>
    <n v="8.2683606212307729E-6"/>
    <n v="2.1671039049230775E-7"/>
    <n v="4.716320416615386E-12"/>
    <n v="9.7785828720000027E-13"/>
    <n v="6.7196284172307713E-14"/>
    <n v="5.4724968636923093E-7"/>
    <n v="8.4082375440000028E-9"/>
    <n v="2.8282769723076937E-7"/>
    <n v="2.1874527459692317E-6"/>
    <n v="1.6605059369538466E-3"/>
    <n v="2.1582455344615393E-3"/>
    <n v="8.9007760163076959E-5"/>
    <n v="7.2919693855384639E-4"/>
    <n v="3.0274119304615398E-10"/>
    <n v="1.5300719773999895E-2"/>
    <n v="9.0339193583719476E-6"/>
    <n v="3.1942973527722155E-5"/>
    <n v="1.0314312493764841E-3"/>
    <n v="1.3606513352794359E-2"/>
    <n v="2.0087222330399499E-3"/>
    <n v="1.8520993729980999E-5"/>
    <n v="6.1115126954219064E-4"/>
    <n v="2.772177555743471E-3"/>
    <n v="2.7991621345755326E-3"/>
    <n v="3.6476714499591593E-4"/>
    <n v="1.1178569854732106E-2"/>
    <n v="0.34042109130096709"/>
    <n v="9.9571470825748735E-4"/>
    <n v="6.3697342742248791E-3"/>
    <n v="2.7266342190661653E-3"/>
  </r>
  <r>
    <x v="4"/>
    <x v="3"/>
    <x v="0"/>
    <s v="Oil, sunflower"/>
    <n v="3.8700000000000012E-2"/>
    <s v="Raw"/>
    <s v="industrial composting"/>
    <n v="4.8212283543042252E-2"/>
    <m/>
    <s v=""/>
    <n v="2.2500000000000008E-4"/>
    <n v="9.1246248540000033E-2"/>
    <n v="1.1614263579000004E-8"/>
    <n v="1.0004689170000003E-2"/>
    <n v="3.3446945979000013E-4"/>
    <n v="5.6401681860000023E-9"/>
    <n v="2.8397054961000011E-9"/>
    <n v="3.3215055192000015E-10"/>
    <n v="7.1274745890000026E-4"/>
    <n v="5.2752333780000017E-5"/>
    <n v="1.1055954546000002E-3"/>
    <n v="3.2067138114000009E-3"/>
    <n v="3.5717467626000015"/>
    <n v="21.469930659000006"/>
    <n v="3.0507134922000009E-2"/>
    <n v="0.79377302970000019"/>
    <n v="4.3320598110000011E-7"/>
    <n v="0"/>
    <n v="0"/>
    <n v="0"/>
    <n v="0"/>
    <n v="0"/>
    <n v="0"/>
    <n v="0"/>
    <n v="0"/>
    <n v="0"/>
    <n v="0"/>
    <n v="0"/>
    <n v="0"/>
    <n v="0"/>
    <n v="0"/>
    <n v="0"/>
    <n v="0"/>
    <n v="2.1668130000000005E-3"/>
    <n v="1.4783438700000004E-11"/>
    <n v="3.9861000000000017E-5"/>
    <n v="4.6440000000000016E-6"/>
    <n v="4.4813052000000013E-10"/>
    <n v="1.4607353700000002E-11"/>
    <n v="1.0385415900000004E-11"/>
    <n v="8.5527000000000037E-5"/>
    <n v="2.0818355400000008E-7"/>
    <n v="3.7462141800000013E-6"/>
    <n v="3.7693800000000011E-4"/>
    <n v="0.32411791800000012"/>
    <n v="2.0666187000000006E-2"/>
    <n v="4.4621100000000018E-4"/>
    <n v="1.2987333000000004E-2"/>
    <n v="4.2206220000000013E-9"/>
    <n v="1.2153120607281867E-2"/>
    <n v="4.6552281175481137E-7"/>
    <n v="1.5329824591433104E-5"/>
    <n v="5.1330708727875514E-4"/>
    <n v="6.0777902163568816E-3"/>
    <n v="5.9272947376879932E-4"/>
    <n v="3.9379351062546468E-4"/>
    <n v="3.4951606399031074E-4"/>
    <n v="1.2919142622560379E-4"/>
    <n v="4.5379524549608924E-3"/>
    <s v=""/>
    <n v="1.8958340867652559E-4"/>
    <n v="4.7853680092952528E-3"/>
    <n v="1.9670625770343571E-4"/>
    <n v="1.3321874754868772E-3"/>
    <n v="9.1383655345842807E-7"/>
    <s v=""/>
    <n v="3.1267955175607313E-2"/>
    <n v="3.1267955175607313E-2"/>
    <n v="4.8104546424011248E-5"/>
    <n v="9.3413061540000036E-2"/>
    <n v="1.1629047017700004E-8"/>
    <n v="1.0044550170000003E-2"/>
    <n v="3.3911345979000012E-4"/>
    <n v="6.0882987060000023E-9"/>
    <n v="2.8543128498000013E-9"/>
    <n v="3.4253596782000016E-10"/>
    <n v="7.9827445890000032E-4"/>
    <n v="5.2960517334000015E-5"/>
    <n v="1.1093416687800001E-3"/>
    <n v="3.5836518114000012E-3"/>
    <n v="3.8958646806000017"/>
    <n v="21.490596846000006"/>
    <n v="3.0953345922000011E-2"/>
    <n v="0.80676036270000018"/>
    <n v="4.3742660310000011E-7"/>
    <n v="1.4371240236923081E-4"/>
    <n v="1.7890841565692313E-11"/>
    <n v="1.5453154107692312E-5"/>
    <n v="5.2171301506153865E-7"/>
    <n v="9.3666133938461581E-12"/>
    <n v="4.3912505381538481E-12"/>
    <n v="5.2697841203076951E-13"/>
    <n v="1.2281145521538466E-6"/>
    <n v="8.1477718975384637E-8"/>
    <n v="1.7066794904307694E-6"/>
    <n v="5.5133104790769248E-6"/>
    <n v="5.9936379701538483E-3"/>
    <n v="3.3062456686153853E-2"/>
    <n v="4.7620532187692327E-5"/>
    <n v="1.241169788769231E-3"/>
    <n v="6.7296400476923096E-10"/>
    <n v="4.2603816802323287E-2"/>
    <n v="6.8406364732763694E-5"/>
    <n v="6.0326041659175531E-5"/>
    <n v="2.6148245442179081E-3"/>
    <n v="3.4818068980449188E-2"/>
    <n v="9.3872628809923697E-3"/>
    <n v="2.5769575258123226E-4"/>
    <n v="2.2711495961557685E-3"/>
    <n v="2.8854782233937781E-2"/>
    <n v="1.7516283842034852E-2"/>
    <n v="1.6701814178677827E-3"/>
    <n v="8.6735272502386856E-2"/>
    <n v="5.3605056531873636"/>
    <n v="5.3324231509749645E-4"/>
    <n v="1.1263323601424319E-2"/>
    <n v="6.2610051194955212E-3"/>
  </r>
  <r>
    <x v="4"/>
    <x v="0"/>
    <x v="0"/>
    <s v="Flour"/>
    <n v="0"/>
    <s v="Baking"/>
    <s v="industrial composting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4"/>
    <x v="0"/>
    <x v="0"/>
    <s v="Sugar"/>
    <n v="0"/>
    <s v="Baking"/>
    <s v="industrial composting"/>
    <n v="0"/>
    <m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4"/>
    <x v="3"/>
    <x v="0"/>
    <s v="Eggs"/>
    <n v="0"/>
    <s v="Baking"/>
    <s v="industrial composting"/>
    <n v="0"/>
    <m/>
    <n v="2.70224842307692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4"/>
    <x v="8"/>
    <x v="0"/>
    <s v="Milk chocolate"/>
    <n v="0"/>
    <s v="Baking"/>
    <s v="industrial composting"/>
    <n v="0"/>
    <m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4"/>
    <x v="1"/>
    <x v="0"/>
    <s v="Butter"/>
    <n v="0"/>
    <s v="Baking"/>
    <s v="industrial composting"/>
    <n v="0"/>
    <m/>
    <n v="6.06642244333999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4"/>
    <x v="1"/>
    <x v="0"/>
    <s v="Milk"/>
    <n v="1.3520000000000001"/>
    <s v="Raw"/>
    <s v="industrial composting"/>
    <n v="5.2080123266563944E-2"/>
    <m/>
    <n v="0.51222692307692297"/>
    <n v="7.8604651162790702E-3"/>
    <n v="1.9683765296000002"/>
    <n v="3.0828901584000004E-8"/>
    <n v="0.18285140224000002"/>
    <n v="4.1092228320000002E-3"/>
    <n v="1.6319848687999999E-7"/>
    <n v="2.3096593208000002E-8"/>
    <n v="9.639621960800001E-10"/>
    <n v="2.1843767816E-2"/>
    <n v="1.6717507040000002E-4"/>
    <n v="5.8971046575999999E-3"/>
    <n v="9.342119904E-2"/>
    <n v="22.667817224000004"/>
    <n v="86.27661452800001"/>
    <n v="0.23557056016000003"/>
    <n v="11.595724628800001"/>
    <n v="4.5432836487999999E-6"/>
    <n v="0"/>
    <n v="0"/>
    <n v="0"/>
    <n v="0"/>
    <n v="0"/>
    <n v="0"/>
    <n v="0"/>
    <n v="0"/>
    <n v="0"/>
    <n v="0"/>
    <n v="0"/>
    <n v="0"/>
    <n v="0"/>
    <n v="0"/>
    <n v="0"/>
    <n v="0"/>
    <n v="7.5698479999999999E-2"/>
    <n v="5.1646535200000003E-10"/>
    <n v="1.3925600000000002E-3"/>
    <n v="1.6224000000000002E-4"/>
    <n v="1.5655619200000002E-8"/>
    <n v="5.1031375200000001E-10"/>
    <n v="3.6281866400000005E-10"/>
    <n v="2.9879200000000002E-3"/>
    <n v="7.272975840000001E-6"/>
    <n v="1.308754928E-4"/>
    <n v="1.3168480000000002E-2"/>
    <n v="11.323189280000001"/>
    <n v="0.72198152000000004"/>
    <n v="1.5588560000000001E-2"/>
    <n v="0.45371768000000001"/>
    <n v="1.4744912E-7"/>
    <n v="0.26593593778491237"/>
    <n v="1.2547875444413696E-6"/>
    <n v="2.8119005583799309E-4"/>
    <n v="6.465600469150231E-3"/>
    <n v="0.17854540136426075"/>
    <n v="4.9022340142883241E-3"/>
    <n v="1.5253221319990969E-3"/>
    <n v="1.0872292970069461E-2"/>
    <n v="4.2554704958569349E-4"/>
    <n v="2.4658487183706498E-2"/>
    <s v=""/>
    <n v="1.6540951510620261E-3"/>
    <n v="1.9372207359573092E-2"/>
    <n v="1.5960979061603472E-3"/>
    <n v="1.9897006437776792E-2"/>
    <n v="9.7995024451102035E-6"/>
    <n v="0.69253079999999989"/>
    <n v="0.53614247416837213"/>
    <n v="1.2286732741683721"/>
    <n v="1.8902665756436495E-3"/>
    <n v="2.0440750096000002"/>
    <n v="3.1345366936000005E-8"/>
    <n v="0.18424396224"/>
    <n v="4.2714628320000003E-3"/>
    <n v="1.7885410607999999E-7"/>
    <n v="2.3606906960000002E-8"/>
    <n v="1.3267808600800001E-9"/>
    <n v="2.4831687816000002E-2"/>
    <n v="1.7444804624000004E-4"/>
    <n v="6.0279801504000002E-3"/>
    <n v="0.10658967904"/>
    <n v="33.991006504000005"/>
    <n v="86.99859604800001"/>
    <n v="0.25115912016000003"/>
    <n v="12.049442308800002"/>
    <n v="4.6907327687999999E-6"/>
    <n v="3.1447307840000004E-3"/>
    <n v="4.822364144000001E-11"/>
    <n v="2.8345224960000002E-4"/>
    <n v="6.5714812800000004E-6"/>
    <n v="2.751601632E-10"/>
    <n v="3.6318318400000002E-11"/>
    <n v="2.0412013232000002E-12"/>
    <n v="3.8202596640000004E-5"/>
    <n v="2.6838160960000006E-7"/>
    <n v="9.2738156159999999E-6"/>
    <n v="1.639841216E-4"/>
    <n v="5.2293856160000006E-2"/>
    <n v="0.13384399392000002"/>
    <n v="3.8639864640000002E-4"/>
    <n v="1.8537603552000001E-2"/>
    <n v="7.2165119519999996E-9"/>
    <n v="0.8515289028504246"/>
    <n v="1.6822892916818475E-4"/>
    <n v="1.0208784325089356E-3"/>
    <n v="2.9780565486054292E-2"/>
    <n v="0.93372365564775184"/>
    <n v="7.0744236467826974E-2"/>
    <n v="7.0484641570659791E-4"/>
    <n v="6.4520972498858811E-2"/>
    <n v="8.4826901546432062E-2"/>
    <n v="8.6576694310985816E-2"/>
    <n v="4.5118729610976148E-2"/>
    <n v="0.5205572253891505"/>
    <n v="19.949085344752095"/>
    <n v="3.822239529194236E-3"/>
    <n v="0.15250899826101105"/>
    <n v="6.0860378827790142E-2"/>
  </r>
  <r>
    <x v="4"/>
    <x v="0"/>
    <x v="0"/>
    <s v="Flour"/>
    <n v="0"/>
    <s v="Frying"/>
    <s v="industrial composting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4"/>
    <x v="3"/>
    <x v="0"/>
    <s v="Eggs"/>
    <n v="0"/>
    <s v="Frying"/>
    <s v="industrial composting"/>
    <n v="0"/>
    <m/>
    <n v="2.70224842307692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4"/>
    <x v="3"/>
    <x v="0"/>
    <s v="Oil, sunflower"/>
    <n v="0"/>
    <s v="Frying"/>
    <s v="industrial composting"/>
    <n v="0"/>
    <m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4"/>
    <x v="0"/>
    <x v="0"/>
    <s v="Pasta"/>
    <n v="0"/>
    <s v="Boiling (unspecified)"/>
    <s v="industrial composting"/>
    <n v="0"/>
    <m/>
    <n v="4.05690826923076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4"/>
    <x v="4"/>
    <x v="0"/>
    <s v="Tomatoes"/>
    <n v="0"/>
    <s v="Cooking (unspecified)"/>
    <s v="industrial composting"/>
    <n v="0"/>
    <m/>
    <n v="1.27202218796837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4"/>
    <x v="4"/>
    <x v="0"/>
    <s v="Courgettes or zucchini"/>
    <n v="0"/>
    <s v="Cooking (unspecified)"/>
    <s v="industrial composting"/>
    <n v="0"/>
    <m/>
    <n v="0.72493636363636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4"/>
    <x v="4"/>
    <x v="0"/>
    <s v="Onions"/>
    <n v="0"/>
    <s v="Cooking (unspecified)"/>
    <s v="industrial composting"/>
    <n v="0"/>
    <m/>
    <n v="0.637224584185848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4"/>
    <x v="0"/>
    <x v="0"/>
    <s v="Pasta"/>
    <n v="0"/>
    <s v="Boiling (unspecified)"/>
    <s v="industrial composting"/>
    <n v="0"/>
    <m/>
    <n v="4.05690826923076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4"/>
    <x v="10"/>
    <x v="0"/>
    <s v="Beef"/>
    <n v="0"/>
    <s v="Cooking (unspecified)"/>
    <s v="industrial composting"/>
    <n v="0"/>
    <m/>
    <n v="5.24304069230769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4"/>
    <x v="4"/>
    <x v="0"/>
    <s v="Tomatoes"/>
    <n v="0"/>
    <s v="Cooking (unspecified)"/>
    <s v="industrial composting"/>
    <n v="0"/>
    <m/>
    <n v="1.27202218796837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4"/>
    <x v="4"/>
    <x v="0"/>
    <s v="Onions"/>
    <n v="0"/>
    <s v="Cooking (unspecified)"/>
    <s v="industrial composting"/>
    <n v="0"/>
    <m/>
    <n v="0.637224584185848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5"/>
    <x v="5"/>
    <x v="0"/>
    <s v="Broth"/>
    <n v="1.5553999999999999"/>
    <s v="Boiling (unspecified)"/>
    <s v="industrial composting"/>
    <n v="0.11982312338222605"/>
    <m/>
    <s v=""/>
    <n v="1.8516666666666664E-2"/>
    <n v="0.25179061842"/>
    <n v="3.5952964343999997E-9"/>
    <n v="0.17576935908400002"/>
    <n v="7.2823843554000009E-4"/>
    <n v="1.1681433517600001E-8"/>
    <n v="4.0836689255999999E-9"/>
    <n v="1.7933481139200002E-10"/>
    <n v="1.28175163424E-3"/>
    <n v="6.3505682129999996E-5"/>
    <n v="4.7643517394000009E-4"/>
    <n v="3.7612993880000003E-3"/>
    <n v="1.6273684913200002"/>
    <n v="3.8949611316000001"/>
    <n v="0.119326112862"/>
    <n v="5.1615573481999997"/>
    <n v="2.2229139085999996E-6"/>
    <n v="0.30653533895599999"/>
    <n v="1.0978531194861999E-8"/>
    <n v="2.1791153999999997E-2"/>
    <n v="5.5514868624600001E-4"/>
    <n v="2.24029488144E-9"/>
    <n v="1.2712507555439998E-9"/>
    <n v="6.8892743014479998E-10"/>
    <n v="3.8703414826999998E-4"/>
    <n v="8.2908053920999989E-5"/>
    <n v="1.5675990021999999E-4"/>
    <n v="1.0574779638499998E-3"/>
    <n v="0.77810042217599984"/>
    <n v="0.44886262035999996"/>
    <n v="8.0376134915999986E-2"/>
    <n v="4.8378664183079998"/>
    <n v="4.6557510094479996E-7"/>
    <n v="8.7086845999999996E-2"/>
    <n v="5.9416435539999994E-10"/>
    <n v="1.602062E-3"/>
    <n v="1.8664799999999998E-4"/>
    <n v="1.8010909839999999E-8"/>
    <n v="5.8708728539999992E-10"/>
    <n v="4.174024778E-10"/>
    <n v="3.4374340000000001E-3"/>
    <n v="8.367149868E-6"/>
    <n v="1.5056489755999999E-4"/>
    <n v="1.5149596E-2"/>
    <n v="13.026692755999999"/>
    <n v="0.83059915399999995"/>
    <n v="1.7933761999999999E-2"/>
    <n v="0.52197668599999991"/>
    <n v="1.6963192399999998E-7"/>
    <n v="8.3968767446441869E-2"/>
    <n v="6.0719044876394617E-7"/>
    <n v="3.0395859342059956E-4"/>
    <n v="2.2251533366700448E-3"/>
    <n v="3.187752205397474E-2"/>
    <n v="1.2339231358808294E-3"/>
    <n v="1.4780533166694791E-3"/>
    <n v="2.2357045504269673E-3"/>
    <n v="3.7757114943249729E-4"/>
    <n v="3.2061046545545356E-3"/>
    <s v=""/>
    <n v="7.5097110716373483E-4"/>
    <n v="1.1522024268653275E-3"/>
    <n v="1.3830609825773751E-3"/>
    <n v="1.7373781057492595E-2"/>
    <n v="5.9709568754346376E-6"/>
    <s v=""/>
    <n v="0.14757335195889482"/>
    <n v="0.14757335195889482"/>
    <n v="2.2703592609060741E-4"/>
    <n v="0.64541280337600004"/>
    <n v="1.5167991984661998E-8"/>
    <n v="0.19916257508400001"/>
    <n v="1.4700351217860001E-3"/>
    <n v="3.1932638239039999E-8"/>
    <n v="5.9420069665439995E-9"/>
    <n v="1.2856647193367999E-9"/>
    <n v="5.1062197825099999E-3"/>
    <n v="1.5478088591899998E-4"/>
    <n v="7.8375997172000012E-4"/>
    <n v="1.9968373351849998E-2"/>
    <n v="15.432161669495999"/>
    <n v="5.1744229059600002"/>
    <n v="0.21763600977799999"/>
    <n v="10.521400452507999"/>
    <n v="2.8581209335447995E-6"/>
    <n v="9.9294277442461549E-4"/>
    <n v="2.3335372284095383E-11"/>
    <n v="3.0640396166769232E-4"/>
    <n v="2.2615924950553846E-6"/>
    <n v="4.9127135752369231E-11"/>
    <n v="9.1415491792984605E-12"/>
    <n v="1.9779457220566151E-12"/>
    <n v="7.8557227423230767E-6"/>
    <n v="2.3812443987538457E-7"/>
    <n v="1.2057845718769233E-6"/>
    <n v="3.0720574387461534E-5"/>
    <n v="2.3741787183839999E-2"/>
    <n v="7.9606506245538458E-3"/>
    <n v="3.3482463042769231E-4"/>
    <n v="1.6186769926935383E-2"/>
    <n v="4.3971091285304607E-9"/>
    <n v="0.10672923863304079"/>
    <n v="3.4704459504356824E-5"/>
    <n v="4.7968574511792665E-4"/>
    <n v="4.1046221211429885E-3"/>
    <n v="3.9787925258936409E-2"/>
    <n v="7.2143318074124347E-3"/>
    <n v="2.8622576702437097E-4"/>
    <n v="2.6523145374343754E-3"/>
    <n v="3.2438152684319606E-2"/>
    <n v="4.1507866141565304E-3"/>
    <n v="1.3824356471999857E-3"/>
    <n v="3.8585954535958714E-2"/>
    <n v="0.44635708102847288"/>
    <n v="1.4186173987957946E-3"/>
    <n v="5.740210264842352E-2"/>
    <n v="1.5744977743352626E-2"/>
  </r>
  <r>
    <x v="5"/>
    <x v="10"/>
    <x v="0"/>
    <s v="Beef"/>
    <n v="0.22220000000000001"/>
    <s v="Boiling (unspecified)"/>
    <s v="industrial composting"/>
    <n v="0.11982312338222606"/>
    <m/>
    <n v="5.2430406923076927"/>
    <n v="2.6452380952380955E-3"/>
    <n v="5.5523796271428578"/>
    <n v="3.1010025036571431E-8"/>
    <n v="0.41707206640000011"/>
    <n v="8.7738212602857142E-3"/>
    <n v="5.1549222340000002E-7"/>
    <n v="8.0369555891428589E-8"/>
    <n v="2.3102010202857145E-9"/>
    <n v="7.5567125071428584E-2"/>
    <n v="2.8063539397142861E-4"/>
    <n v="1.7011463445428573E-2"/>
    <n v="0.33329774625714287"/>
    <n v="30.28229559457143"/>
    <n v="356.91681268571432"/>
    <n v="0.53761785188571443"/>
    <n v="19.58015036057143"/>
    <n v="8.1149319177142864E-6"/>
    <n v="4.3790762708000003E-2"/>
    <n v="1.5683615992659999E-9"/>
    <n v="3.1130219999999996E-3"/>
    <n v="7.9306955178000011E-5"/>
    <n v="3.2004212592000002E-10"/>
    <n v="1.8160725079199998E-10"/>
    <n v="9.8418204306400008E-11"/>
    <n v="5.5290592610000007E-5"/>
    <n v="1.1844007703E-5"/>
    <n v="2.2394271459999999E-5"/>
    <n v="1.5106828055E-4"/>
    <n v="0.11115720316799999"/>
    <n v="6.4123231480000001E-2"/>
    <n v="1.1482304988E-2"/>
    <n v="0.69112377404400005"/>
    <n v="6.6510728706399999E-8"/>
    <n v="1.2440978E-2"/>
    <n v="8.4880622199999999E-11"/>
    <n v="2.2886600000000004E-4"/>
    <n v="2.6664000000000001E-5"/>
    <n v="2.5729871200000002E-9"/>
    <n v="8.3869612199999993E-11"/>
    <n v="5.9628925400000012E-11"/>
    <n v="4.9106200000000001E-4"/>
    <n v="1.195307124E-6"/>
    <n v="2.150927108E-5"/>
    <n v="2.1642280000000002E-3"/>
    <n v="1.8609561080000001"/>
    <n v="0.118657022"/>
    <n v="2.5619660000000002E-3"/>
    <n v="7.4568097999999999E-2"/>
    <n v="2.4233132000000002E-8"/>
    <n v="0.72968522034443939"/>
    <n v="1.3075444610308062E-6"/>
    <n v="6.4162875068229713E-4"/>
    <n v="1.3441106939791992E-2"/>
    <n v="0.51749051237090571"/>
    <n v="1.6744751905947011E-2"/>
    <n v="2.8376001220139628E-3"/>
    <n v="3.3325484528726149E-2"/>
    <n v="7.1638753520446991E-4"/>
    <n v="6.9767905300472291E-2"/>
    <s v=""/>
    <n v="1.5695875720854889E-3"/>
    <n v="7.9516310339312044E-2"/>
    <n v="3.5057725901642914E-3"/>
    <n v="3.3596688005111182E-2"/>
    <n v="1.7142639288527673E-5"/>
    <n v="1.1650036418307694"/>
    <n v="1.502857406488606"/>
    <n v="2.6678610483193754"/>
    <n v="4.1044016127990395E-3"/>
    <n v="5.608611367850858"/>
    <n v="3.2663267258037432E-8"/>
    <n v="0.42041395440000012"/>
    <n v="8.8797922154637138E-3"/>
    <n v="5.1838525264592007E-7"/>
    <n v="8.0635032754420592E-8"/>
    <n v="2.4682481499921143E-9"/>
    <n v="7.6113477664038587E-2"/>
    <n v="2.9367470879842865E-4"/>
    <n v="1.7055366987968574E-2"/>
    <n v="0.33561304253769286"/>
    <n v="32.254408905739432"/>
    <n v="357.09959293919428"/>
    <n v="0.55166212287371441"/>
    <n v="20.345842232615432"/>
    <n v="8.2056757784206849E-6"/>
    <n v="8.6286328736167039E-3"/>
    <n v="5.0251180396980665E-11"/>
    <n v="6.4679069907692325E-4"/>
    <n v="1.3661218793021098E-5"/>
    <n v="7.9751577330141548E-10"/>
    <n v="1.2405389654526244E-10"/>
    <n v="3.7973048461417145E-12"/>
    <n v="1.1709765794467474E-4"/>
    <n v="4.5180724430527483E-7"/>
    <n v="2.6239026135336266E-5"/>
    <n v="5.1632775775029666E-4"/>
    <n v="4.9622167547291436E-2"/>
    <n v="0.54938398913722197"/>
    <n v="8.487109582672529E-4"/>
    <n v="3.1301295742485281E-2"/>
    <n v="1.262411658218567E-8"/>
    <n v="1.050413326547768"/>
    <n v="7.722543858853064E-5"/>
    <n v="1.0193043078273471E-3"/>
    <n v="2.7839791710048297E-2"/>
    <n v="1.2770868030298261"/>
    <n v="0.10712751879323484"/>
    <n v="7.5299083465165534E-4"/>
    <n v="9.6473976931700622E-2"/>
    <n v="6.439000673777566E-2"/>
    <n v="0.10858518483341796"/>
    <n v="6.9539734932618905E-2"/>
    <n v="0.29784541445060586"/>
    <n v="35.861987031717206"/>
    <n v="3.8612542734065788E-3"/>
    <n v="0.11569571390339788"/>
    <n v="4.7571487414884345E-2"/>
  </r>
  <r>
    <x v="5"/>
    <x v="3"/>
    <x v="0"/>
    <s v="Eggs"/>
    <n v="0.17776"/>
    <s v="Boiling (unspecified)"/>
    <s v="industrial composting"/>
    <n v="0.11982312338222605"/>
    <m/>
    <n v="2.7022484230769233"/>
    <n v="2.1161904761904764E-3"/>
    <n v="0.40918398615111107"/>
    <n v="7.7339998559999983E-9"/>
    <n v="4.9834903418666664E-2"/>
    <n v="1.5099409414222221E-3"/>
    <n v="4.6978675489777776E-8"/>
    <n v="6.0967808782222217E-9"/>
    <n v="4.8751847290666666E-10"/>
    <n v="6.3095060727111109E-3"/>
    <n v="1.1325491140088889E-4"/>
    <n v="2.7738156277333334E-3"/>
    <n v="2.7301877934222223E-2"/>
    <n v="13.547168999466667"/>
    <n v="35.493455731555549"/>
    <n v="0.17061745704177778"/>
    <n v="3.5530838659555557"/>
    <n v="1.5063891583644445E-6"/>
    <n v="3.5032610166400004E-2"/>
    <n v="1.2546892794127998E-9"/>
    <n v="2.4904175999999997E-3"/>
    <n v="6.3445564142400004E-5"/>
    <n v="2.5603370073600001E-10"/>
    <n v="1.4528580063359998E-10"/>
    <n v="7.8734563445120001E-11"/>
    <n v="4.4232474088000004E-5"/>
    <n v="9.4752061624000008E-6"/>
    <n v="1.7915417168000001E-5"/>
    <n v="1.2085462444E-4"/>
    <n v="8.8925762534399988E-2"/>
    <n v="5.1298585183999997E-2"/>
    <n v="9.1858439904000007E-3"/>
    <n v="0.55289901923520002"/>
    <n v="5.3208582965119997E-8"/>
    <n v="9.9527824000000004E-3"/>
    <n v="6.7904497759999999E-11"/>
    <n v="1.8309280000000002E-4"/>
    <n v="2.13312E-5"/>
    <n v="2.0583896960000001E-9"/>
    <n v="6.7095689759999994E-11"/>
    <n v="4.7703140320000007E-11"/>
    <n v="3.9284960000000001E-4"/>
    <n v="9.5624569920000006E-7"/>
    <n v="1.7207416864000001E-5"/>
    <n v="1.7313824E-3"/>
    <n v="1.4887648864"/>
    <n v="9.4925617599999998E-2"/>
    <n v="2.0495728000000002E-3"/>
    <n v="5.9654478400000002E-2"/>
    <n v="1.9386505600000001E-8"/>
    <n v="5.9087831451971752E-2"/>
    <n v="3.6254483506845226E-7"/>
    <n v="8.0137463578873418E-5"/>
    <n v="2.4138820705676221E-3"/>
    <n v="4.9208018300928212E-2"/>
    <n v="1.3101669955112309E-3"/>
    <n v="7.0582940448700579E-4"/>
    <n v="2.9539225615237944E-3"/>
    <n v="3.0171944080086617E-4"/>
    <n v="1.1490444781020809E-2"/>
    <s v=""/>
    <n v="7.3601695207142033E-4"/>
    <n v="7.9359817431526695E-3"/>
    <n v="1.1556617612287973E-3"/>
    <n v="6.8786348211549025E-3"/>
    <n v="3.2986871670660499E-6"/>
    <n v="0.48035167968615389"/>
    <n v="0.1442619089800001"/>
    <n v="0.62461358866615402"/>
    <n v="9.6094398256331382E-4"/>
    <n v="0.45416937871751112"/>
    <n v="9.0565936331727988E-9"/>
    <n v="5.2508413818666666E-2"/>
    <n v="1.594717705564622E-3"/>
    <n v="4.929309888651377E-8"/>
    <n v="6.3091623686158214E-9"/>
    <n v="6.1395617667178665E-10"/>
    <n v="6.7465881467991106E-3"/>
    <n v="1.236863632624889E-4"/>
    <n v="2.8089384617653334E-3"/>
    <n v="2.9154114958662221E-2"/>
    <n v="15.124859648401067"/>
    <n v="35.639679934339547"/>
    <n v="0.1818528738321778"/>
    <n v="4.1656373635907551"/>
    <n v="1.5789842469295645E-6"/>
    <n v="6.987221211038633E-4"/>
    <n v="1.3933220974111999E-11"/>
    <n v="8.078217510564102E-5"/>
    <n v="2.4534118547148032E-6"/>
    <n v="7.5835536748482728E-11"/>
    <n v="9.7064036440243402E-12"/>
    <n v="9.4454796411044097E-13"/>
    <n v="1.0379366379690939E-5"/>
    <n v="1.9028671271152139E-7"/>
    <n v="4.3214437873312826E-6"/>
    <n v="4.4852484551788034E-5"/>
    <n v="2.3269014843693949E-2"/>
    <n v="5.483027682206084E-2"/>
    <n v="2.7977365204950432E-4"/>
    <n v="6.4086728670627001E-3"/>
    <n v="2.4292065337377916E-9"/>
    <n v="8.3582003054038873E-2"/>
    <n v="2.1319870085246013E-5"/>
    <n v="1.2697810246734264E-4"/>
    <n v="4.9539644621095962E-3"/>
    <n v="0.11748767928151739"/>
    <n v="8.3111755316218217E-3"/>
    <n v="1.7828205480356692E-4"/>
    <n v="8.1593742576001466E-3"/>
    <n v="2.703130309605524E-2"/>
    <n v="1.7806807412935406E-2"/>
    <n v="5.7577146524431843E-3"/>
    <n v="0.13439121920101429"/>
    <n v="3.5717947689316434"/>
    <n v="1.2653904275006988E-3"/>
    <n v="2.3464827693146683E-2"/>
    <n v="9.0786591303614311E-3"/>
  </r>
  <r>
    <x v="5"/>
    <x v="0"/>
    <x v="0"/>
    <s v="Flour"/>
    <n v="0.15554000000000001"/>
    <s v="Boiling (unspecified)"/>
    <s v="industrial composting"/>
    <n v="0.11982312338222606"/>
    <m/>
    <n v="0"/>
    <n v="1.8516666666666668E-3"/>
    <n v="4.1035043937066674E-2"/>
    <n v="6.8740275655333341E-10"/>
    <n v="9.3144470547333342E-3"/>
    <n v="1.3810792708533336E-4"/>
    <n v="3.7203154793933337E-9"/>
    <n v="3.2052936089533334E-10"/>
    <n v="5.3053123046000005E-11"/>
    <n v="4.9019676875400005E-4"/>
    <n v="8.3096897627333342E-6"/>
    <n v="3.295143156433334E-4"/>
    <n v="2.0728234080400003E-3"/>
    <n v="0.69596214867666673"/>
    <n v="4.3663469290466672"/>
    <n v="1.0653049181133334E-2"/>
    <n v="0.46803543473866671"/>
    <n v="1.8786357620800002E-7"/>
    <n v="3.0653533895600004E-2"/>
    <n v="1.0978531194862E-9"/>
    <n v="2.1791153999999998E-3"/>
    <n v="5.5514868624600007E-5"/>
    <n v="2.2402948814400001E-10"/>
    <n v="1.2712507555440001E-10"/>
    <n v="6.8892743014480011E-11"/>
    <n v="3.8703414827000006E-5"/>
    <n v="8.2908053921000003E-6"/>
    <n v="1.5675990022E-5"/>
    <n v="1.0574779638500001E-4"/>
    <n v="7.7810042217600003E-2"/>
    <n v="4.4886262036000005E-2"/>
    <n v="8.037613491600001E-3"/>
    <n v="0.48378664183080006"/>
    <n v="4.6557510094480002E-8"/>
    <n v="8.7086846000000006E-3"/>
    <n v="5.9416435539999999E-11"/>
    <n v="1.6020620000000002E-4"/>
    <n v="1.8664800000000001E-5"/>
    <n v="1.801090984E-9"/>
    <n v="5.8708728540000008E-11"/>
    <n v="4.1740247780000004E-11"/>
    <n v="3.4374340000000006E-4"/>
    <n v="8.3671498680000008E-7"/>
    <n v="1.5056489756000001E-5"/>
    <n v="1.5149596000000002E-3"/>
    <n v="1.3026692756"/>
    <n v="8.3059915400000003E-2"/>
    <n v="1.7933762000000002E-3"/>
    <n v="5.2197668600000004E-2"/>
    <n v="1.69631924E-8"/>
    <n v="1.0459753815274527E-2"/>
    <n v="7.3844145607607417E-8"/>
    <n v="1.7785786947411234E-5"/>
    <n v="3.2133412659808894E-4"/>
    <n v="5.7355192478558206E-3"/>
    <n v="1.0515188352296369E-4"/>
    <n v="1.8818032401127148E-4"/>
    <n v="3.8207780193784028E-4"/>
    <n v="4.253617904421305E-5"/>
    <n v="1.4736513336525878E-3"/>
    <s v=""/>
    <n v="1.0104530916988608E-4"/>
    <n v="1.0007561265177869E-3"/>
    <n v="1.3017457432423277E-4"/>
    <n v="1.6579180032840371E-3"/>
    <n v="5.2517186018196984E-7"/>
    <n v="0"/>
    <n v="2.1616483528146463E-2"/>
    <n v="2.1616483528146463E-2"/>
    <n v="3.3256128504840715E-5"/>
    <n v="8.0397262432666677E-2"/>
    <n v="1.8446723115795334E-9"/>
    <n v="1.1653768654733334E-2"/>
    <n v="2.1228759570993336E-4"/>
    <n v="5.7454359515373337E-9"/>
    <n v="5.0636316498973338E-10"/>
    <n v="1.6368611384048003E-10"/>
    <n v="8.7264358358100013E-4"/>
    <n v="1.7437210141633335E-5"/>
    <n v="3.6024679542133345E-4"/>
    <n v="3.6935308044250001E-3"/>
    <n v="2.0764414664942668"/>
    <n v="4.494293106482667"/>
    <n v="2.0484038872733333E-2"/>
    <n v="1.0040197451694668"/>
    <n v="2.5138427870248002E-7"/>
    <n v="1.2368809605025642E-4"/>
    <n v="2.8379574024300513E-12"/>
    <n v="1.7928874853435899E-5"/>
    <n v="3.2659630109220515E-7"/>
    <n v="8.8391322331343594E-12"/>
    <n v="7.7902025383035907E-13"/>
    <n v="2.5182479052381544E-13"/>
    <n v="1.3425285901246155E-6"/>
    <n v="2.6826477140974362E-8"/>
    <n v="5.5422583910974376E-7"/>
    <n v="5.682355083730769E-6"/>
    <n v="3.1945253330681028E-3"/>
    <n v="6.9142970868964109E-3"/>
    <n v="3.1513905958051283E-5"/>
    <n v="1.5446457617991796E-3"/>
    <n v="3.867450441576616E-10"/>
    <n v="1.3648333517569706E-2"/>
    <n v="4.2474102305885238E-6"/>
    <n v="2.7926357194033323E-5"/>
    <n v="6.1568228490444302E-4"/>
    <n v="1.0293877681945278E-2"/>
    <n v="6.046298641906191E-4"/>
    <n v="3.9569327645216832E-5"/>
    <n v="7.2671512530878978E-4"/>
    <n v="3.6749092375977137E-3"/>
    <n v="2.2116395429766585E-3"/>
    <n v="4.9180885213657001E-4"/>
    <n v="9.0459627238679997E-3"/>
    <n v="0.44413068969975145"/>
    <n v="1.3286892873864905E-4"/>
    <n v="5.465690784346334E-3"/>
    <n v="1.3743862096232077E-3"/>
  </r>
  <r>
    <x v="5"/>
    <x v="1"/>
    <x v="0"/>
    <s v="Milk"/>
    <n v="0.1111"/>
    <s v="Boiling (unspecified)"/>
    <s v="industrial composting"/>
    <n v="0.11982312338222606"/>
    <m/>
    <n v="0.51222692307692297"/>
    <n v="1.3226190476190477E-3"/>
    <n v="0.17026365029473686"/>
    <n v="2.6666855854736847E-9"/>
    <n v="1.5816560875789476E-2"/>
    <n v="3.5544585536842108E-4"/>
    <n v="1.4116592877894737E-8"/>
    <n v="1.997844523052632E-9"/>
    <n v="8.3382279651578949E-11"/>
    <n v="1.889475711894737E-3"/>
    <n v="1.4460565494736843E-5"/>
    <n v="5.1009679808421051E-4"/>
    <n v="8.080890075789474E-3"/>
    <n v="1.9607556007368423"/>
    <n v="7.4628868530526331"/>
    <n v="2.0376743408421057E-2"/>
    <n v="1.0030247635157896"/>
    <n v="3.9299191325263163E-7"/>
    <n v="2.1895381354000001E-2"/>
    <n v="7.8418079963299994E-10"/>
    <n v="1.5565109999999998E-3"/>
    <n v="3.9653477589000006E-5"/>
    <n v="1.6002106296000001E-10"/>
    <n v="9.0803625395999992E-11"/>
    <n v="4.9209102153200004E-11"/>
    <n v="2.7645296305000003E-5"/>
    <n v="5.9220038515000001E-6"/>
    <n v="1.119713573E-5"/>
    <n v="7.5534140275000002E-5"/>
    <n v="5.5578601583999993E-2"/>
    <n v="3.206161574E-2"/>
    <n v="5.741152494E-3"/>
    <n v="0.34556188702200002"/>
    <n v="3.32553643532E-8"/>
    <n v="6.2204890000000001E-3"/>
    <n v="4.24403111E-11"/>
    <n v="1.1443300000000002E-4"/>
    <n v="1.3332E-5"/>
    <n v="1.2864935600000001E-9"/>
    <n v="4.1934806099999996E-11"/>
    <n v="2.9814462700000006E-11"/>
    <n v="2.45531E-4"/>
    <n v="5.9765356200000001E-7"/>
    <n v="1.075463554E-5"/>
    <n v="1.0821140000000001E-3"/>
    <n v="0.93047805400000005"/>
    <n v="5.9328511E-2"/>
    <n v="1.2809830000000001E-3"/>
    <n v="3.7284049E-2"/>
    <n v="1.2116566000000001E-8"/>
    <n v="2.5809348293616176E-2"/>
    <n v="1.3984068970267865E-7"/>
    <n v="2.6689137666747673E-5"/>
    <n v="6.1823172103986032E-4"/>
    <n v="1.5536245357276546E-2"/>
    <n v="4.4243899667791199E-4"/>
    <n v="1.8670847345069974E-4"/>
    <n v="9.4689440362190304E-4"/>
    <n v="5.1178973629589471E-5"/>
    <n v="2.1764359704568043E-3"/>
    <s v=""/>
    <n v="1.4339992738069857E-4"/>
    <n v="1.682130824541699E-3"/>
    <n v="1.7411787881497712E-4"/>
    <n v="2.2884609531257033E-3"/>
    <n v="9.1579456110483298E-7"/>
    <n v="5.6908411153846143E-2"/>
    <n v="5.0083336546550124E-2"/>
    <n v="0.10699174770039627"/>
    <n v="1.6460268876984042E-4"/>
    <n v="0.19837952064873687"/>
    <n v="3.4933066962066845E-9"/>
    <n v="1.7487504875789477E-2"/>
    <n v="4.0843133295742108E-4"/>
    <n v="1.5563107500854737E-8"/>
    <n v="2.1305829545486319E-9"/>
    <n v="1.6240584450477897E-10"/>
    <n v="2.162652008199737E-3"/>
    <n v="2.0980222908236841E-5"/>
    <n v="5.3204856935421051E-4"/>
    <n v="9.2385382160644746E-3"/>
    <n v="2.9468122563208423"/>
    <n v="7.5542769797926335"/>
    <n v="2.7398878902421056E-2"/>
    <n v="1.3858706995377896"/>
    <n v="4.3836384360583167E-7"/>
    <n v="3.0519926253651827E-4"/>
    <n v="5.3743179941641298E-12"/>
    <n v="2.6903853655060732E-5"/>
    <n v="6.2835589685757087E-7"/>
    <n v="2.3943242309007287E-11"/>
    <n v="3.2778199300748183E-12"/>
    <n v="2.4985514539196763E-13"/>
    <n v="3.3271569356919034E-6"/>
    <n v="3.227726601267206E-8"/>
    <n v="8.1853626054493929E-7"/>
    <n v="1.4213135717022269E-5"/>
    <n v="4.5335573174166803E-3"/>
    <n v="1.162196458429636E-2"/>
    <n v="4.2152121388340086E-5"/>
    <n v="2.1321087685196765E-3"/>
    <n v="6.7440591323974099E-10"/>
    <n v="3.6198929913154654E-2"/>
    <n v="8.1896042391702622E-6"/>
    <n v="4.2174906549926808E-5"/>
    <n v="1.247013740763812E-3"/>
    <n v="3.5707432408004898E-2"/>
    <n v="2.7840939377463841E-3"/>
    <n v="4.2442109460149262E-5"/>
    <n v="2.4813354024304569E-3"/>
    <n v="4.5008307589001362E-3"/>
    <n v="3.3307864472701173E-3"/>
    <n v="1.7266952495650252E-3"/>
    <n v="2.0700105731878263E-2"/>
    <n v="0.75361999235570809"/>
    <n v="1.8463630904828247E-4"/>
    <n v="7.7189817903462144E-3"/>
    <n v="2.4859998077800551E-3"/>
  </r>
  <r>
    <x v="5"/>
    <x v="4"/>
    <x v="0"/>
    <s v="Carrots"/>
    <n v="0.10600000000000001"/>
    <s v="Boiling (unspecified)"/>
    <s v="industrial composting"/>
    <n v="2.6287074694970741E-2"/>
    <m/>
    <n v="0.63338293633975185"/>
    <n v="1.261904761904762E-3"/>
    <n v="4.6666879244444452E-2"/>
    <n v="2.2863560466666668E-9"/>
    <n v="7.3154713977777782E-3"/>
    <n v="1.7279102400000003E-4"/>
    <n v="2.9861885399999885E-9"/>
    <n v="1.1756685308888891E-9"/>
    <n v="3.0509252133333334E-11"/>
    <n v="2.4074074577777783E-4"/>
    <n v="6.754304806666668E-6"/>
    <n v="1.6220315511111114E-4"/>
    <n v="7.3439340466666667E-4"/>
    <n v="2.1489646059999998"/>
    <n v="1.1234284802222223"/>
    <n v="4.2639542333333336E-2"/>
    <n v="0.6508198953333334"/>
    <n v="2.658356097777778E-7"/>
    <n v="2.0890282840000003E-2"/>
    <n v="7.4818330118000004E-10"/>
    <n v="1.4850599999999999E-3"/>
    <n v="3.7833200940000006E-5"/>
    <n v="1.5267536160000002E-10"/>
    <n v="8.6635322160000006E-11"/>
    <n v="4.6950178472000007E-11"/>
    <n v="2.6376250300000005E-5"/>
    <n v="5.6501566900000008E-6"/>
    <n v="1.0683135800000001E-5"/>
    <n v="7.2066776500000012E-5"/>
    <n v="5.3027288639999996E-2"/>
    <n v="3.0589840400000002E-2"/>
    <n v="5.4776072400000006E-3"/>
    <n v="0.32969901012000002"/>
    <n v="3.1728790472000003E-8"/>
    <n v="5.9349400000000005E-3"/>
    <n v="4.0492106000000001E-11"/>
    <n v="1.0918000000000002E-4"/>
    <n v="1.2720000000000002E-5"/>
    <n v="1.2274376000000001E-9"/>
    <n v="4.0009806000000004E-11"/>
    <n v="2.8445842000000006E-11"/>
    <n v="2.3426000000000005E-4"/>
    <n v="5.7021852000000012E-7"/>
    <n v="1.0260948400000001E-5"/>
    <n v="1.0324400000000001E-3"/>
    <n v="0.88776484000000011"/>
    <n v="5.6605060000000006E-2"/>
    <n v="1.2221800000000002E-3"/>
    <n v="3.5572540000000007E-2"/>
    <n v="1.1560360000000001E-8"/>
    <n v="9.5613864441480567E-3"/>
    <n v="1.2309669798826798E-7"/>
    <n v="1.3597852624218169E-5"/>
    <n v="3.3807025423136328E-4"/>
    <n v="4.3587652034773145E-3"/>
    <n v="2.7043976271348642E-4"/>
    <n v="1.217530800003946E-4"/>
    <n v="2.1952263697108036E-4"/>
    <n v="3.165032179732686E-5"/>
    <n v="7.4919520977264373E-4"/>
    <s v=""/>
    <n v="1.5035599584636714E-4"/>
    <n v="2.6957270840119744E-4"/>
    <n v="3.1354784398506007E-4"/>
    <n v="1.6778517638770553E-3"/>
    <n v="6.4579864025951773E-7"/>
    <n v="6.7138591252013699E-2"/>
    <n v="1.8076477973183812E-2"/>
    <n v="8.5215069225197504E-2"/>
    <n v="1.3110010650030384E-4"/>
    <n v="7.3492102084444455E-2"/>
    <n v="3.0750314538466669E-9"/>
    <n v="8.9097113977777784E-3"/>
    <n v="2.2334422494000003E-4"/>
    <n v="4.3663015015999883E-9"/>
    <n v="1.3023136590488891E-9"/>
    <n v="1.0590527260533334E-10"/>
    <n v="5.0137699607777787E-4"/>
    <n v="1.2974680016666669E-5"/>
    <n v="1.8314723931111114E-4"/>
    <n v="1.8389001811666668E-3"/>
    <n v="3.0897567346399999"/>
    <n v="1.2106233806222224"/>
    <n v="4.933932957333334E-2"/>
    <n v="1.0160914454533334"/>
    <n v="3.091247602497778E-7"/>
    <n v="1.1306477243760685E-4"/>
    <n v="4.7308176213025645E-12"/>
    <n v="1.3707248304273506E-5"/>
    <n v="3.4360649990769236E-7"/>
    <n v="6.7173869255384438E-12"/>
    <n v="2.0035594754598293E-12"/>
    <n v="1.6293118862358976E-13"/>
    <n v="7.7134922473504288E-7"/>
    <n v="1.9961046179487182E-8"/>
    <n v="2.817649835555556E-7"/>
    <n v="2.8290772017948722E-6"/>
    <n v="4.7534718994461534E-3"/>
    <n v="1.8624975086495728E-3"/>
    <n v="7.5906660882051288E-5"/>
    <n v="1.5632176083897437E-3"/>
    <n v="4.7557655423042743E-10"/>
    <n v="5.7919548968487146E-2"/>
    <n v="3.2789795549115551E-5"/>
    <n v="9.7338301207652904E-5"/>
    <n v="3.0227910649776673E-3"/>
    <n v="3.5766926665053163E-2"/>
    <n v="7.6577121215747317E-3"/>
    <n v="1.1111692361504344E-4"/>
    <n v="1.5878889956127999E-3"/>
    <n v="1.2456938956207671E-2"/>
    <n v="5.0306931552174441E-3"/>
    <n v="7.9181243707198605E-4"/>
    <n v="9.8679918891737606E-2"/>
    <n v="0.52910604557431395"/>
    <n v="1.5424896233400712E-3"/>
    <n v="2.5521909778503618E-2"/>
    <n v="7.8919691361485321E-3"/>
  </r>
  <r>
    <x v="5"/>
    <x v="4"/>
    <x v="0"/>
    <s v="Broccoli"/>
    <n v="7.9500000000000001E-2"/>
    <s v="Boiling (unspecified)"/>
    <s v="industrial composting"/>
    <n v="2.6287074694970738E-2"/>
    <m/>
    <n v="1.2629395429292931"/>
    <n v="9.4642857142857148E-4"/>
    <n v="8.4012506566666659E-2"/>
    <n v="2.0307029500000001E-9"/>
    <n v="9.5530848166666665E-3"/>
    <n v="3.417661275E-4"/>
    <n v="4.0111051900000001E-9"/>
    <n v="1.9036052400000001E-9"/>
    <n v="3.6125667433333332E-11"/>
    <n v="4.2914398566666672E-4"/>
    <n v="1.0987646416666668E-5"/>
    <n v="5.4751875250000001E-4"/>
    <n v="1.6110790716666668E-3"/>
    <n v="0.74615149883333332"/>
    <n v="0.93044035166666661"/>
    <n v="8.912153166666667E-2"/>
    <n v="0.96520278666666659"/>
    <n v="4.0362067850000004E-7"/>
    <n v="1.5667712130000001E-2"/>
    <n v="5.6113747588499993E-10"/>
    <n v="1.1137949999999999E-3"/>
    <n v="2.8374900705000005E-5"/>
    <n v="1.1450652120000001E-10"/>
    <n v="6.4976491619999995E-11"/>
    <n v="3.5212633854E-11"/>
    <n v="1.9782187725000002E-5"/>
    <n v="4.2376175175E-6"/>
    <n v="8.0123518499999993E-6"/>
    <n v="5.4050082375000002E-5"/>
    <n v="3.9770466479999995E-2"/>
    <n v="2.2942380299999999E-2"/>
    <n v="4.1082054300000002E-3"/>
    <n v="0.24727425759000002"/>
    <n v="2.3796592853999999E-8"/>
    <n v="4.4512049999999997E-3"/>
    <n v="3.0369079499999996E-11"/>
    <n v="8.1885000000000006E-5"/>
    <n v="9.5400000000000001E-6"/>
    <n v="9.2057819999999998E-10"/>
    <n v="3.0007354499999996E-11"/>
    <n v="2.1334381500000001E-11"/>
    <n v="1.7569500000000002E-4"/>
    <n v="4.2766389000000003E-7"/>
    <n v="7.6957112999999998E-6"/>
    <n v="7.7433000000000005E-4"/>
    <n v="0.66582363"/>
    <n v="4.2453795000000003E-2"/>
    <n v="9.1663500000000006E-4"/>
    <n v="2.6679405E-2"/>
    <n v="8.6702699999999993E-9"/>
    <n v="1.3547588852461011E-2"/>
    <n v="1.0496976580273976E-7"/>
    <n v="1.6404585215394222E-5"/>
    <n v="5.7471314410109556E-4"/>
    <n v="5.0374801160700724E-3"/>
    <n v="4.150290173619119E-4"/>
    <n v="1.0654034764921772E-4"/>
    <n v="2.7348380193661318E-4"/>
    <n v="3.818361624863293E-5"/>
    <n v="2.3039759369983585E-3"/>
    <s v=""/>
    <n v="7.0645903042054829E-5"/>
    <n v="2.2174555191662609E-4"/>
    <n v="5.9829333404399436E-4"/>
    <n v="2.0461946052279956E-3"/>
    <n v="9.1103909312528748E-7"/>
    <n v="0.10040369366287881"/>
    <n v="2.5251294821131899E-2"/>
    <n v="0.12565498848401072"/>
    <n v="1.9331536689847802E-4"/>
    <n v="0.10413142369666666"/>
    <n v="2.622209505385E-9"/>
    <n v="1.0748764816666666E-2"/>
    <n v="3.7968102820500001E-4"/>
    <n v="5.0461899112000002E-9"/>
    <n v="1.9985890861199998E-9"/>
    <n v="9.2672682787333344E-11"/>
    <n v="6.2462117339166681E-4"/>
    <n v="1.5652927824166667E-5"/>
    <n v="5.6322681565000002E-4"/>
    <n v="2.4394591540416667E-3"/>
    <n v="1.4517455953133334"/>
    <n v="0.99583652696666658"/>
    <n v="9.4146372096666667E-2"/>
    <n v="1.2391564492566667"/>
    <n v="4.3608754135400007E-7"/>
    <n v="1.6020219030256409E-4"/>
    <n v="4.0341684698230767E-12"/>
    <n v="1.6536561256410256E-5"/>
    <n v="5.8412465877692311E-7"/>
    <n v="7.7633690941538466E-12"/>
    <n v="3.0747524401846153E-12"/>
    <n v="1.42573358134359E-13"/>
    <n v="9.609556513717951E-7"/>
    <n v="2.4081427421794872E-8"/>
    <n v="8.6650279330769229E-7"/>
    <n v="3.7530140831410257E-6"/>
    <n v="2.2334547620205128E-3"/>
    <n v="1.5320561953333332E-3"/>
    <n v="1.4484057245641027E-4"/>
    <n v="1.9063945373179487E-3"/>
    <n v="6.7090390977538477E-10"/>
    <n v="8.5363158437060757E-2"/>
    <n v="2.8005003535096136E-5"/>
    <n v="1.1796638972638443E-4"/>
    <n v="5.3072833382787161E-3"/>
    <n v="4.6805398387292488E-2"/>
    <n v="1.1937155863656568E-2"/>
    <n v="1.0215440734246507E-4"/>
    <n v="2.6353621502843028E-3"/>
    <n v="1.5282497323552153E-2"/>
    <n v="1.6145694513996361E-2"/>
    <n v="1.6009923217905444E-3"/>
    <n v="3.5627037414335101E-2"/>
    <n v="0.43706472332525198"/>
    <n v="2.987439853419642E-3"/>
    <n v="3.1547712616152961E-2"/>
    <n v="1.1330385786944798E-2"/>
  </r>
  <r>
    <x v="5"/>
    <x v="4"/>
    <x v="0"/>
    <s v="Onions"/>
    <n v="5.3000000000000005E-2"/>
    <s v="Boiling (unspecified)"/>
    <s v="industrial composting"/>
    <n v="2.6287074694970741E-2"/>
    <m/>
    <n v="0.63722458418584826"/>
    <n v="6.3095238095238102E-4"/>
    <n v="2.4802364066666666E-2"/>
    <n v="1.1659680233333335E-9"/>
    <n v="4.0284202900000001E-3"/>
    <n v="1.0010635877777777E-4"/>
    <n v="1.6505225844444444E-9"/>
    <n v="4.613671906666667E-10"/>
    <n v="1.7428336266666667E-11"/>
    <n v="1.4049511477777781E-4"/>
    <n v="3.8414632022222222E-6"/>
    <n v="1.3417047755555559E-4"/>
    <n v="5.0821589288888892E-4"/>
    <n v="0.3279921076666667"/>
    <n v="1.0359021366666668"/>
    <n v="4.3339347855555557E-2"/>
    <n v="0.34085812855555558"/>
    <n v="1.4329670066666669E-7"/>
    <n v="1.0445141420000002E-2"/>
    <n v="3.7409165059000002E-10"/>
    <n v="7.4252999999999993E-4"/>
    <n v="1.8916600470000003E-5"/>
    <n v="7.633768080000001E-11"/>
    <n v="4.3317661080000003E-11"/>
    <n v="2.3475089236000004E-11"/>
    <n v="1.3188125150000002E-5"/>
    <n v="2.8250783450000004E-6"/>
    <n v="5.3415679000000007E-6"/>
    <n v="3.6033388250000006E-5"/>
    <n v="2.6513644319999998E-2"/>
    <n v="1.5294920200000001E-2"/>
    <n v="2.7388036200000003E-3"/>
    <n v="0.16484950506000001"/>
    <n v="1.5864395236000001E-8"/>
    <n v="2.9674700000000003E-3"/>
    <n v="2.0246053000000001E-11"/>
    <n v="5.4590000000000011E-5"/>
    <n v="6.3600000000000009E-6"/>
    <n v="6.1371880000000006E-10"/>
    <n v="2.0004903000000002E-11"/>
    <n v="1.4222921000000003E-11"/>
    <n v="1.1713000000000003E-4"/>
    <n v="2.8510926000000006E-7"/>
    <n v="5.1304742000000007E-6"/>
    <n v="5.1622000000000007E-4"/>
    <n v="0.44388242000000006"/>
    <n v="2.8302530000000003E-2"/>
    <n v="6.1109000000000011E-4"/>
    <n v="1.7786270000000003E-2"/>
    <n v="5.7801800000000006E-9"/>
    <n v="4.9718015707568668E-3"/>
    <n v="6.2460656327980384E-8"/>
    <n v="7.3646589396838277E-6"/>
    <n v="1.8978887374663131E-4"/>
    <n v="2.3365391926866499E-3"/>
    <n v="1.0895760156237377E-4"/>
    <n v="6.3375527117340576E-5"/>
    <n v="1.1857272475741053E-4"/>
    <n v="1.6957796630714622E-5"/>
    <n v="5.9168504675796891E-4"/>
    <s v=""/>
    <n v="3.8851747558372929E-5"/>
    <n v="2.4037502662475782E-4"/>
    <n v="2.9670672724078657E-4"/>
    <n v="8.64435158361527E-4"/>
    <n v="3.4458207622884415E-7"/>
    <n v="3.3772902961849961E-2"/>
    <n v="9.8458186954736397E-3"/>
    <n v="4.3618721657323598E-2"/>
    <n v="6.710572562665169E-5"/>
    <n v="3.8214975486666664E-2"/>
    <n v="1.5603057269233335E-9"/>
    <n v="4.8255402900000003E-3"/>
    <n v="1.2538295924777778E-4"/>
    <n v="2.3405790652444448E-9"/>
    <n v="5.2468975474666665E-10"/>
    <n v="5.5126346502666677E-11"/>
    <n v="2.7081323992777785E-4"/>
    <n v="6.9516508072222223E-6"/>
    <n v="1.4464251965555559E-4"/>
    <n v="1.0604692811388892E-3"/>
    <n v="0.79838817198666678"/>
    <n v="1.0794995868666666"/>
    <n v="4.668924147555556E-2"/>
    <n v="0.52349390361555559"/>
    <n v="1.6494127590266669E-7"/>
    <n v="5.8792269979487174E-5"/>
    <n v="2.4004703491128209E-12"/>
    <n v="7.4239081384615388E-6"/>
    <n v="1.928968603811966E-7"/>
    <n v="3.6008908696068383E-12"/>
    <n v="8.0721500730256412E-13"/>
    <n v="8.4809763850256427E-14"/>
    <n v="4.1663575373504286E-7"/>
    <n v="1.0694847395726496E-8"/>
    <n v="2.2252695331623939E-7"/>
    <n v="1.6314912017521372E-6"/>
    <n v="1.2282894953641028E-3"/>
    <n v="1.660768595179487E-3"/>
    <n v="7.1829602270085481E-5"/>
    <n v="8.0537523633162397E-4"/>
    <n v="2.5375580908102566E-10"/>
    <n v="3.0216242552328489E-2"/>
    <n v="1.6641069375977591E-5"/>
    <n v="5.2767771881984482E-5"/>
    <n v="1.7078560030021886E-3"/>
    <n v="1.965908514785443E-2"/>
    <n v="3.0622876803150134E-3"/>
    <n v="5.8646873431108385E-5"/>
    <n v="9.108811201113898E-4"/>
    <n v="6.6941817980270052E-3"/>
    <n v="4.0571546538821198E-3"/>
    <n v="5.2985625188588009E-4"/>
    <n v="1.6237616375979477E-2"/>
    <n v="0.48168354155444359"/>
    <n v="1.4766545413977864E-3"/>
    <n v="1.3162672216293633E-2"/>
    <n v="4.2209716290129715E-3"/>
  </r>
  <r>
    <x v="5"/>
    <x v="0"/>
    <x v="0"/>
    <s v="Flour"/>
    <n v="0.159"/>
    <s v="Boiling (unspecified)"/>
    <s v="industrial composting"/>
    <n v="2.6287074694970738E-2"/>
    <m/>
    <n v="0"/>
    <n v="1.892857142857143E-3"/>
    <n v="4.1947871840000005E-2"/>
    <n v="7.0269408700000007E-10"/>
    <n v="9.521647690000001E-3"/>
    <n v="1.4118014920000001E-4"/>
    <n v="3.803074201E-9"/>
    <n v="3.2765956270000002E-10"/>
    <n v="5.4233294100000008E-11"/>
    <n v="5.0110123590000005E-4"/>
    <n v="8.4945394899999996E-6"/>
    <n v="3.3684438850000001E-4"/>
    <n v="2.1189335340000004E-3"/>
    <n v="0.71144388349999998"/>
    <n v="4.4634766730000006"/>
    <n v="1.089002713E-2"/>
    <n v="0.47844692119999999"/>
    <n v="1.9204261679999999E-7"/>
    <n v="3.1335424260000001E-2"/>
    <n v="1.1222749517699999E-9"/>
    <n v="2.2275899999999998E-3"/>
    <n v="5.6749801410000009E-5"/>
    <n v="2.2901304240000002E-10"/>
    <n v="1.2995298323999999E-10"/>
    <n v="7.0425267708000001E-11"/>
    <n v="3.9564375450000004E-5"/>
    <n v="8.4752350349999999E-6"/>
    <n v="1.6024703699999999E-5"/>
    <n v="1.0810016475E-4"/>
    <n v="7.9540932959999991E-2"/>
    <n v="4.5884760599999998E-2"/>
    <n v="8.2164108600000004E-3"/>
    <n v="0.49454851518000004"/>
    <n v="4.7593185707999997E-8"/>
    <n v="8.9024099999999995E-3"/>
    <n v="6.0738158999999992E-11"/>
    <n v="1.6377000000000001E-4"/>
    <n v="1.908E-5"/>
    <n v="1.8411564E-9"/>
    <n v="6.0014708999999993E-11"/>
    <n v="4.2668763000000003E-11"/>
    <n v="3.5139000000000004E-4"/>
    <n v="8.5532778000000007E-7"/>
    <n v="1.53914226E-5"/>
    <n v="1.5486600000000001E-3"/>
    <n v="1.33164726"/>
    <n v="8.4907590000000005E-2"/>
    <n v="1.8332700000000001E-3"/>
    <n v="5.335881E-2"/>
    <n v="1.7340539999999999E-8"/>
    <n v="1.0692431892944901E-2"/>
    <n v="7.5486814656098625E-8"/>
    <n v="1.8181433230284083E-5"/>
    <n v="3.2848223048152336E-4"/>
    <n v="5.8631063418353828E-3"/>
    <n v="1.0749099575769082E-4"/>
    <n v="1.9236641068401801E-4"/>
    <n v="3.9057715383899062E-4"/>
    <n v="4.3482399820174067E-5"/>
    <n v="1.5064328278948267E-3"/>
    <s v=""/>
    <n v="1.0329307032282298E-4"/>
    <n v="1.0230180282649361E-3"/>
    <n v="1.330703183589624E-4"/>
    <n v="1.6947985246377898E-3"/>
    <n v="5.3685435109253697E-7"/>
    <n v="0"/>
    <n v="2.2097343969238049E-2"/>
    <n v="2.2097343969238049E-2"/>
    <n v="3.3995913798827767E-5"/>
    <n v="8.2185706100000006E-2"/>
    <n v="1.8857071977699997E-9"/>
    <n v="1.1913007690000001E-2"/>
    <n v="2.1700995061E-4"/>
    <n v="5.8732436434000001E-9"/>
    <n v="5.1762725494000001E-10"/>
    <n v="1.6732732480800001E-10"/>
    <n v="8.9205561135000013E-4"/>
    <n v="1.7825102304999998E-5"/>
    <n v="3.6826051480000002E-4"/>
    <n v="3.7756936987500007E-3"/>
    <n v="2.12263207646"/>
    <n v="4.5942690236000008"/>
    <n v="2.0939707990000004E-2"/>
    <n v="1.0263542463799999"/>
    <n v="2.56976342508E-7"/>
    <n v="1.2643954784615386E-4"/>
    <n v="2.9010879965692302E-12"/>
    <n v="1.832770413846154E-5"/>
    <n v="3.3386146247692307E-7"/>
    <n v="9.0357594513846163E-12"/>
    <n v="7.9634962298461545E-13"/>
    <n v="2.5742665355076924E-13"/>
    <n v="1.3723932482307695E-6"/>
    <n v="2.7423234315384613E-8"/>
    <n v="5.6655463815384616E-7"/>
    <n v="5.8087595365384622E-6"/>
    <n v="3.2655878099384613E-3"/>
    <n v="7.0681061901538477E-3"/>
    <n v="3.2214935369230774E-5"/>
    <n v="1.5790065328923075E-3"/>
    <n v="3.9534821924307692E-10"/>
    <n v="6.2884213252232285E-2"/>
    <n v="1.9730083168750918E-5"/>
    <n v="1.2995770921807567E-4"/>
    <n v="2.8432924718108589E-3"/>
    <n v="4.6023485256269418E-2"/>
    <n v="2.783338316782145E-3"/>
    <n v="1.7870874778639343E-4"/>
    <n v="3.1952586571170069E-3"/>
    <n v="1.7043549682094594E-2"/>
    <n v="1.0263642638024262E-2"/>
    <n v="2.1540636292110746E-3"/>
    <n v="3.6627677257764751E-2"/>
    <n v="2.0658574876659204"/>
    <n v="6.1362950183959947E-4"/>
    <n v="2.5338426339978425E-2"/>
    <n v="6.3611866196784696E-3"/>
  </r>
  <r>
    <x v="5"/>
    <x v="3"/>
    <x v="0"/>
    <s v="Eggs"/>
    <n v="5.3000000000000005E-2"/>
    <s v="Boiling (unspecified)"/>
    <s v="industrial composting"/>
    <n v="2.6287074694970741E-2"/>
    <m/>
    <n v="2.7022484230769233"/>
    <n v="6.3095238095238102E-4"/>
    <n v="0.12200017588888888"/>
    <n v="2.3059292999999999E-9"/>
    <n v="1.4858516433333335E-2"/>
    <n v="4.5019616277777779E-4"/>
    <n v="1.4006918322222223E-8"/>
    <n v="1.8177845777777779E-9"/>
    <n v="1.4535598033333332E-10"/>
    <n v="1.8812096188888889E-3"/>
    <n v="3.3767497211111114E-5"/>
    <n v="8.2702648666666673E-4"/>
    <n v="8.1401863777777785E-3"/>
    <n v="4.0391536733333337"/>
    <n v="10.582544744444444"/>
    <n v="5.0870416422222231E-2"/>
    <n v="1.0593690644444447"/>
    <n v="4.4913718155555562E-7"/>
    <n v="1.0445141420000002E-2"/>
    <n v="3.7409165059000002E-10"/>
    <n v="7.4252999999999993E-4"/>
    <n v="1.8916600470000003E-5"/>
    <n v="7.633768080000001E-11"/>
    <n v="4.3317661080000003E-11"/>
    <n v="2.3475089236000004E-11"/>
    <n v="1.3188125150000002E-5"/>
    <n v="2.8250783450000004E-6"/>
    <n v="5.3415679000000007E-6"/>
    <n v="3.6033388250000006E-5"/>
    <n v="2.6513644319999998E-2"/>
    <n v="1.5294920200000001E-2"/>
    <n v="2.7388036200000003E-3"/>
    <n v="0.16484950506000001"/>
    <n v="1.5864395236000001E-8"/>
    <n v="2.9674700000000003E-3"/>
    <n v="2.0246053000000001E-11"/>
    <n v="5.4590000000000011E-5"/>
    <n v="6.3600000000000009E-6"/>
    <n v="6.1371880000000006E-10"/>
    <n v="2.0004903000000002E-11"/>
    <n v="1.4222921000000003E-11"/>
    <n v="1.1713000000000003E-4"/>
    <n v="2.8510926000000006E-7"/>
    <n v="5.1304742000000007E-6"/>
    <n v="5.1622000000000007E-4"/>
    <n v="0.44388242000000006"/>
    <n v="2.8302530000000003E-2"/>
    <n v="6.1109000000000011E-4"/>
    <n v="1.7786270000000003E-2"/>
    <n v="5.7801800000000006E-9"/>
    <n v="1.7617321483767455E-2"/>
    <n v="1.0809448840362269E-7"/>
    <n v="2.3893370666518292E-5"/>
    <n v="7.1971056334430689E-4"/>
    <n v="1.4671607616725899E-2"/>
    <n v="3.9063259879666543E-4"/>
    <n v="2.1044643585627423E-4"/>
    <n v="8.807262362779091E-4"/>
    <n v="8.9959104199178173E-5"/>
    <n v="3.4259314434861776E-3"/>
    <s v=""/>
    <n v="2.1944699853614579E-4"/>
    <n v="2.3661511722946195E-3"/>
    <n v="3.4456611917825308E-4"/>
    <n v="2.0508980958663923E-3"/>
    <n v="9.83519463627929E-7"/>
    <n v="0.14321916642307694"/>
    <n v="4.3012382852947832E-2"/>
    <n v="0.18623154927602478"/>
    <n v="2.8651007580926888E-4"/>
    <n v="0.13541278730888889"/>
    <n v="2.7002670035899995E-9"/>
    <n v="1.5655636433333335E-2"/>
    <n v="4.7547276324777781E-4"/>
    <n v="1.4696974803022223E-8"/>
    <n v="1.8811071418577778E-9"/>
    <n v="1.8305399056933334E-10"/>
    <n v="2.011527744038889E-3"/>
    <n v="3.6877684816111119E-5"/>
    <n v="8.3749852876666673E-4"/>
    <n v="8.6924397660277774E-3"/>
    <n v="4.5095497376533338"/>
    <n v="10.626142194644444"/>
    <n v="5.4220310042222233E-2"/>
    <n v="1.2420048395044447"/>
    <n v="4.7078175679155563E-7"/>
    <n v="2.0832736509059831E-4"/>
    <n v="4.154256928599999E-12"/>
    <n v="2.4085594512820515E-5"/>
    <n v="7.3149655884273512E-7"/>
    <n v="2.2610730466188034E-11"/>
    <n v="2.8940109874735042E-12"/>
    <n v="2.8162152395282053E-13"/>
    <n v="3.0946580677521371E-6"/>
    <n v="5.6734899717094032E-8"/>
    <n v="1.2884592750256412E-6"/>
    <n v="1.3372984255427349E-5"/>
    <n v="6.9377688271589754E-3"/>
    <n v="1.634791106868376E-2"/>
    <n v="8.341586160341882E-5"/>
    <n v="1.9107766761606842E-3"/>
    <n v="7.2427962583316246E-10"/>
    <n v="0.11335594882124946"/>
    <n v="2.8954632036513178E-5"/>
    <n v="1.7251502753270014E-4"/>
    <n v="6.7242352777850921E-3"/>
    <n v="0.159025919559107"/>
    <n v="1.128408518381044E-2"/>
    <n v="2.4040671561869603E-4"/>
    <n v="1.1025459266350537E-2"/>
    <n v="3.671054746888984E-2"/>
    <n v="2.4186665356799752E-2"/>
    <n v="7.7792433526682782E-3"/>
    <n v="0.18080527460172444"/>
    <n v="4.8530887945559114"/>
    <n v="1.717916629095148E-3"/>
    <n v="3.1846962275533387E-2"/>
    <n v="1.2324162638579396E-2"/>
  </r>
  <r>
    <x v="5"/>
    <x v="1"/>
    <x v="0"/>
    <s v="Milk"/>
    <n v="5.3000000000000005E-2"/>
    <s v="Boiling (unspecified)"/>
    <s v="industrial composting"/>
    <n v="2.6287074694970741E-2"/>
    <m/>
    <n v="0.51222692307692297"/>
    <n v="6.3095238095238102E-4"/>
    <n v="8.1223883578947387E-2"/>
    <n v="1.2721362378947372E-9"/>
    <n v="7.545254063157896E-3"/>
    <n v="1.6956462947368423E-4"/>
    <n v="6.7342882315789485E-9"/>
    <n v="9.5306714421052652E-10"/>
    <n v="3.9777325126315796E-11"/>
    <n v="9.0137005157894757E-4"/>
    <n v="6.8983795789473692E-6"/>
    <n v="2.4334050673684214E-4"/>
    <n v="3.8549700631578952E-3"/>
    <n v="0.93537395894736852"/>
    <n v="3.5601530442105274"/>
    <n v="9.7206786736842125E-3"/>
    <n v="0.47849066126315803"/>
    <n v="1.8747589021052634E-7"/>
    <n v="1.0445141420000002E-2"/>
    <n v="3.7409165059000002E-10"/>
    <n v="7.4252999999999993E-4"/>
    <n v="1.8916600470000003E-5"/>
    <n v="7.633768080000001E-11"/>
    <n v="4.3317661080000003E-11"/>
    <n v="2.3475089236000004E-11"/>
    <n v="1.3188125150000002E-5"/>
    <n v="2.8250783450000004E-6"/>
    <n v="5.3415679000000007E-6"/>
    <n v="3.6033388250000006E-5"/>
    <n v="2.6513644319999998E-2"/>
    <n v="1.5294920200000001E-2"/>
    <n v="2.7388036200000003E-3"/>
    <n v="0.16484950506000001"/>
    <n v="1.5864395236000001E-8"/>
    <n v="2.9674700000000003E-3"/>
    <n v="2.0246053000000001E-11"/>
    <n v="5.4590000000000011E-5"/>
    <n v="6.3600000000000009E-6"/>
    <n v="6.1371880000000006E-10"/>
    <n v="2.0004903000000002E-11"/>
    <n v="1.4222921000000003E-11"/>
    <n v="1.1713000000000003E-4"/>
    <n v="2.8510926000000006E-7"/>
    <n v="5.1304742000000007E-6"/>
    <n v="5.1622000000000007E-4"/>
    <n v="0.44388242000000006"/>
    <n v="2.8302530000000003E-2"/>
    <n v="6.1109000000000011E-4"/>
    <n v="1.7786270000000003E-2"/>
    <n v="5.7801800000000006E-9"/>
    <n v="1.2312290365091424E-2"/>
    <n v="6.6710680056183336E-8"/>
    <n v="1.273199186622526E-5"/>
    <n v="2.9492602353836726E-4"/>
    <n v="7.4115301884397564E-3"/>
    <n v="2.1106450786615065E-4"/>
    <n v="8.9068848720855865E-5"/>
    <n v="4.5171380190783871E-4"/>
    <n v="2.4414811902504429E-5"/>
    <n v="1.0382637842863245E-3"/>
    <s v=""/>
    <n v="6.8408606221215357E-5"/>
    <n v="8.0245664897128763E-4"/>
    <n v="8.306253444818891E-5"/>
    <n v="1.0917050451454751E-3"/>
    <n v="4.3687769341634695E-7"/>
    <n v="2.7148026923076919E-2"/>
    <n v="2.3892140746779086E-2"/>
    <n v="5.1040167669856001E-2"/>
    <n v="7.8523334876701544E-5"/>
    <n v="9.4636494998947385E-2"/>
    <n v="1.6664739414847372E-9"/>
    <n v="8.3423740631578952E-3"/>
    <n v="1.9484122994368425E-4"/>
    <n v="7.4243447123789488E-9"/>
    <n v="1.0163897082905266E-9"/>
    <n v="7.7475335362315799E-11"/>
    <n v="1.0316881767289477E-3"/>
    <n v="1.0008567183947369E-5"/>
    <n v="2.5381254883684215E-4"/>
    <n v="4.4072234514078955E-3"/>
    <n v="1.4057700232673687"/>
    <n v="3.6037504944105274"/>
    <n v="1.3070572293684213E-2"/>
    <n v="0.66112643632315804"/>
    <n v="2.0912046544652634E-7"/>
    <n v="1.4559460769068827E-4"/>
    <n v="2.5638060638226726E-12"/>
    <n v="1.2834421635627531E-5"/>
    <n v="2.9975573837489882E-7"/>
    <n v="1.1422068788275306E-11"/>
    <n v="1.5636764742931179E-12"/>
    <n v="1.1919282363433199E-13"/>
    <n v="1.5872125795829965E-6"/>
    <n v="1.5397795667611339E-8"/>
    <n v="3.9048084436437253E-7"/>
    <n v="6.7803437713967627E-6"/>
    <n v="2.1627231127190286E-3"/>
    <n v="5.5442315298623495E-3"/>
    <n v="2.0108572759514175E-5"/>
    <n v="1.0171175943433201E-3"/>
    <n v="3.2172379299465591E-10"/>
    <n v="7.8477293614640009E-2"/>
    <n v="1.7787870578191843E-5"/>
    <n v="9.165304005891056E-5"/>
    <n v="2.7031121504254535E-3"/>
    <n v="7.6998485743746126E-2"/>
    <n v="6.0426810967734593E-3"/>
    <n v="9.0400359691396895E-5"/>
    <n v="5.3320133561066876E-3"/>
    <n v="9.7603254695130589E-3"/>
    <n v="7.2288660079653962E-3"/>
    <n v="3.7088408351564545E-3"/>
    <n v="4.3171342419816371E-2"/>
    <n v="1.6375373982957631"/>
    <n v="3.9966125145152138E-4"/>
    <n v="1.6741693820906085E-2"/>
    <n v="5.3914916676987331E-3"/>
  </r>
  <r>
    <x v="5"/>
    <x v="1"/>
    <x v="0"/>
    <s v="Heavy cream"/>
    <n v="0.18720000000000006"/>
    <s v="Raw"/>
    <s v="industrial composting"/>
    <n v="3.3817472360719712E-2"/>
    <m/>
    <n v="0"/>
    <n v="2.2285714285714292E-3"/>
    <n v="0.48690714384000017"/>
    <n v="6.1489810512000016E-9"/>
    <n v="6.4182802320000024E-2"/>
    <n v="9.6446344176000026E-4"/>
    <n v="4.0421611152000011E-8"/>
    <n v="6.5410014384000014E-9"/>
    <n v="2.702173406400001E-10"/>
    <n v="5.4790828560000015E-3"/>
    <n v="5.3084843136000018E-5"/>
    <n v="1.4540394585600006E-3"/>
    <n v="2.3033363184000007E-2"/>
    <n v="5.6017370448000019"/>
    <n v="21.724655472000009"/>
    <n v="6.7194610704000027E-2"/>
    <n v="3.3395867856000012"/>
    <n v="2.1977420400000006E-6"/>
    <n v="0"/>
    <n v="0"/>
    <n v="0"/>
    <n v="0"/>
    <n v="0"/>
    <n v="0"/>
    <n v="0"/>
    <n v="0"/>
    <n v="0"/>
    <n v="0"/>
    <n v="0"/>
    <n v="0"/>
    <n v="0"/>
    <n v="0"/>
    <n v="0"/>
    <n v="0"/>
    <n v="1.0481328000000003E-2"/>
    <n v="7.1510587200000023E-11"/>
    <n v="1.9281600000000009E-4"/>
    <n v="2.2464000000000007E-5"/>
    <n v="2.1677011200000007E-9"/>
    <n v="7.0658827200000026E-11"/>
    <n v="5.0236430400000019E-11"/>
    <n v="4.1371200000000016E-4"/>
    <n v="1.0070274240000004E-6"/>
    <n v="1.8121222080000004E-5"/>
    <n v="1.8233280000000006E-3"/>
    <n v="1.5678262080000005"/>
    <n v="9.9966672000000034E-2"/>
    <n v="2.1584160000000007E-3"/>
    <n v="6.2822448000000017E-2"/>
    <n v="2.0416032000000006E-8"/>
    <n v="6.4710673082422343E-2"/>
    <n v="2.4901273110322244E-7"/>
    <n v="9.8248992748138902E-5"/>
    <n v="1.4938860014551318E-3"/>
    <n v="4.251580251688946E-2"/>
    <n v="1.3729840126816383E-3"/>
    <n v="3.6840690422713126E-4"/>
    <n v="2.5800981617394819E-3"/>
    <n v="1.319512394636449E-4"/>
    <n v="6.0221258813384177E-3"/>
    <s v=""/>
    <n v="3.4889051638683919E-4"/>
    <n v="4.8597463053844112E-3"/>
    <n v="4.4073343081318218E-4"/>
    <n v="5.6183312629704942E-3"/>
    <n v="4.6339978254113455E-6"/>
    <n v="0"/>
    <n v="0.13056676131907682"/>
    <n v="0.13056676131907682"/>
    <n v="2.0087194049088743E-4"/>
    <n v="0.49738847184000018"/>
    <n v="6.2204916384000012E-9"/>
    <n v="6.4375618320000022E-2"/>
    <n v="9.8692744176000018E-4"/>
    <n v="4.2589312272000013E-8"/>
    <n v="6.611660265600001E-9"/>
    <n v="3.2045377104000013E-10"/>
    <n v="5.8927948560000016E-3"/>
    <n v="5.4091870560000018E-5"/>
    <n v="1.4721606806400007E-3"/>
    <n v="2.4856691184000006E-2"/>
    <n v="7.1695632528000024"/>
    <n v="21.82462214400001"/>
    <n v="6.9353026704000023E-2"/>
    <n v="3.4024092336000011"/>
    <n v="2.2181580720000006E-6"/>
    <n v="7.6521303360000033E-4"/>
    <n v="9.5699871360000017E-12"/>
    <n v="9.9039412800000032E-5"/>
    <n v="1.5183499104000002E-6"/>
    <n v="6.5522018880000023E-11"/>
    <n v="1.0171785024000001E-11"/>
    <n v="4.9300580160000019E-13"/>
    <n v="9.065838240000002E-6"/>
    <n v="8.3218262400000029E-8"/>
    <n v="2.2648625856000011E-6"/>
    <n v="3.8241063360000008E-5"/>
    <n v="1.1030097312000003E-2"/>
    <n v="3.3576341760000017E-2"/>
    <n v="1.0669696416000003E-4"/>
    <n v="5.2344757440000019E-3"/>
    <n v="3.4125508800000008E-9"/>
    <n v="0.32397783329046781"/>
    <n v="5.1649802377889594E-5"/>
    <n v="5.5169261036967126E-4"/>
    <n v="1.0750774007668761E-2"/>
    <n v="0.35503343853946306"/>
    <n v="3.0830275954216078E-2"/>
    <n v="3.003099684970649E-4"/>
    <n v="2.4810570787998417E-2"/>
    <n v="4.1415138351490396E-2"/>
    <n v="3.2851146857148947E-2"/>
    <n v="1.705234587935733E-2"/>
    <n v="0.19491698588279011"/>
    <n v="7.7337832255337222"/>
    <n v="1.6750954036440669E-3"/>
    <n v="6.7548118800444007E-2"/>
    <n v="4.5276761059381131E-2"/>
  </r>
  <r>
    <x v="5"/>
    <x v="1"/>
    <x v="0"/>
    <s v="Butter"/>
    <n v="3.1200000000000012E-2"/>
    <s v="Raw"/>
    <s v="industrial composting"/>
    <n v="3.3817472360719712E-2"/>
    <m/>
    <n v="6.0664224433399943"/>
    <n v="3.714285714285716E-4"/>
    <n v="0.24786804432000009"/>
    <n v="2.1495415032000012E-9"/>
    <n v="2.2118036304000006E-2"/>
    <n v="4.3786778880000019E-4"/>
    <n v="2.201310508800001E-8"/>
    <n v="3.0894909864000011E-9"/>
    <n v="1.2127010376000005E-10"/>
    <n v="3.1613655840000013E-3"/>
    <n v="1.7420158704000007E-5"/>
    <n v="8.4593645760000025E-4"/>
    <n v="1.3727368824000006E-2"/>
    <n v="3.1442390928000012"/>
    <n v="12.361682112000006"/>
    <n v="2.7012547848000012E-2"/>
    <n v="1.0070981856000003"/>
    <n v="5.3276336880000028E-7"/>
    <n v="0"/>
    <n v="0"/>
    <n v="0"/>
    <n v="0"/>
    <n v="0"/>
    <n v="0"/>
    <n v="0"/>
    <n v="0"/>
    <n v="0"/>
    <n v="0"/>
    <n v="0"/>
    <n v="0"/>
    <n v="0"/>
    <n v="0"/>
    <n v="0"/>
    <n v="0"/>
    <n v="1.7468880000000007E-3"/>
    <n v="1.1918431200000005E-11"/>
    <n v="3.2136000000000019E-5"/>
    <n v="3.7440000000000018E-6"/>
    <n v="3.6128352000000014E-10"/>
    <n v="1.1776471200000004E-11"/>
    <n v="8.3727384000000032E-12"/>
    <n v="6.8952000000000027E-5"/>
    <n v="1.6783790400000007E-7"/>
    <n v="3.020203680000001E-6"/>
    <n v="3.0388800000000015E-4"/>
    <n v="0.26130436800000012"/>
    <n v="1.6661112000000006E-2"/>
    <n v="3.5973600000000015E-4"/>
    <n v="1.0470408000000004E-2"/>
    <n v="3.4026720000000013E-9"/>
    <n v="3.2475119944168143E-2"/>
    <n v="8.6525482666443555E-8"/>
    <n v="3.3805222766918551E-5"/>
    <n v="6.6845610067280895E-4"/>
    <n v="2.2335770096932772E-2"/>
    <n v="6.4401231570966448E-4"/>
    <n v="1.4904277138124396E-4"/>
    <n v="1.4143605307805622E-3"/>
    <n v="4.2904006241265806E-5"/>
    <n v="3.4728029007039815E-3"/>
    <s v=""/>
    <n v="1.657230398451832E-4"/>
    <n v="2.7563184073797161E-3"/>
    <n v="1.7394886918216501E-4"/>
    <n v="1.6802909494783936E-3"/>
    <n v="1.1201150623527842E-6"/>
    <n v="0.18927238023220791"/>
    <n v="6.6013761795787856E-2"/>
    <n v="0.25528614202799577"/>
    <n v="3.9274791081230116E-4"/>
    <n v="0.24961493232000009"/>
    <n v="2.1614599344000012E-9"/>
    <n v="2.2150172304000005E-2"/>
    <n v="4.4161178880000021E-4"/>
    <n v="2.2374388608000012E-8"/>
    <n v="3.101267457600001E-9"/>
    <n v="1.2964284216000005E-10"/>
    <n v="3.2303175840000015E-3"/>
    <n v="1.7587996608000006E-5"/>
    <n v="8.4895666128000026E-4"/>
    <n v="1.4031256824000006E-2"/>
    <n v="3.4055434608000015"/>
    <n v="12.378343224000005"/>
    <n v="2.7372283848000011E-2"/>
    <n v="1.0175685936000003"/>
    <n v="5.3616604080000028E-7"/>
    <n v="3.8402297280000014E-4"/>
    <n v="3.3253229760000019E-12"/>
    <n v="3.4077188160000011E-5"/>
    <n v="6.7940275200000036E-7"/>
    <n v="3.4422136320000017E-11"/>
    <n v="4.7711807040000014E-12"/>
    <n v="1.9945052640000008E-13"/>
    <n v="4.9697193600000025E-6"/>
    <n v="2.7058456320000011E-8"/>
    <n v="1.3060871712000004E-6"/>
    <n v="2.1586548960000009E-5"/>
    <n v="5.2392976320000022E-3"/>
    <n v="1.9043604960000009E-2"/>
    <n v="4.2111205920000016E-5"/>
    <n v="1.5654901440000004E-3"/>
    <n v="8.2487083200000045E-10"/>
    <n v="0.16484551978399306"/>
    <n v="1.8051861842710964E-5"/>
    <n v="1.901088248911005E-4"/>
    <n v="4.8784356083893931E-3"/>
    <n v="0.19310389054624821"/>
    <n v="1.4558527634268367E-2"/>
    <n v="1.3424595869433143E-4"/>
    <n v="1.4289475053168552E-2"/>
    <n v="1.3586376464175588E-2"/>
    <n v="1.9106516794081412E-2"/>
    <n v="1.014327104567408E-2"/>
    <n v="0.10868513440341461"/>
    <n v="4.4001642324631378"/>
    <n v="6.7296842680358111E-4"/>
    <n v="2.0364268413529285E-2"/>
    <n v="1.0974642246708301E-2"/>
  </r>
  <r>
    <x v="5"/>
    <x v="3"/>
    <x v="0"/>
    <s v="Parsley"/>
    <n v="3.1200000000000012E-2"/>
    <s v="Raw"/>
    <s v="industrial composting"/>
    <n v="3.3817472360719712E-2"/>
    <m/>
    <s v=""/>
    <n v="3.714285714285716E-4"/>
    <n v="3.5042226960000013E-2"/>
    <n v="3.8963776800000012E-10"/>
    <n v="2.6839333872000011E-3"/>
    <n v="1.6343008344000005E-4"/>
    <n v="3.2581152240000011E-9"/>
    <n v="1.9098587664000007E-9"/>
    <n v="5.5812469440000021E-11"/>
    <n v="4.5021674880000017E-4"/>
    <n v="7.3561565999999721E-6"/>
    <n v="6.4739301120000025E-4"/>
    <n v="1.9292696904000008E-3"/>
    <n v="0.20780925984000007"/>
    <n v="4.0679608320000016"/>
    <n v="5.8022150160000029E-2"/>
    <n v="0.42561773280000015"/>
    <n v="1.4094970656000005E-7"/>
    <n v="0"/>
    <n v="0"/>
    <n v="0"/>
    <n v="0"/>
    <n v="0"/>
    <n v="0"/>
    <n v="0"/>
    <n v="0"/>
    <n v="0"/>
    <n v="0"/>
    <n v="0"/>
    <n v="0"/>
    <n v="0"/>
    <n v="0"/>
    <n v="0"/>
    <n v="0"/>
    <n v="1.7468880000000007E-3"/>
    <n v="1.1918431200000005E-11"/>
    <n v="3.2136000000000019E-5"/>
    <n v="3.7440000000000018E-6"/>
    <n v="3.6128352000000014E-10"/>
    <n v="1.1776471200000004E-11"/>
    <n v="8.3727384000000032E-12"/>
    <n v="6.8952000000000027E-5"/>
    <n v="1.6783790400000007E-7"/>
    <n v="3.020203680000001E-6"/>
    <n v="3.0388800000000015E-4"/>
    <n v="0.26130436800000012"/>
    <n v="1.6661112000000006E-2"/>
    <n v="3.5973600000000015E-4"/>
    <n v="1.0470408000000004E-2"/>
    <n v="3.4026720000000013E-9"/>
    <n v="4.7862958752570781E-3"/>
    <n v="1.607471107861519E-8"/>
    <n v="4.1452197041430283E-6"/>
    <n v="2.5304699463189056E-4"/>
    <n v="3.6131516105966806E-3"/>
    <n v="3.9904870387212084E-4"/>
    <n v="7.3789968645923015E-5"/>
    <n v="2.2731256850857308E-4"/>
    <n v="1.8353966876024559E-5"/>
    <n v="2.6606268639035873E-3"/>
    <s v=""/>
    <n v="2.2828349522864135E-5"/>
    <n v="9.0953356581723423E-4"/>
    <n v="3.7101263214453755E-4"/>
    <n v="7.2010374609609944E-4"/>
    <n v="3.0156940426561061E-7"/>
    <s v=""/>
    <n v="1.4059567709692102E-2"/>
    <n v="1.4059567709692102E-2"/>
    <n v="2.163010416875708E-5"/>
    <n v="3.6789114960000015E-2"/>
    <n v="4.0155619920000011E-10"/>
    <n v="2.716069387200001E-3"/>
    <n v="1.6717408344000005E-4"/>
    <n v="3.6193987440000013E-9"/>
    <n v="1.9216352376000007E-9"/>
    <n v="6.4185207840000018E-11"/>
    <n v="5.1916874880000017E-4"/>
    <n v="7.5239945039999719E-6"/>
    <n v="6.5041321488000026E-4"/>
    <n v="2.233157690400001E-3"/>
    <n v="0.46911362784000021"/>
    <n v="4.084621944000002"/>
    <n v="5.8381886160000028E-2"/>
    <n v="0.43608814080000013"/>
    <n v="1.4435237856000005E-7"/>
    <n v="5.6598638400000021E-5"/>
    <n v="6.1777876800000014E-13"/>
    <n v="4.178568288000002E-6"/>
    <n v="2.5719089760000009E-7"/>
    <n v="5.5683057600000022E-12"/>
    <n v="2.9563619040000011E-12"/>
    <n v="9.8746473600000025E-14"/>
    <n v="7.9872115200000026E-7"/>
    <n v="1.1575376159999956E-8"/>
    <n v="1.0006357152000004E-6"/>
    <n v="3.4356272160000015E-6"/>
    <n v="7.2171327360000031E-4"/>
    <n v="6.2840337600000027E-3"/>
    <n v="8.9818286400000042E-5"/>
    <n v="6.709048320000002E-4"/>
    <n v="2.2208058240000007E-10"/>
    <n v="2.3338682876648205E-2"/>
    <n v="3.2749509595807064E-6"/>
    <n v="2.3077136613004901E-5"/>
    <n v="1.8217146325435862E-3"/>
    <n v="2.867217957877629E-2"/>
    <n v="9.0004940102434983E-3"/>
    <n v="6.1953173650082318E-5"/>
    <n v="2.0440264024774038E-3"/>
    <n v="5.7397897845757311E-3"/>
    <n v="1.4622709881202916E-2"/>
    <n v="1.4320754541627895E-3"/>
    <n v="7.4676893540800583E-3"/>
    <n v="1.4481329379441497"/>
    <n v="1.4451684172851157E-3"/>
    <n v="8.6104371003776718E-3"/>
    <n v="2.9052319286147167E-3"/>
  </r>
  <r>
    <x v="5"/>
    <x v="4"/>
    <x v="0"/>
    <s v="Onions"/>
    <n v="3.1200000000000012E-2"/>
    <s v="Raw"/>
    <s v="industrial composting"/>
    <n v="3.3817472360719712E-2"/>
    <m/>
    <n v="0.63722458418584826"/>
    <n v="3.714285714285716E-4"/>
    <n v="1.3140573264000005E-2"/>
    <n v="6.1774305840000032E-10"/>
    <n v="2.1343026744000009E-3"/>
    <n v="5.3037482160000017E-5"/>
    <n v="8.7446555040000025E-10"/>
    <n v="2.4443756064000011E-10"/>
    <n v="9.2337298560000042E-12"/>
    <n v="7.4435902320000037E-5"/>
    <n v="2.0352506928000007E-6"/>
    <n v="7.1085037920000041E-5"/>
    <n v="2.692585334400001E-4"/>
    <n v="0.17377393176000008"/>
    <n v="0.54883267920000023"/>
    <n v="2.296167712800001E-2"/>
    <n v="0.18059049528000007"/>
    <n v="7.5920214240000039E-8"/>
    <n v="0"/>
    <n v="0"/>
    <n v="0"/>
    <n v="0"/>
    <n v="0"/>
    <n v="0"/>
    <n v="0"/>
    <n v="0"/>
    <n v="0"/>
    <n v="0"/>
    <n v="0"/>
    <n v="0"/>
    <n v="0"/>
    <n v="0"/>
    <n v="0"/>
    <n v="0"/>
    <n v="1.7468880000000007E-3"/>
    <n v="1.1918431200000005E-11"/>
    <n v="3.2136000000000019E-5"/>
    <n v="3.7440000000000018E-6"/>
    <n v="3.6128352000000014E-10"/>
    <n v="1.1776471200000004E-11"/>
    <n v="8.3727384000000032E-12"/>
    <n v="6.8952000000000027E-5"/>
    <n v="1.6783790400000007E-7"/>
    <n v="3.020203680000001E-6"/>
    <n v="3.0388800000000015E-4"/>
    <n v="0.26130436800000012"/>
    <n v="1.6661112000000006E-2"/>
    <n v="3.5973600000000015E-4"/>
    <n v="1.0470408000000004E-2"/>
    <n v="3.4026720000000013E-9"/>
    <n v="1.9368716675681812E-3"/>
    <n v="2.5206002404682754E-8"/>
    <n v="3.3063824964347662E-6"/>
    <n v="8.5948629809531619E-5"/>
    <n v="1.2336161500334296E-3"/>
    <n v="5.3205663238823558E-5"/>
    <n v="2.0241123839845759E-5"/>
    <n v="6.2780882795338978E-5"/>
    <n v="5.3741951976597027E-6"/>
    <n v="3.0314020694275484E-4"/>
    <s v=""/>
    <n v="2.1172097562943262E-5"/>
    <n v="1.2591999734838679E-4"/>
    <n v="1.4820588095143948E-4"/>
    <n v="3.1549510136193219E-4"/>
    <n v="1.6571500786239349E-7"/>
    <n v="1.9881407026598474E-2"/>
    <n v="4.3154689001569692E-3"/>
    <n v="2.4196875926755443E-2"/>
    <n v="3.7225962964239141E-5"/>
    <n v="1.4887461264000005E-2"/>
    <n v="6.2966148960000037E-10"/>
    <n v="2.1664386744000008E-3"/>
    <n v="5.678148216000002E-5"/>
    <n v="1.2357490704000003E-9"/>
    <n v="2.562140318400001E-10"/>
    <n v="1.7606468256000006E-11"/>
    <n v="1.4338790232000005E-4"/>
    <n v="2.2030885968000009E-6"/>
    <n v="7.4105241600000039E-5"/>
    <n v="5.7314653344000025E-4"/>
    <n v="0.43507829976000023"/>
    <n v="0.56549379120000021"/>
    <n v="2.3321413128000009E-2"/>
    <n v="0.19106090328000008"/>
    <n v="7.9322886240000034E-8"/>
    <n v="2.2903786560000008E-5"/>
    <n v="9.6870998400000053E-13"/>
    <n v="3.3329825760000013E-6"/>
    <n v="8.7356126400000032E-8"/>
    <n v="1.9011524160000007E-12"/>
    <n v="3.9417543360000016E-13"/>
    <n v="2.7086874240000009E-14"/>
    <n v="2.2059677280000009E-7"/>
    <n v="3.3893670720000014E-9"/>
    <n v="1.1400806400000006E-7"/>
    <n v="8.8176389760000042E-7"/>
    <n v="6.693512304000004E-4"/>
    <n v="8.6999044800000033E-4"/>
    <n v="3.5879097120000017E-5"/>
    <n v="2.9393985120000014E-4"/>
    <n v="1.2203520960000005E-10"/>
    <n v="8.7763812912226447E-3"/>
    <n v="5.1902213694297403E-6"/>
    <n v="1.8353185819829127E-5"/>
    <n v="5.9214823798379068E-4"/>
    <n v="7.7738694746773756E-3"/>
    <n v="1.1535846915253999E-3"/>
    <n v="1.0510636146869839E-5"/>
    <n v="3.4673667801097277E-4"/>
    <n v="1.5912463936472688E-3"/>
    <n v="1.6076558897765757E-3"/>
    <n v="2.0639649447455475E-4"/>
    <n v="6.2945065621722238E-3"/>
    <n v="0.19554967817870994"/>
    <n v="5.7209379126478771E-4"/>
    <n v="3.6575469334433901E-3"/>
    <n v="1.5659482157717294E-3"/>
  </r>
  <r>
    <x v="6"/>
    <x v="10"/>
    <x v="0"/>
    <s v="Beef"/>
    <n v="0.32760000000000006"/>
    <s v="Boiling (unspecified)"/>
    <s v="industrial composting"/>
    <n v="8.0727434020847214E-2"/>
    <m/>
    <n v="5.2430406923076927"/>
    <n v="4.4270270270270282E-3"/>
    <n v="8.1861366600000025"/>
    <n v="4.5719550864000014E-8"/>
    <n v="0.61490913120000024"/>
    <n v="1.2935660868000003E-2"/>
    <n v="7.6001463720000012E-7"/>
    <n v="1.1849264856000004E-7"/>
    <n v="3.406038948000001E-9"/>
    <n v="0.11141219700000003"/>
    <n v="4.1375407320000005E-4"/>
    <n v="2.508080749200001E-2"/>
    <n v="0.49139667720000008"/>
    <n v="44.646624828000007"/>
    <n v="526.21938720000014"/>
    <n v="0.79263550080000034"/>
    <n v="28.867944456000007"/>
    <n v="1.1964229056000002E-5"/>
    <n v="6.4562798664000012E-2"/>
    <n v="2.3123099006280003E-9"/>
    <n v="4.589676E-3"/>
    <n v="1.1692600592400003E-4"/>
    <n v="4.7185328736000009E-10"/>
    <n v="2.6775218433600004E-10"/>
    <n v="1.4510262705120002E-10"/>
    <n v="8.1517543380000025E-5"/>
    <n v="1.7462182374000003E-5"/>
    <n v="3.3016936680000006E-5"/>
    <n v="2.2272713190000005E-4"/>
    <n v="0.16388433734400001"/>
    <n v="9.4539921840000013E-2"/>
    <n v="1.6928906904000004E-2"/>
    <n v="1.0189565633520001"/>
    <n v="9.8059922251200009E-8"/>
    <n v="1.8342324000000004E-2"/>
    <n v="1.2514352760000003E-10"/>
    <n v="3.3742800000000008E-4"/>
    <n v="3.9312000000000006E-5"/>
    <n v="3.7934769600000009E-9"/>
    <n v="1.2365294760000002E-10"/>
    <n v="8.7913753200000018E-11"/>
    <n v="7.2399600000000019E-4"/>
    <n v="1.7622979920000004E-6"/>
    <n v="3.1712138640000004E-5"/>
    <n v="3.1908240000000005E-3"/>
    <n v="2.7436958640000007"/>
    <n v="0.17494167600000002"/>
    <n v="3.777228000000001E-3"/>
    <n v="0.10993928400000003"/>
    <n v="3.5728056000000005E-8"/>
    <n v="1.0758095327850512"/>
    <n v="1.9277748219338081E-6"/>
    <n v="9.4598370262610526E-4"/>
    <n v="1.9816861536795041E-2"/>
    <n v="0.76296080941813094"/>
    <n v="2.4687582017948875E-2"/>
    <n v="4.1836084607190568E-3"/>
    <n v="4.9133342626510743E-2"/>
    <n v="1.0562041248109103E-3"/>
    <n v="0.10286213220717699"/>
    <s v=""/>
    <n v="2.3141174105094789E-3"/>
    <n v="0.11723466816903076"/>
    <n v="5.1687268251027095E-3"/>
    <n v="4.9533190776212523E-2"/>
    <n v="2.5274206259773478E-5"/>
    <n v="1.7176201308000003"/>
    <n v="2.2157339620417069"/>
    <n v="3.9333540928417072"/>
    <n v="6.0513139889872419E-3"/>
    <n v="8.2690417826640026"/>
    <n v="4.8157004292228015E-8"/>
    <n v="0.61983623520000031"/>
    <n v="1.3091898873924004E-2"/>
    <n v="7.6427996744736003E-7"/>
    <n v="1.1888405369193603E-7"/>
    <n v="3.6390553282512013E-9"/>
    <n v="0.11221771054338003"/>
    <n v="4.3297855356600005E-4"/>
    <n v="2.514553656732001E-2"/>
    <n v="0.49481022833190008"/>
    <n v="47.554205029344011"/>
    <n v="526.48886879784015"/>
    <n v="0.81334163570400031"/>
    <n v="29.996840303352005"/>
    <n v="1.2098017034251202E-5"/>
    <n v="1.2721602742560003E-2"/>
    <n v="7.4087698911120021E-11"/>
    <n v="9.5359420800000046E-4"/>
    <n v="2.0141382882960006E-5"/>
    <n v="1.1758153345344001E-9"/>
    <n v="1.8289854414144005E-10"/>
    <n v="5.5985466588480019E-12"/>
    <n v="1.7264263160520006E-4"/>
    <n v="6.661208516400001E-7"/>
    <n v="3.8685440872800018E-5"/>
    <n v="7.6124650512600009E-4"/>
    <n v="7.3160315429760023E-2"/>
    <n v="0.80998287507360023"/>
    <n v="1.2512948241600005E-3"/>
    <n v="4.6148985082080006E-2"/>
    <n v="1.8612333898848002E-8"/>
    <n v="2.2984857258564442"/>
    <n v="1.6898006915079755E-4"/>
    <n v="2.2305601453441494E-3"/>
    <n v="6.0916393789412333E-2"/>
    <n v="2.7941845713288918"/>
    <n v="0.23442433660459999"/>
    <n v="1.6462269826737932E-3"/>
    <n v="0.21106650773360267"/>
    <n v="0.14088619337009373"/>
    <n v="0.23761205137856509"/>
    <n v="0.15213958503056785"/>
    <n v="0.65024493891516633"/>
    <n v="78.478019015367224"/>
    <n v="8.4482847839818763E-3"/>
    <n v="0.25314780253556751"/>
    <n v="0.10409162307916835"/>
  </r>
  <r>
    <x v="6"/>
    <x v="2"/>
    <x v="0"/>
    <s v="Pork"/>
    <n v="0.32760000000000006"/>
    <s v="Boiling (unspecified)"/>
    <s v="industrial composting"/>
    <n v="8.0727434020847214E-2"/>
    <m/>
    <n v="2.2904555555555555"/>
    <n v="4.4270270270270282E-3"/>
    <n v="3.1732698816000009"/>
    <n v="4.9411748880000011E-8"/>
    <n v="0.63135572760000014"/>
    <n v="7.528623336000002E-3"/>
    <n v="3.4459320168000007E-7"/>
    <n v="3.4771081644000007E-8"/>
    <n v="2.2659850980000006E-9"/>
    <n v="4.6858336200000003E-2"/>
    <n v="4.248174715200001E-4"/>
    <n v="1.3503464676000002E-2"/>
    <n v="0.20076719364000006"/>
    <n v="88.491000780000022"/>
    <n v="163.71008316000004"/>
    <n v="1.0286129880000001"/>
    <n v="27.639359748000004"/>
    <n v="1.2417371460000002E-5"/>
    <n v="6.4562798664000012E-2"/>
    <n v="2.3123099006280003E-9"/>
    <n v="4.589676E-3"/>
    <n v="1.1692600592400003E-4"/>
    <n v="4.7185328736000009E-10"/>
    <n v="2.6775218433600004E-10"/>
    <n v="1.4510262705120002E-10"/>
    <n v="8.1517543380000025E-5"/>
    <n v="1.7462182374000003E-5"/>
    <n v="3.3016936680000006E-5"/>
    <n v="2.2272713190000005E-4"/>
    <n v="0.16388433734400001"/>
    <n v="9.4539921840000013E-2"/>
    <n v="1.6928906904000004E-2"/>
    <n v="1.0189565633520001"/>
    <n v="9.8059922251200009E-8"/>
    <n v="1.8342324000000004E-2"/>
    <n v="1.2514352760000003E-10"/>
    <n v="3.3742800000000008E-4"/>
    <n v="3.9312000000000006E-5"/>
    <n v="3.7934769600000009E-9"/>
    <n v="1.2365294760000002E-10"/>
    <n v="8.7913753200000018E-11"/>
    <n v="7.2399600000000019E-4"/>
    <n v="1.7622979920000004E-6"/>
    <n v="3.1712138640000004E-5"/>
    <n v="3.1908240000000005E-3"/>
    <n v="2.7436958640000007"/>
    <n v="0.17494167600000002"/>
    <n v="3.777228000000001E-3"/>
    <n v="0.10993928400000003"/>
    <n v="3.5728056000000005E-8"/>
    <n v="0.4236312020272634"/>
    <n v="2.075577337423491E-6"/>
    <n v="9.7108422317416414E-4"/>
    <n v="1.1632371637524832E-2"/>
    <n v="0.34825639716908019"/>
    <n v="7.3018773273445768E-3"/>
    <n v="2.8729554196652942E-3"/>
    <n v="2.086911458984643E-2"/>
    <n v="1.0831920826295392E-3"/>
    <n v="5.5503024790280638E-2"/>
    <s v=""/>
    <n v="4.4477044125598407E-3"/>
    <n v="3.6513763158531443E-2"/>
    <n v="6.668346560117549E-3"/>
    <n v="4.7504453078819071E-2"/>
    <n v="2.6220875003198213E-5"/>
    <n v="0.75035324000000014"/>
    <n v="0.9672837829291776"/>
    <n v="1.7176370229291777"/>
    <n v="2.6425184968141197E-3"/>
    <n v="3.2561750042640005"/>
    <n v="5.1849202308228012E-8"/>
    <n v="0.63628283160000021"/>
    <n v="7.6848613419240016E-3"/>
    <n v="3.4885853192736008E-7"/>
    <n v="3.5162486775936009E-8"/>
    <n v="2.4990014782512009E-9"/>
    <n v="4.7663849743379998E-2"/>
    <n v="4.4404195188600009E-4"/>
    <n v="1.3568193751320002E-2"/>
    <n v="0.20418074477190007"/>
    <n v="91.398580981344026"/>
    <n v="163.97956475784005"/>
    <n v="1.049319122904"/>
    <n v="28.768255595352002"/>
    <n v="1.2551159438251202E-5"/>
    <n v="5.0095000065600009E-3"/>
    <n v="7.9768003551120021E-11"/>
    <n v="9.7889666400000032E-4"/>
    <n v="1.1822863602960002E-5"/>
    <n v="5.3670543373440015E-10"/>
    <n v="5.4096133501440012E-11"/>
    <n v="3.8446176588480017E-12"/>
    <n v="7.3328999605199992E-5"/>
    <n v="6.8314146444000019E-7"/>
    <n v="2.0874144232800003E-5"/>
    <n v="3.1412422272600012E-4"/>
    <n v="0.14061320150976003"/>
    <n v="0.25227625347360005"/>
    <n v="1.61433711216E-3"/>
    <n v="4.4258854762080004E-2"/>
    <n v="1.9309476058848002E-8"/>
    <n v="0.90224831051925536"/>
    <n v="1.8196679645041683E-4"/>
    <n v="2.2897749638980539E-3"/>
    <n v="3.5687895665614928E-2"/>
    <n v="1.2684547335130267"/>
    <n v="6.9177982255216527E-2"/>
    <n v="1.1187785435906267E-3"/>
    <n v="8.8924920766908597E-2"/>
    <n v="0.14449961468398265"/>
    <n v="0.12808529287958351"/>
    <n v="6.224668537757122E-2"/>
    <n v="1.2833410289059828"/>
    <n v="24.42615521838102"/>
    <n v="1.0909922645416684E-2"/>
    <n v="0.24274454296980719"/>
    <n v="0.1080010844260931"/>
  </r>
  <r>
    <x v="6"/>
    <x v="4"/>
    <x v="0"/>
    <s v="Onions"/>
    <n v="3.6400000000000009E-2"/>
    <s v="Boiling (unspecified)"/>
    <s v="industrial composting"/>
    <n v="8.0727434020847214E-2"/>
    <m/>
    <n v="0.63722458418584826"/>
    <n v="4.9189189189189199E-4"/>
    <n v="1.7034076453333335E-2"/>
    <n v="8.007780386666668E-10"/>
    <n v="2.7666886520000007E-3"/>
    <n v="6.8752291688888899E-5"/>
    <n v="1.1335664542222224E-9"/>
    <n v="3.1686350453333342E-10"/>
    <n v="1.1969649813333335E-11"/>
    <n v="9.6490984488888923E-5"/>
    <n v="2.6382879351111114E-6"/>
    <n v="9.2147271377777818E-5"/>
    <n v="3.490388396444445E-4"/>
    <n v="0.2252625041333334"/>
    <n v="0.71144976933333348"/>
    <n v="2.9765137017777783E-2"/>
    <n v="0.23409879017777782"/>
    <n v="9.841509253333337E-8"/>
    <n v="7.1736442960000021E-3"/>
    <n v="2.5692332229200005E-10"/>
    <n v="5.0996400000000001E-4"/>
    <n v="1.2991778436000004E-5"/>
    <n v="5.2428143040000013E-11"/>
    <n v="2.9750242704000002E-11"/>
    <n v="1.6122514116800005E-11"/>
    <n v="9.0575048200000028E-6"/>
    <n v="1.9402424860000002E-6"/>
    <n v="3.6685485200000008E-6"/>
    <n v="2.4747459100000006E-5"/>
    <n v="1.8209370816000003E-2"/>
    <n v="1.0504435760000002E-2"/>
    <n v="1.8809896560000004E-3"/>
    <n v="0.11321739592800004"/>
    <n v="1.0895546916800002E-8"/>
    <n v="2.0380360000000004E-3"/>
    <n v="1.3904836400000002E-11"/>
    <n v="3.7492000000000013E-5"/>
    <n v="4.3680000000000012E-6"/>
    <n v="4.2149744000000012E-10"/>
    <n v="1.3739216400000002E-11"/>
    <n v="9.7681948000000038E-12"/>
    <n v="8.0444000000000031E-5"/>
    <n v="1.9581088800000005E-7"/>
    <n v="3.5235709600000006E-6"/>
    <n v="3.5453600000000008E-4"/>
    <n v="0.30485509600000005"/>
    <n v="1.9437964000000005E-2"/>
    <n v="4.196920000000001E-4"/>
    <n v="1.2215476000000003E-2"/>
    <n v="3.9697840000000008E-9"/>
    <n v="3.4145957957650939E-3"/>
    <n v="4.28975073648771E-8"/>
    <n v="5.0579921774432333E-6"/>
    <n v="1.3034556612032792E-4"/>
    <n v="1.6047174832791334E-3"/>
    <n v="7.4831258431517087E-5"/>
    <n v="4.3525833718324474E-5"/>
    <n v="8.1434852474900857E-5"/>
    <n v="1.1646486742604005E-5"/>
    <n v="4.0636482456585037E-4"/>
    <s v=""/>
    <n v="2.668308700235424E-5"/>
    <n v="1.6508775413473937E-4"/>
    <n v="2.0377594097291757E-4"/>
    <n v="5.9368754272376585E-4"/>
    <n v="2.3665636933452697E-7"/>
    <n v="2.3194974864364882E-2"/>
    <n v="6.7620339719856714E-3"/>
    <n v="2.9957008836350552E-2"/>
    <n v="4.6087705902077773E-5"/>
    <n v="2.6245756749333337E-2"/>
    <n v="1.0716061973586667E-9"/>
    <n v="3.3141446520000006E-3"/>
    <n v="8.6112070124888906E-5"/>
    <n v="1.6074920372622226E-9"/>
    <n v="3.6035296363733345E-10"/>
    <n v="3.7860358730133339E-11"/>
    <n v="1.8599248930888896E-4"/>
    <n v="4.7743413091111121E-6"/>
    <n v="9.9339390857777817E-5"/>
    <n v="7.2832229874444454E-4"/>
    <n v="0.54832697094933347"/>
    <n v="0.7413921690933335"/>
    <n v="3.206581867377778E-2"/>
    <n v="0.35953166210577786"/>
    <n v="1.1328042345013338E-7"/>
    <n v="4.0378087306666669E-5"/>
    <n v="1.6486249190133333E-12"/>
    <n v="5.0986840800000007E-6"/>
    <n v="1.3248010788444448E-7"/>
    <n v="2.4730646727111119E-12"/>
    <n v="5.5438917482666684E-13"/>
    <n v="5.8246705738666681E-14"/>
    <n v="2.8614229124444454E-7"/>
    <n v="7.3451404755555571E-9"/>
    <n v="1.5282983208888896E-7"/>
    <n v="1.1204958442222223E-6"/>
    <n v="8.435799553066669E-4"/>
    <n v="1.1406033370666669E-3"/>
    <n v="4.9332028728888891E-5"/>
    <n v="5.5312563400888902E-4"/>
    <n v="1.7427757453866674E-10"/>
    <n v="6.7884193809986783E-3"/>
    <n v="3.7242468318081872E-6"/>
    <n v="1.1808255583732112E-5"/>
    <n v="3.8305192367101628E-4"/>
    <n v="4.4808050078001911E-3"/>
    <n v="6.8632181864811039E-4"/>
    <n v="1.3361731503180335E-5"/>
    <n v="2.1199432361316195E-4"/>
    <n v="1.5005586351118398E-3"/>
    <n v="9.0915083825827373E-4"/>
    <n v="1.2446617199771286E-4"/>
    <n v="3.8710026211180989E-3"/>
    <n v="0.10788078227136171"/>
    <n v="3.3047519246160129E-4"/>
    <n v="2.9493117699832261E-3"/>
    <n v="9.4583641454228594E-4"/>
  </r>
  <r>
    <x v="6"/>
    <x v="2"/>
    <x v="0"/>
    <s v="Chicken, without bone"/>
    <n v="2.1600000000000018E-2"/>
    <s v="Boiling (unspecified)"/>
    <s v="industrial composting"/>
    <n v="5.6603773584905717E-2"/>
    <m/>
    <n v="3.480319423076923"/>
    <n v="2.9189189189189212E-4"/>
    <n v="0.17849060022857161"/>
    <n v="3.5952777257142892E-9"/>
    <n v="1.7607882754285729E-2"/>
    <n v="6.7301560800000061E-4"/>
    <n v="3.3857049600000032E-8"/>
    <n v="2.7383956045714308E-9"/>
    <n v="1.8664675405714303E-10"/>
    <n v="4.5636134400000045E-3"/>
    <n v="3.2257347428571453E-5"/>
    <n v="1.0171953154285722E-3"/>
    <n v="1.9832026114285733E-2"/>
    <n v="5.1358447440000052"/>
    <n v="10.358939417142867"/>
    <n v="7.8424382057142944E-2"/>
    <n v="1.7282759554285732"/>
    <n v="7.4541035314285768E-7"/>
    <n v="4.2568878240000036E-3"/>
    <n v="1.5245999344800011E-10"/>
    <n v="3.0261600000000023E-4"/>
    <n v="7.709406984000007E-6"/>
    <n v="3.1111205760000028E-11"/>
    <n v="1.7653990176000015E-11"/>
    <n v="9.567206179200009E-12"/>
    <n v="5.3747830800000053E-6"/>
    <n v="1.1513526840000011E-6"/>
    <n v="2.1769408800000016E-6"/>
    <n v="1.4685305400000013E-5"/>
    <n v="1.0805560704000008E-2"/>
    <n v="6.2334014400000047E-3"/>
    <n v="1.1161916640000009E-3"/>
    <n v="6.7183949232000065E-2"/>
    <n v="6.465489379200005E-9"/>
    <n v="1.2093840000000011E-3"/>
    <n v="8.2512216000000062E-12"/>
    <n v="2.2248000000000021E-5"/>
    <n v="2.5920000000000025E-6"/>
    <n v="2.5011936000000021E-10"/>
    <n v="8.1529416000000072E-12"/>
    <n v="5.796511200000005E-12"/>
    <n v="4.7736000000000046E-5"/>
    <n v="1.161954720000001E-7"/>
    <n v="2.0909102400000017E-6"/>
    <n v="2.103840000000002E-4"/>
    <n v="0.18090302400000016"/>
    <n v="1.153461600000001E-2"/>
    <n v="2.4904800000000019E-4"/>
    <n v="7.2487440000000066E-3"/>
    <n v="2.3556960000000021E-9"/>
    <n v="2.3932949158677375E-2"/>
    <n v="1.503561323608317E-7"/>
    <n v="2.7368658380228034E-5"/>
    <n v="1.0343189175288346E-3"/>
    <n v="3.4079357011545817E-2"/>
    <n v="5.7401707555441777E-4"/>
    <n v="2.3223959000949577E-4"/>
    <n v="2.0213840753506886E-3"/>
    <n v="8.1780339253874714E-5"/>
    <n v="4.1784703619660779E-3"/>
    <s v=""/>
    <n v="2.5925328592422346E-4"/>
    <n v="2.3106088749001628E-3"/>
    <n v="5.0705723161202838E-4"/>
    <n v="2.9767772373697067E-3"/>
    <n v="1.5756799993142545E-6"/>
    <n v="7.5174899538461598E-2"/>
    <n v="7.2217307854204604E-2"/>
    <n v="0.1473922073926662"/>
    <n v="2.2675724214256339E-4"/>
    <n v="0.18395687205257161"/>
    <n v="3.7559889407622897E-9"/>
    <n v="1.7932746754285727E-2"/>
    <n v="6.8331701498400071E-4"/>
    <n v="3.4138280165760034E-8"/>
    <n v="2.7642025363474307E-9"/>
    <n v="2.0201047143634302E-10"/>
    <n v="4.616724223080005E-3"/>
    <n v="3.3524895584571455E-5"/>
    <n v="1.0214631665485723E-3"/>
    <n v="2.0057095419685735E-2"/>
    <n v="5.3275533287040053"/>
    <n v="10.376707434582867"/>
    <n v="7.9789621721142942E-2"/>
    <n v="1.8027086486605732"/>
    <n v="7.5423153852205771E-7"/>
    <n v="2.830105723885717E-4"/>
    <n v="5.7784445242496765E-12"/>
    <n v="2.7588841160439582E-5"/>
    <n v="1.0512569461292319E-6"/>
    <n v="5.2520431024246208E-11"/>
    <n v="4.252619286688355E-12"/>
    <n v="3.1078534067129694E-13"/>
    <n v="7.1026526508923151E-6"/>
    <n v="5.1576762437802236E-8"/>
    <n v="1.5714817946901111E-6"/>
    <n v="3.0857069876439595E-5"/>
    <n v="8.1962358903138535E-3"/>
    <n v="1.5964165283973642E-2"/>
    <n v="1.2275326418637375E-4"/>
    <n v="2.7733979210162667E-3"/>
    <n v="1.1603562131108579E-9"/>
    <n v="7.2621119695912686E-2"/>
    <n v="1.8802422562810329E-5"/>
    <n v="9.1974692800030476E-5"/>
    <n v="4.5307810995578804E-3"/>
    <n v="0.17757993811963416"/>
    <n v="7.7594340277621207E-3"/>
    <n v="1.2968385831625901E-4"/>
    <n v="1.2336554986415503E-2"/>
    <n v="1.5565063070383533E-2"/>
    <n v="1.3755308482644932E-2"/>
    <n v="8.7601299175637665E-3"/>
    <n v="0.1061987432877375"/>
    <n v="2.2043024447026816"/>
    <n v="1.1835729658020997E-3"/>
    <n v="2.1687776991753768E-2"/>
    <n v="9.2529694197008554E-3"/>
  </r>
  <r>
    <x v="6"/>
    <x v="4"/>
    <x v="0"/>
    <s v="Onions"/>
    <n v="1.2000000000000012E-3"/>
    <s v="Boiling (unspecified)"/>
    <s v="industrial composting"/>
    <n v="5.6603773584905724E-2"/>
    <m/>
    <n v="0.63722458418584826"/>
    <n v="1.6216216216216232E-5"/>
    <n v="5.6156296000000054E-4"/>
    <n v="2.6399276000000025E-11"/>
    <n v="9.1209516000000093E-5"/>
    <n v="2.2665590666666687E-6"/>
    <n v="3.73703226666667E-11"/>
    <n v="1.0446049600000011E-11"/>
    <n v="3.9460384000000037E-13"/>
    <n v="3.1810214666666703E-6"/>
    <n v="8.6976525333333414E-8"/>
    <n v="3.0378221333333368E-6"/>
    <n v="1.1506774933333345E-5"/>
    <n v="7.4262364000000072E-3"/>
    <n v="2.345438800000002E-2"/>
    <n v="9.8126825333333433E-4"/>
    <n v="7.7175425333333401E-3"/>
    <n v="3.2444536000000035E-9"/>
    <n v="2.3649376800000024E-4"/>
    <n v="8.4699996360000076E-12"/>
    <n v="1.6812000000000015E-5"/>
    <n v="4.283003880000005E-7"/>
    <n v="1.7284003200000017E-12"/>
    <n v="9.8077723200000079E-13"/>
    <n v="5.3151145440000052E-13"/>
    <n v="2.9859906000000034E-7"/>
    <n v="6.3964038000000061E-8"/>
    <n v="1.2094116000000013E-7"/>
    <n v="8.1585030000000087E-7"/>
    <n v="6.0030892800000055E-4"/>
    <n v="3.4630008000000035E-4"/>
    <n v="6.2010648000000065E-5"/>
    <n v="3.732441624000004E-3"/>
    <n v="3.5919385440000034E-10"/>
    <n v="6.7188000000000062E-5"/>
    <n v="4.5840120000000044E-13"/>
    <n v="1.2360000000000014E-6"/>
    <n v="1.4400000000000015E-7"/>
    <n v="1.3895520000000013E-11"/>
    <n v="4.5294120000000043E-13"/>
    <n v="3.2202840000000033E-13"/>
    <n v="2.6520000000000027E-6"/>
    <n v="6.4553040000000065E-9"/>
    <n v="1.1616168000000011E-7"/>
    <n v="1.1688000000000012E-5"/>
    <n v="1.005016800000001E-2"/>
    <n v="6.4081200000000059E-4"/>
    <n v="1.3836000000000015E-5"/>
    <n v="4.0270800000000043E-4"/>
    <n v="1.3087200000000013E-10"/>
    <n v="1.1256909216808011E-4"/>
    <n v="1.414203539501444E-9"/>
    <n v="1.6674699486076606E-7"/>
    <n v="4.2971065753954294E-6"/>
    <n v="5.2902774174037407E-5"/>
    <n v="2.4669645636763894E-6"/>
    <n v="1.4349175951095991E-6"/>
    <n v="2.6846654662055243E-6"/>
    <n v="3.8395011239353895E-7"/>
    <n v="1.3396642568104969E-5"/>
    <s v=""/>
    <n v="8.7966220886882175E-7"/>
    <n v="5.4424534330133898E-6"/>
    <n v="6.7178881639423437E-6"/>
    <n v="1.9572116793091195E-5"/>
    <n v="7.8018583297096877E-9"/>
    <n v="7.6466950102301869E-4"/>
    <n v="2.2292419687864866E-4"/>
    <n v="9.8759369790166738E-4"/>
    <n v="1.5193749198487189E-6"/>
    <n v="8.6524472800000082E-4"/>
    <n v="3.532767683600003E-11"/>
    <n v="1.0925751600000011E-4"/>
    <n v="2.8388594546666693E-6"/>
    <n v="5.2994242986666717E-11"/>
    <n v="1.1879768032000012E-11"/>
    <n v="1.2481436944000011E-12"/>
    <n v="6.1316205266666734E-6"/>
    <n v="1.5739586733333349E-7"/>
    <n v="3.2749249733333372E-6"/>
    <n v="2.4010625233333357E-5"/>
    <n v="1.8076713328000017E-2"/>
    <n v="2.4441500080000022E-2"/>
    <n v="1.0571149013333344E-3"/>
    <n v="1.1852692157333344E-2"/>
    <n v="3.7345194544000035E-9"/>
    <n v="1.3311457353846167E-6"/>
    <n v="5.435027205538466E-14"/>
    <n v="1.6808848615384631E-7"/>
    <n v="4.3674760841025679E-9"/>
    <n v="8.152960459487187E-14"/>
    <n v="1.8276566203076941E-14"/>
    <n v="1.9202210683076939E-15"/>
    <n v="9.4332623487179586E-9"/>
    <n v="2.4214748820512847E-10"/>
    <n v="5.0383461128205183E-9"/>
    <n v="3.6939423435897471E-8"/>
    <n v="2.7810328196923102E-5"/>
    <n v="3.7602307815384649E-5"/>
    <n v="1.626330617435899E-6"/>
    <n v="1.8234911011282066E-5"/>
    <n v="5.7454145452307743E-12"/>
    <n v="3.185277877999682E-4"/>
    <n v="1.7504772717985319E-7"/>
    <n v="5.5503655565222969E-7"/>
    <n v="1.7986865731824713E-5"/>
    <n v="2.0891852369622367E-4"/>
    <n v="3.223808796006159E-5"/>
    <n v="6.2310368597689542E-7"/>
    <n v="9.7947164491815906E-6"/>
    <n v="7.0479342801568125E-5"/>
    <n v="4.2707806101793012E-5"/>
    <n v="5.7276572084285199E-6"/>
    <n v="1.770103837601677E-4"/>
    <n v="5.0689517287644571E-3"/>
    <n v="1.5533011826275106E-5"/>
    <n v="1.3855069805435901E-4"/>
    <n v="4.4431617346302708E-5"/>
  </r>
  <r>
    <x v="6"/>
    <x v="4"/>
    <x v="0"/>
    <s v="Spinach"/>
    <n v="0.3590000000000001"/>
    <s v="Cooking (unspecified)"/>
    <s v="industrial composting"/>
    <n v="6.4766372000721661E-2"/>
    <m/>
    <n v="1.8433636363636365"/>
    <n v="4.8513513513513528E-3"/>
    <n v="0.16853862108888892"/>
    <n v="6.7270640600000025E-9"/>
    <n v="6.2757125066666683E-2"/>
    <n v="6.2972732488888908E-4"/>
    <n v="9.9409569122222261E-9"/>
    <n v="3.5483588321111121E-9"/>
    <n v="8.3821246633333353E-11"/>
    <n v="7.7834829888888911E-4"/>
    <n v="2.0880347871111115E-5"/>
    <n v="7.8065822455555573E-4"/>
    <n v="2.6131992534444452E-3"/>
    <n v="5.2252548126666278"/>
    <n v="-6.8731028666666676"/>
    <n v="0.10325786563333336"/>
    <n v="3.0150964426666675"/>
    <n v="1.2966681510000004E-6"/>
    <n v="9.4787887686666697E-2"/>
    <n v="1.7672068099566671E-9"/>
    <n v="6.4577039666666683E-2"/>
    <n v="2.1301515941000006E-4"/>
    <n v="1.2416179661333338E-9"/>
    <n v="7.4695360848000025E-10"/>
    <n v="1.787527560993334E-10"/>
    <n v="4.240026521166668E-4"/>
    <n v="9.0855192868333375E-5"/>
    <n v="8.1920557033333361E-5"/>
    <n v="6.0175170141666681E-4"/>
    <n v="0.30921611058666676"/>
    <n v="0.2480251900333334"/>
    <n v="4.8501586886666684E-2"/>
    <n v="2.2643993951933337"/>
    <n v="1.6012130229933342E-7"/>
    <n v="2.0100410000000006E-2"/>
    <n v="1.3713835900000002E-10"/>
    <n v="3.6977000000000011E-4"/>
    <n v="4.3080000000000014E-5"/>
    <n v="4.1570764000000008E-9"/>
    <n v="1.3550490900000003E-10"/>
    <n v="9.6340163000000036E-11"/>
    <n v="7.9339000000000026E-4"/>
    <n v="1.9312117800000006E-6"/>
    <n v="3.475170260000001E-5"/>
    <n v="3.4966600000000013E-3"/>
    <n v="3.0066752600000006"/>
    <n v="0.19170959000000004"/>
    <n v="4.1392700000000013E-3"/>
    <n v="0.12047681000000003"/>
    <n v="3.9152540000000012E-8"/>
    <n v="3.6874088809889224E-2"/>
    <n v="3.4552426243995372E-7"/>
    <n v="1.9489961083024002E-4"/>
    <n v="1.340846097772324E-3"/>
    <n v="1.531317482337663E-2"/>
    <n v="9.2010798191684794E-4"/>
    <n v="4.1262256409624315E-4"/>
    <n v="8.7381415522292533E-4"/>
    <n v="2.772776893361714E-4"/>
    <n v="3.6706843240770447E-3"/>
    <s v=""/>
    <n v="4.1563548536194896E-4"/>
    <n v="-1.432535078220794E-3"/>
    <n v="9.9072502096969042E-4"/>
    <n v="8.9168683317252442E-3"/>
    <n v="3.1252019553503779E-6"/>
    <n v="0.66176754545454575"/>
    <n v="6.8771680542571517E-2"/>
    <n v="0.73053922599711729"/>
    <n v="1.1239065015340266E-3"/>
    <n v="0.28342691877555565"/>
    <n v="8.6314092289566694E-9"/>
    <n v="0.12770393473333336"/>
    <n v="8.8582248429888916E-4"/>
    <n v="1.5339651278355562E-8"/>
    <n v="4.4308173495911128E-9"/>
    <n v="3.5891416573266675E-10"/>
    <n v="1.9957409510055562E-3"/>
    <n v="1.1366675251944448E-4"/>
    <n v="8.9733048418888907E-4"/>
    <n v="6.7116109548611136E-3"/>
    <n v="8.5411461832532964"/>
    <n v="-6.433368086633334"/>
    <n v="0.15589872252000006"/>
    <n v="5.3999726478600012"/>
    <n v="1.4959419932993337E-6"/>
    <n v="4.3604141350085484E-4"/>
    <n v="1.32790911214718E-11"/>
    <n v="1.9646759189743593E-4"/>
    <n v="1.3628038219982911E-6"/>
    <n v="2.3599463505162404E-11"/>
    <n v="6.8166420762940198E-12"/>
    <n v="5.5217563958871807E-13"/>
    <n v="3.0703706938547017E-6"/>
    <n v="1.748719269529915E-7"/>
    <n v="1.3805084372136755E-6"/>
    <n v="1.0325555315170944E-5"/>
    <n v="1.3140224897312763E-2"/>
    <n v="-9.8974893640512828E-3"/>
    <n v="2.398441884923078E-4"/>
    <n v="8.3076502274769242E-3"/>
    <n v="2.3014492204605134E-9"/>
    <n v="9.1871548950640272E-2"/>
    <n v="3.7279175579309582E-5"/>
    <n v="5.7154780779048559E-4"/>
    <n v="4.9173821263281412E-3"/>
    <n v="5.242453506472302E-2"/>
    <n v="1.0588814014413524E-2"/>
    <n v="1.5501633696076881E-4"/>
    <n v="2.9567798644972556E-3"/>
    <n v="4.5538513203283726E-2"/>
    <n v="1.0197962877212582E-2"/>
    <n v="1.3267667817348026E-3"/>
    <n v="0.10311491299616311"/>
    <n v="-1.2289646078126162"/>
    <n v="1.9767303557078997E-3"/>
    <n v="5.5804568212483176E-2"/>
    <n v="1.5692996792617785E-2"/>
  </r>
  <r>
    <x v="6"/>
    <x v="1"/>
    <x v="0"/>
    <s v="Milk"/>
    <n v="0.14360000000000003"/>
    <s v="Cooking (unspecified)"/>
    <s v="industrial composting"/>
    <n v="6.4766372000721661E-2"/>
    <m/>
    <n v="0.51222692307692297"/>
    <n v="1.9405405405405411E-3"/>
    <n v="0.22007074871578955"/>
    <n v="3.4467691275789484E-9"/>
    <n v="2.0443367612631585E-2"/>
    <n v="4.5942416589473696E-4"/>
    <n v="1.8246109246315793E-8"/>
    <n v="2.5822724888421061E-9"/>
    <n v="1.0777403562526319E-10"/>
    <n v="2.4422026303157901E-3"/>
    <n v="1.869070391578948E-5"/>
    <n v="6.5931503334736854E-4"/>
    <n v="1.0444786812631581E-2"/>
    <n v="2.5343339717894744"/>
    <n v="9.6459995688421092"/>
    <n v="2.6337536934736852E-2"/>
    <n v="1.2964388482526321"/>
    <n v="5.0795354404210536E-7"/>
    <n v="3.7915155074666675E-2"/>
    <n v="7.0688272398266678E-10"/>
    <n v="2.5830815866666672E-2"/>
    <n v="8.5206063764000018E-5"/>
    <n v="4.9664718645333349E-10"/>
    <n v="2.9878144339200008E-10"/>
    <n v="7.1501102439733351E-11"/>
    <n v="1.696010608466667E-4"/>
    <n v="3.6342077147333347E-5"/>
    <n v="3.2768222813333344E-5"/>
    <n v="2.4070068056666674E-4"/>
    <n v="0.1236864442346667"/>
    <n v="9.9210076013333356E-2"/>
    <n v="1.9400634754666673E-2"/>
    <n v="0.90575975807733344"/>
    <n v="6.4048520919733361E-8"/>
    <n v="8.0401640000000024E-3"/>
    <n v="5.4855343600000012E-11"/>
    <n v="1.4790800000000006E-4"/>
    <n v="1.7232000000000004E-5"/>
    <n v="1.6628305600000004E-9"/>
    <n v="5.4201963600000007E-11"/>
    <n v="3.8536065200000013E-11"/>
    <n v="3.1735600000000008E-4"/>
    <n v="7.7248471200000025E-7"/>
    <n v="1.3900681040000003E-5"/>
    <n v="1.3986640000000004E-3"/>
    <n v="1.2026701040000003"/>
    <n v="7.6683836000000019E-2"/>
    <n v="1.6557080000000005E-3"/>
    <n v="4.8190724000000011E-2"/>
    <n v="1.5661016000000002E-8"/>
    <n v="3.461022295210768E-2"/>
    <n v="1.6847090735810547E-7"/>
    <n v="7.0848620147327435E-5"/>
    <n v="8.5047601689615371E-4"/>
    <n v="2.0370366661124756E-2"/>
    <n v="6.0953818802182886E-4"/>
    <n v="2.5040476459497677E-4"/>
    <n v="1.2825017193521732E-3"/>
    <n v="1.3613088087714999E-4"/>
    <n v="2.8879484392812706E-3"/>
    <s v=""/>
    <n v="1.8787173801904268E-4"/>
    <n v="2.1870669851935492E-3"/>
    <n v="3.0118465174142517E-4"/>
    <n v="3.7160235175679882E-3"/>
    <n v="1.2276985457561618E-6"/>
    <n v="7.3555786153846156E-2"/>
    <n v="6.7461981304378416E-2"/>
    <n v="0.14101776745822459"/>
    <n v="2.1695041147419168E-4"/>
    <n v="0.26602606779045623"/>
    <n v="4.2085071951616154E-9"/>
    <n v="4.6422091479298259E-2"/>
    <n v="5.6186222965873701E-4"/>
    <n v="2.0405586992769126E-8"/>
    <n v="2.9352558958341063E-9"/>
    <n v="2.1781120326499656E-10"/>
    <n v="2.9291596911624569E-3"/>
    <n v="5.5805265775122828E-5"/>
    <n v="7.0598393720070179E-4"/>
    <n v="1.2084151493198249E-2"/>
    <n v="3.860690520024141"/>
    <n v="9.8218934808554437"/>
    <n v="4.7393879689403527E-2"/>
    <n v="2.2503893303299654"/>
    <n v="5.8766308096183875E-7"/>
    <n v="4.092708735237788E-4"/>
    <n v="6.4746264540947926E-12"/>
    <n v="7.1418602275843482E-5"/>
    <n v="8.6440343024421081E-7"/>
    <n v="3.1393210758106345E-11"/>
    <n v="4.5157783012832401E-12"/>
    <n v="3.3509415886922547E-13"/>
    <n v="4.506399524865318E-6"/>
    <n v="8.5854255038650505E-8"/>
    <n v="1.0861291341549258E-6"/>
    <n v="1.8591002297228077E-5"/>
    <n v="5.9395238769602166E-3"/>
    <n v="1.5110605355162222E-2"/>
    <n v="7.2913661060620806E-5"/>
    <n v="3.4621374312768698E-3"/>
    <n v="9.0409704763359809E-10"/>
    <n v="8.9746264971141784E-2"/>
    <n v="1.8225846888486448E-5"/>
    <n v="2.0770866136236353E-4"/>
    <n v="3.1739083261266331E-3"/>
    <n v="8.6294294508951985E-2"/>
    <n v="7.0965351169307543E-3"/>
    <n v="1.0482159674052497E-4"/>
    <n v="6.2080873184970102E-3"/>
    <n v="2.2424240126244509E-2"/>
    <n v="8.1715764275947858E-3"/>
    <n v="4.1544913419712115E-3"/>
    <n v="4.9241310078369786E-2"/>
    <n v="1.8120724506845216"/>
    <n v="5.9610256583602934E-4"/>
    <n v="2.3275953087517905E-2"/>
    <n v="6.161987718161498E-3"/>
  </r>
  <r>
    <x v="6"/>
    <x v="1"/>
    <x v="0"/>
    <s v="Butter"/>
    <n v="7.1800000000000017E-2"/>
    <s v="Cooking (unspecified)"/>
    <s v="industrial composting"/>
    <n v="6.4766372000721661E-2"/>
    <m/>
    <n v="6.0664224433399943"/>
    <n v="9.7027027027027054E-4"/>
    <n v="0.57041428148000006"/>
    <n v="4.9467012798000016E-9"/>
    <n v="5.0899839956000011E-2"/>
    <n v="1.0076572832000003E-3"/>
    <n v="5.0658363632000018E-8"/>
    <n v="7.1097901546000016E-9"/>
    <n v="2.790767131400001E-10"/>
    <n v="7.2751938760000018E-3"/>
    <n v="4.0088698556000005E-5"/>
    <n v="1.9467383864000005E-3"/>
    <n v="3.1590547486000008E-2"/>
    <n v="7.235780989200002"/>
    <n v="28.447717168000008"/>
    <n v="6.2163491522000014E-2"/>
    <n v="2.3176169784000002"/>
    <n v="1.2260387782000004E-6"/>
    <n v="1.8957577537333337E-2"/>
    <n v="3.5344136199133339E-10"/>
    <n v="1.2915407933333336E-2"/>
    <n v="4.2603031882000009E-5"/>
    <n v="2.4832359322666675E-10"/>
    <n v="1.4939072169600004E-10"/>
    <n v="3.5750551219866676E-11"/>
    <n v="8.480053042333335E-5"/>
    <n v="1.8171038573666674E-5"/>
    <n v="1.6384111406666672E-5"/>
    <n v="1.2035034028333337E-4"/>
    <n v="6.1843222117333348E-2"/>
    <n v="4.9605038006666678E-2"/>
    <n v="9.7003173773333364E-3"/>
    <n v="0.45287987903866672"/>
    <n v="3.202426045986668E-8"/>
    <n v="4.0200820000000012E-3"/>
    <n v="2.7427671800000006E-11"/>
    <n v="7.3954000000000031E-5"/>
    <n v="8.6160000000000019E-6"/>
    <n v="8.3141528000000018E-10"/>
    <n v="2.7100981800000003E-11"/>
    <n v="1.9268032600000007E-11"/>
    <n v="1.5867800000000004E-4"/>
    <n v="3.8624235600000013E-7"/>
    <n v="6.9503405200000015E-6"/>
    <n v="6.9933200000000021E-4"/>
    <n v="0.60133505200000015"/>
    <n v="3.834191800000001E-2"/>
    <n v="8.2785400000000026E-4"/>
    <n v="2.4095362000000006E-2"/>
    <n v="7.8305080000000011E-9"/>
    <n v="7.7200807977851199E-2"/>
    <n v="2.132681644875675E-7"/>
    <n v="9.7506632121300492E-5"/>
    <n v="1.602793110659156E-3"/>
    <n v="5.1648801808827693E-2"/>
    <n v="1.5130766102892351E-3"/>
    <n v="3.8408976642832196E-4"/>
    <n v="3.2919715226099175E-3"/>
    <n v="1.4306049324194802E-4"/>
    <n v="8.0589210021905656E-3"/>
    <s v=""/>
    <n v="3.843849170618745E-4"/>
    <n v="6.3541117634632925E-3"/>
    <n v="4.6195022054157424E-4"/>
    <n v="4.6146550152385991E-3"/>
    <n v="2.6446032032040315E-6"/>
    <n v="0.4355691314318117"/>
    <n v="0.15575898871189239"/>
    <n v="0.59132812014370406"/>
    <n v="9.0973556945185237E-4"/>
    <n v="0.59339194101733339"/>
    <n v="5.3275703135913353E-9"/>
    <n v="6.388920188933335E-2"/>
    <n v="1.0588763150820002E-3"/>
    <n v="5.1738102505226687E-8"/>
    <n v="7.2862818580960017E-9"/>
    <n v="3.3409529695986678E-10"/>
    <n v="7.5186724064233348E-3"/>
    <n v="5.8645979485666679E-5"/>
    <n v="1.9700728383266674E-3"/>
    <n v="3.2410229826283339E-2"/>
    <n v="7.8989592633173356"/>
    <n v="28.535664124006676"/>
    <n v="7.2691662899333348E-2"/>
    <n v="2.794592219438667"/>
    <n v="1.2658935466598672E-6"/>
    <n v="9.1291067848820525E-4"/>
    <n v="8.1962620209097466E-12"/>
    <n v="9.8291079829743616E-5"/>
    <n v="1.6290404847415389E-6"/>
    <n v="7.9597080777271826E-11"/>
    <n v="1.1209664397070772E-11"/>
    <n v="5.1399276455364116E-13"/>
    <n v="1.1567188317574362E-5"/>
    <n v="9.0224583824102586E-8"/>
    <n v="3.0308812897333343E-6"/>
    <n v="4.9861892040435905E-5"/>
    <n v="1.2152245020488209E-2"/>
    <n v="4.3901021729241041E-2"/>
    <n v="1.1183332753743592E-4"/>
    <n v="4.2993726452902571E-3"/>
    <n v="1.9475285333228727E-9"/>
    <n v="0.20470379686676723"/>
    <n v="2.3244457040310674E-5"/>
    <n v="2.8640658709107552E-4"/>
    <n v="6.1112666902058037E-3"/>
    <n v="0.23328901761461304"/>
    <n v="1.7863178278802509E-2"/>
    <n v="1.8227060073101853E-4"/>
    <n v="1.7381865941728109E-2"/>
    <n v="2.3727751712555305E-2"/>
    <n v="2.31542060173884E-2"/>
    <n v="1.2242939502098541E-2"/>
    <n v="0.13204452903364397"/>
    <n v="5.2966953007642479"/>
    <n v="9.3510268552935338E-4"/>
    <n v="2.9257561754155247E-2"/>
    <n v="1.3534157912477267E-2"/>
  </r>
  <r>
    <x v="6"/>
    <x v="0"/>
    <x v="0"/>
    <s v="Flour"/>
    <n v="7.1800000000000017E-2"/>
    <s v="Cooking (unspecified)"/>
    <s v="industrial composting"/>
    <n v="6.4766372000721661E-2"/>
    <m/>
    <n v="0"/>
    <n v="9.7027027027027054E-4"/>
    <n v="1.894249810133334E-2"/>
    <n v="3.1731720406666674E-10"/>
    <n v="4.2997126046666681E-3"/>
    <n v="6.3753048506666685E-5"/>
    <n v="1.7173630668666671E-9"/>
    <n v="1.479619912066667E-10"/>
    <n v="2.4490254820000008E-11"/>
    <n v="2.2628345118000007E-4"/>
    <n v="3.8358989646666675E-6"/>
    <n v="1.521096043666667E-4"/>
    <n v="9.568517468000003E-4"/>
    <n v="0.32126837003333342"/>
    <n v="2.015582547933334"/>
    <n v="4.9176348926666677E-3"/>
    <n v="0.21605338957333339"/>
    <n v="8.6721131360000012E-8"/>
    <n v="1.8957577537333337E-2"/>
    <n v="3.5344136199133339E-10"/>
    <n v="1.2915407933333336E-2"/>
    <n v="4.2603031882000009E-5"/>
    <n v="2.4832359322666675E-10"/>
    <n v="1.4939072169600004E-10"/>
    <n v="3.5750551219866676E-11"/>
    <n v="8.480053042333335E-5"/>
    <n v="1.8171038573666674E-5"/>
    <n v="1.6384111406666672E-5"/>
    <n v="1.2035034028333337E-4"/>
    <n v="6.1843222117333348E-2"/>
    <n v="4.9605038006666678E-2"/>
    <n v="9.7003173773333364E-3"/>
    <n v="0.45287987903866672"/>
    <n v="3.202426045986668E-8"/>
    <n v="4.0200820000000012E-3"/>
    <n v="2.7427671800000006E-11"/>
    <n v="7.3954000000000031E-5"/>
    <n v="8.6160000000000019E-6"/>
    <n v="8.3141528000000018E-10"/>
    <n v="2.7100981800000003E-11"/>
    <n v="1.9268032600000007E-11"/>
    <n v="1.5867800000000004E-4"/>
    <n v="3.8624235600000013E-7"/>
    <n v="6.9503405200000015E-6"/>
    <n v="6.9933200000000021E-4"/>
    <n v="0.60133505200000015"/>
    <n v="3.834191800000001E-2"/>
    <n v="8.2785400000000026E-4"/>
    <n v="2.4095362000000006E-2"/>
    <n v="7.8305080000000011E-9"/>
    <n v="5.4538489934925233E-3"/>
    <n v="2.7949119139467769E-8"/>
    <n v="2.6386296601647845E-5"/>
    <n v="1.7403020139404585E-4"/>
    <n v="2.7922741025992151E-3"/>
    <n v="6.7376380180935493E-5"/>
    <n v="9.140664816314963E-5"/>
    <n v="2.0568033586911222E-4"/>
    <n v="5.4625728635361431E-5"/>
    <n v="7.1768401780148003E-4"/>
    <s v=""/>
    <n v="4.7905860639262876E-5"/>
    <n v="4.6839847524461761E-4"/>
    <n v="9.8156973279729014E-5"/>
    <n v="1.1443845093793276E-3"/>
    <n v="2.6443221153570992E-7"/>
    <n v="0"/>
    <n v="1.1342450904611084E-2"/>
    <n v="1.1342450904611084E-2"/>
    <n v="1.7449924468632436E-5"/>
    <n v="4.1920157638666682E-2"/>
    <n v="6.9818623785800013E-10"/>
    <n v="1.7289074538000007E-2"/>
    <n v="1.1497208038866669E-4"/>
    <n v="2.7971019400933338E-9"/>
    <n v="3.2445369470266669E-10"/>
    <n v="7.9508838639866694E-11"/>
    <n v="4.6976198160333346E-4"/>
    <n v="2.2393179894333341E-5"/>
    <n v="1.7544405629333338E-4"/>
    <n v="1.7765340870833338E-3"/>
    <n v="0.98444664415066696"/>
    <n v="2.1035295039400008"/>
    <n v="1.5445806270000004E-2"/>
    <n v="0.69302863061200004"/>
    <n v="1.2657589981986671E-7"/>
    <n v="6.4492550213333355E-5"/>
    <n v="1.0741326736276925E-12"/>
    <n v="2.6598576212307704E-5"/>
    <n v="1.7688012367487184E-7"/>
    <n v="4.3032337539897447E-12"/>
    <n v="4.9915953031179492E-13"/>
    <n v="1.2232129021517953E-13"/>
    <n v="7.2271074092820536E-7"/>
    <n v="3.4451045991282062E-8"/>
    <n v="2.6991393275897443E-7"/>
    <n v="2.7331293647435903E-6"/>
    <n v="1.5145332986933337E-3"/>
    <n v="3.2361992368307706E-3"/>
    <n v="2.3762778876923085E-5"/>
    <n v="1.0661978932492307E-3"/>
    <n v="1.9473215356902569E-10"/>
    <n v="1.3248236758932498E-2"/>
    <n v="2.9485003102827784E-6"/>
    <n v="7.7278170216154161E-5"/>
    <n v="6.2178265963517578E-4"/>
    <n v="9.2450991555025983E-3"/>
    <n v="7.3585808624627113E-4"/>
    <n v="3.5458611340924788E-5"/>
    <n v="7.5788979348457544E-4"/>
    <n v="8.9692190167749257E-3"/>
    <n v="1.992165170319958E-3"/>
    <n v="4.3275472924372556E-4"/>
    <n v="7.5962514396962083E-3"/>
    <n v="0.38427709621723871"/>
    <n v="1.9076633692421616E-4"/>
    <n v="7.076698583723679E-3"/>
    <n v="1.2823939348244099E-3"/>
  </r>
  <r>
    <x v="6"/>
    <x v="0"/>
    <x v="0"/>
    <s v="Potatoes"/>
    <n v="1.2520000000000002"/>
    <s v="Boiling (unspecified)"/>
    <s v="industrial composting"/>
    <n v="0.11435878699305807"/>
    <m/>
    <n v="0.42920000000000003"/>
    <n v="1.6918918918918922E-2"/>
    <n v="1.2334369246500001"/>
    <n v="2.2557845835000003E-8"/>
    <n v="0.12097703060500002"/>
    <n v="3.4601272035000002E-3"/>
    <n v="6.4411179195000015E-8"/>
    <n v="1.4941619026000001E-8"/>
    <n v="5.9561223850000001E-10"/>
    <n v="4.7862847284999999E-3"/>
    <n v="2.0838985990000001E-4"/>
    <n v="2.4548053205000002E-3"/>
    <n v="1.5562766587000005E-2"/>
    <n v="8.9285943365000016"/>
    <n v="38.728090960000003"/>
    <n v="0.51205964290000017"/>
    <n v="18.621767545000001"/>
    <n v="4.5735074850000003E-6"/>
    <n v="0.24674183128000007"/>
    <n v="8.8370329535599998E-9"/>
    <n v="1.754052E-2"/>
    <n v="4.4686007148000013E-4"/>
    <n v="1.8032976672000004E-9"/>
    <n v="1.02327757872E-9"/>
    <n v="5.5454361742400006E-10"/>
    <n v="3.1153835260000007E-4"/>
    <n v="6.6735812980000015E-5"/>
    <n v="1.2618194360000001E-4"/>
    <n v="8.5120381300000014E-4"/>
    <n v="0.62632231488000001"/>
    <n v="0.36130641680000003"/>
    <n v="6.4697776080000005E-2"/>
    <n v="3.8941807610400008"/>
    <n v="3.7475892142400008E-7"/>
    <n v="7.0099480000000006E-2"/>
    <n v="4.7826525200000007E-10"/>
    <n v="1.2895600000000004E-3"/>
    <n v="1.5024000000000003E-4"/>
    <n v="1.4497659200000002E-8"/>
    <n v="4.7256865200000003E-10"/>
    <n v="3.3598296400000009E-10"/>
    <n v="2.7669200000000008E-3"/>
    <n v="6.7350338400000015E-6"/>
    <n v="1.2119535280000002E-4"/>
    <n v="1.2194480000000002E-2"/>
    <n v="10.485675280000002"/>
    <n v="0.66858052000000012"/>
    <n v="1.4435560000000004E-2"/>
    <n v="0.42015868000000006"/>
    <n v="1.3654312000000002E-7"/>
    <n v="0.20169254776039811"/>
    <n v="1.2759150092560382E-6"/>
    <n v="2.1337127556103752E-4"/>
    <n v="6.1413177649674551E-3"/>
    <n v="8.0572825774245863E-2"/>
    <n v="3.4134205479232054E-3"/>
    <n v="1.7085266312301304E-3"/>
    <n v="3.4434949225219417E-3"/>
    <n v="6.8756856109364502E-4"/>
    <n v="1.1053741678701719E-2"/>
    <s v=""/>
    <n v="9.7522990189206384E-4"/>
    <n v="8.8530140370217999E-3"/>
    <n v="3.7569883000289151E-3"/>
    <n v="3.7873941105596602E-2"/>
    <n v="1.0622775980448567E-5"/>
    <n v="0.53735840000000012"/>
    <n v="0.36039788695217223"/>
    <n v="0.89775628695217236"/>
    <n v="1.3811635183879575E-3"/>
    <n v="1.5502782359300002"/>
    <n v="3.1873144040560004E-8"/>
    <n v="0.13980711060500001"/>
    <n v="4.0572272749800006E-3"/>
    <n v="8.0712136062200017E-8"/>
    <n v="1.6437465256719999E-8"/>
    <n v="1.486138819924E-9"/>
    <n v="7.8647430811000004E-3"/>
    <n v="2.8186070672E-4"/>
    <n v="2.7021826169000003E-3"/>
    <n v="2.8608450400000006E-2"/>
    <n v="20.040591931380003"/>
    <n v="39.7579778968"/>
    <n v="0.59119297898000023"/>
    <n v="22.936106986040002"/>
    <n v="5.0848095264240002E-6"/>
    <n v="2.3850434398923082E-3"/>
    <n v="4.903560621624616E-11"/>
    <n v="2.1508786246923078E-4"/>
    <n v="6.2418881153538468E-6"/>
    <n v="1.2417251701876927E-10"/>
    <n v="2.5288408087261538E-11"/>
    <n v="2.2863674152676924E-12"/>
    <n v="1.2099604740153847E-5"/>
    <n v="4.3363185649230768E-7"/>
    <n v="4.1572040260000006E-6"/>
    <n v="4.4013000615384622E-5"/>
    <n v="3.0831679894430773E-2"/>
    <n v="6.1166119841230771E-2"/>
    <n v="9.095276599692311E-4"/>
    <n v="3.528631844006154E-2"/>
    <n v="7.8227838868061538E-9"/>
    <n v="0.29260694525258979"/>
    <n v="7.8087423380375788E-5"/>
    <n v="3.5243002810028635E-4"/>
    <n v="1.2925021464437039E-2"/>
    <n v="0.17596797085210458"/>
    <n v="2.231926529031605E-2"/>
    <n v="3.8818085264252566E-4"/>
    <n v="7.2315405361024886E-3"/>
    <n v="6.3610217643380165E-2"/>
    <n v="1.7329048137457326E-2"/>
    <n v="3.8883474644764333E-3"/>
    <n v="0.10961733175590281"/>
    <n v="4.122405804767725"/>
    <n v="4.2593142113469028E-3"/>
    <n v="0.13487516012943987"/>
    <n v="3.0231188155653226E-2"/>
  </r>
  <r>
    <x v="6"/>
    <x v="1"/>
    <x v="0"/>
    <s v="Yoghurt"/>
    <n v="0.17920000000000008"/>
    <s v="Raw"/>
    <s v="industrial composting"/>
    <n v="1.6264885274469947E-2"/>
    <m/>
    <s v=""/>
    <n v="2.4216216216216228E-3"/>
    <n v="0.33905441024000016"/>
    <n v="8.9532932608000034E-9"/>
    <n v="0.11660936627200005"/>
    <n v="7.7284055296000039E-4"/>
    <n v="2.4580192000000011E-8"/>
    <n v="4.0788045312000022E-9"/>
    <n v="1.5427936025600007E-10"/>
    <n v="3.0655313920000013E-3"/>
    <n v="3.7813377280000019E-5"/>
    <n v="9.5806074112000038E-4"/>
    <n v="1.2590929612800006E-2"/>
    <n v="3.1861783833600015"/>
    <n v="11.776596966400007"/>
    <n v="6.1250923776000027E-2"/>
    <n v="4.4998155776000024"/>
    <n v="1.0204328780800006E-6"/>
    <n v="0"/>
    <n v="0"/>
    <n v="0"/>
    <n v="0"/>
    <n v="0"/>
    <n v="0"/>
    <n v="0"/>
    <n v="0"/>
    <n v="0"/>
    <n v="0"/>
    <n v="0"/>
    <n v="0"/>
    <n v="0"/>
    <n v="0"/>
    <n v="0"/>
    <n v="0"/>
    <n v="1.0033408000000004E-2"/>
    <n v="6.8454579200000026E-11"/>
    <n v="1.845760000000001E-4"/>
    <n v="2.150400000000001E-5"/>
    <n v="2.0750643200000011E-9"/>
    <n v="6.7639219200000026E-11"/>
    <n v="4.8089574400000025E-11"/>
    <n v="3.9603200000000021E-4"/>
    <n v="9.6399206400000044E-7"/>
    <n v="1.7346810880000007E-5"/>
    <n v="1.7454080000000008E-3"/>
    <n v="1.5008250880000007"/>
    <n v="9.5694592000000037E-2"/>
    <n v="2.0661760000000012E-3"/>
    <n v="6.0137728000000029E-2"/>
    <n v="1.9543552000000009E-8"/>
    <n v="4.5416628977382849E-2"/>
    <n v="3.6114992183171526E-7"/>
    <n v="1.7824896267820863E-4"/>
    <n v="1.2023783692577167E-3"/>
    <n v="2.6609248970738814E-2"/>
    <n v="8.6105467463341661E-4"/>
    <n v="2.3265169414733931E-4"/>
    <n v="1.515609072213032E-3"/>
    <n v="9.459317814503672E-5"/>
    <n v="3.9900719676866396E-3"/>
    <s v=""/>
    <n v="2.2808238155804929E-4"/>
    <n v="2.6436345452717377E-3"/>
    <n v="4.0237555503554612E-4"/>
    <n v="7.5297609592456325E-3"/>
    <n v="2.1726352942576836E-6"/>
    <s v=""/>
    <n v="9.0906873093210092E-2"/>
    <n v="9.0906873093210092E-2"/>
    <n v="1.3985672783570782E-4"/>
    <n v="0.34908781824000018"/>
    <n v="9.021747840000003E-9"/>
    <n v="0.11679394227200006"/>
    <n v="7.9434455296000038E-4"/>
    <n v="2.6655256320000013E-8"/>
    <n v="4.1464437504000026E-9"/>
    <n v="2.023689346560001E-10"/>
    <n v="3.4615633920000014E-3"/>
    <n v="3.8777369344000017E-5"/>
    <n v="9.7540755200000036E-4"/>
    <n v="1.4336337612800006E-2"/>
    <n v="4.6870034713600024"/>
    <n v="11.872291558400006"/>
    <n v="6.331709977600003E-2"/>
    <n v="4.5599533056000023"/>
    <n v="1.0399764300800006E-6"/>
    <n v="5.3705818190769256E-4"/>
    <n v="1.3879612061538466E-11"/>
    <n v="1.7968298811076933E-4"/>
    <n v="1.2220685430153851E-6"/>
    <n v="4.1008086646153863E-11"/>
    <n v="6.3791442313846196E-12"/>
    <n v="3.1133682254769246E-13"/>
    <n v="5.3254821415384635E-6"/>
    <n v="5.9657491298461559E-8"/>
    <n v="1.5006270030769236E-6"/>
    <n v="2.2055904019692318E-5"/>
    <n v="7.2107745713230805E-3"/>
    <n v="1.8265063936000008E-2"/>
    <n v="9.7410922732307735E-5"/>
    <n v="7.0153127778461574E-3"/>
    <n v="1.5999637385846163E-9"/>
    <n v="0.46894470135416261"/>
    <n v="1.5632257298323898E-4"/>
    <n v="2.0838628283013205E-3"/>
    <n v="1.7905586935421186E-2"/>
    <n v="0.44868346636354672"/>
    <n v="3.9968210058080281E-2"/>
    <n v="3.5606465021809953E-4"/>
    <n v="2.8848872750359883E-2"/>
    <n v="6.1323326727144703E-2"/>
    <n v="4.4998952916232113E-2"/>
    <n v="1.9372771865485309E-2"/>
    <n v="0.2300968183221766"/>
    <n v="8.7164344325587546"/>
    <n v="3.1730330361836178E-3"/>
    <n v="0.18915750675482401"/>
    <n v="4.3709120889138156E-2"/>
  </r>
  <r>
    <x v="6"/>
    <x v="9"/>
    <x v="0"/>
    <s v="Strawberries"/>
    <n v="3.3600000000000012E-2"/>
    <s v="Raw"/>
    <s v="industrial composting"/>
    <n v="1.6264885274469947E-2"/>
    <m/>
    <n v="3.2678820526666668"/>
    <n v="4.5405405405405422E-4"/>
    <n v="1.7907724464000005E-2"/>
    <n v="7.9861847520000029E-10"/>
    <n v="3.0092219136000011E-3"/>
    <n v="8.2547619840000027E-5"/>
    <n v="1.8831169392000006E-9"/>
    <n v="5.8353936480000024E-10"/>
    <n v="1.7527817664000005E-11"/>
    <n v="2.2459697232000007E-4"/>
    <n v="3.3899762400000012E-6"/>
    <n v="1.6526745312000005E-4"/>
    <n v="8.9939707200000028E-4"/>
    <n v="0.40987449216000016"/>
    <n v="2.5996397616000011"/>
    <n v="0.22392748224000009"/>
    <n v="0.27090852432000012"/>
    <n v="1.0897753776000005E-7"/>
    <n v="0"/>
    <n v="0"/>
    <n v="0"/>
    <n v="0"/>
    <n v="0"/>
    <n v="0"/>
    <n v="0"/>
    <n v="0"/>
    <n v="0"/>
    <n v="0"/>
    <n v="0"/>
    <n v="0"/>
    <n v="0"/>
    <n v="0"/>
    <n v="0"/>
    <n v="0"/>
    <n v="1.8812640000000005E-3"/>
    <n v="1.2835233600000004E-11"/>
    <n v="3.4608000000000018E-5"/>
    <n v="4.0320000000000014E-6"/>
    <n v="3.8907456000000013E-10"/>
    <n v="1.2682353600000003E-11"/>
    <n v="9.016795200000003E-12"/>
    <n v="7.4256000000000029E-5"/>
    <n v="1.8074851200000008E-7"/>
    <n v="3.2525270400000009E-6"/>
    <n v="3.2726400000000012E-4"/>
    <n v="0.28140470400000012"/>
    <n v="1.7942736000000004E-2"/>
    <n v="3.8740800000000016E-4"/>
    <n v="1.1275824000000004E-2"/>
    <n v="3.6644160000000013E-9"/>
    <n v="2.5745646222730739E-3"/>
    <n v="3.2483333462706872E-8"/>
    <n v="4.6454423415603273E-6"/>
    <n v="1.3105328377497464E-4"/>
    <n v="2.2682696645480644E-3"/>
    <n v="1.2381200099404786E-4"/>
    <n v="3.0516784425399233E-5"/>
    <n v="1.3084962625639591E-4"/>
    <n v="8.7103949619803283E-6"/>
    <n v="6.8935989623291813E-4"/>
    <s v=""/>
    <n v="3.3639532452907896E-5"/>
    <n v="5.8286401422293055E-4"/>
    <n v="1.4255047812103E-3"/>
    <n v="4.6596544896209796E-4"/>
    <n v="2.3532252969838185E-7"/>
    <n v="0.10980083696960004"/>
    <n v="8.4700232985198114E-3"/>
    <n v="0.11827086026811985"/>
    <n v="1.819551696432613E-4"/>
    <n v="1.9788988464000005E-2"/>
    <n v="8.1145370880000031E-10"/>
    <n v="3.0438299136000013E-3"/>
    <n v="8.6579619840000032E-5"/>
    <n v="2.2721914992000008E-9"/>
    <n v="5.962217184000002E-10"/>
    <n v="2.6544612864000008E-11"/>
    <n v="2.9885297232000007E-4"/>
    <n v="3.5707247520000012E-6"/>
    <n v="1.6851998016000004E-4"/>
    <n v="1.2266610720000003E-3"/>
    <n v="0.69127919616000022"/>
    <n v="2.6175824976000013"/>
    <n v="0.22431489024000009"/>
    <n v="0.28218434832000011"/>
    <n v="1.1264195376000005E-7"/>
    <n v="3.0444597636923086E-5"/>
    <n v="1.2483903212307697E-12"/>
    <n v="4.6828152516923095E-6"/>
    <n v="1.3319941513846159E-7"/>
    <n v="3.4956792295384628E-12"/>
    <n v="9.1726418215384654E-13"/>
    <n v="4.0837865944615393E-14"/>
    <n v="4.5977380356923089E-7"/>
    <n v="5.4934226953846174E-9"/>
    <n v="2.592615079384616E-7"/>
    <n v="1.8871708800000006E-6"/>
    <n v="1.0635064556307695E-3"/>
    <n v="4.0270499963076939E-3"/>
    <n v="3.4509983113846168E-4"/>
    <n v="4.3412976664615401E-4"/>
    <n v="1.7329531347692315E-10"/>
    <n v="2.4798481753660489E-2"/>
    <n v="1.394561739119221E-5"/>
    <n v="5.3784849508671401E-5"/>
    <n v="1.9131613615536733E-3"/>
    <n v="3.4442382079603283E-2"/>
    <n v="5.7185817536427458E-3"/>
    <n v="4.0585538018683836E-5"/>
    <n v="2.1205305358474296E-3"/>
    <n v="5.5001345903717379E-3"/>
    <n v="7.7626108479254179E-3"/>
    <n v="1.3888970214511825E-3"/>
    <n v="2.9702951483478353E-2"/>
    <n v="1.9240820255023494"/>
    <n v="1.1594268469715917E-2"/>
    <n v="1.1393339885603544E-2"/>
    <n v="4.6690315778314456E-3"/>
  </r>
  <r>
    <x v="6"/>
    <x v="3"/>
    <x v="0"/>
    <s v="Eggs"/>
    <n v="0.10360000000000001"/>
    <s v="Frying"/>
    <s v="industrial composting"/>
    <n v="0.61666666666666681"/>
    <m/>
    <n v="2.7022484230769233"/>
    <n v="1.4000000000000002E-3"/>
    <n v="0.23847581551111111"/>
    <n v="4.5074391599999995E-9"/>
    <n v="2.904419438666667E-2"/>
    <n v="8.800060842222222E-4"/>
    <n v="2.7379561097777781E-8"/>
    <n v="3.5532543822222223E-9"/>
    <n v="2.8412980306666667E-10"/>
    <n v="3.6772323871111113E-3"/>
    <n v="6.6005900208888893E-5"/>
    <n v="1.6166027173333335E-3"/>
    <n v="1.5911760542222222E-2"/>
    <n v="7.8954022746666679"/>
    <n v="20.685879915555557"/>
    <n v="9.9437266817777786E-2"/>
    <n v="2.070766699555556"/>
    <n v="8.7793607564444457E-7"/>
    <n v="7.4792155200000005E-3"/>
    <n v="1.7329429964000002E-10"/>
    <n v="1.8875920000000002E-3"/>
    <n v="1.5970352328000005E-5"/>
    <n v="1.0791369680000001E-10"/>
    <n v="7.4641914480000004E-11"/>
    <n v="2.4233424096000002E-11"/>
    <n v="2.1016824359999998E-5"/>
    <n v="7.4003790280000018E-6"/>
    <n v="8.7322989600000007E-6"/>
    <n v="4.6328935800000012E-5"/>
    <n v="4.4959001920000005E-2"/>
    <n v="3.6560647200000004E-2"/>
    <n v="7.3354187200000004E-3"/>
    <n v="0.12014156336000002"/>
    <n v="2.2904691936000004E-8"/>
    <n v="5.8005640000000002E-3"/>
    <n v="3.9575303600000004E-11"/>
    <n v="1.0670800000000002E-4"/>
    <n v="1.2432000000000002E-5"/>
    <n v="1.1996465600000001E-9"/>
    <n v="3.9103923600000003E-11"/>
    <n v="2.7801785200000003E-11"/>
    <n v="2.2895600000000005E-4"/>
    <n v="5.5730791200000005E-7"/>
    <n v="1.002862504E-5"/>
    <n v="1.0090640000000001E-3"/>
    <n v="0.86766450400000006"/>
    <n v="5.5323436000000004E-2"/>
    <n v="1.1945080000000002E-3"/>
    <n v="3.4767124000000003E-2"/>
    <n v="1.1298616000000001E-8"/>
    <n v="3.2753622025983579E-2"/>
    <n v="1.8895885488035161E-7"/>
    <n v="4.7370431375901121E-5"/>
    <n v="1.3750338571456274E-3"/>
    <n v="2.8637606977540329E-2"/>
    <n v="7.6149294953498353E-4"/>
    <n v="3.8646919682697856E-4"/>
    <n v="1.7194854384882268E-3"/>
    <n v="1.804261324009425E-4"/>
    <n v="6.6897355970625908E-3"/>
    <s v=""/>
    <n v="4.2862257498562842E-4"/>
    <n v="4.6266396348521128E-3"/>
    <n v="6.8612364715195807E-4"/>
    <n v="3.6752138702318433E-3"/>
    <n v="1.9055683962922837E-6"/>
    <n v="0.27995293663076926"/>
    <n v="8.1969936860831885E-2"/>
    <n v="0.36192287349160113"/>
    <n v="5.568044207563094E-4"/>
    <n v="0.25175559503111111"/>
    <n v="4.7203087632399995E-9"/>
    <n v="3.1038494386666671E-2"/>
    <n v="9.0840843655022228E-4"/>
    <n v="2.8687121354577782E-8"/>
    <n v="3.6670002203022224E-9"/>
    <n v="3.3616501236266667E-10"/>
    <n v="3.927205211471111E-3"/>
    <n v="7.3963587148888899E-5"/>
    <n v="1.6353636413333336E-3"/>
    <n v="1.6967153478022225E-2"/>
    <n v="8.808025780586668"/>
    <n v="20.777763998755557"/>
    <n v="0.10796719353777778"/>
    <n v="2.2256753869155559"/>
    <n v="9.1213938358044452E-7"/>
    <n v="3.8731630004786325E-4"/>
    <n v="7.2620134819076917E-12"/>
    <n v="4.7751529825641033E-5"/>
    <n v="1.3975514408464957E-6"/>
    <n v="4.4134032853196588E-11"/>
    <n v="5.6415388004649578E-12"/>
    <n v="5.1717694209641029E-13"/>
    <n v="6.0418541714940171E-6"/>
    <n v="1.1379013407521369E-7"/>
    <n v="2.5159440635897439E-6"/>
    <n v="2.6103313043111114E-5"/>
    <n v="1.3550808893210258E-2"/>
    <n v="3.1965790767316239E-2"/>
    <n v="1.6610337467350429E-4"/>
    <n v="3.4241159798700858E-3"/>
    <n v="1.40329135935453E-9"/>
    <n v="9.0985065082024117E-3"/>
    <n v="2.1664955339342842E-6"/>
    <n v="1.4610092559374642E-5"/>
    <n v="5.5194969536625301E-4"/>
    <n v="1.3571507374005896E-2"/>
    <n v="9.4362017396856671E-4"/>
    <n v="1.9714534883536739E-5"/>
    <n v="9.5099833114987021E-4"/>
    <n v="3.153279536873616E-3"/>
    <n v="2.0205715835263844E-3"/>
    <n v="6.7135151467108813E-4"/>
    <n v="1.6020929003587859E-2"/>
    <n v="0.40515154618826238"/>
    <n v="1.4681495445618888E-4"/>
    <n v="2.4523838286974404E-3"/>
    <n v="1.0252906995937587E-3"/>
  </r>
  <r>
    <x v="6"/>
    <x v="1"/>
    <x v="0"/>
    <s v="Milk"/>
    <n v="2.9600000000000005E-2"/>
    <s v="Frying"/>
    <s v="industrial composting"/>
    <n v="0.61666666666666681"/>
    <m/>
    <n v="0.51222692307692297"/>
    <n v="4.0000000000000007E-4"/>
    <n v="4.5362772715789486E-2"/>
    <n v="7.1047608757894757E-10"/>
    <n v="4.2139532126315802E-3"/>
    <n v="9.4700245894736862E-5"/>
    <n v="3.7610364463157903E-9"/>
    <n v="5.3227900884210542E-10"/>
    <n v="2.2215260825263162E-11"/>
    <n v="5.0340667031578961E-4"/>
    <n v="3.8526799157894742E-6"/>
    <n v="1.3590337734736846E-4"/>
    <n v="2.1529644126315793E-3"/>
    <n v="0.52239753178947379"/>
    <n v="1.9883118888421059"/>
    <n v="5.4289073347368435E-3"/>
    <n v="0.26723252025263167"/>
    <n v="1.0470351604210528E-7"/>
    <n v="2.1369187200000004E-3"/>
    <n v="4.9512657040000006E-11"/>
    <n v="5.3931200000000012E-4"/>
    <n v="4.5629578080000013E-6"/>
    <n v="3.0832484800000005E-11"/>
    <n v="2.132626128E-11"/>
    <n v="6.9238354560000009E-12"/>
    <n v="6.0048069600000003E-6"/>
    <n v="2.1143940080000003E-6"/>
    <n v="2.4949425600000007E-6"/>
    <n v="1.3236838800000004E-5"/>
    <n v="1.2845429120000001E-2"/>
    <n v="1.0445899200000001E-2"/>
    <n v="2.0958339200000003E-3"/>
    <n v="3.4326160960000011E-2"/>
    <n v="6.5441976960000009E-9"/>
    <n v="1.6573040000000003E-3"/>
    <n v="1.1307229600000001E-11"/>
    <n v="3.0488000000000007E-5"/>
    <n v="3.5520000000000005E-6"/>
    <n v="3.4275616000000007E-10"/>
    <n v="1.1172549600000002E-11"/>
    <n v="7.9433672000000023E-12"/>
    <n v="6.5416000000000012E-5"/>
    <n v="1.5923083200000003E-7"/>
    <n v="2.8653214400000006E-6"/>
    <n v="2.8830400000000008E-4"/>
    <n v="0.24790414400000005"/>
    <n v="1.5806696000000002E-2"/>
    <n v="3.4128800000000008E-4"/>
    <n v="9.9334640000000012E-3"/>
    <n v="3.2281760000000003E-9"/>
    <n v="6.3953678893924155E-3"/>
    <n v="3.0875777702770448E-8"/>
    <n v="7.3008842006059387E-6"/>
    <n v="1.556286582470237E-4"/>
    <n v="4.1274886697530606E-3"/>
    <n v="1.172823294067536E-4"/>
    <n v="4.2631533178439474E-5"/>
    <n v="2.5168215654521134E-4"/>
    <n v="1.4944454637814308E-5"/>
    <n v="5.7786316523564718E-4"/>
    <s v=""/>
    <n v="3.8110075635641562E-5"/>
    <n v="4.4858839908821986E-4"/>
    <n v="4.9988042700911779E-5"/>
    <n v="5.1436083594393913E-4"/>
    <n v="2.3915384156103045E-7"/>
    <n v="1.5161916923076923E-2"/>
    <n v="1.274150712358495E-2"/>
    <n v="2.7903424046661872E-2"/>
    <n v="4.2928344687172108E-5"/>
    <n v="4.9156995435789483E-2"/>
    <n v="7.712959742189475E-10"/>
    <n v="4.7837532126315807E-3"/>
    <n v="1.0281520370273686E-4"/>
    <n v="4.1346250911157906E-9"/>
    <n v="5.6477781972210546E-10"/>
    <n v="3.7082463481263163E-11"/>
    <n v="5.7482747727578961E-4"/>
    <n v="6.1263047557894742E-6"/>
    <n v="1.4126364134736848E-4"/>
    <n v="2.4545052514315796E-3"/>
    <n v="0.78314710490947381"/>
    <n v="2.014564484042106"/>
    <n v="7.8660292547368445E-3"/>
    <n v="0.31149214521263169"/>
    <n v="1.1447588973810528E-7"/>
    <n v="7.5626146824291519E-5"/>
    <n v="1.1866091911060731E-12"/>
    <n v="7.3596203271255086E-6"/>
    <n v="1.5817723646574902E-7"/>
    <n v="6.3609616786396776E-12"/>
    <n v="8.6888895341862382E-13"/>
    <n v="5.704994381732794E-14"/>
    <n v="8.8434996503967633E-7"/>
    <n v="9.4250842396761139E-9"/>
    <n v="2.173286789959515E-7"/>
    <n v="3.7761619252793534E-6"/>
    <n v="1.2048416998607289E-3"/>
    <n v="3.0993299754493936E-3"/>
    <n v="1.2101583468825914E-5"/>
    <n v="4.7921868494251027E-4"/>
    <n v="1.761167534432389E-10"/>
    <n v="1.7692114936340379E-3"/>
    <n v="3.5314982506275176E-7"/>
    <n v="2.2492177253694375E-6"/>
    <n v="6.1968383295452574E-5"/>
    <n v="1.9247331311363764E-3"/>
    <n v="1.4482280784689898E-4"/>
    <n v="2.0614986376635708E-6"/>
    <n v="1.3616901984545214E-4"/>
    <n v="2.5932870978634284E-4"/>
    <n v="1.7358909066585298E-4"/>
    <n v="9.4909986387101835E-5"/>
    <n v="1.3007349682533319E-3"/>
    <n v="3.9204431654040799E-2"/>
    <n v="1.0563210527645893E-5"/>
    <n v="3.4106752094355632E-4"/>
    <n v="1.2789297907137692E-4"/>
  </r>
  <r>
    <x v="6"/>
    <x v="1"/>
    <x v="0"/>
    <s v="Butter"/>
    <n v="7.4000000000000012E-3"/>
    <s v="Frying"/>
    <s v="industrial composting"/>
    <n v="0.61666666666666681"/>
    <m/>
    <n v="6.0664224433399943"/>
    <n v="1.0000000000000002E-4"/>
    <n v="5.878921564000001E-2"/>
    <n v="5.0982715140000009E-10"/>
    <n v="5.2459445080000004E-3"/>
    <n v="1.0385325760000002E-4"/>
    <n v="5.2210569760000014E-9"/>
    <n v="7.3276388780000017E-10"/>
    <n v="2.8762781020000008E-11"/>
    <n v="7.4981106800000013E-4"/>
    <n v="4.1317043080000006E-6"/>
    <n v="2.0063877520000003E-4"/>
    <n v="3.2558502980000003E-3"/>
    <n v="0.74574901560000006"/>
    <n v="2.9319374240000005"/>
    <n v="6.4068222460000011E-3"/>
    <n v="0.23886303120000002"/>
    <n v="1.2636054260000003E-7"/>
    <n v="5.342296800000001E-4"/>
    <n v="1.2378164260000002E-11"/>
    <n v="1.3482800000000003E-4"/>
    <n v="1.1407394520000003E-6"/>
    <n v="7.7081212000000012E-12"/>
    <n v="5.33156532E-12"/>
    <n v="1.7309588640000002E-12"/>
    <n v="1.5012017400000001E-6"/>
    <n v="5.2859850200000008E-7"/>
    <n v="6.2373564000000017E-7"/>
    <n v="3.3092097000000009E-6"/>
    <n v="3.2113572800000004E-3"/>
    <n v="2.6114748000000002E-3"/>
    <n v="5.2395848000000007E-4"/>
    <n v="8.5815402400000029E-3"/>
    <n v="1.6360494240000002E-9"/>
    <n v="4.1432600000000007E-4"/>
    <n v="2.8268074000000003E-12"/>
    <n v="7.6220000000000017E-6"/>
    <n v="8.8800000000000012E-7"/>
    <n v="8.5689040000000018E-11"/>
    <n v="2.7931374000000005E-12"/>
    <n v="1.9858418000000006E-12"/>
    <n v="1.6354000000000003E-5"/>
    <n v="3.9807708000000008E-8"/>
    <n v="7.1633036000000015E-7"/>
    <n v="7.2076000000000019E-5"/>
    <n v="6.1976036000000012E-2"/>
    <n v="3.9516740000000005E-3"/>
    <n v="8.5322000000000021E-5"/>
    <n v="2.4833660000000003E-3"/>
    <n v="8.0704400000000007E-10"/>
    <n v="7.7719360407784736E-3"/>
    <n v="2.1017580358603603E-8"/>
    <n v="8.2236776400193394E-6"/>
    <n v="1.6027078233838525E-4"/>
    <n v="5.3052813142232692E-3"/>
    <n v="1.5385366898761557E-4"/>
    <n v="3.7339869959904695E-5"/>
    <n v="3.3611459074786755E-4"/>
    <n v="1.146540879517726E-5"/>
    <n v="8.2622910873049211E-4"/>
    <s v=""/>
    <n v="3.9462379014584667E-5"/>
    <n v="6.5432369036275454E-4"/>
    <n v="4.4586821546598081E-5"/>
    <n v="4.1270107385735065E-4"/>
    <n v="2.6908621922607974E-7"/>
    <n v="4.4891526080715963E-2"/>
    <n v="1.576207853078208E-2"/>
    <n v="6.0653604611498046E-2"/>
    <n v="9.3313237863843144E-5"/>
    <n v="5.9737771320000008E-2"/>
    <n v="5.2503212306000013E-10"/>
    <n v="5.388394508E-3"/>
    <n v="1.0588199705200002E-4"/>
    <n v="5.3144541372000017E-9"/>
    <n v="7.408885905200001E-10"/>
    <n v="3.2479581684000008E-11"/>
    <n v="7.6766626974000016E-4"/>
    <n v="4.7001105180000004E-6"/>
    <n v="2.0197884120000002E-4"/>
    <n v="3.3312355077000002E-3"/>
    <n v="0.81093640888000007"/>
    <n v="2.9385005728000007"/>
    <n v="7.0161027260000012E-3"/>
    <n v="0.24992793744"/>
    <n v="1.2880363602400001E-7"/>
    <n v="9.1904263569230778E-5"/>
    <n v="8.0774172778461562E-13"/>
    <n v="8.2898377046153849E-6"/>
    <n v="1.6289538008000002E-7"/>
    <n v="8.1760832880000023E-12"/>
    <n v="1.1398286008000002E-12"/>
    <n v="4.9968587206153856E-14"/>
    <n v="1.1810250303692309E-6"/>
    <n v="7.230939258461539E-9"/>
    <n v="3.1073667876923081E-7"/>
    <n v="5.1249777041538462E-6"/>
    <n v="1.2475944752000001E-3"/>
    <n v="4.5207701120000008E-3"/>
    <n v="1.0794004193846156E-5"/>
    <n v="3.8450451913846152E-4"/>
    <n v="1.981594400369231E-10"/>
    <n v="2.1723840321441735E-3"/>
    <n v="2.4125372286573254E-7"/>
    <n v="2.5383346288155015E-6"/>
    <n v="6.4465350672960966E-5"/>
    <n v="2.5393669778243652E-3"/>
    <n v="1.9115692751110736E-4"/>
    <n v="1.9210373225306975E-6"/>
    <n v="1.8859201807678368E-4"/>
    <n v="2.0030717274984806E-4"/>
    <n v="2.4980266112315826E-4"/>
    <n v="1.3376567625883142E-4"/>
    <n v="1.4879895222667512E-3"/>
    <n v="5.7327635881274819E-2"/>
    <n v="9.5365421514280415E-6"/>
    <n v="2.7598943347849738E-4"/>
    <n v="1.4512313529712278E-4"/>
  </r>
  <r>
    <x v="7"/>
    <x v="4"/>
    <x v="0"/>
    <s v="Cauliflower"/>
    <n v="0.60899999999999999"/>
    <s v="Boiling (unspecified)"/>
    <s v="industrial composting"/>
    <n v="0.12019894998618404"/>
    <m/>
    <n v="1.2629395429292931"/>
    <n v="7.081395348837209E-3"/>
    <n v="0.48785652906666666"/>
    <n v="2.0898372949999999E-8"/>
    <n v="8.0089522333333343E-2"/>
    <n v="1.5617227803333331E-3"/>
    <n v="3.2058448169999994E-8"/>
    <n v="2.0894485499999996E-8"/>
    <n v="3.6420738853333338E-10"/>
    <n v="3.4882727623333333E-3"/>
    <n v="5.2440844516666667E-5"/>
    <n v="3.3978805840000001E-3"/>
    <n v="1.418893875E-2"/>
    <n v="4.1922485453333334"/>
    <n v="22.287003246666664"/>
    <n v="5.0168809646666666E-2"/>
    <n v="5.6939690593333339"/>
    <n v="2.4236716746666667E-6"/>
    <n v="0.12002058726000001"/>
    <n v="4.2985248152699998E-9"/>
    <n v="8.5320899999999991E-3"/>
    <n v="2.1736244691000002E-4"/>
    <n v="8.7716316240000004E-10"/>
    <n v="4.9774444523999997E-10"/>
    <n v="2.6974206310800001E-10"/>
    <n v="1.5153902295000001E-4"/>
    <n v="3.2461749284999999E-5"/>
    <n v="6.1377638699999998E-5"/>
    <n v="4.1404402725000002E-4"/>
    <n v="0.30465678095999998"/>
    <n v="0.17574729059999999"/>
    <n v="3.1470403859999996E-2"/>
    <n v="1.8942141241800001"/>
    <n v="1.82290881108E-7"/>
    <n v="3.4097909999999995E-2"/>
    <n v="2.3263860899999998E-10"/>
    <n v="6.2727000000000008E-4"/>
    <n v="7.3079999999999998E-5"/>
    <n v="7.0519764E-9"/>
    <n v="2.2986765899999998E-10"/>
    <n v="1.6342941300000001E-10"/>
    <n v="1.34589E-3"/>
    <n v="3.2760667800000001E-6"/>
    <n v="5.8952052599999999E-5"/>
    <n v="5.9316600000000001E-3"/>
    <n v="5.1004602600000002"/>
    <n v="0.32521209000000001"/>
    <n v="7.0217700000000001E-3"/>
    <n v="0.20437431"/>
    <n v="6.6417539999999992E-8"/>
    <n v="8.3521509660295923E-2"/>
    <n v="1.0179707121790235E-6"/>
    <n v="1.3621015256987386E-4"/>
    <n v="2.8035735843219521E-3"/>
    <n v="3.9918568590628062E-2"/>
    <n v="4.49006650957578E-3"/>
    <n v="9.1669971011821953E-4"/>
    <n v="2.1829370146990877E-3"/>
    <n v="2.1510225912947165E-4"/>
    <n v="1.4391842842633252E-2"/>
    <s v=""/>
    <n v="4.670340043443322E-4"/>
    <n v="5.0742558773482684E-3"/>
    <n v="5.6343408928554253E-4"/>
    <n v="1.2867696499276556E-2"/>
    <n v="5.5829220238242633E-6"/>
    <n v="0.76913018164393954"/>
    <n v="0.16755553168696233"/>
    <n v="0.93668571333090189"/>
    <n v="1.4410549435860029E-3"/>
    <n v="0.64197502632666659"/>
    <n v="2.5429536374269999E-8"/>
    <n v="8.9248882333333349E-2"/>
    <n v="1.8521652272433333E-3"/>
    <n v="3.9987587732399999E-8"/>
    <n v="2.1622097604239997E-8"/>
    <n v="7.9737886464133345E-10"/>
    <n v="4.9857017852833335E-3"/>
    <n v="8.8178660581666673E-5"/>
    <n v="3.5182102753000002E-3"/>
    <n v="2.0534642777249999E-2"/>
    <n v="9.5973655862933338"/>
    <n v="22.787962627266666"/>
    <n v="8.8660983506666666E-2"/>
    <n v="7.7925574935133346"/>
    <n v="2.6723800957746666E-6"/>
    <n v="9.876538866564102E-4"/>
    <n v="3.9122363652723074E-11"/>
    <n v="1.3730597282051284E-4"/>
    <n v="2.8494849649897437E-6"/>
    <n v="6.1519365742153851E-11"/>
    <n v="3.3264765544984613E-11"/>
    <n v="1.2267367148328208E-12"/>
    <n v="7.6703104388974357E-6"/>
    <n v="1.3565947781794874E-7"/>
    <n v="5.4126311927692314E-6"/>
    <n v="3.1591758118846152E-5"/>
    <n v="1.4765177825066667E-2"/>
    <n v="3.5058404041948717E-2"/>
    <n v="1.3640151308717948E-4"/>
    <n v="1.1988549990020515E-2"/>
    <n v="4.1113539934994869E-9"/>
    <n v="0.11447950028628247"/>
    <n v="5.9588710491558002E-5"/>
    <n v="2.1447852781728555E-4"/>
    <n v="5.6025826351316053E-3"/>
    <n v="8.3331779902913294E-2"/>
    <n v="2.8394330778103764E-2"/>
    <n v="2.0308733556828392E-4"/>
    <n v="4.8308846878546766E-3"/>
    <n v="1.8710314820637949E-2"/>
    <n v="2.2024370308318445E-2"/>
    <n v="3.181635885282667E-3"/>
    <n v="4.9555859522863947E-2"/>
    <n v="2.2533571750941106"/>
    <n v="5.7788269189322711E-4"/>
    <n v="4.3293859239296906E-2"/>
    <n v="1.5146046449462703E-2"/>
  </r>
  <r>
    <x v="7"/>
    <x v="1"/>
    <x v="0"/>
    <s v="Milk"/>
    <n v="0.34800000000000003"/>
    <s v="Boiling (unspecified)"/>
    <s v="industrial composting"/>
    <n v="0.12019894998618404"/>
    <m/>
    <n v="0.51222692307692297"/>
    <n v="4.0465116279069773E-3"/>
    <n v="0.53331908463157907"/>
    <n v="8.3528945431578969E-9"/>
    <n v="4.9542422905263166E-2"/>
    <n v="1.1133677557894738E-3"/>
    <n v="4.4217590652631588E-8"/>
    <n v="6.2578748336842118E-9"/>
    <n v="2.6117941781052635E-10"/>
    <n v="5.9184297726315805E-3"/>
    <n v="4.529502063157895E-5"/>
    <n v="1.5977829498947369E-3"/>
    <n v="2.5311878905263159E-2"/>
    <n v="6.1417007115789479"/>
    <n v="23.376099233684215"/>
    <n v="6.3826342989473692E-2"/>
    <n v="3.1417877381052639"/>
    <n v="1.2309737696842107E-6"/>
    <n v="6.8583192720000005E-2"/>
    <n v="2.4562998944399999E-9"/>
    <n v="4.8754799999999997E-3"/>
    <n v="1.2420711252000003E-4"/>
    <n v="5.0123609280000004E-10"/>
    <n v="2.8442539727999998E-10"/>
    <n v="1.54138321776E-10"/>
    <n v="8.6593727400000018E-5"/>
    <n v="1.8549571020000003E-5"/>
    <n v="3.5072936399999999E-5"/>
    <n v="2.3659658700000004E-4"/>
    <n v="0.17408958912"/>
    <n v="0.10042702320000001"/>
    <n v="1.7983087920000002E-2"/>
    <n v="1.0824080709600001"/>
    <n v="1.0416621777600001E-7"/>
    <n v="1.9484520000000002E-2"/>
    <n v="1.3293634799999999E-10"/>
    <n v="3.5844000000000007E-4"/>
    <n v="4.1760000000000007E-5"/>
    <n v="4.0297008000000001E-9"/>
    <n v="1.3135294800000001E-10"/>
    <n v="9.3388236000000016E-11"/>
    <n v="7.6908000000000011E-4"/>
    <n v="1.8720381600000002E-6"/>
    <n v="3.3686887200000005E-5"/>
    <n v="3.3895200000000005E-3"/>
    <n v="2.9145487200000004"/>
    <n v="0.18583548000000003"/>
    <n v="4.0124400000000008E-3"/>
    <n v="0.11678532000000001"/>
    <n v="3.7952880000000004E-8"/>
    <n v="8.0842963151921063E-2"/>
    <n v="4.3802484263305283E-7"/>
    <n v="8.3598739046158332E-5"/>
    <n v="1.9364953998368263E-3"/>
    <n v="4.8664386897679907E-2"/>
    <n v="1.3858575233475553E-3"/>
    <n v="5.8482942178977057E-4"/>
    <n v="2.9659698691307146E-3"/>
    <n v="1.6030857626550077E-4"/>
    <n v="6.8172791873894502E-3"/>
    <s v=""/>
    <n v="4.4917348990533844E-4"/>
    <n v="5.2689606385284546E-3"/>
    <n v="5.4539173562207052E-4"/>
    <n v="7.1681765228419885E-3"/>
    <n v="2.8685554209224295E-6"/>
    <n v="0.17825496923076922"/>
    <n v="0.15687669773356835"/>
    <n v="0.3351316669643376"/>
    <n v="5.1558717994513482E-4"/>
    <n v="0.62138679735157909"/>
    <n v="1.0942130785597897E-8"/>
    <n v="5.4776342905263169E-2"/>
    <n v="1.2793348683094738E-3"/>
    <n v="4.8748527545431587E-8"/>
    <n v="6.6736531789642124E-9"/>
    <n v="5.0870597558652643E-10"/>
    <n v="6.7741035000315804E-3"/>
    <n v="6.5716629811578967E-5"/>
    <n v="1.666542773494737E-3"/>
    <n v="2.8937995492263158E-2"/>
    <n v="9.2303390206989491"/>
    <n v="23.662361736884218"/>
    <n v="8.5821870909473699E-2"/>
    <n v="4.3409811290652645"/>
    <n v="1.3730928674602109E-6"/>
    <n v="9.5597968823319865E-4"/>
    <n v="1.6834047362458303E-11"/>
    <n v="8.4271296777327953E-5"/>
    <n v="1.9682074897068829E-6"/>
    <n v="7.4997734685279365E-11"/>
    <n v="1.0267158736868018E-11"/>
    <n v="7.8262457782542528E-13"/>
    <n v="1.0421697692356278E-5"/>
    <n v="1.0110250740242918E-7"/>
    <n v="2.5639119592226723E-6"/>
    <n v="4.4519993065020243E-5"/>
    <n v="1.4200521570306076E-2"/>
    <n v="3.6403633441360335E-2"/>
    <n v="1.3203364755303646E-4"/>
    <n v="6.6784325062542527E-3"/>
    <n v="2.1124505653234012E-9"/>
    <n v="0.11303323123711392"/>
    <n v="2.5572316246901627E-5"/>
    <n v="1.3169229020152924E-4"/>
    <n v="3.8938737955268813E-3"/>
    <n v="0.1115008865714856"/>
    <n v="8.6934528088879835E-3"/>
    <n v="1.3253721646195809E-4"/>
    <n v="7.7483852648988884E-3"/>
    <n v="1.4054085751435085E-2"/>
    <n v="1.0400525784625877E-2"/>
    <n v="5.3919040632335012E-3"/>
    <n v="6.4647104708199038E-2"/>
    <n v="2.3532000504126587"/>
    <n v="5.7654102441641948E-4"/>
    <n v="2.4102920100361514E-2"/>
    <n v="7.7626653097169606E-3"/>
  </r>
  <r>
    <x v="7"/>
    <x v="0"/>
    <x v="0"/>
    <s v="Potatoes"/>
    <n v="0.34800000000000003"/>
    <s v="Boiling (unspecified)"/>
    <s v="industrial composting"/>
    <n v="0.12019894998618404"/>
    <m/>
    <n v="0.42920000000000003"/>
    <n v="4.0465116279069773E-3"/>
    <n v="0.34284029534999999"/>
    <n v="6.2700721649999997E-9"/>
    <n v="3.3626203395000005E-2"/>
    <n v="9.6176059649999998E-4"/>
    <n v="1.7903426805000001E-8"/>
    <n v="4.1531017739999997E-9"/>
    <n v="1.6555356149999999E-10"/>
    <n v="1.3303730714999999E-3"/>
    <n v="5.7923060100000003E-5"/>
    <n v="6.8232607950000003E-4"/>
    <n v="4.3257530130000003E-3"/>
    <n v="2.4817498635000002"/>
    <n v="10.76467704"/>
    <n v="0.14232967710000002"/>
    <n v="5.1760184549999995"/>
    <n v="1.2712305150000001E-6"/>
    <n v="6.8583192720000005E-2"/>
    <n v="2.4562998944399999E-9"/>
    <n v="4.8754799999999997E-3"/>
    <n v="1.2420711252000003E-4"/>
    <n v="5.0123609280000004E-10"/>
    <n v="2.8442539727999998E-10"/>
    <n v="1.54138321776E-10"/>
    <n v="8.6593727400000018E-5"/>
    <n v="1.8549571020000003E-5"/>
    <n v="3.5072936399999999E-5"/>
    <n v="2.3659658700000004E-4"/>
    <n v="0.17408958912"/>
    <n v="0.10042702320000001"/>
    <n v="1.7983087920000002E-2"/>
    <n v="1.0824080709600001"/>
    <n v="1.0416621777600001E-7"/>
    <n v="1.9484520000000002E-2"/>
    <n v="1.3293634799999999E-10"/>
    <n v="3.5844000000000007E-4"/>
    <n v="4.1760000000000007E-5"/>
    <n v="4.0297008000000001E-9"/>
    <n v="1.3135294800000001E-10"/>
    <n v="9.3388236000000016E-11"/>
    <n v="7.6908000000000011E-4"/>
    <n v="1.8720381600000002E-6"/>
    <n v="3.3686887200000005E-5"/>
    <n v="3.3895200000000005E-3"/>
    <n v="2.9145487200000004"/>
    <n v="0.18583548000000003"/>
    <n v="4.0124400000000008E-3"/>
    <n v="0.11678532000000001"/>
    <n v="3.7952880000000004E-8"/>
    <n v="5.6061506885478063E-2"/>
    <n v="3.5464730289225336E-7"/>
    <n v="5.9307670842844301E-5"/>
    <n v="1.7070116471315294E-3"/>
    <n v="2.2395641668879838E-2"/>
    <n v="9.4877823536523593E-4"/>
    <n v="4.7489398376045162E-4"/>
    <n v="9.5713756632398992E-4"/>
    <n v="1.9111330611868088E-4"/>
    <n v="3.0724457701183689E-3"/>
    <s v=""/>
    <n v="2.7107029221919984E-4"/>
    <n v="2.4607419208335355E-3"/>
    <n v="1.0442747032029251E-3"/>
    <n v="1.0527261585261672E-2"/>
    <n v="2.9526565824250017E-6"/>
    <n v="0.14936160000000001"/>
    <n v="0.10017449253942165"/>
    <n v="0.24953609253942166"/>
    <n v="3.8390168082987948E-4"/>
    <n v="0.43090800807000001"/>
    <n v="8.8593084074399991E-9"/>
    <n v="3.8860123395000008E-2"/>
    <n v="1.1277277090200001E-3"/>
    <n v="2.2434363697800003E-8"/>
    <n v="4.5688801192799994E-9"/>
    <n v="4.1308011927599999E-10"/>
    <n v="2.1860467989000001E-3"/>
    <n v="7.8344669280000013E-5"/>
    <n v="7.5108590310000002E-4"/>
    <n v="7.9518696000000014E-3"/>
    <n v="5.5703881726200004"/>
    <n v="11.0509395432"/>
    <n v="0.16432520502000003"/>
    <n v="6.3752118459599991"/>
    <n v="1.4133496127760002E-6"/>
    <n v="6.6293539703076929E-4"/>
    <n v="1.3629705242215382E-11"/>
    <n v="5.9784805223076939E-5"/>
    <n v="1.7349657061846155E-6"/>
    <n v="3.4514405688923082E-11"/>
    <n v="7.0290463373538456E-12"/>
    <n v="6.355078758092307E-13"/>
    <n v="3.3631489213846156E-6"/>
    <n v="1.2053026043076924E-7"/>
    <n v="1.1555167740000001E-6"/>
    <n v="1.2233645538461541E-5"/>
    <n v="8.569827957876924E-3"/>
    <n v="1.7001445451076923E-2"/>
    <n v="2.5280800772307699E-4"/>
    <n v="9.8080182245538442E-3"/>
    <n v="2.1743840196553848E-9"/>
    <n v="7.7401230786047576E-2"/>
    <n v="2.0652063117933997E-5"/>
    <n v="9.3205227930576783E-5"/>
    <n v="3.4187878334827502E-3"/>
    <n v="4.6592803030038175E-2"/>
    <n v="5.9033494637990907E-3"/>
    <n v="1.0282394589880101E-4"/>
    <n v="1.9180894821823461E-3"/>
    <n v="1.6824128416565231E-2"/>
    <n v="4.5839190179691701E-3"/>
    <n v="1.0323861381374487E-3"/>
    <n v="2.9153389053399724E-2"/>
    <n v="1.0902794262273614"/>
    <n v="1.1265403630715438E-3"/>
    <n v="3.5671632149406378E-2"/>
    <n v="7.9959258911397896E-3"/>
  </r>
  <r>
    <x v="7"/>
    <x v="1"/>
    <x v="0"/>
    <s v="Butter"/>
    <n v="0.17400000000000002"/>
    <s v="Boiling (unspecified)"/>
    <s v="industrial composting"/>
    <n v="0.12019894998618404"/>
    <m/>
    <n v="6.0664224433399943"/>
    <n v="2.0232558139534887E-3"/>
    <n v="1.3823410164000001"/>
    <n v="1.1987827614000003E-8"/>
    <n v="0.12335058708"/>
    <n v="2.4419549760000001E-3"/>
    <n v="1.2276539376000002E-7"/>
    <n v="1.7229853578000002E-8"/>
    <n v="6.7631404020000009E-10"/>
    <n v="1.7630692680000001E-2"/>
    <n v="9.7150885080000003E-5"/>
    <n v="4.7177225520000001E-3"/>
    <n v="7.6556479980000008E-2"/>
    <n v="17.535179556000003"/>
    <n v="68.940150240000008"/>
    <n v="0.15064690146000001"/>
    <n v="5.6165091120000001"/>
    <n v="2.9711803260000004E-6"/>
    <n v="3.4291596360000003E-2"/>
    <n v="1.2281499472199999E-9"/>
    <n v="2.4377399999999999E-3"/>
    <n v="6.2103556260000015E-5"/>
    <n v="2.5061804640000002E-10"/>
    <n v="1.4221269863999999E-10"/>
    <n v="7.7069160888000002E-11"/>
    <n v="4.3296863700000009E-5"/>
    <n v="9.2747855100000016E-6"/>
    <n v="1.75364682E-5"/>
    <n v="1.1829829350000002E-4"/>
    <n v="8.7044794559999999E-2"/>
    <n v="5.0213511600000003E-2"/>
    <n v="8.9915439600000008E-3"/>
    <n v="0.54120403548000007"/>
    <n v="5.2083108888000005E-8"/>
    <n v="9.7422600000000008E-3"/>
    <n v="6.6468173999999997E-11"/>
    <n v="1.7922000000000004E-4"/>
    <n v="2.0880000000000003E-5"/>
    <n v="2.0148504000000001E-9"/>
    <n v="6.5676474000000006E-11"/>
    <n v="4.6694118000000008E-11"/>
    <n v="3.8454000000000006E-4"/>
    <n v="9.3601908000000009E-7"/>
    <n v="1.6843443600000003E-5"/>
    <n v="1.6947600000000002E-3"/>
    <n v="1.4572743600000002"/>
    <n v="9.2917740000000013E-2"/>
    <n v="2.0062200000000004E-3"/>
    <n v="5.8392660000000006E-2"/>
    <n v="1.8976440000000002E-8"/>
    <n v="0.1855726123741881"/>
    <n v="5.3171007703632538E-7"/>
    <n v="1.9224956501456654E-4"/>
    <n v="3.8219327665580749E-3"/>
    <n v="0.12481505717054138"/>
    <n v="3.6211391771672004E-3"/>
    <n v="9.1980196491668251E-4"/>
    <n v="7.9067369589453911E-3"/>
    <n v="2.6189717375652347E-4"/>
    <n v="1.943929057090486E-2"/>
    <s v=""/>
    <n v="9.2846048257257802E-4"/>
    <n v="1.5382956908829327E-2"/>
    <n v="1.0272400693810899E-3"/>
    <n v="1.0264532921909868E-2"/>
    <n v="6.3556033911954112E-6"/>
    <n v="1.0555575051411592"/>
    <n v="0.37416079541815389"/>
    <n v="1.429718300559313"/>
    <n v="2.1995666162450971E-3"/>
    <n v="1.4263748727599999"/>
    <n v="1.3282445735220003E-8"/>
    <n v="0.12596754708000002"/>
    <n v="2.52493853226E-3"/>
    <n v="1.2503086220640002E-7"/>
    <n v="1.7437742750640003E-8"/>
    <n v="8.0007731908800013E-10"/>
    <n v="1.8058529543699998E-2"/>
    <n v="1.0736168967E-4"/>
    <n v="4.7521024638000004E-3"/>
    <n v="7.8369538273500017E-2"/>
    <n v="19.079498710560003"/>
    <n v="69.083281491600019"/>
    <n v="0.16164466542"/>
    <n v="6.21610580748"/>
    <n v="3.0422398748880004E-6"/>
    <n v="2.1944228811692306E-3"/>
    <n v="2.0434531900338465E-11"/>
    <n v="1.937962262769231E-4"/>
    <n v="3.8845208188615381E-6"/>
    <n v="1.923551726252308E-10"/>
    <n v="2.6827296539446159E-11"/>
    <n v="1.2308881832123079E-12"/>
    <n v="2.7782353144153845E-5"/>
    <n v="1.6517183026153845E-7"/>
    <n v="7.3109268673846155E-6"/>
    <n v="1.2056852042076925E-4"/>
    <n v="2.9353074939323081E-2"/>
    <n v="0.10628197152553849"/>
    <n v="2.4868410064615384E-4"/>
    <n v="9.5632397038153839E-3"/>
    <n v="4.6803690382892316E-9"/>
    <n v="0.26522207273403586"/>
    <n v="3.1238988750969522E-5"/>
    <n v="3.0422125458927466E-4"/>
    <n v="7.8547438743929408E-3"/>
    <n v="0.3040360030307675"/>
    <n v="2.3039009246551188E-2"/>
    <n v="2.3583838082472829E-4"/>
    <n v="2.2518045722939681E-2"/>
    <n v="2.3369843142467761E-2"/>
    <n v="3.009963291980558E-2"/>
    <n v="1.5970224438182766E-2"/>
    <n v="0.17259668963930525"/>
    <n v="6.9098835157176683"/>
    <n v="1.1201265562458915E-3"/>
    <n v="3.5058957389680748E-2"/>
    <n v="1.7530981115707119E-2"/>
  </r>
  <r>
    <x v="7"/>
    <x v="4"/>
    <x v="0"/>
    <s v="Onions"/>
    <n v="0.17400000000000002"/>
    <s v="Boiling (unspecified)"/>
    <s v="industrial composting"/>
    <n v="0.12019894998618404"/>
    <m/>
    <n v="0.63722458418584826"/>
    <n v="2.0232558139534887E-3"/>
    <n v="8.1426629200000003E-2"/>
    <n v="3.8278950200000005E-9"/>
    <n v="1.3225379820000001E-2"/>
    <n v="3.2865106466666667E-4"/>
    <n v="5.4186967866666672E-9"/>
    <n v="1.5146771920000002E-9"/>
    <n v="5.7217556800000002E-11"/>
    <n v="4.6124811266666673E-4"/>
    <n v="1.2611596173333333E-5"/>
    <n v="4.4048420933333343E-4"/>
    <n v="1.6684823653333335E-3"/>
    <n v="1.0768042780000002"/>
    <n v="3.40088626"/>
    <n v="0.14228389673333333"/>
    <n v="1.1190436673333333"/>
    <n v="4.704457720000001E-7"/>
    <n v="3.4291596360000003E-2"/>
    <n v="1.2281499472199999E-9"/>
    <n v="2.4377399999999999E-3"/>
    <n v="6.2103556260000015E-5"/>
    <n v="2.5061804640000002E-10"/>
    <n v="1.4221269863999999E-10"/>
    <n v="7.7069160888000002E-11"/>
    <n v="4.3296863700000009E-5"/>
    <n v="9.2747855100000016E-6"/>
    <n v="1.75364682E-5"/>
    <n v="1.1829829350000002E-4"/>
    <n v="8.7044794559999999E-2"/>
    <n v="5.0213511600000003E-2"/>
    <n v="8.9915439600000008E-3"/>
    <n v="0.54120403548000007"/>
    <n v="5.2083108888000005E-8"/>
    <n v="9.7422600000000008E-3"/>
    <n v="6.6468173999999997E-11"/>
    <n v="1.7922000000000004E-4"/>
    <n v="2.0880000000000003E-5"/>
    <n v="2.0148504000000001E-9"/>
    <n v="6.5676474000000006E-11"/>
    <n v="4.6694118000000008E-11"/>
    <n v="3.8454000000000006E-4"/>
    <n v="9.3601908000000009E-7"/>
    <n v="1.6843443600000003E-5"/>
    <n v="1.6947600000000002E-3"/>
    <n v="1.4572743600000002"/>
    <n v="9.2917740000000013E-2"/>
    <n v="2.0062200000000004E-3"/>
    <n v="5.8392660000000006E-2"/>
    <n v="1.8976440000000002E-8"/>
    <n v="1.63225183643716E-2"/>
    <n v="2.0505951322770918E-7"/>
    <n v="2.4178314254811058E-5"/>
    <n v="6.2308045343233685E-4"/>
    <n v="7.6709022552354181E-3"/>
    <n v="3.5770986173307617E-4"/>
    <n v="2.0806305129089165E-4"/>
    <n v="3.8927649259980066E-4"/>
    <n v="5.5672766297063101E-5"/>
    <n v="1.9425131723752186E-3"/>
    <s v=""/>
    <n v="1.2755102028597906E-4"/>
    <n v="7.8915574778694081E-4"/>
    <n v="9.7409378377163883E-4"/>
    <n v="2.8379569349982208E-3"/>
    <n v="1.1312694578079038E-6"/>
    <n v="0.11087707764833761"/>
    <n v="3.2324008547404026E-2"/>
    <n v="0.14320108619574162"/>
    <n v="2.2030936337806404E-4"/>
    <n v="0.12546048556"/>
    <n v="5.1225131412200007E-9"/>
    <n v="1.5842339820000002E-2"/>
    <n v="4.1163462092666666E-4"/>
    <n v="7.6841652330666667E-9"/>
    <n v="1.7225663646400003E-9"/>
    <n v="1.8098083568800001E-10"/>
    <n v="8.8908497636666682E-4"/>
    <n v="2.2822400763333336E-5"/>
    <n v="4.7486412113333342E-4"/>
    <n v="3.4815406588333338E-3"/>
    <n v="2.6211234325600001"/>
    <n v="3.5440175115999999"/>
    <n v="0.15328166069333332"/>
    <n v="1.7186403628133333"/>
    <n v="5.4150532088800017E-7"/>
    <n v="1.9301613163076923E-4"/>
    <n v="7.8807894480307702E-12"/>
    <n v="2.4372830492307696E-5"/>
    <n v="6.3328403219487182E-7"/>
    <n v="1.1821792666256409E-11"/>
    <n v="2.6501020994461543E-12"/>
    <n v="2.784320549046154E-13"/>
    <n v="1.3678230405641028E-6"/>
    <n v="3.5111385789743592E-8"/>
    <n v="7.3056018635897451E-7"/>
    <n v="5.3562163982051286E-6"/>
    <n v="4.0324975885538466E-3"/>
    <n v="5.4523346332307687E-3"/>
    <n v="2.3581793952820511E-4"/>
    <n v="2.6440620966358976E-3"/>
    <n v="8.3308510905846177E-10"/>
    <n v="2.1865937353602025E-2"/>
    <n v="1.1962772834131619E-5"/>
    <n v="3.7927132000418332E-5"/>
    <n v="1.2323585826112147E-3"/>
    <n v="1.4581652341088104E-2"/>
    <n v="2.2068506432768218E-3"/>
    <n v="4.3470102770016024E-5"/>
    <n v="6.9988897962393489E-4"/>
    <n v="4.8255997754084404E-3"/>
    <n v="2.9230238504664189E-3"/>
    <n v="4.1349092520742497E-4"/>
    <n v="1.2985559188214053E-2"/>
    <n v="0.34671507181939637"/>
    <n v="1.0615348146217661E-3"/>
    <n v="9.4817786322475249E-3"/>
    <n v="3.0409176126992153E-3"/>
  </r>
  <r>
    <x v="7"/>
    <x v="0"/>
    <x v="0"/>
    <s v="Pasta"/>
    <n v="0.33899999999999997"/>
    <s v="Boiling (unspecified)"/>
    <s v="industrial composting"/>
    <n v="4.3832428238944912E-2"/>
    <m/>
    <n v="4.0569082692307692"/>
    <n v="3.941860465116279E-3"/>
    <n v="0.33543163514999996"/>
    <n v="5.2881745649999999E-9"/>
    <n v="3.3319901504999999E-2"/>
    <n v="1.52266696005E-3"/>
    <n v="2.6614476419999999E-8"/>
    <n v="1.1615290396499999E-8"/>
    <n v="2.5285109954999999E-10"/>
    <n v="3.5469368294999996E-3"/>
    <n v="1.21865081085E-4"/>
    <n v="3.0251863364999998E-3"/>
    <n v="1.3831022702999999E-2"/>
    <n v="2.3900940749999995"/>
    <n v="37.097212394999993"/>
    <n v="0.16673876194499998"/>
    <n v="3.9361401869999999"/>
    <n v="1.6243114657499996E-6"/>
    <n v="6.6809489459999996E-2"/>
    <n v="2.3927748971699993E-9"/>
    <n v="4.7493899999999992E-3"/>
    <n v="1.2099485961E-4"/>
    <n v="4.8827309039999996E-10"/>
    <n v="2.7706956803999994E-10"/>
    <n v="1.5015198586799998E-10"/>
    <n v="8.4354234449999995E-5"/>
    <n v="1.8069840734999999E-5"/>
    <n v="3.4165877699999996E-5"/>
    <n v="2.3047770974999999E-4"/>
    <n v="0.16958727215999997"/>
    <n v="9.782977259999999E-2"/>
    <n v="1.751800806E-2"/>
    <n v="1.0544147587799999"/>
    <n v="1.0147226386799999E-7"/>
    <n v="1.8980609999999998E-2"/>
    <n v="1.2949833899999997E-10"/>
    <n v="3.4916999999999999E-4"/>
    <n v="4.0679999999999997E-5"/>
    <n v="3.9254843999999993E-9"/>
    <n v="1.2795588899999999E-10"/>
    <n v="9.0973022999999991E-11"/>
    <n v="7.4918999999999995E-4"/>
    <n v="1.8236233799999999E-6"/>
    <n v="3.2815674599999997E-5"/>
    <n v="3.3018599999999998E-3"/>
    <n v="2.8391724599999999"/>
    <n v="0.18102938999999998"/>
    <n v="3.9086699999999995E-3"/>
    <n v="0.11376500999999999"/>
    <n v="3.6971339999999997E-8"/>
    <n v="5.4801314278001147E-2"/>
    <n v="3.1266032512644874E-7"/>
    <n v="5.8633613847973326E-5"/>
    <n v="2.5495437248845175E-3"/>
    <n v="3.0974678739992465E-2"/>
    <n v="2.4961508654886048E-3"/>
    <n v="5.6789535749206472E-4"/>
    <n v="1.9179474963606307E-3"/>
    <n v="3.4580456453164892E-4"/>
    <n v="1.2649043353399884E-2"/>
    <s v=""/>
    <n v="2.6272296181242003E-4"/>
    <n v="8.3226286559909875E-3"/>
    <n v="1.1957776592480356E-3"/>
    <n v="8.4286628723434752E-3"/>
    <n v="3.6826064212716007E-6"/>
    <n v="1.3752919032692306"/>
    <n v="0.12457479941014023"/>
    <n v="1.4998667026793708"/>
    <n v="2.3074872348913399E-3"/>
    <n v="0.42122173460999995"/>
    <n v="7.8104478011699996E-9"/>
    <n v="3.8418461505000001E-2"/>
    <n v="1.68434181966E-3"/>
    <n v="3.1028233910400001E-8"/>
    <n v="1.2020315853539999E-8"/>
    <n v="4.9397610841799994E-10"/>
    <n v="4.3804810639499992E-3"/>
    <n v="1.4175854519999999E-4"/>
    <n v="3.0921678887999996E-3"/>
    <n v="1.7363360412749999E-2"/>
    <n v="5.3988538071599992"/>
    <n v="37.376071557599992"/>
    <n v="0.18816544000499999"/>
    <n v="5.1043199557799994"/>
    <n v="1.7627550696179997E-6"/>
    <n v="6.4803343786153838E-4"/>
    <n v="1.2016073540261537E-11"/>
    <n v="5.9105325392307694E-5"/>
    <n v="2.5912951071692306E-6"/>
    <n v="4.7735744477538463E-11"/>
    <n v="1.8492793620830769E-11"/>
    <n v="7.5996324371999994E-13"/>
    <n v="6.7392016368461531E-6"/>
    <n v="2.1809006953846152E-7"/>
    <n v="4.7571813673846146E-6"/>
    <n v="2.6712862173461535E-5"/>
    <n v="8.3059289340923059E-3"/>
    <n v="5.7501648550153835E-2"/>
    <n v="2.894852923153846E-4"/>
    <n v="7.8527999319692298E-3"/>
    <n v="2.7119308763353843E-9"/>
    <n v="0.20676762162088708"/>
    <n v="4.9793893652047879E-5"/>
    <n v="2.52539516210513E-4"/>
    <n v="1.4139725583865221E-2"/>
    <n v="0.18449140462062419"/>
    <n v="4.3250683453761297E-2"/>
    <n v="3.4678851021323668E-4"/>
    <n v="1.2768439246331763E-2"/>
    <n v="8.4222821831347064E-2"/>
    <n v="5.3329876608026808E-2"/>
    <n v="8.0926386151202213E-3"/>
    <n v="7.138135176436787E-2"/>
    <n v="10.216328037337195"/>
    <n v="3.5432866872773458E-3"/>
    <n v="7.7906289751365571E-2"/>
    <n v="2.7447438884984028E-2"/>
  </r>
  <r>
    <x v="7"/>
    <x v="3"/>
    <x v="0"/>
    <s v="Nuts"/>
    <n v="0.16949999999999998"/>
    <s v="Cooking (unspecified)"/>
    <s v="industrial composting"/>
    <n v="4.3832428238944912E-2"/>
    <m/>
    <n v="1.7996749999999999"/>
    <n v="1.9709302325581395E-3"/>
    <n v="0.69718872209999982"/>
    <n v="2.447884083E-8"/>
    <n v="8.2013225879999985E-2"/>
    <n v="2.5137492404999997E-3"/>
    <n v="4.8660973604999995E-8"/>
    <n v="9.5153113349999981E-9"/>
    <n v="3.5722391114999997E-10"/>
    <n v="7.0826169944999988E-3"/>
    <n v="1.0087857079499999E-4"/>
    <n v="2.5608810884999995E-3"/>
    <n v="2.8666495965E-2"/>
    <n v="7.5693547199999989"/>
    <n v="110.74326739499999"/>
    <n v="1.5399524853"/>
    <n v="8.1411544950000003"/>
    <n v="6.8465109524999997E-6"/>
    <n v="4.4753612710000001E-2"/>
    <n v="8.3437758854499994E-10"/>
    <n v="3.0489716499999996E-2"/>
    <n v="1.00574009805E-4"/>
    <n v="5.8622352440000005E-10"/>
    <n v="3.5267029704000002E-10"/>
    <n v="8.4397192643000004E-11"/>
    <n v="2.0019066722499999E-4"/>
    <n v="4.28968111175E-5"/>
    <n v="3.867836885E-5"/>
    <n v="2.84113964875E-4"/>
    <n v="0.14599479316"/>
    <n v="0.11710381534999999"/>
    <n v="2.2899774310000003E-2"/>
    <n v="1.0691245055299998"/>
    <n v="7.5600447742999999E-8"/>
    <n v="9.4903049999999992E-3"/>
    <n v="6.4749169499999985E-11"/>
    <n v="1.74585E-4"/>
    <n v="2.0339999999999998E-5"/>
    <n v="1.9627421999999997E-9"/>
    <n v="6.3977944499999994E-11"/>
    <n v="4.5486511499999995E-11"/>
    <n v="3.7459499999999997E-4"/>
    <n v="9.1181168999999995E-7"/>
    <n v="1.6407837299999998E-5"/>
    <n v="1.6509299999999999E-3"/>
    <n v="1.4195862299999999"/>
    <n v="9.0514694999999992E-2"/>
    <n v="1.9543349999999998E-3"/>
    <n v="5.6882504999999993E-2"/>
    <n v="1.8485669999999998E-8"/>
    <n v="9.7762040439587097E-2"/>
    <n v="1.0159063601882108E-6"/>
    <n v="1.7196655906909569E-4"/>
    <n v="3.9880201741680239E-3"/>
    <n v="5.1121550250109671E-2"/>
    <n v="2.0624807030904242E-3"/>
    <n v="5.5999905382032313E-4"/>
    <n v="3.3527131037150229E-3"/>
    <n v="3.5294868402062926E-4"/>
    <n v="1.07010631088163E-2"/>
    <s v=""/>
    <n v="4.4453090602792283E-4"/>
    <n v="2.4705727059099902E-2"/>
    <n v="9.9442318782286179E-3"/>
    <n v="1.5302681021243953E-2"/>
    <n v="1.449973838048563E-5"/>
    <n v="0.30504491249999993"/>
    <n v="0.22048546858573767"/>
    <n v="0.52553038108573757"/>
    <n v="8.0850827859344247E-4"/>
    <n v="0.75143263980999986"/>
    <n v="2.5377967588045E-8"/>
    <n v="0.11267752737999999"/>
    <n v="2.634663250305E-3"/>
    <n v="5.1209939329399993E-8"/>
    <n v="9.9319595765399977E-9"/>
    <n v="4.87107615293E-10"/>
    <n v="7.6574026617249992E-3"/>
    <n v="1.4468719360249998E-4"/>
    <n v="2.6159672946499996E-3"/>
    <n v="3.0601539929874997E-2"/>
    <n v="9.134935743159998"/>
    <n v="110.95088590534999"/>
    <n v="1.5648065946099998"/>
    <n v="9.2671615055300016"/>
    <n v="6.9405970702429992E-6"/>
    <n v="1.1560502150923075E-3"/>
    <n v="3.9043027058530768E-11"/>
    <n v="1.733500421230769E-4"/>
    <n v="4.0533280773923074E-6"/>
    <n v="7.8784522045230764E-11"/>
    <n v="1.5279937810061535E-11"/>
    <n v="7.4939633121999998E-13"/>
    <n v="1.1780619479576921E-5"/>
    <n v="2.2259568246538457E-7"/>
    <n v="4.0245650686923074E-6"/>
    <n v="4.7079292199807686E-5"/>
    <n v="1.4053747297169229E-2"/>
    <n v="0.17069367062361537"/>
    <n v="2.4073947609384613E-3"/>
    <n v="1.4257171546969233E-2"/>
    <n v="1.0677841646527691E-8"/>
    <n v="0.38081347347978151"/>
    <n v="1.6399719170278804E-4"/>
    <n v="7.4605940002686166E-4"/>
    <n v="2.2473204133640724E-2"/>
    <n v="0.33369822494319773"/>
    <n v="3.588160745456262E-2"/>
    <n v="3.7799527987039027E-4"/>
    <n v="2.5435707909146042E-2"/>
    <n v="8.6508923958069361E-2"/>
    <n v="4.5306117796147044E-2"/>
    <n v="1.653306042708029E-2"/>
    <n v="0.20683568833118951"/>
    <n v="30.444511144241226"/>
    <n v="3.0027621821913285E-2"/>
    <n v="0.14367469513229023"/>
    <n v="0.110001157484826"/>
  </r>
  <r>
    <x v="7"/>
    <x v="1"/>
    <x v="0"/>
    <s v="Butter"/>
    <n v="6.7799999999999999E-2"/>
    <s v="Cooking (unspecified)"/>
    <s v="industrial composting"/>
    <n v="4.3832428238944912E-2"/>
    <m/>
    <n v="6.0664224433399943"/>
    <n v="7.8837209302325584E-4"/>
    <n v="0.53863632707999998"/>
    <n v="4.6711190358000005E-9"/>
    <n v="4.8064194275999998E-2"/>
    <n v="9.5152038720000001E-4"/>
    <n v="4.7836170672000001E-8"/>
    <n v="6.7137015666000001E-9"/>
    <n v="2.6352926394E-10"/>
    <n v="6.8698905959999994E-3"/>
    <n v="3.7855344876E-5"/>
    <n v="1.8382849944E-3"/>
    <n v="2.9830628405999999E-2"/>
    <n v="6.8326734132000002"/>
    <n v="26.862886128"/>
    <n v="5.8700344362000001E-2"/>
    <n v="2.1885018264"/>
    <n v="1.1577357822000001E-6"/>
    <n v="1.7901445084E-2"/>
    <n v="3.3375103541799997E-10"/>
    <n v="1.2195886600000001E-2"/>
    <n v="4.0229603921999998E-5"/>
    <n v="2.3448940976000005E-10"/>
    <n v="1.41068118816E-10"/>
    <n v="3.3758877057200004E-11"/>
    <n v="8.0076266890000006E-5"/>
    <n v="1.7158724447000003E-5"/>
    <n v="1.5471347540000001E-5"/>
    <n v="1.1364558595E-4"/>
    <n v="5.8397917264000003E-2"/>
    <n v="4.6841526139999999E-2"/>
    <n v="9.1599097240000014E-3"/>
    <n v="0.42764980221199994"/>
    <n v="3.0240179097200008E-8"/>
    <n v="3.7961219999999999E-3"/>
    <n v="2.5899667799999998E-11"/>
    <n v="6.9834000000000009E-5"/>
    <n v="8.1359999999999997E-6"/>
    <n v="7.8509687999999996E-10"/>
    <n v="2.5591177799999997E-11"/>
    <n v="1.8194604599999999E-11"/>
    <n v="1.4983800000000001E-4"/>
    <n v="3.6472467600000002E-7"/>
    <n v="6.5631349199999995E-6"/>
    <n v="6.60372E-4"/>
    <n v="0.56783449200000002"/>
    <n v="3.6205877999999997E-2"/>
    <n v="7.8173399999999997E-4"/>
    <n v="2.2753002000000001E-2"/>
    <n v="7.3942680000000001E-9"/>
    <n v="7.2899927310561441E-2"/>
    <n v="2.0138692969717374E-7"/>
    <n v="9.2074507769138869E-5"/>
    <n v="1.5135010153578096E-3"/>
    <n v="4.8771431234519727E-2"/>
    <n v="1.4287826487132328E-3"/>
    <n v="3.6269200785292791E-4"/>
    <n v="3.1085747804032358E-3"/>
    <n v="1.3509054932874757E-4"/>
    <n v="7.6099560438512561E-3"/>
    <s v=""/>
    <n v="3.629707155542491E-4"/>
    <n v="6.0001222501784275E-3"/>
    <n v="4.362148322105672E-4"/>
    <n v="4.3575711703785092E-3"/>
    <n v="2.4972715484294333E-6"/>
    <n v="0.41130344165845162"/>
    <n v="0.14708160772515746"/>
    <n v="0.55838504938360911"/>
    <n v="8.5905392212862945E-4"/>
    <n v="0.56033389416400003"/>
    <n v="5.030769739018001E-9"/>
    <n v="6.0329914876E-2"/>
    <n v="9.9988599112200006E-4"/>
    <n v="4.8855756961759999E-8"/>
    <n v="6.8803608632160006E-9"/>
    <n v="3.1548274559720001E-10"/>
    <n v="7.0998048628899994E-3"/>
    <n v="5.5378793999000002E-5"/>
    <n v="1.8603194768600001E-3"/>
    <n v="3.0604645991949998E-2"/>
    <n v="7.4589058224640006"/>
    <n v="26.94593353214"/>
    <n v="6.8641988086000014E-2"/>
    <n v="2.6389046306120001"/>
    <n v="1.1953702292972003E-6"/>
    <n v="8.6205214486769237E-4"/>
    <n v="7.7396457523353857E-12"/>
    <n v="9.2815253655384618E-5"/>
    <n v="1.5382861401876924E-6"/>
    <n v="7.5162703018092306E-11"/>
    <n v="1.0585170558793847E-11"/>
    <n v="4.8535807014953846E-13"/>
    <n v="1.092277671213846E-5"/>
    <n v="8.5198144613846153E-8"/>
    <n v="2.8620299644E-6"/>
    <n v="4.7084070756846148E-5"/>
    <n v="1.1475239726867693E-2"/>
    <n v="4.1455282357138461E-2"/>
    <n v="1.0560305859384618E-4"/>
    <n v="4.0598532778646154E-3"/>
    <n v="1.8390311219956928E-9"/>
    <n v="0.2855769805655306"/>
    <n v="3.2428858441266797E-5"/>
    <n v="3.996057750940241E-4"/>
    <n v="8.5254237595384832E-3"/>
    <n v="0.32539077131978977"/>
    <n v="2.4922068593362958E-2"/>
    <n v="2.5399276153593683E-4"/>
    <n v="2.4241523261631467E-2"/>
    <n v="3.3102106113374025E-2"/>
    <n v="3.2304051985255988E-2"/>
    <n v="1.707437180878894E-2"/>
    <n v="0.18392208650335862"/>
    <n v="7.390129489100639"/>
    <n v="1.3044094215579733E-3"/>
    <n v="4.0814867122894706E-2"/>
    <n v="1.8881389871728924E-2"/>
  </r>
  <r>
    <x v="7"/>
    <x v="0"/>
    <x v="0"/>
    <s v="Sugar"/>
    <n v="6.7799999999999999E-2"/>
    <s v="Cooking (unspecified)"/>
    <s v="industrial composting"/>
    <n v="4.3832428238944912E-2"/>
    <m/>
    <s v=""/>
    <n v="7.8837209302325584E-4"/>
    <n v="5.0585580678000001E-2"/>
    <n v="8.291904066E-10"/>
    <n v="6.7145549652E-3"/>
    <n v="2.2536518633999998E-4"/>
    <n v="8.8513618679999991E-9"/>
    <n v="-8.00779359E-10"/>
    <n v="1.7351015304000001E-11"/>
    <n v="1.1251479834000001E-3"/>
    <n v="1.1932252854E-5"/>
    <n v="3.5965501235999997E-4"/>
    <n v="4.7585651028000005E-3"/>
    <n v="0.73981900266"/>
    <n v="2.1653048699999999"/>
    <n v="0.12204421038"/>
    <n v="0.65482542438000002"/>
    <n v="2.9176691304000002E-7"/>
    <n v="1.7901445084E-2"/>
    <n v="3.3375103541799997E-10"/>
    <n v="1.2195886600000001E-2"/>
    <n v="4.0229603921999998E-5"/>
    <n v="2.3448940976000005E-10"/>
    <n v="1.41068118816E-10"/>
    <n v="3.3758877057200004E-11"/>
    <n v="8.0076266890000006E-5"/>
    <n v="1.7158724447000003E-5"/>
    <n v="1.5471347540000001E-5"/>
    <n v="1.1364558595E-4"/>
    <n v="5.8397917264000003E-2"/>
    <n v="4.6841526139999999E-2"/>
    <n v="9.1599097240000014E-3"/>
    <n v="0.42764980221199994"/>
    <n v="3.0240179097200008E-8"/>
    <n v="3.7961219999999999E-3"/>
    <n v="2.5899667799999998E-11"/>
    <n v="6.9834000000000009E-5"/>
    <n v="8.1359999999999997E-6"/>
    <n v="7.8509687999999996E-10"/>
    <n v="2.5591177799999997E-11"/>
    <n v="1.8194604599999999E-11"/>
    <n v="1.4983800000000001E-4"/>
    <n v="3.6472467600000002E-7"/>
    <n v="6.5631349199999995E-6"/>
    <n v="6.60372E-4"/>
    <n v="0.56783449200000002"/>
    <n v="3.6205877999999997E-2"/>
    <n v="7.8173399999999997E-4"/>
    <n v="2.2753002000000001E-2"/>
    <n v="7.3942680000000001E-9"/>
    <n v="9.4041004345992666E-3"/>
    <n v="4.7590542486399192E-8"/>
    <n v="2.8967379343736181E-5"/>
    <n v="4.1433906732841032E-4"/>
    <n v="9.8539107616839195E-3"/>
    <n v="-1.316820091776004E-4"/>
    <n v="7.9675315074720395E-5"/>
    <n v="5.9329973407372155E-4"/>
    <n v="7.1853983692903451E-5"/>
    <n v="1.5613663750285954E-3"/>
    <s v=""/>
    <n v="6.6475790185825155E-5"/>
    <n v="5.0064654431867812E-4"/>
    <n v="8.3876048476351484E-4"/>
    <n v="1.8250415758617553E-3"/>
    <n v="6.8815888544273403E-7"/>
    <s v=""/>
    <n v="2.5107491186205377E-2"/>
    <n v="2.5107491186205377E-2"/>
    <n v="3.8626909517239042E-5"/>
    <n v="7.2283147761999997E-2"/>
    <n v="1.188841109818E-9"/>
    <n v="1.8980275565200003E-2"/>
    <n v="2.7373079026200001E-4"/>
    <n v="9.8709481577599984E-9"/>
    <n v="-6.3412006238400001E-10"/>
    <n v="6.9304496961199995E-11"/>
    <n v="1.3550622502900001E-3"/>
    <n v="2.9455701977000001E-5"/>
    <n v="3.8168949481999997E-4"/>
    <n v="5.5325826887500009E-3"/>
    <n v="1.3660514119239999"/>
    <n v="2.2483522741400002"/>
    <n v="0.13198585410400002"/>
    <n v="1.1052282285919999"/>
    <n v="3.294013601372E-7"/>
    <n v="1.1120484271076922E-4"/>
    <n v="1.8289863227969229E-12"/>
    <n v="2.9200423946461543E-5"/>
    <n v="4.2112429271076923E-7"/>
    <n v="1.5186074088861535E-11"/>
    <n v="-9.7556932674461546E-13"/>
    <n v="1.0662230301723077E-13"/>
    <n v="2.0847111542923078E-6"/>
    <n v="4.5316464580000003E-8"/>
    <n v="5.8721460741538455E-7"/>
    <n v="8.5116656750000011E-6"/>
    <n v="2.1016175568061538E-3"/>
    <n v="3.4590034986769235E-3"/>
    <n v="2.0305516016000004E-4"/>
    <n v="1.7003511209107689E-3"/>
    <n v="5.0677132328800001E-10"/>
    <n v="3.5217692490504542E-2"/>
    <n v="7.5408785492110832E-6"/>
    <n v="1.254157120808501E-4"/>
    <n v="2.2853879315810903E-3"/>
    <n v="6.1690993474358004E-2"/>
    <n v="-2.3940596680533111E-3"/>
    <n v="4.4229251565767803E-5"/>
    <n v="4.2227467936058818E-3"/>
    <n v="1.7508646759506179E-2"/>
    <n v="6.541049980208203E-3"/>
    <n v="2.7919645421199961E-3"/>
    <n v="2.1889577507550776E-2"/>
    <n v="0.60791442576327803"/>
    <n v="2.5213903558023321E-3"/>
    <n v="1.6896932070993596E-2"/>
    <n v="5.12165338098462E-3"/>
  </r>
  <r>
    <x v="7"/>
    <x v="0"/>
    <x v="0"/>
    <s v="Flour"/>
    <n v="0"/>
    <s v="Boiling (unspecified)"/>
    <s v="industrial composting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7"/>
    <x v="1"/>
    <x v="0"/>
    <s v="Butter"/>
    <n v="0"/>
    <s v="Boiling (unspecified)"/>
    <s v="industrial composting"/>
    <n v="0"/>
    <m/>
    <n v="6.06642244333999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7"/>
    <x v="3"/>
    <x v="0"/>
    <s v="Eggs"/>
    <n v="0"/>
    <s v="Boiling (unspecified)"/>
    <s v="industrial composting"/>
    <n v="0"/>
    <m/>
    <n v="2.70224842307692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7"/>
    <x v="0"/>
    <x v="0"/>
    <s v="Flour"/>
    <n v="0"/>
    <s v="Boiling (unspecified)"/>
    <s v="industrial composting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x v="7"/>
    <x v="9"/>
    <x v="0"/>
    <s v="Apples"/>
    <n v="0.84960000000000002"/>
    <s v="Cooking (unspecified)"/>
    <s v="industrial composting"/>
    <n v="8.1576218458347741E-2"/>
    <m/>
    <n v="0.80430000000000001"/>
    <n v="9.8790697674418608E-3"/>
    <n v="0.23126115964800004"/>
    <n v="1.4290675276800002E-8"/>
    <n v="3.6825566495999995E-2"/>
    <n v="9.2674940063999995E-4"/>
    <n v="1.3508292230400001E-8"/>
    <n v="4.667974272E-9"/>
    <n v="2.19371069952E-10"/>
    <n v="9.854794166400001E-4"/>
    <n v="2.61119111232E-5"/>
    <n v="4.1856062255999998E-4"/>
    <n v="3.8275547097599998E-3"/>
    <n v="5.9865290601600005"/>
    <n v="9.2943136128000017"/>
    <n v="0.30750072931200001"/>
    <n v="3.21979606848"/>
    <n v="1.35899234976E-6"/>
    <n v="0.22432253308800001"/>
    <n v="4.1822253641760002E-9"/>
    <n v="0.1528263312"/>
    <n v="5.0411609870400003E-4"/>
    <n v="2.9383805683200005E-9"/>
    <n v="1.7677208517120002E-9"/>
    <n v="4.2303159215040007E-10"/>
    <n v="1.00343357448E-3"/>
    <n v="2.1501552050400002E-4"/>
    <n v="1.9387104528000002E-4"/>
    <n v="1.4240898204E-3"/>
    <n v="0.73178275084800004"/>
    <n v="0.58696992048000007"/>
    <n v="0.11478258556800001"/>
    <n v="5.3588683179839993"/>
    <n v="3.7893888143040009E-7"/>
    <n v="4.7569104000000001E-2"/>
    <n v="3.2454804959999999E-10"/>
    <n v="8.750880000000001E-4"/>
    <n v="1.01952E-4"/>
    <n v="9.8380281599999999E-9"/>
    <n v="3.206823696E-10"/>
    <n v="2.2799610720000002E-10"/>
    <n v="1.8776160000000001E-3"/>
    <n v="4.5703552320000006E-6"/>
    <n v="8.2242469440000005E-5"/>
    <n v="8.2751040000000001E-3"/>
    <n v="7.1155189440000006"/>
    <n v="0.45369489600000001"/>
    <n v="9.7958880000000009E-3"/>
    <n v="0.28511726399999998"/>
    <n v="9.2657375999999995E-8"/>
    <n v="6.5460616768302352E-2"/>
    <n v="7.5248136454645129E-7"/>
    <n v="2.907791012262088E-4"/>
    <n v="2.3201853633453904E-3"/>
    <n v="2.6239333193251294E-2"/>
    <n v="1.4030361375680267E-3"/>
    <n v="1.0006464114968277E-3"/>
    <n v="1.6929189944807955E-3"/>
    <n v="5.9935304832146072E-4"/>
    <n v="2.841683761986936E-3"/>
    <s v=""/>
    <n v="6.7319196240272236E-4"/>
    <n v="2.3013169669802943E-3"/>
    <n v="2.7458318478455679E-3"/>
    <n v="1.4636587822286844E-2"/>
    <n v="3.8243188039770573E-6"/>
    <n v="0.68333328000000004"/>
    <n v="0.12221005817966323"/>
    <n v="0.80554333817966328"/>
    <n v="1.2392974433533281E-3"/>
    <n v="0.50315279673600011"/>
    <n v="1.8797448690575999E-8"/>
    <n v="0.19052698569599999"/>
    <n v="1.5328174993440001E-3"/>
    <n v="2.6284700958720002E-8"/>
    <n v="6.7563774933119997E-9"/>
    <n v="8.7039876930240014E-10"/>
    <n v="3.8665289911200005E-3"/>
    <n v="2.4569778685919999E-4"/>
    <n v="6.9467413728000003E-4"/>
    <n v="1.3526748530160001E-2"/>
    <n v="13.833830755008002"/>
    <n v="10.334978429280001"/>
    <n v="0.43207920288000001"/>
    <n v="8.8637816504639986"/>
    <n v="1.8305886071904E-6"/>
    <n v="7.7408122574769249E-4"/>
    <n v="2.8919151831655385E-11"/>
    <n v="2.9311843953230767E-4"/>
    <n v="2.3581807682215388E-6"/>
    <n v="4.0438001474953848E-11"/>
    <n v="1.0394426912787692E-11"/>
    <n v="1.3390750296960002E-12"/>
    <n v="5.9485061401846165E-6"/>
    <n v="3.7799659516799999E-7"/>
    <n v="1.0687294419692308E-6"/>
    <n v="2.0810382354092309E-5"/>
    <n v="2.1282816546166157E-2"/>
    <n v="1.5899966814276925E-2"/>
    <n v="6.6473723519999998E-4"/>
    <n v="1.3636587154559997E-2"/>
    <n v="2.8162901649083077E-9"/>
    <n v="0.12664334306470867"/>
    <n v="6.4391626621988876E-5"/>
    <n v="6.7597802900403229E-4"/>
    <n v="6.6451596420354425E-3"/>
    <n v="6.2692534326801622E-2"/>
    <n v="1.2621452538360231E-2"/>
    <n v="3.0263197772771914E-4"/>
    <n v="4.0108365888769605E-3"/>
    <n v="7.8055811269402586E-2"/>
    <n v="5.7963989946543393E-3"/>
    <n v="1.8140780399964441E-3"/>
    <n v="0.10429486648567669"/>
    <n v="1.4634776140103312"/>
    <n v="4.3675326082973729E-3"/>
    <n v="7.208044638785778E-2"/>
    <n v="1.4902431384513307E-2"/>
  </r>
  <r>
    <x v="7"/>
    <x v="0"/>
    <x v="0"/>
    <s v="Sugar"/>
    <n v="9.4400000000000012E-2"/>
    <s v="Cooking (unspecified)"/>
    <s v="industrial composting"/>
    <n v="8.1576218458347741E-2"/>
    <m/>
    <s v=""/>
    <n v="1.0976744186046512E-3"/>
    <n v="7.0431840944000013E-2"/>
    <n v="1.1545069968000002E-9"/>
    <n v="9.348878889600001E-3"/>
    <n v="3.1378279632000004E-4"/>
    <n v="1.2324020064000001E-8"/>
    <n v="-1.1149494320000002E-9"/>
    <n v="2.4158345792000005E-11"/>
    <n v="1.5665777232000001E-3"/>
    <n v="1.6613638192000001E-5"/>
    <n v="5.0075860127999998E-4"/>
    <n v="6.6254947744000016E-3"/>
    <n v="1.0300724756800002"/>
    <n v="3.0148197600000004"/>
    <n v="0.16992586224000003"/>
    <n v="0.91173333424000014"/>
    <n v="4.0623593792000007E-7"/>
    <n v="2.4924725898666671E-2"/>
    <n v="4.6469170713066673E-10"/>
    <n v="1.698070346666667E-2"/>
    <n v="5.6012899856000008E-5"/>
    <n v="3.264867298133334E-10"/>
    <n v="1.9641342796800004E-10"/>
    <n v="4.7003510238933346E-11"/>
    <n v="1.1149261938666668E-4"/>
    <n v="2.3890613389333338E-5"/>
    <n v="2.1541227253333338E-5"/>
    <n v="1.582322022666667E-4"/>
    <n v="8.1309194538666682E-2"/>
    <n v="6.5218880053333345E-2"/>
    <n v="1.275362061866667E-2"/>
    <n v="0.59542981310933341"/>
    <n v="4.2104320158933345E-8"/>
    <n v="5.2854560000000009E-3"/>
    <n v="3.6060894400000002E-11"/>
    <n v="9.723200000000002E-5"/>
    <n v="1.1328000000000002E-5"/>
    <n v="1.0931142400000002E-9"/>
    <n v="3.5631374400000002E-11"/>
    <n v="2.5332900800000005E-11"/>
    <n v="2.0862400000000003E-4"/>
    <n v="5.0781724800000013E-7"/>
    <n v="9.1380521600000008E-6"/>
    <n v="9.1945600000000014E-4"/>
    <n v="0.79061321600000012"/>
    <n v="5.0410544000000002E-2"/>
    <n v="1.0884320000000001E-3"/>
    <n v="3.1679696000000007E-2"/>
    <n v="1.0295264E-8"/>
    <n v="1.30936147643978E-2"/>
    <n v="6.6261758270148741E-8"/>
    <n v="4.033216239009875E-5"/>
    <n v="5.7689687250445348E-4"/>
    <n v="1.3719899349601212E-2"/>
    <n v="-1.8334486233577402E-4"/>
    <n v="1.1093436199194109E-4"/>
    <n v="8.2606924626193675E-4"/>
    <n v="1.0004448466976528E-4"/>
    <n v="2.1739378436976316E-3"/>
    <s v=""/>
    <n v="9.2556262441620884E-5"/>
    <n v="6.9706539503957556E-4"/>
    <n v="1.1678317073993481E-3"/>
    <n v="2.5410608371880493E-3"/>
    <n v="9.581445248642198E-7"/>
    <s v=""/>
    <n v="3.4957922831530784E-2"/>
    <n v="3.4957922831530784E-2"/>
    <n v="5.3781419740816593E-5"/>
    <n v="0.10064202284266668"/>
    <n v="1.6552595983306668E-9"/>
    <n v="2.6426814356266672E-2"/>
    <n v="3.8112369617600007E-4"/>
    <n v="1.3743621033813334E-8"/>
    <n v="-8.8290462963200013E-10"/>
    <n v="9.649475683093335E-11"/>
    <n v="1.8866943425866669E-3"/>
    <n v="4.1012068829333339E-5"/>
    <n v="5.3143788069333331E-4"/>
    <n v="7.7031829766666679E-3"/>
    <n v="1.9019948862186669"/>
    <n v="3.1304491840533339"/>
    <n v="0.1837679148586667"/>
    <n v="1.5388428433493335"/>
    <n v="4.586355220789334E-7"/>
    <n v="1.5483388129641028E-4"/>
    <n v="2.5465532282010259E-12"/>
    <n v="4.0656637471179493E-5"/>
    <n v="5.8634414796307705E-7"/>
    <n v="2.1144032359712823E-11"/>
    <n v="-1.3583148148184617E-12"/>
    <n v="1.4845347204758976E-13"/>
    <n v="2.9026066809025645E-6"/>
    <n v="6.3095490506666681E-8"/>
    <n v="8.1759673952820513E-7"/>
    <n v="1.1851050733333335E-5"/>
    <n v="2.9261459787979492E-3"/>
    <n v="4.8160756677743596E-3"/>
    <n v="2.8271986901333337E-4"/>
    <n v="2.3674505282297439E-3"/>
    <n v="7.0559311089066677E-10"/>
    <n v="2.640222871344864E-2"/>
    <n v="5.6462585390102052E-6"/>
    <n v="9.3839725622695062E-5"/>
    <n v="1.7117304029354032E-3"/>
    <n v="4.6302538230021811E-2"/>
    <n v="-1.7884294567767146E-3"/>
    <n v="3.3526782610131448E-5"/>
    <n v="3.1738869024333142E-3"/>
    <n v="1.31048541764856E-2"/>
    <n v="4.8967530737659267E-3"/>
    <n v="2.0993612535877065E-3"/>
    <n v="1.6802549307941932E-2"/>
    <n v="0.45507682558682527"/>
    <n v="1.88673965740214E-3"/>
    <n v="1.2651039591322728E-2"/>
    <n v="3.8349553540604035E-3"/>
  </r>
  <r>
    <x v="0"/>
    <x v="0"/>
    <x v="1"/>
    <s v="Pasta"/>
    <n v="3.3209999999999997"/>
    <s v="Boiling (unspecified)"/>
    <s v="industrial composting"/>
    <n v="0.30245901639344264"/>
    <m/>
    <n v="4.0569082692307692"/>
    <n v="4.9567164179104471E-2"/>
    <n v="3.2860426558499998"/>
    <n v="5.1805391535000001E-8"/>
    <n v="0.32641708819499998"/>
    <n v="1.4916746236949999E-2"/>
    <n v="2.6072765838E-7"/>
    <n v="1.1378872981349998E-7"/>
    <n v="2.4770457274499999E-9"/>
    <n v="3.47474254005E-2"/>
    <n v="1.193846413815E-3"/>
    <n v="2.96361174735E-2"/>
    <n v="0.13549506311699999"/>
    <n v="23.414461424999999"/>
    <n v="363.42136390499996"/>
    <n v="1.6334496413549997"/>
    <n v="38.560240592999996"/>
    <n v="1.5912502589249999E-5"/>
    <n v="0.65449650293999995"/>
    <n v="2.3440723992629995E-8"/>
    <n v="4.6527209999999992E-2"/>
    <n v="1.1853213237900001E-3"/>
    <n v="4.7833478855999996E-9"/>
    <n v="2.7143009895599996E-9"/>
    <n v="1.4709579500519999E-9"/>
    <n v="8.2637289854999994E-4"/>
    <n v="1.7702047516499999E-4"/>
    <n v="3.3470466029999997E-4"/>
    <n v="2.2578657052499999E-3"/>
    <n v="1.6613549582399996"/>
    <n v="0.95838547139999986"/>
    <n v="0.17161446833999999"/>
    <n v="10.329532194419999"/>
    <n v="9.9406899205199989E-7"/>
    <n v="0.18594278999999997"/>
    <n v="1.2686253209999998E-9"/>
    <n v="3.42063E-3"/>
    <n v="3.9851999999999997E-4"/>
    <n v="3.8455851599999996E-8"/>
    <n v="1.2535147709999998E-9"/>
    <n v="8.9121359699999994E-10"/>
    <n v="7.3394100000000002E-3"/>
    <n v="1.786505382E-5"/>
    <n v="3.2147744939999999E-4"/>
    <n v="3.234654E-2"/>
    <n v="27.813839939999998"/>
    <n v="1.7734472099999998"/>
    <n v="3.829113E-2"/>
    <n v="1.1144943899999999"/>
    <n v="3.6218825999999998E-7"/>
    <n v="0.53685889297121481"/>
    <n v="3.0629644240263612E-6"/>
    <n v="5.7440186309474746E-4"/>
    <n v="2.4976503570328854E-2"/>
    <n v="0.30344220677143063"/>
    <n v="2.4453442549521111E-2"/>
    <n v="5.563364254369165E-3"/>
    <n v="1.8789096269656795E-2"/>
    <n v="3.3876606454560656E-3"/>
    <n v="0.1239158494886166"/>
    <s v=""/>
    <n v="2.5737550329765395E-3"/>
    <n v="8.1532300196301088E-2"/>
    <n v="1.1714388219359072E-2"/>
    <n v="8.2571060174196673E-2"/>
    <n v="3.6076507153519136E-5"/>
    <n v="13.472992362115383"/>
    <n v="1.2203920614780996"/>
    <n v="14.693384423593482"/>
    <n v="2.2605206805528435E-2"/>
    <n v="4.1264819487899995"/>
    <n v="7.6514740848629992E-8"/>
    <n v="0.37636492819499995"/>
    <n v="1.650058756074E-2"/>
    <n v="3.0396685786559998E-7"/>
    <n v="1.1775654557405999E-7"/>
    <n v="4.8392172745019998E-9"/>
    <n v="4.2913208299049994E-2"/>
    <n v="1.3887319428E-3"/>
    <n v="3.02922995832E-2"/>
    <n v="0.17009946882224999"/>
    <n v="52.889656323239997"/>
    <n v="366.15319658639993"/>
    <n v="1.8433552396949997"/>
    <n v="50.00426717741999"/>
    <n v="1.7268759841302001E-5"/>
    <n v="6.3484337673692303E-3"/>
    <n v="1.1771498592096922E-10"/>
    <n v="5.790229664538461E-4"/>
    <n v="2.5385519324215384E-5"/>
    <n v="4.6764131979323073E-10"/>
    <n v="1.8116391626778459E-10"/>
    <n v="7.4449496530799988E-12"/>
    <n v="6.6020320460076913E-5"/>
    <n v="2.1365106812307694E-6"/>
    <n v="4.6603537820307692E-5"/>
    <n v="2.616914904957692E-4"/>
    <n v="8.1368702035753845E-2"/>
    <n v="0.563312610132923"/>
    <n v="2.8359311379923071E-3"/>
    <n v="7.6929641811415372E-2"/>
    <n v="2.6567322832772309E-8"/>
    <n v="0.29712410164158887"/>
    <n v="7.1000667495177246E-5"/>
    <n v="3.5938179951629657E-4"/>
    <n v="2.0202596058219679E-2"/>
    <n v="0.2716728300020092"/>
    <n v="6.1574005916738936E-2"/>
    <n v="5.207993730836992E-4"/>
    <n v="1.9086003773485769E-2"/>
    <n v="0.11997435261358956"/>
    <n v="7.5922640335057287E-2"/>
    <n v="1.2179784579324286E-2"/>
    <n v="0.12906374728822098"/>
    <n v="14.522427156490993"/>
    <n v="5.0579952439227483E-3"/>
    <n v="0.11125539786963638"/>
    <n v="3.9182968784592855E-2"/>
  </r>
  <r>
    <x v="0"/>
    <x v="1"/>
    <x v="1"/>
    <s v="Cheese, unspecified"/>
    <n v="0.82020000000000004"/>
    <s v="Cooking (unspecified)"/>
    <s v="industrial composting"/>
    <n v="0.75944444444444448"/>
    <m/>
    <s v=""/>
    <n v="1.224179104477612E-2"/>
    <n v="5.4481376626736848"/>
    <n v="5.8280898734526317E-8"/>
    <n v="0.53557094973473685"/>
    <n v="1.0204090069263158E-2"/>
    <n v="4.732533279157895E-7"/>
    <n v="6.2788517633052641E-8"/>
    <n v="2.5250243789052638E-9"/>
    <n v="6.4602788809263165E-2"/>
    <n v="5.049630455810527E-4"/>
    <n v="1.8019421024842105E-2"/>
    <n v="0.27756850965473684"/>
    <n v="63.774539625473693"/>
    <n v="249.75201374526321"/>
    <n v="0.69621617646947376"/>
    <n v="28.180295187789476"/>
    <n v="1.1330019187578948E-5"/>
    <n v="0.21655995955600002"/>
    <n v="4.0375014638620005E-9"/>
    <n v="0.1475378494"/>
    <n v="4.8667140319800004E-4"/>
    <n v="2.8366993198400003E-9"/>
    <n v="1.7065497205440001E-9"/>
    <n v="4.0839278705480005E-10"/>
    <n v="9.6871023751000007E-4"/>
    <n v="2.0757501167300004E-4"/>
    <n v="1.8716223086000003E-4"/>
    <n v="1.3748098760500002E-3"/>
    <n v="0.7064597601760001"/>
    <n v="0.56665810826000007"/>
    <n v="0.11081058931600002"/>
    <n v="5.1734272533079997"/>
    <n v="3.6582588341480006E-7"/>
    <n v="4.5922998E-2"/>
    <n v="3.133172202E-10"/>
    <n v="8.4480600000000014E-4"/>
    <n v="9.8424000000000005E-5"/>
    <n v="9.4975879200000007E-9"/>
    <n v="3.0958531019999998E-10"/>
    <n v="2.2010641140000002E-10"/>
    <n v="1.8126420000000002E-3"/>
    <n v="4.4122002840000005E-6"/>
    <n v="7.9396508280000008E-5"/>
    <n v="7.9887480000000004E-3"/>
    <n v="6.8692898280000003"/>
    <n v="0.43799500200000002"/>
    <n v="9.456906000000001E-3"/>
    <n v="0.27525091800000001"/>
    <n v="8.9451012000000002E-8"/>
    <n v="0.74295671286144327"/>
    <n v="2.5072125990510108E-6"/>
    <n v="1.0438385610048492E-3"/>
    <n v="1.6331305081222283E-2"/>
    <n v="0.48474948406661744"/>
    <n v="1.3457399273479593E-2"/>
    <n v="3.6254210857686307E-3"/>
    <n v="2.9503436432740018E-2"/>
    <n v="1.7489222342752984E-3"/>
    <n v="7.4801938029233267E-2"/>
    <s v=""/>
    <n v="3.4720998156168967E-3"/>
    <n v="5.5836649874676431E-2"/>
    <n v="5.1886942354341572E-3"/>
    <n v="5.5530860455932897E-2"/>
    <n v="2.4620894745873578E-5"/>
    <s v=""/>
    <n v="1.4882738901147901"/>
    <n v="1.4882738901147901"/>
    <n v="2.2896521386381384E-3"/>
    <n v="5.710620620229685"/>
    <n v="6.2631717418588324E-8"/>
    <n v="0.68395360513473691"/>
    <n v="1.0789185472461158E-2"/>
    <n v="4.8558761515562952E-7"/>
    <n v="6.4804652663796651E-8"/>
    <n v="3.1535235773600641E-9"/>
    <n v="6.7384141046773163E-2"/>
    <n v="7.1695025753805268E-4"/>
    <n v="1.8285979763982104E-2"/>
    <n v="0.28693206753078682"/>
    <n v="71.350289213649702"/>
    <n v="250.75666685552321"/>
    <n v="0.81648367178547376"/>
    <n v="33.628973359097472"/>
    <n v="1.1785296082993748E-5"/>
    <n v="8.7855701849687464E-3"/>
    <n v="9.6356488336289728E-11"/>
    <n v="1.0522363155919029E-3"/>
    <n v="1.6598746880709473E-5"/>
    <n v="7.4705786947019922E-10"/>
    <n v="9.9699465636610229E-11"/>
    <n v="4.8515747344000991E-12"/>
    <n v="1.0366790930272794E-4"/>
    <n v="1.1030003962123887E-6"/>
    <n v="2.8132276559972468E-5"/>
    <n v="4.4143395004736432E-4"/>
    <n v="0.10976967571330723"/>
    <n v="0.38577948747003571"/>
    <n v="1.2561287258238058E-3"/>
    <n v="5.1736882090919187E-2"/>
    <n v="1.8131224743067303E-8"/>
    <n v="0.16874876880154926"/>
    <n v="2.3388978624202932E-5"/>
    <n v="2.6168395140784852E-4"/>
    <n v="5.3393909581565318E-3"/>
    <n v="0.18868322610860455"/>
    <n v="1.3580835659370403E-2"/>
    <n v="1.5248324717212386E-4"/>
    <n v="1.34649495849188E-2"/>
    <n v="2.4854258302359267E-2"/>
    <n v="1.836964940882602E-2"/>
    <n v="9.370687586859652E-3"/>
    <n v="0.10697941467257632"/>
    <n v="3.9727078150373147"/>
    <n v="9.0284770932359468E-4"/>
    <n v="3.0209750478620217E-2"/>
    <n v="1.0788329035462323E-2"/>
  </r>
  <r>
    <x v="0"/>
    <x v="1"/>
    <x v="1"/>
    <s v="Milk"/>
    <n v="0.27340000000000003"/>
    <s v="Cooking (unspecified)"/>
    <s v="industrial composting"/>
    <n v="0.75944444444444448"/>
    <m/>
    <n v="0.51222692307692297"/>
    <n v="4.0805970149253735E-3"/>
    <n v="0.41899263717894747"/>
    <n v="6.5623027818947386E-9"/>
    <n v="3.89221219031579E-2"/>
    <n v="8.7469754147368438E-4"/>
    <n v="3.4738762311578953E-8"/>
    <n v="4.9163878722105277E-9"/>
    <n v="2.0519095640631582E-10"/>
    <n v="4.6497089075789484E-3"/>
    <n v="3.5585225978947373E-5"/>
    <n v="1.2552697083368424E-3"/>
    <n v="1.9885826703157899E-2"/>
    <n v="4.8251177429473691"/>
    <n v="18.365015892210533"/>
    <n v="5.0144029233684224E-2"/>
    <n v="2.4682895620631586"/>
    <n v="9.6709261101052651E-7"/>
    <n v="7.2186653185333349E-2"/>
    <n v="1.3458338212873335E-9"/>
    <n v="4.9179283133333342E-2"/>
    <n v="1.6222380106600001E-4"/>
    <n v="9.4556643994666684E-10"/>
    <n v="5.6884990684800012E-10"/>
    <n v="1.3613092901826669E-10"/>
    <n v="3.2290341250333339E-4"/>
    <n v="6.919167055766668E-5"/>
    <n v="6.2387410286666686E-5"/>
    <n v="4.5826995868333337E-4"/>
    <n v="0.23548658672533337"/>
    <n v="0.18888603608666668"/>
    <n v="3.693686310533334E-2"/>
    <n v="1.7244757511026667"/>
    <n v="1.2194196113826671E-7"/>
    <n v="1.5307666000000001E-2"/>
    <n v="1.044390734E-10"/>
    <n v="2.8160200000000005E-4"/>
    <n v="3.2808000000000002E-5"/>
    <n v="3.1658626400000002E-9"/>
    <n v="1.0319510340000001E-10"/>
    <n v="7.3368803800000015E-11"/>
    <n v="6.0421400000000016E-4"/>
    <n v="1.4707334280000003E-6"/>
    <n v="2.6465502760000002E-5"/>
    <n v="2.6629160000000004E-3"/>
    <n v="2.2897632760000004"/>
    <n v="0.14599833400000001"/>
    <n v="3.1523020000000005E-3"/>
    <n v="9.1750306000000004E-2"/>
    <n v="2.9817004000000003E-8"/>
    <n v="6.5894393837787182E-2"/>
    <n v="3.2075171359126762E-7"/>
    <n v="1.3488866816350502E-4"/>
    <n v="1.6192210516671893E-3"/>
    <n v="3.8783135411918579E-2"/>
    <n v="1.1604995863869637E-3"/>
    <n v="4.7674556156174534E-4"/>
    <n v="2.4417546662317837E-3"/>
    <n v="2.5917954618254039E-4"/>
    <n v="5.4983642291051484E-3"/>
    <s v=""/>
    <n v="3.5768894968249486E-4"/>
    <n v="4.1639562238991387E-3"/>
    <n v="5.7342537455505323E-4"/>
    <n v="7.074936139993649E-3"/>
    <n v="2.3374149192878458E-6"/>
    <n v="0.14004284076923076"/>
    <n v="0.12844084741376785"/>
    <n v="0.26848368818299861"/>
    <n v="4.13051827973844E-4"/>
    <n v="0.50648695636428087"/>
    <n v="8.0125756765820726E-9"/>
    <n v="8.8383007036491254E-2"/>
    <n v="1.0697293425396845E-3"/>
    <n v="3.8850191391525619E-8"/>
    <n v="5.5884328824585275E-9"/>
    <n v="4.1469068922458256E-10"/>
    <n v="5.5768263200822819E-3"/>
    <n v="1.0624762996461404E-4"/>
    <n v="1.344122621383509E-3"/>
    <n v="2.3007012661841235E-2"/>
    <n v="7.3503676056727025"/>
    <n v="18.699900262297202"/>
    <n v="9.0233194339017553E-2"/>
    <n v="4.2845156191658251"/>
    <n v="1.1188515761487933E-6"/>
    <n v="7.7921070209889369E-4"/>
    <n v="1.2327039502433958E-11"/>
    <n v="1.3597385697921731E-4"/>
    <n v="1.6457374500610532E-6"/>
    <n v="5.9769525217731716E-11"/>
    <n v="8.5975890499361962E-12"/>
    <n v="6.3798567573012696E-13"/>
    <n v="8.579732800126588E-6"/>
    <n v="1.6345789225325238E-7"/>
    <n v="2.0678809559746293E-6"/>
    <n v="3.5395404095140361E-5"/>
    <n v="1.1308257854881081E-2"/>
    <n v="2.8769077326611079E-2"/>
    <n v="1.3882029898310393E-4"/>
    <n v="6.5915624910243466E-3"/>
    <n v="1.7213101171519897E-9"/>
    <n v="1.4886667916203838E-2"/>
    <n v="2.9864012026755526E-6"/>
    <n v="3.3799890138039544E-5"/>
    <n v="5.266415090622547E-4"/>
    <n v="1.4869938674015197E-2"/>
    <n v="1.1672832605173857E-3"/>
    <n v="1.952610388919978E-5"/>
    <n v="1.092407324695264E-3"/>
    <n v="3.676426403748967E-3"/>
    <n v="1.3452823734860721E-3"/>
    <n v="7.3537285537487009E-4"/>
    <n v="1.0436651879847197E-2"/>
    <n v="0.2958281652413165"/>
    <n v="9.9215586862227872E-5"/>
    <n v="3.8366149309282077E-3"/>
    <n v="1.019498832152985E-3"/>
  </r>
  <r>
    <x v="0"/>
    <x v="1"/>
    <x v="1"/>
    <s v="Butter"/>
    <n v="0.13670000000000002"/>
    <s v="Cooking (unspecified)"/>
    <s v="industrial composting"/>
    <n v="0.75944444444444448"/>
    <m/>
    <n v="6.0664224433399943"/>
    <n v="2.0402985074626867E-3"/>
    <n v="1.0860115916200002"/>
    <n v="9.4180231887000026E-9"/>
    <n v="9.6908191114000009E-2"/>
    <n v="1.9184784208000003E-3"/>
    <n v="9.6448444408000022E-8"/>
    <n v="1.3536327494900001E-8"/>
    <n v="5.313340764100001E-10"/>
    <n v="1.3851239594000002E-2"/>
    <n v="7.6324862013999999E-5"/>
    <n v="3.7063946716000004E-3"/>
    <n v="6.0145234559000005E-2"/>
    <n v="13.776201409800002"/>
    <n v="54.161600792000009"/>
    <n v="0.11835305419300002"/>
    <n v="4.4125103196"/>
    <n v="2.3342548883000005E-6"/>
    <n v="3.6093326592666675E-2"/>
    <n v="6.7291691064366674E-10"/>
    <n v="2.4589641566666671E-2"/>
    <n v="8.1111900533000007E-5"/>
    <n v="4.7278321997333342E-10"/>
    <n v="2.8442495342400006E-10"/>
    <n v="6.8065464509133347E-11"/>
    <n v="1.614517062516667E-4"/>
    <n v="3.459583527883334E-5"/>
    <n v="3.1193705143333343E-5"/>
    <n v="2.2913497934166669E-4"/>
    <n v="0.11774329336266669"/>
    <n v="9.444301804333334E-2"/>
    <n v="1.846843155266667E-2"/>
    <n v="0.86223787555133335"/>
    <n v="6.0970980569133353E-8"/>
    <n v="7.6538330000000005E-3"/>
    <n v="5.2219536700000002E-11"/>
    <n v="1.4080100000000002E-4"/>
    <n v="1.6404000000000001E-5"/>
    <n v="1.5829313200000001E-9"/>
    <n v="5.1597551700000007E-11"/>
    <n v="3.6684401900000007E-11"/>
    <n v="3.0210700000000008E-4"/>
    <n v="7.3536671400000015E-7"/>
    <n v="1.3232751380000001E-5"/>
    <n v="1.3314580000000002E-3"/>
    <n v="1.1448816380000002"/>
    <n v="7.2999167000000004E-2"/>
    <n v="1.5761510000000002E-3"/>
    <n v="4.5875153000000002E-2"/>
    <n v="1.4908502000000001E-8"/>
    <n v="0.14698259680462758"/>
    <n v="4.0604119896170576E-7"/>
    <n v="1.8564284973512221E-4"/>
    <n v="3.0515573569234902E-3"/>
    <n v="9.8334139376974161E-2"/>
    <n v="2.8807461368598659E-3"/>
    <n v="7.3126839931408926E-4"/>
    <n v="6.2675836649133095E-3"/>
    <n v="2.7237283323362522E-4"/>
    <n v="1.5343377451245822E-2"/>
    <s v=""/>
    <n v="7.3183033652309524E-4"/>
    <n v="1.2097591616510195E-2"/>
    <n v="8.795068962121614E-4"/>
    <n v="8.7858403980935421E-3"/>
    <n v="5.0350593019218809E-6"/>
    <n v="0.82927994800457727"/>
    <n v="0.2965494952216669"/>
    <n v="1.1258294432262441"/>
    <n v="1.7320452972711447E-3"/>
    <n v="1.1297587512126668"/>
    <n v="1.0143159636043669E-8"/>
    <n v="0.12163863368066667"/>
    <n v="2.0159943213330003E-3"/>
    <n v="9.8504158947973358E-8"/>
    <n v="1.3872350000024001E-8"/>
    <n v="6.3608394281913349E-10"/>
    <n v="1.4314798300251667E-2"/>
    <n v="1.1165606400683334E-4"/>
    <n v="3.7508211281233337E-3"/>
    <n v="6.1705827538341675E-2"/>
    <n v="15.038826341162668"/>
    <n v="54.329042977043343"/>
    <n v="0.13839763674566669"/>
    <n v="5.320623348151333"/>
    <n v="2.4101343708691341E-6"/>
    <n v="1.7380903864810259E-3"/>
    <n v="1.5604860978528722E-11"/>
    <n v="1.8713635950871795E-4"/>
    <n v="3.1015297251276928E-6"/>
    <n v="1.5154485991995902E-10"/>
    <n v="2.1342076923113847E-11"/>
    <n v="9.7859068126020542E-13"/>
    <n v="2.2022766615771796E-5"/>
    <n v="1.7177856001051283E-7"/>
    <n v="5.7704940432666669E-6"/>
    <n v="9.4932042366679506E-5"/>
    <n v="2.3136655909481028E-2"/>
    <n v="8.3583143041605149E-2"/>
    <n v="2.1291944114717952E-4"/>
    <n v="8.1855743817712823E-3"/>
    <n v="3.70789903210636E-9"/>
    <n v="3.339455133913688E-2"/>
    <n v="3.7876946003384448E-6"/>
    <n v="4.6540398031116901E-5"/>
    <n v="9.9791957726759473E-4"/>
    <n v="3.830772476261167E-2"/>
    <n v="2.907910013499433E-3"/>
    <n v="3.0847991891321958E-5"/>
    <n v="2.8644501090789409E-3"/>
    <n v="3.8703381314234195E-3"/>
    <n v="3.7687220135934609E-3"/>
    <n v="2.0182591226182742E-3"/>
    <n v="2.2660412642974876E-2"/>
    <n v="0.86081200213712761"/>
    <n v="1.5304388622386248E-4"/>
    <n v="4.779145764103228E-3"/>
    <n v="2.2069977740156715E-3"/>
  </r>
  <r>
    <x v="0"/>
    <x v="2"/>
    <x v="1"/>
    <s v="Cooked ham"/>
    <n v="1.0146000000000002"/>
    <s v="Cooking (unspecified)"/>
    <s v="industrial composting"/>
    <n v="0.51164901664145246"/>
    <m/>
    <s v=""/>
    <n v="1.5143283582089554E-2"/>
    <n v="11.087051646000003"/>
    <n v="2.1850948843714292E-6"/>
    <n v="2.5868303925428577"/>
    <n v="2.6221620982285719E-2"/>
    <n v="1.154400690411429E-6"/>
    <n v="1.216280318237143E-7"/>
    <n v="7.8092257493142878E-9"/>
    <n v="0.15521972604857148"/>
    <n v="1.6354957755428574E-3"/>
    <n v="4.5579633851142866E-2"/>
    <n v="0.66079219561714297"/>
    <n v="292.0262275011429"/>
    <n v="542.29790228571437"/>
    <n v="3.5932811253428576"/>
    <n v="112.17900839485718"/>
    <n v="8.7967394079428588E-5"/>
    <n v="0.26788799678800007"/>
    <n v="4.9944513353260011E-9"/>
    <n v="0.18250658620000004"/>
    <n v="6.0202000205400008E-4"/>
    <n v="3.5090406363200009E-9"/>
    <n v="2.1110282205120006E-9"/>
    <n v="5.0518815136040018E-10"/>
    <n v="1.1983094452300003E-3"/>
    <n v="2.5677347822900009E-4"/>
    <n v="2.3152255478000005E-4"/>
    <n v="1.7006609366500003E-3"/>
    <n v="0.87390157604800023"/>
    <n v="0.70096478498000014"/>
    <n v="0.13707440126800005"/>
    <n v="6.3996089870840001"/>
    <n v="4.5253223764040016E-7"/>
    <n v="5.6807454000000007E-2"/>
    <n v="3.8757821460000004E-10"/>
    <n v="1.0450380000000003E-3"/>
    <n v="1.2175200000000002E-4"/>
    <n v="1.1748662160000002E-8"/>
    <n v="3.8296178460000004E-10"/>
    <n v="2.7227501220000008E-10"/>
    <n v="2.2422660000000006E-3"/>
    <n v="5.4579595320000011E-6"/>
    <n v="9.8214700440000019E-5"/>
    <n v="9.8822040000000021E-3"/>
    <n v="8.4974170440000023"/>
    <n v="0.54180654600000011"/>
    <n v="1.1698338000000003E-2"/>
    <n v="0.34048961400000005"/>
    <n v="1.1065227600000001E-7"/>
    <n v="1.4846782293681284"/>
    <n v="8.7687062448075928E-5"/>
    <n v="4.2281107316056825E-3"/>
    <n v="4.0786529667498281E-2"/>
    <n v="1.167639546284404"/>
    <n v="2.5775303743202038E-2"/>
    <n v="9.8716125876350796E-3"/>
    <n v="6.946774191678888E-2"/>
    <n v="4.6292992896515709E-3"/>
    <n v="0.187800160384263"/>
    <s v=""/>
    <n v="1.4666827224500927E-2"/>
    <n v="0.1210316386238592"/>
    <n v="2.3780479618815943E-2"/>
    <n v="0.19636877598433441"/>
    <n v="1.8495097976168481E-4"/>
    <s v=""/>
    <n v="3.3509968934668972"/>
    <n v="3.3509968934668972"/>
    <n v="5.1553798361029185E-3"/>
    <n v="11.411747096788002"/>
    <n v="2.1904769139213555E-6"/>
    <n v="2.7703820167428579"/>
    <n v="2.6945392984339719E-2"/>
    <n v="1.169658393207749E-6"/>
    <n v="1.2412202182882632E-7"/>
    <n v="8.5866889128746885E-9"/>
    <n v="0.15866030149380148"/>
    <n v="1.8977272133038575E-3"/>
    <n v="4.590937110636286E-2"/>
    <n v="0.67237506055379292"/>
    <n v="301.39754612119089"/>
    <n v="543.54067361669433"/>
    <n v="3.7420538646108574"/>
    <n v="118.91910699594118"/>
    <n v="8.8530578593068985E-5"/>
    <n v="1.7556533995058465E-2"/>
    <n v="3.3699644829559315E-9"/>
    <n v="4.2621261796043971E-3"/>
    <n v="4.1454450745138032E-5"/>
    <n v="1.7994744510888445E-9"/>
    <n v="1.9095695665973279E-10"/>
    <n v="1.3210290635191829E-11"/>
    <n v="2.4409277152892534E-4"/>
    <n v="2.9195803281597807E-6"/>
    <n v="7.0629801702096708E-5"/>
    <n v="1.0344231700827585E-3"/>
    <n v="0.46368853249413983"/>
    <n v="0.83621642094876047"/>
    <n v="5.7570059455551654E-3"/>
    <n v="0.18295247230144795"/>
    <n v="1.3620089014318305E-7"/>
    <n v="0.50028467062712034"/>
    <n v="1.2155277931167369E-3"/>
    <n v="1.5734864996545222E-3"/>
    <n v="1.9792751246287925E-2"/>
    <n v="0.67446779436199089"/>
    <n v="3.8595575571175128E-2"/>
    <n v="6.1709449355571875E-4"/>
    <n v="4.7038221308020711E-2"/>
    <n v="9.7656788500401673E-2"/>
    <n v="6.8455402532527923E-2"/>
    <n v="3.2577512748720505E-2"/>
    <n v="0.67721010080878352"/>
    <n v="12.780890266097639"/>
    <n v="6.1496315672183912E-3"/>
    <n v="0.15865629067413378"/>
    <n v="0.12043684262330263"/>
  </r>
  <r>
    <x v="0"/>
    <x v="1"/>
    <x v="1"/>
    <s v="Cheese, parmesan"/>
    <n v="0.84550000000000003"/>
    <s v="Cooking (unspecified)"/>
    <s v="industrial composting"/>
    <n v="0.51164901664145235"/>
    <m/>
    <s v=""/>
    <n v="1.2619402985074628E-2"/>
    <n v="5.5841961530000006"/>
    <n v="6.0055004370000011E-8"/>
    <n v="0.55316883780000015"/>
    <n v="1.0474465180000002E-2"/>
    <n v="4.8492892439999998E-7"/>
    <n v="6.4309747270000004E-8"/>
    <n v="2.5874992250000002E-9"/>
    <n v="6.6125614270000008E-2"/>
    <n v="5.1996816210000008E-4"/>
    <n v="1.8457381590000002E-2"/>
    <n v="0.28404543130000004"/>
    <n v="65.284841060000005"/>
    <n v="255.57903940000006"/>
    <n v="0.71462213580000011"/>
    <n v="29.06511003"/>
    <n v="1.1629322060000001E-5"/>
    <n v="0.22323999732333336"/>
    <n v="4.162042779438333E-9"/>
    <n v="0.15208882183333333"/>
    <n v="5.0168333504500005E-4"/>
    <n v="2.9242005302666673E-9"/>
    <n v="1.7591901837600001E-9"/>
    <n v="4.2099012613366675E-10"/>
    <n v="9.9859120435833349E-4"/>
    <n v="2.1397789852416671E-4"/>
    <n v="1.929354623166667E-4"/>
    <n v="1.4172174472083334E-3"/>
    <n v="0.72825131337333338"/>
    <n v="0.58413732081666669"/>
    <n v="0.11422866772333336"/>
    <n v="5.3330074892366666"/>
    <n v="3.7711019803366675E-7"/>
    <n v="4.7339544999999997E-2"/>
    <n v="3.2298184549999998E-10"/>
    <n v="8.7086500000000007E-4"/>
    <n v="1.0146000000000001E-4"/>
    <n v="9.7905518000000008E-9"/>
    <n v="3.191348205E-10"/>
    <n v="2.2689584350000002E-10"/>
    <n v="1.8685550000000003E-3"/>
    <n v="4.5482996100000002E-6"/>
    <n v="8.1845583699999996E-5"/>
    <n v="8.23517E-3"/>
    <n v="7.0811808699999998"/>
    <n v="0.451505455"/>
    <n v="9.7486150000000004E-3"/>
    <n v="0.28374134500000003"/>
    <n v="9.2210230000000004E-8"/>
    <n v="0.76171141359475247"/>
    <n v="2.5836042904230195E-6"/>
    <n v="1.0776815525265528E-3"/>
    <n v="1.6767883422832402E-2"/>
    <n v="0.49678473670852774"/>
    <n v="1.3786213780456606E-2"/>
    <n v="3.7195325855238631E-3"/>
    <n v="3.020775350629723E-2"/>
    <n v="1.8014767313643024E-3"/>
    <n v="7.6627125630576567E-2"/>
    <s v=""/>
    <n v="3.5569668385088495E-3"/>
    <n v="5.7141069631492625E-2"/>
    <n v="5.3292381943355234E-3"/>
    <n v="5.7269469524893417E-2"/>
    <n v="2.5275512907619921E-5"/>
    <s v=""/>
    <n v="1.5258084208192861"/>
    <n v="1.5258084208192861"/>
    <n v="2.3473975704912096E-3"/>
    <n v="5.8547756953233341"/>
    <n v="6.4540028994938336E-8"/>
    <n v="0.70612852463333353"/>
    <n v="1.1077608515045001E-2"/>
    <n v="4.9764367673026664E-7"/>
    <n v="6.6388072274259999E-8"/>
    <n v="3.2353851946336667E-9"/>
    <n v="6.8992760474358331E-2"/>
    <n v="7.3849436023416674E-4"/>
    <n v="1.8732162636016667E-2"/>
    <n v="0.29369781874720841"/>
    <n v="73.094273243373337"/>
    <n v="256.61468217581677"/>
    <n v="0.83859941852333353"/>
    <n v="34.681858864236666"/>
    <n v="1.2098642488033668E-5"/>
    <n v="9.0073472235743593E-3"/>
    <n v="9.9292352299905137E-11"/>
    <n v="1.0863515763589746E-3"/>
    <n v="1.704247463853077E-5"/>
    <n v="7.6560565650810255E-10"/>
    <n v="1.0213549580655384E-10"/>
    <n v="4.9775156840517945E-12"/>
    <n v="1.0614270842208974E-4"/>
    <n v="1.1361451695910258E-6"/>
    <n v="2.8818711747717947E-5"/>
    <n v="4.5184279807262832E-4"/>
    <n v="0.11245272806672821"/>
    <n v="0.39479181873202579"/>
    <n v="1.2901529515743594E-3"/>
    <n v="5.3356705944979488E-2"/>
    <n v="1.8613296135436414E-8"/>
    <n v="0.25627964513366636"/>
    <n v="3.5729770928246415E-5"/>
    <n v="4.0089023885651035E-4"/>
    <n v="8.1185814988657436E-3"/>
    <n v="0.28560346662335701"/>
    <n v="2.0625898293730623E-2"/>
    <n v="2.2808427937424149E-4"/>
    <n v="2.0324107445190736E-2"/>
    <n v="3.7941810152106403E-2"/>
    <n v="2.790105393267283E-2"/>
    <n v="1.4136681934987476E-2"/>
    <n v="0.15864983679937131"/>
    <n v="6.0318245261598769"/>
    <n v="1.3724123857408355E-3"/>
    <n v="4.615057073439105E-2"/>
    <n v="1.6407726741490443E-2"/>
  </r>
  <r>
    <x v="0"/>
    <x v="3"/>
    <x v="1"/>
    <s v="Eggs"/>
    <n v="0.67640000000000011"/>
    <s v="Cooking (unspecified)"/>
    <s v="industrial composting"/>
    <n v="0.51164901664145246"/>
    <m/>
    <n v="2.7022484230769233"/>
    <n v="1.0095522388059703E-2"/>
    <n v="1.5569984711555556"/>
    <n v="2.9428878840000002E-8"/>
    <n v="0.18962831161333335"/>
    <n v="5.7455223491111118E-3"/>
    <n v="1.7875999156888891E-7"/>
    <n v="2.3199046951111114E-8"/>
    <n v="1.8550714169333333E-9"/>
    <n v="2.4008494079555558E-2"/>
    <n v="4.3094971912444453E-4"/>
    <n v="1.0554730482666669E-2"/>
    <n v="0.10388720879111113"/>
    <n v="51.548746125333345"/>
    <n v="135.05723141777779"/>
    <n v="0.649221691848889"/>
    <n v="13.519947833777781"/>
    <n v="5.7320073510222232E-6"/>
    <n v="0.1785919978586667"/>
    <n v="3.329634223550667E-9"/>
    <n v="0.12167105746666669"/>
    <n v="4.0134666803600007E-4"/>
    <n v="2.3393604242133341E-9"/>
    <n v="1.4073521470080004E-9"/>
    <n v="3.3679210090693342E-10"/>
    <n v="7.9887296348666681E-4"/>
    <n v="1.7118231881933338E-4"/>
    <n v="1.5434836985333338E-4"/>
    <n v="1.1337739577666668E-3"/>
    <n v="0.58260105069866674"/>
    <n v="0.46730985665333341"/>
    <n v="9.1382934178666692E-2"/>
    <n v="4.266405991389334"/>
    <n v="3.0168815842693344E-7"/>
    <n v="3.7871636000000007E-2"/>
    <n v="2.5838547640000001E-10"/>
    <n v="6.9669200000000017E-4"/>
    <n v="8.116800000000002E-5"/>
    <n v="7.8324414400000013E-9"/>
    <n v="2.5530785640000001E-10"/>
    <n v="1.8151667480000004E-10"/>
    <n v="1.4948440000000004E-3"/>
    <n v="3.6386396880000006E-6"/>
    <n v="6.5476466960000013E-5"/>
    <n v="6.5881360000000014E-3"/>
    <n v="5.6649446960000009"/>
    <n v="0.36120436400000006"/>
    <n v="7.7988920000000017E-3"/>
    <n v="0.22699307600000004"/>
    <n v="7.3768184000000008E-8"/>
    <n v="0.23072896337363547"/>
    <n v="1.3217006879709969E-6"/>
    <n v="4.7616317392284454E-4"/>
    <n v="9.4272151353584268E-3"/>
    <n v="0.18860569448651288"/>
    <n v="5.1628070416943851E-3"/>
    <n v="2.7285359959625857E-3"/>
    <n v="1.1516146076719479E-2"/>
    <n v="1.4777117322201389E-3"/>
    <n v="4.4075167407096424E-2"/>
    <s v=""/>
    <n v="2.8125253108831484E-3"/>
    <n v="3.0258038190242826E-2"/>
    <n v="4.7560498194365837E-3"/>
    <n v="2.9745084467243096E-2"/>
    <n v="1.2759222992932907E-5"/>
    <n v="1.8278008333692313"/>
    <n v="0.56178418313460921"/>
    <n v="2.3895850165038404"/>
    <n v="3.6762846407751388E-3"/>
    <n v="1.7734621050142223"/>
    <n v="3.3016898539950666E-8"/>
    <n v="0.31199606108000005"/>
    <n v="6.2280370171471124E-3"/>
    <n v="1.8893179343310224E-7"/>
    <n v="2.4861706954519116E-8"/>
    <n v="2.3733801926402668E-9"/>
    <n v="2.6302211043042228E-2"/>
    <n v="6.0577067763177789E-4"/>
    <n v="1.0774555319480003E-2"/>
    <n v="0.1116091187488778"/>
    <n v="57.796291872032008"/>
    <n v="135.88574563843113"/>
    <n v="0.74840351802755567"/>
    <n v="18.013346901167115"/>
    <n v="6.107463693449156E-6"/>
    <n v="2.7284032384834191E-3"/>
    <n v="5.0795228523001027E-11"/>
    <n v="4.79993940123077E-4"/>
    <n v="9.5815954109955576E-6"/>
    <n v="2.9066429758938806E-10"/>
    <n v="3.824877993002941E-11"/>
    <n v="3.6513541425234874E-12"/>
    <n v="4.0464940066218815E-5"/>
    <n v="9.319548886642737E-7"/>
    <n v="1.6576238953046157E-5"/>
    <n v="1.7170633653673507E-4"/>
    <n v="8.8917372110818474E-2"/>
    <n v="0.20905499328989405"/>
    <n v="1.151390027734701E-3"/>
    <n v="2.7712841386410947E-2"/>
    <n v="9.3960979899217787E-9"/>
    <n v="7.7124290224573677E-2"/>
    <n v="1.8253118170695281E-5"/>
    <n v="1.7704294659339693E-4"/>
    <n v="4.555743802477202E-3"/>
    <n v="0.10726552074289969"/>
    <n v="7.7035525347435513E-3"/>
    <n v="1.6677837616755324E-4"/>
    <n v="7.6341111091999102E-3"/>
    <n v="3.1125153243908191E-2"/>
    <n v="1.6034998930158372E-2"/>
    <n v="5.2897011501810733E-3"/>
    <n v="0.12537263699925472"/>
    <n v="3.1926425307978628"/>
    <n v="1.2255263828487215E-3"/>
    <n v="2.3918111450566406E-2"/>
    <n v="8.2646193302118916E-3"/>
  </r>
  <r>
    <x v="0"/>
    <x v="1"/>
    <x v="1"/>
    <s v="Milk"/>
    <n v="0.33820000000000006"/>
    <s v="Cooking (unspecified)"/>
    <s v="industrial composting"/>
    <n v="0.51164901664145246"/>
    <m/>
    <n v="0.51222692307692297"/>
    <n v="5.0477611940298516E-3"/>
    <n v="0.5183003288000001"/>
    <n v="8.1176693520000019E-9"/>
    <n v="4.8147262720000014E-2"/>
    <n v="1.0820142960000002E-3"/>
    <n v="4.2972382640000008E-8"/>
    <n v="6.0816473240000015E-9"/>
    <n v="2.5382436524000006E-10"/>
    <n v="5.7517613480000014E-3"/>
    <n v="4.4019471200000012E-5"/>
    <n v="1.5527879128000002E-3"/>
    <n v="2.4599073120000006E-2"/>
    <n v="5.9687447720000009"/>
    <n v="22.717806784000008"/>
    <n v="6.202893448000002E-2"/>
    <n v="3.0533121064000008"/>
    <n v="1.1963084164000002E-6"/>
    <n v="8.9295998929333348E-2"/>
    <n v="1.6648171117753335E-9"/>
    <n v="6.0835528733333345E-2"/>
    <n v="2.0067333401800003E-4"/>
    <n v="1.169680212106667E-9"/>
    <n v="7.0367607350400021E-10"/>
    <n v="1.6839605045346671E-10"/>
    <n v="3.9943648174333341E-4"/>
    <n v="8.5591159409666688E-5"/>
    <n v="7.7174184926666689E-5"/>
    <n v="5.6688697888333339E-4"/>
    <n v="0.29130052534933337"/>
    <n v="0.23365492832666671"/>
    <n v="4.5691467089333346E-2"/>
    <n v="2.133202995694667"/>
    <n v="1.5084407921346672E-7"/>
    <n v="1.8935818000000004E-2"/>
    <n v="1.2919273820000001E-10"/>
    <n v="3.4834600000000008E-4"/>
    <n v="4.058400000000001E-5"/>
    <n v="3.9162207200000007E-9"/>
    <n v="1.2765392820000001E-10"/>
    <n v="9.0758337400000021E-11"/>
    <n v="7.4742200000000019E-4"/>
    <n v="1.8193198440000003E-6"/>
    <n v="3.2738233480000006E-5"/>
    <n v="3.2940680000000007E-3"/>
    <n v="2.8324723480000005"/>
    <n v="0.18060218200000003"/>
    <n v="3.8994460000000009E-3"/>
    <n v="0.11349653800000002"/>
    <n v="3.6884092000000004E-8"/>
    <n v="8.1512377454058607E-2"/>
    <n v="3.9677479713447957E-7"/>
    <n v="1.6685935469238261E-4"/>
    <n v="2.0030013155590471E-3"/>
    <n v="4.7975334295211641E-2"/>
    <n v="1.4355558160792654E-3"/>
    <n v="5.8974158346811363E-4"/>
    <n v="3.0204880326246864E-3"/>
    <n v="3.2060908017167211E-4"/>
    <n v="6.8015610178615987E-3"/>
    <s v=""/>
    <n v="4.4246672561309346E-4"/>
    <n v="5.1508778161034703E-3"/>
    <n v="7.0933599734644844E-4"/>
    <n v="8.7518046910967529E-3"/>
    <n v="2.8914181627766983E-6"/>
    <n v="0.17323514538461537"/>
    <n v="0.15888330137284673"/>
    <n v="0.3321184467574621"/>
    <n v="5.1095145654994167E-4"/>
    <n v="0.62653214572933347"/>
    <n v="9.9116792019753354E-9"/>
    <n v="0.10933113745333337"/>
    <n v="1.3232716300180002E-3"/>
    <n v="4.8058283572106673E-8"/>
    <n v="6.9129773257040021E-9"/>
    <n v="5.1297875309346683E-10"/>
    <n v="6.8986198297433347E-3"/>
    <n v="1.3142995045366669E-4"/>
    <n v="1.6627003312066667E-3"/>
    <n v="2.8460028098883341E-2"/>
    <n v="9.0925176453493357"/>
    <n v="23.132063894326677"/>
    <n v="0.11161984756933337"/>
    <n v="5.3000116400946675"/>
    <n v="1.3840365876134668E-6"/>
    <n v="9.6389560881435916E-4"/>
    <n v="1.524873723380821E-11"/>
    <n v="1.6820174992820519E-4"/>
    <n v="2.0358025077200004E-6"/>
    <n v="7.3935820880164112E-11"/>
    <n v="1.0635349731852311E-11"/>
    <n v="7.8919808168225661E-13"/>
    <n v="1.0613261276528207E-5"/>
    <n v="2.0219992377487184E-7"/>
    <n v="2.5580005095487181E-6"/>
    <n v="4.3784658613666676E-5"/>
    <n v="1.3988488685152824E-2"/>
    <n v="3.5587790606656428E-2"/>
    <n v="1.7172284241435902E-4"/>
    <n v="8.1538640616841043E-3"/>
    <n v="2.1292870578668719E-9"/>
    <n v="2.7127371234909173E-2"/>
    <n v="5.4655982064911778E-6"/>
    <n v="6.2011318688933912E-5"/>
    <n v="9.595689614584601E-4"/>
    <n v="2.6740520637319538E-2"/>
    <n v="2.1334109754704541E-3"/>
    <n v="3.4210435346972393E-5"/>
    <n v="1.9504908553284626E-3"/>
    <n v="6.727095647056737E-3"/>
    <n v="2.4579788968917497E-3"/>
    <n v="1.3103916602629823E-3"/>
    <n v="1.7563796342975609E-2"/>
    <n v="0.54212055469168141"/>
    <n v="1.8058046916345546E-4"/>
    <n v="7.006877147508854E-3"/>
    <n v="1.859471895166399E-3"/>
  </r>
  <r>
    <x v="0"/>
    <x v="4"/>
    <x v="1"/>
    <s v="White cabbage"/>
    <n v="0.83640000000000003"/>
    <s v="Raw"/>
    <s v="industrial composting"/>
    <n v="0.55759999999999998"/>
    <m/>
    <n v="0.43754761904761913"/>
    <n v="1.2483582089552239E-2"/>
    <n v="0.63736619946000006"/>
    <n v="1.7495064949200003E-8"/>
    <n v="8.0367309824400004E-2"/>
    <n v="2.2463996071200002E-3"/>
    <n v="3.1830966804000006E-8"/>
    <n v="1.34196482376E-8"/>
    <n v="2.5702068487200001E-10"/>
    <n v="2.7632456268E-3"/>
    <n v="1.3118470634400001E-4"/>
    <n v="2.0081235495600001E-3"/>
    <n v="8.3913034416000006E-3"/>
    <n v="8.5788832878000001"/>
    <n v="7.7824858742399998"/>
    <n v="0.41803908500400005"/>
    <n v="7.8716991420000006"/>
    <n v="3.2474966366399998E-6"/>
    <n v="0"/>
    <n v="0"/>
    <n v="0"/>
    <n v="0"/>
    <n v="0"/>
    <n v="0"/>
    <n v="0"/>
    <n v="0"/>
    <n v="0"/>
    <n v="0"/>
    <n v="0"/>
    <n v="0"/>
    <n v="0"/>
    <n v="0"/>
    <n v="0"/>
    <n v="0"/>
    <n v="4.6830035999999998E-2"/>
    <n v="3.1950563639999999E-10"/>
    <n v="8.6149200000000016E-4"/>
    <n v="1.0036800000000001E-4"/>
    <n v="9.68517744E-9"/>
    <n v="3.157000164E-10"/>
    <n v="2.2445379480000002E-10"/>
    <n v="1.8484440000000003E-3"/>
    <n v="4.4993468880000001E-6"/>
    <n v="8.0964690959999997E-5"/>
    <n v="8.1465360000000011E-3"/>
    <n v="7.0049670960000006"/>
    <n v="0.44664596400000001"/>
    <n v="9.6436920000000006E-3"/>
    <n v="0.28068747599999999"/>
    <n v="9.1217784000000001E-8"/>
    <n v="8.9014525715261125E-2"/>
    <n v="7.1313573473308386E-7"/>
    <n v="1.2397003973950313E-4"/>
    <n v="3.5522401430980394E-3"/>
    <n v="4.1444486792078274E-2"/>
    <n v="2.8522962166516092E-3"/>
    <n v="5.5352296821056725E-4"/>
    <n v="2.019179730396458E-3"/>
    <n v="3.3098650155857301E-4"/>
    <n v="8.5457739274533047E-3"/>
    <s v=""/>
    <n v="7.5835269401882126E-4"/>
    <n v="1.8324025398259859E-3"/>
    <n v="2.7178928817797429E-3"/>
    <n v="1.3461875235763142E-2"/>
    <n v="6.9749742185710446E-6"/>
    <n v="0.36596482857142865"/>
    <n v="0.16721519349578845"/>
    <n v="0.53318002206721715"/>
    <n v="8.2027695702648789E-4"/>
    <n v="0.68419623546000008"/>
    <n v="1.7814570585600003E-8"/>
    <n v="8.122880182440001E-2"/>
    <n v="2.3467676071200001E-3"/>
    <n v="4.1516144244000009E-8"/>
    <n v="1.3735348254E-8"/>
    <n v="4.8147447967200003E-10"/>
    <n v="4.6116896268000003E-3"/>
    <n v="1.3568405323200001E-4"/>
    <n v="2.08908824052E-3"/>
    <n v="1.6537839441600002E-2"/>
    <n v="15.583850383800002"/>
    <n v="8.2291318382400007"/>
    <n v="0.42768277700400004"/>
    <n v="8.1523866180000013"/>
    <n v="3.3387144206399996E-6"/>
    <n v="1.0526095930153848E-3"/>
    <n v="2.7407031670153851E-11"/>
    <n v="1.2496738742215387E-4"/>
    <n v="3.6104117032615388E-6"/>
    <n v="6.3870991144615397E-11"/>
    <n v="2.1131305006153845E-11"/>
    <n v="7.4072996872615393E-13"/>
    <n v="7.0949071181538468E-6"/>
    <n v="2.0874469728000002E-7"/>
    <n v="3.2139819084923075E-6"/>
    <n v="2.5442829910153848E-5"/>
    <n v="2.3975154436615388E-2"/>
    <n v="1.266020282806154E-2"/>
    <n v="6.57973503083077E-4"/>
    <n v="1.2542133258461541E-2"/>
    <n v="5.1364837240615375E-9"/>
    <n v="2.6754597982550008E-2"/>
    <n v="8.9997166302195941E-6"/>
    <n v="4.2142500542089158E-5"/>
    <n v="1.55526548479536E-3"/>
    <n v="1.9796879584774118E-2"/>
    <n v="3.8850260779814574E-3"/>
    <n v="2.5598621390538628E-5"/>
    <n v="1.0392737304279927E-3"/>
    <n v="6.321772549890795E-3"/>
    <n v="2.8122613124952163E-3"/>
    <n v="5.7917611545631219E-4"/>
    <n v="2.6099822433639949E-2"/>
    <n v="0.17337580543786615"/>
    <n v="6.394692377824678E-4"/>
    <n v="9.8419569787965705E-3"/>
    <n v="4.1198235373808316E-3"/>
  </r>
  <r>
    <x v="0"/>
    <x v="4"/>
    <x v="1"/>
    <s v="Carrots"/>
    <n v="0.20910000000000001"/>
    <s v="Raw"/>
    <s v="industrial composting"/>
    <n v="0.55759999999999998"/>
    <m/>
    <n v="0.63338293633975185"/>
    <n v="3.1208955223880597E-3"/>
    <n v="8.2851320802000014E-2"/>
    <n v="4.0591447587000003E-9"/>
    <n v="1.2987722286299999E-2"/>
    <n v="3.0676927176E-4"/>
    <n v="5.3016115220999791E-9"/>
    <n v="2.0872552908300001E-9"/>
    <n v="5.4165435462000005E-11"/>
    <n v="4.2740566932000004E-4"/>
    <n v="1.19914398261E-5"/>
    <n v="2.8797180906000002E-4"/>
    <n v="1.3038254228700001E-3"/>
    <n v="3.8152231056899999"/>
    <n v="1.99450948767"/>
    <n v="7.5701278035E-2"/>
    <n v="1.1554509066300001"/>
    <n v="4.7195852268000005E-7"/>
    <n v="0"/>
    <n v="0"/>
    <n v="0"/>
    <n v="0"/>
    <n v="0"/>
    <n v="0"/>
    <n v="0"/>
    <n v="0"/>
    <n v="0"/>
    <n v="0"/>
    <n v="0"/>
    <n v="0"/>
    <n v="0"/>
    <n v="0"/>
    <n v="0"/>
    <n v="0"/>
    <n v="1.1707509E-2"/>
    <n v="7.9876409099999998E-11"/>
    <n v="2.1537300000000004E-4"/>
    <n v="2.5092000000000003E-5"/>
    <n v="2.42129436E-9"/>
    <n v="7.8925004100000001E-11"/>
    <n v="5.6113448700000004E-11"/>
    <n v="4.6211100000000008E-4"/>
    <n v="1.124836722E-6"/>
    <n v="2.0241172739999999E-5"/>
    <n v="2.0366340000000003E-3"/>
    <n v="1.7512417740000001"/>
    <n v="0.111661491"/>
    <n v="2.4109230000000001E-3"/>
    <n v="7.0171868999999998E-2"/>
    <n v="2.2804446E-8"/>
    <n v="1.2302186055373608E-2"/>
    <n v="1.656893096239303E-7"/>
    <n v="2.0150343358079533E-5"/>
    <n v="5.0232964180554245E-4"/>
    <n v="7.7095760373607804E-3"/>
    <n v="4.4983117614180485E-4"/>
    <n v="1.2678116467124855E-4"/>
    <n v="3.894655048126044E-4"/>
    <n v="3.1995731146882568E-5"/>
    <n v="1.2607980902297671E-3"/>
    <s v=""/>
    <n v="2.7087937407704518E-4"/>
    <n v="4.6898665940538708E-4"/>
    <n v="4.9639734538851714E-4"/>
    <n v="2.0238467168879771E-3"/>
    <n v="1.0336190868894853E-6"/>
    <n v="0.13244037198864211"/>
    <n v="2.6054423149055754E-2"/>
    <n v="0.15849479513769787"/>
    <n v="2.4383814636568904E-4"/>
    <n v="9.4558829802000019E-2"/>
    <n v="4.1390211678000003E-9"/>
    <n v="1.3203095286299999E-2"/>
    <n v="3.3186127176E-4"/>
    <n v="7.7229058820999791E-9"/>
    <n v="2.1661802949300001E-9"/>
    <n v="1.1027888416200001E-10"/>
    <n v="8.8951666932000017E-4"/>
    <n v="1.31162765481E-5"/>
    <n v="3.0821298180000001E-4"/>
    <n v="3.3404594228700004E-3"/>
    <n v="5.5664648796899998"/>
    <n v="2.1061709786699998"/>
    <n v="7.8112201034999995E-2"/>
    <n v="1.22562277563"/>
    <n v="4.9476296867999999E-7"/>
    <n v="1.4547512277230773E-4"/>
    <n v="6.3677248735384622E-12"/>
    <n v="2.0312454286615383E-5"/>
    <n v="5.1055580270769233E-7"/>
    <n v="1.1881393664769199E-11"/>
    <n v="3.3325850691230769E-12"/>
    <n v="1.6965982178769231E-13"/>
    <n v="1.368487183569231E-6"/>
    <n v="2.0178886997076924E-8"/>
    <n v="4.7417381815384617E-7"/>
    <n v="5.1391683428769235E-6"/>
    <n v="8.5637921226000002E-3"/>
    <n v="3.2402630441076921E-3"/>
    <n v="1.2017261697692307E-4"/>
    <n v="1.8855735009692307E-3"/>
    <n v="7.611737979692308E-10"/>
    <n v="3.6042014919674967E-3"/>
    <n v="2.0897147797462903E-6"/>
    <n v="6.8325533312243221E-6"/>
    <n v="2.1667628172910295E-4"/>
    <n v="3.5368889442906806E-3"/>
    <n v="6.0901802358707296E-4"/>
    <n v="5.7238325752115696E-6"/>
    <n v="1.8766367857135944E-4"/>
    <n v="5.9667973631730945E-4"/>
    <n v="4.0987922861765463E-4"/>
    <n v="1.0923868817300178E-4"/>
    <n v="1.0017172392082772E-2"/>
    <n v="4.4399291215292222E-2"/>
    <n v="1.1635896903867049E-4"/>
    <n v="1.4644599323720665E-3"/>
    <n v="6.0538349724072562E-4"/>
  </r>
  <r>
    <x v="0"/>
    <x v="3"/>
    <x v="1"/>
    <s v="Oil, sunflower"/>
    <n v="0.13940000000000002"/>
    <s v="Raw"/>
    <s v="industrial composting"/>
    <n v="0.5576000000000001"/>
    <m/>
    <s v=""/>
    <n v="2.0805970149253734E-3"/>
    <n v="0.32867511748000011"/>
    <n v="4.1835357698000003E-8"/>
    <n v="3.6037562540000005E-2"/>
    <n v="1.2047814649800003E-3"/>
    <n v="2.0316264732000003E-8"/>
    <n v="1.0228809978200002E-8"/>
    <n v="1.1964286030400004E-9"/>
    <n v="2.5673642318000006E-3"/>
    <n v="1.9001745036000003E-4"/>
    <n v="3.9824291052000006E-3"/>
    <n v="1.1550798586800002E-2"/>
    <n v="12.865671801200003"/>
    <n v="77.336132658000011"/>
    <n v="0.10988874956400002"/>
    <n v="2.8592237814000003"/>
    <n v="1.5604370482000002E-6"/>
    <n v="0"/>
    <n v="0"/>
    <n v="0"/>
    <n v="0"/>
    <n v="0"/>
    <n v="0"/>
    <n v="0"/>
    <n v="0"/>
    <n v="0"/>
    <n v="0"/>
    <n v="0"/>
    <n v="0"/>
    <n v="0"/>
    <n v="0"/>
    <n v="0"/>
    <n v="0"/>
    <n v="7.8050060000000015E-3"/>
    <n v="5.3250939400000009E-11"/>
    <n v="1.4358200000000004E-4"/>
    <n v="1.6728000000000003E-5"/>
    <n v="1.6141962400000003E-9"/>
    <n v="5.2616669400000005E-11"/>
    <n v="3.7408965800000007E-11"/>
    <n v="3.0807400000000009E-4"/>
    <n v="7.4989114800000019E-7"/>
    <n v="1.3494115160000002E-5"/>
    <n v="1.3577560000000003E-3"/>
    <n v="1.1674945160000001"/>
    <n v="7.444099400000001E-2"/>
    <n v="1.6072820000000002E-3"/>
    <n v="4.6781246000000005E-2"/>
    <n v="1.5202964000000002E-8"/>
    <n v="4.3776356916152254E-2"/>
    <n v="1.6768444433752116E-6"/>
    <n v="5.5219058089038097E-5"/>
    <n v="1.8489666141255415E-3"/>
    <n v="2.1892608686308761E-2"/>
    <n v="2.1350513861336071E-3"/>
    <n v="1.4184706816844901E-3"/>
    <n v="1.2589803441924886E-3"/>
    <n v="4.6535619679196819E-4"/>
    <n v="1.6346009618127866E-2"/>
    <s v=""/>
    <n v="6.828921749226786E-4"/>
    <n v="1.7237217067073853E-2"/>
    <n v="7.0854915565526965E-4"/>
    <n v="4.7986287876710769E-3"/>
    <n v="3.2917006602611077E-6"/>
    <s v=""/>
    <n v="0.11262927523203253"/>
    <n v="0.11262927523203253"/>
    <n v="1.7327580804928083E-4"/>
    <n v="0.33648012348000012"/>
    <n v="4.1888608637400002E-8"/>
    <n v="3.6181144540000008E-2"/>
    <n v="1.2215094649800002E-3"/>
    <n v="2.1930460972000002E-8"/>
    <n v="1.0281426647600001E-8"/>
    <n v="1.2338375688400005E-9"/>
    <n v="2.8754382318000008E-3"/>
    <n v="1.9076734150800005E-4"/>
    <n v="3.9959232203600004E-3"/>
    <n v="1.2908554586800002E-2"/>
    <n v="14.033166317200003"/>
    <n v="77.410573652000011"/>
    <n v="0.11149603156400002"/>
    <n v="2.9060050274000004"/>
    <n v="1.5756400122000002E-6"/>
    <n v="5.1766172843076936E-4"/>
    <n v="6.4444013288307698E-11"/>
    <n v="5.5663299292307706E-5"/>
    <n v="1.8792453307384618E-6"/>
    <n v="3.3739170726153849E-11"/>
    <n v="1.5817579457846154E-11"/>
    <n v="1.8982116443692313E-12"/>
    <n v="4.4237511258461549E-6"/>
    <n v="2.9348821770461543E-7"/>
    <n v="6.1475741851692313E-6"/>
    <n v="1.9859314748923079E-5"/>
    <n v="2.1589486641846158E-2"/>
    <n v="0.11909319023384617"/>
    <n v="1.7153235625230772E-4"/>
    <n v="4.4707769652307695E-3"/>
    <n v="2.4240615572307696E-9"/>
    <n v="1.3429232208141437E-2"/>
    <n v="2.1318897346432469E-5"/>
    <n v="1.8826601150925902E-5"/>
    <n v="8.2014015147024966E-4"/>
    <n v="1.1281259740419099E-2"/>
    <n v="2.9313111945354054E-3"/>
    <n v="8.1535420189597483E-5"/>
    <n v="7.5033455645844623E-4"/>
    <n v="9.0048514216294253E-3"/>
    <n v="5.4648412516081447E-3"/>
    <n v="5.5114703265256911E-4"/>
    <n v="2.8256848805174255E-2"/>
    <n v="1.6703419352534443"/>
    <n v="1.6731420664408724E-4"/>
    <n v="3.5371627544151471E-3"/>
    <n v="1.9596558217764839E-3"/>
  </r>
  <r>
    <x v="0"/>
    <x v="1"/>
    <x v="1"/>
    <s v="Yoghurt"/>
    <n v="2.0869999999999997"/>
    <s v="Raw"/>
    <s v="industrial composting"/>
    <n v="0.21968421052631576"/>
    <m/>
    <s v=""/>
    <n v="3.1149253731343279E-2"/>
    <n v="3.9486972888999996"/>
    <n v="1.0427189193799998E-7"/>
    <n v="1.3580566261699998"/>
    <n v="9.0006597880999979E-3"/>
    <n v="2.8626596374999998E-7"/>
    <n v="4.7502595181999996E-8"/>
    <n v="1.7967691119099997E-9"/>
    <n v="3.5701808119999991E-2"/>
    <n v="4.4038235704999993E-4"/>
    <n v="1.1157772135699998E-2"/>
    <n v="0.14663655190799998"/>
    <n v="37.106887757099997"/>
    <n v="137.15266667899999"/>
    <n v="0.71334083660999992"/>
    <n v="52.405776285999991"/>
    <n v="1.1884170851299999E-5"/>
    <n v="0"/>
    <n v="0"/>
    <n v="0"/>
    <n v="0"/>
    <n v="0"/>
    <n v="0"/>
    <n v="0"/>
    <n v="0"/>
    <n v="0"/>
    <n v="0"/>
    <n v="0"/>
    <n v="0"/>
    <n v="0"/>
    <n v="0"/>
    <n v="0"/>
    <n v="0"/>
    <n v="0.11685112999999998"/>
    <n v="7.9723608699999985E-10"/>
    <n v="2.1496100000000001E-3"/>
    <n v="2.5043999999999999E-4"/>
    <n v="2.4166625199999997E-8"/>
    <n v="7.8774023699999991E-10"/>
    <n v="5.6006105899999995E-10"/>
    <n v="4.6122699999999999E-3"/>
    <n v="1.1226849539999999E-5"/>
    <n v="2.0202452179999997E-4"/>
    <n v="2.0327379999999999E-2"/>
    <n v="17.478917179999996"/>
    <n v="1.1144788699999999"/>
    <n v="2.4063109999999999E-2"/>
    <n v="0.70037632999999988"/>
    <n v="2.2760821999999996E-7"/>
    <n v="0.52893138769976533"/>
    <n v="4.206026154368244E-6"/>
    <n v="2.0759240240481092E-3"/>
    <n v="1.4003145405361902E-2"/>
    <n v="0.30989677791256626"/>
    <n v="1.0028019564508588E-2"/>
    <n v="2.7095094067271031E-3"/>
    <n v="1.7651094496141717E-2"/>
    <n v="1.1016515780618947E-3"/>
    <n v="4.646919752545766E-2"/>
    <s v=""/>
    <n v="2.6562942539712533E-3"/>
    <n v="3.0788310803471615E-2"/>
    <n v="4.686148344638306E-3"/>
    <n v="8.7693142421571557E-2"/>
    <n v="2.5302956803101466E-5"/>
    <s v=""/>
    <n v="1.0587201124192487"/>
    <n v="1.0587201124192487"/>
    <n v="1.6288001729526903E-3"/>
    <n v="4.0655484188999997"/>
    <n v="1.0506912802499998E-7"/>
    <n v="1.3602062361699998"/>
    <n v="9.2510997880999972E-3"/>
    <n v="3.1043258894999999E-7"/>
    <n v="4.8290335418999997E-8"/>
    <n v="2.3568301709099997E-9"/>
    <n v="4.0314078119999992E-2"/>
    <n v="4.5160920658999994E-4"/>
    <n v="1.1359796657499997E-2"/>
    <n v="0.16696393190799999"/>
    <n v="54.585804937099994"/>
    <n v="138.26714554899999"/>
    <n v="0.73740394660999997"/>
    <n v="53.106152615999989"/>
    <n v="1.21117790713E-5"/>
    <n v="6.2546898752307688E-3"/>
    <n v="1.6164481234615382E-10"/>
    <n v="2.0926249787230765E-3"/>
    <n v="1.4232461212461535E-5"/>
    <n v="4.7758859838461539E-10"/>
    <n v="7.4292823721538459E-11"/>
    <n v="3.6258925706307689E-12"/>
    <n v="6.2021658646153833E-5"/>
    <n v="6.947833947538461E-7"/>
    <n v="1.7476610242307688E-5"/>
    <n v="2.5686758755076919E-4"/>
    <n v="8.3978161441692303E-2"/>
    <n v="0.21271868545999997"/>
    <n v="1.1344676101692308E-3"/>
    <n v="8.1701773255384594E-2"/>
    <n v="1.8633506263538461E-8"/>
    <n v="0.40678361461305668"/>
    <n v="1.3499980620265031E-4"/>
    <n v="1.7974033292363976E-3"/>
    <n v="1.5526560696761817E-2"/>
    <n v="0.39351501771066294"/>
    <n v="3.4579082021417518E-2"/>
    <n v="3.2638803037169154E-4"/>
    <n v="2.552747018016794E-2"/>
    <n v="5.3150548432550758E-2"/>
    <n v="3.8943517370212004E-2"/>
    <n v="1.7174285810393045E-2"/>
    <n v="0.21726875029307835"/>
    <n v="7.5282260595020691"/>
    <n v="2.7547329220478627E-3"/>
    <n v="0.16354565038095911"/>
    <n v="3.7835270660445015E-2"/>
  </r>
  <r>
    <x v="1"/>
    <x v="5"/>
    <x v="1"/>
    <s v="Broth"/>
    <n v="3.8120000000000003"/>
    <s v="Boiling (unspecified)"/>
    <s v="industrial composting"/>
    <n v="0.4107758620689656"/>
    <m/>
    <s v=""/>
    <n v="6.0507936507936511E-2"/>
    <n v="0.61709260474285732"/>
    <n v="8.8114118605714295E-9"/>
    <n v="0.43077844723428577"/>
    <n v="1.7847787812000004E-3"/>
    <n v="2.8629050128000006E-8"/>
    <n v="1.0008323225142858E-8"/>
    <n v="4.3951671661714295E-10"/>
    <n v="3.1413380672000004E-3"/>
    <n v="1.5564077425714288E-4"/>
    <n v="1.1676551903428574E-3"/>
    <n v="9.218254640000003E-3"/>
    <n v="3.9883815667428584"/>
    <n v="9.5458350480000007"/>
    <n v="0.29244640750285722"/>
    <n v="12.650029967428573"/>
    <n v="5.4479541080000002E-6"/>
    <n v="0.75126186968000008"/>
    <n v="2.6906365510359999E-8"/>
    <n v="5.3406119999999994E-2"/>
    <n v="1.3605675658800002E-3"/>
    <n v="5.4905516832000002E-9"/>
    <n v="3.1156023403199997E-9"/>
    <n v="1.6884347201440002E-9"/>
    <n v="9.4854968060000011E-4"/>
    <n v="2.0319242738E-4"/>
    <n v="3.8418975160000001E-4"/>
    <n v="2.5916844530000003E-3"/>
    <n v="1.90698136128"/>
    <n v="1.1000799208000001"/>
    <n v="0.19698715848000001"/>
    <n v="11.856722892240001"/>
    <n v="1.1410391441440001E-6"/>
    <n v="0.21343388000000002"/>
    <n v="1.456187812E-9"/>
    <n v="3.9263600000000003E-3"/>
    <n v="4.5744000000000004E-4"/>
    <n v="4.4141435200000004E-8"/>
    <n v="1.4388432120000001E-9"/>
    <n v="1.0229768840000001E-9"/>
    <n v="8.4245200000000013E-3"/>
    <n v="2.0506349040000004E-5"/>
    <n v="3.690069368E-4"/>
    <n v="3.7128880000000003E-2"/>
    <n v="31.926033680000003"/>
    <n v="2.03564612"/>
    <n v="4.3952360000000003E-2"/>
    <n v="1.2792690800000002"/>
    <n v="4.1573672E-7"/>
    <n v="0.20579204160076919"/>
    <n v="1.4881123766800586E-6"/>
    <n v="7.4494673917919866E-4"/>
    <n v="5.4534425352875211E-3"/>
    <n v="7.8125957354861594E-2"/>
    <n v="3.0241191937621973E-3"/>
    <n v="3.6224374714826121E-3"/>
    <n v="5.4793016241658733E-3"/>
    <n v="9.2535760681283275E-4"/>
    <n v="7.8575742208833021E-3"/>
    <s v=""/>
    <n v="1.8404923881369152E-3"/>
    <n v="2.823836730879921E-3"/>
    <n v="3.3896286907451174E-3"/>
    <n v="4.2579949460692927E-2"/>
    <n v="1.4633719692141474E-5"/>
    <s v=""/>
    <n v="0.36167520744972803"/>
    <n v="0.36167520744972803"/>
    <n v="5.5642339607650461E-4"/>
    <n v="1.5817883544228575"/>
    <n v="3.7173965182931427E-8"/>
    <n v="0.48811092723428579"/>
    <n v="3.6027863470800003E-3"/>
    <n v="7.8261037011200016E-8"/>
    <n v="1.4562768777462857E-8"/>
    <n v="3.1509283207611434E-9"/>
    <n v="1.2514407747800001E-2"/>
    <n v="3.793395506771429E-4"/>
    <n v="1.9208518787428575E-3"/>
    <n v="4.8938819093000005E-2"/>
    <n v="37.821396608022859"/>
    <n v="12.681561088800002"/>
    <n v="0.53338592598285728"/>
    <n v="25.786021939668572"/>
    <n v="7.0047299721440006E-6"/>
    <n v="2.4335205452659346E-3"/>
    <n v="5.7190715666048347E-11"/>
    <n v="7.5093988805274739E-4"/>
    <n v="5.5427482262769236E-6"/>
    <n v="1.2040159540184617E-10"/>
    <n v="2.2404259657635165E-11"/>
    <n v="4.8475820319402204E-12"/>
    <n v="1.9252934996615384E-5"/>
    <n v="5.8359930873406601E-7"/>
    <n v="2.9551567365274731E-6"/>
    <n v="7.5290490912307704E-5"/>
    <n v="5.8186764012342858E-2"/>
    <n v="1.9510093982769233E-2"/>
    <n v="8.2059373228131891E-4"/>
    <n v="3.9670802984105497E-2"/>
    <n v="1.0776507649452309E-8"/>
    <n v="7.9700134859690103E-2"/>
    <n v="2.5103155075914058E-5"/>
    <n v="3.4373662263772543E-4"/>
    <n v="3.0564433413452189E-3"/>
    <n v="3.7714342517363685E-2"/>
    <n v="5.3199255966135698E-3"/>
    <n v="2.3168532969756851E-4"/>
    <n v="2.807578906282927E-3"/>
    <n v="2.3573063758921681E-2"/>
    <n v="3.1670167282321581E-3"/>
    <n v="1.644959501878418E-3"/>
    <n v="5.3944811149201008E-2"/>
    <n v="0.33645688819491659"/>
    <n v="1.0403889141334113E-3"/>
    <n v="4.1656269544815702E-2"/>
    <n v="1.1461203767412996E-2"/>
  </r>
  <r>
    <x v="1"/>
    <x v="0"/>
    <x v="1"/>
    <s v="Flour"/>
    <n v="0.47650000000000003"/>
    <s v="Cooking (unspecified)"/>
    <s v="industrial composting"/>
    <n v="0.4107758620689656"/>
    <m/>
    <n v="0"/>
    <n v="7.5634920634920638E-3"/>
    <n v="0.12571170397333337"/>
    <n v="2.1058725311666669E-9"/>
    <n v="2.853500078166667E-2"/>
    <n v="4.230964848666667E-4"/>
    <n v="1.1397263250166668E-8"/>
    <n v="9.819483121166667E-10"/>
    <n v="1.6252933735000003E-10"/>
    <n v="1.5017279176500003E-3"/>
    <n v="2.5456906081666668E-5"/>
    <n v="1.0094739064166669E-3"/>
    <n v="6.3501372890000006E-3"/>
    <n v="2.1320944055833335"/>
    <n v="13.376393928833336"/>
    <n v="3.263583602166667E-2"/>
    <n v="1.4338362135333333"/>
    <n v="5.7552394280000003E-7"/>
    <n v="0.12581177850333336"/>
    <n v="2.3456101530483336E-9"/>
    <n v="8.5712978833333342E-2"/>
    <n v="2.8273460573500001E-4"/>
    <n v="1.6479971054666669E-9"/>
    <n v="9.9143006808000012E-10"/>
    <n v="2.3725818462766672E-10"/>
    <n v="5.6277789340833341E-4"/>
    <n v="1.2059192033916669E-4"/>
    <n v="1.0873299561666668E-4"/>
    <n v="7.9870385995833338E-4"/>
    <n v="0.41042194065333337"/>
    <n v="0.32920335111666671"/>
    <n v="6.4376061703333348E-2"/>
    <n v="3.0055329019766668"/>
    <n v="2.1252869232766671E-7"/>
    <n v="2.6679235000000003E-2"/>
    <n v="1.820234765E-10"/>
    <n v="4.9079500000000003E-4"/>
    <n v="5.7180000000000005E-5"/>
    <n v="5.5176794000000005E-9"/>
    <n v="1.7985540150000001E-10"/>
    <n v="1.2787211050000001E-10"/>
    <n v="1.0530650000000002E-3"/>
    <n v="2.5632936300000005E-6"/>
    <n v="4.61258671E-5"/>
    <n v="4.6411100000000004E-3"/>
    <n v="3.9907542100000004"/>
    <n v="0.254455765"/>
    <n v="5.4940450000000004E-3"/>
    <n v="0.15990863500000002"/>
    <n v="5.196709E-8"/>
    <n v="3.6194415674083387E-2"/>
    <n v="1.8548405668462943E-7"/>
    <n v="1.7511240014881889E-4"/>
    <n v="1.1549497348783122E-3"/>
    <n v="1.8530899859171668E-2"/>
    <n v="4.4714269019799108E-4"/>
    <n v="6.0661932938357649E-4"/>
    <n v="1.3649955437553198E-3"/>
    <n v="3.6252311552576204E-4"/>
    <n v="4.762902987220128E-3"/>
    <s v=""/>
    <n v="3.1792677708368739E-4"/>
    <n v="3.108521914401953E-3"/>
    <n v="6.5141779620878646E-4"/>
    <n v="7.5946966395438638E-3"/>
    <n v="1.7549017938268212E-6"/>
    <n v="0"/>
    <n v="7.5274064847453762E-2"/>
    <n v="7.5274064847453762E-2"/>
    <n v="1.1580625361146733E-4"/>
    <n v="0.27820271747666675"/>
    <n v="4.6335061607150008E-9"/>
    <n v="0.11473877461500001"/>
    <n v="7.6301109060166665E-4"/>
    <n v="1.8562939755633337E-8"/>
    <n v="2.1532337816966669E-9"/>
    <n v="5.2765963247766673E-10"/>
    <n v="3.1175708110583338E-3"/>
    <n v="1.4861212005083338E-4"/>
    <n v="1.1643327691333335E-3"/>
    <n v="1.1789951148958335E-2"/>
    <n v="6.5332705562366673"/>
    <n v="13.960053044950001"/>
    <n v="0.10250594272500002"/>
    <n v="4.5992777505099998"/>
    <n v="8.400197251276668E-7"/>
    <n v="4.2800418073333347E-4"/>
    <n v="7.1284710164846167E-12"/>
    <n v="1.7652119171538463E-4"/>
    <n v="1.1738632163102564E-6"/>
    <n v="2.8558368854820518E-11"/>
    <n v="3.3126673564564104E-12"/>
    <n v="8.1178404996564112E-13"/>
    <n v="4.7962627862435902E-6"/>
    <n v="2.2863403084743596E-7"/>
    <n v="1.7912811832820515E-6"/>
    <n v="1.8138386383012822E-5"/>
    <n v="1.0051185471133334E-2"/>
    <n v="2.1477004684538465E-2"/>
    <n v="1.5770145034615387E-4"/>
    <n v="7.075811923861538E-3"/>
    <n v="1.2923380386579489E-9"/>
    <n v="1.436779005926043E-2"/>
    <n v="3.1287426769778483E-6"/>
    <n v="8.0981315591821749E-5"/>
    <n v="6.687532799524382E-4"/>
    <n v="1.1051746900071862E-2"/>
    <n v="7.9411515410711582E-4"/>
    <n v="4.1125500388072947E-5"/>
    <n v="9.2851716749730825E-4"/>
    <n v="9.442003804771195E-3"/>
    <n v="2.1142043881629768E-3"/>
    <n v="5.504332448548673E-4"/>
    <n v="1.1866905885543845E-2"/>
    <n v="0.40467395171882742"/>
    <n v="2.0350835324833516E-4"/>
    <n v="7.4968829251544408E-3"/>
    <n v="1.3723388650678356E-3"/>
  </r>
  <r>
    <x v="1"/>
    <x v="3"/>
    <x v="1"/>
    <s v="Eggs"/>
    <n v="0.23825000000000002"/>
    <s v="Cooking (unspecified)"/>
    <s v="industrial composting"/>
    <n v="0.4107758620689656"/>
    <m/>
    <n v="2.7022484230769233"/>
    <n v="3.7817460317460319E-3"/>
    <n v="0.54842531897222213"/>
    <n v="1.0365804824999999E-8"/>
    <n v="6.6793236608333334E-2"/>
    <n v="2.0237591656944443E-3"/>
    <n v="6.2965062080555555E-8"/>
    <n v="8.1714561444444447E-9"/>
    <n v="6.5341627008333331E-10"/>
    <n v="8.4565696547222215E-3"/>
    <n v="1.5179445680277778E-4"/>
    <n v="3.7177181216666668E-3"/>
    <n v="3.6592441594444448E-2"/>
    <n v="18.157138918333334"/>
    <n v="47.57153368611111"/>
    <n v="0.22867691910555557"/>
    <n v="4.7621637661111116"/>
    <n v="2.018998745388889E-6"/>
    <n v="6.290588925166668E-2"/>
    <n v="1.1728050765241668E-9"/>
    <n v="4.2856489416666671E-2"/>
    <n v="1.413673028675E-4"/>
    <n v="8.2399855273333345E-10"/>
    <n v="4.9571503404000006E-10"/>
    <n v="1.1862909231383336E-10"/>
    <n v="2.813889467041667E-4"/>
    <n v="6.0295960169583346E-5"/>
    <n v="5.436649780833334E-5"/>
    <n v="3.9935192997916669E-4"/>
    <n v="0.20521097032666669"/>
    <n v="0.16460167555833335"/>
    <n v="3.2188030851666674E-2"/>
    <n v="1.5027664509883334"/>
    <n v="1.0626434616383335E-7"/>
    <n v="1.3339617500000001E-2"/>
    <n v="9.1011738249999998E-11"/>
    <n v="2.4539750000000002E-4"/>
    <n v="2.8590000000000002E-5"/>
    <n v="2.7588397000000003E-9"/>
    <n v="8.9927700750000005E-11"/>
    <n v="6.3936055250000003E-11"/>
    <n v="5.2653250000000008E-4"/>
    <n v="1.2816468150000002E-6"/>
    <n v="2.306293355E-5"/>
    <n v="2.3205550000000002E-3"/>
    <n v="1.9953771050000002"/>
    <n v="0.1272278825"/>
    <n v="2.7470225000000002E-3"/>
    <n v="7.9954317500000011E-2"/>
    <n v="2.5983545E-8"/>
    <n v="8.1270218101372915E-2"/>
    <n v="4.6554581447233876E-7"/>
    <n v="1.6772010080886709E-4"/>
    <n v="3.3205706771128694E-3"/>
    <n v="6.6433037716457255E-2"/>
    <n v="1.8185079504489752E-3"/>
    <n v="9.6107880106162922E-4"/>
    <n v="4.0563598503524766E-3"/>
    <n v="5.2049796008493199E-4"/>
    <n v="1.5524702298552219E-2"/>
    <s v=""/>
    <n v="9.9066255960660867E-4"/>
    <n v="1.0657861618606376E-2"/>
    <n v="1.6752348750454847E-3"/>
    <n v="1.0477182694146462E-2"/>
    <n v="4.4942118244622494E-6"/>
    <n v="0.64381068679807696"/>
    <n v="0.19787859496129601"/>
    <n v="0.84168928175937296"/>
    <n v="1.2949065873221124E-3"/>
    <n v="0.62467082572388888"/>
    <n v="1.1629621639774167E-8"/>
    <n v="0.109895123525"/>
    <n v="2.1937164685619445E-3"/>
    <n v="6.6547900333288886E-8"/>
    <n v="8.7570988792344434E-9"/>
    <n v="8.359814176471667E-10"/>
    <n v="9.2644911014263878E-3"/>
    <n v="2.1337206378736111E-4"/>
    <n v="3.7951475530249999E-3"/>
    <n v="3.931234852442362E-2"/>
    <n v="20.357726993660002"/>
    <n v="47.863363244169442"/>
    <n v="0.26361197245722223"/>
    <n v="6.3448845345994451"/>
    <n v="2.1512466365527225E-6"/>
    <n v="9.6103203957521367E-4"/>
    <n v="1.7891725599652565E-11"/>
    <n v="1.6906942080769231E-4"/>
    <n v="3.3749484131722224E-6"/>
    <n v="1.0238138512813674E-10"/>
    <n v="1.3472459814206836E-11"/>
    <n v="1.2861252579187179E-12"/>
    <n v="1.4253063232963674E-5"/>
    <n v="3.2826471351901711E-7"/>
    <n v="5.8386885431153847E-6"/>
    <n v="6.0480536191420952E-5"/>
    <n v="3.1319579990246156E-2"/>
    <n v="7.3635943452568367E-2"/>
    <n v="4.0555688070341883E-4"/>
    <n v="9.7613608224606848E-3"/>
    <n v="3.3096102100811117E-9"/>
    <n v="3.376302197845793E-2"/>
    <n v="8.0018298422182794E-6"/>
    <n v="7.7656394753291812E-5"/>
    <n v="1.9960933594973906E-3"/>
    <n v="4.6859649627037203E-2"/>
    <n v="3.3762547460011684E-3"/>
    <n v="7.2584145469046038E-5"/>
    <n v="3.3295578434652932E-3"/>
    <n v="1.3647215204679257E-2"/>
    <n v="7.0306969086894123E-3"/>
    <n v="2.3065175067147697E-3"/>
    <n v="5.4433457075545956E-2"/>
    <n v="1.4003294302589522"/>
    <n v="5.3710612973043839E-4"/>
    <n v="1.0480152450614219E-2"/>
    <n v="3.6214858283469377E-3"/>
  </r>
  <r>
    <x v="1"/>
    <x v="1"/>
    <x v="1"/>
    <s v="Milk"/>
    <n v="0.23825000000000002"/>
    <s v="Cooking (unspecified)"/>
    <s v="industrial composting"/>
    <n v="0.4107758620689656"/>
    <m/>
    <n v="0.51222692307692297"/>
    <n v="3.7817460317460319E-3"/>
    <n v="0.36512434457894744"/>
    <n v="5.7186124278947375E-9"/>
    <n v="3.3918052463157898E-2"/>
    <n v="7.6224099947368434E-4"/>
    <n v="3.0272531531578954E-8"/>
    <n v="4.284306549210527E-9"/>
    <n v="1.788103341763158E-10"/>
    <n v="4.051913486578948E-3"/>
    <n v="3.1010168578947374E-5"/>
    <n v="1.0938844477368422E-3"/>
    <n v="1.7329181463157897E-2"/>
    <n v="4.2047706739473689"/>
    <n v="16.003895524210531"/>
    <n v="4.3697201773684219E-2"/>
    <n v="2.1509509442631582"/>
    <n v="8.427571857105264E-7"/>
    <n v="6.290588925166668E-2"/>
    <n v="1.1728050765241668E-9"/>
    <n v="4.2856489416666671E-2"/>
    <n v="1.413673028675E-4"/>
    <n v="8.2399855273333345E-10"/>
    <n v="4.9571503404000006E-10"/>
    <n v="1.1862909231383336E-10"/>
    <n v="2.813889467041667E-4"/>
    <n v="6.0295960169583346E-5"/>
    <n v="5.436649780833334E-5"/>
    <n v="3.9935192997916669E-4"/>
    <n v="0.20521097032666669"/>
    <n v="0.16460167555833335"/>
    <n v="3.2188030851666674E-2"/>
    <n v="1.5027664509883334"/>
    <n v="1.0626434616383335E-7"/>
    <n v="1.3339617500000001E-2"/>
    <n v="9.1011738249999998E-11"/>
    <n v="2.4539750000000002E-4"/>
    <n v="2.8590000000000002E-5"/>
    <n v="2.7588397000000003E-9"/>
    <n v="8.9927700750000005E-11"/>
    <n v="6.3936055250000003E-11"/>
    <n v="5.2653250000000008E-4"/>
    <n v="1.2816468150000002E-6"/>
    <n v="2.306293355E-5"/>
    <n v="2.3205550000000002E-3"/>
    <n v="1.9953771050000002"/>
    <n v="0.1272278825"/>
    <n v="2.7470225000000002E-3"/>
    <n v="7.9954317500000011E-2"/>
    <n v="2.5983545E-8"/>
    <n v="5.7422601799022657E-2"/>
    <n v="2.7951388355200989E-7"/>
    <n v="1.175465442207574E-4"/>
    <n v="1.4110439486456031E-3"/>
    <n v="3.3796934937416249E-2"/>
    <n v="1.0112985605585008E-3"/>
    <n v="4.1545219474062111E-4"/>
    <n v="2.1278275392455103E-3"/>
    <n v="2.2585781593997898E-4"/>
    <n v="4.791460415450993E-3"/>
    <s v=""/>
    <n v="3.1170223943619019E-4"/>
    <n v="3.6286121812142275E-3"/>
    <n v="4.9970225123533807E-4"/>
    <n v="6.1653384614246045E-3"/>
    <n v="2.0369023574262218E-6"/>
    <n v="0.12203806442307691"/>
    <n v="0.1119276953047922"/>
    <n v="0.23396575972786909"/>
    <n v="3.5994732265826014E-4"/>
    <n v="0.44136985133061413"/>
    <n v="6.9824292426689038E-9"/>
    <n v="7.701993937982457E-2"/>
    <n v="9.3219830234118439E-4"/>
    <n v="3.3855369784312291E-8"/>
    <n v="4.8699492840005273E-9"/>
    <n v="3.6137548174014913E-10"/>
    <n v="4.8598349332831152E-3"/>
    <n v="9.2587775563530728E-5"/>
    <n v="1.1713138790951756E-3"/>
    <n v="2.0049088393137064E-2"/>
    <n v="6.4053587492740354"/>
    <n v="16.295725082268866"/>
    <n v="7.8632255125350894E-2"/>
    <n v="3.7336717127514913"/>
    <n v="9.7500507687435968E-7"/>
    <n v="6.7903054050863715E-4"/>
    <n v="1.0742198834875236E-11"/>
    <n v="1.1849221443049933E-4"/>
    <n v="1.4341512343710528E-6"/>
    <n v="5.2085184283557368E-11"/>
    <n v="7.4922296676931195E-12"/>
    <n v="5.5596227960022946E-13"/>
    <n v="7.4766691281278695E-6"/>
    <n v="1.4244273163620113E-7"/>
    <n v="1.8020213524541162E-6"/>
    <n v="3.084475137405702E-5"/>
    <n v="9.8543980758062089E-3"/>
    <n v="2.5070346280413641E-2"/>
    <n v="1.2097270019284753E-4"/>
    <n v="5.7441103273099866E-3"/>
    <n v="1.500007810575938E-9"/>
    <n v="2.372948362917042E-2"/>
    <n v="4.7894889802867392E-6"/>
    <n v="5.4394837003664824E-5"/>
    <n v="8.3933737602918859E-4"/>
    <n v="2.326282807515281E-2"/>
    <n v="1.8684606925930504E-3"/>
    <n v="2.9431835957175448E-5"/>
    <n v="1.6917249757232879E-3"/>
    <n v="5.8944482372958002E-3"/>
    <n v="2.1524489063464284E-3"/>
    <n v="1.1355853272896838E-3"/>
    <n v="1.4840321143839427E-2"/>
    <n v="0.47531216519056374"/>
    <n v="1.5788377131693604E-4"/>
    <n v="6.1348217772267434E-3"/>
    <n v="1.627165243528575E-3"/>
  </r>
  <r>
    <x v="1"/>
    <x v="4"/>
    <x v="1"/>
    <s v="Cauliflower"/>
    <n v="3.923"/>
    <s v="Boiling (unspecified)"/>
    <s v="industrial composting"/>
    <n v="0.5161842105263158"/>
    <m/>
    <n v="1.2629395429292931"/>
    <n v="6.2269841269841274E-2"/>
    <n v="3.1426291683555556"/>
    <n v="1.3462121031666667E-7"/>
    <n v="0.5159132941111112"/>
    <n v="1.0060161686777777E-2"/>
    <n v="2.0651115299E-7"/>
    <n v="1.3459616849999997E-7"/>
    <n v="2.3461175455111115E-9"/>
    <n v="2.2470433574111111E-2"/>
    <n v="3.3780859283888892E-4"/>
    <n v="2.1888153581333333E-2"/>
    <n v="9.1400996250000005E-2"/>
    <n v="27.005239808444447"/>
    <n v="143.56636081555556"/>
    <n v="0.32317280828222222"/>
    <n v="36.678884433111115"/>
    <n v="1.5612584531555556E-5"/>
    <n v="0.77313754322000006"/>
    <n v="2.7689840476689996E-8"/>
    <n v="5.4961229999999993E-2"/>
    <n v="1.4001853517700003E-3"/>
    <n v="5.6504287127999999E-9"/>
    <n v="3.2063242342799998E-9"/>
    <n v="1.737599529676E-9"/>
    <n v="9.7617009365000003E-4"/>
    <n v="2.09109100895E-4"/>
    <n v="3.9537680890000001E-4"/>
    <n v="2.6671506057500001E-3"/>
    <n v="1.9625099371199999"/>
    <n v="1.1321126781999999"/>
    <n v="0.20272314342"/>
    <n v="12.20197374246"/>
    <n v="1.1742645756759999E-6"/>
    <n v="0.21964876999999999"/>
    <n v="1.498589923E-9"/>
    <n v="4.0406900000000004E-3"/>
    <n v="4.7076000000000003E-4"/>
    <n v="4.54267708E-8"/>
    <n v="1.480740273E-9"/>
    <n v="1.0527645110000002E-9"/>
    <n v="8.6698299999999999E-3"/>
    <n v="2.1103464660000002E-5"/>
    <n v="3.7975189219999997E-4"/>
    <n v="3.8210020000000004E-2"/>
    <n v="32.855674219999997"/>
    <n v="2.0949212299999997"/>
    <n v="4.5232189999999999E-2"/>
    <n v="1.3165195700000001"/>
    <n v="4.2784238E-7"/>
    <n v="0.53802115336180778"/>
    <n v="6.5574697929036283E-6"/>
    <n v="8.7742599102071453E-4"/>
    <n v="1.805980159490151E-2"/>
    <n v="0.25714375136458767"/>
    <n v="2.8923696087135933E-2"/>
    <n v="5.9051115973625199E-3"/>
    <n v="1.4061842214555861E-2"/>
    <n v="1.3856258827010135E-3"/>
    <n v="9.2708045109442097E-2"/>
    <s v=""/>
    <n v="3.0084965501524057E-3"/>
    <n v="3.2686873246038195E-2"/>
    <n v="3.6294777212925833E-3"/>
    <n v="8.2889939846735497E-2"/>
    <n v="3.5963551887459094E-5"/>
    <n v="4.9545118269116166"/>
    <n v="1.0793437615894141"/>
    <n v="6.033855588501031"/>
    <n v="9.2828547515400473E-3"/>
    <n v="4.1354154815755555"/>
    <n v="1.6380964071635667E-7"/>
    <n v="0.57491521411111113"/>
    <n v="1.1931107038547778E-2"/>
    <n v="2.575883525028E-7"/>
    <n v="1.3928323300727997E-7"/>
    <n v="5.1364815861871113E-9"/>
    <n v="3.211643366776111E-2"/>
    <n v="5.6802115839388898E-4"/>
    <n v="2.266328228243333E-2"/>
    <n v="0.13227816685575"/>
    <n v="61.823423965564444"/>
    <n v="146.79339472375557"/>
    <n v="0.57112814170222226"/>
    <n v="50.19737774557111"/>
    <n v="1.7214691487231557E-5"/>
    <n v="6.362177663962393E-3"/>
    <n v="2.5201483187131798E-10"/>
    <n v="8.8448494478632486E-4"/>
    <n v="1.8355549290073505E-5"/>
    <n v="3.9628977308123077E-10"/>
    <n v="2.1428189693427689E-10"/>
    <n v="7.9022793633647868E-12"/>
    <n v="4.9409897950401705E-5"/>
    <n v="8.7387870522136767E-7"/>
    <n v="3.4866588126820507E-5"/>
    <n v="2.0350487208576924E-4"/>
    <n v="9.5112959947022221E-2"/>
    <n v="0.22583599188270087"/>
    <n v="8.7865867954188038E-4"/>
    <n v="7.722673499318633E-2"/>
    <n v="2.648414074958701E-8"/>
    <n v="0.17551027203437722"/>
    <n v="8.9710674050156748E-5"/>
    <n v="3.226229845869281E-4"/>
    <n v="8.5400121267381751E-3"/>
    <n v="0.13533159195602429"/>
    <n v="4.2773052548790907E-2"/>
    <n v="3.3479848408834599E-4"/>
    <n v="8.2623139859762558E-3"/>
    <n v="2.8492695432249127E-2"/>
    <n v="3.3259478236097796E-2"/>
    <n v="5.5044278996340783E-3"/>
    <n v="0.10371542925190966"/>
    <n v="3.3994246108162471"/>
    <n v="8.9605655022902163E-4"/>
    <n v="6.5632021605665974E-2"/>
    <n v="2.2947960848352576E-2"/>
  </r>
  <r>
    <x v="1"/>
    <x v="0"/>
    <x v="1"/>
    <s v="Potatoes"/>
    <n v="4.4549999999999992"/>
    <s v="Boiling (unspecified)"/>
    <s v="industrial composting"/>
    <n v="0.35927419354838702"/>
    <m/>
    <n v="0.42920000000000003"/>
    <n v="7.0714285714285702E-2"/>
    <n v="4.388946884437499"/>
    <n v="8.0267734181249979E-8"/>
    <n v="0.43047337966874993"/>
    <n v="1.2312193843124996E-2"/>
    <n v="2.2919473108124995E-7"/>
    <n v="5.3166863227499988E-8"/>
    <n v="2.1193710243749995E-9"/>
    <n v="1.7031069061874994E-2"/>
    <n v="7.4151503662499979E-4"/>
    <n v="8.7349502418749975E-3"/>
    <n v="5.5377096761249994E-2"/>
    <n v="31.770677131874994"/>
    <n v="137.80642589999997"/>
    <n v="1.8220652628749998"/>
    <n v="66.261960393749973"/>
    <n v="1.6273942368749995E-5"/>
    <n v="0.87798311369999993"/>
    <n v="3.1444873648649993E-8"/>
    <n v="6.2414549999999978E-2"/>
    <n v="1.5900651904499998E-3"/>
    <n v="6.4166861879999988E-9"/>
    <n v="3.6411354737999991E-9"/>
    <n v="1.9732362744599997E-9"/>
    <n v="1.10854901025E-3"/>
    <n v="2.3746649107499995E-4"/>
    <n v="4.4899405649999991E-4"/>
    <n v="3.0288442387499995E-3"/>
    <n v="2.2286468951999994"/>
    <n v="1.2856390469999996"/>
    <n v="0.23021453069999995"/>
    <n v="13.856689529099999"/>
    <n v="1.3335071844599997E-6"/>
    <n v="0.24943544999999995"/>
    <n v="1.7018144549999996E-9"/>
    <n v="4.5886499999999997E-3"/>
    <n v="5.3459999999999988E-4"/>
    <n v="5.1587117999999989E-8"/>
    <n v="1.6815442049999996E-9"/>
    <n v="1.1955304349999999E-9"/>
    <n v="9.8455499999999981E-3"/>
    <n v="2.3965316099999998E-5"/>
    <n v="4.3125023699999991E-4"/>
    <n v="4.3391699999999991E-2"/>
    <n v="37.311248699999993"/>
    <n v="2.3790145499999995"/>
    <n v="5.1366149999999992E-2"/>
    <n v="1.4950534499999997"/>
    <n v="4.8586229999999991E-7"/>
    <n v="0.71768394590461126"/>
    <n v="4.5400969378878974E-6"/>
    <n v="7.592404413933083E-4"/>
    <n v="2.1852692206813105E-2"/>
    <n v="0.286702826536953"/>
    <n v="1.2145997237218754E-2"/>
    <n v="6.0794617748644005E-3"/>
    <n v="1.2253011086130387E-2"/>
    <n v="2.4465798240193189E-3"/>
    <n v="3.9332603177808421E-2"/>
    <s v=""/>
    <n v="3.4701671029785486E-3"/>
    <n v="3.1501739245153433E-2"/>
    <n v="1.3368516674623649E-2"/>
    <n v="0.13476709874235845"/>
    <n v="3.7799095042251083E-5"/>
    <n v="1.9120859999999997"/>
    <n v="1.2824062191469059"/>
    <n v="3.1944922191469054"/>
    <n v="4.914603414072162E-3"/>
    <n v="5.5163654481374991"/>
    <n v="1.1341442228489998E-7"/>
    <n v="0.49747657966874992"/>
    <n v="1.4436859033574995E-2"/>
    <n v="2.8719853526924992E-7"/>
    <n v="5.8489542906299991E-8"/>
    <n v="5.2881377338349991E-9"/>
    <n v="2.7985168072124991E-2"/>
    <n v="1.0029468437999997E-3"/>
    <n v="9.6151945353749983E-3"/>
    <n v="0.10179764099999999"/>
    <n v="71.310572727074984"/>
    <n v="141.47107949699995"/>
    <n v="2.1036459435749997"/>
    <n v="81.613703372849969"/>
    <n v="1.8093311853209994E-5"/>
    <n v="8.4867160740576906E-3"/>
    <n v="1.744837265921538E-10"/>
    <n v="7.6534858410576907E-4"/>
    <n v="2.2210552359346148E-5"/>
    <n v="4.4184390041423065E-10"/>
    <n v="8.9983912163538446E-11"/>
    <n v="8.1355965135923059E-12"/>
    <n v="4.3054104726346137E-5"/>
    <n v="1.5429951443076918E-6"/>
    <n v="1.4792606977499997E-5"/>
    <n v="1.5661175538461537E-4"/>
    <n v="0.1097085734262692"/>
    <n v="0.21764781461076915"/>
    <n v="3.2363783747307688E-3"/>
    <n v="0.12555954365053842"/>
    <n v="2.7835864389553839E-8"/>
    <n v="0.3352378524298536"/>
    <n v="8.8773332315681644E-5"/>
    <n v="4.0008093406698785E-4"/>
    <n v="1.4776496732841485E-2"/>
    <n v="0.20973263305496931"/>
    <n v="2.5462049317848484E-2"/>
    <n v="4.7010282947847036E-4"/>
    <n v="9.2157999193813699E-3"/>
    <n v="7.2477396844186623E-2"/>
    <n v="1.9851865567716544E-2"/>
    <n v="5.1426375095849144E-3"/>
    <n v="0.15380432054952828"/>
    <n v="4.6886688707026156"/>
    <n v="4.853701886852471E-3"/>
    <n v="0.15345992140660061"/>
    <n v="3.4471337105596168E-2"/>
  </r>
  <r>
    <x v="1"/>
    <x v="4"/>
    <x v="1"/>
    <s v="Chives or spring onion"/>
    <n v="0.46740000000000004"/>
    <s v="Raw"/>
    <s v="industrial composting"/>
    <n v="0.18846774193548385"/>
    <m/>
    <n v="0.63722458418584826"/>
    <n v="7.4190476190476194E-3"/>
    <n v="0.34555885040400003"/>
    <n v="4.7607723426000007E-9"/>
    <n v="5.7493962570000001E-2"/>
    <n v="8.1430806594000001E-4"/>
    <n v="1.4951213167800001E-8"/>
    <n v="4.22829656778E-9"/>
    <n v="1.71751523796E-10"/>
    <n v="1.1060242779000003E-3"/>
    <n v="4.4304838521600003E-5"/>
    <n v="1.0532247173400001E-3"/>
    <n v="3.1271776061400003E-3"/>
    <n v="2.5114729416000001"/>
    <n v="8.8571103456000007"/>
    <n v="0.32679083341200005"/>
    <n v="5.6623285175999998"/>
    <n v="1.6397872255800002E-6"/>
    <n v="0"/>
    <n v="0"/>
    <n v="0"/>
    <n v="0"/>
    <n v="0"/>
    <n v="0"/>
    <n v="0"/>
    <n v="0"/>
    <n v="0"/>
    <n v="0"/>
    <n v="0"/>
    <n v="0"/>
    <n v="0"/>
    <n v="0"/>
    <n v="0"/>
    <n v="0"/>
    <n v="2.6169726000000001E-2"/>
    <n v="1.7854726740000001E-10"/>
    <n v="4.8142200000000007E-4"/>
    <n v="5.6088000000000009E-5"/>
    <n v="5.4123050400000005E-9"/>
    <n v="1.7642059740000001E-10"/>
    <n v="1.2543006180000003E-10"/>
    <n v="1.0329540000000002E-3"/>
    <n v="2.5143409080000004E-6"/>
    <n v="4.5244974360000001E-5"/>
    <n v="4.5524760000000006E-3"/>
    <n v="3.9145404360000002"/>
    <n v="0.24959627400000001"/>
    <n v="5.3891220000000005E-3"/>
    <n v="0.15685476600000001"/>
    <n v="5.0974644000000004E-8"/>
    <n v="4.8362211319629159E-2"/>
    <n v="1.9772608619632599E-7"/>
    <n v="8.8481062968196326E-5"/>
    <n v="1.3174955357514344E-3"/>
    <n v="2.0328370487473258E-2"/>
    <n v="9.1468799140237043E-4"/>
    <n v="3.4165223766103366E-4"/>
    <n v="9.3652911015412287E-4"/>
    <n v="1.1421029985557417E-4"/>
    <n v="4.493478767125185E-3"/>
    <s v=""/>
    <n v="3.1270735002498508E-4"/>
    <n v="2.0278144362278331E-3"/>
    <n v="2.1109794100400339E-3"/>
    <n v="9.6091025865846242E-3"/>
    <n v="3.5322040055773536E-6"/>
    <n v="0.29783877064846548"/>
    <n v="9.0961450524989579E-2"/>
    <n v="0.38880022117345503"/>
    <n v="5.981541864207E-4"/>
    <n v="0.37172857640400003"/>
    <n v="4.9393196100000004E-9"/>
    <n v="5.7975384570000003E-2"/>
    <n v="8.7039606594000005E-4"/>
    <n v="2.03635182078E-8"/>
    <n v="4.4047171651800004E-9"/>
    <n v="2.97181585596E-10"/>
    <n v="2.1389782779000005E-3"/>
    <n v="4.6819179429600003E-5"/>
    <n v="1.0984696917000001E-3"/>
    <n v="7.6796536061400009E-3"/>
    <n v="6.4260133776000004"/>
    <n v="9.1067066196000006"/>
    <n v="0.33217995541200007"/>
    <n v="5.8191832836000001"/>
    <n v="1.6907618695800001E-6"/>
    <n v="5.7189011754461545E-4"/>
    <n v="7.5989532461538475E-12"/>
    <n v="8.919289933846154E-5"/>
    <n v="1.3390708706769231E-6"/>
    <n v="3.132848955046154E-11"/>
    <n v="6.7764879464307697E-12"/>
    <n v="4.5720243937846154E-13"/>
    <n v="3.290735812153847E-6"/>
    <n v="7.2029506814769236E-8"/>
    <n v="1.689953371846154E-6"/>
    <n v="1.1814851701753848E-5"/>
    <n v="9.8861744270769235E-3"/>
    <n v="1.4010317876307693E-2"/>
    <n v="5.1104608524923088E-4"/>
    <n v="8.9525896670769236E-3"/>
    <n v="2.6011721070461539E-9"/>
    <n v="4.1815192442333282E-2"/>
    <n v="7.2232921830886615E-6"/>
    <n v="8.8806664896542205E-5"/>
    <n v="1.6485658524207187E-3"/>
    <n v="2.5125342231468503E-2"/>
    <n v="3.602847310484312E-3"/>
    <n v="3.8720719714140195E-5"/>
    <n v="1.0541527074450598E-3"/>
    <n v="6.2644905575064353E-3"/>
    <n v="4.3024766674205515E-3"/>
    <n v="5.279793814793823E-4"/>
    <n v="2.0096541366875102E-2"/>
    <n v="0.56868027271535826"/>
    <n v="1.4647222699638077E-3"/>
    <n v="2.064452966168252E-2"/>
    <n v="6.0952402744498283E-3"/>
  </r>
  <r>
    <x v="1"/>
    <x v="1"/>
    <x v="1"/>
    <s v="Yoghurt"/>
    <n v="0.93480000000000008"/>
    <s v="Raw"/>
    <s v="industrial composting"/>
    <n v="0.18846774193548388"/>
    <m/>
    <s v=""/>
    <n v="1.4838095238095239E-2"/>
    <n v="1.7686833855600002"/>
    <n v="4.6705014175200002E-8"/>
    <n v="0.60829484146800006"/>
    <n v="4.0315365452400003E-3"/>
    <n v="1.2822301050000001E-7"/>
    <n v="2.1277156672800003E-8"/>
    <n v="8.0480103776400004E-10"/>
    <n v="1.5991399247999999E-2"/>
    <n v="1.9725415782000002E-4"/>
    <n v="4.9977409642800001E-3"/>
    <n v="6.5680809163200002E-2"/>
    <n v="16.62075643284"/>
    <n v="61.43282837160001"/>
    <n v="0.31951653764400001"/>
    <n v="23.473368314400002"/>
    <n v="5.3231063305200009E-6"/>
    <n v="0"/>
    <n v="0"/>
    <n v="0"/>
    <n v="0"/>
    <n v="0"/>
    <n v="0"/>
    <n v="0"/>
    <n v="0"/>
    <n v="0"/>
    <n v="0"/>
    <n v="0"/>
    <n v="0"/>
    <n v="0"/>
    <n v="0"/>
    <n v="0"/>
    <n v="0"/>
    <n v="5.2339452000000002E-2"/>
    <n v="3.5709453480000002E-10"/>
    <n v="9.6284400000000013E-4"/>
    <n v="1.1217600000000002E-4"/>
    <n v="1.0824610080000001E-8"/>
    <n v="3.5284119480000002E-10"/>
    <n v="2.5086012360000006E-10"/>
    <n v="2.0659080000000004E-3"/>
    <n v="5.0286818160000008E-6"/>
    <n v="9.0489948720000001E-5"/>
    <n v="9.1049520000000012E-3"/>
    <n v="7.8290808720000005"/>
    <n v="0.49919254800000001"/>
    <n v="1.0778244000000001E-2"/>
    <n v="0.31370953200000001"/>
    <n v="1.0194928800000001E-7"/>
    <n v="0.23691665607174928"/>
    <n v="1.8839450163408889E-6"/>
    <n v="9.2983889682806569E-4"/>
    <n v="6.2722282342751855E-3"/>
    <n v="0.13880762242101916"/>
    <n v="4.4917070862015487E-3"/>
    <n v="1.2136317170141334E-3"/>
    <n v="7.9062017896469969E-3"/>
    <n v="4.9344700295747936E-4"/>
    <n v="2.0814281670722488E-2"/>
    <s v=""/>
    <n v="1.1897958162972342E-3"/>
    <n v="1.3790566813169753E-2"/>
    <n v="2.0989992681206939E-3"/>
    <n v="3.9279132503921954E-2"/>
    <n v="1.1333590809554027E-5"/>
    <s v=""/>
    <n v="0.47421732682774992"/>
    <n v="0.47421732682774992"/>
    <n v="7.2956511819653833E-4"/>
    <n v="1.8210228375600002"/>
    <n v="4.706210871E-8"/>
    <n v="0.60925768546800008"/>
    <n v="4.1437125452400006E-3"/>
    <n v="1.3904762058E-7"/>
    <n v="2.1629997867600004E-8"/>
    <n v="1.055661161364E-9"/>
    <n v="1.8057307248000001E-2"/>
    <n v="2.0228283963600002E-4"/>
    <n v="5.0882309130000003E-3"/>
    <n v="7.4785761163200001E-2"/>
    <n v="24.449837304840003"/>
    <n v="61.932020919600014"/>
    <n v="0.330294781644"/>
    <n v="23.787077846400003"/>
    <n v="5.4250556185200008E-6"/>
    <n v="2.8015735962461539E-3"/>
    <n v="7.2403244169230764E-11"/>
    <n v="9.3731951610461547E-4"/>
    <n v="6.374942377292309E-6"/>
    <n v="2.1391941627692308E-10"/>
    <n v="3.3276919796307698E-11"/>
    <n v="1.6240940944061539E-12"/>
    <n v="2.778047268923077E-5"/>
    <n v="3.1120436867076925E-7"/>
    <n v="7.8280475584615383E-6"/>
    <n v="1.1505501717415385E-4"/>
    <n v="3.7615134315138465E-2"/>
    <n v="9.5280032184000024E-2"/>
    <n v="5.0814581791384613E-4"/>
    <n v="3.6595504379076924E-2"/>
    <n v="8.3462394131076935E-9"/>
    <n v="0.21218893997567423"/>
    <n v="7.0467314891891657E-5"/>
    <n v="9.3838738517539738E-4"/>
    <n v="8.0995006408908898E-3"/>
    <n v="0.20492468156220559"/>
    <n v="1.8044608745392994E-2"/>
    <n v="1.6885704266041544E-4"/>
    <n v="1.3275760422720823E-2"/>
    <n v="2.7728220076835744E-2"/>
    <n v="2.0321168703975774E-2"/>
    <n v="8.9291292651478595E-3"/>
    <n v="0.11192556665636984"/>
    <n v="3.9295312086426657"/>
    <n v="1.4367571746830303E-3"/>
    <n v="8.535252589540776E-2"/>
    <n v="1.9742233214034358E-2"/>
  </r>
  <r>
    <x v="1"/>
    <x v="1"/>
    <x v="1"/>
    <s v="Heavy cream"/>
    <n v="0.93480000000000008"/>
    <s v="Raw"/>
    <s v="industrial composting"/>
    <n v="0.18846774193548388"/>
    <m/>
    <n v="0"/>
    <n v="1.4838095238095239E-2"/>
    <n v="2.4314145195600001"/>
    <n v="3.0705488710799999E-8"/>
    <n v="0.32050258338000004"/>
    <n v="4.8161347508400001E-3"/>
    <n v="2.0184894286800003E-7"/>
    <n v="3.2663077695600001E-8"/>
    <n v="1.3493545407600002E-9"/>
    <n v="2.7360291954000002E-2"/>
    <n v="2.6508392822400005E-4"/>
    <n v="7.2608765270400005E-3"/>
    <n v="0.11501916615600001"/>
    <n v="27.9727766532"/>
    <n v="108.48401674800002"/>
    <n v="0.335542318836"/>
    <n v="16.676526320400001"/>
    <n v="1.097462211E-5"/>
    <n v="0"/>
    <n v="0"/>
    <n v="0"/>
    <n v="0"/>
    <n v="0"/>
    <n v="0"/>
    <n v="0"/>
    <n v="0"/>
    <n v="0"/>
    <n v="0"/>
    <n v="0"/>
    <n v="0"/>
    <n v="0"/>
    <n v="0"/>
    <n v="0"/>
    <n v="0"/>
    <n v="5.2339452000000002E-2"/>
    <n v="3.5709453480000002E-10"/>
    <n v="9.6284400000000013E-4"/>
    <n v="1.1217600000000002E-4"/>
    <n v="1.0824610080000001E-8"/>
    <n v="3.5284119480000002E-10"/>
    <n v="2.5086012360000006E-10"/>
    <n v="2.0659080000000004E-3"/>
    <n v="5.0286818160000008E-6"/>
    <n v="9.0489948720000001E-5"/>
    <n v="9.1049520000000012E-3"/>
    <n v="7.8290808720000005"/>
    <n v="0.49919254800000001"/>
    <n v="1.0778244000000001E-2"/>
    <n v="0.31370953200000001"/>
    <n v="1.0194928800000001E-7"/>
    <n v="0.32313855340517306"/>
    <n v="1.2434674200603221E-6"/>
    <n v="4.9061516250512949E-4"/>
    <n v="7.4598538149586386E-3"/>
    <n v="0.21230647538882619"/>
    <n v="6.8561188838397189E-3"/>
    <n v="1.8396729384162511E-3"/>
    <n v="1.2883951717917027E-2"/>
    <n v="6.5891035603961128E-4"/>
    <n v="3.0072026035657857E-2"/>
    <s v=""/>
    <n v="1.7422161042650491E-3"/>
    <n v="2.4267579307015737E-2"/>
    <n v="2.2008419397658257E-3"/>
    <n v="2.8055641370859065E-2"/>
    <n v="2.3140284012791264E-5"/>
    <n v="0"/>
    <n v="0.65199684017667203"/>
    <n v="0.65199684017667203"/>
    <n v="1.0030720618102646E-3"/>
    <n v="2.4837539715600001"/>
    <n v="3.1062583245599997E-8"/>
    <n v="0.32146542738000006"/>
    <n v="4.9283107508400004E-3"/>
    <n v="2.1267355294800002E-7"/>
    <n v="3.3015918890399998E-8"/>
    <n v="1.6002146643600002E-9"/>
    <n v="2.9426199954000004E-2"/>
    <n v="2.7011261004000005E-4"/>
    <n v="7.3513664757600006E-3"/>
    <n v="0.12412411815600001"/>
    <n v="35.801857525199999"/>
    <n v="108.98320929600001"/>
    <n v="0.34632056283599999"/>
    <n v="16.990235852400001"/>
    <n v="1.1076571398E-5"/>
    <n v="3.8211599562461541E-3"/>
    <n v="4.7788589608615381E-11"/>
    <n v="4.945621959692309E-4"/>
    <n v="7.582016539753847E-6"/>
    <n v="3.2719008145846157E-10"/>
    <n v="5.0793721369846148E-11"/>
    <n v="2.4618687144000003E-12"/>
    <n v="4.5271076852307701E-5"/>
    <n v="4.155578616000001E-7"/>
    <n v="1.1309794578092309E-5"/>
    <n v="1.9096018177846156E-4"/>
    <n v="5.5079780808000002E-2"/>
    <n v="0.16766647584000002"/>
    <n v="5.3280086590153845E-4"/>
    <n v="2.6138824388307693E-2"/>
    <n v="1.7040879073846153E-8"/>
    <n v="0.29125582026564334"/>
    <n v="4.6362380175632695E-5"/>
    <n v="4.9455642305755746E-4"/>
    <n v="9.6675634152151111E-3"/>
    <n v="0.32075004352788811"/>
    <n v="2.7670630240870485E-2"/>
    <n v="2.7677142344926381E-4"/>
    <n v="2.2489663212420349E-2"/>
    <n v="3.721752760285716E-2"/>
    <n v="2.9491943560606113E-2"/>
    <n v="1.5465768608006962E-2"/>
    <n v="0.18213783684830728"/>
    <n v="6.9345433722102943"/>
    <n v="1.5083644123560871E-3"/>
    <n v="6.0700329204319968E-2"/>
    <n v="4.0627079582619123E-2"/>
  </r>
  <r>
    <x v="1"/>
    <x v="6"/>
    <x v="1"/>
    <s v="Salad"/>
    <n v="1.409"/>
    <s v="Raw"/>
    <s v="industrial composting"/>
    <n v="0.70450000000000002"/>
    <m/>
    <n v="0.65484092000000005"/>
    <n v="2.2365079365079366E-2"/>
    <n v="0.80406088402999998"/>
    <n v="3.3415508657999997E-8"/>
    <n v="0.33747590232000002"/>
    <n v="2.8367260327000002E-3"/>
    <n v="4.7872582747000004E-8"/>
    <n v="5.0547738327E-8"/>
    <n v="8.7295024745000012E-10"/>
    <n v="3.7454894671999999E-3"/>
    <n v="1.13828537795E-4"/>
    <n v="2.0766787439E-3"/>
    <n v="1.3437618910000001E-2"/>
    <n v="8.4969749226999998"/>
    <n v="9.6150254403000002"/>
    <n v="0.67545815697"/>
    <n v="16.377856704999999"/>
    <n v="6.2465714103000003E-6"/>
    <n v="0"/>
    <n v="0"/>
    <n v="0"/>
    <n v="0"/>
    <n v="0"/>
    <n v="0"/>
    <n v="0"/>
    <n v="0"/>
    <n v="0"/>
    <n v="0"/>
    <n v="0"/>
    <n v="0"/>
    <n v="0"/>
    <n v="0"/>
    <n v="0"/>
    <n v="0"/>
    <n v="7.8889909999999994E-2"/>
    <n v="5.3823940900000001E-10"/>
    <n v="1.4512700000000002E-3"/>
    <n v="1.6908E-4"/>
    <n v="1.6315656400000002E-8"/>
    <n v="5.3182845900000003E-10"/>
    <n v="3.7811501300000002E-10"/>
    <n v="3.1138900000000002E-3"/>
    <n v="7.5796027800000006E-6"/>
    <n v="1.363931726E-4"/>
    <n v="1.372366E-2"/>
    <n v="11.800572260000001"/>
    <n v="0.75242008999999999"/>
    <n v="1.624577E-2"/>
    <n v="0.47284630999999999"/>
    <n v="1.5366553999999999E-7"/>
    <n v="0.11487266676884333"/>
    <n v="1.359203746077079E-6"/>
    <n v="5.172649857884098E-4"/>
    <n v="4.5498092011022123E-3"/>
    <n v="6.407744933873688E-2"/>
    <n v="1.0607234152179727E-2"/>
    <n v="1.4382763482317174E-3"/>
    <n v="3.0033070531848599E-3"/>
    <n v="2.9616196415463143E-4"/>
    <n v="9.0529504291773158E-3"/>
    <s v=""/>
    <n v="9.8773404575136134E-4"/>
    <n v="2.308546502189996E-3"/>
    <n v="4.3957280500759449E-3"/>
    <n v="2.7825233548415575E-2"/>
    <n v="1.3370861384583747E-5"/>
    <n v="0.92267085628000012"/>
    <n v="0.24394709245296262"/>
    <n v="1.1666179487329627"/>
    <n v="1.794796844204558E-3"/>
    <n v="0.88295079402999999"/>
    <n v="3.3953748066999995E-8"/>
    <n v="0.33892717232000003"/>
    <n v="3.0058060327E-3"/>
    <n v="6.4188239147000013E-8"/>
    <n v="5.1079566786E-8"/>
    <n v="1.2510652604500002E-9"/>
    <n v="6.8593794671999997E-3"/>
    <n v="1.2140814057500001E-4"/>
    <n v="2.2130719165000001E-3"/>
    <n v="2.7161278910000003E-2"/>
    <n v="20.297547182700001"/>
    <n v="10.367445530299999"/>
    <n v="0.69170392697000005"/>
    <n v="16.850703015000001"/>
    <n v="6.4002369503000002E-6"/>
    <n v="1.3583858369692308E-3"/>
    <n v="5.2236535487692301E-11"/>
    <n v="5.2142641895384619E-4"/>
    <n v="4.6243169733846152E-6"/>
    <n v="9.8751137149230787E-11"/>
    <n v="7.8583948901538456E-11"/>
    <n v="1.9247157853076926E-12"/>
    <n v="1.0552891488E-5"/>
    <n v="1.8678175473076925E-7"/>
    <n v="3.4047260253846157E-6"/>
    <n v="4.1786582938461543E-5"/>
    <n v="3.1226995665692307E-2"/>
    <n v="1.5949916200461538E-2"/>
    <n v="1.0641598876461539E-3"/>
    <n v="2.5924158484615385E-2"/>
    <n v="9.846518385076923E-9"/>
    <n v="2.7436536201346659E-2"/>
    <n v="1.3620826512369581E-5"/>
    <n v="1.3965324741645153E-4"/>
    <n v="1.5803508378418737E-3"/>
    <n v="2.4984675806282441E-2"/>
    <n v="1.1517113631758178E-2"/>
    <n v="6.0401148509724497E-5"/>
    <n v="1.2876898253863997E-3"/>
    <n v="4.459962382414911E-3"/>
    <n v="2.3554006769329686E-3"/>
    <n v="8.1893505608693286E-4"/>
    <n v="2.78148007905035E-2"/>
    <n v="0.17333578444520839"/>
    <n v="8.2108732052408435E-4"/>
    <n v="1.621460299127447E-2"/>
    <n v="6.2824092530887488E-3"/>
  </r>
  <r>
    <x v="2"/>
    <x v="5"/>
    <x v="1"/>
    <s v="Broth"/>
    <n v="6.4847999999999999"/>
    <s v="Boiling (unspecified)"/>
    <s v="industrial composting"/>
    <n v="0.35260341902649089"/>
    <m/>
    <s v=""/>
    <n v="9.5364705882352935E-2"/>
    <n v="1.0497697070400001"/>
    <n v="1.4989570732799999E-8"/>
    <n v="0.73282058620800006"/>
    <n v="3.0361840084800005E-3"/>
    <n v="4.8702430291200007E-8"/>
    <n v="1.7025701587199999E-8"/>
    <n v="7.4768573030400008E-10"/>
    <n v="5.3439006028799998E-3"/>
    <n v="2.6476896456000004E-4"/>
    <n v="1.9863615892800005E-3"/>
    <n v="1.5681673056000003E-2"/>
    <n v="6.7848522518400012"/>
    <n v="16.2389378592"/>
    <n v="0.49749644894400002"/>
    <n v="21.519652238400003"/>
    <n v="9.2678102831999995E-6"/>
    <n v="1.2780123222720001"/>
    <n v="4.5771878032943992E-8"/>
    <n v="9.0852047999999991E-2"/>
    <n v="2.3145352967520001E-3"/>
    <n v="9.3402753292799997E-9"/>
    <n v="5.3001201617279997E-9"/>
    <n v="2.8722878995775998E-9"/>
    <n v="1.61362932024E-3"/>
    <n v="3.45661661352E-4"/>
    <n v="6.5356602863999994E-4"/>
    <n v="4.4088550211999998E-3"/>
    <n v="3.2440694469119995"/>
    <n v="1.8714056323199999"/>
    <n v="0.33510554179199997"/>
    <n v="20.170114536096001"/>
    <n v="1.9410835891775999E-6"/>
    <n v="0.36308395199999999"/>
    <n v="2.4772000847999997E-9"/>
    <n v="6.6793440000000003E-3"/>
    <n v="7.78176E-4"/>
    <n v="7.5091390080000004E-8"/>
    <n v="2.4476942447999998E-9"/>
    <n v="1.7402414736000002E-9"/>
    <n v="1.4331408E-2"/>
    <n v="3.4884462816000002E-5"/>
    <n v="6.2773771872000003E-4"/>
    <n v="6.3161952000000007E-2"/>
    <n v="54.311107872000001"/>
    <n v="3.4629480479999999"/>
    <n v="7.4769743999999999E-2"/>
    <n v="2.176234032"/>
    <n v="7.07232288E-7"/>
    <n v="0.35008400613134"/>
    <n v="2.5315086936765065E-6"/>
    <n v="1.2672693111829138E-3"/>
    <n v="9.2771469446045439E-3"/>
    <n v="0.13290430436904682"/>
    <n v="5.1444932181818198E-3"/>
    <n v="6.1623248990216274E-3"/>
    <n v="9.3211372435442943E-3"/>
    <n v="1.5741760253567307E-3"/>
    <n v="1.3366945778484796E-2"/>
    <s v=""/>
    <n v="3.1309614476889465E-3"/>
    <n v="4.8037818553017071E-3"/>
    <n v="5.7662812522937907E-3"/>
    <n v="7.2435061978673013E-2"/>
    <n v="2.4894214443756297E-5"/>
    <s v=""/>
    <n v="0.6152653161778584"/>
    <n v="0.6152653161778584"/>
    <n v="9.4656202488901291E-4"/>
    <n v="2.6908659813120002"/>
    <n v="6.3238648850544E-8"/>
    <n v="0.83035197820800011"/>
    <n v="6.1288953052320008E-3"/>
    <n v="1.3313409570048E-7"/>
    <n v="2.4773515993728001E-8"/>
    <n v="5.3602151034816003E-9"/>
    <n v="2.1288937923119998E-2"/>
    <n v="6.4531508872800014E-4"/>
    <n v="3.2676653366400005E-3"/>
    <n v="8.3252480077200014E-2"/>
    <n v="64.340029570751994"/>
    <n v="21.57329153952"/>
    <n v="0.90737173473600008"/>
    <n v="43.866000806496004"/>
    <n v="1.1916126160377598E-5"/>
    <n v="4.1397938174030768E-3"/>
    <n v="9.7290229000836917E-11"/>
    <n v="1.2774645818584617E-3"/>
    <n v="9.4290697003569251E-6"/>
    <n v="2.0482168569304615E-10"/>
    <n v="3.8113101528812312E-11"/>
    <n v="8.2464847745870767E-12"/>
    <n v="3.2752212189415379E-5"/>
    <n v="9.9279244419692326E-7"/>
    <n v="5.0271774409846159E-6"/>
    <n v="1.2808073858030771E-4"/>
    <n v="9.8984660878079986E-2"/>
    <n v="3.3189679291569227E-2"/>
    <n v="1.3959565149784616E-3"/>
    <n v="6.7486155086916924E-2"/>
    <n v="1.8332501785196305E-8"/>
    <n v="0.15660366185329472"/>
    <n v="4.9633647063971886E-5"/>
    <n v="6.8090050704980505E-4"/>
    <n v="6.0089337619227776E-3"/>
    <n v="7.1069590544095715E-2"/>
    <n v="1.0478740235599278E-2"/>
    <n v="4.4843338840480157E-4"/>
    <n v="5.2029434855960129E-3"/>
    <n v="4.656559674418774E-2"/>
    <n v="6.1973328859905507E-3"/>
    <n v="2.9998062036442163E-3"/>
    <n v="9.6463676077665678E-2"/>
    <n v="0.65991689362059291"/>
    <n v="2.0514655252131071E-3"/>
    <n v="8.2309399182068241E-2"/>
    <n v="2.2632668557973173E-2"/>
  </r>
  <r>
    <x v="2"/>
    <x v="0"/>
    <x v="1"/>
    <s v="Pasta"/>
    <n v="1.6212"/>
    <s v="Boiling (unspecified)"/>
    <s v="industrial composting"/>
    <n v="0.35260341902649089"/>
    <m/>
    <n v="4.0569082692307692"/>
    <n v="2.3841176470588234E-2"/>
    <n v="1.6041350056199999"/>
    <n v="2.5289641902E-8"/>
    <n v="0.15934579445399999"/>
    <n v="7.2818515505400005E-3"/>
    <n v="1.27278434136E-7"/>
    <n v="5.5547813542199996E-8"/>
    <n v="1.2092100371400001E-9"/>
    <n v="1.6962519138599998E-2"/>
    <n v="5.8279548511800002E-4"/>
    <n v="1.4467351294200001E-2"/>
    <n v="6.6144112112399997E-2"/>
    <n v="11.430149009999999"/>
    <n v="177.41003166599998"/>
    <n v="0.79739492880599994"/>
    <n v="18.823806699600002"/>
    <n v="7.7679461600999994E-6"/>
    <n v="0.31950308056800003"/>
    <n v="1.1442969508235998E-8"/>
    <n v="2.2713011999999998E-2"/>
    <n v="5.7863382418800002E-4"/>
    <n v="2.3350688323199999E-9"/>
    <n v="1.3250300404319999E-9"/>
    <n v="7.1807197489439994E-10"/>
    <n v="4.0340733006E-4"/>
    <n v="8.6415415338000001E-5"/>
    <n v="1.6339150715999999E-4"/>
    <n v="1.1022137553E-3"/>
    <n v="0.81101736172799987"/>
    <n v="0.46785140807999998"/>
    <n v="8.3776385447999993E-2"/>
    <n v="5.0425286340240003"/>
    <n v="4.8527089729439999E-7"/>
    <n v="9.0770987999999997E-2"/>
    <n v="6.1930002119999992E-10"/>
    <n v="1.6698360000000001E-3"/>
    <n v="1.94544E-4"/>
    <n v="1.8772847520000001E-8"/>
    <n v="6.1192356119999994E-10"/>
    <n v="4.3506036840000004E-10"/>
    <n v="3.5828520000000001E-3"/>
    <n v="8.7211157040000005E-6"/>
    <n v="1.5693442968000001E-4"/>
    <n v="1.5790488000000002E-2"/>
    <n v="13.577776968"/>
    <n v="0.86573701199999997"/>
    <n v="1.8692436E-2"/>
    <n v="0.544058508"/>
    <n v="1.76808072E-7"/>
    <n v="0.26207637376842319"/>
    <n v="1.495235749542769E-6"/>
    <n v="2.8040358339331671E-4"/>
    <n v="1.2192685211748612E-2"/>
    <n v="0.14813023354948612"/>
    <n v="1.1937344493009223E-2"/>
    <n v="2.7158464706965642E-3"/>
    <n v="9.1722020091441134E-3"/>
    <n v="1.6537414749814433E-3"/>
    <n v="6.0491531222807968E-2"/>
    <s v=""/>
    <n v="1.2564202527737326E-3"/>
    <n v="3.9801314386703812E-2"/>
    <n v="5.7185685580321988E-3"/>
    <n v="4.0308401913401889E-2"/>
    <n v="1.7611331947390912E-5"/>
    <n v="6.5770596860769226"/>
    <n v="0.5957541734622992"/>
    <n v="7.1728138595392217"/>
    <n v="1.1035098245444956E-2"/>
    <n v="2.0144090741879999"/>
    <n v="3.7351911431435997E-8"/>
    <n v="0.183728642454"/>
    <n v="8.0550293747280004E-3"/>
    <n v="1.4838635048831999E-7"/>
    <n v="5.7484767143832001E-8"/>
    <n v="2.3623423804343999E-9"/>
    <n v="2.0948778468660001E-2"/>
    <n v="6.7793201616000011E-4"/>
    <n v="1.4787677231040002E-2"/>
    <n v="8.3036813867699996E-2"/>
    <n v="25.818943339728001"/>
    <n v="178.74362008608"/>
    <n v="0.89986375025400001"/>
    <n v="24.410393841624"/>
    <n v="8.4300251293943986E-6"/>
    <n v="3.0990908833661538E-3"/>
    <n v="5.7464479125286147E-11"/>
    <n v="2.8265944992923075E-4"/>
    <n v="1.2392352884196923E-5"/>
    <n v="2.2828669305895383E-10"/>
    <n v="8.8438103298203074E-11"/>
    <n v="3.6343728929759999E-12"/>
    <n v="3.222888995178462E-5"/>
    <n v="1.0429723325538463E-6"/>
    <n v="2.2750272663138464E-5"/>
    <n v="1.2774894441184615E-4"/>
    <n v="3.9721451291889233E-2"/>
    <n v="0.27499018474781539"/>
    <n v="1.3844057696215384E-3"/>
    <n v="3.7554452064036924E-2"/>
    <n v="1.2969269429837536E-8"/>
    <n v="0.12470894139061585"/>
    <n v="2.975605218867993E-5"/>
    <n v="1.5055769539447451E-4"/>
    <n v="8.4701200447059293E-3"/>
    <n v="0.11455268755144045"/>
    <n v="2.5797560313844947E-2"/>
    <n v="2.2039197426080369E-4"/>
    <n v="8.0699601749015318E-3"/>
    <n v="5.0271141521381069E-2"/>
    <n v="3.1809131637235831E-2"/>
    <n v="5.1562726052075923E-3"/>
    <n v="5.6295386400853041E-2"/>
    <n v="6.0826491284266799"/>
    <n v="2.1202395596822301E-3"/>
    <n v="4.6640327120133107E-2"/>
    <n v="1.6425112763156113E-2"/>
  </r>
  <r>
    <x v="2"/>
    <x v="7"/>
    <x v="1"/>
    <s v="Lentils"/>
    <n v="4.7459999999999996"/>
    <s v="Cooking (unspecified)"/>
    <s v="industrial composting"/>
    <n v="0.52733333333333332"/>
    <m/>
    <s v=""/>
    <n v="6.9794117647058812E-2"/>
    <n v="25.632724080599999"/>
    <n v="2.0501103986999997E-7"/>
    <n v="1.0026093008399999"/>
    <n v="9.8347893419999999E-2"/>
    <n v="7.2075295109999992E-7"/>
    <n v="4.2418187989799994E-7"/>
    <n v="1.7871592653599999E-8"/>
    <n v="8.7543947147999984E-2"/>
    <n v="1.8846573400199999E-3"/>
    <n v="0.12106235383199998"/>
    <n v="0.28487477251799997"/>
    <n v="1129.97514"/>
    <n v="210.78637133399999"/>
    <n v="3.1963422023399999"/>
    <n v="181.06195501799999"/>
    <n v="5.9763753461999996E-5"/>
    <n v="1.25310115588"/>
    <n v="2.3362572479259998E-8"/>
    <n v="0.85371206199999994"/>
    <n v="2.8160722745399999E-3"/>
    <n v="1.64142586832E-8"/>
    <n v="9.8747683171199997E-9"/>
    <n v="2.3631213940039998E-9"/>
    <n v="5.6053386823E-3"/>
    <n v="1.20111071129E-3"/>
    <n v="1.0829943277999999E-3"/>
    <n v="7.9551910164999996E-3"/>
    <n v="4.0878542084799996"/>
    <n v="3.2789068297999999"/>
    <n v="0.64119368068000004"/>
    <n v="29.935486154839996"/>
    <n v="2.1168125368040002E-6"/>
    <n v="0.26572853999999996"/>
    <n v="1.8129767459999997E-9"/>
    <n v="4.8883800000000003E-3"/>
    <n v="5.6952000000000001E-4"/>
    <n v="5.4956781599999997E-8"/>
    <n v="1.7913824459999998E-9"/>
    <n v="1.2736223219999999E-9"/>
    <n v="1.048866E-2"/>
    <n v="2.5530727319999998E-5"/>
    <n v="4.5941944439999995E-4"/>
    <n v="4.6226039999999996E-2"/>
    <n v="39.748414439999998"/>
    <n v="2.5344114599999998"/>
    <n v="5.4721379999999993E-2"/>
    <n v="1.5927101399999999"/>
    <n v="5.1759875999999998E-7"/>
    <n v="3.5324407773463578"/>
    <n v="9.2146078712018489E-6"/>
    <n v="2.8405472024839815E-3"/>
    <n v="0.15399129026880085"/>
    <n v="0.79075677417499768"/>
    <n v="9.0508639890345147E-2"/>
    <n v="2.4726872744501253E-2"/>
    <n v="4.5376783013403602E-2"/>
    <n v="7.5896752308939356E-3"/>
    <n v="0.50153584039736165"/>
    <s v=""/>
    <n v="5.7120866929264172E-2"/>
    <n v="4.8230825461784997E-2"/>
    <n v="2.4735011270090545E-2"/>
    <n v="0.35104592402507417"/>
    <n v="1.3035723803995718E-4"/>
    <s v=""/>
    <n v="5.6310393998012707"/>
    <n v="5.6310393998012707"/>
    <n v="8.6631375381558007E-3"/>
    <n v="27.15155377648"/>
    <n v="2.3018658909525999E-7"/>
    <n v="1.8612097428399996"/>
    <n v="0.10173348569454001"/>
    <n v="7.9212399138319982E-7"/>
    <n v="4.3584803066111994E-7"/>
    <n v="2.1508336369603999E-8"/>
    <n v="0.10363794583029998"/>
    <n v="3.1112987786299996E-3"/>
    <n v="0.12260476760419999"/>
    <n v="0.33905600353449994"/>
    <n v="1173.81140864848"/>
    <n v="216.5996896238"/>
    <n v="3.8922572630200003"/>
    <n v="212.59015131283999"/>
    <n v="6.2398164758804006E-5"/>
    <n v="4.1771621194584614E-2"/>
    <n v="3.5413321399270768E-10"/>
    <n v="2.86339960436923E-3"/>
    <n v="1.5651305491467694E-4"/>
    <n v="1.2186522944356921E-9"/>
    <n v="6.7053543178633836E-10"/>
    <n v="3.3089748260929228E-11"/>
    <n v="1.5944299358507688E-4"/>
    <n v="4.7866135055846147E-6"/>
    <n v="1.886227193910769E-4"/>
    <n v="5.2162462082230756E-4"/>
    <n v="1.8058637056130462"/>
    <n v="0.3332302917289231"/>
    <n v="5.9880880969538468E-3"/>
    <n v="0.32706177125052305"/>
    <n v="9.599717655200617E-8"/>
    <n v="1.1523649643428582"/>
    <n v="1.2348405398657979E-4"/>
    <n v="1.0245805918211882E-3"/>
    <n v="7.2473822635727464E-2"/>
    <n v="0.43076181016498599"/>
    <n v="0.1314380240584623"/>
    <n v="1.4807049491167921E-3"/>
    <n v="2.8582995956399525E-2"/>
    <n v="0.1549601257745607"/>
    <n v="0.17724938546345831"/>
    <n v="1.5019784961012797E-2"/>
    <n v="2.5531865154944913"/>
    <n v="4.9167336606997409"/>
    <n v="6.1744095198828491E-3"/>
    <n v="0.27460140029210534"/>
    <n v="8.20887843537184E-2"/>
  </r>
  <r>
    <x v="2"/>
    <x v="4"/>
    <x v="1"/>
    <s v="Carrots"/>
    <n v="1.9775"/>
    <s v="Cooking (unspecified)"/>
    <s v="industrial composting"/>
    <n v="0.52733333333333332"/>
    <m/>
    <n v="0.63338293633975185"/>
    <n v="2.9080882352941179E-2"/>
    <n v="0.87060145005555556"/>
    <n v="4.2653481908333333E-8"/>
    <n v="0.13647494989722223"/>
    <n v="3.22353066E-3"/>
    <n v="5.5709319224999782E-8"/>
    <n v="2.1932872828611113E-8"/>
    <n v="5.6917024616666667E-10"/>
    <n v="4.4911775922222225E-3"/>
    <n v="1.2600601655833336E-4"/>
    <n v="3.0260069738888887E-3"/>
    <n v="1.3700593940833334E-2"/>
    <n v="40.090353852499995"/>
    <n v="20.958300185277778"/>
    <n v="0.79546882041666667"/>
    <n v="12.141474934166666"/>
    <n v="4.9593388522222225E-6"/>
    <n v="0.52212548161666672"/>
    <n v="9.7344051996916666E-9"/>
    <n v="0.35571335916666669"/>
    <n v="1.1733634477250001E-3"/>
    <n v="6.839274451333334E-9"/>
    <n v="4.1144867988000001E-9"/>
    <n v="9.8463391416833349E-10"/>
    <n v="2.3355577842916666E-3"/>
    <n v="5.0046279637083345E-4"/>
    <n v="4.5124763658333335E-4"/>
    <n v="3.3146629235416667E-3"/>
    <n v="1.7032725868666667"/>
    <n v="1.3662111790833333"/>
    <n v="0.26716403361666669"/>
    <n v="12.473119231183333"/>
    <n v="8.8200522366833354E-7"/>
    <n v="0.11072022499999999"/>
    <n v="7.5540697750000001E-10"/>
    <n v="2.0368250000000004E-3"/>
    <n v="2.3730000000000002E-4"/>
    <n v="2.2898658999999999E-8"/>
    <n v="7.4640935249999997E-10"/>
    <n v="5.3067596750000005E-10"/>
    <n v="4.3702750000000007E-3"/>
    <n v="1.0637803050000001E-5"/>
    <n v="1.9142476850000001E-4"/>
    <n v="1.9260849999999999E-2"/>
    <n v="16.56183935"/>
    <n v="1.0560047749999999"/>
    <n v="2.2800575E-2"/>
    <n v="0.66362922499999999"/>
    <n v="2.1566615000000001E-7"/>
    <n v="0.195599783590098"/>
    <n v="2.1273811732768628E-6"/>
    <n v="7.5427813945369777E-4"/>
    <n v="7.0146572206062439E-3"/>
    <n v="8.5299769510157747E-2"/>
    <n v="5.5640209827939116E-3"/>
    <n v="2.3964045369989132E-3"/>
    <n v="4.9024930606580384E-3"/>
    <n v="1.5541523481923281E-3"/>
    <n v="1.500736253113108E-2"/>
    <s v=""/>
    <n v="2.8397362399021162E-3"/>
    <n v="5.2062013342795907E-3"/>
    <n v="6.8978503438493219E-3"/>
    <n v="4.1741431731328278E-2"/>
    <n v="1.2653819657660139E-5"/>
    <n v="1.2525147566118593"/>
    <n v="0.37479292277028015"/>
    <n v="1.6273076793821395"/>
    <n v="2.5035502759725224E-3"/>
    <n v="1.5034471566722221"/>
    <n v="5.3143294085525005E-8"/>
    <n v="0.4942251340638889"/>
    <n v="4.6341941077250003E-3"/>
    <n v="8.5447252676333122E-8"/>
    <n v="2.6793768979911116E-8"/>
    <n v="2.0844801278350001E-9"/>
    <n v="1.119701037651389E-2"/>
    <n v="6.3710661597916678E-4"/>
    <n v="3.6686793789722223E-3"/>
    <n v="3.6276106864375005E-2"/>
    <n v="58.355465789366662"/>
    <n v="23.380516139361113"/>
    <n v="1.0854334290333334"/>
    <n v="25.27822339035"/>
    <n v="6.057010225890556E-6"/>
    <n v="2.3129956256495725E-3"/>
    <n v="8.1758913977730777E-11"/>
    <n v="7.6034636009829066E-4"/>
    <n v="7.1295293965000006E-6"/>
    <n v="1.3145731180974327E-10"/>
    <n v="4.1221183046017103E-11"/>
    <n v="3.2068925043615385E-12"/>
    <n v="1.7226169810021368E-5"/>
    <n v="9.8016402458333348E-7"/>
    <n v="5.6441221214957269E-6"/>
    <n v="5.5809395175961548E-5"/>
    <n v="8.9777639675948706E-2"/>
    <n v="3.5970024829786326E-2"/>
    <n v="1.6698975831282053E-3"/>
    <n v="3.8889574446692304E-2"/>
    <n v="9.3184772706008556E-9"/>
    <n v="6.1874312193418324E-2"/>
    <n v="2.8423095560198926E-5"/>
    <n v="2.7187438937793351E-4"/>
    <n v="3.2299916961889049E-3"/>
    <n v="4.1956778718980077E-2"/>
    <n v="7.9892825954384662E-3"/>
    <n v="1.2986926123832702E-4"/>
    <n v="2.6449115872342333E-3"/>
    <n v="3.1603630988444202E-2"/>
    <n v="5.1821715798801606E-3"/>
    <n v="1.2866059880586994E-3"/>
    <n v="0.11169074997937928"/>
    <n v="0.52228747797990571"/>
    <n v="1.7161653406713843E-3"/>
    <n v="3.2361150991171123E-2"/>
    <n v="7.8651165334715448E-3"/>
  </r>
  <r>
    <x v="2"/>
    <x v="4"/>
    <x v="1"/>
    <s v="Onions"/>
    <n v="0.79100000000000004"/>
    <s v="Cooking (unspecified)"/>
    <s v="industrial composting"/>
    <n v="0.52733333333333332"/>
    <m/>
    <n v="0.63722458418584826"/>
    <n v="1.163235294117647E-2"/>
    <n v="0.37016358446666664"/>
    <n v="1.7401522763333333E-8"/>
    <n v="6.0122272630000001E-2"/>
    <n v="1.4940401847777776E-3"/>
    <n v="2.4633271024444444E-8"/>
    <n v="6.8856876946666671E-9"/>
    <n v="2.6010969786666667E-10"/>
    <n v="2.0968233167777779E-3"/>
    <n v="5.733202628222222E-5"/>
    <n v="2.0024310895555559E-3"/>
    <n v="7.5848824768888889E-3"/>
    <n v="4.8951274936666671"/>
    <n v="15.460350756666667"/>
    <n v="0.6468193236555555"/>
    <n v="5.0871467865555555"/>
    <n v="2.138635664666667E-6"/>
    <n v="0.20885019264666668"/>
    <n v="3.8937620798766671E-9"/>
    <n v="0.14228534366666667"/>
    <n v="4.6934537909000003E-4"/>
    <n v="2.7357097805333339E-9"/>
    <n v="1.6457947195200002E-9"/>
    <n v="3.9385356566733339E-10"/>
    <n v="9.342231137166667E-4"/>
    <n v="2.0018511854833336E-4"/>
    <n v="1.8049905463333335E-4"/>
    <n v="1.3258651694166667E-3"/>
    <n v="0.68130903474666671"/>
    <n v="0.54648447163333336"/>
    <n v="0.10686561344666669"/>
    <n v="4.9892476924733336"/>
    <n v="3.5280208946733343E-7"/>
    <n v="4.4288090000000002E-2"/>
    <n v="3.0216279099999998E-10"/>
    <n v="8.1473000000000016E-4"/>
    <n v="9.4920000000000006E-5"/>
    <n v="9.1594636E-9"/>
    <n v="2.9856374100000001E-10"/>
    <n v="2.1227038700000003E-10"/>
    <n v="1.7481100000000002E-3"/>
    <n v="4.2551212200000005E-6"/>
    <n v="7.6569907400000006E-5"/>
    <n v="7.7043400000000005E-3"/>
    <n v="6.6247357400000002"/>
    <n v="0.42240190999999999"/>
    <n v="9.12023E-3"/>
    <n v="0.26545169000000002"/>
    <n v="8.6266460000000001E-8"/>
    <n v="8.1092115394683084E-2"/>
    <n v="8.6456822593475442E-7"/>
    <n v="3.1015454839301919E-4"/>
    <n v="3.115602767206294E-3"/>
    <n v="3.6465395793494455E-2"/>
    <n v="1.8336562550544284E-3"/>
    <n v="9.9585801875542047E-4"/>
    <n v="2.0925033065471673E-3"/>
    <n v="6.3856499331565748E-4"/>
    <n v="9.2428726826500312E-3"/>
    <s v=""/>
    <n v="5.9374234428980453E-4"/>
    <n v="3.658341663664853E-3"/>
    <n v="4.8475712498297456E-3"/>
    <n v="1.7077286610467018E-2"/>
    <n v="5.3851327701277618E-6"/>
    <n v="0.50404464609100597"/>
    <n v="0.16196991532934701"/>
    <n v="0.66601456142035298"/>
    <n v="1.024637786800543E-3"/>
    <n v="0.62330186711333335"/>
    <n v="2.1597447634210002E-8"/>
    <n v="0.20322234629666669"/>
    <n v="2.0583055638677778E-3"/>
    <n v="3.6528444404977778E-8"/>
    <n v="8.8300461551866666E-9"/>
    <n v="8.6623365053400003E-10"/>
    <n v="4.7791564304944453E-3"/>
    <n v="2.6177226605055562E-4"/>
    <n v="2.2595000515888892E-3"/>
    <n v="1.6615087646305558E-2"/>
    <n v="12.201172268413334"/>
    <n v="16.429237138300003"/>
    <n v="0.76280516710222213"/>
    <n v="10.341846169028889"/>
    <n v="2.5777042141340003E-6"/>
    <n v="9.589259494051282E-4"/>
    <n v="3.3226842514169236E-11"/>
    <n v="3.1264976353333337E-4"/>
    <n v="3.1666239444119658E-6"/>
    <n v="5.6197606776888889E-11"/>
    <n v="1.3584686392594871E-11"/>
    <n v="1.3326671546676923E-12"/>
    <n v="7.3525483546068392E-6"/>
    <n v="4.0272656315470097E-7"/>
    <n v="3.4761539255213682E-6"/>
    <n v="2.5561673302008553E-5"/>
    <n v="1.8771034259097437E-2"/>
    <n v="2.5275749443538467E-2"/>
    <n v="1.1735464109264957E-3"/>
    <n v="1.5910532567736752E-2"/>
    <n v="3.9656987909753848E-9"/>
    <n v="2.5684504215789793E-2"/>
    <n v="1.1552383448823999E-5"/>
    <n v="1.1179902264792822E-4"/>
    <n v="1.4381581236546283E-3"/>
    <n v="1.8103727618428152E-2"/>
    <n v="2.6254062379033266E-3"/>
    <n v="5.4245401864331884E-5"/>
    <n v="1.1449624195665855E-3"/>
    <n v="1.2987930165383015E-2"/>
    <n v="3.2199334640173839E-3"/>
    <n v="6.1429771216863914E-4"/>
    <n v="2.0049023627882058E-2"/>
    <n v="0.37045441096724763"/>
    <n v="1.2112725020019264E-3"/>
    <n v="1.3243327567663138E-2"/>
    <n v="3.3506297853993605E-3"/>
  </r>
  <r>
    <x v="2"/>
    <x v="0"/>
    <x v="1"/>
    <s v="Flour"/>
    <n v="1.0332000000000001"/>
    <s v="Boiling (unspecified)"/>
    <s v="industrial composting"/>
    <n v="0.15196078431372548"/>
    <m/>
    <n v="0"/>
    <n v="1.5194117647058825E-2"/>
    <n v="0.27258202003200005"/>
    <n v="4.5661857276000009E-9"/>
    <n v="6.1872744612000007E-2"/>
    <n v="9.174045921600001E-4"/>
    <n v="2.4712806694800002E-8"/>
    <n v="2.1291689319600003E-9"/>
    <n v="3.5241408468000009E-10"/>
    <n v="3.2562125593200006E-3"/>
    <n v="5.5198479252000006E-5"/>
    <n v="2.1888529698000005E-3"/>
    <n v="1.3769069983200002E-2"/>
    <n v="4.6230428958000003"/>
    <n v="29.004176720400004"/>
    <n v="7.0764629124E-2"/>
    <n v="3.1090022577600003"/>
    <n v="1.2479146646400001E-6"/>
    <n v="0.20362113424800005"/>
    <n v="7.2926696865959999E-9"/>
    <n v="1.4475132E-2"/>
    <n v="3.6876663406800006E-4"/>
    <n v="1.4881526755200002E-9"/>
    <n v="8.4444919675200002E-10"/>
    <n v="4.5763136223840007E-10"/>
    <n v="2.5709379066000005E-4"/>
    <n v="5.5073036718000005E-5"/>
    <n v="1.0413033876000001E-4"/>
    <n v="7.0244710830000008E-4"/>
    <n v="0.51686598700800002"/>
    <n v="0.29816436888000003"/>
    <n v="5.3391167928000006E-2"/>
    <n v="3.2136322382640006"/>
    <n v="3.0926590863840005E-7"/>
    <n v="5.7848868000000005E-2"/>
    <n v="3.9468343320000001E-10"/>
    <n v="1.0641960000000003E-3"/>
    <n v="1.2398400000000002E-4"/>
    <n v="1.1964042720000002E-8"/>
    <n v="3.8998237320000005E-10"/>
    <n v="2.7726645240000005E-10"/>
    <n v="2.2833720000000005E-3"/>
    <n v="5.5580167440000006E-6"/>
    <n v="1.0001520648000001E-4"/>
    <n v="1.0063368000000001E-2"/>
    <n v="8.6531946480000013"/>
    <n v="0.55173913200000002"/>
    <n v="1.1912796000000002E-2"/>
    <n v="0.34673158800000003"/>
    <n v="1.1268079200000001E-7"/>
    <n v="6.948063290434385E-2"/>
    <n v="4.9052186731245968E-7"/>
    <n v="1.18145011405846E-4"/>
    <n v="2.1345147203365405E-3"/>
    <n v="3.8099128757134074E-2"/>
    <n v="6.9848865922544749E-4"/>
    <n v="1.2500187139542606E-3"/>
    <n v="2.5380145619273279E-3"/>
    <n v="2.825535565673198E-4"/>
    <n v="9.78897105522601E-3"/>
    <s v=""/>
    <n v="6.7121006451283463E-4"/>
    <n v="6.6476869610272446E-3"/>
    <n v="8.6470599326088013E-4"/>
    <n v="1.1012992677080282E-2"/>
    <n v="3.4885403493635799E-6"/>
    <n v="0"/>
    <n v="0.14359104269821862"/>
    <n v="0.14359104269821862"/>
    <n v="2.2090929645879789E-4"/>
    <n v="0.53405202228000015"/>
    <n v="1.2253538847396002E-8"/>
    <n v="7.7412072612000005E-2"/>
    <n v="1.4101552262280001E-3"/>
    <n v="3.8165002090320002E-8"/>
    <n v="3.3636005019120003E-9"/>
    <n v="1.0873118993184001E-9"/>
    <n v="5.7966783499800011E-3"/>
    <n v="1.1582953271400002E-4"/>
    <n v="2.3929985150400006E-3"/>
    <n v="2.4534885091500001E-2"/>
    <n v="13.793103530808001"/>
    <n v="29.854080221280004"/>
    <n v="0.136068593052"/>
    <n v="6.6693660840240012"/>
    <n v="1.6698613652784001E-6"/>
    <n v="8.2161849581538482E-4"/>
    <n v="1.885159822676308E-11"/>
    <n v="1.1909549632615385E-4"/>
    <n v="2.1694695788123077E-6"/>
    <n v="5.8715387831261545E-11"/>
    <n v="5.1747700029415388E-12"/>
    <n v="1.6727875374129233E-12"/>
    <n v="8.9179666922769246E-6"/>
    <n v="1.7819928109846158E-7"/>
    <n v="3.6815361769846163E-6"/>
    <n v="3.7745977063846157E-5"/>
    <n v="2.1220159278166156E-2"/>
    <n v="4.5929354186584621E-2"/>
    <n v="2.0933629700307693E-4"/>
    <n v="1.0260563206190771E-2"/>
    <n v="2.5690174850436922E-9"/>
    <n v="7.1762741136670319E-2"/>
    <n v="2.2270914475492217E-5"/>
    <n v="1.4633893149199382E-4"/>
    <n v="3.2347157092771019E-3"/>
    <n v="5.4667771842709864E-2"/>
    <n v="3.1800899948604962E-3"/>
    <n v="2.0944747716794462E-4"/>
    <n v="3.8801705722840015E-3"/>
    <n v="1.927954275729088E-2"/>
    <n v="1.1600346356493823E-2"/>
    <n v="2.6291526373049042E-3"/>
    <n v="4.9514438641645148E-2"/>
    <n v="2.3276856478143748"/>
    <n v="6.9806652043967617E-4"/>
    <n v="2.8678485898512567E-2"/>
    <n v="7.2153987918684619E-3"/>
  </r>
  <r>
    <x v="2"/>
    <x v="1"/>
    <x v="1"/>
    <s v="Milk"/>
    <n v="0.34440000000000009"/>
    <s v="Boiling (unspecified)"/>
    <s v="industrial composting"/>
    <n v="0.15196078431372548"/>
    <m/>
    <n v="0.51222692307692297"/>
    <n v="5.0647058823529425E-3"/>
    <n v="0.52780199065263178"/>
    <n v="8.2664852892631611E-9"/>
    <n v="4.9029915082105281E-2"/>
    <n v="1.1018501583157899E-3"/>
    <n v="4.3760167301052648E-8"/>
    <n v="6.1931381974736868E-9"/>
    <n v="2.5847756176421061E-10"/>
    <n v="5.8572046370526341E-3"/>
    <n v="4.4826451452631592E-5"/>
    <n v="1.5812541607578953E-3"/>
    <n v="2.5050031882105271E-2"/>
    <n v="6.0781658766315809"/>
    <n v="23.134277517473695"/>
    <n v="6.3166070475789496E-2"/>
    <n v="3.1092864856421065"/>
    <n v="1.2182395582736846E-6"/>
    <n v="6.7873711416000029E-2"/>
    <n v="2.4308898955320005E-9"/>
    <n v="4.8250440000000006E-3"/>
    <n v="1.2292221135600006E-4"/>
    <n v="4.9605089184000019E-10"/>
    <n v="2.8148306558400006E-10"/>
    <n v="1.5254378741280003E-10"/>
    <n v="8.569793022000003E-5"/>
    <n v="1.8357678906000005E-5"/>
    <n v="3.4710112920000009E-5"/>
    <n v="2.3414903610000006E-4"/>
    <n v="0.17228866233600001"/>
    <n v="9.9388122960000019E-2"/>
    <n v="1.7797055976000006E-2"/>
    <n v="1.0712107460880003"/>
    <n v="1.0308863621280003E-7"/>
    <n v="1.9282956000000004E-2"/>
    <n v="1.3156114440000004E-10"/>
    <n v="3.5473200000000013E-4"/>
    <n v="4.1328000000000015E-5"/>
    <n v="3.9880142400000013E-9"/>
    <n v="1.2999412440000002E-10"/>
    <n v="9.2422150800000029E-11"/>
    <n v="7.6112400000000028E-4"/>
    <n v="1.8526722480000006E-6"/>
    <n v="3.3338402160000009E-5"/>
    <n v="3.3544560000000009E-3"/>
    <n v="2.884398216000001"/>
    <n v="0.18391304400000005"/>
    <n v="3.9709320000000008E-3"/>
    <n v="0.11557719600000003"/>
    <n v="3.7560264000000012E-8"/>
    <n v="8.0006656636556372E-2"/>
    <n v="4.3349355115753851E-7"/>
    <n v="8.2733924504301533E-5"/>
    <n v="1.9164626888040321E-3"/>
    <n v="4.8160962205634955E-2"/>
    <n v="1.3715210662094772E-3"/>
    <n v="5.7877946225401433E-4"/>
    <n v="2.9352874222086729E-3"/>
    <n v="1.5865021168344389E-4"/>
    <n v="6.7467556095888717E-3"/>
    <s v=""/>
    <n v="4.4452686759597298E-4"/>
    <n v="5.2144541491643678E-3"/>
    <n v="5.3974975215011819E-4"/>
    <n v="7.0940229726056915E-3"/>
    <n v="2.8388807096715077E-6"/>
    <n v="0.17641095230769233"/>
    <n v="0.1552538353432211"/>
    <n v="0.33166478765091345"/>
    <n v="5.1025351946294381E-4"/>
    <n v="0.61495865806863181"/>
    <n v="1.0828936329195161E-8"/>
    <n v="5.4209691082105285E-2"/>
    <n v="1.26610036967179E-3"/>
    <n v="4.8244232432892651E-8"/>
    <n v="6.6046153874576871E-9"/>
    <n v="5.0344349997701063E-10"/>
    <n v="6.7040265672726343E-3"/>
    <n v="6.5036802606631606E-5"/>
    <n v="1.6493026758378953E-3"/>
    <n v="2.8638636918205274E-2"/>
    <n v="9.1348527549675822"/>
    <n v="23.417578684433696"/>
    <n v="8.4934058451789501E-2"/>
    <n v="4.2960744277301073"/>
    <n v="1.3588884584864846E-6"/>
    <n v="9.460902431825105E-4"/>
    <n v="1.6659902044915631E-11"/>
    <n v="8.3399524741700442E-5"/>
    <n v="1.9478467225719845E-6"/>
    <n v="7.4221896050604078E-11"/>
    <n v="1.0160946749934904E-11"/>
    <n v="7.7452846150309333E-13"/>
    <n v="1.0313887026573284E-5"/>
    <n v="1.0005661939481786E-7"/>
    <n v="2.5373887320583003E-6"/>
    <n v="4.40594414126235E-5"/>
    <n v="1.405361962302705E-2"/>
    <n v="3.6027044129897996E-2"/>
    <n v="1.3066778223352231E-4"/>
    <n v="6.6093452734309341E-3"/>
    <n v="2.0905976284407453E-9"/>
    <n v="8.8573491331303336E-2"/>
    <n v="2.002591987320121E-5"/>
    <n v="1.0311080407019153E-4"/>
    <n v="3.0513937093204981E-3"/>
    <n v="8.7530480673725611E-2"/>
    <n v="6.809599048916838E-3"/>
    <n v="1.0447214829841643E-4"/>
    <n v="6.0897663187255771E-3"/>
    <n v="1.1011804754075852E-2"/>
    <n v="8.1468950872197812E-3"/>
    <n v="4.23831081525644E-3"/>
    <n v="5.1308771908541752E-2"/>
    <n v="1.8425571548676145"/>
    <n v="4.5201757274314678E-4"/>
    <n v="1.8884375922113773E-2"/>
    <n v="6.082113313856316E-3"/>
  </r>
  <r>
    <x v="2"/>
    <x v="3"/>
    <x v="1"/>
    <s v="Eggs"/>
    <n v="0.17220000000000005"/>
    <s v="Boiling (unspecified)"/>
    <s v="industrial composting"/>
    <n v="0.15196078431372548"/>
    <m/>
    <n v="2.7022484230769233"/>
    <n v="2.5323529411764713E-3"/>
    <n v="0.39638547713333339"/>
    <n v="7.4920948200000003E-9"/>
    <n v="4.8276160940000014E-2"/>
    <n v="1.4627128156666669E-3"/>
    <n v="4.5509270473333347E-8"/>
    <n v="5.9060849866666681E-9"/>
    <n v="4.7226980780000009E-10"/>
    <n v="6.1121565353333346E-3"/>
    <n v="1.097125098066667E-4"/>
    <n v="2.6870558680000007E-3"/>
    <n v="2.6447926306666671E-2"/>
    <n v="13.123438916000005"/>
    <n v="34.383286886666674"/>
    <n v="0.1652808624133334"/>
    <n v="3.4419500546666679"/>
    <n v="1.4592721257333338E-6"/>
    <n v="3.3936855708000015E-2"/>
    <n v="1.2154449477660003E-9"/>
    <n v="2.4125220000000003E-3"/>
    <n v="6.1461105678000029E-5"/>
    <n v="2.480254459200001E-10"/>
    <n v="1.4074153279200003E-10"/>
    <n v="7.6271893706400016E-11"/>
    <n v="4.2848965110000015E-5"/>
    <n v="9.1788394530000025E-6"/>
    <n v="1.7355056460000004E-5"/>
    <n v="1.1707451805000003E-4"/>
    <n v="8.6144331168000007E-2"/>
    <n v="4.969406148000001E-2"/>
    <n v="8.8985279880000028E-3"/>
    <n v="0.53560537304400013"/>
    <n v="5.1544318106400014E-8"/>
    <n v="9.6414780000000019E-3"/>
    <n v="6.5780572200000018E-11"/>
    <n v="1.7736600000000006E-4"/>
    <n v="2.0664000000000007E-5"/>
    <n v="1.9940071200000006E-9"/>
    <n v="6.4997062200000012E-11"/>
    <n v="4.6211075400000015E-11"/>
    <n v="3.8056200000000014E-4"/>
    <n v="9.2633612400000031E-7"/>
    <n v="1.6669201080000004E-5"/>
    <n v="1.6772280000000004E-3"/>
    <n v="1.4421991080000005"/>
    <n v="9.1956522000000027E-2"/>
    <n v="1.9854660000000004E-3"/>
    <n v="5.7788598000000017E-2"/>
    <n v="1.8780132000000006E-8"/>
    <n v="5.7239674707636912E-2"/>
    <n v="3.5120511137931753E-7"/>
    <n v="7.7630913750461323E-5"/>
    <n v="2.3383803586394278E-3"/>
    <n v="4.7668883615098127E-2"/>
    <n v="1.2691874247695435E-3"/>
    <n v="6.8375238215944215E-4"/>
    <n v="2.8615293940953959E-3"/>
    <n v="2.9228222156789586E-4"/>
    <n v="1.1131045180534337E-2"/>
    <s v=""/>
    <n v="7.1299571977215693E-4"/>
    <n v="7.6877590918704442E-3"/>
    <n v="1.1195148249527394E-3"/>
    <n v="6.6634840020413739E-3"/>
    <n v="3.1955104082401773E-6"/>
    <n v="0.4653271784538463"/>
    <n v="0.13974966655240784"/>
    <n v="0.60507684500625414"/>
    <n v="9.3088745385577559E-4"/>
    <n v="0.4399638108413334"/>
    <n v="8.7733203399660003E-9"/>
    <n v="5.0866048940000012E-2"/>
    <n v="1.5448379213446671E-3"/>
    <n v="4.7751303039253349E-8"/>
    <n v="6.1118235816586683E-9"/>
    <n v="5.9475277690640015E-10"/>
    <n v="6.5355675004433351E-3"/>
    <n v="1.198176853836667E-4"/>
    <n v="2.7210801255400006E-3"/>
    <n v="2.8242228824716671E-2"/>
    <n v="14.651782355168006"/>
    <n v="34.524937470146668"/>
    <n v="0.17616485640133339"/>
    <n v="4.0353440257106676"/>
    <n v="1.5295965758397337E-6"/>
    <n v="6.7686740129435912E-4"/>
    <n v="1.349741590764E-11"/>
    <n v="7.8255459907692322E-5"/>
    <n v="2.3766737251456417E-6"/>
    <n v="7.3463543137312842E-11"/>
    <n v="9.4028055102441054E-12"/>
    <n v="9.1500427216369248E-13"/>
    <n v="1.0054719231451284E-5"/>
    <n v="1.8433490059025647E-7"/>
    <n v="4.1862771162153857E-6"/>
    <n v="4.3449582807256418E-5"/>
    <n v="2.2541203623335393E-2"/>
    <n v="5.3115288415610258E-2"/>
    <n v="2.7102285600205135E-4"/>
    <n v="6.2082215780164115E-3"/>
    <n v="2.3532255012918981E-9"/>
    <n v="6.3889980480137276E-2"/>
    <n v="1.6289137893809767E-5"/>
    <n v="9.7003155643276919E-5"/>
    <n v="3.7857329832507833E-3"/>
    <n v="8.9868022591136271E-2"/>
    <n v="6.3506836036221082E-3"/>
    <n v="1.3654579886448077E-4"/>
    <n v="6.2448332841867817E-3"/>
    <n v="2.0653032535203675E-2"/>
    <n v="1.3604426321402232E-2"/>
    <n v="4.4068885747354479E-3"/>
    <n v="0.10301030105536835"/>
    <n v="2.7285503516904495"/>
    <n v="9.6692237837581413E-4"/>
    <n v="1.7931968392608279E-2"/>
    <n v="6.9375020940787308E-3"/>
  </r>
  <r>
    <x v="2"/>
    <x v="0"/>
    <x v="1"/>
    <s v="Flour"/>
    <n v="0.14399999999999999"/>
    <s v="Baking"/>
    <s v="industrial composting"/>
    <n v="0.19889502762430936"/>
    <m/>
    <n v="0"/>
    <n v="2.1176470588235292E-3"/>
    <n v="3.7990525439999999E-2"/>
    <n v="6.3640219200000002E-10"/>
    <n v="8.6233790400000003E-3"/>
    <n v="1.278612672E-4"/>
    <n v="3.4442936159999997E-9"/>
    <n v="2.9674828319999997E-10"/>
    <n v="4.9116945600000002E-11"/>
    <n v="4.5382753440000002E-4"/>
    <n v="7.6931678399999997E-6"/>
    <n v="3.0506661599999997E-4"/>
    <n v="1.9190341440000001E-3"/>
    <n v="0.64432653599999989"/>
    <n v="4.0423939679999998"/>
    <n v="9.8626660799999988E-3"/>
    <n v="0.43331041919999996"/>
    <n v="1.7392538879999998E-7"/>
    <n v="7.5287232000000009E-2"/>
    <n v="8.6928292799999995E-10"/>
    <n v="7.3067184000000007E-2"/>
    <n v="1.8273599999999997E-4"/>
    <n v="1.1366879040000001E-9"/>
    <n v="6.77398464E-10"/>
    <n v="1.1763591120000001E-10"/>
    <n v="4.4517599999999998E-4"/>
    <n v="9.1367999999999983E-5"/>
    <n v="7.1928000000000007E-5"/>
    <n v="5.6181600000000003E-4"/>
    <n v="0.237564576"/>
    <n v="0.20608538400000001"/>
    <n v="4.0726799999999994E-2"/>
    <n v="2.1099631679999997"/>
    <n v="1.177408872E-7"/>
    <n v="8.0625599999999999E-3"/>
    <n v="5.5008143999999994E-11"/>
    <n v="1.4832000000000002E-4"/>
    <n v="1.7280000000000001E-5"/>
    <n v="1.6674623999999999E-9"/>
    <n v="5.4352943999999992E-11"/>
    <n v="3.8643407999999998E-11"/>
    <n v="3.1824000000000002E-4"/>
    <n v="7.7463647999999994E-7"/>
    <n v="1.3939401599999998E-5"/>
    <n v="1.40256E-3"/>
    <n v="1.20602016"/>
    <n v="7.6897439999999997E-2"/>
    <n v="1.6603199999999999E-3"/>
    <n v="4.8324959999999993E-2"/>
    <n v="1.5704639999999998E-8"/>
    <n v="1.5786480906021132E-2"/>
    <n v="6.2476169839045771E-8"/>
    <n v="1.2490113549425472E-4"/>
    <n v="4.9629915933025143E-4"/>
    <n v="6.2376590174533769E-3"/>
    <n v="2.1357927908255192E-4"/>
    <n v="2.3613203804469753E-4"/>
    <n v="5.3295726089920906E-4"/>
    <n v="2.4353859436718111E-4"/>
    <n v="1.5991826817851774E-3"/>
    <s v=""/>
    <n v="1.0160346121132167E-4"/>
    <n v="9.6314308424791319E-4"/>
    <n v="3.3204358299426698E-4"/>
    <n v="4.2794555678408591E-3"/>
    <n v="6.421346496079171E-7"/>
    <n v="0"/>
    <n v="3.114768037959164E-2"/>
    <n v="3.114768037959164E-2"/>
    <n v="4.7919508276294832E-5"/>
    <n v="0.12134031744000001"/>
    <n v="1.5606932639999999E-9"/>
    <n v="8.1838883040000004E-2"/>
    <n v="3.2787726719999999E-4"/>
    <n v="6.2484439199999997E-9"/>
    <n v="1.0284996912E-9"/>
    <n v="2.0539626480000002E-10"/>
    <n v="1.2172435344E-3"/>
    <n v="9.9835804319999989E-5"/>
    <n v="3.9093401759999997E-4"/>
    <n v="3.8834101439999998E-3"/>
    <n v="2.0879112719999999"/>
    <n v="4.3253767919999992"/>
    <n v="5.2249786079999992E-2"/>
    <n v="2.5915985471999998"/>
    <n v="3.0737091599999997E-7"/>
    <n v="1.8667741144615387E-4"/>
    <n v="2.4010665600000001E-12"/>
    <n v="1.2590597390769231E-4"/>
    <n v="5.0442656492307692E-7"/>
    <n v="9.612990646153845E-12"/>
    <n v="1.5823072172307693E-12"/>
    <n v="3.159942535384616E-13"/>
    <n v="1.8726823606153845E-6"/>
    <n v="1.5359354510769228E-7"/>
    <n v="6.0143695015384614E-7"/>
    <n v="5.9744771446153841E-6"/>
    <n v="3.2121711876923077E-3"/>
    <n v="6.654425833846153E-3"/>
    <n v="8.038428627692306E-5"/>
    <n v="3.987074688E-3"/>
    <n v="4.7287833230769229E-10"/>
    <n v="1.2987330766017312E-2"/>
    <n v="2.1651622491539141E-6"/>
    <n v="1.1942088461544927E-4"/>
    <n v="5.9471123941868067E-4"/>
    <n v="7.3231874108323778E-3"/>
    <n v="7.8905841327110531E-4"/>
    <n v="3.2756316187768177E-5"/>
    <n v="7.390077530844163E-4"/>
    <n v="1.3152419710894033E-2"/>
    <n v="1.4582295503099358E-3"/>
    <n v="3.4646749512139277E-4"/>
    <n v="6.5743661536893259E-3"/>
    <n v="0.25803754568526294"/>
    <n v="2.1559397052986682E-4"/>
    <n v="8.7739031040102999E-3"/>
    <n v="1.0322668221488765E-3"/>
  </r>
  <r>
    <x v="2"/>
    <x v="0"/>
    <x v="1"/>
    <s v="Sugar"/>
    <n v="7.1999999999999995E-2"/>
    <s v="Baking"/>
    <s v="industrial composting"/>
    <n v="0.19889502762430936"/>
    <m/>
    <s v=""/>
    <n v="1.0588235294117646E-3"/>
    <n v="5.3719200719999999E-2"/>
    <n v="8.8055618400000003E-10"/>
    <n v="7.1305008479999998E-3"/>
    <n v="2.3932586159999998E-4"/>
    <n v="9.3996763199999989E-9"/>
    <n v="-8.5038515999999994E-10"/>
    <n v="1.8425856959999999E-11"/>
    <n v="1.1948474159999998E-3"/>
    <n v="1.2671418959999998E-5"/>
    <n v="3.8193452639999993E-4"/>
    <n v="5.0533434719999999E-3"/>
    <n v="0.78564849839999995"/>
    <n v="2.2994387999999999"/>
    <n v="0.12960447119999999"/>
    <n v="0.69538983119999997"/>
    <n v="3.0984096960000002E-7"/>
    <n v="3.7643616000000005E-2"/>
    <n v="4.3464146399999998E-10"/>
    <n v="3.6533592000000004E-2"/>
    <n v="9.1367999999999983E-5"/>
    <n v="5.6834395200000003E-10"/>
    <n v="3.38699232E-10"/>
    <n v="5.8817955600000006E-11"/>
    <n v="2.2258799999999999E-4"/>
    <n v="4.5683999999999992E-5"/>
    <n v="3.5964000000000003E-5"/>
    <n v="2.8090800000000001E-4"/>
    <n v="0.118782288"/>
    <n v="0.10304269200000001"/>
    <n v="2.0363399999999997E-2"/>
    <n v="1.0549815839999999"/>
    <n v="5.88704436E-8"/>
    <n v="4.0312799999999999E-3"/>
    <n v="2.7504071999999997E-11"/>
    <n v="7.4160000000000008E-5"/>
    <n v="8.6400000000000003E-6"/>
    <n v="8.3373119999999994E-10"/>
    <n v="2.7176471999999996E-11"/>
    <n v="1.9321703999999999E-11"/>
    <n v="1.5912000000000001E-4"/>
    <n v="3.8731823999999997E-7"/>
    <n v="6.969700799999999E-6"/>
    <n v="7.0127999999999998E-4"/>
    <n v="0.60301008"/>
    <n v="3.8448719999999999E-2"/>
    <n v="8.3015999999999993E-4"/>
    <n v="2.4162479999999997E-2"/>
    <n v="7.8523199999999992E-9"/>
    <n v="1.2410855008369862E-2"/>
    <n v="5.3749742269598774E-8"/>
    <n v="6.6752590484157962E-5"/>
    <n v="5.1364070367720786E-4"/>
    <n v="1.0783107496243814E-2"/>
    <n v="-1.006137203604047E-4"/>
    <n v="1.1101571030201025E-4"/>
    <n v="6.902781837993823E-4"/>
    <n v="1.4329652317032309E-4"/>
    <n v="1.7379963891354386E-3"/>
    <s v=""/>
    <n v="7.3356186947025359E-5"/>
    <n v="5.4352838281460699E-4"/>
    <n v="9.5831049932844565E-4"/>
    <n v="2.9302528226606219E-3"/>
    <n v="7.8668673022216325E-7"/>
    <s v=""/>
    <n v="3.0862617213044979E-2"/>
    <n v="3.0862617213044979E-2"/>
    <n v="4.7480949558530736E-5"/>
    <n v="9.5394096720000002E-2"/>
    <n v="1.3427017199999999E-9"/>
    <n v="4.3738252848000002E-2"/>
    <n v="3.3933386159999999E-4"/>
    <n v="1.0801751471999999E-8"/>
    <n v="-4.8450945599999991E-10"/>
    <n v="9.6565516560000013E-11"/>
    <n v="1.5765554159999997E-3"/>
    <n v="5.8742737199999987E-5"/>
    <n v="4.2486822719999993E-4"/>
    <n v="6.0355314720000001E-3"/>
    <n v="1.5074408664000001"/>
    <n v="2.4409302119999996"/>
    <n v="0.15079803119999999"/>
    <n v="1.7745338951999998"/>
    <n v="3.7656373320000001E-7"/>
    <n v="1.467601488E-4"/>
    <n v="2.0656949538461539E-12"/>
    <n v="6.7289619766153843E-5"/>
    <n v="5.2205209476923077E-7"/>
    <n v="1.6618079187692305E-11"/>
    <n v="-7.4539916307692289E-13"/>
    <n v="1.4856233316923079E-13"/>
    <n v="2.4254698707692305E-6"/>
    <n v="9.0373441846153829E-8"/>
    <n v="6.5364342646153836E-7"/>
    <n v="9.2854330338461537E-6"/>
    <n v="2.3191397944615387E-3"/>
    <n v="3.7552772492307684E-3"/>
    <n v="2.3199697107692305E-4"/>
    <n v="2.7300521464615384E-3"/>
    <n v="5.7932882030769229E-10"/>
    <n v="1.0419204445296421E-2"/>
    <n v="1.885409266911405E-6"/>
    <n v="6.3829687073038561E-5"/>
    <n v="6.295153727177438E-4"/>
    <n v="1.5106373853755796E-2"/>
    <n v="-4.0558613619623771E-4"/>
    <n v="1.5226568773302556E-5"/>
    <n v="1.1128381321740236E-3"/>
    <n v="7.746069801156834E-3"/>
    <n v="1.6099694914457007E-3"/>
    <n v="6.8717368128208274E-4"/>
    <n v="6.0035526679678855E-3"/>
    <n v="0.1458575728092962"/>
    <n v="6.3566300302172313E-4"/>
    <n v="6.0322943245543137E-3"/>
    <n v="1.2965871758061263E-3"/>
  </r>
  <r>
    <x v="2"/>
    <x v="1"/>
    <x v="1"/>
    <s v="Milk"/>
    <n v="3.5999999999999997E-2"/>
    <s v="Baking"/>
    <s v="industrial composting"/>
    <n v="0.19889502762430936"/>
    <m/>
    <n v="0.51222692307692297"/>
    <n v="5.2941176470588231E-4"/>
    <n v="5.5170939789473683E-2"/>
    <n v="8.6409253894736842E-10"/>
    <n v="5.1250782315789469E-3"/>
    <n v="1.1517597473684211E-4"/>
    <n v="4.5742335157894735E-9"/>
    <n v="6.4736636210526319E-10"/>
    <n v="2.7018560463157893E-11"/>
    <n v="6.1225135578947369E-4"/>
    <n v="4.6856917894736842E-6"/>
    <n v="1.6528789136842104E-4"/>
    <n v="2.6184702315789473E-3"/>
    <n v="0.63534834947368413"/>
    <n v="2.4182171621052633"/>
    <n v="6.6027251368421056E-3"/>
    <n v="0.32501252463157898"/>
    <n v="1.2734211410526316E-7"/>
    <n v="1.8821808000000002E-2"/>
    <n v="2.1732073199999999E-10"/>
    <n v="1.8266796000000002E-2"/>
    <n v="4.5683999999999992E-5"/>
    <n v="2.8417197600000002E-10"/>
    <n v="1.69349616E-10"/>
    <n v="2.9408977800000003E-11"/>
    <n v="1.11294E-4"/>
    <n v="2.2841999999999996E-5"/>
    <n v="1.7982000000000002E-5"/>
    <n v="1.4045400000000001E-4"/>
    <n v="5.9391144E-2"/>
    <n v="5.1521346000000003E-2"/>
    <n v="1.0181699999999998E-2"/>
    <n v="0.52749079199999993"/>
    <n v="2.94352218E-8"/>
    <n v="2.01564E-3"/>
    <n v="1.3752035999999999E-11"/>
    <n v="3.7080000000000004E-5"/>
    <n v="4.3200000000000001E-6"/>
    <n v="4.1686559999999997E-10"/>
    <n v="1.3588235999999998E-11"/>
    <n v="9.6608519999999995E-12"/>
    <n v="7.9560000000000004E-5"/>
    <n v="1.9365911999999999E-7"/>
    <n v="3.4848503999999995E-6"/>
    <n v="3.5063999999999999E-4"/>
    <n v="0.30150504"/>
    <n v="1.9224359999999999E-2"/>
    <n v="4.1507999999999996E-4"/>
    <n v="1.2081239999999998E-2"/>
    <n v="3.9261599999999996E-9"/>
    <n v="9.8887574043911783E-3"/>
    <n v="4.3840602953146648E-8"/>
    <n v="3.5756878372067458E-5"/>
    <n v="2.5002856495714662E-4"/>
    <n v="5.2661658993030909E-3"/>
    <n v="1.7242180720628198E-4"/>
    <n v="7.5977945845940315E-5"/>
    <n v="3.5163122131186454E-4"/>
    <n v="6.7623222754966422E-5"/>
    <n v="7.6395231760798769E-4"/>
    <s v=""/>
    <n v="4.8479978134714874E-5"/>
    <n v="5.5422394132211255E-4"/>
    <n v="1.093016017830432E-4"/>
    <n v="1.4276714264806602E-3"/>
    <n v="3.3572884636194242E-7"/>
    <n v="1.8440169230769226E-2"/>
    <n v="1.9012371778920373E-2"/>
    <n v="3.7452541009689602E-2"/>
    <n v="5.7619293861060924E-5"/>
    <n v="7.6008387789473678E-2"/>
    <n v="1.0951653069473686E-9"/>
    <n v="2.3428954231578949E-2"/>
    <n v="1.651799747368421E-4"/>
    <n v="5.2752710917894735E-9"/>
    <n v="8.3030421410526321E-10"/>
    <n v="6.6088390263157898E-11"/>
    <n v="8.0310535578947365E-4"/>
    <n v="2.772135090947368E-5"/>
    <n v="1.8675474176842104E-4"/>
    <n v="3.1095642315789474E-3"/>
    <n v="0.99624453347368414"/>
    <n v="2.4889628681052631"/>
    <n v="1.7199505136842104E-2"/>
    <n v="0.86458455663157896"/>
    <n v="1.6070349590526316E-7"/>
    <n v="1.1693598121457489E-4"/>
    <n v="1.6848697029959517E-12"/>
    <n v="3.6044544971659924E-5"/>
    <n v="2.5412303805668017E-7"/>
    <n v="8.1158016796761126E-12"/>
    <n v="1.2773910986234819E-12"/>
    <n v="1.0167444655870446E-13"/>
    <n v="1.2355467012145748E-6"/>
    <n v="4.2648232168421047E-8"/>
    <n v="2.8731498733603235E-7"/>
    <n v="4.783944971659919E-6"/>
    <n v="1.5326838976518218E-3"/>
    <n v="3.8291736432388662E-3"/>
    <n v="2.6460777133603238E-5"/>
    <n v="1.3301300871255061E-3"/>
    <n v="2.4723614754655871E-10"/>
    <n v="8.4101974096367008E-3"/>
    <n v="1.5477496884357282E-6"/>
    <n v="3.4194283975592422E-5"/>
    <n v="3.0626038438154508E-4"/>
    <n v="7.3659499339945702E-3"/>
    <n v="6.564438514430319E-4"/>
    <n v="1.0956845466128517E-5"/>
    <n v="5.6780610542180889E-4"/>
    <n v="3.6543011115489337E-3"/>
    <n v="7.0638110295671538E-4"/>
    <n v="3.5511124547011946E-4"/>
    <n v="4.4231486839278805E-3"/>
    <n v="0.14969647136776085"/>
    <n v="7.1414797183141023E-5"/>
    <n v="2.9381910121259601E-3"/>
    <n v="5.5172229483037944E-4"/>
  </r>
  <r>
    <x v="2"/>
    <x v="3"/>
    <x v="1"/>
    <s v="Eggs"/>
    <n v="3.5999999999999997E-2"/>
    <s v="Baking"/>
    <s v="industrial composting"/>
    <n v="0.19889502762430936"/>
    <m/>
    <n v="2.7022484230769233"/>
    <n v="5.2941176470588231E-4"/>
    <n v="8.2868043999999974E-2"/>
    <n v="1.5662915999999997E-9"/>
    <n v="1.0092577199999999E-2"/>
    <n v="3.0579361999999997E-4"/>
    <n v="9.5141331999999995E-9"/>
    <n v="1.2347215999999999E-9"/>
    <n v="9.8732363999999986E-11"/>
    <n v="1.2778027599999998E-3"/>
    <n v="2.2936413199999998E-5"/>
    <n v="5.6175383999999991E-4"/>
    <n v="5.5291831999999992E-3"/>
    <n v="2.74357608"/>
    <n v="7.1881435999999983"/>
    <n v="3.4553490399999998E-2"/>
    <n v="0.71957143999999995"/>
    <n v="3.0507431199999999E-7"/>
    <n v="1.8821808000000002E-2"/>
    <n v="2.1732073199999999E-10"/>
    <n v="1.8266796000000002E-2"/>
    <n v="4.5683999999999992E-5"/>
    <n v="2.8417197600000002E-10"/>
    <n v="1.69349616E-10"/>
    <n v="2.9408977800000003E-11"/>
    <n v="1.11294E-4"/>
    <n v="2.2841999999999996E-5"/>
    <n v="1.7982000000000002E-5"/>
    <n v="1.4045400000000001E-4"/>
    <n v="5.9391144E-2"/>
    <n v="5.1521346000000003E-2"/>
    <n v="1.0181699999999998E-2"/>
    <n v="0.52749079199999993"/>
    <n v="2.94352218E-8"/>
    <n v="2.01564E-3"/>
    <n v="1.3752035999999999E-11"/>
    <n v="3.7080000000000004E-5"/>
    <n v="4.3200000000000001E-6"/>
    <n v="4.1686559999999997E-10"/>
    <n v="1.3588235999999998E-11"/>
    <n v="9.6608519999999995E-12"/>
    <n v="7.9560000000000004E-5"/>
    <n v="1.9365911999999999E-7"/>
    <n v="3.4848503999999995E-6"/>
    <n v="3.5063999999999999E-4"/>
    <n v="0.30150504"/>
    <n v="1.9224359999999999E-2"/>
    <n v="4.1507999999999996E-4"/>
    <n v="1.2081239999999998E-2"/>
    <n v="3.9261599999999996E-9"/>
    <n v="1.3492174768020178E-2"/>
    <n v="7.1950359566501694E-8"/>
    <n v="4.3338192274153288E-5"/>
    <n v="5.3856145991967158E-4"/>
    <n v="1.0197539246818207E-2"/>
    <n v="2.9439258595153733E-4"/>
    <n v="1.5842309937188484E-4"/>
    <n v="6.4303589371417647E-4"/>
    <n v="1.1214387412629197E-4"/>
    <n v="2.3857643125361895E-3"/>
    <s v=""/>
    <n v="1.5107209366938462E-4"/>
    <n v="1.6163560703719229E-3"/>
    <n v="2.869266782034641E-4"/>
    <n v="2.0791987816873208E-3"/>
    <n v="7.0703269027924343E-7"/>
    <n v="9.7280943230769232E-2"/>
    <n v="3.1999706039714228E-2"/>
    <n v="0.12928064927048347"/>
    <n v="1.9889330656997457E-4"/>
    <n v="0.10370549199999997"/>
    <n v="1.7973643679999998E-9"/>
    <n v="2.8396453200000001E-2"/>
    <n v="3.5579761999999994E-4"/>
    <n v="1.0215170775999999E-8"/>
    <n v="1.417659452E-9"/>
    <n v="1.3780219379999997E-10"/>
    <n v="1.4686567599999998E-3"/>
    <n v="4.5972072319999991E-5"/>
    <n v="5.8322069039999994E-4"/>
    <n v="6.0202771999999993E-3"/>
    <n v="3.104472264"/>
    <n v="7.2588893059999986"/>
    <n v="4.5150270399999998E-2"/>
    <n v="1.2591434719999999"/>
    <n v="3.3843569380000001E-7"/>
    <n v="1.5954691076923072E-4"/>
    <n v="2.7651759507692305E-12"/>
    <n v="4.3686851076923076E-5"/>
    <n v="5.4738095384615371E-7"/>
    <n v="1.5715647347692306E-11"/>
    <n v="2.1810145415384614E-12"/>
    <n v="2.1200337507692304E-13"/>
    <n v="2.2594719384615383E-6"/>
    <n v="7.0726265107692288E-8"/>
    <n v="8.9726260061538451E-7"/>
    <n v="9.2619649230769228E-6"/>
    <n v="4.7761111753846152E-3"/>
    <n v="1.1167522009230766E-2"/>
    <n v="6.9461954461538455E-5"/>
    <n v="1.9371438030769228E-3"/>
    <n v="5.2067029815384621E-10"/>
    <n v="1.1541353342776426E-2"/>
    <n v="2.550221578107468E-6"/>
    <n v="4.1453494238838099E-5"/>
    <n v="6.6724802749834622E-4"/>
    <n v="1.472978562518608E-2"/>
    <n v="1.1269795819031517E-3"/>
    <n v="2.4423342055177788E-5"/>
    <n v="1.0789229141481933E-3"/>
    <n v="6.0736990789565307E-3"/>
    <n v="2.2287309105844403E-3"/>
    <n v="7.2052283939415479E-4"/>
    <n v="1.6778937655719056E-2"/>
    <n v="0.43836565236324088"/>
    <n v="1.8975832627425126E-4"/>
    <n v="4.2942338602003274E-3"/>
    <n v="1.1740878566443857E-3"/>
  </r>
  <r>
    <x v="3"/>
    <x v="4"/>
    <x v="1"/>
    <s v="Broccoli"/>
    <n v="1.9295999999999998"/>
    <s v="Boiling (unspecified)"/>
    <s v="industrial composting"/>
    <n v="0.64838709677419359"/>
    <m/>
    <n v="1.2629395429292931"/>
    <n v="5.3599999999999995E-2"/>
    <n v="2.0391261971199994"/>
    <n v="4.9288608959999997E-8"/>
    <n v="0.23186959071999996"/>
    <n v="8.2952442719999991E-3"/>
    <n v="9.7356334271999997E-8"/>
    <n v="4.6203731711999992E-8"/>
    <n v="8.7683129407999984E-10"/>
    <n v="1.04160532672E-2"/>
    <n v="2.6668883679999996E-4"/>
    <n v="1.3289209871999998E-2"/>
    <n v="3.9103624864E-2"/>
    <n v="18.110363926399998"/>
    <n v="22.583367327999994"/>
    <n v="2.1631309119999997"/>
    <n v="23.427110655999996"/>
    <n v="9.7965592607999993E-6"/>
    <n v="0.38028197894399995"/>
    <n v="1.3619759414687996E-8"/>
    <n v="2.7033695999999992E-2"/>
    <n v="6.8870702390399997E-4"/>
    <n v="2.7792677145599998E-9"/>
    <n v="1.5770897890559996E-9"/>
    <n v="8.5467041867519985E-10"/>
    <n v="4.8014728847999997E-4"/>
    <n v="1.0285417310399998E-4"/>
    <n v="1.9447338527999998E-4"/>
    <n v="1.3118872823999999E-3"/>
    <n v="0.9652967562239998"/>
    <n v="0.55685052863999995"/>
    <n v="9.9713121983999981E-2"/>
    <n v="6.0017661313919994"/>
    <n v="5.7758371787519997E-7"/>
    <n v="0.10803830399999999"/>
    <n v="7.3710912959999986E-10"/>
    <n v="1.9874879999999999E-3"/>
    <n v="2.3155199999999997E-4"/>
    <n v="2.2343996159999998E-8"/>
    <n v="7.283294495999999E-10"/>
    <n v="5.1782166720000001E-10"/>
    <n v="4.264416E-3"/>
    <n v="1.0380128831999999E-5"/>
    <n v="1.8678798143999996E-4"/>
    <n v="1.8794303999999998E-2"/>
    <n v="16.160670143999997"/>
    <n v="1.0304256959999998"/>
    <n v="2.2248287999999998E-2"/>
    <n v="0.64755446399999994"/>
    <n v="2.1044217599999998E-7"/>
    <n v="0.32882298678878946"/>
    <n v="2.5477944665781962E-6"/>
    <n v="3.9816714002043632E-4"/>
    <n v="1.3949263935314139E-2"/>
    <n v="0.12226819662853849"/>
    <n v="1.0073459017629498E-2"/>
    <n v="2.5859151550179935E-3"/>
    <n v="6.6379162794577206E-3"/>
    <n v="9.2678120645738483E-4"/>
    <n v="5.5921408402918635E-2"/>
    <s v=""/>
    <n v="1.7146960315716849E-3"/>
    <n v="5.3821410940669383E-3"/>
    <n v="1.452159518706027E-2"/>
    <n v="4.9664617738967798E-2"/>
    <n v="2.2112465837667348E-5"/>
    <n v="2.4369681420363638"/>
    <n v="0.61289180486611483"/>
    <n v="3.0498599469024787"/>
    <n v="4.692092226003813E-3"/>
    <n v="2.5274464800639995"/>
    <n v="6.3645477504287995E-8"/>
    <n v="0.26089077471999994"/>
    <n v="9.2155032959039991E-3"/>
    <n v="1.2247959814655999E-7"/>
    <n v="4.8509150950655989E-8"/>
    <n v="2.2493233799551999E-9"/>
    <n v="1.516061655568E-2"/>
    <n v="3.7992313873599996E-4"/>
    <n v="1.3670471238719997E-2"/>
    <n v="5.9209816146399995E-2"/>
    <n v="35.236330826623998"/>
    <n v="24.170643552639991"/>
    <n v="2.285092321984"/>
    <n v="30.076431251391995"/>
    <n v="1.0584585154675198E-5"/>
    <n v="3.8883792000984608E-3"/>
    <n v="9.7916119237366144E-11"/>
    <n v="4.0137042264615377E-4"/>
    <n v="1.4177697378313845E-5"/>
    <n v="1.8843015099470768E-10"/>
    <n v="7.4629463001009211E-11"/>
    <n v="3.4604975076233844E-12"/>
    <n v="2.3324025470276925E-5"/>
    <n v="5.8449713651692299E-7"/>
    <n v="2.1031494213415379E-5"/>
    <n v="9.1092024840615379E-5"/>
    <n v="5.4209739733267689E-2"/>
    <n v="3.7185605465599986E-2"/>
    <n v="3.5155266492061538E-3"/>
    <n v="4.6271432694449222E-2"/>
    <n v="1.6283977161038766E-8"/>
    <n v="8.6330616023746656E-2"/>
    <n v="2.7758559554064515E-5"/>
    <n v="1.1663664147281314E-4"/>
    <n v="5.3062037711056314E-3"/>
    <n v="5.2414072168568665E-2"/>
    <n v="1.1857856535161354E-2"/>
    <n v="1.1907882957684214E-4"/>
    <n v="3.218227520788861E-3"/>
    <n v="1.5301017070248188E-2"/>
    <n v="1.602470716058679E-2"/>
    <n v="2.0256788928062612E-3"/>
    <n v="5.3132376675061967E-2"/>
    <n v="0.44198474661096665"/>
    <n v="2.9577047044430219E-3"/>
    <n v="3.1468580775998407E-2"/>
    <n v="1.1290057127128836E-2"/>
  </r>
  <r>
    <x v="3"/>
    <x v="1"/>
    <x v="1"/>
    <s v="Milk"/>
    <n v="1.2864"/>
    <s v="Boiling (unspecified)"/>
    <s v="industrial composting"/>
    <n v="0.64838709677419359"/>
    <m/>
    <n v="0.51222692307692297"/>
    <n v="3.5733333333333332E-2"/>
    <n v="1.9714415818105264"/>
    <n v="3.0876906725052635E-8"/>
    <n v="0.18313612880842106"/>
    <n v="4.1156214972631585E-3"/>
    <n v="1.6345261096421052E-7"/>
    <n v="2.3132558005894738E-8"/>
    <n v="9.6546322721684206E-10"/>
    <n v="2.1877781780210527E-2"/>
    <n v="1.6743538661052632E-4"/>
    <n v="5.9062873182315788E-3"/>
    <n v="9.3566669608421055E-2"/>
    <n v="22.703114354526317"/>
    <n v="86.410959925894744"/>
    <n v="0.23593737822315791"/>
    <n v="11.613780880168422"/>
    <n v="4.5503582106947367E-6"/>
    <n v="0.25352131929600003"/>
    <n v="9.0798396097919981E-9"/>
    <n v="1.8022463999999998E-2"/>
    <n v="4.5913801593600002E-4"/>
    <n v="1.8528451430399999E-9"/>
    <n v="1.0513931927039998E-9"/>
    <n v="5.697802791168E-10"/>
    <n v="3.2009819232000004E-4"/>
    <n v="6.8569448736000005E-5"/>
    <n v="1.2964892352000001E-4"/>
    <n v="8.7459152160000004E-4"/>
    <n v="0.64353117081599986"/>
    <n v="0.37123368575999999"/>
    <n v="6.6475414656000001E-2"/>
    <n v="4.0011774209280002"/>
    <n v="3.8505581191680001E-7"/>
    <n v="7.2025536000000001E-2"/>
    <n v="4.9140608639999998E-10"/>
    <n v="1.3249920000000001E-3"/>
    <n v="1.54368E-4"/>
    <n v="1.489599744E-8"/>
    <n v="4.855529664E-10"/>
    <n v="3.4521444480000002E-10"/>
    <n v="2.842944E-3"/>
    <n v="6.9200858880000005E-6"/>
    <n v="1.2452532095999998E-4"/>
    <n v="1.2529536000000001E-2"/>
    <n v="10.773780095999999"/>
    <n v="0.68695046399999993"/>
    <n v="1.4832192000000001E-2"/>
    <n v="0.43170297600000002"/>
    <n v="1.4029478399999998E-7"/>
    <n v="0.29884019482365293"/>
    <n v="1.619181487250457E-6"/>
    <n v="3.0902706295683345E-4"/>
    <n v="7.1583554090519936E-3"/>
    <n v="0.17989042329073396"/>
    <n v="5.1228940173399275E-3"/>
    <n v="2.1618522074435655E-3"/>
    <n v="1.0963861033476295E-2"/>
    <n v="5.9258894398833391E-4"/>
    <n v="2.5200425134074101E-2"/>
    <s v=""/>
    <n v="1.6603930385466303E-3"/>
    <n v="1.9476985532767249E-2"/>
    <n v="2.0160687606443433E-3"/>
    <n v="2.6497535284436585E-2"/>
    <n v="1.0603763486996013E-5"/>
    <n v="0.6589287138461537"/>
    <n v="0.57990282748408684"/>
    <n v="1.2388315413302404"/>
    <n v="1.9058946789696006E-3"/>
    <n v="2.2969884371065263"/>
    <n v="4.0448152421244633E-8"/>
    <n v="0.20248358480842105"/>
    <n v="4.729127513199159E-3"/>
    <n v="1.8020145354725051E-7"/>
    <n v="2.4669504164998738E-8"/>
    <n v="1.880457951133642E-9"/>
    <n v="2.5040823972530529E-2"/>
    <n v="2.4292492123452632E-4"/>
    <n v="6.1604615627115786E-3"/>
    <n v="0.10697079713002106"/>
    <n v="34.120425621342321"/>
    <n v="87.469144075654754"/>
    <n v="0.31724498487915792"/>
    <n v="16.046661277096423"/>
    <n v="5.075708806611537E-6"/>
    <n v="3.5338283647792712E-3"/>
    <n v="6.2227926801914826E-11"/>
    <n v="3.1151320739757082E-4"/>
    <n v="7.2755807895371679E-6"/>
    <n v="2.7723300545730849E-10"/>
    <n v="3.7953083330767288E-11"/>
    <n v="2.8930122325132953E-12"/>
    <n v="3.8524344573123892E-5"/>
    <n v="3.737306480531174E-7"/>
    <n v="9.4776331734024292E-6"/>
    <n v="1.6457045712310931E-4"/>
    <n v="5.2492962494372804E-2"/>
    <n v="0.13456791396254578"/>
    <n v="4.8806920750639682E-4"/>
    <n v="2.4687171195532959E-2"/>
    <n v="7.8087827794023649E-9"/>
    <n v="7.8777802296438215E-2"/>
    <n v="1.7637662797993936E-5"/>
    <n v="9.0558782705306014E-5"/>
    <n v="2.7157291471826038E-3"/>
    <n v="8.0006228045917477E-2"/>
    <n v="6.0204054018105062E-3"/>
    <n v="1.0132720380483935E-4"/>
    <n v="5.6634935585173239E-3"/>
    <n v="9.779507497397014E-3"/>
    <n v="7.2046628645013192E-3"/>
    <n v="3.9497785744367787E-3"/>
    <n v="5.4531419060143707E-2"/>
    <n v="1.6193183653631986"/>
    <n v="4.0526252032972233E-4"/>
    <n v="1.6757455127182162E-2"/>
    <n v="5.3991359922924689E-3"/>
  </r>
  <r>
    <x v="3"/>
    <x v="0"/>
    <x v="1"/>
    <s v="Potatoes"/>
    <n v="1.2864"/>
    <s v="Boiling (unspecified)"/>
    <s v="industrial composting"/>
    <n v="0.64838709677419359"/>
    <m/>
    <n v="0.42920000000000003"/>
    <n v="3.5733333333333332E-2"/>
    <n v="1.2673268848799999"/>
    <n v="2.3177646071999998E-8"/>
    <n v="0.124301000136"/>
    <n v="3.5551977911999996E-3"/>
    <n v="6.6180943224000001E-8"/>
    <n v="1.53521555232E-8"/>
    <n v="6.1197730319999996E-10"/>
    <n v="4.9177928711999991E-3"/>
    <n v="2.1411558767999998E-4"/>
    <n v="2.5222536455999996E-3"/>
    <n v="1.59903697584E-2"/>
    <n v="9.1739167368000007"/>
    <n v="39.792185471999993"/>
    <n v="0.52612901328000006"/>
    <n v="19.133419943999996"/>
    <n v="4.6991693519999996E-6"/>
    <n v="0.25352131929600003"/>
    <n v="9.0798396097919981E-9"/>
    <n v="1.8022463999999998E-2"/>
    <n v="4.5913801593600002E-4"/>
    <n v="1.8528451430399999E-9"/>
    <n v="1.0513931927039998E-9"/>
    <n v="5.697802791168E-10"/>
    <n v="3.2009819232000004E-4"/>
    <n v="6.8569448736000005E-5"/>
    <n v="1.2964892352000001E-4"/>
    <n v="8.7459152160000004E-4"/>
    <n v="0.64353117081599986"/>
    <n v="0.37123368575999999"/>
    <n v="6.6475414656000001E-2"/>
    <n v="4.0011774209280002"/>
    <n v="3.8505581191680001E-7"/>
    <n v="7.2025536000000001E-2"/>
    <n v="4.9140608639999998E-10"/>
    <n v="1.3249920000000001E-3"/>
    <n v="1.54368E-4"/>
    <n v="1.489599744E-8"/>
    <n v="4.855529664E-10"/>
    <n v="3.4521444480000002E-10"/>
    <n v="2.842944E-3"/>
    <n v="6.9200858880000005E-6"/>
    <n v="1.2452532095999998E-4"/>
    <n v="1.2529536000000001E-2"/>
    <n v="10.773780095999999"/>
    <n v="0.68695046399999993"/>
    <n v="1.4832192000000001E-2"/>
    <n v="0.43170297600000002"/>
    <n v="1.4029478399999998E-7"/>
    <n v="0.20723425993528438"/>
    <n v="1.3109720989672261E-6"/>
    <n v="2.1923387290872097E-4"/>
    <n v="6.3100568473275836E-3"/>
    <n v="8.2786647824273057E-2"/>
    <n v="3.5072078217639074E-3"/>
    <n v="1.7554701744524276E-3"/>
    <n v="3.5381085210321288E-3"/>
    <n v="7.0646022123870987E-4"/>
    <n v="1.1357454708851347E-2"/>
    <s v=""/>
    <n v="1.0020253560654559E-3"/>
    <n v="9.0962597901156871E-3"/>
    <n v="3.8602154545983986E-3"/>
    <n v="3.891456696345004E-2"/>
    <n v="1.0914647780550348E-5"/>
    <n v="0.55212287999999998"/>
    <n v="0.37030019311124135"/>
    <n v="0.92242307311124128"/>
    <n v="1.4191124201711404E-3"/>
    <n v="1.5928737401759998"/>
    <n v="3.2748891768191993E-8"/>
    <n v="0.143648456136"/>
    <n v="4.1687038071359997E-3"/>
    <n v="8.2929785807040012E-8"/>
    <n v="1.6889101682304E-8"/>
    <n v="1.5269720271168E-9"/>
    <n v="8.0808350635199998E-3"/>
    <n v="2.8960512230399995E-4"/>
    <n v="2.7764278900799994E-3"/>
    <n v="2.9394497280000001E-2"/>
    <n v="20.591228003615999"/>
    <n v="40.850369621759988"/>
    <n v="0.60743661993600007"/>
    <n v="23.566300340927999"/>
    <n v="5.2245199479167998E-6"/>
    <n v="2.4505749848861536E-3"/>
    <n v="5.0382910412603064E-11"/>
    <n v="2.2099762482461537E-4"/>
    <n v="6.4133904725169226E-6"/>
    <n v="1.2758428585698463E-10"/>
    <n v="2.5983233357390769E-11"/>
    <n v="2.3491877340258462E-12"/>
    <n v="1.2432053943876923E-5"/>
    <n v="4.4554634200615378E-7"/>
    <n v="4.2714275231999992E-6"/>
    <n v="4.5222303507692308E-5"/>
    <n v="3.1678812313255381E-2"/>
    <n v="6.284672249501537E-2"/>
    <n v="9.3451787682461546E-4"/>
    <n v="3.6255846678350766E-2"/>
    <n v="8.0377229967950771E-9"/>
    <n v="5.436018386078071E-2"/>
    <n v="1.4265950236557154E-5"/>
    <n v="6.4184669847620996E-5"/>
    <n v="2.3901659568345947E-3"/>
    <n v="3.5526524486152476E-2"/>
    <n v="4.1084252150681887E-3"/>
    <n v="8.0965526270539945E-5"/>
    <n v="1.6681540887364388E-3"/>
    <n v="1.1677740658359366E-2"/>
    <n v="3.2187040965243542E-3"/>
    <n v="9.6232224555084067E-4"/>
    <n v="3.0208563347542908E-2"/>
    <n v="0.75387400283776695"/>
    <n v="7.8216176317711338E-4"/>
    <n v="2.4685171590744265E-2"/>
    <n v="5.5589829781804555E-3"/>
  </r>
  <r>
    <x v="3"/>
    <x v="4"/>
    <x v="1"/>
    <s v="Onions"/>
    <n v="0.64319999999999999"/>
    <s v="Boiling (unspecified)"/>
    <s v="industrial composting"/>
    <n v="0.64838709677419359"/>
    <m/>
    <n v="0.63722458418584826"/>
    <n v="1.7866666666666666E-2"/>
    <n v="0.30099774655999995"/>
    <n v="1.4150011935999999E-8"/>
    <n v="4.8888300576E-2"/>
    <n v="1.2148756597333331E-3"/>
    <n v="2.0030492949333331E-8"/>
    <n v="5.5990825855999999E-9"/>
    <n v="2.1150765824E-10"/>
    <n v="1.7050275061333334E-3"/>
    <n v="4.6619417578666661E-5"/>
    <n v="1.6282726634666669E-3"/>
    <n v="6.1676313642666661E-3"/>
    <n v="3.9804627103999999"/>
    <n v="12.571551968"/>
    <n v="0.52595978378666663"/>
    <n v="4.136602797866666"/>
    <n v="1.7390271296000003E-6"/>
    <n v="0.12676065964800001"/>
    <n v="4.539919804895999E-9"/>
    <n v="9.0112319999999992E-3"/>
    <n v="2.2956900796800001E-4"/>
    <n v="9.2642257151999997E-10"/>
    <n v="5.2569659635199992E-10"/>
    <n v="2.848901395584E-10"/>
    <n v="1.6004909616000002E-4"/>
    <n v="3.4284724368000003E-5"/>
    <n v="6.4824461760000003E-5"/>
    <n v="4.3729576080000002E-4"/>
    <n v="0.32176558540799993"/>
    <n v="0.18561684287999999"/>
    <n v="3.3237707328E-2"/>
    <n v="2.0005887104640001"/>
    <n v="1.9252790595840001E-7"/>
    <n v="3.6012768000000001E-2"/>
    <n v="2.4570304319999999E-10"/>
    <n v="6.6249600000000005E-4"/>
    <n v="7.7183999999999998E-5"/>
    <n v="7.44799872E-9"/>
    <n v="2.427764832E-10"/>
    <n v="1.7260722240000001E-10"/>
    <n v="1.421472E-3"/>
    <n v="3.4600429440000003E-6"/>
    <n v="6.2262660479999992E-5"/>
    <n v="6.2647680000000004E-3"/>
    <n v="5.3868900479999997"/>
    <n v="0.34347523199999996"/>
    <n v="7.4160960000000005E-3"/>
    <n v="0.21585148800000001"/>
    <n v="7.0147391999999992E-8"/>
    <n v="6.033703340209088E-2"/>
    <n v="7.5801309717277308E-7"/>
    <n v="8.937638924537052E-5"/>
    <n v="2.3032491244119476E-3"/>
    <n v="2.8355886957284016E-2"/>
    <n v="1.3222930061305431E-3"/>
    <n v="7.6911583097874427E-4"/>
    <n v="1.4389806898861593E-3"/>
    <n v="2.0579726024293668E-4"/>
    <n v="7.1806004165042552E-3"/>
    <s v=""/>
    <n v="4.7149894395368799E-4"/>
    <n v="2.917155040095174E-3"/>
    <n v="3.6007880558730928E-3"/>
    <n v="1.049065460109687E-2"/>
    <n v="4.1817960647243881E-6"/>
    <n v="0.4098628525483376"/>
    <n v="0.11948736952695556"/>
    <n v="0.52935022207529314"/>
    <n v="8.1438495703891256E-4"/>
    <n v="0.46377117420799996"/>
    <n v="1.8935634784095998E-8"/>
    <n v="5.8562028576E-2"/>
    <n v="1.5216286677013332E-3"/>
    <n v="2.840491424085333E-8"/>
    <n v="6.3675556651519993E-9"/>
    <n v="6.6900502019840009E-10"/>
    <n v="3.2865486022933335E-3"/>
    <n v="8.4364184890666654E-5"/>
    <n v="1.7553597857066668E-3"/>
    <n v="1.2869695125066666E-2"/>
    <n v="9.6891183438079995"/>
    <n v="13.100644042879999"/>
    <n v="0.56661358711466669"/>
    <n v="6.3530429963306663"/>
    <n v="2.0017024275584004E-6"/>
    <n v="7.1349411416615381E-4"/>
    <n v="2.9131745821686149E-11"/>
    <n v="9.0095428578461535E-5"/>
    <n v="2.3409671810789739E-6"/>
    <n v="4.369986806285128E-11"/>
    <n v="9.796239484849229E-12"/>
    <n v="1.0292384926129232E-12"/>
    <n v="5.0562286189128205E-6"/>
    <n v="1.2979105367794869E-7"/>
    <n v="2.7005535164717952E-6"/>
    <n v="1.9799530961641026E-5"/>
    <n v="1.4906335913550768E-2"/>
    <n v="2.0154836989046153E-2"/>
    <n v="8.7171321094564103E-4"/>
    <n v="9.7739123020471781E-3"/>
    <n v="3.0795421962436928E-9"/>
    <n v="1.5643755501054634E-2"/>
    <n v="8.254588371223659E-6"/>
    <n v="2.6147268531747012E-5"/>
    <n v="8.6818393762072414E-4"/>
    <n v="1.1791287125267769E-2"/>
    <n v="1.5438053846039046E-3"/>
    <n v="3.5040420486783234E-5"/>
    <n v="6.564848121386669E-4"/>
    <n v="3.3811660480169451E-3"/>
    <n v="2.0418028818833291E-3"/>
    <n v="4.1078220131202645E-4"/>
    <n v="1.4013920900230473E-2"/>
    <n v="0.24096211597820244"/>
    <n v="7.3252777024654684E-4"/>
    <n v="6.6177963902077095E-3"/>
    <n v="2.1236549526107342E-3"/>
  </r>
  <r>
    <x v="3"/>
    <x v="1"/>
    <x v="1"/>
    <s v="Butter"/>
    <n v="0.64319999999999999"/>
    <s v="Boiling (unspecified)"/>
    <s v="industrial composting"/>
    <n v="0.64838709677419359"/>
    <m/>
    <n v="6.0664224433399943"/>
    <n v="1.7866666666666666E-2"/>
    <n v="5.1098950675200001"/>
    <n v="4.4313624835200004E-8"/>
    <n v="0.45597182534399999"/>
    <n v="9.0268128767999993E-3"/>
    <n v="4.5380862796800001E-7"/>
    <n v="6.3691044950400003E-8"/>
    <n v="2.5000298313600003E-9"/>
    <n v="6.5172767423999994E-2"/>
    <n v="3.5912327174399995E-4"/>
    <n v="1.7439305433599998E-2"/>
    <n v="0.28299498806399997"/>
    <n v="64.819698220799992"/>
    <n v="254.840831232"/>
    <n v="0.55687406332800005"/>
    <n v="20.761716441599997"/>
    <n v="1.09831217568E-5"/>
    <n v="0.12676065964800001"/>
    <n v="4.539919804895999E-9"/>
    <n v="9.0112319999999992E-3"/>
    <n v="2.2956900796800001E-4"/>
    <n v="9.2642257151999997E-10"/>
    <n v="5.2569659635199992E-10"/>
    <n v="2.848901395584E-10"/>
    <n v="1.6004909616000002E-4"/>
    <n v="3.4284724368000003E-5"/>
    <n v="6.4824461760000003E-5"/>
    <n v="4.3729576080000002E-4"/>
    <n v="0.32176558540799993"/>
    <n v="0.18561684287999999"/>
    <n v="3.3237707328E-2"/>
    <n v="2.0005887104640001"/>
    <n v="1.9252790595840001E-7"/>
    <n v="3.6012768000000001E-2"/>
    <n v="2.4570304319999999E-10"/>
    <n v="6.6249600000000005E-4"/>
    <n v="7.7183999999999998E-5"/>
    <n v="7.44799872E-9"/>
    <n v="2.427764832E-10"/>
    <n v="1.7260722240000001E-10"/>
    <n v="1.421472E-3"/>
    <n v="3.4600429440000003E-6"/>
    <n v="6.2262660479999992E-5"/>
    <n v="6.2647680000000004E-3"/>
    <n v="5.3868900479999997"/>
    <n v="0.34347523199999996"/>
    <n v="7.4160960000000005E-3"/>
    <n v="0.21585148800000001"/>
    <n v="7.0147391999999992E-8"/>
    <n v="0.68597876022458504"/>
    <n v="1.9654938020101405E-6"/>
    <n v="7.106604610193632E-4"/>
    <n v="1.4127972157759502E-2"/>
    <n v="0.46138531478213912"/>
    <n v="1.338572826870082E-2"/>
    <n v="3.4000955392782194E-3"/>
    <n v="2.922766213789469E-2"/>
    <n v="9.6811644919652794E-4"/>
    <n v="7.1858343075896572E-2"/>
    <s v=""/>
    <n v="3.4321021976475978E-3"/>
    <n v="5.6863895883672529E-2"/>
    <n v="3.797246049574236E-3"/>
    <n v="3.7943376869956469E-2"/>
    <n v="2.3493816673660274E-5"/>
    <n v="3.9019229155562845"/>
    <n v="1.3831047334077962"/>
    <n v="5.2850276489640802"/>
    <n v="8.1308117676370459E-3"/>
    <n v="5.2726684951680003"/>
    <n v="4.9099247683296004E-8"/>
    <n v="0.46564555334399998"/>
    <n v="9.3335658847679987E-3"/>
    <n v="4.6218304925952001E-7"/>
    <n v="6.4459518029951993E-8"/>
    <n v="2.9575271933184004E-9"/>
    <n v="6.6754288520159993E-2"/>
    <n v="3.9686803905600001E-4"/>
    <n v="1.7566392555839999E-2"/>
    <n v="0.28969705182479993"/>
    <n v="70.528353854207992"/>
    <n v="255.36992330688"/>
    <n v="0.59752786665600011"/>
    <n v="22.978156640063997"/>
    <n v="1.12457970547584E-5"/>
    <n v="8.1117976848738473E-3"/>
    <n v="7.5537304128147699E-11"/>
    <n v="7.1637777437538459E-4"/>
    <n v="1.4359332130412305E-5"/>
    <n v="7.1105084501464614E-10"/>
    <n v="9.9168489276849214E-11"/>
    <n v="4.5500418358744618E-12"/>
    <n v="1.0269890541563076E-4"/>
    <n v="6.1056621393230775E-7"/>
    <n v="2.702521931667692E-5"/>
    <n v="4.4568777203815373E-4"/>
    <n v="0.1085051597757046"/>
    <n v="0.39287680508750766"/>
    <n v="9.192736410092309E-4"/>
    <n v="3.5351010215483071E-2"/>
    <n v="1.7301226238089847E-8"/>
    <n v="0.18240894360370066"/>
    <n v="2.1464042771267319E-5"/>
    <n v="2.0863122101043275E-4"/>
    <n v="5.4063203077833882E-3"/>
    <n v="0.21014629947962116"/>
    <n v="1.581950401298755E-2"/>
    <n v="1.668650487199102E-4"/>
    <n v="1.5607860530133431E-2"/>
    <n v="1.6089020027101528E-2"/>
    <n v="2.0665176878004111E-2"/>
    <n v="1.1071378805948346E-2"/>
    <n v="0.12339098736022107"/>
    <n v="4.738518828016808"/>
    <n v="7.7267906044489753E-4"/>
    <n v="2.4145125298313367E-2"/>
    <n v="1.2053292279899926E-2"/>
  </r>
  <r>
    <x v="3"/>
    <x v="1"/>
    <x v="1"/>
    <s v="Milk"/>
    <n v="2.3460000000000001"/>
    <s v="Baking"/>
    <s v="industrial composting"/>
    <n v="0.43236269812016226"/>
    <m/>
    <n v="0.51222692307692297"/>
    <n v="6.5166666666666664E-2"/>
    <n v="3.5953062429473688"/>
    <n v="5.6310030454736853E-8"/>
    <n v="0.33398426475789478"/>
    <n v="7.505634353684211E-3"/>
    <n v="2.9808755077894738E-7"/>
    <n v="4.2186707930526323E-8"/>
    <n v="1.7607095235157895E-9"/>
    <n v="3.9898380018947376E-2"/>
    <n v="3.0535091494736843E-4"/>
    <n v="1.0771260920842105E-2"/>
    <n v="0.17063697675789474"/>
    <n v="41.403534107368422"/>
    <n v="157.58715173052636"/>
    <n v="0.43027758808421057"/>
    <n v="21.179982855157899"/>
    <n v="8.2984611025263166E-6"/>
    <n v="1.2265544880000001"/>
    <n v="1.4162067702E-8"/>
    <n v="1.1903862060000001"/>
    <n v="2.9770740000000001E-3"/>
    <n v="1.8518540436000003E-8"/>
    <n v="1.1035949976000001E-8"/>
    <n v="1.9164850533000002E-9"/>
    <n v="7.2526590000000007E-3"/>
    <n v="1.4885370000000001E-3"/>
    <n v="1.1718270000000001E-3"/>
    <n v="9.1529190000000007E-3"/>
    <n v="3.8703228840000006"/>
    <n v="3.3574743810000003"/>
    <n v="0.66350745"/>
    <n v="34.374816611999996"/>
    <n v="1.9181952873000001E-6"/>
    <n v="0.13135253999999999"/>
    <n v="8.9617434599999998E-10"/>
    <n v="2.4163800000000005E-3"/>
    <n v="2.8152E-4"/>
    <n v="2.71657416E-8"/>
    <n v="8.8550004600000003E-10"/>
    <n v="6.2956552200000002E-10"/>
    <n v="5.1846600000000007E-3"/>
    <n v="1.2620119320000001E-5"/>
    <n v="2.2709608439999999E-4"/>
    <n v="2.2850040000000002E-2"/>
    <n v="19.648078439999999"/>
    <n v="1.25278746"/>
    <n v="2.7049380000000001E-2"/>
    <n v="0.78729413999999998"/>
    <n v="2.5585476000000001E-7"/>
    <n v="0.64441735751949181"/>
    <n v="2.8569459591133907E-6"/>
    <n v="2.3301565739130628E-3"/>
    <n v="1.629352814970739E-2"/>
    <n v="0.34317847777125143"/>
    <n v="1.1236154436276045E-2"/>
    <n v="4.951229470960444E-3"/>
    <n v="2.2914634588823181E-2"/>
    <n v="4.4067800161986465E-3"/>
    <n v="4.9784226030787207E-2"/>
    <s v=""/>
    <n v="3.1592785751122531E-3"/>
    <n v="3.6116926842824346E-2"/>
    <n v="7.122821049528316E-3"/>
    <n v="9.3036587958989697E-2"/>
    <n v="2.1878329821253248E-5"/>
    <n v="1.2016843615384614"/>
    <n v="1.2389728942596439"/>
    <n v="2.4406572557981052"/>
    <n v="3.7548573166124696E-3"/>
    <n v="4.9532132709473693"/>
    <n v="7.1368272502736846E-8"/>
    <n v="1.526786850757895"/>
    <n v="1.0764228353684211E-2"/>
    <n v="3.4377183281494738E-7"/>
    <n v="5.4108157952526326E-8"/>
    <n v="4.3067600988157898E-9"/>
    <n v="5.2335699018947378E-2"/>
    <n v="1.8065080342673683E-3"/>
    <n v="1.2170184005242106E-2"/>
    <n v="0.20263993575789474"/>
    <n v="64.921935431368425"/>
    <n v="162.19741357152637"/>
    <n v="1.1208344180842105"/>
    <n v="56.342093607157892"/>
    <n v="1.0472511149826317E-5"/>
    <n v="7.6203281091497986E-3"/>
    <n v="1.0979734231190284E-10"/>
    <n v="2.3489028473198384E-3"/>
    <n v="1.6560351313360324E-5"/>
    <n v="5.2887974279222676E-10"/>
    <n v="8.3243319926963576E-11"/>
    <n v="6.6257847674089074E-12"/>
    <n v="8.051646002914981E-5"/>
    <n v="2.7792431296421053E-6"/>
    <n v="1.8723360008064778E-5"/>
    <n v="3.1175374731983807E-4"/>
    <n v="9.9879900663643731E-2"/>
    <n v="0.24953448241773288"/>
    <n v="1.7243606432064777E-3"/>
    <n v="8.6680144011012136E-2"/>
    <n v="1.611155561511741E-8"/>
    <n v="0.25371488006974746"/>
    <n v="4.6535692628277582E-5"/>
    <n v="1.0254520889743874E-3"/>
    <n v="9.2383019754094901E-3"/>
    <n v="0.22516492063895988"/>
    <n v="1.9754995836177184E-2"/>
    <n v="3.4116005249718674E-4"/>
    <n v="1.7449258200177339E-2"/>
    <n v="0.10972795260315747"/>
    <n v="2.126947523528723E-2"/>
    <n v="1.0953575885847706E-2"/>
    <n v="0.14496402862514257"/>
    <n v="4.4957286347087164"/>
    <n v="2.1531658429775171E-3"/>
    <n v="8.8371401591080395E-2"/>
    <n v="1.6635698313181901E-2"/>
  </r>
  <r>
    <x v="3"/>
    <x v="0"/>
    <x v="1"/>
    <s v="Rice"/>
    <n v="1.4076"/>
    <s v="Baking"/>
    <s v="industrial composting"/>
    <n v="0.43236269812016226"/>
    <m/>
    <n v="0.50506666666666666"/>
    <n v="3.9099999999999996E-2"/>
    <n v="0.94543246343999987"/>
    <n v="1.45456443324E-8"/>
    <n v="4.7295862044000006E-2"/>
    <n v="3.6198194907600002E-3"/>
    <n v="7.5579341268000004E-8"/>
    <n v="3.2058633333599994E-7"/>
    <n v="2.4910107174000002E-10"/>
    <n v="1.18323179748E-2"/>
    <n v="1.1576463683999999E-4"/>
    <n v="9.8617769760000005E-3"/>
    <n v="4.8063881448000001E-2"/>
    <n v="27.828357147719998"/>
    <n v="29.571010474800001"/>
    <n v="6.7083860615999997"/>
    <n v="5.3012200715999995"/>
    <n v="2.48261428956E-6"/>
    <n v="0.73593269280000007"/>
    <n v="8.4972406211999994E-9"/>
    <n v="0.71423172360000009"/>
    <n v="1.7862443999999999E-3"/>
    <n v="1.1111124261600001E-8"/>
    <n v="6.6215699856000006E-9"/>
    <n v="1.1498910319800002E-9"/>
    <n v="4.3515953999999999E-3"/>
    <n v="8.9312219999999995E-4"/>
    <n v="7.0309620000000002E-4"/>
    <n v="5.4917514000000006E-3"/>
    <n v="2.3221937304"/>
    <n v="2.0144846286"/>
    <n v="0.39810446999999999"/>
    <n v="20.624889967199998"/>
    <n v="1.15091717238E-6"/>
    <n v="7.8811523999999994E-2"/>
    <n v="5.3770460759999995E-10"/>
    <n v="1.449828E-3"/>
    <n v="1.6891200000000001E-4"/>
    <n v="1.6299444959999999E-8"/>
    <n v="5.3130002759999992E-10"/>
    <n v="3.7773931320000001E-10"/>
    <n v="3.1107960000000003E-3"/>
    <n v="7.5720715920000002E-6"/>
    <n v="1.3625765064E-4"/>
    <n v="1.3710023999999999E-2"/>
    <n v="11.788847064"/>
    <n v="0.75167247599999998"/>
    <n v="1.6229627999999999E-2"/>
    <n v="0.47237648399999999"/>
    <n v="1.5351285599999999E-7"/>
    <n v="0.22900051804770041"/>
    <n v="9.4395545384397914E-7"/>
    <n v="1.164443376799602E-3"/>
    <n v="8.4386937572676225E-3"/>
    <n v="0.10281214844802025"/>
    <n v="6.8058652207023632E-2"/>
    <n v="2.0426038951773715E-3"/>
    <n v="8.4479852779078338E-3"/>
    <n v="2.4795410371821662E-3"/>
    <n v="4.377481191977034E-2"/>
    <s v=""/>
    <n v="2.0408855726692841E-3"/>
    <n v="7.2006025870092454E-3"/>
    <n v="4.5264367567705098E-2"/>
    <n v="4.3591300147402832E-2"/>
    <n v="7.9115890592265906E-6"/>
    <n v="0.71093183999999998"/>
    <n v="0.56432540938614884"/>
    <n v="1.2752572493861489"/>
    <n v="1.9619342298248443E-3"/>
    <n v="1.7601766802400001"/>
    <n v="2.3580589561200001E-8"/>
    <n v="0.76297741364400018"/>
    <n v="5.5749758907599999E-3"/>
    <n v="1.029899104896E-7"/>
    <n v="3.2773920334919994E-7"/>
    <n v="1.7767314169200001E-9"/>
    <n v="1.9294709374799997E-2"/>
    <n v="1.016458908432E-3"/>
    <n v="1.0701130826639999E-2"/>
    <n v="6.7265656847999997E-2"/>
    <n v="41.939397942119996"/>
    <n v="32.337167579400003"/>
    <n v="7.1227201595999992"/>
    <n v="26.398486522799999"/>
    <n v="3.7870443179399999E-6"/>
    <n v="2.7079641234461541E-3"/>
    <n v="3.627783009415385E-11"/>
    <n v="1.1738114056061542E-3"/>
    <n v="8.5768859857846145E-6"/>
    <n v="1.5844601613784617E-10"/>
    <n v="5.0421415899876909E-10"/>
    <n v="2.7334329491076923E-12"/>
    <n v="2.9684168268923073E-5"/>
    <n v="1.5637829360492307E-6"/>
    <n v="1.6463278194830766E-5"/>
    <n v="1.0348562592E-4"/>
    <n v="6.4522150680184603E-2"/>
    <n v="4.9749488583692311E-2"/>
    <n v="1.0958031014769229E-2"/>
    <n v="4.0613056188923073E-2"/>
    <n v="5.8262220276000003E-9"/>
    <n v="8.9211666495561046E-2"/>
    <n v="1.528566120760424E-5"/>
    <n v="5.1235417595288499E-4"/>
    <n v="4.773245642121623E-3"/>
    <n v="6.4280039434122527E-2"/>
    <n v="0.12066909088462383"/>
    <n v="1.3495702040596297E-4"/>
    <n v="6.1925435194414898E-3"/>
    <n v="6.1723772451781102E-2"/>
    <n v="1.8765648669855511E-2"/>
    <n v="3.4352153293216721E-3"/>
    <n v="9.5029474045033382E-2"/>
    <n v="0.88837826085483518"/>
    <n v="1.3855120958874475E-2"/>
    <n v="4.1312592841785588E-2"/>
    <n v="5.9599921333398842E-3"/>
  </r>
  <r>
    <x v="3"/>
    <x v="0"/>
    <x v="1"/>
    <s v="Sugar"/>
    <n v="0.46920000000000006"/>
    <s v="Baking"/>
    <s v="industrial composting"/>
    <n v="0.43236269812016226"/>
    <m/>
    <s v=""/>
    <n v="1.3033333333333334E-2"/>
    <n v="0.35007012469200005"/>
    <n v="5.7382911324000012E-9"/>
    <n v="4.6467097192800004E-2"/>
    <n v="1.5596068647600002E-3"/>
    <n v="6.1254557352000009E-8"/>
    <n v="-5.541676626000001E-9"/>
    <n v="1.2007516785600002E-10"/>
    <n v="7.7864223276000013E-3"/>
    <n v="8.2575413556000007E-5"/>
    <n v="2.4889399970400004E-3"/>
    <n v="3.2930954959200009E-2"/>
    <n v="5.1198093812400005"/>
    <n v="14.984676180000003"/>
    <n v="0.84458913732000018"/>
    <n v="4.5316237333200009"/>
    <n v="2.0191303185600005E-6"/>
    <n v="0.24531089760000008"/>
    <n v="2.8324135404000003E-9"/>
    <n v="0.23807724120000007"/>
    <n v="5.954148E-4"/>
    <n v="3.7037080872000009E-9"/>
    <n v="2.2071899952000005E-9"/>
    <n v="3.832970106600001E-10"/>
    <n v="1.4505318000000002E-3"/>
    <n v="2.977074E-4"/>
    <n v="2.3436540000000005E-4"/>
    <n v="1.8305838000000005E-3"/>
    <n v="0.77406457680000018"/>
    <n v="0.67149487620000015"/>
    <n v="0.13270149000000001"/>
    <n v="6.8749633224000002"/>
    <n v="3.8363905746000007E-7"/>
    <n v="2.6270508000000001E-2"/>
    <n v="1.7923486920000002E-10"/>
    <n v="4.8327600000000009E-4"/>
    <n v="5.6304000000000008E-5"/>
    <n v="5.4331483200000004E-9"/>
    <n v="1.7710000920000001E-10"/>
    <n v="1.2591310440000003E-10"/>
    <n v="1.0369320000000002E-3"/>
    <n v="2.5240238640000005E-6"/>
    <n v="4.5419216880000002E-5"/>
    <n v="4.5700080000000004E-3"/>
    <n v="3.9296156880000006"/>
    <n v="0.25055749200000005"/>
    <n v="5.409876000000001E-3"/>
    <n v="0.15745882800000002"/>
    <n v="5.1170952000000007E-8"/>
    <n v="8.0877405137876945E-2"/>
    <n v="3.5026915379021871E-7"/>
    <n v="4.3500438132176275E-4"/>
    <n v="3.347225252296472E-3"/>
    <n v="7.0269917183855529E-2"/>
    <n v="-6.5566607768197094E-4"/>
    <n v="7.2345237880143366E-4"/>
    <n v="4.4983128310926426E-3"/>
    <n v="9.3381567599327227E-4"/>
    <n v="1.1325943135865945E-2"/>
    <s v=""/>
    <n v="4.7803781827144876E-4"/>
    <n v="3.5419932946751903E-3"/>
    <n v="6.2449900872903717E-3"/>
    <n v="1.909548089433839E-2"/>
    <n v="5.1265751919477651E-6"/>
    <s v=""/>
    <n v="0.20112138883834313"/>
    <n v="0.20112138883834313"/>
    <n v="3.0941752128975868E-4"/>
    <n v="0.62165153029200015"/>
    <n v="8.7499395420000008E-9"/>
    <n v="0.28502761439280005"/>
    <n v="2.2113256647600002E-3"/>
    <n v="7.0391413759199999E-8"/>
    <n v="-3.1573866216000004E-9"/>
    <n v="6.2928528291600012E-10"/>
    <n v="1.0273886127600003E-2"/>
    <n v="3.8280683742000001E-4"/>
    <n v="2.7687246139200005E-3"/>
    <n v="3.933154675920001E-2"/>
    <n v="9.8234896460400005"/>
    <n v="15.906728548200004"/>
    <n v="0.98270050332000014"/>
    <n v="11.56404588372"/>
    <n v="2.4539403280200007E-6"/>
    <n v="9.5638696968000018E-4"/>
    <n v="1.3461445449230771E-11"/>
    <n v="4.3850402214276932E-4"/>
    <n v="3.402039484246154E-6"/>
    <n v="1.0829448270646154E-10"/>
    <n v="-4.8575178793846163E-12"/>
    <n v="9.6813120448615399E-13"/>
    <n v="1.5805978657846157E-5"/>
    <n v="5.889335960307692E-7"/>
    <n v="4.2595763291076933E-6"/>
    <n v="6.0510071937230785E-5"/>
    <n v="1.5113060993907693E-2"/>
    <n v="2.4471890074153853E-2"/>
    <n v="1.5118469281846156E-3"/>
    <n v="1.7790839821107692E-2"/>
    <n v="3.7752928123384623E-9"/>
    <n v="3.1553551169088111E-2"/>
    <n v="5.6795424280625684E-6"/>
    <n v="1.9142385003530747E-4"/>
    <n v="1.8986066498100475E-3"/>
    <n v="4.6155578518272566E-2"/>
    <n v="-1.2006246177704006E-3"/>
    <n v="4.818542219309094E-5"/>
    <n v="3.4215797334823097E-3"/>
    <n v="2.3257026475630369E-2"/>
    <n v="4.8450810864486601E-3"/>
    <n v="2.1216196847910025E-3"/>
    <n v="2.0470853934093921E-2"/>
    <n v="0.43887892184798688"/>
    <n v="1.9080442599570628E-3"/>
    <n v="1.8141672661553539E-2"/>
    <n v="3.9061405866279626E-3"/>
  </r>
  <r>
    <x v="3"/>
    <x v="8"/>
    <x v="1"/>
    <s v="Vanilla"/>
    <n v="0.23460000000000003"/>
    <s v="Baking"/>
    <s v="industrial composting"/>
    <n v="0.43236269812016226"/>
    <m/>
    <s v=""/>
    <n v="6.5166666666666671E-3"/>
    <n v="1.02676692276"/>
    <n v="6.614872155600001E-8"/>
    <n v="0.13108021162800002"/>
    <n v="3.7628434746E-3"/>
    <n v="4.6285092636000006E-8"/>
    <n v="6.9594805530000011E-9"/>
    <n v="2.5187298804E-10"/>
    <n v="4.2279215526000004E-3"/>
    <n v="4.4035478046000007E-4"/>
    <n v="2.4185296398000003E-2"/>
    <n v="9.3183535242000026E-3"/>
    <n v="9.1509135688200018"/>
    <n v="233.98916963400004"/>
    <n v="0.15963222574200001"/>
    <n v="13.024976281800003"/>
    <n v="1.4652970548000003E-6"/>
    <n v="0.12265544880000004"/>
    <n v="1.4162067702000002E-9"/>
    <n v="0.11903862060000003"/>
    <n v="2.977074E-4"/>
    <n v="1.8518540436000004E-9"/>
    <n v="1.1035949976000002E-9"/>
    <n v="1.9164850533000005E-10"/>
    <n v="7.2526590000000009E-4"/>
    <n v="1.488537E-4"/>
    <n v="1.1718270000000003E-4"/>
    <n v="9.1529190000000024E-4"/>
    <n v="0.38703228840000009"/>
    <n v="0.33574743810000007"/>
    <n v="6.6350745000000003E-2"/>
    <n v="3.4374816612000001"/>
    <n v="1.9181952873000003E-7"/>
    <n v="1.3135254000000001E-2"/>
    <n v="8.9617434600000008E-11"/>
    <n v="2.4163800000000005E-4"/>
    <n v="2.8152000000000004E-5"/>
    <n v="2.7165741600000002E-9"/>
    <n v="8.8550004600000003E-11"/>
    <n v="6.2956552200000015E-11"/>
    <n v="5.1846600000000009E-4"/>
    <n v="1.2620119320000002E-6"/>
    <n v="2.2709608440000001E-5"/>
    <n v="2.2850040000000002E-3"/>
    <n v="1.9648078440000003"/>
    <n v="0.12527874600000002"/>
    <n v="2.7049380000000005E-3"/>
    <n v="7.8729414000000011E-2"/>
    <n v="2.5585476000000003E-8"/>
    <n v="0.15124975890331907"/>
    <n v="2.7082816263985849E-6"/>
    <n v="3.8209596530134596E-4"/>
    <n v="6.1889615487656559E-3"/>
    <n v="5.0765746943662121E-2"/>
    <n v="1.6927747517349215E-3"/>
    <n v="5.822681013298508E-4"/>
    <n v="2.3957058339396479E-3"/>
    <n v="1.4403885931696476E-3"/>
    <n v="9.9506358513670651E-2"/>
    <s v=""/>
    <n v="5.5975539055631547E-4"/>
    <n v="5.2205644863221455E-2"/>
    <n v="1.4532949951200959E-3"/>
    <n v="2.731413644682432E-2"/>
    <n v="3.5153660972621668E-6"/>
    <s v=""/>
    <n v="0.39574311449833877"/>
    <n v="0.39574311449833877"/>
    <n v="6.0883556076667502E-4"/>
    <n v="1.1625576255600001"/>
    <n v="6.7654545760800013E-8"/>
    <n v="0.25036047022800001"/>
    <n v="4.0887028745999997E-3"/>
    <n v="5.0853520839600001E-8"/>
    <n v="8.1516255552000012E-9"/>
    <n v="5.064780455700001E-10"/>
    <n v="5.4716534526000008E-3"/>
    <n v="5.9047049239200006E-4"/>
    <n v="2.4325188706440001E-2"/>
    <n v="1.2518649424200003E-2"/>
    <n v="11.502753701220003"/>
    <n v="234.45019581810001"/>
    <n v="0.22868790874200001"/>
    <n v="16.541187357000005"/>
    <n v="1.6827020595300003E-6"/>
    <n v="1.7885501931692309E-3"/>
    <n v="1.0408391655507694E-10"/>
    <n v="3.8516995419692307E-4"/>
    <n v="6.2903121147692307E-6"/>
    <n v="7.8236185907076922E-11"/>
    <n v="1.2540962392615386E-11"/>
    <n v="7.7919699318461552E-13"/>
    <n v="8.4179283886153851E-6"/>
    <n v="9.0841614214153853E-7"/>
    <n v="3.7423367240676925E-5"/>
    <n v="1.9259460652615391E-5"/>
    <n v="1.7696544155723082E-2"/>
    <n v="0.36069260895092309"/>
    <n v="3.5182755191076923E-4"/>
    <n v="2.5447980549230777E-2"/>
    <n v="2.5887723992769237E-9"/>
    <n v="6.0071186655336534E-2"/>
    <n v="4.4397444743641317E-5"/>
    <n v="1.682112577914088E-4"/>
    <n v="3.5480504758542541E-3"/>
    <n v="3.381503260763187E-2"/>
    <n v="2.9855576960890217E-3"/>
    <n v="4.0664001842739945E-5"/>
    <n v="1.8290350501555214E-3"/>
    <n v="3.5964495466128225E-2"/>
    <n v="4.294476985031262E-2"/>
    <n v="6.480571035758977E-4"/>
    <n v="2.8005146160938233E-2"/>
    <n v="6.5250417804904677"/>
    <n v="4.4242943503387133E-4"/>
    <n v="2.6081286349706495E-2"/>
    <n v="2.6871860980285144E-3"/>
  </r>
  <r>
    <x v="3"/>
    <x v="9"/>
    <x v="1"/>
    <s v="Raspberries"/>
    <n v="0.30840000000000001"/>
    <s v="Baking"/>
    <s v="industrial composting"/>
    <n v="0.39660493827160498"/>
    <m/>
    <n v="7.2656909090909094"/>
    <n v="8.5666666666666669E-3"/>
    <n v="0.31793718776000002"/>
    <n v="8.6446680856000006E-9"/>
    <n v="8.9278187607999999E-3"/>
    <n v="2.1693034872E-3"/>
    <n v="6.2219264128000007E-8"/>
    <n v="1.34171809072E-8"/>
    <n v="6.0339313240000003E-10"/>
    <n v="8.6400198808000012E-3"/>
    <n v="8.1185718152000002E-5"/>
    <n v="3.1251115704000001E-3"/>
    <n v="3.7321048616000004E-2"/>
    <n v="16.662617821600001"/>
    <n v="24.196420472000003"/>
    <n v="0.48326530831999998"/>
    <n v="3.1212316928000003"/>
    <n v="1.7346528951200002E-6"/>
    <n v="0.16124015520000001"/>
    <n v="1.8617142708E-9"/>
    <n v="0.15648555240000003"/>
    <n v="3.9135960000000002E-4"/>
    <n v="2.4344065944000003E-9"/>
    <n v="1.4507617104000002E-9"/>
    <n v="2.5193690982000002E-10"/>
    <n v="9.5341860000000003E-4"/>
    <n v="1.9567980000000001E-4"/>
    <n v="1.5404580000000001E-4"/>
    <n v="1.2032226000000001E-3"/>
    <n v="0.50878413360000008"/>
    <n v="0.44136619740000005"/>
    <n v="8.7223229999999999E-2"/>
    <n v="4.5188377847999996"/>
    <n v="2.5216173342000001E-7"/>
    <n v="1.7267316000000001E-2"/>
    <n v="1.1780910839999999E-10"/>
    <n v="3.1765200000000003E-4"/>
    <n v="3.7008000000000002E-5"/>
    <n v="3.5711486400000002E-9"/>
    <n v="1.1640588839999999E-10"/>
    <n v="8.2761298800000007E-11"/>
    <n v="6.8156400000000006E-4"/>
    <n v="1.6590131280000001E-6"/>
    <n v="2.9853551760000001E-5"/>
    <n v="3.0038160000000003E-3"/>
    <n v="2.5828931760000002"/>
    <n v="0.164688684"/>
    <n v="3.555852E-3"/>
    <n v="0.103495956"/>
    <n v="3.3634104000000002E-8"/>
    <n v="6.4587882205298208E-2"/>
    <n v="4.2529740190983824E-7"/>
    <n v="2.529359176284348E-4"/>
    <n v="3.9320261139283415E-3"/>
    <n v="6.8107062359615791E-2"/>
    <n v="3.1116648636998583E-3"/>
    <n v="1.0784685906670682E-3"/>
    <n v="4.4988016145832543E-3"/>
    <n v="6.7943032368719626E-4"/>
    <n v="1.353607699079977E-2"/>
    <s v=""/>
    <n v="9.612979181808257E-4"/>
    <n v="5.5228327513661231E-3"/>
    <n v="3.6480102687458187E-3"/>
    <n v="1.278679687699415E-2"/>
    <n v="4.2209593406044099E-6"/>
    <n v="2.2407390763636363"/>
    <n v="0.18270793305193733"/>
    <n v="2.4234470094155736"/>
    <n v="3.7283800144854978E-3"/>
    <n v="0.49644465896000001"/>
    <n v="1.06241914648E-8"/>
    <n v="0.16573102316080005"/>
    <n v="2.5976710872E-3"/>
    <n v="6.8224819362399998E-8"/>
    <n v="1.4984348506000002E-8"/>
    <n v="9.3809134102000012E-10"/>
    <n v="1.0275002480800002E-2"/>
    <n v="2.7852453127999997E-4"/>
    <n v="3.3090109221600001E-3"/>
    <n v="4.1528087216000001E-2"/>
    <n v="19.754295131199999"/>
    <n v="24.802475353400006"/>
    <n v="0.57404439031999999"/>
    <n v="7.7435654335999997"/>
    <n v="2.0204487325400004E-6"/>
    <n v="7.6376101378461544E-4"/>
    <n v="1.6344909945846155E-11"/>
    <n v="2.5497080486276929E-4"/>
    <n v="3.996417057230769E-6"/>
    <n v="1.0496126055753846E-10"/>
    <n v="2.3052843855384619E-11"/>
    <n v="1.443217447723077E-12"/>
    <n v="1.5807696124307696E-5"/>
    <n v="4.2849927889230763E-7"/>
    <n v="5.0907860340923075E-6"/>
    <n v="6.3889364947692303E-5"/>
    <n v="3.0391223278769228E-2"/>
    <n v="3.8157654389846161E-2"/>
    <n v="8.83145215876923E-4"/>
    <n v="1.1913177590153846E-2"/>
    <n v="3.1083826654461545E-9"/>
    <n v="2.7554677067243748E-2"/>
    <n v="7.5554105647530397E-6"/>
    <n v="1.2131615954599436E-4"/>
    <n v="2.445849475247573E-3"/>
    <n v="4.9391943341617825E-2"/>
    <n v="5.9917668385179191E-3"/>
    <n v="8.3638406214923719E-5"/>
    <n v="3.7988000054440885E-3"/>
    <n v="1.8449849756184061E-2"/>
    <n v="6.3372657032458564E-3"/>
    <n v="2.5004022011772685E-3"/>
    <n v="5.3479789420872274E-2"/>
    <n v="0.74973201516418231"/>
    <n v="1.2143274490533998E-3"/>
    <n v="1.3238894191480098E-2"/>
    <n v="3.5124382880287758E-3"/>
  </r>
  <r>
    <x v="3"/>
    <x v="9"/>
    <x v="1"/>
    <s v="Strawberries"/>
    <n v="0.30840000000000001"/>
    <s v="Baking"/>
    <s v="industrial composting"/>
    <n v="0.39660493827160498"/>
    <m/>
    <n v="3.2678820526666668"/>
    <n v="8.5666666666666669E-3"/>
    <n v="0.10957821874399999"/>
    <n v="4.8867844792000002E-9"/>
    <n v="1.8413572185600004E-2"/>
    <n v="5.0511281663999992E-4"/>
    <n v="1.1522882223200001E-8"/>
    <n v="3.5707051608000002E-9"/>
    <n v="1.0725355094400001E-10"/>
    <n v="1.3743195687200001E-3"/>
    <n v="2.0743426039999999E-5"/>
    <n v="1.0112794155199998E-3"/>
    <n v="5.5034535119999999E-3"/>
    <n v="2.5080415353600003"/>
    <n v="15.907319493600001"/>
    <n v="1.3702229270400001"/>
    <n v="1.65770216072"/>
    <n v="6.6683874295999998E-7"/>
    <n v="0.16124015520000001"/>
    <n v="1.8617142708E-9"/>
    <n v="0.15648555240000003"/>
    <n v="3.9135960000000002E-4"/>
    <n v="2.4344065944000003E-9"/>
    <n v="1.4507617104000002E-9"/>
    <n v="2.5193690982000002E-10"/>
    <n v="9.5341860000000003E-4"/>
    <n v="1.9567980000000001E-4"/>
    <n v="1.5404580000000001E-4"/>
    <n v="1.2032226000000001E-3"/>
    <n v="0.50878413360000008"/>
    <n v="0.44136619740000005"/>
    <n v="8.7223229999999999E-2"/>
    <n v="4.5188377847999996"/>
    <n v="2.5216173342000001E-7"/>
    <n v="1.7267316000000001E-2"/>
    <n v="1.1780910839999999E-10"/>
    <n v="3.1765200000000003E-4"/>
    <n v="3.7008000000000002E-5"/>
    <n v="3.5711486400000002E-9"/>
    <n v="1.1640588839999999E-10"/>
    <n v="8.2761298800000007E-11"/>
    <n v="6.8156400000000006E-4"/>
    <n v="1.6590131280000001E-6"/>
    <n v="2.9853551760000001E-5"/>
    <n v="3.0038160000000003E-3"/>
    <n v="2.5828931760000002"/>
    <n v="0.164688684"/>
    <n v="3.555852E-3"/>
    <n v="0.103495956"/>
    <n v="3.3634104000000002E-8"/>
    <n v="3.7480198993608951E-2"/>
    <n v="2.7486542411870955E-7"/>
    <n v="2.6741291596670582E-4"/>
    <n v="1.4129846511959855E-3"/>
    <n v="1.7498183126730567E-2"/>
    <n v="1.0669358186514637E-3"/>
    <n v="5.0808601512254692E-4"/>
    <n v="1.3175912590487617E-3"/>
    <n v="5.3198792101865581E-4"/>
    <n v="4.8890838356951743E-3"/>
    <s v=""/>
    <n v="2.7249760278999079E-4"/>
    <n v="3.6770767245745098E-3"/>
    <n v="9.2845613013745037E-3"/>
    <n v="1.0370099425328251E-2"/>
    <n v="1.9901677114977804E-6"/>
    <n v="1.0078148250423999"/>
    <n v="8.8578964624241682E-2"/>
    <n v="1.0963937896666416"/>
    <n v="1.6867596764102179E-3"/>
    <n v="0.28808568994399997"/>
    <n v="6.8663078584000007E-9"/>
    <n v="0.17521677658560003"/>
    <n v="9.3348041664000005E-4"/>
    <n v="1.7528437457600001E-8"/>
    <n v="5.1378727596000003E-9"/>
    <n v="4.4195175956400002E-10"/>
    <n v="3.0093021687199999E-3"/>
    <n v="2.1808223916800002E-4"/>
    <n v="1.1951787672799998E-3"/>
    <n v="9.7104921120000007E-3"/>
    <n v="5.5997188449599999"/>
    <n v="16.513374375000001"/>
    <n v="1.4610020090400002"/>
    <n v="6.2800359015199998"/>
    <n v="9.5263458038000002E-7"/>
    <n v="4.4320875375999995E-4"/>
    <n v="1.0563550551384616E-11"/>
    <n v="2.695642716701539E-4"/>
    <n v="1.4361237179076924E-6"/>
    <n v="2.6966826857846154E-11"/>
    <n v="7.9044196301538467E-12"/>
    <n v="6.7992578394461536E-13"/>
    <n v="4.6296956441846157E-6"/>
    <n v="3.355111371815385E-7"/>
    <n v="1.8387365650461536E-6"/>
    <n v="1.4939218633846156E-5"/>
    <n v="8.6149520691692315E-3"/>
    <n v="2.5405191346153849E-2"/>
    <n v="2.2476953985230775E-3"/>
    <n v="9.6615936946461527E-3"/>
    <n v="1.465591662123077E-9"/>
    <n v="1.5741999782764565E-2"/>
    <n v="4.8649843131192141E-6"/>
    <n v="1.2826783086449474E-4"/>
    <n v="8.6533627605156634E-4"/>
    <n v="1.149285754251461E-2"/>
    <n v="2.0359298645273986E-3"/>
    <n v="3.6916392485435425E-5"/>
    <n v="1.0005800562098378E-3"/>
    <n v="1.4431626993982687E-2"/>
    <n v="2.2667927611649814E-3"/>
    <n v="4.9724007130010528E-4"/>
    <n v="1.1877652160211015E-2"/>
    <n v="0.49816020344789391"/>
    <n v="3.0976273786639916E-3"/>
    <n v="1.071640769364446E-2"/>
    <n v="1.6372670952078043E-3"/>
  </r>
  <r>
    <x v="3"/>
    <x v="0"/>
    <x v="1"/>
    <s v="Sugar"/>
    <n v="0.2056"/>
    <s v="Baking"/>
    <s v="industrial composting"/>
    <n v="0.39660493827160487"/>
    <m/>
    <s v=""/>
    <n v="5.7111111111111112E-3"/>
    <n v="0.15339816205600001"/>
    <n v="2.5144771032E-9"/>
    <n v="2.0361541310400001E-2"/>
    <n v="6.8340829368000006E-4"/>
    <n v="2.6841297935999998E-8"/>
    <n v="-2.4283220680000002E-9"/>
    <n v="5.2616058208000001E-11"/>
    <n v="3.4119531768000001E-3"/>
    <n v="3.6183940807999996E-5"/>
    <n v="1.09063525872E-3"/>
    <n v="1.4430103025600001E-2"/>
    <n v="2.2434629343200001"/>
    <n v="6.5661752400000006"/>
    <n v="0.37009276776000005"/>
    <n v="1.9857242957600003"/>
    <n v="8.8476810208000004E-7"/>
    <n v="0.10749343680000002"/>
    <n v="1.2411428472E-9"/>
    <n v="0.10432370160000001"/>
    <n v="2.6090640000000001E-4"/>
    <n v="1.6229377296000001E-9"/>
    <n v="9.6717447360000018E-10"/>
    <n v="1.6795793988000001E-10"/>
    <n v="6.3561240000000005E-4"/>
    <n v="1.3045320000000001E-4"/>
    <n v="1.0269720000000001E-4"/>
    <n v="8.0214840000000006E-4"/>
    <n v="0.33918942240000005"/>
    <n v="0.29424413160000001"/>
    <n v="5.8148819999999997E-2"/>
    <n v="3.0125585232000001"/>
    <n v="1.6810782228E-7"/>
    <n v="1.1511544E-2"/>
    <n v="7.85394056E-11"/>
    <n v="2.1176800000000004E-4"/>
    <n v="2.4672E-5"/>
    <n v="2.38076576E-9"/>
    <n v="7.76039256E-11"/>
    <n v="5.5174199200000002E-11"/>
    <n v="4.5437600000000004E-4"/>
    <n v="1.1060087520000001E-6"/>
    <n v="1.990236784E-5"/>
    <n v="2.0025440000000002E-3"/>
    <n v="1.7219287840000002"/>
    <n v="0.109792456"/>
    <n v="2.370568E-3"/>
    <n v="6.8997303999999995E-2"/>
    <n v="2.2422736E-8"/>
    <n v="3.5439885968345054E-2"/>
    <n v="1.5348537514763206E-7"/>
    <n v="1.9061573060476217E-4"/>
    <n v="1.4667295649449161E-3"/>
    <n v="3.079176251705178E-2"/>
    <n v="-2.8730806814026687E-4"/>
    <n v="3.1701152830685152E-4"/>
    <n v="1.9711277026271254E-3"/>
    <n v="4.0919118283081157E-4"/>
    <n v="4.9629452445311972E-3"/>
    <s v=""/>
    <n v="2.094726671709502E-4"/>
    <n v="1.5520754931483782E-3"/>
    <n v="2.7365088703045618E-3"/>
    <n v="8.3674997269308875E-3"/>
    <n v="2.2464276629677326E-6"/>
    <s v=""/>
    <n v="8.8129918041695121E-2"/>
    <n v="8.8129918041695121E-2"/>
    <n v="1.3558448929491557E-4"/>
    <n v="0.27240314285600004"/>
    <n v="3.8341593560000002E-9"/>
    <n v="0.12489701091040001"/>
    <n v="9.6898669368000007E-4"/>
    <n v="3.0845001425599996E-8"/>
    <n v="-1.3835436688E-9"/>
    <n v="2.7574819728800001E-10"/>
    <n v="4.5019415768000007E-3"/>
    <n v="1.6774314956E-4"/>
    <n v="1.21323482656E-3"/>
    <n v="1.7234795425600004E-2"/>
    <n v="4.3045811407199999"/>
    <n v="6.9702118276000009"/>
    <n v="0.43061215576000006"/>
    <n v="5.0672801229599997"/>
    <n v="1.0752986603600001E-6"/>
    <n v="4.1908175824000005E-4"/>
    <n v="5.8987067015384616E-12"/>
    <n v="1.9214924755446154E-4"/>
    <n v="1.4907487595076924E-6"/>
    <n v="4.7453848347076913E-11"/>
    <n v="-2.1285287212307691E-12"/>
    <n v="4.2422799582769231E-13"/>
    <n v="6.9260639643076938E-6"/>
    <n v="2.5806638393846151E-7"/>
    <n v="1.8665151177846154E-6"/>
    <n v="2.6515069885538467E-5"/>
    <n v="6.6224325241846151E-3"/>
    <n v="1.0723402811692309E-2"/>
    <n v="6.6248023963076934E-4"/>
    <n v="7.7958155737846146E-3"/>
    <n v="1.6543056313230771E-9"/>
    <n v="1.5049793499392349E-2"/>
    <n v="2.7111065622314662E-6"/>
    <n v="9.1437616680417451E-5"/>
    <n v="9.0612647001572333E-4"/>
    <n v="2.1984876901285758E-2"/>
    <n v="-5.7465317314176183E-4"/>
    <n v="2.2832383685198824E-5"/>
    <n v="1.6282311682200255E-3"/>
    <n v="1.110725150029076E-2"/>
    <n v="2.3131246498636344E-3"/>
    <n v="1.0089894665429051E-3"/>
    <n v="9.5979571398839402E-3"/>
    <n v="0.20953329388346856"/>
    <n v="9.1129268639600954E-4"/>
    <n v="8.662024004076176E-3"/>
    <n v="1.8645552093829807E-3"/>
  </r>
  <r>
    <x v="3"/>
    <x v="9"/>
    <x v="1"/>
    <s v="Lemon"/>
    <n v="0.1028"/>
    <s v="Baking"/>
    <s v="industrial composting"/>
    <n v="0.39660493827160487"/>
    <m/>
    <n v="0.9790539545454543"/>
    <n v="2.8555555555555556E-3"/>
    <n v="3.9091954061333339E-2"/>
    <n v="1.5901999730666669E-9"/>
    <n v="3.6094674085333333E-3"/>
    <n v="1.5705401584E-4"/>
    <n v="3.0482077813333335E-9"/>
    <n v="8.0030821146666659E-10"/>
    <n v="1.8549724754666666E-11"/>
    <n v="3.1189130045333329E-4"/>
    <n v="5.9061252925333342E-6"/>
    <n v="8.5649492213333344E-5"/>
    <n v="1.2560321250666667E-3"/>
    <n v="1.5659014728799932"/>
    <n v="1.4895567856"/>
    <n v="0.75503563973333332"/>
    <n v="0.45096478759999997"/>
    <n v="2.0895247248000001E-7"/>
    <n v="5.3746718400000011E-2"/>
    <n v="6.2057142360000002E-10"/>
    <n v="5.2161850800000006E-2"/>
    <n v="1.3045320000000001E-4"/>
    <n v="8.1146886480000003E-10"/>
    <n v="4.8358723680000009E-10"/>
    <n v="8.3978969940000006E-11"/>
    <n v="3.1780620000000003E-4"/>
    <n v="6.5226600000000003E-5"/>
    <n v="5.1348600000000005E-5"/>
    <n v="4.0107420000000003E-4"/>
    <n v="0.16959471120000003"/>
    <n v="0.14712206580000001"/>
    <n v="2.9074409999999998E-2"/>
    <n v="1.5062792616"/>
    <n v="8.4053911140000002E-8"/>
    <n v="5.7557720000000001E-3"/>
    <n v="3.92697028E-11"/>
    <n v="1.0588400000000002E-4"/>
    <n v="1.2336E-5"/>
    <n v="1.19038288E-9"/>
    <n v="3.88019628E-11"/>
    <n v="2.7587099600000001E-11"/>
    <n v="2.2718800000000002E-4"/>
    <n v="5.5300437600000003E-7"/>
    <n v="9.9511839199999998E-6"/>
    <n v="1.0012720000000001E-3"/>
    <n v="0.86096439200000008"/>
    <n v="5.4896227999999998E-2"/>
    <n v="1.185284E-3"/>
    <n v="3.4498651999999998E-2"/>
    <n v="1.1211368E-8"/>
    <n v="1.2827223034901265E-2"/>
    <n v="9.0071478565126155E-8"/>
    <n v="8.5278852115769187E-5"/>
    <n v="4.538647562336129E-4"/>
    <n v="5.0413430519933222E-3"/>
    <n v="2.746726731345629E-4"/>
    <n v="1.4958649670928322E-4"/>
    <n v="3.7517829121266471E-4"/>
    <n v="1.7486954663781834E-4"/>
    <n v="6.0112122996096773E-4"/>
    <s v=""/>
    <n v="1.2635085837520662E-4"/>
    <n v="3.7666749454603934E-4"/>
    <n v="4.9904946198680144E-3"/>
    <n v="3.2889254400785659E-3"/>
    <n v="6.3554731164290466E-7"/>
    <n v="0.10064674652727271"/>
    <n v="2.8766301964557296E-2"/>
    <n v="0.12941304849183"/>
    <n v="1.9909699767973844E-4"/>
    <n v="9.859444446133335E-2"/>
    <n v="2.2500410994666672E-9"/>
    <n v="5.5877202208533337E-2"/>
    <n v="2.9984321584E-4"/>
    <n v="5.0500595261333335E-9"/>
    <n v="1.3226974110666666E-9"/>
    <n v="1.3011579429466668E-10"/>
    <n v="8.5688550045333333E-4"/>
    <n v="7.1685729668533347E-5"/>
    <n v="1.4694927613333335E-4"/>
    <n v="2.6583783250666666E-3"/>
    <n v="2.596460576079993"/>
    <n v="1.6915750794000002"/>
    <n v="0.78529533373333327"/>
    <n v="1.9917427012"/>
    <n v="3.0421775162000001E-7"/>
    <n v="1.5168376070974363E-4"/>
    <n v="3.4616016914871805E-12"/>
    <n v="8.5964926474666671E-5"/>
    <n v="4.6129725513846154E-7"/>
    <n v="7.7693223478974353E-12"/>
    <n v="2.0349190939487177E-12"/>
    <n v="2.0017814506871797E-13"/>
    <n v="1.3182853853128205E-6"/>
    <n v="1.1028573795158977E-7"/>
    <n v="2.2607580943589746E-7"/>
    <n v="4.0898128077948716E-6"/>
    <n v="3.9945547324307584E-3"/>
    <n v="2.6024231990769233E-3"/>
    <n v="1.2081466672820512E-3"/>
    <n v="3.0642195403076922E-3"/>
    <n v="4.6802731018461544E-10"/>
    <n v="5.3928030051760912E-3"/>
    <n v="1.5939343069595344E-6"/>
    <n v="4.0903003178587166E-5"/>
    <n v="2.7769753055972482E-4"/>
    <n v="3.2383143157524506E-3"/>
    <n v="5.2198957176093313E-4"/>
    <n v="1.0685583731746141E-5"/>
    <n v="2.7721520340196441E-4"/>
    <n v="4.7435068997082998E-3"/>
    <n v="2.7140845390536143E-4"/>
    <n v="1.2932866777549211E-4"/>
    <n v="6.1044518791638904E-3"/>
    <n v="5.0333506055311214E-2"/>
    <n v="1.6659191936376071E-3"/>
    <n v="3.3970173373890156E-3"/>
    <n v="5.2235217831930888E-4"/>
  </r>
  <r>
    <x v="4"/>
    <x v="5"/>
    <x v="1"/>
    <s v="Broth"/>
    <n v="9.7631999999999994"/>
    <s v="Boiling (unspecified)"/>
    <s v="industrial composting"/>
    <n v="0.42474549725920119"/>
    <m/>
    <s v=""/>
    <n v="5.6762790697674419E-2"/>
    <n v="1.5804822976457145"/>
    <n v="2.2567569852342857E-8"/>
    <n v="1.1032990913005716"/>
    <n v="4.571131216320001E-3"/>
    <n v="7.3324014220800009E-8"/>
    <n v="2.5633069599085715E-8"/>
    <n v="1.1256793304502858E-9"/>
    <n v="8.0455172659199999E-3"/>
    <n v="3.9862329675428572E-4"/>
    <n v="2.9905695578057146E-3"/>
    <n v="2.3609565504000004E-2"/>
    <n v="10.214944100845715"/>
    <n v="24.448556332799999"/>
    <n v="0.74900649678171427"/>
    <n v="32.398943488457142"/>
    <n v="1.3953165148799999E-5"/>
    <n v="1.9241132964480001"/>
    <n v="6.8911917038495985E-8"/>
    <n v="0.13678243199999998"/>
    <n v="3.484651956768E-3"/>
    <n v="1.406226500352E-8"/>
    <n v="7.9796035595519983E-9"/>
    <n v="4.3243771929983999E-9"/>
    <n v="2.42940195216E-3"/>
    <n v="5.2041141316799995E-4"/>
    <n v="9.8397727775999992E-4"/>
    <n v="6.6377580407999993E-3"/>
    <n v="4.8841134382079989"/>
    <n v="2.8174974508799999"/>
    <n v="0.50451863212799997"/>
    <n v="30.367145052864"/>
    <n v="2.9224011993983998E-6"/>
    <n v="0.54664156799999997"/>
    <n v="3.7295521631999998E-9"/>
    <n v="1.0056096E-2"/>
    <n v="1.171584E-3"/>
    <n v="1.1305395071999999E-7"/>
    <n v="3.6851296031999994E-9"/>
    <n v="2.6200230623999998E-9"/>
    <n v="2.1576672000000002E-2"/>
    <n v="5.2520353344E-5"/>
    <n v="9.4509142847999997E-4"/>
    <n v="9.5093568000000003E-2"/>
    <n v="81.768166847999993"/>
    <n v="5.2136464319999991"/>
    <n v="0.112569696"/>
    <n v="3.2764322879999996"/>
    <n v="1.0647745919999999E-6"/>
    <n v="0.52706948073363846"/>
    <n v="3.811316567681728E-6"/>
    <n v="1.9079391405966296E-3"/>
    <n v="1.3967221972853916E-2"/>
    <n v="0.20009426727360563"/>
    <n v="7.7452991900679663E-3"/>
    <n v="9.2776971462694199E-3"/>
    <n v="1.4033451630917172E-2"/>
    <n v="2.3700029871025832E-3"/>
    <n v="2.0124624510316855E-2"/>
    <s v=""/>
    <n v="4.7138235267204422E-3"/>
    <n v="7.2323407059094545E-3"/>
    <n v="8.6814330622987188E-3"/>
    <n v="0.10905471211296884"/>
    <n v="3.7479520487490975E-5"/>
    <s v=""/>
    <n v="0.92631358483032122"/>
    <n v="0.92631358483032122"/>
    <n v="1.4250978228158788E-3"/>
    <n v="4.0512371620937149"/>
    <n v="9.5209039054038847E-8"/>
    <n v="1.2501376193005715"/>
    <n v="9.2273671730880007E-3"/>
    <n v="2.0044022994432E-7"/>
    <n v="3.7297802761837716E-8"/>
    <n v="8.0700795858486861E-9"/>
    <n v="3.2051591218080003E-2"/>
    <n v="9.7155506326628569E-4"/>
    <n v="4.9196382640457146E-3"/>
    <n v="0.12534089154479999"/>
    <n v="96.86722438705371"/>
    <n v="32.479700215679998"/>
    <n v="1.3660948249097142"/>
    <n v="66.042520829321134"/>
    <n v="1.7940340940198397E-5"/>
    <n v="6.2326725570672533E-3"/>
    <n v="1.464754446985213E-10"/>
    <n v="1.9232886450778024E-3"/>
    <n v="1.4195949497058462E-5"/>
    <n v="3.0836958452972306E-10"/>
    <n v="5.7381235018211869E-11"/>
    <n v="1.2415507055151825E-11"/>
    <n v="4.9310140335507694E-5"/>
    <n v="1.4947000973327473E-6"/>
    <n v="7.5686742523780226E-6"/>
    <n v="1.9283214083815384E-4"/>
    <n v="0.14902649905700571"/>
    <n v="4.9968769562584614E-2"/>
    <n v="2.1016843460149449E-3"/>
    <n v="0.1016038781989556"/>
    <n v="2.7600524523382148E-8"/>
    <n v="0.19781667750098794"/>
    <n v="6.2213829906755685E-5"/>
    <n v="8.5151100204796846E-4"/>
    <n v="7.5851395741351356E-3"/>
    <n v="9.4518582803147094E-2"/>
    <n v="1.3196446560856083E-2"/>
    <n v="5.7708895967831535E-4"/>
    <n v="7.0625970246304577E-3"/>
    <n v="5.8434600832747374E-2"/>
    <n v="7.8682483323113152E-3"/>
    <n v="4.1525588142523823E-3"/>
    <n v="0.13675289672170118"/>
    <n v="0.83544741256423372"/>
    <n v="2.5800983888081734E-3"/>
    <n v="0.10325372782873823"/>
    <n v="2.8413100417965225E-2"/>
  </r>
  <r>
    <x v="4"/>
    <x v="10"/>
    <x v="1"/>
    <s v="Beef"/>
    <n v="1.0848"/>
    <s v="Boiling (unspecified)"/>
    <s v="industrial composting"/>
    <n v="0.42474549725920119"/>
    <m/>
    <n v="5.2430406923076927"/>
    <n v="6.3069767441860467E-3"/>
    <n v="27.10720710857143"/>
    <n v="1.5139367758628574E-7"/>
    <n v="2.0361826176000002"/>
    <n v="4.2834569321142858E-2"/>
    <n v="2.5166785055999998E-6"/>
    <n v="3.9237126116571435E-7"/>
    <n v="1.1278605161142859E-8"/>
    <n v="0.36892537028571432"/>
    <n v="1.3700867478857143E-3"/>
    <n v="8.3051465101714295E-2"/>
    <n v="1.6271889970285713"/>
    <n v="147.84083825828571"/>
    <n v="1742.4993627428573"/>
    <n v="2.6246977755428578"/>
    <n v="95.592021202285721"/>
    <n v="3.961781343085714E-5"/>
    <n v="0.21379036627200002"/>
    <n v="7.6568796709439989E-9"/>
    <n v="1.5198047999999997E-2"/>
    <n v="3.8718355075200003E-4"/>
    <n v="1.5624738892800001E-9"/>
    <n v="8.8662261772799994E-10"/>
    <n v="4.8048635477760004E-10"/>
    <n v="2.6993355024000003E-4"/>
    <n v="5.7823490351999997E-5"/>
    <n v="1.0933080864E-4"/>
    <n v="7.3752867119999998E-4"/>
    <n v="0.54267927091199997"/>
    <n v="0.31305527231999997"/>
    <n v="5.6057625792E-2"/>
    <n v="3.374127228096"/>
    <n v="3.247112443776E-7"/>
    <n v="6.0737951999999998E-2"/>
    <n v="4.1439468479999997E-10"/>
    <n v="1.1173440000000001E-3"/>
    <n v="1.30176E-4"/>
    <n v="1.2561550079999999E-8"/>
    <n v="4.0945884479999995E-10"/>
    <n v="2.9111367359999999E-10"/>
    <n v="2.3974080000000002E-3"/>
    <n v="5.8355948160000003E-6"/>
    <n v="1.0501015871999999E-4"/>
    <n v="1.0565952E-2"/>
    <n v="9.0853518720000004"/>
    <n v="0.57929404799999995"/>
    <n v="1.2507743999999999E-2"/>
    <n v="0.36404803200000002"/>
    <n v="1.18308288E-7"/>
    <n v="3.5623876103944543"/>
    <n v="6.3835473957075538E-6"/>
    <n v="3.1324881581465151E-3"/>
    <n v="6.5620669704259019E-2"/>
    <n v="2.5264343286226749"/>
    <n v="8.1749355839654869E-2"/>
    <n v="1.3853414097033065E-2"/>
    <n v="0.16269795507093665"/>
    <n v="3.4974671385679963E-3"/>
    <n v="0.34061306782156769"/>
    <s v=""/>
    <n v="7.6628649783903602E-3"/>
    <n v="0.38820564111649741"/>
    <n v="1.7115491025248529E-2"/>
    <n v="0.16402199436518725"/>
    <n v="8.3691877138590556E-5"/>
    <n v="5.6876505430153852"/>
    <n v="7.3370824237571535"/>
    <n v="13.02473296677254"/>
    <n v="2.00380507181116E-2"/>
    <n v="27.381735426843431"/>
    <n v="1.5946495194202974E-7"/>
    <n v="2.0524980095999998"/>
    <n v="4.335192887189486E-2"/>
    <n v="2.5308025295692796E-6"/>
    <n v="3.9366734262824232E-7"/>
    <n v="1.205020518952046E-8"/>
    <n v="0.37159271183595433"/>
    <n v="1.4337458330537143E-3"/>
    <n v="8.32658060690743E-2"/>
    <n v="1.6384924776997714"/>
    <n v="157.46886940119771"/>
    <n v="1743.3917120631775"/>
    <n v="2.6932631453348579"/>
    <n v="99.330196462381721"/>
    <n v="4.0060832963234743E-5"/>
    <n v="4.2125746810528358E-2"/>
    <n v="2.4533069529543036E-10"/>
    <n v="3.1576892455384615E-3"/>
    <n v="6.6695275187530557E-5"/>
    <n v="3.8935423531835069E-9"/>
    <n v="6.0564206558191131E-10"/>
    <n v="1.8538777214646861E-11"/>
    <n v="5.7168109513223747E-4"/>
    <n v="2.2057628200826373E-6"/>
    <n v="1.2810124010626816E-4"/>
    <n v="2.520757657999648E-3"/>
    <n v="0.24225979907876571"/>
    <n v="2.6821410954818115"/>
    <n v="4.1434817620536277E-3"/>
    <n v="0.15281568686520264"/>
    <n v="6.163205071266884E-8"/>
    <n v="1.4476778140388089"/>
    <n v="1.064443562531519E-4"/>
    <n v="1.4040851720844066E-3"/>
    <n v="3.8377967643130485E-2"/>
    <n v="1.7615605128835943"/>
    <n v="0.14758980641033129"/>
    <n v="1.0448733014579718E-3"/>
    <n v="0.13313310507967621"/>
    <n v="8.8792553044235722E-2"/>
    <n v="0.14960813566451725"/>
    <n v="9.5964033202865034E-2"/>
    <n v="0.41781492774570383"/>
    <n v="49.396461177584122"/>
    <n v="5.3255315263601843E-3"/>
    <n v="0.15952229461295958"/>
    <n v="6.5577692382651834E-2"/>
  </r>
  <r>
    <x v="4"/>
    <x v="0"/>
    <x v="1"/>
    <s v="Pasta"/>
    <n v="4.9976000000000012"/>
    <s v="Baking"/>
    <s v="industrial composting"/>
    <n v="0.37202239161505479"/>
    <m/>
    <n v="4.0569082692307692"/>
    <n v="2.9055813953488378E-2"/>
    <n v="4.944994512760001"/>
    <n v="7.7959236596000015E-8"/>
    <n v="0.4912080818920001"/>
    <n v="2.2447434806920005E-2"/>
    <n v="3.9235547892800009E-7"/>
    <n v="1.7123473535560002E-7"/>
    <n v="3.7275771537200012E-9"/>
    <n v="5.2289591442800015E-2"/>
    <n v="1.7965573133640006E-3"/>
    <n v="4.4597850251600013E-2"/>
    <n v="0.20389946625520006"/>
    <n v="35.235203980000009"/>
    <n v="546.89388986800009"/>
    <n v="2.4580933235880003"/>
    <n v="58.027298520800016"/>
    <n v="2.3945896699800003E-5"/>
    <n v="2.6128852128000011"/>
    <n v="3.0168946951200007E-8"/>
    <n v="2.5358372136000007"/>
    <n v="6.3419544000000013E-3"/>
    <n v="3.9449385201600014E-8"/>
    <n v="2.3509490025600009E-8"/>
    <n v="4.0826196514800011E-9"/>
    <n v="1.5450080400000003E-2"/>
    <n v="3.1709772000000007E-3"/>
    <n v="2.4963012000000008E-3"/>
    <n v="1.9498136400000008E-2"/>
    <n v="8.244810590400002"/>
    <n v="7.1523077436000024"/>
    <n v="1.4134462200000002"/>
    <n v="73.227443947200015"/>
    <n v="4.0862629018800013E-6"/>
    <n v="0.27981562400000004"/>
    <n v="1.9090881976000003E-9"/>
    <n v="5.1475280000000019E-3"/>
    <n v="5.9971200000000018E-4"/>
    <n v="5.7870208960000012E-8"/>
    <n v="1.8863491176000004E-9"/>
    <n v="1.3411409432000003E-9"/>
    <n v="1.1044696000000003E-2"/>
    <n v="2.6884189392000006E-5"/>
    <n v="4.8377467664000013E-4"/>
    <n v="4.8676624000000016E-2"/>
    <n v="41.85559966400001"/>
    <n v="2.6687683760000005"/>
    <n v="5.7622328000000014E-2"/>
    <n v="1.6771445840000003"/>
    <n v="5.4503825600000015E-7"/>
    <n v="1.0196909864210717"/>
    <n v="4.4049060995712468E-6"/>
    <n v="4.6276820091321856E-3"/>
    <n v="4.4485506259782807E-2"/>
    <n v="0.48882988699040542"/>
    <n v="4.08325026311313E-2"/>
    <n v="1.0520756234146795E-2"/>
    <n v="3.4494905662301477E-2"/>
    <n v="1.2183341626133323E-2"/>
    <n v="0.19462567101895492"/>
    <s v=""/>
    <n v="4.152663902476969E-3"/>
    <n v="0.1239651931318425"/>
    <n v="2.4969537368229162E-2"/>
    <n v="0.21950780332196729"/>
    <n v="5.9701188296935258E-5"/>
    <n v="20.274804766307696"/>
    <n v="2.2229505426719722"/>
    <n v="22.49775530897967"/>
    <n v="3.4611931244584108E-2"/>
    <n v="7.8376953495600024"/>
    <n v="1.1003727174480001E-7"/>
    <n v="3.032192823492001"/>
    <n v="2.9389101206920006E-2"/>
    <n v="4.8967507308960015E-7"/>
    <n v="1.9663057449880005E-7"/>
    <n v="9.151337748400004E-9"/>
    <n v="7.8784367842800032E-2"/>
    <n v="4.9944187027560014E-3"/>
    <n v="4.7577926128240015E-2"/>
    <n v="0.27207422665520009"/>
    <n v="85.335614234400026"/>
    <n v="556.71496598760007"/>
    <n v="3.9291618715880006"/>
    <n v="132.93188705200001"/>
    <n v="2.8577197857680006E-5"/>
    <n v="1.2057992845476926E-2"/>
    <n v="1.6928811037661541E-10"/>
    <n v="4.6649120361415396E-3"/>
    <n v="4.521400185680001E-5"/>
    <n v="7.5334626629169257E-10"/>
    <n v="3.0250857615200005E-10"/>
    <n v="1.4078981151384621E-11"/>
    <n v="1.2120671975815389E-4"/>
    <n v="7.6837210811630796E-6"/>
    <n v="7.3196809428061559E-5"/>
    <n v="4.1857573331569243E-4"/>
    <n v="0.13128556036061542"/>
    <n v="0.85648456305784626"/>
    <n v="6.0448644178276931E-3"/>
    <n v="0.20451059546461539"/>
    <n v="4.3964919781046163E-8"/>
    <n v="0.46309068310488782"/>
    <n v="8.3070912605919602E-5"/>
    <n v="2.3664646192326473E-3"/>
    <n v="2.937441100692614E-2"/>
    <n v="0.36129252852912114"/>
    <n v="8.3709234453055226E-2"/>
    <n v="8.3418491841769462E-4"/>
    <n v="2.9499278164368817E-2"/>
    <n v="0.35277397107386677"/>
    <n v="9.7048074243782839E-2"/>
    <n v="1.6209380823048975E-2"/>
    <n v="0.18502771695393253"/>
    <n v="17.958378259550212"/>
    <n v="8.8122624494072453E-3"/>
    <n v="0.24232096026127781"/>
    <n v="5.2859243287033293E-2"/>
  </r>
  <r>
    <x v="4"/>
    <x v="2"/>
    <x v="1"/>
    <s v="Pork"/>
    <n v="4.3729000000000005"/>
    <s v="Baking"/>
    <s v="industrial composting"/>
    <n v="0.37202239161505479"/>
    <m/>
    <n v="2.2904555555555555"/>
    <n v="2.5423837209302327E-2"/>
    <n v="42.35772852640001"/>
    <n v="6.5956238302000006E-7"/>
    <n v="8.4275197229000014"/>
    <n v="0.10049425209400001"/>
    <n v="4.599730194220001E-6"/>
    <n v="4.6413450220100006E-7"/>
    <n v="3.0247027579500004E-8"/>
    <n v="0.62547868854999999"/>
    <n v="5.6705870610800008E-3"/>
    <n v="0.18024817057900003"/>
    <n v="2.6798988433100006"/>
    <n v="1181.2035937450003"/>
    <n v="2185.2497638900004"/>
    <n v="13.730225077000002"/>
    <n v="368.93820586700002"/>
    <n v="1.6575068271500003E-4"/>
    <n v="2.2862745612000004"/>
    <n v="2.6397828582300003E-8"/>
    <n v="2.2188575619000006"/>
    <n v="5.5492101000000002E-3"/>
    <n v="3.4518212051400004E-8"/>
    <n v="2.0570803772400004E-8"/>
    <n v="3.5722921950450009E-9"/>
    <n v="1.3518820350000002E-2"/>
    <n v="2.7746050500000001E-3"/>
    <n v="2.1842635500000005E-3"/>
    <n v="1.7060869350000004E-2"/>
    <n v="7.2142092666000011"/>
    <n v="6.2582692756500009"/>
    <n v="1.2367654425000001"/>
    <n v="64.074013453800006"/>
    <n v="3.5754800391450006E-6"/>
    <n v="0.24483867100000001"/>
    <n v="1.6704521729E-9"/>
    <n v="4.5040870000000012E-3"/>
    <n v="5.2474800000000012E-4"/>
    <n v="5.0636432840000003E-8"/>
    <n v="1.6505554779E-9"/>
    <n v="1.1734983253000002E-9"/>
    <n v="9.6641090000000023E-3"/>
    <n v="2.3523665718000004E-5"/>
    <n v="4.2330284206000004E-4"/>
    <n v="4.2592046000000008E-2"/>
    <n v="36.623649706000002"/>
    <n v="2.3351723290000002"/>
    <n v="5.0419537000000007E-2"/>
    <n v="1.4675015110000003"/>
    <n v="4.7690847400000008E-7"/>
    <n v="5.8400773812541544"/>
    <n v="2.7526568562517471E-5"/>
    <n v="1.6255197137798393E-2"/>
    <n v="0.16130948504688447"/>
    <n v="4.6767986616440416"/>
    <n v="0.10099714677127961"/>
    <n v="4.0229190452365907E-2"/>
    <n v="0.2840096573582041"/>
    <n v="2.0658511747607425E-2"/>
    <n v="0.74800276942997046"/>
    <s v=""/>
    <n v="5.9613860700232779E-2"/>
    <n v="0.48850886591071502"/>
    <n v="9.5434546561006681E-2"/>
    <n v="0.71744779392488955"/>
    <n v="3.547389488387155E-4"/>
    <n v="10.01593309888889"/>
    <n v="13.249725333456551"/>
    <n v="23.26565843234544"/>
    <n v="3.579332066514683E-2"/>
    <n v="44.888841758600009"/>
    <n v="6.8763066377520005E-7"/>
    <n v="10.650881371800002"/>
    <n v="0.10656821019400002"/>
    <n v="4.6848848391114013E-6"/>
    <n v="4.863558614513001E-7"/>
    <n v="3.4992818099845004E-8"/>
    <n v="0.64866161789999999"/>
    <n v="8.4687157767980008E-3"/>
    <n v="0.18285573697106003"/>
    <n v="2.7395517586600007"/>
    <n v="1225.0414527176001"/>
    <n v="2193.8432054946506"/>
    <n v="15.017410056500001"/>
    <n v="434.47972083180002"/>
    <n v="1.6980307122814505E-4"/>
    <n v="6.9059756551692317E-2"/>
    <n v="1.0578933288849232E-9"/>
    <n v="1.6385971341230772E-2"/>
    <n v="1.6395109260615388E-4"/>
    <n v="7.2075151370944638E-9"/>
    <n v="7.48239786848154E-10"/>
    <n v="5.3835104768992311E-11"/>
    <n v="9.979409506153847E-4"/>
    <n v="1.3028793502766156E-5"/>
    <n v="2.8131651841701541E-4"/>
    <n v="4.214695013323078E-3"/>
    <n v="1.8846791580270772"/>
    <n v="3.3751433930686932"/>
    <n v="2.3103707779230771E-2"/>
    <n v="0.66843033974123078"/>
    <n v="2.6123549419714622E-7"/>
    <n v="2.7037932413193007"/>
    <n v="5.2403343967235281E-4"/>
    <n v="8.3191055819617707E-3"/>
    <n v="0.10756395143903012"/>
    <n v="3.708360206709409"/>
    <n v="0.20786157507488282"/>
    <n v="3.4390772926085004E-3"/>
    <n v="0.26383307694613867"/>
    <n v="0.59915813342730384"/>
    <n v="0.37483504587218858"/>
    <n v="0.18207752854193374"/>
    <n v="3.7664106826755921"/>
    <n v="70.934706451589662"/>
    <n v="3.392220510665054E-2"/>
    <n v="0.79664303640108491"/>
    <n v="0.31733149009772976"/>
  </r>
  <r>
    <x v="4"/>
    <x v="4"/>
    <x v="1"/>
    <s v="Tomatoes"/>
    <n v="1.8741000000000001"/>
    <s v="Baking"/>
    <s v="industrial composting"/>
    <n v="0.37202239161505479"/>
    <m/>
    <n v="1.2720221879683722"/>
    <n v="1.0895930232558139E-2"/>
    <n v="1.3035500371666666"/>
    <n v="5.2392899747666667E-8"/>
    <n v="0.19646444969366667"/>
    <n v="4.2966720236666672E-3"/>
    <n v="7.0694950128000009E-8"/>
    <n v="3.6631302281E-8"/>
    <n v="1.0356285762266667E-9"/>
    <n v="5.6709256068333339E-3"/>
    <n v="1.5304665857500001E-4"/>
    <n v="2.9851124995666665E-3"/>
    <n v="2.1214355969000002E-2"/>
    <n v="9.3033039362666674"/>
    <n v="10.778365774900001"/>
    <n v="0.78994537329666659"/>
    <n v="18.624650041466669"/>
    <n v="7.3947469419000001E-6"/>
    <n v="0.97983195480000018"/>
    <n v="1.13133551067E-8"/>
    <n v="0.95093895510000015"/>
    <n v="2.3782329E-3"/>
    <n v="1.4793519450600002E-8"/>
    <n v="8.8160587596000008E-9"/>
    <n v="1.5309823693050002E-9"/>
    <n v="5.7937801500000004E-3"/>
    <n v="1.18911645E-3"/>
    <n v="9.3611295000000012E-4"/>
    <n v="7.3118011500000009E-3"/>
    <n v="3.0918039714000005"/>
    <n v="2.6821154038500006"/>
    <n v="0.53004233249999999"/>
    <n v="27.460291480199999"/>
    <n v="1.5323485882050002E-6"/>
    <n v="0.104930859"/>
    <n v="7.1590807409999996E-10"/>
    <n v="1.9303230000000003E-3"/>
    <n v="2.2489200000000003E-4"/>
    <n v="2.170132836E-8"/>
    <n v="7.0738091910000005E-10"/>
    <n v="5.0292785370000005E-10"/>
    <n v="4.1417610000000007E-3"/>
    <n v="1.0081571022000001E-5"/>
    <n v="1.8141550374E-4"/>
    <n v="1.8253734000000001E-2"/>
    <n v="15.695849874"/>
    <n v="1.0007881410000001"/>
    <n v="2.1608373E-2"/>
    <n v="0.62892921899999998"/>
    <n v="2.04389346E-7"/>
    <n v="0.31072158054995586"/>
    <n v="2.5788859895518596E-6"/>
    <n v="1.7540939261488928E-3"/>
    <n v="1.0444040363055773E-2"/>
    <n v="0.10700478683190515"/>
    <n v="9.5845400813805662E-3"/>
    <n v="3.5288687125134477E-3"/>
    <n v="6.8331270941080274E-3"/>
    <n v="3.2986539323505964E-3"/>
    <n v="1.6782556817103788E-2"/>
    <s v=""/>
    <n v="1.3669826767228853E-3"/>
    <n v="3.2201290672583191E-3"/>
    <n v="8.5257453160218592E-3"/>
    <n v="7.7137693433471669E-2"/>
    <n v="1.9076765354460792E-5"/>
    <n v="2.3838967824715263"/>
    <n v="0.56022445445334079"/>
    <n v="2.9441212369248673"/>
    <n v="4.5294172875767185E-3"/>
    <n v="2.3883128509666669"/>
    <n v="6.4422162928466666E-8"/>
    <n v="1.1493337277936668"/>
    <n v="6.8997969236666672E-3"/>
    <n v="1.0718979793860002E-7"/>
    <n v="4.6154741959700001E-8"/>
    <n v="3.0695387992316673E-9"/>
    <n v="1.5606466756833335E-2"/>
    <n v="1.352244679597E-3"/>
    <n v="4.1026409533066665E-3"/>
    <n v="4.6779891119000008E-2"/>
    <n v="28.090957781666667"/>
    <n v="14.461269319750002"/>
    <n v="1.3415960787966668"/>
    <n v="46.713870740666664"/>
    <n v="9.1314848761050002E-6"/>
    <n v="3.6743274630256415E-3"/>
    <n v="9.9111019889948713E-11"/>
    <n v="1.7682057350671798E-3"/>
    <n v="1.0615072190256412E-5"/>
    <n v="1.6490738144400003E-10"/>
    <n v="7.1007295322615384E-11"/>
    <n v="4.722367383433334E-12"/>
    <n v="2.400994885666667E-5"/>
    <n v="2.080376430149231E-6"/>
    <n v="6.3117553127794871E-6"/>
    <n v="7.196906326000001E-5"/>
    <n v="4.3216858125641029E-2"/>
    <n v="2.2248106645769233E-2"/>
    <n v="2.0639939673794874E-3"/>
    <n v="7.1867493447179479E-2"/>
    <n v="1.4048438270930769E-8"/>
    <n v="0.1403672145056753"/>
    <n v="4.8827077366230208E-5"/>
    <n v="8.9700382765699335E-4"/>
    <n v="6.8428793600085304E-3"/>
    <n v="7.4565786721954699E-2"/>
    <n v="1.957775067034475E-2"/>
    <n v="2.7645543434257796E-4"/>
    <n v="5.3397580612943116E-3"/>
    <n v="9.5389226707149166E-2"/>
    <n v="8.1883525543832089E-3"/>
    <n v="2.370396723205743E-3"/>
    <n v="5.7134347455897745E-2"/>
    <n v="0.44756238634101747"/>
    <n v="3.006162143012431E-3"/>
    <n v="8.5108864440354676E-2"/>
    <n v="1.68549686999356E-2"/>
  </r>
  <r>
    <x v="4"/>
    <x v="4"/>
    <x v="1"/>
    <s v="Onions"/>
    <n v="1.2494000000000003"/>
    <s v="Baking"/>
    <s v="industrial composting"/>
    <n v="0.37202239161505479"/>
    <m/>
    <n v="0.63722458418584826"/>
    <n v="7.2639534883720946E-3"/>
    <n v="0.5846806351866668"/>
    <n v="2.7486046195333338E-8"/>
    <n v="9.4964307742000029E-2"/>
    <n v="2.3598657482444448E-3"/>
    <n v="3.8908734283111117E-8"/>
    <n v="1.0876078641866669E-8"/>
    <n v="4.1084836474666672E-10"/>
    <n v="3.3119735170444456E-3"/>
    <n v="9.0557058959555575E-5"/>
    <n v="3.16287914448889E-3"/>
    <n v="1.1980470501422225E-2"/>
    <n v="7.731949798466669"/>
    <n v="24.419926972666669"/>
    <n v="1.021663796428889"/>
    <n v="8.0352480342888892"/>
    <n v="3.3780169398666678E-6"/>
    <n v="0.65322130320000027"/>
    <n v="7.5422367378000017E-9"/>
    <n v="0.63395930340000017"/>
    <n v="1.5854886000000003E-3"/>
    <n v="9.8623463004000035E-9"/>
    <n v="5.8773725064000022E-9"/>
    <n v="1.0206549128700003E-9"/>
    <n v="3.8625201000000008E-3"/>
    <n v="7.9274430000000017E-4"/>
    <n v="6.2407530000000019E-4"/>
    <n v="4.874534100000002E-3"/>
    <n v="2.0612026476000005"/>
    <n v="1.7880769359000006"/>
    <n v="0.35336155500000005"/>
    <n v="18.306860986800004"/>
    <n v="1.0215657254700003E-6"/>
    <n v="6.995390600000001E-2"/>
    <n v="4.7727204940000007E-10"/>
    <n v="1.2868820000000005E-3"/>
    <n v="1.4992800000000005E-4"/>
    <n v="1.4467552240000003E-8"/>
    <n v="4.715872794000001E-10"/>
    <n v="3.3528523580000009E-10"/>
    <n v="2.7611740000000008E-3"/>
    <n v="6.7210473480000016E-6"/>
    <n v="1.2094366916000003E-4"/>
    <n v="1.2169156000000004E-2"/>
    <n v="10.463899916000003"/>
    <n v="0.66719209400000012"/>
    <n v="1.4405582000000004E-2"/>
    <n v="0.41928614600000008"/>
    <n v="1.3625956400000004E-7"/>
    <n v="0.17015318363121518"/>
    <n v="1.4213241861716211E-6"/>
    <n v="1.1144350503742592E-3"/>
    <n v="6.1989207242414655E-3"/>
    <n v="6.3129482049187904E-2"/>
    <n v="3.5769687837805173E-3"/>
    <n v="2.0311731222243676E-3"/>
    <n v="4.3502274185379976E-3"/>
    <n v="2.1711129315158538E-3"/>
    <n v="1.5985927814352142E-2"/>
    <s v=""/>
    <n v="9.8576345725334691E-4"/>
    <n v="5.9843709374762964E-3"/>
    <n v="8.8297323313901929E-3"/>
    <n v="4.4190564034202594E-2"/>
    <n v="9.4759175608270467E-6"/>
    <n v="0.79614839548179905"/>
    <n v="0.32871275952749907"/>
    <n v="1.1248611550092982"/>
    <n v="1.7305556230912279E-3"/>
    <n v="1.307855844386667"/>
    <n v="3.5505554982533341E-8"/>
    <n v="0.73021049314200026"/>
    <n v="4.095282348244445E-3"/>
    <n v="6.3238632823511123E-8"/>
    <n v="1.7225038427666673E-8"/>
    <n v="1.7667885134166671E-9"/>
    <n v="9.9356676170444472E-3"/>
    <n v="8.9002240630755571E-4"/>
    <n v="3.9078981136488897E-3"/>
    <n v="2.9024160601422232E-2"/>
    <n v="20.257052362066673"/>
    <n v="26.875196002566671"/>
    <n v="1.389430933428889"/>
    <n v="26.761395167088896"/>
    <n v="4.5358422293366681E-6"/>
    <n v="2.0120859144410262E-3"/>
    <n v="5.4623930742358987E-11"/>
    <n v="1.1234007586800004E-3"/>
    <n v="6.3004343819145304E-6"/>
    <n v="9.7290204343863267E-11"/>
    <n v="2.650005911948719E-11"/>
    <n v="2.7181361744871801E-12"/>
    <n v="1.5285642487760687E-5"/>
    <n v="1.3692652404731626E-6"/>
    <n v="6.0121509440752146E-6"/>
    <n v="4.4652554771418818E-5"/>
    <n v="3.1164695941641035E-2"/>
    <n v="4.1346455388564109E-2"/>
    <n v="2.1375860514290601E-3"/>
    <n v="4.1171377180136762E-2"/>
    <n v="6.9782188143641046E-9"/>
    <n v="7.6391835896349625E-2"/>
    <n v="2.6870855958337343E-5"/>
    <n v="5.6986712018056065E-4"/>
    <n v="4.0510429093989315E-3"/>
    <n v="4.3158466467073504E-2"/>
    <n v="7.2506200196940243E-3"/>
    <n v="1.5623647092986805E-4"/>
    <n v="3.3674249800139801E-3"/>
    <n v="6.2779615246048609E-2"/>
    <n v="7.8665270199748151E-3"/>
    <n v="1.4351266794852867E-3"/>
    <n v="4.288278610893731E-2"/>
    <n v="0.85599511076137791"/>
    <n v="3.1246814463100942E-3"/>
    <n v="4.8689017911743314E-2"/>
    <n v="8.3314590675714287E-3"/>
  </r>
  <r>
    <x v="4"/>
    <x v="4"/>
    <x v="1"/>
    <s v="Turnip"/>
    <n v="9.7971000000000004"/>
    <s v="Raw"/>
    <s v="industrial composting"/>
    <n v="0.71795191229600119"/>
    <m/>
    <n v="0.50297857142857139"/>
    <n v="5.6959883720930235E-2"/>
    <n v="3.8818874941620005"/>
    <n v="1.9018578247469998E-7"/>
    <n v="0.60852230517030004"/>
    <n v="1.437326270856E-2"/>
    <n v="2.4839989595009903E-7"/>
    <n v="9.7795546675230014E-8"/>
    <n v="2.5378488176220001E-9"/>
    <n v="2.0025519286920004E-2"/>
    <n v="5.6184282697409999E-4"/>
    <n v="1.349253280986E-2"/>
    <n v="6.1088991154470001E-2"/>
    <n v="178.75716063489"/>
    <n v="93.450066483270007"/>
    <n v="3.5468818318349999"/>
    <n v="54.13710223503"/>
    <n v="2.2112983465080001E-5"/>
    <n v="0"/>
    <n v="0"/>
    <n v="0"/>
    <n v="0"/>
    <n v="0"/>
    <n v="0"/>
    <n v="0"/>
    <n v="0"/>
    <n v="0"/>
    <n v="0"/>
    <n v="0"/>
    <n v="0"/>
    <n v="0"/>
    <n v="0"/>
    <n v="0"/>
    <n v="0"/>
    <n v="0.54853962899999997"/>
    <n v="3.7425019971E-9"/>
    <n v="1.0091013000000001E-2"/>
    <n v="1.1756520000000001E-3"/>
    <n v="1.1344649916E-7"/>
    <n v="3.6979251921E-9"/>
    <n v="2.6291203647000002E-9"/>
    <n v="2.1651591000000001E-2"/>
    <n v="5.2702715682000003E-5"/>
    <n v="9.4837299594000002E-4"/>
    <n v="9.5423754000000013E-2"/>
    <n v="82.052084094000008"/>
    <n v="5.2317493710000003"/>
    <n v="0.11296056300000001"/>
    <n v="3.2878087890000001"/>
    <n v="1.0684717259999999E-6"/>
    <n v="0.57640242469201708"/>
    <n v="7.7631503362821957E-6"/>
    <n v="9.4411730709440954E-4"/>
    <n v="2.3535981509962126E-2"/>
    <n v="0.36122184311634298"/>
    <n v="2.1076236326058713E-2"/>
    <n v="5.9401613983772793E-3"/>
    <n v="1.824788377426861E-2"/>
    <n v="1.4991170617844245E-3"/>
    <n v="5.9073003203204445E-2"/>
    <s v=""/>
    <n v="1.2691689697609849E-2"/>
    <n v="2.1973740797993874E-2"/>
    <n v="2.325803171930101E-2"/>
    <n v="9.4824623003458647E-2"/>
    <n v="4.8428835754017104E-5"/>
    <n v="4.9277313621428567"/>
    <n v="1.2207450455935638"/>
    <n v="6.1484764077364202"/>
    <n v="9.4591944734406467E-3"/>
    <n v="4.4304271231620005"/>
    <n v="1.9392828447179998E-7"/>
    <n v="0.61861331817030007"/>
    <n v="1.5548914708559999E-2"/>
    <n v="3.6184639511009906E-7"/>
    <n v="1.0149347186733001E-7"/>
    <n v="5.1669691823219999E-9"/>
    <n v="4.1677110286920005E-2"/>
    <n v="6.1454554265609994E-4"/>
    <n v="1.44409058058E-2"/>
    <n v="0.15651274515447"/>
    <n v="260.80924472889001"/>
    <n v="98.681815854270013"/>
    <n v="3.6598423948350001"/>
    <n v="57.424911024030003"/>
    <n v="2.3181455191079999E-5"/>
    <n v="6.8160417279415396E-3"/>
    <n v="2.9835120687969231E-10"/>
    <n v="9.5171279718507702E-4"/>
    <n v="2.3921407243938462E-5"/>
    <n v="5.5668676170784466E-10"/>
    <n v="1.5614380287281539E-10"/>
    <n v="7.9491833574184621E-12"/>
    <n v="6.4118631210646155E-5"/>
    <n v="9.4545468100938452E-7"/>
    <n v="2.2216778162769229E-5"/>
    <n v="2.4078883869918462E-4"/>
    <n v="0.40124499189060003"/>
    <n v="0.15181817823733848"/>
    <n v="5.6305267612846155E-3"/>
    <n v="8.8346016960046153E-2"/>
    <n v="3.566377721704615E-8"/>
    <n v="0.13390827114483392"/>
    <n v="7.6280113590293687E-5"/>
    <n v="2.49285310722077E-4"/>
    <n v="7.983550950213086E-3"/>
    <n v="0.13621650604729166"/>
    <n v="2.2293196463439233E-2"/>
    <n v="2.3021625923499943E-4"/>
    <n v="7.5675431585087612E-3"/>
    <n v="2.2022976730766797E-2"/>
    <n v="1.5076889770799124E-2"/>
    <n v="4.5072538145704113E-3"/>
    <n v="0.3858777202069113"/>
    <n v="1.6297137241278832"/>
    <n v="4.2554404380191133E-3"/>
    <n v="5.3792292081275346E-2"/>
    <n v="2.2195545862556742E-2"/>
  </r>
  <r>
    <x v="4"/>
    <x v="4"/>
    <x v="1"/>
    <s v="Onions"/>
    <n v="1.1526000000000001"/>
    <s v="Raw"/>
    <s v="industrial composting"/>
    <n v="0.71795191229600108"/>
    <m/>
    <n v="0.63722458418584826"/>
    <n v="6.701162790697675E-3"/>
    <n v="0.48544310077200004"/>
    <n v="2.2820854138200003E-8"/>
    <n v="7.8846066106200013E-2"/>
    <n v="1.95932698518E-3"/>
    <n v="3.23047754292E-8"/>
    <n v="9.0300875767200012E-9"/>
    <n v="3.4111528948800003E-10"/>
    <n v="2.7498340068600005E-3"/>
    <n v="7.5186857324399998E-5"/>
    <n v="2.6260453431600004E-3"/>
    <n v="9.9470315911200004E-3"/>
    <n v="6.4196100559800007"/>
    <n v="20.2751457066"/>
    <n v="0.84825734159400001"/>
    <n v="6.6714296429399997"/>
    <n v="2.8046679145200006E-6"/>
    <n v="0"/>
    <n v="0"/>
    <n v="0"/>
    <n v="0"/>
    <n v="0"/>
    <n v="0"/>
    <n v="0"/>
    <n v="0"/>
    <n v="0"/>
    <n v="0"/>
    <n v="0"/>
    <n v="0"/>
    <n v="0"/>
    <n v="0"/>
    <n v="0"/>
    <n v="0"/>
    <n v="6.4534073999999997E-2"/>
    <n v="4.4029435260000002E-10"/>
    <n v="1.1871780000000001E-3"/>
    <n v="1.38312E-4"/>
    <n v="1.3346646960000001E-8"/>
    <n v="4.3505002259999999E-10"/>
    <n v="3.0930827820000006E-10"/>
    <n v="2.5472460000000004E-3"/>
    <n v="6.2003194920000006E-6"/>
    <n v="1.1157329364000001E-4"/>
    <n v="1.1226324000000001E-2"/>
    <n v="9.6531863639999997"/>
    <n v="0.61549992600000003"/>
    <n v="1.3289478E-2"/>
    <n v="0.38680103400000004"/>
    <n v="1.25702556E-7"/>
    <n v="7.155250910381683E-2"/>
    <n v="9.3116789652683743E-7"/>
    <n v="1.2214539953175354E-4"/>
    <n v="3.1751407281559651E-3"/>
    <n v="4.5572627388734951E-2"/>
    <n v="1.9655399823419236E-3"/>
    <n v="7.4775382492968639E-4"/>
    <n v="2.3192706894201187E-3"/>
    <n v="1.9853517259046699E-4"/>
    <n v="1.1198698798789073E-2"/>
    <s v=""/>
    <n v="7.8214614266180745E-4"/>
    <n v="4.6517752866586711E-3"/>
    <n v="5.4750672559175989E-3"/>
    <n v="1.1655117109928297E-2"/>
    <n v="6.1218948096857273E-6"/>
    <n v="0.73446505573260878"/>
    <n v="0.15942337994618336"/>
    <n v="0.89388843567879217"/>
    <n v="1.3752129779673727E-3"/>
    <n v="0.54997717477200003"/>
    <n v="2.3261148490800003E-8"/>
    <n v="8.0033244106200011E-2"/>
    <n v="2.0976389851799998E-3"/>
    <n v="4.5651422389200004E-8"/>
    <n v="9.4651375993200012E-9"/>
    <n v="6.5042356768800009E-10"/>
    <n v="5.2970800068600013E-3"/>
    <n v="8.1387176816399994E-5"/>
    <n v="2.7376186368000006E-3"/>
    <n v="2.1173355591120002E-2"/>
    <n v="16.072796419980001"/>
    <n v="20.890645632599998"/>
    <n v="0.86154681959400004"/>
    <n v="7.0582306769400001"/>
    <n v="2.9303704705200005E-6"/>
    <n v="8.4611873041846159E-4"/>
    <n v="3.5786382293538468E-11"/>
    <n v="1.2312806785569233E-4"/>
    <n v="3.227136900276923E-6"/>
    <n v="7.0232957521846154E-11"/>
    <n v="1.4561750152800003E-11"/>
    <n v="1.0006516425969233E-12"/>
    <n v="8.1493538567076949E-6"/>
    <n v="1.25211041256E-7"/>
    <n v="4.2117209796923086E-6"/>
    <n v="3.2574393217107696E-5"/>
    <n v="2.472737910766154E-2"/>
    <n v="3.2139454819384614E-2"/>
    <n v="1.3254566455292308E-3"/>
    <n v="1.0858816426061539E-2"/>
    <n v="4.5082622623384624E-9"/>
    <n v="1.665433110227546E-2"/>
    <n v="9.1505438169056159E-6"/>
    <n v="3.2264859459992116E-5"/>
    <n v="1.0800298387146469E-3"/>
    <n v="1.7297926877547953E-2"/>
    <n v="2.0733866734046744E-3"/>
    <n v="2.9297499806069478E-5"/>
    <n v="9.7409894122699441E-4"/>
    <n v="2.9246796860936792E-3"/>
    <n v="2.878650466579672E-3"/>
    <n v="6.2625714214959794E-4"/>
    <n v="2.1675401163138125E-2"/>
    <n v="0.34733225707233206"/>
    <n v="1.0061545352606743E-3"/>
    <n v="6.6163857647198515E-3"/>
    <n v="2.8083033843201853E-3"/>
  </r>
  <r>
    <x v="4"/>
    <x v="3"/>
    <x v="1"/>
    <s v="Oil, sunflower"/>
    <n v="0.57630000000000003"/>
    <s v="Raw"/>
    <s v="industrial composting"/>
    <n v="0.71795191229600108"/>
    <m/>
    <s v=""/>
    <n v="3.3505813953488375E-3"/>
    <n v="1.3587910344600003"/>
    <n v="1.7295349097100001E-7"/>
    <n v="0.14898455733000002"/>
    <n v="4.9807428857100008E-3"/>
    <n v="8.3990411514000009E-8"/>
    <n v="4.2287397348900002E-8"/>
    <n v="4.9462109320800009E-9"/>
    <n v="1.06138594461E-2"/>
    <n v="7.8555994722000005E-4"/>
    <n v="1.6463944715400001E-2"/>
    <n v="4.7752691718600006E-2"/>
    <n v="53.188570007400003"/>
    <n v="319.718889891"/>
    <n v="0.45429617197800004"/>
    <n v="11.8204495353"/>
    <n v="6.4510751139000002E-6"/>
    <n v="0"/>
    <n v="0"/>
    <n v="0"/>
    <n v="0"/>
    <n v="0"/>
    <n v="0"/>
    <n v="0"/>
    <n v="0"/>
    <n v="0"/>
    <n v="0"/>
    <n v="0"/>
    <n v="0"/>
    <n v="0"/>
    <n v="0"/>
    <n v="0"/>
    <n v="0"/>
    <n v="3.2267036999999998E-2"/>
    <n v="2.2014717630000001E-10"/>
    <n v="5.9358900000000005E-4"/>
    <n v="6.9156E-5"/>
    <n v="6.6733234800000005E-9"/>
    <n v="2.175250113E-10"/>
    <n v="1.5465413910000003E-10"/>
    <n v="1.2736230000000002E-3"/>
    <n v="3.1001597460000003E-6"/>
    <n v="5.5786646820000004E-5"/>
    <n v="5.6131620000000005E-3"/>
    <n v="4.8265931819999999"/>
    <n v="0.30774996300000002"/>
    <n v="6.6447390000000002E-3"/>
    <n v="0.19340051700000002"/>
    <n v="6.2851278000000001E-8"/>
    <n v="0.18097786578750746"/>
    <n v="6.9323203207828868E-6"/>
    <n v="2.2828366697785261E-4"/>
    <n v="7.6438985632751042E-3"/>
    <n v="9.0507248105593532E-2"/>
    <n v="8.8266148768206439E-3"/>
    <n v="5.8641653791590498E-3"/>
    <n v="5.2048089839177259E-3"/>
    <n v="1.9238506184448437E-3"/>
    <n v="6.7576795860309097E-2"/>
    <s v=""/>
    <n v="2.8231761865705851E-3"/>
    <n v="7.1261177874854087E-2"/>
    <n v="2.9292458995992241E-3"/>
    <n v="1.9838233646591402E-2"/>
    <n v="1.3608372241811164E-5"/>
    <s v=""/>
    <n v="0.46562590614218319"/>
    <n v="0.46562590614218319"/>
    <n v="7.1634754791105105E-4"/>
    <n v="1.3910580714600003"/>
    <n v="1.7317363814730001E-7"/>
    <n v="0.14957814633000002"/>
    <n v="5.0498988857100007E-3"/>
    <n v="9.0663734994000004E-8"/>
    <n v="4.2504922360200004E-8"/>
    <n v="5.1008650711800006E-9"/>
    <n v="1.18874824461E-2"/>
    <n v="7.8866010696600002E-4"/>
    <n v="1.651973136222E-2"/>
    <n v="5.3365853718600004E-2"/>
    <n v="58.015163189399999"/>
    <n v="320.026639854"/>
    <n v="0.46094091097800005"/>
    <n v="12.0138500523"/>
    <n v="6.5139263919000006E-6"/>
    <n v="2.1400893407076929E-3"/>
    <n v="2.6642098176507694E-10"/>
    <n v="2.3012022512307694E-4"/>
    <n v="7.7690752087846157E-6"/>
    <n v="1.3948266922153846E-10"/>
    <n v="6.5392188246461542E-11"/>
    <n v="7.8474847248923085E-12"/>
    <n v="1.8288434532461539E-5"/>
    <n v="1.2133232414861539E-6"/>
    <n v="2.5414971326492306E-5"/>
    <n v="8.2101313413230771E-5"/>
    <n v="8.9254097214461536E-2"/>
    <n v="0.49234867669846155"/>
    <n v="7.0913986304307701E-4"/>
    <n v="1.8482846234307692E-2"/>
    <n v="1.0021425218307693E-8"/>
    <n v="4.3280622466461076E-2"/>
    <n v="6.8464676962030514E-5"/>
    <n v="6.0486984625310521E-5"/>
    <n v="2.63912383888699E-3"/>
    <n v="3.6663775742825991E-2"/>
    <n v="9.4195951011747311E-3"/>
    <n v="2.6308400561927649E-4"/>
    <n v="2.4526234319981704E-3"/>
    <n v="2.8931033299112889E-2"/>
    <n v="1.7556028008036923E-2"/>
    <n v="1.8009264164446242E-3"/>
    <n v="9.198368815658986E-2"/>
    <n v="5.3639612360730453"/>
    <n v="5.3846222859909004E-4"/>
    <n v="1.1386649346671805E-2"/>
    <n v="6.3018397021225312E-3"/>
  </r>
  <r>
    <x v="4"/>
    <x v="0"/>
    <x v="1"/>
    <s v="Flour"/>
    <n v="0.20699999999999999"/>
    <s v="Baking"/>
    <s v="industrial composting"/>
    <n v="7.4337427278603749E-2"/>
    <m/>
    <n v="0"/>
    <n v="1.2034883720930232E-3"/>
    <n v="5.4611380320000007E-2"/>
    <n v="9.1482815100000001E-10"/>
    <n v="1.2396107369999999E-2"/>
    <n v="1.8380057159999999E-4"/>
    <n v="4.9511720729999995E-9"/>
    <n v="4.2657565709999999E-10"/>
    <n v="7.0605609299999998E-11"/>
    <n v="6.5237708070000006E-4"/>
    <n v="1.1058928769999998E-5"/>
    <n v="4.385332605E-4"/>
    <n v="2.7586115820000001E-3"/>
    <n v="0.92621939549999988"/>
    <n v="5.8109413290000003"/>
    <n v="1.4177582489999998E-2"/>
    <n v="0.62288372759999999"/>
    <n v="2.5001774639999997E-7"/>
    <n v="0.10822539600000002"/>
    <n v="1.249594209E-9"/>
    <n v="0.105034077"/>
    <n v="2.6268299999999999E-4"/>
    <n v="1.633988862E-9"/>
    <n v="9.737602920000001E-10"/>
    <n v="1.6910162235E-10"/>
    <n v="6.3994049999999993E-4"/>
    <n v="1.313415E-4"/>
    <n v="1.0339650000000001E-4"/>
    <n v="8.0761050000000001E-4"/>
    <n v="0.34149907800000001"/>
    <n v="0.2962477395"/>
    <n v="5.8544774999999993E-2"/>
    <n v="3.0330720539999998"/>
    <n v="1.6925252535000001E-7"/>
    <n v="1.1589929999999998E-2"/>
    <n v="7.9074206999999997E-11"/>
    <n v="2.1321E-4"/>
    <n v="2.4839999999999999E-5"/>
    <n v="2.3969772000000001E-9"/>
    <n v="7.813235699999999E-11"/>
    <n v="5.5549898999999998E-11"/>
    <n v="4.5747000000000002E-4"/>
    <n v="1.1135399400000001E-6"/>
    <n v="2.0037889799999999E-5"/>
    <n v="2.0161799999999998E-3"/>
    <n v="1.7336539799999999"/>
    <n v="0.11054006999999999"/>
    <n v="2.3867099999999998E-3"/>
    <n v="6.9467130000000002E-2"/>
    <n v="2.257542E-8"/>
    <n v="2.2693066302405376E-2"/>
    <n v="8.9809494143628305E-8"/>
    <n v="1.7954538227299115E-4"/>
    <n v="7.1343004153723657E-4"/>
    <n v="8.96663483758923E-3"/>
    <n v="3.0702021368116838E-4"/>
    <n v="3.3943980468925265E-4"/>
    <n v="7.6612606254261302E-4"/>
    <n v="3.5008672940282291E-4"/>
    <n v="2.2988251050661923E-3"/>
    <s v=""/>
    <n v="1.460549754912749E-4"/>
    <n v="1.3845181836063755E-3"/>
    <n v="4.7731265055425876E-4"/>
    <n v="6.151717378771235E-3"/>
    <n v="9.2306855881138078E-7"/>
    <n v="0"/>
    <n v="4.4774790545662982E-2"/>
    <n v="4.4774790545662982E-2"/>
    <n v="6.8884293147173812E-5"/>
    <n v="0.17442670632000001"/>
    <n v="2.2434965670000002E-9"/>
    <n v="0.11764339437"/>
    <n v="4.7132357159999997E-4"/>
    <n v="8.9821381350000002E-9"/>
    <n v="1.4784683061E-9"/>
    <n v="2.9525713064999998E-10"/>
    <n v="1.7497875807000001E-3"/>
    <n v="1.4351396871E-4"/>
    <n v="5.6196765030000007E-4"/>
    <n v="5.5824020819999999E-3"/>
    <n v="3.0013724535000001"/>
    <n v="6.2177291385000002"/>
    <n v="7.5109067489999987E-2"/>
    <n v="3.7254229115999999"/>
    <n v="4.4184569174999997E-7"/>
    <n v="2.6834877895384615E-4"/>
    <n v="3.4515331800000004E-12"/>
    <n v="1.8098983749230771E-4"/>
    <n v="7.2511318707692301E-7"/>
    <n v="1.3818674053846155E-11"/>
    <n v="2.2745666247692309E-12"/>
    <n v="4.5424173946153845E-13"/>
    <n v="2.6919808933846155E-6"/>
    <n v="2.2079072109230769E-7"/>
    <n v="8.6456561584615399E-7"/>
    <n v="8.5883108953846146E-6"/>
    <n v="4.6174960823076924E-3"/>
    <n v="9.5657371361538464E-3"/>
    <n v="1.1555241152307691E-4"/>
    <n v="5.7314198639999998E-3"/>
    <n v="6.797626026923076E-10"/>
    <n v="4.9514341868039678E-2"/>
    <n v="8.2898798349585342E-6"/>
    <n v="4.5920472156022255E-4"/>
    <n v="2.2716611210744941E-3"/>
    <n v="2.6975156203922983E-2"/>
    <n v="3.0139635234024552E-3"/>
    <n v="1.2250879921211073E-4"/>
    <n v="2.7252404342903986E-3"/>
    <n v="5.0536755317912019E-2"/>
    <n v="5.582902485353443E-3"/>
    <n v="1.2482072484391855E-3"/>
    <n v="2.189976654865863E-2"/>
    <n v="0.99021717913433072"/>
    <n v="8.2583526900409062E-4"/>
    <n v="3.3666028725808241E-2"/>
    <n v="3.9438898481109659E-3"/>
  </r>
  <r>
    <x v="4"/>
    <x v="0"/>
    <x v="1"/>
    <s v="Sugar"/>
    <n v="0.13799999999999998"/>
    <s v="Baking"/>
    <s v="industrial composting"/>
    <n v="7.4337427278603735E-2"/>
    <m/>
    <s v=""/>
    <n v="8.0232558139534875E-4"/>
    <n v="0.10296180138"/>
    <n v="1.6877326859999999E-9"/>
    <n v="1.3666793291999999E-2"/>
    <n v="4.5870790139999993E-4"/>
    <n v="1.8016046279999998E-8"/>
    <n v="-1.6299048899999998E-9"/>
    <n v="3.5316225839999998E-11"/>
    <n v="2.2901242139999997E-3"/>
    <n v="2.4286886339999995E-5"/>
    <n v="7.3204117559999983E-4"/>
    <n v="9.6855749880000001E-3"/>
    <n v="1.5058262885999998"/>
    <n v="4.4072576999999997"/>
    <n v="0.24840856979999998"/>
    <n v="1.3328305098"/>
    <n v="5.9386185839999994E-7"/>
    <n v="7.2150264000000006E-2"/>
    <n v="8.3306280599999994E-10"/>
    <n v="7.0022717999999998E-2"/>
    <n v="1.7512199999999997E-4"/>
    <n v="1.0893259079999999E-9"/>
    <n v="6.4917352799999996E-10"/>
    <n v="1.1273441489999999E-10"/>
    <n v="4.2662699999999995E-4"/>
    <n v="8.7560999999999984E-5"/>
    <n v="6.8930999999999994E-5"/>
    <n v="5.3840699999999997E-4"/>
    <n v="0.22766605200000001"/>
    <n v="0.197498493"/>
    <n v="3.9029849999999998E-2"/>
    <n v="2.0220480359999997"/>
    <n v="1.1283501689999999E-7"/>
    <n v="7.7266199999999991E-3"/>
    <n v="5.2716137999999994E-11"/>
    <n v="1.4213999999999999E-4"/>
    <n v="1.6559999999999997E-5"/>
    <n v="1.5979847999999998E-9"/>
    <n v="5.2088237999999989E-11"/>
    <n v="3.7033265999999999E-11"/>
    <n v="3.0498E-4"/>
    <n v="7.4235996E-7"/>
    <n v="1.3358593199999999E-5"/>
    <n v="1.3441199999999999E-3"/>
    <n v="1.1557693199999999"/>
    <n v="7.3693379999999989E-2"/>
    <n v="1.5911399999999998E-3"/>
    <n v="4.6311419999999992E-2"/>
    <n v="1.5050279999999999E-8"/>
    <n v="2.3787472099375567E-2"/>
    <n v="1.0302033935006431E-7"/>
    <n v="1.2794246509463607E-4"/>
    <n v="9.8447801538131515E-4"/>
    <n v="2.0667622701133977E-2"/>
    <n v="-1.9284296402410903E-4"/>
    <n v="2.1278011141218629E-4"/>
    <n v="1.3230331856154828E-3"/>
    <n v="2.746516694097859E-4"/>
    <n v="3.3311597458429236E-3"/>
    <s v=""/>
    <n v="1.4059935831513195E-4"/>
    <n v="1.0417627337279969E-3"/>
    <n v="1.8367617903795206E-3"/>
    <n v="5.6163179100995253E-3"/>
    <n v="1.5078162329258127E-6"/>
    <s v=""/>
    <n v="5.9153349658336213E-2"/>
    <n v="5.9153349658336213E-2"/>
    <n v="9.1005153320517252E-5"/>
    <n v="0.18283868538"/>
    <n v="2.5735116299999998E-9"/>
    <n v="8.3831651292000001E-2"/>
    <n v="6.5038990139999991E-4"/>
    <n v="2.0703356988E-8"/>
    <n v="-9.2864312399999993E-10"/>
    <n v="1.8508390673999998E-10"/>
    <n v="3.0217312139999997E-3"/>
    <n v="1.1259024629999997E-4"/>
    <n v="8.1433076879999984E-4"/>
    <n v="1.1568101987999999E-2"/>
    <n v="2.8892616605999999"/>
    <n v="4.678449573"/>
    <n v="0.28902955979999995"/>
    <n v="3.4011899657999995"/>
    <n v="7.2174715529999998E-7"/>
    <n v="2.8129028520000002E-4"/>
    <n v="3.9592486615384613E-12"/>
    <n v="1.2897177121846154E-4"/>
    <n v="1.0005998483076922E-6"/>
    <n v="3.185131844307692E-11"/>
    <n v="-1.428681729230769E-12"/>
    <n v="2.8474447190769228E-13"/>
    <n v="4.6488172523076921E-6"/>
    <n v="1.7321576353846149E-7"/>
    <n v="1.2528165673846152E-6"/>
    <n v="1.7797079981538461E-5"/>
    <n v="4.4450179393846151E-3"/>
    <n v="7.1976147276923081E-3"/>
    <n v="4.4466086123076914E-4"/>
    <n v="5.2325999473846144E-3"/>
    <n v="1.1103802389230769E-9"/>
    <n v="5.3140419574727225E-2"/>
    <n v="9.643631206997224E-6"/>
    <n v="3.2726069646094605E-4"/>
    <n v="3.2178146851863116E-3"/>
    <n v="7.6674293456513068E-2"/>
    <n v="-2.093823919295976E-3"/>
    <n v="7.5766979176229742E-5"/>
    <n v="5.628776437284491E-3"/>
    <n v="3.9690418839609047E-2"/>
    <n v="8.2391137065950665E-3"/>
    <n v="3.4677130080581174E-3"/>
    <n v="2.8529867871189971E-2"/>
    <n v="0.74649712934401902"/>
    <n v="3.2575471094383741E-3"/>
    <n v="3.0881627777500895E-2"/>
    <n v="6.6315647850608232E-3"/>
  </r>
  <r>
    <x v="4"/>
    <x v="3"/>
    <x v="1"/>
    <s v="Eggs"/>
    <n v="0.13799999999999998"/>
    <s v="Baking"/>
    <s v="industrial composting"/>
    <n v="7.4337427278603735E-2"/>
    <m/>
    <n v="2.7022484230769233"/>
    <n v="8.0232558139534875E-4"/>
    <n v="0.31766083533333322"/>
    <n v="6.0041177999999982E-9"/>
    <n v="3.8688212599999994E-2"/>
    <n v="1.1722088766666664E-3"/>
    <n v="3.6470843933333332E-8"/>
    <n v="4.7330994666666657E-9"/>
    <n v="3.7847406199999991E-10"/>
    <n v="4.8982439133333326E-3"/>
    <n v="8.7922917266666651E-5"/>
    <n v="2.1533897199999996E-3"/>
    <n v="2.1195202266666664E-2"/>
    <n v="10.517041639999999"/>
    <n v="27.554550466666658"/>
    <n v="0.13245504653333331"/>
    <n v="2.7583571866666663"/>
    <n v="1.1694515293333333E-6"/>
    <n v="7.2150264000000006E-2"/>
    <n v="8.3306280599999994E-10"/>
    <n v="7.0022717999999998E-2"/>
    <n v="1.7512199999999997E-4"/>
    <n v="1.0893259079999999E-9"/>
    <n v="6.4917352799999996E-10"/>
    <n v="1.1273441489999999E-10"/>
    <n v="4.2662699999999995E-4"/>
    <n v="8.7560999999999984E-5"/>
    <n v="6.8930999999999994E-5"/>
    <n v="5.3840699999999997E-4"/>
    <n v="0.22766605200000001"/>
    <n v="0.197498493"/>
    <n v="3.9029849999999998E-2"/>
    <n v="2.0220480359999997"/>
    <n v="1.1283501689999999E-7"/>
    <n v="7.7266199999999991E-3"/>
    <n v="5.2716137999999994E-11"/>
    <n v="1.4213999999999999E-4"/>
    <n v="1.6559999999999997E-5"/>
    <n v="1.5979847999999998E-9"/>
    <n v="5.2088237999999989E-11"/>
    <n v="3.7033265999999999E-11"/>
    <n v="3.0498E-4"/>
    <n v="7.4235996E-7"/>
    <n v="1.3358593199999999E-5"/>
    <n v="1.3441199999999999E-3"/>
    <n v="1.1557693199999999"/>
    <n v="7.3693379999999989E-2"/>
    <n v="1.5911399999999998E-3"/>
    <n v="4.6311419999999992E-2"/>
    <n v="1.5050279999999999E-8"/>
    <n v="5.1720003277410678E-2"/>
    <n v="2.7580971167158981E-7"/>
    <n v="1.6612973705092091E-4"/>
    <n v="2.0644855963587415E-3"/>
    <n v="3.9090567112803135E-2"/>
    <n v="1.1285049128142263E-3"/>
    <n v="6.0728854759222524E-4"/>
    <n v="2.4649709259043431E-3"/>
    <n v="4.2988485081745247E-4"/>
    <n v="9.1454298647220596E-3"/>
    <s v=""/>
    <n v="5.7910969239930755E-4"/>
    <n v="6.1960316030923715E-3"/>
    <n v="1.0998855997799456E-3"/>
    <n v="7.9702619964680619E-3"/>
    <n v="2.7102919794037661E-6"/>
    <n v="0.37291028238461538"/>
    <n v="0.12266553981890453"/>
    <n v="0.49557582220351992"/>
    <n v="7.6242434185156912E-4"/>
    <n v="0.39753771933333326"/>
    <n v="6.8898967439999984E-9"/>
    <n v="0.10885307059999999"/>
    <n v="1.3638908766666665E-3"/>
    <n v="3.9158154641333334E-8"/>
    <n v="5.4343612326666654E-9"/>
    <n v="5.2824174289999992E-10"/>
    <n v="5.6298509133333322E-3"/>
    <n v="1.7622627722666665E-4"/>
    <n v="2.2356793131999998E-3"/>
    <n v="2.3077729266666666E-2"/>
    <n v="11.900477011999998"/>
    <n v="27.825742339666661"/>
    <n v="0.17307603653333331"/>
    <n v="4.8267166426666659"/>
    <n v="1.2973368262333332E-6"/>
    <n v="6.1159649128205112E-4"/>
    <n v="1.0599841144615382E-11"/>
    <n v="1.6746626246153844E-4"/>
    <n v="2.0982936564102563E-6"/>
    <n v="6.0243314832820515E-11"/>
    <n v="8.3605557425641003E-12"/>
    <n v="8.1267960446153838E-13"/>
    <n v="8.6613090974358949E-6"/>
    <n v="2.7111734957948714E-7"/>
    <n v="3.4395066356923074E-6"/>
    <n v="3.550419887179487E-5"/>
    <n v="1.8308426172307688E-2"/>
    <n v="4.2808834368717942E-2"/>
    <n v="2.6627082543589741E-4"/>
    <n v="7.4257179117948706E-3"/>
    <n v="1.9959028095897437E-9"/>
    <n v="0.11808109791398698"/>
    <n v="2.6130893395127265E-5"/>
    <n v="4.2509247084649663E-4"/>
    <n v="6.8330802613814513E-3"/>
    <n v="0.15028002728822193"/>
    <n v="1.1544794574971196E-2"/>
    <n v="2.4817687451243205E-4"/>
    <n v="1.0987760655741823E-2"/>
    <n v="6.2261208788455064E-2"/>
    <n v="2.2841557797473825E-2"/>
    <n v="7.3337018925071773E-3"/>
    <n v="0.16983330586936154"/>
    <n v="4.4945468418607675"/>
    <n v="1.9439833386690739E-3"/>
    <n v="4.399013687155931E-2"/>
    <n v="1.2024296721477354E-2"/>
  </r>
  <r>
    <x v="4"/>
    <x v="8"/>
    <x v="1"/>
    <s v="Milk chocolate"/>
    <n v="0.10349999999999999"/>
    <s v="Baking"/>
    <s v="industrial composting"/>
    <n v="7.4337427278603749E-2"/>
    <m/>
    <s v=""/>
    <n v="6.0174418604651162E-4"/>
    <n v="1.302844959"/>
    <n v="6.2332863614999998E-9"/>
    <n v="5.7683901329999995E-2"/>
    <n v="2.3291315009999996E-3"/>
    <n v="4.1278641075E-8"/>
    <n v="5.9643508229999999E-9"/>
    <n v="7.3045532789999993E-10"/>
    <n v="5.1157142685000004E-3"/>
    <n v="1.6677939284999999E-4"/>
    <n v="3.3535382760000003E-3"/>
    <n v="2.0317300470000001E-2"/>
    <n v="5.705020395"/>
    <n v="50.3883954"/>
    <n v="0.12337541549999999"/>
    <n v="4.8742528050000002"/>
    <n v="1.5639147044999999E-6"/>
    <n v="5.4112698000000008E-2"/>
    <n v="6.2479710450000001E-10"/>
    <n v="5.2517038500000002E-2"/>
    <n v="1.313415E-4"/>
    <n v="8.1699443100000002E-10"/>
    <n v="4.8688014600000005E-10"/>
    <n v="8.4550811175000002E-11"/>
    <n v="3.1997024999999996E-4"/>
    <n v="6.5670749999999998E-5"/>
    <n v="5.1698250000000003E-5"/>
    <n v="4.0380525E-4"/>
    <n v="0.17074953900000001"/>
    <n v="0.14812386975"/>
    <n v="2.9272387499999997E-2"/>
    <n v="1.5165360269999999"/>
    <n v="8.4626262675000003E-8"/>
    <n v="5.7949649999999991E-3"/>
    <n v="3.9537103499999998E-11"/>
    <n v="1.06605E-4"/>
    <n v="1.242E-5"/>
    <n v="1.1984886E-9"/>
    <n v="3.9066178499999995E-11"/>
    <n v="2.7774949499999999E-11"/>
    <n v="2.2873500000000001E-4"/>
    <n v="5.5676997000000003E-7"/>
    <n v="1.00189449E-5"/>
    <n v="1.0080899999999999E-3"/>
    <n v="0.86682698999999996"/>
    <n v="5.5270034999999995E-2"/>
    <n v="1.1933549999999999E-3"/>
    <n v="3.4733565000000001E-2"/>
    <n v="1.128771E-8"/>
    <n v="0.17729530217745595"/>
    <n v="2.761189044161708E-7"/>
    <n v="1.6834953131161898E-4"/>
    <n v="3.7431528205379731E-3"/>
    <n v="4.3219397835699315E-2"/>
    <n v="1.3477816256582977E-3"/>
    <n v="9.6889598389008019E-4"/>
    <n v="2.4801064255821582E-3"/>
    <n v="5.6839504036179959E-4"/>
    <n v="1.3970688548581712E-2"/>
    <s v=""/>
    <n v="3.2811316947150941E-4"/>
    <n v="1.1265407462009039E-2"/>
    <n v="9.776493483838421E-4"/>
    <n v="1.0610338405937425E-2"/>
    <n v="3.4675808625528549E-6"/>
    <s v=""/>
    <n v="0.26694732207464772"/>
    <n v="0.26694732207464772"/>
    <n v="4.1068818780715035E-4"/>
    <n v="1.3627526219999999"/>
    <n v="6.8976205695000002E-9"/>
    <n v="0.11030754482999999"/>
    <n v="2.4728930009999994E-3"/>
    <n v="4.3294124106000003E-8"/>
    <n v="6.4902971474999998E-9"/>
    <n v="8.4278108857499989E-10"/>
    <n v="5.6644195185000003E-3"/>
    <n v="2.3300691281999999E-4"/>
    <n v="3.4152554709000003E-3"/>
    <n v="2.172919572E-2"/>
    <n v="6.7425969239999999"/>
    <n v="50.591789304750002"/>
    <n v="0.15384115799999998"/>
    <n v="6.4255223969999999"/>
    <n v="1.6598286771750001E-6"/>
    <n v="2.0965424953846151E-3"/>
    <n v="1.0611723953076924E-11"/>
    <n v="1.6970391512307692E-4"/>
    <n v="3.8044507707692301E-6"/>
    <n v="6.6606344778461548E-11"/>
    <n v="9.9850725346153839E-12"/>
    <n v="1.2965862901153845E-12"/>
    <n v="8.7144915669230781E-6"/>
    <n v="3.5847217356923076E-7"/>
    <n v="5.2542391860000001E-6"/>
    <n v="3.342953187692308E-5"/>
    <n v="1.0373226036923077E-2"/>
    <n v="7.7833522007307698E-2"/>
    <n v="2.3667870461538458E-4"/>
    <n v="9.8854190723076923E-3"/>
    <n v="2.5535825802692309E-9"/>
    <n v="0.410573463823525"/>
    <n v="2.6206993749415462E-5"/>
    <n v="4.3090796094820497E-4"/>
    <n v="1.2471743584733002E-2"/>
    <n v="0.16825098405591965"/>
    <n v="1.3833950237783053E-2"/>
    <n v="4.1051401470733464E-4"/>
    <n v="1.12038068764891E-2"/>
    <n v="8.2461420839856442E-2"/>
    <n v="3.4991875728995231E-2"/>
    <n v="6.9852198576247576E-3"/>
    <n v="9.3147453115531839E-2"/>
    <n v="8.1836259552190622"/>
    <n v="1.7302548946656765E-3"/>
    <n v="5.8790593752899509E-2"/>
    <n v="1.5453134427274052E-2"/>
  </r>
  <r>
    <x v="4"/>
    <x v="1"/>
    <x v="1"/>
    <s v="Butter"/>
    <n v="0.10349999999999999"/>
    <s v="Baking"/>
    <s v="industrial composting"/>
    <n v="7.4337427278603749E-2"/>
    <m/>
    <n v="6.0664224433399943"/>
    <n v="6.0174418604651162E-4"/>
    <n v="0.82225457009999992"/>
    <n v="7.1306905635000004E-9"/>
    <n v="7.3372331969999996E-2"/>
    <n v="1.4525421839999999E-3"/>
    <n v="7.3024242840000003E-8"/>
    <n v="1.0248792214499999E-8"/>
    <n v="4.0229024805000002E-10"/>
    <n v="1.0487222369999999E-2"/>
    <n v="5.7788026469999996E-5"/>
    <n v="2.8062315179999998E-3"/>
    <n v="4.5537906194999998E-2"/>
    <n v="10.430408528999999"/>
    <n v="41.007503159999999"/>
    <n v="8.9608932764999996E-2"/>
    <n v="3.3408545579999998"/>
    <n v="1.7673400215E-6"/>
    <n v="5.4112698000000008E-2"/>
    <n v="6.2479710450000001E-10"/>
    <n v="5.2517038500000002E-2"/>
    <n v="1.313415E-4"/>
    <n v="8.1699443100000002E-10"/>
    <n v="4.8688014600000005E-10"/>
    <n v="8.4550811175000002E-11"/>
    <n v="3.1997024999999996E-4"/>
    <n v="6.5670749999999998E-5"/>
    <n v="5.1698250000000003E-5"/>
    <n v="4.0380525E-4"/>
    <n v="0.17074953900000001"/>
    <n v="0.14812386975"/>
    <n v="2.9272387499999997E-2"/>
    <n v="1.5165360269999999"/>
    <n v="8.4626262675000003E-8"/>
    <n v="5.7949649999999991E-3"/>
    <n v="3.9537103499999998E-11"/>
    <n v="1.06605E-4"/>
    <n v="1.242E-5"/>
    <n v="1.1984886E-9"/>
    <n v="3.9066178499999995E-11"/>
    <n v="2.7774949499999999E-11"/>
    <n v="2.2873500000000001E-4"/>
    <n v="5.5676997000000003E-7"/>
    <n v="1.00189449E-5"/>
    <n v="1.0080899999999999E-3"/>
    <n v="0.86682698999999996"/>
    <n v="5.5270034999999995E-2"/>
    <n v="1.1933549999999999E-3"/>
    <n v="3.4733565000000001E-2"/>
    <n v="1.128771E-8"/>
    <n v="0.11477007430553586"/>
    <n v="3.1204292525465977E-7"/>
    <n v="1.922929519482511E-4"/>
    <n v="2.4162827242357335E-3"/>
    <n v="7.491020624323258E-2"/>
    <n v="2.2374930290719065E-3"/>
    <n v="5.9162384023383693E-4"/>
    <n v="4.8319646723252513E-3"/>
    <n v="3.025224473863935E-4"/>
    <n v="1.1731836339222094E-2"/>
    <s v=""/>
    <n v="5.5806345348018193E-4"/>
    <n v="9.1765393888872081E-3"/>
    <n v="7.6306581123257466E-4"/>
    <n v="8.078268123319245E-3"/>
    <n v="3.8925607088997184E-6"/>
    <n v="0.62787472288568935"/>
    <n v="0.23056443793374531"/>
    <n v="0.85843916081943461"/>
    <n v="1.3206756320298994E-3"/>
    <n v="0.88216223309999986"/>
    <n v="7.7950247715000008E-9"/>
    <n v="0.12599597546999999"/>
    <n v="1.596303684E-3"/>
    <n v="7.5039725871000007E-8"/>
    <n v="1.0774738538999999E-8"/>
    <n v="5.1461600872499997E-10"/>
    <n v="1.1035927619999998E-2"/>
    <n v="1.2401554643999999E-4"/>
    <n v="2.8679487128999998E-3"/>
    <n v="4.6949801445000001E-2"/>
    <n v="11.467985058"/>
    <n v="41.21089706475"/>
    <n v="0.12007467526499999"/>
    <n v="4.892124149999999"/>
    <n v="1.863253994175E-6"/>
    <n v="1.357172666307692E-3"/>
    <n v="1.1992345802307694E-11"/>
    <n v="1.9383996226153845E-4"/>
    <n v="2.4558518215384615E-6"/>
    <n v="1.1544573210923078E-10"/>
    <n v="1.6576520829230767E-11"/>
    <n v="7.9171693649999996E-13"/>
    <n v="1.6978350184615381E-5"/>
    <n v="1.9079314836923075E-7"/>
    <n v="4.4122287890769225E-6"/>
    <n v="7.2230463761538467E-5"/>
    <n v="1.7643053935384616E-2"/>
    <n v="6.3401380099615379E-2"/>
    <n v="1.8473026963846152E-4"/>
    <n v="7.5263448461538448E-3"/>
    <n v="2.866544606423077E-9"/>
    <n v="0.26520780807829042"/>
    <n v="2.9634801504361685E-5"/>
    <n v="4.9224848635737357E-4"/>
    <n v="8.0301194075185628E-3"/>
    <n v="0.29486620670616454"/>
    <n v="2.3017326253940137E-2"/>
    <n v="2.4563680338363742E-4"/>
    <n v="2.2240810719760636E-2"/>
    <n v="4.3803742147802326E-2"/>
    <n v="2.9369035106444896E-2"/>
    <n v="1.5456613329474655E-2"/>
    <n v="0.16724551460578657"/>
    <n v="6.6646556454852623"/>
    <n v="1.3477358720655787E-3"/>
    <n v="4.4690145692682107E-2"/>
    <n v="1.735903764107341E-2"/>
  </r>
  <r>
    <x v="4"/>
    <x v="1"/>
    <x v="1"/>
    <s v="Milk"/>
    <n v="4.0979999999999999"/>
    <s v="Raw"/>
    <s v="industrial composting"/>
    <n v="0.15785824345146379"/>
    <m/>
    <n v="0.51222692307692297"/>
    <n v="2.3825581395348835E-2"/>
    <n v="5.9662773804000002"/>
    <n v="9.3444407315999994E-8"/>
    <n v="0.55423450176"/>
    <n v="1.2455321868E-2"/>
    <n v="4.9466523612E-7"/>
    <n v="7.0007277342000006E-8"/>
    <n v="2.9218321594200001E-9"/>
    <n v="6.6209882033999995E-2"/>
    <n v="5.0671851960000004E-4"/>
    <n v="1.7874508052399998E-2"/>
    <n v="0.28316573495999997"/>
    <n v="68.707629425999997"/>
    <n v="261.51003427199998"/>
    <n v="0.71402970083999995"/>
    <n v="35.147396101200002"/>
    <n v="1.37709884562E-5"/>
    <n v="0"/>
    <n v="0"/>
    <n v="0"/>
    <n v="0"/>
    <n v="0"/>
    <n v="0"/>
    <n v="0"/>
    <n v="0"/>
    <n v="0"/>
    <n v="0"/>
    <n v="0"/>
    <n v="0"/>
    <n v="0"/>
    <n v="0"/>
    <n v="0"/>
    <n v="0"/>
    <n v="0.22944701999999997"/>
    <n v="1.5654400979999999E-9"/>
    <n v="4.2209400000000003E-3"/>
    <n v="4.9176000000000005E-4"/>
    <n v="4.7453200799999999E-8"/>
    <n v="1.5467941979999998E-9"/>
    <n v="1.0997269859999999E-9"/>
    <n v="9.0565799999999998E-3"/>
    <n v="2.2044863159999999E-5"/>
    <n v="3.9669213719999998E-4"/>
    <n v="3.9914520000000002E-2"/>
    <n v="34.321323720000002"/>
    <n v="2.18837298"/>
    <n v="4.7249939999999997E-2"/>
    <n v="1.37524782"/>
    <n v="4.4692787999999998E-7"/>
    <n v="0.80606913686580695"/>
    <n v="3.8033427197638544E-6"/>
    <n v="8.5230536155628375E-4"/>
    <n v="1.959765585989471E-2"/>
    <n v="0.54118273283338802"/>
    <n v="1.4858990377628367E-2"/>
    <n v="4.6233506634114629E-3"/>
    <n v="3.2954627656319999E-2"/>
    <n v="1.2898608056229081E-3"/>
    <n v="7.4741479644104436E-2"/>
    <s v=""/>
    <n v="5.0136700658669981E-3"/>
    <n v="5.87184214197711E-2"/>
    <n v="4.8378766416014071E-3"/>
    <n v="6.0309121584326393E-2"/>
    <n v="2.9702929748566281E-5"/>
    <n v="2.0991059307692304"/>
    <n v="1.6250827360517672"/>
    <n v="3.7241886668209974"/>
    <n v="5.7295210258784578E-3"/>
    <n v="6.1957244004000005"/>
    <n v="9.5009847413999995E-8"/>
    <n v="0.55845544175999995"/>
    <n v="1.2947081868000001E-2"/>
    <n v="5.4211843692E-7"/>
    <n v="7.1554071540000007E-8"/>
    <n v="4.0215591454199999E-9"/>
    <n v="7.526646203399999E-2"/>
    <n v="5.2876338276000004E-4"/>
    <n v="1.8271200189599997E-2"/>
    <n v="0.32308025495999998"/>
    <n v="103.02895314599999"/>
    <n v="263.69840725199998"/>
    <n v="0.76127964083999999"/>
    <n v="36.5226439212"/>
    <n v="1.42179163362E-5"/>
    <n v="9.531883692923078E-3"/>
    <n v="1.4616899602153845E-10"/>
    <n v="8.5916221809230757E-4"/>
    <n v="1.9918587489230771E-5"/>
    <n v="8.3402836449230768E-10"/>
    <n v="1.1008318698461539E-10"/>
    <n v="6.1870140698769225E-12"/>
    <n v="1.1579455697538461E-4"/>
    <n v="8.1348212732307699E-7"/>
    <n v="2.8109538753230763E-5"/>
    <n v="4.9704654609230767E-4"/>
    <n v="0.1585060817630769"/>
    <n v="0.40568985731076918"/>
    <n v="1.1711994474461539E-3"/>
    <n v="5.6188682955692307E-2"/>
    <n v="2.1873717440307691E-8"/>
    <n v="0.85498594963934249"/>
    <n v="1.6852678144044421E-4"/>
    <n v="1.0217005109780697E-3"/>
    <n v="2.9904683535089439E-2"/>
    <n v="0.94315131704932698"/>
    <n v="7.0909385791898344E-2"/>
    <n v="7.3236900283916745E-4"/>
    <n v="6.5447920328515097E-2"/>
    <n v="8.5216383363714093E-2"/>
    <n v="8.6779703016048468E-2"/>
    <n v="4.5786560277069899E-2"/>
    <n v="0.54736553898000129"/>
    <n v="19.966736071322181"/>
    <n v="3.8489022570130141E-3"/>
    <n v="0.15313893222018063"/>
    <n v="6.106895725765206E-2"/>
  </r>
  <r>
    <x v="4"/>
    <x v="0"/>
    <x v="1"/>
    <s v="Flour"/>
    <n v="0.59040000000000004"/>
    <s v="Frying"/>
    <s v="industrial composting"/>
    <n v="3.8527799530148787E-2"/>
    <m/>
    <n v="0"/>
    <n v="3.4325581395348841E-3"/>
    <n v="0.15576115430400003"/>
    <n v="2.6092489872000004E-9"/>
    <n v="3.5355854064000006E-2"/>
    <n v="5.2423119552000004E-4"/>
    <n v="1.4121603825600001E-8"/>
    <n v="1.2166679611200002E-9"/>
    <n v="2.0137947696000004E-10"/>
    <n v="1.8606928910400002E-3"/>
    <n v="3.1541988144000003E-5"/>
    <n v="1.2507731256000002E-3"/>
    <n v="7.8680399904000019E-3"/>
    <n v="2.6417387976"/>
    <n v="16.573815268800001"/>
    <n v="4.0436930927999999E-2"/>
    <n v="1.7765727187200002"/>
    <n v="7.1309409408E-7"/>
    <n v="4.2622865280000005E-2"/>
    <n v="9.8757678095999991E-10"/>
    <n v="1.0757088000000001E-2"/>
    <n v="9.1012509792000012E-5"/>
    <n v="6.149830752E-10"/>
    <n v="4.2537245471999996E-10"/>
    <n v="1.3810244774400002E-10"/>
    <n v="1.1977155503999999E-4"/>
    <n v="4.2173588592000007E-5"/>
    <n v="4.9763989440000009E-5"/>
    <n v="2.6402127120000004E-4"/>
    <n v="0.25621423488"/>
    <n v="0.20835334080000001"/>
    <n v="4.1803390080000002E-2"/>
    <n v="0.68466775104000011"/>
    <n v="1.3053021350400001E-7"/>
    <n v="3.3056495999999998E-2"/>
    <n v="2.2553339040000001E-10"/>
    <n v="6.0811200000000006E-4"/>
    <n v="7.084800000000001E-5"/>
    <n v="6.8365958400000006E-9"/>
    <n v="2.228470704E-10"/>
    <n v="1.5843797280000002E-10"/>
    <n v="1.3047840000000002E-3"/>
    <n v="3.1760095680000001E-6"/>
    <n v="5.7151546559999999E-5"/>
    <n v="5.7504960000000008E-3"/>
    <n v="4.9446826560000003"/>
    <n v="0.31527950399999999"/>
    <n v="6.8073120000000003E-3"/>
    <n v="0.19813233600000002"/>
    <n v="6.4389024000000003E-8"/>
    <n v="3.0110612508930833E-2"/>
    <n v="1.5301300100698495E-7"/>
    <n v="7.1304891847434777E-5"/>
    <n v="1.0385188929920551E-3"/>
    <n v="2.153594712238702E-2"/>
    <n v="3.872644088171717E-4"/>
    <n v="5.7242930047979356E-4"/>
    <n v="1.4384114301820685E-3"/>
    <n v="1.8756866812147862E-4"/>
    <n v="5.5538584444916736E-3"/>
    <s v=""/>
    <n v="3.8164405818151293E-4"/>
    <n v="3.8071339679258561E-3"/>
    <n v="5.6589121869061022E-4"/>
    <n v="4.3913698643140682E-3"/>
    <n v="1.8969485795982379E-6"/>
    <n v="0"/>
    <n v="7.0044004738942192E-2"/>
    <n v="7.0044004738942192E-2"/>
    <n v="1.0776000729068029E-4"/>
    <n v="0.23144051558400003"/>
    <n v="3.8223591585600006E-9"/>
    <n v="4.6721054064000005E-2"/>
    <n v="6.8609170531199999E-4"/>
    <n v="2.1573182740800003E-8"/>
    <n v="1.86488748624E-9"/>
    <n v="4.9791989750400012E-10"/>
    <n v="3.2852484460800004E-3"/>
    <n v="7.6891586304000012E-5"/>
    <n v="1.3576886616000002E-3"/>
    <n v="1.3882557261600002E-2"/>
    <n v="7.8426356884799997"/>
    <n v="17.097448113599999"/>
    <n v="8.9047633007999991E-2"/>
    <n v="2.6593728057600003"/>
    <n v="9.08013331584E-7"/>
    <n v="3.5606233166769237E-4"/>
    <n v="5.8805525516307703E-12"/>
    <n v="7.1878544713846164E-5"/>
    <n v="1.05552570048E-6"/>
    <n v="3.3189511908923085E-11"/>
    <n v="2.8690576711384614E-12"/>
    <n v="7.6603061154461555E-13"/>
    <n v="5.0542283785846163E-6"/>
    <n v="1.1829474816000002E-7"/>
    <n v="2.0887517870769232E-6"/>
    <n v="2.1357780402461541E-5"/>
    <n v="1.2065593366892308E-2"/>
    <n v="2.6303766328615384E-2"/>
    <n v="1.3699635847384613E-4"/>
    <n v="4.091342778092308E-3"/>
    <n v="1.3969435870523078E-9"/>
    <n v="0.1165214626639641"/>
    <n v="2.6572290697591191E-5"/>
    <n v="3.4805248922884359E-4"/>
    <n v="6.0415543051198879E-3"/>
    <n v="0.11543208253533808"/>
    <n v="6.8263762583555309E-3"/>
    <n v="3.3501015318656625E-4"/>
    <n v="8.0508458820705876E-3"/>
    <n v="5.0530846778884843E-2"/>
    <n v="2.5823536124156318E-2"/>
    <n v="5.4138613512608093E-3"/>
    <n v="9.3442569237808415E-2"/>
    <n v="5.2468756328095285"/>
    <n v="1.8033005925922523E-3"/>
    <n v="4.3803640978324891E-2"/>
    <n v="1.5295140195118713E-2"/>
  </r>
  <r>
    <x v="4"/>
    <x v="3"/>
    <x v="1"/>
    <s v="Eggs"/>
    <n v="0.10720000000000002"/>
    <s v="Frying"/>
    <s v="industrial composting"/>
    <n v="2.0986687548942836E-2"/>
    <m/>
    <n v="2.7022484230769233"/>
    <n v="6.2325581395348845E-4"/>
    <n v="0.24676261991111112"/>
    <n v="4.6640683200000004E-9"/>
    <n v="3.005345210666667E-2"/>
    <n v="9.1058544622222226E-4"/>
    <n v="2.8330974417777781E-8"/>
    <n v="3.6767265422222227E-9"/>
    <n v="2.9400303946666668E-10"/>
    <n v="3.8050126631111111E-3"/>
    <n v="6.8299541528888901E-5"/>
    <n v="1.6727781013333336E-3"/>
    <n v="1.6464678862222224E-2"/>
    <n v="8.1697598826666677"/>
    <n v="21.404694275555556"/>
    <n v="0.1028926158577778"/>
    <n v="2.1427238435555562"/>
    <n v="9.0844350684444464E-7"/>
    <n v="7.7391110400000015E-3"/>
    <n v="1.7931610928000002E-10"/>
    <n v="1.9531840000000002E-3"/>
    <n v="1.6525306656000003E-5"/>
    <n v="1.1166359360000001E-10"/>
    <n v="7.723564896E-11"/>
    <n v="2.5075512192000003E-11"/>
    <n v="2.1747138719999999E-5"/>
    <n v="7.6575350560000026E-6"/>
    <n v="9.0357379200000026E-6"/>
    <n v="4.793882160000001E-5"/>
    <n v="4.6521283840000011E-2"/>
    <n v="3.7831094400000008E-2"/>
    <n v="7.5903174400000009E-3"/>
    <n v="0.12431636672000003"/>
    <n v="2.3700607872000003E-8"/>
    <n v="6.0021280000000007E-3"/>
    <n v="4.0950507200000007E-11"/>
    <n v="1.1041600000000004E-4"/>
    <n v="1.2864000000000003E-5"/>
    <n v="1.2413331200000001E-9"/>
    <n v="4.0462747200000004E-11"/>
    <n v="2.8767870400000006E-11"/>
    <n v="2.3691200000000007E-4"/>
    <n v="5.7667382400000015E-7"/>
    <n v="1.0377110080000002E-5"/>
    <n v="1.0441280000000003E-3"/>
    <n v="0.89781500800000014"/>
    <n v="5.724587200000001E-2"/>
    <n v="1.2360160000000002E-3"/>
    <n v="3.5975248000000008E-2"/>
    <n v="1.1691232000000001E-8"/>
    <n v="3.3891778775921241E-2"/>
    <n v="1.9552499269472681E-7"/>
    <n v="4.9016508141859068E-5"/>
    <n v="1.4228149564286801E-3"/>
    <n v="2.9632736177532076E-2"/>
    <n v="7.8795409449951964E-4"/>
    <n v="3.9989862837695083E-4"/>
    <n v="1.7792358977407128E-3"/>
    <n v="1.8669576634537682E-4"/>
    <n v="6.9221974517867735E-3"/>
    <s v=""/>
    <n v="4.4351679573802482E-4"/>
    <n v="4.7874108962948506E-3"/>
    <n v="7.0996578160897612E-4"/>
    <n v="3.8029240047186648E-3"/>
    <n v="1.9717850587117069E-6"/>
    <n v="0.28968103095384623"/>
    <n v="8.481831304518514E-2"/>
    <n v="0.3744993439990314"/>
    <n v="5.7615283692158674E-4"/>
    <n v="0.26050385895111111"/>
    <n v="4.8843349364800002E-9"/>
    <n v="3.2117052106666669E-2"/>
    <n v="9.3997475287822233E-4"/>
    <n v="2.9683971131377782E-8"/>
    <n v="3.7944249383822232E-9"/>
    <n v="3.4784642205866671E-10"/>
    <n v="4.0636718018311107E-3"/>
    <n v="7.6533750408888911E-5"/>
    <n v="1.6921909493333336E-3"/>
    <n v="1.7556745683822227E-2"/>
    <n v="9.1140961745066686"/>
    <n v="21.499771241955557"/>
    <n v="0.11171894929777781"/>
    <n v="2.3030154582755564"/>
    <n v="9.4383534671644468E-7"/>
    <n v="4.00775167617094E-4"/>
    <n v="7.5143614407384617E-12"/>
    <n v="4.9410849394871797E-5"/>
    <n v="1.4461150044280344E-6"/>
    <n v="4.5667647894427354E-11"/>
    <n v="5.8375768282803435E-12"/>
    <n v="5.3514834162871799E-13"/>
    <n v="6.2518027720478628E-6"/>
    <n v="1.1774423139829063E-7"/>
    <n v="2.6033706912820518E-6"/>
    <n v="2.7010377975111117E-5"/>
    <n v="1.4021686422317952E-2"/>
    <n v="3.3076571141470085E-2"/>
    <n v="1.7187530661196587E-4"/>
    <n v="3.5431007050393177E-3"/>
    <n v="1.4520543795637611E-9"/>
    <n v="0.2728073080841007"/>
    <n v="6.5541742626013907E-5"/>
    <n v="4.4330547323416991E-4"/>
    <n v="1.6644368799688475E-2"/>
    <n v="0.40219203393435304"/>
    <n v="2.8507551323532485E-2"/>
    <n v="5.6891905555254171E-4"/>
    <n v="2.7887763824772656E-2"/>
    <n v="9.5443144234023308E-2"/>
    <n v="6.1210052040529851E-2"/>
    <n v="1.9672286370668458E-2"/>
    <n v="0.45740730629243637"/>
    <n v="12.298978229431732"/>
    <n v="4.4343298265451369E-3"/>
    <n v="7.3866141656313611E-2"/>
    <n v="3.0942602145773414E-2"/>
  </r>
  <r>
    <x v="4"/>
    <x v="3"/>
    <x v="1"/>
    <s v="Oil, sunflower"/>
    <n v="0.10720000000000002"/>
    <s v="Frying"/>
    <s v="industrial composting"/>
    <n v="2.0986687548942836E-2"/>
    <m/>
    <s v=""/>
    <n v="6.2325581395348845E-4"/>
    <n v="0.25275446624000009"/>
    <n v="3.2171810224000004E-8"/>
    <n v="2.7713247520000005E-2"/>
    <n v="9.2648904624000018E-4"/>
    <n v="1.5623411616000002E-8"/>
    <n v="7.8660576016000015E-9"/>
    <n v="9.200656115200002E-10"/>
    <n v="1.9743288784000003E-3"/>
    <n v="1.4612532768000004E-4"/>
    <n v="3.0625279776000003E-3"/>
    <n v="8.882680118400002E-3"/>
    <n v="9.893830825600002"/>
    <n v="59.472262704000002"/>
    <n v="8.4505552032000011E-2"/>
    <n v="2.1987718032000001"/>
    <n v="1.1999917616000003E-6"/>
    <n v="7.7391110400000015E-3"/>
    <n v="1.7931610928000002E-10"/>
    <n v="1.9531840000000002E-3"/>
    <n v="1.6525306656000003E-5"/>
    <n v="1.1166359360000001E-10"/>
    <n v="7.723564896E-11"/>
    <n v="2.5075512192000003E-11"/>
    <n v="2.1747138719999999E-5"/>
    <n v="7.6575350560000026E-6"/>
    <n v="9.0357379200000026E-6"/>
    <n v="4.793882160000001E-5"/>
    <n v="4.6521283840000011E-2"/>
    <n v="3.7831094400000008E-2"/>
    <n v="7.5903174400000009E-3"/>
    <n v="0.12431636672000003"/>
    <n v="2.3700607872000003E-8"/>
    <n v="6.0021280000000007E-3"/>
    <n v="4.0950507200000007E-11"/>
    <n v="1.1041600000000004E-4"/>
    <n v="1.2864000000000003E-5"/>
    <n v="1.2413331200000001E-9"/>
    <n v="4.0462747200000004E-11"/>
    <n v="2.8767870400000006E-11"/>
    <n v="2.3691200000000007E-4"/>
    <n v="5.7667382400000015E-7"/>
    <n v="1.0377110080000002E-5"/>
    <n v="1.0441280000000003E-3"/>
    <n v="0.89781500800000014"/>
    <n v="5.724587200000001E-2"/>
    <n v="1.2360160000000002E-3"/>
    <n v="3.5975248000000008E-2"/>
    <n v="1.1691232000000001E-8"/>
    <n v="3.4671323198240643E-2"/>
    <n v="1.2966884273841846E-6"/>
    <n v="4.5444927014332363E-5"/>
    <n v="1.4468878157231097E-3"/>
    <n v="1.6947106808810099E-2"/>
    <n v="1.6579147907989E-3"/>
    <n v="1.1196460455289055E-3"/>
    <n v="9.7769028431245338E-4"/>
    <n v="3.7654331346395587E-4"/>
    <n v="1.2607207796455093E-2"/>
    <s v=""/>
    <n v="5.2741479347626096E-4"/>
    <n v="1.3264016988463127E-2"/>
    <n v="5.9311733089747163E-4"/>
    <n v="3.8954748950661214E-3"/>
    <n v="2.5808642742977985E-6"/>
    <s v=""/>
    <n v="8.8133666540952144E-2"/>
    <n v="8.8133666540952144E-2"/>
    <n v="1.3559025621684946E-4"/>
    <n v="0.26649570528000011"/>
    <n v="3.2392076840480003E-8"/>
    <n v="2.9776847520000004E-2"/>
    <n v="9.5587835289600025E-4"/>
    <n v="1.6976408329600002E-8"/>
    <n v="7.983755997760002E-9"/>
    <n v="9.7390899411200028E-10"/>
    <n v="2.2329880171200003E-3"/>
    <n v="1.5435953656000003E-4"/>
    <n v="3.0819408256000003E-3"/>
    <n v="9.9747469400000028E-3"/>
    <n v="10.838167117440003"/>
    <n v="59.567339670400003"/>
    <n v="9.3331885472000026E-2"/>
    <n v="2.3590634179200003"/>
    <n v="1.2353836014720002E-6"/>
    <n v="4.099933927384617E-4"/>
    <n v="4.9833964369969239E-11"/>
    <n v="4.581053464615385E-5"/>
    <n v="1.470582081378462E-6"/>
    <n v="2.6117551276307694E-11"/>
    <n v="1.2282701535015388E-11"/>
    <n v="1.4983215294030774E-12"/>
    <n v="3.4353661801846158E-6"/>
    <n v="2.3747621009230774E-7"/>
    <n v="4.7414474240000001E-6"/>
    <n v="1.5345764523076929E-5"/>
    <n v="1.6674103257600003E-2"/>
    <n v="9.1642061031384614E-2"/>
    <n v="1.4358751611076928E-4"/>
    <n v="3.6293283352615388E-3"/>
    <n v="1.9005901561107695E-9"/>
    <n v="0.27922695329477765"/>
    <n v="4.3771651290263735E-4"/>
    <n v="4.1089499452604911E-4"/>
    <n v="1.6929802146127396E-2"/>
    <n v="0.22266566223821926"/>
    <n v="6.0314094558656363E-2"/>
    <n v="1.6830843813526511E-3"/>
    <n v="1.4563846679395242E-2"/>
    <n v="0.19321881885400619"/>
    <n v="0.11178381130692776"/>
    <n v="1.0651452618912984E-2"/>
    <n v="0.55316818494665865"/>
    <n v="34.132505598283529"/>
    <n v="3.696522054196477E-3"/>
    <n v="7.569172383654367E-2"/>
    <n v="4.0618024161540429E-2"/>
  </r>
  <r>
    <x v="4"/>
    <x v="0"/>
    <x v="1"/>
    <s v="Pasta"/>
    <n v="0.6492"/>
    <s v="Boiling (unspecified)"/>
    <s v="industrial composting"/>
    <n v="0.51671442215854824"/>
    <m/>
    <n v="4.0569082692307692"/>
    <n v="3.7744186046511628E-3"/>
    <n v="0.64236642341999994"/>
    <n v="1.0127088282000001E-8"/>
    <n v="6.3809085714E-2"/>
    <n v="2.9159746031400002E-3"/>
    <n v="5.0967899976000001E-8"/>
    <n v="2.2243795060199999E-8"/>
    <n v="4.8422104374000004E-10"/>
    <n v="6.7925409726000002E-3"/>
    <n v="2.33377022538E-4"/>
    <n v="5.7933656922000004E-3"/>
    <n v="2.6487020468399999E-2"/>
    <n v="4.57713591"/>
    <n v="71.042803206000002"/>
    <n v="0.31931210694599999"/>
    <n v="7.5378826236000007"/>
    <n v="3.1106283290999999E-6"/>
    <n v="0.12794312848800002"/>
    <n v="4.5822698030759994E-9"/>
    <n v="9.0952919999999996E-3"/>
    <n v="2.3171050990800004E-4"/>
    <n v="9.3506457312000012E-10"/>
    <n v="5.3060048251199995E-10"/>
    <n v="2.8754769683040002E-10"/>
    <n v="1.6154209146000001E-4"/>
    <n v="3.4604544558000001E-5"/>
    <n v="6.542916756E-5"/>
    <n v="4.4137501230000003E-4"/>
    <n v="0.32476713004799995"/>
    <n v="0.18734834328"/>
    <n v="3.3547760567999997E-2"/>
    <n v="2.019250918584"/>
    <n v="1.9432387523039999E-7"/>
    <n v="3.6348708E-2"/>
    <n v="2.4799504919999997E-10"/>
    <n v="6.686760000000001E-4"/>
    <n v="7.7904000000000005E-5"/>
    <n v="7.5174763199999997E-9"/>
    <n v="2.4504118919999996E-10"/>
    <n v="1.7421736440000001E-10"/>
    <n v="1.4347320000000002E-3"/>
    <n v="3.4923194640000003E-6"/>
    <n v="6.2843468879999993E-5"/>
    <n v="6.3232080000000003E-3"/>
    <n v="5.4371408880000001"/>
    <n v="0.34667929199999997"/>
    <n v="7.4852759999999999E-3"/>
    <n v="0.21786502799999999"/>
    <n v="7.0801752000000001E-8"/>
    <n v="0.10494694167928717"/>
    <n v="5.9875835714480983E-7"/>
    <n v="1.1228596492656133E-4"/>
    <n v="4.8824890448230934E-3"/>
    <n v="5.9317880348091774E-2"/>
    <n v="4.7802393565640183E-3"/>
    <n v="1.0875447377104673E-3"/>
    <n v="3.6729543204640754E-3"/>
    <n v="6.6223104216503394E-4"/>
    <n v="2.4223477713944563E-2"/>
    <s v=""/>
    <n v="5.0312609678059917E-4"/>
    <n v="1.5938202134127877E-2"/>
    <n v="2.2899671279758842E-3"/>
    <n v="1.6141262350222372E-2"/>
    <n v="7.0523542439218977E-6"/>
    <n v="2.6337448483846155"/>
    <n v="0.23856625302968457"/>
    <n v="2.8723111014142999"/>
    <n v="4.4189401560219997E-3"/>
    <n v="0.806658259908"/>
    <n v="1.4957353134276E-8"/>
    <n v="7.3573053714000011E-2"/>
    <n v="3.2255891130480003E-3"/>
    <n v="5.942044086912E-8"/>
    <n v="2.3019436731911997E-8"/>
    <n v="9.4598610497040004E-10"/>
    <n v="8.3888150640600012E-3"/>
    <n v="2.7147388656000005E-4"/>
    <n v="5.9216383286400005E-3"/>
    <n v="3.3251603480699998E-2"/>
    <n v="10.339043928048"/>
    <n v="71.57683084128"/>
    <n v="0.36034514351399999"/>
    <n v="9.7749985701840014"/>
    <n v="3.3757539563303998E-6"/>
    <n v="1.2410127075507692E-3"/>
    <n v="2.301131251427077E-11"/>
    <n v="1.1318931340615387E-4"/>
    <n v="4.9624447893046158E-6"/>
    <n v="9.1416062875569225E-11"/>
    <n v="3.541451804909538E-11"/>
    <n v="1.4553632384160002E-12"/>
    <n v="1.2905869329323079E-5"/>
    <n v="4.1765213316923082E-7"/>
    <n v="9.1102128132923088E-6"/>
    <n v="5.1156313047230766E-5"/>
    <n v="1.5906221427766154E-2"/>
    <n v="0.11011820129427692"/>
    <n v="5.5437714386769228E-4"/>
    <n v="1.5038459338744618E-2"/>
    <n v="5.193467625123692E-9"/>
    <n v="3.4337685084328377E-2"/>
    <n v="8.1535371444149623E-6"/>
    <n v="4.1203292658320644E-5"/>
    <n v="2.3238741906196126E-3"/>
    <n v="3.2010691627994456E-2"/>
    <n v="7.0618709277305968E-3"/>
    <n v="6.2291148929387191E-5"/>
    <n v="2.274808181661044E-3"/>
    <n v="1.3766393725665819E-2"/>
    <n v="8.7074424194703241E-3"/>
    <n v="1.4591542930220257E-3"/>
    <n v="1.7396298041200395E-2"/>
    <n v="1.6634768842690224"/>
    <n v="5.8138107292611887E-4"/>
    <n v="1.2792288142321894E-2"/>
    <n v="4.5040063309299567E-3"/>
  </r>
  <r>
    <x v="4"/>
    <x v="4"/>
    <x v="1"/>
    <s v="Tomatoes"/>
    <n v="0.21640000000000004"/>
    <s v="Cooking (unspecified)"/>
    <s v="industrial composting"/>
    <n v="0.51671442215854835"/>
    <m/>
    <n v="1.2720221879683722"/>
    <n v="1.2581395348837212E-3"/>
    <n v="0.15051930422222223"/>
    <n v="6.0497430795555558E-9"/>
    <n v="2.2685506063555558E-2"/>
    <n v="4.9613138355555572E-4"/>
    <n v="8.1630581120000022E-9"/>
    <n v="4.2297709906666667E-9"/>
    <n v="1.1958274579555558E-10"/>
    <n v="6.5481473844444457E-4"/>
    <n v="1.7672107633333337E-5"/>
    <n v="3.4468723382222226E-4"/>
    <n v="2.4495953426666669E-3"/>
    <n v="1.0742409539555557"/>
    <n v="1.2445645129333336"/>
    <n v="9.1214011408888893E-2"/>
    <n v="2.1505652147555558"/>
    <n v="8.5386224760000018E-7"/>
    <n v="5.7136765725333348E-2"/>
    <n v="1.0652466676173334E-9"/>
    <n v="3.892610413333334E-2"/>
    <n v="1.2840245263600003E-4"/>
    <n v="7.4842932554666688E-10"/>
    <n v="4.502528158080001E-10"/>
    <n v="1.077495722002667E-10"/>
    <n v="2.555826571533334E-4"/>
    <n v="5.4766194252666684E-5"/>
    <n v="4.9380525186666676E-5"/>
    <n v="3.6272720943333339E-4"/>
    <n v="0.18639099256533337"/>
    <n v="0.1495059919866667"/>
    <n v="2.9236054045333342E-2"/>
    <n v="1.3649471563226667"/>
    <n v="9.6518801720266696E-8"/>
    <n v="1.2116236000000002E-2"/>
    <n v="8.2665016400000016E-11"/>
    <n v="2.2289200000000006E-4"/>
    <n v="2.5968000000000006E-5"/>
    <n v="2.5058254400000006E-9"/>
    <n v="8.1680396400000005E-11"/>
    <n v="5.8072454800000014E-11"/>
    <n v="4.7824400000000012E-4"/>
    <n v="1.1641064880000002E-6"/>
    <n v="2.0947822960000003E-5"/>
    <n v="2.1077360000000002E-3"/>
    <n v="1.8123802960000004"/>
    <n v="0.11555976400000002"/>
    <n v="2.4950920000000004E-3"/>
    <n v="7.262167600000001E-2"/>
    <n v="2.3600584000000004E-8"/>
    <n v="2.8592568279944334E-2"/>
    <n v="2.8812958434848264E-7"/>
    <n v="9.4370783791594256E-5"/>
    <n v="9.846474481188252E-4"/>
    <n v="1.1397606434101685E-2"/>
    <n v="9.8882027827129886E-4"/>
    <n v="3.281131267580936E-4"/>
    <n v="6.0800200917382398E-4"/>
    <n v="1.7954507603293088E-4"/>
    <n v="1.6976924531410848E-3"/>
    <s v=""/>
    <n v="1.495411631576688E-4"/>
    <n v="3.3615336263209325E-4"/>
    <n v="7.8130751636742914E-4"/>
    <n v="5.9250149844844975E-3"/>
    <n v="2.0347642612896283E-6"/>
    <n v="0.27526560147635581"/>
    <n v="5.2065705809821006E-2"/>
    <n v="0.32733130728617682"/>
    <n v="5.0358662659411816E-4"/>
    <n v="0.21977230594755559"/>
    <n v="7.1976547635728892E-9"/>
    <n v="6.1834502196888901E-2"/>
    <n v="6.5050183619155572E-4"/>
    <n v="1.141731287754667E-8"/>
    <n v="4.7617042028746668E-9"/>
    <n v="2.8540477279582225E-10"/>
    <n v="1.388641395597778E-3"/>
    <n v="7.3602408374000012E-5"/>
    <n v="4.1501558196888896E-4"/>
    <n v="4.9200585521000009E-3"/>
    <n v="3.0730122425208894"/>
    <n v="1.5096302689200003"/>
    <n v="0.12294515745422224"/>
    <n v="3.5881340470782224"/>
    <n v="9.7398163332026685E-7"/>
    <n v="3.3811123991931628E-4"/>
    <n v="1.1073315020881368E-11"/>
    <n v="9.5130003379829083E-5"/>
    <n v="1.0007720556793166E-6"/>
    <n v="1.7565096734687183E-11"/>
    <n v="7.3256987736533337E-12"/>
    <n v="4.3908426583972655E-13"/>
    <n v="2.1363713778427353E-6"/>
    <n v="1.1323447442153849E-7"/>
    <n v="6.3848551072136763E-7"/>
    <n v="7.5693208493846167E-6"/>
    <n v="4.7277111423398299E-3"/>
    <n v="2.3225081060307697E-3"/>
    <n v="1.8914639608341884E-4"/>
    <n v="5.5202062262741883E-3"/>
    <n v="1.4984332820311797E-9"/>
    <n v="9.3086858022643874E-3"/>
    <n v="3.9333177614043147E-6"/>
    <n v="3.4721507070498195E-5"/>
    <n v="4.6504020047707099E-4"/>
    <n v="5.8563487769543896E-3"/>
    <n v="1.456170304898114E-3"/>
    <n v="1.8600779536396969E-5"/>
    <n v="3.421667203086288E-4"/>
    <n v="3.7270075088184766E-3"/>
    <n v="5.9844037853917591E-4"/>
    <n v="1.8852936556174789E-4"/>
    <n v="4.9565454068752493E-3"/>
    <n v="3.3865799987251775E-2"/>
    <n v="1.9840609574614309E-4"/>
    <n v="4.7003979559875767E-3"/>
    <n v="1.2974413300013957E-3"/>
  </r>
  <r>
    <x v="4"/>
    <x v="4"/>
    <x v="1"/>
    <s v="Courgettes or zucchini"/>
    <n v="0.1623"/>
    <s v="Cooking (unspecified)"/>
    <s v="industrial composting"/>
    <n v="0.51671442215854824"/>
    <m/>
    <n v="0.7249363636363636"/>
    <n v="9.4360465116279069E-4"/>
    <n v="8.9871670186666655E-2"/>
    <n v="3.5837232173333331E-9"/>
    <n v="1.4649647390666666E-2"/>
    <n v="3.3745241076666669E-4"/>
    <n v="5.8168439020000002E-9"/>
    <n v="2.7875849123333336E-9"/>
    <n v="8.4497845053333319E-11"/>
    <n v="5.1497025386666663E-4"/>
    <n v="1.3119970251333333E-5"/>
    <n v="3.0094921119999999E-4"/>
    <n v="1.9194218346666664E-3"/>
    <n v="0.82571143883333331"/>
    <n v="2.7236214003333337"/>
    <n v="9.9442142323333316E-2"/>
    <n v="1.3363540172999999"/>
    <n v="5.9843975529999997E-7"/>
    <n v="4.2852574294000002E-2"/>
    <n v="7.98935000713E-10"/>
    <n v="2.91945781E-2"/>
    <n v="9.6301839476999998E-5"/>
    <n v="5.6132199416000003E-10"/>
    <n v="3.3768961185600001E-10"/>
    <n v="8.0812179150200012E-11"/>
    <n v="1.9168699286500001E-4"/>
    <n v="4.1074645689500002E-5"/>
    <n v="3.7035393890000003E-5"/>
    <n v="2.7204540707500001E-4"/>
    <n v="0.13979324442400001"/>
    <n v="0.11212949399"/>
    <n v="2.1927040534000002E-2"/>
    <n v="1.0237103672419998"/>
    <n v="7.2389101290200009E-8"/>
    <n v="9.0871770000000001E-3"/>
    <n v="6.1998762299999992E-11"/>
    <n v="1.6716900000000003E-4"/>
    <n v="1.9476000000000001E-5"/>
    <n v="1.8793690799999999E-9"/>
    <n v="6.1260297299999991E-11"/>
    <n v="4.3554341100000003E-11"/>
    <n v="3.5868300000000005E-4"/>
    <n v="8.7307986600000008E-7"/>
    <n v="1.5710867219999998E-5"/>
    <n v="1.5808020000000001E-3"/>
    <n v="1.359285222"/>
    <n v="8.6669822999999993E-2"/>
    <n v="1.871319E-3"/>
    <n v="5.4466256999999997E-2"/>
    <n v="1.7700438E-8"/>
    <n v="1.8449789358489576E-2"/>
    <n v="1.7792422815276391E-7"/>
    <n v="6.7169454694085626E-5"/>
    <n v="6.8604265888846374E-4"/>
    <n v="8.243282354045851E-3"/>
    <n v="6.6171902215262442E-4"/>
    <n v="2.4011910977085856E-4"/>
    <n v="4.6644800631754057E-4"/>
    <n v="1.3433165909947073E-4"/>
    <n v="1.446852022283519E-3"/>
    <s v=""/>
    <n v="1.1313062203884958E-4"/>
    <n v="6.5074314643726299E-4"/>
    <n v="7.8318440852687555E-4"/>
    <n v="3.9870668274733598E-3"/>
    <n v="1.4384201442353264E-6"/>
    <n v="0.11765717181818182"/>
    <n v="3.5931494994590737E-2"/>
    <n v="0.15358866681277256"/>
    <n v="2.362902566350347E-4"/>
    <n v="0.14181142148066667"/>
    <n v="4.4446569803463327E-9"/>
    <n v="4.4011394490666669E-2"/>
    <n v="4.5323025024366666E-4"/>
    <n v="8.2575349761600005E-9"/>
    <n v="3.1865348214893339E-9"/>
    <n v="2.0886436530353333E-10"/>
    <n v="1.0653402467316667E-3"/>
    <n v="5.5067695806833334E-5"/>
    <n v="3.5369547230999998E-4"/>
    <n v="3.7722692417416666E-3"/>
    <n v="2.3247899052573331"/>
    <n v="2.9224207173233334"/>
    <n v="0.12324050185733332"/>
    <n v="2.4145306415419996"/>
    <n v="6.8852929459019998E-7"/>
    <n v="2.1817141766256409E-4"/>
    <n v="6.8379338159174352E-12"/>
    <n v="6.770983767794872E-5"/>
    <n v="6.9727730806717949E-7"/>
    <n v="1.2703899963323078E-11"/>
    <n v="4.9023612638297442E-12"/>
    <n v="3.2132979277466665E-13"/>
    <n v="1.6389849949717949E-6"/>
    <n v="8.471953201051282E-8"/>
    <n v="5.4414688047692309E-7"/>
    <n v="5.8034911411410254E-6"/>
    <n v="3.576599854242051E-3"/>
    <n v="4.4960318728051287E-3"/>
    <n v="1.8960077208820511E-4"/>
    <n v="3.7146625254492302E-3"/>
    <n v="1.059275837831077E-9"/>
    <n v="5.9798836304624349E-3"/>
    <n v="2.4259726210731644E-6"/>
    <n v="2.4711101721100497E-5"/>
    <n v="3.2352457482345446E-4"/>
    <n v="4.2169950562408152E-3"/>
    <n v="9.7348634469550963E-4"/>
    <n v="1.3575502139829466E-5"/>
    <n v="2.6367794110804179E-4"/>
    <n v="2.7884123672998165E-3"/>
    <n v="5.1154849844677844E-4"/>
    <n v="1.4537042060036861E-4"/>
    <n v="3.7625970360436298E-3"/>
    <n v="6.7101951920128411E-2"/>
    <n v="1.9937874561889741E-4"/>
    <n v="3.1594175180199302E-3"/>
    <n v="9.1652788767454399E-4"/>
  </r>
  <r>
    <x v="4"/>
    <x v="4"/>
    <x v="1"/>
    <s v="Onions"/>
    <n v="5.4100000000000009E-2"/>
    <s v="Cooking (unspecified)"/>
    <s v="industrial composting"/>
    <n v="0.51671442215854835"/>
    <m/>
    <n v="0.63722458418584826"/>
    <n v="3.145348837209303E-4"/>
    <n v="2.5317130113333336E-2"/>
    <n v="1.1901673596666668E-9"/>
    <n v="4.1120290130000009E-3"/>
    <n v="1.0218403792222223E-4"/>
    <n v="1.6847787135555557E-9"/>
    <n v="4.709427361333334E-10"/>
    <n v="1.7790056453333337E-11"/>
    <n v="1.4341105112222226E-4"/>
    <n v="3.9211916837777781E-6"/>
    <n v="1.369551478444445E-4"/>
    <n v="5.187637699111112E-4"/>
    <n v="0.3347994910333334"/>
    <n v="1.0574019923333335"/>
    <n v="4.4238843754444451E-2"/>
    <n v="0.34793254254444445"/>
    <n v="1.4627078313333337E-7"/>
    <n v="1.4284191431333337E-2"/>
    <n v="2.6631166690433335E-10"/>
    <n v="9.7315260333333351E-3"/>
    <n v="3.2100613159000008E-5"/>
    <n v="1.8710733138666672E-10"/>
    <n v="1.1256320395200003E-10"/>
    <n v="2.6937393050066674E-11"/>
    <n v="6.389566428833335E-5"/>
    <n v="1.3691548563166671E-5"/>
    <n v="1.2345131296666669E-5"/>
    <n v="9.0681802358333346E-5"/>
    <n v="4.6597748141333342E-2"/>
    <n v="3.7376497996666674E-2"/>
    <n v="7.3090135113333355E-3"/>
    <n v="0.34123678908066668"/>
    <n v="2.4129700430066674E-8"/>
    <n v="3.0290590000000006E-3"/>
    <n v="2.0666254100000004E-11"/>
    <n v="5.5723000000000015E-5"/>
    <n v="6.4920000000000015E-6"/>
    <n v="6.2645636000000015E-10"/>
    <n v="2.0420099100000001E-11"/>
    <n v="1.4518113700000004E-11"/>
    <n v="1.1956100000000003E-4"/>
    <n v="2.9102662200000006E-7"/>
    <n v="5.2369557400000008E-6"/>
    <n v="5.2693400000000006E-4"/>
    <n v="0.4530950740000001"/>
    <n v="2.8889941000000006E-2"/>
    <n v="6.237730000000001E-4"/>
    <n v="1.8155419000000002E-2"/>
    <n v="5.9001460000000009E-9"/>
    <n v="5.5462496116970364E-3"/>
    <n v="5.9131657424867527E-8"/>
    <n v="2.1212845850900555E-5"/>
    <n v="2.1308989849034204E-4"/>
    <n v="2.494030230629646E-3"/>
    <n v="1.2541188798791982E-4"/>
    <n v="6.8111148943954798E-5"/>
    <n v="1.4311558645284674E-4"/>
    <n v="4.3674293474560147E-5"/>
    <n v="6.3216107728364954E-4"/>
    <s v=""/>
    <n v="4.0608673610718625E-5"/>
    <n v="2.5021021998011198E-4"/>
    <n v="3.3154690849025194E-4"/>
    <n v="1.1679914103998302E-3"/>
    <n v="3.6831312625020475E-7"/>
    <n v="3.4473850004454396E-2"/>
    <n v="1.1077841238075443E-2"/>
    <n v="4.5551691242529835E-2"/>
    <n v="7.0079524988507437E-5"/>
    <n v="4.2630380544666675E-2"/>
    <n v="1.4771452806710001E-9"/>
    <n v="1.3899278046333337E-2"/>
    <n v="1.4077665108122223E-4"/>
    <n v="2.4983424049422228E-9"/>
    <n v="6.0392603918533343E-10"/>
    <n v="5.924556320340001E-11"/>
    <n v="3.2686771541055561E-4"/>
    <n v="1.7903766868944449E-5"/>
    <n v="1.5453723488111114E-4"/>
    <n v="1.1363795722694446E-3"/>
    <n v="0.83449231317466688"/>
    <n v="1.1236684313300003"/>
    <n v="5.2171630265777785E-2"/>
    <n v="0.70732475062511102"/>
    <n v="1.7630062956340004E-7"/>
    <n v="6.5585200837948733E-5"/>
    <n v="2.2725312010323078E-12"/>
    <n v="2.1383504686666673E-5"/>
    <n v="2.1657946320188036E-7"/>
    <n v="3.843603699911112E-12"/>
    <n v="9.2911698336205146E-13"/>
    <n v="9.1147020312923086E-14"/>
    <n v="5.0287340832393174E-7"/>
    <n v="2.7544256721452998E-8"/>
    <n v="2.3774959212478637E-7"/>
    <n v="1.7482762650299147E-6"/>
    <n v="1.2838343279610259E-3"/>
    <n v="1.7287206635846159E-3"/>
    <n v="8.0264046562735048E-5"/>
    <n v="1.0881919240386324E-3"/>
    <n v="2.7123173778984619E-10"/>
    <n v="1.7913787057625208E-3"/>
    <n v="8.0623577035198693E-7"/>
    <n v="7.8032389378385052E-6"/>
    <n v="1.0033318413709544E-4"/>
    <n v="1.2598231178659674E-3"/>
    <n v="1.831864897761902E-4"/>
    <n v="3.7751857098630711E-6"/>
    <n v="7.9543074410506627E-5"/>
    <n v="9.0639983221363471E-4"/>
    <n v="2.2466916165939346E-4"/>
    <n v="4.2607589146019568E-5"/>
    <n v="1.3885677039055895E-3"/>
    <n v="2.5850571462425517E-2"/>
    <n v="8.4536025439155805E-5"/>
    <n v="9.2412921667161033E-4"/>
    <n v="2.3378950982265228E-4"/>
  </r>
  <r>
    <x v="4"/>
    <x v="0"/>
    <x v="1"/>
    <s v="Pasta"/>
    <n v="0.5895999999999999"/>
    <s v="Boiling (unspecified)"/>
    <s v="industrial composting"/>
    <n v="0.2792724516862447"/>
    <m/>
    <n v="4.0569082692307692"/>
    <n v="3.4279069767441856E-3"/>
    <n v="0.58339378195999991"/>
    <n v="9.1973679159999985E-9"/>
    <n v="5.7951073531999991E-2"/>
    <n v="2.6482726833199997E-3"/>
    <n v="4.628877668799999E-8"/>
    <n v="2.0201696807599997E-8"/>
    <n v="4.3976698611999995E-10"/>
    <n v="6.1689497187999986E-3"/>
    <n v="2.1195177524399998E-4"/>
    <n v="5.2615040235999997E-3"/>
    <n v="2.4055371639199997E-2"/>
    <n v="4.1569305799999992"/>
    <n v="64.520697427999991"/>
    <n v="0.28999756354799994"/>
    <n v="6.8458650567999992"/>
    <n v="2.8250561657999993E-6"/>
    <n v="0.11619727134399999"/>
    <n v="4.1615931544879988E-9"/>
    <n v="8.2602959999999968E-3"/>
    <n v="2.1043825730399999E-4"/>
    <n v="8.4922069055999989E-10"/>
    <n v="4.8188854665599988E-10"/>
    <n v="2.6114929459519997E-10"/>
    <n v="1.4671167147999999E-4"/>
    <n v="3.1427664003999993E-5"/>
    <n v="5.9422423279999987E-5"/>
    <n v="4.0085444739999994E-4"/>
    <n v="0.2949517866239999"/>
    <n v="0.17014877263999997"/>
    <n v="3.0467898383999995E-2"/>
    <n v="1.8338729845919999"/>
    <n v="1.7648391379519997E-7"/>
    <n v="3.3011703999999996E-2"/>
    <n v="2.2522778959999995E-10"/>
    <n v="6.0728799999999999E-4"/>
    <n v="7.0751999999999989E-5"/>
    <n v="6.8273321599999987E-9"/>
    <n v="2.2254510959999997E-10"/>
    <n v="1.5822328719999998E-10"/>
    <n v="1.3030159999999999E-3"/>
    <n v="3.1717060319999995E-6"/>
    <n v="5.7074105439999989E-5"/>
    <n v="5.7427039999999995E-3"/>
    <n v="4.9379825439999996"/>
    <n v="0.31485229599999992"/>
    <n v="6.798087999999999E-3"/>
    <n v="0.19786386399999997"/>
    <n v="6.4301775999999984E-8"/>
    <n v="9.5312256337196102E-2"/>
    <n v="5.4378916724057279E-7"/>
    <n v="1.0197751836213885E-4"/>
    <n v="4.4342506790321862E-3"/>
    <n v="5.3872184616812854E-2"/>
    <n v="4.3413880539589422E-3"/>
    <n v="9.8770236807469423E-4"/>
    <n v="3.335757651487397E-3"/>
    <n v="6.0143472344501535E-4"/>
    <n v="2.1999634103730306E-2"/>
    <s v=""/>
    <n v="4.5693645511682256E-4"/>
    <n v="1.4474990724402026E-2"/>
    <n v="2.0797360114827184E-3"/>
    <n v="1.4659408936677618E-2"/>
    <n v="6.4049107551083648E-6"/>
    <n v="2.391953115538461"/>
    <n v="0.21666460687970115"/>
    <n v="2.6086177224181624"/>
    <n v="4.0132580344894803E-3"/>
    <n v="0.73260275730399993"/>
    <n v="1.3584188860087998E-8"/>
    <n v="6.6818657531999989E-2"/>
    <n v="2.9294629406239996E-3"/>
    <n v="5.3965329538559988E-8"/>
    <n v="2.0906130463855998E-8"/>
    <n v="8.5913956791519987E-10"/>
    <n v="7.6186773902799983E-3"/>
    <n v="2.4655114527999996E-4"/>
    <n v="5.3780005523200005E-3"/>
    <n v="3.0198930086599997E-2"/>
    <n v="9.3898649106239986"/>
    <n v="65.005698496639994"/>
    <n v="0.32726354993199991"/>
    <n v="8.8776019053919999"/>
    <n v="3.0658418555951993E-6"/>
    <n v="1.1270811650830768E-3"/>
    <n v="2.0898752092443072E-11"/>
    <n v="1.0279793466461537E-4"/>
    <n v="4.506866062498461E-6"/>
    <n v="8.302358390547691E-11"/>
    <n v="3.2163277636701533E-11"/>
    <n v="1.3217531814079999E-12"/>
    <n v="1.1721042138892305E-5"/>
    <n v="3.7930945427692303E-7"/>
    <n v="8.2738470035692314E-6"/>
    <n v="4.6459892440923072E-5"/>
    <n v="1.4445946016344613E-2"/>
    <n v="0.10000876691790768"/>
    <n v="5.0348238451076912E-4"/>
    <n v="1.3657849085218462E-2"/>
    <n v="4.7166797778387683E-9"/>
    <n v="5.7068464456276516E-2"/>
    <n v="1.3646476249700059E-5"/>
    <n v="6.9086151725132399E-5"/>
    <n v="3.8822792897957223E-3"/>
    <n v="5.206833872556417E-2"/>
    <n v="1.1836312919419809E-2"/>
    <n v="9.964704134674061E-5"/>
    <n v="3.65327280581423E-3"/>
    <n v="2.3061349560268E-2"/>
    <n v="1.4594548492581839E-2"/>
    <n v="2.3299857594166647E-3"/>
    <n v="2.433807548731871E-2"/>
    <n v="2.7920121452598772"/>
    <n v="9.7206017675025719E-4"/>
    <n v="2.1380609846403737E-2"/>
    <n v="7.5302602626025408E-3"/>
  </r>
  <r>
    <x v="4"/>
    <x v="10"/>
    <x v="1"/>
    <s v="Beef"/>
    <n v="0.51589999999999991"/>
    <s v="Cooking (unspecified)"/>
    <s v="industrial composting"/>
    <n v="0.27927245168624476"/>
    <m/>
    <n v="5.2430406923076927"/>
    <n v="2.9994186046511623E-3"/>
    <n v="12.891416065"/>
    <n v="7.1998523475999997E-8"/>
    <n v="0.96835049080000002"/>
    <n v="2.0370901836999997E-2"/>
    <n v="1.1968606572999996E-6"/>
    <n v="1.8660060254E-7"/>
    <n v="5.363783557E-9"/>
    <n v="0.17545040424999997"/>
    <n v="6.5157425629999992E-4"/>
    <n v="3.9496912653000003E-2"/>
    <n v="0.77384476729999985"/>
    <n v="70.308894226999982"/>
    <n v="828.68309479999994"/>
    <n v="1.2482315472000001"/>
    <n v="45.460844153999993"/>
    <n v="1.8841104303999995E-5"/>
    <n v="0.13621468316866664"/>
    <n v="2.539559869795666E-9"/>
    <n v="9.2800263966666657E-2"/>
    <n v="3.0611287114099998E-4"/>
    <n v="1.7842638126133332E-9"/>
    <n v="1.0734077064479999E-9"/>
    <n v="2.5687617512993329E-10"/>
    <n v="6.0931188921166661E-4"/>
    <n v="1.3056321448683334E-4"/>
    <n v="1.1772371970333332E-4"/>
    <n v="8.6474569014166657E-4"/>
    <n v="0.44435819345866662"/>
    <n v="0.3564239430033333"/>
    <n v="6.9699077088666669E-2"/>
    <n v="3.2540491587193325"/>
    <n v="2.3010189374993334E-7"/>
    <n v="2.8885240999999996E-2"/>
    <n v="1.9707431589999995E-10"/>
    <n v="5.3137699999999998E-4"/>
    <n v="6.1907999999999991E-5"/>
    <n v="5.9739156399999992E-9"/>
    <n v="1.9472697089999996E-10"/>
    <n v="1.3844537629999999E-10"/>
    <n v="1.1401389999999999E-3"/>
    <n v="2.7752427779999997E-6"/>
    <n v="4.9939842259999989E-5"/>
    <n v="5.0248659999999994E-3"/>
    <n v="4.3207347259999995"/>
    <n v="0.27549575899999995"/>
    <n v="5.9483269999999989E-3"/>
    <n v="0.17313088099999996"/>
    <n v="5.6264053999999991E-8"/>
    <n v="1.6986640937715576"/>
    <n v="2.9917258635774833E-6"/>
    <n v="1.6203215252437494E-3"/>
    <n v="3.139195953828372E-2"/>
    <n v="1.2025396476094377"/>
    <n v="3.9013010699317723E-2"/>
    <n v="6.6209053406661011E-3"/>
    <n v="7.7585090212273694E-2"/>
    <n v="1.9147092595137754E-3"/>
    <n v="0.162254755297912"/>
    <s v=""/>
    <n v="3.6533051204363982E-3"/>
    <n v="0.18466576654267175"/>
    <n v="8.4131542617902656E-3"/>
    <n v="8.0727830150463975E-2"/>
    <n v="3.9959575771942258E-5"/>
    <n v="2.7048846931615382"/>
    <n v="3.4991075006312045"/>
    <n v="6.2039921937927431"/>
    <n v="9.5446033750657584E-3"/>
    <n v="13.056515989168666"/>
    <n v="7.4735157661695667E-8"/>
    <n v="1.0616821317666667"/>
    <n v="2.0738922708140997E-2"/>
    <n v="1.2046188367526129E-6"/>
    <n v="1.8786873721734799E-7"/>
    <n v="5.7591051084299334E-9"/>
    <n v="0.17719985513921166"/>
    <n v="7.8491271356483322E-4"/>
    <n v="3.9664576214963332E-2"/>
    <n v="0.77973437899014153"/>
    <n v="75.073987146458649"/>
    <n v="829.31501450200324"/>
    <n v="1.3238789512886668"/>
    <n v="48.888024193719325"/>
    <n v="1.9127470251749929E-5"/>
    <n v="2.0086947675644101E-2"/>
    <n v="1.1497716563337794E-10"/>
    <n v="1.6333571257948719E-3"/>
    <n v="3.1906034935601533E-5"/>
    <n v="1.8532597488501737E-9"/>
    <n v="2.8902882648822766E-10"/>
    <n v="8.8601617052768213E-12"/>
    <n v="2.7261516175263335E-4"/>
    <n v="1.2075580208689741E-6"/>
    <n v="6.1022424946097434E-5"/>
    <n v="1.1995913522925255E-3"/>
    <n v="0.11549844176378253"/>
    <n v="1.2758692530800049"/>
    <n v="2.0367368481364104E-3"/>
    <n v="7.5212344913414345E-2"/>
    <n v="2.9426877310384506E-8"/>
    <n v="1.0495434839375077"/>
    <n v="7.5841438975689208E-5"/>
    <n v="1.1045496351257354E-3"/>
    <n v="2.7911031476413165E-2"/>
    <n v="1.2743138285703719"/>
    <n v="0.10710692478071997"/>
    <n v="7.5685421299788111E-4"/>
    <n v="9.6467075040187936E-2"/>
    <n v="7.3915640042671274E-2"/>
    <n v="0.10837096427948961"/>
    <n v="6.9391076850705086E-2"/>
    <n v="0.3003581552218495"/>
    <n v="35.735519705000115"/>
    <n v="3.9791128747947452E-3"/>
    <n v="0.11935757024014478"/>
    <n v="4.7600455098003432E-2"/>
  </r>
  <r>
    <x v="4"/>
    <x v="4"/>
    <x v="1"/>
    <s v="Tomatoes"/>
    <n v="0.22109999999999996"/>
    <s v="Cooking (unspecified)"/>
    <s v="industrial composting"/>
    <n v="0.2792724516862447"/>
    <m/>
    <n v="1.2720221879683722"/>
    <n v="1.2854651162790694E-3"/>
    <n v="0.15378843883333329"/>
    <n v="6.1811376843333317E-9"/>
    <n v="2.3178213450333326E-2"/>
    <n v="5.0690688033333325E-4"/>
    <n v="8.3403518880000001E-9"/>
    <n v="4.3216375509999985E-9"/>
    <n v="1.2217996809333331E-10"/>
    <n v="6.6903668516666659E-4"/>
    <n v="1.8055928824999998E-5"/>
    <n v="3.5217350923333324E-4"/>
    <n v="2.5027981989999997E-3"/>
    <n v="1.0975724349333331"/>
    <n v="1.2715952578999998"/>
    <n v="9.3195092063333304E-2"/>
    <n v="2.1972734241333329"/>
    <n v="8.7240731489999978E-7"/>
    <n v="5.8377721357999991E-2"/>
    <n v="1.0883828013409998E-9"/>
    <n v="3.9771541699999996E-2"/>
    <n v="1.31191230489E-4"/>
    <n v="7.6468449112E-10"/>
    <n v="4.6003187419199994E-10"/>
    <n v="1.100897893414E-10"/>
    <n v="2.6113366680499998E-4"/>
    <n v="5.59556633515E-5"/>
    <n v="5.0453022729999997E-5"/>
    <n v="3.7060529577499996E-4"/>
    <n v="0.19043922576799999"/>
    <n v="0.15275311842999997"/>
    <n v="2.9871033038000001E-2"/>
    <n v="1.3945924965939998"/>
    <n v="9.8615097321400002E-8"/>
    <n v="1.2379388999999998E-2"/>
    <n v="8.4460421099999986E-11"/>
    <n v="2.2773299999999998E-4"/>
    <n v="2.6531999999999996E-5"/>
    <n v="2.5602495599999994E-9"/>
    <n v="8.3454416099999981E-11"/>
    <n v="5.933373269999999E-11"/>
    <n v="4.88631E-4"/>
    <n v="1.1893897619999999E-6"/>
    <n v="2.1402789539999995E-5"/>
    <n v="2.1535139999999996E-3"/>
    <n v="1.8517434539999997"/>
    <n v="0.11806961099999998"/>
    <n v="2.5492829999999998E-3"/>
    <n v="7.4198948999999986E-2"/>
    <n v="2.4113165999999996E-8"/>
    <n v="2.9213571380294311E-2"/>
    <n v="2.943874819752749E-7"/>
    <n v="9.6420426507955095E-5"/>
    <n v="1.0060330442655827E-3"/>
    <n v="1.1645151490664887E-2"/>
    <n v="1.0102965042781149E-3"/>
    <n v="3.3523942849452153E-4"/>
    <n v="6.2120722841188753E-4"/>
    <n v="1.8344462250869227E-4"/>
    <n v="1.7345647014301926E-3"/>
    <s v=""/>
    <n v="1.5278905348503031E-4"/>
    <n v="3.4345429056356646E-4"/>
    <n v="7.9827676464343125E-4"/>
    <n v="6.0537006149238536E-3"/>
    <n v="2.0789573852640323E-6"/>
    <n v="0.28124410575980702"/>
    <n v="5.3196522895339264E-2"/>
    <n v="0.33444062865514629"/>
    <n v="5.1452404408484041E-4"/>
    <n v="0.22454554919133327"/>
    <n v="7.353980906774331E-9"/>
    <n v="6.3177488150333319E-2"/>
    <n v="6.6463011082233323E-4"/>
    <n v="1.1665285939120001E-8"/>
    <n v="4.865123841291999E-9"/>
    <n v="2.9160349013473329E-10"/>
    <n v="1.4188013519716666E-3"/>
    <n v="7.5200981938499992E-5"/>
    <n v="4.2402932150333326E-4"/>
    <n v="5.0269174947749993E-3"/>
    <n v="3.1397551147013329"/>
    <n v="1.5424179873299997"/>
    <n v="0.12561540810133331"/>
    <n v="3.6660648697273328"/>
    <n v="9.951355782213997E-7"/>
    <n v="3.4545469106358963E-4"/>
    <n v="1.1313816779652816E-11"/>
    <n v="9.7196135615897414E-5"/>
    <n v="1.0225078628035896E-6"/>
    <n v="1.7946593752492308E-11"/>
    <n v="7.4848059096799987E-12"/>
    <n v="4.4862075405343581E-13"/>
    <n v="2.1827713107256408E-6"/>
    <n v="1.1569381836692306E-7"/>
    <n v="6.5235280231282037E-7"/>
    <n v="7.7337192227307682E-6"/>
    <n v="4.830392484155897E-3"/>
    <n v="2.372950749738461E-3"/>
    <n v="1.9325447400205125E-4"/>
    <n v="5.640099799580512E-3"/>
    <n v="1.5309778126483072E-9"/>
    <n v="1.7360491401042698E-2"/>
    <n v="7.4151583436200628E-6"/>
    <n v="6.5581299769853506E-5"/>
    <n v="8.7061578384813639E-4"/>
    <n v="1.0425459414844575E-2"/>
    <n v="2.7414403929193259E-3"/>
    <n v="3.3278822349584088E-5"/>
    <n v="5.8337633113924746E-4"/>
    <n v="7.0188765257126733E-3"/>
    <n v="1.1173950189857335E-3"/>
    <n v="3.1067847254801889E-4"/>
    <n v="7.5346435072439202E-3"/>
    <n v="6.281163205438349E-2"/>
    <n v="3.7324186154643409E-4"/>
    <n v="8.8425143203780428E-3"/>
    <n v="2.4384059323577321E-3"/>
  </r>
  <r>
    <x v="4"/>
    <x v="4"/>
    <x v="1"/>
    <s v="Onions"/>
    <n v="0.14739999999999998"/>
    <s v="Cooking (unspecified)"/>
    <s v="industrial composting"/>
    <n v="0.2792724516862447"/>
    <m/>
    <n v="0.63722458418584826"/>
    <n v="8.5697674418604641E-4"/>
    <n v="6.8978650253333315E-2"/>
    <n v="3.2427110686666662E-9"/>
    <n v="1.1203568881999998E-2"/>
    <n v="2.7840900535555549E-4"/>
    <n v="4.5903213008888882E-9"/>
    <n v="1.283123092533333E-9"/>
    <n v="4.8470505013333327E-11"/>
    <n v="3.9073547015555551E-4"/>
    <n v="1.0683616528444441E-5"/>
    <n v="3.7314581871111108E-4"/>
    <n v="1.4134155209777775E-3"/>
    <n v="0.9121893711333332"/>
    <n v="2.8809806593333329"/>
    <n v="0.12053245045111108"/>
    <n v="0.94797147451111086"/>
    <n v="3.9852705053333334E-7"/>
    <n v="3.8918480905333327E-2"/>
    <n v="7.2558853422733324E-10"/>
    <n v="2.6514361133333331E-2"/>
    <n v="8.7460820325999992E-5"/>
    <n v="5.0978966074666667E-10"/>
    <n v="3.0668791612799996E-10"/>
    <n v="7.3393192894266665E-11"/>
    <n v="1.7408911120333332E-4"/>
    <n v="3.7303775567666667E-5"/>
    <n v="3.3635348486666667E-5"/>
    <n v="2.4707019718333331E-4"/>
    <n v="0.12695948384533332"/>
    <n v="0.10183541228666665"/>
    <n v="1.9914022025333333E-2"/>
    <n v="0.92972833106266639"/>
    <n v="6.5743398214266668E-8"/>
    <n v="8.252925999999999E-3"/>
    <n v="5.6306947399999986E-11"/>
    <n v="1.51822E-4"/>
    <n v="1.7687999999999997E-5"/>
    <n v="1.7068330399999997E-9"/>
    <n v="5.5636277399999991E-11"/>
    <n v="3.9555821799999996E-11"/>
    <n v="3.2575399999999998E-4"/>
    <n v="7.9292650799999987E-7"/>
    <n v="1.4268526359999997E-5"/>
    <n v="1.4356759999999999E-3"/>
    <n v="1.2344956359999999"/>
    <n v="7.871307399999998E-2"/>
    <n v="1.6995219999999998E-3"/>
    <n v="4.9465965999999993E-2"/>
    <n v="1.6075443999999996E-8"/>
    <n v="1.5111223526139422E-2"/>
    <n v="1.6110917383411226E-7"/>
    <n v="5.7796182595614424E-5"/>
    <n v="5.8058135004577442E-4"/>
    <n v="6.7951951200519367E-3"/>
    <n v="3.4169523640331558E-4"/>
    <n v="1.8557455368463835E-4"/>
    <n v="3.8993045181422555E-4"/>
    <n v="1.1899428573290505E-4"/>
    <n v="1.7223760220260612E-3"/>
    <s v=""/>
    <n v="1.1064174658447179E-4"/>
    <n v="6.8171878789405717E-4"/>
    <n v="9.0332743644109279E-4"/>
    <n v="3.1822908298139545E-3"/>
    <n v="1.0035000888961216E-6"/>
    <n v="9.3926903708994022E-2"/>
    <n v="3.0182510138490201E-2"/>
    <n v="0.12410941384748422"/>
    <n v="1.9093755976536033E-4"/>
    <n v="0.11615005715866664"/>
    <n v="4.0246065502939998E-9"/>
    <n v="3.7869752015333331E-2"/>
    <n v="3.8355782568155544E-4"/>
    <n v="6.806944001635555E-9"/>
    <n v="1.6454472860613328E-9"/>
    <n v="1.6141951970759998E-10"/>
    <n v="8.9057858135888871E-4"/>
    <n v="4.8780318604111108E-5"/>
    <n v="4.2104969355777772E-4"/>
    <n v="3.0961617181611105E-3"/>
    <n v="2.2736444909786666"/>
    <n v="3.0615291456199993"/>
    <n v="0.14214599447644441"/>
    <n v="1.9271657715737773"/>
    <n v="4.8034589274759997E-7"/>
    <n v="1.786923956287179E-4"/>
    <n v="6.1917023850676917E-12"/>
    <n v="5.8261156946666665E-5"/>
    <n v="5.900889625870084E-7"/>
    <n v="1.0472221540977776E-11"/>
    <n v="2.5314573631712812E-12"/>
    <n v="2.4833772262707689E-13"/>
    <n v="1.3701208943982904E-6"/>
    <n v="7.5046644006324784E-8"/>
    <n v="6.4776875931965799E-7"/>
    <n v="4.7633257202478621E-6"/>
    <n v="3.4979146015056408E-3"/>
    <n v="4.7100448394153836E-3"/>
    <n v="2.1868614534837602E-4"/>
    <n v="2.9648704178058113E-3"/>
    <n v="7.389936811501538E-10"/>
    <n v="8.872692350386369E-3"/>
    <n v="4.0506973577761207E-6"/>
    <n v="3.9299153556587399E-5"/>
    <n v="5.0012208068012781E-4"/>
    <n v="5.9205968256607171E-3"/>
    <n v="9.1591878699461297E-4"/>
    <n v="1.7774899310784315E-5"/>
    <n v="3.5867816468635431E-4"/>
    <n v="4.551449590721136E-3"/>
    <n v="1.1233080028728538E-3"/>
    <n v="1.8430939015518828E-4"/>
    <n v="5.7763895366743706E-3"/>
    <n v="0.12950898975115838"/>
    <n v="4.2493516551121257E-4"/>
    <n v="4.6298509057220872E-3"/>
    <n v="1.169030122915773E-3"/>
  </r>
  <r>
    <x v="5"/>
    <x v="5"/>
    <x v="1"/>
    <s v="Broth"/>
    <n v="3.1541999999999999"/>
    <s v="Boiling (unspecified)"/>
    <s v="industrial composting"/>
    <n v="0.24298964624676445"/>
    <m/>
    <s v=""/>
    <n v="3.755E-2"/>
    <n v="0.51060689766"/>
    <n v="7.2909116711999994E-9"/>
    <n v="0.35644317373200002"/>
    <n v="1.4767967554200003E-3"/>
    <n v="2.36888116248E-8"/>
    <n v="8.2812836087999999E-9"/>
    <n v="3.6367356441600005E-10"/>
    <n v="2.5992677155199997E-3"/>
    <n v="1.2878334999E-4"/>
    <n v="9.6616421862000018E-4"/>
    <n v="7.6275495240000013E-3"/>
    <n v="3.3001451043600007"/>
    <n v="7.8986025468000003"/>
    <n v="0.24198175722600002"/>
    <n v="10.467136548600001"/>
    <n v="4.5078533177999994E-6"/>
    <n v="0.62162386918800006"/>
    <n v="2.2263394043225996E-8"/>
    <n v="4.4190341999999994E-2"/>
    <n v="1.125787569858E-3"/>
    <n v="4.5431002411199996E-9"/>
    <n v="2.5779729543119995E-9"/>
    <n v="1.3970778578904E-9"/>
    <n v="7.8486762921000004E-4"/>
    <n v="1.68129473883E-4"/>
    <n v="3.1789383906E-4"/>
    <n v="2.14446251355E-3"/>
    <n v="1.5779120172479997"/>
    <n v="0.91024976027999993"/>
    <n v="0.16299498826799999"/>
    <n v="9.8107228086839999"/>
    <n v="9.4414104629039997E-7"/>
    <n v="0.176603658"/>
    <n v="1.2049075541999998E-9"/>
    <n v="3.2488260000000002E-3"/>
    <n v="3.7850399999999999E-4"/>
    <n v="3.6524374319999998E-8"/>
    <n v="1.1905559441999998E-9"/>
    <n v="8.4645164940000001E-10"/>
    <n v="6.970782E-3"/>
    <n v="1.6967766563999999E-5"/>
    <n v="3.0533097588E-4"/>
    <n v="3.0721907999999999E-2"/>
    <n v="26.416866587999998"/>
    <n v="1.6843743419999999"/>
    <n v="3.6367926000000002E-2"/>
    <n v="1.058517978"/>
    <n v="3.4399705200000001E-7"/>
    <n v="0.17028049780093024"/>
    <n v="1.2313232052791816E-6"/>
    <n v="6.1639847972692235E-4"/>
    <n v="4.5123946602318729E-3"/>
    <n v="6.4644515920436615E-2"/>
    <n v="2.5022761702425821E-3"/>
    <n v="2.9973484450552083E-3"/>
    <n v="4.5337914960503663E-3"/>
    <n v="7.6567758746302114E-4"/>
    <n v="6.501668574897721E-3"/>
    <s v=""/>
    <n v="1.5228964036362687E-3"/>
    <n v="2.3365545164064656E-3"/>
    <n v="2.8047132256947133E-3"/>
    <n v="3.5232339084186153E-2"/>
    <n v="1.2108520108329652E-5"/>
    <s v=""/>
    <n v="0.29926441220827182"/>
    <n v="0.29926441220827182"/>
    <n v="4.6040678801272588E-4"/>
    <n v="1.3088344248479999"/>
    <n v="3.0759213268625993E-8"/>
    <n v="0.40388234173199999"/>
    <n v="2.9810883252780005E-3"/>
    <n v="6.4756286185920006E-8"/>
    <n v="1.2049812507312E-8"/>
    <n v="2.6072030717064001E-9"/>
    <n v="1.035491734473E-2"/>
    <n v="3.1388059043699996E-4"/>
    <n v="1.5893890335600001E-3"/>
    <n v="4.0493920037550001E-2"/>
    <n v="31.294923709608"/>
    <n v="10.49322664908"/>
    <n v="0.44134467149399997"/>
    <n v="21.336377335284002"/>
    <n v="5.7959914160903999E-6"/>
    <n v="2.0135914228430769E-3"/>
    <n v="4.7321866567116911E-11"/>
    <n v="6.2135744881846157E-4"/>
    <n v="4.5862897311969239E-6"/>
    <n v="9.962505567064616E-11"/>
    <n v="1.8538173088172309E-11"/>
    <n v="4.0110816487790766E-12"/>
    <n v="1.5930642068815384E-5"/>
    <n v="4.8289321605692297E-7"/>
    <n v="2.4452138977846157E-6"/>
    <n v="6.2298338519307697E-5"/>
    <n v="4.814603647632E-2"/>
    <n v="1.6143425613969233E-2"/>
    <n v="6.7899180229846149E-4"/>
    <n v="3.2825195900436928E-2"/>
    <n v="8.9169098709083068E-9"/>
    <n v="0.10874203047795056"/>
    <n v="3.4877877644520167E-5"/>
    <n v="4.8016438279325509E-4"/>
    <n v="4.1768872110182253E-3"/>
    <n v="4.5276980265796567E-2"/>
    <n v="7.3104864830589381E-3"/>
    <n v="3.0225020704897129E-4"/>
    <n v="3.1920101638198517E-3"/>
    <n v="3.2664920175022656E-2"/>
    <n v="4.2689841078397666E-3"/>
    <n v="1.7712658252592365E-3"/>
    <n v="5.419452400757286E-2"/>
    <n v="0.45663384054787221"/>
    <n v="1.4341412040531376E-3"/>
    <n v="5.7768868276216821E-2"/>
    <n v="1.5866418090644412E-2"/>
  </r>
  <r>
    <x v="5"/>
    <x v="10"/>
    <x v="1"/>
    <s v="Beef"/>
    <n v="0.45060000000000006"/>
    <s v="Boiling (unspecified)"/>
    <s v="industrial composting"/>
    <n v="0.24298964624676447"/>
    <m/>
    <n v="5.2430406923076927"/>
    <n v="5.3642857142857147E-3"/>
    <n v="11.259686138571432"/>
    <n v="6.2885316298285728E-8"/>
    <n v="0.84578160720000028"/>
    <n v="1.7792456615142858E-2"/>
    <n v="1.0453681182000001E-6"/>
    <n v="1.6298164664571432E-7"/>
    <n v="4.6848630951428588E-9"/>
    <n v="0.15324278378571432"/>
    <n v="5.6910129848571436E-4"/>
    <n v="3.4497594187714295E-2"/>
    <n v="0.67589542962857152"/>
    <n v="61.409551732285721"/>
    <n v="723.79260034285733"/>
    <n v="1.0902367419428576"/>
    <n v="39.706641550285724"/>
    <n v="1.6456293078857146E-5"/>
    <n v="8.8803409884000012E-2"/>
    <n v="3.180484863318E-9"/>
    <n v="6.3129060000000001E-3"/>
    <n v="1.6082679569400004E-4"/>
    <n v="6.4901432016000013E-10"/>
    <n v="3.6828185061600002E-10"/>
    <n v="1.9958255112720001E-10"/>
    <n v="1.1212394703000002E-4"/>
    <n v="2.4018496269000001E-5"/>
    <n v="4.5413405580000005E-5"/>
    <n v="3.0635178765000003E-4"/>
    <n v="0.22541600246400001"/>
    <n v="0.13003568004000002"/>
    <n v="2.3284998324000002E-2"/>
    <n v="1.4015318298120003"/>
    <n v="1.3487729232720001E-7"/>
    <n v="2.5229094000000004E-2"/>
    <n v="1.721296506E-10"/>
    <n v="4.6411800000000013E-4"/>
    <n v="5.4072000000000007E-5"/>
    <n v="5.217767760000001E-9"/>
    <n v="1.700794206E-10"/>
    <n v="1.2092166420000003E-10"/>
    <n v="9.9582600000000022E-4"/>
    <n v="2.4239666520000006E-6"/>
    <n v="4.3618710840000003E-5"/>
    <n v="4.3888440000000011E-3"/>
    <n v="3.7738380840000003"/>
    <n v="0.24062490600000003"/>
    <n v="5.1954180000000011E-3"/>
    <n v="0.15121685400000001"/>
    <n v="4.9142436000000004E-8"/>
    <n v="1.479730694361856"/>
    <n v="2.6515730609382595E-6"/>
    <n v="1.3011607338318772E-3"/>
    <n v="2.7257258267642987E-2"/>
    <n v="1.0494204539798835"/>
    <n v="3.3956729112600018E-2"/>
    <n v="5.7543772051282267E-3"/>
    <n v="6.7580843063204332E-2"/>
    <n v="1.4527642815622595E-3"/>
    <n v="0.14148252983075077"/>
    <s v=""/>
    <n v="3.1829710170194481E-3"/>
    <n v="0.16125134760978405"/>
    <n v="7.1093660176779023E-3"/>
    <n v="6.8130817349698919E-2"/>
    <n v="3.4763606045952164E-5"/>
    <n v="2.3625141359538464"/>
    <n v="3.047648728009746"/>
    <n v="5.4101628639635919"/>
    <n v="8.3233274830209099E-3"/>
    <n v="11.373718642455431"/>
    <n v="6.6237930812203731E-8"/>
    <n v="0.85255863120000031"/>
    <n v="1.8007355410836857E-2"/>
    <n v="1.0512349002801601E-6"/>
    <n v="1.6352000791693034E-7"/>
    <n v="5.0053673104700589E-9"/>
    <n v="0.15435073373274433"/>
    <n v="5.9554376140671429E-4"/>
    <n v="3.4586626304134296E-2"/>
    <n v="0.68059062541622151"/>
    <n v="65.408805818749727"/>
    <n v="724.16326092889733"/>
    <n v="1.1187171582668576"/>
    <n v="41.259390234097722"/>
    <n v="1.6640312807184343E-5"/>
    <n v="1.7498028680700665E-2"/>
    <n v="1.0190450894185189E-10"/>
    <n v="1.3116286633846159E-3"/>
    <n v="2.770362370897978E-5"/>
    <n v="1.6172844619694772E-9"/>
    <n v="2.5156924294912358E-10"/>
    <n v="7.7005650930308593E-12"/>
    <n v="2.3746266728114513E-4"/>
    <n v="9.1622117139494504E-7"/>
    <n v="5.3210194314052764E-5"/>
    <n v="1.0470625006403407E-3"/>
    <n v="0.10062893202884574"/>
    <n v="1.114097324505996"/>
    <n v="1.7211033204105502E-3"/>
    <n v="6.3475984975534958E-2"/>
    <n v="2.5600481241822065E-8"/>
    <n v="1.0507008682398977"/>
    <n v="7.7250212608553966E-5"/>
    <n v="1.0193726846381083E-3"/>
    <n v="2.7850115294316195E-2"/>
    <n v="1.2778709537450914"/>
    <n v="0.10714125517547007"/>
    <n v="7.5528004036945528E-4"/>
    <n v="9.655107630689852E-2"/>
    <n v="6.4422402093590361E-2"/>
    <n v="0.10860207018965844"/>
    <n v="6.9595282100913092E-2"/>
    <n v="0.30007521008940785"/>
    <n v="35.863455140219983"/>
    <n v="3.863471959871914E-3"/>
    <n v="0.11574810899308266"/>
    <n v="4.7588836035926028E-2"/>
  </r>
  <r>
    <x v="5"/>
    <x v="3"/>
    <x v="1"/>
    <s v="Eggs"/>
    <n v="0.36048000000000002"/>
    <s v="Boiling (unspecified)"/>
    <s v="industrial composting"/>
    <n v="0.24298964624676445"/>
    <m/>
    <n v="2.7022484230769233"/>
    <n v="4.2914285714285719E-3"/>
    <n v="0.82978534725333331"/>
    <n v="1.5683799887999999E-8"/>
    <n v="0.10106033969600001"/>
    <n v="3.0620134482666666E-3"/>
    <n v="9.5268187109333338E-8"/>
    <n v="1.2363678954666667E-8"/>
    <n v="9.8864007151999991E-10"/>
    <n v="1.2795064970133333E-2"/>
    <n v="2.2966995084266667E-4"/>
    <n v="5.6250284511999999E-3"/>
    <n v="5.5365554442666665E-2"/>
    <n v="27.472341814400004"/>
    <n v="71.977277914666658"/>
    <n v="0.34599561720533334"/>
    <n v="7.2053086858666671"/>
    <n v="3.0548107774933336E-6"/>
    <n v="7.104272790720001E-2"/>
    <n v="2.5443878906544E-9"/>
    <n v="5.0503247999999995E-3"/>
    <n v="1.2866143655520002E-4"/>
    <n v="5.1921145612800002E-10"/>
    <n v="2.9462548049280001E-10"/>
    <n v="1.5966604090176001E-10"/>
    <n v="8.9699157624000017E-5"/>
    <n v="1.9214797015200002E-5"/>
    <n v="3.6330724464E-5"/>
    <n v="2.4508143012000002E-4"/>
    <n v="0.1803328019712"/>
    <n v="0.104028544032"/>
    <n v="1.86279986592E-2"/>
    <n v="1.1212254638496002"/>
    <n v="1.0790183386176E-7"/>
    <n v="2.01832752E-2"/>
    <n v="1.3770372048000001E-10"/>
    <n v="3.7129440000000007E-4"/>
    <n v="4.3257600000000004E-5"/>
    <n v="4.1742142080000007E-9"/>
    <n v="1.3606353648E-10"/>
    <n v="9.6737331360000012E-11"/>
    <n v="7.9666080000000009E-4"/>
    <n v="1.9391733216000001E-6"/>
    <n v="3.4894968672000002E-5"/>
    <n v="3.5110752000000003E-3"/>
    <n v="3.0190704672000002"/>
    <n v="0.1924999248"/>
    <n v="4.1563344000000004E-3"/>
    <n v="0.12097348320000001"/>
    <n v="3.9313948800000001E-8"/>
    <n v="0.1198243782729904"/>
    <n v="7.3520568263656435E-7"/>
    <n v="1.625109859974814E-4"/>
    <n v="4.8951181863085983E-3"/>
    <n v="9.9789077616553812E-2"/>
    <n v="2.6568913059287166E-3"/>
    <n v="1.4313534188201834E-3"/>
    <n v="5.9902678047822761E-3"/>
    <n v="6.1185769588150459E-4"/>
    <n v="2.3301505032979192E-2"/>
    <s v=""/>
    <n v="1.4925708307982988E-3"/>
    <n v="1.6093399520542725E-2"/>
    <n v="2.3435697102146538E-3"/>
    <n v="1.3949202747130508E-2"/>
    <n v="6.6894169103508652E-6"/>
    <n v="0.97410651155076933"/>
    <n v="0.29254912775152137"/>
    <n v="1.2666556393022907"/>
    <n v="1.9487009835419857E-3"/>
    <n v="0.92101135036053328"/>
    <n v="1.8365891499134399E-8"/>
    <n v="0.10648195889600001"/>
    <n v="3.2339324848218664E-3"/>
    <n v="9.9961612773461334E-8"/>
    <n v="1.2794367971639468E-8"/>
    <n v="1.2450434437817598E-9"/>
    <n v="1.3681424927757332E-2"/>
    <n v="2.5082392117946664E-4"/>
    <n v="5.6962541443360002E-3"/>
    <n v="5.9121711072786666E-2"/>
    <n v="30.671745083571203"/>
    <n v="72.273806383498666"/>
    <n v="0.36877995026453336"/>
    <n v="8.4475076329162668"/>
    <n v="3.2020265601550936E-6"/>
    <n v="1.4169405390162051E-3"/>
    <n v="2.8255217690975999E-11"/>
    <n v="1.6381839830153849E-4"/>
    <n v="4.975280745879794E-6"/>
    <n v="1.537870965745559E-10"/>
    <n v="1.9683643033291489E-11"/>
    <n v="1.9154514519719383E-12"/>
    <n v="2.1048346042703588E-5"/>
    <n v="3.8588295566071792E-7"/>
    <n v="8.7634679143630776E-6"/>
    <n v="9.0956478573517947E-5"/>
    <n v="4.7187300128571079E-2"/>
    <n v="0.11119047135922872"/>
    <n v="5.6735376963774366E-4"/>
    <n v="1.2996165589101948E-2"/>
    <n v="4.9261947079309132E-9"/>
    <n v="8.3812036407742832E-2"/>
    <n v="2.1339689301264678E-5"/>
    <n v="1.2703280391595162E-4"/>
    <n v="4.962223329523909E-3"/>
    <n v="0.11811499985373"/>
    <n v="8.3221646374099945E-3"/>
    <n v="1.8011341937780692E-4"/>
    <n v="8.2210537577584852E-3"/>
    <n v="2.7057219380707018E-2"/>
    <n v="1.7820315697927778E-2"/>
    <n v="5.8021523870785269E-3"/>
    <n v="0.13617505571205593"/>
    <n v="3.5729692557338617"/>
    <n v="1.2671645766729662E-3"/>
    <n v="2.3506743764894488E-2"/>
    <n v="9.0925380271947766E-3"/>
  </r>
  <r>
    <x v="5"/>
    <x v="0"/>
    <x v="1"/>
    <s v="Flour"/>
    <n v="0.31542000000000003"/>
    <s v="Boiling (unspecified)"/>
    <s v="industrial composting"/>
    <n v="0.24298964624676445"/>
    <m/>
    <n v="0"/>
    <n v="3.7550000000000005E-3"/>
    <n v="8.321508009920002E-2"/>
    <n v="1.3939859680600002E-9"/>
    <n v="1.8888793172200002E-2"/>
    <n v="2.8006945069600003E-4"/>
    <n v="7.5444381413800016E-9"/>
    <n v="6.5000238532600005E-10"/>
    <n v="1.0758657625800003E-10"/>
    <n v="9.9407139514200008E-4"/>
    <n v="1.6851243056200002E-5"/>
    <n v="6.6822300013000008E-4"/>
    <n v="4.2034843729200008E-3"/>
    <n v="1.4113435832300001"/>
    <n v="8.854527120740002"/>
    <n v="2.1603348159400002E-2"/>
    <n v="0.94913036405600015"/>
    <n v="3.8096907038400002E-7"/>
    <n v="6.2162386918800008E-2"/>
    <n v="2.2263394043226E-9"/>
    <n v="4.4190341999999997E-3"/>
    <n v="1.1257875698580003E-4"/>
    <n v="4.5431002411200007E-10"/>
    <n v="2.5779729543120003E-10"/>
    <n v="1.3970778578904002E-10"/>
    <n v="7.8486762921000009E-5"/>
    <n v="1.6812947388300003E-5"/>
    <n v="3.1789383906000004E-5"/>
    <n v="2.1444625135500002E-4"/>
    <n v="0.15779120172479999"/>
    <n v="9.1024976028000013E-2"/>
    <n v="1.6299498826800003E-2"/>
    <n v="0.98107228086840015"/>
    <n v="9.4414104629040013E-8"/>
    <n v="1.7660365800000001E-2"/>
    <n v="1.2049075542000002E-10"/>
    <n v="3.2488260000000007E-4"/>
    <n v="3.7850400000000006E-5"/>
    <n v="3.6524374320000005E-9"/>
    <n v="1.1905559442E-10"/>
    <n v="8.4645164940000009E-11"/>
    <n v="6.9707820000000013E-4"/>
    <n v="1.6967766564000003E-6"/>
    <n v="3.0533097588000005E-5"/>
    <n v="3.0721908000000005E-3"/>
    <n v="2.6416866588000003"/>
    <n v="0.16843743420000001"/>
    <n v="3.6367926000000004E-3"/>
    <n v="0.10585179780000001"/>
    <n v="3.4399705200000002E-8"/>
    <n v="2.1211363947626925E-2"/>
    <n v="1.4974874892343793E-7"/>
    <n v="3.6067846977963553E-5"/>
    <n v="6.5163437194013895E-4"/>
    <n v="1.1631075486425892E-2"/>
    <n v="2.1323779799931346E-4"/>
    <n v="3.81611404138069E-4"/>
    <n v="7.7481664065342398E-4"/>
    <n v="8.6259236171567968E-5"/>
    <n v="2.9884216514124927E-3"/>
    <s v=""/>
    <n v="2.0491006441021904E-4"/>
    <n v="2.0294361413542524E-3"/>
    <n v="2.6398138249549637E-4"/>
    <n v="3.3620965449135333E-3"/>
    <n v="1.0649974806390442E-6"/>
    <n v="0"/>
    <n v="4.3836127262748839E-2"/>
    <n v="4.3836127262748839E-2"/>
    <n v="6.744019578884437E-5"/>
    <n v="0.16303783281800002"/>
    <n v="3.7408161278026003E-9"/>
    <n v="2.3632709972200003E-2"/>
    <n v="4.3049860768180003E-4"/>
    <n v="1.1651185597492002E-8"/>
    <n v="1.0268552751771999E-9"/>
    <n v="3.3193952698704008E-10"/>
    <n v="1.7696363580630003E-3"/>
    <n v="3.5360967100900007E-5"/>
    <n v="7.305454816240001E-4"/>
    <n v="7.4901214242750012E-3"/>
    <n v="4.2108214437548002"/>
    <n v="9.1139895309680021"/>
    <n v="4.1539639586200001E-2"/>
    <n v="2.0360544427244003"/>
    <n v="5.0978288021304003E-7"/>
    <n v="2.5082743510461544E-4"/>
    <n v="5.7551017350809238E-12"/>
    <n v="3.6358015341846161E-5"/>
    <n v="6.6230555027969241E-7"/>
    <n v="1.7924900919218465E-11"/>
    <n v="1.5797773464264615E-12"/>
    <n v="5.1067619536467708E-13"/>
    <n v="2.7225174739430771E-6"/>
    <n v="5.4401487847538472E-8"/>
    <n v="1.1239161255753847E-6"/>
    <n v="1.1523263729653848E-5"/>
    <n v="6.478186836545846E-3"/>
    <n v="1.4021522355335388E-2"/>
    <n v="6.3907137824923075E-5"/>
    <n v="3.1323914503452312E-3"/>
    <n v="7.8428135417390769E-10"/>
    <n v="1.3849612702060683E-2"/>
    <n v="4.2647520446048589E-6"/>
    <n v="2.7974220961566186E-5"/>
    <n v="6.2290879389196663E-4"/>
    <n v="1.0842783182631297E-2"/>
    <n v="6.1424533175526944E-4"/>
    <n v="4.1171771647676884E-5"/>
    <n v="7.8068468794733757E-4"/>
    <n v="3.6975859866680196E-3"/>
    <n v="2.2234592923449825E-3"/>
    <n v="5.3069186994249523E-4"/>
    <n v="1.0606819671029416E-2"/>
    <n v="0.44515836565169148"/>
    <n v="1.3442130926438335E-4"/>
    <n v="5.5023673471256661E-3"/>
    <n v="1.3865302443523857E-3"/>
  </r>
  <r>
    <x v="5"/>
    <x v="1"/>
    <x v="1"/>
    <s v="Milk"/>
    <n v="0.22530000000000003"/>
    <s v="Boiling (unspecified)"/>
    <s v="industrial composting"/>
    <n v="0.24298964624676447"/>
    <m/>
    <n v="0.51222692307692297"/>
    <n v="2.6821428571428573E-3"/>
    <n v="0.34527813151578957"/>
    <n v="5.4077791395789489E-9"/>
    <n v="3.2074447932631582E-2"/>
    <n v="7.2080964189473701E-4"/>
    <n v="2.8627078086315795E-8"/>
    <n v="4.0514344828421066E-9"/>
    <n v="1.6909115756526317E-10"/>
    <n v="3.8316730683157904E-3"/>
    <n v="2.932462111578948E-5"/>
    <n v="1.0344267201473686E-3"/>
    <n v="1.6387259532631582E-2"/>
    <n v="3.9762217537894742"/>
    <n v="15.13400907284211"/>
    <n v="4.1322054814736851E-2"/>
    <n v="2.0340367166526323"/>
    <n v="7.9694939744210544E-7"/>
    <n v="4.4401704942000006E-2"/>
    <n v="1.590242431659E-9"/>
    <n v="3.156453E-3"/>
    <n v="8.0413397847000018E-5"/>
    <n v="3.2450716008000006E-10"/>
    <n v="1.8414092530800001E-10"/>
    <n v="9.9791275563600006E-11"/>
    <n v="5.6061973515000009E-5"/>
    <n v="1.2009248134500001E-5"/>
    <n v="2.2706702790000003E-5"/>
    <n v="1.5317589382500001E-4"/>
    <n v="0.112708001232"/>
    <n v="6.5017840020000009E-2"/>
    <n v="1.1642499162000001E-2"/>
    <n v="0.70076591490600015"/>
    <n v="6.7438646163600005E-8"/>
    <n v="1.2614547000000002E-2"/>
    <n v="8.6064825300000001E-11"/>
    <n v="2.3205900000000006E-4"/>
    <n v="2.7036000000000003E-5"/>
    <n v="2.6088838800000005E-9"/>
    <n v="8.5039710300000002E-11"/>
    <n v="6.0460832100000016E-11"/>
    <n v="4.9791300000000011E-4"/>
    <n v="1.2119833260000003E-6"/>
    <n v="2.1809355420000001E-5"/>
    <n v="2.1944220000000006E-3"/>
    <n v="1.8869190420000002"/>
    <n v="0.12031245300000001"/>
    <n v="2.5977090000000006E-3"/>
    <n v="7.5608427000000006E-2"/>
    <n v="2.4571218000000002E-8"/>
    <n v="5.2338849419907511E-2"/>
    <n v="2.8358332484260571E-7"/>
    <n v="5.4122976744538706E-5"/>
    <n v="1.2537138321357386E-3"/>
    <n v="3.1505995310480699E-2"/>
    <n v="8.9722327589139138E-4"/>
    <n v="3.7862663427941178E-4"/>
    <n v="1.9202098032044539E-3"/>
    <n v="1.0378598342706129E-4"/>
    <n v="4.413600577352998E-3"/>
    <s v=""/>
    <n v="2.9080111286112863E-4"/>
    <n v="3.4111977927024735E-3"/>
    <n v="3.5309413228635779E-4"/>
    <n v="4.6407763522882187E-3"/>
    <n v="1.8571423457868487E-6"/>
    <n v="0.11540472576923076"/>
    <n v="0.10156413792923262"/>
    <n v="0.21696886369846338"/>
    <n v="3.3379825184378981E-4"/>
    <n v="0.40229438345778956"/>
    <n v="7.0840863965379482E-9"/>
    <n v="3.5462959932631578E-2"/>
    <n v="8.2825903974173705E-4"/>
    <n v="3.1560469126395792E-8"/>
    <n v="4.3206151184501064E-9"/>
    <n v="3.2934326522886318E-10"/>
    <n v="4.3856480418307904E-3"/>
    <n v="4.2545852576289481E-5"/>
    <n v="1.0789427783573686E-3"/>
    <n v="1.8734857426456582E-2"/>
    <n v="5.9758487970214738"/>
    <n v="15.31933936586211"/>
    <n v="5.5562262976736859E-2"/>
    <n v="2.8104110585586324"/>
    <n v="8.8895926160570554E-7"/>
    <n v="6.1891443608890699E-4"/>
    <n v="1.0898594456212229E-11"/>
    <n v="5.4558399896356272E-5"/>
    <n v="1.2742446765257494E-6"/>
    <n v="4.8554567886762758E-11"/>
    <n v="6.6471001822309325E-12"/>
    <n v="5.0668194650594338E-13"/>
    <n v="6.7471508335858311E-6"/>
    <n v="6.5455157809676121E-8"/>
    <n v="1.659911966703644E-6"/>
    <n v="2.8822857579163972E-5"/>
    <n v="9.1936135338791906E-3"/>
    <n v="2.3568214409018632E-2"/>
    <n v="8.5480404579595169E-5"/>
    <n v="4.3237093208594347E-3"/>
    <n v="1.367629633239547E-9"/>
    <n v="3.6342700759219644E-2"/>
    <n v="8.2019912491819303E-6"/>
    <n v="4.2209094955307406E-5"/>
    <n v="1.2521755328977573E-3"/>
    <n v="3.6099507765637764E-2"/>
    <n v="2.7909621288639917E-3"/>
    <n v="4.3586712319049285E-5"/>
    <n v="2.5198850900294192E-3"/>
    <n v="4.5170284368074975E-3"/>
    <n v="3.3392291253903491E-3"/>
    <n v="1.7544688337121144E-3"/>
    <n v="2.1815003551279268E-2"/>
    <n v="0.75435404660709371"/>
    <n v="1.8574515228094986E-4"/>
    <n v="7.7451793351885926E-3"/>
    <n v="2.494674118300897E-3"/>
  </r>
  <r>
    <x v="5"/>
    <x v="4"/>
    <x v="1"/>
    <s v="Carrots"/>
    <n v="2.9635999999999996"/>
    <s v="Boiling (unspecified)"/>
    <s v="industrial composting"/>
    <n v="0.73494692986806853"/>
    <m/>
    <n v="0.63338293633975185"/>
    <n v="3.5280952380952378E-2"/>
    <n v="1.3047355031022221"/>
    <n v="6.392306396133332E-8"/>
    <n v="0.20452953806088883"/>
    <n v="4.8309762143999993E-3"/>
    <n v="8.3489324123999653E-8"/>
    <n v="3.286991752964444E-8"/>
    <n v="8.5299263794666655E-10"/>
    <n v="6.7307478696888882E-3"/>
    <n v="1.8884016721733331E-4"/>
    <n v="4.5349553819555551E-3"/>
    <n v="2.0532531076133329E-2"/>
    <n v="60.081806663599984"/>
    <n v="31.409364565911108"/>
    <n v="1.1921372420666665"/>
    <n v="18.195941903866665"/>
    <n v="7.4323623880888882E-6"/>
    <n v="0.58406077570399995"/>
    <n v="2.0918075767707994E-8"/>
    <n v="4.1520035999999989E-2"/>
    <n v="1.057759191564E-3"/>
    <n v="4.2685726569599997E-9"/>
    <n v="2.4221928372959992E-9"/>
    <n v="1.3126561218831999E-9"/>
    <n v="7.3744014517999998E-4"/>
    <n v="1.5796985251399998E-4"/>
    <n v="2.9868435147999996E-4"/>
    <n v="2.0148782908999997E-3"/>
    <n v="1.4825629491839996"/>
    <n v="0.85524576423999987"/>
    <n v="0.15314563034399997"/>
    <n v="9.2178866640719992"/>
    <n v="8.8708908908319988E-7"/>
    <n v="0.16593196399999996"/>
    <n v="1.1320981635999998E-9"/>
    <n v="3.0525079999999998E-3"/>
    <n v="3.5563199999999993E-4"/>
    <n v="3.4317302559999997E-8"/>
    <n v="1.1186137835999998E-9"/>
    <n v="7.9530280519999999E-10"/>
    <n v="6.5495559999999998E-3"/>
    <n v="1.5942449111999998E-5"/>
    <n v="2.8688062903999993E-4"/>
    <n v="2.8865463999999997E-2"/>
    <n v="24.820564903999998"/>
    <n v="1.5825920359999996"/>
    <n v="3.4170307999999996E-2"/>
    <n v="0.99455452399999988"/>
    <n v="3.2321021599999993E-7"/>
    <n v="0.26732193269695448"/>
    <n v="3.4415978694153858E-6"/>
    <n v="3.8017543431257501E-4"/>
    <n v="9.4519340135855463E-3"/>
    <n v="0.12186449582099404"/>
    <n v="7.5610875545064913E-3"/>
    <n v="3.4040323385770691E-3"/>
    <n v="6.1375215747876757E-3"/>
    <n v="8.8489522338262134E-4"/>
    <n v="2.0946367204549114E-2"/>
    <s v=""/>
    <n v="4.2037266914178644E-3"/>
    <n v="7.5368460246961182E-3"/>
    <n v="8.7663244380577713E-3"/>
    <n v="4.6910202711566422E-2"/>
    <n v="1.805555519125572E-5"/>
    <n v="1.8770936701364882"/>
    <n v="0.50539103888044856"/>
    <n v="2.3824847090169365"/>
    <n v="3.6653610907952869E-3"/>
    <n v="2.0547282428062221"/>
    <n v="8.5973237892641315E-8"/>
    <n v="0.24910208206088882"/>
    <n v="6.2443674059639992E-3"/>
    <n v="1.2207519934095966E-7"/>
    <n v="3.6410724150540438E-8"/>
    <n v="2.9609515650298662E-9"/>
    <n v="1.4017744014868888E-2"/>
    <n v="3.6275246884333328E-4"/>
    <n v="5.1205203624755547E-3"/>
    <n v="5.1412873367033325E-2"/>
    <n v="86.384934516783986"/>
    <n v="33.847202366151109"/>
    <n v="1.3794531804106664"/>
    <n v="28.408383091938667"/>
    <n v="8.6426616931720867E-6"/>
    <n v="3.161120373548034E-3"/>
    <n v="1.322665198348328E-10"/>
    <n v="3.832339724013674E-4"/>
    <n v="9.6067190860984607E-6"/>
    <n v="1.878079989860918E-10"/>
    <n v="5.6016498693139134E-11"/>
    <n v="4.5553101000459477E-12"/>
    <n v="2.1565760022875212E-5"/>
    <n v="5.5808072129743578E-7"/>
    <n v="7.8777236345777772E-6"/>
    <n v="7.9096728256974341E-5"/>
    <n v="0.13289989925659074"/>
    <n v="5.207261902484786E-2"/>
    <n v="2.1222356621702562E-3"/>
    <n v="4.3705204756828715E-2"/>
    <n v="1.3296402604880134E-8"/>
    <n v="6.1517093361790953E-2"/>
    <n v="3.3099752815396992E-5"/>
    <n v="9.8193789712168014E-5"/>
    <n v="3.1519533872365344E-3"/>
    <n v="4.5577737015067905E-2"/>
    <n v="7.8295732681393088E-3"/>
    <n v="1.3975805434702861E-4"/>
    <n v="2.5525088492274711E-3"/>
    <n v="1.2862249677644384E-2"/>
    <n v="5.241952323311776E-3"/>
    <n v="1.4867843640310277E-3"/>
    <n v="0.12657774733937618"/>
    <n v="0.54747411412737601"/>
    <n v="1.5702359492741366E-3"/>
    <n v="2.6177444841039368E-2"/>
    <n v="8.1090243878504352E-3"/>
  </r>
  <r>
    <x v="5"/>
    <x v="4"/>
    <x v="1"/>
    <s v="Broccoli"/>
    <n v="2.2226999999999997"/>
    <s v="Boiling (unspecified)"/>
    <s v="industrial composting"/>
    <n v="0.73494692986806864"/>
    <m/>
    <n v="1.2629395429292931"/>
    <n v="2.6460714285714282E-2"/>
    <n v="2.3488628722733327"/>
    <n v="5.6775389269999996E-8"/>
    <n v="0.26708983172333328"/>
    <n v="9.555265051499999E-3"/>
    <n v="1.1214444661399999E-7"/>
    <n v="5.3221929143999994E-8"/>
    <n v="1.0100191321266665E-9"/>
    <n v="1.1998218074733332E-2"/>
    <n v="3.071980086833333E-4"/>
    <n v="1.5307797876499997E-2"/>
    <n v="4.5043339026333333E-2"/>
    <n v="20.861269640966661"/>
    <n v="26.013707794333328"/>
    <n v="2.4917035023333329"/>
    <n v="26.985613005333327"/>
    <n v="1.12846249321E-5"/>
    <n v="0.43804558177799996"/>
    <n v="1.5688556825780996E-8"/>
    <n v="3.114002699999999E-2"/>
    <n v="7.9331939367299992E-4"/>
    <n v="3.2014294927199996E-9"/>
    <n v="1.8166446279719996E-9"/>
    <n v="9.8449209141239992E-10"/>
    <n v="5.5308010888499993E-4"/>
    <n v="1.1847738938549998E-4"/>
    <n v="2.2401326360999997E-4"/>
    <n v="1.5111587181749998E-3"/>
    <n v="1.1119222118879997"/>
    <n v="0.64143432317999993"/>
    <n v="0.11485922275799998"/>
    <n v="6.9134149980539989"/>
    <n v="6.6531681681239991E-7"/>
    <n v="0.12444897299999998"/>
    <n v="8.4907362269999987E-10"/>
    <n v="2.2893810000000001E-3"/>
    <n v="2.6672399999999998E-4"/>
    <n v="2.5737976919999996E-8"/>
    <n v="8.3896033769999983E-10"/>
    <n v="5.9647710389999994E-10"/>
    <n v="4.9121669999999994E-3"/>
    <n v="1.1956836833999999E-5"/>
    <n v="2.1516047177999996E-4"/>
    <n v="2.1649097999999999E-2"/>
    <n v="18.615423677999999"/>
    <n v="1.1869440269999998"/>
    <n v="2.5627730999999997E-2"/>
    <n v="0.74591589299999994"/>
    <n v="2.4240766199999995E-7"/>
    <n v="0.37877013512408908"/>
    <n v="2.9347962069150889E-6"/>
    <n v="4.5864744098436146E-4"/>
    <n v="1.6068112017528363E-2"/>
    <n v="0.14084034030174775"/>
    <n v="1.1603584866544924E-2"/>
    <n v="2.9787073046530334E-3"/>
    <n v="7.6461942964089306E-3"/>
    <n v="1.0675562746646089E-3"/>
    <n v="6.4415689498946535E-2"/>
    <s v=""/>
    <n v="1.9751528137305061E-3"/>
    <n v="6.1996709213218209E-3"/>
    <n v="1.672737853559228E-2"/>
    <n v="5.720851256654421E-2"/>
    <n v="2.5471277890434917E-5"/>
    <n v="2.8071357220689395"/>
    <n v="0.70598808803685353"/>
    <n v="3.5131238101057929"/>
    <n v="5.4048058617012194E-3"/>
    <n v="2.9113574270513323"/>
    <n v="7.3313019718480999E-8"/>
    <n v="0.30051923972333328"/>
    <n v="1.0615308445172998E-2"/>
    <n v="1.4108385302671999E-7"/>
    <n v="5.5877534109671989E-8"/>
    <n v="2.5909883274390668E-9"/>
    <n v="1.746346518361833E-2"/>
    <n v="4.3763223490283332E-4"/>
    <n v="1.5746971611889999E-2"/>
    <n v="6.8203595744508322E-2"/>
    <n v="40.588615530854661"/>
    <n v="27.842086144513328"/>
    <n v="2.6321904560913332"/>
    <n v="34.644943896387332"/>
    <n v="1.2192349410912399E-5"/>
    <n v="4.4790114262328188E-3"/>
    <n v="1.1278926110535538E-10"/>
    <n v="4.6233729188205119E-4"/>
    <n v="1.6331243761804612E-5"/>
    <n v="2.1705208157956921E-10"/>
    <n v="8.5965437091803061E-11"/>
    <n v="3.9861358883677947E-12"/>
    <n v="2.6866869513258968E-5"/>
    <n v="6.7328036138897435E-7"/>
    <n v="2.4226110172138459E-5"/>
    <n v="1.0492860883770511E-4"/>
    <n v="6.2444023893622552E-2"/>
    <n v="4.2833978683866659E-2"/>
    <n v="4.0495237786020511E-3"/>
    <n v="5.3299913686749745E-2"/>
    <n v="1.875746063217292E-8"/>
    <n v="8.8061316732038597E-2"/>
    <n v="2.8237471484807225E-5"/>
    <n v="1.1860800610477076E-4"/>
    <n v="5.4041550799728659E-3"/>
    <n v="5.4163506149803559E-2"/>
    <n v="1.2066051723580001E-2"/>
    <n v="1.2363525539145392E-4"/>
    <n v="3.3588270404953063E-3"/>
    <n v="1.5586480364629689E-2"/>
    <n v="1.6304138890067106E-2"/>
    <n v="2.1222212670098254E-3"/>
    <n v="5.6550408750064056E-2"/>
    <n v="0.45084077474004858"/>
    <n v="3.0082495978701915E-3"/>
    <n v="3.2039363913054779E-2"/>
    <n v="1.1493177225721227E-2"/>
  </r>
  <r>
    <x v="5"/>
    <x v="4"/>
    <x v="1"/>
    <s v="Onions"/>
    <n v="1.4817999999999998"/>
    <s v="Boiling (unspecified)"/>
    <s v="industrial composting"/>
    <n v="0.73494692986806853"/>
    <m/>
    <n v="0.63722458418584826"/>
    <n v="1.7640476190476189E-2"/>
    <n v="0.69343666177333319"/>
    <n v="3.2598705980666663E-8"/>
    <n v="0.11262855067399999"/>
    <n v="2.7988226874888882E-3"/>
    <n v="4.6146120106222213E-8"/>
    <n v="1.2899130247733331E-8"/>
    <n v="4.8726997509333328E-10"/>
    <n v="3.9280313410888883E-3"/>
    <n v="1.0740151269911108E-4"/>
    <n v="3.7512040309777778E-3"/>
    <n v="1.4208949246844443E-2"/>
    <n v="9.1701642479333323"/>
    <n v="28.962260115333329"/>
    <n v="1.2117027481577776"/>
    <n v="9.529878771577776"/>
    <n v="4.0063594537333337E-6"/>
    <n v="0.29203038785199997"/>
    <n v="1.0459037883853997E-8"/>
    <n v="2.0760017999999995E-2"/>
    <n v="5.2887959578200002E-4"/>
    <n v="2.1342863284799999E-9"/>
    <n v="1.2110964186479996E-9"/>
    <n v="6.5632806094159995E-10"/>
    <n v="3.6872007258999999E-4"/>
    <n v="7.8984926256999989E-5"/>
    <n v="1.4934217573999998E-4"/>
    <n v="1.0074391454499999E-3"/>
    <n v="0.74128147459199978"/>
    <n v="0.42762288211999994"/>
    <n v="7.6572815171999986E-2"/>
    <n v="4.6089433320359996"/>
    <n v="4.4354454454159994E-7"/>
    <n v="8.296598199999998E-2"/>
    <n v="5.6604908179999988E-10"/>
    <n v="1.5262539999999999E-3"/>
    <n v="1.7781599999999997E-4"/>
    <n v="1.7158651279999998E-8"/>
    <n v="5.5930689179999992E-10"/>
    <n v="3.9765140259999999E-10"/>
    <n v="3.2747779999999999E-3"/>
    <n v="7.9712245559999989E-6"/>
    <n v="1.4344031451999996E-4"/>
    <n v="1.4432731999999998E-2"/>
    <n v="12.410282451999999"/>
    <n v="0.79129601799999982"/>
    <n v="1.7085153999999998E-2"/>
    <n v="0.49727726199999994"/>
    <n v="1.6160510799999997E-7"/>
    <n v="0.13900406731221746"/>
    <n v="1.7463056706943643E-6"/>
    <n v="2.0590474748723574E-4"/>
    <n v="5.306210436184117E-3"/>
    <n v="6.5326108975907113E-2"/>
    <n v="3.0462900753797243E-3"/>
    <n v="1.7718840770278347E-3"/>
    <n v="3.315114406519451E-3"/>
    <n v="4.7411439712062114E-4"/>
    <n v="1.6542620797848264E-2"/>
    <s v=""/>
    <n v="1.086236217584849E-3"/>
    <n v="6.7205229141993608E-3"/>
    <n v="8.295472234441461E-3"/>
    <n v="2.4168302220002089E-2"/>
    <n v="9.6339947274698335E-6"/>
    <n v="0.94423938884658987"/>
    <n v="0.2752742291123178"/>
    <n v="1.2195136179589077"/>
    <n v="1.876174796859858E-3"/>
    <n v="1.0684330316253332"/>
    <n v="4.3623792946320661E-8"/>
    <n v="0.13491482267399998"/>
    <n v="3.5055182832708881E-3"/>
    <n v="6.543905771470221E-8"/>
    <n v="1.4669533558181332E-8"/>
    <n v="1.5412494386349334E-9"/>
    <n v="7.5715294136788885E-3"/>
    <n v="1.9435766351211107E-4"/>
    <n v="4.043986521237778E-3"/>
    <n v="2.9649120392294441E-2"/>
    <n v="22.321728174525333"/>
    <n v="30.181179015453331"/>
    <n v="1.3053607173297777"/>
    <n v="14.636099365613777"/>
    <n v="4.6115091062749329E-6"/>
    <n v="1.6437431255774356E-3"/>
    <n v="6.7113527609724098E-11"/>
    <n v="2.0756126565230767E-4"/>
    <n v="5.3931050511859821E-6"/>
    <n v="1.0067547340723417E-10"/>
    <n v="2.2568513166432817E-11"/>
    <n v="2.3711529825152822E-12"/>
    <n v="1.1648506790275213E-5"/>
    <n v="2.9901179001863241E-7"/>
    <n v="6.221517724981197E-6"/>
    <n v="4.5614031372760679E-5"/>
    <n v="3.4341120268500509E-2"/>
    <n v="4.6432583100697436E-2"/>
    <n v="2.0082472574304271E-3"/>
    <n v="2.251707594709812E-2"/>
    <n v="7.0946293942691274E-9"/>
    <n v="3.2015014748980393E-2"/>
    <n v="1.6796048009118311E-5"/>
    <n v="5.3195516134242043E-5"/>
    <n v="1.7724371641316223E-3"/>
    <n v="2.4564490322861801E-2"/>
    <n v="3.1482182535973032E-3"/>
    <n v="7.2967438797100971E-5"/>
    <n v="1.3931910469187256E-3"/>
    <n v="6.8968371587453618E-3"/>
    <n v="4.1627842379292858E-3"/>
    <n v="8.7734221536540089E-4"/>
    <n v="3.0186530599798783E-2"/>
    <n v="0.49086757583097468"/>
    <n v="1.490527704364819E-3"/>
    <n v="1.3490439747561507E-2"/>
    <n v="4.329499254863923E-3"/>
  </r>
  <r>
    <x v="5"/>
    <x v="0"/>
    <x v="1"/>
    <s v="Flour"/>
    <n v="4.4453999999999994"/>
    <s v="Boiling (unspecified)"/>
    <s v="industrial composting"/>
    <n v="0.73494692986806864"/>
    <m/>
    <n v="0"/>
    <n v="5.2921428571428564E-2"/>
    <n v="1.172799179104"/>
    <n v="1.9646266002199997E-8"/>
    <n v="0.26621089711399998"/>
    <n v="3.9471838695199993E-3"/>
    <n v="1.0632821417059999E-7"/>
    <n v="9.1608667926199995E-9"/>
    <n v="1.51628104146E-9"/>
    <n v="1.4010034176539999E-2"/>
    <n v="2.3749450219399997E-4"/>
    <n v="9.4176606580999994E-3"/>
    <n v="5.9242183220399994E-2"/>
    <n v="19.890897105099995"/>
    <n v="124.79207045379999"/>
    <n v="0.30446872077799991"/>
    <n v="13.376653732719998"/>
    <n v="5.3692216900799988E-6"/>
    <n v="0.87609116355599992"/>
    <n v="3.1377113651561993E-8"/>
    <n v="6.2280053999999981E-2"/>
    <n v="1.5866387873459998E-3"/>
    <n v="6.4028589854399992E-9"/>
    <n v="3.6332892559439993E-9"/>
    <n v="1.9689841828247998E-9"/>
    <n v="1.1061602177699999E-3"/>
    <n v="2.3695477877099997E-4"/>
    <n v="4.4802652721999994E-4"/>
    <n v="3.0223174363499996E-3"/>
    <n v="2.2238444237759993"/>
    <n v="1.2828686463599999"/>
    <n v="0.22971844551599996"/>
    <n v="13.826829996107998"/>
    <n v="1.3306336336247998E-6"/>
    <n v="0.24889794599999995"/>
    <n v="1.6981472453999997E-9"/>
    <n v="4.5787620000000001E-3"/>
    <n v="5.3344799999999995E-4"/>
    <n v="5.1475953839999992E-8"/>
    <n v="1.6779206753999997E-9"/>
    <n v="1.1929542077999999E-9"/>
    <n v="9.8243339999999988E-3"/>
    <n v="2.3913673667999998E-5"/>
    <n v="4.3032094355999992E-4"/>
    <n v="4.3298195999999997E-2"/>
    <n v="37.230847355999998"/>
    <n v="2.3738880539999996"/>
    <n v="5.1255461999999995E-2"/>
    <n v="1.4918317859999999"/>
    <n v="4.848153239999999E-7"/>
    <n v="0.29894425620690102"/>
    <n v="2.1104973954227719E-6"/>
    <n v="5.0832542944594236E-4"/>
    <n v="9.1838673420287006E-3"/>
    <n v="0.16392360334588055"/>
    <n v="3.0052859908254004E-3"/>
    <n v="5.3782744783316579E-3"/>
    <n v="1.0919947670917286E-2"/>
    <n v="1.2157022651610174E-3"/>
    <n v="4.2117588007067067E-2"/>
    <s v=""/>
    <n v="2.8879183321577186E-3"/>
    <n v="2.8602039892131736E-2"/>
    <n v="3.720445240458687E-3"/>
    <n v="4.7384008562420317E-2"/>
    <n v="1.5009637310357003E-5"/>
    <n v="0"/>
    <n v="0.61780838289843298"/>
    <n v="0.61780838289843298"/>
    <n v="9.5047443522835843E-4"/>
    <n v="2.2977882886600001"/>
    <n v="5.272152689916199E-8"/>
    <n v="0.33306971311399997"/>
    <n v="6.0672706568659987E-3"/>
    <n v="1.6420702699603999E-7"/>
    <n v="1.4472076723963998E-8"/>
    <n v="4.6782194320848001E-9"/>
    <n v="2.4940528394309998E-2"/>
    <n v="4.9836295463299995E-4"/>
    <n v="1.0296008128879999E-2"/>
    <n v="0.10556269665675"/>
    <n v="59.345588884875994"/>
    <n v="128.44882715416"/>
    <n v="0.58544262829399984"/>
    <n v="28.695315514827996"/>
    <n v="7.1846706477047983E-6"/>
    <n v="3.5350589056307694E-3"/>
    <n v="8.1110041383326142E-11"/>
    <n v="5.1241494325230763E-4"/>
    <n v="9.3342625490246141E-6"/>
    <n v="2.5262619537852306E-10"/>
    <n v="2.2264733421483074E-11"/>
    <n v="7.1972606647458462E-12"/>
    <n v="3.8370043683553845E-5"/>
    <n v="7.6671223789692301E-7"/>
    <n v="1.5840012505969229E-5"/>
    <n v="1.624041487026923E-4"/>
    <n v="9.1300905976732294E-2"/>
    <n v="0.19761358023716924"/>
    <n v="9.0068096660615357E-4"/>
    <n v="4.4146639253581532E-2"/>
    <n v="1.1053339458007383E-8"/>
    <n v="6.8280529842187979E-2"/>
    <n v="2.0195019068173085E-5"/>
    <n v="1.3124094197484827E-4"/>
    <n v="3.0370359551991598E-3"/>
    <n v="6.0739700781291539E-2"/>
    <n v="3.041130036629014E-3"/>
    <n v="2.2167044388437119E-4"/>
    <n v="4.6421884375390139E-3"/>
    <n v="1.7651515764249667E-2"/>
    <n v="1.0580531390165761E-2"/>
    <n v="3.196521519649637E-3"/>
    <n v="7.8474419929222661E-2"/>
    <n v="2.0934095904955137"/>
    <n v="6.5524899074069758E-4"/>
    <n v="2.6321728933782044E-2"/>
    <n v="6.6867694972313233E-3"/>
  </r>
  <r>
    <x v="5"/>
    <x v="3"/>
    <x v="1"/>
    <s v="Eggs"/>
    <n v="1.4817999999999998"/>
    <s v="Boiling (unspecified)"/>
    <s v="industrial composting"/>
    <n v="0.73494692986806853"/>
    <m/>
    <n v="2.7022484230769233"/>
    <n v="1.7640476190476189E-2"/>
    <n v="3.4109407666444436"/>
    <n v="6.4470302579999979E-8"/>
    <n v="0.41542169152666658"/>
    <n v="1.2586805169888885E-2"/>
    <n v="3.9161229377111106E-7"/>
    <n v="5.0822512968888882E-8"/>
    <n v="4.0639338048666655E-9"/>
    <n v="5.2595781382444431E-2"/>
    <n v="9.4408825221555545E-4"/>
    <n v="2.312241222533333E-2"/>
    <n v="0.22758732404888884"/>
    <n v="112.92863987066666"/>
    <n v="295.87197740222211"/>
    <n v="1.4222600576311109"/>
    <n v="29.618359994222221"/>
    <n v="1.2557197653377777E-5"/>
    <n v="0.29203038785199997"/>
    <n v="1.0459037883853997E-8"/>
    <n v="2.0760017999999995E-2"/>
    <n v="5.2887959578200002E-4"/>
    <n v="2.1342863284799999E-9"/>
    <n v="1.2110964186479996E-9"/>
    <n v="6.5632806094159995E-10"/>
    <n v="3.6872007258999999E-4"/>
    <n v="7.8984926256999989E-5"/>
    <n v="1.4934217573999998E-4"/>
    <n v="1.0074391454499999E-3"/>
    <n v="0.74128147459199978"/>
    <n v="0.42762288211999994"/>
    <n v="7.6572815171999986E-2"/>
    <n v="4.6089433320359996"/>
    <n v="4.4354454454159994E-7"/>
    <n v="8.296598199999998E-2"/>
    <n v="5.6604908179999988E-10"/>
    <n v="1.5262539999999999E-3"/>
    <n v="1.7781599999999997E-4"/>
    <n v="1.7158651279999998E-8"/>
    <n v="5.5930689179999992E-10"/>
    <n v="3.9765140259999999E-10"/>
    <n v="3.2747779999999999E-3"/>
    <n v="7.9712245559999989E-6"/>
    <n v="1.4344031451999996E-4"/>
    <n v="1.4432731999999998E-2"/>
    <n v="12.410282451999999"/>
    <n v="0.79129601799999982"/>
    <n v="1.7085153999999998E-2"/>
    <n v="0.49727726199999994"/>
    <n v="1.6160510799999997E-7"/>
    <n v="0.49255371650276619"/>
    <n v="3.0221587342733596E-6"/>
    <n v="6.6802257837069421E-4"/>
    <n v="2.0122020995539502E-2"/>
    <n v="0.41019600314083837"/>
    <n v="1.0921497828243374E-2"/>
    <n v="5.8837646915439069E-3"/>
    <n v="2.4623776168237837E-2"/>
    <n v="2.515120766081928E-3"/>
    <n v="9.578387194260031E-2"/>
    <s v=""/>
    <n v="6.1354068383181288E-3"/>
    <n v="6.6154015228418225E-2"/>
    <n v="9.6335485924214197E-3"/>
    <n v="5.7340015065185268E-2"/>
    <n v="2.7497719645355942E-5"/>
    <n v="4.0041917133153841"/>
    <n v="1.2025613002169449"/>
    <n v="5.206753013532329"/>
    <n v="8.0103892515881979E-3"/>
    <n v="3.7859371364964436"/>
    <n v="7.5495389545653976E-8"/>
    <n v="0.43770796352666658"/>
    <n v="1.3293500765670886E-2"/>
    <n v="4.1090523137959102E-7"/>
    <n v="5.2592916279336881E-8"/>
    <n v="5.1179132684082655E-9"/>
    <n v="5.623927945503443E-2"/>
    <n v="1.0310444030285555E-3"/>
    <n v="2.3415194715593328E-2"/>
    <n v="0.24302749519433886"/>
    <n v="126.08020379725866"/>
    <n v="297.09089630234212"/>
    <n v="1.5159180268031109"/>
    <n v="34.72458058825822"/>
    <n v="1.3162347305919377E-5"/>
    <n v="5.8245186715329906E-3"/>
    <n v="1.1614675314715997E-10"/>
    <n v="6.7339686696410244E-4"/>
    <n v="2.0451539639493672E-5"/>
    <n v="6.3216189443014006E-10"/>
    <n v="8.0912178891287509E-11"/>
    <n v="7.8737127206281012E-12"/>
    <n v="8.6521968392360666E-5"/>
    <n v="1.5862221585054699E-6"/>
    <n v="3.6023376485528195E-5"/>
    <n v="3.7388845414513671E-4"/>
    <n v="0.19396954430347488"/>
    <n v="0.45706291738821864"/>
    <n v="2.3321815796970937E-3"/>
    <n v="5.3422431674243417E-2"/>
    <n v="2.0249765086029812E-8"/>
    <n v="0.11515472101790138"/>
    <n v="2.9109610669653898E-5"/>
    <n v="1.7294277178495765E-4"/>
    <n v="6.788816438914525E-3"/>
    <n v="0.16393132473411434"/>
    <n v="1.1370015757092729E-2"/>
    <n v="2.5472728098468859E-4"/>
    <n v="1.1507769193157871E-2"/>
    <n v="3.6913202829608201E-2"/>
    <n v="2.429229494084692E-2"/>
    <n v="8.1267293161477981E-3"/>
    <n v="0.19475418882554377"/>
    <n v="4.8622728288324408"/>
    <n v="1.7317897920621807E-3"/>
    <n v="3.2174729806801257E-2"/>
    <n v="1.2432690264430345E-2"/>
  </r>
  <r>
    <x v="5"/>
    <x v="1"/>
    <x v="1"/>
    <s v="Milk"/>
    <n v="1.4817999999999998"/>
    <s v="Boiling (unspecified)"/>
    <s v="industrial composting"/>
    <n v="0.73494692986806853"/>
    <m/>
    <n v="0.51222692307692297"/>
    <n v="1.7640476190476189E-2"/>
    <n v="2.2708971827789473"/>
    <n v="3.5567009005894737E-8"/>
    <n v="0.21095391454315787"/>
    <n v="4.740771093473684E-3"/>
    <n v="1.8828053399157892E-7"/>
    <n v="2.6646318760210526E-8"/>
    <n v="1.1121139692863157E-9"/>
    <n v="2.5200946083578948E-2"/>
    <n v="1.9286828037894734E-4"/>
    <n v="6.8034332619368414E-3"/>
    <n v="0.10777914414315788"/>
    <n v="26.151644006947365"/>
    <n v="99.536505300210521"/>
    <n v="0.27177550299368419"/>
    <n v="13.377876638863158"/>
    <n v="5.2415429078105254E-6"/>
    <n v="0.29203038785199997"/>
    <n v="1.0459037883853997E-8"/>
    <n v="2.0760017999999995E-2"/>
    <n v="5.2887959578200002E-4"/>
    <n v="2.1342863284799999E-9"/>
    <n v="1.2110964186479996E-9"/>
    <n v="6.5632806094159995E-10"/>
    <n v="3.6872007258999999E-4"/>
    <n v="7.8984926256999989E-5"/>
    <n v="1.4934217573999998E-4"/>
    <n v="1.0074391454499999E-3"/>
    <n v="0.74128147459199978"/>
    <n v="0.42762288211999994"/>
    <n v="7.6572815171999986E-2"/>
    <n v="4.6089433320359996"/>
    <n v="4.4354454454159994E-7"/>
    <n v="8.296598199999998E-2"/>
    <n v="5.6604908179999988E-10"/>
    <n v="1.5262539999999999E-3"/>
    <n v="1.7781599999999997E-4"/>
    <n v="1.7158651279999998E-8"/>
    <n v="5.5930689179999992E-10"/>
    <n v="3.9765140259999999E-10"/>
    <n v="3.2747779999999999E-3"/>
    <n v="7.9712245559999989E-6"/>
    <n v="1.4344031451999996E-4"/>
    <n v="1.4432731999999998E-2"/>
    <n v="12.410282451999999"/>
    <n v="0.79129601799999982"/>
    <n v="1.7085153999999998E-2"/>
    <n v="0.49727726199999994"/>
    <n v="1.6160510799999997E-7"/>
    <n v="0.34423305401872584"/>
    <n v="1.865129919004763E-6"/>
    <n v="3.5596727447872805E-4"/>
    <n v="8.2456864467764616E-3"/>
    <n v="0.20721519685339676"/>
    <n v="5.9010450520011687E-3"/>
    <n v="2.4902305666898903E-3"/>
    <n v="1.2629236069189344E-2"/>
    <n v="6.8260128824775565E-4"/>
    <n v="2.9028288218027835E-2"/>
    <s v=""/>
    <n v="1.9126013716716391E-3"/>
    <n v="2.2435476649917994E-2"/>
    <n v="2.3223030857608732E-3"/>
    <n v="3.0522425205595564E-2"/>
    <n v="1.2214440869893257E-5"/>
    <n v="0.75901785461538429"/>
    <n v="0.66798819167126855"/>
    <n v="1.4270060462866527"/>
    <n v="2.1953939173640813E-3"/>
    <n v="2.6458935526309473"/>
    <n v="4.6592095971548734E-8"/>
    <n v="0.23324018654315787"/>
    <n v="5.4474666892556844E-3"/>
    <n v="2.0757347160005894E-7"/>
    <n v="2.8416722070658525E-8"/>
    <n v="2.1660934328279155E-9"/>
    <n v="2.8844444156168946E-2"/>
    <n v="2.7982443119194735E-4"/>
    <n v="7.0962157521968416E-3"/>
    <n v="0.12321931528860788"/>
    <n v="39.303207933539362"/>
    <n v="100.75542420033052"/>
    <n v="0.36543347216568417"/>
    <n v="18.48409723289916"/>
    <n v="5.8466925603521247E-6"/>
    <n v="4.0706054655860729E-3"/>
    <n v="7.1680147648536515E-11"/>
    <n v="3.5883105622024286E-4"/>
    <n v="8.3807179834702843E-6"/>
    <n v="3.1934380246162915E-10"/>
    <n v="4.3718033954859269E-11"/>
    <n v="3.3324514351198702E-12"/>
    <n v="4.4376067932567608E-5"/>
    <n v="4.3049912491068821E-7"/>
    <n v="1.0917255003379756E-5"/>
    <n v="1.8956817736708905E-4"/>
    <n v="6.0466473743906714E-2"/>
    <n v="0.15500834492358542"/>
    <n v="5.622053417933603E-4"/>
    <n v="2.8437072665998708E-2"/>
    <n v="8.9949116313109604E-9"/>
    <n v="8.0276065811291916E-2"/>
    <n v="1.7942849211332567E-5"/>
    <n v="9.2080784311168108E-5"/>
    <n v="2.7676933115548872E-3"/>
    <n v="8.1903890918753483E-2"/>
    <n v="6.1286116700557504E-3"/>
    <n v="1.0472092505738949E-4"/>
    <n v="5.8143232829140235E-3"/>
    <n v="9.9629808302314164E-3"/>
    <n v="7.3344955920125639E-3"/>
    <n v="4.0563267986359749E-3"/>
    <n v="5.7120256643635674E-2"/>
    <n v="1.6467214325722943"/>
    <n v="4.1353441441855407E-4"/>
    <n v="1.7069461352173961E-2"/>
    <n v="5.5000192935496855E-3"/>
  </r>
  <r>
    <x v="5"/>
    <x v="1"/>
    <x v="1"/>
    <s v="Heavy cream"/>
    <n v="3.8304"/>
    <s v="Raw"/>
    <s v="industrial composting"/>
    <n v="0.69195751138088002"/>
    <m/>
    <n v="0"/>
    <n v="4.5600000000000002E-2"/>
    <n v="9.9628692508800007"/>
    <n v="1.258176122784E-7"/>
    <n v="1.31327887824"/>
    <n v="1.9734405808320001E-2"/>
    <n v="8.2708835126400003E-7"/>
    <n v="1.3383895250879998E-7"/>
    <n v="5.5290625084800004E-9"/>
    <n v="0.112110464592"/>
    <n v="1.0861975595520001E-3"/>
    <n v="2.975188430592E-2"/>
    <n v="0.47129804668800002"/>
    <n v="114.62015799359999"/>
    <n v="444.51987350400003"/>
    <n v="1.374905111328"/>
    <n v="68.333083459200012"/>
    <n v="4.4969183279999998E-5"/>
    <n v="0"/>
    <n v="0"/>
    <n v="0"/>
    <n v="0"/>
    <n v="0"/>
    <n v="0"/>
    <n v="0"/>
    <n v="0"/>
    <n v="0"/>
    <n v="0"/>
    <n v="0"/>
    <n v="0"/>
    <n v="0"/>
    <n v="0"/>
    <n v="0"/>
    <n v="0"/>
    <n v="0.21446409599999999"/>
    <n v="1.4632166303999999E-9"/>
    <n v="3.9453120000000003E-3"/>
    <n v="4.59648E-4"/>
    <n v="4.4354499839999998E-8"/>
    <n v="1.4457883103999999E-9"/>
    <n v="1.0279146528E-9"/>
    <n v="8.4651840000000006E-3"/>
    <n v="2.0605330368000002E-5"/>
    <n v="3.7078808256E-4"/>
    <n v="3.7308095999999999E-2"/>
    <n v="32.080136256000003"/>
    <n v="2.0454719039999998"/>
    <n v="4.4164512000000003E-2"/>
    <n v="1.2854439360000001"/>
    <n v="4.1774342400000001E-7"/>
    <n v="1.3240799261480263"/>
    <n v="5.0951835748813199E-6"/>
    <n v="2.0103255439234569E-3"/>
    <n v="3.056720587592808E-2"/>
    <n v="0.86993872842250719"/>
    <n v="2.8093365182562748E-2"/>
    <n v="7.5381720403397603E-3"/>
    <n v="5.279277777097708E-2"/>
    <n v="2.6999253613330413E-3"/>
    <n v="0.12322196034123219"/>
    <s v=""/>
    <n v="7.1388367199153235E-3"/>
    <n v="9.9437885940942536E-2"/>
    <n v="9.0180840458697255E-3"/>
    <n v="0.1149597012269347"/>
    <n v="9.4818724735339815E-5"/>
    <n v="0"/>
    <n v="2.6715968085288018"/>
    <n v="2.6715968085288018"/>
    <n v="4.1101489361981564E-3"/>
    <n v="10.177333346880001"/>
    <n v="1.2728082890879999E-7"/>
    <n v="1.3172241902399999"/>
    <n v="2.0194053808320001E-2"/>
    <n v="8.7144285110400002E-7"/>
    <n v="1.3528474081919999E-7"/>
    <n v="6.5569771612800004E-9"/>
    <n v="0.120575648592"/>
    <n v="1.1068028899200002E-3"/>
    <n v="3.0122672388480001E-2"/>
    <n v="0.50860614268799997"/>
    <n v="146.70029424960001"/>
    <n v="446.56534540800004"/>
    <n v="1.419069623328"/>
    <n v="69.618527395200005"/>
    <n v="4.5386926703999998E-5"/>
    <n v="1.5657435918276924E-2"/>
    <n v="1.9581665985969229E-10"/>
    <n v="2.0264987542153844E-3"/>
    <n v="3.1067775089723075E-5"/>
    <n v="1.3406813093907693E-9"/>
    <n v="2.0813037049107692E-10"/>
    <n v="1.00876571712E-11"/>
    <n v="1.8550099783384616E-4"/>
    <n v="1.7027736768000002E-6"/>
    <n v="4.6342572905353845E-5"/>
    <n v="7.8247098875076915E-4"/>
    <n v="0.22569276038400002"/>
    <n v="0.68702360832000009"/>
    <n v="2.1831840358892307E-3"/>
    <n v="0.10710542676184616"/>
    <n v="6.9826041083076921E-8"/>
    <n v="0.32856440024654443"/>
    <n v="5.2044971860153238E-5"/>
    <n v="5.5278328636338954E-4"/>
    <n v="1.0915445120649413E-2"/>
    <n v="0.36754139775949873"/>
    <n v="3.1049384482059052E-2"/>
    <n v="3.368250047102397E-4"/>
    <n v="2.6040380086251841E-2"/>
    <n v="4.1931875480668124E-2"/>
    <n v="3.3120484553537971E-2"/>
    <n v="1.7938376717927172E-2"/>
    <n v="0.23048437411082653"/>
    <n v="7.7572009702679452"/>
    <n v="1.7104696388914725E-3"/>
    <n v="6.8383870949040818E-2"/>
    <n v="4.5553488275576676E-2"/>
  </r>
  <r>
    <x v="5"/>
    <x v="1"/>
    <x v="1"/>
    <s v="Butter"/>
    <n v="0.63840000000000008"/>
    <s v="Raw"/>
    <s v="industrial composting"/>
    <n v="0.69195751138088013"/>
    <m/>
    <n v="6.0664224433399943"/>
    <n v="7.6000000000000009E-3"/>
    <n v="5.0717615222400001"/>
    <n v="4.398292614240001E-8"/>
    <n v="0.45256905052800001"/>
    <n v="8.9594486016000008E-3"/>
    <n v="4.5042199641600008E-7"/>
    <n v="6.321573864480001E-8"/>
    <n v="2.4813728923200004E-9"/>
    <n v="6.4686403488000005E-2"/>
    <n v="3.56443247328E-4"/>
    <n v="1.7309161363200001E-2"/>
    <n v="0.28088308516800004"/>
    <n v="64.335969129600002"/>
    <n v="252.93903398400005"/>
    <n v="0.5527182867360001"/>
    <n v="20.606778259200002"/>
    <n v="1.0901158161600002E-5"/>
    <n v="0"/>
    <n v="0"/>
    <n v="0"/>
    <n v="0"/>
    <n v="0"/>
    <n v="0"/>
    <n v="0"/>
    <n v="0"/>
    <n v="0"/>
    <n v="0"/>
    <n v="0"/>
    <n v="0"/>
    <n v="0"/>
    <n v="0"/>
    <n v="0"/>
    <n v="0"/>
    <n v="3.5744016000000003E-2"/>
    <n v="2.4386943839999999E-10"/>
    <n v="6.5755200000000016E-4"/>
    <n v="7.6608000000000009E-5"/>
    <n v="7.3924166400000007E-9"/>
    <n v="2.409647184E-10"/>
    <n v="1.7131910880000004E-10"/>
    <n v="1.4108640000000002E-3"/>
    <n v="3.4342217280000006E-6"/>
    <n v="6.1798013760000009E-5"/>
    <n v="6.2180160000000007E-3"/>
    <n v="5.3466893760000005"/>
    <n v="0.34091198400000006"/>
    <n v="7.3607520000000008E-3"/>
    <n v="0.21424065600000003"/>
    <n v="6.9623904000000011E-8"/>
    <n v="0.66449091578067099"/>
    <n v="1.7704444914826137E-6"/>
    <n v="6.9170686584617942E-4"/>
    <n v="1.3677640213766704E-2"/>
    <n v="0.45702421890647038"/>
    <n v="1.317748276759775E-2"/>
    <n v="3.0496443990316066E-3"/>
    <n v="2.8939992399048414E-2"/>
    <n v="8.7788197385974627E-4"/>
    <n v="7.1058890122096832E-2"/>
    <s v=""/>
    <n v="3.3909483537552854E-3"/>
    <n v="5.6398515104846482E-2"/>
    <n v="3.5592614771119907E-3"/>
    <n v="3.4381337889327124E-2"/>
    <n v="2.2919277429680037E-5"/>
    <n v="3.872804087828253"/>
    <n v="1.3507431259753506"/>
    <n v="5.2235472138036041"/>
    <n v="8.0362264827747755E-3"/>
    <n v="5.1075055382399999"/>
    <n v="4.422679558080001E-8"/>
    <n v="0.45322660252800001"/>
    <n v="9.0360566016000014E-3"/>
    <n v="4.5781441305600006E-7"/>
    <n v="6.3456703363200017E-8"/>
    <n v="2.6526920011200006E-9"/>
    <n v="6.6097267488000003E-2"/>
    <n v="3.5987746905600002E-4"/>
    <n v="1.737095937696E-2"/>
    <n v="0.28710110116800003"/>
    <n v="69.682658505600003"/>
    <n v="253.27994596800005"/>
    <n v="0.56007903873600007"/>
    <n v="20.821018915200003"/>
    <n v="1.0970782065600002E-5"/>
    <n v="7.8577008280615382E-3"/>
    <n v="6.8041223970461549E-11"/>
    <n v="6.9727169619692309E-4"/>
    <n v="1.3901625540923079E-5"/>
    <n v="7.043298662400001E-10"/>
    <n v="9.7625697481846181E-11"/>
    <n v="4.0810646171076931E-12"/>
    <n v="1.0168810382769231E-4"/>
    <n v="5.5365764470153849E-7"/>
    <n v="2.6724552887630769E-5"/>
    <n v="4.4169400179692314E-4"/>
    <n v="0.10720409000861539"/>
    <n v="0.38966145533538471"/>
    <n v="8.6166005959384623E-4"/>
    <n v="3.2032336792615392E-2"/>
    <n v="1.6878126254769234E-8"/>
    <n v="0.1656099476100058"/>
    <n v="1.8117723423088231E-5"/>
    <n v="1.902906042233869E-4"/>
    <n v="4.9058807938861682E-3"/>
    <n v="0.19518855041625413"/>
    <n v="1.4595045722242196E-2"/>
    <n v="1.4033179806319384E-4"/>
    <n v="1.4494443269544119E-2"/>
    <n v="1.3672499319038536E-2"/>
    <n v="1.915140641014625E-2"/>
    <n v="1.0290942852102389E-2"/>
    <n v="0.11461303244142067"/>
    <n v="4.4040671899188411"/>
    <n v="6.7886413267814868E-4"/>
    <n v="2.0503560438295418E-2"/>
    <n v="1.1020763449407556E-2"/>
  </r>
  <r>
    <x v="5"/>
    <x v="3"/>
    <x v="1"/>
    <s v="Parsley"/>
    <n v="0.63840000000000008"/>
    <s v="Raw"/>
    <s v="industrial composting"/>
    <n v="0.69195751138088013"/>
    <m/>
    <s v=""/>
    <n v="7.6000000000000009E-3"/>
    <n v="0.71701787472000011"/>
    <n v="7.9725881760000005E-9"/>
    <n v="5.4917406230400007E-2"/>
    <n v="3.34403093808E-3"/>
    <n v="6.6666049968000014E-8"/>
    <n v="3.9078648604800009E-8"/>
    <n v="1.1420089900800001E-9"/>
    <n v="9.2121273216000006E-3"/>
    <n v="1.5051828119999939E-4"/>
    <n v="1.3246656998400002E-2"/>
    <n v="3.9475825972800006E-2"/>
    <n v="4.2520971628800002"/>
    <n v="83.236737024000021"/>
    <n v="1.1872224571200003"/>
    <n v="8.7087936096000007"/>
    <n v="2.8840478419200007E-6"/>
    <n v="0"/>
    <n v="0"/>
    <n v="0"/>
    <n v="0"/>
    <n v="0"/>
    <n v="0"/>
    <n v="0"/>
    <n v="0"/>
    <n v="0"/>
    <n v="0"/>
    <n v="0"/>
    <n v="0"/>
    <n v="0"/>
    <n v="0"/>
    <n v="0"/>
    <n v="0"/>
    <n v="3.5744016000000003E-2"/>
    <n v="2.4386943839999999E-10"/>
    <n v="6.5755200000000016E-4"/>
    <n v="7.6608000000000009E-5"/>
    <n v="7.3924166400000007E-9"/>
    <n v="2.409647184E-10"/>
    <n v="1.7131910880000004E-10"/>
    <n v="1.4108640000000002E-3"/>
    <n v="3.4342217280000006E-6"/>
    <n v="6.1798013760000009E-5"/>
    <n v="6.2180160000000007E-3"/>
    <n v="5.3466893760000005"/>
    <n v="0.34091198400000006"/>
    <n v="7.3607520000000008E-3"/>
    <n v="0.21424065600000003"/>
    <n v="6.9623904000000011E-8"/>
    <n v="9.7934977139875576E-2"/>
    <n v="3.2891331899320311E-7"/>
    <n v="8.4817572407849619E-5"/>
    <n v="5.1777308132371445E-3"/>
    <n v="7.393064064759361E-2"/>
    <n v="8.1651504023064706E-3"/>
    <n v="1.5098562815242707E-3"/>
    <n v="4.6511648633292633E-3"/>
    <n v="3.7555039915557935E-4"/>
    <n v="5.4440518907565696E-2"/>
    <s v=""/>
    <n v="4.6710315177552755E-4"/>
    <n v="1.8610456039029558E-2"/>
    <n v="7.5914892423420751E-3"/>
    <n v="1.4734430497043262E-2"/>
    <n v="6.1705739642040314E-6"/>
    <s v=""/>
    <n v="0.28768038544446911"/>
    <n v="0.28768038544446911"/>
    <n v="4.4258520837610631E-4"/>
    <n v="0.7527618907200001"/>
    <n v="8.216457614400001E-9"/>
    <n v="5.5574958230400005E-2"/>
    <n v="3.4206389380800001E-3"/>
    <n v="7.4058466608000021E-8"/>
    <n v="3.9319613323200009E-8"/>
    <n v="1.3133280988800002E-9"/>
    <n v="1.06229913216E-2"/>
    <n v="1.5395250292799938E-4"/>
    <n v="1.3308455012160002E-2"/>
    <n v="4.5693841972800006E-2"/>
    <n v="9.5987865388800007"/>
    <n v="83.577649008000023"/>
    <n v="1.1945832091200004"/>
    <n v="8.9230342656000001"/>
    <n v="2.9536717459200007E-6"/>
    <n v="1.1580952164923078E-3"/>
    <n v="1.2640704022153847E-11"/>
    <n v="8.5499935739076925E-5"/>
    <n v="5.2625214432000005E-6"/>
    <n v="1.1393610247384618E-10"/>
    <n v="6.0491712804923091E-11"/>
    <n v="2.0205047675076925E-12"/>
    <n v="1.6343063571692309E-5"/>
    <n v="2.3685000450461445E-7"/>
    <n v="2.047454617255385E-5"/>
    <n v="7.0298218419692323E-5"/>
    <n v="1.4767363905969232E-2"/>
    <n v="0.12858099847384619"/>
    <n v="1.8378203217230774E-3"/>
    <n v="1.3727745023999999E-2"/>
    <n v="4.544110378338463E-9"/>
    <n v="2.4103110702660972E-2"/>
    <n v="3.3408125399579791E-6"/>
    <n v="2.3258915945291283E-5"/>
    <n v="1.8491598180403611E-3"/>
    <n v="3.0756839448782228E-2"/>
    <n v="9.0370120982173271E-3"/>
    <n v="6.8039013018944785E-5"/>
    <n v="2.2489946188529735E-3"/>
    <n v="5.8259126394386834E-3"/>
    <n v="1.4667599497267753E-2"/>
    <n v="1.5797472605910965E-3"/>
    <n v="1.3395587392086135E-2"/>
    <n v="1.452035895399854"/>
    <n v="1.4510641231596834E-3"/>
    <n v="8.7497291251438063E-3"/>
    <n v="2.951353131313973E-3"/>
  </r>
  <r>
    <x v="5"/>
    <x v="4"/>
    <x v="1"/>
    <s v="Onions"/>
    <n v="0.63840000000000008"/>
    <s v="Raw"/>
    <s v="industrial composting"/>
    <n v="0.69195751138088013"/>
    <m/>
    <n v="0.63722458418584826"/>
    <n v="7.6000000000000009E-3"/>
    <n v="0.26887634524800003"/>
    <n v="1.2639973348800002E-8"/>
    <n v="4.3671116260800009E-2"/>
    <n v="1.0852284811200001E-3"/>
    <n v="1.7892910492800001E-8"/>
    <n v="5.0015685484800007E-9"/>
    <n v="1.8893631859200004E-10"/>
    <n v="1.5230730782400002E-3"/>
    <n v="4.1644360329600003E-5"/>
    <n v="1.4545092374400003E-3"/>
    <n v="5.5094438380800014E-3"/>
    <n v="3.5556819883200008"/>
    <n v="11.229960974400001"/>
    <n v="0.46983123969600005"/>
    <n v="3.6951593649600003"/>
    <n v="1.5534443836800004E-6"/>
    <n v="0"/>
    <n v="0"/>
    <n v="0"/>
    <n v="0"/>
    <n v="0"/>
    <n v="0"/>
    <n v="0"/>
    <n v="0"/>
    <n v="0"/>
    <n v="0"/>
    <n v="0"/>
    <n v="0"/>
    <n v="0"/>
    <n v="0"/>
    <n v="0"/>
    <n v="0"/>
    <n v="3.5744016000000003E-2"/>
    <n v="2.4386943839999999E-10"/>
    <n v="6.5755200000000016E-4"/>
    <n v="7.6608000000000009E-5"/>
    <n v="7.3924166400000007E-9"/>
    <n v="2.409647184E-10"/>
    <n v="1.7131910880000004E-10"/>
    <n v="1.4108640000000002E-3"/>
    <n v="3.4342217280000006E-6"/>
    <n v="6.1798013760000009E-5"/>
    <n v="6.2180160000000007E-3"/>
    <n v="5.3466893760000005"/>
    <n v="0.34091198400000006"/>
    <n v="7.3607520000000008E-3"/>
    <n v="0.21424065600000003"/>
    <n v="6.9623904000000011E-8"/>
    <n v="3.9631374121010469E-2"/>
    <n v="5.1575358766504695E-7"/>
    <n v="6.7653672619357507E-5"/>
    <n v="1.7586411945642619E-3"/>
    <n v="2.5241684300684013E-2"/>
    <n v="1.088669724732851E-3"/>
    <n v="4.1416453395376701E-4"/>
    <n v="1.2845934479661667E-3"/>
    <n v="1.0996430173672926E-4"/>
    <n v="6.2027150035979042E-3"/>
    <s v=""/>
    <n v="4.3321368859560805E-4"/>
    <n v="2.5765168688208365E-3"/>
    <n v="3.0325203333140685E-3"/>
    <n v="6.455515150944148E-3"/>
    <n v="3.3907840070305126E-6"/>
    <n v="0.40680417454424556"/>
    <n v="8.8301132880134872E-2"/>
    <n v="0.49510530742438041"/>
    <n v="7.6170047296058522E-4"/>
    <n v="0.30462036124800002"/>
    <n v="1.2883842787200003E-8"/>
    <n v="4.4328668260800008E-2"/>
    <n v="1.16183648112E-3"/>
    <n v="2.5285327132800002E-8"/>
    <n v="5.2425332668800004E-9"/>
    <n v="3.602554273920001E-10"/>
    <n v="2.9339370782400006E-3"/>
    <n v="4.5078582057600005E-5"/>
    <n v="1.5163072512000002E-3"/>
    <n v="1.1727459838080002E-2"/>
    <n v="8.9023713643200004"/>
    <n v="11.570872958400001"/>
    <n v="0.47719199169600007"/>
    <n v="3.9094000209600002"/>
    <n v="1.6230682876800004E-6"/>
    <n v="4.6864670961230774E-4"/>
    <n v="1.9821296595692313E-11"/>
    <n v="6.8197951170461551E-5"/>
    <n v="1.7874407401846155E-6"/>
    <n v="3.8900503281230773E-11"/>
    <n v="8.0654357952000014E-12"/>
    <n v="5.5423911906461557E-13"/>
    <n v="4.5137493511384624E-6"/>
    <n v="6.9351664704000009E-8"/>
    <n v="2.3327803864615386E-6"/>
    <n v="1.8042245904738464E-5"/>
    <n v="1.3695955945107693E-2"/>
    <n v="1.7801343012923077E-2"/>
    <n v="7.3414152568615401E-4"/>
    <n v="6.0144615707076925E-3"/>
    <n v="2.4970281348923082E-9"/>
    <n v="9.5408091172354079E-3"/>
    <n v="5.2560829498070117E-6"/>
    <n v="1.8534965152115508E-5"/>
    <n v="6.195934234805656E-4"/>
    <n v="9.8585293446833092E-3"/>
    <n v="1.1901027794992284E-3"/>
    <n v="1.6596475515732305E-5"/>
    <n v="5.5170489438654267E-4"/>
    <n v="1.6773692485102213E-3"/>
    <n v="1.6525455058414129E-3"/>
    <n v="3.5406830090286184E-4"/>
    <n v="1.22224046001783E-2"/>
    <n v="0.19945263563441376"/>
    <n v="5.7798949713935518E-4"/>
    <n v="3.7968389582095242E-3"/>
    <n v="1.6120694184709858E-3"/>
  </r>
  <r>
    <x v="6"/>
    <x v="10"/>
    <x v="1"/>
    <s v="Beef"/>
    <n v="1.3850999999999998"/>
    <s v="Boiling (unspecified)"/>
    <s v="industrial composting"/>
    <n v="0.34131736526946105"/>
    <m/>
    <n v="5.2430406923076927"/>
    <n v="1.8717567567567563E-2"/>
    <n v="34.611165713571424"/>
    <n v="1.9330326587828571E-7"/>
    <n v="2.5998493212000002"/>
    <n v="5.4692258450142847E-2"/>
    <n v="3.2133585896999991E-6"/>
    <n v="5.0098952234571433E-7"/>
    <n v="1.4400807530142856E-8"/>
    <n v="0.47105321753571422"/>
    <n v="1.749361314985714E-3"/>
    <n v="0.10604220530271428"/>
    <n v="2.0776359511285709"/>
    <n v="188.76691101728568"/>
    <n v="2224.8671343428568"/>
    <n v="3.3512803179428574"/>
    <n v="122.05430362028569"/>
    <n v="5.0585023398857136E-5"/>
    <n v="0.272972931714"/>
    <n v="9.7764970798529977E-9"/>
    <n v="1.9405250999999995E-2"/>
    <n v="4.9436572284899992E-4"/>
    <n v="1.9950060693599998E-9"/>
    <n v="1.1320621200359998E-9"/>
    <n v="6.134970962411999E-10"/>
    <n v="3.4465796500499996E-4"/>
    <n v="7.3830490861499982E-5"/>
    <n v="1.3959633392999997E-4"/>
    <n v="9.4169520877499988E-4"/>
    <n v="0.69290658014399986"/>
    <n v="0.39971686733999995"/>
    <n v="7.1575790453999991E-2"/>
    <n v="4.3081707445019992"/>
    <n v="4.145995064411999E-7"/>
    <n v="7.7551748999999989E-2"/>
    <n v="5.2910958509999989E-10"/>
    <n v="1.4266529999999999E-3"/>
    <n v="1.6621199999999997E-4"/>
    <n v="1.6038903959999999E-8"/>
    <n v="5.2280738009999992E-10"/>
    <n v="3.7170128069999997E-10"/>
    <n v="3.0610709999999998E-3"/>
    <n v="7.4510346419999987E-6"/>
    <n v="1.3407961913999999E-4"/>
    <n v="1.3490873999999998E-2"/>
    <n v="11.600406413999998"/>
    <n v="0.7396572509999999"/>
    <n v="1.5970202999999999E-2"/>
    <n v="0.46482570899999992"/>
    <n v="1.5105900599999997E-7"/>
    <n v="4.54854634878075"/>
    <n v="8.1506743158135428E-6"/>
    <n v="3.999639885553778E-3"/>
    <n v="8.3786126112987774E-2"/>
    <n v="3.2258150705892947"/>
    <n v="0.10437963935610801"/>
    <n v="1.7688388519358861E-2"/>
    <n v="0.20773685247857143"/>
    <n v="4.4656542529779974E-3"/>
    <n v="0.43490335567814653"/>
    <s v=""/>
    <n v="9.78413927135738E-3"/>
    <n v="0.49567075360477547"/>
    <n v="2.1853490614926013E-2"/>
    <n v="0.20942741924338198"/>
    <n v="1.068598995433829E-4"/>
    <n v="7.2621356629153837"/>
    <n v="9.3681718889620491"/>
    <n v="16.630307551877433"/>
    <n v="2.5585088541349898E-2"/>
    <n v="34.961690394285426"/>
    <n v="2.036088725432387E-7"/>
    <n v="2.6206812252000002"/>
    <n v="5.5352836172991846E-2"/>
    <n v="3.2313924997293594E-6"/>
    <n v="5.0264439184585033E-7"/>
    <n v="1.5386005907084057E-8"/>
    <n v="0.47445894650071924"/>
    <n v="1.8306428404892142E-3"/>
    <n v="0.10631588125578428"/>
    <n v="2.0920685203373459"/>
    <n v="201.06022401142968"/>
    <n v="2226.006508461197"/>
    <n v="3.4388263113968578"/>
    <n v="126.82730007378768"/>
    <n v="5.1150681911298339E-5"/>
    <n v="5.3787215991208351E-2"/>
    <n v="3.1324441929729031E-10"/>
    <n v="4.0318172695384619E-3"/>
    <n v="8.5158209496910529E-5"/>
    <n v="4.9713730765067067E-9"/>
    <n v="7.7329906437823127E-10"/>
    <n v="2.3670778318590856E-11"/>
    <n v="7.2993684077033729E-4"/>
    <n v="2.8163736007526373E-6"/>
    <n v="1.6356289423966812E-4"/>
    <n v="3.2185669543651476E-3"/>
    <n v="0.30932342155604564"/>
    <n v="3.4246253976326106"/>
    <n v="5.2905020175336272E-3"/>
    <n v="0.19511892319044258"/>
    <n v="7.8693356786612826E-8"/>
    <n v="2.2998170539625185"/>
    <n v="1.690947737312471E-4"/>
    <n v="2.230876732372958E-3"/>
    <n v="6.0964192346169302E-2"/>
    <n v="2.7978152166064469"/>
    <n v="0.2344879365354833"/>
    <n v="1.6568260853295441E-3"/>
    <n v="0.21142348054127252"/>
    <n v="0.14103618500220436"/>
    <n v="0.23769023116938945"/>
    <n v="0.15239677036537999"/>
    <n v="0.66056897082424304"/>
    <n v="78.484816409157389"/>
    <n v="8.4585527499936621E-3"/>
    <n v="0.2533903936360124"/>
    <n v="0.10417194780224882"/>
  </r>
  <r>
    <x v="6"/>
    <x v="2"/>
    <x v="1"/>
    <s v="Pork"/>
    <n v="1.3850999999999998"/>
    <s v="Boiling (unspecified)"/>
    <s v="industrial composting"/>
    <n v="0.34131736526946105"/>
    <m/>
    <n v="2.2904555555555555"/>
    <n v="1.8717567567567563E-2"/>
    <n v="13.4166548016"/>
    <n v="2.0891396023714284E-7"/>
    <n v="2.6693858922428571"/>
    <n v="3.1831184928857142E-2"/>
    <n v="1.4569476301799998E-6"/>
    <n v="1.4701289739042855E-7"/>
    <n v="9.5806347962142848E-9"/>
    <n v="0.19811807530714282"/>
    <n v="1.7961376062342856E-3"/>
    <n v="5.7092945429571419E-2"/>
    <n v="0.84884810717571424"/>
    <n v="374.14189615499998"/>
    <n v="692.16982962428563"/>
    <n v="4.3489983201428561"/>
    <n v="116.85982047299998"/>
    <n v="5.2500919442142846E-5"/>
    <n v="0.272972931714"/>
    <n v="9.7764970798529977E-9"/>
    <n v="1.9405250999999995E-2"/>
    <n v="4.9436572284899992E-4"/>
    <n v="1.9950060693599998E-9"/>
    <n v="1.1320621200359998E-9"/>
    <n v="6.134970962411999E-10"/>
    <n v="3.4465796500499996E-4"/>
    <n v="7.3830490861499982E-5"/>
    <n v="1.3959633392999997E-4"/>
    <n v="9.4169520877499988E-4"/>
    <n v="0.69290658014399986"/>
    <n v="0.39971686733999995"/>
    <n v="7.1575790453999991E-2"/>
    <n v="4.3081707445019992"/>
    <n v="4.145995064411999E-7"/>
    <n v="7.7551748999999989E-2"/>
    <n v="5.2910958509999989E-10"/>
    <n v="1.4266529999999999E-3"/>
    <n v="1.6621199999999997E-4"/>
    <n v="1.6038903959999999E-8"/>
    <n v="5.2280738009999992E-10"/>
    <n v="3.7170128069999997E-10"/>
    <n v="3.0610709999999998E-3"/>
    <n v="7.4510346419999987E-6"/>
    <n v="1.3407961913999999E-4"/>
    <n v="1.3490873999999998E-2"/>
    <n v="11.600406413999998"/>
    <n v="0.7396572509999999"/>
    <n v="1.5970202999999999E-2"/>
    <n v="0.46482570899999992"/>
    <n v="1.5105900599999997E-7"/>
    <n v="1.791122032747138"/>
    <n v="8.7755865997108543E-6"/>
    <n v="4.1057654380907633E-3"/>
    <n v="4.9181922939974483E-2"/>
    <n v="1.4724357012176215"/>
    <n v="3.087249782083324E-2"/>
    <n v="1.2146918656222212E-2"/>
    <n v="8.8235075147729797E-2"/>
    <n v="4.5797599317770896E-3"/>
    <n v="0.23466800866000515"/>
    <s v=""/>
    <n v="1.8804992008048332E-2"/>
    <n v="0.15438099313456005"/>
    <n v="2.819391581324425E-2"/>
    <n v="0.20084987167116081"/>
    <n v="1.1086243579648912E-4"/>
    <n v="3.1725099899999996"/>
    <n v="4.0896970932088026"/>
    <n v="7.2622070832088017"/>
    <n v="1.1172626281859695E-2"/>
    <n v="13.767179482313999"/>
    <n v="2.1921956690209582E-7"/>
    <n v="2.6902177962428571"/>
    <n v="3.2491762651706141E-2"/>
    <n v="1.4749815402093597E-6"/>
    <n v="1.4866776689056455E-7"/>
    <n v="1.0565833173155484E-8"/>
    <n v="0.20152380427214781"/>
    <n v="1.8774191317377856E-3"/>
    <n v="5.7366621382641418E-2"/>
    <n v="0.86328067638448924"/>
    <n v="386.43520914914399"/>
    <n v="693.30920374262564"/>
    <n v="4.4365443135968565"/>
    <n v="121.63281692650197"/>
    <n v="5.3066577954584049E-5"/>
    <n v="2.1180276126636921E-2"/>
    <n v="3.372608721570705E-10"/>
    <n v="4.1387966096043958E-3"/>
    <n v="4.9987327156470989E-5"/>
    <n v="2.2692023695528609E-9"/>
    <n v="2.2871964137009933E-10"/>
    <n v="1.6255127958700745E-11"/>
    <n v="3.1003662195715047E-4"/>
    <n v="2.8883371257504393E-6"/>
    <n v="8.8256340588679103E-5"/>
    <n v="1.3281241175145989E-3"/>
    <n v="0.59451570638329843"/>
    <n v="1.066629544219424"/>
    <n v="6.8254527901490097E-3"/>
    <n v="0.18712741065615687"/>
    <n v="8.1640889160898531E-8"/>
    <n v="0.90357963862532997"/>
    <n v="1.8208150103086635E-4"/>
    <n v="2.2900915509268625E-3"/>
    <n v="3.5735694222371911E-2"/>
    <n v="1.272085378790581"/>
    <n v="6.9241582186099798E-2"/>
    <n v="1.1293776462463776E-3"/>
    <n v="8.9281893574578497E-2"/>
    <n v="0.14464960631609325"/>
    <n v="0.12816347267040787"/>
    <n v="6.250387071238335E-2"/>
    <n v="1.2936650608150593"/>
    <n v="24.43295261217121"/>
    <n v="1.0920190611428468E-2"/>
    <n v="0.24298713407025219"/>
    <n v="0.10808140914917358"/>
  </r>
  <r>
    <x v="6"/>
    <x v="4"/>
    <x v="1"/>
    <s v="Onions"/>
    <n v="0.15389999999999998"/>
    <s v="Boiling (unspecified)"/>
    <s v="industrial composting"/>
    <n v="0.34131736526946105"/>
    <m/>
    <n v="0.63722458418584826"/>
    <n v="2.0797297297297295E-3"/>
    <n v="7.2020449619999982E-2"/>
    <n v="3.3857071469999994E-9"/>
    <n v="1.1697620426999998E-2"/>
    <n v="2.9068620029999991E-4"/>
    <n v="4.7927438819999995E-9"/>
    <n v="1.3397058611999999E-9"/>
    <n v="5.0607942479999993E-11"/>
    <n v="4.0796600309999997E-4"/>
    <n v="1.1154739373999998E-5"/>
    <n v="3.8960068859999997E-4"/>
    <n v="1.4757438851999997E-3"/>
    <n v="0.95241481829999985"/>
    <n v="3.0080252609999993"/>
    <n v="0.12584765348999999"/>
    <n v="0.98977482989999976"/>
    <n v="4.1610117419999999E-7"/>
    <n v="3.0330325746E-2"/>
    <n v="1.0862774533169997E-9"/>
    <n v="2.1561389999999996E-3"/>
    <n v="5.4929524760999996E-5"/>
    <n v="2.2166734103999998E-10"/>
    <n v="1.2578468000399998E-10"/>
    <n v="6.8166344026799998E-11"/>
    <n v="3.8295329444999999E-5"/>
    <n v="8.2033878734999989E-6"/>
    <n v="1.5510703769999999E-5"/>
    <n v="1.0463280097499999E-4"/>
    <n v="7.6989620015999988E-2"/>
    <n v="4.4412985259999996E-2"/>
    <n v="7.9528656059999984E-3"/>
    <n v="0.47868563827799998"/>
    <n v="4.6066611826799994E-8"/>
    <n v="8.6168609999999982E-3"/>
    <n v="5.8789953899999988E-11"/>
    <n v="1.58517E-4"/>
    <n v="1.8467999999999997E-5"/>
    <n v="1.7821004399999998E-9"/>
    <n v="5.8089708899999993E-11"/>
    <n v="4.1300142299999997E-11"/>
    <n v="3.40119E-4"/>
    <n v="8.2789273799999996E-7"/>
    <n v="1.4897735459999997E-5"/>
    <n v="1.4989859999999999E-3"/>
    <n v="1.2889340459999998"/>
    <n v="8.2184138999999989E-2"/>
    <n v="1.7744669999999998E-3"/>
    <n v="5.1647300999999993E-2"/>
    <n v="1.6784333999999997E-8"/>
    <n v="1.4436986070556259E-2"/>
    <n v="1.8137160394105996E-7"/>
    <n v="2.1385302090893224E-5"/>
    <n v="5.511039182944632E-4"/>
    <n v="6.7847807878202906E-3"/>
    <n v="3.1638820529149661E-4"/>
    <n v="1.8402818157280587E-4"/>
    <n v="3.4430834604085806E-4"/>
    <n v="4.9241601914471321E-5"/>
    <n v="1.7181194093594601E-3"/>
    <s v=""/>
    <n v="1.1281667828742628E-4"/>
    <n v="6.9799465278396649E-4"/>
    <n v="8.6156915702560472E-4"/>
    <n v="2.5101239787139432E-3"/>
    <n v="1.0005883307852663E-6"/>
    <n v="9.8068863506202031E-2"/>
    <n v="2.8590028249686664E-2"/>
    <n v="0.12665889175588868"/>
    <n v="1.9485983347059796E-4"/>
    <n v="0.11096763636599999"/>
    <n v="4.5307745542169993E-9"/>
    <n v="1.4012276426999998E-2"/>
    <n v="3.6408372506099992E-4"/>
    <n v="6.7965116630399989E-9"/>
    <n v="1.5235802501039999E-9"/>
    <n v="1.6007442880679999E-10"/>
    <n v="7.8638033254499994E-4"/>
    <n v="2.01860199855E-5"/>
    <n v="4.2000912783E-4"/>
    <n v="3.0793626861749996E-3"/>
    <n v="2.3183384843159995"/>
    <n v="3.1346223852599993"/>
    <n v="0.13557498609599999"/>
    <n v="1.5201077691779998"/>
    <n v="4.7895212002679996E-7"/>
    <n v="1.7071944056307691E-4"/>
    <n v="6.9704223911030758E-12"/>
    <n v="2.1557348349230768E-5"/>
    <n v="5.6012880778615376E-7"/>
    <n v="1.0456171789292306E-11"/>
    <n v="2.3439696155446151E-12"/>
    <n v="2.462683520104615E-13"/>
    <n v="1.2098158962230768E-6"/>
    <n v="3.1055415362307695E-8"/>
    <n v="6.4616788896923072E-7"/>
    <n v="4.7374810556538454E-6"/>
    <n v="3.5666745912553838E-3"/>
    <n v="4.8224959773230762E-3"/>
    <n v="2.0857690168615383E-4"/>
    <n v="2.338627337196923E-3"/>
    <n v="7.368494154258461E-10"/>
    <n v="6.9363447261180768E-3"/>
    <n v="3.7369917851914707E-6"/>
    <n v="1.1843431920266447E-5"/>
    <n v="3.8836287442179198E-4"/>
    <n v="4.884210038639614E-3"/>
    <n v="6.9338847763514061E-4"/>
    <n v="1.4539409576041564E-5"/>
    <n v="2.516579689098178E-4"/>
    <n v="1.5172243720130206E-3"/>
    <n v="9.1783748168320506E-4"/>
    <n v="1.5304232031017345E-4"/>
    <n v="5.018117277682187E-3"/>
    <n v="0.10863604824805009"/>
    <n v="3.3161607757402182E-4"/>
    <n v="2.9762663366993338E-3"/>
    <n v="9.5476138377344948E-4"/>
  </r>
  <r>
    <x v="6"/>
    <x v="2"/>
    <x v="1"/>
    <s v="Chicken, without bone"/>
    <n v="0.24299999999999997"/>
    <s v="Boiling (unspecified)"/>
    <s v="industrial composting"/>
    <n v="0.6367924528301887"/>
    <m/>
    <n v="3.480319423076923"/>
    <n v="3.2837837837837833E-3"/>
    <n v="2.0080192525714287"/>
    <n v="4.0446874414285711E-8"/>
    <n v="0.19808868098571428"/>
    <n v="7.5714255899999999E-3"/>
    <n v="3.8089180799999996E-7"/>
    <n v="3.080695055142857E-8"/>
    <n v="2.0997759831428569E-9"/>
    <n v="5.1340651200000004E-2"/>
    <n v="3.6289515857142846E-4"/>
    <n v="1.1443447298571427E-2"/>
    <n v="0.22311029378571429"/>
    <n v="57.778253370000002"/>
    <n v="116.53806844285714"/>
    <n v="0.88227429814285718"/>
    <n v="19.443104498571429"/>
    <n v="8.3858664728571414E-6"/>
    <n v="4.7889988019999996E-2"/>
    <n v="1.7151749262899996E-9"/>
    <n v="3.4044299999999991E-3"/>
    <n v="8.6730828569999996E-5"/>
    <n v="3.5000106479999995E-10"/>
    <n v="1.9860738947999994E-10"/>
    <n v="1.0763106951599998E-10"/>
    <n v="6.0466309649999997E-5"/>
    <n v="1.2952717694999998E-5"/>
    <n v="2.4490584899999996E-5"/>
    <n v="1.6520968574999998E-4"/>
    <n v="0.12156255791999997"/>
    <n v="7.0125766199999981E-2"/>
    <n v="1.2557156219999997E-2"/>
    <n v="0.75581942885999998"/>
    <n v="7.2736755515999987E-8"/>
    <n v="1.3605569999999997E-2"/>
    <n v="9.2826242999999987E-11"/>
    <n v="2.5028999999999996E-4"/>
    <n v="2.9159999999999995E-5"/>
    <n v="2.8138427999999995E-9"/>
    <n v="9.1720592999999981E-11"/>
    <n v="6.5210751000000001E-11"/>
    <n v="5.3702999999999997E-4"/>
    <n v="1.3071990599999999E-6"/>
    <n v="2.3522740199999997E-5"/>
    <n v="2.3668199999999999E-3"/>
    <n v="2.0351590199999996"/>
    <n v="0.12976442999999999"/>
    <n v="2.8017899999999997E-3"/>
    <n v="8.1548369999999995E-2"/>
    <n v="2.6501579999999996E-8"/>
    <n v="0.26924567803512023"/>
    <n v="1.6915064890593545E-6"/>
    <n v="3.0789740677756509E-4"/>
    <n v="1.1636087822199378E-2"/>
    <n v="0.38339276637989006"/>
    <n v="6.4576920999871949E-3"/>
    <n v="2.6126953876068251E-3"/>
    <n v="2.2740570847695228E-2"/>
    <n v="9.2002881660608953E-4"/>
    <n v="4.7007791572118339E-2"/>
    <s v=""/>
    <n v="2.9165994666475112E-3"/>
    <n v="2.5994349842626802E-2"/>
    <n v="5.7043938556353138E-3"/>
    <n v="3.3488743920409167E-2"/>
    <n v="1.7726399992285346E-5"/>
    <n v="0.84571761980769222"/>
    <n v="0.81244471335980084"/>
    <n v="1.6581623331674931"/>
    <n v="2.5510189741038353E-3"/>
    <n v="2.0695148105914289"/>
    <n v="4.225487558357571E-8"/>
    <n v="0.20174340098571425"/>
    <n v="7.6873164185700003E-3"/>
    <n v="3.8405565186479995E-7"/>
    <n v="3.109727853390857E-8"/>
    <n v="2.2726178036588569E-9"/>
    <n v="5.1938147509650007E-2"/>
    <n v="3.7715507532642847E-4"/>
    <n v="1.1491460623671427E-2"/>
    <n v="0.22564232347146429"/>
    <n v="59.934974947920004"/>
    <n v="116.73795863905713"/>
    <n v="0.89763324436285719"/>
    <n v="20.28047229743143"/>
    <n v="8.4851048083731408E-6"/>
    <n v="3.183868939371429E-3"/>
    <n v="6.5007500897808791E-11"/>
    <n v="3.1037446305494501E-4"/>
    <n v="1.1826640643953846E-5"/>
    <n v="5.9085484902276911E-10"/>
    <n v="4.7841966975243956E-11"/>
    <n v="3.4963350825520875E-12"/>
    <n v="7.9904842322538473E-5"/>
    <n v="5.8023857742527453E-7"/>
    <n v="1.7679170190263735E-5"/>
    <n v="3.4714203610994505E-4"/>
    <n v="9.2207653766030781E-2"/>
    <n v="0.17959685944470327"/>
    <n v="1.3809742220967033E-3"/>
    <n v="3.1200726611432968E-2"/>
    <n v="1.305400739749714E-8"/>
    <n v="7.2899848814290874E-2"/>
    <n v="1.8826437309015083E-5"/>
    <n v="9.2040973999253463E-5"/>
    <n v="4.5407882867597683E-3"/>
    <n v="0.17834005619476473"/>
    <n v="7.7727494175470462E-3"/>
    <n v="1.3190290448929283E-4"/>
    <n v="1.2411291421042565E-2"/>
    <n v="1.5596465573787115E-2"/>
    <n v="1.3771676336723911E-2"/>
    <n v="8.8139746770223102E-3"/>
    <n v="0.10836020018104207"/>
    <n v="2.2057255586366287"/>
    <n v="1.1857226846437156E-3"/>
    <n v="2.1738566277463948E-2"/>
    <n v="9.2697863404479167E-3"/>
  </r>
  <r>
    <x v="6"/>
    <x v="4"/>
    <x v="1"/>
    <s v="Onions"/>
    <n v="1.3499999999999998E-2"/>
    <s v="Boiling (unspecified)"/>
    <s v="industrial composting"/>
    <n v="0.6367924528301887"/>
    <m/>
    <n v="0.63722458418584826"/>
    <n v="1.824324324324324E-4"/>
    <n v="6.3175832999999987E-3"/>
    <n v="2.9699185499999997E-10"/>
    <n v="1.0261070549999998E-3"/>
    <n v="2.5498789499999992E-5"/>
    <n v="4.2041612999999991E-10"/>
    <n v="1.1751805799999998E-10"/>
    <n v="4.4392931999999996E-12"/>
    <n v="3.57864915E-5"/>
    <n v="9.7848590999999974E-7"/>
    <n v="3.4175499000000002E-5"/>
    <n v="1.2945121799999999E-4"/>
    <n v="8.3545159499999994E-2"/>
    <n v="0.26386186499999997"/>
    <n v="1.1039267849999998E-2"/>
    <n v="8.6822353499999977E-2"/>
    <n v="3.6500102999999999E-8"/>
    <n v="2.6605548899999998E-3"/>
    <n v="9.5287495904999977E-11"/>
    <n v="1.8913499999999994E-4"/>
    <n v="4.8183793649999999E-6"/>
    <n v="1.9444503599999998E-11"/>
    <n v="1.1033743859999997E-11"/>
    <n v="5.9795038619999991E-12"/>
    <n v="3.3592394249999997E-6"/>
    <n v="7.1959542749999994E-7"/>
    <n v="1.3605880499999998E-6"/>
    <n v="9.1783158749999991E-6"/>
    <n v="6.7534754399999983E-3"/>
    <n v="3.8958758999999995E-3"/>
    <n v="6.976197899999999E-4"/>
    <n v="4.1989968269999997E-2"/>
    <n v="4.0409308619999992E-9"/>
    <n v="7.5586499999999988E-4"/>
    <n v="5.1570134999999988E-12"/>
    <n v="1.3905E-5"/>
    <n v="1.6199999999999997E-6"/>
    <n v="1.5632459999999998E-10"/>
    <n v="5.0955884999999992E-12"/>
    <n v="3.6228194999999998E-12"/>
    <n v="2.9834999999999998E-5"/>
    <n v="7.2622169999999995E-8"/>
    <n v="1.3068188999999999E-6"/>
    <n v="1.3148999999999998E-4"/>
    <n v="0.11306438999999999"/>
    <n v="7.2091349999999985E-3"/>
    <n v="1.5565499999999999E-4"/>
    <n v="4.5304649999999991E-3"/>
    <n v="1.4723099999999999E-9"/>
    <n v="1.2664022868908997E-3"/>
    <n v="1.5909789819391225E-8"/>
    <n v="1.8759036921836162E-6"/>
    <n v="4.8342448973198523E-5"/>
    <n v="5.9515620945792009E-4"/>
    <n v="2.7753351341359347E-5"/>
    <n v="1.6142822944982971E-5"/>
    <n v="3.0202486494812114E-5"/>
    <n v="4.3194387644273087E-6"/>
    <n v="1.5071222889118072E-4"/>
    <s v=""/>
    <n v="9.896199849774233E-6"/>
    <n v="6.1227601121400569E-5"/>
    <n v="7.5576241844351263E-5"/>
    <n v="2.2018631392227569E-4"/>
    <n v="8.7770906209233882E-8"/>
    <n v="8.6025318865089496E-3"/>
    <n v="2.5078972148847947E-3"/>
    <n v="1.1110429101393744E-2"/>
    <n v="1.7092967848298069E-5"/>
    <n v="9.7340031899999981E-3"/>
    <n v="3.974363644049999E-10"/>
    <n v="1.2291470549999999E-3"/>
    <n v="3.1937168864999989E-5"/>
    <n v="5.9618523359999987E-10"/>
    <n v="1.3364739035999997E-10"/>
    <n v="1.4041616562E-11"/>
    <n v="6.8980730925000003E-5"/>
    <n v="1.7707035074999995E-6"/>
    <n v="3.684290595E-5"/>
    <n v="2.7011953387499996E-4"/>
    <n v="0.20336302493999997"/>
    <n v="0.27496687589999996"/>
    <n v="1.1892542639999996E-2"/>
    <n v="0.13334278676999997"/>
    <n v="4.2013343862E-8"/>
    <n v="1.497538952307692E-5"/>
    <n v="6.1144056062307679E-13"/>
    <n v="1.890995469230769E-6"/>
    <n v="4.9134105946153827E-8"/>
    <n v="9.172080516923075E-13"/>
    <n v="2.0561136978461534E-13"/>
    <n v="2.1602487018461539E-14"/>
    <n v="1.0612420142307692E-7"/>
    <n v="2.7241592423076914E-9"/>
    <n v="5.6681393769230767E-8"/>
    <n v="4.1556851365384608E-7"/>
    <n v="3.1286619221538458E-4"/>
    <n v="4.2302596292307688E-4"/>
    <n v="1.8296219446153841E-5"/>
    <n v="2.0514274887692302E-4"/>
    <n v="6.4635913633846152E-11"/>
    <n v="3.3401273882097783E-4"/>
    <n v="1.7638187974678414E-7"/>
    <n v="5.5871884449795193E-7"/>
    <n v="1.8542820576374011E-5"/>
    <n v="2.5114730564792495E-4"/>
    <n v="3.2977831837001793E-5"/>
    <n v="7.4638402892322011E-7"/>
    <n v="1.39467405951294E-5"/>
    <n v="7.2223926323989576E-5"/>
    <n v="4.3617131328402864E-5"/>
    <n v="8.7190327339031183E-6"/>
    <n v="2.9709132227708922E-4"/>
    <n v="5.1480136139837561E-3"/>
    <n v="1.5652440650809331E-5"/>
    <n v="1.4137232503825793E-4"/>
    <n v="4.5365890721139421E-5"/>
  </r>
  <r>
    <x v="6"/>
    <x v="4"/>
    <x v="1"/>
    <s v="Spinach"/>
    <n v="4.67"/>
    <s v="Cooking (unspecified)"/>
    <s v="industrial composting"/>
    <n v="0.84250405917373272"/>
    <m/>
    <n v="1.8433636363636365"/>
    <n v="6.3108108108108102E-2"/>
    <n v="2.1924104748888888"/>
    <n v="8.7508047800000004E-8"/>
    <n v="0.8163670586666667"/>
    <n v="8.1917175688888885E-3"/>
    <n v="1.2931551192222223E-7"/>
    <n v="4.6158316841111105E-8"/>
    <n v="1.0903766623333331E-9"/>
    <n v="1.012503218888889E-2"/>
    <n v="2.7161900991111106E-4"/>
    <n v="1.0155080525555554E-2"/>
    <n v="3.3993427614444439E-2"/>
    <n v="67.971977646666147"/>
    <n v="-89.407772666666645"/>
    <n v="1.3432151323333335"/>
    <n v="39.221449546666662"/>
    <n v="1.6867521630000001E-5"/>
    <n v="1.2330346392666667"/>
    <n v="2.2988456274366664E-8"/>
    <n v="0.84004115666666668"/>
    <n v="2.7709771432999999E-3"/>
    <n v="1.6151409197333333E-8"/>
    <n v="9.7166388624E-9"/>
    <n v="2.3252795849133336E-9"/>
    <n v="5.5155776751666672E-3"/>
    <n v="1.1818767428833335E-3"/>
    <n v="1.0656518143333333E-3"/>
    <n v="7.8278006841666671E-3"/>
    <n v="4.0223934162666666"/>
    <n v="3.2264001043333335"/>
    <n v="0.63092593526666674"/>
    <n v="29.45611469513333"/>
    <n v="2.0829149909133336E-6"/>
    <n v="0.26147329999999996"/>
    <n v="1.7839446699999999E-9"/>
    <n v="4.8101000000000003E-3"/>
    <n v="5.6039999999999996E-4"/>
    <n v="5.4076732000000002E-8"/>
    <n v="1.7626961699999998E-9"/>
    <n v="1.2532271900000001E-9"/>
    <n v="1.03207E-2"/>
    <n v="2.5121891399999999E-5"/>
    <n v="4.52062538E-4"/>
    <n v="4.54858E-2"/>
    <n v="39.1119038"/>
    <n v="2.4938267000000001"/>
    <n v="5.38451E-2"/>
    <n v="1.5672052999999999"/>
    <n v="5.0931019999999998E-7"/>
    <n v="0.47967129454646973"/>
    <n v="4.4947028010991179E-6"/>
    <n v="2.5353236283488043E-3"/>
    <n v="1.7442204113082872E-2"/>
    <n v="0.19919923795311656"/>
    <n v="1.1969092689558992E-2"/>
    <n v="5.3675414326725774E-3"/>
    <n v="1.1366886086047521E-2"/>
    <n v="3.6069270451251256E-3"/>
    <n v="4.774957045526404E-2"/>
    <s v=""/>
    <n v="5.4067345867417861E-3"/>
    <n v="-1.8634927062092212E-2"/>
    <n v="1.2887704311778421E-2"/>
    <n v="0.11599380253247041"/>
    <n v="4.0653741313332204E-5"/>
    <n v="8.6085081818181823"/>
    <n v="0.89460654076269919"/>
    <n v="9.5031147225808823"/>
    <n v="1.4620176496278281E-2"/>
    <n v="3.6869184141555555"/>
    <n v="1.1228044874436667E-7"/>
    <n v="1.6612183153333333"/>
    <n v="1.1523094712188889E-2"/>
    <n v="1.9954365311955557E-7"/>
    <n v="5.7637651873511105E-8"/>
    <n v="4.668883437246667E-9"/>
    <n v="2.5961309864055558E-2"/>
    <n v="1.4786176441944445E-3"/>
    <n v="1.1672794877888889E-2"/>
    <n v="8.7307028298611117E-2"/>
    <n v="111.10627486293282"/>
    <n v="-83.687545862333309"/>
    <n v="2.0279861676000004"/>
    <n v="70.244769541799982"/>
    <n v="1.9459746820913333E-5"/>
    <n v="5.6721821756239316E-3"/>
    <n v="1.7273915191441027E-10"/>
    <n v="2.555720485128205E-3"/>
    <n v="1.7727838018752138E-5"/>
    <n v="3.0699023556854704E-10"/>
    <n v="8.8673310574632472E-11"/>
    <n v="7.1828975957641028E-12"/>
    <n v="3.9940476713931629E-5"/>
    <n v="2.2747963756837609E-6"/>
    <n v="1.7958145965982905E-5"/>
    <n v="1.3431850507478633E-4"/>
    <n v="0.1709327305583582"/>
    <n v="-0.12875007055743587"/>
    <n v="3.1199787193846159E-3"/>
    <n v="0.10806887621815382"/>
    <n v="2.9938072032174358E-8"/>
    <n v="9.7298835442637982E-2"/>
    <n v="3.7746779783865613E-5"/>
    <n v="5.7283840512494964E-4"/>
    <n v="5.1122375194055407E-3"/>
    <n v="6.7225208153648547E-2"/>
    <n v="1.0848085222014275E-2"/>
    <n v="1.9822459374463922E-4"/>
    <n v="4.4120136932111588E-3"/>
    <n v="4.614996845248364E-2"/>
    <n v="1.0516670279807301E-2"/>
    <n v="2.3752074232243139E-3"/>
    <n v="0.14520181754465489"/>
    <n v="-1.2012543812125842"/>
    <n v="2.0185887022580663E-3"/>
    <n v="5.6793514060254575E-2"/>
    <n v="1.6020448216920315E-2"/>
  </r>
  <r>
    <x v="6"/>
    <x v="1"/>
    <x v="1"/>
    <s v="Milk"/>
    <n v="1.8680000000000001"/>
    <s v="Cooking (unspecified)"/>
    <s v="industrial composting"/>
    <n v="0.84250405917373283"/>
    <m/>
    <n v="0.51222692307692297"/>
    <n v="2.5243243243243244E-2"/>
    <n v="2.8627587646315793"/>
    <n v="4.4836801743157901E-8"/>
    <n v="0.26593461490526321"/>
    <n v="5.9763533557894745E-3"/>
    <n v="2.3735189465263161E-7"/>
    <n v="3.3591121233684216E-8"/>
    <n v="1.4019630818105264E-9"/>
    <n v="3.1769042572631585E-2"/>
    <n v="2.4313534063157897E-4"/>
    <n v="8.576605029894737E-3"/>
    <n v="0.13586951090526317"/>
    <n v="32.967519911578947"/>
    <n v="125.47860163368424"/>
    <n v="0.34260807098947377"/>
    <n v="16.864538778105267"/>
    <n v="6.6076408096842114E-6"/>
    <n v="0.4932138557066667"/>
    <n v="9.1953825097466676E-9"/>
    <n v="0.33601646266666668"/>
    <n v="1.10839085732E-3"/>
    <n v="6.4605636789333342E-9"/>
    <n v="3.8866555449600007E-9"/>
    <n v="9.3011183396533345E-10"/>
    <n v="2.2062310700666668E-3"/>
    <n v="4.7275069715333341E-4"/>
    <n v="4.2626072573333337E-4"/>
    <n v="3.1311202736666668E-3"/>
    <n v="1.6089573665066668"/>
    <n v="1.2905600417333334"/>
    <n v="0.25237037410666674"/>
    <n v="11.782445878053332"/>
    <n v="8.3316599636533349E-7"/>
    <n v="0.10458932"/>
    <n v="7.1357786799999996E-10"/>
    <n v="1.9240400000000003E-3"/>
    <n v="2.2416000000000002E-4"/>
    <n v="2.1630692800000002E-8"/>
    <n v="7.0507846800000003E-10"/>
    <n v="5.0129087600000005E-10"/>
    <n v="4.1282800000000007E-3"/>
    <n v="1.0048756560000001E-5"/>
    <n v="1.808250152E-4"/>
    <n v="1.8194320000000003E-2"/>
    <n v="15.644761520000001"/>
    <n v="0.99753068"/>
    <n v="2.1538040000000001E-2"/>
    <n v="0.62688211999999999"/>
    <n v="2.0372408E-7"/>
    <n v="0.45022212029621961"/>
    <n v="2.1915296305358007E-6"/>
    <n v="9.2162411166579142E-4"/>
    <n v="1.106329526157392E-2"/>
    <n v="0.26498499249986796"/>
    <n v="7.929090078166964E-3"/>
    <n v="3.2573544586588887E-3"/>
    <n v="1.668323963614108E-2"/>
    <n v="1.7708390353657112E-3"/>
    <n v="3.7567462984522376E-2"/>
    <s v=""/>
    <n v="2.4439025530610839E-3"/>
    <n v="2.8450147133297691E-2"/>
    <n v="3.9179173360235527E-3"/>
    <n v="4.8339358849700566E-2"/>
    <n v="1.5970340414153969E-5"/>
    <n v="0.95683989230769217"/>
    <n v="0.87756950610430984"/>
    <n v="1.834409398412002"/>
    <n v="2.8221683052492338E-3"/>
    <n v="3.4605619403382462"/>
    <n v="5.4745762120904566E-8"/>
    <n v="0.60387511757192991"/>
    <n v="7.3089042131094751E-3"/>
    <n v="2.6544315113156494E-7"/>
    <n v="3.8182855246644217E-8"/>
    <n v="2.8333657917758598E-9"/>
    <n v="3.8103553642698247E-2"/>
    <n v="7.2593479434491235E-4"/>
    <n v="9.1836907708280711E-3"/>
    <n v="0.15719495117892984"/>
    <n v="50.221238798085615"/>
    <n v="127.76669235541756"/>
    <n v="0.61651648509614054"/>
    <n v="29.273866776158602"/>
    <n v="7.6445308860495445E-6"/>
    <n v="5.323941446674225E-3"/>
    <n v="8.4224249416776255E-11"/>
    <n v="9.2903864241835373E-4"/>
    <n v="1.1244468020168423E-5"/>
    <n v="4.0837407866394608E-10"/>
    <n v="5.8742854225606483E-11"/>
    <n v="4.3590242950397846E-12"/>
    <n v="5.8620851757997302E-5"/>
    <n v="1.1168227605306344E-6"/>
    <n v="1.4128755032043186E-5"/>
    <n v="2.4183838642912283E-4"/>
    <n v="7.7263444304747103E-2"/>
    <n v="0.1965641420852578"/>
    <n v="9.4848690014790848E-4"/>
    <n v="4.5036718117167078E-2"/>
    <n v="1.176081674776853E-8"/>
    <n v="9.1917179567940849E-2"/>
    <n v="1.8412888570308854E-5"/>
    <n v="2.0822490029614917E-4"/>
    <n v="3.2518504833575928E-3"/>
    <n v="9.2214563744522207E-2"/>
    <n v="7.2002435999710549E-3"/>
    <n v="1.2210489945407312E-4"/>
    <n v="6.7901808499825685E-3"/>
    <n v="2.2668822225924472E-2"/>
    <n v="8.2990593886326739E-3"/>
    <n v="4.573867598567016E-3"/>
    <n v="6.6076071897766486E-2"/>
    <n v="1.8231565413245341"/>
    <n v="6.1284590445609606E-4"/>
    <n v="2.3671531426626473E-2"/>
    <n v="6.2929682878825098E-3"/>
  </r>
  <r>
    <x v="6"/>
    <x v="1"/>
    <x v="1"/>
    <s v="Butter"/>
    <n v="0.93400000000000005"/>
    <s v="Cooking (unspecified)"/>
    <s v="industrial composting"/>
    <n v="0.84250405917373283"/>
    <m/>
    <n v="6.0664224433399943"/>
    <n v="1.2621621621621622E-2"/>
    <n v="7.4201523523999997"/>
    <n v="6.4348453974000013E-8"/>
    <n v="0.66212326627999996"/>
    <n v="1.3107965216E-2"/>
    <n v="6.5898205616000006E-7"/>
    <n v="9.2486685298000003E-8"/>
    <n v="3.6303293882000006E-9"/>
    <n v="9.4638315880000004E-2"/>
    <n v="5.2148808428000004E-4"/>
    <n v="2.5323867032E-2"/>
    <n v="0.41094110517999999"/>
    <n v="94.125618996"/>
    <n v="370.05804784000003"/>
    <n v="0.80864486186000006"/>
    <n v="30.148387992"/>
    <n v="1.5948749566000002E-5"/>
    <n v="0.24660692785333335"/>
    <n v="4.5976912548733338E-9"/>
    <n v="0.16800823133333334"/>
    <n v="5.5419542866000002E-4"/>
    <n v="3.2302818394666671E-9"/>
    <n v="1.9433277724800003E-9"/>
    <n v="4.6505591698266672E-10"/>
    <n v="1.1031155350333334E-3"/>
    <n v="2.363753485766667E-4"/>
    <n v="2.1313036286666669E-4"/>
    <n v="1.5655601368333334E-3"/>
    <n v="0.80447868325333338"/>
    <n v="0.64528002086666669"/>
    <n v="0.12618518705333337"/>
    <n v="5.8912229390266662"/>
    <n v="4.1658299818266674E-7"/>
    <n v="5.229466E-2"/>
    <n v="3.5678893399999998E-10"/>
    <n v="9.6202000000000017E-4"/>
    <n v="1.1208000000000001E-4"/>
    <n v="1.0815346400000001E-8"/>
    <n v="3.5253923400000001E-10"/>
    <n v="2.5064543800000002E-10"/>
    <n v="2.0641400000000003E-3"/>
    <n v="5.0243782800000005E-6"/>
    <n v="9.0412507599999998E-5"/>
    <n v="9.0971600000000017E-3"/>
    <n v="7.8223807600000006"/>
    <n v="0.49876534"/>
    <n v="1.0769020000000001E-2"/>
    <n v="0.31344105999999999"/>
    <n v="1.0186204E-7"/>
    <n v="1.004255635812159"/>
    <n v="2.7742683235569358E-6"/>
    <n v="1.2684010362297303E-3"/>
    <n v="2.0849704252864226E-2"/>
    <n v="0.67186602910090609"/>
    <n v="1.968264002799645E-2"/>
    <n v="4.9963766273544942E-3"/>
    <n v="4.2823139305259925E-2"/>
    <n v="1.8609819037323043E-3"/>
    <n v="0.10483331777222821"/>
    <s v=""/>
    <n v="5.000216052030511E-3"/>
    <n v="8.2656551352015509E-2"/>
    <n v="6.0092131752901151E-3"/>
    <n v="6.0029077774830797E-2"/>
    <n v="3.4401941389868583E-5"/>
    <n v="5.6660385620795548"/>
    <n v="2.0261684604026104"/>
    <n v="7.6922070224821653"/>
    <n v="1.1834164649972561E-2"/>
    <n v="7.7190539402533336"/>
    <n v="6.9302934162873339E-8"/>
    <n v="0.83109351761333328"/>
    <n v="1.3774240644660001E-2"/>
    <n v="6.7302768439946677E-7"/>
    <n v="9.4782552304479994E-8"/>
    <n v="4.3460307431826673E-9"/>
    <n v="9.7805571415033349E-2"/>
    <n v="7.628878111366668E-4"/>
    <n v="2.5627409902466664E-2"/>
    <n v="0.42160382531683332"/>
    <n v="102.75247843925334"/>
    <n v="371.20209320086667"/>
    <n v="0.94559906891333345"/>
    <n v="36.353051991026668"/>
    <n v="1.6467194604182666E-5"/>
    <n v="1.1875467600389744E-2"/>
    <n v="1.0661989871211283E-10"/>
    <n v="1.2786054117128205E-3"/>
    <n v="2.119113945332308E-5"/>
    <n v="1.0354272067684105E-9"/>
    <n v="1.4581931123766152E-10"/>
    <n v="6.6862011433579499E-12"/>
    <n v="1.5047010986928206E-4"/>
    <n v="1.1736735555948721E-6"/>
    <n v="3.9426784465333328E-5"/>
    <n v="6.4862126971820507E-4"/>
    <n v="0.15808073606038975"/>
    <n v="0.5710801433859487"/>
    <n v="1.4547677983282052E-3"/>
    <n v="5.5927772293887179E-2"/>
    <n v="2.5334145544896408E-8"/>
    <n v="0.20578925416516677"/>
    <n v="2.3337977881221873E-5"/>
    <n v="2.8666470655796833E-4"/>
    <n v="6.1502377688212838E-3"/>
    <n v="0.23624915223239815"/>
    <n v="1.7915032520322654E-2"/>
    <n v="1.9091225208779257E-4"/>
    <n v="1.767291270747089E-2"/>
    <n v="2.3850042762395288E-2"/>
    <n v="2.321794749790734E-2"/>
    <n v="1.2452627630396441E-2"/>
    <n v="0.14046190994334234"/>
    <n v="5.3022373460842536"/>
    <n v="9.4347435483938663E-4"/>
    <n v="2.9455350923709534E-2"/>
    <n v="1.3599648197337768E-2"/>
  </r>
  <r>
    <x v="6"/>
    <x v="0"/>
    <x v="1"/>
    <s v="Flour"/>
    <n v="0.93400000000000005"/>
    <s v="Cooking (unspecified)"/>
    <s v="industrial composting"/>
    <n v="0.84250405917373283"/>
    <m/>
    <n v="0"/>
    <n v="1.2621621621621622E-2"/>
    <n v="0.24641076917333338"/>
    <n v="4.1277753286666672E-9"/>
    <n v="5.5932194606666673E-2"/>
    <n v="8.293223858666667E-4"/>
    <n v="2.2340071092666668E-8"/>
    <n v="1.9247423368666669E-9"/>
    <n v="3.1857796660000003E-10"/>
    <n v="2.9435758134000005E-3"/>
    <n v="4.9898741406666667E-5"/>
    <n v="1.9786959676666668E-3"/>
    <n v="1.2447068684000001E-2"/>
    <n v="4.1791735043333338"/>
    <n v="26.219416431333336"/>
    <n v="6.3970348046666667E-2"/>
    <n v="2.8104995245333337"/>
    <n v="1.1280993967999999E-6"/>
    <n v="0.24660692785333335"/>
    <n v="4.5976912548733338E-9"/>
    <n v="0.16800823133333334"/>
    <n v="5.5419542866000002E-4"/>
    <n v="3.2302818394666671E-9"/>
    <n v="1.9433277724800003E-9"/>
    <n v="4.6505591698266672E-10"/>
    <n v="1.1031155350333334E-3"/>
    <n v="2.363753485766667E-4"/>
    <n v="2.1313036286666669E-4"/>
    <n v="1.5655601368333334E-3"/>
    <n v="0.80447868325333338"/>
    <n v="0.64528002086666669"/>
    <n v="0.12618518705333337"/>
    <n v="5.8912229390266662"/>
    <n v="4.1658299818266674E-7"/>
    <n v="5.229466E-2"/>
    <n v="3.5678893399999998E-10"/>
    <n v="9.6202000000000017E-4"/>
    <n v="1.1208000000000001E-4"/>
    <n v="1.0815346400000001E-8"/>
    <n v="3.5253923400000001E-10"/>
    <n v="2.5064543800000002E-10"/>
    <n v="2.0641400000000003E-3"/>
    <n v="5.0243782800000005E-6"/>
    <n v="9.0412507599999998E-5"/>
    <n v="9.0971600000000017E-3"/>
    <n v="7.8223807600000006"/>
    <n v="0.49876534"/>
    <n v="1.0769020000000001E-2"/>
    <n v="0.31344105999999999"/>
    <n v="1.0186204E-7"/>
    <n v="7.0945612255181284E-2"/>
    <n v="3.6357210691173947E-7"/>
    <n v="3.4324235412171427E-4"/>
    <n v="2.2638469094991473E-3"/>
    <n v="3.632289710066388E-2"/>
    <n v="8.7645597616982948E-4"/>
    <n v="1.1890502699774615E-3"/>
    <n v="2.6755631434784233E-3"/>
    <n v="7.1059095467169314E-4"/>
    <n v="9.3358895908994734E-3"/>
    <s v=""/>
    <n v="6.2317651583665055E-4"/>
    <n v="6.0930943715664723E-3"/>
    <n v="1.2768609058950819E-3"/>
    <n v="1.4886561723680943E-2"/>
    <n v="3.4398284898934961E-6"/>
    <n v="0"/>
    <n v="0.14754664547223881"/>
    <n v="0.14754664547223881"/>
    <n v="2.269948391880597E-4"/>
    <n v="0.54531235702666681"/>
    <n v="9.0822555175400012E-9"/>
    <n v="0.22490244594000003"/>
    <n v="1.4955978145266668E-3"/>
    <n v="3.6385699332133337E-8"/>
    <n v="4.2206093433466676E-9"/>
    <n v="1.0342793215826667E-9"/>
    <n v="6.1108313484333349E-3"/>
    <n v="2.9129846826333338E-4"/>
    <n v="2.2822388381333334E-3"/>
    <n v="2.3109788820833338E-2"/>
    <n v="12.806032947586669"/>
    <n v="27.363461792200003"/>
    <n v="0.20092455510000004"/>
    <n v="9.0151635235600001"/>
    <n v="1.6465444349826667E-6"/>
    <n v="8.3894208773333358E-4"/>
    <n v="1.3972700796215387E-11"/>
    <n v="3.4600376298461543E-4"/>
    <n v="2.3009197146564103E-6"/>
    <n v="5.5977998972512826E-11"/>
    <n v="6.4932451436102576E-12"/>
    <n v="1.5911989562810257E-12"/>
    <n v="9.4012789975897459E-6"/>
    <n v="4.4815148963589749E-7"/>
    <n v="3.5111366740512819E-6"/>
    <n v="3.5553521262820522E-5"/>
    <n v="1.9701589150133335E-2"/>
    <n v="4.2097633526461543E-2"/>
    <n v="3.0911470015384623E-4"/>
    <n v="1.3869482343938462E-2"/>
    <n v="2.533145284588718E-9"/>
    <n v="1.4333694057332041E-2"/>
    <n v="3.0420211511939841E-6"/>
    <n v="7.753628968304697E-5"/>
    <n v="6.6075373825065563E-4"/>
    <n v="1.2205233773287706E-2"/>
    <n v="7.8771232776642119E-4"/>
    <n v="4.4100262697698861E-5"/>
    <n v="1.0489365592273561E-3"/>
    <n v="9.0915100666149086E-3"/>
    <n v="2.0559066508389011E-3"/>
    <n v="6.42442857541628E-4"/>
    <n v="1.6013632349394562E-2"/>
    <n v="0.38981914153724506"/>
    <n v="1.9913800623424949E-4"/>
    <n v="7.2744877532779605E-3"/>
    <n v="1.3478842196849156E-3"/>
  </r>
  <r>
    <x v="6"/>
    <x v="0"/>
    <x v="1"/>
    <s v="Potatoes"/>
    <n v="2.3140000000000009"/>
    <s v="Boiling (unspecified)"/>
    <s v="industrial composting"/>
    <n v="0.211362805991962"/>
    <m/>
    <n v="0.42920000000000003"/>
    <n v="3.1270270270270281E-2"/>
    <n v="2.279690929425001"/>
    <n v="4.1692376407500015E-8"/>
    <n v="0.2235949271725001"/>
    <n v="6.395155230750002E-3"/>
    <n v="1.1904749892750005E-7"/>
    <n v="2.7615739957000009E-8"/>
    <n v="1.1008360382500004E-9"/>
    <n v="8.8462163432500018E-3"/>
    <n v="3.8515506055000011E-4"/>
    <n v="4.5370762872500017E-3"/>
    <n v="2.8763771471500013E-2"/>
    <n v="16.502210299250006"/>
    <n v="71.578915720000026"/>
    <n v="0.94641055405000041"/>
    <n v="34.417548002500006"/>
    <n v="8.4529523325000024E-6"/>
    <n v="0.45603881596000023"/>
    <n v="1.6332982631420005E-8"/>
    <n v="3.2419140000000006E-2"/>
    <n v="8.2590591486000041E-4"/>
    <n v="3.3329319504000016E-9"/>
    <n v="1.8912654290400006E-9"/>
    <n v="1.0249312545680004E-9"/>
    <n v="5.7579852070000024E-4"/>
    <n v="1.2334398661000004E-4"/>
    <n v="2.3321487020000009E-4"/>
    <n v="1.5732313285000007E-3"/>
    <n v="1.1575957161600003"/>
    <n v="0.66778198760000029"/>
    <n v="0.11957719956000004"/>
    <n v="7.197391598280003"/>
    <n v="6.9264548256800025E-7"/>
    <n v="0.12956086000000006"/>
    <n v="8.8395031400000036E-10"/>
    <n v="2.3834200000000011E-3"/>
    <n v="2.7768000000000015E-4"/>
    <n v="2.6795194400000012E-8"/>
    <n v="8.7342161400000029E-10"/>
    <n v="6.209780980000003E-10"/>
    <n v="5.1139400000000026E-3"/>
    <n v="1.2447977880000005E-5"/>
    <n v="2.2399843960000008E-4"/>
    <n v="2.2538360000000011E-2"/>
    <n v="19.380073960000008"/>
    <n v="1.2356991400000004"/>
    <n v="2.668042000000001E-2"/>
    <n v="0.7765552600000003"/>
    <n v="2.523648400000001E-7"/>
    <n v="0.37277680153159859"/>
    <n v="2.3582007439444671E-6"/>
    <n v="3.9436192623661418E-4"/>
    <n v="1.135064641224816E-2"/>
    <n v="0.14891814603962059"/>
    <n v="6.3088299903309103E-3"/>
    <n v="3.1577720644301306E-3"/>
    <n v="6.3644147369934304E-3"/>
    <n v="1.2707936504558264E-3"/>
    <n v="2.0429998597856058E-2"/>
    <s v=""/>
    <n v="1.8024616557334157E-3"/>
    <n v="1.6362519554048282E-2"/>
    <n v="6.94382661842405E-3"/>
    <n v="7.0000239391653798E-2"/>
    <n v="1.9633469344055902E-5"/>
    <n v="0.99316880000000052"/>
    <n v="0.66610280383971787"/>
    <n v="1.6592716038397184"/>
    <n v="2.5527255443687975E-3"/>
    <n v="2.8652906053850016"/>
    <n v="5.890930935292002E-8"/>
    <n v="0.25839748717250011"/>
    <n v="7.4987411456100021E-3"/>
    <n v="1.4917562527790008E-7"/>
    <n v="3.0380427000040008E-8"/>
    <n v="2.7467453908180012E-9"/>
    <n v="1.4535954863950004E-2"/>
    <n v="5.2094702504000014E-4"/>
    <n v="4.9942895970500022E-3"/>
    <n v="5.287536280000002E-2"/>
    <n v="37.039879975410017"/>
    <n v="73.482396847600015"/>
    <n v="1.0926681736100003"/>
    <n v="42.391494860780007"/>
    <n v="9.3979626550680017E-6"/>
    <n v="4.4081393929000026E-3"/>
    <n v="9.0629706696800029E-11"/>
    <n v="3.9753459565000014E-4"/>
    <n v="1.1536524839400002E-5"/>
    <n v="2.2950096196600012E-10"/>
    <n v="4.6739118461600011E-11"/>
    <n v="4.2257621397200021E-12"/>
    <n v="2.2363007483000004E-5"/>
    <n v="8.0145696160000025E-7"/>
    <n v="7.6835224570000032E-6"/>
    <n v="8.1346712000000032E-5"/>
    <n v="5.6984430731400026E-2"/>
    <n v="0.11304984130400002"/>
    <n v="1.6810279594000005E-3"/>
    <n v="6.5217684401200016E-2"/>
    <n v="1.4458404084720003E-8"/>
    <n v="0.29394393858464773"/>
    <n v="7.8202616065422995E-5"/>
    <n v="3.5274796230794138E-4"/>
    <n v="1.297302341930788E-2"/>
    <n v="0.17961406568403193"/>
    <n v="2.2383135859203082E-2"/>
    <n v="3.9882505786276943E-4"/>
    <n v="7.5900323769965208E-3"/>
    <n v="6.3760847537755086E-2"/>
    <n v="1.7407560608242664E-2"/>
    <n v="4.1466272049686288E-3"/>
    <n v="0.1199852957156565"/>
    <n v="4.1292321236378795"/>
    <n v="4.2696258708310756E-3"/>
    <n v="0.13511878353243989"/>
    <n v="3.0311854686065953E-2"/>
  </r>
  <r>
    <x v="6"/>
    <x v="1"/>
    <x v="1"/>
    <s v="Yoghurt"/>
    <n v="4.3952"/>
    <s v="Raw"/>
    <s v="industrial composting"/>
    <n v="0.39892535579436539"/>
    <m/>
    <s v=""/>
    <n v="5.9394594594594598E-2"/>
    <n v="8.3159148654399999"/>
    <n v="2.1959550524479999E-7"/>
    <n v="2.8600529388320002"/>
    <n v="1.895529463376E-2"/>
    <n v="6.0287310200000003E-7"/>
    <n v="1.000399647072E-7"/>
    <n v="3.783976809136E-9"/>
    <n v="7.5187631551999992E-2"/>
    <n v="9.2744060167999996E-4"/>
    <n v="2.3498150498719998E-2"/>
    <n v="0.30881503255679998"/>
    <n v="78.146714456159998"/>
    <n v="288.84207023840003"/>
    <n v="1.502288282256"/>
    <n v="110.3660124256"/>
    <n v="2.5027938536480001E-5"/>
    <n v="0"/>
    <n v="0"/>
    <n v="0"/>
    <n v="0"/>
    <n v="0"/>
    <n v="0"/>
    <n v="0"/>
    <n v="0"/>
    <n v="0"/>
    <n v="0"/>
    <n v="0"/>
    <n v="0"/>
    <n v="0"/>
    <n v="0"/>
    <n v="0"/>
    <n v="0"/>
    <n v="0.24608724799999998"/>
    <n v="1.6789707951999998E-9"/>
    <n v="4.5270560000000007E-3"/>
    <n v="5.2742399999999997E-4"/>
    <n v="5.0894657919999998E-8"/>
    <n v="1.6589726351999998E-9"/>
    <n v="1.1794826864000001E-9"/>
    <n v="9.7133920000000012E-3"/>
    <n v="2.3643626784000001E-5"/>
    <n v="4.2546151328000002E-4"/>
    <n v="4.2809248000000001E-2"/>
    <n v="36.810415327999998"/>
    <n v="2.3470807520000001"/>
    <n v="5.0676656E-2"/>
    <n v="1.4749851679999999"/>
    <n v="4.7934051200000001E-7"/>
    <n v="1.1139239267934877"/>
    <n v="8.8578467434975124E-6"/>
    <n v="4.3718741114021336E-3"/>
    <n v="2.9490476610276307E-2"/>
    <n v="0.65263934752338826"/>
    <n v="2.1118903493017802E-2"/>
    <n v="5.7061982484173292E-3"/>
    <n v="3.7173018940796401E-2"/>
    <n v="2.3200666103965692E-3"/>
    <n v="9.7863640136028524E-2"/>
    <s v=""/>
    <n v="5.5941276976782242E-3"/>
    <n v="6.4839857998763045E-2"/>
    <n v="9.8689790150236142E-3"/>
    <n v="0.18468083352721201"/>
    <n v="5.3287760297552258E-5"/>
    <s v=""/>
    <n v="2.229653396312929"/>
    <n v="2.229653396312929"/>
    <n v="3.4302359943275832E-3"/>
    <n v="8.5620021134400002"/>
    <n v="2.2127447604E-7"/>
    <n v="2.8645799948320003"/>
    <n v="1.9482718633759999E-2"/>
    <n v="6.5376775992E-7"/>
    <n v="1.0169893734240001E-7"/>
    <n v="4.9634594955360003E-9"/>
    <n v="8.4901023551999993E-2"/>
    <n v="9.5108422846399993E-4"/>
    <n v="2.3923612011999999E-2"/>
    <n v="0.35162428055680001"/>
    <n v="114.95712978416"/>
    <n v="291.18915099040004"/>
    <n v="1.552964938256"/>
    <n v="111.84099759360001"/>
    <n v="2.550727904848E-5"/>
    <n v="1.3172310943753847E-2"/>
    <n v="3.4042227083076921E-10"/>
    <n v="4.4070461458953847E-3"/>
    <n v="2.9973413282707691E-5"/>
    <n v="1.005796553723077E-9"/>
    <n v="1.5645990360369231E-10"/>
    <n v="7.6360915315938465E-12"/>
    <n v="1.3061695931076923E-4"/>
    <n v="1.4632065053292307E-6"/>
    <n v="3.6805556941538458E-5"/>
    <n v="5.4096043162584612E-4"/>
    <n v="0.17685712274486154"/>
    <n v="0.44798330921600005"/>
    <n v="2.3891768280861537E-3"/>
    <n v="0.1720630732209231"/>
    <n v="3.9241967766892309E-8"/>
    <n v="0.47425238863095731"/>
    <n v="1.5677987275740005E-4"/>
    <n v="2.0851249851934804E-3"/>
    <n v="1.8096148368317105E-2"/>
    <n v="0.46315798219349574"/>
    <n v="4.0221767796712785E-2"/>
    <n v="3.9832074175157148E-4"/>
    <n v="3.0272038099897772E-2"/>
    <n v="6.1921307550764935E-2"/>
    <n v="4.5310637075206675E-2"/>
    <n v="2.039810838706262E-2"/>
    <n v="0.27125626846748885"/>
    <n v="8.7435340185818902"/>
    <n v="3.213968964983317E-3"/>
    <n v="0.19012465954865476"/>
    <n v="4.4029356380870806E-2"/>
  </r>
  <r>
    <x v="6"/>
    <x v="9"/>
    <x v="1"/>
    <s v="Strawberries"/>
    <n v="0.82409999999999994"/>
    <s v="Raw"/>
    <s v="industrial composting"/>
    <n v="0.39892535579436539"/>
    <m/>
    <n v="3.2678820526666668"/>
    <n v="1.1136486486486486E-2"/>
    <n v="0.43921892055899991"/>
    <n v="1.9587544208699998E-8"/>
    <n v="7.3806541041600005E-2"/>
    <n v="2.0246277830399998E-3"/>
    <n v="4.6186805642699996E-8"/>
    <n v="1.4312344956299999E-8"/>
    <n v="4.2990102788399995E-10"/>
    <n v="5.5086418121699995E-3"/>
    <n v="8.3145220814999997E-5"/>
    <n v="4.0534794082199991E-3"/>
    <n v="2.2059319256999999E-2"/>
    <n v="10.052903838960001"/>
    <n v="63.7608073671"/>
    <n v="5.4922213724399995"/>
    <n v="6.6445153241699995"/>
    <n v="2.67286871631E-6"/>
    <n v="0"/>
    <n v="0"/>
    <n v="0"/>
    <n v="0"/>
    <n v="0"/>
    <n v="0"/>
    <n v="0"/>
    <n v="0"/>
    <n v="0"/>
    <n v="0"/>
    <n v="0"/>
    <n v="0"/>
    <n v="0"/>
    <n v="0"/>
    <n v="0"/>
    <n v="0"/>
    <n v="4.6141358999999993E-2"/>
    <n v="3.1480702409999994E-10"/>
    <n v="8.4882300000000007E-4"/>
    <n v="9.8892000000000001E-5"/>
    <n v="9.5427483599999997E-9"/>
    <n v="3.1105736909999997E-10"/>
    <n v="2.2115300370000001E-10"/>
    <n v="1.821261E-3"/>
    <n v="4.4331800219999999E-6"/>
    <n v="7.9774033739999996E-5"/>
    <n v="8.0267339999999989E-3"/>
    <n v="6.9019528739999991"/>
    <n v="0.44007764099999996"/>
    <n v="9.5018729999999992E-3"/>
    <n v="0.27655971899999998"/>
    <n v="8.9876345999999988E-8"/>
    <n v="6.3145794798072599E-2"/>
    <n v="7.9671175912549769E-7"/>
    <n v="1.1393776885951977E-4"/>
    <n v="3.2143158083022785E-3"/>
    <n v="5.5633364004585094E-2"/>
    <n v="3.0367104172379406E-3"/>
    <n v="7.4847863229081835E-4"/>
    <n v="3.209320743984995E-3"/>
    <n v="2.1363799071928528E-4"/>
    <n v="1.6907782454927009E-2"/>
    <s v=""/>
    <n v="8.2506960400123195E-4"/>
    <n v="1.4295780777414191E-2"/>
    <n v="3.4963050303434745E-2"/>
    <n v="1.1428634716954308E-2"/>
    <n v="5.7717052596558456E-6"/>
    <n v="2.6930615996025997"/>
    <n v="0.20774244643780279"/>
    <n v="2.9008040460404025"/>
    <n v="4.4627754554467727E-3"/>
    <n v="0.48536027955899991"/>
    <n v="1.9902351232799999E-8"/>
    <n v="7.4655364041600003E-2"/>
    <n v="2.12351978304E-3"/>
    <n v="5.5729554002699997E-8"/>
    <n v="1.4623402325399999E-8"/>
    <n v="6.510540315839999E-10"/>
    <n v="7.3299028121699998E-3"/>
    <n v="8.7578400836999993E-5"/>
    <n v="4.1332534419599989E-3"/>
    <n v="3.0086053256999999E-2"/>
    <n v="16.954856712960002"/>
    <n v="64.200885008100002"/>
    <n v="5.5017232454399991"/>
    <n v="6.9210750431699992"/>
    <n v="2.7627450623100001E-6"/>
    <n v="7.4670812239846138E-4"/>
    <n v="3.0619001896615386E-11"/>
    <n v="1.1485440621784615E-4"/>
    <n v="3.2669535123692307E-6"/>
    <n v="8.5737775388769221E-11"/>
    <n v="2.2497542039076923E-11"/>
    <n v="1.0016215870523075E-12"/>
    <n v="1.1276773557184615E-5"/>
    <n v="1.3473600128769231E-7"/>
    <n v="6.3588514491692293E-6"/>
    <n v="4.628623578E-5"/>
    <n v="2.6084394943015388E-2"/>
    <n v="9.8770592320153852E-2"/>
    <n v="8.4641896083692287E-3"/>
    <n v="1.0647807758723076E-2"/>
    <n v="4.2503770189384617E-9"/>
    <n v="2.5793673118059513E-2"/>
    <n v="1.4031361098847404E-5"/>
    <n v="5.4021503925951359E-5"/>
    <n v="1.9488916302216586E-3"/>
    <n v="3.7156353797718721E-2"/>
    <n v="5.7661238296363429E-3"/>
    <n v="4.8508555181209826E-5"/>
    <n v="2.3873740388857833E-3"/>
    <n v="5.6122559948005328E-3"/>
    <n v="7.8210516277331457E-3"/>
    <n v="1.5811476192469282E-3"/>
    <n v="3.7420348385724417E-2"/>
    <n v="1.929163197881687"/>
    <n v="1.1601943956365858E-2"/>
    <n v="1.157468103444681E-2"/>
    <n v="4.7290757325313178E-3"/>
  </r>
  <r>
    <x v="6"/>
    <x v="3"/>
    <x v="1"/>
    <s v="Eggs"/>
    <n v="5.4389999999999994E-2"/>
    <s v="Frying"/>
    <s v="industrial composting"/>
    <n v="0.32374999999999998"/>
    <m/>
    <n v="2.7022484230769233"/>
    <n v="7.3499999999999987E-4"/>
    <n v="0.12519980314333329"/>
    <n v="2.3664055589999994E-9"/>
    <n v="1.5248202052999997E-2"/>
    <n v="4.6200319421666657E-4"/>
    <n v="1.4374269576333332E-8"/>
    <n v="1.8654585506666665E-9"/>
    <n v="1.4916814660999996E-10"/>
    <n v="1.930547003233333E-3"/>
    <n v="3.4653097609666662E-5"/>
    <n v="8.4871642659999991E-4"/>
    <n v="8.3536742846666654E-3"/>
    <n v="4.1450861942000001"/>
    <n v="10.860086955666663"/>
    <n v="5.2204565079333326E-2"/>
    <n v="1.0871525172666665"/>
    <n v="4.6091643971333332E-7"/>
    <n v="3.9265881479999994E-3"/>
    <n v="9.0979507310999979E-11"/>
    <n v="9.9098579999999984E-4"/>
    <n v="8.3844349722000005E-6"/>
    <n v="5.6654690819999986E-11"/>
    <n v="3.9187005101999989E-11"/>
    <n v="1.2722547650399998E-11"/>
    <n v="1.1033832788999998E-5"/>
    <n v="3.8851989897E-6"/>
    <n v="4.5844569539999994E-6"/>
    <n v="2.4322691294999999E-5"/>
    <n v="2.3603476007999998E-2"/>
    <n v="1.9194339779999996E-2"/>
    <n v="3.8510948279999995E-3"/>
    <n v="6.3074320764000005E-2"/>
    <n v="1.20249632664E-8"/>
    <n v="3.0452960999999995E-3"/>
    <n v="2.0777034389999996E-11"/>
    <n v="5.6021699999999999E-5"/>
    <n v="6.5267999999999991E-6"/>
    <n v="6.2981444399999992E-10"/>
    <n v="2.0529559889999997E-11"/>
    <n v="1.459593723E-11"/>
    <n v="1.2020189999999999E-4"/>
    <n v="2.925866538E-7"/>
    <n v="5.265028145999999E-6"/>
    <n v="5.2975859999999995E-4"/>
    <n v="0.45552386459999994"/>
    <n v="2.9044803899999996E-2"/>
    <n v="6.2711669999999996E-4"/>
    <n v="1.8252740099999998E-2"/>
    <n v="5.9317733999999995E-9"/>
    <n v="1.7195651563641376E-2"/>
    <n v="9.9203398812184589E-8"/>
    <n v="2.486947647234808E-5"/>
    <n v="7.2189277500145409E-4"/>
    <n v="1.5034743663208667E-2"/>
    <n v="3.9978379850586632E-4"/>
    <n v="2.0289632833416372E-4"/>
    <n v="9.0272985520631864E-4"/>
    <n v="9.4723719510494785E-5"/>
    <n v="3.5121111884578596E-3"/>
    <s v=""/>
    <n v="2.2502685186745488E-4"/>
    <n v="2.4289858082973586E-3"/>
    <n v="3.6021491475477792E-4"/>
    <n v="1.9294872818717171E-3"/>
    <n v="1.0004234080534488E-6"/>
    <n v="0.14697529173115384"/>
    <n v="4.3034216851936723E-2"/>
    <n v="0.19000950858309057"/>
    <n v="2.9232232089706242E-4"/>
    <n v="0.13217168739133331"/>
    <n v="2.4781621007009995E-9"/>
    <n v="1.6295209552999994E-2"/>
    <n v="4.7691442918886652E-4"/>
    <n v="1.5060738711153332E-8"/>
    <n v="1.9251751156586666E-9"/>
    <n v="1.7648663149039997E-10"/>
    <n v="2.0617827360223332E-3"/>
    <n v="3.8830883253166664E-5"/>
    <n v="8.5856591169999994E-4"/>
    <n v="8.9077555759616654E-3"/>
    <n v="4.6242135348079998"/>
    <n v="10.908326099346663"/>
    <n v="5.6682776607333327E-2"/>
    <n v="1.1684795781306665"/>
    <n v="4.7887317637973332E-7"/>
    <n v="2.0334105752512816E-4"/>
    <n v="3.8125570780015375E-12"/>
    <n v="2.5069553158461531E-5"/>
    <n v="7.3371450644440998E-7"/>
    <n v="2.3170367247928203E-11"/>
    <n v="2.9618078702441023E-12"/>
    <n v="2.7151789460061534E-13"/>
    <n v="3.1719734400343587E-6"/>
    <n v="5.9739820389487176E-8"/>
    <n v="1.3208706333846152E-6"/>
    <n v="1.3704239347633331E-5"/>
    <n v="7.1141746689353845E-3"/>
    <n v="1.6782040152841019E-2"/>
    <n v="8.7204271703589736E-5"/>
    <n v="1.7976608894317947E-3"/>
    <n v="7.3672796366112818E-10"/>
    <n v="9.0365541147272993E-3"/>
    <n v="2.161157838989677E-6"/>
    <n v="1.4595360410260982E-5"/>
    <n v="5.4972542399224717E-4"/>
    <n v="1.3402557913856044E-2"/>
    <n v="9.4066059704302001E-4"/>
    <n v="1.9221313283830343E-5"/>
    <n v="9.34386858936692E-4"/>
    <n v="3.1462997844233431E-3"/>
    <n v="2.0169335433311429E-3"/>
    <n v="6.5938358055656727E-4"/>
    <n v="1.5540507622740892E-2"/>
    <n v="0.40483523436942959"/>
    <n v="1.4633714206144664E-4"/>
    <n v="2.4410950267561666E-3"/>
    <n v="1.0215528465225623E-3"/>
  </r>
  <r>
    <x v="6"/>
    <x v="1"/>
    <x v="1"/>
    <s v="Milk"/>
    <n v="1.5539999999999998E-2"/>
    <s v="Frying"/>
    <s v="industrial composting"/>
    <n v="0.32374999999999998"/>
    <m/>
    <n v="0.51222692307692297"/>
    <n v="2.0999999999999998E-4"/>
    <n v="2.3815455675789472E-2"/>
    <n v="3.7299994597894739E-10"/>
    <n v="2.2123254366315788E-3"/>
    <n v="4.971762909473684E-5"/>
    <n v="1.9745441343157893E-9"/>
    <n v="2.7944647964210525E-10"/>
    <n v="1.1663011933263157E-11"/>
    <n v="2.6428850191578948E-4"/>
    <n v="2.0226569557894736E-6"/>
    <n v="7.134927310736841E-5"/>
    <n v="1.1303063166315788E-3"/>
    <n v="0.27425870418947368"/>
    <n v="1.0438637416421053"/>
    <n v="2.8501763507368422E-3"/>
    <n v="0.14029707313263159"/>
    <n v="5.4969345922105261E-8"/>
    <n v="1.1218823279999998E-3"/>
    <n v="2.5994144945999996E-11"/>
    <n v="2.8313879999999995E-4"/>
    <n v="2.3955528492000001E-6"/>
    <n v="1.6187054519999996E-11"/>
    <n v="1.1196287171999997E-11"/>
    <n v="3.6350136143999995E-12"/>
    <n v="3.1525236539999991E-6"/>
    <n v="1.1100568541999999E-6"/>
    <n v="1.309844844E-6"/>
    <n v="6.9493403700000002E-6"/>
    <n v="6.7438502879999989E-3"/>
    <n v="5.4840970799999991E-3"/>
    <n v="1.1003128079999998E-3"/>
    <n v="1.8021234503999999E-2"/>
    <n v="3.4357037903999995E-9"/>
    <n v="8.7008459999999991E-4"/>
    <n v="5.9362955399999994E-12"/>
    <n v="1.6006199999999999E-5"/>
    <n v="1.8647999999999999E-6"/>
    <n v="1.7994698399999997E-10"/>
    <n v="5.8655885399999989E-12"/>
    <n v="4.1702677799999995E-12"/>
    <n v="3.4343400000000001E-5"/>
    <n v="8.359618679999999E-8"/>
    <n v="1.5042937559999997E-6"/>
    <n v="1.5135959999999999E-4"/>
    <n v="0.13014967559999999"/>
    <n v="8.2985153999999995E-3"/>
    <n v="1.7917619999999998E-4"/>
    <n v="5.2150685999999991E-3"/>
    <n v="1.6947923999999998E-9"/>
    <n v="3.3575681419310173E-3"/>
    <n v="1.6209783293954484E-8"/>
    <n v="3.832964205318116E-6"/>
    <n v="8.1705045579687422E-5"/>
    <n v="2.1669315516203561E-3"/>
    <n v="6.1573222938545623E-5"/>
    <n v="2.2381554918680717E-5"/>
    <n v="1.3213313218623596E-4"/>
    <n v="7.8458386848525103E-6"/>
    <n v="3.0337816174871461E-4"/>
    <s v=""/>
    <n v="2.0007789708711815E-5"/>
    <n v="2.3550890952131535E-4"/>
    <n v="2.6243722417978675E-5"/>
    <n v="2.70039438870568E-4"/>
    <n v="1.2555576681954095E-7"/>
    <n v="7.9600063846153816E-3"/>
    <n v="6.6892912398820951E-3"/>
    <n v="1.4649297624497477E-2"/>
    <n v="2.2537380960765349E-5"/>
    <n v="2.5807422603789473E-2"/>
    <n v="4.0493038646494739E-10"/>
    <n v="2.5114704366315786E-3"/>
    <n v="5.3977981943936842E-5"/>
    <n v="2.1706781728357891E-9"/>
    <n v="2.9650835535410527E-10"/>
    <n v="1.9468293327663158E-11"/>
    <n v="3.0178442556978951E-4"/>
    <n v="3.2163099967894735E-6"/>
    <n v="7.4163411707368407E-5"/>
    <n v="1.2886152570015788E-3"/>
    <n v="0.4111522300774737"/>
    <n v="1.0576463541221053"/>
    <n v="4.1296653587368417E-3"/>
    <n v="0.16353337623663161"/>
    <n v="6.0099842112505257E-8"/>
    <n v="3.9703727082753036E-5"/>
    <n v="6.2296982533068829E-13"/>
    <n v="3.8638006717408902E-6"/>
    <n v="8.3043049144518224E-8"/>
    <n v="3.3395048812858295E-12"/>
    <n v="4.5616670054477737E-13"/>
    <n v="2.9951220504097166E-14"/>
    <n v="4.6428373164583002E-7"/>
    <n v="4.9481692258299596E-9"/>
    <n v="1.1409755647287447E-7"/>
    <n v="1.9824850107716598E-6"/>
    <n v="6.3254189242688264E-4"/>
    <n v="1.6271482371109313E-3"/>
    <n v="6.3533313211336027E-6"/>
    <n v="2.5158980959481787E-4"/>
    <n v="9.2461295557700395E-11"/>
    <n v="1.7515108097840057E-3"/>
    <n v="3.5162476936429257E-7"/>
    <n v="2.2450085399083919E-6"/>
    <n v="6.1332877188593763E-5"/>
    <n v="1.8764618568078459E-3"/>
    <n v="1.4397721443959983E-4"/>
    <n v="1.920578180604601E-6"/>
    <n v="1.3142288492740123E-4"/>
    <n v="2.5733449480055059E-4"/>
    <n v="1.7254965061006968E-4"/>
    <n v="9.1490576640095895E-5"/>
    <n v="1.1634717165827696E-3"/>
    <n v="3.9114056848660046E-2"/>
    <n v="1.0426692700576686E-5"/>
    <n v="3.3784214896033526E-4"/>
    <n v="1.2682502105103513E-4"/>
  </r>
  <r>
    <x v="6"/>
    <x v="1"/>
    <x v="1"/>
    <s v="Butter"/>
    <n v="3.8849999999999996E-3"/>
    <s v="Frying"/>
    <s v="industrial composting"/>
    <n v="0.32374999999999998"/>
    <m/>
    <n v="6.0664224433399943"/>
    <n v="5.2499999999999995E-5"/>
    <n v="3.0864338210999997E-2"/>
    <n v="2.6765925448500001E-10"/>
    <n v="2.7541208666999996E-3"/>
    <n v="5.4522960239999993E-5"/>
    <n v="2.7410549123999999E-9"/>
    <n v="3.8470104109499999E-10"/>
    <n v="1.5100460035499999E-11"/>
    <n v="3.9365081069999997E-4"/>
    <n v="2.1691447616999996E-6"/>
    <n v="1.0533535697999998E-4"/>
    <n v="1.7093214064499997E-3"/>
    <n v="0.39151823318999995"/>
    <n v="1.5392671475999999"/>
    <n v="3.3635816791499997E-3"/>
    <n v="0.12540309137999997"/>
    <n v="6.6339284864999992E-8"/>
    <n v="2.8047058199999995E-4"/>
    <n v="6.498536236499999E-12"/>
    <n v="7.0784699999999987E-5"/>
    <n v="5.9888821230000002E-7"/>
    <n v="4.0467636299999991E-12"/>
    <n v="2.7990717929999993E-12"/>
    <n v="9.0875340359999987E-13"/>
    <n v="7.8813091349999977E-7"/>
    <n v="2.7751421354999997E-7"/>
    <n v="3.2746121099999999E-7"/>
    <n v="1.7373350925000001E-6"/>
    <n v="1.6859625719999997E-3"/>
    <n v="1.3710242699999998E-3"/>
    <n v="2.7507820199999995E-4"/>
    <n v="4.5053086259999996E-3"/>
    <n v="8.5892594759999987E-10"/>
    <n v="2.1752114999999998E-4"/>
    <n v="1.4840738849999999E-12"/>
    <n v="4.0015499999999998E-6"/>
    <n v="4.6619999999999998E-7"/>
    <n v="4.4986745999999994E-11"/>
    <n v="1.4663971349999997E-12"/>
    <n v="1.0425669449999999E-12"/>
    <n v="8.5858500000000001E-6"/>
    <n v="2.0899046699999997E-8"/>
    <n v="3.7607343899999993E-7"/>
    <n v="3.7839899999999997E-5"/>
    <n v="3.2537418899999997E-2"/>
    <n v="2.0746288499999999E-3"/>
    <n v="4.4794049999999995E-5"/>
    <n v="1.3037671499999998E-3"/>
    <n v="4.2369809999999996E-10"/>
    <n v="4.0802664214086978E-3"/>
    <n v="1.103422968826689E-8"/>
    <n v="4.317430761010153E-6"/>
    <n v="8.4142160727652225E-5"/>
    <n v="2.7852726899672154E-3"/>
    <n v="8.0773176218498161E-5"/>
    <n v="1.9603431728949962E-5"/>
    <n v="1.7646016014263041E-4"/>
    <n v="6.0193396174680604E-6"/>
    <n v="4.3377028208350823E-4"/>
    <s v=""/>
    <n v="2.0717748982656947E-5"/>
    <n v="3.4351993744044605E-4"/>
    <n v="2.3408081311963988E-5"/>
    <n v="2.1666806377510902E-4"/>
    <n v="1.4127026509369185E-7"/>
    <n v="2.3568051192375875E-2"/>
    <n v="8.275091228660587E-3"/>
    <n v="3.1843142421036461E-2"/>
    <n v="4.8989449878517632E-5"/>
    <n v="3.1362329942999992E-2"/>
    <n v="2.7564186460650003E-10"/>
    <n v="2.8289071166999998E-3"/>
    <n v="5.558804845229999E-5"/>
    <n v="2.7900884220299999E-9"/>
    <n v="3.8896651002299998E-10"/>
    <n v="1.7051780384100001E-11"/>
    <n v="4.0302479161349994E-4"/>
    <n v="2.4675580219499999E-6"/>
    <n v="1.0603889162999998E-4"/>
    <n v="1.7488986415424997E-3"/>
    <n v="0.42574161466199995"/>
    <n v="1.5427128007199999"/>
    <n v="3.6834539311499997E-3"/>
    <n v="0.13121216715599995"/>
    <n v="6.76219089126E-8"/>
    <n v="4.824973837384614E-5"/>
    <n v="4.2406440708692314E-13"/>
    <n v="4.3521647949230766E-6"/>
    <n v="8.5520074541999989E-8"/>
    <n v="4.2924437261999999E-12"/>
    <n v="5.9841001541999995E-13"/>
    <n v="2.6233508283230772E-14"/>
    <n v="6.2003814094384602E-7"/>
    <n v="3.7962431106923073E-9"/>
    <n v="1.6313675635384611E-7"/>
    <n v="2.6906132946807687E-6"/>
    <n v="6.5498709947999986E-4"/>
    <n v="2.3734043087999999E-3"/>
    <n v="5.6668522017692301E-6"/>
    <n v="2.0186487254769222E-4"/>
    <n v="1.0403370601938461E-10"/>
    <n v="2.1679588611816653E-3"/>
    <n v="2.408724589411177E-7"/>
    <n v="2.5372823324502405E-6"/>
    <n v="6.4306474146246263E-5"/>
    <n v="2.5272991592422333E-3"/>
    <n v="1.9094552915928262E-4"/>
    <n v="1.8858072082659545E-6"/>
    <n v="1.8740548434727092E-4"/>
    <n v="1.9980861900339999E-4"/>
    <n v="2.4954280110921239E-4"/>
    <n v="1.3291082382207994E-4"/>
    <n v="1.4536737093491104E-3"/>
    <n v="5.7305042179929634E-2"/>
    <n v="9.5024126946607377E-6"/>
    <n v="2.7518309048269211E-4"/>
    <n v="1.4485614579203731E-4"/>
  </r>
  <r>
    <x v="7"/>
    <x v="4"/>
    <x v="1"/>
    <s v="Cauliflower"/>
    <n v="2.7922999999999996"/>
    <s v="Boiling (unspecified)"/>
    <s v="industrial composting"/>
    <n v="0.55111909367228518"/>
    <m/>
    <n v="1.2629395429292931"/>
    <n v="3.2468604651162788E-2"/>
    <n v="2.2368502235022216"/>
    <n v="9.5820241031666652E-8"/>
    <n v="0.36721506274444443"/>
    <n v="7.1605887020111097E-3"/>
    <n v="1.4698982729899996E-7"/>
    <n v="9.5802416849999971E-8"/>
    <n v="1.6699118078844443E-9"/>
    <n v="1.5993931090744443E-2"/>
    <n v="2.4044428595055553E-4"/>
    <n v="1.5579477758133332E-2"/>
    <n v="6.5057099624999989E-2"/>
    <n v="19.221700514177776"/>
    <n v="102.18719074822221"/>
    <n v="0.23002687549488887"/>
    <n v="26.107175376644445"/>
    <n v="1.1112673919822221E-5"/>
    <n v="0.55030129032199993"/>
    <n v="1.9708983319668996E-8"/>
    <n v="3.9120122999999986E-2"/>
    <n v="9.9661931117699999E-4"/>
    <n v="4.0218435112799991E-9"/>
    <n v="2.2821868874279993E-9"/>
    <n v="1.2367828617675998E-9"/>
    <n v="6.9481512936499993E-4"/>
    <n v="1.4883898608949997E-4"/>
    <n v="2.8142000088999993E-4"/>
    <n v="1.8984156605749997E-3"/>
    <n v="1.3968688497119996"/>
    <n v="0.80581142781999981"/>
    <n v="0.14429361034199997"/>
    <n v="8.6850806222459997"/>
    <n v="8.3581416636759985E-7"/>
    <n v="0.15634087699999996"/>
    <n v="1.0666613922999998E-9"/>
    <n v="2.8760689999999998E-3"/>
    <n v="3.3507599999999996E-4"/>
    <n v="3.2333717079999995E-8"/>
    <n v="1.0539564272999997E-9"/>
    <n v="7.4933325109999991E-10"/>
    <n v="6.1709829999999997E-3"/>
    <n v="1.5020954465999999E-5"/>
    <n v="2.7029854921999997E-4"/>
    <n v="2.7197001999999998E-2"/>
    <n v="23.385903421999995"/>
    <n v="1.4911161229999996"/>
    <n v="3.2195218999999997E-2"/>
    <n v="0.9370679569999999"/>
    <n v="3.0452823799999995E-7"/>
    <n v="0.38295092187921881"/>
    <n v="4.6674542194047401E-6"/>
    <n v="6.2453137770255944E-4"/>
    <n v="1.285454600903479E-2"/>
    <n v="0.18302893115863828"/>
    <n v="2.0587212996204349E-2"/>
    <n v="4.2031208547834206E-3"/>
    <n v="1.0008891668545584E-2"/>
    <n v="9.8625622030742814E-4"/>
    <n v="6.5987426550878206E-2"/>
    <s v=""/>
    <n v="2.141377750953495E-3"/>
    <n v="2.3265754821542806E-2"/>
    <n v="2.5833776806437111E-3"/>
    <n v="5.8999127971970315E-2"/>
    <n v="2.5598018336821818E-5"/>
    <n v="3.5265060857214645"/>
    <n v="0.76825174241298"/>
    <n v="4.2947578281344443"/>
    <n v="6.6073197355914527E-3"/>
    <n v="2.9434923908242214"/>
    <n v="1.1659588574363565E-7"/>
    <n v="0.40921125474444442"/>
    <n v="8.4922840131881096E-3"/>
    <n v="1.8334538789027994E-7"/>
    <n v="9.9138560164727967E-8"/>
    <n v="3.6560279207520437E-9"/>
    <n v="2.285972922010944E-2"/>
    <n v="4.0430422650605553E-4"/>
    <n v="1.6131196308243334E-2"/>
    <n v="9.4152517285574985E-2"/>
    <n v="44.004472785889774"/>
    <n v="104.48411829904221"/>
    <n v="0.40651570483688881"/>
    <n v="35.729323955890443"/>
    <n v="1.2253016324189821E-5"/>
    <n v="4.5284498320372641E-3"/>
    <n v="1.7937828575943945E-10"/>
    <n v="6.2955577652991444E-4"/>
    <n v="1.3065052327981708E-5"/>
    <n v="2.8206982752350759E-10"/>
    <n v="1.5252086179188919E-10"/>
    <n v="5.6246583396185285E-12"/>
    <n v="3.5168814184783754E-5"/>
    <n v="6.2200650231700855E-7"/>
    <n v="2.4817225089605131E-5"/>
    <n v="1.4485002659319227E-4"/>
    <n v="6.769918890136889E-2"/>
    <n v="0.16074479738314185"/>
    <n v="6.2540877667213658E-4"/>
    <n v="5.4968190701369914E-2"/>
    <n v="1.8850794344907417E-8"/>
    <n v="0.11722814203946705"/>
    <n v="5.9825527995572669E-5"/>
    <n v="2.1513214905605508E-4"/>
    <n v="5.7012668800181486E-3"/>
    <n v="9.0827560361055493E-2"/>
    <n v="2.8525638323349579E-2"/>
    <n v="2.2497009758086194E-4"/>
    <n v="5.5678858519073475E-3"/>
    <n v="1.9019985487670699E-2"/>
    <n v="2.2185779232485707E-2"/>
    <n v="3.7126172011175199E-3"/>
    <n v="7.0870714243513933E-2"/>
    <n v="2.2673909811103137"/>
    <n v="5.990817937310787E-4"/>
    <n v="4.3794709498967369E-2"/>
    <n v="1.5311883771355466E-2"/>
  </r>
  <r>
    <x v="7"/>
    <x v="1"/>
    <x v="1"/>
    <s v="Milk"/>
    <n v="1.5956000000000001"/>
    <s v="Boiling (unspecified)"/>
    <s v="industrial composting"/>
    <n v="0.55111909367228518"/>
    <m/>
    <n v="0.51222692307692297"/>
    <n v="1.8553488372093026E-2"/>
    <n v="2.4452986535578951"/>
    <n v="3.829850153178948E-8"/>
    <n v="0.22715485628631582"/>
    <n v="5.1048551469473694E-3"/>
    <n v="2.0274019438315791E-7"/>
    <n v="2.8692715760421058E-8"/>
    <n v="1.1975226409726316E-9"/>
    <n v="2.7136340647157899E-2"/>
    <n v="2.0768027275789477E-4"/>
    <n v="7.3259266518736852E-3"/>
    <n v="0.1160564194863158"/>
    <n v="28.160050733894739"/>
    <n v="107.18075844042107"/>
    <n v="0.29264745078736848"/>
    <n v="14.405277341726318"/>
    <n v="5.6440854796210533E-6"/>
    <n v="0.31445788018400006"/>
    <n v="1.1262276182667999E-8"/>
    <n v="2.2354355999999999E-2"/>
    <n v="5.6949674924400013E-4"/>
    <n v="2.2981962921600002E-9"/>
    <n v="1.304106792816E-9"/>
    <n v="7.0673306386720004E-10"/>
    <n v="3.9703721678000008E-4"/>
    <n v="8.5050849194000011E-5"/>
    <n v="1.6081142908000001E-4"/>
    <n v="1.0848089489000001E-3"/>
    <n v="0.79821077126399997"/>
    <n v="0.46046367304000002"/>
    <n v="8.2453491624000008E-2"/>
    <n v="4.9629032127120007"/>
    <n v="4.7760809506720002E-7"/>
    <n v="8.9337644000000008E-2"/>
    <n v="6.0952079560000001E-10"/>
    <n v="1.6434680000000004E-3"/>
    <n v="1.9147200000000001E-4"/>
    <n v="1.8476409760000002E-8"/>
    <n v="6.0226081560000007E-10"/>
    <n v="4.2819042920000008E-10"/>
    <n v="3.5262760000000005E-3"/>
    <n v="8.5834025520000015E-6"/>
    <n v="1.5445631384000002E-4"/>
    <n v="1.5541144000000002E-2"/>
    <n v="13.363373384000001"/>
    <n v="0.85206635600000002"/>
    <n v="1.8397268000000001E-2"/>
    <n v="0.53546740400000004"/>
    <n v="1.74016136E-7"/>
    <n v="0.37066963219886556"/>
    <n v="2.0083690773140773E-6"/>
    <n v="3.8330502305186843E-4"/>
    <n v="8.8789427010909205E-3"/>
    <n v="0.22312901072970706"/>
    <n v="6.3542363915326415E-3"/>
    <n v="2.6814765097924079E-3"/>
    <n v="1.3599142308002781E-2"/>
    <n v="7.3502403531388802E-4"/>
    <n v="3.1257616871835078E-2"/>
    <s v=""/>
    <n v="2.0594862657843625E-3"/>
    <n v="2.4158487341482758E-2"/>
    <n v="2.5006524521798156E-3"/>
    <n v="3.2866501321398491E-2"/>
    <n v="1.3152491464436285E-5"/>
    <n v="0.81730927846153834"/>
    <n v="0.71928867501057925"/>
    <n v="1.5365979534721177"/>
    <n v="2.3639968514955656E-3"/>
    <n v="2.849094177741895"/>
    <n v="5.017029851005748E-8"/>
    <n v="0.25115268028631582"/>
    <n v="5.8658238961913694E-3"/>
    <n v="2.2351480043531791E-7"/>
    <n v="3.0599083368837061E-8"/>
    <n v="2.3324461340398319E-9"/>
    <n v="3.10596538639379E-2"/>
    <n v="3.0131452450389475E-4"/>
    <n v="7.6411943947936852E-3"/>
    <n v="0.1326823724352158"/>
    <n v="42.321634889158737"/>
    <n v="108.49328846946106"/>
    <n v="0.39349821041136851"/>
    <n v="19.903647958438317"/>
    <n v="6.2957097106882528E-6"/>
    <n v="4.3832218119106078E-3"/>
    <n v="7.7185074630857663E-11"/>
    <n v="3.8638873890202435E-4"/>
    <n v="9.0243444556790292E-6"/>
    <n v="3.4386892374664295E-10"/>
    <n v="4.7075512875133941E-11"/>
    <n v="3.5883786677535874E-12"/>
    <n v="4.7784082867596772E-5"/>
    <n v="4.6356080692906884E-7"/>
    <n v="1.1755683684297977E-5"/>
    <n v="2.0412672682340892E-4"/>
    <n v="6.5110207521782676E-2"/>
    <n v="0.16691275149147855"/>
    <n v="6.0538186217133617E-4"/>
    <n v="3.0620996859135871E-2"/>
    <n v="9.6857072472126958E-9"/>
    <n v="0.11460388366750512"/>
    <n v="2.5707640534910004E-5"/>
    <n v="1.3206578805225467E-4"/>
    <n v="3.9502647926049064E-3"/>
    <n v="0.11578418969042401"/>
    <n v="8.7684856918855952E-3"/>
    <n v="1.4504165189771701E-4"/>
    <n v="8.169528787214702E-3"/>
    <n v="1.4231040418310944E-2"/>
    <n v="1.0492759455578598E-2"/>
    <n v="5.6953219579962758E-3"/>
    <n v="7.6827021691427605E-2"/>
    <n v="2.3612193681362026"/>
    <n v="5.8865479689519196E-4"/>
    <n v="2.4389120248744633E-2"/>
    <n v="7.8574294936556831E-3"/>
  </r>
  <r>
    <x v="7"/>
    <x v="0"/>
    <x v="1"/>
    <s v="Potatoes"/>
    <n v="1.5956000000000001"/>
    <s v="Boiling (unspecified)"/>
    <s v="industrial composting"/>
    <n v="0.55111909367228518"/>
    <m/>
    <n v="0.42920000000000003"/>
    <n v="1.8553488372093026E-2"/>
    <n v="1.5719424576450001"/>
    <n v="2.8748641225499999E-8"/>
    <n v="0.1541780751065"/>
    <n v="4.4097276085499999E-3"/>
    <n v="8.2088240833500005E-8"/>
    <n v="1.9042210317799999E-8"/>
    <n v="7.5907259404999995E-10"/>
    <n v="6.0998369910499999E-3"/>
    <n v="2.6558055947000002E-4"/>
    <n v="3.12850428865E-3"/>
    <n v="1.9833826171100005E-2"/>
    <n v="11.37896575345"/>
    <n v="49.356662888000002"/>
    <n v="0.65258974937000003"/>
    <n v="23.732342088499998"/>
    <n v="5.8286649705000006E-6"/>
    <n v="0.31445788018400006"/>
    <n v="1.1262276182667999E-8"/>
    <n v="2.2354355999999999E-2"/>
    <n v="5.6949674924400013E-4"/>
    <n v="2.2981962921600002E-9"/>
    <n v="1.304106792816E-9"/>
    <n v="7.0673306386720004E-10"/>
    <n v="3.9703721678000008E-4"/>
    <n v="8.5050849194000011E-5"/>
    <n v="1.6081142908000001E-4"/>
    <n v="1.0848089489000001E-3"/>
    <n v="0.79821077126399997"/>
    <n v="0.46046367304000002"/>
    <n v="8.2453491624000008E-2"/>
    <n v="4.9629032127120007"/>
    <n v="4.7760809506720002E-7"/>
    <n v="8.9337644000000008E-2"/>
    <n v="6.0952079560000001E-10"/>
    <n v="1.6434680000000004E-3"/>
    <n v="1.9147200000000001E-4"/>
    <n v="1.8476409760000002E-8"/>
    <n v="6.0226081560000007E-10"/>
    <n v="4.2819042920000008E-10"/>
    <n v="3.5262760000000005E-3"/>
    <n v="8.5834025520000015E-6"/>
    <n v="1.5445631384000002E-4"/>
    <n v="1.5541144000000002E-2"/>
    <n v="13.363373384000001"/>
    <n v="0.85206635600000002"/>
    <n v="1.8397268000000001E-2"/>
    <n v="0.53546740400000004"/>
    <n v="1.74016136E-7"/>
    <n v="0.2570452309956"/>
    <n v="1.6260782657898837E-6"/>
    <n v="2.7192907930127113E-4"/>
    <n v="7.8267465062157125E-3"/>
    <n v="0.10268530415765709"/>
    <n v="4.3502027366343985E-3"/>
    <n v="2.177416208299358E-3"/>
    <n v="4.3885307495016047E-3"/>
    <n v="8.7626549207749191E-4"/>
    <n v="1.4087340433335831E-2"/>
    <s v=""/>
    <n v="1.2428728685774577E-3"/>
    <n v="1.1282643128971235E-2"/>
    <n v="4.7880595299729508E-3"/>
    <n v="4.8268099383458406E-2"/>
    <n v="1.3538100123325666E-5"/>
    <n v="0.68483152000000014"/>
    <n v="0.45930580544799199"/>
    <n v="1.1441373254479921"/>
    <n v="1.7602112699199879E-3"/>
    <n v="1.9757379818290002"/>
    <n v="4.0620438203767999E-8"/>
    <n v="0.1781758991065"/>
    <n v="5.170696357794E-3"/>
    <n v="1.0286284688566002E-7"/>
    <n v="2.0948577926215998E-8"/>
    <n v="1.8939960871171999E-9"/>
    <n v="1.0023150207830001E-2"/>
    <n v="3.5921481121599998E-4"/>
    <n v="3.44377203157E-3"/>
    <n v="3.6459779120000008E-2"/>
    <n v="25.540549908713999"/>
    <n v="50.669192917040007"/>
    <n v="0.75344050899399995"/>
    <n v="29.230712705211996"/>
    <n v="6.4802892015672001E-6"/>
    <n v="3.0395968951215388E-3"/>
    <n v="6.2492981851950773E-11"/>
    <n v="2.7411676785615385E-4"/>
    <n v="7.9549174735292313E-6"/>
    <n v="1.5825053367024619E-10"/>
    <n v="3.2228581424947686E-11"/>
    <n v="2.9138401340264615E-12"/>
    <n v="1.5420231088969234E-5"/>
    <n v="5.5263817110153838E-7"/>
    <n v="5.2981108177999996E-6"/>
    <n v="5.6091967876923087E-5"/>
    <n v="3.9293153705713846E-2"/>
    <n v="7.795260448775386E-2"/>
    <n v="1.1591392446061537E-3"/>
    <n v="4.4970327238787688E-2"/>
    <n v="9.9696756947187696E-9"/>
    <n v="7.897188321643879E-2"/>
    <n v="2.0787387405942381E-5"/>
    <n v="9.3578725781302209E-5"/>
    <n v="3.4751788305607753E-3"/>
    <n v="5.0876106148976599E-2"/>
    <n v="5.9783823467967024E-3"/>
    <n v="1.1532838133455992E-4"/>
    <n v="2.3392330044981584E-3"/>
    <n v="1.7001083083441088E-2"/>
    <n v="4.6761526889218894E-3"/>
    <n v="1.3358040329002219E-3"/>
    <n v="4.1333306036628291E-2"/>
    <n v="1.098298743950906"/>
    <n v="1.1386541355503162E-3"/>
    <n v="3.5957832297789497E-2"/>
    <n v="8.0906900750785139E-3"/>
  </r>
  <r>
    <x v="7"/>
    <x v="1"/>
    <x v="1"/>
    <s v="Butter"/>
    <n v="0.79780000000000006"/>
    <s v="Boiling (unspecified)"/>
    <s v="industrial composting"/>
    <n v="0.55111909367228518"/>
    <m/>
    <n v="6.0664224433399943"/>
    <n v="9.2767441860465132E-3"/>
    <n v="6.3381130050800003"/>
    <n v="5.4964878565800006E-8"/>
    <n v="0.56556953087600004"/>
    <n v="1.1196503907200001E-2"/>
    <n v="5.6288638587200009E-7"/>
    <n v="7.8999868876600012E-8"/>
    <n v="3.1009387429400005E-9"/>
    <n v="8.0837739196E-2"/>
    <n v="4.45442391476E-4"/>
    <n v="2.16310290344E-2"/>
    <n v="0.35101586050600003"/>
    <n v="80.399806033200008"/>
    <n v="316.09455092800005"/>
    <n v="0.69072470106200012"/>
    <n v="25.752017066400001"/>
    <n v="1.3623032552200002E-5"/>
    <n v="0.15722894009200003"/>
    <n v="5.6311380913339996E-9"/>
    <n v="1.1177177999999999E-2"/>
    <n v="2.8474837462200007E-4"/>
    <n v="1.1490981460800001E-9"/>
    <n v="6.5205339640800002E-10"/>
    <n v="3.5336653193360002E-10"/>
    <n v="1.9851860839000004E-4"/>
    <n v="4.2525424597000006E-5"/>
    <n v="8.0405714540000004E-5"/>
    <n v="5.4240447445000003E-4"/>
    <n v="0.39910538563199999"/>
    <n v="0.23023183652000001"/>
    <n v="4.1226745812000004E-2"/>
    <n v="2.4814516063560004"/>
    <n v="2.3880404753360001E-7"/>
    <n v="4.4668822000000004E-2"/>
    <n v="3.0476039780000001E-10"/>
    <n v="8.2173400000000018E-4"/>
    <n v="9.5736000000000006E-5"/>
    <n v="9.2382048800000009E-9"/>
    <n v="3.0113040780000003E-10"/>
    <n v="2.1409521460000004E-10"/>
    <n v="1.7631380000000002E-3"/>
    <n v="4.2917012760000007E-6"/>
    <n v="7.7228156920000011E-5"/>
    <n v="7.7705720000000008E-3"/>
    <n v="6.6816866920000004"/>
    <n v="0.42603317800000001"/>
    <n v="9.1986340000000007E-3"/>
    <n v="0.26773370200000002"/>
    <n v="8.7008068000000002E-8"/>
    <n v="0.85086109282831768"/>
    <n v="2.4379212612619563E-6"/>
    <n v="8.8147530441736312E-4"/>
    <n v="1.75237813859772E-2"/>
    <n v="0.57228421040608002"/>
    <n v="1.6603131238758576E-2"/>
    <n v="4.2173448713248808E-3"/>
    <n v="3.625284336693467E-2"/>
    <n v="1.2008135932353701E-3"/>
    <n v="8.913026446820628E-2"/>
    <s v=""/>
    <n v="4.2570446723931184E-3"/>
    <n v="7.0531741504965717E-2"/>
    <n v="4.7099547548978939E-3"/>
    <n v="4.7063473362641911E-2"/>
    <n v="2.914080681319367E-5"/>
    <n v="4.8397918252966479"/>
    <n v="1.7155487504862252"/>
    <n v="6.5553405757828731"/>
    <n v="1.0085139347358267E-2"/>
    <n v="6.5400107671720003"/>
    <n v="6.0900777054934013E-8"/>
    <n v="0.57756844287599995"/>
    <n v="1.1576988281822001E-2"/>
    <n v="5.7327368889808016E-7"/>
    <n v="7.9953052680808004E-8"/>
    <n v="3.6684004894736006E-9"/>
    <n v="8.2799395804389997E-2"/>
    <n v="4.92259517349E-4"/>
    <n v="2.1788662905859998E-2"/>
    <n v="0.35932883698044998"/>
    <n v="87.480598110832005"/>
    <n v="316.75081594252003"/>
    <n v="0.74115008087400014"/>
    <n v="28.501202374756001"/>
    <n v="1.3948844667733601E-5"/>
    <n v="1.0061555026418463E-2"/>
    <n v="9.3693503161436938E-11"/>
    <n v="8.8856683519384608E-4"/>
    <n v="1.7810751202803077E-5"/>
    <n v="8.8195952138166175E-10"/>
    <n v="1.230046964320123E-10"/>
    <n v="5.6436930607286161E-12"/>
    <n v="1.2738368585290768E-4"/>
    <n v="7.5732233438307695E-7"/>
    <n v="3.3521019855169226E-5"/>
    <n v="5.5281359535453844E-4"/>
    <n v="0.13458553555512617"/>
    <n v="0.487308947603877"/>
    <n v="1.1402308936523079E-3"/>
    <n v="4.3848003653470774E-2"/>
    <n v="2.1459761027282463E-8"/>
    <n v="0.26600739894923148"/>
    <n v="3.1306650894973711E-5"/>
    <n v="3.0440800351463746E-4"/>
    <n v="7.8829393729319564E-3"/>
    <n v="0.30617765459023683"/>
    <n v="2.3076525688049996E-2"/>
    <n v="2.4209059854260779E-4"/>
    <n v="2.2728617484097591E-2"/>
    <n v="2.3458320475905688E-2"/>
    <n v="3.0145749755281944E-2"/>
    <n v="1.6121933385564152E-2"/>
    <n v="0.1786866481309195"/>
    <n v="6.9138931745794414"/>
    <n v="1.1261834424852785E-3"/>
    <n v="3.5202057463872304E-2"/>
    <n v="1.757836320767648E-2"/>
  </r>
  <r>
    <x v="7"/>
    <x v="4"/>
    <x v="1"/>
    <s v="Onions"/>
    <n v="0.79780000000000006"/>
    <s v="Boiling (unspecified)"/>
    <s v="industrial composting"/>
    <n v="0.55111909367228518"/>
    <m/>
    <n v="0.63722458418584826"/>
    <n v="9.2767441860465132E-3"/>
    <n v="0.37334577457333334"/>
    <n v="1.7551118660666668E-8"/>
    <n v="6.0639126554000007E-2"/>
    <n v="1.5068840194888888E-3"/>
    <n v="2.4845036186222222E-8"/>
    <n v="6.944881975733334E-9"/>
    <n v="2.6234578629333336E-10"/>
    <n v="2.1148491050888892E-3"/>
    <n v="5.7824893259111109E-5"/>
    <n v="2.0196454149777783E-3"/>
    <n v="7.6500875348444446E-3"/>
    <n v="4.937209499933334"/>
    <n v="15.593258955333333"/>
    <n v="0.6523798437577778"/>
    <n v="5.1308795275777781"/>
    <n v="2.1570209017333338E-6"/>
    <n v="0.15722894009200003"/>
    <n v="5.6311380913339996E-9"/>
    <n v="1.1177177999999999E-2"/>
    <n v="2.8474837462200007E-4"/>
    <n v="1.1490981460800001E-9"/>
    <n v="6.5205339640800002E-10"/>
    <n v="3.5336653193360002E-10"/>
    <n v="1.9851860839000004E-4"/>
    <n v="4.2525424597000006E-5"/>
    <n v="8.0405714540000004E-5"/>
    <n v="5.4240447445000003E-4"/>
    <n v="0.39910538563199999"/>
    <n v="0.23023183652000001"/>
    <n v="4.1226745812000004E-2"/>
    <n v="2.4814516063560004"/>
    <n v="2.3880404753360001E-7"/>
    <n v="4.4668822000000004E-2"/>
    <n v="3.0476039780000001E-10"/>
    <n v="8.2173400000000018E-4"/>
    <n v="9.5736000000000006E-5"/>
    <n v="9.2382048800000009E-9"/>
    <n v="3.0113040780000003E-10"/>
    <n v="2.1409521460000004E-10"/>
    <n v="1.7631380000000002E-3"/>
    <n v="4.2917012760000007E-6"/>
    <n v="7.7228156920000011E-5"/>
    <n v="7.7705720000000008E-3"/>
    <n v="6.6816866920000004"/>
    <n v="0.42603317800000001"/>
    <n v="9.1986340000000007E-3"/>
    <n v="0.26773370200000002"/>
    <n v="8.7008068000000002E-8"/>
    <n v="7.4839684776411855E-2"/>
    <n v="9.4020965317854235E-7"/>
    <n v="1.108589604165992E-4"/>
    <n v="2.8568596882087255E-3"/>
    <n v="3.5171527696705833E-2"/>
    <n v="1.6401202740841849E-3"/>
    <n v="9.539810478153642E-4"/>
    <n v="1.7848550907823041E-3"/>
    <n v="2.5526283305630425E-4"/>
    <n v="8.9065345340284454E-3"/>
    <s v=""/>
    <n v="5.8482875852962108E-4"/>
    <n v="3.6183244573817323E-3"/>
    <n v="4.4662759809943305E-3"/>
    <n v="1.3012195647940117E-2"/>
    <n v="5.1869354795353179E-6"/>
    <n v="0.50837777326346978"/>
    <n v="0.14820743689148813"/>
    <n v="0.65658521015495785"/>
    <n v="1.0101310925460891E-3"/>
    <n v="0.57524353666533334"/>
    <n v="2.3487017149800665E-8"/>
    <n v="7.2638038554000015E-2"/>
    <n v="1.8873683941108888E-3"/>
    <n v="3.5232339212302224E-8"/>
    <n v="7.8980657799413335E-9"/>
    <n v="8.2980753282693339E-10"/>
    <n v="4.0765057134788899E-3"/>
    <n v="1.0464201913211112E-4"/>
    <n v="2.1772792864377783E-3"/>
    <n v="1.5963064009294446E-2"/>
    <n v="12.018001577565334"/>
    <n v="16.249523969853332"/>
    <n v="0.70280522356977781"/>
    <n v="7.880064835933779"/>
    <n v="2.4828330172669335E-6"/>
    <n v="8.8499005640820514E-4"/>
    <n v="3.6133872538154867E-11"/>
    <n v="1.1175082854461541E-4"/>
    <n v="2.9036436832475214E-6"/>
    <n v="5.4203598788157269E-11"/>
    <n v="1.2150870430678975E-11"/>
    <n v="1.2766269735798976E-12"/>
    <n v="6.2715472515059849E-6"/>
    <n v="1.6098772174170941E-7"/>
    <n v="3.3496604406735051E-6"/>
    <n v="2.4558560014299149E-5"/>
    <n v="1.8489233196254361E-2"/>
    <n v="2.4999267645928202E-2"/>
    <n v="1.0812388054919659E-3"/>
    <n v="1.2123176670667353E-2"/>
    <n v="3.81974310348759E-9"/>
    <n v="2.2651263568797615E-2"/>
    <n v="1.2030434978135808E-5"/>
    <n v="3.8113880925781058E-5"/>
    <n v="1.2605540811502273E-3"/>
    <n v="1.6723303900557311E-2"/>
    <n v="2.2443670847756272E-3"/>
    <n v="4.9722320487895475E-5"/>
    <n v="9.1046074078184101E-4"/>
    <n v="4.9140771088463679E-3"/>
    <n v="2.9691406859427795E-3"/>
    <n v="5.6519987258881149E-4"/>
    <n v="1.9075517679828336E-2"/>
    <n v="0.35072473068116855"/>
    <n v="1.0675917008611529E-3"/>
    <n v="9.6248787064390842E-3"/>
    <n v="3.0882997046685766E-3"/>
  </r>
  <r>
    <x v="7"/>
    <x v="0"/>
    <x v="1"/>
    <s v="Pasta"/>
    <n v="0.751"/>
    <s v="Boiling (unspecified)"/>
    <s v="industrial composting"/>
    <n v="9.710369795707266E-2"/>
    <m/>
    <n v="4.0569082692307692"/>
    <n v="8.7325581395348833E-3"/>
    <n v="0.74309486135000002"/>
    <n v="1.1715100585000001E-8"/>
    <n v="7.3814885045E-2"/>
    <n v="3.3732238554500002E-3"/>
    <n v="5.8960093780000004E-8"/>
    <n v="2.5731808518499999E-8"/>
    <n v="5.6015096094999999E-10"/>
    <n v="7.8576683154999993E-3"/>
    <n v="2.6997249526500001E-4"/>
    <n v="6.7018139785000007E-3"/>
    <n v="3.0640407227E-2"/>
    <n v="5.2948691749999997"/>
    <n v="82.182910054999994"/>
    <n v="0.36938292100499998"/>
    <n v="8.7198857830000005"/>
    <n v="3.5984009167499999E-6"/>
    <n v="0.14800568314000001"/>
    <n v="5.3008081055299992E-9"/>
    <n v="1.0521509999999998E-2"/>
    <n v="2.6804465949000004E-4"/>
    <n v="1.0816905335999999E-9"/>
    <n v="6.138030843599999E-10"/>
    <n v="3.3263758521199998E-10"/>
    <n v="1.8687324505000001E-4"/>
    <n v="4.0030827115E-5"/>
    <n v="7.5689009299999993E-5"/>
    <n v="5.1058631274999999E-4"/>
    <n v="0.37569333743999994"/>
    <n v="0.21672613339999999"/>
    <n v="3.8808330539999998E-2"/>
    <n v="2.3358863830200001"/>
    <n v="2.24795487212E-7"/>
    <n v="4.2048490000000001E-2"/>
    <n v="2.8688275099999999E-10"/>
    <n v="7.7353000000000003E-4"/>
    <n v="9.0119999999999998E-5"/>
    <n v="8.6962796000000004E-9"/>
    <n v="2.8346570099999997E-10"/>
    <n v="2.0153610700000002E-10"/>
    <n v="1.6597100000000002E-3"/>
    <n v="4.0399444199999998E-6"/>
    <n v="7.2697851399999993E-5"/>
    <n v="7.3147400000000001E-3"/>
    <n v="6.2897301399999996"/>
    <n v="0.40104150999999999"/>
    <n v="8.6590299999999999E-3"/>
    <n v="0.25202808999999998"/>
    <n v="8.1904059999999996E-8"/>
    <n v="0.12140350154212055"/>
    <n v="6.9264868486714759E-7"/>
    <n v="1.298933451322359E-4"/>
    <n v="5.6481042400834004E-3"/>
    <n v="6.8619421043464149E-2"/>
    <n v="5.5298209438995344E-3"/>
    <n v="1.258080865712509E-3"/>
    <n v="4.2489043355953791E-3"/>
    <n v="7.6607441877070317E-4"/>
    <n v="2.8021922001189723E-2"/>
    <s v=""/>
    <n v="5.8202048472308972E-4"/>
    <n v="1.8437445783626053E-2"/>
    <n v="2.6490531625229341E-3"/>
    <n v="1.8672347543156192E-2"/>
    <n v="8.1582224848819247E-6"/>
    <n v="3.0467381101923077"/>
    <n v="0.27597544058116619"/>
    <n v="3.3227135507734737"/>
    <n v="5.1118670011899596E-3"/>
    <n v="0.93314903448999997"/>
    <n v="1.7302791441530001E-8"/>
    <n v="8.5109925044999993E-2"/>
    <n v="3.7313885149400003E-3"/>
    <n v="6.8738063913600003E-8"/>
    <n v="2.6629077303859998E-8"/>
    <n v="1.0943246531619999E-9"/>
    <n v="9.7042515605499993E-3"/>
    <n v="3.1404326680000002E-4"/>
    <n v="6.850200839200001E-3"/>
    <n v="3.8465733539749997E-2"/>
    <n v="11.96029265244"/>
    <n v="82.800677698399994"/>
    <n v="0.41685028154499998"/>
    <n v="11.30780025602"/>
    <n v="3.9051004639619997E-6"/>
    <n v="1.4356138992153845E-3"/>
    <n v="2.6619679140815385E-11"/>
    <n v="1.3093834622307691E-4"/>
    <n v="5.7405977152923085E-6"/>
    <n v="1.0575086755938462E-10"/>
    <n v="4.0967811236707689E-11"/>
    <n v="1.6835763894799999E-12"/>
    <n v="1.4929617785461538E-5"/>
    <n v="4.8314348738461539E-7"/>
    <n v="1.0538770521846156E-5"/>
    <n v="5.9178051599615377E-5"/>
    <n v="1.8400450234523077E-2"/>
    <n v="0.12738565799753845"/>
    <n v="6.4130812545384614E-4"/>
    <n v="1.739661577849231E-2"/>
    <n v="6.0078468676338453E-9"/>
    <n v="0.20728630453313557"/>
    <n v="4.9838582339655643E-5"/>
    <n v="2.5266285791819082E-4"/>
    <n v="1.4158347811178577E-2"/>
    <n v="0.18590589715429093"/>
    <n v="4.3275461866549854E-2"/>
    <n v="3.50917900562333E-4"/>
    <n v="1.2907515177074079E-2"/>
    <n v="8.4281258287545249E-2"/>
    <n v="5.3360335306674223E-2"/>
    <n v="8.1928375351605111E-3"/>
    <n v="7.5403575070788334E-2"/>
    <n v="10.218976289102265"/>
    <n v="3.5472870674162146E-3"/>
    <n v="7.8000802785297807E-2"/>
    <n v="2.7478733245181811E-2"/>
  </r>
  <r>
    <x v="7"/>
    <x v="3"/>
    <x v="1"/>
    <s v="Nuts"/>
    <n v="0.3755"/>
    <s v="Cooking (unspecified)"/>
    <s v="industrial composting"/>
    <n v="9.710369795707266E-2"/>
    <m/>
    <n v="1.7996749999999999"/>
    <n v="4.3662790697674416E-3"/>
    <n v="1.5445095288999999"/>
    <n v="5.4228936470000002E-8"/>
    <n v="0.18168711692"/>
    <n v="5.5688073145000001E-3"/>
    <n v="1.07800563945E-7"/>
    <n v="2.1079642514999998E-8"/>
    <n v="7.9137214535000004E-10"/>
    <n v="1.5690399300500001E-2"/>
    <n v="2.2348025565499999E-4"/>
    <n v="5.6732203464999994E-3"/>
    <n v="6.3506013185000001E-2"/>
    <n v="16.768688479999998"/>
    <n v="245.333905055"/>
    <n v="3.4115171577000005"/>
    <n v="18.035418955000001"/>
    <n v="1.51673443225E-5"/>
    <n v="9.9144434056666675E-2"/>
    <n v="1.8484294070716665E-9"/>
    <n v="6.7545065166666668E-2"/>
    <n v="2.22805549745E-4"/>
    <n v="1.2986839729333334E-9"/>
    <n v="7.812843453600001E-10"/>
    <n v="1.8696841202033336E-10"/>
    <n v="4.4349023919166669E-4"/>
    <n v="9.5030988640833346E-5"/>
    <n v="8.568570798333334E-5"/>
    <n v="6.2940881304166668E-4"/>
    <n v="0.3234279931066667"/>
    <n v="0.25942467648333334"/>
    <n v="5.0730768456666672E-2"/>
    <n v="2.3684734621033332"/>
    <n v="1.6748063792033335E-7"/>
    <n v="2.1024245E-2"/>
    <n v="1.4344137549999999E-10"/>
    <n v="3.8676500000000001E-4"/>
    <n v="4.5059999999999999E-5"/>
    <n v="4.3481398000000002E-9"/>
    <n v="1.4173285049999999E-10"/>
    <n v="1.0076805350000001E-10"/>
    <n v="8.2985500000000011E-4"/>
    <n v="2.0199722099999999E-6"/>
    <n v="3.6348925699999996E-5"/>
    <n v="3.6573700000000001E-3"/>
    <n v="3.1448650699999998"/>
    <n v="0.20052075499999999"/>
    <n v="4.3295149999999999E-3"/>
    <n v="0.12601404499999999"/>
    <n v="4.0952029999999998E-8"/>
    <n v="0.2165760836876989"/>
    <n v="2.2505772168181305E-6"/>
    <n v="3.8096426507637428E-4"/>
    <n v="8.8348175539828492E-3"/>
    <n v="0.11325157592280934"/>
    <n v="4.5690944189407346E-3"/>
    <n v="1.2405878743925155E-3"/>
    <n v="7.42739687578166E-3"/>
    <n v="7.8190106696015519E-4"/>
    <n v="2.3706484940180062E-2"/>
    <s v=""/>
    <n v="9.8478675642174043E-4"/>
    <n v="5.4731566434761146E-2"/>
    <n v="2.2029847022270479E-2"/>
    <n v="3.390062963703306E-2"/>
    <n v="3.2121839303081739E-5"/>
    <n v="0.6757779625"/>
    <n v="0.48845010887282875"/>
    <n v="1.1642280713728288"/>
    <n v="1.791120109804352E-3"/>
    <n v="1.6646782079566667"/>
    <n v="5.6220807252571665E-8"/>
    <n v="0.24961894708666668"/>
    <n v="5.8366728642450004E-3"/>
    <n v="1.1344738771793333E-7"/>
    <n v="2.2002659710859999E-8"/>
    <n v="1.0791086108703334E-9"/>
    <n v="1.6963744539691669E-2"/>
    <n v="3.2053121650583332E-4"/>
    <n v="5.7952549801833326E-3"/>
    <n v="6.7792791998041668E-2"/>
    <n v="20.236981543106666"/>
    <n v="245.79385048648334"/>
    <n v="3.4665774411566668"/>
    <n v="20.529906462103337"/>
    <n v="1.5375776990420335E-5"/>
    <n v="2.5610433968564104E-3"/>
    <n v="8.6493549619341018E-11"/>
    <n v="3.8402914936410261E-4"/>
    <n v="8.979496714223077E-6"/>
    <n v="1.7453444264297435E-10"/>
    <n v="3.3850245709015384E-11"/>
    <n v="1.6601670936466668E-12"/>
    <n v="2.6098068522602567E-5"/>
    <n v="4.9312494847051279E-7"/>
    <n v="8.9157768925897432E-6"/>
    <n v="1.0429660307391026E-4"/>
    <n v="3.1133817758625639E-2"/>
    <n v="0.3781443853638205"/>
    <n v="5.3331960633179491E-3"/>
    <n v="3.1584471480158978E-2"/>
    <n v="2.3655041523723594E-8"/>
    <n v="0.38107281493590572"/>
    <n v="1.6401953604659194E-4"/>
    <n v="7.4612107088070049E-4"/>
    <n v="2.2482515247297399E-2"/>
    <n v="0.33440547121003111"/>
    <n v="3.5893996660956905E-2"/>
    <n v="3.8005997504493848E-4"/>
    <n v="2.5505245874517201E-2"/>
    <n v="8.653814218616844E-2"/>
    <n v="4.5321347145470751E-2"/>
    <n v="1.6583159887100438E-2"/>
    <n v="0.20884679998439976"/>
    <n v="30.445835270123762"/>
    <n v="3.0029622011982726E-2"/>
    <n v="0.14372195164925633"/>
    <n v="0.11001680466492493"/>
  </r>
  <r>
    <x v="7"/>
    <x v="1"/>
    <x v="1"/>
    <s v="Butter"/>
    <n v="0.1502"/>
    <s v="Cooking (unspecified)"/>
    <s v="industrial composting"/>
    <n v="9.710369795707266E-2"/>
    <m/>
    <n v="6.0664224433399943"/>
    <n v="1.7465116279069767E-3"/>
    <n v="1.19326218772"/>
    <n v="1.0348113262200001E-8"/>
    <n v="0.106478495284"/>
    <n v="2.1079404447999998E-3"/>
    <n v="1.05973345648E-7"/>
    <n v="1.4873126479400001E-8"/>
    <n v="5.8380671746000001E-10"/>
    <n v="1.5219138163999999E-2"/>
    <n v="8.3862430683999997E-5"/>
    <n v="4.0724248695999995E-3"/>
    <n v="6.6084961454000002E-2"/>
    <n v="15.136689478799999"/>
    <n v="59.510405552000002"/>
    <n v="0.13004117585800001"/>
    <n v="4.8482739576"/>
    <n v="2.5647774998E-6"/>
    <n v="3.9657773622666669E-2"/>
    <n v="7.3937176282866661E-10"/>
    <n v="2.7018026066666666E-2"/>
    <n v="8.9122219898000001E-5"/>
    <n v="5.1947358917333341E-10"/>
    <n v="3.1251373814400001E-10"/>
    <n v="7.4787364808133342E-11"/>
    <n v="1.7739609567666667E-4"/>
    <n v="3.8012395456333337E-5"/>
    <n v="3.4274283193333337E-5"/>
    <n v="2.5176352521666666E-4"/>
    <n v="0.12937119724266669"/>
    <n v="0.10376987059333334"/>
    <n v="2.0292307382666668E-2"/>
    <n v="0.94738938484133328"/>
    <n v="6.6992255168133347E-8"/>
    <n v="8.4096980000000002E-3"/>
    <n v="5.7376550199999999E-11"/>
    <n v="1.5470600000000001E-4"/>
    <n v="1.8023999999999999E-5"/>
    <n v="1.7392559200000001E-9"/>
    <n v="5.6693140199999997E-11"/>
    <n v="4.03072214E-11"/>
    <n v="3.31942E-4"/>
    <n v="8.0798888400000005E-7"/>
    <n v="1.453957028E-5"/>
    <n v="1.4629480000000002E-3"/>
    <n v="1.2579460280000001"/>
    <n v="8.0208301999999995E-2"/>
    <n v="1.731806E-3"/>
    <n v="5.0405617999999999E-2"/>
    <n v="1.6380811999999999E-8"/>
    <n v="0.1614980690567305"/>
    <n v="4.4614036637928452E-7"/>
    <n v="2.0397626942366757E-4"/>
    <n v="3.3529181785655316E-3"/>
    <n v="0.10804526506526346"/>
    <n v="3.1652382571788732E-3"/>
    <n v="8.0348583450604385E-4"/>
    <n v="6.8865476698608567E-3"/>
    <n v="2.9927139394067673E-4"/>
    <n v="1.6858634185640983E-2"/>
    <s v=""/>
    <n v="8.0410326661133058E-4"/>
    <n v="1.3292306223846606E-2"/>
    <n v="9.6636383182930967E-4"/>
    <n v="9.6534983744963436E-3"/>
    <n v="5.532303636786147E-6"/>
    <n v="0.91117665098966716"/>
    <n v="0.3258356560518974"/>
    <n v="1.2370123070415646"/>
    <n v="1.9030958569870224E-3"/>
    <n v="1.2413296593426666"/>
    <n v="1.1144861575228666E-8"/>
    <n v="0.13365122735066667"/>
    <n v="2.215086664698E-3"/>
    <n v="1.0823207515717334E-7"/>
    <n v="1.5242333357744E-8"/>
    <n v="6.9890130366813339E-10"/>
    <n v="1.5728476259676667E-2"/>
    <n v="1.2268281502433333E-4"/>
    <n v="4.1212387230733331E-3"/>
    <n v="6.7799672979216671E-2"/>
    <n v="16.524006704042666"/>
    <n v="59.694383724593337"/>
    <n v="0.15206528924066667"/>
    <n v="5.8460689604413334"/>
    <n v="2.6481505669681332E-6"/>
    <n v="1.9097379374502562E-3"/>
    <n v="1.7145940884967178E-11"/>
    <n v="2.0561727284717951E-4"/>
    <n v="3.407825637996923E-6"/>
    <n v="1.6651088485718974E-10"/>
    <n v="2.3449743627298461E-11"/>
    <n v="1.0752327748740513E-12"/>
    <n v="2.4197655784117949E-5"/>
    <n v="1.887427923451282E-7"/>
    <n v="6.3403672662666662E-6"/>
    <n v="1.0430718919879489E-4"/>
    <n v="2.5421548775450255E-2"/>
    <n v="9.1837513422451292E-2"/>
    <n v="2.3394659883179487E-4"/>
    <n v="8.993952246832821E-3"/>
    <n v="4.0740777953355895E-9"/>
    <n v="0.28568071714798021"/>
    <n v="3.2437796178788345E-5"/>
    <n v="3.9963044343555964E-4"/>
    <n v="8.52914820500115E-3"/>
    <n v="0.32567366982652313"/>
    <n v="2.4927024275920667E-2"/>
    <n v="2.5481863960575608E-4"/>
    <n v="2.4269338447779929E-2"/>
    <n v="3.3113793404613664E-2"/>
    <n v="3.2310143724985467E-2"/>
    <n v="1.7094411592796999E-2"/>
    <n v="0.18472653116464266"/>
    <n v="7.3906591394536525"/>
    <n v="1.305209497585747E-3"/>
    <n v="4.0833769729681148E-2"/>
    <n v="1.8887648743768477E-2"/>
  </r>
  <r>
    <x v="7"/>
    <x v="0"/>
    <x v="1"/>
    <s v="Sugar"/>
    <n v="0.1502"/>
    <s v="Cooking (unspecified)"/>
    <s v="industrial composting"/>
    <n v="9.710369795707266E-2"/>
    <m/>
    <s v=""/>
    <n v="1.7465116279069767E-3"/>
    <n v="0.112064221502"/>
    <n v="1.8369380394E-9"/>
    <n v="1.48750170468E-2"/>
    <n v="4.9926033905999998E-4"/>
    <n v="1.9608769211999998E-8"/>
    <n v="-1.7739979310000001E-9"/>
    <n v="3.8438384935999999E-11"/>
    <n v="2.4925844705999999E-3"/>
    <n v="2.6433987885999999E-5"/>
    <n v="7.9675785923999994E-4"/>
    <n v="1.0541835965200001E-2"/>
    <n v="1.6389500619399999"/>
    <n v="4.7968848299999998"/>
    <n v="0.27036932742000003"/>
    <n v="1.4506604534200001"/>
    <n v="6.4636268936000005E-7"/>
    <n v="3.9657773622666669E-2"/>
    <n v="7.3937176282866661E-10"/>
    <n v="2.7018026066666666E-2"/>
    <n v="8.9122219898000001E-5"/>
    <n v="5.1947358917333341E-10"/>
    <n v="3.1251373814400001E-10"/>
    <n v="7.4787364808133342E-11"/>
    <n v="1.7739609567666667E-4"/>
    <n v="3.8012395456333337E-5"/>
    <n v="3.4274283193333337E-5"/>
    <n v="2.5176352521666666E-4"/>
    <n v="0.12937119724266669"/>
    <n v="0.10376987059333334"/>
    <n v="2.0292307382666668E-2"/>
    <n v="0.94738938484133328"/>
    <n v="6.6992255168133347E-8"/>
    <n v="8.4096980000000002E-3"/>
    <n v="5.7376550199999999E-11"/>
    <n v="1.5470600000000001E-4"/>
    <n v="1.8023999999999999E-5"/>
    <n v="1.7392559200000001E-9"/>
    <n v="5.6693140199999997E-11"/>
    <n v="4.03072214E-11"/>
    <n v="3.31942E-4"/>
    <n v="8.0798888400000005E-7"/>
    <n v="1.453957028E-5"/>
    <n v="1.4629480000000002E-3"/>
    <n v="1.2579460280000001"/>
    <n v="8.0208301999999995E-2"/>
    <n v="1.731806E-3"/>
    <n v="5.0405617999999999E-2"/>
    <n v="1.6380811999999999E-8"/>
    <n v="2.0833272644200738E-2"/>
    <n v="1.0542919589169851E-7"/>
    <n v="6.4172571938483385E-5"/>
    <n v="9.1790159163314508E-4"/>
    <n v="2.182975510921718E-2"/>
    <n v="-2.9172032121645402E-4"/>
    <n v="1.7650785138971983E-4"/>
    <n v="1.3143601778447338E-3"/>
    <n v="1.5918094912498667E-4"/>
    <n v="3.4589561877477145E-3"/>
    <s v=""/>
    <n v="1.4726642604588407E-4"/>
    <n v="1.1091019315142396E-3"/>
    <n v="1.8581390090188781E-3"/>
    <n v="4.0430862049326798E-3"/>
    <n v="1.5245053774852312E-6"/>
    <s v=""/>
    <n v="5.5621610267965312E-2"/>
    <n v="5.5621610267965312E-2"/>
    <n v="8.5571708104562017E-5"/>
    <n v="0.16013169312466666"/>
    <n v="2.6336863524286667E-9"/>
    <n v="4.2047749113466662E-2"/>
    <n v="6.0640655895799998E-4"/>
    <n v="2.1867498721173331E-8"/>
    <n v="-1.4047910526560002E-9"/>
    <n v="1.5353297114413333E-10"/>
    <n v="3.0019225662766664E-3"/>
    <n v="6.5254372226333343E-5"/>
    <n v="8.4557171271333327E-4"/>
    <n v="1.2256547490416669E-2"/>
    <n v="3.0262672871826668"/>
    <n v="4.9808630025933329"/>
    <n v="0.29239344080266672"/>
    <n v="2.4484554562613337"/>
    <n v="7.2973575652813339E-7"/>
    <n v="2.4635645096102561E-4"/>
    <n v="4.0518251575825645E-12"/>
    <n v="6.4688844789948717E-5"/>
    <n v="9.3293316762769231E-7"/>
    <n v="3.3642305724882048E-11"/>
    <n v="-2.1612170040861541E-12"/>
    <n v="2.3620457099097436E-13"/>
    <n v="4.6183424096564102E-6"/>
    <n v="1.0039134188666669E-7"/>
    <n v="1.3008795580205127E-6"/>
    <n v="1.8856226908333337E-5"/>
    <n v="4.6557958264348718E-3"/>
    <n v="7.6628661578358971E-3"/>
    <n v="4.4983606277333341E-4"/>
    <n v="3.7668545480943594E-3"/>
    <n v="1.1226703946586668E-9"/>
    <n v="3.5321429072954234E-2"/>
    <n v="7.5498162867326362E-6"/>
    <n v="1.2544038042238561E-4"/>
    <n v="2.2891123770437619E-3"/>
    <n v="6.1973891981091343E-2"/>
    <n v="-2.3891039854955979E-3"/>
    <n v="4.5055129635587077E-5"/>
    <n v="4.2505619797543444E-3"/>
    <n v="1.7520334050745812E-2"/>
    <n v="6.547141719937687E-3"/>
    <n v="2.8120043261280528E-3"/>
    <n v="2.2694022168834867E-2"/>
    <n v="0.60844407611629181"/>
    <n v="2.5221904318301065E-3"/>
    <n v="1.6915834677780042E-2"/>
    <n v="5.1279122530241755E-3"/>
  </r>
  <r>
    <x v="7"/>
    <x v="0"/>
    <x v="1"/>
    <s v="Flour"/>
    <n v="0.10150000000000001"/>
    <s v="Boiling (unspecified)"/>
    <s v="industrial composting"/>
    <n v="0.61702127659574479"/>
    <m/>
    <n v="0"/>
    <n v="1.180232558139535E-3"/>
    <n v="2.6778043973333339E-2"/>
    <n v="4.4857515616666669E-10"/>
    <n v="6.0782845316666671E-3"/>
    <n v="9.0124434866666677E-5"/>
    <n v="2.427748625166667E-9"/>
    <n v="2.0916632461666667E-10"/>
    <n v="3.4620624850000003E-11"/>
    <n v="3.1988538015000002E-4"/>
    <n v="5.4226148316666671E-6"/>
    <n v="2.1502959391666671E-4"/>
    <n v="1.3526525390000002E-3"/>
    <n v="0.45416071808333336"/>
    <n v="2.8493263038333336"/>
    <n v="6.951809771666667E-3"/>
    <n v="0.30542366353333333"/>
    <n v="1.2259324280000001E-7"/>
    <n v="2.0003431210000002E-2"/>
    <n v="7.1642080254499997E-10"/>
    <n v="1.422015E-3"/>
    <n v="3.6227074485000006E-5"/>
    <n v="1.4619386040000001E-10"/>
    <n v="8.2957407539999995E-11"/>
    <n v="4.4957010518000001E-11"/>
    <n v="2.5256503825000004E-5"/>
    <n v="5.4102915475000006E-6"/>
    <n v="1.022960645E-5"/>
    <n v="6.9007337875000004E-5"/>
    <n v="5.0776130159999995E-2"/>
    <n v="2.92912151E-2"/>
    <n v="5.2450673100000005E-3"/>
    <n v="0.31570235403000002"/>
    <n v="3.0381813517999998E-8"/>
    <n v="5.6829849999999998E-3"/>
    <n v="3.8773101500000003E-11"/>
    <n v="1.0454500000000002E-4"/>
    <n v="1.2180000000000002E-5"/>
    <n v="1.1753294000000001E-9"/>
    <n v="3.8311276499999998E-11"/>
    <n v="2.7238235500000004E-11"/>
    <n v="2.2431500000000002E-4"/>
    <n v="5.4601113000000008E-7"/>
    <n v="9.8253421000000004E-6"/>
    <n v="9.8861000000000001E-4"/>
    <n v="0.85007671000000007"/>
    <n v="5.4202014999999999E-2"/>
    <n v="1.170295E-3"/>
    <n v="3.4062385000000001E-2"/>
    <n v="1.1069590000000001E-8"/>
    <n v="6.8256719316597955E-3"/>
    <n v="4.8188123821345976E-8"/>
    <n v="1.1606386621848013E-5"/>
    <n v="2.0969148675392847E-4"/>
    <n v="3.7428005892848515E-3"/>
    <n v="6.8618465845318347E-5"/>
    <n v="1.2279994141149578E-4"/>
    <n v="2.493306988343242E-4"/>
    <n v="2.7757632589607974E-5"/>
    <n v="9.6165366057437084E-4"/>
    <s v=""/>
    <n v="6.593865809916058E-5"/>
    <n v="6.5305867842069818E-4"/>
    <n v="8.4947404487010589E-5"/>
    <n v="1.0818996871115451E-3"/>
    <n v="3.4270890965970128E-7"/>
    <n v="0"/>
    <n v="1.4106166118727436E-2"/>
    <n v="1.4106166118727436E-2"/>
    <n v="2.1701794028811439E-5"/>
    <n v="5.2464460183333339E-2"/>
    <n v="1.2037690602116666E-9"/>
    <n v="7.6048445316666676E-3"/>
    <n v="1.385315093516667E-4"/>
    <n v="3.7492718855666669E-9"/>
    <n v="3.3043500865666665E-10"/>
    <n v="1.06815870868E-10"/>
    <n v="5.6945688397500006E-4"/>
    <n v="1.1378917509166668E-5"/>
    <n v="2.3508454246666671E-4"/>
    <n v="2.4102698768750002E-3"/>
    <n v="1.3550135582433334"/>
    <n v="2.9328195339333338"/>
    <n v="1.3367172081666668E-2"/>
    <n v="0.65518840256333333"/>
    <n v="1.6404464631800001E-7"/>
    <n v="8.0714554128205141E-5"/>
    <n v="1.8519524003256411E-12"/>
    <n v="1.1699760817948719E-5"/>
    <n v="2.1312539900256414E-7"/>
    <n v="5.7681105931794876E-12"/>
    <n v="5.0836155177948719E-13"/>
    <n v="1.6433210902769231E-13"/>
    <n v="8.7608751380769238E-7"/>
    <n v="1.7506026937179491E-8"/>
    <n v="3.6166852687179493E-7"/>
    <n v="3.7081075028846158E-6"/>
    <n v="2.0846362434512821E-3"/>
    <n v="4.5120300522051293E-3"/>
    <n v="2.0564880125641029E-5"/>
    <n v="1.0079821577897437E-3"/>
    <n v="2.5237637895076923E-10"/>
    <n v="1.8325610943520155E-3"/>
    <n v="5.4712719259211953E-7"/>
    <n v="3.5634705378329959E-6"/>
    <n v="8.1719555555086331E-5"/>
    <n v="1.5852992193316868E-3"/>
    <n v="8.1541039476110502E-5"/>
    <n v="5.8342029060772809E-6"/>
    <n v="1.1970239651129537E-4"/>
    <n v="4.7730581498746106E-4"/>
    <n v="2.8631798084697603E-4"/>
    <n v="8.2215995866426674E-5"/>
    <n v="1.9448358890619356E-3"/>
    <n v="5.680846306169534E-2"/>
    <n v="1.7632042468430336E-5"/>
    <n v="7.1140554875913386E-4"/>
    <n v="1.8038242165394162E-4"/>
  </r>
  <r>
    <x v="7"/>
    <x v="1"/>
    <x v="1"/>
    <s v="Butter"/>
    <n v="7.2500000000000009E-2"/>
    <s v="Boiling (unspecified)"/>
    <s v="industrial composting"/>
    <n v="0.61702127659574479"/>
    <m/>
    <n v="6.0664224433399943"/>
    <n v="8.4302325581395361E-4"/>
    <n v="0.57597542350000008"/>
    <n v="4.9949281725000014E-9"/>
    <n v="5.1396077950000001E-2"/>
    <n v="1.0174812400000001E-3"/>
    <n v="5.115224740000001E-8"/>
    <n v="7.179105657500001E-9"/>
    <n v="2.8179751675000005E-10"/>
    <n v="7.3461219500000003E-3"/>
    <n v="4.0479535450000002E-5"/>
    <n v="1.9657177300000002E-3"/>
    <n v="3.1898533325000006E-2"/>
    <n v="7.3063248150000009"/>
    <n v="28.725062600000005"/>
    <n v="6.2769542275000006E-2"/>
    <n v="2.3402121300000003"/>
    <n v="1.2379918025000001E-6"/>
    <n v="1.4288165150000002E-2"/>
    <n v="5.1172914467499998E-10"/>
    <n v="1.0157250000000001E-3"/>
    <n v="2.5876481775000005E-5"/>
    <n v="1.0442418600000001E-10"/>
    <n v="5.9255291099999997E-11"/>
    <n v="3.2112150370000001E-11"/>
    <n v="1.8040359875000002E-5"/>
    <n v="3.8644939625000001E-6"/>
    <n v="7.3068617500000007E-6"/>
    <n v="4.9290955625000007E-5"/>
    <n v="3.6268664399999997E-2"/>
    <n v="2.0922296500000003E-2"/>
    <n v="3.7464766500000003E-3"/>
    <n v="0.22550168145000005"/>
    <n v="2.1701295370000001E-8"/>
    <n v="4.0592750000000002E-3"/>
    <n v="2.7695072500000001E-11"/>
    <n v="7.4675000000000013E-5"/>
    <n v="8.7000000000000014E-6"/>
    <n v="8.3952100000000012E-10"/>
    <n v="2.7365197500000002E-11"/>
    <n v="1.9455882500000004E-11"/>
    <n v="1.6022500000000003E-4"/>
    <n v="3.9000795000000006E-7"/>
    <n v="7.0181015000000006E-6"/>
    <n v="7.0615000000000012E-4"/>
    <n v="0.60719765000000003"/>
    <n v="3.8715725000000006E-2"/>
    <n v="8.3592500000000017E-4"/>
    <n v="2.4330275000000002E-2"/>
    <n v="7.9068500000000011E-9"/>
    <n v="7.7321921822578396E-2"/>
    <n v="2.2154586543180223E-7"/>
    <n v="8.0103985422736075E-5"/>
    <n v="1.5924719860658648E-3"/>
    <n v="5.2006273821058914E-2"/>
    <n v="1.5088079904863336E-3"/>
    <n v="3.8325081871528433E-4"/>
    <n v="3.2944737328939131E-3"/>
    <n v="1.0912382239855146E-4"/>
    <n v="8.0997044045436895E-3"/>
    <s v=""/>
    <n v="3.8685853440524078E-4"/>
    <n v="6.4095653786788859E-3"/>
    <n v="4.2801669557545409E-4"/>
    <n v="4.2768887174624457E-3"/>
    <n v="2.6481680796647543E-6"/>
    <n v="0.43981562714214961"/>
    <n v="0.15590033142423082"/>
    <n v="0.59571595856638049"/>
    <n v="9.1648609010212378E-4"/>
    <n v="0.59432286365000009"/>
    <n v="5.5343523896750017E-9"/>
    <n v="5.2486477950000006E-2"/>
    <n v="1.0520577217750001E-3"/>
    <n v="5.2096192586000012E-8"/>
    <n v="7.2657261461000013E-9"/>
    <n v="3.3336554962000009E-10"/>
    <n v="7.5243873098750002E-3"/>
    <n v="4.4734037362500005E-5"/>
    <n v="1.9800426932499999E-3"/>
    <n v="3.2653974280625012E-2"/>
    <n v="7.9497911294000003"/>
    <n v="28.784700621500004"/>
    <n v="6.7351943925000005E-2"/>
    <n v="2.5900440864500003"/>
    <n v="1.2675999478700001E-6"/>
    <n v="9.143428671538463E-4"/>
    <n v="8.5143882918076952E-12"/>
    <n v="8.0748427615384623E-5"/>
    <n v="1.6185503411923078E-6"/>
    <n v="8.0147988593846175E-11"/>
    <n v="1.1178040224769232E-11"/>
    <n v="5.1287007633846169E-13"/>
    <n v="1.1575980476730769E-5"/>
    <n v="6.8821595942307695E-8"/>
    <n v="3.0462195280769231E-6"/>
    <n v="5.0236883508653863E-5"/>
    <n v="1.2230447891384616E-2"/>
    <n v="4.4284154802307699E-2"/>
    <n v="1.0361837526923078E-4"/>
    <n v="3.9846832099230773E-3"/>
    <n v="1.9501537659538464E-9"/>
    <n v="2.160125825812316E-2"/>
    <n v="2.5419641812048748E-6"/>
    <n v="2.4710760041085429E-5"/>
    <n v="6.4019897832352085E-4"/>
    <n v="2.487866762523825E-2"/>
    <n v="1.8735603257897461E-3"/>
    <n v="1.9727822476448861E-5"/>
    <n v="1.8474692360754129E-3"/>
    <n v="1.9051827626549395E-3"/>
    <n v="2.4474677411082937E-3"/>
    <n v="1.3104817196413353E-3"/>
    <n v="1.4579383734194011E-2"/>
    <n v="0.56124240148332438"/>
    <n v="9.1486180527593997E-5"/>
    <n v="2.859086223866891E-3"/>
    <n v="1.4274033703831439E-3"/>
  </r>
  <r>
    <x v="7"/>
    <x v="3"/>
    <x v="1"/>
    <s v="Eggs"/>
    <n v="5.800000000000001E-2"/>
    <s v="Boiling (unspecified)"/>
    <s v="industrial composting"/>
    <n v="0.61702127659574479"/>
    <m/>
    <n v="2.7022484230769233"/>
    <n v="6.7441860465116289E-4"/>
    <n v="0.13350962644444445"/>
    <n v="2.5234698000000001E-9"/>
    <n v="1.6260263266666668E-2"/>
    <n v="4.9266749888888888E-4"/>
    <n v="1.5328325711111113E-8"/>
    <n v="1.989273688888889E-9"/>
    <n v="1.5906880866666666E-10"/>
    <n v="2.0586822244444444E-3"/>
    <n v="3.6953110155555559E-5"/>
    <n v="9.0504785333333343E-4"/>
    <n v="8.9081284888888907E-3"/>
    <n v="4.4202059066666672"/>
    <n v="11.580898022222222"/>
    <n v="5.566951231111112E-2"/>
    <n v="1.1593095422222224"/>
    <n v="4.9150861377777793E-7"/>
    <n v="1.1430532120000003E-2"/>
    <n v="4.0938331574000003E-10"/>
    <n v="8.1258000000000003E-4"/>
    <n v="2.0701185420000006E-5"/>
    <n v="8.3539348800000015E-11"/>
    <n v="4.7404232880000004E-11"/>
    <n v="2.5689720296000004E-11"/>
    <n v="1.4432287900000003E-5"/>
    <n v="3.0915951700000007E-6"/>
    <n v="5.8454894000000007E-6"/>
    <n v="3.9432764500000006E-5"/>
    <n v="2.9014931520000002E-2"/>
    <n v="1.6737837200000001E-2"/>
    <n v="2.9971813200000003E-3"/>
    <n v="0.18040134516000003"/>
    <n v="1.7361036296000002E-8"/>
    <n v="3.2474200000000004E-3"/>
    <n v="2.2156058000000003E-11"/>
    <n v="5.9740000000000014E-5"/>
    <n v="6.9600000000000011E-6"/>
    <n v="6.7161680000000012E-10"/>
    <n v="2.1892158000000003E-11"/>
    <n v="1.5564706000000005E-11"/>
    <n v="1.2818000000000004E-4"/>
    <n v="3.1200636000000008E-7"/>
    <n v="5.6144812000000006E-6"/>
    <n v="5.6492000000000011E-4"/>
    <n v="0.48575812000000007"/>
    <n v="3.0972580000000003E-2"/>
    <n v="6.6874000000000013E-4"/>
    <n v="1.9464220000000004E-2"/>
    <n v="6.3254800000000012E-9"/>
    <n v="1.9279332944500235E-2"/>
    <n v="1.182920816492475E-7"/>
    <n v="2.6147462238831337E-5"/>
    <n v="7.8760778630131698E-4"/>
    <n v="1.6055721542832118E-2"/>
    <n v="4.2748473075861508E-4"/>
    <n v="2.3029987320120576E-4"/>
    <n v="9.638136170588438E-4"/>
    <n v="9.8445812142496873E-5"/>
    <n v="3.7491325230603455E-3"/>
    <s v=""/>
    <n v="2.4014954556785768E-4"/>
    <n v="2.5893729810016596E-3"/>
    <n v="3.7707235683657884E-4"/>
    <n v="2.2443790483066173E-3"/>
    <n v="1.0763043186871679E-6"/>
    <n v="0.15673040853846157"/>
    <n v="4.7070154820207058E-2"/>
    <n v="0.20380056335866864"/>
    <n v="3.1353932824410561E-4"/>
    <n v="0.14818757856444445"/>
    <n v="2.9550091737400003E-9"/>
    <n v="1.7132583266666668E-2"/>
    <n v="5.2032868430888887E-4"/>
    <n v="1.6083481859911114E-8"/>
    <n v="2.0585700797688893E-9"/>
    <n v="2.0032323496266668E-10"/>
    <n v="2.2012945123444441E-3"/>
    <n v="4.0356711685555565E-5"/>
    <n v="9.1650782393333345E-4"/>
    <n v="9.5124812533888912E-3"/>
    <n v="4.934978958186667"/>
    <n v="11.628608439422223"/>
    <n v="5.9335433631111122E-2"/>
    <n v="1.3591751073822222"/>
    <n v="5.1519513007377802E-7"/>
    <n v="2.2798089009914532E-4"/>
    <n v="4.5461679596000007E-12"/>
    <n v="2.6357820410256412E-5"/>
    <n v="8.0050566816752133E-7"/>
    <n v="2.4743818246017098E-11"/>
    <n v="3.1670308919521375E-12"/>
    <n v="3.0818959225025641E-13"/>
    <n v="3.3866069420683758E-6"/>
    <n v="6.2087248747008565E-8"/>
    <n v="1.4100120368205131E-6"/>
    <n v="1.4634586543675218E-5"/>
    <n v="7.5922753202871803E-3"/>
    <n v="1.7890166829880344E-2"/>
    <n v="9.1285282509401727E-5"/>
    <n v="2.0910386267418805E-3"/>
    <n v="7.9260789242119697E-10"/>
    <n v="5.3548293771490925E-3"/>
    <n v="1.3559563503122253E-6"/>
    <n v="8.0596814201303474E-6"/>
    <n v="3.1600959860412099E-4"/>
    <n v="7.6048076141173281E-3"/>
    <n v="5.2943028294386821E-4"/>
    <n v="1.176488394902847E-5"/>
    <n v="5.3277745635461904E-4"/>
    <n v="1.7194083358818078E-3"/>
    <n v="1.1317445905854677E-3"/>
    <n v="3.761914020372357E-4"/>
    <n v="8.9716802911302945E-3"/>
    <n v="0.22661937667439155"/>
    <n v="8.0632493514946936E-5"/>
    <n v="1.497518892425994E-3"/>
    <n v="5.7879936125175178E-4"/>
  </r>
  <r>
    <x v="7"/>
    <x v="0"/>
    <x v="1"/>
    <s v="Flour"/>
    <n v="2.9000000000000005E-2"/>
    <s v="Boiling (unspecified)"/>
    <s v="industrial composting"/>
    <n v="0.61702127659574479"/>
    <m/>
    <n v="0"/>
    <n v="3.3720930232558144E-4"/>
    <n v="7.650869706666669E-3"/>
    <n v="1.2816433033333337E-10"/>
    <n v="1.7366527233333338E-3"/>
    <n v="2.5749838533333339E-5"/>
    <n v="6.9364246433333349E-10"/>
    <n v="5.9761807033333348E-11"/>
    <n v="9.8916071000000029E-12"/>
    <n v="9.1395822900000028E-5"/>
    <n v="1.5493185233333336E-6"/>
    <n v="6.1437026833333354E-5"/>
    <n v="3.864721540000001E-4"/>
    <n v="0.1297602051666667"/>
    <n v="0.81409322966666686"/>
    <n v="1.9862313633333337E-3"/>
    <n v="8.7263903866666687E-2"/>
    <n v="3.5026640800000005E-8"/>
    <n v="5.7152660600000016E-3"/>
    <n v="2.0469165787000002E-10"/>
    <n v="4.0629000000000001E-4"/>
    <n v="1.0350592710000003E-5"/>
    <n v="4.1769674400000007E-11"/>
    <n v="2.3702116440000002E-11"/>
    <n v="1.2844860148000002E-11"/>
    <n v="7.2161439500000015E-6"/>
    <n v="1.5457975850000003E-6"/>
    <n v="2.9227447000000004E-6"/>
    <n v="1.9716382250000003E-5"/>
    <n v="1.4507465760000001E-2"/>
    <n v="8.3689186000000006E-3"/>
    <n v="1.4985906600000001E-3"/>
    <n v="9.0200672580000016E-2"/>
    <n v="8.6805181480000009E-9"/>
    <n v="1.6237100000000002E-3"/>
    <n v="1.1078029000000002E-11"/>
    <n v="2.9870000000000007E-5"/>
    <n v="3.4800000000000006E-6"/>
    <n v="3.3580840000000006E-10"/>
    <n v="1.0946079000000002E-11"/>
    <n v="7.7823530000000024E-12"/>
    <n v="6.4090000000000018E-5"/>
    <n v="1.5600318000000004E-7"/>
    <n v="2.8072406000000003E-6"/>
    <n v="2.8246000000000006E-4"/>
    <n v="0.24287906000000004"/>
    <n v="1.5486290000000002E-2"/>
    <n v="3.3437000000000007E-4"/>
    <n v="9.7321100000000021E-3"/>
    <n v="3.1627400000000006E-9"/>
    <n v="1.9501919804742276E-3"/>
    <n v="1.3768035377527423E-8"/>
    <n v="3.3161104633851474E-6"/>
    <n v="5.991185335826528E-5"/>
    <n v="1.0693715969385292E-3"/>
    <n v="1.9605275955805247E-5"/>
    <n v="3.5085697546141651E-5"/>
    <n v="7.1237342524092649E-5"/>
    <n v="7.9307521684594227E-6"/>
    <n v="2.7475818873553453E-4"/>
    <s v=""/>
    <n v="1.8839616599760169E-5"/>
    <n v="1.865881938344852E-4"/>
    <n v="2.4270686996288741E-5"/>
    <n v="3.091141963175844E-4"/>
    <n v="9.7916831331343233E-8"/>
    <n v="0"/>
    <n v="4.0303331767792688E-3"/>
    <n v="4.0303331767792688E-3"/>
    <n v="6.200512579660414E-6"/>
    <n v="1.4989845766666671E-2"/>
    <n v="3.4393401720333336E-10"/>
    <n v="2.1728127233333339E-3"/>
    <n v="3.9580431243333344E-5"/>
    <n v="1.0712205387333336E-9"/>
    <n v="9.441000247333335E-11"/>
    <n v="3.0518820248000011E-11"/>
    <n v="1.6270196685000003E-4"/>
    <n v="3.2511192883333339E-6"/>
    <n v="6.7167012133333349E-5"/>
    <n v="6.8864853625000017E-4"/>
    <n v="0.38714673092666674"/>
    <n v="0.83794843826666687"/>
    <n v="3.8191920233333339E-3"/>
    <n v="0.1871966864466667"/>
    <n v="4.6869898948000005E-8"/>
    <n v="2.3061301179487188E-5"/>
    <n v="5.2912925723589747E-13"/>
    <n v="3.342788805128206E-6"/>
    <n v="6.0892971143589755E-8"/>
    <n v="1.6480315980512825E-12"/>
    <n v="1.4524615765128206E-13"/>
    <n v="4.6952031150769247E-14"/>
    <n v="2.5031071823076929E-7"/>
    <n v="5.0017219820512831E-9"/>
    <n v="1.0333386482051285E-7"/>
    <n v="1.0594592865384619E-6"/>
    <n v="5.9561035527179495E-4"/>
    <n v="1.2891514434871798E-3"/>
    <n v="5.8756800358974365E-6"/>
    <n v="2.8799490222564106E-4"/>
    <n v="7.2107536843076927E-11"/>
    <n v="5.2358888410057591E-4"/>
    <n v="1.5632205502631991E-7"/>
    <n v="1.018134439380856E-6"/>
    <n v="2.3348444444310386E-5"/>
    <n v="4.5294263409476776E-4"/>
    <n v="2.3297439850317289E-5"/>
    <n v="1.6669151160220805E-6"/>
    <n v="3.4200684717512972E-5"/>
    <n v="1.3637308999641745E-4"/>
    <n v="8.1805137384850316E-5"/>
    <n v="2.3490284533264768E-5"/>
    <n v="5.5566739687483891E-4"/>
    <n v="1.623098944619867E-2"/>
    <n v="5.0377264195515246E-6"/>
    <n v="2.0325872821689545E-4"/>
    <n v="5.153783475826903E-5"/>
  </r>
  <r>
    <x v="7"/>
    <x v="9"/>
    <x v="1"/>
    <s v="Apples"/>
    <n v="0.76859999999999995"/>
    <s v="Cooking (unspecified)"/>
    <s v="industrial composting"/>
    <n v="7.3798824749395087E-2"/>
    <m/>
    <n v="0.80430000000000001"/>
    <n v="8.937209302325581E-3"/>
    <n v="0.20921295586800001"/>
    <n v="1.29282168288E-8"/>
    <n v="3.3314654435999992E-2"/>
    <n v="8.3839405523999987E-4"/>
    <n v="1.2220425386399999E-8"/>
    <n v="4.2229343519999992E-9"/>
    <n v="1.98456455232E-10"/>
    <n v="8.9152481123999996E-4"/>
    <n v="2.36224280712E-5"/>
    <n v="3.7865547845999996E-4"/>
    <n v="3.4626395361599996E-3"/>
    <n v="5.4157794675599993"/>
    <n v="8.4082032048000013"/>
    <n v="0.27818392249199997"/>
    <n v="2.9128239856799998"/>
    <n v="1.2294274011600001E-6"/>
    <n v="0.20293585090800001"/>
    <n v="3.7834962510659993E-9"/>
    <n v="0.13825602419999999"/>
    <n v="4.5605418251399996E-4"/>
    <n v="2.65823835312E-9"/>
    <n v="1.599188143392E-9"/>
    <n v="3.8270019035640002E-10"/>
    <n v="9.0776723793E-4"/>
    <n v="1.94516159439E-4"/>
    <n v="1.7538757698000001E-4"/>
    <n v="1.2883185451499999E-3"/>
    <n v="0.66201532756799997"/>
    <n v="0.53100880517999993"/>
    <n v="0.103839330588"/>
    <n v="4.8479592622439993"/>
    <n v="3.4281123383640005E-7"/>
    <n v="4.3033913999999993E-2"/>
    <n v="2.9360596859999999E-10"/>
    <n v="7.9165799999999999E-4"/>
    <n v="9.2231999999999994E-5"/>
    <n v="8.9000805600000002E-9"/>
    <n v="2.9010883859999996E-10"/>
    <n v="2.062591902E-10"/>
    <n v="1.6986060000000001E-3"/>
    <n v="4.1346222119999999E-6"/>
    <n v="7.4401556039999995E-5"/>
    <n v="7.486164E-3"/>
    <n v="6.4371326039999994"/>
    <n v="0.41044008599999998"/>
    <n v="8.8619579999999996E-3"/>
    <n v="0.25793447399999997"/>
    <n v="8.3823515999999988E-8"/>
    <n v="5.9219668135731152E-2"/>
    <n v="6.8074055648587848E-7"/>
    <n v="2.630565174228626E-4"/>
    <n v="2.0989812503145796E-3"/>
    <n v="2.3737701850674368E-2"/>
    <n v="1.269272099028702E-3"/>
    <n v="9.0524580023124037E-4"/>
    <n v="1.531517819159533E-3"/>
    <n v="5.4221133820606712E-4"/>
    <n v="2.5707605219669949E-3"/>
    <s v=""/>
    <n v="6.0901052530924239E-4"/>
    <n v="2.0819117476707327E-3"/>
    <n v="2.4840470318433418E-3"/>
    <n v="1.3241150423975598E-2"/>
    <n v="3.4597121383436517E-6"/>
    <n v="0.61818498"/>
    <n v="0.11055867551422924"/>
    <n v="0.72874365551422926"/>
    <n v="1.1211440854065067E-3"/>
    <n v="0.45518272077600003"/>
    <n v="1.7005319048465999E-8"/>
    <n v="0.17236233663599998"/>
    <n v="1.3866802377539998E-3"/>
    <n v="2.3778744299519997E-8"/>
    <n v="6.1122313339919993E-9"/>
    <n v="7.8741583578840002E-10"/>
    <n v="3.4978980491699998E-3"/>
    <n v="2.2227320972219999E-4"/>
    <n v="6.2844461148000002E-4"/>
    <n v="1.223712208131E-2"/>
    <n v="12.514927399127998"/>
    <n v="9.3496520959799998"/>
    <n v="0.39088521107999996"/>
    <n v="8.0187177219240002"/>
    <n v="1.6560621509964E-6"/>
    <n v="7.0028110888615386E-4"/>
    <n v="2.6162029305332305E-11"/>
    <n v="2.651728255938461E-4"/>
    <n v="2.1333542119292305E-6"/>
    <n v="3.6582683537723074E-11"/>
    <n v="9.4034328215261529E-12"/>
    <n v="1.211408978136E-12"/>
    <n v="5.381381614107692E-6"/>
    <n v="3.4195878418799998E-7"/>
    <n v="9.6683786381538464E-7"/>
    <n v="1.8826341663553846E-5"/>
    <n v="1.925373446019692E-2"/>
    <n v="1.4384080147661538E-2"/>
    <n v="6.0136186319999989E-4"/>
    <n v="1.233648880296E-2"/>
    <n v="2.5477879246098463E-9"/>
    <n v="0.12654136899700935"/>
    <n v="6.4382840739231036E-5"/>
    <n v="6.7595377978480452E-4"/>
    <n v="6.6414984759859729E-3"/>
    <n v="6.2414442348095296E-2"/>
    <n v="1.2616581054292581E-2"/>
    <n v="3.0182013156685312E-4"/>
    <n v="3.9834939908426712E-3"/>
    <n v="7.804432254864517E-2"/>
    <n v="5.7904107553571537E-3"/>
    <n v="1.7943787377555141E-3"/>
    <n v="0.10350408957349211"/>
    <n v="1.4629569625710823"/>
    <n v="4.3667461257943432E-3"/>
    <n v="7.2061864941866283E-2"/>
    <n v="1.4896278852532677E-2"/>
  </r>
  <r>
    <x v="7"/>
    <x v="0"/>
    <x v="1"/>
    <s v="Sugar"/>
    <n v="8.5400000000000004E-2"/>
    <s v="Cooking (unspecified)"/>
    <s v="industrial composting"/>
    <n v="7.3798824749395101E-2"/>
    <m/>
    <s v=""/>
    <n v="9.9302325581395357E-4"/>
    <n v="6.3716940854000009E-2"/>
    <n v="1.0444374738000002E-9"/>
    <n v="8.4575662836000008E-3"/>
    <n v="2.8386706361999999E-4"/>
    <n v="1.1149060524000001E-8"/>
    <n v="-1.0086512870000002E-9"/>
    <n v="2.1855113672E-11"/>
    <n v="1.4172217962E-3"/>
    <n v="1.5029710822E-5"/>
    <n v="4.5301678547999999E-4"/>
    <n v="5.9938268404000012E-3"/>
    <n v="0.93186641338000009"/>
    <n v="2.7273899100000003"/>
    <n v="0.15372530334000001"/>
    <n v="0.82480960534000014"/>
    <n v="3.6750581672000003E-7"/>
    <n v="2.254842787866667E-2"/>
    <n v="4.2038847234066666E-10"/>
    <n v="1.5361780466666667E-2"/>
    <n v="5.0672686946000001E-5"/>
    <n v="2.9535981701333337E-10"/>
    <n v="1.7768757148800002E-10"/>
    <n v="4.252224337293334E-11"/>
    <n v="1.0086302643666667E-4"/>
    <n v="2.1612906604333336E-5"/>
    <n v="1.9487508553333337E-5"/>
    <n v="1.4314650501666667E-4"/>
    <n v="7.3557258618666674E-2"/>
    <n v="5.9000978353333337E-2"/>
    <n v="1.1537703398666669E-2"/>
    <n v="0.53866214024933334"/>
    <n v="3.8090137092933344E-8"/>
    <n v="4.7815460000000002E-3"/>
    <n v="3.2622885399999998E-11"/>
    <n v="8.7962000000000009E-5"/>
    <n v="1.0248000000000001E-5"/>
    <n v="9.8889784000000006E-10"/>
    <n v="3.2234315399999998E-11"/>
    <n v="2.2917687800000003E-11"/>
    <n v="1.8873400000000003E-4"/>
    <n v="4.5940246800000006E-7"/>
    <n v="8.2668395600000006E-6"/>
    <n v="8.317960000000001E-4"/>
    <n v="0.71523695600000003"/>
    <n v="4.5604454000000003E-2"/>
    <n v="9.8466200000000008E-4"/>
    <n v="2.8659386000000002E-2"/>
    <n v="9.3137239999999996E-9"/>
    <n v="1.1845282848300553E-2"/>
    <n v="5.9944429621511674E-8"/>
    <n v="3.6486935043585104E-5"/>
    <n v="5.2189611135466441E-4"/>
    <n v="1.2411858098050248E-2"/>
    <n v="-1.6586494961308369E-4"/>
    <n v="1.0035799273423483E-4"/>
    <n v="7.4731264439374364E-4"/>
    <n v="9.0506345241503765E-5"/>
    <n v="1.9666768204637474E-3"/>
    <s v=""/>
    <n v="8.37320425054494E-5"/>
    <n v="6.3060788915656504E-4"/>
    <n v="1.0564918200413594E-3"/>
    <n v="2.2987986811002056E-3"/>
    <n v="8.667960002479276E-7"/>
    <s v=""/>
    <n v="3.1625070019202645E-2"/>
    <n v="3.1625070019202645E-2"/>
    <n v="4.8653953875696376E-5"/>
    <n v="9.1046914732666684E-2"/>
    <n v="1.4974488315406667E-9"/>
    <n v="2.3907308750266667E-2"/>
    <n v="3.4478775056600002E-4"/>
    <n v="1.2433318181013333E-8"/>
    <n v="-7.9872940011200005E-10"/>
    <n v="8.7295044844933337E-11"/>
    <n v="1.7068188226366668E-3"/>
    <n v="3.7102019894333331E-5"/>
    <n v="4.8077113359333334E-4"/>
    <n v="6.968769345416668E-3"/>
    <n v="1.7206606279986667"/>
    <n v="2.8319953423533333"/>
    <n v="0.16624766873866667"/>
    <n v="1.3921311315893334"/>
    <n v="4.1490967781293335E-7"/>
    <n v="1.4007217651179491E-4"/>
    <n v="2.3037674331394872E-12"/>
    <n v="3.6780475000410258E-5"/>
    <n v="5.3044269317846159E-7"/>
    <n v="1.912818181694359E-11"/>
    <n v="-1.2288144617107694E-12"/>
    <n v="1.3430006899220515E-13"/>
    <n v="2.625875111748718E-6"/>
    <n v="5.7080030606666664E-8"/>
    <n v="7.3964789783589741E-7"/>
    <n v="1.0721183608333335E-5"/>
    <n v="2.6471701969210258E-3"/>
    <n v="4.3569159113128206E-3"/>
    <n v="2.5576564421333331E-4"/>
    <n v="2.1417402024451284E-3"/>
    <n v="6.3832258125066673E-10"/>
    <n v="2.6390898261482047E-2"/>
    <n v="5.6452823298148878E-6"/>
    <n v="9.3837031265003041E-5"/>
    <n v="1.7113236067076839E-3"/>
    <n v="4.6271639121276673E-2"/>
    <n v="-1.7889707327842317E-3"/>
    <n v="3.3436577481146334E-5"/>
    <n v="3.1708488359850594E-3"/>
    <n v="1.3103577651956995E-2"/>
    <n v="4.8960877138440172E-3"/>
    <n v="2.0971724422276031E-3"/>
    <n v="1.6714685206588083E-2"/>
    <n v="0.45501897542690861"/>
    <n v="1.8866522704573583E-3"/>
    <n v="1.2648974986212556E-2"/>
    <n v="3.8342717393958893E-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9676F75-E88B-4893-B777-B393A9E89F9B}" name="PivotTable5" cacheId="150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10">
  <location ref="A43:D56" firstHeaderRow="0" firstDataRow="1" firstDataCol="1"/>
  <pivotFields count="21">
    <pivotField showAll="0"/>
    <pivotField axis="axisRow" showAll="0">
      <items count="13">
        <item x="10"/>
        <item x="2"/>
        <item x="1"/>
        <item x="11"/>
        <item x="7"/>
        <item x="0"/>
        <item x="4"/>
        <item x="6"/>
        <item x="9"/>
        <item x="5"/>
        <item x="8"/>
        <item x="3"/>
        <item t="default"/>
      </items>
    </pivotField>
    <pivotField showAll="0"/>
    <pivotField showAll="0"/>
    <pivotField numFmtId="9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9" showAll="0"/>
    <pivotField dataField="1" numFmtId="9" showAll="0"/>
    <pivotField numFmtId="9" showAll="0"/>
    <pivotField dataField="1" numFmtId="9" showAll="0"/>
  </pivotFields>
  <rowFields count="1">
    <field x="1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Consumed" fld="20" baseField="0" baseItem="0" numFmtId="9"/>
    <dataField name="Sum of Plate waste" fld="17" baseField="0" baseItem="0" numFmtId="9"/>
    <dataField name="Sum of Serving waste" fld="18" baseField="0" baseItem="0" numFmtId="9"/>
  </dataFields>
  <chartFormats count="3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839790-4981-4050-84CE-581E0FBE6688}" name="PivotTable4" cacheId="1509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16">
  <location ref="A42:D55" firstHeaderRow="0" firstDataRow="1" firstDataCol="1"/>
  <pivotFields count="15">
    <pivotField showAll="0"/>
    <pivotField axis="axisRow" showAll="0">
      <items count="13">
        <item x="7"/>
        <item x="6"/>
        <item x="2"/>
        <item x="8"/>
        <item x="5"/>
        <item x="0"/>
        <item x="4"/>
        <item x="9"/>
        <item x="10"/>
        <item x="1"/>
        <item x="11"/>
        <item x="3"/>
        <item t="default"/>
      </items>
    </pivotField>
    <pivotField showAll="0"/>
    <pivotField showAll="0"/>
    <pivotField numFmtId="9" showAll="0"/>
    <pivotField showAll="0"/>
    <pivotField showAll="0"/>
    <pivotField showAll="0"/>
    <pivotField showAll="0"/>
    <pivotField showAll="0"/>
    <pivotField showAll="0"/>
    <pivotField dataField="1" numFmtId="9" showAll="0"/>
    <pivotField dataField="1" numFmtId="9" showAll="0"/>
    <pivotField numFmtId="9" showAll="0"/>
    <pivotField dataField="1" numFmtId="9" showAll="0"/>
  </pivotFields>
  <rowFields count="1">
    <field x="1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Consumed" fld="14" baseField="0" baseItem="0" numFmtId="9"/>
    <dataField name="Sum of Plate waste" fld="11" baseField="0" baseItem="0" numFmtId="9"/>
    <dataField name="Sum of Serving waste" fld="12" baseField="0" baseItem="0" numFmtId="9"/>
  </dataFields>
  <chartFormats count="3">
    <chartFormat chart="0" format="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467CC44-4FF1-48A9-B4A7-A8875467B12B}" name="PivotTable8" cacheId="151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61">
  <location ref="A4:N14" firstHeaderRow="1" firstDataRow="2" firstDataCol="1"/>
  <pivotFields count="127">
    <pivotField axis="axisRow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Col" showAll="0">
      <items count="14">
        <item x="7"/>
        <item x="6"/>
        <item x="2"/>
        <item x="8"/>
        <item m="1" x="12"/>
        <item x="5"/>
        <item x="0"/>
        <item x="4"/>
        <item x="9"/>
        <item x="10"/>
        <item x="1"/>
        <item x="11"/>
        <item x="3"/>
        <item t="default"/>
      </items>
    </pivotField>
    <pivotField showAll="0">
      <items count="3">
        <item n="Plate waste " x="0"/>
        <item x="1"/>
        <item t="default"/>
      </items>
    </pivotField>
    <pivotField showAll="0"/>
    <pivotField showAll="0"/>
    <pivotField showAll="0"/>
    <pivotField showAll="0"/>
    <pivotField numFmtId="9" showAll="0"/>
    <pivotField showAll="0"/>
    <pivotField showAll="0"/>
    <pivotField dataField="1"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dataFields count="1">
    <dataField name="FW mass (kg/meal)" fld="10" baseField="0" baseItem="0" numFmtId="164"/>
  </dataFields>
  <formats count="15">
    <format dxfId="91">
      <pivotArea collapsedLevelsAreSubtotals="1" fieldPosition="0">
        <references count="1">
          <reference field="1" count="0"/>
        </references>
      </pivotArea>
    </format>
    <format dxfId="92">
      <pivotArea type="origin" dataOnly="0" labelOnly="1" outline="0" fieldPosition="0"/>
    </format>
    <format dxfId="93">
      <pivotArea field="1" type="button" dataOnly="0" labelOnly="1" outline="0" axis="axisCol" fieldPosition="0"/>
    </format>
    <format dxfId="94">
      <pivotArea field="2" type="button" dataOnly="0" labelOnly="1" outline="0"/>
    </format>
    <format dxfId="95">
      <pivotArea dataOnly="0" labelOnly="1" grandCol="1" outline="0" fieldPosition="0"/>
    </format>
    <format dxfId="96">
      <pivotArea grandRow="1" outline="0" collapsedLevelsAreSubtotals="1" fieldPosition="0"/>
    </format>
    <format dxfId="97">
      <pivotArea dataOnly="0" labelOnly="1" grandRow="1" outline="0" fieldPosition="0"/>
    </format>
    <format dxfId="98">
      <pivotArea grandRow="1" outline="0" collapsedLevelsAreSubtotals="1" fieldPosition="0"/>
    </format>
    <format dxfId="99">
      <pivotArea dataOnly="0" labelOnly="1" grandRow="1" outline="0" fieldPosition="0"/>
    </format>
    <format dxfId="100">
      <pivotArea type="topRight" dataOnly="0" labelOnly="1" outline="0" fieldPosition="0"/>
    </format>
    <format dxfId="101">
      <pivotArea type="origin" dataOnly="0" labelOnly="1" outline="0" fieldPosition="0"/>
    </format>
    <format dxfId="102">
      <pivotArea field="2" type="button" dataOnly="0" labelOnly="1" outline="0"/>
    </format>
    <format dxfId="103">
      <pivotArea type="topRight" dataOnly="0" labelOnly="1" outline="0" fieldPosition="0"/>
    </format>
    <format dxfId="104">
      <pivotArea field="1" type="button" dataOnly="0" labelOnly="1" outline="0" axis="axisCol" fieldPosition="0"/>
    </format>
    <format dxfId="105">
      <pivotArea dataOnly="0" labelOnly="1" grandCol="1" outline="0" fieldPosition="0"/>
    </format>
  </formats>
  <chartFormats count="13">
    <chartFormat chart="53" format="2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53" format="2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53" format="2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53" format="2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53" format="2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53" format="2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53" format="2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53" format="2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53" format="3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53" format="3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53" format="3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53" format="3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53" format="3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chartFormat>
  </chart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394D25D-96ED-4EB2-9B01-EFF2D372E524}" name="PivotTable7" cacheId="1512" dataOnRows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54">
  <location ref="A104:B120" firstHeaderRow="1" firstDataRow="1" firstDataCol="1" rowPageCount="1" colPageCount="1"/>
  <pivotFields count="127">
    <pivotField axis="axisPage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>
      <items count="14">
        <item x="7"/>
        <item x="6"/>
        <item x="2"/>
        <item x="8"/>
        <item m="1" x="12"/>
        <item x="5"/>
        <item x="0"/>
        <item x="4"/>
        <item x="9"/>
        <item x="10"/>
        <item x="1"/>
        <item x="11"/>
        <item x="3"/>
        <item t="default"/>
      </items>
    </pivotField>
    <pivotField showAll="0"/>
    <pivotField showAll="0"/>
    <pivotField showAll="0"/>
    <pivotField showAll="0"/>
    <pivotField showAll="0"/>
    <pivotField numFmtId="9" showAll="0"/>
    <pivotField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1" showAll="0"/>
    <pivotField dataField="1" numFmtId="11" showAll="0"/>
    <pivotField dataField="1" numFmtId="11" showAll="0"/>
    <pivotField dataField="1" numFmtId="11" showAll="0"/>
    <pivotField dataField="1" numFmtId="11" showAll="0"/>
    <pivotField dataField="1" numFmtId="11" showAll="0"/>
    <pivotField dataField="1" numFmtId="11" showAll="0"/>
    <pivotField dataField="1" numFmtId="11" showAll="0"/>
    <pivotField dataField="1" numFmtId="11" showAll="0"/>
    <pivotField dataField="1" numFmtId="11" showAll="0"/>
    <pivotField dataField="1" numFmtId="11" showAll="0"/>
    <pivotField dataField="1" numFmtId="11" showAll="0"/>
    <pivotField dataField="1" numFmtId="11" showAll="0"/>
    <pivotField dataField="1" numFmtId="11" showAll="0"/>
    <pivotField dataField="1" numFmtId="11" showAll="0"/>
    <pivotField dataField="1" numFmtId="11" showAll="0"/>
  </pivotFields>
  <rowFields count="1">
    <field x="-2"/>
  </rowFields>
  <rowItems count="16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</rowItems>
  <colItems count="1">
    <i/>
  </colItems>
  <pageFields count="1">
    <pageField fld="0" hier="-1"/>
  </pageFields>
  <dataFields count="16">
    <dataField name="CC" fld="111" baseField="0" baseItem="0" numFmtId="11"/>
    <dataField name="OD" fld="112" baseField="0" baseItem="0" numFmtId="11"/>
    <dataField name="IR" fld="113" baseField="0" baseItem="0" numFmtId="11"/>
    <dataField name="PO" fld="114" baseField="0" baseItem="0" numFmtId="11"/>
    <dataField name="PM" fld="115" baseField="0" baseItem="0" numFmtId="11"/>
    <dataField name="HTnc" fld="116" baseField="0" baseItem="0" numFmtId="11"/>
    <dataField name="HTc" fld="117" baseField="0" baseItem="0" numFmtId="11"/>
    <dataField name="AC" fld="118" baseField="0" baseItem="0" numFmtId="11"/>
    <dataField name="Eufw" fld="119" baseField="0" baseItem="0" numFmtId="11"/>
    <dataField name="Euma" fld="120" baseField="0" baseItem="0" numFmtId="11"/>
    <dataField name="Eute" fld="121" baseField="0" baseItem="0" numFmtId="11"/>
    <dataField name="EC" fld="122" baseField="0" baseItem="0" numFmtId="11"/>
    <dataField name="LU" fld="123" baseField="0" baseItem="0" numFmtId="11"/>
    <dataField name="WU" fld="124" baseField="0" baseItem="0" numFmtId="11"/>
    <dataField name="EN" fld="125" baseField="0" baseItem="0" numFmtId="11"/>
    <dataField name="RU" fld="126" baseField="0" baseItem="0" numFmtId="11"/>
  </dataFields>
  <formats count="12">
    <format dxfId="79">
      <pivotArea grandRow="1" outline="0" collapsedLevelsAreSubtotals="1" fieldPosition="0"/>
    </format>
    <format dxfId="80">
      <pivotArea field="1" type="button" dataOnly="0" labelOnly="1" outline="0"/>
    </format>
    <format dxfId="81">
      <pivotArea field="-2" type="button" dataOnly="0" labelOnly="1" outline="0" axis="axisRow" fieldPosition="0"/>
    </format>
    <format dxfId="82">
      <pivotArea field="1" type="button" dataOnly="0" labelOnly="1" outline="0"/>
    </format>
    <format dxfId="83">
      <pivotArea type="topRight" dataOnly="0" labelOnly="1" outline="0" fieldPosition="0"/>
    </format>
    <format dxfId="84">
      <pivotArea dataOnly="0" labelOnly="1" grandCol="1" outline="0" fieldPosition="0"/>
    </format>
    <format dxfId="85">
      <pivotArea type="origin" dataOnly="0" labelOnly="1" outline="0" fieldPosition="0"/>
    </format>
    <format dxfId="86">
      <pivotArea field="1" type="button" dataOnly="0" labelOnly="1" outline="0"/>
    </format>
    <format dxfId="87">
      <pivotArea type="topRight" dataOnly="0" labelOnly="1" outline="0" fieldPosition="0"/>
    </format>
    <format dxfId="88">
      <pivotArea field="-2" type="button" dataOnly="0" labelOnly="1" outline="0" axis="axisRow" fieldPosition="0"/>
    </format>
    <format dxfId="89">
      <pivotArea dataOnly="0" labelOnly="1" grandCol="1" outline="0" fieldPosition="0"/>
    </format>
    <format dxfId="90">
      <pivotArea collapsedLevelsAreSubtotals="1" fieldPosition="0">
        <references count="1">
          <reference field="4294967294" count="1">
            <x v="12"/>
          </reference>
        </references>
      </pivotArea>
    </format>
  </formats>
  <chartFormats count="16">
    <chartFormat chart="4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2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2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42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42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42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42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42" format="7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42" format="8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42" format="9" series="1">
      <pivotArea type="data" outline="0" fieldPosition="0">
        <references count="1">
          <reference field="4294967294" count="1" selected="0">
            <x v="9"/>
          </reference>
        </references>
      </pivotArea>
    </chartFormat>
    <chartFormat chart="42" format="10" series="1">
      <pivotArea type="data" outline="0" fieldPosition="0">
        <references count="1">
          <reference field="4294967294" count="1" selected="0">
            <x v="10"/>
          </reference>
        </references>
      </pivotArea>
    </chartFormat>
    <chartFormat chart="42" format="11" series="1">
      <pivotArea type="data" outline="0" fieldPosition="0">
        <references count="1">
          <reference field="4294967294" count="1" selected="0">
            <x v="11"/>
          </reference>
        </references>
      </pivotArea>
    </chartFormat>
    <chartFormat chart="42" format="12" series="1">
      <pivotArea type="data" outline="0" fieldPosition="0">
        <references count="1">
          <reference field="4294967294" count="1" selected="0">
            <x v="12"/>
          </reference>
        </references>
      </pivotArea>
    </chartFormat>
    <chartFormat chart="42" format="13" series="1">
      <pivotArea type="data" outline="0" fieldPosition="0">
        <references count="1">
          <reference field="4294967294" count="1" selected="0">
            <x v="13"/>
          </reference>
        </references>
      </pivotArea>
    </chartFormat>
    <chartFormat chart="42" format="14" series="1">
      <pivotArea type="data" outline="0" fieldPosition="0">
        <references count="1">
          <reference field="4294967294" count="1" selected="0">
            <x v="14"/>
          </reference>
        </references>
      </pivotArea>
    </chartFormat>
    <chartFormat chart="42" format="15" series="1">
      <pivotArea type="data" outline="0" fieldPosition="0">
        <references count="1">
          <reference field="4294967294" count="1" selected="0">
            <x v="15"/>
          </reference>
        </references>
      </pivotArea>
    </chartFormat>
  </chart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D60E95F-648C-4C4A-89E4-976DD2260B19}" name="PivotTable7" cacheId="1510" dataOnRows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55">
  <location ref="A87:B103" firstHeaderRow="1" firstDataRow="1" firstDataCol="1" rowPageCount="1" colPageCount="1"/>
  <pivotFields count="127">
    <pivotField axis="axisPage"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numFmtId="9" showAll="0"/>
    <pivotField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1" showAll="0"/>
    <pivotField dataField="1" numFmtId="11" showAll="0"/>
    <pivotField dataField="1" numFmtId="11" showAll="0"/>
    <pivotField dataField="1" numFmtId="11" showAll="0"/>
    <pivotField dataField="1" numFmtId="11" showAll="0"/>
    <pivotField dataField="1" numFmtId="11" showAll="0"/>
    <pivotField dataField="1" numFmtId="11" showAll="0"/>
    <pivotField dataField="1" numFmtId="11" showAll="0"/>
    <pivotField dataField="1" numFmtId="11" showAll="0"/>
    <pivotField dataField="1" numFmtId="11" showAll="0"/>
    <pivotField dataField="1" numFmtId="11" showAll="0"/>
    <pivotField dataField="1" numFmtId="11" showAll="0"/>
    <pivotField dataField="1" numFmtId="11" showAll="0"/>
    <pivotField dataField="1" numFmtId="11" showAll="0"/>
    <pivotField dataField="1" numFmtId="11" showAll="0"/>
    <pivotField dataField="1" numFmtId="11" showAll="0"/>
  </pivotFields>
  <rowFields count="1">
    <field x="-2"/>
  </rowFields>
  <rowItems count="16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</rowItems>
  <colItems count="1">
    <i/>
  </colItems>
  <pageFields count="1">
    <pageField fld="0" hier="-1"/>
  </pageFields>
  <dataFields count="16">
    <dataField name="CC" fld="111" baseField="0" baseItem="0" numFmtId="11"/>
    <dataField name="OD" fld="112" baseField="0" baseItem="0" numFmtId="11"/>
    <dataField name="IR" fld="113" baseField="0" baseItem="0" numFmtId="11"/>
    <dataField name="PO" fld="114" baseField="0" baseItem="0" numFmtId="11"/>
    <dataField name="PM" fld="115" baseField="0" baseItem="0" numFmtId="11"/>
    <dataField name="HTnc" fld="116" baseField="0" baseItem="0" numFmtId="11"/>
    <dataField name="HTc" fld="117" baseField="0" baseItem="0" numFmtId="11"/>
    <dataField name="AC" fld="118" baseField="0" baseItem="0" numFmtId="11"/>
    <dataField name="Eufw" fld="119" baseField="0" baseItem="0" numFmtId="11"/>
    <dataField name="Euma" fld="120" baseField="0" baseItem="0" numFmtId="11"/>
    <dataField name="Eute" fld="121" baseField="0" baseItem="0" numFmtId="11"/>
    <dataField name="EC" fld="122" baseField="0" baseItem="0" numFmtId="11"/>
    <dataField name="LU" fld="123" baseField="0" baseItem="0" numFmtId="11"/>
    <dataField name="WU" fld="124" baseField="0" baseItem="0" numFmtId="11"/>
    <dataField name="EN" fld="125" baseField="0" baseItem="0" numFmtId="11"/>
    <dataField name="RU" fld="126" baseField="0" baseItem="0" numFmtId="11"/>
  </dataFields>
  <formats count="11">
    <format dxfId="68">
      <pivotArea grandRow="1" outline="0" collapsedLevelsAreSubtotals="1" fieldPosition="0"/>
    </format>
    <format dxfId="69">
      <pivotArea field="1" type="button" dataOnly="0" labelOnly="1" outline="0"/>
    </format>
    <format dxfId="70">
      <pivotArea field="-2" type="button" dataOnly="0" labelOnly="1" outline="0" axis="axisRow" fieldPosition="0"/>
    </format>
    <format dxfId="71">
      <pivotArea field="1" type="button" dataOnly="0" labelOnly="1" outline="0"/>
    </format>
    <format dxfId="72">
      <pivotArea type="topRight" dataOnly="0" labelOnly="1" outline="0" fieldPosition="0"/>
    </format>
    <format dxfId="73">
      <pivotArea dataOnly="0" labelOnly="1" grandCol="1" outline="0" fieldPosition="0"/>
    </format>
    <format dxfId="74">
      <pivotArea type="origin" dataOnly="0" labelOnly="1" outline="0" fieldPosition="0"/>
    </format>
    <format dxfId="75">
      <pivotArea field="1" type="button" dataOnly="0" labelOnly="1" outline="0"/>
    </format>
    <format dxfId="76">
      <pivotArea type="topRight" dataOnly="0" labelOnly="1" outline="0" fieldPosition="0"/>
    </format>
    <format dxfId="77">
      <pivotArea field="-2" type="button" dataOnly="0" labelOnly="1" outline="0" axis="axisRow" fieldPosition="0"/>
    </format>
    <format dxfId="78">
      <pivotArea dataOnly="0" labelOnly="1" grandCol="1" outline="0" fieldPosition="0"/>
    </format>
  </formats>
  <chartFormats count="17">
    <chartFormat chart="4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2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2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42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42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42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42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42" format="7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42" format="8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42" format="9" series="1">
      <pivotArea type="data" outline="0" fieldPosition="0">
        <references count="1">
          <reference field="4294967294" count="1" selected="0">
            <x v="9"/>
          </reference>
        </references>
      </pivotArea>
    </chartFormat>
    <chartFormat chart="42" format="10" series="1">
      <pivotArea type="data" outline="0" fieldPosition="0">
        <references count="1">
          <reference field="4294967294" count="1" selected="0">
            <x v="10"/>
          </reference>
        </references>
      </pivotArea>
    </chartFormat>
    <chartFormat chart="42" format="11" series="1">
      <pivotArea type="data" outline="0" fieldPosition="0">
        <references count="1">
          <reference field="4294967294" count="1" selected="0">
            <x v="11"/>
          </reference>
        </references>
      </pivotArea>
    </chartFormat>
    <chartFormat chart="42" format="12" series="1">
      <pivotArea type="data" outline="0" fieldPosition="0">
        <references count="1">
          <reference field="4294967294" count="1" selected="0">
            <x v="12"/>
          </reference>
        </references>
      </pivotArea>
    </chartFormat>
    <chartFormat chart="42" format="13" series="1">
      <pivotArea type="data" outline="0" fieldPosition="0">
        <references count="1">
          <reference field="4294967294" count="1" selected="0">
            <x v="13"/>
          </reference>
        </references>
      </pivotArea>
    </chartFormat>
    <chartFormat chart="42" format="14" series="1">
      <pivotArea type="data" outline="0" fieldPosition="0">
        <references count="1">
          <reference field="4294967294" count="1" selected="0">
            <x v="14"/>
          </reference>
        </references>
      </pivotArea>
    </chartFormat>
    <chartFormat chart="42" format="15" series="1">
      <pivotArea type="data" outline="0" fieldPosition="0">
        <references count="1">
          <reference field="4294967294" count="1" selected="0">
            <x v="15"/>
          </reference>
        </references>
      </pivotArea>
    </chartFormat>
    <chartFormat chart="47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0A360B5-DB8B-43A8-9789-FEE92BAC2A05}" name="PivotTable3" cacheId="151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67">
  <location ref="A25:C28" firstHeaderRow="1" firstDataRow="2" firstDataCol="1" rowPageCount="1" colPageCount="1"/>
  <pivotFields count="127">
    <pivotField axis="axisPage" showAll="0">
      <items count="2">
        <item x="0"/>
        <item t="default"/>
      </items>
    </pivotField>
    <pivotField axis="axisRow" showAll="0">
      <items count="2">
        <item x="0"/>
        <item t="default"/>
      </items>
    </pivotField>
    <pivotField axis="axisCol" showAll="0">
      <items count="2">
        <item x="0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</pivotFields>
  <rowFields count="1">
    <field x="1"/>
  </rowFields>
  <rowItems count="2">
    <i>
      <x/>
    </i>
    <i t="grand">
      <x/>
    </i>
  </rowItems>
  <colFields count="1">
    <field x="2"/>
  </colFields>
  <colItems count="2">
    <i>
      <x/>
    </i>
    <i t="grand">
      <x/>
    </i>
  </colItems>
  <pageFields count="1">
    <pageField fld="0" hier="-1"/>
  </pageFields>
  <dataFields count="1">
    <dataField name="FW weight (kg)" fld="4" baseField="0" baseItem="0"/>
  </dataFields>
  <formats count="16">
    <format dxfId="52">
      <pivotArea collapsedLevelsAreSubtotals="1" fieldPosition="0">
        <references count="1">
          <reference field="1" count="0"/>
        </references>
      </pivotArea>
    </format>
    <format dxfId="53">
      <pivotArea type="origin" dataOnly="0" labelOnly="1" outline="0" fieldPosition="0"/>
    </format>
    <format dxfId="54">
      <pivotArea field="1" type="button" dataOnly="0" labelOnly="1" outline="0" axis="axisRow" fieldPosition="0"/>
    </format>
    <format dxfId="55">
      <pivotArea field="2" type="button" dataOnly="0" labelOnly="1" outline="0" axis="axisCol" fieldPosition="0"/>
    </format>
    <format dxfId="56">
      <pivotArea dataOnly="0" labelOnly="1" grandCol="1" outline="0" fieldPosition="0"/>
    </format>
    <format dxfId="57">
      <pivotArea grandRow="1" outline="0" collapsedLevelsAreSubtotals="1" fieldPosition="0"/>
    </format>
    <format dxfId="58">
      <pivotArea dataOnly="0" labelOnly="1" grandRow="1" outline="0" fieldPosition="0"/>
    </format>
    <format dxfId="59">
      <pivotArea grandRow="1" outline="0" collapsedLevelsAreSubtotals="1" fieldPosition="0"/>
    </format>
    <format dxfId="60">
      <pivotArea dataOnly="0" labelOnly="1" grandRow="1" outline="0" fieldPosition="0"/>
    </format>
    <format dxfId="61">
      <pivotArea type="topRight" dataOnly="0" labelOnly="1" outline="0" fieldPosition="0"/>
    </format>
    <format dxfId="62">
      <pivotArea type="origin" dataOnly="0" labelOnly="1" outline="0" fieldPosition="0"/>
    </format>
    <format dxfId="63">
      <pivotArea field="2" type="button" dataOnly="0" labelOnly="1" outline="0" axis="axisCol" fieldPosition="0"/>
    </format>
    <format dxfId="64">
      <pivotArea type="topRight" dataOnly="0" labelOnly="1" outline="0" fieldPosition="0"/>
    </format>
    <format dxfId="65">
      <pivotArea field="1" type="button" dataOnly="0" labelOnly="1" outline="0" axis="axisRow" fieldPosition="0"/>
    </format>
    <format dxfId="66">
      <pivotArea dataOnly="0" labelOnly="1" fieldPosition="0">
        <references count="1">
          <reference field="2" count="0"/>
        </references>
      </pivotArea>
    </format>
    <format dxfId="67">
      <pivotArea dataOnly="0" labelOnly="1" grandCol="1" outline="0" fieldPosition="0"/>
    </format>
  </formats>
  <chartFormats count="1">
    <chartFormat chart="66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</chart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89ABECA-6A3D-482D-9F2E-514DB9845989}" name="PivotTable6" cacheId="151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43">
  <location ref="A69:B71" firstHeaderRow="1" firstDataRow="1" firstDataCol="1" rowPageCount="2" colPageCount="1"/>
  <pivotFields count="127">
    <pivotField axis="axisPage" showAll="0">
      <items count="2">
        <item x="0"/>
        <item t="default"/>
      </items>
    </pivotField>
    <pivotField axis="axisRow" showAll="0">
      <items count="2">
        <item x="0"/>
        <item t="default"/>
      </items>
    </pivotField>
    <pivotField axis="axisPage" showAll="0">
      <items count="2">
        <item x="0"/>
        <item t="default"/>
      </items>
    </pivotField>
    <pivotField showAll="0"/>
    <pivotField showAll="0"/>
    <pivotField showAll="0"/>
    <pivotField showAll="0"/>
    <pivotField numFmtId="9" showAll="0"/>
    <pivotField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</pivotFields>
  <rowFields count="1">
    <field x="1"/>
  </rowFields>
  <rowItems count="2">
    <i>
      <x/>
    </i>
    <i t="grand">
      <x/>
    </i>
  </rowItems>
  <colItems count="1">
    <i/>
  </colItems>
  <pageFields count="2">
    <pageField fld="0" hier="-1"/>
    <pageField fld="2" hier="-1"/>
  </pageFields>
  <dataFields count="1">
    <dataField name="Ingredient market cost" fld="75" baseField="1" baseItem="0"/>
  </dataFields>
  <formats count="1">
    <format dxfId="51">
      <pivotArea collapsedLevelsAreSubtotals="1" fieldPosition="0">
        <references count="1">
          <reference field="1" count="0"/>
        </references>
      </pivotArea>
    </format>
  </formats>
  <chartFormats count="6">
    <chartFormat chart="6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5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6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7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EDBF682-37D1-42BF-AC42-4CD453D806AA}" name="PivotTable1" cacheId="1510" dataOnRows="1" applyNumberFormats="0" applyBorderFormats="0" applyFontFormats="0" applyPatternFormats="0" applyAlignmentFormats="0" applyWidthHeightFormats="1" dataCaption="Impact category" updatedVersion="8" minRefreshableVersion="3" useAutoFormatting="1" itemPrintTitles="1" createdVersion="8" indent="0" outline="1" outlineData="1" multipleFieldFilters="0" chartFormat="43" rowHeaderCaption="Food_category">
  <location ref="A45:C62" firstHeaderRow="1" firstDataRow="2" firstDataCol="1" rowPageCount="2" colPageCount="1"/>
  <pivotFields count="127">
    <pivotField axis="axisPage" multipleItemSelectionAllowed="1" showAll="0">
      <items count="2">
        <item x="0"/>
        <item t="default"/>
      </items>
    </pivotField>
    <pivotField axis="axisCol" showAll="0">
      <items count="2">
        <item x="0"/>
        <item t="default"/>
      </items>
    </pivotField>
    <pivotField axis="axisPage" showAll="0">
      <items count="2">
        <item x="0"/>
        <item t="default"/>
      </items>
    </pivotField>
    <pivotField showAll="0"/>
    <pivotField showAll="0"/>
    <pivotField showAll="0"/>
    <pivotField showAll="0"/>
    <pivotField numFmtId="9" showAll="0"/>
    <pivotField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</pivotFields>
  <rowFields count="1">
    <field x="-2"/>
  </rowFields>
  <rowItems count="16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</rowItems>
  <colFields count="1">
    <field x="1"/>
  </colFields>
  <colItems count="2">
    <i>
      <x/>
    </i>
    <i t="grand">
      <x/>
    </i>
  </colItems>
  <pageFields count="2">
    <pageField fld="0" hier="-1"/>
    <pageField fld="2" hier="-1"/>
  </pageFields>
  <dataFields count="16">
    <dataField name="CC" fld="79" baseField="1" baseItem="1"/>
    <dataField name="OD" fld="80" baseField="1" baseItem="1"/>
    <dataField name="IR" fld="81" baseField="1" baseItem="1"/>
    <dataField name="PO" fld="82" baseField="1" baseItem="1"/>
    <dataField name="PM" fld="83" baseField="1" baseItem="1"/>
    <dataField name="HTnc" fld="84" baseField="1" baseItem="1"/>
    <dataField name="HTc" fld="85" baseField="1" baseItem="1"/>
    <dataField name="AC" fld="86" baseField="2" baseItem="0"/>
    <dataField name="Eufw" fld="87" baseField="1" baseItem="1"/>
    <dataField name="Euma" fld="88" baseField="1" baseItem="1"/>
    <dataField name="Eute" fld="89" baseField="1" baseItem="1"/>
    <dataField name="EC" fld="90" baseField="1" baseItem="1"/>
    <dataField name="LU" fld="91" baseField="2" baseItem="0"/>
    <dataField name="WU" fld="92" baseField="1" baseItem="1"/>
    <dataField name="EN" fld="93" baseField="1" baseItem="1"/>
    <dataField name="RU" fld="94" baseField="1" baseItem="1"/>
  </dataFields>
  <chartFormats count="7">
    <chartFormat chart="1" format="6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42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1" format="155" series="1">
      <pivotArea type="data" outline="0" fieldPosition="0">
        <references count="1">
          <reference field="4294967294" count="1" selected="0">
            <x v="12"/>
          </reference>
        </references>
      </pivotArea>
    </chartFormat>
    <chartFormat chart="2" format="22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98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2" format="311" series="1">
      <pivotArea type="data" outline="0" fieldPosition="0">
        <references count="1">
          <reference field="4294967294" count="1" selected="0">
            <x v="12"/>
          </reference>
        </references>
      </pivotArea>
    </chartFormat>
    <chartFormat chart="42" format="9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83CF6D3-C3F2-4B36-80F6-8A6D9EE49912}" name="PivotTable8" cacheId="151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60">
  <location ref="A4:C7" firstHeaderRow="1" firstDataRow="2" firstDataCol="1"/>
  <pivotFields count="127">
    <pivotField axis="axisRow" multipleItemSelectionAllowed="1" showAll="0">
      <items count="2">
        <item x="0"/>
        <item t="default"/>
      </items>
    </pivotField>
    <pivotField axis="axisCol"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/>
    <pivotField showAll="0"/>
    <pivotField showAll="0"/>
    <pivotField showAll="0"/>
    <pivotField numFmtId="9" showAll="0"/>
    <pivotField showAll="0"/>
    <pivotField showAll="0"/>
    <pivotField dataField="1"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</pivotFields>
  <rowFields count="1">
    <field x="0"/>
  </rowFields>
  <rowItems count="2">
    <i>
      <x/>
    </i>
    <i t="grand">
      <x/>
    </i>
  </rowItems>
  <colFields count="1">
    <field x="1"/>
  </colFields>
  <colItems count="2">
    <i>
      <x/>
    </i>
    <i t="grand">
      <x/>
    </i>
  </colItems>
  <dataFields count="1">
    <dataField name="Sum of FW_weight_kg/meal" fld="10" baseField="0" baseItem="0" numFmtId="164"/>
  </dataFields>
  <formats count="15">
    <format dxfId="36">
      <pivotArea collapsedLevelsAreSubtotals="1" fieldPosition="0">
        <references count="1">
          <reference field="1" count="0"/>
        </references>
      </pivotArea>
    </format>
    <format dxfId="37">
      <pivotArea type="origin" dataOnly="0" labelOnly="1" outline="0" fieldPosition="0"/>
    </format>
    <format dxfId="38">
      <pivotArea field="1" type="button" dataOnly="0" labelOnly="1" outline="0" axis="axisCol" fieldPosition="0"/>
    </format>
    <format dxfId="39">
      <pivotArea field="2" type="button" dataOnly="0" labelOnly="1" outline="0"/>
    </format>
    <format dxfId="40">
      <pivotArea dataOnly="0" labelOnly="1" grandCol="1" outline="0" fieldPosition="0"/>
    </format>
    <format dxfId="41">
      <pivotArea grandRow="1" outline="0" collapsedLevelsAreSubtotals="1" fieldPosition="0"/>
    </format>
    <format dxfId="42">
      <pivotArea dataOnly="0" labelOnly="1" grandRow="1" outline="0" fieldPosition="0"/>
    </format>
    <format dxfId="43">
      <pivotArea grandRow="1" outline="0" collapsedLevelsAreSubtotals="1" fieldPosition="0"/>
    </format>
    <format dxfId="44">
      <pivotArea dataOnly="0" labelOnly="1" grandRow="1" outline="0" fieldPosition="0"/>
    </format>
    <format dxfId="45">
      <pivotArea type="topRight" dataOnly="0" labelOnly="1" outline="0" fieldPosition="0"/>
    </format>
    <format dxfId="46">
      <pivotArea type="origin" dataOnly="0" labelOnly="1" outline="0" fieldPosition="0"/>
    </format>
    <format dxfId="47">
      <pivotArea field="2" type="button" dataOnly="0" labelOnly="1" outline="0"/>
    </format>
    <format dxfId="48">
      <pivotArea type="topRight" dataOnly="0" labelOnly="1" outline="0" fieldPosition="0"/>
    </format>
    <format dxfId="49">
      <pivotArea field="1" type="button" dataOnly="0" labelOnly="1" outline="0" axis="axisCol" fieldPosition="0"/>
    </format>
    <format dxfId="50">
      <pivotArea dataOnly="0" labelOnly="1" grandCol="1" outline="0" fieldPosition="0"/>
    </format>
  </formats>
  <chartFormats count="1">
    <chartFormat chart="59" format="3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</chart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8D2AA88-E299-4899-8D70-339D6C2FADCA}" name="PivotTable3" cacheId="151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66">
  <location ref="A25:D39" firstHeaderRow="1" firstDataRow="2" firstDataCol="1" rowPageCount="1" colPageCount="1"/>
  <pivotFields count="127">
    <pivotField axis="axisPage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showAll="0">
      <items count="14">
        <item x="10"/>
        <item x="2"/>
        <item x="1"/>
        <item x="11"/>
        <item m="1" x="12"/>
        <item x="7"/>
        <item x="0"/>
        <item x="4"/>
        <item x="6"/>
        <item x="9"/>
        <item x="5"/>
        <item x="8"/>
        <item x="3"/>
        <item t="default"/>
      </items>
    </pivotField>
    <pivotField axis="axisCol" showAll="0">
      <items count="3">
        <item n="total plate waste " x="0"/>
        <item x="1"/>
        <item t="default"/>
      </items>
    </pivotField>
    <pivotField showAll="0"/>
    <pivotField dataField="1" showAll="0"/>
    <pivotField showAll="0"/>
    <pivotField showAll="0"/>
    <pivotField numFmtId="9" showAll="0"/>
    <pivotField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</pivotFields>
  <rowFields count="1">
    <field x="1"/>
  </rowFields>
  <rowItems count="13">
    <i>
      <x/>
    </i>
    <i>
      <x v="1"/>
    </i>
    <i>
      <x v="2"/>
    </i>
    <i>
      <x v="3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2"/>
  </colFields>
  <colItems count="3">
    <i>
      <x/>
    </i>
    <i>
      <x v="1"/>
    </i>
    <i t="grand">
      <x/>
    </i>
  </colItems>
  <pageFields count="1">
    <pageField fld="0" hier="-1"/>
  </pageFields>
  <dataFields count="1">
    <dataField name="FW weight (kg)" fld="4" baseField="0" baseItem="0"/>
  </dataFields>
  <formats count="17">
    <format dxfId="153">
      <pivotArea collapsedLevelsAreSubtotals="1" fieldPosition="0">
        <references count="1">
          <reference field="1" count="0"/>
        </references>
      </pivotArea>
    </format>
    <format dxfId="154">
      <pivotArea type="origin" dataOnly="0" labelOnly="1" outline="0" fieldPosition="0"/>
    </format>
    <format dxfId="155">
      <pivotArea field="1" type="button" dataOnly="0" labelOnly="1" outline="0" axis="axisRow" fieldPosition="0"/>
    </format>
    <format dxfId="156">
      <pivotArea field="2" type="button" dataOnly="0" labelOnly="1" outline="0" axis="axisCol" fieldPosition="0"/>
    </format>
    <format dxfId="157">
      <pivotArea dataOnly="0" labelOnly="1" fieldPosition="0">
        <references count="1">
          <reference field="2" count="1">
            <x v="0"/>
          </reference>
        </references>
      </pivotArea>
    </format>
    <format dxfId="158">
      <pivotArea dataOnly="0" labelOnly="1" grandCol="1" outline="0" fieldPosition="0"/>
    </format>
    <format dxfId="159">
      <pivotArea grandRow="1" outline="0" collapsedLevelsAreSubtotals="1" fieldPosition="0"/>
    </format>
    <format dxfId="160">
      <pivotArea dataOnly="0" labelOnly="1" grandRow="1" outline="0" fieldPosition="0"/>
    </format>
    <format dxfId="161">
      <pivotArea grandRow="1" outline="0" collapsedLevelsAreSubtotals="1" fieldPosition="0"/>
    </format>
    <format dxfId="162">
      <pivotArea dataOnly="0" labelOnly="1" grandRow="1" outline="0" fieldPosition="0"/>
    </format>
    <format dxfId="163">
      <pivotArea type="topRight" dataOnly="0" labelOnly="1" outline="0" fieldPosition="0"/>
    </format>
    <format dxfId="164">
      <pivotArea type="origin" dataOnly="0" labelOnly="1" outline="0" fieldPosition="0"/>
    </format>
    <format dxfId="165">
      <pivotArea field="2" type="button" dataOnly="0" labelOnly="1" outline="0" axis="axisCol" fieldPosition="0"/>
    </format>
    <format dxfId="166">
      <pivotArea type="topRight" dataOnly="0" labelOnly="1" outline="0" fieldPosition="0"/>
    </format>
    <format dxfId="167">
      <pivotArea field="1" type="button" dataOnly="0" labelOnly="1" outline="0" axis="axisRow" fieldPosition="0"/>
    </format>
    <format dxfId="168">
      <pivotArea dataOnly="0" labelOnly="1" fieldPosition="0">
        <references count="1">
          <reference field="2" count="0"/>
        </references>
      </pivotArea>
    </format>
    <format dxfId="169">
      <pivotArea dataOnly="0" labelOnly="1" grandCol="1" outline="0" fieldPosition="0"/>
    </format>
  </formats>
  <chartFormats count="7">
    <chartFormat chart="25" format="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57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57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58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58" format="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45" format="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45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</chart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EA174AE-2FD1-4350-B12F-39059805B166}" name="PivotTable7" cacheId="1513" dataOnRows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55">
  <location ref="A106:B122" firstHeaderRow="1" firstDataRow="1" firstDataCol="1" rowPageCount="1" colPageCount="1"/>
  <pivotFields count="127">
    <pivotField axis="axisPage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>
      <items count="13">
        <item x="10"/>
        <item x="2"/>
        <item x="1"/>
        <item m="1" x="11"/>
        <item x="7"/>
        <item x="0"/>
        <item x="4"/>
        <item x="6"/>
        <item x="9"/>
        <item x="5"/>
        <item x="8"/>
        <item x="3"/>
        <item t="default"/>
      </items>
    </pivotField>
    <pivotField showAll="0"/>
    <pivotField showAll="0"/>
    <pivotField showAll="0"/>
    <pivotField showAll="0"/>
    <pivotField showAll="0"/>
    <pivotField numFmtId="9" showAll="0"/>
    <pivotField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1" showAll="0"/>
    <pivotField dataField="1" numFmtId="11" showAll="0"/>
    <pivotField dataField="1" numFmtId="11" showAll="0"/>
    <pivotField dataField="1" numFmtId="11" showAll="0"/>
    <pivotField dataField="1" numFmtId="11" showAll="0"/>
    <pivotField dataField="1" numFmtId="11" showAll="0"/>
    <pivotField dataField="1" numFmtId="11" showAll="0"/>
    <pivotField dataField="1" numFmtId="11" showAll="0"/>
    <pivotField dataField="1" numFmtId="11" showAll="0"/>
    <pivotField dataField="1" numFmtId="11" showAll="0"/>
    <pivotField dataField="1" numFmtId="11" showAll="0"/>
    <pivotField dataField="1" numFmtId="11" showAll="0"/>
    <pivotField dataField="1" numFmtId="11" showAll="0"/>
    <pivotField dataField="1" numFmtId="11" showAll="0"/>
    <pivotField dataField="1" numFmtId="11" showAll="0"/>
    <pivotField dataField="1" numFmtId="11" showAll="0"/>
  </pivotFields>
  <rowFields count="1">
    <field x="-2"/>
  </rowFields>
  <rowItems count="16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</rowItems>
  <colItems count="1">
    <i/>
  </colItems>
  <pageFields count="1">
    <pageField fld="0" hier="-1"/>
  </pageFields>
  <dataFields count="16">
    <dataField name="CC" fld="111" baseField="0" baseItem="0" numFmtId="11"/>
    <dataField name="OD" fld="112" baseField="0" baseItem="0" numFmtId="11"/>
    <dataField name="IR" fld="113" baseField="0" baseItem="0" numFmtId="11"/>
    <dataField name="PO" fld="114" baseField="0" baseItem="0" numFmtId="11"/>
    <dataField name="PM" fld="115" baseField="0" baseItem="0" numFmtId="11"/>
    <dataField name="HTnc" fld="116" baseField="0" baseItem="0" numFmtId="11"/>
    <dataField name="HTc" fld="117" baseField="0" baseItem="0" numFmtId="11"/>
    <dataField name="AC" fld="118" baseField="0" baseItem="0" numFmtId="11"/>
    <dataField name="Eufw" fld="119" baseField="0" baseItem="0" numFmtId="11"/>
    <dataField name="Euma" fld="120" baseField="0" baseItem="0" numFmtId="11"/>
    <dataField name="Eute" fld="121" baseField="0" baseItem="0" numFmtId="11"/>
    <dataField name="EC" fld="122" baseField="0" baseItem="0" numFmtId="11"/>
    <dataField name="LU" fld="123" baseField="0" baseItem="0" numFmtId="11"/>
    <dataField name="WU" fld="124" baseField="0" baseItem="0" numFmtId="11"/>
    <dataField name="EN" fld="125" baseField="0" baseItem="0" numFmtId="11"/>
    <dataField name="RU" fld="126" baseField="0" baseItem="0" numFmtId="11"/>
  </dataFields>
  <formats count="11">
    <format dxfId="142">
      <pivotArea grandRow="1" outline="0" collapsedLevelsAreSubtotals="1" fieldPosition="0"/>
    </format>
    <format dxfId="143">
      <pivotArea field="1" type="button" dataOnly="0" labelOnly="1" outline="0"/>
    </format>
    <format dxfId="144">
      <pivotArea field="-2" type="button" dataOnly="0" labelOnly="1" outline="0" axis="axisRow" fieldPosition="0"/>
    </format>
    <format dxfId="145">
      <pivotArea field="1" type="button" dataOnly="0" labelOnly="1" outline="0"/>
    </format>
    <format dxfId="146">
      <pivotArea type="topRight" dataOnly="0" labelOnly="1" outline="0" fieldPosition="0"/>
    </format>
    <format dxfId="147">
      <pivotArea dataOnly="0" labelOnly="1" grandCol="1" outline="0" fieldPosition="0"/>
    </format>
    <format dxfId="148">
      <pivotArea type="origin" dataOnly="0" labelOnly="1" outline="0" fieldPosition="0"/>
    </format>
    <format dxfId="149">
      <pivotArea field="1" type="button" dataOnly="0" labelOnly="1" outline="0"/>
    </format>
    <format dxfId="150">
      <pivotArea type="topRight" dataOnly="0" labelOnly="1" outline="0" fieldPosition="0"/>
    </format>
    <format dxfId="151">
      <pivotArea field="-2" type="button" dataOnly="0" labelOnly="1" outline="0" axis="axisRow" fieldPosition="0"/>
    </format>
    <format dxfId="152">
      <pivotArea dataOnly="0" labelOnly="1" grandCol="1" outline="0" fieldPosition="0"/>
    </format>
  </formats>
  <chartFormats count="16">
    <chartFormat chart="4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2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2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42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42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42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42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42" format="7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42" format="8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42" format="9" series="1">
      <pivotArea type="data" outline="0" fieldPosition="0">
        <references count="1">
          <reference field="4294967294" count="1" selected="0">
            <x v="9"/>
          </reference>
        </references>
      </pivotArea>
    </chartFormat>
    <chartFormat chart="42" format="10" series="1">
      <pivotArea type="data" outline="0" fieldPosition="0">
        <references count="1">
          <reference field="4294967294" count="1" selected="0">
            <x v="10"/>
          </reference>
        </references>
      </pivotArea>
    </chartFormat>
    <chartFormat chart="42" format="11" series="1">
      <pivotArea type="data" outline="0" fieldPosition="0">
        <references count="1">
          <reference field="4294967294" count="1" selected="0">
            <x v="11"/>
          </reference>
        </references>
      </pivotArea>
    </chartFormat>
    <chartFormat chart="42" format="12" series="1">
      <pivotArea type="data" outline="0" fieldPosition="0">
        <references count="1">
          <reference field="4294967294" count="1" selected="0">
            <x v="12"/>
          </reference>
        </references>
      </pivotArea>
    </chartFormat>
    <chartFormat chart="42" format="13" series="1">
      <pivotArea type="data" outline="0" fieldPosition="0">
        <references count="1">
          <reference field="4294967294" count="1" selected="0">
            <x v="13"/>
          </reference>
        </references>
      </pivotArea>
    </chartFormat>
    <chartFormat chart="42" format="14" series="1">
      <pivotArea type="data" outline="0" fieldPosition="0">
        <references count="1">
          <reference field="4294967294" count="1" selected="0">
            <x v="14"/>
          </reference>
        </references>
      </pivotArea>
    </chartFormat>
    <chartFormat chart="42" format="15" series="1">
      <pivotArea type="data" outline="0" fieldPosition="0">
        <references count="1">
          <reference field="4294967294" count="1" selected="0">
            <x v="15"/>
          </reference>
        </references>
      </pivotArea>
    </chartFormat>
  </chart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73C8EAC-BC85-4B7C-BEB1-D6BEE79A33CA}" name="PivotTable8" cacheId="151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59">
  <location ref="A4:M14" firstHeaderRow="1" firstDataRow="2" firstDataCol="1"/>
  <pivotFields count="127">
    <pivotField axis="axisRow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Col" showAll="0">
      <items count="13">
        <item x="10"/>
        <item x="2"/>
        <item x="1"/>
        <item m="1" x="11"/>
        <item x="7"/>
        <item x="0"/>
        <item x="4"/>
        <item x="6"/>
        <item x="9"/>
        <item x="5"/>
        <item x="8"/>
        <item x="3"/>
        <item t="default"/>
      </items>
    </pivotField>
    <pivotField showAll="0">
      <items count="3">
        <item n="Plate waste " x="0"/>
        <item x="1"/>
        <item t="default"/>
      </items>
    </pivotField>
    <pivotField showAll="0"/>
    <pivotField showAll="0"/>
    <pivotField showAll="0"/>
    <pivotField showAll="0"/>
    <pivotField numFmtId="9" showAll="0"/>
    <pivotField showAll="0"/>
    <pivotField showAll="0"/>
    <pivotField dataField="1"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1"/>
  </colFields>
  <colItems count="12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 of FW_weight_kg/meal" fld="10" baseField="0" baseItem="0" numFmtId="164"/>
  </dataFields>
  <formats count="15">
    <format dxfId="127">
      <pivotArea collapsedLevelsAreSubtotals="1" fieldPosition="0">
        <references count="1">
          <reference field="1" count="0"/>
        </references>
      </pivotArea>
    </format>
    <format dxfId="128">
      <pivotArea type="origin" dataOnly="0" labelOnly="1" outline="0" fieldPosition="0"/>
    </format>
    <format dxfId="129">
      <pivotArea field="1" type="button" dataOnly="0" labelOnly="1" outline="0" axis="axisCol" fieldPosition="0"/>
    </format>
    <format dxfId="130">
      <pivotArea field="2" type="button" dataOnly="0" labelOnly="1" outline="0"/>
    </format>
    <format dxfId="131">
      <pivotArea dataOnly="0" labelOnly="1" grandCol="1" outline="0" fieldPosition="0"/>
    </format>
    <format dxfId="132">
      <pivotArea grandRow="1" outline="0" collapsedLevelsAreSubtotals="1" fieldPosition="0"/>
    </format>
    <format dxfId="133">
      <pivotArea dataOnly="0" labelOnly="1" grandRow="1" outline="0" fieldPosition="0"/>
    </format>
    <format dxfId="134">
      <pivotArea grandRow="1" outline="0" collapsedLevelsAreSubtotals="1" fieldPosition="0"/>
    </format>
    <format dxfId="135">
      <pivotArea dataOnly="0" labelOnly="1" grandRow="1" outline="0" fieldPosition="0"/>
    </format>
    <format dxfId="136">
      <pivotArea type="topRight" dataOnly="0" labelOnly="1" outline="0" fieldPosition="0"/>
    </format>
    <format dxfId="137">
      <pivotArea type="origin" dataOnly="0" labelOnly="1" outline="0" fieldPosition="0"/>
    </format>
    <format dxfId="138">
      <pivotArea field="2" type="button" dataOnly="0" labelOnly="1" outline="0"/>
    </format>
    <format dxfId="139">
      <pivotArea type="topRight" dataOnly="0" labelOnly="1" outline="0" fieldPosition="0"/>
    </format>
    <format dxfId="140">
      <pivotArea field="1" type="button" dataOnly="0" labelOnly="1" outline="0" axis="axisCol" fieldPosition="0"/>
    </format>
    <format dxfId="141">
      <pivotArea dataOnly="0" labelOnly="1" grandCol="1" outline="0" fieldPosition="0"/>
    </format>
  </formats>
  <chartFormats count="12">
    <chartFormat chart="51" format="1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51" format="1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51" format="1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51" format="1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51" format="1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51" format="1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51" format="1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51" format="1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51" format="1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51" format="2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51" format="2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51" format="2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</chart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04922DB-01E0-4F90-8654-45F2A8899354}" name="PivotTable1" cacheId="1513" dataOnRows="1" applyNumberFormats="0" applyBorderFormats="0" applyFontFormats="0" applyPatternFormats="0" applyAlignmentFormats="0" applyWidthHeightFormats="1" dataCaption="Impact category" updatedVersion="8" minRefreshableVersion="3" useAutoFormatting="1" itemPrintTitles="1" createdVersion="8" indent="0" outline="1" outlineData="1" multipleFieldFilters="0" chartFormat="50" rowHeaderCaption="Food_category">
  <location ref="A64:M81" firstHeaderRow="1" firstDataRow="2" firstDataCol="1" rowPageCount="2" colPageCount="1"/>
  <pivotFields count="127">
    <pivotField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Col" showAll="0">
      <items count="13">
        <item x="10"/>
        <item x="2"/>
        <item x="1"/>
        <item m="1" x="11"/>
        <item x="7"/>
        <item x="0"/>
        <item x="4"/>
        <item x="6"/>
        <item x="5"/>
        <item x="9"/>
        <item x="8"/>
        <item x="3"/>
        <item t="default"/>
      </items>
    </pivotField>
    <pivotField axis="axisPage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numFmtId="9" showAll="0"/>
    <pivotField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</pivotFields>
  <rowFields count="1">
    <field x="-2"/>
  </rowFields>
  <rowItems count="16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</rowItems>
  <colFields count="1">
    <field x="1"/>
  </colFields>
  <colItems count="12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2">
    <pageField fld="0" hier="-1"/>
    <pageField fld="2" hier="-1"/>
  </pageFields>
  <dataFields count="16">
    <dataField name="CC" fld="79" baseField="1" baseItem="1"/>
    <dataField name="OD" fld="80" baseField="1" baseItem="1"/>
    <dataField name="IR" fld="81" baseField="1" baseItem="1"/>
    <dataField name="PO" fld="82" baseField="1" baseItem="1"/>
    <dataField name="PM" fld="83" baseField="1" baseItem="1"/>
    <dataField name="HTnc" fld="84" baseField="1" baseItem="1"/>
    <dataField name="HTc" fld="85" baseField="1" baseItem="1"/>
    <dataField name="AC" fld="86" baseField="2" baseItem="0"/>
    <dataField name="Eufw" fld="87" baseField="1" baseItem="1"/>
    <dataField name="Euma" fld="88" baseField="1" baseItem="1"/>
    <dataField name="Eute" fld="89" baseField="1" baseItem="1"/>
    <dataField name="EC" fld="90" baseField="1" baseItem="1"/>
    <dataField name="LU" fld="91" baseField="2" baseItem="0"/>
    <dataField name="WU" fld="92" baseField="1" baseItem="1"/>
    <dataField name="EN" fld="93" baseField="1" baseItem="1"/>
    <dataField name="RU" fld="94" baseField="1" baseItem="1"/>
  </dataFields>
  <chartFormats count="28">
    <chartFormat chart="1" format="6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42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1" format="155" series="1">
      <pivotArea type="data" outline="0" fieldPosition="0">
        <references count="1">
          <reference field="4294967294" count="1" selected="0">
            <x v="12"/>
          </reference>
        </references>
      </pivotArea>
    </chartFormat>
    <chartFormat chart="2" format="22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98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2" format="311" series="1">
      <pivotArea type="data" outline="0" fieldPosition="0">
        <references count="1">
          <reference field="4294967294" count="1" selected="0">
            <x v="12"/>
          </reference>
        </references>
      </pivotArea>
    </chartFormat>
    <chartFormat chart="23" format="6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23" format="6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23" format="6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23" format="6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23" format="6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23" format="6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23" format="6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23" format="6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23" format="6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23" format="7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33" format="7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33" format="7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33" format="7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33" format="7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33" format="7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33" format="7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33" format="7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33" format="7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33" format="8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33" format="8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33" format="8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33" format="8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2F403C7-3B7F-4E39-A05A-5A2E67E53FC6}" name="PivotTable6" cacheId="151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53">
  <location ref="A88:C94" firstHeaderRow="0" firstDataRow="1" firstDataCol="1" rowPageCount="2" colPageCount="1"/>
  <pivotFields count="127">
    <pivotField axis="axisPage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showAll="0">
      <items count="13">
        <item x="10"/>
        <item h="1" x="1"/>
        <item h="1" x="8"/>
        <item x="2"/>
        <item x="4"/>
        <item x="6"/>
        <item x="9"/>
        <item h="1" m="1" x="11"/>
        <item h="1" x="5"/>
        <item h="1" x="0"/>
        <item h="1" x="3"/>
        <item h="1" x="7"/>
        <item t="default"/>
      </items>
    </pivotField>
    <pivotField axis="axisPage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numFmtId="9" showAll="0"/>
    <pivotField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</pivotFields>
  <rowFields count="1">
    <field x="1"/>
  </rowFields>
  <rowItems count="6">
    <i>
      <x/>
    </i>
    <i>
      <x v="3"/>
    </i>
    <i>
      <x v="4"/>
    </i>
    <i>
      <x v="5"/>
    </i>
    <i>
      <x v="6"/>
    </i>
    <i t="grand">
      <x/>
    </i>
  </rowItems>
  <colFields count="1">
    <field x="-2"/>
  </colFields>
  <colItems count="2">
    <i>
      <x/>
    </i>
    <i i="1">
      <x v="1"/>
    </i>
  </colItems>
  <pageFields count="2">
    <pageField fld="0" hier="-1"/>
    <pageField fld="2" hier="-1"/>
  </pageFields>
  <dataFields count="2">
    <dataField name="Ingredient market cost" fld="75" baseField="1" baseItem="0"/>
    <dataField name="Environmental cost" fld="76" baseField="0" baseItem="0"/>
  </dataFields>
  <formats count="1">
    <format dxfId="126">
      <pivotArea collapsedLevelsAreSubtotals="1" fieldPosition="0">
        <references count="1">
          <reference field="1" count="0"/>
        </references>
      </pivotArea>
    </format>
  </formats>
  <chartFormats count="13">
    <chartFormat chart="6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1" format="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1" format="3">
      <pivotArea type="data" outline="0" fieldPosition="0">
        <references count="2">
          <reference field="4294967294" count="1" selected="0">
            <x v="1"/>
          </reference>
          <reference field="1" count="1" selected="0">
            <x v="4"/>
          </reference>
        </references>
      </pivotArea>
    </chartFormat>
    <chartFormat chart="35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5" format="6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5" format="7">
      <pivotArea type="data" outline="0" fieldPosition="0">
        <references count="2">
          <reference field="4294967294" count="1" selected="0">
            <x v="1"/>
          </reference>
          <reference field="1" count="1" selected="0">
            <x v="4"/>
          </reference>
        </references>
      </pivotArea>
    </chartFormat>
    <chartFormat chart="36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6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6" format="10">
      <pivotArea type="data" outline="0" fieldPosition="0">
        <references count="2">
          <reference field="4294967294" count="1" selected="0">
            <x v="1"/>
          </reference>
          <reference field="1" count="1" selected="0">
            <x v="4"/>
          </reference>
        </references>
      </pivotArea>
    </chartFormat>
    <chartFormat chart="37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7" format="1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7" format="13">
      <pivotArea type="data" outline="0" fieldPosition="0">
        <references count="2">
          <reference field="4294967294" count="1" selected="0">
            <x v="1"/>
          </reference>
          <reference field="1" count="1" selected="0">
            <x v="4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91CB27-D6AB-41CB-9D36-E492B896AD6B}" name="PivotTable3" cacheId="151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56">
  <location ref="A25:D39" firstHeaderRow="1" firstDataRow="2" firstDataCol="1" rowPageCount="1" colPageCount="1"/>
  <pivotFields count="127">
    <pivotField axis="axisPage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showAll="0">
      <items count="14">
        <item x="7"/>
        <item x="6"/>
        <item x="2"/>
        <item x="8"/>
        <item m="1" x="12"/>
        <item x="5"/>
        <item x="0"/>
        <item x="4"/>
        <item x="9"/>
        <item x="1"/>
        <item x="10"/>
        <item x="11"/>
        <item x="3"/>
        <item t="default"/>
      </items>
    </pivotField>
    <pivotField axis="axisCol" showAll="0">
      <items count="3">
        <item n="total plate waste " x="0"/>
        <item x="1"/>
        <item t="default"/>
      </items>
    </pivotField>
    <pivotField showAll="0"/>
    <pivotField dataField="1" showAll="0"/>
    <pivotField showAll="0"/>
    <pivotField showAll="0"/>
    <pivotField numFmtId="9" showAll="0"/>
    <pivotField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</pivotFields>
  <rowFields count="1">
    <field x="1"/>
  </rowFields>
  <rowItems count="13">
    <i>
      <x/>
    </i>
    <i>
      <x v="1"/>
    </i>
    <i>
      <x v="2"/>
    </i>
    <i>
      <x v="3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2"/>
  </colFields>
  <colItems count="3">
    <i>
      <x/>
    </i>
    <i>
      <x v="1"/>
    </i>
    <i t="grand">
      <x/>
    </i>
  </colItems>
  <pageFields count="1">
    <pageField fld="0" hier="-1"/>
  </pageFields>
  <dataFields count="1">
    <dataField name="FW weight (kg)" fld="4" baseField="0" baseItem="0"/>
  </dataFields>
  <formats count="19">
    <format dxfId="107">
      <pivotArea collapsedLevelsAreSubtotals="1" fieldPosition="0">
        <references count="1">
          <reference field="1" count="0"/>
        </references>
      </pivotArea>
    </format>
    <format dxfId="108">
      <pivotArea type="origin" dataOnly="0" labelOnly="1" outline="0" fieldPosition="0"/>
    </format>
    <format dxfId="109">
      <pivotArea field="1" type="button" dataOnly="0" labelOnly="1" outline="0" axis="axisRow" fieldPosition="0"/>
    </format>
    <format dxfId="110">
      <pivotArea field="2" type="button" dataOnly="0" labelOnly="1" outline="0" axis="axisCol" fieldPosition="0"/>
    </format>
    <format dxfId="111">
      <pivotArea dataOnly="0" labelOnly="1" fieldPosition="0">
        <references count="1">
          <reference field="2" count="1">
            <x v="0"/>
          </reference>
        </references>
      </pivotArea>
    </format>
    <format dxfId="112">
      <pivotArea dataOnly="0" labelOnly="1" grandCol="1" outline="0" fieldPosition="0"/>
    </format>
    <format dxfId="113">
      <pivotArea grandRow="1" outline="0" collapsedLevelsAreSubtotals="1" fieldPosition="0"/>
    </format>
    <format dxfId="114">
      <pivotArea dataOnly="0" labelOnly="1" grandRow="1" outline="0" fieldPosition="0"/>
    </format>
    <format dxfId="115">
      <pivotArea grandRow="1" outline="0" collapsedLevelsAreSubtotals="1" fieldPosition="0"/>
    </format>
    <format dxfId="116">
      <pivotArea dataOnly="0" labelOnly="1" grandRow="1" outline="0" fieldPosition="0"/>
    </format>
    <format dxfId="117">
      <pivotArea type="topRight" dataOnly="0" labelOnly="1" outline="0" fieldPosition="0"/>
    </format>
    <format dxfId="118">
      <pivotArea type="origin" dataOnly="0" labelOnly="1" outline="0" fieldPosition="0"/>
    </format>
    <format dxfId="119">
      <pivotArea field="2" type="button" dataOnly="0" labelOnly="1" outline="0" axis="axisCol" fieldPosition="0"/>
    </format>
    <format dxfId="120">
      <pivotArea type="topRight" dataOnly="0" labelOnly="1" outline="0" fieldPosition="0"/>
    </format>
    <format dxfId="121">
      <pivotArea field="1" type="button" dataOnly="0" labelOnly="1" outline="0" axis="axisRow" fieldPosition="0"/>
    </format>
    <format dxfId="122">
      <pivotArea dataOnly="0" labelOnly="1" fieldPosition="0">
        <references count="1">
          <reference field="2" count="0"/>
        </references>
      </pivotArea>
    </format>
    <format dxfId="123">
      <pivotArea dataOnly="0" labelOnly="1" grandCol="1" outline="0" fieldPosition="0"/>
    </format>
    <format dxfId="124">
      <pivotArea grandRow="1" outline="0" collapsedLevelsAreSubtotals="1" fieldPosition="0"/>
    </format>
    <format dxfId="125">
      <pivotArea dataOnly="0" labelOnly="1" grandRow="1" outline="0" fieldPosition="0"/>
    </format>
  </formats>
  <chartFormats count="4">
    <chartFormat chart="25" format="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45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47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47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</chart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C1B844E-5A0E-46AC-B0AA-C49C66FB9A22}" name="PivotTable6" cacheId="151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56">
  <location ref="A86:C92" firstHeaderRow="0" firstDataRow="1" firstDataCol="1" rowPageCount="2" colPageCount="1"/>
  <pivotFields count="127">
    <pivotField axis="axisPage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showAll="0">
      <items count="14">
        <item x="7"/>
        <item h="1" x="2"/>
        <item h="1" x="11"/>
        <item x="6"/>
        <item x="4"/>
        <item x="9"/>
        <item x="10"/>
        <item h="1" m="1" x="12"/>
        <item h="1" x="1"/>
        <item h="1" x="0"/>
        <item h="1" x="8"/>
        <item h="1" x="3"/>
        <item h="1" x="5"/>
        <item t="default"/>
      </items>
    </pivotField>
    <pivotField axis="axisPage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numFmtId="9" showAll="0"/>
    <pivotField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</pivotFields>
  <rowFields count="1">
    <field x="1"/>
  </rowFields>
  <rowItems count="6">
    <i>
      <x/>
    </i>
    <i>
      <x v="3"/>
    </i>
    <i>
      <x v="4"/>
    </i>
    <i>
      <x v="5"/>
    </i>
    <i>
      <x v="6"/>
    </i>
    <i t="grand">
      <x/>
    </i>
  </rowItems>
  <colFields count="1">
    <field x="-2"/>
  </colFields>
  <colItems count="2">
    <i>
      <x/>
    </i>
    <i i="1">
      <x v="1"/>
    </i>
  </colItems>
  <pageFields count="2">
    <pageField fld="0" hier="-1"/>
    <pageField fld="2" hier="-1"/>
  </pageFields>
  <dataFields count="2">
    <dataField name="Ingredient market cost" fld="75" baseField="1" baseItem="0"/>
    <dataField name="Environmental cost" fld="76" baseField="0" baseItem="0"/>
  </dataFields>
  <formats count="1">
    <format dxfId="106">
      <pivotArea collapsedLevelsAreSubtotals="1" fieldPosition="0">
        <references count="1">
          <reference field="1" count="0"/>
        </references>
      </pivotArea>
    </format>
  </formats>
  <chartFormats count="16">
    <chartFormat chart="6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1" format="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1" format="3">
      <pivotArea type="data" outline="0" fieldPosition="0">
        <references count="2">
          <reference field="4294967294" count="1" selected="0">
            <x v="1"/>
          </reference>
          <reference field="1" count="1" selected="0">
            <x v="4"/>
          </reference>
        </references>
      </pivotArea>
    </chartFormat>
    <chartFormat chart="35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5" format="6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5" format="7">
      <pivotArea type="data" outline="0" fieldPosition="0">
        <references count="2">
          <reference field="4294967294" count="1" selected="0">
            <x v="1"/>
          </reference>
          <reference field="1" count="1" selected="0">
            <x v="4"/>
          </reference>
        </references>
      </pivotArea>
    </chartFormat>
    <chartFormat chart="36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6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6" format="10">
      <pivotArea type="data" outline="0" fieldPosition="0">
        <references count="2">
          <reference field="4294967294" count="1" selected="0">
            <x v="1"/>
          </reference>
          <reference field="1" count="1" selected="0">
            <x v="4"/>
          </reference>
        </references>
      </pivotArea>
    </chartFormat>
    <chartFormat chart="37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7" format="1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7" format="13">
      <pivotArea type="data" outline="0" fieldPosition="0">
        <references count="2">
          <reference field="4294967294" count="1" selected="0">
            <x v="1"/>
          </reference>
          <reference field="1" count="1" selected="0">
            <x v="4"/>
          </reference>
        </references>
      </pivotArea>
    </chartFormat>
    <chartFormat chart="38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8" format="1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8" format="16">
      <pivotArea type="data" outline="0" fieldPosition="0">
        <references count="2">
          <reference field="4294967294" count="1" selected="0">
            <x v="1"/>
          </reference>
          <reference field="1" count="1" selected="0">
            <x v="4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FFFFF0-AA03-494B-9F0B-039A5F3756B1}" name="PivotTable1" cacheId="1512" dataOnRows="1" applyNumberFormats="0" applyBorderFormats="0" applyFontFormats="0" applyPatternFormats="0" applyAlignmentFormats="0" applyWidthHeightFormats="1" dataCaption="Impact category" updatedVersion="8" minRefreshableVersion="3" useAutoFormatting="1" itemPrintTitles="1" createdVersion="8" indent="0" outline="1" outlineData="1" multipleFieldFilters="0" chartFormat="51" rowHeaderCaption="Food_category">
  <location ref="A62:N79" firstHeaderRow="1" firstDataRow="2" firstDataCol="1" rowPageCount="2" colPageCount="1"/>
  <pivotFields count="127">
    <pivotField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Col" showAll="0">
      <items count="14">
        <item x="7"/>
        <item x="6"/>
        <item x="2"/>
        <item x="8"/>
        <item m="1" x="12"/>
        <item x="5"/>
        <item x="0"/>
        <item x="4"/>
        <item x="9"/>
        <item x="1"/>
        <item x="10"/>
        <item x="11"/>
        <item x="3"/>
        <item t="default"/>
      </items>
    </pivotField>
    <pivotField axis="axisPage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numFmtId="9" showAll="0"/>
    <pivotField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  <pivotField numFmtId="11" showAll="0"/>
  </pivotFields>
  <rowFields count="1">
    <field x="-2"/>
  </rowFields>
  <rowItems count="16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</rowItems>
  <colFields count="1">
    <field x="1"/>
  </colFields>
  <colItems count="13">
    <i>
      <x/>
    </i>
    <i>
      <x v="1"/>
    </i>
    <i>
      <x v="2"/>
    </i>
    <i>
      <x v="3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2">
    <pageField fld="0" hier="-1"/>
    <pageField fld="2" hier="-1"/>
  </pageFields>
  <dataFields count="16">
    <dataField name="CC" fld="79" baseField="1" baseItem="1"/>
    <dataField name="OD" fld="80" baseField="1" baseItem="1"/>
    <dataField name="IR" fld="81" baseField="1" baseItem="1"/>
    <dataField name="PO" fld="82" baseField="1" baseItem="1"/>
    <dataField name="PM" fld="83" baseField="1" baseItem="1"/>
    <dataField name="HTnc" fld="84" baseField="1" baseItem="1"/>
    <dataField name="HTc" fld="85" baseField="1" baseItem="1"/>
    <dataField name="AC" fld="86" baseField="2" baseItem="0"/>
    <dataField name="Eufw" fld="87" baseField="1" baseItem="1"/>
    <dataField name="Euma" fld="88" baseField="1" baseItem="1"/>
    <dataField name="Eute" fld="89" baseField="1" baseItem="1"/>
    <dataField name="EC" fld="90" baseField="1" baseItem="1"/>
    <dataField name="LU" fld="91" baseField="2" baseItem="0"/>
    <dataField name="WU" fld="92" baseField="1" baseItem="1"/>
    <dataField name="EN" fld="93" baseField="1" baseItem="1"/>
    <dataField name="RU" fld="94" baseField="1" baseItem="1"/>
  </dataFields>
  <chartFormats count="39">
    <chartFormat chart="1" format="6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42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1" format="155" series="1">
      <pivotArea type="data" outline="0" fieldPosition="0">
        <references count="1">
          <reference field="4294967294" count="1" selected="0">
            <x v="12"/>
          </reference>
        </references>
      </pivotArea>
    </chartFormat>
    <chartFormat chart="2" format="22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98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2" format="311" series="1">
      <pivotArea type="data" outline="0" fieldPosition="0">
        <references count="1">
          <reference field="4294967294" count="1" selected="0">
            <x v="12"/>
          </reference>
        </references>
      </pivotArea>
    </chartFormat>
    <chartFormat chart="23" format="6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23" format="6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23" format="6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23" format="6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23" format="6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23" format="6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23" format="6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23" format="6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23" format="6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23" format="7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33" format="7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33" format="7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33" format="7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33" format="7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33" format="7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33" format="7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33" format="7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33" format="7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33" format="8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33" format="8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34" format="8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34" format="8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34" format="8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34" format="8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34" format="8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34" format="8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34" format="8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34" format="8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34" format="9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34" format="9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34" format="9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34" format="9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34" format="9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D7245531-E0E4-4F97-AB42-458FC23AF245}" autoFormatId="16" applyNumberFormats="0" applyBorderFormats="0" applyFontFormats="0" applyPatternFormats="0" applyAlignmentFormats="0" applyWidthHeightFormats="0">
  <queryTableRefresh nextId="4">
    <queryTableFields count="3">
      <queryTableField id="1" name="Food" tableColumnId="1"/>
      <queryTableField id="2" name="Food Category" tableColumnId="2"/>
      <queryTableField id="3" name="Average % Weight Change" tableColumnId="3"/>
    </queryTableFields>
  </queryTableRefresh>
</queryTable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  <types>
    <type name="_linkedentity">
      <keyFlags>
        <key name="%cvi">
          <flag name="ShowInCardView" value="0"/>
          <flag name="ShowInDotNotation" value="0"/>
          <flag name="ShowInAutoComplete" value="0"/>
          <flag name="ExcludeFromCalcComparison" value="1"/>
        </key>
      </keyFlags>
    </type>
    <type name="_linkedentitycore">
      <keyFlags>
        <key name="%EntityServiceId">
          <flag name="ShowInCardView" value="0"/>
          <flag name="ShowInDotNotation" value="0"/>
          <flag name="ShowInAutoComplete" value="0"/>
        </key>
        <key name="%EntitySubDomainId">
          <flag name="ShowInCardView" value="0"/>
          <flag name="ShowInDotNotation" value="0"/>
          <flag name="ShowInAutoComplete" value="0"/>
        </key>
        <key name="%EntityCulture">
          <flag name="ShowInCardView" value="0"/>
          <flag name="ShowInDotNotation" value="0"/>
          <flag name="ShowInAutoComplete" value="0"/>
        </key>
        <key name="%EntityId">
          <flag name="ShowInCardView" value="0"/>
          <flag name="ShowInDotNotation" value="0"/>
          <flag name="ShowInAutoComplete" value="0"/>
        </key>
        <key name="%IsRefreshable">
          <flag name="ShowInCardView" value="0"/>
          <flag name="ShowInDotNotation" value="0"/>
          <flag name="ShowInAutoComplete" value="0"/>
          <flag name="ExcludeFromCalcComparison" value="1"/>
        </key>
        <key name="%ProviderInfo">
          <flag name="ShowInCardView" value="0"/>
          <flag name="ShowInDotNotation" value="0"/>
          <flag name="ShowInAutoComplete" value="0"/>
        </key>
        <key name="%DataProviderExternalLinkLogo">
          <flag name="ShowInCardView" value="0"/>
          <flag name="ShowInDotNotation" value="0"/>
          <flag name="ShowInAutoComplete" value="0"/>
        </key>
        <key name="%DataProviderExternalLink">
          <flag name="ShowInCardView" value="0"/>
          <flag name="ShowInDotNotation" value="0"/>
          <flag name="ShowInAutoComplete" value="0"/>
        </key>
        <key name="%OutdatedReason">
          <flag name="ShowInCardView" value="0"/>
          <flag name="ShowInDotNotation" value="0"/>
          <flag name="ShowInAutoComplete" value="0"/>
          <flag name="ExcludeFromCalcComparison" value="1"/>
        </key>
      </keyFlags>
    </type>
  </types>
</rvTypesInfo>
</file>

<file path=xl/richData/rdrichvalue.xml><?xml version="1.0" encoding="utf-8"?>
<rvData xmlns="http://schemas.microsoft.com/office/spreadsheetml/2017/richdata" count="2">
  <rv s="0">
    <v>en-GB</v>
    <v>avyn9c</v>
    <v>268435456</v>
    <v>1</v>
    <v>Powered by Refinitiv</v>
    <v>0</v>
    <v>USD/EUR</v>
    <v>2</v>
    <v>3</v>
    <v>Finance</v>
    <v>4</v>
    <v>0.96519999999999995</v>
    <v>0.82779999999999998</v>
    <v>1E-3</v>
    <v>1.1770000000000001E-3</v>
    <v>EUR</v>
    <v>USD</v>
    <v>0.85150000000000003</v>
    <v>Currency Pair</v>
    <v>46073.436701388891</v>
    <v>0.84930000000000005</v>
    <v>US Dollar/Euro FX Cross Rate</v>
    <v>0.84930000000000005</v>
    <v>0.84930000000000005</v>
    <v>0.85029999999999994</v>
    <v>USDEUR</v>
    <v>USD/EUR</v>
  </rv>
  <rv s="1">
    <v>0</v>
  </rv>
</rvData>
</file>

<file path=xl/richData/rdrichvaluestructure.xml><?xml version="1.0" encoding="utf-8"?>
<rvStructures xmlns="http://schemas.microsoft.com/office/spreadsheetml/2017/richdata" count="2">
  <s t="_linkedentitycore">
    <k n="%EntityCulture" t="s"/>
    <k n="%EntityId" t="s"/>
    <k n="%EntityServiceId"/>
    <k n="%IsRefreshable" t="b"/>
    <k n="%ProviderInfo" t="s"/>
    <k n="_Display" t="spb"/>
    <k n="_DisplayString" t="s"/>
    <k n="_Flags" t="spb"/>
    <k n="_Format" t="spb"/>
    <k n="_Icon" t="s"/>
    <k n="_SubLabel" t="spb"/>
    <k n="52 week high"/>
    <k n="52 week low"/>
    <k n="Change"/>
    <k n="Change (%)"/>
    <k n="Currency" t="s"/>
    <k n="From currency" t="s"/>
    <k n="High"/>
    <k n="Instrument type" t="s"/>
    <k n="Last trade time"/>
    <k n="Low"/>
    <k n="Name" t="s"/>
    <k n="Open"/>
    <k n="Previous close"/>
    <k n="Price"/>
    <k n="Ticker symbol" t="s"/>
    <k n="UniqueName" t="s"/>
  </s>
  <s t="_linkedentity">
    <k n="%cvi" t="r"/>
  </s>
</rvStructures>
</file>

<file path=xl/richData/rdsupportingpropertybag.xml><?xml version="1.0" encoding="utf-8"?>
<supportingPropertyBags xmlns="http://schemas.microsoft.com/office/spreadsheetml/2017/richdata2">
  <spbArrays count="1">
    <a count="27">
      <v t="s">%EntityServiceId</v>
      <v t="s">_Format</v>
      <v t="s">%IsRefreshable</v>
      <v t="s">%EntityCulture</v>
      <v t="s">%EntityId</v>
      <v t="s">_Icon</v>
      <v t="s">_Display</v>
      <v t="s">Name</v>
      <v t="s">Price</v>
      <v t="s">_SubLabel</v>
      <v t="s">Last trade time</v>
      <v t="s">Ticker symbol</v>
      <v t="s">Change</v>
      <v t="s">Change (%)</v>
      <v t="s">Currency</v>
      <v t="s">From currency</v>
      <v t="s">Previous close</v>
      <v t="s">Open</v>
      <v t="s">High</v>
      <v t="s">Low</v>
      <v t="s">52 week high</v>
      <v t="s">52 week low</v>
      <v t="s">Instrument type</v>
      <v t="s">_Flags</v>
      <v t="s">UniqueName</v>
      <v t="s">_DisplayString</v>
      <v t="s">%ProviderInfo</v>
    </a>
  </spbArrays>
  <spbData count="5">
    <spb s="0">
      <v>0</v>
      <v>Name</v>
    </spb>
    <spb s="1">
      <v>0</v>
      <v>0</v>
      <v>0</v>
    </spb>
    <spb s="2">
      <v>1</v>
      <v>1</v>
    </spb>
    <spb s="3">
      <v>1</v>
      <v>1</v>
      <v>2</v>
      <v>1</v>
      <v>1</v>
      <v>1</v>
      <v>3</v>
      <v>1</v>
      <v>1</v>
      <v>1</v>
      <v>4</v>
      <v>5</v>
    </spb>
    <spb s="4">
      <v>GMT</v>
    </spb>
  </spbData>
</supportingPropertyBags>
</file>

<file path=xl/richData/rdsupportingpropertybagstructure.xml><?xml version="1.0" encoding="utf-8"?>
<spbStructures xmlns="http://schemas.microsoft.com/office/spreadsheetml/2017/richdata2" count="5">
  <s>
    <k n="^Order" t="spba"/>
    <k n="TitleProperty" t="s"/>
  </s>
  <s>
    <k n="ShowInCardView" t="b"/>
    <k n="ShowInDotNotation" t="b"/>
    <k n="ShowInAutoComplete" t="b"/>
  </s>
  <s>
    <k n="UniqueName" t="spb"/>
    <k n="`%ProviderInfo" t="spb"/>
  </s>
  <s>
    <k n="Low" t="i"/>
    <k n="High" t="i"/>
    <k n="Name" t="i"/>
    <k n="Open" t="i"/>
    <k n="Price" t="i"/>
    <k n="Change" t="i"/>
    <k n="Change (%)" t="i"/>
    <k n="52 week low" t="i"/>
    <k n="52 week high" t="i"/>
    <k n="Previous close" t="i"/>
    <k n="Last trade time" t="i"/>
    <k n="`%EntityServiceId" t="i"/>
  </s>
  <s>
    <k n="Last trade time" t="s"/>
  </s>
</spbStructures>
</file>

<file path=xl/richData/richStyles.xml><?xml version="1.0" encoding="utf-8"?>
<richStyleSheet xmlns="http://schemas.microsoft.com/office/spreadsheetml/2017/richdata2" xmlns:mc="http://schemas.openxmlformats.org/markup-compatibility/2006" xmlns:x="http://schemas.openxmlformats.org/spreadsheetml/2006/main" mc:Ignorable="x">
  <dxfs count="4">
    <x:dxf>
      <x:numFmt numFmtId="0" formatCode="General"/>
    </x:dxf>
    <x:dxf>
      <x:numFmt numFmtId="14" formatCode="0.00%"/>
    </x:dxf>
    <x:dxf>
      <x:numFmt numFmtId="2" formatCode="0.00"/>
    </x:dxf>
    <x:dxf>
      <x:numFmt numFmtId="27" formatCode="m/d/yyyy\ h:mm"/>
    </x:dxf>
  </dxfs>
  <richProperties>
    <rPr n="NumberFormat" t="s"/>
    <rPr n="IsTitleField" t="b"/>
  </richProperties>
  <richStyles>
    <rSty dxfid="0">
      <rpv i="0">_([$€-x-euro2] * #,##0.00_);_([$€-x-euro2] * (#,##0.00);_([$€-x-euro2] * "-"??_);_(@_)</rpv>
    </rSty>
    <rSty>
      <rpv i="1">1</rpv>
    </rSty>
    <rSty dxfid="1"/>
    <rSty dxfid="3"/>
    <rSty dxfid="2">
      <rpv i="0">0.00</rpv>
    </rSty>
  </richStyles>
</richStyleSheet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F3CE0191-B397-4475-9DD8-07CB915A645E}" name="Table4" displayName="Table4" ref="A1:R55" totalsRowShown="0">
  <autoFilter ref="A1:R55" xr:uid="{F3CE0191-B397-4475-9DD8-07CB915A645E}"/>
  <tableColumns count="18">
    <tableColumn id="1" xr3:uid="{F4A452DE-438D-4D21-8721-D6E234AD7915}" name="Waste treatment type"/>
    <tableColumn id="2" xr3:uid="{A45A9B16-1C34-4DBD-B608-D36BCB3885A5}" name="Country"/>
    <tableColumn id="3" xr3:uid="{BAE6AC49-1A7C-489D-AEED-9F371B71EC87}" name="Climate change"/>
    <tableColumn id="4" xr3:uid="{EBA563D9-D958-4494-B304-3E4B3DB2A3D1}" name="Ozone depletion" dataDxfId="35"/>
    <tableColumn id="5" xr3:uid="{DA6EB3BF-5E90-45DD-8C0B-81099D7E13F2}" name="Ionising radiation: human health"/>
    <tableColumn id="6" xr3:uid="{373F26F5-3865-43B5-B580-C6C1CFEDACAE}" name="Photochemical oxidant formation: human health"/>
    <tableColumn id="7" xr3:uid="{9F5FCAC9-FC44-4E6A-BB36-AA9C6F32A8A5}" name="Particulate matter formation" dataDxfId="34"/>
    <tableColumn id="8" xr3:uid="{657B231A-777A-434C-A80E-00CC0D4346B8}" name="Human toxicity: non-carcinogenic" dataDxfId="33"/>
    <tableColumn id="9" xr3:uid="{EA3A29FF-82DB-4AE2-A9E4-64056D174779}" name="Human toxicity: carcinogenic" dataDxfId="32"/>
    <tableColumn id="10" xr3:uid="{DEC577BB-3047-4A82-920D-E41DB0CDDE8D}" name="Acidification"/>
    <tableColumn id="11" xr3:uid="{4DE1914F-A01A-4E40-AA50-7DD071D1F86D}" name="Eutrophication: freshwater" dataDxfId="31"/>
    <tableColumn id="12" xr3:uid="{59882892-9F26-4046-B712-ED4610F27D68}" name="Eutrophication: marine" dataDxfId="30"/>
    <tableColumn id="13" xr3:uid="{74349675-93DA-4B83-822B-3761215D162D}" name="Eutrophication: terrestrial"/>
    <tableColumn id="14" xr3:uid="{85EE3878-CF4E-4128-8F2B-2382DE4C0450}" name="Ecotoxicity: freshwater"/>
    <tableColumn id="15" xr3:uid="{369FF4F3-9C59-46A4-BDD8-31F42CCA491E}" name="Land use"/>
    <tableColumn id="16" xr3:uid="{16250ED4-A80F-4DD9-9A77-01DD270E6411}" name="Water use"/>
    <tableColumn id="17" xr3:uid="{236C2120-ED6F-49F5-8E61-DB687FBFC5E3}" name="Energy resources: non-renewable"/>
    <tableColumn id="18" xr3:uid="{9AA9FB6A-D2B9-4547-85B3-E6CBBA351729}" name="Material resources: metals/minerals" dataDxfId="29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07A3311-1AAA-4EA5-8808-34721A1A9513}" name="Table7" displayName="Table7" ref="A1:E17" totalsRowShown="0" headerRowDxfId="28" dataDxfId="27">
  <autoFilter ref="A1:E17" xr:uid="{907A3311-1AAA-4EA5-8808-34721A1A9513}"/>
  <tableColumns count="5">
    <tableColumn id="1" xr3:uid="{24F0497B-39DB-4405-B7D4-C4DE33E38D65}" name="Code" dataDxfId="26"/>
    <tableColumn id="2" xr3:uid="{4BD12A29-E809-4FAF-A85B-F34DDF8BB76E}" name="Impact category" dataDxfId="25"/>
    <tableColumn id="3" xr3:uid="{C5113B60-1F6B-41BC-AEC5-910F00595CF2}" name="Monetization factors (2019€)" dataDxfId="24"/>
    <tableColumn id="4" xr3:uid="{901C2824-4365-4F90-B3E3-3FB1ECCD3337}" name="Monetization factors (2025€)" dataDxfId="23"/>
    <tableColumn id="5" xr3:uid="{2036BCB4-101E-495C-AE4C-5F702FC91EA6}" name="Unit" dataDxfId="22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95BD57E-B867-422F-A0CF-0FC8AEE2F60B}" name="Table84" displayName="Table84" ref="A1:E29" totalsRowShown="0">
  <autoFilter ref="A1:E29" xr:uid="{E07D208D-C6D7-4A9A-A31C-ECB636135A0B}"/>
  <tableColumns count="5">
    <tableColumn id="1" xr3:uid="{6EAAF4E3-3904-4951-B59A-E150EEB3E6D4}" name="Code"/>
    <tableColumn id="2" xr3:uid="{D192ED92-1270-44DB-85CD-A2F0B96659A4}" name="Country" dataDxfId="21"/>
    <tableColumn id="4" xr3:uid="{FD3D4CC1-0A97-410A-9029-EF39AB609E71}" name="Year"/>
    <tableColumn id="5" xr3:uid="{3F8EAEE5-F902-4D14-B912-35DEDB0FB7E4}" name="GDP ($)" dataDxfId="20"/>
    <tableColumn id="6" xr3:uid="{0693D2CB-7034-4072-B16F-51C27A544FCC}" name="GDP(€)" dataDxfId="19">
      <calculatedColumnFormula>Table84[[#This Row],[GDP ($)]]*$I$2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A9612DA3-9A4E-497D-8433-E859C95E948F}" name="Table8" displayName="Table8" ref="A1:B29" totalsRowShown="0">
  <autoFilter ref="A1:B29" xr:uid="{A9612DA3-9A4E-497D-8433-E859C95E948F}"/>
  <tableColumns count="2">
    <tableColumn id="1" xr3:uid="{6FAE2EDF-5D2C-4DCD-8D72-DE2CCBF8B43F}" name="Code"/>
    <tableColumn id="2" xr3:uid="{ABAC5C4B-4D4E-4CD1-9901-8C51AEBCD6BA}" name="Country" dataDxfId="18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74FD9B8-4C25-490D-9B25-8A6AAD72F965}" name="Table1" displayName="Table1" ref="D1:D8" totalsRowShown="0" headerRowDxfId="17">
  <autoFilter ref="D1:D8" xr:uid="{474FD9B8-4C25-490D-9B25-8A6AAD72F965}"/>
  <tableColumns count="1">
    <tableColumn id="1" xr3:uid="{86209B17-73F4-4B51-B05E-2338D1217058}" name="Types of cooking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184E5732-063F-4DB7-949C-6F9C2C14F9B1}" name="Table5" displayName="Table5" ref="F1:G140" totalsRowShown="0">
  <autoFilter ref="F1:G140" xr:uid="{184E5732-063F-4DB7-949C-6F9C2C14F9B1}"/>
  <sortState xmlns:xlrd2="http://schemas.microsoft.com/office/spreadsheetml/2017/richdata2" ref="F2:G136">
    <sortCondition ref="F1:F136"/>
  </sortState>
  <tableColumns count="2">
    <tableColumn id="1" xr3:uid="{A0C18F46-7977-4137-8F14-EAAC36975940}" name="Ingredient"/>
    <tableColumn id="2" xr3:uid="{7D8CA8FA-3394-4778-AC0B-B97A30768EB4}" name="Category" dataDxfId="16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80921F9-409B-4E7C-A716-9223629C5FC4}" name="Table2" displayName="Table2" ref="B1:I93" totalsRowShown="0" headerRowDxfId="15">
  <autoFilter ref="B1:I93" xr:uid="{E80921F9-409B-4E7C-A716-9223629C5FC4}"/>
  <tableColumns count="8">
    <tableColumn id="9" xr3:uid="{1E3F88D5-0A49-4171-A148-0506F4B0F42E}" name="Food_category" dataDxfId="14">
      <calculatedColumnFormula>_xlfn.XLOOKUP(D2,Table5[Ingredient],Table5[Category],"",FALSE)</calculatedColumnFormula>
    </tableColumn>
    <tableColumn id="2" xr3:uid="{C3A625A6-C153-43C6-9E61-21C7FB809FBC}" name="Dish" dataDxfId="13"/>
    <tableColumn id="3" xr3:uid="{7F6835B0-FBCF-46D8-A72C-5F7DE5126F30}" name="Ingredient" dataDxfId="12"/>
    <tableColumn id="4" xr3:uid="{0A1944F4-B9B7-4721-B09E-11EE355B22D2}" name="Percentage" dataDxfId="11"/>
    <tableColumn id="5" xr3:uid="{2C3A434D-EB28-4CEA-81F7-3EF420D0A0F8}" name="Platewaste_perschool" dataDxfId="10"/>
    <tableColumn id="6" xr3:uid="{6F700DB8-80D9-49E0-B26E-97E4BAAE2A2D}" name="Platewaste_permeal" dataDxfId="9">
      <calculatedColumnFormula>F2/_xlfn.XLOOKUP(A2,$Q$1:$Q$9,$R$1:$R$9)</calculatedColumnFormula>
    </tableColumn>
    <tableColumn id="7" xr3:uid="{A20E909A-0850-4859-B128-5181B7DE4229}" name="Servingwaste_perschool" dataDxfId="8"/>
    <tableColumn id="8" xr3:uid="{29ED87CA-0DFE-4099-B44D-5F25B058F0C7}" name="Servingwaste_permeal" dataDxfId="7">
      <calculatedColumnFormula>H2/_xlfn.XLOOKUP(A2,$Q$1:$Q$9,$R$1:$R$9)</calculatedColumnFormula>
    </tableColumn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8B6C62A-5F2D-4B69-8F9B-B1CB3A995E90}" name="Food_Food_Category_Average___Weight" displayName="Food_Food_Category_Average___Weight" ref="A1:C144" tableType="queryTable" totalsRowShown="0">
  <autoFilter ref="A1:C144" xr:uid="{18B6C62A-5F2D-4B69-8F9B-B1CB3A995E90}"/>
  <tableColumns count="3">
    <tableColumn id="1" xr3:uid="{1F6447A6-14FB-4F4C-8DCB-DBE28DE8B7AD}" uniqueName="1" name="Food" queryTableFieldId="1" dataDxfId="6"/>
    <tableColumn id="2" xr3:uid="{3051A3BB-5683-4330-9F4D-F9B3EE796377}" uniqueName="2" name="Food Category" queryTableFieldId="2" dataDxfId="5"/>
    <tableColumn id="3" xr3:uid="{1175D6DA-6B16-4F14-A7B2-8D5FAEC8E52B}" uniqueName="3" name="Average % Weight Change" queryTableFieldId="3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A87769FC-F616-4BB1-86D9-F423FF81B34E}" name="Table9" displayName="Table9" ref="A1:R28" totalsRowShown="0">
  <autoFilter ref="A1:R28" xr:uid="{A87769FC-F616-4BB1-86D9-F423FF81B34E}"/>
  <tableColumns count="18">
    <tableColumn id="1" xr3:uid="{A585BF0B-26E2-4AE3-AF18-C0B212895D5F}" name="Item"/>
    <tableColumn id="2" xr3:uid="{2BF30E14-E23C-41AE-A9C7-E8A3ECC8EC43}" name="Country"/>
    <tableColumn id="3" xr3:uid="{569A9594-C4E1-4D46-8F40-314286AFCA01}" name="Climate change"/>
    <tableColumn id="4" xr3:uid="{A8648AF7-7369-4303-B9E5-47C077A54422}" name="Ozone depletion" dataDxfId="4"/>
    <tableColumn id="5" xr3:uid="{05FD93B4-B3AC-4282-AF76-56CEA00939D9}" name="Ionising radiation: human health"/>
    <tableColumn id="6" xr3:uid="{EFA67B6E-E42B-453D-9E3B-C644F30D02B7}" name="Photochemical oxidant formation: human health"/>
    <tableColumn id="7" xr3:uid="{050B5C53-4F02-482E-82CE-9B5205511122}" name="Particulate matter formation" dataDxfId="3"/>
    <tableColumn id="8" xr3:uid="{FCC91528-A594-4918-ACCC-283554DC61D8}" name="Human toxicity: non-carcinogenic" dataDxfId="2"/>
    <tableColumn id="9" xr3:uid="{D440D8F2-9871-4A91-8368-A624870063CC}" name="Human toxicity: carcinogenic" dataDxfId="1"/>
    <tableColumn id="10" xr3:uid="{2CC8EC7A-A4F9-4D42-8D38-A5A8F89F313D}" name="Acidification"/>
    <tableColumn id="11" xr3:uid="{F9F2F822-C32E-4C6E-9054-ABEA60BA711B}" name="Eutrophication: freshwater"/>
    <tableColumn id="12" xr3:uid="{7D026C9D-147B-473B-A87E-78AE17C0CC38}" name="Eutrophication: marine"/>
    <tableColumn id="13" xr3:uid="{3A2C6148-6357-4E69-85BF-DDE26264EDBB}" name="Eutrophication: terrestrial"/>
    <tableColumn id="14" xr3:uid="{904F99E4-40CE-4D6D-82BD-8DC3FC95F439}" name="Ecotoxicity: freshwater"/>
    <tableColumn id="15" xr3:uid="{21447C02-1EAD-4BB2-926A-523FFC16AEDD}" name="Land use"/>
    <tableColumn id="16" xr3:uid="{682687B2-1427-4CCE-B0F0-D8F0F4B15265}" name="Water use"/>
    <tableColumn id="17" xr3:uid="{A31C621C-226E-4A52-9BDA-F410F5383B1A}" name="Energy resources: non-renewable"/>
    <tableColumn id="18" xr3:uid="{942E51E2-C4BF-428F-97F8-00C2CEC03756}" name="Material resources: metals/minerals" dataDxfId="0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83" dT="2025-05-08T12:29:58.16" personId="{320FF513-F7E3-4EB2-8301-6C46278FBD8F}" id="{4EA6B4FE-69CC-48AB-9A1D-BEE9C5B82749}">
    <text>Only emission related to energy, no other input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L13" dT="2025-08-04T13:37:40.53" personId="{320FF513-F7E3-4EB2-8301-6C46278FBD8F}" id="{A517C4EE-3366-42ED-81C6-A6F173C56772}">
    <text>reused!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hyperlink" Target="https://doi.org/10.2908/PRC_HICP_MIDX" TargetMode="External"/><Relationship Id="rId1" Type="http://schemas.openxmlformats.org/officeDocument/2006/relationships/hyperlink" Target="https://www.sciencedirect.com/science/article/pii/S0959652621038452?via%3Dihub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hyperlink" Target="https://toolbox.foodcomp.info/References/RecipeCalculation/Bell%20et%20al%20-%20Report%20on%20Nutrient%20Losses%20and%20Gains%20Factors%20used%20in%20European%20Food%20Composition%20Databases.pdf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sciencedirect.com/science/article/pii/S0301479720318296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table" Target="../tables/table5.xml"/><Relationship Id="rId1" Type="http://schemas.openxmlformats.org/officeDocument/2006/relationships/table" Target="../tables/table4.xml"/></Relationships>
</file>

<file path=xl/worksheets/_rels/sheet17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pivotTable" Target="../pivotTables/pivotTable3.xml"/><Relationship Id="rId7" Type="http://schemas.openxmlformats.org/officeDocument/2006/relationships/printerSettings" Target="../printerSettings/printerSettings5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9.xml"/><Relationship Id="rId7" Type="http://schemas.openxmlformats.org/officeDocument/2006/relationships/printerSettings" Target="../printerSettings/printerSettings6.bin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Relationship Id="rId6" Type="http://schemas.openxmlformats.org/officeDocument/2006/relationships/pivotTable" Target="../pivotTables/pivotTable12.xml"/><Relationship Id="rId5" Type="http://schemas.openxmlformats.org/officeDocument/2006/relationships/pivotTable" Target="../pivotTables/pivotTable11.xml"/><Relationship Id="rId4" Type="http://schemas.openxmlformats.org/officeDocument/2006/relationships/pivotTable" Target="../pivotTables/pivotTable1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5.xml"/><Relationship Id="rId7" Type="http://schemas.openxmlformats.org/officeDocument/2006/relationships/drawing" Target="../drawings/drawing3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Relationship Id="rId6" Type="http://schemas.openxmlformats.org/officeDocument/2006/relationships/printerSettings" Target="../printerSettings/printerSettings7.bin"/><Relationship Id="rId5" Type="http://schemas.openxmlformats.org/officeDocument/2006/relationships/pivotTable" Target="../pivotTables/pivotTable17.xml"/><Relationship Id="rId4" Type="http://schemas.openxmlformats.org/officeDocument/2006/relationships/pivotTable" Target="../pivotTables/pivotTable16.xml"/></Relationships>
</file>

<file path=xl/worksheets/_rels/sheet9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BCA42F-E99B-4E30-81B4-354A028670C1}">
  <dimension ref="B2:P17"/>
  <sheetViews>
    <sheetView showGridLines="0" tabSelected="1" topLeftCell="A11" zoomScale="55" zoomScaleNormal="55" workbookViewId="0">
      <selection activeCell="C13" sqref="C13"/>
    </sheetView>
  </sheetViews>
  <sheetFormatPr defaultRowHeight="14.45"/>
  <cols>
    <col min="2" max="2" width="19.85546875" customWidth="1"/>
    <col min="3" max="3" width="22.7109375" customWidth="1"/>
    <col min="4" max="4" width="66.28515625" customWidth="1"/>
  </cols>
  <sheetData>
    <row r="2" spans="2:16">
      <c r="B2" s="18" t="s">
        <v>0</v>
      </c>
      <c r="C2" s="18" t="s">
        <v>1</v>
      </c>
      <c r="D2" s="18" t="s">
        <v>2</v>
      </c>
    </row>
    <row r="3" spans="2:16">
      <c r="B3" s="109" t="s">
        <v>3</v>
      </c>
      <c r="C3" s="17" t="s">
        <v>3</v>
      </c>
      <c r="D3" s="16" t="s">
        <v>4</v>
      </c>
    </row>
    <row r="4" spans="2:16" ht="29.1">
      <c r="B4" s="111"/>
      <c r="C4" s="17" t="s">
        <v>5</v>
      </c>
      <c r="D4" s="16" t="s">
        <v>6</v>
      </c>
    </row>
    <row r="5" spans="2:16" ht="29.1">
      <c r="B5" s="109" t="s">
        <v>7</v>
      </c>
      <c r="C5" s="17" t="s">
        <v>8</v>
      </c>
      <c r="D5" s="16" t="s">
        <v>9</v>
      </c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</row>
    <row r="6" spans="2:16" ht="29.1">
      <c r="B6" s="110"/>
      <c r="C6" s="17" t="s">
        <v>10</v>
      </c>
      <c r="D6" s="16" t="s">
        <v>11</v>
      </c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</row>
    <row r="7" spans="2:16" ht="29.1">
      <c r="B7" s="110"/>
      <c r="C7" s="17" t="s">
        <v>12</v>
      </c>
      <c r="D7" s="16" t="s">
        <v>13</v>
      </c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</row>
    <row r="8" spans="2:16" ht="29.1">
      <c r="B8" s="111"/>
      <c r="C8" s="17" t="s">
        <v>14</v>
      </c>
      <c r="D8" s="16" t="s">
        <v>15</v>
      </c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</row>
    <row r="9" spans="2:16" ht="43.5">
      <c r="B9" s="112" t="s">
        <v>16</v>
      </c>
      <c r="C9" s="17" t="s">
        <v>17</v>
      </c>
      <c r="D9" s="16" t="s">
        <v>18</v>
      </c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</row>
    <row r="10" spans="2:16" ht="42" customHeight="1">
      <c r="B10" s="112"/>
      <c r="C10" s="17" t="s">
        <v>19</v>
      </c>
      <c r="D10" s="16" t="s">
        <v>20</v>
      </c>
    </row>
    <row r="11" spans="2:16" ht="144.94999999999999">
      <c r="B11" s="112"/>
      <c r="C11" s="17" t="s">
        <v>21</v>
      </c>
      <c r="D11" s="16" t="s">
        <v>22</v>
      </c>
    </row>
    <row r="12" spans="2:16" ht="29.1">
      <c r="B12" s="112"/>
      <c r="C12" s="17" t="s">
        <v>23</v>
      </c>
      <c r="D12" s="16" t="s">
        <v>24</v>
      </c>
    </row>
    <row r="13" spans="2:16" ht="57.95">
      <c r="B13" s="112"/>
      <c r="C13" s="17" t="s">
        <v>25</v>
      </c>
      <c r="D13" s="16" t="s">
        <v>26</v>
      </c>
      <c r="E13" s="100"/>
    </row>
    <row r="14" spans="2:16" ht="43.5">
      <c r="B14" s="112"/>
      <c r="C14" s="17" t="s">
        <v>27</v>
      </c>
      <c r="D14" s="16" t="s">
        <v>28</v>
      </c>
    </row>
    <row r="15" spans="2:16" ht="29.1">
      <c r="B15" s="112"/>
      <c r="C15" s="17" t="s">
        <v>29</v>
      </c>
      <c r="D15" s="16" t="s">
        <v>30</v>
      </c>
    </row>
    <row r="16" spans="2:16">
      <c r="B16" s="113" t="s">
        <v>31</v>
      </c>
      <c r="C16" s="17" t="s">
        <v>32</v>
      </c>
      <c r="D16" s="16" t="s">
        <v>33</v>
      </c>
    </row>
    <row r="17" spans="2:4">
      <c r="B17" s="113"/>
      <c r="C17" s="17" t="s">
        <v>34</v>
      </c>
      <c r="D17" s="16" t="s">
        <v>35</v>
      </c>
    </row>
  </sheetData>
  <mergeCells count="4">
    <mergeCell ref="B5:B8"/>
    <mergeCell ref="B9:B15"/>
    <mergeCell ref="B16:B17"/>
    <mergeCell ref="B3:B4"/>
  </mergeCells>
  <hyperlinks>
    <hyperlink ref="C3" location="Tool_clean!A1" display="Tool" xr:uid="{49B8605B-B7D8-406B-95C8-64BC32CBB8B3}"/>
    <hyperlink ref="C9" location="'Cooking methods'!A1" display="Cooking methods" xr:uid="{67D26AF3-6EBC-45CB-9779-6642F67AA725}"/>
    <hyperlink ref="C10" location="'Waste management'!A1" display="Waste management" xr:uid="{21079B13-93A1-4BCF-8F4C-03722A7B28AA}"/>
    <hyperlink ref="C11" location="'AveragePrices&amp;Codes'!A1" display="Average prices &amp; codes" xr:uid="{F8742147-B0F0-45B8-B8A0-00193076C5A0}"/>
    <hyperlink ref="C6" location="Tool_Italy!A1" display="Tool Italy" xr:uid="{BDE89AF2-CD86-4DD7-A5A7-F3AEC9C0CC5B}"/>
    <hyperlink ref="C7" location="Visualisation_Austria!A1" display="Visualisation Austria" xr:uid="{F13346BC-FB85-4EB7-BD53-025486A55EA7}"/>
    <hyperlink ref="C5" location="Tool_Austria!A1" display="Tool Austria" xr:uid="{F741037A-4D46-477E-BFB4-1F0EBBF16AAF}"/>
    <hyperlink ref="C14" location="Monetization_Factors!A1" display="Monetization factors" xr:uid="{F3721E99-15E3-4077-A296-90EF95D6C942}"/>
    <hyperlink ref="C8" location="Visualisation_Italy!A1" display="Visualisation Italy" xr:uid="{970C9348-A65D-4E6F-8F14-B165C76B2554}"/>
    <hyperlink ref="C15" location="'CAR.CAP_per person'!A1" display="Carrying capacities" xr:uid="{88015AF7-6C0C-4382-8463-B0C13DFD0D60}"/>
    <hyperlink ref="C16" location="Dataset_AT!A1" display="Dataset Austria" xr:uid="{23B0A259-4CC2-4E67-A42E-9A723AA0AE42}"/>
    <hyperlink ref="C17" location="Dataset_IT!A1" display="Dataset Italy" xr:uid="{62E164B6-46BC-4E94-97CB-3579CEC00278}"/>
    <hyperlink ref="C4" location="Visualisation_clean!A1" display="Visualisation" xr:uid="{42CE419A-4C4B-4B46-AC7E-C38B5F2D6938}"/>
    <hyperlink ref="C12" location="AGRIBALYSE_Raw!A1" display="AGRIBALYSE_Raw" xr:uid="{45E36F3F-E71A-404F-8EC2-11E4D8277B87}"/>
    <hyperlink ref="C13" location="AGRIBALYSE_Cooked!A1" display="AGRIBALYSE_Cooked" xr:uid="{31E011A4-BC25-4868-91CA-C5EFA43965ED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60D35-7753-424D-9FF6-269971995D72}">
  <sheetPr>
    <tabColor theme="9"/>
  </sheetPr>
  <dimension ref="A1:AC55"/>
  <sheetViews>
    <sheetView workbookViewId="0">
      <pane ySplit="1" topLeftCell="A25" activePane="bottomLeft" state="frozen"/>
      <selection pane="bottomLeft"/>
    </sheetView>
  </sheetViews>
  <sheetFormatPr defaultRowHeight="14.45"/>
  <cols>
    <col min="1" max="1" width="20.28515625" customWidth="1"/>
    <col min="2" max="2" width="9.140625" customWidth="1"/>
    <col min="3" max="3" width="15.42578125" customWidth="1"/>
    <col min="4" max="4" width="15.85546875" customWidth="1"/>
    <col min="5" max="5" width="28.42578125" customWidth="1"/>
    <col min="6" max="6" width="41.42578125" customWidth="1"/>
    <col min="7" max="7" width="25.7109375" customWidth="1"/>
    <col min="8" max="8" width="29.85546875" customWidth="1"/>
    <col min="9" max="9" width="26.140625" customWidth="1"/>
    <col min="10" max="10" width="12.85546875" customWidth="1"/>
    <col min="11" max="11" width="24.140625" customWidth="1"/>
    <col min="12" max="12" width="21.140625" customWidth="1"/>
    <col min="13" max="13" width="23.5703125" customWidth="1"/>
    <col min="14" max="14" width="21.140625" customWidth="1"/>
    <col min="15" max="15" width="10" customWidth="1"/>
    <col min="16" max="16" width="11" customWidth="1"/>
    <col min="17" max="17" width="29.5703125" customWidth="1"/>
    <col min="18" max="18" width="32" customWidth="1"/>
  </cols>
  <sheetData>
    <row r="1" spans="1:29">
      <c r="A1" t="s">
        <v>495</v>
      </c>
      <c r="B1" t="s">
        <v>465</v>
      </c>
      <c r="C1" t="s">
        <v>466</v>
      </c>
      <c r="D1" t="s">
        <v>467</v>
      </c>
      <c r="E1" t="s">
        <v>468</v>
      </c>
      <c r="F1" t="s">
        <v>469</v>
      </c>
      <c r="G1" t="s">
        <v>470</v>
      </c>
      <c r="H1" t="s">
        <v>471</v>
      </c>
      <c r="I1" t="s">
        <v>472</v>
      </c>
      <c r="J1" t="s">
        <v>473</v>
      </c>
      <c r="K1" t="s">
        <v>474</v>
      </c>
      <c r="L1" t="s">
        <v>475</v>
      </c>
      <c r="M1" t="s">
        <v>476</v>
      </c>
      <c r="N1" t="s">
        <v>477</v>
      </c>
      <c r="O1" t="s">
        <v>478</v>
      </c>
      <c r="P1" t="s">
        <v>479</v>
      </c>
      <c r="Q1" t="s">
        <v>480</v>
      </c>
      <c r="R1" t="s">
        <v>481</v>
      </c>
      <c r="T1" t="s">
        <v>482</v>
      </c>
      <c r="U1" t="s">
        <v>483</v>
      </c>
      <c r="V1" t="s">
        <v>484</v>
      </c>
      <c r="W1" t="s">
        <v>485</v>
      </c>
      <c r="X1" t="s">
        <v>486</v>
      </c>
      <c r="Y1" t="s">
        <v>487</v>
      </c>
      <c r="Z1" t="s">
        <v>488</v>
      </c>
      <c r="AA1" t="s">
        <v>489</v>
      </c>
      <c r="AB1" t="s">
        <v>490</v>
      </c>
      <c r="AC1" t="s">
        <v>491</v>
      </c>
    </row>
    <row r="2" spans="1:29">
      <c r="A2" t="s">
        <v>496</v>
      </c>
      <c r="B2" t="s">
        <v>321</v>
      </c>
      <c r="C2">
        <v>9.9140000000000006E-2</v>
      </c>
      <c r="D2" s="5">
        <v>4.3380200000000001E-10</v>
      </c>
      <c r="E2">
        <v>6.2E-4</v>
      </c>
      <c r="F2">
        <v>1.3999999999999999E-4</v>
      </c>
      <c r="G2" s="5">
        <v>4.1017300000000001E-9</v>
      </c>
      <c r="H2" s="5">
        <v>3.9244900000000002E-10</v>
      </c>
      <c r="I2" s="5">
        <v>1.75528E-10</v>
      </c>
      <c r="J2" s="5">
        <v>7.6500099999999996E-5</v>
      </c>
      <c r="K2" s="5">
        <v>2.4026199999999998E-6</v>
      </c>
      <c r="L2" s="5">
        <v>2.79956E-5</v>
      </c>
      <c r="M2">
        <v>2.5999999999999998E-4</v>
      </c>
      <c r="N2" s="9">
        <v>1.48112</v>
      </c>
      <c r="O2">
        <v>0.3382</v>
      </c>
      <c r="P2">
        <v>2.6900000000000001E-3</v>
      </c>
      <c r="Q2">
        <v>0.31680999999999998</v>
      </c>
      <c r="R2" s="5">
        <v>7.6545899999999997E-8</v>
      </c>
      <c r="S2" s="5"/>
      <c r="T2" s="5"/>
      <c r="U2" s="5">
        <v>2.9310699999999999E-12</v>
      </c>
      <c r="V2" s="5">
        <v>1.72596E-10</v>
      </c>
      <c r="W2" s="5">
        <v>2.52343E-10</v>
      </c>
      <c r="X2" s="5">
        <v>1.4010600000000001E-10</v>
      </c>
      <c r="Y2" s="9">
        <v>6.4890000000000003E-2</v>
      </c>
      <c r="Z2" s="9">
        <v>3.424E-2</v>
      </c>
      <c r="AA2" s="10">
        <v>1.20151E-5</v>
      </c>
      <c r="AB2" s="9">
        <v>1.4396800000000001</v>
      </c>
      <c r="AC2" s="9">
        <v>4.1439999999999998E-2</v>
      </c>
    </row>
    <row r="3" spans="1:29">
      <c r="A3" t="s">
        <v>496</v>
      </c>
      <c r="B3" t="s">
        <v>322</v>
      </c>
      <c r="C3">
        <v>9.9099999999999994E-2</v>
      </c>
      <c r="D3" s="5">
        <v>4.4072399999999999E-10</v>
      </c>
      <c r="E3">
        <v>1.15E-3</v>
      </c>
      <c r="F3">
        <v>1.3999999999999999E-4</v>
      </c>
      <c r="G3" s="5">
        <v>4.1038799999999997E-9</v>
      </c>
      <c r="H3" s="5">
        <v>3.9190100000000002E-10</v>
      </c>
      <c r="I3" s="5">
        <v>1.75435E-10</v>
      </c>
      <c r="J3" s="5">
        <v>7.6029E-5</v>
      </c>
      <c r="K3" s="5">
        <v>2.0000899999999999E-6</v>
      </c>
      <c r="L3" s="5">
        <v>2.79106E-5</v>
      </c>
      <c r="M3">
        <v>2.5999999999999998E-4</v>
      </c>
      <c r="N3">
        <v>1.4805699999999999</v>
      </c>
      <c r="O3">
        <v>0.33961000000000002</v>
      </c>
      <c r="P3">
        <v>2.4099999999999998E-3</v>
      </c>
      <c r="Q3">
        <v>0.32640000000000002</v>
      </c>
      <c r="R3" s="5">
        <v>7.7595300000000004E-8</v>
      </c>
      <c r="S3" s="5"/>
      <c r="T3" s="5"/>
      <c r="U3" s="5">
        <v>2.9114900000000001E-12</v>
      </c>
      <c r="V3" s="5">
        <v>1.7252299999999999E-10</v>
      </c>
      <c r="W3" s="5">
        <v>2.5178099999999999E-10</v>
      </c>
      <c r="X3" s="5">
        <v>1.4012E-10</v>
      </c>
      <c r="Y3">
        <v>6.4890000000000003E-2</v>
      </c>
      <c r="Z3">
        <v>3.4189999999999998E-2</v>
      </c>
      <c r="AA3" s="5">
        <v>1.25384E-5</v>
      </c>
      <c r="AB3">
        <v>1.43916</v>
      </c>
      <c r="AC3">
        <v>4.1410000000000002E-2</v>
      </c>
    </row>
    <row r="4" spans="1:29">
      <c r="A4" t="s">
        <v>496</v>
      </c>
      <c r="B4" t="s">
        <v>323</v>
      </c>
      <c r="C4">
        <v>9.9729999999999999E-2</v>
      </c>
      <c r="D4" s="5">
        <v>4.2896499999999998E-10</v>
      </c>
      <c r="E4">
        <v>1.1999999999999999E-3</v>
      </c>
      <c r="F4">
        <v>1.3999999999999999E-4</v>
      </c>
      <c r="G4" s="5">
        <v>4.1176300000000004E-9</v>
      </c>
      <c r="H4" s="5">
        <v>4.0742099999999998E-10</v>
      </c>
      <c r="I4" s="5">
        <v>1.7561700000000001E-10</v>
      </c>
      <c r="J4" s="5">
        <v>8.2507699999999996E-5</v>
      </c>
      <c r="K4" s="5">
        <v>4.1484E-6</v>
      </c>
      <c r="L4" s="5">
        <v>2.88145E-5</v>
      </c>
      <c r="M4">
        <v>2.7E-4</v>
      </c>
      <c r="N4">
        <v>1.48383</v>
      </c>
      <c r="O4">
        <v>0.33935999999999999</v>
      </c>
      <c r="P4">
        <v>2.5500000000000002E-3</v>
      </c>
      <c r="Q4">
        <v>0.33331</v>
      </c>
      <c r="R4" s="5">
        <v>7.6730100000000005E-8</v>
      </c>
      <c r="S4" s="5"/>
      <c r="T4" s="5"/>
      <c r="U4" s="5">
        <v>3.1361500000000001E-12</v>
      </c>
      <c r="V4" s="5">
        <v>1.7248000000000001E-10</v>
      </c>
      <c r="W4" s="5">
        <v>2.6731099999999999E-10</v>
      </c>
      <c r="X4" s="5">
        <v>1.4010999999999999E-10</v>
      </c>
      <c r="Y4">
        <v>6.4890000000000003E-2</v>
      </c>
      <c r="Z4">
        <v>3.483E-2</v>
      </c>
      <c r="AA4" s="5">
        <v>1.1634800000000001E-5</v>
      </c>
      <c r="AB4">
        <v>1.44241</v>
      </c>
      <c r="AC4">
        <v>4.1419999999999998E-2</v>
      </c>
    </row>
    <row r="5" spans="1:29">
      <c r="A5" t="s">
        <v>496</v>
      </c>
      <c r="B5" t="s">
        <v>324</v>
      </c>
      <c r="C5">
        <v>0.10088</v>
      </c>
      <c r="D5" s="5">
        <v>4.50265E-10</v>
      </c>
      <c r="E5">
        <v>5.1000000000000004E-4</v>
      </c>
      <c r="F5">
        <v>1.4999999999999999E-4</v>
      </c>
      <c r="G5" s="5">
        <v>4.2502500000000003E-9</v>
      </c>
      <c r="H5" s="5">
        <v>3.9531399999999999E-10</v>
      </c>
      <c r="I5" s="5">
        <v>1.7733400000000001E-10</v>
      </c>
      <c r="J5" s="5">
        <v>9.3899800000000005E-5</v>
      </c>
      <c r="K5" s="5">
        <v>1.9867500000000001E-6</v>
      </c>
      <c r="L5" s="5">
        <v>3.02391E-5</v>
      </c>
      <c r="M5">
        <v>2.9E-4</v>
      </c>
      <c r="N5">
        <v>1.48211</v>
      </c>
      <c r="O5">
        <v>0.33774999999999999</v>
      </c>
      <c r="P5">
        <v>2.3600000000000001E-3</v>
      </c>
      <c r="Q5">
        <v>0.33554</v>
      </c>
      <c r="R5" s="5">
        <v>7.6720399999999997E-8</v>
      </c>
      <c r="S5" s="5"/>
      <c r="T5" s="5"/>
      <c r="U5" s="5">
        <v>3.07407E-12</v>
      </c>
      <c r="V5" s="5">
        <v>1.7426E-10</v>
      </c>
      <c r="W5" s="5">
        <v>2.5488499999999999E-10</v>
      </c>
      <c r="X5" s="5">
        <v>1.4042899999999999E-10</v>
      </c>
      <c r="Y5">
        <v>6.4890000000000003E-2</v>
      </c>
      <c r="Z5">
        <v>3.5979999999999998E-2</v>
      </c>
      <c r="AA5" s="5">
        <v>1.15388E-5</v>
      </c>
      <c r="AB5">
        <v>1.4402999999999999</v>
      </c>
      <c r="AC5">
        <v>4.181E-2</v>
      </c>
    </row>
    <row r="6" spans="1:29">
      <c r="A6" t="s">
        <v>496</v>
      </c>
      <c r="B6" t="s">
        <v>325</v>
      </c>
      <c r="C6">
        <v>0.10002</v>
      </c>
      <c r="D6" s="5">
        <v>4.3182100000000002E-10</v>
      </c>
      <c r="E6">
        <v>1.1199999999999999E-3</v>
      </c>
      <c r="F6">
        <v>1.3999999999999999E-4</v>
      </c>
      <c r="G6" s="5">
        <v>4.1078299999999999E-9</v>
      </c>
      <c r="H6" s="5">
        <v>3.9867400000000001E-10</v>
      </c>
      <c r="I6" s="5">
        <v>1.7614499999999999E-10</v>
      </c>
      <c r="J6" s="5">
        <v>8.0630099999999999E-5</v>
      </c>
      <c r="K6" s="5">
        <v>3.9580000000000001E-6</v>
      </c>
      <c r="L6" s="5">
        <v>2.8923899999999999E-5</v>
      </c>
      <c r="M6">
        <v>2.7E-4</v>
      </c>
      <c r="N6">
        <v>1.48393</v>
      </c>
      <c r="O6">
        <v>0.33834999999999998</v>
      </c>
      <c r="P6">
        <v>2.66E-3</v>
      </c>
      <c r="Q6">
        <v>0.33266000000000001</v>
      </c>
      <c r="R6" s="5">
        <v>7.6957000000000005E-8</v>
      </c>
      <c r="S6" s="5"/>
      <c r="T6" s="5"/>
      <c r="U6" s="5">
        <v>3.0583199999999998E-12</v>
      </c>
      <c r="V6" s="5">
        <v>1.7308699999999999E-10</v>
      </c>
      <c r="W6" s="5">
        <v>2.5853499999999998E-10</v>
      </c>
      <c r="X6" s="5">
        <v>1.4013900000000001E-10</v>
      </c>
      <c r="Y6">
        <v>6.4890000000000003E-2</v>
      </c>
      <c r="Z6">
        <v>3.5110000000000002E-2</v>
      </c>
      <c r="AA6" s="5">
        <v>1.35897E-5</v>
      </c>
      <c r="AB6">
        <v>1.4423699999999999</v>
      </c>
      <c r="AC6">
        <v>4.156E-2</v>
      </c>
    </row>
    <row r="7" spans="1:29">
      <c r="A7" t="s">
        <v>496</v>
      </c>
      <c r="B7" t="s">
        <v>326</v>
      </c>
      <c r="C7">
        <v>9.9500000000000005E-2</v>
      </c>
      <c r="D7" s="5">
        <v>4.3273799999999998E-10</v>
      </c>
      <c r="E7">
        <v>6.9999999999999999E-4</v>
      </c>
      <c r="F7">
        <v>1.3999999999999999E-4</v>
      </c>
      <c r="G7" s="5">
        <v>4.1052999999999999E-9</v>
      </c>
      <c r="H7" s="5">
        <v>3.95804E-10</v>
      </c>
      <c r="I7" s="5">
        <v>1.7594599999999999E-10</v>
      </c>
      <c r="J7" s="5">
        <v>7.7039400000000006E-5</v>
      </c>
      <c r="K7" s="5">
        <v>3.03955E-6</v>
      </c>
      <c r="L7" s="5">
        <v>2.8238999999999998E-5</v>
      </c>
      <c r="M7">
        <v>2.5999999999999998E-4</v>
      </c>
      <c r="N7">
        <v>1.4825600000000001</v>
      </c>
      <c r="O7">
        <v>0.33938000000000001</v>
      </c>
      <c r="P7">
        <v>2.4299999999999999E-3</v>
      </c>
      <c r="Q7">
        <v>0.32213999999999998</v>
      </c>
      <c r="R7" s="5">
        <v>7.8144399999999997E-8</v>
      </c>
      <c r="S7" s="5"/>
      <c r="T7" s="5"/>
      <c r="U7" s="5">
        <v>2.97413E-12</v>
      </c>
      <c r="V7" s="5">
        <v>1.7297199999999999E-10</v>
      </c>
      <c r="W7" s="5">
        <v>2.55627E-10</v>
      </c>
      <c r="X7" s="5">
        <v>1.40177E-10</v>
      </c>
      <c r="Y7">
        <v>6.4890000000000003E-2</v>
      </c>
      <c r="Z7">
        <v>3.4590000000000003E-2</v>
      </c>
      <c r="AA7" s="5">
        <v>1.3073499999999999E-5</v>
      </c>
      <c r="AB7">
        <v>1.4410400000000001</v>
      </c>
      <c r="AC7">
        <v>4.1509999999999998E-2</v>
      </c>
    </row>
    <row r="8" spans="1:29">
      <c r="A8" t="s">
        <v>496</v>
      </c>
      <c r="B8" t="s">
        <v>327</v>
      </c>
      <c r="C8">
        <v>9.8989999999999995E-2</v>
      </c>
      <c r="D8" s="5">
        <v>4.29124E-10</v>
      </c>
      <c r="E8">
        <v>6.2E-4</v>
      </c>
      <c r="F8">
        <v>1.3999999999999999E-4</v>
      </c>
      <c r="G8" s="5">
        <v>4.1064900000000004E-9</v>
      </c>
      <c r="H8" s="5">
        <v>3.9408800000000001E-10</v>
      </c>
      <c r="I8" s="5">
        <v>1.7565000000000001E-10</v>
      </c>
      <c r="J8" s="5">
        <v>7.6622600000000001E-5</v>
      </c>
      <c r="K8" s="5">
        <v>2.1464100000000002E-6</v>
      </c>
      <c r="L8" s="5">
        <v>2.7978199999999999E-5</v>
      </c>
      <c r="M8">
        <v>2.5999999999999998E-4</v>
      </c>
      <c r="N8">
        <v>1.4810000000000001</v>
      </c>
      <c r="O8">
        <v>0.34494999999999998</v>
      </c>
      <c r="P8">
        <v>2.81E-3</v>
      </c>
      <c r="Q8">
        <v>0.31445000000000001</v>
      </c>
      <c r="R8" s="5">
        <v>7.7954400000000006E-8</v>
      </c>
      <c r="S8" s="5"/>
      <c r="T8" s="5"/>
      <c r="U8" s="5">
        <v>2.9363599999999998E-12</v>
      </c>
      <c r="V8" s="5">
        <v>1.72714E-10</v>
      </c>
      <c r="W8" s="5">
        <v>2.5394100000000001E-10</v>
      </c>
      <c r="X8" s="5">
        <v>1.4014800000000001E-10</v>
      </c>
      <c r="Y8">
        <v>6.4890000000000003E-2</v>
      </c>
      <c r="Z8">
        <v>3.4090000000000002E-2</v>
      </c>
      <c r="AA8" s="5">
        <v>1.2786899999999999E-5</v>
      </c>
      <c r="AB8">
        <v>1.43953</v>
      </c>
      <c r="AC8">
        <v>4.147E-2</v>
      </c>
    </row>
    <row r="9" spans="1:29">
      <c r="A9" t="s">
        <v>496</v>
      </c>
      <c r="B9" t="s">
        <v>328</v>
      </c>
      <c r="C9">
        <v>9.9449999999999997E-2</v>
      </c>
      <c r="D9" s="5">
        <v>4.3749700000000001E-10</v>
      </c>
      <c r="E9">
        <v>9.6000000000000002E-4</v>
      </c>
      <c r="F9">
        <v>1.3999999999999999E-4</v>
      </c>
      <c r="G9" s="5">
        <v>4.1666999999999997E-9</v>
      </c>
      <c r="H9" s="5">
        <v>3.9482499999999998E-10</v>
      </c>
      <c r="I9" s="5">
        <v>1.8787599999999999E-10</v>
      </c>
      <c r="J9" s="5">
        <v>8.0697600000000005E-5</v>
      </c>
      <c r="K9" s="5">
        <v>2.0336700000000001E-6</v>
      </c>
      <c r="L9" s="5">
        <v>2.86986E-5</v>
      </c>
      <c r="M9">
        <v>2.7E-4</v>
      </c>
      <c r="N9">
        <v>1.48506</v>
      </c>
      <c r="O9">
        <v>0.35099000000000002</v>
      </c>
      <c r="P9">
        <v>2.49E-3</v>
      </c>
      <c r="Q9">
        <v>0.32391999999999999</v>
      </c>
      <c r="R9" s="5">
        <v>7.6565699999999996E-8</v>
      </c>
      <c r="S9" s="5"/>
      <c r="T9" s="5"/>
      <c r="U9" s="5">
        <v>2.9583400000000001E-12</v>
      </c>
      <c r="V9" s="5">
        <v>1.84918E-10</v>
      </c>
      <c r="W9" s="5">
        <v>2.5461199999999998E-10</v>
      </c>
      <c r="X9" s="5">
        <v>1.40213E-10</v>
      </c>
      <c r="Y9">
        <v>6.4890000000000003E-2</v>
      </c>
      <c r="Z9">
        <v>3.4549999999999997E-2</v>
      </c>
      <c r="AA9" s="5">
        <v>1.5111E-5</v>
      </c>
      <c r="AB9">
        <v>1.4408399999999999</v>
      </c>
      <c r="AC9">
        <v>4.4220000000000002E-2</v>
      </c>
    </row>
    <row r="10" spans="1:29">
      <c r="A10" t="s">
        <v>496</v>
      </c>
      <c r="B10" t="s">
        <v>330</v>
      </c>
      <c r="C10">
        <v>9.9099999999999994E-2</v>
      </c>
      <c r="D10" s="5">
        <v>4.30969E-10</v>
      </c>
      <c r="E10">
        <v>1.0200000000000001E-3</v>
      </c>
      <c r="F10">
        <v>1.3999999999999999E-4</v>
      </c>
      <c r="G10" s="5">
        <v>4.10652E-9</v>
      </c>
      <c r="H10" s="5">
        <v>3.9214700000000001E-10</v>
      </c>
      <c r="I10" s="5">
        <v>1.7573799999999999E-10</v>
      </c>
      <c r="J10" s="5">
        <v>7.7046100000000001E-5</v>
      </c>
      <c r="K10" s="5">
        <v>2.00729E-6</v>
      </c>
      <c r="L10" s="5">
        <v>2.80498E-5</v>
      </c>
      <c r="M10">
        <v>2.5999999999999998E-4</v>
      </c>
      <c r="N10">
        <v>1.4807600000000001</v>
      </c>
      <c r="O10">
        <v>0.33883999999999997</v>
      </c>
      <c r="P10">
        <v>2.49E-3</v>
      </c>
      <c r="Q10">
        <v>0.32352999999999998</v>
      </c>
      <c r="R10" s="5">
        <v>7.7065499999999996E-8</v>
      </c>
      <c r="S10" s="5"/>
      <c r="T10" s="5"/>
      <c r="U10" s="5">
        <v>2.9191899999999998E-12</v>
      </c>
      <c r="V10" s="5">
        <v>1.72819E-10</v>
      </c>
      <c r="W10" s="5">
        <v>2.5200999999999999E-10</v>
      </c>
      <c r="X10" s="5">
        <v>1.4013600000000001E-10</v>
      </c>
      <c r="Y10">
        <v>6.4890000000000003E-2</v>
      </c>
      <c r="Z10">
        <v>3.4189999999999998E-2</v>
      </c>
      <c r="AA10" s="5">
        <v>1.7110699999999999E-5</v>
      </c>
      <c r="AB10">
        <v>1.43926</v>
      </c>
      <c r="AC10">
        <v>4.1500000000000002E-2</v>
      </c>
    </row>
    <row r="11" spans="1:29">
      <c r="A11" t="s">
        <v>496</v>
      </c>
      <c r="B11" t="s">
        <v>332</v>
      </c>
      <c r="C11">
        <v>9.8989999999999995E-2</v>
      </c>
      <c r="D11" s="5">
        <v>4.2827600000000001E-10</v>
      </c>
      <c r="E11">
        <v>1.32E-3</v>
      </c>
      <c r="F11">
        <v>1.3999999999999999E-4</v>
      </c>
      <c r="G11" s="5">
        <v>4.1045100000000003E-9</v>
      </c>
      <c r="H11" s="5">
        <v>3.9187199999999998E-10</v>
      </c>
      <c r="I11" s="5">
        <v>1.7547899999999999E-10</v>
      </c>
      <c r="J11" s="5">
        <v>7.6307899999999995E-5</v>
      </c>
      <c r="K11" s="5">
        <v>2.0281699999999999E-6</v>
      </c>
      <c r="L11" s="5">
        <v>2.7912899999999998E-5</v>
      </c>
      <c r="M11">
        <v>2.5999999999999998E-4</v>
      </c>
      <c r="N11">
        <v>1.48071</v>
      </c>
      <c r="O11">
        <v>0.34044000000000002</v>
      </c>
      <c r="P11">
        <v>2.6099999999999999E-3</v>
      </c>
      <c r="Q11">
        <v>0.32340999999999998</v>
      </c>
      <c r="R11" s="5">
        <v>7.6195300000000005E-8</v>
      </c>
      <c r="S11" s="5"/>
      <c r="T11" s="5"/>
      <c r="U11" s="5">
        <v>2.9161700000000001E-12</v>
      </c>
      <c r="V11" s="5">
        <v>1.7256199999999999E-10</v>
      </c>
      <c r="W11" s="5">
        <v>2.5178900000000001E-10</v>
      </c>
      <c r="X11" s="5">
        <v>1.40083E-10</v>
      </c>
      <c r="Y11">
        <v>6.4890000000000003E-2</v>
      </c>
      <c r="Z11">
        <v>3.4079999999999999E-2</v>
      </c>
      <c r="AA11" s="5">
        <v>1.7656399999999999E-5</v>
      </c>
      <c r="AB11">
        <v>1.43927</v>
      </c>
      <c r="AC11">
        <v>4.1439999999999998E-2</v>
      </c>
    </row>
    <row r="12" spans="1:29">
      <c r="A12" t="s">
        <v>496</v>
      </c>
      <c r="B12" t="s">
        <v>331</v>
      </c>
      <c r="C12">
        <v>9.8839999999999997E-2</v>
      </c>
      <c r="D12" s="5">
        <v>4.2864300000000001E-10</v>
      </c>
      <c r="E12">
        <v>1.5900000000000001E-3</v>
      </c>
      <c r="F12">
        <v>1.3999999999999999E-4</v>
      </c>
      <c r="G12" s="5">
        <v>4.1053099999999998E-9</v>
      </c>
      <c r="H12" s="5">
        <v>3.9096199999999998E-10</v>
      </c>
      <c r="I12" s="5">
        <v>1.7507499999999999E-10</v>
      </c>
      <c r="J12" s="5">
        <v>7.5936800000000001E-5</v>
      </c>
      <c r="K12" s="5">
        <v>1.98147E-6</v>
      </c>
      <c r="L12" s="5">
        <v>2.7868499999999999E-5</v>
      </c>
      <c r="M12">
        <v>2.5999999999999998E-4</v>
      </c>
      <c r="N12">
        <v>1.48031</v>
      </c>
      <c r="O12">
        <v>0.33714</v>
      </c>
      <c r="P12">
        <v>2.5200000000000001E-3</v>
      </c>
      <c r="Q12">
        <v>0.33332000000000001</v>
      </c>
      <c r="R12" s="5">
        <v>7.6507999999999999E-8</v>
      </c>
      <c r="U12" s="5">
        <v>2.9061900000000002E-12</v>
      </c>
      <c r="V12" s="5">
        <v>1.7216799999999999E-10</v>
      </c>
      <c r="W12" s="5">
        <v>2.5088899999999999E-10</v>
      </c>
      <c r="X12" s="5">
        <v>1.4007299999999999E-10</v>
      </c>
      <c r="Y12">
        <v>6.4890000000000003E-2</v>
      </c>
      <c r="Z12">
        <v>3.3939999999999998E-2</v>
      </c>
      <c r="AA12" s="5">
        <v>1.1560799999999999E-5</v>
      </c>
      <c r="AB12">
        <v>1.4389700000000001</v>
      </c>
      <c r="AC12">
        <v>4.1340000000000002E-2</v>
      </c>
    </row>
    <row r="13" spans="1:29">
      <c r="A13" t="s">
        <v>496</v>
      </c>
      <c r="B13" t="s">
        <v>329</v>
      </c>
      <c r="C13">
        <v>9.9970000000000003E-2</v>
      </c>
      <c r="D13" s="5">
        <v>4.5848299999999998E-10</v>
      </c>
      <c r="E13">
        <v>5.5999999999999995E-4</v>
      </c>
      <c r="F13">
        <v>1.3999999999999999E-4</v>
      </c>
      <c r="G13" s="5">
        <v>4.1240499999999996E-9</v>
      </c>
      <c r="H13" s="5">
        <v>4.0191899999999998E-10</v>
      </c>
      <c r="I13" s="5">
        <v>1.76514E-10</v>
      </c>
      <c r="J13" s="5">
        <v>8.17555E-5</v>
      </c>
      <c r="K13" s="5">
        <v>3.7076400000000001E-6</v>
      </c>
      <c r="L13" s="5">
        <v>2.8624800000000001E-5</v>
      </c>
      <c r="M13">
        <v>2.7E-4</v>
      </c>
      <c r="N13">
        <v>1.48369</v>
      </c>
      <c r="O13">
        <v>0.33689000000000002</v>
      </c>
      <c r="P13">
        <v>2.5500000000000002E-3</v>
      </c>
      <c r="Q13">
        <v>0.32795999999999997</v>
      </c>
      <c r="R13" s="5">
        <v>7.7807399999999998E-8</v>
      </c>
      <c r="S13" s="5"/>
      <c r="T13" s="5"/>
      <c r="U13" s="5">
        <v>3.1305400000000001E-12</v>
      </c>
      <c r="V13" s="5">
        <v>1.7338400000000001E-10</v>
      </c>
      <c r="W13" s="5">
        <v>2.61659E-10</v>
      </c>
      <c r="X13" s="5">
        <v>1.4025900000000001E-10</v>
      </c>
      <c r="Y13">
        <v>6.4890000000000003E-2</v>
      </c>
      <c r="Z13">
        <v>3.5069999999999997E-2</v>
      </c>
      <c r="AA13" s="5">
        <v>1.21681E-5</v>
      </c>
      <c r="AB13">
        <v>1.44207</v>
      </c>
      <c r="AC13">
        <v>4.1619999999999997E-2</v>
      </c>
    </row>
    <row r="14" spans="1:29">
      <c r="A14" t="s">
        <v>496</v>
      </c>
      <c r="B14" t="s">
        <v>333</v>
      </c>
      <c r="C14">
        <v>9.955E-2</v>
      </c>
      <c r="D14" s="5">
        <v>4.3695599999999997E-10</v>
      </c>
      <c r="E14">
        <v>7.5000000000000002E-4</v>
      </c>
      <c r="F14">
        <v>1.3999999999999999E-4</v>
      </c>
      <c r="G14" s="5">
        <v>4.1162100000000002E-9</v>
      </c>
      <c r="H14" s="5">
        <v>3.9741599999999997E-10</v>
      </c>
      <c r="I14" s="5">
        <v>1.7587000000000001E-10</v>
      </c>
      <c r="J14" s="5">
        <v>8.5040100000000006E-5</v>
      </c>
      <c r="K14" s="5">
        <v>2.9276600000000001E-6</v>
      </c>
      <c r="L14" s="5">
        <v>2.85995E-5</v>
      </c>
      <c r="M14">
        <v>2.7E-4</v>
      </c>
      <c r="N14">
        <v>1.48217</v>
      </c>
      <c r="O14">
        <v>0.33965000000000001</v>
      </c>
      <c r="P14">
        <v>3.1900000000000001E-3</v>
      </c>
      <c r="Q14">
        <v>0.32379999999999998</v>
      </c>
      <c r="R14" s="5">
        <v>7.6451300000000004E-8</v>
      </c>
      <c r="S14" s="5"/>
      <c r="T14" s="5"/>
      <c r="U14" s="5">
        <v>3.0226000000000001E-12</v>
      </c>
      <c r="V14" s="5">
        <v>1.7284800000000001E-10</v>
      </c>
      <c r="W14" s="5">
        <v>2.5726999999999998E-10</v>
      </c>
      <c r="X14" s="5">
        <v>1.4014599999999999E-10</v>
      </c>
      <c r="Y14">
        <v>6.4890000000000003E-2</v>
      </c>
      <c r="Z14">
        <v>3.465E-2</v>
      </c>
      <c r="AA14" s="5">
        <v>1.16837E-5</v>
      </c>
      <c r="AB14">
        <v>1.44065</v>
      </c>
      <c r="AC14">
        <v>4.1520000000000001E-2</v>
      </c>
    </row>
    <row r="15" spans="1:29">
      <c r="A15" t="s">
        <v>496</v>
      </c>
      <c r="B15" t="s">
        <v>334</v>
      </c>
      <c r="C15">
        <v>9.9449999999999997E-2</v>
      </c>
      <c r="D15" s="5">
        <v>4.4101199999999998E-10</v>
      </c>
      <c r="E15">
        <v>1.2099999999999999E-3</v>
      </c>
      <c r="F15">
        <v>1.3999999999999999E-4</v>
      </c>
      <c r="G15" s="5">
        <v>4.1115600000000002E-9</v>
      </c>
      <c r="H15" s="5">
        <v>3.9568199999999999E-10</v>
      </c>
      <c r="I15" s="5">
        <v>1.7583400000000001E-10</v>
      </c>
      <c r="J15" s="5">
        <v>7.9077699999999997E-5</v>
      </c>
      <c r="K15" s="5">
        <v>2.7166099999999998E-6</v>
      </c>
      <c r="L15" s="5">
        <v>2.83616E-5</v>
      </c>
      <c r="M15">
        <v>2.5999999999999998E-4</v>
      </c>
      <c r="N15">
        <v>1.48183</v>
      </c>
      <c r="O15">
        <v>0.33968999999999999</v>
      </c>
      <c r="P15">
        <v>2.64E-3</v>
      </c>
      <c r="Q15">
        <v>0.33113999999999999</v>
      </c>
      <c r="R15" s="5">
        <v>7.6953599999999994E-8</v>
      </c>
      <c r="S15" s="5"/>
      <c r="T15" s="5"/>
      <c r="U15" s="5">
        <v>2.9807400000000001E-12</v>
      </c>
      <c r="V15" s="5">
        <v>1.72853E-10</v>
      </c>
      <c r="W15" s="5">
        <v>2.5551099999999999E-10</v>
      </c>
      <c r="X15" s="5">
        <v>1.40171E-10</v>
      </c>
      <c r="Y15">
        <v>6.4890000000000003E-2</v>
      </c>
      <c r="Z15">
        <v>3.4549999999999997E-2</v>
      </c>
      <c r="AA15" s="5">
        <v>1.23242E-5</v>
      </c>
      <c r="AB15">
        <v>1.4403300000000001</v>
      </c>
      <c r="AC15">
        <v>4.1500000000000002E-2</v>
      </c>
    </row>
    <row r="16" spans="1:29">
      <c r="A16" t="s">
        <v>496</v>
      </c>
      <c r="B16" t="s">
        <v>345</v>
      </c>
      <c r="C16">
        <v>9.9409999999999998E-2</v>
      </c>
      <c r="D16" s="5">
        <v>4.7050899999999995E-10</v>
      </c>
      <c r="E16">
        <v>5.4000000000000001E-4</v>
      </c>
      <c r="F16">
        <v>1.3999999999999999E-4</v>
      </c>
      <c r="G16" s="5">
        <v>4.10454E-9</v>
      </c>
      <c r="H16" s="5">
        <v>3.9175299999999999E-10</v>
      </c>
      <c r="I16" s="5">
        <v>1.7584999999999999E-10</v>
      </c>
      <c r="J16" s="5">
        <v>7.7170500000000003E-5</v>
      </c>
      <c r="K16" s="5">
        <v>1.9952700000000002E-6</v>
      </c>
      <c r="L16" s="5">
        <v>2.8043700000000001E-5</v>
      </c>
      <c r="M16">
        <v>2.5999999999999998E-4</v>
      </c>
      <c r="N16">
        <v>1.4808399999999999</v>
      </c>
      <c r="O16">
        <v>0.33817999999999998</v>
      </c>
      <c r="P16">
        <v>2.2799999999999999E-3</v>
      </c>
      <c r="Q16">
        <v>0.32081999999999999</v>
      </c>
      <c r="R16" s="5">
        <v>7.6238400000000006E-8</v>
      </c>
      <c r="S16" s="5"/>
      <c r="T16" s="5"/>
      <c r="U16" s="5">
        <v>2.9183300000000001E-12</v>
      </c>
      <c r="V16" s="5">
        <v>1.7293200000000001E-10</v>
      </c>
      <c r="W16" s="5">
        <v>2.5164600000000002E-10</v>
      </c>
      <c r="X16" s="5">
        <v>1.40107E-10</v>
      </c>
      <c r="Y16">
        <v>6.4890000000000003E-2</v>
      </c>
      <c r="Z16">
        <v>3.4500000000000003E-2</v>
      </c>
      <c r="AA16" s="5">
        <v>1.2388099999999999E-5</v>
      </c>
      <c r="AB16">
        <v>1.4393100000000001</v>
      </c>
      <c r="AC16">
        <v>4.1540000000000001E-2</v>
      </c>
    </row>
    <row r="17" spans="1:29">
      <c r="A17" t="s">
        <v>496</v>
      </c>
      <c r="B17" t="s">
        <v>335</v>
      </c>
      <c r="C17">
        <v>9.9419999999999994E-2</v>
      </c>
      <c r="D17" s="5">
        <v>4.3945199999999998E-10</v>
      </c>
      <c r="E17">
        <v>5.9000000000000003E-4</v>
      </c>
      <c r="F17">
        <v>1.3999999999999999E-4</v>
      </c>
      <c r="G17" s="5">
        <v>4.1091299999999999E-9</v>
      </c>
      <c r="H17" s="5">
        <v>3.9285800000000001E-10</v>
      </c>
      <c r="I17" s="5">
        <v>1.7606600000000001E-10</v>
      </c>
      <c r="J17" s="5">
        <v>7.7816099999999995E-5</v>
      </c>
      <c r="K17" s="5">
        <v>2.07187E-6</v>
      </c>
      <c r="L17" s="5">
        <v>2.8095299999999998E-5</v>
      </c>
      <c r="M17">
        <v>2.5999999999999998E-4</v>
      </c>
      <c r="N17">
        <v>1.4811000000000001</v>
      </c>
      <c r="O17">
        <v>0.34011000000000002</v>
      </c>
      <c r="P17">
        <v>2.6700000000000001E-3</v>
      </c>
      <c r="Q17">
        <v>0.32124999999999998</v>
      </c>
      <c r="R17" s="5">
        <v>7.7046199999999998E-8</v>
      </c>
      <c r="S17" s="5"/>
      <c r="T17" s="5"/>
      <c r="U17" s="5">
        <v>2.9280700000000001E-12</v>
      </c>
      <c r="V17" s="5">
        <v>1.7313799999999999E-10</v>
      </c>
      <c r="W17" s="5">
        <v>2.5265E-10</v>
      </c>
      <c r="X17" s="5">
        <v>1.4020800000000001E-10</v>
      </c>
      <c r="Y17">
        <v>6.4890000000000003E-2</v>
      </c>
      <c r="Z17">
        <v>3.4509999999999999E-2</v>
      </c>
      <c r="AA17" s="5">
        <v>1.15279E-5</v>
      </c>
      <c r="AB17">
        <v>1.43953</v>
      </c>
      <c r="AC17">
        <v>4.1570000000000003E-2</v>
      </c>
    </row>
    <row r="18" spans="1:29">
      <c r="A18" t="s">
        <v>496</v>
      </c>
      <c r="B18" t="s">
        <v>336</v>
      </c>
      <c r="C18">
        <v>9.9559999999999996E-2</v>
      </c>
      <c r="D18" s="5">
        <v>4.38906E-10</v>
      </c>
      <c r="E18">
        <v>8.4000000000000003E-4</v>
      </c>
      <c r="F18">
        <v>1.3999999999999999E-4</v>
      </c>
      <c r="G18" s="5">
        <v>4.11903E-9</v>
      </c>
      <c r="H18" s="5">
        <v>3.9489600000000002E-10</v>
      </c>
      <c r="I18" s="5">
        <v>1.77852E-10</v>
      </c>
      <c r="J18" s="5">
        <v>7.82418E-5</v>
      </c>
      <c r="K18" s="5">
        <v>2.2066300000000002E-6</v>
      </c>
      <c r="L18" s="5">
        <v>2.83014E-5</v>
      </c>
      <c r="M18">
        <v>2.7E-4</v>
      </c>
      <c r="N18">
        <v>1.482</v>
      </c>
      <c r="O18">
        <v>0.34099000000000002</v>
      </c>
      <c r="P18">
        <v>2.5600000000000002E-3</v>
      </c>
      <c r="Q18">
        <v>0.32589000000000001</v>
      </c>
      <c r="R18" s="5">
        <v>7.7752099999999999E-8</v>
      </c>
      <c r="S18" s="5"/>
      <c r="T18" s="5"/>
      <c r="U18" s="5">
        <v>2.9546599999999999E-12</v>
      </c>
      <c r="V18" s="5">
        <v>1.7489700000000001E-10</v>
      </c>
      <c r="W18" s="5">
        <v>2.5462900000000002E-10</v>
      </c>
      <c r="X18" s="5">
        <v>1.4026800000000001E-10</v>
      </c>
      <c r="Y18">
        <v>6.4890000000000003E-2</v>
      </c>
      <c r="Z18">
        <v>3.465E-2</v>
      </c>
      <c r="AA18" s="5">
        <v>1.9927499999999999E-5</v>
      </c>
      <c r="AB18">
        <v>1.44</v>
      </c>
      <c r="AC18">
        <v>4.2000000000000003E-2</v>
      </c>
    </row>
    <row r="19" spans="1:29">
      <c r="A19" t="s">
        <v>496</v>
      </c>
      <c r="B19" t="s">
        <v>297</v>
      </c>
      <c r="C19">
        <v>9.9440000000000001E-2</v>
      </c>
      <c r="D19" s="5">
        <v>4.3305099999999998E-10</v>
      </c>
      <c r="E19">
        <v>8.8000000000000003E-4</v>
      </c>
      <c r="F19">
        <v>1.3999999999999999E-4</v>
      </c>
      <c r="G19" s="5">
        <v>4.1060699999999997E-9</v>
      </c>
      <c r="H19" s="5">
        <v>3.9452300000000002E-10</v>
      </c>
      <c r="I19" s="5">
        <v>1.75857E-10</v>
      </c>
      <c r="J19" s="5">
        <v>7.68756E-5</v>
      </c>
      <c r="K19" s="5">
        <v>2.85105E-6</v>
      </c>
      <c r="L19" s="5">
        <v>2.8207900000000001E-5</v>
      </c>
      <c r="M19">
        <v>2.5999999999999998E-4</v>
      </c>
      <c r="N19">
        <v>1.4820800000000001</v>
      </c>
      <c r="O19">
        <v>0.34012999999999999</v>
      </c>
      <c r="P19">
        <v>2.4199999999999998E-3</v>
      </c>
      <c r="Q19">
        <v>0.32505000000000001</v>
      </c>
      <c r="R19" s="5">
        <v>7.6625800000000003E-8</v>
      </c>
      <c r="S19" s="5"/>
      <c r="T19" s="5"/>
      <c r="U19" s="5">
        <v>2.9590300000000002E-12</v>
      </c>
      <c r="V19" s="5">
        <v>1.72898E-10</v>
      </c>
      <c r="W19" s="5">
        <v>2.5438700000000001E-10</v>
      </c>
      <c r="X19" s="5">
        <v>1.4013600000000001E-10</v>
      </c>
      <c r="Y19">
        <v>6.4890000000000003E-2</v>
      </c>
      <c r="Z19">
        <v>3.4520000000000002E-2</v>
      </c>
      <c r="AA19" s="5">
        <v>2.2807E-5</v>
      </c>
      <c r="AB19">
        <v>1.4405600000000001</v>
      </c>
      <c r="AC19">
        <v>4.1520000000000001E-2</v>
      </c>
    </row>
    <row r="20" spans="1:29">
      <c r="A20" t="s">
        <v>496</v>
      </c>
      <c r="B20" t="s">
        <v>337</v>
      </c>
      <c r="C20">
        <v>9.9510000000000001E-2</v>
      </c>
      <c r="D20" s="5">
        <v>4.4136700000000002E-10</v>
      </c>
      <c r="E20">
        <v>6.9999999999999999E-4</v>
      </c>
      <c r="F20">
        <v>1.3999999999999999E-4</v>
      </c>
      <c r="G20" s="5">
        <v>4.1321099999999997E-9</v>
      </c>
      <c r="H20" s="5">
        <v>3.9370399999999998E-10</v>
      </c>
      <c r="I20" s="5">
        <v>1.7956100000000001E-10</v>
      </c>
      <c r="J20" s="5">
        <v>7.8264799999999996E-5</v>
      </c>
      <c r="K20" s="5">
        <v>2.0938199999999999E-6</v>
      </c>
      <c r="L20" s="5">
        <v>2.83648E-5</v>
      </c>
      <c r="M20">
        <v>2.7E-4</v>
      </c>
      <c r="N20">
        <v>1.4822500000000001</v>
      </c>
      <c r="O20">
        <v>0.34523999999999999</v>
      </c>
      <c r="P20">
        <v>2.4099999999999998E-3</v>
      </c>
      <c r="Q20">
        <v>0.32325999999999999</v>
      </c>
      <c r="R20" s="5">
        <v>7.6663200000000001E-8</v>
      </c>
      <c r="S20" s="5"/>
      <c r="T20" s="5"/>
      <c r="U20" s="5">
        <v>2.9376500000000001E-12</v>
      </c>
      <c r="V20" s="5">
        <v>1.7662300000000001E-10</v>
      </c>
      <c r="W20" s="5">
        <v>2.53469E-10</v>
      </c>
      <c r="X20" s="5">
        <v>1.4023500000000001E-10</v>
      </c>
      <c r="Y20">
        <v>6.4890000000000003E-2</v>
      </c>
      <c r="Z20">
        <v>3.4599999999999999E-2</v>
      </c>
      <c r="AA20" s="5">
        <v>1.40721E-5</v>
      </c>
      <c r="AB20">
        <v>1.43988</v>
      </c>
      <c r="AC20">
        <v>4.2369999999999998E-2</v>
      </c>
    </row>
    <row r="21" spans="1:29">
      <c r="A21" t="s">
        <v>496</v>
      </c>
      <c r="B21" t="s">
        <v>346</v>
      </c>
      <c r="C21">
        <v>9.9640000000000006E-2</v>
      </c>
      <c r="D21" s="5">
        <v>4.5014399999999999E-10</v>
      </c>
      <c r="E21">
        <v>5.2999999999999998E-4</v>
      </c>
      <c r="F21">
        <v>1.3999999999999999E-4</v>
      </c>
      <c r="G21" s="5">
        <v>4.1072799999999999E-9</v>
      </c>
      <c r="H21" s="5">
        <v>3.92188E-10</v>
      </c>
      <c r="I21" s="5">
        <v>1.76435E-10</v>
      </c>
      <c r="J21" s="5">
        <v>7.7191699999999995E-5</v>
      </c>
      <c r="K21" s="5">
        <v>2.0013300000000002E-6</v>
      </c>
      <c r="L21" s="5">
        <v>2.81037E-5</v>
      </c>
      <c r="M21">
        <v>2.5999999999999998E-4</v>
      </c>
      <c r="N21">
        <v>1.4810399999999999</v>
      </c>
      <c r="O21">
        <v>0.33668999999999999</v>
      </c>
      <c r="P21">
        <v>2.3900000000000002E-3</v>
      </c>
      <c r="Q21">
        <v>0.32406000000000001</v>
      </c>
      <c r="R21" s="5">
        <v>7.7474299999999999E-8</v>
      </c>
      <c r="S21" s="5"/>
      <c r="T21" s="5"/>
      <c r="U21" s="5">
        <v>2.9197000000000002E-12</v>
      </c>
      <c r="V21" s="5">
        <v>1.7351499999999999E-10</v>
      </c>
      <c r="W21" s="5">
        <v>2.51903E-10</v>
      </c>
      <c r="X21" s="5">
        <v>1.40285E-10</v>
      </c>
      <c r="Y21">
        <v>6.4890000000000003E-2</v>
      </c>
      <c r="Z21">
        <v>3.4729999999999997E-2</v>
      </c>
      <c r="AA21" s="5">
        <v>1.15184E-5</v>
      </c>
      <c r="AB21">
        <v>1.4394100000000001</v>
      </c>
      <c r="AC21">
        <v>4.163E-2</v>
      </c>
    </row>
    <row r="22" spans="1:29">
      <c r="A22" t="s">
        <v>496</v>
      </c>
      <c r="B22" t="s">
        <v>338</v>
      </c>
      <c r="C22">
        <v>9.9479999999999999E-2</v>
      </c>
      <c r="D22" s="5">
        <v>4.5078299999999999E-10</v>
      </c>
      <c r="E22">
        <v>6.0999999999999997E-4</v>
      </c>
      <c r="F22">
        <v>1.3999999999999999E-4</v>
      </c>
      <c r="G22" s="5">
        <v>4.1049400000000001E-9</v>
      </c>
      <c r="H22" s="5">
        <v>3.93809E-10</v>
      </c>
      <c r="I22" s="5">
        <v>1.76086E-10</v>
      </c>
      <c r="J22" s="5">
        <v>7.6695300000000004E-5</v>
      </c>
      <c r="K22" s="5">
        <v>2.14892E-6</v>
      </c>
      <c r="L22" s="5">
        <v>2.8095000000000001E-5</v>
      </c>
      <c r="M22">
        <v>2.5999999999999998E-4</v>
      </c>
      <c r="N22">
        <v>1.4812399999999999</v>
      </c>
      <c r="O22">
        <v>0.34099000000000002</v>
      </c>
      <c r="P22">
        <v>2.4599999999999999E-3</v>
      </c>
      <c r="Q22">
        <v>0.32172000000000001</v>
      </c>
      <c r="R22" s="5">
        <v>7.8097000000000001E-8</v>
      </c>
      <c r="S22" s="5"/>
      <c r="T22" s="5"/>
      <c r="U22" s="5">
        <v>2.9324200000000001E-12</v>
      </c>
      <c r="V22" s="5">
        <v>1.73154E-10</v>
      </c>
      <c r="W22" s="5">
        <v>2.5362499999999999E-10</v>
      </c>
      <c r="X22" s="5">
        <v>1.4018400000000001E-10</v>
      </c>
      <c r="Y22">
        <v>6.4890000000000003E-2</v>
      </c>
      <c r="Z22">
        <v>3.458E-2</v>
      </c>
      <c r="AA22" s="5">
        <v>1.17643E-5</v>
      </c>
      <c r="AB22">
        <v>1.4396899999999999</v>
      </c>
      <c r="AC22">
        <v>4.1549999999999997E-2</v>
      </c>
    </row>
    <row r="23" spans="1:29">
      <c r="A23" t="s">
        <v>496</v>
      </c>
      <c r="B23" t="s">
        <v>339</v>
      </c>
      <c r="C23">
        <v>0.10065</v>
      </c>
      <c r="D23" s="5">
        <v>4.3157599999999999E-10</v>
      </c>
      <c r="E23">
        <v>5.8E-4</v>
      </c>
      <c r="F23">
        <v>1.3999999999999999E-4</v>
      </c>
      <c r="G23" s="5">
        <v>4.1191299999999996E-9</v>
      </c>
      <c r="H23" s="5">
        <v>4.1650299999999998E-10</v>
      </c>
      <c r="I23" s="5">
        <v>1.76887E-10</v>
      </c>
      <c r="J23" s="5">
        <v>8.9328199999999996E-5</v>
      </c>
      <c r="K23" s="5">
        <v>4.279E-6</v>
      </c>
      <c r="L23" s="5">
        <v>2.96982E-5</v>
      </c>
      <c r="M23">
        <v>2.7999999999999998E-4</v>
      </c>
      <c r="N23">
        <v>1.48559</v>
      </c>
      <c r="O23">
        <v>0.34123999999999999</v>
      </c>
      <c r="P23">
        <v>2.65E-3</v>
      </c>
      <c r="Q23">
        <v>0.33209</v>
      </c>
      <c r="R23" s="5">
        <v>7.6376499999999996E-8</v>
      </c>
      <c r="S23" s="5"/>
      <c r="T23" s="5"/>
      <c r="U23" s="5">
        <v>3.23173E-12</v>
      </c>
      <c r="V23" s="5">
        <v>1.7365500000000001E-10</v>
      </c>
      <c r="W23" s="5">
        <v>2.76262E-10</v>
      </c>
      <c r="X23" s="5">
        <v>1.4024100000000001E-10</v>
      </c>
      <c r="Y23">
        <v>6.4890000000000003E-2</v>
      </c>
      <c r="Z23">
        <v>3.5749999999999997E-2</v>
      </c>
      <c r="AA23" s="5">
        <v>1.2101300000000001E-5</v>
      </c>
      <c r="AB23">
        <v>1.4438800000000001</v>
      </c>
      <c r="AC23">
        <v>4.1709999999999997E-2</v>
      </c>
    </row>
    <row r="24" spans="1:29">
      <c r="A24" t="s">
        <v>496</v>
      </c>
      <c r="B24" t="s">
        <v>340</v>
      </c>
      <c r="C24">
        <v>9.9239999999999995E-2</v>
      </c>
      <c r="D24" s="5">
        <v>4.3534600000000002E-10</v>
      </c>
      <c r="E24">
        <v>5.9999999999999995E-4</v>
      </c>
      <c r="F24">
        <v>1.3999999999999999E-4</v>
      </c>
      <c r="G24" s="5">
        <v>4.10932E-9</v>
      </c>
      <c r="H24" s="5">
        <v>3.9260299999999999E-10</v>
      </c>
      <c r="I24" s="5">
        <v>1.7600600000000001E-10</v>
      </c>
      <c r="J24" s="5">
        <v>7.7887999999999997E-5</v>
      </c>
      <c r="K24" s="5">
        <v>2.0325800000000001E-6</v>
      </c>
      <c r="L24" s="5">
        <v>2.8086199999999999E-5</v>
      </c>
      <c r="M24">
        <v>2.5999999999999998E-4</v>
      </c>
      <c r="N24">
        <v>1.4808300000000001</v>
      </c>
      <c r="O24">
        <v>0.33976000000000001</v>
      </c>
      <c r="P24">
        <v>2.5600000000000002E-3</v>
      </c>
      <c r="Q24">
        <v>0.31846000000000002</v>
      </c>
      <c r="R24" s="5">
        <v>7.65391E-8</v>
      </c>
      <c r="S24" s="5"/>
      <c r="T24" s="5"/>
      <c r="U24" s="5">
        <v>2.9274200000000001E-12</v>
      </c>
      <c r="V24" s="5">
        <v>1.7307799999999999E-10</v>
      </c>
      <c r="W24" s="5">
        <v>2.5244299999999998E-10</v>
      </c>
      <c r="X24" s="5">
        <v>1.4016000000000001E-10</v>
      </c>
      <c r="Y24">
        <v>6.4890000000000003E-2</v>
      </c>
      <c r="Z24">
        <v>3.4329999999999999E-2</v>
      </c>
      <c r="AA24" s="5">
        <v>2.2919900000000001E-5</v>
      </c>
      <c r="AB24">
        <v>1.43927</v>
      </c>
      <c r="AC24">
        <v>4.156E-2</v>
      </c>
    </row>
    <row r="25" spans="1:29">
      <c r="A25" t="s">
        <v>496</v>
      </c>
      <c r="B25" t="s">
        <v>341</v>
      </c>
      <c r="C25">
        <v>9.9489999999999995E-2</v>
      </c>
      <c r="D25" s="5">
        <v>4.28233E-10</v>
      </c>
      <c r="E25">
        <v>1.2600000000000001E-3</v>
      </c>
      <c r="F25">
        <v>1.3999999999999999E-4</v>
      </c>
      <c r="G25" s="5">
        <v>4.1099599999999997E-9</v>
      </c>
      <c r="H25" s="5">
        <v>4.0179799999999998E-10</v>
      </c>
      <c r="I25" s="5">
        <v>1.7566299999999999E-10</v>
      </c>
      <c r="J25" s="5">
        <v>8.1287900000000005E-5</v>
      </c>
      <c r="K25" s="5">
        <v>3.5144300000000002E-6</v>
      </c>
      <c r="L25" s="5">
        <v>2.8495200000000001E-5</v>
      </c>
      <c r="M25">
        <v>2.5999999999999998E-4</v>
      </c>
      <c r="N25">
        <v>1.48295</v>
      </c>
      <c r="O25">
        <v>0.33727000000000001</v>
      </c>
      <c r="P25">
        <v>3.1700000000000001E-3</v>
      </c>
      <c r="Q25">
        <v>0.32754</v>
      </c>
      <c r="R25" s="5">
        <v>7.71226E-8</v>
      </c>
      <c r="S25" s="5"/>
      <c r="T25" s="5"/>
      <c r="U25" s="5">
        <v>3.0699100000000002E-12</v>
      </c>
      <c r="V25" s="5">
        <v>1.72593E-10</v>
      </c>
      <c r="W25" s="5">
        <v>2.6167900000000001E-10</v>
      </c>
      <c r="X25" s="5">
        <v>1.4011899999999999E-10</v>
      </c>
      <c r="Y25">
        <v>6.4890000000000003E-2</v>
      </c>
      <c r="Z25">
        <v>3.4590000000000003E-2</v>
      </c>
      <c r="AA25" s="5">
        <v>1.15356E-5</v>
      </c>
      <c r="AB25">
        <v>1.4414899999999999</v>
      </c>
      <c r="AC25">
        <v>4.147E-2</v>
      </c>
    </row>
    <row r="26" spans="1:29">
      <c r="A26" t="s">
        <v>496</v>
      </c>
      <c r="B26" t="s">
        <v>342</v>
      </c>
      <c r="C26">
        <v>9.8739999999999994E-2</v>
      </c>
      <c r="D26" s="5">
        <v>4.24159E-10</v>
      </c>
      <c r="E26">
        <v>1.1800000000000001E-3</v>
      </c>
      <c r="F26">
        <v>1.3999999999999999E-4</v>
      </c>
      <c r="G26" s="5">
        <v>4.10064E-9</v>
      </c>
      <c r="H26" s="5">
        <v>3.9033499999999998E-10</v>
      </c>
      <c r="I26" s="5">
        <v>1.7503899999999999E-10</v>
      </c>
      <c r="J26" s="5">
        <v>7.5500200000000006E-5</v>
      </c>
      <c r="K26" s="5">
        <v>1.9660100000000002E-6</v>
      </c>
      <c r="L26" s="5">
        <v>2.77482E-5</v>
      </c>
      <c r="M26">
        <v>2.5999999999999998E-4</v>
      </c>
      <c r="N26">
        <v>1.4801599999999999</v>
      </c>
      <c r="O26">
        <v>0.33790999999999999</v>
      </c>
      <c r="P26">
        <v>2.7299999999999998E-3</v>
      </c>
      <c r="Q26">
        <v>0.31857000000000002</v>
      </c>
      <c r="R26" s="5">
        <v>7.6027100000000002E-8</v>
      </c>
      <c r="S26" s="5"/>
      <c r="T26" s="5"/>
      <c r="U26" s="5">
        <v>2.8974000000000002E-12</v>
      </c>
      <c r="V26" s="5">
        <v>1.72141E-10</v>
      </c>
      <c r="W26" s="5">
        <v>2.5029699999999998E-10</v>
      </c>
      <c r="X26" s="5">
        <v>1.40038E-10</v>
      </c>
      <c r="Y26">
        <v>6.4890000000000003E-2</v>
      </c>
      <c r="Z26">
        <v>3.3829999999999999E-2</v>
      </c>
      <c r="AA26" s="5">
        <v>1.9309000000000001E-5</v>
      </c>
      <c r="AB26">
        <v>1.43882</v>
      </c>
      <c r="AC26">
        <v>4.1340000000000002E-2</v>
      </c>
    </row>
    <row r="27" spans="1:29">
      <c r="A27" t="s">
        <v>496</v>
      </c>
      <c r="B27" t="s">
        <v>343</v>
      </c>
      <c r="C27">
        <v>9.9400000000000002E-2</v>
      </c>
      <c r="D27" s="5">
        <v>4.2849300000000001E-10</v>
      </c>
      <c r="E27">
        <v>9.7999999999999997E-4</v>
      </c>
      <c r="F27">
        <v>1.3999999999999999E-4</v>
      </c>
      <c r="G27" s="5">
        <v>4.1119800000000001E-9</v>
      </c>
      <c r="H27" s="5">
        <v>3.9687300000000002E-10</v>
      </c>
      <c r="I27" s="5">
        <v>1.7533199999999999E-10</v>
      </c>
      <c r="J27" s="5">
        <v>8.8630599999999998E-5</v>
      </c>
      <c r="K27" s="5">
        <v>3.1988499999999999E-6</v>
      </c>
      <c r="L27" s="5">
        <v>2.8560499999999999E-5</v>
      </c>
      <c r="M27">
        <v>2.7E-4</v>
      </c>
      <c r="N27">
        <v>1.4822</v>
      </c>
      <c r="O27">
        <v>0.33723999999999998</v>
      </c>
      <c r="P27">
        <v>2.5699999999999998E-3</v>
      </c>
      <c r="Q27">
        <v>0.32529000000000002</v>
      </c>
      <c r="R27" s="5">
        <v>7.6260400000000004E-8</v>
      </c>
      <c r="S27" s="5"/>
      <c r="T27" s="5"/>
      <c r="U27" s="5">
        <v>3.0322200000000002E-12</v>
      </c>
      <c r="V27" s="5">
        <v>1.7229999999999999E-10</v>
      </c>
      <c r="W27" s="5">
        <v>2.5679399999999998E-10</v>
      </c>
      <c r="X27" s="5">
        <v>1.4007899999999999E-10</v>
      </c>
      <c r="Y27">
        <v>6.4890000000000003E-2</v>
      </c>
      <c r="Z27">
        <v>3.4500000000000003E-2</v>
      </c>
      <c r="AA27" s="5">
        <v>1.16105E-5</v>
      </c>
      <c r="AB27">
        <v>1.4408300000000001</v>
      </c>
      <c r="AC27">
        <v>4.1369999999999997E-2</v>
      </c>
    </row>
    <row r="28" spans="1:29">
      <c r="A28" t="s">
        <v>496</v>
      </c>
      <c r="B28" t="s">
        <v>344</v>
      </c>
      <c r="C28">
        <v>9.9510000000000001E-2</v>
      </c>
      <c r="D28" s="5">
        <v>4.3236499999999999E-10</v>
      </c>
      <c r="E28">
        <v>1.31E-3</v>
      </c>
      <c r="F28">
        <v>1.3999999999999999E-4</v>
      </c>
      <c r="G28" s="5">
        <v>4.1080100000000002E-9</v>
      </c>
      <c r="H28" s="5">
        <v>3.9635099999999999E-10</v>
      </c>
      <c r="I28" s="5">
        <v>1.7561199999999999E-10</v>
      </c>
      <c r="J28" s="5">
        <v>8.0125100000000003E-5</v>
      </c>
      <c r="K28" s="5">
        <v>2.94886E-6</v>
      </c>
      <c r="L28" s="5">
        <v>2.8450300000000001E-5</v>
      </c>
      <c r="M28">
        <v>2.5999999999999998E-4</v>
      </c>
      <c r="N28">
        <v>1.4821200000000001</v>
      </c>
      <c r="O28">
        <v>0.33818999999999999</v>
      </c>
      <c r="P28">
        <v>2.6800000000000001E-3</v>
      </c>
      <c r="Q28">
        <v>0.33259</v>
      </c>
      <c r="R28" s="5">
        <v>7.6306299999999998E-8</v>
      </c>
      <c r="S28" s="5"/>
      <c r="T28" s="5"/>
      <c r="U28" s="5">
        <v>2.99783E-12</v>
      </c>
      <c r="V28" s="5">
        <v>1.72615E-10</v>
      </c>
      <c r="W28" s="5">
        <v>2.5622799999999999E-10</v>
      </c>
      <c r="X28" s="5">
        <v>1.40123E-10</v>
      </c>
      <c r="Y28">
        <v>6.4890000000000003E-2</v>
      </c>
      <c r="Z28">
        <v>3.4599999999999999E-2</v>
      </c>
      <c r="AA28" s="5">
        <v>1.5299899999999999E-5</v>
      </c>
      <c r="AB28">
        <v>1.4406699999999999</v>
      </c>
      <c r="AC28">
        <v>4.1450000000000001E-2</v>
      </c>
    </row>
    <row r="29" spans="1:29">
      <c r="A29" t="s">
        <v>180</v>
      </c>
      <c r="B29" t="s">
        <v>321</v>
      </c>
      <c r="C29">
        <v>5.5989999999999998E-2</v>
      </c>
      <c r="D29" s="5">
        <v>3.8200099999999998E-10</v>
      </c>
      <c r="E29">
        <v>1.0300000000000001E-3</v>
      </c>
      <c r="F29">
        <v>1.2E-4</v>
      </c>
      <c r="G29" s="5">
        <v>1.15796E-8</v>
      </c>
      <c r="H29" s="5">
        <v>3.7745099999999998E-10</v>
      </c>
      <c r="I29" s="5">
        <v>2.6835700000000002E-10</v>
      </c>
      <c r="J29">
        <v>2.2100000000000002E-3</v>
      </c>
      <c r="K29" s="5">
        <v>5.3794200000000002E-6</v>
      </c>
      <c r="L29" s="5">
        <v>9.6801399999999998E-5</v>
      </c>
      <c r="M29">
        <v>9.7400000000000004E-3</v>
      </c>
      <c r="N29">
        <v>8.37514</v>
      </c>
      <c r="O29">
        <v>0.53400999999999998</v>
      </c>
      <c r="P29">
        <v>1.153E-2</v>
      </c>
      <c r="Q29">
        <v>0.33559</v>
      </c>
      <c r="R29" s="5">
        <v>1.0906E-7</v>
      </c>
      <c r="S29" s="5"/>
      <c r="T29" s="5"/>
      <c r="U29" s="5">
        <v>6.3818299999999997E-12</v>
      </c>
      <c r="V29" s="5">
        <v>2.6197599999999998E-10</v>
      </c>
      <c r="W29" s="5">
        <v>3.05418E-10</v>
      </c>
      <c r="X29" s="5">
        <v>7.2032399999999998E-11</v>
      </c>
      <c r="Y29">
        <v>2.7029999999999998E-2</v>
      </c>
      <c r="Z29">
        <v>2.895E-2</v>
      </c>
      <c r="AA29" s="5">
        <v>1.8609899999999999E-5</v>
      </c>
      <c r="AB29">
        <v>8.30518</v>
      </c>
      <c r="AC29">
        <v>6.9949999999999998E-2</v>
      </c>
    </row>
    <row r="30" spans="1:29">
      <c r="A30" t="s">
        <v>180</v>
      </c>
      <c r="B30" t="s">
        <v>322</v>
      </c>
      <c r="C30">
        <v>5.5750000000000001E-2</v>
      </c>
      <c r="D30" s="5">
        <v>4.2026399999999999E-10</v>
      </c>
      <c r="E30">
        <v>3.96E-3</v>
      </c>
      <c r="F30">
        <v>1.2E-4</v>
      </c>
      <c r="G30" s="5">
        <v>1.15915E-8</v>
      </c>
      <c r="H30" s="5">
        <v>3.74422E-10</v>
      </c>
      <c r="I30" s="5">
        <v>2.6784599999999998E-10</v>
      </c>
      <c r="J30">
        <v>2.2000000000000001E-3</v>
      </c>
      <c r="K30" s="5">
        <v>3.15462E-6</v>
      </c>
      <c r="L30" s="5">
        <v>9.6330799999999996E-5</v>
      </c>
      <c r="M30">
        <v>9.7400000000000004E-3</v>
      </c>
      <c r="N30">
        <v>8.3720599999999994</v>
      </c>
      <c r="O30">
        <v>0.54181999999999997</v>
      </c>
      <c r="P30">
        <v>0.01</v>
      </c>
      <c r="Q30">
        <v>0.3886</v>
      </c>
      <c r="R30" s="5">
        <v>1.14861E-7</v>
      </c>
      <c r="S30" s="5"/>
      <c r="T30" s="5"/>
      <c r="U30" s="5">
        <v>6.2738000000000002E-12</v>
      </c>
      <c r="V30" s="5">
        <v>2.6157299999999998E-10</v>
      </c>
      <c r="W30" s="5">
        <v>3.0231500000000001E-10</v>
      </c>
      <c r="X30" s="5">
        <v>7.2107300000000002E-11</v>
      </c>
      <c r="Y30">
        <v>2.7019999999999999E-2</v>
      </c>
      <c r="Z30">
        <v>2.8709999999999999E-2</v>
      </c>
      <c r="AA30" s="5">
        <v>2.1502399999999999E-5</v>
      </c>
      <c r="AB30">
        <v>8.3022799999999997</v>
      </c>
      <c r="AC30">
        <v>6.9779999999999995E-2</v>
      </c>
    </row>
    <row r="31" spans="1:29">
      <c r="A31" t="s">
        <v>180</v>
      </c>
      <c r="B31" t="s">
        <v>323</v>
      </c>
      <c r="C31">
        <v>5.9240000000000001E-2</v>
      </c>
      <c r="D31" s="5">
        <v>3.55257E-10</v>
      </c>
      <c r="E31">
        <v>4.2300000000000003E-3</v>
      </c>
      <c r="F31">
        <v>1.2999999999999999E-4</v>
      </c>
      <c r="G31" s="5">
        <v>1.16679E-8</v>
      </c>
      <c r="H31" s="5">
        <v>4.6019200000000001E-10</v>
      </c>
      <c r="I31" s="5">
        <v>2.6885100000000002E-10</v>
      </c>
      <c r="J31">
        <v>2.2399999999999998E-3</v>
      </c>
      <c r="K31" s="5">
        <v>1.50286E-5</v>
      </c>
      <c r="L31">
        <v>1E-4</v>
      </c>
      <c r="M31">
        <v>9.7699999999999992E-3</v>
      </c>
      <c r="N31">
        <v>8.39011</v>
      </c>
      <c r="O31">
        <v>0.54044000000000003</v>
      </c>
      <c r="P31">
        <v>1.0749999999999999E-2</v>
      </c>
      <c r="Q31">
        <v>0.42679</v>
      </c>
      <c r="R31" s="5">
        <v>1.10076E-7</v>
      </c>
      <c r="S31" s="5"/>
      <c r="T31" s="5"/>
      <c r="U31" s="5">
        <v>7.5132500000000005E-12</v>
      </c>
      <c r="V31" s="5">
        <v>2.6133799999999998E-10</v>
      </c>
      <c r="W31" s="5">
        <v>3.88108E-10</v>
      </c>
      <c r="X31" s="5">
        <v>7.2084499999999998E-11</v>
      </c>
      <c r="Y31">
        <v>2.7040000000000002E-2</v>
      </c>
      <c r="Z31">
        <v>3.2190000000000003E-2</v>
      </c>
      <c r="AA31" s="5">
        <v>1.6508099999999999E-5</v>
      </c>
      <c r="AB31">
        <v>8.3202999999999996</v>
      </c>
      <c r="AC31">
        <v>6.9819999999999993E-2</v>
      </c>
    </row>
    <row r="32" spans="1:29">
      <c r="A32" t="s">
        <v>180</v>
      </c>
      <c r="B32" t="s">
        <v>324</v>
      </c>
      <c r="C32">
        <v>6.5619999999999998E-2</v>
      </c>
      <c r="D32" s="5">
        <v>4.7297900000000005E-10</v>
      </c>
      <c r="E32">
        <v>4.2000000000000002E-4</v>
      </c>
      <c r="F32">
        <v>1.8000000000000001E-4</v>
      </c>
      <c r="G32" s="5">
        <v>1.24006E-8</v>
      </c>
      <c r="H32" s="5">
        <v>3.93243E-10</v>
      </c>
      <c r="I32" s="5">
        <v>2.7833899999999998E-10</v>
      </c>
      <c r="J32">
        <v>2.3E-3</v>
      </c>
      <c r="K32" s="5">
        <v>3.0813999999999998E-6</v>
      </c>
      <c r="L32">
        <v>1.1E-4</v>
      </c>
      <c r="M32">
        <v>9.8799999999999999E-3</v>
      </c>
      <c r="N32">
        <v>8.3806200000000004</v>
      </c>
      <c r="O32">
        <v>0.53156000000000003</v>
      </c>
      <c r="P32">
        <v>9.7199999999999995E-3</v>
      </c>
      <c r="Q32">
        <v>0.43908000000000003</v>
      </c>
      <c r="R32" s="5">
        <v>1.10022E-7</v>
      </c>
      <c r="S32" s="5"/>
      <c r="T32" s="5"/>
      <c r="U32" s="5">
        <v>7.1696099999999998E-12</v>
      </c>
      <c r="V32" s="5">
        <v>2.7117000000000001E-10</v>
      </c>
      <c r="W32" s="5">
        <v>3.19394E-10</v>
      </c>
      <c r="X32" s="5">
        <v>7.3849199999999999E-11</v>
      </c>
      <c r="Y32">
        <v>2.7040000000000002E-2</v>
      </c>
      <c r="Z32">
        <v>3.8559999999999997E-2</v>
      </c>
      <c r="AA32" s="5">
        <v>1.5977400000000001E-5</v>
      </c>
      <c r="AB32">
        <v>8.3086199999999995</v>
      </c>
      <c r="AC32">
        <v>7.1999999999999995E-2</v>
      </c>
    </row>
    <row r="33" spans="1:29">
      <c r="A33" t="s">
        <v>180</v>
      </c>
      <c r="B33" t="s">
        <v>325</v>
      </c>
      <c r="C33">
        <v>6.0830000000000002E-2</v>
      </c>
      <c r="D33" s="5">
        <v>3.7103999999999999E-10</v>
      </c>
      <c r="E33">
        <v>3.7699999999999999E-3</v>
      </c>
      <c r="F33">
        <v>1.2999999999999999E-4</v>
      </c>
      <c r="G33" s="5">
        <v>1.16135E-8</v>
      </c>
      <c r="H33" s="5">
        <v>4.1182699999999999E-10</v>
      </c>
      <c r="I33" s="5">
        <v>2.7176800000000002E-10</v>
      </c>
      <c r="J33">
        <v>2.2300000000000002E-3</v>
      </c>
      <c r="K33" s="5">
        <v>1.39763E-5</v>
      </c>
      <c r="L33">
        <v>1E-4</v>
      </c>
      <c r="M33">
        <v>9.7800000000000005E-3</v>
      </c>
      <c r="N33">
        <v>8.3906600000000005</v>
      </c>
      <c r="O33">
        <v>0.53486</v>
      </c>
      <c r="P33">
        <v>1.1350000000000001E-2</v>
      </c>
      <c r="Q33">
        <v>0.42316999999999999</v>
      </c>
      <c r="R33" s="5">
        <v>1.1133100000000001E-7</v>
      </c>
      <c r="S33" s="5"/>
      <c r="T33" s="5"/>
      <c r="U33" s="5">
        <v>7.0833300000000003E-12</v>
      </c>
      <c r="V33" s="5">
        <v>2.6468399999999999E-10</v>
      </c>
      <c r="W33" s="5">
        <v>3.3959100000000002E-10</v>
      </c>
      <c r="X33" s="5">
        <v>7.2236400000000003E-11</v>
      </c>
      <c r="Y33">
        <v>2.7040000000000002E-2</v>
      </c>
      <c r="Z33">
        <v>3.3770000000000001E-2</v>
      </c>
      <c r="AA33" s="5">
        <v>2.73125E-5</v>
      </c>
      <c r="AB33">
        <v>8.3200599999999998</v>
      </c>
      <c r="AC33">
        <v>7.059E-2</v>
      </c>
    </row>
    <row r="34" spans="1:29">
      <c r="A34" t="s">
        <v>180</v>
      </c>
      <c r="B34" t="s">
        <v>326</v>
      </c>
      <c r="C34">
        <v>5.7950000000000002E-2</v>
      </c>
      <c r="D34" s="5">
        <v>3.76121E-10</v>
      </c>
      <c r="E34">
        <v>1.4599999999999999E-3</v>
      </c>
      <c r="F34">
        <v>1.2999999999999999E-4</v>
      </c>
      <c r="G34" s="5">
        <v>1.15993E-8</v>
      </c>
      <c r="H34" s="5">
        <v>3.95991E-10</v>
      </c>
      <c r="I34" s="5">
        <v>2.70669E-10</v>
      </c>
      <c r="J34">
        <v>2.2100000000000002E-3</v>
      </c>
      <c r="K34" s="5">
        <v>8.8996300000000007E-6</v>
      </c>
      <c r="L34" s="5">
        <v>9.8145299999999997E-5</v>
      </c>
      <c r="M34">
        <v>9.75E-3</v>
      </c>
      <c r="N34">
        <v>8.3830500000000008</v>
      </c>
      <c r="O34">
        <v>0.54054000000000002</v>
      </c>
      <c r="P34">
        <v>1.0070000000000001E-2</v>
      </c>
      <c r="Q34">
        <v>0.36507000000000001</v>
      </c>
      <c r="R34" s="5">
        <v>1.17895E-7</v>
      </c>
      <c r="S34" s="5"/>
      <c r="T34" s="5"/>
      <c r="U34" s="5">
        <v>6.6199999999999997E-12</v>
      </c>
      <c r="V34" s="5">
        <v>2.6404900000000003E-10</v>
      </c>
      <c r="W34" s="5">
        <v>3.2356699999999997E-10</v>
      </c>
      <c r="X34" s="5">
        <v>7.2424000000000002E-11</v>
      </c>
      <c r="Y34">
        <v>2.7040000000000002E-2</v>
      </c>
      <c r="Z34">
        <v>3.0890000000000001E-2</v>
      </c>
      <c r="AA34" s="5">
        <v>2.4459699999999999E-5</v>
      </c>
      <c r="AB34">
        <v>8.3126899999999999</v>
      </c>
      <c r="AC34">
        <v>7.0360000000000006E-2</v>
      </c>
    </row>
    <row r="35" spans="1:29">
      <c r="A35" t="s">
        <v>180</v>
      </c>
      <c r="B35" t="s">
        <v>327</v>
      </c>
      <c r="C35">
        <v>5.5169999999999997E-2</v>
      </c>
      <c r="D35" s="5">
        <v>3.5614099999999998E-10</v>
      </c>
      <c r="E35">
        <v>1.0300000000000001E-3</v>
      </c>
      <c r="F35">
        <v>1.2E-4</v>
      </c>
      <c r="G35" s="5">
        <v>1.1605899999999999E-8</v>
      </c>
      <c r="H35" s="5">
        <v>3.8650700000000002E-10</v>
      </c>
      <c r="I35" s="5">
        <v>2.6903499999999999E-10</v>
      </c>
      <c r="J35">
        <v>2.2100000000000002E-3</v>
      </c>
      <c r="K35" s="5">
        <v>3.9633099999999997E-6</v>
      </c>
      <c r="L35" s="5">
        <v>9.6704000000000001E-5</v>
      </c>
      <c r="M35">
        <v>9.75E-3</v>
      </c>
      <c r="N35">
        <v>8.3744300000000003</v>
      </c>
      <c r="O35">
        <v>0.57135999999999998</v>
      </c>
      <c r="P35">
        <v>1.218E-2</v>
      </c>
      <c r="Q35">
        <v>0.32251999999999997</v>
      </c>
      <c r="R35" s="5">
        <v>1.16844E-7</v>
      </c>
      <c r="S35" s="5"/>
      <c r="T35" s="5"/>
      <c r="U35" s="5">
        <v>6.4112200000000002E-12</v>
      </c>
      <c r="V35" s="5">
        <v>2.6262299999999999E-10</v>
      </c>
      <c r="W35" s="5">
        <v>3.14247E-10</v>
      </c>
      <c r="X35" s="5">
        <v>7.2260200000000003E-11</v>
      </c>
      <c r="Y35">
        <v>2.7029999999999998E-2</v>
      </c>
      <c r="Z35">
        <v>2.8119999999999999E-2</v>
      </c>
      <c r="AA35" s="5">
        <v>2.2875799999999999E-5</v>
      </c>
      <c r="AB35">
        <v>8.3043399999999998</v>
      </c>
      <c r="AC35">
        <v>7.009E-2</v>
      </c>
    </row>
    <row r="36" spans="1:29">
      <c r="A36" t="s">
        <v>180</v>
      </c>
      <c r="B36" t="s">
        <v>328</v>
      </c>
      <c r="C36">
        <v>5.772E-2</v>
      </c>
      <c r="D36" s="5">
        <v>4.02415E-10</v>
      </c>
      <c r="E36">
        <v>2.9199999999999999E-3</v>
      </c>
      <c r="F36">
        <v>1.3999999999999999E-4</v>
      </c>
      <c r="G36" s="5">
        <v>1.1939100000000001E-8</v>
      </c>
      <c r="H36" s="5">
        <v>3.9061399999999999E-10</v>
      </c>
      <c r="I36" s="5">
        <v>3.3661599999999999E-10</v>
      </c>
      <c r="J36">
        <v>2.2300000000000002E-3</v>
      </c>
      <c r="K36" s="5">
        <v>3.3404400000000001E-6</v>
      </c>
      <c r="L36">
        <v>1E-4</v>
      </c>
      <c r="M36">
        <v>9.7900000000000001E-3</v>
      </c>
      <c r="N36">
        <v>8.3969199999999997</v>
      </c>
      <c r="O36">
        <v>0.60475000000000001</v>
      </c>
      <c r="P36">
        <v>1.04E-2</v>
      </c>
      <c r="Q36">
        <v>0.37490000000000001</v>
      </c>
      <c r="R36" s="5">
        <v>1.09169E-7</v>
      </c>
      <c r="S36" s="5"/>
      <c r="T36" s="5"/>
      <c r="U36" s="5">
        <v>6.5322800000000001E-12</v>
      </c>
      <c r="V36" s="5">
        <v>3.3008399999999999E-10</v>
      </c>
      <c r="W36" s="5">
        <v>3.1798099999999998E-10</v>
      </c>
      <c r="X36" s="5">
        <v>7.2632400000000001E-11</v>
      </c>
      <c r="Y36">
        <v>2.7029999999999998E-2</v>
      </c>
      <c r="Z36">
        <v>3.066E-2</v>
      </c>
      <c r="AA36" s="5">
        <v>3.57213E-5</v>
      </c>
      <c r="AB36">
        <v>8.3115900000000007</v>
      </c>
      <c r="AC36">
        <v>8.5330000000000003E-2</v>
      </c>
    </row>
    <row r="37" spans="1:29">
      <c r="A37" t="s">
        <v>180</v>
      </c>
      <c r="B37" t="s">
        <v>330</v>
      </c>
      <c r="C37">
        <v>5.5780000000000003E-2</v>
      </c>
      <c r="D37" s="5">
        <v>3.6634E-10</v>
      </c>
      <c r="E37">
        <v>3.2200000000000002E-3</v>
      </c>
      <c r="F37">
        <v>1.2999999999999999E-4</v>
      </c>
      <c r="G37" s="5">
        <v>1.1606200000000001E-8</v>
      </c>
      <c r="H37" s="5">
        <v>3.7576899999999998E-10</v>
      </c>
      <c r="I37" s="5">
        <v>2.6951900000000001E-10</v>
      </c>
      <c r="J37">
        <v>2.2100000000000002E-3</v>
      </c>
      <c r="K37" s="5">
        <v>3.19488E-6</v>
      </c>
      <c r="L37" s="5">
        <v>9.7115999999999996E-5</v>
      </c>
      <c r="M37">
        <v>9.75E-3</v>
      </c>
      <c r="N37">
        <v>8.3732000000000006</v>
      </c>
      <c r="O37">
        <v>0.53759000000000001</v>
      </c>
      <c r="P37">
        <v>1.0449999999999999E-2</v>
      </c>
      <c r="Q37">
        <v>0.37273000000000001</v>
      </c>
      <c r="R37" s="5">
        <v>1.11931E-7</v>
      </c>
      <c r="S37" s="5"/>
      <c r="T37" s="5"/>
      <c r="U37" s="5">
        <v>6.3140200000000002E-12</v>
      </c>
      <c r="V37" s="5">
        <v>2.6320500000000002E-10</v>
      </c>
      <c r="W37" s="5">
        <v>3.0355200000000002E-10</v>
      </c>
      <c r="X37" s="5">
        <v>7.2217199999999996E-11</v>
      </c>
      <c r="Y37">
        <v>2.7029999999999998E-2</v>
      </c>
      <c r="Z37">
        <v>2.87E-2</v>
      </c>
      <c r="AA37" s="5">
        <v>4.6772900000000001E-5</v>
      </c>
      <c r="AB37">
        <v>8.3029100000000007</v>
      </c>
      <c r="AC37">
        <v>7.0290000000000005E-2</v>
      </c>
    </row>
    <row r="38" spans="1:29">
      <c r="A38" t="s">
        <v>180</v>
      </c>
      <c r="B38" t="s">
        <v>332</v>
      </c>
      <c r="C38">
        <v>5.5149999999999998E-2</v>
      </c>
      <c r="D38" s="5">
        <v>3.5146300000000002E-10</v>
      </c>
      <c r="E38">
        <v>4.8900000000000002E-3</v>
      </c>
      <c r="F38">
        <v>1.2E-4</v>
      </c>
      <c r="G38" s="5">
        <v>1.1595000000000001E-8</v>
      </c>
      <c r="H38" s="5">
        <v>3.7426200000000003E-10</v>
      </c>
      <c r="I38" s="5">
        <v>2.6808799999999998E-10</v>
      </c>
      <c r="J38">
        <v>2.2000000000000001E-3</v>
      </c>
      <c r="K38" s="5">
        <v>3.3098200000000002E-6</v>
      </c>
      <c r="L38" s="5">
        <v>9.6344399999999999E-5</v>
      </c>
      <c r="M38">
        <v>9.7400000000000004E-3</v>
      </c>
      <c r="N38">
        <v>8.3728400000000001</v>
      </c>
      <c r="O38">
        <v>0.54642000000000002</v>
      </c>
      <c r="P38">
        <v>1.106E-2</v>
      </c>
      <c r="Q38">
        <v>0.37206</v>
      </c>
      <c r="R38" s="5">
        <v>1.07123E-7</v>
      </c>
      <c r="S38" s="5"/>
      <c r="T38" s="5"/>
      <c r="U38" s="5">
        <v>6.2995399999999996E-12</v>
      </c>
      <c r="V38" s="5">
        <v>2.6178900000000003E-10</v>
      </c>
      <c r="W38" s="5">
        <v>3.02357E-10</v>
      </c>
      <c r="X38" s="5">
        <v>7.1905199999999995E-11</v>
      </c>
      <c r="Y38">
        <v>2.7029999999999998E-2</v>
      </c>
      <c r="Z38">
        <v>2.8070000000000001E-2</v>
      </c>
      <c r="AA38" s="5">
        <v>4.9789300000000001E-5</v>
      </c>
      <c r="AB38">
        <v>8.3028999999999993</v>
      </c>
      <c r="AC38">
        <v>6.9940000000000002E-2</v>
      </c>
    </row>
    <row r="39" spans="1:29">
      <c r="A39" t="s">
        <v>180</v>
      </c>
      <c r="B39" t="s">
        <v>331</v>
      </c>
      <c r="C39">
        <v>5.4359999999999999E-2</v>
      </c>
      <c r="D39" s="5">
        <v>3.5348399999999999E-10</v>
      </c>
      <c r="E39">
        <v>6.3699999999999998E-3</v>
      </c>
      <c r="F39">
        <v>1.2E-4</v>
      </c>
      <c r="G39" s="5">
        <v>1.15994E-8</v>
      </c>
      <c r="H39" s="5">
        <v>3.6922800000000001E-10</v>
      </c>
      <c r="I39" s="5">
        <v>2.6585299999999999E-10</v>
      </c>
      <c r="J39">
        <v>2.2000000000000001E-3</v>
      </c>
      <c r="K39" s="5">
        <v>3.0518900000000001E-6</v>
      </c>
      <c r="L39" s="5">
        <v>9.6106200000000005E-5</v>
      </c>
      <c r="M39">
        <v>9.7400000000000004E-3</v>
      </c>
      <c r="N39">
        <v>8.3706899999999997</v>
      </c>
      <c r="O39">
        <v>0.5282</v>
      </c>
      <c r="P39">
        <v>1.057E-2</v>
      </c>
      <c r="Q39">
        <v>0.42686000000000002</v>
      </c>
      <c r="R39" s="5">
        <v>1.0885E-7</v>
      </c>
      <c r="U39" s="5">
        <v>6.2433399999999999E-12</v>
      </c>
      <c r="V39" s="5">
        <v>2.5961E-10</v>
      </c>
      <c r="W39" s="5">
        <v>2.9737599999999998E-10</v>
      </c>
      <c r="X39" s="5">
        <v>7.1852200000000006E-11</v>
      </c>
      <c r="Y39">
        <v>2.7019999999999999E-2</v>
      </c>
      <c r="Z39">
        <v>2.7320000000000001E-2</v>
      </c>
      <c r="AA39" s="5">
        <v>1.60993E-5</v>
      </c>
      <c r="AB39">
        <v>8.3012700000000006</v>
      </c>
      <c r="AC39">
        <v>6.9419999999999996E-2</v>
      </c>
    </row>
    <row r="40" spans="1:29">
      <c r="A40" t="s">
        <v>180</v>
      </c>
      <c r="B40" t="s">
        <v>329</v>
      </c>
      <c r="C40">
        <v>6.0569999999999999E-2</v>
      </c>
      <c r="D40" s="5">
        <v>5.18401E-10</v>
      </c>
      <c r="E40">
        <v>6.6E-4</v>
      </c>
      <c r="F40">
        <v>1.3999999999999999E-4</v>
      </c>
      <c r="G40" s="5">
        <v>1.17032E-8</v>
      </c>
      <c r="H40" s="5">
        <v>4.29794E-10</v>
      </c>
      <c r="I40" s="5">
        <v>2.7380799999999999E-10</v>
      </c>
      <c r="J40">
        <v>2.2300000000000002E-3</v>
      </c>
      <c r="K40" s="5">
        <v>1.2592700000000001E-5</v>
      </c>
      <c r="L40">
        <v>1E-4</v>
      </c>
      <c r="M40">
        <v>9.7699999999999992E-3</v>
      </c>
      <c r="N40">
        <v>8.3894699999999993</v>
      </c>
      <c r="O40">
        <v>0.52680000000000005</v>
      </c>
      <c r="P40">
        <v>1.073E-2</v>
      </c>
      <c r="Q40">
        <v>0.39721000000000001</v>
      </c>
      <c r="R40" s="5">
        <v>1.1603E-7</v>
      </c>
      <c r="S40" s="5"/>
      <c r="T40" s="5"/>
      <c r="U40" s="5">
        <v>7.4815699999999996E-12</v>
      </c>
      <c r="V40" s="5">
        <v>2.6632600000000002E-10</v>
      </c>
      <c r="W40" s="5">
        <v>3.5689999999999998E-10</v>
      </c>
      <c r="X40" s="5">
        <v>7.2893699999999997E-11</v>
      </c>
      <c r="Y40">
        <v>2.7029999999999998E-2</v>
      </c>
      <c r="Z40">
        <v>3.3520000000000001E-2</v>
      </c>
      <c r="AA40" s="5">
        <v>1.9455700000000001E-5</v>
      </c>
      <c r="AB40">
        <v>8.3185000000000002</v>
      </c>
      <c r="AC40">
        <v>7.0970000000000005E-2</v>
      </c>
    </row>
    <row r="41" spans="1:29">
      <c r="A41" t="s">
        <v>180</v>
      </c>
      <c r="B41" t="s">
        <v>333</v>
      </c>
      <c r="C41">
        <v>5.8270000000000002E-2</v>
      </c>
      <c r="D41" s="5">
        <v>3.9942499999999999E-10</v>
      </c>
      <c r="E41">
        <v>1.7099999999999999E-3</v>
      </c>
      <c r="F41">
        <v>1.3999999999999999E-4</v>
      </c>
      <c r="G41" s="5">
        <v>1.166E-8</v>
      </c>
      <c r="H41" s="5">
        <v>4.0488999999999998E-10</v>
      </c>
      <c r="I41" s="5">
        <v>2.70253E-10</v>
      </c>
      <c r="J41">
        <v>2.2499999999999998E-3</v>
      </c>
      <c r="K41" s="5">
        <v>8.2817500000000008E-6</v>
      </c>
      <c r="L41">
        <v>1E-4</v>
      </c>
      <c r="M41">
        <v>9.7699999999999992E-3</v>
      </c>
      <c r="N41">
        <v>8.3809900000000006</v>
      </c>
      <c r="O41">
        <v>0.54203000000000001</v>
      </c>
      <c r="P41">
        <v>1.4290000000000001E-2</v>
      </c>
      <c r="Q41">
        <v>0.37422</v>
      </c>
      <c r="R41" s="5">
        <v>1.08536E-7</v>
      </c>
      <c r="S41" s="5"/>
      <c r="T41" s="5"/>
      <c r="U41" s="5">
        <v>6.8853100000000003E-12</v>
      </c>
      <c r="V41" s="5">
        <v>2.6336800000000003E-10</v>
      </c>
      <c r="W41" s="5">
        <v>3.3260899999999999E-10</v>
      </c>
      <c r="X41" s="5">
        <v>7.22803E-11</v>
      </c>
      <c r="Y41">
        <v>2.7040000000000002E-2</v>
      </c>
      <c r="Z41">
        <v>3.1210000000000002E-2</v>
      </c>
      <c r="AA41" s="5">
        <v>1.6778200000000001E-5</v>
      </c>
      <c r="AB41">
        <v>8.3105799999999999</v>
      </c>
      <c r="AC41">
        <v>7.041E-2</v>
      </c>
    </row>
    <row r="42" spans="1:29">
      <c r="A42" t="s">
        <v>180</v>
      </c>
      <c r="B42" t="s">
        <v>334</v>
      </c>
      <c r="C42">
        <v>5.772E-2</v>
      </c>
      <c r="D42" s="5">
        <v>4.2183900000000001E-10</v>
      </c>
      <c r="E42">
        <v>4.2599999999999999E-3</v>
      </c>
      <c r="F42">
        <v>1.2999999999999999E-4</v>
      </c>
      <c r="G42" s="5">
        <v>1.16343E-8</v>
      </c>
      <c r="H42" s="5">
        <v>3.9531899999999998E-10</v>
      </c>
      <c r="I42" s="5">
        <v>2.7005100000000002E-10</v>
      </c>
      <c r="J42">
        <v>2.2200000000000002E-3</v>
      </c>
      <c r="K42" s="5">
        <v>7.1151599999999998E-6</v>
      </c>
      <c r="L42" s="5">
        <v>9.8837299999999996E-5</v>
      </c>
      <c r="M42">
        <v>9.7599999999999996E-3</v>
      </c>
      <c r="N42">
        <v>8.3790700000000005</v>
      </c>
      <c r="O42">
        <v>0.54224000000000006</v>
      </c>
      <c r="P42">
        <v>1.125E-2</v>
      </c>
      <c r="Q42">
        <v>0.4148</v>
      </c>
      <c r="R42" s="5">
        <v>1.11312E-7</v>
      </c>
      <c r="S42" s="5"/>
      <c r="T42" s="5"/>
      <c r="U42" s="5">
        <v>6.6546099999999997E-12</v>
      </c>
      <c r="V42" s="5">
        <v>2.6339700000000002E-10</v>
      </c>
      <c r="W42" s="5">
        <v>3.2290599999999999E-10</v>
      </c>
      <c r="X42" s="5">
        <v>7.2413199999999998E-11</v>
      </c>
      <c r="Y42">
        <v>2.7029999999999998E-2</v>
      </c>
      <c r="Z42">
        <v>3.066E-2</v>
      </c>
      <c r="AA42" s="5">
        <v>2.0318399999999998E-5</v>
      </c>
      <c r="AB42">
        <v>8.3087999999999997</v>
      </c>
      <c r="AC42">
        <v>7.0269999999999999E-2</v>
      </c>
    </row>
    <row r="43" spans="1:29">
      <c r="A43" t="s">
        <v>180</v>
      </c>
      <c r="B43" t="s">
        <v>345</v>
      </c>
      <c r="C43">
        <v>5.7459999999999997E-2</v>
      </c>
      <c r="D43" s="5">
        <v>5.8486899999999996E-10</v>
      </c>
      <c r="E43">
        <v>5.9000000000000003E-4</v>
      </c>
      <c r="F43">
        <v>1.2999999999999999E-4</v>
      </c>
      <c r="G43" s="5">
        <v>1.15955E-8</v>
      </c>
      <c r="H43" s="5">
        <v>3.7362499999999999E-10</v>
      </c>
      <c r="I43" s="5">
        <v>2.70145E-10</v>
      </c>
      <c r="J43">
        <v>2.2100000000000002E-3</v>
      </c>
      <c r="K43" s="5">
        <v>3.1282599999999999E-6</v>
      </c>
      <c r="L43" s="5">
        <v>9.70773E-5</v>
      </c>
      <c r="M43">
        <v>9.75E-3</v>
      </c>
      <c r="N43">
        <v>8.3736300000000004</v>
      </c>
      <c r="O43">
        <v>0.53395000000000004</v>
      </c>
      <c r="P43">
        <v>9.2800000000000001E-3</v>
      </c>
      <c r="Q43">
        <v>0.35774</v>
      </c>
      <c r="R43" s="5">
        <v>1.0736E-7</v>
      </c>
      <c r="S43" s="5"/>
      <c r="T43" s="5"/>
      <c r="U43" s="5">
        <v>6.3104999999999998E-12</v>
      </c>
      <c r="V43" s="5">
        <v>2.63835E-10</v>
      </c>
      <c r="W43" s="5">
        <v>3.0157699999999998E-10</v>
      </c>
      <c r="X43" s="5">
        <v>7.2047999999999995E-11</v>
      </c>
      <c r="Y43">
        <v>2.7029999999999998E-2</v>
      </c>
      <c r="Z43">
        <v>3.041E-2</v>
      </c>
      <c r="AA43" s="5">
        <v>2.0671900000000001E-5</v>
      </c>
      <c r="AB43">
        <v>8.3031500000000005</v>
      </c>
      <c r="AC43">
        <v>7.0489999999999997E-2</v>
      </c>
    </row>
    <row r="44" spans="1:29">
      <c r="A44" t="s">
        <v>180</v>
      </c>
      <c r="B44" t="s">
        <v>335</v>
      </c>
      <c r="C44">
        <v>5.7509999999999999E-2</v>
      </c>
      <c r="D44" s="5">
        <v>4.1322300000000002E-10</v>
      </c>
      <c r="E44">
        <v>8.8000000000000003E-4</v>
      </c>
      <c r="F44">
        <v>1.2999999999999999E-4</v>
      </c>
      <c r="G44" s="5">
        <v>1.16206E-8</v>
      </c>
      <c r="H44" s="5">
        <v>3.7971099999999998E-10</v>
      </c>
      <c r="I44" s="5">
        <v>2.7133099999999999E-10</v>
      </c>
      <c r="J44">
        <v>2.2100000000000002E-3</v>
      </c>
      <c r="K44" s="5">
        <v>3.55163E-6</v>
      </c>
      <c r="L44" s="5">
        <v>9.7364199999999999E-5</v>
      </c>
      <c r="M44">
        <v>9.75E-3</v>
      </c>
      <c r="N44">
        <v>8.3750800000000005</v>
      </c>
      <c r="O44">
        <v>0.54457999999999995</v>
      </c>
      <c r="P44">
        <v>1.1440000000000001E-2</v>
      </c>
      <c r="Q44">
        <v>0.36012</v>
      </c>
      <c r="R44" s="5">
        <v>1.11825E-7</v>
      </c>
      <c r="S44" s="5"/>
      <c r="T44" s="5"/>
      <c r="U44" s="5">
        <v>6.3638E-12</v>
      </c>
      <c r="V44" s="5">
        <v>2.6496699999999999E-10</v>
      </c>
      <c r="W44" s="5">
        <v>3.07106E-10</v>
      </c>
      <c r="X44" s="5">
        <v>7.2604699999999999E-11</v>
      </c>
      <c r="Y44">
        <v>2.7040000000000002E-2</v>
      </c>
      <c r="Z44">
        <v>3.0450000000000001E-2</v>
      </c>
      <c r="AA44" s="5">
        <v>1.5917E-5</v>
      </c>
      <c r="AB44">
        <v>8.30443</v>
      </c>
      <c r="AC44">
        <v>7.0639999999999994E-2</v>
      </c>
    </row>
    <row r="45" spans="1:29">
      <c r="A45" t="s">
        <v>180</v>
      </c>
      <c r="B45" t="s">
        <v>336</v>
      </c>
      <c r="C45">
        <v>5.8340000000000003E-2</v>
      </c>
      <c r="D45" s="5">
        <v>4.1020499999999998E-10</v>
      </c>
      <c r="E45">
        <v>2.2399999999999998E-3</v>
      </c>
      <c r="F45">
        <v>1.2999999999999999E-4</v>
      </c>
      <c r="G45" s="5">
        <v>1.1675499999999999E-8</v>
      </c>
      <c r="H45" s="5">
        <v>3.9099399999999999E-10</v>
      </c>
      <c r="I45" s="5">
        <v>2.81209E-10</v>
      </c>
      <c r="J45">
        <v>2.2200000000000002E-3</v>
      </c>
      <c r="K45" s="5">
        <v>4.2965000000000003E-6</v>
      </c>
      <c r="L45" s="5">
        <v>9.8504400000000005E-5</v>
      </c>
      <c r="M45">
        <v>9.7599999999999996E-3</v>
      </c>
      <c r="N45">
        <v>8.3800600000000003</v>
      </c>
      <c r="O45">
        <v>0.54947000000000001</v>
      </c>
      <c r="P45">
        <v>1.0789999999999999E-2</v>
      </c>
      <c r="Q45">
        <v>0.38574999999999998</v>
      </c>
      <c r="R45" s="5">
        <v>1.15726E-7</v>
      </c>
      <c r="S45" s="5"/>
      <c r="T45" s="5"/>
      <c r="U45" s="5">
        <v>6.5107799999999998E-12</v>
      </c>
      <c r="V45" s="5">
        <v>2.7469799999999998E-10</v>
      </c>
      <c r="W45" s="5">
        <v>3.1805800000000002E-10</v>
      </c>
      <c r="X45" s="5">
        <v>7.2936799999999997E-11</v>
      </c>
      <c r="Y45">
        <v>2.7040000000000002E-2</v>
      </c>
      <c r="Z45">
        <v>3.124E-2</v>
      </c>
      <c r="AA45" s="5">
        <v>6.23419E-5</v>
      </c>
      <c r="AB45">
        <v>8.3070299999999992</v>
      </c>
      <c r="AC45">
        <v>7.3029999999999998E-2</v>
      </c>
    </row>
    <row r="46" spans="1:29">
      <c r="A46" t="s">
        <v>180</v>
      </c>
      <c r="B46" t="s">
        <v>297</v>
      </c>
      <c r="C46">
        <v>5.7630000000000001E-2</v>
      </c>
      <c r="D46" s="5">
        <v>3.7784700000000002E-10</v>
      </c>
      <c r="E46">
        <v>2.47E-3</v>
      </c>
      <c r="F46">
        <v>1.2999999999999999E-4</v>
      </c>
      <c r="G46" s="5">
        <v>1.1603600000000001E-8</v>
      </c>
      <c r="H46" s="5">
        <v>3.88898E-10</v>
      </c>
      <c r="I46" s="5">
        <v>2.7017899999999998E-10</v>
      </c>
      <c r="J46">
        <v>2.2100000000000002E-3</v>
      </c>
      <c r="K46" s="5">
        <v>7.858E-6</v>
      </c>
      <c r="L46" s="5">
        <v>9.7978400000000004E-5</v>
      </c>
      <c r="M46">
        <v>9.75E-3</v>
      </c>
      <c r="N46">
        <v>8.3804200000000009</v>
      </c>
      <c r="O46">
        <v>0.54466999999999999</v>
      </c>
      <c r="P46">
        <v>1.005E-2</v>
      </c>
      <c r="Q46">
        <v>0.38114999999999999</v>
      </c>
      <c r="R46" s="5">
        <v>1.09501E-7</v>
      </c>
      <c r="S46" s="5"/>
      <c r="T46" s="5"/>
      <c r="U46" s="5">
        <v>6.5355800000000003E-12</v>
      </c>
      <c r="V46" s="5">
        <v>2.6364300000000001E-10</v>
      </c>
      <c r="W46" s="5">
        <v>3.16688E-10</v>
      </c>
      <c r="X46" s="5">
        <v>7.2209200000000005E-11</v>
      </c>
      <c r="Y46">
        <v>2.7050000000000001E-2</v>
      </c>
      <c r="Z46">
        <v>3.0499999999999999E-2</v>
      </c>
      <c r="AA46" s="5">
        <v>7.8255800000000004E-5</v>
      </c>
      <c r="AB46">
        <v>8.3100400000000008</v>
      </c>
      <c r="AC46">
        <v>7.0379999999999998E-2</v>
      </c>
    </row>
    <row r="47" spans="1:29">
      <c r="A47" t="s">
        <v>180</v>
      </c>
      <c r="B47" t="s">
        <v>337</v>
      </c>
      <c r="C47">
        <v>5.8020000000000002E-2</v>
      </c>
      <c r="D47" s="5">
        <v>4.2380099999999998E-10</v>
      </c>
      <c r="E47">
        <v>1.47E-3</v>
      </c>
      <c r="F47">
        <v>1.3999999999999999E-4</v>
      </c>
      <c r="G47" s="5">
        <v>1.1748E-8</v>
      </c>
      <c r="H47" s="5">
        <v>3.8441600000000002E-10</v>
      </c>
      <c r="I47" s="5">
        <v>2.9065199999999999E-10</v>
      </c>
      <c r="J47">
        <v>2.2200000000000002E-3</v>
      </c>
      <c r="K47" s="5">
        <v>3.6732100000000001E-6</v>
      </c>
      <c r="L47" s="5">
        <v>9.8862299999999997E-5</v>
      </c>
      <c r="M47">
        <v>9.7699999999999992E-3</v>
      </c>
      <c r="N47">
        <v>8.3814799999999998</v>
      </c>
      <c r="O47">
        <v>0.57291999999999998</v>
      </c>
      <c r="P47">
        <v>9.9699999999999997E-3</v>
      </c>
      <c r="Q47">
        <v>0.37121999999999999</v>
      </c>
      <c r="R47" s="5">
        <v>1.09707E-7</v>
      </c>
      <c r="S47" s="5"/>
      <c r="T47" s="5"/>
      <c r="U47" s="5">
        <v>6.4160000000000001E-12</v>
      </c>
      <c r="V47" s="5">
        <v>2.8423600000000001E-10</v>
      </c>
      <c r="W47" s="5">
        <v>3.11655E-10</v>
      </c>
      <c r="X47" s="5">
        <v>7.2760799999999999E-11</v>
      </c>
      <c r="Y47">
        <v>2.7040000000000002E-2</v>
      </c>
      <c r="Z47">
        <v>3.0949999999999998E-2</v>
      </c>
      <c r="AA47" s="5">
        <v>2.9978600000000001E-5</v>
      </c>
      <c r="AB47">
        <v>8.3064099999999996</v>
      </c>
      <c r="AC47">
        <v>7.5079999999999994E-2</v>
      </c>
    </row>
    <row r="48" spans="1:29">
      <c r="A48" t="s">
        <v>180</v>
      </c>
      <c r="B48" t="s">
        <v>346</v>
      </c>
      <c r="C48">
        <v>5.8740000000000001E-2</v>
      </c>
      <c r="D48" s="5">
        <v>4.72311E-10</v>
      </c>
      <c r="E48">
        <v>5.1000000000000004E-4</v>
      </c>
      <c r="F48">
        <v>1.2999999999999999E-4</v>
      </c>
      <c r="G48" s="5">
        <v>1.16105E-8</v>
      </c>
      <c r="H48" s="5">
        <v>3.7597399999999998E-10</v>
      </c>
      <c r="I48" s="5">
        <v>2.7337000000000001E-10</v>
      </c>
      <c r="J48">
        <v>2.2100000000000002E-3</v>
      </c>
      <c r="K48" s="5">
        <v>3.1619600000000001E-6</v>
      </c>
      <c r="L48" s="5">
        <v>9.7413500000000005E-5</v>
      </c>
      <c r="M48">
        <v>9.75E-3</v>
      </c>
      <c r="N48">
        <v>8.3746899999999993</v>
      </c>
      <c r="O48">
        <v>0.52571000000000001</v>
      </c>
      <c r="P48">
        <v>9.8700000000000003E-3</v>
      </c>
      <c r="Q48">
        <v>0.37565999999999999</v>
      </c>
      <c r="R48" s="5">
        <v>1.1419000000000001E-7</v>
      </c>
      <c r="S48" s="5"/>
      <c r="T48" s="5"/>
      <c r="U48" s="5">
        <v>6.3164900000000003E-12</v>
      </c>
      <c r="V48" s="5">
        <v>2.67053E-10</v>
      </c>
      <c r="W48" s="5">
        <v>3.0291900000000002E-10</v>
      </c>
      <c r="X48" s="5">
        <v>7.3054499999999996E-11</v>
      </c>
      <c r="Y48">
        <v>2.7040000000000002E-2</v>
      </c>
      <c r="Z48">
        <v>3.168E-2</v>
      </c>
      <c r="AA48" s="5">
        <v>1.5864700000000001E-5</v>
      </c>
      <c r="AB48">
        <v>8.3036799999999999</v>
      </c>
      <c r="AC48">
        <v>7.1010000000000004E-2</v>
      </c>
    </row>
    <row r="49" spans="1:29">
      <c r="A49" t="s">
        <v>180</v>
      </c>
      <c r="B49" t="s">
        <v>338</v>
      </c>
      <c r="C49">
        <v>5.7889999999999997E-2</v>
      </c>
      <c r="D49" s="5">
        <v>4.7585299999999999E-10</v>
      </c>
      <c r="E49">
        <v>9.6000000000000002E-4</v>
      </c>
      <c r="F49">
        <v>1.2999999999999999E-4</v>
      </c>
      <c r="G49" s="5">
        <v>1.1597299999999999E-8</v>
      </c>
      <c r="H49" s="5">
        <v>3.84962E-10</v>
      </c>
      <c r="I49" s="5">
        <v>2.71447E-10</v>
      </c>
      <c r="J49">
        <v>2.2100000000000002E-3</v>
      </c>
      <c r="K49" s="5">
        <v>3.9771999999999998E-6</v>
      </c>
      <c r="L49" s="5">
        <v>9.7349599999999994E-5</v>
      </c>
      <c r="M49">
        <v>9.75E-3</v>
      </c>
      <c r="N49">
        <v>8.3757599999999996</v>
      </c>
      <c r="O49">
        <v>0.54944999999999999</v>
      </c>
      <c r="P49">
        <v>1.023E-2</v>
      </c>
      <c r="Q49">
        <v>0.36273</v>
      </c>
      <c r="R49" s="5">
        <v>1.1763300000000001E-7</v>
      </c>
      <c r="S49" s="5"/>
      <c r="T49" s="5"/>
      <c r="U49" s="5">
        <v>6.3894299999999998E-12</v>
      </c>
      <c r="V49" s="5">
        <v>2.65058E-10</v>
      </c>
      <c r="W49" s="5">
        <v>3.12499E-10</v>
      </c>
      <c r="X49" s="5">
        <v>7.2462299999999998E-11</v>
      </c>
      <c r="Y49">
        <v>2.7019999999999999E-2</v>
      </c>
      <c r="Z49">
        <v>3.0849999999999999E-2</v>
      </c>
      <c r="AA49" s="5">
        <v>1.72239E-5</v>
      </c>
      <c r="AB49">
        <v>8.3051899999999996</v>
      </c>
      <c r="AC49">
        <v>7.0569999999999994E-2</v>
      </c>
    </row>
    <row r="50" spans="1:29">
      <c r="A50" t="s">
        <v>180</v>
      </c>
      <c r="B50" t="s">
        <v>339</v>
      </c>
      <c r="C50">
        <v>6.4360000000000001E-2</v>
      </c>
      <c r="D50" s="5">
        <v>3.6968899999999998E-10</v>
      </c>
      <c r="E50">
        <v>7.7999999999999999E-4</v>
      </c>
      <c r="F50">
        <v>1.4999999999999999E-4</v>
      </c>
      <c r="G50" s="5">
        <v>1.16764E-8</v>
      </c>
      <c r="H50" s="5">
        <v>5.1043700000000002E-10</v>
      </c>
      <c r="I50" s="5">
        <v>2.7587999999999998E-10</v>
      </c>
      <c r="J50">
        <v>2.2799999999999999E-3</v>
      </c>
      <c r="K50" s="5">
        <v>1.5750400000000001E-5</v>
      </c>
      <c r="L50">
        <v>1.1E-4</v>
      </c>
      <c r="M50">
        <v>9.8300000000000002E-3</v>
      </c>
      <c r="N50">
        <v>8.3998799999999996</v>
      </c>
      <c r="O50">
        <v>0.55081000000000002</v>
      </c>
      <c r="P50">
        <v>1.1310000000000001E-2</v>
      </c>
      <c r="Q50">
        <v>0.42000999999999999</v>
      </c>
      <c r="R50" s="5">
        <v>1.0812299999999999E-7</v>
      </c>
      <c r="S50" s="5"/>
      <c r="T50" s="5"/>
      <c r="U50" s="5">
        <v>8.0424499999999995E-12</v>
      </c>
      <c r="V50" s="5">
        <v>2.6783800000000001E-10</v>
      </c>
      <c r="W50" s="5">
        <v>4.3764399999999998E-10</v>
      </c>
      <c r="X50" s="5">
        <v>7.27934E-11</v>
      </c>
      <c r="Y50">
        <v>2.7029999999999998E-2</v>
      </c>
      <c r="Z50">
        <v>3.7310000000000003E-2</v>
      </c>
      <c r="AA50" s="5">
        <v>1.90862E-5</v>
      </c>
      <c r="AB50">
        <v>8.3284400000000005</v>
      </c>
      <c r="AC50">
        <v>7.1440000000000003E-2</v>
      </c>
    </row>
    <row r="51" spans="1:29">
      <c r="A51" t="s">
        <v>180</v>
      </c>
      <c r="B51" t="s">
        <v>340</v>
      </c>
      <c r="C51">
        <v>5.6550000000000003E-2</v>
      </c>
      <c r="D51" s="5">
        <v>3.9052999999999999E-10</v>
      </c>
      <c r="E51">
        <v>8.9999999999999998E-4</v>
      </c>
      <c r="F51">
        <v>1.2999999999999999E-4</v>
      </c>
      <c r="G51" s="5">
        <v>1.16217E-8</v>
      </c>
      <c r="H51" s="5">
        <v>3.7830400000000001E-10</v>
      </c>
      <c r="I51" s="5">
        <v>2.7099999999999999E-10</v>
      </c>
      <c r="J51">
        <v>2.2100000000000002E-3</v>
      </c>
      <c r="K51" s="5">
        <v>3.3345699999999998E-6</v>
      </c>
      <c r="L51" s="5">
        <v>9.7317000000000004E-5</v>
      </c>
      <c r="M51">
        <v>9.75E-3</v>
      </c>
      <c r="N51">
        <v>8.3735999999999997</v>
      </c>
      <c r="O51">
        <v>0.54262999999999995</v>
      </c>
      <c r="P51">
        <v>1.0789999999999999E-2</v>
      </c>
      <c r="Q51">
        <v>0.34467999999999999</v>
      </c>
      <c r="R51" s="5">
        <v>1.09022E-7</v>
      </c>
      <c r="S51" s="5"/>
      <c r="T51" s="5"/>
      <c r="U51" s="5">
        <v>6.3598199999999999E-12</v>
      </c>
      <c r="V51" s="5">
        <v>2.6463999999999998E-10</v>
      </c>
      <c r="W51" s="5">
        <v>3.0596499999999999E-10</v>
      </c>
      <c r="X51" s="5">
        <v>7.2339399999999995E-11</v>
      </c>
      <c r="Y51">
        <v>2.7029999999999998E-2</v>
      </c>
      <c r="Z51">
        <v>2.9440000000000001E-2</v>
      </c>
      <c r="AA51" s="5">
        <v>7.8879899999999997E-5</v>
      </c>
      <c r="AB51">
        <v>8.3029799999999998</v>
      </c>
      <c r="AC51">
        <v>7.0620000000000002E-2</v>
      </c>
    </row>
    <row r="52" spans="1:29">
      <c r="A52" t="s">
        <v>180</v>
      </c>
      <c r="B52" t="s">
        <v>341</v>
      </c>
      <c r="C52">
        <v>5.7910000000000003E-2</v>
      </c>
      <c r="D52" s="5">
        <v>3.5121000000000002E-10</v>
      </c>
      <c r="E52">
        <v>4.5799999999999999E-3</v>
      </c>
      <c r="F52">
        <v>1.2999999999999999E-4</v>
      </c>
      <c r="G52" s="5">
        <v>1.16269E-8</v>
      </c>
      <c r="H52" s="5">
        <v>4.2926799999999999E-10</v>
      </c>
      <c r="I52" s="5">
        <v>2.6913900000000001E-10</v>
      </c>
      <c r="J52">
        <v>2.2300000000000002E-3</v>
      </c>
      <c r="K52" s="5">
        <v>1.15248E-5</v>
      </c>
      <c r="L52" s="5">
        <v>9.9578299999999995E-5</v>
      </c>
      <c r="M52">
        <v>9.7599999999999996E-3</v>
      </c>
      <c r="N52">
        <v>8.3853600000000004</v>
      </c>
      <c r="O52">
        <v>0.52890000000000004</v>
      </c>
      <c r="P52">
        <v>1.418E-2</v>
      </c>
      <c r="Q52">
        <v>0.39489999999999997</v>
      </c>
      <c r="R52" s="5">
        <v>1.12246E-7</v>
      </c>
      <c r="S52" s="5"/>
      <c r="T52" s="5"/>
      <c r="U52" s="5">
        <v>7.1493200000000001E-12</v>
      </c>
      <c r="V52" s="5">
        <v>2.6198999999999999E-10</v>
      </c>
      <c r="W52" s="5">
        <v>3.5714099999999998E-10</v>
      </c>
      <c r="X52" s="5">
        <v>7.2126899999999995E-11</v>
      </c>
      <c r="Y52">
        <v>2.7029999999999998E-2</v>
      </c>
      <c r="Z52">
        <v>3.0859999999999999E-2</v>
      </c>
      <c r="AA52" s="5">
        <v>1.5959599999999999E-5</v>
      </c>
      <c r="AB52">
        <v>8.3152699999999999</v>
      </c>
      <c r="AC52">
        <v>7.009E-2</v>
      </c>
    </row>
    <row r="53" spans="1:29">
      <c r="A53" t="s">
        <v>180</v>
      </c>
      <c r="B53" t="s">
        <v>342</v>
      </c>
      <c r="C53">
        <v>5.3760000000000002E-2</v>
      </c>
      <c r="D53" s="5">
        <v>3.2870299999999999E-10</v>
      </c>
      <c r="E53">
        <v>4.1200000000000004E-3</v>
      </c>
      <c r="F53">
        <v>1.2E-4</v>
      </c>
      <c r="G53" s="5">
        <v>1.15736E-8</v>
      </c>
      <c r="H53" s="5">
        <v>3.65762E-10</v>
      </c>
      <c r="I53" s="5">
        <v>2.6565700000000002E-10</v>
      </c>
      <c r="J53">
        <v>2.2000000000000001E-3</v>
      </c>
      <c r="K53" s="5">
        <v>2.9662500000000002E-6</v>
      </c>
      <c r="L53" s="5">
        <v>9.5432600000000005E-5</v>
      </c>
      <c r="M53">
        <v>9.7300000000000008E-3</v>
      </c>
      <c r="N53">
        <v>8.3697999999999997</v>
      </c>
      <c r="O53">
        <v>0.53242</v>
      </c>
      <c r="P53">
        <v>1.176E-2</v>
      </c>
      <c r="Q53">
        <v>0.34532000000000002</v>
      </c>
      <c r="R53" s="5">
        <v>1.06193E-7</v>
      </c>
      <c r="S53" s="5"/>
      <c r="T53" s="5"/>
      <c r="U53" s="5">
        <v>6.1959099999999996E-12</v>
      </c>
      <c r="V53" s="5">
        <v>2.5946100000000001E-10</v>
      </c>
      <c r="W53" s="5">
        <v>2.9410999999999998E-10</v>
      </c>
      <c r="X53" s="5">
        <v>7.1651900000000004E-11</v>
      </c>
      <c r="Y53">
        <v>2.7029999999999998E-2</v>
      </c>
      <c r="Z53">
        <v>2.6679999999999999E-2</v>
      </c>
      <c r="AA53" s="5">
        <v>5.8922899999999998E-5</v>
      </c>
      <c r="AB53">
        <v>8.3003900000000002</v>
      </c>
      <c r="AC53">
        <v>6.9409999999999999E-2</v>
      </c>
    </row>
    <row r="54" spans="1:29">
      <c r="A54" t="s">
        <v>180</v>
      </c>
      <c r="B54" t="s">
        <v>343</v>
      </c>
      <c r="C54">
        <v>5.7450000000000001E-2</v>
      </c>
      <c r="D54" s="5">
        <v>3.5265500000000001E-10</v>
      </c>
      <c r="E54">
        <v>3.0300000000000001E-3</v>
      </c>
      <c r="F54">
        <v>1.2999999999999999E-4</v>
      </c>
      <c r="G54" s="5">
        <v>1.1636399999999999E-8</v>
      </c>
      <c r="H54" s="5">
        <v>4.0190799999999999E-10</v>
      </c>
      <c r="I54" s="5">
        <v>2.6727900000000002E-10</v>
      </c>
      <c r="J54">
        <v>2.2699999999999999E-3</v>
      </c>
      <c r="K54" s="5">
        <v>9.7802500000000001E-6</v>
      </c>
      <c r="L54" s="5">
        <v>9.99296E-5</v>
      </c>
      <c r="M54">
        <v>9.7699999999999992E-3</v>
      </c>
      <c r="N54">
        <v>8.3811499999999999</v>
      </c>
      <c r="O54">
        <v>0.52875000000000005</v>
      </c>
      <c r="P54">
        <v>1.086E-2</v>
      </c>
      <c r="Q54">
        <v>0.38242999999999999</v>
      </c>
      <c r="R54" s="5">
        <v>1.07482E-7</v>
      </c>
      <c r="S54" s="5"/>
      <c r="T54" s="5"/>
      <c r="U54" s="5">
        <v>6.9402499999999996E-12</v>
      </c>
      <c r="V54" s="5">
        <v>2.6033899999999999E-10</v>
      </c>
      <c r="W54" s="5">
        <v>3.30024E-10</v>
      </c>
      <c r="X54" s="5">
        <v>7.1884599999999994E-11</v>
      </c>
      <c r="Y54">
        <v>2.7029999999999998E-2</v>
      </c>
      <c r="Z54">
        <v>3.04E-2</v>
      </c>
      <c r="AA54" s="5">
        <v>1.6374700000000001E-5</v>
      </c>
      <c r="AB54">
        <v>8.3115600000000001</v>
      </c>
      <c r="AC54">
        <v>6.9589999999999999E-2</v>
      </c>
    </row>
    <row r="55" spans="1:29">
      <c r="A55" t="s">
        <v>180</v>
      </c>
      <c r="B55" t="s">
        <v>344</v>
      </c>
      <c r="C55">
        <v>5.8020000000000002E-2</v>
      </c>
      <c r="D55" s="5">
        <v>3.7405000000000002E-10</v>
      </c>
      <c r="E55">
        <v>4.8300000000000001E-3</v>
      </c>
      <c r="F55">
        <v>1.2999999999999999E-4</v>
      </c>
      <c r="G55" s="5">
        <v>1.16145E-8</v>
      </c>
      <c r="H55" s="5">
        <v>3.9898700000000001E-10</v>
      </c>
      <c r="I55" s="5">
        <v>2.68825E-10</v>
      </c>
      <c r="J55">
        <v>2.2300000000000002E-3</v>
      </c>
      <c r="K55" s="5">
        <v>8.3988699999999998E-6</v>
      </c>
      <c r="L55" s="5">
        <v>9.9327200000000007E-5</v>
      </c>
      <c r="M55">
        <v>9.7599999999999996E-3</v>
      </c>
      <c r="N55">
        <v>8.3806700000000003</v>
      </c>
      <c r="O55">
        <v>0.53400000000000003</v>
      </c>
      <c r="P55">
        <v>1.145E-2</v>
      </c>
      <c r="Q55">
        <v>0.42279</v>
      </c>
      <c r="R55" s="5">
        <v>1.07734E-7</v>
      </c>
      <c r="S55" s="5"/>
      <c r="T55" s="5"/>
      <c r="U55" s="5">
        <v>6.7486799999999999E-12</v>
      </c>
      <c r="V55" s="5">
        <v>2.6207700000000001E-10</v>
      </c>
      <c r="W55" s="5">
        <v>3.2683399999999998E-10</v>
      </c>
      <c r="X55" s="5">
        <v>7.2153400000000002E-11</v>
      </c>
      <c r="Y55">
        <v>2.7040000000000002E-2</v>
      </c>
      <c r="Z55">
        <v>3.0939999999999999E-2</v>
      </c>
      <c r="AA55" s="5">
        <v>3.6764899999999998E-5</v>
      </c>
      <c r="AB55">
        <v>8.3106799999999996</v>
      </c>
      <c r="AC55">
        <v>6.9989999999999997E-2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BB94A-4336-45DE-B955-1D8B8700DB57}">
  <sheetPr>
    <tabColor theme="9"/>
  </sheetPr>
  <dimension ref="A1:Q41"/>
  <sheetViews>
    <sheetView zoomScale="72" workbookViewId="0"/>
  </sheetViews>
  <sheetFormatPr defaultRowHeight="14.45"/>
  <cols>
    <col min="1" max="1" width="29" bestFit="1" customWidth="1"/>
    <col min="2" max="2" width="16.28515625" customWidth="1"/>
    <col min="3" max="4" width="26.5703125" customWidth="1"/>
    <col min="5" max="5" width="24.140625" bestFit="1" customWidth="1"/>
  </cols>
  <sheetData>
    <row r="1" spans="1:17">
      <c r="A1" t="s">
        <v>497</v>
      </c>
      <c r="B1" t="s">
        <v>284</v>
      </c>
      <c r="C1" t="s">
        <v>498</v>
      </c>
      <c r="D1" t="s">
        <v>499</v>
      </c>
      <c r="E1" t="s">
        <v>500</v>
      </c>
    </row>
    <row r="2" spans="1:17" ht="14.45" customHeight="1">
      <c r="A2" t="s">
        <v>115</v>
      </c>
      <c r="B2" t="s">
        <v>473</v>
      </c>
      <c r="C2" s="5">
        <v>0.35</v>
      </c>
      <c r="D2" s="5">
        <v>0.43783946748331898</v>
      </c>
      <c r="E2" t="s">
        <v>501</v>
      </c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ht="15" customHeight="1">
      <c r="A3" t="s">
        <v>108</v>
      </c>
      <c r="B3" t="s">
        <v>466</v>
      </c>
      <c r="C3" s="5">
        <v>0.104</v>
      </c>
      <c r="D3" s="5">
        <v>0.13010087033790052</v>
      </c>
      <c r="E3" t="s">
        <v>502</v>
      </c>
    </row>
    <row r="4" spans="1:17" ht="15" customHeight="1">
      <c r="A4" t="s">
        <v>119</v>
      </c>
      <c r="B4" t="s">
        <v>503</v>
      </c>
      <c r="C4" s="5">
        <v>3.8899999999999997E-5</v>
      </c>
      <c r="D4" s="5">
        <v>4.8662729386003177E-5</v>
      </c>
      <c r="E4" t="s">
        <v>504</v>
      </c>
    </row>
    <row r="5" spans="1:17">
      <c r="A5" t="s">
        <v>116</v>
      </c>
      <c r="B5" t="s">
        <v>505</v>
      </c>
      <c r="C5" s="5">
        <v>1.95</v>
      </c>
      <c r="D5" s="5">
        <v>2.4393913188356349</v>
      </c>
      <c r="E5" t="s">
        <v>506</v>
      </c>
    </row>
    <row r="6" spans="1:17" ht="15" customHeight="1">
      <c r="A6" t="s">
        <v>117</v>
      </c>
      <c r="B6" t="s">
        <v>507</v>
      </c>
      <c r="C6" s="5">
        <v>3.27</v>
      </c>
      <c r="D6" s="5">
        <v>4.0906715962012958</v>
      </c>
      <c r="E6" t="s">
        <v>508</v>
      </c>
    </row>
    <row r="7" spans="1:17" ht="15" customHeight="1">
      <c r="A7" t="s">
        <v>118</v>
      </c>
      <c r="B7" t="s">
        <v>509</v>
      </c>
      <c r="C7" t="s">
        <v>510</v>
      </c>
      <c r="D7" s="5" t="e">
        <v>#VALUE!</v>
      </c>
    </row>
    <row r="8" spans="1:17" ht="15" customHeight="1">
      <c r="A8" t="s">
        <v>114</v>
      </c>
      <c r="B8" t="s">
        <v>511</v>
      </c>
      <c r="C8" s="5">
        <v>919000</v>
      </c>
      <c r="D8" s="5">
        <v>1149641.3446204865</v>
      </c>
      <c r="E8" t="s">
        <v>512</v>
      </c>
    </row>
    <row r="9" spans="1:17" ht="15" customHeight="1">
      <c r="A9" t="s">
        <v>113</v>
      </c>
      <c r="B9" t="s">
        <v>513</v>
      </c>
      <c r="C9" s="5">
        <v>166000</v>
      </c>
      <c r="D9" s="5">
        <v>207661.00457780276</v>
      </c>
      <c r="E9" t="s">
        <v>512</v>
      </c>
    </row>
    <row r="10" spans="1:17" ht="15" customHeight="1">
      <c r="A10" t="s">
        <v>110</v>
      </c>
      <c r="B10" t="s">
        <v>514</v>
      </c>
      <c r="C10" s="5">
        <v>1.2199999999999999E-3</v>
      </c>
      <c r="D10" s="5">
        <v>1.5261832866561408E-3</v>
      </c>
      <c r="E10" t="s">
        <v>515</v>
      </c>
    </row>
    <row r="11" spans="1:17">
      <c r="A11" t="s">
        <v>120</v>
      </c>
      <c r="B11" t="s">
        <v>478</v>
      </c>
      <c r="C11" s="5">
        <v>1.7799999999999999E-4</v>
      </c>
      <c r="D11" s="5">
        <v>2.2267264346294513E-4</v>
      </c>
      <c r="E11" t="s">
        <v>516</v>
      </c>
    </row>
    <row r="12" spans="1:17">
      <c r="A12" t="s">
        <v>109</v>
      </c>
      <c r="B12" t="s">
        <v>467</v>
      </c>
      <c r="C12" s="5">
        <v>32</v>
      </c>
      <c r="D12" s="5">
        <v>40.031037027046317</v>
      </c>
      <c r="E12" t="s">
        <v>517</v>
      </c>
    </row>
    <row r="13" spans="1:17">
      <c r="A13" t="s">
        <v>112</v>
      </c>
      <c r="B13" t="s">
        <v>518</v>
      </c>
      <c r="C13" s="5">
        <v>798000</v>
      </c>
      <c r="D13" s="5">
        <v>998273.98586196755</v>
      </c>
      <c r="E13" t="s">
        <v>519</v>
      </c>
    </row>
    <row r="14" spans="1:17" ht="15" customHeight="1">
      <c r="A14" t="s">
        <v>111</v>
      </c>
      <c r="B14" t="s">
        <v>520</v>
      </c>
      <c r="C14" s="5">
        <v>1.21</v>
      </c>
      <c r="D14" s="5">
        <v>1.5136735875851888</v>
      </c>
      <c r="E14" t="s">
        <v>521</v>
      </c>
    </row>
    <row r="15" spans="1:17">
      <c r="A15" t="s">
        <v>122</v>
      </c>
      <c r="B15" t="s">
        <v>522</v>
      </c>
      <c r="C15" s="5">
        <v>1.32E-3</v>
      </c>
      <c r="D15" s="5">
        <v>1.6512802773656606E-3</v>
      </c>
      <c r="E15" t="s">
        <v>523</v>
      </c>
    </row>
    <row r="16" spans="1:17" ht="15" customHeight="1">
      <c r="A16" t="s">
        <v>123</v>
      </c>
      <c r="B16" t="s">
        <v>524</v>
      </c>
      <c r="C16" s="5">
        <v>1.67</v>
      </c>
      <c r="D16" s="5">
        <v>2.0891197448489796</v>
      </c>
      <c r="E16" t="s">
        <v>525</v>
      </c>
    </row>
    <row r="17" spans="1:6" ht="15" customHeight="1">
      <c r="A17" s="20" t="s">
        <v>121</v>
      </c>
      <c r="B17" t="s">
        <v>479</v>
      </c>
      <c r="C17" s="5">
        <v>5.0800000000000003E-3</v>
      </c>
      <c r="D17" s="5">
        <v>6.3549271280436033E-3</v>
      </c>
      <c r="E17" t="s">
        <v>526</v>
      </c>
    </row>
    <row r="19" spans="1:6">
      <c r="A19" t="s">
        <v>527</v>
      </c>
      <c r="B19" s="23" t="s">
        <v>528</v>
      </c>
    </row>
    <row r="20" spans="1:6">
      <c r="A20" t="s">
        <v>529</v>
      </c>
      <c r="B20" s="3" t="s">
        <v>530</v>
      </c>
      <c r="F20" s="4">
        <v>0.2509699070951974</v>
      </c>
    </row>
    <row r="26" spans="1:6">
      <c r="B26" s="6"/>
    </row>
    <row r="27" spans="1:6">
      <c r="B27" s="6"/>
    </row>
    <row r="28" spans="1:6">
      <c r="B28" s="6"/>
    </row>
    <row r="29" spans="1:6">
      <c r="B29" s="6"/>
    </row>
    <row r="30" spans="1:6">
      <c r="B30" s="6"/>
    </row>
    <row r="31" spans="1:6">
      <c r="B31" s="6"/>
    </row>
    <row r="32" spans="1:6">
      <c r="B32" s="6"/>
    </row>
    <row r="33" spans="2:2">
      <c r="B33" s="6"/>
    </row>
    <row r="34" spans="2:2">
      <c r="B34" s="6"/>
    </row>
    <row r="35" spans="2:2">
      <c r="B35" s="6"/>
    </row>
    <row r="36" spans="2:2">
      <c r="B36" s="6"/>
    </row>
    <row r="37" spans="2:2">
      <c r="B37" s="6"/>
    </row>
    <row r="38" spans="2:2">
      <c r="B38" s="6"/>
    </row>
    <row r="39" spans="2:2">
      <c r="B39" s="6"/>
    </row>
    <row r="40" spans="2:2">
      <c r="B40" s="6"/>
    </row>
    <row r="41" spans="2:2">
      <c r="B41" s="93"/>
    </row>
  </sheetData>
  <sortState xmlns:xlrd2="http://schemas.microsoft.com/office/spreadsheetml/2017/richdata2" ref="A26:B41">
    <sortCondition ref="A26:A41"/>
  </sortState>
  <hyperlinks>
    <hyperlink ref="B19" r:id="rId1" xr:uid="{3A79C27B-7A98-4F3B-BB70-E80069EB2B03}"/>
    <hyperlink ref="B20" r:id="rId2" xr:uid="{F5EF2E5E-CD57-4E7C-9BBF-FE6AFC257143}"/>
  </hyperlinks>
  <pageMargins left="0.7" right="0.7" top="0.75" bottom="0.75" header="0.3" footer="0.3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4195C-57E8-4C42-B99E-BBA981C350BE}">
  <sheetPr>
    <tabColor theme="9"/>
  </sheetPr>
  <dimension ref="B1:AG153"/>
  <sheetViews>
    <sheetView workbookViewId="0">
      <selection activeCell="R8" sqref="R8"/>
    </sheetView>
  </sheetViews>
  <sheetFormatPr defaultRowHeight="14.45"/>
  <cols>
    <col min="3" max="6" width="0" hidden="1" customWidth="1"/>
    <col min="7" max="7" width="27.42578125" customWidth="1"/>
    <col min="8" max="13" width="0" hidden="1" customWidth="1"/>
    <col min="14" max="14" width="20.28515625" hidden="1" customWidth="1"/>
  </cols>
  <sheetData>
    <row r="1" spans="2:33" ht="29.1">
      <c r="B1" s="1" t="s">
        <v>531</v>
      </c>
      <c r="C1" s="1" t="s">
        <v>531</v>
      </c>
      <c r="D1" t="s">
        <v>532</v>
      </c>
      <c r="E1" t="s">
        <v>533</v>
      </c>
      <c r="F1" t="s">
        <v>534</v>
      </c>
      <c r="G1" t="s">
        <v>535</v>
      </c>
      <c r="H1" t="s">
        <v>536</v>
      </c>
      <c r="I1" t="s">
        <v>537</v>
      </c>
      <c r="J1" t="s">
        <v>538</v>
      </c>
      <c r="K1" t="s">
        <v>539</v>
      </c>
      <c r="L1" t="s">
        <v>540</v>
      </c>
      <c r="M1" t="s">
        <v>541</v>
      </c>
      <c r="N1" t="s">
        <v>542</v>
      </c>
      <c r="O1" t="s">
        <v>543</v>
      </c>
      <c r="P1" t="s">
        <v>544</v>
      </c>
      <c r="Q1" t="s">
        <v>545</v>
      </c>
      <c r="R1" t="s">
        <v>546</v>
      </c>
      <c r="S1" t="s">
        <v>547</v>
      </c>
      <c r="T1" t="s">
        <v>548</v>
      </c>
      <c r="U1" t="s">
        <v>548</v>
      </c>
      <c r="V1" t="s">
        <v>549</v>
      </c>
      <c r="W1" t="s">
        <v>550</v>
      </c>
      <c r="X1" t="s">
        <v>551</v>
      </c>
      <c r="Y1" t="s">
        <v>552</v>
      </c>
      <c r="Z1" t="s">
        <v>553</v>
      </c>
      <c r="AA1" t="s">
        <v>554</v>
      </c>
      <c r="AB1" t="s">
        <v>555</v>
      </c>
      <c r="AC1" t="s">
        <v>556</v>
      </c>
      <c r="AD1" t="s">
        <v>557</v>
      </c>
      <c r="AE1" t="s">
        <v>543</v>
      </c>
      <c r="AF1" t="s">
        <v>543</v>
      </c>
      <c r="AG1" t="s">
        <v>543</v>
      </c>
    </row>
    <row r="2" spans="2:33">
      <c r="B2">
        <v>13147</v>
      </c>
      <c r="C2">
        <v>13147</v>
      </c>
      <c r="D2" t="s">
        <v>558</v>
      </c>
      <c r="E2" t="s">
        <v>559</v>
      </c>
      <c r="F2" t="s">
        <v>560</v>
      </c>
      <c r="G2" t="s">
        <v>561</v>
      </c>
      <c r="H2">
        <v>2</v>
      </c>
      <c r="I2">
        <v>0</v>
      </c>
      <c r="J2" t="s">
        <v>562</v>
      </c>
      <c r="K2" t="s">
        <v>563</v>
      </c>
      <c r="L2" t="s">
        <v>564</v>
      </c>
      <c r="M2">
        <v>1.9679076302302201</v>
      </c>
      <c r="N2">
        <v>0.13735329999999901</v>
      </c>
      <c r="O2">
        <v>1.1687901999999999</v>
      </c>
      <c r="P2" s="5">
        <v>8.9206035000000006E-8</v>
      </c>
      <c r="Q2">
        <v>0.30774057999999999</v>
      </c>
      <c r="R2">
        <v>5.8447001E-3</v>
      </c>
      <c r="S2" s="5">
        <v>8.1973319999999998E-8</v>
      </c>
      <c r="T2" s="5">
        <v>2.4424302000000001E-8</v>
      </c>
      <c r="U2" s="5">
        <v>5.0644990999999995E-10</v>
      </c>
      <c r="V2">
        <v>8.0418693000000006E-3</v>
      </c>
      <c r="W2">
        <v>1.2928694000000001E-4</v>
      </c>
      <c r="X2">
        <v>2.7891639000000002E-3</v>
      </c>
      <c r="Y2">
        <v>2.3930896E-2</v>
      </c>
      <c r="Z2">
        <v>15.6385399</v>
      </c>
      <c r="AA2">
        <v>48.925314</v>
      </c>
      <c r="AB2">
        <v>2.0058734999999999</v>
      </c>
      <c r="AC2">
        <v>20.560628000000001</v>
      </c>
      <c r="AD2" s="5">
        <v>5.0616362999999999E-6</v>
      </c>
      <c r="AE2">
        <v>1.4325319E-2</v>
      </c>
      <c r="AF2">
        <v>1.2629878000000001</v>
      </c>
      <c r="AG2">
        <v>-0.10852285</v>
      </c>
    </row>
    <row r="3" spans="2:33">
      <c r="B3">
        <v>11018</v>
      </c>
      <c r="C3">
        <v>11018</v>
      </c>
      <c r="D3" t="s">
        <v>558</v>
      </c>
      <c r="E3" t="s">
        <v>559</v>
      </c>
      <c r="F3" t="s">
        <v>565</v>
      </c>
      <c r="G3" t="s">
        <v>462</v>
      </c>
      <c r="H3">
        <v>2</v>
      </c>
      <c r="I3">
        <v>0</v>
      </c>
      <c r="J3" t="s">
        <v>566</v>
      </c>
      <c r="K3" t="s">
        <v>563</v>
      </c>
      <c r="L3" t="s">
        <v>564</v>
      </c>
      <c r="M3">
        <v>2.9191114925566999</v>
      </c>
      <c r="N3">
        <v>0.12795808</v>
      </c>
      <c r="O3">
        <v>0.95990975000000001</v>
      </c>
      <c r="P3" s="5">
        <v>5.0770313000000001E-8</v>
      </c>
      <c r="Q3">
        <v>0.32326568</v>
      </c>
      <c r="R3">
        <v>3.9237226000000004E-3</v>
      </c>
      <c r="S3" s="5">
        <v>5.7121688E-8</v>
      </c>
      <c r="T3" s="5">
        <v>1.0422889E-7</v>
      </c>
      <c r="U3" s="5">
        <v>1.855003E-9</v>
      </c>
      <c r="V3">
        <v>5.2465118E-3</v>
      </c>
      <c r="W3">
        <v>1.7630577000000001E-4</v>
      </c>
      <c r="X3">
        <v>5.5176775999999997E-3</v>
      </c>
      <c r="Y3">
        <v>1.7178763E-2</v>
      </c>
      <c r="Z3">
        <v>16.0862956</v>
      </c>
      <c r="AA3">
        <v>94.234645999999998</v>
      </c>
      <c r="AB3">
        <v>0.14882129999999999</v>
      </c>
      <c r="AC3">
        <v>17.190144</v>
      </c>
      <c r="AD3" s="5">
        <v>7.0366582999999998E-6</v>
      </c>
      <c r="AE3">
        <v>1.6747699000000001E-2</v>
      </c>
      <c r="AF3">
        <v>0.94187611000000004</v>
      </c>
      <c r="AG3">
        <v>1.2859498E-3</v>
      </c>
    </row>
    <row r="4" spans="2:33">
      <c r="B4">
        <v>11074</v>
      </c>
      <c r="C4">
        <v>11074</v>
      </c>
      <c r="D4" t="s">
        <v>558</v>
      </c>
      <c r="E4" t="s">
        <v>567</v>
      </c>
      <c r="F4" t="s">
        <v>568</v>
      </c>
      <c r="G4" t="s">
        <v>569</v>
      </c>
      <c r="H4">
        <v>2</v>
      </c>
      <c r="I4">
        <v>0</v>
      </c>
      <c r="J4" t="s">
        <v>566</v>
      </c>
      <c r="K4" t="s">
        <v>570</v>
      </c>
      <c r="L4" t="s">
        <v>564</v>
      </c>
      <c r="M4">
        <v>3.5449520221993298</v>
      </c>
      <c r="N4">
        <v>8.0941493000000003E-2</v>
      </c>
      <c r="O4">
        <v>0.49449855999999998</v>
      </c>
      <c r="P4" s="5">
        <v>8.6890610000000005E-9</v>
      </c>
      <c r="Q4">
        <v>7.8049386999999998E-2</v>
      </c>
      <c r="R4">
        <v>4.0193714999999996E-3</v>
      </c>
      <c r="S4" s="5">
        <v>5.2937139000000001E-8</v>
      </c>
      <c r="T4" s="5">
        <v>2.6158206000000001E-8</v>
      </c>
      <c r="U4" s="5">
        <v>4.1204039999999998E-10</v>
      </c>
      <c r="V4">
        <v>7.9999521000000007E-3</v>
      </c>
      <c r="W4" s="5">
        <v>7.2442266000000003E-5</v>
      </c>
      <c r="X4">
        <v>2.8180130999999999E-3</v>
      </c>
      <c r="Y4">
        <v>2.8974425000000002E-2</v>
      </c>
      <c r="Z4">
        <v>6.2060765999999896</v>
      </c>
      <c r="AA4">
        <v>12.343446999999999</v>
      </c>
      <c r="AB4">
        <v>1.7936129000000001</v>
      </c>
      <c r="AC4">
        <v>7.3477173000000002</v>
      </c>
      <c r="AD4" s="5">
        <v>2.3195116000000001E-6</v>
      </c>
      <c r="AE4">
        <v>8.0583007000000005E-4</v>
      </c>
      <c r="AF4">
        <v>0.48424535000000002</v>
      </c>
      <c r="AG4">
        <v>9.4473772000000008E-3</v>
      </c>
    </row>
    <row r="5" spans="2:33">
      <c r="B5">
        <v>11015</v>
      </c>
      <c r="C5">
        <v>11015</v>
      </c>
      <c r="D5" t="s">
        <v>558</v>
      </c>
      <c r="E5" t="s">
        <v>567</v>
      </c>
      <c r="F5" t="s">
        <v>571</v>
      </c>
      <c r="G5" t="s">
        <v>572</v>
      </c>
      <c r="H5">
        <v>2</v>
      </c>
      <c r="I5">
        <v>0</v>
      </c>
      <c r="J5" t="s">
        <v>566</v>
      </c>
      <c r="K5" t="s">
        <v>563</v>
      </c>
      <c r="L5" t="s">
        <v>564</v>
      </c>
      <c r="M5">
        <v>2.61939901186101</v>
      </c>
      <c r="N5">
        <v>1.0620529000000001</v>
      </c>
      <c r="O5">
        <v>9.4022404999999996</v>
      </c>
      <c r="P5" s="5">
        <v>2.3933267999999999E-7</v>
      </c>
      <c r="Q5">
        <v>0.88579975</v>
      </c>
      <c r="R5">
        <v>3.4681431999999998E-2</v>
      </c>
      <c r="S5" s="5">
        <v>9.7118027999999995E-7</v>
      </c>
      <c r="T5" s="5">
        <v>9.6974394000000005E-8</v>
      </c>
      <c r="U5" s="5">
        <v>2.739791E-9</v>
      </c>
      <c r="V5">
        <v>7.5102339000000004E-2</v>
      </c>
      <c r="W5">
        <v>1.4125116E-3</v>
      </c>
      <c r="X5">
        <v>6.7388556000000002E-2</v>
      </c>
      <c r="Y5">
        <v>0.40997657999999998</v>
      </c>
      <c r="Z5">
        <v>55.186180999999998</v>
      </c>
      <c r="AA5">
        <v>688.44415000000004</v>
      </c>
      <c r="AB5">
        <v>4.3754742000000002</v>
      </c>
      <c r="AC5">
        <v>78.959940000000003</v>
      </c>
      <c r="AD5" s="5">
        <v>5.8724426999999997E-5</v>
      </c>
      <c r="AE5">
        <v>1.2971615000000001</v>
      </c>
      <c r="AF5">
        <v>8.0946394000000002</v>
      </c>
      <c r="AG5">
        <v>1.0439578999999999E-2</v>
      </c>
    </row>
    <row r="6" spans="2:33">
      <c r="B6">
        <v>11098</v>
      </c>
      <c r="C6">
        <v>11098</v>
      </c>
      <c r="D6" t="s">
        <v>558</v>
      </c>
      <c r="E6" t="s">
        <v>567</v>
      </c>
      <c r="F6" t="s">
        <v>573</v>
      </c>
      <c r="G6" t="s">
        <v>574</v>
      </c>
      <c r="H6">
        <v>2</v>
      </c>
      <c r="I6">
        <v>0</v>
      </c>
      <c r="J6" t="s">
        <v>566</v>
      </c>
      <c r="K6" t="s">
        <v>563</v>
      </c>
      <c r="L6" t="s">
        <v>564</v>
      </c>
      <c r="M6">
        <v>2.6532027142314401</v>
      </c>
      <c r="N6">
        <v>0.59366895999999902</v>
      </c>
      <c r="O6">
        <v>4.3766705999999997</v>
      </c>
      <c r="P6" s="5">
        <v>2.8196385999999999E-7</v>
      </c>
      <c r="Q6">
        <v>0.55873918</v>
      </c>
      <c r="R6">
        <v>1.6039400999999998E-2</v>
      </c>
      <c r="S6" s="5">
        <v>1.9729366E-7</v>
      </c>
      <c r="T6" s="5">
        <v>2.9665304999999999E-8</v>
      </c>
      <c r="U6" s="5">
        <v>1.0736273999999999E-9</v>
      </c>
      <c r="V6">
        <v>1.8021830999999999E-2</v>
      </c>
      <c r="W6">
        <v>1.8770451E-3</v>
      </c>
      <c r="X6">
        <v>0.10309163</v>
      </c>
      <c r="Y6">
        <v>3.9720177000000002E-2</v>
      </c>
      <c r="Z6">
        <v>39.0064517</v>
      </c>
      <c r="AA6">
        <v>997.39629000000002</v>
      </c>
      <c r="AB6">
        <v>0.68044426999999996</v>
      </c>
      <c r="AC6">
        <v>55.519933000000002</v>
      </c>
      <c r="AD6" s="5">
        <v>6.2459380000000004E-6</v>
      </c>
      <c r="AE6">
        <v>1.6450203E-2</v>
      </c>
      <c r="AF6">
        <v>4.2115653000000002</v>
      </c>
      <c r="AG6">
        <v>0.14865513999999999</v>
      </c>
    </row>
    <row r="7" spans="2:33">
      <c r="B7">
        <v>11000</v>
      </c>
      <c r="C7">
        <v>11000</v>
      </c>
      <c r="D7" t="s">
        <v>558</v>
      </c>
      <c r="E7" t="s">
        <v>575</v>
      </c>
      <c r="F7" t="s">
        <v>576</v>
      </c>
      <c r="G7" t="s">
        <v>577</v>
      </c>
      <c r="H7">
        <v>2</v>
      </c>
      <c r="I7">
        <v>0</v>
      </c>
      <c r="J7" t="s">
        <v>566</v>
      </c>
      <c r="K7" t="s">
        <v>570</v>
      </c>
      <c r="L7" t="s">
        <v>564</v>
      </c>
      <c r="M7">
        <v>2.8845897984518198</v>
      </c>
      <c r="N7">
        <v>4.5718442999999998E-2</v>
      </c>
      <c r="O7">
        <v>0.38312406999999998</v>
      </c>
      <c r="P7" s="5">
        <v>9.7853265999999995E-9</v>
      </c>
      <c r="Q7">
        <v>0.13190996999999999</v>
      </c>
      <c r="R7">
        <v>1.2269392999999999E-3</v>
      </c>
      <c r="S7" s="5">
        <v>2.4368825999999999E-8</v>
      </c>
      <c r="T7" s="5">
        <v>7.974527E-9</v>
      </c>
      <c r="U7" s="5">
        <v>3.1515173E-10</v>
      </c>
      <c r="V7">
        <v>1.8588484000000001E-3</v>
      </c>
      <c r="W7" s="5">
        <v>6.9981262999999999E-5</v>
      </c>
      <c r="X7">
        <v>2.1495002E-3</v>
      </c>
      <c r="Y7">
        <v>5.7933324000000001E-3</v>
      </c>
      <c r="Z7">
        <v>5.0492109999999997</v>
      </c>
      <c r="AA7">
        <v>18.700714999999999</v>
      </c>
      <c r="AB7">
        <v>0.55304330000000002</v>
      </c>
      <c r="AC7">
        <v>6.3811748000000001</v>
      </c>
      <c r="AD7" s="5">
        <v>2.7552555000000001E-6</v>
      </c>
      <c r="AE7">
        <v>7.0155521999999998E-2</v>
      </c>
      <c r="AF7">
        <v>0.31273914000000003</v>
      </c>
      <c r="AG7">
        <v>2.2941003999999999E-4</v>
      </c>
    </row>
    <row r="8" spans="2:33">
      <c r="B8">
        <v>11003</v>
      </c>
      <c r="C8">
        <v>11003</v>
      </c>
      <c r="D8" t="s">
        <v>558</v>
      </c>
      <c r="E8" t="s">
        <v>575</v>
      </c>
      <c r="F8" t="s">
        <v>578</v>
      </c>
      <c r="G8" t="s">
        <v>579</v>
      </c>
      <c r="H8">
        <v>2</v>
      </c>
      <c r="I8">
        <v>0</v>
      </c>
      <c r="J8" t="s">
        <v>566</v>
      </c>
      <c r="K8" t="s">
        <v>563</v>
      </c>
      <c r="L8" t="s">
        <v>564</v>
      </c>
      <c r="M8">
        <v>2.4961675014281002</v>
      </c>
      <c r="N8">
        <v>6.8306313999999896E-2</v>
      </c>
      <c r="O8">
        <v>0.73932145999999999</v>
      </c>
      <c r="P8" s="5">
        <v>1.0185649E-8</v>
      </c>
      <c r="Q8">
        <v>0.12300804999999999</v>
      </c>
      <c r="R8">
        <v>1.7422080999999999E-3</v>
      </c>
      <c r="S8" s="5">
        <v>3.1988047E-8</v>
      </c>
      <c r="T8" s="5">
        <v>9.0464197000000002E-9</v>
      </c>
      <c r="U8" s="5">
        <v>3.6746153999999997E-10</v>
      </c>
      <c r="V8">
        <v>2.3663335000000001E-3</v>
      </c>
      <c r="W8" s="5">
        <v>9.4789984000000002E-5</v>
      </c>
      <c r="X8">
        <v>2.2533690999999999E-3</v>
      </c>
      <c r="Y8">
        <v>6.6905810999999997E-3</v>
      </c>
      <c r="Z8">
        <v>5.3732839999999999</v>
      </c>
      <c r="AA8">
        <v>18.949743999999999</v>
      </c>
      <c r="AB8">
        <v>0.69916738</v>
      </c>
      <c r="AC8">
        <v>12.114523999999999</v>
      </c>
      <c r="AD8" s="5">
        <v>3.5083167E-6</v>
      </c>
      <c r="AE8">
        <v>7.0399505000000001E-2</v>
      </c>
      <c r="AF8">
        <v>0.66862306999999999</v>
      </c>
      <c r="AG8">
        <v>2.9889206000000001E-4</v>
      </c>
    </row>
    <row r="9" spans="2:33">
      <c r="B9">
        <v>11014</v>
      </c>
      <c r="C9">
        <v>11014</v>
      </c>
      <c r="D9" t="s">
        <v>558</v>
      </c>
      <c r="E9" t="s">
        <v>575</v>
      </c>
      <c r="F9" t="s">
        <v>580</v>
      </c>
      <c r="G9" t="s">
        <v>581</v>
      </c>
      <c r="H9">
        <v>2</v>
      </c>
      <c r="I9">
        <v>0</v>
      </c>
      <c r="J9" t="s">
        <v>566</v>
      </c>
      <c r="K9" t="s">
        <v>563</v>
      </c>
      <c r="L9" t="s">
        <v>564</v>
      </c>
      <c r="M9">
        <v>3.6836594987037898</v>
      </c>
      <c r="N9">
        <v>0.18127326999999999</v>
      </c>
      <c r="O9">
        <v>1.1231483</v>
      </c>
      <c r="P9" s="5">
        <v>1.2488389999999999E-8</v>
      </c>
      <c r="Q9">
        <v>8.6023506E-2</v>
      </c>
      <c r="R9">
        <v>5.2381436999999996E-3</v>
      </c>
      <c r="S9" s="5">
        <v>1.0442677E-7</v>
      </c>
      <c r="T9" s="5">
        <v>6.1213422000000002E-8</v>
      </c>
      <c r="U9" s="5">
        <v>1.7888611999999999E-9</v>
      </c>
      <c r="V9">
        <v>1.4430024E-2</v>
      </c>
      <c r="W9">
        <v>2.3577424999999901E-4</v>
      </c>
      <c r="X9">
        <v>2.0749776000000001E-2</v>
      </c>
      <c r="Y9">
        <v>6.1835567000000001E-2</v>
      </c>
      <c r="Z9">
        <v>6.6605531999999998</v>
      </c>
      <c r="AA9">
        <v>130.38336000000001</v>
      </c>
      <c r="AB9">
        <v>1.8596843000000001</v>
      </c>
      <c r="AC9">
        <v>13.641594</v>
      </c>
      <c r="AD9" s="5">
        <v>4.5176188000000002E-6</v>
      </c>
      <c r="AE9">
        <v>2.6447756999999999E-2</v>
      </c>
      <c r="AF9">
        <v>1.0848217</v>
      </c>
      <c r="AG9">
        <v>1.1878923E-2</v>
      </c>
    </row>
    <row r="10" spans="2:33">
      <c r="B10">
        <v>42200</v>
      </c>
      <c r="C10">
        <v>42200</v>
      </c>
      <c r="D10" t="s">
        <v>558</v>
      </c>
      <c r="E10" t="s">
        <v>582</v>
      </c>
      <c r="F10" t="s">
        <v>583</v>
      </c>
      <c r="G10" t="s">
        <v>584</v>
      </c>
      <c r="H10">
        <v>2</v>
      </c>
      <c r="I10">
        <v>0</v>
      </c>
      <c r="J10" t="s">
        <v>566</v>
      </c>
      <c r="K10" t="s">
        <v>563</v>
      </c>
      <c r="L10" t="s">
        <v>564</v>
      </c>
      <c r="M10">
        <v>2.5768975447984701</v>
      </c>
      <c r="N10">
        <v>0.4500748</v>
      </c>
      <c r="O10">
        <v>5.4009111000000001</v>
      </c>
      <c r="P10" s="5">
        <v>4.3196595E-8</v>
      </c>
      <c r="Q10">
        <v>0.21125353999999999</v>
      </c>
      <c r="R10">
        <v>2.0722270000000001E-2</v>
      </c>
      <c r="S10" s="5">
        <v>1.5186534999999999E-7</v>
      </c>
      <c r="T10" s="5">
        <v>8.9376712999999998E-8</v>
      </c>
      <c r="U10" s="5">
        <v>3.7656115999999999E-9</v>
      </c>
      <c r="V10">
        <v>1.8445837999999999E-2</v>
      </c>
      <c r="W10">
        <v>3.9710437E-4</v>
      </c>
      <c r="X10">
        <v>2.5508291999999998E-2</v>
      </c>
      <c r="Y10">
        <v>6.0024183000000002E-2</v>
      </c>
      <c r="Z10">
        <v>238.09</v>
      </c>
      <c r="AA10">
        <v>44.413479000000002</v>
      </c>
      <c r="AB10">
        <v>0.67348129000000001</v>
      </c>
      <c r="AC10">
        <v>38.150433</v>
      </c>
      <c r="AD10" s="5">
        <v>1.2592447E-5</v>
      </c>
      <c r="AE10">
        <v>2.8212786000000002E-3</v>
      </c>
      <c r="AF10">
        <v>2.8939002999999999</v>
      </c>
      <c r="AG10">
        <v>2.5041896000000001</v>
      </c>
    </row>
    <row r="11" spans="2:33">
      <c r="B11">
        <v>11054</v>
      </c>
      <c r="C11">
        <v>11054</v>
      </c>
      <c r="D11" t="s">
        <v>558</v>
      </c>
      <c r="E11" t="s">
        <v>585</v>
      </c>
      <c r="F11" t="s">
        <v>586</v>
      </c>
      <c r="G11" t="s">
        <v>587</v>
      </c>
      <c r="H11">
        <v>2</v>
      </c>
      <c r="I11">
        <v>0</v>
      </c>
      <c r="J11" t="s">
        <v>562</v>
      </c>
      <c r="K11" t="s">
        <v>570</v>
      </c>
      <c r="L11" t="s">
        <v>564</v>
      </c>
      <c r="M11">
        <v>1.9571331881965599</v>
      </c>
      <c r="N11">
        <v>0.45371763999999998</v>
      </c>
      <c r="O11">
        <v>2.6879963</v>
      </c>
      <c r="P11" s="5">
        <v>9.9559325999999995E-7</v>
      </c>
      <c r="Q11">
        <v>0.90560160999999995</v>
      </c>
      <c r="R11">
        <v>1.0968044E-2</v>
      </c>
      <c r="S11" s="5">
        <v>2.6495867E-7</v>
      </c>
      <c r="T11" s="5">
        <v>9.8746326999999998E-8</v>
      </c>
      <c r="U11" s="5">
        <v>3.64163E-9</v>
      </c>
      <c r="V11">
        <v>3.4486623000000001E-2</v>
      </c>
      <c r="W11">
        <v>7.4871295000000001E-4</v>
      </c>
      <c r="X11">
        <v>2.2250988999999999E-2</v>
      </c>
      <c r="Y11">
        <v>0.14875471000000001</v>
      </c>
      <c r="Z11">
        <v>56.30594</v>
      </c>
      <c r="AA11">
        <v>369.25589000000002</v>
      </c>
      <c r="AB11">
        <v>4.2490835999999996</v>
      </c>
      <c r="AC11">
        <v>42.372577</v>
      </c>
      <c r="AD11" s="5">
        <v>3.2407689000000001E-5</v>
      </c>
      <c r="AE11">
        <v>7.2629805000000006E-2</v>
      </c>
      <c r="AF11">
        <v>2.5199786999999998</v>
      </c>
      <c r="AG11">
        <v>9.5387865000000002E-2</v>
      </c>
    </row>
    <row r="12" spans="2:33">
      <c r="B12">
        <v>2</v>
      </c>
      <c r="C12">
        <v>2</v>
      </c>
      <c r="D12" t="s">
        <v>588</v>
      </c>
      <c r="E12" t="s">
        <v>589</v>
      </c>
      <c r="F12" t="s">
        <v>590</v>
      </c>
      <c r="G12" t="s">
        <v>591</v>
      </c>
      <c r="H12">
        <v>2</v>
      </c>
      <c r="I12">
        <v>0</v>
      </c>
      <c r="J12" t="s">
        <v>566</v>
      </c>
      <c r="K12" t="s">
        <v>563</v>
      </c>
      <c r="L12" t="s">
        <v>564</v>
      </c>
      <c r="M12">
        <v>2.6439652278109</v>
      </c>
      <c r="N12">
        <v>0.13560900000000001</v>
      </c>
      <c r="O12">
        <v>0.71452375999999995</v>
      </c>
      <c r="P12" s="5">
        <v>5.2583740999999998E-7</v>
      </c>
      <c r="Q12">
        <v>0.1769396</v>
      </c>
      <c r="R12">
        <v>2.8771957000000002E-3</v>
      </c>
      <c r="S12" s="5">
        <v>5.3259363999999998E-8</v>
      </c>
      <c r="T12" s="5">
        <v>7.8554857000000002E-8</v>
      </c>
      <c r="U12" s="5">
        <v>1.5726576999999999E-9</v>
      </c>
      <c r="V12">
        <v>5.9445938E-3</v>
      </c>
      <c r="W12">
        <v>1.8380771999999999E-4</v>
      </c>
      <c r="X12">
        <v>4.6712773999999999E-3</v>
      </c>
      <c r="Y12">
        <v>2.3539918E-2</v>
      </c>
      <c r="Z12">
        <v>23.4811327</v>
      </c>
      <c r="AA12">
        <v>154.54938999999999</v>
      </c>
      <c r="AB12">
        <v>0.96168001000000003</v>
      </c>
      <c r="AC12">
        <v>11.678343</v>
      </c>
      <c r="AD12" s="5">
        <v>1.8155103E-5</v>
      </c>
      <c r="AE12">
        <v>1.5214513000000001E-2</v>
      </c>
      <c r="AF12">
        <v>0.69819743999999995</v>
      </c>
      <c r="AG12">
        <v>1.1118073999999999E-3</v>
      </c>
    </row>
    <row r="13" spans="2:33">
      <c r="B13">
        <v>2074</v>
      </c>
      <c r="C13">
        <v>2074</v>
      </c>
      <c r="D13" t="s">
        <v>588</v>
      </c>
      <c r="E13" t="s">
        <v>589</v>
      </c>
      <c r="F13" t="s">
        <v>592</v>
      </c>
      <c r="G13" t="s">
        <v>593</v>
      </c>
      <c r="H13">
        <v>2</v>
      </c>
      <c r="I13">
        <v>0</v>
      </c>
      <c r="J13" t="s">
        <v>566</v>
      </c>
      <c r="K13" t="s">
        <v>563</v>
      </c>
      <c r="L13" t="s">
        <v>564</v>
      </c>
      <c r="M13">
        <v>2.4269763716505399</v>
      </c>
      <c r="N13">
        <v>7.6596877999999993E-2</v>
      </c>
      <c r="O13">
        <v>0.56653633999999997</v>
      </c>
      <c r="P13" s="5">
        <v>5.2730338E-7</v>
      </c>
      <c r="Q13">
        <v>0.17908447999999999</v>
      </c>
      <c r="R13">
        <v>1.7744200000000001E-3</v>
      </c>
      <c r="S13" s="5">
        <v>2.8519929E-8</v>
      </c>
      <c r="T13" s="5">
        <v>1.0757364E-8</v>
      </c>
      <c r="U13" s="5">
        <v>4.8198490000000004E-10</v>
      </c>
      <c r="V13">
        <v>2.2895545999999998E-3</v>
      </c>
      <c r="W13" s="5">
        <v>8.7448653E-5</v>
      </c>
      <c r="X13">
        <v>9.5729080000000002E-4</v>
      </c>
      <c r="Y13">
        <v>7.7363260999999996E-3</v>
      </c>
      <c r="Z13">
        <v>13.1870245</v>
      </c>
      <c r="AA13">
        <v>18.792469000000001</v>
      </c>
      <c r="AB13">
        <v>0.67119835999999999</v>
      </c>
      <c r="AC13">
        <v>10.268863</v>
      </c>
      <c r="AD13" s="5">
        <v>1.5149479E-5</v>
      </c>
      <c r="AE13">
        <v>6.1652424999999997E-2</v>
      </c>
      <c r="AF13">
        <v>0.50456115000000001</v>
      </c>
      <c r="AG13">
        <v>3.2275918999999999E-4</v>
      </c>
    </row>
    <row r="14" spans="2:33">
      <c r="B14">
        <v>2013</v>
      </c>
      <c r="C14">
        <v>2013</v>
      </c>
      <c r="D14" t="s">
        <v>588</v>
      </c>
      <c r="E14" t="s">
        <v>589</v>
      </c>
      <c r="F14" t="s">
        <v>594</v>
      </c>
      <c r="G14" t="s">
        <v>595</v>
      </c>
      <c r="H14">
        <v>2</v>
      </c>
      <c r="I14">
        <v>0</v>
      </c>
      <c r="J14" t="s">
        <v>562</v>
      </c>
      <c r="K14" t="s">
        <v>563</v>
      </c>
      <c r="L14" t="s">
        <v>564</v>
      </c>
      <c r="M14">
        <v>2.36786593857367</v>
      </c>
      <c r="N14">
        <v>0.21396726999999999</v>
      </c>
      <c r="O14">
        <v>1.5980715999999999</v>
      </c>
      <c r="P14" s="5">
        <v>5.4387760999999998E-7</v>
      </c>
      <c r="Q14">
        <v>0.33501491</v>
      </c>
      <c r="R14">
        <v>1.005521E-2</v>
      </c>
      <c r="S14" s="5">
        <v>1.0751785E-7</v>
      </c>
      <c r="T14" s="5">
        <v>3.1453519999999997E-8</v>
      </c>
      <c r="U14" s="5">
        <v>9.8024415E-10</v>
      </c>
      <c r="V14">
        <v>1.7099277999999999E-2</v>
      </c>
      <c r="W14">
        <v>2.4570418E-4</v>
      </c>
      <c r="X14">
        <v>6.7588116999999998E-3</v>
      </c>
      <c r="Y14">
        <v>5.9619308000000003E-2</v>
      </c>
      <c r="Z14">
        <v>36.402951000000002</v>
      </c>
      <c r="AA14">
        <v>46.502740000000003</v>
      </c>
      <c r="AB14">
        <v>2.0349012000000002</v>
      </c>
      <c r="AC14">
        <v>23.448536000000001</v>
      </c>
      <c r="AD14" s="5">
        <v>1.94462E-5</v>
      </c>
      <c r="AE14">
        <v>0.19401391000000001</v>
      </c>
      <c r="AF14">
        <v>1.4028331999999999</v>
      </c>
      <c r="AG14">
        <v>1.2244389999999999E-3</v>
      </c>
    </row>
    <row r="15" spans="2:33">
      <c r="B15">
        <v>18041</v>
      </c>
      <c r="C15">
        <v>18041</v>
      </c>
      <c r="D15" t="s">
        <v>588</v>
      </c>
      <c r="E15" t="s">
        <v>589</v>
      </c>
      <c r="F15" t="s">
        <v>596</v>
      </c>
      <c r="G15" t="s">
        <v>384</v>
      </c>
      <c r="H15">
        <v>2</v>
      </c>
      <c r="I15">
        <v>0</v>
      </c>
      <c r="J15" t="s">
        <v>562</v>
      </c>
      <c r="K15" t="s">
        <v>563</v>
      </c>
      <c r="L15" t="s">
        <v>564</v>
      </c>
      <c r="M15">
        <v>2.6016034126352299</v>
      </c>
      <c r="N15">
        <v>7.6339661000000003E-2</v>
      </c>
      <c r="O15">
        <v>0.68204471</v>
      </c>
      <c r="P15" s="5">
        <v>2.7145006000000001E-8</v>
      </c>
      <c r="Q15">
        <v>0.22090181</v>
      </c>
      <c r="R15">
        <v>2.5613596999999998E-3</v>
      </c>
      <c r="S15" s="5">
        <v>4.0967854E-8</v>
      </c>
      <c r="T15" s="5">
        <v>1.0504994E-8</v>
      </c>
      <c r="U15" s="5">
        <v>8.0188193999999998E-10</v>
      </c>
      <c r="V15">
        <v>3.5791357E-3</v>
      </c>
      <c r="W15">
        <v>1.4423132E-4</v>
      </c>
      <c r="X15">
        <v>1.9225588E-3</v>
      </c>
      <c r="Y15">
        <v>1.1347052999999999E-2</v>
      </c>
      <c r="Z15">
        <v>9.1096824999999999</v>
      </c>
      <c r="AA15">
        <v>19.282857</v>
      </c>
      <c r="AB15">
        <v>0.87335415999999999</v>
      </c>
      <c r="AC15">
        <v>12.550143</v>
      </c>
      <c r="AD15" s="5">
        <v>3.1333275999999999E-6</v>
      </c>
      <c r="AE15">
        <v>2.1349178999999999E-2</v>
      </c>
      <c r="AF15">
        <v>0.63429738999999996</v>
      </c>
      <c r="AG15">
        <v>2.6398145000000001E-2</v>
      </c>
    </row>
    <row r="16" spans="2:33">
      <c r="B16">
        <v>20904</v>
      </c>
      <c r="C16">
        <v>20904</v>
      </c>
      <c r="D16" t="s">
        <v>597</v>
      </c>
      <c r="E16" t="s">
        <v>598</v>
      </c>
      <c r="F16" t="s">
        <v>599</v>
      </c>
      <c r="G16" t="s">
        <v>600</v>
      </c>
      <c r="H16">
        <v>2</v>
      </c>
      <c r="I16">
        <v>0</v>
      </c>
      <c r="J16" t="s">
        <v>562</v>
      </c>
      <c r="K16" t="s">
        <v>570</v>
      </c>
      <c r="L16" t="s">
        <v>601</v>
      </c>
      <c r="M16">
        <v>2.03731410282021</v>
      </c>
      <c r="N16">
        <v>0.11040754999999999</v>
      </c>
      <c r="O16">
        <v>1.0040754000000001</v>
      </c>
      <c r="P16" s="5">
        <v>3.3049699000000001E-8</v>
      </c>
      <c r="Q16">
        <v>0.70341726999999998</v>
      </c>
      <c r="R16">
        <v>3.1811897999999999E-3</v>
      </c>
      <c r="S16" s="5">
        <v>4.4607218E-8</v>
      </c>
      <c r="T16" s="5">
        <v>3.5632689000000002E-8</v>
      </c>
      <c r="U16" s="5">
        <v>4.9739899000000001E-10</v>
      </c>
      <c r="V16">
        <v>3.717321E-3</v>
      </c>
      <c r="W16">
        <v>1.7605221999999999E-4</v>
      </c>
      <c r="X16">
        <v>3.2143743E-3</v>
      </c>
      <c r="Y16">
        <v>1.1398606E-2</v>
      </c>
      <c r="Z16">
        <v>6.3412055000000001</v>
      </c>
      <c r="AA16">
        <v>-19.769988000000001</v>
      </c>
      <c r="AB16">
        <v>0.25828074000000001</v>
      </c>
      <c r="AC16">
        <v>27.457933000000001</v>
      </c>
      <c r="AD16" s="5">
        <v>5.1502463000000001E-6</v>
      </c>
      <c r="AE16">
        <v>1.6087087E-2</v>
      </c>
      <c r="AF16">
        <v>0.98611338999999998</v>
      </c>
      <c r="AG16">
        <v>1.8749586999999999E-3</v>
      </c>
    </row>
    <row r="17" spans="2:33">
      <c r="B17">
        <v>25597</v>
      </c>
      <c r="C17">
        <v>25597</v>
      </c>
      <c r="D17" t="s">
        <v>597</v>
      </c>
      <c r="E17" t="s">
        <v>602</v>
      </c>
      <c r="F17" t="s">
        <v>603</v>
      </c>
      <c r="G17" t="s">
        <v>604</v>
      </c>
      <c r="H17">
        <v>2</v>
      </c>
      <c r="I17">
        <v>0</v>
      </c>
      <c r="J17" t="s">
        <v>566</v>
      </c>
      <c r="K17" t="s">
        <v>563</v>
      </c>
      <c r="L17" t="s">
        <v>605</v>
      </c>
      <c r="M17">
        <v>1.9563782896363899</v>
      </c>
      <c r="N17">
        <v>0.25245356000000002</v>
      </c>
      <c r="O17">
        <v>2.2487387000000001</v>
      </c>
      <c r="P17" s="5">
        <v>4.0687685999999999E-8</v>
      </c>
      <c r="Q17">
        <v>0.93551848000000004</v>
      </c>
      <c r="R17">
        <v>6.7153917E-3</v>
      </c>
      <c r="S17" s="5">
        <v>1.3796025000000001E-7</v>
      </c>
      <c r="T17" s="5">
        <v>4.4201841999999997E-8</v>
      </c>
      <c r="U17" s="5">
        <v>1.2961487999999999E-9</v>
      </c>
      <c r="V17">
        <v>1.4416823E-2</v>
      </c>
      <c r="W17">
        <v>5.3581870999999995E-4</v>
      </c>
      <c r="X17">
        <v>1.3007495000000001E-2</v>
      </c>
      <c r="Y17">
        <v>5.0058962999999998E-2</v>
      </c>
      <c r="Z17">
        <v>14.034997799999999</v>
      </c>
      <c r="AA17">
        <v>120.63056</v>
      </c>
      <c r="AB17">
        <v>1.2320340999999999</v>
      </c>
      <c r="AC17">
        <v>40.681082000000004</v>
      </c>
      <c r="AD17" s="5">
        <v>7.4019813E-6</v>
      </c>
      <c r="AE17">
        <v>0.23680751</v>
      </c>
      <c r="AF17">
        <v>1.9667701</v>
      </c>
      <c r="AG17">
        <v>4.5161076000000001E-2</v>
      </c>
    </row>
    <row r="18" spans="2:33">
      <c r="B18">
        <v>25597</v>
      </c>
      <c r="C18">
        <v>25597</v>
      </c>
      <c r="D18" t="s">
        <v>597</v>
      </c>
      <c r="E18" t="s">
        <v>602</v>
      </c>
      <c r="F18" t="s">
        <v>606</v>
      </c>
      <c r="G18" t="s">
        <v>607</v>
      </c>
      <c r="H18">
        <v>2</v>
      </c>
      <c r="I18">
        <v>0</v>
      </c>
      <c r="J18" t="s">
        <v>566</v>
      </c>
      <c r="K18" t="s">
        <v>563</v>
      </c>
      <c r="L18" t="s">
        <v>605</v>
      </c>
      <c r="M18">
        <v>1.7988650281701599</v>
      </c>
      <c r="N18">
        <v>0.24308756000000001</v>
      </c>
      <c r="O18">
        <v>2.1743356</v>
      </c>
      <c r="P18" s="5">
        <v>3.9310161000000001E-8</v>
      </c>
      <c r="Q18">
        <v>0.93427216999999996</v>
      </c>
      <c r="R18">
        <v>6.4821658000000001E-3</v>
      </c>
      <c r="S18" s="5">
        <v>1.3265850000000001E-7</v>
      </c>
      <c r="T18" s="5">
        <v>4.2078268000000001E-8</v>
      </c>
      <c r="U18" s="5">
        <v>1.3202302E-9</v>
      </c>
      <c r="V18">
        <v>1.3839104E-2</v>
      </c>
      <c r="W18">
        <v>5.2460823999999999E-4</v>
      </c>
      <c r="X18">
        <v>1.2033647E-2</v>
      </c>
      <c r="Y18">
        <v>4.8179249E-2</v>
      </c>
      <c r="Z18">
        <v>14.6512414</v>
      </c>
      <c r="AA18">
        <v>120.75649</v>
      </c>
      <c r="AB18">
        <v>0.97097579000000001</v>
      </c>
      <c r="AC18">
        <v>39.696044999999998</v>
      </c>
      <c r="AD18" s="5">
        <v>7.1962604000000004E-6</v>
      </c>
      <c r="AE18">
        <v>0.23343041</v>
      </c>
      <c r="AF18">
        <v>1.8849061</v>
      </c>
      <c r="AG18">
        <v>5.5999109999999998E-2</v>
      </c>
    </row>
    <row r="19" spans="2:33">
      <c r="B19">
        <v>30181</v>
      </c>
      <c r="C19">
        <v>30181</v>
      </c>
      <c r="D19" t="s">
        <v>597</v>
      </c>
      <c r="E19" t="s">
        <v>602</v>
      </c>
      <c r="F19" t="s">
        <v>608</v>
      </c>
      <c r="G19" t="s">
        <v>609</v>
      </c>
      <c r="H19">
        <v>2</v>
      </c>
      <c r="I19">
        <v>0</v>
      </c>
      <c r="J19" t="s">
        <v>562</v>
      </c>
      <c r="K19" t="s">
        <v>563</v>
      </c>
      <c r="L19" t="s">
        <v>605</v>
      </c>
      <c r="M19">
        <v>1.91589424338129</v>
      </c>
      <c r="N19">
        <v>0.31583346999999901</v>
      </c>
      <c r="O19">
        <v>2.0524372999999998</v>
      </c>
      <c r="P19" s="5">
        <v>7.0231066000000003E-8</v>
      </c>
      <c r="Q19">
        <v>3.1180648</v>
      </c>
      <c r="R19">
        <v>6.8208948000000004E-3</v>
      </c>
      <c r="S19" s="5">
        <v>1.0221234E-7</v>
      </c>
      <c r="T19" s="5">
        <v>3.2079205000000001E-8</v>
      </c>
      <c r="U19" s="5">
        <v>1.7044631000000001E-9</v>
      </c>
      <c r="V19">
        <v>1.0652487E-2</v>
      </c>
      <c r="W19">
        <v>4.4917452999999999E-4</v>
      </c>
      <c r="X19">
        <v>7.7979032000000002E-3</v>
      </c>
      <c r="Y19">
        <v>2.9873182000000002E-2</v>
      </c>
      <c r="Z19">
        <v>46.020634999999999</v>
      </c>
      <c r="AA19">
        <v>106.09348</v>
      </c>
      <c r="AB19">
        <v>0.72172130999999995</v>
      </c>
      <c r="AC19">
        <v>85.922120000000007</v>
      </c>
      <c r="AD19" s="5">
        <v>1.0512454000000001E-5</v>
      </c>
      <c r="AE19">
        <v>2.9637513000000001E-2</v>
      </c>
      <c r="AF19">
        <v>1.8358713</v>
      </c>
      <c r="AG19">
        <v>0.18692845999999999</v>
      </c>
    </row>
    <row r="20" spans="2:33">
      <c r="B20">
        <v>25930</v>
      </c>
      <c r="C20">
        <v>25930</v>
      </c>
      <c r="D20" t="s">
        <v>597</v>
      </c>
      <c r="E20" t="s">
        <v>610</v>
      </c>
      <c r="F20" t="s">
        <v>611</v>
      </c>
      <c r="G20" t="s">
        <v>612</v>
      </c>
      <c r="H20">
        <v>2</v>
      </c>
      <c r="I20">
        <v>0</v>
      </c>
      <c r="J20" t="s">
        <v>566</v>
      </c>
      <c r="K20" t="s">
        <v>563</v>
      </c>
      <c r="L20" t="s">
        <v>613</v>
      </c>
      <c r="M20">
        <v>2.13866544488664</v>
      </c>
      <c r="N20">
        <v>1.24357629999999E-2</v>
      </c>
      <c r="O20">
        <v>0.11331711</v>
      </c>
      <c r="P20" s="5">
        <v>1.6180451999999999E-9</v>
      </c>
      <c r="Q20">
        <v>7.9104121999999999E-2</v>
      </c>
      <c r="R20">
        <v>3.2774007000000002E-4</v>
      </c>
      <c r="S20" s="5">
        <v>5.2571708000000002E-9</v>
      </c>
      <c r="T20" s="5">
        <v>1.8378347999999999E-9</v>
      </c>
      <c r="U20" s="5">
        <v>8.0708736000000005E-11</v>
      </c>
      <c r="V20">
        <v>5.7684591999999999E-4</v>
      </c>
      <c r="W20" s="5">
        <v>2.8580414999999999E-5</v>
      </c>
      <c r="X20">
        <v>2.1441727000000001E-4</v>
      </c>
      <c r="Y20">
        <v>1.6927540000000001E-3</v>
      </c>
      <c r="Z20">
        <v>0.73238906000000004</v>
      </c>
      <c r="AA20">
        <v>1.7529078</v>
      </c>
      <c r="AB20">
        <v>5.3702120999999998E-2</v>
      </c>
      <c r="AC20">
        <v>2.3229331000000002</v>
      </c>
      <c r="AD20" s="5">
        <v>1.0004112999999999E-6</v>
      </c>
      <c r="AE20">
        <v>3.9499644E-2</v>
      </c>
      <c r="AF20">
        <v>6.9172063000000006E-2</v>
      </c>
      <c r="AG20">
        <v>4.6454008000000003E-3</v>
      </c>
    </row>
    <row r="21" spans="2:33">
      <c r="B21">
        <v>13000</v>
      </c>
      <c r="C21">
        <v>13000</v>
      </c>
      <c r="D21" t="s">
        <v>614</v>
      </c>
      <c r="E21" t="s">
        <v>615</v>
      </c>
      <c r="F21" t="s">
        <v>616</v>
      </c>
      <c r="G21" t="s">
        <v>617</v>
      </c>
      <c r="H21">
        <v>2</v>
      </c>
      <c r="I21">
        <v>0</v>
      </c>
      <c r="J21" t="s">
        <v>618</v>
      </c>
      <c r="K21" t="s">
        <v>570</v>
      </c>
      <c r="L21" t="s">
        <v>564</v>
      </c>
      <c r="M21">
        <v>2.1803104599376901</v>
      </c>
      <c r="N21">
        <v>0.22389820999999999</v>
      </c>
      <c r="O21">
        <v>1.4514118</v>
      </c>
      <c r="P21" s="5">
        <v>7.0862715000000002E-8</v>
      </c>
      <c r="Q21">
        <v>0.16927217999999999</v>
      </c>
      <c r="R21">
        <v>3.8114663E-3</v>
      </c>
      <c r="S21" s="5">
        <v>6.1231153E-8</v>
      </c>
      <c r="T21" s="5">
        <v>2.309441E-8</v>
      </c>
      <c r="U21" s="5">
        <v>6.7427904999999998E-10</v>
      </c>
      <c r="V21">
        <v>4.2374470000000001E-3</v>
      </c>
      <c r="W21">
        <v>2.9101678999999999E-4</v>
      </c>
      <c r="X21">
        <v>3.1482109000000001E-2</v>
      </c>
      <c r="Y21">
        <v>1.4627698999999999E-2</v>
      </c>
      <c r="Z21">
        <v>17.590541000000002</v>
      </c>
      <c r="AA21">
        <v>494.10842000000002</v>
      </c>
      <c r="AB21">
        <v>2.0798526000000002</v>
      </c>
      <c r="AC21">
        <v>19.363958</v>
      </c>
      <c r="AD21" s="5">
        <v>7.5289242999999997E-6</v>
      </c>
      <c r="AE21">
        <v>0.10216167</v>
      </c>
      <c r="AF21">
        <v>1.3470085999999999</v>
      </c>
      <c r="AG21">
        <v>2.2415434000000001E-3</v>
      </c>
    </row>
    <row r="22" spans="2:33">
      <c r="B22">
        <v>13002</v>
      </c>
      <c r="C22">
        <v>13002</v>
      </c>
      <c r="D22" t="s">
        <v>614</v>
      </c>
      <c r="E22" t="s">
        <v>615</v>
      </c>
      <c r="F22" t="s">
        <v>619</v>
      </c>
      <c r="G22" t="s">
        <v>620</v>
      </c>
      <c r="H22">
        <v>2</v>
      </c>
      <c r="I22">
        <v>0</v>
      </c>
      <c r="J22" t="s">
        <v>618</v>
      </c>
      <c r="K22" t="s">
        <v>570</v>
      </c>
      <c r="L22" t="s">
        <v>564</v>
      </c>
      <c r="M22">
        <v>2.8562937448371599</v>
      </c>
      <c r="N22">
        <v>0.18069978</v>
      </c>
      <c r="O22">
        <v>1.3610751000000001</v>
      </c>
      <c r="P22" s="5">
        <v>3.8631818E-8</v>
      </c>
      <c r="Q22">
        <v>3.6999442E-2</v>
      </c>
      <c r="R22">
        <v>7.5380643000000002E-3</v>
      </c>
      <c r="S22" s="5">
        <v>7.1948937000000001E-8</v>
      </c>
      <c r="T22" s="5">
        <v>2.4034578999999998E-7</v>
      </c>
      <c r="U22" s="5">
        <v>1.7838781000000001E-9</v>
      </c>
      <c r="V22">
        <v>1.02473559999999E-2</v>
      </c>
      <c r="W22">
        <v>3.0763431E-4</v>
      </c>
      <c r="X22">
        <v>1.0454442E-2</v>
      </c>
      <c r="Y22">
        <v>3.3835919999999998E-2</v>
      </c>
      <c r="Z22">
        <v>45.675547000000002</v>
      </c>
      <c r="AA22">
        <v>32.906970999999999</v>
      </c>
      <c r="AB22">
        <v>0.60479906999999999</v>
      </c>
      <c r="AC22">
        <v>12.478851000000001</v>
      </c>
      <c r="AD22" s="5">
        <v>6.0873575999999999E-6</v>
      </c>
      <c r="AE22">
        <v>0.29009552</v>
      </c>
      <c r="AF22">
        <v>1.0550512999999999</v>
      </c>
      <c r="AG22">
        <v>1.5928306999999999E-2</v>
      </c>
    </row>
    <row r="23" spans="2:33">
      <c r="B23">
        <v>13008</v>
      </c>
      <c r="C23">
        <v>13008</v>
      </c>
      <c r="D23" t="s">
        <v>614</v>
      </c>
      <c r="E23" t="s">
        <v>615</v>
      </c>
      <c r="F23" t="s">
        <v>621</v>
      </c>
      <c r="G23" t="s">
        <v>622</v>
      </c>
      <c r="H23">
        <v>2</v>
      </c>
      <c r="I23">
        <v>0</v>
      </c>
      <c r="J23" t="s">
        <v>618</v>
      </c>
      <c r="K23" t="s">
        <v>570</v>
      </c>
      <c r="L23" t="s">
        <v>564</v>
      </c>
      <c r="M23">
        <v>2.1950926386559302</v>
      </c>
      <c r="N23">
        <v>0.32676655999999998</v>
      </c>
      <c r="O23">
        <v>1.7436825</v>
      </c>
      <c r="P23" s="5">
        <v>7.9623414000000004E-8</v>
      </c>
      <c r="Q23">
        <v>0.13818862000000001</v>
      </c>
      <c r="R23">
        <v>5.7016432999999998E-3</v>
      </c>
      <c r="S23" s="5">
        <v>7.6646120999999999E-8</v>
      </c>
      <c r="T23" s="5">
        <v>4.1096528999999999E-8</v>
      </c>
      <c r="U23" s="5">
        <v>1.7066006000000001E-9</v>
      </c>
      <c r="V23">
        <v>7.1523365000000002E-3</v>
      </c>
      <c r="W23">
        <v>5.0298599999999997E-4</v>
      </c>
      <c r="X23">
        <v>2.4412509000000002E-3</v>
      </c>
      <c r="Y23">
        <v>2.2844707999999998E-2</v>
      </c>
      <c r="Z23">
        <v>97.783830999999907</v>
      </c>
      <c r="AA23">
        <v>1020.11</v>
      </c>
      <c r="AB23">
        <v>6.7500593000000002</v>
      </c>
      <c r="AC23">
        <v>23.821404999999999</v>
      </c>
      <c r="AD23" s="5">
        <v>1.0511173E-5</v>
      </c>
      <c r="AE23">
        <v>9.8826790999999997E-2</v>
      </c>
      <c r="AF23">
        <v>1.6421939000000001</v>
      </c>
      <c r="AG23">
        <v>2.6617800999999999E-3</v>
      </c>
    </row>
    <row r="24" spans="2:33">
      <c r="B24">
        <v>13067</v>
      </c>
      <c r="C24">
        <v>13067</v>
      </c>
      <c r="D24" t="s">
        <v>614</v>
      </c>
      <c r="E24" t="s">
        <v>615</v>
      </c>
      <c r="F24" t="s">
        <v>623</v>
      </c>
      <c r="G24" t="s">
        <v>624</v>
      </c>
      <c r="H24">
        <v>2</v>
      </c>
      <c r="I24">
        <v>0</v>
      </c>
      <c r="J24" t="s">
        <v>618</v>
      </c>
      <c r="K24" t="s">
        <v>570</v>
      </c>
      <c r="L24" t="s">
        <v>564</v>
      </c>
      <c r="M24">
        <v>3.6887351410828702</v>
      </c>
      <c r="N24">
        <v>0.14388393999999999</v>
      </c>
      <c r="O24">
        <v>0.57040789000000003</v>
      </c>
      <c r="P24" s="5">
        <v>2.3203307000000001E-8</v>
      </c>
      <c r="Q24">
        <v>5.2667326E-2</v>
      </c>
      <c r="R24">
        <v>2.2916441999999999E-3</v>
      </c>
      <c r="S24" s="5">
        <v>4.4477739999999999E-8</v>
      </c>
      <c r="T24" s="5">
        <v>1.1677648999999999E-8</v>
      </c>
      <c r="U24" s="5">
        <v>2.7066719E-10</v>
      </c>
      <c r="V24">
        <v>4.5509430999999996E-3</v>
      </c>
      <c r="W24" s="5">
        <v>8.6178871000000003E-5</v>
      </c>
      <c r="X24">
        <v>1.2497494E-3</v>
      </c>
      <c r="Y24">
        <v>1.8327316999999999E-2</v>
      </c>
      <c r="Z24">
        <v>22.848756899999898</v>
      </c>
      <c r="AA24">
        <v>21.734777999999999</v>
      </c>
      <c r="AB24">
        <v>11.017056999999999</v>
      </c>
      <c r="AC24">
        <v>6.5802255000000001</v>
      </c>
      <c r="AD24" s="5">
        <v>3.0489174000000002E-6</v>
      </c>
      <c r="AE24">
        <v>7.9963219000000002E-2</v>
      </c>
      <c r="AF24">
        <v>0.49009244000000002</v>
      </c>
      <c r="AG24">
        <v>3.5223671E-4</v>
      </c>
    </row>
    <row r="25" spans="2:33">
      <c r="B25">
        <v>13014</v>
      </c>
      <c r="C25">
        <v>13014</v>
      </c>
      <c r="D25" t="s">
        <v>614</v>
      </c>
      <c r="E25" t="s">
        <v>615</v>
      </c>
      <c r="F25" t="s">
        <v>625</v>
      </c>
      <c r="G25" t="s">
        <v>626</v>
      </c>
      <c r="H25">
        <v>2</v>
      </c>
      <c r="I25">
        <v>0</v>
      </c>
      <c r="J25" t="s">
        <v>618</v>
      </c>
      <c r="K25" t="s">
        <v>570</v>
      </c>
      <c r="L25" t="s">
        <v>564</v>
      </c>
      <c r="M25">
        <v>2.4064455624571601</v>
      </c>
      <c r="N25">
        <v>0.12791716</v>
      </c>
      <c r="O25">
        <v>0.53296798999999995</v>
      </c>
      <c r="P25" s="5">
        <v>2.3768406999999999E-8</v>
      </c>
      <c r="Q25">
        <v>8.9560176000000005E-2</v>
      </c>
      <c r="R25">
        <v>2.4567743999999998E-3</v>
      </c>
      <c r="S25" s="5">
        <v>5.6045147E-8</v>
      </c>
      <c r="T25" s="5">
        <v>1.7367243000000001E-8</v>
      </c>
      <c r="U25" s="5">
        <v>5.2166123999999998E-10</v>
      </c>
      <c r="V25">
        <v>6.6844336999999998E-3</v>
      </c>
      <c r="W25">
        <v>1.0089215000000001E-4</v>
      </c>
      <c r="X25">
        <v>4.9186741999999997E-3</v>
      </c>
      <c r="Y25">
        <v>2.676777E-2</v>
      </c>
      <c r="Z25">
        <v>12.198645600000001</v>
      </c>
      <c r="AA25">
        <v>77.370231000000004</v>
      </c>
      <c r="AB25">
        <v>6.6645083999999999</v>
      </c>
      <c r="AC25">
        <v>8.0627537</v>
      </c>
      <c r="AD25" s="5">
        <v>3.2433791000000001E-6</v>
      </c>
      <c r="AE25">
        <v>1.4536577E-2</v>
      </c>
      <c r="AF25">
        <v>0.51810599999999996</v>
      </c>
      <c r="AG25">
        <v>3.2541298000000001E-4</v>
      </c>
    </row>
    <row r="26" spans="2:33">
      <c r="B26">
        <v>13014</v>
      </c>
      <c r="C26">
        <v>13014</v>
      </c>
      <c r="D26" t="s">
        <v>614</v>
      </c>
      <c r="E26" t="s">
        <v>615</v>
      </c>
      <c r="F26" t="s">
        <v>627</v>
      </c>
      <c r="G26" t="s">
        <v>628</v>
      </c>
      <c r="H26">
        <v>1</v>
      </c>
      <c r="I26">
        <v>0</v>
      </c>
      <c r="J26" t="s">
        <v>618</v>
      </c>
      <c r="K26" t="s">
        <v>570</v>
      </c>
      <c r="L26" t="s">
        <v>564</v>
      </c>
      <c r="M26">
        <v>2.2134288658916099</v>
      </c>
      <c r="N26">
        <v>0.10994463</v>
      </c>
      <c r="O26">
        <v>0.51116028000000002</v>
      </c>
      <c r="P26" s="5">
        <v>2.3257071000000001E-8</v>
      </c>
      <c r="Q26">
        <v>8.8593219000000001E-2</v>
      </c>
      <c r="R26">
        <v>2.3306641000000001E-3</v>
      </c>
      <c r="S26" s="5">
        <v>5.4998276000000002E-8</v>
      </c>
      <c r="T26" s="5">
        <v>1.7134327999999998E-8</v>
      </c>
      <c r="U26" s="5">
        <v>5.2837184999999998E-10</v>
      </c>
      <c r="V26">
        <v>6.5502857000000001E-3</v>
      </c>
      <c r="W26" s="5">
        <v>9.9566336000000001E-5</v>
      </c>
      <c r="X26">
        <v>4.8870605000000001E-3</v>
      </c>
      <c r="Y26">
        <v>2.6321443999999999E-2</v>
      </c>
      <c r="Z26">
        <v>12.047379099999899</v>
      </c>
      <c r="AA26">
        <v>63.602060999999999</v>
      </c>
      <c r="AB26">
        <v>4.6758879999999996</v>
      </c>
      <c r="AC26">
        <v>7.7408317999999996</v>
      </c>
      <c r="AD26" s="5">
        <v>3.1129350000000002E-6</v>
      </c>
      <c r="AE26">
        <v>1.4531549E-2</v>
      </c>
      <c r="AF26">
        <v>0.49631118000000002</v>
      </c>
      <c r="AG26">
        <v>3.1755191000000001E-4</v>
      </c>
    </row>
    <row r="27" spans="2:33">
      <c r="B27">
        <v>13014</v>
      </c>
      <c r="C27">
        <v>13014</v>
      </c>
      <c r="D27" t="s">
        <v>614</v>
      </c>
      <c r="E27" t="s">
        <v>615</v>
      </c>
      <c r="F27" t="s">
        <v>629</v>
      </c>
      <c r="G27" t="s">
        <v>630</v>
      </c>
      <c r="H27">
        <v>0</v>
      </c>
      <c r="I27">
        <v>0</v>
      </c>
      <c r="J27" t="s">
        <v>618</v>
      </c>
      <c r="K27" t="s">
        <v>570</v>
      </c>
      <c r="L27" t="s">
        <v>564</v>
      </c>
      <c r="M27">
        <v>2.2254866808704499</v>
      </c>
      <c r="N27">
        <v>0.17617131999999999</v>
      </c>
      <c r="O27">
        <v>0.59153763000000004</v>
      </c>
      <c r="P27" s="5">
        <v>2.5141658000000001E-8</v>
      </c>
      <c r="Q27">
        <v>9.2156578000000003E-2</v>
      </c>
      <c r="R27">
        <v>2.7954921000000001E-3</v>
      </c>
      <c r="S27" s="5">
        <v>5.8857146999999999E-8</v>
      </c>
      <c r="T27" s="5">
        <v>1.7992752999999998E-8</v>
      </c>
      <c r="U27" s="5">
        <v>5.0365402000000003E-10</v>
      </c>
      <c r="V27">
        <v>7.0447391E-3</v>
      </c>
      <c r="W27">
        <v>1.0445298E-4</v>
      </c>
      <c r="X27">
        <v>5.0035868999999998E-3</v>
      </c>
      <c r="Y27">
        <v>2.7966454000000002E-2</v>
      </c>
      <c r="Z27">
        <v>12.604905199999999</v>
      </c>
      <c r="AA27">
        <v>114.33493</v>
      </c>
      <c r="AB27">
        <v>12.003522999999999</v>
      </c>
      <c r="AC27">
        <v>8.9273305999999994</v>
      </c>
      <c r="AD27" s="5">
        <v>3.5936525000000001E-6</v>
      </c>
      <c r="AE27">
        <v>1.4550082000000001E-2</v>
      </c>
      <c r="AF27">
        <v>0.57664101999999995</v>
      </c>
      <c r="AG27">
        <v>3.4652924000000001E-4</v>
      </c>
    </row>
    <row r="28" spans="2:33">
      <c r="B28">
        <v>13015</v>
      </c>
      <c r="C28">
        <v>13015</v>
      </c>
      <c r="D28" t="s">
        <v>614</v>
      </c>
      <c r="E28" t="s">
        <v>615</v>
      </c>
      <c r="F28" t="s">
        <v>631</v>
      </c>
      <c r="G28" t="s">
        <v>632</v>
      </c>
      <c r="H28">
        <v>2</v>
      </c>
      <c r="I28">
        <v>0</v>
      </c>
      <c r="J28" t="s">
        <v>618</v>
      </c>
      <c r="K28" t="s">
        <v>570</v>
      </c>
      <c r="L28" t="s">
        <v>564</v>
      </c>
      <c r="M28">
        <v>4.0538502907314298</v>
      </c>
      <c r="N28">
        <v>0.31512993</v>
      </c>
      <c r="O28">
        <v>1.5463871</v>
      </c>
      <c r="P28" s="5">
        <v>4.2046050999999998E-8</v>
      </c>
      <c r="Q28">
        <v>4.3423243E-2</v>
      </c>
      <c r="R28">
        <v>1.0551087000000001E-2</v>
      </c>
      <c r="S28" s="5">
        <v>3.0262288000000001E-7</v>
      </c>
      <c r="T28" s="5">
        <v>6.5258661999999994E-8</v>
      </c>
      <c r="U28" s="5">
        <v>2.9347915E-9</v>
      </c>
      <c r="V28">
        <v>4.2023443000000001E-2</v>
      </c>
      <c r="W28">
        <v>3.9487217000000002E-4</v>
      </c>
      <c r="X28">
        <v>1.5199959000000001E-2</v>
      </c>
      <c r="Y28">
        <v>0.18152261</v>
      </c>
      <c r="Z28">
        <v>81.043861000000007</v>
      </c>
      <c r="AA28">
        <v>117.68687</v>
      </c>
      <c r="AB28">
        <v>2.3505121999999998</v>
      </c>
      <c r="AC28">
        <v>15.181088000000001</v>
      </c>
      <c r="AD28" s="5">
        <v>8.4370277000000008E-6</v>
      </c>
      <c r="AE28">
        <v>2.2592564999999998E-2</v>
      </c>
      <c r="AF28">
        <v>1.5219513</v>
      </c>
      <c r="AG28">
        <v>1.8432515999999999E-3</v>
      </c>
    </row>
    <row r="29" spans="2:33">
      <c r="B29">
        <v>13018</v>
      </c>
      <c r="C29">
        <v>13018</v>
      </c>
      <c r="D29" t="s">
        <v>614</v>
      </c>
      <c r="E29" t="s">
        <v>615</v>
      </c>
      <c r="F29" t="s">
        <v>633</v>
      </c>
      <c r="G29" t="s">
        <v>634</v>
      </c>
      <c r="H29">
        <v>2</v>
      </c>
      <c r="I29">
        <v>0</v>
      </c>
      <c r="J29" t="s">
        <v>618</v>
      </c>
      <c r="K29" t="s">
        <v>570</v>
      </c>
      <c r="L29" t="s">
        <v>564</v>
      </c>
      <c r="M29">
        <v>3.0451376818439901</v>
      </c>
      <c r="N29">
        <v>4.9172004999999998E-2</v>
      </c>
      <c r="O29">
        <v>0.49890751</v>
      </c>
      <c r="P29" s="5">
        <v>2.8389470000000001E-8</v>
      </c>
      <c r="Q29">
        <v>3.5224861000000003E-2</v>
      </c>
      <c r="R29">
        <v>1.8765796E-3</v>
      </c>
      <c r="S29" s="5">
        <v>2.6964881999999999E-8</v>
      </c>
      <c r="T29" s="5">
        <v>9.4772506999999999E-9</v>
      </c>
      <c r="U29" s="5">
        <v>4.4129834000000001E-10</v>
      </c>
      <c r="V29">
        <v>1.958188E-3</v>
      </c>
      <c r="W29" s="5">
        <v>5.7161123E-5</v>
      </c>
      <c r="X29">
        <v>8.8142315000000004E-4</v>
      </c>
      <c r="Y29">
        <v>7.7190818000000003E-3</v>
      </c>
      <c r="Z29">
        <v>12.159905200000001</v>
      </c>
      <c r="AA29">
        <v>18.627707000000001</v>
      </c>
      <c r="AB29">
        <v>0.61370177000000004</v>
      </c>
      <c r="AC29">
        <v>5.5914564999999996</v>
      </c>
      <c r="AD29" s="5">
        <v>2.4339934000000001E-6</v>
      </c>
      <c r="AE29">
        <v>8.2363077000000007E-2</v>
      </c>
      <c r="AF29">
        <v>0.4163076</v>
      </c>
      <c r="AG29">
        <v>2.3683786999999999E-4</v>
      </c>
    </row>
    <row r="30" spans="2:33">
      <c r="B30">
        <v>13025</v>
      </c>
      <c r="C30">
        <v>13025</v>
      </c>
      <c r="D30" t="s">
        <v>614</v>
      </c>
      <c r="E30" t="s">
        <v>615</v>
      </c>
      <c r="F30" t="s">
        <v>635</v>
      </c>
      <c r="G30" t="s">
        <v>636</v>
      </c>
      <c r="H30">
        <v>2</v>
      </c>
      <c r="I30">
        <v>1</v>
      </c>
      <c r="J30" t="s">
        <v>618</v>
      </c>
      <c r="K30" t="s">
        <v>570</v>
      </c>
      <c r="L30" t="s">
        <v>564</v>
      </c>
      <c r="M30">
        <v>3.5156958627922501</v>
      </c>
      <c r="N30">
        <v>0.84024412999999998</v>
      </c>
      <c r="O30">
        <v>11.628729</v>
      </c>
      <c r="P30" s="5">
        <v>1.9716530000000001E-7</v>
      </c>
      <c r="Q30">
        <v>0.11226715</v>
      </c>
      <c r="R30">
        <v>6.8391221000000002E-2</v>
      </c>
      <c r="S30" s="5">
        <v>1.6188180999999999E-7</v>
      </c>
      <c r="T30" s="5">
        <v>1.2732157000000001E-7</v>
      </c>
      <c r="U30" s="5">
        <v>1.5294310000000001E-9</v>
      </c>
      <c r="V30">
        <v>5.286983E-2</v>
      </c>
      <c r="W30">
        <v>2.3987294000000001E-4</v>
      </c>
      <c r="X30">
        <v>2.0501100000000001E-2</v>
      </c>
      <c r="Y30">
        <v>0.22763921000000001</v>
      </c>
      <c r="Z30">
        <v>87.985859000000005</v>
      </c>
      <c r="AA30">
        <v>41.490966</v>
      </c>
      <c r="AB30">
        <v>1.2129224000000001</v>
      </c>
      <c r="AC30">
        <v>153.58985000000001</v>
      </c>
      <c r="AD30" s="5">
        <v>7.2411259000000004E-6</v>
      </c>
      <c r="AE30">
        <v>7.8736947000000002E-2</v>
      </c>
      <c r="AF30">
        <v>11.547862</v>
      </c>
      <c r="AG30">
        <v>2.1302056999999998E-3</v>
      </c>
    </row>
    <row r="31" spans="2:33">
      <c r="B31">
        <v>13025</v>
      </c>
      <c r="C31">
        <v>13025</v>
      </c>
      <c r="D31" t="s">
        <v>614</v>
      </c>
      <c r="E31" t="s">
        <v>615</v>
      </c>
      <c r="F31" t="s">
        <v>637</v>
      </c>
      <c r="G31" t="s">
        <v>638</v>
      </c>
      <c r="H31">
        <v>2</v>
      </c>
      <c r="I31">
        <v>0</v>
      </c>
      <c r="J31" t="s">
        <v>618</v>
      </c>
      <c r="K31" t="s">
        <v>570</v>
      </c>
      <c r="L31" t="s">
        <v>564</v>
      </c>
      <c r="M31">
        <v>2.9365140630347901</v>
      </c>
      <c r="N31">
        <v>8.5878019E-2</v>
      </c>
      <c r="O31">
        <v>0.72811338000000003</v>
      </c>
      <c r="P31" s="5">
        <v>2.5971811999999999E-8</v>
      </c>
      <c r="Q31">
        <v>6.5327112000000007E-2</v>
      </c>
      <c r="R31">
        <v>4.3301974999999998E-3</v>
      </c>
      <c r="S31" s="5">
        <v>5.3614987999999997E-8</v>
      </c>
      <c r="T31" s="5">
        <v>1.0713574000000001E-8</v>
      </c>
      <c r="U31" s="5">
        <v>3.5331345000000001E-10</v>
      </c>
      <c r="V31">
        <v>6.9781404999999996E-3</v>
      </c>
      <c r="W31" s="5">
        <v>8.8649561000000006E-5</v>
      </c>
      <c r="X31">
        <v>1.3973815E-3</v>
      </c>
      <c r="Y31">
        <v>2.2997302000000001E-2</v>
      </c>
      <c r="Z31">
        <v>17.306395299999998</v>
      </c>
      <c r="AA31">
        <v>31.678663</v>
      </c>
      <c r="AB31">
        <v>0.96450285000000002</v>
      </c>
      <c r="AC31">
        <v>8.9450281999999994</v>
      </c>
      <c r="AD31" s="5">
        <v>4.9382038999999997E-6</v>
      </c>
      <c r="AE31">
        <v>7.7792194999999995E-2</v>
      </c>
      <c r="AF31">
        <v>0.64902954000000002</v>
      </c>
      <c r="AG31">
        <v>1.2916517E-3</v>
      </c>
    </row>
    <row r="32" spans="2:33">
      <c r="B32">
        <v>13034</v>
      </c>
      <c r="C32">
        <v>13034</v>
      </c>
      <c r="D32" t="s">
        <v>614</v>
      </c>
      <c r="E32" t="s">
        <v>615</v>
      </c>
      <c r="F32" t="s">
        <v>639</v>
      </c>
      <c r="G32" t="s">
        <v>640</v>
      </c>
      <c r="H32">
        <v>2</v>
      </c>
      <c r="I32">
        <v>0</v>
      </c>
      <c r="J32" t="s">
        <v>618</v>
      </c>
      <c r="K32" t="s">
        <v>570</v>
      </c>
      <c r="L32" t="s">
        <v>564</v>
      </c>
      <c r="M32">
        <v>3.1027945409648598</v>
      </c>
      <c r="N32">
        <v>0.14908729000000001</v>
      </c>
      <c r="O32">
        <v>0.67754004999999995</v>
      </c>
      <c r="P32" s="5">
        <v>2.4434663999999999E-8</v>
      </c>
      <c r="Q32">
        <v>5.7560329E-2</v>
      </c>
      <c r="R32">
        <v>3.2852993999999999E-3</v>
      </c>
      <c r="S32" s="5">
        <v>4.9028595999999999E-8</v>
      </c>
      <c r="T32" s="5">
        <v>2.8394836000000001E-8</v>
      </c>
      <c r="U32" s="5">
        <v>5.0930367E-10</v>
      </c>
      <c r="V32">
        <v>5.8274266999999999E-3</v>
      </c>
      <c r="W32">
        <v>1.0216916E-4</v>
      </c>
      <c r="X32">
        <v>1.6069735E-3</v>
      </c>
      <c r="Y32">
        <v>2.2287525999999998E-2</v>
      </c>
      <c r="Z32">
        <v>12.6869611</v>
      </c>
      <c r="AA32">
        <v>26.029316000000001</v>
      </c>
      <c r="AB32">
        <v>10.493886</v>
      </c>
      <c r="AC32">
        <v>7.9449589999999999</v>
      </c>
      <c r="AD32" s="5">
        <v>2.8041190999999998E-6</v>
      </c>
      <c r="AE32">
        <v>7.6807847999999998E-2</v>
      </c>
      <c r="AF32">
        <v>0.60661366000000005</v>
      </c>
      <c r="AG32">
        <v>-5.8814601999999999E-3</v>
      </c>
    </row>
    <row r="33" spans="2:33">
      <c r="B33">
        <v>13118</v>
      </c>
      <c r="C33">
        <v>13118</v>
      </c>
      <c r="D33" t="s">
        <v>614</v>
      </c>
      <c r="E33" t="s">
        <v>615</v>
      </c>
      <c r="F33" t="s">
        <v>641</v>
      </c>
      <c r="G33" t="s">
        <v>642</v>
      </c>
      <c r="H33">
        <v>2</v>
      </c>
      <c r="I33">
        <v>0</v>
      </c>
      <c r="J33" t="s">
        <v>618</v>
      </c>
      <c r="K33" t="s">
        <v>570</v>
      </c>
      <c r="L33" t="s">
        <v>564</v>
      </c>
      <c r="M33">
        <v>3.1012925456974001</v>
      </c>
      <c r="N33">
        <v>1.5352703999999999</v>
      </c>
      <c r="O33">
        <v>3.6614216000000002</v>
      </c>
      <c r="P33" s="5">
        <v>1.1196588E-7</v>
      </c>
      <c r="Q33">
        <v>10.576530999999999</v>
      </c>
      <c r="R33">
        <v>1.2487742E-2</v>
      </c>
      <c r="S33" s="5">
        <v>1.7857843E-7</v>
      </c>
      <c r="T33" s="5">
        <v>1.4785215000000001E-7</v>
      </c>
      <c r="U33" s="5">
        <v>6.0488037000000004E-9</v>
      </c>
      <c r="V33">
        <v>1.6049402000000001E-2</v>
      </c>
      <c r="W33">
        <v>9.5257274000000002E-4</v>
      </c>
      <c r="X33">
        <v>8.1260524000000001E-2</v>
      </c>
      <c r="Y33">
        <v>4.3134735E-2</v>
      </c>
      <c r="Z33">
        <v>204.73236199999999</v>
      </c>
      <c r="AA33">
        <v>1365.7725</v>
      </c>
      <c r="AB33">
        <v>67.677267999999998</v>
      </c>
      <c r="AC33">
        <v>254.94495000000001</v>
      </c>
      <c r="AD33" s="5">
        <v>3.4260332000000002E-5</v>
      </c>
      <c r="AE33">
        <v>8.1033157999999994E-2</v>
      </c>
      <c r="AF33">
        <v>3.6733806000000002</v>
      </c>
      <c r="AG33">
        <v>-9.2992222999999999E-2</v>
      </c>
    </row>
    <row r="34" spans="2:33">
      <c r="B34">
        <v>13107</v>
      </c>
      <c r="C34">
        <v>13107</v>
      </c>
      <c r="D34" t="s">
        <v>614</v>
      </c>
      <c r="E34" t="s">
        <v>615</v>
      </c>
      <c r="F34" t="s">
        <v>643</v>
      </c>
      <c r="G34" t="s">
        <v>644</v>
      </c>
      <c r="H34">
        <v>2</v>
      </c>
      <c r="I34">
        <v>0</v>
      </c>
      <c r="J34" t="s">
        <v>618</v>
      </c>
      <c r="K34" t="s">
        <v>570</v>
      </c>
      <c r="L34" t="s">
        <v>564</v>
      </c>
      <c r="M34">
        <v>2.6916781332327702</v>
      </c>
      <c r="N34">
        <v>4.9336640000000001E-2</v>
      </c>
      <c r="O34">
        <v>0.38716240000000002</v>
      </c>
      <c r="P34" s="5">
        <v>2.0989061E-8</v>
      </c>
      <c r="Q34">
        <v>4.0305695000000002E-2</v>
      </c>
      <c r="R34">
        <v>1.7145553999999999E-3</v>
      </c>
      <c r="S34" s="5">
        <v>2.7283554999999998E-8</v>
      </c>
      <c r="T34" s="5">
        <v>7.2609167999999897E-9</v>
      </c>
      <c r="U34" s="5">
        <v>4.4706649000000002E-10</v>
      </c>
      <c r="V34">
        <v>2.4423956999999998E-3</v>
      </c>
      <c r="W34" s="5">
        <v>4.8012529999999997E-5</v>
      </c>
      <c r="X34">
        <v>8.0551229999999998E-4</v>
      </c>
      <c r="Y34">
        <v>9.3423016000000001E-3</v>
      </c>
      <c r="Z34">
        <v>6.0949513999999896</v>
      </c>
      <c r="AA34">
        <v>16.941882</v>
      </c>
      <c r="AB34">
        <v>1.4226235</v>
      </c>
      <c r="AC34">
        <v>5.1965406999999999</v>
      </c>
      <c r="AD34" s="5">
        <v>2.2597691000000001E-6</v>
      </c>
      <c r="AE34">
        <v>3.4009642E-2</v>
      </c>
      <c r="AF34">
        <v>0.37067275</v>
      </c>
      <c r="AG34">
        <v>-1.7519992000000002E-2</v>
      </c>
    </row>
    <row r="35" spans="2:33">
      <c r="B35">
        <v>13040</v>
      </c>
      <c r="C35">
        <v>13040</v>
      </c>
      <c r="D35" t="s">
        <v>614</v>
      </c>
      <c r="E35" t="s">
        <v>615</v>
      </c>
      <c r="F35" t="s">
        <v>645</v>
      </c>
      <c r="G35" t="s">
        <v>646</v>
      </c>
      <c r="H35">
        <v>2</v>
      </c>
      <c r="I35">
        <v>0</v>
      </c>
      <c r="J35" t="s">
        <v>618</v>
      </c>
      <c r="K35" t="s">
        <v>570</v>
      </c>
      <c r="L35" t="s">
        <v>564</v>
      </c>
      <c r="M35">
        <v>3.7267855574067199</v>
      </c>
      <c r="N35">
        <v>0.27996738999999998</v>
      </c>
      <c r="O35">
        <v>0.92585203000000005</v>
      </c>
      <c r="P35" s="5">
        <v>3.2650776E-8</v>
      </c>
      <c r="Q35">
        <v>6.7971202999999994E-2</v>
      </c>
      <c r="R35">
        <v>5.4688285E-3</v>
      </c>
      <c r="S35" s="5">
        <v>5.5098102000000001E-8</v>
      </c>
      <c r="T35" s="5">
        <v>3.3972173999999997E-8</v>
      </c>
      <c r="U35" s="5">
        <v>5.8842838999999997E-10</v>
      </c>
      <c r="V35">
        <v>8.2900721000000004E-3</v>
      </c>
      <c r="W35">
        <v>1.5884798999999999E-4</v>
      </c>
      <c r="X35">
        <v>3.1290777999999999E-3</v>
      </c>
      <c r="Y35">
        <v>2.7901662000000001E-2</v>
      </c>
      <c r="Z35">
        <v>81.170153999999997</v>
      </c>
      <c r="AA35">
        <v>33.452038000000002</v>
      </c>
      <c r="AB35">
        <v>21.307120000000001</v>
      </c>
      <c r="AC35">
        <v>10.482058</v>
      </c>
      <c r="AD35" s="5">
        <v>6.8957658999999997E-6</v>
      </c>
      <c r="AE35">
        <v>0.12917412</v>
      </c>
      <c r="AF35">
        <v>0.81119492999999998</v>
      </c>
      <c r="AG35">
        <v>-1.4517009000000001E-2</v>
      </c>
    </row>
    <row r="36" spans="2:33">
      <c r="B36">
        <v>13039</v>
      </c>
      <c r="C36">
        <v>13039</v>
      </c>
      <c r="D36" t="s">
        <v>614</v>
      </c>
      <c r="E36" t="s">
        <v>615</v>
      </c>
      <c r="F36" t="s">
        <v>647</v>
      </c>
      <c r="G36" t="s">
        <v>648</v>
      </c>
      <c r="H36">
        <v>2</v>
      </c>
      <c r="I36">
        <v>0</v>
      </c>
      <c r="J36" t="s">
        <v>618</v>
      </c>
      <c r="K36" t="s">
        <v>570</v>
      </c>
      <c r="L36" t="s">
        <v>564</v>
      </c>
      <c r="M36">
        <v>2.0079748279451302</v>
      </c>
      <c r="N36">
        <v>4.3947897999999999E-2</v>
      </c>
      <c r="O36">
        <v>0.40830007000000001</v>
      </c>
      <c r="P36" s="5">
        <v>2.5230712E-8</v>
      </c>
      <c r="Q36">
        <v>6.5016889999999994E-2</v>
      </c>
      <c r="R36">
        <v>1.6362101E-3</v>
      </c>
      <c r="S36" s="5">
        <v>2.3849386000000001E-8</v>
      </c>
      <c r="T36" s="5">
        <v>8.24148E-9</v>
      </c>
      <c r="U36" s="5">
        <v>3.8730767999999998E-10</v>
      </c>
      <c r="V36">
        <v>1.7399001E-3</v>
      </c>
      <c r="W36" s="5">
        <v>4.6101538000000003E-5</v>
      </c>
      <c r="X36">
        <v>7.3898414999999998E-4</v>
      </c>
      <c r="Y36">
        <v>6.7576883999999997E-3</v>
      </c>
      <c r="Z36">
        <v>10.569436899999999</v>
      </c>
      <c r="AA36">
        <v>16.409452000000002</v>
      </c>
      <c r="AB36">
        <v>0.54290382999999998</v>
      </c>
      <c r="AC36">
        <v>5.6846681999999999</v>
      </c>
      <c r="AD36" s="5">
        <v>2.3993509E-6</v>
      </c>
      <c r="AE36">
        <v>3.9213576999999999E-2</v>
      </c>
      <c r="AF36">
        <v>0.36887508000000002</v>
      </c>
      <c r="AG36">
        <v>2.1141469999999999E-4</v>
      </c>
    </row>
    <row r="37" spans="2:33">
      <c r="B37">
        <v>13100</v>
      </c>
      <c r="C37">
        <v>13100</v>
      </c>
      <c r="D37" t="s">
        <v>614</v>
      </c>
      <c r="E37" t="s">
        <v>615</v>
      </c>
      <c r="F37" t="s">
        <v>649</v>
      </c>
      <c r="G37" t="s">
        <v>650</v>
      </c>
      <c r="H37">
        <v>2</v>
      </c>
      <c r="I37">
        <v>0</v>
      </c>
      <c r="J37" t="s">
        <v>618</v>
      </c>
      <c r="K37" t="s">
        <v>570</v>
      </c>
      <c r="L37" t="s">
        <v>564</v>
      </c>
      <c r="M37">
        <v>3.0241950328385401</v>
      </c>
      <c r="N37">
        <v>0.26952615999999902</v>
      </c>
      <c r="O37">
        <v>1.0342009000000001</v>
      </c>
      <c r="P37" s="5">
        <v>3.2087197999999998E-8</v>
      </c>
      <c r="Q37">
        <v>5.0205659E-2</v>
      </c>
      <c r="R37">
        <v>3.8581383000000002E-3</v>
      </c>
      <c r="S37" s="5">
        <v>4.8188431000000003E-8</v>
      </c>
      <c r="T37" s="5">
        <v>3.6980056999999999E-8</v>
      </c>
      <c r="U37" s="5">
        <v>1.4888692E-9</v>
      </c>
      <c r="V37">
        <v>5.1332831999999998E-3</v>
      </c>
      <c r="W37">
        <v>3.7224406999999997E-4</v>
      </c>
      <c r="X37">
        <v>1.7330576999999999E-3</v>
      </c>
      <c r="Y37">
        <v>1.8001911999999998E-2</v>
      </c>
      <c r="Z37">
        <v>95.479875300000003</v>
      </c>
      <c r="AA37">
        <v>1013.2075</v>
      </c>
      <c r="AB37">
        <v>6.5067490000000001</v>
      </c>
      <c r="AC37">
        <v>11.989661</v>
      </c>
      <c r="AD37" s="5">
        <v>7.1049589000000001E-6</v>
      </c>
      <c r="AE37">
        <v>7.6978235000000006E-2</v>
      </c>
      <c r="AF37">
        <v>0.95656315999999997</v>
      </c>
      <c r="AG37">
        <v>6.5946134000000002E-4</v>
      </c>
    </row>
    <row r="38" spans="2:33">
      <c r="B38">
        <v>13153</v>
      </c>
      <c r="C38">
        <v>13153</v>
      </c>
      <c r="D38" t="s">
        <v>614</v>
      </c>
      <c r="E38" t="s">
        <v>615</v>
      </c>
      <c r="F38" t="s">
        <v>651</v>
      </c>
      <c r="G38" t="s">
        <v>652</v>
      </c>
      <c r="H38">
        <v>2</v>
      </c>
      <c r="I38">
        <v>0</v>
      </c>
      <c r="J38" t="s">
        <v>562</v>
      </c>
      <c r="K38" t="s">
        <v>570</v>
      </c>
      <c r="L38" t="s">
        <v>564</v>
      </c>
      <c r="M38">
        <v>2.4741881271045898</v>
      </c>
      <c r="N38">
        <v>0.1308618</v>
      </c>
      <c r="O38">
        <v>1.108503</v>
      </c>
      <c r="P38" s="5">
        <v>1.4749335000000001E-7</v>
      </c>
      <c r="Q38">
        <v>0.66606071</v>
      </c>
      <c r="R38">
        <v>3.6279935000000001E-3</v>
      </c>
      <c r="S38" s="5">
        <v>5.6606466999999997E-8</v>
      </c>
      <c r="T38" s="5">
        <v>1.7324947000000001E-8</v>
      </c>
      <c r="U38" s="5">
        <v>8.4341678E-10</v>
      </c>
      <c r="V38">
        <v>4.9042419999999996E-3</v>
      </c>
      <c r="W38">
        <v>2.0831385999999999E-4</v>
      </c>
      <c r="X38">
        <v>2.0937805000000001E-3</v>
      </c>
      <c r="Y38">
        <v>1.5443342000000001E-2</v>
      </c>
      <c r="Z38">
        <v>10.9212341</v>
      </c>
      <c r="AA38">
        <v>24.58052</v>
      </c>
      <c r="AB38">
        <v>1.1836708</v>
      </c>
      <c r="AC38">
        <v>27.709023999999999</v>
      </c>
      <c r="AD38" s="5">
        <v>8.2136078000000008E-6</v>
      </c>
      <c r="AE38">
        <v>3.5154401000000002E-2</v>
      </c>
      <c r="AF38">
        <v>1.0787045</v>
      </c>
      <c r="AG38">
        <v>-5.3559176999999998E-3</v>
      </c>
    </row>
    <row r="39" spans="2:33">
      <c r="B39">
        <v>13044</v>
      </c>
      <c r="C39">
        <v>13044</v>
      </c>
      <c r="D39" t="s">
        <v>614</v>
      </c>
      <c r="E39" t="s">
        <v>615</v>
      </c>
      <c r="F39" t="s">
        <v>653</v>
      </c>
      <c r="G39" t="s">
        <v>654</v>
      </c>
      <c r="H39">
        <v>2</v>
      </c>
      <c r="I39">
        <v>0</v>
      </c>
      <c r="J39" t="s">
        <v>618</v>
      </c>
      <c r="K39" t="s">
        <v>570</v>
      </c>
      <c r="L39" t="s">
        <v>564</v>
      </c>
      <c r="M39">
        <v>2.7014259994105299</v>
      </c>
      <c r="N39">
        <v>8.4125301999999999E-2</v>
      </c>
      <c r="O39">
        <v>0.51003995000000002</v>
      </c>
      <c r="P39" s="5">
        <v>1.8010541000000001E-8</v>
      </c>
      <c r="Q39">
        <v>6.3174575999999996E-2</v>
      </c>
      <c r="R39">
        <v>2.1754105999999998E-3</v>
      </c>
      <c r="S39" s="5">
        <v>2.8244942000000001E-8</v>
      </c>
      <c r="T39" s="5">
        <v>1.1262052E-8</v>
      </c>
      <c r="U39" s="5">
        <v>2.4315178E-10</v>
      </c>
      <c r="V39">
        <v>2.4143624999999999E-3</v>
      </c>
      <c r="W39" s="5">
        <v>8.8468666999999999E-5</v>
      </c>
      <c r="X39">
        <v>1.3721259E-3</v>
      </c>
      <c r="Y39">
        <v>7.5254264000000001E-3</v>
      </c>
      <c r="Z39">
        <v>5.00641158</v>
      </c>
      <c r="AA39">
        <v>22.768219999999999</v>
      </c>
      <c r="AB39">
        <v>4.9244405999999996</v>
      </c>
      <c r="AC39">
        <v>6.6885088000000001</v>
      </c>
      <c r="AD39" s="5">
        <v>2.9764471000000002E-6</v>
      </c>
      <c r="AE39">
        <v>3.4203061E-2</v>
      </c>
      <c r="AF39">
        <v>0.47384706999999998</v>
      </c>
      <c r="AG39">
        <v>1.9898205E-3</v>
      </c>
    </row>
    <row r="40" spans="2:33">
      <c r="B40">
        <v>15000</v>
      </c>
      <c r="C40">
        <v>15000</v>
      </c>
      <c r="D40" t="s">
        <v>614</v>
      </c>
      <c r="E40" t="s">
        <v>655</v>
      </c>
      <c r="F40" t="s">
        <v>656</v>
      </c>
      <c r="G40" t="s">
        <v>657</v>
      </c>
      <c r="H40">
        <v>2</v>
      </c>
      <c r="I40">
        <v>0</v>
      </c>
      <c r="J40" t="s">
        <v>566</v>
      </c>
      <c r="K40" t="s">
        <v>563</v>
      </c>
      <c r="L40" t="s">
        <v>564</v>
      </c>
      <c r="M40">
        <v>3.0953277053049701</v>
      </c>
      <c r="N40">
        <v>0.74638333000000001</v>
      </c>
      <c r="O40">
        <v>2.6335085</v>
      </c>
      <c r="P40" s="5">
        <v>4.3789023E-8</v>
      </c>
      <c r="Q40">
        <v>0.13625882</v>
      </c>
      <c r="R40">
        <v>1.7953779999999999E-2</v>
      </c>
      <c r="S40" s="5">
        <v>3.7965723000000001E-7</v>
      </c>
      <c r="T40" s="5">
        <v>9.7242726000000005E-8</v>
      </c>
      <c r="U40" s="5">
        <v>3.9900797000000003E-9</v>
      </c>
      <c r="V40">
        <v>5.7086774999999999E-2</v>
      </c>
      <c r="W40">
        <v>8.9873104999999996E-4</v>
      </c>
      <c r="X40">
        <v>2.6790339E-2</v>
      </c>
      <c r="Y40">
        <v>0.24010878999999999</v>
      </c>
      <c r="Z40">
        <v>265.97897999999998</v>
      </c>
      <c r="AA40">
        <v>377.80880999999999</v>
      </c>
      <c r="AB40">
        <v>30.908774999999999</v>
      </c>
      <c r="AC40">
        <v>25.272196000000001</v>
      </c>
      <c r="AD40" s="5">
        <v>1.3191247E-5</v>
      </c>
      <c r="AE40">
        <v>0.15533632999999999</v>
      </c>
      <c r="AF40">
        <v>2.4767090999999999</v>
      </c>
      <c r="AG40">
        <v>1.4629998E-3</v>
      </c>
    </row>
    <row r="41" spans="2:33">
      <c r="B41">
        <v>15001</v>
      </c>
      <c r="C41">
        <v>15001</v>
      </c>
      <c r="D41" t="s">
        <v>614</v>
      </c>
      <c r="E41" t="s">
        <v>655</v>
      </c>
      <c r="F41" t="s">
        <v>658</v>
      </c>
      <c r="G41" t="s">
        <v>659</v>
      </c>
      <c r="H41">
        <v>2</v>
      </c>
      <c r="I41">
        <v>0</v>
      </c>
      <c r="J41" t="s">
        <v>566</v>
      </c>
      <c r="K41" t="s">
        <v>563</v>
      </c>
      <c r="L41" t="s">
        <v>564</v>
      </c>
      <c r="M41">
        <v>3.4586507688909802</v>
      </c>
      <c r="N41">
        <v>0.63806419999999997</v>
      </c>
      <c r="O41">
        <v>4.1838622000000001</v>
      </c>
      <c r="P41" s="5">
        <v>5.1462363000000001E-8</v>
      </c>
      <c r="Q41">
        <v>0.13718596999999999</v>
      </c>
      <c r="R41">
        <v>1.0837367000000001E-2</v>
      </c>
      <c r="S41" s="5">
        <v>4.4686709999999999E-7</v>
      </c>
      <c r="T41" s="5">
        <v>1.0620901E-7</v>
      </c>
      <c r="U41" s="5">
        <v>1.2868812E-9</v>
      </c>
      <c r="V41">
        <v>6.3884252000000002E-2</v>
      </c>
      <c r="W41">
        <v>1.2296684999999999E-3</v>
      </c>
      <c r="X41">
        <v>4.0288257000000001E-2</v>
      </c>
      <c r="Y41">
        <v>0.27768273999999998</v>
      </c>
      <c r="Z41">
        <v>25.4088943</v>
      </c>
      <c r="AA41">
        <v>534.84689000000003</v>
      </c>
      <c r="AB41">
        <v>14.56738</v>
      </c>
      <c r="AC41">
        <v>21.168412</v>
      </c>
      <c r="AD41" s="5">
        <v>1.2982583E-5</v>
      </c>
      <c r="AE41">
        <v>0.15337054999999999</v>
      </c>
      <c r="AF41">
        <v>2.1288965000000002</v>
      </c>
      <c r="AG41">
        <v>1.9015951</v>
      </c>
    </row>
    <row r="42" spans="2:33">
      <c r="B42">
        <v>15024</v>
      </c>
      <c r="C42">
        <v>15024</v>
      </c>
      <c r="D42" t="s">
        <v>614</v>
      </c>
      <c r="E42" t="s">
        <v>655</v>
      </c>
      <c r="F42" t="s">
        <v>660</v>
      </c>
      <c r="G42" t="s">
        <v>661</v>
      </c>
      <c r="H42">
        <v>2</v>
      </c>
      <c r="I42">
        <v>0</v>
      </c>
      <c r="J42" t="s">
        <v>566</v>
      </c>
      <c r="K42" t="s">
        <v>570</v>
      </c>
      <c r="L42" t="s">
        <v>564</v>
      </c>
      <c r="M42">
        <v>3.8459340841975198</v>
      </c>
      <c r="N42">
        <v>0.29362563000000003</v>
      </c>
      <c r="O42">
        <v>1.9387459</v>
      </c>
      <c r="P42" s="5">
        <v>7.9613624E-8</v>
      </c>
      <c r="Q42">
        <v>0.26714063999999998</v>
      </c>
      <c r="R42">
        <v>7.7109007000000004E-3</v>
      </c>
      <c r="S42" s="5">
        <v>1.5467757000000001E-7</v>
      </c>
      <c r="T42" s="5">
        <v>2.9072424E-8</v>
      </c>
      <c r="U42" s="5">
        <v>1.1077178000000001E-9</v>
      </c>
      <c r="V42">
        <v>2.2838992999999998E-2</v>
      </c>
      <c r="W42">
        <v>2.8555856999999999E-4</v>
      </c>
      <c r="X42">
        <v>8.1654013999999994E-3</v>
      </c>
      <c r="Y42">
        <v>9.3055087999999994E-2</v>
      </c>
      <c r="Z42">
        <v>23.9499937</v>
      </c>
      <c r="AA42">
        <v>362.7337</v>
      </c>
      <c r="AB42">
        <v>4.9245982000000001</v>
      </c>
      <c r="AC42">
        <v>23.603061</v>
      </c>
      <c r="AD42" s="5">
        <v>2.2010508000000001E-5</v>
      </c>
      <c r="AE42">
        <v>3.2668044E-2</v>
      </c>
      <c r="AF42">
        <v>1.9053572999999999</v>
      </c>
      <c r="AG42">
        <v>7.2059955999999997E-4</v>
      </c>
    </row>
    <row r="43" spans="2:33">
      <c r="B43">
        <v>15004</v>
      </c>
      <c r="C43">
        <v>15004</v>
      </c>
      <c r="D43" t="s">
        <v>614</v>
      </c>
      <c r="E43" t="s">
        <v>655</v>
      </c>
      <c r="F43" t="s">
        <v>662</v>
      </c>
      <c r="G43" t="s">
        <v>663</v>
      </c>
      <c r="H43">
        <v>2</v>
      </c>
      <c r="I43">
        <v>0</v>
      </c>
      <c r="J43" t="s">
        <v>566</v>
      </c>
      <c r="K43" t="s">
        <v>570</v>
      </c>
      <c r="L43" t="s">
        <v>564</v>
      </c>
      <c r="M43">
        <v>3.71081702542438</v>
      </c>
      <c r="N43">
        <v>0.87698465999999997</v>
      </c>
      <c r="O43">
        <v>4.8140856000000003</v>
      </c>
      <c r="P43" s="5">
        <v>7.6304277999999996E-8</v>
      </c>
      <c r="Q43">
        <v>0.21039194999999999</v>
      </c>
      <c r="R43">
        <v>3.3369098999999999E-2</v>
      </c>
      <c r="S43" s="5">
        <v>4.8171037000000001E-7</v>
      </c>
      <c r="T43" s="5">
        <v>3.2336940000000001E-7</v>
      </c>
      <c r="U43" s="5">
        <v>1.1464236E-8</v>
      </c>
      <c r="V43">
        <v>7.2238961000000004E-2</v>
      </c>
      <c r="W43">
        <v>1.3761076999999999E-3</v>
      </c>
      <c r="X43">
        <v>7.3584278000000003E-2</v>
      </c>
      <c r="Y43">
        <v>0.35176211000000002</v>
      </c>
      <c r="Z43">
        <v>117.946743</v>
      </c>
      <c r="AA43">
        <v>819.21212000000003</v>
      </c>
      <c r="AB43">
        <v>11.718749000000001</v>
      </c>
      <c r="AC43">
        <v>34.230131</v>
      </c>
      <c r="AD43" s="5">
        <v>2.3884734000000002E-5</v>
      </c>
      <c r="AE43">
        <v>0.18027119999999999</v>
      </c>
      <c r="AF43">
        <v>4.6307035000000001</v>
      </c>
      <c r="AG43">
        <v>3.1108944E-3</v>
      </c>
    </row>
    <row r="44" spans="2:33">
      <c r="B44">
        <v>15019</v>
      </c>
      <c r="C44">
        <v>15019</v>
      </c>
      <c r="D44" t="s">
        <v>614</v>
      </c>
      <c r="E44" t="s">
        <v>655</v>
      </c>
      <c r="F44" t="s">
        <v>664</v>
      </c>
      <c r="G44" t="s">
        <v>665</v>
      </c>
      <c r="H44">
        <v>2</v>
      </c>
      <c r="I44">
        <v>0</v>
      </c>
      <c r="J44" t="s">
        <v>566</v>
      </c>
      <c r="K44" t="s">
        <v>563</v>
      </c>
      <c r="L44" t="s">
        <v>564</v>
      </c>
      <c r="M44">
        <v>3.6586500412184702</v>
      </c>
      <c r="N44">
        <v>0.68799431</v>
      </c>
      <c r="O44">
        <v>3.5631012000000002</v>
      </c>
      <c r="P44" s="5">
        <v>6.1309979000000001E-8</v>
      </c>
      <c r="Q44">
        <v>0.13896849999999999</v>
      </c>
      <c r="R44">
        <v>1.712752E-2</v>
      </c>
      <c r="S44" s="5">
        <v>5.0309286000000004E-7</v>
      </c>
      <c r="T44" s="5">
        <v>1.2525645999999999E-7</v>
      </c>
      <c r="U44" s="5">
        <v>1.8250372000000001E-9</v>
      </c>
      <c r="V44">
        <v>7.5666177000000001E-2</v>
      </c>
      <c r="W44">
        <v>1.3761278E-3</v>
      </c>
      <c r="X44">
        <v>4.5766484000000003E-2</v>
      </c>
      <c r="Y44">
        <v>0.31794236999999997</v>
      </c>
      <c r="Z44">
        <v>27.932366300000002</v>
      </c>
      <c r="AA44">
        <v>584.25747999999999</v>
      </c>
      <c r="AB44">
        <v>14.875614000000001</v>
      </c>
      <c r="AC44">
        <v>26.438956000000001</v>
      </c>
      <c r="AD44" s="5">
        <v>1.3723786000000001E-5</v>
      </c>
      <c r="AE44">
        <v>0.15348985000000001</v>
      </c>
      <c r="AF44">
        <v>2.6384930999999998</v>
      </c>
      <c r="AG44">
        <v>0.77111823999999995</v>
      </c>
    </row>
    <row r="45" spans="2:33">
      <c r="B45">
        <v>15006</v>
      </c>
      <c r="C45">
        <v>15006</v>
      </c>
      <c r="D45" t="s">
        <v>614</v>
      </c>
      <c r="E45" t="s">
        <v>655</v>
      </c>
      <c r="F45" t="s">
        <v>666</v>
      </c>
      <c r="G45" t="s">
        <v>667</v>
      </c>
      <c r="H45">
        <v>2</v>
      </c>
      <c r="I45">
        <v>0</v>
      </c>
      <c r="J45" t="s">
        <v>566</v>
      </c>
      <c r="K45" t="s">
        <v>563</v>
      </c>
      <c r="L45" t="s">
        <v>564</v>
      </c>
      <c r="M45">
        <v>3.92672066779993</v>
      </c>
      <c r="N45">
        <v>0.42394846000000003</v>
      </c>
      <c r="O45">
        <v>2.4150591000000001</v>
      </c>
      <c r="P45" s="5">
        <v>2.5829902999999999E-8</v>
      </c>
      <c r="Q45">
        <v>0.22863662000000001</v>
      </c>
      <c r="R45">
        <v>1.2106319000000001E-2</v>
      </c>
      <c r="S45" s="5">
        <v>2.2215774000000001E-7</v>
      </c>
      <c r="T45" s="5">
        <v>8.4179041999999996E-8</v>
      </c>
      <c r="U45" s="5">
        <v>7.6611821000000001E-9</v>
      </c>
      <c r="V45">
        <v>2.8476551999999999E-2</v>
      </c>
      <c r="W45">
        <v>4.8298547999999999E-4</v>
      </c>
      <c r="X45">
        <v>2.2652740000000001E-2</v>
      </c>
      <c r="Y45">
        <v>0.11026569</v>
      </c>
      <c r="Z45">
        <v>102.879189</v>
      </c>
      <c r="AA45">
        <v>181.79678000000001</v>
      </c>
      <c r="AB45">
        <v>12.408735</v>
      </c>
      <c r="AC45">
        <v>23.993539999999999</v>
      </c>
      <c r="AD45" s="5">
        <v>1.0039518E-5</v>
      </c>
      <c r="AE45">
        <v>0.29339368999999998</v>
      </c>
      <c r="AF45">
        <v>1.7264877999999999</v>
      </c>
      <c r="AG45">
        <v>0.39517762000000001</v>
      </c>
    </row>
    <row r="46" spans="2:33">
      <c r="B46">
        <v>15023</v>
      </c>
      <c r="C46">
        <v>15023</v>
      </c>
      <c r="D46" t="s">
        <v>614</v>
      </c>
      <c r="E46" t="s">
        <v>655</v>
      </c>
      <c r="F46" t="s">
        <v>668</v>
      </c>
      <c r="G46" t="s">
        <v>669</v>
      </c>
      <c r="H46">
        <v>2</v>
      </c>
      <c r="I46">
        <v>0</v>
      </c>
      <c r="J46" t="s">
        <v>566</v>
      </c>
      <c r="K46" t="s">
        <v>563</v>
      </c>
      <c r="L46" t="s">
        <v>564</v>
      </c>
      <c r="M46">
        <v>2.8403521508836498</v>
      </c>
      <c r="N46">
        <v>0.56239837999999998</v>
      </c>
      <c r="O46">
        <v>4.1132077999999996</v>
      </c>
      <c r="P46" s="5">
        <v>1.4441794000000001E-7</v>
      </c>
      <c r="Q46">
        <v>0.48385383999999998</v>
      </c>
      <c r="R46">
        <v>1.4830378999999999E-2</v>
      </c>
      <c r="S46" s="5">
        <v>2.8708539000000002E-7</v>
      </c>
      <c r="T46" s="5">
        <v>5.6137529999999999E-8</v>
      </c>
      <c r="U46" s="5">
        <v>2.1075157000000001E-9</v>
      </c>
      <c r="V46">
        <v>4.1785350999999998E-2</v>
      </c>
      <c r="W46">
        <v>5.9515380999999997E-4</v>
      </c>
      <c r="X46">
        <v>1.5108442999999999E-2</v>
      </c>
      <c r="Y46">
        <v>0.16912387000000001</v>
      </c>
      <c r="Z46">
        <v>44.656959999999998</v>
      </c>
      <c r="AA46">
        <v>653.35261000000003</v>
      </c>
      <c r="AB46">
        <v>9.0852654000000008</v>
      </c>
      <c r="AC46">
        <v>48.030410000000003</v>
      </c>
      <c r="AD46" s="5">
        <v>4.0392395000000003E-5</v>
      </c>
      <c r="AE46">
        <v>0.28101878000000002</v>
      </c>
      <c r="AF46">
        <v>3.8307807999999999</v>
      </c>
      <c r="AG46">
        <v>1.4081952E-3</v>
      </c>
    </row>
    <row r="47" spans="2:33">
      <c r="B47">
        <v>20901</v>
      </c>
      <c r="C47">
        <v>20901</v>
      </c>
      <c r="D47" t="s">
        <v>614</v>
      </c>
      <c r="E47" t="s">
        <v>655</v>
      </c>
      <c r="F47" t="s">
        <v>670</v>
      </c>
      <c r="G47" t="s">
        <v>671</v>
      </c>
      <c r="H47">
        <v>2</v>
      </c>
      <c r="I47">
        <v>0</v>
      </c>
      <c r="J47" t="s">
        <v>566</v>
      </c>
      <c r="K47" t="s">
        <v>563</v>
      </c>
      <c r="L47" t="s">
        <v>564</v>
      </c>
      <c r="M47">
        <v>2.25780295559741</v>
      </c>
      <c r="N47">
        <v>0.12374221000000001</v>
      </c>
      <c r="O47">
        <v>1.2483637000000001</v>
      </c>
      <c r="P47" s="5">
        <v>1.4277528999999999E-8</v>
      </c>
      <c r="Q47">
        <v>0.11451997999999999</v>
      </c>
      <c r="R47">
        <v>4.4902314E-3</v>
      </c>
      <c r="S47" s="5">
        <v>4.4495151999999998E-8</v>
      </c>
      <c r="T47" s="5">
        <v>1.3922538E-8</v>
      </c>
      <c r="U47" s="5">
        <v>8.7793212999999996E-10</v>
      </c>
      <c r="V47">
        <v>5.0761134000000003E-3</v>
      </c>
      <c r="W47">
        <v>2.1785068999999999E-4</v>
      </c>
      <c r="X47">
        <v>7.5944532000000002E-3</v>
      </c>
      <c r="Y47">
        <v>1.7303143E-2</v>
      </c>
      <c r="Z47">
        <v>37.152582000000002</v>
      </c>
      <c r="AA47">
        <v>149.98595</v>
      </c>
      <c r="AB47">
        <v>0.27556855000000002</v>
      </c>
      <c r="AC47">
        <v>10.961361999999999</v>
      </c>
      <c r="AD47" s="5">
        <v>4.0098452999999997E-6</v>
      </c>
      <c r="AE47">
        <v>1.4808215E-3</v>
      </c>
      <c r="AF47">
        <v>0.83436142999999996</v>
      </c>
      <c r="AG47">
        <v>0.41252147</v>
      </c>
    </row>
    <row r="48" spans="2:33">
      <c r="B48">
        <v>20279</v>
      </c>
      <c r="C48">
        <v>20279</v>
      </c>
      <c r="D48" t="s">
        <v>614</v>
      </c>
      <c r="E48" t="s">
        <v>672</v>
      </c>
      <c r="F48" t="s">
        <v>673</v>
      </c>
      <c r="G48" t="s">
        <v>674</v>
      </c>
      <c r="H48">
        <v>2</v>
      </c>
      <c r="I48">
        <v>0</v>
      </c>
      <c r="J48" t="s">
        <v>618</v>
      </c>
      <c r="K48" t="s">
        <v>570</v>
      </c>
      <c r="L48" t="s">
        <v>564</v>
      </c>
      <c r="M48">
        <v>2.7547093683004298</v>
      </c>
      <c r="N48">
        <v>0.29438065000000002</v>
      </c>
      <c r="O48">
        <v>1.6395618999999999</v>
      </c>
      <c r="P48" s="5">
        <v>1.162515E-7</v>
      </c>
      <c r="Q48">
        <v>0.19292239999999999</v>
      </c>
      <c r="R48">
        <v>7.4683830999999999E-3</v>
      </c>
      <c r="S48" s="5">
        <v>1.9409725E-7</v>
      </c>
      <c r="T48" s="5">
        <v>1.3361598999999999E-7</v>
      </c>
      <c r="U48" s="5">
        <v>1.2836017999999999E-9</v>
      </c>
      <c r="V48">
        <v>2.5310823E-2</v>
      </c>
      <c r="W48">
        <v>3.1870843999999999E-4</v>
      </c>
      <c r="X48">
        <v>1.6341000000000001E-2</v>
      </c>
      <c r="Y48">
        <v>0.10371572</v>
      </c>
      <c r="Z48">
        <v>46.846468799999997</v>
      </c>
      <c r="AA48">
        <v>234.92938000000001</v>
      </c>
      <c r="AB48">
        <v>4.3607322000000002</v>
      </c>
      <c r="AC48">
        <v>18.616637999999998</v>
      </c>
      <c r="AD48" s="5">
        <v>1.0524041999999999E-5</v>
      </c>
      <c r="AE48">
        <v>0.19503629</v>
      </c>
      <c r="AF48">
        <v>1.4434068</v>
      </c>
      <c r="AG48">
        <v>1.1187928E-3</v>
      </c>
    </row>
    <row r="49" spans="2:33">
      <c r="B49">
        <v>20053</v>
      </c>
      <c r="C49">
        <v>20053</v>
      </c>
      <c r="D49" t="s">
        <v>614</v>
      </c>
      <c r="E49" t="s">
        <v>672</v>
      </c>
      <c r="F49" t="s">
        <v>675</v>
      </c>
      <c r="G49" t="s">
        <v>676</v>
      </c>
      <c r="H49">
        <v>2</v>
      </c>
      <c r="I49">
        <v>0</v>
      </c>
      <c r="J49" t="s">
        <v>618</v>
      </c>
      <c r="K49" t="s">
        <v>570</v>
      </c>
      <c r="L49" t="s">
        <v>564</v>
      </c>
      <c r="M49">
        <v>2.7233171609249598</v>
      </c>
      <c r="N49">
        <v>5.3597482000000002E-2</v>
      </c>
      <c r="O49">
        <v>0.47193828999999998</v>
      </c>
      <c r="P49" s="5">
        <v>1.9870946999999999E-8</v>
      </c>
      <c r="Q49">
        <v>8.1235776999999995E-2</v>
      </c>
      <c r="R49">
        <v>1.8598509E-3</v>
      </c>
      <c r="S49" s="5">
        <v>3.2225858000000001E-8</v>
      </c>
      <c r="T49" s="5">
        <v>1.5403934999999999E-8</v>
      </c>
      <c r="U49" s="5">
        <v>4.6800176000000002E-10</v>
      </c>
      <c r="V49">
        <v>2.8537291999999998E-3</v>
      </c>
      <c r="W49" s="5">
        <v>7.1002924000000003E-5</v>
      </c>
      <c r="X49">
        <v>1.6443885000000001E-3</v>
      </c>
      <c r="Y49">
        <v>1.0638315000000001E-2</v>
      </c>
      <c r="Z49">
        <v>4.5058973</v>
      </c>
      <c r="AA49">
        <v>15.097326000000001</v>
      </c>
      <c r="AB49">
        <v>0.55143193000000001</v>
      </c>
      <c r="AC49">
        <v>7.4089679000000004</v>
      </c>
      <c r="AD49" s="5">
        <v>3.3184799E-6</v>
      </c>
      <c r="AE49">
        <v>9.6005142999999998E-3</v>
      </c>
      <c r="AF49">
        <v>0.46198264</v>
      </c>
      <c r="AG49">
        <v>3.5513755000000002E-4</v>
      </c>
    </row>
    <row r="50" spans="2:33">
      <c r="B50">
        <v>13004</v>
      </c>
      <c r="C50">
        <v>13004</v>
      </c>
      <c r="D50" t="s">
        <v>614</v>
      </c>
      <c r="E50" t="s">
        <v>672</v>
      </c>
      <c r="F50" t="s">
        <v>677</v>
      </c>
      <c r="G50" t="s">
        <v>678</v>
      </c>
      <c r="H50">
        <v>2</v>
      </c>
      <c r="I50">
        <v>0</v>
      </c>
      <c r="J50" t="s">
        <v>618</v>
      </c>
      <c r="K50" t="s">
        <v>570</v>
      </c>
      <c r="L50" t="s">
        <v>564</v>
      </c>
      <c r="M50">
        <v>2.8065619600937901</v>
      </c>
      <c r="N50">
        <v>0.33125306999999998</v>
      </c>
      <c r="O50">
        <v>1.5527446</v>
      </c>
      <c r="P50" s="5">
        <v>3.8857835E-8</v>
      </c>
      <c r="Q50">
        <v>8.6691673999999996E-2</v>
      </c>
      <c r="R50">
        <v>6.9067147000000002E-3</v>
      </c>
      <c r="S50" s="5">
        <v>7.3773445999999998E-8</v>
      </c>
      <c r="T50" s="5">
        <v>6.9037855000000003E-8</v>
      </c>
      <c r="U50" s="5">
        <v>8.3904917999999998E-10</v>
      </c>
      <c r="V50">
        <v>1.0091628E-2</v>
      </c>
      <c r="W50">
        <v>2.8247309000000001E-4</v>
      </c>
      <c r="X50">
        <v>9.3796068000000007E-3</v>
      </c>
      <c r="Y50">
        <v>3.1882730999999997E-2</v>
      </c>
      <c r="Z50">
        <v>19.2602583</v>
      </c>
      <c r="AA50">
        <v>84.585915</v>
      </c>
      <c r="AB50">
        <v>23.669243999999999</v>
      </c>
      <c r="AC50">
        <v>14.096417000000001</v>
      </c>
      <c r="AD50" s="5">
        <v>9.5476325000000004E-6</v>
      </c>
      <c r="AE50">
        <v>0.12734843000000001</v>
      </c>
      <c r="AF50">
        <v>1.2123063999999999</v>
      </c>
      <c r="AG50">
        <v>0.21308978000000001</v>
      </c>
    </row>
    <row r="51" spans="2:33">
      <c r="B51">
        <v>20057</v>
      </c>
      <c r="C51">
        <v>20057</v>
      </c>
      <c r="D51" t="s">
        <v>614</v>
      </c>
      <c r="E51" t="s">
        <v>672</v>
      </c>
      <c r="F51" t="s">
        <v>679</v>
      </c>
      <c r="G51" t="s">
        <v>680</v>
      </c>
      <c r="H51">
        <v>2</v>
      </c>
      <c r="I51">
        <v>0</v>
      </c>
      <c r="J51" t="s">
        <v>618</v>
      </c>
      <c r="K51" t="s">
        <v>570</v>
      </c>
      <c r="L51" t="s">
        <v>564</v>
      </c>
      <c r="M51">
        <v>3.2718007858163598</v>
      </c>
      <c r="N51">
        <v>9.4352853E-2</v>
      </c>
      <c r="O51">
        <v>0.95108497999999997</v>
      </c>
      <c r="P51" s="5">
        <v>2.298909E-8</v>
      </c>
      <c r="Q51">
        <v>0.10814813</v>
      </c>
      <c r="R51">
        <v>3.8690504999999999E-3</v>
      </c>
      <c r="S51" s="5">
        <v>4.5408738000000002E-8</v>
      </c>
      <c r="T51" s="5">
        <v>2.1550248000000001E-8</v>
      </c>
      <c r="U51" s="5">
        <v>4.0896982000000001E-10</v>
      </c>
      <c r="V51">
        <v>4.8582338000000003E-3</v>
      </c>
      <c r="W51">
        <v>1.2438845000000001E-4</v>
      </c>
      <c r="X51">
        <v>6.1983254999999999E-3</v>
      </c>
      <c r="Y51">
        <v>1.8238631000000002E-2</v>
      </c>
      <c r="Z51">
        <v>8.4469981000000001</v>
      </c>
      <c r="AA51">
        <v>10.533287</v>
      </c>
      <c r="AB51">
        <v>1.008923</v>
      </c>
      <c r="AC51">
        <v>10.926824</v>
      </c>
      <c r="AD51" s="5">
        <v>4.5692907000000002E-6</v>
      </c>
      <c r="AE51">
        <v>7.6759899000000006E-2</v>
      </c>
      <c r="AF51">
        <v>0.79490072000000001</v>
      </c>
      <c r="AG51">
        <v>7.9424358E-2</v>
      </c>
    </row>
    <row r="52" spans="2:33">
      <c r="B52">
        <v>20009</v>
      </c>
      <c r="C52">
        <v>20009</v>
      </c>
      <c r="D52" t="s">
        <v>614</v>
      </c>
      <c r="E52" t="s">
        <v>672</v>
      </c>
      <c r="F52" t="s">
        <v>681</v>
      </c>
      <c r="G52" t="s">
        <v>682</v>
      </c>
      <c r="H52">
        <v>2</v>
      </c>
      <c r="I52">
        <v>0</v>
      </c>
      <c r="J52" t="s">
        <v>618</v>
      </c>
      <c r="K52" t="s">
        <v>570</v>
      </c>
      <c r="L52" t="s">
        <v>564</v>
      </c>
      <c r="M52">
        <v>2.2443864745246702</v>
      </c>
      <c r="N52">
        <v>4.5299867000000001E-2</v>
      </c>
      <c r="O52">
        <v>0.39622822000000002</v>
      </c>
      <c r="P52" s="5">
        <v>1.9412456999999999E-8</v>
      </c>
      <c r="Q52">
        <v>6.2112492999999998E-2</v>
      </c>
      <c r="R52">
        <v>1.4670936E-3</v>
      </c>
      <c r="S52" s="5">
        <v>2.5354430999999899E-8</v>
      </c>
      <c r="T52" s="5">
        <v>9.9820913000000006E-9</v>
      </c>
      <c r="U52" s="5">
        <v>2.5904082E-10</v>
      </c>
      <c r="V52">
        <v>2.0440252000000002E-3</v>
      </c>
      <c r="W52" s="5">
        <v>5.7347871000000001E-5</v>
      </c>
      <c r="X52">
        <v>1.3771966E-3</v>
      </c>
      <c r="Y52">
        <v>6.2354157E-3</v>
      </c>
      <c r="Z52">
        <v>18.2459259</v>
      </c>
      <c r="AA52">
        <v>9.5385437</v>
      </c>
      <c r="AB52">
        <v>0.36203384999999999</v>
      </c>
      <c r="AC52">
        <v>5.5258292999999998</v>
      </c>
      <c r="AD52" s="5">
        <v>2.2570948000000002E-6</v>
      </c>
      <c r="AE52">
        <v>3.4043472999999998E-2</v>
      </c>
      <c r="AF52">
        <v>0.36198902999999999</v>
      </c>
      <c r="AG52">
        <v>1.9571922999999999E-4</v>
      </c>
    </row>
    <row r="53" spans="2:33">
      <c r="B53">
        <v>20023</v>
      </c>
      <c r="C53">
        <v>20023</v>
      </c>
      <c r="D53" t="s">
        <v>614</v>
      </c>
      <c r="E53" t="s">
        <v>672</v>
      </c>
      <c r="F53" t="s">
        <v>683</v>
      </c>
      <c r="G53" t="s">
        <v>684</v>
      </c>
      <c r="H53">
        <v>2</v>
      </c>
      <c r="I53">
        <v>0</v>
      </c>
      <c r="J53" t="s">
        <v>618</v>
      </c>
      <c r="K53" t="s">
        <v>570</v>
      </c>
      <c r="L53" t="s">
        <v>564</v>
      </c>
      <c r="M53">
        <v>2.8827803052761101</v>
      </c>
      <c r="N53">
        <v>7.0150701999999995E-2</v>
      </c>
      <c r="O53">
        <v>0.71545128000000002</v>
      </c>
      <c r="P53" s="5">
        <v>1.8564202999999999E-8</v>
      </c>
      <c r="Q53">
        <v>7.2055824000000004E-2</v>
      </c>
      <c r="R53">
        <v>2.8178996999999998E-3</v>
      </c>
      <c r="S53" s="5">
        <v>3.9013989000000001E-8</v>
      </c>
      <c r="T53" s="5">
        <v>1.4323673E-8</v>
      </c>
      <c r="U53" s="5">
        <v>3.0574712E-10</v>
      </c>
      <c r="V53">
        <v>3.7841991999999999E-3</v>
      </c>
      <c r="W53">
        <v>1.8193597000000001E-4</v>
      </c>
      <c r="X53">
        <v>2.7274142000000001E-3</v>
      </c>
      <c r="Y53">
        <v>1.105165E-2</v>
      </c>
      <c r="Z53">
        <v>7.8958461</v>
      </c>
      <c r="AA53">
        <v>9.7654075999999996</v>
      </c>
      <c r="AB53">
        <v>0.45674901000000001</v>
      </c>
      <c r="AC53">
        <v>9.2690933999999991</v>
      </c>
      <c r="AD53" s="5">
        <v>4.2277171E-6</v>
      </c>
      <c r="AE53">
        <v>1.5019601E-2</v>
      </c>
      <c r="AF53">
        <v>0.69966145999999996</v>
      </c>
      <c r="AG53">
        <v>7.7021855999999996E-4</v>
      </c>
    </row>
    <row r="54" spans="2:33">
      <c r="B54">
        <v>20055</v>
      </c>
      <c r="C54">
        <v>20055</v>
      </c>
      <c r="D54" t="s">
        <v>614</v>
      </c>
      <c r="E54" t="s">
        <v>672</v>
      </c>
      <c r="F54" t="s">
        <v>685</v>
      </c>
      <c r="G54" t="s">
        <v>686</v>
      </c>
      <c r="H54">
        <v>2</v>
      </c>
      <c r="I54">
        <v>0</v>
      </c>
      <c r="J54" t="s">
        <v>618</v>
      </c>
      <c r="K54" t="s">
        <v>570</v>
      </c>
      <c r="L54" t="s">
        <v>564</v>
      </c>
      <c r="M54">
        <v>2.96671956856899</v>
      </c>
      <c r="N54">
        <v>5.3272693000000003E-2</v>
      </c>
      <c r="O54">
        <v>0.49424063000000001</v>
      </c>
      <c r="P54" s="5">
        <v>2.2157229000000001E-8</v>
      </c>
      <c r="Q54">
        <v>7.0628383000000003E-2</v>
      </c>
      <c r="R54">
        <v>1.7132957999999999E-3</v>
      </c>
      <c r="S54" s="5">
        <v>2.9129605E-8</v>
      </c>
      <c r="T54" s="5">
        <v>1.1797426E-8</v>
      </c>
      <c r="U54" s="5">
        <v>3.0460003999999998E-10</v>
      </c>
      <c r="V54">
        <v>2.3504851999999999E-3</v>
      </c>
      <c r="W54" s="5">
        <v>7.2707070999999994E-5</v>
      </c>
      <c r="X54">
        <v>1.6159782E-3</v>
      </c>
      <c r="Y54">
        <v>7.2039195999999998E-3</v>
      </c>
      <c r="Z54">
        <v>20.938324600000001</v>
      </c>
      <c r="AA54">
        <v>10.863925999999999</v>
      </c>
      <c r="AB54">
        <v>0.41278868000000002</v>
      </c>
      <c r="AC54">
        <v>6.3068977000000004</v>
      </c>
      <c r="AD54" s="5">
        <v>2.5714616999999998E-6</v>
      </c>
      <c r="AE54">
        <v>7.6510960000000003E-2</v>
      </c>
      <c r="AF54">
        <v>0.41750589999999999</v>
      </c>
      <c r="AG54">
        <v>2.2377218E-4</v>
      </c>
    </row>
    <row r="55" spans="2:33">
      <c r="B55">
        <v>20105</v>
      </c>
      <c r="C55">
        <v>20105</v>
      </c>
      <c r="D55" t="s">
        <v>614</v>
      </c>
      <c r="E55" t="s">
        <v>672</v>
      </c>
      <c r="F55" t="s">
        <v>687</v>
      </c>
      <c r="G55" t="s">
        <v>688</v>
      </c>
      <c r="H55">
        <v>2</v>
      </c>
      <c r="I55">
        <v>0</v>
      </c>
      <c r="J55" t="s">
        <v>618</v>
      </c>
      <c r="K55" t="s">
        <v>570</v>
      </c>
      <c r="L55" t="s">
        <v>564</v>
      </c>
      <c r="M55">
        <v>2.88363669002297</v>
      </c>
      <c r="N55">
        <v>0.8531822</v>
      </c>
      <c r="O55">
        <v>6.1708857000000004</v>
      </c>
      <c r="P55" s="5">
        <v>9.7034915000000004E-8</v>
      </c>
      <c r="Q55">
        <v>0.36280880999999998</v>
      </c>
      <c r="R55">
        <v>9.7811792000000002E-3</v>
      </c>
      <c r="S55" s="5">
        <v>2.0942108999999999E-7</v>
      </c>
      <c r="T55" s="5">
        <v>3.8798173999999997E-8</v>
      </c>
      <c r="U55" s="5">
        <v>1.4795718E-9</v>
      </c>
      <c r="V55">
        <v>1.8811472999999999E-2</v>
      </c>
      <c r="W55">
        <v>5.2069777000000005E-4</v>
      </c>
      <c r="X55">
        <v>1.5629242000000002E-2</v>
      </c>
      <c r="Y55">
        <v>6.5962318000000006E-2</v>
      </c>
      <c r="Z55">
        <v>60.748745999999997</v>
      </c>
      <c r="AA55">
        <v>27.71894</v>
      </c>
      <c r="AB55">
        <v>56.192433000000001</v>
      </c>
      <c r="AC55">
        <v>79.607494000000003</v>
      </c>
      <c r="AD55" s="5">
        <v>1.4063831000000001E-5</v>
      </c>
      <c r="AE55">
        <v>0.31388365000000001</v>
      </c>
      <c r="AF55">
        <v>5.6794250000000002</v>
      </c>
      <c r="AG55">
        <v>0.17757698999999999</v>
      </c>
    </row>
    <row r="56" spans="2:33">
      <c r="B56">
        <v>20162</v>
      </c>
      <c r="C56">
        <v>20162</v>
      </c>
      <c r="D56" t="s">
        <v>614</v>
      </c>
      <c r="E56" t="s">
        <v>672</v>
      </c>
      <c r="F56" t="s">
        <v>689</v>
      </c>
      <c r="G56" t="s">
        <v>690</v>
      </c>
      <c r="H56">
        <v>2</v>
      </c>
      <c r="I56">
        <v>0</v>
      </c>
      <c r="J56" t="s">
        <v>618</v>
      </c>
      <c r="K56" t="s">
        <v>570</v>
      </c>
      <c r="L56" t="s">
        <v>564</v>
      </c>
      <c r="M56">
        <v>3.00533743657423</v>
      </c>
      <c r="N56">
        <v>6.7150184000000002E-2</v>
      </c>
      <c r="O56">
        <v>0.57066066999999998</v>
      </c>
      <c r="P56" s="5">
        <v>2.3715761999999999E-8</v>
      </c>
      <c r="Q56">
        <v>0.23951448</v>
      </c>
      <c r="R56">
        <v>2.0132903000000001E-3</v>
      </c>
      <c r="S56" s="5">
        <v>3.3976283E-8</v>
      </c>
      <c r="T56" s="5">
        <v>3.5874903000000001E-8</v>
      </c>
      <c r="U56" s="5">
        <v>6.1955305000000004E-10</v>
      </c>
      <c r="V56">
        <v>2.6582607999999998E-3</v>
      </c>
      <c r="W56" s="5">
        <v>8.0786755000000001E-5</v>
      </c>
      <c r="X56">
        <v>1.4738671E-3</v>
      </c>
      <c r="Y56">
        <v>9.5369900000000004E-3</v>
      </c>
      <c r="Z56">
        <v>6.0305002999999999</v>
      </c>
      <c r="AA56">
        <v>6.8240067</v>
      </c>
      <c r="AB56">
        <v>0.47938832999999997</v>
      </c>
      <c r="AC56">
        <v>11.623745</v>
      </c>
      <c r="AD56" s="5">
        <v>4.4333367000000001E-6</v>
      </c>
      <c r="AE56">
        <v>7.7705535000000006E-2</v>
      </c>
      <c r="AF56">
        <v>0.49253798999999998</v>
      </c>
      <c r="AG56">
        <v>4.1714345000000002E-4</v>
      </c>
    </row>
    <row r="57" spans="2:33">
      <c r="B57">
        <v>20163</v>
      </c>
      <c r="C57">
        <v>20163</v>
      </c>
      <c r="D57" t="s">
        <v>614</v>
      </c>
      <c r="E57" t="s">
        <v>672</v>
      </c>
      <c r="F57" t="s">
        <v>691</v>
      </c>
      <c r="G57" t="s">
        <v>692</v>
      </c>
      <c r="H57">
        <v>2</v>
      </c>
      <c r="I57">
        <v>0</v>
      </c>
      <c r="J57" t="s">
        <v>618</v>
      </c>
      <c r="K57" t="s">
        <v>570</v>
      </c>
      <c r="L57" t="s">
        <v>564</v>
      </c>
      <c r="M57">
        <v>3.0053361019296299</v>
      </c>
      <c r="N57">
        <v>6.7150184000000002E-2</v>
      </c>
      <c r="O57">
        <v>0.57066066999999998</v>
      </c>
      <c r="P57" s="5">
        <v>2.3715761999999999E-8</v>
      </c>
      <c r="Q57">
        <v>0.23951448</v>
      </c>
      <c r="R57">
        <v>2.0132903000000001E-3</v>
      </c>
      <c r="S57" s="5">
        <v>3.3976283E-8</v>
      </c>
      <c r="T57" s="5">
        <v>3.5874903000000001E-8</v>
      </c>
      <c r="U57" s="5">
        <v>6.1955305000000004E-10</v>
      </c>
      <c r="V57">
        <v>2.6582607999999998E-3</v>
      </c>
      <c r="W57" s="5">
        <v>8.0786755000000001E-5</v>
      </c>
      <c r="X57">
        <v>1.4738671E-3</v>
      </c>
      <c r="Y57">
        <v>9.5369900000000004E-3</v>
      </c>
      <c r="Z57">
        <v>6.0305002999999999</v>
      </c>
      <c r="AA57">
        <v>6.8240067</v>
      </c>
      <c r="AB57">
        <v>0.47938832999999997</v>
      </c>
      <c r="AC57">
        <v>11.623745</v>
      </c>
      <c r="AD57" s="5">
        <v>4.4333367000000001E-6</v>
      </c>
      <c r="AE57">
        <v>7.7705535000000006E-2</v>
      </c>
      <c r="AF57">
        <v>0.49253798999999998</v>
      </c>
      <c r="AG57">
        <v>4.1714345000000002E-4</v>
      </c>
    </row>
    <row r="58" spans="2:33">
      <c r="B58">
        <v>20116</v>
      </c>
      <c r="C58">
        <v>20116</v>
      </c>
      <c r="D58" t="s">
        <v>614</v>
      </c>
      <c r="E58" t="s">
        <v>672</v>
      </c>
      <c r="F58" t="s">
        <v>693</v>
      </c>
      <c r="G58" t="s">
        <v>694</v>
      </c>
      <c r="H58">
        <v>2</v>
      </c>
      <c r="I58">
        <v>0</v>
      </c>
      <c r="J58" t="s">
        <v>618</v>
      </c>
      <c r="K58" t="s">
        <v>570</v>
      </c>
      <c r="L58" t="s">
        <v>564</v>
      </c>
      <c r="M58">
        <v>3.3742726154381102</v>
      </c>
      <c r="N58">
        <v>7.0852268999999996E-2</v>
      </c>
      <c r="O58">
        <v>0.76203514999999999</v>
      </c>
      <c r="P58" s="5">
        <v>2.0917103000000001E-8</v>
      </c>
      <c r="Q58">
        <v>9.6087170999999999E-2</v>
      </c>
      <c r="R58">
        <v>2.6857958000000002E-3</v>
      </c>
      <c r="S58" s="5">
        <v>3.8057110000000003E-8</v>
      </c>
      <c r="T58" s="5">
        <v>1.6044533999999999E-8</v>
      </c>
      <c r="U58" s="5">
        <v>3.0729397999999998E-10</v>
      </c>
      <c r="V58">
        <v>3.3037370000000002E-3</v>
      </c>
      <c r="W58">
        <v>1.5684446000000001E-4</v>
      </c>
      <c r="X58">
        <v>2.4009129000000001E-3</v>
      </c>
      <c r="Y58">
        <v>1.0032644E-2</v>
      </c>
      <c r="Z58">
        <v>10.256914500000001</v>
      </c>
      <c r="AA58">
        <v>9.3047415999999998</v>
      </c>
      <c r="AB58">
        <v>0.49980761000000001</v>
      </c>
      <c r="AC58">
        <v>9.4114050000000002</v>
      </c>
      <c r="AD58" s="5">
        <v>3.8827075999999997E-6</v>
      </c>
      <c r="AE58">
        <v>7.6898989000000001E-2</v>
      </c>
      <c r="AF58">
        <v>0.66557027000000002</v>
      </c>
      <c r="AG58">
        <v>1.9565900000000001E-2</v>
      </c>
    </row>
    <row r="59" spans="2:33">
      <c r="B59">
        <v>20069</v>
      </c>
      <c r="C59">
        <v>20069</v>
      </c>
      <c r="D59" t="s">
        <v>614</v>
      </c>
      <c r="E59" t="s">
        <v>672</v>
      </c>
      <c r="F59" t="s">
        <v>695</v>
      </c>
      <c r="G59" t="s">
        <v>696</v>
      </c>
      <c r="H59">
        <v>2</v>
      </c>
      <c r="I59">
        <v>0</v>
      </c>
      <c r="J59" t="s">
        <v>618</v>
      </c>
      <c r="K59" t="s">
        <v>570</v>
      </c>
      <c r="L59" t="s">
        <v>564</v>
      </c>
      <c r="M59">
        <v>3.19615342625913</v>
      </c>
      <c r="N59">
        <v>7.9780867000000005E-2</v>
      </c>
      <c r="O59">
        <v>0.84785007999999995</v>
      </c>
      <c r="P59" s="5">
        <v>3.0867861000000001E-8</v>
      </c>
      <c r="Q59">
        <v>8.6419386000000001E-2</v>
      </c>
      <c r="R59">
        <v>2.4250016999999998E-3</v>
      </c>
      <c r="S59" s="5">
        <v>4.7971228999999997E-8</v>
      </c>
      <c r="T59" s="5">
        <v>3.1982549000000001E-8</v>
      </c>
      <c r="U59" s="5">
        <v>5.6200228000000005E-10</v>
      </c>
      <c r="V59">
        <v>5.2010991000000003E-3</v>
      </c>
      <c r="W59" s="5">
        <v>9.8241901999999997E-5</v>
      </c>
      <c r="X59">
        <v>5.1695559999999996E-3</v>
      </c>
      <c r="Y59">
        <v>2.1265164E-2</v>
      </c>
      <c r="Z59">
        <v>6.7740404999999999</v>
      </c>
      <c r="AA59">
        <v>32.975315000000002</v>
      </c>
      <c r="AB59">
        <v>7.4547484999999997E-2</v>
      </c>
      <c r="AC59">
        <v>7.7562201000000002</v>
      </c>
      <c r="AD59" s="5">
        <v>3.3539552000000001E-6</v>
      </c>
      <c r="AE59">
        <v>0.19205812</v>
      </c>
      <c r="AF59">
        <v>0.65552354999999995</v>
      </c>
      <c r="AG59">
        <v>2.6840156999999998E-4</v>
      </c>
    </row>
    <row r="60" spans="2:33">
      <c r="B60">
        <v>20016</v>
      </c>
      <c r="C60">
        <v>20016</v>
      </c>
      <c r="D60" t="s">
        <v>614</v>
      </c>
      <c r="E60" t="s">
        <v>672</v>
      </c>
      <c r="F60" t="s">
        <v>697</v>
      </c>
      <c r="G60" t="s">
        <v>698</v>
      </c>
      <c r="H60">
        <v>2</v>
      </c>
      <c r="I60">
        <v>0</v>
      </c>
      <c r="J60" t="s">
        <v>618</v>
      </c>
      <c r="K60" t="s">
        <v>570</v>
      </c>
      <c r="L60" t="s">
        <v>564</v>
      </c>
      <c r="M60">
        <v>2.10292587549745</v>
      </c>
      <c r="N60">
        <v>7.6420170999999995E-2</v>
      </c>
      <c r="O60">
        <v>0.72097023999999998</v>
      </c>
      <c r="P60" s="5">
        <v>3.0884294999999999E-8</v>
      </c>
      <c r="Q60">
        <v>0.1183589</v>
      </c>
      <c r="R60">
        <v>2.3079646999999998E-3</v>
      </c>
      <c r="S60" s="5">
        <v>4.7377016999999997E-8</v>
      </c>
      <c r="T60" s="5">
        <v>3.0878549999999997E-8</v>
      </c>
      <c r="U60" s="5">
        <v>5.3823752000000001E-10</v>
      </c>
      <c r="V60">
        <v>5.1550828999999999E-3</v>
      </c>
      <c r="W60" s="5">
        <v>7.7498785000000003E-5</v>
      </c>
      <c r="X60">
        <v>5.0214984000000002E-3</v>
      </c>
      <c r="Y60">
        <v>2.0968875000000001E-2</v>
      </c>
      <c r="Z60">
        <v>6.1954412000000003</v>
      </c>
      <c r="AA60">
        <v>32.936458000000002</v>
      </c>
      <c r="AB60">
        <v>7.4141098000000002E-2</v>
      </c>
      <c r="AC60">
        <v>8.4147326000000007</v>
      </c>
      <c r="AD60" s="5">
        <v>3.5817808E-6</v>
      </c>
      <c r="AE60">
        <v>7.6500200000000004E-2</v>
      </c>
      <c r="AF60">
        <v>0.64420184999999996</v>
      </c>
      <c r="AG60">
        <v>2.6818840999999998E-4</v>
      </c>
    </row>
    <row r="61" spans="2:33">
      <c r="B61">
        <v>20019</v>
      </c>
      <c r="C61">
        <v>20019</v>
      </c>
      <c r="D61" t="s">
        <v>614</v>
      </c>
      <c r="E61" t="s">
        <v>672</v>
      </c>
      <c r="F61" t="s">
        <v>699</v>
      </c>
      <c r="G61" t="s">
        <v>700</v>
      </c>
      <c r="H61">
        <v>2</v>
      </c>
      <c r="I61">
        <v>0</v>
      </c>
      <c r="J61" t="s">
        <v>618</v>
      </c>
      <c r="K61" t="s">
        <v>570</v>
      </c>
      <c r="L61" t="s">
        <v>564</v>
      </c>
      <c r="M61">
        <v>2.6358033474605498</v>
      </c>
      <c r="N61">
        <v>4.9790678999999997E-2</v>
      </c>
      <c r="O61">
        <v>0.51218041999999997</v>
      </c>
      <c r="P61" s="5">
        <v>2.2055484E-8</v>
      </c>
      <c r="Q61">
        <v>8.2985952000000002E-2</v>
      </c>
      <c r="R61">
        <v>1.7751792000000001E-3</v>
      </c>
      <c r="S61" s="5">
        <v>2.9596266000000001E-8</v>
      </c>
      <c r="T61" s="5">
        <v>1.5080848999999999E-8</v>
      </c>
      <c r="U61" s="5">
        <v>4.2865237000000002E-10</v>
      </c>
      <c r="V61">
        <v>2.3721473999999999E-3</v>
      </c>
      <c r="W61" s="5">
        <v>5.8043602E-5</v>
      </c>
      <c r="X61">
        <v>1.2166528E-3</v>
      </c>
      <c r="Y61">
        <v>8.8612134999999995E-3</v>
      </c>
      <c r="Z61">
        <v>3.7518034</v>
      </c>
      <c r="AA61">
        <v>4.5332566999999999</v>
      </c>
      <c r="AB61">
        <v>0.33261299</v>
      </c>
      <c r="AC61">
        <v>7.8465895000000003</v>
      </c>
      <c r="AD61" s="5">
        <v>3.1192496000000001E-6</v>
      </c>
      <c r="AE61">
        <v>3.5012174E-2</v>
      </c>
      <c r="AF61">
        <v>0.47683246000000001</v>
      </c>
      <c r="AG61">
        <v>3.3579078000000001E-4</v>
      </c>
    </row>
    <row r="62" spans="2:33">
      <c r="B62">
        <v>20020</v>
      </c>
      <c r="C62">
        <v>20020</v>
      </c>
      <c r="D62" t="s">
        <v>614</v>
      </c>
      <c r="E62" t="s">
        <v>672</v>
      </c>
      <c r="F62" t="s">
        <v>701</v>
      </c>
      <c r="G62" t="s">
        <v>702</v>
      </c>
      <c r="H62">
        <v>2</v>
      </c>
      <c r="I62">
        <v>0</v>
      </c>
      <c r="J62" t="s">
        <v>618</v>
      </c>
      <c r="K62" t="s">
        <v>570</v>
      </c>
      <c r="L62" t="s">
        <v>564</v>
      </c>
      <c r="M62">
        <v>2.94899017784285</v>
      </c>
      <c r="N62">
        <v>5.4458732000000003E-2</v>
      </c>
      <c r="O62">
        <v>0.49836416</v>
      </c>
      <c r="P62" s="5">
        <v>1.9872771999999999E-8</v>
      </c>
      <c r="Q62">
        <v>8.1236491999999993E-2</v>
      </c>
      <c r="R62">
        <v>1.8712703000000001E-3</v>
      </c>
      <c r="S62" s="5">
        <v>3.2256066000000002E-8</v>
      </c>
      <c r="T62" s="5">
        <v>1.5457957000000001E-8</v>
      </c>
      <c r="U62" s="5">
        <v>4.6856475999999999E-10</v>
      </c>
      <c r="V62">
        <v>2.8556575999999999E-3</v>
      </c>
      <c r="W62" s="5">
        <v>7.2753993999999999E-5</v>
      </c>
      <c r="X62">
        <v>1.6688496E-3</v>
      </c>
      <c r="Y62">
        <v>1.0643744E-2</v>
      </c>
      <c r="Z62">
        <v>4.5788064999999998</v>
      </c>
      <c r="AA62">
        <v>15.103261</v>
      </c>
      <c r="AB62">
        <v>0.55143516999999997</v>
      </c>
      <c r="AC62">
        <v>7.4104659000000002</v>
      </c>
      <c r="AD62" s="5">
        <v>3.3185198999999998E-6</v>
      </c>
      <c r="AE62">
        <v>3.4561427999999998E-2</v>
      </c>
      <c r="AF62">
        <v>0.46344758000000003</v>
      </c>
      <c r="AG62">
        <v>3.5515044000000002E-4</v>
      </c>
    </row>
    <row r="63" spans="2:33">
      <c r="B63">
        <v>20097</v>
      </c>
      <c r="C63">
        <v>20097</v>
      </c>
      <c r="D63" t="s">
        <v>614</v>
      </c>
      <c r="E63" t="s">
        <v>672</v>
      </c>
      <c r="F63" t="s">
        <v>703</v>
      </c>
      <c r="G63" t="s">
        <v>704</v>
      </c>
      <c r="H63">
        <v>2</v>
      </c>
      <c r="I63">
        <v>0</v>
      </c>
      <c r="J63" t="s">
        <v>618</v>
      </c>
      <c r="K63" t="s">
        <v>570</v>
      </c>
      <c r="L63" t="s">
        <v>564</v>
      </c>
      <c r="M63">
        <v>3.1598198351939799</v>
      </c>
      <c r="N63">
        <v>4.4373343999999898E-2</v>
      </c>
      <c r="O63">
        <v>0.39375782999999998</v>
      </c>
      <c r="P63" s="5">
        <v>1.9902728999999999E-8</v>
      </c>
      <c r="Q63">
        <v>7.4771315000000005E-2</v>
      </c>
      <c r="R63">
        <v>1.4735515E-3</v>
      </c>
      <c r="S63" s="5">
        <v>2.5042301E-8</v>
      </c>
      <c r="T63" s="5">
        <v>7.2171131999999999E-9</v>
      </c>
      <c r="U63" s="5">
        <v>3.0137255999999999E-10</v>
      </c>
      <c r="V63">
        <v>2.0119408000000001E-3</v>
      </c>
      <c r="W63" s="5">
        <v>6.2813809000000003E-5</v>
      </c>
      <c r="X63">
        <v>2.1524222999999999E-3</v>
      </c>
      <c r="Y63">
        <v>6.9976695000000004E-3</v>
      </c>
      <c r="Z63">
        <v>5.1412338000000002</v>
      </c>
      <c r="AA63">
        <v>17.997941999999998</v>
      </c>
      <c r="AB63">
        <v>0.52911585999999999</v>
      </c>
      <c r="AC63">
        <v>5.59938</v>
      </c>
      <c r="AD63" s="5">
        <v>2.4788010000000001E-6</v>
      </c>
      <c r="AE63">
        <v>3.3995458999999999E-2</v>
      </c>
      <c r="AF63">
        <v>0.35953171</v>
      </c>
      <c r="AG63">
        <v>2.3066545000000001E-4</v>
      </c>
    </row>
    <row r="64" spans="2:33">
      <c r="B64">
        <v>20026</v>
      </c>
      <c r="C64">
        <v>20026</v>
      </c>
      <c r="D64" t="s">
        <v>614</v>
      </c>
      <c r="E64" t="s">
        <v>672</v>
      </c>
      <c r="F64" t="s">
        <v>705</v>
      </c>
      <c r="G64" t="s">
        <v>706</v>
      </c>
      <c r="H64">
        <v>2</v>
      </c>
      <c r="I64">
        <v>0</v>
      </c>
      <c r="J64" t="s">
        <v>618</v>
      </c>
      <c r="K64" t="s">
        <v>570</v>
      </c>
      <c r="L64" t="s">
        <v>564</v>
      </c>
      <c r="M64">
        <v>2.92139139821681</v>
      </c>
      <c r="N64">
        <v>0.10622587999999999</v>
      </c>
      <c r="O64">
        <v>0.86138919999999997</v>
      </c>
      <c r="P64" s="5">
        <v>1.1791804E-7</v>
      </c>
      <c r="Q64">
        <v>0.67725380000000002</v>
      </c>
      <c r="R64">
        <v>2.5549819999999999E-3</v>
      </c>
      <c r="S64" s="5">
        <v>3.7896045000000002E-8</v>
      </c>
      <c r="T64" s="5">
        <v>1.3692065E-8</v>
      </c>
      <c r="U64" s="5">
        <v>7.6902455E-10</v>
      </c>
      <c r="V64">
        <v>2.9311875000000002E-3</v>
      </c>
      <c r="W64">
        <v>1.4923787999999999E-4</v>
      </c>
      <c r="X64">
        <v>2.9482586999999998E-3</v>
      </c>
      <c r="Y64">
        <v>8.4494540999999999E-3</v>
      </c>
      <c r="Z64">
        <v>20.7330364</v>
      </c>
      <c r="AA64">
        <v>48.136144000000002</v>
      </c>
      <c r="AB64">
        <v>0.16989965000000001</v>
      </c>
      <c r="AC64">
        <v>21.657792000000001</v>
      </c>
      <c r="AD64" s="5">
        <v>8.1357385999999993E-6</v>
      </c>
      <c r="AE64">
        <v>7.6932344E-2</v>
      </c>
      <c r="AF64">
        <v>0.78319132999999996</v>
      </c>
      <c r="AG64">
        <v>1.2655202000000001E-3</v>
      </c>
    </row>
    <row r="65" spans="2:33">
      <c r="B65">
        <v>20059</v>
      </c>
      <c r="C65">
        <v>20059</v>
      </c>
      <c r="D65" t="s">
        <v>614</v>
      </c>
      <c r="E65" t="s">
        <v>672</v>
      </c>
      <c r="F65" t="s">
        <v>707</v>
      </c>
      <c r="G65" t="s">
        <v>708</v>
      </c>
      <c r="H65">
        <v>2</v>
      </c>
      <c r="I65">
        <v>0</v>
      </c>
      <c r="J65" t="s">
        <v>618</v>
      </c>
      <c r="K65" t="s">
        <v>570</v>
      </c>
      <c r="L65" t="s">
        <v>564</v>
      </c>
      <c r="M65">
        <v>2.5831591644413399</v>
      </c>
      <c r="N65">
        <v>4.644359E-2</v>
      </c>
      <c r="O65">
        <v>0.42252022</v>
      </c>
      <c r="P65" s="5">
        <v>1.6864506E-8</v>
      </c>
      <c r="Q65">
        <v>0.15732984</v>
      </c>
      <c r="R65">
        <v>1.5787036000000001E-3</v>
      </c>
      <c r="S65" s="5">
        <v>2.4921619000000001E-8</v>
      </c>
      <c r="T65" s="5">
        <v>8.8956070999999995E-9</v>
      </c>
      <c r="U65" s="5">
        <v>2.1013683E-10</v>
      </c>
      <c r="V65">
        <v>1.951291E-3</v>
      </c>
      <c r="W65" s="5">
        <v>5.2346275999999998E-5</v>
      </c>
      <c r="X65">
        <v>1.9570819000000001E-3</v>
      </c>
      <c r="Y65">
        <v>6.5511959E-3</v>
      </c>
      <c r="Z65">
        <v>13.099524599999899</v>
      </c>
      <c r="AA65">
        <v>-17.230619999999998</v>
      </c>
      <c r="AB65">
        <v>0.25886373000000001</v>
      </c>
      <c r="AC65">
        <v>7.5587375999999997</v>
      </c>
      <c r="AD65" s="5">
        <v>3.2507001E-6</v>
      </c>
      <c r="AE65">
        <v>1.4527758E-2</v>
      </c>
      <c r="AF65">
        <v>0.39556743</v>
      </c>
      <c r="AG65">
        <v>1.2425031E-2</v>
      </c>
    </row>
    <row r="66" spans="2:33">
      <c r="B66">
        <v>20028</v>
      </c>
      <c r="C66">
        <v>20028</v>
      </c>
      <c r="D66" t="s">
        <v>614</v>
      </c>
      <c r="E66" t="s">
        <v>672</v>
      </c>
      <c r="F66" t="s">
        <v>709</v>
      </c>
      <c r="G66" t="s">
        <v>710</v>
      </c>
      <c r="H66">
        <v>2</v>
      </c>
      <c r="I66">
        <v>0</v>
      </c>
      <c r="J66" t="s">
        <v>618</v>
      </c>
      <c r="K66" t="s">
        <v>570</v>
      </c>
      <c r="L66" t="s">
        <v>564</v>
      </c>
      <c r="M66">
        <v>3.1438842055656799</v>
      </c>
      <c r="N66">
        <v>0.11297773</v>
      </c>
      <c r="O66">
        <v>1.0180899000000001</v>
      </c>
      <c r="P66" s="5">
        <v>2.4192362999999999E-8</v>
      </c>
      <c r="Q66">
        <v>7.8038651000000001E-2</v>
      </c>
      <c r="R66">
        <v>5.1079986999999997E-3</v>
      </c>
      <c r="S66" s="5">
        <v>5.1826490999999998E-8</v>
      </c>
      <c r="T66" s="5">
        <v>1.8464932999999999E-8</v>
      </c>
      <c r="U66" s="5">
        <v>4.5807591000000001E-10</v>
      </c>
      <c r="V66">
        <v>6.2848493999999996E-3</v>
      </c>
      <c r="W66">
        <v>1.3876102E-4</v>
      </c>
      <c r="X66">
        <v>5.4609478999999997E-3</v>
      </c>
      <c r="Y66">
        <v>2.0822862000000001E-2</v>
      </c>
      <c r="Z66">
        <v>31.047925999999901</v>
      </c>
      <c r="AA66">
        <v>14.088164000000001</v>
      </c>
      <c r="AB66">
        <v>1.479914</v>
      </c>
      <c r="AC66">
        <v>12.017018</v>
      </c>
      <c r="AD66" s="5">
        <v>5.3481284000000002E-6</v>
      </c>
      <c r="AE66">
        <v>7.6780974000000002E-2</v>
      </c>
      <c r="AF66">
        <v>0.86494298000000003</v>
      </c>
      <c r="AG66">
        <v>7.6365944000000005E-2</v>
      </c>
    </row>
    <row r="67" spans="2:33">
      <c r="B67">
        <v>20061</v>
      </c>
      <c r="C67">
        <v>20061</v>
      </c>
      <c r="D67" t="s">
        <v>614</v>
      </c>
      <c r="E67" t="s">
        <v>672</v>
      </c>
      <c r="F67" t="s">
        <v>711</v>
      </c>
      <c r="G67" t="s">
        <v>712</v>
      </c>
      <c r="H67">
        <v>2</v>
      </c>
      <c r="I67">
        <v>1</v>
      </c>
      <c r="J67" t="s">
        <v>618</v>
      </c>
      <c r="K67" t="s">
        <v>570</v>
      </c>
      <c r="L67" t="s">
        <v>713</v>
      </c>
      <c r="M67">
        <v>2.0239695864197098</v>
      </c>
      <c r="N67">
        <v>0.53800988000000005</v>
      </c>
      <c r="O67">
        <v>7.0811878000000004</v>
      </c>
      <c r="P67" s="5">
        <v>1.3218289000000001E-7</v>
      </c>
      <c r="Q67">
        <v>0.1450263</v>
      </c>
      <c r="R67">
        <v>4.1536901000000001E-2</v>
      </c>
      <c r="S67" s="5">
        <v>1.1923858999999999E-7</v>
      </c>
      <c r="T67" s="5">
        <v>7.6071554999999995E-8</v>
      </c>
      <c r="U67" s="5">
        <v>1.0846628999999999E-9</v>
      </c>
      <c r="V67">
        <v>3.5336061000000002E-2</v>
      </c>
      <c r="W67">
        <v>1.8671637E-4</v>
      </c>
      <c r="X67">
        <v>1.4574669E-2</v>
      </c>
      <c r="Y67">
        <v>0.15353782999999999</v>
      </c>
      <c r="Z67">
        <v>56.712452999999996</v>
      </c>
      <c r="AA67">
        <v>92.192419000000001</v>
      </c>
      <c r="AB67">
        <v>1.2272649</v>
      </c>
      <c r="AC67">
        <v>94.746791000000002</v>
      </c>
      <c r="AD67" s="5">
        <v>3.7528853000000001E-6</v>
      </c>
      <c r="AE67">
        <v>3.4566756999999997E-2</v>
      </c>
      <c r="AF67">
        <v>7.0459408000000003</v>
      </c>
      <c r="AG67">
        <v>6.8027900999999996E-4</v>
      </c>
    </row>
    <row r="68" spans="2:33">
      <c r="B68">
        <v>20061</v>
      </c>
      <c r="C68">
        <v>20061</v>
      </c>
      <c r="D68" t="s">
        <v>614</v>
      </c>
      <c r="E68" t="s">
        <v>672</v>
      </c>
      <c r="F68" t="s">
        <v>714</v>
      </c>
      <c r="G68" t="s">
        <v>715</v>
      </c>
      <c r="H68">
        <v>2</v>
      </c>
      <c r="I68">
        <v>0</v>
      </c>
      <c r="J68" t="s">
        <v>618</v>
      </c>
      <c r="K68" t="s">
        <v>570</v>
      </c>
      <c r="L68" t="s">
        <v>713</v>
      </c>
      <c r="M68">
        <v>2.0910954160673998</v>
      </c>
      <c r="N68">
        <v>7.5599498000000001E-2</v>
      </c>
      <c r="O68">
        <v>0.44696471999999998</v>
      </c>
      <c r="P68" s="5">
        <v>2.7919577999999999E-8</v>
      </c>
      <c r="Q68">
        <v>0.11889528000000001</v>
      </c>
      <c r="R68">
        <v>1.8086612999999999E-3</v>
      </c>
      <c r="S68" s="5">
        <v>5.2114345E-8</v>
      </c>
      <c r="T68" s="5">
        <v>5.4458100000000002E-9</v>
      </c>
      <c r="U68" s="5">
        <v>3.6131050000000002E-10</v>
      </c>
      <c r="V68">
        <v>6.1572088999999998E-3</v>
      </c>
      <c r="W68" s="5">
        <v>9.8063085999999995E-5</v>
      </c>
      <c r="X68">
        <v>2.6980241999999999E-3</v>
      </c>
      <c r="Y68">
        <v>2.6177173000000001E-2</v>
      </c>
      <c r="Z68">
        <v>13.6907002</v>
      </c>
      <c r="AA68">
        <v>86.198492000000002</v>
      </c>
      <c r="AB68">
        <v>1.0761014</v>
      </c>
      <c r="AC68">
        <v>6.7674649000000002</v>
      </c>
      <c r="AD68" s="5">
        <v>2.2892266999999999E-6</v>
      </c>
      <c r="AE68">
        <v>3.4007140999999998E-2</v>
      </c>
      <c r="AF68">
        <v>0.41280517</v>
      </c>
      <c r="AG68">
        <v>1.5241074000000001E-4</v>
      </c>
    </row>
    <row r="69" spans="2:33">
      <c r="B69">
        <v>20066</v>
      </c>
      <c r="C69">
        <v>20066</v>
      </c>
      <c r="D69" t="s">
        <v>614</v>
      </c>
      <c r="E69" t="s">
        <v>672</v>
      </c>
      <c r="F69" t="s">
        <v>716</v>
      </c>
      <c r="G69" t="s">
        <v>717</v>
      </c>
      <c r="H69">
        <v>2</v>
      </c>
      <c r="I69">
        <v>0</v>
      </c>
      <c r="J69" t="s">
        <v>566</v>
      </c>
      <c r="K69" t="s">
        <v>570</v>
      </c>
      <c r="L69" t="s">
        <v>564</v>
      </c>
      <c r="M69">
        <v>1.49615985073784</v>
      </c>
      <c r="N69">
        <v>0.17729528999999999</v>
      </c>
      <c r="O69">
        <v>1.3913648000000001</v>
      </c>
      <c r="P69" s="5">
        <v>5.0797549999999998E-8</v>
      </c>
      <c r="Q69">
        <v>0.27912482999999999</v>
      </c>
      <c r="R69">
        <v>5.3483419000000003E-3</v>
      </c>
      <c r="S69" s="5">
        <v>1.5450336E-7</v>
      </c>
      <c r="T69" s="5">
        <v>1.8612153000000001E-8</v>
      </c>
      <c r="U69" s="5">
        <v>5.1107858999999998E-9</v>
      </c>
      <c r="V69">
        <v>1.3855141E-2</v>
      </c>
      <c r="W69">
        <v>3.4990948000000001E-4</v>
      </c>
      <c r="X69">
        <v>5.3678364000000001E-3</v>
      </c>
      <c r="Y69">
        <v>6.8185845999999994E-2</v>
      </c>
      <c r="Z69">
        <v>30.348083899999999</v>
      </c>
      <c r="AA69">
        <v>67.974191000000005</v>
      </c>
      <c r="AB69">
        <v>0.87504199999999999</v>
      </c>
      <c r="AC69">
        <v>18.522369999999999</v>
      </c>
      <c r="AD69" s="5">
        <v>4.7107940000000001E-6</v>
      </c>
      <c r="AE69">
        <v>3.5085954000000003E-2</v>
      </c>
      <c r="AF69">
        <v>1.2849752000000001</v>
      </c>
      <c r="AG69">
        <v>7.1303586000000002E-2</v>
      </c>
    </row>
    <row r="70" spans="2:33">
      <c r="B70">
        <v>20064</v>
      </c>
      <c r="C70">
        <v>20064</v>
      </c>
      <c r="D70" t="s">
        <v>614</v>
      </c>
      <c r="E70" t="s">
        <v>672</v>
      </c>
      <c r="F70" t="s">
        <v>718</v>
      </c>
      <c r="G70" t="s">
        <v>719</v>
      </c>
      <c r="H70">
        <v>2</v>
      </c>
      <c r="I70">
        <v>0</v>
      </c>
      <c r="J70" t="s">
        <v>618</v>
      </c>
      <c r="K70" t="s">
        <v>570</v>
      </c>
      <c r="L70" t="s">
        <v>564</v>
      </c>
      <c r="M70">
        <v>2.8342544670792602</v>
      </c>
      <c r="N70">
        <v>4.5299867000000001E-2</v>
      </c>
      <c r="O70">
        <v>0.39622822000000002</v>
      </c>
      <c r="P70" s="5">
        <v>1.9412456999999999E-8</v>
      </c>
      <c r="Q70">
        <v>6.2112492999999998E-2</v>
      </c>
      <c r="R70">
        <v>1.4670936E-3</v>
      </c>
      <c r="S70" s="5">
        <v>2.5354430999999899E-8</v>
      </c>
      <c r="T70" s="5">
        <v>9.9820913000000006E-9</v>
      </c>
      <c r="U70" s="5">
        <v>2.5904082E-10</v>
      </c>
      <c r="V70">
        <v>2.0440252000000002E-3</v>
      </c>
      <c r="W70" s="5">
        <v>5.7347871000000001E-5</v>
      </c>
      <c r="X70">
        <v>1.3771966E-3</v>
      </c>
      <c r="Y70">
        <v>6.2354157E-3</v>
      </c>
      <c r="Z70">
        <v>18.2459259</v>
      </c>
      <c r="AA70">
        <v>9.5385437</v>
      </c>
      <c r="AB70">
        <v>0.36203384999999999</v>
      </c>
      <c r="AC70">
        <v>5.5258292999999998</v>
      </c>
      <c r="AD70" s="5">
        <v>2.2570948000000002E-6</v>
      </c>
      <c r="AE70">
        <v>3.4043472999999998E-2</v>
      </c>
      <c r="AF70">
        <v>0.36198902999999999</v>
      </c>
      <c r="AG70">
        <v>1.9571922999999999E-4</v>
      </c>
    </row>
    <row r="71" spans="2:33">
      <c r="B71">
        <v>20034</v>
      </c>
      <c r="C71">
        <v>20034</v>
      </c>
      <c r="D71" t="s">
        <v>614</v>
      </c>
      <c r="E71" t="s">
        <v>672</v>
      </c>
      <c r="F71" t="s">
        <v>720</v>
      </c>
      <c r="G71" t="s">
        <v>721</v>
      </c>
      <c r="H71">
        <v>2</v>
      </c>
      <c r="I71">
        <v>0</v>
      </c>
      <c r="J71" t="s">
        <v>618</v>
      </c>
      <c r="K71" t="s">
        <v>570</v>
      </c>
      <c r="L71" t="s">
        <v>564</v>
      </c>
      <c r="M71">
        <v>2.3914600973083102</v>
      </c>
      <c r="N71">
        <v>4.8678342999999999E-2</v>
      </c>
      <c r="O71">
        <v>0.42117221999999999</v>
      </c>
      <c r="P71" s="5">
        <v>1.9799457000000001E-8</v>
      </c>
      <c r="Q71">
        <v>6.8407137000000007E-2</v>
      </c>
      <c r="R71">
        <v>1.6999192999999999E-3</v>
      </c>
      <c r="S71" s="5">
        <v>2.8027741999999998E-8</v>
      </c>
      <c r="T71" s="5">
        <v>7.8345372000000001E-9</v>
      </c>
      <c r="U71" s="5">
        <v>2.9595288E-10</v>
      </c>
      <c r="V71">
        <v>2.3857661000000001E-3</v>
      </c>
      <c r="W71" s="5">
        <v>6.5232393999999999E-5</v>
      </c>
      <c r="X71">
        <v>2.2783666000000002E-3</v>
      </c>
      <c r="Y71">
        <v>8.6300812000000005E-3</v>
      </c>
      <c r="Z71">
        <v>5.5696773000000004</v>
      </c>
      <c r="AA71">
        <v>17.590790999999999</v>
      </c>
      <c r="AB71">
        <v>0.73595118999999998</v>
      </c>
      <c r="AC71">
        <v>5.7881568999999997</v>
      </c>
      <c r="AD71" s="5">
        <v>2.4333402000000002E-6</v>
      </c>
      <c r="AE71">
        <v>3.4023656999999999E-2</v>
      </c>
      <c r="AF71">
        <v>0.38313817</v>
      </c>
      <c r="AG71">
        <v>4.0103915999999996E-3</v>
      </c>
    </row>
    <row r="72" spans="2:33">
      <c r="B72">
        <v>20072</v>
      </c>
      <c r="C72">
        <v>20072</v>
      </c>
      <c r="D72" t="s">
        <v>614</v>
      </c>
      <c r="E72" t="s">
        <v>672</v>
      </c>
      <c r="F72" t="s">
        <v>722</v>
      </c>
      <c r="G72" t="s">
        <v>723</v>
      </c>
      <c r="H72">
        <v>2</v>
      </c>
      <c r="I72">
        <v>0</v>
      </c>
      <c r="J72" t="s">
        <v>618</v>
      </c>
      <c r="K72" t="s">
        <v>570</v>
      </c>
      <c r="L72" t="s">
        <v>564</v>
      </c>
      <c r="M72">
        <v>3.3306504303881201</v>
      </c>
      <c r="N72">
        <v>9.4581806000000004E-2</v>
      </c>
      <c r="O72">
        <v>0.70194062999999995</v>
      </c>
      <c r="P72" s="5">
        <v>3.8576611E-8</v>
      </c>
      <c r="Q72">
        <v>9.4122742999999995E-2</v>
      </c>
      <c r="R72">
        <v>1.8156501000000001E-3</v>
      </c>
      <c r="S72" s="5">
        <v>2.8457000000000001E-8</v>
      </c>
      <c r="T72" s="5">
        <v>8.7136251000000007E-9</v>
      </c>
      <c r="U72" s="5">
        <v>1.6092642E-9</v>
      </c>
      <c r="V72">
        <v>2.6516265E-3</v>
      </c>
      <c r="W72">
        <v>3.2798163000000001E-4</v>
      </c>
      <c r="X72">
        <v>1.0673835E-2</v>
      </c>
      <c r="Y72">
        <v>9.3961718999999999E-3</v>
      </c>
      <c r="Z72">
        <v>23.395558999999999</v>
      </c>
      <c r="AA72">
        <v>162.30521999999999</v>
      </c>
      <c r="AB72">
        <v>0.18652161</v>
      </c>
      <c r="AC72">
        <v>6.9499253999999997</v>
      </c>
      <c r="AD72" s="5">
        <v>2.9253146000000002E-6</v>
      </c>
      <c r="AE72">
        <v>5.7278564000000001E-3</v>
      </c>
      <c r="AF72">
        <v>0.50734214</v>
      </c>
      <c r="AG72">
        <v>0.18887064000000001</v>
      </c>
    </row>
    <row r="73" spans="2:33">
      <c r="B73">
        <v>20151</v>
      </c>
      <c r="C73">
        <v>20151</v>
      </c>
      <c r="D73" t="s">
        <v>614</v>
      </c>
      <c r="E73" t="s">
        <v>672</v>
      </c>
      <c r="F73" t="s">
        <v>724</v>
      </c>
      <c r="G73" t="s">
        <v>725</v>
      </c>
      <c r="H73">
        <v>2</v>
      </c>
      <c r="I73">
        <v>0</v>
      </c>
      <c r="J73" t="s">
        <v>618</v>
      </c>
      <c r="K73" t="s">
        <v>570</v>
      </c>
      <c r="L73" t="s">
        <v>564</v>
      </c>
      <c r="M73">
        <v>3.5119366578329698</v>
      </c>
      <c r="N73">
        <v>8.0342475999999996E-2</v>
      </c>
      <c r="O73">
        <v>0.71509323000000002</v>
      </c>
      <c r="P73" s="5">
        <v>2.3678477999999999E-8</v>
      </c>
      <c r="Q73">
        <v>0.51465013999999998</v>
      </c>
      <c r="R73">
        <v>2.7615982000000002E-3</v>
      </c>
      <c r="S73" s="5">
        <v>3.4481660000000001E-8</v>
      </c>
      <c r="T73" s="5">
        <v>1.3885981E-8</v>
      </c>
      <c r="U73" s="5">
        <v>3.3554155999999998E-10</v>
      </c>
      <c r="V73">
        <v>2.9979268E-3</v>
      </c>
      <c r="W73" s="5">
        <v>9.1501051999999999E-5</v>
      </c>
      <c r="X73">
        <v>1.7189696999999999E-3</v>
      </c>
      <c r="Y73">
        <v>9.2414860000000001E-3</v>
      </c>
      <c r="Z73">
        <v>6.5707468000000002</v>
      </c>
      <c r="AA73">
        <v>6.3848289999999999</v>
      </c>
      <c r="AB73">
        <v>0.29351058000000002</v>
      </c>
      <c r="AC73">
        <v>17.106646000000001</v>
      </c>
      <c r="AD73" s="5">
        <v>5.9394601000000002E-6</v>
      </c>
      <c r="AE73">
        <v>7.6747088000000005E-2</v>
      </c>
      <c r="AF73">
        <v>0.55222121000000002</v>
      </c>
      <c r="AG73">
        <v>8.6124925000000005E-2</v>
      </c>
    </row>
    <row r="74" spans="2:33">
      <c r="B74">
        <v>20039</v>
      </c>
      <c r="C74">
        <v>20039</v>
      </c>
      <c r="D74" t="s">
        <v>614</v>
      </c>
      <c r="E74" t="s">
        <v>672</v>
      </c>
      <c r="F74" t="s">
        <v>726</v>
      </c>
      <c r="G74" t="s">
        <v>727</v>
      </c>
      <c r="H74">
        <v>2</v>
      </c>
      <c r="I74">
        <v>0</v>
      </c>
      <c r="J74" t="s">
        <v>618</v>
      </c>
      <c r="K74" t="s">
        <v>570</v>
      </c>
      <c r="L74" t="s">
        <v>564</v>
      </c>
      <c r="M74">
        <v>2.5205521994043898</v>
      </c>
      <c r="N74">
        <v>6.7167252999999996E-2</v>
      </c>
      <c r="O74">
        <v>0.61130198000000002</v>
      </c>
      <c r="P74" s="5">
        <v>3.0762232000000002E-8</v>
      </c>
      <c r="Q74">
        <v>0.10244795</v>
      </c>
      <c r="R74">
        <v>2.1667926000000001E-3</v>
      </c>
      <c r="S74" s="5">
        <v>3.7485538999999998E-8</v>
      </c>
      <c r="T74" s="5">
        <v>4.4913117999999998E-8</v>
      </c>
      <c r="U74" s="5">
        <v>5.0903564999999999E-10</v>
      </c>
      <c r="V74">
        <v>3.6666339000000002E-3</v>
      </c>
      <c r="W74" s="5">
        <v>6.7857307000000004E-5</v>
      </c>
      <c r="X74">
        <v>2.0528189E-3</v>
      </c>
      <c r="Y74">
        <v>1.3718948999999999E-2</v>
      </c>
      <c r="Z74">
        <v>14.1624994</v>
      </c>
      <c r="AA74">
        <v>10.102522</v>
      </c>
      <c r="AB74">
        <v>0.34811726999999998</v>
      </c>
      <c r="AC74">
        <v>7.9498023</v>
      </c>
      <c r="AD74" s="5">
        <v>3.2460283000000001E-6</v>
      </c>
      <c r="AE74">
        <v>7.6510682999999996E-2</v>
      </c>
      <c r="AF74">
        <v>0.53454833000000002</v>
      </c>
      <c r="AG74">
        <v>2.4297313999999999E-4</v>
      </c>
    </row>
    <row r="75" spans="2:33">
      <c r="B75">
        <v>20085</v>
      </c>
      <c r="C75">
        <v>20085</v>
      </c>
      <c r="D75" t="s">
        <v>614</v>
      </c>
      <c r="E75" t="s">
        <v>672</v>
      </c>
      <c r="F75" t="s">
        <v>728</v>
      </c>
      <c r="G75" t="s">
        <v>729</v>
      </c>
      <c r="H75">
        <v>2</v>
      </c>
      <c r="I75">
        <v>0</v>
      </c>
      <c r="J75" t="s">
        <v>618</v>
      </c>
      <c r="K75" t="s">
        <v>570</v>
      </c>
      <c r="L75" t="s">
        <v>564</v>
      </c>
      <c r="M75">
        <v>3.1071864753004301</v>
      </c>
      <c r="N75">
        <v>8.0342475999999996E-2</v>
      </c>
      <c r="O75">
        <v>0.71509323000000002</v>
      </c>
      <c r="P75" s="5">
        <v>2.3678477999999999E-8</v>
      </c>
      <c r="Q75">
        <v>0.51465013999999998</v>
      </c>
      <c r="R75">
        <v>2.7615982000000002E-3</v>
      </c>
      <c r="S75" s="5">
        <v>3.4481660000000001E-8</v>
      </c>
      <c r="T75" s="5">
        <v>1.3885981E-8</v>
      </c>
      <c r="U75" s="5">
        <v>3.3554155999999998E-10</v>
      </c>
      <c r="V75">
        <v>2.9979268E-3</v>
      </c>
      <c r="W75" s="5">
        <v>9.1501051999999999E-5</v>
      </c>
      <c r="X75">
        <v>1.7189696999999999E-3</v>
      </c>
      <c r="Y75">
        <v>9.2414860000000001E-3</v>
      </c>
      <c r="Z75">
        <v>6.5707468000000002</v>
      </c>
      <c r="AA75">
        <v>6.3848289999999999</v>
      </c>
      <c r="AB75">
        <v>0.29351058000000002</v>
      </c>
      <c r="AC75">
        <v>17.106646000000001</v>
      </c>
      <c r="AD75" s="5">
        <v>5.9394601000000002E-6</v>
      </c>
      <c r="AE75">
        <v>7.6747088000000005E-2</v>
      </c>
      <c r="AF75">
        <v>0.55222121000000002</v>
      </c>
      <c r="AG75">
        <v>8.6124925000000005E-2</v>
      </c>
    </row>
    <row r="76" spans="2:33">
      <c r="B76">
        <v>20044</v>
      </c>
      <c r="C76">
        <v>20044</v>
      </c>
      <c r="D76" t="s">
        <v>614</v>
      </c>
      <c r="E76" t="s">
        <v>672</v>
      </c>
      <c r="F76" t="s">
        <v>730</v>
      </c>
      <c r="G76" t="s">
        <v>731</v>
      </c>
      <c r="H76">
        <v>2</v>
      </c>
      <c r="I76">
        <v>0</v>
      </c>
      <c r="J76" t="s">
        <v>618</v>
      </c>
      <c r="K76" t="s">
        <v>570</v>
      </c>
      <c r="L76" t="s">
        <v>564</v>
      </c>
      <c r="M76">
        <v>2.99118876108672</v>
      </c>
      <c r="N76">
        <v>6.6469406999999994E-2</v>
      </c>
      <c r="O76">
        <v>0.63912780000000002</v>
      </c>
      <c r="P76" s="5">
        <v>2.3301709999999999E-8</v>
      </c>
      <c r="Q76">
        <v>9.8210228999999996E-2</v>
      </c>
      <c r="R76">
        <v>2.3620300999999998E-3</v>
      </c>
      <c r="S76" s="5">
        <v>3.8873464999999999E-8</v>
      </c>
      <c r="T76" s="5">
        <v>1.8314558E-8</v>
      </c>
      <c r="U76" s="5">
        <v>5.5635064E-10</v>
      </c>
      <c r="V76">
        <v>3.475377E-3</v>
      </c>
      <c r="W76" s="5">
        <v>9.2339843000000004E-5</v>
      </c>
      <c r="X76">
        <v>1.9974084000000001E-3</v>
      </c>
      <c r="Y76">
        <v>1.2752004000000001E-2</v>
      </c>
      <c r="Z76">
        <v>5.6042956999999998</v>
      </c>
      <c r="AA76">
        <v>17.392357000000001</v>
      </c>
      <c r="AB76">
        <v>0.63036179999999997</v>
      </c>
      <c r="AC76">
        <v>8.9557792000000003</v>
      </c>
      <c r="AD76" s="5">
        <v>3.8984618000000004E-6</v>
      </c>
      <c r="AE76">
        <v>7.7110105999999998E-2</v>
      </c>
      <c r="AF76">
        <v>0.56159740999999996</v>
      </c>
      <c r="AG76">
        <v>4.2028056999999998E-4</v>
      </c>
    </row>
    <row r="77" spans="2:33">
      <c r="B77">
        <v>20012</v>
      </c>
      <c r="C77">
        <v>20012</v>
      </c>
      <c r="D77" t="s">
        <v>614</v>
      </c>
      <c r="E77" t="s">
        <v>672</v>
      </c>
      <c r="F77" t="s">
        <v>732</v>
      </c>
      <c r="G77" t="s">
        <v>733</v>
      </c>
      <c r="H77">
        <v>2</v>
      </c>
      <c r="I77">
        <v>0</v>
      </c>
      <c r="J77" t="s">
        <v>618</v>
      </c>
      <c r="K77" t="s">
        <v>570</v>
      </c>
      <c r="L77" t="s">
        <v>564</v>
      </c>
      <c r="M77">
        <v>3.21574734304625</v>
      </c>
      <c r="N77">
        <v>6.7150184000000002E-2</v>
      </c>
      <c r="O77">
        <v>0.57066066999999998</v>
      </c>
      <c r="P77" s="5">
        <v>2.3715761999999999E-8</v>
      </c>
      <c r="Q77">
        <v>0.23951448</v>
      </c>
      <c r="R77">
        <v>2.0132903000000001E-3</v>
      </c>
      <c r="S77" s="5">
        <v>3.3976283E-8</v>
      </c>
      <c r="T77" s="5">
        <v>3.5874903000000001E-8</v>
      </c>
      <c r="U77" s="5">
        <v>6.1955305000000004E-10</v>
      </c>
      <c r="V77">
        <v>2.6582607999999998E-3</v>
      </c>
      <c r="W77" s="5">
        <v>8.0786755000000001E-5</v>
      </c>
      <c r="X77">
        <v>1.4738671E-3</v>
      </c>
      <c r="Y77">
        <v>9.5369900000000004E-3</v>
      </c>
      <c r="Z77">
        <v>6.0305002999999999</v>
      </c>
      <c r="AA77">
        <v>6.8240067</v>
      </c>
      <c r="AB77">
        <v>0.47938832999999997</v>
      </c>
      <c r="AC77">
        <v>11.623745</v>
      </c>
      <c r="AD77" s="5">
        <v>4.4333367000000001E-6</v>
      </c>
      <c r="AE77">
        <v>7.7705535000000006E-2</v>
      </c>
      <c r="AF77">
        <v>0.49253798999999998</v>
      </c>
      <c r="AG77">
        <v>4.1714345000000002E-4</v>
      </c>
    </row>
    <row r="78" spans="2:33">
      <c r="B78">
        <v>20047</v>
      </c>
      <c r="C78">
        <v>20047</v>
      </c>
      <c r="D78" t="s">
        <v>614</v>
      </c>
      <c r="E78" t="s">
        <v>672</v>
      </c>
      <c r="F78" t="s">
        <v>734</v>
      </c>
      <c r="G78" t="s">
        <v>735</v>
      </c>
      <c r="H78">
        <v>1</v>
      </c>
      <c r="I78">
        <v>0</v>
      </c>
      <c r="J78" t="s">
        <v>618</v>
      </c>
      <c r="K78" t="s">
        <v>570</v>
      </c>
      <c r="L78" t="s">
        <v>564</v>
      </c>
      <c r="M78">
        <v>2.4330594313220302</v>
      </c>
      <c r="N78">
        <v>5.8375889E-2</v>
      </c>
      <c r="O78">
        <v>0.62600449999999996</v>
      </c>
      <c r="P78" s="5">
        <v>2.5160669E-8</v>
      </c>
      <c r="Q78">
        <v>9.4348222999999995E-2</v>
      </c>
      <c r="R78">
        <v>2.0633930000000002E-3</v>
      </c>
      <c r="S78" s="5">
        <v>3.3949872000000002E-8</v>
      </c>
      <c r="T78" s="5">
        <v>1.7591468999999999E-8</v>
      </c>
      <c r="U78" s="5">
        <v>4.9734043999999996E-10</v>
      </c>
      <c r="V78">
        <v>2.7233514999999999E-3</v>
      </c>
      <c r="W78" s="5">
        <v>7.3497675000000004E-5</v>
      </c>
      <c r="X78">
        <v>1.4335420999999999E-3</v>
      </c>
      <c r="Y78">
        <v>1.0187781E-2</v>
      </c>
      <c r="Z78">
        <v>4.4677303999999998</v>
      </c>
      <c r="AA78">
        <v>5.1761001000000002</v>
      </c>
      <c r="AB78">
        <v>0.37935586999999998</v>
      </c>
      <c r="AC78">
        <v>8.9441252000000002</v>
      </c>
      <c r="AD78" s="5">
        <v>3.5511831000000001E-6</v>
      </c>
      <c r="AE78">
        <v>7.7611757000000003E-2</v>
      </c>
      <c r="AF78">
        <v>0.54800979999999999</v>
      </c>
      <c r="AG78">
        <v>3.829444E-4</v>
      </c>
    </row>
    <row r="79" spans="2:33">
      <c r="B79">
        <v>20047</v>
      </c>
      <c r="C79">
        <v>20047</v>
      </c>
      <c r="D79" t="s">
        <v>614</v>
      </c>
      <c r="E79" t="s">
        <v>672</v>
      </c>
      <c r="F79" t="s">
        <v>736</v>
      </c>
      <c r="G79" t="s">
        <v>737</v>
      </c>
      <c r="H79">
        <v>0</v>
      </c>
      <c r="I79">
        <v>0</v>
      </c>
      <c r="J79" t="s">
        <v>618</v>
      </c>
      <c r="K79" t="s">
        <v>570</v>
      </c>
      <c r="L79" t="s">
        <v>564</v>
      </c>
      <c r="M79">
        <v>2.7786440837802902</v>
      </c>
      <c r="N79">
        <v>0.18982883</v>
      </c>
      <c r="O79">
        <v>2.1121264000000002</v>
      </c>
      <c r="P79" s="5">
        <v>8.0251793E-8</v>
      </c>
      <c r="Q79">
        <v>0.15365221000000001</v>
      </c>
      <c r="R79">
        <v>6.125737E-3</v>
      </c>
      <c r="S79" s="5">
        <v>1.2717095E-7</v>
      </c>
      <c r="T79" s="5">
        <v>2.1575447E-8</v>
      </c>
      <c r="U79" s="5">
        <v>2.0363640999999998E-9</v>
      </c>
      <c r="V79">
        <v>8.1019004000000006E-3</v>
      </c>
      <c r="W79">
        <v>4.2465995000000003E-4</v>
      </c>
      <c r="X79">
        <v>2.9606686999999999E-3</v>
      </c>
      <c r="Y79">
        <v>2.5111891000000001E-2</v>
      </c>
      <c r="Z79">
        <v>20.248321399999998</v>
      </c>
      <c r="AA79">
        <v>7.9401507999999996</v>
      </c>
      <c r="AB79">
        <v>2.0669875000000002</v>
      </c>
      <c r="AC79">
        <v>29.530608000000001</v>
      </c>
      <c r="AD79" s="5">
        <v>8.5630247999999993E-6</v>
      </c>
      <c r="AE79">
        <v>7.7217699000000001E-2</v>
      </c>
      <c r="AF79">
        <v>2.0340010999999998</v>
      </c>
      <c r="AG79">
        <v>9.0762068999999999E-4</v>
      </c>
    </row>
    <row r="80" spans="2:33">
      <c r="B80">
        <v>20047</v>
      </c>
      <c r="C80">
        <v>20047</v>
      </c>
      <c r="D80" t="s">
        <v>614</v>
      </c>
      <c r="E80" t="s">
        <v>672</v>
      </c>
      <c r="F80" t="s">
        <v>738</v>
      </c>
      <c r="G80" t="s">
        <v>739</v>
      </c>
      <c r="H80">
        <v>2</v>
      </c>
      <c r="I80">
        <v>0</v>
      </c>
      <c r="J80" t="s">
        <v>618</v>
      </c>
      <c r="K80" t="s">
        <v>570</v>
      </c>
      <c r="L80" t="s">
        <v>564</v>
      </c>
      <c r="M80">
        <v>2.7683538507904499</v>
      </c>
      <c r="N80">
        <v>8.5401824000000001E-2</v>
      </c>
      <c r="O80">
        <v>0.74952121999999999</v>
      </c>
      <c r="P80" s="5">
        <v>2.6399803000000002E-8</v>
      </c>
      <c r="Q80">
        <v>8.7584229999999999E-2</v>
      </c>
      <c r="R80">
        <v>2.8048853000000001E-3</v>
      </c>
      <c r="S80" s="5">
        <v>6.9392453999999996E-8</v>
      </c>
      <c r="T80" s="5">
        <v>1.9864914999999999E-8</v>
      </c>
      <c r="U80" s="5">
        <v>1.1540213999999999E-9</v>
      </c>
      <c r="V80">
        <v>4.3307598000000003E-3</v>
      </c>
      <c r="W80">
        <v>1.1138779E-4</v>
      </c>
      <c r="X80">
        <v>1.6328447000000001E-3</v>
      </c>
      <c r="Y80">
        <v>1.5334092000000001E-2</v>
      </c>
      <c r="Z80">
        <v>11.5872826</v>
      </c>
      <c r="AA80">
        <v>6.5105179</v>
      </c>
      <c r="AB80">
        <v>1.2676076000000001</v>
      </c>
      <c r="AC80">
        <v>10.180712</v>
      </c>
      <c r="AD80" s="5">
        <v>5.0468289999999999E-6</v>
      </c>
      <c r="AE80">
        <v>7.7442829000000005E-2</v>
      </c>
      <c r="AF80">
        <v>0.67150507000000004</v>
      </c>
      <c r="AG80">
        <v>5.7332206E-4</v>
      </c>
    </row>
    <row r="81" spans="2:33">
      <c r="B81">
        <v>20170</v>
      </c>
      <c r="C81">
        <v>20170</v>
      </c>
      <c r="D81" t="s">
        <v>614</v>
      </c>
      <c r="E81" t="s">
        <v>672</v>
      </c>
      <c r="F81" t="s">
        <v>740</v>
      </c>
      <c r="G81" t="s">
        <v>741</v>
      </c>
      <c r="H81">
        <v>2</v>
      </c>
      <c r="I81">
        <v>0</v>
      </c>
      <c r="J81" t="s">
        <v>566</v>
      </c>
      <c r="K81" t="s">
        <v>570</v>
      </c>
      <c r="L81" t="s">
        <v>601</v>
      </c>
      <c r="M81">
        <v>2.9596532225157599</v>
      </c>
      <c r="N81">
        <v>0.11267043</v>
      </c>
      <c r="O81">
        <v>0.82464705000000005</v>
      </c>
      <c r="P81" s="5">
        <v>3.2342635E-8</v>
      </c>
      <c r="Q81">
        <v>0.95373463000000003</v>
      </c>
      <c r="R81">
        <v>3.2044370000000001E-3</v>
      </c>
      <c r="S81" s="5">
        <v>5.2783158999999998E-8</v>
      </c>
      <c r="T81" s="5">
        <v>1.5654531E-8</v>
      </c>
      <c r="U81" s="5">
        <v>3.3523429000000001E-9</v>
      </c>
      <c r="V81">
        <v>3.6024458E-3</v>
      </c>
      <c r="W81">
        <v>1.9065249E-4</v>
      </c>
      <c r="X81">
        <v>1.3999021E-3</v>
      </c>
      <c r="Y81">
        <v>1.0805733E-2</v>
      </c>
      <c r="Z81">
        <v>5.5598691999999996</v>
      </c>
      <c r="AA81">
        <v>8.2413687000000007</v>
      </c>
      <c r="AB81">
        <v>0.38072414999999998</v>
      </c>
      <c r="AC81">
        <v>29.216425999999998</v>
      </c>
      <c r="AD81" s="5">
        <v>4.7335593E-6</v>
      </c>
      <c r="AE81">
        <v>1.4857166E-2</v>
      </c>
      <c r="AF81">
        <v>0.80851340999999999</v>
      </c>
      <c r="AG81">
        <v>1.2764745000000001E-3</v>
      </c>
    </row>
    <row r="82" spans="2:33">
      <c r="B82">
        <v>20524</v>
      </c>
      <c r="C82">
        <v>20524</v>
      </c>
      <c r="D82" t="s">
        <v>614</v>
      </c>
      <c r="E82" t="s">
        <v>742</v>
      </c>
      <c r="F82" t="s">
        <v>743</v>
      </c>
      <c r="G82" t="s">
        <v>744</v>
      </c>
      <c r="H82">
        <v>2</v>
      </c>
      <c r="I82">
        <v>0</v>
      </c>
      <c r="J82" t="s">
        <v>566</v>
      </c>
      <c r="K82" t="s">
        <v>570</v>
      </c>
      <c r="L82" t="s">
        <v>601</v>
      </c>
      <c r="M82">
        <v>2.9934564867870801</v>
      </c>
      <c r="N82">
        <v>0.14914283</v>
      </c>
      <c r="O82">
        <v>1.4545135</v>
      </c>
      <c r="P82" s="5">
        <v>3.4011725000000002E-8</v>
      </c>
      <c r="Q82">
        <v>0.3369008</v>
      </c>
      <c r="R82">
        <v>5.7370842999999996E-3</v>
      </c>
      <c r="S82" s="5">
        <v>6.7785038E-8</v>
      </c>
      <c r="T82" s="5">
        <v>1.5159397E-7</v>
      </c>
      <c r="U82" s="5">
        <v>5.6894709000000001E-9</v>
      </c>
      <c r="V82">
        <v>4.8272170999999996E-3</v>
      </c>
      <c r="W82">
        <v>4.0146171999999998E-4</v>
      </c>
      <c r="X82">
        <v>1.0655583E-2</v>
      </c>
      <c r="Y82">
        <v>1.5488109E-2</v>
      </c>
      <c r="Z82">
        <v>18.843291399999998</v>
      </c>
      <c r="AA82">
        <v>-162.00184999999999</v>
      </c>
      <c r="AB82">
        <v>0.28451923000000001</v>
      </c>
      <c r="AC82">
        <v>21.522476000000001</v>
      </c>
      <c r="AD82" s="5">
        <v>5.7571422000000001E-6</v>
      </c>
      <c r="AE82">
        <v>1.4854447999999999E-2</v>
      </c>
      <c r="AF82">
        <v>1.4340442</v>
      </c>
      <c r="AG82">
        <v>5.6148978999999996E-3</v>
      </c>
    </row>
    <row r="83" spans="2:33">
      <c r="B83">
        <v>20532</v>
      </c>
      <c r="C83">
        <v>20532</v>
      </c>
      <c r="D83" t="s">
        <v>614</v>
      </c>
      <c r="E83" t="s">
        <v>742</v>
      </c>
      <c r="F83" t="s">
        <v>745</v>
      </c>
      <c r="G83" t="s">
        <v>746</v>
      </c>
      <c r="H83">
        <v>2</v>
      </c>
      <c r="I83">
        <v>0</v>
      </c>
      <c r="J83" t="s">
        <v>566</v>
      </c>
      <c r="K83" t="s">
        <v>570</v>
      </c>
      <c r="L83" t="s">
        <v>564</v>
      </c>
      <c r="M83">
        <v>3.3469547078895401</v>
      </c>
      <c r="N83">
        <v>0.26390442999999902</v>
      </c>
      <c r="O83">
        <v>2.2038641000000001</v>
      </c>
      <c r="P83" s="5">
        <v>7.5906340999999998E-8</v>
      </c>
      <c r="Q83">
        <v>0.28120360999999999</v>
      </c>
      <c r="R83">
        <v>9.8053107999999996E-3</v>
      </c>
      <c r="S83" s="5">
        <v>9.7037254999999996E-8</v>
      </c>
      <c r="T83" s="5">
        <v>2.2661324000000001E-8</v>
      </c>
      <c r="U83" s="5">
        <v>7.7293007000000008E-9</v>
      </c>
      <c r="V83">
        <v>1.3034739E-2</v>
      </c>
      <c r="W83">
        <v>8.3798040000000002E-4</v>
      </c>
      <c r="X83">
        <v>2.1882414999999999E-2</v>
      </c>
      <c r="Y83">
        <v>3.9707207000000001E-2</v>
      </c>
      <c r="Z83">
        <v>50.957741999999897</v>
      </c>
      <c r="AA83">
        <v>301.80925000000002</v>
      </c>
      <c r="AB83">
        <v>0.52885499000000002</v>
      </c>
      <c r="AC83">
        <v>24.707097000000001</v>
      </c>
      <c r="AD83" s="5">
        <v>6.3288194000000004E-6</v>
      </c>
      <c r="AE83">
        <v>0.1632537</v>
      </c>
      <c r="AF83">
        <v>1.6960677</v>
      </c>
      <c r="AG83">
        <v>0.34454265000000001</v>
      </c>
    </row>
    <row r="84" spans="2:33">
      <c r="B84">
        <v>4101</v>
      </c>
      <c r="C84">
        <v>4101</v>
      </c>
      <c r="D84" t="s">
        <v>614</v>
      </c>
      <c r="E84" t="s">
        <v>747</v>
      </c>
      <c r="F84" t="s">
        <v>748</v>
      </c>
      <c r="G84" t="s">
        <v>749</v>
      </c>
      <c r="H84">
        <v>2</v>
      </c>
      <c r="I84">
        <v>0</v>
      </c>
      <c r="J84" t="s">
        <v>618</v>
      </c>
      <c r="K84" t="s">
        <v>570</v>
      </c>
      <c r="L84" t="s">
        <v>564</v>
      </c>
      <c r="M84">
        <v>3.2054557440774798</v>
      </c>
      <c r="N84">
        <v>3.3253780999999899E-2</v>
      </c>
      <c r="O84">
        <v>0.33360933999999998</v>
      </c>
      <c r="P84" s="5">
        <v>6.9096749000000001E-9</v>
      </c>
      <c r="Q84">
        <v>4.4792759000000001E-2</v>
      </c>
      <c r="R84">
        <v>1.0512801E-3</v>
      </c>
      <c r="S84" s="5">
        <v>2.3190615999999999E-8</v>
      </c>
      <c r="T84" s="5">
        <v>7.3400359999999998E-9</v>
      </c>
      <c r="U84" s="5">
        <v>2.5310898000000002E-10</v>
      </c>
      <c r="V84">
        <v>1.8361537999999999E-3</v>
      </c>
      <c r="W84" s="5">
        <v>4.7882481999999998E-5</v>
      </c>
      <c r="X84">
        <v>1.0820994999999999E-3</v>
      </c>
      <c r="Y84">
        <v>7.0102801999999999E-3</v>
      </c>
      <c r="Z84">
        <v>4.1929467000000002</v>
      </c>
      <c r="AA84">
        <v>19.768124</v>
      </c>
      <c r="AB84">
        <v>0.13997830999999999</v>
      </c>
      <c r="AC84">
        <v>4.0616640999999998</v>
      </c>
      <c r="AD84" s="5">
        <v>1.4873982E-6</v>
      </c>
      <c r="AE84">
        <v>3.3958965000000001E-2</v>
      </c>
      <c r="AF84">
        <v>0.27825531999999997</v>
      </c>
      <c r="AG84">
        <v>2.1395049999999999E-2</v>
      </c>
    </row>
    <row r="85" spans="2:33">
      <c r="B85">
        <v>4008</v>
      </c>
      <c r="C85">
        <v>4008</v>
      </c>
      <c r="D85" t="s">
        <v>614</v>
      </c>
      <c r="E85" t="s">
        <v>747</v>
      </c>
      <c r="F85" t="s">
        <v>750</v>
      </c>
      <c r="G85" t="s">
        <v>751</v>
      </c>
      <c r="H85">
        <v>2</v>
      </c>
      <c r="I85">
        <v>0</v>
      </c>
      <c r="J85" t="s">
        <v>618</v>
      </c>
      <c r="K85" t="s">
        <v>563</v>
      </c>
      <c r="L85" t="s">
        <v>564</v>
      </c>
      <c r="M85">
        <v>2.2578148395478301</v>
      </c>
      <c r="N85">
        <v>6.9175052000000001E-2</v>
      </c>
      <c r="O85">
        <v>0.78813860999999996</v>
      </c>
      <c r="P85" s="5">
        <v>1.4413958999999999E-8</v>
      </c>
      <c r="Q85">
        <v>7.7301617000000003E-2</v>
      </c>
      <c r="R85">
        <v>2.2109438999999998E-3</v>
      </c>
      <c r="S85" s="5">
        <v>4.1157303000000003E-8</v>
      </c>
      <c r="T85" s="5">
        <v>9.5473604000000001E-9</v>
      </c>
      <c r="U85" s="5">
        <v>3.8058289999999999E-10</v>
      </c>
      <c r="V85">
        <v>3.0583288999999998E-3</v>
      </c>
      <c r="W85">
        <v>1.3315646E-4</v>
      </c>
      <c r="X85">
        <v>1.5685657000000001E-3</v>
      </c>
      <c r="Y85">
        <v>9.9442598000000007E-3</v>
      </c>
      <c r="Z85">
        <v>5.7051721000000004</v>
      </c>
      <c r="AA85">
        <v>24.746383999999999</v>
      </c>
      <c r="AB85">
        <v>0.32719466000000003</v>
      </c>
      <c r="AC85">
        <v>11.898892999999999</v>
      </c>
      <c r="AD85" s="5">
        <v>2.922369E-6</v>
      </c>
      <c r="AE85">
        <v>2.9141237E-2</v>
      </c>
      <c r="AF85">
        <v>0.73550594000000002</v>
      </c>
      <c r="AG85">
        <v>2.3491425999999999E-2</v>
      </c>
    </row>
    <row r="86" spans="2:33">
      <c r="B86">
        <v>19430</v>
      </c>
      <c r="C86">
        <v>19430</v>
      </c>
      <c r="D86" t="s">
        <v>752</v>
      </c>
      <c r="E86" t="s">
        <v>753</v>
      </c>
      <c r="F86" t="s">
        <v>754</v>
      </c>
      <c r="G86" t="s">
        <v>755</v>
      </c>
      <c r="H86">
        <v>2</v>
      </c>
      <c r="I86">
        <v>0</v>
      </c>
      <c r="J86" t="s">
        <v>566</v>
      </c>
      <c r="K86" t="s">
        <v>570</v>
      </c>
      <c r="L86" t="s">
        <v>564</v>
      </c>
      <c r="M86">
        <v>1.3258320192753501</v>
      </c>
      <c r="N86">
        <v>0.25792037000000001</v>
      </c>
      <c r="O86">
        <v>2.6009997</v>
      </c>
      <c r="P86" s="5">
        <v>3.2847120999999998E-8</v>
      </c>
      <c r="Q86">
        <v>0.34285684999999999</v>
      </c>
      <c r="R86">
        <v>5.1520482999999999E-3</v>
      </c>
      <c r="S86" s="5">
        <v>2.1592741E-7</v>
      </c>
      <c r="T86" s="5">
        <v>3.4941246999999998E-8</v>
      </c>
      <c r="U86" s="5">
        <v>1.4434687E-9</v>
      </c>
      <c r="V86">
        <v>2.9268605E-2</v>
      </c>
      <c r="W86">
        <v>2.8357288000000001E-4</v>
      </c>
      <c r="X86">
        <v>7.7673048000000003E-3</v>
      </c>
      <c r="Y86">
        <v>0.12304147</v>
      </c>
      <c r="Z86">
        <v>29.923808999999999</v>
      </c>
      <c r="AA86">
        <v>116.05051</v>
      </c>
      <c r="AB86">
        <v>0.35894556999999999</v>
      </c>
      <c r="AC86">
        <v>17.839673000000001</v>
      </c>
      <c r="AD86" s="5">
        <v>1.1740075E-5</v>
      </c>
      <c r="AE86">
        <v>1.3200021</v>
      </c>
      <c r="AF86">
        <v>1.0702681000000001</v>
      </c>
      <c r="AG86">
        <v>0.21072959999999999</v>
      </c>
    </row>
    <row r="87" spans="2:33">
      <c r="B87">
        <v>12001</v>
      </c>
      <c r="C87">
        <v>12001</v>
      </c>
      <c r="D87" t="s">
        <v>752</v>
      </c>
      <c r="E87" t="s">
        <v>756</v>
      </c>
      <c r="F87" t="s">
        <v>757</v>
      </c>
      <c r="G87" t="s">
        <v>758</v>
      </c>
      <c r="H87">
        <v>2</v>
      </c>
      <c r="I87">
        <v>0</v>
      </c>
      <c r="J87" t="s">
        <v>562</v>
      </c>
      <c r="K87" t="s">
        <v>570</v>
      </c>
      <c r="L87" t="s">
        <v>564</v>
      </c>
      <c r="M87">
        <v>1.7593791343255301</v>
      </c>
      <c r="N87">
        <v>0.50130965000000005</v>
      </c>
      <c r="O87">
        <v>5.2004906999999996</v>
      </c>
      <c r="P87" s="5">
        <v>6.1187864000000001E-8</v>
      </c>
      <c r="Q87">
        <v>0.53583312999999999</v>
      </c>
      <c r="R87">
        <v>9.7859485000000006E-3</v>
      </c>
      <c r="S87" s="5">
        <v>4.4580825E-7</v>
      </c>
      <c r="T87" s="5">
        <v>6.2337931E-8</v>
      </c>
      <c r="U87" s="5">
        <v>2.4958771000000002E-9</v>
      </c>
      <c r="V87">
        <v>6.2695017000000006E-2</v>
      </c>
      <c r="W87">
        <v>5.6725023999999995E-4</v>
      </c>
      <c r="X87">
        <v>1.7837229E-2</v>
      </c>
      <c r="Y87">
        <v>0.26921331999999998</v>
      </c>
      <c r="Z87">
        <v>63.449895999999903</v>
      </c>
      <c r="AA87">
        <v>246.24429000000001</v>
      </c>
      <c r="AB87">
        <v>0.57511884999999996</v>
      </c>
      <c r="AC87">
        <v>25.974454000000001</v>
      </c>
      <c r="AD87" s="5">
        <v>1.1068488E-5</v>
      </c>
      <c r="AE87">
        <v>2.8944089000000002</v>
      </c>
      <c r="AF87">
        <v>1.8436406999999999</v>
      </c>
      <c r="AG87">
        <v>0.46244109999999999</v>
      </c>
    </row>
    <row r="88" spans="2:33">
      <c r="B88">
        <v>12726</v>
      </c>
      <c r="C88">
        <v>12726</v>
      </c>
      <c r="D88" t="s">
        <v>752</v>
      </c>
      <c r="E88" t="s">
        <v>756</v>
      </c>
      <c r="F88" t="s">
        <v>759</v>
      </c>
      <c r="G88" t="s">
        <v>760</v>
      </c>
      <c r="H88">
        <v>2</v>
      </c>
      <c r="I88">
        <v>0</v>
      </c>
      <c r="J88" t="s">
        <v>562</v>
      </c>
      <c r="K88" t="s">
        <v>570</v>
      </c>
      <c r="L88" t="s">
        <v>564</v>
      </c>
      <c r="M88">
        <v>1.78515698833556</v>
      </c>
      <c r="N88">
        <v>0.67159343999999999</v>
      </c>
      <c r="O88">
        <v>6.6468394000000002</v>
      </c>
      <c r="P88" s="5">
        <v>1.4180282E-6</v>
      </c>
      <c r="Q88">
        <v>0.66197021</v>
      </c>
      <c r="R88">
        <v>1.2778283E-2</v>
      </c>
      <c r="S88" s="5">
        <v>5.6907771000000002E-7</v>
      </c>
      <c r="T88" s="5">
        <v>7.8754860000000001E-8</v>
      </c>
      <c r="U88" s="5">
        <v>3.1366239999999999E-9</v>
      </c>
      <c r="V88">
        <v>7.6284353999999999E-2</v>
      </c>
      <c r="W88">
        <v>6.7768660000000003E-4</v>
      </c>
      <c r="X88">
        <v>2.1369288E-2</v>
      </c>
      <c r="Y88">
        <v>0.32582744000000002</v>
      </c>
      <c r="Z88">
        <v>76.065286</v>
      </c>
      <c r="AA88">
        <v>298.55975000000001</v>
      </c>
      <c r="AB88">
        <v>0.88810020000000001</v>
      </c>
      <c r="AC88">
        <v>37.586896000000003</v>
      </c>
      <c r="AD88" s="5">
        <v>4.5441578999999998E-5</v>
      </c>
      <c r="AE88">
        <v>3.4778210000000001</v>
      </c>
      <c r="AF88">
        <v>2.6141239000000001</v>
      </c>
      <c r="AG88">
        <v>0.55489451999999995</v>
      </c>
    </row>
    <row r="89" spans="2:33">
      <c r="B89">
        <v>12115</v>
      </c>
      <c r="C89">
        <v>12115</v>
      </c>
      <c r="D89" t="s">
        <v>752</v>
      </c>
      <c r="E89" t="s">
        <v>756</v>
      </c>
      <c r="F89" t="s">
        <v>761</v>
      </c>
      <c r="G89" t="s">
        <v>762</v>
      </c>
      <c r="H89">
        <v>2</v>
      </c>
      <c r="I89">
        <v>0</v>
      </c>
      <c r="J89" t="s">
        <v>562</v>
      </c>
      <c r="K89" t="s">
        <v>570</v>
      </c>
      <c r="L89" t="s">
        <v>564</v>
      </c>
      <c r="M89">
        <v>1.7737216957281501</v>
      </c>
      <c r="N89">
        <v>0.60008138999999905</v>
      </c>
      <c r="O89">
        <v>6.2807747000000003</v>
      </c>
      <c r="P89" s="5">
        <v>6.7482258999999995E-8</v>
      </c>
      <c r="Q89">
        <v>0.62132257999999996</v>
      </c>
      <c r="R89">
        <v>1.1777935E-2</v>
      </c>
      <c r="S89" s="5">
        <v>5.4544825000000001E-7</v>
      </c>
      <c r="T89" s="5">
        <v>7.2341225999999998E-8</v>
      </c>
      <c r="U89" s="5">
        <v>2.9103840000000001E-9</v>
      </c>
      <c r="V89">
        <v>7.4392396E-2</v>
      </c>
      <c r="W89">
        <v>5.8434806000000003E-4</v>
      </c>
      <c r="X89">
        <v>2.0762197E-2</v>
      </c>
      <c r="Y89">
        <v>0.31956902999999998</v>
      </c>
      <c r="Z89">
        <v>73.445103000000003</v>
      </c>
      <c r="AA89">
        <v>287.54271</v>
      </c>
      <c r="AB89">
        <v>0.80355993999999997</v>
      </c>
      <c r="AC89">
        <v>32.654316000000001</v>
      </c>
      <c r="AD89" s="5">
        <v>1.3076687000000001E-5</v>
      </c>
      <c r="AE89">
        <v>3.4178836000000001</v>
      </c>
      <c r="AF89">
        <v>2.3150195999999998</v>
      </c>
      <c r="AG89">
        <v>0.54787149999999996</v>
      </c>
    </row>
    <row r="90" spans="2:33">
      <c r="B90">
        <v>12741</v>
      </c>
      <c r="C90">
        <v>12741</v>
      </c>
      <c r="D90" t="s">
        <v>752</v>
      </c>
      <c r="E90" t="s">
        <v>756</v>
      </c>
      <c r="F90" t="s">
        <v>763</v>
      </c>
      <c r="G90" t="s">
        <v>764</v>
      </c>
      <c r="H90">
        <v>2</v>
      </c>
      <c r="I90">
        <v>0</v>
      </c>
      <c r="J90" t="s">
        <v>562</v>
      </c>
      <c r="K90" t="s">
        <v>570</v>
      </c>
      <c r="L90" t="s">
        <v>564</v>
      </c>
      <c r="M90">
        <v>2.2050110228068598</v>
      </c>
      <c r="N90">
        <v>0.63242281</v>
      </c>
      <c r="O90">
        <v>6.2289155999999997</v>
      </c>
      <c r="P90" s="5">
        <v>1.4177195E-6</v>
      </c>
      <c r="Q90">
        <v>0.67604593999999996</v>
      </c>
      <c r="R90">
        <v>1.2198572E-2</v>
      </c>
      <c r="S90" s="5">
        <v>5.3090483000000002E-7</v>
      </c>
      <c r="T90" s="5">
        <v>7.3326901000000004E-8</v>
      </c>
      <c r="U90" s="5">
        <v>2.9353078E-9</v>
      </c>
      <c r="V90">
        <v>7.0146245999999995E-2</v>
      </c>
      <c r="W90">
        <v>6.7022779000000001E-4</v>
      </c>
      <c r="X90">
        <v>1.9829684E-2</v>
      </c>
      <c r="Y90">
        <v>0.29859322999999999</v>
      </c>
      <c r="Z90">
        <v>70.097305000000006</v>
      </c>
      <c r="AA90">
        <v>274.04426000000001</v>
      </c>
      <c r="AB90">
        <v>0.84800489999999995</v>
      </c>
      <c r="AC90">
        <v>37.79016</v>
      </c>
      <c r="AD90" s="5">
        <v>4.4786073000000001E-5</v>
      </c>
      <c r="AE90">
        <v>3.1763197999999999</v>
      </c>
      <c r="AF90">
        <v>2.5463019</v>
      </c>
      <c r="AG90">
        <v>0.50629385000000005</v>
      </c>
    </row>
    <row r="91" spans="2:33">
      <c r="B91">
        <v>12116</v>
      </c>
      <c r="C91">
        <v>12116</v>
      </c>
      <c r="D91" t="s">
        <v>752</v>
      </c>
      <c r="E91" t="s">
        <v>756</v>
      </c>
      <c r="F91" t="s">
        <v>765</v>
      </c>
      <c r="G91" t="s">
        <v>766</v>
      </c>
      <c r="H91">
        <v>2</v>
      </c>
      <c r="I91">
        <v>0</v>
      </c>
      <c r="J91" t="s">
        <v>562</v>
      </c>
      <c r="K91" t="s">
        <v>570</v>
      </c>
      <c r="L91" t="s">
        <v>564</v>
      </c>
      <c r="M91">
        <v>2.4658629308139801</v>
      </c>
      <c r="N91">
        <v>0.60285129000000004</v>
      </c>
      <c r="O91">
        <v>6.3103277000000002</v>
      </c>
      <c r="P91" s="5">
        <v>6.7504088999999999E-8</v>
      </c>
      <c r="Q91">
        <v>0.62032723999999995</v>
      </c>
      <c r="R91">
        <v>1.1818929000000001E-2</v>
      </c>
      <c r="S91" s="5">
        <v>5.4814759999999997E-7</v>
      </c>
      <c r="T91" s="5">
        <v>7.2725057000000006E-8</v>
      </c>
      <c r="U91" s="5">
        <v>2.9246198000000001E-9</v>
      </c>
      <c r="V91">
        <v>7.4826444000000006E-2</v>
      </c>
      <c r="W91">
        <v>5.8487551000000002E-4</v>
      </c>
      <c r="X91">
        <v>2.0871068E-2</v>
      </c>
      <c r="Y91">
        <v>0.32149485999999999</v>
      </c>
      <c r="Z91">
        <v>73.867120999999997</v>
      </c>
      <c r="AA91">
        <v>289.27629000000002</v>
      </c>
      <c r="AB91">
        <v>0.80639523000000002</v>
      </c>
      <c r="AC91">
        <v>32.639941999999998</v>
      </c>
      <c r="AD91" s="5">
        <v>1.3123041E-5</v>
      </c>
      <c r="AE91">
        <v>3.4392038999999999</v>
      </c>
      <c r="AF91">
        <v>2.3198156000000001</v>
      </c>
      <c r="AG91">
        <v>0.55130822999999995</v>
      </c>
    </row>
    <row r="92" spans="2:33">
      <c r="B92">
        <v>19590</v>
      </c>
      <c r="C92">
        <v>19590</v>
      </c>
      <c r="D92" t="s">
        <v>752</v>
      </c>
      <c r="E92" t="s">
        <v>756</v>
      </c>
      <c r="F92" t="s">
        <v>767</v>
      </c>
      <c r="G92" t="s">
        <v>768</v>
      </c>
      <c r="H92">
        <v>2</v>
      </c>
      <c r="I92">
        <v>0</v>
      </c>
      <c r="J92" t="s">
        <v>562</v>
      </c>
      <c r="K92" t="s">
        <v>570</v>
      </c>
      <c r="L92" t="s">
        <v>564</v>
      </c>
      <c r="M92">
        <v>1.7840269558597299</v>
      </c>
      <c r="N92">
        <v>0.45539236</v>
      </c>
      <c r="O92">
        <v>4.7749699999999997</v>
      </c>
      <c r="P92" s="5">
        <v>5.9992539999999999E-8</v>
      </c>
      <c r="Q92">
        <v>0.53133891</v>
      </c>
      <c r="R92">
        <v>9.228722E-3</v>
      </c>
      <c r="S92" s="5">
        <v>3.9339521999999999E-7</v>
      </c>
      <c r="T92" s="5">
        <v>5.4716718000000002E-8</v>
      </c>
      <c r="U92" s="5">
        <v>2.1740905E-9</v>
      </c>
      <c r="V92">
        <v>5.4928075999999999E-2</v>
      </c>
      <c r="W92">
        <v>5.2976887999999997E-4</v>
      </c>
      <c r="X92">
        <v>1.5849788E-2</v>
      </c>
      <c r="Y92">
        <v>0.23429847000000001</v>
      </c>
      <c r="Z92">
        <v>55.377208999999901</v>
      </c>
      <c r="AA92">
        <v>210.70930000000001</v>
      </c>
      <c r="AB92">
        <v>0.59345035999999995</v>
      </c>
      <c r="AC92">
        <v>27.523254999999999</v>
      </c>
      <c r="AD92" s="5">
        <v>1.0851969000000001E-5</v>
      </c>
      <c r="AE92">
        <v>2.4934994000000001</v>
      </c>
      <c r="AF92">
        <v>1.8817571</v>
      </c>
      <c r="AG92">
        <v>0.39971352999999998</v>
      </c>
    </row>
    <row r="93" spans="2:33">
      <c r="B93">
        <v>12120</v>
      </c>
      <c r="C93">
        <v>12120</v>
      </c>
      <c r="D93" t="s">
        <v>752</v>
      </c>
      <c r="E93" t="s">
        <v>756</v>
      </c>
      <c r="F93" t="s">
        <v>769</v>
      </c>
      <c r="G93" t="s">
        <v>770</v>
      </c>
      <c r="H93">
        <v>2</v>
      </c>
      <c r="I93">
        <v>0</v>
      </c>
      <c r="J93" t="s">
        <v>562</v>
      </c>
      <c r="K93" t="s">
        <v>570</v>
      </c>
      <c r="L93" t="s">
        <v>564</v>
      </c>
      <c r="M93">
        <v>1.7737468146508999</v>
      </c>
      <c r="N93">
        <v>0.59948181999999905</v>
      </c>
      <c r="O93">
        <v>6.2743776999999996</v>
      </c>
      <c r="P93" s="5">
        <v>6.7477533000000004E-8</v>
      </c>
      <c r="Q93">
        <v>0.62153802000000002</v>
      </c>
      <c r="R93">
        <v>1.1769062E-2</v>
      </c>
      <c r="S93" s="5">
        <v>5.4486395999999999E-7</v>
      </c>
      <c r="T93" s="5">
        <v>7.2258143E-8</v>
      </c>
      <c r="U93" s="5">
        <v>2.9073025000000001E-9</v>
      </c>
      <c r="V93">
        <v>7.4298443000000006E-2</v>
      </c>
      <c r="W93">
        <v>5.8423389E-4</v>
      </c>
      <c r="X93">
        <v>2.0738631E-2</v>
      </c>
      <c r="Y93">
        <v>0.31915217000000001</v>
      </c>
      <c r="Z93">
        <v>73.353753999999995</v>
      </c>
      <c r="AA93">
        <v>287.16746000000001</v>
      </c>
      <c r="AB93">
        <v>0.80294622000000004</v>
      </c>
      <c r="AC93">
        <v>32.657426999999998</v>
      </c>
      <c r="AD93" s="5">
        <v>1.3066654000000001E-5</v>
      </c>
      <c r="AE93">
        <v>3.4132687000000002</v>
      </c>
      <c r="AF93">
        <v>2.3139815000000001</v>
      </c>
      <c r="AG93">
        <v>0.54712759</v>
      </c>
    </row>
    <row r="94" spans="2:33">
      <c r="B94">
        <v>19023</v>
      </c>
      <c r="C94">
        <v>19023</v>
      </c>
      <c r="D94" t="s">
        <v>752</v>
      </c>
      <c r="E94" t="s">
        <v>771</v>
      </c>
      <c r="F94" t="s">
        <v>772</v>
      </c>
      <c r="G94" t="s">
        <v>773</v>
      </c>
      <c r="H94">
        <v>2</v>
      </c>
      <c r="I94">
        <v>0</v>
      </c>
      <c r="J94" t="s">
        <v>566</v>
      </c>
      <c r="K94" t="s">
        <v>570</v>
      </c>
      <c r="L94" t="s">
        <v>564</v>
      </c>
      <c r="M94">
        <v>1.20806729673855</v>
      </c>
      <c r="N94">
        <v>0.13667786000000001</v>
      </c>
      <c r="O94">
        <v>1.4558998000000001</v>
      </c>
      <c r="P94" s="5">
        <v>2.2802442E-8</v>
      </c>
      <c r="Q94">
        <v>0.13524512</v>
      </c>
      <c r="R94">
        <v>3.0393659999999999E-3</v>
      </c>
      <c r="S94" s="5">
        <v>1.2070893999999999E-7</v>
      </c>
      <c r="T94" s="5">
        <v>1.7083279000000001E-8</v>
      </c>
      <c r="U94" s="5">
        <v>7.1298979000000003E-10</v>
      </c>
      <c r="V94">
        <v>1.6156633E-2</v>
      </c>
      <c r="W94">
        <v>1.2365020000000001E-4</v>
      </c>
      <c r="X94">
        <v>4.3617637999999997E-3</v>
      </c>
      <c r="Y94">
        <v>6.9098519999999997E-2</v>
      </c>
      <c r="Z94">
        <v>16.766137000000001</v>
      </c>
      <c r="AA94">
        <v>63.814064000000002</v>
      </c>
      <c r="AB94">
        <v>0.17423858</v>
      </c>
      <c r="AC94">
        <v>8.5767194</v>
      </c>
      <c r="AD94" s="5">
        <v>3.3604168999999999E-6</v>
      </c>
      <c r="AE94">
        <v>0.72828440000000005</v>
      </c>
      <c r="AF94">
        <v>0.61095588999999995</v>
      </c>
      <c r="AG94">
        <v>0.11665949</v>
      </c>
    </row>
    <row r="95" spans="2:33">
      <c r="B95">
        <v>19593</v>
      </c>
      <c r="C95">
        <v>19593</v>
      </c>
      <c r="D95" t="s">
        <v>752</v>
      </c>
      <c r="E95" t="s">
        <v>774</v>
      </c>
      <c r="F95" t="s">
        <v>775</v>
      </c>
      <c r="G95" t="s">
        <v>776</v>
      </c>
      <c r="H95">
        <v>2</v>
      </c>
      <c r="I95">
        <v>0</v>
      </c>
      <c r="J95" t="s">
        <v>562</v>
      </c>
      <c r="K95" t="s">
        <v>570</v>
      </c>
      <c r="L95" t="s">
        <v>564</v>
      </c>
      <c r="M95">
        <v>1.2198901481061499</v>
      </c>
      <c r="N95">
        <v>0.18997186999999999</v>
      </c>
      <c r="O95">
        <v>1.8920447</v>
      </c>
      <c r="P95" s="5">
        <v>4.9962573999999999E-8</v>
      </c>
      <c r="Q95">
        <v>0.65072191000000001</v>
      </c>
      <c r="R95">
        <v>4.3127262999999999E-3</v>
      </c>
      <c r="S95" s="5">
        <v>1.3716625000000001E-7</v>
      </c>
      <c r="T95" s="5">
        <v>2.2761186000000001E-8</v>
      </c>
      <c r="U95" s="5">
        <v>8.6093392999999997E-10</v>
      </c>
      <c r="V95">
        <v>1.7106759999999999E-2</v>
      </c>
      <c r="W95">
        <v>2.1101215E-4</v>
      </c>
      <c r="X95">
        <v>5.3463210999999998E-3</v>
      </c>
      <c r="Y95">
        <v>7.0261883999999997E-2</v>
      </c>
      <c r="Z95">
        <v>17.7800133</v>
      </c>
      <c r="AA95">
        <v>65.717617000000004</v>
      </c>
      <c r="AB95">
        <v>0.34180202999999998</v>
      </c>
      <c r="AC95">
        <v>25.110578</v>
      </c>
      <c r="AD95" s="5">
        <v>5.6943799000000004E-6</v>
      </c>
      <c r="AE95">
        <v>0.68295086000000005</v>
      </c>
      <c r="AF95">
        <v>1.1007366000000001</v>
      </c>
      <c r="AG95">
        <v>0.10835723999999999</v>
      </c>
    </row>
    <row r="96" spans="2:33">
      <c r="B96">
        <v>16550</v>
      </c>
      <c r="C96">
        <v>16550</v>
      </c>
      <c r="D96" t="s">
        <v>777</v>
      </c>
      <c r="E96" t="s">
        <v>778</v>
      </c>
      <c r="F96" t="s">
        <v>779</v>
      </c>
      <c r="G96" t="s">
        <v>390</v>
      </c>
      <c r="H96">
        <v>2</v>
      </c>
      <c r="I96">
        <v>0</v>
      </c>
      <c r="J96" t="s">
        <v>562</v>
      </c>
      <c r="K96" t="s">
        <v>563</v>
      </c>
      <c r="L96" t="s">
        <v>564</v>
      </c>
      <c r="M96">
        <v>1.0265866012607201</v>
      </c>
      <c r="N96">
        <v>0.32176215000000002</v>
      </c>
      <c r="O96">
        <v>2.6071987999999999</v>
      </c>
      <c r="P96" s="5">
        <v>1.3417088000000001E-7</v>
      </c>
      <c r="Q96">
        <v>0.98448844000000002</v>
      </c>
      <c r="R96">
        <v>8.5266261999999999E-3</v>
      </c>
      <c r="S96" s="5">
        <v>2.7546594999999999E-7</v>
      </c>
      <c r="T96" s="5">
        <v>2.5003858000000001E-8</v>
      </c>
      <c r="U96" s="5">
        <v>2.7085397000000001E-9</v>
      </c>
      <c r="V96">
        <v>3.4263829000000003E-2</v>
      </c>
      <c r="W96">
        <v>4.0492419999999999E-4</v>
      </c>
      <c r="X96">
        <v>8.0124788000000002E-3</v>
      </c>
      <c r="Y96">
        <v>0.13853651</v>
      </c>
      <c r="Z96">
        <v>39.068992999999999</v>
      </c>
      <c r="AA96">
        <v>78.655238999999995</v>
      </c>
      <c r="AB96">
        <v>0.74721713000000001</v>
      </c>
      <c r="AC96">
        <v>43.85624</v>
      </c>
      <c r="AD96" s="5">
        <v>8.2983613999999998E-6</v>
      </c>
      <c r="AE96">
        <v>0.24472404</v>
      </c>
      <c r="AF96">
        <v>2.2748157</v>
      </c>
      <c r="AG96">
        <v>8.7658997000000002E-2</v>
      </c>
    </row>
    <row r="97" spans="2:33">
      <c r="B97">
        <v>16530</v>
      </c>
      <c r="C97">
        <v>16530</v>
      </c>
      <c r="D97" t="s">
        <v>777</v>
      </c>
      <c r="E97" t="s">
        <v>778</v>
      </c>
      <c r="F97" t="s">
        <v>780</v>
      </c>
      <c r="G97" t="s">
        <v>781</v>
      </c>
      <c r="H97">
        <v>2</v>
      </c>
      <c r="I97">
        <v>0</v>
      </c>
      <c r="J97" t="s">
        <v>562</v>
      </c>
      <c r="K97" t="s">
        <v>563</v>
      </c>
      <c r="L97" t="s">
        <v>564</v>
      </c>
      <c r="M97">
        <v>2.1341137037498501</v>
      </c>
      <c r="N97">
        <v>0.27138099999999998</v>
      </c>
      <c r="O97">
        <v>2.5507442</v>
      </c>
      <c r="P97" s="5">
        <v>1.1254479E-7</v>
      </c>
      <c r="Q97">
        <v>0.56429874000000002</v>
      </c>
      <c r="R97">
        <v>7.9097695000000003E-3</v>
      </c>
      <c r="S97" s="5">
        <v>2.1304467999999999E-7</v>
      </c>
      <c r="T97" s="5">
        <v>2.5380724999999999E-8</v>
      </c>
      <c r="U97" s="5">
        <v>2.5301314999999999E-9</v>
      </c>
      <c r="V97">
        <v>2.5104632000000002E-2</v>
      </c>
      <c r="W97">
        <v>3.3282305000000001E-4</v>
      </c>
      <c r="X97">
        <v>7.2042809999999999E-3</v>
      </c>
      <c r="Y97">
        <v>9.7854147000000002E-2</v>
      </c>
      <c r="Z97">
        <v>50.953018</v>
      </c>
      <c r="AA97">
        <v>78.687282999999994</v>
      </c>
      <c r="AB97">
        <v>0.67323147999999999</v>
      </c>
      <c r="AC97">
        <v>31.248367999999999</v>
      </c>
      <c r="AD97" s="5">
        <v>8.6251670999999997E-6</v>
      </c>
      <c r="AE97">
        <v>0.46582151999999999</v>
      </c>
      <c r="AF97">
        <v>1.9638133</v>
      </c>
      <c r="AG97">
        <v>0.12110935</v>
      </c>
    </row>
    <row r="98" spans="2:33">
      <c r="B98">
        <v>16400</v>
      </c>
      <c r="C98">
        <v>16400</v>
      </c>
      <c r="D98" t="s">
        <v>777</v>
      </c>
      <c r="E98" t="s">
        <v>782</v>
      </c>
      <c r="F98" t="s">
        <v>783</v>
      </c>
      <c r="G98" t="s">
        <v>784</v>
      </c>
      <c r="H98">
        <v>2</v>
      </c>
      <c r="I98">
        <v>0</v>
      </c>
      <c r="J98" t="s">
        <v>562</v>
      </c>
      <c r="K98" t="s">
        <v>570</v>
      </c>
      <c r="L98" t="s">
        <v>564</v>
      </c>
      <c r="M98">
        <v>1.0935311853309</v>
      </c>
      <c r="N98">
        <v>0.76826114000000001</v>
      </c>
      <c r="O98">
        <v>7.9444885999999997</v>
      </c>
      <c r="P98" s="5">
        <v>6.8895561000000006E-8</v>
      </c>
      <c r="Q98">
        <v>0.70891141999999996</v>
      </c>
      <c r="R98">
        <v>1.4034224E-2</v>
      </c>
      <c r="S98" s="5">
        <v>7.0554824000000004E-7</v>
      </c>
      <c r="T98" s="5">
        <v>9.9022147000000002E-8</v>
      </c>
      <c r="U98" s="5">
        <v>3.8868623000000003E-9</v>
      </c>
      <c r="V98">
        <v>0.10132582</v>
      </c>
      <c r="W98">
        <v>5.5833841999999997E-4</v>
      </c>
      <c r="X98">
        <v>2.7113347999999999E-2</v>
      </c>
      <c r="Y98">
        <v>0.43997976999999999</v>
      </c>
      <c r="Z98">
        <v>100.776894</v>
      </c>
      <c r="AA98">
        <v>396.20776000000001</v>
      </c>
      <c r="AB98">
        <v>0.86578679000000003</v>
      </c>
      <c r="AC98">
        <v>32.278787999999999</v>
      </c>
      <c r="AD98" s="5">
        <v>1.7075749000000001E-5</v>
      </c>
      <c r="AE98">
        <v>4.7536224999999996</v>
      </c>
      <c r="AF98">
        <v>2.4263564999999998</v>
      </c>
      <c r="AG98">
        <v>0.76450965999999998</v>
      </c>
    </row>
    <row r="99" spans="2:33">
      <c r="B99">
        <v>17700</v>
      </c>
      <c r="C99">
        <v>17700</v>
      </c>
      <c r="D99" t="s">
        <v>777</v>
      </c>
      <c r="E99" t="s">
        <v>785</v>
      </c>
      <c r="F99" t="s">
        <v>786</v>
      </c>
      <c r="G99" t="s">
        <v>787</v>
      </c>
      <c r="H99">
        <v>2</v>
      </c>
      <c r="I99">
        <v>0</v>
      </c>
      <c r="J99" t="s">
        <v>566</v>
      </c>
      <c r="K99" t="s">
        <v>570</v>
      </c>
      <c r="L99" t="s">
        <v>564</v>
      </c>
      <c r="M99">
        <v>1.96256647320624</v>
      </c>
      <c r="N99">
        <v>0.35023794000000003</v>
      </c>
      <c r="O99">
        <v>2.5022989</v>
      </c>
      <c r="P99" s="5">
        <v>2.9773128999999997E-7</v>
      </c>
      <c r="Q99">
        <v>0.25215714</v>
      </c>
      <c r="R99">
        <v>9.0489903000000003E-3</v>
      </c>
      <c r="S99" s="5">
        <v>2.1508981E-7</v>
      </c>
      <c r="T99" s="5">
        <v>6.1601349999999996E-8</v>
      </c>
      <c r="U99" s="5">
        <v>5.0410010999999998E-9</v>
      </c>
      <c r="V99">
        <v>2.8321692999999998E-2</v>
      </c>
      <c r="W99">
        <v>8.7125297000000001E-4</v>
      </c>
      <c r="X99">
        <v>2.4922765999999999E-2</v>
      </c>
      <c r="Y99">
        <v>0.12823023</v>
      </c>
      <c r="Z99">
        <v>63.002085000000001</v>
      </c>
      <c r="AA99">
        <v>409.08954999999997</v>
      </c>
      <c r="AB99">
        <v>0.73578273999999999</v>
      </c>
      <c r="AC99">
        <v>20.614515000000001</v>
      </c>
      <c r="AD99" s="5">
        <v>1.2541043999999999E-5</v>
      </c>
      <c r="AE99">
        <v>5.3333038999999999E-2</v>
      </c>
      <c r="AF99">
        <v>2.0002537999999999</v>
      </c>
      <c r="AG99">
        <v>0.44871203999999998</v>
      </c>
    </row>
    <row r="100" spans="2:33">
      <c r="B100">
        <v>17701</v>
      </c>
      <c r="C100">
        <v>17701</v>
      </c>
      <c r="D100" t="s">
        <v>777</v>
      </c>
      <c r="E100" t="s">
        <v>785</v>
      </c>
      <c r="F100" t="s">
        <v>788</v>
      </c>
      <c r="G100" t="s">
        <v>789</v>
      </c>
      <c r="H100">
        <v>2</v>
      </c>
      <c r="I100">
        <v>0</v>
      </c>
      <c r="J100" t="s">
        <v>566</v>
      </c>
      <c r="K100" t="s">
        <v>570</v>
      </c>
      <c r="L100" t="s">
        <v>564</v>
      </c>
      <c r="M100">
        <v>1.95913649796319</v>
      </c>
      <c r="N100">
        <v>0.38952216000000001</v>
      </c>
      <c r="O100">
        <v>2.2361494</v>
      </c>
      <c r="P100" s="5">
        <v>2.8957191999999999E-7</v>
      </c>
      <c r="Q100">
        <v>0.24286292000000001</v>
      </c>
      <c r="R100">
        <v>9.7185467000000005E-3</v>
      </c>
      <c r="S100" s="5">
        <v>2.5125735000000001E-7</v>
      </c>
      <c r="T100" s="5">
        <v>9.3439803999999999E-8</v>
      </c>
      <c r="U100" s="5">
        <v>3.6813863999999999E-9</v>
      </c>
      <c r="V100">
        <v>3.3524015999999997E-2</v>
      </c>
      <c r="W100">
        <v>7.0680334000000004E-4</v>
      </c>
      <c r="X100">
        <v>2.3047293999999999E-2</v>
      </c>
      <c r="Y100">
        <v>0.14890902</v>
      </c>
      <c r="Z100">
        <v>56.787273999999996</v>
      </c>
      <c r="AA100">
        <v>416.27150999999998</v>
      </c>
      <c r="AB100">
        <v>4.9886200000000001</v>
      </c>
      <c r="AC100">
        <v>21.526655999999999</v>
      </c>
      <c r="AD100" s="5">
        <v>1.4202653E-5</v>
      </c>
      <c r="AE100">
        <v>6.7539722999999996E-2</v>
      </c>
      <c r="AF100">
        <v>2.0976520999999999</v>
      </c>
      <c r="AG100">
        <v>7.0957599999999996E-2</v>
      </c>
    </row>
    <row r="101" spans="2:33">
      <c r="B101">
        <v>17040</v>
      </c>
      <c r="C101">
        <v>17040</v>
      </c>
      <c r="D101" t="s">
        <v>777</v>
      </c>
      <c r="E101" t="s">
        <v>785</v>
      </c>
      <c r="F101" t="s">
        <v>790</v>
      </c>
      <c r="G101" t="s">
        <v>791</v>
      </c>
      <c r="H101">
        <v>2</v>
      </c>
      <c r="I101">
        <v>0</v>
      </c>
      <c r="J101" t="s">
        <v>566</v>
      </c>
      <c r="K101" t="s">
        <v>570</v>
      </c>
      <c r="L101" t="s">
        <v>564</v>
      </c>
      <c r="M101">
        <v>2.5434607802956499</v>
      </c>
      <c r="N101">
        <v>0.95576380000000005</v>
      </c>
      <c r="O101">
        <v>4.2728082000000001</v>
      </c>
      <c r="P101" s="5">
        <v>2.7759037E-7</v>
      </c>
      <c r="Q101">
        <v>0.19155678000000001</v>
      </c>
      <c r="R101">
        <v>2.3260451000000001E-2</v>
      </c>
      <c r="S101" s="5">
        <v>6.4052075999999997E-7</v>
      </c>
      <c r="T101" s="5">
        <v>2.000192E-7</v>
      </c>
      <c r="U101" s="5">
        <v>7.7036853999999997E-9</v>
      </c>
      <c r="V101">
        <v>9.5779489999999995E-2</v>
      </c>
      <c r="W101">
        <v>1.8565367E-3</v>
      </c>
      <c r="X101">
        <v>5.7646151E-2</v>
      </c>
      <c r="Y101">
        <v>0.39517458999999999</v>
      </c>
      <c r="Z101">
        <v>98.921431999999996</v>
      </c>
      <c r="AA101">
        <v>777.26387999999997</v>
      </c>
      <c r="AB101">
        <v>24.422297</v>
      </c>
      <c r="AC101">
        <v>39.589027000000002</v>
      </c>
      <c r="AD101" s="5">
        <v>1.8679508000000002E-5</v>
      </c>
      <c r="AE101">
        <v>8.4037825E-3</v>
      </c>
      <c r="AF101">
        <v>3.8418637000000002</v>
      </c>
      <c r="AG101">
        <v>0.42254072999999998</v>
      </c>
    </row>
    <row r="102" spans="2:33">
      <c r="B102">
        <v>6</v>
      </c>
      <c r="C102">
        <v>6</v>
      </c>
      <c r="D102" t="s">
        <v>777</v>
      </c>
      <c r="E102" t="s">
        <v>785</v>
      </c>
      <c r="F102" t="s">
        <v>792</v>
      </c>
      <c r="G102" t="s">
        <v>793</v>
      </c>
      <c r="H102">
        <v>2</v>
      </c>
      <c r="I102">
        <v>0</v>
      </c>
      <c r="J102" t="s">
        <v>566</v>
      </c>
      <c r="K102" t="s">
        <v>563</v>
      </c>
      <c r="L102" t="s">
        <v>564</v>
      </c>
      <c r="M102">
        <v>2.4002537538906901</v>
      </c>
      <c r="N102">
        <v>0.71811930999999996</v>
      </c>
      <c r="O102">
        <v>4.0258541000000001</v>
      </c>
      <c r="P102" s="5">
        <v>9.1711284999999995E-8</v>
      </c>
      <c r="Q102">
        <v>0.22186671999999999</v>
      </c>
      <c r="R102">
        <v>2.6632704E-2</v>
      </c>
      <c r="S102" s="5">
        <v>5.6466073000000003E-7</v>
      </c>
      <c r="T102" s="5">
        <v>1.2471669E-7</v>
      </c>
      <c r="U102" s="5">
        <v>1.5934552E-8</v>
      </c>
      <c r="V102">
        <v>6.0707558000000002E-2</v>
      </c>
      <c r="W102">
        <v>9.8234047000000002E-4</v>
      </c>
      <c r="X102">
        <v>3.4680913000000001E-2</v>
      </c>
      <c r="Y102">
        <v>0.28067320000000001</v>
      </c>
      <c r="Z102">
        <v>213.55797200000001</v>
      </c>
      <c r="AA102">
        <v>382.37488999999999</v>
      </c>
      <c r="AB102">
        <v>10.435473</v>
      </c>
      <c r="AC102">
        <v>36.598827</v>
      </c>
      <c r="AD102" s="5">
        <v>1.6504991000000001E-5</v>
      </c>
      <c r="AE102">
        <v>7.4745544999999997E-2</v>
      </c>
      <c r="AF102">
        <v>3.0804371000000002</v>
      </c>
      <c r="AG102">
        <v>0.87067145000000001</v>
      </c>
    </row>
    <row r="103" spans="2:33">
      <c r="B103">
        <v>17130</v>
      </c>
      <c r="C103">
        <v>17130</v>
      </c>
      <c r="D103" t="s">
        <v>777</v>
      </c>
      <c r="E103" t="s">
        <v>785</v>
      </c>
      <c r="F103" t="s">
        <v>794</v>
      </c>
      <c r="G103" t="s">
        <v>795</v>
      </c>
      <c r="H103">
        <v>2</v>
      </c>
      <c r="I103">
        <v>0</v>
      </c>
      <c r="J103" t="s">
        <v>566</v>
      </c>
      <c r="K103" t="s">
        <v>570</v>
      </c>
      <c r="L103" t="s">
        <v>564</v>
      </c>
      <c r="M103">
        <v>1.9874265354318701</v>
      </c>
      <c r="N103">
        <v>0.32325123</v>
      </c>
      <c r="O103">
        <v>2.5000618999999999</v>
      </c>
      <c r="P103" s="5">
        <v>2.9867400000000002E-7</v>
      </c>
      <c r="Q103">
        <v>0.25533670000000003</v>
      </c>
      <c r="R103">
        <v>8.8041079000000001E-3</v>
      </c>
      <c r="S103" s="5">
        <v>2.379477E-7</v>
      </c>
      <c r="T103" s="5">
        <v>3.5897559000000003E-8</v>
      </c>
      <c r="U103" s="5">
        <v>2.8441218000000001E-9</v>
      </c>
      <c r="V103">
        <v>3.1220566000000002E-2</v>
      </c>
      <c r="W103">
        <v>5.2488790000000001E-4</v>
      </c>
      <c r="X103">
        <v>2.1095705999999999E-2</v>
      </c>
      <c r="Y103">
        <v>0.14312038999999999</v>
      </c>
      <c r="Z103">
        <v>47.160879999999999</v>
      </c>
      <c r="AA103">
        <v>287.20028000000002</v>
      </c>
      <c r="AB103">
        <v>0.60164991999999995</v>
      </c>
      <c r="AC103">
        <v>20.105709999999998</v>
      </c>
      <c r="AD103" s="5">
        <v>1.3012785000000001E-5</v>
      </c>
      <c r="AE103">
        <v>5.7301222999999998E-2</v>
      </c>
      <c r="AF103">
        <v>2.1109127000000001</v>
      </c>
      <c r="AG103">
        <v>0.33184797999999999</v>
      </c>
    </row>
    <row r="104" spans="2:33">
      <c r="B104">
        <v>16129</v>
      </c>
      <c r="C104">
        <v>16129</v>
      </c>
      <c r="D104" t="s">
        <v>777</v>
      </c>
      <c r="E104" t="s">
        <v>785</v>
      </c>
      <c r="F104" t="s">
        <v>796</v>
      </c>
      <c r="G104" t="s">
        <v>797</v>
      </c>
      <c r="H104">
        <v>2</v>
      </c>
      <c r="I104">
        <v>0</v>
      </c>
      <c r="J104" t="s">
        <v>566</v>
      </c>
      <c r="K104" t="s">
        <v>563</v>
      </c>
      <c r="L104" t="s">
        <v>564</v>
      </c>
      <c r="M104">
        <v>2.3071630048974798</v>
      </c>
      <c r="N104">
        <v>0.44602773000000001</v>
      </c>
      <c r="O104">
        <v>6.1182021000000004</v>
      </c>
      <c r="P104" s="5">
        <v>6.6149130000000001E-8</v>
      </c>
      <c r="Q104">
        <v>0.18929550000000001</v>
      </c>
      <c r="R104">
        <v>1.5899415E-2</v>
      </c>
      <c r="S104" s="5">
        <v>3.2209958000000002E-7</v>
      </c>
      <c r="T104" s="5">
        <v>5.5743738000000002E-8</v>
      </c>
      <c r="U104" s="5">
        <v>2.9066341E-9</v>
      </c>
      <c r="V104">
        <v>2.3727976000000001E-2</v>
      </c>
      <c r="W104">
        <v>3.5659139999999999E-4</v>
      </c>
      <c r="X104">
        <v>3.0286679E-2</v>
      </c>
      <c r="Y104">
        <v>8.9439036E-2</v>
      </c>
      <c r="Z104">
        <v>37.381160399999999</v>
      </c>
      <c r="AA104">
        <v>140.15718000000001</v>
      </c>
      <c r="AB104">
        <v>1.8822949</v>
      </c>
      <c r="AC104">
        <v>37.736376</v>
      </c>
      <c r="AD104" s="5">
        <v>7.2894654000000001E-6</v>
      </c>
      <c r="AE104">
        <v>4.0437382000000001E-2</v>
      </c>
      <c r="AF104">
        <v>1.5887633999999999</v>
      </c>
      <c r="AG104">
        <v>4.4890013</v>
      </c>
    </row>
    <row r="105" spans="2:33">
      <c r="B105">
        <v>17420</v>
      </c>
      <c r="C105">
        <v>17420</v>
      </c>
      <c r="D105" t="s">
        <v>777</v>
      </c>
      <c r="E105" t="s">
        <v>785</v>
      </c>
      <c r="F105" t="s">
        <v>798</v>
      </c>
      <c r="G105" t="s">
        <v>799</v>
      </c>
      <c r="H105">
        <v>2</v>
      </c>
      <c r="I105">
        <v>0</v>
      </c>
      <c r="J105" t="s">
        <v>566</v>
      </c>
      <c r="K105" t="s">
        <v>563</v>
      </c>
      <c r="L105" t="s">
        <v>564</v>
      </c>
      <c r="M105">
        <v>2.0053717290303599</v>
      </c>
      <c r="N105">
        <v>0.38927070999999902</v>
      </c>
      <c r="O105">
        <v>3.7301548000000002</v>
      </c>
      <c r="P105" s="5">
        <v>1.4231837999999999E-7</v>
      </c>
      <c r="Q105">
        <v>0.35987982000000002</v>
      </c>
      <c r="R105">
        <v>1.4955248000000001E-2</v>
      </c>
      <c r="S105" s="5">
        <v>1.5392782999999999E-7</v>
      </c>
      <c r="T105" s="5">
        <v>3.8882530999999998E-8</v>
      </c>
      <c r="U105" s="5">
        <v>2.2332045999999999E-9</v>
      </c>
      <c r="V105">
        <v>1.6164122999999999E-2</v>
      </c>
      <c r="W105">
        <v>5.9864797999999999E-4</v>
      </c>
      <c r="X105">
        <v>1.7383976999999998E-2</v>
      </c>
      <c r="Y105">
        <v>4.7872119999999997E-2</v>
      </c>
      <c r="Z105">
        <v>210.08373900000001</v>
      </c>
      <c r="AA105">
        <v>320.86716000000001</v>
      </c>
      <c r="AB105">
        <v>0.71762820000000005</v>
      </c>
      <c r="AC105">
        <v>37.458275</v>
      </c>
      <c r="AD105" s="5">
        <v>9.7142631999999998E-6</v>
      </c>
      <c r="AE105">
        <v>2.2913996999999998E-2</v>
      </c>
      <c r="AF105">
        <v>2.8506632999999999</v>
      </c>
      <c r="AG105">
        <v>0.85657744000000002</v>
      </c>
    </row>
    <row r="106" spans="2:33">
      <c r="B106">
        <v>17440</v>
      </c>
      <c r="C106">
        <v>17440</v>
      </c>
      <c r="D106" t="s">
        <v>777</v>
      </c>
      <c r="E106" t="s">
        <v>785</v>
      </c>
      <c r="F106" t="s">
        <v>800</v>
      </c>
      <c r="G106" t="s">
        <v>801</v>
      </c>
      <c r="H106">
        <v>2</v>
      </c>
      <c r="I106">
        <v>0</v>
      </c>
      <c r="J106" t="s">
        <v>566</v>
      </c>
      <c r="K106" t="s">
        <v>570</v>
      </c>
      <c r="L106" t="s">
        <v>564</v>
      </c>
      <c r="M106">
        <v>1.7699582389683299</v>
      </c>
      <c r="N106">
        <v>0.35763872000000002</v>
      </c>
      <c r="O106">
        <v>2.3577842000000002</v>
      </c>
      <c r="P106" s="5">
        <v>3.0011016999999999E-7</v>
      </c>
      <c r="Q106">
        <v>0.2585191</v>
      </c>
      <c r="R106">
        <v>8.6426217000000003E-3</v>
      </c>
      <c r="S106" s="5">
        <v>1.4574078E-7</v>
      </c>
      <c r="T106" s="5">
        <v>7.3377403000000002E-8</v>
      </c>
      <c r="U106" s="5">
        <v>8.5827016000000007E-9</v>
      </c>
      <c r="V106">
        <v>1.8417247000000001E-2</v>
      </c>
      <c r="W106">
        <v>1.3631094000000001E-3</v>
      </c>
      <c r="X106">
        <v>2.8568357999999999E-2</v>
      </c>
      <c r="Y106">
        <v>8.2860822000000001E-2</v>
      </c>
      <c r="Z106">
        <v>92.293198000000004</v>
      </c>
      <c r="AA106">
        <v>554.77856999999995</v>
      </c>
      <c r="AB106">
        <v>0.78829806000000002</v>
      </c>
      <c r="AC106">
        <v>20.510930999999999</v>
      </c>
      <c r="AD106" s="5">
        <v>1.1193953E-5</v>
      </c>
      <c r="AE106">
        <v>5.3098188999999997E-2</v>
      </c>
      <c r="AF106">
        <v>1.6935727</v>
      </c>
      <c r="AG106">
        <v>0.61111331999999996</v>
      </c>
    </row>
    <row r="107" spans="2:33">
      <c r="B107">
        <v>17270</v>
      </c>
      <c r="C107">
        <v>17270</v>
      </c>
      <c r="D107" t="s">
        <v>777</v>
      </c>
      <c r="E107" t="s">
        <v>785</v>
      </c>
      <c r="F107" t="s">
        <v>802</v>
      </c>
      <c r="G107" t="s">
        <v>803</v>
      </c>
      <c r="H107">
        <v>2</v>
      </c>
      <c r="I107">
        <v>0</v>
      </c>
      <c r="J107" t="s">
        <v>566</v>
      </c>
      <c r="K107" t="s">
        <v>570</v>
      </c>
      <c r="L107" t="s">
        <v>564</v>
      </c>
      <c r="M107">
        <v>2.21012656210597</v>
      </c>
      <c r="N107">
        <v>0.60033285000000003</v>
      </c>
      <c r="O107">
        <v>1.62643</v>
      </c>
      <c r="P107" s="5">
        <v>1.0040073E-7</v>
      </c>
      <c r="Q107">
        <v>0.27680171999999997</v>
      </c>
      <c r="R107">
        <v>1.4394674999999999E-2</v>
      </c>
      <c r="S107" s="5">
        <v>3.4895890999999999E-7</v>
      </c>
      <c r="T107" s="5">
        <v>2.4072552000000001E-7</v>
      </c>
      <c r="U107" s="5">
        <v>2.5079824999999998E-9</v>
      </c>
      <c r="V107">
        <v>4.5859243000000001E-2</v>
      </c>
      <c r="W107">
        <v>6.7000914000000004E-4</v>
      </c>
      <c r="X107">
        <v>2.0665261000000001E-2</v>
      </c>
      <c r="Y107">
        <v>0.18585336999999999</v>
      </c>
      <c r="Z107">
        <v>72.414362999999994</v>
      </c>
      <c r="AA107">
        <v>620.82839999999999</v>
      </c>
      <c r="AB107">
        <v>22.178256999999999</v>
      </c>
      <c r="AC107">
        <v>33.413831000000002</v>
      </c>
      <c r="AD107" s="5">
        <v>1.6492041999999999E-5</v>
      </c>
      <c r="AE107">
        <v>0.12780089</v>
      </c>
      <c r="AF107">
        <v>2.7481873000000001</v>
      </c>
      <c r="AG107">
        <v>-1.2495581</v>
      </c>
    </row>
    <row r="108" spans="2:33">
      <c r="B108">
        <v>16615</v>
      </c>
      <c r="C108">
        <v>16615</v>
      </c>
      <c r="D108" t="s">
        <v>777</v>
      </c>
      <c r="E108" t="s">
        <v>804</v>
      </c>
      <c r="F108" t="s">
        <v>805</v>
      </c>
      <c r="G108" t="s">
        <v>806</v>
      </c>
      <c r="H108">
        <v>2</v>
      </c>
      <c r="I108">
        <v>0</v>
      </c>
      <c r="J108" t="s">
        <v>562</v>
      </c>
      <c r="K108" t="s">
        <v>570</v>
      </c>
      <c r="L108" t="s">
        <v>564</v>
      </c>
      <c r="M108">
        <v>1.9982412753477401</v>
      </c>
      <c r="N108">
        <v>0.35815815000000001</v>
      </c>
      <c r="O108">
        <v>2.3599825000000001</v>
      </c>
      <c r="P108" s="5">
        <v>8.1912944999999999E-8</v>
      </c>
      <c r="Q108">
        <v>0.39040661999999998</v>
      </c>
      <c r="R108">
        <v>9.5896507000000006E-3</v>
      </c>
      <c r="S108" s="5">
        <v>2.1550058E-7</v>
      </c>
      <c r="T108" s="5">
        <v>7.9617007999999993E-8</v>
      </c>
      <c r="U108" s="5">
        <v>3.2216405999999998E-9</v>
      </c>
      <c r="V108">
        <v>2.8203043000000001E-2</v>
      </c>
      <c r="W108">
        <v>6.3268014000000003E-4</v>
      </c>
      <c r="X108">
        <v>2.0533027999999998E-2</v>
      </c>
      <c r="Y108">
        <v>0.12218353999999999</v>
      </c>
      <c r="Z108">
        <v>55.810654</v>
      </c>
      <c r="AA108">
        <v>330.26029999999997</v>
      </c>
      <c r="AB108">
        <v>3.9960106</v>
      </c>
      <c r="AC108">
        <v>27.980049000000001</v>
      </c>
      <c r="AD108" s="5">
        <v>1.0977245E-5</v>
      </c>
      <c r="AE108">
        <v>5.2807053999999999E-2</v>
      </c>
      <c r="AF108">
        <v>2.1468074000000001</v>
      </c>
      <c r="AG108">
        <v>0.16036803999999999</v>
      </c>
    </row>
    <row r="109" spans="2:33">
      <c r="B109">
        <v>9445</v>
      </c>
      <c r="C109">
        <v>9445</v>
      </c>
      <c r="D109" t="s">
        <v>807</v>
      </c>
      <c r="E109" t="s">
        <v>808</v>
      </c>
      <c r="F109" t="s">
        <v>809</v>
      </c>
      <c r="G109" t="s">
        <v>810</v>
      </c>
      <c r="H109">
        <v>2</v>
      </c>
      <c r="I109">
        <v>0</v>
      </c>
      <c r="J109" t="s">
        <v>566</v>
      </c>
      <c r="K109" t="s">
        <v>563</v>
      </c>
      <c r="L109" t="s">
        <v>564</v>
      </c>
      <c r="M109">
        <v>2.87031213719255</v>
      </c>
      <c r="N109">
        <v>0.10172007</v>
      </c>
      <c r="O109">
        <v>0.79146928000000005</v>
      </c>
      <c r="P109" s="5">
        <v>1.3258379E-8</v>
      </c>
      <c r="Q109">
        <v>0.17965373000000001</v>
      </c>
      <c r="R109">
        <v>2.6637764000000002E-3</v>
      </c>
      <c r="S109" s="5">
        <v>7.1756116999999998E-8</v>
      </c>
      <c r="T109" s="5">
        <v>6.1822559E-9</v>
      </c>
      <c r="U109" s="5">
        <v>1.0232697E-9</v>
      </c>
      <c r="V109">
        <v>9.4547403000000002E-3</v>
      </c>
      <c r="W109">
        <v>1.6027433E-4</v>
      </c>
      <c r="X109">
        <v>6.3555545E-3</v>
      </c>
      <c r="Y109">
        <v>3.9979878000000003E-2</v>
      </c>
      <c r="Z109">
        <v>13.423469499999999</v>
      </c>
      <c r="AA109">
        <v>84.216541000000007</v>
      </c>
      <c r="AB109">
        <v>0.20547220999999999</v>
      </c>
      <c r="AC109">
        <v>9.0273003999999997</v>
      </c>
      <c r="AD109" s="5">
        <v>3.6234456000000001E-6</v>
      </c>
      <c r="AE109">
        <v>6.3012998000000001E-3</v>
      </c>
      <c r="AF109">
        <v>0.68892105000000003</v>
      </c>
      <c r="AG109">
        <v>9.6246926999999996E-2</v>
      </c>
    </row>
    <row r="110" spans="2:33">
      <c r="B110">
        <v>7259</v>
      </c>
      <c r="C110">
        <v>7259</v>
      </c>
      <c r="D110" t="s">
        <v>807</v>
      </c>
      <c r="E110" t="s">
        <v>811</v>
      </c>
      <c r="F110" t="s">
        <v>812</v>
      </c>
      <c r="G110" t="s">
        <v>813</v>
      </c>
      <c r="H110">
        <v>2</v>
      </c>
      <c r="I110">
        <v>0</v>
      </c>
      <c r="J110" t="s">
        <v>814</v>
      </c>
      <c r="K110" t="s">
        <v>563</v>
      </c>
      <c r="L110" t="s">
        <v>564</v>
      </c>
      <c r="M110">
        <v>1.2799009750104899</v>
      </c>
      <c r="N110">
        <v>0.21166155</v>
      </c>
      <c r="O110">
        <v>1.8090816000000001</v>
      </c>
      <c r="P110" s="5">
        <v>2.4463590999999999E-8</v>
      </c>
      <c r="Q110">
        <v>0.52970669000000004</v>
      </c>
      <c r="R110">
        <v>4.6999996E-3</v>
      </c>
      <c r="S110" s="5">
        <v>1.6034719E-7</v>
      </c>
      <c r="T110" s="5">
        <v>2.5782951000000001E-8</v>
      </c>
      <c r="U110" s="5">
        <v>1.3255308999999999E-9</v>
      </c>
      <c r="V110">
        <v>2.2066636000000001E-2</v>
      </c>
      <c r="W110">
        <v>2.5541982999999999E-4</v>
      </c>
      <c r="X110">
        <v>1.0137436E-2</v>
      </c>
      <c r="Y110">
        <v>9.4488427E-2</v>
      </c>
      <c r="Z110">
        <v>23.605951000000001</v>
      </c>
      <c r="AA110">
        <v>129.01338000000001</v>
      </c>
      <c r="AB110">
        <v>0.39213003000000002</v>
      </c>
      <c r="AC110">
        <v>20.500302000000001</v>
      </c>
      <c r="AD110" s="5">
        <v>5.1020201000000001E-6</v>
      </c>
      <c r="AE110">
        <v>0.55367376999999995</v>
      </c>
      <c r="AF110">
        <v>1.0821608</v>
      </c>
      <c r="AG110">
        <v>0.17324707</v>
      </c>
    </row>
    <row r="111" spans="2:33">
      <c r="B111">
        <v>7002</v>
      </c>
      <c r="C111">
        <v>7002</v>
      </c>
      <c r="D111" t="s">
        <v>807</v>
      </c>
      <c r="E111" t="s">
        <v>811</v>
      </c>
      <c r="F111" t="s">
        <v>815</v>
      </c>
      <c r="G111" t="s">
        <v>816</v>
      </c>
      <c r="H111">
        <v>2</v>
      </c>
      <c r="I111">
        <v>0</v>
      </c>
      <c r="J111" t="s">
        <v>814</v>
      </c>
      <c r="K111" t="s">
        <v>563</v>
      </c>
      <c r="L111" t="s">
        <v>564</v>
      </c>
      <c r="M111">
        <v>2.19807851855365</v>
      </c>
      <c r="N111">
        <v>0.10201354</v>
      </c>
      <c r="O111">
        <v>0.74805398000000001</v>
      </c>
      <c r="P111" s="5">
        <v>1.6499136000000001E-8</v>
      </c>
      <c r="Q111">
        <v>0.47822153000000001</v>
      </c>
      <c r="R111">
        <v>2.5703458000000002E-3</v>
      </c>
      <c r="S111" s="5">
        <v>6.2844537000000006E-8</v>
      </c>
      <c r="T111" s="5">
        <v>1.1942195E-8</v>
      </c>
      <c r="U111" s="5">
        <v>7.5281745000000001E-10</v>
      </c>
      <c r="V111">
        <v>7.4185824999999997E-3</v>
      </c>
      <c r="W111">
        <v>1.4318212999999999E-4</v>
      </c>
      <c r="X111">
        <v>5.8439301999999999E-3</v>
      </c>
      <c r="Y111">
        <v>3.0649498000000001E-2</v>
      </c>
      <c r="Z111">
        <v>10.0143086</v>
      </c>
      <c r="AA111">
        <v>55.313555000000001</v>
      </c>
      <c r="AB111">
        <v>0.17974216000000001</v>
      </c>
      <c r="AC111">
        <v>16.097276999999998</v>
      </c>
      <c r="AD111" s="5">
        <v>3.0470182000000002E-6</v>
      </c>
      <c r="AE111">
        <v>1.8607965000000001E-2</v>
      </c>
      <c r="AF111">
        <v>0.67365651999999998</v>
      </c>
      <c r="AG111">
        <v>5.5789494000000002E-2</v>
      </c>
    </row>
    <row r="112" spans="2:33">
      <c r="B112">
        <v>7255</v>
      </c>
      <c r="C112">
        <v>7255</v>
      </c>
      <c r="D112" t="s">
        <v>807</v>
      </c>
      <c r="E112" t="s">
        <v>811</v>
      </c>
      <c r="F112" t="s">
        <v>817</v>
      </c>
      <c r="G112" t="s">
        <v>818</v>
      </c>
      <c r="H112">
        <v>2</v>
      </c>
      <c r="I112">
        <v>0</v>
      </c>
      <c r="J112" t="s">
        <v>814</v>
      </c>
      <c r="K112" t="s">
        <v>563</v>
      </c>
      <c r="L112" t="s">
        <v>564</v>
      </c>
      <c r="M112">
        <v>2.21661261315599</v>
      </c>
      <c r="N112">
        <v>0.19084119999999999</v>
      </c>
      <c r="O112">
        <v>1.1346071</v>
      </c>
      <c r="P112" s="5">
        <v>2.8272488E-8</v>
      </c>
      <c r="Q112">
        <v>0.47439389999999998</v>
      </c>
      <c r="R112">
        <v>4.9597508999999996E-3</v>
      </c>
      <c r="S112" s="5">
        <v>1.3737493000000001E-7</v>
      </c>
      <c r="T112" s="5">
        <v>3.8927345000000003E-8</v>
      </c>
      <c r="U112" s="5">
        <v>1.1098071E-9</v>
      </c>
      <c r="V112">
        <v>1.8853707000000001E-2</v>
      </c>
      <c r="W112">
        <v>4.1862049000000002E-4</v>
      </c>
      <c r="X112">
        <v>1.3510298E-2</v>
      </c>
      <c r="Y112">
        <v>7.9807261000000004E-2</v>
      </c>
      <c r="Z112">
        <v>12.5424898</v>
      </c>
      <c r="AA112">
        <v>170.48840000000001</v>
      </c>
      <c r="AB112">
        <v>0.52745105000000003</v>
      </c>
      <c r="AC112">
        <v>18.702665</v>
      </c>
      <c r="AD112" s="5">
        <v>5.0318542999999999E-6</v>
      </c>
      <c r="AE112">
        <v>1.8869528999999999E-2</v>
      </c>
      <c r="AF112">
        <v>0.99115175</v>
      </c>
      <c r="AG112">
        <v>0.12458586000000001</v>
      </c>
    </row>
    <row r="113" spans="2:33">
      <c r="B113">
        <v>9310</v>
      </c>
      <c r="C113">
        <v>9310</v>
      </c>
      <c r="D113" t="s">
        <v>807</v>
      </c>
      <c r="E113" t="s">
        <v>819</v>
      </c>
      <c r="F113" t="s">
        <v>820</v>
      </c>
      <c r="G113" t="s">
        <v>821</v>
      </c>
      <c r="H113">
        <v>2</v>
      </c>
      <c r="I113">
        <v>0</v>
      </c>
      <c r="J113" t="s">
        <v>566</v>
      </c>
      <c r="K113" t="s">
        <v>570</v>
      </c>
      <c r="L113" t="s">
        <v>564</v>
      </c>
      <c r="M113">
        <v>4.2888591965121003</v>
      </c>
      <c r="N113">
        <v>0.20969293999999999</v>
      </c>
      <c r="O113">
        <v>0.95335084999999997</v>
      </c>
      <c r="P113" s="5">
        <v>1.6898208E-8</v>
      </c>
      <c r="Q113">
        <v>8.6746001000000003E-2</v>
      </c>
      <c r="R113">
        <v>3.5332130999999999E-3</v>
      </c>
      <c r="S113" s="5">
        <v>1.0477214E-7</v>
      </c>
      <c r="T113" s="5">
        <v>1.0746436999999999E-8</v>
      </c>
      <c r="U113" s="5">
        <v>7.9799744000000001E-10</v>
      </c>
      <c r="V113">
        <v>1.3363465E-2</v>
      </c>
      <c r="W113">
        <v>7.0477867999999997E-4</v>
      </c>
      <c r="X113">
        <v>5.3065082E-2</v>
      </c>
      <c r="Y113">
        <v>5.5864258E-2</v>
      </c>
      <c r="Z113">
        <v>9.8746504000000002</v>
      </c>
      <c r="AA113">
        <v>179.13709</v>
      </c>
      <c r="AB113">
        <v>0.53532303999999997</v>
      </c>
      <c r="AC113">
        <v>8.5374175000000001</v>
      </c>
      <c r="AD113" s="5">
        <v>4.0108195999999997E-6</v>
      </c>
      <c r="AE113">
        <v>2.7856662000000001E-3</v>
      </c>
      <c r="AF113">
        <v>0.93345034000000005</v>
      </c>
      <c r="AG113">
        <v>1.7114837000000001E-2</v>
      </c>
    </row>
    <row r="114" spans="2:33">
      <c r="B114">
        <v>9060</v>
      </c>
      <c r="C114">
        <v>9060</v>
      </c>
      <c r="D114" t="s">
        <v>807</v>
      </c>
      <c r="E114" t="s">
        <v>819</v>
      </c>
      <c r="F114" t="s">
        <v>822</v>
      </c>
      <c r="G114" t="s">
        <v>823</v>
      </c>
      <c r="H114">
        <v>2</v>
      </c>
      <c r="I114">
        <v>0</v>
      </c>
      <c r="J114" t="s">
        <v>566</v>
      </c>
      <c r="K114" t="s">
        <v>570</v>
      </c>
      <c r="L114" t="s">
        <v>564</v>
      </c>
      <c r="M114">
        <v>2.8367679585958201</v>
      </c>
      <c r="N114">
        <v>0.13723790999999999</v>
      </c>
      <c r="O114">
        <v>1.2340207999999999</v>
      </c>
      <c r="P114" s="5">
        <v>1.0550273E-7</v>
      </c>
      <c r="Q114">
        <v>0.12399592</v>
      </c>
      <c r="R114">
        <v>3.8635446000000002E-3</v>
      </c>
      <c r="S114" s="5">
        <v>8.1223855999999994E-8</v>
      </c>
      <c r="T114" s="5">
        <v>1.2142247E-8</v>
      </c>
      <c r="U114" s="5">
        <v>1.5635457999999999E-9</v>
      </c>
      <c r="V114">
        <v>1.0464859999999999E-2</v>
      </c>
      <c r="W114">
        <v>3.2115481E-4</v>
      </c>
      <c r="X114">
        <v>8.4119203000000004E-3</v>
      </c>
      <c r="Y114">
        <v>4.3812120000000003E-2</v>
      </c>
      <c r="Z114">
        <v>7.6391610999999999</v>
      </c>
      <c r="AA114">
        <v>111.49388</v>
      </c>
      <c r="AB114">
        <v>0.60305249000000005</v>
      </c>
      <c r="AC114">
        <v>12.448467000000001</v>
      </c>
      <c r="AD114" s="5">
        <v>6.5879394999999998E-6</v>
      </c>
      <c r="AE114">
        <v>1.2507023000000001E-2</v>
      </c>
      <c r="AF114">
        <v>1.0951900000000001</v>
      </c>
      <c r="AG114">
        <v>0.12632373999999999</v>
      </c>
    </row>
    <row r="115" spans="2:33">
      <c r="B115">
        <v>9200</v>
      </c>
      <c r="C115">
        <v>9200</v>
      </c>
      <c r="D115" t="s">
        <v>807</v>
      </c>
      <c r="E115" t="s">
        <v>819</v>
      </c>
      <c r="F115" t="s">
        <v>824</v>
      </c>
      <c r="G115" t="s">
        <v>825</v>
      </c>
      <c r="H115">
        <v>2</v>
      </c>
      <c r="I115">
        <v>0</v>
      </c>
      <c r="J115" t="s">
        <v>566</v>
      </c>
      <c r="K115" t="s">
        <v>570</v>
      </c>
      <c r="L115" t="s">
        <v>564</v>
      </c>
      <c r="M115">
        <v>2.9951310782850298</v>
      </c>
      <c r="N115">
        <v>8.6405367999999996E-2</v>
      </c>
      <c r="O115">
        <v>0.56917978000000002</v>
      </c>
      <c r="P115" s="5">
        <v>1.6054253000000001E-8</v>
      </c>
      <c r="Q115">
        <v>0.13271199</v>
      </c>
      <c r="R115">
        <v>1.8883210999999999E-3</v>
      </c>
      <c r="S115" s="5">
        <v>6.8339643999999994E-8</v>
      </c>
      <c r="T115" s="5">
        <v>9.6572147000000007E-9</v>
      </c>
      <c r="U115" s="5">
        <v>6.6569502000000003E-10</v>
      </c>
      <c r="V115">
        <v>8.5605921999999997E-3</v>
      </c>
      <c r="W115">
        <v>1.2456513999999999E-4</v>
      </c>
      <c r="X115">
        <v>3.6013099999999999E-3</v>
      </c>
      <c r="Y115">
        <v>3.7703480999999997E-2</v>
      </c>
      <c r="Z115">
        <v>21.641091799999899</v>
      </c>
      <c r="AA115">
        <v>52.368178</v>
      </c>
      <c r="AB115">
        <v>0.60007820999999995</v>
      </c>
      <c r="AC115">
        <v>7.1375397999999999</v>
      </c>
      <c r="AD115" s="5">
        <v>2.6684421E-6</v>
      </c>
      <c r="AE115">
        <v>2.4953162000000001E-3</v>
      </c>
      <c r="AF115">
        <v>0.50729287999999995</v>
      </c>
      <c r="AG115">
        <v>5.9391580999999999E-2</v>
      </c>
    </row>
    <row r="116" spans="2:33">
      <c r="B116">
        <v>9810</v>
      </c>
      <c r="C116">
        <v>9810</v>
      </c>
      <c r="D116" t="s">
        <v>807</v>
      </c>
      <c r="E116" t="s">
        <v>819</v>
      </c>
      <c r="F116" t="s">
        <v>826</v>
      </c>
      <c r="G116" s="99" t="s">
        <v>827</v>
      </c>
      <c r="H116">
        <v>2</v>
      </c>
      <c r="I116">
        <v>0</v>
      </c>
      <c r="J116" t="s">
        <v>566</v>
      </c>
      <c r="K116" t="s">
        <v>570</v>
      </c>
      <c r="L116" t="s">
        <v>564</v>
      </c>
      <c r="M116">
        <v>3.0758860589577899</v>
      </c>
      <c r="N116">
        <v>0.25772994999999999</v>
      </c>
      <c r="O116">
        <v>1.9789477</v>
      </c>
      <c r="P116" s="5">
        <v>3.1198670000000001E-8</v>
      </c>
      <c r="Q116">
        <v>0.19657759</v>
      </c>
      <c r="R116">
        <v>8.9832859000000004E-3</v>
      </c>
      <c r="S116" s="5">
        <v>1.5701756E-7</v>
      </c>
      <c r="T116" s="5">
        <v>6.8526786999999997E-8</v>
      </c>
      <c r="U116" s="5">
        <v>1.4917469E-9</v>
      </c>
      <c r="V116">
        <v>2.0925881E-2</v>
      </c>
      <c r="W116">
        <v>7.1896803000000005E-4</v>
      </c>
      <c r="X116">
        <v>1.7847707000000001E-2</v>
      </c>
      <c r="Y116">
        <v>8.1598954000000001E-2</v>
      </c>
      <c r="Z116">
        <v>14.100849999999999</v>
      </c>
      <c r="AA116">
        <v>218.86260999999999</v>
      </c>
      <c r="AB116">
        <v>0.98370950999999995</v>
      </c>
      <c r="AC116">
        <v>23.222066000000002</v>
      </c>
      <c r="AD116" s="5">
        <v>9.5829584999999994E-6</v>
      </c>
      <c r="AE116">
        <v>1.0845222999999999E-2</v>
      </c>
      <c r="AF116">
        <v>1.9501476</v>
      </c>
      <c r="AG116">
        <v>1.7954866E-2</v>
      </c>
    </row>
    <row r="117" spans="2:33">
      <c r="B117">
        <v>9340</v>
      </c>
      <c r="C117">
        <v>9340</v>
      </c>
      <c r="D117" t="s">
        <v>807</v>
      </c>
      <c r="E117" t="s">
        <v>819</v>
      </c>
      <c r="F117" t="s">
        <v>828</v>
      </c>
      <c r="G117" t="s">
        <v>829</v>
      </c>
      <c r="H117">
        <v>2</v>
      </c>
      <c r="I117">
        <v>0</v>
      </c>
      <c r="J117" t="s">
        <v>566</v>
      </c>
      <c r="K117" t="s">
        <v>570</v>
      </c>
      <c r="L117" t="s">
        <v>564</v>
      </c>
      <c r="M117">
        <v>3.8970195714855298</v>
      </c>
      <c r="N117">
        <v>0.76721083999999995</v>
      </c>
      <c r="O117">
        <v>5.8476889999999999</v>
      </c>
      <c r="P117" s="5">
        <v>8.1093152999999996E-8</v>
      </c>
      <c r="Q117">
        <v>0.10090742</v>
      </c>
      <c r="R117">
        <v>1.7092766999999998E-2</v>
      </c>
      <c r="S117" s="5">
        <v>1.7876911999999999E-7</v>
      </c>
      <c r="T117" s="5">
        <v>7.6093355000000004E-7</v>
      </c>
      <c r="U117" s="5">
        <v>3.8028994999999996E-9</v>
      </c>
      <c r="V117">
        <v>2.9528517000000001E-2</v>
      </c>
      <c r="W117">
        <v>2.3837679000000001E-4</v>
      </c>
      <c r="X117">
        <v>1.3939818E-2</v>
      </c>
      <c r="Y117">
        <v>0.12210826</v>
      </c>
      <c r="Z117">
        <v>133.29395500000001</v>
      </c>
      <c r="AA117">
        <v>155.3415</v>
      </c>
      <c r="AB117">
        <v>30.767596000000001</v>
      </c>
      <c r="AC117">
        <v>47.021807000000003</v>
      </c>
      <c r="AD117" s="5">
        <v>8.4368935999999993E-6</v>
      </c>
      <c r="AE117">
        <v>1.3533584E-2</v>
      </c>
      <c r="AF117">
        <v>1.7631657999999999</v>
      </c>
      <c r="AG117">
        <v>4.0709895999999999</v>
      </c>
    </row>
    <row r="118" spans="2:33">
      <c r="B118">
        <v>9100</v>
      </c>
      <c r="C118">
        <v>9100</v>
      </c>
      <c r="D118" t="s">
        <v>807</v>
      </c>
      <c r="E118" t="s">
        <v>819</v>
      </c>
      <c r="F118" t="s">
        <v>830</v>
      </c>
      <c r="G118" s="99" t="s">
        <v>831</v>
      </c>
      <c r="H118">
        <v>2</v>
      </c>
      <c r="I118">
        <v>0</v>
      </c>
      <c r="J118" t="s">
        <v>566</v>
      </c>
      <c r="K118" t="s">
        <v>570</v>
      </c>
      <c r="L118" t="s">
        <v>564</v>
      </c>
      <c r="M118">
        <v>3.8511463099452801</v>
      </c>
      <c r="N118">
        <v>0.42777986000000001</v>
      </c>
      <c r="O118">
        <v>2.0149881999999999</v>
      </c>
      <c r="P118" s="5">
        <v>3.1000947E-8</v>
      </c>
      <c r="Q118">
        <v>0.10080107000000001</v>
      </c>
      <c r="R118">
        <v>7.7148753E-3</v>
      </c>
      <c r="S118" s="5">
        <v>1.6108129E-7</v>
      </c>
      <c r="T118" s="5">
        <v>6.8326157999999995E-7</v>
      </c>
      <c r="U118" s="5">
        <v>5.3090595000000003E-10</v>
      </c>
      <c r="V118">
        <v>2.5218068999999999E-2</v>
      </c>
      <c r="W118">
        <v>2.4672769999999999E-4</v>
      </c>
      <c r="X118">
        <v>2.101828E-2</v>
      </c>
      <c r="Y118">
        <v>0.10243794000000001</v>
      </c>
      <c r="Z118">
        <v>59.310224099999999</v>
      </c>
      <c r="AA118">
        <v>63.024318999999998</v>
      </c>
      <c r="AB118">
        <v>14.297497999999999</v>
      </c>
      <c r="AC118">
        <v>11.298423</v>
      </c>
      <c r="AD118" s="5">
        <v>5.2911642999999999E-6</v>
      </c>
      <c r="AE118">
        <v>1.0174951999999999</v>
      </c>
      <c r="AF118">
        <v>0.97980025999999998</v>
      </c>
      <c r="AG118">
        <v>1.769275E-2</v>
      </c>
    </row>
    <row r="119" spans="2:33">
      <c r="B119">
        <v>31004</v>
      </c>
      <c r="C119">
        <v>31004</v>
      </c>
      <c r="D119" t="s">
        <v>832</v>
      </c>
      <c r="E119" t="s">
        <v>833</v>
      </c>
      <c r="F119" t="s">
        <v>834</v>
      </c>
      <c r="G119" t="s">
        <v>835</v>
      </c>
      <c r="H119">
        <v>2</v>
      </c>
      <c r="I119">
        <v>0</v>
      </c>
      <c r="J119" t="s">
        <v>566</v>
      </c>
      <c r="K119" t="s">
        <v>563</v>
      </c>
      <c r="L119" t="s">
        <v>564</v>
      </c>
      <c r="M119">
        <v>1.8103398795807299</v>
      </c>
      <c r="N119">
        <v>0.78735122999999996</v>
      </c>
      <c r="O119">
        <v>12.587873999999999</v>
      </c>
      <c r="P119" s="5">
        <v>6.0224988999999998E-8</v>
      </c>
      <c r="Q119">
        <v>0.55733237999999996</v>
      </c>
      <c r="R119">
        <v>2.2503685999999998E-2</v>
      </c>
      <c r="S119" s="5">
        <v>3.9882744999999999E-7</v>
      </c>
      <c r="T119" s="5">
        <v>5.7626578000000002E-8</v>
      </c>
      <c r="U119" s="5">
        <v>7.0575393999999998E-9</v>
      </c>
      <c r="V119">
        <v>4.9427191000000002E-2</v>
      </c>
      <c r="W119">
        <v>1.6113951000000001E-3</v>
      </c>
      <c r="X119">
        <v>3.2401336000000003E-2</v>
      </c>
      <c r="Y119">
        <v>0.19630242000000001</v>
      </c>
      <c r="Z119">
        <v>55.12097</v>
      </c>
      <c r="AA119">
        <v>486.84440000000001</v>
      </c>
      <c r="AB119">
        <v>1.1920329999999999</v>
      </c>
      <c r="AC119">
        <v>47.094230000000003</v>
      </c>
      <c r="AD119" s="5">
        <v>1.5110286999999999E-5</v>
      </c>
      <c r="AE119">
        <v>1.5953155999999999</v>
      </c>
      <c r="AF119">
        <v>2.3853800000000001</v>
      </c>
      <c r="AG119">
        <v>8.6071782999999993</v>
      </c>
    </row>
    <row r="120" spans="2:33">
      <c r="B120">
        <v>31085</v>
      </c>
      <c r="C120">
        <v>31085</v>
      </c>
      <c r="D120" t="s">
        <v>832</v>
      </c>
      <c r="E120" t="s">
        <v>833</v>
      </c>
      <c r="F120" t="s">
        <v>836</v>
      </c>
      <c r="G120" t="s">
        <v>837</v>
      </c>
      <c r="H120">
        <v>2</v>
      </c>
      <c r="I120">
        <v>0</v>
      </c>
      <c r="J120" t="s">
        <v>566</v>
      </c>
      <c r="K120" t="s">
        <v>563</v>
      </c>
      <c r="L120" t="s">
        <v>564</v>
      </c>
      <c r="M120">
        <v>1.9272283756291</v>
      </c>
      <c r="N120">
        <v>0.81823162999999999</v>
      </c>
      <c r="O120">
        <v>15.398598</v>
      </c>
      <c r="P120" s="5">
        <v>4.5922322000000003E-8</v>
      </c>
      <c r="Q120">
        <v>0.45547333000000001</v>
      </c>
      <c r="R120">
        <v>2.7001766999999999E-2</v>
      </c>
      <c r="S120" s="5">
        <v>2.6484942999999999E-7</v>
      </c>
      <c r="T120" s="5">
        <v>3.6129738999999999E-8</v>
      </c>
      <c r="U120" s="5">
        <v>8.0883424999999994E-9</v>
      </c>
      <c r="V120">
        <v>2.7569725E-2</v>
      </c>
      <c r="W120">
        <v>1.9710131999999998E-3</v>
      </c>
      <c r="X120">
        <v>3.6684816000000002E-2</v>
      </c>
      <c r="Y120">
        <v>9.8491892999999997E-2</v>
      </c>
      <c r="Z120">
        <v>37.8974452</v>
      </c>
      <c r="AA120">
        <v>573.89973999999995</v>
      </c>
      <c r="AB120">
        <v>1.1290718</v>
      </c>
      <c r="AC120">
        <v>49.456403000000002</v>
      </c>
      <c r="AD120" s="5">
        <v>1.2953153E-5</v>
      </c>
      <c r="AE120">
        <v>0.38854978000000001</v>
      </c>
      <c r="AF120">
        <v>2.0032185</v>
      </c>
      <c r="AG120">
        <v>13.006829</v>
      </c>
    </row>
    <row r="121" spans="2:33">
      <c r="B121">
        <v>31074</v>
      </c>
      <c r="C121">
        <v>31074</v>
      </c>
      <c r="D121" t="s">
        <v>832</v>
      </c>
      <c r="E121" t="s">
        <v>833</v>
      </c>
      <c r="F121" t="s">
        <v>838</v>
      </c>
      <c r="G121" t="s">
        <v>839</v>
      </c>
      <c r="H121">
        <v>2</v>
      </c>
      <c r="I121">
        <v>0</v>
      </c>
      <c r="J121" t="s">
        <v>566</v>
      </c>
      <c r="K121" t="s">
        <v>563</v>
      </c>
      <c r="L121" t="s">
        <v>564</v>
      </c>
      <c r="M121">
        <v>1.8864364699609999</v>
      </c>
      <c r="N121">
        <v>0.98007043000000005</v>
      </c>
      <c r="O121">
        <v>19.068003000000001</v>
      </c>
      <c r="P121" s="5">
        <v>4.6451662000000003E-8</v>
      </c>
      <c r="Q121">
        <v>0.45298917</v>
      </c>
      <c r="R121">
        <v>3.2097543999999999E-2</v>
      </c>
      <c r="S121" s="5">
        <v>2.7992498999999998E-7</v>
      </c>
      <c r="T121" s="5">
        <v>4.4691603000000003E-8</v>
      </c>
      <c r="U121" s="5">
        <v>9.7940223000000004E-9</v>
      </c>
      <c r="V121">
        <v>2.8252264999999999E-2</v>
      </c>
      <c r="W121">
        <v>2.4941525000000001E-3</v>
      </c>
      <c r="X121">
        <v>4.6473705999999997E-2</v>
      </c>
      <c r="Y121">
        <v>0.10107918</v>
      </c>
      <c r="Z121">
        <v>43.830188399999997</v>
      </c>
      <c r="AA121">
        <v>725.12663999999995</v>
      </c>
      <c r="AB121">
        <v>0.87603624999999996</v>
      </c>
      <c r="AC121">
        <v>55.48563</v>
      </c>
      <c r="AD121" s="5">
        <v>1.3163934000000001E-5</v>
      </c>
      <c r="AE121">
        <v>0.50567295999999995</v>
      </c>
      <c r="AF121">
        <v>2.0514681000000001</v>
      </c>
      <c r="AG121">
        <v>16.510861999999999</v>
      </c>
    </row>
    <row r="122" spans="2:33">
      <c r="B122">
        <v>31008</v>
      </c>
      <c r="C122">
        <v>31008</v>
      </c>
      <c r="D122" t="s">
        <v>832</v>
      </c>
      <c r="E122" t="s">
        <v>840</v>
      </c>
      <c r="F122" t="s">
        <v>841</v>
      </c>
      <c r="G122" t="s">
        <v>408</v>
      </c>
      <c r="H122">
        <v>2</v>
      </c>
      <c r="I122">
        <v>0</v>
      </c>
      <c r="J122" t="s">
        <v>566</v>
      </c>
      <c r="K122" t="s">
        <v>563</v>
      </c>
      <c r="L122" t="s">
        <v>564</v>
      </c>
      <c r="M122">
        <v>2.5348743755244998</v>
      </c>
      <c r="N122">
        <v>0.19644539999999999</v>
      </c>
      <c r="O122">
        <v>1.5721411000000001</v>
      </c>
      <c r="P122" s="5">
        <v>6.2160626000000003E-8</v>
      </c>
      <c r="Q122">
        <v>0.18353776999999999</v>
      </c>
      <c r="R122">
        <v>7.4055374000000004E-3</v>
      </c>
      <c r="S122" s="5">
        <v>1.6892294E-7</v>
      </c>
      <c r="T122" s="5">
        <v>4.3158784999999997E-8</v>
      </c>
      <c r="U122" s="5">
        <v>1.1746894E-9</v>
      </c>
      <c r="V122">
        <v>1.9002789999999999E-2</v>
      </c>
      <c r="W122">
        <v>2.4257436000000001E-4</v>
      </c>
      <c r="X122">
        <v>4.6358527E-3</v>
      </c>
      <c r="Y122">
        <v>7.3016282000000002E-2</v>
      </c>
      <c r="Z122">
        <v>19.754651299999999</v>
      </c>
      <c r="AA122">
        <v>37.91066</v>
      </c>
      <c r="AB122">
        <v>1.6161407999999999</v>
      </c>
      <c r="AC122">
        <v>22.350738</v>
      </c>
      <c r="AD122" s="5">
        <v>8.3566392000000005E-6</v>
      </c>
      <c r="AE122">
        <v>6.9884739000000001E-3</v>
      </c>
      <c r="AF122">
        <v>1.5584049</v>
      </c>
      <c r="AG122">
        <v>6.7477309000000003E-3</v>
      </c>
    </row>
    <row r="123" spans="2:33">
      <c r="B123">
        <v>31016</v>
      </c>
      <c r="C123">
        <v>31016</v>
      </c>
      <c r="D123" t="s">
        <v>832</v>
      </c>
      <c r="E123" t="s">
        <v>840</v>
      </c>
      <c r="F123" t="s">
        <v>842</v>
      </c>
      <c r="G123" t="s">
        <v>843</v>
      </c>
      <c r="H123">
        <v>2</v>
      </c>
      <c r="I123">
        <v>0</v>
      </c>
      <c r="J123" t="s">
        <v>566</v>
      </c>
      <c r="K123" t="s">
        <v>563</v>
      </c>
      <c r="L123" t="s">
        <v>564</v>
      </c>
      <c r="M123">
        <v>3.0921812044627899</v>
      </c>
      <c r="N123">
        <v>0.12611820999999901</v>
      </c>
      <c r="O123">
        <v>0.74610001000000004</v>
      </c>
      <c r="P123" s="5">
        <v>1.2229947000000001E-8</v>
      </c>
      <c r="Q123">
        <v>9.9034733999999999E-2</v>
      </c>
      <c r="R123">
        <v>3.3239703E-3</v>
      </c>
      <c r="S123" s="5">
        <v>1.3055105999999999E-7</v>
      </c>
      <c r="T123" s="5">
        <v>-1.1810905E-8</v>
      </c>
      <c r="U123" s="5">
        <v>2.5591468000000001E-10</v>
      </c>
      <c r="V123">
        <v>1.6595103E-2</v>
      </c>
      <c r="W123">
        <v>1.7599192999999999E-4</v>
      </c>
      <c r="X123">
        <v>5.3046461999999997E-3</v>
      </c>
      <c r="Y123">
        <v>7.0185326000000006E-2</v>
      </c>
      <c r="Z123">
        <v>10.9117847</v>
      </c>
      <c r="AA123">
        <v>31.93665</v>
      </c>
      <c r="AB123">
        <v>1.8000621000000001</v>
      </c>
      <c r="AC123">
        <v>9.6581921000000008</v>
      </c>
      <c r="AD123" s="5">
        <v>4.3033468000000003E-6</v>
      </c>
      <c r="AE123">
        <v>8.7173144000000004E-3</v>
      </c>
      <c r="AF123">
        <v>0.73636219999999997</v>
      </c>
      <c r="AG123">
        <v>1.0204967000000001E-3</v>
      </c>
    </row>
    <row r="124" spans="2:33">
      <c r="B124">
        <v>31017</v>
      </c>
      <c r="C124">
        <v>31017</v>
      </c>
      <c r="D124" t="s">
        <v>832</v>
      </c>
      <c r="E124" t="s">
        <v>840</v>
      </c>
      <c r="F124" t="s">
        <v>844</v>
      </c>
      <c r="G124" t="s">
        <v>845</v>
      </c>
      <c r="H124">
        <v>2</v>
      </c>
      <c r="I124">
        <v>0</v>
      </c>
      <c r="J124" t="s">
        <v>566</v>
      </c>
      <c r="K124" t="s">
        <v>563</v>
      </c>
      <c r="L124" t="s">
        <v>564</v>
      </c>
      <c r="M124">
        <v>3.1505810985661</v>
      </c>
      <c r="N124">
        <v>0.33904963999999999</v>
      </c>
      <c r="O124">
        <v>1.0415673000000001</v>
      </c>
      <c r="P124" s="5">
        <v>7.7447755999999995E-8</v>
      </c>
      <c r="Q124">
        <v>8.5938518000000005E-2</v>
      </c>
      <c r="R124">
        <v>5.8263541000000002E-3</v>
      </c>
      <c r="S124" s="5">
        <v>1.1483275E-7</v>
      </c>
      <c r="T124" s="5">
        <v>2.0069289999999999E-7</v>
      </c>
      <c r="U124" s="5">
        <v>1.4821140999999999E-8</v>
      </c>
      <c r="V124">
        <v>1.4291758999999999E-2</v>
      </c>
      <c r="W124">
        <v>2.8596098000000002E-4</v>
      </c>
      <c r="X124">
        <v>6.7182277E-3</v>
      </c>
      <c r="Y124">
        <v>6.0548591999999998E-2</v>
      </c>
      <c r="Z124">
        <v>349.59119900000002</v>
      </c>
      <c r="AA124">
        <v>90.691213000000005</v>
      </c>
      <c r="AB124">
        <v>6.6022299000000002</v>
      </c>
      <c r="AC124">
        <v>9.2051111999999993</v>
      </c>
      <c r="AD124" s="5">
        <v>5.1388712999999997E-6</v>
      </c>
      <c r="AE124">
        <v>5.7988457E-2</v>
      </c>
      <c r="AF124">
        <v>0.71655155999999998</v>
      </c>
      <c r="AG124">
        <v>0.26702728999999997</v>
      </c>
    </row>
    <row r="125" spans="2:33">
      <c r="B125">
        <v>6260</v>
      </c>
      <c r="C125">
        <v>6260</v>
      </c>
      <c r="D125" t="s">
        <v>846</v>
      </c>
      <c r="E125" t="s">
        <v>847</v>
      </c>
      <c r="F125" t="s">
        <v>848</v>
      </c>
      <c r="G125" t="s">
        <v>849</v>
      </c>
      <c r="H125">
        <v>2</v>
      </c>
      <c r="I125">
        <v>0</v>
      </c>
      <c r="J125" t="s">
        <v>562</v>
      </c>
      <c r="K125" t="s">
        <v>570</v>
      </c>
      <c r="L125" t="s">
        <v>564</v>
      </c>
      <c r="M125">
        <v>3.0482153948999402</v>
      </c>
      <c r="N125">
        <v>1.6709940000000001</v>
      </c>
      <c r="O125">
        <v>17.491745000000002</v>
      </c>
      <c r="P125" s="5">
        <v>9.7691348000000003E-8</v>
      </c>
      <c r="Q125">
        <v>1.3139084000000001</v>
      </c>
      <c r="R125">
        <v>2.7640300999999999E-2</v>
      </c>
      <c r="S125" s="5">
        <v>1.6239628999999999E-6</v>
      </c>
      <c r="T125" s="5">
        <v>2.5318942000000002E-7</v>
      </c>
      <c r="U125" s="5">
        <v>7.2778610000000002E-9</v>
      </c>
      <c r="V125">
        <v>0.23806025</v>
      </c>
      <c r="W125">
        <v>8.8408989999999999E-4</v>
      </c>
      <c r="X125">
        <v>5.3591469000000003E-2</v>
      </c>
      <c r="Y125">
        <v>1.0499928999999999</v>
      </c>
      <c r="Z125">
        <v>95.398770999999996</v>
      </c>
      <c r="AA125">
        <v>1124.4004</v>
      </c>
      <c r="AB125">
        <v>1.6936656000000001</v>
      </c>
      <c r="AC125">
        <v>61.683641999999999</v>
      </c>
      <c r="AD125" s="5">
        <v>2.5564592000000001E-5</v>
      </c>
      <c r="AE125">
        <v>12.16511</v>
      </c>
      <c r="AF125">
        <v>5.2725605</v>
      </c>
      <c r="AG125">
        <v>5.4074535999999999E-2</v>
      </c>
    </row>
    <row r="126" spans="2:33">
      <c r="B126">
        <v>30051</v>
      </c>
      <c r="C126">
        <v>30051</v>
      </c>
      <c r="D126" t="s">
        <v>846</v>
      </c>
      <c r="E126" t="s">
        <v>850</v>
      </c>
      <c r="F126" t="s">
        <v>851</v>
      </c>
      <c r="G126" t="s">
        <v>852</v>
      </c>
      <c r="H126">
        <v>2</v>
      </c>
      <c r="I126">
        <v>0</v>
      </c>
      <c r="J126" t="s">
        <v>562</v>
      </c>
      <c r="K126" t="s">
        <v>570</v>
      </c>
      <c r="L126" t="s">
        <v>564</v>
      </c>
      <c r="M126">
        <v>2.43943946171711</v>
      </c>
      <c r="N126">
        <v>0.66553147999999995</v>
      </c>
      <c r="O126">
        <v>5.3924057999999997</v>
      </c>
      <c r="P126" s="5">
        <v>8.4232950000000001E-8</v>
      </c>
      <c r="Q126">
        <v>1.1775686000000001</v>
      </c>
      <c r="R126">
        <v>1.3026543999999999E-2</v>
      </c>
      <c r="S126" s="5">
        <v>5.8158749000000001E-7</v>
      </c>
      <c r="T126" s="5">
        <v>5.8452736000000003E-8</v>
      </c>
      <c r="U126" s="5">
        <v>3.8248567000000002E-9</v>
      </c>
      <c r="V126">
        <v>7.8582325999999994E-2</v>
      </c>
      <c r="W126">
        <v>7.4156066000000001E-4</v>
      </c>
      <c r="X126">
        <v>2.2817331E-2</v>
      </c>
      <c r="Y126">
        <v>0.33578715999999997</v>
      </c>
      <c r="Z126">
        <v>147.99277000000001</v>
      </c>
      <c r="AA126">
        <v>275.19853000000001</v>
      </c>
      <c r="AB126">
        <v>1.781604</v>
      </c>
      <c r="AC126">
        <v>50.362152999999999</v>
      </c>
      <c r="AD126" s="5">
        <v>2.1217184E-5</v>
      </c>
      <c r="AE126">
        <v>1.7709585000000001</v>
      </c>
      <c r="AF126">
        <v>3.1521767000000001</v>
      </c>
      <c r="AG126">
        <v>0.46927066000000001</v>
      </c>
    </row>
    <row r="127" spans="2:33">
      <c r="B127">
        <v>28910</v>
      </c>
      <c r="C127">
        <v>28910</v>
      </c>
      <c r="D127" t="s">
        <v>846</v>
      </c>
      <c r="E127" t="s">
        <v>850</v>
      </c>
      <c r="F127" t="s">
        <v>853</v>
      </c>
      <c r="G127" t="s">
        <v>854</v>
      </c>
      <c r="H127">
        <v>2</v>
      </c>
      <c r="I127">
        <v>0</v>
      </c>
      <c r="J127" t="s">
        <v>562</v>
      </c>
      <c r="K127" t="s">
        <v>570</v>
      </c>
      <c r="L127" t="s">
        <v>564</v>
      </c>
      <c r="M127">
        <v>2.9667344317192899</v>
      </c>
      <c r="N127">
        <v>0.97234971000000003</v>
      </c>
      <c r="O127">
        <v>7.6492570000000004</v>
      </c>
      <c r="P127" s="5">
        <v>1.5075561E-6</v>
      </c>
      <c r="Q127">
        <v>1.7847242999999999</v>
      </c>
      <c r="R127">
        <v>1.8091006E-2</v>
      </c>
      <c r="S127" s="5">
        <v>7.9645228000000003E-7</v>
      </c>
      <c r="T127" s="5">
        <v>8.3914470999999994E-8</v>
      </c>
      <c r="U127" s="5">
        <v>5.3877962000000004E-9</v>
      </c>
      <c r="V127">
        <v>0.10709029</v>
      </c>
      <c r="W127">
        <v>1.1283727999999999E-3</v>
      </c>
      <c r="X127">
        <v>3.1446623E-2</v>
      </c>
      <c r="Y127">
        <v>0.45589842000000003</v>
      </c>
      <c r="Z127">
        <v>201.476798</v>
      </c>
      <c r="AA127">
        <v>374.14600000000002</v>
      </c>
      <c r="AB127">
        <v>2.4791018999999999</v>
      </c>
      <c r="AC127">
        <v>77.395334000000005</v>
      </c>
      <c r="AD127" s="5">
        <v>6.0691086000000001E-5</v>
      </c>
      <c r="AE127">
        <v>2.4023888000000002</v>
      </c>
      <c r="AF127">
        <v>4.6120254000000003</v>
      </c>
      <c r="AG127">
        <v>0.63484269000000004</v>
      </c>
    </row>
    <row r="128" spans="2:33">
      <c r="B128">
        <v>30156</v>
      </c>
      <c r="C128">
        <v>30156</v>
      </c>
      <c r="D128" t="s">
        <v>846</v>
      </c>
      <c r="E128" t="s">
        <v>850</v>
      </c>
      <c r="F128" t="s">
        <v>855</v>
      </c>
      <c r="G128" t="s">
        <v>856</v>
      </c>
      <c r="H128">
        <v>2</v>
      </c>
      <c r="I128">
        <v>0</v>
      </c>
      <c r="J128" t="s">
        <v>562</v>
      </c>
      <c r="K128" t="s">
        <v>570</v>
      </c>
      <c r="L128" t="s">
        <v>564</v>
      </c>
      <c r="M128">
        <v>2.8968097829458901</v>
      </c>
      <c r="N128">
        <v>4.3293435999999996</v>
      </c>
      <c r="O128">
        <v>40.461654000000003</v>
      </c>
      <c r="P128" s="5">
        <v>1.8701319999999999E-7</v>
      </c>
      <c r="Q128">
        <v>1.1307992</v>
      </c>
      <c r="R128">
        <v>6.3880668000000002E-2</v>
      </c>
      <c r="S128" s="5">
        <v>4.7360310999999998E-6</v>
      </c>
      <c r="T128" s="5">
        <v>6.6462370999999999E-7</v>
      </c>
      <c r="U128" s="5">
        <v>1.7971002E-8</v>
      </c>
      <c r="V128">
        <v>0.69707907999999996</v>
      </c>
      <c r="W128">
        <v>1.8443674000000001E-3</v>
      </c>
      <c r="X128">
        <v>0.13864471</v>
      </c>
      <c r="Y128">
        <v>3.0913031000000002</v>
      </c>
      <c r="Z128">
        <v>205.48639599999899</v>
      </c>
      <c r="AA128">
        <v>3466.7040999999999</v>
      </c>
      <c r="AB128">
        <v>5.0864191999999999</v>
      </c>
      <c r="AC128">
        <v>86.378309999999999</v>
      </c>
      <c r="AD128" s="5">
        <v>5.0902302000000001E-5</v>
      </c>
      <c r="AE128">
        <v>28.249718999999999</v>
      </c>
      <c r="AF128">
        <v>11.98</v>
      </c>
      <c r="AG128">
        <v>0.23193446000000001</v>
      </c>
    </row>
    <row r="129" spans="2:33">
      <c r="B129">
        <v>30309</v>
      </c>
      <c r="C129">
        <v>30309</v>
      </c>
      <c r="D129" t="s">
        <v>846</v>
      </c>
      <c r="E129" t="s">
        <v>850</v>
      </c>
      <c r="F129" t="s">
        <v>857</v>
      </c>
      <c r="G129" t="s">
        <v>858</v>
      </c>
      <c r="H129">
        <v>2</v>
      </c>
      <c r="I129">
        <v>0</v>
      </c>
      <c r="J129" t="s">
        <v>562</v>
      </c>
      <c r="K129" t="s">
        <v>570</v>
      </c>
      <c r="L129" t="s">
        <v>564</v>
      </c>
      <c r="M129">
        <v>2.9557417843840201</v>
      </c>
      <c r="N129">
        <v>0.94361958999999995</v>
      </c>
      <c r="O129">
        <v>7.4089314999999996</v>
      </c>
      <c r="P129" s="5">
        <v>1.1405961E-7</v>
      </c>
      <c r="Q129">
        <v>2.1961187999999998</v>
      </c>
      <c r="R129">
        <v>1.7252505000000001E-2</v>
      </c>
      <c r="S129" s="5">
        <v>8.1408256000000002E-7</v>
      </c>
      <c r="T129" s="5">
        <v>8.2360555000000006E-8</v>
      </c>
      <c r="U129" s="5">
        <v>5.4562239999999996E-9</v>
      </c>
      <c r="V129">
        <v>0.11011665</v>
      </c>
      <c r="W129">
        <v>1.0399268000000001E-3</v>
      </c>
      <c r="X129">
        <v>3.2144860999999997E-2</v>
      </c>
      <c r="Y129">
        <v>0.47148438999999998</v>
      </c>
      <c r="Z129">
        <v>207.69952699999999</v>
      </c>
      <c r="AA129">
        <v>386.80955999999998</v>
      </c>
      <c r="AB129">
        <v>2.3690294999999999</v>
      </c>
      <c r="AC129">
        <v>77.803380000000004</v>
      </c>
      <c r="AD129" s="5">
        <v>3.0378607999999999E-5</v>
      </c>
      <c r="AE129">
        <v>2.4805095000000001</v>
      </c>
      <c r="AF129">
        <v>4.2703959999999999</v>
      </c>
      <c r="AG129">
        <v>0.65802601999999999</v>
      </c>
    </row>
    <row r="130" spans="2:33">
      <c r="B130">
        <v>10014</v>
      </c>
      <c r="C130">
        <v>10014</v>
      </c>
      <c r="D130" t="s">
        <v>846</v>
      </c>
      <c r="E130" t="s">
        <v>859</v>
      </c>
      <c r="F130" t="s">
        <v>860</v>
      </c>
      <c r="G130" t="s">
        <v>861</v>
      </c>
      <c r="H130">
        <v>2</v>
      </c>
      <c r="I130">
        <v>0</v>
      </c>
      <c r="J130" t="s">
        <v>562</v>
      </c>
      <c r="K130" t="s">
        <v>563</v>
      </c>
      <c r="L130" t="s">
        <v>564</v>
      </c>
      <c r="M130">
        <v>2.2357853068403299</v>
      </c>
      <c r="N130">
        <v>0.47695069000000001</v>
      </c>
      <c r="O130">
        <v>5.3285212</v>
      </c>
      <c r="P130" s="5">
        <v>1.0238983E-7</v>
      </c>
      <c r="Q130">
        <v>0.91129669000000002</v>
      </c>
      <c r="R130">
        <v>3.0360557E-2</v>
      </c>
      <c r="S130" s="5">
        <v>1.8262540999999999E-7</v>
      </c>
      <c r="T130" s="5">
        <v>4.2433920000000002E-8</v>
      </c>
      <c r="U130" s="5">
        <v>2.1933068E-9</v>
      </c>
      <c r="V130">
        <v>2.4772964000000001E-2</v>
      </c>
      <c r="W130">
        <v>6.5500102999999999E-4</v>
      </c>
      <c r="X130">
        <v>1.0070282999999999E-2</v>
      </c>
      <c r="Y130">
        <v>9.7690712999999998E-2</v>
      </c>
      <c r="Z130">
        <v>26.247495300000001</v>
      </c>
      <c r="AA130">
        <v>243.34352000000001</v>
      </c>
      <c r="AB130">
        <v>0.96515804000000005</v>
      </c>
      <c r="AC130">
        <v>81.974410000000006</v>
      </c>
      <c r="AD130" s="5">
        <v>2.2168278999999998E-5</v>
      </c>
      <c r="AE130">
        <v>0.86581613999999996</v>
      </c>
      <c r="AF130">
        <v>4.4587244999999998</v>
      </c>
      <c r="AG130">
        <v>3.980613E-3</v>
      </c>
    </row>
    <row r="131" spans="2:33">
      <c r="B131">
        <v>22001</v>
      </c>
      <c r="C131">
        <v>22001</v>
      </c>
      <c r="D131" t="s">
        <v>846</v>
      </c>
      <c r="E131" t="s">
        <v>862</v>
      </c>
      <c r="F131" t="s">
        <v>863</v>
      </c>
      <c r="G131" t="s">
        <v>864</v>
      </c>
      <c r="H131">
        <v>2</v>
      </c>
      <c r="I131">
        <v>0</v>
      </c>
      <c r="J131" t="s">
        <v>618</v>
      </c>
      <c r="K131" t="s">
        <v>563</v>
      </c>
      <c r="L131" t="s">
        <v>564</v>
      </c>
      <c r="M131">
        <v>3.0000419202522099</v>
      </c>
      <c r="N131">
        <v>0.288037289999999</v>
      </c>
      <c r="O131">
        <v>2.0717010999999999</v>
      </c>
      <c r="P131" s="5">
        <v>3.9157289999999998E-8</v>
      </c>
      <c r="Q131">
        <v>0.25231442999999998</v>
      </c>
      <c r="R131">
        <v>7.6448404999999997E-3</v>
      </c>
      <c r="S131" s="5">
        <v>2.3785333000000001E-7</v>
      </c>
      <c r="T131" s="5">
        <v>3.0868040000000002E-8</v>
      </c>
      <c r="U131" s="5">
        <v>2.4683090999999998E-9</v>
      </c>
      <c r="V131">
        <v>3.1945069E-2</v>
      </c>
      <c r="W131">
        <v>5.7341032999999998E-4</v>
      </c>
      <c r="X131">
        <v>1.4043846E-2</v>
      </c>
      <c r="Y131">
        <v>0.13822957999999999</v>
      </c>
      <c r="Z131">
        <v>68.589402000000007</v>
      </c>
      <c r="AA131">
        <v>179.70358999999999</v>
      </c>
      <c r="AB131">
        <v>0.86383726000000005</v>
      </c>
      <c r="AC131">
        <v>17.989286</v>
      </c>
      <c r="AD131" s="5">
        <v>7.6268578E-6</v>
      </c>
      <c r="AE131">
        <v>0.17172581000000001</v>
      </c>
      <c r="AF131">
        <v>1.5355276</v>
      </c>
      <c r="AG131">
        <v>0.36444764000000002</v>
      </c>
    </row>
    <row r="132" spans="2:33">
      <c r="B132">
        <v>26079</v>
      </c>
      <c r="C132">
        <v>26079</v>
      </c>
      <c r="D132" t="s">
        <v>846</v>
      </c>
      <c r="E132" t="s">
        <v>865</v>
      </c>
      <c r="F132" t="s">
        <v>866</v>
      </c>
      <c r="G132" t="s">
        <v>867</v>
      </c>
      <c r="H132">
        <v>2</v>
      </c>
      <c r="I132">
        <v>0</v>
      </c>
      <c r="J132" t="s">
        <v>562</v>
      </c>
      <c r="K132" t="s">
        <v>563</v>
      </c>
      <c r="L132" t="s">
        <v>564</v>
      </c>
      <c r="M132">
        <v>2.7341005322012299</v>
      </c>
      <c r="N132">
        <v>0.35940688999999998</v>
      </c>
      <c r="O132">
        <v>2.5106812000000001</v>
      </c>
      <c r="P132" s="5">
        <v>1.5315901E-6</v>
      </c>
      <c r="Q132">
        <v>0.21960579999999999</v>
      </c>
      <c r="R132">
        <v>2.9509493000000001E-2</v>
      </c>
      <c r="S132" s="5">
        <v>3.0183380000000002E-7</v>
      </c>
      <c r="T132" s="5">
        <v>2.2921631E-8</v>
      </c>
      <c r="U132" s="5">
        <v>1.2307837999999999E-9</v>
      </c>
      <c r="V132">
        <v>3.7328528E-2</v>
      </c>
      <c r="W132">
        <v>2.1023807999999999E-4</v>
      </c>
      <c r="X132">
        <v>9.5443882000000001E-3</v>
      </c>
      <c r="Y132">
        <v>0.1024887</v>
      </c>
      <c r="Z132">
        <v>14.9138512</v>
      </c>
      <c r="AA132">
        <v>8.2891685000000006</v>
      </c>
      <c r="AB132">
        <v>0.23098940000000001</v>
      </c>
      <c r="AC132">
        <v>36.587954000000003</v>
      </c>
      <c r="AD132" s="5">
        <v>5.4381239E-5</v>
      </c>
      <c r="AE132">
        <v>3.2151811000000001E-3</v>
      </c>
      <c r="AF132">
        <v>2.5052051999999998</v>
      </c>
      <c r="AG132">
        <v>2.2608095000000001E-3</v>
      </c>
    </row>
    <row r="133" spans="2:33">
      <c r="B133">
        <v>26098</v>
      </c>
      <c r="C133">
        <v>26098</v>
      </c>
      <c r="D133" t="s">
        <v>846</v>
      </c>
      <c r="E133" t="s">
        <v>865</v>
      </c>
      <c r="F133" t="s">
        <v>868</v>
      </c>
      <c r="G133" t="s">
        <v>869</v>
      </c>
      <c r="H133">
        <v>2</v>
      </c>
      <c r="I133">
        <v>0</v>
      </c>
      <c r="J133" t="s">
        <v>562</v>
      </c>
      <c r="K133" t="s">
        <v>563</v>
      </c>
      <c r="L133" t="s">
        <v>564</v>
      </c>
      <c r="M133">
        <v>3.0691592028141002</v>
      </c>
      <c r="N133">
        <v>1.9828143</v>
      </c>
      <c r="O133">
        <v>12.045526000000001</v>
      </c>
      <c r="P133" s="5">
        <v>1.7482726999999999E-6</v>
      </c>
      <c r="Q133">
        <v>0.29414188000000002</v>
      </c>
      <c r="R133">
        <v>0.23794522000000001</v>
      </c>
      <c r="S133" s="5">
        <v>2.4681770999999999E-6</v>
      </c>
      <c r="T133" s="5">
        <v>5.6458301000000002E-8</v>
      </c>
      <c r="U133" s="5">
        <v>7.3278896999999999E-9</v>
      </c>
      <c r="V133">
        <v>0.31970815000000002</v>
      </c>
      <c r="W133">
        <v>4.8735015E-4</v>
      </c>
      <c r="X133">
        <v>7.8948945000000006E-2</v>
      </c>
      <c r="Y133">
        <v>0.85849993000000002</v>
      </c>
      <c r="Z133">
        <v>69.296717000000001</v>
      </c>
      <c r="AA133">
        <v>16.202551</v>
      </c>
      <c r="AB133">
        <v>0.47018112000000001</v>
      </c>
      <c r="AC133">
        <v>160.08610999999999</v>
      </c>
      <c r="AD133" s="5">
        <v>6.4089044999999999E-5</v>
      </c>
      <c r="AE133">
        <v>4.5520952E-3</v>
      </c>
      <c r="AF133">
        <v>12.031672</v>
      </c>
      <c r="AG133">
        <v>9.3023010000000007E-3</v>
      </c>
    </row>
    <row r="134" spans="2:33">
      <c r="B134">
        <v>26065</v>
      </c>
      <c r="C134">
        <v>26065</v>
      </c>
      <c r="D134" t="s">
        <v>846</v>
      </c>
      <c r="E134" t="s">
        <v>865</v>
      </c>
      <c r="F134" t="s">
        <v>870</v>
      </c>
      <c r="G134" t="s">
        <v>871</v>
      </c>
      <c r="H134">
        <v>2</v>
      </c>
      <c r="I134">
        <v>0</v>
      </c>
      <c r="J134" t="s">
        <v>562</v>
      </c>
      <c r="K134" t="s">
        <v>563</v>
      </c>
      <c r="L134" t="s">
        <v>564</v>
      </c>
      <c r="M134">
        <v>2.7171976678037102</v>
      </c>
      <c r="N134">
        <v>0.30786448</v>
      </c>
      <c r="O134">
        <v>2.2762826</v>
      </c>
      <c r="P134" s="5">
        <v>1.5281776000000001E-6</v>
      </c>
      <c r="Q134">
        <v>0.21695737000000001</v>
      </c>
      <c r="R134">
        <v>2.4345543000000001E-2</v>
      </c>
      <c r="S134" s="5">
        <v>2.4610540000000001E-7</v>
      </c>
      <c r="T134" s="5">
        <v>1.9417086999999999E-8</v>
      </c>
      <c r="U134" s="5">
        <v>1.0451732E-9</v>
      </c>
      <c r="V134">
        <v>3.0163249E-2</v>
      </c>
      <c r="W134">
        <v>1.8242165E-4</v>
      </c>
      <c r="X134">
        <v>7.7933875000000003E-3</v>
      </c>
      <c r="Y134">
        <v>8.3466715999999996E-2</v>
      </c>
      <c r="Z134">
        <v>13.143379299999999</v>
      </c>
      <c r="AA134">
        <v>6.7920404999999997</v>
      </c>
      <c r="AB134">
        <v>0.21299920999999999</v>
      </c>
      <c r="AC134">
        <v>33.467599</v>
      </c>
      <c r="AD134" s="5">
        <v>4.6107869999999997E-5</v>
      </c>
      <c r="AE134">
        <v>3.1498978999999999E-3</v>
      </c>
      <c r="AF134">
        <v>2.2693561</v>
      </c>
      <c r="AG134">
        <v>3.7765877999999999E-3</v>
      </c>
    </row>
    <row r="135" spans="2:33">
      <c r="B135">
        <v>26036</v>
      </c>
      <c r="C135">
        <v>26036</v>
      </c>
      <c r="D135" t="s">
        <v>846</v>
      </c>
      <c r="E135" t="s">
        <v>865</v>
      </c>
      <c r="F135" t="s">
        <v>872</v>
      </c>
      <c r="G135" t="s">
        <v>873</v>
      </c>
      <c r="H135">
        <v>2</v>
      </c>
      <c r="I135">
        <v>0</v>
      </c>
      <c r="J135" t="s">
        <v>562</v>
      </c>
      <c r="K135" t="s">
        <v>563</v>
      </c>
      <c r="L135" t="s">
        <v>564</v>
      </c>
      <c r="M135">
        <v>2.5227230221639201</v>
      </c>
      <c r="N135">
        <v>0.74457092999999996</v>
      </c>
      <c r="O135">
        <v>5.5548444999999997</v>
      </c>
      <c r="P135" s="5">
        <v>1.8075885000000001E-6</v>
      </c>
      <c r="Q135">
        <v>0.87614555000000005</v>
      </c>
      <c r="R135">
        <v>2.7092656999999999E-2</v>
      </c>
      <c r="S135" s="5">
        <v>3.7174156000000001E-7</v>
      </c>
      <c r="T135" s="5">
        <v>9.6788189999999994E-8</v>
      </c>
      <c r="U135" s="5">
        <v>5.1596631999999997E-9</v>
      </c>
      <c r="V135">
        <v>4.2879819E-2</v>
      </c>
      <c r="W135">
        <v>1.260969E-3</v>
      </c>
      <c r="X135">
        <v>7.2174758000000006E-2</v>
      </c>
      <c r="Y135">
        <v>0.16614634</v>
      </c>
      <c r="Z135">
        <v>101.847208999999</v>
      </c>
      <c r="AA135">
        <v>224.83175</v>
      </c>
      <c r="AB135">
        <v>1.116549</v>
      </c>
      <c r="AC135">
        <v>69.833265999999995</v>
      </c>
      <c r="AD135" s="5">
        <v>8.5400442999999994E-5</v>
      </c>
      <c r="AE135">
        <v>3.0049737999999999E-2</v>
      </c>
      <c r="AF135">
        <v>4.7539543000000002</v>
      </c>
      <c r="AG135">
        <v>0.77084054000000002</v>
      </c>
    </row>
    <row r="136" spans="2:33">
      <c r="B136">
        <v>26053</v>
      </c>
      <c r="C136">
        <v>26053</v>
      </c>
      <c r="D136" t="s">
        <v>846</v>
      </c>
      <c r="E136" t="s">
        <v>865</v>
      </c>
      <c r="F136" t="s">
        <v>874</v>
      </c>
      <c r="G136" t="s">
        <v>875</v>
      </c>
      <c r="H136">
        <v>2</v>
      </c>
      <c r="I136">
        <v>0</v>
      </c>
      <c r="J136" t="s">
        <v>562</v>
      </c>
      <c r="K136" t="s">
        <v>563</v>
      </c>
      <c r="L136" t="s">
        <v>564</v>
      </c>
      <c r="M136">
        <v>2.9011429494720198</v>
      </c>
      <c r="N136">
        <v>0.79262195000000002</v>
      </c>
      <c r="O136">
        <v>4.9786976000000003</v>
      </c>
      <c r="P136" s="5">
        <v>1.5777674000000001E-6</v>
      </c>
      <c r="Q136">
        <v>0.24438536</v>
      </c>
      <c r="R136">
        <v>8.6220149999999995E-2</v>
      </c>
      <c r="S136" s="5">
        <v>8.9385589E-7</v>
      </c>
      <c r="T136" s="5">
        <v>3.1169893000000003E-8</v>
      </c>
      <c r="U136" s="5">
        <v>2.7470947000000001E-9</v>
      </c>
      <c r="V136">
        <v>0.11481785999999999</v>
      </c>
      <c r="W136">
        <v>2.7618765000000001E-4</v>
      </c>
      <c r="X136">
        <v>2.8516202000000001E-2</v>
      </c>
      <c r="Y136">
        <v>0.30900504000000001</v>
      </c>
      <c r="Z136">
        <v>28.647589099999902</v>
      </c>
      <c r="AA136">
        <v>8.5738644999999902</v>
      </c>
      <c r="AB136">
        <v>0.31282279000000002</v>
      </c>
      <c r="AC136">
        <v>68.368645999999998</v>
      </c>
      <c r="AD136" s="5">
        <v>5.4308835E-5</v>
      </c>
      <c r="AE136">
        <v>3.5971329000000002E-3</v>
      </c>
      <c r="AF136">
        <v>4.9730743999999998</v>
      </c>
      <c r="AG136">
        <v>2.0260762E-3</v>
      </c>
    </row>
    <row r="137" spans="2:33">
      <c r="B137">
        <v>25598</v>
      </c>
      <c r="C137">
        <v>25598</v>
      </c>
      <c r="D137" t="s">
        <v>846</v>
      </c>
      <c r="E137" t="s">
        <v>876</v>
      </c>
      <c r="F137" t="s">
        <v>877</v>
      </c>
      <c r="G137" t="s">
        <v>447</v>
      </c>
      <c r="H137">
        <v>2</v>
      </c>
      <c r="I137">
        <v>0</v>
      </c>
      <c r="J137" t="s">
        <v>562</v>
      </c>
      <c r="K137" t="s">
        <v>563</v>
      </c>
      <c r="L137" t="s">
        <v>605</v>
      </c>
      <c r="M137">
        <v>2.1663226639896598</v>
      </c>
      <c r="N137">
        <v>0.20526246000000001</v>
      </c>
      <c r="O137">
        <v>1.8155178999999999</v>
      </c>
      <c r="P137" s="5">
        <v>5.4767031000000003E-8</v>
      </c>
      <c r="Q137">
        <v>0.94690750000000001</v>
      </c>
      <c r="R137">
        <v>5.6247815000000003E-3</v>
      </c>
      <c r="S137" s="5">
        <v>1.0519963999999999E-7</v>
      </c>
      <c r="T137" s="5">
        <v>1.7559184000000001E-8</v>
      </c>
      <c r="U137" s="5">
        <v>1.4510147E-9</v>
      </c>
      <c r="V137">
        <v>1.1758859E-2</v>
      </c>
      <c r="W137">
        <v>3.8939349000000002E-4</v>
      </c>
      <c r="X137">
        <v>7.7619131000000001E-3</v>
      </c>
      <c r="Y137">
        <v>4.5235057000000002E-2</v>
      </c>
      <c r="Z137">
        <v>17.528958100000001</v>
      </c>
      <c r="AA137">
        <v>87.454156999999995</v>
      </c>
      <c r="AB137">
        <v>0.45458525</v>
      </c>
      <c r="AC137">
        <v>37.880054000000001</v>
      </c>
      <c r="AD137" s="5">
        <v>7.7544499E-6</v>
      </c>
      <c r="AE137">
        <v>4.0335344000000002E-2</v>
      </c>
      <c r="AF137">
        <v>1.6890497</v>
      </c>
      <c r="AG137">
        <v>8.6132849999999997E-2</v>
      </c>
    </row>
    <row r="138" spans="2:33">
      <c r="B138">
        <v>21516</v>
      </c>
      <c r="C138">
        <v>21516</v>
      </c>
      <c r="D138" t="s">
        <v>846</v>
      </c>
      <c r="E138" t="s">
        <v>878</v>
      </c>
      <c r="F138" t="s">
        <v>879</v>
      </c>
      <c r="G138" t="s">
        <v>880</v>
      </c>
      <c r="H138">
        <v>2</v>
      </c>
      <c r="I138">
        <v>0</v>
      </c>
      <c r="J138" t="s">
        <v>562</v>
      </c>
      <c r="K138" t="s">
        <v>570</v>
      </c>
      <c r="L138" t="s">
        <v>564</v>
      </c>
      <c r="M138">
        <v>2.9680297253616099</v>
      </c>
      <c r="N138">
        <v>5.0141454999999997</v>
      </c>
      <c r="O138">
        <v>41.348582999999998</v>
      </c>
      <c r="P138" s="5">
        <v>2.0743092E-7</v>
      </c>
      <c r="Q138">
        <v>1.1536584000000001</v>
      </c>
      <c r="R138">
        <v>6.8726694000000005E-2</v>
      </c>
      <c r="S138" s="5">
        <v>5.8209239000000003E-6</v>
      </c>
      <c r="T138" s="5">
        <v>7.5882646E-7</v>
      </c>
      <c r="U138" s="5">
        <v>2.0323804000000001E-8</v>
      </c>
      <c r="V138">
        <v>0.85394252000000004</v>
      </c>
      <c r="W138">
        <v>2.0206148999999999E-3</v>
      </c>
      <c r="X138">
        <v>0.16124641000000001</v>
      </c>
      <c r="Y138">
        <v>3.7917656000000002</v>
      </c>
      <c r="Z138">
        <v>209.409299</v>
      </c>
      <c r="AA138">
        <v>4417.7831999999999</v>
      </c>
      <c r="AB138">
        <v>6.933662</v>
      </c>
      <c r="AC138">
        <v>91.890495999999999</v>
      </c>
      <c r="AD138" s="5">
        <v>5.1650945E-5</v>
      </c>
      <c r="AE138">
        <v>27.234071</v>
      </c>
      <c r="AF138">
        <v>13.549693</v>
      </c>
      <c r="AG138">
        <v>0.56481914</v>
      </c>
    </row>
    <row r="139" spans="2:33">
      <c r="B139">
        <v>6201</v>
      </c>
      <c r="C139">
        <v>6201</v>
      </c>
      <c r="D139" t="s">
        <v>846</v>
      </c>
      <c r="E139" t="s">
        <v>878</v>
      </c>
      <c r="F139" t="s">
        <v>881</v>
      </c>
      <c r="G139" t="s">
        <v>882</v>
      </c>
      <c r="H139">
        <v>2</v>
      </c>
      <c r="I139">
        <v>0</v>
      </c>
      <c r="J139" t="s">
        <v>562</v>
      </c>
      <c r="K139" t="s">
        <v>570</v>
      </c>
      <c r="L139" t="s">
        <v>564</v>
      </c>
      <c r="M139">
        <v>2.8508409047657599</v>
      </c>
      <c r="N139">
        <v>2.6992721999999998</v>
      </c>
      <c r="O139">
        <v>28.924410999999999</v>
      </c>
      <c r="P139" s="5">
        <v>1.2871442000000001E-7</v>
      </c>
      <c r="Q139">
        <v>0.88455170999999999</v>
      </c>
      <c r="R139">
        <v>4.3193339999999997E-2</v>
      </c>
      <c r="S139" s="5">
        <v>2.7282132E-6</v>
      </c>
      <c r="T139" s="5">
        <v>4.2059411000000002E-7</v>
      </c>
      <c r="U139" s="5">
        <v>1.1490615E-8</v>
      </c>
      <c r="V139">
        <v>0.40331669999999997</v>
      </c>
      <c r="W139">
        <v>1.1929627999999999E-3</v>
      </c>
      <c r="X139">
        <v>8.5159604E-2</v>
      </c>
      <c r="Y139">
        <v>1.7855266999999999</v>
      </c>
      <c r="Z139">
        <v>146.66002700000001</v>
      </c>
      <c r="AA139">
        <v>1888.6393</v>
      </c>
      <c r="AB139">
        <v>2.3867872000000001</v>
      </c>
      <c r="AC139">
        <v>60.992117</v>
      </c>
      <c r="AD139" s="5">
        <v>3.6894646000000003E-5</v>
      </c>
      <c r="AE139">
        <v>21.292881000000001</v>
      </c>
      <c r="AF139">
        <v>7.6853800000000003</v>
      </c>
      <c r="AG139">
        <v>-5.3849872999999999E-2</v>
      </c>
    </row>
    <row r="140" spans="2:33">
      <c r="B140">
        <v>36201</v>
      </c>
      <c r="C140">
        <v>36201</v>
      </c>
      <c r="D140" t="s">
        <v>846</v>
      </c>
      <c r="E140" t="s">
        <v>878</v>
      </c>
      <c r="F140" t="s">
        <v>883</v>
      </c>
      <c r="G140" t="s">
        <v>884</v>
      </c>
      <c r="H140">
        <v>2</v>
      </c>
      <c r="I140">
        <v>0</v>
      </c>
      <c r="J140" t="s">
        <v>562</v>
      </c>
      <c r="K140" t="s">
        <v>570</v>
      </c>
      <c r="L140" t="s">
        <v>564</v>
      </c>
      <c r="M140">
        <v>2.9765731336082002</v>
      </c>
      <c r="N140">
        <v>1.1108241999999999</v>
      </c>
      <c r="O140">
        <v>8.0609713000000003</v>
      </c>
      <c r="P140" s="5">
        <v>1.4443761E-7</v>
      </c>
      <c r="Q140">
        <v>0.68596117000000001</v>
      </c>
      <c r="R140">
        <v>2.5963402999999999E-2</v>
      </c>
      <c r="S140" s="5">
        <v>1.0910665000000001E-6</v>
      </c>
      <c r="T140" s="5">
        <v>1.0878317E-7</v>
      </c>
      <c r="U140" s="5">
        <v>7.2300849999999999E-9</v>
      </c>
      <c r="V140">
        <v>0.14655926999999999</v>
      </c>
      <c r="W140">
        <v>1.3373263999999999E-3</v>
      </c>
      <c r="X140">
        <v>3.8114585999999999E-2</v>
      </c>
      <c r="Y140">
        <v>0.62194161999999997</v>
      </c>
      <c r="Z140">
        <v>277.32619999999997</v>
      </c>
      <c r="AA140">
        <v>431.19348000000002</v>
      </c>
      <c r="AB140">
        <v>3.3989400999999999</v>
      </c>
      <c r="AC140">
        <v>67.081723999999994</v>
      </c>
      <c r="AD140" s="5">
        <v>3.1069940000000002E-5</v>
      </c>
      <c r="AE140">
        <v>1.5745659000000001</v>
      </c>
      <c r="AF140">
        <v>5.3226233000000001</v>
      </c>
      <c r="AG140">
        <v>1.1637820999999999</v>
      </c>
    </row>
    <row r="141" spans="2:33">
      <c r="B141">
        <v>21001</v>
      </c>
      <c r="C141">
        <v>21001</v>
      </c>
      <c r="D141" t="s">
        <v>846</v>
      </c>
      <c r="E141" t="s">
        <v>878</v>
      </c>
      <c r="F141" t="s">
        <v>885</v>
      </c>
      <c r="G141" t="s">
        <v>886</v>
      </c>
      <c r="H141">
        <v>2</v>
      </c>
      <c r="I141">
        <v>0</v>
      </c>
      <c r="J141" t="s">
        <v>562</v>
      </c>
      <c r="K141" t="s">
        <v>570</v>
      </c>
      <c r="L141" t="s">
        <v>564</v>
      </c>
      <c r="M141">
        <v>2.9681803581470101</v>
      </c>
      <c r="N141">
        <v>4.0086829000000002</v>
      </c>
      <c r="O141">
        <v>33.014361000000001</v>
      </c>
      <c r="P141" s="5">
        <v>1.6580156000000001E-7</v>
      </c>
      <c r="Q141">
        <v>0.92285927000000001</v>
      </c>
      <c r="R141">
        <v>5.4913677000000001E-2</v>
      </c>
      <c r="S141" s="5">
        <v>4.6562731E-6</v>
      </c>
      <c r="T141" s="5">
        <v>6.0639510000000004E-7</v>
      </c>
      <c r="U141" s="5">
        <v>1.6244031E-8</v>
      </c>
      <c r="V141">
        <v>0.68311334000000001</v>
      </c>
      <c r="W141">
        <v>1.6054347E-3</v>
      </c>
      <c r="X141">
        <v>0.12892236000000001</v>
      </c>
      <c r="Y141">
        <v>3.0332390999999999</v>
      </c>
      <c r="Z141">
        <v>167.227778</v>
      </c>
      <c r="AA141">
        <v>3534.1904</v>
      </c>
      <c r="AB141">
        <v>5.5448959999999996</v>
      </c>
      <c r="AC141">
        <v>73.471996000000004</v>
      </c>
      <c r="AD141" s="5">
        <v>4.1311104000000003E-5</v>
      </c>
      <c r="AE141">
        <v>21.731780000000001</v>
      </c>
      <c r="AF141">
        <v>10.830728000000001</v>
      </c>
      <c r="AG141">
        <v>0.45185331000000001</v>
      </c>
    </row>
    <row r="142" spans="2:33">
      <c r="B142">
        <v>28100</v>
      </c>
      <c r="C142">
        <v>28100</v>
      </c>
      <c r="D142" t="s">
        <v>846</v>
      </c>
      <c r="E142" t="s">
        <v>878</v>
      </c>
      <c r="F142" t="s">
        <v>887</v>
      </c>
      <c r="G142" t="s">
        <v>888</v>
      </c>
      <c r="H142">
        <v>2</v>
      </c>
      <c r="I142">
        <v>0</v>
      </c>
      <c r="J142" t="s">
        <v>562</v>
      </c>
      <c r="K142" t="s">
        <v>570</v>
      </c>
      <c r="L142" t="s">
        <v>564</v>
      </c>
      <c r="M142">
        <v>2.8475312247439102</v>
      </c>
      <c r="N142">
        <v>0.83398331999999997</v>
      </c>
      <c r="O142">
        <v>6.7804912000000002</v>
      </c>
      <c r="P142" s="5">
        <v>1.0558066E-7</v>
      </c>
      <c r="Q142">
        <v>1.3490507</v>
      </c>
      <c r="R142">
        <v>1.6086802000000001E-2</v>
      </c>
      <c r="S142" s="5">
        <v>7.3631026E-7</v>
      </c>
      <c r="T142" s="5">
        <v>7.4297182999999996E-8</v>
      </c>
      <c r="U142" s="5">
        <v>4.8418485000000001E-9</v>
      </c>
      <c r="V142">
        <v>0.10012465</v>
      </c>
      <c r="W142">
        <v>9.0772963999999996E-4</v>
      </c>
      <c r="X142">
        <v>2.8853556999999998E-2</v>
      </c>
      <c r="Y142">
        <v>0.42898973000000001</v>
      </c>
      <c r="Z142">
        <v>189.08333500000001</v>
      </c>
      <c r="AA142">
        <v>349.80786999999998</v>
      </c>
      <c r="AB142">
        <v>2.1978909999999998</v>
      </c>
      <c r="AC142">
        <v>59.058461000000001</v>
      </c>
      <c r="AD142" s="5">
        <v>2.6532845000000001E-5</v>
      </c>
      <c r="AE142">
        <v>2.3310753000000002</v>
      </c>
      <c r="AF142">
        <v>3.8487996</v>
      </c>
      <c r="AG142">
        <v>0.60061637999999995</v>
      </c>
    </row>
    <row r="143" spans="2:33">
      <c r="B143">
        <v>36024</v>
      </c>
      <c r="C143">
        <v>36024</v>
      </c>
      <c r="D143" t="s">
        <v>846</v>
      </c>
      <c r="E143" t="s">
        <v>878</v>
      </c>
      <c r="F143" t="s">
        <v>889</v>
      </c>
      <c r="G143" t="s">
        <v>890</v>
      </c>
      <c r="H143">
        <v>2</v>
      </c>
      <c r="I143">
        <v>0</v>
      </c>
      <c r="J143" t="s">
        <v>562</v>
      </c>
      <c r="K143" t="s">
        <v>570</v>
      </c>
      <c r="L143" t="s">
        <v>564</v>
      </c>
      <c r="M143">
        <v>2.0820998629707499</v>
      </c>
      <c r="N143">
        <v>0.95512421000000003</v>
      </c>
      <c r="O143">
        <v>5.7844176000000003</v>
      </c>
      <c r="P143" s="5">
        <v>1.1651363E-7</v>
      </c>
      <c r="Q143">
        <v>0.57062583</v>
      </c>
      <c r="R143">
        <v>2.1810691E-2</v>
      </c>
      <c r="S143" s="5">
        <v>1.0972192E-6</v>
      </c>
      <c r="T143" s="5">
        <v>8.8744302000000001E-8</v>
      </c>
      <c r="U143" s="5">
        <v>6.0487373999999999E-9</v>
      </c>
      <c r="V143">
        <v>0.14789488000000001</v>
      </c>
      <c r="W143">
        <v>1.0453769999999999E-3</v>
      </c>
      <c r="X143">
        <v>3.2964662999999998E-2</v>
      </c>
      <c r="Y143">
        <v>0.64270455000000004</v>
      </c>
      <c r="Z143">
        <v>166.439413</v>
      </c>
      <c r="AA143">
        <v>335.70636999999999</v>
      </c>
      <c r="AB143">
        <v>2.5415309000000001</v>
      </c>
      <c r="AC143">
        <v>56.008943000000002</v>
      </c>
      <c r="AD143" s="5">
        <v>2.4156816999999999E-5</v>
      </c>
      <c r="AE143">
        <v>0.26835012000000003</v>
      </c>
      <c r="AF143">
        <v>4.3274258000000003</v>
      </c>
      <c r="AG143">
        <v>1.1886417</v>
      </c>
    </row>
    <row r="144" spans="2:33">
      <c r="B144">
        <v>6510</v>
      </c>
      <c r="C144">
        <v>6510</v>
      </c>
      <c r="D144" t="s">
        <v>846</v>
      </c>
      <c r="E144" t="s">
        <v>878</v>
      </c>
      <c r="F144" t="s">
        <v>891</v>
      </c>
      <c r="G144" t="s">
        <v>892</v>
      </c>
      <c r="H144">
        <v>2</v>
      </c>
      <c r="I144">
        <v>0</v>
      </c>
      <c r="J144" t="s">
        <v>562</v>
      </c>
      <c r="K144" t="s">
        <v>570</v>
      </c>
      <c r="L144" t="s">
        <v>564</v>
      </c>
      <c r="M144">
        <v>2.9357587715385001</v>
      </c>
      <c r="N144">
        <v>2.1520020999999998</v>
      </c>
      <c r="O144">
        <v>23.311169</v>
      </c>
      <c r="P144" s="5">
        <v>2.6617933000000002E-7</v>
      </c>
      <c r="Q144">
        <v>1.5246872</v>
      </c>
      <c r="R144">
        <v>4.1086969000000001E-2</v>
      </c>
      <c r="S144" s="5">
        <v>1.8684033000000001E-6</v>
      </c>
      <c r="T144" s="5">
        <v>2.5709774E-7</v>
      </c>
      <c r="U144" s="5">
        <v>1.1960881E-8</v>
      </c>
      <c r="V144">
        <v>0.26696497000000002</v>
      </c>
      <c r="W144">
        <v>1.6262637E-3</v>
      </c>
      <c r="X144">
        <v>7.2089914000000005E-2</v>
      </c>
      <c r="Y144">
        <v>1.1529706</v>
      </c>
      <c r="Z144">
        <v>309.6755</v>
      </c>
      <c r="AA144">
        <v>1057.6371999999999</v>
      </c>
      <c r="AB144">
        <v>3.1664292000000001</v>
      </c>
      <c r="AC144">
        <v>111.46357</v>
      </c>
      <c r="AD144" s="5">
        <v>4.3817397999999999E-5</v>
      </c>
      <c r="AE144">
        <v>12.555896000000001</v>
      </c>
      <c r="AF144">
        <v>8.6829543999999999</v>
      </c>
      <c r="AG144">
        <v>2.0723189999999998</v>
      </c>
    </row>
    <row r="150" spans="15:30">
      <c r="P150" s="5"/>
      <c r="S150" s="5"/>
      <c r="T150" s="5"/>
      <c r="U150" s="5"/>
      <c r="AD150" s="5"/>
    </row>
    <row r="151" spans="15:30">
      <c r="P151" s="5"/>
      <c r="S151" s="5"/>
      <c r="T151" s="5"/>
      <c r="U151" s="5"/>
      <c r="AD151" s="5"/>
    </row>
    <row r="153" spans="15:30">
      <c r="O153" s="23"/>
    </row>
  </sheetData>
  <autoFilter ref="A1:AG144" xr:uid="{71D4195C-57E8-4C42-B99E-BBA981C350BE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87EBA-392D-466D-9FB4-A31C8F5D699F}">
  <sheetPr>
    <tabColor theme="9"/>
  </sheetPr>
  <dimension ref="A1:AH153"/>
  <sheetViews>
    <sheetView workbookViewId="0"/>
  </sheetViews>
  <sheetFormatPr defaultRowHeight="14.45"/>
  <cols>
    <col min="1" max="1" width="23.85546875" bestFit="1" customWidth="1"/>
    <col min="2" max="2" width="7.85546875" customWidth="1"/>
    <col min="4" max="7" width="0" hidden="1" customWidth="1"/>
    <col min="8" max="8" width="27.42578125" customWidth="1"/>
    <col min="9" max="14" width="0" hidden="1" customWidth="1"/>
    <col min="15" max="15" width="20.28515625" hidden="1" customWidth="1"/>
  </cols>
  <sheetData>
    <row r="1" spans="1:34" ht="29.1">
      <c r="A1" t="s">
        <v>893</v>
      </c>
      <c r="B1" t="s">
        <v>894</v>
      </c>
      <c r="C1" s="1" t="s">
        <v>531</v>
      </c>
      <c r="D1" s="1" t="s">
        <v>531</v>
      </c>
      <c r="E1" t="s">
        <v>532</v>
      </c>
      <c r="F1" t="s">
        <v>533</v>
      </c>
      <c r="G1" t="s">
        <v>534</v>
      </c>
      <c r="H1" t="s">
        <v>535</v>
      </c>
      <c r="I1" t="s">
        <v>536</v>
      </c>
      <c r="J1" t="s">
        <v>537</v>
      </c>
      <c r="K1" t="s">
        <v>538</v>
      </c>
      <c r="L1" t="s">
        <v>539</v>
      </c>
      <c r="M1" t="s">
        <v>540</v>
      </c>
      <c r="N1" t="s">
        <v>541</v>
      </c>
      <c r="O1" t="s">
        <v>542</v>
      </c>
      <c r="P1" t="s">
        <v>543</v>
      </c>
      <c r="Q1" t="s">
        <v>544</v>
      </c>
      <c r="R1" t="s">
        <v>545</v>
      </c>
      <c r="S1" t="s">
        <v>546</v>
      </c>
      <c r="T1" t="s">
        <v>547</v>
      </c>
      <c r="U1" t="s">
        <v>548</v>
      </c>
      <c r="V1" t="s">
        <v>548</v>
      </c>
      <c r="W1" t="s">
        <v>549</v>
      </c>
      <c r="X1" t="s">
        <v>550</v>
      </c>
      <c r="Y1" t="s">
        <v>551</v>
      </c>
      <c r="Z1" t="s">
        <v>552</v>
      </c>
      <c r="AA1" t="s">
        <v>553</v>
      </c>
      <c r="AB1" t="s">
        <v>554</v>
      </c>
      <c r="AC1" t="s">
        <v>555</v>
      </c>
      <c r="AD1" t="s">
        <v>556</v>
      </c>
      <c r="AE1" t="s">
        <v>557</v>
      </c>
      <c r="AF1" t="s">
        <v>543</v>
      </c>
      <c r="AG1" t="s">
        <v>543</v>
      </c>
      <c r="AH1" t="s">
        <v>543</v>
      </c>
    </row>
    <row r="2" spans="1:34">
      <c r="A2" t="s">
        <v>267</v>
      </c>
      <c r="B2" s="19">
        <v>-0.1</v>
      </c>
      <c r="C2">
        <v>13147</v>
      </c>
      <c r="D2">
        <v>13147</v>
      </c>
      <c r="E2" t="s">
        <v>558</v>
      </c>
      <c r="F2" t="s">
        <v>559</v>
      </c>
      <c r="G2" t="s">
        <v>560</v>
      </c>
      <c r="H2" t="s">
        <v>561</v>
      </c>
      <c r="I2">
        <v>2</v>
      </c>
      <c r="J2">
        <v>0</v>
      </c>
      <c r="K2" t="s">
        <v>562</v>
      </c>
      <c r="L2" t="s">
        <v>563</v>
      </c>
      <c r="M2" t="s">
        <v>564</v>
      </c>
      <c r="N2">
        <v>1.9679076302302201</v>
      </c>
      <c r="O2">
        <v>0.13735329999999901</v>
      </c>
      <c r="P2">
        <f>AGRIBALYSE_Raw!O2/(1+AGRIBALYSE_Cooked!$B2)</f>
        <v>1.2986557777777776</v>
      </c>
      <c r="Q2">
        <f>AGRIBALYSE_Raw!P2/(1+AGRIBALYSE_Cooked!$B2)</f>
        <v>9.9117816666666673E-8</v>
      </c>
      <c r="R2">
        <f>AGRIBALYSE_Raw!Q2/(1+AGRIBALYSE_Cooked!$B2)</f>
        <v>0.34193397777777773</v>
      </c>
      <c r="S2">
        <f>AGRIBALYSE_Raw!R2/(1+AGRIBALYSE_Cooked!$B2)</f>
        <v>6.4941112222222219E-3</v>
      </c>
      <c r="T2">
        <f>AGRIBALYSE_Raw!S2/(1+AGRIBALYSE_Cooked!$B2)</f>
        <v>9.1081466666666668E-8</v>
      </c>
      <c r="U2">
        <f>AGRIBALYSE_Raw!T2/(1+AGRIBALYSE_Cooked!$B2)</f>
        <v>2.7138113333333333E-8</v>
      </c>
      <c r="V2">
        <f>AGRIBALYSE_Raw!U2/(1+AGRIBALYSE_Cooked!$B2)</f>
        <v>5.6272212222222219E-10</v>
      </c>
      <c r="W2">
        <f>AGRIBALYSE_Raw!V2/(1+AGRIBALYSE_Cooked!$B2)</f>
        <v>8.9354103333333344E-3</v>
      </c>
      <c r="X2">
        <f>AGRIBALYSE_Raw!W2/(1+AGRIBALYSE_Cooked!$B2)</f>
        <v>1.4365215555555555E-4</v>
      </c>
      <c r="Y2">
        <f>AGRIBALYSE_Raw!X2/(1+AGRIBALYSE_Cooked!$B2)</f>
        <v>3.0990710000000001E-3</v>
      </c>
      <c r="Z2">
        <f>AGRIBALYSE_Raw!Y2/(1+AGRIBALYSE_Cooked!$B2)</f>
        <v>2.6589884444444444E-2</v>
      </c>
      <c r="AA2">
        <f>AGRIBALYSE_Raw!Z2/(1+AGRIBALYSE_Cooked!$B2)</f>
        <v>17.376155444444443</v>
      </c>
      <c r="AB2">
        <f>AGRIBALYSE_Raw!AA2/(1+AGRIBALYSE_Cooked!$B2)</f>
        <v>54.361460000000001</v>
      </c>
      <c r="AC2">
        <f>AGRIBALYSE_Raw!AB2/(1+AGRIBALYSE_Cooked!$B2)</f>
        <v>2.2287483333333333</v>
      </c>
      <c r="AD2">
        <f>AGRIBALYSE_Raw!AC2/(1+AGRIBALYSE_Cooked!$B2)</f>
        <v>22.845142222222222</v>
      </c>
      <c r="AE2">
        <f>AGRIBALYSE_Raw!AD2/(1+AGRIBALYSE_Cooked!$B2)</f>
        <v>5.6240403333333332E-6</v>
      </c>
      <c r="AF2">
        <f>AGRIBALYSE_Raw!AE2/(1+AGRIBALYSE_Cooked!$B2)</f>
        <v>1.591702111111111E-2</v>
      </c>
      <c r="AG2">
        <f>AGRIBALYSE_Raw!AF2/(1+AGRIBALYSE_Cooked!$B2)</f>
        <v>1.4033197777777779</v>
      </c>
      <c r="AH2">
        <f>AGRIBALYSE_Raw!AG2/(1+AGRIBALYSE_Cooked!$B2)</f>
        <v>-0.12058094444444445</v>
      </c>
    </row>
    <row r="3" spans="1:34">
      <c r="A3" t="s">
        <v>895</v>
      </c>
      <c r="B3" s="19">
        <v>0</v>
      </c>
      <c r="C3">
        <v>11018</v>
      </c>
      <c r="D3">
        <v>11018</v>
      </c>
      <c r="E3" t="s">
        <v>558</v>
      </c>
      <c r="F3" t="s">
        <v>559</v>
      </c>
      <c r="G3" t="s">
        <v>565</v>
      </c>
      <c r="H3" t="s">
        <v>462</v>
      </c>
      <c r="I3">
        <v>2</v>
      </c>
      <c r="J3">
        <v>0</v>
      </c>
      <c r="K3" t="s">
        <v>566</v>
      </c>
      <c r="L3" t="s">
        <v>563</v>
      </c>
      <c r="M3" t="s">
        <v>564</v>
      </c>
      <c r="N3">
        <v>2.9191114925566999</v>
      </c>
      <c r="O3">
        <v>0.12795808</v>
      </c>
      <c r="P3">
        <f>AGRIBALYSE_Raw!O3/(1+AGRIBALYSE_Cooked!$B3)</f>
        <v>0.95990975000000001</v>
      </c>
      <c r="Q3">
        <f>AGRIBALYSE_Raw!P3/(1+AGRIBALYSE_Cooked!$B3)</f>
        <v>5.0770313000000001E-8</v>
      </c>
      <c r="R3">
        <f>AGRIBALYSE_Raw!Q3/(1+AGRIBALYSE_Cooked!$B3)</f>
        <v>0.32326568</v>
      </c>
      <c r="S3">
        <f>AGRIBALYSE_Raw!R3/(1+AGRIBALYSE_Cooked!$B3)</f>
        <v>3.9237226000000004E-3</v>
      </c>
      <c r="T3">
        <f>AGRIBALYSE_Raw!S3/(1+AGRIBALYSE_Cooked!$B3)</f>
        <v>5.7121688E-8</v>
      </c>
      <c r="U3">
        <f>AGRIBALYSE_Raw!T3/(1+AGRIBALYSE_Cooked!$B3)</f>
        <v>1.0422889E-7</v>
      </c>
      <c r="V3">
        <f>AGRIBALYSE_Raw!U3/(1+AGRIBALYSE_Cooked!$B3)</f>
        <v>1.855003E-9</v>
      </c>
      <c r="W3">
        <f>AGRIBALYSE_Raw!V3/(1+AGRIBALYSE_Cooked!$B3)</f>
        <v>5.2465118E-3</v>
      </c>
      <c r="X3">
        <f>AGRIBALYSE_Raw!W3/(1+AGRIBALYSE_Cooked!$B3)</f>
        <v>1.7630577000000001E-4</v>
      </c>
      <c r="Y3">
        <f>AGRIBALYSE_Raw!X3/(1+AGRIBALYSE_Cooked!$B3)</f>
        <v>5.5176775999999997E-3</v>
      </c>
      <c r="Z3">
        <f>AGRIBALYSE_Raw!Y3/(1+AGRIBALYSE_Cooked!$B3)</f>
        <v>1.7178763E-2</v>
      </c>
      <c r="AA3">
        <f>AGRIBALYSE_Raw!Z3/(1+AGRIBALYSE_Cooked!$B3)</f>
        <v>16.0862956</v>
      </c>
      <c r="AB3">
        <f>AGRIBALYSE_Raw!AA3/(1+AGRIBALYSE_Cooked!$B3)</f>
        <v>94.234645999999998</v>
      </c>
      <c r="AC3">
        <f>AGRIBALYSE_Raw!AB3/(1+AGRIBALYSE_Cooked!$B3)</f>
        <v>0.14882129999999999</v>
      </c>
      <c r="AD3">
        <f>AGRIBALYSE_Raw!AC3/(1+AGRIBALYSE_Cooked!$B3)</f>
        <v>17.190144</v>
      </c>
      <c r="AE3">
        <f>AGRIBALYSE_Raw!AD3/(1+AGRIBALYSE_Cooked!$B3)</f>
        <v>7.0366582999999998E-6</v>
      </c>
      <c r="AF3">
        <f>AGRIBALYSE_Raw!AE3/(1+AGRIBALYSE_Cooked!$B3)</f>
        <v>1.6747699000000001E-2</v>
      </c>
      <c r="AG3">
        <f>AGRIBALYSE_Raw!AF3/(1+AGRIBALYSE_Cooked!$B3)</f>
        <v>0.94187611000000004</v>
      </c>
      <c r="AH3">
        <f>AGRIBALYSE_Raw!AG3/(1+AGRIBALYSE_Cooked!$B3)</f>
        <v>1.2859498E-3</v>
      </c>
    </row>
    <row r="4" spans="1:34">
      <c r="A4" t="s">
        <v>267</v>
      </c>
      <c r="B4" s="19">
        <v>-0.1</v>
      </c>
      <c r="C4">
        <v>11074</v>
      </c>
      <c r="D4">
        <v>11074</v>
      </c>
      <c r="E4" t="s">
        <v>558</v>
      </c>
      <c r="F4" t="s">
        <v>567</v>
      </c>
      <c r="G4" t="s">
        <v>568</v>
      </c>
      <c r="H4" t="s">
        <v>569</v>
      </c>
      <c r="I4">
        <v>2</v>
      </c>
      <c r="J4">
        <v>0</v>
      </c>
      <c r="K4" t="s">
        <v>566</v>
      </c>
      <c r="L4" t="s">
        <v>570</v>
      </c>
      <c r="M4" t="s">
        <v>564</v>
      </c>
      <c r="N4">
        <v>3.5449520221993298</v>
      </c>
      <c r="O4">
        <v>8.0941493000000003E-2</v>
      </c>
      <c r="P4">
        <f>AGRIBALYSE_Raw!O4/(1+AGRIBALYSE_Cooked!$B4)</f>
        <v>0.54944284444444436</v>
      </c>
      <c r="Q4">
        <f>AGRIBALYSE_Raw!P4/(1+AGRIBALYSE_Cooked!$B4)</f>
        <v>9.6545122222222231E-9</v>
      </c>
      <c r="R4">
        <f>AGRIBALYSE_Raw!Q4/(1+AGRIBALYSE_Cooked!$B4)</f>
        <v>8.6721541111111106E-2</v>
      </c>
      <c r="S4">
        <f>AGRIBALYSE_Raw!R4/(1+AGRIBALYSE_Cooked!$B4)</f>
        <v>4.465968333333333E-3</v>
      </c>
      <c r="T4">
        <f>AGRIBALYSE_Raw!S4/(1+AGRIBALYSE_Cooked!$B4)</f>
        <v>5.8819043333333335E-8</v>
      </c>
      <c r="U4">
        <f>AGRIBALYSE_Raw!T4/(1+AGRIBALYSE_Cooked!$B4)</f>
        <v>2.9064673333333333E-8</v>
      </c>
      <c r="V4">
        <f>AGRIBALYSE_Raw!U4/(1+AGRIBALYSE_Cooked!$B4)</f>
        <v>4.5782266666666663E-10</v>
      </c>
      <c r="W4">
        <f>AGRIBALYSE_Raw!V4/(1+AGRIBALYSE_Cooked!$B4)</f>
        <v>8.8888356666666675E-3</v>
      </c>
      <c r="X4">
        <f>AGRIBALYSE_Raw!W4/(1+AGRIBALYSE_Cooked!$B4)</f>
        <v>8.0491406666666662E-5</v>
      </c>
      <c r="Y4">
        <f>AGRIBALYSE_Raw!X4/(1+AGRIBALYSE_Cooked!$B4)</f>
        <v>3.1311256666666665E-3</v>
      </c>
      <c r="Z4">
        <f>AGRIBALYSE_Raw!Y4/(1+AGRIBALYSE_Cooked!$B4)</f>
        <v>3.2193805555555559E-2</v>
      </c>
      <c r="AA4">
        <f>AGRIBALYSE_Raw!Z4/(1+AGRIBALYSE_Cooked!$B4)</f>
        <v>6.8956406666666545</v>
      </c>
      <c r="AB4">
        <f>AGRIBALYSE_Raw!AA4/(1+AGRIBALYSE_Cooked!$B4)</f>
        <v>13.714941111111109</v>
      </c>
      <c r="AC4">
        <f>AGRIBALYSE_Raw!AB4/(1+AGRIBALYSE_Cooked!$B4)</f>
        <v>1.9929032222222223</v>
      </c>
      <c r="AD4">
        <f>AGRIBALYSE_Raw!AC4/(1+AGRIBALYSE_Cooked!$B4)</f>
        <v>8.1641303333333326</v>
      </c>
      <c r="AE4">
        <f>AGRIBALYSE_Raw!AD4/(1+AGRIBALYSE_Cooked!$B4)</f>
        <v>2.5772351111111113E-6</v>
      </c>
      <c r="AF4">
        <f>AGRIBALYSE_Raw!AE4/(1+AGRIBALYSE_Cooked!$B4)</f>
        <v>8.9536674444444444E-4</v>
      </c>
      <c r="AG4">
        <f>AGRIBALYSE_Raw!AF4/(1+AGRIBALYSE_Cooked!$B4)</f>
        <v>0.5380503888888889</v>
      </c>
      <c r="AH4">
        <f>AGRIBALYSE_Raw!AG4/(1+AGRIBALYSE_Cooked!$B4)</f>
        <v>1.0497085777777778E-2</v>
      </c>
    </row>
    <row r="5" spans="1:34">
      <c r="A5" t="s">
        <v>895</v>
      </c>
      <c r="B5" s="19">
        <v>0</v>
      </c>
      <c r="C5">
        <v>11015</v>
      </c>
      <c r="D5">
        <v>11015</v>
      </c>
      <c r="E5" t="s">
        <v>558</v>
      </c>
      <c r="F5" t="s">
        <v>567</v>
      </c>
      <c r="G5" t="s">
        <v>571</v>
      </c>
      <c r="H5" t="s">
        <v>572</v>
      </c>
      <c r="I5">
        <v>2</v>
      </c>
      <c r="J5">
        <v>0</v>
      </c>
      <c r="K5" t="s">
        <v>566</v>
      </c>
      <c r="L5" t="s">
        <v>563</v>
      </c>
      <c r="M5" t="s">
        <v>564</v>
      </c>
      <c r="N5">
        <v>2.61939901186101</v>
      </c>
      <c r="O5">
        <v>1.0620529000000001</v>
      </c>
      <c r="P5">
        <f>AGRIBALYSE_Raw!O5/(1+AGRIBALYSE_Cooked!$B5)</f>
        <v>9.4022404999999996</v>
      </c>
      <c r="Q5">
        <f>AGRIBALYSE_Raw!P5/(1+AGRIBALYSE_Cooked!$B5)</f>
        <v>2.3933267999999999E-7</v>
      </c>
      <c r="R5">
        <f>AGRIBALYSE_Raw!Q5/(1+AGRIBALYSE_Cooked!$B5)</f>
        <v>0.88579975</v>
      </c>
      <c r="S5">
        <f>AGRIBALYSE_Raw!R5/(1+AGRIBALYSE_Cooked!$B5)</f>
        <v>3.4681431999999998E-2</v>
      </c>
      <c r="T5">
        <f>AGRIBALYSE_Raw!S5/(1+AGRIBALYSE_Cooked!$B5)</f>
        <v>9.7118027999999995E-7</v>
      </c>
      <c r="U5">
        <f>AGRIBALYSE_Raw!T5/(1+AGRIBALYSE_Cooked!$B5)</f>
        <v>9.6974394000000005E-8</v>
      </c>
      <c r="V5">
        <f>AGRIBALYSE_Raw!U5/(1+AGRIBALYSE_Cooked!$B5)</f>
        <v>2.739791E-9</v>
      </c>
      <c r="W5">
        <f>AGRIBALYSE_Raw!V5/(1+AGRIBALYSE_Cooked!$B5)</f>
        <v>7.5102339000000004E-2</v>
      </c>
      <c r="X5">
        <f>AGRIBALYSE_Raw!W5/(1+AGRIBALYSE_Cooked!$B5)</f>
        <v>1.4125116E-3</v>
      </c>
      <c r="Y5">
        <f>AGRIBALYSE_Raw!X5/(1+AGRIBALYSE_Cooked!$B5)</f>
        <v>6.7388556000000002E-2</v>
      </c>
      <c r="Z5">
        <f>AGRIBALYSE_Raw!Y5/(1+AGRIBALYSE_Cooked!$B5)</f>
        <v>0.40997657999999998</v>
      </c>
      <c r="AA5">
        <f>AGRIBALYSE_Raw!Z5/(1+AGRIBALYSE_Cooked!$B5)</f>
        <v>55.186180999999998</v>
      </c>
      <c r="AB5">
        <f>AGRIBALYSE_Raw!AA5/(1+AGRIBALYSE_Cooked!$B5)</f>
        <v>688.44415000000004</v>
      </c>
      <c r="AC5">
        <f>AGRIBALYSE_Raw!AB5/(1+AGRIBALYSE_Cooked!$B5)</f>
        <v>4.3754742000000002</v>
      </c>
      <c r="AD5">
        <f>AGRIBALYSE_Raw!AC5/(1+AGRIBALYSE_Cooked!$B5)</f>
        <v>78.959940000000003</v>
      </c>
      <c r="AE5">
        <f>AGRIBALYSE_Raw!AD5/(1+AGRIBALYSE_Cooked!$B5)</f>
        <v>5.8724426999999997E-5</v>
      </c>
      <c r="AF5">
        <f>AGRIBALYSE_Raw!AE5/(1+AGRIBALYSE_Cooked!$B5)</f>
        <v>1.2971615000000001</v>
      </c>
      <c r="AG5">
        <f>AGRIBALYSE_Raw!AF5/(1+AGRIBALYSE_Cooked!$B5)</f>
        <v>8.0946394000000002</v>
      </c>
      <c r="AH5">
        <f>AGRIBALYSE_Raw!AG5/(1+AGRIBALYSE_Cooked!$B5)</f>
        <v>1.0439578999999999E-2</v>
      </c>
    </row>
    <row r="6" spans="1:34">
      <c r="A6" t="s">
        <v>895</v>
      </c>
      <c r="B6" s="19">
        <v>0</v>
      </c>
      <c r="C6">
        <v>11098</v>
      </c>
      <c r="D6">
        <v>11098</v>
      </c>
      <c r="E6" t="s">
        <v>558</v>
      </c>
      <c r="F6" t="s">
        <v>567</v>
      </c>
      <c r="G6" t="s">
        <v>573</v>
      </c>
      <c r="H6" t="s">
        <v>574</v>
      </c>
      <c r="I6">
        <v>2</v>
      </c>
      <c r="J6">
        <v>0</v>
      </c>
      <c r="K6" t="s">
        <v>566</v>
      </c>
      <c r="L6" t="s">
        <v>563</v>
      </c>
      <c r="M6" t="s">
        <v>564</v>
      </c>
      <c r="N6">
        <v>2.6532027142314401</v>
      </c>
      <c r="O6">
        <v>0.59366895999999902</v>
      </c>
      <c r="P6">
        <f>AGRIBALYSE_Raw!O6/(1+AGRIBALYSE_Cooked!$B6)</f>
        <v>4.3766705999999997</v>
      </c>
      <c r="Q6">
        <f>AGRIBALYSE_Raw!P6/(1+AGRIBALYSE_Cooked!$B6)</f>
        <v>2.8196385999999999E-7</v>
      </c>
      <c r="R6">
        <f>AGRIBALYSE_Raw!Q6/(1+AGRIBALYSE_Cooked!$B6)</f>
        <v>0.55873918</v>
      </c>
      <c r="S6">
        <f>AGRIBALYSE_Raw!R6/(1+AGRIBALYSE_Cooked!$B6)</f>
        <v>1.6039400999999998E-2</v>
      </c>
      <c r="T6">
        <f>AGRIBALYSE_Raw!S6/(1+AGRIBALYSE_Cooked!$B6)</f>
        <v>1.9729366E-7</v>
      </c>
      <c r="U6">
        <f>AGRIBALYSE_Raw!T6/(1+AGRIBALYSE_Cooked!$B6)</f>
        <v>2.9665304999999999E-8</v>
      </c>
      <c r="V6">
        <f>AGRIBALYSE_Raw!U6/(1+AGRIBALYSE_Cooked!$B6)</f>
        <v>1.0736273999999999E-9</v>
      </c>
      <c r="W6">
        <f>AGRIBALYSE_Raw!V6/(1+AGRIBALYSE_Cooked!$B6)</f>
        <v>1.8021830999999999E-2</v>
      </c>
      <c r="X6">
        <f>AGRIBALYSE_Raw!W6/(1+AGRIBALYSE_Cooked!$B6)</f>
        <v>1.8770451E-3</v>
      </c>
      <c r="Y6">
        <f>AGRIBALYSE_Raw!X6/(1+AGRIBALYSE_Cooked!$B6)</f>
        <v>0.10309163</v>
      </c>
      <c r="Z6">
        <f>AGRIBALYSE_Raw!Y6/(1+AGRIBALYSE_Cooked!$B6)</f>
        <v>3.9720177000000002E-2</v>
      </c>
      <c r="AA6">
        <f>AGRIBALYSE_Raw!Z6/(1+AGRIBALYSE_Cooked!$B6)</f>
        <v>39.0064517</v>
      </c>
      <c r="AB6">
        <f>AGRIBALYSE_Raw!AA6/(1+AGRIBALYSE_Cooked!$B6)</f>
        <v>997.39629000000002</v>
      </c>
      <c r="AC6">
        <f>AGRIBALYSE_Raw!AB6/(1+AGRIBALYSE_Cooked!$B6)</f>
        <v>0.68044426999999996</v>
      </c>
      <c r="AD6">
        <f>AGRIBALYSE_Raw!AC6/(1+AGRIBALYSE_Cooked!$B6)</f>
        <v>55.519933000000002</v>
      </c>
      <c r="AE6">
        <f>AGRIBALYSE_Raw!AD6/(1+AGRIBALYSE_Cooked!$B6)</f>
        <v>6.2459380000000004E-6</v>
      </c>
      <c r="AF6">
        <f>AGRIBALYSE_Raw!AE6/(1+AGRIBALYSE_Cooked!$B6)</f>
        <v>1.6450203E-2</v>
      </c>
      <c r="AG6">
        <f>AGRIBALYSE_Raw!AF6/(1+AGRIBALYSE_Cooked!$B6)</f>
        <v>4.2115653000000002</v>
      </c>
      <c r="AH6">
        <f>AGRIBALYSE_Raw!AG6/(1+AGRIBALYSE_Cooked!$B6)</f>
        <v>0.14865513999999999</v>
      </c>
    </row>
    <row r="7" spans="1:34">
      <c r="A7" t="s">
        <v>267</v>
      </c>
      <c r="B7" s="19">
        <v>-0.1</v>
      </c>
      <c r="C7">
        <v>11000</v>
      </c>
      <c r="D7">
        <v>11000</v>
      </c>
      <c r="E7" t="s">
        <v>558</v>
      </c>
      <c r="F7" t="s">
        <v>575</v>
      </c>
      <c r="G7" t="s">
        <v>576</v>
      </c>
      <c r="H7" t="s">
        <v>577</v>
      </c>
      <c r="I7">
        <v>2</v>
      </c>
      <c r="J7">
        <v>0</v>
      </c>
      <c r="K7" t="s">
        <v>566</v>
      </c>
      <c r="L7" t="s">
        <v>570</v>
      </c>
      <c r="M7" t="s">
        <v>564</v>
      </c>
      <c r="N7">
        <v>2.8845897984518198</v>
      </c>
      <c r="O7">
        <v>4.5718442999999998E-2</v>
      </c>
      <c r="P7">
        <f>AGRIBALYSE_Raw!O7/(1+AGRIBALYSE_Cooked!$B7)</f>
        <v>0.42569341111111109</v>
      </c>
      <c r="Q7">
        <f>AGRIBALYSE_Raw!P7/(1+AGRIBALYSE_Cooked!$B7)</f>
        <v>1.0872585111111111E-8</v>
      </c>
      <c r="R7">
        <f>AGRIBALYSE_Raw!Q7/(1+AGRIBALYSE_Cooked!$B7)</f>
        <v>0.14656663333333331</v>
      </c>
      <c r="S7">
        <f>AGRIBALYSE_Raw!R7/(1+AGRIBALYSE_Cooked!$B7)</f>
        <v>1.3632658888888887E-3</v>
      </c>
      <c r="T7">
        <f>AGRIBALYSE_Raw!S7/(1+AGRIBALYSE_Cooked!$B7)</f>
        <v>2.7076473333333331E-8</v>
      </c>
      <c r="U7">
        <f>AGRIBALYSE_Raw!T7/(1+AGRIBALYSE_Cooked!$B7)</f>
        <v>8.8605855555555552E-9</v>
      </c>
      <c r="V7">
        <f>AGRIBALYSE_Raw!U7/(1+AGRIBALYSE_Cooked!$B7)</f>
        <v>3.5016858888888888E-10</v>
      </c>
      <c r="W7">
        <f>AGRIBALYSE_Raw!V7/(1+AGRIBALYSE_Cooked!$B7)</f>
        <v>2.0653871111111113E-3</v>
      </c>
      <c r="X7">
        <f>AGRIBALYSE_Raw!W7/(1+AGRIBALYSE_Cooked!$B7)</f>
        <v>7.7756958888888883E-5</v>
      </c>
      <c r="Y7">
        <f>AGRIBALYSE_Raw!X7/(1+AGRIBALYSE_Cooked!$B7)</f>
        <v>2.3883335555555554E-3</v>
      </c>
      <c r="Z7">
        <f>AGRIBALYSE_Raw!Y7/(1+AGRIBALYSE_Cooked!$B7)</f>
        <v>6.4370360000000001E-3</v>
      </c>
      <c r="AA7">
        <f>AGRIBALYSE_Raw!Z7/(1+AGRIBALYSE_Cooked!$B7)</f>
        <v>5.6102344444444441</v>
      </c>
      <c r="AB7">
        <f>AGRIBALYSE_Raw!AA7/(1+AGRIBALYSE_Cooked!$B7)</f>
        <v>20.77857222222222</v>
      </c>
      <c r="AC7">
        <f>AGRIBALYSE_Raw!AB7/(1+AGRIBALYSE_Cooked!$B7)</f>
        <v>0.6144925555555556</v>
      </c>
      <c r="AD7">
        <f>AGRIBALYSE_Raw!AC7/(1+AGRIBALYSE_Cooked!$B7)</f>
        <v>7.0901942222222223</v>
      </c>
      <c r="AE7">
        <f>AGRIBALYSE_Raw!AD7/(1+AGRIBALYSE_Cooked!$B7)</f>
        <v>3.0613950000000001E-6</v>
      </c>
      <c r="AF7">
        <f>AGRIBALYSE_Raw!AE7/(1+AGRIBALYSE_Cooked!$B7)</f>
        <v>7.7950579999999992E-2</v>
      </c>
      <c r="AG7">
        <f>AGRIBALYSE_Raw!AF7/(1+AGRIBALYSE_Cooked!$B7)</f>
        <v>0.34748793333333333</v>
      </c>
      <c r="AH7">
        <f>AGRIBALYSE_Raw!AG7/(1+AGRIBALYSE_Cooked!$B7)</f>
        <v>2.5490004444444445E-4</v>
      </c>
    </row>
    <row r="8" spans="1:34">
      <c r="A8" t="s">
        <v>267</v>
      </c>
      <c r="B8" s="19">
        <v>-0.1</v>
      </c>
      <c r="C8">
        <v>11003</v>
      </c>
      <c r="D8">
        <v>11003</v>
      </c>
      <c r="E8" t="s">
        <v>558</v>
      </c>
      <c r="F8" t="s">
        <v>575</v>
      </c>
      <c r="G8" t="s">
        <v>578</v>
      </c>
      <c r="H8" t="s">
        <v>579</v>
      </c>
      <c r="I8">
        <v>2</v>
      </c>
      <c r="J8">
        <v>0</v>
      </c>
      <c r="K8" t="s">
        <v>566</v>
      </c>
      <c r="L8" t="s">
        <v>563</v>
      </c>
      <c r="M8" t="s">
        <v>564</v>
      </c>
      <c r="N8">
        <v>2.4961675014281002</v>
      </c>
      <c r="O8">
        <v>6.8306313999999896E-2</v>
      </c>
      <c r="P8">
        <f>AGRIBALYSE_Raw!O8/(1+AGRIBALYSE_Cooked!$B8)</f>
        <v>0.8214682888888889</v>
      </c>
      <c r="Q8">
        <f>AGRIBALYSE_Raw!P8/(1+AGRIBALYSE_Cooked!$B8)</f>
        <v>1.1317387777777777E-8</v>
      </c>
      <c r="R8">
        <f>AGRIBALYSE_Raw!Q8/(1+AGRIBALYSE_Cooked!$B8)</f>
        <v>0.13667561111111109</v>
      </c>
      <c r="S8">
        <f>AGRIBALYSE_Raw!R8/(1+AGRIBALYSE_Cooked!$B8)</f>
        <v>1.9357867777777776E-3</v>
      </c>
      <c r="T8">
        <f>AGRIBALYSE_Raw!S8/(1+AGRIBALYSE_Cooked!$B8)</f>
        <v>3.5542274444444444E-8</v>
      </c>
      <c r="U8">
        <f>AGRIBALYSE_Raw!T8/(1+AGRIBALYSE_Cooked!$B8)</f>
        <v>1.0051577444444445E-8</v>
      </c>
      <c r="V8">
        <f>AGRIBALYSE_Raw!U8/(1+AGRIBALYSE_Cooked!$B8)</f>
        <v>4.0829059999999998E-10</v>
      </c>
      <c r="W8">
        <f>AGRIBALYSE_Raw!V8/(1+AGRIBALYSE_Cooked!$B8)</f>
        <v>2.6292594444444445E-3</v>
      </c>
      <c r="X8">
        <f>AGRIBALYSE_Raw!W8/(1+AGRIBALYSE_Cooked!$B8)</f>
        <v>1.0532220444444444E-4</v>
      </c>
      <c r="Y8">
        <f>AGRIBALYSE_Raw!X8/(1+AGRIBALYSE_Cooked!$B8)</f>
        <v>2.5037434444444445E-3</v>
      </c>
      <c r="Z8">
        <f>AGRIBALYSE_Raw!Y8/(1+AGRIBALYSE_Cooked!$B8)</f>
        <v>7.4339789999999994E-3</v>
      </c>
      <c r="AA8">
        <f>AGRIBALYSE_Raw!Z8/(1+AGRIBALYSE_Cooked!$B8)</f>
        <v>5.9703155555555556</v>
      </c>
      <c r="AB8">
        <f>AGRIBALYSE_Raw!AA8/(1+AGRIBALYSE_Cooked!$B8)</f>
        <v>21.055271111111111</v>
      </c>
      <c r="AC8">
        <f>AGRIBALYSE_Raw!AB8/(1+AGRIBALYSE_Cooked!$B8)</f>
        <v>0.77685264444444446</v>
      </c>
      <c r="AD8">
        <f>AGRIBALYSE_Raw!AC8/(1+AGRIBALYSE_Cooked!$B8)</f>
        <v>13.460582222222222</v>
      </c>
      <c r="AE8">
        <f>AGRIBALYSE_Raw!AD8/(1+AGRIBALYSE_Cooked!$B8)</f>
        <v>3.8981296666666664E-6</v>
      </c>
      <c r="AF8">
        <f>AGRIBALYSE_Raw!AE8/(1+AGRIBALYSE_Cooked!$B8)</f>
        <v>7.8221672222222219E-2</v>
      </c>
      <c r="AG8">
        <f>AGRIBALYSE_Raw!AF8/(1+AGRIBALYSE_Cooked!$B8)</f>
        <v>0.74291452222222221</v>
      </c>
      <c r="AH8">
        <f>AGRIBALYSE_Raw!AG8/(1+AGRIBALYSE_Cooked!$B8)</f>
        <v>3.3210228888888891E-4</v>
      </c>
    </row>
    <row r="9" spans="1:34">
      <c r="A9" t="s">
        <v>896</v>
      </c>
      <c r="B9" s="19">
        <v>-0.1</v>
      </c>
      <c r="C9">
        <v>11014</v>
      </c>
      <c r="D9">
        <v>11014</v>
      </c>
      <c r="E9" t="s">
        <v>558</v>
      </c>
      <c r="F9" t="s">
        <v>575</v>
      </c>
      <c r="G9" t="s">
        <v>580</v>
      </c>
      <c r="H9" t="s">
        <v>581</v>
      </c>
      <c r="I9">
        <v>2</v>
      </c>
      <c r="J9">
        <v>0</v>
      </c>
      <c r="K9" t="s">
        <v>566</v>
      </c>
      <c r="L9" t="s">
        <v>563</v>
      </c>
      <c r="M9" t="s">
        <v>564</v>
      </c>
      <c r="N9">
        <v>3.6836594987037898</v>
      </c>
      <c r="O9">
        <v>0.18127326999999999</v>
      </c>
      <c r="P9">
        <f>AGRIBALYSE_Raw!O9/(1+AGRIBALYSE_Cooked!$B9)</f>
        <v>1.2479425555555554</v>
      </c>
      <c r="Q9">
        <f>AGRIBALYSE_Raw!P9/(1+AGRIBALYSE_Cooked!$B9)</f>
        <v>1.3875988888888888E-8</v>
      </c>
      <c r="R9">
        <f>AGRIBALYSE_Raw!Q9/(1+AGRIBALYSE_Cooked!$B9)</f>
        <v>9.5581673333333325E-2</v>
      </c>
      <c r="S9">
        <f>AGRIBALYSE_Raw!R9/(1+AGRIBALYSE_Cooked!$B9)</f>
        <v>5.8201596666666664E-3</v>
      </c>
      <c r="T9">
        <f>AGRIBALYSE_Raw!S9/(1+AGRIBALYSE_Cooked!$B9)</f>
        <v>1.1602974444444445E-7</v>
      </c>
      <c r="U9">
        <f>AGRIBALYSE_Raw!T9/(1+AGRIBALYSE_Cooked!$B9)</f>
        <v>6.8014913333333332E-8</v>
      </c>
      <c r="V9">
        <f>AGRIBALYSE_Raw!U9/(1+AGRIBALYSE_Cooked!$B9)</f>
        <v>1.9876235555555556E-9</v>
      </c>
      <c r="W9">
        <f>AGRIBALYSE_Raw!V9/(1+AGRIBALYSE_Cooked!$B9)</f>
        <v>1.603336E-2</v>
      </c>
      <c r="X9">
        <f>AGRIBALYSE_Raw!W9/(1+AGRIBALYSE_Cooked!$B9)</f>
        <v>2.6197138888888778E-4</v>
      </c>
      <c r="Y9">
        <f>AGRIBALYSE_Raw!X9/(1+AGRIBALYSE_Cooked!$B9)</f>
        <v>2.3055306666666667E-2</v>
      </c>
      <c r="Z9">
        <f>AGRIBALYSE_Raw!Y9/(1+AGRIBALYSE_Cooked!$B9)</f>
        <v>6.8706185555555549E-2</v>
      </c>
      <c r="AA9">
        <f>AGRIBALYSE_Raw!Z9/(1+AGRIBALYSE_Cooked!$B9)</f>
        <v>7.4006146666666659</v>
      </c>
      <c r="AB9">
        <f>AGRIBALYSE_Raw!AA9/(1+AGRIBALYSE_Cooked!$B9)</f>
        <v>144.87040000000002</v>
      </c>
      <c r="AC9">
        <f>AGRIBALYSE_Raw!AB9/(1+AGRIBALYSE_Cooked!$B9)</f>
        <v>2.0663158888888891</v>
      </c>
      <c r="AD9">
        <f>AGRIBALYSE_Raw!AC9/(1+AGRIBALYSE_Cooked!$B9)</f>
        <v>15.157326666666666</v>
      </c>
      <c r="AE9">
        <f>AGRIBALYSE_Raw!AD9/(1+AGRIBALYSE_Cooked!$B9)</f>
        <v>5.0195764444444448E-6</v>
      </c>
      <c r="AF9">
        <f>AGRIBALYSE_Raw!AE9/(1+AGRIBALYSE_Cooked!$B9)</f>
        <v>2.9386396666666665E-2</v>
      </c>
      <c r="AG9">
        <f>AGRIBALYSE_Raw!AF9/(1+AGRIBALYSE_Cooked!$B9)</f>
        <v>1.2053574444444444</v>
      </c>
      <c r="AH9">
        <f>AGRIBALYSE_Raw!AG9/(1+AGRIBALYSE_Cooked!$B9)</f>
        <v>1.3198803333333332E-2</v>
      </c>
    </row>
    <row r="10" spans="1:34">
      <c r="A10" t="s">
        <v>895</v>
      </c>
      <c r="B10" s="19">
        <v>0</v>
      </c>
      <c r="C10">
        <v>42200</v>
      </c>
      <c r="D10">
        <v>42200</v>
      </c>
      <c r="E10" t="s">
        <v>558</v>
      </c>
      <c r="F10" t="s">
        <v>582</v>
      </c>
      <c r="G10" t="s">
        <v>583</v>
      </c>
      <c r="H10" t="s">
        <v>584</v>
      </c>
      <c r="I10">
        <v>2</v>
      </c>
      <c r="J10">
        <v>0</v>
      </c>
      <c r="K10" t="s">
        <v>566</v>
      </c>
      <c r="L10" t="s">
        <v>563</v>
      </c>
      <c r="M10" t="s">
        <v>564</v>
      </c>
      <c r="N10">
        <v>2.5768975447984701</v>
      </c>
      <c r="O10">
        <v>0.4500748</v>
      </c>
      <c r="P10">
        <f>AGRIBALYSE_Raw!O10/(1+AGRIBALYSE_Cooked!$B10)</f>
        <v>5.4009111000000001</v>
      </c>
      <c r="Q10">
        <f>AGRIBALYSE_Raw!P10/(1+AGRIBALYSE_Cooked!$B10)</f>
        <v>4.3196595E-8</v>
      </c>
      <c r="R10">
        <f>AGRIBALYSE_Raw!Q10/(1+AGRIBALYSE_Cooked!$B10)</f>
        <v>0.21125353999999999</v>
      </c>
      <c r="S10">
        <f>AGRIBALYSE_Raw!R10/(1+AGRIBALYSE_Cooked!$B10)</f>
        <v>2.0722270000000001E-2</v>
      </c>
      <c r="T10">
        <f>AGRIBALYSE_Raw!S10/(1+AGRIBALYSE_Cooked!$B10)</f>
        <v>1.5186534999999999E-7</v>
      </c>
      <c r="U10">
        <f>AGRIBALYSE_Raw!T10/(1+AGRIBALYSE_Cooked!$B10)</f>
        <v>8.9376712999999998E-8</v>
      </c>
      <c r="V10">
        <f>AGRIBALYSE_Raw!U10/(1+AGRIBALYSE_Cooked!$B10)</f>
        <v>3.7656115999999999E-9</v>
      </c>
      <c r="W10">
        <f>AGRIBALYSE_Raw!V10/(1+AGRIBALYSE_Cooked!$B10)</f>
        <v>1.8445837999999999E-2</v>
      </c>
      <c r="X10">
        <f>AGRIBALYSE_Raw!W10/(1+AGRIBALYSE_Cooked!$B10)</f>
        <v>3.9710437E-4</v>
      </c>
      <c r="Y10">
        <f>AGRIBALYSE_Raw!X10/(1+AGRIBALYSE_Cooked!$B10)</f>
        <v>2.5508291999999998E-2</v>
      </c>
      <c r="Z10">
        <f>AGRIBALYSE_Raw!Y10/(1+AGRIBALYSE_Cooked!$B10)</f>
        <v>6.0024183000000002E-2</v>
      </c>
      <c r="AA10">
        <f>AGRIBALYSE_Raw!Z10/(1+AGRIBALYSE_Cooked!$B10)</f>
        <v>238.09</v>
      </c>
      <c r="AB10">
        <f>AGRIBALYSE_Raw!AA10/(1+AGRIBALYSE_Cooked!$B10)</f>
        <v>44.413479000000002</v>
      </c>
      <c r="AC10">
        <f>AGRIBALYSE_Raw!AB10/(1+AGRIBALYSE_Cooked!$B10)</f>
        <v>0.67348129000000001</v>
      </c>
      <c r="AD10">
        <f>AGRIBALYSE_Raw!AC10/(1+AGRIBALYSE_Cooked!$B10)</f>
        <v>38.150433</v>
      </c>
      <c r="AE10">
        <f>AGRIBALYSE_Raw!AD10/(1+AGRIBALYSE_Cooked!$B10)</f>
        <v>1.2592447E-5</v>
      </c>
      <c r="AF10">
        <f>AGRIBALYSE_Raw!AE10/(1+AGRIBALYSE_Cooked!$B10)</f>
        <v>2.8212786000000002E-3</v>
      </c>
      <c r="AG10">
        <f>AGRIBALYSE_Raw!AF10/(1+AGRIBALYSE_Cooked!$B10)</f>
        <v>2.8939002999999999</v>
      </c>
      <c r="AH10">
        <f>AGRIBALYSE_Raw!AG10/(1+AGRIBALYSE_Cooked!$B10)</f>
        <v>2.5041896000000001</v>
      </c>
    </row>
    <row r="11" spans="1:34">
      <c r="A11" t="s">
        <v>897</v>
      </c>
      <c r="B11" s="19">
        <v>0</v>
      </c>
      <c r="C11">
        <v>11054</v>
      </c>
      <c r="D11">
        <v>11054</v>
      </c>
      <c r="E11" t="s">
        <v>558</v>
      </c>
      <c r="F11" t="s">
        <v>585</v>
      </c>
      <c r="G11" t="s">
        <v>586</v>
      </c>
      <c r="H11" t="s">
        <v>587</v>
      </c>
      <c r="I11">
        <v>2</v>
      </c>
      <c r="J11">
        <v>0</v>
      </c>
      <c r="K11" t="s">
        <v>562</v>
      </c>
      <c r="L11" t="s">
        <v>570</v>
      </c>
      <c r="M11" t="s">
        <v>564</v>
      </c>
      <c r="N11">
        <v>1.9571331881965599</v>
      </c>
      <c r="O11">
        <v>0.45371763999999998</v>
      </c>
      <c r="P11">
        <f>AGRIBALYSE_Raw!O11/(1+AGRIBALYSE_Cooked!$B11)</f>
        <v>2.6879963</v>
      </c>
      <c r="Q11">
        <f>AGRIBALYSE_Raw!P11/(1+AGRIBALYSE_Cooked!$B11)</f>
        <v>9.9559325999999995E-7</v>
      </c>
      <c r="R11">
        <f>AGRIBALYSE_Raw!Q11/(1+AGRIBALYSE_Cooked!$B11)</f>
        <v>0.90560160999999995</v>
      </c>
      <c r="S11">
        <f>AGRIBALYSE_Raw!R11/(1+AGRIBALYSE_Cooked!$B11)</f>
        <v>1.0968044E-2</v>
      </c>
      <c r="T11">
        <f>AGRIBALYSE_Raw!S11/(1+AGRIBALYSE_Cooked!$B11)</f>
        <v>2.6495867E-7</v>
      </c>
      <c r="U11">
        <f>AGRIBALYSE_Raw!T11/(1+AGRIBALYSE_Cooked!$B11)</f>
        <v>9.8746326999999998E-8</v>
      </c>
      <c r="V11">
        <f>AGRIBALYSE_Raw!U11/(1+AGRIBALYSE_Cooked!$B11)</f>
        <v>3.64163E-9</v>
      </c>
      <c r="W11">
        <f>AGRIBALYSE_Raw!V11/(1+AGRIBALYSE_Cooked!$B11)</f>
        <v>3.4486623000000001E-2</v>
      </c>
      <c r="X11">
        <f>AGRIBALYSE_Raw!W11/(1+AGRIBALYSE_Cooked!$B11)</f>
        <v>7.4871295000000001E-4</v>
      </c>
      <c r="Y11">
        <f>AGRIBALYSE_Raw!X11/(1+AGRIBALYSE_Cooked!$B11)</f>
        <v>2.2250988999999999E-2</v>
      </c>
      <c r="Z11">
        <f>AGRIBALYSE_Raw!Y11/(1+AGRIBALYSE_Cooked!$B11)</f>
        <v>0.14875471000000001</v>
      </c>
      <c r="AA11">
        <f>AGRIBALYSE_Raw!Z11/(1+AGRIBALYSE_Cooked!$B11)</f>
        <v>56.30594</v>
      </c>
      <c r="AB11">
        <f>AGRIBALYSE_Raw!AA11/(1+AGRIBALYSE_Cooked!$B11)</f>
        <v>369.25589000000002</v>
      </c>
      <c r="AC11">
        <f>AGRIBALYSE_Raw!AB11/(1+AGRIBALYSE_Cooked!$B11)</f>
        <v>4.2490835999999996</v>
      </c>
      <c r="AD11">
        <f>AGRIBALYSE_Raw!AC11/(1+AGRIBALYSE_Cooked!$B11)</f>
        <v>42.372577</v>
      </c>
      <c r="AE11">
        <f>AGRIBALYSE_Raw!AD11/(1+AGRIBALYSE_Cooked!$B11)</f>
        <v>3.2407689000000001E-5</v>
      </c>
      <c r="AF11">
        <f>AGRIBALYSE_Raw!AE11/(1+AGRIBALYSE_Cooked!$B11)</f>
        <v>7.2629805000000006E-2</v>
      </c>
      <c r="AG11">
        <f>AGRIBALYSE_Raw!AF11/(1+AGRIBALYSE_Cooked!$B11)</f>
        <v>2.5199786999999998</v>
      </c>
      <c r="AH11">
        <f>AGRIBALYSE_Raw!AG11/(1+AGRIBALYSE_Cooked!$B11)</f>
        <v>9.5387865000000002E-2</v>
      </c>
    </row>
    <row r="12" spans="1:34">
      <c r="A12" t="s">
        <v>898</v>
      </c>
      <c r="B12" s="19">
        <v>0.5</v>
      </c>
      <c r="C12">
        <v>2</v>
      </c>
      <c r="D12">
        <v>2</v>
      </c>
      <c r="E12" t="s">
        <v>588</v>
      </c>
      <c r="F12" t="s">
        <v>589</v>
      </c>
      <c r="G12" t="s">
        <v>590</v>
      </c>
      <c r="H12" t="s">
        <v>591</v>
      </c>
      <c r="I12">
        <v>2</v>
      </c>
      <c r="J12">
        <v>0</v>
      </c>
      <c r="K12" t="s">
        <v>566</v>
      </c>
      <c r="L12" t="s">
        <v>563</v>
      </c>
      <c r="M12" t="s">
        <v>564</v>
      </c>
      <c r="N12">
        <v>2.6439652278109</v>
      </c>
      <c r="O12">
        <v>0.13560900000000001</v>
      </c>
      <c r="P12">
        <f>AGRIBALYSE_Raw!O12/(1+AGRIBALYSE_Cooked!$B12)</f>
        <v>0.47634917333333332</v>
      </c>
      <c r="Q12">
        <f>AGRIBALYSE_Raw!P12/(1+AGRIBALYSE_Cooked!$B12)</f>
        <v>3.5055827333333332E-7</v>
      </c>
      <c r="R12">
        <f>AGRIBALYSE_Raw!Q12/(1+AGRIBALYSE_Cooked!$B12)</f>
        <v>0.11795973333333333</v>
      </c>
      <c r="S12">
        <f>AGRIBALYSE_Raw!R12/(1+AGRIBALYSE_Cooked!$B12)</f>
        <v>1.9181304666666668E-3</v>
      </c>
      <c r="T12">
        <f>AGRIBALYSE_Raw!S12/(1+AGRIBALYSE_Cooked!$B12)</f>
        <v>3.5506242666666663E-8</v>
      </c>
      <c r="U12">
        <f>AGRIBALYSE_Raw!T12/(1+AGRIBALYSE_Cooked!$B12)</f>
        <v>5.2369904666666666E-8</v>
      </c>
      <c r="V12">
        <f>AGRIBALYSE_Raw!U12/(1+AGRIBALYSE_Cooked!$B12)</f>
        <v>1.0484384666666666E-9</v>
      </c>
      <c r="W12">
        <f>AGRIBALYSE_Raw!V12/(1+AGRIBALYSE_Cooked!$B12)</f>
        <v>3.9630625333333331E-3</v>
      </c>
      <c r="X12">
        <f>AGRIBALYSE_Raw!W12/(1+AGRIBALYSE_Cooked!$B12)</f>
        <v>1.2253848E-4</v>
      </c>
      <c r="Y12">
        <f>AGRIBALYSE_Raw!X12/(1+AGRIBALYSE_Cooked!$B12)</f>
        <v>3.1141849333333332E-3</v>
      </c>
      <c r="Z12">
        <f>AGRIBALYSE_Raw!Y12/(1+AGRIBALYSE_Cooked!$B12)</f>
        <v>1.5693278666666668E-2</v>
      </c>
      <c r="AA12">
        <f>AGRIBALYSE_Raw!Z12/(1+AGRIBALYSE_Cooked!$B12)</f>
        <v>15.654088466666666</v>
      </c>
      <c r="AB12">
        <f>AGRIBALYSE_Raw!AA12/(1+AGRIBALYSE_Cooked!$B12)</f>
        <v>103.03292666666665</v>
      </c>
      <c r="AC12">
        <f>AGRIBALYSE_Raw!AB12/(1+AGRIBALYSE_Cooked!$B12)</f>
        <v>0.64112000666666669</v>
      </c>
      <c r="AD12">
        <f>AGRIBALYSE_Raw!AC12/(1+AGRIBALYSE_Cooked!$B12)</f>
        <v>7.7855619999999996</v>
      </c>
      <c r="AE12">
        <f>AGRIBALYSE_Raw!AD12/(1+AGRIBALYSE_Cooked!$B12)</f>
        <v>1.2103402000000001E-5</v>
      </c>
      <c r="AF12">
        <f>AGRIBALYSE_Raw!AE12/(1+AGRIBALYSE_Cooked!$B12)</f>
        <v>1.0143008666666667E-2</v>
      </c>
      <c r="AG12">
        <f>AGRIBALYSE_Raw!AF12/(1+AGRIBALYSE_Cooked!$B12)</f>
        <v>0.46546495999999998</v>
      </c>
      <c r="AH12">
        <f>AGRIBALYSE_Raw!AG12/(1+AGRIBALYSE_Cooked!$B12)</f>
        <v>7.4120493333333334E-4</v>
      </c>
    </row>
    <row r="13" spans="1:34">
      <c r="A13" t="s">
        <v>898</v>
      </c>
      <c r="B13" s="19">
        <v>0.5</v>
      </c>
      <c r="C13">
        <v>2074</v>
      </c>
      <c r="D13">
        <v>2074</v>
      </c>
      <c r="E13" t="s">
        <v>588</v>
      </c>
      <c r="F13" t="s">
        <v>589</v>
      </c>
      <c r="G13" t="s">
        <v>592</v>
      </c>
      <c r="H13" t="s">
        <v>593</v>
      </c>
      <c r="I13">
        <v>2</v>
      </c>
      <c r="J13">
        <v>0</v>
      </c>
      <c r="K13" t="s">
        <v>566</v>
      </c>
      <c r="L13" t="s">
        <v>563</v>
      </c>
      <c r="M13" t="s">
        <v>564</v>
      </c>
      <c r="N13">
        <v>2.4269763716505399</v>
      </c>
      <c r="O13">
        <v>7.6596877999999993E-2</v>
      </c>
      <c r="P13">
        <f>AGRIBALYSE_Raw!O13/(1+AGRIBALYSE_Cooked!$B13)</f>
        <v>0.37769089333333333</v>
      </c>
      <c r="Q13">
        <f>AGRIBALYSE_Raw!P13/(1+AGRIBALYSE_Cooked!$B13)</f>
        <v>3.5153558666666666E-7</v>
      </c>
      <c r="R13">
        <f>AGRIBALYSE_Raw!Q13/(1+AGRIBALYSE_Cooked!$B13)</f>
        <v>0.11938965333333333</v>
      </c>
      <c r="S13">
        <f>AGRIBALYSE_Raw!R13/(1+AGRIBALYSE_Cooked!$B13)</f>
        <v>1.1829466666666668E-3</v>
      </c>
      <c r="T13">
        <f>AGRIBALYSE_Raw!S13/(1+AGRIBALYSE_Cooked!$B13)</f>
        <v>1.9013286000000001E-8</v>
      </c>
      <c r="U13">
        <f>AGRIBALYSE_Raw!T13/(1+AGRIBALYSE_Cooked!$B13)</f>
        <v>7.1715760000000001E-9</v>
      </c>
      <c r="V13">
        <f>AGRIBALYSE_Raw!U13/(1+AGRIBALYSE_Cooked!$B13)</f>
        <v>3.2132326666666667E-10</v>
      </c>
      <c r="W13">
        <f>AGRIBALYSE_Raw!V13/(1+AGRIBALYSE_Cooked!$B13)</f>
        <v>1.5263697333333332E-3</v>
      </c>
      <c r="X13">
        <f>AGRIBALYSE_Raw!W13/(1+AGRIBALYSE_Cooked!$B13)</f>
        <v>5.8299101999999998E-5</v>
      </c>
      <c r="Y13">
        <f>AGRIBALYSE_Raw!X13/(1+AGRIBALYSE_Cooked!$B13)</f>
        <v>6.3819386666666672E-4</v>
      </c>
      <c r="Z13">
        <f>AGRIBALYSE_Raw!Y13/(1+AGRIBALYSE_Cooked!$B13)</f>
        <v>5.1575507333333328E-3</v>
      </c>
      <c r="AA13">
        <f>AGRIBALYSE_Raw!Z13/(1+AGRIBALYSE_Cooked!$B13)</f>
        <v>8.7913496666666671</v>
      </c>
      <c r="AB13">
        <f>AGRIBALYSE_Raw!AA13/(1+AGRIBALYSE_Cooked!$B13)</f>
        <v>12.528312666666666</v>
      </c>
      <c r="AC13">
        <f>AGRIBALYSE_Raw!AB13/(1+AGRIBALYSE_Cooked!$B13)</f>
        <v>0.44746557333333331</v>
      </c>
      <c r="AD13">
        <f>AGRIBALYSE_Raw!AC13/(1+AGRIBALYSE_Cooked!$B13)</f>
        <v>6.8459086666666664</v>
      </c>
      <c r="AE13">
        <f>AGRIBALYSE_Raw!AD13/(1+AGRIBALYSE_Cooked!$B13)</f>
        <v>1.0099652666666668E-5</v>
      </c>
      <c r="AF13">
        <f>AGRIBALYSE_Raw!AE13/(1+AGRIBALYSE_Cooked!$B13)</f>
        <v>4.1101616666666667E-2</v>
      </c>
      <c r="AG13">
        <f>AGRIBALYSE_Raw!AF13/(1+AGRIBALYSE_Cooked!$B13)</f>
        <v>0.33637410000000001</v>
      </c>
      <c r="AH13">
        <f>AGRIBALYSE_Raw!AG13/(1+AGRIBALYSE_Cooked!$B13)</f>
        <v>2.1517279333333332E-4</v>
      </c>
    </row>
    <row r="14" spans="1:34">
      <c r="A14" t="s">
        <v>898</v>
      </c>
      <c r="B14" s="19">
        <v>0.5</v>
      </c>
      <c r="C14">
        <v>2013</v>
      </c>
      <c r="D14">
        <v>2013</v>
      </c>
      <c r="E14" t="s">
        <v>588</v>
      </c>
      <c r="F14" t="s">
        <v>589</v>
      </c>
      <c r="G14" t="s">
        <v>594</v>
      </c>
      <c r="H14" t="s">
        <v>595</v>
      </c>
      <c r="I14">
        <v>2</v>
      </c>
      <c r="J14">
        <v>0</v>
      </c>
      <c r="K14" t="s">
        <v>562</v>
      </c>
      <c r="L14" t="s">
        <v>563</v>
      </c>
      <c r="M14" t="s">
        <v>564</v>
      </c>
      <c r="N14">
        <v>2.36786593857367</v>
      </c>
      <c r="O14">
        <v>0.21396726999999999</v>
      </c>
      <c r="P14">
        <f>AGRIBALYSE_Raw!O14/(1+AGRIBALYSE_Cooked!$B14)</f>
        <v>1.0653810666666665</v>
      </c>
      <c r="Q14">
        <f>AGRIBALYSE_Raw!P14/(1+AGRIBALYSE_Cooked!$B14)</f>
        <v>3.6258507333333334E-7</v>
      </c>
      <c r="R14">
        <f>AGRIBALYSE_Raw!Q14/(1+AGRIBALYSE_Cooked!$B14)</f>
        <v>0.22334327333333334</v>
      </c>
      <c r="S14">
        <f>AGRIBALYSE_Raw!R14/(1+AGRIBALYSE_Cooked!$B14)</f>
        <v>6.7034733333333337E-3</v>
      </c>
      <c r="T14">
        <f>AGRIBALYSE_Raw!S14/(1+AGRIBALYSE_Cooked!$B14)</f>
        <v>7.1678566666666668E-8</v>
      </c>
      <c r="U14">
        <f>AGRIBALYSE_Raw!T14/(1+AGRIBALYSE_Cooked!$B14)</f>
        <v>2.0969013333333331E-8</v>
      </c>
      <c r="V14">
        <f>AGRIBALYSE_Raw!U14/(1+AGRIBALYSE_Cooked!$B14)</f>
        <v>6.5349609999999996E-10</v>
      </c>
      <c r="W14">
        <f>AGRIBALYSE_Raw!V14/(1+AGRIBALYSE_Cooked!$B14)</f>
        <v>1.1399518666666665E-2</v>
      </c>
      <c r="X14">
        <f>AGRIBALYSE_Raw!W14/(1+AGRIBALYSE_Cooked!$B14)</f>
        <v>1.6380278666666668E-4</v>
      </c>
      <c r="Y14">
        <f>AGRIBALYSE_Raw!X14/(1+AGRIBALYSE_Cooked!$B14)</f>
        <v>4.5058744666666662E-3</v>
      </c>
      <c r="Z14">
        <f>AGRIBALYSE_Raw!Y14/(1+AGRIBALYSE_Cooked!$B14)</f>
        <v>3.9746205333333333E-2</v>
      </c>
      <c r="AA14">
        <f>AGRIBALYSE_Raw!Z14/(1+AGRIBALYSE_Cooked!$B14)</f>
        <v>24.268634000000002</v>
      </c>
      <c r="AB14">
        <f>AGRIBALYSE_Raw!AA14/(1+AGRIBALYSE_Cooked!$B14)</f>
        <v>31.00182666666667</v>
      </c>
      <c r="AC14">
        <f>AGRIBALYSE_Raw!AB14/(1+AGRIBALYSE_Cooked!$B14)</f>
        <v>1.3566008000000001</v>
      </c>
      <c r="AD14">
        <f>AGRIBALYSE_Raw!AC14/(1+AGRIBALYSE_Cooked!$B14)</f>
        <v>15.632357333333333</v>
      </c>
      <c r="AE14">
        <f>AGRIBALYSE_Raw!AD14/(1+AGRIBALYSE_Cooked!$B14)</f>
        <v>1.2964133333333334E-5</v>
      </c>
      <c r="AF14">
        <f>AGRIBALYSE_Raw!AE14/(1+AGRIBALYSE_Cooked!$B14)</f>
        <v>0.12934260666666667</v>
      </c>
      <c r="AG14">
        <f>AGRIBALYSE_Raw!AF14/(1+AGRIBALYSE_Cooked!$B14)</f>
        <v>0.93522213333333326</v>
      </c>
      <c r="AH14">
        <f>AGRIBALYSE_Raw!AG14/(1+AGRIBALYSE_Cooked!$B14)</f>
        <v>8.1629266666666657E-4</v>
      </c>
    </row>
    <row r="15" spans="1:34">
      <c r="A15" t="s">
        <v>899</v>
      </c>
      <c r="B15" s="19">
        <v>-0.05</v>
      </c>
      <c r="C15">
        <v>18041</v>
      </c>
      <c r="D15">
        <v>18041</v>
      </c>
      <c r="E15" t="s">
        <v>588</v>
      </c>
      <c r="F15" t="s">
        <v>589</v>
      </c>
      <c r="G15" t="s">
        <v>596</v>
      </c>
      <c r="H15" t="s">
        <v>384</v>
      </c>
      <c r="I15">
        <v>2</v>
      </c>
      <c r="J15">
        <v>0</v>
      </c>
      <c r="K15" t="s">
        <v>562</v>
      </c>
      <c r="L15" t="s">
        <v>563</v>
      </c>
      <c r="M15" t="s">
        <v>564</v>
      </c>
      <c r="N15">
        <v>2.6016034126352299</v>
      </c>
      <c r="O15">
        <v>7.6339661000000003E-2</v>
      </c>
      <c r="P15">
        <f>AGRIBALYSE_Raw!O15/(1+AGRIBALYSE_Cooked!$B15)</f>
        <v>0.71794180000000007</v>
      </c>
      <c r="Q15">
        <f>AGRIBALYSE_Raw!P15/(1+AGRIBALYSE_Cooked!$B15)</f>
        <v>2.8573690526315792E-8</v>
      </c>
      <c r="R15">
        <f>AGRIBALYSE_Raw!Q15/(1+AGRIBALYSE_Cooked!$B15)</f>
        <v>0.2325282210526316</v>
      </c>
      <c r="S15">
        <f>AGRIBALYSE_Raw!R15/(1+AGRIBALYSE_Cooked!$B15)</f>
        <v>2.6961681052631577E-3</v>
      </c>
      <c r="T15">
        <f>AGRIBALYSE_Raw!S15/(1+AGRIBALYSE_Cooked!$B15)</f>
        <v>4.3124056842105268E-8</v>
      </c>
      <c r="U15">
        <f>AGRIBALYSE_Raw!T15/(1+AGRIBALYSE_Cooked!$B15)</f>
        <v>1.1057888421052633E-8</v>
      </c>
      <c r="V15">
        <f>AGRIBALYSE_Raw!U15/(1+AGRIBALYSE_Cooked!$B15)</f>
        <v>8.4408625263157893E-10</v>
      </c>
      <c r="W15">
        <f>AGRIBALYSE_Raw!V15/(1+AGRIBALYSE_Cooked!$B15)</f>
        <v>3.7675112631578951E-3</v>
      </c>
      <c r="X15">
        <f>AGRIBALYSE_Raw!W15/(1+AGRIBALYSE_Cooked!$B15)</f>
        <v>1.5182244210526318E-4</v>
      </c>
      <c r="Y15">
        <f>AGRIBALYSE_Raw!X15/(1+AGRIBALYSE_Cooked!$B15)</f>
        <v>2.0237461052631579E-3</v>
      </c>
      <c r="Z15">
        <f>AGRIBALYSE_Raw!Y15/(1+AGRIBALYSE_Cooked!$B15)</f>
        <v>1.1944266315789473E-2</v>
      </c>
      <c r="AA15">
        <f>AGRIBALYSE_Raw!Z15/(1+AGRIBALYSE_Cooked!$B15)</f>
        <v>9.5891394736842113</v>
      </c>
      <c r="AB15">
        <f>AGRIBALYSE_Raw!AA15/(1+AGRIBALYSE_Cooked!$B15)</f>
        <v>20.297744210526318</v>
      </c>
      <c r="AC15">
        <f>AGRIBALYSE_Raw!AB15/(1+AGRIBALYSE_Cooked!$B15)</f>
        <v>0.91932016842105269</v>
      </c>
      <c r="AD15">
        <f>AGRIBALYSE_Raw!AC15/(1+AGRIBALYSE_Cooked!$B15)</f>
        <v>13.210676842105265</v>
      </c>
      <c r="AE15">
        <f>AGRIBALYSE_Raw!AD15/(1+AGRIBALYSE_Cooked!$B15)</f>
        <v>3.2982395789473685E-6</v>
      </c>
      <c r="AF15">
        <f>AGRIBALYSE_Raw!AE15/(1+AGRIBALYSE_Cooked!$B15)</f>
        <v>2.2472820000000001E-2</v>
      </c>
      <c r="AG15">
        <f>AGRIBALYSE_Raw!AF15/(1+AGRIBALYSE_Cooked!$B15)</f>
        <v>0.66768146315789467</v>
      </c>
      <c r="AH15">
        <f>AGRIBALYSE_Raw!AG15/(1+AGRIBALYSE_Cooked!$B15)</f>
        <v>2.7787521052631582E-2</v>
      </c>
    </row>
    <row r="16" spans="1:34">
      <c r="A16" t="s">
        <v>900</v>
      </c>
      <c r="B16" s="19">
        <v>2</v>
      </c>
      <c r="C16">
        <v>20904</v>
      </c>
      <c r="D16">
        <v>20904</v>
      </c>
      <c r="E16" t="s">
        <v>597</v>
      </c>
      <c r="F16" t="s">
        <v>598</v>
      </c>
      <c r="G16" t="s">
        <v>599</v>
      </c>
      <c r="H16" t="s">
        <v>600</v>
      </c>
      <c r="I16">
        <v>2</v>
      </c>
      <c r="J16">
        <v>0</v>
      </c>
      <c r="K16" t="s">
        <v>562</v>
      </c>
      <c r="L16" t="s">
        <v>570</v>
      </c>
      <c r="M16" t="s">
        <v>601</v>
      </c>
      <c r="N16">
        <v>2.03731410282021</v>
      </c>
      <c r="O16">
        <v>0.11040754999999999</v>
      </c>
      <c r="P16">
        <f>AGRIBALYSE_Raw!O16/(1+AGRIBALYSE_Cooked!$B16)</f>
        <v>0.33469180000000004</v>
      </c>
      <c r="Q16">
        <f>AGRIBALYSE_Raw!P16/(1+AGRIBALYSE_Cooked!$B16)</f>
        <v>1.1016566333333333E-8</v>
      </c>
      <c r="R16">
        <f>AGRIBALYSE_Raw!Q16/(1+AGRIBALYSE_Cooked!$B16)</f>
        <v>0.23447242333333332</v>
      </c>
      <c r="S16">
        <f>AGRIBALYSE_Raw!R16/(1+AGRIBALYSE_Cooked!$B16)</f>
        <v>1.0603965999999999E-3</v>
      </c>
      <c r="T16">
        <f>AGRIBALYSE_Raw!S16/(1+AGRIBALYSE_Cooked!$B16)</f>
        <v>1.4869072666666667E-8</v>
      </c>
      <c r="U16">
        <f>AGRIBALYSE_Raw!T16/(1+AGRIBALYSE_Cooked!$B16)</f>
        <v>1.1877563E-8</v>
      </c>
      <c r="V16">
        <f>AGRIBALYSE_Raw!U16/(1+AGRIBALYSE_Cooked!$B16)</f>
        <v>1.6579966333333334E-10</v>
      </c>
      <c r="W16">
        <f>AGRIBALYSE_Raw!V16/(1+AGRIBALYSE_Cooked!$B16)</f>
        <v>1.2391069999999999E-3</v>
      </c>
      <c r="X16">
        <f>AGRIBALYSE_Raw!W16/(1+AGRIBALYSE_Cooked!$B16)</f>
        <v>5.8684073333333332E-5</v>
      </c>
      <c r="Y16">
        <f>AGRIBALYSE_Raw!X16/(1+AGRIBALYSE_Cooked!$B16)</f>
        <v>1.0714581E-3</v>
      </c>
      <c r="Z16">
        <f>AGRIBALYSE_Raw!Y16/(1+AGRIBALYSE_Cooked!$B16)</f>
        <v>3.7995353333333333E-3</v>
      </c>
      <c r="AA16">
        <f>AGRIBALYSE_Raw!Z16/(1+AGRIBALYSE_Cooked!$B16)</f>
        <v>2.1137351666666668</v>
      </c>
      <c r="AB16">
        <f>AGRIBALYSE_Raw!AA16/(1+AGRIBALYSE_Cooked!$B16)</f>
        <v>-6.5899960000000002</v>
      </c>
      <c r="AC16">
        <f>AGRIBALYSE_Raw!AB16/(1+AGRIBALYSE_Cooked!$B16)</f>
        <v>8.6093580000000003E-2</v>
      </c>
      <c r="AD16">
        <f>AGRIBALYSE_Raw!AC16/(1+AGRIBALYSE_Cooked!$B16)</f>
        <v>9.1526443333333329</v>
      </c>
      <c r="AE16">
        <f>AGRIBALYSE_Raw!AD16/(1+AGRIBALYSE_Cooked!$B16)</f>
        <v>1.7167487666666667E-6</v>
      </c>
      <c r="AF16">
        <f>AGRIBALYSE_Raw!AE16/(1+AGRIBALYSE_Cooked!$B16)</f>
        <v>5.362362333333333E-3</v>
      </c>
      <c r="AG16">
        <f>AGRIBALYSE_Raw!AF16/(1+AGRIBALYSE_Cooked!$B16)</f>
        <v>0.32870446333333331</v>
      </c>
      <c r="AH16">
        <f>AGRIBALYSE_Raw!AG16/(1+AGRIBALYSE_Cooked!$B16)</f>
        <v>6.2498623333333335E-4</v>
      </c>
    </row>
    <row r="17" spans="1:34">
      <c r="A17" t="s">
        <v>900</v>
      </c>
      <c r="B17" s="19">
        <v>2</v>
      </c>
      <c r="C17">
        <v>25597</v>
      </c>
      <c r="D17">
        <v>25597</v>
      </c>
      <c r="E17" t="s">
        <v>597</v>
      </c>
      <c r="F17" t="s">
        <v>602</v>
      </c>
      <c r="G17" t="s">
        <v>603</v>
      </c>
      <c r="H17" t="s">
        <v>604</v>
      </c>
      <c r="I17">
        <v>2</v>
      </c>
      <c r="J17">
        <v>0</v>
      </c>
      <c r="K17" t="s">
        <v>566</v>
      </c>
      <c r="L17" t="s">
        <v>563</v>
      </c>
      <c r="M17" t="s">
        <v>605</v>
      </c>
      <c r="N17">
        <v>1.9563782896363899</v>
      </c>
      <c r="O17">
        <v>0.25245356000000002</v>
      </c>
      <c r="P17">
        <f>AGRIBALYSE_Raw!O17/(1+AGRIBALYSE_Cooked!$B17)</f>
        <v>0.7495795666666667</v>
      </c>
      <c r="Q17">
        <f>AGRIBALYSE_Raw!P17/(1+AGRIBALYSE_Cooked!$B17)</f>
        <v>1.3562562E-8</v>
      </c>
      <c r="R17">
        <f>AGRIBALYSE_Raw!Q17/(1+AGRIBALYSE_Cooked!$B17)</f>
        <v>0.31183949333333333</v>
      </c>
      <c r="S17">
        <f>AGRIBALYSE_Raw!R17/(1+AGRIBALYSE_Cooked!$B17)</f>
        <v>2.2384638999999999E-3</v>
      </c>
      <c r="T17">
        <f>AGRIBALYSE_Raw!S17/(1+AGRIBALYSE_Cooked!$B17)</f>
        <v>4.598675E-8</v>
      </c>
      <c r="U17">
        <f>AGRIBALYSE_Raw!T17/(1+AGRIBALYSE_Cooked!$B17)</f>
        <v>1.4733947333333332E-8</v>
      </c>
      <c r="V17">
        <f>AGRIBALYSE_Raw!U17/(1+AGRIBALYSE_Cooked!$B17)</f>
        <v>4.320496E-10</v>
      </c>
      <c r="W17">
        <f>AGRIBALYSE_Raw!V17/(1+AGRIBALYSE_Cooked!$B17)</f>
        <v>4.8056076666666671E-3</v>
      </c>
      <c r="X17">
        <f>AGRIBALYSE_Raw!W17/(1+AGRIBALYSE_Cooked!$B17)</f>
        <v>1.7860623666666664E-4</v>
      </c>
      <c r="Y17">
        <f>AGRIBALYSE_Raw!X17/(1+AGRIBALYSE_Cooked!$B17)</f>
        <v>4.3358316666666672E-3</v>
      </c>
      <c r="Z17">
        <f>AGRIBALYSE_Raw!Y17/(1+AGRIBALYSE_Cooked!$B17)</f>
        <v>1.6686321E-2</v>
      </c>
      <c r="AA17">
        <f>AGRIBALYSE_Raw!Z17/(1+AGRIBALYSE_Cooked!$B17)</f>
        <v>4.6783326000000001</v>
      </c>
      <c r="AB17">
        <f>AGRIBALYSE_Raw!AA17/(1+AGRIBALYSE_Cooked!$B17)</f>
        <v>40.210186666666665</v>
      </c>
      <c r="AC17">
        <f>AGRIBALYSE_Raw!AB17/(1+AGRIBALYSE_Cooked!$B17)</f>
        <v>0.4106780333333333</v>
      </c>
      <c r="AD17">
        <f>AGRIBALYSE_Raw!AC17/(1+AGRIBALYSE_Cooked!$B17)</f>
        <v>13.560360666666668</v>
      </c>
      <c r="AE17">
        <f>AGRIBALYSE_Raw!AD17/(1+AGRIBALYSE_Cooked!$B17)</f>
        <v>2.4673271000000001E-6</v>
      </c>
      <c r="AF17">
        <f>AGRIBALYSE_Raw!AE17/(1+AGRIBALYSE_Cooked!$B17)</f>
        <v>7.8935836666666662E-2</v>
      </c>
      <c r="AG17">
        <f>AGRIBALYSE_Raw!AF17/(1+AGRIBALYSE_Cooked!$B17)</f>
        <v>0.65559003333333332</v>
      </c>
      <c r="AH17">
        <f>AGRIBALYSE_Raw!AG17/(1+AGRIBALYSE_Cooked!$B17)</f>
        <v>1.5053692E-2</v>
      </c>
    </row>
    <row r="18" spans="1:34">
      <c r="A18" t="s">
        <v>900</v>
      </c>
      <c r="B18" s="19">
        <v>2</v>
      </c>
      <c r="C18">
        <v>25597</v>
      </c>
      <c r="D18">
        <v>25597</v>
      </c>
      <c r="E18" t="s">
        <v>597</v>
      </c>
      <c r="F18" t="s">
        <v>602</v>
      </c>
      <c r="G18" t="s">
        <v>606</v>
      </c>
      <c r="H18" t="s">
        <v>607</v>
      </c>
      <c r="I18">
        <v>2</v>
      </c>
      <c r="J18">
        <v>0</v>
      </c>
      <c r="K18" t="s">
        <v>566</v>
      </c>
      <c r="L18" t="s">
        <v>563</v>
      </c>
      <c r="M18" t="s">
        <v>605</v>
      </c>
      <c r="N18">
        <v>1.7988650281701599</v>
      </c>
      <c r="O18">
        <v>0.24308756000000001</v>
      </c>
      <c r="P18">
        <f>AGRIBALYSE_Raw!O18/(1+AGRIBALYSE_Cooked!$B18)</f>
        <v>0.72477853333333331</v>
      </c>
      <c r="Q18">
        <f>AGRIBALYSE_Raw!P18/(1+AGRIBALYSE_Cooked!$B18)</f>
        <v>1.3103387000000001E-8</v>
      </c>
      <c r="R18">
        <f>AGRIBALYSE_Raw!Q18/(1+AGRIBALYSE_Cooked!$B18)</f>
        <v>0.31142405666666667</v>
      </c>
      <c r="S18">
        <f>AGRIBALYSE_Raw!R18/(1+AGRIBALYSE_Cooked!$B18)</f>
        <v>2.1607219333333334E-3</v>
      </c>
      <c r="T18">
        <f>AGRIBALYSE_Raw!S18/(1+AGRIBALYSE_Cooked!$B18)</f>
        <v>4.4219500000000001E-8</v>
      </c>
      <c r="U18">
        <f>AGRIBALYSE_Raw!T18/(1+AGRIBALYSE_Cooked!$B18)</f>
        <v>1.4026089333333334E-8</v>
      </c>
      <c r="V18">
        <f>AGRIBALYSE_Raw!U18/(1+AGRIBALYSE_Cooked!$B18)</f>
        <v>4.400767333333333E-10</v>
      </c>
      <c r="W18">
        <f>AGRIBALYSE_Raw!V18/(1+AGRIBALYSE_Cooked!$B18)</f>
        <v>4.6130346666666665E-3</v>
      </c>
      <c r="X18">
        <f>AGRIBALYSE_Raw!W18/(1+AGRIBALYSE_Cooked!$B18)</f>
        <v>1.7486941333333332E-4</v>
      </c>
      <c r="Y18">
        <f>AGRIBALYSE_Raw!X18/(1+AGRIBALYSE_Cooked!$B18)</f>
        <v>4.0112156666666666E-3</v>
      </c>
      <c r="Z18">
        <f>AGRIBALYSE_Raw!Y18/(1+AGRIBALYSE_Cooked!$B18)</f>
        <v>1.6059749666666668E-2</v>
      </c>
      <c r="AA18">
        <f>AGRIBALYSE_Raw!Z18/(1+AGRIBALYSE_Cooked!$B18)</f>
        <v>4.8837471333333333</v>
      </c>
      <c r="AB18">
        <f>AGRIBALYSE_Raw!AA18/(1+AGRIBALYSE_Cooked!$B18)</f>
        <v>40.252163333333336</v>
      </c>
      <c r="AC18">
        <f>AGRIBALYSE_Raw!AB18/(1+AGRIBALYSE_Cooked!$B18)</f>
        <v>0.32365859666666669</v>
      </c>
      <c r="AD18">
        <f>AGRIBALYSE_Raw!AC18/(1+AGRIBALYSE_Cooked!$B18)</f>
        <v>13.232014999999999</v>
      </c>
      <c r="AE18">
        <f>AGRIBALYSE_Raw!AD18/(1+AGRIBALYSE_Cooked!$B18)</f>
        <v>2.3987534666666668E-6</v>
      </c>
      <c r="AF18">
        <f>AGRIBALYSE_Raw!AE18/(1+AGRIBALYSE_Cooked!$B18)</f>
        <v>7.7810136666666668E-2</v>
      </c>
      <c r="AG18">
        <f>AGRIBALYSE_Raw!AF18/(1+AGRIBALYSE_Cooked!$B18)</f>
        <v>0.62830203333333334</v>
      </c>
      <c r="AH18">
        <f>AGRIBALYSE_Raw!AG18/(1+AGRIBALYSE_Cooked!$B18)</f>
        <v>1.8666369999999998E-2</v>
      </c>
    </row>
    <row r="19" spans="1:34">
      <c r="A19" t="s">
        <v>900</v>
      </c>
      <c r="B19" s="19">
        <v>2</v>
      </c>
      <c r="C19">
        <v>30181</v>
      </c>
      <c r="D19">
        <v>30181</v>
      </c>
      <c r="E19" t="s">
        <v>597</v>
      </c>
      <c r="F19" t="s">
        <v>602</v>
      </c>
      <c r="G19" t="s">
        <v>608</v>
      </c>
      <c r="H19" t="s">
        <v>609</v>
      </c>
      <c r="I19">
        <v>2</v>
      </c>
      <c r="J19">
        <v>0</v>
      </c>
      <c r="K19" t="s">
        <v>562</v>
      </c>
      <c r="L19" t="s">
        <v>563</v>
      </c>
      <c r="M19" t="s">
        <v>605</v>
      </c>
      <c r="N19">
        <v>1.91589424338129</v>
      </c>
      <c r="O19">
        <v>0.31583346999999901</v>
      </c>
      <c r="P19">
        <f>AGRIBALYSE_Raw!O19/(1+AGRIBALYSE_Cooked!$B19)</f>
        <v>0.6841457666666666</v>
      </c>
      <c r="Q19">
        <f>AGRIBALYSE_Raw!P19/(1+AGRIBALYSE_Cooked!$B19)</f>
        <v>2.3410355333333336E-8</v>
      </c>
      <c r="R19">
        <f>AGRIBALYSE_Raw!Q19/(1+AGRIBALYSE_Cooked!$B19)</f>
        <v>1.0393549333333334</v>
      </c>
      <c r="S19">
        <f>AGRIBALYSE_Raw!R19/(1+AGRIBALYSE_Cooked!$B19)</f>
        <v>2.2736316000000001E-3</v>
      </c>
      <c r="T19">
        <f>AGRIBALYSE_Raw!S19/(1+AGRIBALYSE_Cooked!$B19)</f>
        <v>3.4070780000000004E-8</v>
      </c>
      <c r="U19">
        <f>AGRIBALYSE_Raw!T19/(1+AGRIBALYSE_Cooked!$B19)</f>
        <v>1.0693068333333334E-8</v>
      </c>
      <c r="V19">
        <f>AGRIBALYSE_Raw!U19/(1+AGRIBALYSE_Cooked!$B19)</f>
        <v>5.6815436666666673E-10</v>
      </c>
      <c r="W19">
        <f>AGRIBALYSE_Raw!V19/(1+AGRIBALYSE_Cooked!$B19)</f>
        <v>3.5508290000000001E-3</v>
      </c>
      <c r="X19">
        <f>AGRIBALYSE_Raw!W19/(1+AGRIBALYSE_Cooked!$B19)</f>
        <v>1.4972484333333332E-4</v>
      </c>
      <c r="Y19">
        <f>AGRIBALYSE_Raw!X19/(1+AGRIBALYSE_Cooked!$B19)</f>
        <v>2.5993010666666666E-3</v>
      </c>
      <c r="Z19">
        <f>AGRIBALYSE_Raw!Y19/(1+AGRIBALYSE_Cooked!$B19)</f>
        <v>9.9577273333333344E-3</v>
      </c>
      <c r="AA19">
        <f>AGRIBALYSE_Raw!Z19/(1+AGRIBALYSE_Cooked!$B19)</f>
        <v>15.340211666666667</v>
      </c>
      <c r="AB19">
        <f>AGRIBALYSE_Raw!AA19/(1+AGRIBALYSE_Cooked!$B19)</f>
        <v>35.364493333333336</v>
      </c>
      <c r="AC19">
        <f>AGRIBALYSE_Raw!AB19/(1+AGRIBALYSE_Cooked!$B19)</f>
        <v>0.24057376999999999</v>
      </c>
      <c r="AD19">
        <f>AGRIBALYSE_Raw!AC19/(1+AGRIBALYSE_Cooked!$B19)</f>
        <v>28.64070666666667</v>
      </c>
      <c r="AE19">
        <f>AGRIBALYSE_Raw!AD19/(1+AGRIBALYSE_Cooked!$B19)</f>
        <v>3.5041513333333335E-6</v>
      </c>
      <c r="AF19">
        <f>AGRIBALYSE_Raw!AE19/(1+AGRIBALYSE_Cooked!$B19)</f>
        <v>9.8791710000000008E-3</v>
      </c>
      <c r="AG19">
        <f>AGRIBALYSE_Raw!AF19/(1+AGRIBALYSE_Cooked!$B19)</f>
        <v>0.61195710000000003</v>
      </c>
      <c r="AH19">
        <f>AGRIBALYSE_Raw!AG19/(1+AGRIBALYSE_Cooked!$B19)</f>
        <v>6.2309486666666664E-2</v>
      </c>
    </row>
    <row r="20" spans="1:34">
      <c r="A20" t="s">
        <v>901</v>
      </c>
      <c r="B20" s="19">
        <v>-0.3</v>
      </c>
      <c r="C20">
        <v>25930</v>
      </c>
      <c r="D20">
        <v>25930</v>
      </c>
      <c r="E20" t="s">
        <v>597</v>
      </c>
      <c r="F20" t="s">
        <v>610</v>
      </c>
      <c r="G20" t="s">
        <v>611</v>
      </c>
      <c r="H20" t="s">
        <v>612</v>
      </c>
      <c r="I20">
        <v>2</v>
      </c>
      <c r="J20">
        <v>0</v>
      </c>
      <c r="K20" t="s">
        <v>566</v>
      </c>
      <c r="L20" t="s">
        <v>563</v>
      </c>
      <c r="M20" t="s">
        <v>613</v>
      </c>
      <c r="N20">
        <v>2.13866544488664</v>
      </c>
      <c r="O20">
        <v>1.24357629999999E-2</v>
      </c>
      <c r="P20">
        <f>AGRIBALYSE_Raw!O20/(1+AGRIBALYSE_Cooked!$B20)</f>
        <v>0.16188158571428574</v>
      </c>
      <c r="Q20">
        <f>AGRIBALYSE_Raw!P20/(1+AGRIBALYSE_Cooked!$B20)</f>
        <v>2.3114931428571428E-9</v>
      </c>
      <c r="R20">
        <f>AGRIBALYSE_Raw!Q20/(1+AGRIBALYSE_Cooked!$B20)</f>
        <v>0.11300588857142858</v>
      </c>
      <c r="S20">
        <f>AGRIBALYSE_Raw!R20/(1+AGRIBALYSE_Cooked!$B20)</f>
        <v>4.6820010000000008E-4</v>
      </c>
      <c r="T20">
        <f>AGRIBALYSE_Raw!S20/(1+AGRIBALYSE_Cooked!$B20)</f>
        <v>7.5102440000000008E-9</v>
      </c>
      <c r="U20">
        <f>AGRIBALYSE_Raw!T20/(1+AGRIBALYSE_Cooked!$B20)</f>
        <v>2.6254782857142858E-9</v>
      </c>
      <c r="V20">
        <f>AGRIBALYSE_Raw!U20/(1+AGRIBALYSE_Cooked!$B20)</f>
        <v>1.1529819428571431E-10</v>
      </c>
      <c r="W20">
        <f>AGRIBALYSE_Raw!V20/(1+AGRIBALYSE_Cooked!$B20)</f>
        <v>8.2406560000000001E-4</v>
      </c>
      <c r="X20">
        <f>AGRIBALYSE_Raw!W20/(1+AGRIBALYSE_Cooked!$B20)</f>
        <v>4.082916428571429E-5</v>
      </c>
      <c r="Y20">
        <f>AGRIBALYSE_Raw!X20/(1+AGRIBALYSE_Cooked!$B20)</f>
        <v>3.0631038571428577E-4</v>
      </c>
      <c r="Z20">
        <f>AGRIBALYSE_Raw!Y20/(1+AGRIBALYSE_Cooked!$B20)</f>
        <v>2.4182200000000004E-3</v>
      </c>
      <c r="AA20">
        <f>AGRIBALYSE_Raw!Z20/(1+AGRIBALYSE_Cooked!$B20)</f>
        <v>1.0462700857142859</v>
      </c>
      <c r="AB20">
        <f>AGRIBALYSE_Raw!AA20/(1+AGRIBALYSE_Cooked!$B20)</f>
        <v>2.5041540000000002</v>
      </c>
      <c r="AC20">
        <f>AGRIBALYSE_Raw!AB20/(1+AGRIBALYSE_Cooked!$B20)</f>
        <v>7.6717315714285722E-2</v>
      </c>
      <c r="AD20">
        <f>AGRIBALYSE_Raw!AC20/(1+AGRIBALYSE_Cooked!$B20)</f>
        <v>3.3184758571428574</v>
      </c>
      <c r="AE20">
        <f>AGRIBALYSE_Raw!AD20/(1+AGRIBALYSE_Cooked!$B20)</f>
        <v>1.4291589999999999E-6</v>
      </c>
      <c r="AF20">
        <f>AGRIBALYSE_Raw!AE20/(1+AGRIBALYSE_Cooked!$B20)</f>
        <v>5.6428062857142865E-2</v>
      </c>
      <c r="AG20">
        <f>AGRIBALYSE_Raw!AF20/(1+AGRIBALYSE_Cooked!$B20)</f>
        <v>9.8817232857142875E-2</v>
      </c>
      <c r="AH20">
        <f>AGRIBALYSE_Raw!AG20/(1+AGRIBALYSE_Cooked!$B20)</f>
        <v>6.6362868571428583E-3</v>
      </c>
    </row>
    <row r="21" spans="1:34">
      <c r="A21" t="s">
        <v>898</v>
      </c>
      <c r="B21" s="19">
        <v>0.5</v>
      </c>
      <c r="C21">
        <v>13000</v>
      </c>
      <c r="D21">
        <v>13000</v>
      </c>
      <c r="E21" t="s">
        <v>614</v>
      </c>
      <c r="F21" t="s">
        <v>615</v>
      </c>
      <c r="G21" t="s">
        <v>616</v>
      </c>
      <c r="H21" t="s">
        <v>617</v>
      </c>
      <c r="I21">
        <v>2</v>
      </c>
      <c r="J21">
        <v>0</v>
      </c>
      <c r="K21" t="s">
        <v>618</v>
      </c>
      <c r="L21" t="s">
        <v>570</v>
      </c>
      <c r="M21" t="s">
        <v>564</v>
      </c>
      <c r="N21">
        <v>2.1803104599376901</v>
      </c>
      <c r="O21">
        <v>0.22389820999999999</v>
      </c>
      <c r="P21">
        <f>AGRIBALYSE_Raw!O21/(1+AGRIBALYSE_Cooked!$B21)</f>
        <v>0.96760786666666665</v>
      </c>
      <c r="Q21">
        <f>AGRIBALYSE_Raw!P21/(1+AGRIBALYSE_Cooked!$B21)</f>
        <v>4.7241809999999999E-8</v>
      </c>
      <c r="R21">
        <f>AGRIBALYSE_Raw!Q21/(1+AGRIBALYSE_Cooked!$B21)</f>
        <v>0.11284812</v>
      </c>
      <c r="S21">
        <f>AGRIBALYSE_Raw!R21/(1+AGRIBALYSE_Cooked!$B21)</f>
        <v>2.5409775333333335E-3</v>
      </c>
      <c r="T21">
        <f>AGRIBALYSE_Raw!S21/(1+AGRIBALYSE_Cooked!$B21)</f>
        <v>4.0820768666666669E-8</v>
      </c>
      <c r="U21">
        <f>AGRIBALYSE_Raw!T21/(1+AGRIBALYSE_Cooked!$B21)</f>
        <v>1.5396273333333334E-8</v>
      </c>
      <c r="V21">
        <f>AGRIBALYSE_Raw!U21/(1+AGRIBALYSE_Cooked!$B21)</f>
        <v>4.4951936666666665E-10</v>
      </c>
      <c r="W21">
        <f>AGRIBALYSE_Raw!V21/(1+AGRIBALYSE_Cooked!$B21)</f>
        <v>2.8249646666666669E-3</v>
      </c>
      <c r="X21">
        <f>AGRIBALYSE_Raw!W21/(1+AGRIBALYSE_Cooked!$B21)</f>
        <v>1.9401119333333332E-4</v>
      </c>
      <c r="Y21">
        <f>AGRIBALYSE_Raw!X21/(1+AGRIBALYSE_Cooked!$B21)</f>
        <v>2.0988072666666666E-2</v>
      </c>
      <c r="Z21">
        <f>AGRIBALYSE_Raw!Y21/(1+AGRIBALYSE_Cooked!$B21)</f>
        <v>9.7517993333333334E-3</v>
      </c>
      <c r="AA21">
        <f>AGRIBALYSE_Raw!Z21/(1+AGRIBALYSE_Cooked!$B21)</f>
        <v>11.727027333333334</v>
      </c>
      <c r="AB21">
        <f>AGRIBALYSE_Raw!AA21/(1+AGRIBALYSE_Cooked!$B21)</f>
        <v>329.40561333333335</v>
      </c>
      <c r="AC21">
        <f>AGRIBALYSE_Raw!AB21/(1+AGRIBALYSE_Cooked!$B21)</f>
        <v>1.3865684</v>
      </c>
      <c r="AD21">
        <f>AGRIBALYSE_Raw!AC21/(1+AGRIBALYSE_Cooked!$B21)</f>
        <v>12.909305333333334</v>
      </c>
      <c r="AE21">
        <f>AGRIBALYSE_Raw!AD21/(1+AGRIBALYSE_Cooked!$B21)</f>
        <v>5.0192828666666664E-6</v>
      </c>
      <c r="AF21">
        <f>AGRIBALYSE_Raw!AE21/(1+AGRIBALYSE_Cooked!$B21)</f>
        <v>6.8107779999999993E-2</v>
      </c>
      <c r="AG21">
        <f>AGRIBALYSE_Raw!AF21/(1+AGRIBALYSE_Cooked!$B21)</f>
        <v>0.89800573333333322</v>
      </c>
      <c r="AH21">
        <f>AGRIBALYSE_Raw!AG21/(1+AGRIBALYSE_Cooked!$B21)</f>
        <v>1.4943622666666668E-3</v>
      </c>
    </row>
    <row r="22" spans="1:34">
      <c r="A22" t="s">
        <v>898</v>
      </c>
      <c r="B22" s="19">
        <v>0.5</v>
      </c>
      <c r="C22">
        <v>13002</v>
      </c>
      <c r="D22">
        <v>13002</v>
      </c>
      <c r="E22" t="s">
        <v>614</v>
      </c>
      <c r="F22" t="s">
        <v>615</v>
      </c>
      <c r="G22" t="s">
        <v>619</v>
      </c>
      <c r="H22" t="s">
        <v>620</v>
      </c>
      <c r="I22">
        <v>2</v>
      </c>
      <c r="J22">
        <v>0</v>
      </c>
      <c r="K22" t="s">
        <v>618</v>
      </c>
      <c r="L22" t="s">
        <v>570</v>
      </c>
      <c r="M22" t="s">
        <v>564</v>
      </c>
      <c r="N22">
        <v>2.8562937448371599</v>
      </c>
      <c r="O22">
        <v>0.18069978</v>
      </c>
      <c r="P22">
        <f>AGRIBALYSE_Raw!O22/(1+AGRIBALYSE_Cooked!$B22)</f>
        <v>0.90738340000000006</v>
      </c>
      <c r="Q22">
        <f>AGRIBALYSE_Raw!P22/(1+AGRIBALYSE_Cooked!$B22)</f>
        <v>2.5754545333333334E-8</v>
      </c>
      <c r="R22">
        <f>AGRIBALYSE_Raw!Q22/(1+AGRIBALYSE_Cooked!$B22)</f>
        <v>2.4666294666666668E-2</v>
      </c>
      <c r="S22">
        <f>AGRIBALYSE_Raw!R22/(1+AGRIBALYSE_Cooked!$B22)</f>
        <v>5.0253761999999999E-3</v>
      </c>
      <c r="T22">
        <f>AGRIBALYSE_Raw!S22/(1+AGRIBALYSE_Cooked!$B22)</f>
        <v>4.7965958000000001E-8</v>
      </c>
      <c r="U22">
        <f>AGRIBALYSE_Raw!T22/(1+AGRIBALYSE_Cooked!$B22)</f>
        <v>1.6023052666666665E-7</v>
      </c>
      <c r="V22">
        <f>AGRIBALYSE_Raw!U22/(1+AGRIBALYSE_Cooked!$B22)</f>
        <v>1.1892520666666668E-9</v>
      </c>
      <c r="W22">
        <f>AGRIBALYSE_Raw!V22/(1+AGRIBALYSE_Cooked!$B22)</f>
        <v>6.8315706666665999E-3</v>
      </c>
      <c r="X22">
        <f>AGRIBALYSE_Raw!W22/(1+AGRIBALYSE_Cooked!$B22)</f>
        <v>2.0508954E-4</v>
      </c>
      <c r="Y22">
        <f>AGRIBALYSE_Raw!X22/(1+AGRIBALYSE_Cooked!$B22)</f>
        <v>6.9696279999999994E-3</v>
      </c>
      <c r="Z22">
        <f>AGRIBALYSE_Raw!Y22/(1+AGRIBALYSE_Cooked!$B22)</f>
        <v>2.2557279999999999E-2</v>
      </c>
      <c r="AA22">
        <f>AGRIBALYSE_Raw!Z22/(1+AGRIBALYSE_Cooked!$B22)</f>
        <v>30.450364666666669</v>
      </c>
      <c r="AB22">
        <f>AGRIBALYSE_Raw!AA22/(1+AGRIBALYSE_Cooked!$B22)</f>
        <v>21.937980666666665</v>
      </c>
      <c r="AC22">
        <f>AGRIBALYSE_Raw!AB22/(1+AGRIBALYSE_Cooked!$B22)</f>
        <v>0.40319938</v>
      </c>
      <c r="AD22">
        <f>AGRIBALYSE_Raw!AC22/(1+AGRIBALYSE_Cooked!$B22)</f>
        <v>8.3192339999999998</v>
      </c>
      <c r="AE22">
        <f>AGRIBALYSE_Raw!AD22/(1+AGRIBALYSE_Cooked!$B22)</f>
        <v>4.0582383999999999E-6</v>
      </c>
      <c r="AF22">
        <f>AGRIBALYSE_Raw!AE22/(1+AGRIBALYSE_Cooked!$B22)</f>
        <v>0.19339701333333334</v>
      </c>
      <c r="AG22">
        <f>AGRIBALYSE_Raw!AF22/(1+AGRIBALYSE_Cooked!$B22)</f>
        <v>0.70336753333333324</v>
      </c>
      <c r="AH22">
        <f>AGRIBALYSE_Raw!AG22/(1+AGRIBALYSE_Cooked!$B22)</f>
        <v>1.0618871333333333E-2</v>
      </c>
    </row>
    <row r="23" spans="1:34">
      <c r="A23" t="s">
        <v>898</v>
      </c>
      <c r="B23" s="19">
        <v>0.5</v>
      </c>
      <c r="C23">
        <v>13008</v>
      </c>
      <c r="D23">
        <v>13008</v>
      </c>
      <c r="E23" t="s">
        <v>614</v>
      </c>
      <c r="F23" t="s">
        <v>615</v>
      </c>
      <c r="G23" t="s">
        <v>621</v>
      </c>
      <c r="H23" t="s">
        <v>622</v>
      </c>
      <c r="I23">
        <v>2</v>
      </c>
      <c r="J23">
        <v>0</v>
      </c>
      <c r="K23" t="s">
        <v>618</v>
      </c>
      <c r="L23" t="s">
        <v>570</v>
      </c>
      <c r="M23" t="s">
        <v>564</v>
      </c>
      <c r="N23">
        <v>2.1950926386559302</v>
      </c>
      <c r="O23">
        <v>0.32676655999999998</v>
      </c>
      <c r="P23">
        <f>AGRIBALYSE_Raw!O23/(1+AGRIBALYSE_Cooked!$B23)</f>
        <v>1.162455</v>
      </c>
      <c r="Q23">
        <f>AGRIBALYSE_Raw!P23/(1+AGRIBALYSE_Cooked!$B23)</f>
        <v>5.3082276E-8</v>
      </c>
      <c r="R23">
        <f>AGRIBALYSE_Raw!Q23/(1+AGRIBALYSE_Cooked!$B23)</f>
        <v>9.2125746666666675E-2</v>
      </c>
      <c r="S23">
        <f>AGRIBALYSE_Raw!R23/(1+AGRIBALYSE_Cooked!$B23)</f>
        <v>3.8010955333333332E-3</v>
      </c>
      <c r="T23">
        <f>AGRIBALYSE_Raw!S23/(1+AGRIBALYSE_Cooked!$B23)</f>
        <v>5.1097413999999997E-8</v>
      </c>
      <c r="U23">
        <f>AGRIBALYSE_Raw!T23/(1+AGRIBALYSE_Cooked!$B23)</f>
        <v>2.7397686000000001E-8</v>
      </c>
      <c r="V23">
        <f>AGRIBALYSE_Raw!U23/(1+AGRIBALYSE_Cooked!$B23)</f>
        <v>1.1377337333333334E-9</v>
      </c>
      <c r="W23">
        <f>AGRIBALYSE_Raw!V23/(1+AGRIBALYSE_Cooked!$B23)</f>
        <v>4.7682243333333338E-3</v>
      </c>
      <c r="X23">
        <f>AGRIBALYSE_Raw!W23/(1+AGRIBALYSE_Cooked!$B23)</f>
        <v>3.3532399999999996E-4</v>
      </c>
      <c r="Y23">
        <f>AGRIBALYSE_Raw!X23/(1+AGRIBALYSE_Cooked!$B23)</f>
        <v>1.6275006E-3</v>
      </c>
      <c r="Z23">
        <f>AGRIBALYSE_Raw!Y23/(1+AGRIBALYSE_Cooked!$B23)</f>
        <v>1.5229805333333332E-2</v>
      </c>
      <c r="AA23">
        <f>AGRIBALYSE_Raw!Z23/(1+AGRIBALYSE_Cooked!$B23)</f>
        <v>65.1892206666666</v>
      </c>
      <c r="AB23">
        <f>AGRIBALYSE_Raw!AA23/(1+AGRIBALYSE_Cooked!$B23)</f>
        <v>680.07333333333338</v>
      </c>
      <c r="AC23">
        <f>AGRIBALYSE_Raw!AB23/(1+AGRIBALYSE_Cooked!$B23)</f>
        <v>4.5000395333333332</v>
      </c>
      <c r="AD23">
        <f>AGRIBALYSE_Raw!AC23/(1+AGRIBALYSE_Cooked!$B23)</f>
        <v>15.880936666666665</v>
      </c>
      <c r="AE23">
        <f>AGRIBALYSE_Raw!AD23/(1+AGRIBALYSE_Cooked!$B23)</f>
        <v>7.0074486666666668E-6</v>
      </c>
      <c r="AF23">
        <f>AGRIBALYSE_Raw!AE23/(1+AGRIBALYSE_Cooked!$B23)</f>
        <v>6.5884527333333331E-2</v>
      </c>
      <c r="AG23">
        <f>AGRIBALYSE_Raw!AF23/(1+AGRIBALYSE_Cooked!$B23)</f>
        <v>1.0947959333333335</v>
      </c>
      <c r="AH23">
        <f>AGRIBALYSE_Raw!AG23/(1+AGRIBALYSE_Cooked!$B23)</f>
        <v>1.7745200666666667E-3</v>
      </c>
    </row>
    <row r="24" spans="1:34">
      <c r="A24" t="s">
        <v>898</v>
      </c>
      <c r="B24" s="19">
        <v>0.5</v>
      </c>
      <c r="C24">
        <v>13067</v>
      </c>
      <c r="D24">
        <v>13067</v>
      </c>
      <c r="E24" t="s">
        <v>614</v>
      </c>
      <c r="F24" t="s">
        <v>615</v>
      </c>
      <c r="G24" t="s">
        <v>623</v>
      </c>
      <c r="H24" t="s">
        <v>624</v>
      </c>
      <c r="I24">
        <v>2</v>
      </c>
      <c r="J24">
        <v>0</v>
      </c>
      <c r="K24" t="s">
        <v>618</v>
      </c>
      <c r="L24" t="s">
        <v>570</v>
      </c>
      <c r="M24" t="s">
        <v>564</v>
      </c>
      <c r="N24">
        <v>3.6887351410828702</v>
      </c>
      <c r="O24">
        <v>0.14388393999999999</v>
      </c>
      <c r="P24">
        <f>AGRIBALYSE_Raw!O24/(1+AGRIBALYSE_Cooked!$B24)</f>
        <v>0.3802719266666667</v>
      </c>
      <c r="Q24">
        <f>AGRIBALYSE_Raw!P24/(1+AGRIBALYSE_Cooked!$B24)</f>
        <v>1.5468871333333335E-8</v>
      </c>
      <c r="R24">
        <f>AGRIBALYSE_Raw!Q24/(1+AGRIBALYSE_Cooked!$B24)</f>
        <v>3.5111550666666665E-2</v>
      </c>
      <c r="S24">
        <f>AGRIBALYSE_Raw!R24/(1+AGRIBALYSE_Cooked!$B24)</f>
        <v>1.5277627999999998E-3</v>
      </c>
      <c r="T24">
        <f>AGRIBALYSE_Raw!S24/(1+AGRIBALYSE_Cooked!$B24)</f>
        <v>2.9651826666666665E-8</v>
      </c>
      <c r="U24">
        <f>AGRIBALYSE_Raw!T24/(1+AGRIBALYSE_Cooked!$B24)</f>
        <v>7.7850993333333324E-9</v>
      </c>
      <c r="V24">
        <f>AGRIBALYSE_Raw!U24/(1+AGRIBALYSE_Cooked!$B24)</f>
        <v>1.8044479333333333E-10</v>
      </c>
      <c r="W24">
        <f>AGRIBALYSE_Raw!V24/(1+AGRIBALYSE_Cooked!$B24)</f>
        <v>3.0339620666666664E-3</v>
      </c>
      <c r="X24">
        <f>AGRIBALYSE_Raw!W24/(1+AGRIBALYSE_Cooked!$B24)</f>
        <v>5.7452580666666671E-5</v>
      </c>
      <c r="Y24">
        <f>AGRIBALYSE_Raw!X24/(1+AGRIBALYSE_Cooked!$B24)</f>
        <v>8.3316626666666671E-4</v>
      </c>
      <c r="Z24">
        <f>AGRIBALYSE_Raw!Y24/(1+AGRIBALYSE_Cooked!$B24)</f>
        <v>1.2218211333333333E-2</v>
      </c>
      <c r="AA24">
        <f>AGRIBALYSE_Raw!Z24/(1+AGRIBALYSE_Cooked!$B24)</f>
        <v>15.232504599999933</v>
      </c>
      <c r="AB24">
        <f>AGRIBALYSE_Raw!AA24/(1+AGRIBALYSE_Cooked!$B24)</f>
        <v>14.489851999999999</v>
      </c>
      <c r="AC24">
        <f>AGRIBALYSE_Raw!AB24/(1+AGRIBALYSE_Cooked!$B24)</f>
        <v>7.344704666666666</v>
      </c>
      <c r="AD24">
        <f>AGRIBALYSE_Raw!AC24/(1+AGRIBALYSE_Cooked!$B24)</f>
        <v>4.3868169999999997</v>
      </c>
      <c r="AE24">
        <f>AGRIBALYSE_Raw!AD24/(1+AGRIBALYSE_Cooked!$B24)</f>
        <v>2.0326116E-6</v>
      </c>
      <c r="AF24">
        <f>AGRIBALYSE_Raw!AE24/(1+AGRIBALYSE_Cooked!$B24)</f>
        <v>5.330881266666667E-2</v>
      </c>
      <c r="AG24">
        <f>AGRIBALYSE_Raw!AF24/(1+AGRIBALYSE_Cooked!$B24)</f>
        <v>0.32672829333333336</v>
      </c>
      <c r="AH24">
        <f>AGRIBALYSE_Raw!AG24/(1+AGRIBALYSE_Cooked!$B24)</f>
        <v>2.3482447333333334E-4</v>
      </c>
    </row>
    <row r="25" spans="1:34">
      <c r="A25" t="s">
        <v>898</v>
      </c>
      <c r="B25" s="19">
        <v>0.5</v>
      </c>
      <c r="C25">
        <v>13014</v>
      </c>
      <c r="D25">
        <v>13014</v>
      </c>
      <c r="E25" t="s">
        <v>614</v>
      </c>
      <c r="F25" t="s">
        <v>615</v>
      </c>
      <c r="G25" t="s">
        <v>625</v>
      </c>
      <c r="H25" t="s">
        <v>626</v>
      </c>
      <c r="I25">
        <v>2</v>
      </c>
      <c r="J25">
        <v>0</v>
      </c>
      <c r="K25" t="s">
        <v>618</v>
      </c>
      <c r="L25" t="s">
        <v>570</v>
      </c>
      <c r="M25" t="s">
        <v>564</v>
      </c>
      <c r="N25">
        <v>2.4064455624571601</v>
      </c>
      <c r="O25">
        <v>0.12791716</v>
      </c>
      <c r="P25">
        <f>AGRIBALYSE_Raw!O25/(1+AGRIBALYSE_Cooked!$B25)</f>
        <v>0.3553119933333333</v>
      </c>
      <c r="Q25">
        <f>AGRIBALYSE_Raw!P25/(1+AGRIBALYSE_Cooked!$B25)</f>
        <v>1.5845604666666666E-8</v>
      </c>
      <c r="R25">
        <f>AGRIBALYSE_Raw!Q25/(1+AGRIBALYSE_Cooked!$B25)</f>
        <v>5.9706784000000006E-2</v>
      </c>
      <c r="S25">
        <f>AGRIBALYSE_Raw!R25/(1+AGRIBALYSE_Cooked!$B25)</f>
        <v>1.6378495999999998E-3</v>
      </c>
      <c r="T25">
        <f>AGRIBALYSE_Raw!S25/(1+AGRIBALYSE_Cooked!$B25)</f>
        <v>3.7363431333333336E-8</v>
      </c>
      <c r="U25">
        <f>AGRIBALYSE_Raw!T25/(1+AGRIBALYSE_Cooked!$B25)</f>
        <v>1.1578162E-8</v>
      </c>
      <c r="V25">
        <f>AGRIBALYSE_Raw!U25/(1+AGRIBALYSE_Cooked!$B25)</f>
        <v>3.4777416E-10</v>
      </c>
      <c r="W25">
        <f>AGRIBALYSE_Raw!V25/(1+AGRIBALYSE_Cooked!$B25)</f>
        <v>4.4562891333333335E-3</v>
      </c>
      <c r="X25">
        <f>AGRIBALYSE_Raw!W25/(1+AGRIBALYSE_Cooked!$B25)</f>
        <v>6.7261433333333333E-5</v>
      </c>
      <c r="Y25">
        <f>AGRIBALYSE_Raw!X25/(1+AGRIBALYSE_Cooked!$B25)</f>
        <v>3.279116133333333E-3</v>
      </c>
      <c r="Z25">
        <f>AGRIBALYSE_Raw!Y25/(1+AGRIBALYSE_Cooked!$B25)</f>
        <v>1.7845179999999999E-2</v>
      </c>
      <c r="AA25">
        <f>AGRIBALYSE_Raw!Z25/(1+AGRIBALYSE_Cooked!$B25)</f>
        <v>8.1324304000000005</v>
      </c>
      <c r="AB25">
        <f>AGRIBALYSE_Raw!AA25/(1+AGRIBALYSE_Cooked!$B25)</f>
        <v>51.580154</v>
      </c>
      <c r="AC25">
        <f>AGRIBALYSE_Raw!AB25/(1+AGRIBALYSE_Cooked!$B25)</f>
        <v>4.4430056000000002</v>
      </c>
      <c r="AD25">
        <f>AGRIBALYSE_Raw!AC25/(1+AGRIBALYSE_Cooked!$B25)</f>
        <v>5.3751691333333333</v>
      </c>
      <c r="AE25">
        <f>AGRIBALYSE_Raw!AD25/(1+AGRIBALYSE_Cooked!$B25)</f>
        <v>2.1622527333333333E-6</v>
      </c>
      <c r="AF25">
        <f>AGRIBALYSE_Raw!AE25/(1+AGRIBALYSE_Cooked!$B25)</f>
        <v>9.691051333333334E-3</v>
      </c>
      <c r="AG25">
        <f>AGRIBALYSE_Raw!AF25/(1+AGRIBALYSE_Cooked!$B25)</f>
        <v>0.34540399999999999</v>
      </c>
      <c r="AH25">
        <f>AGRIBALYSE_Raw!AG25/(1+AGRIBALYSE_Cooked!$B25)</f>
        <v>2.1694198666666667E-4</v>
      </c>
    </row>
    <row r="26" spans="1:34">
      <c r="A26" t="s">
        <v>898</v>
      </c>
      <c r="B26" s="19">
        <v>0.5</v>
      </c>
      <c r="C26">
        <v>13014</v>
      </c>
      <c r="D26">
        <v>13014</v>
      </c>
      <c r="E26" t="s">
        <v>614</v>
      </c>
      <c r="F26" t="s">
        <v>615</v>
      </c>
      <c r="G26" t="s">
        <v>627</v>
      </c>
      <c r="H26" t="s">
        <v>628</v>
      </c>
      <c r="I26">
        <v>1</v>
      </c>
      <c r="J26">
        <v>0</v>
      </c>
      <c r="K26" t="s">
        <v>618</v>
      </c>
      <c r="L26" t="s">
        <v>570</v>
      </c>
      <c r="M26" t="s">
        <v>564</v>
      </c>
      <c r="N26">
        <v>2.2134288658916099</v>
      </c>
      <c r="O26">
        <v>0.10994463</v>
      </c>
      <c r="P26">
        <f>AGRIBALYSE_Raw!O26/(1+AGRIBALYSE_Cooked!$B26)</f>
        <v>0.34077352</v>
      </c>
      <c r="Q26">
        <f>AGRIBALYSE_Raw!P26/(1+AGRIBALYSE_Cooked!$B26)</f>
        <v>1.5504714E-8</v>
      </c>
      <c r="R26">
        <f>AGRIBALYSE_Raw!Q26/(1+AGRIBALYSE_Cooked!$B26)</f>
        <v>5.9062146000000003E-2</v>
      </c>
      <c r="S26">
        <f>AGRIBALYSE_Raw!R26/(1+AGRIBALYSE_Cooked!$B26)</f>
        <v>1.5537760666666667E-3</v>
      </c>
      <c r="T26">
        <f>AGRIBALYSE_Raw!S26/(1+AGRIBALYSE_Cooked!$B26)</f>
        <v>3.6665517333333333E-8</v>
      </c>
      <c r="U26">
        <f>AGRIBALYSE_Raw!T26/(1+AGRIBALYSE_Cooked!$B26)</f>
        <v>1.1422885333333333E-8</v>
      </c>
      <c r="V26">
        <f>AGRIBALYSE_Raw!U26/(1+AGRIBALYSE_Cooked!$B26)</f>
        <v>3.522479E-10</v>
      </c>
      <c r="W26">
        <f>AGRIBALYSE_Raw!V26/(1+AGRIBALYSE_Cooked!$B26)</f>
        <v>4.3668571333333331E-3</v>
      </c>
      <c r="X26">
        <f>AGRIBALYSE_Raw!W26/(1+AGRIBALYSE_Cooked!$B26)</f>
        <v>6.6377557333333338E-5</v>
      </c>
      <c r="Y26">
        <f>AGRIBALYSE_Raw!X26/(1+AGRIBALYSE_Cooked!$B26)</f>
        <v>3.2580403333333334E-3</v>
      </c>
      <c r="Z26">
        <f>AGRIBALYSE_Raw!Y26/(1+AGRIBALYSE_Cooked!$B26)</f>
        <v>1.7547629333333332E-2</v>
      </c>
      <c r="AA26">
        <f>AGRIBALYSE_Raw!Z26/(1+AGRIBALYSE_Cooked!$B26)</f>
        <v>8.0315860666666001</v>
      </c>
      <c r="AB26">
        <f>AGRIBALYSE_Raw!AA26/(1+AGRIBALYSE_Cooked!$B26)</f>
        <v>42.401373999999997</v>
      </c>
      <c r="AC26">
        <f>AGRIBALYSE_Raw!AB26/(1+AGRIBALYSE_Cooked!$B26)</f>
        <v>3.1172586666666664</v>
      </c>
      <c r="AD26">
        <f>AGRIBALYSE_Raw!AC26/(1+AGRIBALYSE_Cooked!$B26)</f>
        <v>5.1605545333333334</v>
      </c>
      <c r="AE26">
        <f>AGRIBALYSE_Raw!AD26/(1+AGRIBALYSE_Cooked!$B26)</f>
        <v>2.07529E-6</v>
      </c>
      <c r="AF26">
        <f>AGRIBALYSE_Raw!AE26/(1+AGRIBALYSE_Cooked!$B26)</f>
        <v>9.6876993333333324E-3</v>
      </c>
      <c r="AG26">
        <f>AGRIBALYSE_Raw!AF26/(1+AGRIBALYSE_Cooked!$B26)</f>
        <v>0.33087411999999999</v>
      </c>
      <c r="AH26">
        <f>AGRIBALYSE_Raw!AG26/(1+AGRIBALYSE_Cooked!$B26)</f>
        <v>2.1170127333333333E-4</v>
      </c>
    </row>
    <row r="27" spans="1:34">
      <c r="A27" t="s">
        <v>898</v>
      </c>
      <c r="B27" s="19">
        <v>0.5</v>
      </c>
      <c r="C27">
        <v>13014</v>
      </c>
      <c r="D27">
        <v>13014</v>
      </c>
      <c r="E27" t="s">
        <v>614</v>
      </c>
      <c r="F27" t="s">
        <v>615</v>
      </c>
      <c r="G27" t="s">
        <v>629</v>
      </c>
      <c r="H27" t="s">
        <v>630</v>
      </c>
      <c r="I27">
        <v>0</v>
      </c>
      <c r="J27">
        <v>0</v>
      </c>
      <c r="K27" t="s">
        <v>618</v>
      </c>
      <c r="L27" t="s">
        <v>570</v>
      </c>
      <c r="M27" t="s">
        <v>564</v>
      </c>
      <c r="N27">
        <v>2.2254866808704499</v>
      </c>
      <c r="O27">
        <v>0.17617131999999999</v>
      </c>
      <c r="P27">
        <f>AGRIBALYSE_Raw!O27/(1+AGRIBALYSE_Cooked!$B27)</f>
        <v>0.39435842000000004</v>
      </c>
      <c r="Q27">
        <f>AGRIBALYSE_Raw!P27/(1+AGRIBALYSE_Cooked!$B27)</f>
        <v>1.6761105333333333E-8</v>
      </c>
      <c r="R27">
        <f>AGRIBALYSE_Raw!Q27/(1+AGRIBALYSE_Cooked!$B27)</f>
        <v>6.1437718666666669E-2</v>
      </c>
      <c r="S27">
        <f>AGRIBALYSE_Raw!R27/(1+AGRIBALYSE_Cooked!$B27)</f>
        <v>1.8636614000000001E-3</v>
      </c>
      <c r="T27">
        <f>AGRIBALYSE_Raw!S27/(1+AGRIBALYSE_Cooked!$B27)</f>
        <v>3.9238098000000002E-8</v>
      </c>
      <c r="U27">
        <f>AGRIBALYSE_Raw!T27/(1+AGRIBALYSE_Cooked!$B27)</f>
        <v>1.1995168666666666E-8</v>
      </c>
      <c r="V27">
        <f>AGRIBALYSE_Raw!U27/(1+AGRIBALYSE_Cooked!$B27)</f>
        <v>3.3576934666666667E-10</v>
      </c>
      <c r="W27">
        <f>AGRIBALYSE_Raw!V27/(1+AGRIBALYSE_Cooked!$B27)</f>
        <v>4.6964927333333333E-3</v>
      </c>
      <c r="X27">
        <f>AGRIBALYSE_Raw!W27/(1+AGRIBALYSE_Cooked!$B27)</f>
        <v>6.9635320000000002E-5</v>
      </c>
      <c r="Y27">
        <f>AGRIBALYSE_Raw!X27/(1+AGRIBALYSE_Cooked!$B27)</f>
        <v>3.3357245999999998E-3</v>
      </c>
      <c r="Z27">
        <f>AGRIBALYSE_Raw!Y27/(1+AGRIBALYSE_Cooked!$B27)</f>
        <v>1.8644302666666668E-2</v>
      </c>
      <c r="AA27">
        <f>AGRIBALYSE_Raw!Z27/(1+AGRIBALYSE_Cooked!$B27)</f>
        <v>8.4032701333333328</v>
      </c>
      <c r="AB27">
        <f>AGRIBALYSE_Raw!AA27/(1+AGRIBALYSE_Cooked!$B27)</f>
        <v>76.223286666666667</v>
      </c>
      <c r="AC27">
        <f>AGRIBALYSE_Raw!AB27/(1+AGRIBALYSE_Cooked!$B27)</f>
        <v>8.0023486666666663</v>
      </c>
      <c r="AD27">
        <f>AGRIBALYSE_Raw!AC27/(1+AGRIBALYSE_Cooked!$B27)</f>
        <v>5.9515537333333333</v>
      </c>
      <c r="AE27">
        <f>AGRIBALYSE_Raw!AD27/(1+AGRIBALYSE_Cooked!$B27)</f>
        <v>2.3957683333333335E-6</v>
      </c>
      <c r="AF27">
        <f>AGRIBALYSE_Raw!AE27/(1+AGRIBALYSE_Cooked!$B27)</f>
        <v>9.7000546666666677E-3</v>
      </c>
      <c r="AG27">
        <f>AGRIBALYSE_Raw!AF27/(1+AGRIBALYSE_Cooked!$B27)</f>
        <v>0.38442734666666661</v>
      </c>
      <c r="AH27">
        <f>AGRIBALYSE_Raw!AG27/(1+AGRIBALYSE_Cooked!$B27)</f>
        <v>2.3101949333333334E-4</v>
      </c>
    </row>
    <row r="28" spans="1:34">
      <c r="A28" t="s">
        <v>898</v>
      </c>
      <c r="B28" s="19">
        <v>0.5</v>
      </c>
      <c r="C28">
        <v>13015</v>
      </c>
      <c r="D28">
        <v>13015</v>
      </c>
      <c r="E28" t="s">
        <v>614</v>
      </c>
      <c r="F28" t="s">
        <v>615</v>
      </c>
      <c r="G28" t="s">
        <v>631</v>
      </c>
      <c r="H28" t="s">
        <v>632</v>
      </c>
      <c r="I28">
        <v>2</v>
      </c>
      <c r="J28">
        <v>0</v>
      </c>
      <c r="K28" t="s">
        <v>618</v>
      </c>
      <c r="L28" t="s">
        <v>570</v>
      </c>
      <c r="M28" t="s">
        <v>564</v>
      </c>
      <c r="N28">
        <v>4.0538502907314298</v>
      </c>
      <c r="O28">
        <v>0.31512993</v>
      </c>
      <c r="P28">
        <f>AGRIBALYSE_Raw!O28/(1+AGRIBALYSE_Cooked!$B28)</f>
        <v>1.0309247333333333</v>
      </c>
      <c r="Q28">
        <f>AGRIBALYSE_Raw!P28/(1+AGRIBALYSE_Cooked!$B28)</f>
        <v>2.8030700666666666E-8</v>
      </c>
      <c r="R28">
        <f>AGRIBALYSE_Raw!Q28/(1+AGRIBALYSE_Cooked!$B28)</f>
        <v>2.8948828666666666E-2</v>
      </c>
      <c r="S28">
        <f>AGRIBALYSE_Raw!R28/(1+AGRIBALYSE_Cooked!$B28)</f>
        <v>7.0340580000000002E-3</v>
      </c>
      <c r="T28">
        <f>AGRIBALYSE_Raw!S28/(1+AGRIBALYSE_Cooked!$B28)</f>
        <v>2.0174858666666667E-7</v>
      </c>
      <c r="U28">
        <f>AGRIBALYSE_Raw!T28/(1+AGRIBALYSE_Cooked!$B28)</f>
        <v>4.3505774666666665E-8</v>
      </c>
      <c r="V28">
        <f>AGRIBALYSE_Raw!U28/(1+AGRIBALYSE_Cooked!$B28)</f>
        <v>1.9565276666666667E-9</v>
      </c>
      <c r="W28">
        <f>AGRIBALYSE_Raw!V28/(1+AGRIBALYSE_Cooked!$B28)</f>
        <v>2.8015628666666667E-2</v>
      </c>
      <c r="X28">
        <f>AGRIBALYSE_Raw!W28/(1+AGRIBALYSE_Cooked!$B28)</f>
        <v>2.6324811333333333E-4</v>
      </c>
      <c r="Y28">
        <f>AGRIBALYSE_Raw!X28/(1+AGRIBALYSE_Cooked!$B28)</f>
        <v>1.0133306E-2</v>
      </c>
      <c r="Z28">
        <f>AGRIBALYSE_Raw!Y28/(1+AGRIBALYSE_Cooked!$B28)</f>
        <v>0.12101507333333333</v>
      </c>
      <c r="AA28">
        <f>AGRIBALYSE_Raw!Z28/(1+AGRIBALYSE_Cooked!$B28)</f>
        <v>54.029240666666674</v>
      </c>
      <c r="AB28">
        <f>AGRIBALYSE_Raw!AA28/(1+AGRIBALYSE_Cooked!$B28)</f>
        <v>78.457913333333337</v>
      </c>
      <c r="AC28">
        <f>AGRIBALYSE_Raw!AB28/(1+AGRIBALYSE_Cooked!$B28)</f>
        <v>1.5670081333333332</v>
      </c>
      <c r="AD28">
        <f>AGRIBALYSE_Raw!AC28/(1+AGRIBALYSE_Cooked!$B28)</f>
        <v>10.120725333333334</v>
      </c>
      <c r="AE28">
        <f>AGRIBALYSE_Raw!AD28/(1+AGRIBALYSE_Cooked!$B28)</f>
        <v>5.6246851333333336E-6</v>
      </c>
      <c r="AF28">
        <f>AGRIBALYSE_Raw!AE28/(1+AGRIBALYSE_Cooked!$B28)</f>
        <v>1.5061709999999999E-2</v>
      </c>
      <c r="AG28">
        <f>AGRIBALYSE_Raw!AF28/(1+AGRIBALYSE_Cooked!$B28)</f>
        <v>1.0146341999999999</v>
      </c>
      <c r="AH28">
        <f>AGRIBALYSE_Raw!AG28/(1+AGRIBALYSE_Cooked!$B28)</f>
        <v>1.2288344E-3</v>
      </c>
    </row>
    <row r="29" spans="1:34">
      <c r="A29" t="s">
        <v>898</v>
      </c>
      <c r="B29" s="19">
        <v>0.5</v>
      </c>
      <c r="C29">
        <v>13018</v>
      </c>
      <c r="D29">
        <v>13018</v>
      </c>
      <c r="E29" t="s">
        <v>614</v>
      </c>
      <c r="F29" t="s">
        <v>615</v>
      </c>
      <c r="G29" t="s">
        <v>633</v>
      </c>
      <c r="H29" t="s">
        <v>634</v>
      </c>
      <c r="I29">
        <v>2</v>
      </c>
      <c r="J29">
        <v>0</v>
      </c>
      <c r="K29" t="s">
        <v>618</v>
      </c>
      <c r="L29" t="s">
        <v>570</v>
      </c>
      <c r="M29" t="s">
        <v>564</v>
      </c>
      <c r="N29">
        <v>3.0451376818439901</v>
      </c>
      <c r="O29">
        <v>4.9172004999999998E-2</v>
      </c>
      <c r="P29">
        <f>AGRIBALYSE_Raw!O29/(1+AGRIBALYSE_Cooked!$B29)</f>
        <v>0.33260500666666665</v>
      </c>
      <c r="Q29">
        <f>AGRIBALYSE_Raw!P29/(1+AGRIBALYSE_Cooked!$B29)</f>
        <v>1.8926313333333333E-8</v>
      </c>
      <c r="R29">
        <f>AGRIBALYSE_Raw!Q29/(1+AGRIBALYSE_Cooked!$B29)</f>
        <v>2.3483240666666669E-2</v>
      </c>
      <c r="S29">
        <f>AGRIBALYSE_Raw!R29/(1+AGRIBALYSE_Cooked!$B29)</f>
        <v>1.2510530666666666E-3</v>
      </c>
      <c r="T29">
        <f>AGRIBALYSE_Raw!S29/(1+AGRIBALYSE_Cooked!$B29)</f>
        <v>1.7976588E-8</v>
      </c>
      <c r="U29">
        <f>AGRIBALYSE_Raw!T29/(1+AGRIBALYSE_Cooked!$B29)</f>
        <v>6.3181671333333333E-9</v>
      </c>
      <c r="V29">
        <f>AGRIBALYSE_Raw!U29/(1+AGRIBALYSE_Cooked!$B29)</f>
        <v>2.9419889333333334E-10</v>
      </c>
      <c r="W29">
        <f>AGRIBALYSE_Raw!V29/(1+AGRIBALYSE_Cooked!$B29)</f>
        <v>1.3054586666666668E-3</v>
      </c>
      <c r="X29">
        <f>AGRIBALYSE_Raw!W29/(1+AGRIBALYSE_Cooked!$B29)</f>
        <v>3.8107415333333331E-5</v>
      </c>
      <c r="Y29">
        <f>AGRIBALYSE_Raw!X29/(1+AGRIBALYSE_Cooked!$B29)</f>
        <v>5.876154333333334E-4</v>
      </c>
      <c r="Z29">
        <f>AGRIBALYSE_Raw!Y29/(1+AGRIBALYSE_Cooked!$B29)</f>
        <v>5.1460545333333338E-3</v>
      </c>
      <c r="AA29">
        <f>AGRIBALYSE_Raw!Z29/(1+AGRIBALYSE_Cooked!$B29)</f>
        <v>8.1066034666666678</v>
      </c>
      <c r="AB29">
        <f>AGRIBALYSE_Raw!AA29/(1+AGRIBALYSE_Cooked!$B29)</f>
        <v>12.418471333333335</v>
      </c>
      <c r="AC29">
        <f>AGRIBALYSE_Raw!AB29/(1+AGRIBALYSE_Cooked!$B29)</f>
        <v>0.40913451333333334</v>
      </c>
      <c r="AD29">
        <f>AGRIBALYSE_Raw!AC29/(1+AGRIBALYSE_Cooked!$B29)</f>
        <v>3.7276376666666664</v>
      </c>
      <c r="AE29">
        <f>AGRIBALYSE_Raw!AD29/(1+AGRIBALYSE_Cooked!$B29)</f>
        <v>1.6226622666666667E-6</v>
      </c>
      <c r="AF29">
        <f>AGRIBALYSE_Raw!AE29/(1+AGRIBALYSE_Cooked!$B29)</f>
        <v>5.4908718000000002E-2</v>
      </c>
      <c r="AG29">
        <f>AGRIBALYSE_Raw!AF29/(1+AGRIBALYSE_Cooked!$B29)</f>
        <v>0.27753840000000002</v>
      </c>
      <c r="AH29">
        <f>AGRIBALYSE_Raw!AG29/(1+AGRIBALYSE_Cooked!$B29)</f>
        <v>1.5789191333333332E-4</v>
      </c>
    </row>
    <row r="30" spans="1:34">
      <c r="A30" t="s">
        <v>898</v>
      </c>
      <c r="B30" s="19">
        <v>0.5</v>
      </c>
      <c r="C30">
        <v>13025</v>
      </c>
      <c r="D30">
        <v>13025</v>
      </c>
      <c r="E30" t="s">
        <v>614</v>
      </c>
      <c r="F30" t="s">
        <v>615</v>
      </c>
      <c r="G30" t="s">
        <v>635</v>
      </c>
      <c r="H30" t="s">
        <v>636</v>
      </c>
      <c r="I30">
        <v>2</v>
      </c>
      <c r="J30">
        <v>1</v>
      </c>
      <c r="K30" t="s">
        <v>618</v>
      </c>
      <c r="L30" t="s">
        <v>570</v>
      </c>
      <c r="M30" t="s">
        <v>564</v>
      </c>
      <c r="N30">
        <v>3.5156958627922501</v>
      </c>
      <c r="O30">
        <v>0.84024412999999998</v>
      </c>
      <c r="P30">
        <f>AGRIBALYSE_Raw!O30/(1+AGRIBALYSE_Cooked!$B30)</f>
        <v>7.7524860000000002</v>
      </c>
      <c r="Q30">
        <f>AGRIBALYSE_Raw!P30/(1+AGRIBALYSE_Cooked!$B30)</f>
        <v>1.3144353333333335E-7</v>
      </c>
      <c r="R30">
        <f>AGRIBALYSE_Raw!Q30/(1+AGRIBALYSE_Cooked!$B30)</f>
        <v>7.4844766666666659E-2</v>
      </c>
      <c r="S30">
        <f>AGRIBALYSE_Raw!R30/(1+AGRIBALYSE_Cooked!$B30)</f>
        <v>4.5594147333333335E-2</v>
      </c>
      <c r="T30">
        <f>AGRIBALYSE_Raw!S30/(1+AGRIBALYSE_Cooked!$B30)</f>
        <v>1.0792120666666666E-7</v>
      </c>
      <c r="U30">
        <f>AGRIBALYSE_Raw!T30/(1+AGRIBALYSE_Cooked!$B30)</f>
        <v>8.4881046666666677E-8</v>
      </c>
      <c r="V30">
        <f>AGRIBALYSE_Raw!U30/(1+AGRIBALYSE_Cooked!$B30)</f>
        <v>1.0196206666666668E-9</v>
      </c>
      <c r="W30">
        <f>AGRIBALYSE_Raw!V30/(1+AGRIBALYSE_Cooked!$B30)</f>
        <v>3.5246553333333333E-2</v>
      </c>
      <c r="X30">
        <f>AGRIBALYSE_Raw!W30/(1+AGRIBALYSE_Cooked!$B30)</f>
        <v>1.5991529333333335E-4</v>
      </c>
      <c r="Y30">
        <f>AGRIBALYSE_Raw!X30/(1+AGRIBALYSE_Cooked!$B30)</f>
        <v>1.3667400000000001E-2</v>
      </c>
      <c r="Z30">
        <f>AGRIBALYSE_Raw!Y30/(1+AGRIBALYSE_Cooked!$B30)</f>
        <v>0.15175947333333334</v>
      </c>
      <c r="AA30">
        <f>AGRIBALYSE_Raw!Z30/(1+AGRIBALYSE_Cooked!$B30)</f>
        <v>58.657239333333337</v>
      </c>
      <c r="AB30">
        <f>AGRIBALYSE_Raw!AA30/(1+AGRIBALYSE_Cooked!$B30)</f>
        <v>27.660644000000001</v>
      </c>
      <c r="AC30">
        <f>AGRIBALYSE_Raw!AB30/(1+AGRIBALYSE_Cooked!$B30)</f>
        <v>0.80861493333333334</v>
      </c>
      <c r="AD30">
        <f>AGRIBALYSE_Raw!AC30/(1+AGRIBALYSE_Cooked!$B30)</f>
        <v>102.39323333333334</v>
      </c>
      <c r="AE30">
        <f>AGRIBALYSE_Raw!AD30/(1+AGRIBALYSE_Cooked!$B30)</f>
        <v>4.8274172666666669E-6</v>
      </c>
      <c r="AF30">
        <f>AGRIBALYSE_Raw!AE30/(1+AGRIBALYSE_Cooked!$B30)</f>
        <v>5.2491297999999999E-2</v>
      </c>
      <c r="AG30">
        <f>AGRIBALYSE_Raw!AF30/(1+AGRIBALYSE_Cooked!$B30)</f>
        <v>7.6985746666666666</v>
      </c>
      <c r="AH30">
        <f>AGRIBALYSE_Raw!AG30/(1+AGRIBALYSE_Cooked!$B30)</f>
        <v>1.4201371333333332E-3</v>
      </c>
    </row>
    <row r="31" spans="1:34">
      <c r="A31" t="s">
        <v>898</v>
      </c>
      <c r="B31" s="19">
        <v>0.5</v>
      </c>
      <c r="C31">
        <v>13025</v>
      </c>
      <c r="D31">
        <v>13025</v>
      </c>
      <c r="E31" t="s">
        <v>614</v>
      </c>
      <c r="F31" t="s">
        <v>615</v>
      </c>
      <c r="G31" t="s">
        <v>637</v>
      </c>
      <c r="H31" t="s">
        <v>638</v>
      </c>
      <c r="I31">
        <v>2</v>
      </c>
      <c r="J31">
        <v>0</v>
      </c>
      <c r="K31" t="s">
        <v>618</v>
      </c>
      <c r="L31" t="s">
        <v>570</v>
      </c>
      <c r="M31" t="s">
        <v>564</v>
      </c>
      <c r="N31">
        <v>2.9365140630347901</v>
      </c>
      <c r="O31">
        <v>8.5878019E-2</v>
      </c>
      <c r="P31">
        <f>AGRIBALYSE_Raw!O31/(1+AGRIBALYSE_Cooked!$B31)</f>
        <v>0.48540892000000002</v>
      </c>
      <c r="Q31">
        <f>AGRIBALYSE_Raw!P31/(1+AGRIBALYSE_Cooked!$B31)</f>
        <v>1.7314541333333331E-8</v>
      </c>
      <c r="R31">
        <f>AGRIBALYSE_Raw!Q31/(1+AGRIBALYSE_Cooked!$B31)</f>
        <v>4.3551408000000007E-2</v>
      </c>
      <c r="S31">
        <f>AGRIBALYSE_Raw!R31/(1+AGRIBALYSE_Cooked!$B31)</f>
        <v>2.886798333333333E-3</v>
      </c>
      <c r="T31">
        <f>AGRIBALYSE_Raw!S31/(1+AGRIBALYSE_Cooked!$B31)</f>
        <v>3.5743325333333331E-8</v>
      </c>
      <c r="U31">
        <f>AGRIBALYSE_Raw!T31/(1+AGRIBALYSE_Cooked!$B31)</f>
        <v>7.1423826666666669E-9</v>
      </c>
      <c r="V31">
        <f>AGRIBALYSE_Raw!U31/(1+AGRIBALYSE_Cooked!$B31)</f>
        <v>2.355423E-10</v>
      </c>
      <c r="W31">
        <f>AGRIBALYSE_Raw!V31/(1+AGRIBALYSE_Cooked!$B31)</f>
        <v>4.6520936666666667E-3</v>
      </c>
      <c r="X31">
        <f>AGRIBALYSE_Raw!W31/(1+AGRIBALYSE_Cooked!$B31)</f>
        <v>5.9099707333333335E-5</v>
      </c>
      <c r="Y31">
        <f>AGRIBALYSE_Raw!X31/(1+AGRIBALYSE_Cooked!$B31)</f>
        <v>9.3158766666666664E-4</v>
      </c>
      <c r="Z31">
        <f>AGRIBALYSE_Raw!Y31/(1+AGRIBALYSE_Cooked!$B31)</f>
        <v>1.5331534666666667E-2</v>
      </c>
      <c r="AA31">
        <f>AGRIBALYSE_Raw!Z31/(1+AGRIBALYSE_Cooked!$B31)</f>
        <v>11.537596866666666</v>
      </c>
      <c r="AB31">
        <f>AGRIBALYSE_Raw!AA31/(1+AGRIBALYSE_Cooked!$B31)</f>
        <v>21.119108666666666</v>
      </c>
      <c r="AC31">
        <f>AGRIBALYSE_Raw!AB31/(1+AGRIBALYSE_Cooked!$B31)</f>
        <v>0.64300190000000002</v>
      </c>
      <c r="AD31">
        <f>AGRIBALYSE_Raw!AC31/(1+AGRIBALYSE_Cooked!$B31)</f>
        <v>5.9633521333333332</v>
      </c>
      <c r="AE31">
        <f>AGRIBALYSE_Raw!AD31/(1+AGRIBALYSE_Cooked!$B31)</f>
        <v>3.2921359333333333E-6</v>
      </c>
      <c r="AF31">
        <f>AGRIBALYSE_Raw!AE31/(1+AGRIBALYSE_Cooked!$B31)</f>
        <v>5.186146333333333E-2</v>
      </c>
      <c r="AG31">
        <f>AGRIBALYSE_Raw!AF31/(1+AGRIBALYSE_Cooked!$B31)</f>
        <v>0.43268635999999999</v>
      </c>
      <c r="AH31">
        <f>AGRIBALYSE_Raw!AG31/(1+AGRIBALYSE_Cooked!$B31)</f>
        <v>8.6110113333333338E-4</v>
      </c>
    </row>
    <row r="32" spans="1:34">
      <c r="A32" t="s">
        <v>898</v>
      </c>
      <c r="B32" s="19">
        <v>0.5</v>
      </c>
      <c r="C32">
        <v>13034</v>
      </c>
      <c r="D32">
        <v>13034</v>
      </c>
      <c r="E32" t="s">
        <v>614</v>
      </c>
      <c r="F32" t="s">
        <v>615</v>
      </c>
      <c r="G32" t="s">
        <v>639</v>
      </c>
      <c r="H32" t="s">
        <v>640</v>
      </c>
      <c r="I32">
        <v>2</v>
      </c>
      <c r="J32">
        <v>0</v>
      </c>
      <c r="K32" t="s">
        <v>618</v>
      </c>
      <c r="L32" t="s">
        <v>570</v>
      </c>
      <c r="M32" t="s">
        <v>564</v>
      </c>
      <c r="N32">
        <v>3.1027945409648598</v>
      </c>
      <c r="O32">
        <v>0.14908729000000001</v>
      </c>
      <c r="P32">
        <f>AGRIBALYSE_Raw!O32/(1+AGRIBALYSE_Cooked!$B32)</f>
        <v>0.45169336666666665</v>
      </c>
      <c r="Q32">
        <f>AGRIBALYSE_Raw!P32/(1+AGRIBALYSE_Cooked!$B32)</f>
        <v>1.6289776E-8</v>
      </c>
      <c r="R32">
        <f>AGRIBALYSE_Raw!Q32/(1+AGRIBALYSE_Cooked!$B32)</f>
        <v>3.8373552666666665E-2</v>
      </c>
      <c r="S32">
        <f>AGRIBALYSE_Raw!R32/(1+AGRIBALYSE_Cooked!$B32)</f>
        <v>2.1901996000000001E-3</v>
      </c>
      <c r="T32">
        <f>AGRIBALYSE_Raw!S32/(1+AGRIBALYSE_Cooked!$B32)</f>
        <v>3.2685730666666664E-8</v>
      </c>
      <c r="U32">
        <f>AGRIBALYSE_Raw!T32/(1+AGRIBALYSE_Cooked!$B32)</f>
        <v>1.8929890666666667E-8</v>
      </c>
      <c r="V32">
        <f>AGRIBALYSE_Raw!U32/(1+AGRIBALYSE_Cooked!$B32)</f>
        <v>3.3953578000000002E-10</v>
      </c>
      <c r="W32">
        <f>AGRIBALYSE_Raw!V32/(1+AGRIBALYSE_Cooked!$B32)</f>
        <v>3.8849511333333333E-3</v>
      </c>
      <c r="X32">
        <f>AGRIBALYSE_Raw!W32/(1+AGRIBALYSE_Cooked!$B32)</f>
        <v>6.8112773333333339E-5</v>
      </c>
      <c r="Y32">
        <f>AGRIBALYSE_Raw!X32/(1+AGRIBALYSE_Cooked!$B32)</f>
        <v>1.0713156666666667E-3</v>
      </c>
      <c r="Z32">
        <f>AGRIBALYSE_Raw!Y32/(1+AGRIBALYSE_Cooked!$B32)</f>
        <v>1.4858350666666666E-2</v>
      </c>
      <c r="AA32">
        <f>AGRIBALYSE_Raw!Z32/(1+AGRIBALYSE_Cooked!$B32)</f>
        <v>8.457974066666667</v>
      </c>
      <c r="AB32">
        <f>AGRIBALYSE_Raw!AA32/(1+AGRIBALYSE_Cooked!$B32)</f>
        <v>17.352877333333335</v>
      </c>
      <c r="AC32">
        <f>AGRIBALYSE_Raw!AB32/(1+AGRIBALYSE_Cooked!$B32)</f>
        <v>6.9959239999999996</v>
      </c>
      <c r="AD32">
        <f>AGRIBALYSE_Raw!AC32/(1+AGRIBALYSE_Cooked!$B32)</f>
        <v>5.2966393333333333</v>
      </c>
      <c r="AE32">
        <f>AGRIBALYSE_Raw!AD32/(1+AGRIBALYSE_Cooked!$B32)</f>
        <v>1.8694127333333333E-6</v>
      </c>
      <c r="AF32">
        <f>AGRIBALYSE_Raw!AE32/(1+AGRIBALYSE_Cooked!$B32)</f>
        <v>5.1205231999999996E-2</v>
      </c>
      <c r="AG32">
        <f>AGRIBALYSE_Raw!AF32/(1+AGRIBALYSE_Cooked!$B32)</f>
        <v>0.40440910666666668</v>
      </c>
      <c r="AH32">
        <f>AGRIBALYSE_Raw!AG32/(1+AGRIBALYSE_Cooked!$B32)</f>
        <v>-3.9209734666666666E-3</v>
      </c>
    </row>
    <row r="33" spans="1:34">
      <c r="A33" t="s">
        <v>898</v>
      </c>
      <c r="B33" s="19">
        <v>0.5</v>
      </c>
      <c r="C33">
        <v>13118</v>
      </c>
      <c r="D33">
        <v>13118</v>
      </c>
      <c r="E33" t="s">
        <v>614</v>
      </c>
      <c r="F33" t="s">
        <v>615</v>
      </c>
      <c r="G33" t="s">
        <v>641</v>
      </c>
      <c r="H33" t="s">
        <v>642</v>
      </c>
      <c r="I33">
        <v>2</v>
      </c>
      <c r="J33">
        <v>0</v>
      </c>
      <c r="K33" t="s">
        <v>618</v>
      </c>
      <c r="L33" t="s">
        <v>570</v>
      </c>
      <c r="M33" t="s">
        <v>564</v>
      </c>
      <c r="N33">
        <v>3.1012925456974001</v>
      </c>
      <c r="O33">
        <v>1.5352703999999999</v>
      </c>
      <c r="P33">
        <f>AGRIBALYSE_Raw!O33/(1+AGRIBALYSE_Cooked!$B33)</f>
        <v>2.4409477333333336</v>
      </c>
      <c r="Q33">
        <f>AGRIBALYSE_Raw!P33/(1+AGRIBALYSE_Cooked!$B33)</f>
        <v>7.4643920000000004E-8</v>
      </c>
      <c r="R33">
        <f>AGRIBALYSE_Raw!Q33/(1+AGRIBALYSE_Cooked!$B33)</f>
        <v>7.0510206666666662</v>
      </c>
      <c r="S33">
        <f>AGRIBALYSE_Raw!R33/(1+AGRIBALYSE_Cooked!$B33)</f>
        <v>8.3251613333333325E-3</v>
      </c>
      <c r="T33">
        <f>AGRIBALYSE_Raw!S33/(1+AGRIBALYSE_Cooked!$B33)</f>
        <v>1.1905228666666667E-7</v>
      </c>
      <c r="U33">
        <f>AGRIBALYSE_Raw!T33/(1+AGRIBALYSE_Cooked!$B33)</f>
        <v>9.8568100000000005E-8</v>
      </c>
      <c r="V33">
        <f>AGRIBALYSE_Raw!U33/(1+AGRIBALYSE_Cooked!$B33)</f>
        <v>4.0325358000000005E-9</v>
      </c>
      <c r="W33">
        <f>AGRIBALYSE_Raw!V33/(1+AGRIBALYSE_Cooked!$B33)</f>
        <v>1.0699601333333334E-2</v>
      </c>
      <c r="X33">
        <f>AGRIBALYSE_Raw!W33/(1+AGRIBALYSE_Cooked!$B33)</f>
        <v>6.3504849333333331E-4</v>
      </c>
      <c r="Y33">
        <f>AGRIBALYSE_Raw!X33/(1+AGRIBALYSE_Cooked!$B33)</f>
        <v>5.4173682666666667E-2</v>
      </c>
      <c r="Z33">
        <f>AGRIBALYSE_Raw!Y33/(1+AGRIBALYSE_Cooked!$B33)</f>
        <v>2.8756489999999999E-2</v>
      </c>
      <c r="AA33">
        <f>AGRIBALYSE_Raw!Z33/(1+AGRIBALYSE_Cooked!$B33)</f>
        <v>136.48824133333332</v>
      </c>
      <c r="AB33">
        <f>AGRIBALYSE_Raw!AA33/(1+AGRIBALYSE_Cooked!$B33)</f>
        <v>910.51499999999999</v>
      </c>
      <c r="AC33">
        <f>AGRIBALYSE_Raw!AB33/(1+AGRIBALYSE_Cooked!$B33)</f>
        <v>45.118178666666665</v>
      </c>
      <c r="AD33">
        <f>AGRIBALYSE_Raw!AC33/(1+AGRIBALYSE_Cooked!$B33)</f>
        <v>169.9633</v>
      </c>
      <c r="AE33">
        <f>AGRIBALYSE_Raw!AD33/(1+AGRIBALYSE_Cooked!$B33)</f>
        <v>2.2840221333333336E-5</v>
      </c>
      <c r="AF33">
        <f>AGRIBALYSE_Raw!AE33/(1+AGRIBALYSE_Cooked!$B33)</f>
        <v>5.4022105333333327E-2</v>
      </c>
      <c r="AG33">
        <f>AGRIBALYSE_Raw!AF33/(1+AGRIBALYSE_Cooked!$B33)</f>
        <v>2.4489204</v>
      </c>
      <c r="AH33">
        <f>AGRIBALYSE_Raw!AG33/(1+AGRIBALYSE_Cooked!$B33)</f>
        <v>-6.1994815333333335E-2</v>
      </c>
    </row>
    <row r="34" spans="1:34">
      <c r="A34" t="s">
        <v>898</v>
      </c>
      <c r="B34" s="19">
        <v>0.5</v>
      </c>
      <c r="C34">
        <v>13107</v>
      </c>
      <c r="D34">
        <v>13107</v>
      </c>
      <c r="E34" t="s">
        <v>614</v>
      </c>
      <c r="F34" t="s">
        <v>615</v>
      </c>
      <c r="G34" t="s">
        <v>643</v>
      </c>
      <c r="H34" t="s">
        <v>644</v>
      </c>
      <c r="I34">
        <v>2</v>
      </c>
      <c r="J34">
        <v>0</v>
      </c>
      <c r="K34" t="s">
        <v>618</v>
      </c>
      <c r="L34" t="s">
        <v>570</v>
      </c>
      <c r="M34" t="s">
        <v>564</v>
      </c>
      <c r="N34">
        <v>2.6916781332327702</v>
      </c>
      <c r="O34">
        <v>4.9336640000000001E-2</v>
      </c>
      <c r="P34">
        <f>AGRIBALYSE_Raw!O34/(1+AGRIBALYSE_Cooked!$B34)</f>
        <v>0.2581082666666667</v>
      </c>
      <c r="Q34">
        <f>AGRIBALYSE_Raw!P34/(1+AGRIBALYSE_Cooked!$B34)</f>
        <v>1.3992707333333333E-8</v>
      </c>
      <c r="R34">
        <f>AGRIBALYSE_Raw!Q34/(1+AGRIBALYSE_Cooked!$B34)</f>
        <v>2.6870463333333334E-2</v>
      </c>
      <c r="S34">
        <f>AGRIBALYSE_Raw!R34/(1+AGRIBALYSE_Cooked!$B34)</f>
        <v>1.1430369333333332E-3</v>
      </c>
      <c r="T34">
        <f>AGRIBALYSE_Raw!S34/(1+AGRIBALYSE_Cooked!$B34)</f>
        <v>1.8189036666666665E-8</v>
      </c>
      <c r="U34">
        <f>AGRIBALYSE_Raw!T34/(1+AGRIBALYSE_Cooked!$B34)</f>
        <v>4.8406111999999928E-9</v>
      </c>
      <c r="V34">
        <f>AGRIBALYSE_Raw!U34/(1+AGRIBALYSE_Cooked!$B34)</f>
        <v>2.9804432666666669E-10</v>
      </c>
      <c r="W34">
        <f>AGRIBALYSE_Raw!V34/(1+AGRIBALYSE_Cooked!$B34)</f>
        <v>1.6282637999999999E-3</v>
      </c>
      <c r="X34">
        <f>AGRIBALYSE_Raw!W34/(1+AGRIBALYSE_Cooked!$B34)</f>
        <v>3.2008353333333331E-5</v>
      </c>
      <c r="Y34">
        <f>AGRIBALYSE_Raw!X34/(1+AGRIBALYSE_Cooked!$B34)</f>
        <v>5.3700820000000002E-4</v>
      </c>
      <c r="Z34">
        <f>AGRIBALYSE_Raw!Y34/(1+AGRIBALYSE_Cooked!$B34)</f>
        <v>6.228201066666667E-3</v>
      </c>
      <c r="AA34">
        <f>AGRIBALYSE_Raw!Z34/(1+AGRIBALYSE_Cooked!$B34)</f>
        <v>4.0633009333333261</v>
      </c>
      <c r="AB34">
        <f>AGRIBALYSE_Raw!AA34/(1+AGRIBALYSE_Cooked!$B34)</f>
        <v>11.294587999999999</v>
      </c>
      <c r="AC34">
        <f>AGRIBALYSE_Raw!AB34/(1+AGRIBALYSE_Cooked!$B34)</f>
        <v>0.94841566666666666</v>
      </c>
      <c r="AD34">
        <f>AGRIBALYSE_Raw!AC34/(1+AGRIBALYSE_Cooked!$B34)</f>
        <v>3.4643604666666667</v>
      </c>
      <c r="AE34">
        <f>AGRIBALYSE_Raw!AD34/(1+AGRIBALYSE_Cooked!$B34)</f>
        <v>1.5065127333333333E-6</v>
      </c>
      <c r="AF34">
        <f>AGRIBALYSE_Raw!AE34/(1+AGRIBALYSE_Cooked!$B34)</f>
        <v>2.2673094666666668E-2</v>
      </c>
      <c r="AG34">
        <f>AGRIBALYSE_Raw!AF34/(1+AGRIBALYSE_Cooked!$B34)</f>
        <v>0.24711516666666666</v>
      </c>
      <c r="AH34">
        <f>AGRIBALYSE_Raw!AG34/(1+AGRIBALYSE_Cooked!$B34)</f>
        <v>-1.1679994666666667E-2</v>
      </c>
    </row>
    <row r="35" spans="1:34">
      <c r="A35" t="s">
        <v>898</v>
      </c>
      <c r="B35" s="19">
        <v>0.5</v>
      </c>
      <c r="C35">
        <v>13040</v>
      </c>
      <c r="D35">
        <v>13040</v>
      </c>
      <c r="E35" t="s">
        <v>614</v>
      </c>
      <c r="F35" t="s">
        <v>615</v>
      </c>
      <c r="G35" t="s">
        <v>645</v>
      </c>
      <c r="H35" t="s">
        <v>646</v>
      </c>
      <c r="I35">
        <v>2</v>
      </c>
      <c r="J35">
        <v>0</v>
      </c>
      <c r="K35" t="s">
        <v>618</v>
      </c>
      <c r="L35" t="s">
        <v>570</v>
      </c>
      <c r="M35" t="s">
        <v>564</v>
      </c>
      <c r="N35">
        <v>3.7267855574067199</v>
      </c>
      <c r="O35">
        <v>0.27996738999999998</v>
      </c>
      <c r="P35">
        <f>AGRIBALYSE_Raw!O35/(1+AGRIBALYSE_Cooked!$B35)</f>
        <v>0.6172346866666667</v>
      </c>
      <c r="Q35">
        <f>AGRIBALYSE_Raw!P35/(1+AGRIBALYSE_Cooked!$B35)</f>
        <v>2.1767184000000001E-8</v>
      </c>
      <c r="R35">
        <f>AGRIBALYSE_Raw!Q35/(1+AGRIBALYSE_Cooked!$B35)</f>
        <v>4.5314135333333332E-2</v>
      </c>
      <c r="S35">
        <f>AGRIBALYSE_Raw!R35/(1+AGRIBALYSE_Cooked!$B35)</f>
        <v>3.6458856666666665E-3</v>
      </c>
      <c r="T35">
        <f>AGRIBALYSE_Raw!S35/(1+AGRIBALYSE_Cooked!$B35)</f>
        <v>3.6732068000000003E-8</v>
      </c>
      <c r="U35">
        <f>AGRIBALYSE_Raw!T35/(1+AGRIBALYSE_Cooked!$B35)</f>
        <v>2.2648115999999999E-8</v>
      </c>
      <c r="V35">
        <f>AGRIBALYSE_Raw!U35/(1+AGRIBALYSE_Cooked!$B35)</f>
        <v>3.9228559333333329E-10</v>
      </c>
      <c r="W35">
        <f>AGRIBALYSE_Raw!V35/(1+AGRIBALYSE_Cooked!$B35)</f>
        <v>5.5267147333333336E-3</v>
      </c>
      <c r="X35">
        <f>AGRIBALYSE_Raw!W35/(1+AGRIBALYSE_Cooked!$B35)</f>
        <v>1.0589866E-4</v>
      </c>
      <c r="Y35">
        <f>AGRIBALYSE_Raw!X35/(1+AGRIBALYSE_Cooked!$B35)</f>
        <v>2.0860518666666666E-3</v>
      </c>
      <c r="Z35">
        <f>AGRIBALYSE_Raw!Y35/(1+AGRIBALYSE_Cooked!$B35)</f>
        <v>1.8601108000000002E-2</v>
      </c>
      <c r="AA35">
        <f>AGRIBALYSE_Raw!Z35/(1+AGRIBALYSE_Cooked!$B35)</f>
        <v>54.113436</v>
      </c>
      <c r="AB35">
        <f>AGRIBALYSE_Raw!AA35/(1+AGRIBALYSE_Cooked!$B35)</f>
        <v>22.301358666666669</v>
      </c>
      <c r="AC35">
        <f>AGRIBALYSE_Raw!AB35/(1+AGRIBALYSE_Cooked!$B35)</f>
        <v>14.204746666666667</v>
      </c>
      <c r="AD35">
        <f>AGRIBALYSE_Raw!AC35/(1+AGRIBALYSE_Cooked!$B35)</f>
        <v>6.9880386666666672</v>
      </c>
      <c r="AE35">
        <f>AGRIBALYSE_Raw!AD35/(1+AGRIBALYSE_Cooked!$B35)</f>
        <v>4.5971772666666667E-6</v>
      </c>
      <c r="AF35">
        <f>AGRIBALYSE_Raw!AE35/(1+AGRIBALYSE_Cooked!$B35)</f>
        <v>8.6116079999999998E-2</v>
      </c>
      <c r="AG35">
        <f>AGRIBALYSE_Raw!AF35/(1+AGRIBALYSE_Cooked!$B35)</f>
        <v>0.54079661999999995</v>
      </c>
      <c r="AH35">
        <f>AGRIBALYSE_Raw!AG35/(1+AGRIBALYSE_Cooked!$B35)</f>
        <v>-9.6780060000000011E-3</v>
      </c>
    </row>
    <row r="36" spans="1:34">
      <c r="A36" t="s">
        <v>898</v>
      </c>
      <c r="B36" s="19">
        <v>0.5</v>
      </c>
      <c r="C36">
        <v>13039</v>
      </c>
      <c r="D36">
        <v>13039</v>
      </c>
      <c r="E36" t="s">
        <v>614</v>
      </c>
      <c r="F36" t="s">
        <v>615</v>
      </c>
      <c r="G36" t="s">
        <v>647</v>
      </c>
      <c r="H36" t="s">
        <v>648</v>
      </c>
      <c r="I36">
        <v>2</v>
      </c>
      <c r="J36">
        <v>0</v>
      </c>
      <c r="K36" t="s">
        <v>618</v>
      </c>
      <c r="L36" t="s">
        <v>570</v>
      </c>
      <c r="M36" t="s">
        <v>564</v>
      </c>
      <c r="N36">
        <v>2.0079748279451302</v>
      </c>
      <c r="O36">
        <v>4.3947897999999999E-2</v>
      </c>
      <c r="P36">
        <f>AGRIBALYSE_Raw!O36/(1+AGRIBALYSE_Cooked!$B36)</f>
        <v>0.2722000466666667</v>
      </c>
      <c r="Q36">
        <f>AGRIBALYSE_Raw!P36/(1+AGRIBALYSE_Cooked!$B36)</f>
        <v>1.6820474666666668E-8</v>
      </c>
      <c r="R36">
        <f>AGRIBALYSE_Raw!Q36/(1+AGRIBALYSE_Cooked!$B36)</f>
        <v>4.3344593333333327E-2</v>
      </c>
      <c r="S36">
        <f>AGRIBALYSE_Raw!R36/(1+AGRIBALYSE_Cooked!$B36)</f>
        <v>1.0908067333333332E-3</v>
      </c>
      <c r="T36">
        <f>AGRIBALYSE_Raw!S36/(1+AGRIBALYSE_Cooked!$B36)</f>
        <v>1.5899590666666666E-8</v>
      </c>
      <c r="U36">
        <f>AGRIBALYSE_Raw!T36/(1+AGRIBALYSE_Cooked!$B36)</f>
        <v>5.4943199999999997E-9</v>
      </c>
      <c r="V36">
        <f>AGRIBALYSE_Raw!U36/(1+AGRIBALYSE_Cooked!$B36)</f>
        <v>2.5820512000000001E-10</v>
      </c>
      <c r="W36">
        <f>AGRIBALYSE_Raw!V36/(1+AGRIBALYSE_Cooked!$B36)</f>
        <v>1.1599334000000001E-3</v>
      </c>
      <c r="X36">
        <f>AGRIBALYSE_Raw!W36/(1+AGRIBALYSE_Cooked!$B36)</f>
        <v>3.0734358666666666E-5</v>
      </c>
      <c r="Y36">
        <f>AGRIBALYSE_Raw!X36/(1+AGRIBALYSE_Cooked!$B36)</f>
        <v>4.9265609999999999E-4</v>
      </c>
      <c r="Z36">
        <f>AGRIBALYSE_Raw!Y36/(1+AGRIBALYSE_Cooked!$B36)</f>
        <v>4.5051255999999998E-3</v>
      </c>
      <c r="AA36">
        <f>AGRIBALYSE_Raw!Z36/(1+AGRIBALYSE_Cooked!$B36)</f>
        <v>7.0462912666666666</v>
      </c>
      <c r="AB36">
        <f>AGRIBALYSE_Raw!AA36/(1+AGRIBALYSE_Cooked!$B36)</f>
        <v>10.939634666666668</v>
      </c>
      <c r="AC36">
        <f>AGRIBALYSE_Raw!AB36/(1+AGRIBALYSE_Cooked!$B36)</f>
        <v>0.36193588666666665</v>
      </c>
      <c r="AD36">
        <f>AGRIBALYSE_Raw!AC36/(1+AGRIBALYSE_Cooked!$B36)</f>
        <v>3.7897788000000001</v>
      </c>
      <c r="AE36">
        <f>AGRIBALYSE_Raw!AD36/(1+AGRIBALYSE_Cooked!$B36)</f>
        <v>1.5995672666666668E-6</v>
      </c>
      <c r="AF36">
        <f>AGRIBALYSE_Raw!AE36/(1+AGRIBALYSE_Cooked!$B36)</f>
        <v>2.6142384666666667E-2</v>
      </c>
      <c r="AG36">
        <f>AGRIBALYSE_Raw!AF36/(1+AGRIBALYSE_Cooked!$B36)</f>
        <v>0.24591672000000001</v>
      </c>
      <c r="AH36">
        <f>AGRIBALYSE_Raw!AG36/(1+AGRIBALYSE_Cooked!$B36)</f>
        <v>1.4094313333333332E-4</v>
      </c>
    </row>
    <row r="37" spans="1:34">
      <c r="A37" t="s">
        <v>898</v>
      </c>
      <c r="B37" s="19">
        <v>0.5</v>
      </c>
      <c r="C37">
        <v>13100</v>
      </c>
      <c r="D37">
        <v>13100</v>
      </c>
      <c r="E37" t="s">
        <v>614</v>
      </c>
      <c r="F37" t="s">
        <v>615</v>
      </c>
      <c r="G37" t="s">
        <v>649</v>
      </c>
      <c r="H37" t="s">
        <v>650</v>
      </c>
      <c r="I37">
        <v>2</v>
      </c>
      <c r="J37">
        <v>0</v>
      </c>
      <c r="K37" t="s">
        <v>618</v>
      </c>
      <c r="L37" t="s">
        <v>570</v>
      </c>
      <c r="M37" t="s">
        <v>564</v>
      </c>
      <c r="N37">
        <v>3.0241950328385401</v>
      </c>
      <c r="O37">
        <v>0.26952615999999902</v>
      </c>
      <c r="P37">
        <f>AGRIBALYSE_Raw!O37/(1+AGRIBALYSE_Cooked!$B37)</f>
        <v>0.68946726666666669</v>
      </c>
      <c r="Q37">
        <f>AGRIBALYSE_Raw!P37/(1+AGRIBALYSE_Cooked!$B37)</f>
        <v>2.1391465333333331E-8</v>
      </c>
      <c r="R37">
        <f>AGRIBALYSE_Raw!Q37/(1+AGRIBALYSE_Cooked!$B37)</f>
        <v>3.3470439333333331E-2</v>
      </c>
      <c r="S37">
        <f>AGRIBALYSE_Raw!R37/(1+AGRIBALYSE_Cooked!$B37)</f>
        <v>2.5720922000000003E-3</v>
      </c>
      <c r="T37">
        <f>AGRIBALYSE_Raw!S37/(1+AGRIBALYSE_Cooked!$B37)</f>
        <v>3.2125620666666669E-8</v>
      </c>
      <c r="U37">
        <f>AGRIBALYSE_Raw!T37/(1+AGRIBALYSE_Cooked!$B37)</f>
        <v>2.4653371333333334E-8</v>
      </c>
      <c r="V37">
        <f>AGRIBALYSE_Raw!U37/(1+AGRIBALYSE_Cooked!$B37)</f>
        <v>9.9257946666666667E-10</v>
      </c>
      <c r="W37">
        <f>AGRIBALYSE_Raw!V37/(1+AGRIBALYSE_Cooked!$B37)</f>
        <v>3.4221887999999999E-3</v>
      </c>
      <c r="X37">
        <f>AGRIBALYSE_Raw!W37/(1+AGRIBALYSE_Cooked!$B37)</f>
        <v>2.4816271333333333E-4</v>
      </c>
      <c r="Y37">
        <f>AGRIBALYSE_Raw!X37/(1+AGRIBALYSE_Cooked!$B37)</f>
        <v>1.1553717999999999E-3</v>
      </c>
      <c r="Z37">
        <f>AGRIBALYSE_Raw!Y37/(1+AGRIBALYSE_Cooked!$B37)</f>
        <v>1.2001274666666666E-2</v>
      </c>
      <c r="AA37">
        <f>AGRIBALYSE_Raw!Z37/(1+AGRIBALYSE_Cooked!$B37)</f>
        <v>63.653250200000002</v>
      </c>
      <c r="AB37">
        <f>AGRIBALYSE_Raw!AA37/(1+AGRIBALYSE_Cooked!$B37)</f>
        <v>675.47166666666669</v>
      </c>
      <c r="AC37">
        <f>AGRIBALYSE_Raw!AB37/(1+AGRIBALYSE_Cooked!$B37)</f>
        <v>4.3378326666666664</v>
      </c>
      <c r="AD37">
        <f>AGRIBALYSE_Raw!AC37/(1+AGRIBALYSE_Cooked!$B37)</f>
        <v>7.9931073333333336</v>
      </c>
      <c r="AE37">
        <f>AGRIBALYSE_Raw!AD37/(1+AGRIBALYSE_Cooked!$B37)</f>
        <v>4.736639266666667E-6</v>
      </c>
      <c r="AF37">
        <f>AGRIBALYSE_Raw!AE37/(1+AGRIBALYSE_Cooked!$B37)</f>
        <v>5.131882333333334E-2</v>
      </c>
      <c r="AG37">
        <f>AGRIBALYSE_Raw!AF37/(1+AGRIBALYSE_Cooked!$B37)</f>
        <v>0.63770877333333331</v>
      </c>
      <c r="AH37">
        <f>AGRIBALYSE_Raw!AG37/(1+AGRIBALYSE_Cooked!$B37)</f>
        <v>4.3964089333333334E-4</v>
      </c>
    </row>
    <row r="38" spans="1:34">
      <c r="A38" t="s">
        <v>898</v>
      </c>
      <c r="B38" s="19">
        <v>0.5</v>
      </c>
      <c r="C38">
        <v>13153</v>
      </c>
      <c r="D38">
        <v>13153</v>
      </c>
      <c r="E38" t="s">
        <v>614</v>
      </c>
      <c r="F38" t="s">
        <v>615</v>
      </c>
      <c r="G38" t="s">
        <v>651</v>
      </c>
      <c r="H38" t="s">
        <v>652</v>
      </c>
      <c r="I38">
        <v>2</v>
      </c>
      <c r="J38">
        <v>0</v>
      </c>
      <c r="K38" t="s">
        <v>562</v>
      </c>
      <c r="L38" t="s">
        <v>570</v>
      </c>
      <c r="M38" t="s">
        <v>564</v>
      </c>
      <c r="N38">
        <v>2.4741881271045898</v>
      </c>
      <c r="O38">
        <v>0.1308618</v>
      </c>
      <c r="P38">
        <f>AGRIBALYSE_Raw!O38/(1+AGRIBALYSE_Cooked!$B38)</f>
        <v>0.73900200000000005</v>
      </c>
      <c r="Q38">
        <f>AGRIBALYSE_Raw!P38/(1+AGRIBALYSE_Cooked!$B38)</f>
        <v>9.8328900000000001E-8</v>
      </c>
      <c r="R38">
        <f>AGRIBALYSE_Raw!Q38/(1+AGRIBALYSE_Cooked!$B38)</f>
        <v>0.44404047333333335</v>
      </c>
      <c r="S38">
        <f>AGRIBALYSE_Raw!R38/(1+AGRIBALYSE_Cooked!$B38)</f>
        <v>2.4186623333333334E-3</v>
      </c>
      <c r="T38">
        <f>AGRIBALYSE_Raw!S38/(1+AGRIBALYSE_Cooked!$B38)</f>
        <v>3.7737644666666667E-8</v>
      </c>
      <c r="U38">
        <f>AGRIBALYSE_Raw!T38/(1+AGRIBALYSE_Cooked!$B38)</f>
        <v>1.1549964666666667E-8</v>
      </c>
      <c r="V38">
        <f>AGRIBALYSE_Raw!U38/(1+AGRIBALYSE_Cooked!$B38)</f>
        <v>5.6227785333333333E-10</v>
      </c>
      <c r="W38">
        <f>AGRIBALYSE_Raw!V38/(1+AGRIBALYSE_Cooked!$B38)</f>
        <v>3.2694946666666663E-3</v>
      </c>
      <c r="X38">
        <f>AGRIBALYSE_Raw!W38/(1+AGRIBALYSE_Cooked!$B38)</f>
        <v>1.3887590666666666E-4</v>
      </c>
      <c r="Y38">
        <f>AGRIBALYSE_Raw!X38/(1+AGRIBALYSE_Cooked!$B38)</f>
        <v>1.3958536666666668E-3</v>
      </c>
      <c r="Z38">
        <f>AGRIBALYSE_Raw!Y38/(1+AGRIBALYSE_Cooked!$B38)</f>
        <v>1.0295561333333333E-2</v>
      </c>
      <c r="AA38">
        <f>AGRIBALYSE_Raw!Z38/(1+AGRIBALYSE_Cooked!$B38)</f>
        <v>7.2808227333333333</v>
      </c>
      <c r="AB38">
        <f>AGRIBALYSE_Raw!AA38/(1+AGRIBALYSE_Cooked!$B38)</f>
        <v>16.387013333333332</v>
      </c>
      <c r="AC38">
        <f>AGRIBALYSE_Raw!AB38/(1+AGRIBALYSE_Cooked!$B38)</f>
        <v>0.78911386666666672</v>
      </c>
      <c r="AD38">
        <f>AGRIBALYSE_Raw!AC38/(1+AGRIBALYSE_Cooked!$B38)</f>
        <v>18.472682666666667</v>
      </c>
      <c r="AE38">
        <f>AGRIBALYSE_Raw!AD38/(1+AGRIBALYSE_Cooked!$B38)</f>
        <v>5.4757385333333336E-6</v>
      </c>
      <c r="AF38">
        <f>AGRIBALYSE_Raw!AE38/(1+AGRIBALYSE_Cooked!$B38)</f>
        <v>2.3436267333333333E-2</v>
      </c>
      <c r="AG38">
        <f>AGRIBALYSE_Raw!AF38/(1+AGRIBALYSE_Cooked!$B38)</f>
        <v>0.71913633333333327</v>
      </c>
      <c r="AH38">
        <f>AGRIBALYSE_Raw!AG38/(1+AGRIBALYSE_Cooked!$B38)</f>
        <v>-3.5706117999999998E-3</v>
      </c>
    </row>
    <row r="39" spans="1:34">
      <c r="A39" t="s">
        <v>898</v>
      </c>
      <c r="B39" s="19">
        <v>0.5</v>
      </c>
      <c r="C39">
        <v>13044</v>
      </c>
      <c r="D39">
        <v>13044</v>
      </c>
      <c r="E39" t="s">
        <v>614</v>
      </c>
      <c r="F39" t="s">
        <v>615</v>
      </c>
      <c r="G39" t="s">
        <v>653</v>
      </c>
      <c r="H39" t="s">
        <v>654</v>
      </c>
      <c r="I39">
        <v>2</v>
      </c>
      <c r="J39">
        <v>0</v>
      </c>
      <c r="K39" t="s">
        <v>618</v>
      </c>
      <c r="L39" t="s">
        <v>570</v>
      </c>
      <c r="M39" t="s">
        <v>564</v>
      </c>
      <c r="N39">
        <v>2.7014259994105299</v>
      </c>
      <c r="O39">
        <v>8.4125301999999999E-2</v>
      </c>
      <c r="P39">
        <f>AGRIBALYSE_Raw!O39/(1+AGRIBALYSE_Cooked!$B39)</f>
        <v>0.34002663333333333</v>
      </c>
      <c r="Q39">
        <f>AGRIBALYSE_Raw!P39/(1+AGRIBALYSE_Cooked!$B39)</f>
        <v>1.2007027333333334E-8</v>
      </c>
      <c r="R39">
        <f>AGRIBALYSE_Raw!Q39/(1+AGRIBALYSE_Cooked!$B39)</f>
        <v>4.2116384E-2</v>
      </c>
      <c r="S39">
        <f>AGRIBALYSE_Raw!R39/(1+AGRIBALYSE_Cooked!$B39)</f>
        <v>1.4502737333333333E-3</v>
      </c>
      <c r="T39">
        <f>AGRIBALYSE_Raw!S39/(1+AGRIBALYSE_Cooked!$B39)</f>
        <v>1.8829961333333334E-8</v>
      </c>
      <c r="U39">
        <f>AGRIBALYSE_Raw!T39/(1+AGRIBALYSE_Cooked!$B39)</f>
        <v>7.5080346666666674E-9</v>
      </c>
      <c r="V39">
        <f>AGRIBALYSE_Raw!U39/(1+AGRIBALYSE_Cooked!$B39)</f>
        <v>1.6210118666666667E-10</v>
      </c>
      <c r="W39">
        <f>AGRIBALYSE_Raw!V39/(1+AGRIBALYSE_Cooked!$B39)</f>
        <v>1.609575E-3</v>
      </c>
      <c r="X39">
        <f>AGRIBALYSE_Raw!W39/(1+AGRIBALYSE_Cooked!$B39)</f>
        <v>5.8979111333333332E-5</v>
      </c>
      <c r="Y39">
        <f>AGRIBALYSE_Raw!X39/(1+AGRIBALYSE_Cooked!$B39)</f>
        <v>9.1475059999999997E-4</v>
      </c>
      <c r="Z39">
        <f>AGRIBALYSE_Raw!Y39/(1+AGRIBALYSE_Cooked!$B39)</f>
        <v>5.0169509333333334E-3</v>
      </c>
      <c r="AA39">
        <f>AGRIBALYSE_Raw!Z39/(1+AGRIBALYSE_Cooked!$B39)</f>
        <v>3.3376077199999998</v>
      </c>
      <c r="AB39">
        <f>AGRIBALYSE_Raw!AA39/(1+AGRIBALYSE_Cooked!$B39)</f>
        <v>15.178813333333332</v>
      </c>
      <c r="AC39">
        <f>AGRIBALYSE_Raw!AB39/(1+AGRIBALYSE_Cooked!$B39)</f>
        <v>3.2829603999999999</v>
      </c>
      <c r="AD39">
        <f>AGRIBALYSE_Raw!AC39/(1+AGRIBALYSE_Cooked!$B39)</f>
        <v>4.4590058666666668</v>
      </c>
      <c r="AE39">
        <f>AGRIBALYSE_Raw!AD39/(1+AGRIBALYSE_Cooked!$B39)</f>
        <v>1.9842980666666668E-6</v>
      </c>
      <c r="AF39">
        <f>AGRIBALYSE_Raw!AE39/(1+AGRIBALYSE_Cooked!$B39)</f>
        <v>2.2802040666666665E-2</v>
      </c>
      <c r="AG39">
        <f>AGRIBALYSE_Raw!AF39/(1+AGRIBALYSE_Cooked!$B39)</f>
        <v>0.31589804666666665</v>
      </c>
      <c r="AH39">
        <f>AGRIBALYSE_Raw!AG39/(1+AGRIBALYSE_Cooked!$B39)</f>
        <v>1.326547E-3</v>
      </c>
    </row>
    <row r="40" spans="1:34">
      <c r="A40" t="s">
        <v>895</v>
      </c>
      <c r="B40" s="19">
        <v>0</v>
      </c>
      <c r="C40">
        <v>15000</v>
      </c>
      <c r="D40">
        <v>15000</v>
      </c>
      <c r="E40" t="s">
        <v>614</v>
      </c>
      <c r="F40" t="s">
        <v>655</v>
      </c>
      <c r="G40" t="s">
        <v>656</v>
      </c>
      <c r="H40" t="s">
        <v>657</v>
      </c>
      <c r="I40">
        <v>2</v>
      </c>
      <c r="J40">
        <v>0</v>
      </c>
      <c r="K40" t="s">
        <v>566</v>
      </c>
      <c r="L40" t="s">
        <v>563</v>
      </c>
      <c r="M40" t="s">
        <v>564</v>
      </c>
      <c r="N40">
        <v>3.0953277053049701</v>
      </c>
      <c r="O40">
        <v>0.74638333000000001</v>
      </c>
      <c r="P40">
        <f>AGRIBALYSE_Raw!O40/(1+AGRIBALYSE_Cooked!$B40)</f>
        <v>2.6335085</v>
      </c>
      <c r="Q40">
        <f>AGRIBALYSE_Raw!P40/(1+AGRIBALYSE_Cooked!$B40)</f>
        <v>4.3789023E-8</v>
      </c>
      <c r="R40">
        <f>AGRIBALYSE_Raw!Q40/(1+AGRIBALYSE_Cooked!$B40)</f>
        <v>0.13625882</v>
      </c>
      <c r="S40">
        <f>AGRIBALYSE_Raw!R40/(1+AGRIBALYSE_Cooked!$B40)</f>
        <v>1.7953779999999999E-2</v>
      </c>
      <c r="T40">
        <f>AGRIBALYSE_Raw!S40/(1+AGRIBALYSE_Cooked!$B40)</f>
        <v>3.7965723000000001E-7</v>
      </c>
      <c r="U40">
        <f>AGRIBALYSE_Raw!T40/(1+AGRIBALYSE_Cooked!$B40)</f>
        <v>9.7242726000000005E-8</v>
      </c>
      <c r="V40">
        <f>AGRIBALYSE_Raw!U40/(1+AGRIBALYSE_Cooked!$B40)</f>
        <v>3.9900797000000003E-9</v>
      </c>
      <c r="W40">
        <f>AGRIBALYSE_Raw!V40/(1+AGRIBALYSE_Cooked!$B40)</f>
        <v>5.7086774999999999E-2</v>
      </c>
      <c r="X40">
        <f>AGRIBALYSE_Raw!W40/(1+AGRIBALYSE_Cooked!$B40)</f>
        <v>8.9873104999999996E-4</v>
      </c>
      <c r="Y40">
        <f>AGRIBALYSE_Raw!X40/(1+AGRIBALYSE_Cooked!$B40)</f>
        <v>2.6790339E-2</v>
      </c>
      <c r="Z40">
        <f>AGRIBALYSE_Raw!Y40/(1+AGRIBALYSE_Cooked!$B40)</f>
        <v>0.24010878999999999</v>
      </c>
      <c r="AA40">
        <f>AGRIBALYSE_Raw!Z40/(1+AGRIBALYSE_Cooked!$B40)</f>
        <v>265.97897999999998</v>
      </c>
      <c r="AB40">
        <f>AGRIBALYSE_Raw!AA40/(1+AGRIBALYSE_Cooked!$B40)</f>
        <v>377.80880999999999</v>
      </c>
      <c r="AC40">
        <f>AGRIBALYSE_Raw!AB40/(1+AGRIBALYSE_Cooked!$B40)</f>
        <v>30.908774999999999</v>
      </c>
      <c r="AD40">
        <f>AGRIBALYSE_Raw!AC40/(1+AGRIBALYSE_Cooked!$B40)</f>
        <v>25.272196000000001</v>
      </c>
      <c r="AE40">
        <f>AGRIBALYSE_Raw!AD40/(1+AGRIBALYSE_Cooked!$B40)</f>
        <v>1.3191247E-5</v>
      </c>
      <c r="AF40">
        <f>AGRIBALYSE_Raw!AE40/(1+AGRIBALYSE_Cooked!$B40)</f>
        <v>0.15533632999999999</v>
      </c>
      <c r="AG40">
        <f>AGRIBALYSE_Raw!AF40/(1+AGRIBALYSE_Cooked!$B40)</f>
        <v>2.4767090999999999</v>
      </c>
      <c r="AH40">
        <f>AGRIBALYSE_Raw!AG40/(1+AGRIBALYSE_Cooked!$B40)</f>
        <v>1.4629998E-3</v>
      </c>
    </row>
    <row r="41" spans="1:34">
      <c r="A41" t="s">
        <v>895</v>
      </c>
      <c r="B41" s="19">
        <v>0</v>
      </c>
      <c r="C41">
        <v>15001</v>
      </c>
      <c r="D41">
        <v>15001</v>
      </c>
      <c r="E41" t="s">
        <v>614</v>
      </c>
      <c r="F41" t="s">
        <v>655</v>
      </c>
      <c r="G41" t="s">
        <v>658</v>
      </c>
      <c r="H41" t="s">
        <v>659</v>
      </c>
      <c r="I41">
        <v>2</v>
      </c>
      <c r="J41">
        <v>0</v>
      </c>
      <c r="K41" t="s">
        <v>566</v>
      </c>
      <c r="L41" t="s">
        <v>563</v>
      </c>
      <c r="M41" t="s">
        <v>564</v>
      </c>
      <c r="N41">
        <v>3.4586507688909802</v>
      </c>
      <c r="O41">
        <v>0.63806419999999997</v>
      </c>
      <c r="P41">
        <f>AGRIBALYSE_Raw!O41/(1+AGRIBALYSE_Cooked!$B41)</f>
        <v>4.1838622000000001</v>
      </c>
      <c r="Q41">
        <f>AGRIBALYSE_Raw!P41/(1+AGRIBALYSE_Cooked!$B41)</f>
        <v>5.1462363000000001E-8</v>
      </c>
      <c r="R41">
        <f>AGRIBALYSE_Raw!Q41/(1+AGRIBALYSE_Cooked!$B41)</f>
        <v>0.13718596999999999</v>
      </c>
      <c r="S41">
        <f>AGRIBALYSE_Raw!R41/(1+AGRIBALYSE_Cooked!$B41)</f>
        <v>1.0837367000000001E-2</v>
      </c>
      <c r="T41">
        <f>AGRIBALYSE_Raw!S41/(1+AGRIBALYSE_Cooked!$B41)</f>
        <v>4.4686709999999999E-7</v>
      </c>
      <c r="U41">
        <f>AGRIBALYSE_Raw!T41/(1+AGRIBALYSE_Cooked!$B41)</f>
        <v>1.0620901E-7</v>
      </c>
      <c r="V41">
        <f>AGRIBALYSE_Raw!U41/(1+AGRIBALYSE_Cooked!$B41)</f>
        <v>1.2868812E-9</v>
      </c>
      <c r="W41">
        <f>AGRIBALYSE_Raw!V41/(1+AGRIBALYSE_Cooked!$B41)</f>
        <v>6.3884252000000002E-2</v>
      </c>
      <c r="X41">
        <f>AGRIBALYSE_Raw!W41/(1+AGRIBALYSE_Cooked!$B41)</f>
        <v>1.2296684999999999E-3</v>
      </c>
      <c r="Y41">
        <f>AGRIBALYSE_Raw!X41/(1+AGRIBALYSE_Cooked!$B41)</f>
        <v>4.0288257000000001E-2</v>
      </c>
      <c r="Z41">
        <f>AGRIBALYSE_Raw!Y41/(1+AGRIBALYSE_Cooked!$B41)</f>
        <v>0.27768273999999998</v>
      </c>
      <c r="AA41">
        <f>AGRIBALYSE_Raw!Z41/(1+AGRIBALYSE_Cooked!$B41)</f>
        <v>25.4088943</v>
      </c>
      <c r="AB41">
        <f>AGRIBALYSE_Raw!AA41/(1+AGRIBALYSE_Cooked!$B41)</f>
        <v>534.84689000000003</v>
      </c>
      <c r="AC41">
        <f>AGRIBALYSE_Raw!AB41/(1+AGRIBALYSE_Cooked!$B41)</f>
        <v>14.56738</v>
      </c>
      <c r="AD41">
        <f>AGRIBALYSE_Raw!AC41/(1+AGRIBALYSE_Cooked!$B41)</f>
        <v>21.168412</v>
      </c>
      <c r="AE41">
        <f>AGRIBALYSE_Raw!AD41/(1+AGRIBALYSE_Cooked!$B41)</f>
        <v>1.2982583E-5</v>
      </c>
      <c r="AF41">
        <f>AGRIBALYSE_Raw!AE41/(1+AGRIBALYSE_Cooked!$B41)</f>
        <v>0.15337054999999999</v>
      </c>
      <c r="AG41">
        <f>AGRIBALYSE_Raw!AF41/(1+AGRIBALYSE_Cooked!$B41)</f>
        <v>2.1288965000000002</v>
      </c>
      <c r="AH41">
        <f>AGRIBALYSE_Raw!AG41/(1+AGRIBALYSE_Cooked!$B41)</f>
        <v>1.9015951</v>
      </c>
    </row>
    <row r="42" spans="1:34">
      <c r="A42" t="s">
        <v>895</v>
      </c>
      <c r="B42" s="19">
        <v>0</v>
      </c>
      <c r="C42">
        <v>15024</v>
      </c>
      <c r="D42">
        <v>15024</v>
      </c>
      <c r="E42" t="s">
        <v>614</v>
      </c>
      <c r="F42" t="s">
        <v>655</v>
      </c>
      <c r="G42" t="s">
        <v>660</v>
      </c>
      <c r="H42" t="s">
        <v>661</v>
      </c>
      <c r="I42">
        <v>2</v>
      </c>
      <c r="J42">
        <v>0</v>
      </c>
      <c r="K42" t="s">
        <v>566</v>
      </c>
      <c r="L42" t="s">
        <v>570</v>
      </c>
      <c r="M42" t="s">
        <v>564</v>
      </c>
      <c r="N42">
        <v>3.8459340841975198</v>
      </c>
      <c r="O42">
        <v>0.29362563000000003</v>
      </c>
      <c r="P42">
        <f>AGRIBALYSE_Raw!O42/(1+AGRIBALYSE_Cooked!$B42)</f>
        <v>1.9387459</v>
      </c>
      <c r="Q42">
        <f>AGRIBALYSE_Raw!P42/(1+AGRIBALYSE_Cooked!$B42)</f>
        <v>7.9613624E-8</v>
      </c>
      <c r="R42">
        <f>AGRIBALYSE_Raw!Q42/(1+AGRIBALYSE_Cooked!$B42)</f>
        <v>0.26714063999999998</v>
      </c>
      <c r="S42">
        <f>AGRIBALYSE_Raw!R42/(1+AGRIBALYSE_Cooked!$B42)</f>
        <v>7.7109007000000004E-3</v>
      </c>
      <c r="T42">
        <f>AGRIBALYSE_Raw!S42/(1+AGRIBALYSE_Cooked!$B42)</f>
        <v>1.5467757000000001E-7</v>
      </c>
      <c r="U42">
        <f>AGRIBALYSE_Raw!T42/(1+AGRIBALYSE_Cooked!$B42)</f>
        <v>2.9072424E-8</v>
      </c>
      <c r="V42">
        <f>AGRIBALYSE_Raw!U42/(1+AGRIBALYSE_Cooked!$B42)</f>
        <v>1.1077178000000001E-9</v>
      </c>
      <c r="W42">
        <f>AGRIBALYSE_Raw!V42/(1+AGRIBALYSE_Cooked!$B42)</f>
        <v>2.2838992999999998E-2</v>
      </c>
      <c r="X42">
        <f>AGRIBALYSE_Raw!W42/(1+AGRIBALYSE_Cooked!$B42)</f>
        <v>2.8555856999999999E-4</v>
      </c>
      <c r="Y42">
        <f>AGRIBALYSE_Raw!X42/(1+AGRIBALYSE_Cooked!$B42)</f>
        <v>8.1654013999999994E-3</v>
      </c>
      <c r="Z42">
        <f>AGRIBALYSE_Raw!Y42/(1+AGRIBALYSE_Cooked!$B42)</f>
        <v>9.3055087999999994E-2</v>
      </c>
      <c r="AA42">
        <f>AGRIBALYSE_Raw!Z42/(1+AGRIBALYSE_Cooked!$B42)</f>
        <v>23.9499937</v>
      </c>
      <c r="AB42">
        <f>AGRIBALYSE_Raw!AA42/(1+AGRIBALYSE_Cooked!$B42)</f>
        <v>362.7337</v>
      </c>
      <c r="AC42">
        <f>AGRIBALYSE_Raw!AB42/(1+AGRIBALYSE_Cooked!$B42)</f>
        <v>4.9245982000000001</v>
      </c>
      <c r="AD42">
        <f>AGRIBALYSE_Raw!AC42/(1+AGRIBALYSE_Cooked!$B42)</f>
        <v>23.603061</v>
      </c>
      <c r="AE42">
        <f>AGRIBALYSE_Raw!AD42/(1+AGRIBALYSE_Cooked!$B42)</f>
        <v>2.2010508000000001E-5</v>
      </c>
      <c r="AF42">
        <f>AGRIBALYSE_Raw!AE42/(1+AGRIBALYSE_Cooked!$B42)</f>
        <v>3.2668044E-2</v>
      </c>
      <c r="AG42">
        <f>AGRIBALYSE_Raw!AF42/(1+AGRIBALYSE_Cooked!$B42)</f>
        <v>1.9053572999999999</v>
      </c>
      <c r="AH42">
        <f>AGRIBALYSE_Raw!AG42/(1+AGRIBALYSE_Cooked!$B42)</f>
        <v>7.2059955999999997E-4</v>
      </c>
    </row>
    <row r="43" spans="1:34">
      <c r="A43" t="s">
        <v>895</v>
      </c>
      <c r="B43" s="19">
        <v>0</v>
      </c>
      <c r="C43">
        <v>15004</v>
      </c>
      <c r="D43">
        <v>15004</v>
      </c>
      <c r="E43" t="s">
        <v>614</v>
      </c>
      <c r="F43" t="s">
        <v>655</v>
      </c>
      <c r="G43" t="s">
        <v>662</v>
      </c>
      <c r="H43" t="s">
        <v>663</v>
      </c>
      <c r="I43">
        <v>2</v>
      </c>
      <c r="J43">
        <v>0</v>
      </c>
      <c r="K43" t="s">
        <v>566</v>
      </c>
      <c r="L43" t="s">
        <v>570</v>
      </c>
      <c r="M43" t="s">
        <v>564</v>
      </c>
      <c r="N43">
        <v>3.71081702542438</v>
      </c>
      <c r="O43">
        <v>0.87698465999999997</v>
      </c>
      <c r="P43">
        <f>AGRIBALYSE_Raw!O43/(1+AGRIBALYSE_Cooked!$B43)</f>
        <v>4.8140856000000003</v>
      </c>
      <c r="Q43">
        <f>AGRIBALYSE_Raw!P43/(1+AGRIBALYSE_Cooked!$B43)</f>
        <v>7.6304277999999996E-8</v>
      </c>
      <c r="R43">
        <f>AGRIBALYSE_Raw!Q43/(1+AGRIBALYSE_Cooked!$B43)</f>
        <v>0.21039194999999999</v>
      </c>
      <c r="S43">
        <f>AGRIBALYSE_Raw!R43/(1+AGRIBALYSE_Cooked!$B43)</f>
        <v>3.3369098999999999E-2</v>
      </c>
      <c r="T43">
        <f>AGRIBALYSE_Raw!S43/(1+AGRIBALYSE_Cooked!$B43)</f>
        <v>4.8171037000000001E-7</v>
      </c>
      <c r="U43">
        <f>AGRIBALYSE_Raw!T43/(1+AGRIBALYSE_Cooked!$B43)</f>
        <v>3.2336940000000001E-7</v>
      </c>
      <c r="V43">
        <f>AGRIBALYSE_Raw!U43/(1+AGRIBALYSE_Cooked!$B43)</f>
        <v>1.1464236E-8</v>
      </c>
      <c r="W43">
        <f>AGRIBALYSE_Raw!V43/(1+AGRIBALYSE_Cooked!$B43)</f>
        <v>7.2238961000000004E-2</v>
      </c>
      <c r="X43">
        <f>AGRIBALYSE_Raw!W43/(1+AGRIBALYSE_Cooked!$B43)</f>
        <v>1.3761076999999999E-3</v>
      </c>
      <c r="Y43">
        <f>AGRIBALYSE_Raw!X43/(1+AGRIBALYSE_Cooked!$B43)</f>
        <v>7.3584278000000003E-2</v>
      </c>
      <c r="Z43">
        <f>AGRIBALYSE_Raw!Y43/(1+AGRIBALYSE_Cooked!$B43)</f>
        <v>0.35176211000000002</v>
      </c>
      <c r="AA43">
        <f>AGRIBALYSE_Raw!Z43/(1+AGRIBALYSE_Cooked!$B43)</f>
        <v>117.946743</v>
      </c>
      <c r="AB43">
        <f>AGRIBALYSE_Raw!AA43/(1+AGRIBALYSE_Cooked!$B43)</f>
        <v>819.21212000000003</v>
      </c>
      <c r="AC43">
        <f>AGRIBALYSE_Raw!AB43/(1+AGRIBALYSE_Cooked!$B43)</f>
        <v>11.718749000000001</v>
      </c>
      <c r="AD43">
        <f>AGRIBALYSE_Raw!AC43/(1+AGRIBALYSE_Cooked!$B43)</f>
        <v>34.230131</v>
      </c>
      <c r="AE43">
        <f>AGRIBALYSE_Raw!AD43/(1+AGRIBALYSE_Cooked!$B43)</f>
        <v>2.3884734000000002E-5</v>
      </c>
      <c r="AF43">
        <f>AGRIBALYSE_Raw!AE43/(1+AGRIBALYSE_Cooked!$B43)</f>
        <v>0.18027119999999999</v>
      </c>
      <c r="AG43">
        <f>AGRIBALYSE_Raw!AF43/(1+AGRIBALYSE_Cooked!$B43)</f>
        <v>4.6307035000000001</v>
      </c>
      <c r="AH43">
        <f>AGRIBALYSE_Raw!AG43/(1+AGRIBALYSE_Cooked!$B43)</f>
        <v>3.1108944E-3</v>
      </c>
    </row>
    <row r="44" spans="1:34">
      <c r="A44" t="s">
        <v>895</v>
      </c>
      <c r="B44" s="19">
        <v>0</v>
      </c>
      <c r="C44">
        <v>15019</v>
      </c>
      <c r="D44">
        <v>15019</v>
      </c>
      <c r="E44" t="s">
        <v>614</v>
      </c>
      <c r="F44" t="s">
        <v>655</v>
      </c>
      <c r="G44" t="s">
        <v>664</v>
      </c>
      <c r="H44" t="s">
        <v>665</v>
      </c>
      <c r="I44">
        <v>2</v>
      </c>
      <c r="J44">
        <v>0</v>
      </c>
      <c r="K44" t="s">
        <v>566</v>
      </c>
      <c r="L44" t="s">
        <v>563</v>
      </c>
      <c r="M44" t="s">
        <v>564</v>
      </c>
      <c r="N44">
        <v>3.6586500412184702</v>
      </c>
      <c r="O44">
        <v>0.68799431</v>
      </c>
      <c r="P44">
        <f>AGRIBALYSE_Raw!O44/(1+AGRIBALYSE_Cooked!$B44)</f>
        <v>3.5631012000000002</v>
      </c>
      <c r="Q44">
        <f>AGRIBALYSE_Raw!P44/(1+AGRIBALYSE_Cooked!$B44)</f>
        <v>6.1309979000000001E-8</v>
      </c>
      <c r="R44">
        <f>AGRIBALYSE_Raw!Q44/(1+AGRIBALYSE_Cooked!$B44)</f>
        <v>0.13896849999999999</v>
      </c>
      <c r="S44">
        <f>AGRIBALYSE_Raw!R44/(1+AGRIBALYSE_Cooked!$B44)</f>
        <v>1.712752E-2</v>
      </c>
      <c r="T44">
        <f>AGRIBALYSE_Raw!S44/(1+AGRIBALYSE_Cooked!$B44)</f>
        <v>5.0309286000000004E-7</v>
      </c>
      <c r="U44">
        <f>AGRIBALYSE_Raw!T44/(1+AGRIBALYSE_Cooked!$B44)</f>
        <v>1.2525645999999999E-7</v>
      </c>
      <c r="V44">
        <f>AGRIBALYSE_Raw!U44/(1+AGRIBALYSE_Cooked!$B44)</f>
        <v>1.8250372000000001E-9</v>
      </c>
      <c r="W44">
        <f>AGRIBALYSE_Raw!V44/(1+AGRIBALYSE_Cooked!$B44)</f>
        <v>7.5666177000000001E-2</v>
      </c>
      <c r="X44">
        <f>AGRIBALYSE_Raw!W44/(1+AGRIBALYSE_Cooked!$B44)</f>
        <v>1.3761278E-3</v>
      </c>
      <c r="Y44">
        <f>AGRIBALYSE_Raw!X44/(1+AGRIBALYSE_Cooked!$B44)</f>
        <v>4.5766484000000003E-2</v>
      </c>
      <c r="Z44">
        <f>AGRIBALYSE_Raw!Y44/(1+AGRIBALYSE_Cooked!$B44)</f>
        <v>0.31794236999999997</v>
      </c>
      <c r="AA44">
        <f>AGRIBALYSE_Raw!Z44/(1+AGRIBALYSE_Cooked!$B44)</f>
        <v>27.932366300000002</v>
      </c>
      <c r="AB44">
        <f>AGRIBALYSE_Raw!AA44/(1+AGRIBALYSE_Cooked!$B44)</f>
        <v>584.25747999999999</v>
      </c>
      <c r="AC44">
        <f>AGRIBALYSE_Raw!AB44/(1+AGRIBALYSE_Cooked!$B44)</f>
        <v>14.875614000000001</v>
      </c>
      <c r="AD44">
        <f>AGRIBALYSE_Raw!AC44/(1+AGRIBALYSE_Cooked!$B44)</f>
        <v>26.438956000000001</v>
      </c>
      <c r="AE44">
        <f>AGRIBALYSE_Raw!AD44/(1+AGRIBALYSE_Cooked!$B44)</f>
        <v>1.3723786000000001E-5</v>
      </c>
      <c r="AF44">
        <f>AGRIBALYSE_Raw!AE44/(1+AGRIBALYSE_Cooked!$B44)</f>
        <v>0.15348985000000001</v>
      </c>
      <c r="AG44">
        <f>AGRIBALYSE_Raw!AF44/(1+AGRIBALYSE_Cooked!$B44)</f>
        <v>2.6384930999999998</v>
      </c>
      <c r="AH44">
        <f>AGRIBALYSE_Raw!AG44/(1+AGRIBALYSE_Cooked!$B44)</f>
        <v>0.77111823999999995</v>
      </c>
    </row>
    <row r="45" spans="1:34">
      <c r="A45" t="s">
        <v>895</v>
      </c>
      <c r="B45" s="19">
        <v>0</v>
      </c>
      <c r="C45">
        <v>15006</v>
      </c>
      <c r="D45">
        <v>15006</v>
      </c>
      <c r="E45" t="s">
        <v>614</v>
      </c>
      <c r="F45" t="s">
        <v>655</v>
      </c>
      <c r="G45" t="s">
        <v>666</v>
      </c>
      <c r="H45" t="s">
        <v>667</v>
      </c>
      <c r="I45">
        <v>2</v>
      </c>
      <c r="J45">
        <v>0</v>
      </c>
      <c r="K45" t="s">
        <v>566</v>
      </c>
      <c r="L45" t="s">
        <v>563</v>
      </c>
      <c r="M45" t="s">
        <v>564</v>
      </c>
      <c r="N45">
        <v>3.92672066779993</v>
      </c>
      <c r="O45">
        <v>0.42394846000000003</v>
      </c>
      <c r="P45">
        <f>AGRIBALYSE_Raw!O45/(1+AGRIBALYSE_Cooked!$B45)</f>
        <v>2.4150591000000001</v>
      </c>
      <c r="Q45">
        <f>AGRIBALYSE_Raw!P45/(1+AGRIBALYSE_Cooked!$B45)</f>
        <v>2.5829902999999999E-8</v>
      </c>
      <c r="R45">
        <f>AGRIBALYSE_Raw!Q45/(1+AGRIBALYSE_Cooked!$B45)</f>
        <v>0.22863662000000001</v>
      </c>
      <c r="S45">
        <f>AGRIBALYSE_Raw!R45/(1+AGRIBALYSE_Cooked!$B45)</f>
        <v>1.2106319000000001E-2</v>
      </c>
      <c r="T45">
        <f>AGRIBALYSE_Raw!S45/(1+AGRIBALYSE_Cooked!$B45)</f>
        <v>2.2215774000000001E-7</v>
      </c>
      <c r="U45">
        <f>AGRIBALYSE_Raw!T45/(1+AGRIBALYSE_Cooked!$B45)</f>
        <v>8.4179041999999996E-8</v>
      </c>
      <c r="V45">
        <f>AGRIBALYSE_Raw!U45/(1+AGRIBALYSE_Cooked!$B45)</f>
        <v>7.6611821000000001E-9</v>
      </c>
      <c r="W45">
        <f>AGRIBALYSE_Raw!V45/(1+AGRIBALYSE_Cooked!$B45)</f>
        <v>2.8476551999999999E-2</v>
      </c>
      <c r="X45">
        <f>AGRIBALYSE_Raw!W45/(1+AGRIBALYSE_Cooked!$B45)</f>
        <v>4.8298547999999999E-4</v>
      </c>
      <c r="Y45">
        <f>AGRIBALYSE_Raw!X45/(1+AGRIBALYSE_Cooked!$B45)</f>
        <v>2.2652740000000001E-2</v>
      </c>
      <c r="Z45">
        <f>AGRIBALYSE_Raw!Y45/(1+AGRIBALYSE_Cooked!$B45)</f>
        <v>0.11026569</v>
      </c>
      <c r="AA45">
        <f>AGRIBALYSE_Raw!Z45/(1+AGRIBALYSE_Cooked!$B45)</f>
        <v>102.879189</v>
      </c>
      <c r="AB45">
        <f>AGRIBALYSE_Raw!AA45/(1+AGRIBALYSE_Cooked!$B45)</f>
        <v>181.79678000000001</v>
      </c>
      <c r="AC45">
        <f>AGRIBALYSE_Raw!AB45/(1+AGRIBALYSE_Cooked!$B45)</f>
        <v>12.408735</v>
      </c>
      <c r="AD45">
        <f>AGRIBALYSE_Raw!AC45/(1+AGRIBALYSE_Cooked!$B45)</f>
        <v>23.993539999999999</v>
      </c>
      <c r="AE45">
        <f>AGRIBALYSE_Raw!AD45/(1+AGRIBALYSE_Cooked!$B45)</f>
        <v>1.0039518E-5</v>
      </c>
      <c r="AF45">
        <f>AGRIBALYSE_Raw!AE45/(1+AGRIBALYSE_Cooked!$B45)</f>
        <v>0.29339368999999998</v>
      </c>
      <c r="AG45">
        <f>AGRIBALYSE_Raw!AF45/(1+AGRIBALYSE_Cooked!$B45)</f>
        <v>1.7264877999999999</v>
      </c>
      <c r="AH45">
        <f>AGRIBALYSE_Raw!AG45/(1+AGRIBALYSE_Cooked!$B45)</f>
        <v>0.39517762000000001</v>
      </c>
    </row>
    <row r="46" spans="1:34">
      <c r="A46" t="s">
        <v>895</v>
      </c>
      <c r="B46" s="19">
        <v>0</v>
      </c>
      <c r="C46">
        <v>15023</v>
      </c>
      <c r="D46">
        <v>15023</v>
      </c>
      <c r="E46" t="s">
        <v>614</v>
      </c>
      <c r="F46" t="s">
        <v>655</v>
      </c>
      <c r="G46" t="s">
        <v>668</v>
      </c>
      <c r="H46" t="s">
        <v>669</v>
      </c>
      <c r="I46">
        <v>2</v>
      </c>
      <c r="J46">
        <v>0</v>
      </c>
      <c r="K46" t="s">
        <v>566</v>
      </c>
      <c r="L46" t="s">
        <v>563</v>
      </c>
      <c r="M46" t="s">
        <v>564</v>
      </c>
      <c r="N46">
        <v>2.8403521508836498</v>
      </c>
      <c r="O46">
        <v>0.56239837999999998</v>
      </c>
      <c r="P46">
        <f>AGRIBALYSE_Raw!O46/(1+AGRIBALYSE_Cooked!$B46)</f>
        <v>4.1132077999999996</v>
      </c>
      <c r="Q46">
        <f>AGRIBALYSE_Raw!P46/(1+AGRIBALYSE_Cooked!$B46)</f>
        <v>1.4441794000000001E-7</v>
      </c>
      <c r="R46">
        <f>AGRIBALYSE_Raw!Q46/(1+AGRIBALYSE_Cooked!$B46)</f>
        <v>0.48385383999999998</v>
      </c>
      <c r="S46">
        <f>AGRIBALYSE_Raw!R46/(1+AGRIBALYSE_Cooked!$B46)</f>
        <v>1.4830378999999999E-2</v>
      </c>
      <c r="T46">
        <f>AGRIBALYSE_Raw!S46/(1+AGRIBALYSE_Cooked!$B46)</f>
        <v>2.8708539000000002E-7</v>
      </c>
      <c r="U46">
        <f>AGRIBALYSE_Raw!T46/(1+AGRIBALYSE_Cooked!$B46)</f>
        <v>5.6137529999999999E-8</v>
      </c>
      <c r="V46">
        <f>AGRIBALYSE_Raw!U46/(1+AGRIBALYSE_Cooked!$B46)</f>
        <v>2.1075157000000001E-9</v>
      </c>
      <c r="W46">
        <f>AGRIBALYSE_Raw!V46/(1+AGRIBALYSE_Cooked!$B46)</f>
        <v>4.1785350999999998E-2</v>
      </c>
      <c r="X46">
        <f>AGRIBALYSE_Raw!W46/(1+AGRIBALYSE_Cooked!$B46)</f>
        <v>5.9515380999999997E-4</v>
      </c>
      <c r="Y46">
        <f>AGRIBALYSE_Raw!X46/(1+AGRIBALYSE_Cooked!$B46)</f>
        <v>1.5108442999999999E-2</v>
      </c>
      <c r="Z46">
        <f>AGRIBALYSE_Raw!Y46/(1+AGRIBALYSE_Cooked!$B46)</f>
        <v>0.16912387000000001</v>
      </c>
      <c r="AA46">
        <f>AGRIBALYSE_Raw!Z46/(1+AGRIBALYSE_Cooked!$B46)</f>
        <v>44.656959999999998</v>
      </c>
      <c r="AB46">
        <f>AGRIBALYSE_Raw!AA46/(1+AGRIBALYSE_Cooked!$B46)</f>
        <v>653.35261000000003</v>
      </c>
      <c r="AC46">
        <f>AGRIBALYSE_Raw!AB46/(1+AGRIBALYSE_Cooked!$B46)</f>
        <v>9.0852654000000008</v>
      </c>
      <c r="AD46">
        <f>AGRIBALYSE_Raw!AC46/(1+AGRIBALYSE_Cooked!$B46)</f>
        <v>48.030410000000003</v>
      </c>
      <c r="AE46">
        <f>AGRIBALYSE_Raw!AD46/(1+AGRIBALYSE_Cooked!$B46)</f>
        <v>4.0392395000000003E-5</v>
      </c>
      <c r="AF46">
        <f>AGRIBALYSE_Raw!AE46/(1+AGRIBALYSE_Cooked!$B46)</f>
        <v>0.28101878000000002</v>
      </c>
      <c r="AG46">
        <f>AGRIBALYSE_Raw!AF46/(1+AGRIBALYSE_Cooked!$B46)</f>
        <v>3.8307807999999999</v>
      </c>
      <c r="AH46">
        <f>AGRIBALYSE_Raw!AG46/(1+AGRIBALYSE_Cooked!$B46)</f>
        <v>1.4081952E-3</v>
      </c>
    </row>
    <row r="47" spans="1:34">
      <c r="A47" t="s">
        <v>900</v>
      </c>
      <c r="B47" s="19">
        <v>2</v>
      </c>
      <c r="C47">
        <v>20901</v>
      </c>
      <c r="D47">
        <v>20901</v>
      </c>
      <c r="E47" t="s">
        <v>614</v>
      </c>
      <c r="F47" t="s">
        <v>655</v>
      </c>
      <c r="G47" t="s">
        <v>670</v>
      </c>
      <c r="H47" t="s">
        <v>671</v>
      </c>
      <c r="I47">
        <v>2</v>
      </c>
      <c r="J47">
        <v>0</v>
      </c>
      <c r="K47" t="s">
        <v>566</v>
      </c>
      <c r="L47" t="s">
        <v>563</v>
      </c>
      <c r="M47" t="s">
        <v>564</v>
      </c>
      <c r="N47">
        <v>2.25780295559741</v>
      </c>
      <c r="O47">
        <v>0.12374221000000001</v>
      </c>
      <c r="P47">
        <f>AGRIBALYSE_Raw!O47/(1+AGRIBALYSE_Cooked!$B47)</f>
        <v>0.41612123333333334</v>
      </c>
      <c r="Q47">
        <f>AGRIBALYSE_Raw!P47/(1+AGRIBALYSE_Cooked!$B47)</f>
        <v>4.7591763333333328E-9</v>
      </c>
      <c r="R47">
        <f>AGRIBALYSE_Raw!Q47/(1+AGRIBALYSE_Cooked!$B47)</f>
        <v>3.8173326666666667E-2</v>
      </c>
      <c r="S47">
        <f>AGRIBALYSE_Raw!R47/(1+AGRIBALYSE_Cooked!$B47)</f>
        <v>1.4967438000000001E-3</v>
      </c>
      <c r="T47">
        <f>AGRIBALYSE_Raw!S47/(1+AGRIBALYSE_Cooked!$B47)</f>
        <v>1.4831717333333333E-8</v>
      </c>
      <c r="U47">
        <f>AGRIBALYSE_Raw!T47/(1+AGRIBALYSE_Cooked!$B47)</f>
        <v>4.6408459999999997E-9</v>
      </c>
      <c r="V47">
        <f>AGRIBALYSE_Raw!U47/(1+AGRIBALYSE_Cooked!$B47)</f>
        <v>2.9264404333333334E-10</v>
      </c>
      <c r="W47">
        <f>AGRIBALYSE_Raw!V47/(1+AGRIBALYSE_Cooked!$B47)</f>
        <v>1.6920378E-3</v>
      </c>
      <c r="X47">
        <f>AGRIBALYSE_Raw!W47/(1+AGRIBALYSE_Cooked!$B47)</f>
        <v>7.2616896666666668E-5</v>
      </c>
      <c r="Y47">
        <f>AGRIBALYSE_Raw!X47/(1+AGRIBALYSE_Cooked!$B47)</f>
        <v>2.5314844000000002E-3</v>
      </c>
      <c r="Z47">
        <f>AGRIBALYSE_Raw!Y47/(1+AGRIBALYSE_Cooked!$B47)</f>
        <v>5.7677143333333333E-3</v>
      </c>
      <c r="AA47">
        <f>AGRIBALYSE_Raw!Z47/(1+AGRIBALYSE_Cooked!$B47)</f>
        <v>12.384194000000001</v>
      </c>
      <c r="AB47">
        <f>AGRIBALYSE_Raw!AA47/(1+AGRIBALYSE_Cooked!$B47)</f>
        <v>49.995316666666668</v>
      </c>
      <c r="AC47">
        <f>AGRIBALYSE_Raw!AB47/(1+AGRIBALYSE_Cooked!$B47)</f>
        <v>9.1856183333333341E-2</v>
      </c>
      <c r="AD47">
        <f>AGRIBALYSE_Raw!AC47/(1+AGRIBALYSE_Cooked!$B47)</f>
        <v>3.6537873333333333</v>
      </c>
      <c r="AE47">
        <f>AGRIBALYSE_Raw!AD47/(1+AGRIBALYSE_Cooked!$B47)</f>
        <v>1.3366151E-6</v>
      </c>
      <c r="AF47">
        <f>AGRIBALYSE_Raw!AE47/(1+AGRIBALYSE_Cooked!$B47)</f>
        <v>4.9360716666666665E-4</v>
      </c>
      <c r="AG47">
        <f>AGRIBALYSE_Raw!AF47/(1+AGRIBALYSE_Cooked!$B47)</f>
        <v>0.27812047666666667</v>
      </c>
      <c r="AH47">
        <f>AGRIBALYSE_Raw!AG47/(1+AGRIBALYSE_Cooked!$B47)</f>
        <v>0.13750715666666666</v>
      </c>
    </row>
    <row r="48" spans="1:34">
      <c r="A48" t="s">
        <v>267</v>
      </c>
      <c r="B48" s="19">
        <v>-0.1</v>
      </c>
      <c r="C48">
        <v>20279</v>
      </c>
      <c r="D48">
        <v>20279</v>
      </c>
      <c r="E48" t="s">
        <v>614</v>
      </c>
      <c r="F48" t="s">
        <v>672</v>
      </c>
      <c r="G48" t="s">
        <v>673</v>
      </c>
      <c r="H48" t="s">
        <v>674</v>
      </c>
      <c r="I48">
        <v>2</v>
      </c>
      <c r="J48">
        <v>0</v>
      </c>
      <c r="K48" t="s">
        <v>618</v>
      </c>
      <c r="L48" t="s">
        <v>570</v>
      </c>
      <c r="M48" t="s">
        <v>564</v>
      </c>
      <c r="N48">
        <v>2.7547093683004298</v>
      </c>
      <c r="O48">
        <v>0.29438065000000002</v>
      </c>
      <c r="P48">
        <f>AGRIBALYSE_Raw!O48/(1+AGRIBALYSE_Cooked!$B48)</f>
        <v>1.8217354444444442</v>
      </c>
      <c r="Q48">
        <f>AGRIBALYSE_Raw!P48/(1+AGRIBALYSE_Cooked!$B48)</f>
        <v>1.2916833333333332E-7</v>
      </c>
      <c r="R48">
        <f>AGRIBALYSE_Raw!Q48/(1+AGRIBALYSE_Cooked!$B48)</f>
        <v>0.2143582222222222</v>
      </c>
      <c r="S48">
        <f>AGRIBALYSE_Raw!R48/(1+AGRIBALYSE_Cooked!$B48)</f>
        <v>8.2982034444444436E-3</v>
      </c>
      <c r="T48">
        <f>AGRIBALYSE_Raw!S48/(1+AGRIBALYSE_Cooked!$B48)</f>
        <v>2.1566361111111112E-7</v>
      </c>
      <c r="U48">
        <f>AGRIBALYSE_Raw!T48/(1+AGRIBALYSE_Cooked!$B48)</f>
        <v>1.484622111111111E-7</v>
      </c>
      <c r="V48">
        <f>AGRIBALYSE_Raw!U48/(1+AGRIBALYSE_Cooked!$B48)</f>
        <v>1.4262242222222222E-9</v>
      </c>
      <c r="W48">
        <f>AGRIBALYSE_Raw!V48/(1+AGRIBALYSE_Cooked!$B48)</f>
        <v>2.8123136666666666E-2</v>
      </c>
      <c r="X48">
        <f>AGRIBALYSE_Raw!W48/(1+AGRIBALYSE_Cooked!$B48)</f>
        <v>3.5412048888888888E-4</v>
      </c>
      <c r="Y48">
        <f>AGRIBALYSE_Raw!X48/(1+AGRIBALYSE_Cooked!$B48)</f>
        <v>1.8156666666666668E-2</v>
      </c>
      <c r="Z48">
        <f>AGRIBALYSE_Raw!Y48/(1+AGRIBALYSE_Cooked!$B48)</f>
        <v>0.11523968888888889</v>
      </c>
      <c r="AA48">
        <f>AGRIBALYSE_Raw!Z48/(1+AGRIBALYSE_Cooked!$B48)</f>
        <v>52.051631999999998</v>
      </c>
      <c r="AB48">
        <f>AGRIBALYSE_Raw!AA48/(1+AGRIBALYSE_Cooked!$B48)</f>
        <v>261.03264444444443</v>
      </c>
      <c r="AC48">
        <f>AGRIBALYSE_Raw!AB48/(1+AGRIBALYSE_Cooked!$B48)</f>
        <v>4.8452580000000003</v>
      </c>
      <c r="AD48">
        <f>AGRIBALYSE_Raw!AC48/(1+AGRIBALYSE_Cooked!$B48)</f>
        <v>20.685153333333332</v>
      </c>
      <c r="AE48">
        <f>AGRIBALYSE_Raw!AD48/(1+AGRIBALYSE_Cooked!$B48)</f>
        <v>1.1693379999999999E-5</v>
      </c>
      <c r="AF48">
        <f>AGRIBALYSE_Raw!AE48/(1+AGRIBALYSE_Cooked!$B48)</f>
        <v>0.2167069888888889</v>
      </c>
      <c r="AG48">
        <f>AGRIBALYSE_Raw!AF48/(1+AGRIBALYSE_Cooked!$B48)</f>
        <v>1.6037853333333332</v>
      </c>
      <c r="AH48">
        <f>AGRIBALYSE_Raw!AG48/(1+AGRIBALYSE_Cooked!$B48)</f>
        <v>1.2431031111111112E-3</v>
      </c>
    </row>
    <row r="49" spans="1:34">
      <c r="A49" t="s">
        <v>267</v>
      </c>
      <c r="B49" s="19">
        <v>-0.1</v>
      </c>
      <c r="C49">
        <v>20053</v>
      </c>
      <c r="D49">
        <v>20053</v>
      </c>
      <c r="E49" t="s">
        <v>614</v>
      </c>
      <c r="F49" t="s">
        <v>672</v>
      </c>
      <c r="G49" t="s">
        <v>675</v>
      </c>
      <c r="H49" t="s">
        <v>676</v>
      </c>
      <c r="I49">
        <v>2</v>
      </c>
      <c r="J49">
        <v>0</v>
      </c>
      <c r="K49" t="s">
        <v>618</v>
      </c>
      <c r="L49" t="s">
        <v>570</v>
      </c>
      <c r="M49" t="s">
        <v>564</v>
      </c>
      <c r="N49">
        <v>2.7233171609249598</v>
      </c>
      <c r="O49">
        <v>5.3597482000000002E-2</v>
      </c>
      <c r="P49">
        <f>AGRIBALYSE_Raw!O49/(1+AGRIBALYSE_Cooked!$B49)</f>
        <v>0.52437587777777772</v>
      </c>
      <c r="Q49">
        <f>AGRIBALYSE_Raw!P49/(1+AGRIBALYSE_Cooked!$B49)</f>
        <v>2.2078829999999997E-8</v>
      </c>
      <c r="R49">
        <f>AGRIBALYSE_Raw!Q49/(1+AGRIBALYSE_Cooked!$B49)</f>
        <v>9.0261974444444434E-2</v>
      </c>
      <c r="S49">
        <f>AGRIBALYSE_Raw!R49/(1+AGRIBALYSE_Cooked!$B49)</f>
        <v>2.0665010000000001E-3</v>
      </c>
      <c r="T49">
        <f>AGRIBALYSE_Raw!S49/(1+AGRIBALYSE_Cooked!$B49)</f>
        <v>3.5806508888888888E-8</v>
      </c>
      <c r="U49">
        <f>AGRIBALYSE_Raw!T49/(1+AGRIBALYSE_Cooked!$B49)</f>
        <v>1.7115483333333332E-8</v>
      </c>
      <c r="V49">
        <f>AGRIBALYSE_Raw!U49/(1+AGRIBALYSE_Cooked!$B49)</f>
        <v>5.2000195555555558E-10</v>
      </c>
      <c r="W49">
        <f>AGRIBALYSE_Raw!V49/(1+AGRIBALYSE_Cooked!$B49)</f>
        <v>3.170810222222222E-3</v>
      </c>
      <c r="X49">
        <f>AGRIBALYSE_Raw!W49/(1+AGRIBALYSE_Cooked!$B49)</f>
        <v>7.8892137777777783E-5</v>
      </c>
      <c r="Y49">
        <f>AGRIBALYSE_Raw!X49/(1+AGRIBALYSE_Cooked!$B49)</f>
        <v>1.8270983333333332E-3</v>
      </c>
      <c r="Z49">
        <f>AGRIBALYSE_Raw!Y49/(1+AGRIBALYSE_Cooked!$B49)</f>
        <v>1.182035E-2</v>
      </c>
      <c r="AA49">
        <f>AGRIBALYSE_Raw!Z49/(1+AGRIBALYSE_Cooked!$B49)</f>
        <v>5.0065525555555555</v>
      </c>
      <c r="AB49">
        <f>AGRIBALYSE_Raw!AA49/(1+AGRIBALYSE_Cooked!$B49)</f>
        <v>16.774806666666667</v>
      </c>
      <c r="AC49">
        <f>AGRIBALYSE_Raw!AB49/(1+AGRIBALYSE_Cooked!$B49)</f>
        <v>0.61270214444444449</v>
      </c>
      <c r="AD49">
        <f>AGRIBALYSE_Raw!AC49/(1+AGRIBALYSE_Cooked!$B49)</f>
        <v>8.2321865555555558</v>
      </c>
      <c r="AE49">
        <f>AGRIBALYSE_Raw!AD49/(1+AGRIBALYSE_Cooked!$B49)</f>
        <v>3.6871998888888887E-6</v>
      </c>
      <c r="AF49">
        <f>AGRIBALYSE_Raw!AE49/(1+AGRIBALYSE_Cooked!$B49)</f>
        <v>1.0667238111111111E-2</v>
      </c>
      <c r="AG49">
        <f>AGRIBALYSE_Raw!AF49/(1+AGRIBALYSE_Cooked!$B49)</f>
        <v>0.5133140444444444</v>
      </c>
      <c r="AH49">
        <f>AGRIBALYSE_Raw!AG49/(1+AGRIBALYSE_Cooked!$B49)</f>
        <v>3.9459727777777778E-4</v>
      </c>
    </row>
    <row r="50" spans="1:34">
      <c r="A50" t="s">
        <v>898</v>
      </c>
      <c r="B50" s="19">
        <v>0.5</v>
      </c>
      <c r="C50">
        <v>13004</v>
      </c>
      <c r="D50">
        <v>13004</v>
      </c>
      <c r="E50" t="s">
        <v>614</v>
      </c>
      <c r="F50" t="s">
        <v>672</v>
      </c>
      <c r="G50" t="s">
        <v>677</v>
      </c>
      <c r="H50" t="s">
        <v>678</v>
      </c>
      <c r="I50">
        <v>2</v>
      </c>
      <c r="J50">
        <v>0</v>
      </c>
      <c r="K50" t="s">
        <v>618</v>
      </c>
      <c r="L50" t="s">
        <v>570</v>
      </c>
      <c r="M50" t="s">
        <v>564</v>
      </c>
      <c r="N50">
        <v>2.8065619600937901</v>
      </c>
      <c r="O50">
        <v>0.33125306999999998</v>
      </c>
      <c r="P50">
        <f>AGRIBALYSE_Raw!O50/(1+AGRIBALYSE_Cooked!$B50)</f>
        <v>1.0351630666666667</v>
      </c>
      <c r="Q50">
        <f>AGRIBALYSE_Raw!P50/(1+AGRIBALYSE_Cooked!$B50)</f>
        <v>2.5905223333333333E-8</v>
      </c>
      <c r="R50">
        <f>AGRIBALYSE_Raw!Q50/(1+AGRIBALYSE_Cooked!$B50)</f>
        <v>5.7794449333333331E-2</v>
      </c>
      <c r="S50">
        <f>AGRIBALYSE_Raw!R50/(1+AGRIBALYSE_Cooked!$B50)</f>
        <v>4.6044764666666668E-3</v>
      </c>
      <c r="T50">
        <f>AGRIBALYSE_Raw!S50/(1+AGRIBALYSE_Cooked!$B50)</f>
        <v>4.9182297333333334E-8</v>
      </c>
      <c r="U50">
        <f>AGRIBALYSE_Raw!T50/(1+AGRIBALYSE_Cooked!$B50)</f>
        <v>4.6025236666666671E-8</v>
      </c>
      <c r="V50">
        <f>AGRIBALYSE_Raw!U50/(1+AGRIBALYSE_Cooked!$B50)</f>
        <v>5.5936611999999999E-10</v>
      </c>
      <c r="W50">
        <f>AGRIBALYSE_Raw!V50/(1+AGRIBALYSE_Cooked!$B50)</f>
        <v>6.727752E-3</v>
      </c>
      <c r="X50">
        <f>AGRIBALYSE_Raw!W50/(1+AGRIBALYSE_Cooked!$B50)</f>
        <v>1.8831539333333334E-4</v>
      </c>
      <c r="Y50">
        <f>AGRIBALYSE_Raw!X50/(1+AGRIBALYSE_Cooked!$B50)</f>
        <v>6.2530712000000007E-3</v>
      </c>
      <c r="Z50">
        <f>AGRIBALYSE_Raw!Y50/(1+AGRIBALYSE_Cooked!$B50)</f>
        <v>2.1255153999999998E-2</v>
      </c>
      <c r="AA50">
        <f>AGRIBALYSE_Raw!Z50/(1+AGRIBALYSE_Cooked!$B50)</f>
        <v>12.8401722</v>
      </c>
      <c r="AB50">
        <f>AGRIBALYSE_Raw!AA50/(1+AGRIBALYSE_Cooked!$B50)</f>
        <v>56.390610000000002</v>
      </c>
      <c r="AC50">
        <f>AGRIBALYSE_Raw!AB50/(1+AGRIBALYSE_Cooked!$B50)</f>
        <v>15.779496</v>
      </c>
      <c r="AD50">
        <f>AGRIBALYSE_Raw!AC50/(1+AGRIBALYSE_Cooked!$B50)</f>
        <v>9.3976113333333338</v>
      </c>
      <c r="AE50">
        <f>AGRIBALYSE_Raw!AD50/(1+AGRIBALYSE_Cooked!$B50)</f>
        <v>6.3650883333333339E-6</v>
      </c>
      <c r="AF50">
        <f>AGRIBALYSE_Raw!AE50/(1+AGRIBALYSE_Cooked!$B50)</f>
        <v>8.4898953333333346E-2</v>
      </c>
      <c r="AG50">
        <f>AGRIBALYSE_Raw!AF50/(1+AGRIBALYSE_Cooked!$B50)</f>
        <v>0.80820426666666656</v>
      </c>
      <c r="AH50">
        <f>AGRIBALYSE_Raw!AG50/(1+AGRIBALYSE_Cooked!$B50)</f>
        <v>0.14205985333333335</v>
      </c>
    </row>
    <row r="51" spans="1:34">
      <c r="A51" t="s">
        <v>267</v>
      </c>
      <c r="B51" s="19">
        <v>-0.1</v>
      </c>
      <c r="C51">
        <v>20057</v>
      </c>
      <c r="D51">
        <v>20057</v>
      </c>
      <c r="E51" t="s">
        <v>614</v>
      </c>
      <c r="F51" t="s">
        <v>672</v>
      </c>
      <c r="G51" t="s">
        <v>679</v>
      </c>
      <c r="H51" t="s">
        <v>680</v>
      </c>
      <c r="I51">
        <v>2</v>
      </c>
      <c r="J51">
        <v>0</v>
      </c>
      <c r="K51" t="s">
        <v>618</v>
      </c>
      <c r="L51" t="s">
        <v>570</v>
      </c>
      <c r="M51" t="s">
        <v>564</v>
      </c>
      <c r="N51">
        <v>3.2718007858163598</v>
      </c>
      <c r="O51">
        <v>9.4352853E-2</v>
      </c>
      <c r="P51">
        <f>AGRIBALYSE_Raw!O51/(1+AGRIBALYSE_Cooked!$B51)</f>
        <v>1.0567610888888888</v>
      </c>
      <c r="Q51">
        <f>AGRIBALYSE_Raw!P51/(1+AGRIBALYSE_Cooked!$B51)</f>
        <v>2.5543433333333334E-8</v>
      </c>
      <c r="R51">
        <f>AGRIBALYSE_Raw!Q51/(1+AGRIBALYSE_Cooked!$B51)</f>
        <v>0.12016458888888888</v>
      </c>
      <c r="S51">
        <f>AGRIBALYSE_Raw!R51/(1+AGRIBALYSE_Cooked!$B51)</f>
        <v>4.2989450000000002E-3</v>
      </c>
      <c r="T51">
        <f>AGRIBALYSE_Raw!S51/(1+AGRIBALYSE_Cooked!$B51)</f>
        <v>5.0454153333333334E-8</v>
      </c>
      <c r="U51">
        <f>AGRIBALYSE_Raw!T51/(1+AGRIBALYSE_Cooked!$B51)</f>
        <v>2.394472E-8</v>
      </c>
      <c r="V51">
        <f>AGRIBALYSE_Raw!U51/(1+AGRIBALYSE_Cooked!$B51)</f>
        <v>4.5441091111111109E-10</v>
      </c>
      <c r="W51">
        <f>AGRIBALYSE_Raw!V51/(1+AGRIBALYSE_Cooked!$B51)</f>
        <v>5.398037555555556E-3</v>
      </c>
      <c r="X51">
        <f>AGRIBALYSE_Raw!W51/(1+AGRIBALYSE_Cooked!$B51)</f>
        <v>1.382093888888889E-4</v>
      </c>
      <c r="Y51">
        <f>AGRIBALYSE_Raw!X51/(1+AGRIBALYSE_Cooked!$B51)</f>
        <v>6.8870283333333331E-3</v>
      </c>
      <c r="Z51">
        <f>AGRIBALYSE_Raw!Y51/(1+AGRIBALYSE_Cooked!$B51)</f>
        <v>2.0265145555555558E-2</v>
      </c>
      <c r="AA51">
        <f>AGRIBALYSE_Raw!Z51/(1+AGRIBALYSE_Cooked!$B51)</f>
        <v>9.3855534444444437</v>
      </c>
      <c r="AB51">
        <f>AGRIBALYSE_Raw!AA51/(1+AGRIBALYSE_Cooked!$B51)</f>
        <v>11.703652222222221</v>
      </c>
      <c r="AC51">
        <f>AGRIBALYSE_Raw!AB51/(1+AGRIBALYSE_Cooked!$B51)</f>
        <v>1.1210255555555555</v>
      </c>
      <c r="AD51">
        <f>AGRIBALYSE_Raw!AC51/(1+AGRIBALYSE_Cooked!$B51)</f>
        <v>12.140915555555555</v>
      </c>
      <c r="AE51">
        <f>AGRIBALYSE_Raw!AD51/(1+AGRIBALYSE_Cooked!$B51)</f>
        <v>5.0769896666666669E-6</v>
      </c>
      <c r="AF51">
        <f>AGRIBALYSE_Raw!AE51/(1+AGRIBALYSE_Cooked!$B51)</f>
        <v>8.5288776666666677E-2</v>
      </c>
      <c r="AG51">
        <f>AGRIBALYSE_Raw!AF51/(1+AGRIBALYSE_Cooked!$B51)</f>
        <v>0.88322302222222215</v>
      </c>
      <c r="AH51">
        <f>AGRIBALYSE_Raw!AG51/(1+AGRIBALYSE_Cooked!$B51)</f>
        <v>8.8249286666666663E-2</v>
      </c>
    </row>
    <row r="52" spans="1:34">
      <c r="A52" t="s">
        <v>267</v>
      </c>
      <c r="B52" s="19">
        <v>-0.1</v>
      </c>
      <c r="C52">
        <v>20009</v>
      </c>
      <c r="D52">
        <v>20009</v>
      </c>
      <c r="E52" t="s">
        <v>614</v>
      </c>
      <c r="F52" t="s">
        <v>672</v>
      </c>
      <c r="G52" t="s">
        <v>681</v>
      </c>
      <c r="H52" t="s">
        <v>682</v>
      </c>
      <c r="I52">
        <v>2</v>
      </c>
      <c r="J52">
        <v>0</v>
      </c>
      <c r="K52" t="s">
        <v>618</v>
      </c>
      <c r="L52" t="s">
        <v>570</v>
      </c>
      <c r="M52" t="s">
        <v>564</v>
      </c>
      <c r="N52">
        <v>2.2443864745246702</v>
      </c>
      <c r="O52">
        <v>4.5299867000000001E-2</v>
      </c>
      <c r="P52">
        <f>AGRIBALYSE_Raw!O52/(1+AGRIBALYSE_Cooked!$B52)</f>
        <v>0.44025357777777779</v>
      </c>
      <c r="Q52">
        <f>AGRIBALYSE_Raw!P52/(1+AGRIBALYSE_Cooked!$B52)</f>
        <v>2.1569396666666665E-8</v>
      </c>
      <c r="R52">
        <f>AGRIBALYSE_Raw!Q52/(1+AGRIBALYSE_Cooked!$B52)</f>
        <v>6.9013881111111106E-2</v>
      </c>
      <c r="S52">
        <f>AGRIBALYSE_Raw!R52/(1+AGRIBALYSE_Cooked!$B52)</f>
        <v>1.6301040000000001E-3</v>
      </c>
      <c r="T52">
        <f>AGRIBALYSE_Raw!S52/(1+AGRIBALYSE_Cooked!$B52)</f>
        <v>2.8171589999999888E-8</v>
      </c>
      <c r="U52">
        <f>AGRIBALYSE_Raw!T52/(1+AGRIBALYSE_Cooked!$B52)</f>
        <v>1.1091212555555556E-8</v>
      </c>
      <c r="V52">
        <f>AGRIBALYSE_Raw!U52/(1+AGRIBALYSE_Cooked!$B52)</f>
        <v>2.8782313333333333E-10</v>
      </c>
      <c r="W52">
        <f>AGRIBALYSE_Raw!V52/(1+AGRIBALYSE_Cooked!$B52)</f>
        <v>2.2711391111111113E-3</v>
      </c>
      <c r="X52">
        <f>AGRIBALYSE_Raw!W52/(1+AGRIBALYSE_Cooked!$B52)</f>
        <v>6.3719856666666672E-5</v>
      </c>
      <c r="Y52">
        <f>AGRIBALYSE_Raw!X52/(1+AGRIBALYSE_Cooked!$B52)</f>
        <v>1.5302184444444444E-3</v>
      </c>
      <c r="Z52">
        <f>AGRIBALYSE_Raw!Y52/(1+AGRIBALYSE_Cooked!$B52)</f>
        <v>6.9282396666666664E-3</v>
      </c>
      <c r="AA52">
        <f>AGRIBALYSE_Raw!Z52/(1+AGRIBALYSE_Cooked!$B52)</f>
        <v>20.273250999999998</v>
      </c>
      <c r="AB52">
        <f>AGRIBALYSE_Raw!AA52/(1+AGRIBALYSE_Cooked!$B52)</f>
        <v>10.598381888888889</v>
      </c>
      <c r="AC52">
        <f>AGRIBALYSE_Raw!AB52/(1+AGRIBALYSE_Cooked!$B52)</f>
        <v>0.40225983333333332</v>
      </c>
      <c r="AD52">
        <f>AGRIBALYSE_Raw!AC52/(1+AGRIBALYSE_Cooked!$B52)</f>
        <v>6.1398103333333331</v>
      </c>
      <c r="AE52">
        <f>AGRIBALYSE_Raw!AD52/(1+AGRIBALYSE_Cooked!$B52)</f>
        <v>2.5078831111111112E-6</v>
      </c>
      <c r="AF52">
        <f>AGRIBALYSE_Raw!AE52/(1+AGRIBALYSE_Cooked!$B52)</f>
        <v>3.7826081111111111E-2</v>
      </c>
      <c r="AG52">
        <f>AGRIBALYSE_Raw!AF52/(1+AGRIBALYSE_Cooked!$B52)</f>
        <v>0.40221003333333333</v>
      </c>
      <c r="AH52">
        <f>AGRIBALYSE_Raw!AG52/(1+AGRIBALYSE_Cooked!$B52)</f>
        <v>2.174658111111111E-4</v>
      </c>
    </row>
    <row r="53" spans="1:34">
      <c r="A53" t="s">
        <v>267</v>
      </c>
      <c r="B53" s="19">
        <v>-0.1</v>
      </c>
      <c r="C53">
        <v>20023</v>
      </c>
      <c r="D53">
        <v>20023</v>
      </c>
      <c r="E53" t="s">
        <v>614</v>
      </c>
      <c r="F53" t="s">
        <v>672</v>
      </c>
      <c r="G53" t="s">
        <v>683</v>
      </c>
      <c r="H53" t="s">
        <v>684</v>
      </c>
      <c r="I53">
        <v>2</v>
      </c>
      <c r="J53">
        <v>0</v>
      </c>
      <c r="K53" t="s">
        <v>618</v>
      </c>
      <c r="L53" t="s">
        <v>570</v>
      </c>
      <c r="M53" t="s">
        <v>564</v>
      </c>
      <c r="N53">
        <v>2.8827803052761101</v>
      </c>
      <c r="O53">
        <v>7.0150701999999995E-2</v>
      </c>
      <c r="P53">
        <f>AGRIBALYSE_Raw!O53/(1+AGRIBALYSE_Cooked!$B53)</f>
        <v>0.79494586666666667</v>
      </c>
      <c r="Q53">
        <f>AGRIBALYSE_Raw!P53/(1+AGRIBALYSE_Cooked!$B53)</f>
        <v>2.0626892222222219E-8</v>
      </c>
      <c r="R53">
        <f>AGRIBALYSE_Raw!Q53/(1+AGRIBALYSE_Cooked!$B53)</f>
        <v>8.0062026666666675E-2</v>
      </c>
      <c r="S53">
        <f>AGRIBALYSE_Raw!R53/(1+AGRIBALYSE_Cooked!$B53)</f>
        <v>3.1309996666666665E-3</v>
      </c>
      <c r="T53">
        <f>AGRIBALYSE_Raw!S53/(1+AGRIBALYSE_Cooked!$B53)</f>
        <v>4.3348876666666665E-8</v>
      </c>
      <c r="U53">
        <f>AGRIBALYSE_Raw!T53/(1+AGRIBALYSE_Cooked!$B53)</f>
        <v>1.5915192222222223E-8</v>
      </c>
      <c r="V53">
        <f>AGRIBALYSE_Raw!U53/(1+AGRIBALYSE_Cooked!$B53)</f>
        <v>3.3971902222222223E-10</v>
      </c>
      <c r="W53">
        <f>AGRIBALYSE_Raw!V53/(1+AGRIBALYSE_Cooked!$B53)</f>
        <v>4.2046657777777777E-3</v>
      </c>
      <c r="X53">
        <f>AGRIBALYSE_Raw!W53/(1+AGRIBALYSE_Cooked!$B53)</f>
        <v>2.0215107777777779E-4</v>
      </c>
      <c r="Y53">
        <f>AGRIBALYSE_Raw!X53/(1+AGRIBALYSE_Cooked!$B53)</f>
        <v>3.0304602222222224E-3</v>
      </c>
      <c r="Z53">
        <f>AGRIBALYSE_Raw!Y53/(1+AGRIBALYSE_Cooked!$B53)</f>
        <v>1.2279611111111111E-2</v>
      </c>
      <c r="AA53">
        <f>AGRIBALYSE_Raw!Z53/(1+AGRIBALYSE_Cooked!$B53)</f>
        <v>8.7731623333333335</v>
      </c>
      <c r="AB53">
        <f>AGRIBALYSE_Raw!AA53/(1+AGRIBALYSE_Cooked!$B53)</f>
        <v>10.850452888888888</v>
      </c>
      <c r="AC53">
        <f>AGRIBALYSE_Raw!AB53/(1+AGRIBALYSE_Cooked!$B53)</f>
        <v>0.50749889999999998</v>
      </c>
      <c r="AD53">
        <f>AGRIBALYSE_Raw!AC53/(1+AGRIBALYSE_Cooked!$B53)</f>
        <v>10.298992666666665</v>
      </c>
      <c r="AE53">
        <f>AGRIBALYSE_Raw!AD53/(1+AGRIBALYSE_Cooked!$B53)</f>
        <v>4.6974634444444444E-6</v>
      </c>
      <c r="AF53">
        <f>AGRIBALYSE_Raw!AE53/(1+AGRIBALYSE_Cooked!$B53)</f>
        <v>1.6688445555555556E-2</v>
      </c>
      <c r="AG53">
        <f>AGRIBALYSE_Raw!AF53/(1+AGRIBALYSE_Cooked!$B53)</f>
        <v>0.7774016222222222</v>
      </c>
      <c r="AH53">
        <f>AGRIBALYSE_Raw!AG53/(1+AGRIBALYSE_Cooked!$B53)</f>
        <v>8.5579839999999998E-4</v>
      </c>
    </row>
    <row r="54" spans="1:34">
      <c r="A54" t="s">
        <v>267</v>
      </c>
      <c r="B54" s="19">
        <v>-0.1</v>
      </c>
      <c r="C54">
        <v>20055</v>
      </c>
      <c r="D54">
        <v>20055</v>
      </c>
      <c r="E54" t="s">
        <v>614</v>
      </c>
      <c r="F54" t="s">
        <v>672</v>
      </c>
      <c r="G54" t="s">
        <v>685</v>
      </c>
      <c r="H54" t="s">
        <v>686</v>
      </c>
      <c r="I54">
        <v>2</v>
      </c>
      <c r="J54">
        <v>0</v>
      </c>
      <c r="K54" t="s">
        <v>618</v>
      </c>
      <c r="L54" t="s">
        <v>570</v>
      </c>
      <c r="M54" t="s">
        <v>564</v>
      </c>
      <c r="N54">
        <v>2.96671956856899</v>
      </c>
      <c r="O54">
        <v>5.3272693000000003E-2</v>
      </c>
      <c r="P54">
        <f>AGRIBALYSE_Raw!O54/(1+AGRIBALYSE_Cooked!$B54)</f>
        <v>0.54915625555555558</v>
      </c>
      <c r="Q54">
        <f>AGRIBALYSE_Raw!P54/(1+AGRIBALYSE_Cooked!$B54)</f>
        <v>2.4619143333333335E-8</v>
      </c>
      <c r="R54">
        <f>AGRIBALYSE_Raw!Q54/(1+AGRIBALYSE_Cooked!$B54)</f>
        <v>7.8475981111111107E-2</v>
      </c>
      <c r="S54">
        <f>AGRIBALYSE_Raw!R54/(1+AGRIBALYSE_Cooked!$B54)</f>
        <v>1.903662E-3</v>
      </c>
      <c r="T54">
        <f>AGRIBALYSE_Raw!S54/(1+AGRIBALYSE_Cooked!$B54)</f>
        <v>3.2366227777777776E-8</v>
      </c>
      <c r="U54">
        <f>AGRIBALYSE_Raw!T54/(1+AGRIBALYSE_Cooked!$B54)</f>
        <v>1.310825111111111E-8</v>
      </c>
      <c r="V54">
        <f>AGRIBALYSE_Raw!U54/(1+AGRIBALYSE_Cooked!$B54)</f>
        <v>3.3844448888888888E-10</v>
      </c>
      <c r="W54">
        <f>AGRIBALYSE_Raw!V54/(1+AGRIBALYSE_Cooked!$B54)</f>
        <v>2.611650222222222E-3</v>
      </c>
      <c r="X54">
        <f>AGRIBALYSE_Raw!W54/(1+AGRIBALYSE_Cooked!$B54)</f>
        <v>8.0785634444444443E-5</v>
      </c>
      <c r="Y54">
        <f>AGRIBALYSE_Raw!X54/(1+AGRIBALYSE_Cooked!$B54)</f>
        <v>1.7955313333333333E-3</v>
      </c>
      <c r="Z54">
        <f>AGRIBALYSE_Raw!Y54/(1+AGRIBALYSE_Cooked!$B54)</f>
        <v>8.0043551111111111E-3</v>
      </c>
      <c r="AA54">
        <f>AGRIBALYSE_Raw!Z54/(1+AGRIBALYSE_Cooked!$B54)</f>
        <v>23.264805111111112</v>
      </c>
      <c r="AB54">
        <f>AGRIBALYSE_Raw!AA54/(1+AGRIBALYSE_Cooked!$B54)</f>
        <v>12.071028888888888</v>
      </c>
      <c r="AC54">
        <f>AGRIBALYSE_Raw!AB54/(1+AGRIBALYSE_Cooked!$B54)</f>
        <v>0.45865408888888892</v>
      </c>
      <c r="AD54">
        <f>AGRIBALYSE_Raw!AC54/(1+AGRIBALYSE_Cooked!$B54)</f>
        <v>7.0076641111111115</v>
      </c>
      <c r="AE54">
        <f>AGRIBALYSE_Raw!AD54/(1+AGRIBALYSE_Cooked!$B54)</f>
        <v>2.8571796666666663E-6</v>
      </c>
      <c r="AF54">
        <f>AGRIBALYSE_Raw!AE54/(1+AGRIBALYSE_Cooked!$B54)</f>
        <v>8.5012177777777781E-2</v>
      </c>
      <c r="AG54">
        <f>AGRIBALYSE_Raw!AF54/(1+AGRIBALYSE_Cooked!$B54)</f>
        <v>0.46389544444444442</v>
      </c>
      <c r="AH54">
        <f>AGRIBALYSE_Raw!AG54/(1+AGRIBALYSE_Cooked!$B54)</f>
        <v>2.4863575555555555E-4</v>
      </c>
    </row>
    <row r="55" spans="1:34">
      <c r="A55" t="s">
        <v>267</v>
      </c>
      <c r="B55" s="19">
        <v>-0.1</v>
      </c>
      <c r="C55">
        <v>20105</v>
      </c>
      <c r="D55">
        <v>20105</v>
      </c>
      <c r="E55" t="s">
        <v>614</v>
      </c>
      <c r="F55" t="s">
        <v>672</v>
      </c>
      <c r="G55" t="s">
        <v>687</v>
      </c>
      <c r="H55" t="s">
        <v>688</v>
      </c>
      <c r="I55">
        <v>2</v>
      </c>
      <c r="J55">
        <v>0</v>
      </c>
      <c r="K55" t="s">
        <v>618</v>
      </c>
      <c r="L55" t="s">
        <v>570</v>
      </c>
      <c r="M55" t="s">
        <v>564</v>
      </c>
      <c r="N55">
        <v>2.88363669002297</v>
      </c>
      <c r="O55">
        <v>0.8531822</v>
      </c>
      <c r="P55">
        <f>AGRIBALYSE_Raw!O55/(1+AGRIBALYSE_Cooked!$B55)</f>
        <v>6.8565396666666665</v>
      </c>
      <c r="Q55">
        <f>AGRIBALYSE_Raw!P55/(1+AGRIBALYSE_Cooked!$B55)</f>
        <v>1.0781657222222222E-7</v>
      </c>
      <c r="R55">
        <f>AGRIBALYSE_Raw!Q55/(1+AGRIBALYSE_Cooked!$B55)</f>
        <v>0.40312089999999995</v>
      </c>
      <c r="S55">
        <f>AGRIBALYSE_Raw!R55/(1+AGRIBALYSE_Cooked!$B55)</f>
        <v>1.0867976888888889E-2</v>
      </c>
      <c r="T55">
        <f>AGRIBALYSE_Raw!S55/(1+AGRIBALYSE_Cooked!$B55)</f>
        <v>2.3269009999999999E-7</v>
      </c>
      <c r="U55">
        <f>AGRIBALYSE_Raw!T55/(1+AGRIBALYSE_Cooked!$B55)</f>
        <v>4.3109082222222216E-8</v>
      </c>
      <c r="V55">
        <f>AGRIBALYSE_Raw!U55/(1+AGRIBALYSE_Cooked!$B55)</f>
        <v>1.6439686666666666E-9</v>
      </c>
      <c r="W55">
        <f>AGRIBALYSE_Raw!V55/(1+AGRIBALYSE_Cooked!$B55)</f>
        <v>2.0901636666666664E-2</v>
      </c>
      <c r="X55">
        <f>AGRIBALYSE_Raw!W55/(1+AGRIBALYSE_Cooked!$B55)</f>
        <v>5.785530777777778E-4</v>
      </c>
      <c r="Y55">
        <f>AGRIBALYSE_Raw!X55/(1+AGRIBALYSE_Cooked!$B55)</f>
        <v>1.7365824444444445E-2</v>
      </c>
      <c r="Z55">
        <f>AGRIBALYSE_Raw!Y55/(1+AGRIBALYSE_Cooked!$B55)</f>
        <v>7.3291464444444454E-2</v>
      </c>
      <c r="AA55">
        <f>AGRIBALYSE_Raw!Z55/(1+AGRIBALYSE_Cooked!$B55)</f>
        <v>67.49860666666666</v>
      </c>
      <c r="AB55">
        <f>AGRIBALYSE_Raw!AA55/(1+AGRIBALYSE_Cooked!$B55)</f>
        <v>30.798822222222221</v>
      </c>
      <c r="AC55">
        <f>AGRIBALYSE_Raw!AB55/(1+AGRIBALYSE_Cooked!$B55)</f>
        <v>62.436036666666666</v>
      </c>
      <c r="AD55">
        <f>AGRIBALYSE_Raw!AC55/(1+AGRIBALYSE_Cooked!$B55)</f>
        <v>88.452771111111119</v>
      </c>
      <c r="AE55">
        <f>AGRIBALYSE_Raw!AD55/(1+AGRIBALYSE_Cooked!$B55)</f>
        <v>1.5626478888888891E-5</v>
      </c>
      <c r="AF55">
        <f>AGRIBALYSE_Raw!AE55/(1+AGRIBALYSE_Cooked!$B55)</f>
        <v>0.34875961111111115</v>
      </c>
      <c r="AG55">
        <f>AGRIBALYSE_Raw!AF55/(1+AGRIBALYSE_Cooked!$B55)</f>
        <v>6.3104722222222218</v>
      </c>
      <c r="AH55">
        <f>AGRIBALYSE_Raw!AG55/(1+AGRIBALYSE_Cooked!$B55)</f>
        <v>0.19730776666666666</v>
      </c>
    </row>
    <row r="56" spans="1:34">
      <c r="A56" t="s">
        <v>896</v>
      </c>
      <c r="B56" s="19">
        <v>-0.1</v>
      </c>
      <c r="C56">
        <v>20162</v>
      </c>
      <c r="D56">
        <v>20162</v>
      </c>
      <c r="E56" t="s">
        <v>614</v>
      </c>
      <c r="F56" t="s">
        <v>672</v>
      </c>
      <c r="G56" t="s">
        <v>689</v>
      </c>
      <c r="H56" t="s">
        <v>690</v>
      </c>
      <c r="I56">
        <v>2</v>
      </c>
      <c r="J56">
        <v>0</v>
      </c>
      <c r="K56" t="s">
        <v>618</v>
      </c>
      <c r="L56" t="s">
        <v>570</v>
      </c>
      <c r="M56" t="s">
        <v>564</v>
      </c>
      <c r="N56">
        <v>3.00533743657423</v>
      </c>
      <c r="O56">
        <v>6.7150184000000002E-2</v>
      </c>
      <c r="P56">
        <f>AGRIBALYSE_Raw!O56/(1+AGRIBALYSE_Cooked!$B56)</f>
        <v>0.63406741111111109</v>
      </c>
      <c r="Q56">
        <f>AGRIBALYSE_Raw!P56/(1+AGRIBALYSE_Cooked!$B56)</f>
        <v>2.6350846666666664E-8</v>
      </c>
      <c r="R56">
        <f>AGRIBALYSE_Raw!Q56/(1+AGRIBALYSE_Cooked!$B56)</f>
        <v>0.26612720000000001</v>
      </c>
      <c r="S56">
        <f>AGRIBALYSE_Raw!R56/(1+AGRIBALYSE_Cooked!$B56)</f>
        <v>2.2369892222222224E-3</v>
      </c>
      <c r="T56">
        <f>AGRIBALYSE_Raw!S56/(1+AGRIBALYSE_Cooked!$B56)</f>
        <v>3.7751425555555554E-8</v>
      </c>
      <c r="U56">
        <f>AGRIBALYSE_Raw!T56/(1+AGRIBALYSE_Cooked!$B56)</f>
        <v>3.9861003333333332E-8</v>
      </c>
      <c r="V56">
        <f>AGRIBALYSE_Raw!U56/(1+AGRIBALYSE_Cooked!$B56)</f>
        <v>6.883922777777778E-10</v>
      </c>
      <c r="W56">
        <f>AGRIBALYSE_Raw!V56/(1+AGRIBALYSE_Cooked!$B56)</f>
        <v>2.9536231111111106E-3</v>
      </c>
      <c r="X56">
        <f>AGRIBALYSE_Raw!W56/(1+AGRIBALYSE_Cooked!$B56)</f>
        <v>8.9763061111111113E-5</v>
      </c>
      <c r="Y56">
        <f>AGRIBALYSE_Raw!X56/(1+AGRIBALYSE_Cooked!$B56)</f>
        <v>1.6376301111111111E-3</v>
      </c>
      <c r="Z56">
        <f>AGRIBALYSE_Raw!Y56/(1+AGRIBALYSE_Cooked!$B56)</f>
        <v>1.0596655555555556E-2</v>
      </c>
      <c r="AA56">
        <f>AGRIBALYSE_Raw!Z56/(1+AGRIBALYSE_Cooked!$B56)</f>
        <v>6.7005558888888883</v>
      </c>
      <c r="AB56">
        <f>AGRIBALYSE_Raw!AA56/(1+AGRIBALYSE_Cooked!$B56)</f>
        <v>7.5822296666666666</v>
      </c>
      <c r="AC56">
        <f>AGRIBALYSE_Raw!AB56/(1+AGRIBALYSE_Cooked!$B56)</f>
        <v>0.53265370000000001</v>
      </c>
      <c r="AD56">
        <f>AGRIBALYSE_Raw!AC56/(1+AGRIBALYSE_Cooked!$B56)</f>
        <v>12.915272222222221</v>
      </c>
      <c r="AE56">
        <f>AGRIBALYSE_Raw!AD56/(1+AGRIBALYSE_Cooked!$B56)</f>
        <v>4.925929666666667E-6</v>
      </c>
      <c r="AF56">
        <f>AGRIBALYSE_Raw!AE56/(1+AGRIBALYSE_Cooked!$B56)</f>
        <v>8.6339483333333342E-2</v>
      </c>
      <c r="AG56">
        <f>AGRIBALYSE_Raw!AF56/(1+AGRIBALYSE_Cooked!$B56)</f>
        <v>0.5472644333333333</v>
      </c>
      <c r="AH56">
        <f>AGRIBALYSE_Raw!AG56/(1+AGRIBALYSE_Cooked!$B56)</f>
        <v>4.6349272222222221E-4</v>
      </c>
    </row>
    <row r="57" spans="1:34">
      <c r="A57" t="s">
        <v>896</v>
      </c>
      <c r="B57" s="19">
        <v>-0.1</v>
      </c>
      <c r="C57">
        <v>20163</v>
      </c>
      <c r="D57">
        <v>20163</v>
      </c>
      <c r="E57" t="s">
        <v>614</v>
      </c>
      <c r="F57" t="s">
        <v>672</v>
      </c>
      <c r="G57" t="s">
        <v>691</v>
      </c>
      <c r="H57" t="s">
        <v>692</v>
      </c>
      <c r="I57">
        <v>2</v>
      </c>
      <c r="J57">
        <v>0</v>
      </c>
      <c r="K57" t="s">
        <v>618</v>
      </c>
      <c r="L57" t="s">
        <v>570</v>
      </c>
      <c r="M57" t="s">
        <v>564</v>
      </c>
      <c r="N57">
        <v>3.0053361019296299</v>
      </c>
      <c r="O57">
        <v>6.7150184000000002E-2</v>
      </c>
      <c r="P57">
        <f>AGRIBALYSE_Raw!O57/(1+AGRIBALYSE_Cooked!$B57)</f>
        <v>0.63406741111111109</v>
      </c>
      <c r="Q57">
        <f>AGRIBALYSE_Raw!P57/(1+AGRIBALYSE_Cooked!$B57)</f>
        <v>2.6350846666666664E-8</v>
      </c>
      <c r="R57">
        <f>AGRIBALYSE_Raw!Q57/(1+AGRIBALYSE_Cooked!$B57)</f>
        <v>0.26612720000000001</v>
      </c>
      <c r="S57">
        <f>AGRIBALYSE_Raw!R57/(1+AGRIBALYSE_Cooked!$B57)</f>
        <v>2.2369892222222224E-3</v>
      </c>
      <c r="T57">
        <f>AGRIBALYSE_Raw!S57/(1+AGRIBALYSE_Cooked!$B57)</f>
        <v>3.7751425555555554E-8</v>
      </c>
      <c r="U57">
        <f>AGRIBALYSE_Raw!T57/(1+AGRIBALYSE_Cooked!$B57)</f>
        <v>3.9861003333333332E-8</v>
      </c>
      <c r="V57">
        <f>AGRIBALYSE_Raw!U57/(1+AGRIBALYSE_Cooked!$B57)</f>
        <v>6.883922777777778E-10</v>
      </c>
      <c r="W57">
        <f>AGRIBALYSE_Raw!V57/(1+AGRIBALYSE_Cooked!$B57)</f>
        <v>2.9536231111111106E-3</v>
      </c>
      <c r="X57">
        <f>AGRIBALYSE_Raw!W57/(1+AGRIBALYSE_Cooked!$B57)</f>
        <v>8.9763061111111113E-5</v>
      </c>
      <c r="Y57">
        <f>AGRIBALYSE_Raw!X57/(1+AGRIBALYSE_Cooked!$B57)</f>
        <v>1.6376301111111111E-3</v>
      </c>
      <c r="Z57">
        <f>AGRIBALYSE_Raw!Y57/(1+AGRIBALYSE_Cooked!$B57)</f>
        <v>1.0596655555555556E-2</v>
      </c>
      <c r="AA57">
        <f>AGRIBALYSE_Raw!Z57/(1+AGRIBALYSE_Cooked!$B57)</f>
        <v>6.7005558888888883</v>
      </c>
      <c r="AB57">
        <f>AGRIBALYSE_Raw!AA57/(1+AGRIBALYSE_Cooked!$B57)</f>
        <v>7.5822296666666666</v>
      </c>
      <c r="AC57">
        <f>AGRIBALYSE_Raw!AB57/(1+AGRIBALYSE_Cooked!$B57)</f>
        <v>0.53265370000000001</v>
      </c>
      <c r="AD57">
        <f>AGRIBALYSE_Raw!AC57/(1+AGRIBALYSE_Cooked!$B57)</f>
        <v>12.915272222222221</v>
      </c>
      <c r="AE57">
        <f>AGRIBALYSE_Raw!AD57/(1+AGRIBALYSE_Cooked!$B57)</f>
        <v>4.925929666666667E-6</v>
      </c>
      <c r="AF57">
        <f>AGRIBALYSE_Raw!AE57/(1+AGRIBALYSE_Cooked!$B57)</f>
        <v>8.6339483333333342E-2</v>
      </c>
      <c r="AG57">
        <f>AGRIBALYSE_Raw!AF57/(1+AGRIBALYSE_Cooked!$B57)</f>
        <v>0.5472644333333333</v>
      </c>
      <c r="AH57">
        <f>AGRIBALYSE_Raw!AG57/(1+AGRIBALYSE_Cooked!$B57)</f>
        <v>4.6349272222222221E-4</v>
      </c>
    </row>
    <row r="58" spans="1:34">
      <c r="A58" t="s">
        <v>267</v>
      </c>
      <c r="B58" s="19">
        <v>-0.1</v>
      </c>
      <c r="C58">
        <v>20116</v>
      </c>
      <c r="D58">
        <v>20116</v>
      </c>
      <c r="E58" t="s">
        <v>614</v>
      </c>
      <c r="F58" t="s">
        <v>672</v>
      </c>
      <c r="G58" t="s">
        <v>693</v>
      </c>
      <c r="H58" t="s">
        <v>694</v>
      </c>
      <c r="I58">
        <v>2</v>
      </c>
      <c r="J58">
        <v>0</v>
      </c>
      <c r="K58" t="s">
        <v>618</v>
      </c>
      <c r="L58" t="s">
        <v>570</v>
      </c>
      <c r="M58" t="s">
        <v>564</v>
      </c>
      <c r="N58">
        <v>3.3742726154381102</v>
      </c>
      <c r="O58">
        <v>7.0852268999999996E-2</v>
      </c>
      <c r="P58">
        <f>AGRIBALYSE_Raw!O58/(1+AGRIBALYSE_Cooked!$B58)</f>
        <v>0.84670572222222218</v>
      </c>
      <c r="Q58">
        <f>AGRIBALYSE_Raw!P58/(1+AGRIBALYSE_Cooked!$B58)</f>
        <v>2.3241225555555554E-8</v>
      </c>
      <c r="R58">
        <f>AGRIBALYSE_Raw!Q58/(1+AGRIBALYSE_Cooked!$B58)</f>
        <v>0.10676352333333333</v>
      </c>
      <c r="S58">
        <f>AGRIBALYSE_Raw!R58/(1+AGRIBALYSE_Cooked!$B58)</f>
        <v>2.9842175555555555E-3</v>
      </c>
      <c r="T58">
        <f>AGRIBALYSE_Raw!S58/(1+AGRIBALYSE_Cooked!$B58)</f>
        <v>4.2285677777777778E-8</v>
      </c>
      <c r="U58">
        <f>AGRIBALYSE_Raw!T58/(1+AGRIBALYSE_Cooked!$B58)</f>
        <v>1.7827259999999998E-8</v>
      </c>
      <c r="V58">
        <f>AGRIBALYSE_Raw!U58/(1+AGRIBALYSE_Cooked!$B58)</f>
        <v>3.4143775555555553E-10</v>
      </c>
      <c r="W58">
        <f>AGRIBALYSE_Raw!V58/(1+AGRIBALYSE_Cooked!$B58)</f>
        <v>3.6708188888888889E-3</v>
      </c>
      <c r="X58">
        <f>AGRIBALYSE_Raw!W58/(1+AGRIBALYSE_Cooked!$B58)</f>
        <v>1.7427162222222222E-4</v>
      </c>
      <c r="Y58">
        <f>AGRIBALYSE_Raw!X58/(1+AGRIBALYSE_Cooked!$B58)</f>
        <v>2.6676810000000003E-3</v>
      </c>
      <c r="Z58">
        <f>AGRIBALYSE_Raw!Y58/(1+AGRIBALYSE_Cooked!$B58)</f>
        <v>1.1147382222222222E-2</v>
      </c>
      <c r="AA58">
        <f>AGRIBALYSE_Raw!Z58/(1+AGRIBALYSE_Cooked!$B58)</f>
        <v>11.396571666666667</v>
      </c>
      <c r="AB58">
        <f>AGRIBALYSE_Raw!AA58/(1+AGRIBALYSE_Cooked!$B58)</f>
        <v>10.338601777777777</v>
      </c>
      <c r="AC58">
        <f>AGRIBALYSE_Raw!AB58/(1+AGRIBALYSE_Cooked!$B58)</f>
        <v>0.55534178888888885</v>
      </c>
      <c r="AD58">
        <f>AGRIBALYSE_Raw!AC58/(1+AGRIBALYSE_Cooked!$B58)</f>
        <v>10.457116666666666</v>
      </c>
      <c r="AE58">
        <f>AGRIBALYSE_Raw!AD58/(1+AGRIBALYSE_Cooked!$B58)</f>
        <v>4.3141195555555552E-6</v>
      </c>
      <c r="AF58">
        <f>AGRIBALYSE_Raw!AE58/(1+AGRIBALYSE_Cooked!$B58)</f>
        <v>8.5443321111111109E-2</v>
      </c>
      <c r="AG58">
        <f>AGRIBALYSE_Raw!AF58/(1+AGRIBALYSE_Cooked!$B58)</f>
        <v>0.73952252222222226</v>
      </c>
      <c r="AH58">
        <f>AGRIBALYSE_Raw!AG58/(1+AGRIBALYSE_Cooked!$B58)</f>
        <v>2.1739888888888888E-2</v>
      </c>
    </row>
    <row r="59" spans="1:34">
      <c r="A59" t="s">
        <v>267</v>
      </c>
      <c r="B59" s="19">
        <v>-0.1</v>
      </c>
      <c r="C59">
        <v>20069</v>
      </c>
      <c r="D59">
        <v>20069</v>
      </c>
      <c r="E59" t="s">
        <v>614</v>
      </c>
      <c r="F59" t="s">
        <v>672</v>
      </c>
      <c r="G59" t="s">
        <v>695</v>
      </c>
      <c r="H59" t="s">
        <v>696</v>
      </c>
      <c r="I59">
        <v>2</v>
      </c>
      <c r="J59">
        <v>0</v>
      </c>
      <c r="K59" t="s">
        <v>618</v>
      </c>
      <c r="L59" t="s">
        <v>570</v>
      </c>
      <c r="M59" t="s">
        <v>564</v>
      </c>
      <c r="N59">
        <v>3.19615342625913</v>
      </c>
      <c r="O59">
        <v>7.9780867000000005E-2</v>
      </c>
      <c r="P59">
        <f>AGRIBALYSE_Raw!O59/(1+AGRIBALYSE_Cooked!$B59)</f>
        <v>0.94205564444444434</v>
      </c>
      <c r="Q59">
        <f>AGRIBALYSE_Raw!P59/(1+AGRIBALYSE_Cooked!$B59)</f>
        <v>3.4297623333333335E-8</v>
      </c>
      <c r="R59">
        <f>AGRIBALYSE_Raw!Q59/(1+AGRIBALYSE_Cooked!$B59)</f>
        <v>9.6021540000000002E-2</v>
      </c>
      <c r="S59">
        <f>AGRIBALYSE_Raw!R59/(1+AGRIBALYSE_Cooked!$B59)</f>
        <v>2.6944463333333332E-3</v>
      </c>
      <c r="T59">
        <f>AGRIBALYSE_Raw!S59/(1+AGRIBALYSE_Cooked!$B59)</f>
        <v>5.3301365555555552E-8</v>
      </c>
      <c r="U59">
        <f>AGRIBALYSE_Raw!T59/(1+AGRIBALYSE_Cooked!$B59)</f>
        <v>3.5536165555555554E-8</v>
      </c>
      <c r="V59">
        <f>AGRIBALYSE_Raw!U59/(1+AGRIBALYSE_Cooked!$B59)</f>
        <v>6.2444697777777777E-10</v>
      </c>
      <c r="W59">
        <f>AGRIBALYSE_Raw!V59/(1+AGRIBALYSE_Cooked!$B59)</f>
        <v>5.7789989999999999E-3</v>
      </c>
      <c r="X59">
        <f>AGRIBALYSE_Raw!W59/(1+AGRIBALYSE_Cooked!$B59)</f>
        <v>1.0915766888888888E-4</v>
      </c>
      <c r="Y59">
        <f>AGRIBALYSE_Raw!X59/(1+AGRIBALYSE_Cooked!$B59)</f>
        <v>5.7439511111111105E-3</v>
      </c>
      <c r="Z59">
        <f>AGRIBALYSE_Raw!Y59/(1+AGRIBALYSE_Cooked!$B59)</f>
        <v>2.362796E-2</v>
      </c>
      <c r="AA59">
        <f>AGRIBALYSE_Raw!Z59/(1+AGRIBALYSE_Cooked!$B59)</f>
        <v>7.5267116666666665</v>
      </c>
      <c r="AB59">
        <f>AGRIBALYSE_Raw!AA59/(1+AGRIBALYSE_Cooked!$B59)</f>
        <v>36.63923888888889</v>
      </c>
      <c r="AC59">
        <f>AGRIBALYSE_Raw!AB59/(1+AGRIBALYSE_Cooked!$B59)</f>
        <v>8.2830538888888888E-2</v>
      </c>
      <c r="AD59">
        <f>AGRIBALYSE_Raw!AC59/(1+AGRIBALYSE_Cooked!$B59)</f>
        <v>8.6180223333333341</v>
      </c>
      <c r="AE59">
        <f>AGRIBALYSE_Raw!AD59/(1+AGRIBALYSE_Cooked!$B59)</f>
        <v>3.726616888888889E-6</v>
      </c>
      <c r="AF59">
        <f>AGRIBALYSE_Raw!AE59/(1+AGRIBALYSE_Cooked!$B59)</f>
        <v>0.21339791111111112</v>
      </c>
      <c r="AG59">
        <f>AGRIBALYSE_Raw!AF59/(1+AGRIBALYSE_Cooked!$B59)</f>
        <v>0.72835949999999994</v>
      </c>
      <c r="AH59">
        <f>AGRIBALYSE_Raw!AG59/(1+AGRIBALYSE_Cooked!$B59)</f>
        <v>2.9822396666666666E-4</v>
      </c>
    </row>
    <row r="60" spans="1:34">
      <c r="A60" t="s">
        <v>267</v>
      </c>
      <c r="B60" s="19">
        <v>-0.1</v>
      </c>
      <c r="C60">
        <v>20016</v>
      </c>
      <c r="D60">
        <v>20016</v>
      </c>
      <c r="E60" t="s">
        <v>614</v>
      </c>
      <c r="F60" t="s">
        <v>672</v>
      </c>
      <c r="G60" t="s">
        <v>697</v>
      </c>
      <c r="H60" t="s">
        <v>698</v>
      </c>
      <c r="I60">
        <v>2</v>
      </c>
      <c r="J60">
        <v>0</v>
      </c>
      <c r="K60" t="s">
        <v>618</v>
      </c>
      <c r="L60" t="s">
        <v>570</v>
      </c>
      <c r="M60" t="s">
        <v>564</v>
      </c>
      <c r="N60">
        <v>2.10292587549745</v>
      </c>
      <c r="O60">
        <v>7.6420170999999995E-2</v>
      </c>
      <c r="P60">
        <f>AGRIBALYSE_Raw!O60/(1+AGRIBALYSE_Cooked!$B60)</f>
        <v>0.80107804444444441</v>
      </c>
      <c r="Q60">
        <f>AGRIBALYSE_Raw!P60/(1+AGRIBALYSE_Cooked!$B60)</f>
        <v>3.4315883333333332E-8</v>
      </c>
      <c r="R60">
        <f>AGRIBALYSE_Raw!Q60/(1+AGRIBALYSE_Cooked!$B60)</f>
        <v>0.1315098888888889</v>
      </c>
      <c r="S60">
        <f>AGRIBALYSE_Raw!R60/(1+AGRIBALYSE_Cooked!$B60)</f>
        <v>2.564405222222222E-3</v>
      </c>
      <c r="T60">
        <f>AGRIBALYSE_Raw!S60/(1+AGRIBALYSE_Cooked!$B60)</f>
        <v>5.2641129999999996E-8</v>
      </c>
      <c r="U60">
        <f>AGRIBALYSE_Raw!T60/(1+AGRIBALYSE_Cooked!$B60)</f>
        <v>3.4309499999999994E-8</v>
      </c>
      <c r="V60">
        <f>AGRIBALYSE_Raw!U60/(1+AGRIBALYSE_Cooked!$B60)</f>
        <v>5.9804168888888893E-10</v>
      </c>
      <c r="W60">
        <f>AGRIBALYSE_Raw!V60/(1+AGRIBALYSE_Cooked!$B60)</f>
        <v>5.7278698888888887E-3</v>
      </c>
      <c r="X60">
        <f>AGRIBALYSE_Raw!W60/(1+AGRIBALYSE_Cooked!$B60)</f>
        <v>8.6109761111111119E-5</v>
      </c>
      <c r="Y60">
        <f>AGRIBALYSE_Raw!X60/(1+AGRIBALYSE_Cooked!$B60)</f>
        <v>5.5794426666666667E-3</v>
      </c>
      <c r="Z60">
        <f>AGRIBALYSE_Raw!Y60/(1+AGRIBALYSE_Cooked!$B60)</f>
        <v>2.329875E-2</v>
      </c>
      <c r="AA60">
        <f>AGRIBALYSE_Raw!Z60/(1+AGRIBALYSE_Cooked!$B60)</f>
        <v>6.8838235555555558</v>
      </c>
      <c r="AB60">
        <f>AGRIBALYSE_Raw!AA60/(1+AGRIBALYSE_Cooked!$B60)</f>
        <v>36.596064444444444</v>
      </c>
      <c r="AC60">
        <f>AGRIBALYSE_Raw!AB60/(1+AGRIBALYSE_Cooked!$B60)</f>
        <v>8.2378997777777782E-2</v>
      </c>
      <c r="AD60">
        <f>AGRIBALYSE_Raw!AC60/(1+AGRIBALYSE_Cooked!$B60)</f>
        <v>9.3497028888888902</v>
      </c>
      <c r="AE60">
        <f>AGRIBALYSE_Raw!AD60/(1+AGRIBALYSE_Cooked!$B60)</f>
        <v>3.9797564444444445E-6</v>
      </c>
      <c r="AF60">
        <f>AGRIBALYSE_Raw!AE60/(1+AGRIBALYSE_Cooked!$B60)</f>
        <v>8.5000222222222227E-2</v>
      </c>
      <c r="AG60">
        <f>AGRIBALYSE_Raw!AF60/(1+AGRIBALYSE_Cooked!$B60)</f>
        <v>0.71577983333333328</v>
      </c>
      <c r="AH60">
        <f>AGRIBALYSE_Raw!AG60/(1+AGRIBALYSE_Cooked!$B60)</f>
        <v>2.9798712222222219E-4</v>
      </c>
    </row>
    <row r="61" spans="1:34">
      <c r="A61" t="s">
        <v>267</v>
      </c>
      <c r="B61" s="19">
        <v>-0.1</v>
      </c>
      <c r="C61">
        <v>20019</v>
      </c>
      <c r="D61">
        <v>20019</v>
      </c>
      <c r="E61" t="s">
        <v>614</v>
      </c>
      <c r="F61" t="s">
        <v>672</v>
      </c>
      <c r="G61" t="s">
        <v>699</v>
      </c>
      <c r="H61" t="s">
        <v>700</v>
      </c>
      <c r="I61">
        <v>2</v>
      </c>
      <c r="J61">
        <v>0</v>
      </c>
      <c r="K61" t="s">
        <v>618</v>
      </c>
      <c r="L61" t="s">
        <v>570</v>
      </c>
      <c r="M61" t="s">
        <v>564</v>
      </c>
      <c r="N61">
        <v>2.6358033474605498</v>
      </c>
      <c r="O61">
        <v>4.9790678999999997E-2</v>
      </c>
      <c r="P61">
        <f>AGRIBALYSE_Raw!O61/(1+AGRIBALYSE_Cooked!$B61)</f>
        <v>0.56908935555555551</v>
      </c>
      <c r="Q61">
        <f>AGRIBALYSE_Raw!P61/(1+AGRIBALYSE_Cooked!$B61)</f>
        <v>2.4506093333333333E-8</v>
      </c>
      <c r="R61">
        <f>AGRIBALYSE_Raw!Q61/(1+AGRIBALYSE_Cooked!$B61)</f>
        <v>9.220661333333334E-2</v>
      </c>
      <c r="S61">
        <f>AGRIBALYSE_Raw!R61/(1+AGRIBALYSE_Cooked!$B61)</f>
        <v>1.9724213333333334E-3</v>
      </c>
      <c r="T61">
        <f>AGRIBALYSE_Raw!S61/(1+AGRIBALYSE_Cooked!$B61)</f>
        <v>3.2884740000000003E-8</v>
      </c>
      <c r="U61">
        <f>AGRIBALYSE_Raw!T61/(1+AGRIBALYSE_Cooked!$B61)</f>
        <v>1.6756498888888886E-8</v>
      </c>
      <c r="V61">
        <f>AGRIBALYSE_Raw!U61/(1+AGRIBALYSE_Cooked!$B61)</f>
        <v>4.7628041111111108E-10</v>
      </c>
      <c r="W61">
        <f>AGRIBALYSE_Raw!V61/(1+AGRIBALYSE_Cooked!$B61)</f>
        <v>2.6357193333333331E-3</v>
      </c>
      <c r="X61">
        <f>AGRIBALYSE_Raw!W61/(1+AGRIBALYSE_Cooked!$B61)</f>
        <v>6.4492891111111108E-5</v>
      </c>
      <c r="Y61">
        <f>AGRIBALYSE_Raw!X61/(1+AGRIBALYSE_Cooked!$B61)</f>
        <v>1.3518364444444445E-3</v>
      </c>
      <c r="Z61">
        <f>AGRIBALYSE_Raw!Y61/(1+AGRIBALYSE_Cooked!$B61)</f>
        <v>9.845792777777777E-3</v>
      </c>
      <c r="AA61">
        <f>AGRIBALYSE_Raw!Z61/(1+AGRIBALYSE_Cooked!$B61)</f>
        <v>4.1686704444444445</v>
      </c>
      <c r="AB61">
        <f>AGRIBALYSE_Raw!AA61/(1+AGRIBALYSE_Cooked!$B61)</f>
        <v>5.0369518888888889</v>
      </c>
      <c r="AC61">
        <f>AGRIBALYSE_Raw!AB61/(1+AGRIBALYSE_Cooked!$B61)</f>
        <v>0.36956998888888887</v>
      </c>
      <c r="AD61">
        <f>AGRIBALYSE_Raw!AC61/(1+AGRIBALYSE_Cooked!$B61)</f>
        <v>8.7184327777777781</v>
      </c>
      <c r="AE61">
        <f>AGRIBALYSE_Raw!AD61/(1+AGRIBALYSE_Cooked!$B61)</f>
        <v>3.4658328888888889E-6</v>
      </c>
      <c r="AF61">
        <f>AGRIBALYSE_Raw!AE61/(1+AGRIBALYSE_Cooked!$B61)</f>
        <v>3.8902415555555556E-2</v>
      </c>
      <c r="AG61">
        <f>AGRIBALYSE_Raw!AF61/(1+AGRIBALYSE_Cooked!$B61)</f>
        <v>0.52981384444444446</v>
      </c>
      <c r="AH61">
        <f>AGRIBALYSE_Raw!AG61/(1+AGRIBALYSE_Cooked!$B61)</f>
        <v>3.7310086666666667E-4</v>
      </c>
    </row>
    <row r="62" spans="1:34">
      <c r="A62" t="s">
        <v>267</v>
      </c>
      <c r="B62" s="19">
        <v>-0.1</v>
      </c>
      <c r="C62">
        <v>20020</v>
      </c>
      <c r="D62">
        <v>20020</v>
      </c>
      <c r="E62" t="s">
        <v>614</v>
      </c>
      <c r="F62" t="s">
        <v>672</v>
      </c>
      <c r="G62" t="s">
        <v>701</v>
      </c>
      <c r="H62" t="s">
        <v>702</v>
      </c>
      <c r="I62">
        <v>2</v>
      </c>
      <c r="J62">
        <v>0</v>
      </c>
      <c r="K62" t="s">
        <v>618</v>
      </c>
      <c r="L62" t="s">
        <v>570</v>
      </c>
      <c r="M62" t="s">
        <v>564</v>
      </c>
      <c r="N62">
        <v>2.94899017784285</v>
      </c>
      <c r="O62">
        <v>5.4458732000000003E-2</v>
      </c>
      <c r="P62">
        <f>AGRIBALYSE_Raw!O62/(1+AGRIBALYSE_Cooked!$B62)</f>
        <v>0.55373795555555549</v>
      </c>
      <c r="Q62">
        <f>AGRIBALYSE_Raw!P62/(1+AGRIBALYSE_Cooked!$B62)</f>
        <v>2.2080857777777775E-8</v>
      </c>
      <c r="R62">
        <f>AGRIBALYSE_Raw!Q62/(1+AGRIBALYSE_Cooked!$B62)</f>
        <v>9.0262768888888886E-2</v>
      </c>
      <c r="S62">
        <f>AGRIBALYSE_Raw!R62/(1+AGRIBALYSE_Cooked!$B62)</f>
        <v>2.0791892222222223E-3</v>
      </c>
      <c r="T62">
        <f>AGRIBALYSE_Raw!S62/(1+AGRIBALYSE_Cooked!$B62)</f>
        <v>3.5840073333333334E-8</v>
      </c>
      <c r="U62">
        <f>AGRIBALYSE_Raw!T62/(1+AGRIBALYSE_Cooked!$B62)</f>
        <v>1.7175507777777779E-8</v>
      </c>
      <c r="V62">
        <f>AGRIBALYSE_Raw!U62/(1+AGRIBALYSE_Cooked!$B62)</f>
        <v>5.2062751111111104E-10</v>
      </c>
      <c r="W62">
        <f>AGRIBALYSE_Raw!V62/(1+AGRIBALYSE_Cooked!$B62)</f>
        <v>3.1729528888888889E-3</v>
      </c>
      <c r="X62">
        <f>AGRIBALYSE_Raw!W62/(1+AGRIBALYSE_Cooked!$B62)</f>
        <v>8.0837771111111107E-5</v>
      </c>
      <c r="Y62">
        <f>AGRIBALYSE_Raw!X62/(1+AGRIBALYSE_Cooked!$B62)</f>
        <v>1.8542773333333333E-3</v>
      </c>
      <c r="Z62">
        <f>AGRIBALYSE_Raw!Y62/(1+AGRIBALYSE_Cooked!$B62)</f>
        <v>1.1826382222222221E-2</v>
      </c>
      <c r="AA62">
        <f>AGRIBALYSE_Raw!Z62/(1+AGRIBALYSE_Cooked!$B62)</f>
        <v>5.0875627777777774</v>
      </c>
      <c r="AB62">
        <f>AGRIBALYSE_Raw!AA62/(1+AGRIBALYSE_Cooked!$B62)</f>
        <v>16.781401111111112</v>
      </c>
      <c r="AC62">
        <f>AGRIBALYSE_Raw!AB62/(1+AGRIBALYSE_Cooked!$B62)</f>
        <v>0.61270574444444437</v>
      </c>
      <c r="AD62">
        <f>AGRIBALYSE_Raw!AC62/(1+AGRIBALYSE_Cooked!$B62)</f>
        <v>8.2338509999999996</v>
      </c>
      <c r="AE62">
        <f>AGRIBALYSE_Raw!AD62/(1+AGRIBALYSE_Cooked!$B62)</f>
        <v>3.6872443333333331E-6</v>
      </c>
      <c r="AF62">
        <f>AGRIBALYSE_Raw!AE62/(1+AGRIBALYSE_Cooked!$B62)</f>
        <v>3.8401586666666661E-2</v>
      </c>
      <c r="AG62">
        <f>AGRIBALYSE_Raw!AF62/(1+AGRIBALYSE_Cooked!$B62)</f>
        <v>0.51494175555555555</v>
      </c>
      <c r="AH62">
        <f>AGRIBALYSE_Raw!AG62/(1+AGRIBALYSE_Cooked!$B62)</f>
        <v>3.9461159999999999E-4</v>
      </c>
    </row>
    <row r="63" spans="1:34">
      <c r="A63" t="s">
        <v>267</v>
      </c>
      <c r="B63" s="19">
        <v>-0.1</v>
      </c>
      <c r="C63">
        <v>20097</v>
      </c>
      <c r="D63">
        <v>20097</v>
      </c>
      <c r="E63" t="s">
        <v>614</v>
      </c>
      <c r="F63" t="s">
        <v>672</v>
      </c>
      <c r="G63" t="s">
        <v>703</v>
      </c>
      <c r="H63" t="s">
        <v>704</v>
      </c>
      <c r="I63">
        <v>2</v>
      </c>
      <c r="J63">
        <v>0</v>
      </c>
      <c r="K63" t="s">
        <v>618</v>
      </c>
      <c r="L63" t="s">
        <v>570</v>
      </c>
      <c r="M63" t="s">
        <v>564</v>
      </c>
      <c r="N63">
        <v>3.1598198351939799</v>
      </c>
      <c r="O63">
        <v>4.4373343999999898E-2</v>
      </c>
      <c r="P63">
        <f>AGRIBALYSE_Raw!O63/(1+AGRIBALYSE_Cooked!$B63)</f>
        <v>0.43750869999999997</v>
      </c>
      <c r="Q63">
        <f>AGRIBALYSE_Raw!P63/(1+AGRIBALYSE_Cooked!$B63)</f>
        <v>2.2114143333333334E-8</v>
      </c>
      <c r="R63">
        <f>AGRIBALYSE_Raw!Q63/(1+AGRIBALYSE_Cooked!$B63)</f>
        <v>8.3079238888888893E-2</v>
      </c>
      <c r="S63">
        <f>AGRIBALYSE_Raw!R63/(1+AGRIBALYSE_Cooked!$B63)</f>
        <v>1.6372794444444443E-3</v>
      </c>
      <c r="T63">
        <f>AGRIBALYSE_Raw!S63/(1+AGRIBALYSE_Cooked!$B63)</f>
        <v>2.782477888888889E-8</v>
      </c>
      <c r="U63">
        <f>AGRIBALYSE_Raw!T63/(1+AGRIBALYSE_Cooked!$B63)</f>
        <v>8.0190146666666664E-9</v>
      </c>
      <c r="V63">
        <f>AGRIBALYSE_Raw!U63/(1+AGRIBALYSE_Cooked!$B63)</f>
        <v>3.3485839999999998E-10</v>
      </c>
      <c r="W63">
        <f>AGRIBALYSE_Raw!V63/(1+AGRIBALYSE_Cooked!$B63)</f>
        <v>2.2354897777777777E-3</v>
      </c>
      <c r="X63">
        <f>AGRIBALYSE_Raw!W63/(1+AGRIBALYSE_Cooked!$B63)</f>
        <v>6.9793121111111117E-5</v>
      </c>
      <c r="Y63">
        <f>AGRIBALYSE_Raw!X63/(1+AGRIBALYSE_Cooked!$B63)</f>
        <v>2.3915803333333331E-3</v>
      </c>
      <c r="Z63">
        <f>AGRIBALYSE_Raw!Y63/(1+AGRIBALYSE_Cooked!$B63)</f>
        <v>7.7751883333333337E-3</v>
      </c>
      <c r="AA63">
        <f>AGRIBALYSE_Raw!Z63/(1+AGRIBALYSE_Cooked!$B63)</f>
        <v>5.7124820000000005</v>
      </c>
      <c r="AB63">
        <f>AGRIBALYSE_Raw!AA63/(1+AGRIBALYSE_Cooked!$B63)</f>
        <v>19.99771333333333</v>
      </c>
      <c r="AC63">
        <f>AGRIBALYSE_Raw!AB63/(1+AGRIBALYSE_Cooked!$B63)</f>
        <v>0.58790651111111114</v>
      </c>
      <c r="AD63">
        <f>AGRIBALYSE_Raw!AC63/(1+AGRIBALYSE_Cooked!$B63)</f>
        <v>6.2215333333333334</v>
      </c>
      <c r="AE63">
        <f>AGRIBALYSE_Raw!AD63/(1+AGRIBALYSE_Cooked!$B63)</f>
        <v>2.7542233333333334E-6</v>
      </c>
      <c r="AF63">
        <f>AGRIBALYSE_Raw!AE63/(1+AGRIBALYSE_Cooked!$B63)</f>
        <v>3.7772732222222223E-2</v>
      </c>
      <c r="AG63">
        <f>AGRIBALYSE_Raw!AF63/(1+AGRIBALYSE_Cooked!$B63)</f>
        <v>0.39947967777777776</v>
      </c>
      <c r="AH63">
        <f>AGRIBALYSE_Raw!AG63/(1+AGRIBALYSE_Cooked!$B63)</f>
        <v>2.5629494444444443E-4</v>
      </c>
    </row>
    <row r="64" spans="1:34">
      <c r="A64" t="s">
        <v>896</v>
      </c>
      <c r="B64" s="19">
        <v>-0.1</v>
      </c>
      <c r="C64">
        <v>20026</v>
      </c>
      <c r="D64">
        <v>20026</v>
      </c>
      <c r="E64" t="s">
        <v>614</v>
      </c>
      <c r="F64" t="s">
        <v>672</v>
      </c>
      <c r="G64" t="s">
        <v>705</v>
      </c>
      <c r="H64" t="s">
        <v>706</v>
      </c>
      <c r="I64">
        <v>2</v>
      </c>
      <c r="J64">
        <v>0</v>
      </c>
      <c r="K64" t="s">
        <v>618</v>
      </c>
      <c r="L64" t="s">
        <v>570</v>
      </c>
      <c r="M64" t="s">
        <v>564</v>
      </c>
      <c r="N64">
        <v>2.92139139821681</v>
      </c>
      <c r="O64">
        <v>0.10622587999999999</v>
      </c>
      <c r="P64">
        <f>AGRIBALYSE_Raw!O64/(1+AGRIBALYSE_Cooked!$B64)</f>
        <v>0.95709911111111101</v>
      </c>
      <c r="Q64">
        <f>AGRIBALYSE_Raw!P64/(1+AGRIBALYSE_Cooked!$B64)</f>
        <v>1.3102004444444443E-7</v>
      </c>
      <c r="R64">
        <f>AGRIBALYSE_Raw!Q64/(1+AGRIBALYSE_Cooked!$B64)</f>
        <v>0.75250422222222224</v>
      </c>
      <c r="S64">
        <f>AGRIBALYSE_Raw!R64/(1+AGRIBALYSE_Cooked!$B64)</f>
        <v>2.8388688888888887E-3</v>
      </c>
      <c r="T64">
        <f>AGRIBALYSE_Raw!S64/(1+AGRIBALYSE_Cooked!$B64)</f>
        <v>4.2106716666666668E-8</v>
      </c>
      <c r="U64">
        <f>AGRIBALYSE_Raw!T64/(1+AGRIBALYSE_Cooked!$B64)</f>
        <v>1.5213405555555555E-8</v>
      </c>
      <c r="V64">
        <f>AGRIBALYSE_Raw!U64/(1+AGRIBALYSE_Cooked!$B64)</f>
        <v>8.5447172222222222E-10</v>
      </c>
      <c r="W64">
        <f>AGRIBALYSE_Raw!V64/(1+AGRIBALYSE_Cooked!$B64)</f>
        <v>3.2568750000000002E-3</v>
      </c>
      <c r="X64">
        <f>AGRIBALYSE_Raw!W64/(1+AGRIBALYSE_Cooked!$B64)</f>
        <v>1.6581986666666665E-4</v>
      </c>
      <c r="Y64">
        <f>AGRIBALYSE_Raw!X64/(1+AGRIBALYSE_Cooked!$B64)</f>
        <v>3.2758429999999996E-3</v>
      </c>
      <c r="Z64">
        <f>AGRIBALYSE_Raw!Y64/(1+AGRIBALYSE_Cooked!$B64)</f>
        <v>9.3882823333333327E-3</v>
      </c>
      <c r="AA64">
        <f>AGRIBALYSE_Raw!Z64/(1+AGRIBALYSE_Cooked!$B64)</f>
        <v>23.036707111111109</v>
      </c>
      <c r="AB64">
        <f>AGRIBALYSE_Raw!AA64/(1+AGRIBALYSE_Cooked!$B64)</f>
        <v>53.484604444444443</v>
      </c>
      <c r="AC64">
        <f>AGRIBALYSE_Raw!AB64/(1+AGRIBALYSE_Cooked!$B64)</f>
        <v>0.1887773888888889</v>
      </c>
      <c r="AD64">
        <f>AGRIBALYSE_Raw!AC64/(1+AGRIBALYSE_Cooked!$B64)</f>
        <v>24.064213333333335</v>
      </c>
      <c r="AE64">
        <f>AGRIBALYSE_Raw!AD64/(1+AGRIBALYSE_Cooked!$B64)</f>
        <v>9.0397095555555546E-6</v>
      </c>
      <c r="AF64">
        <f>AGRIBALYSE_Raw!AE64/(1+AGRIBALYSE_Cooked!$B64)</f>
        <v>8.548038222222222E-2</v>
      </c>
      <c r="AG64">
        <f>AGRIBALYSE_Raw!AF64/(1+AGRIBALYSE_Cooked!$B64)</f>
        <v>0.87021258888888886</v>
      </c>
      <c r="AH64">
        <f>AGRIBALYSE_Raw!AG64/(1+AGRIBALYSE_Cooked!$B64)</f>
        <v>1.4061335555555557E-3</v>
      </c>
    </row>
    <row r="65" spans="1:34">
      <c r="A65" t="s">
        <v>896</v>
      </c>
      <c r="B65" s="19">
        <v>-0.1</v>
      </c>
      <c r="C65">
        <v>20059</v>
      </c>
      <c r="D65">
        <v>20059</v>
      </c>
      <c r="E65" t="s">
        <v>614</v>
      </c>
      <c r="F65" t="s">
        <v>672</v>
      </c>
      <c r="G65" t="s">
        <v>707</v>
      </c>
      <c r="H65" t="s">
        <v>708</v>
      </c>
      <c r="I65">
        <v>2</v>
      </c>
      <c r="J65">
        <v>0</v>
      </c>
      <c r="K65" t="s">
        <v>618</v>
      </c>
      <c r="L65" t="s">
        <v>570</v>
      </c>
      <c r="M65" t="s">
        <v>564</v>
      </c>
      <c r="N65">
        <v>2.5831591644413399</v>
      </c>
      <c r="O65">
        <v>4.644359E-2</v>
      </c>
      <c r="P65">
        <f>AGRIBALYSE_Raw!O65/(1+AGRIBALYSE_Cooked!$B65)</f>
        <v>0.46946691111111111</v>
      </c>
      <c r="Q65">
        <f>AGRIBALYSE_Raw!P65/(1+AGRIBALYSE_Cooked!$B65)</f>
        <v>1.8738340000000001E-8</v>
      </c>
      <c r="R65">
        <f>AGRIBALYSE_Raw!Q65/(1+AGRIBALYSE_Cooked!$B65)</f>
        <v>0.17481093333333333</v>
      </c>
      <c r="S65">
        <f>AGRIBALYSE_Raw!R65/(1+AGRIBALYSE_Cooked!$B65)</f>
        <v>1.7541151111111111E-3</v>
      </c>
      <c r="T65">
        <f>AGRIBALYSE_Raw!S65/(1+AGRIBALYSE_Cooked!$B65)</f>
        <v>2.7690687777777779E-8</v>
      </c>
      <c r="U65">
        <f>AGRIBALYSE_Raw!T65/(1+AGRIBALYSE_Cooked!$B65)</f>
        <v>9.8840078888888884E-9</v>
      </c>
      <c r="V65">
        <f>AGRIBALYSE_Raw!U65/(1+AGRIBALYSE_Cooked!$B65)</f>
        <v>2.3348536666666664E-10</v>
      </c>
      <c r="W65">
        <f>AGRIBALYSE_Raw!V65/(1+AGRIBALYSE_Cooked!$B65)</f>
        <v>2.1681011111111112E-3</v>
      </c>
      <c r="X65">
        <f>AGRIBALYSE_Raw!W65/(1+AGRIBALYSE_Cooked!$B65)</f>
        <v>5.8162528888888885E-5</v>
      </c>
      <c r="Y65">
        <f>AGRIBALYSE_Raw!X65/(1+AGRIBALYSE_Cooked!$B65)</f>
        <v>2.1745354444444444E-3</v>
      </c>
      <c r="Z65">
        <f>AGRIBALYSE_Raw!Y65/(1+AGRIBALYSE_Cooked!$B65)</f>
        <v>7.2791065555555551E-3</v>
      </c>
      <c r="AA65">
        <f>AGRIBALYSE_Raw!Z65/(1+AGRIBALYSE_Cooked!$B65)</f>
        <v>14.555027333333221</v>
      </c>
      <c r="AB65">
        <f>AGRIBALYSE_Raw!AA65/(1+AGRIBALYSE_Cooked!$B65)</f>
        <v>-19.14513333333333</v>
      </c>
      <c r="AC65">
        <f>AGRIBALYSE_Raw!AB65/(1+AGRIBALYSE_Cooked!$B65)</f>
        <v>0.28762636666666669</v>
      </c>
      <c r="AD65">
        <f>AGRIBALYSE_Raw!AC65/(1+AGRIBALYSE_Cooked!$B65)</f>
        <v>8.398597333333333</v>
      </c>
      <c r="AE65">
        <f>AGRIBALYSE_Raw!AD65/(1+AGRIBALYSE_Cooked!$B65)</f>
        <v>3.611889E-6</v>
      </c>
      <c r="AF65">
        <f>AGRIBALYSE_Raw!AE65/(1+AGRIBALYSE_Cooked!$B65)</f>
        <v>1.6141953333333334E-2</v>
      </c>
      <c r="AG65">
        <f>AGRIBALYSE_Raw!AF65/(1+AGRIBALYSE_Cooked!$B65)</f>
        <v>0.43951936666666663</v>
      </c>
      <c r="AH65">
        <f>AGRIBALYSE_Raw!AG65/(1+AGRIBALYSE_Cooked!$B65)</f>
        <v>1.380559E-2</v>
      </c>
    </row>
    <row r="66" spans="1:34">
      <c r="A66" t="s">
        <v>267</v>
      </c>
      <c r="B66" s="19">
        <v>-0.1</v>
      </c>
      <c r="C66">
        <v>20028</v>
      </c>
      <c r="D66">
        <v>20028</v>
      </c>
      <c r="E66" t="s">
        <v>614</v>
      </c>
      <c r="F66" t="s">
        <v>672</v>
      </c>
      <c r="G66" t="s">
        <v>709</v>
      </c>
      <c r="H66" t="s">
        <v>710</v>
      </c>
      <c r="I66">
        <v>2</v>
      </c>
      <c r="J66">
        <v>0</v>
      </c>
      <c r="K66" t="s">
        <v>618</v>
      </c>
      <c r="L66" t="s">
        <v>570</v>
      </c>
      <c r="M66" t="s">
        <v>564</v>
      </c>
      <c r="N66">
        <v>3.1438842055656799</v>
      </c>
      <c r="O66">
        <v>0.11297773</v>
      </c>
      <c r="P66">
        <f>AGRIBALYSE_Raw!O66/(1+AGRIBALYSE_Cooked!$B66)</f>
        <v>1.1312110000000002</v>
      </c>
      <c r="Q66">
        <f>AGRIBALYSE_Raw!P66/(1+AGRIBALYSE_Cooked!$B66)</f>
        <v>2.6880403333333332E-8</v>
      </c>
      <c r="R66">
        <f>AGRIBALYSE_Raw!Q66/(1+AGRIBALYSE_Cooked!$B66)</f>
        <v>8.6709612222222218E-2</v>
      </c>
      <c r="S66">
        <f>AGRIBALYSE_Raw!R66/(1+AGRIBALYSE_Cooked!$B66)</f>
        <v>5.675554111111111E-3</v>
      </c>
      <c r="T66">
        <f>AGRIBALYSE_Raw!S66/(1+AGRIBALYSE_Cooked!$B66)</f>
        <v>5.7584989999999999E-8</v>
      </c>
      <c r="U66">
        <f>AGRIBALYSE_Raw!T66/(1+AGRIBALYSE_Cooked!$B66)</f>
        <v>2.051659222222222E-8</v>
      </c>
      <c r="V66">
        <f>AGRIBALYSE_Raw!U66/(1+AGRIBALYSE_Cooked!$B66)</f>
        <v>5.0897323333333331E-10</v>
      </c>
      <c r="W66">
        <f>AGRIBALYSE_Raw!V66/(1+AGRIBALYSE_Cooked!$B66)</f>
        <v>6.983165999999999E-3</v>
      </c>
      <c r="X66">
        <f>AGRIBALYSE_Raw!W66/(1+AGRIBALYSE_Cooked!$B66)</f>
        <v>1.541789111111111E-4</v>
      </c>
      <c r="Y66">
        <f>AGRIBALYSE_Raw!X66/(1+AGRIBALYSE_Cooked!$B66)</f>
        <v>6.0677198888888888E-3</v>
      </c>
      <c r="Z66">
        <f>AGRIBALYSE_Raw!Y66/(1+AGRIBALYSE_Cooked!$B66)</f>
        <v>2.3136513333333334E-2</v>
      </c>
      <c r="AA66">
        <f>AGRIBALYSE_Raw!Z66/(1+AGRIBALYSE_Cooked!$B66)</f>
        <v>34.497695555555445</v>
      </c>
      <c r="AB66">
        <f>AGRIBALYSE_Raw!AA66/(1+AGRIBALYSE_Cooked!$B66)</f>
        <v>15.653515555555556</v>
      </c>
      <c r="AC66">
        <f>AGRIBALYSE_Raw!AB66/(1+AGRIBALYSE_Cooked!$B66)</f>
        <v>1.6443488888888889</v>
      </c>
      <c r="AD66">
        <f>AGRIBALYSE_Raw!AC66/(1+AGRIBALYSE_Cooked!$B66)</f>
        <v>13.352242222222221</v>
      </c>
      <c r="AE66">
        <f>AGRIBALYSE_Raw!AD66/(1+AGRIBALYSE_Cooked!$B66)</f>
        <v>5.9423648888888888E-6</v>
      </c>
      <c r="AF66">
        <f>AGRIBALYSE_Raw!AE66/(1+AGRIBALYSE_Cooked!$B66)</f>
        <v>8.5312193333333328E-2</v>
      </c>
      <c r="AG66">
        <f>AGRIBALYSE_Raw!AF66/(1+AGRIBALYSE_Cooked!$B66)</f>
        <v>0.96104775555555555</v>
      </c>
      <c r="AH66">
        <f>AGRIBALYSE_Raw!AG66/(1+AGRIBALYSE_Cooked!$B66)</f>
        <v>8.4851048888888891E-2</v>
      </c>
    </row>
    <row r="67" spans="1:34">
      <c r="A67" t="s">
        <v>267</v>
      </c>
      <c r="B67" s="19">
        <v>-0.1</v>
      </c>
      <c r="C67">
        <v>20061</v>
      </c>
      <c r="D67">
        <v>20061</v>
      </c>
      <c r="E67" t="s">
        <v>614</v>
      </c>
      <c r="F67" t="s">
        <v>672</v>
      </c>
      <c r="G67" t="s">
        <v>711</v>
      </c>
      <c r="H67" t="s">
        <v>712</v>
      </c>
      <c r="I67">
        <v>2</v>
      </c>
      <c r="J67">
        <v>1</v>
      </c>
      <c r="K67" t="s">
        <v>618</v>
      </c>
      <c r="L67" t="s">
        <v>570</v>
      </c>
      <c r="M67" t="s">
        <v>713</v>
      </c>
      <c r="N67">
        <v>2.0239695864197098</v>
      </c>
      <c r="O67">
        <v>0.53800988000000005</v>
      </c>
      <c r="P67">
        <f>AGRIBALYSE_Raw!O67/(1+AGRIBALYSE_Cooked!$B67)</f>
        <v>7.8679864444444449</v>
      </c>
      <c r="Q67">
        <f>AGRIBALYSE_Raw!P67/(1+AGRIBALYSE_Cooked!$B67)</f>
        <v>1.4686987777777778E-7</v>
      </c>
      <c r="R67">
        <f>AGRIBALYSE_Raw!Q67/(1+AGRIBALYSE_Cooked!$B67)</f>
        <v>0.16114033333333333</v>
      </c>
      <c r="S67">
        <f>AGRIBALYSE_Raw!R67/(1+AGRIBALYSE_Cooked!$B67)</f>
        <v>4.6152112222222222E-2</v>
      </c>
      <c r="T67">
        <f>AGRIBALYSE_Raw!S67/(1+AGRIBALYSE_Cooked!$B67)</f>
        <v>1.3248732222222221E-7</v>
      </c>
      <c r="U67">
        <f>AGRIBALYSE_Raw!T67/(1+AGRIBALYSE_Cooked!$B67)</f>
        <v>8.4523949999999987E-8</v>
      </c>
      <c r="V67">
        <f>AGRIBALYSE_Raw!U67/(1+AGRIBALYSE_Cooked!$B67)</f>
        <v>1.2051809999999999E-9</v>
      </c>
      <c r="W67">
        <f>AGRIBALYSE_Raw!V67/(1+AGRIBALYSE_Cooked!$B67)</f>
        <v>3.9262289999999998E-2</v>
      </c>
      <c r="X67">
        <f>AGRIBALYSE_Raw!W67/(1+AGRIBALYSE_Cooked!$B67)</f>
        <v>2.0746263333333334E-4</v>
      </c>
      <c r="Y67">
        <f>AGRIBALYSE_Raw!X67/(1+AGRIBALYSE_Cooked!$B67)</f>
        <v>1.6194076666666668E-2</v>
      </c>
      <c r="Z67">
        <f>AGRIBALYSE_Raw!Y67/(1+AGRIBALYSE_Cooked!$B67)</f>
        <v>0.17059758888888887</v>
      </c>
      <c r="AA67">
        <f>AGRIBALYSE_Raw!Z67/(1+AGRIBALYSE_Cooked!$B67)</f>
        <v>63.013836666666663</v>
      </c>
      <c r="AB67">
        <f>AGRIBALYSE_Raw!AA67/(1+AGRIBALYSE_Cooked!$B67)</f>
        <v>102.4360211111111</v>
      </c>
      <c r="AC67">
        <f>AGRIBALYSE_Raw!AB67/(1+AGRIBALYSE_Cooked!$B67)</f>
        <v>1.3636276666666667</v>
      </c>
      <c r="AD67">
        <f>AGRIBALYSE_Raw!AC67/(1+AGRIBALYSE_Cooked!$B67)</f>
        <v>105.27421222222222</v>
      </c>
      <c r="AE67">
        <f>AGRIBALYSE_Raw!AD67/(1+AGRIBALYSE_Cooked!$B67)</f>
        <v>4.1698725555555555E-6</v>
      </c>
      <c r="AF67">
        <f>AGRIBALYSE_Raw!AE67/(1+AGRIBALYSE_Cooked!$B67)</f>
        <v>3.8407507777777773E-2</v>
      </c>
      <c r="AG67">
        <f>AGRIBALYSE_Raw!AF67/(1+AGRIBALYSE_Cooked!$B67)</f>
        <v>7.8288231111111113</v>
      </c>
      <c r="AH67">
        <f>AGRIBALYSE_Raw!AG67/(1+AGRIBALYSE_Cooked!$B67)</f>
        <v>7.5586556666666659E-4</v>
      </c>
    </row>
    <row r="68" spans="1:34">
      <c r="A68" t="s">
        <v>267</v>
      </c>
      <c r="B68" s="19">
        <v>-0.1</v>
      </c>
      <c r="C68">
        <v>20061</v>
      </c>
      <c r="D68">
        <v>20061</v>
      </c>
      <c r="E68" t="s">
        <v>614</v>
      </c>
      <c r="F68" t="s">
        <v>672</v>
      </c>
      <c r="G68" t="s">
        <v>714</v>
      </c>
      <c r="H68" t="s">
        <v>715</v>
      </c>
      <c r="I68">
        <v>2</v>
      </c>
      <c r="J68">
        <v>0</v>
      </c>
      <c r="K68" t="s">
        <v>618</v>
      </c>
      <c r="L68" t="s">
        <v>570</v>
      </c>
      <c r="M68" t="s">
        <v>713</v>
      </c>
      <c r="N68">
        <v>2.0910954160673998</v>
      </c>
      <c r="O68">
        <v>7.5599498000000001E-2</v>
      </c>
      <c r="P68">
        <f>AGRIBALYSE_Raw!O68/(1+AGRIBALYSE_Cooked!$B68)</f>
        <v>0.49662746666666663</v>
      </c>
      <c r="Q68">
        <f>AGRIBALYSE_Raw!P68/(1+AGRIBALYSE_Cooked!$B68)</f>
        <v>3.1021753333333334E-8</v>
      </c>
      <c r="R68">
        <f>AGRIBALYSE_Raw!Q68/(1+AGRIBALYSE_Cooked!$B68)</f>
        <v>0.13210586666666668</v>
      </c>
      <c r="S68">
        <f>AGRIBALYSE_Raw!R68/(1+AGRIBALYSE_Cooked!$B68)</f>
        <v>2.0096236666666666E-3</v>
      </c>
      <c r="T68">
        <f>AGRIBALYSE_Raw!S68/(1+AGRIBALYSE_Cooked!$B68)</f>
        <v>5.7904827777777776E-8</v>
      </c>
      <c r="U68">
        <f>AGRIBALYSE_Raw!T68/(1+AGRIBALYSE_Cooked!$B68)</f>
        <v>6.0509000000000003E-9</v>
      </c>
      <c r="V68">
        <f>AGRIBALYSE_Raw!U68/(1+AGRIBALYSE_Cooked!$B68)</f>
        <v>4.014561111111111E-10</v>
      </c>
      <c r="W68">
        <f>AGRIBALYSE_Raw!V68/(1+AGRIBALYSE_Cooked!$B68)</f>
        <v>6.8413432222222221E-3</v>
      </c>
      <c r="X68">
        <f>AGRIBALYSE_Raw!W68/(1+AGRIBALYSE_Cooked!$B68)</f>
        <v>1.0895898444444443E-4</v>
      </c>
      <c r="Y68">
        <f>AGRIBALYSE_Raw!X68/(1+AGRIBALYSE_Cooked!$B68)</f>
        <v>2.9978046666666665E-3</v>
      </c>
      <c r="Z68">
        <f>AGRIBALYSE_Raw!Y68/(1+AGRIBALYSE_Cooked!$B68)</f>
        <v>2.9085747777777778E-2</v>
      </c>
      <c r="AA68">
        <f>AGRIBALYSE_Raw!Z68/(1+AGRIBALYSE_Cooked!$B68)</f>
        <v>15.211889111111111</v>
      </c>
      <c r="AB68">
        <f>AGRIBALYSE_Raw!AA68/(1+AGRIBALYSE_Cooked!$B68)</f>
        <v>95.776102222222221</v>
      </c>
      <c r="AC68">
        <f>AGRIBALYSE_Raw!AB68/(1+AGRIBALYSE_Cooked!$B68)</f>
        <v>1.1956682222222221</v>
      </c>
      <c r="AD68">
        <f>AGRIBALYSE_Raw!AC68/(1+AGRIBALYSE_Cooked!$B68)</f>
        <v>7.5194054444444447</v>
      </c>
      <c r="AE68">
        <f>AGRIBALYSE_Raw!AD68/(1+AGRIBALYSE_Cooked!$B68)</f>
        <v>2.5435852222222221E-6</v>
      </c>
      <c r="AF68">
        <f>AGRIBALYSE_Raw!AE68/(1+AGRIBALYSE_Cooked!$B68)</f>
        <v>3.7785712222222219E-2</v>
      </c>
      <c r="AG68">
        <f>AGRIBALYSE_Raw!AF68/(1+AGRIBALYSE_Cooked!$B68)</f>
        <v>0.45867241111111112</v>
      </c>
      <c r="AH68">
        <f>AGRIBALYSE_Raw!AG68/(1+AGRIBALYSE_Cooked!$B68)</f>
        <v>1.6934526666666667E-4</v>
      </c>
    </row>
    <row r="69" spans="1:34">
      <c r="A69" t="s">
        <v>267</v>
      </c>
      <c r="B69" s="19">
        <v>-0.1</v>
      </c>
      <c r="C69">
        <v>20066</v>
      </c>
      <c r="D69">
        <v>20066</v>
      </c>
      <c r="E69" t="s">
        <v>614</v>
      </c>
      <c r="F69" t="s">
        <v>672</v>
      </c>
      <c r="G69" t="s">
        <v>716</v>
      </c>
      <c r="H69" t="s">
        <v>717</v>
      </c>
      <c r="I69">
        <v>2</v>
      </c>
      <c r="J69">
        <v>0</v>
      </c>
      <c r="K69" t="s">
        <v>566</v>
      </c>
      <c r="L69" t="s">
        <v>570</v>
      </c>
      <c r="M69" t="s">
        <v>564</v>
      </c>
      <c r="N69">
        <v>1.49615985073784</v>
      </c>
      <c r="O69">
        <v>0.17729528999999999</v>
      </c>
      <c r="P69">
        <f>AGRIBALYSE_Raw!O69/(1+AGRIBALYSE_Cooked!$B69)</f>
        <v>1.5459608888888889</v>
      </c>
      <c r="Q69">
        <f>AGRIBALYSE_Raw!P69/(1+AGRIBALYSE_Cooked!$B69)</f>
        <v>5.6441722222222218E-8</v>
      </c>
      <c r="R69">
        <f>AGRIBALYSE_Raw!Q69/(1+AGRIBALYSE_Cooked!$B69)</f>
        <v>0.31013869999999999</v>
      </c>
      <c r="S69">
        <f>AGRIBALYSE_Raw!R69/(1+AGRIBALYSE_Cooked!$B69)</f>
        <v>5.9426021111111116E-3</v>
      </c>
      <c r="T69">
        <f>AGRIBALYSE_Raw!S69/(1+AGRIBALYSE_Cooked!$B69)</f>
        <v>1.716704E-7</v>
      </c>
      <c r="U69">
        <f>AGRIBALYSE_Raw!T69/(1+AGRIBALYSE_Cooked!$B69)</f>
        <v>2.0680170000000002E-8</v>
      </c>
      <c r="V69">
        <f>AGRIBALYSE_Raw!U69/(1+AGRIBALYSE_Cooked!$B69)</f>
        <v>5.6786509999999995E-9</v>
      </c>
      <c r="W69">
        <f>AGRIBALYSE_Raw!V69/(1+AGRIBALYSE_Cooked!$B69)</f>
        <v>1.5394601111111111E-2</v>
      </c>
      <c r="X69">
        <f>AGRIBALYSE_Raw!W69/(1+AGRIBALYSE_Cooked!$B69)</f>
        <v>3.8878831111111109E-4</v>
      </c>
      <c r="Y69">
        <f>AGRIBALYSE_Raw!X69/(1+AGRIBALYSE_Cooked!$B69)</f>
        <v>5.9642626666666669E-3</v>
      </c>
      <c r="Z69">
        <f>AGRIBALYSE_Raw!Y69/(1+AGRIBALYSE_Cooked!$B69)</f>
        <v>7.5762051111111103E-2</v>
      </c>
      <c r="AA69">
        <f>AGRIBALYSE_Raw!Z69/(1+AGRIBALYSE_Cooked!$B69)</f>
        <v>33.720093222222218</v>
      </c>
      <c r="AB69">
        <f>AGRIBALYSE_Raw!AA69/(1+AGRIBALYSE_Cooked!$B69)</f>
        <v>75.526878888888888</v>
      </c>
      <c r="AC69">
        <f>AGRIBALYSE_Raw!AB69/(1+AGRIBALYSE_Cooked!$B69)</f>
        <v>0.97226888888888885</v>
      </c>
      <c r="AD69">
        <f>AGRIBALYSE_Raw!AC69/(1+AGRIBALYSE_Cooked!$B69)</f>
        <v>20.580411111111108</v>
      </c>
      <c r="AE69">
        <f>AGRIBALYSE_Raw!AD69/(1+AGRIBALYSE_Cooked!$B69)</f>
        <v>5.2342155555555558E-6</v>
      </c>
      <c r="AF69">
        <f>AGRIBALYSE_Raw!AE69/(1+AGRIBALYSE_Cooked!$B69)</f>
        <v>3.8984393333333332E-2</v>
      </c>
      <c r="AG69">
        <f>AGRIBALYSE_Raw!AF69/(1+AGRIBALYSE_Cooked!$B69)</f>
        <v>1.4277502222222223</v>
      </c>
      <c r="AH69">
        <f>AGRIBALYSE_Raw!AG69/(1+AGRIBALYSE_Cooked!$B69)</f>
        <v>7.9226206666666674E-2</v>
      </c>
    </row>
    <row r="70" spans="1:34">
      <c r="A70" t="s">
        <v>267</v>
      </c>
      <c r="B70" s="19">
        <v>-0.1</v>
      </c>
      <c r="C70">
        <v>20064</v>
      </c>
      <c r="D70">
        <v>20064</v>
      </c>
      <c r="E70" t="s">
        <v>614</v>
      </c>
      <c r="F70" t="s">
        <v>672</v>
      </c>
      <c r="G70" t="s">
        <v>718</v>
      </c>
      <c r="H70" t="s">
        <v>719</v>
      </c>
      <c r="I70">
        <v>2</v>
      </c>
      <c r="J70">
        <v>0</v>
      </c>
      <c r="K70" t="s">
        <v>618</v>
      </c>
      <c r="L70" t="s">
        <v>570</v>
      </c>
      <c r="M70" t="s">
        <v>564</v>
      </c>
      <c r="N70">
        <v>2.8342544670792602</v>
      </c>
      <c r="O70">
        <v>4.5299867000000001E-2</v>
      </c>
      <c r="P70">
        <f>AGRIBALYSE_Raw!O70/(1+AGRIBALYSE_Cooked!$B70)</f>
        <v>0.44025357777777779</v>
      </c>
      <c r="Q70">
        <f>AGRIBALYSE_Raw!P70/(1+AGRIBALYSE_Cooked!$B70)</f>
        <v>2.1569396666666665E-8</v>
      </c>
      <c r="R70">
        <f>AGRIBALYSE_Raw!Q70/(1+AGRIBALYSE_Cooked!$B70)</f>
        <v>6.9013881111111106E-2</v>
      </c>
      <c r="S70">
        <f>AGRIBALYSE_Raw!R70/(1+AGRIBALYSE_Cooked!$B70)</f>
        <v>1.6301040000000001E-3</v>
      </c>
      <c r="T70">
        <f>AGRIBALYSE_Raw!S70/(1+AGRIBALYSE_Cooked!$B70)</f>
        <v>2.8171589999999888E-8</v>
      </c>
      <c r="U70">
        <f>AGRIBALYSE_Raw!T70/(1+AGRIBALYSE_Cooked!$B70)</f>
        <v>1.1091212555555556E-8</v>
      </c>
      <c r="V70">
        <f>AGRIBALYSE_Raw!U70/(1+AGRIBALYSE_Cooked!$B70)</f>
        <v>2.8782313333333333E-10</v>
      </c>
      <c r="W70">
        <f>AGRIBALYSE_Raw!V70/(1+AGRIBALYSE_Cooked!$B70)</f>
        <v>2.2711391111111113E-3</v>
      </c>
      <c r="X70">
        <f>AGRIBALYSE_Raw!W70/(1+AGRIBALYSE_Cooked!$B70)</f>
        <v>6.3719856666666672E-5</v>
      </c>
      <c r="Y70">
        <f>AGRIBALYSE_Raw!X70/(1+AGRIBALYSE_Cooked!$B70)</f>
        <v>1.5302184444444444E-3</v>
      </c>
      <c r="Z70">
        <f>AGRIBALYSE_Raw!Y70/(1+AGRIBALYSE_Cooked!$B70)</f>
        <v>6.9282396666666664E-3</v>
      </c>
      <c r="AA70">
        <f>AGRIBALYSE_Raw!Z70/(1+AGRIBALYSE_Cooked!$B70)</f>
        <v>20.273250999999998</v>
      </c>
      <c r="AB70">
        <f>AGRIBALYSE_Raw!AA70/(1+AGRIBALYSE_Cooked!$B70)</f>
        <v>10.598381888888889</v>
      </c>
      <c r="AC70">
        <f>AGRIBALYSE_Raw!AB70/(1+AGRIBALYSE_Cooked!$B70)</f>
        <v>0.40225983333333332</v>
      </c>
      <c r="AD70">
        <f>AGRIBALYSE_Raw!AC70/(1+AGRIBALYSE_Cooked!$B70)</f>
        <v>6.1398103333333331</v>
      </c>
      <c r="AE70">
        <f>AGRIBALYSE_Raw!AD70/(1+AGRIBALYSE_Cooked!$B70)</f>
        <v>2.5078831111111112E-6</v>
      </c>
      <c r="AF70">
        <f>AGRIBALYSE_Raw!AE70/(1+AGRIBALYSE_Cooked!$B70)</f>
        <v>3.7826081111111111E-2</v>
      </c>
      <c r="AG70">
        <f>AGRIBALYSE_Raw!AF70/(1+AGRIBALYSE_Cooked!$B70)</f>
        <v>0.40221003333333333</v>
      </c>
      <c r="AH70">
        <f>AGRIBALYSE_Raw!AG70/(1+AGRIBALYSE_Cooked!$B70)</f>
        <v>2.174658111111111E-4</v>
      </c>
    </row>
    <row r="71" spans="1:34">
      <c r="A71" t="s">
        <v>267</v>
      </c>
      <c r="B71" s="19">
        <v>-0.1</v>
      </c>
      <c r="C71">
        <v>20034</v>
      </c>
      <c r="D71">
        <v>20034</v>
      </c>
      <c r="E71" t="s">
        <v>614</v>
      </c>
      <c r="F71" t="s">
        <v>672</v>
      </c>
      <c r="G71" t="s">
        <v>720</v>
      </c>
      <c r="H71" t="s">
        <v>721</v>
      </c>
      <c r="I71">
        <v>2</v>
      </c>
      <c r="J71">
        <v>0</v>
      </c>
      <c r="K71" t="s">
        <v>618</v>
      </c>
      <c r="L71" t="s">
        <v>570</v>
      </c>
      <c r="M71" t="s">
        <v>564</v>
      </c>
      <c r="N71">
        <v>2.3914600973083102</v>
      </c>
      <c r="O71">
        <v>4.8678342999999999E-2</v>
      </c>
      <c r="P71">
        <f>AGRIBALYSE_Raw!O71/(1+AGRIBALYSE_Cooked!$B71)</f>
        <v>0.46796913333333329</v>
      </c>
      <c r="Q71">
        <f>AGRIBALYSE_Raw!P71/(1+AGRIBALYSE_Cooked!$B71)</f>
        <v>2.1999396666666666E-8</v>
      </c>
      <c r="R71">
        <f>AGRIBALYSE_Raw!Q71/(1+AGRIBALYSE_Cooked!$B71)</f>
        <v>7.6007930000000001E-2</v>
      </c>
      <c r="S71">
        <f>AGRIBALYSE_Raw!R71/(1+AGRIBALYSE_Cooked!$B71)</f>
        <v>1.888799222222222E-3</v>
      </c>
      <c r="T71">
        <f>AGRIBALYSE_Raw!S71/(1+AGRIBALYSE_Cooked!$B71)</f>
        <v>3.1141935555555554E-8</v>
      </c>
      <c r="U71">
        <f>AGRIBALYSE_Raw!T71/(1+AGRIBALYSE_Cooked!$B71)</f>
        <v>8.705041333333333E-9</v>
      </c>
      <c r="V71">
        <f>AGRIBALYSE_Raw!U71/(1+AGRIBALYSE_Cooked!$B71)</f>
        <v>3.2883653333333332E-10</v>
      </c>
      <c r="W71">
        <f>AGRIBALYSE_Raw!V71/(1+AGRIBALYSE_Cooked!$B71)</f>
        <v>2.6508512222222225E-3</v>
      </c>
      <c r="X71">
        <f>AGRIBALYSE_Raw!W71/(1+AGRIBALYSE_Cooked!$B71)</f>
        <v>7.2480437777777771E-5</v>
      </c>
      <c r="Y71">
        <f>AGRIBALYSE_Raw!X71/(1+AGRIBALYSE_Cooked!$B71)</f>
        <v>2.5315184444444448E-3</v>
      </c>
      <c r="Z71">
        <f>AGRIBALYSE_Raw!Y71/(1+AGRIBALYSE_Cooked!$B71)</f>
        <v>9.5889791111111108E-3</v>
      </c>
      <c r="AA71">
        <f>AGRIBALYSE_Raw!Z71/(1+AGRIBALYSE_Cooked!$B71)</f>
        <v>6.1885303333333335</v>
      </c>
      <c r="AB71">
        <f>AGRIBALYSE_Raw!AA71/(1+AGRIBALYSE_Cooked!$B71)</f>
        <v>19.545323333333332</v>
      </c>
      <c r="AC71">
        <f>AGRIBALYSE_Raw!AB71/(1+AGRIBALYSE_Cooked!$B71)</f>
        <v>0.81772354444444439</v>
      </c>
      <c r="AD71">
        <f>AGRIBALYSE_Raw!AC71/(1+AGRIBALYSE_Cooked!$B71)</f>
        <v>6.4312854444444438</v>
      </c>
      <c r="AE71">
        <f>AGRIBALYSE_Raw!AD71/(1+AGRIBALYSE_Cooked!$B71)</f>
        <v>2.7037113333333337E-6</v>
      </c>
      <c r="AF71">
        <f>AGRIBALYSE_Raw!AE71/(1+AGRIBALYSE_Cooked!$B71)</f>
        <v>3.7804063333333332E-2</v>
      </c>
      <c r="AG71">
        <f>AGRIBALYSE_Raw!AF71/(1+AGRIBALYSE_Cooked!$B71)</f>
        <v>0.42570907777777778</v>
      </c>
      <c r="AH71">
        <f>AGRIBALYSE_Raw!AG71/(1+AGRIBALYSE_Cooked!$B71)</f>
        <v>4.4559906666666663E-3</v>
      </c>
    </row>
    <row r="72" spans="1:34">
      <c r="A72" t="s">
        <v>900</v>
      </c>
      <c r="B72" s="19">
        <v>2</v>
      </c>
      <c r="C72">
        <v>20072</v>
      </c>
      <c r="D72">
        <v>20072</v>
      </c>
      <c r="E72" t="s">
        <v>614</v>
      </c>
      <c r="F72" t="s">
        <v>672</v>
      </c>
      <c r="G72" t="s">
        <v>722</v>
      </c>
      <c r="H72" t="s">
        <v>723</v>
      </c>
      <c r="I72">
        <v>2</v>
      </c>
      <c r="J72">
        <v>0</v>
      </c>
      <c r="K72" t="s">
        <v>618</v>
      </c>
      <c r="L72" t="s">
        <v>570</v>
      </c>
      <c r="M72" t="s">
        <v>564</v>
      </c>
      <c r="N72">
        <v>3.3306504303881201</v>
      </c>
      <c r="O72">
        <v>9.4581806000000004E-2</v>
      </c>
      <c r="P72">
        <f>AGRIBALYSE_Raw!O72/(1+AGRIBALYSE_Cooked!$B72)</f>
        <v>0.23398020999999999</v>
      </c>
      <c r="Q72">
        <f>AGRIBALYSE_Raw!P72/(1+AGRIBALYSE_Cooked!$B72)</f>
        <v>1.2858870333333333E-8</v>
      </c>
      <c r="R72">
        <f>AGRIBALYSE_Raw!Q72/(1+AGRIBALYSE_Cooked!$B72)</f>
        <v>3.1374247666666667E-2</v>
      </c>
      <c r="S72">
        <f>AGRIBALYSE_Raw!R72/(1+AGRIBALYSE_Cooked!$B72)</f>
        <v>6.0521670000000002E-4</v>
      </c>
      <c r="T72">
        <f>AGRIBALYSE_Raw!S72/(1+AGRIBALYSE_Cooked!$B72)</f>
        <v>9.4856666666666671E-9</v>
      </c>
      <c r="U72">
        <f>AGRIBALYSE_Raw!T72/(1+AGRIBALYSE_Cooked!$B72)</f>
        <v>2.9045417000000001E-9</v>
      </c>
      <c r="V72">
        <f>AGRIBALYSE_Raw!U72/(1+AGRIBALYSE_Cooked!$B72)</f>
        <v>5.3642140000000003E-10</v>
      </c>
      <c r="W72">
        <f>AGRIBALYSE_Raw!V72/(1+AGRIBALYSE_Cooked!$B72)</f>
        <v>8.8387549999999996E-4</v>
      </c>
      <c r="X72">
        <f>AGRIBALYSE_Raw!W72/(1+AGRIBALYSE_Cooked!$B72)</f>
        <v>1.0932721000000001E-4</v>
      </c>
      <c r="Y72">
        <f>AGRIBALYSE_Raw!X72/(1+AGRIBALYSE_Cooked!$B72)</f>
        <v>3.5579449999999999E-3</v>
      </c>
      <c r="Z72">
        <f>AGRIBALYSE_Raw!Y72/(1+AGRIBALYSE_Cooked!$B72)</f>
        <v>3.1320572999999998E-3</v>
      </c>
      <c r="AA72">
        <f>AGRIBALYSE_Raw!Z72/(1+AGRIBALYSE_Cooked!$B72)</f>
        <v>7.7985196666666665</v>
      </c>
      <c r="AB72">
        <f>AGRIBALYSE_Raw!AA72/(1+AGRIBALYSE_Cooked!$B72)</f>
        <v>54.101739999999999</v>
      </c>
      <c r="AC72">
        <f>AGRIBALYSE_Raw!AB72/(1+AGRIBALYSE_Cooked!$B72)</f>
        <v>6.2173869999999999E-2</v>
      </c>
      <c r="AD72">
        <f>AGRIBALYSE_Raw!AC72/(1+AGRIBALYSE_Cooked!$B72)</f>
        <v>2.3166417999999998</v>
      </c>
      <c r="AE72">
        <f>AGRIBALYSE_Raw!AD72/(1+AGRIBALYSE_Cooked!$B72)</f>
        <v>9.7510486666666666E-7</v>
      </c>
      <c r="AF72">
        <f>AGRIBALYSE_Raw!AE72/(1+AGRIBALYSE_Cooked!$B72)</f>
        <v>1.9092854666666666E-3</v>
      </c>
      <c r="AG72">
        <f>AGRIBALYSE_Raw!AF72/(1+AGRIBALYSE_Cooked!$B72)</f>
        <v>0.16911404666666666</v>
      </c>
      <c r="AH72">
        <f>AGRIBALYSE_Raw!AG72/(1+AGRIBALYSE_Cooked!$B72)</f>
        <v>6.2956880000000007E-2</v>
      </c>
    </row>
    <row r="73" spans="1:34">
      <c r="A73" t="s">
        <v>267</v>
      </c>
      <c r="B73" s="19">
        <v>-0.1</v>
      </c>
      <c r="C73">
        <v>20151</v>
      </c>
      <c r="D73">
        <v>20151</v>
      </c>
      <c r="E73" t="s">
        <v>614</v>
      </c>
      <c r="F73" t="s">
        <v>672</v>
      </c>
      <c r="G73" t="s">
        <v>724</v>
      </c>
      <c r="H73" t="s">
        <v>725</v>
      </c>
      <c r="I73">
        <v>2</v>
      </c>
      <c r="J73">
        <v>0</v>
      </c>
      <c r="K73" t="s">
        <v>618</v>
      </c>
      <c r="L73" t="s">
        <v>570</v>
      </c>
      <c r="M73" t="s">
        <v>564</v>
      </c>
      <c r="N73">
        <v>3.5119366578329698</v>
      </c>
      <c r="O73">
        <v>8.0342475999999996E-2</v>
      </c>
      <c r="P73">
        <f>AGRIBALYSE_Raw!O73/(1+AGRIBALYSE_Cooked!$B73)</f>
        <v>0.79454803333333335</v>
      </c>
      <c r="Q73">
        <f>AGRIBALYSE_Raw!P73/(1+AGRIBALYSE_Cooked!$B73)</f>
        <v>2.6309419999999999E-8</v>
      </c>
      <c r="R73">
        <f>AGRIBALYSE_Raw!Q73/(1+AGRIBALYSE_Cooked!$B73)</f>
        <v>0.57183348888888885</v>
      </c>
      <c r="S73">
        <f>AGRIBALYSE_Raw!R73/(1+AGRIBALYSE_Cooked!$B73)</f>
        <v>3.0684424444444446E-3</v>
      </c>
      <c r="T73">
        <f>AGRIBALYSE_Raw!S73/(1+AGRIBALYSE_Cooked!$B73)</f>
        <v>3.8312955555555559E-8</v>
      </c>
      <c r="U73">
        <f>AGRIBALYSE_Raw!T73/(1+AGRIBALYSE_Cooked!$B73)</f>
        <v>1.5428867777777776E-8</v>
      </c>
      <c r="V73">
        <f>AGRIBALYSE_Raw!U73/(1+AGRIBALYSE_Cooked!$B73)</f>
        <v>3.7282395555555554E-10</v>
      </c>
      <c r="W73">
        <f>AGRIBALYSE_Raw!V73/(1+AGRIBALYSE_Cooked!$B73)</f>
        <v>3.3310297777777776E-3</v>
      </c>
      <c r="X73">
        <f>AGRIBALYSE_Raw!W73/(1+AGRIBALYSE_Cooked!$B73)</f>
        <v>1.0166783555555555E-4</v>
      </c>
      <c r="Y73">
        <f>AGRIBALYSE_Raw!X73/(1+AGRIBALYSE_Cooked!$B73)</f>
        <v>1.9099663333333331E-3</v>
      </c>
      <c r="Z73">
        <f>AGRIBALYSE_Raw!Y73/(1+AGRIBALYSE_Cooked!$B73)</f>
        <v>1.0268317777777777E-2</v>
      </c>
      <c r="AA73">
        <f>AGRIBALYSE_Raw!Z73/(1+AGRIBALYSE_Cooked!$B73)</f>
        <v>7.3008297777777775</v>
      </c>
      <c r="AB73">
        <f>AGRIBALYSE_Raw!AA73/(1+AGRIBALYSE_Cooked!$B73)</f>
        <v>7.0942544444444442</v>
      </c>
      <c r="AC73">
        <f>AGRIBALYSE_Raw!AB73/(1+AGRIBALYSE_Cooked!$B73)</f>
        <v>0.32612286666666668</v>
      </c>
      <c r="AD73">
        <f>AGRIBALYSE_Raw!AC73/(1+AGRIBALYSE_Cooked!$B73)</f>
        <v>19.007384444444444</v>
      </c>
      <c r="AE73">
        <f>AGRIBALYSE_Raw!AD73/(1+AGRIBALYSE_Cooked!$B73)</f>
        <v>6.5994001111111112E-6</v>
      </c>
      <c r="AF73">
        <f>AGRIBALYSE_Raw!AE73/(1+AGRIBALYSE_Cooked!$B73)</f>
        <v>8.5274542222222222E-2</v>
      </c>
      <c r="AG73">
        <f>AGRIBALYSE_Raw!AF73/(1+AGRIBALYSE_Cooked!$B73)</f>
        <v>0.61357912222222222</v>
      </c>
      <c r="AH73">
        <f>AGRIBALYSE_Raw!AG73/(1+AGRIBALYSE_Cooked!$B73)</f>
        <v>9.5694361111111112E-2</v>
      </c>
    </row>
    <row r="74" spans="1:34">
      <c r="A74" t="s">
        <v>267</v>
      </c>
      <c r="B74" s="19">
        <v>-0.1</v>
      </c>
      <c r="C74">
        <v>20039</v>
      </c>
      <c r="D74">
        <v>20039</v>
      </c>
      <c r="E74" t="s">
        <v>614</v>
      </c>
      <c r="F74" t="s">
        <v>672</v>
      </c>
      <c r="G74" t="s">
        <v>726</v>
      </c>
      <c r="H74" t="s">
        <v>727</v>
      </c>
      <c r="I74">
        <v>2</v>
      </c>
      <c r="J74">
        <v>0</v>
      </c>
      <c r="K74" t="s">
        <v>618</v>
      </c>
      <c r="L74" t="s">
        <v>570</v>
      </c>
      <c r="M74" t="s">
        <v>564</v>
      </c>
      <c r="N74">
        <v>2.5205521994043898</v>
      </c>
      <c r="O74">
        <v>6.7167252999999996E-2</v>
      </c>
      <c r="P74">
        <f>AGRIBALYSE_Raw!O74/(1+AGRIBALYSE_Cooked!$B74)</f>
        <v>0.67922442222222223</v>
      </c>
      <c r="Q74">
        <f>AGRIBALYSE_Raw!P74/(1+AGRIBALYSE_Cooked!$B74)</f>
        <v>3.4180257777777778E-8</v>
      </c>
      <c r="R74">
        <f>AGRIBALYSE_Raw!Q74/(1+AGRIBALYSE_Cooked!$B74)</f>
        <v>0.11383105555555555</v>
      </c>
      <c r="S74">
        <f>AGRIBALYSE_Raw!R74/(1+AGRIBALYSE_Cooked!$B74)</f>
        <v>2.4075473333333335E-3</v>
      </c>
      <c r="T74">
        <f>AGRIBALYSE_Raw!S74/(1+AGRIBALYSE_Cooked!$B74)</f>
        <v>4.1650598888888886E-8</v>
      </c>
      <c r="U74">
        <f>AGRIBALYSE_Raw!T74/(1+AGRIBALYSE_Cooked!$B74)</f>
        <v>4.9903464444444443E-8</v>
      </c>
      <c r="V74">
        <f>AGRIBALYSE_Raw!U74/(1+AGRIBALYSE_Cooked!$B74)</f>
        <v>5.6559516666666663E-10</v>
      </c>
      <c r="W74">
        <f>AGRIBALYSE_Raw!V74/(1+AGRIBALYSE_Cooked!$B74)</f>
        <v>4.0740376666666672E-3</v>
      </c>
      <c r="X74">
        <f>AGRIBALYSE_Raw!W74/(1+AGRIBALYSE_Cooked!$B74)</f>
        <v>7.5397007777777781E-5</v>
      </c>
      <c r="Y74">
        <f>AGRIBALYSE_Raw!X74/(1+AGRIBALYSE_Cooked!$B74)</f>
        <v>2.2809098888888889E-3</v>
      </c>
      <c r="Z74">
        <f>AGRIBALYSE_Raw!Y74/(1+AGRIBALYSE_Cooked!$B74)</f>
        <v>1.5243276666666666E-2</v>
      </c>
      <c r="AA74">
        <f>AGRIBALYSE_Raw!Z74/(1+AGRIBALYSE_Cooked!$B74)</f>
        <v>15.736110444444444</v>
      </c>
      <c r="AB74">
        <f>AGRIBALYSE_Raw!AA74/(1+AGRIBALYSE_Cooked!$B74)</f>
        <v>11.225024444444445</v>
      </c>
      <c r="AC74">
        <f>AGRIBALYSE_Raw!AB74/(1+AGRIBALYSE_Cooked!$B74)</f>
        <v>0.38679696666666663</v>
      </c>
      <c r="AD74">
        <f>AGRIBALYSE_Raw!AC74/(1+AGRIBALYSE_Cooked!$B74)</f>
        <v>8.8331136666666659</v>
      </c>
      <c r="AE74">
        <f>AGRIBALYSE_Raw!AD74/(1+AGRIBALYSE_Cooked!$B74)</f>
        <v>3.606698111111111E-6</v>
      </c>
      <c r="AF74">
        <f>AGRIBALYSE_Raw!AE74/(1+AGRIBALYSE_Cooked!$B74)</f>
        <v>8.5011869999999989E-2</v>
      </c>
      <c r="AG74">
        <f>AGRIBALYSE_Raw!AF74/(1+AGRIBALYSE_Cooked!$B74)</f>
        <v>0.59394258888888884</v>
      </c>
      <c r="AH74">
        <f>AGRIBALYSE_Raw!AG74/(1+AGRIBALYSE_Cooked!$B74)</f>
        <v>2.6997015555555554E-4</v>
      </c>
    </row>
    <row r="75" spans="1:34">
      <c r="A75" t="s">
        <v>267</v>
      </c>
      <c r="B75" s="19">
        <v>-0.1</v>
      </c>
      <c r="C75">
        <v>20085</v>
      </c>
      <c r="D75">
        <v>20085</v>
      </c>
      <c r="E75" t="s">
        <v>614</v>
      </c>
      <c r="F75" t="s">
        <v>672</v>
      </c>
      <c r="G75" t="s">
        <v>728</v>
      </c>
      <c r="H75" t="s">
        <v>729</v>
      </c>
      <c r="I75">
        <v>2</v>
      </c>
      <c r="J75">
        <v>0</v>
      </c>
      <c r="K75" t="s">
        <v>618</v>
      </c>
      <c r="L75" t="s">
        <v>570</v>
      </c>
      <c r="M75" t="s">
        <v>564</v>
      </c>
      <c r="N75">
        <v>3.1071864753004301</v>
      </c>
      <c r="O75">
        <v>8.0342475999999996E-2</v>
      </c>
      <c r="P75">
        <f>AGRIBALYSE_Raw!O75/(1+AGRIBALYSE_Cooked!$B75)</f>
        <v>0.79454803333333335</v>
      </c>
      <c r="Q75">
        <f>AGRIBALYSE_Raw!P75/(1+AGRIBALYSE_Cooked!$B75)</f>
        <v>2.6309419999999999E-8</v>
      </c>
      <c r="R75">
        <f>AGRIBALYSE_Raw!Q75/(1+AGRIBALYSE_Cooked!$B75)</f>
        <v>0.57183348888888885</v>
      </c>
      <c r="S75">
        <f>AGRIBALYSE_Raw!R75/(1+AGRIBALYSE_Cooked!$B75)</f>
        <v>3.0684424444444446E-3</v>
      </c>
      <c r="T75">
        <f>AGRIBALYSE_Raw!S75/(1+AGRIBALYSE_Cooked!$B75)</f>
        <v>3.8312955555555559E-8</v>
      </c>
      <c r="U75">
        <f>AGRIBALYSE_Raw!T75/(1+AGRIBALYSE_Cooked!$B75)</f>
        <v>1.5428867777777776E-8</v>
      </c>
      <c r="V75">
        <f>AGRIBALYSE_Raw!U75/(1+AGRIBALYSE_Cooked!$B75)</f>
        <v>3.7282395555555554E-10</v>
      </c>
      <c r="W75">
        <f>AGRIBALYSE_Raw!V75/(1+AGRIBALYSE_Cooked!$B75)</f>
        <v>3.3310297777777776E-3</v>
      </c>
      <c r="X75">
        <f>AGRIBALYSE_Raw!W75/(1+AGRIBALYSE_Cooked!$B75)</f>
        <v>1.0166783555555555E-4</v>
      </c>
      <c r="Y75">
        <f>AGRIBALYSE_Raw!X75/(1+AGRIBALYSE_Cooked!$B75)</f>
        <v>1.9099663333333331E-3</v>
      </c>
      <c r="Z75">
        <f>AGRIBALYSE_Raw!Y75/(1+AGRIBALYSE_Cooked!$B75)</f>
        <v>1.0268317777777777E-2</v>
      </c>
      <c r="AA75">
        <f>AGRIBALYSE_Raw!Z75/(1+AGRIBALYSE_Cooked!$B75)</f>
        <v>7.3008297777777775</v>
      </c>
      <c r="AB75">
        <f>AGRIBALYSE_Raw!AA75/(1+AGRIBALYSE_Cooked!$B75)</f>
        <v>7.0942544444444442</v>
      </c>
      <c r="AC75">
        <f>AGRIBALYSE_Raw!AB75/(1+AGRIBALYSE_Cooked!$B75)</f>
        <v>0.32612286666666668</v>
      </c>
      <c r="AD75">
        <f>AGRIBALYSE_Raw!AC75/(1+AGRIBALYSE_Cooked!$B75)</f>
        <v>19.007384444444444</v>
      </c>
      <c r="AE75">
        <f>AGRIBALYSE_Raw!AD75/(1+AGRIBALYSE_Cooked!$B75)</f>
        <v>6.5994001111111112E-6</v>
      </c>
      <c r="AF75">
        <f>AGRIBALYSE_Raw!AE75/(1+AGRIBALYSE_Cooked!$B75)</f>
        <v>8.5274542222222222E-2</v>
      </c>
      <c r="AG75">
        <f>AGRIBALYSE_Raw!AF75/(1+AGRIBALYSE_Cooked!$B75)</f>
        <v>0.61357912222222222</v>
      </c>
      <c r="AH75">
        <f>AGRIBALYSE_Raw!AG75/(1+AGRIBALYSE_Cooked!$B75)</f>
        <v>9.5694361111111112E-2</v>
      </c>
    </row>
    <row r="76" spans="1:34">
      <c r="A76" t="s">
        <v>267</v>
      </c>
      <c r="B76" s="19">
        <v>-0.1</v>
      </c>
      <c r="C76">
        <v>20044</v>
      </c>
      <c r="D76">
        <v>20044</v>
      </c>
      <c r="E76" t="s">
        <v>614</v>
      </c>
      <c r="F76" t="s">
        <v>672</v>
      </c>
      <c r="G76" t="s">
        <v>730</v>
      </c>
      <c r="H76" t="s">
        <v>731</v>
      </c>
      <c r="I76">
        <v>2</v>
      </c>
      <c r="J76">
        <v>0</v>
      </c>
      <c r="K76" t="s">
        <v>618</v>
      </c>
      <c r="L76" t="s">
        <v>570</v>
      </c>
      <c r="M76" t="s">
        <v>564</v>
      </c>
      <c r="N76">
        <v>2.99118876108672</v>
      </c>
      <c r="O76">
        <v>6.6469406999999994E-2</v>
      </c>
      <c r="P76">
        <f>AGRIBALYSE_Raw!O76/(1+AGRIBALYSE_Cooked!$B76)</f>
        <v>0.71014200000000005</v>
      </c>
      <c r="Q76">
        <f>AGRIBALYSE_Raw!P76/(1+AGRIBALYSE_Cooked!$B76)</f>
        <v>2.5890788888888887E-8</v>
      </c>
      <c r="R76">
        <f>AGRIBALYSE_Raw!Q76/(1+AGRIBALYSE_Cooked!$B76)</f>
        <v>0.10912247666666666</v>
      </c>
      <c r="S76">
        <f>AGRIBALYSE_Raw!R76/(1+AGRIBALYSE_Cooked!$B76)</f>
        <v>2.6244778888888888E-3</v>
      </c>
      <c r="T76">
        <f>AGRIBALYSE_Raw!S76/(1+AGRIBALYSE_Cooked!$B76)</f>
        <v>4.3192738888888886E-8</v>
      </c>
      <c r="U76">
        <f>AGRIBALYSE_Raw!T76/(1+AGRIBALYSE_Cooked!$B76)</f>
        <v>2.0349508888888887E-8</v>
      </c>
      <c r="V76">
        <f>AGRIBALYSE_Raw!U76/(1+AGRIBALYSE_Cooked!$B76)</f>
        <v>6.1816737777777779E-10</v>
      </c>
      <c r="W76">
        <f>AGRIBALYSE_Raw!V76/(1+AGRIBALYSE_Cooked!$B76)</f>
        <v>3.8615299999999997E-3</v>
      </c>
      <c r="X76">
        <f>AGRIBALYSE_Raw!W76/(1+AGRIBALYSE_Cooked!$B76)</f>
        <v>1.0259982555555556E-4</v>
      </c>
      <c r="Y76">
        <f>AGRIBALYSE_Raw!X76/(1+AGRIBALYSE_Cooked!$B76)</f>
        <v>2.2193426666666668E-3</v>
      </c>
      <c r="Z76">
        <f>AGRIBALYSE_Raw!Y76/(1+AGRIBALYSE_Cooked!$B76)</f>
        <v>1.4168893333333333E-2</v>
      </c>
      <c r="AA76">
        <f>AGRIBALYSE_Raw!Z76/(1+AGRIBALYSE_Cooked!$B76)</f>
        <v>6.2269952222222216</v>
      </c>
      <c r="AB76">
        <f>AGRIBALYSE_Raw!AA76/(1+AGRIBALYSE_Cooked!$B76)</f>
        <v>19.324841111111112</v>
      </c>
      <c r="AC76">
        <f>AGRIBALYSE_Raw!AB76/(1+AGRIBALYSE_Cooked!$B76)</f>
        <v>0.70040199999999997</v>
      </c>
      <c r="AD76">
        <f>AGRIBALYSE_Raw!AC76/(1+AGRIBALYSE_Cooked!$B76)</f>
        <v>9.9508657777777785</v>
      </c>
      <c r="AE76">
        <f>AGRIBALYSE_Raw!AD76/(1+AGRIBALYSE_Cooked!$B76)</f>
        <v>4.3316242222222226E-6</v>
      </c>
      <c r="AF76">
        <f>AGRIBALYSE_Raw!AE76/(1+AGRIBALYSE_Cooked!$B76)</f>
        <v>8.567789555555555E-2</v>
      </c>
      <c r="AG76">
        <f>AGRIBALYSE_Raw!AF76/(1+AGRIBALYSE_Cooked!$B76)</f>
        <v>0.62399712222222214</v>
      </c>
      <c r="AH76">
        <f>AGRIBALYSE_Raw!AG76/(1+AGRIBALYSE_Cooked!$B76)</f>
        <v>4.6697841111111108E-4</v>
      </c>
    </row>
    <row r="77" spans="1:34">
      <c r="A77" t="s">
        <v>896</v>
      </c>
      <c r="B77" s="19">
        <v>-0.1</v>
      </c>
      <c r="C77">
        <v>20012</v>
      </c>
      <c r="D77">
        <v>20012</v>
      </c>
      <c r="E77" t="s">
        <v>614</v>
      </c>
      <c r="F77" t="s">
        <v>672</v>
      </c>
      <c r="G77" t="s">
        <v>732</v>
      </c>
      <c r="H77" t="s">
        <v>733</v>
      </c>
      <c r="I77">
        <v>2</v>
      </c>
      <c r="J77">
        <v>0</v>
      </c>
      <c r="K77" t="s">
        <v>618</v>
      </c>
      <c r="L77" t="s">
        <v>570</v>
      </c>
      <c r="M77" t="s">
        <v>564</v>
      </c>
      <c r="N77">
        <v>3.21574734304625</v>
      </c>
      <c r="O77">
        <v>6.7150184000000002E-2</v>
      </c>
      <c r="P77">
        <f>AGRIBALYSE_Raw!O77/(1+AGRIBALYSE_Cooked!$B77)</f>
        <v>0.63406741111111109</v>
      </c>
      <c r="Q77">
        <f>AGRIBALYSE_Raw!P77/(1+AGRIBALYSE_Cooked!$B77)</f>
        <v>2.6350846666666664E-8</v>
      </c>
      <c r="R77">
        <f>AGRIBALYSE_Raw!Q77/(1+AGRIBALYSE_Cooked!$B77)</f>
        <v>0.26612720000000001</v>
      </c>
      <c r="S77">
        <f>AGRIBALYSE_Raw!R77/(1+AGRIBALYSE_Cooked!$B77)</f>
        <v>2.2369892222222224E-3</v>
      </c>
      <c r="T77">
        <f>AGRIBALYSE_Raw!S77/(1+AGRIBALYSE_Cooked!$B77)</f>
        <v>3.7751425555555554E-8</v>
      </c>
      <c r="U77">
        <f>AGRIBALYSE_Raw!T77/(1+AGRIBALYSE_Cooked!$B77)</f>
        <v>3.9861003333333332E-8</v>
      </c>
      <c r="V77">
        <f>AGRIBALYSE_Raw!U77/(1+AGRIBALYSE_Cooked!$B77)</f>
        <v>6.883922777777778E-10</v>
      </c>
      <c r="W77">
        <f>AGRIBALYSE_Raw!V77/(1+AGRIBALYSE_Cooked!$B77)</f>
        <v>2.9536231111111106E-3</v>
      </c>
      <c r="X77">
        <f>AGRIBALYSE_Raw!W77/(1+AGRIBALYSE_Cooked!$B77)</f>
        <v>8.9763061111111113E-5</v>
      </c>
      <c r="Y77">
        <f>AGRIBALYSE_Raw!X77/(1+AGRIBALYSE_Cooked!$B77)</f>
        <v>1.6376301111111111E-3</v>
      </c>
      <c r="Z77">
        <f>AGRIBALYSE_Raw!Y77/(1+AGRIBALYSE_Cooked!$B77)</f>
        <v>1.0596655555555556E-2</v>
      </c>
      <c r="AA77">
        <f>AGRIBALYSE_Raw!Z77/(1+AGRIBALYSE_Cooked!$B77)</f>
        <v>6.7005558888888883</v>
      </c>
      <c r="AB77">
        <f>AGRIBALYSE_Raw!AA77/(1+AGRIBALYSE_Cooked!$B77)</f>
        <v>7.5822296666666666</v>
      </c>
      <c r="AC77">
        <f>AGRIBALYSE_Raw!AB77/(1+AGRIBALYSE_Cooked!$B77)</f>
        <v>0.53265370000000001</v>
      </c>
      <c r="AD77">
        <f>AGRIBALYSE_Raw!AC77/(1+AGRIBALYSE_Cooked!$B77)</f>
        <v>12.915272222222221</v>
      </c>
      <c r="AE77">
        <f>AGRIBALYSE_Raw!AD77/(1+AGRIBALYSE_Cooked!$B77)</f>
        <v>4.925929666666667E-6</v>
      </c>
      <c r="AF77">
        <f>AGRIBALYSE_Raw!AE77/(1+AGRIBALYSE_Cooked!$B77)</f>
        <v>8.6339483333333342E-2</v>
      </c>
      <c r="AG77">
        <f>AGRIBALYSE_Raw!AF77/(1+AGRIBALYSE_Cooked!$B77)</f>
        <v>0.5472644333333333</v>
      </c>
      <c r="AH77">
        <f>AGRIBALYSE_Raw!AG77/(1+AGRIBALYSE_Cooked!$B77)</f>
        <v>4.6349272222222221E-4</v>
      </c>
    </row>
    <row r="78" spans="1:34">
      <c r="A78" t="s">
        <v>267</v>
      </c>
      <c r="B78" s="19">
        <v>-0.1</v>
      </c>
      <c r="C78">
        <v>20047</v>
      </c>
      <c r="D78">
        <v>20047</v>
      </c>
      <c r="E78" t="s">
        <v>614</v>
      </c>
      <c r="F78" t="s">
        <v>672</v>
      </c>
      <c r="G78" t="s">
        <v>734</v>
      </c>
      <c r="H78" t="s">
        <v>735</v>
      </c>
      <c r="I78">
        <v>1</v>
      </c>
      <c r="J78">
        <v>0</v>
      </c>
      <c r="K78" t="s">
        <v>618</v>
      </c>
      <c r="L78" t="s">
        <v>570</v>
      </c>
      <c r="M78" t="s">
        <v>564</v>
      </c>
      <c r="N78">
        <v>2.4330594313220302</v>
      </c>
      <c r="O78">
        <v>5.8375889E-2</v>
      </c>
      <c r="P78">
        <f>AGRIBALYSE_Raw!O78/(1+AGRIBALYSE_Cooked!$B78)</f>
        <v>0.69556055555555552</v>
      </c>
      <c r="Q78">
        <f>AGRIBALYSE_Raw!P78/(1+AGRIBALYSE_Cooked!$B78)</f>
        <v>2.7956298888888886E-8</v>
      </c>
      <c r="R78">
        <f>AGRIBALYSE_Raw!Q78/(1+AGRIBALYSE_Cooked!$B78)</f>
        <v>0.10483135888888888</v>
      </c>
      <c r="S78">
        <f>AGRIBALYSE_Raw!R78/(1+AGRIBALYSE_Cooked!$B78)</f>
        <v>2.2926588888888891E-3</v>
      </c>
      <c r="T78">
        <f>AGRIBALYSE_Raw!S78/(1+AGRIBALYSE_Cooked!$B78)</f>
        <v>3.7722080000000004E-8</v>
      </c>
      <c r="U78">
        <f>AGRIBALYSE_Raw!T78/(1+AGRIBALYSE_Cooked!$B78)</f>
        <v>1.9546076666666664E-8</v>
      </c>
      <c r="V78">
        <f>AGRIBALYSE_Raw!U78/(1+AGRIBALYSE_Cooked!$B78)</f>
        <v>5.5260048888888886E-10</v>
      </c>
      <c r="W78">
        <f>AGRIBALYSE_Raw!V78/(1+AGRIBALYSE_Cooked!$B78)</f>
        <v>3.025946111111111E-3</v>
      </c>
      <c r="X78">
        <f>AGRIBALYSE_Raw!W78/(1+AGRIBALYSE_Cooked!$B78)</f>
        <v>8.166408333333334E-5</v>
      </c>
      <c r="Y78">
        <f>AGRIBALYSE_Raw!X78/(1+AGRIBALYSE_Cooked!$B78)</f>
        <v>1.5928245555555554E-3</v>
      </c>
      <c r="Z78">
        <f>AGRIBALYSE_Raw!Y78/(1+AGRIBALYSE_Cooked!$B78)</f>
        <v>1.1319756666666667E-2</v>
      </c>
      <c r="AA78">
        <f>AGRIBALYSE_Raw!Z78/(1+AGRIBALYSE_Cooked!$B78)</f>
        <v>4.9641448888888888</v>
      </c>
      <c r="AB78">
        <f>AGRIBALYSE_Raw!AA78/(1+AGRIBALYSE_Cooked!$B78)</f>
        <v>5.7512223333333337</v>
      </c>
      <c r="AC78">
        <f>AGRIBALYSE_Raw!AB78/(1+AGRIBALYSE_Cooked!$B78)</f>
        <v>0.42150652222222218</v>
      </c>
      <c r="AD78">
        <f>AGRIBALYSE_Raw!AC78/(1+AGRIBALYSE_Cooked!$B78)</f>
        <v>9.9379168888888891</v>
      </c>
      <c r="AE78">
        <f>AGRIBALYSE_Raw!AD78/(1+AGRIBALYSE_Cooked!$B78)</f>
        <v>3.9457589999999999E-6</v>
      </c>
      <c r="AF78">
        <f>AGRIBALYSE_Raw!AE78/(1+AGRIBALYSE_Cooked!$B78)</f>
        <v>8.6235285555555555E-2</v>
      </c>
      <c r="AG78">
        <f>AGRIBALYSE_Raw!AF78/(1+AGRIBALYSE_Cooked!$B78)</f>
        <v>0.60889977777777771</v>
      </c>
      <c r="AH78">
        <f>AGRIBALYSE_Raw!AG78/(1+AGRIBALYSE_Cooked!$B78)</f>
        <v>4.2549377777777777E-4</v>
      </c>
    </row>
    <row r="79" spans="1:34">
      <c r="A79" t="s">
        <v>267</v>
      </c>
      <c r="B79" s="19">
        <v>-0.1</v>
      </c>
      <c r="C79">
        <v>20047</v>
      </c>
      <c r="D79">
        <v>20047</v>
      </c>
      <c r="E79" t="s">
        <v>614</v>
      </c>
      <c r="F79" t="s">
        <v>672</v>
      </c>
      <c r="G79" t="s">
        <v>736</v>
      </c>
      <c r="H79" t="s">
        <v>737</v>
      </c>
      <c r="I79">
        <v>0</v>
      </c>
      <c r="J79">
        <v>0</v>
      </c>
      <c r="K79" t="s">
        <v>618</v>
      </c>
      <c r="L79" t="s">
        <v>570</v>
      </c>
      <c r="M79" t="s">
        <v>564</v>
      </c>
      <c r="N79">
        <v>2.7786440837802902</v>
      </c>
      <c r="O79">
        <v>0.18982883</v>
      </c>
      <c r="P79">
        <f>AGRIBALYSE_Raw!O79/(1+AGRIBALYSE_Cooked!$B79)</f>
        <v>2.3468071111111111</v>
      </c>
      <c r="Q79">
        <f>AGRIBALYSE_Raw!P79/(1+AGRIBALYSE_Cooked!$B79)</f>
        <v>8.9168658888888881E-8</v>
      </c>
      <c r="R79">
        <f>AGRIBALYSE_Raw!Q79/(1+AGRIBALYSE_Cooked!$B79)</f>
        <v>0.17072467777777778</v>
      </c>
      <c r="S79">
        <f>AGRIBALYSE_Raw!R79/(1+AGRIBALYSE_Cooked!$B79)</f>
        <v>6.8063744444444444E-3</v>
      </c>
      <c r="T79">
        <f>AGRIBALYSE_Raw!S79/(1+AGRIBALYSE_Cooked!$B79)</f>
        <v>1.4130105555555556E-7</v>
      </c>
      <c r="U79">
        <f>AGRIBALYSE_Raw!T79/(1+AGRIBALYSE_Cooked!$B79)</f>
        <v>2.3972718888888887E-8</v>
      </c>
      <c r="V79">
        <f>AGRIBALYSE_Raw!U79/(1+AGRIBALYSE_Cooked!$B79)</f>
        <v>2.2626267777777774E-9</v>
      </c>
      <c r="W79">
        <f>AGRIBALYSE_Raw!V79/(1+AGRIBALYSE_Cooked!$B79)</f>
        <v>9.0021115555555566E-3</v>
      </c>
      <c r="X79">
        <f>AGRIBALYSE_Raw!W79/(1+AGRIBALYSE_Cooked!$B79)</f>
        <v>4.7184438888888888E-4</v>
      </c>
      <c r="Y79">
        <f>AGRIBALYSE_Raw!X79/(1+AGRIBALYSE_Cooked!$B79)</f>
        <v>3.2896318888888886E-3</v>
      </c>
      <c r="Z79">
        <f>AGRIBALYSE_Raw!Y79/(1+AGRIBALYSE_Cooked!$B79)</f>
        <v>2.7902101111111112E-2</v>
      </c>
      <c r="AA79">
        <f>AGRIBALYSE_Raw!Z79/(1+AGRIBALYSE_Cooked!$B79)</f>
        <v>22.498134888888888</v>
      </c>
      <c r="AB79">
        <f>AGRIBALYSE_Raw!AA79/(1+AGRIBALYSE_Cooked!$B79)</f>
        <v>8.8223897777777776</v>
      </c>
      <c r="AC79">
        <f>AGRIBALYSE_Raw!AB79/(1+AGRIBALYSE_Cooked!$B79)</f>
        <v>2.2966527777777781</v>
      </c>
      <c r="AD79">
        <f>AGRIBALYSE_Raw!AC79/(1+AGRIBALYSE_Cooked!$B79)</f>
        <v>32.81178666666667</v>
      </c>
      <c r="AE79">
        <f>AGRIBALYSE_Raw!AD79/(1+AGRIBALYSE_Cooked!$B79)</f>
        <v>9.5144719999999985E-6</v>
      </c>
      <c r="AF79">
        <f>AGRIBALYSE_Raw!AE79/(1+AGRIBALYSE_Cooked!$B79)</f>
        <v>8.5797443333333334E-2</v>
      </c>
      <c r="AG79">
        <f>AGRIBALYSE_Raw!AF79/(1+AGRIBALYSE_Cooked!$B79)</f>
        <v>2.2600012222222219</v>
      </c>
      <c r="AH79">
        <f>AGRIBALYSE_Raw!AG79/(1+AGRIBALYSE_Cooked!$B79)</f>
        <v>1.0084674333333333E-3</v>
      </c>
    </row>
    <row r="80" spans="1:34">
      <c r="A80" t="s">
        <v>267</v>
      </c>
      <c r="B80" s="19">
        <v>-0.1</v>
      </c>
      <c r="C80">
        <v>20047</v>
      </c>
      <c r="D80">
        <v>20047</v>
      </c>
      <c r="E80" t="s">
        <v>614</v>
      </c>
      <c r="F80" t="s">
        <v>672</v>
      </c>
      <c r="G80" t="s">
        <v>738</v>
      </c>
      <c r="H80" t="s">
        <v>739</v>
      </c>
      <c r="I80">
        <v>2</v>
      </c>
      <c r="J80">
        <v>0</v>
      </c>
      <c r="K80" t="s">
        <v>618</v>
      </c>
      <c r="L80" t="s">
        <v>570</v>
      </c>
      <c r="M80" t="s">
        <v>564</v>
      </c>
      <c r="N80">
        <v>2.7683538507904499</v>
      </c>
      <c r="O80">
        <v>8.5401824000000001E-2</v>
      </c>
      <c r="P80">
        <f>AGRIBALYSE_Raw!O80/(1+AGRIBALYSE_Cooked!$B80)</f>
        <v>0.83280135555555557</v>
      </c>
      <c r="Q80">
        <f>AGRIBALYSE_Raw!P80/(1+AGRIBALYSE_Cooked!$B80)</f>
        <v>2.9333114444444446E-8</v>
      </c>
      <c r="R80">
        <f>AGRIBALYSE_Raw!Q80/(1+AGRIBALYSE_Cooked!$B80)</f>
        <v>9.7315811111111108E-2</v>
      </c>
      <c r="S80">
        <f>AGRIBALYSE_Raw!R80/(1+AGRIBALYSE_Cooked!$B80)</f>
        <v>3.1165392222222222E-3</v>
      </c>
      <c r="T80">
        <f>AGRIBALYSE_Raw!S80/(1+AGRIBALYSE_Cooked!$B80)</f>
        <v>7.7102726666666662E-8</v>
      </c>
      <c r="U80">
        <f>AGRIBALYSE_Raw!T80/(1+AGRIBALYSE_Cooked!$B80)</f>
        <v>2.2072127777777775E-8</v>
      </c>
      <c r="V80">
        <f>AGRIBALYSE_Raw!U80/(1+AGRIBALYSE_Cooked!$B80)</f>
        <v>1.282246E-9</v>
      </c>
      <c r="W80">
        <f>AGRIBALYSE_Raw!V80/(1+AGRIBALYSE_Cooked!$B80)</f>
        <v>4.8119553333333337E-3</v>
      </c>
      <c r="X80">
        <f>AGRIBALYSE_Raw!W80/(1+AGRIBALYSE_Cooked!$B80)</f>
        <v>1.237642111111111E-4</v>
      </c>
      <c r="Y80">
        <f>AGRIBALYSE_Raw!X80/(1+AGRIBALYSE_Cooked!$B80)</f>
        <v>1.8142718888888888E-3</v>
      </c>
      <c r="Z80">
        <f>AGRIBALYSE_Raw!Y80/(1+AGRIBALYSE_Cooked!$B80)</f>
        <v>1.7037880000000002E-2</v>
      </c>
      <c r="AA80">
        <f>AGRIBALYSE_Raw!Z80/(1+AGRIBALYSE_Cooked!$B80)</f>
        <v>12.874758444444444</v>
      </c>
      <c r="AB80">
        <f>AGRIBALYSE_Raw!AA80/(1+AGRIBALYSE_Cooked!$B80)</f>
        <v>7.2339087777777777</v>
      </c>
      <c r="AC80">
        <f>AGRIBALYSE_Raw!AB80/(1+AGRIBALYSE_Cooked!$B80)</f>
        <v>1.408452888888889</v>
      </c>
      <c r="AD80">
        <f>AGRIBALYSE_Raw!AC80/(1+AGRIBALYSE_Cooked!$B80)</f>
        <v>11.311902222222221</v>
      </c>
      <c r="AE80">
        <f>AGRIBALYSE_Raw!AD80/(1+AGRIBALYSE_Cooked!$B80)</f>
        <v>5.6075877777777773E-6</v>
      </c>
      <c r="AF80">
        <f>AGRIBALYSE_Raw!AE80/(1+AGRIBALYSE_Cooked!$B80)</f>
        <v>8.6047587777777781E-2</v>
      </c>
      <c r="AG80">
        <f>AGRIBALYSE_Raw!AF80/(1+AGRIBALYSE_Cooked!$B80)</f>
        <v>0.74611674444444442</v>
      </c>
      <c r="AH80">
        <f>AGRIBALYSE_Raw!AG80/(1+AGRIBALYSE_Cooked!$B80)</f>
        <v>6.3702451111111115E-4</v>
      </c>
    </row>
    <row r="81" spans="1:34">
      <c r="A81" t="s">
        <v>267</v>
      </c>
      <c r="B81" s="19">
        <v>-0.1</v>
      </c>
      <c r="C81">
        <v>20170</v>
      </c>
      <c r="D81">
        <v>20170</v>
      </c>
      <c r="E81" t="s">
        <v>614</v>
      </c>
      <c r="F81" t="s">
        <v>672</v>
      </c>
      <c r="G81" t="s">
        <v>740</v>
      </c>
      <c r="H81" t="s">
        <v>741</v>
      </c>
      <c r="I81">
        <v>2</v>
      </c>
      <c r="J81">
        <v>0</v>
      </c>
      <c r="K81" t="s">
        <v>566</v>
      </c>
      <c r="L81" t="s">
        <v>570</v>
      </c>
      <c r="M81" t="s">
        <v>601</v>
      </c>
      <c r="N81">
        <v>2.9596532225157599</v>
      </c>
      <c r="O81">
        <v>0.11267043</v>
      </c>
      <c r="P81">
        <f>AGRIBALYSE_Raw!O81/(1+AGRIBALYSE_Cooked!$B81)</f>
        <v>0.91627449999999999</v>
      </c>
      <c r="Q81">
        <f>AGRIBALYSE_Raw!P81/(1+AGRIBALYSE_Cooked!$B81)</f>
        <v>3.5936261111111107E-8</v>
      </c>
      <c r="R81">
        <f>AGRIBALYSE_Raw!Q81/(1+AGRIBALYSE_Cooked!$B81)</f>
        <v>1.0597051444444445</v>
      </c>
      <c r="S81">
        <f>AGRIBALYSE_Raw!R81/(1+AGRIBALYSE_Cooked!$B81)</f>
        <v>3.5604855555555555E-3</v>
      </c>
      <c r="T81">
        <f>AGRIBALYSE_Raw!S81/(1+AGRIBALYSE_Cooked!$B81)</f>
        <v>5.8647954444444443E-8</v>
      </c>
      <c r="U81">
        <f>AGRIBALYSE_Raw!T81/(1+AGRIBALYSE_Cooked!$B81)</f>
        <v>1.7393923333333331E-8</v>
      </c>
      <c r="V81">
        <f>AGRIBALYSE_Raw!U81/(1+AGRIBALYSE_Cooked!$B81)</f>
        <v>3.7248254444444445E-9</v>
      </c>
      <c r="W81">
        <f>AGRIBALYSE_Raw!V81/(1+AGRIBALYSE_Cooked!$B81)</f>
        <v>4.0027175555555558E-3</v>
      </c>
      <c r="X81">
        <f>AGRIBALYSE_Raw!W81/(1+AGRIBALYSE_Cooked!$B81)</f>
        <v>2.118361E-4</v>
      </c>
      <c r="Y81">
        <f>AGRIBALYSE_Raw!X81/(1+AGRIBALYSE_Cooked!$B81)</f>
        <v>1.5554467777777778E-3</v>
      </c>
      <c r="Z81">
        <f>AGRIBALYSE_Raw!Y81/(1+AGRIBALYSE_Cooked!$B81)</f>
        <v>1.2006369999999999E-2</v>
      </c>
      <c r="AA81">
        <f>AGRIBALYSE_Raw!Z81/(1+AGRIBALYSE_Cooked!$B81)</f>
        <v>6.1776324444444439</v>
      </c>
      <c r="AB81">
        <f>AGRIBALYSE_Raw!AA81/(1+AGRIBALYSE_Cooked!$B81)</f>
        <v>9.1570763333333343</v>
      </c>
      <c r="AC81">
        <f>AGRIBALYSE_Raw!AB81/(1+AGRIBALYSE_Cooked!$B81)</f>
        <v>0.4230268333333333</v>
      </c>
      <c r="AD81">
        <f>AGRIBALYSE_Raw!AC81/(1+AGRIBALYSE_Cooked!$B81)</f>
        <v>32.462695555555555</v>
      </c>
      <c r="AE81">
        <f>AGRIBALYSE_Raw!AD81/(1+AGRIBALYSE_Cooked!$B81)</f>
        <v>5.2595103333333332E-6</v>
      </c>
      <c r="AF81">
        <f>AGRIBALYSE_Raw!AE81/(1+AGRIBALYSE_Cooked!$B81)</f>
        <v>1.6507962222222221E-2</v>
      </c>
      <c r="AG81">
        <f>AGRIBALYSE_Raw!AF81/(1+AGRIBALYSE_Cooked!$B81)</f>
        <v>0.89834823333333325</v>
      </c>
      <c r="AH81">
        <f>AGRIBALYSE_Raw!AG81/(1+AGRIBALYSE_Cooked!$B81)</f>
        <v>1.4183050000000001E-3</v>
      </c>
    </row>
    <row r="82" spans="1:34">
      <c r="A82" t="s">
        <v>900</v>
      </c>
      <c r="B82" s="19">
        <v>2</v>
      </c>
      <c r="C82">
        <v>20524</v>
      </c>
      <c r="D82">
        <v>20524</v>
      </c>
      <c r="E82" t="s">
        <v>614</v>
      </c>
      <c r="F82" t="s">
        <v>742</v>
      </c>
      <c r="G82" t="s">
        <v>743</v>
      </c>
      <c r="H82" t="s">
        <v>744</v>
      </c>
      <c r="I82">
        <v>2</v>
      </c>
      <c r="J82">
        <v>0</v>
      </c>
      <c r="K82" t="s">
        <v>566</v>
      </c>
      <c r="L82" t="s">
        <v>570</v>
      </c>
      <c r="M82" t="s">
        <v>601</v>
      </c>
      <c r="N82">
        <v>2.9934564867870801</v>
      </c>
      <c r="O82">
        <v>0.14914283</v>
      </c>
      <c r="P82">
        <f>AGRIBALYSE_Raw!O82/(1+AGRIBALYSE_Cooked!$B82)</f>
        <v>0.48483783333333336</v>
      </c>
      <c r="Q82">
        <f>AGRIBALYSE_Raw!P82/(1+AGRIBALYSE_Cooked!$B82)</f>
        <v>1.1337241666666668E-8</v>
      </c>
      <c r="R82">
        <f>AGRIBALYSE_Raw!Q82/(1+AGRIBALYSE_Cooked!$B82)</f>
        <v>0.11230026666666666</v>
      </c>
      <c r="S82">
        <f>AGRIBALYSE_Raw!R82/(1+AGRIBALYSE_Cooked!$B82)</f>
        <v>1.9123614333333332E-3</v>
      </c>
      <c r="T82">
        <f>AGRIBALYSE_Raw!S82/(1+AGRIBALYSE_Cooked!$B82)</f>
        <v>2.2595012666666667E-8</v>
      </c>
      <c r="U82">
        <f>AGRIBALYSE_Raw!T82/(1+AGRIBALYSE_Cooked!$B82)</f>
        <v>5.053132333333333E-8</v>
      </c>
      <c r="V82">
        <f>AGRIBALYSE_Raw!U82/(1+AGRIBALYSE_Cooked!$B82)</f>
        <v>1.8964903E-9</v>
      </c>
      <c r="W82">
        <f>AGRIBALYSE_Raw!V82/(1+AGRIBALYSE_Cooked!$B82)</f>
        <v>1.6090723666666664E-3</v>
      </c>
      <c r="X82">
        <f>AGRIBALYSE_Raw!W82/(1+AGRIBALYSE_Cooked!$B82)</f>
        <v>1.3382057333333333E-4</v>
      </c>
      <c r="Y82">
        <f>AGRIBALYSE_Raw!X82/(1+AGRIBALYSE_Cooked!$B82)</f>
        <v>3.5518609999999999E-3</v>
      </c>
      <c r="Z82">
        <f>AGRIBALYSE_Raw!Y82/(1+AGRIBALYSE_Cooked!$B82)</f>
        <v>5.1627030000000003E-3</v>
      </c>
      <c r="AA82">
        <f>AGRIBALYSE_Raw!Z82/(1+AGRIBALYSE_Cooked!$B82)</f>
        <v>6.2810971333333327</v>
      </c>
      <c r="AB82">
        <f>AGRIBALYSE_Raw!AA82/(1+AGRIBALYSE_Cooked!$B82)</f>
        <v>-54.000616666666666</v>
      </c>
      <c r="AC82">
        <f>AGRIBALYSE_Raw!AB82/(1+AGRIBALYSE_Cooked!$B82)</f>
        <v>9.4839743333333337E-2</v>
      </c>
      <c r="AD82">
        <f>AGRIBALYSE_Raw!AC82/(1+AGRIBALYSE_Cooked!$B82)</f>
        <v>7.174158666666667</v>
      </c>
      <c r="AE82">
        <f>AGRIBALYSE_Raw!AD82/(1+AGRIBALYSE_Cooked!$B82)</f>
        <v>1.9190474000000002E-6</v>
      </c>
      <c r="AF82">
        <f>AGRIBALYSE_Raw!AE82/(1+AGRIBALYSE_Cooked!$B82)</f>
        <v>4.9514826666666664E-3</v>
      </c>
      <c r="AG82">
        <f>AGRIBALYSE_Raw!AF82/(1+AGRIBALYSE_Cooked!$B82)</f>
        <v>0.47801473333333333</v>
      </c>
      <c r="AH82">
        <f>AGRIBALYSE_Raw!AG82/(1+AGRIBALYSE_Cooked!$B82)</f>
        <v>1.8716326333333333E-3</v>
      </c>
    </row>
    <row r="83" spans="1:34">
      <c r="A83" t="s">
        <v>900</v>
      </c>
      <c r="B83" s="19">
        <v>2</v>
      </c>
      <c r="C83">
        <v>20532</v>
      </c>
      <c r="D83">
        <v>20532</v>
      </c>
      <c r="E83" t="s">
        <v>614</v>
      </c>
      <c r="F83" t="s">
        <v>742</v>
      </c>
      <c r="G83" t="s">
        <v>745</v>
      </c>
      <c r="H83" t="s">
        <v>746</v>
      </c>
      <c r="I83">
        <v>2</v>
      </c>
      <c r="J83">
        <v>0</v>
      </c>
      <c r="K83" t="s">
        <v>566</v>
      </c>
      <c r="L83" t="s">
        <v>570</v>
      </c>
      <c r="M83" t="s">
        <v>564</v>
      </c>
      <c r="N83">
        <v>3.3469547078895401</v>
      </c>
      <c r="O83">
        <v>0.26390442999999902</v>
      </c>
      <c r="P83">
        <f>AGRIBALYSE_Raw!O83/(1+AGRIBALYSE_Cooked!$B83)</f>
        <v>0.73462136666666666</v>
      </c>
      <c r="Q83">
        <f>AGRIBALYSE_Raw!P83/(1+AGRIBALYSE_Cooked!$B83)</f>
        <v>2.5302113666666665E-8</v>
      </c>
      <c r="R83">
        <f>AGRIBALYSE_Raw!Q83/(1+AGRIBALYSE_Cooked!$B83)</f>
        <v>9.373453666666666E-2</v>
      </c>
      <c r="S83">
        <f>AGRIBALYSE_Raw!R83/(1+AGRIBALYSE_Cooked!$B83)</f>
        <v>3.2684369333333334E-3</v>
      </c>
      <c r="T83">
        <f>AGRIBALYSE_Raw!S83/(1+AGRIBALYSE_Cooked!$B83)</f>
        <v>3.2345751666666665E-8</v>
      </c>
      <c r="U83">
        <f>AGRIBALYSE_Raw!T83/(1+AGRIBALYSE_Cooked!$B83)</f>
        <v>7.5537746666666664E-9</v>
      </c>
      <c r="V83">
        <f>AGRIBALYSE_Raw!U83/(1+AGRIBALYSE_Cooked!$B83)</f>
        <v>2.5764335666666668E-9</v>
      </c>
      <c r="W83">
        <f>AGRIBALYSE_Raw!V83/(1+AGRIBALYSE_Cooked!$B83)</f>
        <v>4.3449129999999997E-3</v>
      </c>
      <c r="X83">
        <f>AGRIBALYSE_Raw!W83/(1+AGRIBALYSE_Cooked!$B83)</f>
        <v>2.7932679999999999E-4</v>
      </c>
      <c r="Y83">
        <f>AGRIBALYSE_Raw!X83/(1+AGRIBALYSE_Cooked!$B83)</f>
        <v>7.2941383333333326E-3</v>
      </c>
      <c r="Z83">
        <f>AGRIBALYSE_Raw!Y83/(1+AGRIBALYSE_Cooked!$B83)</f>
        <v>1.3235735666666667E-2</v>
      </c>
      <c r="AA83">
        <f>AGRIBALYSE_Raw!Z83/(1+AGRIBALYSE_Cooked!$B83)</f>
        <v>16.985913999999966</v>
      </c>
      <c r="AB83">
        <f>AGRIBALYSE_Raw!AA83/(1+AGRIBALYSE_Cooked!$B83)</f>
        <v>100.60308333333334</v>
      </c>
      <c r="AC83">
        <f>AGRIBALYSE_Raw!AB83/(1+AGRIBALYSE_Cooked!$B83)</f>
        <v>0.17628499666666667</v>
      </c>
      <c r="AD83">
        <f>AGRIBALYSE_Raw!AC83/(1+AGRIBALYSE_Cooked!$B83)</f>
        <v>8.2356990000000003</v>
      </c>
      <c r="AE83">
        <f>AGRIBALYSE_Raw!AD83/(1+AGRIBALYSE_Cooked!$B83)</f>
        <v>2.1096064666666666E-6</v>
      </c>
      <c r="AF83">
        <f>AGRIBALYSE_Raw!AE83/(1+AGRIBALYSE_Cooked!$B83)</f>
        <v>5.4417899999999998E-2</v>
      </c>
      <c r="AG83">
        <f>AGRIBALYSE_Raw!AF83/(1+AGRIBALYSE_Cooked!$B83)</f>
        <v>0.56535590000000002</v>
      </c>
      <c r="AH83">
        <f>AGRIBALYSE_Raw!AG83/(1+AGRIBALYSE_Cooked!$B83)</f>
        <v>0.11484755000000001</v>
      </c>
    </row>
    <row r="84" spans="1:34">
      <c r="A84" t="s">
        <v>197</v>
      </c>
      <c r="B84" s="19">
        <v>-0.2</v>
      </c>
      <c r="C84">
        <v>4101</v>
      </c>
      <c r="D84">
        <v>4101</v>
      </c>
      <c r="E84" t="s">
        <v>614</v>
      </c>
      <c r="F84" t="s">
        <v>747</v>
      </c>
      <c r="G84" t="s">
        <v>748</v>
      </c>
      <c r="H84" t="s">
        <v>749</v>
      </c>
      <c r="I84">
        <v>2</v>
      </c>
      <c r="J84">
        <v>0</v>
      </c>
      <c r="K84" t="s">
        <v>618</v>
      </c>
      <c r="L84" t="s">
        <v>570</v>
      </c>
      <c r="M84" t="s">
        <v>564</v>
      </c>
      <c r="N84">
        <v>3.2054557440774798</v>
      </c>
      <c r="O84">
        <v>3.3253780999999899E-2</v>
      </c>
      <c r="P84">
        <f>AGRIBALYSE_Raw!O84/(1+AGRIBALYSE_Cooked!$B84)</f>
        <v>0.41701167499999997</v>
      </c>
      <c r="Q84">
        <f>AGRIBALYSE_Raw!P84/(1+AGRIBALYSE_Cooked!$B84)</f>
        <v>8.6370936250000003E-9</v>
      </c>
      <c r="R84">
        <f>AGRIBALYSE_Raw!Q84/(1+AGRIBALYSE_Cooked!$B84)</f>
        <v>5.5990948749999998E-2</v>
      </c>
      <c r="S84">
        <f>AGRIBALYSE_Raw!R84/(1+AGRIBALYSE_Cooked!$B84)</f>
        <v>1.3141001249999998E-3</v>
      </c>
      <c r="T84">
        <f>AGRIBALYSE_Raw!S84/(1+AGRIBALYSE_Cooked!$B84)</f>
        <v>2.8988269999999998E-8</v>
      </c>
      <c r="U84">
        <f>AGRIBALYSE_Raw!T84/(1+AGRIBALYSE_Cooked!$B84)</f>
        <v>9.1750449999999989E-9</v>
      </c>
      <c r="V84">
        <f>AGRIBALYSE_Raw!U84/(1+AGRIBALYSE_Cooked!$B84)</f>
        <v>3.1638622500000002E-10</v>
      </c>
      <c r="W84">
        <f>AGRIBALYSE_Raw!V84/(1+AGRIBALYSE_Cooked!$B84)</f>
        <v>2.2951922499999996E-3</v>
      </c>
      <c r="X84">
        <f>AGRIBALYSE_Raw!W84/(1+AGRIBALYSE_Cooked!$B84)</f>
        <v>5.9853102499999995E-5</v>
      </c>
      <c r="Y84">
        <f>AGRIBALYSE_Raw!X84/(1+AGRIBALYSE_Cooked!$B84)</f>
        <v>1.3526243749999998E-3</v>
      </c>
      <c r="Z84">
        <f>AGRIBALYSE_Raw!Y84/(1+AGRIBALYSE_Cooked!$B84)</f>
        <v>8.762850249999999E-3</v>
      </c>
      <c r="AA84">
        <f>AGRIBALYSE_Raw!Z84/(1+AGRIBALYSE_Cooked!$B84)</f>
        <v>5.2411833750000003</v>
      </c>
      <c r="AB84">
        <f>AGRIBALYSE_Raw!AA84/(1+AGRIBALYSE_Cooked!$B84)</f>
        <v>24.710155</v>
      </c>
      <c r="AC84">
        <f>AGRIBALYSE_Raw!AB84/(1+AGRIBALYSE_Cooked!$B84)</f>
        <v>0.17497288749999998</v>
      </c>
      <c r="AD84">
        <f>AGRIBALYSE_Raw!AC84/(1+AGRIBALYSE_Cooked!$B84)</f>
        <v>5.0770801249999993</v>
      </c>
      <c r="AE84">
        <f>AGRIBALYSE_Raw!AD84/(1+AGRIBALYSE_Cooked!$B84)</f>
        <v>1.8592477499999999E-6</v>
      </c>
      <c r="AF84">
        <f>AGRIBALYSE_Raw!AE84/(1+AGRIBALYSE_Cooked!$B84)</f>
        <v>4.2448706249999996E-2</v>
      </c>
      <c r="AG84">
        <f>AGRIBALYSE_Raw!AF84/(1+AGRIBALYSE_Cooked!$B84)</f>
        <v>0.34781914999999997</v>
      </c>
      <c r="AH84">
        <f>AGRIBALYSE_Raw!AG84/(1+AGRIBALYSE_Cooked!$B84)</f>
        <v>2.6743812499999998E-2</v>
      </c>
    </row>
    <row r="85" spans="1:34">
      <c r="A85" t="s">
        <v>197</v>
      </c>
      <c r="B85" s="19">
        <v>-0.2</v>
      </c>
      <c r="C85">
        <v>4008</v>
      </c>
      <c r="D85">
        <v>4008</v>
      </c>
      <c r="E85" t="s">
        <v>614</v>
      </c>
      <c r="F85" t="s">
        <v>747</v>
      </c>
      <c r="G85" t="s">
        <v>750</v>
      </c>
      <c r="H85" t="s">
        <v>751</v>
      </c>
      <c r="I85">
        <v>2</v>
      </c>
      <c r="J85">
        <v>0</v>
      </c>
      <c r="K85" t="s">
        <v>618</v>
      </c>
      <c r="L85" t="s">
        <v>563</v>
      </c>
      <c r="M85" t="s">
        <v>564</v>
      </c>
      <c r="N85">
        <v>2.2578148395478301</v>
      </c>
      <c r="O85">
        <v>6.9175052000000001E-2</v>
      </c>
      <c r="P85">
        <f>AGRIBALYSE_Raw!O85/(1+AGRIBALYSE_Cooked!$B85)</f>
        <v>0.98517326249999992</v>
      </c>
      <c r="Q85">
        <f>AGRIBALYSE_Raw!P85/(1+AGRIBALYSE_Cooked!$B85)</f>
        <v>1.8017448749999998E-8</v>
      </c>
      <c r="R85">
        <f>AGRIBALYSE_Raw!Q85/(1+AGRIBALYSE_Cooked!$B85)</f>
        <v>9.662702125E-2</v>
      </c>
      <c r="S85">
        <f>AGRIBALYSE_Raw!R85/(1+AGRIBALYSE_Cooked!$B85)</f>
        <v>2.7636798749999998E-3</v>
      </c>
      <c r="T85">
        <f>AGRIBALYSE_Raw!S85/(1+AGRIBALYSE_Cooked!$B85)</f>
        <v>5.1446628750000001E-8</v>
      </c>
      <c r="U85">
        <f>AGRIBALYSE_Raw!T85/(1+AGRIBALYSE_Cooked!$B85)</f>
        <v>1.1934200499999999E-8</v>
      </c>
      <c r="V85">
        <f>AGRIBALYSE_Raw!U85/(1+AGRIBALYSE_Cooked!$B85)</f>
        <v>4.7572862499999994E-10</v>
      </c>
      <c r="W85">
        <f>AGRIBALYSE_Raw!V85/(1+AGRIBALYSE_Cooked!$B85)</f>
        <v>3.8229111249999995E-3</v>
      </c>
      <c r="X85">
        <f>AGRIBALYSE_Raw!W85/(1+AGRIBALYSE_Cooked!$B85)</f>
        <v>1.6644557499999999E-4</v>
      </c>
      <c r="Y85">
        <f>AGRIBALYSE_Raw!X85/(1+AGRIBALYSE_Cooked!$B85)</f>
        <v>1.9607071249999998E-3</v>
      </c>
      <c r="Z85">
        <f>AGRIBALYSE_Raw!Y85/(1+AGRIBALYSE_Cooked!$B85)</f>
        <v>1.2430324750000001E-2</v>
      </c>
      <c r="AA85">
        <f>AGRIBALYSE_Raw!Z85/(1+AGRIBALYSE_Cooked!$B85)</f>
        <v>7.1314651250000001</v>
      </c>
      <c r="AB85">
        <f>AGRIBALYSE_Raw!AA85/(1+AGRIBALYSE_Cooked!$B85)</f>
        <v>30.932979999999997</v>
      </c>
      <c r="AC85">
        <f>AGRIBALYSE_Raw!AB85/(1+AGRIBALYSE_Cooked!$B85)</f>
        <v>0.40899332500000002</v>
      </c>
      <c r="AD85">
        <f>AGRIBALYSE_Raw!AC85/(1+AGRIBALYSE_Cooked!$B85)</f>
        <v>14.873616249999998</v>
      </c>
      <c r="AE85">
        <f>AGRIBALYSE_Raw!AD85/(1+AGRIBALYSE_Cooked!$B85)</f>
        <v>3.6529612499999998E-6</v>
      </c>
      <c r="AF85">
        <f>AGRIBALYSE_Raw!AE85/(1+AGRIBALYSE_Cooked!$B85)</f>
        <v>3.6426546249999997E-2</v>
      </c>
      <c r="AG85">
        <f>AGRIBALYSE_Raw!AF85/(1+AGRIBALYSE_Cooked!$B85)</f>
        <v>0.919382425</v>
      </c>
      <c r="AH85">
        <f>AGRIBALYSE_Raw!AG85/(1+AGRIBALYSE_Cooked!$B85)</f>
        <v>2.9364282499999998E-2</v>
      </c>
    </row>
    <row r="86" spans="1:34">
      <c r="A86" t="s">
        <v>899</v>
      </c>
      <c r="B86" s="19">
        <v>-0.05</v>
      </c>
      <c r="C86">
        <v>19430</v>
      </c>
      <c r="D86">
        <v>19430</v>
      </c>
      <c r="E86" t="s">
        <v>752</v>
      </c>
      <c r="F86" t="s">
        <v>753</v>
      </c>
      <c r="G86" t="s">
        <v>754</v>
      </c>
      <c r="H86" t="s">
        <v>755</v>
      </c>
      <c r="I86">
        <v>2</v>
      </c>
      <c r="J86">
        <v>0</v>
      </c>
      <c r="K86" t="s">
        <v>566</v>
      </c>
      <c r="L86" t="s">
        <v>570</v>
      </c>
      <c r="M86" t="s">
        <v>564</v>
      </c>
      <c r="N86">
        <v>1.3258320192753501</v>
      </c>
      <c r="O86">
        <v>0.25792037000000001</v>
      </c>
      <c r="P86">
        <f>AGRIBALYSE_Raw!O86/(1+AGRIBALYSE_Cooked!$B86)</f>
        <v>2.7378944210526317</v>
      </c>
      <c r="Q86">
        <f>AGRIBALYSE_Raw!P86/(1+AGRIBALYSE_Cooked!$B86)</f>
        <v>3.4575916842105265E-8</v>
      </c>
      <c r="R86">
        <f>AGRIBALYSE_Raw!Q86/(1+AGRIBALYSE_Cooked!$B86)</f>
        <v>0.36090194736842107</v>
      </c>
      <c r="S86">
        <f>AGRIBALYSE_Raw!R86/(1+AGRIBALYSE_Cooked!$B86)</f>
        <v>5.4232087368421052E-3</v>
      </c>
      <c r="T86">
        <f>AGRIBALYSE_Raw!S86/(1+AGRIBALYSE_Cooked!$B86)</f>
        <v>2.2729201052631581E-7</v>
      </c>
      <c r="U86">
        <f>AGRIBALYSE_Raw!T86/(1+AGRIBALYSE_Cooked!$B86)</f>
        <v>3.6780259999999999E-8</v>
      </c>
      <c r="V86">
        <f>AGRIBALYSE_Raw!U86/(1+AGRIBALYSE_Cooked!$B86)</f>
        <v>1.5194407368421053E-9</v>
      </c>
      <c r="W86">
        <f>AGRIBALYSE_Raw!V86/(1+AGRIBALYSE_Cooked!$B86)</f>
        <v>3.0809057894736844E-2</v>
      </c>
      <c r="X86">
        <f>AGRIBALYSE_Raw!W86/(1+AGRIBALYSE_Cooked!$B86)</f>
        <v>2.9849776842105264E-4</v>
      </c>
      <c r="Y86">
        <f>AGRIBALYSE_Raw!X86/(1+AGRIBALYSE_Cooked!$B86)</f>
        <v>8.1761103157894748E-3</v>
      </c>
      <c r="Z86">
        <f>AGRIBALYSE_Raw!Y86/(1+AGRIBALYSE_Cooked!$B86)</f>
        <v>0.12951733684210526</v>
      </c>
      <c r="AA86">
        <f>AGRIBALYSE_Raw!Z86/(1+AGRIBALYSE_Cooked!$B86)</f>
        <v>31.498746315789475</v>
      </c>
      <c r="AB86">
        <f>AGRIBALYSE_Raw!AA86/(1+AGRIBALYSE_Cooked!$B86)</f>
        <v>122.15843157894737</v>
      </c>
      <c r="AC86">
        <f>AGRIBALYSE_Raw!AB86/(1+AGRIBALYSE_Cooked!$B86)</f>
        <v>0.37783744210526315</v>
      </c>
      <c r="AD86">
        <f>AGRIBALYSE_Raw!AC86/(1+AGRIBALYSE_Cooked!$B86)</f>
        <v>18.778603157894739</v>
      </c>
      <c r="AE86">
        <f>AGRIBALYSE_Raw!AD86/(1+AGRIBALYSE_Cooked!$B86)</f>
        <v>1.2357973684210527E-5</v>
      </c>
      <c r="AF86">
        <f>AGRIBALYSE_Raw!AE86/(1+AGRIBALYSE_Cooked!$B86)</f>
        <v>1.3894758947368422</v>
      </c>
      <c r="AG86">
        <f>AGRIBALYSE_Raw!AF86/(1+AGRIBALYSE_Cooked!$B86)</f>
        <v>1.1265980000000002</v>
      </c>
      <c r="AH86">
        <f>AGRIBALYSE_Raw!AG86/(1+AGRIBALYSE_Cooked!$B86)</f>
        <v>0.22182063157894738</v>
      </c>
    </row>
    <row r="87" spans="1:34">
      <c r="A87" t="s">
        <v>899</v>
      </c>
      <c r="B87" s="19">
        <v>-0.05</v>
      </c>
      <c r="C87">
        <v>12001</v>
      </c>
      <c r="D87">
        <v>12001</v>
      </c>
      <c r="E87" t="s">
        <v>752</v>
      </c>
      <c r="F87" t="s">
        <v>756</v>
      </c>
      <c r="G87" t="s">
        <v>757</v>
      </c>
      <c r="H87" t="s">
        <v>758</v>
      </c>
      <c r="I87">
        <v>2</v>
      </c>
      <c r="J87">
        <v>0</v>
      </c>
      <c r="K87" t="s">
        <v>562</v>
      </c>
      <c r="L87" t="s">
        <v>570</v>
      </c>
      <c r="M87" t="s">
        <v>564</v>
      </c>
      <c r="N87">
        <v>1.7593791343255301</v>
      </c>
      <c r="O87">
        <v>0.50130965000000005</v>
      </c>
      <c r="P87">
        <f>AGRIBALYSE_Raw!O87/(1+AGRIBALYSE_Cooked!$B87)</f>
        <v>5.4742007368421053</v>
      </c>
      <c r="Q87">
        <f>AGRIBALYSE_Raw!P87/(1+AGRIBALYSE_Cooked!$B87)</f>
        <v>6.4408277894736853E-8</v>
      </c>
      <c r="R87">
        <f>AGRIBALYSE_Raw!Q87/(1+AGRIBALYSE_Cooked!$B87)</f>
        <v>0.56403487368421057</v>
      </c>
      <c r="S87">
        <f>AGRIBALYSE_Raw!R87/(1+AGRIBALYSE_Cooked!$B87)</f>
        <v>1.0300998421052632E-2</v>
      </c>
      <c r="T87">
        <f>AGRIBALYSE_Raw!S87/(1+AGRIBALYSE_Cooked!$B87)</f>
        <v>4.692718421052632E-7</v>
      </c>
      <c r="U87">
        <f>AGRIBALYSE_Raw!T87/(1+AGRIBALYSE_Cooked!$B87)</f>
        <v>6.5618874736842107E-8</v>
      </c>
      <c r="V87">
        <f>AGRIBALYSE_Raw!U87/(1+AGRIBALYSE_Cooked!$B87)</f>
        <v>2.6272390526315794E-9</v>
      </c>
      <c r="W87">
        <f>AGRIBALYSE_Raw!V87/(1+AGRIBALYSE_Cooked!$B87)</f>
        <v>6.5994754736842118E-2</v>
      </c>
      <c r="X87">
        <f>AGRIBALYSE_Raw!W87/(1+AGRIBALYSE_Cooked!$B87)</f>
        <v>5.9710551578947364E-4</v>
      </c>
      <c r="Y87">
        <f>AGRIBALYSE_Raw!X87/(1+AGRIBALYSE_Cooked!$B87)</f>
        <v>1.8776030526315789E-2</v>
      </c>
      <c r="Z87">
        <f>AGRIBALYSE_Raw!Y87/(1+AGRIBALYSE_Cooked!$B87)</f>
        <v>0.28338244210526314</v>
      </c>
      <c r="AA87">
        <f>AGRIBALYSE_Raw!Z87/(1+AGRIBALYSE_Cooked!$B87)</f>
        <v>66.789364210526216</v>
      </c>
      <c r="AB87">
        <f>AGRIBALYSE_Raw!AA87/(1+AGRIBALYSE_Cooked!$B87)</f>
        <v>259.2045157894737</v>
      </c>
      <c r="AC87">
        <f>AGRIBALYSE_Raw!AB87/(1+AGRIBALYSE_Cooked!$B87)</f>
        <v>0.60538826315789473</v>
      </c>
      <c r="AD87">
        <f>AGRIBALYSE_Raw!AC87/(1+AGRIBALYSE_Cooked!$B87)</f>
        <v>27.341530526315793</v>
      </c>
      <c r="AE87">
        <f>AGRIBALYSE_Raw!AD87/(1+AGRIBALYSE_Cooked!$B87)</f>
        <v>1.165104E-5</v>
      </c>
      <c r="AF87">
        <f>AGRIBALYSE_Raw!AE87/(1+AGRIBALYSE_Cooked!$B87)</f>
        <v>3.0467462105263161</v>
      </c>
      <c r="AG87">
        <f>AGRIBALYSE_Raw!AF87/(1+AGRIBALYSE_Cooked!$B87)</f>
        <v>1.9406744210526317</v>
      </c>
      <c r="AH87">
        <f>AGRIBALYSE_Raw!AG87/(1+AGRIBALYSE_Cooked!$B87)</f>
        <v>0.4867801052631579</v>
      </c>
    </row>
    <row r="88" spans="1:34">
      <c r="A88" t="s">
        <v>899</v>
      </c>
      <c r="B88" s="19">
        <v>-0.05</v>
      </c>
      <c r="C88">
        <v>12726</v>
      </c>
      <c r="D88">
        <v>12726</v>
      </c>
      <c r="E88" t="s">
        <v>752</v>
      </c>
      <c r="F88" t="s">
        <v>756</v>
      </c>
      <c r="G88" t="s">
        <v>759</v>
      </c>
      <c r="H88" t="s">
        <v>760</v>
      </c>
      <c r="I88">
        <v>2</v>
      </c>
      <c r="J88">
        <v>0</v>
      </c>
      <c r="K88" t="s">
        <v>562</v>
      </c>
      <c r="L88" t="s">
        <v>570</v>
      </c>
      <c r="M88" t="s">
        <v>564</v>
      </c>
      <c r="N88">
        <v>1.78515698833556</v>
      </c>
      <c r="O88">
        <v>0.67159343999999999</v>
      </c>
      <c r="P88">
        <f>AGRIBALYSE_Raw!O88/(1+AGRIBALYSE_Cooked!$B88)</f>
        <v>6.9966730526315795</v>
      </c>
      <c r="Q88">
        <f>AGRIBALYSE_Raw!P88/(1+AGRIBALYSE_Cooked!$B88)</f>
        <v>1.4926612631578949E-6</v>
      </c>
      <c r="R88">
        <f>AGRIBALYSE_Raw!Q88/(1+AGRIBALYSE_Cooked!$B88)</f>
        <v>0.69681074736842108</v>
      </c>
      <c r="S88">
        <f>AGRIBALYSE_Raw!R88/(1+AGRIBALYSE_Cooked!$B88)</f>
        <v>1.3450824210526315E-2</v>
      </c>
      <c r="T88">
        <f>AGRIBALYSE_Raw!S88/(1+AGRIBALYSE_Cooked!$B88)</f>
        <v>5.990291684210527E-7</v>
      </c>
      <c r="U88">
        <f>AGRIBALYSE_Raw!T88/(1+AGRIBALYSE_Cooked!$B88)</f>
        <v>8.2899852631578947E-8</v>
      </c>
      <c r="V88">
        <f>AGRIBALYSE_Raw!U88/(1+AGRIBALYSE_Cooked!$B88)</f>
        <v>3.3017094736842104E-9</v>
      </c>
      <c r="W88">
        <f>AGRIBALYSE_Raw!V88/(1+AGRIBALYSE_Cooked!$B88)</f>
        <v>8.0299320000000007E-2</v>
      </c>
      <c r="X88">
        <f>AGRIBALYSE_Raw!W88/(1+AGRIBALYSE_Cooked!$B88)</f>
        <v>7.133543157894737E-4</v>
      </c>
      <c r="Y88">
        <f>AGRIBALYSE_Raw!X88/(1+AGRIBALYSE_Cooked!$B88)</f>
        <v>2.2493987368421054E-2</v>
      </c>
      <c r="Z88">
        <f>AGRIBALYSE_Raw!Y88/(1+AGRIBALYSE_Cooked!$B88)</f>
        <v>0.34297625263157899</v>
      </c>
      <c r="AA88">
        <f>AGRIBALYSE_Raw!Z88/(1+AGRIBALYSE_Cooked!$B88)</f>
        <v>80.068722105263163</v>
      </c>
      <c r="AB88">
        <f>AGRIBALYSE_Raw!AA88/(1+AGRIBALYSE_Cooked!$B88)</f>
        <v>314.27342105263159</v>
      </c>
      <c r="AC88">
        <f>AGRIBALYSE_Raw!AB88/(1+AGRIBALYSE_Cooked!$B88)</f>
        <v>0.93484231578947374</v>
      </c>
      <c r="AD88">
        <f>AGRIBALYSE_Raw!AC88/(1+AGRIBALYSE_Cooked!$B88)</f>
        <v>39.565153684210529</v>
      </c>
      <c r="AE88">
        <f>AGRIBALYSE_Raw!AD88/(1+AGRIBALYSE_Cooked!$B88)</f>
        <v>4.7833241052631578E-5</v>
      </c>
      <c r="AF88">
        <f>AGRIBALYSE_Raw!AE88/(1+AGRIBALYSE_Cooked!$B88)</f>
        <v>3.6608642105263161</v>
      </c>
      <c r="AG88">
        <f>AGRIBALYSE_Raw!AF88/(1+AGRIBALYSE_Cooked!$B88)</f>
        <v>2.7517093684210527</v>
      </c>
      <c r="AH88">
        <f>AGRIBALYSE_Raw!AG88/(1+AGRIBALYSE_Cooked!$B88)</f>
        <v>0.58409949473684208</v>
      </c>
    </row>
    <row r="89" spans="1:34">
      <c r="A89" t="s">
        <v>899</v>
      </c>
      <c r="B89" s="19">
        <v>-0.05</v>
      </c>
      <c r="C89">
        <v>12115</v>
      </c>
      <c r="D89">
        <v>12115</v>
      </c>
      <c r="E89" t="s">
        <v>752</v>
      </c>
      <c r="F89" t="s">
        <v>756</v>
      </c>
      <c r="G89" t="s">
        <v>761</v>
      </c>
      <c r="H89" t="s">
        <v>762</v>
      </c>
      <c r="I89">
        <v>2</v>
      </c>
      <c r="J89">
        <v>0</v>
      </c>
      <c r="K89" t="s">
        <v>562</v>
      </c>
      <c r="L89" t="s">
        <v>570</v>
      </c>
      <c r="M89" t="s">
        <v>564</v>
      </c>
      <c r="N89">
        <v>1.7737216957281501</v>
      </c>
      <c r="O89">
        <v>0.60008138999999905</v>
      </c>
      <c r="P89">
        <f>AGRIBALYSE_Raw!O89/(1+AGRIBALYSE_Cooked!$B89)</f>
        <v>6.611341789473685</v>
      </c>
      <c r="Q89">
        <f>AGRIBALYSE_Raw!P89/(1+AGRIBALYSE_Cooked!$B89)</f>
        <v>7.1033956842105265E-8</v>
      </c>
      <c r="R89">
        <f>AGRIBALYSE_Raw!Q89/(1+AGRIBALYSE_Cooked!$B89)</f>
        <v>0.65402376842105259</v>
      </c>
      <c r="S89">
        <f>AGRIBALYSE_Raw!R89/(1+AGRIBALYSE_Cooked!$B89)</f>
        <v>1.2397826315789473E-2</v>
      </c>
      <c r="T89">
        <f>AGRIBALYSE_Raw!S89/(1+AGRIBALYSE_Cooked!$B89)</f>
        <v>5.7415605263157897E-7</v>
      </c>
      <c r="U89">
        <f>AGRIBALYSE_Raw!T89/(1+AGRIBALYSE_Cooked!$B89)</f>
        <v>7.6148658947368426E-8</v>
      </c>
      <c r="V89">
        <f>AGRIBALYSE_Raw!U89/(1+AGRIBALYSE_Cooked!$B89)</f>
        <v>3.0635621052631583E-9</v>
      </c>
      <c r="W89">
        <f>AGRIBALYSE_Raw!V89/(1+AGRIBALYSE_Cooked!$B89)</f>
        <v>7.8307785263157903E-2</v>
      </c>
      <c r="X89">
        <f>AGRIBALYSE_Raw!W89/(1+AGRIBALYSE_Cooked!$B89)</f>
        <v>6.1510322105263159E-4</v>
      </c>
      <c r="Y89">
        <f>AGRIBALYSE_Raw!X89/(1+AGRIBALYSE_Cooked!$B89)</f>
        <v>2.1854944210526316E-2</v>
      </c>
      <c r="Z89">
        <f>AGRIBALYSE_Raw!Y89/(1+AGRIBALYSE_Cooked!$B89)</f>
        <v>0.33638845263157896</v>
      </c>
      <c r="AA89">
        <f>AGRIBALYSE_Raw!Z89/(1+AGRIBALYSE_Cooked!$B89)</f>
        <v>77.310634736842118</v>
      </c>
      <c r="AB89">
        <f>AGRIBALYSE_Raw!AA89/(1+AGRIBALYSE_Cooked!$B89)</f>
        <v>302.67653684210529</v>
      </c>
      <c r="AC89">
        <f>AGRIBALYSE_Raw!AB89/(1+AGRIBALYSE_Cooked!$B89)</f>
        <v>0.84585256842105261</v>
      </c>
      <c r="AD89">
        <f>AGRIBALYSE_Raw!AC89/(1+AGRIBALYSE_Cooked!$B89)</f>
        <v>34.37296421052632</v>
      </c>
      <c r="AE89">
        <f>AGRIBALYSE_Raw!AD89/(1+AGRIBALYSE_Cooked!$B89)</f>
        <v>1.3764933684210527E-5</v>
      </c>
      <c r="AF89">
        <f>AGRIBALYSE_Raw!AE89/(1+AGRIBALYSE_Cooked!$B89)</f>
        <v>3.5977722105263159</v>
      </c>
      <c r="AG89">
        <f>AGRIBALYSE_Raw!AF89/(1+AGRIBALYSE_Cooked!$B89)</f>
        <v>2.4368627368421052</v>
      </c>
      <c r="AH89">
        <f>AGRIBALYSE_Raw!AG89/(1+AGRIBALYSE_Cooked!$B89)</f>
        <v>0.57670684210526313</v>
      </c>
    </row>
    <row r="90" spans="1:34">
      <c r="A90" t="s">
        <v>899</v>
      </c>
      <c r="B90" s="19">
        <v>-0.05</v>
      </c>
      <c r="C90">
        <v>12741</v>
      </c>
      <c r="D90">
        <v>12741</v>
      </c>
      <c r="E90" t="s">
        <v>752</v>
      </c>
      <c r="F90" t="s">
        <v>756</v>
      </c>
      <c r="G90" t="s">
        <v>763</v>
      </c>
      <c r="H90" t="s">
        <v>764</v>
      </c>
      <c r="I90">
        <v>2</v>
      </c>
      <c r="J90">
        <v>0</v>
      </c>
      <c r="K90" t="s">
        <v>562</v>
      </c>
      <c r="L90" t="s">
        <v>570</v>
      </c>
      <c r="M90" t="s">
        <v>564</v>
      </c>
      <c r="N90">
        <v>2.2050110228068598</v>
      </c>
      <c r="O90">
        <v>0.63242281</v>
      </c>
      <c r="P90">
        <f>AGRIBALYSE_Raw!O90/(1+AGRIBALYSE_Cooked!$B90)</f>
        <v>6.5567532631578951</v>
      </c>
      <c r="Q90">
        <f>AGRIBALYSE_Raw!P90/(1+AGRIBALYSE_Cooked!$B90)</f>
        <v>1.4923363157894737E-6</v>
      </c>
      <c r="R90">
        <f>AGRIBALYSE_Raw!Q90/(1+AGRIBALYSE_Cooked!$B90)</f>
        <v>0.71162730526315787</v>
      </c>
      <c r="S90">
        <f>AGRIBALYSE_Raw!R90/(1+AGRIBALYSE_Cooked!$B90)</f>
        <v>1.2840602105263159E-2</v>
      </c>
      <c r="T90">
        <f>AGRIBALYSE_Raw!S90/(1+AGRIBALYSE_Cooked!$B90)</f>
        <v>5.5884718947368425E-7</v>
      </c>
      <c r="U90">
        <f>AGRIBALYSE_Raw!T90/(1+AGRIBALYSE_Cooked!$B90)</f>
        <v>7.7186211578947375E-8</v>
      </c>
      <c r="V90">
        <f>AGRIBALYSE_Raw!U90/(1+AGRIBALYSE_Cooked!$B90)</f>
        <v>3.0897976842105266E-9</v>
      </c>
      <c r="W90">
        <f>AGRIBALYSE_Raw!V90/(1+AGRIBALYSE_Cooked!$B90)</f>
        <v>7.3838153684210525E-2</v>
      </c>
      <c r="X90">
        <f>AGRIBALYSE_Raw!W90/(1+AGRIBALYSE_Cooked!$B90)</f>
        <v>7.055029368421053E-4</v>
      </c>
      <c r="Y90">
        <f>AGRIBALYSE_Raw!X90/(1+AGRIBALYSE_Cooked!$B90)</f>
        <v>2.0873351578947371E-2</v>
      </c>
      <c r="Z90">
        <f>AGRIBALYSE_Raw!Y90/(1+AGRIBALYSE_Cooked!$B90)</f>
        <v>0.31430866315789474</v>
      </c>
      <c r="AA90">
        <f>AGRIBALYSE_Raw!Z90/(1+AGRIBALYSE_Cooked!$B90)</f>
        <v>73.786636842105267</v>
      </c>
      <c r="AB90">
        <f>AGRIBALYSE_Raw!AA90/(1+AGRIBALYSE_Cooked!$B90)</f>
        <v>288.46764210526317</v>
      </c>
      <c r="AC90">
        <f>AGRIBALYSE_Raw!AB90/(1+AGRIBALYSE_Cooked!$B90)</f>
        <v>0.89263673684210521</v>
      </c>
      <c r="AD90">
        <f>AGRIBALYSE_Raw!AC90/(1+AGRIBALYSE_Cooked!$B90)</f>
        <v>39.779115789473686</v>
      </c>
      <c r="AE90">
        <f>AGRIBALYSE_Raw!AD90/(1+AGRIBALYSE_Cooked!$B90)</f>
        <v>4.7143234736842105E-5</v>
      </c>
      <c r="AF90">
        <f>AGRIBALYSE_Raw!AE90/(1+AGRIBALYSE_Cooked!$B90)</f>
        <v>3.3434945263157894</v>
      </c>
      <c r="AG90">
        <f>AGRIBALYSE_Raw!AF90/(1+AGRIBALYSE_Cooked!$B90)</f>
        <v>2.6803177894736843</v>
      </c>
      <c r="AH90">
        <f>AGRIBALYSE_Raw!AG90/(1+AGRIBALYSE_Cooked!$B90)</f>
        <v>0.53294089473684214</v>
      </c>
    </row>
    <row r="91" spans="1:34">
      <c r="A91" t="s">
        <v>899</v>
      </c>
      <c r="B91" s="19">
        <v>-0.05</v>
      </c>
      <c r="C91">
        <v>12116</v>
      </c>
      <c r="D91">
        <v>12116</v>
      </c>
      <c r="E91" t="s">
        <v>752</v>
      </c>
      <c r="F91" t="s">
        <v>756</v>
      </c>
      <c r="G91" t="s">
        <v>765</v>
      </c>
      <c r="H91" t="s">
        <v>766</v>
      </c>
      <c r="I91">
        <v>2</v>
      </c>
      <c r="J91">
        <v>0</v>
      </c>
      <c r="K91" t="s">
        <v>562</v>
      </c>
      <c r="L91" t="s">
        <v>570</v>
      </c>
      <c r="M91" t="s">
        <v>564</v>
      </c>
      <c r="N91">
        <v>2.4658629308139801</v>
      </c>
      <c r="O91">
        <v>0.60285129000000004</v>
      </c>
      <c r="P91">
        <f>AGRIBALYSE_Raw!O91/(1+AGRIBALYSE_Cooked!$B91)</f>
        <v>6.6424502105263166</v>
      </c>
      <c r="Q91">
        <f>AGRIBALYSE_Raw!P91/(1+AGRIBALYSE_Cooked!$B91)</f>
        <v>7.1056935789473685E-8</v>
      </c>
      <c r="R91">
        <f>AGRIBALYSE_Raw!Q91/(1+AGRIBALYSE_Cooked!$B91)</f>
        <v>0.65297604210526317</v>
      </c>
      <c r="S91">
        <f>AGRIBALYSE_Raw!R91/(1+AGRIBALYSE_Cooked!$B91)</f>
        <v>1.2440977894736843E-2</v>
      </c>
      <c r="T91">
        <f>AGRIBALYSE_Raw!S91/(1+AGRIBALYSE_Cooked!$B91)</f>
        <v>5.7699747368421054E-7</v>
      </c>
      <c r="U91">
        <f>AGRIBALYSE_Raw!T91/(1+AGRIBALYSE_Cooked!$B91)</f>
        <v>7.6552691578947378E-8</v>
      </c>
      <c r="V91">
        <f>AGRIBALYSE_Raw!U91/(1+AGRIBALYSE_Cooked!$B91)</f>
        <v>3.0785471578947373E-9</v>
      </c>
      <c r="W91">
        <f>AGRIBALYSE_Raw!V91/(1+AGRIBALYSE_Cooked!$B91)</f>
        <v>7.8764677894736845E-2</v>
      </c>
      <c r="X91">
        <f>AGRIBALYSE_Raw!W91/(1+AGRIBALYSE_Cooked!$B91)</f>
        <v>6.1565843157894743E-4</v>
      </c>
      <c r="Y91">
        <f>AGRIBALYSE_Raw!X91/(1+AGRIBALYSE_Cooked!$B91)</f>
        <v>2.1969545263157895E-2</v>
      </c>
      <c r="Z91">
        <f>AGRIBALYSE_Raw!Y91/(1+AGRIBALYSE_Cooked!$B91)</f>
        <v>0.33841564210526315</v>
      </c>
      <c r="AA91">
        <f>AGRIBALYSE_Raw!Z91/(1+AGRIBALYSE_Cooked!$B91)</f>
        <v>77.754864210526321</v>
      </c>
      <c r="AB91">
        <f>AGRIBALYSE_Raw!AA91/(1+AGRIBALYSE_Cooked!$B91)</f>
        <v>304.50135789473688</v>
      </c>
      <c r="AC91">
        <f>AGRIBALYSE_Raw!AB91/(1+AGRIBALYSE_Cooked!$B91)</f>
        <v>0.84883708421052639</v>
      </c>
      <c r="AD91">
        <f>AGRIBALYSE_Raw!AC91/(1+AGRIBALYSE_Cooked!$B91)</f>
        <v>34.357833684210526</v>
      </c>
      <c r="AE91">
        <f>AGRIBALYSE_Raw!AD91/(1+AGRIBALYSE_Cooked!$B91)</f>
        <v>1.3813727368421053E-5</v>
      </c>
      <c r="AF91">
        <f>AGRIBALYSE_Raw!AE91/(1+AGRIBALYSE_Cooked!$B91)</f>
        <v>3.6202146315789472</v>
      </c>
      <c r="AG91">
        <f>AGRIBALYSE_Raw!AF91/(1+AGRIBALYSE_Cooked!$B91)</f>
        <v>2.441911157894737</v>
      </c>
      <c r="AH91">
        <f>AGRIBALYSE_Raw!AG91/(1+AGRIBALYSE_Cooked!$B91)</f>
        <v>0.58032445263157895</v>
      </c>
    </row>
    <row r="92" spans="1:34">
      <c r="A92" t="s">
        <v>899</v>
      </c>
      <c r="B92" s="19">
        <v>-0.05</v>
      </c>
      <c r="C92">
        <v>19590</v>
      </c>
      <c r="D92">
        <v>19590</v>
      </c>
      <c r="E92" t="s">
        <v>752</v>
      </c>
      <c r="F92" t="s">
        <v>756</v>
      </c>
      <c r="G92" t="s">
        <v>767</v>
      </c>
      <c r="H92" t="s">
        <v>768</v>
      </c>
      <c r="I92">
        <v>2</v>
      </c>
      <c r="J92">
        <v>0</v>
      </c>
      <c r="K92" t="s">
        <v>562</v>
      </c>
      <c r="L92" t="s">
        <v>570</v>
      </c>
      <c r="M92" t="s">
        <v>564</v>
      </c>
      <c r="N92">
        <v>1.7840269558597299</v>
      </c>
      <c r="O92">
        <v>0.45539236</v>
      </c>
      <c r="P92">
        <f>AGRIBALYSE_Raw!O92/(1+AGRIBALYSE_Cooked!$B92)</f>
        <v>5.0262842105263159</v>
      </c>
      <c r="Q92">
        <f>AGRIBALYSE_Raw!P92/(1+AGRIBALYSE_Cooked!$B92)</f>
        <v>6.3150042105263153E-8</v>
      </c>
      <c r="R92">
        <f>AGRIBALYSE_Raw!Q92/(1+AGRIBALYSE_Cooked!$B92)</f>
        <v>0.5593041157894737</v>
      </c>
      <c r="S92">
        <f>AGRIBALYSE_Raw!R92/(1+AGRIBALYSE_Cooked!$B92)</f>
        <v>9.714444210526316E-3</v>
      </c>
      <c r="T92">
        <f>AGRIBALYSE_Raw!S92/(1+AGRIBALYSE_Cooked!$B92)</f>
        <v>4.1410023157894736E-7</v>
      </c>
      <c r="U92">
        <f>AGRIBALYSE_Raw!T92/(1+AGRIBALYSE_Cooked!$B92)</f>
        <v>5.7596545263157897E-8</v>
      </c>
      <c r="V92">
        <f>AGRIBALYSE_Raw!U92/(1+AGRIBALYSE_Cooked!$B92)</f>
        <v>2.2885163157894737E-9</v>
      </c>
      <c r="W92">
        <f>AGRIBALYSE_Raw!V92/(1+AGRIBALYSE_Cooked!$B92)</f>
        <v>5.7819027368421053E-2</v>
      </c>
      <c r="X92">
        <f>AGRIBALYSE_Raw!W92/(1+AGRIBALYSE_Cooked!$B92)</f>
        <v>5.5765145263157896E-4</v>
      </c>
      <c r="Y92">
        <f>AGRIBALYSE_Raw!X92/(1+AGRIBALYSE_Cooked!$B92)</f>
        <v>1.6683987368421055E-2</v>
      </c>
      <c r="Z92">
        <f>AGRIBALYSE_Raw!Y92/(1+AGRIBALYSE_Cooked!$B92)</f>
        <v>0.24662996842105264</v>
      </c>
      <c r="AA92">
        <f>AGRIBALYSE_Raw!Z92/(1+AGRIBALYSE_Cooked!$B92)</f>
        <v>58.291798947368321</v>
      </c>
      <c r="AB92">
        <f>AGRIBALYSE_Raw!AA92/(1+AGRIBALYSE_Cooked!$B92)</f>
        <v>221.79926315789476</v>
      </c>
      <c r="AC92">
        <f>AGRIBALYSE_Raw!AB92/(1+AGRIBALYSE_Cooked!$B92)</f>
        <v>0.62468458947368422</v>
      </c>
      <c r="AD92">
        <f>AGRIBALYSE_Raw!AC92/(1+AGRIBALYSE_Cooked!$B92)</f>
        <v>28.971847368421052</v>
      </c>
      <c r="AE92">
        <f>AGRIBALYSE_Raw!AD92/(1+AGRIBALYSE_Cooked!$B92)</f>
        <v>1.1423125263157896E-5</v>
      </c>
      <c r="AF92">
        <f>AGRIBALYSE_Raw!AE92/(1+AGRIBALYSE_Cooked!$B92)</f>
        <v>2.6247362105263159</v>
      </c>
      <c r="AG92">
        <f>AGRIBALYSE_Raw!AF92/(1+AGRIBALYSE_Cooked!$B92)</f>
        <v>1.980796947368421</v>
      </c>
      <c r="AH92">
        <f>AGRIBALYSE_Raw!AG92/(1+AGRIBALYSE_Cooked!$B92)</f>
        <v>0.42075108421052632</v>
      </c>
    </row>
    <row r="93" spans="1:34">
      <c r="A93" t="s">
        <v>899</v>
      </c>
      <c r="B93" s="19">
        <v>-0.05</v>
      </c>
      <c r="C93">
        <v>12120</v>
      </c>
      <c r="D93">
        <v>12120</v>
      </c>
      <c r="E93" t="s">
        <v>752</v>
      </c>
      <c r="F93" t="s">
        <v>756</v>
      </c>
      <c r="G93" t="s">
        <v>769</v>
      </c>
      <c r="H93" t="s">
        <v>770</v>
      </c>
      <c r="I93">
        <v>2</v>
      </c>
      <c r="J93">
        <v>0</v>
      </c>
      <c r="K93" t="s">
        <v>562</v>
      </c>
      <c r="L93" t="s">
        <v>570</v>
      </c>
      <c r="M93" t="s">
        <v>564</v>
      </c>
      <c r="N93">
        <v>1.7737468146508999</v>
      </c>
      <c r="O93">
        <v>0.59948181999999905</v>
      </c>
      <c r="P93">
        <f>AGRIBALYSE_Raw!O93/(1+AGRIBALYSE_Cooked!$B93)</f>
        <v>6.604608105263158</v>
      </c>
      <c r="Q93">
        <f>AGRIBALYSE_Raw!P93/(1+AGRIBALYSE_Cooked!$B93)</f>
        <v>7.1028982105263161E-8</v>
      </c>
      <c r="R93">
        <f>AGRIBALYSE_Raw!Q93/(1+AGRIBALYSE_Cooked!$B93)</f>
        <v>0.65425054736842114</v>
      </c>
      <c r="S93">
        <f>AGRIBALYSE_Raw!R93/(1+AGRIBALYSE_Cooked!$B93)</f>
        <v>1.2388486315789475E-2</v>
      </c>
      <c r="T93">
        <f>AGRIBALYSE_Raw!S93/(1+AGRIBALYSE_Cooked!$B93)</f>
        <v>5.7354101052631578E-7</v>
      </c>
      <c r="U93">
        <f>AGRIBALYSE_Raw!T93/(1+AGRIBALYSE_Cooked!$B93)</f>
        <v>7.6061203157894741E-8</v>
      </c>
      <c r="V93">
        <f>AGRIBALYSE_Raw!U93/(1+AGRIBALYSE_Cooked!$B93)</f>
        <v>3.0603184210526316E-9</v>
      </c>
      <c r="W93">
        <f>AGRIBALYSE_Raw!V93/(1+AGRIBALYSE_Cooked!$B93)</f>
        <v>7.8208887368421062E-2</v>
      </c>
      <c r="X93">
        <f>AGRIBALYSE_Raw!W93/(1+AGRIBALYSE_Cooked!$B93)</f>
        <v>6.1498304210526322E-4</v>
      </c>
      <c r="Y93">
        <f>AGRIBALYSE_Raw!X93/(1+AGRIBALYSE_Cooked!$B93)</f>
        <v>2.1830137894736843E-2</v>
      </c>
      <c r="Z93">
        <f>AGRIBALYSE_Raw!Y93/(1+AGRIBALYSE_Cooked!$B93)</f>
        <v>0.335949652631579</v>
      </c>
      <c r="AA93">
        <f>AGRIBALYSE_Raw!Z93/(1+AGRIBALYSE_Cooked!$B93)</f>
        <v>77.214477894736845</v>
      </c>
      <c r="AB93">
        <f>AGRIBALYSE_Raw!AA93/(1+AGRIBALYSE_Cooked!$B93)</f>
        <v>302.28153684210531</v>
      </c>
      <c r="AC93">
        <f>AGRIBALYSE_Raw!AB93/(1+AGRIBALYSE_Cooked!$B93)</f>
        <v>0.84520654736842116</v>
      </c>
      <c r="AD93">
        <f>AGRIBALYSE_Raw!AC93/(1+AGRIBALYSE_Cooked!$B93)</f>
        <v>34.376238947368421</v>
      </c>
      <c r="AE93">
        <f>AGRIBALYSE_Raw!AD93/(1+AGRIBALYSE_Cooked!$B93)</f>
        <v>1.3754372631578948E-5</v>
      </c>
      <c r="AF93">
        <f>AGRIBALYSE_Raw!AE93/(1+AGRIBALYSE_Cooked!$B93)</f>
        <v>3.5929144210526318</v>
      </c>
      <c r="AG93">
        <f>AGRIBALYSE_Raw!AF93/(1+AGRIBALYSE_Cooked!$B93)</f>
        <v>2.4357700000000002</v>
      </c>
      <c r="AH93">
        <f>AGRIBALYSE_Raw!AG93/(1+AGRIBALYSE_Cooked!$B93)</f>
        <v>0.57592377894736846</v>
      </c>
    </row>
    <row r="94" spans="1:34">
      <c r="A94" t="s">
        <v>899</v>
      </c>
      <c r="B94" s="19">
        <v>-0.05</v>
      </c>
      <c r="C94">
        <v>19023</v>
      </c>
      <c r="D94">
        <v>19023</v>
      </c>
      <c r="E94" t="s">
        <v>752</v>
      </c>
      <c r="F94" t="s">
        <v>771</v>
      </c>
      <c r="G94" t="s">
        <v>772</v>
      </c>
      <c r="H94" t="s">
        <v>773</v>
      </c>
      <c r="I94">
        <v>2</v>
      </c>
      <c r="J94">
        <v>0</v>
      </c>
      <c r="K94" t="s">
        <v>566</v>
      </c>
      <c r="L94" t="s">
        <v>570</v>
      </c>
      <c r="M94" t="s">
        <v>564</v>
      </c>
      <c r="N94">
        <v>1.20806729673855</v>
      </c>
      <c r="O94">
        <v>0.13667786000000001</v>
      </c>
      <c r="P94">
        <f>AGRIBALYSE_Raw!O94/(1+AGRIBALYSE_Cooked!$B94)</f>
        <v>1.532526105263158</v>
      </c>
      <c r="Q94">
        <f>AGRIBALYSE_Raw!P94/(1+AGRIBALYSE_Cooked!$B94)</f>
        <v>2.4002570526315792E-8</v>
      </c>
      <c r="R94">
        <f>AGRIBALYSE_Raw!Q94/(1+AGRIBALYSE_Cooked!$B94)</f>
        <v>0.14236328421052633</v>
      </c>
      <c r="S94">
        <f>AGRIBALYSE_Raw!R94/(1+AGRIBALYSE_Cooked!$B94)</f>
        <v>3.1993326315789476E-3</v>
      </c>
      <c r="T94">
        <f>AGRIBALYSE_Raw!S94/(1+AGRIBALYSE_Cooked!$B94)</f>
        <v>1.2706204210526316E-7</v>
      </c>
      <c r="U94">
        <f>AGRIBALYSE_Raw!T94/(1+AGRIBALYSE_Cooked!$B94)</f>
        <v>1.7982398947368423E-8</v>
      </c>
      <c r="V94">
        <f>AGRIBALYSE_Raw!U94/(1+AGRIBALYSE_Cooked!$B94)</f>
        <v>7.5051556842105265E-10</v>
      </c>
      <c r="W94">
        <f>AGRIBALYSE_Raw!V94/(1+AGRIBALYSE_Cooked!$B94)</f>
        <v>1.700698210526316E-2</v>
      </c>
      <c r="X94">
        <f>AGRIBALYSE_Raw!W94/(1+AGRIBALYSE_Cooked!$B94)</f>
        <v>1.301581052631579E-4</v>
      </c>
      <c r="Y94">
        <f>AGRIBALYSE_Raw!X94/(1+AGRIBALYSE_Cooked!$B94)</f>
        <v>4.5913303157894738E-3</v>
      </c>
      <c r="Z94">
        <f>AGRIBALYSE_Raw!Y94/(1+AGRIBALYSE_Cooked!$B94)</f>
        <v>7.2735284210526316E-2</v>
      </c>
      <c r="AA94">
        <f>AGRIBALYSE_Raw!Z94/(1+AGRIBALYSE_Cooked!$B94)</f>
        <v>17.648565263157895</v>
      </c>
      <c r="AB94">
        <f>AGRIBALYSE_Raw!AA94/(1+AGRIBALYSE_Cooked!$B94)</f>
        <v>67.172698947368431</v>
      </c>
      <c r="AC94">
        <f>AGRIBALYSE_Raw!AB94/(1+AGRIBALYSE_Cooked!$B94)</f>
        <v>0.18340903157894739</v>
      </c>
      <c r="AD94">
        <f>AGRIBALYSE_Raw!AC94/(1+AGRIBALYSE_Cooked!$B94)</f>
        <v>9.0281256842105275</v>
      </c>
      <c r="AE94">
        <f>AGRIBALYSE_Raw!AD94/(1+AGRIBALYSE_Cooked!$B94)</f>
        <v>3.5372809473684212E-6</v>
      </c>
      <c r="AF94">
        <f>AGRIBALYSE_Raw!AE94/(1+AGRIBALYSE_Cooked!$B94)</f>
        <v>0.76661515789473689</v>
      </c>
      <c r="AG94">
        <f>AGRIBALYSE_Raw!AF94/(1+AGRIBALYSE_Cooked!$B94)</f>
        <v>0.64311146315789469</v>
      </c>
      <c r="AH94">
        <f>AGRIBALYSE_Raw!AG94/(1+AGRIBALYSE_Cooked!$B94)</f>
        <v>0.12279946315789475</v>
      </c>
    </row>
    <row r="95" spans="1:34">
      <c r="A95" t="s">
        <v>899</v>
      </c>
      <c r="B95" s="19">
        <v>-0.05</v>
      </c>
      <c r="C95">
        <v>19593</v>
      </c>
      <c r="D95">
        <v>19593</v>
      </c>
      <c r="E95" t="s">
        <v>752</v>
      </c>
      <c r="F95" t="s">
        <v>774</v>
      </c>
      <c r="G95" t="s">
        <v>775</v>
      </c>
      <c r="H95" t="s">
        <v>776</v>
      </c>
      <c r="I95">
        <v>2</v>
      </c>
      <c r="J95">
        <v>0</v>
      </c>
      <c r="K95" t="s">
        <v>562</v>
      </c>
      <c r="L95" t="s">
        <v>570</v>
      </c>
      <c r="M95" t="s">
        <v>564</v>
      </c>
      <c r="N95">
        <v>1.2198901481061499</v>
      </c>
      <c r="O95">
        <v>0.18997186999999999</v>
      </c>
      <c r="P95">
        <f>AGRIBALYSE_Raw!O95/(1+AGRIBALYSE_Cooked!$B95)</f>
        <v>1.9916260000000001</v>
      </c>
      <c r="Q95">
        <f>AGRIBALYSE_Raw!P95/(1+AGRIBALYSE_Cooked!$B95)</f>
        <v>5.2592183157894738E-8</v>
      </c>
      <c r="R95">
        <f>AGRIBALYSE_Raw!Q95/(1+AGRIBALYSE_Cooked!$B95)</f>
        <v>0.68497043157894744</v>
      </c>
      <c r="S95">
        <f>AGRIBALYSE_Raw!R95/(1+AGRIBALYSE_Cooked!$B95)</f>
        <v>4.539711894736842E-3</v>
      </c>
      <c r="T95">
        <f>AGRIBALYSE_Raw!S95/(1+AGRIBALYSE_Cooked!$B95)</f>
        <v>1.4438552631578948E-7</v>
      </c>
      <c r="U95">
        <f>AGRIBALYSE_Raw!T95/(1+AGRIBALYSE_Cooked!$B95)</f>
        <v>2.3959143157894739E-8</v>
      </c>
      <c r="V95">
        <f>AGRIBALYSE_Raw!U95/(1+AGRIBALYSE_Cooked!$B95)</f>
        <v>9.0624624210526322E-10</v>
      </c>
      <c r="W95">
        <f>AGRIBALYSE_Raw!V95/(1+AGRIBALYSE_Cooked!$B95)</f>
        <v>1.8007115789473685E-2</v>
      </c>
      <c r="X95">
        <f>AGRIBALYSE_Raw!W95/(1+AGRIBALYSE_Cooked!$B95)</f>
        <v>2.2211805263157896E-4</v>
      </c>
      <c r="Y95">
        <f>AGRIBALYSE_Raw!X95/(1+AGRIBALYSE_Cooked!$B95)</f>
        <v>5.6277064210526317E-3</v>
      </c>
      <c r="Z95">
        <f>AGRIBALYSE_Raw!Y95/(1+AGRIBALYSE_Cooked!$B95)</f>
        <v>7.3959877894736847E-2</v>
      </c>
      <c r="AA95">
        <f>AGRIBALYSE_Raw!Z95/(1+AGRIBALYSE_Cooked!$B95)</f>
        <v>18.715803473684211</v>
      </c>
      <c r="AB95">
        <f>AGRIBALYSE_Raw!AA95/(1+AGRIBALYSE_Cooked!$B95)</f>
        <v>69.176438947368425</v>
      </c>
      <c r="AC95">
        <f>AGRIBALYSE_Raw!AB95/(1+AGRIBALYSE_Cooked!$B95)</f>
        <v>0.35979161052631581</v>
      </c>
      <c r="AD95">
        <f>AGRIBALYSE_Raw!AC95/(1+AGRIBALYSE_Cooked!$B95)</f>
        <v>26.432187368421054</v>
      </c>
      <c r="AE95">
        <f>AGRIBALYSE_Raw!AD95/(1+AGRIBALYSE_Cooked!$B95)</f>
        <v>5.9940841052631589E-6</v>
      </c>
      <c r="AF95">
        <f>AGRIBALYSE_Raw!AE95/(1+AGRIBALYSE_Cooked!$B95)</f>
        <v>0.71889564210526324</v>
      </c>
      <c r="AG95">
        <f>AGRIBALYSE_Raw!AF95/(1+AGRIBALYSE_Cooked!$B95)</f>
        <v>1.1586701052631581</v>
      </c>
      <c r="AH95">
        <f>AGRIBALYSE_Raw!AG95/(1+AGRIBALYSE_Cooked!$B95)</f>
        <v>0.11406025263157894</v>
      </c>
    </row>
    <row r="96" spans="1:34">
      <c r="A96" t="s">
        <v>897</v>
      </c>
      <c r="B96" s="19">
        <v>0</v>
      </c>
      <c r="C96">
        <v>16550</v>
      </c>
      <c r="D96">
        <v>16550</v>
      </c>
      <c r="E96" t="s">
        <v>777</v>
      </c>
      <c r="F96" t="s">
        <v>778</v>
      </c>
      <c r="G96" t="s">
        <v>779</v>
      </c>
      <c r="H96" t="s">
        <v>390</v>
      </c>
      <c r="I96">
        <v>2</v>
      </c>
      <c r="J96">
        <v>0</v>
      </c>
      <c r="K96" t="s">
        <v>562</v>
      </c>
      <c r="L96" t="s">
        <v>563</v>
      </c>
      <c r="M96" t="s">
        <v>564</v>
      </c>
      <c r="N96">
        <v>1.0265866012607201</v>
      </c>
      <c r="O96">
        <v>0.32176215000000002</v>
      </c>
      <c r="P96">
        <f>AGRIBALYSE_Raw!O96/(1+AGRIBALYSE_Cooked!$B96)</f>
        <v>2.6071987999999999</v>
      </c>
      <c r="Q96">
        <f>AGRIBALYSE_Raw!P96/(1+AGRIBALYSE_Cooked!$B96)</f>
        <v>1.3417088000000001E-7</v>
      </c>
      <c r="R96">
        <f>AGRIBALYSE_Raw!Q96/(1+AGRIBALYSE_Cooked!$B96)</f>
        <v>0.98448844000000002</v>
      </c>
      <c r="S96">
        <f>AGRIBALYSE_Raw!R96/(1+AGRIBALYSE_Cooked!$B96)</f>
        <v>8.5266261999999999E-3</v>
      </c>
      <c r="T96">
        <f>AGRIBALYSE_Raw!S96/(1+AGRIBALYSE_Cooked!$B96)</f>
        <v>2.7546594999999999E-7</v>
      </c>
      <c r="U96">
        <f>AGRIBALYSE_Raw!T96/(1+AGRIBALYSE_Cooked!$B96)</f>
        <v>2.5003858000000001E-8</v>
      </c>
      <c r="V96">
        <f>AGRIBALYSE_Raw!U96/(1+AGRIBALYSE_Cooked!$B96)</f>
        <v>2.7085397000000001E-9</v>
      </c>
      <c r="W96">
        <f>AGRIBALYSE_Raw!V96/(1+AGRIBALYSE_Cooked!$B96)</f>
        <v>3.4263829000000003E-2</v>
      </c>
      <c r="X96">
        <f>AGRIBALYSE_Raw!W96/(1+AGRIBALYSE_Cooked!$B96)</f>
        <v>4.0492419999999999E-4</v>
      </c>
      <c r="Y96">
        <f>AGRIBALYSE_Raw!X96/(1+AGRIBALYSE_Cooked!$B96)</f>
        <v>8.0124788000000002E-3</v>
      </c>
      <c r="Z96">
        <f>AGRIBALYSE_Raw!Y96/(1+AGRIBALYSE_Cooked!$B96)</f>
        <v>0.13853651</v>
      </c>
      <c r="AA96">
        <f>AGRIBALYSE_Raw!Z96/(1+AGRIBALYSE_Cooked!$B96)</f>
        <v>39.068992999999999</v>
      </c>
      <c r="AB96">
        <f>AGRIBALYSE_Raw!AA96/(1+AGRIBALYSE_Cooked!$B96)</f>
        <v>78.655238999999995</v>
      </c>
      <c r="AC96">
        <f>AGRIBALYSE_Raw!AB96/(1+AGRIBALYSE_Cooked!$B96)</f>
        <v>0.74721713000000001</v>
      </c>
      <c r="AD96">
        <f>AGRIBALYSE_Raw!AC96/(1+AGRIBALYSE_Cooked!$B96)</f>
        <v>43.85624</v>
      </c>
      <c r="AE96">
        <f>AGRIBALYSE_Raw!AD96/(1+AGRIBALYSE_Cooked!$B96)</f>
        <v>8.2983613999999998E-6</v>
      </c>
      <c r="AF96">
        <f>AGRIBALYSE_Raw!AE96/(1+AGRIBALYSE_Cooked!$B96)</f>
        <v>0.24472404</v>
      </c>
      <c r="AG96">
        <f>AGRIBALYSE_Raw!AF96/(1+AGRIBALYSE_Cooked!$B96)</f>
        <v>2.2748157</v>
      </c>
      <c r="AH96">
        <f>AGRIBALYSE_Raw!AG96/(1+AGRIBALYSE_Cooked!$B96)</f>
        <v>8.7658997000000002E-2</v>
      </c>
    </row>
    <row r="97" spans="1:34">
      <c r="A97" t="s">
        <v>897</v>
      </c>
      <c r="B97" s="19">
        <v>0</v>
      </c>
      <c r="C97">
        <v>16530</v>
      </c>
      <c r="D97">
        <v>16530</v>
      </c>
      <c r="E97" t="s">
        <v>777</v>
      </c>
      <c r="F97" t="s">
        <v>778</v>
      </c>
      <c r="G97" t="s">
        <v>780</v>
      </c>
      <c r="H97" t="s">
        <v>781</v>
      </c>
      <c r="I97">
        <v>2</v>
      </c>
      <c r="J97">
        <v>0</v>
      </c>
      <c r="K97" t="s">
        <v>562</v>
      </c>
      <c r="L97" t="s">
        <v>563</v>
      </c>
      <c r="M97" t="s">
        <v>564</v>
      </c>
      <c r="N97">
        <v>2.1341137037498501</v>
      </c>
      <c r="O97">
        <v>0.27138099999999998</v>
      </c>
      <c r="P97">
        <f>AGRIBALYSE_Raw!O97/(1+AGRIBALYSE_Cooked!$B97)</f>
        <v>2.5507442</v>
      </c>
      <c r="Q97">
        <f>AGRIBALYSE_Raw!P97/(1+AGRIBALYSE_Cooked!$B97)</f>
        <v>1.1254479E-7</v>
      </c>
      <c r="R97">
        <f>AGRIBALYSE_Raw!Q97/(1+AGRIBALYSE_Cooked!$B97)</f>
        <v>0.56429874000000002</v>
      </c>
      <c r="S97">
        <f>AGRIBALYSE_Raw!R97/(1+AGRIBALYSE_Cooked!$B97)</f>
        <v>7.9097695000000003E-3</v>
      </c>
      <c r="T97">
        <f>AGRIBALYSE_Raw!S97/(1+AGRIBALYSE_Cooked!$B97)</f>
        <v>2.1304467999999999E-7</v>
      </c>
      <c r="U97">
        <f>AGRIBALYSE_Raw!T97/(1+AGRIBALYSE_Cooked!$B97)</f>
        <v>2.5380724999999999E-8</v>
      </c>
      <c r="V97">
        <f>AGRIBALYSE_Raw!U97/(1+AGRIBALYSE_Cooked!$B97)</f>
        <v>2.5301314999999999E-9</v>
      </c>
      <c r="W97">
        <f>AGRIBALYSE_Raw!V97/(1+AGRIBALYSE_Cooked!$B97)</f>
        <v>2.5104632000000002E-2</v>
      </c>
      <c r="X97">
        <f>AGRIBALYSE_Raw!W97/(1+AGRIBALYSE_Cooked!$B97)</f>
        <v>3.3282305000000001E-4</v>
      </c>
      <c r="Y97">
        <f>AGRIBALYSE_Raw!X97/(1+AGRIBALYSE_Cooked!$B97)</f>
        <v>7.2042809999999999E-3</v>
      </c>
      <c r="Z97">
        <f>AGRIBALYSE_Raw!Y97/(1+AGRIBALYSE_Cooked!$B97)</f>
        <v>9.7854147000000002E-2</v>
      </c>
      <c r="AA97">
        <f>AGRIBALYSE_Raw!Z97/(1+AGRIBALYSE_Cooked!$B97)</f>
        <v>50.953018</v>
      </c>
      <c r="AB97">
        <f>AGRIBALYSE_Raw!AA97/(1+AGRIBALYSE_Cooked!$B97)</f>
        <v>78.687282999999994</v>
      </c>
      <c r="AC97">
        <f>AGRIBALYSE_Raw!AB97/(1+AGRIBALYSE_Cooked!$B97)</f>
        <v>0.67323147999999999</v>
      </c>
      <c r="AD97">
        <f>AGRIBALYSE_Raw!AC97/(1+AGRIBALYSE_Cooked!$B97)</f>
        <v>31.248367999999999</v>
      </c>
      <c r="AE97">
        <f>AGRIBALYSE_Raw!AD97/(1+AGRIBALYSE_Cooked!$B97)</f>
        <v>8.6251670999999997E-6</v>
      </c>
      <c r="AF97">
        <f>AGRIBALYSE_Raw!AE97/(1+AGRIBALYSE_Cooked!$B97)</f>
        <v>0.46582151999999999</v>
      </c>
      <c r="AG97">
        <f>AGRIBALYSE_Raw!AF97/(1+AGRIBALYSE_Cooked!$B97)</f>
        <v>1.9638133</v>
      </c>
      <c r="AH97">
        <f>AGRIBALYSE_Raw!AG97/(1+AGRIBALYSE_Cooked!$B97)</f>
        <v>0.12110935</v>
      </c>
    </row>
    <row r="98" spans="1:34">
      <c r="A98" t="s">
        <v>897</v>
      </c>
      <c r="B98" s="19">
        <v>0</v>
      </c>
      <c r="C98">
        <v>16400</v>
      </c>
      <c r="D98">
        <v>16400</v>
      </c>
      <c r="E98" t="s">
        <v>777</v>
      </c>
      <c r="F98" t="s">
        <v>782</v>
      </c>
      <c r="G98" t="s">
        <v>783</v>
      </c>
      <c r="H98" t="s">
        <v>784</v>
      </c>
      <c r="I98">
        <v>2</v>
      </c>
      <c r="J98">
        <v>0</v>
      </c>
      <c r="K98" t="s">
        <v>562</v>
      </c>
      <c r="L98" t="s">
        <v>570</v>
      </c>
      <c r="M98" t="s">
        <v>564</v>
      </c>
      <c r="N98">
        <v>1.0935311853309</v>
      </c>
      <c r="O98">
        <v>0.76826114000000001</v>
      </c>
      <c r="P98">
        <f>AGRIBALYSE_Raw!O98/(1+AGRIBALYSE_Cooked!$B98)</f>
        <v>7.9444885999999997</v>
      </c>
      <c r="Q98">
        <f>AGRIBALYSE_Raw!P98/(1+AGRIBALYSE_Cooked!$B98)</f>
        <v>6.8895561000000006E-8</v>
      </c>
      <c r="R98">
        <f>AGRIBALYSE_Raw!Q98/(1+AGRIBALYSE_Cooked!$B98)</f>
        <v>0.70891141999999996</v>
      </c>
      <c r="S98">
        <f>AGRIBALYSE_Raw!R98/(1+AGRIBALYSE_Cooked!$B98)</f>
        <v>1.4034224E-2</v>
      </c>
      <c r="T98">
        <f>AGRIBALYSE_Raw!S98/(1+AGRIBALYSE_Cooked!$B98)</f>
        <v>7.0554824000000004E-7</v>
      </c>
      <c r="U98">
        <f>AGRIBALYSE_Raw!T98/(1+AGRIBALYSE_Cooked!$B98)</f>
        <v>9.9022147000000002E-8</v>
      </c>
      <c r="V98">
        <f>AGRIBALYSE_Raw!U98/(1+AGRIBALYSE_Cooked!$B98)</f>
        <v>3.8868623000000003E-9</v>
      </c>
      <c r="W98">
        <f>AGRIBALYSE_Raw!V98/(1+AGRIBALYSE_Cooked!$B98)</f>
        <v>0.10132582</v>
      </c>
      <c r="X98">
        <f>AGRIBALYSE_Raw!W98/(1+AGRIBALYSE_Cooked!$B98)</f>
        <v>5.5833841999999997E-4</v>
      </c>
      <c r="Y98">
        <f>AGRIBALYSE_Raw!X98/(1+AGRIBALYSE_Cooked!$B98)</f>
        <v>2.7113347999999999E-2</v>
      </c>
      <c r="Z98">
        <f>AGRIBALYSE_Raw!Y98/(1+AGRIBALYSE_Cooked!$B98)</f>
        <v>0.43997976999999999</v>
      </c>
      <c r="AA98">
        <f>AGRIBALYSE_Raw!Z98/(1+AGRIBALYSE_Cooked!$B98)</f>
        <v>100.776894</v>
      </c>
      <c r="AB98">
        <f>AGRIBALYSE_Raw!AA98/(1+AGRIBALYSE_Cooked!$B98)</f>
        <v>396.20776000000001</v>
      </c>
      <c r="AC98">
        <f>AGRIBALYSE_Raw!AB98/(1+AGRIBALYSE_Cooked!$B98)</f>
        <v>0.86578679000000003</v>
      </c>
      <c r="AD98">
        <f>AGRIBALYSE_Raw!AC98/(1+AGRIBALYSE_Cooked!$B98)</f>
        <v>32.278787999999999</v>
      </c>
      <c r="AE98">
        <f>AGRIBALYSE_Raw!AD98/(1+AGRIBALYSE_Cooked!$B98)</f>
        <v>1.7075749000000001E-5</v>
      </c>
      <c r="AF98">
        <f>AGRIBALYSE_Raw!AE98/(1+AGRIBALYSE_Cooked!$B98)</f>
        <v>4.7536224999999996</v>
      </c>
      <c r="AG98">
        <f>AGRIBALYSE_Raw!AF98/(1+AGRIBALYSE_Cooked!$B98)</f>
        <v>2.4263564999999998</v>
      </c>
      <c r="AH98">
        <f>AGRIBALYSE_Raw!AG98/(1+AGRIBALYSE_Cooked!$B98)</f>
        <v>0.76450965999999998</v>
      </c>
    </row>
    <row r="99" spans="1:34">
      <c r="A99" t="s">
        <v>897</v>
      </c>
      <c r="B99" s="19">
        <v>0</v>
      </c>
      <c r="C99">
        <v>17700</v>
      </c>
      <c r="D99">
        <v>17700</v>
      </c>
      <c r="E99" t="s">
        <v>777</v>
      </c>
      <c r="F99" t="s">
        <v>785</v>
      </c>
      <c r="G99" t="s">
        <v>786</v>
      </c>
      <c r="H99" t="s">
        <v>787</v>
      </c>
      <c r="I99">
        <v>2</v>
      </c>
      <c r="J99">
        <v>0</v>
      </c>
      <c r="K99" t="s">
        <v>566</v>
      </c>
      <c r="L99" t="s">
        <v>570</v>
      </c>
      <c r="M99" t="s">
        <v>564</v>
      </c>
      <c r="N99">
        <v>1.96256647320624</v>
      </c>
      <c r="O99">
        <v>0.35023794000000003</v>
      </c>
      <c r="P99">
        <f>AGRIBALYSE_Raw!O99/(1+AGRIBALYSE_Cooked!$B99)</f>
        <v>2.5022989</v>
      </c>
      <c r="Q99">
        <f>AGRIBALYSE_Raw!P99/(1+AGRIBALYSE_Cooked!$B99)</f>
        <v>2.9773128999999997E-7</v>
      </c>
      <c r="R99">
        <f>AGRIBALYSE_Raw!Q99/(1+AGRIBALYSE_Cooked!$B99)</f>
        <v>0.25215714</v>
      </c>
      <c r="S99">
        <f>AGRIBALYSE_Raw!R99/(1+AGRIBALYSE_Cooked!$B99)</f>
        <v>9.0489903000000003E-3</v>
      </c>
      <c r="T99">
        <f>AGRIBALYSE_Raw!S99/(1+AGRIBALYSE_Cooked!$B99)</f>
        <v>2.1508981E-7</v>
      </c>
      <c r="U99">
        <f>AGRIBALYSE_Raw!T99/(1+AGRIBALYSE_Cooked!$B99)</f>
        <v>6.1601349999999996E-8</v>
      </c>
      <c r="V99">
        <f>AGRIBALYSE_Raw!U99/(1+AGRIBALYSE_Cooked!$B99)</f>
        <v>5.0410010999999998E-9</v>
      </c>
      <c r="W99">
        <f>AGRIBALYSE_Raw!V99/(1+AGRIBALYSE_Cooked!$B99)</f>
        <v>2.8321692999999998E-2</v>
      </c>
      <c r="X99">
        <f>AGRIBALYSE_Raw!W99/(1+AGRIBALYSE_Cooked!$B99)</f>
        <v>8.7125297000000001E-4</v>
      </c>
      <c r="Y99">
        <f>AGRIBALYSE_Raw!X99/(1+AGRIBALYSE_Cooked!$B99)</f>
        <v>2.4922765999999999E-2</v>
      </c>
      <c r="Z99">
        <f>AGRIBALYSE_Raw!Y99/(1+AGRIBALYSE_Cooked!$B99)</f>
        <v>0.12823023</v>
      </c>
      <c r="AA99">
        <f>AGRIBALYSE_Raw!Z99/(1+AGRIBALYSE_Cooked!$B99)</f>
        <v>63.002085000000001</v>
      </c>
      <c r="AB99">
        <f>AGRIBALYSE_Raw!AA99/(1+AGRIBALYSE_Cooked!$B99)</f>
        <v>409.08954999999997</v>
      </c>
      <c r="AC99">
        <f>AGRIBALYSE_Raw!AB99/(1+AGRIBALYSE_Cooked!$B99)</f>
        <v>0.73578273999999999</v>
      </c>
      <c r="AD99">
        <f>AGRIBALYSE_Raw!AC99/(1+AGRIBALYSE_Cooked!$B99)</f>
        <v>20.614515000000001</v>
      </c>
      <c r="AE99">
        <f>AGRIBALYSE_Raw!AD99/(1+AGRIBALYSE_Cooked!$B99)</f>
        <v>1.2541043999999999E-5</v>
      </c>
      <c r="AF99">
        <f>AGRIBALYSE_Raw!AE99/(1+AGRIBALYSE_Cooked!$B99)</f>
        <v>5.3333038999999999E-2</v>
      </c>
      <c r="AG99">
        <f>AGRIBALYSE_Raw!AF99/(1+AGRIBALYSE_Cooked!$B99)</f>
        <v>2.0002537999999999</v>
      </c>
      <c r="AH99">
        <f>AGRIBALYSE_Raw!AG99/(1+AGRIBALYSE_Cooked!$B99)</f>
        <v>0.44871203999999998</v>
      </c>
    </row>
    <row r="100" spans="1:34">
      <c r="A100" t="s">
        <v>897</v>
      </c>
      <c r="B100" s="19">
        <v>0</v>
      </c>
      <c r="C100">
        <v>17701</v>
      </c>
      <c r="D100">
        <v>17701</v>
      </c>
      <c r="E100" t="s">
        <v>777</v>
      </c>
      <c r="F100" t="s">
        <v>785</v>
      </c>
      <c r="G100" t="s">
        <v>788</v>
      </c>
      <c r="H100" t="s">
        <v>789</v>
      </c>
      <c r="I100">
        <v>2</v>
      </c>
      <c r="J100">
        <v>0</v>
      </c>
      <c r="K100" t="s">
        <v>566</v>
      </c>
      <c r="L100" t="s">
        <v>570</v>
      </c>
      <c r="M100" t="s">
        <v>564</v>
      </c>
      <c r="N100">
        <v>1.95913649796319</v>
      </c>
      <c r="O100">
        <v>0.38952216000000001</v>
      </c>
      <c r="P100">
        <f>AGRIBALYSE_Raw!O100/(1+AGRIBALYSE_Cooked!$B100)</f>
        <v>2.2361494</v>
      </c>
      <c r="Q100">
        <f>AGRIBALYSE_Raw!P100/(1+AGRIBALYSE_Cooked!$B100)</f>
        <v>2.8957191999999999E-7</v>
      </c>
      <c r="R100">
        <f>AGRIBALYSE_Raw!Q100/(1+AGRIBALYSE_Cooked!$B100)</f>
        <v>0.24286292000000001</v>
      </c>
      <c r="S100">
        <f>AGRIBALYSE_Raw!R100/(1+AGRIBALYSE_Cooked!$B100)</f>
        <v>9.7185467000000005E-3</v>
      </c>
      <c r="T100">
        <f>AGRIBALYSE_Raw!S100/(1+AGRIBALYSE_Cooked!$B100)</f>
        <v>2.5125735000000001E-7</v>
      </c>
      <c r="U100">
        <f>AGRIBALYSE_Raw!T100/(1+AGRIBALYSE_Cooked!$B100)</f>
        <v>9.3439803999999999E-8</v>
      </c>
      <c r="V100">
        <f>AGRIBALYSE_Raw!U100/(1+AGRIBALYSE_Cooked!$B100)</f>
        <v>3.6813863999999999E-9</v>
      </c>
      <c r="W100">
        <f>AGRIBALYSE_Raw!V100/(1+AGRIBALYSE_Cooked!$B100)</f>
        <v>3.3524015999999997E-2</v>
      </c>
      <c r="X100">
        <f>AGRIBALYSE_Raw!W100/(1+AGRIBALYSE_Cooked!$B100)</f>
        <v>7.0680334000000004E-4</v>
      </c>
      <c r="Y100">
        <f>AGRIBALYSE_Raw!X100/(1+AGRIBALYSE_Cooked!$B100)</f>
        <v>2.3047293999999999E-2</v>
      </c>
      <c r="Z100">
        <f>AGRIBALYSE_Raw!Y100/(1+AGRIBALYSE_Cooked!$B100)</f>
        <v>0.14890902</v>
      </c>
      <c r="AA100">
        <f>AGRIBALYSE_Raw!Z100/(1+AGRIBALYSE_Cooked!$B100)</f>
        <v>56.787273999999996</v>
      </c>
      <c r="AB100">
        <f>AGRIBALYSE_Raw!AA100/(1+AGRIBALYSE_Cooked!$B100)</f>
        <v>416.27150999999998</v>
      </c>
      <c r="AC100">
        <f>AGRIBALYSE_Raw!AB100/(1+AGRIBALYSE_Cooked!$B100)</f>
        <v>4.9886200000000001</v>
      </c>
      <c r="AD100">
        <f>AGRIBALYSE_Raw!AC100/(1+AGRIBALYSE_Cooked!$B100)</f>
        <v>21.526655999999999</v>
      </c>
      <c r="AE100">
        <f>AGRIBALYSE_Raw!AD100/(1+AGRIBALYSE_Cooked!$B100)</f>
        <v>1.4202653E-5</v>
      </c>
      <c r="AF100">
        <f>AGRIBALYSE_Raw!AE100/(1+AGRIBALYSE_Cooked!$B100)</f>
        <v>6.7539722999999996E-2</v>
      </c>
      <c r="AG100">
        <f>AGRIBALYSE_Raw!AF100/(1+AGRIBALYSE_Cooked!$B100)</f>
        <v>2.0976520999999999</v>
      </c>
      <c r="AH100">
        <f>AGRIBALYSE_Raw!AG100/(1+AGRIBALYSE_Cooked!$B100)</f>
        <v>7.0957599999999996E-2</v>
      </c>
    </row>
    <row r="101" spans="1:34">
      <c r="A101" t="s">
        <v>897</v>
      </c>
      <c r="B101" s="19">
        <v>0</v>
      </c>
      <c r="C101">
        <v>17040</v>
      </c>
      <c r="D101">
        <v>17040</v>
      </c>
      <c r="E101" t="s">
        <v>777</v>
      </c>
      <c r="F101" t="s">
        <v>785</v>
      </c>
      <c r="G101" t="s">
        <v>790</v>
      </c>
      <c r="H101" t="s">
        <v>791</v>
      </c>
      <c r="I101">
        <v>2</v>
      </c>
      <c r="J101">
        <v>0</v>
      </c>
      <c r="K101" t="s">
        <v>566</v>
      </c>
      <c r="L101" t="s">
        <v>570</v>
      </c>
      <c r="M101" t="s">
        <v>564</v>
      </c>
      <c r="N101">
        <v>2.5434607802956499</v>
      </c>
      <c r="O101">
        <v>0.95576380000000005</v>
      </c>
      <c r="P101">
        <f>AGRIBALYSE_Raw!O101/(1+AGRIBALYSE_Cooked!$B101)</f>
        <v>4.2728082000000001</v>
      </c>
      <c r="Q101">
        <f>AGRIBALYSE_Raw!P101/(1+AGRIBALYSE_Cooked!$B101)</f>
        <v>2.7759037E-7</v>
      </c>
      <c r="R101">
        <f>AGRIBALYSE_Raw!Q101/(1+AGRIBALYSE_Cooked!$B101)</f>
        <v>0.19155678000000001</v>
      </c>
      <c r="S101">
        <f>AGRIBALYSE_Raw!R101/(1+AGRIBALYSE_Cooked!$B101)</f>
        <v>2.3260451000000001E-2</v>
      </c>
      <c r="T101">
        <f>AGRIBALYSE_Raw!S101/(1+AGRIBALYSE_Cooked!$B101)</f>
        <v>6.4052075999999997E-7</v>
      </c>
      <c r="U101">
        <f>AGRIBALYSE_Raw!T101/(1+AGRIBALYSE_Cooked!$B101)</f>
        <v>2.000192E-7</v>
      </c>
      <c r="V101">
        <f>AGRIBALYSE_Raw!U101/(1+AGRIBALYSE_Cooked!$B101)</f>
        <v>7.7036853999999997E-9</v>
      </c>
      <c r="W101">
        <f>AGRIBALYSE_Raw!V101/(1+AGRIBALYSE_Cooked!$B101)</f>
        <v>9.5779489999999995E-2</v>
      </c>
      <c r="X101">
        <f>AGRIBALYSE_Raw!W101/(1+AGRIBALYSE_Cooked!$B101)</f>
        <v>1.8565367E-3</v>
      </c>
      <c r="Y101">
        <f>AGRIBALYSE_Raw!X101/(1+AGRIBALYSE_Cooked!$B101)</f>
        <v>5.7646151E-2</v>
      </c>
      <c r="Z101">
        <f>AGRIBALYSE_Raw!Y101/(1+AGRIBALYSE_Cooked!$B101)</f>
        <v>0.39517458999999999</v>
      </c>
      <c r="AA101">
        <f>AGRIBALYSE_Raw!Z101/(1+AGRIBALYSE_Cooked!$B101)</f>
        <v>98.921431999999996</v>
      </c>
      <c r="AB101">
        <f>AGRIBALYSE_Raw!AA101/(1+AGRIBALYSE_Cooked!$B101)</f>
        <v>777.26387999999997</v>
      </c>
      <c r="AC101">
        <f>AGRIBALYSE_Raw!AB101/(1+AGRIBALYSE_Cooked!$B101)</f>
        <v>24.422297</v>
      </c>
      <c r="AD101">
        <f>AGRIBALYSE_Raw!AC101/(1+AGRIBALYSE_Cooked!$B101)</f>
        <v>39.589027000000002</v>
      </c>
      <c r="AE101">
        <f>AGRIBALYSE_Raw!AD101/(1+AGRIBALYSE_Cooked!$B101)</f>
        <v>1.8679508000000002E-5</v>
      </c>
      <c r="AF101">
        <f>AGRIBALYSE_Raw!AE101/(1+AGRIBALYSE_Cooked!$B101)</f>
        <v>8.4037825E-3</v>
      </c>
      <c r="AG101">
        <f>AGRIBALYSE_Raw!AF101/(1+AGRIBALYSE_Cooked!$B101)</f>
        <v>3.8418637000000002</v>
      </c>
      <c r="AH101">
        <f>AGRIBALYSE_Raw!AG101/(1+AGRIBALYSE_Cooked!$B101)</f>
        <v>0.42254072999999998</v>
      </c>
    </row>
    <row r="102" spans="1:34">
      <c r="A102" t="s">
        <v>897</v>
      </c>
      <c r="B102" s="19">
        <v>0</v>
      </c>
      <c r="C102">
        <v>6</v>
      </c>
      <c r="D102">
        <v>6</v>
      </c>
      <c r="E102" t="s">
        <v>777</v>
      </c>
      <c r="F102" t="s">
        <v>785</v>
      </c>
      <c r="G102" t="s">
        <v>792</v>
      </c>
      <c r="H102" t="s">
        <v>793</v>
      </c>
      <c r="I102">
        <v>2</v>
      </c>
      <c r="J102">
        <v>0</v>
      </c>
      <c r="K102" t="s">
        <v>566</v>
      </c>
      <c r="L102" t="s">
        <v>563</v>
      </c>
      <c r="M102" t="s">
        <v>564</v>
      </c>
      <c r="N102">
        <v>2.4002537538906901</v>
      </c>
      <c r="O102">
        <v>0.71811930999999996</v>
      </c>
      <c r="P102">
        <f>AGRIBALYSE_Raw!O102/(1+AGRIBALYSE_Cooked!$B102)</f>
        <v>4.0258541000000001</v>
      </c>
      <c r="Q102">
        <f>AGRIBALYSE_Raw!P102/(1+AGRIBALYSE_Cooked!$B102)</f>
        <v>9.1711284999999995E-8</v>
      </c>
      <c r="R102">
        <f>AGRIBALYSE_Raw!Q102/(1+AGRIBALYSE_Cooked!$B102)</f>
        <v>0.22186671999999999</v>
      </c>
      <c r="S102">
        <f>AGRIBALYSE_Raw!R102/(1+AGRIBALYSE_Cooked!$B102)</f>
        <v>2.6632704E-2</v>
      </c>
      <c r="T102">
        <f>AGRIBALYSE_Raw!S102/(1+AGRIBALYSE_Cooked!$B102)</f>
        <v>5.6466073000000003E-7</v>
      </c>
      <c r="U102">
        <f>AGRIBALYSE_Raw!T102/(1+AGRIBALYSE_Cooked!$B102)</f>
        <v>1.2471669E-7</v>
      </c>
      <c r="V102">
        <f>AGRIBALYSE_Raw!U102/(1+AGRIBALYSE_Cooked!$B102)</f>
        <v>1.5934552E-8</v>
      </c>
      <c r="W102">
        <f>AGRIBALYSE_Raw!V102/(1+AGRIBALYSE_Cooked!$B102)</f>
        <v>6.0707558000000002E-2</v>
      </c>
      <c r="X102">
        <f>AGRIBALYSE_Raw!W102/(1+AGRIBALYSE_Cooked!$B102)</f>
        <v>9.8234047000000002E-4</v>
      </c>
      <c r="Y102">
        <f>AGRIBALYSE_Raw!X102/(1+AGRIBALYSE_Cooked!$B102)</f>
        <v>3.4680913000000001E-2</v>
      </c>
      <c r="Z102">
        <f>AGRIBALYSE_Raw!Y102/(1+AGRIBALYSE_Cooked!$B102)</f>
        <v>0.28067320000000001</v>
      </c>
      <c r="AA102">
        <f>AGRIBALYSE_Raw!Z102/(1+AGRIBALYSE_Cooked!$B102)</f>
        <v>213.55797200000001</v>
      </c>
      <c r="AB102">
        <f>AGRIBALYSE_Raw!AA102/(1+AGRIBALYSE_Cooked!$B102)</f>
        <v>382.37488999999999</v>
      </c>
      <c r="AC102">
        <f>AGRIBALYSE_Raw!AB102/(1+AGRIBALYSE_Cooked!$B102)</f>
        <v>10.435473</v>
      </c>
      <c r="AD102">
        <f>AGRIBALYSE_Raw!AC102/(1+AGRIBALYSE_Cooked!$B102)</f>
        <v>36.598827</v>
      </c>
      <c r="AE102">
        <f>AGRIBALYSE_Raw!AD102/(1+AGRIBALYSE_Cooked!$B102)</f>
        <v>1.6504991000000001E-5</v>
      </c>
      <c r="AF102">
        <f>AGRIBALYSE_Raw!AE102/(1+AGRIBALYSE_Cooked!$B102)</f>
        <v>7.4745544999999997E-2</v>
      </c>
      <c r="AG102">
        <f>AGRIBALYSE_Raw!AF102/(1+AGRIBALYSE_Cooked!$B102)</f>
        <v>3.0804371000000002</v>
      </c>
      <c r="AH102">
        <f>AGRIBALYSE_Raw!AG102/(1+AGRIBALYSE_Cooked!$B102)</f>
        <v>0.87067145000000001</v>
      </c>
    </row>
    <row r="103" spans="1:34">
      <c r="A103" t="s">
        <v>897</v>
      </c>
      <c r="B103" s="19">
        <v>0</v>
      </c>
      <c r="C103">
        <v>17130</v>
      </c>
      <c r="D103">
        <v>17130</v>
      </c>
      <c r="E103" t="s">
        <v>777</v>
      </c>
      <c r="F103" t="s">
        <v>785</v>
      </c>
      <c r="G103" t="s">
        <v>794</v>
      </c>
      <c r="H103" t="s">
        <v>795</v>
      </c>
      <c r="I103">
        <v>2</v>
      </c>
      <c r="J103">
        <v>0</v>
      </c>
      <c r="K103" t="s">
        <v>566</v>
      </c>
      <c r="L103" t="s">
        <v>570</v>
      </c>
      <c r="M103" t="s">
        <v>564</v>
      </c>
      <c r="N103">
        <v>1.9874265354318701</v>
      </c>
      <c r="O103">
        <v>0.32325123</v>
      </c>
      <c r="P103">
        <f>AGRIBALYSE_Raw!O103/(1+AGRIBALYSE_Cooked!$B103)</f>
        <v>2.5000618999999999</v>
      </c>
      <c r="Q103">
        <f>AGRIBALYSE_Raw!P103/(1+AGRIBALYSE_Cooked!$B103)</f>
        <v>2.9867400000000002E-7</v>
      </c>
      <c r="R103">
        <f>AGRIBALYSE_Raw!Q103/(1+AGRIBALYSE_Cooked!$B103)</f>
        <v>0.25533670000000003</v>
      </c>
      <c r="S103">
        <f>AGRIBALYSE_Raw!R103/(1+AGRIBALYSE_Cooked!$B103)</f>
        <v>8.8041079000000001E-3</v>
      </c>
      <c r="T103">
        <f>AGRIBALYSE_Raw!S103/(1+AGRIBALYSE_Cooked!$B103)</f>
        <v>2.379477E-7</v>
      </c>
      <c r="U103">
        <f>AGRIBALYSE_Raw!T103/(1+AGRIBALYSE_Cooked!$B103)</f>
        <v>3.5897559000000003E-8</v>
      </c>
      <c r="V103">
        <f>AGRIBALYSE_Raw!U103/(1+AGRIBALYSE_Cooked!$B103)</f>
        <v>2.8441218000000001E-9</v>
      </c>
      <c r="W103">
        <f>AGRIBALYSE_Raw!V103/(1+AGRIBALYSE_Cooked!$B103)</f>
        <v>3.1220566000000002E-2</v>
      </c>
      <c r="X103">
        <f>AGRIBALYSE_Raw!W103/(1+AGRIBALYSE_Cooked!$B103)</f>
        <v>5.2488790000000001E-4</v>
      </c>
      <c r="Y103">
        <f>AGRIBALYSE_Raw!X103/(1+AGRIBALYSE_Cooked!$B103)</f>
        <v>2.1095705999999999E-2</v>
      </c>
      <c r="Z103">
        <f>AGRIBALYSE_Raw!Y103/(1+AGRIBALYSE_Cooked!$B103)</f>
        <v>0.14312038999999999</v>
      </c>
      <c r="AA103">
        <f>AGRIBALYSE_Raw!Z103/(1+AGRIBALYSE_Cooked!$B103)</f>
        <v>47.160879999999999</v>
      </c>
      <c r="AB103">
        <f>AGRIBALYSE_Raw!AA103/(1+AGRIBALYSE_Cooked!$B103)</f>
        <v>287.20028000000002</v>
      </c>
      <c r="AC103">
        <f>AGRIBALYSE_Raw!AB103/(1+AGRIBALYSE_Cooked!$B103)</f>
        <v>0.60164991999999995</v>
      </c>
      <c r="AD103">
        <f>AGRIBALYSE_Raw!AC103/(1+AGRIBALYSE_Cooked!$B103)</f>
        <v>20.105709999999998</v>
      </c>
      <c r="AE103">
        <f>AGRIBALYSE_Raw!AD103/(1+AGRIBALYSE_Cooked!$B103)</f>
        <v>1.3012785000000001E-5</v>
      </c>
      <c r="AF103">
        <f>AGRIBALYSE_Raw!AE103/(1+AGRIBALYSE_Cooked!$B103)</f>
        <v>5.7301222999999998E-2</v>
      </c>
      <c r="AG103">
        <f>AGRIBALYSE_Raw!AF103/(1+AGRIBALYSE_Cooked!$B103)</f>
        <v>2.1109127000000001</v>
      </c>
      <c r="AH103">
        <f>AGRIBALYSE_Raw!AG103/(1+AGRIBALYSE_Cooked!$B103)</f>
        <v>0.33184797999999999</v>
      </c>
    </row>
    <row r="104" spans="1:34">
      <c r="A104" t="s">
        <v>897</v>
      </c>
      <c r="B104" s="19">
        <v>0</v>
      </c>
      <c r="C104">
        <v>16129</v>
      </c>
      <c r="D104">
        <v>16129</v>
      </c>
      <c r="E104" t="s">
        <v>777</v>
      </c>
      <c r="F104" t="s">
        <v>785</v>
      </c>
      <c r="G104" t="s">
        <v>796</v>
      </c>
      <c r="H104" t="s">
        <v>797</v>
      </c>
      <c r="I104">
        <v>2</v>
      </c>
      <c r="J104">
        <v>0</v>
      </c>
      <c r="K104" t="s">
        <v>566</v>
      </c>
      <c r="L104" t="s">
        <v>563</v>
      </c>
      <c r="M104" t="s">
        <v>564</v>
      </c>
      <c r="N104">
        <v>2.3071630048974798</v>
      </c>
      <c r="O104">
        <v>0.44602773000000001</v>
      </c>
      <c r="P104">
        <f>AGRIBALYSE_Raw!O104/(1+AGRIBALYSE_Cooked!$B104)</f>
        <v>6.1182021000000004</v>
      </c>
      <c r="Q104">
        <f>AGRIBALYSE_Raw!P104/(1+AGRIBALYSE_Cooked!$B104)</f>
        <v>6.6149130000000001E-8</v>
      </c>
      <c r="R104">
        <f>AGRIBALYSE_Raw!Q104/(1+AGRIBALYSE_Cooked!$B104)</f>
        <v>0.18929550000000001</v>
      </c>
      <c r="S104">
        <f>AGRIBALYSE_Raw!R104/(1+AGRIBALYSE_Cooked!$B104)</f>
        <v>1.5899415E-2</v>
      </c>
      <c r="T104">
        <f>AGRIBALYSE_Raw!S104/(1+AGRIBALYSE_Cooked!$B104)</f>
        <v>3.2209958000000002E-7</v>
      </c>
      <c r="U104">
        <f>AGRIBALYSE_Raw!T104/(1+AGRIBALYSE_Cooked!$B104)</f>
        <v>5.5743738000000002E-8</v>
      </c>
      <c r="V104">
        <f>AGRIBALYSE_Raw!U104/(1+AGRIBALYSE_Cooked!$B104)</f>
        <v>2.9066341E-9</v>
      </c>
      <c r="W104">
        <f>AGRIBALYSE_Raw!V104/(1+AGRIBALYSE_Cooked!$B104)</f>
        <v>2.3727976000000001E-2</v>
      </c>
      <c r="X104">
        <f>AGRIBALYSE_Raw!W104/(1+AGRIBALYSE_Cooked!$B104)</f>
        <v>3.5659139999999999E-4</v>
      </c>
      <c r="Y104">
        <f>AGRIBALYSE_Raw!X104/(1+AGRIBALYSE_Cooked!$B104)</f>
        <v>3.0286679E-2</v>
      </c>
      <c r="Z104">
        <f>AGRIBALYSE_Raw!Y104/(1+AGRIBALYSE_Cooked!$B104)</f>
        <v>8.9439036E-2</v>
      </c>
      <c r="AA104">
        <f>AGRIBALYSE_Raw!Z104/(1+AGRIBALYSE_Cooked!$B104)</f>
        <v>37.381160399999999</v>
      </c>
      <c r="AB104">
        <f>AGRIBALYSE_Raw!AA104/(1+AGRIBALYSE_Cooked!$B104)</f>
        <v>140.15718000000001</v>
      </c>
      <c r="AC104">
        <f>AGRIBALYSE_Raw!AB104/(1+AGRIBALYSE_Cooked!$B104)</f>
        <v>1.8822949</v>
      </c>
      <c r="AD104">
        <f>AGRIBALYSE_Raw!AC104/(1+AGRIBALYSE_Cooked!$B104)</f>
        <v>37.736376</v>
      </c>
      <c r="AE104">
        <f>AGRIBALYSE_Raw!AD104/(1+AGRIBALYSE_Cooked!$B104)</f>
        <v>7.2894654000000001E-6</v>
      </c>
      <c r="AF104">
        <f>AGRIBALYSE_Raw!AE104/(1+AGRIBALYSE_Cooked!$B104)</f>
        <v>4.0437382000000001E-2</v>
      </c>
      <c r="AG104">
        <f>AGRIBALYSE_Raw!AF104/(1+AGRIBALYSE_Cooked!$B104)</f>
        <v>1.5887633999999999</v>
      </c>
      <c r="AH104">
        <f>AGRIBALYSE_Raw!AG104/(1+AGRIBALYSE_Cooked!$B104)</f>
        <v>4.4890013</v>
      </c>
    </row>
    <row r="105" spans="1:34">
      <c r="A105" t="s">
        <v>897</v>
      </c>
      <c r="B105" s="19">
        <v>0</v>
      </c>
      <c r="C105">
        <v>17420</v>
      </c>
      <c r="D105">
        <v>17420</v>
      </c>
      <c r="E105" t="s">
        <v>777</v>
      </c>
      <c r="F105" t="s">
        <v>785</v>
      </c>
      <c r="G105" t="s">
        <v>798</v>
      </c>
      <c r="H105" t="s">
        <v>799</v>
      </c>
      <c r="I105">
        <v>2</v>
      </c>
      <c r="J105">
        <v>0</v>
      </c>
      <c r="K105" t="s">
        <v>566</v>
      </c>
      <c r="L105" t="s">
        <v>563</v>
      </c>
      <c r="M105" t="s">
        <v>564</v>
      </c>
      <c r="N105">
        <v>2.0053717290303599</v>
      </c>
      <c r="O105">
        <v>0.38927070999999902</v>
      </c>
      <c r="P105">
        <f>AGRIBALYSE_Raw!O105/(1+AGRIBALYSE_Cooked!$B105)</f>
        <v>3.7301548000000002</v>
      </c>
      <c r="Q105">
        <f>AGRIBALYSE_Raw!P105/(1+AGRIBALYSE_Cooked!$B105)</f>
        <v>1.4231837999999999E-7</v>
      </c>
      <c r="R105">
        <f>AGRIBALYSE_Raw!Q105/(1+AGRIBALYSE_Cooked!$B105)</f>
        <v>0.35987982000000002</v>
      </c>
      <c r="S105">
        <f>AGRIBALYSE_Raw!R105/(1+AGRIBALYSE_Cooked!$B105)</f>
        <v>1.4955248000000001E-2</v>
      </c>
      <c r="T105">
        <f>AGRIBALYSE_Raw!S105/(1+AGRIBALYSE_Cooked!$B105)</f>
        <v>1.5392782999999999E-7</v>
      </c>
      <c r="U105">
        <f>AGRIBALYSE_Raw!T105/(1+AGRIBALYSE_Cooked!$B105)</f>
        <v>3.8882530999999998E-8</v>
      </c>
      <c r="V105">
        <f>AGRIBALYSE_Raw!U105/(1+AGRIBALYSE_Cooked!$B105)</f>
        <v>2.2332045999999999E-9</v>
      </c>
      <c r="W105">
        <f>AGRIBALYSE_Raw!V105/(1+AGRIBALYSE_Cooked!$B105)</f>
        <v>1.6164122999999999E-2</v>
      </c>
      <c r="X105">
        <f>AGRIBALYSE_Raw!W105/(1+AGRIBALYSE_Cooked!$B105)</f>
        <v>5.9864797999999999E-4</v>
      </c>
      <c r="Y105">
        <f>AGRIBALYSE_Raw!X105/(1+AGRIBALYSE_Cooked!$B105)</f>
        <v>1.7383976999999998E-2</v>
      </c>
      <c r="Z105">
        <f>AGRIBALYSE_Raw!Y105/(1+AGRIBALYSE_Cooked!$B105)</f>
        <v>4.7872119999999997E-2</v>
      </c>
      <c r="AA105">
        <f>AGRIBALYSE_Raw!Z105/(1+AGRIBALYSE_Cooked!$B105)</f>
        <v>210.08373900000001</v>
      </c>
      <c r="AB105">
        <f>AGRIBALYSE_Raw!AA105/(1+AGRIBALYSE_Cooked!$B105)</f>
        <v>320.86716000000001</v>
      </c>
      <c r="AC105">
        <f>AGRIBALYSE_Raw!AB105/(1+AGRIBALYSE_Cooked!$B105)</f>
        <v>0.71762820000000005</v>
      </c>
      <c r="AD105">
        <f>AGRIBALYSE_Raw!AC105/(1+AGRIBALYSE_Cooked!$B105)</f>
        <v>37.458275</v>
      </c>
      <c r="AE105">
        <f>AGRIBALYSE_Raw!AD105/(1+AGRIBALYSE_Cooked!$B105)</f>
        <v>9.7142631999999998E-6</v>
      </c>
      <c r="AF105">
        <f>AGRIBALYSE_Raw!AE105/(1+AGRIBALYSE_Cooked!$B105)</f>
        <v>2.2913996999999998E-2</v>
      </c>
      <c r="AG105">
        <f>AGRIBALYSE_Raw!AF105/(1+AGRIBALYSE_Cooked!$B105)</f>
        <v>2.8506632999999999</v>
      </c>
      <c r="AH105">
        <f>AGRIBALYSE_Raw!AG105/(1+AGRIBALYSE_Cooked!$B105)</f>
        <v>0.85657744000000002</v>
      </c>
    </row>
    <row r="106" spans="1:34">
      <c r="A106" t="s">
        <v>897</v>
      </c>
      <c r="B106" s="19">
        <v>0</v>
      </c>
      <c r="C106">
        <v>17440</v>
      </c>
      <c r="D106">
        <v>17440</v>
      </c>
      <c r="E106" t="s">
        <v>777</v>
      </c>
      <c r="F106" t="s">
        <v>785</v>
      </c>
      <c r="G106" t="s">
        <v>800</v>
      </c>
      <c r="H106" t="s">
        <v>801</v>
      </c>
      <c r="I106">
        <v>2</v>
      </c>
      <c r="J106">
        <v>0</v>
      </c>
      <c r="K106" t="s">
        <v>566</v>
      </c>
      <c r="L106" t="s">
        <v>570</v>
      </c>
      <c r="M106" t="s">
        <v>564</v>
      </c>
      <c r="N106">
        <v>1.7699582389683299</v>
      </c>
      <c r="O106">
        <v>0.35763872000000002</v>
      </c>
      <c r="P106">
        <f>AGRIBALYSE_Raw!O106/(1+AGRIBALYSE_Cooked!$B106)</f>
        <v>2.3577842000000002</v>
      </c>
      <c r="Q106">
        <f>AGRIBALYSE_Raw!P106/(1+AGRIBALYSE_Cooked!$B106)</f>
        <v>3.0011016999999999E-7</v>
      </c>
      <c r="R106">
        <f>AGRIBALYSE_Raw!Q106/(1+AGRIBALYSE_Cooked!$B106)</f>
        <v>0.2585191</v>
      </c>
      <c r="S106">
        <f>AGRIBALYSE_Raw!R106/(1+AGRIBALYSE_Cooked!$B106)</f>
        <v>8.6426217000000003E-3</v>
      </c>
      <c r="T106">
        <f>AGRIBALYSE_Raw!S106/(1+AGRIBALYSE_Cooked!$B106)</f>
        <v>1.4574078E-7</v>
      </c>
      <c r="U106">
        <f>AGRIBALYSE_Raw!T106/(1+AGRIBALYSE_Cooked!$B106)</f>
        <v>7.3377403000000002E-8</v>
      </c>
      <c r="V106">
        <f>AGRIBALYSE_Raw!U106/(1+AGRIBALYSE_Cooked!$B106)</f>
        <v>8.5827016000000007E-9</v>
      </c>
      <c r="W106">
        <f>AGRIBALYSE_Raw!V106/(1+AGRIBALYSE_Cooked!$B106)</f>
        <v>1.8417247000000001E-2</v>
      </c>
      <c r="X106">
        <f>AGRIBALYSE_Raw!W106/(1+AGRIBALYSE_Cooked!$B106)</f>
        <v>1.3631094000000001E-3</v>
      </c>
      <c r="Y106">
        <f>AGRIBALYSE_Raw!X106/(1+AGRIBALYSE_Cooked!$B106)</f>
        <v>2.8568357999999999E-2</v>
      </c>
      <c r="Z106">
        <f>AGRIBALYSE_Raw!Y106/(1+AGRIBALYSE_Cooked!$B106)</f>
        <v>8.2860822000000001E-2</v>
      </c>
      <c r="AA106">
        <f>AGRIBALYSE_Raw!Z106/(1+AGRIBALYSE_Cooked!$B106)</f>
        <v>92.293198000000004</v>
      </c>
      <c r="AB106">
        <f>AGRIBALYSE_Raw!AA106/(1+AGRIBALYSE_Cooked!$B106)</f>
        <v>554.77856999999995</v>
      </c>
      <c r="AC106">
        <f>AGRIBALYSE_Raw!AB106/(1+AGRIBALYSE_Cooked!$B106)</f>
        <v>0.78829806000000002</v>
      </c>
      <c r="AD106">
        <f>AGRIBALYSE_Raw!AC106/(1+AGRIBALYSE_Cooked!$B106)</f>
        <v>20.510930999999999</v>
      </c>
      <c r="AE106">
        <f>AGRIBALYSE_Raw!AD106/(1+AGRIBALYSE_Cooked!$B106)</f>
        <v>1.1193953E-5</v>
      </c>
      <c r="AF106">
        <f>AGRIBALYSE_Raw!AE106/(1+AGRIBALYSE_Cooked!$B106)</f>
        <v>5.3098188999999997E-2</v>
      </c>
      <c r="AG106">
        <f>AGRIBALYSE_Raw!AF106/(1+AGRIBALYSE_Cooked!$B106)</f>
        <v>1.6935727</v>
      </c>
      <c r="AH106">
        <f>AGRIBALYSE_Raw!AG106/(1+AGRIBALYSE_Cooked!$B106)</f>
        <v>0.61111331999999996</v>
      </c>
    </row>
    <row r="107" spans="1:34">
      <c r="A107" t="s">
        <v>897</v>
      </c>
      <c r="B107" s="19">
        <v>0</v>
      </c>
      <c r="C107">
        <v>17270</v>
      </c>
      <c r="D107">
        <v>17270</v>
      </c>
      <c r="E107" t="s">
        <v>777</v>
      </c>
      <c r="F107" t="s">
        <v>785</v>
      </c>
      <c r="G107" t="s">
        <v>802</v>
      </c>
      <c r="H107" t="s">
        <v>803</v>
      </c>
      <c r="I107">
        <v>2</v>
      </c>
      <c r="J107">
        <v>0</v>
      </c>
      <c r="K107" t="s">
        <v>566</v>
      </c>
      <c r="L107" t="s">
        <v>570</v>
      </c>
      <c r="M107" t="s">
        <v>564</v>
      </c>
      <c r="N107">
        <v>2.21012656210597</v>
      </c>
      <c r="O107">
        <v>0.60033285000000003</v>
      </c>
      <c r="P107">
        <f>AGRIBALYSE_Raw!O107/(1+AGRIBALYSE_Cooked!$B107)</f>
        <v>1.62643</v>
      </c>
      <c r="Q107">
        <f>AGRIBALYSE_Raw!P107/(1+AGRIBALYSE_Cooked!$B107)</f>
        <v>1.0040073E-7</v>
      </c>
      <c r="R107">
        <f>AGRIBALYSE_Raw!Q107/(1+AGRIBALYSE_Cooked!$B107)</f>
        <v>0.27680171999999997</v>
      </c>
      <c r="S107">
        <f>AGRIBALYSE_Raw!R107/(1+AGRIBALYSE_Cooked!$B107)</f>
        <v>1.4394674999999999E-2</v>
      </c>
      <c r="T107">
        <f>AGRIBALYSE_Raw!S107/(1+AGRIBALYSE_Cooked!$B107)</f>
        <v>3.4895890999999999E-7</v>
      </c>
      <c r="U107">
        <f>AGRIBALYSE_Raw!T107/(1+AGRIBALYSE_Cooked!$B107)</f>
        <v>2.4072552000000001E-7</v>
      </c>
      <c r="V107">
        <f>AGRIBALYSE_Raw!U107/(1+AGRIBALYSE_Cooked!$B107)</f>
        <v>2.5079824999999998E-9</v>
      </c>
      <c r="W107">
        <f>AGRIBALYSE_Raw!V107/(1+AGRIBALYSE_Cooked!$B107)</f>
        <v>4.5859243000000001E-2</v>
      </c>
      <c r="X107">
        <f>AGRIBALYSE_Raw!W107/(1+AGRIBALYSE_Cooked!$B107)</f>
        <v>6.7000914000000004E-4</v>
      </c>
      <c r="Y107">
        <f>AGRIBALYSE_Raw!X107/(1+AGRIBALYSE_Cooked!$B107)</f>
        <v>2.0665261000000001E-2</v>
      </c>
      <c r="Z107">
        <f>AGRIBALYSE_Raw!Y107/(1+AGRIBALYSE_Cooked!$B107)</f>
        <v>0.18585336999999999</v>
      </c>
      <c r="AA107">
        <f>AGRIBALYSE_Raw!Z107/(1+AGRIBALYSE_Cooked!$B107)</f>
        <v>72.414362999999994</v>
      </c>
      <c r="AB107">
        <f>AGRIBALYSE_Raw!AA107/(1+AGRIBALYSE_Cooked!$B107)</f>
        <v>620.82839999999999</v>
      </c>
      <c r="AC107">
        <f>AGRIBALYSE_Raw!AB107/(1+AGRIBALYSE_Cooked!$B107)</f>
        <v>22.178256999999999</v>
      </c>
      <c r="AD107">
        <f>AGRIBALYSE_Raw!AC107/(1+AGRIBALYSE_Cooked!$B107)</f>
        <v>33.413831000000002</v>
      </c>
      <c r="AE107">
        <f>AGRIBALYSE_Raw!AD107/(1+AGRIBALYSE_Cooked!$B107)</f>
        <v>1.6492041999999999E-5</v>
      </c>
      <c r="AF107">
        <f>AGRIBALYSE_Raw!AE107/(1+AGRIBALYSE_Cooked!$B107)</f>
        <v>0.12780089</v>
      </c>
      <c r="AG107">
        <f>AGRIBALYSE_Raw!AF107/(1+AGRIBALYSE_Cooked!$B107)</f>
        <v>2.7481873000000001</v>
      </c>
      <c r="AH107">
        <f>AGRIBALYSE_Raw!AG107/(1+AGRIBALYSE_Cooked!$B107)</f>
        <v>-1.2495581</v>
      </c>
    </row>
    <row r="108" spans="1:34">
      <c r="A108" t="s">
        <v>897</v>
      </c>
      <c r="B108" s="19">
        <v>0</v>
      </c>
      <c r="C108">
        <v>16615</v>
      </c>
      <c r="D108">
        <v>16615</v>
      </c>
      <c r="E108" t="s">
        <v>777</v>
      </c>
      <c r="F108" t="s">
        <v>804</v>
      </c>
      <c r="G108" t="s">
        <v>805</v>
      </c>
      <c r="H108" t="s">
        <v>806</v>
      </c>
      <c r="I108">
        <v>2</v>
      </c>
      <c r="J108">
        <v>0</v>
      </c>
      <c r="K108" t="s">
        <v>562</v>
      </c>
      <c r="L108" t="s">
        <v>570</v>
      </c>
      <c r="M108" t="s">
        <v>564</v>
      </c>
      <c r="N108">
        <v>1.9982412753477401</v>
      </c>
      <c r="O108">
        <v>0.35815815000000001</v>
      </c>
      <c r="P108">
        <f>AGRIBALYSE_Raw!O108/(1+AGRIBALYSE_Cooked!$B108)</f>
        <v>2.3599825000000001</v>
      </c>
      <c r="Q108">
        <f>AGRIBALYSE_Raw!P108/(1+AGRIBALYSE_Cooked!$B108)</f>
        <v>8.1912944999999999E-8</v>
      </c>
      <c r="R108">
        <f>AGRIBALYSE_Raw!Q108/(1+AGRIBALYSE_Cooked!$B108)</f>
        <v>0.39040661999999998</v>
      </c>
      <c r="S108">
        <f>AGRIBALYSE_Raw!R108/(1+AGRIBALYSE_Cooked!$B108)</f>
        <v>9.5896507000000006E-3</v>
      </c>
      <c r="T108">
        <f>AGRIBALYSE_Raw!S108/(1+AGRIBALYSE_Cooked!$B108)</f>
        <v>2.1550058E-7</v>
      </c>
      <c r="U108">
        <f>AGRIBALYSE_Raw!T108/(1+AGRIBALYSE_Cooked!$B108)</f>
        <v>7.9617007999999993E-8</v>
      </c>
      <c r="V108">
        <f>AGRIBALYSE_Raw!U108/(1+AGRIBALYSE_Cooked!$B108)</f>
        <v>3.2216405999999998E-9</v>
      </c>
      <c r="W108">
        <f>AGRIBALYSE_Raw!V108/(1+AGRIBALYSE_Cooked!$B108)</f>
        <v>2.8203043000000001E-2</v>
      </c>
      <c r="X108">
        <f>AGRIBALYSE_Raw!W108/(1+AGRIBALYSE_Cooked!$B108)</f>
        <v>6.3268014000000003E-4</v>
      </c>
      <c r="Y108">
        <f>AGRIBALYSE_Raw!X108/(1+AGRIBALYSE_Cooked!$B108)</f>
        <v>2.0533027999999998E-2</v>
      </c>
      <c r="Z108">
        <f>AGRIBALYSE_Raw!Y108/(1+AGRIBALYSE_Cooked!$B108)</f>
        <v>0.12218353999999999</v>
      </c>
      <c r="AA108">
        <f>AGRIBALYSE_Raw!Z108/(1+AGRIBALYSE_Cooked!$B108)</f>
        <v>55.810654</v>
      </c>
      <c r="AB108">
        <f>AGRIBALYSE_Raw!AA108/(1+AGRIBALYSE_Cooked!$B108)</f>
        <v>330.26029999999997</v>
      </c>
      <c r="AC108">
        <f>AGRIBALYSE_Raw!AB108/(1+AGRIBALYSE_Cooked!$B108)</f>
        <v>3.9960106</v>
      </c>
      <c r="AD108">
        <f>AGRIBALYSE_Raw!AC108/(1+AGRIBALYSE_Cooked!$B108)</f>
        <v>27.980049000000001</v>
      </c>
      <c r="AE108">
        <f>AGRIBALYSE_Raw!AD108/(1+AGRIBALYSE_Cooked!$B108)</f>
        <v>1.0977245E-5</v>
      </c>
      <c r="AF108">
        <f>AGRIBALYSE_Raw!AE108/(1+AGRIBALYSE_Cooked!$B108)</f>
        <v>5.2807053999999999E-2</v>
      </c>
      <c r="AG108">
        <f>AGRIBALYSE_Raw!AF108/(1+AGRIBALYSE_Cooked!$B108)</f>
        <v>2.1468074000000001</v>
      </c>
      <c r="AH108">
        <f>AGRIBALYSE_Raw!AG108/(1+AGRIBALYSE_Cooked!$B108)</f>
        <v>0.16036803999999999</v>
      </c>
    </row>
    <row r="109" spans="1:34">
      <c r="A109" t="s">
        <v>900</v>
      </c>
      <c r="B109" s="19">
        <v>2</v>
      </c>
      <c r="C109">
        <v>9445</v>
      </c>
      <c r="D109">
        <v>9445</v>
      </c>
      <c r="E109" t="s">
        <v>807</v>
      </c>
      <c r="F109" t="s">
        <v>808</v>
      </c>
      <c r="G109" t="s">
        <v>809</v>
      </c>
      <c r="H109" t="s">
        <v>810</v>
      </c>
      <c r="I109">
        <v>2</v>
      </c>
      <c r="J109">
        <v>0</v>
      </c>
      <c r="K109" t="s">
        <v>566</v>
      </c>
      <c r="L109" t="s">
        <v>563</v>
      </c>
      <c r="M109" t="s">
        <v>564</v>
      </c>
      <c r="N109">
        <v>2.87031213719255</v>
      </c>
      <c r="O109">
        <v>0.10172007</v>
      </c>
      <c r="P109">
        <f>AGRIBALYSE_Raw!O109/(1+AGRIBALYSE_Cooked!$B109)</f>
        <v>0.26382309333333337</v>
      </c>
      <c r="Q109">
        <f>AGRIBALYSE_Raw!P109/(1+AGRIBALYSE_Cooked!$B109)</f>
        <v>4.4194596666666668E-9</v>
      </c>
      <c r="R109">
        <f>AGRIBALYSE_Raw!Q109/(1+AGRIBALYSE_Cooked!$B109)</f>
        <v>5.9884576666666668E-2</v>
      </c>
      <c r="S109">
        <f>AGRIBALYSE_Raw!R109/(1+AGRIBALYSE_Cooked!$B109)</f>
        <v>8.879254666666667E-4</v>
      </c>
      <c r="T109">
        <f>AGRIBALYSE_Raw!S109/(1+AGRIBALYSE_Cooked!$B109)</f>
        <v>2.3918705666666667E-8</v>
      </c>
      <c r="U109">
        <f>AGRIBALYSE_Raw!T109/(1+AGRIBALYSE_Cooked!$B109)</f>
        <v>2.0607519666666667E-9</v>
      </c>
      <c r="V109">
        <f>AGRIBALYSE_Raw!U109/(1+AGRIBALYSE_Cooked!$B109)</f>
        <v>3.4108990000000003E-10</v>
      </c>
      <c r="W109">
        <f>AGRIBALYSE_Raw!V109/(1+AGRIBALYSE_Cooked!$B109)</f>
        <v>3.1515801000000002E-3</v>
      </c>
      <c r="X109">
        <f>AGRIBALYSE_Raw!W109/(1+AGRIBALYSE_Cooked!$B109)</f>
        <v>5.3424776666666664E-5</v>
      </c>
      <c r="Y109">
        <f>AGRIBALYSE_Raw!X109/(1+AGRIBALYSE_Cooked!$B109)</f>
        <v>2.1185181666666668E-3</v>
      </c>
      <c r="Z109">
        <f>AGRIBALYSE_Raw!Y109/(1+AGRIBALYSE_Cooked!$B109)</f>
        <v>1.3326626000000001E-2</v>
      </c>
      <c r="AA109">
        <f>AGRIBALYSE_Raw!Z109/(1+AGRIBALYSE_Cooked!$B109)</f>
        <v>4.4744898333333332</v>
      </c>
      <c r="AB109">
        <f>AGRIBALYSE_Raw!AA109/(1+AGRIBALYSE_Cooked!$B109)</f>
        <v>28.072180333333336</v>
      </c>
      <c r="AC109">
        <f>AGRIBALYSE_Raw!AB109/(1+AGRIBALYSE_Cooked!$B109)</f>
        <v>6.8490736666666663E-2</v>
      </c>
      <c r="AD109">
        <f>AGRIBALYSE_Raw!AC109/(1+AGRIBALYSE_Cooked!$B109)</f>
        <v>3.0091001333333334</v>
      </c>
      <c r="AE109">
        <f>AGRIBALYSE_Raw!AD109/(1+AGRIBALYSE_Cooked!$B109)</f>
        <v>1.2078152E-6</v>
      </c>
      <c r="AF109">
        <f>AGRIBALYSE_Raw!AE109/(1+AGRIBALYSE_Cooked!$B109)</f>
        <v>2.1004332666666667E-3</v>
      </c>
      <c r="AG109">
        <f>AGRIBALYSE_Raw!AF109/(1+AGRIBALYSE_Cooked!$B109)</f>
        <v>0.22964035000000002</v>
      </c>
      <c r="AH109">
        <f>AGRIBALYSE_Raw!AG109/(1+AGRIBALYSE_Cooked!$B109)</f>
        <v>3.2082308999999996E-2</v>
      </c>
    </row>
    <row r="110" spans="1:34">
      <c r="A110" t="s">
        <v>902</v>
      </c>
      <c r="B110" s="19">
        <v>-0.2</v>
      </c>
      <c r="C110">
        <v>7259</v>
      </c>
      <c r="D110">
        <v>7259</v>
      </c>
      <c r="E110" t="s">
        <v>807</v>
      </c>
      <c r="F110" t="s">
        <v>811</v>
      </c>
      <c r="G110" t="s">
        <v>812</v>
      </c>
      <c r="H110" t="s">
        <v>813</v>
      </c>
      <c r="I110">
        <v>2</v>
      </c>
      <c r="J110">
        <v>0</v>
      </c>
      <c r="K110" t="s">
        <v>814</v>
      </c>
      <c r="L110" t="s">
        <v>563</v>
      </c>
      <c r="M110" t="s">
        <v>564</v>
      </c>
      <c r="N110">
        <v>1.2799009750104899</v>
      </c>
      <c r="O110">
        <v>0.21166155</v>
      </c>
      <c r="P110">
        <f>AGRIBALYSE_Raw!O110/(1+AGRIBALYSE_Cooked!$B110)</f>
        <v>2.261352</v>
      </c>
      <c r="Q110">
        <f>AGRIBALYSE_Raw!P110/(1+AGRIBALYSE_Cooked!$B110)</f>
        <v>3.0579488749999998E-8</v>
      </c>
      <c r="R110">
        <f>AGRIBALYSE_Raw!Q110/(1+AGRIBALYSE_Cooked!$B110)</f>
        <v>0.66213336249999999</v>
      </c>
      <c r="S110">
        <f>AGRIBALYSE_Raw!R110/(1+AGRIBALYSE_Cooked!$B110)</f>
        <v>5.8749994999999994E-3</v>
      </c>
      <c r="T110">
        <f>AGRIBALYSE_Raw!S110/(1+AGRIBALYSE_Cooked!$B110)</f>
        <v>2.0043398749999999E-7</v>
      </c>
      <c r="U110">
        <f>AGRIBALYSE_Raw!T110/(1+AGRIBALYSE_Cooked!$B110)</f>
        <v>3.2228688749999999E-8</v>
      </c>
      <c r="V110">
        <f>AGRIBALYSE_Raw!U110/(1+AGRIBALYSE_Cooked!$B110)</f>
        <v>1.6569136249999999E-9</v>
      </c>
      <c r="W110">
        <f>AGRIBALYSE_Raw!V110/(1+AGRIBALYSE_Cooked!$B110)</f>
        <v>2.7583295000000001E-2</v>
      </c>
      <c r="X110">
        <f>AGRIBALYSE_Raw!W110/(1+AGRIBALYSE_Cooked!$B110)</f>
        <v>3.1927478749999998E-4</v>
      </c>
      <c r="Y110">
        <f>AGRIBALYSE_Raw!X110/(1+AGRIBALYSE_Cooked!$B110)</f>
        <v>1.2671795E-2</v>
      </c>
      <c r="Z110">
        <f>AGRIBALYSE_Raw!Y110/(1+AGRIBALYSE_Cooked!$B110)</f>
        <v>0.11811053375</v>
      </c>
      <c r="AA110">
        <f>AGRIBALYSE_Raw!Z110/(1+AGRIBALYSE_Cooked!$B110)</f>
        <v>29.507438749999999</v>
      </c>
      <c r="AB110">
        <f>AGRIBALYSE_Raw!AA110/(1+AGRIBALYSE_Cooked!$B110)</f>
        <v>161.26672500000001</v>
      </c>
      <c r="AC110">
        <f>AGRIBALYSE_Raw!AB110/(1+AGRIBALYSE_Cooked!$B110)</f>
        <v>0.4901625375</v>
      </c>
      <c r="AD110">
        <f>AGRIBALYSE_Raw!AC110/(1+AGRIBALYSE_Cooked!$B110)</f>
        <v>25.625377499999999</v>
      </c>
      <c r="AE110">
        <f>AGRIBALYSE_Raw!AD110/(1+AGRIBALYSE_Cooked!$B110)</f>
        <v>6.3775251249999999E-6</v>
      </c>
      <c r="AF110">
        <f>AGRIBALYSE_Raw!AE110/(1+AGRIBALYSE_Cooked!$B110)</f>
        <v>0.69209221249999986</v>
      </c>
      <c r="AG110">
        <f>AGRIBALYSE_Raw!AF110/(1+AGRIBALYSE_Cooked!$B110)</f>
        <v>1.3527009999999999</v>
      </c>
      <c r="AH110">
        <f>AGRIBALYSE_Raw!AG110/(1+AGRIBALYSE_Cooked!$B110)</f>
        <v>0.21655883749999999</v>
      </c>
    </row>
    <row r="111" spans="1:34">
      <c r="A111" t="s">
        <v>902</v>
      </c>
      <c r="B111" s="19">
        <v>-0.2</v>
      </c>
      <c r="C111">
        <v>7002</v>
      </c>
      <c r="D111">
        <v>7002</v>
      </c>
      <c r="E111" t="s">
        <v>807</v>
      </c>
      <c r="F111" t="s">
        <v>811</v>
      </c>
      <c r="G111" t="s">
        <v>815</v>
      </c>
      <c r="H111" t="s">
        <v>816</v>
      </c>
      <c r="I111">
        <v>2</v>
      </c>
      <c r="J111">
        <v>0</v>
      </c>
      <c r="K111" t="s">
        <v>814</v>
      </c>
      <c r="L111" t="s">
        <v>563</v>
      </c>
      <c r="M111" t="s">
        <v>564</v>
      </c>
      <c r="N111">
        <v>2.19807851855365</v>
      </c>
      <c r="O111">
        <v>0.10201354</v>
      </c>
      <c r="P111">
        <f>AGRIBALYSE_Raw!O111/(1+AGRIBALYSE_Cooked!$B111)</f>
        <v>0.93506747499999998</v>
      </c>
      <c r="Q111">
        <f>AGRIBALYSE_Raw!P111/(1+AGRIBALYSE_Cooked!$B111)</f>
        <v>2.0623920000000001E-8</v>
      </c>
      <c r="R111">
        <f>AGRIBALYSE_Raw!Q111/(1+AGRIBALYSE_Cooked!$B111)</f>
        <v>0.59777691249999998</v>
      </c>
      <c r="S111">
        <f>AGRIBALYSE_Raw!R111/(1+AGRIBALYSE_Cooked!$B111)</f>
        <v>3.2129322500000002E-3</v>
      </c>
      <c r="T111">
        <f>AGRIBALYSE_Raw!S111/(1+AGRIBALYSE_Cooked!$B111)</f>
        <v>7.8555671250000004E-8</v>
      </c>
      <c r="U111">
        <f>AGRIBALYSE_Raw!T111/(1+AGRIBALYSE_Cooked!$B111)</f>
        <v>1.492774375E-8</v>
      </c>
      <c r="V111">
        <f>AGRIBALYSE_Raw!U111/(1+AGRIBALYSE_Cooked!$B111)</f>
        <v>9.4102181249999988E-10</v>
      </c>
      <c r="W111">
        <f>AGRIBALYSE_Raw!V111/(1+AGRIBALYSE_Cooked!$B111)</f>
        <v>9.2732281249999996E-3</v>
      </c>
      <c r="X111">
        <f>AGRIBALYSE_Raw!W111/(1+AGRIBALYSE_Cooked!$B111)</f>
        <v>1.7897766249999999E-4</v>
      </c>
      <c r="Y111">
        <f>AGRIBALYSE_Raw!X111/(1+AGRIBALYSE_Cooked!$B111)</f>
        <v>7.3049127499999998E-3</v>
      </c>
      <c r="Z111">
        <f>AGRIBALYSE_Raw!Y111/(1+AGRIBALYSE_Cooked!$B111)</f>
        <v>3.8311872499999997E-2</v>
      </c>
      <c r="AA111">
        <f>AGRIBALYSE_Raw!Z111/(1+AGRIBALYSE_Cooked!$B111)</f>
        <v>12.51788575</v>
      </c>
      <c r="AB111">
        <f>AGRIBALYSE_Raw!AA111/(1+AGRIBALYSE_Cooked!$B111)</f>
        <v>69.141943749999996</v>
      </c>
      <c r="AC111">
        <f>AGRIBALYSE_Raw!AB111/(1+AGRIBALYSE_Cooked!$B111)</f>
        <v>0.22467770000000001</v>
      </c>
      <c r="AD111">
        <f>AGRIBALYSE_Raw!AC111/(1+AGRIBALYSE_Cooked!$B111)</f>
        <v>20.121596249999996</v>
      </c>
      <c r="AE111">
        <f>AGRIBALYSE_Raw!AD111/(1+AGRIBALYSE_Cooked!$B111)</f>
        <v>3.8087727499999999E-6</v>
      </c>
      <c r="AF111">
        <f>AGRIBALYSE_Raw!AE111/(1+AGRIBALYSE_Cooked!$B111)</f>
        <v>2.3259956249999998E-2</v>
      </c>
      <c r="AG111">
        <f>AGRIBALYSE_Raw!AF111/(1+AGRIBALYSE_Cooked!$B111)</f>
        <v>0.84207064999999992</v>
      </c>
      <c r="AH111">
        <f>AGRIBALYSE_Raw!AG111/(1+AGRIBALYSE_Cooked!$B111)</f>
        <v>6.9736867499999994E-2</v>
      </c>
    </row>
    <row r="112" spans="1:34">
      <c r="A112" t="s">
        <v>902</v>
      </c>
      <c r="B112" s="19">
        <v>-0.2</v>
      </c>
      <c r="C112">
        <v>7255</v>
      </c>
      <c r="D112">
        <v>7255</v>
      </c>
      <c r="E112" t="s">
        <v>807</v>
      </c>
      <c r="F112" t="s">
        <v>811</v>
      </c>
      <c r="G112" t="s">
        <v>817</v>
      </c>
      <c r="H112" t="s">
        <v>818</v>
      </c>
      <c r="I112">
        <v>2</v>
      </c>
      <c r="J112">
        <v>0</v>
      </c>
      <c r="K112" t="s">
        <v>814</v>
      </c>
      <c r="L112" t="s">
        <v>563</v>
      </c>
      <c r="M112" t="s">
        <v>564</v>
      </c>
      <c r="N112">
        <v>2.21661261315599</v>
      </c>
      <c r="O112">
        <v>0.19084119999999999</v>
      </c>
      <c r="P112">
        <f>AGRIBALYSE_Raw!O112/(1+AGRIBALYSE_Cooked!$B112)</f>
        <v>1.4182588749999998</v>
      </c>
      <c r="Q112">
        <f>AGRIBALYSE_Raw!P112/(1+AGRIBALYSE_Cooked!$B112)</f>
        <v>3.534061E-8</v>
      </c>
      <c r="R112">
        <f>AGRIBALYSE_Raw!Q112/(1+AGRIBALYSE_Cooked!$B112)</f>
        <v>0.5929923749999999</v>
      </c>
      <c r="S112">
        <f>AGRIBALYSE_Raw!R112/(1+AGRIBALYSE_Cooked!$B112)</f>
        <v>6.1996886249999989E-3</v>
      </c>
      <c r="T112">
        <f>AGRIBALYSE_Raw!S112/(1+AGRIBALYSE_Cooked!$B112)</f>
        <v>1.717186625E-7</v>
      </c>
      <c r="U112">
        <f>AGRIBALYSE_Raw!T112/(1+AGRIBALYSE_Cooked!$B112)</f>
        <v>4.8659181250000002E-8</v>
      </c>
      <c r="V112">
        <f>AGRIBALYSE_Raw!U112/(1+AGRIBALYSE_Cooked!$B112)</f>
        <v>1.3872588749999999E-9</v>
      </c>
      <c r="W112">
        <f>AGRIBALYSE_Raw!V112/(1+AGRIBALYSE_Cooked!$B112)</f>
        <v>2.356713375E-2</v>
      </c>
      <c r="X112">
        <f>AGRIBALYSE_Raw!W112/(1+AGRIBALYSE_Cooked!$B112)</f>
        <v>5.2327561249999996E-4</v>
      </c>
      <c r="Y112">
        <f>AGRIBALYSE_Raw!X112/(1+AGRIBALYSE_Cooked!$B112)</f>
        <v>1.6887872499999998E-2</v>
      </c>
      <c r="Z112">
        <f>AGRIBALYSE_Raw!Y112/(1+AGRIBALYSE_Cooked!$B112)</f>
        <v>9.9759076249999995E-2</v>
      </c>
      <c r="AA112">
        <f>AGRIBALYSE_Raw!Z112/(1+AGRIBALYSE_Cooked!$B112)</f>
        <v>15.67811225</v>
      </c>
      <c r="AB112">
        <f>AGRIBALYSE_Raw!AA112/(1+AGRIBALYSE_Cooked!$B112)</f>
        <v>213.1105</v>
      </c>
      <c r="AC112">
        <f>AGRIBALYSE_Raw!AB112/(1+AGRIBALYSE_Cooked!$B112)</f>
        <v>0.65931381249999998</v>
      </c>
      <c r="AD112">
        <f>AGRIBALYSE_Raw!AC112/(1+AGRIBALYSE_Cooked!$B112)</f>
        <v>23.378331249999999</v>
      </c>
      <c r="AE112">
        <f>AGRIBALYSE_Raw!AD112/(1+AGRIBALYSE_Cooked!$B112)</f>
        <v>6.2898178749999992E-6</v>
      </c>
      <c r="AF112">
        <f>AGRIBALYSE_Raw!AE112/(1+AGRIBALYSE_Cooked!$B112)</f>
        <v>2.3586911249999998E-2</v>
      </c>
      <c r="AG112">
        <f>AGRIBALYSE_Raw!AF112/(1+AGRIBALYSE_Cooked!$B112)</f>
        <v>1.2389396874999998</v>
      </c>
      <c r="AH112">
        <f>AGRIBALYSE_Raw!AG112/(1+AGRIBALYSE_Cooked!$B112)</f>
        <v>0.155732325</v>
      </c>
    </row>
    <row r="113" spans="1:34">
      <c r="A113" t="s">
        <v>900</v>
      </c>
      <c r="B113" s="19">
        <v>2</v>
      </c>
      <c r="C113">
        <v>9310</v>
      </c>
      <c r="D113">
        <v>9310</v>
      </c>
      <c r="E113" t="s">
        <v>807</v>
      </c>
      <c r="F113" t="s">
        <v>819</v>
      </c>
      <c r="G113" t="s">
        <v>820</v>
      </c>
      <c r="H113" t="s">
        <v>821</v>
      </c>
      <c r="I113">
        <v>2</v>
      </c>
      <c r="J113">
        <v>0</v>
      </c>
      <c r="K113" t="s">
        <v>566</v>
      </c>
      <c r="L113" t="s">
        <v>570</v>
      </c>
      <c r="M113" t="s">
        <v>564</v>
      </c>
      <c r="N113">
        <v>4.2888591965121003</v>
      </c>
      <c r="O113">
        <v>0.20969293999999999</v>
      </c>
      <c r="P113">
        <f>AGRIBALYSE_Raw!O113/(1+AGRIBALYSE_Cooked!$B113)</f>
        <v>0.31778361666666666</v>
      </c>
      <c r="Q113">
        <f>AGRIBALYSE_Raw!P113/(1+AGRIBALYSE_Cooked!$B113)</f>
        <v>5.6327360000000001E-9</v>
      </c>
      <c r="R113">
        <f>AGRIBALYSE_Raw!Q113/(1+AGRIBALYSE_Cooked!$B113)</f>
        <v>2.8915333666666668E-2</v>
      </c>
      <c r="S113">
        <f>AGRIBALYSE_Raw!R113/(1+AGRIBALYSE_Cooked!$B113)</f>
        <v>1.1777376999999999E-3</v>
      </c>
      <c r="T113">
        <f>AGRIBALYSE_Raw!S113/(1+AGRIBALYSE_Cooked!$B113)</f>
        <v>3.4924046666666668E-8</v>
      </c>
      <c r="U113">
        <f>AGRIBALYSE_Raw!T113/(1+AGRIBALYSE_Cooked!$B113)</f>
        <v>3.5821456666666665E-9</v>
      </c>
      <c r="V113">
        <f>AGRIBALYSE_Raw!U113/(1+AGRIBALYSE_Cooked!$B113)</f>
        <v>2.6599914666666665E-10</v>
      </c>
      <c r="W113">
        <f>AGRIBALYSE_Raw!V113/(1+AGRIBALYSE_Cooked!$B113)</f>
        <v>4.4544883333333335E-3</v>
      </c>
      <c r="X113">
        <f>AGRIBALYSE_Raw!W113/(1+AGRIBALYSE_Cooked!$B113)</f>
        <v>2.3492622666666666E-4</v>
      </c>
      <c r="Y113">
        <f>AGRIBALYSE_Raw!X113/(1+AGRIBALYSE_Cooked!$B113)</f>
        <v>1.7688360666666667E-2</v>
      </c>
      <c r="Z113">
        <f>AGRIBALYSE_Raw!Y113/(1+AGRIBALYSE_Cooked!$B113)</f>
        <v>1.8621419333333333E-2</v>
      </c>
      <c r="AA113">
        <f>AGRIBALYSE_Raw!Z113/(1+AGRIBALYSE_Cooked!$B113)</f>
        <v>3.2915501333333332</v>
      </c>
      <c r="AB113">
        <f>AGRIBALYSE_Raw!AA113/(1+AGRIBALYSE_Cooked!$B113)</f>
        <v>59.712363333333336</v>
      </c>
      <c r="AC113">
        <f>AGRIBALYSE_Raw!AB113/(1+AGRIBALYSE_Cooked!$B113)</f>
        <v>0.17844101333333331</v>
      </c>
      <c r="AD113">
        <f>AGRIBALYSE_Raw!AC113/(1+AGRIBALYSE_Cooked!$B113)</f>
        <v>2.8458058333333334</v>
      </c>
      <c r="AE113">
        <f>AGRIBALYSE_Raw!AD113/(1+AGRIBALYSE_Cooked!$B113)</f>
        <v>1.3369398666666666E-6</v>
      </c>
      <c r="AF113">
        <f>AGRIBALYSE_Raw!AE113/(1+AGRIBALYSE_Cooked!$B113)</f>
        <v>9.2855539999999999E-4</v>
      </c>
      <c r="AG113">
        <f>AGRIBALYSE_Raw!AF113/(1+AGRIBALYSE_Cooked!$B113)</f>
        <v>0.31115011333333337</v>
      </c>
      <c r="AH113">
        <f>AGRIBALYSE_Raw!AG113/(1+AGRIBALYSE_Cooked!$B113)</f>
        <v>5.7049456666666666E-3</v>
      </c>
    </row>
    <row r="114" spans="1:34">
      <c r="A114" t="s">
        <v>900</v>
      </c>
      <c r="B114" s="19">
        <v>2</v>
      </c>
      <c r="C114">
        <v>9060</v>
      </c>
      <c r="D114">
        <v>9060</v>
      </c>
      <c r="E114" t="s">
        <v>807</v>
      </c>
      <c r="F114" t="s">
        <v>819</v>
      </c>
      <c r="G114" t="s">
        <v>822</v>
      </c>
      <c r="H114" t="s">
        <v>823</v>
      </c>
      <c r="I114">
        <v>2</v>
      </c>
      <c r="J114">
        <v>0</v>
      </c>
      <c r="K114" t="s">
        <v>566</v>
      </c>
      <c r="L114" t="s">
        <v>570</v>
      </c>
      <c r="M114" t="s">
        <v>564</v>
      </c>
      <c r="N114">
        <v>2.8367679585958201</v>
      </c>
      <c r="O114">
        <v>0.13723790999999999</v>
      </c>
      <c r="P114">
        <f>AGRIBALYSE_Raw!O114/(1+AGRIBALYSE_Cooked!$B114)</f>
        <v>0.41134026666666662</v>
      </c>
      <c r="Q114">
        <f>AGRIBALYSE_Raw!P114/(1+AGRIBALYSE_Cooked!$B114)</f>
        <v>3.5167576666666669E-8</v>
      </c>
      <c r="R114">
        <f>AGRIBALYSE_Raw!Q114/(1+AGRIBALYSE_Cooked!$B114)</f>
        <v>4.1331973333333334E-2</v>
      </c>
      <c r="S114">
        <f>AGRIBALYSE_Raw!R114/(1+AGRIBALYSE_Cooked!$B114)</f>
        <v>1.2878482000000001E-3</v>
      </c>
      <c r="T114">
        <f>AGRIBALYSE_Raw!S114/(1+AGRIBALYSE_Cooked!$B114)</f>
        <v>2.7074618666666665E-8</v>
      </c>
      <c r="U114">
        <f>AGRIBALYSE_Raw!T114/(1+AGRIBALYSE_Cooked!$B114)</f>
        <v>4.0474156666666669E-9</v>
      </c>
      <c r="V114">
        <f>AGRIBALYSE_Raw!U114/(1+AGRIBALYSE_Cooked!$B114)</f>
        <v>5.2118193333333332E-10</v>
      </c>
      <c r="W114">
        <f>AGRIBALYSE_Raw!V114/(1+AGRIBALYSE_Cooked!$B114)</f>
        <v>3.4882866666666665E-3</v>
      </c>
      <c r="X114">
        <f>AGRIBALYSE_Raw!W114/(1+AGRIBALYSE_Cooked!$B114)</f>
        <v>1.0705160333333333E-4</v>
      </c>
      <c r="Y114">
        <f>AGRIBALYSE_Raw!X114/(1+AGRIBALYSE_Cooked!$B114)</f>
        <v>2.8039734333333336E-3</v>
      </c>
      <c r="Z114">
        <f>AGRIBALYSE_Raw!Y114/(1+AGRIBALYSE_Cooked!$B114)</f>
        <v>1.460404E-2</v>
      </c>
      <c r="AA114">
        <f>AGRIBALYSE_Raw!Z114/(1+AGRIBALYSE_Cooked!$B114)</f>
        <v>2.5463870333333332</v>
      </c>
      <c r="AB114">
        <f>AGRIBALYSE_Raw!AA114/(1+AGRIBALYSE_Cooked!$B114)</f>
        <v>37.16462666666667</v>
      </c>
      <c r="AC114">
        <f>AGRIBALYSE_Raw!AB114/(1+AGRIBALYSE_Cooked!$B114)</f>
        <v>0.20101749666666668</v>
      </c>
      <c r="AD114">
        <f>AGRIBALYSE_Raw!AC114/(1+AGRIBALYSE_Cooked!$B114)</f>
        <v>4.149489</v>
      </c>
      <c r="AE114">
        <f>AGRIBALYSE_Raw!AD114/(1+AGRIBALYSE_Cooked!$B114)</f>
        <v>2.1959798333333331E-6</v>
      </c>
      <c r="AF114">
        <f>AGRIBALYSE_Raw!AE114/(1+AGRIBALYSE_Cooked!$B114)</f>
        <v>4.1690076666666669E-3</v>
      </c>
      <c r="AG114">
        <f>AGRIBALYSE_Raw!AF114/(1+AGRIBALYSE_Cooked!$B114)</f>
        <v>0.36506333333333335</v>
      </c>
      <c r="AH114">
        <f>AGRIBALYSE_Raw!AG114/(1+AGRIBALYSE_Cooked!$B114)</f>
        <v>4.210791333333333E-2</v>
      </c>
    </row>
    <row r="115" spans="1:34">
      <c r="A115" t="s">
        <v>900</v>
      </c>
      <c r="B115" s="19">
        <v>2</v>
      </c>
      <c r="C115">
        <v>9200</v>
      </c>
      <c r="D115">
        <v>9200</v>
      </c>
      <c r="E115" t="s">
        <v>807</v>
      </c>
      <c r="F115" t="s">
        <v>819</v>
      </c>
      <c r="G115" t="s">
        <v>824</v>
      </c>
      <c r="H115" t="s">
        <v>825</v>
      </c>
      <c r="I115">
        <v>2</v>
      </c>
      <c r="J115">
        <v>0</v>
      </c>
      <c r="K115" t="s">
        <v>566</v>
      </c>
      <c r="L115" t="s">
        <v>570</v>
      </c>
      <c r="M115" t="s">
        <v>564</v>
      </c>
      <c r="N115">
        <v>2.9951310782850298</v>
      </c>
      <c r="O115">
        <v>8.6405367999999996E-2</v>
      </c>
      <c r="P115">
        <f>AGRIBALYSE_Raw!O115/(1+AGRIBALYSE_Cooked!$B115)</f>
        <v>0.18972659333333333</v>
      </c>
      <c r="Q115">
        <f>AGRIBALYSE_Raw!P115/(1+AGRIBALYSE_Cooked!$B115)</f>
        <v>5.3514176666666671E-9</v>
      </c>
      <c r="R115">
        <f>AGRIBALYSE_Raw!Q115/(1+AGRIBALYSE_Cooked!$B115)</f>
        <v>4.4237329999999998E-2</v>
      </c>
      <c r="S115">
        <f>AGRIBALYSE_Raw!R115/(1+AGRIBALYSE_Cooked!$B115)</f>
        <v>6.2944036666666664E-4</v>
      </c>
      <c r="T115">
        <f>AGRIBALYSE_Raw!S115/(1+AGRIBALYSE_Cooked!$B115)</f>
        <v>2.277988133333333E-8</v>
      </c>
      <c r="U115">
        <f>AGRIBALYSE_Raw!T115/(1+AGRIBALYSE_Cooked!$B115)</f>
        <v>3.2190715666666667E-9</v>
      </c>
      <c r="V115">
        <f>AGRIBALYSE_Raw!U115/(1+AGRIBALYSE_Cooked!$B115)</f>
        <v>2.2189834E-10</v>
      </c>
      <c r="W115">
        <f>AGRIBALYSE_Raw!V115/(1+AGRIBALYSE_Cooked!$B115)</f>
        <v>2.8535307333333332E-3</v>
      </c>
      <c r="X115">
        <f>AGRIBALYSE_Raw!W115/(1+AGRIBALYSE_Cooked!$B115)</f>
        <v>4.1521713333333331E-5</v>
      </c>
      <c r="Y115">
        <f>AGRIBALYSE_Raw!X115/(1+AGRIBALYSE_Cooked!$B115)</f>
        <v>1.2004366666666666E-3</v>
      </c>
      <c r="Z115">
        <f>AGRIBALYSE_Raw!Y115/(1+AGRIBALYSE_Cooked!$B115)</f>
        <v>1.2567826999999998E-2</v>
      </c>
      <c r="AA115">
        <f>AGRIBALYSE_Raw!Z115/(1+AGRIBALYSE_Cooked!$B115)</f>
        <v>7.2136972666666326</v>
      </c>
      <c r="AB115">
        <f>AGRIBALYSE_Raw!AA115/(1+AGRIBALYSE_Cooked!$B115)</f>
        <v>17.456059333333332</v>
      </c>
      <c r="AC115">
        <f>AGRIBALYSE_Raw!AB115/(1+AGRIBALYSE_Cooked!$B115)</f>
        <v>0.20002606999999997</v>
      </c>
      <c r="AD115">
        <f>AGRIBALYSE_Raw!AC115/(1+AGRIBALYSE_Cooked!$B115)</f>
        <v>2.3791799333333334</v>
      </c>
      <c r="AE115">
        <f>AGRIBALYSE_Raw!AD115/(1+AGRIBALYSE_Cooked!$B115)</f>
        <v>8.8948069999999999E-7</v>
      </c>
      <c r="AF115">
        <f>AGRIBALYSE_Raw!AE115/(1+AGRIBALYSE_Cooked!$B115)</f>
        <v>8.317720666666667E-4</v>
      </c>
      <c r="AG115">
        <f>AGRIBALYSE_Raw!AF115/(1+AGRIBALYSE_Cooked!$B115)</f>
        <v>0.16909762666666664</v>
      </c>
      <c r="AH115">
        <f>AGRIBALYSE_Raw!AG115/(1+AGRIBALYSE_Cooked!$B115)</f>
        <v>1.9797193666666667E-2</v>
      </c>
    </row>
    <row r="116" spans="1:34">
      <c r="A116" t="s">
        <v>178</v>
      </c>
      <c r="B116" s="19">
        <v>1</v>
      </c>
      <c r="C116">
        <v>9810</v>
      </c>
      <c r="D116">
        <v>9810</v>
      </c>
      <c r="E116" t="s">
        <v>807</v>
      </c>
      <c r="F116" t="s">
        <v>819</v>
      </c>
      <c r="G116" t="s">
        <v>826</v>
      </c>
      <c r="H116" s="99" t="s">
        <v>827</v>
      </c>
      <c r="I116">
        <v>2</v>
      </c>
      <c r="J116">
        <v>0</v>
      </c>
      <c r="K116" t="s">
        <v>566</v>
      </c>
      <c r="L116" t="s">
        <v>570</v>
      </c>
      <c r="M116" t="s">
        <v>564</v>
      </c>
      <c r="N116">
        <v>3.0758860589577899</v>
      </c>
      <c r="O116">
        <v>0.25772994999999999</v>
      </c>
      <c r="P116">
        <f>AGRIBALYSE_Raw!O116/(1+AGRIBALYSE_Cooked!$B116)</f>
        <v>0.98947384999999999</v>
      </c>
      <c r="Q116">
        <f>AGRIBALYSE_Raw!P116/(1+AGRIBALYSE_Cooked!$B116)</f>
        <v>1.5599335E-8</v>
      </c>
      <c r="R116">
        <f>AGRIBALYSE_Raw!Q116/(1+AGRIBALYSE_Cooked!$B116)</f>
        <v>9.8288794999999998E-2</v>
      </c>
      <c r="S116">
        <f>AGRIBALYSE_Raw!R116/(1+AGRIBALYSE_Cooked!$B116)</f>
        <v>4.4916429500000002E-3</v>
      </c>
      <c r="T116">
        <f>AGRIBALYSE_Raw!S116/(1+AGRIBALYSE_Cooked!$B116)</f>
        <v>7.8508780000000001E-8</v>
      </c>
      <c r="U116">
        <f>AGRIBALYSE_Raw!T116/(1+AGRIBALYSE_Cooked!$B116)</f>
        <v>3.4263393499999999E-8</v>
      </c>
      <c r="V116">
        <f>AGRIBALYSE_Raw!U116/(1+AGRIBALYSE_Cooked!$B116)</f>
        <v>7.4587344999999999E-10</v>
      </c>
      <c r="W116">
        <f>AGRIBALYSE_Raw!V116/(1+AGRIBALYSE_Cooked!$B116)</f>
        <v>1.04629405E-2</v>
      </c>
      <c r="X116">
        <f>AGRIBALYSE_Raw!W116/(1+AGRIBALYSE_Cooked!$B116)</f>
        <v>3.5948401500000002E-4</v>
      </c>
      <c r="Y116">
        <f>AGRIBALYSE_Raw!X116/(1+AGRIBALYSE_Cooked!$B116)</f>
        <v>8.9238535000000004E-3</v>
      </c>
      <c r="Z116">
        <f>AGRIBALYSE_Raw!Y116/(1+AGRIBALYSE_Cooked!$B116)</f>
        <v>4.0799477000000001E-2</v>
      </c>
      <c r="AA116">
        <f>AGRIBALYSE_Raw!Z116/(1+AGRIBALYSE_Cooked!$B116)</f>
        <v>7.0504249999999997</v>
      </c>
      <c r="AB116">
        <f>AGRIBALYSE_Raw!AA116/(1+AGRIBALYSE_Cooked!$B116)</f>
        <v>109.43130499999999</v>
      </c>
      <c r="AC116">
        <f>AGRIBALYSE_Raw!AB116/(1+AGRIBALYSE_Cooked!$B116)</f>
        <v>0.49185475499999998</v>
      </c>
      <c r="AD116">
        <f>AGRIBALYSE_Raw!AC116/(1+AGRIBALYSE_Cooked!$B116)</f>
        <v>11.611033000000001</v>
      </c>
      <c r="AE116">
        <f>AGRIBALYSE_Raw!AD116/(1+AGRIBALYSE_Cooked!$B116)</f>
        <v>4.7914792499999997E-6</v>
      </c>
      <c r="AF116">
        <f>AGRIBALYSE_Raw!AE116/(1+AGRIBALYSE_Cooked!$B116)</f>
        <v>5.4226114999999997E-3</v>
      </c>
      <c r="AG116">
        <f>AGRIBALYSE_Raw!AF116/(1+AGRIBALYSE_Cooked!$B116)</f>
        <v>0.97507379999999999</v>
      </c>
      <c r="AH116">
        <f>AGRIBALYSE_Raw!AG116/(1+AGRIBALYSE_Cooked!$B116)</f>
        <v>8.9774329999999999E-3</v>
      </c>
    </row>
    <row r="117" spans="1:34">
      <c r="A117" t="s">
        <v>900</v>
      </c>
      <c r="B117" s="19">
        <v>2</v>
      </c>
      <c r="C117">
        <v>9340</v>
      </c>
      <c r="D117">
        <v>9340</v>
      </c>
      <c r="E117" t="s">
        <v>807</v>
      </c>
      <c r="F117" t="s">
        <v>819</v>
      </c>
      <c r="G117" t="s">
        <v>828</v>
      </c>
      <c r="H117" t="s">
        <v>829</v>
      </c>
      <c r="I117">
        <v>2</v>
      </c>
      <c r="J117">
        <v>0</v>
      </c>
      <c r="K117" t="s">
        <v>566</v>
      </c>
      <c r="L117" t="s">
        <v>570</v>
      </c>
      <c r="M117" t="s">
        <v>564</v>
      </c>
      <c r="N117">
        <v>3.8970195714855298</v>
      </c>
      <c r="O117">
        <v>0.76721083999999995</v>
      </c>
      <c r="P117">
        <f>AGRIBALYSE_Raw!O117/(1+AGRIBALYSE_Cooked!$B117)</f>
        <v>1.9492296666666666</v>
      </c>
      <c r="Q117">
        <f>AGRIBALYSE_Raw!P117/(1+AGRIBALYSE_Cooked!$B117)</f>
        <v>2.7031050999999999E-8</v>
      </c>
      <c r="R117">
        <f>AGRIBALYSE_Raw!Q117/(1+AGRIBALYSE_Cooked!$B117)</f>
        <v>3.3635806666666664E-2</v>
      </c>
      <c r="S117">
        <f>AGRIBALYSE_Raw!R117/(1+AGRIBALYSE_Cooked!$B117)</f>
        <v>5.6975889999999994E-3</v>
      </c>
      <c r="T117">
        <f>AGRIBALYSE_Raw!S117/(1+AGRIBALYSE_Cooked!$B117)</f>
        <v>5.9589706666666663E-8</v>
      </c>
      <c r="U117">
        <f>AGRIBALYSE_Raw!T117/(1+AGRIBALYSE_Cooked!$B117)</f>
        <v>2.5364451666666666E-7</v>
      </c>
      <c r="V117">
        <f>AGRIBALYSE_Raw!U117/(1+AGRIBALYSE_Cooked!$B117)</f>
        <v>1.2676331666666666E-9</v>
      </c>
      <c r="W117">
        <f>AGRIBALYSE_Raw!V117/(1+AGRIBALYSE_Cooked!$B117)</f>
        <v>9.8428390000000008E-3</v>
      </c>
      <c r="X117">
        <f>AGRIBALYSE_Raw!W117/(1+AGRIBALYSE_Cooked!$B117)</f>
        <v>7.9458930000000008E-5</v>
      </c>
      <c r="Y117">
        <f>AGRIBALYSE_Raw!X117/(1+AGRIBALYSE_Cooked!$B117)</f>
        <v>4.6466060000000002E-3</v>
      </c>
      <c r="Z117">
        <f>AGRIBALYSE_Raw!Y117/(1+AGRIBALYSE_Cooked!$B117)</f>
        <v>4.0702753333333334E-2</v>
      </c>
      <c r="AA117">
        <f>AGRIBALYSE_Raw!Z117/(1+AGRIBALYSE_Cooked!$B117)</f>
        <v>44.431318333333337</v>
      </c>
      <c r="AB117">
        <f>AGRIBALYSE_Raw!AA117/(1+AGRIBALYSE_Cooked!$B117)</f>
        <v>51.780499999999996</v>
      </c>
      <c r="AC117">
        <f>AGRIBALYSE_Raw!AB117/(1+AGRIBALYSE_Cooked!$B117)</f>
        <v>10.255865333333334</v>
      </c>
      <c r="AD117">
        <f>AGRIBALYSE_Raw!AC117/(1+AGRIBALYSE_Cooked!$B117)</f>
        <v>15.673935666666667</v>
      </c>
      <c r="AE117">
        <f>AGRIBALYSE_Raw!AD117/(1+AGRIBALYSE_Cooked!$B117)</f>
        <v>2.8122978666666664E-6</v>
      </c>
      <c r="AF117">
        <f>AGRIBALYSE_Raw!AE117/(1+AGRIBALYSE_Cooked!$B117)</f>
        <v>4.5111946666666668E-3</v>
      </c>
      <c r="AG117">
        <f>AGRIBALYSE_Raw!AF117/(1+AGRIBALYSE_Cooked!$B117)</f>
        <v>0.58772193333333334</v>
      </c>
      <c r="AH117">
        <f>AGRIBALYSE_Raw!AG117/(1+AGRIBALYSE_Cooked!$B117)</f>
        <v>1.3569965333333334</v>
      </c>
    </row>
    <row r="118" spans="1:34">
      <c r="A118" t="s">
        <v>900</v>
      </c>
      <c r="B118" s="19">
        <v>2</v>
      </c>
      <c r="C118">
        <v>9100</v>
      </c>
      <c r="D118">
        <v>9100</v>
      </c>
      <c r="E118" t="s">
        <v>807</v>
      </c>
      <c r="F118" t="s">
        <v>819</v>
      </c>
      <c r="G118" t="s">
        <v>830</v>
      </c>
      <c r="H118" s="99" t="s">
        <v>831</v>
      </c>
      <c r="I118">
        <v>2</v>
      </c>
      <c r="J118">
        <v>0</v>
      </c>
      <c r="K118" t="s">
        <v>566</v>
      </c>
      <c r="L118" t="s">
        <v>570</v>
      </c>
      <c r="M118" t="s">
        <v>564</v>
      </c>
      <c r="N118">
        <v>3.8511463099452801</v>
      </c>
      <c r="O118">
        <v>0.42777986000000001</v>
      </c>
      <c r="P118">
        <f>AGRIBALYSE_Raw!O118/(1+AGRIBALYSE_Cooked!$B118)</f>
        <v>0.67166273333333326</v>
      </c>
      <c r="Q118">
        <f>AGRIBALYSE_Raw!P118/(1+AGRIBALYSE_Cooked!$B118)</f>
        <v>1.0333649000000001E-8</v>
      </c>
      <c r="R118">
        <f>AGRIBALYSE_Raw!Q118/(1+AGRIBALYSE_Cooked!$B118)</f>
        <v>3.3600356666666671E-2</v>
      </c>
      <c r="S118">
        <f>AGRIBALYSE_Raw!R118/(1+AGRIBALYSE_Cooked!$B118)</f>
        <v>2.5716251000000002E-3</v>
      </c>
      <c r="T118">
        <f>AGRIBALYSE_Raw!S118/(1+AGRIBALYSE_Cooked!$B118)</f>
        <v>5.3693763333333337E-8</v>
      </c>
      <c r="U118">
        <f>AGRIBALYSE_Raw!T118/(1+AGRIBALYSE_Cooked!$B118)</f>
        <v>2.2775385999999998E-7</v>
      </c>
      <c r="V118">
        <f>AGRIBALYSE_Raw!U118/(1+AGRIBALYSE_Cooked!$B118)</f>
        <v>1.7696865000000002E-10</v>
      </c>
      <c r="W118">
        <f>AGRIBALYSE_Raw!V118/(1+AGRIBALYSE_Cooked!$B118)</f>
        <v>8.4060230000000003E-3</v>
      </c>
      <c r="X118">
        <f>AGRIBALYSE_Raw!W118/(1+AGRIBALYSE_Cooked!$B118)</f>
        <v>8.2242566666666664E-5</v>
      </c>
      <c r="Y118">
        <f>AGRIBALYSE_Raw!X118/(1+AGRIBALYSE_Cooked!$B118)</f>
        <v>7.0060933333333337E-3</v>
      </c>
      <c r="Z118">
        <f>AGRIBALYSE_Raw!Y118/(1+AGRIBALYSE_Cooked!$B118)</f>
        <v>3.4145979999999999E-2</v>
      </c>
      <c r="AA118">
        <f>AGRIBALYSE_Raw!Z118/(1+AGRIBALYSE_Cooked!$B118)</f>
        <v>19.770074699999999</v>
      </c>
      <c r="AB118">
        <f>AGRIBALYSE_Raw!AA118/(1+AGRIBALYSE_Cooked!$B118)</f>
        <v>21.008106333333334</v>
      </c>
      <c r="AC118">
        <f>AGRIBALYSE_Raw!AB118/(1+AGRIBALYSE_Cooked!$B118)</f>
        <v>4.7658326666666664</v>
      </c>
      <c r="AD118">
        <f>AGRIBALYSE_Raw!AC118/(1+AGRIBALYSE_Cooked!$B118)</f>
        <v>3.7661409999999997</v>
      </c>
      <c r="AE118">
        <f>AGRIBALYSE_Raw!AD118/(1+AGRIBALYSE_Cooked!$B118)</f>
        <v>1.7637214333333334E-6</v>
      </c>
      <c r="AF118">
        <f>AGRIBALYSE_Raw!AE118/(1+AGRIBALYSE_Cooked!$B118)</f>
        <v>0.33916506666666663</v>
      </c>
      <c r="AG118">
        <f>AGRIBALYSE_Raw!AF118/(1+AGRIBALYSE_Cooked!$B118)</f>
        <v>0.32660008666666668</v>
      </c>
      <c r="AH118">
        <f>AGRIBALYSE_Raw!AG118/(1+AGRIBALYSE_Cooked!$B118)</f>
        <v>5.8975833333333337E-3</v>
      </c>
    </row>
    <row r="119" spans="1:34">
      <c r="A119" t="s">
        <v>895</v>
      </c>
      <c r="B119" s="19">
        <v>0</v>
      </c>
      <c r="C119">
        <v>31004</v>
      </c>
      <c r="D119">
        <v>31004</v>
      </c>
      <c r="E119" t="s">
        <v>832</v>
      </c>
      <c r="F119" t="s">
        <v>833</v>
      </c>
      <c r="G119" t="s">
        <v>834</v>
      </c>
      <c r="H119" t="s">
        <v>835</v>
      </c>
      <c r="I119">
        <v>2</v>
      </c>
      <c r="J119">
        <v>0</v>
      </c>
      <c r="K119" t="s">
        <v>566</v>
      </c>
      <c r="L119" t="s">
        <v>563</v>
      </c>
      <c r="M119" t="s">
        <v>564</v>
      </c>
      <c r="N119">
        <v>1.8103398795807299</v>
      </c>
      <c r="O119">
        <v>0.78735122999999996</v>
      </c>
      <c r="P119">
        <f>AGRIBALYSE_Raw!O119/(1+AGRIBALYSE_Cooked!$B119)</f>
        <v>12.587873999999999</v>
      </c>
      <c r="Q119">
        <f>AGRIBALYSE_Raw!P119/(1+AGRIBALYSE_Cooked!$B119)</f>
        <v>6.0224988999999998E-8</v>
      </c>
      <c r="R119">
        <f>AGRIBALYSE_Raw!Q119/(1+AGRIBALYSE_Cooked!$B119)</f>
        <v>0.55733237999999996</v>
      </c>
      <c r="S119">
        <f>AGRIBALYSE_Raw!R119/(1+AGRIBALYSE_Cooked!$B119)</f>
        <v>2.2503685999999998E-2</v>
      </c>
      <c r="T119">
        <f>AGRIBALYSE_Raw!S119/(1+AGRIBALYSE_Cooked!$B119)</f>
        <v>3.9882744999999999E-7</v>
      </c>
      <c r="U119">
        <f>AGRIBALYSE_Raw!T119/(1+AGRIBALYSE_Cooked!$B119)</f>
        <v>5.7626578000000002E-8</v>
      </c>
      <c r="V119">
        <f>AGRIBALYSE_Raw!U119/(1+AGRIBALYSE_Cooked!$B119)</f>
        <v>7.0575393999999998E-9</v>
      </c>
      <c r="W119">
        <f>AGRIBALYSE_Raw!V119/(1+AGRIBALYSE_Cooked!$B119)</f>
        <v>4.9427191000000002E-2</v>
      </c>
      <c r="X119">
        <f>AGRIBALYSE_Raw!W119/(1+AGRIBALYSE_Cooked!$B119)</f>
        <v>1.6113951000000001E-3</v>
      </c>
      <c r="Y119">
        <f>AGRIBALYSE_Raw!X119/(1+AGRIBALYSE_Cooked!$B119)</f>
        <v>3.2401336000000003E-2</v>
      </c>
      <c r="Z119">
        <f>AGRIBALYSE_Raw!Y119/(1+AGRIBALYSE_Cooked!$B119)</f>
        <v>0.19630242000000001</v>
      </c>
      <c r="AA119">
        <f>AGRIBALYSE_Raw!Z119/(1+AGRIBALYSE_Cooked!$B119)</f>
        <v>55.12097</v>
      </c>
      <c r="AB119">
        <f>AGRIBALYSE_Raw!AA119/(1+AGRIBALYSE_Cooked!$B119)</f>
        <v>486.84440000000001</v>
      </c>
      <c r="AC119">
        <f>AGRIBALYSE_Raw!AB119/(1+AGRIBALYSE_Cooked!$B119)</f>
        <v>1.1920329999999999</v>
      </c>
      <c r="AD119">
        <f>AGRIBALYSE_Raw!AC119/(1+AGRIBALYSE_Cooked!$B119)</f>
        <v>47.094230000000003</v>
      </c>
      <c r="AE119">
        <f>AGRIBALYSE_Raw!AD119/(1+AGRIBALYSE_Cooked!$B119)</f>
        <v>1.5110286999999999E-5</v>
      </c>
      <c r="AF119">
        <f>AGRIBALYSE_Raw!AE119/(1+AGRIBALYSE_Cooked!$B119)</f>
        <v>1.5953155999999999</v>
      </c>
      <c r="AG119">
        <f>AGRIBALYSE_Raw!AF119/(1+AGRIBALYSE_Cooked!$B119)</f>
        <v>2.3853800000000001</v>
      </c>
      <c r="AH119">
        <f>AGRIBALYSE_Raw!AG119/(1+AGRIBALYSE_Cooked!$B119)</f>
        <v>8.6071782999999993</v>
      </c>
    </row>
    <row r="120" spans="1:34">
      <c r="A120" t="s">
        <v>895</v>
      </c>
      <c r="B120" s="19">
        <v>0</v>
      </c>
      <c r="C120">
        <v>31085</v>
      </c>
      <c r="D120">
        <v>31085</v>
      </c>
      <c r="E120" t="s">
        <v>832</v>
      </c>
      <c r="F120" t="s">
        <v>833</v>
      </c>
      <c r="G120" t="s">
        <v>836</v>
      </c>
      <c r="H120" t="s">
        <v>837</v>
      </c>
      <c r="I120">
        <v>2</v>
      </c>
      <c r="J120">
        <v>0</v>
      </c>
      <c r="K120" t="s">
        <v>566</v>
      </c>
      <c r="L120" t="s">
        <v>563</v>
      </c>
      <c r="M120" t="s">
        <v>564</v>
      </c>
      <c r="N120">
        <v>1.9272283756291</v>
      </c>
      <c r="O120">
        <v>0.81823162999999999</v>
      </c>
      <c r="P120">
        <f>AGRIBALYSE_Raw!O120/(1+AGRIBALYSE_Cooked!$B120)</f>
        <v>15.398598</v>
      </c>
      <c r="Q120">
        <f>AGRIBALYSE_Raw!P120/(1+AGRIBALYSE_Cooked!$B120)</f>
        <v>4.5922322000000003E-8</v>
      </c>
      <c r="R120">
        <f>AGRIBALYSE_Raw!Q120/(1+AGRIBALYSE_Cooked!$B120)</f>
        <v>0.45547333000000001</v>
      </c>
      <c r="S120">
        <f>AGRIBALYSE_Raw!R120/(1+AGRIBALYSE_Cooked!$B120)</f>
        <v>2.7001766999999999E-2</v>
      </c>
      <c r="T120">
        <f>AGRIBALYSE_Raw!S120/(1+AGRIBALYSE_Cooked!$B120)</f>
        <v>2.6484942999999999E-7</v>
      </c>
      <c r="U120">
        <f>AGRIBALYSE_Raw!T120/(1+AGRIBALYSE_Cooked!$B120)</f>
        <v>3.6129738999999999E-8</v>
      </c>
      <c r="V120">
        <f>AGRIBALYSE_Raw!U120/(1+AGRIBALYSE_Cooked!$B120)</f>
        <v>8.0883424999999994E-9</v>
      </c>
      <c r="W120">
        <f>AGRIBALYSE_Raw!V120/(1+AGRIBALYSE_Cooked!$B120)</f>
        <v>2.7569725E-2</v>
      </c>
      <c r="X120">
        <f>AGRIBALYSE_Raw!W120/(1+AGRIBALYSE_Cooked!$B120)</f>
        <v>1.9710131999999998E-3</v>
      </c>
      <c r="Y120">
        <f>AGRIBALYSE_Raw!X120/(1+AGRIBALYSE_Cooked!$B120)</f>
        <v>3.6684816000000002E-2</v>
      </c>
      <c r="Z120">
        <f>AGRIBALYSE_Raw!Y120/(1+AGRIBALYSE_Cooked!$B120)</f>
        <v>9.8491892999999997E-2</v>
      </c>
      <c r="AA120">
        <f>AGRIBALYSE_Raw!Z120/(1+AGRIBALYSE_Cooked!$B120)</f>
        <v>37.8974452</v>
      </c>
      <c r="AB120">
        <f>AGRIBALYSE_Raw!AA120/(1+AGRIBALYSE_Cooked!$B120)</f>
        <v>573.89973999999995</v>
      </c>
      <c r="AC120">
        <f>AGRIBALYSE_Raw!AB120/(1+AGRIBALYSE_Cooked!$B120)</f>
        <v>1.1290718</v>
      </c>
      <c r="AD120">
        <f>AGRIBALYSE_Raw!AC120/(1+AGRIBALYSE_Cooked!$B120)</f>
        <v>49.456403000000002</v>
      </c>
      <c r="AE120">
        <f>AGRIBALYSE_Raw!AD120/(1+AGRIBALYSE_Cooked!$B120)</f>
        <v>1.2953153E-5</v>
      </c>
      <c r="AF120">
        <f>AGRIBALYSE_Raw!AE120/(1+AGRIBALYSE_Cooked!$B120)</f>
        <v>0.38854978000000001</v>
      </c>
      <c r="AG120">
        <f>AGRIBALYSE_Raw!AF120/(1+AGRIBALYSE_Cooked!$B120)</f>
        <v>2.0032185</v>
      </c>
      <c r="AH120">
        <f>AGRIBALYSE_Raw!AG120/(1+AGRIBALYSE_Cooked!$B120)</f>
        <v>13.006829</v>
      </c>
    </row>
    <row r="121" spans="1:34">
      <c r="A121" t="s">
        <v>895</v>
      </c>
      <c r="B121" s="19">
        <v>0</v>
      </c>
      <c r="C121">
        <v>31074</v>
      </c>
      <c r="D121">
        <v>31074</v>
      </c>
      <c r="E121" t="s">
        <v>832</v>
      </c>
      <c r="F121" t="s">
        <v>833</v>
      </c>
      <c r="G121" t="s">
        <v>838</v>
      </c>
      <c r="H121" t="s">
        <v>839</v>
      </c>
      <c r="I121">
        <v>2</v>
      </c>
      <c r="J121">
        <v>0</v>
      </c>
      <c r="K121" t="s">
        <v>566</v>
      </c>
      <c r="L121" t="s">
        <v>563</v>
      </c>
      <c r="M121" t="s">
        <v>564</v>
      </c>
      <c r="N121">
        <v>1.8864364699609999</v>
      </c>
      <c r="O121">
        <v>0.98007043000000005</v>
      </c>
      <c r="P121">
        <f>AGRIBALYSE_Raw!O121/(1+AGRIBALYSE_Cooked!$B121)</f>
        <v>19.068003000000001</v>
      </c>
      <c r="Q121">
        <f>AGRIBALYSE_Raw!P121/(1+AGRIBALYSE_Cooked!$B121)</f>
        <v>4.6451662000000003E-8</v>
      </c>
      <c r="R121">
        <f>AGRIBALYSE_Raw!Q121/(1+AGRIBALYSE_Cooked!$B121)</f>
        <v>0.45298917</v>
      </c>
      <c r="S121">
        <f>AGRIBALYSE_Raw!R121/(1+AGRIBALYSE_Cooked!$B121)</f>
        <v>3.2097543999999999E-2</v>
      </c>
      <c r="T121">
        <f>AGRIBALYSE_Raw!S121/(1+AGRIBALYSE_Cooked!$B121)</f>
        <v>2.7992498999999998E-7</v>
      </c>
      <c r="U121">
        <f>AGRIBALYSE_Raw!T121/(1+AGRIBALYSE_Cooked!$B121)</f>
        <v>4.4691603000000003E-8</v>
      </c>
      <c r="V121">
        <f>AGRIBALYSE_Raw!U121/(1+AGRIBALYSE_Cooked!$B121)</f>
        <v>9.7940223000000004E-9</v>
      </c>
      <c r="W121">
        <f>AGRIBALYSE_Raw!V121/(1+AGRIBALYSE_Cooked!$B121)</f>
        <v>2.8252264999999999E-2</v>
      </c>
      <c r="X121">
        <f>AGRIBALYSE_Raw!W121/(1+AGRIBALYSE_Cooked!$B121)</f>
        <v>2.4941525000000001E-3</v>
      </c>
      <c r="Y121">
        <f>AGRIBALYSE_Raw!X121/(1+AGRIBALYSE_Cooked!$B121)</f>
        <v>4.6473705999999997E-2</v>
      </c>
      <c r="Z121">
        <f>AGRIBALYSE_Raw!Y121/(1+AGRIBALYSE_Cooked!$B121)</f>
        <v>0.10107918</v>
      </c>
      <c r="AA121">
        <f>AGRIBALYSE_Raw!Z121/(1+AGRIBALYSE_Cooked!$B121)</f>
        <v>43.830188399999997</v>
      </c>
      <c r="AB121">
        <f>AGRIBALYSE_Raw!AA121/(1+AGRIBALYSE_Cooked!$B121)</f>
        <v>725.12663999999995</v>
      </c>
      <c r="AC121">
        <f>AGRIBALYSE_Raw!AB121/(1+AGRIBALYSE_Cooked!$B121)</f>
        <v>0.87603624999999996</v>
      </c>
      <c r="AD121">
        <f>AGRIBALYSE_Raw!AC121/(1+AGRIBALYSE_Cooked!$B121)</f>
        <v>55.48563</v>
      </c>
      <c r="AE121">
        <f>AGRIBALYSE_Raw!AD121/(1+AGRIBALYSE_Cooked!$B121)</f>
        <v>1.3163934000000001E-5</v>
      </c>
      <c r="AF121">
        <f>AGRIBALYSE_Raw!AE121/(1+AGRIBALYSE_Cooked!$B121)</f>
        <v>0.50567295999999995</v>
      </c>
      <c r="AG121">
        <f>AGRIBALYSE_Raw!AF121/(1+AGRIBALYSE_Cooked!$B121)</f>
        <v>2.0514681000000001</v>
      </c>
      <c r="AH121">
        <f>AGRIBALYSE_Raw!AG121/(1+AGRIBALYSE_Cooked!$B121)</f>
        <v>16.510861999999999</v>
      </c>
    </row>
    <row r="122" spans="1:34">
      <c r="A122" t="s">
        <v>895</v>
      </c>
      <c r="B122" s="19">
        <v>0</v>
      </c>
      <c r="C122">
        <v>31008</v>
      </c>
      <c r="D122">
        <v>31008</v>
      </c>
      <c r="E122" t="s">
        <v>832</v>
      </c>
      <c r="F122" t="s">
        <v>840</v>
      </c>
      <c r="G122" t="s">
        <v>841</v>
      </c>
      <c r="H122" t="s">
        <v>408</v>
      </c>
      <c r="I122">
        <v>2</v>
      </c>
      <c r="J122">
        <v>0</v>
      </c>
      <c r="K122" t="s">
        <v>566</v>
      </c>
      <c r="L122" t="s">
        <v>563</v>
      </c>
      <c r="M122" t="s">
        <v>564</v>
      </c>
      <c r="N122">
        <v>2.5348743755244998</v>
      </c>
      <c r="O122">
        <v>0.19644539999999999</v>
      </c>
      <c r="P122">
        <f>AGRIBALYSE_Raw!O122/(1+AGRIBALYSE_Cooked!$B122)</f>
        <v>1.5721411000000001</v>
      </c>
      <c r="Q122">
        <f>AGRIBALYSE_Raw!P122/(1+AGRIBALYSE_Cooked!$B122)</f>
        <v>6.2160626000000003E-8</v>
      </c>
      <c r="R122">
        <f>AGRIBALYSE_Raw!Q122/(1+AGRIBALYSE_Cooked!$B122)</f>
        <v>0.18353776999999999</v>
      </c>
      <c r="S122">
        <f>AGRIBALYSE_Raw!R122/(1+AGRIBALYSE_Cooked!$B122)</f>
        <v>7.4055374000000004E-3</v>
      </c>
      <c r="T122">
        <f>AGRIBALYSE_Raw!S122/(1+AGRIBALYSE_Cooked!$B122)</f>
        <v>1.6892294E-7</v>
      </c>
      <c r="U122">
        <f>AGRIBALYSE_Raw!T122/(1+AGRIBALYSE_Cooked!$B122)</f>
        <v>4.3158784999999997E-8</v>
      </c>
      <c r="V122">
        <f>AGRIBALYSE_Raw!U122/(1+AGRIBALYSE_Cooked!$B122)</f>
        <v>1.1746894E-9</v>
      </c>
      <c r="W122">
        <f>AGRIBALYSE_Raw!V122/(1+AGRIBALYSE_Cooked!$B122)</f>
        <v>1.9002789999999999E-2</v>
      </c>
      <c r="X122">
        <f>AGRIBALYSE_Raw!W122/(1+AGRIBALYSE_Cooked!$B122)</f>
        <v>2.4257436000000001E-4</v>
      </c>
      <c r="Y122">
        <f>AGRIBALYSE_Raw!X122/(1+AGRIBALYSE_Cooked!$B122)</f>
        <v>4.6358527E-3</v>
      </c>
      <c r="Z122">
        <f>AGRIBALYSE_Raw!Y122/(1+AGRIBALYSE_Cooked!$B122)</f>
        <v>7.3016282000000002E-2</v>
      </c>
      <c r="AA122">
        <f>AGRIBALYSE_Raw!Z122/(1+AGRIBALYSE_Cooked!$B122)</f>
        <v>19.754651299999999</v>
      </c>
      <c r="AB122">
        <f>AGRIBALYSE_Raw!AA122/(1+AGRIBALYSE_Cooked!$B122)</f>
        <v>37.91066</v>
      </c>
      <c r="AC122">
        <f>AGRIBALYSE_Raw!AB122/(1+AGRIBALYSE_Cooked!$B122)</f>
        <v>1.6161407999999999</v>
      </c>
      <c r="AD122">
        <f>AGRIBALYSE_Raw!AC122/(1+AGRIBALYSE_Cooked!$B122)</f>
        <v>22.350738</v>
      </c>
      <c r="AE122">
        <f>AGRIBALYSE_Raw!AD122/(1+AGRIBALYSE_Cooked!$B122)</f>
        <v>8.3566392000000005E-6</v>
      </c>
      <c r="AF122">
        <f>AGRIBALYSE_Raw!AE122/(1+AGRIBALYSE_Cooked!$B122)</f>
        <v>6.9884739000000001E-3</v>
      </c>
      <c r="AG122">
        <f>AGRIBALYSE_Raw!AF122/(1+AGRIBALYSE_Cooked!$B122)</f>
        <v>1.5584049</v>
      </c>
      <c r="AH122">
        <f>AGRIBALYSE_Raw!AG122/(1+AGRIBALYSE_Cooked!$B122)</f>
        <v>6.7477309000000003E-3</v>
      </c>
    </row>
    <row r="123" spans="1:34">
      <c r="A123" t="s">
        <v>895</v>
      </c>
      <c r="B123" s="19">
        <v>0</v>
      </c>
      <c r="C123">
        <v>31016</v>
      </c>
      <c r="D123">
        <v>31016</v>
      </c>
      <c r="E123" t="s">
        <v>832</v>
      </c>
      <c r="F123" t="s">
        <v>840</v>
      </c>
      <c r="G123" t="s">
        <v>842</v>
      </c>
      <c r="H123" t="s">
        <v>843</v>
      </c>
      <c r="I123">
        <v>2</v>
      </c>
      <c r="J123">
        <v>0</v>
      </c>
      <c r="K123" t="s">
        <v>566</v>
      </c>
      <c r="L123" t="s">
        <v>563</v>
      </c>
      <c r="M123" t="s">
        <v>564</v>
      </c>
      <c r="N123">
        <v>3.0921812044627899</v>
      </c>
      <c r="O123">
        <v>0.12611820999999901</v>
      </c>
      <c r="P123">
        <f>AGRIBALYSE_Raw!O123/(1+AGRIBALYSE_Cooked!$B123)</f>
        <v>0.74610001000000004</v>
      </c>
      <c r="Q123">
        <f>AGRIBALYSE_Raw!P123/(1+AGRIBALYSE_Cooked!$B123)</f>
        <v>1.2229947000000001E-8</v>
      </c>
      <c r="R123">
        <f>AGRIBALYSE_Raw!Q123/(1+AGRIBALYSE_Cooked!$B123)</f>
        <v>9.9034733999999999E-2</v>
      </c>
      <c r="S123">
        <f>AGRIBALYSE_Raw!R123/(1+AGRIBALYSE_Cooked!$B123)</f>
        <v>3.3239703E-3</v>
      </c>
      <c r="T123">
        <f>AGRIBALYSE_Raw!S123/(1+AGRIBALYSE_Cooked!$B123)</f>
        <v>1.3055105999999999E-7</v>
      </c>
      <c r="U123">
        <f>AGRIBALYSE_Raw!T123/(1+AGRIBALYSE_Cooked!$B123)</f>
        <v>-1.1810905E-8</v>
      </c>
      <c r="V123">
        <f>AGRIBALYSE_Raw!U123/(1+AGRIBALYSE_Cooked!$B123)</f>
        <v>2.5591468000000001E-10</v>
      </c>
      <c r="W123">
        <f>AGRIBALYSE_Raw!V123/(1+AGRIBALYSE_Cooked!$B123)</f>
        <v>1.6595103E-2</v>
      </c>
      <c r="X123">
        <f>AGRIBALYSE_Raw!W123/(1+AGRIBALYSE_Cooked!$B123)</f>
        <v>1.7599192999999999E-4</v>
      </c>
      <c r="Y123">
        <f>AGRIBALYSE_Raw!X123/(1+AGRIBALYSE_Cooked!$B123)</f>
        <v>5.3046461999999997E-3</v>
      </c>
      <c r="Z123">
        <f>AGRIBALYSE_Raw!Y123/(1+AGRIBALYSE_Cooked!$B123)</f>
        <v>7.0185326000000006E-2</v>
      </c>
      <c r="AA123">
        <f>AGRIBALYSE_Raw!Z123/(1+AGRIBALYSE_Cooked!$B123)</f>
        <v>10.9117847</v>
      </c>
      <c r="AB123">
        <f>AGRIBALYSE_Raw!AA123/(1+AGRIBALYSE_Cooked!$B123)</f>
        <v>31.93665</v>
      </c>
      <c r="AC123">
        <f>AGRIBALYSE_Raw!AB123/(1+AGRIBALYSE_Cooked!$B123)</f>
        <v>1.8000621000000001</v>
      </c>
      <c r="AD123">
        <f>AGRIBALYSE_Raw!AC123/(1+AGRIBALYSE_Cooked!$B123)</f>
        <v>9.6581921000000008</v>
      </c>
      <c r="AE123">
        <f>AGRIBALYSE_Raw!AD123/(1+AGRIBALYSE_Cooked!$B123)</f>
        <v>4.3033468000000003E-6</v>
      </c>
      <c r="AF123">
        <f>AGRIBALYSE_Raw!AE123/(1+AGRIBALYSE_Cooked!$B123)</f>
        <v>8.7173144000000004E-3</v>
      </c>
      <c r="AG123">
        <f>AGRIBALYSE_Raw!AF123/(1+AGRIBALYSE_Cooked!$B123)</f>
        <v>0.73636219999999997</v>
      </c>
      <c r="AH123">
        <f>AGRIBALYSE_Raw!AG123/(1+AGRIBALYSE_Cooked!$B123)</f>
        <v>1.0204967000000001E-3</v>
      </c>
    </row>
    <row r="124" spans="1:34">
      <c r="A124" t="s">
        <v>895</v>
      </c>
      <c r="B124" s="19">
        <v>0</v>
      </c>
      <c r="C124">
        <v>31017</v>
      </c>
      <c r="D124">
        <v>31017</v>
      </c>
      <c r="E124" t="s">
        <v>832</v>
      </c>
      <c r="F124" t="s">
        <v>840</v>
      </c>
      <c r="G124" t="s">
        <v>844</v>
      </c>
      <c r="H124" t="s">
        <v>845</v>
      </c>
      <c r="I124">
        <v>2</v>
      </c>
      <c r="J124">
        <v>0</v>
      </c>
      <c r="K124" t="s">
        <v>566</v>
      </c>
      <c r="L124" t="s">
        <v>563</v>
      </c>
      <c r="M124" t="s">
        <v>564</v>
      </c>
      <c r="N124">
        <v>3.1505810985661</v>
      </c>
      <c r="O124">
        <v>0.33904963999999999</v>
      </c>
      <c r="P124">
        <f>AGRIBALYSE_Raw!O124/(1+AGRIBALYSE_Cooked!$B124)</f>
        <v>1.0415673000000001</v>
      </c>
      <c r="Q124">
        <f>AGRIBALYSE_Raw!P124/(1+AGRIBALYSE_Cooked!$B124)</f>
        <v>7.7447755999999995E-8</v>
      </c>
      <c r="R124">
        <f>AGRIBALYSE_Raw!Q124/(1+AGRIBALYSE_Cooked!$B124)</f>
        <v>8.5938518000000005E-2</v>
      </c>
      <c r="S124">
        <f>AGRIBALYSE_Raw!R124/(1+AGRIBALYSE_Cooked!$B124)</f>
        <v>5.8263541000000002E-3</v>
      </c>
      <c r="T124">
        <f>AGRIBALYSE_Raw!S124/(1+AGRIBALYSE_Cooked!$B124)</f>
        <v>1.1483275E-7</v>
      </c>
      <c r="U124">
        <f>AGRIBALYSE_Raw!T124/(1+AGRIBALYSE_Cooked!$B124)</f>
        <v>2.0069289999999999E-7</v>
      </c>
      <c r="V124">
        <f>AGRIBALYSE_Raw!U124/(1+AGRIBALYSE_Cooked!$B124)</f>
        <v>1.4821140999999999E-8</v>
      </c>
      <c r="W124">
        <f>AGRIBALYSE_Raw!V124/(1+AGRIBALYSE_Cooked!$B124)</f>
        <v>1.4291758999999999E-2</v>
      </c>
      <c r="X124">
        <f>AGRIBALYSE_Raw!W124/(1+AGRIBALYSE_Cooked!$B124)</f>
        <v>2.8596098000000002E-4</v>
      </c>
      <c r="Y124">
        <f>AGRIBALYSE_Raw!X124/(1+AGRIBALYSE_Cooked!$B124)</f>
        <v>6.7182277E-3</v>
      </c>
      <c r="Z124">
        <f>AGRIBALYSE_Raw!Y124/(1+AGRIBALYSE_Cooked!$B124)</f>
        <v>6.0548591999999998E-2</v>
      </c>
      <c r="AA124">
        <f>AGRIBALYSE_Raw!Z124/(1+AGRIBALYSE_Cooked!$B124)</f>
        <v>349.59119900000002</v>
      </c>
      <c r="AB124">
        <f>AGRIBALYSE_Raw!AA124/(1+AGRIBALYSE_Cooked!$B124)</f>
        <v>90.691213000000005</v>
      </c>
      <c r="AC124">
        <f>AGRIBALYSE_Raw!AB124/(1+AGRIBALYSE_Cooked!$B124)</f>
        <v>6.6022299000000002</v>
      </c>
      <c r="AD124">
        <f>AGRIBALYSE_Raw!AC124/(1+AGRIBALYSE_Cooked!$B124)</f>
        <v>9.2051111999999993</v>
      </c>
      <c r="AE124">
        <f>AGRIBALYSE_Raw!AD124/(1+AGRIBALYSE_Cooked!$B124)</f>
        <v>5.1388712999999997E-6</v>
      </c>
      <c r="AF124">
        <f>AGRIBALYSE_Raw!AE124/(1+AGRIBALYSE_Cooked!$B124)</f>
        <v>5.7988457E-2</v>
      </c>
      <c r="AG124">
        <f>AGRIBALYSE_Raw!AF124/(1+AGRIBALYSE_Cooked!$B124)</f>
        <v>0.71655155999999998</v>
      </c>
      <c r="AH124">
        <f>AGRIBALYSE_Raw!AG124/(1+AGRIBALYSE_Cooked!$B124)</f>
        <v>0.26702728999999997</v>
      </c>
    </row>
    <row r="125" spans="1:34">
      <c r="A125" t="s">
        <v>901</v>
      </c>
      <c r="B125" s="19">
        <v>-0.3</v>
      </c>
      <c r="C125">
        <v>6260</v>
      </c>
      <c r="D125">
        <v>6260</v>
      </c>
      <c r="E125" t="s">
        <v>846</v>
      </c>
      <c r="F125" t="s">
        <v>847</v>
      </c>
      <c r="G125" t="s">
        <v>848</v>
      </c>
      <c r="H125" t="s">
        <v>849</v>
      </c>
      <c r="I125">
        <v>2</v>
      </c>
      <c r="J125">
        <v>0</v>
      </c>
      <c r="K125" t="s">
        <v>562</v>
      </c>
      <c r="L125" t="s">
        <v>570</v>
      </c>
      <c r="M125" t="s">
        <v>564</v>
      </c>
      <c r="N125">
        <v>3.0482153948999402</v>
      </c>
      <c r="O125">
        <v>1.6709940000000001</v>
      </c>
      <c r="P125">
        <f>AGRIBALYSE_Raw!O125/(1+AGRIBALYSE_Cooked!$B125)</f>
        <v>24.988207142857146</v>
      </c>
      <c r="Q125">
        <f>AGRIBALYSE_Raw!P125/(1+AGRIBALYSE_Cooked!$B125)</f>
        <v>1.3955906857142859E-7</v>
      </c>
      <c r="R125">
        <f>AGRIBALYSE_Raw!Q125/(1+AGRIBALYSE_Cooked!$B125)</f>
        <v>1.8770120000000003</v>
      </c>
      <c r="S125">
        <f>AGRIBALYSE_Raw!R125/(1+AGRIBALYSE_Cooked!$B125)</f>
        <v>3.9486144285714286E-2</v>
      </c>
      <c r="T125">
        <f>AGRIBALYSE_Raw!S125/(1+AGRIBALYSE_Cooked!$B125)</f>
        <v>2.3199469999999998E-6</v>
      </c>
      <c r="U125">
        <f>AGRIBALYSE_Raw!T125/(1+AGRIBALYSE_Cooked!$B125)</f>
        <v>3.6169917142857149E-7</v>
      </c>
      <c r="V125">
        <f>AGRIBALYSE_Raw!U125/(1+AGRIBALYSE_Cooked!$B125)</f>
        <v>1.0396944285714287E-8</v>
      </c>
      <c r="W125">
        <f>AGRIBALYSE_Raw!V125/(1+AGRIBALYSE_Cooked!$B125)</f>
        <v>0.34008607142857145</v>
      </c>
      <c r="X125">
        <f>AGRIBALYSE_Raw!W125/(1+AGRIBALYSE_Cooked!$B125)</f>
        <v>1.2629855714285715E-3</v>
      </c>
      <c r="Y125">
        <f>AGRIBALYSE_Raw!X125/(1+AGRIBALYSE_Cooked!$B125)</f>
        <v>7.6559241428571442E-2</v>
      </c>
      <c r="Z125">
        <f>AGRIBALYSE_Raw!Y125/(1+AGRIBALYSE_Cooked!$B125)</f>
        <v>1.4999898571428572</v>
      </c>
      <c r="AA125">
        <f>AGRIBALYSE_Raw!Z125/(1+AGRIBALYSE_Cooked!$B125)</f>
        <v>136.28395857142857</v>
      </c>
      <c r="AB125">
        <f>AGRIBALYSE_Raw!AA125/(1+AGRIBALYSE_Cooked!$B125)</f>
        <v>1606.2862857142859</v>
      </c>
      <c r="AC125">
        <f>AGRIBALYSE_Raw!AB125/(1+AGRIBALYSE_Cooked!$B125)</f>
        <v>2.4195222857142862</v>
      </c>
      <c r="AD125">
        <f>AGRIBALYSE_Raw!AC125/(1+AGRIBALYSE_Cooked!$B125)</f>
        <v>88.119488571428576</v>
      </c>
      <c r="AE125">
        <f>AGRIBALYSE_Raw!AD125/(1+AGRIBALYSE_Cooked!$B125)</f>
        <v>3.6520845714285714E-5</v>
      </c>
      <c r="AF125">
        <f>AGRIBALYSE_Raw!AE125/(1+AGRIBALYSE_Cooked!$B125)</f>
        <v>17.378728571428574</v>
      </c>
      <c r="AG125">
        <f>AGRIBALYSE_Raw!AF125/(1+AGRIBALYSE_Cooked!$B125)</f>
        <v>7.5322292857142861</v>
      </c>
      <c r="AH125">
        <f>AGRIBALYSE_Raw!AG125/(1+AGRIBALYSE_Cooked!$B125)</f>
        <v>7.7249337142857144E-2</v>
      </c>
    </row>
    <row r="126" spans="1:34">
      <c r="A126" t="s">
        <v>901</v>
      </c>
      <c r="B126" s="19">
        <v>-0.3</v>
      </c>
      <c r="C126">
        <v>30051</v>
      </c>
      <c r="D126">
        <v>30051</v>
      </c>
      <c r="E126" t="s">
        <v>846</v>
      </c>
      <c r="F126" t="s">
        <v>850</v>
      </c>
      <c r="G126" t="s">
        <v>851</v>
      </c>
      <c r="H126" t="s">
        <v>852</v>
      </c>
      <c r="I126">
        <v>2</v>
      </c>
      <c r="J126">
        <v>0</v>
      </c>
      <c r="K126" t="s">
        <v>562</v>
      </c>
      <c r="L126" t="s">
        <v>570</v>
      </c>
      <c r="M126" t="s">
        <v>564</v>
      </c>
      <c r="N126">
        <v>2.43943946171711</v>
      </c>
      <c r="O126">
        <v>0.66553147999999995</v>
      </c>
      <c r="P126">
        <f>AGRIBALYSE_Raw!O126/(1+AGRIBALYSE_Cooked!$B126)</f>
        <v>7.7034368571428571</v>
      </c>
      <c r="Q126">
        <f>AGRIBALYSE_Raw!P126/(1+AGRIBALYSE_Cooked!$B126)</f>
        <v>1.2033278571428572E-7</v>
      </c>
      <c r="R126">
        <f>AGRIBALYSE_Raw!Q126/(1+AGRIBALYSE_Cooked!$B126)</f>
        <v>1.6822408571428573</v>
      </c>
      <c r="S126">
        <f>AGRIBALYSE_Raw!R126/(1+AGRIBALYSE_Cooked!$B126)</f>
        <v>1.8609348571428572E-2</v>
      </c>
      <c r="T126">
        <f>AGRIBALYSE_Raw!S126/(1+AGRIBALYSE_Cooked!$B126)</f>
        <v>8.3083927142857146E-7</v>
      </c>
      <c r="U126">
        <f>AGRIBALYSE_Raw!T126/(1+AGRIBALYSE_Cooked!$B126)</f>
        <v>8.3503908571428585E-8</v>
      </c>
      <c r="V126">
        <f>AGRIBALYSE_Raw!U126/(1+AGRIBALYSE_Cooked!$B126)</f>
        <v>5.4640810000000003E-9</v>
      </c>
      <c r="W126">
        <f>AGRIBALYSE_Raw!V126/(1+AGRIBALYSE_Cooked!$B126)</f>
        <v>0.11226046571428572</v>
      </c>
      <c r="X126">
        <f>AGRIBALYSE_Raw!W126/(1+AGRIBALYSE_Cooked!$B126)</f>
        <v>1.0593723714285715E-3</v>
      </c>
      <c r="Y126">
        <f>AGRIBALYSE_Raw!X126/(1+AGRIBALYSE_Cooked!$B126)</f>
        <v>3.2596187142857141E-2</v>
      </c>
      <c r="Z126">
        <f>AGRIBALYSE_Raw!Y126/(1+AGRIBALYSE_Cooked!$B126)</f>
        <v>0.47969594285714284</v>
      </c>
      <c r="AA126">
        <f>AGRIBALYSE_Raw!Z126/(1+AGRIBALYSE_Cooked!$B126)</f>
        <v>211.41824285714287</v>
      </c>
      <c r="AB126">
        <f>AGRIBALYSE_Raw!AA126/(1+AGRIBALYSE_Cooked!$B126)</f>
        <v>393.14075714285718</v>
      </c>
      <c r="AC126">
        <f>AGRIBALYSE_Raw!AB126/(1+AGRIBALYSE_Cooked!$B126)</f>
        <v>2.5451485714285718</v>
      </c>
      <c r="AD126">
        <f>AGRIBALYSE_Raw!AC126/(1+AGRIBALYSE_Cooked!$B126)</f>
        <v>71.945932857142864</v>
      </c>
      <c r="AE126">
        <f>AGRIBALYSE_Raw!AD126/(1+AGRIBALYSE_Cooked!$B126)</f>
        <v>3.0310262857142861E-5</v>
      </c>
      <c r="AF126">
        <f>AGRIBALYSE_Raw!AE126/(1+AGRIBALYSE_Cooked!$B126)</f>
        <v>2.5299407142857144</v>
      </c>
      <c r="AG126">
        <f>AGRIBALYSE_Raw!AF126/(1+AGRIBALYSE_Cooked!$B126)</f>
        <v>4.5031095714285714</v>
      </c>
      <c r="AH126">
        <f>AGRIBALYSE_Raw!AG126/(1+AGRIBALYSE_Cooked!$B126)</f>
        <v>0.67038665714285717</v>
      </c>
    </row>
    <row r="127" spans="1:34">
      <c r="A127" t="s">
        <v>901</v>
      </c>
      <c r="B127" s="19">
        <v>-0.3</v>
      </c>
      <c r="C127">
        <v>28910</v>
      </c>
      <c r="D127">
        <v>28910</v>
      </c>
      <c r="E127" t="s">
        <v>846</v>
      </c>
      <c r="F127" t="s">
        <v>850</v>
      </c>
      <c r="G127" t="s">
        <v>853</v>
      </c>
      <c r="H127" t="s">
        <v>854</v>
      </c>
      <c r="I127">
        <v>2</v>
      </c>
      <c r="J127">
        <v>0</v>
      </c>
      <c r="K127" t="s">
        <v>562</v>
      </c>
      <c r="L127" t="s">
        <v>570</v>
      </c>
      <c r="M127" t="s">
        <v>564</v>
      </c>
      <c r="N127">
        <v>2.9667344317192899</v>
      </c>
      <c r="O127">
        <v>0.97234971000000003</v>
      </c>
      <c r="P127">
        <f>AGRIBALYSE_Raw!O127/(1+AGRIBALYSE_Cooked!$B127)</f>
        <v>10.927510000000002</v>
      </c>
      <c r="Q127">
        <f>AGRIBALYSE_Raw!P127/(1+AGRIBALYSE_Cooked!$B127)</f>
        <v>2.1536515714285716E-6</v>
      </c>
      <c r="R127">
        <f>AGRIBALYSE_Raw!Q127/(1+AGRIBALYSE_Cooked!$B127)</f>
        <v>2.5496061428571428</v>
      </c>
      <c r="S127">
        <f>AGRIBALYSE_Raw!R127/(1+AGRIBALYSE_Cooked!$B127)</f>
        <v>2.5844294285714286E-2</v>
      </c>
      <c r="T127">
        <f>AGRIBALYSE_Raw!S127/(1+AGRIBALYSE_Cooked!$B127)</f>
        <v>1.1377889714285716E-6</v>
      </c>
      <c r="U127">
        <f>AGRIBALYSE_Raw!T127/(1+AGRIBALYSE_Cooked!$B127)</f>
        <v>1.1987781571428571E-7</v>
      </c>
      <c r="V127">
        <f>AGRIBALYSE_Raw!U127/(1+AGRIBALYSE_Cooked!$B127)</f>
        <v>7.6968517142857153E-9</v>
      </c>
      <c r="W127">
        <f>AGRIBALYSE_Raw!V127/(1+AGRIBALYSE_Cooked!$B127)</f>
        <v>0.1529861285714286</v>
      </c>
      <c r="X127">
        <f>AGRIBALYSE_Raw!W127/(1+AGRIBALYSE_Cooked!$B127)</f>
        <v>1.6119611428571429E-3</v>
      </c>
      <c r="Y127">
        <f>AGRIBALYSE_Raw!X127/(1+AGRIBALYSE_Cooked!$B127)</f>
        <v>4.4923747142857143E-2</v>
      </c>
      <c r="Z127">
        <f>AGRIBALYSE_Raw!Y127/(1+AGRIBALYSE_Cooked!$B127)</f>
        <v>0.65128345714285718</v>
      </c>
      <c r="AA127">
        <f>AGRIBALYSE_Raw!Z127/(1+AGRIBALYSE_Cooked!$B127)</f>
        <v>287.82399714285714</v>
      </c>
      <c r="AB127">
        <f>AGRIBALYSE_Raw!AA127/(1+AGRIBALYSE_Cooked!$B127)</f>
        <v>534.49428571428575</v>
      </c>
      <c r="AC127">
        <f>AGRIBALYSE_Raw!AB127/(1+AGRIBALYSE_Cooked!$B127)</f>
        <v>3.5415741428571428</v>
      </c>
      <c r="AD127">
        <f>AGRIBALYSE_Raw!AC127/(1+AGRIBALYSE_Cooked!$B127)</f>
        <v>110.56476285714287</v>
      </c>
      <c r="AE127">
        <f>AGRIBALYSE_Raw!AD127/(1+AGRIBALYSE_Cooked!$B127)</f>
        <v>8.6701551428571434E-5</v>
      </c>
      <c r="AF127">
        <f>AGRIBALYSE_Raw!AE127/(1+AGRIBALYSE_Cooked!$B127)</f>
        <v>3.4319840000000004</v>
      </c>
      <c r="AG127">
        <f>AGRIBALYSE_Raw!AF127/(1+AGRIBALYSE_Cooked!$B127)</f>
        <v>6.5886077142857147</v>
      </c>
      <c r="AH127">
        <f>AGRIBALYSE_Raw!AG127/(1+AGRIBALYSE_Cooked!$B127)</f>
        <v>0.90691812857142873</v>
      </c>
    </row>
    <row r="128" spans="1:34">
      <c r="A128" t="s">
        <v>901</v>
      </c>
      <c r="B128" s="19">
        <v>-0.3</v>
      </c>
      <c r="C128">
        <v>30156</v>
      </c>
      <c r="D128">
        <v>30156</v>
      </c>
      <c r="E128" t="s">
        <v>846</v>
      </c>
      <c r="F128" t="s">
        <v>850</v>
      </c>
      <c r="G128" t="s">
        <v>855</v>
      </c>
      <c r="H128" t="s">
        <v>856</v>
      </c>
      <c r="I128">
        <v>2</v>
      </c>
      <c r="J128">
        <v>0</v>
      </c>
      <c r="K128" t="s">
        <v>562</v>
      </c>
      <c r="L128" t="s">
        <v>570</v>
      </c>
      <c r="M128" t="s">
        <v>564</v>
      </c>
      <c r="N128">
        <v>2.8968097829458901</v>
      </c>
      <c r="O128">
        <v>4.3293435999999996</v>
      </c>
      <c r="P128">
        <f>AGRIBALYSE_Raw!O128/(1+AGRIBALYSE_Cooked!$B128)</f>
        <v>57.802362857142867</v>
      </c>
      <c r="Q128">
        <f>AGRIBALYSE_Raw!P128/(1+AGRIBALYSE_Cooked!$B128)</f>
        <v>2.6716171428571431E-7</v>
      </c>
      <c r="R128">
        <f>AGRIBALYSE_Raw!Q128/(1+AGRIBALYSE_Cooked!$B128)</f>
        <v>1.6154274285714287</v>
      </c>
      <c r="S128">
        <f>AGRIBALYSE_Raw!R128/(1+AGRIBALYSE_Cooked!$B128)</f>
        <v>9.1258097142857153E-2</v>
      </c>
      <c r="T128">
        <f>AGRIBALYSE_Raw!S128/(1+AGRIBALYSE_Cooked!$B128)</f>
        <v>6.7657587142857148E-6</v>
      </c>
      <c r="U128">
        <f>AGRIBALYSE_Raw!T128/(1+AGRIBALYSE_Cooked!$B128)</f>
        <v>9.4946244285714292E-7</v>
      </c>
      <c r="V128">
        <f>AGRIBALYSE_Raw!U128/(1+AGRIBALYSE_Cooked!$B128)</f>
        <v>2.5672860000000003E-8</v>
      </c>
      <c r="W128">
        <f>AGRIBALYSE_Raw!V128/(1+AGRIBALYSE_Cooked!$B128)</f>
        <v>0.99582725714285714</v>
      </c>
      <c r="X128">
        <f>AGRIBALYSE_Raw!W128/(1+AGRIBALYSE_Cooked!$B128)</f>
        <v>2.6348105714285716E-3</v>
      </c>
      <c r="Y128">
        <f>AGRIBALYSE_Raw!X128/(1+AGRIBALYSE_Cooked!$B128)</f>
        <v>0.19806387142857146</v>
      </c>
      <c r="Z128">
        <f>AGRIBALYSE_Raw!Y128/(1+AGRIBALYSE_Cooked!$B128)</f>
        <v>4.4161472857142865</v>
      </c>
      <c r="AA128">
        <f>AGRIBALYSE_Raw!Z128/(1+AGRIBALYSE_Cooked!$B128)</f>
        <v>293.55199428571285</v>
      </c>
      <c r="AB128">
        <f>AGRIBALYSE_Raw!AA128/(1+AGRIBALYSE_Cooked!$B128)</f>
        <v>4952.4344285714287</v>
      </c>
      <c r="AC128">
        <f>AGRIBALYSE_Raw!AB128/(1+AGRIBALYSE_Cooked!$B128)</f>
        <v>7.2663131428571432</v>
      </c>
      <c r="AD128">
        <f>AGRIBALYSE_Raw!AC128/(1+AGRIBALYSE_Cooked!$B128)</f>
        <v>123.39758571428573</v>
      </c>
      <c r="AE128">
        <f>AGRIBALYSE_Raw!AD128/(1+AGRIBALYSE_Cooked!$B128)</f>
        <v>7.2717574285714295E-5</v>
      </c>
      <c r="AF128">
        <f>AGRIBALYSE_Raw!AE128/(1+AGRIBALYSE_Cooked!$B128)</f>
        <v>40.356741428571432</v>
      </c>
      <c r="AG128">
        <f>AGRIBALYSE_Raw!AF128/(1+AGRIBALYSE_Cooked!$B128)</f>
        <v>17.114285714285717</v>
      </c>
      <c r="AH128">
        <f>AGRIBALYSE_Raw!AG128/(1+AGRIBALYSE_Cooked!$B128)</f>
        <v>0.33133494285714288</v>
      </c>
    </row>
    <row r="129" spans="1:34">
      <c r="A129" t="s">
        <v>901</v>
      </c>
      <c r="B129" s="19">
        <v>-0.3</v>
      </c>
      <c r="C129">
        <v>30309</v>
      </c>
      <c r="D129">
        <v>30309</v>
      </c>
      <c r="E129" t="s">
        <v>846</v>
      </c>
      <c r="F129" t="s">
        <v>850</v>
      </c>
      <c r="G129" t="s">
        <v>857</v>
      </c>
      <c r="H129" t="s">
        <v>858</v>
      </c>
      <c r="I129">
        <v>2</v>
      </c>
      <c r="J129">
        <v>0</v>
      </c>
      <c r="K129" t="s">
        <v>562</v>
      </c>
      <c r="L129" t="s">
        <v>570</v>
      </c>
      <c r="M129" t="s">
        <v>564</v>
      </c>
      <c r="N129">
        <v>2.9557417843840201</v>
      </c>
      <c r="O129">
        <v>0.94361958999999995</v>
      </c>
      <c r="P129">
        <f>AGRIBALYSE_Raw!O129/(1+AGRIBALYSE_Cooked!$B129)</f>
        <v>10.584187857142858</v>
      </c>
      <c r="Q129">
        <f>AGRIBALYSE_Raw!P129/(1+AGRIBALYSE_Cooked!$B129)</f>
        <v>1.6294230000000001E-7</v>
      </c>
      <c r="R129">
        <f>AGRIBALYSE_Raw!Q129/(1+AGRIBALYSE_Cooked!$B129)</f>
        <v>3.1373125714285712</v>
      </c>
      <c r="S129">
        <f>AGRIBALYSE_Raw!R129/(1+AGRIBALYSE_Cooked!$B129)</f>
        <v>2.4646435714285719E-2</v>
      </c>
      <c r="T129">
        <f>AGRIBALYSE_Raw!S129/(1+AGRIBALYSE_Cooked!$B129)</f>
        <v>1.1629750857142858E-6</v>
      </c>
      <c r="U129">
        <f>AGRIBALYSE_Raw!T129/(1+AGRIBALYSE_Cooked!$B129)</f>
        <v>1.1765793571428573E-7</v>
      </c>
      <c r="V129">
        <f>AGRIBALYSE_Raw!U129/(1+AGRIBALYSE_Cooked!$B129)</f>
        <v>7.7946057142857149E-9</v>
      </c>
      <c r="W129">
        <f>AGRIBALYSE_Raw!V129/(1+AGRIBALYSE_Cooked!$B129)</f>
        <v>0.15730950000000002</v>
      </c>
      <c r="X129">
        <f>AGRIBALYSE_Raw!W129/(1+AGRIBALYSE_Cooked!$B129)</f>
        <v>1.4856097142857145E-3</v>
      </c>
      <c r="Y129">
        <f>AGRIBALYSE_Raw!X129/(1+AGRIBALYSE_Cooked!$B129)</f>
        <v>4.592123E-2</v>
      </c>
      <c r="Z129">
        <f>AGRIBALYSE_Raw!Y129/(1+AGRIBALYSE_Cooked!$B129)</f>
        <v>0.67354912857142857</v>
      </c>
      <c r="AA129">
        <f>AGRIBALYSE_Raw!Z129/(1+AGRIBALYSE_Cooked!$B129)</f>
        <v>296.71361000000002</v>
      </c>
      <c r="AB129">
        <f>AGRIBALYSE_Raw!AA129/(1+AGRIBALYSE_Cooked!$B129)</f>
        <v>552.5850857142857</v>
      </c>
      <c r="AC129">
        <f>AGRIBALYSE_Raw!AB129/(1+AGRIBALYSE_Cooked!$B129)</f>
        <v>3.384327857142857</v>
      </c>
      <c r="AD129">
        <f>AGRIBALYSE_Raw!AC129/(1+AGRIBALYSE_Cooked!$B129)</f>
        <v>111.14768571428573</v>
      </c>
      <c r="AE129">
        <f>AGRIBALYSE_Raw!AD129/(1+AGRIBALYSE_Cooked!$B129)</f>
        <v>4.3398011428571428E-5</v>
      </c>
      <c r="AF129">
        <f>AGRIBALYSE_Raw!AE129/(1+AGRIBALYSE_Cooked!$B129)</f>
        <v>3.5435850000000007</v>
      </c>
      <c r="AG129">
        <f>AGRIBALYSE_Raw!AF129/(1+AGRIBALYSE_Cooked!$B129)</f>
        <v>6.1005657142857146</v>
      </c>
      <c r="AH129">
        <f>AGRIBALYSE_Raw!AG129/(1+AGRIBALYSE_Cooked!$B129)</f>
        <v>0.94003717142857146</v>
      </c>
    </row>
    <row r="130" spans="1:34">
      <c r="A130" t="s">
        <v>903</v>
      </c>
      <c r="B130" s="19">
        <v>-0.25</v>
      </c>
      <c r="C130">
        <v>10014</v>
      </c>
      <c r="D130">
        <v>10014</v>
      </c>
      <c r="E130" t="s">
        <v>846</v>
      </c>
      <c r="F130" t="s">
        <v>859</v>
      </c>
      <c r="G130" t="s">
        <v>860</v>
      </c>
      <c r="H130" t="s">
        <v>861</v>
      </c>
      <c r="I130">
        <v>2</v>
      </c>
      <c r="J130">
        <v>0</v>
      </c>
      <c r="K130" t="s">
        <v>562</v>
      </c>
      <c r="L130" t="s">
        <v>563</v>
      </c>
      <c r="M130" t="s">
        <v>564</v>
      </c>
      <c r="N130">
        <v>2.2357853068403299</v>
      </c>
      <c r="O130">
        <v>0.47695069000000001</v>
      </c>
      <c r="P130">
        <f>AGRIBALYSE_Raw!O130/(1+AGRIBALYSE_Cooked!$B130)</f>
        <v>7.1046949333333336</v>
      </c>
      <c r="Q130">
        <f>AGRIBALYSE_Raw!P130/(1+AGRIBALYSE_Cooked!$B130)</f>
        <v>1.3651977333333333E-7</v>
      </c>
      <c r="R130">
        <f>AGRIBALYSE_Raw!Q130/(1+AGRIBALYSE_Cooked!$B130)</f>
        <v>1.2150622533333333</v>
      </c>
      <c r="S130">
        <f>AGRIBALYSE_Raw!R130/(1+AGRIBALYSE_Cooked!$B130)</f>
        <v>4.0480742666666666E-2</v>
      </c>
      <c r="T130">
        <f>AGRIBALYSE_Raw!S130/(1+AGRIBALYSE_Cooked!$B130)</f>
        <v>2.4350054666666665E-7</v>
      </c>
      <c r="U130">
        <f>AGRIBALYSE_Raw!T130/(1+AGRIBALYSE_Cooked!$B130)</f>
        <v>5.6578560000000005E-8</v>
      </c>
      <c r="V130">
        <f>AGRIBALYSE_Raw!U130/(1+AGRIBALYSE_Cooked!$B130)</f>
        <v>2.9244090666666665E-9</v>
      </c>
      <c r="W130">
        <f>AGRIBALYSE_Raw!V130/(1+AGRIBALYSE_Cooked!$B130)</f>
        <v>3.3030618666666671E-2</v>
      </c>
      <c r="X130">
        <f>AGRIBALYSE_Raw!W130/(1+AGRIBALYSE_Cooked!$B130)</f>
        <v>8.7333470666666661E-4</v>
      </c>
      <c r="Y130">
        <f>AGRIBALYSE_Raw!X130/(1+AGRIBALYSE_Cooked!$B130)</f>
        <v>1.3427043999999999E-2</v>
      </c>
      <c r="Z130">
        <f>AGRIBALYSE_Raw!Y130/(1+AGRIBALYSE_Cooked!$B130)</f>
        <v>0.130254284</v>
      </c>
      <c r="AA130">
        <f>AGRIBALYSE_Raw!Z130/(1+AGRIBALYSE_Cooked!$B130)</f>
        <v>34.996660400000003</v>
      </c>
      <c r="AB130">
        <f>AGRIBALYSE_Raw!AA130/(1+AGRIBALYSE_Cooked!$B130)</f>
        <v>324.45802666666668</v>
      </c>
      <c r="AC130">
        <f>AGRIBALYSE_Raw!AB130/(1+AGRIBALYSE_Cooked!$B130)</f>
        <v>1.2868773866666667</v>
      </c>
      <c r="AD130">
        <f>AGRIBALYSE_Raw!AC130/(1+AGRIBALYSE_Cooked!$B130)</f>
        <v>109.29921333333334</v>
      </c>
      <c r="AE130">
        <f>AGRIBALYSE_Raw!AD130/(1+AGRIBALYSE_Cooked!$B130)</f>
        <v>2.955770533333333E-5</v>
      </c>
      <c r="AF130">
        <f>AGRIBALYSE_Raw!AE130/(1+AGRIBALYSE_Cooked!$B130)</f>
        <v>1.1544215199999999</v>
      </c>
      <c r="AG130">
        <f>AGRIBALYSE_Raw!AF130/(1+AGRIBALYSE_Cooked!$B130)</f>
        <v>5.944966</v>
      </c>
      <c r="AH130">
        <f>AGRIBALYSE_Raw!AG130/(1+AGRIBALYSE_Cooked!$B130)</f>
        <v>5.3074840000000003E-3</v>
      </c>
    </row>
    <row r="131" spans="1:34">
      <c r="A131" t="s">
        <v>187</v>
      </c>
      <c r="B131" s="19">
        <v>-0.1</v>
      </c>
      <c r="C131">
        <v>22001</v>
      </c>
      <c r="D131">
        <v>22001</v>
      </c>
      <c r="E131" t="s">
        <v>846</v>
      </c>
      <c r="F131" t="s">
        <v>862</v>
      </c>
      <c r="G131" t="s">
        <v>863</v>
      </c>
      <c r="H131" t="s">
        <v>864</v>
      </c>
      <c r="I131">
        <v>2</v>
      </c>
      <c r="J131">
        <v>0</v>
      </c>
      <c r="K131" t="s">
        <v>618</v>
      </c>
      <c r="L131" t="s">
        <v>563</v>
      </c>
      <c r="M131" t="s">
        <v>564</v>
      </c>
      <c r="N131">
        <v>3.0000419202522099</v>
      </c>
      <c r="O131">
        <v>0.288037289999999</v>
      </c>
      <c r="P131">
        <f>AGRIBALYSE_Raw!O131/(1+AGRIBALYSE_Cooked!$B131)</f>
        <v>2.3018901111111107</v>
      </c>
      <c r="Q131">
        <f>AGRIBALYSE_Raw!P131/(1+AGRIBALYSE_Cooked!$B131)</f>
        <v>4.3508099999999994E-8</v>
      </c>
      <c r="R131">
        <f>AGRIBALYSE_Raw!Q131/(1+AGRIBALYSE_Cooked!$B131)</f>
        <v>0.28034936666666666</v>
      </c>
      <c r="S131">
        <f>AGRIBALYSE_Raw!R131/(1+AGRIBALYSE_Cooked!$B131)</f>
        <v>8.4942672222222213E-3</v>
      </c>
      <c r="T131">
        <f>AGRIBALYSE_Raw!S131/(1+AGRIBALYSE_Cooked!$B131)</f>
        <v>2.6428147777777778E-7</v>
      </c>
      <c r="U131">
        <f>AGRIBALYSE_Raw!T131/(1+AGRIBALYSE_Cooked!$B131)</f>
        <v>3.429782222222222E-8</v>
      </c>
      <c r="V131">
        <f>AGRIBALYSE_Raw!U131/(1+AGRIBALYSE_Cooked!$B131)</f>
        <v>2.7425656666666664E-9</v>
      </c>
      <c r="W131">
        <f>AGRIBALYSE_Raw!V131/(1+AGRIBALYSE_Cooked!$B131)</f>
        <v>3.5494521111111108E-2</v>
      </c>
      <c r="X131">
        <f>AGRIBALYSE_Raw!W131/(1+AGRIBALYSE_Cooked!$B131)</f>
        <v>6.3712258888888888E-4</v>
      </c>
      <c r="Y131">
        <f>AGRIBALYSE_Raw!X131/(1+AGRIBALYSE_Cooked!$B131)</f>
        <v>1.5604273333333333E-2</v>
      </c>
      <c r="Z131">
        <f>AGRIBALYSE_Raw!Y131/(1+AGRIBALYSE_Cooked!$B131)</f>
        <v>0.15358842222222222</v>
      </c>
      <c r="AA131">
        <f>AGRIBALYSE_Raw!Z131/(1+AGRIBALYSE_Cooked!$B131)</f>
        <v>76.21044666666667</v>
      </c>
      <c r="AB131">
        <f>AGRIBALYSE_Raw!AA131/(1+AGRIBALYSE_Cooked!$B131)</f>
        <v>199.67065555555553</v>
      </c>
      <c r="AC131">
        <f>AGRIBALYSE_Raw!AB131/(1+AGRIBALYSE_Cooked!$B131)</f>
        <v>0.95981917777777781</v>
      </c>
      <c r="AD131">
        <f>AGRIBALYSE_Raw!AC131/(1+AGRIBALYSE_Cooked!$B131)</f>
        <v>19.988095555555557</v>
      </c>
      <c r="AE131">
        <f>AGRIBALYSE_Raw!AD131/(1+AGRIBALYSE_Cooked!$B131)</f>
        <v>8.4742864444444448E-6</v>
      </c>
      <c r="AF131">
        <f>AGRIBALYSE_Raw!AE131/(1+AGRIBALYSE_Cooked!$B131)</f>
        <v>0.19080645555555556</v>
      </c>
      <c r="AG131">
        <f>AGRIBALYSE_Raw!AF131/(1+AGRIBALYSE_Cooked!$B131)</f>
        <v>1.7061417777777776</v>
      </c>
      <c r="AH131">
        <f>AGRIBALYSE_Raw!AG131/(1+AGRIBALYSE_Cooked!$B131)</f>
        <v>0.40494182222222225</v>
      </c>
    </row>
    <row r="132" spans="1:34">
      <c r="A132" t="s">
        <v>903</v>
      </c>
      <c r="B132" s="19">
        <v>-0.25</v>
      </c>
      <c r="C132">
        <v>26079</v>
      </c>
      <c r="D132">
        <v>26079</v>
      </c>
      <c r="E132" t="s">
        <v>846</v>
      </c>
      <c r="F132" t="s">
        <v>865</v>
      </c>
      <c r="G132" t="s">
        <v>866</v>
      </c>
      <c r="H132" t="s">
        <v>867</v>
      </c>
      <c r="I132">
        <v>2</v>
      </c>
      <c r="J132">
        <v>0</v>
      </c>
      <c r="K132" t="s">
        <v>562</v>
      </c>
      <c r="L132" t="s">
        <v>563</v>
      </c>
      <c r="M132" t="s">
        <v>564</v>
      </c>
      <c r="N132">
        <v>2.7341005322012299</v>
      </c>
      <c r="O132">
        <v>0.35940688999999998</v>
      </c>
      <c r="P132">
        <f>AGRIBALYSE_Raw!O132/(1+AGRIBALYSE_Cooked!$B132)</f>
        <v>3.3475749333333336</v>
      </c>
      <c r="Q132">
        <f>AGRIBALYSE_Raw!P132/(1+AGRIBALYSE_Cooked!$B132)</f>
        <v>2.0421201333333333E-6</v>
      </c>
      <c r="R132">
        <f>AGRIBALYSE_Raw!Q132/(1+AGRIBALYSE_Cooked!$B132)</f>
        <v>0.29280773333333332</v>
      </c>
      <c r="S132">
        <f>AGRIBALYSE_Raw!R132/(1+AGRIBALYSE_Cooked!$B132)</f>
        <v>3.9345990666666671E-2</v>
      </c>
      <c r="T132">
        <f>AGRIBALYSE_Raw!S132/(1+AGRIBALYSE_Cooked!$B132)</f>
        <v>4.0244506666666671E-7</v>
      </c>
      <c r="U132">
        <f>AGRIBALYSE_Raw!T132/(1+AGRIBALYSE_Cooked!$B132)</f>
        <v>3.0562174666666667E-8</v>
      </c>
      <c r="V132">
        <f>AGRIBALYSE_Raw!U132/(1+AGRIBALYSE_Cooked!$B132)</f>
        <v>1.6410450666666666E-9</v>
      </c>
      <c r="W132">
        <f>AGRIBALYSE_Raw!V132/(1+AGRIBALYSE_Cooked!$B132)</f>
        <v>4.9771370666666669E-2</v>
      </c>
      <c r="X132">
        <f>AGRIBALYSE_Raw!W132/(1+AGRIBALYSE_Cooked!$B132)</f>
        <v>2.8031744000000001E-4</v>
      </c>
      <c r="Y132">
        <f>AGRIBALYSE_Raw!X132/(1+AGRIBALYSE_Cooked!$B132)</f>
        <v>1.2725850933333333E-2</v>
      </c>
      <c r="Z132">
        <f>AGRIBALYSE_Raw!Y132/(1+AGRIBALYSE_Cooked!$B132)</f>
        <v>0.13665160000000001</v>
      </c>
      <c r="AA132">
        <f>AGRIBALYSE_Raw!Z132/(1+AGRIBALYSE_Cooked!$B132)</f>
        <v>19.885134933333333</v>
      </c>
      <c r="AB132">
        <f>AGRIBALYSE_Raw!AA132/(1+AGRIBALYSE_Cooked!$B132)</f>
        <v>11.052224666666667</v>
      </c>
      <c r="AC132">
        <f>AGRIBALYSE_Raw!AB132/(1+AGRIBALYSE_Cooked!$B132)</f>
        <v>0.30798586666666666</v>
      </c>
      <c r="AD132">
        <f>AGRIBALYSE_Raw!AC132/(1+AGRIBALYSE_Cooked!$B132)</f>
        <v>48.783938666666671</v>
      </c>
      <c r="AE132">
        <f>AGRIBALYSE_Raw!AD132/(1+AGRIBALYSE_Cooked!$B132)</f>
        <v>7.2508318666666667E-5</v>
      </c>
      <c r="AF132">
        <f>AGRIBALYSE_Raw!AE132/(1+AGRIBALYSE_Cooked!$B132)</f>
        <v>4.2869081333333338E-3</v>
      </c>
      <c r="AG132">
        <f>AGRIBALYSE_Raw!AF132/(1+AGRIBALYSE_Cooked!$B132)</f>
        <v>3.3402735999999997</v>
      </c>
      <c r="AH132">
        <f>AGRIBALYSE_Raw!AG132/(1+AGRIBALYSE_Cooked!$B132)</f>
        <v>3.0144126666666669E-3</v>
      </c>
    </row>
    <row r="133" spans="1:34">
      <c r="A133" t="s">
        <v>903</v>
      </c>
      <c r="B133" s="19">
        <v>-0.25</v>
      </c>
      <c r="C133">
        <v>26098</v>
      </c>
      <c r="D133">
        <v>26098</v>
      </c>
      <c r="E133" t="s">
        <v>846</v>
      </c>
      <c r="F133" t="s">
        <v>865</v>
      </c>
      <c r="G133" t="s">
        <v>868</v>
      </c>
      <c r="H133" t="s">
        <v>869</v>
      </c>
      <c r="I133">
        <v>2</v>
      </c>
      <c r="J133">
        <v>0</v>
      </c>
      <c r="K133" t="s">
        <v>562</v>
      </c>
      <c r="L133" t="s">
        <v>563</v>
      </c>
      <c r="M133" t="s">
        <v>564</v>
      </c>
      <c r="N133">
        <v>3.0691592028141002</v>
      </c>
      <c r="O133">
        <v>1.9828143</v>
      </c>
      <c r="P133">
        <f>AGRIBALYSE_Raw!O133/(1+AGRIBALYSE_Cooked!$B133)</f>
        <v>16.060701333333334</v>
      </c>
      <c r="Q133">
        <f>AGRIBALYSE_Raw!P133/(1+AGRIBALYSE_Cooked!$B133)</f>
        <v>2.3310302666666667E-6</v>
      </c>
      <c r="R133">
        <f>AGRIBALYSE_Raw!Q133/(1+AGRIBALYSE_Cooked!$B133)</f>
        <v>0.39218917333333336</v>
      </c>
      <c r="S133">
        <f>AGRIBALYSE_Raw!R133/(1+AGRIBALYSE_Cooked!$B133)</f>
        <v>0.31726029333333333</v>
      </c>
      <c r="T133">
        <f>AGRIBALYSE_Raw!S133/(1+AGRIBALYSE_Cooked!$B133)</f>
        <v>3.2909027999999997E-6</v>
      </c>
      <c r="U133">
        <f>AGRIBALYSE_Raw!T133/(1+AGRIBALYSE_Cooked!$B133)</f>
        <v>7.5277734666666673E-8</v>
      </c>
      <c r="V133">
        <f>AGRIBALYSE_Raw!U133/(1+AGRIBALYSE_Cooked!$B133)</f>
        <v>9.7705195999999993E-9</v>
      </c>
      <c r="W133">
        <f>AGRIBALYSE_Raw!V133/(1+AGRIBALYSE_Cooked!$B133)</f>
        <v>0.42627753333333335</v>
      </c>
      <c r="X133">
        <f>AGRIBALYSE_Raw!W133/(1+AGRIBALYSE_Cooked!$B133)</f>
        <v>6.4980020000000003E-4</v>
      </c>
      <c r="Y133">
        <f>AGRIBALYSE_Raw!X133/(1+AGRIBALYSE_Cooked!$B133)</f>
        <v>0.10526526000000001</v>
      </c>
      <c r="Z133">
        <f>AGRIBALYSE_Raw!Y133/(1+AGRIBALYSE_Cooked!$B133)</f>
        <v>1.1446665733333334</v>
      </c>
      <c r="AA133">
        <f>AGRIBALYSE_Raw!Z133/(1+AGRIBALYSE_Cooked!$B133)</f>
        <v>92.395622666666668</v>
      </c>
      <c r="AB133">
        <f>AGRIBALYSE_Raw!AA133/(1+AGRIBALYSE_Cooked!$B133)</f>
        <v>21.603401333333334</v>
      </c>
      <c r="AC133">
        <f>AGRIBALYSE_Raw!AB133/(1+AGRIBALYSE_Cooked!$B133)</f>
        <v>0.62690816000000005</v>
      </c>
      <c r="AD133">
        <f>AGRIBALYSE_Raw!AC133/(1+AGRIBALYSE_Cooked!$B133)</f>
        <v>213.44814666666664</v>
      </c>
      <c r="AE133">
        <f>AGRIBALYSE_Raw!AD133/(1+AGRIBALYSE_Cooked!$B133)</f>
        <v>8.5452059999999999E-5</v>
      </c>
      <c r="AF133">
        <f>AGRIBALYSE_Raw!AE133/(1+AGRIBALYSE_Cooked!$B133)</f>
        <v>6.0694602666666667E-3</v>
      </c>
      <c r="AG133">
        <f>AGRIBALYSE_Raw!AF133/(1+AGRIBALYSE_Cooked!$B133)</f>
        <v>16.042229333333335</v>
      </c>
      <c r="AH133">
        <f>AGRIBALYSE_Raw!AG133/(1+AGRIBALYSE_Cooked!$B133)</f>
        <v>1.2403068000000001E-2</v>
      </c>
    </row>
    <row r="134" spans="1:34">
      <c r="A134" t="s">
        <v>903</v>
      </c>
      <c r="B134" s="19">
        <v>-0.25</v>
      </c>
      <c r="C134">
        <v>26065</v>
      </c>
      <c r="D134">
        <v>26065</v>
      </c>
      <c r="E134" t="s">
        <v>846</v>
      </c>
      <c r="F134" t="s">
        <v>865</v>
      </c>
      <c r="G134" t="s">
        <v>870</v>
      </c>
      <c r="H134" t="s">
        <v>871</v>
      </c>
      <c r="I134">
        <v>2</v>
      </c>
      <c r="J134">
        <v>0</v>
      </c>
      <c r="K134" t="s">
        <v>562</v>
      </c>
      <c r="L134" t="s">
        <v>563</v>
      </c>
      <c r="M134" t="s">
        <v>564</v>
      </c>
      <c r="N134">
        <v>2.7171976678037102</v>
      </c>
      <c r="O134">
        <v>0.30786448</v>
      </c>
      <c r="P134">
        <f>AGRIBALYSE_Raw!O134/(1+AGRIBALYSE_Cooked!$B134)</f>
        <v>3.0350434666666666</v>
      </c>
      <c r="Q134">
        <f>AGRIBALYSE_Raw!P134/(1+AGRIBALYSE_Cooked!$B134)</f>
        <v>2.0375701333333335E-6</v>
      </c>
      <c r="R134">
        <f>AGRIBALYSE_Raw!Q134/(1+AGRIBALYSE_Cooked!$B134)</f>
        <v>0.28927649333333333</v>
      </c>
      <c r="S134">
        <f>AGRIBALYSE_Raw!R134/(1+AGRIBALYSE_Cooked!$B134)</f>
        <v>3.2460724000000003E-2</v>
      </c>
      <c r="T134">
        <f>AGRIBALYSE_Raw!S134/(1+AGRIBALYSE_Cooked!$B134)</f>
        <v>3.2814053333333335E-7</v>
      </c>
      <c r="U134">
        <f>AGRIBALYSE_Raw!T134/(1+AGRIBALYSE_Cooked!$B134)</f>
        <v>2.5889449333333331E-8</v>
      </c>
      <c r="V134">
        <f>AGRIBALYSE_Raw!U134/(1+AGRIBALYSE_Cooked!$B134)</f>
        <v>1.3935642666666667E-9</v>
      </c>
      <c r="W134">
        <f>AGRIBALYSE_Raw!V134/(1+AGRIBALYSE_Cooked!$B134)</f>
        <v>4.0217665333333333E-2</v>
      </c>
      <c r="X134">
        <f>AGRIBALYSE_Raw!W134/(1+AGRIBALYSE_Cooked!$B134)</f>
        <v>2.4322886666666666E-4</v>
      </c>
      <c r="Y134">
        <f>AGRIBALYSE_Raw!X134/(1+AGRIBALYSE_Cooked!$B134)</f>
        <v>1.0391183333333333E-2</v>
      </c>
      <c r="Z134">
        <f>AGRIBALYSE_Raw!Y134/(1+AGRIBALYSE_Cooked!$B134)</f>
        <v>0.11128895466666666</v>
      </c>
      <c r="AA134">
        <f>AGRIBALYSE_Raw!Z134/(1+AGRIBALYSE_Cooked!$B134)</f>
        <v>17.524505733333331</v>
      </c>
      <c r="AB134">
        <f>AGRIBALYSE_Raw!AA134/(1+AGRIBALYSE_Cooked!$B134)</f>
        <v>9.0560539999999996</v>
      </c>
      <c r="AC134">
        <f>AGRIBALYSE_Raw!AB134/(1+AGRIBALYSE_Cooked!$B134)</f>
        <v>0.28399894666666664</v>
      </c>
      <c r="AD134">
        <f>AGRIBALYSE_Raw!AC134/(1+AGRIBALYSE_Cooked!$B134)</f>
        <v>44.623465333333336</v>
      </c>
      <c r="AE134">
        <f>AGRIBALYSE_Raw!AD134/(1+AGRIBALYSE_Cooked!$B134)</f>
        <v>6.1477159999999992E-5</v>
      </c>
      <c r="AF134">
        <f>AGRIBALYSE_Raw!AE134/(1+AGRIBALYSE_Cooked!$B134)</f>
        <v>4.1998638666666662E-3</v>
      </c>
      <c r="AG134">
        <f>AGRIBALYSE_Raw!AF134/(1+AGRIBALYSE_Cooked!$B134)</f>
        <v>3.0258081333333333</v>
      </c>
      <c r="AH134">
        <f>AGRIBALYSE_Raw!AG134/(1+AGRIBALYSE_Cooked!$B134)</f>
        <v>5.0354503999999996E-3</v>
      </c>
    </row>
    <row r="135" spans="1:34">
      <c r="A135" t="s">
        <v>903</v>
      </c>
      <c r="B135" s="19">
        <v>-0.25</v>
      </c>
      <c r="C135">
        <v>26036</v>
      </c>
      <c r="D135">
        <v>26036</v>
      </c>
      <c r="E135" t="s">
        <v>846</v>
      </c>
      <c r="F135" t="s">
        <v>865</v>
      </c>
      <c r="G135" t="s">
        <v>872</v>
      </c>
      <c r="H135" t="s">
        <v>873</v>
      </c>
      <c r="I135">
        <v>2</v>
      </c>
      <c r="J135">
        <v>0</v>
      </c>
      <c r="K135" t="s">
        <v>562</v>
      </c>
      <c r="L135" t="s">
        <v>563</v>
      </c>
      <c r="M135" t="s">
        <v>564</v>
      </c>
      <c r="N135">
        <v>2.5227230221639201</v>
      </c>
      <c r="O135">
        <v>0.74457092999999996</v>
      </c>
      <c r="P135">
        <f>AGRIBALYSE_Raw!O135/(1+AGRIBALYSE_Cooked!$B135)</f>
        <v>7.4064593333333333</v>
      </c>
      <c r="Q135">
        <f>AGRIBALYSE_Raw!P135/(1+AGRIBALYSE_Cooked!$B135)</f>
        <v>2.4101180000000001E-6</v>
      </c>
      <c r="R135">
        <f>AGRIBALYSE_Raw!Q135/(1+AGRIBALYSE_Cooked!$B135)</f>
        <v>1.1681940666666668</v>
      </c>
      <c r="S135">
        <f>AGRIBALYSE_Raw!R135/(1+AGRIBALYSE_Cooked!$B135)</f>
        <v>3.6123542666666668E-2</v>
      </c>
      <c r="T135">
        <f>AGRIBALYSE_Raw!S135/(1+AGRIBALYSE_Cooked!$B135)</f>
        <v>4.9565541333333332E-7</v>
      </c>
      <c r="U135">
        <f>AGRIBALYSE_Raw!T135/(1+AGRIBALYSE_Cooked!$B135)</f>
        <v>1.2905091999999998E-7</v>
      </c>
      <c r="V135">
        <f>AGRIBALYSE_Raw!U135/(1+AGRIBALYSE_Cooked!$B135)</f>
        <v>6.8795509333333332E-9</v>
      </c>
      <c r="W135">
        <f>AGRIBALYSE_Raw!V135/(1+AGRIBALYSE_Cooked!$B135)</f>
        <v>5.7173092000000002E-2</v>
      </c>
      <c r="X135">
        <f>AGRIBALYSE_Raw!W135/(1+AGRIBALYSE_Cooked!$B135)</f>
        <v>1.681292E-3</v>
      </c>
      <c r="Y135">
        <f>AGRIBALYSE_Raw!X135/(1+AGRIBALYSE_Cooked!$B135)</f>
        <v>9.6233010666666674E-2</v>
      </c>
      <c r="Z135">
        <f>AGRIBALYSE_Raw!Y135/(1+AGRIBALYSE_Cooked!$B135)</f>
        <v>0.22152845333333335</v>
      </c>
      <c r="AA135">
        <f>AGRIBALYSE_Raw!Z135/(1+AGRIBALYSE_Cooked!$B135)</f>
        <v>135.79627866666533</v>
      </c>
      <c r="AB135">
        <f>AGRIBALYSE_Raw!AA135/(1+AGRIBALYSE_Cooked!$B135)</f>
        <v>299.77566666666667</v>
      </c>
      <c r="AC135">
        <f>AGRIBALYSE_Raw!AB135/(1+AGRIBALYSE_Cooked!$B135)</f>
        <v>1.4887319999999999</v>
      </c>
      <c r="AD135">
        <f>AGRIBALYSE_Raw!AC135/(1+AGRIBALYSE_Cooked!$B135)</f>
        <v>93.111021333333326</v>
      </c>
      <c r="AE135">
        <f>AGRIBALYSE_Raw!AD135/(1+AGRIBALYSE_Cooked!$B135)</f>
        <v>1.1386725733333333E-4</v>
      </c>
      <c r="AF135">
        <f>AGRIBALYSE_Raw!AE135/(1+AGRIBALYSE_Cooked!$B135)</f>
        <v>4.006631733333333E-2</v>
      </c>
      <c r="AG135">
        <f>AGRIBALYSE_Raw!AF135/(1+AGRIBALYSE_Cooked!$B135)</f>
        <v>6.3386057333333339</v>
      </c>
      <c r="AH135">
        <f>AGRIBALYSE_Raw!AG135/(1+AGRIBALYSE_Cooked!$B135)</f>
        <v>1.0277873866666667</v>
      </c>
    </row>
    <row r="136" spans="1:34">
      <c r="A136" t="s">
        <v>903</v>
      </c>
      <c r="B136" s="19">
        <v>-0.25</v>
      </c>
      <c r="C136">
        <v>26053</v>
      </c>
      <c r="D136">
        <v>26053</v>
      </c>
      <c r="E136" t="s">
        <v>846</v>
      </c>
      <c r="F136" t="s">
        <v>865</v>
      </c>
      <c r="G136" t="s">
        <v>874</v>
      </c>
      <c r="H136" t="s">
        <v>875</v>
      </c>
      <c r="I136">
        <v>2</v>
      </c>
      <c r="J136">
        <v>0</v>
      </c>
      <c r="K136" t="s">
        <v>562</v>
      </c>
      <c r="L136" t="s">
        <v>563</v>
      </c>
      <c r="M136" t="s">
        <v>564</v>
      </c>
      <c r="N136">
        <v>2.9011429494720198</v>
      </c>
      <c r="O136">
        <v>0.79262195000000002</v>
      </c>
      <c r="P136">
        <f>AGRIBALYSE_Raw!O136/(1+AGRIBALYSE_Cooked!$B136)</f>
        <v>6.6382634666666673</v>
      </c>
      <c r="Q136">
        <f>AGRIBALYSE_Raw!P136/(1+AGRIBALYSE_Cooked!$B136)</f>
        <v>2.1036898666666668E-6</v>
      </c>
      <c r="R136">
        <f>AGRIBALYSE_Raw!Q136/(1+AGRIBALYSE_Cooked!$B136)</f>
        <v>0.32584714666666664</v>
      </c>
      <c r="S136">
        <f>AGRIBALYSE_Raw!R136/(1+AGRIBALYSE_Cooked!$B136)</f>
        <v>0.1149602</v>
      </c>
      <c r="T136">
        <f>AGRIBALYSE_Raw!S136/(1+AGRIBALYSE_Cooked!$B136)</f>
        <v>1.1918078533333333E-6</v>
      </c>
      <c r="U136">
        <f>AGRIBALYSE_Raw!T136/(1+AGRIBALYSE_Cooked!$B136)</f>
        <v>4.1559857333333339E-8</v>
      </c>
      <c r="V136">
        <f>AGRIBALYSE_Raw!U136/(1+AGRIBALYSE_Cooked!$B136)</f>
        <v>3.6627929333333335E-9</v>
      </c>
      <c r="W136">
        <f>AGRIBALYSE_Raw!V136/(1+AGRIBALYSE_Cooked!$B136)</f>
        <v>0.15309048</v>
      </c>
      <c r="X136">
        <f>AGRIBALYSE_Raw!W136/(1+AGRIBALYSE_Cooked!$B136)</f>
        <v>3.6825019999999999E-4</v>
      </c>
      <c r="Y136">
        <f>AGRIBALYSE_Raw!X136/(1+AGRIBALYSE_Cooked!$B136)</f>
        <v>3.8021602666666668E-2</v>
      </c>
      <c r="Z136">
        <f>AGRIBALYSE_Raw!Y136/(1+AGRIBALYSE_Cooked!$B136)</f>
        <v>0.41200671999999999</v>
      </c>
      <c r="AA136">
        <f>AGRIBALYSE_Raw!Z136/(1+AGRIBALYSE_Cooked!$B136)</f>
        <v>38.196785466666533</v>
      </c>
      <c r="AB136">
        <f>AGRIBALYSE_Raw!AA136/(1+AGRIBALYSE_Cooked!$B136)</f>
        <v>11.431819333333321</v>
      </c>
      <c r="AC136">
        <f>AGRIBALYSE_Raw!AB136/(1+AGRIBALYSE_Cooked!$B136)</f>
        <v>0.41709705333333336</v>
      </c>
      <c r="AD136">
        <f>AGRIBALYSE_Raw!AC136/(1+AGRIBALYSE_Cooked!$B136)</f>
        <v>91.15819466666666</v>
      </c>
      <c r="AE136">
        <f>AGRIBALYSE_Raw!AD136/(1+AGRIBALYSE_Cooked!$B136)</f>
        <v>7.2411779999999995E-5</v>
      </c>
      <c r="AF136">
        <f>AGRIBALYSE_Raw!AE136/(1+AGRIBALYSE_Cooked!$B136)</f>
        <v>4.7961772000000005E-3</v>
      </c>
      <c r="AG136">
        <f>AGRIBALYSE_Raw!AF136/(1+AGRIBALYSE_Cooked!$B136)</f>
        <v>6.6307658666666667</v>
      </c>
      <c r="AH136">
        <f>AGRIBALYSE_Raw!AG136/(1+AGRIBALYSE_Cooked!$B136)</f>
        <v>2.7014349333333333E-3</v>
      </c>
    </row>
    <row r="137" spans="1:34">
      <c r="A137" t="s">
        <v>900</v>
      </c>
      <c r="B137" s="19">
        <v>2</v>
      </c>
      <c r="C137">
        <v>25598</v>
      </c>
      <c r="D137">
        <v>25598</v>
      </c>
      <c r="E137" t="s">
        <v>846</v>
      </c>
      <c r="F137" t="s">
        <v>876</v>
      </c>
      <c r="G137" t="s">
        <v>877</v>
      </c>
      <c r="H137" t="s">
        <v>447</v>
      </c>
      <c r="I137">
        <v>2</v>
      </c>
      <c r="J137">
        <v>0</v>
      </c>
      <c r="K137" t="s">
        <v>562</v>
      </c>
      <c r="L137" t="s">
        <v>563</v>
      </c>
      <c r="M137" t="s">
        <v>605</v>
      </c>
      <c r="N137">
        <v>2.1663226639896598</v>
      </c>
      <c r="O137">
        <v>0.20526246000000001</v>
      </c>
      <c r="P137">
        <f>AGRIBALYSE_Raw!O137/(1+AGRIBALYSE_Cooked!$B137)</f>
        <v>0.60517263333333327</v>
      </c>
      <c r="Q137">
        <f>AGRIBALYSE_Raw!P137/(1+AGRIBALYSE_Cooked!$B137)</f>
        <v>1.8255677000000001E-8</v>
      </c>
      <c r="R137">
        <f>AGRIBALYSE_Raw!Q137/(1+AGRIBALYSE_Cooked!$B137)</f>
        <v>0.31563583333333334</v>
      </c>
      <c r="S137">
        <f>AGRIBALYSE_Raw!R137/(1+AGRIBALYSE_Cooked!$B137)</f>
        <v>1.8749271666666668E-3</v>
      </c>
      <c r="T137">
        <f>AGRIBALYSE_Raw!S137/(1+AGRIBALYSE_Cooked!$B137)</f>
        <v>3.5066546666666664E-8</v>
      </c>
      <c r="U137">
        <f>AGRIBALYSE_Raw!T137/(1+AGRIBALYSE_Cooked!$B137)</f>
        <v>5.8530613333333339E-9</v>
      </c>
      <c r="V137">
        <f>AGRIBALYSE_Raw!U137/(1+AGRIBALYSE_Cooked!$B137)</f>
        <v>4.8367156666666666E-10</v>
      </c>
      <c r="W137">
        <f>AGRIBALYSE_Raw!V137/(1+AGRIBALYSE_Cooked!$B137)</f>
        <v>3.9196196666666664E-3</v>
      </c>
      <c r="X137">
        <f>AGRIBALYSE_Raw!W137/(1+AGRIBALYSE_Cooked!$B137)</f>
        <v>1.2979783000000001E-4</v>
      </c>
      <c r="Y137">
        <f>AGRIBALYSE_Raw!X137/(1+AGRIBALYSE_Cooked!$B137)</f>
        <v>2.5873043666666666E-3</v>
      </c>
      <c r="Z137">
        <f>AGRIBALYSE_Raw!Y137/(1+AGRIBALYSE_Cooked!$B137)</f>
        <v>1.5078352333333335E-2</v>
      </c>
      <c r="AA137">
        <f>AGRIBALYSE_Raw!Z137/(1+AGRIBALYSE_Cooked!$B137)</f>
        <v>5.8429860333333332</v>
      </c>
      <c r="AB137">
        <f>AGRIBALYSE_Raw!AA137/(1+AGRIBALYSE_Cooked!$B137)</f>
        <v>29.151385666666666</v>
      </c>
      <c r="AC137">
        <f>AGRIBALYSE_Raw!AB137/(1+AGRIBALYSE_Cooked!$B137)</f>
        <v>0.15152841666666667</v>
      </c>
      <c r="AD137">
        <f>AGRIBALYSE_Raw!AC137/(1+AGRIBALYSE_Cooked!$B137)</f>
        <v>12.626684666666668</v>
      </c>
      <c r="AE137">
        <f>AGRIBALYSE_Raw!AD137/(1+AGRIBALYSE_Cooked!$B137)</f>
        <v>2.5848166333333332E-6</v>
      </c>
      <c r="AF137">
        <f>AGRIBALYSE_Raw!AE137/(1+AGRIBALYSE_Cooked!$B137)</f>
        <v>1.3445114666666667E-2</v>
      </c>
      <c r="AG137">
        <f>AGRIBALYSE_Raw!AF137/(1+AGRIBALYSE_Cooked!$B137)</f>
        <v>0.56301656666666666</v>
      </c>
      <c r="AH137">
        <f>AGRIBALYSE_Raw!AG137/(1+AGRIBALYSE_Cooked!$B137)</f>
        <v>2.8710949999999999E-2</v>
      </c>
    </row>
    <row r="138" spans="1:34">
      <c r="A138" t="s">
        <v>901</v>
      </c>
      <c r="B138" s="19">
        <v>-0.3</v>
      </c>
      <c r="C138">
        <v>21516</v>
      </c>
      <c r="D138">
        <v>21516</v>
      </c>
      <c r="E138" t="s">
        <v>846</v>
      </c>
      <c r="F138" t="s">
        <v>878</v>
      </c>
      <c r="G138" t="s">
        <v>879</v>
      </c>
      <c r="H138" t="s">
        <v>880</v>
      </c>
      <c r="I138">
        <v>2</v>
      </c>
      <c r="J138">
        <v>0</v>
      </c>
      <c r="K138" t="s">
        <v>562</v>
      </c>
      <c r="L138" t="s">
        <v>570</v>
      </c>
      <c r="M138" t="s">
        <v>564</v>
      </c>
      <c r="N138">
        <v>2.9680297253616099</v>
      </c>
      <c r="O138">
        <v>5.0141454999999997</v>
      </c>
      <c r="P138">
        <f>AGRIBALYSE_Raw!O138/(1+AGRIBALYSE_Cooked!$B138)</f>
        <v>59.069404285714285</v>
      </c>
      <c r="Q138">
        <f>AGRIBALYSE_Raw!P138/(1+AGRIBALYSE_Cooked!$B138)</f>
        <v>2.9632988571428575E-7</v>
      </c>
      <c r="R138">
        <f>AGRIBALYSE_Raw!Q138/(1+AGRIBALYSE_Cooked!$B138)</f>
        <v>1.6480834285714288</v>
      </c>
      <c r="S138">
        <f>AGRIBALYSE_Raw!R138/(1+AGRIBALYSE_Cooked!$B138)</f>
        <v>9.8180991428571437E-2</v>
      </c>
      <c r="T138">
        <f>AGRIBALYSE_Raw!S138/(1+AGRIBALYSE_Cooked!$B138)</f>
        <v>8.3156055714285729E-6</v>
      </c>
      <c r="U138">
        <f>AGRIBALYSE_Raw!T138/(1+AGRIBALYSE_Cooked!$B138)</f>
        <v>1.0840378E-6</v>
      </c>
      <c r="V138">
        <f>AGRIBALYSE_Raw!U138/(1+AGRIBALYSE_Cooked!$B138)</f>
        <v>2.9034005714285718E-8</v>
      </c>
      <c r="W138">
        <f>AGRIBALYSE_Raw!V138/(1+AGRIBALYSE_Cooked!$B138)</f>
        <v>1.2199178857142858</v>
      </c>
      <c r="X138">
        <f>AGRIBALYSE_Raw!W138/(1+AGRIBALYSE_Cooked!$B138)</f>
        <v>2.8865927142857142E-3</v>
      </c>
      <c r="Y138">
        <f>AGRIBALYSE_Raw!X138/(1+AGRIBALYSE_Cooked!$B138)</f>
        <v>0.23035201428571431</v>
      </c>
      <c r="Z138">
        <f>AGRIBALYSE_Raw!Y138/(1+AGRIBALYSE_Cooked!$B138)</f>
        <v>5.4168080000000005</v>
      </c>
      <c r="AA138">
        <f>AGRIBALYSE_Raw!Z138/(1+AGRIBALYSE_Cooked!$B138)</f>
        <v>299.15614142857146</v>
      </c>
      <c r="AB138">
        <f>AGRIBALYSE_Raw!AA138/(1+AGRIBALYSE_Cooked!$B138)</f>
        <v>6311.1188571428575</v>
      </c>
      <c r="AC138">
        <f>AGRIBALYSE_Raw!AB138/(1+AGRIBALYSE_Cooked!$B138)</f>
        <v>9.9052314285714296</v>
      </c>
      <c r="AD138">
        <f>AGRIBALYSE_Raw!AC138/(1+AGRIBALYSE_Cooked!$B138)</f>
        <v>131.27213714285716</v>
      </c>
      <c r="AE138">
        <f>AGRIBALYSE_Raw!AD138/(1+AGRIBALYSE_Cooked!$B138)</f>
        <v>7.3787064285714288E-5</v>
      </c>
      <c r="AF138">
        <f>AGRIBALYSE_Raw!AE138/(1+AGRIBALYSE_Cooked!$B138)</f>
        <v>38.905815714285716</v>
      </c>
      <c r="AG138">
        <f>AGRIBALYSE_Raw!AF138/(1+AGRIBALYSE_Cooked!$B138)</f>
        <v>19.356704285714287</v>
      </c>
      <c r="AH138">
        <f>AGRIBALYSE_Raw!AG138/(1+AGRIBALYSE_Cooked!$B138)</f>
        <v>0.80688448571428573</v>
      </c>
    </row>
    <row r="139" spans="1:34">
      <c r="A139" t="s">
        <v>901</v>
      </c>
      <c r="B139" s="19">
        <v>-0.3</v>
      </c>
      <c r="C139">
        <v>6201</v>
      </c>
      <c r="D139">
        <v>6201</v>
      </c>
      <c r="E139" t="s">
        <v>846</v>
      </c>
      <c r="F139" t="s">
        <v>878</v>
      </c>
      <c r="G139" t="s">
        <v>881</v>
      </c>
      <c r="H139" t="s">
        <v>882</v>
      </c>
      <c r="I139">
        <v>2</v>
      </c>
      <c r="J139">
        <v>0</v>
      </c>
      <c r="K139" t="s">
        <v>562</v>
      </c>
      <c r="L139" t="s">
        <v>570</v>
      </c>
      <c r="M139" t="s">
        <v>564</v>
      </c>
      <c r="N139">
        <v>2.8508409047657599</v>
      </c>
      <c r="O139">
        <v>2.6992721999999998</v>
      </c>
      <c r="P139">
        <f>AGRIBALYSE_Raw!O139/(1+AGRIBALYSE_Cooked!$B139)</f>
        <v>41.320587142857143</v>
      </c>
      <c r="Q139">
        <f>AGRIBALYSE_Raw!P139/(1+AGRIBALYSE_Cooked!$B139)</f>
        <v>1.8387774285714289E-7</v>
      </c>
      <c r="R139">
        <f>AGRIBALYSE_Raw!Q139/(1+AGRIBALYSE_Cooked!$B139)</f>
        <v>1.2636453000000001</v>
      </c>
      <c r="S139">
        <f>AGRIBALYSE_Raw!R139/(1+AGRIBALYSE_Cooked!$B139)</f>
        <v>6.1704771428571427E-2</v>
      </c>
      <c r="T139">
        <f>AGRIBALYSE_Raw!S139/(1+AGRIBALYSE_Cooked!$B139)</f>
        <v>3.8974474285714286E-6</v>
      </c>
      <c r="U139">
        <f>AGRIBALYSE_Raw!T139/(1+AGRIBALYSE_Cooked!$B139)</f>
        <v>6.0084872857142862E-7</v>
      </c>
      <c r="V139">
        <f>AGRIBALYSE_Raw!U139/(1+AGRIBALYSE_Cooked!$B139)</f>
        <v>1.6415164285714286E-8</v>
      </c>
      <c r="W139">
        <f>AGRIBALYSE_Raw!V139/(1+AGRIBALYSE_Cooked!$B139)</f>
        <v>0.57616671428571431</v>
      </c>
      <c r="X139">
        <f>AGRIBALYSE_Raw!W139/(1+AGRIBALYSE_Cooked!$B139)</f>
        <v>1.7042325714285715E-3</v>
      </c>
      <c r="Y139">
        <f>AGRIBALYSE_Raw!X139/(1+AGRIBALYSE_Cooked!$B139)</f>
        <v>0.12165657714285714</v>
      </c>
      <c r="Z139">
        <f>AGRIBALYSE_Raw!Y139/(1+AGRIBALYSE_Cooked!$B139)</f>
        <v>2.5507524285714287</v>
      </c>
      <c r="AA139">
        <f>AGRIBALYSE_Raw!Z139/(1+AGRIBALYSE_Cooked!$B139)</f>
        <v>209.51432428571431</v>
      </c>
      <c r="AB139">
        <f>AGRIBALYSE_Raw!AA139/(1+AGRIBALYSE_Cooked!$B139)</f>
        <v>2698.0561428571432</v>
      </c>
      <c r="AC139">
        <f>AGRIBALYSE_Raw!AB139/(1+AGRIBALYSE_Cooked!$B139)</f>
        <v>3.4096960000000003</v>
      </c>
      <c r="AD139">
        <f>AGRIBALYSE_Raw!AC139/(1+AGRIBALYSE_Cooked!$B139)</f>
        <v>87.131595714285723</v>
      </c>
      <c r="AE139">
        <f>AGRIBALYSE_Raw!AD139/(1+AGRIBALYSE_Cooked!$B139)</f>
        <v>5.2706637142857151E-5</v>
      </c>
      <c r="AF139">
        <f>AGRIBALYSE_Raw!AE139/(1+AGRIBALYSE_Cooked!$B139)</f>
        <v>30.418401428571432</v>
      </c>
      <c r="AG139">
        <f>AGRIBALYSE_Raw!AF139/(1+AGRIBALYSE_Cooked!$B139)</f>
        <v>10.979114285714287</v>
      </c>
      <c r="AH139">
        <f>AGRIBALYSE_Raw!AG139/(1+AGRIBALYSE_Cooked!$B139)</f>
        <v>-7.6928389999999999E-2</v>
      </c>
    </row>
    <row r="140" spans="1:34">
      <c r="A140" t="s">
        <v>901</v>
      </c>
      <c r="B140" s="19">
        <v>-0.3</v>
      </c>
      <c r="C140">
        <v>36201</v>
      </c>
      <c r="D140">
        <v>36201</v>
      </c>
      <c r="E140" t="s">
        <v>846</v>
      </c>
      <c r="F140" t="s">
        <v>878</v>
      </c>
      <c r="G140" t="s">
        <v>883</v>
      </c>
      <c r="H140" t="s">
        <v>884</v>
      </c>
      <c r="I140">
        <v>2</v>
      </c>
      <c r="J140">
        <v>0</v>
      </c>
      <c r="K140" t="s">
        <v>562</v>
      </c>
      <c r="L140" t="s">
        <v>570</v>
      </c>
      <c r="M140" t="s">
        <v>564</v>
      </c>
      <c r="N140">
        <v>2.9765731336082002</v>
      </c>
      <c r="O140">
        <v>1.1108241999999999</v>
      </c>
      <c r="P140">
        <f>AGRIBALYSE_Raw!O140/(1+AGRIBALYSE_Cooked!$B140)</f>
        <v>11.515673285714287</v>
      </c>
      <c r="Q140">
        <f>AGRIBALYSE_Raw!P140/(1+AGRIBALYSE_Cooked!$B140)</f>
        <v>2.0633944285714286E-7</v>
      </c>
      <c r="R140">
        <f>AGRIBALYSE_Raw!Q140/(1+AGRIBALYSE_Cooked!$B140)</f>
        <v>0.97994452857142866</v>
      </c>
      <c r="S140">
        <f>AGRIBALYSE_Raw!R140/(1+AGRIBALYSE_Cooked!$B140)</f>
        <v>3.7090575714285715E-2</v>
      </c>
      <c r="T140">
        <f>AGRIBALYSE_Raw!S140/(1+AGRIBALYSE_Cooked!$B140)</f>
        <v>1.5586664285714287E-6</v>
      </c>
      <c r="U140">
        <f>AGRIBALYSE_Raw!T140/(1+AGRIBALYSE_Cooked!$B140)</f>
        <v>1.5540452857142859E-7</v>
      </c>
      <c r="V140">
        <f>AGRIBALYSE_Raw!U140/(1+AGRIBALYSE_Cooked!$B140)</f>
        <v>1.0328692857142858E-8</v>
      </c>
      <c r="W140">
        <f>AGRIBALYSE_Raw!V140/(1+AGRIBALYSE_Cooked!$B140)</f>
        <v>0.20937038571428571</v>
      </c>
      <c r="X140">
        <f>AGRIBALYSE_Raw!W140/(1+AGRIBALYSE_Cooked!$B140)</f>
        <v>1.9104662857142858E-3</v>
      </c>
      <c r="Y140">
        <f>AGRIBALYSE_Raw!X140/(1+AGRIBALYSE_Cooked!$B140)</f>
        <v>5.4449408571428576E-2</v>
      </c>
      <c r="Z140">
        <f>AGRIBALYSE_Raw!Y140/(1+AGRIBALYSE_Cooked!$B140)</f>
        <v>0.88848802857142861</v>
      </c>
      <c r="AA140">
        <f>AGRIBALYSE_Raw!Z140/(1+AGRIBALYSE_Cooked!$B140)</f>
        <v>396.18028571428567</v>
      </c>
      <c r="AB140">
        <f>AGRIBALYSE_Raw!AA140/(1+AGRIBALYSE_Cooked!$B140)</f>
        <v>615.99068571428575</v>
      </c>
      <c r="AC140">
        <f>AGRIBALYSE_Raw!AB140/(1+AGRIBALYSE_Cooked!$B140)</f>
        <v>4.8556287142857144</v>
      </c>
      <c r="AD140">
        <f>AGRIBALYSE_Raw!AC140/(1+AGRIBALYSE_Cooked!$B140)</f>
        <v>95.831034285714281</v>
      </c>
      <c r="AE140">
        <f>AGRIBALYSE_Raw!AD140/(1+AGRIBALYSE_Cooked!$B140)</f>
        <v>4.4385628571428579E-5</v>
      </c>
      <c r="AF140">
        <f>AGRIBALYSE_Raw!AE140/(1+AGRIBALYSE_Cooked!$B140)</f>
        <v>2.2493798571428574</v>
      </c>
      <c r="AG140">
        <f>AGRIBALYSE_Raw!AF140/(1+AGRIBALYSE_Cooked!$B140)</f>
        <v>7.6037475714285723</v>
      </c>
      <c r="AH140">
        <f>AGRIBALYSE_Raw!AG140/(1+AGRIBALYSE_Cooked!$B140)</f>
        <v>1.6625458571428571</v>
      </c>
    </row>
    <row r="141" spans="1:34">
      <c r="A141" t="s">
        <v>901</v>
      </c>
      <c r="B141" s="19">
        <v>-0.3</v>
      </c>
      <c r="C141">
        <v>21001</v>
      </c>
      <c r="D141">
        <v>21001</v>
      </c>
      <c r="E141" t="s">
        <v>846</v>
      </c>
      <c r="F141" t="s">
        <v>878</v>
      </c>
      <c r="G141" t="s">
        <v>885</v>
      </c>
      <c r="H141" t="s">
        <v>886</v>
      </c>
      <c r="I141">
        <v>2</v>
      </c>
      <c r="J141">
        <v>0</v>
      </c>
      <c r="K141" t="s">
        <v>562</v>
      </c>
      <c r="L141" t="s">
        <v>570</v>
      </c>
      <c r="M141" t="s">
        <v>564</v>
      </c>
      <c r="N141">
        <v>2.9681803581470101</v>
      </c>
      <c r="O141">
        <v>4.0086829000000002</v>
      </c>
      <c r="P141">
        <f>AGRIBALYSE_Raw!O141/(1+AGRIBALYSE_Cooked!$B141)</f>
        <v>47.163372857142861</v>
      </c>
      <c r="Q141">
        <f>AGRIBALYSE_Raw!P141/(1+AGRIBALYSE_Cooked!$B141)</f>
        <v>2.3685937142857145E-7</v>
      </c>
      <c r="R141">
        <f>AGRIBALYSE_Raw!Q141/(1+AGRIBALYSE_Cooked!$B141)</f>
        <v>1.3183703857142859</v>
      </c>
      <c r="S141">
        <f>AGRIBALYSE_Raw!R141/(1+AGRIBALYSE_Cooked!$B141)</f>
        <v>7.8448110000000001E-2</v>
      </c>
      <c r="T141">
        <f>AGRIBALYSE_Raw!S141/(1+AGRIBALYSE_Cooked!$B141)</f>
        <v>6.6518187142857147E-6</v>
      </c>
      <c r="U141">
        <f>AGRIBALYSE_Raw!T141/(1+AGRIBALYSE_Cooked!$B141)</f>
        <v>8.6627871428571442E-7</v>
      </c>
      <c r="V141">
        <f>AGRIBALYSE_Raw!U141/(1+AGRIBALYSE_Cooked!$B141)</f>
        <v>2.3205758571428571E-8</v>
      </c>
      <c r="W141">
        <f>AGRIBALYSE_Raw!V141/(1+AGRIBALYSE_Cooked!$B141)</f>
        <v>0.97587620000000008</v>
      </c>
      <c r="X141">
        <f>AGRIBALYSE_Raw!W141/(1+AGRIBALYSE_Cooked!$B141)</f>
        <v>2.2934781428571431E-3</v>
      </c>
      <c r="Y141">
        <f>AGRIBALYSE_Raw!X141/(1+AGRIBALYSE_Cooked!$B141)</f>
        <v>0.18417480000000003</v>
      </c>
      <c r="Z141">
        <f>AGRIBALYSE_Raw!Y141/(1+AGRIBALYSE_Cooked!$B141)</f>
        <v>4.3331987142857145</v>
      </c>
      <c r="AA141">
        <f>AGRIBALYSE_Raw!Z141/(1+AGRIBALYSE_Cooked!$B141)</f>
        <v>238.89682571428574</v>
      </c>
      <c r="AB141">
        <f>AGRIBALYSE_Raw!AA141/(1+AGRIBALYSE_Cooked!$B141)</f>
        <v>5048.8434285714284</v>
      </c>
      <c r="AC141">
        <f>AGRIBALYSE_Raw!AB141/(1+AGRIBALYSE_Cooked!$B141)</f>
        <v>7.9212800000000003</v>
      </c>
      <c r="AD141">
        <f>AGRIBALYSE_Raw!AC141/(1+AGRIBALYSE_Cooked!$B141)</f>
        <v>104.9599942857143</v>
      </c>
      <c r="AE141">
        <f>AGRIBALYSE_Raw!AD141/(1+AGRIBALYSE_Cooked!$B141)</f>
        <v>5.9015862857142863E-5</v>
      </c>
      <c r="AF141">
        <f>AGRIBALYSE_Raw!AE141/(1+AGRIBALYSE_Cooked!$B141)</f>
        <v>31.045400000000004</v>
      </c>
      <c r="AG141">
        <f>AGRIBALYSE_Raw!AF141/(1+AGRIBALYSE_Cooked!$B141)</f>
        <v>15.472468571428573</v>
      </c>
      <c r="AH141">
        <f>AGRIBALYSE_Raw!AG141/(1+AGRIBALYSE_Cooked!$B141)</f>
        <v>0.6455047285714286</v>
      </c>
    </row>
    <row r="142" spans="1:34">
      <c r="A142" t="s">
        <v>901</v>
      </c>
      <c r="B142" s="19">
        <v>-0.3</v>
      </c>
      <c r="C142">
        <v>28100</v>
      </c>
      <c r="D142">
        <v>28100</v>
      </c>
      <c r="E142" t="s">
        <v>846</v>
      </c>
      <c r="F142" t="s">
        <v>878</v>
      </c>
      <c r="G142" t="s">
        <v>887</v>
      </c>
      <c r="H142" t="s">
        <v>888</v>
      </c>
      <c r="I142">
        <v>2</v>
      </c>
      <c r="J142">
        <v>0</v>
      </c>
      <c r="K142" t="s">
        <v>562</v>
      </c>
      <c r="L142" t="s">
        <v>570</v>
      </c>
      <c r="M142" t="s">
        <v>564</v>
      </c>
      <c r="N142">
        <v>2.8475312247439102</v>
      </c>
      <c r="O142">
        <v>0.83398331999999997</v>
      </c>
      <c r="P142">
        <f>AGRIBALYSE_Raw!O142/(1+AGRIBALYSE_Cooked!$B142)</f>
        <v>9.6864160000000012</v>
      </c>
      <c r="Q142">
        <f>AGRIBALYSE_Raw!P142/(1+AGRIBALYSE_Cooked!$B142)</f>
        <v>1.5082951428571429E-7</v>
      </c>
      <c r="R142">
        <f>AGRIBALYSE_Raw!Q142/(1+AGRIBALYSE_Cooked!$B142)</f>
        <v>1.9272152857142859</v>
      </c>
      <c r="S142">
        <f>AGRIBALYSE_Raw!R142/(1+AGRIBALYSE_Cooked!$B142)</f>
        <v>2.2981145714285715E-2</v>
      </c>
      <c r="T142">
        <f>AGRIBALYSE_Raw!S142/(1+AGRIBALYSE_Cooked!$B142)</f>
        <v>1.0518718E-6</v>
      </c>
      <c r="U142">
        <f>AGRIBALYSE_Raw!T142/(1+AGRIBALYSE_Cooked!$B142)</f>
        <v>1.0613883285714286E-7</v>
      </c>
      <c r="V142">
        <f>AGRIBALYSE_Raw!U142/(1+AGRIBALYSE_Cooked!$B142)</f>
        <v>6.9169264285714293E-9</v>
      </c>
      <c r="W142">
        <f>AGRIBALYSE_Raw!V142/(1+AGRIBALYSE_Cooked!$B142)</f>
        <v>0.14303521428571428</v>
      </c>
      <c r="X142">
        <f>AGRIBALYSE_Raw!W142/(1+AGRIBALYSE_Cooked!$B142)</f>
        <v>1.2967566285714287E-3</v>
      </c>
      <c r="Y142">
        <f>AGRIBALYSE_Raw!X142/(1+AGRIBALYSE_Cooked!$B142)</f>
        <v>4.1219367142857143E-2</v>
      </c>
      <c r="Z142">
        <f>AGRIBALYSE_Raw!Y142/(1+AGRIBALYSE_Cooked!$B142)</f>
        <v>0.61284247142857151</v>
      </c>
      <c r="AA142">
        <f>AGRIBALYSE_Raw!Z142/(1+AGRIBALYSE_Cooked!$B142)</f>
        <v>270.11905000000002</v>
      </c>
      <c r="AB142">
        <f>AGRIBALYSE_Raw!AA142/(1+AGRIBALYSE_Cooked!$B142)</f>
        <v>499.72552857142858</v>
      </c>
      <c r="AC142">
        <f>AGRIBALYSE_Raw!AB142/(1+AGRIBALYSE_Cooked!$B142)</f>
        <v>3.1398442857142856</v>
      </c>
      <c r="AD142">
        <f>AGRIBALYSE_Raw!AC142/(1+AGRIBALYSE_Cooked!$B142)</f>
        <v>84.369230000000002</v>
      </c>
      <c r="AE142">
        <f>AGRIBALYSE_Raw!AD142/(1+AGRIBALYSE_Cooked!$B142)</f>
        <v>3.7904064285714286E-5</v>
      </c>
      <c r="AF142">
        <f>AGRIBALYSE_Raw!AE142/(1+AGRIBALYSE_Cooked!$B142)</f>
        <v>3.3301075714285719</v>
      </c>
      <c r="AG142">
        <f>AGRIBALYSE_Raw!AF142/(1+AGRIBALYSE_Cooked!$B142)</f>
        <v>5.4982851428571431</v>
      </c>
      <c r="AH142">
        <f>AGRIBALYSE_Raw!AG142/(1+AGRIBALYSE_Cooked!$B142)</f>
        <v>0.85802339999999999</v>
      </c>
    </row>
    <row r="143" spans="1:34">
      <c r="A143" t="s">
        <v>901</v>
      </c>
      <c r="B143" s="19">
        <v>-0.3</v>
      </c>
      <c r="C143">
        <v>36024</v>
      </c>
      <c r="D143">
        <v>36024</v>
      </c>
      <c r="E143" t="s">
        <v>846</v>
      </c>
      <c r="F143" t="s">
        <v>878</v>
      </c>
      <c r="G143" t="s">
        <v>889</v>
      </c>
      <c r="H143" t="s">
        <v>890</v>
      </c>
      <c r="I143">
        <v>2</v>
      </c>
      <c r="J143">
        <v>0</v>
      </c>
      <c r="K143" t="s">
        <v>562</v>
      </c>
      <c r="L143" t="s">
        <v>570</v>
      </c>
      <c r="M143" t="s">
        <v>564</v>
      </c>
      <c r="N143">
        <v>2.0820998629707499</v>
      </c>
      <c r="O143">
        <v>0.95512421000000003</v>
      </c>
      <c r="P143">
        <f>AGRIBALYSE_Raw!O143/(1+AGRIBALYSE_Cooked!$B143)</f>
        <v>8.2634537142857152</v>
      </c>
      <c r="Q143">
        <f>AGRIBALYSE_Raw!P143/(1+AGRIBALYSE_Cooked!$B143)</f>
        <v>1.6644804285714287E-7</v>
      </c>
      <c r="R143">
        <f>AGRIBALYSE_Raw!Q143/(1+AGRIBALYSE_Cooked!$B143)</f>
        <v>0.81517975714285718</v>
      </c>
      <c r="S143">
        <f>AGRIBALYSE_Raw!R143/(1+AGRIBALYSE_Cooked!$B143)</f>
        <v>3.1158130000000003E-2</v>
      </c>
      <c r="T143">
        <f>AGRIBALYSE_Raw!S143/(1+AGRIBALYSE_Cooked!$B143)</f>
        <v>1.5674560000000001E-6</v>
      </c>
      <c r="U143">
        <f>AGRIBALYSE_Raw!T143/(1+AGRIBALYSE_Cooked!$B143)</f>
        <v>1.2677757428571429E-7</v>
      </c>
      <c r="V143">
        <f>AGRIBALYSE_Raw!U143/(1+AGRIBALYSE_Cooked!$B143)</f>
        <v>8.6410534285714287E-9</v>
      </c>
      <c r="W143">
        <f>AGRIBALYSE_Raw!V143/(1+AGRIBALYSE_Cooked!$B143)</f>
        <v>0.21127840000000003</v>
      </c>
      <c r="X143">
        <f>AGRIBALYSE_Raw!W143/(1+AGRIBALYSE_Cooked!$B143)</f>
        <v>1.4933957142857141E-3</v>
      </c>
      <c r="Y143">
        <f>AGRIBALYSE_Raw!X143/(1+AGRIBALYSE_Cooked!$B143)</f>
        <v>4.7092375714285713E-2</v>
      </c>
      <c r="Z143">
        <f>AGRIBALYSE_Raw!Y143/(1+AGRIBALYSE_Cooked!$B143)</f>
        <v>0.91814935714285728</v>
      </c>
      <c r="AA143">
        <f>AGRIBALYSE_Raw!Z143/(1+AGRIBALYSE_Cooked!$B143)</f>
        <v>237.77059000000003</v>
      </c>
      <c r="AB143">
        <f>AGRIBALYSE_Raw!AA143/(1+AGRIBALYSE_Cooked!$B143)</f>
        <v>479.5805285714286</v>
      </c>
      <c r="AC143">
        <f>AGRIBALYSE_Raw!AB143/(1+AGRIBALYSE_Cooked!$B143)</f>
        <v>3.6307584285714292</v>
      </c>
      <c r="AD143">
        <f>AGRIBALYSE_Raw!AC143/(1+AGRIBALYSE_Cooked!$B143)</f>
        <v>80.012775714285723</v>
      </c>
      <c r="AE143">
        <f>AGRIBALYSE_Raw!AD143/(1+AGRIBALYSE_Cooked!$B143)</f>
        <v>3.4509738571428569E-5</v>
      </c>
      <c r="AF143">
        <f>AGRIBALYSE_Raw!AE143/(1+AGRIBALYSE_Cooked!$B143)</f>
        <v>0.38335731428571435</v>
      </c>
      <c r="AG143">
        <f>AGRIBALYSE_Raw!AF143/(1+AGRIBALYSE_Cooked!$B143)</f>
        <v>6.1820368571428581</v>
      </c>
      <c r="AH143">
        <f>AGRIBALYSE_Raw!AG143/(1+AGRIBALYSE_Cooked!$B143)</f>
        <v>1.6980595714285716</v>
      </c>
    </row>
    <row r="144" spans="1:34">
      <c r="A144" t="s">
        <v>901</v>
      </c>
      <c r="B144" s="19">
        <v>-0.3</v>
      </c>
      <c r="C144">
        <v>6510</v>
      </c>
      <c r="D144">
        <v>6510</v>
      </c>
      <c r="E144" t="s">
        <v>846</v>
      </c>
      <c r="F144" t="s">
        <v>878</v>
      </c>
      <c r="G144" t="s">
        <v>891</v>
      </c>
      <c r="H144" t="s">
        <v>892</v>
      </c>
      <c r="I144">
        <v>2</v>
      </c>
      <c r="J144">
        <v>0</v>
      </c>
      <c r="K144" t="s">
        <v>562</v>
      </c>
      <c r="L144" t="s">
        <v>570</v>
      </c>
      <c r="M144" t="s">
        <v>564</v>
      </c>
      <c r="N144">
        <v>2.9357587715385001</v>
      </c>
      <c r="O144">
        <v>2.1520020999999998</v>
      </c>
      <c r="P144">
        <f>AGRIBALYSE_Raw!O144/(1+AGRIBALYSE_Cooked!$B144)</f>
        <v>33.301670000000001</v>
      </c>
      <c r="Q144">
        <f>AGRIBALYSE_Raw!P144/(1+AGRIBALYSE_Cooked!$B144)</f>
        <v>3.8025618571428576E-7</v>
      </c>
      <c r="R144">
        <f>AGRIBALYSE_Raw!Q144/(1+AGRIBALYSE_Cooked!$B144)</f>
        <v>2.1781245714285715</v>
      </c>
      <c r="S144">
        <f>AGRIBALYSE_Raw!R144/(1+AGRIBALYSE_Cooked!$B144)</f>
        <v>5.8695670000000005E-2</v>
      </c>
      <c r="T144">
        <f>AGRIBALYSE_Raw!S144/(1+AGRIBALYSE_Cooked!$B144)</f>
        <v>2.6691475714285719E-6</v>
      </c>
      <c r="U144">
        <f>AGRIBALYSE_Raw!T144/(1+AGRIBALYSE_Cooked!$B144)</f>
        <v>3.6728248571428574E-7</v>
      </c>
      <c r="V144">
        <f>AGRIBALYSE_Raw!U144/(1+AGRIBALYSE_Cooked!$B144)</f>
        <v>1.7086972857142858E-8</v>
      </c>
      <c r="W144">
        <f>AGRIBALYSE_Raw!V144/(1+AGRIBALYSE_Cooked!$B144)</f>
        <v>0.38137852857142862</v>
      </c>
      <c r="X144">
        <f>AGRIBALYSE_Raw!W144/(1+AGRIBALYSE_Cooked!$B144)</f>
        <v>2.3232338571428572E-3</v>
      </c>
      <c r="Y144">
        <f>AGRIBALYSE_Raw!X144/(1+AGRIBALYSE_Cooked!$B144)</f>
        <v>0.10298559142857144</v>
      </c>
      <c r="Z144">
        <f>AGRIBALYSE_Raw!Y144/(1+AGRIBALYSE_Cooked!$B144)</f>
        <v>1.6471008571428571</v>
      </c>
      <c r="AA144">
        <f>AGRIBALYSE_Raw!Z144/(1+AGRIBALYSE_Cooked!$B144)</f>
        <v>442.39357142857148</v>
      </c>
      <c r="AB144">
        <f>AGRIBALYSE_Raw!AA144/(1+AGRIBALYSE_Cooked!$B144)</f>
        <v>1510.9102857142857</v>
      </c>
      <c r="AC144">
        <f>AGRIBALYSE_Raw!AB144/(1+AGRIBALYSE_Cooked!$B144)</f>
        <v>4.5234702857142857</v>
      </c>
      <c r="AD144">
        <f>AGRIBALYSE_Raw!AC144/(1+AGRIBALYSE_Cooked!$B144)</f>
        <v>159.23367142857145</v>
      </c>
      <c r="AE144">
        <f>AGRIBALYSE_Raw!AD144/(1+AGRIBALYSE_Cooked!$B144)</f>
        <v>6.2596282857142854E-5</v>
      </c>
      <c r="AF144">
        <f>AGRIBALYSE_Raw!AE144/(1+AGRIBALYSE_Cooked!$B144)</f>
        <v>17.936994285714288</v>
      </c>
      <c r="AG144">
        <f>AGRIBALYSE_Raw!AF144/(1+AGRIBALYSE_Cooked!$B144)</f>
        <v>12.404220571428572</v>
      </c>
      <c r="AH144">
        <f>AGRIBALYSE_Raw!AG144/(1+AGRIBALYSE_Cooked!$B144)</f>
        <v>2.9604557142857142</v>
      </c>
    </row>
    <row r="150" spans="16:31">
      <c r="Q150" s="5"/>
      <c r="T150" s="5"/>
      <c r="U150" s="5"/>
      <c r="V150" s="5"/>
      <c r="AE150" s="5"/>
    </row>
    <row r="151" spans="16:31">
      <c r="Q151" s="5"/>
      <c r="T151" s="5"/>
      <c r="U151" s="5"/>
      <c r="V151" s="5"/>
      <c r="AE151" s="5"/>
    </row>
    <row r="153" spans="16:31">
      <c r="P153" s="23" t="s">
        <v>904</v>
      </c>
      <c r="Q153" t="s">
        <v>905</v>
      </c>
    </row>
  </sheetData>
  <autoFilter ref="A1:AH144" xr:uid="{71D4195C-57E8-4C42-B99E-BBA981C350BE}"/>
  <hyperlinks>
    <hyperlink ref="P153" r:id="rId1" xr:uid="{6EBAE538-709A-43DD-85CC-4A656E61F0A5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47342-CB96-4633-94AD-BB599999D495}">
  <sheetPr>
    <tabColor theme="9"/>
  </sheetPr>
  <dimension ref="A1:Q4"/>
  <sheetViews>
    <sheetView showGridLines="0" workbookViewId="0"/>
  </sheetViews>
  <sheetFormatPr defaultRowHeight="14.45"/>
  <cols>
    <col min="1" max="1" width="21.140625" customWidth="1"/>
    <col min="2" max="2" width="12.7109375" customWidth="1"/>
    <col min="3" max="3" width="12.140625" bestFit="1" customWidth="1"/>
    <col min="4" max="4" width="16.28515625" customWidth="1"/>
  </cols>
  <sheetData>
    <row r="1" spans="1:17" ht="101.45">
      <c r="A1" s="50" t="s">
        <v>906</v>
      </c>
      <c r="B1" s="51" t="s">
        <v>466</v>
      </c>
      <c r="C1" s="49" t="s">
        <v>467</v>
      </c>
      <c r="D1" s="51" t="s">
        <v>907</v>
      </c>
      <c r="E1" s="49" t="s">
        <v>908</v>
      </c>
      <c r="F1" s="51" t="s">
        <v>518</v>
      </c>
      <c r="G1" s="49" t="s">
        <v>909</v>
      </c>
      <c r="H1" s="51" t="s">
        <v>910</v>
      </c>
      <c r="I1" s="49" t="s">
        <v>473</v>
      </c>
      <c r="J1" s="51" t="s">
        <v>911</v>
      </c>
      <c r="K1" s="49" t="s">
        <v>912</v>
      </c>
      <c r="L1" s="51" t="s">
        <v>913</v>
      </c>
      <c r="M1" s="49" t="s">
        <v>914</v>
      </c>
      <c r="N1" s="51" t="s">
        <v>478</v>
      </c>
      <c r="O1" s="52" t="s">
        <v>479</v>
      </c>
      <c r="P1" s="51" t="s">
        <v>915</v>
      </c>
      <c r="Q1" s="49" t="s">
        <v>916</v>
      </c>
    </row>
    <row r="2" spans="1:17">
      <c r="A2" s="50" t="s">
        <v>917</v>
      </c>
      <c r="B2" s="64">
        <v>985</v>
      </c>
      <c r="C2" s="65">
        <v>7.8E-2</v>
      </c>
      <c r="D2" s="64">
        <v>76200</v>
      </c>
      <c r="E2" s="65">
        <v>58.8</v>
      </c>
      <c r="F2" s="64">
        <v>7.47E-5</v>
      </c>
      <c r="G2" s="65">
        <v>1.3899999999999999E-4</v>
      </c>
      <c r="H2" s="64">
        <v>5.9299999999999999E-4</v>
      </c>
      <c r="I2" s="65">
        <v>145</v>
      </c>
      <c r="J2" s="64">
        <v>0.84</v>
      </c>
      <c r="K2" s="65">
        <v>29</v>
      </c>
      <c r="L2" s="64">
        <v>887</v>
      </c>
      <c r="M2" s="65">
        <v>19000</v>
      </c>
      <c r="N2" s="64">
        <v>1840</v>
      </c>
      <c r="O2" s="66">
        <v>26300</v>
      </c>
      <c r="P2" s="64">
        <v>32400</v>
      </c>
      <c r="Q2" s="65">
        <v>3.1800000000000002E-2</v>
      </c>
    </row>
    <row r="4" spans="1:17">
      <c r="A4" t="s">
        <v>918</v>
      </c>
      <c r="B4" s="23" t="s">
        <v>919</v>
      </c>
    </row>
  </sheetData>
  <hyperlinks>
    <hyperlink ref="B4" r:id="rId1" xr:uid="{8D6C0D9D-7B42-4B31-A330-1ECED8C9DD4A}"/>
  </hyperlinks>
  <pageMargins left="0.7" right="0.7" top="0.75" bottom="0.75" header="0.3" footer="0.3"/>
  <pageSetup paperSize="9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D6177-F5C0-43DF-9810-18300849ABF8}">
  <dimension ref="A1:I29"/>
  <sheetViews>
    <sheetView showGridLines="0" workbookViewId="0">
      <selection activeCell="I7" sqref="I7"/>
    </sheetView>
  </sheetViews>
  <sheetFormatPr defaultRowHeight="14.45"/>
  <cols>
    <col min="5" max="5" width="12.42578125" customWidth="1"/>
  </cols>
  <sheetData>
    <row r="1" spans="1:9">
      <c r="A1" t="s">
        <v>497</v>
      </c>
      <c r="B1" t="s">
        <v>465</v>
      </c>
      <c r="C1" t="s">
        <v>920</v>
      </c>
      <c r="D1" t="s">
        <v>921</v>
      </c>
      <c r="E1" t="s">
        <v>922</v>
      </c>
      <c r="H1" t="s">
        <v>923</v>
      </c>
    </row>
    <row r="2" spans="1:9">
      <c r="A2" t="s">
        <v>321</v>
      </c>
      <c r="B2" t="s">
        <v>40</v>
      </c>
      <c r="C2">
        <v>2024</v>
      </c>
      <c r="D2">
        <v>56833.196047205303</v>
      </c>
      <c r="E2" s="39">
        <f>Table84[[#This Row],[GDP ($)]]*$I$2</f>
        <v>48802.665445735198</v>
      </c>
      <c r="H2" t="e" vm="1">
        <v>#VALUE!</v>
      </c>
      <c r="I2" s="47">
        <v>0.85870000000000002</v>
      </c>
    </row>
    <row r="3" spans="1:9">
      <c r="A3" t="s">
        <v>322</v>
      </c>
      <c r="B3" t="s">
        <v>924</v>
      </c>
      <c r="C3">
        <v>2024</v>
      </c>
      <c r="D3">
        <v>55954.610626101799</v>
      </c>
      <c r="E3" s="39">
        <f>Table84[[#This Row],[GDP ($)]]*$I$2</f>
        <v>48048.224144633619</v>
      </c>
    </row>
    <row r="4" spans="1:9">
      <c r="A4" t="s">
        <v>323</v>
      </c>
      <c r="B4" t="s">
        <v>925</v>
      </c>
      <c r="C4">
        <v>2024</v>
      </c>
      <c r="D4">
        <v>17412.411508569101</v>
      </c>
      <c r="E4" s="39">
        <f>Table84[[#This Row],[GDP ($)]]*$I$2</f>
        <v>14952.037762408287</v>
      </c>
    </row>
    <row r="5" spans="1:9">
      <c r="A5" t="s">
        <v>324</v>
      </c>
      <c r="B5" t="s">
        <v>926</v>
      </c>
      <c r="C5">
        <v>2024</v>
      </c>
      <c r="D5">
        <v>38654.16796875</v>
      </c>
      <c r="E5" s="39">
        <f>Table84[[#This Row],[GDP ($)]]*$I$2</f>
        <v>33192.334034765627</v>
      </c>
    </row>
    <row r="6" spans="1:9">
      <c r="A6" t="s">
        <v>325</v>
      </c>
      <c r="B6" t="s">
        <v>927</v>
      </c>
      <c r="C6">
        <v>2024</v>
      </c>
      <c r="D6">
        <v>31706.623422974299</v>
      </c>
      <c r="E6" s="39">
        <f>Table84[[#This Row],[GDP ($)]]*$I$2</f>
        <v>27226.477533308032</v>
      </c>
    </row>
    <row r="7" spans="1:9">
      <c r="A7" t="s">
        <v>326</v>
      </c>
      <c r="B7" t="s">
        <v>928</v>
      </c>
      <c r="C7">
        <v>2024</v>
      </c>
      <c r="D7">
        <v>55800.219454941202</v>
      </c>
      <c r="E7" s="39">
        <f>Table84[[#This Row],[GDP ($)]]*$I$2</f>
        <v>47915.64844595801</v>
      </c>
    </row>
    <row r="8" spans="1:9">
      <c r="A8" t="s">
        <v>327</v>
      </c>
      <c r="B8" t="s">
        <v>929</v>
      </c>
      <c r="C8">
        <v>2024</v>
      </c>
      <c r="D8">
        <v>71851.756213136803</v>
      </c>
      <c r="E8" s="39">
        <f>Table84[[#This Row],[GDP ($)]]*$I$2</f>
        <v>61699.103060220572</v>
      </c>
    </row>
    <row r="9" spans="1:9">
      <c r="A9" t="s">
        <v>328</v>
      </c>
      <c r="B9" t="s">
        <v>930</v>
      </c>
      <c r="C9">
        <v>2024</v>
      </c>
      <c r="D9">
        <v>31170.0915091887</v>
      </c>
      <c r="E9" s="39">
        <f>Table84[[#This Row],[GDP ($)]]*$I$2</f>
        <v>26765.757578940338</v>
      </c>
    </row>
    <row r="10" spans="1:9">
      <c r="A10" t="s">
        <v>329</v>
      </c>
      <c r="B10" t="s">
        <v>931</v>
      </c>
      <c r="C10">
        <v>2024</v>
      </c>
      <c r="D10">
        <v>24752.1068401681</v>
      </c>
      <c r="E10" s="39">
        <f>Table84[[#This Row],[GDP ($)]]*$I$2</f>
        <v>21254.634143652347</v>
      </c>
    </row>
    <row r="11" spans="1:9">
      <c r="A11" t="s">
        <v>330</v>
      </c>
      <c r="B11" t="s">
        <v>932</v>
      </c>
      <c r="C11">
        <v>2024</v>
      </c>
      <c r="D11">
        <v>35297.009499556501</v>
      </c>
      <c r="E11" s="39">
        <f>Table84[[#This Row],[GDP ($)]]*$I$2</f>
        <v>30309.542057269169</v>
      </c>
    </row>
    <row r="12" spans="1:9">
      <c r="A12" t="s">
        <v>331</v>
      </c>
      <c r="B12" t="s">
        <v>933</v>
      </c>
      <c r="C12">
        <v>2024</v>
      </c>
      <c r="D12">
        <v>46150.4876861593</v>
      </c>
      <c r="E12" s="39">
        <f>Table84[[#This Row],[GDP ($)]]*$I$2</f>
        <v>39629.423776104995</v>
      </c>
    </row>
    <row r="13" spans="1:9">
      <c r="A13" t="s">
        <v>332</v>
      </c>
      <c r="B13" t="s">
        <v>934</v>
      </c>
      <c r="C13">
        <v>2024</v>
      </c>
      <c r="D13">
        <v>53188.618624515802</v>
      </c>
      <c r="E13" s="39">
        <f>Table84[[#This Row],[GDP ($)]]*$I$2</f>
        <v>45673.066812871723</v>
      </c>
    </row>
    <row r="14" spans="1:9">
      <c r="A14" t="s">
        <v>333</v>
      </c>
      <c r="B14" t="s">
        <v>935</v>
      </c>
      <c r="C14">
        <v>2024</v>
      </c>
      <c r="D14">
        <v>23931.452838274599</v>
      </c>
      <c r="E14" s="39">
        <f>Table84[[#This Row],[GDP ($)]]*$I$2</f>
        <v>20549.938552226398</v>
      </c>
    </row>
    <row r="15" spans="1:9">
      <c r="A15" t="s">
        <v>334</v>
      </c>
      <c r="B15" t="s">
        <v>936</v>
      </c>
      <c r="C15">
        <v>2024</v>
      </c>
      <c r="D15">
        <v>23310.751273395701</v>
      </c>
      <c r="E15" s="39">
        <f>Table84[[#This Row],[GDP ($)]]*$I$2</f>
        <v>20016.942118464889</v>
      </c>
    </row>
    <row r="16" spans="1:9">
      <c r="A16" t="s">
        <v>335</v>
      </c>
      <c r="B16" t="s">
        <v>232</v>
      </c>
      <c r="C16">
        <v>2024</v>
      </c>
      <c r="D16">
        <v>40226.0472416173</v>
      </c>
      <c r="E16" s="39">
        <f>Table84[[#This Row],[GDP ($)]]*$I$2</f>
        <v>34542.106766376775</v>
      </c>
    </row>
    <row r="17" spans="1:5">
      <c r="A17" t="s">
        <v>336</v>
      </c>
      <c r="B17" t="s">
        <v>937</v>
      </c>
      <c r="C17">
        <v>2024</v>
      </c>
      <c r="D17">
        <v>29386.287835018698</v>
      </c>
      <c r="E17" s="39">
        <f>Table84[[#This Row],[GDP ($)]]*$I$2</f>
        <v>25234.005363930555</v>
      </c>
    </row>
    <row r="18" spans="1:5">
      <c r="A18" t="s">
        <v>297</v>
      </c>
      <c r="B18" t="s">
        <v>938</v>
      </c>
      <c r="C18">
        <v>2024</v>
      </c>
      <c r="D18">
        <v>137516.58732436699</v>
      </c>
      <c r="E18" s="39">
        <f>Table84[[#This Row],[GDP ($)]]*$I$2</f>
        <v>118085.49353543394</v>
      </c>
    </row>
    <row r="19" spans="1:5">
      <c r="A19" t="s">
        <v>337</v>
      </c>
      <c r="B19" t="s">
        <v>939</v>
      </c>
      <c r="C19">
        <v>2024</v>
      </c>
      <c r="D19">
        <v>23367.598678896102</v>
      </c>
      <c r="E19" s="39">
        <f>Table84[[#This Row],[GDP ($)]]*$I$2</f>
        <v>20065.756985568081</v>
      </c>
    </row>
    <row r="20" spans="1:5">
      <c r="A20" t="s">
        <v>338</v>
      </c>
      <c r="B20" t="s">
        <v>940</v>
      </c>
      <c r="C20">
        <v>2024</v>
      </c>
      <c r="D20">
        <v>68218.7261019406</v>
      </c>
      <c r="E20" s="39">
        <f>Table84[[#This Row],[GDP ($)]]*$I$2</f>
        <v>58579.420103736396</v>
      </c>
    </row>
    <row r="21" spans="1:5">
      <c r="A21" t="s">
        <v>339</v>
      </c>
      <c r="B21" t="s">
        <v>941</v>
      </c>
      <c r="C21">
        <v>2024</v>
      </c>
      <c r="D21">
        <v>25022.671644595299</v>
      </c>
      <c r="E21" s="39">
        <f>Table84[[#This Row],[GDP ($)]]*$I$2</f>
        <v>21486.968141213983</v>
      </c>
    </row>
    <row r="22" spans="1:5">
      <c r="A22" t="s">
        <v>340</v>
      </c>
      <c r="B22" t="s">
        <v>942</v>
      </c>
      <c r="C22">
        <v>2024</v>
      </c>
      <c r="D22">
        <v>28844.497924679901</v>
      </c>
      <c r="E22" s="39">
        <f>Table84[[#This Row],[GDP ($)]]*$I$2</f>
        <v>24768.770367922632</v>
      </c>
    </row>
    <row r="23" spans="1:5">
      <c r="A23" t="s">
        <v>341</v>
      </c>
      <c r="B23" t="s">
        <v>943</v>
      </c>
      <c r="C23">
        <v>2024</v>
      </c>
      <c r="D23">
        <v>20072.4079244042</v>
      </c>
      <c r="E23" s="39">
        <f>Table84[[#This Row],[GDP ($)]]*$I$2</f>
        <v>17236.176684685888</v>
      </c>
    </row>
    <row r="24" spans="1:5">
      <c r="A24" t="s">
        <v>342</v>
      </c>
      <c r="B24" t="s">
        <v>944</v>
      </c>
      <c r="C24">
        <v>2024</v>
      </c>
      <c r="D24">
        <v>57723.234503153202</v>
      </c>
      <c r="E24" s="39">
        <f>Table84[[#This Row],[GDP ($)]]*$I$2</f>
        <v>49566.941467857658</v>
      </c>
    </row>
    <row r="25" spans="1:5">
      <c r="A25" t="s">
        <v>343</v>
      </c>
      <c r="B25" t="s">
        <v>945</v>
      </c>
      <c r="C25">
        <v>2024</v>
      </c>
      <c r="D25">
        <v>34089.352765277799</v>
      </c>
      <c r="E25" s="39">
        <f>Table84[[#This Row],[GDP ($)]]*$I$2</f>
        <v>29272.527219544048</v>
      </c>
    </row>
    <row r="26" spans="1:5">
      <c r="A26" t="s">
        <v>344</v>
      </c>
      <c r="B26" t="s">
        <v>946</v>
      </c>
      <c r="C26">
        <v>2024</v>
      </c>
      <c r="D26">
        <v>26147.9028430133</v>
      </c>
      <c r="E26" s="39">
        <f>Table84[[#This Row],[GDP ($)]]*$I$2</f>
        <v>22453.204171295522</v>
      </c>
    </row>
    <row r="27" spans="1:5">
      <c r="A27" t="s">
        <v>345</v>
      </c>
      <c r="B27" t="s">
        <v>947</v>
      </c>
      <c r="C27">
        <v>2024</v>
      </c>
      <c r="D27">
        <v>107316.33730692101</v>
      </c>
      <c r="E27" s="39">
        <f>Table84[[#This Row],[GDP ($)]]*$I$2</f>
        <v>92152.538845453077</v>
      </c>
    </row>
    <row r="28" spans="1:5">
      <c r="A28" t="s">
        <v>346</v>
      </c>
      <c r="B28" t="s">
        <v>948</v>
      </c>
      <c r="C28">
        <v>2024</v>
      </c>
      <c r="D28">
        <v>42347.307386017303</v>
      </c>
      <c r="E28" s="39">
        <f>Table84[[#This Row],[GDP ($)]]*$I$2</f>
        <v>36363.632852373055</v>
      </c>
    </row>
    <row r="29" spans="1:5">
      <c r="A29" t="s">
        <v>949</v>
      </c>
      <c r="B29" t="s">
        <v>950</v>
      </c>
      <c r="C29">
        <v>2024</v>
      </c>
      <c r="D29">
        <v>43145.156693022298</v>
      </c>
      <c r="E29" s="39">
        <f>Table84[[#This Row],[GDP ($)]]*$I$2</f>
        <v>37048.746052298251</v>
      </c>
    </row>
  </sheetData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A1B51-CB95-445E-9649-5A8A007AEEB4}">
  <dimension ref="A1:G140"/>
  <sheetViews>
    <sheetView showGridLines="0" workbookViewId="0">
      <selection activeCell="L11" sqref="L11"/>
    </sheetView>
  </sheetViews>
  <sheetFormatPr defaultRowHeight="14.45"/>
  <cols>
    <col min="2" max="2" width="26.42578125" customWidth="1"/>
    <col min="4" max="4" width="16.5703125" customWidth="1"/>
    <col min="6" max="6" width="10.85546875" customWidth="1"/>
    <col min="7" max="7" width="10.140625" customWidth="1"/>
  </cols>
  <sheetData>
    <row r="1" spans="1:7">
      <c r="A1" t="s">
        <v>497</v>
      </c>
      <c r="B1" t="s">
        <v>465</v>
      </c>
      <c r="D1" s="6" t="s">
        <v>951</v>
      </c>
      <c r="F1" t="s">
        <v>952</v>
      </c>
      <c r="G1" t="s">
        <v>0</v>
      </c>
    </row>
    <row r="2" spans="1:7">
      <c r="A2" t="s">
        <v>321</v>
      </c>
      <c r="B2" t="s">
        <v>40</v>
      </c>
      <c r="D2" t="s">
        <v>189</v>
      </c>
      <c r="F2" t="s">
        <v>347</v>
      </c>
      <c r="G2" s="25" t="s">
        <v>271</v>
      </c>
    </row>
    <row r="3" spans="1:7">
      <c r="A3" t="s">
        <v>322</v>
      </c>
      <c r="B3" t="s">
        <v>924</v>
      </c>
      <c r="D3" t="s">
        <v>492</v>
      </c>
      <c r="F3" t="s">
        <v>349</v>
      </c>
      <c r="G3" s="25" t="s">
        <v>268</v>
      </c>
    </row>
    <row r="4" spans="1:7">
      <c r="A4" t="s">
        <v>323</v>
      </c>
      <c r="B4" t="s">
        <v>925</v>
      </c>
      <c r="D4" t="s">
        <v>494</v>
      </c>
      <c r="F4" t="s">
        <v>228</v>
      </c>
      <c r="G4" s="25" t="s">
        <v>268</v>
      </c>
    </row>
    <row r="5" spans="1:7">
      <c r="A5" t="s">
        <v>324</v>
      </c>
      <c r="B5" t="s">
        <v>926</v>
      </c>
      <c r="D5" t="s">
        <v>204</v>
      </c>
      <c r="F5" t="s">
        <v>350</v>
      </c>
      <c r="G5" s="25" t="s">
        <v>268</v>
      </c>
    </row>
    <row r="6" spans="1:7">
      <c r="A6" t="s">
        <v>325</v>
      </c>
      <c r="B6" t="s">
        <v>927</v>
      </c>
      <c r="D6" t="s">
        <v>219</v>
      </c>
      <c r="F6" t="s">
        <v>352</v>
      </c>
      <c r="G6" s="25" t="s">
        <v>267</v>
      </c>
    </row>
    <row r="7" spans="1:7">
      <c r="A7" t="s">
        <v>326</v>
      </c>
      <c r="B7" t="s">
        <v>928</v>
      </c>
      <c r="D7" t="s">
        <v>179</v>
      </c>
      <c r="F7" t="s">
        <v>354</v>
      </c>
      <c r="G7" s="25" t="s">
        <v>268</v>
      </c>
    </row>
    <row r="8" spans="1:7">
      <c r="A8" t="s">
        <v>327</v>
      </c>
      <c r="B8" t="s">
        <v>929</v>
      </c>
      <c r="D8" t="s">
        <v>182</v>
      </c>
      <c r="F8" t="s">
        <v>356</v>
      </c>
      <c r="G8" s="25" t="s">
        <v>265</v>
      </c>
    </row>
    <row r="9" spans="1:7">
      <c r="A9" t="s">
        <v>328</v>
      </c>
      <c r="B9" t="s">
        <v>930</v>
      </c>
      <c r="F9" t="s">
        <v>242</v>
      </c>
      <c r="G9" s="25" t="s">
        <v>265</v>
      </c>
    </row>
    <row r="10" spans="1:7">
      <c r="A10" t="s">
        <v>329</v>
      </c>
      <c r="B10" t="s">
        <v>931</v>
      </c>
      <c r="F10" t="s">
        <v>214</v>
      </c>
      <c r="G10" s="25" t="s">
        <v>214</v>
      </c>
    </row>
    <row r="11" spans="1:7">
      <c r="A11" t="s">
        <v>330</v>
      </c>
      <c r="B11" t="s">
        <v>932</v>
      </c>
      <c r="F11" t="s">
        <v>359</v>
      </c>
      <c r="G11" s="25" t="s">
        <v>214</v>
      </c>
    </row>
    <row r="12" spans="1:7">
      <c r="A12" t="s">
        <v>331</v>
      </c>
      <c r="B12" t="s">
        <v>933</v>
      </c>
      <c r="F12" t="s">
        <v>360</v>
      </c>
      <c r="G12" s="25" t="s">
        <v>214</v>
      </c>
    </row>
    <row r="13" spans="1:7">
      <c r="A13" t="s">
        <v>332</v>
      </c>
      <c r="B13" t="s">
        <v>934</v>
      </c>
      <c r="F13" t="s">
        <v>361</v>
      </c>
      <c r="G13" s="25" t="s">
        <v>267</v>
      </c>
    </row>
    <row r="14" spans="1:7">
      <c r="A14" t="s">
        <v>333</v>
      </c>
      <c r="B14" t="s">
        <v>935</v>
      </c>
      <c r="F14" t="s">
        <v>363</v>
      </c>
      <c r="G14" s="25" t="s">
        <v>266</v>
      </c>
    </row>
    <row r="15" spans="1:7">
      <c r="A15" t="s">
        <v>334</v>
      </c>
      <c r="B15" t="s">
        <v>936</v>
      </c>
      <c r="F15" t="s">
        <v>250</v>
      </c>
      <c r="G15" s="25" t="s">
        <v>266</v>
      </c>
    </row>
    <row r="16" spans="1:7">
      <c r="A16" t="s">
        <v>335</v>
      </c>
      <c r="B16" t="s">
        <v>232</v>
      </c>
      <c r="F16" t="s">
        <v>364</v>
      </c>
      <c r="G16" s="25" t="s">
        <v>266</v>
      </c>
    </row>
    <row r="17" spans="1:7">
      <c r="A17" t="s">
        <v>336</v>
      </c>
      <c r="B17" t="s">
        <v>937</v>
      </c>
      <c r="F17" t="s">
        <v>207</v>
      </c>
      <c r="G17" s="25" t="s">
        <v>267</v>
      </c>
    </row>
    <row r="18" spans="1:7">
      <c r="A18" t="s">
        <v>297</v>
      </c>
      <c r="B18" t="s">
        <v>938</v>
      </c>
      <c r="F18" t="s">
        <v>194</v>
      </c>
      <c r="G18" s="25" t="s">
        <v>269</v>
      </c>
    </row>
    <row r="19" spans="1:7">
      <c r="A19" t="s">
        <v>337</v>
      </c>
      <c r="B19" t="s">
        <v>939</v>
      </c>
      <c r="F19" t="s">
        <v>366</v>
      </c>
      <c r="G19" s="25" t="s">
        <v>266</v>
      </c>
    </row>
    <row r="20" spans="1:7">
      <c r="A20" t="s">
        <v>338</v>
      </c>
      <c r="B20" t="s">
        <v>940</v>
      </c>
      <c r="F20" t="s">
        <v>184</v>
      </c>
      <c r="G20" s="25" t="s">
        <v>264</v>
      </c>
    </row>
    <row r="21" spans="1:7">
      <c r="A21" t="s">
        <v>339</v>
      </c>
      <c r="B21" t="s">
        <v>941</v>
      </c>
      <c r="F21" t="s">
        <v>190</v>
      </c>
      <c r="G21" s="25" t="s">
        <v>267</v>
      </c>
    </row>
    <row r="22" spans="1:7">
      <c r="A22" t="s">
        <v>340</v>
      </c>
      <c r="B22" t="s">
        <v>942</v>
      </c>
      <c r="F22" t="s">
        <v>369</v>
      </c>
      <c r="G22" s="25" t="s">
        <v>271</v>
      </c>
    </row>
    <row r="23" spans="1:7">
      <c r="A23" t="s">
        <v>341</v>
      </c>
      <c r="B23" t="s">
        <v>943</v>
      </c>
      <c r="F23" t="s">
        <v>196</v>
      </c>
      <c r="G23" s="25" t="s">
        <v>267</v>
      </c>
    </row>
    <row r="24" spans="1:7">
      <c r="A24" t="s">
        <v>342</v>
      </c>
      <c r="B24" t="s">
        <v>944</v>
      </c>
      <c r="F24" t="s">
        <v>370</v>
      </c>
      <c r="G24" s="25" t="s">
        <v>267</v>
      </c>
    </row>
    <row r="25" spans="1:7">
      <c r="A25" t="s">
        <v>343</v>
      </c>
      <c r="B25" t="s">
        <v>945</v>
      </c>
      <c r="F25" t="s">
        <v>247</v>
      </c>
      <c r="G25" s="25" t="s">
        <v>267</v>
      </c>
    </row>
    <row r="26" spans="1:7">
      <c r="A26" t="s">
        <v>344</v>
      </c>
      <c r="B26" t="s">
        <v>946</v>
      </c>
      <c r="F26" t="s">
        <v>371</v>
      </c>
      <c r="G26" s="25" t="s">
        <v>264</v>
      </c>
    </row>
    <row r="27" spans="1:7">
      <c r="A27" t="s">
        <v>345</v>
      </c>
      <c r="B27" t="s">
        <v>947</v>
      </c>
      <c r="F27" t="s">
        <v>372</v>
      </c>
      <c r="G27" s="25" t="s">
        <v>264</v>
      </c>
    </row>
    <row r="28" spans="1:7">
      <c r="A28" t="s">
        <v>346</v>
      </c>
      <c r="B28" t="s">
        <v>948</v>
      </c>
      <c r="F28" t="s">
        <v>373</v>
      </c>
      <c r="G28" s="25" t="s">
        <v>264</v>
      </c>
    </row>
    <row r="29" spans="1:7">
      <c r="A29" t="s">
        <v>949</v>
      </c>
      <c r="B29" t="s">
        <v>950</v>
      </c>
      <c r="F29" t="s">
        <v>245</v>
      </c>
      <c r="G29" s="25" t="s">
        <v>264</v>
      </c>
    </row>
    <row r="30" spans="1:7">
      <c r="F30" t="s">
        <v>238</v>
      </c>
      <c r="G30" s="25" t="s">
        <v>264</v>
      </c>
    </row>
    <row r="31" spans="1:7">
      <c r="F31" t="s">
        <v>181</v>
      </c>
      <c r="G31" s="25" t="s">
        <v>264</v>
      </c>
    </row>
    <row r="32" spans="1:7">
      <c r="F32" t="s">
        <v>374</v>
      </c>
      <c r="G32" s="25" t="s">
        <v>268</v>
      </c>
    </row>
    <row r="33" spans="6:7">
      <c r="F33" t="s">
        <v>376</v>
      </c>
      <c r="G33" s="25" t="s">
        <v>268</v>
      </c>
    </row>
    <row r="34" spans="6:7">
      <c r="F34" t="s">
        <v>224</v>
      </c>
      <c r="G34" s="25" t="s">
        <v>263</v>
      </c>
    </row>
    <row r="35" spans="6:7">
      <c r="F35" s="11" t="s">
        <v>378</v>
      </c>
      <c r="G35" s="25" t="s">
        <v>265</v>
      </c>
    </row>
    <row r="36" spans="6:7">
      <c r="F36" t="s">
        <v>379</v>
      </c>
      <c r="G36" s="25" t="s">
        <v>267</v>
      </c>
    </row>
    <row r="37" spans="6:7">
      <c r="F37" t="s">
        <v>381</v>
      </c>
      <c r="G37" s="25" t="s">
        <v>267</v>
      </c>
    </row>
    <row r="38" spans="6:7">
      <c r="F38" t="s">
        <v>198</v>
      </c>
      <c r="G38" s="25" t="s">
        <v>267</v>
      </c>
    </row>
    <row r="39" spans="6:7">
      <c r="F39" t="s">
        <v>383</v>
      </c>
      <c r="G39" s="25" t="s">
        <v>268</v>
      </c>
    </row>
    <row r="40" spans="6:7">
      <c r="F40" t="s">
        <v>384</v>
      </c>
      <c r="G40" s="25" t="s">
        <v>271</v>
      </c>
    </row>
    <row r="41" spans="6:7">
      <c r="F41" t="s">
        <v>185</v>
      </c>
      <c r="G41" s="25" t="s">
        <v>263</v>
      </c>
    </row>
    <row r="42" spans="6:7">
      <c r="F42" t="s">
        <v>220</v>
      </c>
      <c r="G42" s="25" t="s">
        <v>267</v>
      </c>
    </row>
    <row r="43" spans="6:7">
      <c r="F43" t="s">
        <v>385</v>
      </c>
      <c r="G43" s="25" t="s">
        <v>267</v>
      </c>
    </row>
    <row r="44" spans="6:7">
      <c r="F44" t="s">
        <v>387</v>
      </c>
      <c r="G44" s="25" t="s">
        <v>270</v>
      </c>
    </row>
    <row r="45" spans="6:7">
      <c r="F45" t="s">
        <v>255</v>
      </c>
      <c r="G45" s="25" t="s">
        <v>270</v>
      </c>
    </row>
    <row r="46" spans="6:7">
      <c r="F46" t="s">
        <v>388</v>
      </c>
      <c r="G46" s="25" t="s">
        <v>263</v>
      </c>
    </row>
    <row r="47" spans="6:7">
      <c r="F47" t="s">
        <v>389</v>
      </c>
      <c r="G47" s="25" t="s">
        <v>263</v>
      </c>
    </row>
    <row r="48" spans="6:7">
      <c r="F48" t="s">
        <v>390</v>
      </c>
      <c r="G48" s="25" t="s">
        <v>263</v>
      </c>
    </row>
    <row r="49" spans="6:7">
      <c r="F49" t="s">
        <v>391</v>
      </c>
      <c r="G49" s="25" t="s">
        <v>267</v>
      </c>
    </row>
    <row r="50" spans="6:7">
      <c r="F50" t="s">
        <v>187</v>
      </c>
      <c r="G50" s="26" t="s">
        <v>271</v>
      </c>
    </row>
    <row r="51" spans="6:7">
      <c r="F51" t="s">
        <v>394</v>
      </c>
      <c r="G51" s="25" t="s">
        <v>200</v>
      </c>
    </row>
    <row r="52" spans="6:7">
      <c r="F52" t="s">
        <v>252</v>
      </c>
      <c r="G52" s="25" t="s">
        <v>267</v>
      </c>
    </row>
    <row r="53" spans="6:7">
      <c r="F53" t="s">
        <v>230</v>
      </c>
      <c r="G53" s="25" t="s">
        <v>277</v>
      </c>
    </row>
    <row r="54" spans="6:7">
      <c r="F54" t="s">
        <v>251</v>
      </c>
      <c r="G54" s="25" t="s">
        <v>277</v>
      </c>
    </row>
    <row r="55" spans="6:7">
      <c r="F55" t="s">
        <v>395</v>
      </c>
      <c r="G55" s="25" t="s">
        <v>277</v>
      </c>
    </row>
    <row r="56" spans="6:7">
      <c r="F56" t="s">
        <v>396</v>
      </c>
      <c r="G56" s="25" t="s">
        <v>277</v>
      </c>
    </row>
    <row r="57" spans="6:7">
      <c r="F57" t="s">
        <v>397</v>
      </c>
      <c r="G57" s="25" t="s">
        <v>277</v>
      </c>
    </row>
    <row r="58" spans="6:7">
      <c r="F58" t="s">
        <v>195</v>
      </c>
      <c r="G58" s="25" t="s">
        <v>266</v>
      </c>
    </row>
    <row r="59" spans="6:7">
      <c r="F59" t="s">
        <v>398</v>
      </c>
      <c r="G59" s="25" t="s">
        <v>268</v>
      </c>
    </row>
    <row r="60" spans="6:7">
      <c r="F60" t="s">
        <v>399</v>
      </c>
      <c r="G60" s="25" t="s">
        <v>268</v>
      </c>
    </row>
    <row r="61" spans="6:7">
      <c r="F61" t="s">
        <v>400</v>
      </c>
      <c r="G61" s="25" t="s">
        <v>267</v>
      </c>
    </row>
    <row r="62" spans="6:7">
      <c r="F62" t="s">
        <v>402</v>
      </c>
      <c r="G62" s="25" t="s">
        <v>267</v>
      </c>
    </row>
    <row r="63" spans="6:7">
      <c r="F63" t="s">
        <v>403</v>
      </c>
      <c r="G63" s="25" t="s">
        <v>268</v>
      </c>
    </row>
    <row r="64" spans="6:7">
      <c r="F64" t="s">
        <v>404</v>
      </c>
      <c r="G64" s="25" t="s">
        <v>267</v>
      </c>
    </row>
    <row r="65" spans="6:7">
      <c r="F65" t="s">
        <v>405</v>
      </c>
      <c r="G65" s="25" t="s">
        <v>267</v>
      </c>
    </row>
    <row r="66" spans="6:7">
      <c r="F66" t="s">
        <v>248</v>
      </c>
      <c r="G66" s="25" t="s">
        <v>267</v>
      </c>
    </row>
    <row r="67" spans="6:7">
      <c r="F67" t="s">
        <v>406</v>
      </c>
      <c r="G67" s="26" t="s">
        <v>267</v>
      </c>
    </row>
    <row r="68" spans="6:7">
      <c r="F68" t="s">
        <v>407</v>
      </c>
      <c r="G68" s="25" t="s">
        <v>271</v>
      </c>
    </row>
    <row r="69" spans="6:7">
      <c r="F69" t="s">
        <v>199</v>
      </c>
      <c r="G69" s="25" t="s">
        <v>264</v>
      </c>
    </row>
    <row r="70" spans="6:7">
      <c r="F70" t="s">
        <v>408</v>
      </c>
      <c r="G70" s="25" t="s">
        <v>271</v>
      </c>
    </row>
    <row r="71" spans="6:7">
      <c r="F71" t="s">
        <v>409</v>
      </c>
      <c r="G71" s="25" t="s">
        <v>263</v>
      </c>
    </row>
    <row r="72" spans="6:7">
      <c r="F72" t="s">
        <v>410</v>
      </c>
      <c r="G72" s="25" t="s">
        <v>267</v>
      </c>
    </row>
    <row r="73" spans="6:7">
      <c r="F73" t="s">
        <v>212</v>
      </c>
      <c r="G73" s="25" t="s">
        <v>268</v>
      </c>
    </row>
    <row r="74" spans="6:7">
      <c r="F74" t="s">
        <v>202</v>
      </c>
      <c r="G74" s="25" t="s">
        <v>265</v>
      </c>
    </row>
    <row r="75" spans="6:7">
      <c r="F75" t="s">
        <v>413</v>
      </c>
      <c r="G75" s="25" t="s">
        <v>266</v>
      </c>
    </row>
    <row r="76" spans="6:7">
      <c r="F76" t="s">
        <v>414</v>
      </c>
      <c r="G76" s="25" t="s">
        <v>268</v>
      </c>
    </row>
    <row r="77" spans="6:7">
      <c r="F77" t="s">
        <v>415</v>
      </c>
      <c r="G77" s="25" t="s">
        <v>271</v>
      </c>
    </row>
    <row r="78" spans="6:7">
      <c r="F78" t="s">
        <v>416</v>
      </c>
      <c r="G78" s="25" t="s">
        <v>271</v>
      </c>
    </row>
    <row r="79" spans="6:7">
      <c r="F79" t="s">
        <v>183</v>
      </c>
      <c r="G79" s="25" t="s">
        <v>264</v>
      </c>
    </row>
    <row r="80" spans="6:7">
      <c r="F80" t="s">
        <v>218</v>
      </c>
      <c r="G80" s="25" t="s">
        <v>270</v>
      </c>
    </row>
    <row r="81" spans="6:7">
      <c r="F81" t="s">
        <v>417</v>
      </c>
      <c r="G81" s="25" t="s">
        <v>263</v>
      </c>
    </row>
    <row r="82" spans="6:7">
      <c r="F82" t="s">
        <v>418</v>
      </c>
      <c r="G82" s="25" t="s">
        <v>267</v>
      </c>
    </row>
    <row r="83" spans="6:7">
      <c r="F83" t="s">
        <v>420</v>
      </c>
      <c r="G83" s="25" t="s">
        <v>277</v>
      </c>
    </row>
    <row r="84" spans="6:7">
      <c r="F84" t="s">
        <v>227</v>
      </c>
      <c r="G84" s="25" t="s">
        <v>271</v>
      </c>
    </row>
    <row r="85" spans="6:7">
      <c r="F85" t="s">
        <v>421</v>
      </c>
      <c r="G85" s="25" t="s">
        <v>266</v>
      </c>
    </row>
    <row r="86" spans="6:7">
      <c r="F86" t="s">
        <v>423</v>
      </c>
      <c r="G86" s="25" t="s">
        <v>271</v>
      </c>
    </row>
    <row r="87" spans="6:7">
      <c r="F87" t="s">
        <v>424</v>
      </c>
      <c r="G87" s="25" t="s">
        <v>271</v>
      </c>
    </row>
    <row r="88" spans="6:7">
      <c r="F88" t="s">
        <v>235</v>
      </c>
      <c r="G88" s="25" t="s">
        <v>271</v>
      </c>
    </row>
    <row r="89" spans="6:7">
      <c r="F89" t="s">
        <v>426</v>
      </c>
      <c r="G89" s="25" t="s">
        <v>271</v>
      </c>
    </row>
    <row r="90" spans="6:7">
      <c r="F90" t="s">
        <v>427</v>
      </c>
      <c r="G90" s="25" t="s">
        <v>271</v>
      </c>
    </row>
    <row r="91" spans="6:7">
      <c r="F91" t="s">
        <v>428</v>
      </c>
      <c r="G91" s="25" t="s">
        <v>271</v>
      </c>
    </row>
    <row r="92" spans="6:7">
      <c r="F92" t="s">
        <v>429</v>
      </c>
      <c r="G92" s="25" t="s">
        <v>271</v>
      </c>
    </row>
    <row r="93" spans="6:7">
      <c r="F93" t="s">
        <v>430</v>
      </c>
      <c r="G93" s="25" t="s">
        <v>271</v>
      </c>
    </row>
    <row r="94" spans="6:7">
      <c r="F94" t="s">
        <v>191</v>
      </c>
      <c r="G94" s="25" t="s">
        <v>271</v>
      </c>
    </row>
    <row r="95" spans="6:7">
      <c r="F95" t="s">
        <v>253</v>
      </c>
      <c r="G95" s="25" t="s">
        <v>267</v>
      </c>
    </row>
    <row r="96" spans="6:7">
      <c r="F96" t="s">
        <v>203</v>
      </c>
      <c r="G96" s="25" t="s">
        <v>267</v>
      </c>
    </row>
    <row r="97" spans="6:7">
      <c r="F97" t="s">
        <v>431</v>
      </c>
      <c r="G97" s="25" t="s">
        <v>268</v>
      </c>
    </row>
    <row r="98" spans="6:7">
      <c r="F98" t="s">
        <v>254</v>
      </c>
      <c r="G98" s="25" t="s">
        <v>268</v>
      </c>
    </row>
    <row r="99" spans="6:7">
      <c r="F99" t="s">
        <v>186</v>
      </c>
      <c r="G99" s="25" t="s">
        <v>264</v>
      </c>
    </row>
    <row r="100" spans="6:7">
      <c r="F100" t="s">
        <v>222</v>
      </c>
      <c r="G100" s="25" t="s">
        <v>271</v>
      </c>
    </row>
    <row r="101" spans="6:7">
      <c r="F101" t="s">
        <v>178</v>
      </c>
      <c r="G101" s="25" t="s">
        <v>266</v>
      </c>
    </row>
    <row r="102" spans="6:7">
      <c r="F102" t="s">
        <v>433</v>
      </c>
      <c r="G102" s="25" t="s">
        <v>268</v>
      </c>
    </row>
    <row r="103" spans="6:7">
      <c r="F103" t="s">
        <v>435</v>
      </c>
      <c r="G103" s="25" t="s">
        <v>271</v>
      </c>
    </row>
    <row r="104" spans="6:7">
      <c r="F104" t="s">
        <v>436</v>
      </c>
      <c r="G104" s="25" t="s">
        <v>268</v>
      </c>
    </row>
    <row r="105" spans="6:7">
      <c r="F105" t="s">
        <v>256</v>
      </c>
      <c r="G105" s="25" t="s">
        <v>268</v>
      </c>
    </row>
    <row r="106" spans="6:7">
      <c r="F106" t="s">
        <v>438</v>
      </c>
      <c r="G106" s="26" t="s">
        <v>271</v>
      </c>
    </row>
    <row r="107" spans="6:7">
      <c r="F107" t="s">
        <v>439</v>
      </c>
      <c r="G107" s="25" t="s">
        <v>268</v>
      </c>
    </row>
    <row r="108" spans="6:7">
      <c r="F108" t="s">
        <v>441</v>
      </c>
      <c r="G108" s="25" t="s">
        <v>268</v>
      </c>
    </row>
    <row r="109" spans="6:7">
      <c r="F109" t="s">
        <v>215</v>
      </c>
      <c r="G109" s="25" t="s">
        <v>263</v>
      </c>
    </row>
    <row r="110" spans="6:7">
      <c r="F110" t="s">
        <v>246</v>
      </c>
      <c r="G110" s="25" t="s">
        <v>263</v>
      </c>
    </row>
    <row r="111" spans="6:7">
      <c r="F111" t="s">
        <v>443</v>
      </c>
      <c r="G111" s="25" t="s">
        <v>263</v>
      </c>
    </row>
    <row r="112" spans="6:7">
      <c r="F112" t="s">
        <v>197</v>
      </c>
      <c r="G112" s="25" t="s">
        <v>266</v>
      </c>
    </row>
    <row r="113" spans="6:7">
      <c r="F113" t="s">
        <v>249</v>
      </c>
      <c r="G113" s="25" t="s">
        <v>267</v>
      </c>
    </row>
    <row r="114" spans="6:7">
      <c r="F114" t="s">
        <v>445</v>
      </c>
      <c r="G114" s="25" t="s">
        <v>266</v>
      </c>
    </row>
    <row r="115" spans="6:7">
      <c r="F115" t="s">
        <v>210</v>
      </c>
      <c r="G115" s="25" t="s">
        <v>268</v>
      </c>
    </row>
    <row r="116" spans="6:7">
      <c r="F116" t="s">
        <v>446</v>
      </c>
      <c r="G116" s="25" t="s">
        <v>200</v>
      </c>
    </row>
    <row r="117" spans="6:7">
      <c r="F117" t="s">
        <v>208</v>
      </c>
      <c r="G117" s="25" t="s">
        <v>266</v>
      </c>
    </row>
    <row r="118" spans="6:7">
      <c r="F118" t="s">
        <v>200</v>
      </c>
      <c r="G118" s="25" t="s">
        <v>200</v>
      </c>
    </row>
    <row r="119" spans="6:7">
      <c r="F119" t="s">
        <v>447</v>
      </c>
      <c r="G119" s="25" t="s">
        <v>265</v>
      </c>
    </row>
    <row r="120" spans="6:7">
      <c r="F120" t="s">
        <v>448</v>
      </c>
      <c r="G120" s="25" t="s">
        <v>266</v>
      </c>
    </row>
    <row r="121" spans="6:7">
      <c r="F121" t="s">
        <v>450</v>
      </c>
      <c r="G121" s="25" t="s">
        <v>267</v>
      </c>
    </row>
    <row r="122" spans="6:7">
      <c r="F122" t="s">
        <v>451</v>
      </c>
      <c r="G122" s="25" t="s">
        <v>265</v>
      </c>
    </row>
    <row r="123" spans="6:7">
      <c r="F123" t="s">
        <v>225</v>
      </c>
      <c r="G123" s="25" t="s">
        <v>267</v>
      </c>
    </row>
    <row r="124" spans="6:7">
      <c r="F124" t="s">
        <v>211</v>
      </c>
      <c r="G124" s="25" t="s">
        <v>268</v>
      </c>
    </row>
    <row r="125" spans="6:7">
      <c r="F125" t="s">
        <v>205</v>
      </c>
      <c r="G125" s="25" t="s">
        <v>266</v>
      </c>
    </row>
    <row r="126" spans="6:7">
      <c r="F126" t="s">
        <v>453</v>
      </c>
      <c r="G126" s="25" t="s">
        <v>267</v>
      </c>
    </row>
    <row r="127" spans="6:7">
      <c r="F127" t="s">
        <v>454</v>
      </c>
      <c r="G127" s="25" t="s">
        <v>266</v>
      </c>
    </row>
    <row r="128" spans="6:7">
      <c r="F128" t="s">
        <v>455</v>
      </c>
      <c r="G128" s="25" t="s">
        <v>267</v>
      </c>
    </row>
    <row r="129" spans="6:7">
      <c r="F129" t="s">
        <v>456</v>
      </c>
      <c r="G129" s="25" t="s">
        <v>268</v>
      </c>
    </row>
    <row r="130" spans="6:7">
      <c r="F130" t="s">
        <v>458</v>
      </c>
      <c r="G130" s="25" t="s">
        <v>265</v>
      </c>
    </row>
    <row r="131" spans="6:7">
      <c r="F131" t="s">
        <v>237</v>
      </c>
      <c r="G131" s="25" t="s">
        <v>267</v>
      </c>
    </row>
    <row r="132" spans="6:7">
      <c r="F132" t="s">
        <v>216</v>
      </c>
      <c r="G132" s="25" t="s">
        <v>267</v>
      </c>
    </row>
    <row r="133" spans="6:7">
      <c r="F133" t="s">
        <v>217</v>
      </c>
      <c r="G133" s="25" t="s">
        <v>267</v>
      </c>
    </row>
    <row r="134" spans="6:7">
      <c r="F134" t="s">
        <v>209</v>
      </c>
      <c r="G134" s="25" t="s">
        <v>270</v>
      </c>
    </row>
    <row r="135" spans="6:7">
      <c r="F135" t="s">
        <v>460</v>
      </c>
      <c r="G135" s="26" t="s">
        <v>214</v>
      </c>
    </row>
    <row r="136" spans="6:7">
      <c r="F136" t="s">
        <v>461</v>
      </c>
      <c r="G136" s="26" t="s">
        <v>265</v>
      </c>
    </row>
    <row r="137" spans="6:7">
      <c r="F137" t="s">
        <v>462</v>
      </c>
      <c r="G137" s="26" t="s">
        <v>271</v>
      </c>
    </row>
    <row r="138" spans="6:7">
      <c r="F138" t="s">
        <v>188</v>
      </c>
      <c r="G138" s="26" t="s">
        <v>267</v>
      </c>
    </row>
    <row r="139" spans="6:7">
      <c r="F139" t="s">
        <v>463</v>
      </c>
      <c r="G139" s="26" t="s">
        <v>200</v>
      </c>
    </row>
    <row r="140" spans="6:7">
      <c r="F140" t="s">
        <v>192</v>
      </c>
      <c r="G140" s="26" t="s">
        <v>264</v>
      </c>
    </row>
  </sheetData>
  <pageMargins left="0.7" right="0.7" top="0.75" bottom="0.75" header="0.3" footer="0.3"/>
  <tableParts count="3">
    <tablePart r:id="rId1"/>
    <tablePart r:id="rId2"/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EDD56CC-27DC-435D-94C2-B2E225EF9AC5}">
          <x14:formula1>
            <xm:f>'AveragePrices&amp;Codes'!$A:$A</xm:f>
          </x14:formula1>
          <xm:sqref>F99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C53AA-7B66-45D6-95FE-08DD4040BB72}">
  <sheetPr>
    <tabColor theme="8"/>
  </sheetPr>
  <dimension ref="A1:W124"/>
  <sheetViews>
    <sheetView showGridLines="0" zoomScale="94" workbookViewId="0"/>
  </sheetViews>
  <sheetFormatPr defaultColWidth="8.7109375" defaultRowHeight="14.45"/>
  <cols>
    <col min="1" max="1" width="8.7109375" style="24"/>
    <col min="2" max="2" width="29" style="88" customWidth="1"/>
    <col min="3" max="3" width="31.5703125" style="24" customWidth="1"/>
    <col min="4" max="4" width="10.28515625" style="24" bestFit="1" customWidth="1"/>
    <col min="5" max="5" width="10.140625" style="24" bestFit="1" customWidth="1"/>
    <col min="6" max="6" width="10.140625" style="24" hidden="1" customWidth="1"/>
    <col min="7" max="7" width="19.42578125" style="24" bestFit="1" customWidth="1"/>
    <col min="8" max="8" width="16.5703125" style="24" bestFit="1" customWidth="1"/>
    <col min="9" max="9" width="16.5703125" style="24" hidden="1" customWidth="1"/>
    <col min="10" max="10" width="21.28515625" style="24" bestFit="1" customWidth="1"/>
    <col min="11" max="11" width="18.42578125" style="24" bestFit="1" customWidth="1"/>
    <col min="12" max="12" width="18.42578125" style="24" hidden="1" customWidth="1"/>
    <col min="13" max="13" width="18.140625" style="24" bestFit="1" customWidth="1"/>
    <col min="14" max="14" width="18.42578125" style="24" bestFit="1" customWidth="1"/>
    <col min="15" max="15" width="8.7109375" style="24" customWidth="1"/>
    <col min="16" max="17" width="8.7109375" style="24"/>
    <col min="18" max="20" width="9.140625"/>
    <col min="21" max="16384" width="8.7109375" style="24"/>
  </cols>
  <sheetData>
    <row r="1" spans="1:23">
      <c r="A1" s="53" t="s">
        <v>49</v>
      </c>
      <c r="B1" s="53" t="s">
        <v>50</v>
      </c>
      <c r="C1" s="53" t="s">
        <v>953</v>
      </c>
      <c r="D1" s="54" t="s">
        <v>954</v>
      </c>
      <c r="E1" s="54" t="s">
        <v>955</v>
      </c>
      <c r="F1" s="55" t="s">
        <v>956</v>
      </c>
      <c r="G1" s="55" t="s">
        <v>957</v>
      </c>
      <c r="H1" s="55" t="s">
        <v>958</v>
      </c>
      <c r="I1" s="55" t="s">
        <v>959</v>
      </c>
      <c r="J1" s="56" t="s">
        <v>960</v>
      </c>
      <c r="K1" s="56" t="s">
        <v>961</v>
      </c>
      <c r="L1" s="56" t="s">
        <v>962</v>
      </c>
      <c r="M1" s="56" t="s">
        <v>963</v>
      </c>
      <c r="N1" s="56" t="s">
        <v>964</v>
      </c>
      <c r="O1" s="84" t="s">
        <v>965</v>
      </c>
      <c r="P1" s="84" t="s">
        <v>966</v>
      </c>
      <c r="Q1" s="84" t="s">
        <v>967</v>
      </c>
      <c r="R1" s="86" t="s">
        <v>968</v>
      </c>
      <c r="S1" s="86" t="s">
        <v>969</v>
      </c>
      <c r="T1" s="86" t="s">
        <v>970</v>
      </c>
      <c r="U1" s="86" t="s">
        <v>971</v>
      </c>
      <c r="V1" s="53" t="s">
        <v>49</v>
      </c>
      <c r="W1" s="53" t="s">
        <v>972</v>
      </c>
    </row>
    <row r="2" spans="1:23">
      <c r="A2" s="57" t="s">
        <v>176</v>
      </c>
      <c r="B2" s="87" t="str">
        <f>_xlfn.XLOOKUP(D2,Table5[Ingredient],Table5[Category],"",FALSE)</f>
        <v>Starch/satiating food</v>
      </c>
      <c r="C2" s="57" t="s">
        <v>973</v>
      </c>
      <c r="D2" s="57" t="s">
        <v>178</v>
      </c>
      <c r="E2" s="58">
        <v>1</v>
      </c>
      <c r="F2" s="57">
        <v>1.42</v>
      </c>
      <c r="G2" s="57">
        <f>E2*F2</f>
        <v>1.42</v>
      </c>
      <c r="H2" s="57">
        <f t="shared" ref="H2:H13" si="0">G2/$W$2</f>
        <v>2.1194029850746268E-2</v>
      </c>
      <c r="I2" s="57">
        <v>1.431</v>
      </c>
      <c r="J2" s="57">
        <f t="shared" ref="J2:J65" si="1">I2*E2</f>
        <v>1.431</v>
      </c>
      <c r="K2" s="57">
        <f t="shared" ref="K2:K13" si="2">J2/$W$2</f>
        <v>2.1358208955223883E-2</v>
      </c>
      <c r="L2" s="57">
        <v>1.89</v>
      </c>
      <c r="M2" s="57">
        <f>L2*E2</f>
        <v>1.89</v>
      </c>
      <c r="N2" s="57">
        <f t="shared" ref="N2:N13" si="3">M2/$W$2</f>
        <v>2.8208955223880595E-2</v>
      </c>
      <c r="O2" s="24">
        <v>10.979999999999999</v>
      </c>
      <c r="P2" s="24">
        <f>O2*E2</f>
        <v>10.979999999999999</v>
      </c>
      <c r="Q2" s="57">
        <f t="shared" ref="Q2:Q13" si="4">P2/$W$2</f>
        <v>0.16388059701492536</v>
      </c>
      <c r="R2" s="19">
        <f>G2/P2</f>
        <v>0.12932604735883424</v>
      </c>
      <c r="S2" s="19">
        <f>(J2+M2)/P2</f>
        <v>0.30245901639344264</v>
      </c>
      <c r="T2" s="19">
        <f t="shared" ref="T2:T33" si="5">(G2+J2+M2)/P2</f>
        <v>0.43178506375227688</v>
      </c>
      <c r="U2" s="90">
        <f>1-T2</f>
        <v>0.56821493624772312</v>
      </c>
      <c r="V2" s="57" t="s">
        <v>176</v>
      </c>
      <c r="W2" s="57">
        <v>67</v>
      </c>
    </row>
    <row r="3" spans="1:23">
      <c r="A3" s="57" t="s">
        <v>176</v>
      </c>
      <c r="B3" s="87" t="str">
        <f>_xlfn.XLOOKUP(D3,Table5[Ingredient],Table5[Category],"",FALSE)</f>
        <v>Dairy products</v>
      </c>
      <c r="C3" s="57" t="s">
        <v>974</v>
      </c>
      <c r="D3" s="57" t="s">
        <v>181</v>
      </c>
      <c r="E3" s="58">
        <v>0.6</v>
      </c>
      <c r="F3" s="57">
        <v>0.16200000000000001</v>
      </c>
      <c r="G3" s="57">
        <f t="shared" ref="G3:G66" si="6">E3*F3</f>
        <v>9.7199999999999995E-2</v>
      </c>
      <c r="H3" s="57">
        <f t="shared" si="0"/>
        <v>1.4507462686567164E-3</v>
      </c>
      <c r="I3" s="57">
        <v>0.91700000000000004</v>
      </c>
      <c r="J3" s="57">
        <f t="shared" si="1"/>
        <v>0.55020000000000002</v>
      </c>
      <c r="K3" s="57">
        <f t="shared" si="2"/>
        <v>8.2119402985074627E-3</v>
      </c>
      <c r="L3" s="57">
        <v>0.45</v>
      </c>
      <c r="M3" s="57">
        <f t="shared" ref="M3:M66" si="7">L3*E3</f>
        <v>0.27</v>
      </c>
      <c r="N3" s="57">
        <f t="shared" si="3"/>
        <v>4.0298507462686569E-3</v>
      </c>
      <c r="O3" s="24">
        <v>1.8</v>
      </c>
      <c r="P3" s="24">
        <f t="shared" ref="P3:P66" si="8">O3*E3</f>
        <v>1.08</v>
      </c>
      <c r="Q3" s="57">
        <f t="shared" si="4"/>
        <v>1.6119402985074627E-2</v>
      </c>
      <c r="R3" s="19">
        <f t="shared" ref="R3:R66" si="9">G3/P3</f>
        <v>8.9999999999999983E-2</v>
      </c>
      <c r="S3" s="19">
        <f t="shared" ref="S3:S66" si="10">(J3+M3)/P3</f>
        <v>0.75944444444444448</v>
      </c>
      <c r="T3" s="19">
        <f t="shared" si="5"/>
        <v>0.84944444444444434</v>
      </c>
      <c r="U3" s="90">
        <f t="shared" ref="U3:U66" si="11">1-T3</f>
        <v>0.15055555555555566</v>
      </c>
      <c r="V3" s="57" t="s">
        <v>193</v>
      </c>
      <c r="W3" s="57">
        <v>63</v>
      </c>
    </row>
    <row r="4" spans="1:23">
      <c r="A4" s="57" t="s">
        <v>176</v>
      </c>
      <c r="B4" s="87" t="str">
        <f>_xlfn.XLOOKUP(D4,Table5[Ingredient],Table5[Category],"",FALSE)</f>
        <v>Dairy products</v>
      </c>
      <c r="C4" s="57" t="s">
        <v>974</v>
      </c>
      <c r="D4" s="57" t="s">
        <v>183</v>
      </c>
      <c r="E4" s="58">
        <v>0.2</v>
      </c>
      <c r="F4" s="57">
        <v>0.16200000000000001</v>
      </c>
      <c r="G4" s="57">
        <f t="shared" si="6"/>
        <v>3.2400000000000005E-2</v>
      </c>
      <c r="H4" s="57">
        <f t="shared" si="0"/>
        <v>4.8358208955223887E-4</v>
      </c>
      <c r="I4" s="57">
        <v>0.91700000000000004</v>
      </c>
      <c r="J4" s="57">
        <f t="shared" si="1"/>
        <v>0.18340000000000001</v>
      </c>
      <c r="K4" s="57">
        <f t="shared" si="2"/>
        <v>2.7373134328358209E-3</v>
      </c>
      <c r="L4" s="57">
        <v>0.45</v>
      </c>
      <c r="M4" s="57">
        <f t="shared" si="7"/>
        <v>9.0000000000000011E-2</v>
      </c>
      <c r="N4" s="57">
        <f t="shared" si="3"/>
        <v>1.3432835820895524E-3</v>
      </c>
      <c r="O4" s="24">
        <v>1.8</v>
      </c>
      <c r="P4" s="24">
        <f t="shared" si="8"/>
        <v>0.36000000000000004</v>
      </c>
      <c r="Q4" s="57">
        <f t="shared" si="4"/>
        <v>5.3731343283582094E-3</v>
      </c>
      <c r="R4" s="19">
        <f t="shared" si="9"/>
        <v>9.0000000000000011E-2</v>
      </c>
      <c r="S4" s="19">
        <f t="shared" si="10"/>
        <v>0.75944444444444448</v>
      </c>
      <c r="T4" s="19">
        <f t="shared" si="5"/>
        <v>0.84944444444444434</v>
      </c>
      <c r="U4" s="90">
        <f t="shared" si="11"/>
        <v>0.15055555555555566</v>
      </c>
      <c r="V4" s="57" t="s">
        <v>201</v>
      </c>
      <c r="W4" s="57">
        <f>63+5</f>
        <v>68</v>
      </c>
    </row>
    <row r="5" spans="1:23">
      <c r="A5" s="57" t="s">
        <v>176</v>
      </c>
      <c r="B5" s="87" t="str">
        <f>_xlfn.XLOOKUP(D5,Table5[Ingredient],Table5[Category],"",FALSE)</f>
        <v>Dairy products</v>
      </c>
      <c r="C5" s="57" t="s">
        <v>974</v>
      </c>
      <c r="D5" s="57" t="s">
        <v>184</v>
      </c>
      <c r="E5" s="58">
        <v>0.1</v>
      </c>
      <c r="F5" s="57">
        <v>0.16200000000000001</v>
      </c>
      <c r="G5" s="57">
        <f t="shared" si="6"/>
        <v>1.6200000000000003E-2</v>
      </c>
      <c r="H5" s="57">
        <f t="shared" si="0"/>
        <v>2.4179104477611943E-4</v>
      </c>
      <c r="I5" s="57">
        <v>0.91700000000000004</v>
      </c>
      <c r="J5" s="57">
        <f t="shared" si="1"/>
        <v>9.1700000000000004E-2</v>
      </c>
      <c r="K5" s="57">
        <f t="shared" si="2"/>
        <v>1.3686567164179105E-3</v>
      </c>
      <c r="L5" s="57">
        <v>0.45</v>
      </c>
      <c r="M5" s="57">
        <f t="shared" si="7"/>
        <v>4.5000000000000005E-2</v>
      </c>
      <c r="N5" s="57">
        <f t="shared" si="3"/>
        <v>6.7164179104477618E-4</v>
      </c>
      <c r="O5" s="24">
        <v>1.8</v>
      </c>
      <c r="P5" s="24">
        <f t="shared" si="8"/>
        <v>0.18000000000000002</v>
      </c>
      <c r="Q5" s="57">
        <f t="shared" si="4"/>
        <v>2.6865671641791047E-3</v>
      </c>
      <c r="R5" s="19">
        <f t="shared" si="9"/>
        <v>9.0000000000000011E-2</v>
      </c>
      <c r="S5" s="19">
        <f t="shared" si="10"/>
        <v>0.75944444444444448</v>
      </c>
      <c r="T5" s="19">
        <f t="shared" si="5"/>
        <v>0.84944444444444434</v>
      </c>
      <c r="U5" s="90">
        <f t="shared" si="11"/>
        <v>0.15055555555555566</v>
      </c>
      <c r="V5" s="57" t="s">
        <v>206</v>
      </c>
      <c r="W5" s="57">
        <v>36</v>
      </c>
    </row>
    <row r="6" spans="1:23">
      <c r="A6" s="57" t="s">
        <v>176</v>
      </c>
      <c r="B6" s="87" t="str">
        <f>_xlfn.XLOOKUP(D6,Table5[Ingredient],Table5[Category],"",FALSE)</f>
        <v>Meat (excluding beef)</v>
      </c>
      <c r="C6" s="57" t="s">
        <v>975</v>
      </c>
      <c r="D6" s="57" t="s">
        <v>185</v>
      </c>
      <c r="E6" s="58">
        <v>0.3</v>
      </c>
      <c r="F6" s="57">
        <v>0.48399999999999999</v>
      </c>
      <c r="G6" s="57">
        <f t="shared" si="6"/>
        <v>0.1452</v>
      </c>
      <c r="H6" s="57">
        <f t="shared" si="0"/>
        <v>2.1671641791044774E-3</v>
      </c>
      <c r="I6" s="57">
        <v>1.4410000000000001</v>
      </c>
      <c r="J6" s="57">
        <f t="shared" si="1"/>
        <v>0.43230000000000002</v>
      </c>
      <c r="K6" s="57">
        <f t="shared" si="2"/>
        <v>6.4522388059701499E-3</v>
      </c>
      <c r="L6" s="57">
        <v>1.9410000000000001</v>
      </c>
      <c r="M6" s="57">
        <f t="shared" si="7"/>
        <v>0.58230000000000004</v>
      </c>
      <c r="N6" s="57">
        <f t="shared" si="3"/>
        <v>8.6910447761194033E-3</v>
      </c>
      <c r="O6" s="24">
        <v>6.61</v>
      </c>
      <c r="P6" s="24">
        <f t="shared" si="8"/>
        <v>1.9830000000000001</v>
      </c>
      <c r="Q6" s="57">
        <f t="shared" si="4"/>
        <v>2.9597014925373137E-2</v>
      </c>
      <c r="R6" s="19">
        <f t="shared" si="9"/>
        <v>7.3222390317700448E-2</v>
      </c>
      <c r="S6" s="19">
        <f t="shared" si="10"/>
        <v>0.51164901664145246</v>
      </c>
      <c r="T6" s="19">
        <f t="shared" si="5"/>
        <v>0.58487140695915285</v>
      </c>
      <c r="U6" s="90">
        <f t="shared" si="11"/>
        <v>0.41512859304084715</v>
      </c>
      <c r="V6" s="57" t="s">
        <v>213</v>
      </c>
      <c r="W6" s="57">
        <f>163+9</f>
        <v>172</v>
      </c>
    </row>
    <row r="7" spans="1:23">
      <c r="A7" s="57" t="s">
        <v>176</v>
      </c>
      <c r="B7" s="87" t="str">
        <f>_xlfn.XLOOKUP(D7,Table5[Ingredient],Table5[Category],"",FALSE)</f>
        <v>Dairy products</v>
      </c>
      <c r="C7" s="57" t="s">
        <v>975</v>
      </c>
      <c r="D7" s="57" t="s">
        <v>186</v>
      </c>
      <c r="E7" s="58">
        <v>0.25</v>
      </c>
      <c r="F7" s="57">
        <v>0.48399999999999999</v>
      </c>
      <c r="G7" s="57">
        <f t="shared" si="6"/>
        <v>0.121</v>
      </c>
      <c r="H7" s="57">
        <f t="shared" si="0"/>
        <v>1.8059701492537314E-3</v>
      </c>
      <c r="I7" s="57">
        <v>1.4410000000000001</v>
      </c>
      <c r="J7" s="57">
        <f t="shared" si="1"/>
        <v>0.36025000000000001</v>
      </c>
      <c r="K7" s="57">
        <f t="shared" si="2"/>
        <v>5.3768656716417914E-3</v>
      </c>
      <c r="L7" s="57">
        <v>1.9410000000000001</v>
      </c>
      <c r="M7" s="57">
        <f t="shared" si="7"/>
        <v>0.48525000000000001</v>
      </c>
      <c r="N7" s="57">
        <f t="shared" si="3"/>
        <v>7.2425373134328364E-3</v>
      </c>
      <c r="O7" s="24">
        <v>6.61</v>
      </c>
      <c r="P7" s="24">
        <f t="shared" si="8"/>
        <v>1.6525000000000001</v>
      </c>
      <c r="Q7" s="57">
        <f t="shared" si="4"/>
        <v>2.4664179104477612E-2</v>
      </c>
      <c r="R7" s="19">
        <f t="shared" si="9"/>
        <v>7.3222390317700448E-2</v>
      </c>
      <c r="S7" s="19">
        <f t="shared" si="10"/>
        <v>0.51164901664145235</v>
      </c>
      <c r="T7" s="19">
        <f t="shared" si="5"/>
        <v>0.58487140695915274</v>
      </c>
      <c r="U7" s="90">
        <f t="shared" si="11"/>
        <v>0.41512859304084726</v>
      </c>
      <c r="V7" s="57" t="s">
        <v>221</v>
      </c>
      <c r="W7" s="57">
        <f>77+7</f>
        <v>84</v>
      </c>
    </row>
    <row r="8" spans="1:23">
      <c r="A8" s="57" t="s">
        <v>176</v>
      </c>
      <c r="B8" s="87" t="str">
        <f>_xlfn.XLOOKUP(D8,Table5[Ingredient],Table5[Category],"",FALSE)</f>
        <v xml:space="preserve">Other </v>
      </c>
      <c r="C8" s="57" t="s">
        <v>975</v>
      </c>
      <c r="D8" s="57" t="s">
        <v>187</v>
      </c>
      <c r="E8" s="58">
        <v>0.2</v>
      </c>
      <c r="F8" s="57">
        <v>0.48399999999999999</v>
      </c>
      <c r="G8" s="57">
        <f t="shared" si="6"/>
        <v>9.6799999999999997E-2</v>
      </c>
      <c r="H8" s="57">
        <f t="shared" si="0"/>
        <v>1.4447761194029849E-3</v>
      </c>
      <c r="I8" s="57">
        <v>1.4410000000000001</v>
      </c>
      <c r="J8" s="57">
        <f t="shared" si="1"/>
        <v>0.28820000000000001</v>
      </c>
      <c r="K8" s="57">
        <f t="shared" si="2"/>
        <v>4.301492537313433E-3</v>
      </c>
      <c r="L8" s="57">
        <v>1.9410000000000001</v>
      </c>
      <c r="M8" s="57">
        <f t="shared" si="7"/>
        <v>0.38820000000000005</v>
      </c>
      <c r="N8" s="57">
        <f t="shared" si="3"/>
        <v>5.7940298507462695E-3</v>
      </c>
      <c r="O8" s="24">
        <v>6.61</v>
      </c>
      <c r="P8" s="24">
        <f t="shared" si="8"/>
        <v>1.3220000000000001</v>
      </c>
      <c r="Q8" s="57">
        <f t="shared" si="4"/>
        <v>1.973134328358209E-2</v>
      </c>
      <c r="R8" s="19">
        <f t="shared" si="9"/>
        <v>7.3222390317700448E-2</v>
      </c>
      <c r="S8" s="19">
        <f t="shared" si="10"/>
        <v>0.51164901664145246</v>
      </c>
      <c r="T8" s="19">
        <f t="shared" si="5"/>
        <v>0.58487140695915285</v>
      </c>
      <c r="U8" s="90">
        <f t="shared" si="11"/>
        <v>0.41512859304084715</v>
      </c>
      <c r="V8" s="57" t="s">
        <v>223</v>
      </c>
      <c r="W8" s="57">
        <v>74</v>
      </c>
    </row>
    <row r="9" spans="1:23">
      <c r="A9" s="57" t="s">
        <v>176</v>
      </c>
      <c r="B9" s="87" t="str">
        <f>_xlfn.XLOOKUP(D9,Table5[Ingredient],Table5[Category],"",FALSE)</f>
        <v>Dairy products</v>
      </c>
      <c r="C9" s="57" t="s">
        <v>975</v>
      </c>
      <c r="D9" s="57" t="s">
        <v>183</v>
      </c>
      <c r="E9" s="58">
        <v>0.1</v>
      </c>
      <c r="F9" s="57">
        <v>0.48399999999999999</v>
      </c>
      <c r="G9" s="57">
        <f t="shared" si="6"/>
        <v>4.8399999999999999E-2</v>
      </c>
      <c r="H9" s="57">
        <f t="shared" si="0"/>
        <v>7.2238805970149247E-4</v>
      </c>
      <c r="I9" s="57">
        <v>1.4410000000000001</v>
      </c>
      <c r="J9" s="57">
        <f t="shared" si="1"/>
        <v>0.14410000000000001</v>
      </c>
      <c r="K9" s="57">
        <f t="shared" si="2"/>
        <v>2.1507462686567165E-3</v>
      </c>
      <c r="L9" s="57">
        <v>1.9410000000000001</v>
      </c>
      <c r="M9" s="57">
        <f t="shared" si="7"/>
        <v>0.19410000000000002</v>
      </c>
      <c r="N9" s="57">
        <f t="shared" si="3"/>
        <v>2.8970149253731347E-3</v>
      </c>
      <c r="O9" s="24">
        <v>6.61</v>
      </c>
      <c r="P9" s="24">
        <f t="shared" si="8"/>
        <v>0.66100000000000003</v>
      </c>
      <c r="Q9" s="57">
        <f t="shared" si="4"/>
        <v>9.8656716417910451E-3</v>
      </c>
      <c r="R9" s="19">
        <f t="shared" si="9"/>
        <v>7.3222390317700448E-2</v>
      </c>
      <c r="S9" s="19">
        <f t="shared" si="10"/>
        <v>0.51164901664145246</v>
      </c>
      <c r="T9" s="19">
        <f t="shared" si="5"/>
        <v>0.58487140695915285</v>
      </c>
      <c r="U9" s="90">
        <f t="shared" si="11"/>
        <v>0.41512859304084715</v>
      </c>
      <c r="V9" s="57" t="s">
        <v>226</v>
      </c>
      <c r="W9" s="57">
        <f>85+1</f>
        <v>86</v>
      </c>
    </row>
    <row r="10" spans="1:23">
      <c r="A10" s="57" t="s">
        <v>176</v>
      </c>
      <c r="B10" s="87" t="str">
        <f>_xlfn.XLOOKUP(D10,Table5[Ingredient],Table5[Category],"",FALSE)</f>
        <v>Vegetables</v>
      </c>
      <c r="C10" s="57" t="s">
        <v>976</v>
      </c>
      <c r="D10" s="57" t="s">
        <v>188</v>
      </c>
      <c r="E10" s="58">
        <v>0.6</v>
      </c>
      <c r="F10" s="57">
        <v>0.65400000000000003</v>
      </c>
      <c r="G10" s="57">
        <f t="shared" si="6"/>
        <v>0.39240000000000003</v>
      </c>
      <c r="H10" s="57">
        <f t="shared" si="0"/>
        <v>5.8567164179104481E-3</v>
      </c>
      <c r="I10" s="57">
        <v>1.1940000000000002</v>
      </c>
      <c r="J10" s="57">
        <f t="shared" si="1"/>
        <v>0.71640000000000004</v>
      </c>
      <c r="K10" s="57">
        <f t="shared" si="2"/>
        <v>1.0692537313432837E-2</v>
      </c>
      <c r="L10" s="57">
        <v>0.2</v>
      </c>
      <c r="M10" s="57">
        <f t="shared" si="7"/>
        <v>0.12</v>
      </c>
      <c r="N10" s="57">
        <f t="shared" si="3"/>
        <v>1.791044776119403E-3</v>
      </c>
      <c r="O10" s="24">
        <v>2.5</v>
      </c>
      <c r="P10" s="24">
        <f t="shared" si="8"/>
        <v>1.5</v>
      </c>
      <c r="Q10" s="57">
        <f t="shared" si="4"/>
        <v>2.2388059701492536E-2</v>
      </c>
      <c r="R10" s="19">
        <f t="shared" si="9"/>
        <v>0.2616</v>
      </c>
      <c r="S10" s="19">
        <f t="shared" si="10"/>
        <v>0.55759999999999998</v>
      </c>
      <c r="T10" s="19">
        <f t="shared" si="5"/>
        <v>0.81920000000000004</v>
      </c>
      <c r="U10" s="90">
        <f t="shared" si="11"/>
        <v>0.18079999999999996</v>
      </c>
    </row>
    <row r="11" spans="1:23">
      <c r="A11" s="57" t="s">
        <v>176</v>
      </c>
      <c r="B11" s="87" t="str">
        <f>_xlfn.XLOOKUP(D11,Table5[Ingredient],Table5[Category],"",FALSE)</f>
        <v>Vegetables</v>
      </c>
      <c r="C11" s="57" t="s">
        <v>976</v>
      </c>
      <c r="D11" s="57" t="s">
        <v>190</v>
      </c>
      <c r="E11" s="58">
        <v>0.15</v>
      </c>
      <c r="F11" s="57">
        <v>0.65400000000000003</v>
      </c>
      <c r="G11" s="57">
        <f t="shared" si="6"/>
        <v>9.8100000000000007E-2</v>
      </c>
      <c r="H11" s="57">
        <f t="shared" si="0"/>
        <v>1.464179104477612E-3</v>
      </c>
      <c r="I11" s="57">
        <v>1.1940000000000002</v>
      </c>
      <c r="J11" s="57">
        <f t="shared" si="1"/>
        <v>0.17910000000000001</v>
      </c>
      <c r="K11" s="57">
        <f t="shared" si="2"/>
        <v>2.6731343283582093E-3</v>
      </c>
      <c r="L11" s="57">
        <v>0.2</v>
      </c>
      <c r="M11" s="57">
        <f t="shared" si="7"/>
        <v>0.03</v>
      </c>
      <c r="N11" s="57">
        <f t="shared" si="3"/>
        <v>4.4776119402985075E-4</v>
      </c>
      <c r="O11" s="24">
        <v>2.5</v>
      </c>
      <c r="P11" s="24">
        <f t="shared" si="8"/>
        <v>0.375</v>
      </c>
      <c r="Q11" s="57">
        <f t="shared" si="4"/>
        <v>5.597014925373134E-3</v>
      </c>
      <c r="R11" s="19">
        <f t="shared" si="9"/>
        <v>0.2616</v>
      </c>
      <c r="S11" s="19">
        <f t="shared" si="10"/>
        <v>0.55759999999999998</v>
      </c>
      <c r="T11" s="19">
        <f t="shared" si="5"/>
        <v>0.81920000000000004</v>
      </c>
      <c r="U11" s="90">
        <f t="shared" si="11"/>
        <v>0.18079999999999996</v>
      </c>
    </row>
    <row r="12" spans="1:23">
      <c r="A12" s="57" t="s">
        <v>176</v>
      </c>
      <c r="B12" s="87" t="str">
        <f>_xlfn.XLOOKUP(D12,Table5[Ingredient],Table5[Category],"",FALSE)</f>
        <v xml:space="preserve">Other </v>
      </c>
      <c r="C12" s="57" t="s">
        <v>976</v>
      </c>
      <c r="D12" s="57" t="s">
        <v>191</v>
      </c>
      <c r="E12" s="58">
        <v>0.1</v>
      </c>
      <c r="F12" s="57">
        <v>0.65400000000000003</v>
      </c>
      <c r="G12" s="57">
        <f t="shared" si="6"/>
        <v>6.54E-2</v>
      </c>
      <c r="H12" s="57">
        <f t="shared" si="0"/>
        <v>9.7611940298507457E-4</v>
      </c>
      <c r="I12" s="57">
        <v>1.1940000000000002</v>
      </c>
      <c r="J12" s="57">
        <f t="shared" si="1"/>
        <v>0.11940000000000002</v>
      </c>
      <c r="K12" s="57">
        <f t="shared" si="2"/>
        <v>1.7820895522388063E-3</v>
      </c>
      <c r="L12" s="57">
        <v>0.2</v>
      </c>
      <c r="M12" s="57">
        <f t="shared" si="7"/>
        <v>2.0000000000000004E-2</v>
      </c>
      <c r="N12" s="57">
        <f t="shared" si="3"/>
        <v>2.9850746268656722E-4</v>
      </c>
      <c r="O12" s="24">
        <v>2.5</v>
      </c>
      <c r="P12" s="24">
        <f t="shared" si="8"/>
        <v>0.25</v>
      </c>
      <c r="Q12" s="57">
        <f t="shared" si="4"/>
        <v>3.7313432835820895E-3</v>
      </c>
      <c r="R12" s="19">
        <f t="shared" si="9"/>
        <v>0.2616</v>
      </c>
      <c r="S12" s="19">
        <f t="shared" si="10"/>
        <v>0.5576000000000001</v>
      </c>
      <c r="T12" s="19">
        <f t="shared" si="5"/>
        <v>0.81920000000000015</v>
      </c>
      <c r="U12" s="90">
        <f t="shared" si="11"/>
        <v>0.18079999999999985</v>
      </c>
    </row>
    <row r="13" spans="1:23">
      <c r="A13" s="57" t="s">
        <v>176</v>
      </c>
      <c r="B13" s="87" t="str">
        <f>_xlfn.XLOOKUP(D13,Table5[Ingredient],Table5[Category],"",FALSE)</f>
        <v>Dairy products</v>
      </c>
      <c r="C13" s="57" t="s">
        <v>977</v>
      </c>
      <c r="D13" s="57" t="s">
        <v>192</v>
      </c>
      <c r="E13" s="58">
        <v>1</v>
      </c>
      <c r="F13" s="57">
        <v>0.70899999999999996</v>
      </c>
      <c r="G13" s="57">
        <f t="shared" si="6"/>
        <v>0.70899999999999996</v>
      </c>
      <c r="H13" s="57">
        <f t="shared" si="0"/>
        <v>1.0582089552238806E-2</v>
      </c>
      <c r="I13" s="57">
        <v>0.58699999999999997</v>
      </c>
      <c r="J13" s="57">
        <f t="shared" si="1"/>
        <v>0.58699999999999997</v>
      </c>
      <c r="K13" s="57">
        <f t="shared" si="2"/>
        <v>8.7611940298507451E-3</v>
      </c>
      <c r="L13" s="57">
        <v>1.5</v>
      </c>
      <c r="M13" s="57">
        <f t="shared" si="7"/>
        <v>1.5</v>
      </c>
      <c r="N13" s="57">
        <f t="shared" si="3"/>
        <v>2.2388059701492536E-2</v>
      </c>
      <c r="O13" s="24">
        <v>9.5</v>
      </c>
      <c r="P13" s="24">
        <f t="shared" si="8"/>
        <v>9.5</v>
      </c>
      <c r="Q13" s="57">
        <f t="shared" si="4"/>
        <v>0.1417910447761194</v>
      </c>
      <c r="R13" s="19">
        <f t="shared" si="9"/>
        <v>7.4631578947368424E-2</v>
      </c>
      <c r="S13" s="19">
        <f t="shared" si="10"/>
        <v>0.21968421052631576</v>
      </c>
      <c r="T13" s="19">
        <f t="shared" si="5"/>
        <v>0.2943157894736842</v>
      </c>
      <c r="U13" s="90">
        <f t="shared" si="11"/>
        <v>0.7056842105263158</v>
      </c>
    </row>
    <row r="14" spans="1:23">
      <c r="A14" s="57" t="s">
        <v>193</v>
      </c>
      <c r="B14" s="87" t="str">
        <f>_xlfn.XLOOKUP(D14,Table5[Ingredient],Table5[Category],"",FALSE)</f>
        <v>Soup</v>
      </c>
      <c r="C14" s="57" t="s">
        <v>978</v>
      </c>
      <c r="D14" s="57" t="s">
        <v>194</v>
      </c>
      <c r="E14" s="58">
        <v>0.8</v>
      </c>
      <c r="F14" s="57">
        <v>1.7059999999999997</v>
      </c>
      <c r="G14" s="57">
        <f t="shared" si="6"/>
        <v>1.3647999999999998</v>
      </c>
      <c r="H14" s="57">
        <f t="shared" ref="H14:H23" si="12">G14/$W$3</f>
        <v>2.1663492063492062E-2</v>
      </c>
      <c r="I14" s="57">
        <v>1.296</v>
      </c>
      <c r="J14" s="57">
        <f t="shared" si="1"/>
        <v>1.0368000000000002</v>
      </c>
      <c r="K14" s="57">
        <f t="shared" ref="K14:K23" si="13">J14/$W$3</f>
        <v>1.6457142857142861E-2</v>
      </c>
      <c r="L14" s="57">
        <v>3.4689999999999999</v>
      </c>
      <c r="M14" s="57">
        <f t="shared" si="7"/>
        <v>2.7751999999999999</v>
      </c>
      <c r="N14" s="57">
        <f t="shared" ref="N14:N23" si="14">M14/$W$3</f>
        <v>4.4050793650793646E-2</v>
      </c>
      <c r="O14" s="24">
        <v>11.6</v>
      </c>
      <c r="P14" s="24">
        <f t="shared" si="8"/>
        <v>9.2799999999999994</v>
      </c>
      <c r="Q14" s="57">
        <f t="shared" ref="Q14:Q23" si="15">P14/$W$3</f>
        <v>0.14730158730158729</v>
      </c>
      <c r="R14" s="19">
        <f t="shared" si="9"/>
        <v>0.14706896551724136</v>
      </c>
      <c r="S14" s="19">
        <f t="shared" si="10"/>
        <v>0.4107758620689656</v>
      </c>
      <c r="T14" s="19">
        <f t="shared" si="5"/>
        <v>0.5578448275862069</v>
      </c>
      <c r="U14" s="90">
        <f t="shared" si="11"/>
        <v>0.4421551724137931</v>
      </c>
    </row>
    <row r="15" spans="1:23">
      <c r="A15" s="57" t="s">
        <v>193</v>
      </c>
      <c r="B15" s="87" t="str">
        <f>_xlfn.XLOOKUP(D15,Table5[Ingredient],Table5[Category],"",FALSE)</f>
        <v>Starch/satiating food</v>
      </c>
      <c r="C15" s="57" t="s">
        <v>978</v>
      </c>
      <c r="D15" s="57" t="s">
        <v>195</v>
      </c>
      <c r="E15" s="58">
        <v>0.1</v>
      </c>
      <c r="F15" s="57">
        <v>1.7059999999999997</v>
      </c>
      <c r="G15" s="57">
        <f t="shared" si="6"/>
        <v>0.17059999999999997</v>
      </c>
      <c r="H15" s="57">
        <f t="shared" si="12"/>
        <v>2.7079365079365077E-3</v>
      </c>
      <c r="I15" s="57">
        <v>1.296</v>
      </c>
      <c r="J15" s="57">
        <f t="shared" si="1"/>
        <v>0.12960000000000002</v>
      </c>
      <c r="K15" s="57">
        <f t="shared" si="13"/>
        <v>2.0571428571428576E-3</v>
      </c>
      <c r="L15" s="57">
        <v>3.4689999999999999</v>
      </c>
      <c r="M15" s="57">
        <f t="shared" si="7"/>
        <v>0.34689999999999999</v>
      </c>
      <c r="N15" s="57">
        <f t="shared" si="14"/>
        <v>5.5063492063492057E-3</v>
      </c>
      <c r="O15" s="24">
        <v>11.6</v>
      </c>
      <c r="P15" s="24">
        <f t="shared" si="8"/>
        <v>1.1599999999999999</v>
      </c>
      <c r="Q15" s="57">
        <f t="shared" si="15"/>
        <v>1.8412698412698412E-2</v>
      </c>
      <c r="R15" s="19">
        <f t="shared" si="9"/>
        <v>0.14706896551724136</v>
      </c>
      <c r="S15" s="19">
        <f t="shared" si="10"/>
        <v>0.4107758620689656</v>
      </c>
      <c r="T15" s="19">
        <f t="shared" si="5"/>
        <v>0.5578448275862069</v>
      </c>
      <c r="U15" s="90">
        <f t="shared" si="11"/>
        <v>0.4421551724137931</v>
      </c>
    </row>
    <row r="16" spans="1:23">
      <c r="A16" s="57" t="s">
        <v>193</v>
      </c>
      <c r="B16" s="87" t="str">
        <f>_xlfn.XLOOKUP(D16,Table5[Ingredient],Table5[Category],"",FALSE)</f>
        <v xml:space="preserve">Other </v>
      </c>
      <c r="C16" s="57" t="s">
        <v>978</v>
      </c>
      <c r="D16" s="57" t="s">
        <v>187</v>
      </c>
      <c r="E16" s="58">
        <v>0.05</v>
      </c>
      <c r="F16" s="57">
        <v>1.7059999999999997</v>
      </c>
      <c r="G16" s="57">
        <f t="shared" si="6"/>
        <v>8.5299999999999987E-2</v>
      </c>
      <c r="H16" s="57">
        <f t="shared" si="12"/>
        <v>1.3539682539682539E-3</v>
      </c>
      <c r="I16" s="57">
        <v>1.296</v>
      </c>
      <c r="J16" s="57">
        <f t="shared" si="1"/>
        <v>6.480000000000001E-2</v>
      </c>
      <c r="K16" s="57">
        <f t="shared" si="13"/>
        <v>1.0285714285714288E-3</v>
      </c>
      <c r="L16" s="57">
        <v>3.4689999999999999</v>
      </c>
      <c r="M16" s="57">
        <f t="shared" si="7"/>
        <v>0.17344999999999999</v>
      </c>
      <c r="N16" s="57">
        <f t="shared" si="14"/>
        <v>2.7531746031746029E-3</v>
      </c>
      <c r="O16" s="24">
        <v>11.6</v>
      </c>
      <c r="P16" s="24">
        <f t="shared" si="8"/>
        <v>0.57999999999999996</v>
      </c>
      <c r="Q16" s="57">
        <f t="shared" si="15"/>
        <v>9.2063492063492059E-3</v>
      </c>
      <c r="R16" s="19">
        <f t="shared" si="9"/>
        <v>0.14706896551724136</v>
      </c>
      <c r="S16" s="19">
        <f t="shared" si="10"/>
        <v>0.4107758620689656</v>
      </c>
      <c r="T16" s="19">
        <f t="shared" si="5"/>
        <v>0.5578448275862069</v>
      </c>
      <c r="U16" s="90">
        <f t="shared" si="11"/>
        <v>0.4421551724137931</v>
      </c>
    </row>
    <row r="17" spans="1:21">
      <c r="A17" s="57" t="s">
        <v>193</v>
      </c>
      <c r="B17" s="87" t="str">
        <f>_xlfn.XLOOKUP(D17,Table5[Ingredient],Table5[Category],"",FALSE)</f>
        <v>Dairy products</v>
      </c>
      <c r="C17" s="57" t="s">
        <v>978</v>
      </c>
      <c r="D17" s="57" t="s">
        <v>183</v>
      </c>
      <c r="E17" s="58">
        <v>0.05</v>
      </c>
      <c r="F17" s="57">
        <v>1.7059999999999997</v>
      </c>
      <c r="G17" s="57">
        <f t="shared" si="6"/>
        <v>8.5299999999999987E-2</v>
      </c>
      <c r="H17" s="57">
        <f t="shared" si="12"/>
        <v>1.3539682539682539E-3</v>
      </c>
      <c r="I17" s="57">
        <v>1.296</v>
      </c>
      <c r="J17" s="57">
        <f t="shared" si="1"/>
        <v>6.480000000000001E-2</v>
      </c>
      <c r="K17" s="57">
        <f t="shared" si="13"/>
        <v>1.0285714285714288E-3</v>
      </c>
      <c r="L17" s="57">
        <v>3.4689999999999999</v>
      </c>
      <c r="M17" s="57">
        <f t="shared" si="7"/>
        <v>0.17344999999999999</v>
      </c>
      <c r="N17" s="57">
        <f t="shared" si="14"/>
        <v>2.7531746031746029E-3</v>
      </c>
      <c r="O17" s="24">
        <v>11.6</v>
      </c>
      <c r="P17" s="24">
        <f t="shared" si="8"/>
        <v>0.57999999999999996</v>
      </c>
      <c r="Q17" s="57">
        <f t="shared" si="15"/>
        <v>9.2063492063492059E-3</v>
      </c>
      <c r="R17" s="19">
        <f t="shared" si="9"/>
        <v>0.14706896551724136</v>
      </c>
      <c r="S17" s="19">
        <f t="shared" si="10"/>
        <v>0.4107758620689656</v>
      </c>
      <c r="T17" s="19">
        <f t="shared" si="5"/>
        <v>0.5578448275862069</v>
      </c>
      <c r="U17" s="90">
        <f t="shared" si="11"/>
        <v>0.4421551724137931</v>
      </c>
    </row>
    <row r="18" spans="1:21">
      <c r="A18" s="57" t="s">
        <v>193</v>
      </c>
      <c r="B18" s="87" t="str">
        <f>_xlfn.XLOOKUP(D18,Table5[Ingredient],Table5[Category],"",FALSE)</f>
        <v>Vegetables</v>
      </c>
      <c r="C18" s="57" t="s">
        <v>979</v>
      </c>
      <c r="D18" s="57" t="s">
        <v>196</v>
      </c>
      <c r="E18" s="58">
        <v>1</v>
      </c>
      <c r="F18" s="57">
        <v>1.137</v>
      </c>
      <c r="G18" s="57">
        <f t="shared" si="6"/>
        <v>1.137</v>
      </c>
      <c r="H18" s="57">
        <f t="shared" si="12"/>
        <v>1.8047619047619048E-2</v>
      </c>
      <c r="I18" s="57">
        <v>0.77600000000000002</v>
      </c>
      <c r="J18" s="57">
        <f t="shared" si="1"/>
        <v>0.77600000000000002</v>
      </c>
      <c r="K18" s="57">
        <f t="shared" si="13"/>
        <v>1.2317460317460317E-2</v>
      </c>
      <c r="L18" s="57">
        <v>3.1470000000000002</v>
      </c>
      <c r="M18" s="57">
        <f t="shared" si="7"/>
        <v>3.1470000000000002</v>
      </c>
      <c r="N18" s="57">
        <f t="shared" si="14"/>
        <v>4.9952380952380956E-2</v>
      </c>
      <c r="O18" s="24">
        <v>7.6</v>
      </c>
      <c r="P18" s="24">
        <f t="shared" si="8"/>
        <v>7.6</v>
      </c>
      <c r="Q18" s="57">
        <f t="shared" si="15"/>
        <v>0.12063492063492062</v>
      </c>
      <c r="R18" s="19">
        <f t="shared" si="9"/>
        <v>0.14960526315789474</v>
      </c>
      <c r="S18" s="19">
        <f t="shared" si="10"/>
        <v>0.5161842105263158</v>
      </c>
      <c r="T18" s="19">
        <f t="shared" si="5"/>
        <v>0.6657894736842106</v>
      </c>
      <c r="U18" s="90">
        <f t="shared" si="11"/>
        <v>0.3342105263157894</v>
      </c>
    </row>
    <row r="19" spans="1:21">
      <c r="A19" s="57" t="s">
        <v>193</v>
      </c>
      <c r="B19" s="87" t="str">
        <f>_xlfn.XLOOKUP(D19,Table5[Ingredient],Table5[Category],"",FALSE)</f>
        <v>Starch/satiating food</v>
      </c>
      <c r="C19" s="57" t="s">
        <v>980</v>
      </c>
      <c r="D19" s="57" t="s">
        <v>197</v>
      </c>
      <c r="E19" s="58">
        <v>0.8</v>
      </c>
      <c r="F19" s="57">
        <v>0.20900000000000002</v>
      </c>
      <c r="G19" s="57">
        <f t="shared" si="6"/>
        <v>0.16720000000000002</v>
      </c>
      <c r="H19" s="57">
        <f t="shared" si="12"/>
        <v>2.653968253968254E-3</v>
      </c>
      <c r="I19" s="57">
        <v>1.7059999999999997</v>
      </c>
      <c r="J19" s="57">
        <f t="shared" si="1"/>
        <v>1.3647999999999998</v>
      </c>
      <c r="K19" s="57">
        <f t="shared" si="13"/>
        <v>2.1663492063492062E-2</v>
      </c>
      <c r="L19" s="57">
        <v>2.7489999999999997</v>
      </c>
      <c r="M19" s="57">
        <f t="shared" si="7"/>
        <v>2.1991999999999998</v>
      </c>
      <c r="N19" s="57">
        <f t="shared" si="14"/>
        <v>3.4907936507936506E-2</v>
      </c>
      <c r="O19" s="24">
        <v>12.4</v>
      </c>
      <c r="P19" s="24">
        <f t="shared" si="8"/>
        <v>9.9200000000000017</v>
      </c>
      <c r="Q19" s="57">
        <f t="shared" si="15"/>
        <v>0.15746031746031749</v>
      </c>
      <c r="R19" s="19">
        <f t="shared" si="9"/>
        <v>1.6854838709677418E-2</v>
      </c>
      <c r="S19" s="19">
        <f t="shared" si="10"/>
        <v>0.35927419354838702</v>
      </c>
      <c r="T19" s="19">
        <f t="shared" si="5"/>
        <v>0.37612903225806438</v>
      </c>
      <c r="U19" s="90">
        <f t="shared" si="11"/>
        <v>0.62387096774193562</v>
      </c>
    </row>
    <row r="20" spans="1:21">
      <c r="A20" s="57" t="s">
        <v>193</v>
      </c>
      <c r="B20" s="87" t="str">
        <f>_xlfn.XLOOKUP(D20,Table5[Ingredient],Table5[Category],"",FALSE)</f>
        <v>Vegetables</v>
      </c>
      <c r="C20" s="57" t="s">
        <v>980</v>
      </c>
      <c r="D20" s="57" t="s">
        <v>198</v>
      </c>
      <c r="E20" s="58">
        <v>4.0000000000000008E-2</v>
      </c>
      <c r="F20" s="57">
        <v>3.3029999999999999</v>
      </c>
      <c r="G20" s="57">
        <f t="shared" si="6"/>
        <v>0.13212000000000002</v>
      </c>
      <c r="H20" s="57">
        <f t="shared" si="12"/>
        <v>2.0971428571428573E-3</v>
      </c>
      <c r="I20" s="57">
        <v>1.137</v>
      </c>
      <c r="J20" s="57">
        <f t="shared" si="1"/>
        <v>4.5480000000000007E-2</v>
      </c>
      <c r="K20" s="57">
        <f t="shared" si="13"/>
        <v>7.2190476190476204E-4</v>
      </c>
      <c r="L20" s="57">
        <v>1.2</v>
      </c>
      <c r="M20" s="57">
        <f t="shared" si="7"/>
        <v>4.8000000000000008E-2</v>
      </c>
      <c r="N20" s="57">
        <f t="shared" si="14"/>
        <v>7.6190476190476203E-4</v>
      </c>
      <c r="O20" s="24">
        <v>12.4</v>
      </c>
      <c r="P20" s="24">
        <f t="shared" si="8"/>
        <v>0.49600000000000011</v>
      </c>
      <c r="Q20" s="57">
        <f t="shared" si="15"/>
        <v>7.8730158730158754E-3</v>
      </c>
      <c r="R20" s="19">
        <f t="shared" si="9"/>
        <v>0.26637096774193547</v>
      </c>
      <c r="S20" s="19">
        <f t="shared" si="10"/>
        <v>0.18846774193548385</v>
      </c>
      <c r="T20" s="19">
        <f t="shared" si="5"/>
        <v>0.45483870967741935</v>
      </c>
      <c r="U20" s="90">
        <f t="shared" si="11"/>
        <v>0.54516129032258065</v>
      </c>
    </row>
    <row r="21" spans="1:21">
      <c r="A21" s="57" t="s">
        <v>193</v>
      </c>
      <c r="B21" s="87" t="str">
        <f>_xlfn.XLOOKUP(D21,Table5[Ingredient],Table5[Category],"",FALSE)</f>
        <v>Dairy products</v>
      </c>
      <c r="C21" s="57" t="s">
        <v>980</v>
      </c>
      <c r="D21" s="57" t="s">
        <v>192</v>
      </c>
      <c r="E21" s="58">
        <v>0.08</v>
      </c>
      <c r="F21" s="57">
        <v>3.3029999999999999</v>
      </c>
      <c r="G21" s="57">
        <f t="shared" si="6"/>
        <v>0.26423999999999997</v>
      </c>
      <c r="H21" s="57">
        <f t="shared" si="12"/>
        <v>4.1942857142857138E-3</v>
      </c>
      <c r="I21" s="57">
        <v>1.137</v>
      </c>
      <c r="J21" s="57">
        <f t="shared" si="1"/>
        <v>9.0959999999999999E-2</v>
      </c>
      <c r="K21" s="57">
        <f t="shared" si="13"/>
        <v>1.4438095238095239E-3</v>
      </c>
      <c r="L21" s="57">
        <v>1.2</v>
      </c>
      <c r="M21" s="57">
        <f t="shared" si="7"/>
        <v>9.6000000000000002E-2</v>
      </c>
      <c r="N21" s="57">
        <f t="shared" si="14"/>
        <v>1.5238095238095239E-3</v>
      </c>
      <c r="O21" s="24">
        <v>12.4</v>
      </c>
      <c r="P21" s="24">
        <f t="shared" si="8"/>
        <v>0.9920000000000001</v>
      </c>
      <c r="Q21" s="57">
        <f t="shared" si="15"/>
        <v>1.5746031746031747E-2</v>
      </c>
      <c r="R21" s="19">
        <f t="shared" si="9"/>
        <v>0.26637096774193542</v>
      </c>
      <c r="S21" s="19">
        <f t="shared" si="10"/>
        <v>0.18846774193548388</v>
      </c>
      <c r="T21" s="19">
        <f t="shared" si="5"/>
        <v>0.45483870967741924</v>
      </c>
      <c r="U21" s="90">
        <f t="shared" si="11"/>
        <v>0.54516129032258076</v>
      </c>
    </row>
    <row r="22" spans="1:21">
      <c r="A22" s="57" t="s">
        <v>193</v>
      </c>
      <c r="B22" s="87" t="str">
        <f>_xlfn.XLOOKUP(D22,Table5[Ingredient],Table5[Category],"",FALSE)</f>
        <v>Dairy products</v>
      </c>
      <c r="C22" s="57" t="s">
        <v>980</v>
      </c>
      <c r="D22" s="57" t="s">
        <v>199</v>
      </c>
      <c r="E22" s="58">
        <v>0.08</v>
      </c>
      <c r="F22" s="57">
        <v>3.3029999999999999</v>
      </c>
      <c r="G22" s="57">
        <f t="shared" si="6"/>
        <v>0.26423999999999997</v>
      </c>
      <c r="H22" s="57">
        <f t="shared" si="12"/>
        <v>4.1942857142857138E-3</v>
      </c>
      <c r="I22" s="57">
        <v>1.137</v>
      </c>
      <c r="J22" s="57">
        <f t="shared" si="1"/>
        <v>9.0959999999999999E-2</v>
      </c>
      <c r="K22" s="57">
        <f t="shared" si="13"/>
        <v>1.4438095238095239E-3</v>
      </c>
      <c r="L22" s="57">
        <v>1.2</v>
      </c>
      <c r="M22" s="57">
        <f t="shared" si="7"/>
        <v>9.6000000000000002E-2</v>
      </c>
      <c r="N22" s="57">
        <f t="shared" si="14"/>
        <v>1.5238095238095239E-3</v>
      </c>
      <c r="O22" s="24">
        <v>12.4</v>
      </c>
      <c r="P22" s="24">
        <f t="shared" si="8"/>
        <v>0.9920000000000001</v>
      </c>
      <c r="Q22" s="57">
        <f t="shared" si="15"/>
        <v>1.5746031746031747E-2</v>
      </c>
      <c r="R22" s="19">
        <f t="shared" si="9"/>
        <v>0.26637096774193542</v>
      </c>
      <c r="S22" s="19">
        <f t="shared" si="10"/>
        <v>0.18846774193548388</v>
      </c>
      <c r="T22" s="19">
        <f t="shared" si="5"/>
        <v>0.45483870967741924</v>
      </c>
      <c r="U22" s="90">
        <f t="shared" si="11"/>
        <v>0.54516129032258076</v>
      </c>
    </row>
    <row r="23" spans="1:21">
      <c r="A23" s="57" t="s">
        <v>193</v>
      </c>
      <c r="B23" s="87" t="str">
        <f>_xlfn.XLOOKUP(D23,Table5[Ingredient],Table5[Category],"",FALSE)</f>
        <v>Salad</v>
      </c>
      <c r="C23" s="57" t="s">
        <v>981</v>
      </c>
      <c r="D23" s="57" t="s">
        <v>200</v>
      </c>
      <c r="E23" s="58">
        <v>1</v>
      </c>
      <c r="F23" s="57">
        <v>0.16600000000000001</v>
      </c>
      <c r="G23" s="57">
        <f t="shared" si="6"/>
        <v>0.16600000000000001</v>
      </c>
      <c r="H23" s="57">
        <f t="shared" si="12"/>
        <v>2.634920634920635E-3</v>
      </c>
      <c r="I23" s="57">
        <v>0.20900000000000002</v>
      </c>
      <c r="J23" s="57">
        <f t="shared" si="1"/>
        <v>0.20900000000000002</v>
      </c>
      <c r="K23" s="57">
        <f t="shared" si="13"/>
        <v>3.317460317460318E-3</v>
      </c>
      <c r="L23" s="57">
        <v>1.2</v>
      </c>
      <c r="M23" s="57">
        <f t="shared" si="7"/>
        <v>1.2</v>
      </c>
      <c r="N23" s="57">
        <f t="shared" si="14"/>
        <v>1.9047619047619046E-2</v>
      </c>
      <c r="O23" s="24">
        <v>2</v>
      </c>
      <c r="P23" s="24">
        <f t="shared" si="8"/>
        <v>2</v>
      </c>
      <c r="Q23" s="57">
        <f t="shared" si="15"/>
        <v>3.1746031746031744E-2</v>
      </c>
      <c r="R23" s="19">
        <f t="shared" si="9"/>
        <v>8.3000000000000004E-2</v>
      </c>
      <c r="S23" s="19">
        <f t="shared" si="10"/>
        <v>0.70450000000000002</v>
      </c>
      <c r="T23" s="19">
        <f t="shared" si="5"/>
        <v>0.78749999999999998</v>
      </c>
      <c r="U23" s="90">
        <f t="shared" si="11"/>
        <v>0.21250000000000002</v>
      </c>
    </row>
    <row r="24" spans="1:21">
      <c r="A24" s="57" t="s">
        <v>201</v>
      </c>
      <c r="B24" s="87" t="str">
        <f>_xlfn.XLOOKUP(D24,Table5[Ingredient],Table5[Category],"",FALSE)</f>
        <v>Soup</v>
      </c>
      <c r="C24" s="57" t="s">
        <v>982</v>
      </c>
      <c r="D24" s="57" t="s">
        <v>194</v>
      </c>
      <c r="E24" s="58">
        <v>0.8</v>
      </c>
      <c r="F24" s="57">
        <v>0.70799999999999996</v>
      </c>
      <c r="G24" s="57">
        <f t="shared" si="6"/>
        <v>0.56640000000000001</v>
      </c>
      <c r="H24" s="57">
        <f t="shared" ref="H24:H35" si="16">G24/$W$4</f>
        <v>8.3294117647058821E-3</v>
      </c>
      <c r="I24" s="57">
        <v>8.1059999999999999</v>
      </c>
      <c r="J24" s="57">
        <f t="shared" si="1"/>
        <v>6.4847999999999999</v>
      </c>
      <c r="K24" s="57">
        <f t="shared" ref="K24:K35" si="17">J24/$W$4</f>
        <v>9.5364705882352935E-2</v>
      </c>
      <c r="L24" s="57">
        <v>0</v>
      </c>
      <c r="M24" s="57">
        <f t="shared" si="7"/>
        <v>0</v>
      </c>
      <c r="N24" s="57">
        <f t="shared" ref="N24:N35" si="18">M24/$W$4</f>
        <v>0</v>
      </c>
      <c r="O24" s="24">
        <v>22.989000000000001</v>
      </c>
      <c r="P24" s="24">
        <f t="shared" si="8"/>
        <v>18.391200000000001</v>
      </c>
      <c r="Q24" s="57">
        <f t="shared" ref="Q24:Q35" si="19">P24/$W$4</f>
        <v>0.27045882352941181</v>
      </c>
      <c r="R24" s="19">
        <f t="shared" si="9"/>
        <v>3.0797337857236068E-2</v>
      </c>
      <c r="S24" s="19">
        <f t="shared" si="10"/>
        <v>0.35260341902649089</v>
      </c>
      <c r="T24" s="19">
        <f t="shared" si="5"/>
        <v>0.38340075688372693</v>
      </c>
      <c r="U24" s="90">
        <f t="shared" si="11"/>
        <v>0.61659924311627301</v>
      </c>
    </row>
    <row r="25" spans="1:21">
      <c r="A25" s="57" t="s">
        <v>201</v>
      </c>
      <c r="B25" s="87" t="str">
        <f>_xlfn.XLOOKUP(D25,Table5[Ingredient],Table5[Category],"",FALSE)</f>
        <v>Starch/satiating food</v>
      </c>
      <c r="C25" s="57" t="s">
        <v>982</v>
      </c>
      <c r="D25" s="57" t="s">
        <v>178</v>
      </c>
      <c r="E25" s="58">
        <v>0.2</v>
      </c>
      <c r="F25" s="57">
        <v>0.70799999999999996</v>
      </c>
      <c r="G25" s="57">
        <f t="shared" si="6"/>
        <v>0.1416</v>
      </c>
      <c r="H25" s="57">
        <f t="shared" si="16"/>
        <v>2.0823529411764705E-3</v>
      </c>
      <c r="I25" s="57">
        <v>8.1059999999999999</v>
      </c>
      <c r="J25" s="57">
        <f t="shared" si="1"/>
        <v>1.6212</v>
      </c>
      <c r="K25" s="57">
        <f t="shared" si="17"/>
        <v>2.3841176470588234E-2</v>
      </c>
      <c r="L25" s="57">
        <v>0</v>
      </c>
      <c r="M25" s="57">
        <f t="shared" si="7"/>
        <v>0</v>
      </c>
      <c r="N25" s="57">
        <f t="shared" si="18"/>
        <v>0</v>
      </c>
      <c r="O25" s="24">
        <v>22.989000000000001</v>
      </c>
      <c r="P25" s="24">
        <f t="shared" si="8"/>
        <v>4.5978000000000003</v>
      </c>
      <c r="Q25" s="57">
        <f t="shared" si="19"/>
        <v>6.7614705882352952E-2</v>
      </c>
      <c r="R25" s="19">
        <f t="shared" si="9"/>
        <v>3.0797337857236068E-2</v>
      </c>
      <c r="S25" s="19">
        <f t="shared" si="10"/>
        <v>0.35260341902649089</v>
      </c>
      <c r="T25" s="19">
        <f t="shared" si="5"/>
        <v>0.38340075688372693</v>
      </c>
      <c r="U25" s="90">
        <f t="shared" si="11"/>
        <v>0.61659924311627301</v>
      </c>
    </row>
    <row r="26" spans="1:21">
      <c r="A26" s="57" t="s">
        <v>201</v>
      </c>
      <c r="B26" s="87" t="str">
        <f>_xlfn.XLOOKUP(D26,Table5[Ingredient],Table5[Category],"",FALSE)</f>
        <v>Plant-based protein</v>
      </c>
      <c r="C26" s="57" t="s">
        <v>983</v>
      </c>
      <c r="D26" s="57" t="s">
        <v>202</v>
      </c>
      <c r="E26" s="58">
        <v>0.6</v>
      </c>
      <c r="F26" s="57">
        <v>0.89600000000000002</v>
      </c>
      <c r="G26" s="57">
        <f t="shared" si="6"/>
        <v>0.53759999999999997</v>
      </c>
      <c r="H26" s="57">
        <f t="shared" si="16"/>
        <v>7.9058823529411758E-3</v>
      </c>
      <c r="I26" s="57">
        <v>7.91</v>
      </c>
      <c r="J26" s="57">
        <f t="shared" si="1"/>
        <v>4.7459999999999996</v>
      </c>
      <c r="K26" s="57">
        <f t="shared" si="17"/>
        <v>6.9794117647058812E-2</v>
      </c>
      <c r="L26" s="57">
        <v>0</v>
      </c>
      <c r="M26" s="57">
        <f t="shared" si="7"/>
        <v>0</v>
      </c>
      <c r="N26" s="57">
        <f t="shared" si="18"/>
        <v>0</v>
      </c>
      <c r="O26" s="24">
        <v>15</v>
      </c>
      <c r="P26" s="24">
        <f t="shared" si="8"/>
        <v>9</v>
      </c>
      <c r="Q26" s="57">
        <f t="shared" si="19"/>
        <v>0.13235294117647059</v>
      </c>
      <c r="R26" s="19">
        <f t="shared" si="9"/>
        <v>5.9733333333333333E-2</v>
      </c>
      <c r="S26" s="19">
        <f t="shared" si="10"/>
        <v>0.52733333333333332</v>
      </c>
      <c r="T26" s="19">
        <f t="shared" si="5"/>
        <v>0.58706666666666663</v>
      </c>
      <c r="U26" s="90">
        <f t="shared" si="11"/>
        <v>0.41293333333333337</v>
      </c>
    </row>
    <row r="27" spans="1:21">
      <c r="A27" s="57" t="s">
        <v>201</v>
      </c>
      <c r="B27" s="87" t="str">
        <f>_xlfn.XLOOKUP(D27,Table5[Ingredient],Table5[Category],"",FALSE)</f>
        <v>Vegetables</v>
      </c>
      <c r="C27" s="57" t="s">
        <v>983</v>
      </c>
      <c r="D27" s="57" t="s">
        <v>190</v>
      </c>
      <c r="E27" s="58">
        <v>0.25</v>
      </c>
      <c r="F27" s="57">
        <v>0.89600000000000002</v>
      </c>
      <c r="G27" s="57">
        <f t="shared" si="6"/>
        <v>0.224</v>
      </c>
      <c r="H27" s="57">
        <f t="shared" si="16"/>
        <v>3.2941176470588237E-3</v>
      </c>
      <c r="I27" s="57">
        <v>7.91</v>
      </c>
      <c r="J27" s="57">
        <f t="shared" si="1"/>
        <v>1.9775</v>
      </c>
      <c r="K27" s="57">
        <f t="shared" si="17"/>
        <v>2.9080882352941179E-2</v>
      </c>
      <c r="L27" s="57">
        <v>0</v>
      </c>
      <c r="M27" s="57">
        <f t="shared" si="7"/>
        <v>0</v>
      </c>
      <c r="N27" s="57">
        <f t="shared" si="18"/>
        <v>0</v>
      </c>
      <c r="O27" s="24">
        <v>15</v>
      </c>
      <c r="P27" s="24">
        <f t="shared" si="8"/>
        <v>3.75</v>
      </c>
      <c r="Q27" s="57">
        <f t="shared" si="19"/>
        <v>5.514705882352941E-2</v>
      </c>
      <c r="R27" s="19">
        <f t="shared" si="9"/>
        <v>5.9733333333333333E-2</v>
      </c>
      <c r="S27" s="19">
        <f t="shared" si="10"/>
        <v>0.52733333333333332</v>
      </c>
      <c r="T27" s="19">
        <f t="shared" si="5"/>
        <v>0.58706666666666674</v>
      </c>
      <c r="U27" s="90">
        <f t="shared" si="11"/>
        <v>0.41293333333333326</v>
      </c>
    </row>
    <row r="28" spans="1:21">
      <c r="A28" s="57" t="s">
        <v>201</v>
      </c>
      <c r="B28" s="87" t="str">
        <f>_xlfn.XLOOKUP(D28,Table5[Ingredient],Table5[Category],"",FALSE)</f>
        <v>Vegetables</v>
      </c>
      <c r="C28" s="57" t="s">
        <v>983</v>
      </c>
      <c r="D28" s="57" t="s">
        <v>203</v>
      </c>
      <c r="E28" s="58">
        <v>0.1</v>
      </c>
      <c r="F28" s="57">
        <v>0.89600000000000002</v>
      </c>
      <c r="G28" s="57">
        <f t="shared" si="6"/>
        <v>8.9600000000000013E-2</v>
      </c>
      <c r="H28" s="57">
        <f t="shared" si="16"/>
        <v>1.3176470588235295E-3</v>
      </c>
      <c r="I28" s="57">
        <v>7.91</v>
      </c>
      <c r="J28" s="57">
        <f t="shared" si="1"/>
        <v>0.79100000000000004</v>
      </c>
      <c r="K28" s="57">
        <f t="shared" si="17"/>
        <v>1.163235294117647E-2</v>
      </c>
      <c r="L28" s="57">
        <v>0</v>
      </c>
      <c r="M28" s="57">
        <f t="shared" si="7"/>
        <v>0</v>
      </c>
      <c r="N28" s="57">
        <f t="shared" si="18"/>
        <v>0</v>
      </c>
      <c r="O28" s="24">
        <v>15</v>
      </c>
      <c r="P28" s="24">
        <f t="shared" si="8"/>
        <v>1.5</v>
      </c>
      <c r="Q28" s="57">
        <f t="shared" si="19"/>
        <v>2.2058823529411766E-2</v>
      </c>
      <c r="R28" s="19">
        <f t="shared" si="9"/>
        <v>5.973333333333334E-2</v>
      </c>
      <c r="S28" s="19">
        <f t="shared" si="10"/>
        <v>0.52733333333333332</v>
      </c>
      <c r="T28" s="19">
        <f t="shared" si="5"/>
        <v>0.58706666666666674</v>
      </c>
      <c r="U28" s="90">
        <f t="shared" si="11"/>
        <v>0.41293333333333326</v>
      </c>
    </row>
    <row r="29" spans="1:21">
      <c r="A29" s="57" t="s">
        <v>201</v>
      </c>
      <c r="B29" s="87" t="str">
        <f>_xlfn.XLOOKUP(D29,Table5[Ingredient],Table5[Category],"",FALSE)</f>
        <v>Starch/satiating food</v>
      </c>
      <c r="C29" s="57" t="s">
        <v>984</v>
      </c>
      <c r="D29" s="57" t="s">
        <v>195</v>
      </c>
      <c r="E29" s="58">
        <v>0.6</v>
      </c>
      <c r="F29" s="57">
        <v>0.28599999999999998</v>
      </c>
      <c r="G29" s="57">
        <f t="shared" si="6"/>
        <v>0.17159999999999997</v>
      </c>
      <c r="H29" s="57">
        <f t="shared" si="16"/>
        <v>2.5235294117647057E-3</v>
      </c>
      <c r="I29" s="57">
        <v>1.7220000000000004</v>
      </c>
      <c r="J29" s="57">
        <f t="shared" si="1"/>
        <v>1.0332000000000001</v>
      </c>
      <c r="K29" s="57">
        <f t="shared" si="17"/>
        <v>1.5194117647058825E-2</v>
      </c>
      <c r="L29" s="57">
        <v>0</v>
      </c>
      <c r="M29" s="57">
        <f t="shared" si="7"/>
        <v>0</v>
      </c>
      <c r="N29" s="57">
        <f t="shared" si="18"/>
        <v>0</v>
      </c>
      <c r="O29" s="24">
        <v>11.331870967741938</v>
      </c>
      <c r="P29" s="24">
        <f t="shared" si="8"/>
        <v>6.7991225806451627</v>
      </c>
      <c r="Q29" s="57">
        <f t="shared" si="19"/>
        <v>9.9987096774193568E-2</v>
      </c>
      <c r="R29" s="19">
        <f t="shared" si="9"/>
        <v>2.5238550704834769E-2</v>
      </c>
      <c r="S29" s="19">
        <f t="shared" si="10"/>
        <v>0.15196078431372548</v>
      </c>
      <c r="T29" s="19">
        <f t="shared" si="5"/>
        <v>0.17719933501856025</v>
      </c>
      <c r="U29" s="90">
        <f t="shared" si="11"/>
        <v>0.82280066498143978</v>
      </c>
    </row>
    <row r="30" spans="1:21">
      <c r="A30" s="57" t="s">
        <v>201</v>
      </c>
      <c r="B30" s="87" t="str">
        <f>_xlfn.XLOOKUP(D30,Table5[Ingredient],Table5[Category],"",FALSE)</f>
        <v>Dairy products</v>
      </c>
      <c r="C30" s="57" t="s">
        <v>984</v>
      </c>
      <c r="D30" s="57" t="s">
        <v>183</v>
      </c>
      <c r="E30" s="58">
        <v>0.2</v>
      </c>
      <c r="F30" s="57">
        <v>0.28599999999999998</v>
      </c>
      <c r="G30" s="57">
        <f t="shared" si="6"/>
        <v>5.7200000000000001E-2</v>
      </c>
      <c r="H30" s="57">
        <f t="shared" si="16"/>
        <v>8.4117647058823527E-4</v>
      </c>
      <c r="I30" s="57">
        <v>1.7220000000000004</v>
      </c>
      <c r="J30" s="57">
        <f t="shared" si="1"/>
        <v>0.34440000000000009</v>
      </c>
      <c r="K30" s="57">
        <f t="shared" si="17"/>
        <v>5.0647058823529425E-3</v>
      </c>
      <c r="L30" s="57">
        <v>0</v>
      </c>
      <c r="M30" s="57">
        <f t="shared" si="7"/>
        <v>0</v>
      </c>
      <c r="N30" s="57">
        <f t="shared" si="18"/>
        <v>0</v>
      </c>
      <c r="O30" s="24">
        <v>11.331870967741938</v>
      </c>
      <c r="P30" s="24">
        <f t="shared" si="8"/>
        <v>2.2663741935483879</v>
      </c>
      <c r="Q30" s="57">
        <f t="shared" si="19"/>
        <v>3.332903225806453E-2</v>
      </c>
      <c r="R30" s="19">
        <f t="shared" si="9"/>
        <v>2.5238550704834772E-2</v>
      </c>
      <c r="S30" s="19">
        <f t="shared" si="10"/>
        <v>0.15196078431372548</v>
      </c>
      <c r="T30" s="19">
        <f t="shared" si="5"/>
        <v>0.17719933501856025</v>
      </c>
      <c r="U30" s="90">
        <f t="shared" si="11"/>
        <v>0.82280066498143978</v>
      </c>
    </row>
    <row r="31" spans="1:21">
      <c r="A31" s="57" t="s">
        <v>201</v>
      </c>
      <c r="B31" s="87" t="str">
        <f>_xlfn.XLOOKUP(D31,Table5[Ingredient],Table5[Category],"",FALSE)</f>
        <v xml:space="preserve">Other </v>
      </c>
      <c r="C31" s="57" t="s">
        <v>984</v>
      </c>
      <c r="D31" s="57" t="s">
        <v>187</v>
      </c>
      <c r="E31" s="58">
        <v>0.1</v>
      </c>
      <c r="F31" s="57">
        <v>0.28599999999999998</v>
      </c>
      <c r="G31" s="57">
        <f t="shared" si="6"/>
        <v>2.86E-2</v>
      </c>
      <c r="H31" s="57">
        <f t="shared" si="16"/>
        <v>4.2058823529411764E-4</v>
      </c>
      <c r="I31" s="57">
        <v>1.7220000000000004</v>
      </c>
      <c r="J31" s="57">
        <f t="shared" si="1"/>
        <v>0.17220000000000005</v>
      </c>
      <c r="K31" s="57">
        <f t="shared" si="17"/>
        <v>2.5323529411764713E-3</v>
      </c>
      <c r="L31" s="57">
        <v>0</v>
      </c>
      <c r="M31" s="57">
        <f t="shared" si="7"/>
        <v>0</v>
      </c>
      <c r="N31" s="57">
        <f t="shared" si="18"/>
        <v>0</v>
      </c>
      <c r="O31" s="24">
        <v>11.331870967741938</v>
      </c>
      <c r="P31" s="24">
        <f t="shared" si="8"/>
        <v>1.1331870967741939</v>
      </c>
      <c r="Q31" s="57">
        <f t="shared" si="19"/>
        <v>1.6664516129032265E-2</v>
      </c>
      <c r="R31" s="19">
        <f t="shared" si="9"/>
        <v>2.5238550704834772E-2</v>
      </c>
      <c r="S31" s="19">
        <f t="shared" si="10"/>
        <v>0.15196078431372548</v>
      </c>
      <c r="T31" s="19">
        <f t="shared" si="5"/>
        <v>0.17719933501856025</v>
      </c>
      <c r="U31" s="90">
        <f t="shared" si="11"/>
        <v>0.82280066498143978</v>
      </c>
    </row>
    <row r="32" spans="1:21">
      <c r="A32" s="57" t="s">
        <v>201</v>
      </c>
      <c r="B32" s="87" t="str">
        <f>_xlfn.XLOOKUP(D32,Table5[Ingredient],Table5[Category],"",FALSE)</f>
        <v>Starch/satiating food</v>
      </c>
      <c r="C32" s="57" t="s">
        <v>985</v>
      </c>
      <c r="D32" s="57" t="s">
        <v>195</v>
      </c>
      <c r="E32" s="58">
        <v>0.4</v>
      </c>
      <c r="F32" s="57">
        <v>5.4000000000000048E-2</v>
      </c>
      <c r="G32" s="57">
        <f t="shared" si="6"/>
        <v>2.1600000000000022E-2</v>
      </c>
      <c r="H32" s="57">
        <f t="shared" si="16"/>
        <v>3.1764705882352971E-4</v>
      </c>
      <c r="I32" s="57">
        <v>0.36</v>
      </c>
      <c r="J32" s="57">
        <f t="shared" si="1"/>
        <v>0.14399999999999999</v>
      </c>
      <c r="K32" s="57">
        <f t="shared" si="17"/>
        <v>2.1176470588235292E-3</v>
      </c>
      <c r="L32" s="57">
        <v>0</v>
      </c>
      <c r="M32" s="57">
        <f t="shared" si="7"/>
        <v>0</v>
      </c>
      <c r="N32" s="57">
        <f t="shared" si="18"/>
        <v>0</v>
      </c>
      <c r="O32" s="24">
        <v>1.81</v>
      </c>
      <c r="P32" s="24">
        <f t="shared" si="8"/>
        <v>0.72400000000000009</v>
      </c>
      <c r="Q32" s="57">
        <f t="shared" si="19"/>
        <v>1.0647058823529412E-2</v>
      </c>
      <c r="R32" s="19">
        <f t="shared" si="9"/>
        <v>2.9834254143646436E-2</v>
      </c>
      <c r="S32" s="19">
        <f t="shared" si="10"/>
        <v>0.19889502762430936</v>
      </c>
      <c r="T32" s="19">
        <f t="shared" si="5"/>
        <v>0.22872928176795582</v>
      </c>
      <c r="U32" s="90">
        <f t="shared" si="11"/>
        <v>0.77127071823204418</v>
      </c>
    </row>
    <row r="33" spans="1:21">
      <c r="A33" s="57" t="s">
        <v>201</v>
      </c>
      <c r="B33" s="87" t="str">
        <f>_xlfn.XLOOKUP(D33,Table5[Ingredient],Table5[Category],"",FALSE)</f>
        <v>Starch/satiating food</v>
      </c>
      <c r="C33" s="57" t="s">
        <v>985</v>
      </c>
      <c r="D33" s="57" t="s">
        <v>205</v>
      </c>
      <c r="E33" s="58">
        <v>0.2</v>
      </c>
      <c r="F33" s="57">
        <v>5.4000000000000048E-2</v>
      </c>
      <c r="G33" s="57">
        <f t="shared" si="6"/>
        <v>1.0800000000000011E-2</v>
      </c>
      <c r="H33" s="57">
        <f t="shared" si="16"/>
        <v>1.5882352941176485E-4</v>
      </c>
      <c r="I33" s="57">
        <v>0.36</v>
      </c>
      <c r="J33" s="57">
        <f t="shared" si="1"/>
        <v>7.1999999999999995E-2</v>
      </c>
      <c r="K33" s="57">
        <f t="shared" si="17"/>
        <v>1.0588235294117646E-3</v>
      </c>
      <c r="L33" s="57">
        <v>0</v>
      </c>
      <c r="M33" s="57">
        <f t="shared" si="7"/>
        <v>0</v>
      </c>
      <c r="N33" s="57">
        <f t="shared" si="18"/>
        <v>0</v>
      </c>
      <c r="O33" s="24">
        <v>1.81</v>
      </c>
      <c r="P33" s="24">
        <f t="shared" si="8"/>
        <v>0.36200000000000004</v>
      </c>
      <c r="Q33" s="57">
        <f t="shared" si="19"/>
        <v>5.3235294117647061E-3</v>
      </c>
      <c r="R33" s="19">
        <f t="shared" si="9"/>
        <v>2.9834254143646436E-2</v>
      </c>
      <c r="S33" s="19">
        <f t="shared" si="10"/>
        <v>0.19889502762430936</v>
      </c>
      <c r="T33" s="19">
        <f t="shared" si="5"/>
        <v>0.22872928176795582</v>
      </c>
      <c r="U33" s="90">
        <f t="shared" si="11"/>
        <v>0.77127071823204418</v>
      </c>
    </row>
    <row r="34" spans="1:21">
      <c r="A34" s="57" t="s">
        <v>201</v>
      </c>
      <c r="B34" s="87" t="str">
        <f>_xlfn.XLOOKUP(D34,Table5[Ingredient],Table5[Category],"",FALSE)</f>
        <v>Dairy products</v>
      </c>
      <c r="C34" s="57" t="s">
        <v>985</v>
      </c>
      <c r="D34" s="57" t="s">
        <v>183</v>
      </c>
      <c r="E34" s="58">
        <v>0.1</v>
      </c>
      <c r="F34" s="57">
        <v>5.4000000000000048E-2</v>
      </c>
      <c r="G34" s="57">
        <f t="shared" si="6"/>
        <v>5.4000000000000055E-3</v>
      </c>
      <c r="H34" s="57">
        <f t="shared" si="16"/>
        <v>7.9411764705882427E-5</v>
      </c>
      <c r="I34" s="57">
        <v>0.36</v>
      </c>
      <c r="J34" s="57">
        <f t="shared" si="1"/>
        <v>3.5999999999999997E-2</v>
      </c>
      <c r="K34" s="57">
        <f t="shared" si="17"/>
        <v>5.2941176470588231E-4</v>
      </c>
      <c r="L34" s="57">
        <v>0</v>
      </c>
      <c r="M34" s="57">
        <f t="shared" si="7"/>
        <v>0</v>
      </c>
      <c r="N34" s="57">
        <f t="shared" si="18"/>
        <v>0</v>
      </c>
      <c r="O34" s="24">
        <v>1.81</v>
      </c>
      <c r="P34" s="24">
        <f t="shared" si="8"/>
        <v>0.18100000000000002</v>
      </c>
      <c r="Q34" s="57">
        <f t="shared" si="19"/>
        <v>2.6617647058823531E-3</v>
      </c>
      <c r="R34" s="19">
        <f t="shared" si="9"/>
        <v>2.9834254143646436E-2</v>
      </c>
      <c r="S34" s="19">
        <f t="shared" si="10"/>
        <v>0.19889502762430936</v>
      </c>
      <c r="T34" s="19">
        <f t="shared" ref="T34:T65" si="20">(G34+J34+M34)/P34</f>
        <v>0.22872928176795582</v>
      </c>
      <c r="U34" s="90">
        <f t="shared" si="11"/>
        <v>0.77127071823204418</v>
      </c>
    </row>
    <row r="35" spans="1:21">
      <c r="A35" s="57" t="s">
        <v>201</v>
      </c>
      <c r="B35" s="87" t="str">
        <f>_xlfn.XLOOKUP(D35,Table5[Ingredient],Table5[Category],"",FALSE)</f>
        <v xml:space="preserve">Other </v>
      </c>
      <c r="C35" s="57" t="s">
        <v>985</v>
      </c>
      <c r="D35" s="57" t="s">
        <v>187</v>
      </c>
      <c r="E35" s="58">
        <v>0.1</v>
      </c>
      <c r="F35" s="57">
        <v>5.4000000000000048E-2</v>
      </c>
      <c r="G35" s="57">
        <f t="shared" si="6"/>
        <v>5.4000000000000055E-3</v>
      </c>
      <c r="H35" s="57">
        <f t="shared" si="16"/>
        <v>7.9411764705882427E-5</v>
      </c>
      <c r="I35" s="57">
        <v>0.36</v>
      </c>
      <c r="J35" s="57">
        <f t="shared" si="1"/>
        <v>3.5999999999999997E-2</v>
      </c>
      <c r="K35" s="57">
        <f t="shared" si="17"/>
        <v>5.2941176470588231E-4</v>
      </c>
      <c r="L35" s="57">
        <v>0</v>
      </c>
      <c r="M35" s="57">
        <f t="shared" si="7"/>
        <v>0</v>
      </c>
      <c r="N35" s="57">
        <f t="shared" si="18"/>
        <v>0</v>
      </c>
      <c r="O35" s="24">
        <v>1.81</v>
      </c>
      <c r="P35" s="24">
        <f t="shared" si="8"/>
        <v>0.18100000000000002</v>
      </c>
      <c r="Q35" s="57">
        <f t="shared" si="19"/>
        <v>2.6617647058823531E-3</v>
      </c>
      <c r="R35" s="19">
        <f t="shared" si="9"/>
        <v>2.9834254143646436E-2</v>
      </c>
      <c r="S35" s="19">
        <f t="shared" si="10"/>
        <v>0.19889502762430936</v>
      </c>
      <c r="T35" s="19">
        <f t="shared" si="20"/>
        <v>0.22872928176795582</v>
      </c>
      <c r="U35" s="90">
        <f t="shared" si="11"/>
        <v>0.77127071823204418</v>
      </c>
    </row>
    <row r="36" spans="1:21">
      <c r="A36" s="57" t="s">
        <v>206</v>
      </c>
      <c r="B36" s="87" t="str">
        <f>_xlfn.XLOOKUP(D36,Table5[Ingredient],Table5[Category],"",FALSE)</f>
        <v>Vegetables</v>
      </c>
      <c r="C36" s="57" t="s">
        <v>986</v>
      </c>
      <c r="D36" s="57" t="s">
        <v>207</v>
      </c>
      <c r="E36" s="58">
        <v>0.3</v>
      </c>
      <c r="F36" s="57">
        <v>0.46600000000000003</v>
      </c>
      <c r="G36" s="57">
        <f t="shared" si="6"/>
        <v>0.13980000000000001</v>
      </c>
      <c r="H36" s="57">
        <f t="shared" ref="H36:H48" si="21">G36/$W$5</f>
        <v>3.8833333333333337E-3</v>
      </c>
      <c r="I36" s="57">
        <v>6.4319999999999995</v>
      </c>
      <c r="J36" s="57">
        <f t="shared" si="1"/>
        <v>1.9295999999999998</v>
      </c>
      <c r="K36" s="57">
        <f t="shared" ref="K36:K48" si="22">J36/$W$5</f>
        <v>5.3599999999999995E-2</v>
      </c>
      <c r="L36" s="57">
        <v>0</v>
      </c>
      <c r="M36" s="57">
        <f t="shared" si="7"/>
        <v>0</v>
      </c>
      <c r="N36" s="57">
        <f t="shared" ref="N36:N48" si="23">M36/$W$5</f>
        <v>0</v>
      </c>
      <c r="O36" s="24">
        <v>9.9199999999999982</v>
      </c>
      <c r="P36" s="24">
        <f t="shared" si="8"/>
        <v>2.9759999999999995</v>
      </c>
      <c r="Q36" s="57">
        <f t="shared" ref="Q36:Q48" si="24">P36/$W$5</f>
        <v>8.2666666666666652E-2</v>
      </c>
      <c r="R36" s="19">
        <f t="shared" si="9"/>
        <v>4.6975806451612916E-2</v>
      </c>
      <c r="S36" s="19">
        <f t="shared" si="10"/>
        <v>0.64838709677419359</v>
      </c>
      <c r="T36" s="19">
        <f t="shared" si="20"/>
        <v>0.69536290322580652</v>
      </c>
      <c r="U36" s="90">
        <f t="shared" si="11"/>
        <v>0.30463709677419348</v>
      </c>
    </row>
    <row r="37" spans="1:21">
      <c r="A37" s="57" t="s">
        <v>206</v>
      </c>
      <c r="B37" s="87" t="str">
        <f>_xlfn.XLOOKUP(D37,Table5[Ingredient],Table5[Category],"",FALSE)</f>
        <v>Dairy products</v>
      </c>
      <c r="C37" s="57" t="s">
        <v>986</v>
      </c>
      <c r="D37" s="57" t="s">
        <v>183</v>
      </c>
      <c r="E37" s="58">
        <v>0.2</v>
      </c>
      <c r="F37" s="57">
        <v>0.46600000000000003</v>
      </c>
      <c r="G37" s="57">
        <f t="shared" si="6"/>
        <v>9.3200000000000005E-2</v>
      </c>
      <c r="H37" s="57">
        <f t="shared" si="21"/>
        <v>2.5888888888888888E-3</v>
      </c>
      <c r="I37" s="57">
        <v>6.4319999999999995</v>
      </c>
      <c r="J37" s="57">
        <f t="shared" si="1"/>
        <v>1.2864</v>
      </c>
      <c r="K37" s="57">
        <f t="shared" si="22"/>
        <v>3.5733333333333332E-2</v>
      </c>
      <c r="L37" s="57">
        <v>0</v>
      </c>
      <c r="M37" s="57">
        <f t="shared" si="7"/>
        <v>0</v>
      </c>
      <c r="N37" s="57">
        <f t="shared" si="23"/>
        <v>0</v>
      </c>
      <c r="O37" s="24">
        <v>9.9199999999999982</v>
      </c>
      <c r="P37" s="24">
        <f t="shared" si="8"/>
        <v>1.9839999999999998</v>
      </c>
      <c r="Q37" s="57">
        <f t="shared" si="24"/>
        <v>5.5111111111111104E-2</v>
      </c>
      <c r="R37" s="19">
        <f t="shared" si="9"/>
        <v>4.6975806451612909E-2</v>
      </c>
      <c r="S37" s="19">
        <f t="shared" si="10"/>
        <v>0.64838709677419359</v>
      </c>
      <c r="T37" s="19">
        <f t="shared" si="20"/>
        <v>0.69536290322580652</v>
      </c>
      <c r="U37" s="90">
        <f t="shared" si="11"/>
        <v>0.30463709677419348</v>
      </c>
    </row>
    <row r="38" spans="1:21">
      <c r="A38" s="57" t="s">
        <v>206</v>
      </c>
      <c r="B38" s="87" t="str">
        <f>_xlfn.XLOOKUP(D38,Table5[Ingredient],Table5[Category],"",FALSE)</f>
        <v>Starch/satiating food</v>
      </c>
      <c r="C38" s="57" t="s">
        <v>986</v>
      </c>
      <c r="D38" s="57" t="s">
        <v>197</v>
      </c>
      <c r="E38" s="58">
        <v>0.2</v>
      </c>
      <c r="F38" s="57">
        <v>0.46600000000000003</v>
      </c>
      <c r="G38" s="57">
        <f t="shared" si="6"/>
        <v>9.3200000000000005E-2</v>
      </c>
      <c r="H38" s="57">
        <f t="shared" si="21"/>
        <v>2.5888888888888888E-3</v>
      </c>
      <c r="I38" s="57">
        <v>6.4319999999999995</v>
      </c>
      <c r="J38" s="57">
        <f t="shared" si="1"/>
        <v>1.2864</v>
      </c>
      <c r="K38" s="57">
        <f t="shared" si="22"/>
        <v>3.5733333333333332E-2</v>
      </c>
      <c r="L38" s="57">
        <v>0</v>
      </c>
      <c r="M38" s="57">
        <f t="shared" si="7"/>
        <v>0</v>
      </c>
      <c r="N38" s="57">
        <f t="shared" si="23"/>
        <v>0</v>
      </c>
      <c r="O38" s="24">
        <v>9.9199999999999982</v>
      </c>
      <c r="P38" s="24">
        <f t="shared" si="8"/>
        <v>1.9839999999999998</v>
      </c>
      <c r="Q38" s="57">
        <f t="shared" si="24"/>
        <v>5.5111111111111104E-2</v>
      </c>
      <c r="R38" s="19">
        <f t="shared" si="9"/>
        <v>4.6975806451612909E-2</v>
      </c>
      <c r="S38" s="19">
        <f t="shared" si="10"/>
        <v>0.64838709677419359</v>
      </c>
      <c r="T38" s="19">
        <f t="shared" si="20"/>
        <v>0.69536290322580652</v>
      </c>
      <c r="U38" s="90">
        <f t="shared" si="11"/>
        <v>0.30463709677419348</v>
      </c>
    </row>
    <row r="39" spans="1:21">
      <c r="A39" s="57" t="s">
        <v>206</v>
      </c>
      <c r="B39" s="87" t="str">
        <f>_xlfn.XLOOKUP(D39,Table5[Ingredient],Table5[Category],"",FALSE)</f>
        <v>Vegetables</v>
      </c>
      <c r="C39" s="57" t="s">
        <v>986</v>
      </c>
      <c r="D39" s="57" t="s">
        <v>203</v>
      </c>
      <c r="E39" s="58">
        <v>0.1</v>
      </c>
      <c r="F39" s="57">
        <v>0.46600000000000003</v>
      </c>
      <c r="G39" s="57">
        <f t="shared" si="6"/>
        <v>4.6600000000000003E-2</v>
      </c>
      <c r="H39" s="57">
        <f t="shared" si="21"/>
        <v>1.2944444444444444E-3</v>
      </c>
      <c r="I39" s="57">
        <v>6.4319999999999995</v>
      </c>
      <c r="J39" s="57">
        <f t="shared" si="1"/>
        <v>0.64319999999999999</v>
      </c>
      <c r="K39" s="57">
        <f t="shared" si="22"/>
        <v>1.7866666666666666E-2</v>
      </c>
      <c r="L39" s="57">
        <v>0</v>
      </c>
      <c r="M39" s="57">
        <f t="shared" si="7"/>
        <v>0</v>
      </c>
      <c r="N39" s="57">
        <f t="shared" si="23"/>
        <v>0</v>
      </c>
      <c r="O39" s="24">
        <v>9.9199999999999982</v>
      </c>
      <c r="P39" s="24">
        <f t="shared" si="8"/>
        <v>0.99199999999999988</v>
      </c>
      <c r="Q39" s="57">
        <f t="shared" si="24"/>
        <v>2.7555555555555552E-2</v>
      </c>
      <c r="R39" s="19">
        <f t="shared" si="9"/>
        <v>4.6975806451612909E-2</v>
      </c>
      <c r="S39" s="19">
        <f t="shared" si="10"/>
        <v>0.64838709677419359</v>
      </c>
      <c r="T39" s="19">
        <f t="shared" si="20"/>
        <v>0.69536290322580652</v>
      </c>
      <c r="U39" s="90">
        <f t="shared" si="11"/>
        <v>0.30463709677419348</v>
      </c>
    </row>
    <row r="40" spans="1:21">
      <c r="A40" s="57" t="s">
        <v>206</v>
      </c>
      <c r="B40" s="87" t="str">
        <f>_xlfn.XLOOKUP(D40,Table5[Ingredient],Table5[Category],"",FALSE)</f>
        <v>Dairy products</v>
      </c>
      <c r="C40" s="57" t="s">
        <v>986</v>
      </c>
      <c r="D40" s="57" t="s">
        <v>184</v>
      </c>
      <c r="E40" s="58">
        <v>0.1</v>
      </c>
      <c r="F40" s="57">
        <v>0.46600000000000003</v>
      </c>
      <c r="G40" s="57">
        <f t="shared" si="6"/>
        <v>4.6600000000000003E-2</v>
      </c>
      <c r="H40" s="57">
        <f t="shared" si="21"/>
        <v>1.2944444444444444E-3</v>
      </c>
      <c r="I40" s="57">
        <v>6.4319999999999995</v>
      </c>
      <c r="J40" s="57">
        <f t="shared" si="1"/>
        <v>0.64319999999999999</v>
      </c>
      <c r="K40" s="57">
        <f t="shared" si="22"/>
        <v>1.7866666666666666E-2</v>
      </c>
      <c r="L40" s="57">
        <v>0</v>
      </c>
      <c r="M40" s="57">
        <f t="shared" si="7"/>
        <v>0</v>
      </c>
      <c r="N40" s="57">
        <f t="shared" si="23"/>
        <v>0</v>
      </c>
      <c r="O40" s="24">
        <v>9.9199999999999982</v>
      </c>
      <c r="P40" s="24">
        <f t="shared" si="8"/>
        <v>0.99199999999999988</v>
      </c>
      <c r="Q40" s="57">
        <f t="shared" si="24"/>
        <v>2.7555555555555552E-2</v>
      </c>
      <c r="R40" s="19">
        <f t="shared" si="9"/>
        <v>4.6975806451612909E-2</v>
      </c>
      <c r="S40" s="19">
        <f t="shared" si="10"/>
        <v>0.64838709677419359</v>
      </c>
      <c r="T40" s="19">
        <f t="shared" si="20"/>
        <v>0.69536290322580652</v>
      </c>
      <c r="U40" s="90">
        <f t="shared" si="11"/>
        <v>0.30463709677419348</v>
      </c>
    </row>
    <row r="41" spans="1:21">
      <c r="A41" s="57" t="s">
        <v>206</v>
      </c>
      <c r="B41" s="87" t="str">
        <f>_xlfn.XLOOKUP(D41,Table5[Ingredient],Table5[Category],"",FALSE)</f>
        <v>Dairy products</v>
      </c>
      <c r="C41" s="57" t="s">
        <v>987</v>
      </c>
      <c r="D41" s="57" t="s">
        <v>183</v>
      </c>
      <c r="E41" s="58">
        <v>0.5</v>
      </c>
      <c r="F41" s="57">
        <v>1.9819999999999998</v>
      </c>
      <c r="G41" s="57">
        <f t="shared" si="6"/>
        <v>0.99099999999999988</v>
      </c>
      <c r="H41" s="57">
        <f t="shared" si="21"/>
        <v>2.7527777777777776E-2</v>
      </c>
      <c r="I41" s="57">
        <v>4.6920000000000002</v>
      </c>
      <c r="J41" s="57">
        <f t="shared" si="1"/>
        <v>2.3460000000000001</v>
      </c>
      <c r="K41" s="57">
        <f t="shared" si="22"/>
        <v>6.5166666666666664E-2</v>
      </c>
      <c r="L41" s="57">
        <v>0</v>
      </c>
      <c r="M41" s="57">
        <f t="shared" si="7"/>
        <v>0</v>
      </c>
      <c r="N41" s="57">
        <f t="shared" si="23"/>
        <v>0</v>
      </c>
      <c r="O41" s="24">
        <v>10.851999999999999</v>
      </c>
      <c r="P41" s="24">
        <f t="shared" si="8"/>
        <v>5.4259999999999993</v>
      </c>
      <c r="Q41" s="57">
        <f t="shared" si="24"/>
        <v>0.1507222222222222</v>
      </c>
      <c r="R41" s="19">
        <f t="shared" si="9"/>
        <v>0.18263914485809069</v>
      </c>
      <c r="S41" s="19">
        <f t="shared" si="10"/>
        <v>0.43236269812016226</v>
      </c>
      <c r="T41" s="19">
        <f t="shared" si="20"/>
        <v>0.61500184297825289</v>
      </c>
      <c r="U41" s="90">
        <f t="shared" si="11"/>
        <v>0.38499815702174711</v>
      </c>
    </row>
    <row r="42" spans="1:21">
      <c r="A42" s="57" t="s">
        <v>206</v>
      </c>
      <c r="B42" s="87" t="str">
        <f>_xlfn.XLOOKUP(D42,Table5[Ingredient],Table5[Category],"",FALSE)</f>
        <v>Starch/satiating food</v>
      </c>
      <c r="C42" s="57" t="s">
        <v>987</v>
      </c>
      <c r="D42" s="57" t="s">
        <v>208</v>
      </c>
      <c r="E42" s="58">
        <v>0.3</v>
      </c>
      <c r="F42" s="57">
        <v>1.9819999999999998</v>
      </c>
      <c r="G42" s="57">
        <f t="shared" si="6"/>
        <v>0.59459999999999991</v>
      </c>
      <c r="H42" s="57">
        <f t="shared" si="21"/>
        <v>1.6516666666666666E-2</v>
      </c>
      <c r="I42" s="57">
        <v>4.6920000000000002</v>
      </c>
      <c r="J42" s="57">
        <f t="shared" si="1"/>
        <v>1.4076</v>
      </c>
      <c r="K42" s="57">
        <f t="shared" si="22"/>
        <v>3.9099999999999996E-2</v>
      </c>
      <c r="L42" s="57">
        <v>0</v>
      </c>
      <c r="M42" s="57">
        <f t="shared" si="7"/>
        <v>0</v>
      </c>
      <c r="N42" s="57">
        <f t="shared" si="23"/>
        <v>0</v>
      </c>
      <c r="O42" s="24">
        <v>10.851999999999999</v>
      </c>
      <c r="P42" s="24">
        <f t="shared" si="8"/>
        <v>3.2555999999999994</v>
      </c>
      <c r="Q42" s="57">
        <f t="shared" si="24"/>
        <v>9.043333333333331E-2</v>
      </c>
      <c r="R42" s="19">
        <f t="shared" si="9"/>
        <v>0.18263914485809069</v>
      </c>
      <c r="S42" s="19">
        <f t="shared" si="10"/>
        <v>0.43236269812016226</v>
      </c>
      <c r="T42" s="19">
        <f t="shared" si="20"/>
        <v>0.61500184297825289</v>
      </c>
      <c r="U42" s="90">
        <f t="shared" si="11"/>
        <v>0.38499815702174711</v>
      </c>
    </row>
    <row r="43" spans="1:21">
      <c r="A43" s="57" t="s">
        <v>206</v>
      </c>
      <c r="B43" s="87" t="str">
        <f>_xlfn.XLOOKUP(D43,Table5[Ingredient],Table5[Category],"",FALSE)</f>
        <v>Starch/satiating food</v>
      </c>
      <c r="C43" s="57" t="s">
        <v>987</v>
      </c>
      <c r="D43" s="57" t="s">
        <v>205</v>
      </c>
      <c r="E43" s="58">
        <v>0.1</v>
      </c>
      <c r="F43" s="57">
        <v>1.9819999999999998</v>
      </c>
      <c r="G43" s="57">
        <f t="shared" si="6"/>
        <v>0.19819999999999999</v>
      </c>
      <c r="H43" s="57">
        <f t="shared" si="21"/>
        <v>5.5055555555555552E-3</v>
      </c>
      <c r="I43" s="57">
        <v>4.6920000000000002</v>
      </c>
      <c r="J43" s="57">
        <f t="shared" si="1"/>
        <v>0.46920000000000006</v>
      </c>
      <c r="K43" s="57">
        <f t="shared" si="22"/>
        <v>1.3033333333333334E-2</v>
      </c>
      <c r="L43" s="57">
        <v>0</v>
      </c>
      <c r="M43" s="57">
        <f t="shared" si="7"/>
        <v>0</v>
      </c>
      <c r="N43" s="57">
        <f t="shared" si="23"/>
        <v>0</v>
      </c>
      <c r="O43" s="24">
        <v>10.851999999999999</v>
      </c>
      <c r="P43" s="24">
        <f t="shared" si="8"/>
        <v>1.0851999999999999</v>
      </c>
      <c r="Q43" s="57">
        <f t="shared" si="24"/>
        <v>3.0144444444444442E-2</v>
      </c>
      <c r="R43" s="19">
        <f t="shared" si="9"/>
        <v>0.18263914485809069</v>
      </c>
      <c r="S43" s="19">
        <f t="shared" si="10"/>
        <v>0.43236269812016226</v>
      </c>
      <c r="T43" s="19">
        <f t="shared" si="20"/>
        <v>0.61500184297825289</v>
      </c>
      <c r="U43" s="90">
        <f t="shared" si="11"/>
        <v>0.38499815702174711</v>
      </c>
    </row>
    <row r="44" spans="1:21">
      <c r="A44" s="57" t="s">
        <v>206</v>
      </c>
      <c r="B44" s="87" t="str">
        <f>_xlfn.XLOOKUP(D44,Table5[Ingredient],Table5[Category],"",FALSE)</f>
        <v>Desserts</v>
      </c>
      <c r="C44" s="57" t="s">
        <v>987</v>
      </c>
      <c r="D44" s="57" t="s">
        <v>209</v>
      </c>
      <c r="E44" s="58">
        <v>0.05</v>
      </c>
      <c r="F44" s="57">
        <v>1.9819999999999998</v>
      </c>
      <c r="G44" s="57">
        <f t="shared" si="6"/>
        <v>9.9099999999999994E-2</v>
      </c>
      <c r="H44" s="57">
        <f t="shared" si="21"/>
        <v>2.7527777777777776E-3</v>
      </c>
      <c r="I44" s="57">
        <v>4.6920000000000002</v>
      </c>
      <c r="J44" s="57">
        <f t="shared" si="1"/>
        <v>0.23460000000000003</v>
      </c>
      <c r="K44" s="57">
        <f t="shared" si="22"/>
        <v>6.5166666666666671E-3</v>
      </c>
      <c r="L44" s="57">
        <v>0</v>
      </c>
      <c r="M44" s="57">
        <f t="shared" si="7"/>
        <v>0</v>
      </c>
      <c r="N44" s="57">
        <f t="shared" si="23"/>
        <v>0</v>
      </c>
      <c r="O44" s="24">
        <v>10.851999999999999</v>
      </c>
      <c r="P44" s="24">
        <f t="shared" si="8"/>
        <v>0.54259999999999997</v>
      </c>
      <c r="Q44" s="57">
        <f t="shared" si="24"/>
        <v>1.5072222222222221E-2</v>
      </c>
      <c r="R44" s="19">
        <f t="shared" si="9"/>
        <v>0.18263914485809069</v>
      </c>
      <c r="S44" s="19">
        <f t="shared" si="10"/>
        <v>0.43236269812016226</v>
      </c>
      <c r="T44" s="19">
        <f t="shared" si="20"/>
        <v>0.61500184297825289</v>
      </c>
      <c r="U44" s="90">
        <f t="shared" si="11"/>
        <v>0.38499815702174711</v>
      </c>
    </row>
    <row r="45" spans="1:21">
      <c r="A45" s="57" t="s">
        <v>206</v>
      </c>
      <c r="B45" s="87" t="str">
        <f>_xlfn.XLOOKUP(D45,Table5[Ingredient],Table5[Category],"",FALSE)</f>
        <v>Fruit</v>
      </c>
      <c r="C45" s="57" t="s">
        <v>988</v>
      </c>
      <c r="D45" s="57" t="s">
        <v>210</v>
      </c>
      <c r="E45" s="58">
        <v>0.3</v>
      </c>
      <c r="F45" s="57">
        <v>0</v>
      </c>
      <c r="G45" s="57">
        <f t="shared" si="6"/>
        <v>0</v>
      </c>
      <c r="H45" s="57">
        <f t="shared" si="21"/>
        <v>0</v>
      </c>
      <c r="I45" s="57">
        <v>1.028</v>
      </c>
      <c r="J45" s="57">
        <f t="shared" si="1"/>
        <v>0.30840000000000001</v>
      </c>
      <c r="K45" s="57">
        <f t="shared" si="22"/>
        <v>8.5666666666666669E-3</v>
      </c>
      <c r="L45" s="57">
        <v>0</v>
      </c>
      <c r="M45" s="57">
        <f t="shared" si="7"/>
        <v>0</v>
      </c>
      <c r="N45" s="57">
        <f t="shared" si="23"/>
        <v>0</v>
      </c>
      <c r="O45" s="24">
        <v>2.5920000000000001</v>
      </c>
      <c r="P45" s="24">
        <f t="shared" si="8"/>
        <v>0.77759999999999996</v>
      </c>
      <c r="Q45" s="57">
        <f t="shared" si="24"/>
        <v>2.1599999999999998E-2</v>
      </c>
      <c r="R45" s="19">
        <f t="shared" si="9"/>
        <v>0</v>
      </c>
      <c r="S45" s="19">
        <f t="shared" si="10"/>
        <v>0.39660493827160498</v>
      </c>
      <c r="T45" s="19">
        <f t="shared" si="20"/>
        <v>0.39660493827160498</v>
      </c>
      <c r="U45" s="90">
        <f t="shared" si="11"/>
        <v>0.60339506172839497</v>
      </c>
    </row>
    <row r="46" spans="1:21">
      <c r="A46" s="57" t="s">
        <v>206</v>
      </c>
      <c r="B46" s="87" t="str">
        <f>_xlfn.XLOOKUP(D46,Table5[Ingredient],Table5[Category],"",FALSE)</f>
        <v>Fruit</v>
      </c>
      <c r="C46" s="57" t="s">
        <v>988</v>
      </c>
      <c r="D46" s="57" t="s">
        <v>211</v>
      </c>
      <c r="E46" s="58">
        <v>0.3</v>
      </c>
      <c r="F46" s="57">
        <v>0</v>
      </c>
      <c r="G46" s="57">
        <f t="shared" si="6"/>
        <v>0</v>
      </c>
      <c r="H46" s="57">
        <f t="shared" si="21"/>
        <v>0</v>
      </c>
      <c r="I46" s="57">
        <v>1.028</v>
      </c>
      <c r="J46" s="57">
        <f t="shared" si="1"/>
        <v>0.30840000000000001</v>
      </c>
      <c r="K46" s="57">
        <f t="shared" si="22"/>
        <v>8.5666666666666669E-3</v>
      </c>
      <c r="L46" s="57">
        <v>0</v>
      </c>
      <c r="M46" s="57">
        <f t="shared" si="7"/>
        <v>0</v>
      </c>
      <c r="N46" s="57">
        <f t="shared" si="23"/>
        <v>0</v>
      </c>
      <c r="O46" s="24">
        <v>2.5920000000000001</v>
      </c>
      <c r="P46" s="24">
        <f t="shared" si="8"/>
        <v>0.77759999999999996</v>
      </c>
      <c r="Q46" s="57">
        <f t="shared" si="24"/>
        <v>2.1599999999999998E-2</v>
      </c>
      <c r="R46" s="19">
        <f t="shared" si="9"/>
        <v>0</v>
      </c>
      <c r="S46" s="19">
        <f t="shared" si="10"/>
        <v>0.39660493827160498</v>
      </c>
      <c r="T46" s="19">
        <f t="shared" si="20"/>
        <v>0.39660493827160498</v>
      </c>
      <c r="U46" s="90">
        <f t="shared" si="11"/>
        <v>0.60339506172839497</v>
      </c>
    </row>
    <row r="47" spans="1:21">
      <c r="A47" s="57" t="s">
        <v>206</v>
      </c>
      <c r="B47" s="87" t="str">
        <f>_xlfn.XLOOKUP(D47,Table5[Ingredient],Table5[Category],"",FALSE)</f>
        <v>Starch/satiating food</v>
      </c>
      <c r="C47" s="57" t="s">
        <v>988</v>
      </c>
      <c r="D47" s="57" t="s">
        <v>205</v>
      </c>
      <c r="E47" s="58">
        <v>0.2</v>
      </c>
      <c r="F47" s="57">
        <v>0</v>
      </c>
      <c r="G47" s="57">
        <f t="shared" si="6"/>
        <v>0</v>
      </c>
      <c r="H47" s="57">
        <f t="shared" si="21"/>
        <v>0</v>
      </c>
      <c r="I47" s="57">
        <v>1.028</v>
      </c>
      <c r="J47" s="57">
        <f t="shared" si="1"/>
        <v>0.2056</v>
      </c>
      <c r="K47" s="57">
        <f t="shared" si="22"/>
        <v>5.7111111111111112E-3</v>
      </c>
      <c r="L47" s="57">
        <v>0</v>
      </c>
      <c r="M47" s="57">
        <f t="shared" si="7"/>
        <v>0</v>
      </c>
      <c r="N47" s="57">
        <f t="shared" si="23"/>
        <v>0</v>
      </c>
      <c r="O47" s="24">
        <v>2.5920000000000001</v>
      </c>
      <c r="P47" s="24">
        <f t="shared" si="8"/>
        <v>0.51840000000000008</v>
      </c>
      <c r="Q47" s="57">
        <f t="shared" si="24"/>
        <v>1.4400000000000003E-2</v>
      </c>
      <c r="R47" s="19">
        <f t="shared" si="9"/>
        <v>0</v>
      </c>
      <c r="S47" s="19">
        <f t="shared" si="10"/>
        <v>0.39660493827160487</v>
      </c>
      <c r="T47" s="19">
        <f t="shared" si="20"/>
        <v>0.39660493827160487</v>
      </c>
      <c r="U47" s="90">
        <f t="shared" si="11"/>
        <v>0.60339506172839519</v>
      </c>
    </row>
    <row r="48" spans="1:21">
      <c r="A48" s="57" t="s">
        <v>206</v>
      </c>
      <c r="B48" s="87" t="str">
        <f>_xlfn.XLOOKUP(D48,Table5[Ingredient],Table5[Category],"",FALSE)</f>
        <v>Fruit</v>
      </c>
      <c r="C48" s="57" t="s">
        <v>988</v>
      </c>
      <c r="D48" s="57" t="s">
        <v>212</v>
      </c>
      <c r="E48" s="58">
        <v>0.1</v>
      </c>
      <c r="F48" s="57">
        <v>0</v>
      </c>
      <c r="G48" s="57">
        <f t="shared" si="6"/>
        <v>0</v>
      </c>
      <c r="H48" s="57">
        <f t="shared" si="21"/>
        <v>0</v>
      </c>
      <c r="I48" s="57">
        <v>1.028</v>
      </c>
      <c r="J48" s="57">
        <f t="shared" si="1"/>
        <v>0.1028</v>
      </c>
      <c r="K48" s="57">
        <f t="shared" si="22"/>
        <v>2.8555555555555556E-3</v>
      </c>
      <c r="L48" s="57">
        <v>0</v>
      </c>
      <c r="M48" s="57">
        <f t="shared" si="7"/>
        <v>0</v>
      </c>
      <c r="N48" s="57">
        <f t="shared" si="23"/>
        <v>0</v>
      </c>
      <c r="O48" s="24">
        <v>2.5920000000000001</v>
      </c>
      <c r="P48" s="24">
        <f t="shared" si="8"/>
        <v>0.25920000000000004</v>
      </c>
      <c r="Q48" s="57">
        <f t="shared" si="24"/>
        <v>7.2000000000000015E-3</v>
      </c>
      <c r="R48" s="19">
        <f t="shared" si="9"/>
        <v>0</v>
      </c>
      <c r="S48" s="19">
        <f t="shared" si="10"/>
        <v>0.39660493827160487</v>
      </c>
      <c r="T48" s="19">
        <f t="shared" si="20"/>
        <v>0.39660493827160487</v>
      </c>
      <c r="U48" s="90">
        <f t="shared" si="11"/>
        <v>0.60339506172839519</v>
      </c>
    </row>
    <row r="49" spans="1:21">
      <c r="A49" s="57" t="s">
        <v>213</v>
      </c>
      <c r="B49" s="87" t="str">
        <f>_xlfn.XLOOKUP(D49,Table5[Ingredient],Table5[Category],"",FALSE)</f>
        <v>Soup</v>
      </c>
      <c r="C49" s="57" t="s">
        <v>989</v>
      </c>
      <c r="D49" s="57" t="s">
        <v>194</v>
      </c>
      <c r="E49" s="58">
        <v>0.8</v>
      </c>
      <c r="F49" s="57">
        <v>4.6519999999999992</v>
      </c>
      <c r="G49" s="57">
        <f t="shared" si="6"/>
        <v>3.7215999999999996</v>
      </c>
      <c r="H49" s="57">
        <f t="shared" ref="H49:H74" si="25">G49/$W$6</f>
        <v>2.1637209302325579E-2</v>
      </c>
      <c r="I49" s="57">
        <v>6.6479999999999997</v>
      </c>
      <c r="J49" s="57">
        <f t="shared" si="1"/>
        <v>5.3184000000000005</v>
      </c>
      <c r="K49" s="57">
        <f t="shared" ref="K49:K74" si="26">J49/$W$6</f>
        <v>3.0920930232558142E-2</v>
      </c>
      <c r="L49" s="57">
        <v>4.1999999999999993</v>
      </c>
      <c r="M49" s="57">
        <f t="shared" si="7"/>
        <v>3.3599999999999994</v>
      </c>
      <c r="N49" s="57">
        <f t="shared" ref="N49:N74" si="27">M49/$W$6</f>
        <v>1.9534883720930228E-2</v>
      </c>
      <c r="O49" s="24">
        <v>25.540000000000003</v>
      </c>
      <c r="P49" s="24">
        <f t="shared" si="8"/>
        <v>20.432000000000002</v>
      </c>
      <c r="Q49" s="57">
        <f t="shared" ref="Q49:Q74" si="28">P49/$W$6</f>
        <v>0.11879069767441862</v>
      </c>
      <c r="R49" s="19">
        <f t="shared" si="9"/>
        <v>0.18214565387627246</v>
      </c>
      <c r="S49" s="19">
        <f t="shared" si="10"/>
        <v>0.42474549725920119</v>
      </c>
      <c r="T49" s="19">
        <f t="shared" si="20"/>
        <v>0.60689115113547365</v>
      </c>
      <c r="U49" s="90">
        <f t="shared" si="11"/>
        <v>0.39310884886452635</v>
      </c>
    </row>
    <row r="50" spans="1:21">
      <c r="A50" s="57" t="s">
        <v>213</v>
      </c>
      <c r="B50" s="87" t="str">
        <f>_xlfn.XLOOKUP(D50,Table5[Ingredient],Table5[Category],"",FALSE)</f>
        <v>Beef</v>
      </c>
      <c r="C50" s="57" t="s">
        <v>989</v>
      </c>
      <c r="D50" s="57" t="s">
        <v>214</v>
      </c>
      <c r="E50" s="58">
        <v>0.05</v>
      </c>
      <c r="F50" s="57">
        <v>4.6519999999999992</v>
      </c>
      <c r="G50" s="57">
        <f t="shared" si="6"/>
        <v>0.23259999999999997</v>
      </c>
      <c r="H50" s="57">
        <f t="shared" si="25"/>
        <v>1.3523255813953487E-3</v>
      </c>
      <c r="I50" s="57">
        <v>6.6479999999999997</v>
      </c>
      <c r="J50" s="57">
        <f t="shared" si="1"/>
        <v>0.33240000000000003</v>
      </c>
      <c r="K50" s="57">
        <f t="shared" si="26"/>
        <v>1.9325581395348839E-3</v>
      </c>
      <c r="L50" s="57">
        <v>4.1999999999999993</v>
      </c>
      <c r="M50" s="57">
        <f t="shared" si="7"/>
        <v>0.20999999999999996</v>
      </c>
      <c r="N50" s="57">
        <f t="shared" si="27"/>
        <v>1.2209302325581393E-3</v>
      </c>
      <c r="O50" s="24">
        <v>25.540000000000003</v>
      </c>
      <c r="P50" s="24">
        <f t="shared" si="8"/>
        <v>1.2770000000000001</v>
      </c>
      <c r="Q50" s="57">
        <f t="shared" si="28"/>
        <v>7.4244186046511637E-3</v>
      </c>
      <c r="R50" s="19">
        <f t="shared" si="9"/>
        <v>0.18214565387627246</v>
      </c>
      <c r="S50" s="19">
        <f t="shared" si="10"/>
        <v>0.42474549725920119</v>
      </c>
      <c r="T50" s="19">
        <f t="shared" si="20"/>
        <v>0.60689115113547365</v>
      </c>
      <c r="U50" s="90">
        <f t="shared" si="11"/>
        <v>0.39310884886452635</v>
      </c>
    </row>
    <row r="51" spans="1:21">
      <c r="A51" s="57" t="s">
        <v>213</v>
      </c>
      <c r="B51" s="87" t="str">
        <f>_xlfn.XLOOKUP(D51,Table5[Ingredient],Table5[Category],"",FALSE)</f>
        <v>Starch/satiating food</v>
      </c>
      <c r="C51" s="57" t="s">
        <v>990</v>
      </c>
      <c r="D51" s="57" t="s">
        <v>178</v>
      </c>
      <c r="E51" s="58">
        <v>0.4</v>
      </c>
      <c r="F51" s="57">
        <v>1.7</v>
      </c>
      <c r="G51" s="57">
        <f t="shared" si="6"/>
        <v>0.68</v>
      </c>
      <c r="H51" s="57">
        <f t="shared" si="25"/>
        <v>3.9534883720930237E-3</v>
      </c>
      <c r="I51" s="57">
        <v>12.494000000000002</v>
      </c>
      <c r="J51" s="57">
        <f t="shared" si="1"/>
        <v>4.9976000000000012</v>
      </c>
      <c r="K51" s="57">
        <f t="shared" si="26"/>
        <v>2.9055813953488378E-2</v>
      </c>
      <c r="L51" s="57">
        <v>0</v>
      </c>
      <c r="M51" s="57">
        <f t="shared" si="7"/>
        <v>0</v>
      </c>
      <c r="N51" s="57">
        <f t="shared" si="27"/>
        <v>0</v>
      </c>
      <c r="O51" s="24">
        <v>33.584000000000003</v>
      </c>
      <c r="P51" s="24">
        <f t="shared" si="8"/>
        <v>13.433600000000002</v>
      </c>
      <c r="Q51" s="57">
        <f t="shared" si="28"/>
        <v>7.8102325581395363E-2</v>
      </c>
      <c r="R51" s="19">
        <f t="shared" si="9"/>
        <v>5.06193425440686E-2</v>
      </c>
      <c r="S51" s="19">
        <f t="shared" si="10"/>
        <v>0.37202239161505479</v>
      </c>
      <c r="T51" s="19">
        <f t="shared" si="20"/>
        <v>0.42264173415912337</v>
      </c>
      <c r="U51" s="90">
        <f t="shared" si="11"/>
        <v>0.57735826584087668</v>
      </c>
    </row>
    <row r="52" spans="1:21">
      <c r="A52" s="57" t="s">
        <v>213</v>
      </c>
      <c r="B52" s="87" t="str">
        <f>_xlfn.XLOOKUP(D52,Table5[Ingredient],Table5[Category],"",FALSE)</f>
        <v>Meat (excluding beef)</v>
      </c>
      <c r="C52" s="57" t="s">
        <v>990</v>
      </c>
      <c r="D52" s="57" t="s">
        <v>215</v>
      </c>
      <c r="E52" s="58">
        <v>0.35</v>
      </c>
      <c r="F52" s="57">
        <v>1.7</v>
      </c>
      <c r="G52" s="57">
        <f t="shared" si="6"/>
        <v>0.59499999999999997</v>
      </c>
      <c r="H52" s="57">
        <f t="shared" si="25"/>
        <v>3.4593023255813952E-3</v>
      </c>
      <c r="I52" s="57">
        <v>12.494000000000002</v>
      </c>
      <c r="J52" s="57">
        <f t="shared" si="1"/>
        <v>4.3729000000000005</v>
      </c>
      <c r="K52" s="57">
        <f t="shared" si="26"/>
        <v>2.5423837209302327E-2</v>
      </c>
      <c r="L52" s="57">
        <v>0</v>
      </c>
      <c r="M52" s="57">
        <f t="shared" si="7"/>
        <v>0</v>
      </c>
      <c r="N52" s="57">
        <f t="shared" si="27"/>
        <v>0</v>
      </c>
      <c r="O52" s="24">
        <v>33.584000000000003</v>
      </c>
      <c r="P52" s="24">
        <f t="shared" si="8"/>
        <v>11.7544</v>
      </c>
      <c r="Q52" s="57">
        <f t="shared" si="28"/>
        <v>6.8339534883720937E-2</v>
      </c>
      <c r="R52" s="19">
        <f t="shared" si="9"/>
        <v>5.06193425440686E-2</v>
      </c>
      <c r="S52" s="19">
        <f t="shared" si="10"/>
        <v>0.37202239161505479</v>
      </c>
      <c r="T52" s="19">
        <f t="shared" si="20"/>
        <v>0.42264173415912337</v>
      </c>
      <c r="U52" s="90">
        <f t="shared" si="11"/>
        <v>0.57735826584087668</v>
      </c>
    </row>
    <row r="53" spans="1:21">
      <c r="A53" s="57" t="s">
        <v>213</v>
      </c>
      <c r="B53" s="87" t="str">
        <f>_xlfn.XLOOKUP(D53,Table5[Ingredient],Table5[Category],"",FALSE)</f>
        <v>Vegetables</v>
      </c>
      <c r="C53" s="57" t="s">
        <v>990</v>
      </c>
      <c r="D53" s="57" t="s">
        <v>216</v>
      </c>
      <c r="E53" s="58">
        <v>0.15</v>
      </c>
      <c r="F53" s="57">
        <v>1.7</v>
      </c>
      <c r="G53" s="57">
        <f t="shared" si="6"/>
        <v>0.255</v>
      </c>
      <c r="H53" s="57">
        <f t="shared" si="25"/>
        <v>1.4825581395348838E-3</v>
      </c>
      <c r="I53" s="57">
        <v>12.494000000000002</v>
      </c>
      <c r="J53" s="57">
        <f t="shared" si="1"/>
        <v>1.8741000000000001</v>
      </c>
      <c r="K53" s="57">
        <f t="shared" si="26"/>
        <v>1.0895930232558139E-2</v>
      </c>
      <c r="L53" s="57">
        <v>0</v>
      </c>
      <c r="M53" s="57">
        <f t="shared" si="7"/>
        <v>0</v>
      </c>
      <c r="N53" s="57">
        <f t="shared" si="27"/>
        <v>0</v>
      </c>
      <c r="O53" s="24">
        <v>33.584000000000003</v>
      </c>
      <c r="P53" s="24">
        <f t="shared" si="8"/>
        <v>5.0376000000000003</v>
      </c>
      <c r="Q53" s="57">
        <f t="shared" si="28"/>
        <v>2.9288372093023259E-2</v>
      </c>
      <c r="R53" s="19">
        <f t="shared" si="9"/>
        <v>5.06193425440686E-2</v>
      </c>
      <c r="S53" s="19">
        <f t="shared" si="10"/>
        <v>0.37202239161505479</v>
      </c>
      <c r="T53" s="19">
        <f t="shared" si="20"/>
        <v>0.42264173415912343</v>
      </c>
      <c r="U53" s="90">
        <f t="shared" si="11"/>
        <v>0.57735826584087657</v>
      </c>
    </row>
    <row r="54" spans="1:21">
      <c r="A54" s="57" t="s">
        <v>213</v>
      </c>
      <c r="B54" s="87" t="str">
        <f>_xlfn.XLOOKUP(D54,Table5[Ingredient],Table5[Category],"",FALSE)</f>
        <v>Vegetables</v>
      </c>
      <c r="C54" s="57" t="s">
        <v>990</v>
      </c>
      <c r="D54" s="57" t="s">
        <v>203</v>
      </c>
      <c r="E54" s="58">
        <v>0.1</v>
      </c>
      <c r="F54" s="57">
        <v>1.7</v>
      </c>
      <c r="G54" s="57">
        <f t="shared" si="6"/>
        <v>0.17</v>
      </c>
      <c r="H54" s="57">
        <f t="shared" si="25"/>
        <v>9.8837209302325593E-4</v>
      </c>
      <c r="I54" s="57">
        <v>12.494000000000002</v>
      </c>
      <c r="J54" s="57">
        <f t="shared" si="1"/>
        <v>1.2494000000000003</v>
      </c>
      <c r="K54" s="57">
        <f t="shared" si="26"/>
        <v>7.2639534883720946E-3</v>
      </c>
      <c r="L54" s="57">
        <v>0</v>
      </c>
      <c r="M54" s="57">
        <f t="shared" si="7"/>
        <v>0</v>
      </c>
      <c r="N54" s="57">
        <f t="shared" si="27"/>
        <v>0</v>
      </c>
      <c r="O54" s="24">
        <v>33.584000000000003</v>
      </c>
      <c r="P54" s="24">
        <f t="shared" si="8"/>
        <v>3.3584000000000005</v>
      </c>
      <c r="Q54" s="57">
        <f t="shared" si="28"/>
        <v>1.9525581395348841E-2</v>
      </c>
      <c r="R54" s="19">
        <f t="shared" si="9"/>
        <v>5.06193425440686E-2</v>
      </c>
      <c r="S54" s="19">
        <f t="shared" si="10"/>
        <v>0.37202239161505479</v>
      </c>
      <c r="T54" s="19">
        <f t="shared" si="20"/>
        <v>0.42264173415912337</v>
      </c>
      <c r="U54" s="90">
        <f t="shared" si="11"/>
        <v>0.57735826584087668</v>
      </c>
    </row>
    <row r="55" spans="1:21">
      <c r="A55" s="57" t="s">
        <v>213</v>
      </c>
      <c r="B55" s="87" t="str">
        <f>_xlfn.XLOOKUP(D55,Table5[Ingredient],Table5[Category],"",FALSE)</f>
        <v>Vegetables</v>
      </c>
      <c r="C55" s="57" t="s">
        <v>991</v>
      </c>
      <c r="D55" s="57" t="s">
        <v>217</v>
      </c>
      <c r="E55" s="58">
        <v>0.85</v>
      </c>
      <c r="F55" s="57">
        <v>0.77400000000000013</v>
      </c>
      <c r="G55" s="57">
        <f t="shared" si="6"/>
        <v>0.65790000000000004</v>
      </c>
      <c r="H55" s="57">
        <f t="shared" si="25"/>
        <v>3.8250000000000003E-3</v>
      </c>
      <c r="I55" s="57">
        <v>4.4560000000000004</v>
      </c>
      <c r="J55" s="57">
        <f t="shared" si="1"/>
        <v>3.7876000000000003</v>
      </c>
      <c r="K55" s="57">
        <f t="shared" si="26"/>
        <v>2.202093023255814E-2</v>
      </c>
      <c r="L55" s="57">
        <v>7.0699999999999994</v>
      </c>
      <c r="M55" s="57">
        <f t="shared" si="7"/>
        <v>6.0094999999999992</v>
      </c>
      <c r="N55" s="57">
        <f t="shared" si="27"/>
        <v>3.4938953488372088E-2</v>
      </c>
      <c r="O55" s="24">
        <v>16.053999999999998</v>
      </c>
      <c r="P55" s="24">
        <f t="shared" si="8"/>
        <v>13.645899999999997</v>
      </c>
      <c r="Q55" s="57">
        <f t="shared" si="28"/>
        <v>7.9336627906976723E-2</v>
      </c>
      <c r="R55" s="19">
        <f t="shared" si="9"/>
        <v>4.8212283543042245E-2</v>
      </c>
      <c r="S55" s="19">
        <f t="shared" si="10"/>
        <v>0.71795191229600119</v>
      </c>
      <c r="T55" s="19">
        <f t="shared" si="20"/>
        <v>0.76616419583904327</v>
      </c>
      <c r="U55" s="90">
        <f t="shared" si="11"/>
        <v>0.23383580416095673</v>
      </c>
    </row>
    <row r="56" spans="1:21">
      <c r="A56" s="57" t="s">
        <v>213</v>
      </c>
      <c r="B56" s="87" t="str">
        <f>_xlfn.XLOOKUP(D56,Table5[Ingredient],Table5[Category],"",FALSE)</f>
        <v>Vegetables</v>
      </c>
      <c r="C56" s="57" t="s">
        <v>991</v>
      </c>
      <c r="D56" s="57" t="s">
        <v>203</v>
      </c>
      <c r="E56" s="58">
        <v>0.1</v>
      </c>
      <c r="F56" s="57">
        <v>0.77400000000000013</v>
      </c>
      <c r="G56" s="57">
        <f t="shared" si="6"/>
        <v>7.7400000000000024E-2</v>
      </c>
      <c r="H56" s="57">
        <f t="shared" si="25"/>
        <v>4.5000000000000015E-4</v>
      </c>
      <c r="I56" s="57">
        <v>4.4560000000000004</v>
      </c>
      <c r="J56" s="57">
        <f t="shared" si="1"/>
        <v>0.44560000000000005</v>
      </c>
      <c r="K56" s="57">
        <f t="shared" si="26"/>
        <v>2.590697674418605E-3</v>
      </c>
      <c r="L56" s="57">
        <v>7.0699999999999994</v>
      </c>
      <c r="M56" s="57">
        <f t="shared" si="7"/>
        <v>0.70699999999999996</v>
      </c>
      <c r="N56" s="57">
        <f t="shared" si="27"/>
        <v>4.1104651162790695E-3</v>
      </c>
      <c r="O56" s="24">
        <v>16.053999999999998</v>
      </c>
      <c r="P56" s="24">
        <f t="shared" si="8"/>
        <v>1.6053999999999999</v>
      </c>
      <c r="Q56" s="57">
        <f t="shared" si="28"/>
        <v>9.3337209302325579E-3</v>
      </c>
      <c r="R56" s="19">
        <f t="shared" si="9"/>
        <v>4.8212283543042252E-2</v>
      </c>
      <c r="S56" s="19">
        <f t="shared" si="10"/>
        <v>0.71795191229600108</v>
      </c>
      <c r="T56" s="19">
        <f t="shared" si="20"/>
        <v>0.76616419583904327</v>
      </c>
      <c r="U56" s="90">
        <f t="shared" si="11"/>
        <v>0.23383580416095673</v>
      </c>
    </row>
    <row r="57" spans="1:21">
      <c r="A57" s="57" t="s">
        <v>213</v>
      </c>
      <c r="B57" s="87" t="str">
        <f>_xlfn.XLOOKUP(D57,Table5[Ingredient],Table5[Category],"",FALSE)</f>
        <v xml:space="preserve">Other </v>
      </c>
      <c r="C57" s="57" t="s">
        <v>991</v>
      </c>
      <c r="D57" s="57" t="s">
        <v>191</v>
      </c>
      <c r="E57" s="58">
        <v>0.05</v>
      </c>
      <c r="F57" s="57">
        <v>0.77400000000000013</v>
      </c>
      <c r="G57" s="57">
        <f t="shared" si="6"/>
        <v>3.8700000000000012E-2</v>
      </c>
      <c r="H57" s="57">
        <f t="shared" si="25"/>
        <v>2.2500000000000008E-4</v>
      </c>
      <c r="I57" s="57">
        <v>4.4560000000000004</v>
      </c>
      <c r="J57" s="57">
        <f t="shared" si="1"/>
        <v>0.22280000000000003</v>
      </c>
      <c r="K57" s="57">
        <f t="shared" si="26"/>
        <v>1.2953488372093025E-3</v>
      </c>
      <c r="L57" s="57">
        <v>7.0699999999999994</v>
      </c>
      <c r="M57" s="57">
        <f t="shared" si="7"/>
        <v>0.35349999999999998</v>
      </c>
      <c r="N57" s="57">
        <f t="shared" si="27"/>
        <v>2.0552325581395347E-3</v>
      </c>
      <c r="O57" s="24">
        <v>16.053999999999998</v>
      </c>
      <c r="P57" s="24">
        <f t="shared" si="8"/>
        <v>0.80269999999999997</v>
      </c>
      <c r="Q57" s="57">
        <f t="shared" si="28"/>
        <v>4.6668604651162789E-3</v>
      </c>
      <c r="R57" s="19">
        <f t="shared" si="9"/>
        <v>4.8212283543042252E-2</v>
      </c>
      <c r="S57" s="19">
        <f t="shared" si="10"/>
        <v>0.71795191229600108</v>
      </c>
      <c r="T57" s="19">
        <f t="shared" si="20"/>
        <v>0.76616419583904327</v>
      </c>
      <c r="U57" s="90">
        <f t="shared" si="11"/>
        <v>0.23383580416095673</v>
      </c>
    </row>
    <row r="58" spans="1:21">
      <c r="A58" s="57" t="s">
        <v>213</v>
      </c>
      <c r="B58" s="87" t="str">
        <f>_xlfn.XLOOKUP(D58,Table5[Ingredient],Table5[Category],"",FALSE)</f>
        <v>Starch/satiating food</v>
      </c>
      <c r="C58" s="57" t="s">
        <v>992</v>
      </c>
      <c r="D58" s="57" t="s">
        <v>195</v>
      </c>
      <c r="E58" s="58">
        <v>0.3</v>
      </c>
      <c r="F58" s="57">
        <v>0</v>
      </c>
      <c r="G58" s="57">
        <f t="shared" si="6"/>
        <v>0</v>
      </c>
      <c r="H58" s="57">
        <f t="shared" si="25"/>
        <v>0</v>
      </c>
      <c r="I58" s="57">
        <v>0</v>
      </c>
      <c r="J58" s="57">
        <f t="shared" si="1"/>
        <v>0</v>
      </c>
      <c r="K58" s="57">
        <f t="shared" si="26"/>
        <v>0</v>
      </c>
      <c r="L58" s="57">
        <v>0.69</v>
      </c>
      <c r="M58" s="57">
        <f t="shared" si="7"/>
        <v>0.20699999999999999</v>
      </c>
      <c r="N58" s="57">
        <f t="shared" si="27"/>
        <v>1.2034883720930232E-3</v>
      </c>
      <c r="O58" s="24">
        <v>9.282</v>
      </c>
      <c r="P58" s="24">
        <f t="shared" si="8"/>
        <v>2.7845999999999997</v>
      </c>
      <c r="Q58" s="57">
        <f t="shared" si="28"/>
        <v>1.6189534883720928E-2</v>
      </c>
      <c r="R58" s="19">
        <f t="shared" si="9"/>
        <v>0</v>
      </c>
      <c r="S58" s="19">
        <f t="shared" si="10"/>
        <v>7.4337427278603749E-2</v>
      </c>
      <c r="T58" s="19">
        <f t="shared" si="20"/>
        <v>7.4337427278603749E-2</v>
      </c>
      <c r="U58" s="90">
        <f t="shared" si="11"/>
        <v>0.92566257272139629</v>
      </c>
    </row>
    <row r="59" spans="1:21">
      <c r="A59" s="57" t="s">
        <v>213</v>
      </c>
      <c r="B59" s="87" t="str">
        <f>_xlfn.XLOOKUP(D59,Table5[Ingredient],Table5[Category],"",FALSE)</f>
        <v>Starch/satiating food</v>
      </c>
      <c r="C59" s="57" t="s">
        <v>992</v>
      </c>
      <c r="D59" s="57" t="s">
        <v>205</v>
      </c>
      <c r="E59" s="58">
        <v>0.2</v>
      </c>
      <c r="F59" s="57">
        <v>0</v>
      </c>
      <c r="G59" s="57">
        <f t="shared" si="6"/>
        <v>0</v>
      </c>
      <c r="H59" s="57">
        <f t="shared" si="25"/>
        <v>0</v>
      </c>
      <c r="I59" s="57">
        <v>0</v>
      </c>
      <c r="J59" s="57">
        <f t="shared" si="1"/>
        <v>0</v>
      </c>
      <c r="K59" s="57">
        <f t="shared" si="26"/>
        <v>0</v>
      </c>
      <c r="L59" s="57">
        <v>0.69</v>
      </c>
      <c r="M59" s="57">
        <f t="shared" si="7"/>
        <v>0.13799999999999998</v>
      </c>
      <c r="N59" s="57">
        <f t="shared" si="27"/>
        <v>8.0232558139534875E-4</v>
      </c>
      <c r="O59" s="24">
        <v>9.282</v>
      </c>
      <c r="P59" s="24">
        <f t="shared" si="8"/>
        <v>1.8564000000000001</v>
      </c>
      <c r="Q59" s="57">
        <f t="shared" si="28"/>
        <v>1.0793023255813954E-2</v>
      </c>
      <c r="R59" s="19">
        <f t="shared" si="9"/>
        <v>0</v>
      </c>
      <c r="S59" s="19">
        <f t="shared" si="10"/>
        <v>7.4337427278603735E-2</v>
      </c>
      <c r="T59" s="19">
        <f t="shared" si="20"/>
        <v>7.4337427278603735E-2</v>
      </c>
      <c r="U59" s="90">
        <f t="shared" si="11"/>
        <v>0.92566257272139629</v>
      </c>
    </row>
    <row r="60" spans="1:21">
      <c r="A60" s="57" t="s">
        <v>213</v>
      </c>
      <c r="B60" s="87" t="str">
        <f>_xlfn.XLOOKUP(D60,Table5[Ingredient],Table5[Category],"",FALSE)</f>
        <v xml:space="preserve">Other </v>
      </c>
      <c r="C60" s="57" t="s">
        <v>992</v>
      </c>
      <c r="D60" s="57" t="s">
        <v>187</v>
      </c>
      <c r="E60" s="58">
        <v>0.2</v>
      </c>
      <c r="F60" s="57">
        <v>0</v>
      </c>
      <c r="G60" s="57">
        <f t="shared" si="6"/>
        <v>0</v>
      </c>
      <c r="H60" s="57">
        <f t="shared" si="25"/>
        <v>0</v>
      </c>
      <c r="I60" s="57">
        <v>0</v>
      </c>
      <c r="J60" s="57">
        <f t="shared" si="1"/>
        <v>0</v>
      </c>
      <c r="K60" s="57">
        <f t="shared" si="26"/>
        <v>0</v>
      </c>
      <c r="L60" s="57">
        <v>0.69</v>
      </c>
      <c r="M60" s="57">
        <f t="shared" si="7"/>
        <v>0.13799999999999998</v>
      </c>
      <c r="N60" s="57">
        <f t="shared" si="27"/>
        <v>8.0232558139534875E-4</v>
      </c>
      <c r="O60" s="24">
        <v>9.282</v>
      </c>
      <c r="P60" s="24">
        <f t="shared" si="8"/>
        <v>1.8564000000000001</v>
      </c>
      <c r="Q60" s="57">
        <f t="shared" si="28"/>
        <v>1.0793023255813954E-2</v>
      </c>
      <c r="R60" s="19">
        <f t="shared" si="9"/>
        <v>0</v>
      </c>
      <c r="S60" s="19">
        <f t="shared" si="10"/>
        <v>7.4337427278603735E-2</v>
      </c>
      <c r="T60" s="19">
        <f t="shared" si="20"/>
        <v>7.4337427278603735E-2</v>
      </c>
      <c r="U60" s="90">
        <f t="shared" si="11"/>
        <v>0.92566257272139629</v>
      </c>
    </row>
    <row r="61" spans="1:21">
      <c r="A61" s="57" t="s">
        <v>213</v>
      </c>
      <c r="B61" s="87" t="str">
        <f>_xlfn.XLOOKUP(D61,Table5[Ingredient],Table5[Category],"",FALSE)</f>
        <v>Desserts</v>
      </c>
      <c r="C61" s="57" t="s">
        <v>992</v>
      </c>
      <c r="D61" s="57" t="s">
        <v>218</v>
      </c>
      <c r="E61" s="58">
        <v>0.15</v>
      </c>
      <c r="F61" s="57">
        <v>0</v>
      </c>
      <c r="G61" s="57">
        <f t="shared" si="6"/>
        <v>0</v>
      </c>
      <c r="H61" s="57">
        <f t="shared" si="25"/>
        <v>0</v>
      </c>
      <c r="I61" s="57">
        <v>0</v>
      </c>
      <c r="J61" s="57">
        <f t="shared" si="1"/>
        <v>0</v>
      </c>
      <c r="K61" s="57">
        <f t="shared" si="26"/>
        <v>0</v>
      </c>
      <c r="L61" s="57">
        <v>0.69</v>
      </c>
      <c r="M61" s="57">
        <f t="shared" si="7"/>
        <v>0.10349999999999999</v>
      </c>
      <c r="N61" s="57">
        <f t="shared" si="27"/>
        <v>6.0174418604651162E-4</v>
      </c>
      <c r="O61" s="24">
        <v>9.282</v>
      </c>
      <c r="P61" s="24">
        <f t="shared" si="8"/>
        <v>1.3922999999999999</v>
      </c>
      <c r="Q61" s="57">
        <f t="shared" si="28"/>
        <v>8.0947674418604641E-3</v>
      </c>
      <c r="R61" s="19">
        <f t="shared" si="9"/>
        <v>0</v>
      </c>
      <c r="S61" s="19">
        <f t="shared" si="10"/>
        <v>7.4337427278603749E-2</v>
      </c>
      <c r="T61" s="19">
        <f t="shared" si="20"/>
        <v>7.4337427278603749E-2</v>
      </c>
      <c r="U61" s="90">
        <f t="shared" si="11"/>
        <v>0.92566257272139629</v>
      </c>
    </row>
    <row r="62" spans="1:21">
      <c r="A62" s="57" t="s">
        <v>213</v>
      </c>
      <c r="B62" s="87" t="str">
        <f>_xlfn.XLOOKUP(D62,Table5[Ingredient],Table5[Category],"",FALSE)</f>
        <v>Dairy products</v>
      </c>
      <c r="C62" s="57" t="s">
        <v>992</v>
      </c>
      <c r="D62" s="57" t="s">
        <v>184</v>
      </c>
      <c r="E62" s="58">
        <v>0.15</v>
      </c>
      <c r="F62" s="57">
        <v>0</v>
      </c>
      <c r="G62" s="57">
        <f t="shared" si="6"/>
        <v>0</v>
      </c>
      <c r="H62" s="57">
        <f t="shared" si="25"/>
        <v>0</v>
      </c>
      <c r="I62" s="57">
        <v>0</v>
      </c>
      <c r="J62" s="57">
        <f t="shared" si="1"/>
        <v>0</v>
      </c>
      <c r="K62" s="57">
        <f t="shared" si="26"/>
        <v>0</v>
      </c>
      <c r="L62" s="57">
        <v>0.69</v>
      </c>
      <c r="M62" s="57">
        <f t="shared" si="7"/>
        <v>0.10349999999999999</v>
      </c>
      <c r="N62" s="57">
        <f t="shared" si="27"/>
        <v>6.0174418604651162E-4</v>
      </c>
      <c r="O62" s="24">
        <v>9.282</v>
      </c>
      <c r="P62" s="24">
        <f t="shared" si="8"/>
        <v>1.3922999999999999</v>
      </c>
      <c r="Q62" s="57">
        <f t="shared" si="28"/>
        <v>8.0947674418604641E-3</v>
      </c>
      <c r="R62" s="19">
        <f t="shared" si="9"/>
        <v>0</v>
      </c>
      <c r="S62" s="19">
        <f t="shared" si="10"/>
        <v>7.4337427278603749E-2</v>
      </c>
      <c r="T62" s="19">
        <f t="shared" si="20"/>
        <v>7.4337427278603749E-2</v>
      </c>
      <c r="U62" s="90">
        <f t="shared" si="11"/>
        <v>0.92566257272139629</v>
      </c>
    </row>
    <row r="63" spans="1:21">
      <c r="A63" s="57" t="s">
        <v>213</v>
      </c>
      <c r="B63" s="87" t="str">
        <f>_xlfn.XLOOKUP(D63,Table5[Ingredient],Table5[Category],"",FALSE)</f>
        <v>Dairy products</v>
      </c>
      <c r="C63" s="57" t="s">
        <v>183</v>
      </c>
      <c r="D63" s="57" t="s">
        <v>183</v>
      </c>
      <c r="E63" s="58">
        <v>1</v>
      </c>
      <c r="F63" s="57">
        <v>1.3520000000000001</v>
      </c>
      <c r="G63" s="57">
        <f t="shared" si="6"/>
        <v>1.3520000000000001</v>
      </c>
      <c r="H63" s="57">
        <f t="shared" si="25"/>
        <v>7.8604651162790702E-3</v>
      </c>
      <c r="I63" s="57">
        <v>4.0979999999999999</v>
      </c>
      <c r="J63" s="57">
        <f t="shared" si="1"/>
        <v>4.0979999999999999</v>
      </c>
      <c r="K63" s="57">
        <f t="shared" si="26"/>
        <v>2.3825581395348835E-2</v>
      </c>
      <c r="L63" s="57">
        <v>0</v>
      </c>
      <c r="M63" s="57">
        <f t="shared" si="7"/>
        <v>0</v>
      </c>
      <c r="N63" s="57">
        <f t="shared" si="27"/>
        <v>0</v>
      </c>
      <c r="O63" s="24">
        <v>25.96</v>
      </c>
      <c r="P63" s="24">
        <f t="shared" si="8"/>
        <v>25.96</v>
      </c>
      <c r="Q63" s="57">
        <f t="shared" si="28"/>
        <v>0.15093023255813953</v>
      </c>
      <c r="R63" s="19">
        <f t="shared" si="9"/>
        <v>5.2080123266563944E-2</v>
      </c>
      <c r="S63" s="19">
        <f t="shared" si="10"/>
        <v>0.15785824345146379</v>
      </c>
      <c r="T63" s="19">
        <f t="shared" si="20"/>
        <v>0.20993836671802774</v>
      </c>
      <c r="U63" s="90">
        <f t="shared" si="11"/>
        <v>0.79006163328197232</v>
      </c>
    </row>
    <row r="64" spans="1:21">
      <c r="A64" s="57" t="s">
        <v>213</v>
      </c>
      <c r="B64" s="87" t="str">
        <f>_xlfn.XLOOKUP(D64,Table5[Ingredient],Table5[Category],"",FALSE)</f>
        <v>Starch/satiating food</v>
      </c>
      <c r="C64" s="57" t="s">
        <v>989</v>
      </c>
      <c r="D64" s="57" t="s">
        <v>195</v>
      </c>
      <c r="E64" s="58">
        <v>0.05</v>
      </c>
      <c r="F64" s="57">
        <v>0</v>
      </c>
      <c r="G64" s="57">
        <f t="shared" si="6"/>
        <v>0</v>
      </c>
      <c r="H64" s="57">
        <f t="shared" si="25"/>
        <v>0</v>
      </c>
      <c r="I64" s="57">
        <v>0.53600000000000003</v>
      </c>
      <c r="J64" s="57">
        <f t="shared" si="1"/>
        <v>2.6800000000000004E-2</v>
      </c>
      <c r="K64" s="57">
        <f t="shared" si="26"/>
        <v>1.5581395348837211E-4</v>
      </c>
      <c r="L64" s="57">
        <v>0.44800000000000001</v>
      </c>
      <c r="M64" s="57">
        <f t="shared" si="7"/>
        <v>2.2400000000000003E-2</v>
      </c>
      <c r="N64" s="57">
        <f t="shared" si="27"/>
        <v>1.302325581395349E-4</v>
      </c>
      <c r="O64" s="24">
        <v>25.540000000000003</v>
      </c>
      <c r="P64" s="24">
        <f t="shared" si="8"/>
        <v>1.2770000000000001</v>
      </c>
      <c r="Q64" s="57">
        <f t="shared" si="28"/>
        <v>7.4244186046511637E-3</v>
      </c>
      <c r="R64" s="19">
        <f t="shared" si="9"/>
        <v>0</v>
      </c>
      <c r="S64" s="19">
        <f t="shared" si="10"/>
        <v>3.8527799530148787E-2</v>
      </c>
      <c r="T64" s="19">
        <f t="shared" si="20"/>
        <v>3.8527799530148787E-2</v>
      </c>
      <c r="U64" s="90">
        <f t="shared" si="11"/>
        <v>0.96147220046985127</v>
      </c>
    </row>
    <row r="65" spans="1:21">
      <c r="A65" s="57" t="s">
        <v>213</v>
      </c>
      <c r="B65" s="87" t="str">
        <f>_xlfn.XLOOKUP(D65,Table5[Ingredient],Table5[Category],"",FALSE)</f>
        <v xml:space="preserve">Other </v>
      </c>
      <c r="C65" s="57" t="s">
        <v>989</v>
      </c>
      <c r="D65" s="57" t="s">
        <v>187</v>
      </c>
      <c r="E65" s="58">
        <v>0.05</v>
      </c>
      <c r="F65" s="57">
        <v>0</v>
      </c>
      <c r="G65" s="57">
        <f t="shared" si="6"/>
        <v>0</v>
      </c>
      <c r="H65" s="57">
        <f t="shared" si="25"/>
        <v>0</v>
      </c>
      <c r="I65" s="57">
        <v>0.53600000000000003</v>
      </c>
      <c r="J65" s="57">
        <f t="shared" si="1"/>
        <v>2.6800000000000004E-2</v>
      </c>
      <c r="K65" s="57">
        <f t="shared" si="26"/>
        <v>1.5581395348837211E-4</v>
      </c>
      <c r="L65" s="57">
        <v>0</v>
      </c>
      <c r="M65" s="57">
        <f t="shared" si="7"/>
        <v>0</v>
      </c>
      <c r="N65" s="57">
        <f t="shared" si="27"/>
        <v>0</v>
      </c>
      <c r="O65" s="24">
        <v>25.540000000000003</v>
      </c>
      <c r="P65" s="24">
        <f t="shared" si="8"/>
        <v>1.2770000000000001</v>
      </c>
      <c r="Q65" s="57">
        <f t="shared" si="28"/>
        <v>7.4244186046511637E-3</v>
      </c>
      <c r="R65" s="19">
        <f t="shared" si="9"/>
        <v>0</v>
      </c>
      <c r="S65" s="19">
        <f t="shared" si="10"/>
        <v>2.0986687548942836E-2</v>
      </c>
      <c r="T65" s="19">
        <f t="shared" si="20"/>
        <v>2.0986687548942836E-2</v>
      </c>
      <c r="U65" s="90">
        <f t="shared" si="11"/>
        <v>0.97901331245105716</v>
      </c>
    </row>
    <row r="66" spans="1:21">
      <c r="A66" s="57" t="s">
        <v>213</v>
      </c>
      <c r="B66" s="87" t="str">
        <f>_xlfn.XLOOKUP(D66,Table5[Ingredient],Table5[Category],"",FALSE)</f>
        <v xml:space="preserve">Other </v>
      </c>
      <c r="C66" s="57" t="s">
        <v>989</v>
      </c>
      <c r="D66" s="57" t="s">
        <v>191</v>
      </c>
      <c r="E66" s="58">
        <v>0.05</v>
      </c>
      <c r="F66" s="57">
        <v>0</v>
      </c>
      <c r="G66" s="57">
        <f t="shared" si="6"/>
        <v>0</v>
      </c>
      <c r="H66" s="57">
        <f t="shared" si="25"/>
        <v>0</v>
      </c>
      <c r="I66" s="57">
        <v>0.53600000000000003</v>
      </c>
      <c r="J66" s="57">
        <f t="shared" ref="J66:J119" si="29">I66*E66</f>
        <v>2.6800000000000004E-2</v>
      </c>
      <c r="K66" s="57">
        <f t="shared" si="26"/>
        <v>1.5581395348837211E-4</v>
      </c>
      <c r="L66" s="57">
        <v>0</v>
      </c>
      <c r="M66" s="57">
        <f t="shared" si="7"/>
        <v>0</v>
      </c>
      <c r="N66" s="57">
        <f t="shared" si="27"/>
        <v>0</v>
      </c>
      <c r="O66" s="24">
        <v>25.540000000000003</v>
      </c>
      <c r="P66" s="24">
        <f t="shared" si="8"/>
        <v>1.2770000000000001</v>
      </c>
      <c r="Q66" s="57">
        <f t="shared" si="28"/>
        <v>7.4244186046511637E-3</v>
      </c>
      <c r="R66" s="19">
        <f t="shared" si="9"/>
        <v>0</v>
      </c>
      <c r="S66" s="19">
        <f t="shared" si="10"/>
        <v>2.0986687548942836E-2</v>
      </c>
      <c r="T66" s="19">
        <f t="shared" ref="T66:T97" si="30">(G66+J66+M66)/P66</f>
        <v>2.0986687548942836E-2</v>
      </c>
      <c r="U66" s="90">
        <f t="shared" si="11"/>
        <v>0.97901331245105716</v>
      </c>
    </row>
    <row r="67" spans="1:21">
      <c r="A67" s="57" t="s">
        <v>213</v>
      </c>
      <c r="B67" s="87" t="str">
        <f>_xlfn.XLOOKUP(D67,Table5[Ingredient],Table5[Category],"",FALSE)</f>
        <v>Starch/satiating food</v>
      </c>
      <c r="C67" s="57" t="s">
        <v>993</v>
      </c>
      <c r="D67" s="57" t="s">
        <v>178</v>
      </c>
      <c r="E67" s="58">
        <v>0.6</v>
      </c>
      <c r="F67" s="57">
        <v>0</v>
      </c>
      <c r="G67" s="57">
        <f t="shared" ref="G67:G119" si="31">E67*F67</f>
        <v>0</v>
      </c>
      <c r="H67" s="57">
        <f t="shared" si="25"/>
        <v>0</v>
      </c>
      <c r="I67" s="57">
        <v>1.0820000000000001</v>
      </c>
      <c r="J67" s="57">
        <f t="shared" si="29"/>
        <v>0.6492</v>
      </c>
      <c r="K67" s="57">
        <f t="shared" si="26"/>
        <v>3.7744186046511628E-3</v>
      </c>
      <c r="L67" s="57">
        <v>0</v>
      </c>
      <c r="M67" s="57">
        <f t="shared" ref="M67:M119" si="32">L67*E67</f>
        <v>0</v>
      </c>
      <c r="N67" s="57">
        <f t="shared" si="27"/>
        <v>0</v>
      </c>
      <c r="O67" s="24">
        <v>2.0939999999999999</v>
      </c>
      <c r="P67" s="24">
        <f t="shared" ref="P67:P119" si="33">O67*E67</f>
        <v>1.2564</v>
      </c>
      <c r="Q67" s="57">
        <f t="shared" si="28"/>
        <v>7.3046511627906973E-3</v>
      </c>
      <c r="R67" s="19">
        <f t="shared" ref="R67:R119" si="34">G67/P67</f>
        <v>0</v>
      </c>
      <c r="S67" s="19">
        <f t="shared" ref="S67:S119" si="35">(J67+M67)/P67</f>
        <v>0.51671442215854824</v>
      </c>
      <c r="T67" s="19">
        <f t="shared" si="30"/>
        <v>0.51671442215854824</v>
      </c>
      <c r="U67" s="90">
        <f t="shared" ref="U67:U119" si="36">1-T67</f>
        <v>0.48328557784145176</v>
      </c>
    </row>
    <row r="68" spans="1:21">
      <c r="A68" s="57" t="s">
        <v>213</v>
      </c>
      <c r="B68" s="87" t="str">
        <f>_xlfn.XLOOKUP(D68,Table5[Ingredient],Table5[Category],"",FALSE)</f>
        <v>Vegetables</v>
      </c>
      <c r="C68" s="57" t="s">
        <v>993</v>
      </c>
      <c r="D68" s="57" t="s">
        <v>216</v>
      </c>
      <c r="E68" s="58">
        <v>0.2</v>
      </c>
      <c r="F68" s="57">
        <v>0</v>
      </c>
      <c r="G68" s="57">
        <f t="shared" si="31"/>
        <v>0</v>
      </c>
      <c r="H68" s="57">
        <f t="shared" si="25"/>
        <v>0</v>
      </c>
      <c r="I68" s="57">
        <v>1.0820000000000001</v>
      </c>
      <c r="J68" s="57">
        <f t="shared" si="29"/>
        <v>0.21640000000000004</v>
      </c>
      <c r="K68" s="57">
        <f t="shared" si="26"/>
        <v>1.2581395348837212E-3</v>
      </c>
      <c r="L68" s="57">
        <v>0</v>
      </c>
      <c r="M68" s="57">
        <f t="shared" si="32"/>
        <v>0</v>
      </c>
      <c r="N68" s="57">
        <f t="shared" si="27"/>
        <v>0</v>
      </c>
      <c r="O68" s="24">
        <v>2.0939999999999999</v>
      </c>
      <c r="P68" s="24">
        <f t="shared" si="33"/>
        <v>0.41880000000000001</v>
      </c>
      <c r="Q68" s="57">
        <f t="shared" si="28"/>
        <v>2.4348837209302327E-3</v>
      </c>
      <c r="R68" s="19">
        <f t="shared" si="34"/>
        <v>0</v>
      </c>
      <c r="S68" s="19">
        <f t="shared" si="35"/>
        <v>0.51671442215854835</v>
      </c>
      <c r="T68" s="19">
        <f t="shared" si="30"/>
        <v>0.51671442215854835</v>
      </c>
      <c r="U68" s="90">
        <f t="shared" si="36"/>
        <v>0.48328557784145165</v>
      </c>
    </row>
    <row r="69" spans="1:21">
      <c r="A69" s="57" t="s">
        <v>213</v>
      </c>
      <c r="B69" s="87" t="str">
        <f>_xlfn.XLOOKUP(D69,Table5[Ingredient],Table5[Category],"",FALSE)</f>
        <v>Vegetables</v>
      </c>
      <c r="C69" s="57" t="s">
        <v>993</v>
      </c>
      <c r="D69" s="57" t="s">
        <v>220</v>
      </c>
      <c r="E69" s="58">
        <v>0.15</v>
      </c>
      <c r="F69" s="57">
        <v>0</v>
      </c>
      <c r="G69" s="57">
        <f t="shared" si="31"/>
        <v>0</v>
      </c>
      <c r="H69" s="57">
        <f t="shared" si="25"/>
        <v>0</v>
      </c>
      <c r="I69" s="57">
        <v>1.0820000000000001</v>
      </c>
      <c r="J69" s="57">
        <f t="shared" si="29"/>
        <v>0.1623</v>
      </c>
      <c r="K69" s="57">
        <f t="shared" si="26"/>
        <v>9.4360465116279069E-4</v>
      </c>
      <c r="L69" s="57">
        <v>0</v>
      </c>
      <c r="M69" s="57">
        <f t="shared" si="32"/>
        <v>0</v>
      </c>
      <c r="N69" s="57">
        <f t="shared" si="27"/>
        <v>0</v>
      </c>
      <c r="O69" s="24">
        <v>2.0939999999999999</v>
      </c>
      <c r="P69" s="24">
        <f t="shared" si="33"/>
        <v>0.31409999999999999</v>
      </c>
      <c r="Q69" s="57">
        <f t="shared" si="28"/>
        <v>1.8261627906976743E-3</v>
      </c>
      <c r="R69" s="19">
        <f t="shared" si="34"/>
        <v>0</v>
      </c>
      <c r="S69" s="19">
        <f t="shared" si="35"/>
        <v>0.51671442215854824</v>
      </c>
      <c r="T69" s="19">
        <f t="shared" si="30"/>
        <v>0.51671442215854824</v>
      </c>
      <c r="U69" s="90">
        <f t="shared" si="36"/>
        <v>0.48328557784145176</v>
      </c>
    </row>
    <row r="70" spans="1:21">
      <c r="A70" s="57" t="s">
        <v>213</v>
      </c>
      <c r="B70" s="87" t="str">
        <f>_xlfn.XLOOKUP(D70,Table5[Ingredient],Table5[Category],"",FALSE)</f>
        <v>Vegetables</v>
      </c>
      <c r="C70" s="57" t="s">
        <v>993</v>
      </c>
      <c r="D70" s="57" t="s">
        <v>203</v>
      </c>
      <c r="E70" s="58">
        <v>0.05</v>
      </c>
      <c r="F70" s="57">
        <v>0</v>
      </c>
      <c r="G70" s="57">
        <f t="shared" si="31"/>
        <v>0</v>
      </c>
      <c r="H70" s="57">
        <f t="shared" si="25"/>
        <v>0</v>
      </c>
      <c r="I70" s="57">
        <v>1.0820000000000001</v>
      </c>
      <c r="J70" s="57">
        <f t="shared" si="29"/>
        <v>5.4100000000000009E-2</v>
      </c>
      <c r="K70" s="57">
        <f t="shared" si="26"/>
        <v>3.145348837209303E-4</v>
      </c>
      <c r="L70" s="57">
        <v>0</v>
      </c>
      <c r="M70" s="57">
        <f t="shared" si="32"/>
        <v>0</v>
      </c>
      <c r="N70" s="57">
        <f t="shared" si="27"/>
        <v>0</v>
      </c>
      <c r="O70" s="24">
        <v>2.0939999999999999</v>
      </c>
      <c r="P70" s="24">
        <f t="shared" si="33"/>
        <v>0.1047</v>
      </c>
      <c r="Q70" s="57">
        <f t="shared" si="28"/>
        <v>6.0872093023255818E-4</v>
      </c>
      <c r="R70" s="19">
        <f t="shared" si="34"/>
        <v>0</v>
      </c>
      <c r="S70" s="19">
        <f t="shared" si="35"/>
        <v>0.51671442215854835</v>
      </c>
      <c r="T70" s="19">
        <f t="shared" si="30"/>
        <v>0.51671442215854835</v>
      </c>
      <c r="U70" s="90">
        <f t="shared" si="36"/>
        <v>0.48328557784145165</v>
      </c>
    </row>
    <row r="71" spans="1:21">
      <c r="A71" s="57" t="s">
        <v>213</v>
      </c>
      <c r="B71" s="87" t="str">
        <f>_xlfn.XLOOKUP(D71,Table5[Ingredient],Table5[Category],"",FALSE)</f>
        <v>Starch/satiating food</v>
      </c>
      <c r="C71" s="57" t="s">
        <v>994</v>
      </c>
      <c r="D71" s="57" t="s">
        <v>178</v>
      </c>
      <c r="E71" s="58">
        <v>0.4</v>
      </c>
      <c r="F71" s="57">
        <v>0</v>
      </c>
      <c r="G71" s="57">
        <f t="shared" si="31"/>
        <v>0</v>
      </c>
      <c r="H71" s="57">
        <f t="shared" si="25"/>
        <v>0</v>
      </c>
      <c r="I71" s="57">
        <v>1.4739999999999998</v>
      </c>
      <c r="J71" s="57">
        <f t="shared" si="29"/>
        <v>0.5895999999999999</v>
      </c>
      <c r="K71" s="57">
        <f t="shared" si="26"/>
        <v>3.4279069767441856E-3</v>
      </c>
      <c r="L71" s="57">
        <v>0</v>
      </c>
      <c r="M71" s="57">
        <f t="shared" si="32"/>
        <v>0</v>
      </c>
      <c r="N71" s="57">
        <f t="shared" si="27"/>
        <v>0</v>
      </c>
      <c r="O71" s="24">
        <v>5.2780000000000005</v>
      </c>
      <c r="P71" s="24">
        <f t="shared" si="33"/>
        <v>2.1112000000000002</v>
      </c>
      <c r="Q71" s="57">
        <f t="shared" si="28"/>
        <v>1.2274418604651165E-2</v>
      </c>
      <c r="R71" s="19">
        <f t="shared" si="34"/>
        <v>0</v>
      </c>
      <c r="S71" s="19">
        <f t="shared" si="35"/>
        <v>0.2792724516862447</v>
      </c>
      <c r="T71" s="19">
        <f t="shared" si="30"/>
        <v>0.2792724516862447</v>
      </c>
      <c r="U71" s="90">
        <f t="shared" si="36"/>
        <v>0.7207275483137553</v>
      </c>
    </row>
    <row r="72" spans="1:21">
      <c r="A72" s="57" t="s">
        <v>213</v>
      </c>
      <c r="B72" s="87" t="str">
        <f>_xlfn.XLOOKUP(D72,Table5[Ingredient],Table5[Category],"",FALSE)</f>
        <v>Beef</v>
      </c>
      <c r="C72" s="57" t="s">
        <v>994</v>
      </c>
      <c r="D72" s="57" t="s">
        <v>214</v>
      </c>
      <c r="E72" s="58">
        <v>0.35</v>
      </c>
      <c r="F72" s="57">
        <v>0</v>
      </c>
      <c r="G72" s="57">
        <f t="shared" si="31"/>
        <v>0</v>
      </c>
      <c r="H72" s="57">
        <f t="shared" si="25"/>
        <v>0</v>
      </c>
      <c r="I72" s="57">
        <v>1.4739999999999998</v>
      </c>
      <c r="J72" s="57">
        <f t="shared" si="29"/>
        <v>0.51589999999999991</v>
      </c>
      <c r="K72" s="57">
        <f t="shared" si="26"/>
        <v>2.9994186046511623E-3</v>
      </c>
      <c r="L72" s="57">
        <v>0</v>
      </c>
      <c r="M72" s="57">
        <f t="shared" si="32"/>
        <v>0</v>
      </c>
      <c r="N72" s="57">
        <f t="shared" si="27"/>
        <v>0</v>
      </c>
      <c r="O72" s="24">
        <v>5.2780000000000005</v>
      </c>
      <c r="P72" s="24">
        <f t="shared" si="33"/>
        <v>1.8472999999999999</v>
      </c>
      <c r="Q72" s="57">
        <f t="shared" si="28"/>
        <v>1.0740116279069767E-2</v>
      </c>
      <c r="R72" s="19">
        <f t="shared" si="34"/>
        <v>0</v>
      </c>
      <c r="S72" s="19">
        <f t="shared" si="35"/>
        <v>0.27927245168624476</v>
      </c>
      <c r="T72" s="19">
        <f t="shared" si="30"/>
        <v>0.27927245168624476</v>
      </c>
      <c r="U72" s="90">
        <f t="shared" si="36"/>
        <v>0.72072754831375518</v>
      </c>
    </row>
    <row r="73" spans="1:21">
      <c r="A73" s="57" t="s">
        <v>213</v>
      </c>
      <c r="B73" s="87" t="str">
        <f>_xlfn.XLOOKUP(D73,Table5[Ingredient],Table5[Category],"",FALSE)</f>
        <v>Vegetables</v>
      </c>
      <c r="C73" s="57" t="s">
        <v>994</v>
      </c>
      <c r="D73" s="57" t="s">
        <v>216</v>
      </c>
      <c r="E73" s="58">
        <v>0.15</v>
      </c>
      <c r="F73" s="57">
        <v>0</v>
      </c>
      <c r="G73" s="57">
        <f t="shared" si="31"/>
        <v>0</v>
      </c>
      <c r="H73" s="57">
        <f t="shared" si="25"/>
        <v>0</v>
      </c>
      <c r="I73" s="57">
        <v>1.4739999999999998</v>
      </c>
      <c r="J73" s="57">
        <f t="shared" si="29"/>
        <v>0.22109999999999996</v>
      </c>
      <c r="K73" s="57">
        <f t="shared" si="26"/>
        <v>1.2854651162790694E-3</v>
      </c>
      <c r="L73" s="57">
        <v>0</v>
      </c>
      <c r="M73" s="57">
        <f t="shared" si="32"/>
        <v>0</v>
      </c>
      <c r="N73" s="57">
        <f t="shared" si="27"/>
        <v>0</v>
      </c>
      <c r="O73" s="24">
        <v>5.2780000000000005</v>
      </c>
      <c r="P73" s="24">
        <f t="shared" si="33"/>
        <v>0.79170000000000007</v>
      </c>
      <c r="Q73" s="57">
        <f t="shared" si="28"/>
        <v>4.6029069767441868E-3</v>
      </c>
      <c r="R73" s="19">
        <f t="shared" si="34"/>
        <v>0</v>
      </c>
      <c r="S73" s="19">
        <f t="shared" si="35"/>
        <v>0.2792724516862447</v>
      </c>
      <c r="T73" s="19">
        <f t="shared" si="30"/>
        <v>0.2792724516862447</v>
      </c>
      <c r="U73" s="90">
        <f t="shared" si="36"/>
        <v>0.7207275483137553</v>
      </c>
    </row>
    <row r="74" spans="1:21">
      <c r="A74" s="57" t="s">
        <v>213</v>
      </c>
      <c r="B74" s="87" t="str">
        <f>_xlfn.XLOOKUP(D74,Table5[Ingredient],Table5[Category],"",FALSE)</f>
        <v>Vegetables</v>
      </c>
      <c r="C74" s="57" t="s">
        <v>994</v>
      </c>
      <c r="D74" s="57" t="s">
        <v>203</v>
      </c>
      <c r="E74" s="58">
        <v>0.1</v>
      </c>
      <c r="F74" s="57">
        <v>0</v>
      </c>
      <c r="G74" s="57">
        <f t="shared" si="31"/>
        <v>0</v>
      </c>
      <c r="H74" s="57">
        <f t="shared" si="25"/>
        <v>0</v>
      </c>
      <c r="I74" s="57">
        <v>1.4739999999999998</v>
      </c>
      <c r="J74" s="57">
        <f t="shared" si="29"/>
        <v>0.14739999999999998</v>
      </c>
      <c r="K74" s="57">
        <f t="shared" si="26"/>
        <v>8.5697674418604641E-4</v>
      </c>
      <c r="L74" s="57">
        <v>0</v>
      </c>
      <c r="M74" s="57">
        <f t="shared" si="32"/>
        <v>0</v>
      </c>
      <c r="N74" s="57">
        <f t="shared" si="27"/>
        <v>0</v>
      </c>
      <c r="O74" s="24">
        <v>5.2780000000000005</v>
      </c>
      <c r="P74" s="24">
        <f t="shared" si="33"/>
        <v>0.52780000000000005</v>
      </c>
      <c r="Q74" s="57">
        <f t="shared" si="28"/>
        <v>3.0686046511627912E-3</v>
      </c>
      <c r="R74" s="19">
        <f t="shared" si="34"/>
        <v>0</v>
      </c>
      <c r="S74" s="19">
        <f t="shared" si="35"/>
        <v>0.2792724516862447</v>
      </c>
      <c r="T74" s="19">
        <f t="shared" si="30"/>
        <v>0.2792724516862447</v>
      </c>
      <c r="U74" s="90">
        <f t="shared" si="36"/>
        <v>0.7207275483137553</v>
      </c>
    </row>
    <row r="75" spans="1:21">
      <c r="A75" s="57" t="s">
        <v>221</v>
      </c>
      <c r="B75" s="87" t="str">
        <f>_xlfn.XLOOKUP(D75,Table5[Ingredient],Table5[Category],"",FALSE)</f>
        <v>Soup</v>
      </c>
      <c r="C75" s="57" t="s">
        <v>995</v>
      </c>
      <c r="D75" s="57" t="s">
        <v>194</v>
      </c>
      <c r="E75" s="58">
        <v>0.7</v>
      </c>
      <c r="F75" s="57">
        <v>2.222</v>
      </c>
      <c r="G75" s="57">
        <f t="shared" si="31"/>
        <v>1.5553999999999999</v>
      </c>
      <c r="H75" s="57">
        <f t="shared" ref="H75:H89" si="37">G75/$W$7</f>
        <v>1.8516666666666664E-2</v>
      </c>
      <c r="I75" s="57">
        <v>4.5060000000000002</v>
      </c>
      <c r="J75" s="57">
        <f t="shared" si="29"/>
        <v>3.1541999999999999</v>
      </c>
      <c r="K75" s="57">
        <f t="shared" ref="K75:K89" si="38">J75/$W$7</f>
        <v>3.755E-2</v>
      </c>
      <c r="L75" s="57">
        <v>0</v>
      </c>
      <c r="M75" s="57">
        <f t="shared" si="32"/>
        <v>0</v>
      </c>
      <c r="N75" s="57">
        <f t="shared" ref="N75:N89" si="39">M75/$W$7</f>
        <v>0</v>
      </c>
      <c r="O75" s="24">
        <v>18.544</v>
      </c>
      <c r="P75" s="24">
        <f t="shared" si="33"/>
        <v>12.9808</v>
      </c>
      <c r="Q75" s="57">
        <f t="shared" ref="Q75:Q89" si="40">P75/$W$7</f>
        <v>0.15453333333333333</v>
      </c>
      <c r="R75" s="19">
        <f t="shared" si="34"/>
        <v>0.11982312338222605</v>
      </c>
      <c r="S75" s="19">
        <f t="shared" si="35"/>
        <v>0.24298964624676445</v>
      </c>
      <c r="T75" s="19">
        <f t="shared" si="30"/>
        <v>0.36281276962899051</v>
      </c>
      <c r="U75" s="90">
        <f t="shared" si="36"/>
        <v>0.63718723037100955</v>
      </c>
    </row>
    <row r="76" spans="1:21">
      <c r="A76" s="57" t="s">
        <v>221</v>
      </c>
      <c r="B76" s="87" t="str">
        <f>_xlfn.XLOOKUP(D76,Table5[Ingredient],Table5[Category],"",FALSE)</f>
        <v>Beef</v>
      </c>
      <c r="C76" s="57" t="s">
        <v>995</v>
      </c>
      <c r="D76" s="57" t="s">
        <v>214</v>
      </c>
      <c r="E76" s="58">
        <v>0.1</v>
      </c>
      <c r="F76" s="57">
        <v>2.222</v>
      </c>
      <c r="G76" s="57">
        <f t="shared" si="31"/>
        <v>0.22220000000000001</v>
      </c>
      <c r="H76" s="57">
        <f t="shared" si="37"/>
        <v>2.6452380952380955E-3</v>
      </c>
      <c r="I76" s="57">
        <v>4.5060000000000002</v>
      </c>
      <c r="J76" s="57">
        <f t="shared" si="29"/>
        <v>0.45060000000000006</v>
      </c>
      <c r="K76" s="57">
        <f t="shared" si="38"/>
        <v>5.3642857142857147E-3</v>
      </c>
      <c r="L76" s="57">
        <v>0</v>
      </c>
      <c r="M76" s="57">
        <f t="shared" si="32"/>
        <v>0</v>
      </c>
      <c r="N76" s="57">
        <f t="shared" si="39"/>
        <v>0</v>
      </c>
      <c r="O76" s="24">
        <v>18.544</v>
      </c>
      <c r="P76" s="24">
        <f t="shared" si="33"/>
        <v>1.8544</v>
      </c>
      <c r="Q76" s="57">
        <f t="shared" si="40"/>
        <v>2.2076190476190478E-2</v>
      </c>
      <c r="R76" s="19">
        <f t="shared" si="34"/>
        <v>0.11982312338222606</v>
      </c>
      <c r="S76" s="19">
        <f t="shared" si="35"/>
        <v>0.24298964624676447</v>
      </c>
      <c r="T76" s="19">
        <f t="shared" si="30"/>
        <v>0.36281276962899056</v>
      </c>
      <c r="U76" s="90">
        <f t="shared" si="36"/>
        <v>0.63718723037100944</v>
      </c>
    </row>
    <row r="77" spans="1:21">
      <c r="A77" s="57" t="s">
        <v>221</v>
      </c>
      <c r="B77" s="87" t="str">
        <f>_xlfn.XLOOKUP(D77,Table5[Ingredient],Table5[Category],"",FALSE)</f>
        <v xml:space="preserve">Other </v>
      </c>
      <c r="C77" s="57" t="s">
        <v>995</v>
      </c>
      <c r="D77" s="57" t="s">
        <v>187</v>
      </c>
      <c r="E77" s="58">
        <v>0.08</v>
      </c>
      <c r="F77" s="57">
        <v>2.222</v>
      </c>
      <c r="G77" s="57">
        <f t="shared" si="31"/>
        <v>0.17776</v>
      </c>
      <c r="H77" s="57">
        <f t="shared" si="37"/>
        <v>2.1161904761904764E-3</v>
      </c>
      <c r="I77" s="57">
        <v>4.5060000000000002</v>
      </c>
      <c r="J77" s="57">
        <f t="shared" si="29"/>
        <v>0.36048000000000002</v>
      </c>
      <c r="K77" s="57">
        <f t="shared" si="38"/>
        <v>4.2914285714285719E-3</v>
      </c>
      <c r="L77" s="57">
        <v>0</v>
      </c>
      <c r="M77" s="57">
        <f t="shared" si="32"/>
        <v>0</v>
      </c>
      <c r="N77" s="57">
        <f t="shared" si="39"/>
        <v>0</v>
      </c>
      <c r="O77" s="24">
        <v>18.544</v>
      </c>
      <c r="P77" s="24">
        <f t="shared" si="33"/>
        <v>1.4835200000000002</v>
      </c>
      <c r="Q77" s="57">
        <f t="shared" si="40"/>
        <v>1.7660952380952381E-2</v>
      </c>
      <c r="R77" s="19">
        <f t="shared" si="34"/>
        <v>0.11982312338222605</v>
      </c>
      <c r="S77" s="19">
        <f t="shared" si="35"/>
        <v>0.24298964624676445</v>
      </c>
      <c r="T77" s="19">
        <f t="shared" si="30"/>
        <v>0.36281276962899051</v>
      </c>
      <c r="U77" s="90">
        <f t="shared" si="36"/>
        <v>0.63718723037100955</v>
      </c>
    </row>
    <row r="78" spans="1:21">
      <c r="A78" s="57" t="s">
        <v>221</v>
      </c>
      <c r="B78" s="87" t="str">
        <f>_xlfn.XLOOKUP(D78,Table5[Ingredient],Table5[Category],"",FALSE)</f>
        <v>Starch/satiating food</v>
      </c>
      <c r="C78" s="57" t="s">
        <v>995</v>
      </c>
      <c r="D78" s="57" t="s">
        <v>195</v>
      </c>
      <c r="E78" s="58">
        <v>7.0000000000000007E-2</v>
      </c>
      <c r="F78" s="57">
        <v>2.222</v>
      </c>
      <c r="G78" s="57">
        <f t="shared" si="31"/>
        <v>0.15554000000000001</v>
      </c>
      <c r="H78" s="57">
        <f t="shared" si="37"/>
        <v>1.8516666666666668E-3</v>
      </c>
      <c r="I78" s="57">
        <v>4.5060000000000002</v>
      </c>
      <c r="J78" s="57">
        <f t="shared" si="29"/>
        <v>0.31542000000000003</v>
      </c>
      <c r="K78" s="57">
        <f t="shared" si="38"/>
        <v>3.7550000000000005E-3</v>
      </c>
      <c r="L78" s="57">
        <v>0</v>
      </c>
      <c r="M78" s="57">
        <f t="shared" si="32"/>
        <v>0</v>
      </c>
      <c r="N78" s="57">
        <f t="shared" si="39"/>
        <v>0</v>
      </c>
      <c r="O78" s="24">
        <v>18.544</v>
      </c>
      <c r="P78" s="24">
        <f t="shared" si="33"/>
        <v>1.2980800000000001</v>
      </c>
      <c r="Q78" s="57">
        <f t="shared" si="40"/>
        <v>1.5453333333333335E-2</v>
      </c>
      <c r="R78" s="19">
        <f t="shared" si="34"/>
        <v>0.11982312338222606</v>
      </c>
      <c r="S78" s="19">
        <f t="shared" si="35"/>
        <v>0.24298964624676445</v>
      </c>
      <c r="T78" s="19">
        <f t="shared" si="30"/>
        <v>0.36281276962899051</v>
      </c>
      <c r="U78" s="90">
        <f t="shared" si="36"/>
        <v>0.63718723037100955</v>
      </c>
    </row>
    <row r="79" spans="1:21">
      <c r="A79" s="57" t="s">
        <v>221</v>
      </c>
      <c r="B79" s="87" t="str">
        <f>_xlfn.XLOOKUP(D79,Table5[Ingredient],Table5[Category],"",FALSE)</f>
        <v>Dairy products</v>
      </c>
      <c r="C79" s="57" t="s">
        <v>995</v>
      </c>
      <c r="D79" s="57" t="s">
        <v>183</v>
      </c>
      <c r="E79" s="58">
        <v>0.05</v>
      </c>
      <c r="F79" s="57">
        <v>2.222</v>
      </c>
      <c r="G79" s="57">
        <f t="shared" si="31"/>
        <v>0.1111</v>
      </c>
      <c r="H79" s="57">
        <f t="shared" si="37"/>
        <v>1.3226190476190477E-3</v>
      </c>
      <c r="I79" s="57">
        <v>4.5060000000000002</v>
      </c>
      <c r="J79" s="57">
        <f t="shared" si="29"/>
        <v>0.22530000000000003</v>
      </c>
      <c r="K79" s="57">
        <f t="shared" si="38"/>
        <v>2.6821428571428573E-3</v>
      </c>
      <c r="L79" s="57">
        <v>0</v>
      </c>
      <c r="M79" s="57">
        <f t="shared" si="32"/>
        <v>0</v>
      </c>
      <c r="N79" s="57">
        <f t="shared" si="39"/>
        <v>0</v>
      </c>
      <c r="O79" s="24">
        <v>18.544</v>
      </c>
      <c r="P79" s="24">
        <f t="shared" si="33"/>
        <v>0.92720000000000002</v>
      </c>
      <c r="Q79" s="57">
        <f t="shared" si="40"/>
        <v>1.1038095238095239E-2</v>
      </c>
      <c r="R79" s="19">
        <f t="shared" si="34"/>
        <v>0.11982312338222606</v>
      </c>
      <c r="S79" s="19">
        <f t="shared" si="35"/>
        <v>0.24298964624676447</v>
      </c>
      <c r="T79" s="19">
        <f t="shared" si="30"/>
        <v>0.36281276962899056</v>
      </c>
      <c r="U79" s="90">
        <f t="shared" si="36"/>
        <v>0.63718723037100944</v>
      </c>
    </row>
    <row r="80" spans="1:21">
      <c r="A80" s="57" t="s">
        <v>221</v>
      </c>
      <c r="B80" s="87" t="str">
        <f>_xlfn.XLOOKUP(D80,Table5[Ingredient],Table5[Category],"",FALSE)</f>
        <v>Vegetables</v>
      </c>
      <c r="C80" s="57" t="s">
        <v>996</v>
      </c>
      <c r="D80" s="57" t="s">
        <v>190</v>
      </c>
      <c r="E80" s="58">
        <v>0.2</v>
      </c>
      <c r="F80" s="57">
        <v>0.53</v>
      </c>
      <c r="G80" s="57">
        <f t="shared" si="31"/>
        <v>0.10600000000000001</v>
      </c>
      <c r="H80" s="57">
        <f t="shared" si="37"/>
        <v>1.261904761904762E-3</v>
      </c>
      <c r="I80" s="57">
        <v>14.817999999999998</v>
      </c>
      <c r="J80" s="57">
        <f t="shared" si="29"/>
        <v>2.9635999999999996</v>
      </c>
      <c r="K80" s="57">
        <f t="shared" si="38"/>
        <v>3.5280952380952378E-2</v>
      </c>
      <c r="L80" s="57">
        <v>0</v>
      </c>
      <c r="M80" s="57">
        <f t="shared" si="32"/>
        <v>0</v>
      </c>
      <c r="N80" s="57">
        <f t="shared" si="39"/>
        <v>0</v>
      </c>
      <c r="O80" s="24">
        <v>20.161999999999999</v>
      </c>
      <c r="P80" s="24">
        <f t="shared" si="33"/>
        <v>4.0324</v>
      </c>
      <c r="Q80" s="57">
        <f t="shared" si="40"/>
        <v>4.8004761904761904E-2</v>
      </c>
      <c r="R80" s="19">
        <f t="shared" si="34"/>
        <v>2.6287074694970741E-2</v>
      </c>
      <c r="S80" s="19">
        <f t="shared" si="35"/>
        <v>0.73494692986806853</v>
      </c>
      <c r="T80" s="19">
        <f t="shared" si="30"/>
        <v>0.76123400456303925</v>
      </c>
      <c r="U80" s="90">
        <f t="shared" si="36"/>
        <v>0.23876599543696075</v>
      </c>
    </row>
    <row r="81" spans="1:21">
      <c r="A81" s="57" t="s">
        <v>221</v>
      </c>
      <c r="B81" s="87" t="str">
        <f>_xlfn.XLOOKUP(D81,Table5[Ingredient],Table5[Category],"",FALSE)</f>
        <v>Vegetables</v>
      </c>
      <c r="C81" s="57" t="s">
        <v>996</v>
      </c>
      <c r="D81" s="57" t="s">
        <v>207</v>
      </c>
      <c r="E81" s="58">
        <v>0.15</v>
      </c>
      <c r="F81" s="57">
        <v>0.53</v>
      </c>
      <c r="G81" s="57">
        <f t="shared" si="31"/>
        <v>7.9500000000000001E-2</v>
      </c>
      <c r="H81" s="57">
        <f t="shared" si="37"/>
        <v>9.4642857142857148E-4</v>
      </c>
      <c r="I81" s="57">
        <v>14.817999999999998</v>
      </c>
      <c r="J81" s="57">
        <f t="shared" si="29"/>
        <v>2.2226999999999997</v>
      </c>
      <c r="K81" s="57">
        <f t="shared" si="38"/>
        <v>2.6460714285714282E-2</v>
      </c>
      <c r="L81" s="57">
        <v>0</v>
      </c>
      <c r="M81" s="57">
        <f t="shared" si="32"/>
        <v>0</v>
      </c>
      <c r="N81" s="57">
        <f t="shared" si="39"/>
        <v>0</v>
      </c>
      <c r="O81" s="24">
        <v>20.161999999999999</v>
      </c>
      <c r="P81" s="24">
        <f t="shared" si="33"/>
        <v>3.0242999999999998</v>
      </c>
      <c r="Q81" s="57">
        <f t="shared" si="40"/>
        <v>3.6003571428571426E-2</v>
      </c>
      <c r="R81" s="19">
        <f t="shared" si="34"/>
        <v>2.6287074694970738E-2</v>
      </c>
      <c r="S81" s="19">
        <f t="shared" si="35"/>
        <v>0.73494692986806864</v>
      </c>
      <c r="T81" s="19">
        <f t="shared" si="30"/>
        <v>0.76123400456303925</v>
      </c>
      <c r="U81" s="90">
        <f t="shared" si="36"/>
        <v>0.23876599543696075</v>
      </c>
    </row>
    <row r="82" spans="1:21">
      <c r="A82" s="57" t="s">
        <v>221</v>
      </c>
      <c r="B82" s="87" t="str">
        <f>_xlfn.XLOOKUP(D82,Table5[Ingredient],Table5[Category],"",FALSE)</f>
        <v>Vegetables</v>
      </c>
      <c r="C82" s="57" t="s">
        <v>996</v>
      </c>
      <c r="D82" s="57" t="s">
        <v>203</v>
      </c>
      <c r="E82" s="58">
        <v>0.1</v>
      </c>
      <c r="F82" s="57">
        <v>0.53</v>
      </c>
      <c r="G82" s="57">
        <f t="shared" si="31"/>
        <v>5.3000000000000005E-2</v>
      </c>
      <c r="H82" s="57">
        <f t="shared" si="37"/>
        <v>6.3095238095238102E-4</v>
      </c>
      <c r="I82" s="57">
        <v>14.817999999999998</v>
      </c>
      <c r="J82" s="57">
        <f t="shared" si="29"/>
        <v>1.4817999999999998</v>
      </c>
      <c r="K82" s="57">
        <f t="shared" si="38"/>
        <v>1.7640476190476189E-2</v>
      </c>
      <c r="L82" s="57">
        <v>0</v>
      </c>
      <c r="M82" s="57">
        <f t="shared" si="32"/>
        <v>0</v>
      </c>
      <c r="N82" s="57">
        <f t="shared" si="39"/>
        <v>0</v>
      </c>
      <c r="O82" s="24">
        <v>20.161999999999999</v>
      </c>
      <c r="P82" s="24">
        <f t="shared" si="33"/>
        <v>2.0162</v>
      </c>
      <c r="Q82" s="57">
        <f t="shared" si="40"/>
        <v>2.4002380952380952E-2</v>
      </c>
      <c r="R82" s="19">
        <f t="shared" si="34"/>
        <v>2.6287074694970741E-2</v>
      </c>
      <c r="S82" s="19">
        <f t="shared" si="35"/>
        <v>0.73494692986806853</v>
      </c>
      <c r="T82" s="19">
        <f t="shared" si="30"/>
        <v>0.76123400456303925</v>
      </c>
      <c r="U82" s="90">
        <f t="shared" si="36"/>
        <v>0.23876599543696075</v>
      </c>
    </row>
    <row r="83" spans="1:21">
      <c r="A83" s="57" t="s">
        <v>221</v>
      </c>
      <c r="B83" s="87" t="str">
        <f>_xlfn.XLOOKUP(D83,Table5[Ingredient],Table5[Category],"",FALSE)</f>
        <v>Starch/satiating food</v>
      </c>
      <c r="C83" s="57" t="s">
        <v>996</v>
      </c>
      <c r="D83" s="57" t="s">
        <v>195</v>
      </c>
      <c r="E83" s="58">
        <v>0.3</v>
      </c>
      <c r="F83" s="57">
        <v>0.53</v>
      </c>
      <c r="G83" s="57">
        <f t="shared" si="31"/>
        <v>0.159</v>
      </c>
      <c r="H83" s="57">
        <f t="shared" si="37"/>
        <v>1.892857142857143E-3</v>
      </c>
      <c r="I83" s="57">
        <v>14.817999999999998</v>
      </c>
      <c r="J83" s="57">
        <f t="shared" si="29"/>
        <v>4.4453999999999994</v>
      </c>
      <c r="K83" s="57">
        <f t="shared" si="38"/>
        <v>5.2921428571428564E-2</v>
      </c>
      <c r="L83" s="57">
        <v>0</v>
      </c>
      <c r="M83" s="57">
        <f t="shared" si="32"/>
        <v>0</v>
      </c>
      <c r="N83" s="57">
        <f t="shared" si="39"/>
        <v>0</v>
      </c>
      <c r="O83" s="24">
        <v>20.161999999999999</v>
      </c>
      <c r="P83" s="24">
        <f t="shared" si="33"/>
        <v>6.0485999999999995</v>
      </c>
      <c r="Q83" s="57">
        <f t="shared" si="40"/>
        <v>7.2007142857142853E-2</v>
      </c>
      <c r="R83" s="19">
        <f t="shared" si="34"/>
        <v>2.6287074694970738E-2</v>
      </c>
      <c r="S83" s="19">
        <f t="shared" si="35"/>
        <v>0.73494692986806864</v>
      </c>
      <c r="T83" s="19">
        <f t="shared" si="30"/>
        <v>0.76123400456303925</v>
      </c>
      <c r="U83" s="90">
        <f t="shared" si="36"/>
        <v>0.23876599543696075</v>
      </c>
    </row>
    <row r="84" spans="1:21">
      <c r="A84" s="57" t="s">
        <v>221</v>
      </c>
      <c r="B84" s="87" t="str">
        <f>_xlfn.XLOOKUP(D84,Table5[Ingredient],Table5[Category],"",FALSE)</f>
        <v xml:space="preserve">Other </v>
      </c>
      <c r="C84" s="57" t="s">
        <v>996</v>
      </c>
      <c r="D84" s="57" t="s">
        <v>187</v>
      </c>
      <c r="E84" s="58">
        <v>0.1</v>
      </c>
      <c r="F84" s="57">
        <v>0.53</v>
      </c>
      <c r="G84" s="57">
        <f t="shared" si="31"/>
        <v>5.3000000000000005E-2</v>
      </c>
      <c r="H84" s="57">
        <f t="shared" si="37"/>
        <v>6.3095238095238102E-4</v>
      </c>
      <c r="I84" s="57">
        <v>14.817999999999998</v>
      </c>
      <c r="J84" s="57">
        <f t="shared" si="29"/>
        <v>1.4817999999999998</v>
      </c>
      <c r="K84" s="57">
        <f t="shared" si="38"/>
        <v>1.7640476190476189E-2</v>
      </c>
      <c r="L84" s="57">
        <v>0</v>
      </c>
      <c r="M84" s="57">
        <f t="shared" si="32"/>
        <v>0</v>
      </c>
      <c r="N84" s="57">
        <f t="shared" si="39"/>
        <v>0</v>
      </c>
      <c r="O84" s="24">
        <v>20.161999999999999</v>
      </c>
      <c r="P84" s="24">
        <f t="shared" si="33"/>
        <v>2.0162</v>
      </c>
      <c r="Q84" s="57">
        <f t="shared" si="40"/>
        <v>2.4002380952380952E-2</v>
      </c>
      <c r="R84" s="19">
        <f t="shared" si="34"/>
        <v>2.6287074694970741E-2</v>
      </c>
      <c r="S84" s="19">
        <f t="shared" si="35"/>
        <v>0.73494692986806853</v>
      </c>
      <c r="T84" s="19">
        <f t="shared" si="30"/>
        <v>0.76123400456303925</v>
      </c>
      <c r="U84" s="90">
        <f t="shared" si="36"/>
        <v>0.23876599543696075</v>
      </c>
    </row>
    <row r="85" spans="1:21">
      <c r="A85" s="57" t="s">
        <v>221</v>
      </c>
      <c r="B85" s="87" t="str">
        <f>_xlfn.XLOOKUP(D85,Table5[Ingredient],Table5[Category],"",FALSE)</f>
        <v>Dairy products</v>
      </c>
      <c r="C85" s="57" t="s">
        <v>996</v>
      </c>
      <c r="D85" s="57" t="s">
        <v>183</v>
      </c>
      <c r="E85" s="58">
        <v>0.1</v>
      </c>
      <c r="F85" s="57">
        <v>0.53</v>
      </c>
      <c r="G85" s="57">
        <f t="shared" si="31"/>
        <v>5.3000000000000005E-2</v>
      </c>
      <c r="H85" s="57">
        <f t="shared" si="37"/>
        <v>6.3095238095238102E-4</v>
      </c>
      <c r="I85" s="57">
        <v>14.817999999999998</v>
      </c>
      <c r="J85" s="57">
        <f t="shared" si="29"/>
        <v>1.4817999999999998</v>
      </c>
      <c r="K85" s="57">
        <f t="shared" si="38"/>
        <v>1.7640476190476189E-2</v>
      </c>
      <c r="L85" s="57">
        <v>0</v>
      </c>
      <c r="M85" s="57">
        <f t="shared" si="32"/>
        <v>0</v>
      </c>
      <c r="N85" s="57">
        <f t="shared" si="39"/>
        <v>0</v>
      </c>
      <c r="O85" s="24">
        <v>20.161999999999999</v>
      </c>
      <c r="P85" s="24">
        <f t="shared" si="33"/>
        <v>2.0162</v>
      </c>
      <c r="Q85" s="57">
        <f t="shared" si="40"/>
        <v>2.4002380952380952E-2</v>
      </c>
      <c r="R85" s="19">
        <f t="shared" si="34"/>
        <v>2.6287074694970741E-2</v>
      </c>
      <c r="S85" s="19">
        <f t="shared" si="35"/>
        <v>0.73494692986806853</v>
      </c>
      <c r="T85" s="19">
        <f t="shared" si="30"/>
        <v>0.76123400456303925</v>
      </c>
      <c r="U85" s="90">
        <f t="shared" si="36"/>
        <v>0.23876599543696075</v>
      </c>
    </row>
    <row r="86" spans="1:21">
      <c r="A86" s="57" t="s">
        <v>221</v>
      </c>
      <c r="B86" s="87" t="str">
        <f>_xlfn.XLOOKUP(D86,Table5[Ingredient],Table5[Category],"",FALSE)</f>
        <v>Dairy products</v>
      </c>
      <c r="C86" s="57" t="s">
        <v>997</v>
      </c>
      <c r="D86" s="57" t="s">
        <v>199</v>
      </c>
      <c r="E86" s="58">
        <v>0.6</v>
      </c>
      <c r="F86" s="57">
        <v>0.31200000000000011</v>
      </c>
      <c r="G86" s="57">
        <f t="shared" si="31"/>
        <v>0.18720000000000006</v>
      </c>
      <c r="H86" s="57">
        <f t="shared" si="37"/>
        <v>2.2285714285714292E-3</v>
      </c>
      <c r="I86" s="57">
        <v>6.3840000000000003</v>
      </c>
      <c r="J86" s="57">
        <f t="shared" si="29"/>
        <v>3.8304</v>
      </c>
      <c r="K86" s="57">
        <f t="shared" si="38"/>
        <v>4.5600000000000002E-2</v>
      </c>
      <c r="L86" s="57">
        <v>0</v>
      </c>
      <c r="M86" s="57">
        <f t="shared" si="32"/>
        <v>0</v>
      </c>
      <c r="N86" s="57">
        <f t="shared" si="39"/>
        <v>0</v>
      </c>
      <c r="O86" s="24">
        <v>9.2260000000000009</v>
      </c>
      <c r="P86" s="24">
        <f t="shared" si="33"/>
        <v>5.5356000000000005</v>
      </c>
      <c r="Q86" s="57">
        <f t="shared" si="40"/>
        <v>6.59E-2</v>
      </c>
      <c r="R86" s="19">
        <f t="shared" si="34"/>
        <v>3.3817472360719712E-2</v>
      </c>
      <c r="S86" s="19">
        <f t="shared" si="35"/>
        <v>0.69195751138088002</v>
      </c>
      <c r="T86" s="19">
        <f t="shared" si="30"/>
        <v>0.72577498374159977</v>
      </c>
      <c r="U86" s="90">
        <f t="shared" si="36"/>
        <v>0.27422501625840023</v>
      </c>
    </row>
    <row r="87" spans="1:21">
      <c r="A87" s="57" t="s">
        <v>221</v>
      </c>
      <c r="B87" s="87" t="str">
        <f>_xlfn.XLOOKUP(D87,Table5[Ingredient],Table5[Category],"",FALSE)</f>
        <v>Dairy products</v>
      </c>
      <c r="C87" s="57" t="s">
        <v>997</v>
      </c>
      <c r="D87" s="57" t="s">
        <v>184</v>
      </c>
      <c r="E87" s="58">
        <v>0.1</v>
      </c>
      <c r="F87" s="57">
        <v>0.31200000000000011</v>
      </c>
      <c r="G87" s="57">
        <f t="shared" si="31"/>
        <v>3.1200000000000012E-2</v>
      </c>
      <c r="H87" s="57">
        <f t="shared" si="37"/>
        <v>3.714285714285716E-4</v>
      </c>
      <c r="I87" s="57">
        <v>6.3840000000000003</v>
      </c>
      <c r="J87" s="57">
        <f t="shared" si="29"/>
        <v>0.63840000000000008</v>
      </c>
      <c r="K87" s="57">
        <f t="shared" si="38"/>
        <v>7.6000000000000009E-3</v>
      </c>
      <c r="L87" s="57">
        <v>0</v>
      </c>
      <c r="M87" s="57">
        <f t="shared" si="32"/>
        <v>0</v>
      </c>
      <c r="N87" s="57">
        <f t="shared" si="39"/>
        <v>0</v>
      </c>
      <c r="O87" s="24">
        <v>9.2260000000000009</v>
      </c>
      <c r="P87" s="24">
        <f t="shared" si="33"/>
        <v>0.92260000000000009</v>
      </c>
      <c r="Q87" s="57">
        <f t="shared" si="40"/>
        <v>1.0983333333333335E-2</v>
      </c>
      <c r="R87" s="19">
        <f t="shared" si="34"/>
        <v>3.3817472360719712E-2</v>
      </c>
      <c r="S87" s="19">
        <f t="shared" si="35"/>
        <v>0.69195751138088013</v>
      </c>
      <c r="T87" s="19">
        <f t="shared" si="30"/>
        <v>0.72577498374159988</v>
      </c>
      <c r="U87" s="90">
        <f t="shared" si="36"/>
        <v>0.27422501625840012</v>
      </c>
    </row>
    <row r="88" spans="1:21">
      <c r="A88" s="57" t="s">
        <v>221</v>
      </c>
      <c r="B88" s="87" t="str">
        <f>_xlfn.XLOOKUP(D88,Table5[Ingredient],Table5[Category],"",FALSE)</f>
        <v xml:space="preserve">Other </v>
      </c>
      <c r="C88" s="57" t="s">
        <v>997</v>
      </c>
      <c r="D88" s="57" t="s">
        <v>222</v>
      </c>
      <c r="E88" s="58">
        <v>0.1</v>
      </c>
      <c r="F88" s="57">
        <v>0.31200000000000011</v>
      </c>
      <c r="G88" s="57">
        <f t="shared" si="31"/>
        <v>3.1200000000000012E-2</v>
      </c>
      <c r="H88" s="57">
        <f t="shared" si="37"/>
        <v>3.714285714285716E-4</v>
      </c>
      <c r="I88" s="57">
        <v>6.3840000000000003</v>
      </c>
      <c r="J88" s="57">
        <f t="shared" si="29"/>
        <v>0.63840000000000008</v>
      </c>
      <c r="K88" s="57">
        <f t="shared" si="38"/>
        <v>7.6000000000000009E-3</v>
      </c>
      <c r="L88" s="57">
        <v>0</v>
      </c>
      <c r="M88" s="57">
        <f t="shared" si="32"/>
        <v>0</v>
      </c>
      <c r="N88" s="57">
        <f t="shared" si="39"/>
        <v>0</v>
      </c>
      <c r="O88" s="24">
        <v>9.2260000000000009</v>
      </c>
      <c r="P88" s="24">
        <f t="shared" si="33"/>
        <v>0.92260000000000009</v>
      </c>
      <c r="Q88" s="57">
        <f t="shared" si="40"/>
        <v>1.0983333333333335E-2</v>
      </c>
      <c r="R88" s="19">
        <f t="shared" si="34"/>
        <v>3.3817472360719712E-2</v>
      </c>
      <c r="S88" s="19">
        <f t="shared" si="35"/>
        <v>0.69195751138088013</v>
      </c>
      <c r="T88" s="19">
        <f t="shared" si="30"/>
        <v>0.72577498374159988</v>
      </c>
      <c r="U88" s="90">
        <f t="shared" si="36"/>
        <v>0.27422501625840012</v>
      </c>
    </row>
    <row r="89" spans="1:21">
      <c r="A89" s="57" t="s">
        <v>221</v>
      </c>
      <c r="B89" s="87" t="str">
        <f>_xlfn.XLOOKUP(D89,Table5[Ingredient],Table5[Category],"",FALSE)</f>
        <v>Vegetables</v>
      </c>
      <c r="C89" s="57" t="s">
        <v>997</v>
      </c>
      <c r="D89" s="57" t="s">
        <v>203</v>
      </c>
      <c r="E89" s="58">
        <v>0.1</v>
      </c>
      <c r="F89" s="57">
        <v>0.31200000000000011</v>
      </c>
      <c r="G89" s="57">
        <f t="shared" si="31"/>
        <v>3.1200000000000012E-2</v>
      </c>
      <c r="H89" s="57">
        <f t="shared" si="37"/>
        <v>3.714285714285716E-4</v>
      </c>
      <c r="I89" s="57">
        <v>6.3840000000000003</v>
      </c>
      <c r="J89" s="57">
        <f t="shared" si="29"/>
        <v>0.63840000000000008</v>
      </c>
      <c r="K89" s="57">
        <f t="shared" si="38"/>
        <v>7.6000000000000009E-3</v>
      </c>
      <c r="L89" s="57">
        <v>0</v>
      </c>
      <c r="M89" s="57">
        <f t="shared" si="32"/>
        <v>0</v>
      </c>
      <c r="N89" s="57">
        <f t="shared" si="39"/>
        <v>0</v>
      </c>
      <c r="O89" s="24">
        <v>9.2260000000000009</v>
      </c>
      <c r="P89" s="24">
        <f t="shared" si="33"/>
        <v>0.92260000000000009</v>
      </c>
      <c r="Q89" s="57">
        <f t="shared" si="40"/>
        <v>1.0983333333333335E-2</v>
      </c>
      <c r="R89" s="19">
        <f t="shared" si="34"/>
        <v>3.3817472360719712E-2</v>
      </c>
      <c r="S89" s="19">
        <f t="shared" si="35"/>
        <v>0.69195751138088013</v>
      </c>
      <c r="T89" s="19">
        <f t="shared" si="30"/>
        <v>0.72577498374159988</v>
      </c>
      <c r="U89" s="90">
        <f t="shared" si="36"/>
        <v>0.27422501625840012</v>
      </c>
    </row>
    <row r="90" spans="1:21">
      <c r="A90" s="57" t="s">
        <v>223</v>
      </c>
      <c r="B90" s="87" t="str">
        <f>_xlfn.XLOOKUP(D90,Table5[Ingredient],Table5[Category],"",FALSE)</f>
        <v>Beef</v>
      </c>
      <c r="C90" s="57" t="s">
        <v>998</v>
      </c>
      <c r="D90" s="57" t="s">
        <v>214</v>
      </c>
      <c r="E90" s="58">
        <v>0.45</v>
      </c>
      <c r="F90" s="57">
        <v>0.72800000000000009</v>
      </c>
      <c r="G90" s="57">
        <f t="shared" si="31"/>
        <v>0.32760000000000006</v>
      </c>
      <c r="H90" s="57">
        <f t="shared" ref="H90:H104" si="41">G90/$W$8</f>
        <v>4.4270270270270282E-3</v>
      </c>
      <c r="I90" s="57">
        <v>3.0779999999999994</v>
      </c>
      <c r="J90" s="57">
        <f t="shared" si="29"/>
        <v>1.3850999999999998</v>
      </c>
      <c r="K90" s="57">
        <f t="shared" ref="K90:K104" si="42">J90/$W$8</f>
        <v>1.8717567567567563E-2</v>
      </c>
      <c r="L90" s="57">
        <v>0</v>
      </c>
      <c r="M90" s="57">
        <f t="shared" si="32"/>
        <v>0</v>
      </c>
      <c r="N90" s="57">
        <f t="shared" ref="N90:N104" si="43">M90/$W$8</f>
        <v>0</v>
      </c>
      <c r="O90" s="24">
        <v>9.0179999999999989</v>
      </c>
      <c r="P90" s="24">
        <f t="shared" si="33"/>
        <v>4.0580999999999996</v>
      </c>
      <c r="Q90" s="57">
        <f t="shared" ref="Q90:Q104" si="44">P90/$W$8</f>
        <v>5.4839189189189182E-2</v>
      </c>
      <c r="R90" s="19">
        <f t="shared" si="34"/>
        <v>8.0727434020847214E-2</v>
      </c>
      <c r="S90" s="19">
        <f t="shared" si="35"/>
        <v>0.34131736526946105</v>
      </c>
      <c r="T90" s="19">
        <f t="shared" si="30"/>
        <v>0.4220447992903083</v>
      </c>
      <c r="U90" s="90">
        <f t="shared" si="36"/>
        <v>0.57795520070969175</v>
      </c>
    </row>
    <row r="91" spans="1:21">
      <c r="A91" s="57" t="s">
        <v>223</v>
      </c>
      <c r="B91" s="87" t="str">
        <f>_xlfn.XLOOKUP(D91,Table5[Ingredient],Table5[Category],"",FALSE)</f>
        <v>Meat (excluding beef)</v>
      </c>
      <c r="C91" s="57" t="s">
        <v>998</v>
      </c>
      <c r="D91" s="57" t="s">
        <v>215</v>
      </c>
      <c r="E91" s="58">
        <v>0.45</v>
      </c>
      <c r="F91" s="57">
        <v>0.72800000000000009</v>
      </c>
      <c r="G91" s="57">
        <f t="shared" si="31"/>
        <v>0.32760000000000006</v>
      </c>
      <c r="H91" s="57">
        <f t="shared" si="41"/>
        <v>4.4270270270270282E-3</v>
      </c>
      <c r="I91" s="57">
        <v>3.0779999999999994</v>
      </c>
      <c r="J91" s="57">
        <f t="shared" si="29"/>
        <v>1.3850999999999998</v>
      </c>
      <c r="K91" s="57">
        <f t="shared" si="42"/>
        <v>1.8717567567567563E-2</v>
      </c>
      <c r="L91" s="57">
        <v>0</v>
      </c>
      <c r="M91" s="57">
        <f t="shared" si="32"/>
        <v>0</v>
      </c>
      <c r="N91" s="57">
        <f t="shared" si="43"/>
        <v>0</v>
      </c>
      <c r="O91" s="24">
        <v>9.0179999999999989</v>
      </c>
      <c r="P91" s="24">
        <f t="shared" si="33"/>
        <v>4.0580999999999996</v>
      </c>
      <c r="Q91" s="57">
        <f t="shared" si="44"/>
        <v>5.4839189189189182E-2</v>
      </c>
      <c r="R91" s="19">
        <f t="shared" si="34"/>
        <v>8.0727434020847214E-2</v>
      </c>
      <c r="S91" s="19">
        <f t="shared" si="35"/>
        <v>0.34131736526946105</v>
      </c>
      <c r="T91" s="19">
        <f t="shared" si="30"/>
        <v>0.4220447992903083</v>
      </c>
      <c r="U91" s="90">
        <f t="shared" si="36"/>
        <v>0.57795520070969175</v>
      </c>
    </row>
    <row r="92" spans="1:21">
      <c r="A92" s="57" t="s">
        <v>223</v>
      </c>
      <c r="B92" s="87" t="str">
        <f>_xlfn.XLOOKUP(D92,Table5[Ingredient],Table5[Category],"",FALSE)</f>
        <v>Vegetables</v>
      </c>
      <c r="C92" s="57" t="s">
        <v>998</v>
      </c>
      <c r="D92" s="57" t="s">
        <v>203</v>
      </c>
      <c r="E92" s="58">
        <v>0.05</v>
      </c>
      <c r="F92" s="57">
        <v>0.72800000000000009</v>
      </c>
      <c r="G92" s="57">
        <f t="shared" si="31"/>
        <v>3.6400000000000009E-2</v>
      </c>
      <c r="H92" s="57">
        <f t="shared" si="41"/>
        <v>4.9189189189189199E-4</v>
      </c>
      <c r="I92" s="57">
        <v>3.0779999999999994</v>
      </c>
      <c r="J92" s="57">
        <f t="shared" si="29"/>
        <v>0.15389999999999998</v>
      </c>
      <c r="K92" s="57">
        <f t="shared" si="42"/>
        <v>2.0797297297297295E-3</v>
      </c>
      <c r="L92" s="57">
        <v>0</v>
      </c>
      <c r="M92" s="57">
        <f t="shared" si="32"/>
        <v>0</v>
      </c>
      <c r="N92" s="57">
        <f t="shared" si="43"/>
        <v>0</v>
      </c>
      <c r="O92" s="24">
        <v>9.0179999999999989</v>
      </c>
      <c r="P92" s="24">
        <f t="shared" si="33"/>
        <v>0.45089999999999997</v>
      </c>
      <c r="Q92" s="57">
        <f t="shared" si="44"/>
        <v>6.0932432432432432E-3</v>
      </c>
      <c r="R92" s="19">
        <f t="shared" si="34"/>
        <v>8.0727434020847214E-2</v>
      </c>
      <c r="S92" s="19">
        <f t="shared" si="35"/>
        <v>0.34131736526946105</v>
      </c>
      <c r="T92" s="19">
        <f t="shared" si="30"/>
        <v>0.4220447992903083</v>
      </c>
      <c r="U92" s="90">
        <f t="shared" si="36"/>
        <v>0.57795520070969175</v>
      </c>
    </row>
    <row r="93" spans="1:21">
      <c r="A93" s="57" t="s">
        <v>223</v>
      </c>
      <c r="B93" s="87" t="str">
        <f>_xlfn.XLOOKUP(D93,Table5[Ingredient],Table5[Category],"",FALSE)</f>
        <v>Meat (excluding beef)</v>
      </c>
      <c r="C93" s="57" t="s">
        <v>999</v>
      </c>
      <c r="D93" s="57" t="s">
        <v>224</v>
      </c>
      <c r="E93" s="58">
        <v>0.9</v>
      </c>
      <c r="F93" s="57">
        <v>2.4000000000000021E-2</v>
      </c>
      <c r="G93" s="57">
        <f t="shared" si="31"/>
        <v>2.1600000000000018E-2</v>
      </c>
      <c r="H93" s="57">
        <f t="shared" si="41"/>
        <v>2.9189189189189212E-4</v>
      </c>
      <c r="I93" s="57">
        <v>0.26999999999999996</v>
      </c>
      <c r="J93" s="57">
        <f t="shared" si="29"/>
        <v>0.24299999999999997</v>
      </c>
      <c r="K93" s="57">
        <f t="shared" si="42"/>
        <v>3.2837837837837833E-3</v>
      </c>
      <c r="L93" s="57">
        <v>0</v>
      </c>
      <c r="M93" s="57">
        <f t="shared" si="32"/>
        <v>0</v>
      </c>
      <c r="N93" s="57">
        <f t="shared" si="43"/>
        <v>0</v>
      </c>
      <c r="O93" s="24">
        <v>0.42399999999999993</v>
      </c>
      <c r="P93" s="24">
        <f t="shared" si="33"/>
        <v>0.38159999999999994</v>
      </c>
      <c r="Q93" s="57">
        <f t="shared" si="44"/>
        <v>5.1567567567567555E-3</v>
      </c>
      <c r="R93" s="19">
        <f t="shared" si="34"/>
        <v>5.6603773584905717E-2</v>
      </c>
      <c r="S93" s="19">
        <f t="shared" si="35"/>
        <v>0.6367924528301887</v>
      </c>
      <c r="T93" s="19">
        <f t="shared" si="30"/>
        <v>0.69339622641509446</v>
      </c>
      <c r="U93" s="90">
        <f t="shared" si="36"/>
        <v>0.30660377358490554</v>
      </c>
    </row>
    <row r="94" spans="1:21">
      <c r="A94" s="57" t="s">
        <v>223</v>
      </c>
      <c r="B94" s="87" t="str">
        <f>_xlfn.XLOOKUP(D94,Table5[Ingredient],Table5[Category],"",FALSE)</f>
        <v>Vegetables</v>
      </c>
      <c r="C94" s="57" t="s">
        <v>999</v>
      </c>
      <c r="D94" s="57" t="s">
        <v>203</v>
      </c>
      <c r="E94" s="58">
        <v>0.05</v>
      </c>
      <c r="F94" s="57">
        <v>2.4000000000000021E-2</v>
      </c>
      <c r="G94" s="57">
        <f t="shared" si="31"/>
        <v>1.2000000000000012E-3</v>
      </c>
      <c r="H94" s="57">
        <f t="shared" si="41"/>
        <v>1.6216216216216232E-5</v>
      </c>
      <c r="I94" s="57">
        <v>0.26999999999999996</v>
      </c>
      <c r="J94" s="57">
        <f t="shared" si="29"/>
        <v>1.3499999999999998E-2</v>
      </c>
      <c r="K94" s="57">
        <f t="shared" si="42"/>
        <v>1.824324324324324E-4</v>
      </c>
      <c r="L94" s="57">
        <v>0</v>
      </c>
      <c r="M94" s="57">
        <f t="shared" si="32"/>
        <v>0</v>
      </c>
      <c r="N94" s="57">
        <f t="shared" si="43"/>
        <v>0</v>
      </c>
      <c r="O94" s="24">
        <v>0.42399999999999993</v>
      </c>
      <c r="P94" s="24">
        <f t="shared" si="33"/>
        <v>2.1199999999999997E-2</v>
      </c>
      <c r="Q94" s="57">
        <f t="shared" si="44"/>
        <v>2.8648648648648642E-4</v>
      </c>
      <c r="R94" s="19">
        <f t="shared" si="34"/>
        <v>5.6603773584905724E-2</v>
      </c>
      <c r="S94" s="19">
        <f t="shared" si="35"/>
        <v>0.6367924528301887</v>
      </c>
      <c r="T94" s="19">
        <f t="shared" si="30"/>
        <v>0.69339622641509446</v>
      </c>
      <c r="U94" s="90">
        <f t="shared" si="36"/>
        <v>0.30660377358490554</v>
      </c>
    </row>
    <row r="95" spans="1:21">
      <c r="A95" s="57" t="s">
        <v>223</v>
      </c>
      <c r="B95" s="87" t="str">
        <f>_xlfn.XLOOKUP(D95,Table5[Ingredient],Table5[Category],"",FALSE)</f>
        <v>Vegetables</v>
      </c>
      <c r="C95" s="57" t="s">
        <v>1000</v>
      </c>
      <c r="D95" s="57" t="s">
        <v>225</v>
      </c>
      <c r="E95" s="58">
        <v>0.5</v>
      </c>
      <c r="F95" s="57">
        <v>0.71800000000000019</v>
      </c>
      <c r="G95" s="57">
        <f t="shared" si="31"/>
        <v>0.3590000000000001</v>
      </c>
      <c r="H95" s="57">
        <f t="shared" si="41"/>
        <v>4.8513513513513528E-3</v>
      </c>
      <c r="I95" s="57">
        <v>7.0540000000000003</v>
      </c>
      <c r="J95" s="57">
        <f t="shared" si="29"/>
        <v>3.5270000000000001</v>
      </c>
      <c r="K95" s="57">
        <f t="shared" si="42"/>
        <v>4.7662162162162167E-2</v>
      </c>
      <c r="L95" s="57">
        <v>2.286</v>
      </c>
      <c r="M95" s="57">
        <f t="shared" si="32"/>
        <v>1.143</v>
      </c>
      <c r="N95" s="57">
        <f t="shared" si="43"/>
        <v>1.5445945945945946E-2</v>
      </c>
      <c r="O95" s="24">
        <v>11.085999999999999</v>
      </c>
      <c r="P95" s="24">
        <f t="shared" si="33"/>
        <v>5.5429999999999993</v>
      </c>
      <c r="Q95" s="57">
        <f t="shared" si="44"/>
        <v>7.4905405405405398E-2</v>
      </c>
      <c r="R95" s="19">
        <f t="shared" si="34"/>
        <v>6.4766372000721661E-2</v>
      </c>
      <c r="S95" s="19">
        <f t="shared" si="35"/>
        <v>0.84250405917373272</v>
      </c>
      <c r="T95" s="19">
        <f t="shared" si="30"/>
        <v>0.90727043117445438</v>
      </c>
      <c r="U95" s="90">
        <f t="shared" si="36"/>
        <v>9.2729568825545616E-2</v>
      </c>
    </row>
    <row r="96" spans="1:21">
      <c r="A96" s="57" t="s">
        <v>223</v>
      </c>
      <c r="B96" s="87" t="str">
        <f>_xlfn.XLOOKUP(D96,Table5[Ingredient],Table5[Category],"",FALSE)</f>
        <v>Dairy products</v>
      </c>
      <c r="C96" s="57" t="s">
        <v>1000</v>
      </c>
      <c r="D96" s="57" t="s">
        <v>183</v>
      </c>
      <c r="E96" s="58">
        <v>0.2</v>
      </c>
      <c r="F96" s="57">
        <v>0.71800000000000019</v>
      </c>
      <c r="G96" s="57">
        <f t="shared" si="31"/>
        <v>0.14360000000000003</v>
      </c>
      <c r="H96" s="57">
        <f t="shared" si="41"/>
        <v>1.9405405405405411E-3</v>
      </c>
      <c r="I96" s="57">
        <v>7.0540000000000003</v>
      </c>
      <c r="J96" s="57">
        <f t="shared" si="29"/>
        <v>1.4108000000000001</v>
      </c>
      <c r="K96" s="57">
        <f t="shared" si="42"/>
        <v>1.9064864864864865E-2</v>
      </c>
      <c r="L96" s="57">
        <v>2.286</v>
      </c>
      <c r="M96" s="57">
        <f t="shared" si="32"/>
        <v>0.45720000000000005</v>
      </c>
      <c r="N96" s="57">
        <f t="shared" si="43"/>
        <v>6.178378378378379E-3</v>
      </c>
      <c r="O96" s="24">
        <v>11.085999999999999</v>
      </c>
      <c r="P96" s="24">
        <f t="shared" si="33"/>
        <v>2.2171999999999996</v>
      </c>
      <c r="Q96" s="57">
        <f t="shared" si="44"/>
        <v>2.9962162162162156E-2</v>
      </c>
      <c r="R96" s="19">
        <f t="shared" si="34"/>
        <v>6.4766372000721661E-2</v>
      </c>
      <c r="S96" s="19">
        <f t="shared" si="35"/>
        <v>0.84250405917373283</v>
      </c>
      <c r="T96" s="19">
        <f t="shared" si="30"/>
        <v>0.90727043117445449</v>
      </c>
      <c r="U96" s="90">
        <f t="shared" si="36"/>
        <v>9.2729568825545505E-2</v>
      </c>
    </row>
    <row r="97" spans="1:21">
      <c r="A97" s="57" t="s">
        <v>223</v>
      </c>
      <c r="B97" s="87" t="str">
        <f>_xlfn.XLOOKUP(D97,Table5[Ingredient],Table5[Category],"",FALSE)</f>
        <v>Dairy products</v>
      </c>
      <c r="C97" s="57" t="s">
        <v>1000</v>
      </c>
      <c r="D97" s="57" t="s">
        <v>184</v>
      </c>
      <c r="E97" s="58">
        <v>0.1</v>
      </c>
      <c r="F97" s="57">
        <v>0.71800000000000019</v>
      </c>
      <c r="G97" s="57">
        <f t="shared" si="31"/>
        <v>7.1800000000000017E-2</v>
      </c>
      <c r="H97" s="57">
        <f t="shared" si="41"/>
        <v>9.7027027027027054E-4</v>
      </c>
      <c r="I97" s="57">
        <v>7.0540000000000003</v>
      </c>
      <c r="J97" s="57">
        <f t="shared" si="29"/>
        <v>0.70540000000000003</v>
      </c>
      <c r="K97" s="57">
        <f t="shared" si="42"/>
        <v>9.5324324324324323E-3</v>
      </c>
      <c r="L97" s="57">
        <v>2.286</v>
      </c>
      <c r="M97" s="57">
        <f t="shared" si="32"/>
        <v>0.22860000000000003</v>
      </c>
      <c r="N97" s="57">
        <f t="shared" si="43"/>
        <v>3.0891891891891895E-3</v>
      </c>
      <c r="O97" s="24">
        <v>11.085999999999999</v>
      </c>
      <c r="P97" s="24">
        <f t="shared" si="33"/>
        <v>1.1085999999999998</v>
      </c>
      <c r="Q97" s="57">
        <f t="shared" si="44"/>
        <v>1.4981081081081078E-2</v>
      </c>
      <c r="R97" s="19">
        <f t="shared" si="34"/>
        <v>6.4766372000721661E-2</v>
      </c>
      <c r="S97" s="19">
        <f t="shared" si="35"/>
        <v>0.84250405917373283</v>
      </c>
      <c r="T97" s="19">
        <f t="shared" si="30"/>
        <v>0.90727043117445449</v>
      </c>
      <c r="U97" s="90">
        <f t="shared" si="36"/>
        <v>9.2729568825545505E-2</v>
      </c>
    </row>
    <row r="98" spans="1:21">
      <c r="A98" s="57" t="s">
        <v>223</v>
      </c>
      <c r="B98" s="87" t="str">
        <f>_xlfn.XLOOKUP(D98,Table5[Ingredient],Table5[Category],"",FALSE)</f>
        <v>Starch/satiating food</v>
      </c>
      <c r="C98" s="57" t="s">
        <v>1000</v>
      </c>
      <c r="D98" s="57" t="s">
        <v>195</v>
      </c>
      <c r="E98" s="58">
        <v>0.1</v>
      </c>
      <c r="F98" s="57">
        <v>0.71800000000000019</v>
      </c>
      <c r="G98" s="57">
        <f t="shared" si="31"/>
        <v>7.1800000000000017E-2</v>
      </c>
      <c r="H98" s="57">
        <f t="shared" si="41"/>
        <v>9.7027027027027054E-4</v>
      </c>
      <c r="I98" s="57">
        <v>7.0540000000000003</v>
      </c>
      <c r="J98" s="57">
        <f t="shared" si="29"/>
        <v>0.70540000000000003</v>
      </c>
      <c r="K98" s="57">
        <f t="shared" si="42"/>
        <v>9.5324324324324323E-3</v>
      </c>
      <c r="L98" s="57">
        <v>2.286</v>
      </c>
      <c r="M98" s="57">
        <f t="shared" si="32"/>
        <v>0.22860000000000003</v>
      </c>
      <c r="N98" s="57">
        <f t="shared" si="43"/>
        <v>3.0891891891891895E-3</v>
      </c>
      <c r="O98" s="24">
        <v>11.085999999999999</v>
      </c>
      <c r="P98" s="24">
        <f t="shared" si="33"/>
        <v>1.1085999999999998</v>
      </c>
      <c r="Q98" s="57">
        <f t="shared" si="44"/>
        <v>1.4981081081081078E-2</v>
      </c>
      <c r="R98" s="19">
        <f t="shared" si="34"/>
        <v>6.4766372000721661E-2</v>
      </c>
      <c r="S98" s="19">
        <f t="shared" si="35"/>
        <v>0.84250405917373283</v>
      </c>
      <c r="T98" s="19">
        <f t="shared" ref="T98:T119" si="45">(G98+J98+M98)/P98</f>
        <v>0.90727043117445449</v>
      </c>
      <c r="U98" s="90">
        <f t="shared" si="36"/>
        <v>9.2729568825545505E-2</v>
      </c>
    </row>
    <row r="99" spans="1:21">
      <c r="A99" s="57" t="s">
        <v>223</v>
      </c>
      <c r="B99" s="87" t="str">
        <f>_xlfn.XLOOKUP(D99,Table5[Ingredient],Table5[Category],"",FALSE)</f>
        <v>Starch/satiating food</v>
      </c>
      <c r="C99" s="57" t="s">
        <v>197</v>
      </c>
      <c r="D99" s="57" t="s">
        <v>197</v>
      </c>
      <c r="E99" s="58">
        <v>1</v>
      </c>
      <c r="F99" s="57">
        <v>1.2520000000000002</v>
      </c>
      <c r="G99" s="57">
        <f t="shared" si="31"/>
        <v>1.2520000000000002</v>
      </c>
      <c r="H99" s="57">
        <f t="shared" si="41"/>
        <v>1.6918918918918922E-2</v>
      </c>
      <c r="I99" s="57">
        <v>1.5780000000000007</v>
      </c>
      <c r="J99" s="57">
        <f t="shared" si="29"/>
        <v>1.5780000000000007</v>
      </c>
      <c r="K99" s="57">
        <f t="shared" si="42"/>
        <v>2.1324324324324333E-2</v>
      </c>
      <c r="L99" s="57">
        <v>0.73600000000000021</v>
      </c>
      <c r="M99" s="57">
        <f t="shared" si="32"/>
        <v>0.73600000000000021</v>
      </c>
      <c r="N99" s="57">
        <f t="shared" si="43"/>
        <v>9.9459459459459495E-3</v>
      </c>
      <c r="O99" s="24">
        <v>10.948000000000004</v>
      </c>
      <c r="P99" s="24">
        <f t="shared" si="33"/>
        <v>10.948000000000004</v>
      </c>
      <c r="Q99" s="57">
        <f t="shared" si="44"/>
        <v>0.14794594594594601</v>
      </c>
      <c r="R99" s="19">
        <f t="shared" si="34"/>
        <v>0.11435878699305807</v>
      </c>
      <c r="S99" s="19">
        <f t="shared" si="35"/>
        <v>0.211362805991962</v>
      </c>
      <c r="T99" s="19">
        <f t="shared" si="45"/>
        <v>0.32572159298502007</v>
      </c>
      <c r="U99" s="90">
        <f t="shared" si="36"/>
        <v>0.67427840701497987</v>
      </c>
    </row>
    <row r="100" spans="1:21">
      <c r="A100" s="57" t="s">
        <v>223</v>
      </c>
      <c r="B100" s="87" t="str">
        <f>_xlfn.XLOOKUP(D100,Table5[Ingredient],Table5[Category],"",FALSE)</f>
        <v>Dairy products</v>
      </c>
      <c r="C100" s="57" t="s">
        <v>1001</v>
      </c>
      <c r="D100" s="57" t="s">
        <v>192</v>
      </c>
      <c r="E100" s="58">
        <v>0.8</v>
      </c>
      <c r="F100" s="57">
        <v>0.22400000000000009</v>
      </c>
      <c r="G100" s="57">
        <f t="shared" si="31"/>
        <v>0.17920000000000008</v>
      </c>
      <c r="H100" s="57">
        <f t="shared" si="41"/>
        <v>2.4216216216216228E-3</v>
      </c>
      <c r="I100" s="57">
        <v>3.5179999999999998</v>
      </c>
      <c r="J100" s="57">
        <f t="shared" si="29"/>
        <v>2.8144</v>
      </c>
      <c r="K100" s="57">
        <f t="shared" si="42"/>
        <v>3.8032432432432435E-2</v>
      </c>
      <c r="L100" s="57">
        <v>1.976</v>
      </c>
      <c r="M100" s="57">
        <f t="shared" si="32"/>
        <v>1.5808</v>
      </c>
      <c r="N100" s="57">
        <f t="shared" si="43"/>
        <v>2.1362162162162163E-2</v>
      </c>
      <c r="O100" s="24">
        <v>13.771999999999998</v>
      </c>
      <c r="P100" s="24">
        <f t="shared" si="33"/>
        <v>11.0176</v>
      </c>
      <c r="Q100" s="57">
        <f t="shared" si="44"/>
        <v>0.14888648648648647</v>
      </c>
      <c r="R100" s="19">
        <f t="shared" si="34"/>
        <v>1.6264885274469947E-2</v>
      </c>
      <c r="S100" s="19">
        <f t="shared" si="35"/>
        <v>0.39892535579436539</v>
      </c>
      <c r="T100" s="19">
        <f t="shared" si="45"/>
        <v>0.4151902410688354</v>
      </c>
      <c r="U100" s="90">
        <f t="shared" si="36"/>
        <v>0.5848097589311646</v>
      </c>
    </row>
    <row r="101" spans="1:21">
      <c r="A101" s="57" t="s">
        <v>223</v>
      </c>
      <c r="B101" s="87" t="str">
        <f>_xlfn.XLOOKUP(D101,Table5[Ingredient],Table5[Category],"",FALSE)</f>
        <v>Fruit</v>
      </c>
      <c r="C101" s="57" t="s">
        <v>1001</v>
      </c>
      <c r="D101" s="57" t="s">
        <v>211</v>
      </c>
      <c r="E101" s="58">
        <v>0.15</v>
      </c>
      <c r="F101" s="57">
        <v>0.22400000000000009</v>
      </c>
      <c r="G101" s="57">
        <f t="shared" si="31"/>
        <v>3.3600000000000012E-2</v>
      </c>
      <c r="H101" s="57">
        <f t="shared" si="41"/>
        <v>4.5405405405405422E-4</v>
      </c>
      <c r="I101" s="57">
        <v>3.5179999999999998</v>
      </c>
      <c r="J101" s="57">
        <f t="shared" si="29"/>
        <v>0.52769999999999995</v>
      </c>
      <c r="K101" s="57">
        <f t="shared" si="42"/>
        <v>7.1310810810810803E-3</v>
      </c>
      <c r="L101" s="57">
        <v>1.976</v>
      </c>
      <c r="M101" s="57">
        <f t="shared" si="32"/>
        <v>0.2964</v>
      </c>
      <c r="N101" s="57">
        <f t="shared" si="43"/>
        <v>4.0054054054054055E-3</v>
      </c>
      <c r="O101" s="24">
        <v>13.771999999999998</v>
      </c>
      <c r="P101" s="24">
        <f t="shared" si="33"/>
        <v>2.0657999999999999</v>
      </c>
      <c r="Q101" s="57">
        <f t="shared" si="44"/>
        <v>2.7916216216216216E-2</v>
      </c>
      <c r="R101" s="19">
        <f t="shared" si="34"/>
        <v>1.6264885274469947E-2</v>
      </c>
      <c r="S101" s="19">
        <f t="shared" si="35"/>
        <v>0.39892535579436539</v>
      </c>
      <c r="T101" s="19">
        <f t="shared" si="45"/>
        <v>0.41519024106883529</v>
      </c>
      <c r="U101" s="90">
        <f t="shared" si="36"/>
        <v>0.58480975893116471</v>
      </c>
    </row>
    <row r="102" spans="1:21">
      <c r="A102" s="57" t="s">
        <v>223</v>
      </c>
      <c r="B102" s="87" t="str">
        <f>_xlfn.XLOOKUP(D102,Table5[Ingredient],Table5[Category],"",FALSE)</f>
        <v xml:space="preserve">Other </v>
      </c>
      <c r="C102" s="57" t="s">
        <v>1002</v>
      </c>
      <c r="D102" s="57" t="s">
        <v>187</v>
      </c>
      <c r="E102" s="58">
        <v>0.7</v>
      </c>
      <c r="F102" s="57">
        <v>0.14800000000000002</v>
      </c>
      <c r="G102" s="57">
        <f t="shared" si="31"/>
        <v>0.10360000000000001</v>
      </c>
      <c r="H102" s="57">
        <f t="shared" si="41"/>
        <v>1.4000000000000002E-3</v>
      </c>
      <c r="I102" s="57">
        <v>7.7699999999999991E-2</v>
      </c>
      <c r="J102" s="57">
        <f t="shared" si="29"/>
        <v>5.4389999999999994E-2</v>
      </c>
      <c r="K102" s="57">
        <f t="shared" si="42"/>
        <v>7.3499999999999987E-4</v>
      </c>
      <c r="L102" s="57">
        <v>0</v>
      </c>
      <c r="M102" s="57">
        <f t="shared" si="32"/>
        <v>0</v>
      </c>
      <c r="N102" s="57">
        <f t="shared" si="43"/>
        <v>0</v>
      </c>
      <c r="O102" s="24">
        <v>0.24</v>
      </c>
      <c r="P102" s="24">
        <f t="shared" si="33"/>
        <v>0.16799999999999998</v>
      </c>
      <c r="Q102" s="57">
        <f t="shared" si="44"/>
        <v>2.2702702702702702E-3</v>
      </c>
      <c r="R102" s="19">
        <f t="shared" si="34"/>
        <v>0.61666666666666681</v>
      </c>
      <c r="S102" s="19">
        <f t="shared" si="35"/>
        <v>0.32374999999999998</v>
      </c>
      <c r="T102" s="19">
        <f t="shared" si="45"/>
        <v>0.9404166666666669</v>
      </c>
      <c r="U102" s="90">
        <f t="shared" si="36"/>
        <v>5.9583333333333099E-2</v>
      </c>
    </row>
    <row r="103" spans="1:21">
      <c r="A103" s="57" t="s">
        <v>223</v>
      </c>
      <c r="B103" s="87" t="str">
        <f>_xlfn.XLOOKUP(D103,Table5[Ingredient],Table5[Category],"",FALSE)</f>
        <v>Dairy products</v>
      </c>
      <c r="C103" s="57" t="s">
        <v>1002</v>
      </c>
      <c r="D103" s="57" t="s">
        <v>183</v>
      </c>
      <c r="E103" s="58">
        <v>0.2</v>
      </c>
      <c r="F103" s="57">
        <v>0.14800000000000002</v>
      </c>
      <c r="G103" s="57">
        <f t="shared" si="31"/>
        <v>2.9600000000000005E-2</v>
      </c>
      <c r="H103" s="57">
        <f t="shared" si="41"/>
        <v>4.0000000000000007E-4</v>
      </c>
      <c r="I103" s="57">
        <v>7.7699999999999991E-2</v>
      </c>
      <c r="J103" s="57">
        <f t="shared" si="29"/>
        <v>1.5539999999999998E-2</v>
      </c>
      <c r="K103" s="57">
        <f t="shared" si="42"/>
        <v>2.0999999999999998E-4</v>
      </c>
      <c r="L103" s="57">
        <v>0</v>
      </c>
      <c r="M103" s="57">
        <f t="shared" si="32"/>
        <v>0</v>
      </c>
      <c r="N103" s="57">
        <f t="shared" si="43"/>
        <v>0</v>
      </c>
      <c r="O103" s="24">
        <v>0.24</v>
      </c>
      <c r="P103" s="24">
        <f t="shared" si="33"/>
        <v>4.8000000000000001E-2</v>
      </c>
      <c r="Q103" s="57">
        <f t="shared" si="44"/>
        <v>6.4864864864864862E-4</v>
      </c>
      <c r="R103" s="19">
        <f t="shared" si="34"/>
        <v>0.61666666666666681</v>
      </c>
      <c r="S103" s="19">
        <f t="shared" si="35"/>
        <v>0.32374999999999998</v>
      </c>
      <c r="T103" s="19">
        <f t="shared" si="45"/>
        <v>0.94041666666666668</v>
      </c>
      <c r="U103" s="90">
        <f t="shared" si="36"/>
        <v>5.9583333333333321E-2</v>
      </c>
    </row>
    <row r="104" spans="1:21">
      <c r="A104" s="57" t="s">
        <v>223</v>
      </c>
      <c r="B104" s="87" t="str">
        <f>_xlfn.XLOOKUP(D104,Table5[Ingredient],Table5[Category],"",FALSE)</f>
        <v>Dairy products</v>
      </c>
      <c r="C104" s="57" t="s">
        <v>1002</v>
      </c>
      <c r="D104" s="57" t="s">
        <v>184</v>
      </c>
      <c r="E104" s="58">
        <v>0.05</v>
      </c>
      <c r="F104" s="57">
        <v>0.14800000000000002</v>
      </c>
      <c r="G104" s="57">
        <f t="shared" si="31"/>
        <v>7.4000000000000012E-3</v>
      </c>
      <c r="H104" s="57">
        <f t="shared" si="41"/>
        <v>1.0000000000000002E-4</v>
      </c>
      <c r="I104" s="57">
        <v>7.7699999999999991E-2</v>
      </c>
      <c r="J104" s="57">
        <f t="shared" si="29"/>
        <v>3.8849999999999996E-3</v>
      </c>
      <c r="K104" s="57">
        <f t="shared" si="42"/>
        <v>5.2499999999999995E-5</v>
      </c>
      <c r="L104" s="57">
        <v>0</v>
      </c>
      <c r="M104" s="57">
        <f t="shared" si="32"/>
        <v>0</v>
      </c>
      <c r="N104" s="57">
        <f t="shared" si="43"/>
        <v>0</v>
      </c>
      <c r="O104" s="24">
        <v>0.24</v>
      </c>
      <c r="P104" s="24">
        <f t="shared" si="33"/>
        <v>1.2E-2</v>
      </c>
      <c r="Q104" s="57">
        <f t="shared" si="44"/>
        <v>1.6216216216216215E-4</v>
      </c>
      <c r="R104" s="19">
        <f t="shared" si="34"/>
        <v>0.61666666666666681</v>
      </c>
      <c r="S104" s="19">
        <f t="shared" si="35"/>
        <v>0.32374999999999998</v>
      </c>
      <c r="T104" s="19">
        <f t="shared" si="45"/>
        <v>0.94041666666666668</v>
      </c>
      <c r="U104" s="90">
        <f t="shared" si="36"/>
        <v>5.9583333333333321E-2</v>
      </c>
    </row>
    <row r="105" spans="1:21">
      <c r="A105" s="57" t="s">
        <v>226</v>
      </c>
      <c r="B105" s="87" t="str">
        <f>_xlfn.XLOOKUP(D105,Table5[Ingredient],Table5[Category],"",FALSE)</f>
        <v>Vegetables</v>
      </c>
      <c r="C105" s="57" t="s">
        <v>1003</v>
      </c>
      <c r="D105" s="57" t="s">
        <v>196</v>
      </c>
      <c r="E105" s="58">
        <v>0.35</v>
      </c>
      <c r="F105" s="57">
        <v>1.74</v>
      </c>
      <c r="G105" s="57">
        <f t="shared" si="31"/>
        <v>0.60899999999999999</v>
      </c>
      <c r="H105" s="57">
        <f t="shared" ref="H105:H119" si="46">G105/$W$9</f>
        <v>7.081395348837209E-3</v>
      </c>
      <c r="I105" s="57">
        <v>7.9779999999999998</v>
      </c>
      <c r="J105" s="57">
        <f t="shared" si="29"/>
        <v>2.7922999999999996</v>
      </c>
      <c r="K105" s="57">
        <f t="shared" ref="K105:K119" si="47">J105/$W$9</f>
        <v>3.2468604651162788E-2</v>
      </c>
      <c r="L105" s="57">
        <v>0</v>
      </c>
      <c r="M105" s="57">
        <f t="shared" si="32"/>
        <v>0</v>
      </c>
      <c r="N105" s="57">
        <f t="shared" ref="N105:N119" si="48">M105/$W$9</f>
        <v>0</v>
      </c>
      <c r="O105" s="24">
        <v>14.475999999999999</v>
      </c>
      <c r="P105" s="24">
        <f t="shared" si="33"/>
        <v>5.0665999999999993</v>
      </c>
      <c r="Q105" s="57">
        <f t="shared" ref="Q105:Q119" si="49">P105/$W$9</f>
        <v>5.8913953488372084E-2</v>
      </c>
      <c r="R105" s="19">
        <f t="shared" si="34"/>
        <v>0.12019894998618404</v>
      </c>
      <c r="S105" s="19">
        <f t="shared" si="35"/>
        <v>0.55111909367228518</v>
      </c>
      <c r="T105" s="19">
        <f t="shared" si="45"/>
        <v>0.67131804365846914</v>
      </c>
      <c r="U105" s="90">
        <f t="shared" si="36"/>
        <v>0.32868195634153086</v>
      </c>
    </row>
    <row r="106" spans="1:21">
      <c r="A106" s="57" t="s">
        <v>226</v>
      </c>
      <c r="B106" s="87" t="str">
        <f>_xlfn.XLOOKUP(D106,Table5[Ingredient],Table5[Category],"",FALSE)</f>
        <v>Dairy products</v>
      </c>
      <c r="C106" s="57" t="s">
        <v>1003</v>
      </c>
      <c r="D106" s="57" t="s">
        <v>183</v>
      </c>
      <c r="E106" s="58">
        <v>0.2</v>
      </c>
      <c r="F106" s="57">
        <v>1.74</v>
      </c>
      <c r="G106" s="57">
        <f t="shared" si="31"/>
        <v>0.34800000000000003</v>
      </c>
      <c r="H106" s="57">
        <f t="shared" si="46"/>
        <v>4.0465116279069773E-3</v>
      </c>
      <c r="I106" s="57">
        <v>7.9779999999999998</v>
      </c>
      <c r="J106" s="57">
        <f t="shared" si="29"/>
        <v>1.5956000000000001</v>
      </c>
      <c r="K106" s="57">
        <f t="shared" si="47"/>
        <v>1.8553488372093026E-2</v>
      </c>
      <c r="L106" s="57">
        <v>0</v>
      </c>
      <c r="M106" s="57">
        <f t="shared" si="32"/>
        <v>0</v>
      </c>
      <c r="N106" s="57">
        <f t="shared" si="48"/>
        <v>0</v>
      </c>
      <c r="O106" s="24">
        <v>14.475999999999999</v>
      </c>
      <c r="P106" s="24">
        <f t="shared" si="33"/>
        <v>2.8952</v>
      </c>
      <c r="Q106" s="57">
        <f t="shared" si="49"/>
        <v>3.3665116279069769E-2</v>
      </c>
      <c r="R106" s="19">
        <f t="shared" si="34"/>
        <v>0.12019894998618404</v>
      </c>
      <c r="S106" s="19">
        <f t="shared" si="35"/>
        <v>0.55111909367228518</v>
      </c>
      <c r="T106" s="19">
        <f t="shared" si="45"/>
        <v>0.67131804365846925</v>
      </c>
      <c r="U106" s="90">
        <f t="shared" si="36"/>
        <v>0.32868195634153075</v>
      </c>
    </row>
    <row r="107" spans="1:21">
      <c r="A107" s="57" t="s">
        <v>226</v>
      </c>
      <c r="B107" s="87" t="str">
        <f>_xlfn.XLOOKUP(D107,Table5[Ingredient],Table5[Category],"",FALSE)</f>
        <v>Starch/satiating food</v>
      </c>
      <c r="C107" s="57" t="s">
        <v>1003</v>
      </c>
      <c r="D107" s="57" t="s">
        <v>197</v>
      </c>
      <c r="E107" s="58">
        <v>0.2</v>
      </c>
      <c r="F107" s="57">
        <v>1.74</v>
      </c>
      <c r="G107" s="57">
        <f t="shared" si="31"/>
        <v>0.34800000000000003</v>
      </c>
      <c r="H107" s="57">
        <f t="shared" si="46"/>
        <v>4.0465116279069773E-3</v>
      </c>
      <c r="I107" s="57">
        <v>7.9779999999999998</v>
      </c>
      <c r="J107" s="57">
        <f t="shared" si="29"/>
        <v>1.5956000000000001</v>
      </c>
      <c r="K107" s="57">
        <f t="shared" si="47"/>
        <v>1.8553488372093026E-2</v>
      </c>
      <c r="L107" s="57">
        <v>0</v>
      </c>
      <c r="M107" s="57">
        <f t="shared" si="32"/>
        <v>0</v>
      </c>
      <c r="N107" s="57">
        <f t="shared" si="48"/>
        <v>0</v>
      </c>
      <c r="O107" s="24">
        <v>14.475999999999999</v>
      </c>
      <c r="P107" s="24">
        <f t="shared" si="33"/>
        <v>2.8952</v>
      </c>
      <c r="Q107" s="57">
        <f t="shared" si="49"/>
        <v>3.3665116279069769E-2</v>
      </c>
      <c r="R107" s="19">
        <f t="shared" si="34"/>
        <v>0.12019894998618404</v>
      </c>
      <c r="S107" s="19">
        <f t="shared" si="35"/>
        <v>0.55111909367228518</v>
      </c>
      <c r="T107" s="19">
        <f t="shared" si="45"/>
        <v>0.67131804365846925</v>
      </c>
      <c r="U107" s="90">
        <f t="shared" si="36"/>
        <v>0.32868195634153075</v>
      </c>
    </row>
    <row r="108" spans="1:21">
      <c r="A108" s="57" t="s">
        <v>226</v>
      </c>
      <c r="B108" s="87" t="str">
        <f>_xlfn.XLOOKUP(D108,Table5[Ingredient],Table5[Category],"",FALSE)</f>
        <v>Dairy products</v>
      </c>
      <c r="C108" s="57" t="s">
        <v>1003</v>
      </c>
      <c r="D108" s="57" t="s">
        <v>184</v>
      </c>
      <c r="E108" s="58">
        <v>0.1</v>
      </c>
      <c r="F108" s="57">
        <v>1.74</v>
      </c>
      <c r="G108" s="57">
        <f t="shared" si="31"/>
        <v>0.17400000000000002</v>
      </c>
      <c r="H108" s="57">
        <f t="shared" si="46"/>
        <v>2.0232558139534887E-3</v>
      </c>
      <c r="I108" s="57">
        <v>7.9779999999999998</v>
      </c>
      <c r="J108" s="57">
        <f t="shared" si="29"/>
        <v>0.79780000000000006</v>
      </c>
      <c r="K108" s="57">
        <f t="shared" si="47"/>
        <v>9.2767441860465132E-3</v>
      </c>
      <c r="L108" s="57">
        <v>0</v>
      </c>
      <c r="M108" s="57">
        <f t="shared" si="32"/>
        <v>0</v>
      </c>
      <c r="N108" s="57">
        <f t="shared" si="48"/>
        <v>0</v>
      </c>
      <c r="O108" s="24">
        <v>14.475999999999999</v>
      </c>
      <c r="P108" s="24">
        <f t="shared" si="33"/>
        <v>1.4476</v>
      </c>
      <c r="Q108" s="57">
        <f t="shared" si="49"/>
        <v>1.6832558139534885E-2</v>
      </c>
      <c r="R108" s="19">
        <f t="shared" si="34"/>
        <v>0.12019894998618404</v>
      </c>
      <c r="S108" s="19">
        <f t="shared" si="35"/>
        <v>0.55111909367228518</v>
      </c>
      <c r="T108" s="19">
        <f t="shared" si="45"/>
        <v>0.67131804365846925</v>
      </c>
      <c r="U108" s="90">
        <f t="shared" si="36"/>
        <v>0.32868195634153075</v>
      </c>
    </row>
    <row r="109" spans="1:21">
      <c r="A109" s="57" t="s">
        <v>226</v>
      </c>
      <c r="B109" s="87" t="str">
        <f>_xlfn.XLOOKUP(D109,Table5[Ingredient],Table5[Category],"",FALSE)</f>
        <v>Vegetables</v>
      </c>
      <c r="C109" s="57" t="s">
        <v>1003</v>
      </c>
      <c r="D109" s="57" t="s">
        <v>203</v>
      </c>
      <c r="E109" s="58">
        <v>0.1</v>
      </c>
      <c r="F109" s="57">
        <v>1.74</v>
      </c>
      <c r="G109" s="57">
        <f t="shared" si="31"/>
        <v>0.17400000000000002</v>
      </c>
      <c r="H109" s="57">
        <f t="shared" si="46"/>
        <v>2.0232558139534887E-3</v>
      </c>
      <c r="I109" s="57">
        <v>7.9779999999999998</v>
      </c>
      <c r="J109" s="57">
        <f t="shared" si="29"/>
        <v>0.79780000000000006</v>
      </c>
      <c r="K109" s="57">
        <f t="shared" si="47"/>
        <v>9.2767441860465132E-3</v>
      </c>
      <c r="L109" s="57">
        <v>0</v>
      </c>
      <c r="M109" s="57">
        <f t="shared" si="32"/>
        <v>0</v>
      </c>
      <c r="N109" s="57">
        <f t="shared" si="48"/>
        <v>0</v>
      </c>
      <c r="O109" s="24">
        <v>14.475999999999999</v>
      </c>
      <c r="P109" s="24">
        <f t="shared" si="33"/>
        <v>1.4476</v>
      </c>
      <c r="Q109" s="57">
        <f t="shared" si="49"/>
        <v>1.6832558139534885E-2</v>
      </c>
      <c r="R109" s="19">
        <f t="shared" si="34"/>
        <v>0.12019894998618404</v>
      </c>
      <c r="S109" s="19">
        <f t="shared" si="35"/>
        <v>0.55111909367228518</v>
      </c>
      <c r="T109" s="19">
        <f t="shared" si="45"/>
        <v>0.67131804365846925</v>
      </c>
      <c r="U109" s="90">
        <f t="shared" si="36"/>
        <v>0.32868195634153075</v>
      </c>
    </row>
    <row r="110" spans="1:21">
      <c r="A110" s="57" t="s">
        <v>226</v>
      </c>
      <c r="B110" s="87" t="str">
        <f>_xlfn.XLOOKUP(D110,Table5[Ingredient],Table5[Category],"",FALSE)</f>
        <v>Starch/satiating food</v>
      </c>
      <c r="C110" s="57" t="s">
        <v>1004</v>
      </c>
      <c r="D110" s="57" t="s">
        <v>178</v>
      </c>
      <c r="E110" s="58">
        <v>0.5</v>
      </c>
      <c r="F110" s="57">
        <v>0.67799999999999994</v>
      </c>
      <c r="G110" s="57">
        <f t="shared" si="31"/>
        <v>0.33899999999999997</v>
      </c>
      <c r="H110" s="57">
        <f t="shared" si="46"/>
        <v>3.941860465116279E-3</v>
      </c>
      <c r="I110" s="57">
        <v>1.502</v>
      </c>
      <c r="J110" s="57">
        <f t="shared" si="29"/>
        <v>0.751</v>
      </c>
      <c r="K110" s="57">
        <f t="shared" si="47"/>
        <v>8.7325581395348833E-3</v>
      </c>
      <c r="L110" s="57">
        <v>0</v>
      </c>
      <c r="M110" s="57">
        <f t="shared" si="32"/>
        <v>0</v>
      </c>
      <c r="N110" s="57">
        <f t="shared" si="48"/>
        <v>0</v>
      </c>
      <c r="O110" s="24">
        <v>15.468</v>
      </c>
      <c r="P110" s="24">
        <f t="shared" si="33"/>
        <v>7.734</v>
      </c>
      <c r="Q110" s="57">
        <f t="shared" si="49"/>
        <v>8.9930232558139533E-2</v>
      </c>
      <c r="R110" s="19">
        <f t="shared" si="34"/>
        <v>4.3832428238944912E-2</v>
      </c>
      <c r="S110" s="19">
        <f t="shared" si="35"/>
        <v>9.710369795707266E-2</v>
      </c>
      <c r="T110" s="19">
        <f t="shared" si="45"/>
        <v>0.14093612619601756</v>
      </c>
      <c r="U110" s="90">
        <f t="shared" si="36"/>
        <v>0.85906387380398241</v>
      </c>
    </row>
    <row r="111" spans="1:21">
      <c r="A111" s="57" t="s">
        <v>226</v>
      </c>
      <c r="B111" s="87" t="str">
        <f>_xlfn.XLOOKUP(D111,Table5[Ingredient],Table5[Category],"",FALSE)</f>
        <v xml:space="preserve">Other </v>
      </c>
      <c r="C111" s="57" t="s">
        <v>1004</v>
      </c>
      <c r="D111" s="57" t="s">
        <v>227</v>
      </c>
      <c r="E111" s="58">
        <v>0.25</v>
      </c>
      <c r="F111" s="57">
        <v>0.67799999999999994</v>
      </c>
      <c r="G111" s="57">
        <f t="shared" si="31"/>
        <v>0.16949999999999998</v>
      </c>
      <c r="H111" s="57">
        <f t="shared" si="46"/>
        <v>1.9709302325581395E-3</v>
      </c>
      <c r="I111" s="57">
        <v>1.502</v>
      </c>
      <c r="J111" s="57">
        <f t="shared" si="29"/>
        <v>0.3755</v>
      </c>
      <c r="K111" s="57">
        <f t="shared" si="47"/>
        <v>4.3662790697674416E-3</v>
      </c>
      <c r="L111" s="57">
        <v>0</v>
      </c>
      <c r="M111" s="57">
        <f t="shared" si="32"/>
        <v>0</v>
      </c>
      <c r="N111" s="57">
        <f t="shared" si="48"/>
        <v>0</v>
      </c>
      <c r="O111" s="24">
        <v>15.468</v>
      </c>
      <c r="P111" s="24">
        <f t="shared" si="33"/>
        <v>3.867</v>
      </c>
      <c r="Q111" s="57">
        <f t="shared" si="49"/>
        <v>4.4965116279069767E-2</v>
      </c>
      <c r="R111" s="19">
        <f t="shared" si="34"/>
        <v>4.3832428238944912E-2</v>
      </c>
      <c r="S111" s="19">
        <f t="shared" si="35"/>
        <v>9.710369795707266E-2</v>
      </c>
      <c r="T111" s="19">
        <f t="shared" si="45"/>
        <v>0.14093612619601756</v>
      </c>
      <c r="U111" s="90">
        <f t="shared" si="36"/>
        <v>0.85906387380398241</v>
      </c>
    </row>
    <row r="112" spans="1:21">
      <c r="A112" s="57" t="s">
        <v>226</v>
      </c>
      <c r="B112" s="87" t="str">
        <f>_xlfn.XLOOKUP(D112,Table5[Ingredient],Table5[Category],"",FALSE)</f>
        <v>Dairy products</v>
      </c>
      <c r="C112" s="57" t="s">
        <v>1004</v>
      </c>
      <c r="D112" s="57" t="s">
        <v>184</v>
      </c>
      <c r="E112" s="58">
        <v>0.1</v>
      </c>
      <c r="F112" s="57">
        <v>0.67799999999999994</v>
      </c>
      <c r="G112" s="57">
        <f t="shared" si="31"/>
        <v>6.7799999999999999E-2</v>
      </c>
      <c r="H112" s="57">
        <f t="shared" si="46"/>
        <v>7.8837209302325584E-4</v>
      </c>
      <c r="I112" s="57">
        <v>1.502</v>
      </c>
      <c r="J112" s="57">
        <f t="shared" si="29"/>
        <v>0.1502</v>
      </c>
      <c r="K112" s="57">
        <f t="shared" si="47"/>
        <v>1.7465116279069767E-3</v>
      </c>
      <c r="L112" s="57">
        <v>0</v>
      </c>
      <c r="M112" s="57">
        <f t="shared" si="32"/>
        <v>0</v>
      </c>
      <c r="N112" s="57">
        <f t="shared" si="48"/>
        <v>0</v>
      </c>
      <c r="O112" s="24">
        <v>15.468</v>
      </c>
      <c r="P112" s="24">
        <f t="shared" si="33"/>
        <v>1.5468000000000002</v>
      </c>
      <c r="Q112" s="57">
        <f t="shared" si="49"/>
        <v>1.7986046511627909E-2</v>
      </c>
      <c r="R112" s="19">
        <f t="shared" si="34"/>
        <v>4.3832428238944912E-2</v>
      </c>
      <c r="S112" s="19">
        <f t="shared" si="35"/>
        <v>9.710369795707266E-2</v>
      </c>
      <c r="T112" s="19">
        <f t="shared" si="45"/>
        <v>0.14093612619601756</v>
      </c>
      <c r="U112" s="90">
        <f t="shared" si="36"/>
        <v>0.85906387380398241</v>
      </c>
    </row>
    <row r="113" spans="1:21">
      <c r="A113" s="57" t="s">
        <v>226</v>
      </c>
      <c r="B113" s="87" t="str">
        <f>_xlfn.XLOOKUP(D113,Table5[Ingredient],Table5[Category],"",FALSE)</f>
        <v>Starch/satiating food</v>
      </c>
      <c r="C113" s="57" t="s">
        <v>1004</v>
      </c>
      <c r="D113" s="57" t="s">
        <v>205</v>
      </c>
      <c r="E113" s="58">
        <v>0.1</v>
      </c>
      <c r="F113" s="57">
        <v>0.67799999999999994</v>
      </c>
      <c r="G113" s="57">
        <f t="shared" si="31"/>
        <v>6.7799999999999999E-2</v>
      </c>
      <c r="H113" s="57">
        <f t="shared" si="46"/>
        <v>7.8837209302325584E-4</v>
      </c>
      <c r="I113" s="57">
        <v>1.502</v>
      </c>
      <c r="J113" s="57">
        <f t="shared" si="29"/>
        <v>0.1502</v>
      </c>
      <c r="K113" s="57">
        <f t="shared" si="47"/>
        <v>1.7465116279069767E-3</v>
      </c>
      <c r="L113" s="57">
        <v>0</v>
      </c>
      <c r="M113" s="57">
        <f t="shared" si="32"/>
        <v>0</v>
      </c>
      <c r="N113" s="57">
        <f t="shared" si="48"/>
        <v>0</v>
      </c>
      <c r="O113" s="24">
        <v>15.468</v>
      </c>
      <c r="P113" s="24">
        <f t="shared" si="33"/>
        <v>1.5468000000000002</v>
      </c>
      <c r="Q113" s="57">
        <f t="shared" si="49"/>
        <v>1.7986046511627909E-2</v>
      </c>
      <c r="R113" s="19">
        <f t="shared" si="34"/>
        <v>4.3832428238944912E-2</v>
      </c>
      <c r="S113" s="19">
        <f t="shared" si="35"/>
        <v>9.710369795707266E-2</v>
      </c>
      <c r="T113" s="19">
        <f t="shared" si="45"/>
        <v>0.14093612619601756</v>
      </c>
      <c r="U113" s="90">
        <f t="shared" si="36"/>
        <v>0.85906387380398241</v>
      </c>
    </row>
    <row r="114" spans="1:21">
      <c r="A114" s="57" t="s">
        <v>226</v>
      </c>
      <c r="B114" s="87" t="str">
        <f>_xlfn.XLOOKUP(D114,Table5[Ingredient],Table5[Category],"",FALSE)</f>
        <v>Starch/satiating food</v>
      </c>
      <c r="C114" s="57" t="s">
        <v>1005</v>
      </c>
      <c r="D114" s="57" t="s">
        <v>195</v>
      </c>
      <c r="E114" s="58">
        <v>0.35</v>
      </c>
      <c r="F114" s="57">
        <v>0</v>
      </c>
      <c r="G114" s="57">
        <f t="shared" si="31"/>
        <v>0</v>
      </c>
      <c r="H114" s="57">
        <f t="shared" si="46"/>
        <v>0</v>
      </c>
      <c r="I114" s="57">
        <v>0.29000000000000004</v>
      </c>
      <c r="J114" s="57">
        <f t="shared" si="29"/>
        <v>0.10150000000000001</v>
      </c>
      <c r="K114" s="57">
        <f t="shared" si="47"/>
        <v>1.180232558139535E-3</v>
      </c>
      <c r="L114" s="57">
        <v>0</v>
      </c>
      <c r="M114" s="57">
        <f t="shared" si="32"/>
        <v>0</v>
      </c>
      <c r="N114" s="57">
        <f t="shared" si="48"/>
        <v>0</v>
      </c>
      <c r="O114" s="24">
        <v>0.47</v>
      </c>
      <c r="P114" s="24">
        <f t="shared" si="33"/>
        <v>0.16449999999999998</v>
      </c>
      <c r="Q114" s="57">
        <f t="shared" si="49"/>
        <v>1.9127906976744184E-3</v>
      </c>
      <c r="R114" s="19">
        <f t="shared" si="34"/>
        <v>0</v>
      </c>
      <c r="S114" s="19">
        <f t="shared" si="35"/>
        <v>0.61702127659574479</v>
      </c>
      <c r="T114" s="19">
        <f t="shared" si="45"/>
        <v>0.61702127659574479</v>
      </c>
      <c r="U114" s="90">
        <f t="shared" si="36"/>
        <v>0.38297872340425521</v>
      </c>
    </row>
    <row r="115" spans="1:21">
      <c r="A115" s="57" t="s">
        <v>226</v>
      </c>
      <c r="B115" s="87" t="str">
        <f>_xlfn.XLOOKUP(D115,Table5[Ingredient],Table5[Category],"",FALSE)</f>
        <v>Dairy products</v>
      </c>
      <c r="C115" s="57" t="s">
        <v>1005</v>
      </c>
      <c r="D115" s="57" t="s">
        <v>184</v>
      </c>
      <c r="E115" s="58">
        <v>0.25</v>
      </c>
      <c r="F115" s="57">
        <v>0</v>
      </c>
      <c r="G115" s="57">
        <f t="shared" si="31"/>
        <v>0</v>
      </c>
      <c r="H115" s="57">
        <f t="shared" si="46"/>
        <v>0</v>
      </c>
      <c r="I115" s="57">
        <v>0.29000000000000004</v>
      </c>
      <c r="J115" s="57">
        <f t="shared" si="29"/>
        <v>7.2500000000000009E-2</v>
      </c>
      <c r="K115" s="57">
        <f t="shared" si="47"/>
        <v>8.4302325581395361E-4</v>
      </c>
      <c r="L115" s="57">
        <v>0</v>
      </c>
      <c r="M115" s="57">
        <f t="shared" si="32"/>
        <v>0</v>
      </c>
      <c r="N115" s="57">
        <f t="shared" si="48"/>
        <v>0</v>
      </c>
      <c r="O115" s="24">
        <v>0.47</v>
      </c>
      <c r="P115" s="24">
        <f t="shared" si="33"/>
        <v>0.11749999999999999</v>
      </c>
      <c r="Q115" s="57">
        <f t="shared" si="49"/>
        <v>1.3662790697674418E-3</v>
      </c>
      <c r="R115" s="19">
        <f t="shared" si="34"/>
        <v>0</v>
      </c>
      <c r="S115" s="19">
        <f t="shared" si="35"/>
        <v>0.61702127659574479</v>
      </c>
      <c r="T115" s="19">
        <f t="shared" si="45"/>
        <v>0.61702127659574479</v>
      </c>
      <c r="U115" s="90">
        <f t="shared" si="36"/>
        <v>0.38297872340425521</v>
      </c>
    </row>
    <row r="116" spans="1:21">
      <c r="A116" s="57" t="s">
        <v>226</v>
      </c>
      <c r="B116" s="87" t="str">
        <f>_xlfn.XLOOKUP(D116,Table5[Ingredient],Table5[Category],"",FALSE)</f>
        <v xml:space="preserve">Other </v>
      </c>
      <c r="C116" s="57" t="s">
        <v>1005</v>
      </c>
      <c r="D116" s="57" t="s">
        <v>187</v>
      </c>
      <c r="E116" s="58">
        <v>0.2</v>
      </c>
      <c r="F116" s="57">
        <v>0</v>
      </c>
      <c r="G116" s="57">
        <f t="shared" si="31"/>
        <v>0</v>
      </c>
      <c r="H116" s="57">
        <f t="shared" si="46"/>
        <v>0</v>
      </c>
      <c r="I116" s="57">
        <v>0.29000000000000004</v>
      </c>
      <c r="J116" s="57">
        <f t="shared" si="29"/>
        <v>5.800000000000001E-2</v>
      </c>
      <c r="K116" s="57">
        <f t="shared" si="47"/>
        <v>6.7441860465116289E-4</v>
      </c>
      <c r="L116" s="57">
        <v>0</v>
      </c>
      <c r="M116" s="57">
        <f t="shared" si="32"/>
        <v>0</v>
      </c>
      <c r="N116" s="57">
        <f t="shared" si="48"/>
        <v>0</v>
      </c>
      <c r="O116" s="24">
        <v>0.47</v>
      </c>
      <c r="P116" s="24">
        <f t="shared" si="33"/>
        <v>9.4E-2</v>
      </c>
      <c r="Q116" s="57">
        <f t="shared" si="49"/>
        <v>1.0930232558139534E-3</v>
      </c>
      <c r="R116" s="19">
        <f t="shared" si="34"/>
        <v>0</v>
      </c>
      <c r="S116" s="19">
        <f t="shared" si="35"/>
        <v>0.61702127659574479</v>
      </c>
      <c r="T116" s="19">
        <f t="shared" si="45"/>
        <v>0.61702127659574479</v>
      </c>
      <c r="U116" s="90">
        <f t="shared" si="36"/>
        <v>0.38297872340425521</v>
      </c>
    </row>
    <row r="117" spans="1:21">
      <c r="A117" s="57" t="s">
        <v>226</v>
      </c>
      <c r="B117" s="87" t="str">
        <f>_xlfn.XLOOKUP(D117,Table5[Ingredient],Table5[Category],"",FALSE)</f>
        <v>Starch/satiating food</v>
      </c>
      <c r="C117" s="57" t="s">
        <v>1005</v>
      </c>
      <c r="D117" s="57" t="s">
        <v>195</v>
      </c>
      <c r="E117" s="58">
        <v>0.1</v>
      </c>
      <c r="F117" s="57">
        <v>0</v>
      </c>
      <c r="G117" s="57">
        <f t="shared" si="31"/>
        <v>0</v>
      </c>
      <c r="H117" s="57">
        <f t="shared" si="46"/>
        <v>0</v>
      </c>
      <c r="I117" s="57">
        <v>0.29000000000000004</v>
      </c>
      <c r="J117" s="57">
        <f t="shared" si="29"/>
        <v>2.9000000000000005E-2</v>
      </c>
      <c r="K117" s="57">
        <f t="shared" si="47"/>
        <v>3.3720930232558144E-4</v>
      </c>
      <c r="L117" s="57">
        <v>0</v>
      </c>
      <c r="M117" s="57">
        <f t="shared" si="32"/>
        <v>0</v>
      </c>
      <c r="N117" s="57">
        <f t="shared" si="48"/>
        <v>0</v>
      </c>
      <c r="O117" s="24">
        <v>0.47</v>
      </c>
      <c r="P117" s="24">
        <f t="shared" si="33"/>
        <v>4.7E-2</v>
      </c>
      <c r="Q117" s="57">
        <f t="shared" si="49"/>
        <v>5.465116279069767E-4</v>
      </c>
      <c r="R117" s="19">
        <f t="shared" si="34"/>
        <v>0</v>
      </c>
      <c r="S117" s="19">
        <f t="shared" si="35"/>
        <v>0.61702127659574479</v>
      </c>
      <c r="T117" s="19">
        <f t="shared" si="45"/>
        <v>0.61702127659574479</v>
      </c>
      <c r="U117" s="90">
        <f t="shared" si="36"/>
        <v>0.38297872340425521</v>
      </c>
    </row>
    <row r="118" spans="1:21">
      <c r="A118" s="57" t="s">
        <v>226</v>
      </c>
      <c r="B118" s="87" t="str">
        <f>_xlfn.XLOOKUP(D118,Table5[Ingredient],Table5[Category],"",FALSE)</f>
        <v>Fruit</v>
      </c>
      <c r="C118" s="57" t="s">
        <v>1006</v>
      </c>
      <c r="D118" s="57" t="s">
        <v>228</v>
      </c>
      <c r="E118" s="58">
        <v>0.9</v>
      </c>
      <c r="F118" s="57">
        <v>0.94400000000000006</v>
      </c>
      <c r="G118" s="57">
        <f t="shared" si="31"/>
        <v>0.84960000000000002</v>
      </c>
      <c r="H118" s="57">
        <f t="shared" si="46"/>
        <v>9.8790697674418608E-3</v>
      </c>
      <c r="I118" s="57">
        <v>0.85399999999999998</v>
      </c>
      <c r="J118" s="57">
        <f t="shared" si="29"/>
        <v>0.76859999999999995</v>
      </c>
      <c r="K118" s="57">
        <f t="shared" si="47"/>
        <v>8.937209302325581E-3</v>
      </c>
      <c r="L118" s="57">
        <v>0</v>
      </c>
      <c r="M118" s="57">
        <f t="shared" si="32"/>
        <v>0</v>
      </c>
      <c r="N118" s="57">
        <f t="shared" si="48"/>
        <v>0</v>
      </c>
      <c r="O118" s="24">
        <v>11.571999999999999</v>
      </c>
      <c r="P118" s="24">
        <f t="shared" si="33"/>
        <v>10.4148</v>
      </c>
      <c r="Q118" s="57">
        <f t="shared" si="49"/>
        <v>0.12110232558139535</v>
      </c>
      <c r="R118" s="19">
        <f t="shared" si="34"/>
        <v>8.1576218458347741E-2</v>
      </c>
      <c r="S118" s="19">
        <f t="shared" si="35"/>
        <v>7.3798824749395087E-2</v>
      </c>
      <c r="T118" s="19">
        <f t="shared" si="45"/>
        <v>0.15537504320774281</v>
      </c>
      <c r="U118" s="90">
        <f t="shared" si="36"/>
        <v>0.84462495679225724</v>
      </c>
    </row>
    <row r="119" spans="1:21">
      <c r="A119" s="57" t="s">
        <v>226</v>
      </c>
      <c r="B119" s="87" t="str">
        <f>_xlfn.XLOOKUP(D119,Table5[Ingredient],Table5[Category],"",FALSE)</f>
        <v>Starch/satiating food</v>
      </c>
      <c r="C119" s="57" t="s">
        <v>1006</v>
      </c>
      <c r="D119" s="57" t="s">
        <v>205</v>
      </c>
      <c r="E119" s="58">
        <v>0.1</v>
      </c>
      <c r="F119" s="57">
        <v>0.94400000000000006</v>
      </c>
      <c r="G119" s="57">
        <f t="shared" si="31"/>
        <v>9.4400000000000012E-2</v>
      </c>
      <c r="H119" s="57">
        <f t="shared" si="46"/>
        <v>1.0976744186046512E-3</v>
      </c>
      <c r="I119" s="57">
        <v>0.85399999999999998</v>
      </c>
      <c r="J119" s="57">
        <f t="shared" si="29"/>
        <v>8.5400000000000004E-2</v>
      </c>
      <c r="K119" s="57">
        <f t="shared" si="47"/>
        <v>9.9302325581395357E-4</v>
      </c>
      <c r="L119" s="57">
        <v>0</v>
      </c>
      <c r="M119" s="57">
        <f t="shared" si="32"/>
        <v>0</v>
      </c>
      <c r="N119" s="57">
        <f t="shared" si="48"/>
        <v>0</v>
      </c>
      <c r="O119" s="24">
        <v>11.571999999999999</v>
      </c>
      <c r="P119" s="24">
        <f t="shared" si="33"/>
        <v>1.1572</v>
      </c>
      <c r="Q119" s="57">
        <f t="shared" si="49"/>
        <v>1.3455813953488372E-2</v>
      </c>
      <c r="R119" s="19">
        <f t="shared" si="34"/>
        <v>8.1576218458347741E-2</v>
      </c>
      <c r="S119" s="19">
        <f t="shared" si="35"/>
        <v>7.3798824749395101E-2</v>
      </c>
      <c r="T119" s="19">
        <f t="shared" si="45"/>
        <v>0.15537504320774284</v>
      </c>
      <c r="U119" s="90">
        <f t="shared" si="36"/>
        <v>0.84462495679225713</v>
      </c>
    </row>
    <row r="120" spans="1:21">
      <c r="B120" s="88" t="s">
        <v>277</v>
      </c>
      <c r="R120">
        <v>0</v>
      </c>
      <c r="S120">
        <v>0</v>
      </c>
      <c r="T120">
        <v>0</v>
      </c>
      <c r="U120">
        <v>0</v>
      </c>
    </row>
    <row r="123" spans="1:21">
      <c r="R123" s="89">
        <f>MIN(R2:R120)</f>
        <v>0</v>
      </c>
      <c r="S123" s="89">
        <f>MIN(S2:S120)</f>
        <v>0</v>
      </c>
    </row>
    <row r="124" spans="1:21">
      <c r="R124" s="89">
        <f>MAX(R2:R120)</f>
        <v>0.61666666666666681</v>
      </c>
      <c r="S124" s="89">
        <f>MAX(S2:S120)</f>
        <v>0.84250405917373283</v>
      </c>
    </row>
  </sheetData>
  <autoFilter ref="A1:N119" xr:uid="{F7EC53AA-7B66-45D6-95FE-08DD4040BB72}"/>
  <phoneticPr fontId="23" type="noConversion"/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33DA0-11A4-4AD8-A109-5DEBB9E77CAE}">
  <sheetPr>
    <tabColor theme="8"/>
  </sheetPr>
  <dimension ref="A1:R99"/>
  <sheetViews>
    <sheetView showGridLines="0" workbookViewId="0"/>
  </sheetViews>
  <sheetFormatPr defaultRowHeight="14.45"/>
  <cols>
    <col min="2" max="2" width="8.7109375" customWidth="1"/>
    <col min="3" max="3" width="34.5703125" bestFit="1" customWidth="1"/>
    <col min="4" max="4" width="19.85546875" bestFit="1" customWidth="1"/>
    <col min="5" max="5" width="12.5703125" customWidth="1"/>
    <col min="6" max="6" width="21.28515625" customWidth="1"/>
    <col min="7" max="7" width="18.140625" customWidth="1"/>
    <col min="8" max="8" width="23.140625" customWidth="1"/>
    <col min="9" max="9" width="19.85546875" customWidth="1"/>
  </cols>
  <sheetData>
    <row r="1" spans="1:18">
      <c r="A1" s="59" t="s">
        <v>49</v>
      </c>
      <c r="B1" s="59" t="s">
        <v>50</v>
      </c>
      <c r="C1" s="59" t="s">
        <v>953</v>
      </c>
      <c r="D1" s="59" t="s">
        <v>952</v>
      </c>
      <c r="E1" s="59" t="s">
        <v>955</v>
      </c>
      <c r="F1" s="60" t="s">
        <v>957</v>
      </c>
      <c r="G1" s="60" t="s">
        <v>958</v>
      </c>
      <c r="H1" s="85" t="s">
        <v>960</v>
      </c>
      <c r="I1" s="85" t="s">
        <v>961</v>
      </c>
      <c r="J1" s="84" t="s">
        <v>966</v>
      </c>
      <c r="K1" s="84" t="s">
        <v>967</v>
      </c>
      <c r="L1" s="86" t="s">
        <v>968</v>
      </c>
      <c r="M1" s="86" t="s">
        <v>969</v>
      </c>
      <c r="N1" s="86" t="s">
        <v>970</v>
      </c>
      <c r="O1" s="86" t="s">
        <v>971</v>
      </c>
      <c r="Q1" s="53" t="s">
        <v>49</v>
      </c>
      <c r="R1" s="53" t="s">
        <v>972</v>
      </c>
    </row>
    <row r="2" spans="1:18">
      <c r="A2" s="61" t="s">
        <v>233</v>
      </c>
      <c r="B2" s="61" t="str">
        <f>_xlfn.XLOOKUP(D2,Table5[Ingredient],Table5[Category],"",FALSE)</f>
        <v>Starch/satiating food</v>
      </c>
      <c r="C2" s="61" t="s">
        <v>1007</v>
      </c>
      <c r="D2" s="61" t="s">
        <v>208</v>
      </c>
      <c r="E2" s="62">
        <v>0.8</v>
      </c>
      <c r="F2" s="61">
        <v>0.81920000000000004</v>
      </c>
      <c r="G2" s="61">
        <f t="shared" ref="G2:G33" si="0">F2/_xlfn.XLOOKUP(A2,$Q$1:$Q$9,$R$1:$R$9)</f>
        <v>1.4894545454545455E-2</v>
      </c>
      <c r="H2" s="61">
        <v>0</v>
      </c>
      <c r="I2" s="61">
        <f t="shared" ref="I2:I33" si="1">H2/_xlfn.XLOOKUP(A2,$Q$1:$Q$9,$R$1:$R$9)</f>
        <v>0</v>
      </c>
      <c r="J2" s="61">
        <v>5.9496000000000011</v>
      </c>
      <c r="K2" s="61">
        <f t="shared" ref="K2:K33" si="2">J2/_xlfn.XLOOKUP(A2,$Q$1:$Q$9,$R$1:$R$9)</f>
        <v>0.10817454545454548</v>
      </c>
      <c r="L2" s="19">
        <f>Table2[[#This Row],[Platewaste_perschool]]/J2</f>
        <v>0.13768992873470484</v>
      </c>
      <c r="M2" s="19">
        <f>Table2[[#This Row],[Servingwaste_perschool]]/J2</f>
        <v>0</v>
      </c>
      <c r="N2" s="19">
        <f>(Table2[[#This Row],[Platewaste_perschool]]+Table2[[#This Row],[Servingwaste_perschool]])/J2</f>
        <v>0.13768992873470484</v>
      </c>
      <c r="O2" s="89">
        <f>1-N2</f>
        <v>0.86231007126529513</v>
      </c>
      <c r="Q2" s="57" t="s">
        <v>233</v>
      </c>
      <c r="R2" s="61">
        <v>55</v>
      </c>
    </row>
    <row r="3" spans="1:18">
      <c r="A3" s="61" t="s">
        <v>233</v>
      </c>
      <c r="B3" s="61" t="str">
        <f>_xlfn.XLOOKUP(D3,Table5[Ingredient],Table5[Category],"",FALSE)</f>
        <v>Soup</v>
      </c>
      <c r="C3" s="61" t="s">
        <v>1007</v>
      </c>
      <c r="D3" s="61" t="s">
        <v>194</v>
      </c>
      <c r="E3" s="62">
        <v>0.15</v>
      </c>
      <c r="F3" s="61">
        <v>0.15359999999999999</v>
      </c>
      <c r="G3" s="61">
        <f t="shared" si="0"/>
        <v>2.7927272727272727E-3</v>
      </c>
      <c r="H3" s="61">
        <v>0</v>
      </c>
      <c r="I3" s="61">
        <f t="shared" si="1"/>
        <v>0</v>
      </c>
      <c r="J3" s="61">
        <v>1.11555</v>
      </c>
      <c r="K3" s="61">
        <f t="shared" si="2"/>
        <v>2.0282727272727275E-2</v>
      </c>
      <c r="L3" s="19">
        <f>Table2[[#This Row],[Platewaste_perschool]]/J3</f>
        <v>0.13768992873470484</v>
      </c>
      <c r="M3" s="19">
        <f>Table2[[#This Row],[Servingwaste_perschool]]/J3</f>
        <v>0</v>
      </c>
      <c r="N3" s="19">
        <f>(Table2[[#This Row],[Platewaste_perschool]]+Table2[[#This Row],[Servingwaste_perschool]])/J3</f>
        <v>0.13768992873470484</v>
      </c>
      <c r="O3" s="89">
        <f t="shared" ref="O3:O66" si="3">1-N3</f>
        <v>0.86231007126529513</v>
      </c>
      <c r="Q3" s="57" t="s">
        <v>234</v>
      </c>
      <c r="R3" s="61">
        <v>65</v>
      </c>
    </row>
    <row r="4" spans="1:18">
      <c r="A4" s="61" t="s">
        <v>233</v>
      </c>
      <c r="B4" s="61" t="str">
        <f>_xlfn.XLOOKUP(D4,Table5[Ingredient],Table5[Category],"",FALSE)</f>
        <v>Dairy products</v>
      </c>
      <c r="C4" s="61" t="s">
        <v>1007</v>
      </c>
      <c r="D4" s="61" t="s">
        <v>184</v>
      </c>
      <c r="E4" s="62">
        <v>0.05</v>
      </c>
      <c r="F4" s="61">
        <v>5.1200000000000002E-2</v>
      </c>
      <c r="G4" s="61">
        <f t="shared" si="0"/>
        <v>9.3090909090909097E-4</v>
      </c>
      <c r="H4" s="61">
        <v>0</v>
      </c>
      <c r="I4" s="61">
        <f t="shared" si="1"/>
        <v>0</v>
      </c>
      <c r="J4" s="61">
        <v>0.37185000000000007</v>
      </c>
      <c r="K4" s="61">
        <f t="shared" si="2"/>
        <v>6.7609090909090926E-3</v>
      </c>
      <c r="L4" s="19">
        <f>Table2[[#This Row],[Platewaste_perschool]]/J4</f>
        <v>0.13768992873470484</v>
      </c>
      <c r="M4" s="19">
        <f>Table2[[#This Row],[Servingwaste_perschool]]/J4</f>
        <v>0</v>
      </c>
      <c r="N4" s="19">
        <f>(Table2[[#This Row],[Platewaste_perschool]]+Table2[[#This Row],[Servingwaste_perschool]])/J4</f>
        <v>0.13768992873470484</v>
      </c>
      <c r="O4" s="89">
        <f t="shared" si="3"/>
        <v>0.86231007126529513</v>
      </c>
      <c r="Q4" s="57" t="s">
        <v>236</v>
      </c>
      <c r="R4" s="61">
        <v>67</v>
      </c>
    </row>
    <row r="5" spans="1:18">
      <c r="A5" s="61" t="s">
        <v>234</v>
      </c>
      <c r="B5" s="61" t="str">
        <f>_xlfn.XLOOKUP(D5,Table5[Ingredient],Table5[Category],"",FALSE)</f>
        <v>Starch/satiating food</v>
      </c>
      <c r="C5" s="61" t="s">
        <v>1008</v>
      </c>
      <c r="D5" s="61" t="s">
        <v>178</v>
      </c>
      <c r="E5" s="62">
        <v>0.95</v>
      </c>
      <c r="F5" s="61">
        <v>1.1798999999999999</v>
      </c>
      <c r="G5" s="61">
        <f t="shared" si="0"/>
        <v>1.815230769230769E-2</v>
      </c>
      <c r="H5" s="61">
        <v>0.39804999999999996</v>
      </c>
      <c r="I5" s="61">
        <f t="shared" si="1"/>
        <v>6.1238461538461533E-3</v>
      </c>
      <c r="J5" s="61">
        <v>5.6781500000000005</v>
      </c>
      <c r="K5" s="61">
        <f t="shared" si="2"/>
        <v>8.7356153846153847E-2</v>
      </c>
      <c r="L5" s="19">
        <f>Table2[[#This Row],[Platewaste_perschool]]/J5</f>
        <v>0.20779655345491047</v>
      </c>
      <c r="M5" s="19">
        <f>Table2[[#This Row],[Servingwaste_perschool]]/J5</f>
        <v>7.010205788857285E-2</v>
      </c>
      <c r="N5" s="19">
        <f>(Table2[[#This Row],[Platewaste_perschool]]+Table2[[#This Row],[Servingwaste_perschool]])/J5</f>
        <v>0.27789861134348331</v>
      </c>
      <c r="O5" s="89">
        <f t="shared" si="3"/>
        <v>0.72210138865651663</v>
      </c>
      <c r="Q5" s="57" t="s">
        <v>239</v>
      </c>
      <c r="R5" s="61">
        <v>67</v>
      </c>
    </row>
    <row r="6" spans="1:18">
      <c r="A6" s="61" t="s">
        <v>234</v>
      </c>
      <c r="B6" s="61" t="str">
        <f>_xlfn.XLOOKUP(D6,Table5[Ingredient],Table5[Category],"",FALSE)</f>
        <v xml:space="preserve">Other </v>
      </c>
      <c r="C6" s="61" t="s">
        <v>1008</v>
      </c>
      <c r="D6" s="61" t="s">
        <v>235</v>
      </c>
      <c r="E6" s="62">
        <v>0.05</v>
      </c>
      <c r="F6" s="61">
        <v>6.2100000000000002E-2</v>
      </c>
      <c r="G6" s="61">
        <f t="shared" si="0"/>
        <v>9.5538461538461543E-4</v>
      </c>
      <c r="H6" s="61">
        <v>2.095E-2</v>
      </c>
      <c r="I6" s="61">
        <f t="shared" si="1"/>
        <v>3.2230769230769232E-4</v>
      </c>
      <c r="J6" s="61">
        <v>0.29885</v>
      </c>
      <c r="K6" s="61">
        <f t="shared" si="2"/>
        <v>4.5976923076923078E-3</v>
      </c>
      <c r="L6" s="19">
        <f>Table2[[#This Row],[Platewaste_perschool]]/J6</f>
        <v>0.20779655345491049</v>
      </c>
      <c r="M6" s="19">
        <f>Table2[[#This Row],[Servingwaste_perschool]]/J6</f>
        <v>7.0102057888572863E-2</v>
      </c>
      <c r="N6" s="19">
        <f>(Table2[[#This Row],[Platewaste_perschool]]+Table2[[#This Row],[Servingwaste_perschool]])/J6</f>
        <v>0.27789861134348337</v>
      </c>
      <c r="O6" s="89">
        <f t="shared" si="3"/>
        <v>0.72210138865651663</v>
      </c>
      <c r="Q6" s="57" t="s">
        <v>240</v>
      </c>
      <c r="R6" s="61">
        <v>68</v>
      </c>
    </row>
    <row r="7" spans="1:18">
      <c r="A7" s="61" t="s">
        <v>236</v>
      </c>
      <c r="B7" s="61" t="str">
        <f>_xlfn.XLOOKUP(D7,Table5[Ingredient],Table5[Category],"",FALSE)</f>
        <v>Starch/satiating food</v>
      </c>
      <c r="C7" s="61" t="s">
        <v>1009</v>
      </c>
      <c r="D7" s="61" t="s">
        <v>178</v>
      </c>
      <c r="E7" s="62">
        <v>0.65</v>
      </c>
      <c r="F7" s="61">
        <v>3.0172999999999996</v>
      </c>
      <c r="G7" s="61">
        <f t="shared" si="0"/>
        <v>4.5034328358208947E-2</v>
      </c>
      <c r="H7" s="61">
        <v>0</v>
      </c>
      <c r="I7" s="61">
        <f t="shared" si="1"/>
        <v>0</v>
      </c>
      <c r="J7" s="61">
        <v>12.688000000000001</v>
      </c>
      <c r="K7" s="61">
        <f t="shared" si="2"/>
        <v>0.18937313432835823</v>
      </c>
      <c r="L7" s="19">
        <f>Table2[[#This Row],[Platewaste_perschool]]/J7</f>
        <v>0.23780737704918029</v>
      </c>
      <c r="M7" s="19">
        <f>Table2[[#This Row],[Servingwaste_perschool]]/J7</f>
        <v>0</v>
      </c>
      <c r="N7" s="19">
        <f>(Table2[[#This Row],[Platewaste_perschool]]+Table2[[#This Row],[Servingwaste_perschool]])/J7</f>
        <v>0.23780737704918029</v>
      </c>
      <c r="O7" s="89">
        <f t="shared" si="3"/>
        <v>0.76219262295081969</v>
      </c>
      <c r="Q7" s="57" t="s">
        <v>241</v>
      </c>
      <c r="R7" s="61">
        <v>65</v>
      </c>
    </row>
    <row r="8" spans="1:18">
      <c r="A8" s="61" t="s">
        <v>236</v>
      </c>
      <c r="B8" s="61" t="str">
        <f>_xlfn.XLOOKUP(D8,Table5[Ingredient],Table5[Category],"",FALSE)</f>
        <v>Vegetables</v>
      </c>
      <c r="C8" s="61" t="s">
        <v>1009</v>
      </c>
      <c r="D8" s="61" t="s">
        <v>237</v>
      </c>
      <c r="E8" s="62">
        <v>0.2</v>
      </c>
      <c r="F8" s="61">
        <v>0.92839999999999989</v>
      </c>
      <c r="G8" s="61">
        <f t="shared" si="0"/>
        <v>1.3856716417910446E-2</v>
      </c>
      <c r="H8" s="61">
        <v>0</v>
      </c>
      <c r="I8" s="61">
        <f t="shared" si="1"/>
        <v>0</v>
      </c>
      <c r="J8" s="61">
        <v>3.9039999999999999</v>
      </c>
      <c r="K8" s="61">
        <f t="shared" si="2"/>
        <v>5.8268656716417906E-2</v>
      </c>
      <c r="L8" s="19">
        <f>Table2[[#This Row],[Platewaste_perschool]]/J8</f>
        <v>0.23780737704918031</v>
      </c>
      <c r="M8" s="19">
        <f>Table2[[#This Row],[Servingwaste_perschool]]/J8</f>
        <v>0</v>
      </c>
      <c r="N8" s="19">
        <f>(Table2[[#This Row],[Platewaste_perschool]]+Table2[[#This Row],[Servingwaste_perschool]])/J8</f>
        <v>0.23780737704918031</v>
      </c>
      <c r="O8" s="89">
        <f t="shared" si="3"/>
        <v>0.76219262295081969</v>
      </c>
      <c r="Q8" s="57" t="s">
        <v>243</v>
      </c>
      <c r="R8" s="61">
        <v>65</v>
      </c>
    </row>
    <row r="9" spans="1:18">
      <c r="A9" s="61" t="s">
        <v>236</v>
      </c>
      <c r="B9" s="61" t="str">
        <f>_xlfn.XLOOKUP(D9,Table5[Ingredient],Table5[Category],"",FALSE)</f>
        <v>Dairy products</v>
      </c>
      <c r="C9" s="61" t="s">
        <v>1009</v>
      </c>
      <c r="D9" s="61" t="s">
        <v>238</v>
      </c>
      <c r="E9" s="62">
        <v>0.1</v>
      </c>
      <c r="F9" s="61">
        <v>0.46419999999999995</v>
      </c>
      <c r="G9" s="61">
        <f t="shared" si="0"/>
        <v>6.9283582089552228E-3</v>
      </c>
      <c r="H9" s="61">
        <v>0</v>
      </c>
      <c r="I9" s="61">
        <f t="shared" si="1"/>
        <v>0</v>
      </c>
      <c r="J9" s="61">
        <v>1.952</v>
      </c>
      <c r="K9" s="61">
        <f t="shared" si="2"/>
        <v>2.9134328358208953E-2</v>
      </c>
      <c r="L9" s="19">
        <f>Table2[[#This Row],[Platewaste_perschool]]/J9</f>
        <v>0.23780737704918031</v>
      </c>
      <c r="M9" s="19">
        <f>Table2[[#This Row],[Servingwaste_perschool]]/J9</f>
        <v>0</v>
      </c>
      <c r="N9" s="19">
        <f>(Table2[[#This Row],[Platewaste_perschool]]+Table2[[#This Row],[Servingwaste_perschool]])/J9</f>
        <v>0.23780737704918031</v>
      </c>
      <c r="O9" s="89">
        <f t="shared" si="3"/>
        <v>0.76219262295081969</v>
      </c>
      <c r="Q9" s="57" t="s">
        <v>244</v>
      </c>
      <c r="R9" s="61">
        <v>68</v>
      </c>
    </row>
    <row r="10" spans="1:18">
      <c r="A10" s="61" t="s">
        <v>236</v>
      </c>
      <c r="B10" s="61" t="str">
        <f>_xlfn.XLOOKUP(D10,Table5[Ingredient],Table5[Category],"",FALSE)</f>
        <v xml:space="preserve">Other </v>
      </c>
      <c r="C10" s="61" t="s">
        <v>1009</v>
      </c>
      <c r="D10" s="61" t="s">
        <v>235</v>
      </c>
      <c r="E10" s="62">
        <v>0.05</v>
      </c>
      <c r="F10" s="61">
        <v>0.23209999999999997</v>
      </c>
      <c r="G10" s="61">
        <f t="shared" si="0"/>
        <v>3.4641791044776114E-3</v>
      </c>
      <c r="H10" s="61">
        <v>0</v>
      </c>
      <c r="I10" s="61">
        <f t="shared" si="1"/>
        <v>0</v>
      </c>
      <c r="J10" s="61">
        <v>0.97599999999999998</v>
      </c>
      <c r="K10" s="61">
        <f t="shared" si="2"/>
        <v>1.4567164179104477E-2</v>
      </c>
      <c r="L10" s="19">
        <f>Table2[[#This Row],[Platewaste_perschool]]/J10</f>
        <v>0.23780737704918031</v>
      </c>
      <c r="M10" s="19">
        <f>Table2[[#This Row],[Servingwaste_perschool]]/J10</f>
        <v>0</v>
      </c>
      <c r="N10" s="19">
        <f>(Table2[[#This Row],[Platewaste_perschool]]+Table2[[#This Row],[Servingwaste_perschool]])/J10</f>
        <v>0.23780737704918031</v>
      </c>
      <c r="O10" s="89">
        <f t="shared" si="3"/>
        <v>0.76219262295081969</v>
      </c>
    </row>
    <row r="11" spans="1:18">
      <c r="A11" s="61" t="s">
        <v>239</v>
      </c>
      <c r="B11" s="61" t="str">
        <f>_xlfn.XLOOKUP(D11,Table5[Ingredient],Table5[Category],"",FALSE)</f>
        <v>Starch/satiating food</v>
      </c>
      <c r="C11" s="61" t="s">
        <v>1010</v>
      </c>
      <c r="D11" s="61" t="s">
        <v>208</v>
      </c>
      <c r="E11" s="62">
        <v>0.85</v>
      </c>
      <c r="F11" s="61">
        <v>2.8882999999999996</v>
      </c>
      <c r="G11" s="61">
        <f t="shared" si="0"/>
        <v>4.3108955223880592E-2</v>
      </c>
      <c r="H11" s="61">
        <v>0</v>
      </c>
      <c r="I11" s="61">
        <f t="shared" si="1"/>
        <v>0</v>
      </c>
      <c r="J11" s="61">
        <v>10.228050000000001</v>
      </c>
      <c r="K11" s="61">
        <f t="shared" si="2"/>
        <v>0.15265746268656719</v>
      </c>
      <c r="L11" s="19">
        <f>Table2[[#This Row],[Platewaste_perschool]]/J11</f>
        <v>0.28239009390841846</v>
      </c>
      <c r="M11" s="19">
        <f>Table2[[#This Row],[Servingwaste_perschool]]/J11</f>
        <v>0</v>
      </c>
      <c r="N11" s="19">
        <f>(Table2[[#This Row],[Platewaste_perschool]]+Table2[[#This Row],[Servingwaste_perschool]])/J11</f>
        <v>0.28239009390841846</v>
      </c>
      <c r="O11" s="89">
        <f t="shared" si="3"/>
        <v>0.71760990609158148</v>
      </c>
    </row>
    <row r="12" spans="1:18">
      <c r="A12" s="61" t="s">
        <v>239</v>
      </c>
      <c r="B12" s="61" t="str">
        <f>_xlfn.XLOOKUP(D12,Table5[Ingredient],Table5[Category],"",FALSE)</f>
        <v xml:space="preserve">Other </v>
      </c>
      <c r="C12" s="61" t="s">
        <v>1010</v>
      </c>
      <c r="D12" s="61" t="s">
        <v>235</v>
      </c>
      <c r="E12" s="62">
        <v>0.15</v>
      </c>
      <c r="F12" s="61">
        <v>0.50969999999999993</v>
      </c>
      <c r="G12" s="61">
        <f t="shared" si="0"/>
        <v>7.6074626865671631E-3</v>
      </c>
      <c r="H12" s="61">
        <v>0</v>
      </c>
      <c r="I12" s="61">
        <f t="shared" si="1"/>
        <v>0</v>
      </c>
      <c r="J12" s="61">
        <v>1.8049500000000001</v>
      </c>
      <c r="K12" s="61">
        <f t="shared" si="2"/>
        <v>2.693955223880597E-2</v>
      </c>
      <c r="L12" s="19">
        <f>Table2[[#This Row],[Platewaste_perschool]]/J12</f>
        <v>0.28239009390841846</v>
      </c>
      <c r="M12" s="19">
        <f>Table2[[#This Row],[Servingwaste_perschool]]/J12</f>
        <v>0</v>
      </c>
      <c r="N12" s="19">
        <f>(Table2[[#This Row],[Platewaste_perschool]]+Table2[[#This Row],[Servingwaste_perschool]])/J12</f>
        <v>0.28239009390841846</v>
      </c>
      <c r="O12" s="89">
        <f t="shared" si="3"/>
        <v>0.71760990609158148</v>
      </c>
    </row>
    <row r="13" spans="1:18">
      <c r="A13" s="61" t="s">
        <v>240</v>
      </c>
      <c r="B13" s="61" t="str">
        <f>_xlfn.XLOOKUP(D13,Table5[Ingredient],Table5[Category],"",FALSE)</f>
        <v>Starch/satiating food</v>
      </c>
      <c r="C13" s="61" t="s">
        <v>1007</v>
      </c>
      <c r="D13" s="61" t="s">
        <v>208</v>
      </c>
      <c r="E13" s="62">
        <v>0.8</v>
      </c>
      <c r="F13" s="61">
        <v>2.7824000000000004</v>
      </c>
      <c r="G13" s="61">
        <f t="shared" si="0"/>
        <v>4.0917647058823538E-2</v>
      </c>
      <c r="H13" s="61">
        <v>2.052</v>
      </c>
      <c r="I13" s="61">
        <f t="shared" si="1"/>
        <v>3.0176470588235294E-2</v>
      </c>
      <c r="J13" s="61">
        <v>19.133357669866367</v>
      </c>
      <c r="K13" s="61">
        <f t="shared" si="2"/>
        <v>0.28137290690979949</v>
      </c>
      <c r="L13" s="19">
        <f>Table2[[#This Row],[Platewaste_perschool]]/J13</f>
        <v>0.14542141781952239</v>
      </c>
      <c r="M13" s="19">
        <f>Table2[[#This Row],[Servingwaste_perschool]]/J13</f>
        <v>0.10724725034706006</v>
      </c>
      <c r="N13" s="19">
        <f>(Table2[[#This Row],[Platewaste_perschool]]+Table2[[#This Row],[Servingwaste_perschool]])/J13</f>
        <v>0.25266866816658246</v>
      </c>
      <c r="O13" s="89">
        <f t="shared" si="3"/>
        <v>0.7473313318334176</v>
      </c>
    </row>
    <row r="14" spans="1:18">
      <c r="A14" s="61" t="s">
        <v>240</v>
      </c>
      <c r="B14" s="61" t="str">
        <f>_xlfn.XLOOKUP(D14,Table5[Ingredient],Table5[Category],"",FALSE)</f>
        <v>Soup</v>
      </c>
      <c r="C14" s="61" t="s">
        <v>1007</v>
      </c>
      <c r="D14" s="61" t="s">
        <v>194</v>
      </c>
      <c r="E14" s="62">
        <v>0.15</v>
      </c>
      <c r="F14" s="61">
        <v>0.52170000000000005</v>
      </c>
      <c r="G14" s="61">
        <f t="shared" si="0"/>
        <v>7.6720588235294129E-3</v>
      </c>
      <c r="H14" s="61">
        <v>0.38474999999999998</v>
      </c>
      <c r="I14" s="61">
        <f t="shared" si="1"/>
        <v>5.658088235294117E-3</v>
      </c>
      <c r="J14" s="61">
        <v>3.5875045630999431</v>
      </c>
      <c r="K14" s="61">
        <f t="shared" si="2"/>
        <v>5.2757420045587401E-2</v>
      </c>
      <c r="L14" s="19">
        <f>Table2[[#This Row],[Platewaste_perschool]]/J14</f>
        <v>0.14542141781952242</v>
      </c>
      <c r="M14" s="19">
        <f>Table2[[#This Row],[Servingwaste_perschool]]/J14</f>
        <v>0.10724725034706008</v>
      </c>
      <c r="N14" s="19">
        <f>(Table2[[#This Row],[Platewaste_perschool]]+Table2[[#This Row],[Servingwaste_perschool]])/J14</f>
        <v>0.25266866816658246</v>
      </c>
      <c r="O14" s="89">
        <f t="shared" si="3"/>
        <v>0.7473313318334176</v>
      </c>
    </row>
    <row r="15" spans="1:18">
      <c r="A15" s="61" t="s">
        <v>240</v>
      </c>
      <c r="B15" s="61" t="str">
        <f>_xlfn.XLOOKUP(D15,Table5[Ingredient],Table5[Category],"",FALSE)</f>
        <v>Dairy products</v>
      </c>
      <c r="C15" s="61" t="s">
        <v>1007</v>
      </c>
      <c r="D15" s="61" t="s">
        <v>184</v>
      </c>
      <c r="E15" s="62">
        <v>0.05</v>
      </c>
      <c r="F15" s="61">
        <v>0.17390000000000003</v>
      </c>
      <c r="G15" s="61">
        <f t="shared" si="0"/>
        <v>2.5573529411764711E-3</v>
      </c>
      <c r="H15" s="61">
        <v>0.12825</v>
      </c>
      <c r="I15" s="61">
        <f t="shared" si="1"/>
        <v>1.8860294117647059E-3</v>
      </c>
      <c r="J15" s="61">
        <v>1.1958348543666479</v>
      </c>
      <c r="K15" s="61">
        <f t="shared" si="2"/>
        <v>1.7585806681862468E-2</v>
      </c>
      <c r="L15" s="19">
        <f>Table2[[#This Row],[Platewaste_perschool]]/J15</f>
        <v>0.14542141781952239</v>
      </c>
      <c r="M15" s="19">
        <f>Table2[[#This Row],[Servingwaste_perschool]]/J15</f>
        <v>0.10724725034706006</v>
      </c>
      <c r="N15" s="19">
        <f>(Table2[[#This Row],[Platewaste_perschool]]+Table2[[#This Row],[Servingwaste_perschool]])/J15</f>
        <v>0.25266866816658246</v>
      </c>
      <c r="O15" s="89">
        <f t="shared" si="3"/>
        <v>0.7473313318334176</v>
      </c>
    </row>
    <row r="16" spans="1:18">
      <c r="A16" s="61" t="s">
        <v>241</v>
      </c>
      <c r="B16" s="61" t="str">
        <f>_xlfn.XLOOKUP(D16,Table5[Ingredient],Table5[Category],"",FALSE)</f>
        <v>Starch/satiating food</v>
      </c>
      <c r="C16" s="61" t="s">
        <v>1011</v>
      </c>
      <c r="D16" s="61" t="s">
        <v>178</v>
      </c>
      <c r="E16" s="62">
        <v>0.5</v>
      </c>
      <c r="F16" s="61">
        <v>2.3035000000000001</v>
      </c>
      <c r="G16" s="61">
        <f t="shared" si="0"/>
        <v>3.5438461538461537E-2</v>
      </c>
      <c r="H16" s="61">
        <v>3.1340000000000003</v>
      </c>
      <c r="I16" s="61">
        <f t="shared" si="1"/>
        <v>4.8215384615384618E-2</v>
      </c>
      <c r="J16" s="61">
        <v>12.284565217391304</v>
      </c>
      <c r="K16" s="61">
        <f t="shared" si="2"/>
        <v>0.18899331103678929</v>
      </c>
      <c r="L16" s="19">
        <f>Table2[[#This Row],[Platewaste_perschool]]/J16</f>
        <v>0.18751172379620948</v>
      </c>
      <c r="M16" s="19">
        <f>Table2[[#This Row],[Servingwaste_perschool]]/J16</f>
        <v>0.25511688403617128</v>
      </c>
      <c r="N16" s="19">
        <f>(Table2[[#This Row],[Platewaste_perschool]]+Table2[[#This Row],[Servingwaste_perschool]])/J16</f>
        <v>0.44262860783238073</v>
      </c>
      <c r="O16" s="89">
        <f t="shared" si="3"/>
        <v>0.55737139216761933</v>
      </c>
    </row>
    <row r="17" spans="1:18">
      <c r="A17" s="61" t="s">
        <v>241</v>
      </c>
      <c r="B17" s="61" t="str">
        <f>_xlfn.XLOOKUP(D17,Table5[Ingredient],Table5[Category],"",FALSE)</f>
        <v>Plant-based protein</v>
      </c>
      <c r="C17" s="61" t="s">
        <v>1011</v>
      </c>
      <c r="D17" s="61" t="s">
        <v>242</v>
      </c>
      <c r="E17" s="62">
        <v>0.45</v>
      </c>
      <c r="F17" s="61">
        <v>2.07315</v>
      </c>
      <c r="G17" s="61">
        <f t="shared" si="0"/>
        <v>3.1894615384615382E-2</v>
      </c>
      <c r="H17" s="61">
        <v>2.8206000000000002</v>
      </c>
      <c r="I17" s="61">
        <f t="shared" si="1"/>
        <v>4.3393846153846158E-2</v>
      </c>
      <c r="J17" s="61">
        <v>11.056108695652174</v>
      </c>
      <c r="K17" s="61">
        <f t="shared" si="2"/>
        <v>0.17009397993311037</v>
      </c>
      <c r="L17" s="19">
        <f>Table2[[#This Row],[Platewaste_perschool]]/J17</f>
        <v>0.18751172379620945</v>
      </c>
      <c r="M17" s="19">
        <f>Table2[[#This Row],[Servingwaste_perschool]]/J17</f>
        <v>0.25511688403617122</v>
      </c>
      <c r="N17" s="19">
        <f>(Table2[[#This Row],[Platewaste_perschool]]+Table2[[#This Row],[Servingwaste_perschool]])/J17</f>
        <v>0.44262860783238073</v>
      </c>
      <c r="O17" s="89">
        <f t="shared" si="3"/>
        <v>0.55737139216761933</v>
      </c>
    </row>
    <row r="18" spans="1:18">
      <c r="A18" s="61" t="s">
        <v>241</v>
      </c>
      <c r="B18" s="61" t="str">
        <f>_xlfn.XLOOKUP(D18,Table5[Ingredient],Table5[Category],"",FALSE)</f>
        <v xml:space="preserve">Other </v>
      </c>
      <c r="C18" s="61" t="s">
        <v>1011</v>
      </c>
      <c r="D18" s="61" t="s">
        <v>235</v>
      </c>
      <c r="E18" s="62">
        <v>0.05</v>
      </c>
      <c r="F18" s="61">
        <v>0.23035000000000003</v>
      </c>
      <c r="G18" s="61">
        <f t="shared" si="0"/>
        <v>3.5438461538461544E-3</v>
      </c>
      <c r="H18" s="61">
        <v>0.31340000000000007</v>
      </c>
      <c r="I18" s="61">
        <f t="shared" si="1"/>
        <v>4.8215384615384622E-3</v>
      </c>
      <c r="J18" s="61">
        <v>1.2284565217391306</v>
      </c>
      <c r="K18" s="61">
        <f t="shared" si="2"/>
        <v>1.8899331103678932E-2</v>
      </c>
      <c r="L18" s="19">
        <f>Table2[[#This Row],[Platewaste_perschool]]/J18</f>
        <v>0.18751172379620945</v>
      </c>
      <c r="M18" s="19">
        <f>Table2[[#This Row],[Servingwaste_perschool]]/J18</f>
        <v>0.25511688403617128</v>
      </c>
      <c r="N18" s="19">
        <f>(Table2[[#This Row],[Platewaste_perschool]]+Table2[[#This Row],[Servingwaste_perschool]])/J18</f>
        <v>0.44262860783238067</v>
      </c>
      <c r="O18" s="89">
        <f t="shared" si="3"/>
        <v>0.55737139216761933</v>
      </c>
    </row>
    <row r="19" spans="1:18">
      <c r="A19" s="61" t="s">
        <v>243</v>
      </c>
      <c r="B19" s="61" t="str">
        <f>_xlfn.XLOOKUP(D19,Table5[Ingredient],Table5[Category],"",FALSE)</f>
        <v>Starch/satiating food</v>
      </c>
      <c r="C19" s="61" t="s">
        <v>1012</v>
      </c>
      <c r="D19" s="61" t="s">
        <v>178</v>
      </c>
      <c r="E19" s="62">
        <v>0.65</v>
      </c>
      <c r="F19" s="61">
        <v>1.6789500000000002</v>
      </c>
      <c r="G19" s="61">
        <f t="shared" si="0"/>
        <v>2.5830000000000002E-2</v>
      </c>
      <c r="H19" s="61">
        <v>0</v>
      </c>
      <c r="I19" s="61">
        <f t="shared" si="1"/>
        <v>0</v>
      </c>
      <c r="J19" s="61">
        <v>11.220949999999998</v>
      </c>
      <c r="K19" s="61">
        <f t="shared" si="2"/>
        <v>0.17262999999999998</v>
      </c>
      <c r="L19" s="19">
        <f>Table2[[#This Row],[Platewaste_perschool]]/J19</f>
        <v>0.14962636853385858</v>
      </c>
      <c r="M19" s="19">
        <f>Table2[[#This Row],[Servingwaste_perschool]]/J19</f>
        <v>0</v>
      </c>
      <c r="N19" s="19">
        <f>(Table2[[#This Row],[Platewaste_perschool]]+Table2[[#This Row],[Servingwaste_perschool]])/J19</f>
        <v>0.14962636853385858</v>
      </c>
      <c r="O19" s="89">
        <f t="shared" si="3"/>
        <v>0.85037363146614142</v>
      </c>
    </row>
    <row r="20" spans="1:18">
      <c r="A20" s="61" t="s">
        <v>243</v>
      </c>
      <c r="B20" s="61" t="str">
        <f>_xlfn.XLOOKUP(D20,Table5[Ingredient],Table5[Category],"",FALSE)</f>
        <v>Vegetables</v>
      </c>
      <c r="C20" s="61" t="s">
        <v>1012</v>
      </c>
      <c r="D20" s="61" t="s">
        <v>237</v>
      </c>
      <c r="E20" s="62">
        <v>0.15</v>
      </c>
      <c r="F20" s="61">
        <v>0.38745000000000002</v>
      </c>
      <c r="G20" s="61">
        <f t="shared" si="0"/>
        <v>5.9607692307692313E-3</v>
      </c>
      <c r="H20" s="61">
        <v>0</v>
      </c>
      <c r="I20" s="61">
        <f t="shared" si="1"/>
        <v>0</v>
      </c>
      <c r="J20" s="61">
        <v>2.5894499999999998</v>
      </c>
      <c r="K20" s="61">
        <f t="shared" si="2"/>
        <v>3.9837692307692303E-2</v>
      </c>
      <c r="L20" s="19">
        <f>Table2[[#This Row],[Platewaste_perschool]]/J20</f>
        <v>0.14962636853385855</v>
      </c>
      <c r="M20" s="19">
        <f>Table2[[#This Row],[Servingwaste_perschool]]/J20</f>
        <v>0</v>
      </c>
      <c r="N20" s="19">
        <f>(Table2[[#This Row],[Platewaste_perschool]]+Table2[[#This Row],[Servingwaste_perschool]])/J20</f>
        <v>0.14962636853385855</v>
      </c>
      <c r="O20" s="89">
        <f t="shared" si="3"/>
        <v>0.85037363146614142</v>
      </c>
    </row>
    <row r="21" spans="1:18">
      <c r="A21" s="61" t="s">
        <v>243</v>
      </c>
      <c r="B21" s="61" t="str">
        <f>_xlfn.XLOOKUP(D21,Table5[Ingredient],Table5[Category],"",FALSE)</f>
        <v>Dairy products</v>
      </c>
      <c r="C21" s="61" t="s">
        <v>1012</v>
      </c>
      <c r="D21" s="61" t="s">
        <v>199</v>
      </c>
      <c r="E21" s="62">
        <v>0.1</v>
      </c>
      <c r="F21" s="61">
        <v>0.25830000000000003</v>
      </c>
      <c r="G21" s="61">
        <f t="shared" si="0"/>
        <v>3.9738461538461542E-3</v>
      </c>
      <c r="H21" s="61">
        <v>0</v>
      </c>
      <c r="I21" s="61">
        <f t="shared" si="1"/>
        <v>0</v>
      </c>
      <c r="J21" s="61">
        <v>1.7262999999999999</v>
      </c>
      <c r="K21" s="61">
        <f t="shared" si="2"/>
        <v>2.6558461538461538E-2</v>
      </c>
      <c r="L21" s="19">
        <f>Table2[[#This Row],[Platewaste_perschool]]/J21</f>
        <v>0.14962636853385855</v>
      </c>
      <c r="M21" s="19">
        <f>Table2[[#This Row],[Servingwaste_perschool]]/J21</f>
        <v>0</v>
      </c>
      <c r="N21" s="19">
        <f>(Table2[[#This Row],[Platewaste_perschool]]+Table2[[#This Row],[Servingwaste_perschool]])/J21</f>
        <v>0.14962636853385855</v>
      </c>
      <c r="O21" s="89">
        <f t="shared" si="3"/>
        <v>0.85037363146614142</v>
      </c>
    </row>
    <row r="22" spans="1:18">
      <c r="A22" s="61" t="s">
        <v>243</v>
      </c>
      <c r="B22" s="61" t="str">
        <f>_xlfn.XLOOKUP(D22,Table5[Ingredient],Table5[Category],"",FALSE)</f>
        <v xml:space="preserve">Other </v>
      </c>
      <c r="C22" s="61" t="s">
        <v>1012</v>
      </c>
      <c r="D22" s="61" t="s">
        <v>227</v>
      </c>
      <c r="E22" s="62">
        <v>0.1</v>
      </c>
      <c r="F22" s="61">
        <v>0.25830000000000003</v>
      </c>
      <c r="G22" s="61">
        <f t="shared" si="0"/>
        <v>3.9738461538461542E-3</v>
      </c>
      <c r="H22" s="61">
        <v>0</v>
      </c>
      <c r="I22" s="61">
        <f t="shared" si="1"/>
        <v>0</v>
      </c>
      <c r="J22" s="61">
        <v>1.7262999999999999</v>
      </c>
      <c r="K22" s="61">
        <f t="shared" si="2"/>
        <v>2.6558461538461538E-2</v>
      </c>
      <c r="L22" s="19">
        <f>Table2[[#This Row],[Platewaste_perschool]]/J22</f>
        <v>0.14962636853385855</v>
      </c>
      <c r="M22" s="19">
        <f>Table2[[#This Row],[Servingwaste_perschool]]/J22</f>
        <v>0</v>
      </c>
      <c r="N22" s="19">
        <f>(Table2[[#This Row],[Platewaste_perschool]]+Table2[[#This Row],[Servingwaste_perschool]])/J22</f>
        <v>0.14962636853385855</v>
      </c>
      <c r="O22" s="89">
        <f t="shared" si="3"/>
        <v>0.85037363146614142</v>
      </c>
    </row>
    <row r="23" spans="1:18">
      <c r="A23" s="61" t="s">
        <v>244</v>
      </c>
      <c r="B23" s="61" t="str">
        <f>_xlfn.XLOOKUP(D23,Table5[Ingredient],Table5[Category],"",FALSE)</f>
        <v>Starch/satiating food</v>
      </c>
      <c r="C23" s="61" t="s">
        <v>1013</v>
      </c>
      <c r="D23" s="61" t="s">
        <v>195</v>
      </c>
      <c r="E23" s="62">
        <v>0.3</v>
      </c>
      <c r="F23" s="61">
        <v>0.48360000000000003</v>
      </c>
      <c r="G23" s="61">
        <f t="shared" si="0"/>
        <v>7.111764705882353E-3</v>
      </c>
      <c r="H23" s="61">
        <v>0</v>
      </c>
      <c r="I23" s="61">
        <f t="shared" si="1"/>
        <v>0</v>
      </c>
      <c r="J23" s="61">
        <v>5.2799999999999994</v>
      </c>
      <c r="K23" s="61">
        <f t="shared" si="2"/>
        <v>7.7647058823529402E-2</v>
      </c>
      <c r="L23" s="19">
        <f>Table2[[#This Row],[Platewaste_perschool]]/J23</f>
        <v>9.1590909090909112E-2</v>
      </c>
      <c r="M23" s="19">
        <f>Table2[[#This Row],[Servingwaste_perschool]]/J23</f>
        <v>0</v>
      </c>
      <c r="N23" s="19">
        <f>(Table2[[#This Row],[Platewaste_perschool]]+Table2[[#This Row],[Servingwaste_perschool]])/J23</f>
        <v>9.1590909090909112E-2</v>
      </c>
      <c r="O23" s="89">
        <f t="shared" si="3"/>
        <v>0.90840909090909094</v>
      </c>
    </row>
    <row r="24" spans="1:18">
      <c r="A24" s="61" t="s">
        <v>244</v>
      </c>
      <c r="B24" s="61" t="str">
        <f>_xlfn.XLOOKUP(D24,Table5[Ingredient],Table5[Category],"",FALSE)</f>
        <v xml:space="preserve">Other </v>
      </c>
      <c r="C24" s="61" t="s">
        <v>1013</v>
      </c>
      <c r="D24" s="61" t="s">
        <v>187</v>
      </c>
      <c r="E24" s="62">
        <v>0.2</v>
      </c>
      <c r="F24" s="61">
        <v>0.32240000000000002</v>
      </c>
      <c r="G24" s="61">
        <f t="shared" si="0"/>
        <v>4.7411764705882356E-3</v>
      </c>
      <c r="H24" s="61">
        <v>0</v>
      </c>
      <c r="I24" s="61">
        <f t="shared" si="1"/>
        <v>0</v>
      </c>
      <c r="J24" s="61">
        <v>3.5199999999999996</v>
      </c>
      <c r="K24" s="61">
        <f t="shared" si="2"/>
        <v>5.1764705882352935E-2</v>
      </c>
      <c r="L24" s="19">
        <f>Table2[[#This Row],[Platewaste_perschool]]/J24</f>
        <v>9.1590909090909112E-2</v>
      </c>
      <c r="M24" s="19">
        <f>Table2[[#This Row],[Servingwaste_perschool]]/J24</f>
        <v>0</v>
      </c>
      <c r="N24" s="19">
        <f>(Table2[[#This Row],[Platewaste_perschool]]+Table2[[#This Row],[Servingwaste_perschool]])/J24</f>
        <v>9.1590909090909112E-2</v>
      </c>
      <c r="O24" s="89">
        <f t="shared" si="3"/>
        <v>0.90840909090909094</v>
      </c>
      <c r="R24" s="19"/>
    </row>
    <row r="25" spans="1:18">
      <c r="A25" s="61" t="s">
        <v>244</v>
      </c>
      <c r="B25" s="61" t="str">
        <f>_xlfn.XLOOKUP(D25,Table5[Ingredient],Table5[Category],"",FALSE)</f>
        <v>Meat (excluding beef)</v>
      </c>
      <c r="C25" s="61" t="s">
        <v>1013</v>
      </c>
      <c r="D25" s="61" t="s">
        <v>215</v>
      </c>
      <c r="E25" s="62">
        <v>0.3</v>
      </c>
      <c r="F25" s="61">
        <v>0.48360000000000003</v>
      </c>
      <c r="G25" s="61">
        <f t="shared" si="0"/>
        <v>7.111764705882353E-3</v>
      </c>
      <c r="H25" s="61">
        <v>0</v>
      </c>
      <c r="I25" s="61">
        <f t="shared" si="1"/>
        <v>0</v>
      </c>
      <c r="J25" s="61">
        <v>5.2799999999999994</v>
      </c>
      <c r="K25" s="61">
        <f t="shared" si="2"/>
        <v>7.7647058823529402E-2</v>
      </c>
      <c r="L25" s="19">
        <f>Table2[[#This Row],[Platewaste_perschool]]/J25</f>
        <v>9.1590909090909112E-2</v>
      </c>
      <c r="M25" s="19">
        <f>Table2[[#This Row],[Servingwaste_perschool]]/J25</f>
        <v>0</v>
      </c>
      <c r="N25" s="19">
        <f>(Table2[[#This Row],[Platewaste_perschool]]+Table2[[#This Row],[Servingwaste_perschool]])/J25</f>
        <v>9.1590909090909112E-2</v>
      </c>
      <c r="O25" s="89">
        <f t="shared" si="3"/>
        <v>0.90840909090909094</v>
      </c>
      <c r="R25" s="19"/>
    </row>
    <row r="26" spans="1:18">
      <c r="A26" s="61" t="s">
        <v>244</v>
      </c>
      <c r="B26" s="61" t="str">
        <f>_xlfn.XLOOKUP(D26,Table5[Ingredient],Table5[Category],"",FALSE)</f>
        <v>Dairy products</v>
      </c>
      <c r="C26" s="61" t="s">
        <v>1013</v>
      </c>
      <c r="D26" s="61" t="s">
        <v>245</v>
      </c>
      <c r="E26" s="62">
        <v>0.2</v>
      </c>
      <c r="F26" s="61">
        <v>0.32240000000000002</v>
      </c>
      <c r="G26" s="61">
        <f t="shared" si="0"/>
        <v>4.7411764705882356E-3</v>
      </c>
      <c r="H26" s="61">
        <v>0</v>
      </c>
      <c r="I26" s="61">
        <f t="shared" si="1"/>
        <v>0</v>
      </c>
      <c r="J26" s="61">
        <v>3.5199999999999996</v>
      </c>
      <c r="K26" s="61">
        <f t="shared" si="2"/>
        <v>5.1764705882352935E-2</v>
      </c>
      <c r="L26" s="19">
        <f>Table2[[#This Row],[Platewaste_perschool]]/J26</f>
        <v>9.1590909090909112E-2</v>
      </c>
      <c r="M26" s="19">
        <f>Table2[[#This Row],[Servingwaste_perschool]]/J26</f>
        <v>0</v>
      </c>
      <c r="N26" s="19">
        <f>(Table2[[#This Row],[Platewaste_perschool]]+Table2[[#This Row],[Servingwaste_perschool]])/J26</f>
        <v>9.1590909090909112E-2</v>
      </c>
      <c r="O26" s="89">
        <f t="shared" si="3"/>
        <v>0.90840909090909094</v>
      </c>
      <c r="R26" s="19"/>
    </row>
    <row r="27" spans="1:18">
      <c r="A27" s="61" t="s">
        <v>244</v>
      </c>
      <c r="B27" s="61" t="str">
        <f>_xlfn.XLOOKUP(D27,Table5[Ingredient],Table5[Category],"",FALSE)</f>
        <v>Beef</v>
      </c>
      <c r="C27" s="61" t="s">
        <v>1013</v>
      </c>
      <c r="D27" s="61" t="s">
        <v>214</v>
      </c>
      <c r="E27" s="63">
        <v>0.3</v>
      </c>
      <c r="F27" s="61">
        <v>0.48360000000000003</v>
      </c>
      <c r="G27" s="61">
        <f t="shared" si="0"/>
        <v>7.111764705882353E-3</v>
      </c>
      <c r="H27" s="61">
        <v>0</v>
      </c>
      <c r="I27" s="61">
        <f t="shared" si="1"/>
        <v>0</v>
      </c>
      <c r="J27" s="61">
        <v>5.2799999999999994</v>
      </c>
      <c r="K27" s="61">
        <f t="shared" si="2"/>
        <v>7.7647058823529402E-2</v>
      </c>
      <c r="L27" s="19">
        <f>Table2[[#This Row],[Platewaste_perschool]]/J27</f>
        <v>9.1590909090909112E-2</v>
      </c>
      <c r="M27" s="19">
        <f>Table2[[#This Row],[Servingwaste_perschool]]/J27</f>
        <v>0</v>
      </c>
      <c r="N27" s="19">
        <f>(Table2[[#This Row],[Platewaste_perschool]]+Table2[[#This Row],[Servingwaste_perschool]])/J27</f>
        <v>9.1590909090909112E-2</v>
      </c>
      <c r="O27" s="89">
        <f t="shared" si="3"/>
        <v>0.90840909090909094</v>
      </c>
      <c r="R27" s="19"/>
    </row>
    <row r="28" spans="1:18">
      <c r="A28" s="61" t="s">
        <v>244</v>
      </c>
      <c r="B28" s="61" t="str">
        <f>_xlfn.XLOOKUP(D28,Table5[Ingredient],Table5[Category],"",FALSE)</f>
        <v>Vegetables</v>
      </c>
      <c r="C28" s="61" t="s">
        <v>1013</v>
      </c>
      <c r="D28" s="61" t="s">
        <v>237</v>
      </c>
      <c r="E28" s="63">
        <v>0.3</v>
      </c>
      <c r="F28" s="61">
        <v>0.48360000000000003</v>
      </c>
      <c r="G28" s="61">
        <f t="shared" si="0"/>
        <v>7.111764705882353E-3</v>
      </c>
      <c r="H28" s="61">
        <v>0</v>
      </c>
      <c r="I28" s="61">
        <f t="shared" si="1"/>
        <v>0</v>
      </c>
      <c r="J28" s="61">
        <v>5.2799999999999994</v>
      </c>
      <c r="K28" s="61">
        <f t="shared" si="2"/>
        <v>7.7647058823529402E-2</v>
      </c>
      <c r="L28" s="19">
        <f>Table2[[#This Row],[Platewaste_perschool]]/J28</f>
        <v>9.1590909090909112E-2</v>
      </c>
      <c r="M28" s="19">
        <f>Table2[[#This Row],[Servingwaste_perschool]]/J28</f>
        <v>0</v>
      </c>
      <c r="N28" s="19">
        <f>(Table2[[#This Row],[Platewaste_perschool]]+Table2[[#This Row],[Servingwaste_perschool]])/J28</f>
        <v>9.1590909090909112E-2</v>
      </c>
      <c r="O28" s="89">
        <f t="shared" si="3"/>
        <v>0.90840909090909094</v>
      </c>
      <c r="R28" s="19"/>
    </row>
    <row r="29" spans="1:18">
      <c r="A29" s="61" t="s">
        <v>244</v>
      </c>
      <c r="B29" s="61" t="str">
        <f>_xlfn.XLOOKUP(D29,Table5[Ingredient],Table5[Category],"",FALSE)</f>
        <v>Meat (excluding beef)</v>
      </c>
      <c r="C29" s="61" t="s">
        <v>1013</v>
      </c>
      <c r="D29" s="61" t="s">
        <v>246</v>
      </c>
      <c r="E29" s="63">
        <v>0.15</v>
      </c>
      <c r="F29" s="61">
        <v>0.24180000000000001</v>
      </c>
      <c r="G29" s="61">
        <f t="shared" si="0"/>
        <v>3.5558823529411765E-3</v>
      </c>
      <c r="H29" s="61">
        <v>0</v>
      </c>
      <c r="I29" s="61">
        <f t="shared" si="1"/>
        <v>0</v>
      </c>
      <c r="J29" s="61">
        <v>2.6399999999999997</v>
      </c>
      <c r="K29" s="61">
        <f t="shared" si="2"/>
        <v>3.8823529411764701E-2</v>
      </c>
      <c r="L29" s="19">
        <f>Table2[[#This Row],[Platewaste_perschool]]/J29</f>
        <v>9.1590909090909112E-2</v>
      </c>
      <c r="M29" s="19">
        <f>Table2[[#This Row],[Servingwaste_perschool]]/J29</f>
        <v>0</v>
      </c>
      <c r="N29" s="19">
        <f>(Table2[[#This Row],[Platewaste_perschool]]+Table2[[#This Row],[Servingwaste_perschool]])/J29</f>
        <v>9.1590909090909112E-2</v>
      </c>
      <c r="O29" s="89">
        <f t="shared" si="3"/>
        <v>0.90840909090909094</v>
      </c>
      <c r="R29" s="19"/>
    </row>
    <row r="30" spans="1:18">
      <c r="A30" s="61" t="s">
        <v>244</v>
      </c>
      <c r="B30" s="61" t="str">
        <f>_xlfn.XLOOKUP(D30,Table5[Ingredient],Table5[Category],"",FALSE)</f>
        <v>Vegetables</v>
      </c>
      <c r="C30" s="61" t="s">
        <v>1013</v>
      </c>
      <c r="D30" s="61" t="s">
        <v>203</v>
      </c>
      <c r="E30" s="63">
        <v>0.05</v>
      </c>
      <c r="F30" s="61">
        <v>8.0600000000000005E-2</v>
      </c>
      <c r="G30" s="61">
        <f t="shared" si="0"/>
        <v>1.1852941176470589E-3</v>
      </c>
      <c r="H30" s="61">
        <v>0</v>
      </c>
      <c r="I30" s="61">
        <f t="shared" si="1"/>
        <v>0</v>
      </c>
      <c r="J30" s="61">
        <v>0.87999999999999989</v>
      </c>
      <c r="K30" s="61">
        <f t="shared" si="2"/>
        <v>1.2941176470588234E-2</v>
      </c>
      <c r="L30" s="19">
        <f>Table2[[#This Row],[Platewaste_perschool]]/J30</f>
        <v>9.1590909090909112E-2</v>
      </c>
      <c r="M30" s="19">
        <f>Table2[[#This Row],[Servingwaste_perschool]]/J30</f>
        <v>0</v>
      </c>
      <c r="N30" s="19">
        <f>(Table2[[#This Row],[Platewaste_perschool]]+Table2[[#This Row],[Servingwaste_perschool]])/J30</f>
        <v>9.1590909090909112E-2</v>
      </c>
      <c r="O30" s="89">
        <f t="shared" si="3"/>
        <v>0.90840909090909094</v>
      </c>
      <c r="R30" s="19"/>
    </row>
    <row r="31" spans="1:18">
      <c r="A31" s="61" t="s">
        <v>244</v>
      </c>
      <c r="B31" s="61" t="str">
        <f>_xlfn.XLOOKUP(D31,Table5[Ingredient],Table5[Category],"",FALSE)</f>
        <v>Vegetables</v>
      </c>
      <c r="C31" s="61" t="s">
        <v>1013</v>
      </c>
      <c r="D31" s="61" t="s">
        <v>190</v>
      </c>
      <c r="E31" s="63">
        <v>0.05</v>
      </c>
      <c r="F31" s="61">
        <v>8.0600000000000005E-2</v>
      </c>
      <c r="G31" s="61">
        <f t="shared" si="0"/>
        <v>1.1852941176470589E-3</v>
      </c>
      <c r="H31" s="61">
        <v>0</v>
      </c>
      <c r="I31" s="61">
        <f t="shared" si="1"/>
        <v>0</v>
      </c>
      <c r="J31" s="61">
        <v>0.87999999999999989</v>
      </c>
      <c r="K31" s="61">
        <f t="shared" si="2"/>
        <v>1.2941176470588234E-2</v>
      </c>
      <c r="L31" s="19">
        <f>Table2[[#This Row],[Platewaste_perschool]]/J31</f>
        <v>9.1590909090909112E-2</v>
      </c>
      <c r="M31" s="19">
        <f>Table2[[#This Row],[Servingwaste_perschool]]/J31</f>
        <v>0</v>
      </c>
      <c r="N31" s="19">
        <f>(Table2[[#This Row],[Platewaste_perschool]]+Table2[[#This Row],[Servingwaste_perschool]])/J31</f>
        <v>9.1590909090909112E-2</v>
      </c>
      <c r="O31" s="89">
        <f t="shared" si="3"/>
        <v>0.90840909090909094</v>
      </c>
    </row>
    <row r="32" spans="1:18">
      <c r="A32" s="61" t="s">
        <v>244</v>
      </c>
      <c r="B32" s="61" t="str">
        <f>_xlfn.XLOOKUP(D32,Table5[Ingredient],Table5[Category],"",FALSE)</f>
        <v>Vegetables</v>
      </c>
      <c r="C32" s="61" t="s">
        <v>1013</v>
      </c>
      <c r="D32" s="61" t="s">
        <v>247</v>
      </c>
      <c r="E32" s="63">
        <v>0.05</v>
      </c>
      <c r="F32" s="61">
        <v>8.0600000000000005E-2</v>
      </c>
      <c r="G32" s="61">
        <f t="shared" si="0"/>
        <v>1.1852941176470589E-3</v>
      </c>
      <c r="H32" s="61">
        <v>0</v>
      </c>
      <c r="I32" s="61">
        <f t="shared" si="1"/>
        <v>0</v>
      </c>
      <c r="J32" s="61">
        <v>0.87999999999999989</v>
      </c>
      <c r="K32" s="61">
        <f t="shared" si="2"/>
        <v>1.2941176470588234E-2</v>
      </c>
      <c r="L32" s="19">
        <f>Table2[[#This Row],[Platewaste_perschool]]/J32</f>
        <v>9.1590909090909112E-2</v>
      </c>
      <c r="M32" s="19">
        <f>Table2[[#This Row],[Servingwaste_perschool]]/J32</f>
        <v>0</v>
      </c>
      <c r="N32" s="19">
        <f>(Table2[[#This Row],[Platewaste_perschool]]+Table2[[#This Row],[Servingwaste_perschool]])/J32</f>
        <v>9.1590909090909112E-2</v>
      </c>
      <c r="O32" s="89">
        <f t="shared" si="3"/>
        <v>0.90840909090909094</v>
      </c>
    </row>
    <row r="33" spans="1:15">
      <c r="A33" s="61" t="s">
        <v>244</v>
      </c>
      <c r="B33" s="61" t="str">
        <f>_xlfn.XLOOKUP(D33,Table5[Ingredient],Table5[Category],"",FALSE)</f>
        <v>Soup</v>
      </c>
      <c r="C33" s="61" t="s">
        <v>1013</v>
      </c>
      <c r="D33" s="61" t="s">
        <v>194</v>
      </c>
      <c r="E33" s="63">
        <v>0.1</v>
      </c>
      <c r="F33" s="61">
        <v>0.16120000000000001</v>
      </c>
      <c r="G33" s="61">
        <f t="shared" si="0"/>
        <v>2.3705882352941178E-3</v>
      </c>
      <c r="H33" s="61">
        <v>0</v>
      </c>
      <c r="I33" s="61">
        <f t="shared" si="1"/>
        <v>0</v>
      </c>
      <c r="J33" s="61">
        <v>1.7599999999999998</v>
      </c>
      <c r="K33" s="61">
        <f t="shared" si="2"/>
        <v>2.5882352941176467E-2</v>
      </c>
      <c r="L33" s="19">
        <f>Table2[[#This Row],[Platewaste_perschool]]/J33</f>
        <v>9.1590909090909112E-2</v>
      </c>
      <c r="M33" s="19">
        <f>Table2[[#This Row],[Servingwaste_perschool]]/J33</f>
        <v>0</v>
      </c>
      <c r="N33" s="19">
        <f>(Table2[[#This Row],[Platewaste_perschool]]+Table2[[#This Row],[Servingwaste_perschool]])/J33</f>
        <v>9.1590909090909112E-2</v>
      </c>
      <c r="O33" s="89">
        <f t="shared" si="3"/>
        <v>0.90840909090909094</v>
      </c>
    </row>
    <row r="34" spans="1:15">
      <c r="A34" s="61" t="s">
        <v>233</v>
      </c>
      <c r="B34" s="61" t="str">
        <f>_xlfn.XLOOKUP(D34,Table5[Ingredient],Table5[Category],"",FALSE)</f>
        <v>Vegetables</v>
      </c>
      <c r="C34" s="61" t="s">
        <v>1014</v>
      </c>
      <c r="D34" s="61" t="s">
        <v>248</v>
      </c>
      <c r="E34" s="62">
        <v>0.4</v>
      </c>
      <c r="F34" s="61">
        <v>0.20200000000000001</v>
      </c>
      <c r="G34" s="61">
        <f t="shared" ref="G34:G65" si="4">F34/_xlfn.XLOOKUP(A34,$Q$1:$Q$9,$R$1:$R$9)</f>
        <v>3.6727272727272728E-3</v>
      </c>
      <c r="H34" s="61">
        <v>0.22160000000000002</v>
      </c>
      <c r="I34" s="61">
        <f t="shared" ref="I34:I65" si="5">H34/_xlfn.XLOOKUP(A34,$Q$1:$Q$9,$R$1:$R$9)</f>
        <v>4.0290909090909093E-3</v>
      </c>
      <c r="J34" s="61">
        <v>1.0448000000000002</v>
      </c>
      <c r="K34" s="61">
        <f t="shared" ref="K34:K65" si="6">J34/_xlfn.XLOOKUP(A34,$Q$1:$Q$9,$R$1:$R$9)</f>
        <v>1.8996363636363641E-2</v>
      </c>
      <c r="L34" s="19">
        <f>Table2[[#This Row],[Platewaste_perschool]]/J34</f>
        <v>0.19333843797856046</v>
      </c>
      <c r="M34" s="19">
        <f>Table2[[#This Row],[Servingwaste_perschool]]/J34</f>
        <v>0.21209800918836139</v>
      </c>
      <c r="N34" s="19">
        <f>(Table2[[#This Row],[Platewaste_perschool]]+Table2[[#This Row],[Servingwaste_perschool]])/J34</f>
        <v>0.40543644716692184</v>
      </c>
      <c r="O34" s="89">
        <f t="shared" si="3"/>
        <v>0.59456355283307816</v>
      </c>
    </row>
    <row r="35" spans="1:15">
      <c r="A35" s="61" t="s">
        <v>233</v>
      </c>
      <c r="B35" s="61" t="str">
        <f>_xlfn.XLOOKUP(D35,Table5[Ingredient],Table5[Category],"",FALSE)</f>
        <v>Vegetables</v>
      </c>
      <c r="C35" s="61" t="s">
        <v>1014</v>
      </c>
      <c r="D35" s="61" t="s">
        <v>249</v>
      </c>
      <c r="E35" s="62">
        <v>0.4</v>
      </c>
      <c r="F35" s="61">
        <v>0.20200000000000001</v>
      </c>
      <c r="G35" s="61">
        <f t="shared" si="4"/>
        <v>3.6727272727272728E-3</v>
      </c>
      <c r="H35" s="61">
        <v>0.22160000000000002</v>
      </c>
      <c r="I35" s="61">
        <f t="shared" si="5"/>
        <v>4.0290909090909093E-3</v>
      </c>
      <c r="J35" s="61">
        <v>1.0448000000000002</v>
      </c>
      <c r="K35" s="61">
        <f t="shared" si="6"/>
        <v>1.8996363636363641E-2</v>
      </c>
      <c r="L35" s="19">
        <f>Table2[[#This Row],[Platewaste_perschool]]/J35</f>
        <v>0.19333843797856046</v>
      </c>
      <c r="M35" s="19">
        <f>Table2[[#This Row],[Servingwaste_perschool]]/J35</f>
        <v>0.21209800918836139</v>
      </c>
      <c r="N35" s="19">
        <f>(Table2[[#This Row],[Platewaste_perschool]]+Table2[[#This Row],[Servingwaste_perschool]])/J35</f>
        <v>0.40543644716692184</v>
      </c>
      <c r="O35" s="89">
        <f t="shared" si="3"/>
        <v>0.59456355283307816</v>
      </c>
    </row>
    <row r="36" spans="1:15">
      <c r="A36" s="61" t="s">
        <v>233</v>
      </c>
      <c r="B36" s="61" t="str">
        <f>_xlfn.XLOOKUP(D36,Table5[Ingredient],Table5[Category],"",FALSE)</f>
        <v xml:space="preserve">Other </v>
      </c>
      <c r="C36" s="61" t="s">
        <v>1014</v>
      </c>
      <c r="D36" s="61" t="s">
        <v>187</v>
      </c>
      <c r="E36" s="62">
        <v>0.1</v>
      </c>
      <c r="F36" s="61">
        <v>5.0500000000000003E-2</v>
      </c>
      <c r="G36" s="61">
        <f t="shared" si="4"/>
        <v>9.181818181818182E-4</v>
      </c>
      <c r="H36" s="61">
        <v>5.5400000000000005E-2</v>
      </c>
      <c r="I36" s="61">
        <f t="shared" si="5"/>
        <v>1.0072727272727273E-3</v>
      </c>
      <c r="J36" s="61">
        <v>0.26120000000000004</v>
      </c>
      <c r="K36" s="61">
        <f t="shared" si="6"/>
        <v>4.7490909090909103E-3</v>
      </c>
      <c r="L36" s="19">
        <f>Table2[[#This Row],[Platewaste_perschool]]/J36</f>
        <v>0.19333843797856046</v>
      </c>
      <c r="M36" s="19">
        <f>Table2[[#This Row],[Servingwaste_perschool]]/J36</f>
        <v>0.21209800918836139</v>
      </c>
      <c r="N36" s="19">
        <f>(Table2[[#This Row],[Platewaste_perschool]]+Table2[[#This Row],[Servingwaste_perschool]])/J36</f>
        <v>0.40543644716692184</v>
      </c>
      <c r="O36" s="89">
        <f t="shared" si="3"/>
        <v>0.59456355283307816</v>
      </c>
    </row>
    <row r="37" spans="1:15">
      <c r="A37" s="61" t="s">
        <v>233</v>
      </c>
      <c r="B37" s="61" t="str">
        <f>_xlfn.XLOOKUP(D37,Table5[Ingredient],Table5[Category],"",FALSE)</f>
        <v>Dairy products</v>
      </c>
      <c r="C37" s="61" t="s">
        <v>1014</v>
      </c>
      <c r="D37" s="61" t="s">
        <v>186</v>
      </c>
      <c r="E37" s="62">
        <v>0.1</v>
      </c>
      <c r="F37" s="61">
        <v>5.0500000000000003E-2</v>
      </c>
      <c r="G37" s="61">
        <f t="shared" si="4"/>
        <v>9.181818181818182E-4</v>
      </c>
      <c r="H37" s="61">
        <v>5.5400000000000005E-2</v>
      </c>
      <c r="I37" s="61">
        <f t="shared" si="5"/>
        <v>1.0072727272727273E-3</v>
      </c>
      <c r="J37" s="61">
        <v>0.26120000000000004</v>
      </c>
      <c r="K37" s="61">
        <f t="shared" si="6"/>
        <v>4.7490909090909103E-3</v>
      </c>
      <c r="L37" s="19">
        <f>Table2[[#This Row],[Platewaste_perschool]]/J37</f>
        <v>0.19333843797856046</v>
      </c>
      <c r="M37" s="19">
        <f>Table2[[#This Row],[Servingwaste_perschool]]/J37</f>
        <v>0.21209800918836139</v>
      </c>
      <c r="N37" s="19">
        <f>(Table2[[#This Row],[Platewaste_perschool]]+Table2[[#This Row],[Servingwaste_perschool]])/J37</f>
        <v>0.40543644716692184</v>
      </c>
      <c r="O37" s="89">
        <f t="shared" si="3"/>
        <v>0.59456355283307816</v>
      </c>
    </row>
    <row r="38" spans="1:15">
      <c r="A38" s="61" t="s">
        <v>234</v>
      </c>
      <c r="B38" s="61" t="str">
        <f>_xlfn.XLOOKUP(D38,Table5[Ingredient],Table5[Category],"",FALSE)</f>
        <v>Beef</v>
      </c>
      <c r="C38" s="61" t="s">
        <v>1015</v>
      </c>
      <c r="D38" s="61" t="s">
        <v>214</v>
      </c>
      <c r="E38" s="62">
        <v>0.6</v>
      </c>
      <c r="F38" s="61">
        <v>0.55679999999999996</v>
      </c>
      <c r="G38" s="61">
        <f t="shared" si="4"/>
        <v>8.5661538461538449E-3</v>
      </c>
      <c r="H38" s="61">
        <v>0.59099999999999997</v>
      </c>
      <c r="I38" s="61">
        <f t="shared" si="5"/>
        <v>9.0923076923076912E-3</v>
      </c>
      <c r="J38" s="61">
        <v>3.5778000000000003</v>
      </c>
      <c r="K38" s="61">
        <f t="shared" si="6"/>
        <v>5.5043076923076931E-2</v>
      </c>
      <c r="L38" s="19">
        <f>Table2[[#This Row],[Platewaste_perschool]]/J38</f>
        <v>0.15562636256917656</v>
      </c>
      <c r="M38" s="19">
        <f>Table2[[#This Row],[Servingwaste_perschool]]/J38</f>
        <v>0.16518530940801607</v>
      </c>
      <c r="N38" s="19">
        <f>(Table2[[#This Row],[Platewaste_perschool]]+Table2[[#This Row],[Servingwaste_perschool]])/J38</f>
        <v>0.32081167197719263</v>
      </c>
      <c r="O38" s="89">
        <f t="shared" si="3"/>
        <v>0.67918832802280737</v>
      </c>
    </row>
    <row r="39" spans="1:15">
      <c r="A39" s="61" t="s">
        <v>234</v>
      </c>
      <c r="B39" s="61" t="str">
        <f>_xlfn.XLOOKUP(D39,Table5[Ingredient],Table5[Category],"",FALSE)</f>
        <v>Vegetables</v>
      </c>
      <c r="C39" s="61" t="s">
        <v>1015</v>
      </c>
      <c r="D39" s="61" t="s">
        <v>237</v>
      </c>
      <c r="E39" s="62">
        <v>0.2</v>
      </c>
      <c r="F39" s="61">
        <v>0.18559999999999999</v>
      </c>
      <c r="G39" s="61">
        <f t="shared" si="4"/>
        <v>2.8553846153846151E-3</v>
      </c>
      <c r="H39" s="61">
        <v>0.19700000000000001</v>
      </c>
      <c r="I39" s="61">
        <f t="shared" si="5"/>
        <v>3.030769230769231E-3</v>
      </c>
      <c r="J39" s="61">
        <v>1.1926000000000003</v>
      </c>
      <c r="K39" s="61">
        <f t="shared" si="6"/>
        <v>1.8347692307692311E-2</v>
      </c>
      <c r="L39" s="19">
        <f>Table2[[#This Row],[Platewaste_perschool]]/J39</f>
        <v>0.15562636256917653</v>
      </c>
      <c r="M39" s="19">
        <f>Table2[[#This Row],[Servingwaste_perschool]]/J39</f>
        <v>0.16518530940801607</v>
      </c>
      <c r="N39" s="19">
        <f>(Table2[[#This Row],[Platewaste_perschool]]+Table2[[#This Row],[Servingwaste_perschool]])/J39</f>
        <v>0.32081167197719257</v>
      </c>
      <c r="O39" s="89">
        <f t="shared" si="3"/>
        <v>0.67918832802280749</v>
      </c>
    </row>
    <row r="40" spans="1:15">
      <c r="A40" s="61" t="s">
        <v>234</v>
      </c>
      <c r="B40" s="61" t="str">
        <f>_xlfn.XLOOKUP(D40,Table5[Ingredient],Table5[Category],"",FALSE)</f>
        <v>Vegetables</v>
      </c>
      <c r="C40" s="61" t="s">
        <v>1015</v>
      </c>
      <c r="D40" s="61" t="s">
        <v>190</v>
      </c>
      <c r="E40" s="62">
        <v>0.1</v>
      </c>
      <c r="F40" s="61">
        <v>9.2799999999999994E-2</v>
      </c>
      <c r="G40" s="61">
        <f t="shared" si="4"/>
        <v>1.4276923076923076E-3</v>
      </c>
      <c r="H40" s="61">
        <v>9.8500000000000004E-2</v>
      </c>
      <c r="I40" s="61">
        <f t="shared" si="5"/>
        <v>1.5153846153846155E-3</v>
      </c>
      <c r="J40" s="61">
        <v>0.59630000000000016</v>
      </c>
      <c r="K40" s="61">
        <f t="shared" si="6"/>
        <v>9.1738461538461557E-3</v>
      </c>
      <c r="L40" s="19">
        <f>Table2[[#This Row],[Platewaste_perschool]]/J40</f>
        <v>0.15562636256917653</v>
      </c>
      <c r="M40" s="19">
        <f>Table2[[#This Row],[Servingwaste_perschool]]/J40</f>
        <v>0.16518530940801607</v>
      </c>
      <c r="N40" s="19">
        <f>(Table2[[#This Row],[Platewaste_perschool]]+Table2[[#This Row],[Servingwaste_perschool]])/J40</f>
        <v>0.32081167197719257</v>
      </c>
      <c r="O40" s="89">
        <f t="shared" si="3"/>
        <v>0.67918832802280749</v>
      </c>
    </row>
    <row r="41" spans="1:15">
      <c r="A41" s="61" t="s">
        <v>234</v>
      </c>
      <c r="B41" s="61" t="str">
        <f>_xlfn.XLOOKUP(D41,Table5[Ingredient],Table5[Category],"",FALSE)</f>
        <v>Vegetables</v>
      </c>
      <c r="C41" s="61" t="s">
        <v>1015</v>
      </c>
      <c r="D41" s="61" t="s">
        <v>247</v>
      </c>
      <c r="E41" s="62">
        <v>0.1</v>
      </c>
      <c r="F41" s="61">
        <v>9.2799999999999994E-2</v>
      </c>
      <c r="G41" s="61">
        <f t="shared" si="4"/>
        <v>1.4276923076923076E-3</v>
      </c>
      <c r="H41" s="61">
        <v>9.8500000000000004E-2</v>
      </c>
      <c r="I41" s="61">
        <f t="shared" si="5"/>
        <v>1.5153846153846155E-3</v>
      </c>
      <c r="J41" s="61">
        <v>0.59630000000000016</v>
      </c>
      <c r="K41" s="61">
        <f t="shared" si="6"/>
        <v>9.1738461538461557E-3</v>
      </c>
      <c r="L41" s="19">
        <f>Table2[[#This Row],[Platewaste_perschool]]/J41</f>
        <v>0.15562636256917653</v>
      </c>
      <c r="M41" s="19">
        <f>Table2[[#This Row],[Servingwaste_perschool]]/J41</f>
        <v>0.16518530940801607</v>
      </c>
      <c r="N41" s="19">
        <f>(Table2[[#This Row],[Platewaste_perschool]]+Table2[[#This Row],[Servingwaste_perschool]])/J41</f>
        <v>0.32081167197719257</v>
      </c>
      <c r="O41" s="89">
        <f t="shared" si="3"/>
        <v>0.67918832802280749</v>
      </c>
    </row>
    <row r="42" spans="1:15">
      <c r="A42" s="61" t="s">
        <v>234</v>
      </c>
      <c r="B42" s="61" t="str">
        <f>_xlfn.XLOOKUP(D42,Table5[Ingredient],Table5[Category],"",FALSE)</f>
        <v>Vegetables</v>
      </c>
      <c r="C42" s="61" t="s">
        <v>1015</v>
      </c>
      <c r="D42" s="61" t="s">
        <v>203</v>
      </c>
      <c r="E42" s="62">
        <v>0.1</v>
      </c>
      <c r="F42" s="61">
        <v>9.2799999999999994E-2</v>
      </c>
      <c r="G42" s="61">
        <f t="shared" si="4"/>
        <v>1.4276923076923076E-3</v>
      </c>
      <c r="H42" s="61">
        <v>9.8500000000000004E-2</v>
      </c>
      <c r="I42" s="61">
        <f t="shared" si="5"/>
        <v>1.5153846153846155E-3</v>
      </c>
      <c r="J42" s="61">
        <v>0.59630000000000016</v>
      </c>
      <c r="K42" s="61">
        <f t="shared" si="6"/>
        <v>9.1738461538461557E-3</v>
      </c>
      <c r="L42" s="19">
        <f>Table2[[#This Row],[Platewaste_perschool]]/J42</f>
        <v>0.15562636256917653</v>
      </c>
      <c r="M42" s="19">
        <f>Table2[[#This Row],[Servingwaste_perschool]]/J42</f>
        <v>0.16518530940801607</v>
      </c>
      <c r="N42" s="19">
        <f>(Table2[[#This Row],[Platewaste_perschool]]+Table2[[#This Row],[Servingwaste_perschool]])/J42</f>
        <v>0.32081167197719257</v>
      </c>
      <c r="O42" s="89">
        <f t="shared" si="3"/>
        <v>0.67918832802280749</v>
      </c>
    </row>
    <row r="43" spans="1:15">
      <c r="A43" s="61" t="s">
        <v>234</v>
      </c>
      <c r="B43" s="61" t="str">
        <f>_xlfn.XLOOKUP(D43,Table5[Ingredient],Table5[Category],"",FALSE)</f>
        <v xml:space="preserve">Other </v>
      </c>
      <c r="C43" s="61" t="s">
        <v>1015</v>
      </c>
      <c r="D43" s="61" t="s">
        <v>235</v>
      </c>
      <c r="E43" s="62">
        <v>0.05</v>
      </c>
      <c r="F43" s="61">
        <v>4.6399999999999997E-2</v>
      </c>
      <c r="G43" s="61">
        <f t="shared" si="4"/>
        <v>7.1384615384615378E-4</v>
      </c>
      <c r="H43" s="61">
        <v>4.9250000000000002E-2</v>
      </c>
      <c r="I43" s="61">
        <f t="shared" si="5"/>
        <v>7.5769230769230774E-4</v>
      </c>
      <c r="J43" s="61">
        <v>0.29815000000000008</v>
      </c>
      <c r="K43" s="61">
        <f t="shared" si="6"/>
        <v>4.5869230769230778E-3</v>
      </c>
      <c r="L43" s="19">
        <f>Table2[[#This Row],[Platewaste_perschool]]/J43</f>
        <v>0.15562636256917653</v>
      </c>
      <c r="M43" s="19">
        <f>Table2[[#This Row],[Servingwaste_perschool]]/J43</f>
        <v>0.16518530940801607</v>
      </c>
      <c r="N43" s="19">
        <f>(Table2[[#This Row],[Platewaste_perschool]]+Table2[[#This Row],[Servingwaste_perschool]])/J43</f>
        <v>0.32081167197719257</v>
      </c>
      <c r="O43" s="89">
        <f t="shared" si="3"/>
        <v>0.67918832802280749</v>
      </c>
    </row>
    <row r="44" spans="1:15">
      <c r="A44" s="61" t="s">
        <v>236</v>
      </c>
      <c r="B44" s="61" t="str">
        <f>_xlfn.XLOOKUP(D44,Table5[Ingredient],Table5[Category],"",FALSE)</f>
        <v>Vegetables</v>
      </c>
      <c r="C44" s="61" t="s">
        <v>1016</v>
      </c>
      <c r="D44" s="61" t="s">
        <v>220</v>
      </c>
      <c r="E44" s="62">
        <v>0.5</v>
      </c>
      <c r="F44" s="61">
        <v>1.4405000000000001</v>
      </c>
      <c r="G44" s="61">
        <f t="shared" si="4"/>
        <v>2.1500000000000002E-2</v>
      </c>
      <c r="H44" s="61">
        <v>0</v>
      </c>
      <c r="I44" s="61">
        <f t="shared" si="5"/>
        <v>0</v>
      </c>
      <c r="J44" s="61">
        <v>3.2024999999999997</v>
      </c>
      <c r="K44" s="61">
        <f t="shared" si="6"/>
        <v>4.779850746268656E-2</v>
      </c>
      <c r="L44" s="19">
        <f>Table2[[#This Row],[Platewaste_perschool]]/J44</f>
        <v>0.44980483996877446</v>
      </c>
      <c r="M44" s="19">
        <f>Table2[[#This Row],[Servingwaste_perschool]]/J44</f>
        <v>0</v>
      </c>
      <c r="N44" s="19">
        <f>(Table2[[#This Row],[Platewaste_perschool]]+Table2[[#This Row],[Servingwaste_perschool]])/J44</f>
        <v>0.44980483996877446</v>
      </c>
      <c r="O44" s="89">
        <f t="shared" si="3"/>
        <v>0.55019516003122559</v>
      </c>
    </row>
    <row r="45" spans="1:15">
      <c r="A45" s="61" t="s">
        <v>236</v>
      </c>
      <c r="B45" s="61" t="str">
        <f>_xlfn.XLOOKUP(D45,Table5[Ingredient],Table5[Category],"",FALSE)</f>
        <v>Dairy products</v>
      </c>
      <c r="C45" s="61" t="s">
        <v>1016</v>
      </c>
      <c r="D45" s="61" t="s">
        <v>181</v>
      </c>
      <c r="E45" s="62">
        <v>0.4</v>
      </c>
      <c r="F45" s="61">
        <v>1.1524000000000001</v>
      </c>
      <c r="G45" s="61">
        <f t="shared" si="4"/>
        <v>1.72E-2</v>
      </c>
      <c r="H45" s="61">
        <v>0</v>
      </c>
      <c r="I45" s="61">
        <f t="shared" si="5"/>
        <v>0</v>
      </c>
      <c r="J45" s="61">
        <v>2.5619999999999998</v>
      </c>
      <c r="K45" s="61">
        <f t="shared" si="6"/>
        <v>3.8238805970149253E-2</v>
      </c>
      <c r="L45" s="19">
        <f>Table2[[#This Row],[Platewaste_perschool]]/J45</f>
        <v>0.44980483996877446</v>
      </c>
      <c r="M45" s="19">
        <f>Table2[[#This Row],[Servingwaste_perschool]]/J45</f>
        <v>0</v>
      </c>
      <c r="N45" s="19">
        <f>(Table2[[#This Row],[Platewaste_perschool]]+Table2[[#This Row],[Servingwaste_perschool]])/J45</f>
        <v>0.44980483996877446</v>
      </c>
      <c r="O45" s="89">
        <f t="shared" si="3"/>
        <v>0.55019516003122559</v>
      </c>
    </row>
    <row r="46" spans="1:15">
      <c r="A46" s="61" t="s">
        <v>236</v>
      </c>
      <c r="B46" s="61" t="str">
        <f>_xlfn.XLOOKUP(D46,Table5[Ingredient],Table5[Category],"",FALSE)</f>
        <v xml:space="preserve">Other </v>
      </c>
      <c r="C46" s="61" t="s">
        <v>1016</v>
      </c>
      <c r="D46" s="61" t="s">
        <v>187</v>
      </c>
      <c r="E46" s="62">
        <v>0.1</v>
      </c>
      <c r="F46" s="61">
        <v>0.28810000000000002</v>
      </c>
      <c r="G46" s="61">
        <f t="shared" si="4"/>
        <v>4.3E-3</v>
      </c>
      <c r="H46" s="61">
        <v>0</v>
      </c>
      <c r="I46" s="61">
        <f t="shared" si="5"/>
        <v>0</v>
      </c>
      <c r="J46" s="61">
        <v>0.64049999999999996</v>
      </c>
      <c r="K46" s="61">
        <f t="shared" si="6"/>
        <v>9.5597014925373133E-3</v>
      </c>
      <c r="L46" s="19">
        <f>Table2[[#This Row],[Platewaste_perschool]]/J46</f>
        <v>0.44980483996877446</v>
      </c>
      <c r="M46" s="19">
        <f>Table2[[#This Row],[Servingwaste_perschool]]/J46</f>
        <v>0</v>
      </c>
      <c r="N46" s="19">
        <f>(Table2[[#This Row],[Platewaste_perschool]]+Table2[[#This Row],[Servingwaste_perschool]])/J46</f>
        <v>0.44980483996877446</v>
      </c>
      <c r="O46" s="89">
        <f t="shared" si="3"/>
        <v>0.55019516003122559</v>
      </c>
    </row>
    <row r="47" spans="1:15">
      <c r="A47" s="61" t="s">
        <v>239</v>
      </c>
      <c r="B47" s="61" t="str">
        <f>_xlfn.XLOOKUP(D47,Table5[Ingredient],Table5[Category],"",FALSE)</f>
        <v>Meat (excluding beef)</v>
      </c>
      <c r="C47" s="61" t="s">
        <v>1017</v>
      </c>
      <c r="D47" s="61" t="s">
        <v>224</v>
      </c>
      <c r="E47" s="62">
        <v>0.75</v>
      </c>
      <c r="F47" s="61">
        <v>1.1985000000000001</v>
      </c>
      <c r="G47" s="61">
        <f t="shared" si="4"/>
        <v>1.7888059701492539E-2</v>
      </c>
      <c r="H47" s="61">
        <v>0</v>
      </c>
      <c r="I47" s="61">
        <f t="shared" si="5"/>
        <v>0</v>
      </c>
      <c r="J47" s="61">
        <v>2.9767499999999996</v>
      </c>
      <c r="K47" s="61">
        <f t="shared" si="6"/>
        <v>4.4429104477611933E-2</v>
      </c>
      <c r="L47" s="19">
        <f>Table2[[#This Row],[Platewaste_perschool]]/J47</f>
        <v>0.40262030738221222</v>
      </c>
      <c r="M47" s="19">
        <f>Table2[[#This Row],[Servingwaste_perschool]]/J47</f>
        <v>0</v>
      </c>
      <c r="N47" s="19">
        <f>(Table2[[#This Row],[Platewaste_perschool]]+Table2[[#This Row],[Servingwaste_perschool]])/J47</f>
        <v>0.40262030738221222</v>
      </c>
      <c r="O47" s="89">
        <f t="shared" si="3"/>
        <v>0.59737969261778778</v>
      </c>
    </row>
    <row r="48" spans="1:15">
      <c r="A48" s="61" t="s">
        <v>239</v>
      </c>
      <c r="B48" s="61" t="str">
        <f>_xlfn.XLOOKUP(D48,Table5[Ingredient],Table5[Category],"",FALSE)</f>
        <v>Starch/satiating food</v>
      </c>
      <c r="C48" s="61" t="s">
        <v>1017</v>
      </c>
      <c r="D48" s="61" t="s">
        <v>250</v>
      </c>
      <c r="E48" s="62">
        <v>0.2</v>
      </c>
      <c r="F48" s="61">
        <v>0.31960000000000005</v>
      </c>
      <c r="G48" s="61">
        <f t="shared" si="4"/>
        <v>4.7701492537313437E-3</v>
      </c>
      <c r="H48" s="61">
        <v>0</v>
      </c>
      <c r="I48" s="61">
        <f t="shared" si="5"/>
        <v>0</v>
      </c>
      <c r="J48" s="61">
        <v>0.79379999999999995</v>
      </c>
      <c r="K48" s="61">
        <f t="shared" si="6"/>
        <v>1.184776119402985E-2</v>
      </c>
      <c r="L48" s="19">
        <f>Table2[[#This Row],[Platewaste_perschool]]/J48</f>
        <v>0.40262030738221222</v>
      </c>
      <c r="M48" s="19">
        <f>Table2[[#This Row],[Servingwaste_perschool]]/J48</f>
        <v>0</v>
      </c>
      <c r="N48" s="19">
        <f>(Table2[[#This Row],[Platewaste_perschool]]+Table2[[#This Row],[Servingwaste_perschool]])/J48</f>
        <v>0.40262030738221222</v>
      </c>
      <c r="O48" s="89">
        <f t="shared" si="3"/>
        <v>0.59737969261778778</v>
      </c>
    </row>
    <row r="49" spans="1:15">
      <c r="A49" s="61" t="s">
        <v>239</v>
      </c>
      <c r="B49" s="61" t="str">
        <f>_xlfn.XLOOKUP(D49,Table5[Ingredient],Table5[Category],"",FALSE)</f>
        <v xml:space="preserve">Other </v>
      </c>
      <c r="C49" s="61" t="s">
        <v>1017</v>
      </c>
      <c r="D49" s="61" t="s">
        <v>187</v>
      </c>
      <c r="E49" s="62">
        <v>0.05</v>
      </c>
      <c r="F49" s="61">
        <v>7.9900000000000013E-2</v>
      </c>
      <c r="G49" s="61">
        <f t="shared" si="4"/>
        <v>1.1925373134328359E-3</v>
      </c>
      <c r="H49" s="61">
        <v>0</v>
      </c>
      <c r="I49" s="61">
        <f t="shared" si="5"/>
        <v>0</v>
      </c>
      <c r="J49" s="61">
        <v>0.19844999999999999</v>
      </c>
      <c r="K49" s="61">
        <f t="shared" si="6"/>
        <v>2.9619402985074624E-3</v>
      </c>
      <c r="L49" s="19">
        <f>Table2[[#This Row],[Platewaste_perschool]]/J49</f>
        <v>0.40262030738221222</v>
      </c>
      <c r="M49" s="19">
        <f>Table2[[#This Row],[Servingwaste_perschool]]/J49</f>
        <v>0</v>
      </c>
      <c r="N49" s="19">
        <f>(Table2[[#This Row],[Platewaste_perschool]]+Table2[[#This Row],[Servingwaste_perschool]])/J49</f>
        <v>0.40262030738221222</v>
      </c>
      <c r="O49" s="89">
        <f t="shared" si="3"/>
        <v>0.59737969261778778</v>
      </c>
    </row>
    <row r="50" spans="1:15">
      <c r="A50" s="61" t="s">
        <v>239</v>
      </c>
      <c r="B50" s="61" t="str">
        <f>_xlfn.XLOOKUP(D50,Table5[Ingredient],Table5[Category],"",FALSE)</f>
        <v>Dairy products</v>
      </c>
      <c r="C50" s="61" t="s">
        <v>1017</v>
      </c>
      <c r="D50" s="62" t="s">
        <v>183</v>
      </c>
      <c r="E50" s="62">
        <v>0.05</v>
      </c>
      <c r="F50" s="61">
        <v>7.9900000000000013E-2</v>
      </c>
      <c r="G50" s="61">
        <f t="shared" si="4"/>
        <v>1.1925373134328359E-3</v>
      </c>
      <c r="H50" s="61">
        <v>0</v>
      </c>
      <c r="I50" s="61">
        <f t="shared" si="5"/>
        <v>0</v>
      </c>
      <c r="J50" s="61">
        <v>0.19844999999999999</v>
      </c>
      <c r="K50" s="61">
        <f t="shared" si="6"/>
        <v>2.9619402985074624E-3</v>
      </c>
      <c r="L50" s="19">
        <f>Table2[[#This Row],[Platewaste_perschool]]/J50</f>
        <v>0.40262030738221222</v>
      </c>
      <c r="M50" s="19">
        <f>Table2[[#This Row],[Servingwaste_perschool]]/J50</f>
        <v>0</v>
      </c>
      <c r="N50" s="19">
        <f>(Table2[[#This Row],[Platewaste_perschool]]+Table2[[#This Row],[Servingwaste_perschool]])/J50</f>
        <v>0.40262030738221222</v>
      </c>
      <c r="O50" s="89">
        <f t="shared" si="3"/>
        <v>0.59737969261778778</v>
      </c>
    </row>
    <row r="51" spans="1:15">
      <c r="A51" s="61" t="s">
        <v>240</v>
      </c>
      <c r="B51" s="61" t="str">
        <f>_xlfn.XLOOKUP(D51,Table5[Ingredient],Table5[Category],"",FALSE)</f>
        <v>Dairy products</v>
      </c>
      <c r="C51" s="61" t="s">
        <v>1018</v>
      </c>
      <c r="D51" s="61" t="s">
        <v>238</v>
      </c>
      <c r="E51" s="62">
        <v>1</v>
      </c>
      <c r="F51" s="61">
        <v>1.419</v>
      </c>
      <c r="G51" s="61">
        <f t="shared" si="4"/>
        <v>2.0867647058823529E-2</v>
      </c>
      <c r="H51" s="61">
        <v>1.4969999999999999</v>
      </c>
      <c r="I51" s="61">
        <f t="shared" si="5"/>
        <v>2.201470588235294E-2</v>
      </c>
      <c r="J51" s="61">
        <v>6.3522470355731224</v>
      </c>
      <c r="K51" s="61">
        <f t="shared" si="6"/>
        <v>9.3415397581957688E-2</v>
      </c>
      <c r="L51" s="19">
        <f>Table2[[#This Row],[Platewaste_perschool]]/J51</f>
        <v>0.22338551886497482</v>
      </c>
      <c r="M51" s="19">
        <f>Table2[[#This Row],[Servingwaste_perschool]]/J51</f>
        <v>0.2356646382951848</v>
      </c>
      <c r="N51" s="19">
        <f>(Table2[[#This Row],[Platewaste_perschool]]+Table2[[#This Row],[Servingwaste_perschool]])/J51</f>
        <v>0.45905015716015962</v>
      </c>
      <c r="O51" s="89">
        <f t="shared" si="3"/>
        <v>0.54094984283984038</v>
      </c>
    </row>
    <row r="52" spans="1:15">
      <c r="A52" s="61" t="s">
        <v>241</v>
      </c>
      <c r="B52" s="61" t="str">
        <f>_xlfn.XLOOKUP(D52,Table5[Ingredient],Table5[Category],"",FALSE)</f>
        <v>Meat (excluding beef)</v>
      </c>
      <c r="C52" s="61" t="s">
        <v>1019</v>
      </c>
      <c r="D52" s="61" t="s">
        <v>224</v>
      </c>
      <c r="E52" s="62">
        <v>0.75</v>
      </c>
      <c r="F52" s="61">
        <v>0.26400000000000001</v>
      </c>
      <c r="G52" s="61">
        <f t="shared" si="4"/>
        <v>4.0615384615384619E-3</v>
      </c>
      <c r="H52" s="61">
        <v>4.4999999999999998E-2</v>
      </c>
      <c r="I52" s="61">
        <f t="shared" si="5"/>
        <v>6.9230769230769226E-4</v>
      </c>
      <c r="J52" s="61">
        <v>6.2412183794466412</v>
      </c>
      <c r="K52" s="61">
        <f t="shared" si="6"/>
        <v>9.6018744299179101E-2</v>
      </c>
      <c r="L52" s="19">
        <f>Table2[[#This Row],[Platewaste_perschool]]/J52</f>
        <v>4.2299433211533732E-2</v>
      </c>
      <c r="M52" s="19">
        <f>Table2[[#This Row],[Servingwaste_perschool]]/J52</f>
        <v>7.2101306610568858E-3</v>
      </c>
      <c r="N52" s="19">
        <f>(Table2[[#This Row],[Platewaste_perschool]]+Table2[[#This Row],[Servingwaste_perschool]])/J52</f>
        <v>4.9509563872590617E-2</v>
      </c>
      <c r="O52" s="89">
        <f t="shared" si="3"/>
        <v>0.95049043612740935</v>
      </c>
    </row>
    <row r="53" spans="1:15">
      <c r="A53" s="61" t="s">
        <v>241</v>
      </c>
      <c r="B53" s="61" t="str">
        <f>_xlfn.XLOOKUP(D53,Table5[Ingredient],Table5[Category],"",FALSE)</f>
        <v>Starch/satiating food</v>
      </c>
      <c r="C53" s="61" t="s">
        <v>1019</v>
      </c>
      <c r="D53" s="61" t="s">
        <v>250</v>
      </c>
      <c r="E53" s="62">
        <v>0.15</v>
      </c>
      <c r="F53" s="61">
        <v>5.2799999999999993E-2</v>
      </c>
      <c r="G53" s="61">
        <f t="shared" si="4"/>
        <v>8.1230769230769214E-4</v>
      </c>
      <c r="H53" s="61">
        <v>8.9999999999999993E-3</v>
      </c>
      <c r="I53" s="61">
        <f t="shared" si="5"/>
        <v>1.3846153846153845E-4</v>
      </c>
      <c r="J53" s="61">
        <v>1.2482436758893281</v>
      </c>
      <c r="K53" s="61">
        <f t="shared" si="6"/>
        <v>1.9203748859835817E-2</v>
      </c>
      <c r="L53" s="19">
        <f>Table2[[#This Row],[Platewaste_perschool]]/J53</f>
        <v>4.2299433211533732E-2</v>
      </c>
      <c r="M53" s="19">
        <f>Table2[[#This Row],[Servingwaste_perschool]]/J53</f>
        <v>7.2101306610568867E-3</v>
      </c>
      <c r="N53" s="19">
        <f>(Table2[[#This Row],[Platewaste_perschool]]+Table2[[#This Row],[Servingwaste_perschool]])/J53</f>
        <v>4.9509563872590624E-2</v>
      </c>
      <c r="O53" s="89">
        <f t="shared" si="3"/>
        <v>0.95049043612740935</v>
      </c>
    </row>
    <row r="54" spans="1:15">
      <c r="A54" s="61" t="s">
        <v>241</v>
      </c>
      <c r="B54" s="61" t="str">
        <f>_xlfn.XLOOKUP(D54,Table5[Ingredient],Table5[Category],"",FALSE)</f>
        <v xml:space="preserve">Other </v>
      </c>
      <c r="C54" s="61" t="s">
        <v>1019</v>
      </c>
      <c r="D54" s="61" t="s">
        <v>187</v>
      </c>
      <c r="E54" s="62">
        <v>0.1</v>
      </c>
      <c r="F54" s="61">
        <v>3.5200000000000002E-2</v>
      </c>
      <c r="G54" s="61">
        <f t="shared" si="4"/>
        <v>5.4153846153846157E-4</v>
      </c>
      <c r="H54" s="61">
        <v>6.0000000000000001E-3</v>
      </c>
      <c r="I54" s="61">
        <f t="shared" si="5"/>
        <v>9.2307692307692316E-5</v>
      </c>
      <c r="J54" s="61">
        <v>0.83216245059288552</v>
      </c>
      <c r="K54" s="61">
        <f t="shared" si="6"/>
        <v>1.2802499239890547E-2</v>
      </c>
      <c r="L54" s="19">
        <f>Table2[[#This Row],[Platewaste_perschool]]/J54</f>
        <v>4.2299433211533732E-2</v>
      </c>
      <c r="M54" s="19">
        <f>Table2[[#This Row],[Servingwaste_perschool]]/J54</f>
        <v>7.2101306610568867E-3</v>
      </c>
      <c r="N54" s="19">
        <f>(Table2[[#This Row],[Platewaste_perschool]]+Table2[[#This Row],[Servingwaste_perschool]])/J54</f>
        <v>4.9509563872590617E-2</v>
      </c>
      <c r="O54" s="89">
        <f t="shared" si="3"/>
        <v>0.95049043612740935</v>
      </c>
    </row>
    <row r="55" spans="1:15">
      <c r="A55" s="61" t="s">
        <v>243</v>
      </c>
      <c r="B55" s="61" t="str">
        <f>_xlfn.XLOOKUP(D55,Table5[Ingredient],Table5[Category],"",FALSE)</f>
        <v>Fish</v>
      </c>
      <c r="C55" s="61" t="s">
        <v>1020</v>
      </c>
      <c r="D55" s="61" t="s">
        <v>251</v>
      </c>
      <c r="E55" s="62">
        <v>0.7</v>
      </c>
      <c r="F55" s="61">
        <v>1.589</v>
      </c>
      <c r="G55" s="61">
        <f t="shared" si="4"/>
        <v>2.4446153846153847E-2</v>
      </c>
      <c r="H55" s="61">
        <v>0</v>
      </c>
      <c r="I55" s="61">
        <f t="shared" si="5"/>
        <v>0</v>
      </c>
      <c r="J55" s="61">
        <v>4.3981000000000003</v>
      </c>
      <c r="K55" s="61">
        <f t="shared" si="6"/>
        <v>6.7663076923076923E-2</v>
      </c>
      <c r="L55" s="19">
        <f>Table2[[#This Row],[Platewaste_perschool]]/J55</f>
        <v>0.36129237625338212</v>
      </c>
      <c r="M55" s="19">
        <f>Table2[[#This Row],[Servingwaste_perschool]]/J55</f>
        <v>0</v>
      </c>
      <c r="N55" s="19">
        <f>(Table2[[#This Row],[Platewaste_perschool]]+Table2[[#This Row],[Servingwaste_perschool]])/J55</f>
        <v>0.36129237625338212</v>
      </c>
      <c r="O55" s="89">
        <f t="shared" si="3"/>
        <v>0.63870762374661783</v>
      </c>
    </row>
    <row r="56" spans="1:15">
      <c r="A56" s="61" t="s">
        <v>243</v>
      </c>
      <c r="B56" s="61" t="str">
        <f>_xlfn.XLOOKUP(D56,Table5[Ingredient],Table5[Category],"",FALSE)</f>
        <v>Starch/satiating food</v>
      </c>
      <c r="C56" s="61" t="s">
        <v>1020</v>
      </c>
      <c r="D56" s="61" t="s">
        <v>250</v>
      </c>
      <c r="E56" s="62">
        <v>0.2</v>
      </c>
      <c r="F56" s="61">
        <v>0.45400000000000001</v>
      </c>
      <c r="G56" s="61">
        <f t="shared" si="4"/>
        <v>6.9846153846153851E-3</v>
      </c>
      <c r="H56" s="61">
        <v>0</v>
      </c>
      <c r="I56" s="61">
        <f t="shared" si="5"/>
        <v>0</v>
      </c>
      <c r="J56" s="61">
        <v>1.2566000000000002</v>
      </c>
      <c r="K56" s="61">
        <f t="shared" si="6"/>
        <v>1.9332307692307694E-2</v>
      </c>
      <c r="L56" s="19">
        <f>Table2[[#This Row],[Platewaste_perschool]]/J56</f>
        <v>0.36129237625338212</v>
      </c>
      <c r="M56" s="19">
        <f>Table2[[#This Row],[Servingwaste_perschool]]/J56</f>
        <v>0</v>
      </c>
      <c r="N56" s="19">
        <f>(Table2[[#This Row],[Platewaste_perschool]]+Table2[[#This Row],[Servingwaste_perschool]])/J56</f>
        <v>0.36129237625338212</v>
      </c>
      <c r="O56" s="89">
        <f t="shared" si="3"/>
        <v>0.63870762374661783</v>
      </c>
    </row>
    <row r="57" spans="1:15">
      <c r="A57" s="61" t="s">
        <v>243</v>
      </c>
      <c r="B57" s="61" t="str">
        <f>_xlfn.XLOOKUP(D57,Table5[Ingredient],Table5[Category],"",FALSE)</f>
        <v xml:space="preserve">Other </v>
      </c>
      <c r="C57" s="61" t="s">
        <v>1020</v>
      </c>
      <c r="D57" s="61" t="s">
        <v>187</v>
      </c>
      <c r="E57" s="62">
        <v>0.1</v>
      </c>
      <c r="F57" s="61">
        <v>0.22700000000000001</v>
      </c>
      <c r="G57" s="61">
        <f t="shared" si="4"/>
        <v>3.4923076923076926E-3</v>
      </c>
      <c r="H57" s="61">
        <v>0</v>
      </c>
      <c r="I57" s="61">
        <f t="shared" si="5"/>
        <v>0</v>
      </c>
      <c r="J57" s="61">
        <v>0.62830000000000008</v>
      </c>
      <c r="K57" s="61">
        <f t="shared" si="6"/>
        <v>9.6661538461538469E-3</v>
      </c>
      <c r="L57" s="19">
        <f>Table2[[#This Row],[Platewaste_perschool]]/J57</f>
        <v>0.36129237625338212</v>
      </c>
      <c r="M57" s="19">
        <f>Table2[[#This Row],[Servingwaste_perschool]]/J57</f>
        <v>0</v>
      </c>
      <c r="N57" s="19">
        <f>(Table2[[#This Row],[Platewaste_perschool]]+Table2[[#This Row],[Servingwaste_perschool]])/J57</f>
        <v>0.36129237625338212</v>
      </c>
      <c r="O57" s="89">
        <f t="shared" si="3"/>
        <v>0.63870762374661783</v>
      </c>
    </row>
    <row r="58" spans="1:15">
      <c r="A58" s="61" t="s">
        <v>244</v>
      </c>
      <c r="B58" s="61" t="str">
        <f>_xlfn.XLOOKUP(D58,Table5[Ingredient],Table5[Category],"",FALSE)</f>
        <v>Vegetables</v>
      </c>
      <c r="C58" s="61" t="s">
        <v>1021</v>
      </c>
      <c r="D58" s="61" t="s">
        <v>252</v>
      </c>
      <c r="E58" s="62">
        <v>0.95</v>
      </c>
      <c r="F58" s="61">
        <v>2.3958999999999997</v>
      </c>
      <c r="G58" s="61">
        <f t="shared" si="4"/>
        <v>3.5233823529411762E-2</v>
      </c>
      <c r="H58" s="61">
        <v>0</v>
      </c>
      <c r="I58" s="61">
        <f t="shared" si="5"/>
        <v>0</v>
      </c>
      <c r="J58" s="61">
        <v>4.8031999999999977</v>
      </c>
      <c r="K58" s="61">
        <f t="shared" si="6"/>
        <v>7.0635294117647018E-2</v>
      </c>
      <c r="L58" s="19">
        <f>Table2[[#This Row],[Platewaste_perschool]]/J58</f>
        <v>0.49881329113924067</v>
      </c>
      <c r="M58" s="19">
        <f>Table2[[#This Row],[Servingwaste_perschool]]/J58</f>
        <v>0</v>
      </c>
      <c r="N58" s="19">
        <f>(Table2[[#This Row],[Platewaste_perschool]]+Table2[[#This Row],[Servingwaste_perschool]])/J58</f>
        <v>0.49881329113924067</v>
      </c>
      <c r="O58" s="89">
        <f t="shared" si="3"/>
        <v>0.50118670886075933</v>
      </c>
    </row>
    <row r="59" spans="1:15">
      <c r="A59" s="61" t="s">
        <v>244</v>
      </c>
      <c r="B59" s="61" t="str">
        <f>_xlfn.XLOOKUP(D59,Table5[Ingredient],Table5[Category],"",FALSE)</f>
        <v xml:space="preserve">Other </v>
      </c>
      <c r="C59" s="61" t="s">
        <v>1021</v>
      </c>
      <c r="D59" s="61" t="s">
        <v>235</v>
      </c>
      <c r="E59" s="62">
        <v>0.05</v>
      </c>
      <c r="F59" s="61">
        <v>0.12609999999999999</v>
      </c>
      <c r="G59" s="61">
        <f t="shared" si="4"/>
        <v>1.8544117647058822E-3</v>
      </c>
      <c r="H59" s="61">
        <v>0</v>
      </c>
      <c r="I59" s="61">
        <f t="shared" si="5"/>
        <v>0</v>
      </c>
      <c r="J59" s="61">
        <v>0.25279999999999986</v>
      </c>
      <c r="K59" s="61">
        <f t="shared" si="6"/>
        <v>3.7176470588235274E-3</v>
      </c>
      <c r="L59" s="19">
        <f>Table2[[#This Row],[Platewaste_perschool]]/J59</f>
        <v>0.49881329113924072</v>
      </c>
      <c r="M59" s="19">
        <f>Table2[[#This Row],[Servingwaste_perschool]]/J59</f>
        <v>0</v>
      </c>
      <c r="N59" s="19">
        <f>(Table2[[#This Row],[Platewaste_perschool]]+Table2[[#This Row],[Servingwaste_perschool]])/J59</f>
        <v>0.49881329113924072</v>
      </c>
      <c r="O59" s="89">
        <f t="shared" si="3"/>
        <v>0.50118670886075933</v>
      </c>
    </row>
    <row r="60" spans="1:15">
      <c r="A60" s="61" t="s">
        <v>233</v>
      </c>
      <c r="B60" s="61" t="str">
        <f>_xlfn.XLOOKUP(D60,Table5[Ingredient],Table5[Category],"",FALSE)</f>
        <v>Salad</v>
      </c>
      <c r="C60" s="61" t="s">
        <v>1022</v>
      </c>
      <c r="D60" s="61" t="s">
        <v>200</v>
      </c>
      <c r="E60" s="62">
        <v>0.95</v>
      </c>
      <c r="F60" s="61">
        <v>0.2964</v>
      </c>
      <c r="G60" s="61">
        <f t="shared" si="4"/>
        <v>5.3890909090909093E-3</v>
      </c>
      <c r="H60" s="61">
        <v>0</v>
      </c>
      <c r="I60" s="61">
        <f t="shared" si="5"/>
        <v>0</v>
      </c>
      <c r="J60" s="61">
        <v>0.42037499999999994</v>
      </c>
      <c r="K60" s="61">
        <f t="shared" si="6"/>
        <v>7.6431818181818172E-3</v>
      </c>
      <c r="L60" s="19">
        <f>Table2[[#This Row],[Platewaste_perschool]]/J60</f>
        <v>0.70508474576271196</v>
      </c>
      <c r="M60" s="19">
        <f>Table2[[#This Row],[Servingwaste_perschool]]/J60</f>
        <v>0</v>
      </c>
      <c r="N60" s="19">
        <f>(Table2[[#This Row],[Platewaste_perschool]]+Table2[[#This Row],[Servingwaste_perschool]])/J60</f>
        <v>0.70508474576271196</v>
      </c>
      <c r="O60" s="89">
        <f t="shared" si="3"/>
        <v>0.29491525423728804</v>
      </c>
    </row>
    <row r="61" spans="1:15">
      <c r="A61" s="61" t="s">
        <v>233</v>
      </c>
      <c r="B61" s="61" t="str">
        <f>_xlfn.XLOOKUP(D61,Table5[Ingredient],Table5[Category],"",FALSE)</f>
        <v xml:space="preserve">Other </v>
      </c>
      <c r="C61" s="61" t="s">
        <v>1022</v>
      </c>
      <c r="D61" s="61" t="s">
        <v>235</v>
      </c>
      <c r="E61" s="62">
        <v>0.05</v>
      </c>
      <c r="F61" s="61">
        <v>1.5600000000000001E-2</v>
      </c>
      <c r="G61" s="61">
        <f t="shared" si="4"/>
        <v>2.8363636363636368E-4</v>
      </c>
      <c r="H61" s="61">
        <v>0</v>
      </c>
      <c r="I61" s="61">
        <f t="shared" si="5"/>
        <v>0</v>
      </c>
      <c r="J61" s="61">
        <v>2.2124999999999999E-2</v>
      </c>
      <c r="K61" s="61">
        <f t="shared" si="6"/>
        <v>4.0227272727272724E-4</v>
      </c>
      <c r="L61" s="19">
        <f>Table2[[#This Row],[Platewaste_perschool]]/J61</f>
        <v>0.70508474576271196</v>
      </c>
      <c r="M61" s="19">
        <f>Table2[[#This Row],[Servingwaste_perschool]]/J61</f>
        <v>0</v>
      </c>
      <c r="N61" s="19">
        <f>(Table2[[#This Row],[Platewaste_perschool]]+Table2[[#This Row],[Servingwaste_perschool]])/J61</f>
        <v>0.70508474576271196</v>
      </c>
      <c r="O61" s="89">
        <f t="shared" si="3"/>
        <v>0.29491525423728804</v>
      </c>
    </row>
    <row r="62" spans="1:15">
      <c r="A62" s="61" t="s">
        <v>236</v>
      </c>
      <c r="B62" s="61" t="str">
        <f>_xlfn.XLOOKUP(D62,Table5[Ingredient],Table5[Category],"",FALSE)</f>
        <v>Vegetables</v>
      </c>
      <c r="C62" s="61" t="s">
        <v>1023</v>
      </c>
      <c r="D62" s="61" t="s">
        <v>225</v>
      </c>
      <c r="E62" s="62">
        <v>0.95</v>
      </c>
      <c r="F62" s="61">
        <v>2.4015999999999997</v>
      </c>
      <c r="G62" s="61">
        <f t="shared" si="4"/>
        <v>3.5844776119402982E-2</v>
      </c>
      <c r="H62" s="61">
        <v>0</v>
      </c>
      <c r="I62" s="61">
        <f t="shared" si="5"/>
        <v>0</v>
      </c>
      <c r="J62" s="61">
        <v>6.8960499999999998</v>
      </c>
      <c r="K62" s="61">
        <f t="shared" si="6"/>
        <v>0.10292611940298507</v>
      </c>
      <c r="L62" s="19">
        <f>Table2[[#This Row],[Platewaste_perschool]]/J62</f>
        <v>0.34825733572117368</v>
      </c>
      <c r="M62" s="19">
        <f>Table2[[#This Row],[Servingwaste_perschool]]/J62</f>
        <v>0</v>
      </c>
      <c r="N62" s="19">
        <f>(Table2[[#This Row],[Platewaste_perschool]]+Table2[[#This Row],[Servingwaste_perschool]])/J62</f>
        <v>0.34825733572117368</v>
      </c>
      <c r="O62" s="89">
        <f t="shared" si="3"/>
        <v>0.65174266427882632</v>
      </c>
    </row>
    <row r="63" spans="1:15">
      <c r="A63" s="61" t="s">
        <v>236</v>
      </c>
      <c r="B63" s="61" t="str">
        <f>_xlfn.XLOOKUP(D63,Table5[Ingredient],Table5[Category],"",FALSE)</f>
        <v xml:space="preserve">Other </v>
      </c>
      <c r="C63" s="61" t="s">
        <v>1023</v>
      </c>
      <c r="D63" s="61" t="s">
        <v>235</v>
      </c>
      <c r="E63" s="62">
        <v>0.05</v>
      </c>
      <c r="F63" s="61">
        <v>0.12640000000000001</v>
      </c>
      <c r="G63" s="61">
        <f t="shared" si="4"/>
        <v>1.8865671641791046E-3</v>
      </c>
      <c r="H63" s="61">
        <v>0</v>
      </c>
      <c r="I63" s="61">
        <f t="shared" si="5"/>
        <v>0</v>
      </c>
      <c r="J63" s="61">
        <v>0.36295000000000005</v>
      </c>
      <c r="K63" s="61">
        <f t="shared" si="6"/>
        <v>5.4171641791044781E-3</v>
      </c>
      <c r="L63" s="19">
        <f>Table2[[#This Row],[Platewaste_perschool]]/J63</f>
        <v>0.34825733572117368</v>
      </c>
      <c r="M63" s="19">
        <f>Table2[[#This Row],[Servingwaste_perschool]]/J63</f>
        <v>0</v>
      </c>
      <c r="N63" s="19">
        <f>(Table2[[#This Row],[Platewaste_perschool]]+Table2[[#This Row],[Servingwaste_perschool]])/J63</f>
        <v>0.34825733572117368</v>
      </c>
      <c r="O63" s="89">
        <f t="shared" si="3"/>
        <v>0.65174266427882632</v>
      </c>
    </row>
    <row r="64" spans="1:15">
      <c r="A64" s="61" t="s">
        <v>239</v>
      </c>
      <c r="B64" s="61" t="str">
        <f>_xlfn.XLOOKUP(D64,Table5[Ingredient],Table5[Category],"",FALSE)</f>
        <v>Vegetables</v>
      </c>
      <c r="C64" s="61" t="s">
        <v>1024</v>
      </c>
      <c r="D64" s="61" t="s">
        <v>248</v>
      </c>
      <c r="E64" s="62">
        <v>0.8</v>
      </c>
      <c r="F64" s="61">
        <v>1.8664000000000003</v>
      </c>
      <c r="G64" s="61">
        <f t="shared" si="4"/>
        <v>2.7856716417910453E-2</v>
      </c>
      <c r="H64" s="61">
        <v>0</v>
      </c>
      <c r="I64" s="61">
        <f t="shared" si="5"/>
        <v>0</v>
      </c>
      <c r="J64" s="61">
        <v>4.9896000000000003</v>
      </c>
      <c r="K64" s="61">
        <f t="shared" si="6"/>
        <v>7.4471641791044776E-2</v>
      </c>
      <c r="L64" s="19">
        <f>Table2[[#This Row],[Platewaste_perschool]]/J64</f>
        <v>0.37405804072470744</v>
      </c>
      <c r="M64" s="19">
        <f>Table2[[#This Row],[Servingwaste_perschool]]/J64</f>
        <v>0</v>
      </c>
      <c r="N64" s="19">
        <f>(Table2[[#This Row],[Platewaste_perschool]]+Table2[[#This Row],[Servingwaste_perschool]])/J64</f>
        <v>0.37405804072470744</v>
      </c>
      <c r="O64" s="89">
        <f t="shared" si="3"/>
        <v>0.62594195927529261</v>
      </c>
    </row>
    <row r="65" spans="1:15">
      <c r="A65" s="61" t="s">
        <v>239</v>
      </c>
      <c r="B65" s="61" t="str">
        <f>_xlfn.XLOOKUP(D65,Table5[Ingredient],Table5[Category],"",FALSE)</f>
        <v>Vegetables</v>
      </c>
      <c r="C65" s="61" t="s">
        <v>1024</v>
      </c>
      <c r="D65" s="61" t="s">
        <v>237</v>
      </c>
      <c r="E65" s="62">
        <v>0.15</v>
      </c>
      <c r="F65" s="61">
        <v>0.34995000000000004</v>
      </c>
      <c r="G65" s="61">
        <f t="shared" si="4"/>
        <v>5.2231343283582095E-3</v>
      </c>
      <c r="H65" s="61">
        <v>0</v>
      </c>
      <c r="I65" s="61">
        <f t="shared" si="5"/>
        <v>0</v>
      </c>
      <c r="J65" s="61">
        <v>0.93554999999999999</v>
      </c>
      <c r="K65" s="61">
        <f t="shared" si="6"/>
        <v>1.3963432835820895E-2</v>
      </c>
      <c r="L65" s="19">
        <f>Table2[[#This Row],[Platewaste_perschool]]/J65</f>
        <v>0.37405804072470744</v>
      </c>
      <c r="M65" s="19">
        <f>Table2[[#This Row],[Servingwaste_perschool]]/J65</f>
        <v>0</v>
      </c>
      <c r="N65" s="19">
        <f>(Table2[[#This Row],[Platewaste_perschool]]+Table2[[#This Row],[Servingwaste_perschool]])/J65</f>
        <v>0.37405804072470744</v>
      </c>
      <c r="O65" s="89">
        <f t="shared" si="3"/>
        <v>0.62594195927529261</v>
      </c>
    </row>
    <row r="66" spans="1:15">
      <c r="A66" s="61" t="s">
        <v>239</v>
      </c>
      <c r="B66" s="61" t="str">
        <f>_xlfn.XLOOKUP(D66,Table5[Ingredient],Table5[Category],"",FALSE)</f>
        <v xml:space="preserve">Other </v>
      </c>
      <c r="C66" s="61" t="s">
        <v>1024</v>
      </c>
      <c r="D66" s="61" t="s">
        <v>235</v>
      </c>
      <c r="E66" s="62">
        <v>0.05</v>
      </c>
      <c r="F66" s="61">
        <v>0.11665000000000002</v>
      </c>
      <c r="G66" s="61">
        <f t="shared" ref="G66:G93" si="7">F66/_xlfn.XLOOKUP(A66,$Q$1:$Q$9,$R$1:$R$9)</f>
        <v>1.7410447761194033E-3</v>
      </c>
      <c r="H66" s="61">
        <v>0</v>
      </c>
      <c r="I66" s="61">
        <f t="shared" ref="I66:I93" si="8">H66/_xlfn.XLOOKUP(A66,$Q$1:$Q$9,$R$1:$R$9)</f>
        <v>0</v>
      </c>
      <c r="J66" s="61">
        <v>0.31185000000000002</v>
      </c>
      <c r="K66" s="61">
        <f t="shared" ref="K66:K93" si="9">J66/_xlfn.XLOOKUP(A66,$Q$1:$Q$9,$R$1:$R$9)</f>
        <v>4.6544776119402985E-3</v>
      </c>
      <c r="L66" s="19">
        <f>Table2[[#This Row],[Platewaste_perschool]]/J66</f>
        <v>0.37405804072470744</v>
      </c>
      <c r="M66" s="19">
        <f>Table2[[#This Row],[Servingwaste_perschool]]/J66</f>
        <v>0</v>
      </c>
      <c r="N66" s="19">
        <f>(Table2[[#This Row],[Platewaste_perschool]]+Table2[[#This Row],[Servingwaste_perschool]])/J66</f>
        <v>0.37405804072470744</v>
      </c>
      <c r="O66" s="89">
        <f t="shared" si="3"/>
        <v>0.62594195927529261</v>
      </c>
    </row>
    <row r="67" spans="1:15">
      <c r="A67" s="61" t="s">
        <v>240</v>
      </c>
      <c r="B67" s="61" t="str">
        <f>_xlfn.XLOOKUP(D67,Table5[Ingredient],Table5[Category],"",FALSE)</f>
        <v>Vegetables</v>
      </c>
      <c r="C67" s="61" t="s">
        <v>1025</v>
      </c>
      <c r="D67" s="61" t="s">
        <v>216</v>
      </c>
      <c r="E67" s="62">
        <v>0.85</v>
      </c>
      <c r="F67" s="61">
        <v>2.3179499999999997</v>
      </c>
      <c r="G67" s="61">
        <f t="shared" si="7"/>
        <v>3.4087499999999993E-2</v>
      </c>
      <c r="H67" s="61">
        <v>1.9898499999999997</v>
      </c>
      <c r="I67" s="61">
        <f t="shared" si="8"/>
        <v>2.9262499999999997E-2</v>
      </c>
      <c r="J67" s="61">
        <v>5.7901999999999996</v>
      </c>
      <c r="K67" s="61">
        <f t="shared" si="9"/>
        <v>8.514999999999999E-2</v>
      </c>
      <c r="L67" s="19">
        <f>Table2[[#This Row],[Platewaste_perschool]]/J67</f>
        <v>0.4003229594832648</v>
      </c>
      <c r="M67" s="19">
        <f>Table2[[#This Row],[Servingwaste_perschool]]/J67</f>
        <v>0.34365825014679974</v>
      </c>
      <c r="N67" s="19">
        <f>(Table2[[#This Row],[Platewaste_perschool]]+Table2[[#This Row],[Servingwaste_perschool]])/J67</f>
        <v>0.74398120963006453</v>
      </c>
      <c r="O67" s="89">
        <f t="shared" ref="O67:O93" si="10">1-N67</f>
        <v>0.25601879036993547</v>
      </c>
    </row>
    <row r="68" spans="1:15">
      <c r="A68" s="61" t="s">
        <v>240</v>
      </c>
      <c r="B68" s="61" t="str">
        <f>_xlfn.XLOOKUP(D68,Table5[Ingredient],Table5[Category],"",FALSE)</f>
        <v>Vegetables</v>
      </c>
      <c r="C68" s="61" t="s">
        <v>1025</v>
      </c>
      <c r="D68" s="61" t="s">
        <v>253</v>
      </c>
      <c r="E68" s="62">
        <v>0.15</v>
      </c>
      <c r="F68" s="61">
        <v>0.40904999999999997</v>
      </c>
      <c r="G68" s="61">
        <f t="shared" si="7"/>
        <v>6.015441176470588E-3</v>
      </c>
      <c r="H68" s="61">
        <v>0.35114999999999996</v>
      </c>
      <c r="I68" s="61">
        <f t="shared" si="8"/>
        <v>5.1639705882352933E-3</v>
      </c>
      <c r="J68" s="61">
        <v>1.0217999999999998</v>
      </c>
      <c r="K68" s="61">
        <f t="shared" si="9"/>
        <v>1.5026470588235292E-2</v>
      </c>
      <c r="L68" s="19">
        <f>Table2[[#This Row],[Platewaste_perschool]]/J68</f>
        <v>0.40032295948326485</v>
      </c>
      <c r="M68" s="19">
        <f>Table2[[#This Row],[Servingwaste_perschool]]/J68</f>
        <v>0.34365825014679979</v>
      </c>
      <c r="N68" s="19">
        <f>(Table2[[#This Row],[Platewaste_perschool]]+Table2[[#This Row],[Servingwaste_perschool]])/J68</f>
        <v>0.74398120963006475</v>
      </c>
      <c r="O68" s="89">
        <f t="shared" si="10"/>
        <v>0.25601879036993525</v>
      </c>
    </row>
    <row r="69" spans="1:15">
      <c r="A69" s="61" t="s">
        <v>234</v>
      </c>
      <c r="B69" s="61" t="str">
        <f>_xlfn.XLOOKUP(D69,Table5[Ingredient],Table5[Category],"",FALSE)</f>
        <v>Vegetables</v>
      </c>
      <c r="C69" s="61" t="s">
        <v>1026</v>
      </c>
      <c r="D69" s="61" t="s">
        <v>190</v>
      </c>
      <c r="E69" s="62">
        <v>0.95</v>
      </c>
      <c r="F69" s="61">
        <v>0.37714999999999999</v>
      </c>
      <c r="G69" s="61">
        <f t="shared" si="7"/>
        <v>5.8023076923076917E-3</v>
      </c>
      <c r="H69" s="61">
        <v>0.39709999999999995</v>
      </c>
      <c r="I69" s="61">
        <f t="shared" si="8"/>
        <v>6.1092307692307687E-3</v>
      </c>
      <c r="J69" s="61">
        <v>1.5162</v>
      </c>
      <c r="K69" s="61">
        <f t="shared" si="9"/>
        <v>2.3326153846153847E-2</v>
      </c>
      <c r="L69" s="19">
        <f>Table2[[#This Row],[Platewaste_perschool]]/J69</f>
        <v>0.2487468671679198</v>
      </c>
      <c r="M69" s="19">
        <f>Table2[[#This Row],[Servingwaste_perschool]]/J69</f>
        <v>0.26190476190476186</v>
      </c>
      <c r="N69" s="19">
        <f>(Table2[[#This Row],[Platewaste_perschool]]+Table2[[#This Row],[Servingwaste_perschool]])/J69</f>
        <v>0.51065162907268158</v>
      </c>
      <c r="O69" s="89">
        <f t="shared" si="10"/>
        <v>0.48934837092731842</v>
      </c>
    </row>
    <row r="70" spans="1:15">
      <c r="A70" s="61" t="s">
        <v>234</v>
      </c>
      <c r="B70" s="61" t="str">
        <f>_xlfn.XLOOKUP(D70,Table5[Ingredient],Table5[Category],"",FALSE)</f>
        <v xml:space="preserve">Other </v>
      </c>
      <c r="C70" s="61" t="s">
        <v>1026</v>
      </c>
      <c r="D70" s="61" t="s">
        <v>235</v>
      </c>
      <c r="E70" s="62">
        <v>0.05</v>
      </c>
      <c r="F70" s="61">
        <v>1.9850000000000003E-2</v>
      </c>
      <c r="G70" s="61">
        <f t="shared" si="7"/>
        <v>3.0538461538461541E-4</v>
      </c>
      <c r="H70" s="61">
        <v>2.0900000000000002E-2</v>
      </c>
      <c r="I70" s="61">
        <f t="shared" si="8"/>
        <v>3.2153846153846159E-4</v>
      </c>
      <c r="J70" s="61">
        <v>7.980000000000001E-2</v>
      </c>
      <c r="K70" s="61">
        <f t="shared" si="9"/>
        <v>1.2276923076923079E-3</v>
      </c>
      <c r="L70" s="19">
        <f>Table2[[#This Row],[Platewaste_perschool]]/J70</f>
        <v>0.2487468671679198</v>
      </c>
      <c r="M70" s="19">
        <f>Table2[[#This Row],[Servingwaste_perschool]]/J70</f>
        <v>0.26190476190476192</v>
      </c>
      <c r="N70" s="19">
        <f>(Table2[[#This Row],[Platewaste_perschool]]+Table2[[#This Row],[Servingwaste_perschool]])/J70</f>
        <v>0.5106516290726818</v>
      </c>
      <c r="O70" s="89">
        <f t="shared" si="10"/>
        <v>0.4893483709273182</v>
      </c>
    </row>
    <row r="71" spans="1:15">
      <c r="A71" s="61" t="s">
        <v>243</v>
      </c>
      <c r="B71" s="61" t="str">
        <f>_xlfn.XLOOKUP(D71,Table5[Ingredient],Table5[Category],"",FALSE)</f>
        <v>Vegetables</v>
      </c>
      <c r="C71" s="61" t="s">
        <v>1027</v>
      </c>
      <c r="D71" s="61" t="s">
        <v>207</v>
      </c>
      <c r="E71" s="62">
        <v>0.95</v>
      </c>
      <c r="F71" s="61">
        <v>2.5735500000000004</v>
      </c>
      <c r="G71" s="61">
        <f t="shared" si="7"/>
        <v>3.9593076923076932E-2</v>
      </c>
      <c r="H71" s="61">
        <v>0</v>
      </c>
      <c r="I71" s="61">
        <f t="shared" si="8"/>
        <v>0</v>
      </c>
      <c r="J71" s="61">
        <v>4.6360000000000001</v>
      </c>
      <c r="K71" s="61">
        <f t="shared" si="9"/>
        <v>7.132307692307692E-2</v>
      </c>
      <c r="L71" s="19">
        <f>Table2[[#This Row],[Platewaste_perschool]]/J71</f>
        <v>0.55512295081967222</v>
      </c>
      <c r="M71" s="19">
        <f>Table2[[#This Row],[Servingwaste_perschool]]/J71</f>
        <v>0</v>
      </c>
      <c r="N71" s="19">
        <f>(Table2[[#This Row],[Platewaste_perschool]]+Table2[[#This Row],[Servingwaste_perschool]])/J71</f>
        <v>0.55512295081967222</v>
      </c>
      <c r="O71" s="89">
        <f t="shared" si="10"/>
        <v>0.44487704918032778</v>
      </c>
    </row>
    <row r="72" spans="1:15">
      <c r="A72" s="61" t="s">
        <v>243</v>
      </c>
      <c r="B72" s="61" t="str">
        <f>_xlfn.XLOOKUP(D72,Table5[Ingredient],Table5[Category],"",FALSE)</f>
        <v xml:space="preserve">Other </v>
      </c>
      <c r="C72" s="61" t="s">
        <v>1027</v>
      </c>
      <c r="D72" s="61" t="s">
        <v>235</v>
      </c>
      <c r="E72" s="62">
        <v>0.05</v>
      </c>
      <c r="F72" s="61">
        <v>0.13545000000000004</v>
      </c>
      <c r="G72" s="61">
        <f t="shared" si="7"/>
        <v>2.0838461538461544E-3</v>
      </c>
      <c r="H72" s="61">
        <v>0</v>
      </c>
      <c r="I72" s="61">
        <f t="shared" si="8"/>
        <v>0</v>
      </c>
      <c r="J72" s="61">
        <v>0.24400000000000005</v>
      </c>
      <c r="K72" s="61">
        <f t="shared" si="9"/>
        <v>3.7538461538461545E-3</v>
      </c>
      <c r="L72" s="19">
        <f>Table2[[#This Row],[Platewaste_perschool]]/J72</f>
        <v>0.55512295081967222</v>
      </c>
      <c r="M72" s="19">
        <f>Table2[[#This Row],[Servingwaste_perschool]]/J72</f>
        <v>0</v>
      </c>
      <c r="N72" s="19">
        <f>(Table2[[#This Row],[Platewaste_perschool]]+Table2[[#This Row],[Servingwaste_perschool]])/J72</f>
        <v>0.55512295081967222</v>
      </c>
      <c r="O72" s="89">
        <f t="shared" si="10"/>
        <v>0.44487704918032778</v>
      </c>
    </row>
    <row r="73" spans="1:15">
      <c r="A73" s="61" t="s">
        <v>233</v>
      </c>
      <c r="B73" s="61" t="str">
        <f>_xlfn.XLOOKUP(D73,Table5[Ingredient],Table5[Category],"",FALSE)</f>
        <v>Fruit</v>
      </c>
      <c r="C73" s="61" t="s">
        <v>254</v>
      </c>
      <c r="D73" s="61" t="s">
        <v>254</v>
      </c>
      <c r="E73" s="62">
        <v>1</v>
      </c>
      <c r="F73" s="61">
        <v>2.9119999999999999</v>
      </c>
      <c r="G73" s="61">
        <f t="shared" si="7"/>
        <v>5.2945454545454546E-2</v>
      </c>
      <c r="H73" s="61">
        <v>1.2</v>
      </c>
      <c r="I73" s="61">
        <f t="shared" si="8"/>
        <v>2.1818181818181816E-2</v>
      </c>
      <c r="J73" s="61">
        <v>7.2</v>
      </c>
      <c r="K73" s="61">
        <f t="shared" si="9"/>
        <v>0.13090909090909092</v>
      </c>
      <c r="L73" s="19">
        <f>Table2[[#This Row],[Platewaste_perschool]]/J73</f>
        <v>0.40444444444444444</v>
      </c>
      <c r="M73" s="19">
        <f>Table2[[#This Row],[Servingwaste_perschool]]/J73</f>
        <v>0.16666666666666666</v>
      </c>
      <c r="N73" s="19">
        <f>(Table2[[#This Row],[Platewaste_perschool]]+Table2[[#This Row],[Servingwaste_perschool]])/J73</f>
        <v>0.57111111111111112</v>
      </c>
      <c r="O73" s="89">
        <f t="shared" si="10"/>
        <v>0.42888888888888888</v>
      </c>
    </row>
    <row r="74" spans="1:15">
      <c r="A74" s="61" t="s">
        <v>234</v>
      </c>
      <c r="B74" s="61" t="str">
        <f>_xlfn.XLOOKUP(D74,Table5[Ingredient],Table5[Category],"",FALSE)</f>
        <v>Fruit</v>
      </c>
      <c r="C74" s="61" t="s">
        <v>228</v>
      </c>
      <c r="D74" s="61" t="s">
        <v>228</v>
      </c>
      <c r="E74" s="62">
        <v>1</v>
      </c>
      <c r="F74" s="61">
        <v>1.589</v>
      </c>
      <c r="G74" s="61">
        <f t="shared" si="7"/>
        <v>2.4446153846153847E-2</v>
      </c>
      <c r="H74" s="61">
        <v>1.3089999999999999</v>
      </c>
      <c r="I74" s="61">
        <f t="shared" si="8"/>
        <v>2.0138461538461539E-2</v>
      </c>
      <c r="J74" s="61">
        <v>4.9980000000000002</v>
      </c>
      <c r="K74" s="61">
        <f t="shared" si="9"/>
        <v>7.689230769230769E-2</v>
      </c>
      <c r="L74" s="19">
        <f>Table2[[#This Row],[Platewaste_perschool]]/J74</f>
        <v>0.31792717086834732</v>
      </c>
      <c r="M74" s="19">
        <f>Table2[[#This Row],[Servingwaste_perschool]]/J74</f>
        <v>0.26190476190476186</v>
      </c>
      <c r="N74" s="19">
        <f>(Table2[[#This Row],[Platewaste_perschool]]+Table2[[#This Row],[Servingwaste_perschool]])/J74</f>
        <v>0.57983193277310918</v>
      </c>
      <c r="O74" s="89">
        <f t="shared" si="10"/>
        <v>0.42016806722689082</v>
      </c>
    </row>
    <row r="75" spans="1:15">
      <c r="A75" s="61" t="s">
        <v>236</v>
      </c>
      <c r="B75" s="61" t="str">
        <f>_xlfn.XLOOKUP(D75,Table5[Ingredient],Table5[Category],"",FALSE)</f>
        <v>Fruit</v>
      </c>
      <c r="C75" s="61" t="s">
        <v>228</v>
      </c>
      <c r="D75" s="61" t="s">
        <v>228</v>
      </c>
      <c r="E75" s="62">
        <v>1</v>
      </c>
      <c r="F75" s="61">
        <v>4.6769999999999996</v>
      </c>
      <c r="G75" s="61">
        <f t="shared" si="7"/>
        <v>6.9805970149253729E-2</v>
      </c>
      <c r="H75" s="61">
        <v>0</v>
      </c>
      <c r="I75" s="61">
        <f t="shared" si="8"/>
        <v>0</v>
      </c>
      <c r="J75" s="61">
        <v>8.2350000000000012</v>
      </c>
      <c r="K75" s="61">
        <f t="shared" si="9"/>
        <v>0.12291044776119404</v>
      </c>
      <c r="L75" s="19">
        <f>Table2[[#This Row],[Platewaste_perschool]]/J75</f>
        <v>0.56794171220400713</v>
      </c>
      <c r="M75" s="19">
        <f>Table2[[#This Row],[Servingwaste_perschool]]/J75</f>
        <v>0</v>
      </c>
      <c r="N75" s="19">
        <f>(Table2[[#This Row],[Platewaste_perschool]]+Table2[[#This Row],[Servingwaste_perschool]])/J75</f>
        <v>0.56794171220400713</v>
      </c>
      <c r="O75" s="89">
        <f t="shared" si="10"/>
        <v>0.43205828779599287</v>
      </c>
    </row>
    <row r="76" spans="1:15">
      <c r="A76" s="61" t="s">
        <v>239</v>
      </c>
      <c r="B76" s="61" t="str">
        <f>_xlfn.XLOOKUP(D76,Table5[Ingredient],Table5[Category],"",FALSE)</f>
        <v>Starch/satiating food</v>
      </c>
      <c r="C76" s="61" t="s">
        <v>992</v>
      </c>
      <c r="D76" s="61" t="s">
        <v>195</v>
      </c>
      <c r="E76" s="62">
        <v>0.3</v>
      </c>
      <c r="F76" s="61">
        <v>0.252</v>
      </c>
      <c r="G76" s="61">
        <f t="shared" si="7"/>
        <v>3.7611940298507463E-3</v>
      </c>
      <c r="H76" s="61">
        <v>0</v>
      </c>
      <c r="I76" s="61">
        <f t="shared" si="8"/>
        <v>0</v>
      </c>
      <c r="J76" s="61">
        <v>2.5514999999999994</v>
      </c>
      <c r="K76" s="61">
        <f t="shared" si="9"/>
        <v>3.8082089552238796E-2</v>
      </c>
      <c r="L76" s="19">
        <f>Table2[[#This Row],[Platewaste_perschool]]/J76</f>
        <v>9.8765432098765454E-2</v>
      </c>
      <c r="M76" s="19">
        <f>Table2[[#This Row],[Servingwaste_perschool]]/J76</f>
        <v>0</v>
      </c>
      <c r="N76" s="19">
        <f>(Table2[[#This Row],[Platewaste_perschool]]+Table2[[#This Row],[Servingwaste_perschool]])/J76</f>
        <v>9.8765432098765454E-2</v>
      </c>
      <c r="O76" s="89">
        <f t="shared" si="10"/>
        <v>0.90123456790123457</v>
      </c>
    </row>
    <row r="77" spans="1:15">
      <c r="A77" s="61" t="s">
        <v>239</v>
      </c>
      <c r="B77" s="61" t="str">
        <f>_xlfn.XLOOKUP(D77,Table5[Ingredient],Table5[Category],"",FALSE)</f>
        <v xml:space="preserve">Other </v>
      </c>
      <c r="C77" s="61" t="s">
        <v>992</v>
      </c>
      <c r="D77" s="61" t="s">
        <v>187</v>
      </c>
      <c r="E77" s="62">
        <v>0.2</v>
      </c>
      <c r="F77" s="61">
        <v>0.16800000000000001</v>
      </c>
      <c r="G77" s="61">
        <f t="shared" si="7"/>
        <v>2.5074626865671645E-3</v>
      </c>
      <c r="H77" s="61">
        <v>0</v>
      </c>
      <c r="I77" s="61">
        <f t="shared" si="8"/>
        <v>0</v>
      </c>
      <c r="J77" s="61">
        <v>1.7009999999999998</v>
      </c>
      <c r="K77" s="61">
        <f t="shared" si="9"/>
        <v>2.5388059701492535E-2</v>
      </c>
      <c r="L77" s="19">
        <f>Table2[[#This Row],[Platewaste_perschool]]/J77</f>
        <v>9.876543209876544E-2</v>
      </c>
      <c r="M77" s="19">
        <f>Table2[[#This Row],[Servingwaste_perschool]]/J77</f>
        <v>0</v>
      </c>
      <c r="N77" s="19">
        <f>(Table2[[#This Row],[Platewaste_perschool]]+Table2[[#This Row],[Servingwaste_perschool]])/J77</f>
        <v>9.876543209876544E-2</v>
      </c>
      <c r="O77" s="89">
        <f t="shared" si="10"/>
        <v>0.90123456790123457</v>
      </c>
    </row>
    <row r="78" spans="1:15">
      <c r="A78" s="61" t="s">
        <v>239</v>
      </c>
      <c r="B78" s="61" t="str">
        <f>_xlfn.XLOOKUP(D78,Table5[Ingredient],Table5[Category],"",FALSE)</f>
        <v>Starch/satiating food</v>
      </c>
      <c r="C78" s="61" t="s">
        <v>992</v>
      </c>
      <c r="D78" s="61" t="s">
        <v>205</v>
      </c>
      <c r="E78" s="62">
        <v>0.2</v>
      </c>
      <c r="F78" s="61">
        <v>0.16800000000000001</v>
      </c>
      <c r="G78" s="61">
        <f t="shared" si="7"/>
        <v>2.5074626865671645E-3</v>
      </c>
      <c r="H78" s="61">
        <v>0</v>
      </c>
      <c r="I78" s="61">
        <f t="shared" si="8"/>
        <v>0</v>
      </c>
      <c r="J78" s="61">
        <v>1.7009999999999998</v>
      </c>
      <c r="K78" s="61">
        <f t="shared" si="9"/>
        <v>2.5388059701492535E-2</v>
      </c>
      <c r="L78" s="19">
        <f>Table2[[#This Row],[Platewaste_perschool]]/J78</f>
        <v>9.876543209876544E-2</v>
      </c>
      <c r="M78" s="19">
        <f>Table2[[#This Row],[Servingwaste_perschool]]/J78</f>
        <v>0</v>
      </c>
      <c r="N78" s="19">
        <f>(Table2[[#This Row],[Platewaste_perschool]]+Table2[[#This Row],[Servingwaste_perschool]])/J78</f>
        <v>9.876543209876544E-2</v>
      </c>
      <c r="O78" s="89">
        <f t="shared" si="10"/>
        <v>0.90123456790123457</v>
      </c>
    </row>
    <row r="79" spans="1:15">
      <c r="A79" s="61" t="s">
        <v>239</v>
      </c>
      <c r="B79" s="61" t="str">
        <f>_xlfn.XLOOKUP(D79,Table5[Ingredient],Table5[Category],"",FALSE)</f>
        <v>Desserts</v>
      </c>
      <c r="C79" s="61" t="s">
        <v>992</v>
      </c>
      <c r="D79" s="61" t="s">
        <v>255</v>
      </c>
      <c r="E79" s="62">
        <v>0.2</v>
      </c>
      <c r="F79" s="61">
        <v>0.16800000000000001</v>
      </c>
      <c r="G79" s="61">
        <f t="shared" si="7"/>
        <v>2.5074626865671645E-3</v>
      </c>
      <c r="H79" s="61">
        <v>0</v>
      </c>
      <c r="I79" s="61">
        <f t="shared" si="8"/>
        <v>0</v>
      </c>
      <c r="J79" s="61">
        <v>1.7009999999999998</v>
      </c>
      <c r="K79" s="61">
        <f t="shared" si="9"/>
        <v>2.5388059701492535E-2</v>
      </c>
      <c r="L79" s="19">
        <f>Table2[[#This Row],[Platewaste_perschool]]/J79</f>
        <v>9.876543209876544E-2</v>
      </c>
      <c r="M79" s="19">
        <f>Table2[[#This Row],[Servingwaste_perschool]]/J79</f>
        <v>0</v>
      </c>
      <c r="N79" s="19">
        <f>(Table2[[#This Row],[Platewaste_perschool]]+Table2[[#This Row],[Servingwaste_perschool]])/J79</f>
        <v>9.876543209876544E-2</v>
      </c>
      <c r="O79" s="89">
        <f t="shared" si="10"/>
        <v>0.90123456790123457</v>
      </c>
    </row>
    <row r="80" spans="1:15">
      <c r="A80" s="61" t="s">
        <v>239</v>
      </c>
      <c r="B80" s="61" t="str">
        <f>_xlfn.XLOOKUP(D80,Table5[Ingredient],Table5[Category],"",FALSE)</f>
        <v>Dairy products</v>
      </c>
      <c r="C80" s="61" t="s">
        <v>992</v>
      </c>
      <c r="D80" s="61" t="s">
        <v>184</v>
      </c>
      <c r="E80" s="62">
        <v>0.1</v>
      </c>
      <c r="F80" s="61">
        <v>8.4000000000000005E-2</v>
      </c>
      <c r="G80" s="61">
        <f t="shared" si="7"/>
        <v>1.2537313432835822E-3</v>
      </c>
      <c r="H80" s="61">
        <v>0</v>
      </c>
      <c r="I80" s="61">
        <f t="shared" si="8"/>
        <v>0</v>
      </c>
      <c r="J80" s="61">
        <v>0.85049999999999992</v>
      </c>
      <c r="K80" s="61">
        <f t="shared" si="9"/>
        <v>1.2694029850746268E-2</v>
      </c>
      <c r="L80" s="19">
        <f>Table2[[#This Row],[Platewaste_perschool]]/J80</f>
        <v>9.876543209876544E-2</v>
      </c>
      <c r="M80" s="19">
        <f>Table2[[#This Row],[Servingwaste_perschool]]/J80</f>
        <v>0</v>
      </c>
      <c r="N80" s="19">
        <f>(Table2[[#This Row],[Platewaste_perschool]]+Table2[[#This Row],[Servingwaste_perschool]])/J80</f>
        <v>9.876543209876544E-2</v>
      </c>
      <c r="O80" s="89">
        <f t="shared" si="10"/>
        <v>0.90123456790123457</v>
      </c>
    </row>
    <row r="81" spans="1:15">
      <c r="A81" s="61" t="s">
        <v>244</v>
      </c>
      <c r="B81" s="61" t="str">
        <f>_xlfn.XLOOKUP(D81,Table5[Ingredient],Table5[Category],"",FALSE)</f>
        <v>Fruit</v>
      </c>
      <c r="C81" s="61" t="s">
        <v>256</v>
      </c>
      <c r="D81" s="61" t="s">
        <v>256</v>
      </c>
      <c r="E81" s="62">
        <v>1</v>
      </c>
      <c r="F81" s="61">
        <v>0.72</v>
      </c>
      <c r="G81" s="61">
        <f t="shared" si="7"/>
        <v>1.0588235294117647E-2</v>
      </c>
      <c r="H81" s="61">
        <v>0</v>
      </c>
      <c r="I81" s="61">
        <f t="shared" si="8"/>
        <v>0</v>
      </c>
      <c r="J81" s="61">
        <v>1.23</v>
      </c>
      <c r="K81" s="61">
        <f t="shared" si="9"/>
        <v>1.8088235294117648E-2</v>
      </c>
      <c r="L81" s="19">
        <f>Table2[[#This Row],[Platewaste_perschool]]/J81</f>
        <v>0.58536585365853655</v>
      </c>
      <c r="M81" s="19">
        <f>Table2[[#This Row],[Servingwaste_perschool]]/J81</f>
        <v>0</v>
      </c>
      <c r="N81" s="19">
        <f>(Table2[[#This Row],[Platewaste_perschool]]+Table2[[#This Row],[Servingwaste_perschool]])/J81</f>
        <v>0.58536585365853655</v>
      </c>
      <c r="O81" s="89">
        <f t="shared" si="10"/>
        <v>0.41463414634146345</v>
      </c>
    </row>
    <row r="82" spans="1:15">
      <c r="A82" s="61" t="s">
        <v>240</v>
      </c>
      <c r="B82" s="61" t="str">
        <f>_xlfn.XLOOKUP(D82,Table5[Ingredient],Table5[Category],"",FALSE)</f>
        <v>Fruit</v>
      </c>
      <c r="C82" s="61" t="s">
        <v>254</v>
      </c>
      <c r="D82" s="61" t="s">
        <v>254</v>
      </c>
      <c r="E82" s="62">
        <v>1</v>
      </c>
      <c r="F82" s="61">
        <v>0</v>
      </c>
      <c r="G82" s="61">
        <f t="shared" si="7"/>
        <v>0</v>
      </c>
      <c r="H82" s="61">
        <v>0</v>
      </c>
      <c r="I82" s="61">
        <f t="shared" si="8"/>
        <v>0</v>
      </c>
      <c r="J82" s="61">
        <v>8.6999999999999993</v>
      </c>
      <c r="K82" s="61">
        <f t="shared" si="9"/>
        <v>0.12794117647058822</v>
      </c>
      <c r="L82" s="19">
        <f>Table2[[#This Row],[Platewaste_perschool]]/J82</f>
        <v>0</v>
      </c>
      <c r="M82" s="19">
        <f>Table2[[#This Row],[Servingwaste_perschool]]/J82</f>
        <v>0</v>
      </c>
      <c r="N82" s="19">
        <f>(Table2[[#This Row],[Platewaste_perschool]]+Table2[[#This Row],[Servingwaste_perschool]])/J82</f>
        <v>0</v>
      </c>
      <c r="O82" s="89">
        <f t="shared" si="10"/>
        <v>1</v>
      </c>
    </row>
    <row r="83" spans="1:15">
      <c r="A83" s="61" t="s">
        <v>241</v>
      </c>
      <c r="B83" s="61" t="str">
        <f>_xlfn.XLOOKUP(D83,Table5[Ingredient],Table5[Category],"",FALSE)</f>
        <v>Fruit</v>
      </c>
      <c r="C83" s="61" t="s">
        <v>228</v>
      </c>
      <c r="D83" s="61" t="s">
        <v>228</v>
      </c>
      <c r="E83" s="62">
        <v>1</v>
      </c>
      <c r="F83" s="61">
        <v>0</v>
      </c>
      <c r="G83" s="61">
        <f t="shared" si="7"/>
        <v>0</v>
      </c>
      <c r="H83" s="61">
        <v>0</v>
      </c>
      <c r="I83" s="61">
        <f t="shared" si="8"/>
        <v>0</v>
      </c>
      <c r="J83" s="61">
        <v>8.6999999999999993</v>
      </c>
      <c r="K83" s="61">
        <f t="shared" si="9"/>
        <v>0.13384615384615384</v>
      </c>
      <c r="L83" s="19">
        <f>Table2[[#This Row],[Platewaste_perschool]]/J83</f>
        <v>0</v>
      </c>
      <c r="M83" s="19">
        <f>Table2[[#This Row],[Servingwaste_perschool]]/J83</f>
        <v>0</v>
      </c>
      <c r="N83" s="19">
        <f>(Table2[[#This Row],[Platewaste_perschool]]+Table2[[#This Row],[Servingwaste_perschool]])/J83</f>
        <v>0</v>
      </c>
      <c r="O83" s="89">
        <f t="shared" si="10"/>
        <v>1</v>
      </c>
    </row>
    <row r="84" spans="1:15">
      <c r="A84" s="61" t="s">
        <v>243</v>
      </c>
      <c r="B84" s="61" t="str">
        <f>_xlfn.XLOOKUP(D84,Table5[Ingredient],Table5[Category],"",FALSE)</f>
        <v>Fruit</v>
      </c>
      <c r="C84" s="61" t="s">
        <v>228</v>
      </c>
      <c r="D84" s="61" t="s">
        <v>228</v>
      </c>
      <c r="E84" s="62">
        <v>1</v>
      </c>
      <c r="F84" s="61">
        <v>4.0790000000000006</v>
      </c>
      <c r="G84" s="61">
        <f t="shared" si="7"/>
        <v>6.275384615384616E-2</v>
      </c>
      <c r="H84" s="61">
        <v>0</v>
      </c>
      <c r="I84" s="61">
        <f t="shared" si="8"/>
        <v>0</v>
      </c>
      <c r="J84" s="61">
        <v>9.15</v>
      </c>
      <c r="K84" s="61">
        <f t="shared" si="9"/>
        <v>0.14076923076923079</v>
      </c>
      <c r="L84" s="19">
        <f>Table2[[#This Row],[Platewaste_perschool]]/J84</f>
        <v>0.445792349726776</v>
      </c>
      <c r="M84" s="19">
        <f>Table2[[#This Row],[Servingwaste_perschool]]/J84</f>
        <v>0</v>
      </c>
      <c r="N84" s="19">
        <f>(Table2[[#This Row],[Platewaste_perschool]]+Table2[[#This Row],[Servingwaste_perschool]])/J84</f>
        <v>0.445792349726776</v>
      </c>
      <c r="O84" s="89">
        <f t="shared" si="10"/>
        <v>0.55420765027322405</v>
      </c>
    </row>
    <row r="85" spans="1:15">
      <c r="A85" s="61" t="s">
        <v>244</v>
      </c>
      <c r="B85" s="61" t="str">
        <f>_xlfn.XLOOKUP(D85,Table5[Ingredient],Table5[Category],"",FALSE)</f>
        <v>Fruit</v>
      </c>
      <c r="C85" s="61" t="s">
        <v>256</v>
      </c>
      <c r="D85" s="61" t="s">
        <v>256</v>
      </c>
      <c r="E85" s="62">
        <v>1</v>
      </c>
      <c r="F85" s="61">
        <v>0.72</v>
      </c>
      <c r="G85" s="61">
        <f t="shared" si="7"/>
        <v>1.0588235294117647E-2</v>
      </c>
      <c r="H85" s="61">
        <v>0</v>
      </c>
      <c r="I85" s="61">
        <f t="shared" si="8"/>
        <v>0</v>
      </c>
      <c r="J85" s="61">
        <v>1.23</v>
      </c>
      <c r="K85" s="61">
        <f t="shared" si="9"/>
        <v>1.8088235294117648E-2</v>
      </c>
      <c r="L85" s="19">
        <f>Table2[[#This Row],[Platewaste_perschool]]/J85</f>
        <v>0.58536585365853655</v>
      </c>
      <c r="M85" s="19">
        <f>Table2[[#This Row],[Servingwaste_perschool]]/J85</f>
        <v>0</v>
      </c>
      <c r="N85" s="19">
        <f>(Table2[[#This Row],[Platewaste_perschool]]+Table2[[#This Row],[Servingwaste_perschool]])/J85</f>
        <v>0.58536585365853655</v>
      </c>
      <c r="O85" s="89">
        <f t="shared" si="10"/>
        <v>0.41463414634146345</v>
      </c>
    </row>
    <row r="86" spans="1:15">
      <c r="A86" s="61" t="s">
        <v>233</v>
      </c>
      <c r="B86" s="61" t="str">
        <f>_xlfn.XLOOKUP(D86,Table5[Ingredient],Table5[Category],"",FALSE)</f>
        <v>Starch/satiating food</v>
      </c>
      <c r="C86" s="61" t="s">
        <v>1028</v>
      </c>
      <c r="D86" s="61" t="s">
        <v>250</v>
      </c>
      <c r="E86" s="62">
        <v>1</v>
      </c>
      <c r="F86" s="61">
        <v>0.22699999999999998</v>
      </c>
      <c r="G86" s="61">
        <f t="shared" si="7"/>
        <v>4.1272727272727268E-3</v>
      </c>
      <c r="H86" s="61">
        <v>1.6320000000000001</v>
      </c>
      <c r="I86" s="61">
        <f t="shared" si="8"/>
        <v>2.9672727272727274E-2</v>
      </c>
      <c r="J86" s="61">
        <v>4.3520000000000003</v>
      </c>
      <c r="K86" s="61">
        <f t="shared" si="9"/>
        <v>7.9127272727272727E-2</v>
      </c>
      <c r="L86" s="19">
        <f>Table2[[#This Row],[Platewaste_perschool]]/J86</f>
        <v>5.2159926470588223E-2</v>
      </c>
      <c r="M86" s="19">
        <f>Table2[[#This Row],[Servingwaste_perschool]]/J86</f>
        <v>0.375</v>
      </c>
      <c r="N86" s="19">
        <f>(Table2[[#This Row],[Platewaste_perschool]]+Table2[[#This Row],[Servingwaste_perschool]])/J86</f>
        <v>0.4271599264705882</v>
      </c>
      <c r="O86" s="89">
        <f t="shared" si="10"/>
        <v>0.5728400735294118</v>
      </c>
    </row>
    <row r="87" spans="1:15">
      <c r="A87" s="61" t="s">
        <v>234</v>
      </c>
      <c r="B87" s="61" t="str">
        <f>_xlfn.XLOOKUP(D87,Table5[Ingredient],Table5[Category],"",FALSE)</f>
        <v>Starch/satiating food</v>
      </c>
      <c r="C87" s="61" t="s">
        <v>1028</v>
      </c>
      <c r="D87" s="61" t="s">
        <v>250</v>
      </c>
      <c r="E87" s="62">
        <v>1</v>
      </c>
      <c r="F87" s="61">
        <v>0.62129999999999996</v>
      </c>
      <c r="G87" s="61">
        <f t="shared" si="7"/>
        <v>9.5584615384615382E-3</v>
      </c>
      <c r="H87" s="61">
        <v>1.0880000000000001</v>
      </c>
      <c r="I87" s="61">
        <f t="shared" si="8"/>
        <v>1.6738461538461539E-2</v>
      </c>
      <c r="J87" s="61">
        <v>5.7119999999999997</v>
      </c>
      <c r="K87" s="61">
        <f t="shared" si="9"/>
        <v>8.7876923076923075E-2</v>
      </c>
      <c r="L87" s="19">
        <f>Table2[[#This Row],[Platewaste_perschool]]/J87</f>
        <v>0.10877100840336135</v>
      </c>
      <c r="M87" s="19">
        <f>Table2[[#This Row],[Servingwaste_perschool]]/J87</f>
        <v>0.19047619047619049</v>
      </c>
      <c r="N87" s="19">
        <f>(Table2[[#This Row],[Platewaste_perschool]]+Table2[[#This Row],[Servingwaste_perschool]])/J87</f>
        <v>0.29924719887955187</v>
      </c>
      <c r="O87" s="89">
        <f t="shared" si="10"/>
        <v>0.70075280112044813</v>
      </c>
    </row>
    <row r="88" spans="1:15">
      <c r="A88" s="61" t="s">
        <v>236</v>
      </c>
      <c r="B88" s="61" t="str">
        <f>_xlfn.XLOOKUP(D88,Table5[Ingredient],Table5[Category],"",FALSE)</f>
        <v>Starch/satiating food</v>
      </c>
      <c r="C88" s="61" t="s">
        <v>1028</v>
      </c>
      <c r="D88" s="61" t="s">
        <v>250</v>
      </c>
      <c r="E88" s="62">
        <v>1</v>
      </c>
      <c r="F88" s="61">
        <v>2.0719999999999996</v>
      </c>
      <c r="G88" s="61">
        <f t="shared" si="7"/>
        <v>3.0925373134328353E-2</v>
      </c>
      <c r="H88" s="61">
        <v>0</v>
      </c>
      <c r="I88" s="61">
        <f t="shared" si="8"/>
        <v>0</v>
      </c>
      <c r="J88" s="61">
        <v>3.0500000000000003</v>
      </c>
      <c r="K88" s="61">
        <f t="shared" si="9"/>
        <v>4.5522388059701498E-2</v>
      </c>
      <c r="L88" s="19">
        <f>Table2[[#This Row],[Platewaste_perschool]]/J88</f>
        <v>0.67934426229508182</v>
      </c>
      <c r="M88" s="19">
        <f>Table2[[#This Row],[Servingwaste_perschool]]/J88</f>
        <v>0</v>
      </c>
      <c r="N88" s="19">
        <f>(Table2[[#This Row],[Platewaste_perschool]]+Table2[[#This Row],[Servingwaste_perschool]])/J88</f>
        <v>0.67934426229508182</v>
      </c>
      <c r="O88" s="89">
        <f t="shared" si="10"/>
        <v>0.32065573770491818</v>
      </c>
    </row>
    <row r="89" spans="1:15">
      <c r="A89" s="61" t="s">
        <v>239</v>
      </c>
      <c r="B89" s="61" t="str">
        <f>_xlfn.XLOOKUP(D89,Table5[Ingredient],Table5[Category],"",FALSE)</f>
        <v>Starch/satiating food</v>
      </c>
      <c r="C89" s="61" t="s">
        <v>1028</v>
      </c>
      <c r="D89" s="61" t="s">
        <v>250</v>
      </c>
      <c r="E89" s="62">
        <v>1</v>
      </c>
      <c r="F89" s="61">
        <v>2.8559999999999999</v>
      </c>
      <c r="G89" s="61">
        <f t="shared" si="7"/>
        <v>4.2626865671641791E-2</v>
      </c>
      <c r="H89" s="61">
        <v>0</v>
      </c>
      <c r="I89" s="61">
        <f t="shared" si="8"/>
        <v>0</v>
      </c>
      <c r="J89" s="61">
        <v>3.15</v>
      </c>
      <c r="K89" s="61">
        <f t="shared" si="9"/>
        <v>4.7014925373134328E-2</v>
      </c>
      <c r="L89" s="19">
        <f>Table2[[#This Row],[Platewaste_perschool]]/J89</f>
        <v>0.90666666666666662</v>
      </c>
      <c r="M89" s="19">
        <f>Table2[[#This Row],[Servingwaste_perschool]]/J89</f>
        <v>0</v>
      </c>
      <c r="N89" s="19">
        <f>(Table2[[#This Row],[Platewaste_perschool]]+Table2[[#This Row],[Servingwaste_perschool]])/J89</f>
        <v>0.90666666666666662</v>
      </c>
      <c r="O89" s="89">
        <f t="shared" si="10"/>
        <v>9.3333333333333379E-2</v>
      </c>
    </row>
    <row r="90" spans="1:15">
      <c r="A90" s="61" t="s">
        <v>240</v>
      </c>
      <c r="B90" s="61" t="str">
        <f>_xlfn.XLOOKUP(D90,Table5[Ingredient],Table5[Category],"",FALSE)</f>
        <v>Starch/satiating food</v>
      </c>
      <c r="C90" s="61" t="s">
        <v>1028</v>
      </c>
      <c r="D90" s="61" t="s">
        <v>250</v>
      </c>
      <c r="E90" s="62">
        <v>1</v>
      </c>
      <c r="F90" s="61">
        <v>1.9500000000000002</v>
      </c>
      <c r="G90" s="61">
        <f t="shared" si="7"/>
        <v>2.8676470588235296E-2</v>
      </c>
      <c r="H90" s="61">
        <v>0</v>
      </c>
      <c r="I90" s="61">
        <f t="shared" si="8"/>
        <v>0</v>
      </c>
      <c r="J90" s="61">
        <v>2.899</v>
      </c>
      <c r="K90" s="61">
        <f t="shared" si="9"/>
        <v>4.2632352941176468E-2</v>
      </c>
      <c r="L90" s="19">
        <f>Table2[[#This Row],[Platewaste_perschool]]/J90</f>
        <v>0.67264573991031396</v>
      </c>
      <c r="M90" s="19">
        <f>Table2[[#This Row],[Servingwaste_perschool]]/J90</f>
        <v>0</v>
      </c>
      <c r="N90" s="19">
        <f>(Table2[[#This Row],[Platewaste_perschool]]+Table2[[#This Row],[Servingwaste_perschool]])/J90</f>
        <v>0.67264573991031396</v>
      </c>
      <c r="O90" s="89">
        <f t="shared" si="10"/>
        <v>0.32735426008968604</v>
      </c>
    </row>
    <row r="91" spans="1:15">
      <c r="A91" s="61" t="s">
        <v>241</v>
      </c>
      <c r="B91" s="61" t="str">
        <f>_xlfn.XLOOKUP(D91,Table5[Ingredient],Table5[Category],"",FALSE)</f>
        <v>Starch/satiating food</v>
      </c>
      <c r="C91" s="61" t="s">
        <v>1028</v>
      </c>
      <c r="D91" s="61" t="s">
        <v>250</v>
      </c>
      <c r="E91" s="62">
        <v>1</v>
      </c>
      <c r="F91" s="61">
        <v>0.65200000000000002</v>
      </c>
      <c r="G91" s="61">
        <f t="shared" si="7"/>
        <v>1.0030769230769232E-2</v>
      </c>
      <c r="H91" s="61">
        <v>0</v>
      </c>
      <c r="I91" s="61">
        <f t="shared" si="8"/>
        <v>0</v>
      </c>
      <c r="J91" s="61">
        <v>2.9674387351778657</v>
      </c>
      <c r="K91" s="61">
        <f t="shared" si="9"/>
        <v>4.5652903618121014E-2</v>
      </c>
      <c r="L91" s="19">
        <f>Table2[[#This Row],[Platewaste_perschool]]/J91</f>
        <v>0.21971809974399345</v>
      </c>
      <c r="M91" s="19">
        <f>Table2[[#This Row],[Servingwaste_perschool]]/J91</f>
        <v>0</v>
      </c>
      <c r="N91" s="19">
        <f>(Table2[[#This Row],[Platewaste_perschool]]+Table2[[#This Row],[Servingwaste_perschool]])/J91</f>
        <v>0.21971809974399345</v>
      </c>
      <c r="O91" s="89">
        <f t="shared" si="10"/>
        <v>0.78028190025600652</v>
      </c>
    </row>
    <row r="92" spans="1:15">
      <c r="A92" s="61" t="s">
        <v>243</v>
      </c>
      <c r="B92" s="61" t="str">
        <f>_xlfn.XLOOKUP(D92,Table5[Ingredient],Table5[Category],"",FALSE)</f>
        <v>Starch/satiating food</v>
      </c>
      <c r="C92" s="61" t="s">
        <v>1028</v>
      </c>
      <c r="D92" s="61" t="s">
        <v>250</v>
      </c>
      <c r="E92" s="62">
        <v>1</v>
      </c>
      <c r="F92" s="61">
        <v>0.32800000000000001</v>
      </c>
      <c r="G92" s="61">
        <f t="shared" si="7"/>
        <v>5.046153846153846E-3</v>
      </c>
      <c r="H92" s="61">
        <v>0</v>
      </c>
      <c r="I92" s="61">
        <f t="shared" si="8"/>
        <v>0</v>
      </c>
      <c r="J92" s="61">
        <v>3.0500000000000003</v>
      </c>
      <c r="K92" s="61">
        <f t="shared" si="9"/>
        <v>4.6923076923076928E-2</v>
      </c>
      <c r="L92" s="19">
        <f>Table2[[#This Row],[Platewaste_perschool]]/J92</f>
        <v>0.10754098360655737</v>
      </c>
      <c r="M92" s="19">
        <f>Table2[[#This Row],[Servingwaste_perschool]]/J92</f>
        <v>0</v>
      </c>
      <c r="N92" s="19">
        <f>(Table2[[#This Row],[Platewaste_perschool]]+Table2[[#This Row],[Servingwaste_perschool]])/J92</f>
        <v>0.10754098360655737</v>
      </c>
      <c r="O92" s="89">
        <f t="shared" si="10"/>
        <v>0.89245901639344261</v>
      </c>
    </row>
    <row r="93" spans="1:15">
      <c r="A93" s="61" t="s">
        <v>244</v>
      </c>
      <c r="B93" s="61" t="str">
        <f>_xlfn.XLOOKUP(D93,Table5[Ingredient],Table5[Category],"",FALSE)</f>
        <v>Starch/satiating food</v>
      </c>
      <c r="C93" s="61" t="s">
        <v>1028</v>
      </c>
      <c r="D93" s="61" t="s">
        <v>250</v>
      </c>
      <c r="E93" s="62">
        <v>1</v>
      </c>
      <c r="F93" s="61">
        <v>0.3</v>
      </c>
      <c r="G93" s="61">
        <f t="shared" si="7"/>
        <v>4.4117647058823529E-3</v>
      </c>
      <c r="H93" s="61">
        <v>0</v>
      </c>
      <c r="I93" s="61">
        <f t="shared" si="8"/>
        <v>0</v>
      </c>
      <c r="J93" s="61">
        <v>3.2</v>
      </c>
      <c r="K93" s="61">
        <f t="shared" si="9"/>
        <v>4.7058823529411764E-2</v>
      </c>
      <c r="L93" s="19">
        <f>Table2[[#This Row],[Platewaste_perschool]]/J93</f>
        <v>9.3749999999999986E-2</v>
      </c>
      <c r="M93" s="19">
        <f>Table2[[#This Row],[Servingwaste_perschool]]/J93</f>
        <v>0</v>
      </c>
      <c r="N93" s="19">
        <f>(Table2[[#This Row],[Platewaste_perschool]]+Table2[[#This Row],[Servingwaste_perschool]])/J93</f>
        <v>9.3749999999999986E-2</v>
      </c>
      <c r="O93" s="89">
        <f t="shared" si="10"/>
        <v>0.90625</v>
      </c>
    </row>
    <row r="95" spans="1:15">
      <c r="L95" s="89">
        <f>MIN(L2:L93)</f>
        <v>0</v>
      </c>
      <c r="M95" s="89">
        <f>MIN(M2:M93)</f>
        <v>0</v>
      </c>
    </row>
    <row r="96" spans="1:15">
      <c r="L96" s="89">
        <f>MAX(L2:L93)</f>
        <v>0.90666666666666662</v>
      </c>
      <c r="M96" s="89">
        <f>MAX(M2:M93)</f>
        <v>0.375</v>
      </c>
    </row>
    <row r="99" spans="13:13">
      <c r="M99">
        <v>0</v>
      </c>
    </row>
  </sheetData>
  <autoFilter ref="A1:A93" xr:uid="{05933DA0-11A4-4AD8-A109-5DEBB9E77CAE}"/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5CB12B6-0D16-4F53-9765-6C7CD358E42C}">
          <x14:formula1>
            <xm:f>'AveragePrices&amp;Codes'!$A:$A</xm:f>
          </x14:formula1>
          <xm:sqref>D2:D1048576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97D8D4-77FC-4783-8051-5AEFD1B9A2CB}">
  <sheetPr>
    <tabColor theme="9"/>
  </sheetPr>
  <dimension ref="A1:C144"/>
  <sheetViews>
    <sheetView topLeftCell="A70" workbookViewId="0">
      <selection activeCell="C1" sqref="C1:R1"/>
    </sheetView>
  </sheetViews>
  <sheetFormatPr defaultRowHeight="14.45"/>
  <cols>
    <col min="1" max="1" width="38.42578125" bestFit="1" customWidth="1"/>
    <col min="2" max="2" width="23.85546875" bestFit="1" customWidth="1"/>
    <col min="3" max="3" width="24.7109375" bestFit="1" customWidth="1"/>
  </cols>
  <sheetData>
    <row r="1" spans="1:3">
      <c r="A1" t="s">
        <v>1029</v>
      </c>
      <c r="B1" t="s">
        <v>1030</v>
      </c>
      <c r="C1" t="s">
        <v>1031</v>
      </c>
    </row>
    <row r="2" spans="1:3">
      <c r="A2" t="s">
        <v>1032</v>
      </c>
      <c r="B2" t="s">
        <v>267</v>
      </c>
      <c r="C2">
        <v>-0.1</v>
      </c>
    </row>
    <row r="3" spans="1:3">
      <c r="A3" t="s">
        <v>462</v>
      </c>
      <c r="B3" t="s">
        <v>895</v>
      </c>
      <c r="C3">
        <v>0</v>
      </c>
    </row>
    <row r="4" spans="1:3">
      <c r="A4" t="s">
        <v>569</v>
      </c>
      <c r="B4" t="s">
        <v>267</v>
      </c>
      <c r="C4">
        <v>-0.1</v>
      </c>
    </row>
    <row r="5" spans="1:3">
      <c r="A5" t="s">
        <v>572</v>
      </c>
      <c r="B5" t="s">
        <v>895</v>
      </c>
      <c r="C5">
        <v>0</v>
      </c>
    </row>
    <row r="6" spans="1:3">
      <c r="A6" t="s">
        <v>574</v>
      </c>
      <c r="B6" t="s">
        <v>895</v>
      </c>
      <c r="C6">
        <v>0</v>
      </c>
    </row>
    <row r="7" spans="1:3">
      <c r="A7" t="s">
        <v>577</v>
      </c>
      <c r="B7" t="s">
        <v>267</v>
      </c>
      <c r="C7">
        <v>-0.1</v>
      </c>
    </row>
    <row r="8" spans="1:3">
      <c r="A8" t="s">
        <v>579</v>
      </c>
      <c r="B8" t="s">
        <v>267</v>
      </c>
      <c r="C8">
        <v>-0.1</v>
      </c>
    </row>
    <row r="9" spans="1:3">
      <c r="A9" t="s">
        <v>581</v>
      </c>
      <c r="B9" t="s">
        <v>896</v>
      </c>
      <c r="C9">
        <v>-0.1</v>
      </c>
    </row>
    <row r="10" spans="1:3">
      <c r="A10" t="s">
        <v>584</v>
      </c>
      <c r="B10" t="s">
        <v>895</v>
      </c>
      <c r="C10">
        <v>0</v>
      </c>
    </row>
    <row r="11" spans="1:3">
      <c r="A11" t="s">
        <v>587</v>
      </c>
      <c r="B11" t="s">
        <v>897</v>
      </c>
      <c r="C11">
        <v>0</v>
      </c>
    </row>
    <row r="12" spans="1:3">
      <c r="A12" t="s">
        <v>591</v>
      </c>
      <c r="B12" t="s">
        <v>898</v>
      </c>
      <c r="C12">
        <v>0.5</v>
      </c>
    </row>
    <row r="13" spans="1:3">
      <c r="A13" t="s">
        <v>593</v>
      </c>
      <c r="B13" t="s">
        <v>898</v>
      </c>
      <c r="C13">
        <v>0.5</v>
      </c>
    </row>
    <row r="14" spans="1:3">
      <c r="A14" t="s">
        <v>595</v>
      </c>
      <c r="B14" t="s">
        <v>898</v>
      </c>
      <c r="C14">
        <v>0.5</v>
      </c>
    </row>
    <row r="15" spans="1:3">
      <c r="A15" t="s">
        <v>384</v>
      </c>
      <c r="B15" t="s">
        <v>899</v>
      </c>
      <c r="C15">
        <v>-0.05</v>
      </c>
    </row>
    <row r="16" spans="1:3">
      <c r="A16" t="s">
        <v>600</v>
      </c>
      <c r="B16" t="s">
        <v>900</v>
      </c>
      <c r="C16">
        <v>2</v>
      </c>
    </row>
    <row r="17" spans="1:3">
      <c r="A17" t="s">
        <v>604</v>
      </c>
      <c r="B17" t="s">
        <v>900</v>
      </c>
      <c r="C17">
        <v>2</v>
      </c>
    </row>
    <row r="18" spans="1:3">
      <c r="A18" t="s">
        <v>1033</v>
      </c>
      <c r="B18" t="s">
        <v>900</v>
      </c>
      <c r="C18">
        <v>2</v>
      </c>
    </row>
    <row r="19" spans="1:3">
      <c r="A19" t="s">
        <v>609</v>
      </c>
      <c r="B19" t="s">
        <v>900</v>
      </c>
      <c r="C19">
        <v>2</v>
      </c>
    </row>
    <row r="20" spans="1:3">
      <c r="A20" t="s">
        <v>1034</v>
      </c>
      <c r="B20" t="s">
        <v>901</v>
      </c>
      <c r="C20">
        <v>-0.3</v>
      </c>
    </row>
    <row r="21" spans="1:3">
      <c r="A21" t="s">
        <v>617</v>
      </c>
      <c r="B21" t="s">
        <v>898</v>
      </c>
      <c r="C21">
        <v>0.5</v>
      </c>
    </row>
    <row r="22" spans="1:3">
      <c r="A22" t="s">
        <v>620</v>
      </c>
      <c r="B22" t="s">
        <v>898</v>
      </c>
      <c r="C22">
        <v>0.5</v>
      </c>
    </row>
    <row r="23" spans="1:3">
      <c r="A23" t="s">
        <v>622</v>
      </c>
      <c r="B23" t="s">
        <v>898</v>
      </c>
      <c r="C23">
        <v>0.5</v>
      </c>
    </row>
    <row r="24" spans="1:3">
      <c r="A24" t="s">
        <v>624</v>
      </c>
      <c r="B24" t="s">
        <v>898</v>
      </c>
      <c r="C24">
        <v>0.5</v>
      </c>
    </row>
    <row r="25" spans="1:3">
      <c r="A25" t="s">
        <v>626</v>
      </c>
      <c r="B25" t="s">
        <v>898</v>
      </c>
      <c r="C25">
        <v>0.5</v>
      </c>
    </row>
    <row r="26" spans="1:3">
      <c r="A26" t="s">
        <v>628</v>
      </c>
      <c r="B26" t="s">
        <v>898</v>
      </c>
      <c r="C26">
        <v>0.5</v>
      </c>
    </row>
    <row r="27" spans="1:3">
      <c r="A27" t="s">
        <v>630</v>
      </c>
      <c r="B27" t="s">
        <v>898</v>
      </c>
      <c r="C27">
        <v>0.5</v>
      </c>
    </row>
    <row r="28" spans="1:3">
      <c r="A28" t="s">
        <v>632</v>
      </c>
      <c r="B28" t="s">
        <v>898</v>
      </c>
      <c r="C28">
        <v>0.5</v>
      </c>
    </row>
    <row r="29" spans="1:3">
      <c r="A29" t="s">
        <v>634</v>
      </c>
      <c r="B29" t="s">
        <v>898</v>
      </c>
      <c r="C29">
        <v>0.5</v>
      </c>
    </row>
    <row r="30" spans="1:3">
      <c r="A30" t="s">
        <v>636</v>
      </c>
      <c r="B30" t="s">
        <v>898</v>
      </c>
      <c r="C30">
        <v>0.5</v>
      </c>
    </row>
    <row r="31" spans="1:3">
      <c r="A31" t="s">
        <v>638</v>
      </c>
      <c r="B31" t="s">
        <v>898</v>
      </c>
      <c r="C31">
        <v>0.5</v>
      </c>
    </row>
    <row r="32" spans="1:3">
      <c r="A32" t="s">
        <v>640</v>
      </c>
      <c r="B32" t="s">
        <v>898</v>
      </c>
      <c r="C32">
        <v>0.5</v>
      </c>
    </row>
    <row r="33" spans="1:3">
      <c r="A33" t="s">
        <v>642</v>
      </c>
      <c r="B33" t="s">
        <v>898</v>
      </c>
      <c r="C33">
        <v>0.5</v>
      </c>
    </row>
    <row r="34" spans="1:3">
      <c r="A34" t="s">
        <v>644</v>
      </c>
      <c r="B34" t="s">
        <v>898</v>
      </c>
      <c r="C34">
        <v>0.5</v>
      </c>
    </row>
    <row r="35" spans="1:3">
      <c r="A35" t="s">
        <v>646</v>
      </c>
      <c r="B35" t="s">
        <v>898</v>
      </c>
      <c r="C35">
        <v>0.5</v>
      </c>
    </row>
    <row r="36" spans="1:3">
      <c r="A36" t="s">
        <v>648</v>
      </c>
      <c r="B36" t="s">
        <v>898</v>
      </c>
      <c r="C36">
        <v>0.5</v>
      </c>
    </row>
    <row r="37" spans="1:3">
      <c r="A37" t="s">
        <v>650</v>
      </c>
      <c r="B37" t="s">
        <v>898</v>
      </c>
      <c r="C37">
        <v>0.5</v>
      </c>
    </row>
    <row r="38" spans="1:3">
      <c r="A38" t="s">
        <v>652</v>
      </c>
      <c r="B38" t="s">
        <v>898</v>
      </c>
      <c r="C38">
        <v>0.5</v>
      </c>
    </row>
    <row r="39" spans="1:3">
      <c r="A39" t="s">
        <v>654</v>
      </c>
      <c r="B39" t="s">
        <v>898</v>
      </c>
      <c r="C39">
        <v>0.5</v>
      </c>
    </row>
    <row r="40" spans="1:3">
      <c r="A40" t="s">
        <v>1035</v>
      </c>
      <c r="B40" t="s">
        <v>895</v>
      </c>
      <c r="C40">
        <v>0</v>
      </c>
    </row>
    <row r="41" spans="1:3">
      <c r="A41" t="s">
        <v>659</v>
      </c>
      <c r="B41" t="s">
        <v>895</v>
      </c>
      <c r="C41">
        <v>0</v>
      </c>
    </row>
    <row r="42" spans="1:3">
      <c r="A42" t="s">
        <v>661</v>
      </c>
      <c r="B42" t="s">
        <v>895</v>
      </c>
      <c r="C42">
        <v>0</v>
      </c>
    </row>
    <row r="43" spans="1:3">
      <c r="A43" t="s">
        <v>663</v>
      </c>
      <c r="B43" t="s">
        <v>895</v>
      </c>
      <c r="C43">
        <v>0</v>
      </c>
    </row>
    <row r="44" spans="1:3">
      <c r="A44" t="s">
        <v>665</v>
      </c>
      <c r="B44" t="s">
        <v>895</v>
      </c>
      <c r="C44">
        <v>0</v>
      </c>
    </row>
    <row r="45" spans="1:3">
      <c r="A45" t="s">
        <v>667</v>
      </c>
      <c r="B45" t="s">
        <v>895</v>
      </c>
      <c r="C45">
        <v>0</v>
      </c>
    </row>
    <row r="46" spans="1:3">
      <c r="A46" t="s">
        <v>669</v>
      </c>
      <c r="B46" t="s">
        <v>895</v>
      </c>
      <c r="C46">
        <v>0</v>
      </c>
    </row>
    <row r="47" spans="1:3">
      <c r="A47" t="s">
        <v>671</v>
      </c>
      <c r="B47" t="s">
        <v>900</v>
      </c>
      <c r="C47">
        <v>2</v>
      </c>
    </row>
    <row r="48" spans="1:3">
      <c r="A48" t="s">
        <v>674</v>
      </c>
      <c r="B48" t="s">
        <v>267</v>
      </c>
      <c r="C48">
        <v>-0.1</v>
      </c>
    </row>
    <row r="49" spans="1:3">
      <c r="A49" t="s">
        <v>676</v>
      </c>
      <c r="B49" t="s">
        <v>267</v>
      </c>
      <c r="C49">
        <v>-0.1</v>
      </c>
    </row>
    <row r="50" spans="1:3">
      <c r="A50" t="s">
        <v>678</v>
      </c>
      <c r="B50" t="s">
        <v>898</v>
      </c>
      <c r="C50">
        <v>0.5</v>
      </c>
    </row>
    <row r="51" spans="1:3">
      <c r="A51" t="s">
        <v>680</v>
      </c>
      <c r="B51" t="s">
        <v>267</v>
      </c>
      <c r="C51">
        <v>-0.1</v>
      </c>
    </row>
    <row r="52" spans="1:3">
      <c r="A52" t="s">
        <v>682</v>
      </c>
      <c r="B52" t="s">
        <v>267</v>
      </c>
      <c r="C52">
        <v>-0.1</v>
      </c>
    </row>
    <row r="53" spans="1:3">
      <c r="A53" t="s">
        <v>684</v>
      </c>
      <c r="B53" t="s">
        <v>267</v>
      </c>
      <c r="C53">
        <v>-0.1</v>
      </c>
    </row>
    <row r="54" spans="1:3">
      <c r="A54" t="s">
        <v>686</v>
      </c>
      <c r="B54" t="s">
        <v>267</v>
      </c>
      <c r="C54">
        <v>-0.1</v>
      </c>
    </row>
    <row r="55" spans="1:3">
      <c r="A55" t="s">
        <v>688</v>
      </c>
      <c r="B55" t="s">
        <v>267</v>
      </c>
      <c r="C55">
        <v>-0.1</v>
      </c>
    </row>
    <row r="56" spans="1:3">
      <c r="A56" t="s">
        <v>690</v>
      </c>
      <c r="B56" t="s">
        <v>896</v>
      </c>
      <c r="C56">
        <v>-0.1</v>
      </c>
    </row>
    <row r="57" spans="1:3">
      <c r="A57" t="s">
        <v>692</v>
      </c>
      <c r="B57" t="s">
        <v>896</v>
      </c>
      <c r="C57">
        <v>-0.1</v>
      </c>
    </row>
    <row r="58" spans="1:3">
      <c r="A58" t="s">
        <v>694</v>
      </c>
      <c r="B58" t="s">
        <v>267</v>
      </c>
      <c r="C58">
        <v>-0.1</v>
      </c>
    </row>
    <row r="59" spans="1:3">
      <c r="A59" t="s">
        <v>696</v>
      </c>
      <c r="B59" t="s">
        <v>267</v>
      </c>
      <c r="C59">
        <v>-0.1</v>
      </c>
    </row>
    <row r="60" spans="1:3">
      <c r="A60" t="s">
        <v>698</v>
      </c>
      <c r="B60" t="s">
        <v>267</v>
      </c>
      <c r="C60">
        <v>-0.1</v>
      </c>
    </row>
    <row r="61" spans="1:3">
      <c r="A61" t="s">
        <v>700</v>
      </c>
      <c r="B61" t="s">
        <v>267</v>
      </c>
      <c r="C61">
        <v>-0.1</v>
      </c>
    </row>
    <row r="62" spans="1:3">
      <c r="A62" t="s">
        <v>702</v>
      </c>
      <c r="B62" t="s">
        <v>267</v>
      </c>
      <c r="C62">
        <v>-0.1</v>
      </c>
    </row>
    <row r="63" spans="1:3">
      <c r="A63" t="s">
        <v>704</v>
      </c>
      <c r="B63" t="s">
        <v>267</v>
      </c>
      <c r="C63">
        <v>-0.1</v>
      </c>
    </row>
    <row r="64" spans="1:3">
      <c r="A64" t="s">
        <v>706</v>
      </c>
      <c r="B64" t="s">
        <v>896</v>
      </c>
      <c r="C64">
        <v>-0.1</v>
      </c>
    </row>
    <row r="65" spans="1:3">
      <c r="A65" t="s">
        <v>708</v>
      </c>
      <c r="B65" t="s">
        <v>896</v>
      </c>
      <c r="C65">
        <v>-0.1</v>
      </c>
    </row>
    <row r="66" spans="1:3">
      <c r="A66" t="s">
        <v>710</v>
      </c>
      <c r="B66" t="s">
        <v>267</v>
      </c>
      <c r="C66">
        <v>-0.1</v>
      </c>
    </row>
    <row r="67" spans="1:3">
      <c r="A67" t="s">
        <v>712</v>
      </c>
      <c r="B67" t="s">
        <v>267</v>
      </c>
      <c r="C67">
        <v>-0.1</v>
      </c>
    </row>
    <row r="68" spans="1:3">
      <c r="A68" t="s">
        <v>715</v>
      </c>
      <c r="B68" t="s">
        <v>267</v>
      </c>
      <c r="C68">
        <v>-0.1</v>
      </c>
    </row>
    <row r="69" spans="1:3">
      <c r="A69" t="s">
        <v>717</v>
      </c>
      <c r="B69" t="s">
        <v>267</v>
      </c>
      <c r="C69">
        <v>-0.1</v>
      </c>
    </row>
    <row r="70" spans="1:3">
      <c r="A70" t="s">
        <v>719</v>
      </c>
      <c r="B70" t="s">
        <v>267</v>
      </c>
      <c r="C70">
        <v>-0.1</v>
      </c>
    </row>
    <row r="71" spans="1:3">
      <c r="A71" t="s">
        <v>721</v>
      </c>
      <c r="B71" t="s">
        <v>267</v>
      </c>
      <c r="C71">
        <v>-0.1</v>
      </c>
    </row>
    <row r="72" spans="1:3">
      <c r="A72" t="s">
        <v>723</v>
      </c>
      <c r="B72" t="s">
        <v>900</v>
      </c>
      <c r="C72">
        <v>2</v>
      </c>
    </row>
    <row r="73" spans="1:3">
      <c r="A73" t="s">
        <v>725</v>
      </c>
      <c r="B73" t="s">
        <v>267</v>
      </c>
      <c r="C73">
        <v>-0.1</v>
      </c>
    </row>
    <row r="74" spans="1:3">
      <c r="A74" t="s">
        <v>727</v>
      </c>
      <c r="B74" t="s">
        <v>267</v>
      </c>
      <c r="C74">
        <v>-0.1</v>
      </c>
    </row>
    <row r="75" spans="1:3">
      <c r="A75" t="s">
        <v>729</v>
      </c>
      <c r="B75" t="s">
        <v>267</v>
      </c>
      <c r="C75">
        <v>-0.1</v>
      </c>
    </row>
    <row r="76" spans="1:3">
      <c r="A76" t="s">
        <v>731</v>
      </c>
      <c r="B76" t="s">
        <v>267</v>
      </c>
      <c r="C76">
        <v>-0.1</v>
      </c>
    </row>
    <row r="77" spans="1:3">
      <c r="A77" t="s">
        <v>733</v>
      </c>
      <c r="B77" t="s">
        <v>896</v>
      </c>
      <c r="C77">
        <v>-0.1</v>
      </c>
    </row>
    <row r="78" spans="1:3">
      <c r="A78" t="s">
        <v>735</v>
      </c>
      <c r="B78" t="s">
        <v>267</v>
      </c>
      <c r="C78">
        <v>-0.1</v>
      </c>
    </row>
    <row r="79" spans="1:3">
      <c r="A79" t="s">
        <v>737</v>
      </c>
      <c r="B79" t="s">
        <v>267</v>
      </c>
      <c r="C79">
        <v>-0.1</v>
      </c>
    </row>
    <row r="80" spans="1:3">
      <c r="A80" t="s">
        <v>739</v>
      </c>
      <c r="B80" t="s">
        <v>267</v>
      </c>
      <c r="C80">
        <v>-0.1</v>
      </c>
    </row>
    <row r="81" spans="1:3">
      <c r="A81" t="s">
        <v>741</v>
      </c>
      <c r="B81" t="s">
        <v>267</v>
      </c>
      <c r="C81">
        <v>-0.1</v>
      </c>
    </row>
    <row r="82" spans="1:3">
      <c r="A82" t="s">
        <v>744</v>
      </c>
      <c r="B82" t="s">
        <v>900</v>
      </c>
      <c r="C82">
        <v>2</v>
      </c>
    </row>
    <row r="83" spans="1:3">
      <c r="A83" t="s">
        <v>746</v>
      </c>
      <c r="B83" t="s">
        <v>900</v>
      </c>
      <c r="C83">
        <v>2</v>
      </c>
    </row>
    <row r="84" spans="1:3">
      <c r="A84" t="s">
        <v>749</v>
      </c>
      <c r="B84" t="s">
        <v>197</v>
      </c>
      <c r="C84">
        <v>-0.2</v>
      </c>
    </row>
    <row r="85" spans="1:3">
      <c r="A85" t="s">
        <v>751</v>
      </c>
      <c r="B85" t="s">
        <v>197</v>
      </c>
      <c r="C85">
        <v>-0.2</v>
      </c>
    </row>
    <row r="86" spans="1:3">
      <c r="A86" t="s">
        <v>755</v>
      </c>
      <c r="B86" t="s">
        <v>899</v>
      </c>
      <c r="C86">
        <v>-0.05</v>
      </c>
    </row>
    <row r="87" spans="1:3">
      <c r="A87" t="s">
        <v>758</v>
      </c>
      <c r="B87" t="s">
        <v>899</v>
      </c>
      <c r="C87">
        <v>-0.05</v>
      </c>
    </row>
    <row r="88" spans="1:3">
      <c r="A88" t="s">
        <v>760</v>
      </c>
      <c r="B88" t="s">
        <v>899</v>
      </c>
      <c r="C88">
        <v>-0.05</v>
      </c>
    </row>
    <row r="89" spans="1:3">
      <c r="A89" t="s">
        <v>762</v>
      </c>
      <c r="B89" t="s">
        <v>899</v>
      </c>
      <c r="C89">
        <v>-0.05</v>
      </c>
    </row>
    <row r="90" spans="1:3">
      <c r="A90" t="s">
        <v>1036</v>
      </c>
      <c r="B90" t="s">
        <v>899</v>
      </c>
      <c r="C90">
        <v>-0.05</v>
      </c>
    </row>
    <row r="91" spans="1:3">
      <c r="A91" t="s">
        <v>1037</v>
      </c>
      <c r="B91" t="s">
        <v>899</v>
      </c>
      <c r="C91">
        <v>-0.05</v>
      </c>
    </row>
    <row r="92" spans="1:3">
      <c r="A92" t="s">
        <v>768</v>
      </c>
      <c r="B92" t="s">
        <v>899</v>
      </c>
      <c r="C92">
        <v>-0.05</v>
      </c>
    </row>
    <row r="93" spans="1:3">
      <c r="A93" t="s">
        <v>770</v>
      </c>
      <c r="B93" t="s">
        <v>899</v>
      </c>
      <c r="C93">
        <v>-0.05</v>
      </c>
    </row>
    <row r="94" spans="1:3">
      <c r="A94" t="s">
        <v>773</v>
      </c>
      <c r="B94" t="s">
        <v>899</v>
      </c>
      <c r="C94">
        <v>-0.05</v>
      </c>
    </row>
    <row r="95" spans="1:3">
      <c r="A95" t="s">
        <v>1038</v>
      </c>
      <c r="B95" t="s">
        <v>899</v>
      </c>
      <c r="C95">
        <v>-0.05</v>
      </c>
    </row>
    <row r="96" spans="1:3">
      <c r="A96" t="s">
        <v>390</v>
      </c>
      <c r="B96" t="s">
        <v>897</v>
      </c>
      <c r="C96">
        <v>0</v>
      </c>
    </row>
    <row r="97" spans="1:3">
      <c r="A97" t="s">
        <v>781</v>
      </c>
      <c r="B97" t="s">
        <v>897</v>
      </c>
      <c r="C97">
        <v>0</v>
      </c>
    </row>
    <row r="98" spans="1:3">
      <c r="A98" t="s">
        <v>784</v>
      </c>
      <c r="B98" t="s">
        <v>897</v>
      </c>
      <c r="C98">
        <v>0</v>
      </c>
    </row>
    <row r="99" spans="1:3">
      <c r="A99" t="s">
        <v>787</v>
      </c>
      <c r="B99" t="s">
        <v>897</v>
      </c>
      <c r="C99">
        <v>0</v>
      </c>
    </row>
    <row r="100" spans="1:3">
      <c r="A100" t="s">
        <v>1039</v>
      </c>
      <c r="B100" t="s">
        <v>897</v>
      </c>
      <c r="C100">
        <v>0</v>
      </c>
    </row>
    <row r="101" spans="1:3">
      <c r="A101" t="s">
        <v>791</v>
      </c>
      <c r="B101" t="s">
        <v>897</v>
      </c>
      <c r="C101">
        <v>0</v>
      </c>
    </row>
    <row r="102" spans="1:3">
      <c r="A102" t="s">
        <v>793</v>
      </c>
      <c r="B102" t="s">
        <v>897</v>
      </c>
      <c r="C102">
        <v>0</v>
      </c>
    </row>
    <row r="103" spans="1:3">
      <c r="A103" t="s">
        <v>795</v>
      </c>
      <c r="B103" t="s">
        <v>897</v>
      </c>
      <c r="C103">
        <v>0</v>
      </c>
    </row>
    <row r="104" spans="1:3">
      <c r="A104" t="s">
        <v>797</v>
      </c>
      <c r="B104" t="s">
        <v>897</v>
      </c>
      <c r="C104">
        <v>0</v>
      </c>
    </row>
    <row r="105" spans="1:3">
      <c r="A105" t="s">
        <v>799</v>
      </c>
      <c r="B105" t="s">
        <v>897</v>
      </c>
      <c r="C105">
        <v>0</v>
      </c>
    </row>
    <row r="106" spans="1:3">
      <c r="A106" t="s">
        <v>801</v>
      </c>
      <c r="B106" t="s">
        <v>897</v>
      </c>
      <c r="C106">
        <v>0</v>
      </c>
    </row>
    <row r="107" spans="1:3">
      <c r="A107" t="s">
        <v>803</v>
      </c>
      <c r="B107" t="s">
        <v>897</v>
      </c>
      <c r="C107">
        <v>0</v>
      </c>
    </row>
    <row r="108" spans="1:3">
      <c r="A108" t="s">
        <v>1040</v>
      </c>
      <c r="B108" t="s">
        <v>897</v>
      </c>
      <c r="C108">
        <v>0</v>
      </c>
    </row>
    <row r="109" spans="1:3">
      <c r="A109" t="s">
        <v>810</v>
      </c>
      <c r="B109" t="s">
        <v>900</v>
      </c>
      <c r="C109">
        <v>2</v>
      </c>
    </row>
    <row r="110" spans="1:3">
      <c r="A110" t="s">
        <v>1041</v>
      </c>
      <c r="B110" t="s">
        <v>902</v>
      </c>
      <c r="C110">
        <v>-0.2</v>
      </c>
    </row>
    <row r="111" spans="1:3">
      <c r="A111" t="s">
        <v>1042</v>
      </c>
      <c r="B111" t="s">
        <v>902</v>
      </c>
      <c r="C111">
        <v>-0.2</v>
      </c>
    </row>
    <row r="112" spans="1:3">
      <c r="A112" t="s">
        <v>1043</v>
      </c>
      <c r="B112" t="s">
        <v>902</v>
      </c>
      <c r="C112">
        <v>-0.2</v>
      </c>
    </row>
    <row r="113" spans="1:3">
      <c r="A113" t="s">
        <v>821</v>
      </c>
      <c r="B113" t="s">
        <v>900</v>
      </c>
      <c r="C113">
        <v>2</v>
      </c>
    </row>
    <row r="114" spans="1:3">
      <c r="A114" t="s">
        <v>823</v>
      </c>
      <c r="B114" t="s">
        <v>900</v>
      </c>
      <c r="C114">
        <v>2</v>
      </c>
    </row>
    <row r="115" spans="1:3">
      <c r="A115" t="s">
        <v>825</v>
      </c>
      <c r="B115" t="s">
        <v>900</v>
      </c>
      <c r="C115">
        <v>2</v>
      </c>
    </row>
    <row r="116" spans="1:3">
      <c r="A116" t="s">
        <v>827</v>
      </c>
      <c r="B116" t="s">
        <v>178</v>
      </c>
      <c r="C116">
        <v>1</v>
      </c>
    </row>
    <row r="117" spans="1:3">
      <c r="A117" t="s">
        <v>829</v>
      </c>
      <c r="B117" t="s">
        <v>900</v>
      </c>
      <c r="C117">
        <v>2</v>
      </c>
    </row>
    <row r="118" spans="1:3">
      <c r="A118" t="s">
        <v>831</v>
      </c>
      <c r="B118" t="s">
        <v>900</v>
      </c>
      <c r="C118">
        <v>2</v>
      </c>
    </row>
    <row r="119" spans="1:3">
      <c r="A119" t="s">
        <v>835</v>
      </c>
      <c r="B119" t="s">
        <v>895</v>
      </c>
      <c r="C119">
        <v>0</v>
      </c>
    </row>
    <row r="120" spans="1:3">
      <c r="A120" t="s">
        <v>1044</v>
      </c>
      <c r="B120" t="s">
        <v>895</v>
      </c>
      <c r="C120">
        <v>0</v>
      </c>
    </row>
    <row r="121" spans="1:3">
      <c r="A121" t="s">
        <v>1045</v>
      </c>
      <c r="B121" t="s">
        <v>895</v>
      </c>
      <c r="C121">
        <v>0</v>
      </c>
    </row>
    <row r="122" spans="1:3">
      <c r="A122" t="s">
        <v>408</v>
      </c>
      <c r="B122" t="s">
        <v>895</v>
      </c>
      <c r="C122">
        <v>0</v>
      </c>
    </row>
    <row r="123" spans="1:3">
      <c r="A123" t="s">
        <v>843</v>
      </c>
      <c r="B123" t="s">
        <v>895</v>
      </c>
      <c r="C123">
        <v>0</v>
      </c>
    </row>
    <row r="124" spans="1:3">
      <c r="A124" t="s">
        <v>845</v>
      </c>
      <c r="B124" t="s">
        <v>895</v>
      </c>
      <c r="C124">
        <v>0</v>
      </c>
    </row>
    <row r="125" spans="1:3">
      <c r="A125" t="s">
        <v>1046</v>
      </c>
      <c r="B125" t="s">
        <v>901</v>
      </c>
      <c r="C125">
        <v>-0.3</v>
      </c>
    </row>
    <row r="126" spans="1:3">
      <c r="A126" t="s">
        <v>852</v>
      </c>
      <c r="B126" t="s">
        <v>901</v>
      </c>
      <c r="C126">
        <v>-0.3</v>
      </c>
    </row>
    <row r="127" spans="1:3">
      <c r="A127" t="s">
        <v>854</v>
      </c>
      <c r="B127" t="s">
        <v>901</v>
      </c>
      <c r="C127">
        <v>-0.3</v>
      </c>
    </row>
    <row r="128" spans="1:3">
      <c r="A128" t="s">
        <v>1047</v>
      </c>
      <c r="B128" t="s">
        <v>901</v>
      </c>
      <c r="C128">
        <v>-0.3</v>
      </c>
    </row>
    <row r="129" spans="1:3">
      <c r="A129" t="s">
        <v>858</v>
      </c>
      <c r="B129" t="s">
        <v>901</v>
      </c>
      <c r="C129">
        <v>-0.3</v>
      </c>
    </row>
    <row r="130" spans="1:3">
      <c r="A130" t="s">
        <v>861</v>
      </c>
      <c r="B130" t="s">
        <v>903</v>
      </c>
      <c r="C130">
        <v>-0.25</v>
      </c>
    </row>
    <row r="131" spans="1:3">
      <c r="A131" t="s">
        <v>864</v>
      </c>
      <c r="B131" t="s">
        <v>187</v>
      </c>
      <c r="C131">
        <v>-0.1</v>
      </c>
    </row>
    <row r="132" spans="1:3">
      <c r="A132" t="s">
        <v>867</v>
      </c>
      <c r="B132" t="s">
        <v>903</v>
      </c>
      <c r="C132">
        <v>-0.25</v>
      </c>
    </row>
    <row r="133" spans="1:3">
      <c r="A133" t="s">
        <v>869</v>
      </c>
      <c r="B133" t="s">
        <v>903</v>
      </c>
      <c r="C133">
        <v>-0.25</v>
      </c>
    </row>
    <row r="134" spans="1:3">
      <c r="A134" t="s">
        <v>871</v>
      </c>
      <c r="B134" t="s">
        <v>903</v>
      </c>
      <c r="C134">
        <v>-0.25</v>
      </c>
    </row>
    <row r="135" spans="1:3">
      <c r="A135" t="s">
        <v>873</v>
      </c>
      <c r="B135" t="s">
        <v>903</v>
      </c>
      <c r="C135">
        <v>-0.25</v>
      </c>
    </row>
    <row r="136" spans="1:3">
      <c r="A136" t="s">
        <v>875</v>
      </c>
      <c r="B136" t="s">
        <v>903</v>
      </c>
      <c r="C136">
        <v>-0.25</v>
      </c>
    </row>
    <row r="137" spans="1:3">
      <c r="A137" t="s">
        <v>447</v>
      </c>
      <c r="B137" t="s">
        <v>900</v>
      </c>
      <c r="C137">
        <v>2</v>
      </c>
    </row>
    <row r="138" spans="1:3">
      <c r="A138" t="s">
        <v>880</v>
      </c>
      <c r="B138" t="s">
        <v>901</v>
      </c>
      <c r="C138">
        <v>-0.3</v>
      </c>
    </row>
    <row r="139" spans="1:3">
      <c r="A139" t="s">
        <v>1048</v>
      </c>
      <c r="B139" t="s">
        <v>901</v>
      </c>
      <c r="C139">
        <v>-0.3</v>
      </c>
    </row>
    <row r="140" spans="1:3">
      <c r="A140" t="s">
        <v>884</v>
      </c>
      <c r="B140" t="s">
        <v>901</v>
      </c>
      <c r="C140">
        <v>-0.3</v>
      </c>
    </row>
    <row r="141" spans="1:3">
      <c r="A141" t="s">
        <v>886</v>
      </c>
      <c r="B141" t="s">
        <v>901</v>
      </c>
      <c r="C141">
        <v>-0.3</v>
      </c>
    </row>
    <row r="142" spans="1:3">
      <c r="A142" t="s">
        <v>1049</v>
      </c>
      <c r="B142" t="s">
        <v>901</v>
      </c>
      <c r="C142">
        <v>-0.3</v>
      </c>
    </row>
    <row r="143" spans="1:3">
      <c r="A143" t="s">
        <v>890</v>
      </c>
      <c r="B143" t="s">
        <v>901</v>
      </c>
      <c r="C143">
        <v>-0.3</v>
      </c>
    </row>
    <row r="144" spans="1:3">
      <c r="A144" t="s">
        <v>892</v>
      </c>
      <c r="B144" t="s">
        <v>901</v>
      </c>
      <c r="C144">
        <v>-0.3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8D2D7-7D2D-4C4F-8D4B-103A7BF19000}">
  <sheetPr>
    <tabColor theme="5" tint="0.79998168889431442"/>
  </sheetPr>
  <dimension ref="A1:DW242"/>
  <sheetViews>
    <sheetView zoomScale="59" zoomScaleNormal="59" workbookViewId="0">
      <pane xSplit="9" ySplit="4" topLeftCell="J11" activePane="bottomRight" state="frozen"/>
      <selection pane="bottomRight" activeCell="X46" sqref="X46"/>
      <selection pane="bottomLeft" activeCell="A5" sqref="A5"/>
      <selection pane="topRight" activeCell="F1" sqref="F1"/>
    </sheetView>
  </sheetViews>
  <sheetFormatPr defaultRowHeight="14.45"/>
  <cols>
    <col min="1" max="2" width="20.42578125" customWidth="1"/>
    <col min="3" max="3" width="18.28515625" customWidth="1"/>
    <col min="4" max="4" width="17.85546875" customWidth="1"/>
    <col min="5" max="5" width="16.28515625" customWidth="1"/>
    <col min="6" max="6" width="15.85546875" customWidth="1"/>
    <col min="7" max="8" width="18.85546875" customWidth="1"/>
    <col min="9" max="9" width="16.85546875" customWidth="1"/>
    <col min="10" max="11" width="19.140625" customWidth="1"/>
    <col min="12" max="12" width="13.85546875" customWidth="1"/>
    <col min="28" max="28" width="13.85546875" customWidth="1"/>
    <col min="44" max="44" width="13.85546875" customWidth="1"/>
    <col min="60" max="60" width="17.42578125" customWidth="1"/>
    <col min="61" max="61" width="11.85546875" bestFit="1" customWidth="1"/>
    <col min="75" max="75" width="11.85546875" bestFit="1" customWidth="1"/>
    <col min="76" max="76" width="19.140625" customWidth="1"/>
    <col min="77" max="78" width="13.28515625" customWidth="1"/>
    <col min="79" max="79" width="19.85546875" customWidth="1"/>
    <col min="122" max="122" width="18.42578125" bestFit="1" customWidth="1"/>
    <col min="123" max="123" width="16.42578125" bestFit="1" customWidth="1"/>
    <col min="124" max="124" width="16.140625" bestFit="1" customWidth="1"/>
  </cols>
  <sheetData>
    <row r="1" spans="1:127">
      <c r="B1" s="6" t="s">
        <v>36</v>
      </c>
      <c r="D1" s="6" t="s">
        <v>37</v>
      </c>
      <c r="F1" s="6" t="s">
        <v>38</v>
      </c>
      <c r="I1" s="33" t="s">
        <v>39</v>
      </c>
    </row>
    <row r="2" spans="1:127">
      <c r="B2" s="33">
        <v>3.39</v>
      </c>
      <c r="D2" s="33" t="s">
        <v>40</v>
      </c>
      <c r="E2" t="str">
        <f>_xlfn.XLOOKUP(D2,'Lists for dropdown'!B:B,'Lists for dropdown'!A:A)</f>
        <v>AT</v>
      </c>
      <c r="F2" s="33">
        <v>650</v>
      </c>
    </row>
    <row r="3" spans="1:127" ht="14.45" customHeight="1">
      <c r="E3" s="6"/>
      <c r="F3" s="6"/>
      <c r="G3" s="6"/>
      <c r="H3" s="6"/>
      <c r="I3" s="116" t="s">
        <v>41</v>
      </c>
      <c r="J3" s="116"/>
      <c r="K3" s="79"/>
      <c r="L3" s="117" t="s">
        <v>42</v>
      </c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8" t="s">
        <v>43</v>
      </c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9" t="s">
        <v>44</v>
      </c>
      <c r="AS3" s="119"/>
      <c r="AT3" s="119"/>
      <c r="AU3" s="119"/>
      <c r="AV3" s="119"/>
      <c r="AW3" s="119"/>
      <c r="AX3" s="119"/>
      <c r="AY3" s="119"/>
      <c r="AZ3" s="119"/>
      <c r="BA3" s="119"/>
      <c r="BB3" s="119"/>
      <c r="BC3" s="119"/>
      <c r="BD3" s="119"/>
      <c r="BE3" s="119"/>
      <c r="BF3" s="119"/>
      <c r="BG3" s="119"/>
      <c r="BH3" s="120" t="s">
        <v>45</v>
      </c>
      <c r="BI3" s="120"/>
      <c r="BJ3" s="120"/>
      <c r="BK3" s="120"/>
      <c r="BL3" s="120"/>
      <c r="BM3" s="120"/>
      <c r="BN3" s="120"/>
      <c r="BO3" s="120"/>
      <c r="BP3" s="120"/>
      <c r="BQ3" s="120"/>
      <c r="BR3" s="120"/>
      <c r="BS3" s="120"/>
      <c r="BT3" s="120"/>
      <c r="BU3" s="120"/>
      <c r="BV3" s="120"/>
      <c r="BW3" s="120"/>
      <c r="CB3" s="121" t="s">
        <v>46</v>
      </c>
      <c r="CC3" s="121"/>
      <c r="CD3" s="121"/>
      <c r="CE3" s="121"/>
      <c r="CF3" s="121"/>
      <c r="CG3" s="121"/>
      <c r="CH3" s="121"/>
      <c r="CI3" s="121"/>
      <c r="CJ3" s="121"/>
      <c r="CK3" s="121"/>
      <c r="CL3" s="121"/>
      <c r="CM3" s="121"/>
      <c r="CN3" s="121"/>
      <c r="CO3" s="121"/>
      <c r="CP3" s="121"/>
      <c r="CQ3" s="121"/>
      <c r="CR3" s="115" t="s">
        <v>47</v>
      </c>
      <c r="CS3" s="115"/>
      <c r="CT3" s="115"/>
      <c r="CU3" s="115"/>
      <c r="CV3" s="115"/>
      <c r="CW3" s="115"/>
      <c r="CX3" s="115"/>
      <c r="CY3" s="115"/>
      <c r="CZ3" s="115"/>
      <c r="DA3" s="115"/>
      <c r="DB3" s="115"/>
      <c r="DC3" s="115"/>
      <c r="DD3" s="115"/>
      <c r="DE3" s="115"/>
      <c r="DF3" s="115"/>
      <c r="DG3" s="115"/>
      <c r="DH3" s="114" t="s">
        <v>48</v>
      </c>
      <c r="DI3" s="114"/>
      <c r="DJ3" s="114"/>
      <c r="DK3" s="114"/>
      <c r="DL3" s="114"/>
      <c r="DM3" s="114"/>
      <c r="DN3" s="114"/>
      <c r="DO3" s="114"/>
      <c r="DP3" s="114"/>
      <c r="DQ3" s="114"/>
      <c r="DR3" s="114"/>
      <c r="DS3" s="114"/>
      <c r="DT3" s="114"/>
      <c r="DU3" s="114"/>
      <c r="DV3" s="114"/>
      <c r="DW3" s="114"/>
    </row>
    <row r="4" spans="1:127" ht="43.5">
      <c r="A4" s="6" t="s">
        <v>49</v>
      </c>
      <c r="B4" s="6" t="s">
        <v>50</v>
      </c>
      <c r="C4" s="6" t="s">
        <v>51</v>
      </c>
      <c r="D4" s="34" t="s">
        <v>52</v>
      </c>
      <c r="E4" s="34" t="s">
        <v>53</v>
      </c>
      <c r="F4" s="34" t="s">
        <v>54</v>
      </c>
      <c r="G4" s="34" t="s">
        <v>55</v>
      </c>
      <c r="H4" s="34" t="s">
        <v>56</v>
      </c>
      <c r="I4" s="35" t="s">
        <v>57</v>
      </c>
      <c r="J4" s="7" t="s">
        <v>58</v>
      </c>
      <c r="K4" s="80" t="s">
        <v>59</v>
      </c>
      <c r="L4" s="27" t="s">
        <v>60</v>
      </c>
      <c r="M4" s="27" t="s">
        <v>61</v>
      </c>
      <c r="N4" s="27" t="s">
        <v>62</v>
      </c>
      <c r="O4" s="27" t="s">
        <v>63</v>
      </c>
      <c r="P4" s="27" t="s">
        <v>64</v>
      </c>
      <c r="Q4" s="27" t="s">
        <v>65</v>
      </c>
      <c r="R4" s="27" t="s">
        <v>66</v>
      </c>
      <c r="S4" s="27" t="s">
        <v>67</v>
      </c>
      <c r="T4" s="27" t="s">
        <v>68</v>
      </c>
      <c r="U4" s="27" t="s">
        <v>69</v>
      </c>
      <c r="V4" s="27" t="s">
        <v>70</v>
      </c>
      <c r="W4" s="27" t="s">
        <v>71</v>
      </c>
      <c r="X4" s="27" t="s">
        <v>72</v>
      </c>
      <c r="Y4" s="27" t="s">
        <v>73</v>
      </c>
      <c r="Z4" s="27" t="s">
        <v>74</v>
      </c>
      <c r="AA4" s="27" t="s">
        <v>75</v>
      </c>
      <c r="AB4" s="28" t="s">
        <v>76</v>
      </c>
      <c r="AC4" s="28" t="s">
        <v>77</v>
      </c>
      <c r="AD4" s="28" t="s">
        <v>78</v>
      </c>
      <c r="AE4" s="28" t="s">
        <v>79</v>
      </c>
      <c r="AF4" s="28" t="s">
        <v>80</v>
      </c>
      <c r="AG4" s="28" t="s">
        <v>81</v>
      </c>
      <c r="AH4" s="28" t="s">
        <v>82</v>
      </c>
      <c r="AI4" s="28" t="s">
        <v>83</v>
      </c>
      <c r="AJ4" s="28" t="s">
        <v>84</v>
      </c>
      <c r="AK4" s="28" t="s">
        <v>85</v>
      </c>
      <c r="AL4" s="28" t="s">
        <v>86</v>
      </c>
      <c r="AM4" s="28" t="s">
        <v>87</v>
      </c>
      <c r="AN4" s="28" t="s">
        <v>88</v>
      </c>
      <c r="AO4" s="28" t="s">
        <v>89</v>
      </c>
      <c r="AP4" s="28" t="s">
        <v>90</v>
      </c>
      <c r="AQ4" s="28" t="s">
        <v>91</v>
      </c>
      <c r="AR4" s="29" t="s">
        <v>92</v>
      </c>
      <c r="AS4" s="29" t="s">
        <v>93</v>
      </c>
      <c r="AT4" s="29" t="s">
        <v>94</v>
      </c>
      <c r="AU4" s="29" t="s">
        <v>95</v>
      </c>
      <c r="AV4" s="29" t="s">
        <v>96</v>
      </c>
      <c r="AW4" s="29" t="s">
        <v>97</v>
      </c>
      <c r="AX4" s="29" t="s">
        <v>98</v>
      </c>
      <c r="AY4" s="29" t="s">
        <v>99</v>
      </c>
      <c r="AZ4" s="29" t="s">
        <v>100</v>
      </c>
      <c r="BA4" s="29" t="s">
        <v>101</v>
      </c>
      <c r="BB4" s="29" t="s">
        <v>102</v>
      </c>
      <c r="BC4" s="29" t="s">
        <v>103</v>
      </c>
      <c r="BD4" s="29" t="s">
        <v>104</v>
      </c>
      <c r="BE4" s="29" t="s">
        <v>105</v>
      </c>
      <c r="BF4" s="29" t="s">
        <v>106</v>
      </c>
      <c r="BG4" s="29" t="s">
        <v>107</v>
      </c>
      <c r="BH4" s="30" t="s">
        <v>108</v>
      </c>
      <c r="BI4" s="30" t="s">
        <v>109</v>
      </c>
      <c r="BJ4" s="30" t="s">
        <v>110</v>
      </c>
      <c r="BK4" s="30" t="s">
        <v>111</v>
      </c>
      <c r="BL4" s="30" t="s">
        <v>112</v>
      </c>
      <c r="BM4" s="30" t="s">
        <v>113</v>
      </c>
      <c r="BN4" s="30" t="s">
        <v>114</v>
      </c>
      <c r="BO4" s="30" t="s">
        <v>115</v>
      </c>
      <c r="BP4" s="30" t="s">
        <v>116</v>
      </c>
      <c r="BQ4" s="30" t="s">
        <v>117</v>
      </c>
      <c r="BR4" s="30" t="s">
        <v>118</v>
      </c>
      <c r="BS4" s="30" t="s">
        <v>119</v>
      </c>
      <c r="BT4" s="30" t="s">
        <v>120</v>
      </c>
      <c r="BU4" s="30" t="s">
        <v>121</v>
      </c>
      <c r="BV4" s="30" t="s">
        <v>122</v>
      </c>
      <c r="BW4" s="30" t="s">
        <v>123</v>
      </c>
      <c r="BX4" s="36" t="s">
        <v>124</v>
      </c>
      <c r="BY4" s="36" t="s">
        <v>125</v>
      </c>
      <c r="BZ4" s="36" t="s">
        <v>126</v>
      </c>
      <c r="CA4" s="36" t="s">
        <v>127</v>
      </c>
      <c r="CB4" s="31" t="s">
        <v>128</v>
      </c>
      <c r="CC4" s="31" t="s">
        <v>129</v>
      </c>
      <c r="CD4" s="31" t="s">
        <v>130</v>
      </c>
      <c r="CE4" s="31" t="s">
        <v>131</v>
      </c>
      <c r="CF4" s="31" t="s">
        <v>132</v>
      </c>
      <c r="CG4" s="31" t="s">
        <v>133</v>
      </c>
      <c r="CH4" s="31" t="s">
        <v>134</v>
      </c>
      <c r="CI4" s="31" t="s">
        <v>135</v>
      </c>
      <c r="CJ4" s="31" t="s">
        <v>136</v>
      </c>
      <c r="CK4" s="31" t="s">
        <v>137</v>
      </c>
      <c r="CL4" s="31" t="s">
        <v>138</v>
      </c>
      <c r="CM4" s="31" t="s">
        <v>139</v>
      </c>
      <c r="CN4" s="31" t="s">
        <v>140</v>
      </c>
      <c r="CO4" s="31" t="s">
        <v>141</v>
      </c>
      <c r="CP4" s="31" t="s">
        <v>142</v>
      </c>
      <c r="CQ4" s="31" t="s">
        <v>143</v>
      </c>
      <c r="CR4" s="32" t="s">
        <v>144</v>
      </c>
      <c r="CS4" s="32" t="s">
        <v>145</v>
      </c>
      <c r="CT4" s="32" t="s">
        <v>146</v>
      </c>
      <c r="CU4" s="32" t="s">
        <v>147</v>
      </c>
      <c r="CV4" s="32" t="s">
        <v>148</v>
      </c>
      <c r="CW4" s="32" t="s">
        <v>149</v>
      </c>
      <c r="CX4" s="32" t="s">
        <v>150</v>
      </c>
      <c r="CY4" s="32" t="s">
        <v>151</v>
      </c>
      <c r="CZ4" s="32" t="s">
        <v>152</v>
      </c>
      <c r="DA4" s="32" t="s">
        <v>153</v>
      </c>
      <c r="DB4" s="32" t="s">
        <v>154</v>
      </c>
      <c r="DC4" s="32" t="s">
        <v>155</v>
      </c>
      <c r="DD4" s="32" t="s">
        <v>156</v>
      </c>
      <c r="DE4" s="32" t="s">
        <v>157</v>
      </c>
      <c r="DF4" s="32" t="s">
        <v>158</v>
      </c>
      <c r="DG4" s="32" t="s">
        <v>159</v>
      </c>
      <c r="DH4" s="48" t="s">
        <v>160</v>
      </c>
      <c r="DI4" s="48" t="s">
        <v>161</v>
      </c>
      <c r="DJ4" s="48" t="s">
        <v>162</v>
      </c>
      <c r="DK4" s="48" t="s">
        <v>163</v>
      </c>
      <c r="DL4" s="48" t="s">
        <v>164</v>
      </c>
      <c r="DM4" s="48" t="s">
        <v>165</v>
      </c>
      <c r="DN4" s="48" t="s">
        <v>166</v>
      </c>
      <c r="DO4" s="48" t="s">
        <v>167</v>
      </c>
      <c r="DP4" s="48" t="s">
        <v>168</v>
      </c>
      <c r="DQ4" s="48" t="s">
        <v>169</v>
      </c>
      <c r="DR4" s="48" t="s">
        <v>170</v>
      </c>
      <c r="DS4" s="48" t="s">
        <v>171</v>
      </c>
      <c r="DT4" s="48" t="s">
        <v>172</v>
      </c>
      <c r="DU4" s="48" t="s">
        <v>173</v>
      </c>
      <c r="DV4" s="48" t="s">
        <v>174</v>
      </c>
      <c r="DW4" s="48" t="s">
        <v>175</v>
      </c>
    </row>
    <row r="5" spans="1:127">
      <c r="A5" t="s">
        <v>176</v>
      </c>
      <c r="B5" t="str">
        <f>_xlfn.XLOOKUP(D5,Table5[Ingredient],Table5[Category],"",FALSE)</f>
        <v>Starch/satiating food</v>
      </c>
      <c r="C5" s="33" t="s">
        <v>177</v>
      </c>
      <c r="D5" s="33" t="s">
        <v>178</v>
      </c>
      <c r="E5" s="33">
        <v>1.42</v>
      </c>
      <c r="F5" s="33" t="s">
        <v>179</v>
      </c>
      <c r="G5" s="33" t="s">
        <v>180</v>
      </c>
      <c r="H5" s="91">
        <f>Dataset_AT!R2</f>
        <v>0.12932604735883424</v>
      </c>
      <c r="I5" s="33"/>
      <c r="J5" s="37">
        <f>IFERROR(INDEX('AveragePrices&amp;Codes'!G:AG, MATCH($D5, 'AveragePrices&amp;Codes'!$A:$A, 0), MATCH(Tool_Austria!$E$2, 'AveragePrices&amp;Codes'!$G$1:$AG$1, 0)),"")</f>
        <v>4.0569082692307692</v>
      </c>
      <c r="K5" s="37">
        <f>IFERROR(E5/(_xlfn.XLOOKUP(A5,Dataset_AT!$V$2:$V$9,Dataset_AT!$W$2:$W$9)),"")</f>
        <v>2.1194029850746268E-2</v>
      </c>
      <c r="L5">
        <f>IFERROR(IF($F5="Raw",_xlfn.XLOOKUP(_xlfn.XLOOKUP(Tool_Austria!$D5,'AveragePrices&amp;Codes'!$A:$A,'AveragePrices&amp;Codes'!$B:$B),AGRIBALYSE_Raw!$B:$B,AGRIBALYSE_Raw!O:O)*$E5,_xlfn.XLOOKUP(_xlfn.XLOOKUP(Tool_Austria!$D5,'AveragePrices&amp;Codes'!$A:$A,'AveragePrices&amp;Codes'!$B:$B),AGRIBALYSE_Cooked!$C:$C,AGRIBALYSE_Cooked!P:P)*$E5),"")</f>
        <v>1.405052867</v>
      </c>
      <c r="M5">
        <f>IFERROR(IF($F5="Raw",_xlfn.XLOOKUP(_xlfn.XLOOKUP(Tool_Austria!$D5,'AveragePrices&amp;Codes'!$A:$A,'AveragePrices&amp;Codes'!$B:$B),AGRIBALYSE_Raw!$B:$B,AGRIBALYSE_Raw!P:P)*$E5,_xlfn.XLOOKUP(_xlfn.XLOOKUP(Tool_Austria!$D5,'AveragePrices&amp;Codes'!$A:$A,'AveragePrices&amp;Codes'!$B:$B),AGRIBALYSE_Cooked!$C:$C,AGRIBALYSE_Cooked!Q:Q)*$E5),"")</f>
        <v>2.2151055700000001E-8</v>
      </c>
      <c r="N5">
        <f>IFERROR(IF($F5="Raw",_xlfn.XLOOKUP(_xlfn.XLOOKUP(Tool_Austria!$D5,'AveragePrices&amp;Codes'!$A:$A,'AveragePrices&amp;Codes'!$B:$B),AGRIBALYSE_Raw!$B:$B,AGRIBALYSE_Raw!Q:Q)*$E5,_xlfn.XLOOKUP(_xlfn.XLOOKUP(Tool_Austria!$D5,'AveragePrices&amp;Codes'!$A:$A,'AveragePrices&amp;Codes'!$B:$B),AGRIBALYSE_Cooked!$C:$C,AGRIBALYSE_Cooked!R:R)*$E5),"")</f>
        <v>0.1395700889</v>
      </c>
      <c r="O5">
        <f>IFERROR(IF($F5="Raw",_xlfn.XLOOKUP(_xlfn.XLOOKUP(Tool_Austria!$D5,'AveragePrices&amp;Codes'!$A:$A,'AveragePrices&amp;Codes'!$B:$B),AGRIBALYSE_Raw!$B:$B,AGRIBALYSE_Raw!R:R)*$E5,_xlfn.XLOOKUP(_xlfn.XLOOKUP(Tool_Austria!$D5,'AveragePrices&amp;Codes'!$A:$A,'AveragePrices&amp;Codes'!$B:$B),AGRIBALYSE_Cooked!$C:$C,AGRIBALYSE_Cooked!S:S)*$E5),"")</f>
        <v>6.3781329889999999E-3</v>
      </c>
      <c r="P5">
        <f>IFERROR(IF($F5="Raw",_xlfn.XLOOKUP(_xlfn.XLOOKUP(Tool_Austria!$D5,'AveragePrices&amp;Codes'!$A:$A,'AveragePrices&amp;Codes'!$B:$B),AGRIBALYSE_Raw!$B:$B,AGRIBALYSE_Raw!S:S)*$E5,_xlfn.XLOOKUP(_xlfn.XLOOKUP(Tool_Austria!$D5,'AveragePrices&amp;Codes'!$A:$A,'AveragePrices&amp;Codes'!$B:$B),AGRIBALYSE_Cooked!$C:$C,AGRIBALYSE_Cooked!T:T)*$E5),"")</f>
        <v>1.114824676E-7</v>
      </c>
      <c r="Q5">
        <f>IFERROR(IF($F5="Raw",_xlfn.XLOOKUP(_xlfn.XLOOKUP(Tool_Austria!$D5,'AveragePrices&amp;Codes'!$A:$A,'AveragePrices&amp;Codes'!$B:$B),AGRIBALYSE_Raw!$B:$B,AGRIBALYSE_Raw!T:T)*$E5,_xlfn.XLOOKUP(_xlfn.XLOOKUP(Tool_Austria!$D5,'AveragePrices&amp;Codes'!$A:$A,'AveragePrices&amp;Codes'!$B:$B),AGRIBALYSE_Cooked!$C:$C,AGRIBALYSE_Cooked!U:U)*$E5),"")</f>
        <v>4.8654018769999998E-8</v>
      </c>
      <c r="R5">
        <f>IFERROR(IF($F5="Raw",_xlfn.XLOOKUP(_xlfn.XLOOKUP(Tool_Austria!$D5,'AveragePrices&amp;Codes'!$A:$A,'AveragePrices&amp;Codes'!$B:$B),AGRIBALYSE_Raw!$B:$B,AGRIBALYSE_Raw!U:U)*$E5,_xlfn.XLOOKUP(_xlfn.XLOOKUP(Tool_Austria!$D5,'AveragePrices&amp;Codes'!$A:$A,'AveragePrices&amp;Codes'!$B:$B),AGRIBALYSE_Cooked!$C:$C,AGRIBALYSE_Cooked!V:V)*$E5),"")</f>
        <v>1.0591402989999999E-9</v>
      </c>
      <c r="S5">
        <f>IFERROR(IF($F5="Raw",_xlfn.XLOOKUP(_xlfn.XLOOKUP(Tool_Austria!$D5,'AveragePrices&amp;Codes'!$A:$A,'AveragePrices&amp;Codes'!$B:$B),AGRIBALYSE_Raw!$B:$B,AGRIBALYSE_Raw!V:V)*$E5,_xlfn.XLOOKUP(_xlfn.XLOOKUP(Tool_Austria!$D5,'AveragePrices&amp;Codes'!$A:$A,'AveragePrices&amp;Codes'!$B:$B),AGRIBALYSE_Cooked!$C:$C,AGRIBALYSE_Cooked!W:W)*$E5),"")</f>
        <v>1.485737551E-2</v>
      </c>
      <c r="T5">
        <f>IFERROR(IF($F5="Raw",_xlfn.XLOOKUP(_xlfn.XLOOKUP(Tool_Austria!$D5,'AveragePrices&amp;Codes'!$A:$A,'AveragePrices&amp;Codes'!$B:$B),AGRIBALYSE_Raw!$B:$B,AGRIBALYSE_Raw!W:W)*$E5,_xlfn.XLOOKUP(_xlfn.XLOOKUP(Tool_Austria!$D5,'AveragePrices&amp;Codes'!$A:$A,'AveragePrices&amp;Codes'!$B:$B),AGRIBALYSE_Cooked!$C:$C,AGRIBALYSE_Cooked!X:X)*$E5),"")</f>
        <v>5.1046730130000005E-4</v>
      </c>
      <c r="U5">
        <f>IFERROR(IF($F5="Raw",_xlfn.XLOOKUP(_xlfn.XLOOKUP(Tool_Austria!$D5,'AveragePrices&amp;Codes'!$A:$A,'AveragePrices&amp;Codes'!$B:$B),AGRIBALYSE_Raw!$B:$B,AGRIBALYSE_Raw!X:X)*$E5,_xlfn.XLOOKUP(_xlfn.XLOOKUP(Tool_Austria!$D5,'AveragePrices&amp;Codes'!$A:$A,'AveragePrices&amp;Codes'!$B:$B),AGRIBALYSE_Cooked!$C:$C,AGRIBALYSE_Cooked!Y:Y)*$E5),"")</f>
        <v>1.267187197E-2</v>
      </c>
      <c r="V5">
        <f>IFERROR(IF($F5="Raw",_xlfn.XLOOKUP(_xlfn.XLOOKUP(Tool_Austria!$D5,'AveragePrices&amp;Codes'!$A:$A,'AveragePrices&amp;Codes'!$B:$B),AGRIBALYSE_Raw!$B:$B,AGRIBALYSE_Raw!Y:Y)*$E5,_xlfn.XLOOKUP(_xlfn.XLOOKUP(Tool_Austria!$D5,'AveragePrices&amp;Codes'!$A:$A,'AveragePrices&amp;Codes'!$B:$B),AGRIBALYSE_Cooked!$C:$C,AGRIBALYSE_Cooked!Z:Z)*$E5),"")</f>
        <v>5.7935257339999997E-2</v>
      </c>
      <c r="W5">
        <f>IFERROR(IF($F5="Raw",_xlfn.XLOOKUP(_xlfn.XLOOKUP(Tool_Austria!$D5,'AveragePrices&amp;Codes'!$A:$A,'AveragePrices&amp;Codes'!$B:$B),AGRIBALYSE_Raw!$B:$B,AGRIBALYSE_Raw!Z:Z)*$E5,_xlfn.XLOOKUP(_xlfn.XLOOKUP(Tool_Austria!$D5,'AveragePrices&amp;Codes'!$A:$A,'AveragePrices&amp;Codes'!$B:$B),AGRIBALYSE_Cooked!$C:$C,AGRIBALYSE_Cooked!AA:AA)*$E5),"")</f>
        <v>10.0116035</v>
      </c>
      <c r="X5">
        <f>IFERROR(IF($F5="Raw",_xlfn.XLOOKUP(_xlfn.XLOOKUP(Tool_Austria!$D5,'AveragePrices&amp;Codes'!$A:$A,'AveragePrices&amp;Codes'!$B:$B),AGRIBALYSE_Raw!$B:$B,AGRIBALYSE_Raw!AA:AA)*$E5,_xlfn.XLOOKUP(_xlfn.XLOOKUP(Tool_Austria!$D5,'AveragePrices&amp;Codes'!$A:$A,'AveragePrices&amp;Codes'!$B:$B),AGRIBALYSE_Cooked!$C:$C,AGRIBALYSE_Cooked!AB:AB)*$E5),"")</f>
        <v>155.39245309999998</v>
      </c>
      <c r="Y5">
        <f>IFERROR(IF($F5="Raw",_xlfn.XLOOKUP(_xlfn.XLOOKUP(Tool_Austria!$D5,'AveragePrices&amp;Codes'!$A:$A,'AveragePrices&amp;Codes'!$B:$B),AGRIBALYSE_Raw!$B:$B,AGRIBALYSE_Raw!AB:AB)*$E5,_xlfn.XLOOKUP(_xlfn.XLOOKUP(Tool_Austria!$D5,'AveragePrices&amp;Codes'!$A:$A,'AveragePrices&amp;Codes'!$B:$B),AGRIBALYSE_Cooked!$C:$C,AGRIBALYSE_Cooked!AC:AC)*$E5),"")</f>
        <v>0.69843375209999992</v>
      </c>
      <c r="Z5">
        <f>IFERROR(IF($F5="Raw",_xlfn.XLOOKUP(_xlfn.XLOOKUP(Tool_Austria!$D5,'AveragePrices&amp;Codes'!$A:$A,'AveragePrices&amp;Codes'!$B:$B),AGRIBALYSE_Raw!$B:$B,AGRIBALYSE_Raw!AC:AC)*$E5,_xlfn.XLOOKUP(_xlfn.XLOOKUP(Tool_Austria!$D5,'AveragePrices&amp;Codes'!$A:$A,'AveragePrices&amp;Codes'!$B:$B),AGRIBALYSE_Cooked!$C:$C,AGRIBALYSE_Cooked!AD:AD)*$E5),"")</f>
        <v>16.487666860000001</v>
      </c>
      <c r="AA5">
        <f>IFERROR(IF($F5="Raw",_xlfn.XLOOKUP(_xlfn.XLOOKUP(Tool_Austria!$D5,'AveragePrices&amp;Codes'!$A:$A,'AveragePrices&amp;Codes'!$B:$B),AGRIBALYSE_Raw!$B:$B,AGRIBALYSE_Raw!AD:AD)*$E5,_xlfn.XLOOKUP(_xlfn.XLOOKUP(Tool_Austria!$D5,'AveragePrices&amp;Codes'!$A:$A,'AveragePrices&amp;Codes'!$B:$B),AGRIBALYSE_Cooked!$C:$C,AGRIBALYSE_Cooked!AE:AE)*$E5),"")</f>
        <v>6.8039005349999993E-6</v>
      </c>
      <c r="AB5" cm="1">
        <f t="array" ref="AB5">IFERROR(_xlfn.XLOOKUP(Tool_Austria!$F5&amp;$E$2,'Cooking methods'!$A:$A&amp;'Cooking methods'!$B:$B,'Cooking methods'!C:C)*$E5,"")</f>
        <v>0.27985095879999999</v>
      </c>
      <c r="AC5" cm="1">
        <f t="array" ref="AC5">IFERROR(_xlfn.XLOOKUP(Tool_Austria!$F5&amp;$E$2,'Cooking methods'!$A:$A&amp;'Cooking methods'!$B:$B,'Cooking methods'!D:D)*$E5,"")</f>
        <v>1.0022832902599999E-8</v>
      </c>
      <c r="AD5" cm="1">
        <f t="array" ref="AD5">IFERROR(_xlfn.XLOOKUP(Tool_Austria!$F5&amp;$E$2,'Cooking methods'!$A:$A&amp;'Cooking methods'!$B:$B,'Cooking methods'!E:E)*$E5,"")</f>
        <v>1.9894199999999997E-2</v>
      </c>
      <c r="AE5" cm="1">
        <f t="array" ref="AE5">IFERROR(_xlfn.XLOOKUP(Tool_Austria!$F5&amp;$E$2,'Cooking methods'!$A:$A&amp;'Cooking methods'!$B:$B,'Cooking methods'!F:F)*$E5,"")</f>
        <v>5.0682212580000006E-4</v>
      </c>
      <c r="AF5" cm="1">
        <f t="array" ref="AF5">IFERROR(_xlfn.XLOOKUP(Tool_Austria!$F5&amp;$E$2,'Cooking methods'!$A:$A&amp;'Cooking methods'!$B:$B,'Cooking methods'!G:G)*$E5,"")</f>
        <v>2.045273712E-9</v>
      </c>
      <c r="AG5" cm="1">
        <f t="array" ref="AG5">IFERROR(_xlfn.XLOOKUP(Tool_Austria!$F5&amp;$E$2,'Cooking methods'!$A:$A&amp;'Cooking methods'!$B:$B,'Cooking methods'!H:H)*$E5,"")</f>
        <v>1.1605863911999999E-9</v>
      </c>
      <c r="AH5" cm="1">
        <f t="array" ref="AH5">IFERROR(_xlfn.XLOOKUP(Tool_Austria!$F5&amp;$E$2,'Cooking methods'!$A:$A&amp;'Cooking methods'!$B:$B,'Cooking methods'!I:I)*$E5,"")</f>
        <v>6.2895522103999999E-10</v>
      </c>
      <c r="AI5" cm="1">
        <f t="array" ref="AI5">IFERROR(_xlfn.XLOOKUP(Tool_Austria!$F5&amp;$E$2,'Cooking methods'!$A:$A&amp;'Cooking methods'!$B:$B,'Cooking methods'!J:J)*$E5,"")</f>
        <v>3.5334222100000002E-4</v>
      </c>
      <c r="AJ5" cm="1">
        <f t="array" ref="AJ5">IFERROR(_xlfn.XLOOKUP(Tool_Austria!$F5&amp;$E$2,'Cooking methods'!$A:$A&amp;'Cooking methods'!$B:$B,'Cooking methods'!K:K)*$E5,"")</f>
        <v>7.5690778299999998E-5</v>
      </c>
      <c r="AK5" cm="1">
        <f t="array" ref="AK5">IFERROR(_xlfn.XLOOKUP(Tool_Austria!$F5&amp;$E$2,'Cooking methods'!$A:$A&amp;'Cooking methods'!$B:$B,'Cooking methods'!L:L)*$E5,"")</f>
        <v>1.4311370599999999E-4</v>
      </c>
      <c r="AL5" cm="1">
        <f t="array" ref="AL5">IFERROR(_xlfn.XLOOKUP(Tool_Austria!$F5&amp;$E$2,'Cooking methods'!$A:$A&amp;'Cooking methods'!$B:$B,'Cooking methods'!M:M)*$E5,"")</f>
        <v>9.6542285500000001E-4</v>
      </c>
      <c r="AM5" cm="1">
        <f t="array" ref="AM5">IFERROR(_xlfn.XLOOKUP(Tool_Austria!$F5&amp;$E$2,'Cooking methods'!$A:$A&amp;'Cooking methods'!$B:$B,'Cooking methods'!N:N)*$E5,"")</f>
        <v>0.7103655647999999</v>
      </c>
      <c r="AN5" cm="1">
        <f t="array" ref="AN5">IFERROR(_xlfn.XLOOKUP(Tool_Austria!$F5&amp;$E$2,'Cooking methods'!$A:$A&amp;'Cooking methods'!$B:$B,'Cooking methods'!O:O)*$E5,"")</f>
        <v>0.40978842799999998</v>
      </c>
      <c r="AO5" cm="1">
        <f t="array" ref="AO5">IFERROR(_xlfn.XLOOKUP(Tool_Austria!$F5&amp;$E$2,'Cooking methods'!$A:$A&amp;'Cooking methods'!$B:$B,'Cooking methods'!P:P)*$E5,"")</f>
        <v>7.3379266799999995E-2</v>
      </c>
      <c r="AP5" cm="1">
        <f t="array" ref="AP5">IFERROR(_xlfn.XLOOKUP(Tool_Austria!$F5&amp;$E$2,'Cooking methods'!$A:$A&amp;'Cooking methods'!$B:$B,'Cooking methods'!Q:Q)*$E5,"")</f>
        <v>4.4167225883999999</v>
      </c>
      <c r="AQ5" cm="1">
        <f t="array" ref="AQ5">IFERROR(_xlfn.XLOOKUP(Tool_Austria!$F5&amp;$E$2,'Cooking methods'!$A:$A&amp;'Cooking methods'!$B:$B,'Cooking methods'!R:R)*$E5,"")</f>
        <v>4.2504606103999998E-7</v>
      </c>
      <c r="AR5" cm="1">
        <f t="array" ref="AR5">IFERROR(_xlfn.XLOOKUP(Tool_Austria!$G5&amp;$E$2,'Waste management'!$A:$A&amp;'Waste management'!$B:$B,'Waste management'!C:C)*$E5,"")</f>
        <v>7.9505799999999988E-2</v>
      </c>
      <c r="AS5" cm="1">
        <f t="array" ref="AS5">IFERROR(_xlfn.XLOOKUP(Tool_Austria!$G5&amp;$E$2,'Waste management'!$A:$A&amp;'Waste management'!$B:$B,'Waste management'!D:D)*$E5,"")</f>
        <v>5.4244141999999996E-10</v>
      </c>
      <c r="AT5" cm="1">
        <f t="array" ref="AT5">IFERROR(_xlfn.XLOOKUP(Tool_Austria!$G5&amp;$E$2,'Waste management'!$A:$A&amp;'Waste management'!$B:$B,'Waste management'!E:E)*$E5,"")</f>
        <v>1.4626000000000001E-3</v>
      </c>
      <c r="AU5" cm="1">
        <f t="array" ref="AU5">IFERROR(_xlfn.XLOOKUP(Tool_Austria!$G5&amp;$E$2,'Waste management'!$A:$A&amp;'Waste management'!$B:$B,'Waste management'!F:F)*$E5,"")</f>
        <v>1.7039999999999999E-4</v>
      </c>
      <c r="AV5" cm="1">
        <f t="array" ref="AV5">IFERROR(_xlfn.XLOOKUP(Tool_Austria!$G5&amp;$E$2,'Waste management'!$A:$A&amp;'Waste management'!$B:$B,'Waste management'!G:G)*$E5,"")</f>
        <v>1.6443032000000001E-8</v>
      </c>
      <c r="AW5" cm="1">
        <f t="array" ref="AW5">IFERROR(_xlfn.XLOOKUP(Tool_Austria!$G5&amp;$E$2,'Waste management'!$A:$A&amp;'Waste management'!$B:$B,'Waste management'!H:H)*$E5,"")</f>
        <v>5.3598041999999995E-10</v>
      </c>
      <c r="AX5" cm="1">
        <f t="array" ref="AX5">IFERROR(_xlfn.XLOOKUP(Tool_Austria!$G5&amp;$E$2,'Waste management'!$A:$A&amp;'Waste management'!$B:$B,'Waste management'!I:I)*$E5,"")</f>
        <v>3.8106694000000003E-10</v>
      </c>
      <c r="AY5" cm="1">
        <f t="array" ref="AY5">IFERROR(_xlfn.XLOOKUP(Tool_Austria!$G5&amp;$E$2,'Waste management'!$A:$A&amp;'Waste management'!$B:$B,'Waste management'!J:J)*$E5,"")</f>
        <v>3.1382000000000003E-3</v>
      </c>
      <c r="AZ5" cm="1">
        <f t="array" ref="AZ5">IFERROR(_xlfn.XLOOKUP(Tool_Austria!$G5&amp;$E$2,'Waste management'!$A:$A&amp;'Waste management'!$B:$B,'Waste management'!K:K)*$E5,"")</f>
        <v>7.6387763999999995E-6</v>
      </c>
      <c r="BA5" cm="1">
        <f t="array" ref="BA5">IFERROR(_xlfn.XLOOKUP(Tool_Austria!$G5&amp;$E$2,'Waste management'!$A:$A&amp;'Waste management'!$B:$B,'Waste management'!L:L)*$E5,"")</f>
        <v>1.3745798799999999E-4</v>
      </c>
      <c r="BB5" cm="1">
        <f t="array" ref="BB5">IFERROR(_xlfn.XLOOKUP(Tool_Austria!$G5&amp;$E$2,'Waste management'!$A:$A&amp;'Waste management'!$B:$B,'Waste management'!M:M)*$E5,"")</f>
        <v>1.3830800000000001E-2</v>
      </c>
      <c r="BC5" cm="1">
        <f t="array" ref="BC5">IFERROR(_xlfn.XLOOKUP(Tool_Austria!$G5&amp;$E$2,'Waste management'!$A:$A&amp;'Waste management'!$B:$B,'Waste management'!N:N)*$E5,"")</f>
        <v>11.8926988</v>
      </c>
      <c r="BD5" cm="1">
        <f t="array" ref="BD5">IFERROR(_xlfn.XLOOKUP(Tool_Austria!$G5&amp;$E$2,'Waste management'!$A:$A&amp;'Waste management'!$B:$B,'Waste management'!O:O)*$E5,"")</f>
        <v>0.75829419999999992</v>
      </c>
      <c r="BE5" cm="1">
        <f t="array" ref="BE5">IFERROR(_xlfn.XLOOKUP(Tool_Austria!$G5&amp;$E$2,'Waste management'!$A:$A&amp;'Waste management'!$B:$B,'Waste management'!P:P)*$E5,"")</f>
        <v>1.6372600000000001E-2</v>
      </c>
      <c r="BF5" cm="1">
        <f t="array" ref="BF5">IFERROR(_xlfn.XLOOKUP(Tool_Austria!$G5&amp;$E$2,'Waste management'!$A:$A&amp;'Waste management'!$B:$B,'Waste management'!Q:Q)*$E5,"")</f>
        <v>0.47653779999999996</v>
      </c>
      <c r="BG5" cm="1">
        <f t="array" ref="BG5">IFERROR(_xlfn.XLOOKUP(Tool_Austria!$G5&amp;$E$2,'Waste management'!$A:$A&amp;'Waste management'!$B:$B,'Waste management'!R:R)*$E5,"")</f>
        <v>1.5486519999999999E-7</v>
      </c>
      <c r="BH5">
        <f>IFERROR((L5+AR5+AB5)*_xlfn.XLOOKUP(Tool_Austria!BH$4,Monetization_Factors!$A:$A,Monetization_Factors!$D:$D),"")</f>
        <v>0.22955122794914937</v>
      </c>
      <c r="BI5">
        <f>IFERROR((M5+AS5+AC5)*_xlfn.XLOOKUP(Tool_Austria!BI$4,Monetization_Factors!$A:$A,Monetization_Factors!$D:$D),"")</f>
        <v>1.3096686185237675E-6</v>
      </c>
      <c r="BJ5">
        <f>IFERROR((N5+AT5+AD5)*_xlfn.XLOOKUP(Tool_Austria!BJ$4,Monetization_Factors!$A:$A,Monetization_Factors!$D:$D),"")</f>
        <v>2.4560392821274966E-4</v>
      </c>
      <c r="BK5">
        <f>IFERROR((O5+AU5+AE5)*_xlfn.XLOOKUP(Tool_Austria!BK$4,Monetization_Factors!$A:$A,Monetization_Factors!$D:$D),"")</f>
        <v>1.0679504688306828E-2</v>
      </c>
      <c r="BL5">
        <f>IFERROR((P5+AV5+AF5)*_xlfn.XLOOKUP(Tool_Austria!BL$4,Monetization_Factors!$A:$A,Monetization_Factors!$D:$D),"")</f>
        <v>0.12974644191973247</v>
      </c>
      <c r="BM5">
        <f>IFERROR((Q5+AW5+AG5)*_xlfn.XLOOKUP(Tool_Austria!BM$4,Monetization_Factors!$A:$A,Monetization_Factors!$D:$D),"")</f>
        <v>1.0455853182872623E-2</v>
      </c>
      <c r="BN5">
        <f>IFERROR((R5+AX5+AH5)*_xlfn.XLOOKUP(Tool_Austria!BN$4,Monetization_Factors!$A:$A,Monetization_Factors!$D:$D),"")</f>
        <v>2.3787947127986188E-3</v>
      </c>
      <c r="BO5">
        <f>IFERROR((S5+AY5+AI5)*_xlfn.XLOOKUP(Tool_Austria!BO$4,Monetization_Factors!$A:$A,Monetization_Factors!$D:$D),"")</f>
        <v>8.0338803682362698E-3</v>
      </c>
      <c r="BP5">
        <f>IFERROR((T5+AZ5+AJ5)*_xlfn.XLOOKUP(Tool_Austria!BP$4,Monetization_Factors!$A:$A,Monetization_Factors!$D:$D),"")</f>
        <v>1.4485028956782936E-3</v>
      </c>
      <c r="BQ5">
        <f>IFERROR((U5+BA5+AK5)*_xlfn.XLOOKUP(Tool_Austria!BQ$4,Monetization_Factors!$A:$A,Monetization_Factors!$D:$D),"")</f>
        <v>5.2984193397722243E-2</v>
      </c>
      <c r="BR5" t="str">
        <f>IFERROR((V5+BB5+AL5)*_xlfn.XLOOKUP(Tool_Austria!BR$4,Monetization_Factors!$A:$A,Monetization_Factors!$D:$D),"")</f>
        <v/>
      </c>
      <c r="BS5">
        <f>IFERROR((W5+BC5+AM5)*_xlfn.XLOOKUP(Tool_Austria!BS$4,Monetization_Factors!$A:$A,Monetization_Factors!$D:$D),"")</f>
        <v>1.1004914624591045E-3</v>
      </c>
      <c r="BT5">
        <f>IFERROR((X5+BD5+AN5)*_xlfn.XLOOKUP(Tool_Austria!BT$4,Monetization_Factors!$A:$A,Monetization_Factors!$D:$D),"")</f>
        <v>3.4861748352528622E-2</v>
      </c>
      <c r="BU5">
        <f>IFERROR((Y5+BE5+AO5)*_xlfn.XLOOKUP(Tool_Austria!BU$4,Monetization_Factors!$A:$A,Monetization_Factors!$D:$D),"")</f>
        <v>5.0088621714814456E-3</v>
      </c>
      <c r="BV5">
        <f>IFERROR((Z5+BF5+AP5)*_xlfn.XLOOKUP(Tool_Austria!BV$4,Monetization_Factors!$A:$A,Monetization_Factors!$D:$D),"")</f>
        <v>3.5305903477072957E-2</v>
      </c>
      <c r="BW5">
        <f>IFERROR((AA5+BG5+AQ5)*_xlfn.XLOOKUP(Tool_Austria!BW$4,Monetization_Factors!$A:$A,Monetization_Factors!$D:$D),"")</f>
        <v>1.5425667015355969E-5</v>
      </c>
      <c r="BX5" s="38" cm="1">
        <f t="array" ref="BX5">IFERROR(_xlfn.IFS(I5&lt;&gt;0,I5*E5,I5="",J5*E5),"")</f>
        <v>5.7608097423076918</v>
      </c>
      <c r="BY5" s="38">
        <f>SUM(BH5:BQ5,BS5:BW5)</f>
        <v>0.52181774384188551</v>
      </c>
      <c r="BZ5" s="38">
        <f>IFERROR(BY5+BX5,BY5)</f>
        <v>6.2826274861495772</v>
      </c>
      <c r="CA5" s="38">
        <f>IFERROR(BZ5/$F$2,"")</f>
        <v>9.6655807479224271E-3</v>
      </c>
      <c r="CB5">
        <f>IFERROR((L5+AB5+AR5),"")</f>
        <v>1.7644096257999999</v>
      </c>
      <c r="CC5">
        <f t="shared" ref="CC5:CC20" si="0">IFERROR((M5+AC5+AS5),"")</f>
        <v>3.2716330022600003E-8</v>
      </c>
      <c r="CD5">
        <f t="shared" ref="CD5:CD20" si="1">IFERROR((N5+AD5+AT5),"")</f>
        <v>0.16092688890000001</v>
      </c>
      <c r="CE5">
        <f t="shared" ref="CE5:CE20" si="2">IFERROR((O5+AE5+AU5),"")</f>
        <v>7.0553551148000004E-3</v>
      </c>
      <c r="CF5">
        <f t="shared" ref="CF5:CF20" si="3">IFERROR((P5+AF5+AV5),"")</f>
        <v>1.29970773312E-7</v>
      </c>
      <c r="CG5">
        <f t="shared" ref="CG5:CG20" si="4">IFERROR((Q5+AG5+AW5),"")</f>
        <v>5.0350585581200003E-8</v>
      </c>
      <c r="CH5">
        <f t="shared" ref="CH5:CH20" si="5">IFERROR((R5+AH5+AX5),"")</f>
        <v>2.0691624600399997E-9</v>
      </c>
      <c r="CI5">
        <f t="shared" ref="CI5:CI20" si="6">IFERROR((S5+AI5+AY5),"")</f>
        <v>1.8348917730999999E-2</v>
      </c>
      <c r="CJ5">
        <f t="shared" ref="CJ5:CJ20" si="7">IFERROR((T5+AJ5+AZ5),"")</f>
        <v>5.93796856E-4</v>
      </c>
      <c r="CK5">
        <f t="shared" ref="CK5:CK20" si="8">IFERROR((U5+AK5+BA5),"")</f>
        <v>1.2952443664E-2</v>
      </c>
      <c r="CL5">
        <f t="shared" ref="CL5:CL20" si="9">IFERROR((V5+AL5+BB5),"")</f>
        <v>7.2731480195000003E-2</v>
      </c>
      <c r="CM5">
        <f t="shared" ref="CM5:CM20" si="10">IFERROR((W5+AM5+BC5),"")</f>
        <v>22.614667864799998</v>
      </c>
      <c r="CN5">
        <f t="shared" ref="CN5:CN20" si="11">IFERROR((X5+AN5+BD5),"")</f>
        <v>156.56053572799999</v>
      </c>
      <c r="CO5">
        <f t="shared" ref="CO5:CO20" si="12">IFERROR((Y5+AO5+BE5),"")</f>
        <v>0.78818561889999983</v>
      </c>
      <c r="CP5">
        <f t="shared" ref="CP5:CP20" si="13">IFERROR((Z5+AP5+BF5),"")</f>
        <v>21.380927248399999</v>
      </c>
      <c r="CQ5">
        <f t="shared" ref="CQ5:CQ20" si="14">IFERROR((AA5+AQ5+BG5),"")</f>
        <v>7.383811796039999E-6</v>
      </c>
      <c r="CR5">
        <f>IFERROR((L5+AB5+AR5)/$F$2,"")</f>
        <v>2.7144763473846154E-3</v>
      </c>
      <c r="CS5">
        <f t="shared" ref="CS5:CS20" si="15">IFERROR((M5+AC5+AS5)/$F$2,"")</f>
        <v>5.0332815419384621E-11</v>
      </c>
      <c r="CT5">
        <f t="shared" ref="CT5:CT20" si="16">IFERROR((N5+AD5+AT5)/$F$2,"")</f>
        <v>2.475798290769231E-4</v>
      </c>
      <c r="CU5">
        <f t="shared" ref="CU5:CU20" si="17">IFERROR((O5+AE5+AU5)/$F$2,"")</f>
        <v>1.0854392484307693E-5</v>
      </c>
      <c r="CV5">
        <f t="shared" ref="CV5:CV20" si="18">IFERROR((P5+AF5+AV5)/$F$2,"")</f>
        <v>1.9995503586461538E-10</v>
      </c>
      <c r="CW5">
        <f t="shared" ref="CW5:CW20" si="19">IFERROR((Q5+AG5+AW5)/$F$2,"")</f>
        <v>7.7462439355692319E-11</v>
      </c>
      <c r="CX5">
        <f t="shared" ref="CX5:CX20" si="20">IFERROR((R5+AH5+AX5)/$F$2,"")</f>
        <v>3.1833268615999994E-12</v>
      </c>
      <c r="CY5">
        <f t="shared" ref="CY5:CY20" si="21">IFERROR((S5+AI5+AY5)/$F$2,"")</f>
        <v>2.822910420153846E-5</v>
      </c>
      <c r="CZ5">
        <f t="shared" ref="CZ5:CZ20" si="22">IFERROR((T5+AJ5+AZ5)/$F$2,"")</f>
        <v>9.135336246153846E-7</v>
      </c>
      <c r="DA5">
        <f t="shared" ref="DA5:DA20" si="23">IFERROR((U5+AK5+BA5)/$F$2,"")</f>
        <v>1.9926836406153845E-5</v>
      </c>
      <c r="DB5">
        <f t="shared" ref="DB5:DB20" si="24">IFERROR((V5+AL5+BB5)/$F$2,"")</f>
        <v>1.1189458491538462E-4</v>
      </c>
      <c r="DC5">
        <f t="shared" ref="DC5:DC20" si="25">IFERROR((W5+AM5+BC5)/$F$2,"")</f>
        <v>3.4791796715076921E-2</v>
      </c>
      <c r="DD5">
        <f t="shared" ref="DD5:DD20" si="26">IFERROR((X5+AN5+BD5)/$F$2,"")</f>
        <v>0.24086236265846153</v>
      </c>
      <c r="DE5">
        <f t="shared" ref="DE5:DE20" si="27">IFERROR((Y5+AO5+BE5)/$F$2,"")</f>
        <v>1.2125932598461536E-3</v>
      </c>
      <c r="DF5">
        <f t="shared" ref="DF5:DF20" si="28">IFERROR((Z5+AP5+BF5)/$F$2,"")</f>
        <v>3.2893734228307693E-2</v>
      </c>
      <c r="DG5">
        <f t="shared" ref="DG5:DG20" si="29">IFERROR((AA5+AQ5+BG5)/$F$2,"")</f>
        <v>1.1359710455446152E-8</v>
      </c>
      <c r="DH5" s="5">
        <f>IFERROR(((((L5+AB5)*(1/$H5))+AR5)/$F$2)/($B$2*('CAR.CAP_per person'!B$2)/(_xlfn.XLOOKUP($E$2,EU_countries_GDP!$A$2:$A$29,EU_countries_GDP!$E$2:$E$29))),"")</f>
        <v>0.29473085839842306</v>
      </c>
      <c r="DI5" s="5">
        <f>IFERROR(((((M5+AC5)*(1/$H5))+AS5)/$F$2)/($B$2*('CAR.CAP_per person'!C$2)/(_xlfn.XLOOKUP($E$2,EU_countries_GDP!$A$2:$A$29,EU_countries_GDP!$E$2:$E$29))),"")</f>
        <v>7.0794470419588998E-5</v>
      </c>
      <c r="DJ5" s="5">
        <f>IFERROR(((((N5+AD5)*(1/$H5))+AT5)/$F$2)/($B$2*('CAR.CAP_per person'!D$2)/(_xlfn.XLOOKUP($E$2,EU_countries_GDP!$A$2:$A$29,EU_countries_GDP!$E$2:$E$29))),"")</f>
        <v>3.5881269129713257E-4</v>
      </c>
      <c r="DK5" s="5">
        <f>IFERROR(((((O5+AE5)*(1/$H5))+AU5)/$F$2)/($B$2*('CAR.CAP_per person'!E$2)/(_xlfn.XLOOKUP($E$2,EU_countries_GDP!$A$2:$A$29,EU_countries_GDP!$E$2:$E$29))),"")</f>
        <v>2.0116671655009254E-2</v>
      </c>
      <c r="DL5" s="5">
        <f>IFERROR(((((P5+AF5)*(1/$H5))+AV5)/$F$2)/($B$2*('CAR.CAP_per person'!F$2)/(_xlfn.XLOOKUP($E$2,EU_countries_GDP!$A$2:$A$29,EU_countries_GDP!$E$2:$E$29))),"")</f>
        <v>0.26514625158817312</v>
      </c>
      <c r="DM5" s="5">
        <f>IFERROR(((((Q5+AG5)*(1/$H5))+AW5)/$F$2)/($B$2*('CAR.CAP_per person'!G$2)/(_xlfn.XLOOKUP($E$2,EU_countries_GDP!$A$2:$A$29,EU_countries_GDP!$E$2:$E$29))),"")</f>
        <v>6.1459676395595582E-2</v>
      </c>
      <c r="DN5" s="5">
        <f>IFERROR(((((R5+AH5)*(1/$H5))+AX5)/$F$2)/($B$2*('CAR.CAP_per person'!H$2)/(_xlfn.XLOOKUP($E$2,EU_countries_GDP!$A$2:$A$29,EU_countries_GDP!$E$2:$E$29))),"")</f>
        <v>5.0174604528362089E-4</v>
      </c>
      <c r="DO5" s="5">
        <f>IFERROR(((((S5+AI5)*(1/$H5))+AY5)/$F$2)/($B$2*('CAR.CAP_per person'!I$2)/(_xlfn.XLOOKUP($E$2,EU_countries_GDP!$A$2:$A$29,EU_countries_GDP!$E$2:$E$29))),"")</f>
        <v>1.8444296627026683E-2</v>
      </c>
      <c r="DP5" s="5">
        <f>IFERROR(((((T5+AJ5)*(1/$H5))+AZ5)/$F$2)/($B$2*('CAR.CAP_per person'!J$2)/(_xlfn.XLOOKUP($E$2,EU_countries_GDP!$A$2:$A$29,EU_countries_GDP!$E$2:$E$29))),"")</f>
        <v>0.11970472226593729</v>
      </c>
      <c r="DQ5" s="5">
        <f>IFERROR(((((U5+AK5)*(1/$H5))+BA5)/$F$2)/($B$2*('CAR.CAP_per person'!K$2)/(_xlfn.XLOOKUP($E$2,EU_countries_GDP!$A$2:$A$29,EU_countries_GDP!$E$2:$E$29))),"")</f>
        <v>7.5782101533773918E-2</v>
      </c>
      <c r="DR5" s="5">
        <f>IFERROR(((((V5+AL5)*(1/$H5))+BB5)/$F$2)/($B$2*('CAR.CAP_per person'!L$2)/(_xlfn.XLOOKUP($E$2,EU_countries_GDP!$A$2:$A$29,EU_countries_GDP!$E$2:$E$29))),"")</f>
        <v>1.1717458979818008E-2</v>
      </c>
      <c r="DS5" s="5">
        <f>IFERROR(((((W5+AM5)*(1/$H5))+BC5)/$F$2)/($B$2*('CAR.CAP_per person'!M$2)/(_xlfn.XLOOKUP($E$2,EU_countries_GDP!$A$2:$A$29,EU_countries_GDP!$E$2:$E$29))),"")</f>
        <v>0.11050489654670329</v>
      </c>
      <c r="DT5" s="5">
        <f>IFERROR(((((X5+AN5)*(1/$H5))+BD5)/$F$2)/($B$2*('CAR.CAP_per person'!N$2)/(_xlfn.XLOOKUP($E$2,EU_countries_GDP!$A$2:$A$29,EU_countries_GDP!$E$2:$E$29))),"")</f>
        <v>14.510207917157507</v>
      </c>
      <c r="DU5" s="5">
        <f>IFERROR(((((Y5+AO5)*(1/$H5))+BE5)/$F$2)/($B$2*('CAR.CAP_per person'!O$2)/(_xlfn.XLOOKUP($E$2,EU_countries_GDP!$A$2:$A$29,EU_countries_GDP!$E$2:$E$29))),"")</f>
        <v>5.0395371792528653E-3</v>
      </c>
      <c r="DV5" s="5">
        <f>IFERROR(((((Z5+AP5)*(1/$H5))+BF5)/$F$2)/($B$2*('CAR.CAP_per person'!P$2)/(_xlfn.XLOOKUP($E$2,EU_countries_GDP!$A$2:$A$29,EU_countries_GDP!$E$2:$E$29))),"")</f>
        <v>0.11081930739025495</v>
      </c>
      <c r="DW5" s="5">
        <f>IFERROR(((((AA5+AQ5)*(1/$H5))+BG5)/$F$2)/($B$2*('CAR.CAP_per person'!Q$2)/(_xlfn.XLOOKUP($E$2,EU_countries_GDP!$A$2:$A$29,EU_countries_GDP!$E$2:$E$29))),"")</f>
        <v>3.9038574176010366E-2</v>
      </c>
    </row>
    <row r="6" spans="1:127">
      <c r="A6" t="s">
        <v>176</v>
      </c>
      <c r="B6" t="str">
        <f>_xlfn.XLOOKUP(D6,Table5[Ingredient],Table5[Category],"",FALSE)</f>
        <v>Dairy products</v>
      </c>
      <c r="C6" s="33" t="s">
        <v>177</v>
      </c>
      <c r="D6" s="33" t="s">
        <v>181</v>
      </c>
      <c r="E6" s="33">
        <v>9.7199999999999995E-2</v>
      </c>
      <c r="F6" s="33" t="s">
        <v>182</v>
      </c>
      <c r="G6" s="33" t="s">
        <v>180</v>
      </c>
      <c r="H6" s="91">
        <f>Dataset_AT!R3</f>
        <v>8.9999999999999983E-2</v>
      </c>
      <c r="I6" s="33"/>
      <c r="J6" s="37" t="str">
        <f>IFERROR(INDEX('AveragePrices&amp;Codes'!G:AG, MATCH($D6, 'AveragePrices&amp;Codes'!$A:$A, 0), MATCH(Tool_Austria!$E$2, 'AveragePrices&amp;Codes'!$G$1:$AG$1, 0)),"")</f>
        <v/>
      </c>
      <c r="K6" s="37">
        <f>IFERROR(E6/(_xlfn.XLOOKUP(A6,Dataset_AT!$V$2:$V$9,Dataset_AT!$W$2:$W$9)),"")</f>
        <v>1.4507462686567164E-3</v>
      </c>
      <c r="L6">
        <f>IFERROR(IF($F6="Raw",_xlfn.XLOOKUP(_xlfn.XLOOKUP(Tool_Austria!$D6,'AveragePrices&amp;Codes'!$A:$A,'AveragePrices&amp;Codes'!$B:$B),AGRIBALYSE_Raw!$B:$B,AGRIBALYSE_Raw!O:O)*$E6,_xlfn.XLOOKUP(_xlfn.XLOOKUP(Tool_Austria!$D6,'AveragePrices&amp;Codes'!$A:$A,'AveragePrices&amp;Codes'!$B:$B),AGRIBALYSE_Cooked!$C:$C,AGRIBALYSE_Cooked!P:P)*$E6),"")</f>
        <v>0.64564616046315793</v>
      </c>
      <c r="M6">
        <f>IFERROR(IF($F6="Raw",_xlfn.XLOOKUP(_xlfn.XLOOKUP(Tool_Austria!$D6,'AveragePrices&amp;Codes'!$A:$A,'AveragePrices&amp;Codes'!$B:$B),AGRIBALYSE_Raw!$B:$B,AGRIBALYSE_Raw!P:P)*$E6,_xlfn.XLOOKUP(_xlfn.XLOOKUP(Tool_Austria!$D6,'AveragePrices&amp;Codes'!$A:$A,'AveragePrices&amp;Codes'!$B:$B),AGRIBALYSE_Cooked!$C:$C,AGRIBALYSE_Cooked!Q:Q)*$E6),"")</f>
        <v>6.906734158736842E-9</v>
      </c>
      <c r="N6">
        <f>IFERROR(IF($F6="Raw",_xlfn.XLOOKUP(_xlfn.XLOOKUP(Tool_Austria!$D6,'AveragePrices&amp;Codes'!$A:$A,'AveragePrices&amp;Codes'!$B:$B),AGRIBALYSE_Raw!$B:$B,AGRIBALYSE_Raw!Q:Q)*$E6,_xlfn.XLOOKUP(_xlfn.XLOOKUP(Tool_Austria!$D6,'AveragePrices&amp;Codes'!$A:$A,'AveragePrices&amp;Codes'!$B:$B),AGRIBALYSE_Cooked!$C:$C,AGRIBALYSE_Cooked!R:R)*$E6),"")</f>
        <v>6.3469271292631579E-2</v>
      </c>
      <c r="O6">
        <f>IFERROR(IF($F6="Raw",_xlfn.XLOOKUP(_xlfn.XLOOKUP(Tool_Austria!$D6,'AveragePrices&amp;Codes'!$A:$A,'AveragePrices&amp;Codes'!$B:$B),AGRIBALYSE_Raw!$B:$B,AGRIBALYSE_Raw!R:R)*$E6,_xlfn.XLOOKUP(_xlfn.XLOOKUP(Tool_Austria!$D6,'AveragePrices&amp;Codes'!$A:$A,'AveragePrices&amp;Codes'!$B:$B),AGRIBALYSE_Cooked!$C:$C,AGRIBALYSE_Cooked!S:S)*$E6),"")</f>
        <v>1.2092630513684209E-3</v>
      </c>
      <c r="P6">
        <f>IFERROR(IF($F6="Raw",_xlfn.XLOOKUP(_xlfn.XLOOKUP(Tool_Austria!$D6,'AveragePrices&amp;Codes'!$A:$A,'AveragePrices&amp;Codes'!$B:$B),AGRIBALYSE_Raw!$B:$B,AGRIBALYSE_Raw!S:S)*$E6,_xlfn.XLOOKUP(_xlfn.XLOOKUP(Tool_Austria!$D6,'AveragePrices&amp;Codes'!$A:$A,'AveragePrices&amp;Codes'!$B:$B),AGRIBALYSE_Cooked!$C:$C,AGRIBALYSE_Cooked!T:T)*$E6),"")</f>
        <v>5.6084154442105264E-8</v>
      </c>
      <c r="Q6">
        <f>IFERROR(IF($F6="Raw",_xlfn.XLOOKUP(_xlfn.XLOOKUP(Tool_Austria!$D6,'AveragePrices&amp;Codes'!$A:$A,'AveragePrices&amp;Codes'!$B:$B),AGRIBALYSE_Raw!$B:$B,AGRIBALYSE_Raw!T:T)*$E6,_xlfn.XLOOKUP(_xlfn.XLOOKUP(Tool_Austria!$D6,'AveragePrices&amp;Codes'!$A:$A,'AveragePrices&amp;Codes'!$B:$B),AGRIBALYSE_Cooked!$C:$C,AGRIBALYSE_Cooked!U:U)*$E6),"")</f>
        <v>7.4409216214736849E-9</v>
      </c>
      <c r="R6">
        <f>IFERROR(IF($F6="Raw",_xlfn.XLOOKUP(_xlfn.XLOOKUP(Tool_Austria!$D6,'AveragePrices&amp;Codes'!$A:$A,'AveragePrices&amp;Codes'!$B:$B),AGRIBALYSE_Raw!$B:$B,AGRIBALYSE_Raw!U:U)*$E6,_xlfn.XLOOKUP(_xlfn.XLOOKUP(Tool_Austria!$D6,'AveragePrices&amp;Codes'!$A:$A,'AveragePrices&amp;Codes'!$B:$B),AGRIBALYSE_Cooked!$C:$C,AGRIBALYSE_Cooked!V:V)*$E6),"")</f>
        <v>2.9923478374736847E-10</v>
      </c>
      <c r="S6">
        <f>IFERROR(IF($F6="Raw",_xlfn.XLOOKUP(_xlfn.XLOOKUP(Tool_Austria!$D6,'AveragePrices&amp;Codes'!$A:$A,'AveragePrices&amp;Codes'!$B:$B),AGRIBALYSE_Raw!$B:$B,AGRIBALYSE_Raw!V:V)*$E6,_xlfn.XLOOKUP(_xlfn.XLOOKUP(Tool_Austria!$D6,'AveragePrices&amp;Codes'!$A:$A,'AveragePrices&amp;Codes'!$B:$B),AGRIBALYSE_Cooked!$C:$C,AGRIBALYSE_Cooked!W:W)*$E6),"")</f>
        <v>7.6559266913684212E-3</v>
      </c>
      <c r="T6">
        <f>IFERROR(IF($F6="Raw",_xlfn.XLOOKUP(_xlfn.XLOOKUP(Tool_Austria!$D6,'AveragePrices&amp;Codes'!$A:$A,'AveragePrices&amp;Codes'!$B:$B),AGRIBALYSE_Raw!$B:$B,AGRIBALYSE_Raw!W:W)*$E6,_xlfn.XLOOKUP(_xlfn.XLOOKUP(Tool_Austria!$D6,'AveragePrices&amp;Codes'!$A:$A,'AveragePrices&amp;Codes'!$B:$B),AGRIBALYSE_Cooked!$C:$C,AGRIBALYSE_Cooked!X:X)*$E6),"")</f>
        <v>5.9841999549473686E-5</v>
      </c>
      <c r="U6">
        <f>IFERROR(IF($F6="Raw",_xlfn.XLOOKUP(_xlfn.XLOOKUP(Tool_Austria!$D6,'AveragePrices&amp;Codes'!$A:$A,'AveragePrices&amp;Codes'!$B:$B),AGRIBALYSE_Raw!$B:$B,AGRIBALYSE_Raw!X:X)*$E6,_xlfn.XLOOKUP(_xlfn.XLOOKUP(Tool_Austria!$D6,'AveragePrices&amp;Codes'!$A:$A,'AveragePrices&amp;Codes'!$B:$B),AGRIBALYSE_Cooked!$C:$C,AGRIBALYSE_Cooked!Y:Y)*$E6),"")</f>
        <v>2.1354397995789472E-3</v>
      </c>
      <c r="V6">
        <f>IFERROR(IF($F6="Raw",_xlfn.XLOOKUP(_xlfn.XLOOKUP(Tool_Austria!$D6,'AveragePrices&amp;Codes'!$A:$A,'AveragePrices&amp;Codes'!$B:$B),AGRIBALYSE_Raw!$B:$B,AGRIBALYSE_Raw!Y:Y)*$E6,_xlfn.XLOOKUP(_xlfn.XLOOKUP(Tool_Austria!$D6,'AveragePrices&amp;Codes'!$A:$A,'AveragePrices&amp;Codes'!$B:$B),AGRIBALYSE_Cooked!$C:$C,AGRIBALYSE_Cooked!Z:Z)*$E6),"")</f>
        <v>3.2894000412631574E-2</v>
      </c>
      <c r="W6">
        <f>IFERROR(IF($F6="Raw",_xlfn.XLOOKUP(_xlfn.XLOOKUP(Tool_Austria!$D6,'AveragePrices&amp;Codes'!$A:$A,'AveragePrices&amp;Codes'!$B:$B),AGRIBALYSE_Raw!$B:$B,AGRIBALYSE_Raw!Z:Z)*$E6,_xlfn.XLOOKUP(_xlfn.XLOOKUP(Tool_Austria!$D6,'AveragePrices&amp;Codes'!$A:$A,'AveragePrices&amp;Codes'!$B:$B),AGRIBALYSE_Cooked!$C:$C,AGRIBALYSE_Cooked!AA:AA)*$E6),"")</f>
        <v>7.557772801263158</v>
      </c>
      <c r="X6">
        <f>IFERROR(IF($F6="Raw",_xlfn.XLOOKUP(_xlfn.XLOOKUP(Tool_Austria!$D6,'AveragePrices&amp;Codes'!$A:$A,'AveragePrices&amp;Codes'!$B:$B),AGRIBALYSE_Raw!$B:$B,AGRIBALYSE_Raw!AA:AA)*$E6,_xlfn.XLOOKUP(_xlfn.XLOOKUP(Tool_Austria!$D6,'AveragePrices&amp;Codes'!$A:$A,'AveragePrices&amp;Codes'!$B:$B),AGRIBALYSE_Cooked!$C:$C,AGRIBALYSE_Cooked!AB:AB)*$E6),"")</f>
        <v>29.597531987368424</v>
      </c>
      <c r="Y6">
        <f>IFERROR(IF($F6="Raw",_xlfn.XLOOKUP(_xlfn.XLOOKUP(Tool_Austria!$D6,'AveragePrices&amp;Codes'!$A:$A,'AveragePrices&amp;Codes'!$B:$B),AGRIBALYSE_Raw!$B:$B,AGRIBALYSE_Raw!AB:AB)*$E6,_xlfn.XLOOKUP(_xlfn.XLOOKUP(Tool_Austria!$D6,'AveragePrices&amp;Codes'!$A:$A,'AveragePrices&amp;Codes'!$B:$B),AGRIBALYSE_Cooked!$C:$C,AGRIBALYSE_Cooked!AC:AC)*$E6),"")</f>
        <v>8.2506964585263159E-2</v>
      </c>
      <c r="Z6">
        <f>IFERROR(IF($F6="Raw",_xlfn.XLOOKUP(_xlfn.XLOOKUP(Tool_Austria!$D6,'AveragePrices&amp;Codes'!$A:$A,'AveragePrices&amp;Codes'!$B:$B),AGRIBALYSE_Raw!$B:$B,AGRIBALYSE_Raw!AC:AC)*$E6,_xlfn.XLOOKUP(_xlfn.XLOOKUP(Tool_Austria!$D6,'AveragePrices&amp;Codes'!$A:$A,'AveragePrices&amp;Codes'!$B:$B),AGRIBALYSE_Cooked!$C:$C,AGRIBALYSE_Cooked!AD:AD)*$E6),"")</f>
        <v>3.3395814341052628</v>
      </c>
      <c r="AA6">
        <f>IFERROR(IF($F6="Raw",_xlfn.XLOOKUP(_xlfn.XLOOKUP(Tool_Austria!$D6,'AveragePrices&amp;Codes'!$A:$A,'AveragePrices&amp;Codes'!$B:$B),AGRIBALYSE_Raw!$B:$B,AGRIBALYSE_Raw!AD:AD)*$E6,_xlfn.XLOOKUP(_xlfn.XLOOKUP(Tool_Austria!$D6,'AveragePrices&amp;Codes'!$A:$A,'AveragePrices&amp;Codes'!$B:$B),AGRIBALYSE_Cooked!$C:$C,AGRIBALYSE_Cooked!AE:AE)*$E6),"")</f>
        <v>1.3426943002105264E-6</v>
      </c>
      <c r="AB6" cm="1">
        <f t="array" ref="AB6">IFERROR(_xlfn.XLOOKUP(Tool_Austria!$F6&amp;$E$2,'Cooking methods'!$A:$A&amp;'Cooking methods'!$B:$B,'Cooking methods'!C:C)*$E6,"")</f>
        <v>2.5664018616000001E-2</v>
      </c>
      <c r="AC6" cm="1">
        <f t="array" ref="AC6">IFERROR(_xlfn.XLOOKUP(Tool_Austria!$F6&amp;$E$2,'Cooking methods'!$A:$A&amp;'Cooking methods'!$B:$B,'Cooking methods'!D:D)*$E6,"")</f>
        <v>4.78474935732E-10</v>
      </c>
      <c r="AD6" cm="1">
        <f t="array" ref="AD6">IFERROR(_xlfn.XLOOKUP(Tool_Austria!$F6&amp;$E$2,'Cooking methods'!$A:$A&amp;'Cooking methods'!$B:$B,'Cooking methods'!E:E)*$E6,"")</f>
        <v>1.7484368399999999E-2</v>
      </c>
      <c r="AE6" cm="1">
        <f t="array" ref="AE6">IFERROR(_xlfn.XLOOKUP(Tool_Austria!$F6&amp;$E$2,'Cooking methods'!$A:$A&amp;'Cooking methods'!$B:$B,'Cooking methods'!F:F)*$E6,"")</f>
        <v>5.7674299427999997E-5</v>
      </c>
      <c r="AF6" cm="1">
        <f t="array" ref="AF6">IFERROR(_xlfn.XLOOKUP(Tool_Austria!$F6&amp;$E$2,'Cooking methods'!$A:$A&amp;'Cooking methods'!$B:$B,'Cooking methods'!G:G)*$E6,"")</f>
        <v>3.3617065824000004E-10</v>
      </c>
      <c r="AG6" cm="1">
        <f t="array" ref="AG6">IFERROR(_xlfn.XLOOKUP(Tool_Austria!$F6&amp;$E$2,'Cooking methods'!$A:$A&amp;'Cooking methods'!$B:$B,'Cooking methods'!H:H)*$E6,"")</f>
        <v>2.0223924998400001E-10</v>
      </c>
      <c r="AH6" cm="1">
        <f t="array" ref="AH6">IFERROR(_xlfn.XLOOKUP(Tool_Austria!$F6&amp;$E$2,'Cooking methods'!$A:$A&amp;'Cooking methods'!$B:$B,'Cooking methods'!I:I)*$E6,"")</f>
        <v>4.8397682152800003E-11</v>
      </c>
      <c r="AI6" cm="1">
        <f t="array" ref="AI6">IFERROR(_xlfn.XLOOKUP(Tool_Austria!$F6&amp;$E$2,'Cooking methods'!$A:$A&amp;'Cooking methods'!$B:$B,'Cooking methods'!J:J)*$E6,"")</f>
        <v>1.1479960385999999E-4</v>
      </c>
      <c r="AJ6" cm="1">
        <f t="array" ref="AJ6">IFERROR(_xlfn.XLOOKUP(Tool_Austria!$F6&amp;$E$2,'Cooking methods'!$A:$A&amp;'Cooking methods'!$B:$B,'Cooking methods'!K:K)*$E6,"")</f>
        <v>2.4599233278000001E-5</v>
      </c>
      <c r="AK6" cm="1">
        <f t="array" ref="AK6">IFERROR(_xlfn.XLOOKUP(Tool_Austria!$F6&amp;$E$2,'Cooking methods'!$A:$A&amp;'Cooking methods'!$B:$B,'Cooking methods'!L:L)*$E6,"")</f>
        <v>2.2180161960000002E-5</v>
      </c>
      <c r="AL6" cm="1">
        <f t="array" ref="AL6">IFERROR(_xlfn.XLOOKUP(Tool_Austria!$F6&amp;$E$2,'Cooking methods'!$A:$A&amp;'Cooking methods'!$B:$B,'Cooking methods'!M:M)*$E6,"")</f>
        <v>1.629255303E-4</v>
      </c>
      <c r="AM6" cm="1">
        <f t="array" ref="AM6">IFERROR(_xlfn.XLOOKUP(Tool_Austria!$F6&amp;$E$2,'Cooking methods'!$A:$A&amp;'Cooking methods'!$B:$B,'Cooking methods'!N:N)*$E6,"")</f>
        <v>8.3720907935999997E-2</v>
      </c>
      <c r="AN6" cm="1">
        <f t="array" ref="AN6">IFERROR(_xlfn.XLOOKUP(Tool_Austria!$F6&amp;$E$2,'Cooking methods'!$A:$A&amp;'Cooking methods'!$B:$B,'Cooking methods'!O:O)*$E6,"")</f>
        <v>6.7153338359999995E-2</v>
      </c>
      <c r="AO6" cm="1">
        <f t="array" ref="AO6">IFERROR(_xlfn.XLOOKUP(Tool_Austria!$F6&amp;$E$2,'Cooking methods'!$A:$A&amp;'Cooking methods'!$B:$B,'Cooking methods'!P:P)*$E6,"")</f>
        <v>1.3131905976000001E-2</v>
      </c>
      <c r="AP6" cm="1">
        <f t="array" ref="AP6">IFERROR(_xlfn.XLOOKUP(Tool_Austria!$F6&amp;$E$2,'Cooking methods'!$A:$A&amp;'Cooking methods'!$B:$B,'Cooking methods'!Q:Q)*$E6,"")</f>
        <v>0.61309086688799996</v>
      </c>
      <c r="AQ6" cm="1">
        <f t="array" ref="AQ6">IFERROR(_xlfn.XLOOKUP(Tool_Austria!$F6&amp;$E$2,'Cooking methods'!$A:$A&amp;'Cooking methods'!$B:$B,'Cooking methods'!R:R)*$E6,"")</f>
        <v>4.3353177112800004E-8</v>
      </c>
      <c r="AR6" cm="1">
        <f t="array" ref="AR6">IFERROR(_xlfn.XLOOKUP(Tool_Austria!$G6&amp;$E$2,'Waste management'!$A:$A&amp;'Waste management'!$B:$B,'Waste management'!C:C)*$E6,"")</f>
        <v>5.4422279999999995E-3</v>
      </c>
      <c r="AS6" cm="1">
        <f t="array" ref="AS6">IFERROR(_xlfn.XLOOKUP(Tool_Austria!$G6&amp;$E$2,'Waste management'!$A:$A&amp;'Waste management'!$B:$B,'Waste management'!D:D)*$E6,"")</f>
        <v>3.7130497199999995E-11</v>
      </c>
      <c r="AT6" cm="1">
        <f t="array" ref="AT6">IFERROR(_xlfn.XLOOKUP(Tool_Austria!$G6&amp;$E$2,'Waste management'!$A:$A&amp;'Waste management'!$B:$B,'Waste management'!E:E)*$E6,"")</f>
        <v>1.00116E-4</v>
      </c>
      <c r="AU6" cm="1">
        <f t="array" ref="AU6">IFERROR(_xlfn.XLOOKUP(Tool_Austria!$G6&amp;$E$2,'Waste management'!$A:$A&amp;'Waste management'!$B:$B,'Waste management'!F:F)*$E6,"")</f>
        <v>1.1664E-5</v>
      </c>
      <c r="AV6" cm="1">
        <f t="array" ref="AV6">IFERROR(_xlfn.XLOOKUP(Tool_Austria!$G6&amp;$E$2,'Waste management'!$A:$A&amp;'Waste management'!$B:$B,'Waste management'!G:G)*$E6,"")</f>
        <v>1.12553712E-9</v>
      </c>
      <c r="AW6" cm="1">
        <f t="array" ref="AW6">IFERROR(_xlfn.XLOOKUP(Tool_Austria!$G6&amp;$E$2,'Waste management'!$A:$A&amp;'Waste management'!$B:$B,'Waste management'!H:H)*$E6,"")</f>
        <v>3.6688237199999995E-11</v>
      </c>
      <c r="AX6" cm="1">
        <f t="array" ref="AX6">IFERROR(_xlfn.XLOOKUP(Tool_Austria!$G6&amp;$E$2,'Waste management'!$A:$A&amp;'Waste management'!$B:$B,'Waste management'!I:I)*$E6,"")</f>
        <v>2.60843004E-11</v>
      </c>
      <c r="AY6" cm="1">
        <f t="array" ref="AY6">IFERROR(_xlfn.XLOOKUP(Tool_Austria!$G6&amp;$E$2,'Waste management'!$A:$A&amp;'Waste management'!$B:$B,'Waste management'!J:J)*$E6,"")</f>
        <v>2.1481200000000002E-4</v>
      </c>
      <c r="AZ6" cm="1">
        <f t="array" ref="AZ6">IFERROR(_xlfn.XLOOKUP(Tool_Austria!$G6&amp;$E$2,'Waste management'!$A:$A&amp;'Waste management'!$B:$B,'Waste management'!K:K)*$E6,"")</f>
        <v>5.2287962399999999E-7</v>
      </c>
      <c r="BA6" cm="1">
        <f t="array" ref="BA6">IFERROR(_xlfn.XLOOKUP(Tool_Austria!$G6&amp;$E$2,'Waste management'!$A:$A&amp;'Waste management'!$B:$B,'Waste management'!L:L)*$E6,"")</f>
        <v>9.4090960799999987E-6</v>
      </c>
      <c r="BB6" cm="1">
        <f t="array" ref="BB6">IFERROR(_xlfn.XLOOKUP(Tool_Austria!$G6&amp;$E$2,'Waste management'!$A:$A&amp;'Waste management'!$B:$B,'Waste management'!M:M)*$E6,"")</f>
        <v>9.4672799999999998E-4</v>
      </c>
      <c r="BC6" cm="1">
        <f t="array" ref="BC6">IFERROR(_xlfn.XLOOKUP(Tool_Austria!$G6&amp;$E$2,'Waste management'!$A:$A&amp;'Waste management'!$B:$B,'Waste management'!N:N)*$E6,"")</f>
        <v>0.81406360799999999</v>
      </c>
      <c r="BD6" cm="1">
        <f t="array" ref="BD6">IFERROR(_xlfn.XLOOKUP(Tool_Austria!$G6&amp;$E$2,'Waste management'!$A:$A&amp;'Waste management'!$B:$B,'Waste management'!O:O)*$E6,"")</f>
        <v>5.1905771999999996E-2</v>
      </c>
      <c r="BE6" cm="1">
        <f t="array" ref="BE6">IFERROR(_xlfn.XLOOKUP(Tool_Austria!$G6&amp;$E$2,'Waste management'!$A:$A&amp;'Waste management'!$B:$B,'Waste management'!P:P)*$E6,"")</f>
        <v>1.1207159999999999E-3</v>
      </c>
      <c r="BF6" cm="1">
        <f t="array" ref="BF6">IFERROR(_xlfn.XLOOKUP(Tool_Austria!$G6&amp;$E$2,'Waste management'!$A:$A&amp;'Waste management'!$B:$B,'Waste management'!Q:Q)*$E6,"")</f>
        <v>3.2619347999999999E-2</v>
      </c>
      <c r="BG6" cm="1">
        <f t="array" ref="BG6">IFERROR(_xlfn.XLOOKUP(Tool_Austria!$G6&amp;$E$2,'Waste management'!$A:$A&amp;'Waste management'!$B:$B,'Waste management'!R:R)*$E6,"")</f>
        <v>1.0600631999999999E-8</v>
      </c>
      <c r="BH6">
        <f>IFERROR((L6+AR6+AB6)*_xlfn.XLOOKUP(Tool_Austria!BH$4,Monetization_Factors!$A:$A,Monetization_Factors!$D:$D),"")</f>
        <v>8.80460771642676E-2</v>
      </c>
      <c r="BI6">
        <f>IFERROR((M6+AS6+AC6)*_xlfn.XLOOKUP(Tool_Austria!BI$4,Monetization_Factors!$A:$A,Monetization_Factors!$D:$D),"")</f>
        <v>2.9712395102140726E-7</v>
      </c>
      <c r="BJ6">
        <f>IFERROR((N6+AT6+AD6)*_xlfn.XLOOKUP(Tool_Austria!BJ$4,Monetization_Factors!$A:$A,Monetization_Factors!$D:$D),"")</f>
        <v>1.2370288725880433E-4</v>
      </c>
      <c r="BK6">
        <f>IFERROR((O6+AU6+AE6)*_xlfn.XLOOKUP(Tool_Austria!BK$4,Monetization_Factors!$A:$A,Monetization_Factors!$D:$D),"")</f>
        <v>1.9353850937512869E-3</v>
      </c>
      <c r="BL6">
        <f>IFERROR((P6+AV6+AF6)*_xlfn.XLOOKUP(Tool_Austria!BL$4,Monetization_Factors!$A:$A,Monetization_Factors!$D:$D),"")</f>
        <v>5.7446537248567679E-2</v>
      </c>
      <c r="BM6">
        <f>IFERROR((Q6+AW6+AG6)*_xlfn.XLOOKUP(Tool_Austria!BM$4,Monetization_Factors!$A:$A,Monetization_Factors!$D:$D),"")</f>
        <v>1.5948051809097981E-3</v>
      </c>
      <c r="BN6">
        <f>IFERROR((R6+AX6+AH6)*_xlfn.XLOOKUP(Tool_Austria!BN$4,Monetization_Factors!$A:$A,Monetization_Factors!$D:$D),"")</f>
        <v>4.2964024571654581E-4</v>
      </c>
      <c r="BO6">
        <f>IFERROR((S6+AY6+AI6)*_xlfn.XLOOKUP(Tool_Austria!BO$4,Monetization_Factors!$A:$A,Monetization_Factors!$D:$D),"")</f>
        <v>3.4963838347504632E-3</v>
      </c>
      <c r="BP6">
        <f>IFERROR((T6+AZ6+AJ6)*_xlfn.XLOOKUP(Tool_Austria!BP$4,Monetization_Factors!$A:$A,Monetization_Factors!$D:$D),"")</f>
        <v>2.072607183266996E-4</v>
      </c>
      <c r="BQ6">
        <f>IFERROR((U6+BA6+AK6)*_xlfn.XLOOKUP(Tool_Austria!BQ$4,Monetization_Factors!$A:$A,Monetization_Factors!$D:$D),"")</f>
        <v>8.8646042141446897E-3</v>
      </c>
      <c r="BR6" t="str">
        <f>IFERROR((V6+BB6+AL6)*_xlfn.XLOOKUP(Tool_Austria!BR$4,Monetization_Factors!$A:$A,Monetization_Factors!$D:$D),"")</f>
        <v/>
      </c>
      <c r="BS6">
        <f>IFERROR((W6+BC6+AM6)*_xlfn.XLOOKUP(Tool_Austria!BS$4,Monetization_Factors!$A:$A,Monetization_Factors!$D:$D),"")</f>
        <v>4.1147049753470169E-4</v>
      </c>
      <c r="BT6">
        <f>IFERROR((X6+BD6+AN6)*_xlfn.XLOOKUP(Tool_Austria!BT$4,Monetization_Factors!$A:$A,Monetization_Factors!$D:$D),"")</f>
        <v>6.6170718944386113E-3</v>
      </c>
      <c r="BU6">
        <f>IFERROR((Y6+BE6+AO6)*_xlfn.XLOOKUP(Tool_Austria!BU$4,Monetization_Factors!$A:$A,Monetization_Factors!$D:$D),"")</f>
        <v>6.1490012153645455E-4</v>
      </c>
      <c r="BV6">
        <f>IFERROR((Z6+BF6+AP6)*_xlfn.XLOOKUP(Tool_Austria!BV$4,Monetization_Factors!$A:$A,Monetization_Factors!$D:$D),"")</f>
        <v>6.5808334995326456E-3</v>
      </c>
      <c r="BW6">
        <f>IFERROR((AA6+BG6+AQ6)*_xlfn.XLOOKUP(Tool_Austria!BW$4,Monetization_Factors!$A:$A,Monetization_Factors!$D:$D),"")</f>
        <v>2.9177651417933572E-6</v>
      </c>
      <c r="BX6" s="38" t="str" cm="1">
        <f t="array" ref="BX6">IFERROR(_xlfn.IFS(I6&lt;&gt;0,I6*E6,I6="",J6*E6),"")</f>
        <v/>
      </c>
      <c r="BY6" s="38">
        <f t="shared" ref="BY6:BY69" si="30">SUM(BH6:BQ6,BS6:BW6)</f>
        <v>0.17637188748982877</v>
      </c>
      <c r="BZ6" s="38">
        <f t="shared" ref="BZ6:BZ69" si="31">IFERROR(BY6+BX6,BY6)</f>
        <v>0.17637188748982877</v>
      </c>
      <c r="CA6" s="38">
        <f t="shared" ref="CA6:CA69" si="32">IFERROR(BZ6/$F$2,"")</f>
        <v>2.7134136536896732E-4</v>
      </c>
      <c r="CB6">
        <f t="shared" ref="CB6:CQ35" si="33">IFERROR((L6+AB6+AR6),"")</f>
        <v>0.67675240707915796</v>
      </c>
      <c r="CC6">
        <f t="shared" si="0"/>
        <v>7.4223395916688421E-9</v>
      </c>
      <c r="CD6">
        <f t="shared" si="1"/>
        <v>8.1053755692631582E-2</v>
      </c>
      <c r="CE6">
        <f t="shared" si="2"/>
        <v>1.2786013507964209E-3</v>
      </c>
      <c r="CF6">
        <f t="shared" si="3"/>
        <v>5.7545862220345265E-8</v>
      </c>
      <c r="CG6">
        <f t="shared" si="4"/>
        <v>7.6798491086576857E-9</v>
      </c>
      <c r="CH6">
        <f t="shared" si="5"/>
        <v>3.7371676630016847E-10</v>
      </c>
      <c r="CI6">
        <f t="shared" si="6"/>
        <v>7.9855382952284219E-3</v>
      </c>
      <c r="CJ6">
        <f t="shared" si="7"/>
        <v>8.4964112451473692E-5</v>
      </c>
      <c r="CK6">
        <f t="shared" si="8"/>
        <v>2.1670290576189474E-3</v>
      </c>
      <c r="CL6">
        <f t="shared" si="9"/>
        <v>3.4003653942931575E-2</v>
      </c>
      <c r="CM6">
        <f t="shared" si="10"/>
        <v>8.4555573171991583</v>
      </c>
      <c r="CN6">
        <f t="shared" si="11"/>
        <v>29.716591097728426</v>
      </c>
      <c r="CO6">
        <f t="shared" si="12"/>
        <v>9.6759586561263156E-2</v>
      </c>
      <c r="CP6">
        <f t="shared" si="13"/>
        <v>3.9852916489932628</v>
      </c>
      <c r="CQ6">
        <f t="shared" si="14"/>
        <v>1.3966481093233263E-6</v>
      </c>
      <c r="CR6">
        <f t="shared" ref="CR6:DG35" si="34">IFERROR((L6+AB6+AR6)/$F$2,"")</f>
        <v>1.0411575493525507E-3</v>
      </c>
      <c r="CS6">
        <f t="shared" si="15"/>
        <v>1.1418983987182834E-11</v>
      </c>
      <c r="CT6">
        <f t="shared" si="16"/>
        <v>1.2469808568097167E-4</v>
      </c>
      <c r="CU6">
        <f t="shared" si="17"/>
        <v>1.9670790012252631E-6</v>
      </c>
      <c r="CV6">
        <f t="shared" si="18"/>
        <v>8.8532095723608105E-11</v>
      </c>
      <c r="CW6">
        <f t="shared" si="19"/>
        <v>1.1815152474857979E-11</v>
      </c>
      <c r="CX6">
        <f t="shared" si="20"/>
        <v>5.7494887123102843E-13</v>
      </c>
      <c r="CY6">
        <f t="shared" si="21"/>
        <v>1.2285443531120649E-5</v>
      </c>
      <c r="CZ6">
        <f t="shared" si="22"/>
        <v>1.3071401915611336E-7</v>
      </c>
      <c r="DA6">
        <f t="shared" si="23"/>
        <v>3.3338908578753037E-6</v>
      </c>
      <c r="DB6">
        <f t="shared" si="24"/>
        <v>5.231331375835627E-5</v>
      </c>
      <c r="DC6">
        <f t="shared" si="25"/>
        <v>1.3008549718767935E-2</v>
      </c>
      <c r="DD6">
        <f t="shared" si="26"/>
        <v>4.5717832458043735E-2</v>
      </c>
      <c r="DE6">
        <f t="shared" si="27"/>
        <v>1.4886090240194333E-4</v>
      </c>
      <c r="DF6">
        <f t="shared" si="28"/>
        <v>6.1312179215280965E-3</v>
      </c>
      <c r="DG6">
        <f t="shared" si="29"/>
        <v>2.1486893989589636E-9</v>
      </c>
      <c r="DH6" s="5">
        <f>IFERROR(((((L6+AB6)*(1/$H6))+AR6)/$F$2)/($B$2*('CAR.CAP_per person'!B$2)/(_xlfn.XLOOKUP($E$2,EU_countries_GDP!$A$2:$A$29,EU_countries_GDP!$E$2:$E$29))),"")</f>
        <v>0.16783855582689972</v>
      </c>
      <c r="DI6" s="5">
        <f>IFERROR(((((M6+AC6)*(1/$H6))+AS6)/$F$2)/($B$2*('CAR.CAP_per person'!C$2)/(_xlfn.XLOOKUP($E$2,EU_countries_GDP!$A$2:$A$29,EU_countries_GDP!$E$2:$E$29))),"")</f>
        <v>2.33105564855126E-5</v>
      </c>
      <c r="DJ6" s="5">
        <f>IFERROR(((((N6+AD6)*(1/$H6))+AT6)/$F$2)/($B$2*('CAR.CAP_per person'!D$2)/(_xlfn.XLOOKUP($E$2,EU_countries_GDP!$A$2:$A$29,EU_countries_GDP!$E$2:$E$29))),"")</f>
        <v>2.6146750467325857E-4</v>
      </c>
      <c r="DK6" s="5">
        <f>IFERROR(((((O6+AE6)*(1/$H6))+AU6)/$F$2)/($B$2*('CAR.CAP_per person'!E$2)/(_xlfn.XLOOKUP($E$2,EU_countries_GDP!$A$2:$A$29,EU_countries_GDP!$E$2:$E$29))),"")</f>
        <v>5.3067116611964392E-3</v>
      </c>
      <c r="DL6" s="5">
        <f>IFERROR(((((P6+AF6)*(1/$H6))+AV6)/$F$2)/($B$2*('CAR.CAP_per person'!F$2)/(_xlfn.XLOOKUP($E$2,EU_countries_GDP!$A$2:$A$29,EU_countries_GDP!$E$2:$E$29))),"")</f>
        <v>0.18620099770607776</v>
      </c>
      <c r="DM6" s="5">
        <f>IFERROR(((((Q6+AG6)*(1/$H6))+AW6)/$F$2)/($B$2*('CAR.CAP_per person'!G$2)/(_xlfn.XLOOKUP($E$2,EU_countries_GDP!$A$2:$A$29,EU_countries_GDP!$E$2:$E$29))),"")</f>
        <v>1.3537353153433188E-2</v>
      </c>
      <c r="DN6" s="5">
        <f>IFERROR(((((R6+AH6)*(1/$H6))+AX6)/$F$2)/($B$2*('CAR.CAP_per person'!H$2)/(_xlfn.XLOOKUP($E$2,EU_countries_GDP!$A$2:$A$29,EU_countries_GDP!$E$2:$E$29))),"")</f>
        <v>1.4523676847698626E-4</v>
      </c>
      <c r="DO6" s="5">
        <f>IFERROR(((((S6+AI6)*(1/$H6))+AY6)/$F$2)/($B$2*('CAR.CAP_per person'!I$2)/(_xlfn.XLOOKUP($E$2,EU_countries_GDP!$A$2:$A$29,EU_countries_GDP!$E$2:$E$29))),"")</f>
        <v>1.3220891580242354E-2</v>
      </c>
      <c r="DP6" s="5">
        <f>IFERROR(((((T6+AJ6)*(1/$H6))+AZ6)/$F$2)/($B$2*('CAR.CAP_per person'!J$2)/(_xlfn.XLOOKUP($E$2,EU_countries_GDP!$A$2:$A$29,EU_countries_GDP!$E$2:$E$29))),"")</f>
        <v>2.4751710831894987E-2</v>
      </c>
      <c r="DQ6" s="5">
        <f>IFERROR(((((U6+AK6)*(1/$H6))+BA6)/$F$2)/($B$2*('CAR.CAP_per person'!K$2)/(_xlfn.XLOOKUP($E$2,EU_countries_GDP!$A$2:$A$29,EU_countries_GDP!$E$2:$E$29))),"")</f>
        <v>1.8316198828432616E-2</v>
      </c>
      <c r="DR6" s="5">
        <f>IFERROR(((((V6+AL6)*(1/$H6))+BB6)/$F$2)/($B$2*('CAR.CAP_per person'!L$2)/(_xlfn.XLOOKUP($E$2,EU_countries_GDP!$A$2:$A$29,EU_countries_GDP!$E$2:$E$29))),"")</f>
        <v>9.194853074264684E-3</v>
      </c>
      <c r="DS6" s="5">
        <f>IFERROR(((((W6+AM6)*(1/$H6))+BC6)/$F$2)/($B$2*('CAR.CAP_per person'!M$2)/(_xlfn.XLOOKUP($E$2,EU_countries_GDP!$A$2:$A$29,EU_countries_GDP!$E$2:$E$29))),"")</f>
        <v>9.9920998530484112E-2</v>
      </c>
      <c r="DT6" s="5">
        <f>IFERROR(((((X6+AN6)*(1/$H6))+BD6)/$F$2)/($B$2*('CAR.CAP_per person'!N$2)/(_xlfn.XLOOKUP($E$2,EU_countries_GDP!$A$2:$A$29,EU_countries_GDP!$E$2:$E$29))),"")</f>
        <v>3.9680605188573521</v>
      </c>
      <c r="DU6" s="5">
        <f>IFERROR(((((Y6+AO6)*(1/$H6))+BE6)/$F$2)/($B$2*('CAR.CAP_per person'!O$2)/(_xlfn.XLOOKUP($E$2,EU_countries_GDP!$A$2:$A$29,EU_countries_GDP!$E$2:$E$29))),"")</f>
        <v>8.9582762475950983E-4</v>
      </c>
      <c r="DV6" s="5">
        <f>IFERROR(((((Z6+AP6)*(1/$H6))+BF6)/$F$2)/($B$2*('CAR.CAP_per person'!P$2)/(_xlfn.XLOOKUP($E$2,EU_countries_GDP!$A$2:$A$29,EU_countries_GDP!$E$2:$E$29))),"")</f>
        <v>3.0043893868103234E-2</v>
      </c>
      <c r="DW6" s="5">
        <f>IFERROR(((((AA6+AQ6)*(1/$H6))+BG6)/$F$2)/($B$2*('CAR.CAP_per person'!Q$2)/(_xlfn.XLOOKUP($E$2,EU_countries_GDP!$A$2:$A$29,EU_countries_GDP!$E$2:$E$29))),"")</f>
        <v>1.0733411990746313E-2</v>
      </c>
    </row>
    <row r="7" spans="1:127">
      <c r="A7" t="s">
        <v>176</v>
      </c>
      <c r="B7" t="str">
        <f>_xlfn.XLOOKUP(D7,Table5[Ingredient],Table5[Category],"",FALSE)</f>
        <v>Dairy products</v>
      </c>
      <c r="C7" s="33" t="s">
        <v>177</v>
      </c>
      <c r="D7" s="33" t="s">
        <v>183</v>
      </c>
      <c r="E7" s="33">
        <v>3.2400000000000005E-2</v>
      </c>
      <c r="F7" s="33" t="s">
        <v>182</v>
      </c>
      <c r="G7" s="33" t="s">
        <v>180</v>
      </c>
      <c r="H7" s="91">
        <f>Dataset_AT!R4</f>
        <v>9.0000000000000011E-2</v>
      </c>
      <c r="I7" s="33"/>
      <c r="J7" s="37">
        <f>IFERROR(INDEX('AveragePrices&amp;Codes'!G:AG, MATCH($D7, 'AveragePrices&amp;Codes'!$A:$A, 0), MATCH(Tool_Austria!$E$2, 'AveragePrices&amp;Codes'!$G$1:$AG$1, 0)),"")</f>
        <v>0.51222692307692297</v>
      </c>
      <c r="K7" s="37">
        <f>IFERROR(E7/(_xlfn.XLOOKUP(A7,Dataset_AT!$V$2:$V$9,Dataset_AT!$W$2:$W$9)),"")</f>
        <v>4.8358208955223887E-4</v>
      </c>
      <c r="L7">
        <f>IFERROR(IF($F7="Raw",_xlfn.XLOOKUP(_xlfn.XLOOKUP(Tool_Austria!$D7,'AveragePrices&amp;Codes'!$A:$A,'AveragePrices&amp;Codes'!$B:$B),AGRIBALYSE_Raw!$B:$B,AGRIBALYSE_Raw!O:O)*$E7,_xlfn.XLOOKUP(_xlfn.XLOOKUP(Tool_Austria!$D7,'AveragePrices&amp;Codes'!$A:$A,'AveragePrices&amp;Codes'!$B:$B),AGRIBALYSE_Cooked!$C:$C,AGRIBALYSE_Cooked!P:P)*$E7),"")</f>
        <v>4.9653845810526329E-2</v>
      </c>
      <c r="M7">
        <f>IFERROR(IF($F7="Raw",_xlfn.XLOOKUP(_xlfn.XLOOKUP(Tool_Austria!$D7,'AveragePrices&amp;Codes'!$A:$A,'AveragePrices&amp;Codes'!$B:$B),AGRIBALYSE_Raw!$B:$B,AGRIBALYSE_Raw!P:P)*$E7,_xlfn.XLOOKUP(_xlfn.XLOOKUP(Tool_Austria!$D7,'AveragePrices&amp;Codes'!$A:$A,'AveragePrices&amp;Codes'!$B:$B),AGRIBALYSE_Cooked!$C:$C,AGRIBALYSE_Cooked!Q:Q)*$E7),"")</f>
        <v>7.7768328505263174E-10</v>
      </c>
      <c r="N7">
        <f>IFERROR(IF($F7="Raw",_xlfn.XLOOKUP(_xlfn.XLOOKUP(Tool_Austria!$D7,'AveragePrices&amp;Codes'!$A:$A,'AveragePrices&amp;Codes'!$B:$B),AGRIBALYSE_Raw!$B:$B,AGRIBALYSE_Raw!Q:Q)*$E7,_xlfn.XLOOKUP(_xlfn.XLOOKUP(Tool_Austria!$D7,'AveragePrices&amp;Codes'!$A:$A,'AveragePrices&amp;Codes'!$B:$B),AGRIBALYSE_Cooked!$C:$C,AGRIBALYSE_Cooked!R:R)*$E7),"")</f>
        <v>4.6125704084210538E-3</v>
      </c>
      <c r="O7">
        <f>IFERROR(IF($F7="Raw",_xlfn.XLOOKUP(_xlfn.XLOOKUP(Tool_Austria!$D7,'AveragePrices&amp;Codes'!$A:$A,'AveragePrices&amp;Codes'!$B:$B),AGRIBALYSE_Raw!$B:$B,AGRIBALYSE_Raw!R:R)*$E7,_xlfn.XLOOKUP(_xlfn.XLOOKUP(Tool_Austria!$D7,'AveragePrices&amp;Codes'!$A:$A,'AveragePrices&amp;Codes'!$B:$B),AGRIBALYSE_Cooked!$C:$C,AGRIBALYSE_Cooked!S:S)*$E7),"")</f>
        <v>1.0365837726315792E-4</v>
      </c>
      <c r="P7">
        <f>IFERROR(IF($F7="Raw",_xlfn.XLOOKUP(_xlfn.XLOOKUP(Tool_Austria!$D7,'AveragePrices&amp;Codes'!$A:$A,'AveragePrices&amp;Codes'!$B:$B),AGRIBALYSE_Raw!$B:$B,AGRIBALYSE_Raw!S:S)*$E7,_xlfn.XLOOKUP(_xlfn.XLOOKUP(Tool_Austria!$D7,'AveragePrices&amp;Codes'!$A:$A,'AveragePrices&amp;Codes'!$B:$B),AGRIBALYSE_Cooked!$C:$C,AGRIBALYSE_Cooked!T:T)*$E7),"")</f>
        <v>4.1168101642105274E-9</v>
      </c>
      <c r="Q7">
        <f>IFERROR(IF($F7="Raw",_xlfn.XLOOKUP(_xlfn.XLOOKUP(Tool_Austria!$D7,'AveragePrices&amp;Codes'!$A:$A,'AveragePrices&amp;Codes'!$B:$B),AGRIBALYSE_Raw!$B:$B,AGRIBALYSE_Raw!T:T)*$E7,_xlfn.XLOOKUP(_xlfn.XLOOKUP(Tool_Austria!$D7,'AveragePrices&amp;Codes'!$A:$A,'AveragePrices&amp;Codes'!$B:$B),AGRIBALYSE_Cooked!$C:$C,AGRIBALYSE_Cooked!U:U)*$E7),"")</f>
        <v>5.8262972589473697E-10</v>
      </c>
      <c r="R7">
        <f>IFERROR(IF($F7="Raw",_xlfn.XLOOKUP(_xlfn.XLOOKUP(Tool_Austria!$D7,'AveragePrices&amp;Codes'!$A:$A,'AveragePrices&amp;Codes'!$B:$B),AGRIBALYSE_Raw!$B:$B,AGRIBALYSE_Raw!U:U)*$E7,_xlfn.XLOOKUP(_xlfn.XLOOKUP(Tool_Austria!$D7,'AveragePrices&amp;Codes'!$A:$A,'AveragePrices&amp;Codes'!$B:$B),AGRIBALYSE_Cooked!$C:$C,AGRIBALYSE_Cooked!V:V)*$E7),"")</f>
        <v>2.4316704416842109E-11</v>
      </c>
      <c r="S7">
        <f>IFERROR(IF($F7="Raw",_xlfn.XLOOKUP(_xlfn.XLOOKUP(Tool_Austria!$D7,'AveragePrices&amp;Codes'!$A:$A,'AveragePrices&amp;Codes'!$B:$B),AGRIBALYSE_Raw!$B:$B,AGRIBALYSE_Raw!V:V)*$E7,_xlfn.XLOOKUP(_xlfn.XLOOKUP(Tool_Austria!$D7,'AveragePrices&amp;Codes'!$A:$A,'AveragePrices&amp;Codes'!$B:$B),AGRIBALYSE_Cooked!$C:$C,AGRIBALYSE_Cooked!W:W)*$E7),"")</f>
        <v>5.510262202105265E-4</v>
      </c>
      <c r="T7">
        <f>IFERROR(IF($F7="Raw",_xlfn.XLOOKUP(_xlfn.XLOOKUP(Tool_Austria!$D7,'AveragePrices&amp;Codes'!$A:$A,'AveragePrices&amp;Codes'!$B:$B),AGRIBALYSE_Raw!$B:$B,AGRIBALYSE_Raw!W:W)*$E7,_xlfn.XLOOKUP(_xlfn.XLOOKUP(Tool_Austria!$D7,'AveragePrices&amp;Codes'!$A:$A,'AveragePrices&amp;Codes'!$B:$B),AGRIBALYSE_Cooked!$C:$C,AGRIBALYSE_Cooked!X:X)*$E7),"")</f>
        <v>4.2171226105263169E-6</v>
      </c>
      <c r="U7">
        <f>IFERROR(IF($F7="Raw",_xlfn.XLOOKUP(_xlfn.XLOOKUP(Tool_Austria!$D7,'AveragePrices&amp;Codes'!$A:$A,'AveragePrices&amp;Codes'!$B:$B),AGRIBALYSE_Raw!$B:$B,AGRIBALYSE_Raw!X:X)*$E7,_xlfn.XLOOKUP(_xlfn.XLOOKUP(Tool_Austria!$D7,'AveragePrices&amp;Codes'!$A:$A,'AveragePrices&amp;Codes'!$B:$B),AGRIBALYSE_Cooked!$C:$C,AGRIBALYSE_Cooked!Y:Y)*$E7),"")</f>
        <v>1.4875910223157899E-4</v>
      </c>
      <c r="V7">
        <f>IFERROR(IF($F7="Raw",_xlfn.XLOOKUP(_xlfn.XLOOKUP(Tool_Austria!$D7,'AveragePrices&amp;Codes'!$A:$A,'AveragePrices&amp;Codes'!$B:$B),AGRIBALYSE_Raw!$B:$B,AGRIBALYSE_Raw!Y:Y)*$E7,_xlfn.XLOOKUP(_xlfn.XLOOKUP(Tool_Austria!$D7,'AveragePrices&amp;Codes'!$A:$A,'AveragePrices&amp;Codes'!$B:$B),AGRIBALYSE_Cooked!$C:$C,AGRIBALYSE_Cooked!Z:Z)*$E7),"")</f>
        <v>2.356623208421053E-3</v>
      </c>
      <c r="W7">
        <f>IFERROR(IF($F7="Raw",_xlfn.XLOOKUP(_xlfn.XLOOKUP(Tool_Austria!$D7,'AveragePrices&amp;Codes'!$A:$A,'AveragePrices&amp;Codes'!$B:$B),AGRIBALYSE_Raw!$B:$B,AGRIBALYSE_Raw!Z:Z)*$E7,_xlfn.XLOOKUP(_xlfn.XLOOKUP(Tool_Austria!$D7,'AveragePrices&amp;Codes'!$A:$A,'AveragePrices&amp;Codes'!$B:$B),AGRIBALYSE_Cooked!$C:$C,AGRIBALYSE_Cooked!AA:AA)*$E7),"")</f>
        <v>0.5718135145263159</v>
      </c>
      <c r="X7">
        <f>IFERROR(IF($F7="Raw",_xlfn.XLOOKUP(_xlfn.XLOOKUP(Tool_Austria!$D7,'AveragePrices&amp;Codes'!$A:$A,'AveragePrices&amp;Codes'!$B:$B),AGRIBALYSE_Raw!$B:$B,AGRIBALYSE_Raw!AA:AA)*$E7,_xlfn.XLOOKUP(_xlfn.XLOOKUP(Tool_Austria!$D7,'AveragePrices&amp;Codes'!$A:$A,'AveragePrices&amp;Codes'!$B:$B),AGRIBALYSE_Cooked!$C:$C,AGRIBALYSE_Cooked!AB:AB)*$E7),"")</f>
        <v>2.1763954458947374</v>
      </c>
      <c r="Y7">
        <f>IFERROR(IF($F7="Raw",_xlfn.XLOOKUP(_xlfn.XLOOKUP(Tool_Austria!$D7,'AveragePrices&amp;Codes'!$A:$A,'AveragePrices&amp;Codes'!$B:$B),AGRIBALYSE_Raw!$B:$B,AGRIBALYSE_Raw!AB:AB)*$E7,_xlfn.XLOOKUP(_xlfn.XLOOKUP(Tool_Austria!$D7,'AveragePrices&amp;Codes'!$A:$A,'AveragePrices&amp;Codes'!$B:$B),AGRIBALYSE_Cooked!$C:$C,AGRIBALYSE_Cooked!AC:AC)*$E7),"")</f>
        <v>5.9424526231578968E-3</v>
      </c>
      <c r="Z7">
        <f>IFERROR(IF($F7="Raw",_xlfn.XLOOKUP(_xlfn.XLOOKUP(Tool_Austria!$D7,'AveragePrices&amp;Codes'!$A:$A,'AveragePrices&amp;Codes'!$B:$B),AGRIBALYSE_Raw!$B:$B,AGRIBALYSE_Raw!AC:AC)*$E7,_xlfn.XLOOKUP(_xlfn.XLOOKUP(Tool_Austria!$D7,'AveragePrices&amp;Codes'!$A:$A,'AveragePrices&amp;Codes'!$B:$B),AGRIBALYSE_Cooked!$C:$C,AGRIBALYSE_Cooked!AD:AD)*$E7),"")</f>
        <v>0.29251127216842115</v>
      </c>
      <c r="AA7">
        <f>IFERROR(IF($F7="Raw",_xlfn.XLOOKUP(_xlfn.XLOOKUP(Tool_Austria!$D7,'AveragePrices&amp;Codes'!$A:$A,'AveragePrices&amp;Codes'!$B:$B),AGRIBALYSE_Raw!$B:$B,AGRIBALYSE_Raw!AD:AD)*$E7,_xlfn.XLOOKUP(_xlfn.XLOOKUP(Tool_Austria!$D7,'AveragePrices&amp;Codes'!$A:$A,'AveragePrices&amp;Codes'!$B:$B),AGRIBALYSE_Cooked!$C:$C,AGRIBALYSE_Cooked!AE:AE)*$E7),"")</f>
        <v>1.1460790269473686E-7</v>
      </c>
      <c r="AB7" cm="1">
        <f t="array" ref="AB7">IFERROR(_xlfn.XLOOKUP(Tool_Austria!$F7&amp;$E$2,'Cooking methods'!$A:$A&amp;'Cooking methods'!$B:$B,'Cooking methods'!C:C)*$E7,"")</f>
        <v>8.554672872000001E-3</v>
      </c>
      <c r="AC7" cm="1">
        <f t="array" ref="AC7">IFERROR(_xlfn.XLOOKUP(Tool_Austria!$F7&amp;$E$2,'Cooking methods'!$A:$A&amp;'Cooking methods'!$B:$B,'Cooking methods'!D:D)*$E7,"")</f>
        <v>1.5949164524400003E-10</v>
      </c>
      <c r="AD7" cm="1">
        <f t="array" ref="AD7">IFERROR(_xlfn.XLOOKUP(Tool_Austria!$F7&amp;$E$2,'Cooking methods'!$A:$A&amp;'Cooking methods'!$B:$B,'Cooking methods'!E:E)*$E7,"")</f>
        <v>5.828122800000001E-3</v>
      </c>
      <c r="AE7" cm="1">
        <f t="array" ref="AE7">IFERROR(_xlfn.XLOOKUP(Tool_Austria!$F7&amp;$E$2,'Cooking methods'!$A:$A&amp;'Cooking methods'!$B:$B,'Cooking methods'!F:F)*$E7,"")</f>
        <v>1.9224766476000003E-5</v>
      </c>
      <c r="AF7" cm="1">
        <f t="array" ref="AF7">IFERROR(_xlfn.XLOOKUP(Tool_Austria!$F7&amp;$E$2,'Cooking methods'!$A:$A&amp;'Cooking methods'!$B:$B,'Cooking methods'!G:G)*$E7,"")</f>
        <v>1.1205688608000003E-10</v>
      </c>
      <c r="AG7" cm="1">
        <f t="array" ref="AG7">IFERROR(_xlfn.XLOOKUP(Tool_Austria!$F7&amp;$E$2,'Cooking methods'!$A:$A&amp;'Cooking methods'!$B:$B,'Cooking methods'!H:H)*$E7,"")</f>
        <v>6.7413083328000021E-11</v>
      </c>
      <c r="AH7" cm="1">
        <f t="array" ref="AH7">IFERROR(_xlfn.XLOOKUP(Tool_Austria!$F7&amp;$E$2,'Cooking methods'!$A:$A&amp;'Cooking methods'!$B:$B,'Cooking methods'!I:I)*$E7,"")</f>
        <v>1.6132560717600004E-11</v>
      </c>
      <c r="AI7" cm="1">
        <f t="array" ref="AI7">IFERROR(_xlfn.XLOOKUP(Tool_Austria!$F7&amp;$E$2,'Cooking methods'!$A:$A&amp;'Cooking methods'!$B:$B,'Cooking methods'!J:J)*$E7,"")</f>
        <v>3.8266534620000006E-5</v>
      </c>
      <c r="AJ7" cm="1">
        <f t="array" ref="AJ7">IFERROR(_xlfn.XLOOKUP(Tool_Austria!$F7&amp;$E$2,'Cooking methods'!$A:$A&amp;'Cooking methods'!$B:$B,'Cooking methods'!K:K)*$E7,"")</f>
        <v>8.1997444260000022E-6</v>
      </c>
      <c r="AK7" cm="1">
        <f t="array" ref="AK7">IFERROR(_xlfn.XLOOKUP(Tool_Austria!$F7&amp;$E$2,'Cooking methods'!$A:$A&amp;'Cooking methods'!$B:$B,'Cooking methods'!L:L)*$E7,"")</f>
        <v>7.3933873200000017E-6</v>
      </c>
      <c r="AL7" cm="1">
        <f t="array" ref="AL7">IFERROR(_xlfn.XLOOKUP(Tool_Austria!$F7&amp;$E$2,'Cooking methods'!$A:$A&amp;'Cooking methods'!$B:$B,'Cooking methods'!M:M)*$E7,"")</f>
        <v>5.4308510100000009E-5</v>
      </c>
      <c r="AM7" cm="1">
        <f t="array" ref="AM7">IFERROR(_xlfn.XLOOKUP(Tool_Austria!$F7&amp;$E$2,'Cooking methods'!$A:$A&amp;'Cooking methods'!$B:$B,'Cooking methods'!N:N)*$E7,"")</f>
        <v>2.7906969312000006E-2</v>
      </c>
      <c r="AN7" cm="1">
        <f t="array" ref="AN7">IFERROR(_xlfn.XLOOKUP(Tool_Austria!$F7&amp;$E$2,'Cooking methods'!$A:$A&amp;'Cooking methods'!$B:$B,'Cooking methods'!O:O)*$E7,"")</f>
        <v>2.2384446120000005E-2</v>
      </c>
      <c r="AO7" cm="1">
        <f t="array" ref="AO7">IFERROR(_xlfn.XLOOKUP(Tool_Austria!$F7&amp;$E$2,'Cooking methods'!$A:$A&amp;'Cooking methods'!$B:$B,'Cooking methods'!P:P)*$E7,"")</f>
        <v>4.3773019920000013E-3</v>
      </c>
      <c r="AP7" cm="1">
        <f t="array" ref="AP7">IFERROR(_xlfn.XLOOKUP(Tool_Austria!$F7&amp;$E$2,'Cooking methods'!$A:$A&amp;'Cooking methods'!$B:$B,'Cooking methods'!Q:Q)*$E7,"")</f>
        <v>0.20436362229600002</v>
      </c>
      <c r="AQ7" cm="1">
        <f t="array" ref="AQ7">IFERROR(_xlfn.XLOOKUP(Tool_Austria!$F7&amp;$E$2,'Cooking methods'!$A:$A&amp;'Cooking methods'!$B:$B,'Cooking methods'!R:R)*$E7,"")</f>
        <v>1.4451059037600005E-8</v>
      </c>
      <c r="AR7" cm="1">
        <f t="array" ref="AR7">IFERROR(_xlfn.XLOOKUP(Tool_Austria!$G7&amp;$E$2,'Waste management'!$A:$A&amp;'Waste management'!$B:$B,'Waste management'!C:C)*$E7,"")</f>
        <v>1.8140760000000002E-3</v>
      </c>
      <c r="AS7" cm="1">
        <f t="array" ref="AS7">IFERROR(_xlfn.XLOOKUP(Tool_Austria!$G7&amp;$E$2,'Waste management'!$A:$A&amp;'Waste management'!$B:$B,'Waste management'!D:D)*$E7,"")</f>
        <v>1.2376832400000002E-11</v>
      </c>
      <c r="AT7" cm="1">
        <f t="array" ref="AT7">IFERROR(_xlfn.XLOOKUP(Tool_Austria!$G7&amp;$E$2,'Waste management'!$A:$A&amp;'Waste management'!$B:$B,'Waste management'!E:E)*$E7,"")</f>
        <v>3.3372000000000012E-5</v>
      </c>
      <c r="AU7" cm="1">
        <f t="array" ref="AU7">IFERROR(_xlfn.XLOOKUP(Tool_Austria!$G7&amp;$E$2,'Waste management'!$A:$A&amp;'Waste management'!$B:$B,'Waste management'!F:F)*$E7,"")</f>
        <v>3.8880000000000007E-6</v>
      </c>
      <c r="AV7" cm="1">
        <f t="array" ref="AV7">IFERROR(_xlfn.XLOOKUP(Tool_Austria!$G7&amp;$E$2,'Waste management'!$A:$A&amp;'Waste management'!$B:$B,'Waste management'!G:G)*$E7,"")</f>
        <v>3.7517904000000006E-10</v>
      </c>
      <c r="AW7" cm="1">
        <f t="array" ref="AW7">IFERROR(_xlfn.XLOOKUP(Tool_Austria!$G7&amp;$E$2,'Waste management'!$A:$A&amp;'Waste management'!$B:$B,'Waste management'!H:H)*$E7,"")</f>
        <v>1.2229412400000001E-11</v>
      </c>
      <c r="AX7" cm="1">
        <f t="array" ref="AX7">IFERROR(_xlfn.XLOOKUP(Tool_Austria!$G7&amp;$E$2,'Waste management'!$A:$A&amp;'Waste management'!$B:$B,'Waste management'!I:I)*$E7,"")</f>
        <v>8.6947668000000015E-12</v>
      </c>
      <c r="AY7" cm="1">
        <f t="array" ref="AY7">IFERROR(_xlfn.XLOOKUP(Tool_Austria!$G7&amp;$E$2,'Waste management'!$A:$A&amp;'Waste management'!$B:$B,'Waste management'!J:J)*$E7,"")</f>
        <v>7.1604000000000014E-5</v>
      </c>
      <c r="AZ7" cm="1">
        <f t="array" ref="AZ7">IFERROR(_xlfn.XLOOKUP(Tool_Austria!$G7&amp;$E$2,'Waste management'!$A:$A&amp;'Waste management'!$B:$B,'Waste management'!K:K)*$E7,"")</f>
        <v>1.7429320800000002E-7</v>
      </c>
      <c r="BA7" cm="1">
        <f t="array" ref="BA7">IFERROR(_xlfn.XLOOKUP(Tool_Austria!$G7&amp;$E$2,'Waste management'!$A:$A&amp;'Waste management'!$B:$B,'Waste management'!L:L)*$E7,"")</f>
        <v>3.1363653600000003E-6</v>
      </c>
      <c r="BB7" cm="1">
        <f t="array" ref="BB7">IFERROR(_xlfn.XLOOKUP(Tool_Austria!$G7&amp;$E$2,'Waste management'!$A:$A&amp;'Waste management'!$B:$B,'Waste management'!M:M)*$E7,"")</f>
        <v>3.1557600000000008E-4</v>
      </c>
      <c r="BC7" cm="1">
        <f t="array" ref="BC7">IFERROR(_xlfn.XLOOKUP(Tool_Austria!$G7&amp;$E$2,'Waste management'!$A:$A&amp;'Waste management'!$B:$B,'Waste management'!N:N)*$E7,"")</f>
        <v>0.27135453600000004</v>
      </c>
      <c r="BD7" cm="1">
        <f t="array" ref="BD7">IFERROR(_xlfn.XLOOKUP(Tool_Austria!$G7&amp;$E$2,'Waste management'!$A:$A&amp;'Waste management'!$B:$B,'Waste management'!O:O)*$E7,"")</f>
        <v>1.7301924000000003E-2</v>
      </c>
      <c r="BE7" cm="1">
        <f t="array" ref="BE7">IFERROR(_xlfn.XLOOKUP(Tool_Austria!$G7&amp;$E$2,'Waste management'!$A:$A&amp;'Waste management'!$B:$B,'Waste management'!P:P)*$E7,"")</f>
        <v>3.7357200000000008E-4</v>
      </c>
      <c r="BF7" cm="1">
        <f t="array" ref="BF7">IFERROR(_xlfn.XLOOKUP(Tool_Austria!$G7&amp;$E$2,'Waste management'!$A:$A&amp;'Waste management'!$B:$B,'Waste management'!Q:Q)*$E7,"")</f>
        <v>1.0873116000000002E-2</v>
      </c>
      <c r="BG7" cm="1">
        <f t="array" ref="BG7">IFERROR(_xlfn.XLOOKUP(Tool_Austria!$G7&amp;$E$2,'Waste management'!$A:$A&amp;'Waste management'!$B:$B,'Waste management'!R:R)*$E7,"")</f>
        <v>3.5335440000000006E-9</v>
      </c>
      <c r="BH7">
        <f>IFERROR((L7+AR7+AB7)*_xlfn.XLOOKUP(Tool_Austria!BH$4,Monetization_Factors!$A:$A,Monetization_Factors!$D:$D),"")</f>
        <v>7.808991808135715E-3</v>
      </c>
      <c r="BI7">
        <f>IFERROR((M7+AS7+AC7)*_xlfn.XLOOKUP(Tool_Austria!BI$4,Monetization_Factors!$A:$A,Monetization_Factors!$D:$D),"")</f>
        <v>3.8011541771605966E-8</v>
      </c>
      <c r="BJ7">
        <f>IFERROR((N7+AT7+AD7)*_xlfn.XLOOKUP(Tool_Austria!BJ$4,Monetization_Factors!$A:$A,Monetization_Factors!$D:$D),"")</f>
        <v>1.5985343264438785E-5</v>
      </c>
      <c r="BK7">
        <f>IFERROR((O7+AU7+AE7)*_xlfn.XLOOKUP(Tool_Austria!BK$4,Monetization_Factors!$A:$A,Monetization_Factors!$D:$D),"")</f>
        <v>1.918901319459288E-4</v>
      </c>
      <c r="BL7">
        <f>IFERROR((P7+AV7+AF7)*_xlfn.XLOOKUP(Tool_Austria!BL$4,Monetization_Factors!$A:$A,Monetization_Factors!$D:$D),"")</f>
        <v>4.5960994416465329E-3</v>
      </c>
      <c r="BM7">
        <f>IFERROR((Q7+AW7+AG7)*_xlfn.XLOOKUP(Tool_Austria!BM$4,Monetization_Factors!$A:$A,Monetization_Factors!$D:$D),"")</f>
        <v>1.3752811484615078E-4</v>
      </c>
      <c r="BN7">
        <f>IFERROR((R7+AX7+AH7)*_xlfn.XLOOKUP(Tool_Austria!BN$4,Monetization_Factors!$A:$A,Monetization_Factors!$D:$D),"")</f>
        <v>5.6498010953184154E-5</v>
      </c>
      <c r="BO7">
        <f>IFERROR((S7+AY7+AI7)*_xlfn.XLOOKUP(Tool_Austria!BO$4,Monetization_Factors!$A:$A,Monetization_Factors!$D:$D),"")</f>
        <v>2.8936668319645134E-4</v>
      </c>
      <c r="BP7">
        <f>IFERROR((T7+AZ7+AJ7)*_xlfn.XLOOKUP(Tool_Austria!BP$4,Monetization_Factors!$A:$A,Monetization_Factors!$D:$D),"")</f>
        <v>3.0714766994565873E-5</v>
      </c>
      <c r="BQ7">
        <f>IFERROR((U7+BA7+AK7)*_xlfn.XLOOKUP(Tool_Austria!BQ$4,Monetization_Factors!$A:$A,Monetization_Factors!$D:$D),"")</f>
        <v>6.5159839437822548E-4</v>
      </c>
      <c r="BR7" t="str">
        <f>IFERROR((V7+BB7+AL7)*_xlfn.XLOOKUP(Tool_Austria!BR$4,Monetization_Factors!$A:$A,Monetization_Factors!$D:$D),"")</f>
        <v/>
      </c>
      <c r="BS7">
        <f>IFERROR((W7+BC7+AM7)*_xlfn.XLOOKUP(Tool_Austria!BS$4,Monetization_Factors!$A:$A,Monetization_Factors!$D:$D),"")</f>
        <v>4.2388887965299314E-5</v>
      </c>
      <c r="BT7">
        <f>IFERROR((X7+BD7+AN7)*_xlfn.XLOOKUP(Tool_Austria!BT$4,Monetization_Factors!$A:$A,Monetization_Factors!$D:$D),"")</f>
        <v>4.9346079610216556E-4</v>
      </c>
      <c r="BU7">
        <f>IFERROR((Y7+BE7+AO7)*_xlfn.XLOOKUP(Tool_Austria!BU$4,Monetization_Factors!$A:$A,Monetization_Factors!$D:$D),"")</f>
        <v>6.7955311395697608E-5</v>
      </c>
      <c r="BV7">
        <f>IFERROR((Z7+BF7+AP7)*_xlfn.XLOOKUP(Tool_Austria!BV$4,Monetization_Factors!$A:$A,Monetization_Factors!$D:$D),"")</f>
        <v>8.3843427555155173E-4</v>
      </c>
      <c r="BW7">
        <f>IFERROR((AA7+BG7+AQ7)*_xlfn.XLOOKUP(Tool_Austria!BW$4,Monetization_Factors!$A:$A,Monetization_Factors!$D:$D),"")</f>
        <v>2.7700162174442646E-7</v>
      </c>
      <c r="BX7" s="38" cm="1">
        <f t="array" ref="BX7">IFERROR(_xlfn.IFS(I7&lt;&gt;0,I7*E7,I7="",J7*E7),"")</f>
        <v>1.6596152307692309E-2</v>
      </c>
      <c r="BY7" s="38">
        <f t="shared" si="30"/>
        <v>1.5221226979539424E-2</v>
      </c>
      <c r="BZ7" s="38">
        <f t="shared" si="31"/>
        <v>3.1817379287231731E-2</v>
      </c>
      <c r="CA7" s="38">
        <f t="shared" si="32"/>
        <v>4.8949814288048816E-5</v>
      </c>
      <c r="CB7">
        <f t="shared" si="33"/>
        <v>6.0022594682526326E-2</v>
      </c>
      <c r="CC7">
        <f t="shared" si="0"/>
        <v>9.4955176269663183E-10</v>
      </c>
      <c r="CD7">
        <f t="shared" si="1"/>
        <v>1.0474065208421056E-2</v>
      </c>
      <c r="CE7">
        <f t="shared" si="2"/>
        <v>1.2677114373915792E-4</v>
      </c>
      <c r="CF7">
        <f t="shared" si="3"/>
        <v>4.6040460902905275E-9</v>
      </c>
      <c r="CG7">
        <f t="shared" si="4"/>
        <v>6.6227222162273697E-10</v>
      </c>
      <c r="CH7">
        <f t="shared" si="5"/>
        <v>4.9144031934442116E-11</v>
      </c>
      <c r="CI7">
        <f t="shared" si="6"/>
        <v>6.6089675483052644E-4</v>
      </c>
      <c r="CJ7">
        <f t="shared" si="7"/>
        <v>1.2591160244526319E-5</v>
      </c>
      <c r="CK7">
        <f t="shared" si="8"/>
        <v>1.59288854911579E-4</v>
      </c>
      <c r="CL7">
        <f t="shared" si="9"/>
        <v>2.726507718521053E-3</v>
      </c>
      <c r="CM7">
        <f t="shared" si="10"/>
        <v>0.87107501983831592</v>
      </c>
      <c r="CN7">
        <f t="shared" si="11"/>
        <v>2.2160818160147371</v>
      </c>
      <c r="CO7">
        <f t="shared" si="12"/>
        <v>1.0693326615157898E-2</v>
      </c>
      <c r="CP7">
        <f t="shared" si="13"/>
        <v>0.5077480104644212</v>
      </c>
      <c r="CQ7">
        <f t="shared" si="14"/>
        <v>1.3259250573233686E-7</v>
      </c>
      <c r="CR7">
        <f t="shared" si="34"/>
        <v>9.2342453357732815E-5</v>
      </c>
      <c r="CS7">
        <f t="shared" si="15"/>
        <v>1.4608488656871258E-12</v>
      </c>
      <c r="CT7">
        <f t="shared" si="16"/>
        <v>1.6113946474493933E-5</v>
      </c>
      <c r="CU7">
        <f t="shared" si="17"/>
        <v>1.9503252882947372E-7</v>
      </c>
      <c r="CV7">
        <f t="shared" si="18"/>
        <v>7.0831478312161962E-12</v>
      </c>
      <c r="CW7">
        <f t="shared" si="19"/>
        <v>1.0188803409580568E-12</v>
      </c>
      <c r="CX7">
        <f t="shared" si="20"/>
        <v>7.56062029760648E-14</v>
      </c>
      <c r="CY7">
        <f t="shared" si="21"/>
        <v>1.0167642382008099E-6</v>
      </c>
      <c r="CZ7">
        <f t="shared" si="22"/>
        <v>1.9371015760809721E-8</v>
      </c>
      <c r="DA7">
        <f t="shared" si="23"/>
        <v>2.4505977678704462E-7</v>
      </c>
      <c r="DB7">
        <f t="shared" si="24"/>
        <v>4.1946272592631582E-6</v>
      </c>
      <c r="DC7">
        <f t="shared" si="25"/>
        <v>1.3401154151358706E-3</v>
      </c>
      <c r="DD7">
        <f t="shared" si="26"/>
        <v>3.4093566400226726E-3</v>
      </c>
      <c r="DE7">
        <f t="shared" si="27"/>
        <v>1.6451271715627536E-5</v>
      </c>
      <c r="DF7">
        <f t="shared" si="28"/>
        <v>7.8115078532987881E-4</v>
      </c>
      <c r="DG7">
        <f t="shared" si="29"/>
        <v>2.0398847035744131E-10</v>
      </c>
      <c r="DH7" s="5">
        <f>IFERROR(((((L7+AB7)*(1/$H7))+AR7)/$F$2)/($B$2*('CAR.CAP_per person'!B$2)/(_xlfn.XLOOKUP($E$2,EU_countries_GDP!$A$2:$A$29,EU_countries_GDP!$E$2:$E$29))),"")</f>
        <v>1.4583263591320641E-2</v>
      </c>
      <c r="DI7" s="5">
        <f>IFERROR(((((M7+AC7)*(1/$H7))+AS7)/$F$2)/($B$2*('CAR.CAP_per person'!C$2)/(_xlfn.XLOOKUP($E$2,EU_countries_GDP!$A$2:$A$29,EU_countries_GDP!$E$2:$E$29))),"")</f>
        <v>2.9602604897787756E-6</v>
      </c>
      <c r="DJ7" s="5">
        <f>IFERROR(((((N7+AD7)*(1/$H7))+AT7)/$F$2)/($B$2*('CAR.CAP_per person'!D$2)/(_xlfn.XLOOKUP($E$2,EU_countries_GDP!$A$2:$A$29,EU_countries_GDP!$E$2:$E$29))),"")</f>
        <v>3.3727741226509544E-5</v>
      </c>
      <c r="DK7" s="5">
        <f>IFERROR(((((O7+AE7)*(1/$H7))+AU7)/$F$2)/($B$2*('CAR.CAP_per person'!E$2)/(_xlfn.XLOOKUP($E$2,EU_countries_GDP!$A$2:$A$29,EU_countries_GDP!$E$2:$E$29))),"")</f>
        <v>5.1574841007555707E-4</v>
      </c>
      <c r="DL7" s="5">
        <f>IFERROR(((((P7+AF7)*(1/$H7))+AV7)/$F$2)/($B$2*('CAR.CAP_per person'!F$2)/(_xlfn.XLOOKUP($E$2,EU_countries_GDP!$A$2:$A$29,EU_countries_GDP!$E$2:$E$29))),"")</f>
        <v>1.4042529206506253E-2</v>
      </c>
      <c r="DM7" s="5">
        <f>IFERROR(((((Q7+AG7)*(1/$H7))+AW7)/$F$2)/($B$2*('CAR.CAP_per person'!G$2)/(_xlfn.XLOOKUP($E$2,EU_countries_GDP!$A$2:$A$29,EU_countries_GDP!$E$2:$E$29))),"")</f>
        <v>1.1527890918716466E-3</v>
      </c>
      <c r="DN7" s="5">
        <f>IFERROR(((((R7+AH7)*(1/$H7))+AX7)/$F$2)/($B$2*('CAR.CAP_per person'!H$2)/(_xlfn.XLOOKUP($E$2,EU_countries_GDP!$A$2:$A$29,EU_countries_GDP!$E$2:$E$29))),"")</f>
        <v>1.7110610990820567E-5</v>
      </c>
      <c r="DO7" s="5">
        <f>IFERROR(((((S7+AI7)*(1/$H7))+AY7)/$F$2)/($B$2*('CAR.CAP_per person'!I$2)/(_xlfn.XLOOKUP($E$2,EU_countries_GDP!$A$2:$A$29,EU_countries_GDP!$E$2:$E$29))),"")</f>
        <v>1.0110546564697823E-3</v>
      </c>
      <c r="DP7" s="5">
        <f>IFERROR(((((T7+AJ7)*(1/$H7))+AZ7)/$F$2)/($B$2*('CAR.CAP_per person'!J$2)/(_xlfn.XLOOKUP($E$2,EU_countries_GDP!$A$2:$A$29,EU_countries_GDP!$E$2:$E$29))),"")</f>
        <v>3.6422439135942054E-3</v>
      </c>
      <c r="DQ7" s="5">
        <f>IFERROR(((((U7+AK7)*(1/$H7))+BA7)/$F$2)/($B$2*('CAR.CAP_per person'!K$2)/(_xlfn.XLOOKUP($E$2,EU_countries_GDP!$A$2:$A$29,EU_countries_GDP!$E$2:$E$29))),"")</f>
        <v>1.3274655133549361E-3</v>
      </c>
      <c r="DR7" s="5">
        <f>IFERROR(((((V7+AL7)*(1/$H7))+BB7)/$F$2)/($B$2*('CAR.CAP_per person'!L$2)/(_xlfn.XLOOKUP($E$2,EU_countries_GDP!$A$2:$A$29,EU_countries_GDP!$E$2:$E$29))),"")</f>
        <v>6.767613511765464E-4</v>
      </c>
      <c r="DS7" s="5">
        <f>IFERROR(((((W7+AM7)*(1/$H7))+BC7)/$F$2)/($B$2*('CAR.CAP_per person'!M$2)/(_xlfn.XLOOKUP($E$2,EU_countries_GDP!$A$2:$A$29,EU_countries_GDP!$E$2:$E$29))),"")</f>
        <v>8.0838464991497914E-3</v>
      </c>
      <c r="DT7" s="5">
        <f>IFERROR(((((X7+AN7)*(1/$H7))+BD7)/$F$2)/($B$2*('CAR.CAP_per person'!N$2)/(_xlfn.XLOOKUP($E$2,EU_countries_GDP!$A$2:$A$29,EU_countries_GDP!$E$2:$E$29))),"")</f>
        <v>0.29427906651466185</v>
      </c>
      <c r="DU7" s="5">
        <f>IFERROR(((((Y7+AO7)*(1/$H7))+BE7)/$F$2)/($B$2*('CAR.CAP_per person'!O$2)/(_xlfn.XLOOKUP($E$2,EU_countries_GDP!$A$2:$A$29,EU_countries_GDP!$E$2:$E$29))),"")</f>
        <v>9.6875558674199523E-5</v>
      </c>
      <c r="DV7" s="5">
        <f>IFERROR(((((Z7+AP7)*(1/$H7))+BF7)/$F$2)/($B$2*('CAR.CAP_per person'!P$2)/(_xlfn.XLOOKUP($E$2,EU_countries_GDP!$A$2:$A$29,EU_countries_GDP!$E$2:$E$29))),"")</f>
        <v>3.7813293940892109E-3</v>
      </c>
      <c r="DW7" s="5">
        <f>IFERROR(((((AA7+AQ7)*(1/$H7))+BG7)/$F$2)/($B$2*('CAR.CAP_per person'!Q$2)/(_xlfn.XLOOKUP($E$2,EU_countries_GDP!$A$2:$A$29,EU_countries_GDP!$E$2:$E$29))),"")</f>
        <v>1.0011931505809807E-3</v>
      </c>
    </row>
    <row r="8" spans="1:127">
      <c r="A8" t="s">
        <v>176</v>
      </c>
      <c r="B8" t="str">
        <f>_xlfn.XLOOKUP(D8,Table5[Ingredient],Table5[Category],"",FALSE)</f>
        <v>Dairy products</v>
      </c>
      <c r="C8" s="33" t="s">
        <v>177</v>
      </c>
      <c r="D8" s="33" t="s">
        <v>184</v>
      </c>
      <c r="E8" s="33">
        <v>1.6200000000000003E-2</v>
      </c>
      <c r="F8" s="33" t="s">
        <v>182</v>
      </c>
      <c r="G8" s="33" t="s">
        <v>180</v>
      </c>
      <c r="H8" s="91">
        <f>Dataset_AT!R5</f>
        <v>9.0000000000000011E-2</v>
      </c>
      <c r="I8" s="33"/>
      <c r="J8" s="37">
        <f>IFERROR(INDEX('AveragePrices&amp;Codes'!G:AG, MATCH($D8, 'AveragePrices&amp;Codes'!$A:$A, 0), MATCH(Tool_Austria!$E$2, 'AveragePrices&amp;Codes'!$G$1:$AG$1, 0)),"")</f>
        <v>6.0664224433399943</v>
      </c>
      <c r="K8" s="37">
        <f>IFERROR(E8/(_xlfn.XLOOKUP(A8,Dataset_AT!$V$2:$V$9,Dataset_AT!$W$2:$W$9)),"")</f>
        <v>2.4179104477611943E-4</v>
      </c>
      <c r="L8">
        <f>IFERROR(IF($F8="Raw",_xlfn.XLOOKUP(_xlfn.XLOOKUP(Tool_Austria!$D8,'AveragePrices&amp;Codes'!$A:$A,'AveragePrices&amp;Codes'!$B:$B),AGRIBALYSE_Raw!$B:$B,AGRIBALYSE_Raw!O:O)*$E8,_xlfn.XLOOKUP(_xlfn.XLOOKUP(Tool_Austria!$D8,'AveragePrices&amp;Codes'!$A:$A,'AveragePrices&amp;Codes'!$B:$B),AGRIBALYSE_Cooked!$C:$C,AGRIBALYSE_Cooked!P:P)*$E8),"")</f>
        <v>0.12870071532000002</v>
      </c>
      <c r="M8">
        <f>IFERROR(IF($F8="Raw",_xlfn.XLOOKUP(_xlfn.XLOOKUP(Tool_Austria!$D8,'AveragePrices&amp;Codes'!$A:$A,'AveragePrices&amp;Codes'!$B:$B),AGRIBALYSE_Raw!$B:$B,AGRIBALYSE_Raw!P:P)*$E8,_xlfn.XLOOKUP(_xlfn.XLOOKUP(Tool_Austria!$D8,'AveragePrices&amp;Codes'!$A:$A,'AveragePrices&amp;Codes'!$B:$B),AGRIBALYSE_Cooked!$C:$C,AGRIBALYSE_Cooked!Q:Q)*$E8),"")</f>
        <v>1.1161080882000003E-9</v>
      </c>
      <c r="N8">
        <f>IFERROR(IF($F8="Raw",_xlfn.XLOOKUP(_xlfn.XLOOKUP(Tool_Austria!$D8,'AveragePrices&amp;Codes'!$A:$A,'AveragePrices&amp;Codes'!$B:$B),AGRIBALYSE_Raw!$B:$B,AGRIBALYSE_Raw!Q:Q)*$E8,_xlfn.XLOOKUP(_xlfn.XLOOKUP(Tool_Austria!$D8,'AveragePrices&amp;Codes'!$A:$A,'AveragePrices&amp;Codes'!$B:$B),AGRIBALYSE_Cooked!$C:$C,AGRIBALYSE_Cooked!R:R)*$E8),"")</f>
        <v>1.1484365004000002E-2</v>
      </c>
      <c r="O8">
        <f>IFERROR(IF($F8="Raw",_xlfn.XLOOKUP(_xlfn.XLOOKUP(Tool_Austria!$D8,'AveragePrices&amp;Codes'!$A:$A,'AveragePrices&amp;Codes'!$B:$B),AGRIBALYSE_Raw!$B:$B,AGRIBALYSE_Raw!R:R)*$E8,_xlfn.XLOOKUP(_xlfn.XLOOKUP(Tool_Austria!$D8,'AveragePrices&amp;Codes'!$A:$A,'AveragePrices&amp;Codes'!$B:$B),AGRIBALYSE_Cooked!$C:$C,AGRIBALYSE_Cooked!S:S)*$E8),"")</f>
        <v>2.2735442880000004E-4</v>
      </c>
      <c r="P8">
        <f>IFERROR(IF($F8="Raw",_xlfn.XLOOKUP(_xlfn.XLOOKUP(Tool_Austria!$D8,'AveragePrices&amp;Codes'!$A:$A,'AveragePrices&amp;Codes'!$B:$B),AGRIBALYSE_Raw!$B:$B,AGRIBALYSE_Raw!S:S)*$E8,_xlfn.XLOOKUP(_xlfn.XLOOKUP(Tool_Austria!$D8,'AveragePrices&amp;Codes'!$A:$A,'AveragePrices&amp;Codes'!$B:$B),AGRIBALYSE_Cooked!$C:$C,AGRIBALYSE_Cooked!T:T)*$E8),"")</f>
        <v>1.1429881488000002E-8</v>
      </c>
      <c r="Q8">
        <f>IFERROR(IF($F8="Raw",_xlfn.XLOOKUP(_xlfn.XLOOKUP(Tool_Austria!$D8,'AveragePrices&amp;Codes'!$A:$A,'AveragePrices&amp;Codes'!$B:$B),AGRIBALYSE_Raw!$B:$B,AGRIBALYSE_Raw!T:T)*$E8,_xlfn.XLOOKUP(_xlfn.XLOOKUP(Tool_Austria!$D8,'AveragePrices&amp;Codes'!$A:$A,'AveragePrices&amp;Codes'!$B:$B),AGRIBALYSE_Cooked!$C:$C,AGRIBALYSE_Cooked!U:U)*$E8),"")</f>
        <v>1.6041587814000002E-9</v>
      </c>
      <c r="R8">
        <f>IFERROR(IF($F8="Raw",_xlfn.XLOOKUP(_xlfn.XLOOKUP(Tool_Austria!$D8,'AveragePrices&amp;Codes'!$A:$A,'AveragePrices&amp;Codes'!$B:$B),AGRIBALYSE_Raw!$B:$B,AGRIBALYSE_Raw!U:U)*$E8,_xlfn.XLOOKUP(_xlfn.XLOOKUP(Tool_Austria!$D8,'AveragePrices&amp;Codes'!$A:$A,'AveragePrices&amp;Codes'!$B:$B),AGRIBALYSE_Cooked!$C:$C,AGRIBALYSE_Cooked!V:V)*$E8),"")</f>
        <v>6.2967169260000009E-11</v>
      </c>
      <c r="S8">
        <f>IFERROR(IF($F8="Raw",_xlfn.XLOOKUP(_xlfn.XLOOKUP(Tool_Austria!$D8,'AveragePrices&amp;Codes'!$A:$A,'AveragePrices&amp;Codes'!$B:$B),AGRIBALYSE_Raw!$B:$B,AGRIBALYSE_Raw!V:V)*$E8,_xlfn.XLOOKUP(_xlfn.XLOOKUP(Tool_Austria!$D8,'AveragePrices&amp;Codes'!$A:$A,'AveragePrices&amp;Codes'!$B:$B),AGRIBALYSE_Cooked!$C:$C,AGRIBALYSE_Cooked!W:W)*$E8),"")</f>
        <v>1.6414782840000002E-3</v>
      </c>
      <c r="T8">
        <f>IFERROR(IF($F8="Raw",_xlfn.XLOOKUP(_xlfn.XLOOKUP(Tool_Austria!$D8,'AveragePrices&amp;Codes'!$A:$A,'AveragePrices&amp;Codes'!$B:$B),AGRIBALYSE_Raw!$B:$B,AGRIBALYSE_Raw!W:W)*$E8,_xlfn.XLOOKUP(_xlfn.XLOOKUP(Tool_Austria!$D8,'AveragePrices&amp;Codes'!$A:$A,'AveragePrices&amp;Codes'!$B:$B),AGRIBALYSE_Cooked!$C:$C,AGRIBALYSE_Cooked!X:X)*$E8),"")</f>
        <v>9.045082404000001E-6</v>
      </c>
      <c r="U8">
        <f>IFERROR(IF($F8="Raw",_xlfn.XLOOKUP(_xlfn.XLOOKUP(Tool_Austria!$D8,'AveragePrices&amp;Codes'!$A:$A,'AveragePrices&amp;Codes'!$B:$B),AGRIBALYSE_Raw!$B:$B,AGRIBALYSE_Raw!X:X)*$E8,_xlfn.XLOOKUP(_xlfn.XLOOKUP(Tool_Austria!$D8,'AveragePrices&amp;Codes'!$A:$A,'AveragePrices&amp;Codes'!$B:$B),AGRIBALYSE_Cooked!$C:$C,AGRIBALYSE_Cooked!Y:Y)*$E8),"")</f>
        <v>4.3923623760000008E-4</v>
      </c>
      <c r="V8">
        <f>IFERROR(IF($F8="Raw",_xlfn.XLOOKUP(_xlfn.XLOOKUP(Tool_Austria!$D8,'AveragePrices&amp;Codes'!$A:$A,'AveragePrices&amp;Codes'!$B:$B),AGRIBALYSE_Raw!$B:$B,AGRIBALYSE_Raw!Y:Y)*$E8,_xlfn.XLOOKUP(_xlfn.XLOOKUP(Tool_Austria!$D8,'AveragePrices&amp;Codes'!$A:$A,'AveragePrices&amp;Codes'!$B:$B),AGRIBALYSE_Cooked!$C:$C,AGRIBALYSE_Cooked!Z:Z)*$E8),"")</f>
        <v>7.1276722740000013E-3</v>
      </c>
      <c r="W8">
        <f>IFERROR(IF($F8="Raw",_xlfn.XLOOKUP(_xlfn.XLOOKUP(Tool_Austria!$D8,'AveragePrices&amp;Codes'!$A:$A,'AveragePrices&amp;Codes'!$B:$B),AGRIBALYSE_Raw!$B:$B,AGRIBALYSE_Raw!Z:Z)*$E8,_xlfn.XLOOKUP(_xlfn.XLOOKUP(Tool_Austria!$D8,'AveragePrices&amp;Codes'!$A:$A,'AveragePrices&amp;Codes'!$B:$B),AGRIBALYSE_Cooked!$C:$C,AGRIBALYSE_Cooked!AA:AA)*$E8),"")</f>
        <v>1.6325856828000003</v>
      </c>
      <c r="X8">
        <f>IFERROR(IF($F8="Raw",_xlfn.XLOOKUP(_xlfn.XLOOKUP(Tool_Austria!$D8,'AveragePrices&amp;Codes'!$A:$A,'AveragePrices&amp;Codes'!$B:$B),AGRIBALYSE_Raw!$B:$B,AGRIBALYSE_Raw!AA:AA)*$E8,_xlfn.XLOOKUP(_xlfn.XLOOKUP(Tool_Austria!$D8,'AveragePrices&amp;Codes'!$A:$A,'AveragePrices&amp;Codes'!$B:$B),AGRIBALYSE_Cooked!$C:$C,AGRIBALYSE_Cooked!AB:AB)*$E8),"")</f>
        <v>6.4185657120000013</v>
      </c>
      <c r="Y8">
        <f>IFERROR(IF($F8="Raw",_xlfn.XLOOKUP(_xlfn.XLOOKUP(Tool_Austria!$D8,'AveragePrices&amp;Codes'!$A:$A,'AveragePrices&amp;Codes'!$B:$B),AGRIBALYSE_Raw!$B:$B,AGRIBALYSE_Raw!AB:AB)*$E8,_xlfn.XLOOKUP(_xlfn.XLOOKUP(Tool_Austria!$D8,'AveragePrices&amp;Codes'!$A:$A,'AveragePrices&amp;Codes'!$B:$B),AGRIBALYSE_Cooked!$C:$C,AGRIBALYSE_Cooked!AC:AC)*$E8),"")</f>
        <v>1.4025745998000003E-2</v>
      </c>
      <c r="Z8">
        <f>IFERROR(IF($F8="Raw",_xlfn.XLOOKUP(_xlfn.XLOOKUP(Tool_Austria!$D8,'AveragePrices&amp;Codes'!$A:$A,'AveragePrices&amp;Codes'!$B:$B),AGRIBALYSE_Raw!$B:$B,AGRIBALYSE_Raw!AC:AC)*$E8,_xlfn.XLOOKUP(_xlfn.XLOOKUP(Tool_Austria!$D8,'AveragePrices&amp;Codes'!$A:$A,'AveragePrices&amp;Codes'!$B:$B),AGRIBALYSE_Cooked!$C:$C,AGRIBALYSE_Cooked!AD:AD)*$E8),"")</f>
        <v>0.5229163656000001</v>
      </c>
      <c r="AA8">
        <f>IFERROR(IF($F8="Raw",_xlfn.XLOOKUP(_xlfn.XLOOKUP(Tool_Austria!$D8,'AveragePrices&amp;Codes'!$A:$A,'AveragePrices&amp;Codes'!$B:$B),AGRIBALYSE_Raw!$B:$B,AGRIBALYSE_Raw!AD:AD)*$E8,_xlfn.XLOOKUP(_xlfn.XLOOKUP(Tool_Austria!$D8,'AveragePrices&amp;Codes'!$A:$A,'AveragePrices&amp;Codes'!$B:$B),AGRIBALYSE_Cooked!$C:$C,AGRIBALYSE_Cooked!AE:AE)*$E8),"")</f>
        <v>2.7662713380000005E-7</v>
      </c>
      <c r="AB8" cm="1">
        <f t="array" ref="AB8">IFERROR(_xlfn.XLOOKUP(Tool_Austria!$F8&amp;$E$2,'Cooking methods'!$A:$A&amp;'Cooking methods'!$B:$B,'Cooking methods'!C:C)*$E8,"")</f>
        <v>4.2773364360000005E-3</v>
      </c>
      <c r="AC8" cm="1">
        <f t="array" ref="AC8">IFERROR(_xlfn.XLOOKUP(Tool_Austria!$F8&amp;$E$2,'Cooking methods'!$A:$A&amp;'Cooking methods'!$B:$B,'Cooking methods'!D:D)*$E8,"")</f>
        <v>7.9745822622000014E-11</v>
      </c>
      <c r="AD8" cm="1">
        <f t="array" ref="AD8">IFERROR(_xlfn.XLOOKUP(Tool_Austria!$F8&amp;$E$2,'Cooking methods'!$A:$A&amp;'Cooking methods'!$B:$B,'Cooking methods'!E:E)*$E8,"")</f>
        <v>2.9140614000000005E-3</v>
      </c>
      <c r="AE8" cm="1">
        <f t="array" ref="AE8">IFERROR(_xlfn.XLOOKUP(Tool_Austria!$F8&amp;$E$2,'Cooking methods'!$A:$A&amp;'Cooking methods'!$B:$B,'Cooking methods'!F:F)*$E8,"")</f>
        <v>9.6123832380000017E-6</v>
      </c>
      <c r="AF8" cm="1">
        <f t="array" ref="AF8">IFERROR(_xlfn.XLOOKUP(Tool_Austria!$F8&amp;$E$2,'Cooking methods'!$A:$A&amp;'Cooking methods'!$B:$B,'Cooking methods'!G:G)*$E8,"")</f>
        <v>5.6028443040000017E-11</v>
      </c>
      <c r="AG8" cm="1">
        <f t="array" ref="AG8">IFERROR(_xlfn.XLOOKUP(Tool_Austria!$F8&amp;$E$2,'Cooking methods'!$A:$A&amp;'Cooking methods'!$B:$B,'Cooking methods'!H:H)*$E8,"")</f>
        <v>3.370654166400001E-11</v>
      </c>
      <c r="AH8" cm="1">
        <f t="array" ref="AH8">IFERROR(_xlfn.XLOOKUP(Tool_Austria!$F8&amp;$E$2,'Cooking methods'!$A:$A&amp;'Cooking methods'!$B:$B,'Cooking methods'!I:I)*$E8,"")</f>
        <v>8.0662803588000022E-12</v>
      </c>
      <c r="AI8" cm="1">
        <f t="array" ref="AI8">IFERROR(_xlfn.XLOOKUP(Tool_Austria!$F8&amp;$E$2,'Cooking methods'!$A:$A&amp;'Cooking methods'!$B:$B,'Cooking methods'!J:J)*$E8,"")</f>
        <v>1.9133267310000003E-5</v>
      </c>
      <c r="AJ8" cm="1">
        <f t="array" ref="AJ8">IFERROR(_xlfn.XLOOKUP(Tool_Austria!$F8&amp;$E$2,'Cooking methods'!$A:$A&amp;'Cooking methods'!$B:$B,'Cooking methods'!K:K)*$E8,"")</f>
        <v>4.0998722130000011E-6</v>
      </c>
      <c r="AK8" cm="1">
        <f t="array" ref="AK8">IFERROR(_xlfn.XLOOKUP(Tool_Austria!$F8&amp;$E$2,'Cooking methods'!$A:$A&amp;'Cooking methods'!$B:$B,'Cooking methods'!L:L)*$E8,"")</f>
        <v>3.6966936600000008E-6</v>
      </c>
      <c r="AL8" cm="1">
        <f t="array" ref="AL8">IFERROR(_xlfn.XLOOKUP(Tool_Austria!$F8&amp;$E$2,'Cooking methods'!$A:$A&amp;'Cooking methods'!$B:$B,'Cooking methods'!M:M)*$E8,"")</f>
        <v>2.7154255050000005E-5</v>
      </c>
      <c r="AM8" cm="1">
        <f t="array" ref="AM8">IFERROR(_xlfn.XLOOKUP(Tool_Austria!$F8&amp;$E$2,'Cooking methods'!$A:$A&amp;'Cooking methods'!$B:$B,'Cooking methods'!N:N)*$E8,"")</f>
        <v>1.3953484656000003E-2</v>
      </c>
      <c r="AN8" cm="1">
        <f t="array" ref="AN8">IFERROR(_xlfn.XLOOKUP(Tool_Austria!$F8&amp;$E$2,'Cooking methods'!$A:$A&amp;'Cooking methods'!$B:$B,'Cooking methods'!O:O)*$E8,"")</f>
        <v>1.1192223060000003E-2</v>
      </c>
      <c r="AO8" cm="1">
        <f t="array" ref="AO8">IFERROR(_xlfn.XLOOKUP(Tool_Austria!$F8&amp;$E$2,'Cooking methods'!$A:$A&amp;'Cooking methods'!$B:$B,'Cooking methods'!P:P)*$E8,"")</f>
        <v>2.1886509960000007E-3</v>
      </c>
      <c r="AP8" cm="1">
        <f t="array" ref="AP8">IFERROR(_xlfn.XLOOKUP(Tool_Austria!$F8&amp;$E$2,'Cooking methods'!$A:$A&amp;'Cooking methods'!$B:$B,'Cooking methods'!Q:Q)*$E8,"")</f>
        <v>0.10218181114800001</v>
      </c>
      <c r="AQ8" cm="1">
        <f t="array" ref="AQ8">IFERROR(_xlfn.XLOOKUP(Tool_Austria!$F8&amp;$E$2,'Cooking methods'!$A:$A&amp;'Cooking methods'!$B:$B,'Cooking methods'!R:R)*$E8,"")</f>
        <v>7.2255295188000024E-9</v>
      </c>
      <c r="AR8" cm="1">
        <f t="array" ref="AR8">IFERROR(_xlfn.XLOOKUP(Tool_Austria!$G8&amp;$E$2,'Waste management'!$A:$A&amp;'Waste management'!$B:$B,'Waste management'!C:C)*$E8,"")</f>
        <v>9.0703800000000009E-4</v>
      </c>
      <c r="AS8" cm="1">
        <f t="array" ref="AS8">IFERROR(_xlfn.XLOOKUP(Tool_Austria!$G8&amp;$E$2,'Waste management'!$A:$A&amp;'Waste management'!$B:$B,'Waste management'!D:D)*$E8,"")</f>
        <v>6.188416200000001E-12</v>
      </c>
      <c r="AT8" cm="1">
        <f t="array" ref="AT8">IFERROR(_xlfn.XLOOKUP(Tool_Austria!$G8&amp;$E$2,'Waste management'!$A:$A&amp;'Waste management'!$B:$B,'Waste management'!E:E)*$E8,"")</f>
        <v>1.6686000000000006E-5</v>
      </c>
      <c r="AU8" cm="1">
        <f t="array" ref="AU8">IFERROR(_xlfn.XLOOKUP(Tool_Austria!$G8&amp;$E$2,'Waste management'!$A:$A&amp;'Waste management'!$B:$B,'Waste management'!F:F)*$E8,"")</f>
        <v>1.9440000000000004E-6</v>
      </c>
      <c r="AV8" cm="1">
        <f t="array" ref="AV8">IFERROR(_xlfn.XLOOKUP(Tool_Austria!$G8&amp;$E$2,'Waste management'!$A:$A&amp;'Waste management'!$B:$B,'Waste management'!G:G)*$E8,"")</f>
        <v>1.8758952000000003E-10</v>
      </c>
      <c r="AW8" cm="1">
        <f t="array" ref="AW8">IFERROR(_xlfn.XLOOKUP(Tool_Austria!$G8&amp;$E$2,'Waste management'!$A:$A&amp;'Waste management'!$B:$B,'Waste management'!H:H)*$E8,"")</f>
        <v>6.1147062000000005E-12</v>
      </c>
      <c r="AX8" cm="1">
        <f t="array" ref="AX8">IFERROR(_xlfn.XLOOKUP(Tool_Austria!$G8&amp;$E$2,'Waste management'!$A:$A&amp;'Waste management'!$B:$B,'Waste management'!I:I)*$E8,"")</f>
        <v>4.3473834000000008E-12</v>
      </c>
      <c r="AY8" cm="1">
        <f t="array" ref="AY8">IFERROR(_xlfn.XLOOKUP(Tool_Austria!$G8&amp;$E$2,'Waste management'!$A:$A&amp;'Waste management'!$B:$B,'Waste management'!J:J)*$E8,"")</f>
        <v>3.5802000000000007E-5</v>
      </c>
      <c r="AZ8" cm="1">
        <f t="array" ref="AZ8">IFERROR(_xlfn.XLOOKUP(Tool_Austria!$G8&amp;$E$2,'Waste management'!$A:$A&amp;'Waste management'!$B:$B,'Waste management'!K:K)*$E8,"")</f>
        <v>8.7146604000000012E-8</v>
      </c>
      <c r="BA8" cm="1">
        <f t="array" ref="BA8">IFERROR(_xlfn.XLOOKUP(Tool_Austria!$G8&amp;$E$2,'Waste management'!$A:$A&amp;'Waste management'!$B:$B,'Waste management'!L:L)*$E8,"")</f>
        <v>1.5681826800000001E-6</v>
      </c>
      <c r="BB8" cm="1">
        <f t="array" ref="BB8">IFERROR(_xlfn.XLOOKUP(Tool_Austria!$G8&amp;$E$2,'Waste management'!$A:$A&amp;'Waste management'!$B:$B,'Waste management'!M:M)*$E8,"")</f>
        <v>1.5778800000000004E-4</v>
      </c>
      <c r="BC8" cm="1">
        <f t="array" ref="BC8">IFERROR(_xlfn.XLOOKUP(Tool_Austria!$G8&amp;$E$2,'Waste management'!$A:$A&amp;'Waste management'!$B:$B,'Waste management'!N:N)*$E8,"")</f>
        <v>0.13567726800000002</v>
      </c>
      <c r="BD8" cm="1">
        <f t="array" ref="BD8">IFERROR(_xlfn.XLOOKUP(Tool_Austria!$G8&amp;$E$2,'Waste management'!$A:$A&amp;'Waste management'!$B:$B,'Waste management'!O:O)*$E8,"")</f>
        <v>8.6509620000000016E-3</v>
      </c>
      <c r="BE8" cm="1">
        <f t="array" ref="BE8">IFERROR(_xlfn.XLOOKUP(Tool_Austria!$G8&amp;$E$2,'Waste management'!$A:$A&amp;'Waste management'!$B:$B,'Waste management'!P:P)*$E8,"")</f>
        <v>1.8678600000000004E-4</v>
      </c>
      <c r="BF8" cm="1">
        <f t="array" ref="BF8">IFERROR(_xlfn.XLOOKUP(Tool_Austria!$G8&amp;$E$2,'Waste management'!$A:$A&amp;'Waste management'!$B:$B,'Waste management'!Q:Q)*$E8,"")</f>
        <v>5.4365580000000011E-3</v>
      </c>
      <c r="BG8" cm="1">
        <f t="array" ref="BG8">IFERROR(_xlfn.XLOOKUP(Tool_Austria!$G8&amp;$E$2,'Waste management'!$A:$A&amp;'Waste management'!$B:$B,'Waste management'!R:R)*$E8,"")</f>
        <v>1.7667720000000003E-9</v>
      </c>
      <c r="BH8">
        <f>IFERROR((L8+AR8+AB8)*_xlfn.XLOOKUP(Tool_Austria!BH$4,Monetization_Factors!$A:$A,Monetization_Factors!$D:$D),"")</f>
        <v>1.7418566702523532E-2</v>
      </c>
      <c r="BI8">
        <f>IFERROR((M8+AS8+AC8)*_xlfn.XLOOKUP(Tool_Austria!BI$4,Monetization_Factors!$A:$A,Monetization_Factors!$D:$D),"")</f>
        <v>4.8119000901094616E-8</v>
      </c>
      <c r="BJ8">
        <f>IFERROR((N8+AT8+AD8)*_xlfn.XLOOKUP(Tool_Austria!BJ$4,Monetization_Factors!$A:$A,Monetization_Factors!$D:$D),"")</f>
        <v>2.2000103626254427E-5</v>
      </c>
      <c r="BK8">
        <f>IFERROR((O8+AU8+AE8)*_xlfn.XLOOKUP(Tool_Austria!BK$4,Monetization_Factors!$A:$A,Monetization_Factors!$D:$D),"")</f>
        <v>3.6163298597045022E-4</v>
      </c>
      <c r="BL8">
        <f>IFERROR((P8+AV8+AF8)*_xlfn.XLOOKUP(Tool_Austria!BL$4,Monetization_Factors!$A:$A,Monetization_Factors!$D:$D),"")</f>
        <v>1.1653350825947192E-2</v>
      </c>
      <c r="BM8">
        <f>IFERROR((Q8+AW8+AG8)*_xlfn.XLOOKUP(Tool_Austria!BM$4,Monetization_Factors!$A:$A,Monetization_Factors!$D:$D),"")</f>
        <v>3.4139054438280783E-4</v>
      </c>
      <c r="BN8">
        <f>IFERROR((R8+AX8+AH8)*_xlfn.XLOOKUP(Tool_Austria!BN$4,Monetization_Factors!$A:$A,Monetization_Factors!$D:$D),"")</f>
        <v>8.6660922230345598E-5</v>
      </c>
      <c r="BO8">
        <f>IFERROR((S8+AY8+AI8)*_xlfn.XLOOKUP(Tool_Austria!BO$4,Monetization_Factors!$A:$A,Monetization_Factors!$D:$D),"")</f>
        <v>7.4275680593705647E-4</v>
      </c>
      <c r="BP8">
        <f>IFERROR((T8+AZ8+AJ8)*_xlfn.XLOOKUP(Tool_Austria!BP$4,Monetization_Factors!$A:$A,Monetization_Factors!$D:$D),"")</f>
        <v>3.2278272848461806E-5</v>
      </c>
      <c r="BQ8">
        <f>IFERROR((U8+BA8+AK8)*_xlfn.XLOOKUP(Tool_Austria!BQ$4,Monetization_Factors!$A:$A,Monetization_Factors!$D:$D),"")</f>
        <v>1.8183080812741942E-3</v>
      </c>
      <c r="BR8" t="str">
        <f>IFERROR((V8+BB8+AL8)*_xlfn.XLOOKUP(Tool_Austria!BR$4,Monetization_Factors!$A:$A,Monetization_Factors!$D:$D),"")</f>
        <v/>
      </c>
      <c r="BS8">
        <f>IFERROR((W8+BC8+AM8)*_xlfn.XLOOKUP(Tool_Austria!BS$4,Monetization_Factors!$A:$A,Monetization_Factors!$D:$D),"")</f>
        <v>8.6727516105882544E-5</v>
      </c>
      <c r="BT8">
        <f>IFERROR((X8+BD8+AN8)*_xlfn.XLOOKUP(Tool_Austria!BT$4,Monetization_Factors!$A:$A,Monetization_Factors!$D:$D),"")</f>
        <v>1.4336575288036956E-3</v>
      </c>
      <c r="BU8">
        <f>IFERROR((Y8+BE8+AO8)*_xlfn.XLOOKUP(Tool_Austria!BU$4,Monetization_Factors!$A:$A,Monetization_Factors!$D:$D),"")</f>
        <v>1.0422832274057803E-4</v>
      </c>
      <c r="BV8">
        <f>IFERROR((Z8+BF8+AP8)*_xlfn.XLOOKUP(Tool_Austria!BV$4,Monetization_Factors!$A:$A,Monetization_Factors!$D:$D),"")</f>
        <v>1.0411895716833609E-3</v>
      </c>
      <c r="BW8">
        <f>IFERROR((AA8+BG8+AQ8)*_xlfn.XLOOKUP(Tool_Austria!BW$4,Monetization_Factors!$A:$A,Monetization_Factors!$D:$D),"")</f>
        <v>5.9669320183712112E-7</v>
      </c>
      <c r="BX8" s="38" cm="1">
        <f t="array" ref="BX8">IFERROR(_xlfn.IFS(I8&lt;&gt;0,I8*E8,I8="",J8*E8),"")</f>
        <v>9.8276043582107925E-2</v>
      </c>
      <c r="BY8" s="38">
        <f t="shared" si="30"/>
        <v>3.5143392996276543E-2</v>
      </c>
      <c r="BZ8" s="38">
        <f t="shared" si="31"/>
        <v>0.13341943657838445</v>
      </c>
      <c r="CA8" s="38">
        <f t="shared" si="32"/>
        <v>2.05260671659053E-4</v>
      </c>
      <c r="CB8">
        <f t="shared" si="33"/>
        <v>0.13388508975600003</v>
      </c>
      <c r="CC8">
        <f t="shared" si="0"/>
        <v>1.2020423270220004E-9</v>
      </c>
      <c r="CD8">
        <f t="shared" si="1"/>
        <v>1.4415112404000003E-2</v>
      </c>
      <c r="CE8">
        <f t="shared" si="2"/>
        <v>2.3891081203800005E-4</v>
      </c>
      <c r="CF8">
        <f t="shared" si="3"/>
        <v>1.1673499451040002E-8</v>
      </c>
      <c r="CG8">
        <f t="shared" si="4"/>
        <v>1.6439800292640002E-9</v>
      </c>
      <c r="CH8">
        <f t="shared" si="5"/>
        <v>7.5380833018800004E-11</v>
      </c>
      <c r="CI8">
        <f t="shared" si="6"/>
        <v>1.6964135513100002E-3</v>
      </c>
      <c r="CJ8">
        <f t="shared" si="7"/>
        <v>1.3232101221000003E-5</v>
      </c>
      <c r="CK8">
        <f t="shared" si="8"/>
        <v>4.445011139400001E-4</v>
      </c>
      <c r="CL8">
        <f t="shared" si="9"/>
        <v>7.3126145290500011E-3</v>
      </c>
      <c r="CM8">
        <f t="shared" si="10"/>
        <v>1.7822164354560004</v>
      </c>
      <c r="CN8">
        <f t="shared" si="11"/>
        <v>6.4384088970600013</v>
      </c>
      <c r="CO8">
        <f t="shared" si="12"/>
        <v>1.6401182994000004E-2</v>
      </c>
      <c r="CP8">
        <f t="shared" si="13"/>
        <v>0.63053473474800015</v>
      </c>
      <c r="CQ8">
        <f t="shared" si="14"/>
        <v>2.8561943531880001E-7</v>
      </c>
      <c r="CR8">
        <f t="shared" si="34"/>
        <v>2.0597706116307697E-4</v>
      </c>
      <c r="CS8">
        <f t="shared" si="15"/>
        <v>1.8492958877261546E-12</v>
      </c>
      <c r="CT8">
        <f t="shared" si="16"/>
        <v>2.2177096006153851E-5</v>
      </c>
      <c r="CU8">
        <f t="shared" si="17"/>
        <v>3.6755509544307699E-7</v>
      </c>
      <c r="CV8">
        <f t="shared" si="18"/>
        <v>1.7959229924676927E-11</v>
      </c>
      <c r="CW8">
        <f t="shared" si="19"/>
        <v>2.529200045021539E-12</v>
      </c>
      <c r="CX8">
        <f t="shared" si="20"/>
        <v>1.159705123366154E-13</v>
      </c>
      <c r="CY8">
        <f t="shared" si="21"/>
        <v>2.6098670020153848E-6</v>
      </c>
      <c r="CZ8">
        <f t="shared" si="22"/>
        <v>2.0357078801538467E-8</v>
      </c>
      <c r="DA8">
        <f t="shared" si="23"/>
        <v>6.8384786760000015E-7</v>
      </c>
      <c r="DB8">
        <f t="shared" si="24"/>
        <v>1.1250176198538464E-5</v>
      </c>
      <c r="DC8">
        <f t="shared" si="25"/>
        <v>2.7418714391630773E-3</v>
      </c>
      <c r="DD8">
        <f t="shared" si="26"/>
        <v>9.9052444570153862E-3</v>
      </c>
      <c r="DE8">
        <f t="shared" si="27"/>
        <v>2.5232589221538468E-5</v>
      </c>
      <c r="DF8">
        <f t="shared" si="28"/>
        <v>9.7005343807384642E-4</v>
      </c>
      <c r="DG8">
        <f t="shared" si="29"/>
        <v>4.3941451587507694E-10</v>
      </c>
      <c r="DH8" s="5">
        <f>IFERROR(((((L8+AB8)*(1/$H8))+AR8)/$F$2)/($B$2*('CAR.CAP_per person'!B$2)/(_xlfn.XLOOKUP($E$2,EU_countries_GDP!$A$2:$A$29,EU_countries_GDP!$E$2:$E$29))),"")</f>
        <v>3.3242849176695281E-2</v>
      </c>
      <c r="DI8" s="5">
        <f>IFERROR(((((M8+AC8)*(1/$H8))+AS8)/$F$2)/($B$2*('CAR.CAP_per person'!C$2)/(_xlfn.XLOOKUP($E$2,EU_countries_GDP!$A$2:$A$29,EU_countries_GDP!$E$2:$E$29))),"")</f>
        <v>3.7746242438900565E-6</v>
      </c>
      <c r="DJ8" s="5">
        <f>IFERROR(((((N8+AD8)*(1/$H8))+AT8)/$F$2)/($B$2*('CAR.CAP_per person'!D$2)/(_xlfn.XLOOKUP($E$2,EU_countries_GDP!$A$2:$A$29,EU_countries_GDP!$E$2:$E$29))),"")</f>
        <v>4.6504323575351897E-5</v>
      </c>
      <c r="DK8" s="5">
        <f>IFERROR(((((O8+AE8)*(1/$H8))+AU8)/$F$2)/($B$2*('CAR.CAP_per person'!E$2)/(_xlfn.XLOOKUP($E$2,EU_countries_GDP!$A$2:$A$29,EU_countries_GDP!$E$2:$E$29))),"")</f>
        <v>9.9247302777424602E-4</v>
      </c>
      <c r="DL8" s="5">
        <f>IFERROR(((((P8+AF8)*(1/$H8))+AV8)/$F$2)/($B$2*('CAR.CAP_per person'!F$2)/(_xlfn.XLOOKUP($E$2,EU_countries_GDP!$A$2:$A$29,EU_countries_GDP!$E$2:$E$29))),"")</f>
        <v>3.7894020028857195E-2</v>
      </c>
      <c r="DM8" s="5">
        <f>IFERROR(((((Q8+AG8)*(1/$H8))+AW8)/$F$2)/($B$2*('CAR.CAP_per person'!G$2)/(_xlfn.XLOOKUP($E$2,EU_countries_GDP!$A$2:$A$29,EU_countries_GDP!$E$2:$E$29))),"")</f>
        <v>2.9006629291765625E-3</v>
      </c>
      <c r="DN8" s="5">
        <f>IFERROR(((((R8+AH8)*(1/$H8))+AX8)/$F$2)/($B$2*('CAR.CAP_per person'!H$2)/(_xlfn.XLOOKUP($E$2,EU_countries_GDP!$A$2:$A$29,EU_countries_GDP!$E$2:$E$29))),"")</f>
        <v>2.9640245442132348E-5</v>
      </c>
      <c r="DO8" s="5">
        <f>IFERROR(((((S8+AI8)*(1/$H8))+AY8)/$F$2)/($B$2*('CAR.CAP_per person'!I$2)/(_xlfn.XLOOKUP($E$2,EU_countries_GDP!$A$2:$A$29,EU_countries_GDP!$E$2:$E$29))),"")</f>
        <v>2.8237737749662005E-3</v>
      </c>
      <c r="DP8" s="5">
        <f>IFERROR(((((T8+AJ8)*(1/$H8))+AZ8)/$F$2)/($B$2*('CAR.CAP_per person'!J$2)/(_xlfn.XLOOKUP($E$2,EU_countries_GDP!$A$2:$A$29,EU_countries_GDP!$E$2:$E$29))),"")</f>
        <v>3.8532468863460381E-3</v>
      </c>
      <c r="DQ8" s="5">
        <f>IFERROR(((((U8+AK8)*(1/$H8))+BA8)/$F$2)/($B$2*('CAR.CAP_per person'!K$2)/(_xlfn.XLOOKUP($E$2,EU_countries_GDP!$A$2:$A$29,EU_countries_GDP!$E$2:$E$29))),"")</f>
        <v>3.7598135835278938E-3</v>
      </c>
      <c r="DR8" s="5">
        <f>IFERROR(((((V8+AL8)*(1/$H8))+BB8)/$F$2)/($B$2*('CAR.CAP_per person'!L$2)/(_xlfn.XLOOKUP($E$2,EU_countries_GDP!$A$2:$A$29,EU_countries_GDP!$E$2:$E$29))),"")</f>
        <v>1.9889533705191123E-3</v>
      </c>
      <c r="DS8" s="5">
        <f>IFERROR(((((W8+AM8)*(1/$H8))+BC8)/$F$2)/($B$2*('CAR.CAP_per person'!M$2)/(_xlfn.XLOOKUP($E$2,EU_countries_GDP!$A$2:$A$29,EU_countries_GDP!$E$2:$E$29))),"")</f>
        <v>2.1484009952626171E-2</v>
      </c>
      <c r="DT8" s="5">
        <f>IFERROR(((((X8+AN8)*(1/$H8))+BD8)/$F$2)/($B$2*('CAR.CAP_per person'!N$2)/(_xlfn.XLOOKUP($E$2,EU_countries_GDP!$A$2:$A$29,EU_countries_GDP!$E$2:$E$29))),"")</f>
        <v>0.86003745277380039</v>
      </c>
      <c r="DU8" s="5">
        <f>IFERROR(((((Y8+AO8)*(1/$H8))+BE8)/$F$2)/($B$2*('CAR.CAP_per person'!O$2)/(_xlfn.XLOOKUP($E$2,EU_countries_GDP!$A$2:$A$29,EU_countries_GDP!$E$2:$E$29))),"")</f>
        <v>1.5187387212984828E-4</v>
      </c>
      <c r="DV8" s="5">
        <f>IFERROR(((((Z8+AP8)*(1/$H8))+BF8)/$F$2)/($B$2*('CAR.CAP_per person'!P$2)/(_xlfn.XLOOKUP($E$2,EU_countries_GDP!$A$2:$A$29,EU_countries_GDP!$E$2:$E$29))),"")</f>
        <v>4.751502995683732E-3</v>
      </c>
      <c r="DW8" s="5">
        <f>IFERROR(((((AA8+AQ8)*(1/$H8))+BG8)/$F$2)/($B$2*('CAR.CAP_per person'!Q$2)/(_xlfn.XLOOKUP($E$2,EU_countries_GDP!$A$2:$A$29,EU_countries_GDP!$E$2:$E$29))),"")</f>
        <v>2.1978449332296685E-3</v>
      </c>
    </row>
    <row r="9" spans="1:127">
      <c r="A9" t="s">
        <v>176</v>
      </c>
      <c r="B9" t="str">
        <f>_xlfn.XLOOKUP(D9,Table5[Ingredient],Table5[Category],"",FALSE)</f>
        <v>Meat (excluding beef)</v>
      </c>
      <c r="C9" s="33" t="s">
        <v>177</v>
      </c>
      <c r="D9" s="33" t="s">
        <v>185</v>
      </c>
      <c r="E9" s="33">
        <v>0.1452</v>
      </c>
      <c r="F9" s="33" t="s">
        <v>182</v>
      </c>
      <c r="G9" s="33" t="s">
        <v>180</v>
      </c>
      <c r="H9" s="91">
        <f>Dataset_AT!R6</f>
        <v>7.3222390317700448E-2</v>
      </c>
      <c r="I9" s="33"/>
      <c r="J9" s="37" t="str">
        <f>IFERROR(INDEX('AveragePrices&amp;Codes'!G:AG, MATCH($D9, 'AveragePrices&amp;Codes'!$A:$A, 0), MATCH(Tool_Austria!$E$2, 'AveragePrices&amp;Codes'!$G$1:$AG$1, 0)),"")</f>
        <v/>
      </c>
      <c r="K9" s="37">
        <f>IFERROR(E9/(_xlfn.XLOOKUP(A9,Dataset_AT!$V$2:$V$9,Dataset_AT!$W$2:$W$9)),"")</f>
        <v>2.1671641791044774E-3</v>
      </c>
      <c r="L9">
        <f>IFERROR(IF($F9="Raw",_xlfn.XLOOKUP(_xlfn.XLOOKUP(Tool_Austria!$D9,'AveragePrices&amp;Codes'!$A:$A,'AveragePrices&amp;Codes'!$B:$B),AGRIBALYSE_Raw!$B:$B,AGRIBALYSE_Raw!O:O)*$E9,_xlfn.XLOOKUP(_xlfn.XLOOKUP(Tool_Austria!$D9,'AveragePrices&amp;Codes'!$A:$A,'AveragePrices&amp;Codes'!$B:$B),AGRIBALYSE_Cooked!$C:$C,AGRIBALYSE_Cooked!P:P)*$E9),"")</f>
        <v>1.5866744520000002</v>
      </c>
      <c r="M9">
        <f>IFERROR(IF($F9="Raw",_xlfn.XLOOKUP(_xlfn.XLOOKUP(Tool_Austria!$D9,'AveragePrices&amp;Codes'!$A:$A,'AveragePrices&amp;Codes'!$B:$B),AGRIBALYSE_Raw!$B:$B,AGRIBALYSE_Raw!P:P)*$E9,_xlfn.XLOOKUP(_xlfn.XLOOKUP(Tool_Austria!$D9,'AveragePrices&amp;Codes'!$A:$A,'AveragePrices&amp;Codes'!$B:$B),AGRIBALYSE_Cooked!$C:$C,AGRIBALYSE_Cooked!Q:Q)*$E9),"")</f>
        <v>3.1271020817142858E-7</v>
      </c>
      <c r="N9">
        <f>IFERROR(IF($F9="Raw",_xlfn.XLOOKUP(_xlfn.XLOOKUP(Tool_Austria!$D9,'AveragePrices&amp;Codes'!$A:$A,'AveragePrices&amp;Codes'!$B:$B),AGRIBALYSE_Raw!$B:$B,AGRIBALYSE_Raw!Q:Q)*$E9,_xlfn.XLOOKUP(_xlfn.XLOOKUP(Tool_Austria!$D9,'AveragePrices&amp;Codes'!$A:$A,'AveragePrices&amp;Codes'!$B:$B),AGRIBALYSE_Cooked!$C:$C,AGRIBALYSE_Cooked!R:R)*$E9),"")</f>
        <v>0.37020281194285715</v>
      </c>
      <c r="O9">
        <f>IFERROR(IF($F9="Raw",_xlfn.XLOOKUP(_xlfn.XLOOKUP(Tool_Austria!$D9,'AveragePrices&amp;Codes'!$A:$A,'AveragePrices&amp;Codes'!$B:$B),AGRIBALYSE_Raw!$B:$B,AGRIBALYSE_Raw!R:R)*$E9,_xlfn.XLOOKUP(_xlfn.XLOOKUP(Tool_Austria!$D9,'AveragePrices&amp;Codes'!$A:$A,'AveragePrices&amp;Codes'!$B:$B),AGRIBALYSE_Cooked!$C:$C,AGRIBALYSE_Cooked!S:S)*$E9),"")</f>
        <v>3.7525915302857142E-3</v>
      </c>
      <c r="P9">
        <f>IFERROR(IF($F9="Raw",_xlfn.XLOOKUP(_xlfn.XLOOKUP(Tool_Austria!$D9,'AveragePrices&amp;Codes'!$A:$A,'AveragePrices&amp;Codes'!$B:$B),AGRIBALYSE_Raw!$B:$B,AGRIBALYSE_Raw!S:S)*$E9,_xlfn.XLOOKUP(_xlfn.XLOOKUP(Tool_Austria!$D9,'AveragePrices&amp;Codes'!$A:$A,'AveragePrices&amp;Codes'!$B:$B),AGRIBALYSE_Cooked!$C:$C,AGRIBALYSE_Cooked!T:T)*$E9),"")</f>
        <v>1.6520695865142859E-7</v>
      </c>
      <c r="Q9">
        <f>IFERROR(IF($F9="Raw",_xlfn.XLOOKUP(_xlfn.XLOOKUP(Tool_Austria!$D9,'AveragePrices&amp;Codes'!$A:$A,'AveragePrices&amp;Codes'!$B:$B),AGRIBALYSE_Raw!$B:$B,AGRIBALYSE_Raw!T:T)*$E9,_xlfn.XLOOKUP(_xlfn.XLOOKUP(Tool_Austria!$D9,'AveragePrices&amp;Codes'!$A:$A,'AveragePrices&amp;Codes'!$B:$B),AGRIBALYSE_Cooked!$C:$C,AGRIBALYSE_Cooked!U:U)*$E9),"")</f>
        <v>1.7406258841714285E-8</v>
      </c>
      <c r="R9">
        <f>IFERROR(IF($F9="Raw",_xlfn.XLOOKUP(_xlfn.XLOOKUP(Tool_Austria!$D9,'AveragePrices&amp;Codes'!$A:$A,'AveragePrices&amp;Codes'!$B:$B),AGRIBALYSE_Raw!$B:$B,AGRIBALYSE_Raw!U:U)*$E9,_xlfn.XLOOKUP(_xlfn.XLOOKUP(Tool_Austria!$D9,'AveragePrices&amp;Codes'!$A:$A,'AveragePrices&amp;Codes'!$B:$B),AGRIBALYSE_Cooked!$C:$C,AGRIBALYSE_Cooked!V:V)*$E9),"")</f>
        <v>1.1175828689142859E-9</v>
      </c>
      <c r="S9">
        <f>IFERROR(IF($F9="Raw",_xlfn.XLOOKUP(_xlfn.XLOOKUP(Tool_Austria!$D9,'AveragePrices&amp;Codes'!$A:$A,'AveragePrices&amp;Codes'!$B:$B),AGRIBALYSE_Raw!$B:$B,AGRIBALYSE_Raw!V:V)*$E9,_xlfn.XLOOKUP(_xlfn.XLOOKUP(Tool_Austria!$D9,'AveragePrices&amp;Codes'!$A:$A,'AveragePrices&amp;Codes'!$B:$B),AGRIBALYSE_Cooked!$C:$C,AGRIBALYSE_Cooked!W:W)*$E9),"")</f>
        <v>2.2213585868571431E-2</v>
      </c>
      <c r="T9">
        <f>IFERROR(IF($F9="Raw",_xlfn.XLOOKUP(_xlfn.XLOOKUP(Tool_Austria!$D9,'AveragePrices&amp;Codes'!$A:$A,'AveragePrices&amp;Codes'!$B:$B),AGRIBALYSE_Raw!$B:$B,AGRIBALYSE_Raw!W:W)*$E9,_xlfn.XLOOKUP(_xlfn.XLOOKUP(Tool_Austria!$D9,'AveragePrices&amp;Codes'!$A:$A,'AveragePrices&amp;Codes'!$B:$B),AGRIBALYSE_Cooked!$C:$C,AGRIBALYSE_Cooked!X:X)*$E9),"")</f>
        <v>2.3405675794285714E-4</v>
      </c>
      <c r="U9">
        <f>IFERROR(IF($F9="Raw",_xlfn.XLOOKUP(_xlfn.XLOOKUP(Tool_Austria!$D9,'AveragePrices&amp;Codes'!$A:$A,'AveragePrices&amp;Codes'!$B:$B),AGRIBALYSE_Raw!$B:$B,AGRIBALYSE_Raw!X:X)*$E9,_xlfn.XLOOKUP(_xlfn.XLOOKUP(Tool_Austria!$D9,'AveragePrices&amp;Codes'!$A:$A,'AveragePrices&amp;Codes'!$B:$B),AGRIBALYSE_Cooked!$C:$C,AGRIBALYSE_Cooked!Y:Y)*$E9),"")</f>
        <v>6.5229280851428571E-3</v>
      </c>
      <c r="V9">
        <f>IFERROR(IF($F9="Raw",_xlfn.XLOOKUP(_xlfn.XLOOKUP(Tool_Austria!$D9,'AveragePrices&amp;Codes'!$A:$A,'AveragePrices&amp;Codes'!$B:$B),AGRIBALYSE_Raw!$B:$B,AGRIBALYSE_Raw!Y:Y)*$E9,_xlfn.XLOOKUP(_xlfn.XLOOKUP(Tool_Austria!$D9,'AveragePrices&amp;Codes'!$A:$A,'AveragePrices&amp;Codes'!$B:$B),AGRIBALYSE_Cooked!$C:$C,AGRIBALYSE_Cooked!Z:Z)*$E9),"")</f>
        <v>9.4566357977142856E-2</v>
      </c>
      <c r="W9">
        <f>IFERROR(IF($F9="Raw",_xlfn.XLOOKUP(_xlfn.XLOOKUP(Tool_Austria!$D9,'AveragePrices&amp;Codes'!$A:$A,'AveragePrices&amp;Codes'!$B:$B),AGRIBALYSE_Raw!$B:$B,AGRIBALYSE_Raw!Z:Z)*$E9,_xlfn.XLOOKUP(_xlfn.XLOOKUP(Tool_Austria!$D9,'AveragePrices&amp;Codes'!$A:$A,'AveragePrices&amp;Codes'!$B:$B),AGRIBALYSE_Cooked!$C:$C,AGRIBALYSE_Cooked!AA:AA)*$E9),"")</f>
        <v>41.792044385142859</v>
      </c>
      <c r="X9">
        <f>IFERROR(IF($F9="Raw",_xlfn.XLOOKUP(_xlfn.XLOOKUP(Tool_Austria!$D9,'AveragePrices&amp;Codes'!$A:$A,'AveragePrices&amp;Codes'!$B:$B),AGRIBALYSE_Raw!$B:$B,AGRIBALYSE_Raw!AA:AA)*$E9,_xlfn.XLOOKUP(_xlfn.XLOOKUP(Tool_Austria!$D9,'AveragePrices&amp;Codes'!$A:$A,'AveragePrices&amp;Codes'!$B:$B),AGRIBALYSE_Cooked!$C:$C,AGRIBALYSE_Cooked!AB:AB)*$E9),"")</f>
        <v>77.608570285714293</v>
      </c>
      <c r="Y9">
        <f>IFERROR(IF($F9="Raw",_xlfn.XLOOKUP(_xlfn.XLOOKUP(Tool_Austria!$D9,'AveragePrices&amp;Codes'!$A:$A,'AveragePrices&amp;Codes'!$B:$B),AGRIBALYSE_Raw!$B:$B,AGRIBALYSE_Raw!AB:AB)*$E9,_xlfn.XLOOKUP(_xlfn.XLOOKUP(Tool_Austria!$D9,'AveragePrices&amp;Codes'!$A:$A,'AveragePrices&amp;Codes'!$B:$B),AGRIBALYSE_Cooked!$C:$C,AGRIBALYSE_Cooked!AC:AC)*$E9),"")</f>
        <v>0.51423656554285713</v>
      </c>
      <c r="Z9">
        <f>IFERROR(IF($F9="Raw",_xlfn.XLOOKUP(_xlfn.XLOOKUP(Tool_Austria!$D9,'AveragePrices&amp;Codes'!$A:$A,'AveragePrices&amp;Codes'!$B:$B),AGRIBALYSE_Raw!$B:$B,AGRIBALYSE_Raw!AC:AC)*$E9,_xlfn.XLOOKUP(_xlfn.XLOOKUP(Tool_Austria!$D9,'AveragePrices&amp;Codes'!$A:$A,'AveragePrices&amp;Codes'!$B:$B),AGRIBALYSE_Cooked!$C:$C,AGRIBALYSE_Cooked!AD:AD)*$E9),"")</f>
        <v>16.054003566857144</v>
      </c>
      <c r="AA9">
        <f>IFERROR(IF($F9="Raw",_xlfn.XLOOKUP(_xlfn.XLOOKUP(Tool_Austria!$D9,'AveragePrices&amp;Codes'!$A:$A,'AveragePrices&amp;Codes'!$B:$B),AGRIBALYSE_Raw!$B:$B,AGRIBALYSE_Raw!AD:AD)*$E9,_xlfn.XLOOKUP(_xlfn.XLOOKUP(Tool_Austria!$D9,'AveragePrices&amp;Codes'!$A:$A,'AveragePrices&amp;Codes'!$B:$B),AGRIBALYSE_Cooked!$C:$C,AGRIBALYSE_Cooked!AE:AE)*$E9),"")</f>
        <v>1.2589065267428571E-5</v>
      </c>
      <c r="AB9" cm="1">
        <f t="array" ref="AB9">IFERROR(_xlfn.XLOOKUP(Tool_Austria!$F9&amp;$E$2,'Cooking methods'!$A:$A&amp;'Cooking methods'!$B:$B,'Cooking methods'!C:C)*$E9,"")</f>
        <v>3.8337608055999998E-2</v>
      </c>
      <c r="AC9" cm="1">
        <f t="array" ref="AC9">IFERROR(_xlfn.XLOOKUP(Tool_Austria!$F9&amp;$E$2,'Cooking methods'!$A:$A&amp;'Cooking methods'!$B:$B,'Cooking methods'!D:D)*$E9,"")</f>
        <v>7.1475885461199996E-10</v>
      </c>
      <c r="AD9" cm="1">
        <f t="array" ref="AD9">IFERROR(_xlfn.XLOOKUP(Tool_Austria!$F9&amp;$E$2,'Cooking methods'!$A:$A&amp;'Cooking methods'!$B:$B,'Cooking methods'!E:E)*$E9,"")</f>
        <v>2.6118624399999998E-2</v>
      </c>
      <c r="AE9" cm="1">
        <f t="array" ref="AE9">IFERROR(_xlfn.XLOOKUP(Tool_Austria!$F9&amp;$E$2,'Cooking methods'!$A:$A&amp;'Cooking methods'!$B:$B,'Cooking methods'!F:F)*$E9,"")</f>
        <v>8.6155434947999998E-5</v>
      </c>
      <c r="AF9" cm="1">
        <f t="array" ref="AF9">IFERROR(_xlfn.XLOOKUP(Tool_Austria!$F9&amp;$E$2,'Cooking methods'!$A:$A&amp;'Cooking methods'!$B:$B,'Cooking methods'!G:G)*$E9,"")</f>
        <v>5.0218085984000003E-10</v>
      </c>
      <c r="AG9" cm="1">
        <f t="array" ref="AG9">IFERROR(_xlfn.XLOOKUP(Tool_Austria!$F9&amp;$E$2,'Cooking methods'!$A:$A&amp;'Cooking methods'!$B:$B,'Cooking methods'!H:H)*$E9,"")</f>
        <v>3.0211048454400003E-10</v>
      </c>
      <c r="AH9" cm="1">
        <f t="array" ref="AH9">IFERROR(_xlfn.XLOOKUP(Tool_Austria!$F9&amp;$E$2,'Cooking methods'!$A:$A&amp;'Cooking methods'!$B:$B,'Cooking methods'!I:I)*$E9,"")</f>
        <v>7.2297772104800001E-11</v>
      </c>
      <c r="AI9" cm="1">
        <f t="array" ref="AI9">IFERROR(_xlfn.XLOOKUP(Tool_Austria!$F9&amp;$E$2,'Cooking methods'!$A:$A&amp;'Cooking methods'!$B:$B,'Cooking methods'!J:J)*$E9,"")</f>
        <v>1.7149076626E-4</v>
      </c>
      <c r="AJ9" cm="1">
        <f t="array" ref="AJ9">IFERROR(_xlfn.XLOOKUP(Tool_Austria!$F9&amp;$E$2,'Cooking methods'!$A:$A&amp;'Cooking methods'!$B:$B,'Cooking methods'!K:K)*$E9,"")</f>
        <v>3.6747002798000003E-5</v>
      </c>
      <c r="AK9" cm="1">
        <f t="array" ref="AK9">IFERROR(_xlfn.XLOOKUP(Tool_Austria!$F9&amp;$E$2,'Cooking methods'!$A:$A&amp;'Cooking methods'!$B:$B,'Cooking methods'!L:L)*$E9,"")</f>
        <v>3.313332836E-5</v>
      </c>
      <c r="AL9" cm="1">
        <f t="array" ref="AL9">IFERROR(_xlfn.XLOOKUP(Tool_Austria!$F9&amp;$E$2,'Cooking methods'!$A:$A&amp;'Cooking methods'!$B:$B,'Cooking methods'!M:M)*$E9,"")</f>
        <v>2.4338258229999999E-4</v>
      </c>
      <c r="AM9" cm="1">
        <f t="array" ref="AM9">IFERROR(_xlfn.XLOOKUP(Tool_Austria!$F9&amp;$E$2,'Cooking methods'!$A:$A&amp;'Cooking methods'!$B:$B,'Cooking methods'!N:N)*$E9,"")</f>
        <v>0.12506456617600001</v>
      </c>
      <c r="AN9" cm="1">
        <f t="array" ref="AN9">IFERROR(_xlfn.XLOOKUP(Tool_Austria!$F9&amp;$E$2,'Cooking methods'!$A:$A&amp;'Cooking methods'!$B:$B,'Cooking methods'!O:O)*$E9,"")</f>
        <v>0.10031548075999999</v>
      </c>
      <c r="AO9" cm="1">
        <f t="array" ref="AO9">IFERROR(_xlfn.XLOOKUP(Tool_Austria!$F9&amp;$E$2,'Cooking methods'!$A:$A&amp;'Cooking methods'!$B:$B,'Cooking methods'!P:P)*$E9,"")</f>
        <v>1.9616797816000002E-2</v>
      </c>
      <c r="AP9" cm="1">
        <f t="array" ref="AP9">IFERROR(_xlfn.XLOOKUP(Tool_Austria!$F9&amp;$E$2,'Cooking methods'!$A:$A&amp;'Cooking methods'!$B:$B,'Cooking methods'!Q:Q)*$E9,"")</f>
        <v>0.91585178880799989</v>
      </c>
      <c r="AQ9" cm="1">
        <f t="array" ref="AQ9">IFERROR(_xlfn.XLOOKUP(Tool_Austria!$F9&amp;$E$2,'Cooking methods'!$A:$A&amp;'Cooking methods'!$B:$B,'Cooking methods'!R:R)*$E9,"")</f>
        <v>6.4762153464800006E-8</v>
      </c>
      <c r="AR9" cm="1">
        <f t="array" ref="AR9">IFERROR(_xlfn.XLOOKUP(Tool_Austria!$G9&amp;$E$2,'Waste management'!$A:$A&amp;'Waste management'!$B:$B,'Waste management'!C:C)*$E9,"")</f>
        <v>8.1297479999999991E-3</v>
      </c>
      <c r="AS9" cm="1">
        <f t="array" ref="AS9">IFERROR(_xlfn.XLOOKUP(Tool_Austria!$G9&amp;$E$2,'Waste management'!$A:$A&amp;'Waste management'!$B:$B,'Waste management'!D:D)*$E9,"")</f>
        <v>5.5466545199999993E-11</v>
      </c>
      <c r="AT9" cm="1">
        <f t="array" ref="AT9">IFERROR(_xlfn.XLOOKUP(Tool_Austria!$G9&amp;$E$2,'Waste management'!$A:$A&amp;'Waste management'!$B:$B,'Waste management'!E:E)*$E9,"")</f>
        <v>1.4955600000000002E-4</v>
      </c>
      <c r="AU9" cm="1">
        <f t="array" ref="AU9">IFERROR(_xlfn.XLOOKUP(Tool_Austria!$G9&amp;$E$2,'Waste management'!$A:$A&amp;'Waste management'!$B:$B,'Waste management'!F:F)*$E9,"")</f>
        <v>1.7424000000000001E-5</v>
      </c>
      <c r="AV9" cm="1">
        <f t="array" ref="AV9">IFERROR(_xlfn.XLOOKUP(Tool_Austria!$G9&amp;$E$2,'Waste management'!$A:$A&amp;'Waste management'!$B:$B,'Waste management'!G:G)*$E9,"")</f>
        <v>1.6813579199999999E-9</v>
      </c>
      <c r="AW9" cm="1">
        <f t="array" ref="AW9">IFERROR(_xlfn.XLOOKUP(Tool_Austria!$G9&amp;$E$2,'Waste management'!$A:$A&amp;'Waste management'!$B:$B,'Waste management'!H:H)*$E9,"")</f>
        <v>5.4805885199999999E-11</v>
      </c>
      <c r="AX9" cm="1">
        <f t="array" ref="AX9">IFERROR(_xlfn.XLOOKUP(Tool_Austria!$G9&amp;$E$2,'Waste management'!$A:$A&amp;'Waste management'!$B:$B,'Waste management'!I:I)*$E9,"")</f>
        <v>3.8965436400000004E-11</v>
      </c>
      <c r="AY9" cm="1">
        <f t="array" ref="AY9">IFERROR(_xlfn.XLOOKUP(Tool_Austria!$G9&amp;$E$2,'Waste management'!$A:$A&amp;'Waste management'!$B:$B,'Waste management'!J:J)*$E9,"")</f>
        <v>3.2089200000000003E-4</v>
      </c>
      <c r="AZ9" cm="1">
        <f t="array" ref="AZ9">IFERROR(_xlfn.XLOOKUP(Tool_Austria!$G9&amp;$E$2,'Waste management'!$A:$A&amp;'Waste management'!$B:$B,'Waste management'!K:K)*$E9,"")</f>
        <v>7.8109178399999997E-7</v>
      </c>
      <c r="BA9" cm="1">
        <f t="array" ref="BA9">IFERROR(_xlfn.XLOOKUP(Tool_Austria!$G9&amp;$E$2,'Waste management'!$A:$A&amp;'Waste management'!$B:$B,'Waste management'!L:L)*$E9,"")</f>
        <v>1.4055563279999999E-5</v>
      </c>
      <c r="BB9" cm="1">
        <f t="array" ref="BB9">IFERROR(_xlfn.XLOOKUP(Tool_Austria!$G9&amp;$E$2,'Waste management'!$A:$A&amp;'Waste management'!$B:$B,'Waste management'!M:M)*$E9,"")</f>
        <v>1.4142480000000001E-3</v>
      </c>
      <c r="BC9" cm="1">
        <f t="array" ref="BC9">IFERROR(_xlfn.XLOOKUP(Tool_Austria!$G9&amp;$E$2,'Waste management'!$A:$A&amp;'Waste management'!$B:$B,'Waste management'!N:N)*$E9,"")</f>
        <v>1.216070328</v>
      </c>
      <c r="BD9" cm="1">
        <f t="array" ref="BD9">IFERROR(_xlfn.XLOOKUP(Tool_Austria!$G9&amp;$E$2,'Waste management'!$A:$A&amp;'Waste management'!$B:$B,'Waste management'!O:O)*$E9,"")</f>
        <v>7.7538252000000002E-2</v>
      </c>
      <c r="BE9" cm="1">
        <f t="array" ref="BE9">IFERROR(_xlfn.XLOOKUP(Tool_Austria!$G9&amp;$E$2,'Waste management'!$A:$A&amp;'Waste management'!$B:$B,'Waste management'!P:P)*$E9,"")</f>
        <v>1.674156E-3</v>
      </c>
      <c r="BF9" cm="1">
        <f t="array" ref="BF9">IFERROR(_xlfn.XLOOKUP(Tool_Austria!$G9&amp;$E$2,'Waste management'!$A:$A&amp;'Waste management'!$B:$B,'Waste management'!Q:Q)*$E9,"")</f>
        <v>4.8727668000000002E-2</v>
      </c>
      <c r="BG9" cm="1">
        <f t="array" ref="BG9">IFERROR(_xlfn.XLOOKUP(Tool_Austria!$G9&amp;$E$2,'Waste management'!$A:$A&amp;'Waste management'!$B:$B,'Waste management'!R:R)*$E9,"")</f>
        <v>1.5835512E-8</v>
      </c>
      <c r="BH9">
        <f>IFERROR((L9+AR9+AB9)*_xlfn.XLOOKUP(Tool_Austria!BH$4,Monetization_Factors!$A:$A,Monetization_Factors!$D:$D),"")</f>
        <v>0.21247317061329812</v>
      </c>
      <c r="BI9">
        <f>IFERROR((M9+AS9+AC9)*_xlfn.XLOOKUP(Tool_Austria!BI$4,Monetization_Factors!$A:$A,Monetization_Factors!$D:$D),"")</f>
        <v>1.2548946843544864E-5</v>
      </c>
      <c r="BJ9">
        <f>IFERROR((N9+AT9+AD9)*_xlfn.XLOOKUP(Tool_Austria!BJ$4,Monetization_Factors!$A:$A,Monetization_Factors!$D:$D),"")</f>
        <v>6.0508740215764337E-4</v>
      </c>
      <c r="BK9">
        <f>IFERROR((O9+AU9+AE9)*_xlfn.XLOOKUP(Tool_Austria!BK$4,Monetization_Factors!$A:$A,Monetization_Factors!$D:$D),"")</f>
        <v>5.8369841392871564E-3</v>
      </c>
      <c r="BL9">
        <f>IFERROR((P9+AV9+AF9)*_xlfn.XLOOKUP(Tool_Austria!BL$4,Monetization_Factors!$A:$A,Monetization_Factors!$D:$D),"")</f>
        <v>0.16710157906612993</v>
      </c>
      <c r="BM9">
        <f>IFERROR((Q9+AW9+AG9)*_xlfn.XLOOKUP(Tool_Austria!BM$4,Monetization_Factors!$A:$A,Monetization_Factors!$D:$D),"")</f>
        <v>3.6887188089029517E-3</v>
      </c>
      <c r="BN9">
        <f>IFERROR((R9+AX9+AH9)*_xlfn.XLOOKUP(Tool_Austria!BN$4,Monetization_Factors!$A:$A,Monetization_Factors!$D:$D),"")</f>
        <v>1.4127322567756885E-3</v>
      </c>
      <c r="BO9">
        <f>IFERROR((S9+AY9+AI9)*_xlfn.XLOOKUP(Tool_Austria!BO$4,Monetization_Factors!$A:$A,Monetization_Factors!$D:$D),"")</f>
        <v>9.9415692157675366E-3</v>
      </c>
      <c r="BP9">
        <f>IFERROR((T9+AZ9+AJ9)*_xlfn.XLOOKUP(Tool_Austria!BP$4,Monetization_Factors!$A:$A,Monetization_Factors!$D:$D),"")</f>
        <v>6.6250173157639269E-4</v>
      </c>
      <c r="BQ9">
        <f>IFERROR((U9+BA9+AK9)*_xlfn.XLOOKUP(Tool_Austria!BQ$4,Monetization_Factors!$A:$A,Monetization_Factors!$D:$D),"")</f>
        <v>2.6876190900645563E-2</v>
      </c>
      <c r="BR9" t="str">
        <f>IFERROR((V9+BB9+AL9)*_xlfn.XLOOKUP(Tool_Austria!BR$4,Monetization_Factors!$A:$A,Monetization_Factors!$D:$D),"")</f>
        <v/>
      </c>
      <c r="BS9">
        <f>IFERROR((W9+BC9+AM9)*_xlfn.XLOOKUP(Tool_Austria!BS$4,Monetization_Factors!$A:$A,Monetization_Factors!$D:$D),"")</f>
        <v>2.0989782308274531E-3</v>
      </c>
      <c r="BT9">
        <f>IFERROR((X9+BD9+AN9)*_xlfn.XLOOKUP(Tool_Austria!BT$4,Monetization_Factors!$A:$A,Monetization_Factors!$D:$D),"")</f>
        <v>1.7320908661723197E-2</v>
      </c>
      <c r="BU9">
        <f>IFERROR((Y9+BE9+AO9)*_xlfn.XLOOKUP(Tool_Austria!BU$4,Monetization_Factors!$A:$A,Monetization_Factors!$D:$D),"")</f>
        <v>3.4032383605874972E-3</v>
      </c>
      <c r="BV9">
        <f>IFERROR((Z9+BF9+AP9)*_xlfn.XLOOKUP(Tool_Austria!BV$4,Monetization_Factors!$A:$A,Monetization_Factors!$D:$D),"")</f>
        <v>2.81024504956883E-2</v>
      </c>
      <c r="BW9">
        <f>IFERROR((AA9+BG9+AQ9)*_xlfn.XLOOKUP(Tool_Austria!BW$4,Monetization_Factors!$A:$A,Monetization_Factors!$D:$D),"")</f>
        <v>2.6468442993688774E-5</v>
      </c>
      <c r="BX9" s="38" t="str" cm="1">
        <f t="array" ref="BX9">IFERROR(_xlfn.IFS(I9&lt;&gt;0,I9*E9,I9="",J9*E9),"")</f>
        <v/>
      </c>
      <c r="BY9" s="38">
        <f t="shared" si="30"/>
        <v>0.47956312727320471</v>
      </c>
      <c r="BZ9" s="38">
        <f t="shared" si="31"/>
        <v>0.47956312727320471</v>
      </c>
      <c r="CA9" s="38">
        <f t="shared" si="32"/>
        <v>7.3778942657416106E-4</v>
      </c>
      <c r="CB9">
        <f t="shared" si="33"/>
        <v>1.6331418080560003</v>
      </c>
      <c r="CC9">
        <f t="shared" si="0"/>
        <v>3.1348043357124056E-7</v>
      </c>
      <c r="CD9">
        <f t="shared" si="1"/>
        <v>0.39647099234285715</v>
      </c>
      <c r="CE9">
        <f t="shared" si="2"/>
        <v>3.856170965233714E-3</v>
      </c>
      <c r="CF9">
        <f t="shared" si="3"/>
        <v>1.6739049743126859E-7</v>
      </c>
      <c r="CG9">
        <f t="shared" si="4"/>
        <v>1.7763175211458286E-8</v>
      </c>
      <c r="CH9">
        <f t="shared" si="5"/>
        <v>1.2288460774190859E-9</v>
      </c>
      <c r="CI9">
        <f t="shared" si="6"/>
        <v>2.270596863483143E-2</v>
      </c>
      <c r="CJ9">
        <f t="shared" si="7"/>
        <v>2.7158485252485714E-4</v>
      </c>
      <c r="CK9">
        <f t="shared" si="8"/>
        <v>6.5701169767828568E-3</v>
      </c>
      <c r="CL9">
        <f t="shared" si="9"/>
        <v>9.6223988559442863E-2</v>
      </c>
      <c r="CM9">
        <f t="shared" si="10"/>
        <v>43.13317927931886</v>
      </c>
      <c r="CN9">
        <f t="shared" si="11"/>
        <v>77.786424018474293</v>
      </c>
      <c r="CO9">
        <f t="shared" si="12"/>
        <v>0.53552751935885712</v>
      </c>
      <c r="CP9">
        <f t="shared" si="13"/>
        <v>17.018583023665144</v>
      </c>
      <c r="CQ9">
        <f t="shared" si="14"/>
        <v>1.2669662932893371E-5</v>
      </c>
      <c r="CR9">
        <f t="shared" si="34"/>
        <v>2.5125258585476928E-3</v>
      </c>
      <c r="CS9">
        <f t="shared" si="15"/>
        <v>4.8227759010960084E-10</v>
      </c>
      <c r="CT9">
        <f t="shared" si="16"/>
        <v>6.0995537283516489E-4</v>
      </c>
      <c r="CU9">
        <f t="shared" si="17"/>
        <v>5.9325707157441755E-6</v>
      </c>
      <c r="CV9">
        <f t="shared" si="18"/>
        <v>2.5752384220195169E-10</v>
      </c>
      <c r="CW9">
        <f t="shared" si="19"/>
        <v>2.7327961863781978E-11</v>
      </c>
      <c r="CX9">
        <f t="shared" si="20"/>
        <v>1.8905324267985938E-12</v>
      </c>
      <c r="CY9">
        <f t="shared" si="21"/>
        <v>3.4932259438202201E-5</v>
      </c>
      <c r="CZ9">
        <f t="shared" si="22"/>
        <v>4.1782285003824177E-7</v>
      </c>
      <c r="DA9">
        <f t="shared" si="23"/>
        <v>1.0107872271973626E-5</v>
      </c>
      <c r="DB9">
        <f t="shared" si="24"/>
        <v>1.4803690547606594E-4</v>
      </c>
      <c r="DC9">
        <f t="shared" si="25"/>
        <v>6.635873735279825E-2</v>
      </c>
      <c r="DD9">
        <f t="shared" si="26"/>
        <v>0.11967142156688353</v>
      </c>
      <c r="DE9">
        <f t="shared" si="27"/>
        <v>8.2388849132131864E-4</v>
      </c>
      <c r="DF9">
        <f t="shared" si="28"/>
        <v>2.61824354210233E-2</v>
      </c>
      <c r="DG9">
        <f t="shared" si="29"/>
        <v>1.9491789127528264E-8</v>
      </c>
      <c r="DH9" s="5">
        <f>IFERROR(((((L9+AB9)*(1/$H9))+AR9)/$F$2)/($B$2*('CAR.CAP_per person'!B$2)/(_xlfn.XLOOKUP($E$2,EU_countries_GDP!$A$2:$A$29,EU_countries_GDP!$E$2:$E$29))),"")</f>
        <v>0.4991901489671477</v>
      </c>
      <c r="DI9" s="5">
        <f>IFERROR(((((M9+AC9)*(1/$H9))+AS9)/$F$2)/($B$2*('CAR.CAP_per person'!C$2)/(_xlfn.XLOOKUP($E$2,EU_countries_GDP!$A$2:$A$29,EU_countries_GDP!$E$2:$E$29))),"")</f>
        <v>1.2154334913084691E-3</v>
      </c>
      <c r="DJ9" s="5">
        <f>IFERROR(((((N9+AD9)*(1/$H9))+AT9)/$F$2)/($B$2*('CAR.CAP_per person'!D$2)/(_xlfn.XLOOKUP($E$2,EU_countries_GDP!$A$2:$A$29,EU_countries_GDP!$E$2:$E$29))),"")</f>
        <v>1.573226224701476E-3</v>
      </c>
      <c r="DK9" s="5">
        <f>IFERROR(((((O9+AE9)*(1/$H9))+AU9)/$F$2)/($B$2*('CAR.CAP_per person'!E$2)/(_xlfn.XLOOKUP($E$2,EU_countries_GDP!$A$2:$A$29,EU_countries_GDP!$E$2:$E$29))),"")</f>
        <v>1.9753454730690269E-2</v>
      </c>
      <c r="DL9" s="5">
        <f>IFERROR(((((P9+AF9)*(1/$H9))+AV9)/$F$2)/($B$2*('CAR.CAP_per person'!F$2)/(_xlfn.XLOOKUP($E$2,EU_countries_GDP!$A$2:$A$29,EU_countries_GDP!$E$2:$E$29))),"")</f>
        <v>0.67148294045720991</v>
      </c>
      <c r="DM9" s="5">
        <f>IFERROR(((((Q9+AG9)*(1/$H9))+AW9)/$F$2)/($B$2*('CAR.CAP_per person'!G$2)/(_xlfn.XLOOKUP($E$2,EU_countries_GDP!$A$2:$A$29,EU_countries_GDP!$E$2:$E$29))),"")</f>
        <v>3.8543288308848969E-2</v>
      </c>
      <c r="DN9" s="5">
        <f>IFERROR(((((R9+AH9)*(1/$H9))+AX9)/$F$2)/($B$2*('CAR.CAP_per person'!H$2)/(_xlfn.XLOOKUP($E$2,EU_countries_GDP!$A$2:$A$29,EU_countries_GDP!$E$2:$E$29))),"")</f>
        <v>6.0838067809575668E-4</v>
      </c>
      <c r="DO9" s="5">
        <f>IFERROR(((((S9+AI9)*(1/$H9))+AY9)/$F$2)/($B$2*('CAR.CAP_per person'!I$2)/(_xlfn.XLOOKUP($E$2,EU_countries_GDP!$A$2:$A$29,EU_countries_GDP!$E$2:$E$29))),"")</f>
        <v>4.6744744089119328E-2</v>
      </c>
      <c r="DP9" s="5">
        <f>IFERROR(((((T9+AJ9)*(1/$H9))+AZ9)/$F$2)/($B$2*('CAR.CAP_per person'!J$2)/(_xlfn.XLOOKUP($E$2,EU_countries_GDP!$A$2:$A$29,EU_countries_GDP!$E$2:$E$29))),"")</f>
        <v>9.7533476230938831E-2</v>
      </c>
      <c r="DQ9" s="5">
        <f>IFERROR(((((U9+AK9)*(1/$H9))+BA9)/$F$2)/($B$2*('CAR.CAP_per person'!K$2)/(_xlfn.XLOOKUP($E$2,EU_countries_GDP!$A$2:$A$29,EU_countries_GDP!$E$2:$E$29))),"")</f>
        <v>6.8391128764071482E-2</v>
      </c>
      <c r="DR9" s="5">
        <f>IFERROR(((((V9+AL9)*(1/$H9))+BB9)/$F$2)/($B$2*('CAR.CAP_per person'!L$2)/(_xlfn.XLOOKUP($E$2,EU_countries_GDP!$A$2:$A$29,EU_countries_GDP!$E$2:$E$29))),"")</f>
        <v>3.2366073571334524E-2</v>
      </c>
      <c r="DS9" s="5">
        <f>IFERROR(((((W9+AM9)*(1/$H9))+BC9)/$F$2)/($B$2*('CAR.CAP_per person'!M$2)/(_xlfn.XLOOKUP($E$2,EU_countries_GDP!$A$2:$A$29,EU_countries_GDP!$E$2:$E$29))),"")</f>
        <v>0.66872242861800224</v>
      </c>
      <c r="DT9" s="5">
        <f>IFERROR(((((X9+AN9)*(1/$H9))+BD9)/$F$2)/($B$2*('CAR.CAP_per person'!N$2)/(_xlfn.XLOOKUP($E$2,EU_countries_GDP!$A$2:$A$29,EU_countries_GDP!$E$2:$E$29))),"")</f>
        <v>12.775301940649705</v>
      </c>
      <c r="DU9" s="5">
        <f>IFERROR(((((Y9+AO9)*(1/$H9))+BE9)/$F$2)/($B$2*('CAR.CAP_per person'!O$2)/(_xlfn.XLOOKUP($E$2,EU_countries_GDP!$A$2:$A$29,EU_countries_GDP!$E$2:$E$29))),"")</f>
        <v>6.1411899883525335E-3</v>
      </c>
      <c r="DV9" s="5">
        <f>IFERROR(((((Z9+AP9)*(1/$H9))+BF9)/$F$2)/($B$2*('CAR.CAP_per person'!P$2)/(_xlfn.XLOOKUP($E$2,EU_countries_GDP!$A$2:$A$29,EU_countries_GDP!$E$2:$E$29))),"")</f>
        <v>0.15845684982049135</v>
      </c>
      <c r="DW9" s="5">
        <f>IFERROR(((((AA9+AQ9)*(1/$H9))+BG9)/$F$2)/($B$2*('CAR.CAP_per person'!Q$2)/(_xlfn.XLOOKUP($E$2,EU_countries_GDP!$A$2:$A$29,EU_countries_GDP!$E$2:$E$29))),"")</f>
        <v>0.12037080544671051</v>
      </c>
    </row>
    <row r="10" spans="1:127">
      <c r="A10" t="s">
        <v>176</v>
      </c>
      <c r="B10" t="str">
        <f>_xlfn.XLOOKUP(D10,Table5[Ingredient],Table5[Category],"",FALSE)</f>
        <v>Dairy products</v>
      </c>
      <c r="C10" s="33" t="s">
        <v>177</v>
      </c>
      <c r="D10" s="33" t="s">
        <v>186</v>
      </c>
      <c r="E10" s="33">
        <v>0.121</v>
      </c>
      <c r="F10" s="33" t="s">
        <v>182</v>
      </c>
      <c r="G10" s="33" t="s">
        <v>180</v>
      </c>
      <c r="H10" s="91">
        <f>Dataset_AT!R7</f>
        <v>7.3222390317700448E-2</v>
      </c>
      <c r="I10" s="33"/>
      <c r="J10" s="37" t="str">
        <f>IFERROR(INDEX('AveragePrices&amp;Codes'!G:AG, MATCH($D10, 'AveragePrices&amp;Codes'!$A:$A, 0), MATCH(Tool_Austria!$E$2, 'AveragePrices&amp;Codes'!$G$1:$AG$1, 0)),"")</f>
        <v/>
      </c>
      <c r="K10" s="37">
        <f>IFERROR(E10/(_xlfn.XLOOKUP(A10,Dataset_AT!$V$2:$V$9,Dataset_AT!$W$2:$W$9)),"")</f>
        <v>1.8059701492537314E-3</v>
      </c>
      <c r="L10">
        <f>IFERROR(IF($F10="Raw",_xlfn.XLOOKUP(_xlfn.XLOOKUP(Tool_Austria!$D10,'AveragePrices&amp;Codes'!$A:$A,'AveragePrices&amp;Codes'!$B:$B),AGRIBALYSE_Raw!$B:$B,AGRIBALYSE_Raw!O:O)*$E10,_xlfn.XLOOKUP(_xlfn.XLOOKUP(Tool_Austria!$D10,'AveragePrices&amp;Codes'!$A:$A,'AveragePrices&amp;Codes'!$B:$B),AGRIBALYSE_Cooked!$C:$C,AGRIBALYSE_Cooked!P:P)*$E10),"")</f>
        <v>0.79915758073684207</v>
      </c>
      <c r="M10">
        <f>IFERROR(IF($F10="Raw",_xlfn.XLOOKUP(_xlfn.XLOOKUP(Tool_Austria!$D10,'AveragePrices&amp;Codes'!$A:$A,'AveragePrices&amp;Codes'!$B:$B),AGRIBALYSE_Raw!$B:$B,AGRIBALYSE_Raw!P:P)*$E10,_xlfn.XLOOKUP(_xlfn.XLOOKUP(Tool_Austria!$D10,'AveragePrices&amp;Codes'!$A:$A,'AveragePrices&amp;Codes'!$B:$B),AGRIBALYSE_Cooked!$C:$C,AGRIBALYSE_Cooked!Q:Q)*$E10),"")</f>
        <v>8.5945068347368428E-9</v>
      </c>
      <c r="N10">
        <f>IFERROR(IF($F10="Raw",_xlfn.XLOOKUP(_xlfn.XLOOKUP(Tool_Austria!$D10,'AveragePrices&amp;Codes'!$A:$A,'AveragePrices&amp;Codes'!$B:$B),AGRIBALYSE_Raw!$B:$B,AGRIBALYSE_Raw!Q:Q)*$E10,_xlfn.XLOOKUP(_xlfn.XLOOKUP(Tool_Austria!$D10,'AveragePrices&amp;Codes'!$A:$A,'AveragePrices&amp;Codes'!$B:$B),AGRIBALYSE_Cooked!$C:$C,AGRIBALYSE_Cooked!R:R)*$E10),"")</f>
        <v>7.9164316231578963E-2</v>
      </c>
      <c r="O10">
        <f>IFERROR(IF($F10="Raw",_xlfn.XLOOKUP(_xlfn.XLOOKUP(Tool_Austria!$D10,'AveragePrices&amp;Codes'!$A:$A,'AveragePrices&amp;Codes'!$B:$B),AGRIBALYSE_Raw!$B:$B,AGRIBALYSE_Raw!R:R)*$E10,_xlfn.XLOOKUP(_xlfn.XLOOKUP(Tool_Austria!$D10,'AveragePrices&amp;Codes'!$A:$A,'AveragePrices&amp;Codes'!$B:$B),AGRIBALYSE_Cooked!$C:$C,AGRIBALYSE_Cooked!S:S)*$E10),"")</f>
        <v>1.4990068442105263E-3</v>
      </c>
      <c r="P10">
        <f>IFERROR(IF($F10="Raw",_xlfn.XLOOKUP(_xlfn.XLOOKUP(Tool_Austria!$D10,'AveragePrices&amp;Codes'!$A:$A,'AveragePrices&amp;Codes'!$B:$B),AGRIBALYSE_Raw!$B:$B,AGRIBALYSE_Raw!S:S)*$E10,_xlfn.XLOOKUP(_xlfn.XLOOKUP(Tool_Austria!$D10,'AveragePrices&amp;Codes'!$A:$A,'AveragePrices&amp;Codes'!$B:$B),AGRIBALYSE_Cooked!$C:$C,AGRIBALYSE_Cooked!T:T)*$E10),"")</f>
        <v>6.9398462273684212E-8</v>
      </c>
      <c r="Q10">
        <f>IFERROR(IF($F10="Raw",_xlfn.XLOOKUP(_xlfn.XLOOKUP(Tool_Austria!$D10,'AveragePrices&amp;Codes'!$A:$A,'AveragePrices&amp;Codes'!$B:$B),AGRIBALYSE_Raw!$B:$B,AGRIBALYSE_Raw!T:T)*$E10,_xlfn.XLOOKUP(_xlfn.XLOOKUP(Tool_Austria!$D10,'AveragePrices&amp;Codes'!$A:$A,'AveragePrices&amp;Codes'!$B:$B),AGRIBALYSE_Cooked!$C:$C,AGRIBALYSE_Cooked!U:U)*$E10),"")</f>
        <v>9.2034055821052627E-9</v>
      </c>
      <c r="R10">
        <f>IFERROR(IF($F10="Raw",_xlfn.XLOOKUP(_xlfn.XLOOKUP(Tool_Austria!$D10,'AveragePrices&amp;Codes'!$A:$A,'AveragePrices&amp;Codes'!$B:$B),AGRIBALYSE_Raw!$B:$B,AGRIBALYSE_Raw!U:U)*$E10,_xlfn.XLOOKUP(_xlfn.XLOOKUP(Tool_Austria!$D10,'AveragePrices&amp;Codes'!$A:$A,'AveragePrices&amp;Codes'!$B:$B),AGRIBALYSE_Cooked!$C:$C,AGRIBALYSE_Cooked!V:V)*$E10),"")</f>
        <v>3.7029852894736844E-10</v>
      </c>
      <c r="S10">
        <f>IFERROR(IF($F10="Raw",_xlfn.XLOOKUP(_xlfn.XLOOKUP(Tool_Austria!$D10,'AveragePrices&amp;Codes'!$A:$A,'AveragePrices&amp;Codes'!$B:$B),AGRIBALYSE_Raw!$B:$B,AGRIBALYSE_Raw!V:V)*$E10,_xlfn.XLOOKUP(_xlfn.XLOOKUP(Tool_Austria!$D10,'AveragePrices&amp;Codes'!$A:$A,'AveragePrices&amp;Codes'!$B:$B),AGRIBALYSE_Cooked!$C:$C,AGRIBALYSE_Cooked!W:W)*$E10),"")</f>
        <v>9.4632753715789483E-3</v>
      </c>
      <c r="T10">
        <f>IFERROR(IF($F10="Raw",_xlfn.XLOOKUP(_xlfn.XLOOKUP(Tool_Austria!$D10,'AveragePrices&amp;Codes'!$A:$A,'AveragePrices&amp;Codes'!$B:$B),AGRIBALYSE_Raw!$B:$B,AGRIBALYSE_Raw!W:W)*$E10,_xlfn.XLOOKUP(_xlfn.XLOOKUP(Tool_Austria!$D10,'AveragePrices&amp;Codes'!$A:$A,'AveragePrices&amp;Codes'!$B:$B),AGRIBALYSE_Cooked!$C:$C,AGRIBALYSE_Cooked!X:X)*$E10),"")</f>
        <v>7.4412948094736852E-5</v>
      </c>
      <c r="U10">
        <f>IFERROR(IF($F10="Raw",_xlfn.XLOOKUP(_xlfn.XLOOKUP(Tool_Austria!$D10,'AveragePrices&amp;Codes'!$A:$A,'AveragePrices&amp;Codes'!$B:$B),AGRIBALYSE_Raw!$B:$B,AGRIBALYSE_Raw!X:X)*$E10,_xlfn.XLOOKUP(_xlfn.XLOOKUP(Tool_Austria!$D10,'AveragePrices&amp;Codes'!$A:$A,'AveragePrices&amp;Codes'!$B:$B),AGRIBALYSE_Cooked!$C:$C,AGRIBALYSE_Cooked!Y:Y)*$E10),"")</f>
        <v>2.6414466852631578E-3</v>
      </c>
      <c r="V10">
        <f>IFERROR(IF($F10="Raw",_xlfn.XLOOKUP(_xlfn.XLOOKUP(Tool_Austria!$D10,'AveragePrices&amp;Codes'!$A:$A,'AveragePrices&amp;Codes'!$B:$B),AGRIBALYSE_Raw!$B:$B,AGRIBALYSE_Raw!Y:Y)*$E10,_xlfn.XLOOKUP(_xlfn.XLOOKUP(Tool_Austria!$D10,'AveragePrices&amp;Codes'!$A:$A,'AveragePrices&amp;Codes'!$B:$B),AGRIBALYSE_Cooked!$C:$C,AGRIBALYSE_Cooked!Z:Z)*$E10),"")</f>
        <v>4.0649907968421058E-2</v>
      </c>
      <c r="W10">
        <f>IFERROR(IF($F10="Raw",_xlfn.XLOOKUP(_xlfn.XLOOKUP(Tool_Austria!$D10,'AveragePrices&amp;Codes'!$A:$A,'AveragePrices&amp;Codes'!$B:$B),AGRIBALYSE_Raw!$B:$B,AGRIBALYSE_Raw!Z:Z)*$E10,_xlfn.XLOOKUP(_xlfn.XLOOKUP(Tool_Austria!$D10,'AveragePrices&amp;Codes'!$A:$A,'AveragePrices&amp;Codes'!$B:$B),AGRIBALYSE_Cooked!$C:$C,AGRIBALYSE_Cooked!AA:AA)*$E10),"")</f>
        <v>9.3429518252631585</v>
      </c>
      <c r="X10">
        <f>IFERROR(IF($F10="Raw",_xlfn.XLOOKUP(_xlfn.XLOOKUP(Tool_Austria!$D10,'AveragePrices&amp;Codes'!$A:$A,'AveragePrices&amp;Codes'!$B:$B),AGRIBALYSE_Raw!$B:$B,AGRIBALYSE_Raw!AA:AA)*$E10,_xlfn.XLOOKUP(_xlfn.XLOOKUP(Tool_Austria!$D10,'AveragePrices&amp;Codes'!$A:$A,'AveragePrices&amp;Codes'!$B:$B),AGRIBALYSE_Cooked!$C:$C,AGRIBALYSE_Cooked!AB:AB)*$E10),"")</f>
        <v>36.576065957894741</v>
      </c>
      <c r="Y10">
        <f>IFERROR(IF($F10="Raw",_xlfn.XLOOKUP(_xlfn.XLOOKUP(Tool_Austria!$D10,'AveragePrices&amp;Codes'!$A:$A,'AveragePrices&amp;Codes'!$B:$B),AGRIBALYSE_Raw!$B:$B,AGRIBALYSE_Raw!AB:AB)*$E10,_xlfn.XLOOKUP(_xlfn.XLOOKUP(Tool_Austria!$D10,'AveragePrices&amp;Codes'!$A:$A,'AveragePrices&amp;Codes'!$B:$B),AGRIBALYSE_Cooked!$C:$C,AGRIBALYSE_Cooked!AC:AC)*$E10),"")</f>
        <v>0.10226999223157895</v>
      </c>
      <c r="Z10">
        <f>IFERROR(IF($F10="Raw",_xlfn.XLOOKUP(_xlfn.XLOOKUP(Tool_Austria!$D10,'AveragePrices&amp;Codes'!$A:$A,'AveragePrices&amp;Codes'!$B:$B),AGRIBALYSE_Raw!$B:$B,AGRIBALYSE_Raw!AC:AC)*$E10,_xlfn.XLOOKUP(_xlfn.XLOOKUP(Tool_Austria!$D10,'AveragePrices&amp;Codes'!$A:$A,'AveragePrices&amp;Codes'!$B:$B),AGRIBALYSE_Cooked!$C:$C,AGRIBALYSE_Cooked!AD:AD)*$E10),"")</f>
        <v>4.1595249126315785</v>
      </c>
      <c r="AA10">
        <f>IFERROR(IF($F10="Raw",_xlfn.XLOOKUP(_xlfn.XLOOKUP(Tool_Austria!$D10,'AveragePrices&amp;Codes'!$A:$A,'AveragePrices&amp;Codes'!$B:$B),AGRIBALYSE_Raw!$B:$B,AGRIBALYSE_Raw!AD:AD)*$E10,_xlfn.XLOOKUP(_xlfn.XLOOKUP(Tool_Austria!$D10,'AveragePrices&amp;Codes'!$A:$A,'AveragePrices&amp;Codes'!$B:$B),AGRIBALYSE_Cooked!$C:$C,AGRIBALYSE_Cooked!AE:AE)*$E10),"")</f>
        <v>1.6642790884210527E-6</v>
      </c>
      <c r="AB10" cm="1">
        <f t="array" ref="AB10">IFERROR(_xlfn.XLOOKUP(Tool_Austria!$F10&amp;$E$2,'Cooking methods'!$A:$A&amp;'Cooking methods'!$B:$B,'Cooking methods'!C:C)*$E10,"")</f>
        <v>3.1948006713333331E-2</v>
      </c>
      <c r="AC10" cm="1">
        <f t="array" ref="AC10">IFERROR(_xlfn.XLOOKUP(Tool_Austria!$F10&amp;$E$2,'Cooking methods'!$A:$A&amp;'Cooking methods'!$B:$B,'Cooking methods'!D:D)*$E10,"")</f>
        <v>5.9563237884333328E-10</v>
      </c>
      <c r="AD10" cm="1">
        <f t="array" ref="AD10">IFERROR(_xlfn.XLOOKUP(Tool_Austria!$F10&amp;$E$2,'Cooking methods'!$A:$A&amp;'Cooking methods'!$B:$B,'Cooking methods'!E:E)*$E10,"")</f>
        <v>2.1765520333333333E-2</v>
      </c>
      <c r="AE10" cm="1">
        <f t="array" ref="AE10">IFERROR(_xlfn.XLOOKUP(Tool_Austria!$F10&amp;$E$2,'Cooking methods'!$A:$A&amp;'Cooking methods'!$B:$B,'Cooking methods'!F:F)*$E10,"")</f>
        <v>7.1796195790000005E-5</v>
      </c>
      <c r="AF10" cm="1">
        <f t="array" ref="AF10">IFERROR(_xlfn.XLOOKUP(Tool_Austria!$F10&amp;$E$2,'Cooking methods'!$A:$A&amp;'Cooking methods'!$B:$B,'Cooking methods'!G:G)*$E10,"")</f>
        <v>4.1848404986666669E-10</v>
      </c>
      <c r="AG10" cm="1">
        <f t="array" ref="AG10">IFERROR(_xlfn.XLOOKUP(Tool_Austria!$F10&amp;$E$2,'Cooking methods'!$A:$A&amp;'Cooking methods'!$B:$B,'Cooking methods'!H:H)*$E10,"")</f>
        <v>2.5175873712000003E-10</v>
      </c>
      <c r="AH10" cm="1">
        <f t="array" ref="AH10">IFERROR(_xlfn.XLOOKUP(Tool_Austria!$F10&amp;$E$2,'Cooking methods'!$A:$A&amp;'Cooking methods'!$B:$B,'Cooking methods'!I:I)*$E10,"")</f>
        <v>6.0248143420666674E-11</v>
      </c>
      <c r="AI10" cm="1">
        <f t="array" ref="AI10">IFERROR(_xlfn.XLOOKUP(Tool_Austria!$F10&amp;$E$2,'Cooking methods'!$A:$A&amp;'Cooking methods'!$B:$B,'Cooking methods'!J:J)*$E10,"")</f>
        <v>1.4290897188333333E-4</v>
      </c>
      <c r="AJ10" cm="1">
        <f t="array" ref="AJ10">IFERROR(_xlfn.XLOOKUP(Tool_Austria!$F10&amp;$E$2,'Cooking methods'!$A:$A&amp;'Cooking methods'!$B:$B,'Cooking methods'!K:K)*$E10,"")</f>
        <v>3.0622502331666666E-5</v>
      </c>
      <c r="AK10" cm="1">
        <f t="array" ref="AK10">IFERROR(_xlfn.XLOOKUP(Tool_Austria!$F10&amp;$E$2,'Cooking methods'!$A:$A&amp;'Cooking methods'!$B:$B,'Cooking methods'!L:L)*$E10,"")</f>
        <v>2.7611106966666668E-5</v>
      </c>
      <c r="AL10" cm="1">
        <f t="array" ref="AL10">IFERROR(_xlfn.XLOOKUP(Tool_Austria!$F10&amp;$E$2,'Cooking methods'!$A:$A&amp;'Cooking methods'!$B:$B,'Cooking methods'!M:M)*$E10,"")</f>
        <v>2.0281881858333334E-4</v>
      </c>
      <c r="AM10" cm="1">
        <f t="array" ref="AM10">IFERROR(_xlfn.XLOOKUP(Tool_Austria!$F10&amp;$E$2,'Cooking methods'!$A:$A&amp;'Cooking methods'!$B:$B,'Cooking methods'!N:N)*$E10,"")</f>
        <v>0.10422047181333334</v>
      </c>
      <c r="AN10" cm="1">
        <f t="array" ref="AN10">IFERROR(_xlfn.XLOOKUP(Tool_Austria!$F10&amp;$E$2,'Cooking methods'!$A:$A&amp;'Cooking methods'!$B:$B,'Cooking methods'!O:O)*$E10,"")</f>
        <v>8.3596233966666669E-2</v>
      </c>
      <c r="AO10" cm="1">
        <f t="array" ref="AO10">IFERROR(_xlfn.XLOOKUP(Tool_Austria!$F10&amp;$E$2,'Cooking methods'!$A:$A&amp;'Cooking methods'!$B:$B,'Cooking methods'!P:P)*$E10,"")</f>
        <v>1.6347331513333334E-2</v>
      </c>
      <c r="AP10" cm="1">
        <f t="array" ref="AP10">IFERROR(_xlfn.XLOOKUP(Tool_Austria!$F10&amp;$E$2,'Cooking methods'!$A:$A&amp;'Cooking methods'!$B:$B,'Cooking methods'!Q:Q)*$E10,"")</f>
        <v>0.76320982400666659</v>
      </c>
      <c r="AQ10" cm="1">
        <f t="array" ref="AQ10">IFERROR(_xlfn.XLOOKUP(Tool_Austria!$F10&amp;$E$2,'Cooking methods'!$A:$A&amp;'Cooking methods'!$B:$B,'Cooking methods'!R:R)*$E10,"")</f>
        <v>5.3968461220666676E-8</v>
      </c>
      <c r="AR10" cm="1">
        <f t="array" ref="AR10">IFERROR(_xlfn.XLOOKUP(Tool_Austria!$G10&amp;$E$2,'Waste management'!$A:$A&amp;'Waste management'!$B:$B,'Waste management'!C:C)*$E10,"")</f>
        <v>6.7747899999999993E-3</v>
      </c>
      <c r="AS10" cm="1">
        <f t="array" ref="AS10">IFERROR(_xlfn.XLOOKUP(Tool_Austria!$G10&amp;$E$2,'Waste management'!$A:$A&amp;'Waste management'!$B:$B,'Waste management'!D:D)*$E10,"")</f>
        <v>4.6222121E-11</v>
      </c>
      <c r="AT10" cm="1">
        <f t="array" ref="AT10">IFERROR(_xlfn.XLOOKUP(Tool_Austria!$G10&amp;$E$2,'Waste management'!$A:$A&amp;'Waste management'!$B:$B,'Waste management'!E:E)*$E10,"")</f>
        <v>1.2463E-4</v>
      </c>
      <c r="AU10" cm="1">
        <f t="array" ref="AU10">IFERROR(_xlfn.XLOOKUP(Tool_Austria!$G10&amp;$E$2,'Waste management'!$A:$A&amp;'Waste management'!$B:$B,'Waste management'!F:F)*$E10,"")</f>
        <v>1.452E-5</v>
      </c>
      <c r="AV10" cm="1">
        <f t="array" ref="AV10">IFERROR(_xlfn.XLOOKUP(Tool_Austria!$G10&amp;$E$2,'Waste management'!$A:$A&amp;'Waste management'!$B:$B,'Waste management'!G:G)*$E10,"")</f>
        <v>1.4011316E-9</v>
      </c>
      <c r="AW10" cm="1">
        <f t="array" ref="AW10">IFERROR(_xlfn.XLOOKUP(Tool_Austria!$G10&amp;$E$2,'Waste management'!$A:$A&amp;'Waste management'!$B:$B,'Waste management'!H:H)*$E10,"")</f>
        <v>4.5671570999999998E-11</v>
      </c>
      <c r="AX10" cm="1">
        <f t="array" ref="AX10">IFERROR(_xlfn.XLOOKUP(Tool_Austria!$G10&amp;$E$2,'Waste management'!$A:$A&amp;'Waste management'!$B:$B,'Waste management'!I:I)*$E10,"")</f>
        <v>3.2471196999999998E-11</v>
      </c>
      <c r="AY10" cm="1">
        <f t="array" ref="AY10">IFERROR(_xlfn.XLOOKUP(Tool_Austria!$G10&amp;$E$2,'Waste management'!$A:$A&amp;'Waste management'!$B:$B,'Waste management'!J:J)*$E10,"")</f>
        <v>2.6740999999999999E-4</v>
      </c>
      <c r="AZ10" cm="1">
        <f t="array" ref="AZ10">IFERROR(_xlfn.XLOOKUP(Tool_Austria!$G10&amp;$E$2,'Waste management'!$A:$A&amp;'Waste management'!$B:$B,'Waste management'!K:K)*$E10,"")</f>
        <v>6.5090982000000003E-7</v>
      </c>
      <c r="BA10" cm="1">
        <f t="array" ref="BA10">IFERROR(_xlfn.XLOOKUP(Tool_Austria!$G10&amp;$E$2,'Waste management'!$A:$A&amp;'Waste management'!$B:$B,'Waste management'!L:L)*$E10,"")</f>
        <v>1.1712969399999999E-5</v>
      </c>
      <c r="BB10" cm="1">
        <f t="array" ref="BB10">IFERROR(_xlfn.XLOOKUP(Tool_Austria!$G10&amp;$E$2,'Waste management'!$A:$A&amp;'Waste management'!$B:$B,'Waste management'!M:M)*$E10,"")</f>
        <v>1.1785400000000001E-3</v>
      </c>
      <c r="BC10" cm="1">
        <f t="array" ref="BC10">IFERROR(_xlfn.XLOOKUP(Tool_Austria!$G10&amp;$E$2,'Waste management'!$A:$A&amp;'Waste management'!$B:$B,'Waste management'!N:N)*$E10,"")</f>
        <v>1.01339194</v>
      </c>
      <c r="BD10" cm="1">
        <f t="array" ref="BD10">IFERROR(_xlfn.XLOOKUP(Tool_Austria!$G10&amp;$E$2,'Waste management'!$A:$A&amp;'Waste management'!$B:$B,'Waste management'!O:O)*$E10,"")</f>
        <v>6.4615209999999992E-2</v>
      </c>
      <c r="BE10" cm="1">
        <f t="array" ref="BE10">IFERROR(_xlfn.XLOOKUP(Tool_Austria!$G10&amp;$E$2,'Waste management'!$A:$A&amp;'Waste management'!$B:$B,'Waste management'!P:P)*$E10,"")</f>
        <v>1.3951300000000001E-3</v>
      </c>
      <c r="BF10" cm="1">
        <f t="array" ref="BF10">IFERROR(_xlfn.XLOOKUP(Tool_Austria!$G10&amp;$E$2,'Waste management'!$A:$A&amp;'Waste management'!$B:$B,'Waste management'!Q:Q)*$E10,"")</f>
        <v>4.0606389999999999E-2</v>
      </c>
      <c r="BG10" cm="1">
        <f t="array" ref="BG10">IFERROR(_xlfn.XLOOKUP(Tool_Austria!$G10&amp;$E$2,'Waste management'!$A:$A&amp;'Waste management'!$B:$B,'Waste management'!R:R)*$E10,"")</f>
        <v>1.319626E-8</v>
      </c>
      <c r="BH10">
        <f>IFERROR((L10+AR10+AB10)*_xlfn.XLOOKUP(Tool_Austria!BH$4,Monetization_Factors!$A:$A,Monetization_Factors!$D:$D),"")</f>
        <v>0.10900896634531641</v>
      </c>
      <c r="BI10">
        <f>IFERROR((M10+AS10+AC10)*_xlfn.XLOOKUP(Tool_Austria!BI$4,Monetization_Factors!$A:$A,Monetization_Factors!$D:$D),"")</f>
        <v>3.6974112257975797E-7</v>
      </c>
      <c r="BJ10">
        <f>IFERROR((N10+AT10+AD10)*_xlfn.XLOOKUP(Tool_Austria!BJ$4,Monetization_Factors!$A:$A,Monetization_Factors!$D:$D),"")</f>
        <v>1.5422763791332093E-4</v>
      </c>
      <c r="BK10">
        <f>IFERROR((O10+AU10+AE10)*_xlfn.XLOOKUP(Tool_Austria!BK$4,Monetization_Factors!$A:$A,Monetization_Factors!$D:$D),"")</f>
        <v>2.3996616134390543E-3</v>
      </c>
      <c r="BL10">
        <f>IFERROR((P10+AV10+AF10)*_xlfn.XLOOKUP(Tool_Austria!BL$4,Monetization_Factors!$A:$A,Monetization_Factors!$D:$D),"")</f>
        <v>7.1095154514171324E-2</v>
      </c>
      <c r="BM10">
        <f>IFERROR((Q10+AW10+AG10)*_xlfn.XLOOKUP(Tool_Austria!BM$4,Monetization_Factors!$A:$A,Monetization_Factors!$D:$D),"")</f>
        <v>1.9729531252930207E-3</v>
      </c>
      <c r="BN10">
        <f>IFERROR((R10+AX10+AH10)*_xlfn.XLOOKUP(Tool_Austria!BN$4,Monetization_Factors!$A:$A,Monetization_Factors!$D:$D),"")</f>
        <v>5.3230448592358061E-4</v>
      </c>
      <c r="BO10">
        <f>IFERROR((S10+AY10+AI10)*_xlfn.XLOOKUP(Tool_Austria!BO$4,Monetization_Factors!$A:$A,Monetization_Factors!$D:$D),"")</f>
        <v>4.3230492894878354E-3</v>
      </c>
      <c r="BP10">
        <f>IFERROR((T10+AZ10+AJ10)*_xlfn.XLOOKUP(Tool_Austria!BP$4,Monetization_Factors!$A:$A,Monetization_Factors!$D:$D),"")</f>
        <v>2.5781038970441227E-4</v>
      </c>
      <c r="BQ10">
        <f>IFERROR((U10+BA10+AK10)*_xlfn.XLOOKUP(Tool_Austria!BQ$4,Monetization_Factors!$A:$A,Monetization_Factors!$D:$D),"")</f>
        <v>1.0966152810526038E-2</v>
      </c>
      <c r="BR10" t="str">
        <f>IFERROR((V10+BB10+AL10)*_xlfn.XLOOKUP(Tool_Austria!BR$4,Monetization_Factors!$A:$A,Monetization_Factors!$D:$D),"")</f>
        <v/>
      </c>
      <c r="BS10">
        <f>IFERROR((W10+BC10+AM10)*_xlfn.XLOOKUP(Tool_Austria!BS$4,Monetization_Factors!$A:$A,Monetization_Factors!$D:$D),"")</f>
        <v>5.0903960669375608E-4</v>
      </c>
      <c r="BT10">
        <f>IFERROR((X10+BD10+AN10)*_xlfn.XLOOKUP(Tool_Austria!BT$4,Monetization_Factors!$A:$A,Monetization_Factors!$D:$D),"")</f>
        <v>8.1774919283389771E-3</v>
      </c>
      <c r="BU10">
        <f>IFERROR((Y10+BE10+AO10)*_xlfn.XLOOKUP(Tool_Austria!BU$4,Monetization_Factors!$A:$A,Monetization_Factors!$D:$D),"")</f>
        <v>7.6267039800662127E-4</v>
      </c>
      <c r="BV10">
        <f>IFERROR((Z10+BF10+AP10)*_xlfn.XLOOKUP(Tool_Austria!BV$4,Monetization_Factors!$A:$A,Monetization_Factors!$D:$D),"")</f>
        <v>8.1958673122555902E-3</v>
      </c>
      <c r="BW10">
        <f>IFERROR((AA10+BG10+AQ10)*_xlfn.XLOOKUP(Tool_Austria!BW$4,Monetization_Factors!$A:$A,Monetization_Factors!$D:$D),"")</f>
        <v>3.6171934498190539E-6</v>
      </c>
      <c r="BX10" s="38" t="str" cm="1">
        <f t="array" ref="BX10">IFERROR(_xlfn.IFS(I10&lt;&gt;0,I10*E10,I10="",J10*E10),"")</f>
        <v/>
      </c>
      <c r="BY10" s="38">
        <f t="shared" si="30"/>
        <v>0.21835933639164237</v>
      </c>
      <c r="BZ10" s="38">
        <f t="shared" si="31"/>
        <v>0.21835933639164237</v>
      </c>
      <c r="CA10" s="38">
        <f t="shared" si="32"/>
        <v>3.3593744060252671E-4</v>
      </c>
      <c r="CB10">
        <f t="shared" si="33"/>
        <v>0.83788037745017541</v>
      </c>
      <c r="CC10">
        <f t="shared" si="0"/>
        <v>9.2363613345801765E-9</v>
      </c>
      <c r="CD10">
        <f t="shared" si="1"/>
        <v>0.10105446656491229</v>
      </c>
      <c r="CE10">
        <f t="shared" si="2"/>
        <v>1.5853230400005264E-3</v>
      </c>
      <c r="CF10">
        <f t="shared" si="3"/>
        <v>7.1218077923550871E-8</v>
      </c>
      <c r="CG10">
        <f t="shared" si="4"/>
        <v>9.5008358902252621E-9</v>
      </c>
      <c r="CH10">
        <f t="shared" si="5"/>
        <v>4.6301786936803509E-10</v>
      </c>
      <c r="CI10">
        <f t="shared" si="6"/>
        <v>9.8735943434622806E-3</v>
      </c>
      <c r="CJ10">
        <f t="shared" si="7"/>
        <v>1.0568636024640351E-4</v>
      </c>
      <c r="CK10">
        <f t="shared" si="8"/>
        <v>2.6807707616298246E-3</v>
      </c>
      <c r="CL10">
        <f t="shared" si="9"/>
        <v>4.203126678700439E-2</v>
      </c>
      <c r="CM10">
        <f t="shared" si="10"/>
        <v>10.460564237076492</v>
      </c>
      <c r="CN10">
        <f t="shared" si="11"/>
        <v>36.724277401861407</v>
      </c>
      <c r="CO10">
        <f t="shared" si="12"/>
        <v>0.12001245374491229</v>
      </c>
      <c r="CP10">
        <f t="shared" si="13"/>
        <v>4.9633411266382446</v>
      </c>
      <c r="CQ10">
        <f t="shared" si="14"/>
        <v>1.7314438096417194E-6</v>
      </c>
      <c r="CR10">
        <f t="shared" si="34"/>
        <v>1.2890467345387313E-3</v>
      </c>
      <c r="CS10">
        <f t="shared" si="15"/>
        <v>1.4209786668584887E-11</v>
      </c>
      <c r="CT10">
        <f t="shared" si="16"/>
        <v>1.5546841009986506E-4</v>
      </c>
      <c r="CU10">
        <f t="shared" si="17"/>
        <v>2.4389585230777329E-6</v>
      </c>
      <c r="CV10">
        <f t="shared" si="18"/>
        <v>1.0956627372853981E-10</v>
      </c>
      <c r="CW10">
        <f t="shared" si="19"/>
        <v>1.4616670600346557E-11</v>
      </c>
      <c r="CX10">
        <f t="shared" si="20"/>
        <v>7.1233518364313087E-13</v>
      </c>
      <c r="CY10">
        <f t="shared" si="21"/>
        <v>1.5190145143788124E-5</v>
      </c>
      <c r="CZ10">
        <f t="shared" si="22"/>
        <v>1.6259440037908232E-7</v>
      </c>
      <c r="DA10">
        <f t="shared" si="23"/>
        <v>4.1242627101997305E-6</v>
      </c>
      <c r="DB10">
        <f t="shared" si="24"/>
        <v>6.4663487364622144E-5</v>
      </c>
      <c r="DC10">
        <f t="shared" si="25"/>
        <v>1.6093175749348449E-2</v>
      </c>
      <c r="DD10">
        <f t="shared" si="26"/>
        <v>5.6498888310556009E-2</v>
      </c>
      <c r="DE10">
        <f t="shared" si="27"/>
        <v>1.8463454422294197E-4</v>
      </c>
      <c r="DF10">
        <f t="shared" si="28"/>
        <v>7.6359094255972993E-3</v>
      </c>
      <c r="DG10">
        <f t="shared" si="29"/>
        <v>2.6637597071411067E-9</v>
      </c>
      <c r="DH10" s="5">
        <f>IFERROR(((((L10+AB10)*(1/$H10))+AR10)/$F$2)/($B$2*('CAR.CAP_per person'!B$2)/(_xlfn.XLOOKUP($E$2,EU_countries_GDP!$A$2:$A$29,EU_countries_GDP!$E$2:$E$29))),"")</f>
        <v>0.25536754375035564</v>
      </c>
      <c r="DI10" s="5">
        <f>IFERROR(((((M10+AC10)*(1/$H10))+AS10)/$F$2)/($B$2*('CAR.CAP_per person'!C$2)/(_xlfn.XLOOKUP($E$2,EU_countries_GDP!$A$2:$A$29,EU_countries_GDP!$E$2:$E$29))),"")</f>
        <v>3.5651186088023532E-5</v>
      </c>
      <c r="DJ10" s="5">
        <f>IFERROR(((((N10+AD10)*(1/$H10))+AT10)/$F$2)/($B$2*('CAR.CAP_per person'!D$2)/(_xlfn.XLOOKUP($E$2,EU_countries_GDP!$A$2:$A$29,EU_countries_GDP!$E$2:$E$29))),"")</f>
        <v>4.006733430623049E-4</v>
      </c>
      <c r="DK10" s="5">
        <f>IFERROR(((((O10+AE10)*(1/$H10))+AU10)/$F$2)/($B$2*('CAR.CAP_per person'!E$2)/(_xlfn.XLOOKUP($E$2,EU_countries_GDP!$A$2:$A$29,EU_countries_GDP!$E$2:$E$29))),"")</f>
        <v>8.0858344025343636E-3</v>
      </c>
      <c r="DL10" s="5">
        <f>IFERROR(((((P10+AF10)*(1/$H10))+AV10)/$F$2)/($B$2*('CAR.CAP_per person'!F$2)/(_xlfn.XLOOKUP($E$2,EU_countries_GDP!$A$2:$A$29,EU_countries_GDP!$E$2:$E$29))),"")</f>
        <v>0.28311608836937263</v>
      </c>
      <c r="DM10" s="5">
        <f>IFERROR(((((Q10+AG10)*(1/$H10))+AW10)/$F$2)/($B$2*('CAR.CAP_per person'!G$2)/(_xlfn.XLOOKUP($E$2,EU_countries_GDP!$A$2:$A$29,EU_countries_GDP!$E$2:$E$29))),"")</f>
        <v>2.0582325575125487E-2</v>
      </c>
      <c r="DN10" s="5">
        <f>IFERROR(((((R10+AH10)*(1/$H10))+AX10)/$F$2)/($B$2*('CAR.CAP_per person'!H$2)/(_xlfn.XLOOKUP($E$2,EU_countries_GDP!$A$2:$A$29,EU_countries_GDP!$E$2:$E$29))),"")</f>
        <v>2.208227664909397E-4</v>
      </c>
      <c r="DO10" s="5">
        <f>IFERROR(((((S10+AI10)*(1/$H10))+AY10)/$F$2)/($B$2*('CAR.CAP_per person'!I$2)/(_xlfn.XLOOKUP($E$2,EU_countries_GDP!$A$2:$A$29,EU_countries_GDP!$E$2:$E$29))),"")</f>
        <v>2.007954309610625E-2</v>
      </c>
      <c r="DP10" s="5">
        <f>IFERROR(((((T10+AJ10)*(1/$H10))+AZ10)/$F$2)/($B$2*('CAR.CAP_per person'!J$2)/(_xlfn.XLOOKUP($E$2,EU_countries_GDP!$A$2:$A$29,EU_countries_GDP!$E$2:$E$29))),"")</f>
        <v>3.7839049927554019E-2</v>
      </c>
      <c r="DQ10" s="5">
        <f>IFERROR(((((U10+AK10)*(1/$H10))+BA10)/$F$2)/($B$2*('CAR.CAP_per person'!K$2)/(_xlfn.XLOOKUP($E$2,EU_countries_GDP!$A$2:$A$29,EU_countries_GDP!$E$2:$E$29))),"")</f>
        <v>2.7847492458959098E-2</v>
      </c>
      <c r="DR10" s="5">
        <f>IFERROR(((((V10+AL10)*(1/$H10))+BB10)/$F$2)/($B$2*('CAR.CAP_per person'!L$2)/(_xlfn.XLOOKUP($E$2,EU_countries_GDP!$A$2:$A$29,EU_countries_GDP!$E$2:$E$29))),"")</f>
        <v>1.3960482620499155E-2</v>
      </c>
      <c r="DS10" s="5">
        <f>IFERROR(((((W10+AM10)*(1/$H10))+BC10)/$F$2)/($B$2*('CAR.CAP_per person'!M$2)/(_xlfn.XLOOKUP($E$2,EU_countries_GDP!$A$2:$A$29,EU_countries_GDP!$E$2:$E$29))),"")</f>
        <v>0.1515767766403868</v>
      </c>
      <c r="DT10" s="5">
        <f>IFERROR(((((X10+AN10)*(1/$H10))+BD10)/$F$2)/($B$2*('CAR.CAP_per person'!N$2)/(_xlfn.XLOOKUP($E$2,EU_countries_GDP!$A$2:$A$29,EU_countries_GDP!$E$2:$E$29))),"")</f>
        <v>6.0271675882865932</v>
      </c>
      <c r="DU10" s="5">
        <f>IFERROR(((((Y10+AO10)*(1/$H10))+BE10)/$F$2)/($B$2*('CAR.CAP_per person'!O$2)/(_xlfn.XLOOKUP($E$2,EU_countries_GDP!$A$2:$A$29,EU_countries_GDP!$E$2:$E$29))),"")</f>
        <v>1.3653777366859534E-3</v>
      </c>
      <c r="DV10" s="5">
        <f>IFERROR(((((Z10+AP10)*(1/$H10))+BF10)/$F$2)/($B$2*('CAR.CAP_per person'!P$2)/(_xlfn.XLOOKUP($E$2,EU_countries_GDP!$A$2:$A$29,EU_countries_GDP!$E$2:$E$29))),"")</f>
        <v>4.5984370023022365E-2</v>
      </c>
      <c r="DW10" s="5">
        <f>IFERROR(((((AA10+AQ10)*(1/$H10))+BG10)/$F$2)/($B$2*('CAR.CAP_per person'!Q$2)/(_xlfn.XLOOKUP($E$2,EU_countries_GDP!$A$2:$A$29,EU_countries_GDP!$E$2:$E$29))),"")</f>
        <v>1.6352695760997012E-2</v>
      </c>
    </row>
    <row r="11" spans="1:127">
      <c r="A11" t="s">
        <v>176</v>
      </c>
      <c r="B11" t="str">
        <f>_xlfn.XLOOKUP(D11,Table5[Ingredient],Table5[Category],"",FALSE)</f>
        <v xml:space="preserve">Other </v>
      </c>
      <c r="C11" s="33" t="s">
        <v>177</v>
      </c>
      <c r="D11" s="33" t="s">
        <v>187</v>
      </c>
      <c r="E11" s="33">
        <v>9.6799999999999997E-2</v>
      </c>
      <c r="F11" s="33" t="s">
        <v>182</v>
      </c>
      <c r="G11" s="33" t="s">
        <v>180</v>
      </c>
      <c r="H11" s="91">
        <f>Dataset_AT!R8</f>
        <v>7.3222390317700448E-2</v>
      </c>
      <c r="I11" s="33"/>
      <c r="J11" s="37">
        <f>IFERROR(INDEX('AveragePrices&amp;Codes'!G:AG, MATCH($D11, 'AveragePrices&amp;Codes'!$A:$A, 0), MATCH(Tool_Austria!$E$2, 'AveragePrices&amp;Codes'!$G$1:$AG$1, 0)),"")</f>
        <v>2.7022484230769233</v>
      </c>
      <c r="K11" s="37">
        <f>IFERROR(E11/(_xlfn.XLOOKUP(A11,Dataset_AT!$V$2:$V$9,Dataset_AT!$W$2:$W$9)),"")</f>
        <v>1.4447761194029849E-3</v>
      </c>
      <c r="L11">
        <f>IFERROR(IF($F11="Raw",_xlfn.XLOOKUP(_xlfn.XLOOKUP(Tool_Austria!$D11,'AveragePrices&amp;Codes'!$A:$A,'AveragePrices&amp;Codes'!$B:$B),AGRIBALYSE_Raw!$B:$B,AGRIBALYSE_Raw!O:O)*$E11,_xlfn.XLOOKUP(_xlfn.XLOOKUP(Tool_Austria!$D11,'AveragePrices&amp;Codes'!$A:$A,'AveragePrices&amp;Codes'!$B:$B),AGRIBALYSE_Cooked!$C:$C,AGRIBALYSE_Cooked!P:P)*$E11),"")</f>
        <v>0.22282296275555552</v>
      </c>
      <c r="M11">
        <f>IFERROR(IF($F11="Raw",_xlfn.XLOOKUP(_xlfn.XLOOKUP(Tool_Austria!$D11,'AveragePrices&amp;Codes'!$A:$A,'AveragePrices&amp;Codes'!$B:$B),AGRIBALYSE_Raw!$B:$B,AGRIBALYSE_Raw!P:P)*$E11,_xlfn.XLOOKUP(_xlfn.XLOOKUP(Tool_Austria!$D11,'AveragePrices&amp;Codes'!$A:$A,'AveragePrices&amp;Codes'!$B:$B),AGRIBALYSE_Cooked!$C:$C,AGRIBALYSE_Cooked!Q:Q)*$E11),"")</f>
        <v>4.2115840799999992E-9</v>
      </c>
      <c r="N11">
        <f>IFERROR(IF($F11="Raw",_xlfn.XLOOKUP(_xlfn.XLOOKUP(Tool_Austria!$D11,'AveragePrices&amp;Codes'!$A:$A,'AveragePrices&amp;Codes'!$B:$B),AGRIBALYSE_Raw!$B:$B,AGRIBALYSE_Raw!Q:Q)*$E11,_xlfn.XLOOKUP(_xlfn.XLOOKUP(Tool_Austria!$D11,'AveragePrices&amp;Codes'!$A:$A,'AveragePrices&amp;Codes'!$B:$B),AGRIBALYSE_Cooked!$C:$C,AGRIBALYSE_Cooked!R:R)*$E11),"")</f>
        <v>2.7137818693333333E-2</v>
      </c>
      <c r="O11">
        <f>IFERROR(IF($F11="Raw",_xlfn.XLOOKUP(_xlfn.XLOOKUP(Tool_Austria!$D11,'AveragePrices&amp;Codes'!$A:$A,'AveragePrices&amp;Codes'!$B:$B),AGRIBALYSE_Raw!$B:$B,AGRIBALYSE_Raw!R:R)*$E11,_xlfn.XLOOKUP(_xlfn.XLOOKUP(Tool_Austria!$D11,'AveragePrices&amp;Codes'!$A:$A,'AveragePrices&amp;Codes'!$B:$B),AGRIBALYSE_Cooked!$C:$C,AGRIBALYSE_Cooked!S:S)*$E11),"")</f>
        <v>8.2224506711111103E-4</v>
      </c>
      <c r="P11">
        <f>IFERROR(IF($F11="Raw",_xlfn.XLOOKUP(_xlfn.XLOOKUP(Tool_Austria!$D11,'AveragePrices&amp;Codes'!$A:$A,'AveragePrices&amp;Codes'!$B:$B),AGRIBALYSE_Raw!$B:$B,AGRIBALYSE_Raw!S:S)*$E11,_xlfn.XLOOKUP(_xlfn.XLOOKUP(Tool_Austria!$D11,'AveragePrices&amp;Codes'!$A:$A,'AveragePrices&amp;Codes'!$B:$B),AGRIBALYSE_Cooked!$C:$C,AGRIBALYSE_Cooked!T:T)*$E11),"")</f>
        <v>2.5582447048888889E-8</v>
      </c>
      <c r="Q11">
        <f>IFERROR(IF($F11="Raw",_xlfn.XLOOKUP(_xlfn.XLOOKUP(Tool_Austria!$D11,'AveragePrices&amp;Codes'!$A:$A,'AveragePrices&amp;Codes'!$B:$B),AGRIBALYSE_Raw!$B:$B,AGRIBALYSE_Raw!T:T)*$E11,_xlfn.XLOOKUP(_xlfn.XLOOKUP(Tool_Austria!$D11,'AveragePrices&amp;Codes'!$A:$A,'AveragePrices&amp;Codes'!$B:$B),AGRIBALYSE_Cooked!$C:$C,AGRIBALYSE_Cooked!U:U)*$E11),"")</f>
        <v>3.3200291911111108E-9</v>
      </c>
      <c r="R11">
        <f>IFERROR(IF($F11="Raw",_xlfn.XLOOKUP(_xlfn.XLOOKUP(Tool_Austria!$D11,'AveragePrices&amp;Codes'!$A:$A,'AveragePrices&amp;Codes'!$B:$B),AGRIBALYSE_Raw!$B:$B,AGRIBALYSE_Raw!U:U)*$E11,_xlfn.XLOOKUP(_xlfn.XLOOKUP(Tool_Austria!$D11,'AveragePrices&amp;Codes'!$A:$A,'AveragePrices&amp;Codes'!$B:$B),AGRIBALYSE_Cooked!$C:$C,AGRIBALYSE_Cooked!V:V)*$E11),"")</f>
        <v>2.654803565333333E-10</v>
      </c>
      <c r="S11">
        <f>IFERROR(IF($F11="Raw",_xlfn.XLOOKUP(_xlfn.XLOOKUP(Tool_Austria!$D11,'AveragePrices&amp;Codes'!$A:$A,'AveragePrices&amp;Codes'!$B:$B),AGRIBALYSE_Raw!$B:$B,AGRIBALYSE_Raw!V:V)*$E11,_xlfn.XLOOKUP(_xlfn.XLOOKUP(Tool_Austria!$D11,'AveragePrices&amp;Codes'!$A:$A,'AveragePrices&amp;Codes'!$B:$B),AGRIBALYSE_Cooked!$C:$C,AGRIBALYSE_Cooked!W:W)*$E11),"")</f>
        <v>3.435869643555555E-3</v>
      </c>
      <c r="T11">
        <f>IFERROR(IF($F11="Raw",_xlfn.XLOOKUP(_xlfn.XLOOKUP(Tool_Austria!$D11,'AveragePrices&amp;Codes'!$A:$A,'AveragePrices&amp;Codes'!$B:$B),AGRIBALYSE_Raw!$B:$B,AGRIBALYSE_Raw!W:W)*$E11,_xlfn.XLOOKUP(_xlfn.XLOOKUP(Tool_Austria!$D11,'AveragePrices&amp;Codes'!$A:$A,'AveragePrices&amp;Codes'!$B:$B),AGRIBALYSE_Cooked!$C:$C,AGRIBALYSE_Cooked!X:X)*$E11),"")</f>
        <v>6.1673466604444445E-5</v>
      </c>
      <c r="U11">
        <f>IFERROR(IF($F11="Raw",_xlfn.XLOOKUP(_xlfn.XLOOKUP(Tool_Austria!$D11,'AveragePrices&amp;Codes'!$A:$A,'AveragePrices&amp;Codes'!$B:$B),AGRIBALYSE_Raw!$B:$B,AGRIBALYSE_Raw!X:X)*$E11,_xlfn.XLOOKUP(_xlfn.XLOOKUP(Tool_Austria!$D11,'AveragePrices&amp;Codes'!$A:$A,'AveragePrices&amp;Codes'!$B:$B),AGRIBALYSE_Cooked!$C:$C,AGRIBALYSE_Cooked!Y:Y)*$E11),"")</f>
        <v>1.5104936586666667E-3</v>
      </c>
      <c r="V11">
        <f>IFERROR(IF($F11="Raw",_xlfn.XLOOKUP(_xlfn.XLOOKUP(Tool_Austria!$D11,'AveragePrices&amp;Codes'!$A:$A,'AveragePrices&amp;Codes'!$B:$B),AGRIBALYSE_Raw!$B:$B,AGRIBALYSE_Raw!Y:Y)*$E11,_xlfn.XLOOKUP(_xlfn.XLOOKUP(Tool_Austria!$D11,'AveragePrices&amp;Codes'!$A:$A,'AveragePrices&amp;Codes'!$B:$B),AGRIBALYSE_Cooked!$C:$C,AGRIBALYSE_Cooked!Z:Z)*$E11),"")</f>
        <v>1.4867359271111109E-2</v>
      </c>
      <c r="W11">
        <f>IFERROR(IF($F11="Raw",_xlfn.XLOOKUP(_xlfn.XLOOKUP(Tool_Austria!$D11,'AveragePrices&amp;Codes'!$A:$A,'AveragePrices&amp;Codes'!$B:$B),AGRIBALYSE_Raw!$B:$B,AGRIBALYSE_Raw!Z:Z)*$E11,_xlfn.XLOOKUP(_xlfn.XLOOKUP(Tool_Austria!$D11,'AveragePrices&amp;Codes'!$A:$A,'AveragePrices&amp;Codes'!$B:$B),AGRIBALYSE_Cooked!$C:$C,AGRIBALYSE_Cooked!AA:AA)*$E11),"")</f>
        <v>7.3771712373333331</v>
      </c>
      <c r="X11">
        <f>IFERROR(IF($F11="Raw",_xlfn.XLOOKUP(_xlfn.XLOOKUP(Tool_Austria!$D11,'AveragePrices&amp;Codes'!$A:$A,'AveragePrices&amp;Codes'!$B:$B),AGRIBALYSE_Raw!$B:$B,AGRIBALYSE_Raw!AA:AA)*$E11,_xlfn.XLOOKUP(_xlfn.XLOOKUP(Tool_Austria!$D11,'AveragePrices&amp;Codes'!$A:$A,'AveragePrices&amp;Codes'!$B:$B),AGRIBALYSE_Cooked!$C:$C,AGRIBALYSE_Cooked!AB:AB)*$E11),"")</f>
        <v>19.328119457777774</v>
      </c>
      <c r="Y11">
        <f>IFERROR(IF($F11="Raw",_xlfn.XLOOKUP(_xlfn.XLOOKUP(Tool_Austria!$D11,'AveragePrices&amp;Codes'!$A:$A,'AveragePrices&amp;Codes'!$B:$B),AGRIBALYSE_Raw!$B:$B,AGRIBALYSE_Raw!AB:AB)*$E11,_xlfn.XLOOKUP(_xlfn.XLOOKUP(Tool_Austria!$D11,'AveragePrices&amp;Codes'!$A:$A,'AveragePrices&amp;Codes'!$B:$B),AGRIBALYSE_Cooked!$C:$C,AGRIBALYSE_Cooked!AC:AC)*$E11),"")</f>
        <v>9.291049640888889E-2</v>
      </c>
      <c r="Z11">
        <f>IFERROR(IF($F11="Raw",_xlfn.XLOOKUP(_xlfn.XLOOKUP(Tool_Austria!$D11,'AveragePrices&amp;Codes'!$A:$A,'AveragePrices&amp;Codes'!$B:$B),AGRIBALYSE_Raw!$B:$B,AGRIBALYSE_Raw!AC:AC)*$E11,_xlfn.XLOOKUP(_xlfn.XLOOKUP(Tool_Austria!$D11,'AveragePrices&amp;Codes'!$A:$A,'AveragePrices&amp;Codes'!$B:$B),AGRIBALYSE_Cooked!$C:$C,AGRIBALYSE_Cooked!AD:AD)*$E11),"")</f>
        <v>1.9348476497777778</v>
      </c>
      <c r="AA11">
        <f>IFERROR(IF($F11="Raw",_xlfn.XLOOKUP(_xlfn.XLOOKUP(Tool_Austria!$D11,'AveragePrices&amp;Codes'!$A:$A,'AveragePrices&amp;Codes'!$B:$B),AGRIBALYSE_Raw!$B:$B,AGRIBALYSE_Raw!AD:AD)*$E11,_xlfn.XLOOKUP(_xlfn.XLOOKUP(Tool_Austria!$D11,'AveragePrices&amp;Codes'!$A:$A,'AveragePrices&amp;Codes'!$B:$B),AGRIBALYSE_Cooked!$C:$C,AGRIBALYSE_Cooked!AE:AE)*$E11),"")</f>
        <v>8.2031092782222223E-7</v>
      </c>
      <c r="AB11" cm="1">
        <f t="array" ref="AB11">IFERROR(_xlfn.XLOOKUP(Tool_Austria!$F11&amp;$E$2,'Cooking methods'!$A:$A&amp;'Cooking methods'!$B:$B,'Cooking methods'!C:C)*$E11,"")</f>
        <v>2.5558405370666667E-2</v>
      </c>
      <c r="AC11" cm="1">
        <f t="array" ref="AC11">IFERROR(_xlfn.XLOOKUP(Tool_Austria!$F11&amp;$E$2,'Cooking methods'!$A:$A&amp;'Cooking methods'!$B:$B,'Cooking methods'!D:D)*$E11,"")</f>
        <v>4.7650590307466661E-10</v>
      </c>
      <c r="AD11" cm="1">
        <f t="array" ref="AD11">IFERROR(_xlfn.XLOOKUP(Tool_Austria!$F11&amp;$E$2,'Cooking methods'!$A:$A&amp;'Cooking methods'!$B:$B,'Cooking methods'!E:E)*$E11,"")</f>
        <v>1.7412416266666668E-2</v>
      </c>
      <c r="AE11" cm="1">
        <f t="array" ref="AE11">IFERROR(_xlfn.XLOOKUP(Tool_Austria!$F11&amp;$E$2,'Cooking methods'!$A:$A&amp;'Cooking methods'!$B:$B,'Cooking methods'!F:F)*$E11,"")</f>
        <v>5.7436956631999999E-5</v>
      </c>
      <c r="AF11" cm="1">
        <f t="array" ref="AF11">IFERROR(_xlfn.XLOOKUP(Tool_Austria!$F11&amp;$E$2,'Cooking methods'!$A:$A&amp;'Cooking methods'!$B:$B,'Cooking methods'!G:G)*$E11,"")</f>
        <v>3.3478723989333335E-10</v>
      </c>
      <c r="AG11" cm="1">
        <f t="array" ref="AG11">IFERROR(_xlfn.XLOOKUP(Tool_Austria!$F11&amp;$E$2,'Cooking methods'!$A:$A&amp;'Cooking methods'!$B:$B,'Cooking methods'!H:H)*$E11,"")</f>
        <v>2.01406989696E-10</v>
      </c>
      <c r="AH11" cm="1">
        <f t="array" ref="AH11">IFERROR(_xlfn.XLOOKUP(Tool_Austria!$F11&amp;$E$2,'Cooking methods'!$A:$A&amp;'Cooking methods'!$B:$B,'Cooking methods'!I:I)*$E11,"")</f>
        <v>4.8198514736533334E-11</v>
      </c>
      <c r="AI11" cm="1">
        <f t="array" ref="AI11">IFERROR(_xlfn.XLOOKUP(Tool_Austria!$F11&amp;$E$2,'Cooking methods'!$A:$A&amp;'Cooking methods'!$B:$B,'Cooking methods'!J:J)*$E11,"")</f>
        <v>1.1432717750666666E-4</v>
      </c>
      <c r="AJ11" cm="1">
        <f t="array" ref="AJ11">IFERROR(_xlfn.XLOOKUP(Tool_Austria!$F11&amp;$E$2,'Cooking methods'!$A:$A&amp;'Cooking methods'!$B:$B,'Cooking methods'!K:K)*$E11,"")</f>
        <v>2.4498001865333336E-5</v>
      </c>
      <c r="AK11" cm="1">
        <f t="array" ref="AK11">IFERROR(_xlfn.XLOOKUP(Tool_Austria!$F11&amp;$E$2,'Cooking methods'!$A:$A&amp;'Cooking methods'!$B:$B,'Cooking methods'!L:L)*$E11,"")</f>
        <v>2.2088885573333336E-5</v>
      </c>
      <c r="AL11" cm="1">
        <f t="array" ref="AL11">IFERROR(_xlfn.XLOOKUP(Tool_Austria!$F11&amp;$E$2,'Cooking methods'!$A:$A&amp;'Cooking methods'!$B:$B,'Cooking methods'!M:M)*$E11,"")</f>
        <v>1.6225505486666667E-4</v>
      </c>
      <c r="AM11" cm="1">
        <f t="array" ref="AM11">IFERROR(_xlfn.XLOOKUP(Tool_Austria!$F11&amp;$E$2,'Cooking methods'!$A:$A&amp;'Cooking methods'!$B:$B,'Cooking methods'!N:N)*$E11,"")</f>
        <v>8.3376377450666672E-2</v>
      </c>
      <c r="AN11" cm="1">
        <f t="array" ref="AN11">IFERROR(_xlfn.XLOOKUP(Tool_Austria!$F11&amp;$E$2,'Cooking methods'!$A:$A&amp;'Cooking methods'!$B:$B,'Cooking methods'!O:O)*$E11,"")</f>
        <v>6.6876987173333333E-2</v>
      </c>
      <c r="AO11" cm="1">
        <f t="array" ref="AO11">IFERROR(_xlfn.XLOOKUP(Tool_Austria!$F11&amp;$E$2,'Cooking methods'!$A:$A&amp;'Cooking methods'!$B:$B,'Cooking methods'!P:P)*$E11,"")</f>
        <v>1.3077865210666667E-2</v>
      </c>
      <c r="AP11" cm="1">
        <f t="array" ref="AP11">IFERROR(_xlfn.XLOOKUP(Tool_Austria!$F11&amp;$E$2,'Cooking methods'!$A:$A&amp;'Cooking methods'!$B:$B,'Cooking methods'!Q:Q)*$E11,"")</f>
        <v>0.6105678592053333</v>
      </c>
      <c r="AQ11" cm="1">
        <f t="array" ref="AQ11">IFERROR(_xlfn.XLOOKUP(Tool_Austria!$F11&amp;$E$2,'Cooking methods'!$A:$A&amp;'Cooking methods'!$B:$B,'Cooking methods'!R:R)*$E11,"")</f>
        <v>4.317476897653334E-8</v>
      </c>
      <c r="AR11" cm="1">
        <f t="array" ref="AR11">IFERROR(_xlfn.XLOOKUP(Tool_Austria!$G11&amp;$E$2,'Waste management'!$A:$A&amp;'Waste management'!$B:$B,'Waste management'!C:C)*$E11,"")</f>
        <v>5.4198319999999994E-3</v>
      </c>
      <c r="AS11" cm="1">
        <f t="array" ref="AS11">IFERROR(_xlfn.XLOOKUP(Tool_Austria!$G11&amp;$E$2,'Waste management'!$A:$A&amp;'Waste management'!$B:$B,'Waste management'!D:D)*$E11,"")</f>
        <v>3.69776968E-11</v>
      </c>
      <c r="AT11" cm="1">
        <f t="array" ref="AT11">IFERROR(_xlfn.XLOOKUP(Tool_Austria!$G11&amp;$E$2,'Waste management'!$A:$A&amp;'Waste management'!$B:$B,'Waste management'!E:E)*$E11,"")</f>
        <v>9.9704000000000006E-5</v>
      </c>
      <c r="AU11" cm="1">
        <f t="array" ref="AU11">IFERROR(_xlfn.XLOOKUP(Tool_Austria!$G11&amp;$E$2,'Waste management'!$A:$A&amp;'Waste management'!$B:$B,'Waste management'!F:F)*$E11,"")</f>
        <v>1.1616E-5</v>
      </c>
      <c r="AV11" cm="1">
        <f t="array" ref="AV11">IFERROR(_xlfn.XLOOKUP(Tool_Austria!$G11&amp;$E$2,'Waste management'!$A:$A&amp;'Waste management'!$B:$B,'Waste management'!G:G)*$E11,"")</f>
        <v>1.1209052799999999E-9</v>
      </c>
      <c r="AW11" cm="1">
        <f t="array" ref="AW11">IFERROR(_xlfn.XLOOKUP(Tool_Austria!$G11&amp;$E$2,'Waste management'!$A:$A&amp;'Waste management'!$B:$B,'Waste management'!H:H)*$E11,"")</f>
        <v>3.6537256799999997E-11</v>
      </c>
      <c r="AX11" cm="1">
        <f t="array" ref="AX11">IFERROR(_xlfn.XLOOKUP(Tool_Austria!$G11&amp;$E$2,'Waste management'!$A:$A&amp;'Waste management'!$B:$B,'Waste management'!I:I)*$E11,"")</f>
        <v>2.5976957600000002E-11</v>
      </c>
      <c r="AY11" cm="1">
        <f t="array" ref="AY11">IFERROR(_xlfn.XLOOKUP(Tool_Austria!$G11&amp;$E$2,'Waste management'!$A:$A&amp;'Waste management'!$B:$B,'Waste management'!J:J)*$E11,"")</f>
        <v>2.13928E-4</v>
      </c>
      <c r="AZ11" cm="1">
        <f t="array" ref="AZ11">IFERROR(_xlfn.XLOOKUP(Tool_Austria!$G11&amp;$E$2,'Waste management'!$A:$A&amp;'Waste management'!$B:$B,'Waste management'!K:K)*$E11,"")</f>
        <v>5.2072785599999998E-7</v>
      </c>
      <c r="BA11" cm="1">
        <f t="array" ref="BA11">IFERROR(_xlfn.XLOOKUP(Tool_Austria!$G11&amp;$E$2,'Waste management'!$A:$A&amp;'Waste management'!$B:$B,'Waste management'!L:L)*$E11,"")</f>
        <v>9.3703755200000002E-6</v>
      </c>
      <c r="BB11" cm="1">
        <f t="array" ref="BB11">IFERROR(_xlfn.XLOOKUP(Tool_Austria!$G11&amp;$E$2,'Waste management'!$A:$A&amp;'Waste management'!$B:$B,'Waste management'!M:M)*$E11,"")</f>
        <v>9.42832E-4</v>
      </c>
      <c r="BC11" cm="1">
        <f t="array" ref="BC11">IFERROR(_xlfn.XLOOKUP(Tool_Austria!$G11&amp;$E$2,'Waste management'!$A:$A&amp;'Waste management'!$B:$B,'Waste management'!N:N)*$E11,"")</f>
        <v>0.81071355199999995</v>
      </c>
      <c r="BD11" cm="1">
        <f t="array" ref="BD11">IFERROR(_xlfn.XLOOKUP(Tool_Austria!$G11&amp;$E$2,'Waste management'!$A:$A&amp;'Waste management'!$B:$B,'Waste management'!O:O)*$E11,"")</f>
        <v>5.1692167999999997E-2</v>
      </c>
      <c r="BE11" cm="1">
        <f t="array" ref="BE11">IFERROR(_xlfn.XLOOKUP(Tool_Austria!$G11&amp;$E$2,'Waste management'!$A:$A&amp;'Waste management'!$B:$B,'Waste management'!P:P)*$E11,"")</f>
        <v>1.1161039999999999E-3</v>
      </c>
      <c r="BF11" cm="1">
        <f t="array" ref="BF11">IFERROR(_xlfn.XLOOKUP(Tool_Austria!$G11&amp;$E$2,'Waste management'!$A:$A&amp;'Waste management'!$B:$B,'Waste management'!Q:Q)*$E11,"")</f>
        <v>3.2485111999999997E-2</v>
      </c>
      <c r="BG11" cm="1">
        <f t="array" ref="BG11">IFERROR(_xlfn.XLOOKUP(Tool_Austria!$G11&amp;$E$2,'Waste management'!$A:$A&amp;'Waste management'!$B:$B,'Waste management'!R:R)*$E11,"")</f>
        <v>1.0557007999999999E-8</v>
      </c>
      <c r="BH11">
        <f>IFERROR((L11+AR11+AB11)*_xlfn.XLOOKUP(Tool_Austria!BH$4,Monetization_Factors!$A:$A,Monetization_Factors!$D:$D),"")</f>
        <v>3.3019757029225175E-2</v>
      </c>
      <c r="BI11">
        <f>IFERROR((M11+AS11+AC11)*_xlfn.XLOOKUP(Tool_Austria!BI$4,Monetization_Factors!$A:$A,Monetization_Factors!$D:$D),"")</f>
        <v>1.8914935924836255E-7</v>
      </c>
      <c r="BJ11">
        <f>IFERROR((N11+AT11+AD11)*_xlfn.XLOOKUP(Tool_Austria!BJ$4,Monetization_Factors!$A:$A,Monetization_Factors!$D:$D),"")</f>
        <v>6.8143990590968859E-5</v>
      </c>
      <c r="BK11">
        <f>IFERROR((O11+AU11+AE11)*_xlfn.XLOOKUP(Tool_Austria!BK$4,Monetization_Factors!$A:$A,Monetization_Factors!$D:$D),"")</f>
        <v>1.3491342772068236E-3</v>
      </c>
      <c r="BL11">
        <f>IFERROR((P11+AV11+AF11)*_xlfn.XLOOKUP(Tool_Austria!BL$4,Monetization_Factors!$A:$A,Monetization_Factors!$D:$D),"")</f>
        <v>2.6991471357620408E-2</v>
      </c>
      <c r="BM11">
        <f>IFERROR((Q11+AW11+AG11)*_xlfn.XLOOKUP(Tool_Austria!BM$4,Monetization_Factors!$A:$A,Monetization_Factors!$D:$D),"")</f>
        <v>7.3885233831463078E-4</v>
      </c>
      <c r="BN11">
        <f>IFERROR((R11+AX11+AH11)*_xlfn.XLOOKUP(Tool_Austria!BN$4,Monetization_Factors!$A:$A,Monetization_Factors!$D:$D),"")</f>
        <v>3.9048238381013932E-4</v>
      </c>
      <c r="BO11">
        <f>IFERROR((S11+AY11+AI11)*_xlfn.XLOOKUP(Tool_Austria!BO$4,Monetization_Factors!$A:$A,Monetization_Factors!$D:$D),"")</f>
        <v>1.6480824071946265E-3</v>
      </c>
      <c r="BP11">
        <f>IFERROR((T11+AZ11+AJ11)*_xlfn.XLOOKUP(Tool_Austria!BP$4,Monetization_Factors!$A:$A,Monetization_Factors!$D:$D),"")</f>
        <v>2.1147619112789684E-4</v>
      </c>
      <c r="BQ11">
        <f>IFERROR((U11+BA11+AK11)*_xlfn.XLOOKUP(Tool_Austria!BQ$4,Monetization_Factors!$A:$A,Monetization_Factors!$D:$D),"")</f>
        <v>6.3076230115418882E-3</v>
      </c>
      <c r="BR11" t="str">
        <f>IFERROR((V11+BB11+AL11)*_xlfn.XLOOKUP(Tool_Austria!BR$4,Monetization_Factors!$A:$A,Monetization_Factors!$D:$D),"")</f>
        <v/>
      </c>
      <c r="BS11">
        <f>IFERROR((W11+BC11+AM11)*_xlfn.XLOOKUP(Tool_Austria!BS$4,Monetization_Factors!$A:$A,Monetization_Factors!$D:$D),"")</f>
        <v>4.0250214384016672E-4</v>
      </c>
      <c r="BT11">
        <f>IFERROR((X11+BD11+AN11)*_xlfn.XLOOKUP(Tool_Austria!BT$4,Monetization_Factors!$A:$A,Monetization_Factors!$D:$D),"")</f>
        <v>4.3302455600465767E-3</v>
      </c>
      <c r="BU11">
        <f>IFERROR((Y11+BE11+AO11)*_xlfn.XLOOKUP(Tool_Austria!BU$4,Monetization_Factors!$A:$A,Monetization_Factors!$D:$D),"")</f>
        <v>6.8064107410032717E-4</v>
      </c>
      <c r="BV11">
        <f>IFERROR((Z11+BF11+AP11)*_xlfn.XLOOKUP(Tool_Austria!BV$4,Monetization_Factors!$A:$A,Monetization_Factors!$D:$D),"")</f>
        <v>4.2568364524381008E-3</v>
      </c>
      <c r="BW11">
        <f>IFERROR((AA11+BG11+AQ11)*_xlfn.XLOOKUP(Tool_Austria!BW$4,Monetization_Factors!$A:$A,Monetization_Factors!$D:$D),"")</f>
        <v>1.825979872436288E-6</v>
      </c>
      <c r="BX11" s="38" cm="1">
        <f t="array" ref="BX11">IFERROR(_xlfn.IFS(I11&lt;&gt;0,I11*E11,I11="",J11*E11),"")</f>
        <v>0.26157764735384614</v>
      </c>
      <c r="BY11" s="38">
        <f t="shared" si="30"/>
        <v>8.0397263346289397E-2</v>
      </c>
      <c r="BZ11" s="38">
        <f t="shared" si="31"/>
        <v>0.34197491070013553</v>
      </c>
      <c r="CA11" s="38">
        <f t="shared" si="32"/>
        <v>5.2611524723097773E-4</v>
      </c>
      <c r="CB11">
        <f t="shared" si="33"/>
        <v>0.2538012001262222</v>
      </c>
      <c r="CC11">
        <f t="shared" si="0"/>
        <v>4.7250676798746653E-9</v>
      </c>
      <c r="CD11">
        <f t="shared" si="1"/>
        <v>4.4649938960000003E-2</v>
      </c>
      <c r="CE11">
        <f t="shared" si="2"/>
        <v>8.91298023743111E-4</v>
      </c>
      <c r="CF11">
        <f t="shared" si="3"/>
        <v>2.7038139568782222E-8</v>
      </c>
      <c r="CG11">
        <f t="shared" si="4"/>
        <v>3.5579734376071107E-9</v>
      </c>
      <c r="CH11">
        <f t="shared" si="5"/>
        <v>3.3965582886986664E-10</v>
      </c>
      <c r="CI11">
        <f t="shared" si="6"/>
        <v>3.7641248210622215E-3</v>
      </c>
      <c r="CJ11">
        <f t="shared" si="7"/>
        <v>8.6692196325777781E-5</v>
      </c>
      <c r="CK11">
        <f t="shared" si="8"/>
        <v>1.54195291976E-3</v>
      </c>
      <c r="CL11">
        <f t="shared" si="9"/>
        <v>1.5972446325977777E-2</v>
      </c>
      <c r="CM11">
        <f t="shared" si="10"/>
        <v>8.271261166783999</v>
      </c>
      <c r="CN11">
        <f t="shared" si="11"/>
        <v>19.446688612951107</v>
      </c>
      <c r="CO11">
        <f t="shared" si="12"/>
        <v>0.10710446561955557</v>
      </c>
      <c r="CP11">
        <f t="shared" si="13"/>
        <v>2.5779006209831108</v>
      </c>
      <c r="CQ11">
        <f t="shared" si="14"/>
        <v>8.7404270479875548E-7</v>
      </c>
      <c r="CR11">
        <f t="shared" si="34"/>
        <v>3.9046338480957263E-4</v>
      </c>
      <c r="CS11">
        <f t="shared" si="15"/>
        <v>7.2693348921148694E-12</v>
      </c>
      <c r="CT11">
        <f t="shared" si="16"/>
        <v>6.8692213784615389E-5</v>
      </c>
      <c r="CU11">
        <f t="shared" si="17"/>
        <v>1.3712277288355553E-6</v>
      </c>
      <c r="CV11">
        <f t="shared" si="18"/>
        <v>4.1597137798126493E-11</v>
      </c>
      <c r="CW11">
        <f t="shared" si="19"/>
        <v>5.4738052886263241E-12</v>
      </c>
      <c r="CX11">
        <f t="shared" si="20"/>
        <v>5.2254742903056401E-13</v>
      </c>
      <c r="CY11">
        <f t="shared" si="21"/>
        <v>5.7909612631726481E-6</v>
      </c>
      <c r="CZ11">
        <f t="shared" si="22"/>
        <v>1.3337260973196582E-7</v>
      </c>
      <c r="DA11">
        <f t="shared" si="23"/>
        <v>2.3722352611692307E-6</v>
      </c>
      <c r="DB11">
        <f t="shared" si="24"/>
        <v>2.4572994347658117E-5</v>
      </c>
      <c r="DC11">
        <f t="shared" si="25"/>
        <v>1.272501717966769E-2</v>
      </c>
      <c r="DD11">
        <f t="shared" si="26"/>
        <v>2.991798248146324E-2</v>
      </c>
      <c r="DE11">
        <f t="shared" si="27"/>
        <v>1.6477610095316241E-4</v>
      </c>
      <c r="DF11">
        <f t="shared" si="28"/>
        <v>3.9660009553586324E-3</v>
      </c>
      <c r="DG11">
        <f t="shared" si="29"/>
        <v>1.3446810843057776E-9</v>
      </c>
      <c r="DH11" s="5">
        <f>IFERROR(((((L11+AB11)*(1/$H11))+AR11)/$F$2)/($B$2*('CAR.CAP_per person'!B$2)/(_xlfn.XLOOKUP($E$2,EU_countries_GDP!$A$2:$A$29,EU_countries_GDP!$E$2:$E$29))),"")</f>
        <v>7.639460911792513E-2</v>
      </c>
      <c r="DI11" s="5">
        <f>IFERROR(((((M11+AC11)*(1/$H11))+AS11)/$F$2)/($B$2*('CAR.CAP_per person'!C$2)/(_xlfn.XLOOKUP($E$2,EU_countries_GDP!$A$2:$A$29,EU_countries_GDP!$E$2:$E$29))),"")</f>
        <v>1.819025029851698E-5</v>
      </c>
      <c r="DJ11" s="5">
        <f>IFERROR(((((N11+AD11)*(1/$H11))+AT11)/$F$2)/($B$2*('CAR.CAP_per person'!D$2)/(_xlfn.XLOOKUP($E$2,EU_countries_GDP!$A$2:$A$29,EU_countries_GDP!$E$2:$E$29))),"")</f>
        <v>1.7686942995803271E-4</v>
      </c>
      <c r="DK11" s="5">
        <f>IFERROR(((((O11+AE11)*(1/$H11))+AU11)/$F$2)/($B$2*('CAR.CAP_per person'!E$2)/(_xlfn.XLOOKUP($E$2,EU_countries_GDP!$A$2:$A$29,EU_countries_GDP!$E$2:$E$29))),"")</f>
        <v>4.5295461254120997E-3</v>
      </c>
      <c r="DL11" s="5">
        <f>IFERROR(((((P11+AF11)*(1/$H11))+AV11)/$F$2)/($B$2*('CAR.CAP_per person'!F$2)/(_xlfn.XLOOKUP($E$2,EU_countries_GDP!$A$2:$A$29,EU_countries_GDP!$E$2:$E$29))),"")</f>
        <v>0.10527561813971222</v>
      </c>
      <c r="DM11" s="5">
        <f>IFERROR(((((Q11+AG11)*(1/$H11))+AW11)/$F$2)/($B$2*('CAR.CAP_per person'!G$2)/(_xlfn.XLOOKUP($E$2,EU_countries_GDP!$A$2:$A$29,EU_countries_GDP!$E$2:$E$29))),"")</f>
        <v>7.6686943598594419E-3</v>
      </c>
      <c r="DN11" s="5">
        <f>IFERROR(((((R11+AH11)*(1/$H11))+AX11)/$F$2)/($B$2*('CAR.CAP_per person'!H$2)/(_xlfn.XLOOKUP($E$2,EU_countries_GDP!$A$2:$A$29,EU_countries_GDP!$E$2:$E$29))),"")</f>
        <v>1.6096916586091182E-4</v>
      </c>
      <c r="DO11" s="5">
        <f>IFERROR(((((S11+AI11)*(1/$H11))+AY11)/$F$2)/($B$2*('CAR.CAP_per person'!I$2)/(_xlfn.XLOOKUP($E$2,EU_countries_GDP!$A$2:$A$29,EU_countries_GDP!$E$2:$E$29))),"")</f>
        <v>7.4384596299323213E-3</v>
      </c>
      <c r="DP11" s="5">
        <f>IFERROR(((((T11+AJ11)*(1/$H11))+AZ11)/$F$2)/($B$2*('CAR.CAP_per person'!J$2)/(_xlfn.XLOOKUP($E$2,EU_countries_GDP!$A$2:$A$29,EU_countries_GDP!$E$2:$E$29))),"")</f>
        <v>3.1042945064266279E-2</v>
      </c>
      <c r="DQ11" s="5">
        <f>IFERROR(((((U11+AK11)*(1/$H11))+BA11)/$F$2)/($B$2*('CAR.CAP_per person'!K$2)/(_xlfn.XLOOKUP($E$2,EU_countries_GDP!$A$2:$A$29,EU_countries_GDP!$E$2:$E$29))),"")</f>
        <v>1.5992149751187394E-2</v>
      </c>
      <c r="DR11" s="5">
        <f>IFERROR(((((V11+AL11)*(1/$H11))+BB11)/$F$2)/($B$2*('CAR.CAP_per person'!L$2)/(_xlfn.XLOOKUP($E$2,EU_countries_GDP!$A$2:$A$29,EU_countries_GDP!$E$2:$E$29))),"")</f>
        <v>5.1487416985904165E-3</v>
      </c>
      <c r="DS11" s="5">
        <f>IFERROR(((((W11+AM11)*(1/$H11))+BC11)/$F$2)/($B$2*('CAR.CAP_per person'!M$2)/(_xlfn.XLOOKUP($E$2,EU_countries_GDP!$A$2:$A$29,EU_countries_GDP!$E$2:$E$29))),"")</f>
        <v>0.11971418887206707</v>
      </c>
      <c r="DT11" s="5">
        <f>IFERROR(((((X11+AN11)*(1/$H11))+BD11)/$F$2)/($B$2*('CAR.CAP_per person'!N$2)/(_xlfn.XLOOKUP($E$2,EU_countries_GDP!$A$2:$A$29,EU_countries_GDP!$E$2:$E$29))),"")</f>
        <v>3.1889169804992359</v>
      </c>
      <c r="DU11" s="5">
        <f>IFERROR(((((Y11+AO11)*(1/$H11))+BE11)/$F$2)/($B$2*('CAR.CAP_per person'!O$2)/(_xlfn.XLOOKUP($E$2,EU_countries_GDP!$A$2:$A$29,EU_countries_GDP!$E$2:$E$29))),"")</f>
        <v>1.2198986636048161E-3</v>
      </c>
      <c r="DV11" s="5">
        <f>IFERROR(((((Z11+AP11)*(1/$H11))+BF11)/$F$2)/($B$2*('CAR.CAP_per person'!P$2)/(_xlfn.XLOOKUP($E$2,EU_countries_GDP!$A$2:$A$29,EU_countries_GDP!$E$2:$E$29))),"")</f>
        <v>2.3785150881471463E-2</v>
      </c>
      <c r="DW11" s="5">
        <f>IFERROR(((((AA11+AQ11)*(1/$H11))+BG11)/$F$2)/($B$2*('CAR.CAP_per person'!Q$2)/(_xlfn.XLOOKUP($E$2,EU_countries_GDP!$A$2:$A$29,EU_countries_GDP!$E$2:$E$29))),"")</f>
        <v>8.2205945458171479E-3</v>
      </c>
    </row>
    <row r="12" spans="1:127">
      <c r="A12" t="s">
        <v>176</v>
      </c>
      <c r="B12" t="str">
        <f>_xlfn.XLOOKUP(D12,Table5[Ingredient],Table5[Category],"",FALSE)</f>
        <v>Dairy products</v>
      </c>
      <c r="C12" s="33" t="s">
        <v>177</v>
      </c>
      <c r="D12" s="33" t="s">
        <v>183</v>
      </c>
      <c r="E12" s="33">
        <v>4.8399999999999999E-2</v>
      </c>
      <c r="F12" s="33" t="s">
        <v>182</v>
      </c>
      <c r="G12" s="33" t="s">
        <v>180</v>
      </c>
      <c r="H12" s="91">
        <f>Dataset_AT!R9</f>
        <v>7.3222390317700448E-2</v>
      </c>
      <c r="I12" s="33"/>
      <c r="J12" s="37">
        <f>IFERROR(INDEX('AveragePrices&amp;Codes'!G:AG, MATCH($D12, 'AveragePrices&amp;Codes'!$A:$A, 0), MATCH(Tool_Austria!$E$2, 'AveragePrices&amp;Codes'!$G$1:$AG$1, 0)),"")</f>
        <v>0.51222692307692297</v>
      </c>
      <c r="K12" s="37">
        <f>IFERROR(E12/(_xlfn.XLOOKUP(A12,Dataset_AT!$V$2:$V$9,Dataset_AT!$W$2:$W$9)),"")</f>
        <v>7.2238805970149247E-4</v>
      </c>
      <c r="L12">
        <f>IFERROR(IF($F12="Raw",_xlfn.XLOOKUP(_xlfn.XLOOKUP(Tool_Austria!$D12,'AveragePrices&amp;Codes'!$A:$A,'AveragePrices&amp;Codes'!$B:$B),AGRIBALYSE_Raw!$B:$B,AGRIBALYSE_Raw!O:O)*$E12,_xlfn.XLOOKUP(_xlfn.XLOOKUP(Tool_Austria!$D12,'AveragePrices&amp;Codes'!$A:$A,'AveragePrices&amp;Codes'!$B:$B),AGRIBALYSE_Cooked!$C:$C,AGRIBALYSE_Cooked!P:P)*$E12),"")</f>
        <v>7.4174263494736853E-2</v>
      </c>
      <c r="M12">
        <f>IFERROR(IF($F12="Raw",_xlfn.XLOOKUP(_xlfn.XLOOKUP(Tool_Austria!$D12,'AveragePrices&amp;Codes'!$A:$A,'AveragePrices&amp;Codes'!$B:$B),AGRIBALYSE_Raw!$B:$B,AGRIBALYSE_Raw!P:P)*$E12,_xlfn.XLOOKUP(_xlfn.XLOOKUP(Tool_Austria!$D12,'AveragePrices&amp;Codes'!$A:$A,'AveragePrices&amp;Codes'!$B:$B),AGRIBALYSE_Cooked!$C:$C,AGRIBALYSE_Cooked!Q:Q)*$E12),"")</f>
        <v>1.1617244134736844E-9</v>
      </c>
      <c r="N12">
        <f>IFERROR(IF($F12="Raw",_xlfn.XLOOKUP(_xlfn.XLOOKUP(Tool_Austria!$D12,'AveragePrices&amp;Codes'!$A:$A,'AveragePrices&amp;Codes'!$B:$B),AGRIBALYSE_Raw!$B:$B,AGRIBALYSE_Raw!Q:Q)*$E12,_xlfn.XLOOKUP(_xlfn.XLOOKUP(Tool_Austria!$D12,'AveragePrices&amp;Codes'!$A:$A,'AveragePrices&amp;Codes'!$B:$B),AGRIBALYSE_Cooked!$C:$C,AGRIBALYSE_Cooked!R:R)*$E12),"")</f>
        <v>6.8903829557894741E-3</v>
      </c>
      <c r="O12">
        <f>IFERROR(IF($F12="Raw",_xlfn.XLOOKUP(_xlfn.XLOOKUP(Tool_Austria!$D12,'AveragePrices&amp;Codes'!$A:$A,'AveragePrices&amp;Codes'!$B:$B),AGRIBALYSE_Raw!$B:$B,AGRIBALYSE_Raw!R:R)*$E12,_xlfn.XLOOKUP(_xlfn.XLOOKUP(Tool_Austria!$D12,'AveragePrices&amp;Codes'!$A:$A,'AveragePrices&amp;Codes'!$B:$B),AGRIBALYSE_Cooked!$C:$C,AGRIBALYSE_Cooked!S:S)*$E12),"")</f>
        <v>1.5484769936842106E-4</v>
      </c>
      <c r="P12">
        <f>IFERROR(IF($F12="Raw",_xlfn.XLOOKUP(_xlfn.XLOOKUP(Tool_Austria!$D12,'AveragePrices&amp;Codes'!$A:$A,'AveragePrices&amp;Codes'!$B:$B),AGRIBALYSE_Raw!$B:$B,AGRIBALYSE_Raw!S:S)*$E12,_xlfn.XLOOKUP(_xlfn.XLOOKUP(Tool_Austria!$D12,'AveragePrices&amp;Codes'!$A:$A,'AveragePrices&amp;Codes'!$B:$B),AGRIBALYSE_Cooked!$C:$C,AGRIBALYSE_Cooked!T:T)*$E12),"")</f>
        <v>6.1498028378947367E-9</v>
      </c>
      <c r="Q12">
        <f>IFERROR(IF($F12="Raw",_xlfn.XLOOKUP(_xlfn.XLOOKUP(Tool_Austria!$D12,'AveragePrices&amp;Codes'!$A:$A,'AveragePrices&amp;Codes'!$B:$B),AGRIBALYSE_Raw!$B:$B,AGRIBALYSE_Raw!T:T)*$E12,_xlfn.XLOOKUP(_xlfn.XLOOKUP(Tool_Austria!$D12,'AveragePrices&amp;Codes'!$A:$A,'AveragePrices&amp;Codes'!$B:$B),AGRIBALYSE_Cooked!$C:$C,AGRIBALYSE_Cooked!U:U)*$E12),"")</f>
        <v>8.7034810905263165E-10</v>
      </c>
      <c r="R12">
        <f>IFERROR(IF($F12="Raw",_xlfn.XLOOKUP(_xlfn.XLOOKUP(Tool_Austria!$D12,'AveragePrices&amp;Codes'!$A:$A,'AveragePrices&amp;Codes'!$B:$B),AGRIBALYSE_Raw!$B:$B,AGRIBALYSE_Raw!U:U)*$E12,_xlfn.XLOOKUP(_xlfn.XLOOKUP(Tool_Austria!$D12,'AveragePrices&amp;Codes'!$A:$A,'AveragePrices&amp;Codes'!$B:$B),AGRIBALYSE_Cooked!$C:$C,AGRIBALYSE_Cooked!V:V)*$E12),"")</f>
        <v>3.6324953511578949E-11</v>
      </c>
      <c r="S12">
        <f>IFERROR(IF($F12="Raw",_xlfn.XLOOKUP(_xlfn.XLOOKUP(Tool_Austria!$D12,'AveragePrices&amp;Codes'!$A:$A,'AveragePrices&amp;Codes'!$B:$B),AGRIBALYSE_Raw!$B:$B,AGRIBALYSE_Raw!V:V)*$E12,_xlfn.XLOOKUP(_xlfn.XLOOKUP(Tool_Austria!$D12,'AveragePrices&amp;Codes'!$A:$A,'AveragePrices&amp;Codes'!$B:$B),AGRIBALYSE_Cooked!$C:$C,AGRIBALYSE_Cooked!W:W)*$E12),"")</f>
        <v>8.2313793389473687E-4</v>
      </c>
      <c r="T12">
        <f>IFERROR(IF($F12="Raw",_xlfn.XLOOKUP(_xlfn.XLOOKUP(Tool_Austria!$D12,'AveragePrices&amp;Codes'!$A:$A,'AveragePrices&amp;Codes'!$B:$B),AGRIBALYSE_Raw!$B:$B,AGRIBALYSE_Raw!W:W)*$E12,_xlfn.XLOOKUP(_xlfn.XLOOKUP(Tool_Austria!$D12,'AveragePrices&amp;Codes'!$A:$A,'AveragePrices&amp;Codes'!$B:$B),AGRIBALYSE_Cooked!$C:$C,AGRIBALYSE_Cooked!X:X)*$E12),"")</f>
        <v>6.2996522947368424E-6</v>
      </c>
      <c r="U12">
        <f>IFERROR(IF($F12="Raw",_xlfn.XLOOKUP(_xlfn.XLOOKUP(Tool_Austria!$D12,'AveragePrices&amp;Codes'!$A:$A,'AveragePrices&amp;Codes'!$B:$B),AGRIBALYSE_Raw!$B:$B,AGRIBALYSE_Raw!X:X)*$E12,_xlfn.XLOOKUP(_xlfn.XLOOKUP(Tool_Austria!$D12,'AveragePrices&amp;Codes'!$A:$A,'AveragePrices&amp;Codes'!$B:$B),AGRIBALYSE_Cooked!$C:$C,AGRIBALYSE_Cooked!Y:Y)*$E12),"")</f>
        <v>2.2222038728421053E-4</v>
      </c>
      <c r="V12">
        <f>IFERROR(IF($F12="Raw",_xlfn.XLOOKUP(_xlfn.XLOOKUP(Tool_Austria!$D12,'AveragePrices&amp;Codes'!$A:$A,'AveragePrices&amp;Codes'!$B:$B),AGRIBALYSE_Raw!$B:$B,AGRIBALYSE_Raw!Y:Y)*$E12,_xlfn.XLOOKUP(_xlfn.XLOOKUP(Tool_Austria!$D12,'AveragePrices&amp;Codes'!$A:$A,'AveragePrices&amp;Codes'!$B:$B),AGRIBALYSE_Cooked!$C:$C,AGRIBALYSE_Cooked!Z:Z)*$E12),"")</f>
        <v>3.5203877557894738E-3</v>
      </c>
      <c r="W12">
        <f>IFERROR(IF($F12="Raw",_xlfn.XLOOKUP(_xlfn.XLOOKUP(Tool_Austria!$D12,'AveragePrices&amp;Codes'!$A:$A,'AveragePrices&amp;Codes'!$B:$B),AGRIBALYSE_Raw!$B:$B,AGRIBALYSE_Raw!Z:Z)*$E12,_xlfn.XLOOKUP(_xlfn.XLOOKUP(Tool_Austria!$D12,'AveragePrices&amp;Codes'!$A:$A,'AveragePrices&amp;Codes'!$B:$B),AGRIBALYSE_Cooked!$C:$C,AGRIBALYSE_Cooked!AA:AA)*$E12),"")</f>
        <v>0.85419055873684213</v>
      </c>
      <c r="X12">
        <f>IFERROR(IF($F12="Raw",_xlfn.XLOOKUP(_xlfn.XLOOKUP(Tool_Austria!$D12,'AveragePrices&amp;Codes'!$A:$A,'AveragePrices&amp;Codes'!$B:$B),AGRIBALYSE_Raw!$B:$B,AGRIBALYSE_Raw!AA:AA)*$E12,_xlfn.XLOOKUP(_xlfn.XLOOKUP(Tool_Austria!$D12,'AveragePrices&amp;Codes'!$A:$A,'AveragePrices&amp;Codes'!$B:$B),AGRIBALYSE_Cooked!$C:$C,AGRIBALYSE_Cooked!AB:AB)*$E12),"")</f>
        <v>3.251158629052632</v>
      </c>
      <c r="Y12">
        <f>IFERROR(IF($F12="Raw",_xlfn.XLOOKUP(_xlfn.XLOOKUP(Tool_Austria!$D12,'AveragePrices&amp;Codes'!$A:$A,'AveragePrices&amp;Codes'!$B:$B),AGRIBALYSE_Raw!$B:$B,AGRIBALYSE_Raw!AB:AB)*$E12,_xlfn.XLOOKUP(_xlfn.XLOOKUP(Tool_Austria!$D12,'AveragePrices&amp;Codes'!$A:$A,'AveragePrices&amp;Codes'!$B:$B),AGRIBALYSE_Cooked!$C:$C,AGRIBALYSE_Cooked!AC:AC)*$E12),"")</f>
        <v>8.8769971284210526E-3</v>
      </c>
      <c r="Z12">
        <f>IFERROR(IF($F12="Raw",_xlfn.XLOOKUP(_xlfn.XLOOKUP(Tool_Austria!$D12,'AveragePrices&amp;Codes'!$A:$A,'AveragePrices&amp;Codes'!$B:$B),AGRIBALYSE_Raw!$B:$B,AGRIBALYSE_Raw!AC:AC)*$E12,_xlfn.XLOOKUP(_xlfn.XLOOKUP(Tool_Austria!$D12,'AveragePrices&amp;Codes'!$A:$A,'AveragePrices&amp;Codes'!$B:$B),AGRIBALYSE_Cooked!$C:$C,AGRIBALYSE_Cooked!AD:AD)*$E12),"")</f>
        <v>0.43696128311578952</v>
      </c>
      <c r="AA12">
        <f>IFERROR(IF($F12="Raw",_xlfn.XLOOKUP(_xlfn.XLOOKUP(Tool_Austria!$D12,'AveragePrices&amp;Codes'!$A:$A,'AveragePrices&amp;Codes'!$B:$B),AGRIBALYSE_Raw!$B:$B,AGRIBALYSE_Raw!AD:AD)*$E12,_xlfn.XLOOKUP(_xlfn.XLOOKUP(Tool_Austria!$D12,'AveragePrices&amp;Codes'!$A:$A,'AveragePrices&amp;Codes'!$B:$B),AGRIBALYSE_Cooked!$C:$C,AGRIBALYSE_Cooked!AE:AE)*$E12),"")</f>
        <v>1.7120439785263158E-7</v>
      </c>
      <c r="AB12" cm="1">
        <f t="array" ref="AB12">IFERROR(_xlfn.XLOOKUP(Tool_Austria!$F12&amp;$E$2,'Cooking methods'!$A:$A&amp;'Cooking methods'!$B:$B,'Cooking methods'!C:C)*$E12,"")</f>
        <v>1.2779202685333333E-2</v>
      </c>
      <c r="AC12" cm="1">
        <f t="array" ref="AC12">IFERROR(_xlfn.XLOOKUP(Tool_Austria!$F12&amp;$E$2,'Cooking methods'!$A:$A&amp;'Cooking methods'!$B:$B,'Cooking methods'!D:D)*$E12,"")</f>
        <v>2.382529515373333E-10</v>
      </c>
      <c r="AD12" cm="1">
        <f t="array" ref="AD12">IFERROR(_xlfn.XLOOKUP(Tool_Austria!$F12&amp;$E$2,'Cooking methods'!$A:$A&amp;'Cooking methods'!$B:$B,'Cooking methods'!E:E)*$E12,"")</f>
        <v>8.706208133333334E-3</v>
      </c>
      <c r="AE12" cm="1">
        <f t="array" ref="AE12">IFERROR(_xlfn.XLOOKUP(Tool_Austria!$F12&amp;$E$2,'Cooking methods'!$A:$A&amp;'Cooking methods'!$B:$B,'Cooking methods'!F:F)*$E12,"")</f>
        <v>2.8718478315999999E-5</v>
      </c>
      <c r="AF12" cm="1">
        <f t="array" ref="AF12">IFERROR(_xlfn.XLOOKUP(Tool_Austria!$F12&amp;$E$2,'Cooking methods'!$A:$A&amp;'Cooking methods'!$B:$B,'Cooking methods'!G:G)*$E12,"")</f>
        <v>1.6739361994666668E-10</v>
      </c>
      <c r="AG12" cm="1">
        <f t="array" ref="AG12">IFERROR(_xlfn.XLOOKUP(Tool_Austria!$F12&amp;$E$2,'Cooking methods'!$A:$A&amp;'Cooking methods'!$B:$B,'Cooking methods'!H:H)*$E12,"")</f>
        <v>1.00703494848E-10</v>
      </c>
      <c r="AH12" cm="1">
        <f t="array" ref="AH12">IFERROR(_xlfn.XLOOKUP(Tool_Austria!$F12&amp;$E$2,'Cooking methods'!$A:$A&amp;'Cooking methods'!$B:$B,'Cooking methods'!I:I)*$E12,"")</f>
        <v>2.4099257368266667E-11</v>
      </c>
      <c r="AI12" cm="1">
        <f t="array" ref="AI12">IFERROR(_xlfn.XLOOKUP(Tool_Austria!$F12&amp;$E$2,'Cooking methods'!$A:$A&amp;'Cooking methods'!$B:$B,'Cooking methods'!J:J)*$E12,"")</f>
        <v>5.7163588753333332E-5</v>
      </c>
      <c r="AJ12" cm="1">
        <f t="array" ref="AJ12">IFERROR(_xlfn.XLOOKUP(Tool_Austria!$F12&amp;$E$2,'Cooking methods'!$A:$A&amp;'Cooking methods'!$B:$B,'Cooking methods'!K:K)*$E12,"")</f>
        <v>1.2249000932666668E-5</v>
      </c>
      <c r="AK12" cm="1">
        <f t="array" ref="AK12">IFERROR(_xlfn.XLOOKUP(Tool_Austria!$F12&amp;$E$2,'Cooking methods'!$A:$A&amp;'Cooking methods'!$B:$B,'Cooking methods'!L:L)*$E12,"")</f>
        <v>1.1044442786666668E-5</v>
      </c>
      <c r="AL12" cm="1">
        <f t="array" ref="AL12">IFERROR(_xlfn.XLOOKUP(Tool_Austria!$F12&amp;$E$2,'Cooking methods'!$A:$A&amp;'Cooking methods'!$B:$B,'Cooking methods'!M:M)*$E12,"")</f>
        <v>8.1127527433333334E-5</v>
      </c>
      <c r="AM12" cm="1">
        <f t="array" ref="AM12">IFERROR(_xlfn.XLOOKUP(Tool_Austria!$F12&amp;$E$2,'Cooking methods'!$A:$A&amp;'Cooking methods'!$B:$B,'Cooking methods'!N:N)*$E12,"")</f>
        <v>4.1688188725333336E-2</v>
      </c>
      <c r="AN12" cm="1">
        <f t="array" ref="AN12">IFERROR(_xlfn.XLOOKUP(Tool_Austria!$F12&amp;$E$2,'Cooking methods'!$A:$A&amp;'Cooking methods'!$B:$B,'Cooking methods'!O:O)*$E12,"")</f>
        <v>3.3438493586666666E-2</v>
      </c>
      <c r="AO12" cm="1">
        <f t="array" ref="AO12">IFERROR(_xlfn.XLOOKUP(Tool_Austria!$F12&amp;$E$2,'Cooking methods'!$A:$A&amp;'Cooking methods'!$B:$B,'Cooking methods'!P:P)*$E12,"")</f>
        <v>6.5389326053333337E-3</v>
      </c>
      <c r="AP12" cm="1">
        <f t="array" ref="AP12">IFERROR(_xlfn.XLOOKUP(Tool_Austria!$F12&amp;$E$2,'Cooking methods'!$A:$A&amp;'Cooking methods'!$B:$B,'Cooking methods'!Q:Q)*$E12,"")</f>
        <v>0.30528392960266665</v>
      </c>
      <c r="AQ12" cm="1">
        <f t="array" ref="AQ12">IFERROR(_xlfn.XLOOKUP(Tool_Austria!$F12&amp;$E$2,'Cooking methods'!$A:$A&amp;'Cooking methods'!$B:$B,'Cooking methods'!R:R)*$E12,"")</f>
        <v>2.158738448826667E-8</v>
      </c>
      <c r="AR12" cm="1">
        <f t="array" ref="AR12">IFERROR(_xlfn.XLOOKUP(Tool_Austria!$G12&amp;$E$2,'Waste management'!$A:$A&amp;'Waste management'!$B:$B,'Waste management'!C:C)*$E12,"")</f>
        <v>2.7099159999999997E-3</v>
      </c>
      <c r="AS12" cm="1">
        <f t="array" ref="AS12">IFERROR(_xlfn.XLOOKUP(Tool_Austria!$G12&amp;$E$2,'Waste management'!$A:$A&amp;'Waste management'!$B:$B,'Waste management'!D:D)*$E12,"")</f>
        <v>1.84888484E-11</v>
      </c>
      <c r="AT12" cm="1">
        <f t="array" ref="AT12">IFERROR(_xlfn.XLOOKUP(Tool_Austria!$G12&amp;$E$2,'Waste management'!$A:$A&amp;'Waste management'!$B:$B,'Waste management'!E:E)*$E12,"")</f>
        <v>4.9852000000000003E-5</v>
      </c>
      <c r="AU12" cm="1">
        <f t="array" ref="AU12">IFERROR(_xlfn.XLOOKUP(Tool_Austria!$G12&amp;$E$2,'Waste management'!$A:$A&amp;'Waste management'!$B:$B,'Waste management'!F:F)*$E12,"")</f>
        <v>5.8080000000000001E-6</v>
      </c>
      <c r="AV12" cm="1">
        <f t="array" ref="AV12">IFERROR(_xlfn.XLOOKUP(Tool_Austria!$G12&amp;$E$2,'Waste management'!$A:$A&amp;'Waste management'!$B:$B,'Waste management'!G:G)*$E12,"")</f>
        <v>5.6045263999999993E-10</v>
      </c>
      <c r="AW12" cm="1">
        <f t="array" ref="AW12">IFERROR(_xlfn.XLOOKUP(Tool_Austria!$G12&amp;$E$2,'Waste management'!$A:$A&amp;'Waste management'!$B:$B,'Waste management'!H:H)*$E12,"")</f>
        <v>1.8268628399999999E-11</v>
      </c>
      <c r="AX12" cm="1">
        <f t="array" ref="AX12">IFERROR(_xlfn.XLOOKUP(Tool_Austria!$G12&amp;$E$2,'Waste management'!$A:$A&amp;'Waste management'!$B:$B,'Waste management'!I:I)*$E12,"")</f>
        <v>1.2988478800000001E-11</v>
      </c>
      <c r="AY12" cm="1">
        <f t="array" ref="AY12">IFERROR(_xlfn.XLOOKUP(Tool_Austria!$G12&amp;$E$2,'Waste management'!$A:$A&amp;'Waste management'!$B:$B,'Waste management'!J:J)*$E12,"")</f>
        <v>1.06964E-4</v>
      </c>
      <c r="AZ12" cm="1">
        <f t="array" ref="AZ12">IFERROR(_xlfn.XLOOKUP(Tool_Austria!$G12&amp;$E$2,'Waste management'!$A:$A&amp;'Waste management'!$B:$B,'Waste management'!K:K)*$E12,"")</f>
        <v>2.6036392799999999E-7</v>
      </c>
      <c r="BA12" cm="1">
        <f t="array" ref="BA12">IFERROR(_xlfn.XLOOKUP(Tool_Austria!$G12&amp;$E$2,'Waste management'!$A:$A&amp;'Waste management'!$B:$B,'Waste management'!L:L)*$E12,"")</f>
        <v>4.6851877600000001E-6</v>
      </c>
      <c r="BB12" cm="1">
        <f t="array" ref="BB12">IFERROR(_xlfn.XLOOKUP(Tool_Austria!$G12&amp;$E$2,'Waste management'!$A:$A&amp;'Waste management'!$B:$B,'Waste management'!M:M)*$E12,"")</f>
        <v>4.71416E-4</v>
      </c>
      <c r="BC12" cm="1">
        <f t="array" ref="BC12">IFERROR(_xlfn.XLOOKUP(Tool_Austria!$G12&amp;$E$2,'Waste management'!$A:$A&amp;'Waste management'!$B:$B,'Waste management'!N:N)*$E12,"")</f>
        <v>0.40535677599999997</v>
      </c>
      <c r="BD12" cm="1">
        <f t="array" ref="BD12">IFERROR(_xlfn.XLOOKUP(Tool_Austria!$G12&amp;$E$2,'Waste management'!$A:$A&amp;'Waste management'!$B:$B,'Waste management'!O:O)*$E12,"")</f>
        <v>2.5846083999999998E-2</v>
      </c>
      <c r="BE12" cm="1">
        <f t="array" ref="BE12">IFERROR(_xlfn.XLOOKUP(Tool_Austria!$G12&amp;$E$2,'Waste management'!$A:$A&amp;'Waste management'!$B:$B,'Waste management'!P:P)*$E12,"")</f>
        <v>5.5805199999999996E-4</v>
      </c>
      <c r="BF12" cm="1">
        <f t="array" ref="BF12">IFERROR(_xlfn.XLOOKUP(Tool_Austria!$G12&amp;$E$2,'Waste management'!$A:$A&amp;'Waste management'!$B:$B,'Waste management'!Q:Q)*$E12,"")</f>
        <v>1.6242555999999998E-2</v>
      </c>
      <c r="BG12" cm="1">
        <f t="array" ref="BG12">IFERROR(_xlfn.XLOOKUP(Tool_Austria!$G12&amp;$E$2,'Waste management'!$A:$A&amp;'Waste management'!$B:$B,'Waste management'!R:R)*$E12,"")</f>
        <v>5.2785039999999995E-9</v>
      </c>
      <c r="BH12">
        <f>IFERROR((L12+AR12+AB12)*_xlfn.XLOOKUP(Tool_Austria!BH$4,Monetization_Factors!$A:$A,Monetization_Factors!$D:$D),"")</f>
        <v>1.1665284059066933E-2</v>
      </c>
      <c r="BI12">
        <f>IFERROR((M12+AS12+AC12)*_xlfn.XLOOKUP(Tool_Austria!BI$4,Monetization_Factors!$A:$A,Monetization_Factors!$D:$D),"")</f>
        <v>5.6782673510670636E-8</v>
      </c>
      <c r="BJ12">
        <f>IFERROR((N12+AT12+AD12)*_xlfn.XLOOKUP(Tool_Austria!BJ$4,Monetization_Factors!$A:$A,Monetization_Factors!$D:$D),"")</f>
        <v>2.3879339938235709E-5</v>
      </c>
      <c r="BK12">
        <f>IFERROR((O12+AU12+AE12)*_xlfn.XLOOKUP(Tool_Austria!BK$4,Monetization_Factors!$A:$A,Monetization_Factors!$D:$D),"")</f>
        <v>2.8665069093157265E-4</v>
      </c>
      <c r="BL12">
        <f>IFERROR((P12+AV12+AF12)*_xlfn.XLOOKUP(Tool_Austria!BL$4,Monetization_Factors!$A:$A,Monetization_Factors!$D:$D),"")</f>
        <v>6.8657781782621033E-3</v>
      </c>
      <c r="BM12">
        <f>IFERROR((Q12+AW12+AG12)*_xlfn.XLOOKUP(Tool_Austria!BM$4,Monetization_Factors!$A:$A,Monetization_Factors!$D:$D),"")</f>
        <v>2.0544323328869436E-4</v>
      </c>
      <c r="BN12">
        <f>IFERROR((R12+AX12+AH12)*_xlfn.XLOOKUP(Tool_Austria!BN$4,Monetization_Factors!$A:$A,Monetization_Factors!$D:$D),"")</f>
        <v>8.4398263275744224E-5</v>
      </c>
      <c r="BO12">
        <f>IFERROR((S12+AY12+AI12)*_xlfn.XLOOKUP(Tool_Austria!BO$4,Monetization_Factors!$A:$A,Monetization_Factors!$D:$D),"")</f>
        <v>4.3226381070087167E-4</v>
      </c>
      <c r="BP12">
        <f>IFERROR((T12+AZ12+AJ12)*_xlfn.XLOOKUP(Tool_Austria!BP$4,Monetization_Factors!$A:$A,Monetization_Factors!$D:$D),"")</f>
        <v>4.5882553164721852E-5</v>
      </c>
      <c r="BQ12">
        <f>IFERROR((U12+BA12+AK12)*_xlfn.XLOOKUP(Tool_Austria!BQ$4,Monetization_Factors!$A:$A,Monetization_Factors!$D:$D),"")</f>
        <v>9.7337537925636119E-4</v>
      </c>
      <c r="BR12" t="str">
        <f>IFERROR((V12+BB12+AL12)*_xlfn.XLOOKUP(Tool_Austria!BR$4,Monetization_Factors!$A:$A,Monetization_Factors!$D:$D),"")</f>
        <v/>
      </c>
      <c r="BS12">
        <f>IFERROR((W12+BC12+AM12)*_xlfn.XLOOKUP(Tool_Austria!BS$4,Monetization_Factors!$A:$A,Monetization_Factors!$D:$D),"")</f>
        <v>6.3321672145694042E-5</v>
      </c>
      <c r="BT12">
        <f>IFERROR((X12+BD12+AN12)*_xlfn.XLOOKUP(Tool_Austria!BT$4,Monetization_Factors!$A:$A,Monetization_Factors!$D:$D),"")</f>
        <v>7.3714513985632133E-4</v>
      </c>
      <c r="BU12">
        <f>IFERROR((Y12+BE12+AO12)*_xlfn.XLOOKUP(Tool_Austria!BU$4,Monetization_Factors!$A:$A,Monetization_Factors!$D:$D),"")</f>
        <v>1.0151348986270873E-4</v>
      </c>
      <c r="BV12">
        <f>IFERROR((Z12+BF12+AP12)*_xlfn.XLOOKUP(Tool_Austria!BV$4,Monetization_Factors!$A:$A,Monetization_Factors!$D:$D),"")</f>
        <v>1.2524758931078733E-3</v>
      </c>
      <c r="BW12">
        <f>IFERROR((AA12+BG12+AQ12)*_xlfn.XLOOKUP(Tool_Austria!BW$4,Monetization_Factors!$A:$A,Monetization_Factors!$D:$D),"")</f>
        <v>4.1379254606266167E-7</v>
      </c>
      <c r="BX12" s="38" cm="1">
        <f t="array" ref="BX12">IFERROR(_xlfn.IFS(I12&lt;&gt;0,I12*E12,I12="",J12*E12),"")</f>
        <v>2.479178307692307E-2</v>
      </c>
      <c r="BY12" s="38">
        <f t="shared" si="30"/>
        <v>2.2737882278077413E-2</v>
      </c>
      <c r="BZ12" s="38">
        <f t="shared" si="31"/>
        <v>4.7529665355000486E-2</v>
      </c>
      <c r="CA12" s="38">
        <f t="shared" si="32"/>
        <v>7.3122562084616138E-5</v>
      </c>
      <c r="CB12">
        <f t="shared" si="33"/>
        <v>8.9663382180070195E-2</v>
      </c>
      <c r="CC12">
        <f t="shared" si="0"/>
        <v>1.4184662134110176E-9</v>
      </c>
      <c r="CD12">
        <f t="shared" si="1"/>
        <v>1.5646443089122809E-2</v>
      </c>
      <c r="CE12">
        <f t="shared" si="2"/>
        <v>1.8937417768442107E-4</v>
      </c>
      <c r="CF12">
        <f t="shared" si="3"/>
        <v>6.8776490978414038E-9</v>
      </c>
      <c r="CG12">
        <f t="shared" si="4"/>
        <v>9.8932023230063148E-10</v>
      </c>
      <c r="CH12">
        <f t="shared" si="5"/>
        <v>7.3412689679845622E-11</v>
      </c>
      <c r="CI12">
        <f t="shared" si="6"/>
        <v>9.872655226480702E-4</v>
      </c>
      <c r="CJ12">
        <f t="shared" si="7"/>
        <v>1.8809017155403511E-5</v>
      </c>
      <c r="CK12">
        <f t="shared" si="8"/>
        <v>2.3795001783087719E-4</v>
      </c>
      <c r="CL12">
        <f t="shared" si="9"/>
        <v>4.0729312832228073E-3</v>
      </c>
      <c r="CM12">
        <f t="shared" si="10"/>
        <v>1.3012355234621755</v>
      </c>
      <c r="CN12">
        <f t="shared" si="11"/>
        <v>3.3104432066392984</v>
      </c>
      <c r="CO12">
        <f t="shared" si="12"/>
        <v>1.5973981733754385E-2</v>
      </c>
      <c r="CP12">
        <f t="shared" si="13"/>
        <v>0.75848776871845625</v>
      </c>
      <c r="CQ12">
        <f t="shared" si="14"/>
        <v>1.9807028634089826E-7</v>
      </c>
      <c r="CR12">
        <f t="shared" si="34"/>
        <v>1.3794366489241569E-4</v>
      </c>
      <c r="CS12">
        <f t="shared" si="15"/>
        <v>2.1822557129400269E-12</v>
      </c>
      <c r="CT12">
        <f t="shared" si="16"/>
        <v>2.4071450906342785E-5</v>
      </c>
      <c r="CU12">
        <f t="shared" si="17"/>
        <v>2.9134488874526317E-7</v>
      </c>
      <c r="CV12">
        <f t="shared" si="18"/>
        <v>1.0580998612063698E-11</v>
      </c>
      <c r="CW12">
        <f t="shared" si="19"/>
        <v>1.5220311266163561E-12</v>
      </c>
      <c r="CX12">
        <f t="shared" si="20"/>
        <v>1.129425995074548E-13</v>
      </c>
      <c r="CY12">
        <f t="shared" si="21"/>
        <v>1.518870034843185E-6</v>
      </c>
      <c r="CZ12">
        <f t="shared" si="22"/>
        <v>2.8936949469851555E-8</v>
      </c>
      <c r="DA12">
        <f t="shared" si="23"/>
        <v>3.6607695050904182E-7</v>
      </c>
      <c r="DB12">
        <f t="shared" si="24"/>
        <v>6.2660481280350882E-6</v>
      </c>
      <c r="DC12">
        <f t="shared" si="25"/>
        <v>2.0019008053264241E-3</v>
      </c>
      <c r="DD12">
        <f t="shared" si="26"/>
        <v>5.0929895486758435E-3</v>
      </c>
      <c r="DE12">
        <f t="shared" si="27"/>
        <v>2.4575356513468284E-5</v>
      </c>
      <c r="DF12">
        <f t="shared" si="28"/>
        <v>1.1669042595668557E-3</v>
      </c>
      <c r="DG12">
        <f t="shared" si="29"/>
        <v>3.0472351744753577E-10</v>
      </c>
      <c r="DH12" s="5">
        <f>IFERROR(((((L12+AB12)*(1/$H12))+AR12)/$F$2)/($B$2*('CAR.CAP_per person'!B$2)/(_xlfn.XLOOKUP($E$2,EU_countries_GDP!$A$2:$A$29,EU_countries_GDP!$E$2:$E$29))),"")</f>
        <v>2.6762530681584896E-2</v>
      </c>
      <c r="DI12" s="5">
        <f>IFERROR(((((M12+AC12)*(1/$H12))+AS12)/$F$2)/($B$2*('CAR.CAP_per person'!C$2)/(_xlfn.XLOOKUP($E$2,EU_countries_GDP!$A$2:$A$29,EU_countries_GDP!$E$2:$E$29))),"")</f>
        <v>5.4341642704020262E-6</v>
      </c>
      <c r="DJ12" s="5">
        <f>IFERROR(((((N12+AD12)*(1/$H12))+AT12)/$F$2)/($B$2*('CAR.CAP_per person'!D$2)/(_xlfn.XLOOKUP($E$2,EU_countries_GDP!$A$2:$A$29,EU_countries_GDP!$E$2:$E$29))),"")</f>
        <v>6.1924560371251773E-5</v>
      </c>
      <c r="DK12" s="5">
        <f>IFERROR(((((O12+AE12)*(1/$H12))+AU12)/$F$2)/($B$2*('CAR.CAP_per person'!E$2)/(_xlfn.XLOOKUP($E$2,EU_countries_GDP!$A$2:$A$29,EU_countries_GDP!$E$2:$E$29))),"")</f>
        <v>9.4647012292590853E-4</v>
      </c>
      <c r="DL12" s="5">
        <f>IFERROR(((((P12+AF12)*(1/$H12))+AV12)/$F$2)/($B$2*('CAR.CAP_per person'!F$2)/(_xlfn.XLOOKUP($E$2,EU_countries_GDP!$A$2:$A$29,EU_countries_GDP!$E$2:$E$29))),"")</f>
        <v>2.5745569335725794E-2</v>
      </c>
      <c r="DM12" s="5">
        <f>IFERROR(((((Q12+AG12)*(1/$H12))+AW12)/$F$2)/($B$2*('CAR.CAP_per person'!G$2)/(_xlfn.XLOOKUP($E$2,EU_countries_GDP!$A$2:$A$29,EU_countries_GDP!$E$2:$E$29))),"")</f>
        <v>2.1159818880283994E-3</v>
      </c>
      <c r="DN12" s="5">
        <f>IFERROR(((((R12+AH12)*(1/$H12))+AX12)/$F$2)/($B$2*('CAR.CAP_per person'!H$2)/(_xlfn.XLOOKUP($E$2,EU_countries_GDP!$A$2:$A$29,EU_countries_GDP!$E$2:$E$29))),"")</f>
        <v>3.1305830193651671E-5</v>
      </c>
      <c r="DO12" s="5">
        <f>IFERROR(((((S12+AI12)*(1/$H12))+AY12)/$F$2)/($B$2*('CAR.CAP_per person'!I$2)/(_xlfn.XLOOKUP($E$2,EU_countries_GDP!$A$2:$A$29,EU_countries_GDP!$E$2:$E$29))),"")</f>
        <v>1.8526651156946677E-3</v>
      </c>
      <c r="DP12" s="5">
        <f>IFERROR(((((T12+AJ12)*(1/$H12))+AZ12)/$F$2)/($B$2*('CAR.CAP_per person'!J$2)/(_xlfn.XLOOKUP($E$2,EU_countries_GDP!$A$2:$A$29,EU_countries_GDP!$E$2:$E$29))),"")</f>
        <v>6.6859915572357849E-3</v>
      </c>
      <c r="DQ12" s="5">
        <f>IFERROR(((((U12+AK12)*(1/$H12))+BA12)/$F$2)/($B$2*('CAR.CAP_per person'!K$2)/(_xlfn.XLOOKUP($E$2,EU_countries_GDP!$A$2:$A$29,EU_countries_GDP!$E$2:$E$29))),"")</f>
        <v>2.4365543074062598E-3</v>
      </c>
      <c r="DR12" s="5">
        <f>IFERROR(((((V12+AL12)*(1/$H12))+BB12)/$F$2)/($B$2*('CAR.CAP_per person'!L$2)/(_xlfn.XLOOKUP($E$2,EU_countries_GDP!$A$2:$A$29,EU_countries_GDP!$E$2:$E$29))),"")</f>
        <v>1.2399119344676541E-3</v>
      </c>
      <c r="DS12" s="5">
        <f>IFERROR(((((W12+AM12)*(1/$H12))+BC12)/$F$2)/($B$2*('CAR.CAP_per person'!M$2)/(_xlfn.XLOOKUP($E$2,EU_countries_GDP!$A$2:$A$29,EU_countries_GDP!$E$2:$E$29))),"")</f>
        <v>1.4734572279381799E-2</v>
      </c>
      <c r="DT12" s="5">
        <f>IFERROR(((((X12+AN12)*(1/$H12))+BD12)/$F$2)/($B$2*('CAR.CAP_per person'!N$2)/(_xlfn.XLOOKUP($E$2,EU_countries_GDP!$A$2:$A$29,EU_countries_GDP!$E$2:$E$29))),"")</f>
        <v>0.5402577795423682</v>
      </c>
      <c r="DU12" s="5">
        <f>IFERROR(((((Y12+AO12)*(1/$H12))+BE12)/$F$2)/($B$2*('CAR.CAP_per person'!O$2)/(_xlfn.XLOOKUP($E$2,EU_countries_GDP!$A$2:$A$29,EU_countries_GDP!$E$2:$E$29))),"")</f>
        <v>1.7776660954150271E-4</v>
      </c>
      <c r="DV12" s="5">
        <f>IFERROR(((((Z12+AP12)*(1/$H12))+BF12)/$F$2)/($B$2*('CAR.CAP_per person'!P$2)/(_xlfn.XLOOKUP($E$2,EU_countries_GDP!$A$2:$A$29,EU_countries_GDP!$E$2:$E$29))),"")</f>
        <v>6.9403968629613826E-3</v>
      </c>
      <c r="DW12" s="5">
        <f>IFERROR(((((AA12+AQ12)*(1/$H12))+BG12)/$F$2)/($B$2*('CAR.CAP_per person'!Q$2)/(_xlfn.XLOOKUP($E$2,EU_countries_GDP!$A$2:$A$29,EU_countries_GDP!$E$2:$E$29))),"")</f>
        <v>1.8374595029690269E-3</v>
      </c>
    </row>
    <row r="13" spans="1:127">
      <c r="A13" t="s">
        <v>176</v>
      </c>
      <c r="B13" t="str">
        <f>_xlfn.XLOOKUP(D13,Table5[Ingredient],Table5[Category],"",FALSE)</f>
        <v>Vegetables</v>
      </c>
      <c r="C13" s="33" t="s">
        <v>177</v>
      </c>
      <c r="D13" s="33" t="s">
        <v>188</v>
      </c>
      <c r="E13" s="33">
        <v>0.39240000000000003</v>
      </c>
      <c r="F13" s="33" t="s">
        <v>189</v>
      </c>
      <c r="G13" s="33" t="s">
        <v>180</v>
      </c>
      <c r="H13" s="91">
        <f>Dataset_AT!R10</f>
        <v>0.2616</v>
      </c>
      <c r="I13" s="33"/>
      <c r="J13" s="37">
        <f>IFERROR(INDEX('AveragePrices&amp;Codes'!G:AG, MATCH($D13, 'AveragePrices&amp;Codes'!$A:$A, 0), MATCH(Tool_Austria!$E$2, 'AveragePrices&amp;Codes'!$G$1:$AG$1, 0)),"")</f>
        <v>0.43754761904761913</v>
      </c>
      <c r="K13" s="37">
        <f>IFERROR(E13/(_xlfn.XLOOKUP(A13,Dataset_AT!$V$2:$V$9,Dataset_AT!$W$2:$W$9)),"")</f>
        <v>5.8567164179104481E-3</v>
      </c>
      <c r="L13">
        <f>IFERROR(IF($F13="Raw",_xlfn.XLOOKUP(_xlfn.XLOOKUP(Tool_Austria!$D13,'AveragePrices&amp;Codes'!$A:$A,'AveragePrices&amp;Codes'!$B:$B),AGRIBALYSE_Raw!$B:$B,AGRIBALYSE_Raw!O:O)*$E13,_xlfn.XLOOKUP(_xlfn.XLOOKUP(Tool_Austria!$D13,'AveragePrices&amp;Codes'!$A:$A,'AveragePrices&amp;Codes'!$B:$B),AGRIBALYSE_Cooked!$C:$C,AGRIBALYSE_Cooked!P:P)*$E13),"")</f>
        <v>0.29902259285999999</v>
      </c>
      <c r="M13">
        <f>IFERROR(IF($F13="Raw",_xlfn.XLOOKUP(_xlfn.XLOOKUP(Tool_Austria!$D13,'AveragePrices&amp;Codes'!$A:$A,'AveragePrices&amp;Codes'!$B:$B),AGRIBALYSE_Raw!$B:$B,AGRIBALYSE_Raw!P:P)*$E13,_xlfn.XLOOKUP(_xlfn.XLOOKUP(Tool_Austria!$D13,'AveragePrices&amp;Codes'!$A:$A,'AveragePrices&amp;Codes'!$B:$B),AGRIBALYSE_Cooked!$C:$C,AGRIBALYSE_Cooked!Q:Q)*$E13),"")</f>
        <v>8.2078712172000017E-9</v>
      </c>
      <c r="N13">
        <f>IFERROR(IF($F13="Raw",_xlfn.XLOOKUP(_xlfn.XLOOKUP(Tool_Austria!$D13,'AveragePrices&amp;Codes'!$A:$A,'AveragePrices&amp;Codes'!$B:$B),AGRIBALYSE_Raw!$B:$B,AGRIBALYSE_Raw!Q:Q)*$E13,_xlfn.XLOOKUP(_xlfn.XLOOKUP(Tool_Austria!$D13,'AveragePrices&amp;Codes'!$A:$A,'AveragePrices&amp;Codes'!$B:$B),AGRIBALYSE_Cooked!$C:$C,AGRIBALYSE_Cooked!R:R)*$E13),"")</f>
        <v>3.77046059004E-2</v>
      </c>
      <c r="O13">
        <f>IFERROR(IF($F13="Raw",_xlfn.XLOOKUP(_xlfn.XLOOKUP(Tool_Austria!$D13,'AveragePrices&amp;Codes'!$A:$A,'AveragePrices&amp;Codes'!$B:$B),AGRIBALYSE_Raw!$B:$B,AGRIBALYSE_Raw!R:R)*$E13,_xlfn.XLOOKUP(_xlfn.XLOOKUP(Tool_Austria!$D13,'AveragePrices&amp;Codes'!$A:$A,'AveragePrices&amp;Codes'!$B:$B),AGRIBALYSE_Cooked!$C:$C,AGRIBALYSE_Cooked!S:S)*$E13),"")</f>
        <v>1.0539062719200003E-3</v>
      </c>
      <c r="P13">
        <f>IFERROR(IF($F13="Raw",_xlfn.XLOOKUP(_xlfn.XLOOKUP(Tool_Austria!$D13,'AveragePrices&amp;Codes'!$A:$A,'AveragePrices&amp;Codes'!$B:$B),AGRIBALYSE_Raw!$B:$B,AGRIBALYSE_Raw!S:S)*$E13,_xlfn.XLOOKUP(_xlfn.XLOOKUP(Tool_Austria!$D13,'AveragePrices&amp;Codes'!$A:$A,'AveragePrices&amp;Codes'!$B:$B),AGRIBALYSE_Cooked!$C:$C,AGRIBALYSE_Cooked!T:T)*$E13),"")</f>
        <v>1.4933609964000003E-8</v>
      </c>
      <c r="Q13">
        <f>IFERROR(IF($F13="Raw",_xlfn.XLOOKUP(_xlfn.XLOOKUP(Tool_Austria!$D13,'AveragePrices&amp;Codes'!$A:$A,'AveragePrices&amp;Codes'!$B:$B),AGRIBALYSE_Raw!$B:$B,AGRIBALYSE_Raw!T:T)*$E13,_xlfn.XLOOKUP(_xlfn.XLOOKUP(Tool_Austria!$D13,'AveragePrices&amp;Codes'!$A:$A,'AveragePrices&amp;Codes'!$B:$B),AGRIBALYSE_Cooked!$C:$C,AGRIBALYSE_Cooked!U:U)*$E13),"")</f>
        <v>6.2958751416000004E-9</v>
      </c>
      <c r="R13">
        <f>IFERROR(IF($F13="Raw",_xlfn.XLOOKUP(_xlfn.XLOOKUP(Tool_Austria!$D13,'AveragePrices&amp;Codes'!$A:$A,'AveragePrices&amp;Codes'!$B:$B),AGRIBALYSE_Raw!$B:$B,AGRIBALYSE_Raw!U:U)*$E13,_xlfn.XLOOKUP(_xlfn.XLOOKUP(Tool_Austria!$D13,'AveragePrices&amp;Codes'!$A:$A,'AveragePrices&amp;Codes'!$B:$B),AGRIBALYSE_Cooked!$C:$C,AGRIBALYSE_Cooked!V:V)*$E13),"")</f>
        <v>1.2058215775200001E-10</v>
      </c>
      <c r="S13">
        <f>IFERROR(IF($F13="Raw",_xlfn.XLOOKUP(_xlfn.XLOOKUP(Tool_Austria!$D13,'AveragePrices&amp;Codes'!$A:$A,'AveragePrices&amp;Codes'!$B:$B),AGRIBALYSE_Raw!$B:$B,AGRIBALYSE_Raw!V:V)*$E13,_xlfn.XLOOKUP(_xlfn.XLOOKUP(Tool_Austria!$D13,'AveragePrices&amp;Codes'!$A:$A,'AveragePrices&amp;Codes'!$B:$B),AGRIBALYSE_Cooked!$C:$C,AGRIBALYSE_Cooked!W:W)*$E13),"")</f>
        <v>1.2963863988000003E-3</v>
      </c>
      <c r="T13">
        <f>IFERROR(IF($F13="Raw",_xlfn.XLOOKUP(_xlfn.XLOOKUP(Tool_Austria!$D13,'AveragePrices&amp;Codes'!$A:$A,'AveragePrices&amp;Codes'!$B:$B),AGRIBALYSE_Raw!$B:$B,AGRIBALYSE_Raw!W:W)*$E13,_xlfn.XLOOKUP(_xlfn.XLOOKUP(Tool_Austria!$D13,'AveragePrices&amp;Codes'!$A:$A,'AveragePrices&amp;Codes'!$B:$B),AGRIBALYSE_Cooked!$C:$C,AGRIBALYSE_Cooked!X:X)*$E13),"")</f>
        <v>6.1545766104000003E-5</v>
      </c>
      <c r="U13">
        <f>IFERROR(IF($F13="Raw",_xlfn.XLOOKUP(_xlfn.XLOOKUP(Tool_Austria!$D13,'AveragePrices&amp;Codes'!$A:$A,'AveragePrices&amp;Codes'!$B:$B),AGRIBALYSE_Raw!$B:$B,AGRIBALYSE_Raw!X:X)*$E13,_xlfn.XLOOKUP(_xlfn.XLOOKUP(Tool_Austria!$D13,'AveragePrices&amp;Codes'!$A:$A,'AveragePrices&amp;Codes'!$B:$B),AGRIBALYSE_Cooked!$C:$C,AGRIBALYSE_Cooked!Y:Y)*$E13),"")</f>
        <v>9.4211822196000011E-4</v>
      </c>
      <c r="V13">
        <f>IFERROR(IF($F13="Raw",_xlfn.XLOOKUP(_xlfn.XLOOKUP(Tool_Austria!$D13,'AveragePrices&amp;Codes'!$A:$A,'AveragePrices&amp;Codes'!$B:$B),AGRIBALYSE_Raw!$B:$B,AGRIBALYSE_Raw!Y:Y)*$E13,_xlfn.XLOOKUP(_xlfn.XLOOKUP(Tool_Austria!$D13,'AveragePrices&amp;Codes'!$A:$A,'AveragePrices&amp;Codes'!$B:$B),AGRIBALYSE_Cooked!$C:$C,AGRIBALYSE_Cooked!Z:Z)*$E13),"")</f>
        <v>3.9368095056000005E-3</v>
      </c>
      <c r="W13">
        <f>IFERROR(IF($F13="Raw",_xlfn.XLOOKUP(_xlfn.XLOOKUP(Tool_Austria!$D13,'AveragePrices&amp;Codes'!$A:$A,'AveragePrices&amp;Codes'!$B:$B),AGRIBALYSE_Raw!$B:$B,AGRIBALYSE_Raw!Z:Z)*$E13,_xlfn.XLOOKUP(_xlfn.XLOOKUP(Tool_Austria!$D13,'AveragePrices&amp;Codes'!$A:$A,'AveragePrices&amp;Codes'!$B:$B),AGRIBALYSE_Cooked!$C:$C,AGRIBALYSE_Cooked!AA:AA)*$E13),"")</f>
        <v>4.0248132498000002</v>
      </c>
      <c r="X13">
        <f>IFERROR(IF($F13="Raw",_xlfn.XLOOKUP(_xlfn.XLOOKUP(Tool_Austria!$D13,'AveragePrices&amp;Codes'!$A:$A,'AveragePrices&amp;Codes'!$B:$B),AGRIBALYSE_Raw!$B:$B,AGRIBALYSE_Raw!AA:AA)*$E13,_xlfn.XLOOKUP(_xlfn.XLOOKUP(Tool_Austria!$D13,'AveragePrices&amp;Codes'!$A:$A,'AveragePrices&amp;Codes'!$B:$B),AGRIBALYSE_Cooked!$C:$C,AGRIBALYSE_Cooked!AB:AB)*$E13),"")</f>
        <v>3.6511806038400003</v>
      </c>
      <c r="Y13">
        <f>IFERROR(IF($F13="Raw",_xlfn.XLOOKUP(_xlfn.XLOOKUP(Tool_Austria!$D13,'AveragePrices&amp;Codes'!$A:$A,'AveragePrices&amp;Codes'!$B:$B),AGRIBALYSE_Raw!$B:$B,AGRIBALYSE_Raw!AB:AB)*$E13,_xlfn.XLOOKUP(_xlfn.XLOOKUP(Tool_Austria!$D13,'AveragePrices&amp;Codes'!$A:$A,'AveragePrices&amp;Codes'!$B:$B),AGRIBALYSE_Cooked!$C:$C,AGRIBALYSE_Cooked!AC:AC)*$E13),"")</f>
        <v>0.19612450616400001</v>
      </c>
      <c r="Z13">
        <f>IFERROR(IF($F13="Raw",_xlfn.XLOOKUP(_xlfn.XLOOKUP(Tool_Austria!$D13,'AveragePrices&amp;Codes'!$A:$A,'AveragePrices&amp;Codes'!$B:$B),AGRIBALYSE_Raw!$B:$B,AGRIBALYSE_Raw!AC:AC)*$E13,_xlfn.XLOOKUP(_xlfn.XLOOKUP(Tool_Austria!$D13,'AveragePrices&amp;Codes'!$A:$A,'AveragePrices&amp;Codes'!$B:$B),AGRIBALYSE_Cooked!$C:$C,AGRIBALYSE_Cooked!AD:AD)*$E13),"")</f>
        <v>3.6930353220000005</v>
      </c>
      <c r="AA13">
        <f>IFERROR(IF($F13="Raw",_xlfn.XLOOKUP(_xlfn.XLOOKUP(Tool_Austria!$D13,'AveragePrices&amp;Codes'!$A:$A,'AveragePrices&amp;Codes'!$B:$B),AGRIBALYSE_Raw!$B:$B,AGRIBALYSE_Raw!AD:AD)*$E13,_xlfn.XLOOKUP(_xlfn.XLOOKUP(Tool_Austria!$D13,'AveragePrices&amp;Codes'!$A:$A,'AveragePrices&amp;Codes'!$B:$B),AGRIBALYSE_Cooked!$C:$C,AGRIBALYSE_Cooked!AE:AE)*$E13),"")</f>
        <v>1.52357446224E-6</v>
      </c>
      <c r="AB13" cm="1">
        <f t="array" ref="AB13">IFERROR(_xlfn.XLOOKUP(Tool_Austria!$F13&amp;$E$2,'Cooking methods'!$A:$A&amp;'Cooking methods'!$B:$B,'Cooking methods'!C:C)*$E13,"")</f>
        <v>0</v>
      </c>
      <c r="AC13" cm="1">
        <f t="array" ref="AC13">IFERROR(_xlfn.XLOOKUP(Tool_Austria!$F13&amp;$E$2,'Cooking methods'!$A:$A&amp;'Cooking methods'!$B:$B,'Cooking methods'!D:D)*$E13,"")</f>
        <v>0</v>
      </c>
      <c r="AD13" cm="1">
        <f t="array" ref="AD13">IFERROR(_xlfn.XLOOKUP(Tool_Austria!$F13&amp;$E$2,'Cooking methods'!$A:$A&amp;'Cooking methods'!$B:$B,'Cooking methods'!E:E)*$E13,"")</f>
        <v>0</v>
      </c>
      <c r="AE13" cm="1">
        <f t="array" ref="AE13">IFERROR(_xlfn.XLOOKUP(Tool_Austria!$F13&amp;$E$2,'Cooking methods'!$A:$A&amp;'Cooking methods'!$B:$B,'Cooking methods'!F:F)*$E13,"")</f>
        <v>0</v>
      </c>
      <c r="AF13" cm="1">
        <f t="array" ref="AF13">IFERROR(_xlfn.XLOOKUP(Tool_Austria!$F13&amp;$E$2,'Cooking methods'!$A:$A&amp;'Cooking methods'!$B:$B,'Cooking methods'!G:G)*$E13,"")</f>
        <v>0</v>
      </c>
      <c r="AG13" cm="1">
        <f t="array" ref="AG13">IFERROR(_xlfn.XLOOKUP(Tool_Austria!$F13&amp;$E$2,'Cooking methods'!$A:$A&amp;'Cooking methods'!$B:$B,'Cooking methods'!H:H)*$E13,"")</f>
        <v>0</v>
      </c>
      <c r="AH13" cm="1">
        <f t="array" ref="AH13">IFERROR(_xlfn.XLOOKUP(Tool_Austria!$F13&amp;$E$2,'Cooking methods'!$A:$A&amp;'Cooking methods'!$B:$B,'Cooking methods'!I:I)*$E13,"")</f>
        <v>0</v>
      </c>
      <c r="AI13" cm="1">
        <f t="array" ref="AI13">IFERROR(_xlfn.XLOOKUP(Tool_Austria!$F13&amp;$E$2,'Cooking methods'!$A:$A&amp;'Cooking methods'!$B:$B,'Cooking methods'!J:J)*$E13,"")</f>
        <v>0</v>
      </c>
      <c r="AJ13" cm="1">
        <f t="array" ref="AJ13">IFERROR(_xlfn.XLOOKUP(Tool_Austria!$F13&amp;$E$2,'Cooking methods'!$A:$A&amp;'Cooking methods'!$B:$B,'Cooking methods'!K:K)*$E13,"")</f>
        <v>0</v>
      </c>
      <c r="AK13" cm="1">
        <f t="array" ref="AK13">IFERROR(_xlfn.XLOOKUP(Tool_Austria!$F13&amp;$E$2,'Cooking methods'!$A:$A&amp;'Cooking methods'!$B:$B,'Cooking methods'!L:L)*$E13,"")</f>
        <v>0</v>
      </c>
      <c r="AL13" cm="1">
        <f t="array" ref="AL13">IFERROR(_xlfn.XLOOKUP(Tool_Austria!$F13&amp;$E$2,'Cooking methods'!$A:$A&amp;'Cooking methods'!$B:$B,'Cooking methods'!M:M)*$E13,"")</f>
        <v>0</v>
      </c>
      <c r="AM13" cm="1">
        <f t="array" ref="AM13">IFERROR(_xlfn.XLOOKUP(Tool_Austria!$F13&amp;$E$2,'Cooking methods'!$A:$A&amp;'Cooking methods'!$B:$B,'Cooking methods'!N:N)*$E13,"")</f>
        <v>0</v>
      </c>
      <c r="AN13" cm="1">
        <f t="array" ref="AN13">IFERROR(_xlfn.XLOOKUP(Tool_Austria!$F13&amp;$E$2,'Cooking methods'!$A:$A&amp;'Cooking methods'!$B:$B,'Cooking methods'!O:O)*$E13,"")</f>
        <v>0</v>
      </c>
      <c r="AO13" cm="1">
        <f t="array" ref="AO13">IFERROR(_xlfn.XLOOKUP(Tool_Austria!$F13&amp;$E$2,'Cooking methods'!$A:$A&amp;'Cooking methods'!$B:$B,'Cooking methods'!P:P)*$E13,"")</f>
        <v>0</v>
      </c>
      <c r="AP13" cm="1">
        <f t="array" ref="AP13">IFERROR(_xlfn.XLOOKUP(Tool_Austria!$F13&amp;$E$2,'Cooking methods'!$A:$A&amp;'Cooking methods'!$B:$B,'Cooking methods'!Q:Q)*$E13,"")</f>
        <v>0</v>
      </c>
      <c r="AQ13" cm="1">
        <f t="array" ref="AQ13">IFERROR(_xlfn.XLOOKUP(Tool_Austria!$F13&amp;$E$2,'Cooking methods'!$A:$A&amp;'Cooking methods'!$B:$B,'Cooking methods'!R:R)*$E13,"")</f>
        <v>0</v>
      </c>
      <c r="AR13" cm="1">
        <f t="array" ref="AR13">IFERROR(_xlfn.XLOOKUP(Tool_Austria!$G13&amp;$E$2,'Waste management'!$A:$A&amp;'Waste management'!$B:$B,'Waste management'!C:C)*$E13,"")</f>
        <v>2.1970475999999999E-2</v>
      </c>
      <c r="AS13" cm="1">
        <f t="array" ref="AS13">IFERROR(_xlfn.XLOOKUP(Tool_Austria!$G13&amp;$E$2,'Waste management'!$A:$A&amp;'Waste management'!$B:$B,'Waste management'!D:D)*$E13,"")</f>
        <v>1.4989719240000001E-10</v>
      </c>
      <c r="AT13" cm="1">
        <f t="array" ref="AT13">IFERROR(_xlfn.XLOOKUP(Tool_Austria!$G13&amp;$E$2,'Waste management'!$A:$A&amp;'Waste management'!$B:$B,'Waste management'!E:E)*$E13,"")</f>
        <v>4.0417200000000006E-4</v>
      </c>
      <c r="AU13" cm="1">
        <f t="array" ref="AU13">IFERROR(_xlfn.XLOOKUP(Tool_Austria!$G13&amp;$E$2,'Waste management'!$A:$A&amp;'Waste management'!$B:$B,'Waste management'!F:F)*$E13,"")</f>
        <v>4.7088000000000007E-5</v>
      </c>
      <c r="AV13" cm="1">
        <f t="array" ref="AV13">IFERROR(_xlfn.XLOOKUP(Tool_Austria!$G13&amp;$E$2,'Waste management'!$A:$A&amp;'Waste management'!$B:$B,'Waste management'!G:G)*$E13,"")</f>
        <v>4.5438350400000005E-9</v>
      </c>
      <c r="AW13" cm="1">
        <f t="array" ref="AW13">IFERROR(_xlfn.XLOOKUP(Tool_Austria!$G13&amp;$E$2,'Waste management'!$A:$A&amp;'Waste management'!$B:$B,'Waste management'!H:H)*$E13,"")</f>
        <v>1.481117724E-10</v>
      </c>
      <c r="AX13" cm="1">
        <f t="array" ref="AX13">IFERROR(_xlfn.XLOOKUP(Tool_Austria!$G13&amp;$E$2,'Waste management'!$A:$A&amp;'Waste management'!$B:$B,'Waste management'!I:I)*$E13,"")</f>
        <v>1.0530328680000001E-10</v>
      </c>
      <c r="AY13" cm="1">
        <f t="array" ref="AY13">IFERROR(_xlfn.XLOOKUP(Tool_Austria!$G13&amp;$E$2,'Waste management'!$A:$A&amp;'Waste management'!$B:$B,'Waste management'!J:J)*$E13,"")</f>
        <v>8.6720400000000011E-4</v>
      </c>
      <c r="AZ13" cm="1">
        <f t="array" ref="AZ13">IFERROR(_xlfn.XLOOKUP(Tool_Austria!$G13&amp;$E$2,'Waste management'!$A:$A&amp;'Waste management'!$B:$B,'Waste management'!K:K)*$E13,"")</f>
        <v>2.1108844080000002E-6</v>
      </c>
      <c r="BA13" cm="1">
        <f t="array" ref="BA13">IFERROR(_xlfn.XLOOKUP(Tool_Austria!$G13&amp;$E$2,'Waste management'!$A:$A&amp;'Waste management'!$B:$B,'Waste management'!L:L)*$E13,"")</f>
        <v>3.7984869359999998E-5</v>
      </c>
      <c r="BB13" cm="1">
        <f t="array" ref="BB13">IFERROR(_xlfn.XLOOKUP(Tool_Austria!$G13&amp;$E$2,'Waste management'!$A:$A&amp;'Waste management'!$B:$B,'Waste management'!M:M)*$E13,"")</f>
        <v>3.8219760000000004E-3</v>
      </c>
      <c r="BC13" cm="1">
        <f t="array" ref="BC13">IFERROR(_xlfn.XLOOKUP(Tool_Austria!$G13&amp;$E$2,'Waste management'!$A:$A&amp;'Waste management'!$B:$B,'Waste management'!N:N)*$E13,"")</f>
        <v>3.2864049360000003</v>
      </c>
      <c r="BD13" cm="1">
        <f t="array" ref="BD13">IFERROR(_xlfn.XLOOKUP(Tool_Austria!$G13&amp;$E$2,'Waste management'!$A:$A&amp;'Waste management'!$B:$B,'Waste management'!O:O)*$E13,"")</f>
        <v>0.20954552400000001</v>
      </c>
      <c r="BE13" cm="1">
        <f t="array" ref="BE13">IFERROR(_xlfn.XLOOKUP(Tool_Austria!$G13&amp;$E$2,'Waste management'!$A:$A&amp;'Waste management'!$B:$B,'Waste management'!P:P)*$E13,"")</f>
        <v>4.5243720000000005E-3</v>
      </c>
      <c r="BF13" cm="1">
        <f t="array" ref="BF13">IFERROR(_xlfn.XLOOKUP(Tool_Austria!$G13&amp;$E$2,'Waste management'!$A:$A&amp;'Waste management'!$B:$B,'Waste management'!Q:Q)*$E13,"")</f>
        <v>0.131685516</v>
      </c>
      <c r="BG13" cm="1">
        <f t="array" ref="BG13">IFERROR(_xlfn.XLOOKUP(Tool_Austria!$G13&amp;$E$2,'Waste management'!$A:$A&amp;'Waste management'!$B:$B,'Waste management'!R:R)*$E13,"")</f>
        <v>4.2795144E-8</v>
      </c>
      <c r="BH13">
        <f>IFERROR((L13+AR13+AB13)*_xlfn.XLOOKUP(Tool_Austria!BH$4,Monetization_Factors!$A:$A,Monetization_Factors!$D:$D),"")</f>
        <v>4.1761477631119634E-2</v>
      </c>
      <c r="BI13">
        <f>IFERROR((M13+AS13+AC13)*_xlfn.XLOOKUP(Tool_Austria!BI$4,Monetization_Factors!$A:$A,Monetization_Factors!$D:$D),"")</f>
        <v>3.3457013666817567E-7</v>
      </c>
      <c r="BJ13">
        <f>IFERROR((N13+AT13+AD13)*_xlfn.XLOOKUP(Tool_Austria!BJ$4,Monetization_Factors!$A:$A,Monetization_Factors!$D:$D),"")</f>
        <v>5.8160979906481382E-5</v>
      </c>
      <c r="BK13">
        <f>IFERROR((O13+AU13+AE13)*_xlfn.XLOOKUP(Tool_Austria!BK$4,Monetization_Factors!$A:$A,Monetization_Factors!$D:$D),"")</f>
        <v>1.6665459494878897E-3</v>
      </c>
      <c r="BL13">
        <f>IFERROR((P13+AV13+AF13)*_xlfn.XLOOKUP(Tool_Austria!BL$4,Monetization_Factors!$A:$A,Monetization_Factors!$D:$D),"")</f>
        <v>1.9443826658550351E-2</v>
      </c>
      <c r="BM13">
        <f>IFERROR((Q13+AW13+AG13)*_xlfn.XLOOKUP(Tool_Austria!BM$4,Monetization_Factors!$A:$A,Monetization_Factors!$D:$D),"")</f>
        <v>1.3381647960474551E-3</v>
      </c>
      <c r="BN13">
        <f>IFERROR((R13+AX13+AH13)*_xlfn.XLOOKUP(Tool_Austria!BN$4,Monetization_Factors!$A:$A,Monetization_Factors!$D:$D),"")</f>
        <v>2.5968724620495766E-4</v>
      </c>
      <c r="BO13">
        <f>IFERROR((S13+AY13+AI13)*_xlfn.XLOOKUP(Tool_Austria!BO$4,Monetization_Factors!$A:$A,Monetization_Factors!$D:$D),"")</f>
        <v>9.4730526806261395E-4</v>
      </c>
      <c r="BP13">
        <f>IFERROR((T13+AZ13+AJ13)*_xlfn.XLOOKUP(Tool_Austria!BP$4,Monetization_Factors!$A:$A,Monetization_Factors!$D:$D),"")</f>
        <v>1.5528348064512679E-4</v>
      </c>
      <c r="BQ13">
        <f>IFERROR((U13+BA13+AK13)*_xlfn.XLOOKUP(Tool_Austria!BQ$4,Monetization_Factors!$A:$A,Monetization_Factors!$D:$D),"")</f>
        <v>4.0092798770118097E-3</v>
      </c>
      <c r="BR13" t="str">
        <f>IFERROR((V13+BB13+AL13)*_xlfn.XLOOKUP(Tool_Austria!BR$4,Monetization_Factors!$A:$A,Monetization_Factors!$D:$D),"")</f>
        <v/>
      </c>
      <c r="BS13">
        <f>IFERROR((W13+BC13+AM13)*_xlfn.XLOOKUP(Tool_Austria!BS$4,Monetization_Factors!$A:$A,Monetization_Factors!$D:$D),"")</f>
        <v>3.5578383205761051E-4</v>
      </c>
      <c r="BT13">
        <f>IFERROR((X13+BD13+AN13)*_xlfn.XLOOKUP(Tool_Austria!BT$4,Monetization_Factors!$A:$A,Monetization_Factors!$D:$D),"")</f>
        <v>8.5967809257259315E-4</v>
      </c>
      <c r="BU13">
        <f>IFERROR((Y13+BE13+AO13)*_xlfn.XLOOKUP(Tool_Austria!BU$4,Monetization_Factors!$A:$A,Monetization_Factors!$D:$D),"")</f>
        <v>1.2751089990559194E-3</v>
      </c>
      <c r="BV13">
        <f>IFERROR((Z13+BF13+AP13)*_xlfn.XLOOKUP(Tool_Austria!BV$4,Monetization_Factors!$A:$A,Monetization_Factors!$D:$D),"")</f>
        <v>6.3156860862188628E-3</v>
      </c>
      <c r="BW13">
        <f>IFERROR((AA13+BG13+AQ13)*_xlfn.XLOOKUP(Tool_Austria!BW$4,Monetization_Factors!$A:$A,Monetization_Factors!$D:$D),"")</f>
        <v>3.2723336721273054E-6</v>
      </c>
      <c r="BX13" s="38" cm="1">
        <f t="array" ref="BX13">IFERROR(_xlfn.IFS(I13&lt;&gt;0,I13*E13,I13="",J13*E13),"")</f>
        <v>0.17169368571428575</v>
      </c>
      <c r="BY13" s="38">
        <f t="shared" si="30"/>
        <v>7.8449595800750102E-2</v>
      </c>
      <c r="BZ13" s="38">
        <f t="shared" si="31"/>
        <v>0.25014328151503584</v>
      </c>
      <c r="CA13" s="38">
        <f t="shared" si="32"/>
        <v>3.8483581771543978E-4</v>
      </c>
      <c r="CB13">
        <f t="shared" si="33"/>
        <v>0.32099306886000001</v>
      </c>
      <c r="CC13">
        <f t="shared" si="0"/>
        <v>8.3577684096000019E-9</v>
      </c>
      <c r="CD13">
        <f t="shared" si="1"/>
        <v>3.8108777900400001E-2</v>
      </c>
      <c r="CE13">
        <f t="shared" si="2"/>
        <v>1.1009942719200003E-3</v>
      </c>
      <c r="CF13">
        <f t="shared" si="3"/>
        <v>1.9477445004000003E-8</v>
      </c>
      <c r="CG13">
        <f t="shared" si="4"/>
        <v>6.4439869140000001E-9</v>
      </c>
      <c r="CH13">
        <f t="shared" si="5"/>
        <v>2.2588544455200002E-10</v>
      </c>
      <c r="CI13">
        <f t="shared" si="6"/>
        <v>2.1635903988000004E-3</v>
      </c>
      <c r="CJ13">
        <f t="shared" si="7"/>
        <v>6.3656650512000008E-5</v>
      </c>
      <c r="CK13">
        <f t="shared" si="8"/>
        <v>9.8010309132000014E-4</v>
      </c>
      <c r="CL13">
        <f t="shared" si="9"/>
        <v>7.7587855056000009E-3</v>
      </c>
      <c r="CM13">
        <f t="shared" si="10"/>
        <v>7.3112181858000005</v>
      </c>
      <c r="CN13">
        <f t="shared" si="11"/>
        <v>3.8607261278400005</v>
      </c>
      <c r="CO13">
        <f t="shared" si="12"/>
        <v>0.20064887816400001</v>
      </c>
      <c r="CP13">
        <f t="shared" si="13"/>
        <v>3.8247208380000006</v>
      </c>
      <c r="CQ13">
        <f t="shared" si="14"/>
        <v>1.56636960624E-6</v>
      </c>
      <c r="CR13">
        <f t="shared" si="34"/>
        <v>4.9383549055384622E-4</v>
      </c>
      <c r="CS13">
        <f t="shared" si="15"/>
        <v>1.2858105245538464E-11</v>
      </c>
      <c r="CT13">
        <f t="shared" si="16"/>
        <v>5.862888907753846E-5</v>
      </c>
      <c r="CU13">
        <f t="shared" si="17"/>
        <v>1.693837341415385E-6</v>
      </c>
      <c r="CV13">
        <f t="shared" si="18"/>
        <v>2.9965300006153851E-11</v>
      </c>
      <c r="CW13">
        <f t="shared" si="19"/>
        <v>9.9138260215384613E-12</v>
      </c>
      <c r="CX13">
        <f t="shared" si="20"/>
        <v>3.4751606854153849E-13</v>
      </c>
      <c r="CY13">
        <f t="shared" si="21"/>
        <v>3.328600613538462E-6</v>
      </c>
      <c r="CZ13">
        <f t="shared" si="22"/>
        <v>9.7933308480000018E-8</v>
      </c>
      <c r="DA13">
        <f t="shared" si="23"/>
        <v>1.5078509097230772E-6</v>
      </c>
      <c r="DB13">
        <f t="shared" si="24"/>
        <v>1.1936593085538464E-5</v>
      </c>
      <c r="DC13">
        <f t="shared" si="25"/>
        <v>1.1248027978153847E-2</v>
      </c>
      <c r="DD13">
        <f t="shared" si="26"/>
        <v>5.939578658215385E-3</v>
      </c>
      <c r="DE13">
        <f t="shared" si="27"/>
        <v>3.0869058179076923E-4</v>
      </c>
      <c r="DF13">
        <f t="shared" si="28"/>
        <v>5.8841859046153853E-3</v>
      </c>
      <c r="DG13">
        <f t="shared" si="29"/>
        <v>2.4097993942153848E-9</v>
      </c>
      <c r="DH13" s="5">
        <f>IFERROR(((((L13+AB13)*(1/$H13))+AR13)/$F$2)/($B$2*('CAR.CAP_per person'!B$2)/(_xlfn.XLOOKUP($E$2,EU_countries_GDP!$A$2:$A$29,EU_countries_GDP!$E$2:$E$29))),"")</f>
        <v>2.6195629018864776E-2</v>
      </c>
      <c r="DI13" s="5">
        <f>IFERROR(((((M13+AC13)*(1/$H13))+AS13)/$F$2)/($B$2*('CAR.CAP_per person'!C$2)/(_xlfn.XLOOKUP($E$2,EU_countries_GDP!$A$2:$A$29,EU_countries_GDP!$E$2:$E$29))),"")</f>
        <v>8.95155697658404E-6</v>
      </c>
      <c r="DJ13" s="5">
        <f>IFERROR(((((N13+AD13)*(1/$H13))+AT13)/$F$2)/($B$2*('CAR.CAP_per person'!D$2)/(_xlfn.XLOOKUP($E$2,EU_countries_GDP!$A$2:$A$29,EU_countries_GDP!$E$2:$E$29))),"")</f>
        <v>4.2009578895950894E-5</v>
      </c>
      <c r="DK13" s="5">
        <f>IFERROR(((((O13+AE13)*(1/$H13))+AU13)/$F$2)/($B$2*('CAR.CAP_per person'!E$2)/(_xlfn.XLOOKUP($E$2,EU_countries_GDP!$A$2:$A$29,EU_countries_GDP!$E$2:$E$29))),"")</f>
        <v>1.5351968708945565E-3</v>
      </c>
      <c r="DL13" s="5">
        <f>IFERROR(((((P13+AF13)*(1/$H13))+AV13)/$F$2)/($B$2*('CAR.CAP_per person'!F$2)/(_xlfn.XLOOKUP($E$2,EU_countries_GDP!$A$2:$A$29,EU_countries_GDP!$E$2:$E$29))),"")</f>
        <v>1.8272523553346853E-2</v>
      </c>
      <c r="DM13" s="5">
        <f>IFERROR(((((Q13+AG13)*(1/$H13))+AW13)/$F$2)/($B$2*('CAR.CAP_per person'!G$2)/(_xlfn.XLOOKUP($E$2,EU_countries_GDP!$A$2:$A$29,EU_countries_GDP!$E$2:$E$29))),"")</f>
        <v>3.8583231282772745E-3</v>
      </c>
      <c r="DN13" s="5">
        <f>IFERROR(((((R13+AH13)*(1/$H13))+AX13)/$F$2)/($B$2*('CAR.CAP_per person'!H$2)/(_xlfn.XLOOKUP($E$2,EU_countries_GDP!$A$2:$A$29,EU_countries_GDP!$E$2:$E$29))),"")</f>
        <v>2.1148501693939594E-5</v>
      </c>
      <c r="DO13" s="5">
        <f>IFERROR(((((S13+AI13)*(1/$H13))+AY13)/$F$2)/($B$2*('CAR.CAP_per person'!I$2)/(_xlfn.XLOOKUP($E$2,EU_countries_GDP!$A$2:$A$29,EU_countries_GDP!$E$2:$E$29))),"")</f>
        <v>8.8939578564743759E-4</v>
      </c>
      <c r="DP13" s="5">
        <f>IFERROR(((((T13+AJ13)*(1/$H13))+AZ13)/$F$2)/($B$2*('CAR.CAP_per person'!J$2)/(_xlfn.XLOOKUP($E$2,EU_countries_GDP!$A$2:$A$29,EU_countries_GDP!$E$2:$E$29))),"")</f>
        <v>6.2587973398131429E-3</v>
      </c>
      <c r="DQ13" s="5">
        <f>IFERROR(((((U13+AK13)*(1/$H13))+BA13)/$F$2)/($B$2*('CAR.CAP_per person'!K$2)/(_xlfn.XLOOKUP($E$2,EU_countries_GDP!$A$2:$A$29,EU_countries_GDP!$E$2:$E$29))),"")</f>
        <v>2.779436889681007E-3</v>
      </c>
      <c r="DR13" s="5">
        <f>IFERROR(((((V13+AL13)*(1/$H13))+BB13)/$F$2)/($B$2*('CAR.CAP_per person'!L$2)/(_xlfn.XLOOKUP($E$2,EU_countries_GDP!$A$2:$A$29,EU_countries_GDP!$E$2:$E$29))),"")</f>
        <v>4.7119475502454611E-4</v>
      </c>
      <c r="DS13" s="5">
        <f>IFERROR(((((W13+AM13)*(1/$H13))+BC13)/$F$2)/($B$2*('CAR.CAP_per person'!M$2)/(_xlfn.XLOOKUP($E$2,EU_countries_GDP!$A$2:$A$29,EU_countries_GDP!$E$2:$E$29))),"")</f>
        <v>2.1765193433516926E-2</v>
      </c>
      <c r="DT13" s="5">
        <f>IFERROR(((((X13+AN13)*(1/$H13))+BD13)/$F$2)/($B$2*('CAR.CAP_per person'!N$2)/(_xlfn.XLOOKUP($E$2,EU_countries_GDP!$A$2:$A$29,EU_countries_GDP!$E$2:$E$29))),"")</f>
        <v>0.1705218642153159</v>
      </c>
      <c r="DU13" s="5">
        <f>IFERROR(((((Y13+AO13)*(1/$H13))+BE13)/$F$2)/($B$2*('CAR.CAP_per person'!O$2)/(_xlfn.XLOOKUP($E$2,EU_countries_GDP!$A$2:$A$29,EU_countries_GDP!$E$2:$E$29))),"")</f>
        <v>6.35158148506598E-4</v>
      </c>
      <c r="DV13" s="5">
        <f>IFERROR(((((Z13+AP13)*(1/$H13))+BF13)/$F$2)/($B$2*('CAR.CAP_per person'!P$2)/(_xlfn.XLOOKUP($E$2,EU_countries_GDP!$A$2:$A$29,EU_countries_GDP!$E$2:$E$29))),"")</f>
        <v>9.7401031266948507E-3</v>
      </c>
      <c r="DW13" s="5">
        <f>IFERROR(((((AA13+AQ13)*(1/$H13))+BG13)/$F$2)/($B$2*('CAR.CAP_per person'!Q$2)/(_xlfn.XLOOKUP($E$2,EU_countries_GDP!$A$2:$A$29,EU_countries_GDP!$E$2:$E$29))),"")</f>
        <v>4.086098547264775E-3</v>
      </c>
    </row>
    <row r="14" spans="1:127">
      <c r="A14" t="s">
        <v>176</v>
      </c>
      <c r="B14" t="str">
        <f>_xlfn.XLOOKUP(D14,Table5[Ingredient],Table5[Category],"",FALSE)</f>
        <v>Vegetables</v>
      </c>
      <c r="C14" s="33" t="s">
        <v>177</v>
      </c>
      <c r="D14" s="33" t="s">
        <v>190</v>
      </c>
      <c r="E14" s="33">
        <v>9.8100000000000007E-2</v>
      </c>
      <c r="F14" s="33" t="s">
        <v>189</v>
      </c>
      <c r="G14" s="33" t="s">
        <v>180</v>
      </c>
      <c r="H14" s="91">
        <f>Dataset_AT!R11</f>
        <v>0.2616</v>
      </c>
      <c r="I14" s="33"/>
      <c r="J14" s="37">
        <f>IFERROR(INDEX('AveragePrices&amp;Codes'!G:AG, MATCH($D14, 'AveragePrices&amp;Codes'!$A:$A, 0), MATCH(Tool_Austria!$E$2, 'AveragePrices&amp;Codes'!$G$1:$AG$1, 0)),"")</f>
        <v>0.63338293633975185</v>
      </c>
      <c r="K14" s="37">
        <f>IFERROR(E14/(_xlfn.XLOOKUP(A14,Dataset_AT!$V$2:$V$9,Dataset_AT!$W$2:$W$9)),"")</f>
        <v>1.464179104477612E-3</v>
      </c>
      <c r="L14">
        <f>IFERROR(IF($F14="Raw",_xlfn.XLOOKUP(_xlfn.XLOOKUP(Tool_Austria!$D14,'AveragePrices&amp;Codes'!$A:$A,'AveragePrices&amp;Codes'!$B:$B),AGRIBALYSE_Raw!$B:$B,AGRIBALYSE_Raw!O:O)*$E14,_xlfn.XLOOKUP(_xlfn.XLOOKUP(Tool_Austria!$D14,'AveragePrices&amp;Codes'!$A:$A,'AveragePrices&amp;Codes'!$B:$B),AGRIBALYSE_Cooked!$C:$C,AGRIBALYSE_Cooked!P:P)*$E14),"")</f>
        <v>3.8869988382000002E-2</v>
      </c>
      <c r="M14">
        <f>IFERROR(IF($F14="Raw",_xlfn.XLOOKUP(_xlfn.XLOOKUP(Tool_Austria!$D14,'AveragePrices&amp;Codes'!$A:$A,'AveragePrices&amp;Codes'!$B:$B),AGRIBALYSE_Raw!$B:$B,AGRIBALYSE_Raw!P:P)*$E14,_xlfn.XLOOKUP(_xlfn.XLOOKUP(Tool_Austria!$D14,'AveragePrices&amp;Codes'!$A:$A,'AveragePrices&amp;Codes'!$B:$B),AGRIBALYSE_Cooked!$C:$C,AGRIBALYSE_Cooked!Q:Q)*$E14),"")</f>
        <v>1.9043620317000001E-9</v>
      </c>
      <c r="N14">
        <f>IFERROR(IF($F14="Raw",_xlfn.XLOOKUP(_xlfn.XLOOKUP(Tool_Austria!$D14,'AveragePrices&amp;Codes'!$A:$A,'AveragePrices&amp;Codes'!$B:$B),AGRIBALYSE_Raw!$B:$B,AGRIBALYSE_Raw!Q:Q)*$E14,_xlfn.XLOOKUP(_xlfn.XLOOKUP(Tool_Austria!$D14,'AveragePrices&amp;Codes'!$A:$A,'AveragePrices&amp;Codes'!$B:$B),AGRIBALYSE_Cooked!$C:$C,AGRIBALYSE_Cooked!R:R)*$E14),"")</f>
        <v>6.0932355633000002E-3</v>
      </c>
      <c r="O14">
        <f>IFERROR(IF($F14="Raw",_xlfn.XLOOKUP(_xlfn.XLOOKUP(Tool_Austria!$D14,'AveragePrices&amp;Codes'!$A:$A,'AveragePrices&amp;Codes'!$B:$B),AGRIBALYSE_Raw!$B:$B,AGRIBALYSE_Raw!R:R)*$E14,_xlfn.XLOOKUP(_xlfn.XLOOKUP(Tool_Austria!$D14,'AveragePrices&amp;Codes'!$A:$A,'AveragePrices&amp;Codes'!$B:$B),AGRIBALYSE_Cooked!$C:$C,AGRIBALYSE_Cooked!S:S)*$E14),"")</f>
        <v>1.4392188216E-4</v>
      </c>
      <c r="P14">
        <f>IFERROR(IF($F14="Raw",_xlfn.XLOOKUP(_xlfn.XLOOKUP(Tool_Austria!$D14,'AveragePrices&amp;Codes'!$A:$A,'AveragePrices&amp;Codes'!$B:$B),AGRIBALYSE_Raw!$B:$B,AGRIBALYSE_Raw!S:S)*$E14,_xlfn.XLOOKUP(_xlfn.XLOOKUP(Tool_Austria!$D14,'AveragePrices&amp;Codes'!$A:$A,'AveragePrices&amp;Codes'!$B:$B),AGRIBALYSE_Cooked!$C:$C,AGRIBALYSE_Cooked!T:T)*$E14),"")</f>
        <v>2.4872696810999902E-9</v>
      </c>
      <c r="Q14">
        <f>IFERROR(IF($F14="Raw",_xlfn.XLOOKUP(_xlfn.XLOOKUP(Tool_Austria!$D14,'AveragePrices&amp;Codes'!$A:$A,'AveragePrices&amp;Codes'!$B:$B),AGRIBALYSE_Raw!$B:$B,AGRIBALYSE_Raw!T:T)*$E14,_xlfn.XLOOKUP(_xlfn.XLOOKUP(Tool_Austria!$D14,'AveragePrices&amp;Codes'!$A:$A,'AveragePrices&amp;Codes'!$B:$B),AGRIBALYSE_Cooked!$C:$C,AGRIBALYSE_Cooked!U:U)*$E14),"")</f>
        <v>9.7924315653000011E-10</v>
      </c>
      <c r="R14">
        <f>IFERROR(IF($F14="Raw",_xlfn.XLOOKUP(_xlfn.XLOOKUP(Tool_Austria!$D14,'AveragePrices&amp;Codes'!$A:$A,'AveragePrices&amp;Codes'!$B:$B),AGRIBALYSE_Raw!$B:$B,AGRIBALYSE_Raw!U:U)*$E14,_xlfn.XLOOKUP(_xlfn.XLOOKUP(Tool_Austria!$D14,'AveragePrices&amp;Codes'!$A:$A,'AveragePrices&amp;Codes'!$B:$B),AGRIBALYSE_Cooked!$C:$C,AGRIBALYSE_Cooked!V:V)*$E14),"")</f>
        <v>2.5411904442000002E-11</v>
      </c>
      <c r="S14">
        <f>IFERROR(IF($F14="Raw",_xlfn.XLOOKUP(_xlfn.XLOOKUP(Tool_Austria!$D14,'AveragePrices&amp;Codes'!$A:$A,'AveragePrices&amp;Codes'!$B:$B),AGRIBALYSE_Raw!$B:$B,AGRIBALYSE_Raw!V:V)*$E14,_xlfn.XLOOKUP(_xlfn.XLOOKUP(Tool_Austria!$D14,'AveragePrices&amp;Codes'!$A:$A,'AveragePrices&amp;Codes'!$B:$B),AGRIBALYSE_Cooked!$C:$C,AGRIBALYSE_Cooked!W:W)*$E14),"")</f>
        <v>2.0051887212000003E-4</v>
      </c>
      <c r="T14">
        <f>IFERROR(IF($F14="Raw",_xlfn.XLOOKUP(_xlfn.XLOOKUP(Tool_Austria!$D14,'AveragePrices&amp;Codes'!$A:$A,'AveragePrices&amp;Codes'!$B:$B),AGRIBALYSE_Raw!$B:$B,AGRIBALYSE_Raw!W:W)*$E14,_xlfn.XLOOKUP(_xlfn.XLOOKUP(Tool_Austria!$D14,'AveragePrices&amp;Codes'!$A:$A,'AveragePrices&amp;Codes'!$B:$B),AGRIBALYSE_Cooked!$C:$C,AGRIBALYSE_Cooked!X:X)*$E14),"")</f>
        <v>5.6258261451000006E-6</v>
      </c>
      <c r="U14">
        <f>IFERROR(IF($F14="Raw",_xlfn.XLOOKUP(_xlfn.XLOOKUP(Tool_Austria!$D14,'AveragePrices&amp;Codes'!$A:$A,'AveragePrices&amp;Codes'!$B:$B),AGRIBALYSE_Raw!$B:$B,AGRIBALYSE_Raw!X:X)*$E14,_xlfn.XLOOKUP(_xlfn.XLOOKUP(Tool_Austria!$D14,'AveragePrices&amp;Codes'!$A:$A,'AveragePrices&amp;Codes'!$B:$B),AGRIBALYSE_Cooked!$C:$C,AGRIBALYSE_Cooked!Y:Y)*$E14),"")</f>
        <v>1.3510298646000001E-4</v>
      </c>
      <c r="V14">
        <f>IFERROR(IF($F14="Raw",_xlfn.XLOOKUP(_xlfn.XLOOKUP(Tool_Austria!$D14,'AveragePrices&amp;Codes'!$A:$A,'AveragePrices&amp;Codes'!$B:$B),AGRIBALYSE_Raw!$B:$B,AGRIBALYSE_Raw!Y:Y)*$E14,_xlfn.XLOOKUP(_xlfn.XLOOKUP(Tool_Austria!$D14,'AveragePrices&amp;Codes'!$A:$A,'AveragePrices&amp;Codes'!$B:$B),AGRIBALYSE_Cooked!$C:$C,AGRIBALYSE_Cooked!Z:Z)*$E14),"")</f>
        <v>6.1169428017000002E-4</v>
      </c>
      <c r="W14">
        <f>IFERROR(IF($F14="Raw",_xlfn.XLOOKUP(_xlfn.XLOOKUP(Tool_Austria!$D14,'AveragePrices&amp;Codes'!$A:$A,'AveragePrices&amp;Codes'!$B:$B),AGRIBALYSE_Raw!$B:$B,AGRIBALYSE_Raw!Z:Z)*$E14,_xlfn.XLOOKUP(_xlfn.XLOOKUP(Tool_Austria!$D14,'AveragePrices&amp;Codes'!$A:$A,'AveragePrices&amp;Codes'!$B:$B),AGRIBALYSE_Cooked!$C:$C,AGRIBALYSE_Cooked!AA:AA)*$E14),"")</f>
        <v>1.78992533079</v>
      </c>
      <c r="X14">
        <f>IFERROR(IF($F14="Raw",_xlfn.XLOOKUP(_xlfn.XLOOKUP(Tool_Austria!$D14,'AveragePrices&amp;Codes'!$A:$A,'AveragePrices&amp;Codes'!$B:$B),AGRIBALYSE_Raw!$B:$B,AGRIBALYSE_Raw!AA:AA)*$E14,_xlfn.XLOOKUP(_xlfn.XLOOKUP(Tool_Austria!$D14,'AveragePrices&amp;Codes'!$A:$A,'AveragePrices&amp;Codes'!$B:$B),AGRIBALYSE_Cooked!$C:$C,AGRIBALYSE_Cooked!AB:AB)*$E14),"")</f>
        <v>0.9357311369700001</v>
      </c>
      <c r="Y14">
        <f>IFERROR(IF($F14="Raw",_xlfn.XLOOKUP(_xlfn.XLOOKUP(Tool_Austria!$D14,'AveragePrices&amp;Codes'!$A:$A,'AveragePrices&amp;Codes'!$B:$B),AGRIBALYSE_Raw!$B:$B,AGRIBALYSE_Raw!AB:AB)*$E14,_xlfn.XLOOKUP(_xlfn.XLOOKUP(Tool_Austria!$D14,'AveragePrices&amp;Codes'!$A:$A,'AveragePrices&amp;Codes'!$B:$B),AGRIBALYSE_Cooked!$C:$C,AGRIBALYSE_Cooked!AC:AC)*$E14),"")</f>
        <v>3.5515520685000003E-2</v>
      </c>
      <c r="Z14">
        <f>IFERROR(IF($F14="Raw",_xlfn.XLOOKUP(_xlfn.XLOOKUP(Tool_Austria!$D14,'AveragePrices&amp;Codes'!$A:$A,'AveragePrices&amp;Codes'!$B:$B),AGRIBALYSE_Raw!$B:$B,AGRIBALYSE_Raw!AC:AC)*$E14,_xlfn.XLOOKUP(_xlfn.XLOOKUP(Tool_Austria!$D14,'AveragePrices&amp;Codes'!$A:$A,'AveragePrices&amp;Codes'!$B:$B),AGRIBALYSE_Cooked!$C:$C,AGRIBALYSE_Cooked!AD:AD)*$E14),"")</f>
        <v>0.54208385433000006</v>
      </c>
      <c r="AA14">
        <f>IFERROR(IF($F14="Raw",_xlfn.XLOOKUP(_xlfn.XLOOKUP(Tool_Austria!$D14,'AveragePrices&amp;Codes'!$A:$A,'AveragePrices&amp;Codes'!$B:$B),AGRIBALYSE_Raw!$B:$B,AGRIBALYSE_Raw!AD:AD)*$E14,_xlfn.XLOOKUP(_xlfn.XLOOKUP(Tool_Austria!$D14,'AveragePrices&amp;Codes'!$A:$A,'AveragePrices&amp;Codes'!$B:$B),AGRIBALYSE_Cooked!$C:$C,AGRIBALYSE_Cooked!AE:AE)*$E14),"")</f>
        <v>2.2142099988000003E-7</v>
      </c>
      <c r="AB14" cm="1">
        <f t="array" ref="AB14">IFERROR(_xlfn.XLOOKUP(Tool_Austria!$F14&amp;$E$2,'Cooking methods'!$A:$A&amp;'Cooking methods'!$B:$B,'Cooking methods'!C:C)*$E14,"")</f>
        <v>0</v>
      </c>
      <c r="AC14" cm="1">
        <f t="array" ref="AC14">IFERROR(_xlfn.XLOOKUP(Tool_Austria!$F14&amp;$E$2,'Cooking methods'!$A:$A&amp;'Cooking methods'!$B:$B,'Cooking methods'!D:D)*$E14,"")</f>
        <v>0</v>
      </c>
      <c r="AD14" cm="1">
        <f t="array" ref="AD14">IFERROR(_xlfn.XLOOKUP(Tool_Austria!$F14&amp;$E$2,'Cooking methods'!$A:$A&amp;'Cooking methods'!$B:$B,'Cooking methods'!E:E)*$E14,"")</f>
        <v>0</v>
      </c>
      <c r="AE14" cm="1">
        <f t="array" ref="AE14">IFERROR(_xlfn.XLOOKUP(Tool_Austria!$F14&amp;$E$2,'Cooking methods'!$A:$A&amp;'Cooking methods'!$B:$B,'Cooking methods'!F:F)*$E14,"")</f>
        <v>0</v>
      </c>
      <c r="AF14" cm="1">
        <f t="array" ref="AF14">IFERROR(_xlfn.XLOOKUP(Tool_Austria!$F14&amp;$E$2,'Cooking methods'!$A:$A&amp;'Cooking methods'!$B:$B,'Cooking methods'!G:G)*$E14,"")</f>
        <v>0</v>
      </c>
      <c r="AG14" cm="1">
        <f t="array" ref="AG14">IFERROR(_xlfn.XLOOKUP(Tool_Austria!$F14&amp;$E$2,'Cooking methods'!$A:$A&amp;'Cooking methods'!$B:$B,'Cooking methods'!H:H)*$E14,"")</f>
        <v>0</v>
      </c>
      <c r="AH14" cm="1">
        <f t="array" ref="AH14">IFERROR(_xlfn.XLOOKUP(Tool_Austria!$F14&amp;$E$2,'Cooking methods'!$A:$A&amp;'Cooking methods'!$B:$B,'Cooking methods'!I:I)*$E14,"")</f>
        <v>0</v>
      </c>
      <c r="AI14" cm="1">
        <f t="array" ref="AI14">IFERROR(_xlfn.XLOOKUP(Tool_Austria!$F14&amp;$E$2,'Cooking methods'!$A:$A&amp;'Cooking methods'!$B:$B,'Cooking methods'!J:J)*$E14,"")</f>
        <v>0</v>
      </c>
      <c r="AJ14" cm="1">
        <f t="array" ref="AJ14">IFERROR(_xlfn.XLOOKUP(Tool_Austria!$F14&amp;$E$2,'Cooking methods'!$A:$A&amp;'Cooking methods'!$B:$B,'Cooking methods'!K:K)*$E14,"")</f>
        <v>0</v>
      </c>
      <c r="AK14" cm="1">
        <f t="array" ref="AK14">IFERROR(_xlfn.XLOOKUP(Tool_Austria!$F14&amp;$E$2,'Cooking methods'!$A:$A&amp;'Cooking methods'!$B:$B,'Cooking methods'!L:L)*$E14,"")</f>
        <v>0</v>
      </c>
      <c r="AL14" cm="1">
        <f t="array" ref="AL14">IFERROR(_xlfn.XLOOKUP(Tool_Austria!$F14&amp;$E$2,'Cooking methods'!$A:$A&amp;'Cooking methods'!$B:$B,'Cooking methods'!M:M)*$E14,"")</f>
        <v>0</v>
      </c>
      <c r="AM14" cm="1">
        <f t="array" ref="AM14">IFERROR(_xlfn.XLOOKUP(Tool_Austria!$F14&amp;$E$2,'Cooking methods'!$A:$A&amp;'Cooking methods'!$B:$B,'Cooking methods'!N:N)*$E14,"")</f>
        <v>0</v>
      </c>
      <c r="AN14" cm="1">
        <f t="array" ref="AN14">IFERROR(_xlfn.XLOOKUP(Tool_Austria!$F14&amp;$E$2,'Cooking methods'!$A:$A&amp;'Cooking methods'!$B:$B,'Cooking methods'!O:O)*$E14,"")</f>
        <v>0</v>
      </c>
      <c r="AO14" cm="1">
        <f t="array" ref="AO14">IFERROR(_xlfn.XLOOKUP(Tool_Austria!$F14&amp;$E$2,'Cooking methods'!$A:$A&amp;'Cooking methods'!$B:$B,'Cooking methods'!P:P)*$E14,"")</f>
        <v>0</v>
      </c>
      <c r="AP14" cm="1">
        <f t="array" ref="AP14">IFERROR(_xlfn.XLOOKUP(Tool_Austria!$F14&amp;$E$2,'Cooking methods'!$A:$A&amp;'Cooking methods'!$B:$B,'Cooking methods'!Q:Q)*$E14,"")</f>
        <v>0</v>
      </c>
      <c r="AQ14" cm="1">
        <f t="array" ref="AQ14">IFERROR(_xlfn.XLOOKUP(Tool_Austria!$F14&amp;$E$2,'Cooking methods'!$A:$A&amp;'Cooking methods'!$B:$B,'Cooking methods'!R:R)*$E14,"")</f>
        <v>0</v>
      </c>
      <c r="AR14" cm="1">
        <f t="array" ref="AR14">IFERROR(_xlfn.XLOOKUP(Tool_Austria!$G14&amp;$E$2,'Waste management'!$A:$A&amp;'Waste management'!$B:$B,'Waste management'!C:C)*$E14,"")</f>
        <v>5.4926189999999998E-3</v>
      </c>
      <c r="AS14" cm="1">
        <f t="array" ref="AS14">IFERROR(_xlfn.XLOOKUP(Tool_Austria!$G14&amp;$E$2,'Waste management'!$A:$A&amp;'Waste management'!$B:$B,'Waste management'!D:D)*$E14,"")</f>
        <v>3.7474298100000004E-11</v>
      </c>
      <c r="AT14" cm="1">
        <f t="array" ref="AT14">IFERROR(_xlfn.XLOOKUP(Tool_Austria!$G14&amp;$E$2,'Waste management'!$A:$A&amp;'Waste management'!$B:$B,'Waste management'!E:E)*$E14,"")</f>
        <v>1.0104300000000001E-4</v>
      </c>
      <c r="AU14" cm="1">
        <f t="array" ref="AU14">IFERROR(_xlfn.XLOOKUP(Tool_Austria!$G14&amp;$E$2,'Waste management'!$A:$A&amp;'Waste management'!$B:$B,'Waste management'!F:F)*$E14,"")</f>
        <v>1.1772000000000002E-5</v>
      </c>
      <c r="AV14" cm="1">
        <f t="array" ref="AV14">IFERROR(_xlfn.XLOOKUP(Tool_Austria!$G14&amp;$E$2,'Waste management'!$A:$A&amp;'Waste management'!$B:$B,'Waste management'!G:G)*$E14,"")</f>
        <v>1.1359587600000001E-9</v>
      </c>
      <c r="AW14" cm="1">
        <f t="array" ref="AW14">IFERROR(_xlfn.XLOOKUP(Tool_Austria!$G14&amp;$E$2,'Waste management'!$A:$A&amp;'Waste management'!$B:$B,'Waste management'!H:H)*$E14,"")</f>
        <v>3.7027943099999999E-11</v>
      </c>
      <c r="AX14" cm="1">
        <f t="array" ref="AX14">IFERROR(_xlfn.XLOOKUP(Tool_Austria!$G14&amp;$E$2,'Waste management'!$A:$A&amp;'Waste management'!$B:$B,'Waste management'!I:I)*$E14,"")</f>
        <v>2.6325821700000003E-11</v>
      </c>
      <c r="AY14" cm="1">
        <f t="array" ref="AY14">IFERROR(_xlfn.XLOOKUP(Tool_Austria!$G14&amp;$E$2,'Waste management'!$A:$A&amp;'Waste management'!$B:$B,'Waste management'!J:J)*$E14,"")</f>
        <v>2.1680100000000003E-4</v>
      </c>
      <c r="AZ14" cm="1">
        <f t="array" ref="AZ14">IFERROR(_xlfn.XLOOKUP(Tool_Austria!$G14&amp;$E$2,'Waste management'!$A:$A&amp;'Waste management'!$B:$B,'Waste management'!K:K)*$E14,"")</f>
        <v>5.2772110200000004E-7</v>
      </c>
      <c r="BA14" cm="1">
        <f t="array" ref="BA14">IFERROR(_xlfn.XLOOKUP(Tool_Austria!$G14&amp;$E$2,'Waste management'!$A:$A&amp;'Waste management'!$B:$B,'Waste management'!L:L)*$E14,"")</f>
        <v>9.4962173399999996E-6</v>
      </c>
      <c r="BB14" cm="1">
        <f t="array" ref="BB14">IFERROR(_xlfn.XLOOKUP(Tool_Austria!$G14&amp;$E$2,'Waste management'!$A:$A&amp;'Waste management'!$B:$B,'Waste management'!M:M)*$E14,"")</f>
        <v>9.5549400000000009E-4</v>
      </c>
      <c r="BC14" cm="1">
        <f t="array" ref="BC14">IFERROR(_xlfn.XLOOKUP(Tool_Austria!$G14&amp;$E$2,'Waste management'!$A:$A&amp;'Waste management'!$B:$B,'Waste management'!N:N)*$E14,"")</f>
        <v>0.82160123400000007</v>
      </c>
      <c r="BD14" cm="1">
        <f t="array" ref="BD14">IFERROR(_xlfn.XLOOKUP(Tool_Austria!$G14&amp;$E$2,'Waste management'!$A:$A&amp;'Waste management'!$B:$B,'Waste management'!O:O)*$E14,"")</f>
        <v>5.2386381000000003E-2</v>
      </c>
      <c r="BE14" cm="1">
        <f t="array" ref="BE14">IFERROR(_xlfn.XLOOKUP(Tool_Austria!$G14&amp;$E$2,'Waste management'!$A:$A&amp;'Waste management'!$B:$B,'Waste management'!P:P)*$E14,"")</f>
        <v>1.1310930000000001E-3</v>
      </c>
      <c r="BF14" cm="1">
        <f t="array" ref="BF14">IFERROR(_xlfn.XLOOKUP(Tool_Austria!$G14&amp;$E$2,'Waste management'!$A:$A&amp;'Waste management'!$B:$B,'Waste management'!Q:Q)*$E14,"")</f>
        <v>3.2921379000000001E-2</v>
      </c>
      <c r="BG14" cm="1">
        <f t="array" ref="BG14">IFERROR(_xlfn.XLOOKUP(Tool_Austria!$G14&amp;$E$2,'Waste management'!$A:$A&amp;'Waste management'!$B:$B,'Waste management'!R:R)*$E14,"")</f>
        <v>1.0698786E-8</v>
      </c>
      <c r="BH14">
        <f>IFERROR((L14+AR14+AB14)*_xlfn.XLOOKUP(Tool_Austria!BH$4,Monetization_Factors!$A:$A,Monetization_Factors!$D:$D),"")</f>
        <v>5.7716138308567706E-3</v>
      </c>
      <c r="BI14">
        <f>IFERROR((M14+AS14+AC14)*_xlfn.XLOOKUP(Tool_Austria!BI$4,Monetization_Factors!$A:$A,Monetization_Factors!$D:$D),"")</f>
        <v>7.7733722018687529E-8</v>
      </c>
      <c r="BJ14">
        <f>IFERROR((N14+AT14+AD14)*_xlfn.XLOOKUP(Tool_Austria!BJ$4,Monetization_Factors!$A:$A,Monetization_Factors!$D:$D),"")</f>
        <v>9.4536044162008734E-6</v>
      </c>
      <c r="BK14">
        <f>IFERROR((O14+AU14+AE14)*_xlfn.XLOOKUP(Tool_Austria!BK$4,Monetization_Factors!$A:$A,Monetization_Factors!$D:$D),"")</f>
        <v>2.3566971717419284E-4</v>
      </c>
      <c r="BL14">
        <f>IFERROR((P14+AV14+AF14)*_xlfn.XLOOKUP(Tool_Austria!BL$4,Monetization_Factors!$A:$A,Monetization_Factors!$D:$D),"")</f>
        <v>3.6169746975853304E-3</v>
      </c>
      <c r="BM14">
        <f>IFERROR((Q14+AW14+AG14)*_xlfn.XLOOKUP(Tool_Austria!BM$4,Monetization_Factors!$A:$A,Monetization_Factors!$D:$D),"")</f>
        <v>2.1103987747255409E-4</v>
      </c>
      <c r="BN14">
        <f>IFERROR((R14+AX14+AH14)*_xlfn.XLOOKUP(Tool_Austria!BN$4,Monetization_Factors!$A:$A,Monetization_Factors!$D:$D),"")</f>
        <v>5.947982904949538E-5</v>
      </c>
      <c r="BO14">
        <f>IFERROR((S14+AY14+AI14)*_xlfn.XLOOKUP(Tool_Austria!BO$4,Monetization_Factors!$A:$A,Monetization_Factors!$D:$D),"")</f>
        <v>1.827191105792276E-4</v>
      </c>
      <c r="BP14">
        <f>IFERROR((T14+AZ14+AJ14)*_xlfn.XLOOKUP(Tool_Austria!BP$4,Monetization_Factors!$A:$A,Monetization_Factors!$D:$D),"")</f>
        <v>1.5010909734620661E-5</v>
      </c>
      <c r="BQ14">
        <f>IFERROR((U14+BA14+AK14)*_xlfn.XLOOKUP(Tool_Austria!BQ$4,Monetization_Factors!$A:$A,Monetization_Factors!$D:$D),"")</f>
        <v>5.9150785581798258E-4</v>
      </c>
      <c r="BR14" t="str">
        <f>IFERROR((V14+BB14+AL14)*_xlfn.XLOOKUP(Tool_Austria!BR$4,Monetization_Factors!$A:$A,Monetization_Factors!$D:$D),"")</f>
        <v/>
      </c>
      <c r="BS14">
        <f>IFERROR((W14+BC14+AM14)*_xlfn.XLOOKUP(Tool_Austria!BS$4,Monetization_Factors!$A:$A,Monetization_Factors!$D:$D),"")</f>
        <v>1.2708401050673425E-4</v>
      </c>
      <c r="BT14">
        <f>IFERROR((X14+BD14+AN14)*_xlfn.XLOOKUP(Tool_Austria!BT$4,Monetization_Factors!$A:$A,Monetization_Factors!$D:$D),"")</f>
        <v>2.2002673977842413E-4</v>
      </c>
      <c r="BU14">
        <f>IFERROR((Y14+BE14+AO14)*_xlfn.XLOOKUP(Tool_Austria!BU$4,Monetization_Factors!$A:$A,Monetization_Factors!$D:$D),"")</f>
        <v>2.3288655945774049E-4</v>
      </c>
      <c r="BV14">
        <f>IFERROR((Z14+BF14+AP14)*_xlfn.XLOOKUP(Tool_Austria!BV$4,Monetization_Factors!$A:$A,Monetization_Factors!$D:$D),"")</f>
        <v>9.4949480117986892E-4</v>
      </c>
      <c r="BW14">
        <f>IFERROR((AA14+BG14+AQ14)*_xlfn.XLOOKUP(Tool_Austria!BW$4,Monetization_Factors!$A:$A,Monetization_Factors!$D:$D),"")</f>
        <v>4.8492602785202544E-7</v>
      </c>
      <c r="BX14" s="38" cm="1">
        <f t="array" ref="BX14">IFERROR(_xlfn.IFS(I14&lt;&gt;0,I14*E14,I14="",J14*E14),"")</f>
        <v>6.2134866054929662E-2</v>
      </c>
      <c r="BY14" s="38">
        <f t="shared" si="30"/>
        <v>1.2223524203359011E-2</v>
      </c>
      <c r="BZ14" s="38">
        <f t="shared" si="31"/>
        <v>7.4358390258288679E-2</v>
      </c>
      <c r="CA14" s="38">
        <f t="shared" si="32"/>
        <v>1.1439752347429028E-4</v>
      </c>
      <c r="CB14">
        <f t="shared" si="33"/>
        <v>4.4362607381999999E-2</v>
      </c>
      <c r="CC14">
        <f t="shared" si="0"/>
        <v>1.9418363298000001E-9</v>
      </c>
      <c r="CD14">
        <f t="shared" si="1"/>
        <v>6.1942785633000005E-3</v>
      </c>
      <c r="CE14">
        <f t="shared" si="2"/>
        <v>1.5569388216000001E-4</v>
      </c>
      <c r="CF14">
        <f t="shared" si="3"/>
        <v>3.6232284410999903E-9</v>
      </c>
      <c r="CG14">
        <f t="shared" si="4"/>
        <v>1.01627109963E-9</v>
      </c>
      <c r="CH14">
        <f t="shared" si="5"/>
        <v>5.1737726142000002E-11</v>
      </c>
      <c r="CI14">
        <f t="shared" si="6"/>
        <v>4.1731987212000006E-4</v>
      </c>
      <c r="CJ14">
        <f t="shared" si="7"/>
        <v>6.1535472471000003E-6</v>
      </c>
      <c r="CK14">
        <f t="shared" si="8"/>
        <v>1.4459920380000002E-4</v>
      </c>
      <c r="CL14">
        <f t="shared" si="9"/>
        <v>1.5671882801700002E-3</v>
      </c>
      <c r="CM14">
        <f t="shared" si="10"/>
        <v>2.6115265647900001</v>
      </c>
      <c r="CN14">
        <f t="shared" si="11"/>
        <v>0.98811751797000014</v>
      </c>
      <c r="CO14">
        <f t="shared" si="12"/>
        <v>3.6646613685000003E-2</v>
      </c>
      <c r="CP14">
        <f t="shared" si="13"/>
        <v>0.57500523333000009</v>
      </c>
      <c r="CQ14">
        <f t="shared" si="14"/>
        <v>2.3211978588000003E-7</v>
      </c>
      <c r="CR14">
        <f t="shared" si="34"/>
        <v>6.8250165203076918E-5</v>
      </c>
      <c r="CS14">
        <f t="shared" si="15"/>
        <v>2.9874405073846157E-12</v>
      </c>
      <c r="CT14">
        <f t="shared" si="16"/>
        <v>9.5296593281538477E-6</v>
      </c>
      <c r="CU14">
        <f t="shared" si="17"/>
        <v>2.3952904947692308E-7</v>
      </c>
      <c r="CV14">
        <f t="shared" si="18"/>
        <v>5.5741976016922932E-12</v>
      </c>
      <c r="CW14">
        <f t="shared" si="19"/>
        <v>1.5634939994307692E-12</v>
      </c>
      <c r="CX14">
        <f t="shared" si="20"/>
        <v>7.9596501756923084E-14</v>
      </c>
      <c r="CY14">
        <f t="shared" si="21"/>
        <v>6.4203057249230783E-7</v>
      </c>
      <c r="CZ14">
        <f t="shared" si="22"/>
        <v>9.4669957647692312E-9</v>
      </c>
      <c r="DA14">
        <f t="shared" si="23"/>
        <v>2.2246031353846156E-7</v>
      </c>
      <c r="DB14">
        <f t="shared" si="24"/>
        <v>2.4110588925692312E-6</v>
      </c>
      <c r="DC14">
        <f t="shared" si="25"/>
        <v>4.0177331766000001E-3</v>
      </c>
      <c r="DD14">
        <f t="shared" si="26"/>
        <v>1.5201807968769233E-3</v>
      </c>
      <c r="DE14">
        <f t="shared" si="27"/>
        <v>5.6379405669230775E-5</v>
      </c>
      <c r="DF14">
        <f t="shared" si="28"/>
        <v>8.8462343589230778E-4</v>
      </c>
      <c r="DG14">
        <f t="shared" si="29"/>
        <v>3.5710736289230773E-10</v>
      </c>
      <c r="DH14" s="5">
        <f>IFERROR(((((L14+AB14)*(1/$H14))+AR14)/$F$2)/($B$2*('CAR.CAP_per person'!B$2)/(_xlfn.XLOOKUP($E$2,EU_countries_GDP!$A$2:$A$29,EU_countries_GDP!$E$2:$E$29))),"")</f>
        <v>3.4644592510461904E-3</v>
      </c>
      <c r="DI14" s="5">
        <f>IFERROR(((((M14+AC14)*(1/$H14))+AS14)/$F$2)/($B$2*('CAR.CAP_per person'!C$2)/(_xlfn.XLOOKUP($E$2,EU_countries_GDP!$A$2:$A$29,EU_countries_GDP!$E$2:$E$29))),"")</f>
        <v>2.0776748663374013E-6</v>
      </c>
      <c r="DJ14" s="5">
        <f>IFERROR(((((N14+AD14)*(1/$H14))+AT14)/$F$2)/($B$2*('CAR.CAP_per person'!D$2)/(_xlfn.XLOOKUP($E$2,EU_countries_GDP!$A$2:$A$29,EU_countries_GDP!$E$2:$E$29))),"")</f>
        <v>6.7993229196897551E-6</v>
      </c>
      <c r="DK14" s="5">
        <f>IFERROR(((((O14+AE14)*(1/$H14))+AU14)/$F$2)/($B$2*('CAR.CAP_per person'!E$2)/(_xlfn.XLOOKUP($E$2,EU_countries_GDP!$A$2:$A$29,EU_countries_GDP!$E$2:$E$29))),"")</f>
        <v>2.1165912825390197E-4</v>
      </c>
      <c r="DL14" s="5">
        <f>IFERROR(((((P14+AF14)*(1/$H14))+AV14)/$F$2)/($B$2*('CAR.CAP_per person'!F$2)/(_xlfn.XLOOKUP($E$2,EU_countries_GDP!$A$2:$A$29,EU_countries_GDP!$E$2:$E$29))),"")</f>
        <v>3.1557999364338635E-3</v>
      </c>
      <c r="DM14" s="5">
        <f>IFERROR(((((Q14+AG14)*(1/$H14))+AW14)/$F$2)/($B$2*('CAR.CAP_per person'!G$2)/(_xlfn.XLOOKUP($E$2,EU_countries_GDP!$A$2:$A$29,EU_countries_GDP!$E$2:$E$29))),"")</f>
        <v>6.0234228616102723E-4</v>
      </c>
      <c r="DN14" s="5">
        <f>IFERROR(((((R14+AH14)*(1/$H14))+AX14)/$F$2)/($B$2*('CAR.CAP_per person'!H$2)/(_xlfn.XLOOKUP($E$2,EU_countries_GDP!$A$2:$A$29,EU_countries_GDP!$E$2:$E$29))),"")</f>
        <v>4.6113026510618112E-6</v>
      </c>
      <c r="DO14" s="5">
        <f>IFERROR(((((S14+AI14)*(1/$H14))+AY14)/$F$2)/($B$2*('CAR.CAP_per person'!I$2)/(_xlfn.XLOOKUP($E$2,EU_countries_GDP!$A$2:$A$29,EU_countries_GDP!$E$2:$E$29))),"")</f>
        <v>1.501941923762207E-4</v>
      </c>
      <c r="DP14" s="5">
        <f>IFERROR(((((T14+AJ14)*(1/$H14))+AZ14)/$F$2)/($B$2*('CAR.CAP_per person'!J$2)/(_xlfn.XLOOKUP($E$2,EU_countries_GDP!$A$2:$A$29,EU_countries_GDP!$E$2:$E$29))),"")</f>
        <v>5.8093593379789641E-4</v>
      </c>
      <c r="DQ14" s="5">
        <f>IFERROR(((((U14+AK14)*(1/$H14))+BA14)/$F$2)/($B$2*('CAR.CAP_per person'!K$2)/(_xlfn.XLOOKUP($E$2,EU_countries_GDP!$A$2:$A$29,EU_countries_GDP!$E$2:$E$29))),"")</f>
        <v>4.0167312291410225E-4</v>
      </c>
      <c r="DR14" s="5">
        <f>IFERROR(((((V14+AL14)*(1/$H14))+BB14)/$F$2)/($B$2*('CAR.CAP_per person'!L$2)/(_xlfn.XLOOKUP($E$2,EU_countries_GDP!$A$2:$A$29,EU_countries_GDP!$E$2:$E$29))),"")</f>
        <v>8.2243348065060259E-5</v>
      </c>
      <c r="DS14" s="5">
        <f>IFERROR(((((W14+AM14)*(1/$H14))+BC14)/$F$2)/($B$2*('CAR.CAP_per person'!M$2)/(_xlfn.XLOOKUP($E$2,EU_countries_GDP!$A$2:$A$29,EU_countries_GDP!$E$2:$E$29))),"")</f>
        <v>8.9335151420520172E-3</v>
      </c>
      <c r="DT14" s="5">
        <f>IFERROR(((((X14+AN14)*(1/$H14))+BD14)/$F$2)/($B$2*('CAR.CAP_per person'!N$2)/(_xlfn.XLOOKUP($E$2,EU_countries_GDP!$A$2:$A$29,EU_countries_GDP!$E$2:$E$29))),"")</f>
        <v>4.3685805909654651E-2</v>
      </c>
      <c r="DU14" s="5">
        <f>IFERROR(((((Y14+AO14)*(1/$H14))+BE14)/$F$2)/($B$2*('CAR.CAP_per person'!O$2)/(_xlfn.XLOOKUP($E$2,EU_countries_GDP!$A$2:$A$29,EU_countries_GDP!$E$2:$E$29))),"")</f>
        <v>1.1528119671970308E-4</v>
      </c>
      <c r="DV14" s="5">
        <f>IFERROR(((((Z14+AP14)*(1/$H14))+BF14)/$F$2)/($B$2*('CAR.CAP_per person'!P$2)/(_xlfn.XLOOKUP($E$2,EU_countries_GDP!$A$2:$A$29,EU_countries_GDP!$E$2:$E$29))),"")</f>
        <v>1.4389964693466365E-3</v>
      </c>
      <c r="DW14" s="5">
        <f>IFERROR(((((AA14+AQ14)*(1/$H14))+BG14)/$F$2)/($B$2*('CAR.CAP_per person'!Q$2)/(_xlfn.XLOOKUP($E$2,EU_countries_GDP!$A$2:$A$29,EU_countries_GDP!$E$2:$E$29))),"")</f>
        <v>5.9695224971171147E-4</v>
      </c>
    </row>
    <row r="15" spans="1:127">
      <c r="A15" t="s">
        <v>176</v>
      </c>
      <c r="B15" t="str">
        <f>_xlfn.XLOOKUP(D15,Table5[Ingredient],Table5[Category],"",FALSE)</f>
        <v xml:space="preserve">Other </v>
      </c>
      <c r="C15" s="33" t="s">
        <v>177</v>
      </c>
      <c r="D15" s="33" t="s">
        <v>191</v>
      </c>
      <c r="E15" s="33">
        <v>6.54E-2</v>
      </c>
      <c r="F15" s="33" t="s">
        <v>189</v>
      </c>
      <c r="G15" s="33" t="s">
        <v>180</v>
      </c>
      <c r="H15" s="91">
        <f>Dataset_AT!R12</f>
        <v>0.2616</v>
      </c>
      <c r="I15" s="33"/>
      <c r="J15" s="37" t="str">
        <f>IFERROR(INDEX('AveragePrices&amp;Codes'!G:AG, MATCH($D15, 'AveragePrices&amp;Codes'!$A:$A, 0), MATCH(Tool_Austria!$E$2, 'AveragePrices&amp;Codes'!$G$1:$AG$1, 0)),"")</f>
        <v/>
      </c>
      <c r="K15" s="37">
        <f>IFERROR(E15/(_xlfn.XLOOKUP(A15,Dataset_AT!$V$2:$V$9,Dataset_AT!$W$2:$W$9)),"")</f>
        <v>9.7611940298507457E-4</v>
      </c>
      <c r="L15">
        <f>IFERROR(IF($F15="Raw",_xlfn.XLOOKUP(_xlfn.XLOOKUP(Tool_Austria!$D15,'AveragePrices&amp;Codes'!$A:$A,'AveragePrices&amp;Codes'!$B:$B),AGRIBALYSE_Raw!$B:$B,AGRIBALYSE_Raw!O:O)*$E15,_xlfn.XLOOKUP(_xlfn.XLOOKUP(Tool_Austria!$D15,'AveragePrices&amp;Codes'!$A:$A,'AveragePrices&amp;Codes'!$B:$B),AGRIBALYSE_Cooked!$C:$C,AGRIBALYSE_Cooked!P:P)*$E15),"")</f>
        <v>0.15419908668000001</v>
      </c>
      <c r="M15">
        <f>IFERROR(IF($F15="Raw",_xlfn.XLOOKUP(_xlfn.XLOOKUP(Tool_Austria!$D15,'AveragePrices&amp;Codes'!$A:$A,'AveragePrices&amp;Codes'!$B:$B),AGRIBALYSE_Raw!$B:$B,AGRIBALYSE_Raw!P:P)*$E15,_xlfn.XLOOKUP(_xlfn.XLOOKUP(Tool_Austria!$D15,'AveragePrices&amp;Codes'!$A:$A,'AveragePrices&amp;Codes'!$B:$B),AGRIBALYSE_Cooked!$C:$C,AGRIBALYSE_Cooked!Q:Q)*$E15),"")</f>
        <v>1.9627205117999998E-8</v>
      </c>
      <c r="N15">
        <f>IFERROR(IF($F15="Raw",_xlfn.XLOOKUP(_xlfn.XLOOKUP(Tool_Austria!$D15,'AveragePrices&amp;Codes'!$A:$A,'AveragePrices&amp;Codes'!$B:$B),AGRIBALYSE_Raw!$B:$B,AGRIBALYSE_Raw!Q:Q)*$E15,_xlfn.XLOOKUP(_xlfn.XLOOKUP(Tool_Austria!$D15,'AveragePrices&amp;Codes'!$A:$A,'AveragePrices&amp;Codes'!$B:$B),AGRIBALYSE_Cooked!$C:$C,AGRIBALYSE_Cooked!R:R)*$E15),"")</f>
        <v>1.6907149140000001E-2</v>
      </c>
      <c r="O15">
        <f>IFERROR(IF($F15="Raw",_xlfn.XLOOKUP(_xlfn.XLOOKUP(Tool_Austria!$D15,'AveragePrices&amp;Codes'!$A:$A,'AveragePrices&amp;Codes'!$B:$B),AGRIBALYSE_Raw!$B:$B,AGRIBALYSE_Raw!R:R)*$E15,_xlfn.XLOOKUP(_xlfn.XLOOKUP(Tool_Austria!$D15,'AveragePrices&amp;Codes'!$A:$A,'AveragePrices&amp;Codes'!$B:$B),AGRIBALYSE_Cooked!$C:$C,AGRIBALYSE_Cooked!S:S)*$E15),"")</f>
        <v>5.6522745917999997E-4</v>
      </c>
      <c r="P15">
        <f>IFERROR(IF($F15="Raw",_xlfn.XLOOKUP(_xlfn.XLOOKUP(Tool_Austria!$D15,'AveragePrices&amp;Codes'!$A:$A,'AveragePrices&amp;Codes'!$B:$B),AGRIBALYSE_Raw!$B:$B,AGRIBALYSE_Raw!S:S)*$E15,_xlfn.XLOOKUP(_xlfn.XLOOKUP(Tool_Austria!$D15,'AveragePrices&amp;Codes'!$A:$A,'AveragePrices&amp;Codes'!$B:$B),AGRIBALYSE_Cooked!$C:$C,AGRIBALYSE_Cooked!T:T)*$E15),"")</f>
        <v>9.5314470119999998E-9</v>
      </c>
      <c r="Q15">
        <f>IFERROR(IF($F15="Raw",_xlfn.XLOOKUP(_xlfn.XLOOKUP(Tool_Austria!$D15,'AveragePrices&amp;Codes'!$A:$A,'AveragePrices&amp;Codes'!$B:$B),AGRIBALYSE_Raw!$B:$B,AGRIBALYSE_Raw!T:T)*$E15,_xlfn.XLOOKUP(_xlfn.XLOOKUP(Tool_Austria!$D15,'AveragePrices&amp;Codes'!$A:$A,'AveragePrices&amp;Codes'!$B:$B),AGRIBALYSE_Cooked!$C:$C,AGRIBALYSE_Cooked!U:U)*$E15),"")</f>
        <v>4.7988821562000001E-9</v>
      </c>
      <c r="R15">
        <f>IFERROR(IF($F15="Raw",_xlfn.XLOOKUP(_xlfn.XLOOKUP(Tool_Austria!$D15,'AveragePrices&amp;Codes'!$A:$A,'AveragePrices&amp;Codes'!$B:$B),AGRIBALYSE_Raw!$B:$B,AGRIBALYSE_Raw!U:U)*$E15,_xlfn.XLOOKUP(_xlfn.XLOOKUP(Tool_Austria!$D15,'AveragePrices&amp;Codes'!$A:$A,'AveragePrices&amp;Codes'!$B:$B),AGRIBALYSE_Cooked!$C:$C,AGRIBALYSE_Cooked!V:V)*$E15),"")</f>
        <v>5.6130868464000007E-10</v>
      </c>
      <c r="S15">
        <f>IFERROR(IF($F15="Raw",_xlfn.XLOOKUP(_xlfn.XLOOKUP(Tool_Austria!$D15,'AveragePrices&amp;Codes'!$A:$A,'AveragePrices&amp;Codes'!$B:$B),AGRIBALYSE_Raw!$B:$B,AGRIBALYSE_Raw!V:V)*$E15,_xlfn.XLOOKUP(_xlfn.XLOOKUP(Tool_Austria!$D15,'AveragePrices&amp;Codes'!$A:$A,'AveragePrices&amp;Codes'!$B:$B),AGRIBALYSE_Cooked!$C:$C,AGRIBALYSE_Cooked!W:W)*$E15),"")</f>
        <v>1.2044879538000001E-3</v>
      </c>
      <c r="T15">
        <f>IFERROR(IF($F15="Raw",_xlfn.XLOOKUP(_xlfn.XLOOKUP(Tool_Austria!$D15,'AveragePrices&amp;Codes'!$A:$A,'AveragePrices&amp;Codes'!$B:$B),AGRIBALYSE_Raw!$B:$B,AGRIBALYSE_Raw!W:W)*$E15,_xlfn.XLOOKUP(_xlfn.XLOOKUP(Tool_Austria!$D15,'AveragePrices&amp;Codes'!$A:$A,'AveragePrices&amp;Codes'!$B:$B),AGRIBALYSE_Cooked!$C:$C,AGRIBALYSE_Cooked!X:X)*$E15),"")</f>
        <v>8.9147354760000001E-5</v>
      </c>
      <c r="U15">
        <f>IFERROR(IF($F15="Raw",_xlfn.XLOOKUP(_xlfn.XLOOKUP(Tool_Austria!$D15,'AveragePrices&amp;Codes'!$A:$A,'AveragePrices&amp;Codes'!$B:$B),AGRIBALYSE_Raw!$B:$B,AGRIBALYSE_Raw!X:X)*$E15,_xlfn.XLOOKUP(_xlfn.XLOOKUP(Tool_Austria!$D15,'AveragePrices&amp;Codes'!$A:$A,'AveragePrices&amp;Codes'!$B:$B),AGRIBALYSE_Cooked!$C:$C,AGRIBALYSE_Cooked!Y:Y)*$E15),"")</f>
        <v>1.8683706131999999E-3</v>
      </c>
      <c r="V15">
        <f>IFERROR(IF($F15="Raw",_xlfn.XLOOKUP(_xlfn.XLOOKUP(Tool_Austria!$D15,'AveragePrices&amp;Codes'!$A:$A,'AveragePrices&amp;Codes'!$B:$B),AGRIBALYSE_Raw!$B:$B,AGRIBALYSE_Raw!Y:Y)*$E15,_xlfn.XLOOKUP(_xlfn.XLOOKUP(Tool_Austria!$D15,'AveragePrices&amp;Codes'!$A:$A,'AveragePrices&amp;Codes'!$B:$B),AGRIBALYSE_Cooked!$C:$C,AGRIBALYSE_Cooked!Z:Z)*$E15),"")</f>
        <v>5.4190977587999997E-3</v>
      </c>
      <c r="W15">
        <f>IFERROR(IF($F15="Raw",_xlfn.XLOOKUP(_xlfn.XLOOKUP(Tool_Austria!$D15,'AveragePrices&amp;Codes'!$A:$A,'AveragePrices&amp;Codes'!$B:$B),AGRIBALYSE_Raw!$B:$B,AGRIBALYSE_Raw!Z:Z)*$E15,_xlfn.XLOOKUP(_xlfn.XLOOKUP(Tool_Austria!$D15,'AveragePrices&amp;Codes'!$A:$A,'AveragePrices&amp;Codes'!$B:$B),AGRIBALYSE_Cooked!$C:$C,AGRIBALYSE_Cooked!AA:AA)*$E15),"")</f>
        <v>6.0359751492000004</v>
      </c>
      <c r="X15">
        <f>IFERROR(IF($F15="Raw",_xlfn.XLOOKUP(_xlfn.XLOOKUP(Tool_Austria!$D15,'AveragePrices&amp;Codes'!$A:$A,'AveragePrices&amp;Codes'!$B:$B),AGRIBALYSE_Raw!$B:$B,AGRIBALYSE_Raw!AA:AA)*$E15,_xlfn.XLOOKUP(_xlfn.XLOOKUP(Tool_Austria!$D15,'AveragePrices&amp;Codes'!$A:$A,'AveragePrices&amp;Codes'!$B:$B),AGRIBALYSE_Cooked!$C:$C,AGRIBALYSE_Cooked!AB:AB)*$E15),"")</f>
        <v>36.282518477999993</v>
      </c>
      <c r="Y15">
        <f>IFERROR(IF($F15="Raw",_xlfn.XLOOKUP(_xlfn.XLOOKUP(Tool_Austria!$D15,'AveragePrices&amp;Codes'!$A:$A,'AveragePrices&amp;Codes'!$B:$B),AGRIBALYSE_Raw!$B:$B,AGRIBALYSE_Raw!AB:AB)*$E15,_xlfn.XLOOKUP(_xlfn.XLOOKUP(Tool_Austria!$D15,'AveragePrices&amp;Codes'!$A:$A,'AveragePrices&amp;Codes'!$B:$B),AGRIBALYSE_Cooked!$C:$C,AGRIBALYSE_Cooked!AC:AC)*$E15),"")</f>
        <v>5.1554693124000003E-2</v>
      </c>
      <c r="Z15">
        <f>IFERROR(IF($F15="Raw",_xlfn.XLOOKUP(_xlfn.XLOOKUP(Tool_Austria!$D15,'AveragePrices&amp;Codes'!$A:$A,'AveragePrices&amp;Codes'!$B:$B),AGRIBALYSE_Raw!$B:$B,AGRIBALYSE_Raw!AC:AC)*$E15,_xlfn.XLOOKUP(_xlfn.XLOOKUP(Tool_Austria!$D15,'AveragePrices&amp;Codes'!$A:$A,'AveragePrices&amp;Codes'!$B:$B),AGRIBALYSE_Cooked!$C:$C,AGRIBALYSE_Cooked!AD:AD)*$E15),"")</f>
        <v>1.3414148874</v>
      </c>
      <c r="AA15">
        <f>IFERROR(IF($F15="Raw",_xlfn.XLOOKUP(_xlfn.XLOOKUP(Tool_Austria!$D15,'AveragePrices&amp;Codes'!$A:$A,'AveragePrices&amp;Codes'!$B:$B),AGRIBALYSE_Raw!$B:$B,AGRIBALYSE_Raw!AD:AD)*$E15,_xlfn.XLOOKUP(_xlfn.XLOOKUP(Tool_Austria!$D15,'AveragePrices&amp;Codes'!$A:$A,'AveragePrices&amp;Codes'!$B:$B),AGRIBALYSE_Cooked!$C:$C,AGRIBALYSE_Cooked!AE:AE)*$E15),"")</f>
        <v>7.3208452619999997E-7</v>
      </c>
      <c r="AB15" cm="1">
        <f t="array" ref="AB15">IFERROR(_xlfn.XLOOKUP(Tool_Austria!$F15&amp;$E$2,'Cooking methods'!$A:$A&amp;'Cooking methods'!$B:$B,'Cooking methods'!C:C)*$E15,"")</f>
        <v>0</v>
      </c>
      <c r="AC15" cm="1">
        <f t="array" ref="AC15">IFERROR(_xlfn.XLOOKUP(Tool_Austria!$F15&amp;$E$2,'Cooking methods'!$A:$A&amp;'Cooking methods'!$B:$B,'Cooking methods'!D:D)*$E15,"")</f>
        <v>0</v>
      </c>
      <c r="AD15" cm="1">
        <f t="array" ref="AD15">IFERROR(_xlfn.XLOOKUP(Tool_Austria!$F15&amp;$E$2,'Cooking methods'!$A:$A&amp;'Cooking methods'!$B:$B,'Cooking methods'!E:E)*$E15,"")</f>
        <v>0</v>
      </c>
      <c r="AE15" cm="1">
        <f t="array" ref="AE15">IFERROR(_xlfn.XLOOKUP(Tool_Austria!$F15&amp;$E$2,'Cooking methods'!$A:$A&amp;'Cooking methods'!$B:$B,'Cooking methods'!F:F)*$E15,"")</f>
        <v>0</v>
      </c>
      <c r="AF15" cm="1">
        <f t="array" ref="AF15">IFERROR(_xlfn.XLOOKUP(Tool_Austria!$F15&amp;$E$2,'Cooking methods'!$A:$A&amp;'Cooking methods'!$B:$B,'Cooking methods'!G:G)*$E15,"")</f>
        <v>0</v>
      </c>
      <c r="AG15" cm="1">
        <f t="array" ref="AG15">IFERROR(_xlfn.XLOOKUP(Tool_Austria!$F15&amp;$E$2,'Cooking methods'!$A:$A&amp;'Cooking methods'!$B:$B,'Cooking methods'!H:H)*$E15,"")</f>
        <v>0</v>
      </c>
      <c r="AH15" cm="1">
        <f t="array" ref="AH15">IFERROR(_xlfn.XLOOKUP(Tool_Austria!$F15&amp;$E$2,'Cooking methods'!$A:$A&amp;'Cooking methods'!$B:$B,'Cooking methods'!I:I)*$E15,"")</f>
        <v>0</v>
      </c>
      <c r="AI15" cm="1">
        <f t="array" ref="AI15">IFERROR(_xlfn.XLOOKUP(Tool_Austria!$F15&amp;$E$2,'Cooking methods'!$A:$A&amp;'Cooking methods'!$B:$B,'Cooking methods'!J:J)*$E15,"")</f>
        <v>0</v>
      </c>
      <c r="AJ15" cm="1">
        <f t="array" ref="AJ15">IFERROR(_xlfn.XLOOKUP(Tool_Austria!$F15&amp;$E$2,'Cooking methods'!$A:$A&amp;'Cooking methods'!$B:$B,'Cooking methods'!K:K)*$E15,"")</f>
        <v>0</v>
      </c>
      <c r="AK15" cm="1">
        <f t="array" ref="AK15">IFERROR(_xlfn.XLOOKUP(Tool_Austria!$F15&amp;$E$2,'Cooking methods'!$A:$A&amp;'Cooking methods'!$B:$B,'Cooking methods'!L:L)*$E15,"")</f>
        <v>0</v>
      </c>
      <c r="AL15" cm="1">
        <f t="array" ref="AL15">IFERROR(_xlfn.XLOOKUP(Tool_Austria!$F15&amp;$E$2,'Cooking methods'!$A:$A&amp;'Cooking methods'!$B:$B,'Cooking methods'!M:M)*$E15,"")</f>
        <v>0</v>
      </c>
      <c r="AM15" cm="1">
        <f t="array" ref="AM15">IFERROR(_xlfn.XLOOKUP(Tool_Austria!$F15&amp;$E$2,'Cooking methods'!$A:$A&amp;'Cooking methods'!$B:$B,'Cooking methods'!N:N)*$E15,"")</f>
        <v>0</v>
      </c>
      <c r="AN15" cm="1">
        <f t="array" ref="AN15">IFERROR(_xlfn.XLOOKUP(Tool_Austria!$F15&amp;$E$2,'Cooking methods'!$A:$A&amp;'Cooking methods'!$B:$B,'Cooking methods'!O:O)*$E15,"")</f>
        <v>0</v>
      </c>
      <c r="AO15" cm="1">
        <f t="array" ref="AO15">IFERROR(_xlfn.XLOOKUP(Tool_Austria!$F15&amp;$E$2,'Cooking methods'!$A:$A&amp;'Cooking methods'!$B:$B,'Cooking methods'!P:P)*$E15,"")</f>
        <v>0</v>
      </c>
      <c r="AP15" cm="1">
        <f t="array" ref="AP15">IFERROR(_xlfn.XLOOKUP(Tool_Austria!$F15&amp;$E$2,'Cooking methods'!$A:$A&amp;'Cooking methods'!$B:$B,'Cooking methods'!Q:Q)*$E15,"")</f>
        <v>0</v>
      </c>
      <c r="AQ15" cm="1">
        <f t="array" ref="AQ15">IFERROR(_xlfn.XLOOKUP(Tool_Austria!$F15&amp;$E$2,'Cooking methods'!$A:$A&amp;'Cooking methods'!$B:$B,'Cooking methods'!R:R)*$E15,"")</f>
        <v>0</v>
      </c>
      <c r="AR15" cm="1">
        <f t="array" ref="AR15">IFERROR(_xlfn.XLOOKUP(Tool_Austria!$G15&amp;$E$2,'Waste management'!$A:$A&amp;'Waste management'!$B:$B,'Waste management'!C:C)*$E15,"")</f>
        <v>3.661746E-3</v>
      </c>
      <c r="AS15" cm="1">
        <f t="array" ref="AS15">IFERROR(_xlfn.XLOOKUP(Tool_Austria!$G15&amp;$E$2,'Waste management'!$A:$A&amp;'Waste management'!$B:$B,'Waste management'!D:D)*$E15,"")</f>
        <v>2.49828654E-11</v>
      </c>
      <c r="AT15" cm="1">
        <f t="array" ref="AT15">IFERROR(_xlfn.XLOOKUP(Tool_Austria!$G15&amp;$E$2,'Waste management'!$A:$A&amp;'Waste management'!$B:$B,'Waste management'!E:E)*$E15,"")</f>
        <v>6.736200000000001E-5</v>
      </c>
      <c r="AU15" cm="1">
        <f t="array" ref="AU15">IFERROR(_xlfn.XLOOKUP(Tool_Austria!$G15&amp;$E$2,'Waste management'!$A:$A&amp;'Waste management'!$B:$B,'Waste management'!F:F)*$E15,"")</f>
        <v>7.8480000000000001E-6</v>
      </c>
      <c r="AV15" cm="1">
        <f t="array" ref="AV15">IFERROR(_xlfn.XLOOKUP(Tool_Austria!$G15&amp;$E$2,'Waste management'!$A:$A&amp;'Waste management'!$B:$B,'Waste management'!G:G)*$E15,"")</f>
        <v>7.5730584000000002E-10</v>
      </c>
      <c r="AW15" cm="1">
        <f t="array" ref="AW15">IFERROR(_xlfn.XLOOKUP(Tool_Austria!$G15&amp;$E$2,'Waste management'!$A:$A&amp;'Waste management'!$B:$B,'Waste management'!H:H)*$E15,"")</f>
        <v>2.4685295399999999E-11</v>
      </c>
      <c r="AX15" cm="1">
        <f t="array" ref="AX15">IFERROR(_xlfn.XLOOKUP(Tool_Austria!$G15&amp;$E$2,'Waste management'!$A:$A&amp;'Waste management'!$B:$B,'Waste management'!I:I)*$E15,"")</f>
        <v>1.75505478E-11</v>
      </c>
      <c r="AY15" cm="1">
        <f t="array" ref="AY15">IFERROR(_xlfn.XLOOKUP(Tool_Austria!$G15&amp;$E$2,'Waste management'!$A:$A&amp;'Waste management'!$B:$B,'Waste management'!J:J)*$E15,"")</f>
        <v>1.4453400000000001E-4</v>
      </c>
      <c r="AZ15" cm="1">
        <f t="array" ref="AZ15">IFERROR(_xlfn.XLOOKUP(Tool_Austria!$G15&amp;$E$2,'Waste management'!$A:$A&amp;'Waste management'!$B:$B,'Waste management'!K:K)*$E15,"")</f>
        <v>3.5181406800000001E-7</v>
      </c>
      <c r="BA15" cm="1">
        <f t="array" ref="BA15">IFERROR(_xlfn.XLOOKUP(Tool_Austria!$G15&amp;$E$2,'Waste management'!$A:$A&amp;'Waste management'!$B:$B,'Waste management'!L:L)*$E15,"")</f>
        <v>6.33081156E-6</v>
      </c>
      <c r="BB15" cm="1">
        <f t="array" ref="BB15">IFERROR(_xlfn.XLOOKUP(Tool_Austria!$G15&amp;$E$2,'Waste management'!$A:$A&amp;'Waste management'!$B:$B,'Waste management'!M:M)*$E15,"")</f>
        <v>6.3699600000000002E-4</v>
      </c>
      <c r="BC15" cm="1">
        <f t="array" ref="BC15">IFERROR(_xlfn.XLOOKUP(Tool_Austria!$G15&amp;$E$2,'Waste management'!$A:$A&amp;'Waste management'!$B:$B,'Waste management'!N:N)*$E15,"")</f>
        <v>0.54773415599999997</v>
      </c>
      <c r="BD15" cm="1">
        <f t="array" ref="BD15">IFERROR(_xlfn.XLOOKUP(Tool_Austria!$G15&amp;$E$2,'Waste management'!$A:$A&amp;'Waste management'!$B:$B,'Waste management'!O:O)*$E15,"")</f>
        <v>3.4924254000000002E-2</v>
      </c>
      <c r="BE15" cm="1">
        <f t="array" ref="BE15">IFERROR(_xlfn.XLOOKUP(Tool_Austria!$G15&amp;$E$2,'Waste management'!$A:$A&amp;'Waste management'!$B:$B,'Waste management'!P:P)*$E15,"")</f>
        <v>7.54062E-4</v>
      </c>
      <c r="BF15" cm="1">
        <f t="array" ref="BF15">IFERROR(_xlfn.XLOOKUP(Tool_Austria!$G15&amp;$E$2,'Waste management'!$A:$A&amp;'Waste management'!$B:$B,'Waste management'!Q:Q)*$E15,"")</f>
        <v>2.1947586000000002E-2</v>
      </c>
      <c r="BG15" cm="1">
        <f t="array" ref="BG15">IFERROR(_xlfn.XLOOKUP(Tool_Austria!$G15&amp;$E$2,'Waste management'!$A:$A&amp;'Waste management'!$B:$B,'Waste management'!R:R)*$E15,"")</f>
        <v>7.1325239999999997E-9</v>
      </c>
      <c r="BH15">
        <f>IFERROR((L15+AR15+AB15)*_xlfn.XLOOKUP(Tool_Austria!BH$4,Monetization_Factors!$A:$A,Monetization_Factors!$D:$D),"")</f>
        <v>2.053783172393369E-2</v>
      </c>
      <c r="BI15">
        <f>IFERROR((M15+AS15+AC15)*_xlfn.XLOOKUP(Tool_Austria!BI$4,Monetization_Factors!$A:$A,Monetization_Factors!$D:$D),"")</f>
        <v>7.8669746482595997E-7</v>
      </c>
      <c r="BJ15">
        <f>IFERROR((N15+AT15+AD15)*_xlfn.XLOOKUP(Tool_Austria!BJ$4,Monetization_Factors!$A:$A,Monetization_Factors!$D:$D),"")</f>
        <v>2.5906215201026479E-5</v>
      </c>
      <c r="BK15">
        <f>IFERROR((O15+AU15+AE15)*_xlfn.XLOOKUP(Tool_Austria!BK$4,Monetization_Factors!$A:$A,Monetization_Factors!$D:$D),"")</f>
        <v>8.6744918625401987E-4</v>
      </c>
      <c r="BL15">
        <f>IFERROR((P15+AV15+AF15)*_xlfn.XLOOKUP(Tool_Austria!BL$4,Monetization_Factors!$A:$A,Monetization_Factors!$D:$D),"")</f>
        <v>1.0270994319114726E-2</v>
      </c>
      <c r="BM15">
        <f>IFERROR((Q15+AW15+AG15)*_xlfn.XLOOKUP(Tool_Austria!BM$4,Monetization_Factors!$A:$A,Monetization_Factors!$D:$D),"")</f>
        <v>1.0016668626480478E-3</v>
      </c>
      <c r="BN15">
        <f>IFERROR((R15+AX15+AH15)*_xlfn.XLOOKUP(Tool_Austria!BN$4,Monetization_Factors!$A:$A,Monetization_Factors!$D:$D),"")</f>
        <v>6.6548050632830446E-4</v>
      </c>
      <c r="BO15">
        <f>IFERROR((S15+AY15+AI15)*_xlfn.XLOOKUP(Tool_Austria!BO$4,Monetization_Factors!$A:$A,Monetization_Factors!$D:$D),"")</f>
        <v>5.9065505387509854E-4</v>
      </c>
      <c r="BP15">
        <f>IFERROR((T15+AZ15+AJ15)*_xlfn.XLOOKUP(Tool_Austria!BP$4,Monetization_Factors!$A:$A,Monetization_Factors!$D:$D),"")</f>
        <v>2.1832349548202808E-4</v>
      </c>
      <c r="BQ15">
        <f>IFERROR((U15+BA15+AK15)*_xlfn.XLOOKUP(Tool_Austria!BQ$4,Monetization_Factors!$A:$A,Monetization_Factors!$D:$D),"")</f>
        <v>7.668787869623832E-3</v>
      </c>
      <c r="BR15" t="str">
        <f>IFERROR((V15+BB15+AL15)*_xlfn.XLOOKUP(Tool_Austria!BR$4,Monetization_Factors!$A:$A,Monetization_Factors!$D:$D),"")</f>
        <v/>
      </c>
      <c r="BS15">
        <f>IFERROR((W15+BC15+AM15)*_xlfn.XLOOKUP(Tool_Austria!BS$4,Monetization_Factors!$A:$A,Monetization_Factors!$D:$D),"")</f>
        <v>3.203812642750586E-4</v>
      </c>
      <c r="BT15">
        <f>IFERROR((X15+BD15+AN15)*_xlfn.XLOOKUP(Tool_Austria!BT$4,Monetization_Factors!$A:$A,Monetization_Factors!$D:$D),"")</f>
        <v>8.086900976948563E-3</v>
      </c>
      <c r="BU15">
        <f>IFERROR((Y15+BE15+AO15)*_xlfn.XLOOKUP(Tool_Austria!BU$4,Monetization_Factors!$A:$A,Monetization_Factors!$D:$D),"")</f>
        <v>3.3241832697169745E-4</v>
      </c>
      <c r="BV15">
        <f>IFERROR((Z15+BF15+AP15)*_xlfn.XLOOKUP(Tool_Austria!BV$4,Monetization_Factors!$A:$A,Monetization_Factors!$D:$D),"")</f>
        <v>2.2512935632258853E-3</v>
      </c>
      <c r="BW15">
        <f>IFERROR((AA15+BG15+AQ15)*_xlfn.XLOOKUP(Tool_Austria!BW$4,Monetization_Factors!$A:$A,Monetization_Factors!$D:$D),"")</f>
        <v>1.5443129353018393E-6</v>
      </c>
      <c r="BX15" s="38" t="str" cm="1">
        <f t="array" ref="BX15">IFERROR(_xlfn.IFS(I15&lt;&gt;0,I15*E15,I15="",J15*E15),"")</f>
        <v/>
      </c>
      <c r="BY15" s="38">
        <f t="shared" si="30"/>
        <v>5.2840420374282111E-2</v>
      </c>
      <c r="BZ15" s="38">
        <f t="shared" si="31"/>
        <v>5.2840420374282111E-2</v>
      </c>
      <c r="CA15" s="38">
        <f t="shared" si="32"/>
        <v>8.1292954421972478E-5</v>
      </c>
      <c r="CB15">
        <f t="shared" si="33"/>
        <v>0.15786083268000001</v>
      </c>
      <c r="CC15">
        <f t="shared" si="0"/>
        <v>1.9652187983399997E-8</v>
      </c>
      <c r="CD15">
        <f t="shared" si="1"/>
        <v>1.6974511140000002E-2</v>
      </c>
      <c r="CE15">
        <f t="shared" si="2"/>
        <v>5.7307545917999994E-4</v>
      </c>
      <c r="CF15">
        <f t="shared" si="3"/>
        <v>1.0288752852E-8</v>
      </c>
      <c r="CG15">
        <f t="shared" si="4"/>
        <v>4.8235674515999999E-9</v>
      </c>
      <c r="CH15">
        <f t="shared" si="5"/>
        <v>5.7885923244000009E-10</v>
      </c>
      <c r="CI15">
        <f t="shared" si="6"/>
        <v>1.3490219538000001E-3</v>
      </c>
      <c r="CJ15">
        <f t="shared" si="7"/>
        <v>8.9499168828000006E-5</v>
      </c>
      <c r="CK15">
        <f t="shared" si="8"/>
        <v>1.8747014247599998E-3</v>
      </c>
      <c r="CL15">
        <f t="shared" si="9"/>
        <v>6.0560937587999996E-3</v>
      </c>
      <c r="CM15">
        <f t="shared" si="10"/>
        <v>6.5837093052000002</v>
      </c>
      <c r="CN15">
        <f t="shared" si="11"/>
        <v>36.317442731999996</v>
      </c>
      <c r="CO15">
        <f t="shared" si="12"/>
        <v>5.2308755124000003E-2</v>
      </c>
      <c r="CP15">
        <f t="shared" si="13"/>
        <v>1.3633624734000001</v>
      </c>
      <c r="CQ15">
        <f t="shared" si="14"/>
        <v>7.3921705020000001E-7</v>
      </c>
      <c r="CR15">
        <f t="shared" si="34"/>
        <v>2.4286281950769233E-4</v>
      </c>
      <c r="CS15">
        <f t="shared" si="15"/>
        <v>3.0234135359076917E-11</v>
      </c>
      <c r="CT15">
        <f t="shared" si="16"/>
        <v>2.6114632523076926E-5</v>
      </c>
      <c r="CU15">
        <f t="shared" si="17"/>
        <v>8.8165455258461532E-7</v>
      </c>
      <c r="CV15">
        <f t="shared" si="18"/>
        <v>1.5828850541538462E-11</v>
      </c>
      <c r="CW15">
        <f t="shared" si="19"/>
        <v>7.4208730024615378E-12</v>
      </c>
      <c r="CX15">
        <f t="shared" si="20"/>
        <v>8.905526652923078E-13</v>
      </c>
      <c r="CY15">
        <f t="shared" si="21"/>
        <v>2.0754183904615386E-6</v>
      </c>
      <c r="CZ15">
        <f t="shared" si="22"/>
        <v>1.3769102896615385E-7</v>
      </c>
      <c r="DA15">
        <f t="shared" si="23"/>
        <v>2.8841560380923074E-6</v>
      </c>
      <c r="DB15">
        <f t="shared" si="24"/>
        <v>9.3170673212307678E-6</v>
      </c>
      <c r="DC15">
        <f t="shared" si="25"/>
        <v>1.0128783546461538E-2</v>
      </c>
      <c r="DD15">
        <f t="shared" si="26"/>
        <v>5.5872988818461533E-2</v>
      </c>
      <c r="DE15">
        <f t="shared" si="27"/>
        <v>8.0475007883076927E-5</v>
      </c>
      <c r="DF15">
        <f t="shared" si="28"/>
        <v>2.0974807283076925E-3</v>
      </c>
      <c r="DG15">
        <f t="shared" si="29"/>
        <v>1.1372570003076923E-9</v>
      </c>
      <c r="DH15" s="5">
        <f>IFERROR(((((L15+AB15)*(1/$H15))+AR15)/$F$2)/($B$2*('CAR.CAP_per person'!B$2)/(_xlfn.XLOOKUP($E$2,EU_countries_GDP!$A$2:$A$29,EU_countries_GDP!$E$2:$E$29))),"")</f>
        <v>1.33360707141939E-2</v>
      </c>
      <c r="DI15" s="5">
        <f>IFERROR(((((M15+AC15)*(1/$H15))+AS15)/$F$2)/($B$2*('CAR.CAP_per person'!C$2)/(_xlfn.XLOOKUP($E$2,EU_countries_GDP!$A$2:$A$29,EU_countries_GDP!$E$2:$E$29))),"")</f>
        <v>2.1310870737493214E-5</v>
      </c>
      <c r="DJ15" s="5">
        <f>IFERROR(((((N15+AD15)*(1/$H15))+AT15)/$F$2)/($B$2*('CAR.CAP_per person'!D$2)/(_xlfn.XLOOKUP($E$2,EU_countries_GDP!$A$2:$A$29,EU_countries_GDP!$E$2:$E$29))),"")</f>
        <v>1.8804447543236193E-5</v>
      </c>
      <c r="DK15" s="5">
        <f>IFERROR(((((O15+AE15)*(1/$H15))+AU15)/$F$2)/($B$2*('CAR.CAP_per person'!E$2)/(_xlfn.XLOOKUP($E$2,EU_countries_GDP!$A$2:$A$29,EU_countries_GDP!$E$2:$E$29))),"")</f>
        <v>8.1679538248678231E-4</v>
      </c>
      <c r="DL15" s="5">
        <f>IFERROR(((((P15+AF15)*(1/$H15))+AV15)/$F$2)/($B$2*('CAR.CAP_per person'!F$2)/(_xlfn.XLOOKUP($E$2,EU_countries_GDP!$A$2:$A$29,EU_countries_GDP!$E$2:$E$29))),"")</f>
        <v>1.1027200401847889E-2</v>
      </c>
      <c r="DM15" s="5">
        <f>IFERROR(((((Q15+AG15)*(1/$H15))+AW15)/$F$2)/($B$2*('CAR.CAP_per person'!G$2)/(_xlfn.XLOOKUP($E$2,EU_countries_GDP!$A$2:$A$29,EU_countries_GDP!$E$2:$E$29))),"")</f>
        <v>2.9268607029180422E-3</v>
      </c>
      <c r="DN15" s="5">
        <f>IFERROR(((((R15+AH15)*(1/$H15))+AX15)/$F$2)/($B$2*('CAR.CAP_per person'!H$2)/(_xlfn.XLOOKUP($E$2,EU_countries_GDP!$A$2:$A$29,EU_countries_GDP!$E$2:$E$29))),"")</f>
        <v>8.0793733573497639E-5</v>
      </c>
      <c r="DO15" s="5">
        <f>IFERROR(((((S15+AI15)*(1/$H15))+AY15)/$F$2)/($B$2*('CAR.CAP_per person'!I$2)/(_xlfn.XLOOKUP($E$2,EU_countries_GDP!$A$2:$A$29,EU_countries_GDP!$E$2:$E$29))),"")</f>
        <v>7.2535489899502035E-4</v>
      </c>
      <c r="DP15" s="5">
        <f>IFERROR(((((T15+AJ15)*(1/$H15))+AZ15)/$F$2)/($B$2*('CAR.CAP_per person'!J$2)/(_xlfn.XLOOKUP($E$2,EU_countries_GDP!$A$2:$A$29,EU_countries_GDP!$E$2:$E$29))),"")</f>
        <v>8.9943555532831527E-3</v>
      </c>
      <c r="DQ15" s="5">
        <f>IFERROR(((((U15+AK15)*(1/$H15))+BA15)/$F$2)/($B$2*('CAR.CAP_per person'!K$2)/(_xlfn.XLOOKUP($E$2,EU_countries_GDP!$A$2:$A$29,EU_countries_GDP!$E$2:$E$29))),"")</f>
        <v>5.4593705144724428E-3</v>
      </c>
      <c r="DR15" s="5">
        <f>IFERROR(((((V15+AL15)*(1/$H15))+BB15)/$F$2)/($B$2*('CAR.CAP_per person'!L$2)/(_xlfn.XLOOKUP($E$2,EU_countries_GDP!$A$2:$A$29,EU_countries_GDP!$E$2:$E$29))),"")</f>
        <v>5.3315013924727477E-4</v>
      </c>
      <c r="DS15" s="5">
        <f>IFERROR(((((W15+AM15)*(1/$H15))+BC15)/$F$2)/($B$2*('CAR.CAP_per person'!M$2)/(_xlfn.XLOOKUP($E$2,EU_countries_GDP!$A$2:$A$29,EU_countries_GDP!$E$2:$E$29))),"")</f>
        <v>2.7534410638487085E-2</v>
      </c>
      <c r="DT15" s="5">
        <f>IFERROR(((((X15+AN15)*(1/$H15))+BD15)/$F$2)/($B$2*('CAR.CAP_per person'!N$2)/(_xlfn.XLOOKUP($E$2,EU_countries_GDP!$A$2:$A$29,EU_countries_GDP!$E$2:$E$29))),"")</f>
        <v>1.6698662783830194</v>
      </c>
      <c r="DU15" s="5">
        <f>IFERROR(((((Y15+AO15)*(1/$H15))+BE15)/$F$2)/($B$2*('CAR.CAP_per person'!O$2)/(_xlfn.XLOOKUP($E$2,EU_countries_GDP!$A$2:$A$29,EU_countries_GDP!$E$2:$E$29))),"")</f>
        <v>1.6659569176477563E-4</v>
      </c>
      <c r="DV15" s="5">
        <f>IFERROR(((((Z15+AP15)*(1/$H15))+BF15)/$F$2)/($B$2*('CAR.CAP_per person'!P$2)/(_xlfn.XLOOKUP($E$2,EU_countries_GDP!$A$2:$A$29,EU_countries_GDP!$E$2:$E$29))),"")</f>
        <v>3.5201871123981938E-3</v>
      </c>
      <c r="DW15" s="5">
        <f>IFERROR(((((AA15+AQ15)*(1/$H15))+BG15)/$F$2)/($B$2*('CAR.CAP_per person'!Q$2)/(_xlfn.XLOOKUP($E$2,EU_countries_GDP!$A$2:$A$29,EU_countries_GDP!$E$2:$E$29))),"")</f>
        <v>1.9540349900904743E-3</v>
      </c>
    </row>
    <row r="16" spans="1:127">
      <c r="A16" t="s">
        <v>176</v>
      </c>
      <c r="B16" t="str">
        <f>_xlfn.XLOOKUP(D16,Table5[Ingredient],Table5[Category],"",FALSE)</f>
        <v>Dairy products</v>
      </c>
      <c r="C16" s="33" t="s">
        <v>177</v>
      </c>
      <c r="D16" s="33" t="s">
        <v>192</v>
      </c>
      <c r="E16" s="33">
        <v>0.70899999999999996</v>
      </c>
      <c r="F16" s="33" t="s">
        <v>189</v>
      </c>
      <c r="G16" s="33" t="s">
        <v>180</v>
      </c>
      <c r="H16" s="91">
        <f>Dataset_AT!R13</f>
        <v>7.4631578947368424E-2</v>
      </c>
      <c r="I16" s="33"/>
      <c r="J16" s="37" t="str">
        <f>IFERROR(INDEX('AveragePrices&amp;Codes'!G:AG, MATCH($D16, 'AveragePrices&amp;Codes'!$A:$A, 0), MATCH(Tool_Austria!$E$2, 'AveragePrices&amp;Codes'!$G$1:$AG$1, 0)),"")</f>
        <v/>
      </c>
      <c r="K16" s="37">
        <f>IFERROR(E16/(_xlfn.XLOOKUP(A16,Dataset_AT!$V$2:$V$9,Dataset_AT!$W$2:$W$9)),"")</f>
        <v>1.0582089552238806E-2</v>
      </c>
      <c r="L16">
        <f>IFERROR(IF($F16="Raw",_xlfn.XLOOKUP(_xlfn.XLOOKUP(Tool_Austria!$D16,'AveragePrices&amp;Codes'!$A:$A,'AveragePrices&amp;Codes'!$B:$B),AGRIBALYSE_Raw!$B:$B,AGRIBALYSE_Raw!O:O)*$E16,_xlfn.XLOOKUP(_xlfn.XLOOKUP(Tool_Austria!$D16,'AveragePrices&amp;Codes'!$A:$A,'AveragePrices&amp;Codes'!$B:$B),AGRIBALYSE_Cooked!$C:$C,AGRIBALYSE_Cooked!P:P)*$E16),"")</f>
        <v>1.3414596923</v>
      </c>
      <c r="M16">
        <f>IFERROR(IF($F16="Raw",_xlfn.XLOOKUP(_xlfn.XLOOKUP(Tool_Austria!$D16,'AveragePrices&amp;Codes'!$A:$A,'AveragePrices&amp;Codes'!$B:$B),AGRIBALYSE_Raw!$B:$B,AGRIBALYSE_Raw!P:P)*$E16,_xlfn.XLOOKUP(_xlfn.XLOOKUP(Tool_Austria!$D16,'AveragePrices&amp;Codes'!$A:$A,'AveragePrices&amp;Codes'!$B:$B),AGRIBALYSE_Cooked!$C:$C,AGRIBALYSE_Cooked!Q:Q)*$E16),"")</f>
        <v>3.5423464965999997E-8</v>
      </c>
      <c r="N16">
        <f>IFERROR(IF($F16="Raw",_xlfn.XLOOKUP(_xlfn.XLOOKUP(Tool_Austria!$D16,'AveragePrices&amp;Codes'!$A:$A,'AveragePrices&amp;Codes'!$B:$B),AGRIBALYSE_Raw!$B:$B,AGRIBALYSE_Raw!Q:Q)*$E16,_xlfn.XLOOKUP(_xlfn.XLOOKUP(Tool_Austria!$D16,'AveragePrices&amp;Codes'!$A:$A,'AveragePrices&amp;Codes'!$B:$B),AGRIBALYSE_Cooked!$C:$C,AGRIBALYSE_Cooked!R:R)*$E16),"")</f>
        <v>0.46136183418999999</v>
      </c>
      <c r="O16">
        <f>IFERROR(IF($F16="Raw",_xlfn.XLOOKUP(_xlfn.XLOOKUP(Tool_Austria!$D16,'AveragePrices&amp;Codes'!$A:$A,'AveragePrices&amp;Codes'!$B:$B),AGRIBALYSE_Raw!$B:$B,AGRIBALYSE_Raw!R:R)*$E16,_xlfn.XLOOKUP(_xlfn.XLOOKUP(Tool_Austria!$D16,'AveragePrices&amp;Codes'!$A:$A,'AveragePrices&amp;Codes'!$B:$B),AGRIBALYSE_Cooked!$C:$C,AGRIBALYSE_Cooked!S:S)*$E16),"")</f>
        <v>3.0577229466999998E-3</v>
      </c>
      <c r="P16">
        <f>IFERROR(IF($F16="Raw",_xlfn.XLOOKUP(_xlfn.XLOOKUP(Tool_Austria!$D16,'AveragePrices&amp;Codes'!$A:$A,'AveragePrices&amp;Codes'!$B:$B),AGRIBALYSE_Raw!$B:$B,AGRIBALYSE_Raw!S:S)*$E16,_xlfn.XLOOKUP(_xlfn.XLOOKUP(Tool_Austria!$D16,'AveragePrices&amp;Codes'!$A:$A,'AveragePrices&amp;Codes'!$B:$B),AGRIBALYSE_Cooked!$C:$C,AGRIBALYSE_Cooked!T:T)*$E16),"")</f>
        <v>9.7250871249999998E-8</v>
      </c>
      <c r="Q16">
        <f>IFERROR(IF($F16="Raw",_xlfn.XLOOKUP(_xlfn.XLOOKUP(Tool_Austria!$D16,'AveragePrices&amp;Codes'!$A:$A,'AveragePrices&amp;Codes'!$B:$B),AGRIBALYSE_Raw!$B:$B,AGRIBALYSE_Raw!T:T)*$E16,_xlfn.XLOOKUP(_xlfn.XLOOKUP(Tool_Austria!$D16,'AveragePrices&amp;Codes'!$A:$A,'AveragePrices&amp;Codes'!$B:$B),AGRIBALYSE_Cooked!$C:$C,AGRIBALYSE_Cooked!U:U)*$E16),"")</f>
        <v>1.6137680874000001E-8</v>
      </c>
      <c r="R16">
        <f>IFERROR(IF($F16="Raw",_xlfn.XLOOKUP(_xlfn.XLOOKUP(Tool_Austria!$D16,'AveragePrices&amp;Codes'!$A:$A,'AveragePrices&amp;Codes'!$B:$B),AGRIBALYSE_Raw!$B:$B,AGRIBALYSE_Raw!U:U)*$E16,_xlfn.XLOOKUP(_xlfn.XLOOKUP(Tool_Austria!$D16,'AveragePrices&amp;Codes'!$A:$A,'AveragePrices&amp;Codes'!$B:$B),AGRIBALYSE_Cooked!$C:$C,AGRIBALYSE_Cooked!V:V)*$E16),"")</f>
        <v>6.1040215636999997E-10</v>
      </c>
      <c r="S16">
        <f>IFERROR(IF($F16="Raw",_xlfn.XLOOKUP(_xlfn.XLOOKUP(Tool_Austria!$D16,'AveragePrices&amp;Codes'!$A:$A,'AveragePrices&amp;Codes'!$B:$B),AGRIBALYSE_Raw!$B:$B,AGRIBALYSE_Raw!V:V)*$E16,_xlfn.XLOOKUP(_xlfn.XLOOKUP(Tool_Austria!$D16,'AveragePrices&amp;Codes'!$A:$A,'AveragePrices&amp;Codes'!$B:$B),AGRIBALYSE_Cooked!$C:$C,AGRIBALYSE_Cooked!W:W)*$E16),"")</f>
        <v>1.2128692839999998E-2</v>
      </c>
      <c r="T16">
        <f>IFERROR(IF($F16="Raw",_xlfn.XLOOKUP(_xlfn.XLOOKUP(Tool_Austria!$D16,'AveragePrices&amp;Codes'!$A:$A,'AveragePrices&amp;Codes'!$B:$B),AGRIBALYSE_Raw!$B:$B,AGRIBALYSE_Raw!W:W)*$E16,_xlfn.XLOOKUP(_xlfn.XLOOKUP(Tool_Austria!$D16,'AveragePrices&amp;Codes'!$A:$A,'AveragePrices&amp;Codes'!$B:$B),AGRIBALYSE_Cooked!$C:$C,AGRIBALYSE_Cooked!X:X)*$E16),"")</f>
        <v>1.4960761435E-4</v>
      </c>
      <c r="U16">
        <f>IFERROR(IF($F16="Raw",_xlfn.XLOOKUP(_xlfn.XLOOKUP(Tool_Austria!$D16,'AveragePrices&amp;Codes'!$A:$A,'AveragePrices&amp;Codes'!$B:$B),AGRIBALYSE_Raw!$B:$B,AGRIBALYSE_Raw!X:X)*$E16,_xlfn.XLOOKUP(_xlfn.XLOOKUP(Tool_Austria!$D16,'AveragePrices&amp;Codes'!$A:$A,'AveragePrices&amp;Codes'!$B:$B),AGRIBALYSE_Cooked!$C:$C,AGRIBALYSE_Cooked!Y:Y)*$E16),"")</f>
        <v>3.7905416598999998E-3</v>
      </c>
      <c r="V16">
        <f>IFERROR(IF($F16="Raw",_xlfn.XLOOKUP(_xlfn.XLOOKUP(Tool_Austria!$D16,'AveragePrices&amp;Codes'!$A:$A,'AveragePrices&amp;Codes'!$B:$B),AGRIBALYSE_Raw!$B:$B,AGRIBALYSE_Raw!Y:Y)*$E16,_xlfn.XLOOKUP(_xlfn.XLOOKUP(Tool_Austria!$D16,'AveragePrices&amp;Codes'!$A:$A,'AveragePrices&amp;Codes'!$B:$B),AGRIBALYSE_Cooked!$C:$C,AGRIBALYSE_Cooked!Z:Z)*$E16),"")</f>
        <v>4.9815675755999995E-2</v>
      </c>
      <c r="W16">
        <f>IFERROR(IF($F16="Raw",_xlfn.XLOOKUP(_xlfn.XLOOKUP(Tool_Austria!$D16,'AveragePrices&amp;Codes'!$A:$A,'AveragePrices&amp;Codes'!$B:$B),AGRIBALYSE_Raw!$B:$B,AGRIBALYSE_Raw!Z:Z)*$E16,_xlfn.XLOOKUP(_xlfn.XLOOKUP(Tool_Austria!$D16,'AveragePrices&amp;Codes'!$A:$A,'AveragePrices&amp;Codes'!$B:$B),AGRIBALYSE_Cooked!$C:$C,AGRIBALYSE_Cooked!AA:AA)*$E16),"")</f>
        <v>12.6060294297</v>
      </c>
      <c r="X16">
        <f>IFERROR(IF($F16="Raw",_xlfn.XLOOKUP(_xlfn.XLOOKUP(Tool_Austria!$D16,'AveragePrices&amp;Codes'!$A:$A,'AveragePrices&amp;Codes'!$B:$B),AGRIBALYSE_Raw!$B:$B,AGRIBALYSE_Raw!AA:AA)*$E16,_xlfn.XLOOKUP(_xlfn.XLOOKUP(Tool_Austria!$D16,'AveragePrices&amp;Codes'!$A:$A,'AveragePrices&amp;Codes'!$B:$B),AGRIBALYSE_Cooked!$C:$C,AGRIBALYSE_Cooked!AB:AB)*$E16),"")</f>
        <v>46.593790453000004</v>
      </c>
      <c r="Y16">
        <f>IFERROR(IF($F16="Raw",_xlfn.XLOOKUP(_xlfn.XLOOKUP(Tool_Austria!$D16,'AveragePrices&amp;Codes'!$A:$A,'AveragePrices&amp;Codes'!$B:$B),AGRIBALYSE_Raw!$B:$B,AGRIBALYSE_Raw!AB:AB)*$E16,_xlfn.XLOOKUP(_xlfn.XLOOKUP(Tool_Austria!$D16,'AveragePrices&amp;Codes'!$A:$A,'AveragePrices&amp;Codes'!$B:$B),AGRIBALYSE_Cooked!$C:$C,AGRIBALYSE_Cooked!AC:AC)*$E16),"")</f>
        <v>0.24233763926999996</v>
      </c>
      <c r="Z16">
        <f>IFERROR(IF($F16="Raw",_xlfn.XLOOKUP(_xlfn.XLOOKUP(Tool_Austria!$D16,'AveragePrices&amp;Codes'!$A:$A,'AveragePrices&amp;Codes'!$B:$B),AGRIBALYSE_Raw!$B:$B,AGRIBALYSE_Raw!AC:AC)*$E16,_xlfn.XLOOKUP(_xlfn.XLOOKUP(Tool_Austria!$D16,'AveragePrices&amp;Codes'!$A:$A,'AveragePrices&amp;Codes'!$B:$B),AGRIBALYSE_Cooked!$C:$C,AGRIBALYSE_Cooked!AD:AD)*$E16),"")</f>
        <v>17.803399801999998</v>
      </c>
      <c r="AA16">
        <f>IFERROR(IF($F16="Raw",_xlfn.XLOOKUP(_xlfn.XLOOKUP(Tool_Austria!$D16,'AveragePrices&amp;Codes'!$A:$A,'AveragePrices&amp;Codes'!$B:$B),AGRIBALYSE_Raw!$B:$B,AGRIBALYSE_Raw!AD:AD)*$E16,_xlfn.XLOOKUP(_xlfn.XLOOKUP(Tool_Austria!$D16,'AveragePrices&amp;Codes'!$A:$A,'AveragePrices&amp;Codes'!$B:$B),AGRIBALYSE_Cooked!$C:$C,AGRIBALYSE_Cooked!AE:AE)*$E16),"")</f>
        <v>4.0373153490999998E-6</v>
      </c>
      <c r="AB16" cm="1">
        <f t="array" ref="AB16">IFERROR(_xlfn.XLOOKUP(Tool_Austria!$F16&amp;$E$2,'Cooking methods'!$A:$A&amp;'Cooking methods'!$B:$B,'Cooking methods'!C:C)*$E16,"")</f>
        <v>0</v>
      </c>
      <c r="AC16" cm="1">
        <f t="array" ref="AC16">IFERROR(_xlfn.XLOOKUP(Tool_Austria!$F16&amp;$E$2,'Cooking methods'!$A:$A&amp;'Cooking methods'!$B:$B,'Cooking methods'!D:D)*$E16,"")</f>
        <v>0</v>
      </c>
      <c r="AD16" cm="1">
        <f t="array" ref="AD16">IFERROR(_xlfn.XLOOKUP(Tool_Austria!$F16&amp;$E$2,'Cooking methods'!$A:$A&amp;'Cooking methods'!$B:$B,'Cooking methods'!E:E)*$E16,"")</f>
        <v>0</v>
      </c>
      <c r="AE16" cm="1">
        <f t="array" ref="AE16">IFERROR(_xlfn.XLOOKUP(Tool_Austria!$F16&amp;$E$2,'Cooking methods'!$A:$A&amp;'Cooking methods'!$B:$B,'Cooking methods'!F:F)*$E16,"")</f>
        <v>0</v>
      </c>
      <c r="AF16" cm="1">
        <f t="array" ref="AF16">IFERROR(_xlfn.XLOOKUP(Tool_Austria!$F16&amp;$E$2,'Cooking methods'!$A:$A&amp;'Cooking methods'!$B:$B,'Cooking methods'!G:G)*$E16,"")</f>
        <v>0</v>
      </c>
      <c r="AG16" cm="1">
        <f t="array" ref="AG16">IFERROR(_xlfn.XLOOKUP(Tool_Austria!$F16&amp;$E$2,'Cooking methods'!$A:$A&amp;'Cooking methods'!$B:$B,'Cooking methods'!H:H)*$E16,"")</f>
        <v>0</v>
      </c>
      <c r="AH16" cm="1">
        <f t="array" ref="AH16">IFERROR(_xlfn.XLOOKUP(Tool_Austria!$F16&amp;$E$2,'Cooking methods'!$A:$A&amp;'Cooking methods'!$B:$B,'Cooking methods'!I:I)*$E16,"")</f>
        <v>0</v>
      </c>
      <c r="AI16" cm="1">
        <f t="array" ref="AI16">IFERROR(_xlfn.XLOOKUP(Tool_Austria!$F16&amp;$E$2,'Cooking methods'!$A:$A&amp;'Cooking methods'!$B:$B,'Cooking methods'!J:J)*$E16,"")</f>
        <v>0</v>
      </c>
      <c r="AJ16" cm="1">
        <f t="array" ref="AJ16">IFERROR(_xlfn.XLOOKUP(Tool_Austria!$F16&amp;$E$2,'Cooking methods'!$A:$A&amp;'Cooking methods'!$B:$B,'Cooking methods'!K:K)*$E16,"")</f>
        <v>0</v>
      </c>
      <c r="AK16" cm="1">
        <f t="array" ref="AK16">IFERROR(_xlfn.XLOOKUP(Tool_Austria!$F16&amp;$E$2,'Cooking methods'!$A:$A&amp;'Cooking methods'!$B:$B,'Cooking methods'!L:L)*$E16,"")</f>
        <v>0</v>
      </c>
      <c r="AL16" cm="1">
        <f t="array" ref="AL16">IFERROR(_xlfn.XLOOKUP(Tool_Austria!$F16&amp;$E$2,'Cooking methods'!$A:$A&amp;'Cooking methods'!$B:$B,'Cooking methods'!M:M)*$E16,"")</f>
        <v>0</v>
      </c>
      <c r="AM16" cm="1">
        <f t="array" ref="AM16">IFERROR(_xlfn.XLOOKUP(Tool_Austria!$F16&amp;$E$2,'Cooking methods'!$A:$A&amp;'Cooking methods'!$B:$B,'Cooking methods'!N:N)*$E16,"")</f>
        <v>0</v>
      </c>
      <c r="AN16" cm="1">
        <f t="array" ref="AN16">IFERROR(_xlfn.XLOOKUP(Tool_Austria!$F16&amp;$E$2,'Cooking methods'!$A:$A&amp;'Cooking methods'!$B:$B,'Cooking methods'!O:O)*$E16,"")</f>
        <v>0</v>
      </c>
      <c r="AO16" cm="1">
        <f t="array" ref="AO16">IFERROR(_xlfn.XLOOKUP(Tool_Austria!$F16&amp;$E$2,'Cooking methods'!$A:$A&amp;'Cooking methods'!$B:$B,'Cooking methods'!P:P)*$E16,"")</f>
        <v>0</v>
      </c>
      <c r="AP16" cm="1">
        <f t="array" ref="AP16">IFERROR(_xlfn.XLOOKUP(Tool_Austria!$F16&amp;$E$2,'Cooking methods'!$A:$A&amp;'Cooking methods'!$B:$B,'Cooking methods'!Q:Q)*$E16,"")</f>
        <v>0</v>
      </c>
      <c r="AQ16" cm="1">
        <f t="array" ref="AQ16">IFERROR(_xlfn.XLOOKUP(Tool_Austria!$F16&amp;$E$2,'Cooking methods'!$A:$A&amp;'Cooking methods'!$B:$B,'Cooking methods'!R:R)*$E16,"")</f>
        <v>0</v>
      </c>
      <c r="AR16" cm="1">
        <f t="array" ref="AR16">IFERROR(_xlfn.XLOOKUP(Tool_Austria!$G16&amp;$E$2,'Waste management'!$A:$A&amp;'Waste management'!$B:$B,'Waste management'!C:C)*$E16,"")</f>
        <v>3.9696909999999995E-2</v>
      </c>
      <c r="AS16" cm="1">
        <f t="array" ref="AS16">IFERROR(_xlfn.XLOOKUP(Tool_Austria!$G16&amp;$E$2,'Waste management'!$A:$A&amp;'Waste management'!$B:$B,'Waste management'!D:D)*$E16,"")</f>
        <v>2.7083870899999996E-10</v>
      </c>
      <c r="AT16" cm="1">
        <f t="array" ref="AT16">IFERROR(_xlfn.XLOOKUP(Tool_Austria!$G16&amp;$E$2,'Waste management'!$A:$A&amp;'Waste management'!$B:$B,'Waste management'!E:E)*$E16,"")</f>
        <v>7.3026999999999999E-4</v>
      </c>
      <c r="AU16" cm="1">
        <f t="array" ref="AU16">IFERROR(_xlfn.XLOOKUP(Tool_Austria!$G16&amp;$E$2,'Waste management'!$A:$A&amp;'Waste management'!$B:$B,'Waste management'!F:F)*$E16,"")</f>
        <v>8.5079999999999992E-5</v>
      </c>
      <c r="AV16" cm="1">
        <f t="array" ref="AV16">IFERROR(_xlfn.XLOOKUP(Tool_Austria!$G16&amp;$E$2,'Waste management'!$A:$A&amp;'Waste management'!$B:$B,'Waste management'!G:G)*$E16,"")</f>
        <v>8.2099364E-9</v>
      </c>
      <c r="AW16" cm="1">
        <f t="array" ref="AW16">IFERROR(_xlfn.XLOOKUP(Tool_Austria!$G16&amp;$E$2,'Waste management'!$A:$A&amp;'Waste management'!$B:$B,'Waste management'!H:H)*$E16,"")</f>
        <v>2.6761275899999996E-10</v>
      </c>
      <c r="AX16" cm="1">
        <f t="array" ref="AX16">IFERROR(_xlfn.XLOOKUP(Tool_Austria!$G16&amp;$E$2,'Waste management'!$A:$A&amp;'Waste management'!$B:$B,'Waste management'!I:I)*$E16,"")</f>
        <v>1.90265113E-10</v>
      </c>
      <c r="AY16" cm="1">
        <f t="array" ref="AY16">IFERROR(_xlfn.XLOOKUP(Tool_Austria!$G16&amp;$E$2,'Waste management'!$A:$A&amp;'Waste management'!$B:$B,'Waste management'!J:J)*$E16,"")</f>
        <v>1.56689E-3</v>
      </c>
      <c r="AZ16" cm="1">
        <f t="array" ref="AZ16">IFERROR(_xlfn.XLOOKUP(Tool_Austria!$G16&amp;$E$2,'Waste management'!$A:$A&amp;'Waste management'!$B:$B,'Waste management'!K:K)*$E16,"")</f>
        <v>3.8140087799999999E-6</v>
      </c>
      <c r="BA16" cm="1">
        <f t="array" ref="BA16">IFERROR(_xlfn.XLOOKUP(Tool_Austria!$G16&amp;$E$2,'Waste management'!$A:$A&amp;'Waste management'!$B:$B,'Waste management'!L:L)*$E16,"")</f>
        <v>6.8632192599999998E-5</v>
      </c>
      <c r="BB16" cm="1">
        <f t="array" ref="BB16">IFERROR(_xlfn.XLOOKUP(Tool_Austria!$G16&amp;$E$2,'Waste management'!$A:$A&amp;'Waste management'!$B:$B,'Waste management'!M:M)*$E16,"")</f>
        <v>6.9056600000000001E-3</v>
      </c>
      <c r="BC16" cm="1">
        <f t="array" ref="BC16">IFERROR(_xlfn.XLOOKUP(Tool_Austria!$G16&amp;$E$2,'Waste management'!$A:$A&amp;'Waste management'!$B:$B,'Waste management'!N:N)*$E16,"")</f>
        <v>5.9379742599999998</v>
      </c>
      <c r="BD16" cm="1">
        <f t="array" ref="BD16">IFERROR(_xlfn.XLOOKUP(Tool_Austria!$G16&amp;$E$2,'Waste management'!$A:$A&amp;'Waste management'!$B:$B,'Waste management'!O:O)*$E16,"")</f>
        <v>0.37861308999999999</v>
      </c>
      <c r="BE16" cm="1">
        <f t="array" ref="BE16">IFERROR(_xlfn.XLOOKUP(Tool_Austria!$G16&amp;$E$2,'Waste management'!$A:$A&amp;'Waste management'!$B:$B,'Waste management'!P:P)*$E16,"")</f>
        <v>8.1747699999999996E-3</v>
      </c>
      <c r="BF16" cm="1">
        <f t="array" ref="BF16">IFERROR(_xlfn.XLOOKUP(Tool_Austria!$G16&amp;$E$2,'Waste management'!$A:$A&amp;'Waste management'!$B:$B,'Waste management'!Q:Q)*$E16,"")</f>
        <v>0.23793330999999998</v>
      </c>
      <c r="BG16" cm="1">
        <f t="array" ref="BG16">IFERROR(_xlfn.XLOOKUP(Tool_Austria!$G16&amp;$E$2,'Waste management'!$A:$A&amp;'Waste management'!$B:$B,'Waste management'!R:R)*$E16,"")</f>
        <v>7.7323539999999997E-8</v>
      </c>
      <c r="BH16">
        <f>IFERROR((L16+AR16+AB16)*_xlfn.XLOOKUP(Tool_Austria!BH$4,Monetization_Factors!$A:$A,Monetization_Factors!$D:$D),"")</f>
        <v>0.17968967603216754</v>
      </c>
      <c r="BI16">
        <f>IFERROR((M16+AS16+AC16)*_xlfn.XLOOKUP(Tool_Austria!BI$4,Monetization_Factors!$A:$A,Monetization_Factors!$D:$D),"")</f>
        <v>1.4288799920685602E-6</v>
      </c>
      <c r="BJ16">
        <f>IFERROR((N16+AT16+AD16)*_xlfn.XLOOKUP(Tool_Austria!BJ$4,Monetization_Factors!$A:$A,Monetization_Factors!$D:$D),"")</f>
        <v>7.0523724631054601E-4</v>
      </c>
      <c r="BK16">
        <f>IFERROR((O16+AU16+AE16)*_xlfn.XLOOKUP(Tool_Austria!BK$4,Monetization_Factors!$A:$A,Monetization_Factors!$D:$D),"")</f>
        <v>4.7571778114046913E-3</v>
      </c>
      <c r="BL16">
        <f>IFERROR((P16+AV16+AF16)*_xlfn.XLOOKUP(Tool_Austria!BL$4,Monetization_Factors!$A:$A,Monetization_Factors!$D:$D),"")</f>
        <v>0.10527878080498779</v>
      </c>
      <c r="BM16">
        <f>IFERROR((Q16+AW16+AG16)*_xlfn.XLOOKUP(Tool_Austria!BM$4,Monetization_Factors!$A:$A,Monetization_Factors!$D:$D),"")</f>
        <v>3.4067397562226116E-3</v>
      </c>
      <c r="BN16">
        <f>IFERROR((R16+AX16+AH16)*_xlfn.XLOOKUP(Tool_Austria!BN$4,Monetization_Factors!$A:$A,Monetization_Factors!$D:$D),"")</f>
        <v>9.2048019615213999E-4</v>
      </c>
      <c r="BO16">
        <f>IFERROR((S16+AY16+AI16)*_xlfn.XLOOKUP(Tool_Austria!BO$4,Monetization_Factors!$A:$A,Monetization_Factors!$D:$D),"")</f>
        <v>5.9964666975392805E-3</v>
      </c>
      <c r="BP16">
        <f>IFERROR((T16+AZ16+AJ16)*_xlfn.XLOOKUP(Tool_Austria!BP$4,Monetization_Factors!$A:$A,Monetization_Factors!$D:$D),"")</f>
        <v>3.7425537558499441E-4</v>
      </c>
      <c r="BQ16">
        <f>IFERROR((U16+BA16+AK16)*_xlfn.XLOOKUP(Tool_Austria!BQ$4,Monetization_Factors!$A:$A,Monetization_Factors!$D:$D),"")</f>
        <v>1.578661286322448E-2</v>
      </c>
      <c r="BR16" t="str">
        <f>IFERROR((V16+BB16+AL16)*_xlfn.XLOOKUP(Tool_Austria!BR$4,Monetization_Factors!$A:$A,Monetization_Factors!$D:$D),"")</f>
        <v/>
      </c>
      <c r="BS16">
        <f>IFERROR((W16+BC16+AM16)*_xlfn.XLOOKUP(Tool_Austria!BS$4,Monetization_Factors!$A:$A,Monetization_Factors!$D:$D),"")</f>
        <v>9.024018332849154E-4</v>
      </c>
      <c r="BT16">
        <f>IFERROR((X16+BD16+AN16)*_xlfn.XLOOKUP(Tool_Austria!BT$4,Monetization_Factors!$A:$A,Monetization_Factors!$D:$D),"")</f>
        <v>1.0459469266728021E-2</v>
      </c>
      <c r="BU16">
        <f>IFERROR((Y16+BE16+AO16)*_xlfn.XLOOKUP(Tool_Austria!BU$4,Monetization_Factors!$A:$A,Monetization_Factors!$D:$D),"")</f>
        <v>1.5919881055814847E-3</v>
      </c>
      <c r="BV16">
        <f>IFERROR((Z16+BF16+AP16)*_xlfn.XLOOKUP(Tool_Austria!BV$4,Monetization_Factors!$A:$A,Monetization_Factors!$D:$D),"")</f>
        <v>2.979129754522963E-2</v>
      </c>
      <c r="BW16">
        <f>IFERROR((AA16+BG16+AQ16)*_xlfn.XLOOKUP(Tool_Austria!BW$4,Monetization_Factors!$A:$A,Monetization_Factors!$D:$D),"")</f>
        <v>8.5959733461422804E-6</v>
      </c>
      <c r="BX16" s="38" t="str" cm="1">
        <f t="array" ref="BX16">IFERROR(_xlfn.IFS(I16&lt;&gt;0,I16*E16,I16="",J16*E16),"")</f>
        <v/>
      </c>
      <c r="BY16" s="38">
        <f t="shared" si="30"/>
        <v>0.35967060838775639</v>
      </c>
      <c r="BZ16" s="38">
        <f t="shared" si="31"/>
        <v>0.35967060838775639</v>
      </c>
      <c r="CA16" s="38">
        <f t="shared" si="32"/>
        <v>5.533393975196252E-4</v>
      </c>
      <c r="CB16">
        <f t="shared" si="33"/>
        <v>1.3811566022999999</v>
      </c>
      <c r="CC16">
        <f t="shared" si="0"/>
        <v>3.5694303674999996E-8</v>
      </c>
      <c r="CD16">
        <f t="shared" si="1"/>
        <v>0.46209210418999996</v>
      </c>
      <c r="CE16">
        <f t="shared" si="2"/>
        <v>3.1428029466999997E-3</v>
      </c>
      <c r="CF16">
        <f t="shared" si="3"/>
        <v>1.0546080765E-7</v>
      </c>
      <c r="CG16">
        <f t="shared" si="4"/>
        <v>1.6405293633000001E-8</v>
      </c>
      <c r="CH16">
        <f t="shared" si="5"/>
        <v>8.0066726936999994E-10</v>
      </c>
      <c r="CI16">
        <f t="shared" si="6"/>
        <v>1.3695582839999998E-2</v>
      </c>
      <c r="CJ16">
        <f t="shared" si="7"/>
        <v>1.5342162312999999E-4</v>
      </c>
      <c r="CK16">
        <f t="shared" si="8"/>
        <v>3.8591738524999999E-3</v>
      </c>
      <c r="CL16">
        <f t="shared" si="9"/>
        <v>5.6721335755999996E-2</v>
      </c>
      <c r="CM16">
        <f t="shared" si="10"/>
        <v>18.544003689699998</v>
      </c>
      <c r="CN16">
        <f t="shared" si="11"/>
        <v>46.972403543000006</v>
      </c>
      <c r="CO16">
        <f t="shared" si="12"/>
        <v>0.25051240926999996</v>
      </c>
      <c r="CP16">
        <f t="shared" si="13"/>
        <v>18.041333111999997</v>
      </c>
      <c r="CQ16">
        <f t="shared" si="14"/>
        <v>4.1146388891000002E-6</v>
      </c>
      <c r="CR16">
        <f t="shared" si="34"/>
        <v>2.1248563112307691E-3</v>
      </c>
      <c r="CS16">
        <f t="shared" si="15"/>
        <v>5.4914313346153841E-11</v>
      </c>
      <c r="CT16">
        <f t="shared" si="16"/>
        <v>7.1091092952307682E-4</v>
      </c>
      <c r="CU16">
        <f t="shared" si="17"/>
        <v>4.8350814564615382E-6</v>
      </c>
      <c r="CV16">
        <f t="shared" si="18"/>
        <v>1.6224739638461539E-10</v>
      </c>
      <c r="CW16">
        <f t="shared" si="19"/>
        <v>2.5238913281538464E-11</v>
      </c>
      <c r="CX16">
        <f t="shared" si="20"/>
        <v>1.2317957990307692E-12</v>
      </c>
      <c r="CY16">
        <f t="shared" si="21"/>
        <v>2.1070127446153843E-5</v>
      </c>
      <c r="CZ16">
        <f t="shared" si="22"/>
        <v>2.3603326635384613E-7</v>
      </c>
      <c r="DA16">
        <f t="shared" si="23"/>
        <v>5.9371905423076918E-6</v>
      </c>
      <c r="DB16">
        <f t="shared" si="24"/>
        <v>8.7263593470769226E-5</v>
      </c>
      <c r="DC16">
        <f t="shared" si="25"/>
        <v>2.8529236445692305E-2</v>
      </c>
      <c r="DD16">
        <f t="shared" si="26"/>
        <v>7.2265236220000015E-2</v>
      </c>
      <c r="DE16">
        <f t="shared" si="27"/>
        <v>3.8540370656923068E-4</v>
      </c>
      <c r="DF16">
        <f t="shared" si="28"/>
        <v>2.7755897095384612E-2</v>
      </c>
      <c r="DG16">
        <f t="shared" si="29"/>
        <v>6.3302136755384616E-9</v>
      </c>
      <c r="DH16" s="5">
        <f>IFERROR(((((L16+AB16)*(1/$H16))+AR16)/$F$2)/($B$2*('CAR.CAP_per person'!B$2)/(_xlfn.XLOOKUP($E$2,EU_countries_GDP!$A$2:$A$29,EU_countries_GDP!$E$2:$E$29))),"")</f>
        <v>0.40504879652306053</v>
      </c>
      <c r="DI16" s="5">
        <f>IFERROR(((((M16+AC16)*(1/$H16))+AS16)/$F$2)/($B$2*('CAR.CAP_per person'!C$2)/(_xlfn.XLOOKUP($E$2,EU_countries_GDP!$A$2:$A$29,EU_countries_GDP!$E$2:$E$29))),"")</f>
        <v>1.3485033772807866E-4</v>
      </c>
      <c r="DJ16" s="5">
        <f>IFERROR(((((N16+AD16)*(1/$H16))+AT16)/$F$2)/($B$2*('CAR.CAP_per person'!D$2)/(_xlfn.XLOOKUP($E$2,EU_countries_GDP!$A$2:$A$29,EU_countries_GDP!$E$2:$E$29))),"")</f>
        <v>1.7969907931364455E-3</v>
      </c>
      <c r="DK16" s="5">
        <f>IFERROR(((((O16+AE16)*(1/$H16))+AU16)/$F$2)/($B$2*('CAR.CAP_per person'!E$2)/(_xlfn.XLOOKUP($E$2,EU_countries_GDP!$A$2:$A$29,EU_countries_GDP!$E$2:$E$29))),"")</f>
        <v>1.5464275674339955E-2</v>
      </c>
      <c r="DL16" s="5">
        <f>IFERROR(((((P16+AF16)*(1/$H16))+AV16)/$F$2)/($B$2*('CAR.CAP_per person'!F$2)/(_xlfn.XLOOKUP($E$2,EU_countries_GDP!$A$2:$A$29,EU_countries_GDP!$E$2:$E$29))),"")</f>
        <v>0.38878402083835023</v>
      </c>
      <c r="DM16" s="5">
        <f>IFERROR(((((Q16+AG16)*(1/$H16))+AW16)/$F$2)/($B$2*('CAR.CAP_per person'!G$2)/(_xlfn.XLOOKUP($E$2,EU_countries_GDP!$A$2:$A$29,EU_countries_GDP!$E$2:$E$29))),"")</f>
        <v>3.4496206650488768E-2</v>
      </c>
      <c r="DN16" s="5">
        <f>IFERROR(((((R16+AH16)*(1/$H16))+AX16)/$F$2)/($B$2*('CAR.CAP_per person'!H$2)/(_xlfn.XLOOKUP($E$2,EU_countries_GDP!$A$2:$A$29,EU_countries_GDP!$E$2:$E$29))),"")</f>
        <v>3.1257662284485936E-4</v>
      </c>
      <c r="DO16" s="5">
        <f>IFERROR(((((S16+AI16)*(1/$H16))+AY16)/$F$2)/($B$2*('CAR.CAP_per person'!I$2)/(_xlfn.XLOOKUP($E$2,EU_countries_GDP!$A$2:$A$29,EU_countries_GDP!$E$2:$E$29))),"")</f>
        <v>2.5062308450646303E-2</v>
      </c>
      <c r="DP16" s="5">
        <f>IFERROR(((((T16+AJ16)*(1/$H16))+AZ16)/$F$2)/($B$2*('CAR.CAP_per person'!J$2)/(_xlfn.XLOOKUP($E$2,EU_countries_GDP!$A$2:$A$29,EU_countries_GDP!$E$2:$E$29))),"")</f>
        <v>5.2955098343616065E-2</v>
      </c>
      <c r="DQ16" s="5">
        <f>IFERROR(((((U16+AK16)*(1/$H16))+BA16)/$F$2)/($B$2*('CAR.CAP_per person'!K$2)/(_xlfn.XLOOKUP($E$2,EU_countries_GDP!$A$2:$A$29,EU_countries_GDP!$E$2:$E$29))),"")</f>
        <v>3.8841643373279618E-2</v>
      </c>
      <c r="DR16" s="5">
        <f>IFERROR(((((V16+AL16)*(1/$H16))+BB16)/$F$2)/($B$2*('CAR.CAP_per person'!L$2)/(_xlfn.XLOOKUP($E$2,EU_countries_GDP!$A$2:$A$29,EU_countries_GDP!$E$2:$E$29))),"")</f>
        <v>1.6839154471034994E-2</v>
      </c>
      <c r="DS16" s="5">
        <f>IFERROR(((((W16+AM16)*(1/$H16))+BC16)/$F$2)/($B$2*('CAR.CAP_per person'!M$2)/(_xlfn.XLOOKUP($E$2,EU_countries_GDP!$A$2:$A$29,EU_countries_GDP!$E$2:$E$29))),"")</f>
        <v>0.20381578010801182</v>
      </c>
      <c r="DT16" s="5">
        <f>IFERROR(((((X16+AN16)*(1/$H16))+BD16)/$F$2)/($B$2*('CAR.CAP_per person'!N$2)/(_xlfn.XLOOKUP($E$2,EU_countries_GDP!$A$2:$A$29,EU_countries_GDP!$E$2:$E$29))),"")</f>
        <v>7.5193685572392894</v>
      </c>
      <c r="DU16" s="5">
        <f>IFERROR(((((Y16+AO16)*(1/$H16))+BE16)/$F$2)/($B$2*('CAR.CAP_per person'!O$2)/(_xlfn.XLOOKUP($E$2,EU_countries_GDP!$A$2:$A$29,EU_countries_GDP!$E$2:$E$29))),"")</f>
        <v>2.7413530098358155E-3</v>
      </c>
      <c r="DV16" s="5">
        <f>IFERROR(((((Z16+AP16)*(1/$H16))+BF16)/$F$2)/($B$2*('CAR.CAP_per person'!P$2)/(_xlfn.XLOOKUP($E$2,EU_countries_GDP!$A$2:$A$29,EU_countries_GDP!$E$2:$E$29))),"")</f>
        <v>0.16322953639853527</v>
      </c>
      <c r="DW16" s="5">
        <f>IFERROR(((((AA16+AQ16)*(1/$H16))+BG16)/$F$2)/($B$2*('CAR.CAP_per person'!Q$2)/(_xlfn.XLOOKUP($E$2,EU_countries_GDP!$A$2:$A$29,EU_countries_GDP!$E$2:$E$29))),"")</f>
        <v>3.7730601659589309E-2</v>
      </c>
    </row>
    <row r="17" spans="1:127">
      <c r="A17" t="s">
        <v>193</v>
      </c>
      <c r="B17" t="str">
        <f>_xlfn.XLOOKUP(D17,Table5[Ingredient],Table5[Category],"",FALSE)</f>
        <v>Soup</v>
      </c>
      <c r="C17" s="33" t="s">
        <v>177</v>
      </c>
      <c r="D17" s="33" t="s">
        <v>194</v>
      </c>
      <c r="E17" s="33">
        <v>1.3647999999999998</v>
      </c>
      <c r="F17" s="33" t="s">
        <v>179</v>
      </c>
      <c r="G17" s="33" t="s">
        <v>180</v>
      </c>
      <c r="H17" s="91">
        <f>Dataset_AT!R14</f>
        <v>0.14706896551724136</v>
      </c>
      <c r="I17" s="33"/>
      <c r="J17" s="37" t="str">
        <f>IFERROR(INDEX('AveragePrices&amp;Codes'!G:AG, MATCH($D17, 'AveragePrices&amp;Codes'!$A:$A, 0), MATCH(Tool_Austria!$E$2, 'AveragePrices&amp;Codes'!$G$1:$AG$1, 0)),"")</f>
        <v/>
      </c>
      <c r="K17" s="37">
        <f>IFERROR(E17/(_xlfn.XLOOKUP(A17,Dataset_AT!$V$2:$V$9,Dataset_AT!$W$2:$W$9)),"")</f>
        <v>2.1663492063492062E-2</v>
      </c>
      <c r="L17">
        <f>IFERROR(IF($F17="Raw",_xlfn.XLOOKUP(_xlfn.XLOOKUP(Tool_Austria!$D17,'AveragePrices&amp;Codes'!$A:$A,'AveragePrices&amp;Codes'!$B:$B),AGRIBALYSE_Raw!$B:$B,AGRIBALYSE_Raw!O:O)*$E17,_xlfn.XLOOKUP(_xlfn.XLOOKUP(Tool_Austria!$D17,'AveragePrices&amp;Codes'!$A:$A,'AveragePrices&amp;Codes'!$B:$B),AGRIBALYSE_Cooked!$C:$C,AGRIBALYSE_Cooked!P:P)*$E17),"")</f>
        <v>0.22093598818285715</v>
      </c>
      <c r="M17">
        <f>IFERROR(IF($F17="Raw",_xlfn.XLOOKUP(_xlfn.XLOOKUP(Tool_Austria!$D17,'AveragePrices&amp;Codes'!$A:$A,'AveragePrices&amp;Codes'!$B:$B),AGRIBALYSE_Raw!$B:$B,AGRIBALYSE_Raw!P:P)*$E17,_xlfn.XLOOKUP(_xlfn.XLOOKUP(Tool_Austria!$D17,'AveragePrices&amp;Codes'!$A:$A,'AveragePrices&amp;Codes'!$B:$B),AGRIBALYSE_Cooked!$C:$C,AGRIBALYSE_Cooked!Q:Q)*$E17),"")</f>
        <v>3.1547258413714282E-9</v>
      </c>
      <c r="N17">
        <f>IFERROR(IF($F17="Raw",_xlfn.XLOOKUP(_xlfn.XLOOKUP(Tool_Austria!$D17,'AveragePrices&amp;Codes'!$A:$A,'AveragePrices&amp;Codes'!$B:$B),AGRIBALYSE_Raw!$B:$B,AGRIBALYSE_Raw!Q:Q)*$E17,_xlfn.XLOOKUP(_xlfn.XLOOKUP(Tool_Austria!$D17,'AveragePrices&amp;Codes'!$A:$A,'AveragePrices&amp;Codes'!$B:$B),AGRIBALYSE_Cooked!$C:$C,AGRIBALYSE_Cooked!R:R)*$E17),"")</f>
        <v>0.1542304367222857</v>
      </c>
      <c r="O17">
        <f>IFERROR(IF($F17="Raw",_xlfn.XLOOKUP(_xlfn.XLOOKUP(Tool_Austria!$D17,'AveragePrices&amp;Codes'!$A:$A,'AveragePrices&amp;Codes'!$B:$B),AGRIBALYSE_Raw!$B:$B,AGRIBALYSE_Raw!R:R)*$E17,_xlfn.XLOOKUP(_xlfn.XLOOKUP(Tool_Austria!$D17,'AveragePrices&amp;Codes'!$A:$A,'AveragePrices&amp;Codes'!$B:$B),AGRIBALYSE_Cooked!$C:$C,AGRIBALYSE_Cooked!S:S)*$E17),"")</f>
        <v>6.3899949648000003E-4</v>
      </c>
      <c r="P17">
        <f>IFERROR(IF($F17="Raw",_xlfn.XLOOKUP(_xlfn.XLOOKUP(Tool_Austria!$D17,'AveragePrices&amp;Codes'!$A:$A,'AveragePrices&amp;Codes'!$B:$B),AGRIBALYSE_Raw!$B:$B,AGRIBALYSE_Raw!S:S)*$E17,_xlfn.XLOOKUP(_xlfn.XLOOKUP(Tool_Austria!$D17,'AveragePrices&amp;Codes'!$A:$A,'AveragePrices&amp;Codes'!$B:$B),AGRIBALYSE_Cooked!$C:$C,AGRIBALYSE_Cooked!T:T)*$E17),"")</f>
        <v>1.0249981011199999E-8</v>
      </c>
      <c r="Q17">
        <f>IFERROR(IF($F17="Raw",_xlfn.XLOOKUP(_xlfn.XLOOKUP(Tool_Austria!$D17,'AveragePrices&amp;Codes'!$A:$A,'AveragePrices&amp;Codes'!$B:$B),AGRIBALYSE_Raw!$B:$B,AGRIBALYSE_Raw!T:T)*$E17,_xlfn.XLOOKUP(_xlfn.XLOOKUP(Tool_Austria!$D17,'AveragePrices&amp;Codes'!$A:$A,'AveragePrices&amp;Codes'!$B:$B),AGRIBALYSE_Cooked!$C:$C,AGRIBALYSE_Cooked!U:U)*$E17),"")</f>
        <v>3.5832527643428565E-9</v>
      </c>
      <c r="R17">
        <f>IFERROR(IF($F17="Raw",_xlfn.XLOOKUP(_xlfn.XLOOKUP(Tool_Austria!$D17,'AveragePrices&amp;Codes'!$A:$A,'AveragePrices&amp;Codes'!$B:$B),AGRIBALYSE_Raw!$B:$B,AGRIBALYSE_Raw!U:U)*$E17,_xlfn.XLOOKUP(_xlfn.XLOOKUP(Tool_Austria!$D17,'AveragePrices&amp;Codes'!$A:$A,'AveragePrices&amp;Codes'!$B:$B),AGRIBALYSE_Cooked!$C:$C,AGRIBALYSE_Cooked!V:V)*$E17),"")</f>
        <v>1.5735897556114286E-10</v>
      </c>
      <c r="S17">
        <f>IFERROR(IF($F17="Raw",_xlfn.XLOOKUP(_xlfn.XLOOKUP(Tool_Austria!$D17,'AveragePrices&amp;Codes'!$A:$A,'AveragePrices&amp;Codes'!$B:$B),AGRIBALYSE_Raw!$B:$B,AGRIBALYSE_Raw!V:V)*$E17,_xlfn.XLOOKUP(_xlfn.XLOOKUP(Tool_Austria!$D17,'AveragePrices&amp;Codes'!$A:$A,'AveragePrices&amp;Codes'!$B:$B),AGRIBALYSE_Cooked!$C:$C,AGRIBALYSE_Cooked!W:W)*$E17),"")</f>
        <v>1.1246847308799999E-3</v>
      </c>
      <c r="T17">
        <f>IFERROR(IF($F17="Raw",_xlfn.XLOOKUP(_xlfn.XLOOKUP(Tool_Austria!$D17,'AveragePrices&amp;Codes'!$A:$A,'AveragePrices&amp;Codes'!$B:$B),AGRIBALYSE_Raw!$B:$B,AGRIBALYSE_Raw!W:W)*$E17,_xlfn.XLOOKUP(_xlfn.XLOOKUP(Tool_Austria!$D17,'AveragePrices&amp;Codes'!$A:$A,'AveragePrices&amp;Codes'!$B:$B),AGRIBALYSE_Cooked!$C:$C,AGRIBALYSE_Cooked!X:X)*$E17),"")</f>
        <v>5.5723643417142856E-5</v>
      </c>
      <c r="U17">
        <f>IFERROR(IF($F17="Raw",_xlfn.XLOOKUP(_xlfn.XLOOKUP(Tool_Austria!$D17,'AveragePrices&amp;Codes'!$A:$A,'AveragePrices&amp;Codes'!$B:$B),AGRIBALYSE_Raw!$B:$B,AGRIBALYSE_Raw!X:X)*$E17,_xlfn.XLOOKUP(_xlfn.XLOOKUP(Tool_Austria!$D17,'AveragePrices&amp;Codes'!$A:$A,'AveragePrices&amp;Codes'!$B:$B),AGRIBALYSE_Cooked!$C:$C,AGRIBALYSE_Cooked!Y:Y)*$E17),"")</f>
        <v>4.1805241442285717E-4</v>
      </c>
      <c r="V17">
        <f>IFERROR(IF($F17="Raw",_xlfn.XLOOKUP(_xlfn.XLOOKUP(Tool_Austria!$D17,'AveragePrices&amp;Codes'!$A:$A,'AveragePrices&amp;Codes'!$B:$B),AGRIBALYSE_Raw!$B:$B,AGRIBALYSE_Raw!Y:Y)*$E17,_xlfn.XLOOKUP(_xlfn.XLOOKUP(Tool_Austria!$D17,'AveragePrices&amp;Codes'!$A:$A,'AveragePrices&amp;Codes'!$B:$B),AGRIBALYSE_Cooked!$C:$C,AGRIBALYSE_Cooked!Z:Z)*$E17),"")</f>
        <v>3.3003866560000002E-3</v>
      </c>
      <c r="W17">
        <f>IFERROR(IF($F17="Raw",_xlfn.XLOOKUP(_xlfn.XLOOKUP(Tool_Austria!$D17,'AveragePrices&amp;Codes'!$A:$A,'AveragePrices&amp;Codes'!$B:$B),AGRIBALYSE_Raw!$B:$B,AGRIBALYSE_Raw!Z:Z)*$E17,_xlfn.XLOOKUP(_xlfn.XLOOKUP(Tool_Austria!$D17,'AveragePrices&amp;Codes'!$A:$A,'AveragePrices&amp;Codes'!$B:$B),AGRIBALYSE_Cooked!$C:$C,AGRIBALYSE_Cooked!AA:AA)*$E17),"")</f>
        <v>1.4279494129828572</v>
      </c>
      <c r="X17">
        <f>IFERROR(IF($F17="Raw",_xlfn.XLOOKUP(_xlfn.XLOOKUP(Tool_Austria!$D17,'AveragePrices&amp;Codes'!$A:$A,'AveragePrices&amp;Codes'!$B:$B),AGRIBALYSE_Raw!$B:$B,AGRIBALYSE_Raw!AA:AA)*$E17,_xlfn.XLOOKUP(_xlfn.XLOOKUP(Tool_Austria!$D17,'AveragePrices&amp;Codes'!$A:$A,'AveragePrices&amp;Codes'!$B:$B),AGRIBALYSE_Cooked!$C:$C,AGRIBALYSE_Cooked!AB:AB)*$E17),"")</f>
        <v>3.4176693791999999</v>
      </c>
      <c r="Y17">
        <f>IFERROR(IF($F17="Raw",_xlfn.XLOOKUP(_xlfn.XLOOKUP(Tool_Austria!$D17,'AveragePrices&amp;Codes'!$A:$A,'AveragePrices&amp;Codes'!$B:$B),AGRIBALYSE_Raw!$B:$B,AGRIBALYSE_Raw!AB:AB)*$E17,_xlfn.XLOOKUP(_xlfn.XLOOKUP(Tool_Austria!$D17,'AveragePrices&amp;Codes'!$A:$A,'AveragePrices&amp;Codes'!$B:$B),AGRIBALYSE_Cooked!$C:$C,AGRIBALYSE_Cooked!AC:AC)*$E17),"")</f>
        <v>0.10470379248685714</v>
      </c>
      <c r="Z17">
        <f>IFERROR(IF($F17="Raw",_xlfn.XLOOKUP(_xlfn.XLOOKUP(Tool_Austria!$D17,'AveragePrices&amp;Codes'!$A:$A,'AveragePrices&amp;Codes'!$B:$B),AGRIBALYSE_Raw!$B:$B,AGRIBALYSE_Raw!AC:AC)*$E17,_xlfn.XLOOKUP(_xlfn.XLOOKUP(Tool_Austria!$D17,'AveragePrices&amp;Codes'!$A:$A,'AveragePrices&amp;Codes'!$B:$B),AGRIBALYSE_Cooked!$C:$C,AGRIBALYSE_Cooked!AD:AD)*$E17),"")</f>
        <v>4.5290558498285707</v>
      </c>
      <c r="AA17">
        <f>IFERROR(IF($F17="Raw",_xlfn.XLOOKUP(_xlfn.XLOOKUP(Tool_Austria!$D17,'AveragePrices&amp;Codes'!$A:$A,'AveragePrices&amp;Codes'!$B:$B),AGRIBALYSE_Raw!$B:$B,AGRIBALYSE_Raw!AD:AD)*$E17,_xlfn.XLOOKUP(_xlfn.XLOOKUP(Tool_Austria!$D17,'AveragePrices&amp;Codes'!$A:$A,'AveragePrices&amp;Codes'!$B:$B),AGRIBALYSE_Cooked!$C:$C,AGRIBALYSE_Cooked!AE:AE)*$E17),"")</f>
        <v>1.9505162031999995E-6</v>
      </c>
      <c r="AB17" cm="1">
        <f t="array" ref="AB17">IFERROR(_xlfn.XLOOKUP(Tool_Austria!$F17&amp;$E$2,'Cooking methods'!$A:$A&amp;'Cooking methods'!$B:$B,'Cooking methods'!C:C)*$E17,"")</f>
        <v>0.26897224547199999</v>
      </c>
      <c r="AC17" cm="1">
        <f t="array" ref="AC17">IFERROR(_xlfn.XLOOKUP(Tool_Austria!$F17&amp;$E$2,'Cooking methods'!$A:$A&amp;'Cooking methods'!$B:$B,'Cooking methods'!D:D)*$E17,"")</f>
        <v>9.6332129193439968E-9</v>
      </c>
      <c r="AD17" cm="1">
        <f t="array" ref="AD17">IFERROR(_xlfn.XLOOKUP(Tool_Austria!$F17&amp;$E$2,'Cooking methods'!$A:$A&amp;'Cooking methods'!$B:$B,'Cooking methods'!E:E)*$E17,"")</f>
        <v>1.9120847999999996E-2</v>
      </c>
      <c r="AE17" cm="1">
        <f t="array" ref="AE17">IFERROR(_xlfn.XLOOKUP(Tool_Austria!$F17&amp;$E$2,'Cooking methods'!$A:$A&amp;'Cooking methods'!$B:$B,'Cooking methods'!F:F)*$E17,"")</f>
        <v>4.8712030795199996E-4</v>
      </c>
      <c r="AF17" cm="1">
        <f t="array" ref="AF17">IFERROR(_xlfn.XLOOKUP(Tool_Austria!$F17&amp;$E$2,'Cooking methods'!$A:$A&amp;'Cooking methods'!$B:$B,'Cooking methods'!G:G)*$E17,"")</f>
        <v>1.9657672972799997E-9</v>
      </c>
      <c r="AG17" cm="1">
        <f t="array" ref="AG17">IFERROR(_xlfn.XLOOKUP(Tool_Austria!$F17&amp;$E$2,'Cooking methods'!$A:$A&amp;'Cooking methods'!$B:$B,'Cooking methods'!H:H)*$E17,"")</f>
        <v>1.1154706385279997E-9</v>
      </c>
      <c r="AH17" cm="1">
        <f t="array" ref="AH17">IFERROR(_xlfn.XLOOKUP(Tool_Austria!$F17&amp;$E$2,'Cooking methods'!$A:$A&amp;'Cooking methods'!$B:$B,'Cooking methods'!I:I)*$E17,"")</f>
        <v>6.0450569413759986E-10</v>
      </c>
      <c r="AI17" cm="1">
        <f t="array" ref="AI17">IFERROR(_xlfn.XLOOKUP(Tool_Austria!$F17&amp;$E$2,'Cooking methods'!$A:$A&amp;'Cooking methods'!$B:$B,'Cooking methods'!J:J)*$E17,"")</f>
        <v>3.3960666423999997E-4</v>
      </c>
      <c r="AJ17" cm="1">
        <f t="array" ref="AJ17">IFERROR(_xlfn.XLOOKUP(Tool_Austria!$F17&amp;$E$2,'Cooking methods'!$A:$A&amp;'Cooking methods'!$B:$B,'Cooking methods'!K:K)*$E17,"")</f>
        <v>7.2748432551999985E-5</v>
      </c>
      <c r="AK17" cm="1">
        <f t="array" ref="AK17">IFERROR(_xlfn.XLOOKUP(Tool_Austria!$F17&amp;$E$2,'Cooking methods'!$A:$A&amp;'Cooking methods'!$B:$B,'Cooking methods'!L:L)*$E17,"")</f>
        <v>1.3755041263999998E-4</v>
      </c>
      <c r="AL17" cm="1">
        <f t="array" ref="AL17">IFERROR(_xlfn.XLOOKUP(Tool_Austria!$F17&amp;$E$2,'Cooking methods'!$A:$A&amp;'Cooking methods'!$B:$B,'Cooking methods'!M:M)*$E17,"")</f>
        <v>9.2789374119999987E-4</v>
      </c>
      <c r="AM17" cm="1">
        <f t="array" ref="AM17">IFERROR(_xlfn.XLOOKUP(Tool_Austria!$F17&amp;$E$2,'Cooking methods'!$A:$A&amp;'Cooking methods'!$B:$B,'Cooking methods'!N:N)*$E17,"")</f>
        <v>0.68275135411199983</v>
      </c>
      <c r="AN17" cm="1">
        <f t="array" ref="AN17">IFERROR(_xlfn.XLOOKUP(Tool_Austria!$F17&amp;$E$2,'Cooking methods'!$A:$A&amp;'Cooking methods'!$B:$B,'Cooking methods'!O:O)*$E17,"")</f>
        <v>0.39385862431999991</v>
      </c>
      <c r="AO17" cm="1">
        <f t="array" ref="AO17">IFERROR(_xlfn.XLOOKUP(Tool_Austria!$F17&amp;$E$2,'Cooking methods'!$A:$A&amp;'Cooking methods'!$B:$B,'Cooking methods'!P:P)*$E17,"")</f>
        <v>7.0526776991999982E-2</v>
      </c>
      <c r="AP17" cm="1">
        <f t="array" ref="AP17">IFERROR(_xlfn.XLOOKUP(Tool_Austria!$F17&amp;$E$2,'Cooking methods'!$A:$A&amp;'Cooking methods'!$B:$B,'Cooking methods'!Q:Q)*$E17,"")</f>
        <v>4.2450302736959999</v>
      </c>
      <c r="AQ17" cm="1">
        <f t="array" ref="AQ17">IFERROR(_xlfn.XLOOKUP(Tool_Austria!$F17&amp;$E$2,'Cooking methods'!$A:$A&amp;'Cooking methods'!$B:$B,'Cooking methods'!R:R)*$E17,"")</f>
        <v>4.0852314373759992E-7</v>
      </c>
      <c r="AR17" cm="1">
        <f t="array" ref="AR17">IFERROR(_xlfn.XLOOKUP(Tool_Austria!$G17&amp;$E$2,'Waste management'!$A:$A&amp;'Waste management'!$B:$B,'Waste management'!C:C)*$E17,"")</f>
        <v>7.6415151999999986E-2</v>
      </c>
      <c r="AS17" cm="1">
        <f t="array" ref="AS17">IFERROR(_xlfn.XLOOKUP(Tool_Austria!$G17&amp;$E$2,'Waste management'!$A:$A&amp;'Waste management'!$B:$B,'Waste management'!D:D)*$E17,"")</f>
        <v>5.2135496479999988E-10</v>
      </c>
      <c r="AT17" cm="1">
        <f t="array" ref="AT17">IFERROR(_xlfn.XLOOKUP(Tool_Austria!$G17&amp;$E$2,'Waste management'!$A:$A&amp;'Waste management'!$B:$B,'Waste management'!E:E)*$E17,"")</f>
        <v>1.405744E-3</v>
      </c>
      <c r="AU17" cm="1">
        <f t="array" ref="AU17">IFERROR(_xlfn.XLOOKUP(Tool_Austria!$G17&amp;$E$2,'Waste management'!$A:$A&amp;'Waste management'!$B:$B,'Waste management'!F:F)*$E17,"")</f>
        <v>1.6377599999999997E-4</v>
      </c>
      <c r="AV17" cm="1">
        <f t="array" ref="AV17">IFERROR(_xlfn.XLOOKUP(Tool_Austria!$G17&amp;$E$2,'Waste management'!$A:$A&amp;'Waste management'!$B:$B,'Waste management'!G:G)*$E17,"")</f>
        <v>1.5803838079999997E-8</v>
      </c>
      <c r="AW17" cm="1">
        <f t="array" ref="AW17">IFERROR(_xlfn.XLOOKUP(Tool_Austria!$G17&amp;$E$2,'Waste management'!$A:$A&amp;'Waste management'!$B:$B,'Waste management'!H:H)*$E17,"")</f>
        <v>5.1514512479999985E-10</v>
      </c>
      <c r="AX17" cm="1">
        <f t="array" ref="AX17">IFERROR(_xlfn.XLOOKUP(Tool_Austria!$G17&amp;$E$2,'Waste management'!$A:$A&amp;'Waste management'!$B:$B,'Waste management'!I:I)*$E17,"")</f>
        <v>3.6625363359999998E-10</v>
      </c>
      <c r="AY17" cm="1">
        <f t="array" ref="AY17">IFERROR(_xlfn.XLOOKUP(Tool_Austria!$G17&amp;$E$2,'Waste management'!$A:$A&amp;'Waste management'!$B:$B,'Waste management'!J:J)*$E17,"")</f>
        <v>3.0162079999999998E-3</v>
      </c>
      <c r="AZ17" cm="1">
        <f t="array" ref="AZ17">IFERROR(_xlfn.XLOOKUP(Tool_Austria!$G17&amp;$E$2,'Waste management'!$A:$A&amp;'Waste management'!$B:$B,'Waste management'!K:K)*$E17,"")</f>
        <v>7.3418324159999996E-6</v>
      </c>
      <c r="BA17" cm="1">
        <f t="array" ref="BA17">IFERROR(_xlfn.XLOOKUP(Tool_Austria!$G17&amp;$E$2,'Waste management'!$A:$A&amp;'Waste management'!$B:$B,'Waste management'!L:L)*$E17,"")</f>
        <v>1.3211455071999997E-4</v>
      </c>
      <c r="BB17" cm="1">
        <f t="array" ref="BB17">IFERROR(_xlfn.XLOOKUP(Tool_Austria!$G17&amp;$E$2,'Waste management'!$A:$A&amp;'Waste management'!$B:$B,'Waste management'!M:M)*$E17,"")</f>
        <v>1.3293151999999999E-2</v>
      </c>
      <c r="BC17" cm="1">
        <f t="array" ref="BC17">IFERROR(_xlfn.XLOOKUP(Tool_Austria!$G17&amp;$E$2,'Waste management'!$A:$A&amp;'Waste management'!$B:$B,'Waste management'!N:N)*$E17,"")</f>
        <v>11.430391071999999</v>
      </c>
      <c r="BD17" cm="1">
        <f t="array" ref="BD17">IFERROR(_xlfn.XLOOKUP(Tool_Austria!$G17&amp;$E$2,'Waste management'!$A:$A&amp;'Waste management'!$B:$B,'Waste management'!O:O)*$E17,"")</f>
        <v>0.72881684799999991</v>
      </c>
      <c r="BE17" cm="1">
        <f t="array" ref="BE17">IFERROR(_xlfn.XLOOKUP(Tool_Austria!$G17&amp;$E$2,'Waste management'!$A:$A&amp;'Waste management'!$B:$B,'Waste management'!P:P)*$E17,"")</f>
        <v>1.5736143999999997E-2</v>
      </c>
      <c r="BF17" cm="1">
        <f t="array" ref="BF17">IFERROR(_xlfn.XLOOKUP(Tool_Austria!$G17&amp;$E$2,'Waste management'!$A:$A&amp;'Waste management'!$B:$B,'Waste management'!Q:Q)*$E17,"")</f>
        <v>0.45801323199999994</v>
      </c>
      <c r="BG17" cm="1">
        <f t="array" ref="BG17">IFERROR(_xlfn.XLOOKUP(Tool_Austria!$G17&amp;$E$2,'Waste management'!$A:$A&amp;'Waste management'!$B:$B,'Waste management'!R:R)*$E17,"")</f>
        <v>1.4884508799999998E-7</v>
      </c>
      <c r="BH17">
        <f>IFERROR((L17+AR17+AB17)*_xlfn.XLOOKUP(Tool_Austria!BH$4,Monetization_Factors!$A:$A,Monetization_Factors!$D:$D),"")</f>
        <v>7.3679165366403385E-2</v>
      </c>
      <c r="BI17">
        <f>IFERROR((M17+AS17+AC17)*_xlfn.XLOOKUP(Tool_Austria!BI$4,Monetization_Factors!$A:$A,Monetization_Factors!$D:$D),"")</f>
        <v>5.3278482992994321E-7</v>
      </c>
      <c r="BJ17">
        <f>IFERROR((N17+AT17+AD17)*_xlfn.XLOOKUP(Tool_Austria!BJ$4,Monetization_Factors!$A:$A,Monetization_Factors!$D:$D),"")</f>
        <v>2.6671125646163956E-4</v>
      </c>
      <c r="BK17">
        <f>IFERROR((O17+AU17+AE17)*_xlfn.XLOOKUP(Tool_Austria!BK$4,Monetization_Factors!$A:$A,Monetization_Factors!$D:$D),"")</f>
        <v>1.9524812099056686E-3</v>
      </c>
      <c r="BL17">
        <f>IFERROR((P17+AV17+AF17)*_xlfn.XLOOKUP(Tool_Austria!BL$4,Monetization_Factors!$A:$A,Monetization_Factors!$D:$D),"")</f>
        <v>2.7971224186231658E-2</v>
      </c>
      <c r="BM17">
        <f>IFERROR((Q17+AW17+AG17)*_xlfn.XLOOKUP(Tool_Austria!BM$4,Monetization_Factors!$A:$A,Monetization_Factors!$D:$D),"")</f>
        <v>1.0827171761927195E-3</v>
      </c>
      <c r="BN17">
        <f>IFERROR((R17+AX17+AH17)*_xlfn.XLOOKUP(Tool_Austria!BN$4,Monetization_Factors!$A:$A,Monetization_Factors!$D:$D),"")</f>
        <v>1.2969314430953485E-3</v>
      </c>
      <c r="BO17">
        <f>IFERROR((S17+AY17+AI17)*_xlfn.XLOOKUP(Tool_Austria!BO$4,Monetization_Factors!$A:$A,Monetization_Factors!$D:$D),"")</f>
        <v>1.9617394692186736E-3</v>
      </c>
      <c r="BP17">
        <f>IFERROR((T17+AZ17+AJ17)*_xlfn.XLOOKUP(Tool_Austria!BP$4,Monetization_Factors!$A:$A,Monetization_Factors!$D:$D),"")</f>
        <v>3.313032690918557E-4</v>
      </c>
      <c r="BQ17">
        <f>IFERROR((U17+BA17+AK17)*_xlfn.XLOOKUP(Tool_Austria!BQ$4,Monetization_Factors!$A:$A,Monetization_Factors!$D:$D),"")</f>
        <v>2.8132259435103696E-3</v>
      </c>
      <c r="BR17" t="str">
        <f>IFERROR((V17+BB17+AL17)*_xlfn.XLOOKUP(Tool_Austria!BR$4,Monetization_Factors!$A:$A,Monetization_Factors!$D:$D),"")</f>
        <v/>
      </c>
      <c r="BS17">
        <f>IFERROR((W17+BC17+AM17)*_xlfn.XLOOKUP(Tool_Austria!BS$4,Monetization_Factors!$A:$A,Monetization_Factors!$D:$D),"")</f>
        <v>6.5894648775688901E-4</v>
      </c>
      <c r="BT17">
        <f>IFERROR((X17+BD17+AN17)*_xlfn.XLOOKUP(Tool_Austria!BT$4,Monetization_Factors!$A:$A,Monetization_Factors!$D:$D),"")</f>
        <v>1.0110105903213314E-3</v>
      </c>
      <c r="BU17">
        <f>IFERROR((Y17+BE17+AO17)*_xlfn.XLOOKUP(Tool_Austria!BU$4,Monetization_Factors!$A:$A,Monetization_Factors!$D:$D),"")</f>
        <v>1.2135795480401191E-3</v>
      </c>
      <c r="BV17">
        <f>IFERROR((Z17+BF17+AP17)*_xlfn.XLOOKUP(Tool_Austria!BV$4,Monetization_Factors!$A:$A,Monetization_Factors!$D:$D),"")</f>
        <v>1.524478358445795E-2</v>
      </c>
      <c r="BW17">
        <f>IFERROR((AA17+BG17+AQ17)*_xlfn.XLOOKUP(Tool_Austria!BW$4,Monetization_Factors!$A:$A,Monetization_Factors!$D:$D),"")</f>
        <v>5.2392708908275648E-6</v>
      </c>
      <c r="BX17" s="38" t="str" cm="1">
        <f t="array" ref="BX17">IFERROR(_xlfn.IFS(I17&lt;&gt;0,I17*E17,I17="",J17*E17),"")</f>
        <v/>
      </c>
      <c r="BY17" s="38">
        <f t="shared" si="30"/>
        <v>0.12948959158640835</v>
      </c>
      <c r="BZ17" s="38">
        <f t="shared" si="31"/>
        <v>0.12948959158640835</v>
      </c>
      <c r="CA17" s="38">
        <f t="shared" si="32"/>
        <v>1.9921475628678208E-4</v>
      </c>
      <c r="CB17">
        <f t="shared" si="33"/>
        <v>0.56632338565485707</v>
      </c>
      <c r="CC17">
        <f t="shared" si="0"/>
        <v>1.3309293725515425E-8</v>
      </c>
      <c r="CD17">
        <f t="shared" si="1"/>
        <v>0.17475702872228568</v>
      </c>
      <c r="CE17">
        <f t="shared" si="2"/>
        <v>1.2898958044320001E-3</v>
      </c>
      <c r="CF17">
        <f t="shared" si="3"/>
        <v>2.8019586388479997E-8</v>
      </c>
      <c r="CG17">
        <f t="shared" si="4"/>
        <v>5.2138685276708556E-9</v>
      </c>
      <c r="CH17">
        <f t="shared" si="5"/>
        <v>1.1281183032987426E-9</v>
      </c>
      <c r="CI17">
        <f t="shared" si="6"/>
        <v>4.4804993951199999E-3</v>
      </c>
      <c r="CJ17">
        <f t="shared" si="7"/>
        <v>1.3581390838514283E-4</v>
      </c>
      <c r="CK17">
        <f t="shared" si="8"/>
        <v>6.877173777828571E-4</v>
      </c>
      <c r="CL17">
        <f t="shared" si="9"/>
        <v>1.7521432397199999E-2</v>
      </c>
      <c r="CM17">
        <f t="shared" si="10"/>
        <v>13.541091839094856</v>
      </c>
      <c r="CN17">
        <f t="shared" si="11"/>
        <v>4.5403448515199996</v>
      </c>
      <c r="CO17">
        <f t="shared" si="12"/>
        <v>0.19096671347885713</v>
      </c>
      <c r="CP17">
        <f t="shared" si="13"/>
        <v>9.2320993555245714</v>
      </c>
      <c r="CQ17">
        <f t="shared" si="14"/>
        <v>2.5078844349375992E-6</v>
      </c>
      <c r="CR17">
        <f t="shared" si="34"/>
        <v>8.7126674716131859E-4</v>
      </c>
      <c r="CS17">
        <f t="shared" si="15"/>
        <v>2.047583650079296E-11</v>
      </c>
      <c r="CT17">
        <f t="shared" si="16"/>
        <v>2.6885696726505488E-4</v>
      </c>
      <c r="CU17">
        <f t="shared" si="17"/>
        <v>1.9844550837415384E-6</v>
      </c>
      <c r="CV17">
        <f t="shared" si="18"/>
        <v>4.3107055982276919E-11</v>
      </c>
      <c r="CW17">
        <f t="shared" si="19"/>
        <v>8.0213361964167013E-12</v>
      </c>
      <c r="CX17">
        <f t="shared" si="20"/>
        <v>1.7355666204596041E-12</v>
      </c>
      <c r="CY17">
        <f t="shared" si="21"/>
        <v>6.8930759924923077E-6</v>
      </c>
      <c r="CZ17">
        <f t="shared" si="22"/>
        <v>2.0894447443868127E-7</v>
      </c>
      <c r="DA17">
        <f t="shared" si="23"/>
        <v>1.0580267350505494E-6</v>
      </c>
      <c r="DB17">
        <f t="shared" si="24"/>
        <v>2.6956049841846153E-5</v>
      </c>
      <c r="DC17">
        <f t="shared" si="25"/>
        <v>2.0832448983222854E-2</v>
      </c>
      <c r="DD17">
        <f t="shared" si="26"/>
        <v>6.985145925415384E-3</v>
      </c>
      <c r="DE17">
        <f t="shared" si="27"/>
        <v>2.9379494381362637E-4</v>
      </c>
      <c r="DF17">
        <f t="shared" si="28"/>
        <v>1.4203229777730109E-2</v>
      </c>
      <c r="DG17">
        <f t="shared" si="29"/>
        <v>3.858283746057845E-9</v>
      </c>
      <c r="DH17" s="5">
        <f>IFERROR(((((L17+AB17)*(1/$H17))+AR17)/$F$2)/($B$2*('CAR.CAP_per person'!B$2)/(_xlfn.XLOOKUP($E$2,EU_countries_GDP!$A$2:$A$29,EU_countries_GDP!$E$2:$E$29))),"")</f>
        <v>7.6619259076062901E-2</v>
      </c>
      <c r="DI17" s="5">
        <f>IFERROR(((((M17+AC17)*(1/$H17))+AS17)/$F$2)/($B$2*('CAR.CAP_per person'!C$2)/(_xlfn.XLOOKUP($E$2,EU_countries_GDP!$A$2:$A$29,EU_countries_GDP!$E$2:$E$29))),"")</f>
        <v>2.4837712948938994E-5</v>
      </c>
      <c r="DJ17" s="5">
        <f>IFERROR(((((N17+AD17)*(1/$H17))+AT17)/$F$2)/($B$2*('CAR.CAP_per person'!D$2)/(_xlfn.XLOOKUP($E$2,EU_countries_GDP!$A$2:$A$29,EU_countries_GDP!$E$2:$E$29))),"")</f>
        <v>3.4300399684396521E-4</v>
      </c>
      <c r="DK17" s="5">
        <f>IFERROR(((((O17+AE17)*(1/$H17))+AU17)/$F$2)/($B$2*('CAR.CAP_per person'!E$2)/(_xlfn.XLOOKUP($E$2,EU_countries_GDP!$A$2:$A$29,EU_countries_GDP!$E$2:$E$29))),"")</f>
        <v>2.9458309270703384E-3</v>
      </c>
      <c r="DL17" s="5">
        <f>IFERROR(((((P17+AF17)*(1/$H17))+AV17)/$F$2)/($B$2*('CAR.CAP_per person'!F$2)/(_xlfn.XLOOKUP($E$2,EU_countries_GDP!$A$2:$A$29,EU_countries_GDP!$E$2:$E$29))),"")</f>
        <v>2.9312531526127641E-2</v>
      </c>
      <c r="DM17" s="5">
        <f>IFERROR(((((Q17+AG17)*(1/$H17))+AW17)/$F$2)/($B$2*('CAR.CAP_per person'!G$2)/(_xlfn.XLOOKUP($E$2,EU_countries_GDP!$A$2:$A$29,EU_countries_GDP!$E$2:$E$29))),"")</f>
        <v>5.1727466359917764E-3</v>
      </c>
      <c r="DN17" s="5">
        <f>IFERROR(((((R17+AH17)*(1/$H17))+AX17)/$F$2)/($B$2*('CAR.CAP_per person'!H$2)/(_xlfn.XLOOKUP($E$2,EU_countries_GDP!$A$2:$A$29,EU_countries_GDP!$E$2:$E$29))),"")</f>
        <v>2.0715755284730458E-4</v>
      </c>
      <c r="DO17" s="5">
        <f>IFERROR(((((S17+AI17)*(1/$H17))+AY17)/$F$2)/($B$2*('CAR.CAP_per person'!I$2)/(_xlfn.XLOOKUP($E$2,EU_countries_GDP!$A$2:$A$29,EU_countries_GDP!$E$2:$E$29))),"")</f>
        <v>1.9814948827086613E-3</v>
      </c>
      <c r="DP17" s="5">
        <f>IFERROR(((((T17+AJ17)*(1/$H17))+AZ17)/$F$2)/($B$2*('CAR.CAP_per person'!J$2)/(_xlfn.XLOOKUP($E$2,EU_countries_GDP!$A$2:$A$29,EU_countries_GDP!$E$2:$E$29))),"")</f>
        <v>2.3225962555989181E-2</v>
      </c>
      <c r="DQ17" s="5">
        <f>IFERROR(((((U17+AK17)*(1/$H17))+BA17)/$F$2)/($B$2*('CAR.CAP_per person'!K$2)/(_xlfn.XLOOKUP($E$2,EU_countries_GDP!$A$2:$A$29,EU_countries_GDP!$E$2:$E$29))),"")</f>
        <v>2.9860979725769049E-3</v>
      </c>
      <c r="DR17" s="5">
        <f>IFERROR(((((V17+AL17)*(1/$H17))+BB17)/$F$2)/($B$2*('CAR.CAP_per person'!L$2)/(_xlfn.XLOOKUP($E$2,EU_countries_GDP!$A$2:$A$29,EU_countries_GDP!$E$2:$E$29))),"")</f>
        <v>1.0497973729400897E-3</v>
      </c>
      <c r="DS17" s="5">
        <f>IFERROR(((((W17+AM17)*(1/$H17))+BC17)/$F$2)/($B$2*('CAR.CAP_per person'!M$2)/(_xlfn.XLOOKUP($E$2,EU_countries_GDP!$A$2:$A$29,EU_countries_GDP!$E$2:$E$29))),"")</f>
        <v>3.0053585723297725E-2</v>
      </c>
      <c r="DT17" s="5">
        <f>IFERROR(((((X17+AN17)*(1/$H17))+BD17)/$F$2)/($B$2*('CAR.CAP_per person'!N$2)/(_xlfn.XLOOKUP($E$2,EU_countries_GDP!$A$2:$A$29,EU_countries_GDP!$E$2:$E$29))),"")</f>
        <v>0.32072678693404966</v>
      </c>
      <c r="DU17" s="5">
        <f>IFERROR(((((Y17+AO17)*(1/$H17))+BE17)/$F$2)/($B$2*('CAR.CAP_per person'!O$2)/(_xlfn.XLOOKUP($E$2,EU_countries_GDP!$A$2:$A$29,EU_countries_GDP!$E$2:$E$29))),"")</f>
        <v>1.0166274328813659E-3</v>
      </c>
      <c r="DV17" s="5">
        <f>IFERROR(((((Z17+AP17)*(1/$H17))+BF17)/$F$2)/($B$2*('CAR.CAP_per person'!P$2)/(_xlfn.XLOOKUP($E$2,EU_countries_GDP!$A$2:$A$29,EU_countries_GDP!$E$2:$E$29))),"")</f>
        <v>4.109488047530372E-2</v>
      </c>
      <c r="DW17" s="5">
        <f>IFERROR(((((AA17+AQ17)*(1/$H17))+BG17)/$F$2)/($B$2*('CAR.CAP_per person'!Q$2)/(_xlfn.XLOOKUP($E$2,EU_countries_GDP!$A$2:$A$29,EU_countries_GDP!$E$2:$E$29))),"")</f>
        <v>1.1275321344412961E-2</v>
      </c>
    </row>
    <row r="18" spans="1:127">
      <c r="A18" t="s">
        <v>193</v>
      </c>
      <c r="B18" t="str">
        <f>_xlfn.XLOOKUP(D18,Table5[Ingredient],Table5[Category],"",FALSE)</f>
        <v>Starch/satiating food</v>
      </c>
      <c r="C18" s="33" t="s">
        <v>177</v>
      </c>
      <c r="D18" s="33" t="s">
        <v>195</v>
      </c>
      <c r="E18" s="33">
        <v>0.17059999999999997</v>
      </c>
      <c r="F18" s="33" t="s">
        <v>182</v>
      </c>
      <c r="G18" s="33" t="s">
        <v>180</v>
      </c>
      <c r="H18" s="91">
        <f>Dataset_AT!R15</f>
        <v>0.14706896551724136</v>
      </c>
      <c r="I18" s="33"/>
      <c r="J18" s="37">
        <f>IFERROR(INDEX('AveragePrices&amp;Codes'!G:AG, MATCH($D18, 'AveragePrices&amp;Codes'!$A:$A, 0), MATCH(Tool_Austria!$E$2, 'AveragePrices&amp;Codes'!$G$1:$AG$1, 0)),"")</f>
        <v>0</v>
      </c>
      <c r="K18" s="37">
        <f>IFERROR(E18/(_xlfn.XLOOKUP(A18,Dataset_AT!$V$2:$V$9,Dataset_AT!$W$2:$W$9)),"")</f>
        <v>2.7079365079365077E-3</v>
      </c>
      <c r="L18">
        <f>IFERROR(IF($F18="Raw",_xlfn.XLOOKUP(_xlfn.XLOOKUP(Tool_Austria!$D18,'AveragePrices&amp;Codes'!$A:$A,'AveragePrices&amp;Codes'!$B:$B),AGRIBALYSE_Raw!$B:$B,AGRIBALYSE_Raw!O:O)*$E18,_xlfn.XLOOKUP(_xlfn.XLOOKUP(Tool_Austria!$D18,'AveragePrices&amp;Codes'!$A:$A,'AveragePrices&amp;Codes'!$B:$B),AGRIBALYSE_Cooked!$C:$C,AGRIBALYSE_Cooked!P:P)*$E18),"")</f>
        <v>4.5008219722666665E-2</v>
      </c>
      <c r="M18">
        <f>IFERROR(IF($F18="Raw",_xlfn.XLOOKUP(_xlfn.XLOOKUP(Tool_Austria!$D18,'AveragePrices&amp;Codes'!$A:$A,'AveragePrices&amp;Codes'!$B:$B),AGRIBALYSE_Raw!$B:$B,AGRIBALYSE_Raw!P:P)*$E18,_xlfn.XLOOKUP(_xlfn.XLOOKUP(Tool_Austria!$D18,'AveragePrices&amp;Codes'!$A:$A,'AveragePrices&amp;Codes'!$B:$B),AGRIBALYSE_Cooked!$C:$C,AGRIBALYSE_Cooked!Q:Q)*$E18),"")</f>
        <v>7.5395981913333327E-10</v>
      </c>
      <c r="N18">
        <f>IFERROR(IF($F18="Raw",_xlfn.XLOOKUP(_xlfn.XLOOKUP(Tool_Austria!$D18,'AveragePrices&amp;Codes'!$A:$A,'AveragePrices&amp;Codes'!$B:$B),AGRIBALYSE_Raw!$B:$B,AGRIBALYSE_Raw!Q:Q)*$E18,_xlfn.XLOOKUP(_xlfn.XLOOKUP(Tool_Austria!$D18,'AveragePrices&amp;Codes'!$A:$A,'AveragePrices&amp;Codes'!$B:$B),AGRIBALYSE_Cooked!$C:$C,AGRIBALYSE_Cooked!R:R)*$E18),"")</f>
        <v>1.0216308779333333E-2</v>
      </c>
      <c r="O18">
        <f>IFERROR(IF($F18="Raw",_xlfn.XLOOKUP(_xlfn.XLOOKUP(Tool_Austria!$D18,'AveragePrices&amp;Codes'!$A:$A,'AveragePrices&amp;Codes'!$B:$B),AGRIBALYSE_Raw!$B:$B,AGRIBALYSE_Raw!R:R)*$E18,_xlfn.XLOOKUP(_xlfn.XLOOKUP(Tool_Austria!$D18,'AveragePrices&amp;Codes'!$A:$A,'AveragePrices&amp;Codes'!$B:$B),AGRIBALYSE_Cooked!$C:$C,AGRIBALYSE_Cooked!S:S)*$E18),"")</f>
        <v>1.5148008461333333E-4</v>
      </c>
      <c r="P18">
        <f>IFERROR(IF($F18="Raw",_xlfn.XLOOKUP(_xlfn.XLOOKUP(Tool_Austria!$D18,'AveragePrices&amp;Codes'!$A:$A,'AveragePrices&amp;Codes'!$B:$B),AGRIBALYSE_Raw!$B:$B,AGRIBALYSE_Raw!S:S)*$E18,_xlfn.XLOOKUP(_xlfn.XLOOKUP(Tool_Austria!$D18,'AveragePrices&amp;Codes'!$A:$A,'AveragePrices&amp;Codes'!$B:$B),AGRIBALYSE_Cooked!$C:$C,AGRIBALYSE_Cooked!T:T)*$E18),"")</f>
        <v>4.080531186733333E-9</v>
      </c>
      <c r="Q18">
        <f>IFERROR(IF($F18="Raw",_xlfn.XLOOKUP(_xlfn.XLOOKUP(Tool_Austria!$D18,'AveragePrices&amp;Codes'!$A:$A,'AveragePrices&amp;Codes'!$B:$B),AGRIBALYSE_Raw!$B:$B,AGRIBALYSE_Raw!T:T)*$E18,_xlfn.XLOOKUP(_xlfn.XLOOKUP(Tool_Austria!$D18,'AveragePrices&amp;Codes'!$A:$A,'AveragePrices&amp;Codes'!$B:$B),AGRIBALYSE_Cooked!$C:$C,AGRIBALYSE_Cooked!U:U)*$E18),"")</f>
        <v>3.5156428551333328E-10</v>
      </c>
      <c r="R18">
        <f>IFERROR(IF($F18="Raw",_xlfn.XLOOKUP(_xlfn.XLOOKUP(Tool_Austria!$D18,'AveragePrices&amp;Codes'!$A:$A,'AveragePrices&amp;Codes'!$B:$B),AGRIBALYSE_Raw!$B:$B,AGRIBALYSE_Raw!U:U)*$E18,_xlfn.XLOOKUP(_xlfn.XLOOKUP(Tool_Austria!$D18,'AveragePrices&amp;Codes'!$A:$A,'AveragePrices&amp;Codes'!$B:$B),AGRIBALYSE_Cooked!$C:$C,AGRIBALYSE_Cooked!V:V)*$E18),"")</f>
        <v>5.8189936939999993E-11</v>
      </c>
      <c r="S18">
        <f>IFERROR(IF($F18="Raw",_xlfn.XLOOKUP(_xlfn.XLOOKUP(Tool_Austria!$D18,'AveragePrices&amp;Codes'!$A:$A,'AveragePrices&amp;Codes'!$B:$B),AGRIBALYSE_Raw!$B:$B,AGRIBALYSE_Raw!V:V)*$E18,_xlfn.XLOOKUP(_xlfn.XLOOKUP(Tool_Austria!$D18,'AveragePrices&amp;Codes'!$A:$A,'AveragePrices&amp;Codes'!$B:$B),AGRIBALYSE_Cooked!$C:$C,AGRIBALYSE_Cooked!W:W)*$E18),"")</f>
        <v>5.3765956505999999E-4</v>
      </c>
      <c r="T18">
        <f>IFERROR(IF($F18="Raw",_xlfn.XLOOKUP(_xlfn.XLOOKUP(Tool_Austria!$D18,'AveragePrices&amp;Codes'!$A:$A,'AveragePrices&amp;Codes'!$B:$B),AGRIBALYSE_Raw!$B:$B,AGRIBALYSE_Raw!W:W)*$E18,_xlfn.XLOOKUP(_xlfn.XLOOKUP(Tool_Austria!$D18,'AveragePrices&amp;Codes'!$A:$A,'AveragePrices&amp;Codes'!$B:$B),AGRIBALYSE_Cooked!$C:$C,AGRIBALYSE_Cooked!X:X)*$E18),"")</f>
        <v>9.1142668993333308E-6</v>
      </c>
      <c r="U18">
        <f>IFERROR(IF($F18="Raw",_xlfn.XLOOKUP(_xlfn.XLOOKUP(Tool_Austria!$D18,'AveragePrices&amp;Codes'!$A:$A,'AveragePrices&amp;Codes'!$B:$B),AGRIBALYSE_Raw!$B:$B,AGRIBALYSE_Raw!X:X)*$E18,_xlfn.XLOOKUP(_xlfn.XLOOKUP(Tool_Austria!$D18,'AveragePrices&amp;Codes'!$A:$A,'AveragePrices&amp;Codes'!$B:$B),AGRIBALYSE_Cooked!$C:$C,AGRIBALYSE_Cooked!Y:Y)*$E18),"")</f>
        <v>3.6141919923333331E-4</v>
      </c>
      <c r="V18">
        <f>IFERROR(IF($F18="Raw",_xlfn.XLOOKUP(_xlfn.XLOOKUP(Tool_Austria!$D18,'AveragePrices&amp;Codes'!$A:$A,'AveragePrices&amp;Codes'!$B:$B),AGRIBALYSE_Raw!$B:$B,AGRIBALYSE_Raw!Y:Y)*$E18,_xlfn.XLOOKUP(_xlfn.XLOOKUP(Tool_Austria!$D18,'AveragePrices&amp;Codes'!$A:$A,'AveragePrices&amp;Codes'!$B:$B),AGRIBALYSE_Cooked!$C:$C,AGRIBALYSE_Cooked!Z:Z)*$E18),"")</f>
        <v>2.2735223955999998E-3</v>
      </c>
      <c r="W18">
        <f>IFERROR(IF($F18="Raw",_xlfn.XLOOKUP(_xlfn.XLOOKUP(Tool_Austria!$D18,'AveragePrices&amp;Codes'!$A:$A,'AveragePrices&amp;Codes'!$B:$B),AGRIBALYSE_Raw!$B:$B,AGRIBALYSE_Raw!Z:Z)*$E18,_xlfn.XLOOKUP(_xlfn.XLOOKUP(Tool_Austria!$D18,'AveragePrices&amp;Codes'!$A:$A,'AveragePrices&amp;Codes'!$B:$B),AGRIBALYSE_Cooked!$C:$C,AGRIBALYSE_Cooked!AA:AA)*$E18),"")</f>
        <v>0.76334796556666651</v>
      </c>
      <c r="X18">
        <f>IFERROR(IF($F18="Raw",_xlfn.XLOOKUP(_xlfn.XLOOKUP(Tool_Austria!$D18,'AveragePrices&amp;Codes'!$A:$A,'AveragePrices&amp;Codes'!$B:$B),AGRIBALYSE_Raw!$B:$B,AGRIBALYSE_Raw!AA:AA)*$E18,_xlfn.XLOOKUP(_xlfn.XLOOKUP(Tool_Austria!$D18,'AveragePrices&amp;Codes'!$A:$A,'AveragePrices&amp;Codes'!$B:$B),AGRIBALYSE_Cooked!$C:$C,AGRIBALYSE_Cooked!AB:AB)*$E18),"")</f>
        <v>4.7891139648666661</v>
      </c>
      <c r="Y18">
        <f>IFERROR(IF($F18="Raw",_xlfn.XLOOKUP(_xlfn.XLOOKUP(Tool_Austria!$D18,'AveragePrices&amp;Codes'!$A:$A,'AveragePrices&amp;Codes'!$B:$B),AGRIBALYSE_Raw!$B:$B,AGRIBALYSE_Raw!AB:AB)*$E18,_xlfn.XLOOKUP(_xlfn.XLOOKUP(Tool_Austria!$D18,'AveragePrices&amp;Codes'!$A:$A,'AveragePrices&amp;Codes'!$B:$B),AGRIBALYSE_Cooked!$C:$C,AGRIBALYSE_Cooked!AC:AC)*$E18),"")</f>
        <v>1.168451967533333E-2</v>
      </c>
      <c r="Z18">
        <f>IFERROR(IF($F18="Raw",_xlfn.XLOOKUP(_xlfn.XLOOKUP(Tool_Austria!$D18,'AveragePrices&amp;Codes'!$A:$A,'AveragePrices&amp;Codes'!$B:$B),AGRIBALYSE_Raw!$B:$B,AGRIBALYSE_Raw!AC:AC)*$E18,_xlfn.XLOOKUP(_xlfn.XLOOKUP(Tool_Austria!$D18,'AveragePrices&amp;Codes'!$A:$A,'AveragePrices&amp;Codes'!$B:$B),AGRIBALYSE_Cooked!$C:$C,AGRIBALYSE_Cooked!AD:AD)*$E18),"")</f>
        <v>0.51335248274666656</v>
      </c>
      <c r="AA18">
        <f>IFERROR(IF($F18="Raw",_xlfn.XLOOKUP(_xlfn.XLOOKUP(Tool_Austria!$D18,'AveragePrices&amp;Codes'!$A:$A,'AveragePrices&amp;Codes'!$B:$B),AGRIBALYSE_Raw!$B:$B,AGRIBALYSE_Raw!AD:AD)*$E18,_xlfn.XLOOKUP(_xlfn.XLOOKUP(Tool_Austria!$D18,'AveragePrices&amp;Codes'!$A:$A,'AveragePrices&amp;Codes'!$B:$B),AGRIBALYSE_Cooked!$C:$C,AGRIBALYSE_Cooked!AE:AE)*$E18),"")</f>
        <v>2.0605327311999996E-7</v>
      </c>
      <c r="AB18" cm="1">
        <f t="array" ref="AB18">IFERROR(_xlfn.XLOOKUP(Tool_Austria!$F18&amp;$E$2,'Cooking methods'!$A:$A&amp;'Cooking methods'!$B:$B,'Cooking methods'!C:C)*$E18,"")</f>
        <v>4.5044049134666662E-2</v>
      </c>
      <c r="AC18" cm="1">
        <f t="array" ref="AC18">IFERROR(_xlfn.XLOOKUP(Tool_Austria!$F18&amp;$E$2,'Cooking methods'!$A:$A&amp;'Cooking methods'!$B:$B,'Cooking methods'!D:D)*$E18,"")</f>
        <v>8.3979242835266652E-10</v>
      </c>
      <c r="AD18" cm="1">
        <f t="array" ref="AD18">IFERROR(_xlfn.XLOOKUP(Tool_Austria!$F18&amp;$E$2,'Cooking methods'!$A:$A&amp;'Cooking methods'!$B:$B,'Cooking methods'!E:E)*$E18,"")</f>
        <v>3.0687584866666662E-2</v>
      </c>
      <c r="AE18" cm="1">
        <f t="array" ref="AE18">IFERROR(_xlfn.XLOOKUP(Tool_Austria!$F18&amp;$E$2,'Cooking methods'!$A:$A&amp;'Cooking methods'!$B:$B,'Cooking methods'!F:F)*$E18,"")</f>
        <v>1.0122670249399999E-4</v>
      </c>
      <c r="AF18" cm="1">
        <f t="array" ref="AF18">IFERROR(_xlfn.XLOOKUP(Tool_Austria!$F18&amp;$E$2,'Cooking methods'!$A:$A&amp;'Cooking methods'!$B:$B,'Cooking methods'!G:G)*$E18,"")</f>
        <v>5.9002792485333327E-10</v>
      </c>
      <c r="AG18" cm="1">
        <f t="array" ref="AG18">IFERROR(_xlfn.XLOOKUP(Tool_Austria!$F18&amp;$E$2,'Cooking methods'!$A:$A&amp;'Cooking methods'!$B:$B,'Cooking methods'!H:H)*$E18,"")</f>
        <v>3.5495901283199998E-10</v>
      </c>
      <c r="AH18" cm="1">
        <f t="array" ref="AH18">IFERROR(_xlfn.XLOOKUP(Tool_Austria!$F18&amp;$E$2,'Cooking methods'!$A:$A&amp;'Cooking methods'!$B:$B,'Cooking methods'!I:I)*$E18,"")</f>
        <v>8.4944903037733329E-11</v>
      </c>
      <c r="AI18" cm="1">
        <f t="array" ref="AI18">IFERROR(_xlfn.XLOOKUP(Tool_Austria!$F18&amp;$E$2,'Cooking methods'!$A:$A&amp;'Cooking methods'!$B:$B,'Cooking methods'!J:J)*$E18,"")</f>
        <v>2.0148983969666665E-4</v>
      </c>
      <c r="AJ18" cm="1">
        <f t="array" ref="AJ18">IFERROR(_xlfn.XLOOKUP(Tool_Austria!$F18&amp;$E$2,'Cooking methods'!$A:$A&amp;'Cooking methods'!$B:$B,'Cooking methods'!K:K)*$E18,"")</f>
        <v>4.3175197502333335E-5</v>
      </c>
      <c r="AK18" cm="1">
        <f t="array" ref="AK18">IFERROR(_xlfn.XLOOKUP(Tool_Austria!$F18&amp;$E$2,'Cooking methods'!$A:$A&amp;'Cooking methods'!$B:$B,'Cooking methods'!L:L)*$E18,"")</f>
        <v>3.8929378913333333E-5</v>
      </c>
      <c r="AL18" cm="1">
        <f t="array" ref="AL18">IFERROR(_xlfn.XLOOKUP(Tool_Austria!$F18&amp;$E$2,'Cooking methods'!$A:$A&amp;'Cooking methods'!$B:$B,'Cooking methods'!M:M)*$E18,"")</f>
        <v>2.8595777231666661E-4</v>
      </c>
      <c r="AM18" cm="1">
        <f t="array" ref="AM18">IFERROR(_xlfn.XLOOKUP(Tool_Austria!$F18&amp;$E$2,'Cooking methods'!$A:$A&amp;'Cooking methods'!$B:$B,'Cooking methods'!N:N)*$E18,"")</f>
        <v>0.14694225199466665</v>
      </c>
      <c r="AN18" cm="1">
        <f t="array" ref="AN18">IFERROR(_xlfn.XLOOKUP(Tool_Austria!$F18&amp;$E$2,'Cooking methods'!$A:$A&amp;'Cooking methods'!$B:$B,'Cooking methods'!O:O)*$E18,"")</f>
        <v>0.11786378111333332</v>
      </c>
      <c r="AO18" cm="1">
        <f t="array" ref="AO18">IFERROR(_xlfn.XLOOKUP(Tool_Austria!$F18&amp;$E$2,'Cooking methods'!$A:$A&amp;'Cooking methods'!$B:$B,'Cooking methods'!P:P)*$E18,"")</f>
        <v>2.3048386414666666E-2</v>
      </c>
      <c r="AP18" cm="1">
        <f t="array" ref="AP18">IFERROR(_xlfn.XLOOKUP(Tool_Austria!$F18&amp;$E$2,'Cooking methods'!$A:$A&amp;'Cooking methods'!$B:$B,'Cooking methods'!Q:Q)*$E18,"")</f>
        <v>1.076062776657333</v>
      </c>
      <c r="AQ18" cm="1">
        <f t="array" ref="AQ18">IFERROR(_xlfn.XLOOKUP(Tool_Austria!$F18&amp;$E$2,'Cooking methods'!$A:$A&amp;'Cooking methods'!$B:$B,'Cooking methods'!R:R)*$E18,"")</f>
        <v>7.6091070117733337E-8</v>
      </c>
      <c r="AR18" cm="1">
        <f t="array" ref="AR18">IFERROR(_xlfn.XLOOKUP(Tool_Austria!$G18&amp;$E$2,'Waste management'!$A:$A&amp;'Waste management'!$B:$B,'Waste management'!C:C)*$E18,"")</f>
        <v>9.5518939999999983E-3</v>
      </c>
      <c r="AS18" cm="1">
        <f t="array" ref="AS18">IFERROR(_xlfn.XLOOKUP(Tool_Austria!$G18&amp;$E$2,'Waste management'!$A:$A&amp;'Waste management'!$B:$B,'Waste management'!D:D)*$E18,"")</f>
        <v>6.5169370599999985E-11</v>
      </c>
      <c r="AT18" cm="1">
        <f t="array" ref="AT18">IFERROR(_xlfn.XLOOKUP(Tool_Austria!$G18&amp;$E$2,'Waste management'!$A:$A&amp;'Waste management'!$B:$B,'Waste management'!E:E)*$E18,"")</f>
        <v>1.75718E-4</v>
      </c>
      <c r="AU18" cm="1">
        <f t="array" ref="AU18">IFERROR(_xlfn.XLOOKUP(Tool_Austria!$G18&amp;$E$2,'Waste management'!$A:$A&amp;'Waste management'!$B:$B,'Waste management'!F:F)*$E18,"")</f>
        <v>2.0471999999999996E-5</v>
      </c>
      <c r="AV18" cm="1">
        <f t="array" ref="AV18">IFERROR(_xlfn.XLOOKUP(Tool_Austria!$G18&amp;$E$2,'Waste management'!$A:$A&amp;'Waste management'!$B:$B,'Waste management'!G:G)*$E18,"")</f>
        <v>1.9754797599999996E-9</v>
      </c>
      <c r="AW18" cm="1">
        <f t="array" ref="AW18">IFERROR(_xlfn.XLOOKUP(Tool_Austria!$G18&amp;$E$2,'Waste management'!$A:$A&amp;'Waste management'!$B:$B,'Waste management'!H:H)*$E18,"")</f>
        <v>6.4393140599999981E-11</v>
      </c>
      <c r="AX18" cm="1">
        <f t="array" ref="AX18">IFERROR(_xlfn.XLOOKUP(Tool_Austria!$G18&amp;$E$2,'Waste management'!$A:$A&amp;'Waste management'!$B:$B,'Waste management'!I:I)*$E18,"")</f>
        <v>4.5781704199999997E-11</v>
      </c>
      <c r="AY18" cm="1">
        <f t="array" ref="AY18">IFERROR(_xlfn.XLOOKUP(Tool_Austria!$G18&amp;$E$2,'Waste management'!$A:$A&amp;'Waste management'!$B:$B,'Waste management'!J:J)*$E18,"")</f>
        <v>3.7702599999999998E-4</v>
      </c>
      <c r="AZ18" cm="1">
        <f t="array" ref="AZ18">IFERROR(_xlfn.XLOOKUP(Tool_Austria!$G18&amp;$E$2,'Waste management'!$A:$A&amp;'Waste management'!$B:$B,'Waste management'!K:K)*$E18,"")</f>
        <v>9.1772905199999995E-7</v>
      </c>
      <c r="BA18" cm="1">
        <f t="array" ref="BA18">IFERROR(_xlfn.XLOOKUP(Tool_Austria!$G18&amp;$E$2,'Waste management'!$A:$A&amp;'Waste management'!$B:$B,'Waste management'!L:L)*$E18,"")</f>
        <v>1.6514318839999997E-5</v>
      </c>
      <c r="BB18" cm="1">
        <f t="array" ref="BB18">IFERROR(_xlfn.XLOOKUP(Tool_Austria!$G18&amp;$E$2,'Waste management'!$A:$A&amp;'Waste management'!$B:$B,'Waste management'!M:M)*$E18,"")</f>
        <v>1.6616439999999999E-3</v>
      </c>
      <c r="BC18" cm="1">
        <f t="array" ref="BC18">IFERROR(_xlfn.XLOOKUP(Tool_Austria!$G18&amp;$E$2,'Waste management'!$A:$A&amp;'Waste management'!$B:$B,'Waste management'!N:N)*$E18,"")</f>
        <v>1.4287988839999999</v>
      </c>
      <c r="BD18" cm="1">
        <f t="array" ref="BD18">IFERROR(_xlfn.XLOOKUP(Tool_Austria!$G18&amp;$E$2,'Waste management'!$A:$A&amp;'Waste management'!$B:$B,'Waste management'!O:O)*$E18,"")</f>
        <v>9.1102105999999988E-2</v>
      </c>
      <c r="BE18" cm="1">
        <f t="array" ref="BE18">IFERROR(_xlfn.XLOOKUP(Tool_Austria!$G18&amp;$E$2,'Waste management'!$A:$A&amp;'Waste management'!$B:$B,'Waste management'!P:P)*$E18,"")</f>
        <v>1.9670179999999996E-3</v>
      </c>
      <c r="BF18" cm="1">
        <f t="array" ref="BF18">IFERROR(_xlfn.XLOOKUP(Tool_Austria!$G18&amp;$E$2,'Waste management'!$A:$A&amp;'Waste management'!$B:$B,'Waste management'!Q:Q)*$E18,"")</f>
        <v>5.7251653999999992E-2</v>
      </c>
      <c r="BG18" cm="1">
        <f t="array" ref="BG18">IFERROR(_xlfn.XLOOKUP(Tool_Austria!$G18&amp;$E$2,'Waste management'!$A:$A&amp;'Waste management'!$B:$B,'Waste management'!R:R)*$E18,"")</f>
        <v>1.8605635999999998E-8</v>
      </c>
      <c r="BH18">
        <f>IFERROR((L18+AR18+AB18)*_xlfn.XLOOKUP(Tool_Austria!BH$4,Monetization_Factors!$A:$A,Monetization_Factors!$D:$D),"")</f>
        <v>1.295858827701705E-2</v>
      </c>
      <c r="BI18">
        <f>IFERROR((M18+AS18+AC18)*_xlfn.XLOOKUP(Tool_Austria!BI$4,Monetization_Factors!$A:$A,Monetization_Factors!$D:$D),"")</f>
        <v>6.6408352718568239E-8</v>
      </c>
      <c r="BJ18">
        <f>IFERROR((N18+AT18+AD18)*_xlfn.XLOOKUP(Tool_Austria!BJ$4,Monetization_Factors!$A:$A,Monetization_Factors!$D:$D),"")</f>
        <v>6.2695016716450146E-5</v>
      </c>
      <c r="BK18">
        <f>IFERROR((O18+AU18+AE18)*_xlfn.XLOOKUP(Tool_Austria!BK$4,Monetization_Factors!$A:$A,Monetization_Factors!$D:$D),"")</f>
        <v>4.1350351473292774E-4</v>
      </c>
      <c r="BL18">
        <f>IFERROR((P18+AV18+AF18)*_xlfn.XLOOKUP(Tool_Austria!BL$4,Monetization_Factors!$A:$A,Monetization_Factors!$D:$D),"")</f>
        <v>6.6345677145323943E-3</v>
      </c>
      <c r="BM18">
        <f>IFERROR((Q18+AW18+AG18)*_xlfn.XLOOKUP(Tool_Austria!BM$4,Monetization_Factors!$A:$A,Monetization_Factors!$D:$D),"")</f>
        <v>1.6008928215693026E-4</v>
      </c>
      <c r="BN18">
        <f>IFERROR((R18+AX18+AH18)*_xlfn.XLOOKUP(Tool_Austria!BN$4,Monetization_Factors!$A:$A,Monetization_Factors!$D:$D),"")</f>
        <v>2.1718626986954489E-4</v>
      </c>
      <c r="BO18">
        <f>IFERROR((S18+AY18+AI18)*_xlfn.XLOOKUP(Tool_Austria!BO$4,Monetization_Factors!$A:$A,Monetization_Factors!$D:$D),"")</f>
        <v>4.8870564483663697E-4</v>
      </c>
      <c r="BP18">
        <f>IFERROR((T18+AZ18+AJ18)*_xlfn.XLOOKUP(Tool_Austria!BP$4,Monetization_Factors!$A:$A,Monetization_Factors!$D:$D),"")</f>
        <v>1.297931658104827E-4</v>
      </c>
      <c r="BQ18">
        <f>IFERROR((U18+BA18+AK18)*_xlfn.XLOOKUP(Tool_Austria!BQ$4,Monetization_Factors!$A:$A,Monetization_Factors!$D:$D),"")</f>
        <v>1.7052492122135439E-3</v>
      </c>
      <c r="BR18" t="str">
        <f>IFERROR((V18+BB18+AL18)*_xlfn.XLOOKUP(Tool_Austria!BR$4,Monetization_Factors!$A:$A,Monetization_Factors!$D:$D),"")</f>
        <v/>
      </c>
      <c r="BS18">
        <f>IFERROR((W18+BC18+AM18)*_xlfn.XLOOKUP(Tool_Austria!BS$4,Monetization_Factors!$A:$A,Monetization_Factors!$D:$D),"")</f>
        <v>1.1382645995902846E-4</v>
      </c>
      <c r="BT18">
        <f>IFERROR((X18+BD18+AN18)*_xlfn.XLOOKUP(Tool_Austria!BT$4,Monetization_Factors!$A:$A,Monetization_Factors!$D:$D),"")</f>
        <v>1.1129356528792719E-3</v>
      </c>
      <c r="BU18">
        <f>IFERROR((Y18+BE18+AO18)*_xlfn.XLOOKUP(Tool_Austria!BU$4,Monetization_Factors!$A:$A,Monetization_Factors!$D:$D),"")</f>
        <v>2.3322534319668192E-4</v>
      </c>
      <c r="BV18">
        <f>IFERROR((Z18+BF18+AP18)*_xlfn.XLOOKUP(Tool_Austria!BV$4,Monetization_Factors!$A:$A,Monetization_Factors!$D:$D),"")</f>
        <v>2.7191085974946124E-3</v>
      </c>
      <c r="BW18">
        <f>IFERROR((AA18+BG18+AQ18)*_xlfn.XLOOKUP(Tool_Austria!BW$4,Monetization_Factors!$A:$A,Monetization_Factors!$D:$D),"")</f>
        <v>6.2830271988846937E-7</v>
      </c>
      <c r="BX18" s="38" cm="1">
        <f t="array" ref="BX18">IFERROR(_xlfn.IFS(I18&lt;&gt;0,I18*E18,I18="",J18*E18),"")</f>
        <v>0</v>
      </c>
      <c r="BY18" s="38">
        <f t="shared" si="30"/>
        <v>2.6950168862488171E-2</v>
      </c>
      <c r="BZ18" s="38">
        <f t="shared" si="31"/>
        <v>2.6950168862488171E-2</v>
      </c>
      <c r="CA18" s="38">
        <f t="shared" si="32"/>
        <v>4.1461798249981803E-5</v>
      </c>
      <c r="CB18">
        <f t="shared" si="33"/>
        <v>9.9604162857333339E-2</v>
      </c>
      <c r="CC18">
        <f t="shared" si="0"/>
        <v>1.6589216180859997E-9</v>
      </c>
      <c r="CD18">
        <f t="shared" si="1"/>
        <v>4.1079611645999992E-2</v>
      </c>
      <c r="CE18">
        <f t="shared" si="2"/>
        <v>2.7317878710733331E-4</v>
      </c>
      <c r="CF18">
        <f t="shared" si="3"/>
        <v>6.6460388715866665E-9</v>
      </c>
      <c r="CG18">
        <f t="shared" si="4"/>
        <v>7.7091643894533327E-10</v>
      </c>
      <c r="CH18">
        <f t="shared" si="5"/>
        <v>1.8891654417773333E-10</v>
      </c>
      <c r="CI18">
        <f t="shared" si="6"/>
        <v>1.1161754047566666E-3</v>
      </c>
      <c r="CJ18">
        <f t="shared" si="7"/>
        <v>5.3207193453666668E-5</v>
      </c>
      <c r="CK18">
        <f t="shared" si="8"/>
        <v>4.1686289698666663E-4</v>
      </c>
      <c r="CL18">
        <f t="shared" si="9"/>
        <v>4.2211241679166664E-3</v>
      </c>
      <c r="CM18">
        <f t="shared" si="10"/>
        <v>2.3390891015613331</v>
      </c>
      <c r="CN18">
        <f t="shared" si="11"/>
        <v>4.9980798519799992</v>
      </c>
      <c r="CO18">
        <f t="shared" si="12"/>
        <v>3.6699924089999995E-2</v>
      </c>
      <c r="CP18">
        <f t="shared" si="13"/>
        <v>1.6466669134039995</v>
      </c>
      <c r="CQ18">
        <f t="shared" si="14"/>
        <v>3.0074997923773326E-7</v>
      </c>
      <c r="CR18">
        <f t="shared" si="34"/>
        <v>1.5323717362666667E-4</v>
      </c>
      <c r="CS18">
        <f t="shared" si="15"/>
        <v>2.5521871047476918E-12</v>
      </c>
      <c r="CT18">
        <f t="shared" si="16"/>
        <v>6.3199402532307673E-5</v>
      </c>
      <c r="CU18">
        <f t="shared" si="17"/>
        <v>4.2027505708820511E-7</v>
      </c>
      <c r="CV18">
        <f t="shared" si="18"/>
        <v>1.0224675187056411E-11</v>
      </c>
      <c r="CW18">
        <f t="shared" si="19"/>
        <v>1.1860252906851281E-12</v>
      </c>
      <c r="CX18">
        <f t="shared" si="20"/>
        <v>2.9064083719651281E-13</v>
      </c>
      <c r="CY18">
        <f t="shared" si="21"/>
        <v>1.7171929303948718E-6</v>
      </c>
      <c r="CZ18">
        <f t="shared" si="22"/>
        <v>8.1857220697948723E-8</v>
      </c>
      <c r="DA18">
        <f t="shared" si="23"/>
        <v>6.4132753382564096E-7</v>
      </c>
      <c r="DB18">
        <f t="shared" si="24"/>
        <v>6.4940371814102563E-6</v>
      </c>
      <c r="DC18">
        <f t="shared" si="25"/>
        <v>3.5985986177866662E-3</v>
      </c>
      <c r="DD18">
        <f t="shared" si="26"/>
        <v>7.6893536184307679E-3</v>
      </c>
      <c r="DE18">
        <f t="shared" si="27"/>
        <v>5.6461421676923068E-5</v>
      </c>
      <c r="DF18">
        <f t="shared" si="28"/>
        <v>2.53333371292923E-3</v>
      </c>
      <c r="DG18">
        <f t="shared" si="29"/>
        <v>4.6269227575035888E-10</v>
      </c>
      <c r="DH18" s="5">
        <f>IFERROR(((((L18+AB18)*(1/$H18))+AR18)/$F$2)/($B$2*('CAR.CAP_per person'!B$2)/(_xlfn.XLOOKUP($E$2,EU_countries_GDP!$A$2:$A$29,EU_countries_GDP!$E$2:$E$29))),"")</f>
        <v>1.3982680586307033E-2</v>
      </c>
      <c r="DI18" s="5">
        <f>IFERROR(((((M18+AC18)*(1/$H18))+AS18)/$F$2)/($B$2*('CAR.CAP_per person'!C$2)/(_xlfn.XLOOKUP($E$2,EU_countries_GDP!$A$2:$A$29,EU_countries_GDP!$E$2:$E$29))),"")</f>
        <v>3.0955624111059657E-6</v>
      </c>
      <c r="DJ18" s="5">
        <f>IFERROR(((((N18+AD18)*(1/$H18))+AT18)/$F$2)/($B$2*('CAR.CAP_per person'!D$2)/(_xlfn.XLOOKUP($E$2,EU_countries_GDP!$A$2:$A$29,EU_countries_GDP!$E$2:$E$29))),"")</f>
        <v>8.0889737367601715E-5</v>
      </c>
      <c r="DK18" s="5">
        <f>IFERROR(((((O18+AE18)*(1/$H18))+AU18)/$F$2)/($B$2*('CAR.CAP_per person'!E$2)/(_xlfn.XLOOKUP($E$2,EU_countries_GDP!$A$2:$A$29,EU_countries_GDP!$E$2:$E$29))),"")</f>
        <v>6.5492672816807825E-4</v>
      </c>
      <c r="DL18" s="5">
        <f>IFERROR(((((P18+AF18)*(1/$H18))+AV18)/$F$2)/($B$2*('CAR.CAP_per person'!F$2)/(_xlfn.XLOOKUP($E$2,EU_countries_GDP!$A$2:$A$29,EU_countries_GDP!$E$2:$E$29))),"")</f>
        <v>1.000152052616736E-2</v>
      </c>
      <c r="DM18" s="5">
        <f>IFERROR(((((Q18+AG18)*(1/$H18))+AW18)/$F$2)/($B$2*('CAR.CAP_per person'!G$2)/(_xlfn.XLOOKUP($E$2,EU_countries_GDP!$A$2:$A$29,EU_countries_GDP!$E$2:$E$29))),"")</f>
        <v>7.7571778402939153E-4</v>
      </c>
      <c r="DN18" s="5">
        <f>IFERROR(((((R18+AH18)*(1/$H18))+AX18)/$F$2)/($B$2*('CAR.CAP_per person'!H$2)/(_xlfn.XLOOKUP($E$2,EU_countries_GDP!$A$2:$A$29,EU_countries_GDP!$E$2:$E$29))),"")</f>
        <v>3.8059528281789966E-5</v>
      </c>
      <c r="DO18" s="5">
        <f>IFERROR(((((S18+AI18)*(1/$H18))+AY18)/$F$2)/($B$2*('CAR.CAP_per person'!I$2)/(_xlfn.XLOOKUP($E$2,EU_countries_GDP!$A$2:$A$29,EU_countries_GDP!$E$2:$E$29))),"")</f>
        <v>8.2525666455052508E-4</v>
      </c>
      <c r="DP18" s="5">
        <f>IFERROR(((((T18+AJ18)*(1/$H18))+AZ18)/$F$2)/($B$2*('CAR.CAP_per person'!J$2)/(_xlfn.XLOOKUP($E$2,EU_countries_GDP!$A$2:$A$29,EU_countries_GDP!$E$2:$E$29))),"")</f>
        <v>9.3986161544046317E-3</v>
      </c>
      <c r="DQ18" s="5">
        <f>IFERROR(((((U18+AK18)*(1/$H18))+BA18)/$F$2)/($B$2*('CAR.CAP_per person'!K$2)/(_xlfn.XLOOKUP($E$2,EU_countries_GDP!$A$2:$A$29,EU_countries_GDP!$E$2:$E$29))),"")</f>
        <v>2.0915895437060707E-3</v>
      </c>
      <c r="DR18" s="5">
        <f>IFERROR(((((V18+AL18)*(1/$H18))+BB18)/$F$2)/($B$2*('CAR.CAP_per person'!L$2)/(_xlfn.XLOOKUP($E$2,EU_countries_GDP!$A$2:$A$29,EU_countries_GDP!$E$2:$E$29))),"")</f>
        <v>4.7603797873757629E-4</v>
      </c>
      <c r="DS18" s="5">
        <f>IFERROR(((((W18+AM18)*(1/$H18))+BC18)/$F$2)/($B$2*('CAR.CAP_per person'!M$2)/(_xlfn.XLOOKUP($E$2,EU_countries_GDP!$A$2:$A$29,EU_countries_GDP!$E$2:$E$29))),"")</f>
        <v>8.8805027073059362E-3</v>
      </c>
      <c r="DT18" s="5">
        <f>IFERROR(((((X18+AN18)*(1/$H18))+BD18)/$F$2)/($B$2*('CAR.CAP_per person'!N$2)/(_xlfn.XLOOKUP($E$2,EU_countries_GDP!$A$2:$A$29,EU_countries_GDP!$E$2:$E$29))),"")</f>
        <v>0.40270768906121907</v>
      </c>
      <c r="DU18" s="5">
        <f>IFERROR(((((Y18+AO18)*(1/$H18))+BE18)/$F$2)/($B$2*('CAR.CAP_per person'!O$2)/(_xlfn.XLOOKUP($E$2,EU_countries_GDP!$A$2:$A$29,EU_countries_GDP!$E$2:$E$29))),"")</f>
        <v>2.0053816809182946E-4</v>
      </c>
      <c r="DV18" s="5">
        <f>IFERROR(((((Z18+AP18)*(1/$H18))+BF18)/$F$2)/($B$2*('CAR.CAP_per person'!P$2)/(_xlfn.XLOOKUP($E$2,EU_countries_GDP!$A$2:$A$29,EU_countries_GDP!$E$2:$E$29))),"")</f>
        <v>7.426709291465443E-3</v>
      </c>
      <c r="DW18" s="5">
        <f>IFERROR(((((AA18+AQ18)*(1/$H18))+BG18)/$F$2)/($B$2*('CAR.CAP_per person'!Q$2)/(_xlfn.XLOOKUP($E$2,EU_countries_GDP!$A$2:$A$29,EU_countries_GDP!$E$2:$E$29))),"")</f>
        <v>1.3491035621928315E-3</v>
      </c>
    </row>
    <row r="19" spans="1:127">
      <c r="A19" t="s">
        <v>193</v>
      </c>
      <c r="B19" t="str">
        <f>_xlfn.XLOOKUP(D19,Table5[Ingredient],Table5[Category],"",FALSE)</f>
        <v xml:space="preserve">Other </v>
      </c>
      <c r="C19" s="33" t="s">
        <v>177</v>
      </c>
      <c r="D19" s="33" t="s">
        <v>187</v>
      </c>
      <c r="E19" s="33">
        <v>8.5299999999999987E-2</v>
      </c>
      <c r="F19" s="33" t="s">
        <v>182</v>
      </c>
      <c r="G19" s="33" t="s">
        <v>180</v>
      </c>
      <c r="H19" s="91">
        <f>Dataset_AT!R16</f>
        <v>0.14706896551724136</v>
      </c>
      <c r="I19" s="33"/>
      <c r="J19" s="37">
        <f>IFERROR(INDEX('AveragePrices&amp;Codes'!G:AG, MATCH($D19, 'AveragePrices&amp;Codes'!$A:$A, 0), MATCH(Tool_Austria!$E$2, 'AveragePrices&amp;Codes'!$G$1:$AG$1, 0)),"")</f>
        <v>2.7022484230769233</v>
      </c>
      <c r="K19" s="37">
        <f>IFERROR(E19/(_xlfn.XLOOKUP(A19,Dataset_AT!$V$2:$V$9,Dataset_AT!$W$2:$W$9)),"")</f>
        <v>1.3539682539682539E-3</v>
      </c>
      <c r="L19">
        <f>IFERROR(IF($F19="Raw",_xlfn.XLOOKUP(_xlfn.XLOOKUP(Tool_Austria!$D19,'AveragePrices&amp;Codes'!$A:$A,'AveragePrices&amp;Codes'!$B:$B),AGRIBALYSE_Raw!$B:$B,AGRIBALYSE_Raw!O:O)*$E19,_xlfn.XLOOKUP(_xlfn.XLOOKUP(Tool_Austria!$D19,'AveragePrices&amp;Codes'!$A:$A,'AveragePrices&amp;Codes'!$B:$B),AGRIBALYSE_Cooked!$C:$C,AGRIBALYSE_Cooked!P:P)*$E19),"")</f>
        <v>0.19635122647777772</v>
      </c>
      <c r="M19">
        <f>IFERROR(IF($F19="Raw",_xlfn.XLOOKUP(_xlfn.XLOOKUP(Tool_Austria!$D19,'AveragePrices&amp;Codes'!$A:$A,'AveragePrices&amp;Codes'!$B:$B),AGRIBALYSE_Raw!$B:$B,AGRIBALYSE_Raw!P:P)*$E19,_xlfn.XLOOKUP(_xlfn.XLOOKUP(Tool_Austria!$D19,'AveragePrices&amp;Codes'!$A:$A,'AveragePrices&amp;Codes'!$B:$B),AGRIBALYSE_Cooked!$C:$C,AGRIBALYSE_Cooked!Q:Q)*$E19),"")</f>
        <v>3.7112409299999991E-9</v>
      </c>
      <c r="N19">
        <f>IFERROR(IF($F19="Raw",_xlfn.XLOOKUP(_xlfn.XLOOKUP(Tool_Austria!$D19,'AveragePrices&amp;Codes'!$A:$A,'AveragePrices&amp;Codes'!$B:$B),AGRIBALYSE_Raw!$B:$B,AGRIBALYSE_Raw!Q:Q)*$E19,_xlfn.XLOOKUP(_xlfn.XLOOKUP(Tool_Austria!$D19,'AveragePrices&amp;Codes'!$A:$A,'AveragePrices&amp;Codes'!$B:$B),AGRIBALYSE_Cooked!$C:$C,AGRIBALYSE_Cooked!R:R)*$E19),"")</f>
        <v>2.3913800976666663E-2</v>
      </c>
      <c r="O19">
        <f>IFERROR(IF($F19="Raw",_xlfn.XLOOKUP(_xlfn.XLOOKUP(Tool_Austria!$D19,'AveragePrices&amp;Codes'!$A:$A,'AveragePrices&amp;Codes'!$B:$B),AGRIBALYSE_Raw!$B:$B,AGRIBALYSE_Raw!R:R)*$E19,_xlfn.XLOOKUP(_xlfn.XLOOKUP(Tool_Austria!$D19,'AveragePrices&amp;Codes'!$A:$A,'AveragePrices&amp;Codes'!$B:$B),AGRIBALYSE_Cooked!$C:$C,AGRIBALYSE_Cooked!S:S)*$E19),"")</f>
        <v>7.2456099405555539E-4</v>
      </c>
      <c r="P19">
        <f>IFERROR(IF($F19="Raw",_xlfn.XLOOKUP(_xlfn.XLOOKUP(Tool_Austria!$D19,'AveragePrices&amp;Codes'!$A:$A,'AveragePrices&amp;Codes'!$B:$B),AGRIBALYSE_Raw!$B:$B,AGRIBALYSE_Raw!S:S)*$E19,_xlfn.XLOOKUP(_xlfn.XLOOKUP(Tool_Austria!$D19,'AveragePrices&amp;Codes'!$A:$A,'AveragePrices&amp;Codes'!$B:$B),AGRIBALYSE_Cooked!$C:$C,AGRIBALYSE_Cooked!T:T)*$E19),"")</f>
        <v>2.2543210054444442E-8</v>
      </c>
      <c r="Q19">
        <f>IFERROR(IF($F19="Raw",_xlfn.XLOOKUP(_xlfn.XLOOKUP(Tool_Austria!$D19,'AveragePrices&amp;Codes'!$A:$A,'AveragePrices&amp;Codes'!$B:$B),AGRIBALYSE_Raw!$B:$B,AGRIBALYSE_Raw!T:T)*$E19,_xlfn.XLOOKUP(_xlfn.XLOOKUP(Tool_Austria!$D19,'AveragePrices&amp;Codes'!$A:$A,'AveragePrices&amp;Codes'!$B:$B),AGRIBALYSE_Cooked!$C:$C,AGRIBALYSE_Cooked!U:U)*$E19),"")</f>
        <v>2.925604235555555E-9</v>
      </c>
      <c r="R19">
        <f>IFERROR(IF($F19="Raw",_xlfn.XLOOKUP(_xlfn.XLOOKUP(Tool_Austria!$D19,'AveragePrices&amp;Codes'!$A:$A,'AveragePrices&amp;Codes'!$B:$B),AGRIBALYSE_Raw!$B:$B,AGRIBALYSE_Raw!U:U)*$E19,_xlfn.XLOOKUP(_xlfn.XLOOKUP(Tool_Austria!$D19,'AveragePrices&amp;Codes'!$A:$A,'AveragePrices&amp;Codes'!$B:$B),AGRIBALYSE_Cooked!$C:$C,AGRIBALYSE_Cooked!V:V)*$E19),"")</f>
        <v>2.339408513666666E-10</v>
      </c>
      <c r="S19">
        <f>IFERROR(IF($F19="Raw",_xlfn.XLOOKUP(_xlfn.XLOOKUP(Tool_Austria!$D19,'AveragePrices&amp;Codes'!$A:$A,'AveragePrices&amp;Codes'!$B:$B),AGRIBALYSE_Raw!$B:$B,AGRIBALYSE_Raw!V:V)*$E19,_xlfn.XLOOKUP(_xlfn.XLOOKUP(Tool_Austria!$D19,'AveragePrices&amp;Codes'!$A:$A,'AveragePrices&amp;Codes'!$B:$B),AGRIBALYSE_Cooked!$C:$C,AGRIBALYSE_Cooked!W:W)*$E19),"")</f>
        <v>3.027682650777777E-3</v>
      </c>
      <c r="T19">
        <f>IFERROR(IF($F19="Raw",_xlfn.XLOOKUP(_xlfn.XLOOKUP(Tool_Austria!$D19,'AveragePrices&amp;Codes'!$A:$A,'AveragePrices&amp;Codes'!$B:$B),AGRIBALYSE_Raw!$B:$B,AGRIBALYSE_Raw!W:W)*$E19,_xlfn.XLOOKUP(_xlfn.XLOOKUP(Tool_Austria!$D19,'AveragePrices&amp;Codes'!$A:$A,'AveragePrices&amp;Codes'!$B:$B),AGRIBALYSE_Cooked!$C:$C,AGRIBALYSE_Cooked!X:X)*$E19),"")</f>
        <v>5.4346556832222216E-5</v>
      </c>
      <c r="U19">
        <f>IFERROR(IF($F19="Raw",_xlfn.XLOOKUP(_xlfn.XLOOKUP(Tool_Austria!$D19,'AveragePrices&amp;Codes'!$A:$A,'AveragePrices&amp;Codes'!$B:$B),AGRIBALYSE_Raw!$B:$B,AGRIBALYSE_Raw!X:X)*$E19,_xlfn.XLOOKUP(_xlfn.XLOOKUP(Tool_Austria!$D19,'AveragePrices&amp;Codes'!$A:$A,'AveragePrices&amp;Codes'!$B:$B),AGRIBALYSE_Cooked!$C:$C,AGRIBALYSE_Cooked!Y:Y)*$E19),"")</f>
        <v>1.3310445153333331E-3</v>
      </c>
      <c r="V19">
        <f>IFERROR(IF($F19="Raw",_xlfn.XLOOKUP(_xlfn.XLOOKUP(Tool_Austria!$D19,'AveragePrices&amp;Codes'!$A:$A,'AveragePrices&amp;Codes'!$B:$B),AGRIBALYSE_Raw!$B:$B,AGRIBALYSE_Raw!Y:Y)*$E19,_xlfn.XLOOKUP(_xlfn.XLOOKUP(Tool_Austria!$D19,'AveragePrices&amp;Codes'!$A:$A,'AveragePrices&amp;Codes'!$B:$B),AGRIBALYSE_Cooked!$C:$C,AGRIBALYSE_Cooked!Z:Z)*$E19),"")</f>
        <v>1.3101092415555553E-2</v>
      </c>
      <c r="W19">
        <f>IFERROR(IF($F19="Raw",_xlfn.XLOOKUP(_xlfn.XLOOKUP(Tool_Austria!$D19,'AveragePrices&amp;Codes'!$A:$A,'AveragePrices&amp;Codes'!$B:$B),AGRIBALYSE_Raw!$B:$B,AGRIBALYSE_Raw!Z:Z)*$E19,_xlfn.XLOOKUP(_xlfn.XLOOKUP(Tool_Austria!$D19,'AveragePrices&amp;Codes'!$A:$A,'AveragePrices&amp;Codes'!$B:$B),AGRIBALYSE_Cooked!$C:$C,AGRIBALYSE_Cooked!AA:AA)*$E19),"")</f>
        <v>6.5007511006666663</v>
      </c>
      <c r="X19">
        <f>IFERROR(IF($F19="Raw",_xlfn.XLOOKUP(_xlfn.XLOOKUP(Tool_Austria!$D19,'AveragePrices&amp;Codes'!$A:$A,'AveragePrices&amp;Codes'!$B:$B),AGRIBALYSE_Raw!$B:$B,AGRIBALYSE_Raw!AA:AA)*$E19,_xlfn.XLOOKUP(_xlfn.XLOOKUP(Tool_Austria!$D19,'AveragePrices&amp;Codes'!$A:$A,'AveragePrices&amp;Codes'!$B:$B),AGRIBALYSE_Cooked!$C:$C,AGRIBALYSE_Cooked!AB:AB)*$E19),"")</f>
        <v>17.031906918888883</v>
      </c>
      <c r="Y19">
        <f>IFERROR(IF($F19="Raw",_xlfn.XLOOKUP(_xlfn.XLOOKUP(Tool_Austria!$D19,'AveragePrices&amp;Codes'!$A:$A,'AveragePrices&amp;Codes'!$B:$B),AGRIBALYSE_Raw!$B:$B,AGRIBALYSE_Raw!AB:AB)*$E19,_xlfn.XLOOKUP(_xlfn.XLOOKUP(Tool_Austria!$D19,'AveragePrices&amp;Codes'!$A:$A,'AveragePrices&amp;Codes'!$B:$B),AGRIBALYSE_Cooked!$C:$C,AGRIBALYSE_Cooked!AC:AC)*$E19),"")</f>
        <v>8.1872575864444436E-2</v>
      </c>
      <c r="Z19">
        <f>IFERROR(IF($F19="Raw",_xlfn.XLOOKUP(_xlfn.XLOOKUP(Tool_Austria!$D19,'AveragePrices&amp;Codes'!$A:$A,'AveragePrices&amp;Codes'!$B:$B),AGRIBALYSE_Raw!$B:$B,AGRIBALYSE_Raw!AC:AC)*$E19,_xlfn.XLOOKUP(_xlfn.XLOOKUP(Tool_Austria!$D19,'AveragePrices&amp;Codes'!$A:$A,'AveragePrices&amp;Codes'!$B:$B),AGRIBALYSE_Cooked!$C:$C,AGRIBALYSE_Cooked!AD:AD)*$E19),"")</f>
        <v>1.7049845508888888</v>
      </c>
      <c r="AA19">
        <f>IFERROR(IF($F19="Raw",_xlfn.XLOOKUP(_xlfn.XLOOKUP(Tool_Austria!$D19,'AveragePrices&amp;Codes'!$A:$A,'AveragePrices&amp;Codes'!$B:$B),AGRIBALYSE_Raw!$B:$B,AGRIBALYSE_Raw!AD:AD)*$E19,_xlfn.XLOOKUP(_xlfn.XLOOKUP(Tool_Austria!$D19,'AveragePrices&amp;Codes'!$A:$A,'AveragePrices&amp;Codes'!$B:$B),AGRIBALYSE_Cooked!$C:$C,AGRIBALYSE_Cooked!AE:AE)*$E19),"")</f>
        <v>7.2285663371111107E-7</v>
      </c>
      <c r="AB19" cm="1">
        <f t="array" ref="AB19">IFERROR(_xlfn.XLOOKUP(Tool_Austria!$F19&amp;$E$2,'Cooking methods'!$A:$A&amp;'Cooking methods'!$B:$B,'Cooking methods'!C:C)*$E19,"")</f>
        <v>2.2522024567333331E-2</v>
      </c>
      <c r="AC19" cm="1">
        <f t="array" ref="AC19">IFERROR(_xlfn.XLOOKUP(Tool_Austria!$F19&amp;$E$2,'Cooking methods'!$A:$A&amp;'Cooking methods'!$B:$B,'Cooking methods'!D:D)*$E19,"")</f>
        <v>4.1989621417633326E-10</v>
      </c>
      <c r="AD19" cm="1">
        <f t="array" ref="AD19">IFERROR(_xlfn.XLOOKUP(Tool_Austria!$F19&amp;$E$2,'Cooking methods'!$A:$A&amp;'Cooking methods'!$B:$B,'Cooking methods'!E:E)*$E19,"")</f>
        <v>1.5343792433333331E-2</v>
      </c>
      <c r="AE19" cm="1">
        <f t="array" ref="AE19">IFERROR(_xlfn.XLOOKUP(Tool_Austria!$F19&amp;$E$2,'Cooking methods'!$A:$A&amp;'Cooking methods'!$B:$B,'Cooking methods'!F:F)*$E19,"")</f>
        <v>5.0613351246999996E-5</v>
      </c>
      <c r="AF19" cm="1">
        <f t="array" ref="AF19">IFERROR(_xlfn.XLOOKUP(Tool_Austria!$F19&amp;$E$2,'Cooking methods'!$A:$A&amp;'Cooking methods'!$B:$B,'Cooking methods'!G:G)*$E19,"")</f>
        <v>2.9501396242666663E-10</v>
      </c>
      <c r="AG19" cm="1">
        <f t="array" ref="AG19">IFERROR(_xlfn.XLOOKUP(Tool_Austria!$F19&amp;$E$2,'Cooking methods'!$A:$A&amp;'Cooking methods'!$B:$B,'Cooking methods'!H:H)*$E19,"")</f>
        <v>1.7747950641599999E-10</v>
      </c>
      <c r="AH19" cm="1">
        <f t="array" ref="AH19">IFERROR(_xlfn.XLOOKUP(Tool_Austria!$F19&amp;$E$2,'Cooking methods'!$A:$A&amp;'Cooking methods'!$B:$B,'Cooking methods'!I:I)*$E19,"")</f>
        <v>4.2472451518866665E-11</v>
      </c>
      <c r="AI19" cm="1">
        <f t="array" ref="AI19">IFERROR(_xlfn.XLOOKUP(Tool_Austria!$F19&amp;$E$2,'Cooking methods'!$A:$A&amp;'Cooking methods'!$B:$B,'Cooking methods'!J:J)*$E19,"")</f>
        <v>1.0074491984833332E-4</v>
      </c>
      <c r="AJ19" cm="1">
        <f t="array" ref="AJ19">IFERROR(_xlfn.XLOOKUP(Tool_Austria!$F19&amp;$E$2,'Cooking methods'!$A:$A&amp;'Cooking methods'!$B:$B,'Cooking methods'!K:K)*$E19,"")</f>
        <v>2.1587598751166667E-5</v>
      </c>
      <c r="AK19" cm="1">
        <f t="array" ref="AK19">IFERROR(_xlfn.XLOOKUP(Tool_Austria!$F19&amp;$E$2,'Cooking methods'!$A:$A&amp;'Cooking methods'!$B:$B,'Cooking methods'!L:L)*$E19,"")</f>
        <v>1.9464689456666667E-5</v>
      </c>
      <c r="AL19" cm="1">
        <f t="array" ref="AL19">IFERROR(_xlfn.XLOOKUP(Tool_Austria!$F19&amp;$E$2,'Cooking methods'!$A:$A&amp;'Cooking methods'!$B:$B,'Cooking methods'!M:M)*$E19,"")</f>
        <v>1.429788861583333E-4</v>
      </c>
      <c r="AM19" cm="1">
        <f t="array" ref="AM19">IFERROR(_xlfn.XLOOKUP(Tool_Austria!$F19&amp;$E$2,'Cooking methods'!$A:$A&amp;'Cooking methods'!$B:$B,'Cooking methods'!N:N)*$E19,"")</f>
        <v>7.3471125997333325E-2</v>
      </c>
      <c r="AN19" cm="1">
        <f t="array" ref="AN19">IFERROR(_xlfn.XLOOKUP(Tool_Austria!$F19&amp;$E$2,'Cooking methods'!$A:$A&amp;'Cooking methods'!$B:$B,'Cooking methods'!O:O)*$E19,"")</f>
        <v>5.8931890556666658E-2</v>
      </c>
      <c r="AO19" cm="1">
        <f t="array" ref="AO19">IFERROR(_xlfn.XLOOKUP(Tool_Austria!$F19&amp;$E$2,'Cooking methods'!$A:$A&amp;'Cooking methods'!$B:$B,'Cooking methods'!P:P)*$E19,"")</f>
        <v>1.1524193207333333E-2</v>
      </c>
      <c r="AP19" cm="1">
        <f t="array" ref="AP19">IFERROR(_xlfn.XLOOKUP(Tool_Austria!$F19&amp;$E$2,'Cooking methods'!$A:$A&amp;'Cooking methods'!$B:$B,'Cooking methods'!Q:Q)*$E19,"")</f>
        <v>0.53803138832866648</v>
      </c>
      <c r="AQ19" cm="1">
        <f t="array" ref="AQ19">IFERROR(_xlfn.XLOOKUP(Tool_Austria!$F19&amp;$E$2,'Cooking methods'!$A:$A&amp;'Cooking methods'!$B:$B,'Cooking methods'!R:R)*$E19,"")</f>
        <v>3.8045535058866668E-8</v>
      </c>
      <c r="AR19" cm="1">
        <f t="array" ref="AR19">IFERROR(_xlfn.XLOOKUP(Tool_Austria!$G19&amp;$E$2,'Waste management'!$A:$A&amp;'Waste management'!$B:$B,'Waste management'!C:C)*$E19,"")</f>
        <v>4.7759469999999991E-3</v>
      </c>
      <c r="AS19" cm="1">
        <f t="array" ref="AS19">IFERROR(_xlfn.XLOOKUP(Tool_Austria!$G19&amp;$E$2,'Waste management'!$A:$A&amp;'Waste management'!$B:$B,'Waste management'!D:D)*$E19,"")</f>
        <v>3.2584685299999993E-11</v>
      </c>
      <c r="AT19" cm="1">
        <f t="array" ref="AT19">IFERROR(_xlfn.XLOOKUP(Tool_Austria!$G19&amp;$E$2,'Waste management'!$A:$A&amp;'Waste management'!$B:$B,'Waste management'!E:E)*$E19,"")</f>
        <v>8.7859E-5</v>
      </c>
      <c r="AU19" cm="1">
        <f t="array" ref="AU19">IFERROR(_xlfn.XLOOKUP(Tool_Austria!$G19&amp;$E$2,'Waste management'!$A:$A&amp;'Waste management'!$B:$B,'Waste management'!F:F)*$E19,"")</f>
        <v>1.0235999999999998E-5</v>
      </c>
      <c r="AV19" cm="1">
        <f t="array" ref="AV19">IFERROR(_xlfn.XLOOKUP(Tool_Austria!$G19&amp;$E$2,'Waste management'!$A:$A&amp;'Waste management'!$B:$B,'Waste management'!G:G)*$E19,"")</f>
        <v>9.8773987999999982E-10</v>
      </c>
      <c r="AW19" cm="1">
        <f t="array" ref="AW19">IFERROR(_xlfn.XLOOKUP(Tool_Austria!$G19&amp;$E$2,'Waste management'!$A:$A&amp;'Waste management'!$B:$B,'Waste management'!H:H)*$E19,"")</f>
        <v>3.219657029999999E-11</v>
      </c>
      <c r="AX19" cm="1">
        <f t="array" ref="AX19">IFERROR(_xlfn.XLOOKUP(Tool_Austria!$G19&amp;$E$2,'Waste management'!$A:$A&amp;'Waste management'!$B:$B,'Waste management'!I:I)*$E19,"")</f>
        <v>2.2890852099999999E-11</v>
      </c>
      <c r="AY19" cm="1">
        <f t="array" ref="AY19">IFERROR(_xlfn.XLOOKUP(Tool_Austria!$G19&amp;$E$2,'Waste management'!$A:$A&amp;'Waste management'!$B:$B,'Waste management'!J:J)*$E19,"")</f>
        <v>1.8851299999999999E-4</v>
      </c>
      <c r="AZ19" cm="1">
        <f t="array" ref="AZ19">IFERROR(_xlfn.XLOOKUP(Tool_Austria!$G19&amp;$E$2,'Waste management'!$A:$A&amp;'Waste management'!$B:$B,'Waste management'!K:K)*$E19,"")</f>
        <v>4.5886452599999997E-7</v>
      </c>
      <c r="BA19" cm="1">
        <f t="array" ref="BA19">IFERROR(_xlfn.XLOOKUP(Tool_Austria!$G19&amp;$E$2,'Waste management'!$A:$A&amp;'Waste management'!$B:$B,'Waste management'!L:L)*$E19,"")</f>
        <v>8.2571594199999984E-6</v>
      </c>
      <c r="BB19" cm="1">
        <f t="array" ref="BB19">IFERROR(_xlfn.XLOOKUP(Tool_Austria!$G19&amp;$E$2,'Waste management'!$A:$A&amp;'Waste management'!$B:$B,'Waste management'!M:M)*$E19,"")</f>
        <v>8.3082199999999994E-4</v>
      </c>
      <c r="BC19" cm="1">
        <f t="array" ref="BC19">IFERROR(_xlfn.XLOOKUP(Tool_Austria!$G19&amp;$E$2,'Waste management'!$A:$A&amp;'Waste management'!$B:$B,'Waste management'!N:N)*$E19,"")</f>
        <v>0.71439944199999994</v>
      </c>
      <c r="BD19" cm="1">
        <f t="array" ref="BD19">IFERROR(_xlfn.XLOOKUP(Tool_Austria!$G19&amp;$E$2,'Waste management'!$A:$A&amp;'Waste management'!$B:$B,'Waste management'!O:O)*$E19,"")</f>
        <v>4.5551052999999994E-2</v>
      </c>
      <c r="BE19" cm="1">
        <f t="array" ref="BE19">IFERROR(_xlfn.XLOOKUP(Tool_Austria!$G19&amp;$E$2,'Waste management'!$A:$A&amp;'Waste management'!$B:$B,'Waste management'!P:P)*$E19,"")</f>
        <v>9.8350899999999982E-4</v>
      </c>
      <c r="BF19" cm="1">
        <f t="array" ref="BF19">IFERROR(_xlfn.XLOOKUP(Tool_Austria!$G19&amp;$E$2,'Waste management'!$A:$A&amp;'Waste management'!$B:$B,'Waste management'!Q:Q)*$E19,"")</f>
        <v>2.8625826999999996E-2</v>
      </c>
      <c r="BG19" cm="1">
        <f t="array" ref="BG19">IFERROR(_xlfn.XLOOKUP(Tool_Austria!$G19&amp;$E$2,'Waste management'!$A:$A&amp;'Waste management'!$B:$B,'Waste management'!R:R)*$E19,"")</f>
        <v>9.3028179999999989E-9</v>
      </c>
      <c r="BH19">
        <f>IFERROR((L19+AR19+AB19)*_xlfn.XLOOKUP(Tool_Austria!BH$4,Monetization_Factors!$A:$A,Monetization_Factors!$D:$D),"")</f>
        <v>2.9096955316042426E-2</v>
      </c>
      <c r="BI19">
        <f>IFERROR((M19+AS19+AC19)*_xlfn.XLOOKUP(Tool_Austria!BI$4,Monetization_Factors!$A:$A,Monetization_Factors!$D:$D),"")</f>
        <v>1.6667810272608811E-7</v>
      </c>
      <c r="BJ19">
        <f>IFERROR((N19+AT19+AD19)*_xlfn.XLOOKUP(Tool_Austria!BJ$4,Monetization_Factors!$A:$A,Monetization_Factors!$D:$D),"")</f>
        <v>6.0048371874066573E-5</v>
      </c>
      <c r="BK19">
        <f>IFERROR((O19+AU19+AE19)*_xlfn.XLOOKUP(Tool_Austria!BK$4,Monetization_Factors!$A:$A,Monetization_Factors!$D:$D),"")</f>
        <v>1.188854895100641E-3</v>
      </c>
      <c r="BL19">
        <f>IFERROR((P19+AV19+AF19)*_xlfn.XLOOKUP(Tool_Austria!BL$4,Monetization_Factors!$A:$A,Monetization_Factors!$D:$D),"")</f>
        <v>2.3784839946332858E-2</v>
      </c>
      <c r="BM19">
        <f>IFERROR((Q19+AW19+AG19)*_xlfn.XLOOKUP(Tool_Austria!BM$4,Monetization_Factors!$A:$A,Monetization_Factors!$D:$D),"")</f>
        <v>6.5107545927931823E-4</v>
      </c>
      <c r="BN19">
        <f>IFERROR((R19+AX19+AH19)*_xlfn.XLOOKUP(Tool_Austria!BN$4,Monetization_Factors!$A:$A,Monetization_Factors!$D:$D),"")</f>
        <v>3.4409243118806697E-4</v>
      </c>
      <c r="BO19">
        <f>IFERROR((S19+AY19+AI19)*_xlfn.XLOOKUP(Tool_Austria!BO$4,Monetization_Factors!$A:$A,Monetization_Factors!$D:$D),"")</f>
        <v>1.4522874931167523E-3</v>
      </c>
      <c r="BP19">
        <f>IFERROR((T19+AZ19+AJ19)*_xlfn.XLOOKUP(Tool_Austria!BP$4,Monetization_Factors!$A:$A,Monetization_Factors!$D:$D),"")</f>
        <v>1.8635247007447932E-4</v>
      </c>
      <c r="BQ19">
        <f>IFERROR((U19+BA19+AK19)*_xlfn.XLOOKUP(Tool_Austria!BQ$4,Monetization_Factors!$A:$A,Monetization_Factors!$D:$D),"")</f>
        <v>5.5582669719475512E-3</v>
      </c>
      <c r="BR19" t="str">
        <f>IFERROR((V19+BB19+AL19)*_xlfn.XLOOKUP(Tool_Austria!BR$4,Monetization_Factors!$A:$A,Monetization_Factors!$D:$D),"")</f>
        <v/>
      </c>
      <c r="BS19">
        <f>IFERROR((W19+BC19+AM19)*_xlfn.XLOOKUP(Tool_Austria!BS$4,Monetization_Factors!$A:$A,Monetization_Factors!$D:$D),"")</f>
        <v>3.5468422385915514E-4</v>
      </c>
      <c r="BT19">
        <f>IFERROR((X19+BD19+AN19)*_xlfn.XLOOKUP(Tool_Austria!BT$4,Monetization_Factors!$A:$A,Monetization_Factors!$D:$D),"")</f>
        <v>3.8158052300823653E-3</v>
      </c>
      <c r="BU19">
        <f>IFERROR((Y19+BE19+AO19)*_xlfn.XLOOKUP(Tool_Austria!BU$4,Monetization_Factors!$A:$A,Monetization_Factors!$D:$D),"")</f>
        <v>5.997797894706393E-4</v>
      </c>
      <c r="BV19">
        <f>IFERROR((Z19+BF19+AP19)*_xlfn.XLOOKUP(Tool_Austria!BV$4,Monetization_Factors!$A:$A,Monetization_Factors!$D:$D),"")</f>
        <v>3.7511172457951433E-3</v>
      </c>
      <c r="BW19">
        <f>IFERROR((AA19+BG19+AQ19)*_xlfn.XLOOKUP(Tool_Austria!BW$4,Monetization_Factors!$A:$A,Monetization_Factors!$D:$D),"")</f>
        <v>1.6090504454423076E-6</v>
      </c>
      <c r="BX19" s="38" cm="1">
        <f t="array" ref="BX19">IFERROR(_xlfn.IFS(I19&lt;&gt;0,I19*E19,I19="",J19*E19),"")</f>
        <v>0.23050179048846151</v>
      </c>
      <c r="BY19" s="38">
        <f t="shared" si="30"/>
        <v>7.0845935572711627E-2</v>
      </c>
      <c r="BZ19" s="38">
        <f t="shared" si="31"/>
        <v>0.3013477260611731</v>
      </c>
      <c r="CA19" s="38">
        <f t="shared" si="32"/>
        <v>4.636118862479586E-4</v>
      </c>
      <c r="CB19">
        <f t="shared" si="33"/>
        <v>0.22364919804511105</v>
      </c>
      <c r="CC19">
        <f t="shared" si="0"/>
        <v>4.1637218294763321E-9</v>
      </c>
      <c r="CD19">
        <f t="shared" si="1"/>
        <v>3.9345452409999995E-2</v>
      </c>
      <c r="CE19">
        <f t="shared" si="2"/>
        <v>7.8541034530255538E-4</v>
      </c>
      <c r="CF19">
        <f t="shared" si="3"/>
        <v>2.3825963896871108E-8</v>
      </c>
      <c r="CG19">
        <f t="shared" si="4"/>
        <v>3.1352803122715549E-9</v>
      </c>
      <c r="CH19">
        <f t="shared" si="5"/>
        <v>2.9930415498553327E-10</v>
      </c>
      <c r="CI19">
        <f t="shared" si="6"/>
        <v>3.3169405706261102E-3</v>
      </c>
      <c r="CJ19">
        <f t="shared" si="7"/>
        <v>7.6393020109388884E-5</v>
      </c>
      <c r="CK19">
        <f t="shared" si="8"/>
        <v>1.3587663642099998E-3</v>
      </c>
      <c r="CL19">
        <f t="shared" si="9"/>
        <v>1.4074893301713886E-2</v>
      </c>
      <c r="CM19">
        <f t="shared" si="10"/>
        <v>7.2886216686639997</v>
      </c>
      <c r="CN19">
        <f t="shared" si="11"/>
        <v>17.136389862445551</v>
      </c>
      <c r="CO19">
        <f t="shared" si="12"/>
        <v>9.4380278071777762E-2</v>
      </c>
      <c r="CP19">
        <f t="shared" si="13"/>
        <v>2.271641766217555</v>
      </c>
      <c r="CQ19">
        <f t="shared" si="14"/>
        <v>7.7020498676997776E-7</v>
      </c>
      <c r="CR19">
        <f t="shared" si="34"/>
        <v>3.4407568930017082E-4</v>
      </c>
      <c r="CS19">
        <f t="shared" si="15"/>
        <v>6.4057258915020497E-12</v>
      </c>
      <c r="CT19">
        <f t="shared" si="16"/>
        <v>6.0531465246153838E-5</v>
      </c>
      <c r="CU19">
        <f t="shared" si="17"/>
        <v>1.2083236081577775E-6</v>
      </c>
      <c r="CV19">
        <f t="shared" si="18"/>
        <v>3.6655329072109396E-11</v>
      </c>
      <c r="CW19">
        <f t="shared" si="19"/>
        <v>4.8235081727254691E-12</v>
      </c>
      <c r="CX19">
        <f t="shared" si="20"/>
        <v>4.604679307469743E-13</v>
      </c>
      <c r="CY19">
        <f t="shared" si="21"/>
        <v>5.1029854932709386E-6</v>
      </c>
      <c r="CZ19">
        <f t="shared" si="22"/>
        <v>1.1752772324521366E-7</v>
      </c>
      <c r="DA19">
        <f t="shared" si="23"/>
        <v>2.0904097910923075E-6</v>
      </c>
      <c r="DB19">
        <f t="shared" si="24"/>
        <v>2.1653682002636749E-5</v>
      </c>
      <c r="DC19">
        <f t="shared" si="25"/>
        <v>1.1213264105636923E-2</v>
      </c>
      <c r="DD19">
        <f t="shared" si="26"/>
        <v>2.6363676711454693E-2</v>
      </c>
      <c r="DE19">
        <f t="shared" si="27"/>
        <v>1.4520042780273503E-4</v>
      </c>
      <c r="DF19">
        <f t="shared" si="28"/>
        <v>3.4948334864885462E-3</v>
      </c>
      <c r="DG19">
        <f t="shared" si="29"/>
        <v>1.1849307488768889E-9</v>
      </c>
      <c r="DH19" s="5">
        <f>IFERROR(((((L19+AB19)*(1/$H19))+AR19)/$F$2)/($B$2*('CAR.CAP_per person'!B$2)/(_xlfn.XLOOKUP($E$2,EU_countries_GDP!$A$2:$A$29,EU_countries_GDP!$E$2:$E$29))),"")</f>
        <v>3.3570467241981233E-2</v>
      </c>
      <c r="DI19" s="5">
        <f>IFERROR(((((M19+AC19)*(1/$H19))+AS19)/$F$2)/($B$2*('CAR.CAP_per person'!C$2)/(_xlfn.XLOOKUP($E$2,EU_countries_GDP!$A$2:$A$29,EU_countries_GDP!$E$2:$E$29))),"")</f>
        <v>7.9852397092823417E-6</v>
      </c>
      <c r="DJ19" s="5">
        <f>IFERROR(((((N19+AD19)*(1/$H19))+AT19)/$F$2)/($B$2*('CAR.CAP_per person'!D$2)/(_xlfn.XLOOKUP($E$2,EU_countries_GDP!$A$2:$A$29,EU_countries_GDP!$E$2:$E$29))),"")</f>
        <v>7.7610605641181815E-5</v>
      </c>
      <c r="DK19" s="5">
        <f>IFERROR(((((O19+AE19)*(1/$H19))+AU19)/$F$2)/($B$2*('CAR.CAP_per person'!E$2)/(_xlfn.XLOOKUP($E$2,EU_countries_GDP!$A$2:$A$29,EU_countries_GDP!$E$2:$E$29))),"")</f>
        <v>1.9891800836052114E-3</v>
      </c>
      <c r="DL19" s="5">
        <f>IFERROR(((((P19+AF19)*(1/$H19))+AV19)/$F$2)/($B$2*('CAR.CAP_per person'!F$2)/(_xlfn.XLOOKUP($E$2,EU_countries_GDP!$A$2:$A$29,EU_countries_GDP!$E$2:$E$29))),"")</f>
        <v>4.633453644008495E-2</v>
      </c>
      <c r="DM19" s="5">
        <f>IFERROR(((((Q19+AG19)*(1/$H19))+AW19)/$F$2)/($B$2*('CAR.CAP_per person'!G$2)/(_xlfn.XLOOKUP($E$2,EU_countries_GDP!$A$2:$A$29,EU_countries_GDP!$E$2:$E$29))),"")</f>
        <v>3.3670560609623075E-3</v>
      </c>
      <c r="DN19" s="5">
        <f>IFERROR(((((R19+AH19)*(1/$H19))+AX19)/$F$2)/($B$2*('CAR.CAP_per person'!H$2)/(_xlfn.XLOOKUP($E$2,EU_countries_GDP!$A$2:$A$29,EU_countries_GDP!$E$2:$E$29))),"")</f>
        <v>7.1051159415904571E-5</v>
      </c>
      <c r="DO19" s="5">
        <f>IFERROR(((((S19+AI19)*(1/$H19))+AY19)/$F$2)/($B$2*('CAR.CAP_per person'!I$2)/(_xlfn.XLOOKUP($E$2,EU_countries_GDP!$A$2:$A$29,EU_countries_GDP!$E$2:$E$29))),"")</f>
        <v>3.2779275919919025E-3</v>
      </c>
      <c r="DP19" s="5">
        <f>IFERROR(((((T19+AJ19)*(1/$H19))+AZ19)/$F$2)/($B$2*('CAR.CAP_per person'!J$2)/(_xlfn.XLOOKUP($E$2,EU_countries_GDP!$A$2:$A$29,EU_countries_GDP!$E$2:$E$29))),"")</f>
        <v>1.3625521379495981E-2</v>
      </c>
      <c r="DQ19" s="5">
        <f>IFERROR(((((U19+AK19)*(1/$H19))+BA19)/$F$2)/($B$2*('CAR.CAP_per person'!K$2)/(_xlfn.XLOOKUP($E$2,EU_countries_GDP!$A$2:$A$29,EU_countries_GDP!$E$2:$E$29))),"")</f>
        <v>7.0193894864609601E-3</v>
      </c>
      <c r="DR19" s="5">
        <f>IFERROR(((((V19+AL19)*(1/$H19))+BB19)/$F$2)/($B$2*('CAR.CAP_per person'!L$2)/(_xlfn.XLOOKUP($E$2,EU_countries_GDP!$A$2:$A$29,EU_countries_GDP!$E$2:$E$29))),"")</f>
        <v>2.2693198736561237E-3</v>
      </c>
      <c r="DS19" s="5">
        <f>IFERROR(((((W19+AM19)*(1/$H19))+BC19)/$F$2)/($B$2*('CAR.CAP_per person'!M$2)/(_xlfn.XLOOKUP($E$2,EU_countries_GDP!$A$2:$A$29,EU_countries_GDP!$E$2:$E$29))),"")</f>
        <v>5.2940255486427001E-2</v>
      </c>
      <c r="DT19" s="5">
        <f>IFERROR(((((X19+AN19)*(1/$H19))+BD19)/$F$2)/($B$2*('CAR.CAP_per person'!N$2)/(_xlfn.XLOOKUP($E$2,EU_countries_GDP!$A$2:$A$29,EU_countries_GDP!$E$2:$E$29))),"")</f>
        <v>1.3993462989301482</v>
      </c>
      <c r="DU19" s="5">
        <f>IFERROR(((((Y19+AO19)*(1/$H19))+BE19)/$F$2)/($B$2*('CAR.CAP_per person'!O$2)/(_xlfn.XLOOKUP($E$2,EU_countries_GDP!$A$2:$A$29,EU_countries_GDP!$E$2:$E$29))),"")</f>
        <v>5.3562103715218553E-4</v>
      </c>
      <c r="DV19" s="5">
        <f>IFERROR(((((Z19+AP19)*(1/$H19))+BF19)/$F$2)/($B$2*('CAR.CAP_per person'!P$2)/(_xlfn.XLOOKUP($E$2,EU_countries_GDP!$A$2:$A$29,EU_countries_GDP!$E$2:$E$29))),"")</f>
        <v>1.0445065633769721E-2</v>
      </c>
      <c r="DW19" s="5">
        <f>IFERROR(((((AA19+AQ19)*(1/$H19))+BG19)/$F$2)/($B$2*('CAR.CAP_per person'!Q$2)/(_xlfn.XLOOKUP($E$2,EU_countries_GDP!$A$2:$A$29,EU_countries_GDP!$E$2:$E$29))),"")</f>
        <v>3.6098681769094359E-3</v>
      </c>
    </row>
    <row r="20" spans="1:127">
      <c r="A20" t="s">
        <v>193</v>
      </c>
      <c r="B20" t="str">
        <f>_xlfn.XLOOKUP(D20,Table5[Ingredient],Table5[Category],"",FALSE)</f>
        <v>Dairy products</v>
      </c>
      <c r="C20" s="33" t="s">
        <v>177</v>
      </c>
      <c r="D20" s="33" t="s">
        <v>183</v>
      </c>
      <c r="E20" s="33">
        <v>8.5299999999999987E-2</v>
      </c>
      <c r="F20" s="33" t="s">
        <v>182</v>
      </c>
      <c r="G20" s="33" t="s">
        <v>180</v>
      </c>
      <c r="H20" s="91">
        <f>Dataset_AT!R17</f>
        <v>0.14706896551724136</v>
      </c>
      <c r="I20" s="33"/>
      <c r="J20" s="37">
        <f>IFERROR(INDEX('AveragePrices&amp;Codes'!G:AG, MATCH($D20, 'AveragePrices&amp;Codes'!$A:$A, 0), MATCH(Tool_Austria!$E$2, 'AveragePrices&amp;Codes'!$G$1:$AG$1, 0)),"")</f>
        <v>0.51222692307692297</v>
      </c>
      <c r="K20" s="37">
        <f>IFERROR(E20/(_xlfn.XLOOKUP(A20,Dataset_AT!$V$2:$V$9,Dataset_AT!$W$2:$W$9)),"")</f>
        <v>1.3539682539682539E-3</v>
      </c>
      <c r="L20">
        <f>IFERROR(IF($F20="Raw",_xlfn.XLOOKUP(_xlfn.XLOOKUP(Tool_Austria!$D20,'AveragePrices&amp;Codes'!$A:$A,'AveragePrices&amp;Codes'!$B:$B),AGRIBALYSE_Raw!$B:$B,AGRIBALYSE_Raw!O:O)*$E20,_xlfn.XLOOKUP(_xlfn.XLOOKUP(Tool_Austria!$D20,'AveragePrices&amp;Codes'!$A:$A,'AveragePrices&amp;Codes'!$B:$B),AGRIBALYSE_Cooked!$C:$C,AGRIBALYSE_Cooked!P:P)*$E20),"")</f>
        <v>0.13072447677894736</v>
      </c>
      <c r="M20">
        <f>IFERROR(IF($F20="Raw",_xlfn.XLOOKUP(_xlfn.XLOOKUP(Tool_Austria!$D20,'AveragePrices&amp;Codes'!$A:$A,'AveragePrices&amp;Codes'!$B:$B),AGRIBALYSE_Raw!$B:$B,AGRIBALYSE_Raw!P:P)*$E20,_xlfn.XLOOKUP(_xlfn.XLOOKUP(Tool_Austria!$D20,'AveragePrices&amp;Codes'!$A:$A,'AveragePrices&amp;Codes'!$B:$B),AGRIBALYSE_Cooked!$C:$C,AGRIBALYSE_Cooked!Q:Q)*$E20),"")</f>
        <v>2.0474192658947367E-9</v>
      </c>
      <c r="N20">
        <f>IFERROR(IF($F20="Raw",_xlfn.XLOOKUP(_xlfn.XLOOKUP(Tool_Austria!$D20,'AveragePrices&amp;Codes'!$A:$A,'AveragePrices&amp;Codes'!$B:$B),AGRIBALYSE_Raw!$B:$B,AGRIBALYSE_Raw!Q:Q)*$E20,_xlfn.XLOOKUP(_xlfn.XLOOKUP(Tool_Austria!$D20,'AveragePrices&amp;Codes'!$A:$A,'AveragePrices&amp;Codes'!$B:$B),AGRIBALYSE_Cooked!$C:$C,AGRIBALYSE_Cooked!R:R)*$E20),"")</f>
        <v>1.2143588143157894E-2</v>
      </c>
      <c r="O20">
        <f>IFERROR(IF($F20="Raw",_xlfn.XLOOKUP(_xlfn.XLOOKUP(Tool_Austria!$D20,'AveragePrices&amp;Codes'!$A:$A,'AveragePrices&amp;Codes'!$B:$B),AGRIBALYSE_Raw!$B:$B,AGRIBALYSE_Raw!R:R)*$E20,_xlfn.XLOOKUP(_xlfn.XLOOKUP(Tool_Austria!$D20,'AveragePrices&amp;Codes'!$A:$A,'AveragePrices&amp;Codes'!$B:$B),AGRIBALYSE_Cooked!$C:$C,AGRIBALYSE_Cooked!S:S)*$E20),"")</f>
        <v>2.7290307347368418E-4</v>
      </c>
      <c r="P20">
        <f>IFERROR(IF($F20="Raw",_xlfn.XLOOKUP(_xlfn.XLOOKUP(Tool_Austria!$D20,'AveragePrices&amp;Codes'!$A:$A,'AveragePrices&amp;Codes'!$B:$B),AGRIBALYSE_Raw!$B:$B,AGRIBALYSE_Raw!S:S)*$E20,_xlfn.XLOOKUP(_xlfn.XLOOKUP(Tool_Austria!$D20,'AveragePrices&amp;Codes'!$A:$A,'AveragePrices&amp;Codes'!$B:$B),AGRIBALYSE_Cooked!$C:$C,AGRIBALYSE_Cooked!T:T)*$E20),"")</f>
        <v>1.0838392191578946E-8</v>
      </c>
      <c r="Q20">
        <f>IFERROR(IF($F20="Raw",_xlfn.XLOOKUP(_xlfn.XLOOKUP(Tool_Austria!$D20,'AveragePrices&amp;Codes'!$A:$A,'AveragePrices&amp;Codes'!$B:$B),AGRIBALYSE_Raw!$B:$B,AGRIBALYSE_Raw!T:T)*$E20,_xlfn.XLOOKUP(_xlfn.XLOOKUP(Tool_Austria!$D20,'AveragePrices&amp;Codes'!$A:$A,'AveragePrices&amp;Codes'!$B:$B),AGRIBALYSE_Cooked!$C:$C,AGRIBALYSE_Cooked!U:U)*$E20),"")</f>
        <v>1.5338986302105263E-9</v>
      </c>
      <c r="R20">
        <f>IFERROR(IF($F20="Raw",_xlfn.XLOOKUP(_xlfn.XLOOKUP(Tool_Austria!$D20,'AveragePrices&amp;Codes'!$A:$A,'AveragePrices&amp;Codes'!$B:$B),AGRIBALYSE_Raw!$B:$B,AGRIBALYSE_Raw!U:U)*$E20,_xlfn.XLOOKUP(_xlfn.XLOOKUP(Tool_Austria!$D20,'AveragePrices&amp;Codes'!$A:$A,'AveragePrices&amp;Codes'!$B:$B),AGRIBALYSE_Cooked!$C:$C,AGRIBALYSE_Cooked!V:V)*$E20),"")</f>
        <v>6.4018977986315777E-11</v>
      </c>
      <c r="S20">
        <f>IFERROR(IF($F20="Raw",_xlfn.XLOOKUP(_xlfn.XLOOKUP(Tool_Austria!$D20,'AveragePrices&amp;Codes'!$A:$A,'AveragePrices&amp;Codes'!$B:$B),AGRIBALYSE_Raw!$B:$B,AGRIBALYSE_Raw!V:V)*$E20,_xlfn.XLOOKUP(_xlfn.XLOOKUP(Tool_Austria!$D20,'AveragePrices&amp;Codes'!$A:$A,'AveragePrices&amp;Codes'!$B:$B),AGRIBALYSE_Cooked!$C:$C,AGRIBALYSE_Cooked!W:W)*$E20),"")</f>
        <v>1.4506955735789473E-3</v>
      </c>
      <c r="T20">
        <f>IFERROR(IF($F20="Raw",_xlfn.XLOOKUP(_xlfn.XLOOKUP(Tool_Austria!$D20,'AveragePrices&amp;Codes'!$A:$A,'AveragePrices&amp;Codes'!$B:$B),AGRIBALYSE_Raw!$B:$B,AGRIBALYSE_Raw!W:W)*$E20,_xlfn.XLOOKUP(_xlfn.XLOOKUP(Tool_Austria!$D20,'AveragePrices&amp;Codes'!$A:$A,'AveragePrices&amp;Codes'!$B:$B),AGRIBALYSE_Cooked!$C:$C,AGRIBALYSE_Cooked!X:X)*$E20),"")</f>
        <v>1.1102486378947368E-5</v>
      </c>
      <c r="U20">
        <f>IFERROR(IF($F20="Raw",_xlfn.XLOOKUP(_xlfn.XLOOKUP(Tool_Austria!$D20,'AveragePrices&amp;Codes'!$A:$A,'AveragePrices&amp;Codes'!$B:$B),AGRIBALYSE_Raw!$B:$B,AGRIBALYSE_Raw!X:X)*$E20,_xlfn.XLOOKUP(_xlfn.XLOOKUP(Tool_Austria!$D20,'AveragePrices&amp;Codes'!$A:$A,'AveragePrices&amp;Codes'!$B:$B),AGRIBALYSE_Cooked!$C:$C,AGRIBALYSE_Cooked!Y:Y)*$E20),"")</f>
        <v>3.9164047593684203E-4</v>
      </c>
      <c r="V20">
        <f>IFERROR(IF($F20="Raw",_xlfn.XLOOKUP(_xlfn.XLOOKUP(Tool_Austria!$D20,'AveragePrices&amp;Codes'!$A:$A,'AveragePrices&amp;Codes'!$B:$B),AGRIBALYSE_Raw!$B:$B,AGRIBALYSE_Raw!Y:Y)*$E20,_xlfn.XLOOKUP(_xlfn.XLOOKUP(Tool_Austria!$D20,'AveragePrices&amp;Codes'!$A:$A,'AveragePrices&amp;Codes'!$B:$B),AGRIBALYSE_Cooked!$C:$C,AGRIBALYSE_Cooked!Z:Z)*$E20),"")</f>
        <v>6.2043197431578935E-3</v>
      </c>
      <c r="W20">
        <f>IFERROR(IF($F20="Raw",_xlfn.XLOOKUP(_xlfn.XLOOKUP(Tool_Austria!$D20,'AveragePrices&amp;Codes'!$A:$A,'AveragePrices&amp;Codes'!$B:$B),AGRIBALYSE_Raw!$B:$B,AGRIBALYSE_Raw!Z:Z)*$E20,_xlfn.XLOOKUP(_xlfn.XLOOKUP(Tool_Austria!$D20,'AveragePrices&amp;Codes'!$A:$A,'AveragePrices&amp;Codes'!$B:$B),AGRIBALYSE_Cooked!$C:$C,AGRIBALYSE_Cooked!AA:AA)*$E20),"")</f>
        <v>1.5054226169473681</v>
      </c>
      <c r="X20">
        <f>IFERROR(IF($F20="Raw",_xlfn.XLOOKUP(_xlfn.XLOOKUP(Tool_Austria!$D20,'AveragePrices&amp;Codes'!$A:$A,'AveragePrices&amp;Codes'!$B:$B),AGRIBALYSE_Raw!$B:$B,AGRIBALYSE_Raw!AA:AA)*$E20,_xlfn.XLOOKUP(_xlfn.XLOOKUP(Tool_Austria!$D20,'AveragePrices&amp;Codes'!$A:$A,'AveragePrices&amp;Codes'!$B:$B),AGRIBALYSE_Cooked!$C:$C,AGRIBALYSE_Cooked!AB:AB)*$E20),"")</f>
        <v>5.7298312202105262</v>
      </c>
      <c r="Y20">
        <f>IFERROR(IF($F20="Raw",_xlfn.XLOOKUP(_xlfn.XLOOKUP(Tool_Austria!$D20,'AveragePrices&amp;Codes'!$A:$A,'AveragePrices&amp;Codes'!$B:$B),AGRIBALYSE_Raw!$B:$B,AGRIBALYSE_Raw!AB:AB)*$E20,_xlfn.XLOOKUP(_xlfn.XLOOKUP(Tool_Austria!$D20,'AveragePrices&amp;Codes'!$A:$A,'AveragePrices&amp;Codes'!$B:$B),AGRIBALYSE_Cooked!$C:$C,AGRIBALYSE_Cooked!AC:AC)*$E20),"")</f>
        <v>1.5644790393684209E-2</v>
      </c>
      <c r="Z20">
        <f>IFERROR(IF($F20="Raw",_xlfn.XLOOKUP(_xlfn.XLOOKUP(Tool_Austria!$D20,'AveragePrices&amp;Codes'!$A:$A,'AveragePrices&amp;Codes'!$B:$B),AGRIBALYSE_Raw!$B:$B,AGRIBALYSE_Raw!AC:AC)*$E20,_xlfn.XLOOKUP(_xlfn.XLOOKUP(Tool_Austria!$D20,'AveragePrices&amp;Codes'!$A:$A,'AveragePrices&amp;Codes'!$B:$B),AGRIBALYSE_Cooked!$C:$C,AGRIBALYSE_Cooked!AD:AD)*$E20),"")</f>
        <v>0.7700991208631579</v>
      </c>
      <c r="AA20">
        <f>IFERROR(IF($F20="Raw",_xlfn.XLOOKUP(_xlfn.XLOOKUP(Tool_Austria!$D20,'AveragePrices&amp;Codes'!$A:$A,'AveragePrices&amp;Codes'!$B:$B),AGRIBALYSE_Raw!$B:$B,AGRIBALYSE_Raw!AD:AD)*$E20,_xlfn.XLOOKUP(_xlfn.XLOOKUP(Tool_Austria!$D20,'AveragePrices&amp;Codes'!$A:$A,'AveragePrices&amp;Codes'!$B:$B),AGRIBALYSE_Cooked!$C:$C,AGRIBALYSE_Cooked!AE:AE)*$E20),"")</f>
        <v>3.0173006481052626E-7</v>
      </c>
      <c r="AB20" cm="1">
        <f t="array" ref="AB20">IFERROR(_xlfn.XLOOKUP(Tool_Austria!$F20&amp;$E$2,'Cooking methods'!$A:$A&amp;'Cooking methods'!$B:$B,'Cooking methods'!C:C)*$E20,"")</f>
        <v>2.2522024567333331E-2</v>
      </c>
      <c r="AC20" cm="1">
        <f t="array" ref="AC20">IFERROR(_xlfn.XLOOKUP(Tool_Austria!$F20&amp;$E$2,'Cooking methods'!$A:$A&amp;'Cooking methods'!$B:$B,'Cooking methods'!D:D)*$E20,"")</f>
        <v>4.1989621417633326E-10</v>
      </c>
      <c r="AD20" cm="1">
        <f t="array" ref="AD20">IFERROR(_xlfn.XLOOKUP(Tool_Austria!$F20&amp;$E$2,'Cooking methods'!$A:$A&amp;'Cooking methods'!$B:$B,'Cooking methods'!E:E)*$E20,"")</f>
        <v>1.5343792433333331E-2</v>
      </c>
      <c r="AE20" cm="1">
        <f t="array" ref="AE20">IFERROR(_xlfn.XLOOKUP(Tool_Austria!$F20&amp;$E$2,'Cooking methods'!$A:$A&amp;'Cooking methods'!$B:$B,'Cooking methods'!F:F)*$E20,"")</f>
        <v>5.0613351246999996E-5</v>
      </c>
      <c r="AF20" cm="1">
        <f t="array" ref="AF20">IFERROR(_xlfn.XLOOKUP(Tool_Austria!$F20&amp;$E$2,'Cooking methods'!$A:$A&amp;'Cooking methods'!$B:$B,'Cooking methods'!G:G)*$E20,"")</f>
        <v>2.9501396242666663E-10</v>
      </c>
      <c r="AG20" cm="1">
        <f t="array" ref="AG20">IFERROR(_xlfn.XLOOKUP(Tool_Austria!$F20&amp;$E$2,'Cooking methods'!$A:$A&amp;'Cooking methods'!$B:$B,'Cooking methods'!H:H)*$E20,"")</f>
        <v>1.7747950641599999E-10</v>
      </c>
      <c r="AH20" cm="1">
        <f t="array" ref="AH20">IFERROR(_xlfn.XLOOKUP(Tool_Austria!$F20&amp;$E$2,'Cooking methods'!$A:$A&amp;'Cooking methods'!$B:$B,'Cooking methods'!I:I)*$E20,"")</f>
        <v>4.2472451518866665E-11</v>
      </c>
      <c r="AI20" cm="1">
        <f t="array" ref="AI20">IFERROR(_xlfn.XLOOKUP(Tool_Austria!$F20&amp;$E$2,'Cooking methods'!$A:$A&amp;'Cooking methods'!$B:$B,'Cooking methods'!J:J)*$E20,"")</f>
        <v>1.0074491984833332E-4</v>
      </c>
      <c r="AJ20" cm="1">
        <f t="array" ref="AJ20">IFERROR(_xlfn.XLOOKUP(Tool_Austria!$F20&amp;$E$2,'Cooking methods'!$A:$A&amp;'Cooking methods'!$B:$B,'Cooking methods'!K:K)*$E20,"")</f>
        <v>2.1587598751166667E-5</v>
      </c>
      <c r="AK20" cm="1">
        <f t="array" ref="AK20">IFERROR(_xlfn.XLOOKUP(Tool_Austria!$F20&amp;$E$2,'Cooking methods'!$A:$A&amp;'Cooking methods'!$B:$B,'Cooking methods'!L:L)*$E20,"")</f>
        <v>1.9464689456666667E-5</v>
      </c>
      <c r="AL20" cm="1">
        <f t="array" ref="AL20">IFERROR(_xlfn.XLOOKUP(Tool_Austria!$F20&amp;$E$2,'Cooking methods'!$A:$A&amp;'Cooking methods'!$B:$B,'Cooking methods'!M:M)*$E20,"")</f>
        <v>1.429788861583333E-4</v>
      </c>
      <c r="AM20" cm="1">
        <f t="array" ref="AM20">IFERROR(_xlfn.XLOOKUP(Tool_Austria!$F20&amp;$E$2,'Cooking methods'!$A:$A&amp;'Cooking methods'!$B:$B,'Cooking methods'!N:N)*$E20,"")</f>
        <v>7.3471125997333325E-2</v>
      </c>
      <c r="AN20" cm="1">
        <f t="array" ref="AN20">IFERROR(_xlfn.XLOOKUP(Tool_Austria!$F20&amp;$E$2,'Cooking methods'!$A:$A&amp;'Cooking methods'!$B:$B,'Cooking methods'!O:O)*$E20,"")</f>
        <v>5.8931890556666658E-2</v>
      </c>
      <c r="AO20" cm="1">
        <f t="array" ref="AO20">IFERROR(_xlfn.XLOOKUP(Tool_Austria!$F20&amp;$E$2,'Cooking methods'!$A:$A&amp;'Cooking methods'!$B:$B,'Cooking methods'!P:P)*$E20,"")</f>
        <v>1.1524193207333333E-2</v>
      </c>
      <c r="AP20" cm="1">
        <f t="array" ref="AP20">IFERROR(_xlfn.XLOOKUP(Tool_Austria!$F20&amp;$E$2,'Cooking methods'!$A:$A&amp;'Cooking methods'!$B:$B,'Cooking methods'!Q:Q)*$E20,"")</f>
        <v>0.53803138832866648</v>
      </c>
      <c r="AQ20" cm="1">
        <f t="array" ref="AQ20">IFERROR(_xlfn.XLOOKUP(Tool_Austria!$F20&amp;$E$2,'Cooking methods'!$A:$A&amp;'Cooking methods'!$B:$B,'Cooking methods'!R:R)*$E20,"")</f>
        <v>3.8045535058866668E-8</v>
      </c>
      <c r="AR20" cm="1">
        <f t="array" ref="AR20">IFERROR(_xlfn.XLOOKUP(Tool_Austria!$G20&amp;$E$2,'Waste management'!$A:$A&amp;'Waste management'!$B:$B,'Waste management'!C:C)*$E20,"")</f>
        <v>4.7759469999999991E-3</v>
      </c>
      <c r="AS20" cm="1">
        <f t="array" ref="AS20">IFERROR(_xlfn.XLOOKUP(Tool_Austria!$G20&amp;$E$2,'Waste management'!$A:$A&amp;'Waste management'!$B:$B,'Waste management'!D:D)*$E20,"")</f>
        <v>3.2584685299999993E-11</v>
      </c>
      <c r="AT20" cm="1">
        <f t="array" ref="AT20">IFERROR(_xlfn.XLOOKUP(Tool_Austria!$G20&amp;$E$2,'Waste management'!$A:$A&amp;'Waste management'!$B:$B,'Waste management'!E:E)*$E20,"")</f>
        <v>8.7859E-5</v>
      </c>
      <c r="AU20" cm="1">
        <f t="array" ref="AU20">IFERROR(_xlfn.XLOOKUP(Tool_Austria!$G20&amp;$E$2,'Waste management'!$A:$A&amp;'Waste management'!$B:$B,'Waste management'!F:F)*$E20,"")</f>
        <v>1.0235999999999998E-5</v>
      </c>
      <c r="AV20" cm="1">
        <f t="array" ref="AV20">IFERROR(_xlfn.XLOOKUP(Tool_Austria!$G20&amp;$E$2,'Waste management'!$A:$A&amp;'Waste management'!$B:$B,'Waste management'!G:G)*$E20,"")</f>
        <v>9.8773987999999982E-10</v>
      </c>
      <c r="AW20" cm="1">
        <f t="array" ref="AW20">IFERROR(_xlfn.XLOOKUP(Tool_Austria!$G20&amp;$E$2,'Waste management'!$A:$A&amp;'Waste management'!$B:$B,'Waste management'!H:H)*$E20,"")</f>
        <v>3.219657029999999E-11</v>
      </c>
      <c r="AX20" cm="1">
        <f t="array" ref="AX20">IFERROR(_xlfn.XLOOKUP(Tool_Austria!$G20&amp;$E$2,'Waste management'!$A:$A&amp;'Waste management'!$B:$B,'Waste management'!I:I)*$E20,"")</f>
        <v>2.2890852099999999E-11</v>
      </c>
      <c r="AY20" cm="1">
        <f t="array" ref="AY20">IFERROR(_xlfn.XLOOKUP(Tool_Austria!$G20&amp;$E$2,'Waste management'!$A:$A&amp;'Waste management'!$B:$B,'Waste management'!J:J)*$E20,"")</f>
        <v>1.8851299999999999E-4</v>
      </c>
      <c r="AZ20" cm="1">
        <f t="array" ref="AZ20">IFERROR(_xlfn.XLOOKUP(Tool_Austria!$G20&amp;$E$2,'Waste management'!$A:$A&amp;'Waste management'!$B:$B,'Waste management'!K:K)*$E20,"")</f>
        <v>4.5886452599999997E-7</v>
      </c>
      <c r="BA20" cm="1">
        <f t="array" ref="BA20">IFERROR(_xlfn.XLOOKUP(Tool_Austria!$G20&amp;$E$2,'Waste management'!$A:$A&amp;'Waste management'!$B:$B,'Waste management'!L:L)*$E20,"")</f>
        <v>8.2571594199999984E-6</v>
      </c>
      <c r="BB20" cm="1">
        <f t="array" ref="BB20">IFERROR(_xlfn.XLOOKUP(Tool_Austria!$G20&amp;$E$2,'Waste management'!$A:$A&amp;'Waste management'!$B:$B,'Waste management'!M:M)*$E20,"")</f>
        <v>8.3082199999999994E-4</v>
      </c>
      <c r="BC20" cm="1">
        <f t="array" ref="BC20">IFERROR(_xlfn.XLOOKUP(Tool_Austria!$G20&amp;$E$2,'Waste management'!$A:$A&amp;'Waste management'!$B:$B,'Waste management'!N:N)*$E20,"")</f>
        <v>0.71439944199999994</v>
      </c>
      <c r="BD20" cm="1">
        <f t="array" ref="BD20">IFERROR(_xlfn.XLOOKUP(Tool_Austria!$G20&amp;$E$2,'Waste management'!$A:$A&amp;'Waste management'!$B:$B,'Waste management'!O:O)*$E20,"")</f>
        <v>4.5551052999999994E-2</v>
      </c>
      <c r="BE20" cm="1">
        <f t="array" ref="BE20">IFERROR(_xlfn.XLOOKUP(Tool_Austria!$G20&amp;$E$2,'Waste management'!$A:$A&amp;'Waste management'!$B:$B,'Waste management'!P:P)*$E20,"")</f>
        <v>9.8350899999999982E-4</v>
      </c>
      <c r="BF20" cm="1">
        <f t="array" ref="BF20">IFERROR(_xlfn.XLOOKUP(Tool_Austria!$G20&amp;$E$2,'Waste management'!$A:$A&amp;'Waste management'!$B:$B,'Waste management'!Q:Q)*$E20,"")</f>
        <v>2.8625826999999996E-2</v>
      </c>
      <c r="BG20" cm="1">
        <f t="array" ref="BG20">IFERROR(_xlfn.XLOOKUP(Tool_Austria!$G20&amp;$E$2,'Waste management'!$A:$A&amp;'Waste management'!$B:$B,'Waste management'!R:R)*$E20,"")</f>
        <v>9.3028179999999989E-9</v>
      </c>
      <c r="BH20">
        <f>IFERROR((L20+AR20+AB20)*_xlfn.XLOOKUP(Tool_Austria!BH$4,Monetization_Factors!$A:$A,Monetization_Factors!$D:$D),"")</f>
        <v>2.0558858062777047E-2</v>
      </c>
      <c r="BI20">
        <f>IFERROR((M20+AS20+AC20)*_xlfn.XLOOKUP(Tool_Austria!BI$4,Monetization_Factors!$A:$A,Monetization_Factors!$D:$D),"")</f>
        <v>1.0007359608388851E-7</v>
      </c>
      <c r="BJ20">
        <f>IFERROR((N20+AT20+AD20)*_xlfn.XLOOKUP(Tool_Austria!BJ$4,Monetization_Factors!$A:$A,Monetization_Factors!$D:$D),"")</f>
        <v>4.2084869767179868E-5</v>
      </c>
      <c r="BK20">
        <f>IFERROR((O20+AU20+AE20)*_xlfn.XLOOKUP(Tool_Austria!BK$4,Monetization_Factors!$A:$A,Monetization_Factors!$D:$D),"")</f>
        <v>5.0519223009221363E-4</v>
      </c>
      <c r="BL20">
        <f>IFERROR((P20+AV20+AF20)*_xlfn.XLOOKUP(Tool_Austria!BL$4,Monetization_Factors!$A:$A,Monetization_Factors!$D:$D),"")</f>
        <v>1.2100224764581764E-2</v>
      </c>
      <c r="BM20">
        <f>IFERROR((Q20+AW20+AG20)*_xlfn.XLOOKUP(Tool_Austria!BM$4,Monetization_Factors!$A:$A,Monetization_Factors!$D:$D),"")</f>
        <v>3.6207247519681046E-4</v>
      </c>
      <c r="BN20">
        <f>IFERROR((R20+AX20+AH20)*_xlfn.XLOOKUP(Tool_Austria!BN$4,Monetization_Factors!$A:$A,Monetization_Factors!$D:$D),"")</f>
        <v>1.4874322019464839E-4</v>
      </c>
      <c r="BO20">
        <f>IFERROR((S20+AY20+AI20)*_xlfn.XLOOKUP(Tool_Austria!BO$4,Monetization_Factors!$A:$A,Monetization_Factors!$D:$D),"")</f>
        <v>7.6182031100794105E-4</v>
      </c>
      <c r="BP20">
        <f>IFERROR((T20+AZ20+AJ20)*_xlfn.XLOOKUP(Tool_Austria!BP$4,Monetization_Factors!$A:$A,Monetization_Factors!$D:$D),"")</f>
        <v>8.0863260019644083E-5</v>
      </c>
      <c r="BQ20">
        <f>IFERROR((U20+BA20+AK20)*_xlfn.XLOOKUP(Tool_Austria!BQ$4,Monetization_Factors!$A:$A,Monetization_Factors!$D:$D),"")</f>
        <v>1.715473550631562E-3</v>
      </c>
      <c r="BR20" t="str">
        <f>IFERROR((V20+BB20+AL20)*_xlfn.XLOOKUP(Tool_Austria!BR$4,Monetization_Factors!$A:$A,Monetization_Factors!$D:$D),"")</f>
        <v/>
      </c>
      <c r="BS20">
        <f>IFERROR((W20+BC20+AM20)*_xlfn.XLOOKUP(Tool_Austria!BS$4,Monetization_Factors!$A:$A,Monetization_Factors!$D:$D),"")</f>
        <v>1.1159790566172935E-4</v>
      </c>
      <c r="BT20">
        <f>IFERROR((X20+BD20+AN20)*_xlfn.XLOOKUP(Tool_Austria!BT$4,Monetization_Factors!$A:$A,Monetization_Factors!$D:$D),"")</f>
        <v>1.2991421576393429E-3</v>
      </c>
      <c r="BU20">
        <f>IFERROR((Y20+BE20+AO20)*_xlfn.XLOOKUP(Tool_Austria!BU$4,Monetization_Factors!$A:$A,Monetization_Factors!$D:$D),"")</f>
        <v>1.7890703895225319E-4</v>
      </c>
      <c r="BV20">
        <f>IFERROR((Z20+BF20+AP20)*_xlfn.XLOOKUP(Tool_Austria!BV$4,Monetization_Factors!$A:$A,Monetization_Factors!$D:$D),"")</f>
        <v>2.2073593735971401E-3</v>
      </c>
      <c r="BW20">
        <f>IFERROR((AA20+BG20+AQ20)*_xlfn.XLOOKUP(Tool_Austria!BW$4,Monetization_Factors!$A:$A,Monetization_Factors!$D:$D),"")</f>
        <v>7.2926661527159166E-7</v>
      </c>
      <c r="BX20" s="38" cm="1">
        <f t="array" ref="BX20">IFERROR(_xlfn.IFS(I20&lt;&gt;0,I20*E20,I20="",J20*E20),"")</f>
        <v>4.3692956538461523E-2</v>
      </c>
      <c r="BY20" s="38">
        <f t="shared" si="30"/>
        <v>4.0073168560330621E-2</v>
      </c>
      <c r="BZ20" s="38">
        <f t="shared" si="31"/>
        <v>8.3766125098792138E-2</v>
      </c>
      <c r="CA20" s="38">
        <f t="shared" si="32"/>
        <v>1.2887096169044945E-4</v>
      </c>
      <c r="CB20">
        <f t="shared" si="33"/>
        <v>0.15802244834628068</v>
      </c>
      <c r="CC20">
        <f t="shared" si="0"/>
        <v>2.4999001653710702E-9</v>
      </c>
      <c r="CD20">
        <f t="shared" si="1"/>
        <v>2.7575239576491224E-2</v>
      </c>
      <c r="CE20">
        <f t="shared" si="2"/>
        <v>3.3375242472068417E-4</v>
      </c>
      <c r="CF20">
        <f t="shared" si="3"/>
        <v>1.2121146034005613E-8</v>
      </c>
      <c r="CG20">
        <f t="shared" si="4"/>
        <v>1.7435747069265262E-9</v>
      </c>
      <c r="CH20">
        <f t="shared" si="5"/>
        <v>1.2938228160518244E-10</v>
      </c>
      <c r="CI20">
        <f t="shared" si="6"/>
        <v>1.7399534934272806E-3</v>
      </c>
      <c r="CJ20">
        <f t="shared" si="7"/>
        <v>3.3148949656114029E-5</v>
      </c>
      <c r="CK20">
        <f t="shared" si="8"/>
        <v>4.1936232481350872E-4</v>
      </c>
      <c r="CL20">
        <f t="shared" si="9"/>
        <v>7.1781206293162272E-3</v>
      </c>
      <c r="CM20">
        <f t="shared" si="10"/>
        <v>2.2932931849447016</v>
      </c>
      <c r="CN20">
        <f t="shared" si="11"/>
        <v>5.8343141637671927</v>
      </c>
      <c r="CO20">
        <f t="shared" si="12"/>
        <v>2.8152492601017542E-2</v>
      </c>
      <c r="CP20">
        <f t="shared" si="13"/>
        <v>1.3367563361918244</v>
      </c>
      <c r="CQ20">
        <f t="shared" si="14"/>
        <v>3.4907841786939295E-7</v>
      </c>
      <c r="CR20">
        <f t="shared" si="34"/>
        <v>2.4311145899427798E-4</v>
      </c>
      <c r="CS20">
        <f t="shared" si="15"/>
        <v>3.8460002544170311E-12</v>
      </c>
      <c r="CT20">
        <f t="shared" si="16"/>
        <v>4.2423445502294191E-5</v>
      </c>
      <c r="CU20">
        <f t="shared" si="17"/>
        <v>5.1346526880105255E-7</v>
      </c>
      <c r="CV20">
        <f t="shared" si="18"/>
        <v>1.8647916975393252E-11</v>
      </c>
      <c r="CW20">
        <f t="shared" si="19"/>
        <v>2.6824226260408094E-12</v>
      </c>
      <c r="CX20">
        <f t="shared" si="20"/>
        <v>1.9904966400797298E-13</v>
      </c>
      <c r="CY20">
        <f t="shared" si="21"/>
        <v>2.6768515283496625E-6</v>
      </c>
      <c r="CZ20">
        <f t="shared" si="22"/>
        <v>5.0998384086329275E-8</v>
      </c>
      <c r="DA20">
        <f t="shared" si="23"/>
        <v>6.4517280740539803E-7</v>
      </c>
      <c r="DB20">
        <f t="shared" si="24"/>
        <v>1.1043262506640349E-5</v>
      </c>
      <c r="DC20">
        <f t="shared" si="25"/>
        <v>3.5281433614533868E-3</v>
      </c>
      <c r="DD20">
        <f t="shared" si="26"/>
        <v>8.9758679442572195E-3</v>
      </c>
      <c r="DE20">
        <f t="shared" si="27"/>
        <v>4.3311527078488527E-5</v>
      </c>
      <c r="DF20">
        <f t="shared" si="28"/>
        <v>2.0565482095258837E-3</v>
      </c>
      <c r="DG20">
        <f t="shared" si="29"/>
        <v>5.3704371979906611E-10</v>
      </c>
      <c r="DH20" s="5">
        <f>IFERROR(((((L20+AB20)*(1/$H20))+AR20)/$F$2)/($B$2*('CAR.CAP_per person'!B$2)/(_xlfn.XLOOKUP($E$2,EU_countries_GDP!$A$2:$A$29,EU_countries_GDP!$E$2:$E$29))),"")</f>
        <v>2.353692889269372E-2</v>
      </c>
      <c r="DI20" s="5">
        <f>IFERROR(((((M20+AC20)*(1/$H20))+AS20)/$F$2)/($B$2*('CAR.CAP_per person'!C$2)/(_xlfn.XLOOKUP($E$2,EU_countries_GDP!$A$2:$A$29,EU_countries_GDP!$E$2:$E$29))),"")</f>
        <v>4.7728988473507998E-6</v>
      </c>
      <c r="DJ20" s="5">
        <f>IFERROR(((((N20+AD20)*(1/$H20))+AT20)/$F$2)/($B$2*('CAR.CAP_per person'!D$2)/(_xlfn.XLOOKUP($E$2,EU_countries_GDP!$A$2:$A$29,EU_countries_GDP!$E$2:$E$29))),"")</f>
        <v>5.4349047891554801E-5</v>
      </c>
      <c r="DK20" s="5">
        <f>IFERROR(((((O20+AE20)*(1/$H20))+AU20)/$F$2)/($B$2*('CAR.CAP_per person'!E$2)/(_xlfn.XLOOKUP($E$2,EU_countries_GDP!$A$2:$A$29,EU_countries_GDP!$E$2:$E$29))),"")</f>
        <v>8.3242410013700829E-4</v>
      </c>
      <c r="DL20" s="5">
        <f>IFERROR(((((P20+AF20)*(1/$H20))+AV20)/$F$2)/($B$2*('CAR.CAP_per person'!F$2)/(_xlfn.XLOOKUP($E$2,EU_countries_GDP!$A$2:$A$29,EU_countries_GDP!$E$2:$E$29))),"")</f>
        <v>2.2737714888200561E-2</v>
      </c>
      <c r="DM20" s="5">
        <f>IFERROR(((((Q20+AG20)*(1/$H20))+AW20)/$F$2)/($B$2*('CAR.CAP_per person'!G$2)/(_xlfn.XLOOKUP($E$2,EU_countries_GDP!$A$2:$A$29,EU_countries_GDP!$E$2:$E$29))),"")</f>
        <v>1.8592620075541886E-3</v>
      </c>
      <c r="DN20" s="5">
        <f>IFERROR(((((R20+AH20)*(1/$H20))+AX20)/$F$2)/($B$2*('CAR.CAP_per person'!H$2)/(_xlfn.XLOOKUP($E$2,EU_countries_GDP!$A$2:$A$29,EU_countries_GDP!$E$2:$E$29))),"")</f>
        <v>2.7898849904033954E-5</v>
      </c>
      <c r="DO20" s="5">
        <f>IFERROR(((((S20+AI20)*(1/$H20))+AY20)/$F$2)/($B$2*('CAR.CAP_per person'!I$2)/(_xlfn.XLOOKUP($E$2,EU_countries_GDP!$A$2:$A$29,EU_countries_GDP!$E$2:$E$29))),"")</f>
        <v>1.6400947242498965E-3</v>
      </c>
      <c r="DP20" s="5">
        <f>IFERROR(((((T20+AJ20)*(1/$H20))+AZ20)/$F$2)/($B$2*('CAR.CAP_per person'!J$2)/(_xlfn.XLOOKUP($E$2,EU_countries_GDP!$A$2:$A$29,EU_countries_GDP!$E$2:$E$29))),"")</f>
        <v>5.8727544121125177E-3</v>
      </c>
      <c r="DQ20" s="5">
        <f>IFERROR(((((U20+AK20)*(1/$H20))+BA20)/$F$2)/($B$2*('CAR.CAP_per person'!K$2)/(_xlfn.XLOOKUP($E$2,EU_countries_GDP!$A$2:$A$29,EU_countries_GDP!$E$2:$E$29))),"")</f>
        <v>2.1411414841179754E-3</v>
      </c>
      <c r="DR20" s="5">
        <f>IFERROR(((((V20+AL20)*(1/$H20))+BB20)/$F$2)/($B$2*('CAR.CAP_per person'!L$2)/(_xlfn.XLOOKUP($E$2,EU_countries_GDP!$A$2:$A$29,EU_countries_GDP!$E$2:$E$29))),"")</f>
        <v>1.0983876942310385E-3</v>
      </c>
      <c r="DS20" s="5">
        <f>IFERROR(((((W20+AM20)*(1/$H20))+BC20)/$F$2)/($B$2*('CAR.CAP_per person'!M$2)/(_xlfn.XLOOKUP($E$2,EU_countries_GDP!$A$2:$A$29,EU_countries_GDP!$E$2:$E$29))),"")</f>
        <v>1.3347119554720475E-2</v>
      </c>
      <c r="DT20" s="5">
        <f>IFERROR(((((X20+AN20)*(1/$H20))+BD20)/$F$2)/($B$2*('CAR.CAP_per person'!N$2)/(_xlfn.XLOOKUP($E$2,EU_countries_GDP!$A$2:$A$29,EU_countries_GDP!$E$2:$E$29))),"")</f>
        <v>0.47432903386175951</v>
      </c>
      <c r="DU20" s="5">
        <f>IFERROR(((((Y20+AO20)*(1/$H20))+BE20)/$F$2)/($B$2*('CAR.CAP_per person'!O$2)/(_xlfn.XLOOKUP($E$2,EU_countries_GDP!$A$2:$A$29,EU_countries_GDP!$E$2:$E$29))),"")</f>
        <v>1.5639867873868323E-4</v>
      </c>
      <c r="DV20" s="5">
        <f>IFERROR(((((Z20+AP20)*(1/$H20))+BF20)/$F$2)/($B$2*('CAR.CAP_per person'!P$2)/(_xlfn.XLOOKUP($E$2,EU_countries_GDP!$A$2:$A$29,EU_countries_GDP!$E$2:$E$29))),"")</f>
        <v>6.099734960382245E-3</v>
      </c>
      <c r="DW20" s="5">
        <f>IFERROR(((((AA20+AQ20)*(1/$H20))+BG20)/$F$2)/($B$2*('CAR.CAP_per person'!Q$2)/(_xlfn.XLOOKUP($E$2,EU_countries_GDP!$A$2:$A$29,EU_countries_GDP!$E$2:$E$29))),"")</f>
        <v>1.6155475920910729E-3</v>
      </c>
    </row>
    <row r="21" spans="1:127">
      <c r="A21" t="s">
        <v>193</v>
      </c>
      <c r="B21" t="str">
        <f>_xlfn.XLOOKUP(D21,Table5[Ingredient],Table5[Category],"",FALSE)</f>
        <v>Vegetables</v>
      </c>
      <c r="C21" s="33" t="s">
        <v>177</v>
      </c>
      <c r="D21" s="33" t="s">
        <v>196</v>
      </c>
      <c r="E21" s="33">
        <v>1.137</v>
      </c>
      <c r="F21" s="33" t="s">
        <v>179</v>
      </c>
      <c r="G21" s="33" t="s">
        <v>180</v>
      </c>
      <c r="H21" s="91">
        <f>Dataset_AT!R18</f>
        <v>0.14960526315789474</v>
      </c>
      <c r="I21" s="33"/>
      <c r="J21" s="37">
        <f>IFERROR(INDEX('AveragePrices&amp;Codes'!G:AG, MATCH($D21, 'AveragePrices&amp;Codes'!$A:$A, 0), MATCH(Tool_Austria!$E$2, 'AveragePrices&amp;Codes'!$G$1:$AG$1, 0)),"")</f>
        <v>1.2629395429292931</v>
      </c>
      <c r="K21" s="37">
        <f>IFERROR(E21/(_xlfn.XLOOKUP(A21,Dataset_AT!$V$2:$V$9,Dataset_AT!$W$2:$W$9)),"")</f>
        <v>1.8047619047619048E-2</v>
      </c>
      <c r="L21">
        <f>IFERROR(IF($F21="Raw",_xlfn.XLOOKUP(_xlfn.XLOOKUP(Tool_Austria!$D21,'AveragePrices&amp;Codes'!$A:$A,'AveragePrices&amp;Codes'!$B:$B),AGRIBALYSE_Raw!$B:$B,AGRIBALYSE_Raw!O:O)*$E21,_xlfn.XLOOKUP(_xlfn.XLOOKUP(Tool_Austria!$D21,'AveragePrices&amp;Codes'!$A:$A,'AveragePrices&amp;Codes'!$B:$B),AGRIBALYSE_Cooked!$C:$C,AGRIBALYSE_Cooked!P:P)*$E21),"")</f>
        <v>0.91082573653333332</v>
      </c>
      <c r="M21">
        <f>IFERROR(IF($F21="Raw",_xlfn.XLOOKUP(_xlfn.XLOOKUP(Tool_Austria!$D21,'AveragePrices&amp;Codes'!$A:$A,'AveragePrices&amp;Codes'!$B:$B),AGRIBALYSE_Raw!$B:$B,AGRIBALYSE_Raw!P:P)*$E21,_xlfn.XLOOKUP(_xlfn.XLOOKUP(Tool_Austria!$D21,'AveragePrices&amp;Codes'!$A:$A,'AveragePrices&amp;Codes'!$B:$B),AGRIBALYSE_Cooked!$C:$C,AGRIBALYSE_Cooked!Q:Q)*$E21),"")</f>
        <v>3.9017159350000002E-8</v>
      </c>
      <c r="N21">
        <f>IFERROR(IF($F21="Raw",_xlfn.XLOOKUP(_xlfn.XLOOKUP(Tool_Austria!$D21,'AveragePrices&amp;Codes'!$A:$A,'AveragePrices&amp;Codes'!$B:$B),AGRIBALYSE_Raw!$B:$B,AGRIBALYSE_Raw!Q:Q)*$E21,_xlfn.XLOOKUP(_xlfn.XLOOKUP(Tool_Austria!$D21,'AveragePrices&amp;Codes'!$A:$A,'AveragePrices&amp;Codes'!$B:$B),AGRIBALYSE_Cooked!$C:$C,AGRIBALYSE_Cooked!R:R)*$E21),"")</f>
        <v>0.14952674366666668</v>
      </c>
      <c r="O21">
        <f>IFERROR(IF($F21="Raw",_xlfn.XLOOKUP(_xlfn.XLOOKUP(Tool_Austria!$D21,'AveragePrices&amp;Codes'!$A:$A,'AveragePrices&amp;Codes'!$B:$B),AGRIBALYSE_Raw!$B:$B,AGRIBALYSE_Raw!R:R)*$E21,_xlfn.XLOOKUP(_xlfn.XLOOKUP(Tool_Austria!$D21,'AveragePrices&amp;Codes'!$A:$A,'AveragePrices&amp;Codes'!$B:$B),AGRIBALYSE_Cooked!$C:$C,AGRIBALYSE_Cooked!S:S)*$E21),"")</f>
        <v>2.9157287376666663E-3</v>
      </c>
      <c r="P21">
        <f>IFERROR(IF($F21="Raw",_xlfn.XLOOKUP(_xlfn.XLOOKUP(Tool_Austria!$D21,'AveragePrices&amp;Codes'!$A:$A,'AveragePrices&amp;Codes'!$B:$B),AGRIBALYSE_Raw!$B:$B,AGRIBALYSE_Raw!S:S)*$E21,_xlfn.XLOOKUP(_xlfn.XLOOKUP(Tool_Austria!$D21,'AveragePrices&amp;Codes'!$A:$A,'AveragePrices&amp;Codes'!$B:$B),AGRIBALYSE_Cooked!$C:$C,AGRIBALYSE_Cooked!T:T)*$E21),"")</f>
        <v>5.9852964809999994E-8</v>
      </c>
      <c r="Q21">
        <f>IFERROR(IF($F21="Raw",_xlfn.XLOOKUP(_xlfn.XLOOKUP(Tool_Austria!$D21,'AveragePrices&amp;Codes'!$A:$A,'AveragePrices&amp;Codes'!$B:$B),AGRIBALYSE_Raw!$B:$B,AGRIBALYSE_Raw!T:T)*$E21,_xlfn.XLOOKUP(_xlfn.XLOOKUP(Tool_Austria!$D21,'AveragePrices&amp;Codes'!$A:$A,'AveragePrices&amp;Codes'!$B:$B),AGRIBALYSE_Cooked!$C:$C,AGRIBALYSE_Cooked!U:U)*$E21),"")</f>
        <v>3.900990149999999E-8</v>
      </c>
      <c r="R21">
        <f>IFERROR(IF($F21="Raw",_xlfn.XLOOKUP(_xlfn.XLOOKUP(Tool_Austria!$D21,'AveragePrices&amp;Codes'!$A:$A,'AveragePrices&amp;Codes'!$B:$B),AGRIBALYSE_Raw!$B:$B,AGRIBALYSE_Raw!U:U)*$E21,_xlfn.XLOOKUP(_xlfn.XLOOKUP(Tool_Austria!$D21,'AveragePrices&amp;Codes'!$A:$A,'AveragePrices&amp;Codes'!$B:$B),AGRIBALYSE_Cooked!$C:$C,AGRIBALYSE_Cooked!V:V)*$E21),"")</f>
        <v>6.7997340026666672E-10</v>
      </c>
      <c r="S21">
        <f>IFERROR(IF($F21="Raw",_xlfn.XLOOKUP(_xlfn.XLOOKUP(Tool_Austria!$D21,'AveragePrices&amp;Codes'!$A:$A,'AveragePrices&amp;Codes'!$B:$B),AGRIBALYSE_Raw!$B:$B,AGRIBALYSE_Raw!V:V)*$E21,_xlfn.XLOOKUP(_xlfn.XLOOKUP(Tool_Austria!$D21,'AveragePrices&amp;Codes'!$A:$A,'AveragePrices&amp;Codes'!$B:$B),AGRIBALYSE_Cooked!$C:$C,AGRIBALYSE_Cooked!W:W)*$E21),"")</f>
        <v>6.5125880636666663E-3</v>
      </c>
      <c r="T21">
        <f>IFERROR(IF($F21="Raw",_xlfn.XLOOKUP(_xlfn.XLOOKUP(Tool_Austria!$D21,'AveragePrices&amp;Codes'!$A:$A,'AveragePrices&amp;Codes'!$B:$B),AGRIBALYSE_Raw!$B:$B,AGRIBALYSE_Raw!W:W)*$E21,_xlfn.XLOOKUP(_xlfn.XLOOKUP(Tool_Austria!$D21,'AveragePrices&amp;Codes'!$A:$A,'AveragePrices&amp;Codes'!$B:$B),AGRIBALYSE_Cooked!$C:$C,AGRIBALYSE_Cooked!X:X)*$E21),"")</f>
        <v>9.7906798383333343E-5</v>
      </c>
      <c r="U21">
        <f>IFERROR(IF($F21="Raw",_xlfn.XLOOKUP(_xlfn.XLOOKUP(Tool_Austria!$D21,'AveragePrices&amp;Codes'!$A:$A,'AveragePrices&amp;Codes'!$B:$B),AGRIBALYSE_Raw!$B:$B,AGRIBALYSE_Raw!X:X)*$E21,_xlfn.XLOOKUP(_xlfn.XLOOKUP(Tool_Austria!$D21,'AveragePrices&amp;Codes'!$A:$A,'AveragePrices&amp;Codes'!$B:$B),AGRIBALYSE_Cooked!$C:$C,AGRIBALYSE_Cooked!Y:Y)*$E21),"")</f>
        <v>6.3438263119999999E-3</v>
      </c>
      <c r="V21">
        <f>IFERROR(IF($F21="Raw",_xlfn.XLOOKUP(_xlfn.XLOOKUP(Tool_Austria!$D21,'AveragePrices&amp;Codes'!$A:$A,'AveragePrices&amp;Codes'!$B:$B),AGRIBALYSE_Raw!$B:$B,AGRIBALYSE_Raw!Y:Y)*$E21,_xlfn.XLOOKUP(_xlfn.XLOOKUP(Tool_Austria!$D21,'AveragePrices&amp;Codes'!$A:$A,'AveragePrices&amp;Codes'!$B:$B),AGRIBALYSE_Cooked!$C:$C,AGRIBALYSE_Cooked!Z:Z)*$E21),"")</f>
        <v>2.649067875E-2</v>
      </c>
      <c r="W21">
        <f>IFERROR(IF($F21="Raw",_xlfn.XLOOKUP(_xlfn.XLOOKUP(Tool_Austria!$D21,'AveragePrices&amp;Codes'!$A:$A,'AveragePrices&amp;Codes'!$B:$B),AGRIBALYSE_Raw!$B:$B,AGRIBALYSE_Raw!Z:Z)*$E21,_xlfn.XLOOKUP(_xlfn.XLOOKUP(Tool_Austria!$D21,'AveragePrices&amp;Codes'!$A:$A,'AveragePrices&amp;Codes'!$B:$B),AGRIBALYSE_Cooked!$C:$C,AGRIBALYSE_Cooked!AA:AA)*$E21),"")</f>
        <v>7.8269073826666666</v>
      </c>
      <c r="X21">
        <f>IFERROR(IF($F21="Raw",_xlfn.XLOOKUP(_xlfn.XLOOKUP(Tool_Austria!$D21,'AveragePrices&amp;Codes'!$A:$A,'AveragePrices&amp;Codes'!$B:$B),AGRIBALYSE_Raw!$B:$B,AGRIBALYSE_Raw!AA:AA)*$E21,_xlfn.XLOOKUP(_xlfn.XLOOKUP(Tool_Austria!$D21,'AveragePrices&amp;Codes'!$A:$A,'AveragePrices&amp;Codes'!$B:$B),AGRIBALYSE_Cooked!$C:$C,AGRIBALYSE_Cooked!AB:AB)*$E21),"")</f>
        <v>41.609725273333332</v>
      </c>
      <c r="Y21">
        <f>IFERROR(IF($F21="Raw",_xlfn.XLOOKUP(_xlfn.XLOOKUP(Tool_Austria!$D21,'AveragePrices&amp;Codes'!$A:$A,'AveragePrices&amp;Codes'!$B:$B),AGRIBALYSE_Raw!$B:$B,AGRIBALYSE_Raw!AB:AB)*$E21,_xlfn.XLOOKUP(_xlfn.XLOOKUP(Tool_Austria!$D21,'AveragePrices&amp;Codes'!$A:$A,'AveragePrices&amp;Codes'!$B:$B),AGRIBALYSE_Cooked!$C:$C,AGRIBALYSE_Cooked!AC:AC)*$E21),"")</f>
        <v>9.3664920473333343E-2</v>
      </c>
      <c r="Z21">
        <f>IFERROR(IF($F21="Raw",_xlfn.XLOOKUP(_xlfn.XLOOKUP(Tool_Austria!$D21,'AveragePrices&amp;Codes'!$A:$A,'AveragePrices&amp;Codes'!$B:$B),AGRIBALYSE_Raw!$B:$B,AGRIBALYSE_Raw!AC:AC)*$E21,_xlfn.XLOOKUP(_xlfn.XLOOKUP(Tool_Austria!$D21,'AveragePrices&amp;Codes'!$A:$A,'AveragePrices&amp;Codes'!$B:$B),AGRIBALYSE_Cooked!$C:$C,AGRIBALYSE_Cooked!AD:AD)*$E21),"")</f>
        <v>10.630612184666669</v>
      </c>
      <c r="AA21">
        <f>IFERROR(IF($F21="Raw",_xlfn.XLOOKUP(_xlfn.XLOOKUP(Tool_Austria!$D21,'AveragePrices&amp;Codes'!$A:$A,'AveragePrices&amp;Codes'!$B:$B),AGRIBALYSE_Raw!$B:$B,AGRIBALYSE_Raw!AD:AD)*$E21,_xlfn.XLOOKUP(_xlfn.XLOOKUP(Tool_Austria!$D21,'AveragePrices&amp;Codes'!$A:$A,'AveragePrices&amp;Codes'!$B:$B),AGRIBALYSE_Cooked!$C:$C,AGRIBALYSE_Cooked!AE:AE)*$E21),"")</f>
        <v>4.5249830773333331E-6</v>
      </c>
      <c r="AB21" cm="1">
        <f t="array" ref="AB21">IFERROR(_xlfn.XLOOKUP(Tool_Austria!$F21&amp;$E$2,'Cooking methods'!$A:$A&amp;'Cooking methods'!$B:$B,'Cooking methods'!C:C)*$E21,"")</f>
        <v>0.22407784518000001</v>
      </c>
      <c r="AC21" cm="1">
        <f t="array" ref="AC21">IFERROR(_xlfn.XLOOKUP(Tool_Austria!$F21&amp;$E$2,'Cooking methods'!$A:$A&amp;'Cooking methods'!$B:$B,'Cooking methods'!D:D)*$E21,"")</f>
        <v>8.0253246551099984E-9</v>
      </c>
      <c r="AD21" cm="1">
        <f t="array" ref="AD21">IFERROR(_xlfn.XLOOKUP(Tool_Austria!$F21&amp;$E$2,'Cooking methods'!$A:$A&amp;'Cooking methods'!$B:$B,'Cooking methods'!E:E)*$E21,"")</f>
        <v>1.5929369999999998E-2</v>
      </c>
      <c r="AE21" cm="1">
        <f t="array" ref="AE21">IFERROR(_xlfn.XLOOKUP(Tool_Austria!$F21&amp;$E$2,'Cooking methods'!$A:$A&amp;'Cooking methods'!$B:$B,'Cooking methods'!F:F)*$E21,"")</f>
        <v>4.0581461763000004E-4</v>
      </c>
      <c r="AF21" cm="1">
        <f t="array" ref="AF21">IFERROR(_xlfn.XLOOKUP(Tool_Austria!$F21&amp;$E$2,'Cooking methods'!$A:$A&amp;'Cooking methods'!$B:$B,'Cooking methods'!G:G)*$E21,"")</f>
        <v>1.6376593032E-9</v>
      </c>
      <c r="AG21" cm="1">
        <f t="array" ref="AG21">IFERROR(_xlfn.XLOOKUP(Tool_Austria!$F21&amp;$E$2,'Cooking methods'!$A:$A&amp;'Cooking methods'!$B:$B,'Cooking methods'!H:H)*$E21,"")</f>
        <v>9.2928642731999988E-10</v>
      </c>
      <c r="AH21" cm="1">
        <f t="array" ref="AH21">IFERROR(_xlfn.XLOOKUP(Tool_Austria!$F21&amp;$E$2,'Cooking methods'!$A:$A&amp;'Cooking methods'!$B:$B,'Cooking methods'!I:I)*$E21,"")</f>
        <v>5.0360710304400003E-10</v>
      </c>
      <c r="AI21" cm="1">
        <f t="array" ref="AI21">IFERROR(_xlfn.XLOOKUP(Tool_Austria!$F21&amp;$E$2,'Cooking methods'!$A:$A&amp;'Cooking methods'!$B:$B,'Cooking methods'!J:J)*$E21,"")</f>
        <v>2.8292260935E-4</v>
      </c>
      <c r="AJ21" cm="1">
        <f t="array" ref="AJ21">IFERROR(_xlfn.XLOOKUP(Tool_Austria!$F21&amp;$E$2,'Cooking methods'!$A:$A&amp;'Cooking methods'!$B:$B,'Cooking methods'!K:K)*$E21,"")</f>
        <v>6.0605926005000001E-5</v>
      </c>
      <c r="AK21" cm="1">
        <f t="array" ref="AK21">IFERROR(_xlfn.XLOOKUP(Tool_Austria!$F21&amp;$E$2,'Cooking methods'!$A:$A&amp;'Cooking methods'!$B:$B,'Cooking methods'!L:L)*$E21,"")</f>
        <v>1.1459174909999999E-4</v>
      </c>
      <c r="AL21" cm="1">
        <f t="array" ref="AL21">IFERROR(_xlfn.XLOOKUP(Tool_Austria!$F21&amp;$E$2,'Cooking methods'!$A:$A&amp;'Cooking methods'!$B:$B,'Cooking methods'!M:M)*$E21,"")</f>
        <v>7.7301815925E-4</v>
      </c>
      <c r="AM21" cm="1">
        <f t="array" ref="AM21">IFERROR(_xlfn.XLOOKUP(Tool_Austria!$F21&amp;$E$2,'Cooking methods'!$A:$A&amp;'Cooking methods'!$B:$B,'Cooking methods'!N:N)*$E21,"")</f>
        <v>0.56879270927999992</v>
      </c>
      <c r="AN21" cm="1">
        <f t="array" ref="AN21">IFERROR(_xlfn.XLOOKUP(Tool_Austria!$F21&amp;$E$2,'Cooking methods'!$A:$A&amp;'Cooking methods'!$B:$B,'Cooking methods'!O:O)*$E21,"")</f>
        <v>0.32811932579999997</v>
      </c>
      <c r="AO21" cm="1">
        <f t="array" ref="AO21">IFERROR(_xlfn.XLOOKUP(Tool_Austria!$F21&amp;$E$2,'Cooking methods'!$A:$A&amp;'Cooking methods'!$B:$B,'Cooking methods'!P:P)*$E21,"")</f>
        <v>5.8755088980000002E-2</v>
      </c>
      <c r="AP21" cm="1">
        <f t="array" ref="AP21">IFERROR(_xlfn.XLOOKUP(Tool_Austria!$F21&amp;$E$2,'Cooking methods'!$A:$A&amp;'Cooking methods'!$B:$B,'Cooking methods'!Q:Q)*$E21,"")</f>
        <v>3.5364884387400002</v>
      </c>
      <c r="AQ21" cm="1">
        <f t="array" ref="AQ21">IFERROR(_xlfn.XLOOKUP(Tool_Austria!$F21&amp;$E$2,'Cooking methods'!$A:$A&amp;'Cooking methods'!$B:$B,'Cooking methods'!R:R)*$E21,"")</f>
        <v>3.4033617704400002E-7</v>
      </c>
      <c r="AR21" cm="1">
        <f t="array" ref="AR21">IFERROR(_xlfn.XLOOKUP(Tool_Austria!$G21&amp;$E$2,'Waste management'!$A:$A&amp;'Waste management'!$B:$B,'Waste management'!C:C)*$E21,"")</f>
        <v>6.3660629999999996E-2</v>
      </c>
      <c r="AS21" cm="1">
        <f t="array" ref="AS21">IFERROR(_xlfn.XLOOKUP(Tool_Austria!$G21&amp;$E$2,'Waste management'!$A:$A&amp;'Waste management'!$B:$B,'Waste management'!D:D)*$E21,"")</f>
        <v>4.34335137E-10</v>
      </c>
      <c r="AT21" cm="1">
        <f t="array" ref="AT21">IFERROR(_xlfn.XLOOKUP(Tool_Austria!$G21&amp;$E$2,'Waste management'!$A:$A&amp;'Waste management'!$B:$B,'Waste management'!E:E)*$E21,"")</f>
        <v>1.1711100000000002E-3</v>
      </c>
      <c r="AU21" cm="1">
        <f t="array" ref="AU21">IFERROR(_xlfn.XLOOKUP(Tool_Austria!$G21&amp;$E$2,'Waste management'!$A:$A&amp;'Waste management'!$B:$B,'Waste management'!F:F)*$E21,"")</f>
        <v>1.3644000000000002E-4</v>
      </c>
      <c r="AV21" cm="1">
        <f t="array" ref="AV21">IFERROR(_xlfn.XLOOKUP(Tool_Austria!$G21&amp;$E$2,'Waste management'!$A:$A&amp;'Waste management'!$B:$B,'Waste management'!G:G)*$E21,"")</f>
        <v>1.31660052E-8</v>
      </c>
      <c r="AW21" cm="1">
        <f t="array" ref="AW21">IFERROR(_xlfn.XLOOKUP(Tool_Austria!$G21&amp;$E$2,'Waste management'!$A:$A&amp;'Waste management'!$B:$B,'Waste management'!H:H)*$E21,"")</f>
        <v>4.2916178699999997E-10</v>
      </c>
      <c r="AX21" cm="1">
        <f t="array" ref="AX21">IFERROR(_xlfn.XLOOKUP(Tool_Austria!$G21&amp;$E$2,'Waste management'!$A:$A&amp;'Waste management'!$B:$B,'Waste management'!I:I)*$E21,"")</f>
        <v>3.0512190900000001E-10</v>
      </c>
      <c r="AY21" cm="1">
        <f t="array" ref="AY21">IFERROR(_xlfn.XLOOKUP(Tool_Austria!$G21&amp;$E$2,'Waste management'!$A:$A&amp;'Waste management'!$B:$B,'Waste management'!J:J)*$E21,"")</f>
        <v>2.5127700000000001E-3</v>
      </c>
      <c r="AZ21" cm="1">
        <f t="array" ref="AZ21">IFERROR(_xlfn.XLOOKUP(Tool_Austria!$G21&amp;$E$2,'Waste management'!$A:$A&amp;'Waste management'!$B:$B,'Waste management'!K:K)*$E21,"")</f>
        <v>6.1164005400000003E-6</v>
      </c>
      <c r="BA21" cm="1">
        <f t="array" ref="BA21">IFERROR(_xlfn.XLOOKUP(Tool_Austria!$G21&amp;$E$2,'Waste management'!$A:$A&amp;'Waste management'!$B:$B,'Waste management'!L:L)*$E21,"")</f>
        <v>1.100631918E-4</v>
      </c>
      <c r="BB21" cm="1">
        <f t="array" ref="BB21">IFERROR(_xlfn.XLOOKUP(Tool_Austria!$G21&amp;$E$2,'Waste management'!$A:$A&amp;'Waste management'!$B:$B,'Waste management'!M:M)*$E21,"")</f>
        <v>1.107438E-2</v>
      </c>
      <c r="BC21" cm="1">
        <f t="array" ref="BC21">IFERROR(_xlfn.XLOOKUP(Tool_Austria!$G21&amp;$E$2,'Waste management'!$A:$A&amp;'Waste management'!$B:$B,'Waste management'!N:N)*$E21,"")</f>
        <v>9.522534180000001</v>
      </c>
      <c r="BD21" cm="1">
        <f t="array" ref="BD21">IFERROR(_xlfn.XLOOKUP(Tool_Austria!$G21&amp;$E$2,'Waste management'!$A:$A&amp;'Waste management'!$B:$B,'Waste management'!O:O)*$E21,"")</f>
        <v>0.60716937000000004</v>
      </c>
      <c r="BE21" cm="1">
        <f t="array" ref="BE21">IFERROR(_xlfn.XLOOKUP(Tool_Austria!$G21&amp;$E$2,'Waste management'!$A:$A&amp;'Waste management'!$B:$B,'Waste management'!P:P)*$E21,"")</f>
        <v>1.3109610000000001E-2</v>
      </c>
      <c r="BF21" cm="1">
        <f t="array" ref="BF21">IFERROR(_xlfn.XLOOKUP(Tool_Austria!$G21&amp;$E$2,'Waste management'!$A:$A&amp;'Waste management'!$B:$B,'Waste management'!Q:Q)*$E21,"")</f>
        <v>0.38156582999999999</v>
      </c>
      <c r="BG21" cm="1">
        <f t="array" ref="BG21">IFERROR(_xlfn.XLOOKUP(Tool_Austria!$G21&amp;$E$2,'Waste management'!$A:$A&amp;'Waste management'!$B:$B,'Waste management'!R:R)*$E21,"")</f>
        <v>1.2400122E-7</v>
      </c>
      <c r="BH21">
        <f>IFERROR((L21+AR21+AB21)*_xlfn.XLOOKUP(Tool_Austria!BH$4,Monetization_Factors!$A:$A,Monetization_Factors!$D:$D),"")</f>
        <v>0.15593424709976433</v>
      </c>
      <c r="BI21">
        <f>IFERROR((M21+AS21+AC21)*_xlfn.XLOOKUP(Tool_Austria!BI$4,Monetization_Factors!$A:$A,Monetization_Factors!$D:$D),"")</f>
        <v>1.9005463050041869E-6</v>
      </c>
      <c r="BJ21">
        <f>IFERROR((N21+AT21+AD21)*_xlfn.XLOOKUP(Tool_Austria!BJ$4,Monetization_Factors!$A:$A,Monetization_Factors!$D:$D),"")</f>
        <v>2.5430368386198125E-4</v>
      </c>
      <c r="BK21">
        <f>IFERROR((O21+AU21+AE21)*_xlfn.XLOOKUP(Tool_Austria!BK$4,Monetization_Factors!$A:$A,Monetization_Factors!$D:$D),"")</f>
        <v>5.2342580712217736E-3</v>
      </c>
      <c r="BL21">
        <f>IFERROR((P21+AV21+AF21)*_xlfn.XLOOKUP(Tool_Austria!BL$4,Monetization_Factors!$A:$A,Monetization_Factors!$D:$D),"")</f>
        <v>7.4527770915507552E-2</v>
      </c>
      <c r="BM21">
        <f>IFERROR((Q21+AW21+AG21)*_xlfn.XLOOKUP(Tool_Austria!BM$4,Monetization_Factors!$A:$A,Monetization_Factors!$D:$D),"")</f>
        <v>8.3829320548237472E-3</v>
      </c>
      <c r="BN21">
        <f>IFERROR((R21+AX21+AH21)*_xlfn.XLOOKUP(Tool_Austria!BN$4,Monetization_Factors!$A:$A,Monetization_Factors!$D:$D),"")</f>
        <v>1.7114738430285968E-3</v>
      </c>
      <c r="BO21">
        <f>IFERROR((S21+AY21+AI21)*_xlfn.XLOOKUP(Tool_Austria!BO$4,Monetization_Factors!$A:$A,Monetization_Factors!$D:$D),"")</f>
        <v>4.0755326530588871E-3</v>
      </c>
      <c r="BP21">
        <f>IFERROR((T21+AZ21+AJ21)*_xlfn.XLOOKUP(Tool_Austria!BP$4,Monetization_Factors!$A:$A,Monetization_Factors!$D:$D),"")</f>
        <v>4.0159485817768356E-4</v>
      </c>
      <c r="BQ21">
        <f>IFERROR((U21+BA21+AK21)*_xlfn.XLOOKUP(Tool_Austria!BQ$4,Monetization_Factors!$A:$A,Monetization_Factors!$D:$D),"")</f>
        <v>2.6869499691418729E-2</v>
      </c>
      <c r="BR21" t="str">
        <f>IFERROR((V21+BB21+AL21)*_xlfn.XLOOKUP(Tool_Austria!BR$4,Monetization_Factors!$A:$A,Monetization_Factors!$D:$D),"")</f>
        <v/>
      </c>
      <c r="BS21">
        <f>IFERROR((W21+BC21+AM21)*_xlfn.XLOOKUP(Tool_Austria!BS$4,Monetization_Factors!$A:$A,Monetization_Factors!$D:$D),"")</f>
        <v>8.7195018545074842E-4</v>
      </c>
      <c r="BT21">
        <f>IFERROR((X21+BD21+AN21)*_xlfn.XLOOKUP(Tool_Austria!BT$4,Monetization_Factors!$A:$A,Monetization_Factors!$D:$D),"")</f>
        <v>9.4736107266748474E-3</v>
      </c>
      <c r="BU21">
        <f>IFERROR((Y21+BE21+AO21)*_xlfn.XLOOKUP(Tool_Austria!BU$4,Monetization_Factors!$A:$A,Monetization_Factors!$D:$D),"")</f>
        <v>1.0519286691587223E-3</v>
      </c>
      <c r="BV21">
        <f>IFERROR((Z21+BF21+AP21)*_xlfn.XLOOKUP(Tool_Austria!BV$4,Monetization_Factors!$A:$A,Monetization_Factors!$D:$D),"")</f>
        <v>2.4023925976481845E-2</v>
      </c>
      <c r="BW21">
        <f>IFERROR((AA21+BG21+AQ21)*_xlfn.XLOOKUP(Tool_Austria!BW$4,Monetization_Factors!$A:$A,Monetization_Factors!$D:$D),"")</f>
        <v>1.0423287916400963E-5</v>
      </c>
      <c r="BX21" s="38" cm="1">
        <f t="array" ref="BX21">IFERROR(_xlfn.IFS(I21&lt;&gt;0,I21*E21,I21="",J21*E21),"")</f>
        <v>1.4359622603106064</v>
      </c>
      <c r="BY21" s="38">
        <f t="shared" si="30"/>
        <v>0.31282535226285085</v>
      </c>
      <c r="BZ21" s="38">
        <f t="shared" si="31"/>
        <v>1.7487876125734572</v>
      </c>
      <c r="CA21" s="38">
        <f t="shared" si="32"/>
        <v>2.6904424808822419E-3</v>
      </c>
      <c r="CB21">
        <f t="shared" si="33"/>
        <v>1.1985642117133333</v>
      </c>
      <c r="CC21">
        <f t="shared" si="33"/>
        <v>4.7476819142110001E-8</v>
      </c>
      <c r="CD21">
        <f t="shared" si="33"/>
        <v>0.16662722366666669</v>
      </c>
      <c r="CE21">
        <f t="shared" si="33"/>
        <v>3.4579833552966662E-3</v>
      </c>
      <c r="CF21">
        <f t="shared" si="33"/>
        <v>7.4656629313199983E-8</v>
      </c>
      <c r="CG21">
        <f t="shared" si="33"/>
        <v>4.0368349714319994E-8</v>
      </c>
      <c r="CH21">
        <f t="shared" si="33"/>
        <v>1.4887024123106666E-9</v>
      </c>
      <c r="CI21">
        <f t="shared" si="33"/>
        <v>9.3082806730166653E-3</v>
      </c>
      <c r="CJ21">
        <f t="shared" si="33"/>
        <v>1.6462912492833334E-4</v>
      </c>
      <c r="CK21">
        <f t="shared" si="33"/>
        <v>6.5684812528999997E-3</v>
      </c>
      <c r="CL21">
        <f t="shared" si="33"/>
        <v>3.833807690925E-2</v>
      </c>
      <c r="CM21">
        <f t="shared" si="33"/>
        <v>17.918234271946666</v>
      </c>
      <c r="CN21">
        <f t="shared" si="33"/>
        <v>42.545013969133336</v>
      </c>
      <c r="CO21">
        <f t="shared" si="33"/>
        <v>0.16552961945333333</v>
      </c>
      <c r="CP21">
        <f t="shared" si="33"/>
        <v>14.548666453406668</v>
      </c>
      <c r="CQ21">
        <f t="shared" si="33"/>
        <v>4.989320474377333E-6</v>
      </c>
      <c r="CR21">
        <f t="shared" si="34"/>
        <v>1.8439449410974358E-3</v>
      </c>
      <c r="CS21">
        <f t="shared" si="34"/>
        <v>7.3041260218630768E-11</v>
      </c>
      <c r="CT21">
        <f t="shared" si="34"/>
        <v>2.5634957487179492E-4</v>
      </c>
      <c r="CU21">
        <f t="shared" si="34"/>
        <v>5.3199743927641018E-6</v>
      </c>
      <c r="CV21">
        <f t="shared" si="34"/>
        <v>1.1485635278953843E-10</v>
      </c>
      <c r="CW21">
        <f t="shared" si="34"/>
        <v>6.2105153406646144E-11</v>
      </c>
      <c r="CX21">
        <f t="shared" si="34"/>
        <v>2.2903114035548719E-12</v>
      </c>
      <c r="CY21">
        <f t="shared" si="34"/>
        <v>1.4320431804641024E-5</v>
      </c>
      <c r="CZ21">
        <f t="shared" si="34"/>
        <v>2.5327557681282054E-7</v>
      </c>
      <c r="DA21">
        <f t="shared" si="34"/>
        <v>1.0105355773692307E-5</v>
      </c>
      <c r="DB21">
        <f t="shared" si="34"/>
        <v>5.8981656783461537E-5</v>
      </c>
      <c r="DC21">
        <f t="shared" si="34"/>
        <v>2.7566514264533333E-2</v>
      </c>
      <c r="DD21">
        <f t="shared" si="34"/>
        <v>6.5453867644820515E-2</v>
      </c>
      <c r="DE21">
        <f t="shared" si="34"/>
        <v>2.5466095300512819E-4</v>
      </c>
      <c r="DF21">
        <f t="shared" si="34"/>
        <v>2.2382563774471797E-2</v>
      </c>
      <c r="DG21">
        <f t="shared" si="34"/>
        <v>7.6758776528882039E-9</v>
      </c>
      <c r="DH21" s="5">
        <f>IFERROR(((((L21+AB21)*(1/$H21))+AR21)/$F$2)/($B$2*('CAR.CAP_per person'!B$2)/(_xlfn.XLOOKUP($E$2,EU_countries_GDP!$A$2:$A$29,EU_countries_GDP!$E$2:$E$29))),"")</f>
        <v>0.17200286768116319</v>
      </c>
      <c r="DI21" s="5">
        <f>IFERROR(((((M21+AC21)*(1/$H21))+AS21)/$F$2)/($B$2*('CAR.CAP_per person'!C$2)/(_xlfn.XLOOKUP($E$2,EU_countries_GDP!$A$2:$A$29,EU_countries_GDP!$E$2:$E$29))),"")</f>
        <v>8.9408483070362461E-5</v>
      </c>
      <c r="DJ21" s="5">
        <f>IFERROR(((((N21+AD21)*(1/$H21))+AT21)/$F$2)/($B$2*('CAR.CAP_per person'!D$2)/(_xlfn.XLOOKUP($E$2,EU_countries_GDP!$A$2:$A$29,EU_countries_GDP!$E$2:$E$29))),"")</f>
        <v>3.2178893119471817E-4</v>
      </c>
      <c r="DK21" s="5">
        <f>IFERROR(((((O21+AE21)*(1/$H21))+AU21)/$F$2)/($B$2*('CAR.CAP_per person'!E$2)/(_xlfn.XLOOKUP($E$2,EU_countries_GDP!$A$2:$A$29,EU_countries_GDP!$E$2:$E$29))),"")</f>
        <v>8.414086094468717E-3</v>
      </c>
      <c r="DL21" s="5">
        <f>IFERROR(((((P21+AF21)*(1/$H21))+AV21)/$F$2)/($B$2*('CAR.CAP_per person'!F$2)/(_xlfn.XLOOKUP($E$2,EU_countries_GDP!$A$2:$A$29,EU_countries_GDP!$E$2:$E$29))),"")</f>
        <v>0.12576660118224869</v>
      </c>
      <c r="DM21" s="5">
        <f>IFERROR(((((Q21+AG21)*(1/$H21))+AW21)/$F$2)/($B$2*('CAR.CAP_per person'!G$2)/(_xlfn.XLOOKUP($E$2,EU_countries_GDP!$A$2:$A$29,EU_countries_GDP!$E$2:$E$29))),"")</f>
        <v>4.2605497553575025E-2</v>
      </c>
      <c r="DN21" s="5">
        <f>IFERROR(((((R21+AH21)*(1/$H21))+AX21)/$F$2)/($B$2*('CAR.CAP_per person'!H$2)/(_xlfn.XLOOKUP($E$2,EU_countries_GDP!$A$2:$A$29,EU_countries_GDP!$E$2:$E$29))),"")</f>
        <v>3.0687498527139795E-4</v>
      </c>
      <c r="DO21" s="5">
        <f>IFERROR(((((S21+AI21)*(1/$H21))+AY21)/$F$2)/($B$2*('CAR.CAP_per person'!I$2)/(_xlfn.XLOOKUP($E$2,EU_countries_GDP!$A$2:$A$29,EU_countries_GDP!$E$2:$E$29))),"")</f>
        <v>7.3218636387721433E-3</v>
      </c>
      <c r="DP21" s="5">
        <f>IFERROR(((((T21+AJ21)*(1/$H21))+AZ21)/$F$2)/($B$2*('CAR.CAP_per person'!J$2)/(_xlfn.XLOOKUP($E$2,EU_countries_GDP!$A$2:$A$29,EU_countries_GDP!$E$2:$E$29))),"")</f>
        <v>2.8097540172617726E-2</v>
      </c>
      <c r="DQ21" s="5">
        <f>IFERROR(((((U21+AK21)*(1/$H21))+BA21)/$F$2)/($B$2*('CAR.CAP_per person'!K$2)/(_xlfn.XLOOKUP($E$2,EU_countries_GDP!$A$2:$A$29,EU_countries_GDP!$E$2:$E$29))),"")</f>
        <v>3.3053512375826662E-2</v>
      </c>
      <c r="DR21" s="5">
        <f>IFERROR(((((V21+AL21)*(1/$H21))+BB21)/$F$2)/($B$2*('CAR.CAP_per person'!L$2)/(_xlfn.XLOOKUP($E$2,EU_countries_GDP!$A$2:$A$29,EU_countries_GDP!$E$2:$E$29))),"")</f>
        <v>4.8268691830509695E-3</v>
      </c>
      <c r="DS21" s="5">
        <f>IFERROR(((((W21+AM21)*(1/$H21))+BC21)/$F$2)/($B$2*('CAR.CAP_per person'!M$2)/(_xlfn.XLOOKUP($E$2,EU_countries_GDP!$A$2:$A$29,EU_countries_GDP!$E$2:$E$29))),"")</f>
        <v>7.6516608543930525E-2</v>
      </c>
      <c r="DT21" s="5">
        <f>IFERROR(((((X21+AN21)*(1/$H21))+BD21)/$F$2)/($B$2*('CAR.CAP_per person'!N$2)/(_xlfn.XLOOKUP($E$2,EU_countries_GDP!$A$2:$A$29,EU_countries_GDP!$E$2:$E$29))),"")</f>
        <v>3.3815167724242992</v>
      </c>
      <c r="DU21" s="5">
        <f>IFERROR(((((Y21+AO21)*(1/$H21))+BE21)/$F$2)/($B$2*('CAR.CAP_per person'!O$2)/(_xlfn.XLOOKUP($E$2,EU_countries_GDP!$A$2:$A$29,EU_countries_GDP!$E$2:$E$29))),"")</f>
        <v>8.6900543598899301E-4</v>
      </c>
      <c r="DV21" s="5">
        <f>IFERROR(((((Z21+AP21)*(1/$H21))+BF21)/$F$2)/($B$2*('CAR.CAP_per person'!P$2)/(_xlfn.XLOOKUP($E$2,EU_countries_GDP!$A$2:$A$29,EU_countries_GDP!$E$2:$E$29))),"")</f>
        <v>6.4992911623784483E-2</v>
      </c>
      <c r="DW21" s="5">
        <f>IFERROR(((((AA21+AQ21)*(1/$H21))+BG21)/$F$2)/($B$2*('CAR.CAP_per person'!Q$2)/(_xlfn.XLOOKUP($E$2,EU_countries_GDP!$A$2:$A$29,EU_countries_GDP!$E$2:$E$29))),"")</f>
        <v>2.2736344131092812E-2</v>
      </c>
    </row>
    <row r="22" spans="1:127">
      <c r="A22" t="s">
        <v>193</v>
      </c>
      <c r="B22" t="str">
        <f>_xlfn.XLOOKUP(D22,Table5[Ingredient],Table5[Category],"",FALSE)</f>
        <v>Starch/satiating food</v>
      </c>
      <c r="C22" s="33" t="s">
        <v>177</v>
      </c>
      <c r="D22" s="33" t="s">
        <v>197</v>
      </c>
      <c r="E22" s="33">
        <v>0.20900000000000002</v>
      </c>
      <c r="F22" s="33" t="s">
        <v>179</v>
      </c>
      <c r="G22" s="33" t="s">
        <v>180</v>
      </c>
      <c r="H22" s="91">
        <f>Dataset_AT!R19</f>
        <v>1.6854838709677418E-2</v>
      </c>
      <c r="I22" s="33"/>
      <c r="J22" s="37">
        <f>IFERROR(INDEX('AveragePrices&amp;Codes'!G:AG, MATCH($D22, 'AveragePrices&amp;Codes'!$A:$A, 0), MATCH(Tool_Austria!$E$2, 'AveragePrices&amp;Codes'!$G$1:$AG$1, 0)),"")</f>
        <v>0.42920000000000003</v>
      </c>
      <c r="K22" s="37">
        <f>IFERROR(E22/(_xlfn.XLOOKUP(A22,Dataset_AT!$V$2:$V$9,Dataset_AT!$W$2:$W$9)),"")</f>
        <v>3.317460317460318E-3</v>
      </c>
      <c r="L22">
        <f>IFERROR(IF($F22="Raw",_xlfn.XLOOKUP(_xlfn.XLOOKUP(Tool_Austria!$D22,'AveragePrices&amp;Codes'!$A:$A,'AveragePrices&amp;Codes'!$B:$B),AGRIBALYSE_Raw!$B:$B,AGRIBALYSE_Raw!O:O)*$E22,_xlfn.XLOOKUP(_xlfn.XLOOKUP(Tool_Austria!$D22,'AveragePrices&amp;Codes'!$A:$A,'AveragePrices&amp;Codes'!$B:$B),AGRIBALYSE_Cooked!$C:$C,AGRIBALYSE_Cooked!P:P)*$E22),"")</f>
        <v>0.20590121186250002</v>
      </c>
      <c r="M22">
        <f>IFERROR(IF($F22="Raw",_xlfn.XLOOKUP(_xlfn.XLOOKUP(Tool_Austria!$D22,'AveragePrices&amp;Codes'!$A:$A,'AveragePrices&amp;Codes'!$B:$B),AGRIBALYSE_Raw!$B:$B,AGRIBALYSE_Raw!P:P)*$E22,_xlfn.XLOOKUP(_xlfn.XLOOKUP(Tool_Austria!$D22,'AveragePrices&amp;Codes'!$A:$A,'AveragePrices&amp;Codes'!$B:$B),AGRIBALYSE_Cooked!$C:$C,AGRIBALYSE_Cooked!Q:Q)*$E22),"")</f>
        <v>3.7656467887499999E-9</v>
      </c>
      <c r="N22">
        <f>IFERROR(IF($F22="Raw",_xlfn.XLOOKUP(_xlfn.XLOOKUP(Tool_Austria!$D22,'AveragePrices&amp;Codes'!$A:$A,'AveragePrices&amp;Codes'!$B:$B),AGRIBALYSE_Raw!$B:$B,AGRIBALYSE_Raw!Q:Q)*$E22,_xlfn.XLOOKUP(_xlfn.XLOOKUP(Tool_Austria!$D22,'AveragePrices&amp;Codes'!$A:$A,'AveragePrices&amp;Codes'!$B:$B),AGRIBALYSE_Cooked!$C:$C,AGRIBALYSE_Cooked!R:R)*$E22),"")</f>
        <v>2.0195047441250003E-2</v>
      </c>
      <c r="O22">
        <f>IFERROR(IF($F22="Raw",_xlfn.XLOOKUP(_xlfn.XLOOKUP(Tool_Austria!$D22,'AveragePrices&amp;Codes'!$A:$A,'AveragePrices&amp;Codes'!$B:$B),AGRIBALYSE_Raw!$B:$B,AGRIBALYSE_Raw!R:R)*$E22,_xlfn.XLOOKUP(_xlfn.XLOOKUP(Tool_Austria!$D22,'AveragePrices&amp;Codes'!$A:$A,'AveragePrices&amp;Codes'!$B:$B),AGRIBALYSE_Cooked!$C:$C,AGRIBALYSE_Cooked!S:S)*$E22),"")</f>
        <v>5.7760909387499998E-4</v>
      </c>
      <c r="P22">
        <f>IFERROR(IF($F22="Raw",_xlfn.XLOOKUP(_xlfn.XLOOKUP(Tool_Austria!$D22,'AveragePrices&amp;Codes'!$A:$A,'AveragePrices&amp;Codes'!$B:$B),AGRIBALYSE_Raw!$B:$B,AGRIBALYSE_Raw!S:S)*$E22,_xlfn.XLOOKUP(_xlfn.XLOOKUP(Tool_Austria!$D22,'AveragePrices&amp;Codes'!$A:$A,'AveragePrices&amp;Codes'!$B:$B),AGRIBALYSE_Cooked!$C:$C,AGRIBALYSE_Cooked!T:T)*$E22),"")</f>
        <v>1.0752345408750001E-8</v>
      </c>
      <c r="Q22">
        <f>IFERROR(IF($F22="Raw",_xlfn.XLOOKUP(_xlfn.XLOOKUP(Tool_Austria!$D22,'AveragePrices&amp;Codes'!$A:$A,'AveragePrices&amp;Codes'!$B:$B),AGRIBALYSE_Raw!$B:$B,AGRIBALYSE_Raw!T:T)*$E22,_xlfn.XLOOKUP(_xlfn.XLOOKUP(Tool_Austria!$D22,'AveragePrices&amp;Codes'!$A:$A,'AveragePrices&amp;Codes'!$B:$B),AGRIBALYSE_Cooked!$C:$C,AGRIBALYSE_Cooked!U:U)*$E22),"")</f>
        <v>2.4942479045000002E-9</v>
      </c>
      <c r="R22">
        <f>IFERROR(IF($F22="Raw",_xlfn.XLOOKUP(_xlfn.XLOOKUP(Tool_Austria!$D22,'AveragePrices&amp;Codes'!$A:$A,'AveragePrices&amp;Codes'!$B:$B),AGRIBALYSE_Raw!$B:$B,AGRIBALYSE_Raw!U:U)*$E22,_xlfn.XLOOKUP(_xlfn.XLOOKUP(Tool_Austria!$D22,'AveragePrices&amp;Codes'!$A:$A,'AveragePrices&amp;Codes'!$B:$B),AGRIBALYSE_Cooked!$C:$C,AGRIBALYSE_Cooked!V:V)*$E22),"")</f>
        <v>9.9427282624999997E-11</v>
      </c>
      <c r="S22">
        <f>IFERROR(IF($F22="Raw",_xlfn.XLOOKUP(_xlfn.XLOOKUP(Tool_Austria!$D22,'AveragePrices&amp;Codes'!$A:$A,'AveragePrices&amp;Codes'!$B:$B),AGRIBALYSE_Raw!$B:$B,AGRIBALYSE_Raw!V:V)*$E22,_xlfn.XLOOKUP(_xlfn.XLOOKUP(Tool_Austria!$D22,'AveragePrices&amp;Codes'!$A:$A,'AveragePrices&amp;Codes'!$B:$B),AGRIBALYSE_Cooked!$C:$C,AGRIBALYSE_Cooked!W:W)*$E22),"")</f>
        <v>7.9898842512500002E-4</v>
      </c>
      <c r="T22">
        <f>IFERROR(IF($F22="Raw",_xlfn.XLOOKUP(_xlfn.XLOOKUP(Tool_Austria!$D22,'AveragePrices&amp;Codes'!$A:$A,'AveragePrices&amp;Codes'!$B:$B),AGRIBALYSE_Raw!$B:$B,AGRIBALYSE_Raw!W:W)*$E22,_xlfn.XLOOKUP(_xlfn.XLOOKUP(Tool_Austria!$D22,'AveragePrices&amp;Codes'!$A:$A,'AveragePrices&amp;Codes'!$B:$B),AGRIBALYSE_Cooked!$C:$C,AGRIBALYSE_Cooked!X:X)*$E22),"")</f>
        <v>3.4787125175000001E-5</v>
      </c>
      <c r="U22">
        <f>IFERROR(IF($F22="Raw",_xlfn.XLOOKUP(_xlfn.XLOOKUP(Tool_Austria!$D22,'AveragePrices&amp;Codes'!$A:$A,'AveragePrices&amp;Codes'!$B:$B),AGRIBALYSE_Raw!$B:$B,AGRIBALYSE_Raw!X:X)*$E22,_xlfn.XLOOKUP(_xlfn.XLOOKUP(Tool_Austria!$D22,'AveragePrices&amp;Codes'!$A:$A,'AveragePrices&amp;Codes'!$B:$B),AGRIBALYSE_Cooked!$C:$C,AGRIBALYSE_Cooked!Y:Y)*$E22),"")</f>
        <v>4.0978778912499999E-4</v>
      </c>
      <c r="V22">
        <f>IFERROR(IF($F22="Raw",_xlfn.XLOOKUP(_xlfn.XLOOKUP(Tool_Austria!$D22,'AveragePrices&amp;Codes'!$A:$A,'AveragePrices&amp;Codes'!$B:$B),AGRIBALYSE_Raw!$B:$B,AGRIBALYSE_Raw!Y:Y)*$E22,_xlfn.XLOOKUP(_xlfn.XLOOKUP(Tool_Austria!$D22,'AveragePrices&amp;Codes'!$A:$A,'AveragePrices&amp;Codes'!$B:$B),AGRIBALYSE_Cooked!$C:$C,AGRIBALYSE_Cooked!Z:Z)*$E22),"")</f>
        <v>2.5979378727500006E-3</v>
      </c>
      <c r="W22">
        <f>IFERROR(IF($F22="Raw",_xlfn.XLOOKUP(_xlfn.XLOOKUP(Tool_Austria!$D22,'AveragePrices&amp;Codes'!$A:$A,'AveragePrices&amp;Codes'!$B:$B),AGRIBALYSE_Raw!$B:$B,AGRIBALYSE_Raw!Z:Z)*$E22,_xlfn.XLOOKUP(_xlfn.XLOOKUP(Tool_Austria!$D22,'AveragePrices&amp;Codes'!$A:$A,'AveragePrices&amp;Codes'!$B:$B),AGRIBALYSE_Cooked!$C:$C,AGRIBALYSE_Cooked!AA:AA)*$E22),"")</f>
        <v>1.4904762111250001</v>
      </c>
      <c r="X22">
        <f>IFERROR(IF($F22="Raw",_xlfn.XLOOKUP(_xlfn.XLOOKUP(Tool_Austria!$D22,'AveragePrices&amp;Codes'!$A:$A,'AveragePrices&amp;Codes'!$B:$B),AGRIBALYSE_Raw!$B:$B,AGRIBALYSE_Raw!AA:AA)*$E22,_xlfn.XLOOKUP(_xlfn.XLOOKUP(Tool_Austria!$D22,'AveragePrices&amp;Codes'!$A:$A,'AveragePrices&amp;Codes'!$B:$B),AGRIBALYSE_Cooked!$C:$C,AGRIBALYSE_Cooked!AB:AB)*$E22),"")</f>
        <v>6.46499282</v>
      </c>
      <c r="Y22">
        <f>IFERROR(IF($F22="Raw",_xlfn.XLOOKUP(_xlfn.XLOOKUP(Tool_Austria!$D22,'AveragePrices&amp;Codes'!$A:$A,'AveragePrices&amp;Codes'!$B:$B),AGRIBALYSE_Raw!$B:$B,AGRIBALYSE_Raw!AB:AB)*$E22,_xlfn.XLOOKUP(_xlfn.XLOOKUP(Tool_Austria!$D22,'AveragePrices&amp;Codes'!$A:$A,'AveragePrices&amp;Codes'!$B:$B),AGRIBALYSE_Cooked!$C:$C,AGRIBALYSE_Cooked!AC:AC)*$E22),"")</f>
        <v>8.5479604925000008E-2</v>
      </c>
      <c r="Z22">
        <f>IFERROR(IF($F22="Raw",_xlfn.XLOOKUP(_xlfn.XLOOKUP(Tool_Austria!$D22,'AveragePrices&amp;Codes'!$A:$A,'AveragePrices&amp;Codes'!$B:$B),AGRIBALYSE_Raw!$B:$B,AGRIBALYSE_Raw!AC:AC)*$E22,_xlfn.XLOOKUP(_xlfn.XLOOKUP(Tool_Austria!$D22,'AveragePrices&amp;Codes'!$A:$A,'AveragePrices&amp;Codes'!$B:$B),AGRIBALYSE_Cooked!$C:$C,AGRIBALYSE_Cooked!AD:AD)*$E22),"")</f>
        <v>3.1085857962499999</v>
      </c>
      <c r="AA22">
        <f>IFERROR(IF($F22="Raw",_xlfn.XLOOKUP(_xlfn.XLOOKUP(Tool_Austria!$D22,'AveragePrices&amp;Codes'!$A:$A,'AveragePrices&amp;Codes'!$B:$B),AGRIBALYSE_Raw!$B:$B,AGRIBALYSE_Raw!AD:AD)*$E22,_xlfn.XLOOKUP(_xlfn.XLOOKUP(Tool_Austria!$D22,'AveragePrices&amp;Codes'!$A:$A,'AveragePrices&amp;Codes'!$B:$B),AGRIBALYSE_Cooked!$C:$C,AGRIBALYSE_Cooked!AE:AE)*$E22),"")</f>
        <v>7.6346890125E-7</v>
      </c>
      <c r="AB22" cm="1">
        <f t="array" ref="AB22">IFERROR(_xlfn.XLOOKUP(Tool_Austria!$F22&amp;$E$2,'Cooking methods'!$A:$A&amp;'Cooking methods'!$B:$B,'Cooking methods'!C:C)*$E22,"")</f>
        <v>4.1189331260000003E-2</v>
      </c>
      <c r="AC22" cm="1">
        <f t="array" ref="AC22">IFERROR(_xlfn.XLOOKUP(Tool_Austria!$F22&amp;$E$2,'Cooking methods'!$A:$A&amp;'Cooking methods'!$B:$B,'Cooking methods'!D:D)*$E22,"")</f>
        <v>1.4751916032699999E-9</v>
      </c>
      <c r="AD22" cm="1">
        <f t="array" ref="AD22">IFERROR(_xlfn.XLOOKUP(Tool_Austria!$F22&amp;$E$2,'Cooking methods'!$A:$A&amp;'Cooking methods'!$B:$B,'Cooking methods'!E:E)*$E22,"")</f>
        <v>2.9280899999999999E-3</v>
      </c>
      <c r="AE22" cm="1">
        <f t="array" ref="AE22">IFERROR(_xlfn.XLOOKUP(Tool_Austria!$F22&amp;$E$2,'Cooking methods'!$A:$A&amp;'Cooking methods'!$B:$B,'Cooking methods'!F:F)*$E22,"")</f>
        <v>7.4595650910000012E-5</v>
      </c>
      <c r="AF22" cm="1">
        <f t="array" ref="AF22">IFERROR(_xlfn.XLOOKUP(Tool_Austria!$F22&amp;$E$2,'Cooking methods'!$A:$A&amp;'Cooking methods'!$B:$B,'Cooking methods'!G:G)*$E22,"")</f>
        <v>3.0102972240000001E-10</v>
      </c>
      <c r="AG22" cm="1">
        <f t="array" ref="AG22">IFERROR(_xlfn.XLOOKUP(Tool_Austria!$F22&amp;$E$2,'Cooking methods'!$A:$A&amp;'Cooking methods'!$B:$B,'Cooking methods'!H:H)*$E22,"")</f>
        <v>1.7081870124E-10</v>
      </c>
      <c r="AH22" cm="1">
        <f t="array" ref="AH22">IFERROR(_xlfn.XLOOKUP(Tool_Austria!$F22&amp;$E$2,'Cooking methods'!$A:$A&amp;'Cooking methods'!$B:$B,'Cooking methods'!I:I)*$E22,"")</f>
        <v>9.2571578308000006E-11</v>
      </c>
      <c r="AI22" cm="1">
        <f t="array" ref="AI22">IFERROR(_xlfn.XLOOKUP(Tool_Austria!$F22&amp;$E$2,'Cooking methods'!$A:$A&amp;'Cooking methods'!$B:$B,'Cooking methods'!J:J)*$E22,"")</f>
        <v>5.2006002950000009E-5</v>
      </c>
      <c r="AJ22" cm="1">
        <f t="array" ref="AJ22">IFERROR(_xlfn.XLOOKUP(Tool_Austria!$F22&amp;$E$2,'Cooking methods'!$A:$A&amp;'Cooking methods'!$B:$B,'Cooking methods'!K:K)*$E22,"")</f>
        <v>1.1140403285000001E-5</v>
      </c>
      <c r="AK22" cm="1">
        <f t="array" ref="AK22">IFERROR(_xlfn.XLOOKUP(Tool_Austria!$F22&amp;$E$2,'Cooking methods'!$A:$A&amp;'Cooking methods'!$B:$B,'Cooking methods'!L:L)*$E22,"")</f>
        <v>2.1063918700000001E-5</v>
      </c>
      <c r="AL22" cm="1">
        <f t="array" ref="AL22">IFERROR(_xlfn.XLOOKUP(Tool_Austria!$F22&amp;$E$2,'Cooking methods'!$A:$A&amp;'Cooking methods'!$B:$B,'Cooking methods'!M:M)*$E22,"")</f>
        <v>1.4209392725000002E-4</v>
      </c>
      <c r="AM22" cm="1">
        <f t="array" ref="AM22">IFERROR(_xlfn.XLOOKUP(Tool_Austria!$F22&amp;$E$2,'Cooking methods'!$A:$A&amp;'Cooking methods'!$B:$B,'Cooking methods'!N:N)*$E22,"")</f>
        <v>0.10455380496</v>
      </c>
      <c r="AN22" cm="1">
        <f t="array" ref="AN22">IFERROR(_xlfn.XLOOKUP(Tool_Austria!$F22&amp;$E$2,'Cooking methods'!$A:$A&amp;'Cooking methods'!$B:$B,'Cooking methods'!O:O)*$E22,"")</f>
        <v>6.0313930600000003E-2</v>
      </c>
      <c r="AO22" cm="1">
        <f t="array" ref="AO22">IFERROR(_xlfn.XLOOKUP(Tool_Austria!$F22&amp;$E$2,'Cooking methods'!$A:$A&amp;'Cooking methods'!$B:$B,'Cooking methods'!P:P)*$E22,"")</f>
        <v>1.0800187860000001E-2</v>
      </c>
      <c r="AP22" cm="1">
        <f t="array" ref="AP22">IFERROR(_xlfn.XLOOKUP(Tool_Austria!$F22&amp;$E$2,'Cooking methods'!$A:$A&amp;'Cooking methods'!$B:$B,'Cooking methods'!Q:Q)*$E22,"")</f>
        <v>0.65006691618000012</v>
      </c>
      <c r="AQ22" cm="1">
        <f t="array" ref="AQ22">IFERROR(_xlfn.XLOOKUP(Tool_Austria!$F22&amp;$E$2,'Cooking methods'!$A:$A&amp;'Cooking methods'!$B:$B,'Cooking methods'!R:R)*$E22,"")</f>
        <v>6.2559596308000002E-8</v>
      </c>
      <c r="AR22" cm="1">
        <f t="array" ref="AR22">IFERROR(_xlfn.XLOOKUP(Tool_Austria!$G22&amp;$E$2,'Waste management'!$A:$A&amp;'Waste management'!$B:$B,'Waste management'!C:C)*$E22,"")</f>
        <v>1.1701910000000001E-2</v>
      </c>
      <c r="AS22" cm="1">
        <f t="array" ref="AS22">IFERROR(_xlfn.XLOOKUP(Tool_Austria!$G22&amp;$E$2,'Waste management'!$A:$A&amp;'Waste management'!$B:$B,'Waste management'!D:D)*$E22,"")</f>
        <v>7.9838208999999999E-11</v>
      </c>
      <c r="AT22" cm="1">
        <f t="array" ref="AT22">IFERROR(_xlfn.XLOOKUP(Tool_Austria!$G22&amp;$E$2,'Waste management'!$A:$A&amp;'Waste management'!$B:$B,'Waste management'!E:E)*$E22,"")</f>
        <v>2.1527000000000004E-4</v>
      </c>
      <c r="AU22" cm="1">
        <f t="array" ref="AU22">IFERROR(_xlfn.XLOOKUP(Tool_Austria!$G22&amp;$E$2,'Waste management'!$A:$A&amp;'Waste management'!$B:$B,'Waste management'!F:F)*$E22,"")</f>
        <v>2.5080000000000004E-5</v>
      </c>
      <c r="AV22" cm="1">
        <f t="array" ref="AV22">IFERROR(_xlfn.XLOOKUP(Tool_Austria!$G22&amp;$E$2,'Waste management'!$A:$A&amp;'Waste management'!$B:$B,'Waste management'!G:G)*$E22,"")</f>
        <v>2.4201364000000004E-9</v>
      </c>
      <c r="AW22" cm="1">
        <f t="array" ref="AW22">IFERROR(_xlfn.XLOOKUP(Tool_Austria!$G22&amp;$E$2,'Waste management'!$A:$A&amp;'Waste management'!$B:$B,'Waste management'!H:H)*$E22,"")</f>
        <v>7.8887258999999999E-11</v>
      </c>
      <c r="AX22" cm="1">
        <f t="array" ref="AX22">IFERROR(_xlfn.XLOOKUP(Tool_Austria!$G22&amp;$E$2,'Waste management'!$A:$A&amp;'Waste management'!$B:$B,'Waste management'!I:I)*$E22,"")</f>
        <v>5.6086613000000006E-11</v>
      </c>
      <c r="AY22" cm="1">
        <f t="array" ref="AY22">IFERROR(_xlfn.XLOOKUP(Tool_Austria!$G22&amp;$E$2,'Waste management'!$A:$A&amp;'Waste management'!$B:$B,'Waste management'!J:J)*$E22,"")</f>
        <v>4.6189000000000007E-4</v>
      </c>
      <c r="AZ22" cm="1">
        <f t="array" ref="AZ22">IFERROR(_xlfn.XLOOKUP(Tool_Austria!$G22&amp;$E$2,'Waste management'!$A:$A&amp;'Waste management'!$B:$B,'Waste management'!K:K)*$E22,"")</f>
        <v>1.1242987800000002E-6</v>
      </c>
      <c r="BA22" cm="1">
        <f t="array" ref="BA22">IFERROR(_xlfn.XLOOKUP(Tool_Austria!$G22&amp;$E$2,'Waste management'!$A:$A&amp;'Waste management'!$B:$B,'Waste management'!L:L)*$E22,"")</f>
        <v>2.0231492600000002E-5</v>
      </c>
      <c r="BB22" cm="1">
        <f t="array" ref="BB22">IFERROR(_xlfn.XLOOKUP(Tool_Austria!$G22&amp;$E$2,'Waste management'!$A:$A&amp;'Waste management'!$B:$B,'Waste management'!M:M)*$E22,"")</f>
        <v>2.0356600000000003E-3</v>
      </c>
      <c r="BC22" cm="1">
        <f t="array" ref="BC22">IFERROR(_xlfn.XLOOKUP(Tool_Austria!$G22&amp;$E$2,'Waste management'!$A:$A&amp;'Waste management'!$B:$B,'Waste management'!N:N)*$E22,"")</f>
        <v>1.7504042600000003</v>
      </c>
      <c r="BD22" cm="1">
        <f t="array" ref="BD22">IFERROR(_xlfn.XLOOKUP(Tool_Austria!$G22&amp;$E$2,'Waste management'!$A:$A&amp;'Waste management'!$B:$B,'Waste management'!O:O)*$E22,"")</f>
        <v>0.11160809000000001</v>
      </c>
      <c r="BE22" cm="1">
        <f t="array" ref="BE22">IFERROR(_xlfn.XLOOKUP(Tool_Austria!$G22&amp;$E$2,'Waste management'!$A:$A&amp;'Waste management'!$B:$B,'Waste management'!P:P)*$E22,"")</f>
        <v>2.4097700000000003E-3</v>
      </c>
      <c r="BF22" cm="1">
        <f t="array" ref="BF22">IFERROR(_xlfn.XLOOKUP(Tool_Austria!$G22&amp;$E$2,'Waste management'!$A:$A&amp;'Waste management'!$B:$B,'Waste management'!Q:Q)*$E22,"")</f>
        <v>7.0138310000000009E-2</v>
      </c>
      <c r="BG22" cm="1">
        <f t="array" ref="BG22">IFERROR(_xlfn.XLOOKUP(Tool_Austria!$G22&amp;$E$2,'Waste management'!$A:$A&amp;'Waste management'!$B:$B,'Waste management'!R:R)*$E22,"")</f>
        <v>2.2793540000000001E-8</v>
      </c>
      <c r="BH22">
        <f>IFERROR((L22+AR22+AB22)*_xlfn.XLOOKUP(Tool_Austria!BH$4,Monetization_Factors!$A:$A,Monetization_Factors!$D:$D),"")</f>
        <v>3.3669123388117575E-2</v>
      </c>
      <c r="BI22">
        <f>IFERROR((M22+AS22+AC22)*_xlfn.XLOOKUP(Tool_Austria!BI$4,Monetization_Factors!$A:$A,Monetization_Factors!$D:$D),"")</f>
        <v>2.1299220202437054E-7</v>
      </c>
      <c r="BJ22">
        <f>IFERROR((N22+AT22+AD22)*_xlfn.XLOOKUP(Tool_Austria!BJ$4,Monetization_Factors!$A:$A,Monetization_Factors!$D:$D),"")</f>
        <v>3.5618687374007062E-5</v>
      </c>
      <c r="BK22">
        <f>IFERROR((O22+AU22+AE22)*_xlfn.XLOOKUP(Tool_Austria!BK$4,Monetization_Factors!$A:$A,Monetization_Factors!$D:$D),"")</f>
        <v>1.0251880294554301E-3</v>
      </c>
      <c r="BL22">
        <f>IFERROR((P22+AV22+AF22)*_xlfn.XLOOKUP(Tool_Austria!BL$4,Monetization_Factors!$A:$A,Monetization_Factors!$D:$D),"")</f>
        <v>1.3450256059758293E-2</v>
      </c>
      <c r="BM22">
        <f>IFERROR((Q22+AW22+AG22)*_xlfn.XLOOKUP(Tool_Austria!BM$4,Monetization_Factors!$A:$A,Monetization_Factors!$D:$D),"")</f>
        <v>5.6981221606705276E-4</v>
      </c>
      <c r="BN22">
        <f>IFERROR((R22+AX22+AH22)*_xlfn.XLOOKUP(Tool_Austria!BN$4,Monetization_Factors!$A:$A,Monetization_Factors!$D:$D),"")</f>
        <v>2.8520931783314476E-4</v>
      </c>
      <c r="BO22">
        <f>IFERROR((S22+AY22+AI22)*_xlfn.XLOOKUP(Tool_Austria!BO$4,Monetization_Factors!$A:$A,Monetization_Factors!$D:$D),"")</f>
        <v>5.7483261885549989E-4</v>
      </c>
      <c r="BP22">
        <f>IFERROR((T22+AZ22+AJ22)*_xlfn.XLOOKUP(Tool_Austria!BP$4,Monetization_Factors!$A:$A,Monetization_Factors!$D:$D),"")</f>
        <v>1.1477781890461006E-4</v>
      </c>
      <c r="BQ22">
        <f>IFERROR((U22+BA22+AK22)*_xlfn.XLOOKUP(Tool_Austria!BQ$4,Monetization_Factors!$A:$A,Monetization_Factors!$D:$D),"")</f>
        <v>1.8452332355021238E-3</v>
      </c>
      <c r="BR22" t="str">
        <f>IFERROR((V22+BB22+AL22)*_xlfn.XLOOKUP(Tool_Austria!BR$4,Monetization_Factors!$A:$A,Monetization_Factors!$D:$D),"")</f>
        <v/>
      </c>
      <c r="BS22">
        <f>IFERROR((W22+BC22+AM22)*_xlfn.XLOOKUP(Tool_Austria!BS$4,Monetization_Factors!$A:$A,Monetization_Factors!$D:$D),"")</f>
        <v>1.627979628557838E-4</v>
      </c>
      <c r="BT22">
        <f>IFERROR((X22+BD22+AN22)*_xlfn.XLOOKUP(Tool_Austria!BT$4,Monetization_Factors!$A:$A,Monetization_Factors!$D:$D),"")</f>
        <v>1.4778593719948529E-3</v>
      </c>
      <c r="BU22">
        <f>IFERROR((Y22+BE22+AO22)*_xlfn.XLOOKUP(Tool_Austria!BU$4,Monetization_Factors!$A:$A,Monetization_Factors!$D:$D),"")</f>
        <v>6.2716497979715903E-4</v>
      </c>
      <c r="BV22">
        <f>IFERROR((Z22+BF22+AP22)*_xlfn.XLOOKUP(Tool_Austria!BV$4,Monetization_Factors!$A:$A,Monetization_Factors!$D:$D),"")</f>
        <v>6.3224071014933618E-3</v>
      </c>
      <c r="BW22">
        <f>IFERROR((AA22+BG22+AQ22)*_xlfn.XLOOKUP(Tool_Austria!BW$4,Monetization_Factors!$A:$A,Monetization_Factors!$D:$D),"")</f>
        <v>1.7732908785253599E-6</v>
      </c>
      <c r="BX22" s="38" cm="1">
        <f t="array" ref="BX22">IFERROR(_xlfn.IFS(I22&lt;&gt;0,I22*E22,I22="",J22*E22),"")</f>
        <v>8.9702800000000013E-2</v>
      </c>
      <c r="BY22" s="38">
        <f t="shared" si="30"/>
        <v>6.0162267071089431E-2</v>
      </c>
      <c r="BZ22" s="38">
        <f t="shared" si="31"/>
        <v>0.14986506707108943</v>
      </c>
      <c r="CA22" s="38">
        <f t="shared" si="32"/>
        <v>2.305616416478299E-4</v>
      </c>
      <c r="CB22">
        <f t="shared" si="33"/>
        <v>0.25879245312249999</v>
      </c>
      <c r="CC22">
        <f t="shared" si="33"/>
        <v>5.3206766010200002E-9</v>
      </c>
      <c r="CD22">
        <f t="shared" si="33"/>
        <v>2.3338407441250004E-2</v>
      </c>
      <c r="CE22">
        <f t="shared" si="33"/>
        <v>6.7728474478500006E-4</v>
      </c>
      <c r="CF22">
        <f t="shared" si="33"/>
        <v>1.3473511531150001E-8</v>
      </c>
      <c r="CG22">
        <f t="shared" si="33"/>
        <v>2.7439538647400001E-9</v>
      </c>
      <c r="CH22">
        <f t="shared" si="33"/>
        <v>2.48085473933E-10</v>
      </c>
      <c r="CI22">
        <f t="shared" si="33"/>
        <v>1.3128844280750002E-3</v>
      </c>
      <c r="CJ22">
        <f t="shared" si="33"/>
        <v>4.7051827239999999E-5</v>
      </c>
      <c r="CK22">
        <f t="shared" si="33"/>
        <v>4.5108320042500002E-4</v>
      </c>
      <c r="CL22">
        <f t="shared" si="33"/>
        <v>4.7756918000000006E-3</v>
      </c>
      <c r="CM22">
        <f t="shared" si="33"/>
        <v>3.3454342760850002</v>
      </c>
      <c r="CN22">
        <f t="shared" si="33"/>
        <v>6.6369148405999994</v>
      </c>
      <c r="CO22">
        <f t="shared" si="33"/>
        <v>9.8689562785000018E-2</v>
      </c>
      <c r="CP22">
        <f t="shared" si="33"/>
        <v>3.8287910224299999</v>
      </c>
      <c r="CQ22">
        <f t="shared" si="33"/>
        <v>8.4882203755800003E-7</v>
      </c>
      <c r="CR22">
        <f t="shared" si="34"/>
        <v>3.9814223557307693E-4</v>
      </c>
      <c r="CS22">
        <f t="shared" si="34"/>
        <v>8.1856563092615386E-12</v>
      </c>
      <c r="CT22">
        <f t="shared" si="34"/>
        <v>3.5905242217307696E-5</v>
      </c>
      <c r="CU22">
        <f t="shared" si="34"/>
        <v>1.0419765304384617E-6</v>
      </c>
      <c r="CV22">
        <f t="shared" si="34"/>
        <v>2.0728479278692309E-11</v>
      </c>
      <c r="CW22">
        <f t="shared" si="34"/>
        <v>4.2214674842153849E-12</v>
      </c>
      <c r="CX22">
        <f t="shared" si="34"/>
        <v>3.816699598969231E-13</v>
      </c>
      <c r="CY22">
        <f t="shared" si="34"/>
        <v>2.0198221970384617E-6</v>
      </c>
      <c r="CZ22">
        <f t="shared" si="34"/>
        <v>7.238742652307692E-8</v>
      </c>
      <c r="DA22">
        <f t="shared" si="34"/>
        <v>6.9397415450000005E-7</v>
      </c>
      <c r="DB22">
        <f t="shared" si="34"/>
        <v>7.3472181538461544E-6</v>
      </c>
      <c r="DC22">
        <f t="shared" si="34"/>
        <v>5.1468219632076926E-3</v>
      </c>
      <c r="DD22">
        <f t="shared" si="34"/>
        <v>1.0210638216307692E-2</v>
      </c>
      <c r="DE22">
        <f t="shared" si="34"/>
        <v>1.5183009659230771E-4</v>
      </c>
      <c r="DF22">
        <f t="shared" si="34"/>
        <v>5.8904477268153848E-3</v>
      </c>
      <c r="DG22">
        <f t="shared" si="34"/>
        <v>1.3058800577815385E-9</v>
      </c>
      <c r="DH22" s="5">
        <f>IFERROR(((((L22+AB22)*(1/$H22))+AR22)/$F$2)/($B$2*('CAR.CAP_per person'!B$2)/(_xlfn.XLOOKUP($E$2,EU_countries_GDP!$A$2:$A$29,EU_countries_GDP!$E$2:$E$29))),"")</f>
        <v>0.3298923969798368</v>
      </c>
      <c r="DI22" s="5">
        <f>IFERROR(((((M22+AC22)*(1/$H22))+AS22)/$F$2)/($B$2*('CAR.CAP_per person'!C$2)/(_xlfn.XLOOKUP($E$2,EU_countries_GDP!$A$2:$A$29,EU_countries_GDP!$E$2:$E$29))),"")</f>
        <v>8.8312778510869557E-5</v>
      </c>
      <c r="DJ22" s="5">
        <f>IFERROR(((((N22+AD22)*(1/$H22))+AT22)/$F$2)/($B$2*('CAR.CAP_per person'!D$2)/(_xlfn.XLOOKUP($E$2,EU_countries_GDP!$A$2:$A$29,EU_countries_GDP!$E$2:$E$29))),"")</f>
        <v>3.9880979598252156E-4</v>
      </c>
      <c r="DK22" s="5">
        <f>IFERROR(((((O22+AE22)*(1/$H22))+AU22)/$F$2)/($B$2*('CAR.CAP_per person'!E$2)/(_xlfn.XLOOKUP($E$2,EU_countries_GDP!$A$2:$A$29,EU_countries_GDP!$E$2:$E$29))),"")</f>
        <v>1.4584579312519835E-2</v>
      </c>
      <c r="DL22" s="5">
        <f>IFERROR(((((P22+AF22)*(1/$H22))+AV22)/$F$2)/($B$2*('CAR.CAP_per person'!F$2)/(_xlfn.XLOOKUP($E$2,EU_countries_GDP!$A$2:$A$29,EU_countries_GDP!$E$2:$E$29))),"")</f>
        <v>0.19515512019586986</v>
      </c>
      <c r="DM22" s="5">
        <f>IFERROR(((((Q22+AG22)*(1/$H22))+AW22)/$F$2)/($B$2*('CAR.CAP_per person'!G$2)/(_xlfn.XLOOKUP($E$2,EU_countries_GDP!$A$2:$A$29,EU_countries_GDP!$E$2:$E$29))),"")</f>
        <v>2.5206687325857586E-2</v>
      </c>
      <c r="DN22" s="5">
        <f>IFERROR(((((R22+AH22)*(1/$H22))+AX22)/$F$2)/($B$2*('CAR.CAP_per person'!H$2)/(_xlfn.XLOOKUP($E$2,EU_countries_GDP!$A$2:$A$29,EU_countries_GDP!$E$2:$E$29))),"")</f>
        <v>4.2754605418171473E-4</v>
      </c>
      <c r="DO22" s="5">
        <f>IFERROR(((((S22+AI22)*(1/$H22))+AY22)/$F$2)/($B$2*('CAR.CAP_per person'!I$2)/(_xlfn.XLOOKUP($E$2,EU_countries_GDP!$A$2:$A$29,EU_countries_GDP!$E$2:$E$29))),"")</f>
        <v>7.7825076816826393E-3</v>
      </c>
      <c r="DP22" s="5">
        <f>IFERROR(((((T22+AJ22)*(1/$H22))+AZ22)/$F$2)/($B$2*('CAR.CAP_per person'!J$2)/(_xlfn.XLOOKUP($E$2,EU_countries_GDP!$A$2:$A$29,EU_countries_GDP!$E$2:$E$29))),"")</f>
        <v>7.1875160938804403E-2</v>
      </c>
      <c r="DQ22" s="5">
        <f>IFERROR(((((U22+AK22)*(1/$H22))+BA22)/$F$2)/($B$2*('CAR.CAP_per person'!K$2)/(_xlfn.XLOOKUP($E$2,EU_countries_GDP!$A$2:$A$29,EU_countries_GDP!$E$2:$E$29))),"")</f>
        <v>1.9537963542335619E-2</v>
      </c>
      <c r="DR22" s="5">
        <f>IFERROR(((((V22+AL22)*(1/$H22))+BB22)/$F$2)/($B$2*('CAR.CAP_per person'!L$2)/(_xlfn.XLOOKUP($E$2,EU_countries_GDP!$A$2:$A$29,EU_countries_GDP!$E$2:$E$29))),"")</f>
        <v>4.1100049501405942E-3</v>
      </c>
      <c r="DS22" s="5">
        <f>IFERROR(((((W22+AM22)*(1/$H22))+BC22)/$F$2)/($B$2*('CAR.CAP_per person'!M$2)/(_xlfn.XLOOKUP($E$2,EU_countries_GDP!$A$2:$A$29,EU_countries_GDP!$E$2:$E$29))),"")</f>
        <v>0.11235199006636981</v>
      </c>
      <c r="DT22" s="5">
        <f>IFERROR(((((X22+AN22)*(1/$H22))+BD22)/$F$2)/($B$2*('CAR.CAP_per person'!N$2)/(_xlfn.XLOOKUP($E$2,EU_countries_GDP!$A$2:$A$29,EU_countries_GDP!$E$2:$E$29))),"")</f>
        <v>4.6613764508130933</v>
      </c>
      <c r="DU22" s="5">
        <f>IFERROR(((((Y22+AO22)*(1/$H22))+BE22)/$F$2)/($B$2*('CAR.CAP_per person'!O$2)/(_xlfn.XLOOKUP($E$2,EU_countries_GDP!$A$2:$A$29,EU_countries_GDP!$E$2:$E$29))),"")</f>
        <v>4.8124746682368354E-3</v>
      </c>
      <c r="DV22" s="5">
        <f>IFERROR(((((Z22+AP22)*(1/$H22))+BF22)/$F$2)/($B$2*('CAR.CAP_per person'!P$2)/(_xlfn.XLOOKUP($E$2,EU_countries_GDP!$A$2:$A$29,EU_countries_GDP!$E$2:$E$29))),"")</f>
        <v>0.15248588659573603</v>
      </c>
      <c r="DW22" s="5">
        <f>IFERROR(((((AA22+AQ22)*(1/$H22))+BG22)/$F$2)/($B$2*('CAR.CAP_per person'!Q$2)/(_xlfn.XLOOKUP($E$2,EU_countries_GDP!$A$2:$A$29,EU_countries_GDP!$E$2:$E$29))),"")</f>
        <v>3.414882289831514E-2</v>
      </c>
    </row>
    <row r="23" spans="1:127">
      <c r="A23" t="s">
        <v>193</v>
      </c>
      <c r="B23" t="str">
        <f>_xlfn.XLOOKUP(D23,Table5[Ingredient],Table5[Category],"",FALSE)</f>
        <v>Vegetables</v>
      </c>
      <c r="C23" s="33" t="s">
        <v>177</v>
      </c>
      <c r="D23" s="33" t="s">
        <v>198</v>
      </c>
      <c r="E23" s="33">
        <v>0.66060000000000008</v>
      </c>
      <c r="F23" s="33" t="s">
        <v>189</v>
      </c>
      <c r="G23" s="33" t="s">
        <v>180</v>
      </c>
      <c r="H23" s="91">
        <f>Dataset_AT!R20</f>
        <v>0.26637096774193547</v>
      </c>
      <c r="I23" s="33"/>
      <c r="J23" s="37">
        <f>IFERROR(INDEX('AveragePrices&amp;Codes'!G:AG, MATCH($D23, 'AveragePrices&amp;Codes'!$A:$A, 0), MATCH(Tool_Austria!$E$2, 'AveragePrices&amp;Codes'!$G$1:$AG$1, 0)),"")</f>
        <v>0.63722458418584826</v>
      </c>
      <c r="K23" s="37">
        <f>IFERROR(E23/(_xlfn.XLOOKUP(A23,Dataset_AT!$V$2:$V$9,Dataset_AT!$W$2:$W$9)),"")</f>
        <v>1.0485714285714287E-2</v>
      </c>
      <c r="L23">
        <f>IFERROR(IF($F23="Raw",_xlfn.XLOOKUP(_xlfn.XLOOKUP(Tool_Austria!$D23,'AveragePrices&amp;Codes'!$A:$A,'AveragePrices&amp;Codes'!$B:$B),AGRIBALYSE_Raw!$B:$B,AGRIBALYSE_Raw!O:O)*$E23,_xlfn.XLOOKUP(_xlfn.XLOOKUP(Tool_Austria!$D23,'AveragePrices&amp;Codes'!$A:$A,'AveragePrices&amp;Codes'!$B:$B),AGRIBALYSE_Cooked!$C:$C,AGRIBALYSE_Cooked!P:P)*$E23),"")</f>
        <v>0.48839575647600003</v>
      </c>
      <c r="M23">
        <f>IFERROR(IF($F23="Raw",_xlfn.XLOOKUP(_xlfn.XLOOKUP(Tool_Austria!$D23,'AveragePrices&amp;Codes'!$A:$A,'AveragePrices&amp;Codes'!$B:$B),AGRIBALYSE_Raw!$B:$B,AGRIBALYSE_Raw!P:P)*$E23,_xlfn.XLOOKUP(_xlfn.XLOOKUP(Tool_Austria!$D23,'AveragePrices&amp;Codes'!$A:$A,'AveragePrices&amp;Codes'!$B:$B),AGRIBALYSE_Cooked!$C:$C,AGRIBALYSE_Cooked!Q:Q)*$E23),"")</f>
        <v>6.7286397294000011E-9</v>
      </c>
      <c r="N23">
        <f>IFERROR(IF($F23="Raw",_xlfn.XLOOKUP(_xlfn.XLOOKUP(Tool_Austria!$D23,'AveragePrices&amp;Codes'!$A:$A,'AveragePrices&amp;Codes'!$B:$B),AGRIBALYSE_Raw!$B:$B,AGRIBALYSE_Raw!Q:Q)*$E23,_xlfn.XLOOKUP(_xlfn.XLOOKUP(Tool_Austria!$D23,'AveragePrices&amp;Codes'!$A:$A,'AveragePrices&amp;Codes'!$B:$B),AGRIBALYSE_Cooked!$C:$C,AGRIBALYSE_Cooked!R:R)*$E23),"")</f>
        <v>8.1259117830000005E-2</v>
      </c>
      <c r="O23">
        <f>IFERROR(IF($F23="Raw",_xlfn.XLOOKUP(_xlfn.XLOOKUP(Tool_Austria!$D23,'AveragePrices&amp;Codes'!$A:$A,'AveragePrices&amp;Codes'!$B:$B),AGRIBALYSE_Raw!$B:$B,AGRIBALYSE_Raw!R:R)*$E23,_xlfn.XLOOKUP(_xlfn.XLOOKUP(Tool_Austria!$D23,'AveragePrices&amp;Codes'!$A:$A,'AveragePrices&amp;Codes'!$B:$B),AGRIBALYSE_Cooked!$C:$C,AGRIBALYSE_Cooked!S:S)*$E23),"")</f>
        <v>1.15090267086E-3</v>
      </c>
      <c r="P23">
        <f>IFERROR(IF($F23="Raw",_xlfn.XLOOKUP(_xlfn.XLOOKUP(Tool_Austria!$D23,'AveragePrices&amp;Codes'!$A:$A,'AveragePrices&amp;Codes'!$B:$B),AGRIBALYSE_Raw!$B:$B,AGRIBALYSE_Raw!S:S)*$E23,_xlfn.XLOOKUP(_xlfn.XLOOKUP(Tool_Austria!$D23,'AveragePrices&amp;Codes'!$A:$A,'AveragePrices&amp;Codes'!$B:$B),AGRIBALYSE_Cooked!$C:$C,AGRIBALYSE_Cooked!T:T)*$E23),"")</f>
        <v>2.1131303848200003E-8</v>
      </c>
      <c r="Q23">
        <f>IFERROR(IF($F23="Raw",_xlfn.XLOOKUP(_xlfn.XLOOKUP(Tool_Austria!$D23,'AveragePrices&amp;Codes'!$A:$A,'AveragePrices&amp;Codes'!$B:$B),AGRIBALYSE_Raw!$B:$B,AGRIBALYSE_Raw!T:T)*$E23,_xlfn.XLOOKUP(_xlfn.XLOOKUP(Tool_Austria!$D23,'AveragePrices&amp;Codes'!$A:$A,'AveragePrices&amp;Codes'!$B:$B),AGRIBALYSE_Cooked!$C:$C,AGRIBALYSE_Cooked!U:U)*$E23),"")</f>
        <v>5.9760648538200012E-9</v>
      </c>
      <c r="R23">
        <f>IFERROR(IF($F23="Raw",_xlfn.XLOOKUP(_xlfn.XLOOKUP(Tool_Austria!$D23,'AveragePrices&amp;Codes'!$A:$A,'AveragePrices&amp;Codes'!$B:$B),AGRIBALYSE_Raw!$B:$B,AGRIBALYSE_Raw!U:U)*$E23,_xlfn.XLOOKUP(_xlfn.XLOOKUP(Tool_Austria!$D23,'AveragePrices&amp;Codes'!$A:$A,'AveragePrices&amp;Codes'!$B:$B),AGRIBALYSE_Cooked!$C:$C,AGRIBALYSE_Cooked!V:V)*$E23),"")</f>
        <v>2.4274509332400002E-10</v>
      </c>
      <c r="S23">
        <f>IFERROR(IF($F23="Raw",_xlfn.XLOOKUP(_xlfn.XLOOKUP(Tool_Austria!$D23,'AveragePrices&amp;Codes'!$A:$A,'AveragePrices&amp;Codes'!$B:$B),AGRIBALYSE_Raw!$B:$B,AGRIBALYSE_Raw!V:V)*$E23,_xlfn.XLOOKUP(_xlfn.XLOOKUP(Tool_Austria!$D23,'AveragePrices&amp;Codes'!$A:$A,'AveragePrices&amp;Codes'!$B:$B),AGRIBALYSE_Cooked!$C:$C,AGRIBALYSE_Cooked!W:W)*$E23),"")</f>
        <v>1.5631999101000003E-3</v>
      </c>
      <c r="T23">
        <f>IFERROR(IF($F23="Raw",_xlfn.XLOOKUP(_xlfn.XLOOKUP(Tool_Austria!$D23,'AveragePrices&amp;Codes'!$A:$A,'AveragePrices&amp;Codes'!$B:$B),AGRIBALYSE_Raw!$B:$B,AGRIBALYSE_Raw!W:W)*$E23,_xlfn.XLOOKUP(_xlfn.XLOOKUP(Tool_Austria!$D23,'AveragePrices&amp;Codes'!$A:$A,'AveragePrices&amp;Codes'!$B:$B),AGRIBALYSE_Cooked!$C:$C,AGRIBALYSE_Cooked!X:X)*$E23),"")</f>
        <v>6.2618263430400014E-5</v>
      </c>
      <c r="U23">
        <f>IFERROR(IF($F23="Raw",_xlfn.XLOOKUP(_xlfn.XLOOKUP(Tool_Austria!$D23,'AveragePrices&amp;Codes'!$A:$A,'AveragePrices&amp;Codes'!$B:$B),AGRIBALYSE_Raw!$B:$B,AGRIBALYSE_Raw!X:X)*$E23,_xlfn.XLOOKUP(_xlfn.XLOOKUP(Tool_Austria!$D23,'AveragePrices&amp;Codes'!$A:$A,'AveragePrices&amp;Codes'!$B:$B),AGRIBALYSE_Cooked!$C:$C,AGRIBALYSE_Cooked!Y:Y)*$E23),"")</f>
        <v>1.4885756274600002E-3</v>
      </c>
      <c r="V23">
        <f>IFERROR(IF($F23="Raw",_xlfn.XLOOKUP(_xlfn.XLOOKUP(Tool_Austria!$D23,'AveragePrices&amp;Codes'!$A:$A,'AveragePrices&amp;Codes'!$B:$B),AGRIBALYSE_Raw!$B:$B,AGRIBALYSE_Raw!Y:Y)*$E23,_xlfn.XLOOKUP(_xlfn.XLOOKUP(Tool_Austria!$D23,'AveragePrices&amp;Codes'!$A:$A,'AveragePrices&amp;Codes'!$B:$B),AGRIBALYSE_Cooked!$C:$C,AGRIBALYSE_Cooked!Z:Z)*$E23),"")</f>
        <v>4.4197978746600003E-3</v>
      </c>
      <c r="W23">
        <f>IFERROR(IF($F23="Raw",_xlfn.XLOOKUP(_xlfn.XLOOKUP(Tool_Austria!$D23,'AveragePrices&amp;Codes'!$A:$A,'AveragePrices&amp;Codes'!$B:$B),AGRIBALYSE_Raw!$B:$B,AGRIBALYSE_Raw!Z:Z)*$E23,_xlfn.XLOOKUP(_xlfn.XLOOKUP(Tool_Austria!$D23,'AveragePrices&amp;Codes'!$A:$A,'AveragePrices&amp;Codes'!$B:$B),AGRIBALYSE_Cooked!$C:$C,AGRIBALYSE_Cooked!AA:AA)*$E23),"")</f>
        <v>3.5495914104000006</v>
      </c>
      <c r="X23">
        <f>IFERROR(IF($F23="Raw",_xlfn.XLOOKUP(_xlfn.XLOOKUP(Tool_Austria!$D23,'AveragePrices&amp;Codes'!$A:$A,'AveragePrices&amp;Codes'!$B:$B),AGRIBALYSE_Raw!$B:$B,AGRIBALYSE_Raw!AA:AA)*$E23,_xlfn.XLOOKUP(_xlfn.XLOOKUP(Tool_Austria!$D23,'AveragePrices&amp;Codes'!$A:$A,'AveragePrices&amp;Codes'!$B:$B),AGRIBALYSE_Cooked!$C:$C,AGRIBALYSE_Cooked!AB:AB)*$E23),"")</f>
        <v>12.518200886400001</v>
      </c>
      <c r="Y23">
        <f>IFERROR(IF($F23="Raw",_xlfn.XLOOKUP(_xlfn.XLOOKUP(Tool_Austria!$D23,'AveragePrices&amp;Codes'!$A:$A,'AveragePrices&amp;Codes'!$B:$B),AGRIBALYSE_Raw!$B:$B,AGRIBALYSE_Raw!AB:AB)*$E23,_xlfn.XLOOKUP(_xlfn.XLOOKUP(Tool_Austria!$D23,'AveragePrices&amp;Codes'!$A:$A,'AveragePrices&amp;Codes'!$B:$B),AGRIBALYSE_Cooked!$C:$C,AGRIBALYSE_Cooked!AC:AC)*$E23),"")</f>
        <v>0.46186997122800005</v>
      </c>
      <c r="Z23">
        <f>IFERROR(IF($F23="Raw",_xlfn.XLOOKUP(_xlfn.XLOOKUP(Tool_Austria!$D23,'AveragePrices&amp;Codes'!$A:$A,'AveragePrices&amp;Codes'!$B:$B),AGRIBALYSE_Raw!$B:$B,AGRIBALYSE_Raw!AC:AC)*$E23,_xlfn.XLOOKUP(_xlfn.XLOOKUP(Tool_Austria!$D23,'AveragePrices&amp;Codes'!$A:$A,'AveragePrices&amp;Codes'!$B:$B),AGRIBALYSE_Cooked!$C:$C,AGRIBALYSE_Cooked!AD:AD)*$E23),"")</f>
        <v>8.0028545544000007</v>
      </c>
      <c r="AA23">
        <f>IFERROR(IF($F23="Raw",_xlfn.XLOOKUP(_xlfn.XLOOKUP(Tool_Austria!$D23,'AveragePrices&amp;Codes'!$A:$A,'AveragePrices&amp;Codes'!$B:$B),AGRIBALYSE_Raw!$B:$B,AGRIBALYSE_Raw!AD:AD)*$E23,_xlfn.XLOOKUP(_xlfn.XLOOKUP(Tool_Austria!$D23,'AveragePrices&amp;Codes'!$A:$A,'AveragePrices&amp;Codes'!$B:$B),AGRIBALYSE_Cooked!$C:$C,AGRIBALYSE_Cooked!AE:AE)*$E23),"")</f>
        <v>2.3175940120200001E-6</v>
      </c>
      <c r="AB23" cm="1">
        <f t="array" ref="AB23">IFERROR(_xlfn.XLOOKUP(Tool_Austria!$F23&amp;$E$2,'Cooking methods'!$A:$A&amp;'Cooking methods'!$B:$B,'Cooking methods'!C:C)*$E23,"")</f>
        <v>0</v>
      </c>
      <c r="AC23" cm="1">
        <f t="array" ref="AC23">IFERROR(_xlfn.XLOOKUP(Tool_Austria!$F23&amp;$E$2,'Cooking methods'!$A:$A&amp;'Cooking methods'!$B:$B,'Cooking methods'!D:D)*$E23,"")</f>
        <v>0</v>
      </c>
      <c r="AD23" cm="1">
        <f t="array" ref="AD23">IFERROR(_xlfn.XLOOKUP(Tool_Austria!$F23&amp;$E$2,'Cooking methods'!$A:$A&amp;'Cooking methods'!$B:$B,'Cooking methods'!E:E)*$E23,"")</f>
        <v>0</v>
      </c>
      <c r="AE23" cm="1">
        <f t="array" ref="AE23">IFERROR(_xlfn.XLOOKUP(Tool_Austria!$F23&amp;$E$2,'Cooking methods'!$A:$A&amp;'Cooking methods'!$B:$B,'Cooking methods'!F:F)*$E23,"")</f>
        <v>0</v>
      </c>
      <c r="AF23" cm="1">
        <f t="array" ref="AF23">IFERROR(_xlfn.XLOOKUP(Tool_Austria!$F23&amp;$E$2,'Cooking methods'!$A:$A&amp;'Cooking methods'!$B:$B,'Cooking methods'!G:G)*$E23,"")</f>
        <v>0</v>
      </c>
      <c r="AG23" cm="1">
        <f t="array" ref="AG23">IFERROR(_xlfn.XLOOKUP(Tool_Austria!$F23&amp;$E$2,'Cooking methods'!$A:$A&amp;'Cooking methods'!$B:$B,'Cooking methods'!H:H)*$E23,"")</f>
        <v>0</v>
      </c>
      <c r="AH23" cm="1">
        <f t="array" ref="AH23">IFERROR(_xlfn.XLOOKUP(Tool_Austria!$F23&amp;$E$2,'Cooking methods'!$A:$A&amp;'Cooking methods'!$B:$B,'Cooking methods'!I:I)*$E23,"")</f>
        <v>0</v>
      </c>
      <c r="AI23" cm="1">
        <f t="array" ref="AI23">IFERROR(_xlfn.XLOOKUP(Tool_Austria!$F23&amp;$E$2,'Cooking methods'!$A:$A&amp;'Cooking methods'!$B:$B,'Cooking methods'!J:J)*$E23,"")</f>
        <v>0</v>
      </c>
      <c r="AJ23" cm="1">
        <f t="array" ref="AJ23">IFERROR(_xlfn.XLOOKUP(Tool_Austria!$F23&amp;$E$2,'Cooking methods'!$A:$A&amp;'Cooking methods'!$B:$B,'Cooking methods'!K:K)*$E23,"")</f>
        <v>0</v>
      </c>
      <c r="AK23" cm="1">
        <f t="array" ref="AK23">IFERROR(_xlfn.XLOOKUP(Tool_Austria!$F23&amp;$E$2,'Cooking methods'!$A:$A&amp;'Cooking methods'!$B:$B,'Cooking methods'!L:L)*$E23,"")</f>
        <v>0</v>
      </c>
      <c r="AL23" cm="1">
        <f t="array" ref="AL23">IFERROR(_xlfn.XLOOKUP(Tool_Austria!$F23&amp;$E$2,'Cooking methods'!$A:$A&amp;'Cooking methods'!$B:$B,'Cooking methods'!M:M)*$E23,"")</f>
        <v>0</v>
      </c>
      <c r="AM23" cm="1">
        <f t="array" ref="AM23">IFERROR(_xlfn.XLOOKUP(Tool_Austria!$F23&amp;$E$2,'Cooking methods'!$A:$A&amp;'Cooking methods'!$B:$B,'Cooking methods'!N:N)*$E23,"")</f>
        <v>0</v>
      </c>
      <c r="AN23" cm="1">
        <f t="array" ref="AN23">IFERROR(_xlfn.XLOOKUP(Tool_Austria!$F23&amp;$E$2,'Cooking methods'!$A:$A&amp;'Cooking methods'!$B:$B,'Cooking methods'!O:O)*$E23,"")</f>
        <v>0</v>
      </c>
      <c r="AO23" cm="1">
        <f t="array" ref="AO23">IFERROR(_xlfn.XLOOKUP(Tool_Austria!$F23&amp;$E$2,'Cooking methods'!$A:$A&amp;'Cooking methods'!$B:$B,'Cooking methods'!P:P)*$E23,"")</f>
        <v>0</v>
      </c>
      <c r="AP23" cm="1">
        <f t="array" ref="AP23">IFERROR(_xlfn.XLOOKUP(Tool_Austria!$F23&amp;$E$2,'Cooking methods'!$A:$A&amp;'Cooking methods'!$B:$B,'Cooking methods'!Q:Q)*$E23,"")</f>
        <v>0</v>
      </c>
      <c r="AQ23" cm="1">
        <f t="array" ref="AQ23">IFERROR(_xlfn.XLOOKUP(Tool_Austria!$F23&amp;$E$2,'Cooking methods'!$A:$A&amp;'Cooking methods'!$B:$B,'Cooking methods'!R:R)*$E23,"")</f>
        <v>0</v>
      </c>
      <c r="AR23" cm="1">
        <f t="array" ref="AR23">IFERROR(_xlfn.XLOOKUP(Tool_Austria!$G23&amp;$E$2,'Waste management'!$A:$A&amp;'Waste management'!$B:$B,'Waste management'!C:C)*$E23,"")</f>
        <v>3.6986994000000002E-2</v>
      </c>
      <c r="AS23" cm="1">
        <f t="array" ref="AS23">IFERROR(_xlfn.XLOOKUP(Tool_Austria!$G23&amp;$E$2,'Waste management'!$A:$A&amp;'Waste management'!$B:$B,'Waste management'!D:D)*$E23,"")</f>
        <v>2.5234986060000002E-10</v>
      </c>
      <c r="AT23" cm="1">
        <f t="array" ref="AT23">IFERROR(_xlfn.XLOOKUP(Tool_Austria!$G23&amp;$E$2,'Waste management'!$A:$A&amp;'Waste management'!$B:$B,'Waste management'!E:E)*$E23,"")</f>
        <v>6.8041800000000013E-4</v>
      </c>
      <c r="AU23" cm="1">
        <f t="array" ref="AU23">IFERROR(_xlfn.XLOOKUP(Tool_Austria!$G23&amp;$E$2,'Waste management'!$A:$A&amp;'Waste management'!$B:$B,'Waste management'!F:F)*$E23,"")</f>
        <v>7.9272000000000009E-5</v>
      </c>
      <c r="AV23" cm="1">
        <f t="array" ref="AV23">IFERROR(_xlfn.XLOOKUP(Tool_Austria!$G23&amp;$E$2,'Waste management'!$A:$A&amp;'Waste management'!$B:$B,'Waste management'!G:G)*$E23,"")</f>
        <v>7.6494837600000006E-9</v>
      </c>
      <c r="AW23" cm="1">
        <f t="array" ref="AW23">IFERROR(_xlfn.XLOOKUP(Tool_Austria!$G23&amp;$E$2,'Waste management'!$A:$A&amp;'Waste management'!$B:$B,'Waste management'!H:H)*$E23,"")</f>
        <v>2.4934413060000004E-10</v>
      </c>
      <c r="AX23" cm="1">
        <f t="array" ref="AX23">IFERROR(_xlfn.XLOOKUP(Tool_Austria!$G23&amp;$E$2,'Waste management'!$A:$A&amp;'Waste management'!$B:$B,'Waste management'!I:I)*$E23,"")</f>
        <v>1.7727663420000004E-10</v>
      </c>
      <c r="AY23" cm="1">
        <f t="array" ref="AY23">IFERROR(_xlfn.XLOOKUP(Tool_Austria!$G23&amp;$E$2,'Waste management'!$A:$A&amp;'Waste management'!$B:$B,'Waste management'!J:J)*$E23,"")</f>
        <v>1.4599260000000003E-3</v>
      </c>
      <c r="AZ23" cm="1">
        <f t="array" ref="AZ23">IFERROR(_xlfn.XLOOKUP(Tool_Austria!$G23&amp;$E$2,'Waste management'!$A:$A&amp;'Waste management'!$B:$B,'Waste management'!K:K)*$E23,"")</f>
        <v>3.5536448520000007E-6</v>
      </c>
      <c r="BA23" cm="1">
        <f t="array" ref="BA23">IFERROR(_xlfn.XLOOKUP(Tool_Austria!$G23&amp;$E$2,'Waste management'!$A:$A&amp;'Waste management'!$B:$B,'Waste management'!L:L)*$E23,"")</f>
        <v>6.3947004839999999E-5</v>
      </c>
      <c r="BB23" cm="1">
        <f t="array" ref="BB23">IFERROR(_xlfn.XLOOKUP(Tool_Austria!$G23&amp;$E$2,'Waste management'!$A:$A&amp;'Waste management'!$B:$B,'Waste management'!M:M)*$E23,"")</f>
        <v>6.4342440000000013E-3</v>
      </c>
      <c r="BC23" cm="1">
        <f t="array" ref="BC23">IFERROR(_xlfn.XLOOKUP(Tool_Austria!$G23&amp;$E$2,'Waste management'!$A:$A&amp;'Waste management'!$B:$B,'Waste management'!N:N)*$E23,"")</f>
        <v>5.5326174840000011</v>
      </c>
      <c r="BD23" cm="1">
        <f t="array" ref="BD23">IFERROR(_xlfn.XLOOKUP(Tool_Austria!$G23&amp;$E$2,'Waste management'!$A:$A&amp;'Waste management'!$B:$B,'Waste management'!O:O)*$E23,"")</f>
        <v>0.35276700600000005</v>
      </c>
      <c r="BE23" cm="1">
        <f t="array" ref="BE23">IFERROR(_xlfn.XLOOKUP(Tool_Austria!$G23&amp;$E$2,'Waste management'!$A:$A&amp;'Waste management'!$B:$B,'Waste management'!P:P)*$E23,"")</f>
        <v>7.6167180000000015E-3</v>
      </c>
      <c r="BF23" cm="1">
        <f t="array" ref="BF23">IFERROR(_xlfn.XLOOKUP(Tool_Austria!$G23&amp;$E$2,'Waste management'!$A:$A&amp;'Waste management'!$B:$B,'Waste management'!Q:Q)*$E23,"")</f>
        <v>0.22169075400000002</v>
      </c>
      <c r="BG23" cm="1">
        <f t="array" ref="BG23">IFERROR(_xlfn.XLOOKUP(Tool_Austria!$G23&amp;$E$2,'Waste management'!$A:$A&amp;'Waste management'!$B:$B,'Waste management'!R:R)*$E23,"")</f>
        <v>7.2045036000000006E-8</v>
      </c>
      <c r="BH23">
        <f>IFERROR((L23+AR23+AB23)*_xlfn.XLOOKUP(Tool_Austria!BH$4,Monetization_Factors!$A:$A,Monetization_Factors!$D:$D),"")</f>
        <v>6.8352753097447622E-2</v>
      </c>
      <c r="BI23">
        <f>IFERROR((M23+AS23+AC23)*_xlfn.XLOOKUP(Tool_Austria!BI$4,Monetization_Factors!$A:$A,Monetization_Factors!$D:$D),"")</f>
        <v>2.7945625276271489E-7</v>
      </c>
      <c r="BJ23">
        <f>IFERROR((N23+AT23+AD23)*_xlfn.XLOOKUP(Tool_Austria!BJ$4,Monetization_Factors!$A:$A,Monetization_Factors!$D:$D),"")</f>
        <v>1.2505475010010802E-4</v>
      </c>
      <c r="BK23">
        <f>IFERROR((O23+AU23+AE23)*_xlfn.XLOOKUP(Tool_Austria!BK$4,Monetization_Factors!$A:$A,Monetization_Factors!$D:$D),"")</f>
        <v>1.8620829073970851E-3</v>
      </c>
      <c r="BL23">
        <f>IFERROR((P23+AV23+AF23)*_xlfn.XLOOKUP(Tool_Austria!BL$4,Monetization_Factors!$A:$A,Monetization_Factors!$D:$D),"")</f>
        <v>2.8731111561884543E-2</v>
      </c>
      <c r="BM23">
        <f>IFERROR((Q23+AW23+AG23)*_xlfn.XLOOKUP(Tool_Austria!BM$4,Monetization_Factors!$A:$A,Monetization_Factors!$D:$D),"")</f>
        <v>1.2927746836123362E-3</v>
      </c>
      <c r="BN23">
        <f>IFERROR((R23+AX23+AH23)*_xlfn.XLOOKUP(Tool_Austria!BN$4,Monetization_Factors!$A:$A,Monetization_Factors!$D:$D),"")</f>
        <v>4.8287434360051105E-4</v>
      </c>
      <c r="BO23">
        <f>IFERROR((S23+AY23+AI23)*_xlfn.XLOOKUP(Tool_Austria!BO$4,Monetization_Factors!$A:$A,Monetization_Factors!$D:$D),"")</f>
        <v>1.3236438386132082E-3</v>
      </c>
      <c r="BP23">
        <f>IFERROR((T23+AZ23+AJ23)*_xlfn.XLOOKUP(Tool_Austria!BP$4,Monetization_Factors!$A:$A,Monetization_Factors!$D:$D),"")</f>
        <v>1.6141917861487446E-4</v>
      </c>
      <c r="BQ23">
        <f>IFERROR((U23+BA23+AK23)*_xlfn.XLOOKUP(Tool_Austria!BQ$4,Monetization_Factors!$A:$A,Monetization_Factors!$D:$D),"")</f>
        <v>6.35086023440928E-3</v>
      </c>
      <c r="BR23" t="str">
        <f>IFERROR((V23+BB23+AL23)*_xlfn.XLOOKUP(Tool_Austria!BR$4,Monetization_Factors!$A:$A,Monetization_Factors!$D:$D),"")</f>
        <v/>
      </c>
      <c r="BS23">
        <f>IFERROR((W23+BC23+AM23)*_xlfn.XLOOKUP(Tool_Austria!BS$4,Monetization_Factors!$A:$A,Monetization_Factors!$D:$D),"")</f>
        <v>4.4196507365533834E-4</v>
      </c>
      <c r="BT23">
        <f>IFERROR((X23+BD23+AN23)*_xlfn.XLOOKUP(Tool_Austria!BT$4,Monetization_Factors!$A:$A,Monetization_Factors!$D:$D),"")</f>
        <v>2.8660124445273999E-3</v>
      </c>
      <c r="BU23">
        <f>IFERROR((Y23+BE23+AO23)*_xlfn.XLOOKUP(Tool_Austria!BU$4,Monetization_Factors!$A:$A,Monetization_Factors!$D:$D),"")</f>
        <v>2.9835536976303943E-3</v>
      </c>
      <c r="BV23">
        <f>IFERROR((Z23+BF23+AP23)*_xlfn.XLOOKUP(Tool_Austria!BV$4,Monetization_Factors!$A:$A,Monetization_Factors!$D:$D),"")</f>
        <v>1.3581029458061196E-2</v>
      </c>
      <c r="BW23">
        <f>IFERROR((AA23+BG23+AQ23)*_xlfn.XLOOKUP(Tool_Austria!BW$4,Monetization_Factors!$A:$A,Monetization_Factors!$D:$D),"")</f>
        <v>4.9922421182807016E-6</v>
      </c>
      <c r="BX23" s="38" cm="1">
        <f t="array" ref="BX23">IFERROR(_xlfn.IFS(I23&lt;&gt;0,I23*E23,I23="",J23*E23),"")</f>
        <v>0.42095056031317141</v>
      </c>
      <c r="BY23" s="38">
        <f t="shared" si="30"/>
        <v>0.12856040696792495</v>
      </c>
      <c r="BZ23" s="38">
        <f t="shared" si="31"/>
        <v>0.54951096728109639</v>
      </c>
      <c r="CA23" s="38">
        <f t="shared" si="32"/>
        <v>8.4540148812476366E-4</v>
      </c>
      <c r="CB23">
        <f t="shared" si="33"/>
        <v>0.52538275047600003</v>
      </c>
      <c r="CC23">
        <f t="shared" si="33"/>
        <v>6.9809895900000008E-9</v>
      </c>
      <c r="CD23">
        <f t="shared" si="33"/>
        <v>8.1939535830000007E-2</v>
      </c>
      <c r="CE23">
        <f t="shared" si="33"/>
        <v>1.23017467086E-3</v>
      </c>
      <c r="CF23">
        <f t="shared" si="33"/>
        <v>2.8780787608200003E-8</v>
      </c>
      <c r="CG23">
        <f t="shared" si="33"/>
        <v>6.2254089844200011E-9</v>
      </c>
      <c r="CH23">
        <f t="shared" si="33"/>
        <v>4.2002172752400008E-10</v>
      </c>
      <c r="CI23">
        <f t="shared" si="33"/>
        <v>3.0231259101000003E-3</v>
      </c>
      <c r="CJ23">
        <f t="shared" si="33"/>
        <v>6.6171908282400017E-5</v>
      </c>
      <c r="CK23">
        <f t="shared" si="33"/>
        <v>1.5525226323000003E-3</v>
      </c>
      <c r="CL23">
        <f t="shared" si="33"/>
        <v>1.0854041874660002E-2</v>
      </c>
      <c r="CM23">
        <f t="shared" si="33"/>
        <v>9.0822088944000008</v>
      </c>
      <c r="CN23">
        <f t="shared" si="33"/>
        <v>12.870967892400001</v>
      </c>
      <c r="CO23">
        <f t="shared" si="33"/>
        <v>0.46948668922800008</v>
      </c>
      <c r="CP23">
        <f t="shared" si="33"/>
        <v>8.2245453084000015</v>
      </c>
      <c r="CQ23">
        <f t="shared" si="33"/>
        <v>2.3896390480200003E-6</v>
      </c>
      <c r="CR23">
        <f t="shared" si="34"/>
        <v>8.0828115457846157E-4</v>
      </c>
      <c r="CS23">
        <f t="shared" si="34"/>
        <v>1.0739983984615386E-11</v>
      </c>
      <c r="CT23">
        <f t="shared" si="34"/>
        <v>1.2606082435384617E-4</v>
      </c>
      <c r="CU23">
        <f t="shared" si="34"/>
        <v>1.8925764167076923E-6</v>
      </c>
      <c r="CV23">
        <f t="shared" si="34"/>
        <v>4.4278134781846162E-11</v>
      </c>
      <c r="CW23">
        <f t="shared" si="34"/>
        <v>9.577552283723079E-12</v>
      </c>
      <c r="CX23">
        <f t="shared" si="34"/>
        <v>6.4618727311384629E-13</v>
      </c>
      <c r="CY23">
        <f t="shared" si="34"/>
        <v>4.6509629386153847E-6</v>
      </c>
      <c r="CZ23">
        <f t="shared" si="34"/>
        <v>1.0180293581907695E-7</v>
      </c>
      <c r="DA23">
        <f t="shared" si="34"/>
        <v>2.388496357384616E-6</v>
      </c>
      <c r="DB23">
        <f t="shared" si="34"/>
        <v>1.6698525961015387E-5</v>
      </c>
      <c r="DC23">
        <f t="shared" si="34"/>
        <v>1.3972629068307693E-2</v>
      </c>
      <c r="DD23">
        <f t="shared" si="34"/>
        <v>1.9801489065230771E-2</v>
      </c>
      <c r="DE23">
        <f t="shared" si="34"/>
        <v>7.2228721419692317E-4</v>
      </c>
      <c r="DF23">
        <f t="shared" si="34"/>
        <v>1.2653146628307695E-2</v>
      </c>
      <c r="DG23">
        <f t="shared" si="34"/>
        <v>3.6763677661846158E-9</v>
      </c>
      <c r="DH23" s="5">
        <f>IFERROR(((((L23+AB23)*(1/$H23))+AR23)/$F$2)/($B$2*('CAR.CAP_per person'!B$2)/(_xlfn.XLOOKUP($E$2,EU_countries_GDP!$A$2:$A$29,EU_countries_GDP!$E$2:$E$29))),"")</f>
        <v>4.2058419477882802E-2</v>
      </c>
      <c r="DI23" s="5">
        <f>IFERROR(((((M23+AC23)*(1/$H23))+AS23)/$F$2)/($B$2*('CAR.CAP_per person'!C$2)/(_xlfn.XLOOKUP($E$2,EU_countries_GDP!$A$2:$A$29,EU_countries_GDP!$E$2:$E$29))),"")</f>
        <v>7.2442481404814287E-6</v>
      </c>
      <c r="DJ23" s="5">
        <f>IFERROR(((((N23+AD23)*(1/$H23))+AT23)/$F$2)/($B$2*('CAR.CAP_per person'!D$2)/(_xlfn.XLOOKUP($E$2,EU_countries_GDP!$A$2:$A$29,EU_countries_GDP!$E$2:$E$29))),"")</f>
        <v>8.8864503774996946E-5</v>
      </c>
      <c r="DK23" s="5">
        <f>IFERROR(((((O23+AE23)*(1/$H23))+AU23)/$F$2)/($B$2*('CAR.CAP_per person'!E$2)/(_xlfn.XLOOKUP($E$2,EU_countries_GDP!$A$2:$A$29,EU_countries_GDP!$E$2:$E$29))),"")</f>
        <v>1.6572984114424198E-3</v>
      </c>
      <c r="DL23" s="5">
        <f>IFERROR(((((P23+AF23)*(1/$H23))+AV23)/$F$2)/($B$2*('CAR.CAP_per person'!F$2)/(_xlfn.XLOOKUP($E$2,EU_countries_GDP!$A$2:$A$29,EU_countries_GDP!$E$2:$E$29))),"")</f>
        <v>2.5788643099197667E-2</v>
      </c>
      <c r="DM23" s="5">
        <f>IFERROR(((((Q23+AG23)*(1/$H23))+AW23)/$F$2)/($B$2*('CAR.CAP_per person'!G$2)/(_xlfn.XLOOKUP($E$2,EU_countries_GDP!$A$2:$A$29,EU_countries_GDP!$E$2:$E$29))),"")</f>
        <v>3.6144667021123494E-3</v>
      </c>
      <c r="DN23" s="5">
        <f>IFERROR(((((R23+AH23)*(1/$H23))+AX23)/$F$2)/($B$2*('CAR.CAP_per person'!H$2)/(_xlfn.XLOOKUP($E$2,EU_countries_GDP!$A$2:$A$29,EU_countries_GDP!$E$2:$E$29))),"")</f>
        <v>4.0657123149687348E-5</v>
      </c>
      <c r="DO23" s="5">
        <f>IFERROR(((((S23+AI23)*(1/$H23))+AY23)/$F$2)/($B$2*('CAR.CAP_per person'!I$2)/(_xlfn.XLOOKUP($E$2,EU_countries_GDP!$A$2:$A$29,EU_countries_GDP!$E$2:$E$29))),"")</f>
        <v>1.1193698672009229E-3</v>
      </c>
      <c r="DP23" s="5">
        <f>IFERROR(((((T23+AJ23)*(1/$H23))+AZ23)/$F$2)/($B$2*('CAR.CAP_per person'!J$2)/(_xlfn.XLOOKUP($E$2,EU_countries_GDP!$A$2:$A$29,EU_countries_GDP!$E$2:$E$29))),"")</f>
        <v>6.2918932840537395E-3</v>
      </c>
      <c r="DQ23" s="5">
        <f>IFERROR(((((U23+AK23)*(1/$H23))+BA23)/$F$2)/($B$2*('CAR.CAP_per person'!K$2)/(_xlfn.XLOOKUP($E$2,EU_countries_GDP!$A$2:$A$29,EU_countries_GDP!$E$2:$E$29))),"")</f>
        <v>4.3167597270775456E-3</v>
      </c>
      <c r="DR23" s="5">
        <f>IFERROR(((((V23+AL23)*(1/$H23))+BB23)/$F$2)/($B$2*('CAR.CAP_per person'!L$2)/(_xlfn.XLOOKUP($E$2,EU_countries_GDP!$A$2:$A$29,EU_countries_GDP!$E$2:$E$29))),"")</f>
        <v>5.7496586534293444E-4</v>
      </c>
      <c r="DS23" s="5">
        <f>IFERROR(((((W23+AM23)*(1/$H23))+BC23)/$F$2)/($B$2*('CAR.CAP_per person'!M$2)/(_xlfn.XLOOKUP($E$2,EU_countries_GDP!$A$2:$A$29,EU_countries_GDP!$E$2:$E$29))),"")</f>
        <v>2.1982690742604314E-2</v>
      </c>
      <c r="DT23" s="5">
        <f>IFERROR(((((X23+AN23)*(1/$H23))+BD23)/$F$2)/($B$2*('CAR.CAP_per person'!N$2)/(_xlfn.XLOOKUP($E$2,EU_countries_GDP!$A$2:$A$29,EU_countries_GDP!$E$2:$E$29))),"")</f>
        <v>0.5699221228149004</v>
      </c>
      <c r="DU23" s="5">
        <f>IFERROR(((((Y23+AO23)*(1/$H23))+BE23)/$F$2)/($B$2*('CAR.CAP_per person'!O$2)/(_xlfn.XLOOKUP($E$2,EU_countries_GDP!$A$2:$A$29,EU_countries_GDP!$E$2:$E$29))),"")</f>
        <v>1.4665981763784426E-3</v>
      </c>
      <c r="DV23" s="5">
        <f>IFERROR(((((Z23+AP23)*(1/$H23))+BF23)/$F$2)/($B$2*('CAR.CAP_per person'!P$2)/(_xlfn.XLOOKUP($E$2,EU_countries_GDP!$A$2:$A$29,EU_countries_GDP!$E$2:$E$29))),"")</f>
        <v>2.0688849851380836E-2</v>
      </c>
      <c r="DW23" s="5">
        <f>IFERROR(((((AA23+AQ23)*(1/$H23))+BG23)/$F$2)/($B$2*('CAR.CAP_per person'!Q$2)/(_xlfn.XLOOKUP($E$2,EU_countries_GDP!$A$2:$A$29,EU_countries_GDP!$E$2:$E$29))),"")</f>
        <v>6.1099152025814079E-3</v>
      </c>
    </row>
    <row r="24" spans="1:127">
      <c r="A24" t="s">
        <v>193</v>
      </c>
      <c r="B24" t="str">
        <f>_xlfn.XLOOKUP(D24,Table5[Ingredient],Table5[Category],"",FALSE)</f>
        <v>Dairy products</v>
      </c>
      <c r="C24" s="33" t="s">
        <v>177</v>
      </c>
      <c r="D24" s="33" t="s">
        <v>192</v>
      </c>
      <c r="E24" s="33">
        <v>1.3212000000000002</v>
      </c>
      <c r="F24" s="33" t="s">
        <v>189</v>
      </c>
      <c r="G24" s="33" t="s">
        <v>180</v>
      </c>
      <c r="H24" s="91">
        <f>Dataset_AT!R21</f>
        <v>0.26637096774193542</v>
      </c>
      <c r="I24" s="33"/>
      <c r="J24" s="37" t="str">
        <f>IFERROR(INDEX('AveragePrices&amp;Codes'!G:AG, MATCH($D24, 'AveragePrices&amp;Codes'!$A:$A, 0), MATCH(Tool_Austria!$E$2, 'AveragePrices&amp;Codes'!$G$1:$AG$1, 0)),"")</f>
        <v/>
      </c>
      <c r="K24" s="37">
        <f>IFERROR(E24/(_xlfn.XLOOKUP(A24,Dataset_AT!$V$2:$V$9,Dataset_AT!$W$2:$W$9)),"")</f>
        <v>2.0971428571428575E-2</v>
      </c>
      <c r="L24">
        <f>IFERROR(IF($F24="Raw",_xlfn.XLOOKUP(_xlfn.XLOOKUP(Tool_Austria!$D24,'AveragePrices&amp;Codes'!$A:$A,'AveragePrices&amp;Codes'!$B:$B),AGRIBALYSE_Raw!$B:$B,AGRIBALYSE_Raw!O:O)*$E24,_xlfn.XLOOKUP(_xlfn.XLOOKUP(Tool_Austria!$D24,'AveragePrices&amp;Codes'!$A:$A,'AveragePrices&amp;Codes'!$B:$B),AGRIBALYSE_Cooked!$C:$C,AGRIBALYSE_Cooked!P:P)*$E24),"")</f>
        <v>2.4997694576400002</v>
      </c>
      <c r="M24">
        <f>IFERROR(IF($F24="Raw",_xlfn.XLOOKUP(_xlfn.XLOOKUP(Tool_Austria!$D24,'AveragePrices&amp;Codes'!$A:$A,'AveragePrices&amp;Codes'!$B:$B),AGRIBALYSE_Raw!$B:$B,AGRIBALYSE_Raw!P:P)*$E24,_xlfn.XLOOKUP(_xlfn.XLOOKUP(Tool_Austria!$D24,'AveragePrices&amp;Codes'!$A:$A,'AveragePrices&amp;Codes'!$B:$B),AGRIBALYSE_Cooked!$C:$C,AGRIBALYSE_Cooked!Q:Q)*$E24),"")</f>
        <v>6.6010552768800002E-8</v>
      </c>
      <c r="N24">
        <f>IFERROR(IF($F24="Raw",_xlfn.XLOOKUP(_xlfn.XLOOKUP(Tool_Austria!$D24,'AveragePrices&amp;Codes'!$A:$A,'AveragePrices&amp;Codes'!$B:$B),AGRIBALYSE_Raw!$B:$B,AGRIBALYSE_Raw!Q:Q)*$E24,_xlfn.XLOOKUP(_xlfn.XLOOKUP(Tool_Austria!$D24,'AveragePrices&amp;Codes'!$A:$A,'AveragePrices&amp;Codes'!$B:$B),AGRIBALYSE_Cooked!$C:$C,AGRIBALYSE_Cooked!R:R)*$E24),"")</f>
        <v>0.85973378749200013</v>
      </c>
      <c r="O24">
        <f>IFERROR(IF($F24="Raw",_xlfn.XLOOKUP(_xlfn.XLOOKUP(Tool_Austria!$D24,'AveragePrices&amp;Codes'!$A:$A,'AveragePrices&amp;Codes'!$B:$B),AGRIBALYSE_Raw!$B:$B,AGRIBALYSE_Raw!R:R)*$E24,_xlfn.XLOOKUP(_xlfn.XLOOKUP(Tool_Austria!$D24,'AveragePrices&amp;Codes'!$A:$A,'AveragePrices&amp;Codes'!$B:$B),AGRIBALYSE_Cooked!$C:$C,AGRIBALYSE_Cooked!S:S)*$E24),"")</f>
        <v>5.6979739875600002E-3</v>
      </c>
      <c r="P24">
        <f>IFERROR(IF($F24="Raw",_xlfn.XLOOKUP(_xlfn.XLOOKUP(Tool_Austria!$D24,'AveragePrices&amp;Codes'!$A:$A,'AveragePrices&amp;Codes'!$B:$B),AGRIBALYSE_Raw!$B:$B,AGRIBALYSE_Raw!S:S)*$E24,_xlfn.XLOOKUP(_xlfn.XLOOKUP(Tool_Austria!$D24,'AveragePrices&amp;Codes'!$A:$A,'AveragePrices&amp;Codes'!$B:$B),AGRIBALYSE_Cooked!$C:$C,AGRIBALYSE_Cooked!T:T)*$E24),"")</f>
        <v>1.8122404950000003E-7</v>
      </c>
      <c r="Q24">
        <f>IFERROR(IF($F24="Raw",_xlfn.XLOOKUP(_xlfn.XLOOKUP(Tool_Austria!$D24,'AveragePrices&amp;Codes'!$A:$A,'AveragePrices&amp;Codes'!$B:$B),AGRIBALYSE_Raw!$B:$B,AGRIBALYSE_Raw!T:T)*$E24,_xlfn.XLOOKUP(_xlfn.XLOOKUP(Tool_Austria!$D24,'AveragePrices&amp;Codes'!$A:$A,'AveragePrices&amp;Codes'!$B:$B),AGRIBALYSE_Cooked!$C:$C,AGRIBALYSE_Cooked!U:U)*$E24),"")</f>
        <v>3.0072078943200004E-8</v>
      </c>
      <c r="R24">
        <f>IFERROR(IF($F24="Raw",_xlfn.XLOOKUP(_xlfn.XLOOKUP(Tool_Austria!$D24,'AveragePrices&amp;Codes'!$A:$A,'AveragePrices&amp;Codes'!$B:$B),AGRIBALYSE_Raw!$B:$B,AGRIBALYSE_Raw!U:U)*$E24,_xlfn.XLOOKUP(_xlfn.XLOOKUP(Tool_Austria!$D24,'AveragePrices&amp;Codes'!$A:$A,'AveragePrices&amp;Codes'!$B:$B),AGRIBALYSE_Cooked!$C:$C,AGRIBALYSE_Cooked!V:V)*$E24),"")</f>
        <v>1.137465908316E-9</v>
      </c>
      <c r="S24">
        <f>IFERROR(IF($F24="Raw",_xlfn.XLOOKUP(_xlfn.XLOOKUP(Tool_Austria!$D24,'AveragePrices&amp;Codes'!$A:$A,'AveragePrices&amp;Codes'!$B:$B),AGRIBALYSE_Raw!$B:$B,AGRIBALYSE_Raw!V:V)*$E24,_xlfn.XLOOKUP(_xlfn.XLOOKUP(Tool_Austria!$D24,'AveragePrices&amp;Codes'!$A:$A,'AveragePrices&amp;Codes'!$B:$B),AGRIBALYSE_Cooked!$C:$C,AGRIBALYSE_Cooked!W:W)*$E24),"")</f>
        <v>2.2601451312E-2</v>
      </c>
      <c r="T24">
        <f>IFERROR(IF($F24="Raw",_xlfn.XLOOKUP(_xlfn.XLOOKUP(Tool_Austria!$D24,'AveragePrices&amp;Codes'!$A:$A,'AveragePrices&amp;Codes'!$B:$B),AGRIBALYSE_Raw!$B:$B,AGRIBALYSE_Raw!W:W)*$E24,_xlfn.XLOOKUP(_xlfn.XLOOKUP(Tool_Austria!$D24,'AveragePrices&amp;Codes'!$A:$A,'AveragePrices&amp;Codes'!$B:$B),AGRIBALYSE_Cooked!$C:$C,AGRIBALYSE_Cooked!X:X)*$E24),"")</f>
        <v>2.7878925258000004E-4</v>
      </c>
      <c r="U24">
        <f>IFERROR(IF($F24="Raw",_xlfn.XLOOKUP(_xlfn.XLOOKUP(Tool_Austria!$D24,'AveragePrices&amp;Codes'!$A:$A,'AveragePrices&amp;Codes'!$B:$B),AGRIBALYSE_Raw!$B:$B,AGRIBALYSE_Raw!X:X)*$E24,_xlfn.XLOOKUP(_xlfn.XLOOKUP(Tool_Austria!$D24,'AveragePrices&amp;Codes'!$A:$A,'AveragePrices&amp;Codes'!$B:$B),AGRIBALYSE_Cooked!$C:$C,AGRIBALYSE_Cooked!Y:Y)*$E24),"")</f>
        <v>7.0635594373200002E-3</v>
      </c>
      <c r="V24">
        <f>IFERROR(IF($F24="Raw",_xlfn.XLOOKUP(_xlfn.XLOOKUP(Tool_Austria!$D24,'AveragePrices&amp;Codes'!$A:$A,'AveragePrices&amp;Codes'!$B:$B),AGRIBALYSE_Raw!$B:$B,AGRIBALYSE_Raw!Y:Y)*$E24,_xlfn.XLOOKUP(_xlfn.XLOOKUP(Tool_Austria!$D24,'AveragePrices&amp;Codes'!$A:$A,'AveragePrices&amp;Codes'!$B:$B),AGRIBALYSE_Cooked!$C:$C,AGRIBALYSE_Cooked!Z:Z)*$E24),"")</f>
        <v>9.2830001140800006E-2</v>
      </c>
      <c r="W24">
        <f>IFERROR(IF($F24="Raw",_xlfn.XLOOKUP(_xlfn.XLOOKUP(Tool_Austria!$D24,'AveragePrices&amp;Codes'!$A:$A,'AveragePrices&amp;Codes'!$B:$B),AGRIBALYSE_Raw!$B:$B,AGRIBALYSE_Raw!Z:Z)*$E24,_xlfn.XLOOKUP(_xlfn.XLOOKUP(Tool_Austria!$D24,'AveragePrices&amp;Codes'!$A:$A,'AveragePrices&amp;Codes'!$B:$B),AGRIBALYSE_Cooked!$C:$C,AGRIBALYSE_Cooked!AA:AA)*$E24),"")</f>
        <v>23.490953571960002</v>
      </c>
      <c r="X24">
        <f>IFERROR(IF($F24="Raw",_xlfn.XLOOKUP(_xlfn.XLOOKUP(Tool_Austria!$D24,'AveragePrices&amp;Codes'!$A:$A,'AveragePrices&amp;Codes'!$B:$B),AGRIBALYSE_Raw!$B:$B,AGRIBALYSE_Raw!AA:AA)*$E24,_xlfn.XLOOKUP(_xlfn.XLOOKUP(Tool_Austria!$D24,'AveragePrices&amp;Codes'!$A:$A,'AveragePrices&amp;Codes'!$B:$B),AGRIBALYSE_Cooked!$C:$C,AGRIBALYSE_Cooked!AB:AB)*$E24),"")</f>
        <v>86.826115580400014</v>
      </c>
      <c r="Y24">
        <f>IFERROR(IF($F24="Raw",_xlfn.XLOOKUP(_xlfn.XLOOKUP(Tool_Austria!$D24,'AveragePrices&amp;Codes'!$A:$A,'AveragePrices&amp;Codes'!$B:$B),AGRIBALYSE_Raw!$B:$B,AGRIBALYSE_Raw!AB:AB)*$E24,_xlfn.XLOOKUP(_xlfn.XLOOKUP(Tool_Austria!$D24,'AveragePrices&amp;Codes'!$A:$A,'AveragePrices&amp;Codes'!$B:$B),AGRIBALYSE_Cooked!$C:$C,AGRIBALYSE_Cooked!AC:AC)*$E24),"")</f>
        <v>0.45158884203600003</v>
      </c>
      <c r="Z24">
        <f>IFERROR(IF($F24="Raw",_xlfn.XLOOKUP(_xlfn.XLOOKUP(Tool_Austria!$D24,'AveragePrices&amp;Codes'!$A:$A,'AveragePrices&amp;Codes'!$B:$B),AGRIBALYSE_Raw!$B:$B,AGRIBALYSE_Raw!AC:AC)*$E24,_xlfn.XLOOKUP(_xlfn.XLOOKUP(Tool_Austria!$D24,'AveragePrices&amp;Codes'!$A:$A,'AveragePrices&amp;Codes'!$B:$B),AGRIBALYSE_Cooked!$C:$C,AGRIBALYSE_Cooked!AD:AD)*$E24),"")</f>
        <v>33.176095653600001</v>
      </c>
      <c r="AA24">
        <f>IFERROR(IF($F24="Raw",_xlfn.XLOOKUP(_xlfn.XLOOKUP(Tool_Austria!$D24,'AveragePrices&amp;Codes'!$A:$A,'AveragePrices&amp;Codes'!$B:$B),AGRIBALYSE_Raw!$B:$B,AGRIBALYSE_Raw!AD:AD)*$E24,_xlfn.XLOOKUP(_xlfn.XLOOKUP(Tool_Austria!$D24,'AveragePrices&amp;Codes'!$A:$A,'AveragePrices&amp;Codes'!$B:$B),AGRIBALYSE_Cooked!$C:$C,AGRIBALYSE_Cooked!AE:AE)*$E24),"")</f>
        <v>7.5234147238800011E-6</v>
      </c>
      <c r="AB24" cm="1">
        <f t="array" ref="AB24">IFERROR(_xlfn.XLOOKUP(Tool_Austria!$F24&amp;$E$2,'Cooking methods'!$A:$A&amp;'Cooking methods'!$B:$B,'Cooking methods'!C:C)*$E24,"")</f>
        <v>0</v>
      </c>
      <c r="AC24" cm="1">
        <f t="array" ref="AC24">IFERROR(_xlfn.XLOOKUP(Tool_Austria!$F24&amp;$E$2,'Cooking methods'!$A:$A&amp;'Cooking methods'!$B:$B,'Cooking methods'!D:D)*$E24,"")</f>
        <v>0</v>
      </c>
      <c r="AD24" cm="1">
        <f t="array" ref="AD24">IFERROR(_xlfn.XLOOKUP(Tool_Austria!$F24&amp;$E$2,'Cooking methods'!$A:$A&amp;'Cooking methods'!$B:$B,'Cooking methods'!E:E)*$E24,"")</f>
        <v>0</v>
      </c>
      <c r="AE24" cm="1">
        <f t="array" ref="AE24">IFERROR(_xlfn.XLOOKUP(Tool_Austria!$F24&amp;$E$2,'Cooking methods'!$A:$A&amp;'Cooking methods'!$B:$B,'Cooking methods'!F:F)*$E24,"")</f>
        <v>0</v>
      </c>
      <c r="AF24" cm="1">
        <f t="array" ref="AF24">IFERROR(_xlfn.XLOOKUP(Tool_Austria!$F24&amp;$E$2,'Cooking methods'!$A:$A&amp;'Cooking methods'!$B:$B,'Cooking methods'!G:G)*$E24,"")</f>
        <v>0</v>
      </c>
      <c r="AG24" cm="1">
        <f t="array" ref="AG24">IFERROR(_xlfn.XLOOKUP(Tool_Austria!$F24&amp;$E$2,'Cooking methods'!$A:$A&amp;'Cooking methods'!$B:$B,'Cooking methods'!H:H)*$E24,"")</f>
        <v>0</v>
      </c>
      <c r="AH24" cm="1">
        <f t="array" ref="AH24">IFERROR(_xlfn.XLOOKUP(Tool_Austria!$F24&amp;$E$2,'Cooking methods'!$A:$A&amp;'Cooking methods'!$B:$B,'Cooking methods'!I:I)*$E24,"")</f>
        <v>0</v>
      </c>
      <c r="AI24" cm="1">
        <f t="array" ref="AI24">IFERROR(_xlfn.XLOOKUP(Tool_Austria!$F24&amp;$E$2,'Cooking methods'!$A:$A&amp;'Cooking methods'!$B:$B,'Cooking methods'!J:J)*$E24,"")</f>
        <v>0</v>
      </c>
      <c r="AJ24" cm="1">
        <f t="array" ref="AJ24">IFERROR(_xlfn.XLOOKUP(Tool_Austria!$F24&amp;$E$2,'Cooking methods'!$A:$A&amp;'Cooking methods'!$B:$B,'Cooking methods'!K:K)*$E24,"")</f>
        <v>0</v>
      </c>
      <c r="AK24" cm="1">
        <f t="array" ref="AK24">IFERROR(_xlfn.XLOOKUP(Tool_Austria!$F24&amp;$E$2,'Cooking methods'!$A:$A&amp;'Cooking methods'!$B:$B,'Cooking methods'!L:L)*$E24,"")</f>
        <v>0</v>
      </c>
      <c r="AL24" cm="1">
        <f t="array" ref="AL24">IFERROR(_xlfn.XLOOKUP(Tool_Austria!$F24&amp;$E$2,'Cooking methods'!$A:$A&amp;'Cooking methods'!$B:$B,'Cooking methods'!M:M)*$E24,"")</f>
        <v>0</v>
      </c>
      <c r="AM24" cm="1">
        <f t="array" ref="AM24">IFERROR(_xlfn.XLOOKUP(Tool_Austria!$F24&amp;$E$2,'Cooking methods'!$A:$A&amp;'Cooking methods'!$B:$B,'Cooking methods'!N:N)*$E24,"")</f>
        <v>0</v>
      </c>
      <c r="AN24" cm="1">
        <f t="array" ref="AN24">IFERROR(_xlfn.XLOOKUP(Tool_Austria!$F24&amp;$E$2,'Cooking methods'!$A:$A&amp;'Cooking methods'!$B:$B,'Cooking methods'!O:O)*$E24,"")</f>
        <v>0</v>
      </c>
      <c r="AO24" cm="1">
        <f t="array" ref="AO24">IFERROR(_xlfn.XLOOKUP(Tool_Austria!$F24&amp;$E$2,'Cooking methods'!$A:$A&amp;'Cooking methods'!$B:$B,'Cooking methods'!P:P)*$E24,"")</f>
        <v>0</v>
      </c>
      <c r="AP24" cm="1">
        <f t="array" ref="AP24">IFERROR(_xlfn.XLOOKUP(Tool_Austria!$F24&amp;$E$2,'Cooking methods'!$A:$A&amp;'Cooking methods'!$B:$B,'Cooking methods'!Q:Q)*$E24,"")</f>
        <v>0</v>
      </c>
      <c r="AQ24" cm="1">
        <f t="array" ref="AQ24">IFERROR(_xlfn.XLOOKUP(Tool_Austria!$F24&amp;$E$2,'Cooking methods'!$A:$A&amp;'Cooking methods'!$B:$B,'Cooking methods'!R:R)*$E24,"")</f>
        <v>0</v>
      </c>
      <c r="AR24" cm="1">
        <f t="array" ref="AR24">IFERROR(_xlfn.XLOOKUP(Tool_Austria!$G24&amp;$E$2,'Waste management'!$A:$A&amp;'Waste management'!$B:$B,'Waste management'!C:C)*$E24,"")</f>
        <v>7.3973988000000004E-2</v>
      </c>
      <c r="AS24" cm="1">
        <f t="array" ref="AS24">IFERROR(_xlfn.XLOOKUP(Tool_Austria!$G24&amp;$E$2,'Waste management'!$A:$A&amp;'Waste management'!$B:$B,'Waste management'!D:D)*$E24,"")</f>
        <v>5.0469972120000003E-10</v>
      </c>
      <c r="AT24" cm="1">
        <f t="array" ref="AT24">IFERROR(_xlfn.XLOOKUP(Tool_Austria!$G24&amp;$E$2,'Waste management'!$A:$A&amp;'Waste management'!$B:$B,'Waste management'!E:E)*$E24,"")</f>
        <v>1.3608360000000003E-3</v>
      </c>
      <c r="AU24" cm="1">
        <f t="array" ref="AU24">IFERROR(_xlfn.XLOOKUP(Tool_Austria!$G24&amp;$E$2,'Waste management'!$A:$A&amp;'Waste management'!$B:$B,'Waste management'!F:F)*$E24,"")</f>
        <v>1.5854400000000002E-4</v>
      </c>
      <c r="AV24" cm="1">
        <f t="array" ref="AV24">IFERROR(_xlfn.XLOOKUP(Tool_Austria!$G24&amp;$E$2,'Waste management'!$A:$A&amp;'Waste management'!$B:$B,'Waste management'!G:G)*$E24,"")</f>
        <v>1.5298967520000001E-8</v>
      </c>
      <c r="AW24" cm="1">
        <f t="array" ref="AW24">IFERROR(_xlfn.XLOOKUP(Tool_Austria!$G24&amp;$E$2,'Waste management'!$A:$A&amp;'Waste management'!$B:$B,'Waste management'!H:H)*$E24,"")</f>
        <v>4.9868826120000008E-10</v>
      </c>
      <c r="AX24" cm="1">
        <f t="array" ref="AX24">IFERROR(_xlfn.XLOOKUP(Tool_Austria!$G24&amp;$E$2,'Waste management'!$A:$A&amp;'Waste management'!$B:$B,'Waste management'!I:I)*$E24,"")</f>
        <v>3.5455326840000007E-10</v>
      </c>
      <c r="AY24" cm="1">
        <f t="array" ref="AY24">IFERROR(_xlfn.XLOOKUP(Tool_Austria!$G24&amp;$E$2,'Waste management'!$A:$A&amp;'Waste management'!$B:$B,'Waste management'!J:J)*$E24,"")</f>
        <v>2.9198520000000006E-3</v>
      </c>
      <c r="AZ24" cm="1">
        <f t="array" ref="AZ24">IFERROR(_xlfn.XLOOKUP(Tool_Austria!$G24&amp;$E$2,'Waste management'!$A:$A&amp;'Waste management'!$B:$B,'Waste management'!K:K)*$E24,"")</f>
        <v>7.1072897040000013E-6</v>
      </c>
      <c r="BA24" cm="1">
        <f t="array" ref="BA24">IFERROR(_xlfn.XLOOKUP(Tool_Austria!$G24&amp;$E$2,'Waste management'!$A:$A&amp;'Waste management'!$B:$B,'Waste management'!L:L)*$E24,"")</f>
        <v>1.2789400968E-4</v>
      </c>
      <c r="BB24" cm="1">
        <f t="array" ref="BB24">IFERROR(_xlfn.XLOOKUP(Tool_Austria!$G24&amp;$E$2,'Waste management'!$A:$A&amp;'Waste management'!$B:$B,'Waste management'!M:M)*$E24,"")</f>
        <v>1.2868488000000003E-2</v>
      </c>
      <c r="BC24" cm="1">
        <f t="array" ref="BC24">IFERROR(_xlfn.XLOOKUP(Tool_Austria!$G24&amp;$E$2,'Waste management'!$A:$A&amp;'Waste management'!$B:$B,'Waste management'!N:N)*$E24,"")</f>
        <v>11.065234968000002</v>
      </c>
      <c r="BD24" cm="1">
        <f t="array" ref="BD24">IFERROR(_xlfn.XLOOKUP(Tool_Austria!$G24&amp;$E$2,'Waste management'!$A:$A&amp;'Waste management'!$B:$B,'Waste management'!O:O)*$E24,"")</f>
        <v>0.7055340120000001</v>
      </c>
      <c r="BE24" cm="1">
        <f t="array" ref="BE24">IFERROR(_xlfn.XLOOKUP(Tool_Austria!$G24&amp;$E$2,'Waste management'!$A:$A&amp;'Waste management'!$B:$B,'Waste management'!P:P)*$E24,"")</f>
        <v>1.5233436000000003E-2</v>
      </c>
      <c r="BF24" cm="1">
        <f t="array" ref="BF24">IFERROR(_xlfn.XLOOKUP(Tool_Austria!$G24&amp;$E$2,'Waste management'!$A:$A&amp;'Waste management'!$B:$B,'Waste management'!Q:Q)*$E24,"")</f>
        <v>0.44338150800000004</v>
      </c>
      <c r="BG24" cm="1">
        <f t="array" ref="BG24">IFERROR(_xlfn.XLOOKUP(Tool_Austria!$G24&amp;$E$2,'Waste management'!$A:$A&amp;'Waste management'!$B:$B,'Waste management'!R:R)*$E24,"")</f>
        <v>1.4409007200000001E-7</v>
      </c>
      <c r="BH24">
        <f>IFERROR((L24+AR24+AB24)*_xlfn.XLOOKUP(Tool_Austria!BH$4,Monetization_Factors!$A:$A,Monetization_Factors!$D:$D),"")</f>
        <v>0.33484626230423098</v>
      </c>
      <c r="BI24">
        <f>IFERROR((M24+AS24+AC24)*_xlfn.XLOOKUP(Tool_Austria!BI$4,Monetization_Factors!$A:$A,Monetization_Factors!$D:$D),"")</f>
        <v>2.6626745352905251E-6</v>
      </c>
      <c r="BJ24">
        <f>IFERROR((N24+AT24+AD24)*_xlfn.XLOOKUP(Tool_Austria!BJ$4,Monetization_Factors!$A:$A,Monetization_Factors!$D:$D),"")</f>
        <v>1.314188222602953E-3</v>
      </c>
      <c r="BK24">
        <f>IFERROR((O24+AU24+AE24)*_xlfn.XLOOKUP(Tool_Austria!BK$4,Monetization_Factors!$A:$A,Monetization_Factors!$D:$D),"")</f>
        <v>8.8648565929871359E-3</v>
      </c>
      <c r="BL24">
        <f>IFERROR((P24+AV24+AF24)*_xlfn.XLOOKUP(Tool_Austria!BL$4,Monetization_Factors!$A:$A,Monetization_Factors!$D:$D),"")</f>
        <v>0.19618381551417471</v>
      </c>
      <c r="BM24">
        <f>IFERROR((Q24+AW24+AG24)*_xlfn.XLOOKUP(Tool_Austria!BM$4,Monetization_Factors!$A:$A,Monetization_Factors!$D:$D),"")</f>
        <v>6.3483562283798518E-3</v>
      </c>
      <c r="BN24">
        <f>IFERROR((R24+AX24+AH24)*_xlfn.XLOOKUP(Tool_Austria!BN$4,Monetization_Factors!$A:$A,Monetization_Factors!$D:$D),"")</f>
        <v>1.7152869325193338E-3</v>
      </c>
      <c r="BO24">
        <f>IFERROR((S24+AY24+AI24)*_xlfn.XLOOKUP(Tool_Austria!BO$4,Monetization_Factors!$A:$A,Monetization_Factors!$D:$D),"")</f>
        <v>1.1174233851606345E-2</v>
      </c>
      <c r="BP24">
        <f>IFERROR((T24+AZ24+AJ24)*_xlfn.XLOOKUP(Tool_Austria!BP$4,Monetization_Factors!$A:$A,Monetization_Factors!$D:$D),"")</f>
        <v>6.9741354333271467E-4</v>
      </c>
      <c r="BQ24">
        <f>IFERROR((U24+BA24+AK24)*_xlfn.XLOOKUP(Tool_Austria!BQ$4,Monetization_Factors!$A:$A,Monetization_Factors!$D:$D),"")</f>
        <v>2.9417874351046799E-2</v>
      </c>
      <c r="BR24" t="str">
        <f>IFERROR((V24+BB24+AL24)*_xlfn.XLOOKUP(Tool_Austria!BR$4,Monetization_Factors!$A:$A,Monetization_Factors!$D:$D),"")</f>
        <v/>
      </c>
      <c r="BS24">
        <f>IFERROR((W24+BC24+AM24)*_xlfn.XLOOKUP(Tool_Austria!BS$4,Monetization_Factors!$A:$A,Monetization_Factors!$D:$D),"")</f>
        <v>1.681598451531778E-3</v>
      </c>
      <c r="BT24">
        <f>IFERROR((X24+BD24+AN24)*_xlfn.XLOOKUP(Tool_Austria!BT$4,Monetization_Factors!$A:$A,Monetization_Factors!$D:$D),"")</f>
        <v>1.9490903801411934E-2</v>
      </c>
      <c r="BU24">
        <f>IFERROR((Y24+BE24+AO24)*_xlfn.XLOOKUP(Tool_Austria!BU$4,Monetization_Factors!$A:$A,Monetization_Factors!$D:$D),"")</f>
        <v>2.96662155866609E-3</v>
      </c>
      <c r="BV24">
        <f>IFERROR((Z24+BF24+AP24)*_xlfn.XLOOKUP(Tool_Austria!BV$4,Monetization_Factors!$A:$A,Monetization_Factors!$D:$D),"")</f>
        <v>5.5515179572295341E-2</v>
      </c>
      <c r="BW24">
        <f>IFERROR((AA24+BG24+AQ24)*_xlfn.XLOOKUP(Tool_Austria!BW$4,Monetization_Factors!$A:$A,Monetization_Factors!$D:$D),"")</f>
        <v>1.6018335662797153E-5</v>
      </c>
      <c r="BX24" s="38" t="str" cm="1">
        <f t="array" ref="BX24">IFERROR(_xlfn.IFS(I24&lt;&gt;0,I24*E24,I24="",J24*E24),"")</f>
        <v/>
      </c>
      <c r="BY24" s="38">
        <f t="shared" si="30"/>
        <v>0.67023527193498411</v>
      </c>
      <c r="BZ24" s="38">
        <f t="shared" si="31"/>
        <v>0.67023527193498411</v>
      </c>
      <c r="CA24" s="38">
        <f t="shared" si="32"/>
        <v>1.0311311875922833E-3</v>
      </c>
      <c r="CB24">
        <f t="shared" si="33"/>
        <v>2.5737434456400003</v>
      </c>
      <c r="CC24">
        <f t="shared" si="33"/>
        <v>6.6515252490000008E-8</v>
      </c>
      <c r="CD24">
        <f t="shared" si="33"/>
        <v>0.86109462349200017</v>
      </c>
      <c r="CE24">
        <f t="shared" si="33"/>
        <v>5.8565179875600002E-3</v>
      </c>
      <c r="CF24">
        <f t="shared" si="33"/>
        <v>1.9652301702000004E-7</v>
      </c>
      <c r="CG24">
        <f t="shared" si="33"/>
        <v>3.0570767204400007E-8</v>
      </c>
      <c r="CH24">
        <f t="shared" si="33"/>
        <v>1.4920191767160002E-9</v>
      </c>
      <c r="CI24">
        <f t="shared" si="33"/>
        <v>2.5521303312000001E-2</v>
      </c>
      <c r="CJ24">
        <f t="shared" si="33"/>
        <v>2.8589654228400004E-4</v>
      </c>
      <c r="CK24">
        <f t="shared" si="33"/>
        <v>7.1914534469999999E-3</v>
      </c>
      <c r="CL24">
        <f t="shared" si="33"/>
        <v>0.1056984891408</v>
      </c>
      <c r="CM24">
        <f t="shared" si="33"/>
        <v>34.556188539960004</v>
      </c>
      <c r="CN24">
        <f t="shared" si="33"/>
        <v>87.531649592400015</v>
      </c>
      <c r="CO24">
        <f t="shared" si="33"/>
        <v>0.46682227803600002</v>
      </c>
      <c r="CP24">
        <f t="shared" si="33"/>
        <v>33.619477161600003</v>
      </c>
      <c r="CQ24">
        <f t="shared" si="33"/>
        <v>7.6675047958800007E-6</v>
      </c>
      <c r="CR24">
        <f t="shared" si="34"/>
        <v>3.9596053009846163E-3</v>
      </c>
      <c r="CS24">
        <f t="shared" si="34"/>
        <v>1.0233115767692309E-10</v>
      </c>
      <c r="CT24">
        <f t="shared" si="34"/>
        <v>1.3247609592184617E-3</v>
      </c>
      <c r="CU24">
        <f t="shared" si="34"/>
        <v>9.0100276731692304E-6</v>
      </c>
      <c r="CV24">
        <f t="shared" si="34"/>
        <v>3.0234310310769235E-10</v>
      </c>
      <c r="CW24">
        <f t="shared" si="34"/>
        <v>4.7031949545230781E-11</v>
      </c>
      <c r="CX24">
        <f t="shared" si="34"/>
        <v>2.2954141180246155E-12</v>
      </c>
      <c r="CY24">
        <f t="shared" si="34"/>
        <v>3.9263543556923077E-5</v>
      </c>
      <c r="CZ24">
        <f t="shared" si="34"/>
        <v>4.3984083428307699E-7</v>
      </c>
      <c r="DA24">
        <f t="shared" si="34"/>
        <v>1.1063774533846153E-5</v>
      </c>
      <c r="DB24">
        <f t="shared" si="34"/>
        <v>1.626130602166154E-4</v>
      </c>
      <c r="DC24">
        <f t="shared" si="34"/>
        <v>5.3163366984553852E-2</v>
      </c>
      <c r="DD24">
        <f t="shared" si="34"/>
        <v>0.13466407629600002</v>
      </c>
      <c r="DE24">
        <f t="shared" si="34"/>
        <v>7.1818812005538461E-4</v>
      </c>
      <c r="DF24">
        <f t="shared" si="34"/>
        <v>5.1722272556307694E-2</v>
      </c>
      <c r="DG24">
        <f t="shared" si="34"/>
        <v>1.179616122443077E-8</v>
      </c>
      <c r="DH24" s="5">
        <f>IFERROR(((((L24+AB24)*(1/$H24))+AR24)/$F$2)/($B$2*('CAR.CAP_per person'!B$2)/(_xlfn.XLOOKUP($E$2,EU_countries_GDP!$A$2:$A$29,EU_countries_GDP!$E$2:$E$29))),"")</f>
        <v>0.21267539404677335</v>
      </c>
      <c r="DI24" s="5">
        <f>IFERROR(((((M24+AC24)*(1/$H24))+AS24)/$F$2)/($B$2*('CAR.CAP_per person'!C$2)/(_xlfn.XLOOKUP($E$2,EU_countries_GDP!$A$2:$A$29,EU_countries_GDP!$E$2:$E$29))),"")</f>
        <v>7.0509226806677198E-5</v>
      </c>
      <c r="DJ24" s="5">
        <f>IFERROR(((((N24+AD24)*(1/$H24))+AT24)/$F$2)/($B$2*('CAR.CAP_per person'!D$2)/(_xlfn.XLOOKUP($E$2,EU_countries_GDP!$A$2:$A$29,EU_countries_GDP!$E$2:$E$29))),"")</f>
        <v>9.385030629323073E-4</v>
      </c>
      <c r="DK24" s="5">
        <f>IFERROR(((((O24+AE24)*(1/$H24))+AU24)/$F$2)/($B$2*('CAR.CAP_per person'!E$2)/(_xlfn.XLOOKUP($E$2,EU_countries_GDP!$A$2:$A$29,EU_countries_GDP!$E$2:$E$29))),"")</f>
        <v>8.1169657589342942E-3</v>
      </c>
      <c r="DL24" s="5">
        <f>IFERROR(((((P24+AF24)*(1/$H24))+AV24)/$F$2)/($B$2*('CAR.CAP_per person'!F$2)/(_xlfn.XLOOKUP($E$2,EU_countries_GDP!$A$2:$A$29,EU_countries_GDP!$E$2:$E$29))),"")</f>
        <v>0.20625128329766398</v>
      </c>
      <c r="DM24" s="5">
        <f>IFERROR(((((Q24+AG24)*(1/$H24))+AW24)/$F$2)/($B$2*('CAR.CAP_per person'!G$2)/(_xlfn.XLOOKUP($E$2,EU_countries_GDP!$A$2:$A$29,EU_countries_GDP!$E$2:$E$29))),"")</f>
        <v>1.806784752864907E-2</v>
      </c>
      <c r="DN24" s="5">
        <f>IFERROR(((((R24+AH24)*(1/$H24))+AX24)/$F$2)/($B$2*('CAR.CAP_per person'!H$2)/(_xlfn.XLOOKUP($E$2,EU_countries_GDP!$A$2:$A$29,EU_countries_GDP!$E$2:$E$29))),"")</f>
        <v>1.7272984953150983E-4</v>
      </c>
      <c r="DO24" s="5">
        <f>IFERROR(((((S24+AI24)*(1/$H24))+AY24)/$F$2)/($B$2*('CAR.CAP_per person'!I$2)/(_xlfn.XLOOKUP($E$2,EU_countries_GDP!$A$2:$A$29,EU_countries_GDP!$E$2:$E$29))),"")</f>
        <v>1.3406194742232555E-2</v>
      </c>
      <c r="DP24" s="5">
        <f>IFERROR(((((T24+AJ24)*(1/$H24))+AZ24)/$F$2)/($B$2*('CAR.CAP_per person'!J$2)/(_xlfn.XLOOKUP($E$2,EU_countries_GDP!$A$2:$A$29,EU_countries_GDP!$E$2:$E$29))),"")</f>
        <v>2.7783025529930363E-2</v>
      </c>
      <c r="DQ24" s="5">
        <f>IFERROR(((((U24+AK24)*(1/$H24))+BA24)/$F$2)/($B$2*('CAR.CAP_per person'!K$2)/(_xlfn.XLOOKUP($E$2,EU_countries_GDP!$A$2:$A$29,EU_countries_GDP!$E$2:$E$29))),"")</f>
        <v>2.0349734823289767E-2</v>
      </c>
      <c r="DR24" s="5">
        <f>IFERROR(((((V24+AL24)*(1/$H24))+BB24)/$F$2)/($B$2*('CAR.CAP_per person'!L$2)/(_xlfn.XLOOKUP($E$2,EU_countries_GDP!$A$2:$A$29,EU_countries_GDP!$E$2:$E$29))),"")</f>
        <v>9.0231022328749692E-3</v>
      </c>
      <c r="DS24" s="5">
        <f>IFERROR(((((W24+AM24)*(1/$H24))+BC24)/$F$2)/($B$2*('CAR.CAP_per person'!M$2)/(_xlfn.XLOOKUP($E$2,EU_countries_GDP!$A$2:$A$29,EU_countries_GDP!$E$2:$E$29))),"")</f>
        <v>0.11569786540782828</v>
      </c>
      <c r="DT24" s="5">
        <f>IFERROR(((((X24+AN24)*(1/$H24))+BD24)/$F$2)/($B$2*('CAR.CAP_per person'!N$2)/(_xlfn.XLOOKUP($E$2,EU_countries_GDP!$A$2:$A$29,EU_countries_GDP!$E$2:$E$29))),"")</f>
        <v>3.9320149088417509</v>
      </c>
      <c r="DU24" s="5">
        <f>IFERROR(((((Y24+AO24)*(1/$H24))+BE24)/$F$2)/($B$2*('CAR.CAP_per person'!O$2)/(_xlfn.XLOOKUP($E$2,EU_countries_GDP!$A$2:$A$29,EU_countries_GDP!$E$2:$E$29))),"")</f>
        <v>1.4405089875123012E-3</v>
      </c>
      <c r="DV24" s="5">
        <f>IFERROR(((((Z24+AP24)*(1/$H24))+BF24)/$F$2)/($B$2*('CAR.CAP_per person'!P$2)/(_xlfn.XLOOKUP($E$2,EU_countries_GDP!$A$2:$A$29,EU_countries_GDP!$E$2:$E$29))),"")</f>
        <v>8.5441166274804414E-2</v>
      </c>
      <c r="DW24" s="5">
        <f>IFERROR(((((AA24+AQ24)*(1/$H24))+BG24)/$F$2)/($B$2*('CAR.CAP_per person'!Q$2)/(_xlfn.XLOOKUP($E$2,EU_countries_GDP!$A$2:$A$29,EU_countries_GDP!$E$2:$E$29))),"")</f>
        <v>1.9771583070297524E-2</v>
      </c>
    </row>
    <row r="25" spans="1:127">
      <c r="A25" t="s">
        <v>193</v>
      </c>
      <c r="B25" t="str">
        <f>_xlfn.XLOOKUP(D25,Table5[Ingredient],Table5[Category],"",FALSE)</f>
        <v>Dairy products</v>
      </c>
      <c r="C25" s="33" t="s">
        <v>177</v>
      </c>
      <c r="D25" s="33" t="s">
        <v>199</v>
      </c>
      <c r="E25" s="33">
        <v>1.3212000000000002</v>
      </c>
      <c r="F25" s="33" t="s">
        <v>189</v>
      </c>
      <c r="G25" s="33" t="s">
        <v>180</v>
      </c>
      <c r="H25" s="91">
        <f>Dataset_AT!R22</f>
        <v>0.26637096774193542</v>
      </c>
      <c r="I25" s="33"/>
      <c r="J25" s="37">
        <f>IFERROR(INDEX('AveragePrices&amp;Codes'!G:AG, MATCH($D25, 'AveragePrices&amp;Codes'!$A:$A, 0), MATCH(Tool_Austria!$E$2, 'AveragePrices&amp;Codes'!$G$1:$AG$1, 0)),"")</f>
        <v>0</v>
      </c>
      <c r="K25" s="37">
        <f>IFERROR(E25/(_xlfn.XLOOKUP(A25,Dataset_AT!$V$2:$V$9,Dataset_AT!$W$2:$W$9)),"")</f>
        <v>2.0971428571428575E-2</v>
      </c>
      <c r="L25">
        <f>IFERROR(IF($F25="Raw",_xlfn.XLOOKUP(_xlfn.XLOOKUP(Tool_Austria!$D25,'AveragePrices&amp;Codes'!$A:$A,'AveragePrices&amp;Codes'!$B:$B),AGRIBALYSE_Raw!$B:$B,AGRIBALYSE_Raw!O:O)*$E25,_xlfn.XLOOKUP(_xlfn.XLOOKUP(Tool_Austria!$D25,'AveragePrices&amp;Codes'!$A:$A,'AveragePrices&amp;Codes'!$B:$B),AGRIBALYSE_Cooked!$C:$C,AGRIBALYSE_Cooked!P:P)*$E25),"")</f>
        <v>3.4364408036400005</v>
      </c>
      <c r="M25">
        <f>IFERROR(IF($F25="Raw",_xlfn.XLOOKUP(_xlfn.XLOOKUP(Tool_Austria!$D25,'AveragePrices&amp;Codes'!$A:$A,'AveragePrices&amp;Codes'!$B:$B),AGRIBALYSE_Raw!$B:$B,AGRIBALYSE_Raw!P:P)*$E25,_xlfn.XLOOKUP(_xlfn.XLOOKUP(Tool_Austria!$D25,'AveragePrices&amp;Codes'!$A:$A,'AveragePrices&amp;Codes'!$B:$B),AGRIBALYSE_Cooked!$C:$C,AGRIBALYSE_Cooked!Q:Q)*$E25),"")</f>
        <v>4.33976162652E-8</v>
      </c>
      <c r="N25">
        <f>IFERROR(IF($F25="Raw",_xlfn.XLOOKUP(_xlfn.XLOOKUP(Tool_Austria!$D25,'AveragePrices&amp;Codes'!$A:$A,'AveragePrices&amp;Codes'!$B:$B),AGRIBALYSE_Raw!$B:$B,AGRIBALYSE_Raw!Q:Q)*$E25,_xlfn.XLOOKUP(_xlfn.XLOOKUP(Tool_Austria!$D25,'AveragePrices&amp;Codes'!$A:$A,'AveragePrices&amp;Codes'!$B:$B),AGRIBALYSE_Cooked!$C:$C,AGRIBALYSE_Cooked!R:R)*$E25),"")</f>
        <v>0.45298247022000004</v>
      </c>
      <c r="O25">
        <f>IFERROR(IF($F25="Raw",_xlfn.XLOOKUP(_xlfn.XLOOKUP(Tool_Austria!$D25,'AveragePrices&amp;Codes'!$A:$A,'AveragePrices&amp;Codes'!$B:$B),AGRIBALYSE_Raw!$B:$B,AGRIBALYSE_Raw!R:R)*$E25,_xlfn.XLOOKUP(_xlfn.XLOOKUP(Tool_Austria!$D25,'AveragePrices&amp;Codes'!$A:$A,'AveragePrices&amp;Codes'!$B:$B),AGRIBALYSE_Cooked!$C:$C,AGRIBALYSE_Cooked!S:S)*$E25),"")</f>
        <v>6.8068862139600006E-3</v>
      </c>
      <c r="P25">
        <f>IFERROR(IF($F25="Raw",_xlfn.XLOOKUP(_xlfn.XLOOKUP(Tool_Austria!$D25,'AveragePrices&amp;Codes'!$A:$A,'AveragePrices&amp;Codes'!$B:$B),AGRIBALYSE_Raw!$B:$B,AGRIBALYSE_Raw!S:S)*$E25,_xlfn.XLOOKUP(_xlfn.XLOOKUP(Tool_Austria!$D25,'AveragePrices&amp;Codes'!$A:$A,'AveragePrices&amp;Codes'!$B:$B),AGRIBALYSE_Cooked!$C:$C,AGRIBALYSE_Cooked!T:T)*$E25),"")</f>
        <v>2.8528329409200002E-7</v>
      </c>
      <c r="Q25">
        <f>IFERROR(IF($F25="Raw",_xlfn.XLOOKUP(_xlfn.XLOOKUP(Tool_Austria!$D25,'AveragePrices&amp;Codes'!$A:$A,'AveragePrices&amp;Codes'!$B:$B),AGRIBALYSE_Raw!$B:$B,AGRIBALYSE_Raw!T:T)*$E25,_xlfn.XLOOKUP(_xlfn.XLOOKUP(Tool_Austria!$D25,'AveragePrices&amp;Codes'!$A:$A,'AveragePrices&amp;Codes'!$B:$B),AGRIBALYSE_Cooked!$C:$C,AGRIBALYSE_Cooked!U:U)*$E25),"")</f>
        <v>4.6164375536400005E-8</v>
      </c>
      <c r="R25">
        <f>IFERROR(IF($F25="Raw",_xlfn.XLOOKUP(_xlfn.XLOOKUP(Tool_Austria!$D25,'AveragePrices&amp;Codes'!$A:$A,'AveragePrices&amp;Codes'!$B:$B),AGRIBALYSE_Raw!$B:$B,AGRIBALYSE_Raw!U:U)*$E25,_xlfn.XLOOKUP(_xlfn.XLOOKUP(Tool_Austria!$D25,'AveragePrices&amp;Codes'!$A:$A,'AveragePrices&amp;Codes'!$B:$B),AGRIBALYSE_Cooked!$C:$C,AGRIBALYSE_Cooked!V:V)*$E25),"")</f>
        <v>1.9071108464400002E-9</v>
      </c>
      <c r="S25">
        <f>IFERROR(IF($F25="Raw",_xlfn.XLOOKUP(_xlfn.XLOOKUP(Tool_Austria!$D25,'AveragePrices&amp;Codes'!$A:$A,'AveragePrices&amp;Codes'!$B:$B),AGRIBALYSE_Raw!$B:$B,AGRIBALYSE_Raw!V:V)*$E25,_xlfn.XLOOKUP(_xlfn.XLOOKUP(Tool_Austria!$D25,'AveragePrices&amp;Codes'!$A:$A,'AveragePrices&amp;Codes'!$B:$B),AGRIBALYSE_Cooked!$C:$C,AGRIBALYSE_Cooked!W:W)*$E25),"")</f>
        <v>3.8669680926000004E-2</v>
      </c>
      <c r="T25">
        <f>IFERROR(IF($F25="Raw",_xlfn.XLOOKUP(_xlfn.XLOOKUP(Tool_Austria!$D25,'AveragePrices&amp;Codes'!$A:$A,'AveragePrices&amp;Codes'!$B:$B),AGRIBALYSE_Raw!$B:$B,AGRIBALYSE_Raw!W:W)*$E25,_xlfn.XLOOKUP(_xlfn.XLOOKUP(Tool_Austria!$D25,'AveragePrices&amp;Codes'!$A:$A,'AveragePrices&amp;Codes'!$B:$B),AGRIBALYSE_Cooked!$C:$C,AGRIBALYSE_Cooked!X:X)*$E25),"")</f>
        <v>3.7465648905600003E-4</v>
      </c>
      <c r="U25">
        <f>IFERROR(IF($F25="Raw",_xlfn.XLOOKUP(_xlfn.XLOOKUP(Tool_Austria!$D25,'AveragePrices&amp;Codes'!$A:$A,'AveragePrices&amp;Codes'!$B:$B),AGRIBALYSE_Raw!$B:$B,AGRIBALYSE_Raw!X:X)*$E25,_xlfn.XLOOKUP(_xlfn.XLOOKUP(Tool_Austria!$D25,'AveragePrices&amp;Codes'!$A:$A,'AveragePrices&amp;Codes'!$B:$B),AGRIBALYSE_Cooked!$C:$C,AGRIBALYSE_Cooked!Y:Y)*$E25),"")</f>
        <v>1.0262163101760001E-2</v>
      </c>
      <c r="V25">
        <f>IFERROR(IF($F25="Raw",_xlfn.XLOOKUP(_xlfn.XLOOKUP(Tool_Austria!$D25,'AveragePrices&amp;Codes'!$A:$A,'AveragePrices&amp;Codes'!$B:$B),AGRIBALYSE_Raw!$B:$B,AGRIBALYSE_Raw!Y:Y)*$E25,_xlfn.XLOOKUP(_xlfn.XLOOKUP(Tool_Austria!$D25,'AveragePrices&amp;Codes'!$A:$A,'AveragePrices&amp;Codes'!$B:$B),AGRIBALYSE_Cooked!$C:$C,AGRIBALYSE_Cooked!Z:Z)*$E25),"")</f>
        <v>0.16256239016400001</v>
      </c>
      <c r="W25">
        <f>IFERROR(IF($F25="Raw",_xlfn.XLOOKUP(_xlfn.XLOOKUP(Tool_Austria!$D25,'AveragePrices&amp;Codes'!$A:$A,'AveragePrices&amp;Codes'!$B:$B),AGRIBALYSE_Raw!$B:$B,AGRIBALYSE_Raw!Z:Z)*$E25,_xlfn.XLOOKUP(_xlfn.XLOOKUP(Tool_Austria!$D25,'AveragePrices&amp;Codes'!$A:$A,'AveragePrices&amp;Codes'!$B:$B),AGRIBALYSE_Cooked!$C:$C,AGRIBALYSE_Cooked!AA:AA)*$E25),"")</f>
        <v>39.535336450800003</v>
      </c>
      <c r="X25">
        <f>IFERROR(IF($F25="Raw",_xlfn.XLOOKUP(_xlfn.XLOOKUP(Tool_Austria!$D25,'AveragePrices&amp;Codes'!$A:$A,'AveragePrices&amp;Codes'!$B:$B),AGRIBALYSE_Raw!$B:$B,AGRIBALYSE_Raw!AA:AA)*$E25,_xlfn.XLOOKUP(_xlfn.XLOOKUP(Tool_Austria!$D25,'AveragePrices&amp;Codes'!$A:$A,'AveragePrices&amp;Codes'!$B:$B),AGRIBALYSE_Cooked!$C:$C,AGRIBALYSE_Cooked!AB:AB)*$E25),"")</f>
        <v>153.32593381200002</v>
      </c>
      <c r="Y25">
        <f>IFERROR(IF($F25="Raw",_xlfn.XLOOKUP(_xlfn.XLOOKUP(Tool_Austria!$D25,'AveragePrices&amp;Codes'!$A:$A,'AveragePrices&amp;Codes'!$B:$B),AGRIBALYSE_Raw!$B:$B,AGRIBALYSE_Raw!AB:AB)*$E25,_xlfn.XLOOKUP(_xlfn.XLOOKUP(Tool_Austria!$D25,'AveragePrices&amp;Codes'!$A:$A,'AveragePrices&amp;Codes'!$B:$B),AGRIBALYSE_Cooked!$C:$C,AGRIBALYSE_Cooked!AC:AC)*$E25),"")</f>
        <v>0.47423888708400003</v>
      </c>
      <c r="Z25">
        <f>IFERROR(IF($F25="Raw",_xlfn.XLOOKUP(_xlfn.XLOOKUP(Tool_Austria!$D25,'AveragePrices&amp;Codes'!$A:$A,'AveragePrices&amp;Codes'!$B:$B),AGRIBALYSE_Raw!$B:$B,AGRIBALYSE_Raw!AC:AC)*$E25,_xlfn.XLOOKUP(_xlfn.XLOOKUP(Tool_Austria!$D25,'AveragePrices&amp;Codes'!$A:$A,'AveragePrices&amp;Codes'!$B:$B),AGRIBALYSE_Cooked!$C:$C,AGRIBALYSE_Cooked!AD:AD)*$E25),"")</f>
        <v>23.569775967600005</v>
      </c>
      <c r="AA25">
        <f>IFERROR(IF($F25="Raw",_xlfn.XLOOKUP(_xlfn.XLOOKUP(Tool_Austria!$D25,'AveragePrices&amp;Codes'!$A:$A,'AveragePrices&amp;Codes'!$B:$B),AGRIBALYSE_Raw!$B:$B,AGRIBALYSE_Raw!AD:AD)*$E25,_xlfn.XLOOKUP(_xlfn.XLOOKUP(Tool_Austria!$D25,'AveragePrices&amp;Codes'!$A:$A,'AveragePrices&amp;Codes'!$B:$B),AGRIBALYSE_Cooked!$C:$C,AGRIBALYSE_Cooked!AE:AE)*$E25),"")</f>
        <v>1.5510987090000001E-5</v>
      </c>
      <c r="AB25" cm="1">
        <f t="array" ref="AB25">IFERROR(_xlfn.XLOOKUP(Tool_Austria!$F25&amp;$E$2,'Cooking methods'!$A:$A&amp;'Cooking methods'!$B:$B,'Cooking methods'!C:C)*$E25,"")</f>
        <v>0</v>
      </c>
      <c r="AC25" cm="1">
        <f t="array" ref="AC25">IFERROR(_xlfn.XLOOKUP(Tool_Austria!$F25&amp;$E$2,'Cooking methods'!$A:$A&amp;'Cooking methods'!$B:$B,'Cooking methods'!D:D)*$E25,"")</f>
        <v>0</v>
      </c>
      <c r="AD25" cm="1">
        <f t="array" ref="AD25">IFERROR(_xlfn.XLOOKUP(Tool_Austria!$F25&amp;$E$2,'Cooking methods'!$A:$A&amp;'Cooking methods'!$B:$B,'Cooking methods'!E:E)*$E25,"")</f>
        <v>0</v>
      </c>
      <c r="AE25" cm="1">
        <f t="array" ref="AE25">IFERROR(_xlfn.XLOOKUP(Tool_Austria!$F25&amp;$E$2,'Cooking methods'!$A:$A&amp;'Cooking methods'!$B:$B,'Cooking methods'!F:F)*$E25,"")</f>
        <v>0</v>
      </c>
      <c r="AF25" cm="1">
        <f t="array" ref="AF25">IFERROR(_xlfn.XLOOKUP(Tool_Austria!$F25&amp;$E$2,'Cooking methods'!$A:$A&amp;'Cooking methods'!$B:$B,'Cooking methods'!G:G)*$E25,"")</f>
        <v>0</v>
      </c>
      <c r="AG25" cm="1">
        <f t="array" ref="AG25">IFERROR(_xlfn.XLOOKUP(Tool_Austria!$F25&amp;$E$2,'Cooking methods'!$A:$A&amp;'Cooking methods'!$B:$B,'Cooking methods'!H:H)*$E25,"")</f>
        <v>0</v>
      </c>
      <c r="AH25" cm="1">
        <f t="array" ref="AH25">IFERROR(_xlfn.XLOOKUP(Tool_Austria!$F25&amp;$E$2,'Cooking methods'!$A:$A&amp;'Cooking methods'!$B:$B,'Cooking methods'!I:I)*$E25,"")</f>
        <v>0</v>
      </c>
      <c r="AI25" cm="1">
        <f t="array" ref="AI25">IFERROR(_xlfn.XLOOKUP(Tool_Austria!$F25&amp;$E$2,'Cooking methods'!$A:$A&amp;'Cooking methods'!$B:$B,'Cooking methods'!J:J)*$E25,"")</f>
        <v>0</v>
      </c>
      <c r="AJ25" cm="1">
        <f t="array" ref="AJ25">IFERROR(_xlfn.XLOOKUP(Tool_Austria!$F25&amp;$E$2,'Cooking methods'!$A:$A&amp;'Cooking methods'!$B:$B,'Cooking methods'!K:K)*$E25,"")</f>
        <v>0</v>
      </c>
      <c r="AK25" cm="1">
        <f t="array" ref="AK25">IFERROR(_xlfn.XLOOKUP(Tool_Austria!$F25&amp;$E$2,'Cooking methods'!$A:$A&amp;'Cooking methods'!$B:$B,'Cooking methods'!L:L)*$E25,"")</f>
        <v>0</v>
      </c>
      <c r="AL25" cm="1">
        <f t="array" ref="AL25">IFERROR(_xlfn.XLOOKUP(Tool_Austria!$F25&amp;$E$2,'Cooking methods'!$A:$A&amp;'Cooking methods'!$B:$B,'Cooking methods'!M:M)*$E25,"")</f>
        <v>0</v>
      </c>
      <c r="AM25" cm="1">
        <f t="array" ref="AM25">IFERROR(_xlfn.XLOOKUP(Tool_Austria!$F25&amp;$E$2,'Cooking methods'!$A:$A&amp;'Cooking methods'!$B:$B,'Cooking methods'!N:N)*$E25,"")</f>
        <v>0</v>
      </c>
      <c r="AN25" cm="1">
        <f t="array" ref="AN25">IFERROR(_xlfn.XLOOKUP(Tool_Austria!$F25&amp;$E$2,'Cooking methods'!$A:$A&amp;'Cooking methods'!$B:$B,'Cooking methods'!O:O)*$E25,"")</f>
        <v>0</v>
      </c>
      <c r="AO25" cm="1">
        <f t="array" ref="AO25">IFERROR(_xlfn.XLOOKUP(Tool_Austria!$F25&amp;$E$2,'Cooking methods'!$A:$A&amp;'Cooking methods'!$B:$B,'Cooking methods'!P:P)*$E25,"")</f>
        <v>0</v>
      </c>
      <c r="AP25" cm="1">
        <f t="array" ref="AP25">IFERROR(_xlfn.XLOOKUP(Tool_Austria!$F25&amp;$E$2,'Cooking methods'!$A:$A&amp;'Cooking methods'!$B:$B,'Cooking methods'!Q:Q)*$E25,"")</f>
        <v>0</v>
      </c>
      <c r="AQ25" cm="1">
        <f t="array" ref="AQ25">IFERROR(_xlfn.XLOOKUP(Tool_Austria!$F25&amp;$E$2,'Cooking methods'!$A:$A&amp;'Cooking methods'!$B:$B,'Cooking methods'!R:R)*$E25,"")</f>
        <v>0</v>
      </c>
      <c r="AR25" cm="1">
        <f t="array" ref="AR25">IFERROR(_xlfn.XLOOKUP(Tool_Austria!$G25&amp;$E$2,'Waste management'!$A:$A&amp;'Waste management'!$B:$B,'Waste management'!C:C)*$E25,"")</f>
        <v>7.3973988000000004E-2</v>
      </c>
      <c r="AS25" cm="1">
        <f t="array" ref="AS25">IFERROR(_xlfn.XLOOKUP(Tool_Austria!$G25&amp;$E$2,'Waste management'!$A:$A&amp;'Waste management'!$B:$B,'Waste management'!D:D)*$E25,"")</f>
        <v>5.0469972120000003E-10</v>
      </c>
      <c r="AT25" cm="1">
        <f t="array" ref="AT25">IFERROR(_xlfn.XLOOKUP(Tool_Austria!$G25&amp;$E$2,'Waste management'!$A:$A&amp;'Waste management'!$B:$B,'Waste management'!E:E)*$E25,"")</f>
        <v>1.3608360000000003E-3</v>
      </c>
      <c r="AU25" cm="1">
        <f t="array" ref="AU25">IFERROR(_xlfn.XLOOKUP(Tool_Austria!$G25&amp;$E$2,'Waste management'!$A:$A&amp;'Waste management'!$B:$B,'Waste management'!F:F)*$E25,"")</f>
        <v>1.5854400000000002E-4</v>
      </c>
      <c r="AV25" cm="1">
        <f t="array" ref="AV25">IFERROR(_xlfn.XLOOKUP(Tool_Austria!$G25&amp;$E$2,'Waste management'!$A:$A&amp;'Waste management'!$B:$B,'Waste management'!G:G)*$E25,"")</f>
        <v>1.5298967520000001E-8</v>
      </c>
      <c r="AW25" cm="1">
        <f t="array" ref="AW25">IFERROR(_xlfn.XLOOKUP(Tool_Austria!$G25&amp;$E$2,'Waste management'!$A:$A&amp;'Waste management'!$B:$B,'Waste management'!H:H)*$E25,"")</f>
        <v>4.9868826120000008E-10</v>
      </c>
      <c r="AX25" cm="1">
        <f t="array" ref="AX25">IFERROR(_xlfn.XLOOKUP(Tool_Austria!$G25&amp;$E$2,'Waste management'!$A:$A&amp;'Waste management'!$B:$B,'Waste management'!I:I)*$E25,"")</f>
        <v>3.5455326840000007E-10</v>
      </c>
      <c r="AY25" cm="1">
        <f t="array" ref="AY25">IFERROR(_xlfn.XLOOKUP(Tool_Austria!$G25&amp;$E$2,'Waste management'!$A:$A&amp;'Waste management'!$B:$B,'Waste management'!J:J)*$E25,"")</f>
        <v>2.9198520000000006E-3</v>
      </c>
      <c r="AZ25" cm="1">
        <f t="array" ref="AZ25">IFERROR(_xlfn.XLOOKUP(Tool_Austria!$G25&amp;$E$2,'Waste management'!$A:$A&amp;'Waste management'!$B:$B,'Waste management'!K:K)*$E25,"")</f>
        <v>7.1072897040000013E-6</v>
      </c>
      <c r="BA25" cm="1">
        <f t="array" ref="BA25">IFERROR(_xlfn.XLOOKUP(Tool_Austria!$G25&amp;$E$2,'Waste management'!$A:$A&amp;'Waste management'!$B:$B,'Waste management'!L:L)*$E25,"")</f>
        <v>1.2789400968E-4</v>
      </c>
      <c r="BB25" cm="1">
        <f t="array" ref="BB25">IFERROR(_xlfn.XLOOKUP(Tool_Austria!$G25&amp;$E$2,'Waste management'!$A:$A&amp;'Waste management'!$B:$B,'Waste management'!M:M)*$E25,"")</f>
        <v>1.2868488000000003E-2</v>
      </c>
      <c r="BC25" cm="1">
        <f t="array" ref="BC25">IFERROR(_xlfn.XLOOKUP(Tool_Austria!$G25&amp;$E$2,'Waste management'!$A:$A&amp;'Waste management'!$B:$B,'Waste management'!N:N)*$E25,"")</f>
        <v>11.065234968000002</v>
      </c>
      <c r="BD25" cm="1">
        <f t="array" ref="BD25">IFERROR(_xlfn.XLOOKUP(Tool_Austria!$G25&amp;$E$2,'Waste management'!$A:$A&amp;'Waste management'!$B:$B,'Waste management'!O:O)*$E25,"")</f>
        <v>0.7055340120000001</v>
      </c>
      <c r="BE25" cm="1">
        <f t="array" ref="BE25">IFERROR(_xlfn.XLOOKUP(Tool_Austria!$G25&amp;$E$2,'Waste management'!$A:$A&amp;'Waste management'!$B:$B,'Waste management'!P:P)*$E25,"")</f>
        <v>1.5233436000000003E-2</v>
      </c>
      <c r="BF25" cm="1">
        <f t="array" ref="BF25">IFERROR(_xlfn.XLOOKUP(Tool_Austria!$G25&amp;$E$2,'Waste management'!$A:$A&amp;'Waste management'!$B:$B,'Waste management'!Q:Q)*$E25,"")</f>
        <v>0.44338150800000004</v>
      </c>
      <c r="BG25" cm="1">
        <f t="array" ref="BG25">IFERROR(_xlfn.XLOOKUP(Tool_Austria!$G25&amp;$E$2,'Waste management'!$A:$A&amp;'Waste management'!$B:$B,'Waste management'!R:R)*$E25,"")</f>
        <v>1.4409007200000001E-7</v>
      </c>
      <c r="BH25">
        <f>IFERROR((L25+AR25+AB25)*_xlfn.XLOOKUP(Tool_Austria!BH$4,Monetization_Factors!$A:$A,Monetization_Factors!$D:$D),"")</f>
        <v>0.45670801963940377</v>
      </c>
      <c r="BI25">
        <f>IFERROR((M25+AS25+AC25)*_xlfn.XLOOKUP(Tool_Austria!BI$4,Monetization_Factors!$A:$A,Monetization_Factors!$D:$D),"")</f>
        <v>1.7574552368246657E-6</v>
      </c>
      <c r="BJ25">
        <f>IFERROR((N25+AT25+AD25)*_xlfn.XLOOKUP(Tool_Austria!BJ$4,Monetization_Factors!$A:$A,Monetization_Factors!$D:$D),"")</f>
        <v>6.9341116035705707E-4</v>
      </c>
      <c r="BK25">
        <f>IFERROR((O25+AU25+AE25)*_xlfn.XLOOKUP(Tool_Austria!BK$4,Monetization_Factors!$A:$A,Monetization_Factors!$D:$D),"")</f>
        <v>1.0543387741039103E-2</v>
      </c>
      <c r="BL25">
        <f>IFERROR((P25+AV25+AF25)*_xlfn.XLOOKUP(Tool_Austria!BL$4,Monetization_Factors!$A:$A,Monetization_Factors!$D:$D),"")</f>
        <v>0.30006345237881593</v>
      </c>
      <c r="BM25">
        <f>IFERROR((Q25+AW25+AG25)*_xlfn.XLOOKUP(Tool_Austria!BM$4,Monetization_Factors!$A:$A,Monetization_Factors!$D:$D),"")</f>
        <v>9.6900987048877171E-3</v>
      </c>
      <c r="BN25">
        <f>IFERROR((R25+AX25+AH25)*_xlfn.XLOOKUP(Tool_Austria!BN$4,Monetization_Factors!$A:$A,Monetization_Factors!$D:$D),"")</f>
        <v>2.6001025740645602E-3</v>
      </c>
      <c r="BO25">
        <f>IFERROR((S25+AY25+AI25)*_xlfn.XLOOKUP(Tool_Austria!BO$4,Monetization_Factors!$A:$A,Monetization_Factors!$D:$D),"")</f>
        <v>1.8209538949199803E-2</v>
      </c>
      <c r="BP25">
        <f>IFERROR((T25+AZ25+AJ25)*_xlfn.XLOOKUP(Tool_Austria!BP$4,Monetization_Factors!$A:$A,Monetization_Factors!$D:$D),"")</f>
        <v>9.3127124775303197E-4</v>
      </c>
      <c r="BQ25">
        <f>IFERROR((U25+BA25+AK25)*_xlfn.XLOOKUP(Tool_Austria!BQ$4,Monetization_Factors!$A:$A,Monetization_Factors!$D:$D),"")</f>
        <v>4.2502311508676893E-2</v>
      </c>
      <c r="BR25" t="str">
        <f>IFERROR((V25+BB25+AL25)*_xlfn.XLOOKUP(Tool_Austria!BR$4,Monetization_Factors!$A:$A,Monetization_Factors!$D:$D),"")</f>
        <v/>
      </c>
      <c r="BS25">
        <f>IFERROR((W25+BC25+AM25)*_xlfn.XLOOKUP(Tool_Austria!BS$4,Monetization_Factors!$A:$A,Monetization_Factors!$D:$D),"")</f>
        <v>2.4623619137301915E-3</v>
      </c>
      <c r="BT25">
        <f>IFERROR((X25+BD25+AN25)*_xlfn.XLOOKUP(Tool_Austria!BT$4,Monetization_Factors!$A:$A,Monetization_Factors!$D:$D),"")</f>
        <v>3.4298594116847658E-2</v>
      </c>
      <c r="BU25">
        <f>IFERROR((Y25+BE25+AO25)*_xlfn.XLOOKUP(Tool_Austria!BU$4,Monetization_Factors!$A:$A,Monetization_Factors!$D:$D),"")</f>
        <v>3.1105609443930348E-3</v>
      </c>
      <c r="BV25">
        <f>IFERROR((Z25+BF25+AP25)*_xlfn.XLOOKUP(Tool_Austria!BV$4,Monetization_Factors!$A:$A,Monetization_Factors!$D:$D),"")</f>
        <v>3.9652453336734068E-2</v>
      </c>
      <c r="BW25">
        <f>IFERROR((AA25+BG25+AQ25)*_xlfn.XLOOKUP(Tool_Austria!BW$4,Monetization_Factors!$A:$A,Monetization_Factors!$D:$D),"")</f>
        <v>3.2705330806268527E-5</v>
      </c>
      <c r="BX25" s="38" cm="1">
        <f t="array" ref="BX25">IFERROR(_xlfn.IFS(I25&lt;&gt;0,I25*E25,I25="",J25*E25),"")</f>
        <v>0</v>
      </c>
      <c r="BY25" s="38">
        <f t="shared" si="30"/>
        <v>0.92150002700194578</v>
      </c>
      <c r="BZ25" s="38">
        <f t="shared" si="31"/>
        <v>0.92150002700194578</v>
      </c>
      <c r="CA25" s="38">
        <f t="shared" si="32"/>
        <v>1.4176923492337627E-3</v>
      </c>
      <c r="CB25">
        <f t="shared" si="33"/>
        <v>3.5104147916400006</v>
      </c>
      <c r="CC25">
        <f t="shared" si="33"/>
        <v>4.3902315986399999E-8</v>
      </c>
      <c r="CD25">
        <f t="shared" si="33"/>
        <v>0.45434330622000002</v>
      </c>
      <c r="CE25">
        <f t="shared" si="33"/>
        <v>6.9654302139600006E-3</v>
      </c>
      <c r="CF25">
        <f t="shared" si="33"/>
        <v>3.00582261612E-7</v>
      </c>
      <c r="CG25">
        <f t="shared" si="33"/>
        <v>4.6663063797600008E-8</v>
      </c>
      <c r="CH25">
        <f t="shared" si="33"/>
        <v>2.2616641148400002E-9</v>
      </c>
      <c r="CI25">
        <f t="shared" si="33"/>
        <v>4.1589532926000004E-2</v>
      </c>
      <c r="CJ25">
        <f t="shared" si="33"/>
        <v>3.8176377876000003E-4</v>
      </c>
      <c r="CK25">
        <f t="shared" si="33"/>
        <v>1.0390057111440001E-2</v>
      </c>
      <c r="CL25">
        <f t="shared" si="33"/>
        <v>0.17543087816400002</v>
      </c>
      <c r="CM25">
        <f t="shared" si="33"/>
        <v>50.600571418800001</v>
      </c>
      <c r="CN25">
        <f t="shared" si="33"/>
        <v>154.031467824</v>
      </c>
      <c r="CO25">
        <f t="shared" si="33"/>
        <v>0.48947232308400002</v>
      </c>
      <c r="CP25">
        <f t="shared" si="33"/>
        <v>24.013157475600007</v>
      </c>
      <c r="CQ25">
        <f t="shared" si="33"/>
        <v>1.5655077162E-5</v>
      </c>
      <c r="CR25">
        <f t="shared" si="34"/>
        <v>5.4006381409846165E-3</v>
      </c>
      <c r="CS25">
        <f t="shared" si="34"/>
        <v>6.754202459446154E-11</v>
      </c>
      <c r="CT25">
        <f t="shared" si="34"/>
        <v>6.9898970187692313E-4</v>
      </c>
      <c r="CU25">
        <f t="shared" si="34"/>
        <v>1.0716046483015386E-5</v>
      </c>
      <c r="CV25">
        <f t="shared" si="34"/>
        <v>4.6243424863384617E-10</v>
      </c>
      <c r="CW25">
        <f t="shared" si="34"/>
        <v>7.1789328919384631E-11</v>
      </c>
      <c r="CX25">
        <f t="shared" si="34"/>
        <v>3.4794832536000002E-12</v>
      </c>
      <c r="CY25">
        <f t="shared" si="34"/>
        <v>6.3983896809230773E-5</v>
      </c>
      <c r="CZ25">
        <f t="shared" si="34"/>
        <v>5.8732889040000004E-7</v>
      </c>
      <c r="DA25">
        <f t="shared" si="34"/>
        <v>1.5984703248369231E-5</v>
      </c>
      <c r="DB25">
        <f t="shared" si="34"/>
        <v>2.6989365871384616E-4</v>
      </c>
      <c r="DC25">
        <f t="shared" si="34"/>
        <v>7.7847032952000003E-2</v>
      </c>
      <c r="DD25">
        <f t="shared" si="34"/>
        <v>0.23697148896</v>
      </c>
      <c r="DE25">
        <f t="shared" si="34"/>
        <v>7.530343432061539E-4</v>
      </c>
      <c r="DF25">
        <f t="shared" si="34"/>
        <v>3.6943319193230781E-2</v>
      </c>
      <c r="DG25">
        <f t="shared" si="34"/>
        <v>2.4084734095384617E-8</v>
      </c>
      <c r="DH25" s="5">
        <f>IFERROR(((((L25+AB25)*(1/$H25))+AR25)/$F$2)/($B$2*('CAR.CAP_per person'!B$2)/(_xlfn.XLOOKUP($E$2,EU_countries_GDP!$A$2:$A$29,EU_countries_GDP!$E$2:$E$29))),"")</f>
        <v>0.29174227433674249</v>
      </c>
      <c r="DI25" s="5">
        <f>IFERROR(((((M25+AC25)*(1/$H25))+AS25)/$F$2)/($B$2*('CAR.CAP_per person'!C$2)/(_xlfn.XLOOKUP($E$2,EU_countries_GDP!$A$2:$A$29,EU_countries_GDP!$E$2:$E$29))),"")</f>
        <v>4.6404292090418237E-5</v>
      </c>
      <c r="DJ25" s="5">
        <f>IFERROR(((((N25+AD25)*(1/$H25))+AT25)/$F$2)/($B$2*('CAR.CAP_per person'!D$2)/(_xlfn.XLOOKUP($E$2,EU_countries_GDP!$A$2:$A$29,EU_countries_GDP!$E$2:$E$29))),"")</f>
        <v>4.9467210081446705E-4</v>
      </c>
      <c r="DK25" s="5">
        <f>IFERROR(((((O25+AE25)*(1/$H25))+AU25)/$F$2)/($B$2*('CAR.CAP_per person'!E$2)/(_xlfn.XLOOKUP($E$2,EU_countries_GDP!$A$2:$A$29,EU_countries_GDP!$E$2:$E$29))),"")</f>
        <v>9.6850285332585155E-3</v>
      </c>
      <c r="DL25" s="5">
        <f>IFERROR(((((P25+AF25)*(1/$H25))+AV25)/$F$2)/($B$2*('CAR.CAP_per person'!F$2)/(_xlfn.XLOOKUP($E$2,EU_countries_GDP!$A$2:$A$29,EU_countries_GDP!$E$2:$E$29))),"")</f>
        <v>0.32207664526334645</v>
      </c>
      <c r="DM25" s="5">
        <f>IFERROR(((((Q25+AG25)*(1/$H25))+AW25)/$F$2)/($B$2*('CAR.CAP_per person'!G$2)/(_xlfn.XLOOKUP($E$2,EU_countries_GDP!$A$2:$A$29,EU_countries_GDP!$E$2:$E$29))),"")</f>
        <v>2.7693869024126568E-2</v>
      </c>
      <c r="DN25" s="5">
        <f>IFERROR(((((R25+AH25)*(1/$H25))+AX25)/$F$2)/($B$2*('CAR.CAP_per person'!H$2)/(_xlfn.XLOOKUP($E$2,EU_countries_GDP!$A$2:$A$29,EU_countries_GDP!$E$2:$E$29))),"")</f>
        <v>2.806442303203582E-4</v>
      </c>
      <c r="DO25" s="5">
        <f>IFERROR(((((S25+AI25)*(1/$H25))+AY25)/$F$2)/($B$2*('CAR.CAP_per person'!I$2)/(_xlfn.XLOOKUP($E$2,EU_countries_GDP!$A$2:$A$29,EU_countries_GDP!$E$2:$E$29))),"")</f>
        <v>2.2620097531932084E-2</v>
      </c>
      <c r="DP25" s="5">
        <f>IFERROR(((((T25+AJ25)*(1/$H25))+AZ25)/$F$2)/($B$2*('CAR.CAP_per person'!J$2)/(_xlfn.XLOOKUP($E$2,EU_countries_GDP!$A$2:$A$29,EU_countries_GDP!$E$2:$E$29))),"")</f>
        <v>3.7272333055951776E-2</v>
      </c>
      <c r="DQ25" s="5">
        <f>IFERROR(((((U25+AK25)*(1/$H25))+BA25)/$F$2)/($B$2*('CAR.CAP_per person'!K$2)/(_xlfn.XLOOKUP($E$2,EU_countries_GDP!$A$2:$A$29,EU_countries_GDP!$E$2:$E$29))),"")</f>
        <v>2.9520509679920117E-2</v>
      </c>
      <c r="DR25" s="5">
        <f>IFERROR(((((V25+AL25)*(1/$H25))+BB25)/$F$2)/($B$2*('CAR.CAP_per person'!L$2)/(_xlfn.XLOOKUP($E$2,EU_countries_GDP!$A$2:$A$29,EU_countries_GDP!$E$2:$E$29))),"")</f>
        <v>1.5559741575734067E-2</v>
      </c>
      <c r="DS25" s="5">
        <f>IFERROR(((((W25+AM25)*(1/$H25))+BC25)/$F$2)/($B$2*('CAR.CAP_per person'!M$2)/(_xlfn.XLOOKUP($E$2,EU_countries_GDP!$A$2:$A$29,EU_countries_GDP!$E$2:$E$29))),"")</f>
        <v>0.18591013559976577</v>
      </c>
      <c r="DT25" s="5">
        <f>IFERROR(((((X25+AN25)*(1/$H25))+BD25)/$F$2)/($B$2*('CAR.CAP_per person'!N$2)/(_xlfn.XLOOKUP($E$2,EU_countries_GDP!$A$2:$A$29,EU_countries_GDP!$E$2:$E$29))),"")</f>
        <v>6.9370270724093803</v>
      </c>
      <c r="DU25" s="5">
        <f>IFERROR(((((Y25+AO25)*(1/$H25))+BE25)/$F$2)/($B$2*('CAR.CAP_per person'!O$2)/(_xlfn.XLOOKUP($E$2,EU_countries_GDP!$A$2:$A$29,EU_countries_GDP!$E$2:$E$29))),"")</f>
        <v>1.512116225185358E-3</v>
      </c>
      <c r="DV25" s="5">
        <f>IFERROR(((((Z25+AP25)*(1/$H25))+BF25)/$F$2)/($B$2*('CAR.CAP_per person'!P$2)/(_xlfn.XLOOKUP($E$2,EU_countries_GDP!$A$2:$A$29,EU_countries_GDP!$E$2:$E$29))),"")</f>
        <v>6.0788969583716629E-2</v>
      </c>
      <c r="DW25" s="5">
        <f>IFERROR(((((AA25+AQ25)*(1/$H25))+BG25)/$F$2)/($B$2*('CAR.CAP_per person'!Q$2)/(_xlfn.XLOOKUP($E$2,EU_countries_GDP!$A$2:$A$29,EU_countries_GDP!$E$2:$E$29))),"")</f>
        <v>4.0656429438882306E-2</v>
      </c>
    </row>
    <row r="26" spans="1:127">
      <c r="A26" t="s">
        <v>193</v>
      </c>
      <c r="B26" t="str">
        <f>_xlfn.XLOOKUP(D26,Table5[Ingredient],Table5[Category],"",FALSE)</f>
        <v>Salad</v>
      </c>
      <c r="C26" s="33" t="s">
        <v>177</v>
      </c>
      <c r="D26" s="33" t="s">
        <v>200</v>
      </c>
      <c r="E26" s="33">
        <v>0.16600000000000001</v>
      </c>
      <c r="F26" s="33" t="s">
        <v>189</v>
      </c>
      <c r="G26" s="33" t="s">
        <v>180</v>
      </c>
      <c r="H26" s="91">
        <f>Dataset_AT!R23</f>
        <v>8.3000000000000004E-2</v>
      </c>
      <c r="I26" s="33"/>
      <c r="J26" s="37">
        <f>IFERROR(INDEX('AveragePrices&amp;Codes'!G:AG, MATCH($D26, 'AveragePrices&amp;Codes'!$A:$A, 0), MATCH(Tool_Austria!$E$2, 'AveragePrices&amp;Codes'!$G$1:$AG$1, 0)),"")</f>
        <v>0.65484092000000005</v>
      </c>
      <c r="K26" s="37">
        <f>IFERROR(E26/(_xlfn.XLOOKUP(A26,Dataset_AT!$V$2:$V$9,Dataset_AT!$W$2:$W$9)),"")</f>
        <v>2.634920634920635E-3</v>
      </c>
      <c r="L26">
        <f>IFERROR(IF($F26="Raw",_xlfn.XLOOKUP(_xlfn.XLOOKUP(Tool_Austria!$D26,'AveragePrices&amp;Codes'!$A:$A,'AveragePrices&amp;Codes'!$B:$B),AGRIBALYSE_Raw!$B:$B,AGRIBALYSE_Raw!O:O)*$E26,_xlfn.XLOOKUP(_xlfn.XLOOKUP(Tool_Austria!$D26,'AveragePrices&amp;Codes'!$A:$A,'AveragePrices&amp;Codes'!$B:$B),AGRIBALYSE_Cooked!$C:$C,AGRIBALYSE_Cooked!P:P)*$E26),"")</f>
        <v>9.4729671220000006E-2</v>
      </c>
      <c r="M26">
        <f>IFERROR(IF($F26="Raw",_xlfn.XLOOKUP(_xlfn.XLOOKUP(Tool_Austria!$D26,'AveragePrices&amp;Codes'!$A:$A,'AveragePrices&amp;Codes'!$B:$B),AGRIBALYSE_Raw!$B:$B,AGRIBALYSE_Raw!P:P)*$E26,_xlfn.XLOOKUP(_xlfn.XLOOKUP(Tool_Austria!$D26,'AveragePrices&amp;Codes'!$A:$A,'AveragePrices&amp;Codes'!$B:$B),AGRIBALYSE_Cooked!$C:$C,AGRIBALYSE_Cooked!Q:Q)*$E26),"")</f>
        <v>3.9368164919999998E-9</v>
      </c>
      <c r="N26">
        <f>IFERROR(IF($F26="Raw",_xlfn.XLOOKUP(_xlfn.XLOOKUP(Tool_Austria!$D26,'AveragePrices&amp;Codes'!$A:$A,'AveragePrices&amp;Codes'!$B:$B),AGRIBALYSE_Raw!$B:$B,AGRIBALYSE_Raw!Q:Q)*$E26,_xlfn.XLOOKUP(_xlfn.XLOOKUP(Tool_Austria!$D26,'AveragePrices&amp;Codes'!$A:$A,'AveragePrices&amp;Codes'!$B:$B),AGRIBALYSE_Cooked!$C:$C,AGRIBALYSE_Cooked!R:R)*$E26),"")</f>
        <v>3.9759403679999999E-2</v>
      </c>
      <c r="O26">
        <f>IFERROR(IF($F26="Raw",_xlfn.XLOOKUP(_xlfn.XLOOKUP(Tool_Austria!$D26,'AveragePrices&amp;Codes'!$A:$A,'AveragePrices&amp;Codes'!$B:$B),AGRIBALYSE_Raw!$B:$B,AGRIBALYSE_Raw!R:R)*$E26,_xlfn.XLOOKUP(_xlfn.XLOOKUP(Tool_Austria!$D26,'AveragePrices&amp;Codes'!$A:$A,'AveragePrices&amp;Codes'!$B:$B),AGRIBALYSE_Cooked!$C:$C,AGRIBALYSE_Cooked!S:S)*$E26),"")</f>
        <v>3.3420618980000002E-4</v>
      </c>
      <c r="P26">
        <f>IFERROR(IF($F26="Raw",_xlfn.XLOOKUP(_xlfn.XLOOKUP(Tool_Austria!$D26,'AveragePrices&amp;Codes'!$A:$A,'AveragePrices&amp;Codes'!$B:$B),AGRIBALYSE_Raw!$B:$B,AGRIBALYSE_Raw!S:S)*$E26,_xlfn.XLOOKUP(_xlfn.XLOOKUP(Tool_Austria!$D26,'AveragePrices&amp;Codes'!$A:$A,'AveragePrices&amp;Codes'!$B:$B),AGRIBALYSE_Cooked!$C:$C,AGRIBALYSE_Cooked!T:T)*$E26),"")</f>
        <v>5.6400629780000006E-9</v>
      </c>
      <c r="Q26">
        <f>IFERROR(IF($F26="Raw",_xlfn.XLOOKUP(_xlfn.XLOOKUP(Tool_Austria!$D26,'AveragePrices&amp;Codes'!$A:$A,'AveragePrices&amp;Codes'!$B:$B),AGRIBALYSE_Raw!$B:$B,AGRIBALYSE_Raw!T:T)*$E26,_xlfn.XLOOKUP(_xlfn.XLOOKUP(Tool_Austria!$D26,'AveragePrices&amp;Codes'!$A:$A,'AveragePrices&amp;Codes'!$B:$B),AGRIBALYSE_Cooked!$C:$C,AGRIBALYSE_Cooked!U:U)*$E26),"")</f>
        <v>5.955233898E-9</v>
      </c>
      <c r="R26">
        <f>IFERROR(IF($F26="Raw",_xlfn.XLOOKUP(_xlfn.XLOOKUP(Tool_Austria!$D26,'AveragePrices&amp;Codes'!$A:$A,'AveragePrices&amp;Codes'!$B:$B),AGRIBALYSE_Raw!$B:$B,AGRIBALYSE_Raw!U:U)*$E26,_xlfn.XLOOKUP(_xlfn.XLOOKUP(Tool_Austria!$D26,'AveragePrices&amp;Codes'!$A:$A,'AveragePrices&amp;Codes'!$B:$B),AGRIBALYSE_Cooked!$C:$C,AGRIBALYSE_Cooked!V:V)*$E26),"")</f>
        <v>1.0284580630000001E-10</v>
      </c>
      <c r="S26">
        <f>IFERROR(IF($F26="Raw",_xlfn.XLOOKUP(_xlfn.XLOOKUP(Tool_Austria!$D26,'AveragePrices&amp;Codes'!$A:$A,'AveragePrices&amp;Codes'!$B:$B),AGRIBALYSE_Raw!$B:$B,AGRIBALYSE_Raw!V:V)*$E26,_xlfn.XLOOKUP(_xlfn.XLOOKUP(Tool_Austria!$D26,'AveragePrices&amp;Codes'!$A:$A,'AveragePrices&amp;Codes'!$B:$B),AGRIBALYSE_Cooked!$C:$C,AGRIBALYSE_Cooked!W:W)*$E26),"")</f>
        <v>4.4127129279999998E-4</v>
      </c>
      <c r="T26">
        <f>IFERROR(IF($F26="Raw",_xlfn.XLOOKUP(_xlfn.XLOOKUP(Tool_Austria!$D26,'AveragePrices&amp;Codes'!$A:$A,'AveragePrices&amp;Codes'!$B:$B),AGRIBALYSE_Raw!$B:$B,AGRIBALYSE_Raw!W:W)*$E26,_xlfn.XLOOKUP(_xlfn.XLOOKUP(Tool_Austria!$D26,'AveragePrices&amp;Codes'!$A:$A,'AveragePrices&amp;Codes'!$B:$B),AGRIBALYSE_Cooked!$C:$C,AGRIBALYSE_Cooked!X:X)*$E26),"")</f>
        <v>1.341060133E-5</v>
      </c>
      <c r="U26">
        <f>IFERROR(IF($F26="Raw",_xlfn.XLOOKUP(_xlfn.XLOOKUP(Tool_Austria!$D26,'AveragePrices&amp;Codes'!$A:$A,'AveragePrices&amp;Codes'!$B:$B),AGRIBALYSE_Raw!$B:$B,AGRIBALYSE_Raw!X:X)*$E26,_xlfn.XLOOKUP(_xlfn.XLOOKUP(Tool_Austria!$D26,'AveragePrices&amp;Codes'!$A:$A,'AveragePrices&amp;Codes'!$B:$B),AGRIBALYSE_Cooked!$C:$C,AGRIBALYSE_Cooked!Y:Y)*$E26),"")</f>
        <v>2.4466193860000004E-4</v>
      </c>
      <c r="V26">
        <f>IFERROR(IF($F26="Raw",_xlfn.XLOOKUP(_xlfn.XLOOKUP(Tool_Austria!$D26,'AveragePrices&amp;Codes'!$A:$A,'AveragePrices&amp;Codes'!$B:$B),AGRIBALYSE_Raw!$B:$B,AGRIBALYSE_Raw!Y:Y)*$E26,_xlfn.XLOOKUP(_xlfn.XLOOKUP(Tool_Austria!$D26,'AveragePrices&amp;Codes'!$A:$A,'AveragePrices&amp;Codes'!$B:$B),AGRIBALYSE_Cooked!$C:$C,AGRIBALYSE_Cooked!Z:Z)*$E26),"")</f>
        <v>1.5831403400000002E-3</v>
      </c>
      <c r="W26">
        <f>IFERROR(IF($F26="Raw",_xlfn.XLOOKUP(_xlfn.XLOOKUP(Tool_Austria!$D26,'AveragePrices&amp;Codes'!$A:$A,'AveragePrices&amp;Codes'!$B:$B),AGRIBALYSE_Raw!$B:$B,AGRIBALYSE_Raw!Z:Z)*$E26,_xlfn.XLOOKUP(_xlfn.XLOOKUP(Tool_Austria!$D26,'AveragePrices&amp;Codes'!$A:$A,'AveragePrices&amp;Codes'!$B:$B),AGRIBALYSE_Cooked!$C:$C,AGRIBALYSE_Cooked!AA:AA)*$E26),"")</f>
        <v>1.0010630497999999</v>
      </c>
      <c r="X26">
        <f>IFERROR(IF($F26="Raw",_xlfn.XLOOKUP(_xlfn.XLOOKUP(Tool_Austria!$D26,'AveragePrices&amp;Codes'!$A:$A,'AveragePrices&amp;Codes'!$B:$B),AGRIBALYSE_Raw!$B:$B,AGRIBALYSE_Raw!AA:AA)*$E26,_xlfn.XLOOKUP(_xlfn.XLOOKUP(Tool_Austria!$D26,'AveragePrices&amp;Codes'!$A:$A,'AveragePrices&amp;Codes'!$B:$B),AGRIBALYSE_Cooked!$C:$C,AGRIBALYSE_Cooked!AB:AB)*$E26),"")</f>
        <v>1.1327851122000001</v>
      </c>
      <c r="Y26">
        <f>IFERROR(IF($F26="Raw",_xlfn.XLOOKUP(_xlfn.XLOOKUP(Tool_Austria!$D26,'AveragePrices&amp;Codes'!$A:$A,'AveragePrices&amp;Codes'!$B:$B),AGRIBALYSE_Raw!$B:$B,AGRIBALYSE_Raw!AB:AB)*$E26,_xlfn.XLOOKUP(_xlfn.XLOOKUP(Tool_Austria!$D26,'AveragePrices&amp;Codes'!$A:$A,'AveragePrices&amp;Codes'!$B:$B),AGRIBALYSE_Cooked!$C:$C,AGRIBALYSE_Cooked!AC:AC)*$E26),"")</f>
        <v>7.9578462779999998E-2</v>
      </c>
      <c r="Z26">
        <f>IFERROR(IF($F26="Raw",_xlfn.XLOOKUP(_xlfn.XLOOKUP(Tool_Austria!$D26,'AveragePrices&amp;Codes'!$A:$A,'AveragePrices&amp;Codes'!$B:$B),AGRIBALYSE_Raw!$B:$B,AGRIBALYSE_Raw!AC:AC)*$E26,_xlfn.XLOOKUP(_xlfn.XLOOKUP(Tool_Austria!$D26,'AveragePrices&amp;Codes'!$A:$A,'AveragePrices&amp;Codes'!$B:$B),AGRIBALYSE_Cooked!$C:$C,AGRIBALYSE_Cooked!AD:AD)*$E26),"")</f>
        <v>1.9295416700000001</v>
      </c>
      <c r="AA26">
        <f>IFERROR(IF($F26="Raw",_xlfn.XLOOKUP(_xlfn.XLOOKUP(Tool_Austria!$D26,'AveragePrices&amp;Codes'!$A:$A,'AveragePrices&amp;Codes'!$B:$B),AGRIBALYSE_Raw!$B:$B,AGRIBALYSE_Raw!AD:AD)*$E26,_xlfn.XLOOKUP(_xlfn.XLOOKUP(Tool_Austria!$D26,'AveragePrices&amp;Codes'!$A:$A,'AveragePrices&amp;Codes'!$B:$B),AGRIBALYSE_Cooked!$C:$C,AGRIBALYSE_Cooked!AE:AE)*$E26),"")</f>
        <v>7.3593389220000008E-7</v>
      </c>
      <c r="AB26" cm="1">
        <f t="array" ref="AB26">IFERROR(_xlfn.XLOOKUP(Tool_Austria!$F26&amp;$E$2,'Cooking methods'!$A:$A&amp;'Cooking methods'!$B:$B,'Cooking methods'!C:C)*$E26,"")</f>
        <v>0</v>
      </c>
      <c r="AC26" cm="1">
        <f t="array" ref="AC26">IFERROR(_xlfn.XLOOKUP(Tool_Austria!$F26&amp;$E$2,'Cooking methods'!$A:$A&amp;'Cooking methods'!$B:$B,'Cooking methods'!D:D)*$E26,"")</f>
        <v>0</v>
      </c>
      <c r="AD26" cm="1">
        <f t="array" ref="AD26">IFERROR(_xlfn.XLOOKUP(Tool_Austria!$F26&amp;$E$2,'Cooking methods'!$A:$A&amp;'Cooking methods'!$B:$B,'Cooking methods'!E:E)*$E26,"")</f>
        <v>0</v>
      </c>
      <c r="AE26" cm="1">
        <f t="array" ref="AE26">IFERROR(_xlfn.XLOOKUP(Tool_Austria!$F26&amp;$E$2,'Cooking methods'!$A:$A&amp;'Cooking methods'!$B:$B,'Cooking methods'!F:F)*$E26,"")</f>
        <v>0</v>
      </c>
      <c r="AF26" cm="1">
        <f t="array" ref="AF26">IFERROR(_xlfn.XLOOKUP(Tool_Austria!$F26&amp;$E$2,'Cooking methods'!$A:$A&amp;'Cooking methods'!$B:$B,'Cooking methods'!G:G)*$E26,"")</f>
        <v>0</v>
      </c>
      <c r="AG26" cm="1">
        <f t="array" ref="AG26">IFERROR(_xlfn.XLOOKUP(Tool_Austria!$F26&amp;$E$2,'Cooking methods'!$A:$A&amp;'Cooking methods'!$B:$B,'Cooking methods'!H:H)*$E26,"")</f>
        <v>0</v>
      </c>
      <c r="AH26" cm="1">
        <f t="array" ref="AH26">IFERROR(_xlfn.XLOOKUP(Tool_Austria!$F26&amp;$E$2,'Cooking methods'!$A:$A&amp;'Cooking methods'!$B:$B,'Cooking methods'!I:I)*$E26,"")</f>
        <v>0</v>
      </c>
      <c r="AI26" cm="1">
        <f t="array" ref="AI26">IFERROR(_xlfn.XLOOKUP(Tool_Austria!$F26&amp;$E$2,'Cooking methods'!$A:$A&amp;'Cooking methods'!$B:$B,'Cooking methods'!J:J)*$E26,"")</f>
        <v>0</v>
      </c>
      <c r="AJ26" cm="1">
        <f t="array" ref="AJ26">IFERROR(_xlfn.XLOOKUP(Tool_Austria!$F26&amp;$E$2,'Cooking methods'!$A:$A&amp;'Cooking methods'!$B:$B,'Cooking methods'!K:K)*$E26,"")</f>
        <v>0</v>
      </c>
      <c r="AK26" cm="1">
        <f t="array" ref="AK26">IFERROR(_xlfn.XLOOKUP(Tool_Austria!$F26&amp;$E$2,'Cooking methods'!$A:$A&amp;'Cooking methods'!$B:$B,'Cooking methods'!L:L)*$E26,"")</f>
        <v>0</v>
      </c>
      <c r="AL26" cm="1">
        <f t="array" ref="AL26">IFERROR(_xlfn.XLOOKUP(Tool_Austria!$F26&amp;$E$2,'Cooking methods'!$A:$A&amp;'Cooking methods'!$B:$B,'Cooking methods'!M:M)*$E26,"")</f>
        <v>0</v>
      </c>
      <c r="AM26" cm="1">
        <f t="array" ref="AM26">IFERROR(_xlfn.XLOOKUP(Tool_Austria!$F26&amp;$E$2,'Cooking methods'!$A:$A&amp;'Cooking methods'!$B:$B,'Cooking methods'!N:N)*$E26,"")</f>
        <v>0</v>
      </c>
      <c r="AN26" cm="1">
        <f t="array" ref="AN26">IFERROR(_xlfn.XLOOKUP(Tool_Austria!$F26&amp;$E$2,'Cooking methods'!$A:$A&amp;'Cooking methods'!$B:$B,'Cooking methods'!O:O)*$E26,"")</f>
        <v>0</v>
      </c>
      <c r="AO26" cm="1">
        <f t="array" ref="AO26">IFERROR(_xlfn.XLOOKUP(Tool_Austria!$F26&amp;$E$2,'Cooking methods'!$A:$A&amp;'Cooking methods'!$B:$B,'Cooking methods'!P:P)*$E26,"")</f>
        <v>0</v>
      </c>
      <c r="AP26" cm="1">
        <f t="array" ref="AP26">IFERROR(_xlfn.XLOOKUP(Tool_Austria!$F26&amp;$E$2,'Cooking methods'!$A:$A&amp;'Cooking methods'!$B:$B,'Cooking methods'!Q:Q)*$E26,"")</f>
        <v>0</v>
      </c>
      <c r="AQ26" cm="1">
        <f t="array" ref="AQ26">IFERROR(_xlfn.XLOOKUP(Tool_Austria!$F26&amp;$E$2,'Cooking methods'!$A:$A&amp;'Cooking methods'!$B:$B,'Cooking methods'!R:R)*$E26,"")</f>
        <v>0</v>
      </c>
      <c r="AR26" cm="1">
        <f t="array" ref="AR26">IFERROR(_xlfn.XLOOKUP(Tool_Austria!$G26&amp;$E$2,'Waste management'!$A:$A&amp;'Waste management'!$B:$B,'Waste management'!C:C)*$E26,"")</f>
        <v>9.2943399999999999E-3</v>
      </c>
      <c r="AS26" cm="1">
        <f t="array" ref="AS26">IFERROR(_xlfn.XLOOKUP(Tool_Austria!$G26&amp;$E$2,'Waste management'!$A:$A&amp;'Waste management'!$B:$B,'Waste management'!D:D)*$E26,"")</f>
        <v>6.3412166000000001E-11</v>
      </c>
      <c r="AT26" cm="1">
        <f t="array" ref="AT26">IFERROR(_xlfn.XLOOKUP(Tool_Austria!$G26&amp;$E$2,'Waste management'!$A:$A&amp;'Waste management'!$B:$B,'Waste management'!E:E)*$E26,"")</f>
        <v>1.7098000000000002E-4</v>
      </c>
      <c r="AU26" cm="1">
        <f t="array" ref="AU26">IFERROR(_xlfn.XLOOKUP(Tool_Austria!$G26&amp;$E$2,'Waste management'!$A:$A&amp;'Waste management'!$B:$B,'Waste management'!F:F)*$E26,"")</f>
        <v>1.9920000000000002E-5</v>
      </c>
      <c r="AV26" cm="1">
        <f t="array" ref="AV26">IFERROR(_xlfn.XLOOKUP(Tool_Austria!$G26&amp;$E$2,'Waste management'!$A:$A&amp;'Waste management'!$B:$B,'Waste management'!G:G)*$E26,"")</f>
        <v>1.9222136E-9</v>
      </c>
      <c r="AW26" cm="1">
        <f t="array" ref="AW26">IFERROR(_xlfn.XLOOKUP(Tool_Austria!$G26&amp;$E$2,'Waste management'!$A:$A&amp;'Waste management'!$B:$B,'Waste management'!H:H)*$E26,"")</f>
        <v>6.2656866000000007E-11</v>
      </c>
      <c r="AX26" cm="1">
        <f t="array" ref="AX26">IFERROR(_xlfn.XLOOKUP(Tool_Austria!$G26&amp;$E$2,'Waste management'!$A:$A&amp;'Waste management'!$B:$B,'Waste management'!I:I)*$E26,"")</f>
        <v>4.4547262000000007E-11</v>
      </c>
      <c r="AY26" cm="1">
        <f t="array" ref="AY26">IFERROR(_xlfn.XLOOKUP(Tool_Austria!$G26&amp;$E$2,'Waste management'!$A:$A&amp;'Waste management'!$B:$B,'Waste management'!J:J)*$E26,"")</f>
        <v>3.6686000000000005E-4</v>
      </c>
      <c r="AZ26" cm="1">
        <f t="array" ref="AZ26">IFERROR(_xlfn.XLOOKUP(Tool_Austria!$G26&amp;$E$2,'Waste management'!$A:$A&amp;'Waste management'!$B:$B,'Waste management'!K:K)*$E26,"")</f>
        <v>8.9298372000000009E-7</v>
      </c>
      <c r="BA26" cm="1">
        <f t="array" ref="BA26">IFERROR(_xlfn.XLOOKUP(Tool_Austria!$G26&amp;$E$2,'Waste management'!$A:$A&amp;'Waste management'!$B:$B,'Waste management'!L:L)*$E26,"")</f>
        <v>1.6069032400000002E-5</v>
      </c>
      <c r="BB26" cm="1">
        <f t="array" ref="BB26">IFERROR(_xlfn.XLOOKUP(Tool_Austria!$G26&amp;$E$2,'Waste management'!$A:$A&amp;'Waste management'!$B:$B,'Waste management'!M:M)*$E26,"")</f>
        <v>1.6168400000000002E-3</v>
      </c>
      <c r="BC26" cm="1">
        <f t="array" ref="BC26">IFERROR(_xlfn.XLOOKUP(Tool_Austria!$G26&amp;$E$2,'Waste management'!$A:$A&amp;'Waste management'!$B:$B,'Waste management'!N:N)*$E26,"")</f>
        <v>1.3902732400000002</v>
      </c>
      <c r="BD26" cm="1">
        <f t="array" ref="BD26">IFERROR(_xlfn.XLOOKUP(Tool_Austria!$G26&amp;$E$2,'Waste management'!$A:$A&amp;'Waste management'!$B:$B,'Waste management'!O:O)*$E26,"")</f>
        <v>8.8645660000000001E-2</v>
      </c>
      <c r="BE26" cm="1">
        <f t="array" ref="BE26">IFERROR(_xlfn.XLOOKUP(Tool_Austria!$G26&amp;$E$2,'Waste management'!$A:$A&amp;'Waste management'!$B:$B,'Waste management'!P:P)*$E26,"")</f>
        <v>1.9139800000000002E-3</v>
      </c>
      <c r="BF26" cm="1">
        <f t="array" ref="BF26">IFERROR(_xlfn.XLOOKUP(Tool_Austria!$G26&amp;$E$2,'Waste management'!$A:$A&amp;'Waste management'!$B:$B,'Waste management'!Q:Q)*$E26,"")</f>
        <v>5.5707940000000004E-2</v>
      </c>
      <c r="BG26" cm="1">
        <f t="array" ref="BG26">IFERROR(_xlfn.XLOOKUP(Tool_Austria!$G26&amp;$E$2,'Waste management'!$A:$A&amp;'Waste management'!$B:$B,'Waste management'!R:R)*$E26,"")</f>
        <v>1.8103960000000002E-8</v>
      </c>
      <c r="BH26">
        <f>IFERROR((L26+AR26+AB26)*_xlfn.XLOOKUP(Tool_Austria!BH$4,Monetization_Factors!$A:$A,Monetization_Factors!$D:$D),"")</f>
        <v>1.3533614395761529E-2</v>
      </c>
      <c r="BI26">
        <f>IFERROR((M26+AS26+AC26)*_xlfn.XLOOKUP(Tool_Austria!BI$4,Monetization_Factors!$A:$A,Monetization_Factors!$D:$D),"")</f>
        <v>1.6013330152504979E-7</v>
      </c>
      <c r="BJ26">
        <f>IFERROR((N26+AT26+AD26)*_xlfn.XLOOKUP(Tool_Austria!BJ$4,Monetization_Factors!$A:$A,Monetization_Factors!$D:$D),"")</f>
        <v>6.0941084202183127E-5</v>
      </c>
      <c r="BK26">
        <f>IFERROR((O26+AU26+AE26)*_xlfn.XLOOKUP(Tool_Austria!BK$4,Monetization_Factors!$A:$A,Monetization_Factors!$D:$D),"")</f>
        <v>5.3603146017243951E-4</v>
      </c>
      <c r="BL26">
        <f>IFERROR((P26+AV26+AF26)*_xlfn.XLOOKUP(Tool_Austria!BL$4,Monetization_Factors!$A:$A,Monetization_Factors!$D:$D),"")</f>
        <v>7.5492239817106614E-3</v>
      </c>
      <c r="BM26">
        <f>IFERROR((Q26+AW26+AG26)*_xlfn.XLOOKUP(Tool_Austria!BM$4,Monetization_Factors!$A:$A,Monetization_Factors!$D:$D),"")</f>
        <v>1.249681241491721E-3</v>
      </c>
      <c r="BN26">
        <f>IFERROR((R26+AX26+AH26)*_xlfn.XLOOKUP(Tool_Austria!BN$4,Monetization_Factors!$A:$A,Monetization_Factors!$D:$D),"")</f>
        <v>1.6944916522815121E-4</v>
      </c>
      <c r="BO26">
        <f>IFERROR((S26+AY26+AI26)*_xlfn.XLOOKUP(Tool_Austria!BO$4,Monetization_Factors!$A:$A,Monetization_Factors!$D:$D),"")</f>
        <v>3.5383177489615818E-4</v>
      </c>
      <c r="BP26">
        <f>IFERROR((T26+AZ26+AJ26)*_xlfn.XLOOKUP(Tool_Austria!BP$4,Monetization_Factors!$A:$A,Monetization_Factors!$D:$D),"")</f>
        <v>3.4892041199197175E-5</v>
      </c>
      <c r="BQ26">
        <f>IFERROR((U26+BA26+AK26)*_xlfn.XLOOKUP(Tool_Austria!BQ$4,Monetization_Factors!$A:$A,Monetization_Factors!$D:$D),"")</f>
        <v>1.066564777319684E-3</v>
      </c>
      <c r="BR26" t="str">
        <f>IFERROR((V26+BB26+AL26)*_xlfn.XLOOKUP(Tool_Austria!BR$4,Monetization_Factors!$A:$A,Monetization_Factors!$D:$D),"")</f>
        <v/>
      </c>
      <c r="BS26">
        <f>IFERROR((W26+BC26+AM26)*_xlfn.XLOOKUP(Tool_Austria!BS$4,Monetization_Factors!$A:$A,Monetization_Factors!$D:$D),"")</f>
        <v>1.1636895074146626E-4</v>
      </c>
      <c r="BT26">
        <f>IFERROR((X26+BD26+AN26)*_xlfn.XLOOKUP(Tool_Austria!BT$4,Monetization_Factors!$A:$A,Monetization_Factors!$D:$D),"")</f>
        <v>2.719792188527604E-4</v>
      </c>
      <c r="BU26">
        <f>IFERROR((Y26+BE26+AO26)*_xlfn.XLOOKUP(Tool_Austria!BU$4,Monetization_Factors!$A:$A,Monetization_Factors!$D:$D),"")</f>
        <v>5.17878535353163E-4</v>
      </c>
      <c r="BV26">
        <f>IFERROR((Z26+BF26+AP26)*_xlfn.XLOOKUP(Tool_Austria!BV$4,Monetization_Factors!$A:$A,Monetization_Factors!$D:$D),"")</f>
        <v>3.2782035266408697E-3</v>
      </c>
      <c r="BW26">
        <f>IFERROR((AA26+BG26+AQ26)*_xlfn.XLOOKUP(Tool_Austria!BW$4,Monetization_Factors!$A:$A,Monetization_Factors!$D:$D),"")</f>
        <v>1.5752753653945368E-6</v>
      </c>
      <c r="BX26" s="38" cm="1">
        <f t="array" ref="BX26">IFERROR(_xlfn.IFS(I26&lt;&gt;0,I26*E26,I26="",J26*E26),"")</f>
        <v>0.10870359272000002</v>
      </c>
      <c r="BY26" s="38">
        <f t="shared" si="30"/>
        <v>2.8740395562236905E-2</v>
      </c>
      <c r="BZ26" s="38">
        <f t="shared" si="31"/>
        <v>0.13744398828223692</v>
      </c>
      <c r="CA26" s="38">
        <f t="shared" si="32"/>
        <v>2.1145228966497988E-4</v>
      </c>
      <c r="CB26">
        <f t="shared" si="33"/>
        <v>0.10402401122</v>
      </c>
      <c r="CC26">
        <f t="shared" si="33"/>
        <v>4.0002286579999999E-9</v>
      </c>
      <c r="CD26">
        <f t="shared" si="33"/>
        <v>3.9930383680000001E-2</v>
      </c>
      <c r="CE26">
        <f t="shared" si="33"/>
        <v>3.5412618980000001E-4</v>
      </c>
      <c r="CF26">
        <f t="shared" si="33"/>
        <v>7.5622765780000007E-9</v>
      </c>
      <c r="CG26">
        <f t="shared" si="33"/>
        <v>6.017890764E-9</v>
      </c>
      <c r="CH26">
        <f t="shared" si="33"/>
        <v>1.4739306830000001E-10</v>
      </c>
      <c r="CI26">
        <f t="shared" si="33"/>
        <v>8.0813129280000008E-4</v>
      </c>
      <c r="CJ26">
        <f t="shared" si="33"/>
        <v>1.4303585050000001E-5</v>
      </c>
      <c r="CK26">
        <f t="shared" si="33"/>
        <v>2.6073097100000006E-4</v>
      </c>
      <c r="CL26">
        <f t="shared" si="33"/>
        <v>3.1999803400000002E-3</v>
      </c>
      <c r="CM26">
        <f t="shared" si="33"/>
        <v>2.3913362897999999</v>
      </c>
      <c r="CN26">
        <f t="shared" si="33"/>
        <v>1.2214307722000002</v>
      </c>
      <c r="CO26">
        <f t="shared" si="33"/>
        <v>8.1492442779999993E-2</v>
      </c>
      <c r="CP26">
        <f t="shared" si="33"/>
        <v>1.9852496100000001</v>
      </c>
      <c r="CQ26">
        <f t="shared" si="33"/>
        <v>7.5403785220000013E-7</v>
      </c>
      <c r="CR26">
        <f t="shared" si="34"/>
        <v>1.6003694033846154E-4</v>
      </c>
      <c r="CS26">
        <f t="shared" si="34"/>
        <v>6.1541979353846154E-12</v>
      </c>
      <c r="CT26">
        <f t="shared" si="34"/>
        <v>6.1431359507692308E-5</v>
      </c>
      <c r="CU26">
        <f t="shared" si="34"/>
        <v>5.4480952276923083E-7</v>
      </c>
      <c r="CV26">
        <f t="shared" si="34"/>
        <v>1.1634271658461539E-11</v>
      </c>
      <c r="CW26">
        <f t="shared" si="34"/>
        <v>9.2582934830769228E-12</v>
      </c>
      <c r="CX26">
        <f t="shared" si="34"/>
        <v>2.2675856661538464E-13</v>
      </c>
      <c r="CY26">
        <f t="shared" si="34"/>
        <v>1.2432789120000002E-6</v>
      </c>
      <c r="CZ26">
        <f t="shared" si="34"/>
        <v>2.2005515461538462E-8</v>
      </c>
      <c r="DA26">
        <f t="shared" si="34"/>
        <v>4.0112457076923084E-7</v>
      </c>
      <c r="DB26">
        <f t="shared" si="34"/>
        <v>4.9230466769230775E-6</v>
      </c>
      <c r="DC26">
        <f t="shared" si="34"/>
        <v>3.6789789073846152E-3</v>
      </c>
      <c r="DD26">
        <f t="shared" si="34"/>
        <v>1.8791242649230772E-3</v>
      </c>
      <c r="DE26">
        <f t="shared" si="34"/>
        <v>1.2537298889230767E-4</v>
      </c>
      <c r="DF26">
        <f t="shared" si="34"/>
        <v>3.0542301692307694E-3</v>
      </c>
      <c r="DG26">
        <f t="shared" si="34"/>
        <v>1.1600582341538463E-9</v>
      </c>
      <c r="DH26" s="5">
        <f>IFERROR(((((L26+AB26)*(1/$H26))+AR26)/$F$2)/($B$2*('CAR.CAP_per person'!B$2)/(_xlfn.XLOOKUP($E$2,EU_countries_GDP!$A$2:$A$29,EU_countries_GDP!$E$2:$E$29))),"")</f>
        <v>2.587167489084952E-2</v>
      </c>
      <c r="DI26" s="5">
        <f>IFERROR(((((M26+AC26)*(1/$H26))+AS26)/$F$2)/($B$2*('CAR.CAP_per person'!C$2)/(_xlfn.XLOOKUP($E$2,EU_countries_GDP!$A$2:$A$29,EU_countries_GDP!$E$2:$E$29))),"")</f>
        <v>1.3486001175727699E-5</v>
      </c>
      <c r="DJ26" s="5">
        <f>IFERROR(((((N26+AD26)*(1/$H26))+AT26)/$F$2)/($B$2*('CAR.CAP_per person'!D$2)/(_xlfn.XLOOKUP($E$2,EU_countries_GDP!$A$2:$A$29,EU_countries_GDP!$E$2:$E$29))),"")</f>
        <v>1.3928112668187972E-4</v>
      </c>
      <c r="DK26" s="5">
        <f>IFERROR(((((O26+AE26)*(1/$H26))+AU26)/$F$2)/($B$2*('CAR.CAP_per person'!E$2)/(_xlfn.XLOOKUP($E$2,EU_countries_GDP!$A$2:$A$29,EU_countries_GDP!$E$2:$E$29))),"")</f>
        <v>1.5241677588357942E-3</v>
      </c>
      <c r="DL26" s="5">
        <f>IFERROR(((((P26+AF26)*(1/$H26))+AV26)/$F$2)/($B$2*('CAR.CAP_per person'!F$2)/(_xlfn.XLOOKUP($E$2,EU_countries_GDP!$A$2:$A$29,EU_countries_GDP!$E$2:$E$29))),"")</f>
        <v>2.0717165565147102E-2</v>
      </c>
      <c r="DM26" s="5">
        <f>IFERROR(((((Q26+AG26)*(1/$H26))+AW26)/$F$2)/($B$2*('CAR.CAP_per person'!G$2)/(_xlfn.XLOOKUP($E$2,EU_countries_GDP!$A$2:$A$29,EU_countries_GDP!$E$2:$E$29))),"")</f>
        <v>1.1442357400942189E-2</v>
      </c>
      <c r="DN26" s="5">
        <f>IFERROR(((((R26+AH26)*(1/$H26))+AX26)/$F$2)/($B$2*('CAR.CAP_per person'!H$2)/(_xlfn.XLOOKUP($E$2,EU_countries_GDP!$A$2:$A$29,EU_countries_GDP!$E$2:$E$29))),"")</f>
        <v>4.7942817917669089E-5</v>
      </c>
      <c r="DO26" s="5">
        <f>IFERROR(((((S26+AI26)*(1/$H26))+AY26)/$F$2)/($B$2*('CAR.CAP_per person'!I$2)/(_xlfn.XLOOKUP($E$2,EU_countries_GDP!$A$2:$A$29,EU_countries_GDP!$E$2:$E$29))),"")</f>
        <v>8.6809909258858458E-4</v>
      </c>
      <c r="DP26" s="5">
        <f>IFERROR(((((T26+AJ26)*(1/$H26))+AZ26)/$F$2)/($B$2*('CAR.CAP_per person'!J$2)/(_xlfn.XLOOKUP($E$2,EU_countries_GDP!$A$2:$A$29,EU_countries_GDP!$E$2:$E$29))),"")</f>
        <v>4.2836601614092288E-3</v>
      </c>
      <c r="DQ26" s="5">
        <f>IFERROR(((((U26+AK26)*(1/$H26))+BA26)/$F$2)/($B$2*('CAR.CAP_per person'!K$2)/(_xlfn.XLOOKUP($E$2,EU_countries_GDP!$A$2:$A$29,EU_countries_GDP!$E$2:$E$29))),"")</f>
        <v>2.2635070788292258E-3</v>
      </c>
      <c r="DR26" s="5">
        <f>IFERROR(((((V26+AL26)*(1/$H26))+BB26)/$F$2)/($B$2*('CAR.CAP_per person'!L$2)/(_xlfn.XLOOKUP($E$2,EU_countries_GDP!$A$2:$A$29,EU_countries_GDP!$E$2:$E$29))),"")</f>
        <v>5.1663588713043475E-4</v>
      </c>
      <c r="DS26" s="5">
        <f>IFERROR(((((W26+AM26)*(1/$H26))+BC26)/$F$2)/($B$2*('CAR.CAP_per person'!M$2)/(_xlfn.XLOOKUP($E$2,EU_countries_GDP!$A$2:$A$29,EU_countries_GDP!$E$2:$E$29))),"")</f>
        <v>1.5679792125744683E-2</v>
      </c>
      <c r="DT26" s="5">
        <f>IFERROR(((((X26+AN26)*(1/$H26))+BD26)/$F$2)/($B$2*('CAR.CAP_per person'!N$2)/(_xlfn.XLOOKUP($E$2,EU_countries_GDP!$A$2:$A$29,EU_countries_GDP!$E$2:$E$29))),"")</f>
        <v>0.16534603458117697</v>
      </c>
      <c r="DU26" s="5">
        <f>IFERROR(((((Y26+AO26)*(1/$H26))+BE26)/$F$2)/($B$2*('CAR.CAP_per person'!O$2)/(_xlfn.XLOOKUP($E$2,EU_countries_GDP!$A$2:$A$29,EU_countries_GDP!$E$2:$E$29))),"")</f>
        <v>8.0901821248375552E-4</v>
      </c>
      <c r="DV26" s="5">
        <f>IFERROR(((((Z26+AP26)*(1/$H26))+BF26)/$F$2)/($B$2*('CAR.CAP_per person'!P$2)/(_xlfn.XLOOKUP($E$2,EU_countries_GDP!$A$2:$A$29,EU_countries_GDP!$E$2:$E$29))),"")</f>
        <v>1.592945808550322E-2</v>
      </c>
      <c r="DW26" s="5">
        <f>IFERROR(((((AA26+AQ26)*(1/$H26))+BG26)/$F$2)/($B$2*('CAR.CAP_per person'!Q$2)/(_xlfn.XLOOKUP($E$2,EU_countries_GDP!$A$2:$A$29,EU_countries_GDP!$E$2:$E$29))),"")</f>
        <v>6.187994472200779E-3</v>
      </c>
    </row>
    <row r="27" spans="1:127">
      <c r="A27" t="s">
        <v>201</v>
      </c>
      <c r="B27" t="str">
        <f>_xlfn.XLOOKUP(D27,Table5[Ingredient],Table5[Category],"",FALSE)</f>
        <v>Soup</v>
      </c>
      <c r="C27" s="33" t="s">
        <v>177</v>
      </c>
      <c r="D27" s="33" t="s">
        <v>194</v>
      </c>
      <c r="E27" s="33">
        <v>0.56640000000000001</v>
      </c>
      <c r="F27" s="33" t="s">
        <v>179</v>
      </c>
      <c r="G27" s="33" t="s">
        <v>180</v>
      </c>
      <c r="H27" s="91">
        <f>Dataset_AT!R24</f>
        <v>3.0797337857236068E-2</v>
      </c>
      <c r="I27" s="33"/>
      <c r="J27" s="37" t="str">
        <f>IFERROR(INDEX('AveragePrices&amp;Codes'!G:AG, MATCH($D27, 'AveragePrices&amp;Codes'!$A:$A, 0), MATCH(Tool_Austria!$E$2, 'AveragePrices&amp;Codes'!$G$1:$AG$1, 0)),"")</f>
        <v/>
      </c>
      <c r="K27" s="37">
        <f>IFERROR(E27/(_xlfn.XLOOKUP(A27,Dataset_AT!$V$2:$V$9,Dataset_AT!$W$2:$W$9)),"")</f>
        <v>8.3294117647058821E-3</v>
      </c>
      <c r="L27">
        <f>IFERROR(IF($F27="Raw",_xlfn.XLOOKUP(_xlfn.XLOOKUP(Tool_Austria!$D27,'AveragePrices&amp;Codes'!$A:$A,'AveragePrices&amp;Codes'!$B:$B),AGRIBALYSE_Raw!$B:$B,AGRIBALYSE_Raw!O:O)*$E27,_xlfn.XLOOKUP(_xlfn.XLOOKUP(Tool_Austria!$D27,'AveragePrices&amp;Codes'!$A:$A,'AveragePrices&amp;Codes'!$B:$B),AGRIBALYSE_Cooked!$C:$C,AGRIBALYSE_Cooked!P:P)*$E27),"")</f>
        <v>9.1689730148571444E-2</v>
      </c>
      <c r="M27">
        <f>IFERROR(IF($F27="Raw",_xlfn.XLOOKUP(_xlfn.XLOOKUP(Tool_Austria!$D27,'AveragePrices&amp;Codes'!$A:$A,'AveragePrices&amp;Codes'!$B:$B),AGRIBALYSE_Raw!$B:$B,AGRIBALYSE_Raw!P:P)*$E27,_xlfn.XLOOKUP(_xlfn.XLOOKUP(Tool_Austria!$D27,'AveragePrices&amp;Codes'!$A:$A,'AveragePrices&amp;Codes'!$B:$B),AGRIBALYSE_Cooked!$C:$C,AGRIBALYSE_Cooked!Q:Q)*$E27),"")</f>
        <v>1.3092297161142858E-9</v>
      </c>
      <c r="N27">
        <f>IFERROR(IF($F27="Raw",_xlfn.XLOOKUP(_xlfn.XLOOKUP(Tool_Austria!$D27,'AveragePrices&amp;Codes'!$A:$A,'AveragePrices&amp;Codes'!$B:$B),AGRIBALYSE_Raw!$B:$B,AGRIBALYSE_Raw!Q:Q)*$E27,_xlfn.XLOOKUP(_xlfn.XLOOKUP(Tool_Austria!$D27,'AveragePrices&amp;Codes'!$A:$A,'AveragePrices&amp;Codes'!$B:$B),AGRIBALYSE_Cooked!$C:$C,AGRIBALYSE_Cooked!R:R)*$E27),"")</f>
        <v>6.4006535286857152E-2</v>
      </c>
      <c r="O27">
        <f>IFERROR(IF($F27="Raw",_xlfn.XLOOKUP(_xlfn.XLOOKUP(Tool_Austria!$D27,'AveragePrices&amp;Codes'!$A:$A,'AveragePrices&amp;Codes'!$B:$B),AGRIBALYSE_Raw!$B:$B,AGRIBALYSE_Raw!R:R)*$E27,_xlfn.XLOOKUP(_xlfn.XLOOKUP(Tool_Austria!$D27,'AveragePrices&amp;Codes'!$A:$A,'AveragePrices&amp;Codes'!$B:$B),AGRIBALYSE_Cooked!$C:$C,AGRIBALYSE_Cooked!S:S)*$E27),"")</f>
        <v>2.6518853664000004E-4</v>
      </c>
      <c r="P27">
        <f>IFERROR(IF($F27="Raw",_xlfn.XLOOKUP(_xlfn.XLOOKUP(Tool_Austria!$D27,'AveragePrices&amp;Codes'!$A:$A,'AveragePrices&amp;Codes'!$B:$B),AGRIBALYSE_Raw!$B:$B,AGRIBALYSE_Raw!S:S)*$E27,_xlfn.XLOOKUP(_xlfn.XLOOKUP(Tool_Austria!$D27,'AveragePrices&amp;Codes'!$A:$A,'AveragePrices&amp;Codes'!$B:$B),AGRIBALYSE_Cooked!$C:$C,AGRIBALYSE_Cooked!T:T)*$E27),"")</f>
        <v>4.2538022016000008E-9</v>
      </c>
      <c r="Q27">
        <f>IFERROR(IF($F27="Raw",_xlfn.XLOOKUP(_xlfn.XLOOKUP(Tool_Austria!$D27,'AveragePrices&amp;Codes'!$A:$A,'AveragePrices&amp;Codes'!$B:$B),AGRIBALYSE_Raw!$B:$B,AGRIBALYSE_Raw!T:T)*$E27,_xlfn.XLOOKUP(_xlfn.XLOOKUP(Tool_Austria!$D27,'AveragePrices&amp;Codes'!$A:$A,'AveragePrices&amp;Codes'!$B:$B),AGRIBALYSE_Cooked!$C:$C,AGRIBALYSE_Cooked!U:U)*$E27),"")</f>
        <v>1.4870709010285716E-9</v>
      </c>
      <c r="R27">
        <f>IFERROR(IF($F27="Raw",_xlfn.XLOOKUP(_xlfn.XLOOKUP(Tool_Austria!$D27,'AveragePrices&amp;Codes'!$A:$A,'AveragePrices&amp;Codes'!$B:$B),AGRIBALYSE_Raw!$B:$B,AGRIBALYSE_Raw!U:U)*$E27,_xlfn.XLOOKUP(_xlfn.XLOOKUP(Tool_Austria!$D27,'AveragePrices&amp;Codes'!$A:$A,'AveragePrices&amp;Codes'!$B:$B),AGRIBALYSE_Cooked!$C:$C,AGRIBALYSE_Cooked!V:V)*$E27),"")</f>
        <v>6.5304897243428591E-11</v>
      </c>
      <c r="S27">
        <f>IFERROR(IF($F27="Raw",_xlfn.XLOOKUP(_xlfn.XLOOKUP(Tool_Austria!$D27,'AveragePrices&amp;Codes'!$A:$A,'AveragePrices&amp;Codes'!$B:$B),AGRIBALYSE_Raw!$B:$B,AGRIBALYSE_Raw!V:V)*$E27,_xlfn.XLOOKUP(_xlfn.XLOOKUP(Tool_Austria!$D27,'AveragePrices&amp;Codes'!$A:$A,'AveragePrices&amp;Codes'!$B:$B),AGRIBALYSE_Cooked!$C:$C,AGRIBALYSE_Cooked!W:W)*$E27),"")</f>
        <v>4.6675075584000001E-4</v>
      </c>
      <c r="T27">
        <f>IFERROR(IF($F27="Raw",_xlfn.XLOOKUP(_xlfn.XLOOKUP(Tool_Austria!$D27,'AveragePrices&amp;Codes'!$A:$A,'AveragePrices&amp;Codes'!$B:$B),AGRIBALYSE_Raw!$B:$B,AGRIBALYSE_Raw!W:W)*$E27,_xlfn.XLOOKUP(_xlfn.XLOOKUP(Tool_Austria!$D27,'AveragePrices&amp;Codes'!$A:$A,'AveragePrices&amp;Codes'!$B:$B),AGRIBALYSE_Cooked!$C:$C,AGRIBALYSE_Cooked!X:X)*$E27),"")</f>
        <v>2.3125638651428576E-5</v>
      </c>
      <c r="U27">
        <f>IFERROR(IF($F27="Raw",_xlfn.XLOOKUP(_xlfn.XLOOKUP(Tool_Austria!$D27,'AveragePrices&amp;Codes'!$A:$A,'AveragePrices&amp;Codes'!$B:$B),AGRIBALYSE_Raw!$B:$B,AGRIBALYSE_Raw!X:X)*$E27,_xlfn.XLOOKUP(_xlfn.XLOOKUP(Tool_Austria!$D27,'AveragePrices&amp;Codes'!$A:$A,'AveragePrices&amp;Codes'!$B:$B),AGRIBALYSE_Cooked!$C:$C,AGRIBALYSE_Cooked!Y:Y)*$E27),"")</f>
        <v>1.7349420246857148E-4</v>
      </c>
      <c r="V27">
        <f>IFERROR(IF($F27="Raw",_xlfn.XLOOKUP(_xlfn.XLOOKUP(Tool_Austria!$D27,'AveragePrices&amp;Codes'!$A:$A,'AveragePrices&amp;Codes'!$B:$B),AGRIBALYSE_Raw!$B:$B,AGRIBALYSE_Raw!Y:Y)*$E27,_xlfn.XLOOKUP(_xlfn.XLOOKUP(Tool_Austria!$D27,'AveragePrices&amp;Codes'!$A:$A,'AveragePrices&amp;Codes'!$B:$B),AGRIBALYSE_Cooked!$C:$C,AGRIBALYSE_Cooked!Z:Z)*$E27),"")</f>
        <v>1.3696798080000002E-3</v>
      </c>
      <c r="W27">
        <f>IFERROR(IF($F27="Raw",_xlfn.XLOOKUP(_xlfn.XLOOKUP(Tool_Austria!$D27,'AveragePrices&amp;Codes'!$A:$A,'AveragePrices&amp;Codes'!$B:$B),AGRIBALYSE_Raw!$B:$B,AGRIBALYSE_Raw!Z:Z)*$E27,_xlfn.XLOOKUP(_xlfn.XLOOKUP(Tool_Austria!$D27,'AveragePrices&amp;Codes'!$A:$A,'AveragePrices&amp;Codes'!$B:$B),AGRIBALYSE_Cooked!$C:$C,AGRIBALYSE_Cooked!AA:AA)*$E27),"")</f>
        <v>0.59260737654857154</v>
      </c>
      <c r="X27">
        <f>IFERROR(IF($F27="Raw",_xlfn.XLOOKUP(_xlfn.XLOOKUP(Tool_Austria!$D27,'AveragePrices&amp;Codes'!$A:$A,'AveragePrices&amp;Codes'!$B:$B),AGRIBALYSE_Raw!$B:$B,AGRIBALYSE_Raw!AA:AA)*$E27,_xlfn.XLOOKUP(_xlfn.XLOOKUP(Tool_Austria!$D27,'AveragePrices&amp;Codes'!$A:$A,'AveragePrices&amp;Codes'!$B:$B),AGRIBALYSE_Cooked!$C:$C,AGRIBALYSE_Cooked!AB:AB)*$E27),"")</f>
        <v>1.4183528256000002</v>
      </c>
      <c r="Y27">
        <f>IFERROR(IF($F27="Raw",_xlfn.XLOOKUP(_xlfn.XLOOKUP(Tool_Austria!$D27,'AveragePrices&amp;Codes'!$A:$A,'AveragePrices&amp;Codes'!$B:$B),AGRIBALYSE_Raw!$B:$B,AGRIBALYSE_Raw!AB:AB)*$E27,_xlfn.XLOOKUP(_xlfn.XLOOKUP(Tool_Austria!$D27,'AveragePrices&amp;Codes'!$A:$A,'AveragePrices&amp;Codes'!$B:$B),AGRIBALYSE_Cooked!$C:$C,AGRIBALYSE_Cooked!AC:AC)*$E27),"")</f>
        <v>4.3452687620571431E-2</v>
      </c>
      <c r="Z27">
        <f>IFERROR(IF($F27="Raw",_xlfn.XLOOKUP(_xlfn.XLOOKUP(Tool_Austria!$D27,'AveragePrices&amp;Codes'!$A:$A,'AveragePrices&amp;Codes'!$B:$B),AGRIBALYSE_Raw!$B:$B,AGRIBALYSE_Raw!AC:AC)*$E27,_xlfn.XLOOKUP(_xlfn.XLOOKUP(Tool_Austria!$D27,'AveragePrices&amp;Codes'!$A:$A,'AveragePrices&amp;Codes'!$B:$B),AGRIBALYSE_Cooked!$C:$C,AGRIBALYSE_Cooked!AD:AD)*$E27),"")</f>
        <v>1.8795847254857145</v>
      </c>
      <c r="AA27">
        <f>IFERROR(IF($F27="Raw",_xlfn.XLOOKUP(_xlfn.XLOOKUP(Tool_Austria!$D27,'AveragePrices&amp;Codes'!$A:$A,'AveragePrices&amp;Codes'!$B:$B),AGRIBALYSE_Raw!$B:$B,AGRIBALYSE_Raw!AD:AD)*$E27,_xlfn.XLOOKUP(_xlfn.XLOOKUP(Tool_Austria!$D27,'AveragePrices&amp;Codes'!$A:$A,'AveragePrices&amp;Codes'!$B:$B),AGRIBALYSE_Cooked!$C:$C,AGRIBALYSE_Cooked!AE:AE)*$E27),"")</f>
        <v>8.0947565759999996E-7</v>
      </c>
      <c r="AB27" cm="1">
        <f t="array" ref="AB27">IFERROR(_xlfn.XLOOKUP(Tool_Austria!$F27&amp;$E$2,'Cooking methods'!$A:$A&amp;'Cooking methods'!$B:$B,'Cooking methods'!C:C)*$E27,"")</f>
        <v>0.111625058496</v>
      </c>
      <c r="AC27" cm="1">
        <f t="array" ref="AC27">IFERROR(_xlfn.XLOOKUP(Tool_Austria!$F27&amp;$E$2,'Cooking methods'!$A:$A&amp;'Cooking methods'!$B:$B,'Cooking methods'!D:D)*$E27,"")</f>
        <v>3.9978398281919993E-9</v>
      </c>
      <c r="AD27" cm="1">
        <f t="array" ref="AD27">IFERROR(_xlfn.XLOOKUP(Tool_Austria!$F27&amp;$E$2,'Cooking methods'!$A:$A&amp;'Cooking methods'!$B:$B,'Cooking methods'!E:E)*$E27,"")</f>
        <v>7.9352639999999992E-3</v>
      </c>
      <c r="AE27" cm="1">
        <f t="array" ref="AE27">IFERROR(_xlfn.XLOOKUP(Tool_Austria!$F27&amp;$E$2,'Cooking methods'!$A:$A&amp;'Cooking methods'!$B:$B,'Cooking methods'!F:F)*$E27,"")</f>
        <v>2.0215778313600001E-4</v>
      </c>
      <c r="AF27" cm="1">
        <f t="array" ref="AF27">IFERROR(_xlfn.XLOOKUP(Tool_Austria!$F27&amp;$E$2,'Cooking methods'!$A:$A&amp;'Cooking methods'!$B:$B,'Cooking methods'!G:G)*$E27,"")</f>
        <v>8.1580495104000006E-10</v>
      </c>
      <c r="AG27" cm="1">
        <f t="array" ref="AG27">IFERROR(_xlfn.XLOOKUP(Tool_Austria!$F27&amp;$E$2,'Cooking methods'!$A:$A&amp;'Cooking methods'!$B:$B,'Cooking methods'!H:H)*$E27,"")</f>
        <v>4.6292685350399999E-10</v>
      </c>
      <c r="AH27" cm="1">
        <f t="array" ref="AH27">IFERROR(_xlfn.XLOOKUP(Tool_Austria!$F27&amp;$E$2,'Cooking methods'!$A:$A&amp;'Cooking methods'!$B:$B,'Cooking methods'!I:I)*$E27,"")</f>
        <v>2.5087340647679998E-10</v>
      </c>
      <c r="AI27" cm="1">
        <f t="array" ref="AI27">IFERROR(_xlfn.XLOOKUP(Tool_Austria!$F27&amp;$E$2,'Cooking methods'!$A:$A&amp;'Cooking methods'!$B:$B,'Cooking methods'!J:J)*$E27,"")</f>
        <v>1.4093875632000002E-4</v>
      </c>
      <c r="AJ27" cm="1">
        <f t="array" ref="AJ27">IFERROR(_xlfn.XLOOKUP(Tool_Austria!$F27&amp;$E$2,'Cooking methods'!$A:$A&amp;'Cooking methods'!$B:$B,'Cooking methods'!K:K)*$E27,"")</f>
        <v>3.0191025936E-5</v>
      </c>
      <c r="AK27" cm="1">
        <f t="array" ref="AK27">IFERROR(_xlfn.XLOOKUP(Tool_Austria!$F27&amp;$E$2,'Cooking methods'!$A:$A&amp;'Cooking methods'!$B:$B,'Cooking methods'!L:L)*$E27,"")</f>
        <v>5.7084227519999996E-5</v>
      </c>
      <c r="AL27" cm="1">
        <f t="array" ref="AL27">IFERROR(_xlfn.XLOOKUP(Tool_Austria!$F27&amp;$E$2,'Cooking methods'!$A:$A&amp;'Cooking methods'!$B:$B,'Cooking methods'!M:M)*$E27,"")</f>
        <v>3.8508134160000003E-4</v>
      </c>
      <c r="AM27" cm="1">
        <f t="array" ref="AM27">IFERROR(_xlfn.XLOOKUP(Tool_Austria!$F27&amp;$E$2,'Cooking methods'!$A:$A&amp;'Cooking methods'!$B:$B,'Cooking methods'!N:N)*$E27,"")</f>
        <v>0.28334581401599995</v>
      </c>
      <c r="AN27" cm="1">
        <f t="array" ref="AN27">IFERROR(_xlfn.XLOOKUP(Tool_Austria!$F27&amp;$E$2,'Cooking methods'!$A:$A&amp;'Cooking methods'!$B:$B,'Cooking methods'!O:O)*$E27,"")</f>
        <v>0.16345363775999999</v>
      </c>
      <c r="AO27" cm="1">
        <f t="array" ref="AO27">IFERROR(_xlfn.XLOOKUP(Tool_Austria!$F27&amp;$E$2,'Cooking methods'!$A:$A&amp;'Cooking methods'!$B:$B,'Cooking methods'!P:P)*$E27,"")</f>
        <v>2.9269025856000001E-2</v>
      </c>
      <c r="AP27" cm="1">
        <f t="array" ref="AP27">IFERROR(_xlfn.XLOOKUP(Tool_Austria!$F27&amp;$E$2,'Cooking methods'!$A:$A&amp;'Cooking methods'!$B:$B,'Cooking methods'!Q:Q)*$E27,"")</f>
        <v>1.7617124465280001</v>
      </c>
      <c r="AQ27" cm="1">
        <f t="array" ref="AQ27">IFERROR(_xlfn.XLOOKUP(Tool_Austria!$F27&amp;$E$2,'Cooking methods'!$A:$A&amp;'Cooking methods'!$B:$B,'Cooking methods'!R:R)*$E27,"")</f>
        <v>1.6953949927679999E-7</v>
      </c>
      <c r="AR27" cm="1">
        <f t="array" ref="AR27">IFERROR(_xlfn.XLOOKUP(Tool_Austria!$G27&amp;$E$2,'Waste management'!$A:$A&amp;'Waste management'!$B:$B,'Waste management'!C:C)*$E27,"")</f>
        <v>3.1712735999999998E-2</v>
      </c>
      <c r="AS27" cm="1">
        <f t="array" ref="AS27">IFERROR(_xlfn.XLOOKUP(Tool_Austria!$G27&amp;$E$2,'Waste management'!$A:$A&amp;'Waste management'!$B:$B,'Waste management'!D:D)*$E27,"")</f>
        <v>2.1636536639999999E-10</v>
      </c>
      <c r="AT27" cm="1">
        <f t="array" ref="AT27">IFERROR(_xlfn.XLOOKUP(Tool_Austria!$G27&amp;$E$2,'Waste management'!$A:$A&amp;'Waste management'!$B:$B,'Waste management'!E:E)*$E27,"")</f>
        <v>5.8339200000000007E-4</v>
      </c>
      <c r="AU27" cm="1">
        <f t="array" ref="AU27">IFERROR(_xlfn.XLOOKUP(Tool_Austria!$G27&amp;$E$2,'Waste management'!$A:$A&amp;'Waste management'!$B:$B,'Waste management'!F:F)*$E27,"")</f>
        <v>6.7967999999999997E-5</v>
      </c>
      <c r="AV27" cm="1">
        <f t="array" ref="AV27">IFERROR(_xlfn.XLOOKUP(Tool_Austria!$G27&amp;$E$2,'Waste management'!$A:$A&amp;'Waste management'!$B:$B,'Waste management'!G:G)*$E27,"")</f>
        <v>6.5586854400000002E-9</v>
      </c>
      <c r="AW27" cm="1">
        <f t="array" ref="AW27">IFERROR(_xlfn.XLOOKUP(Tool_Austria!$G27&amp;$E$2,'Waste management'!$A:$A&amp;'Waste management'!$B:$B,'Waste management'!H:H)*$E27,"")</f>
        <v>2.1378824639999999E-10</v>
      </c>
      <c r="AX27" cm="1">
        <f t="array" ref="AX27">IFERROR(_xlfn.XLOOKUP(Tool_Austria!$G27&amp;$E$2,'Waste management'!$A:$A&amp;'Waste management'!$B:$B,'Waste management'!I:I)*$E27,"")</f>
        <v>1.5199740480000002E-10</v>
      </c>
      <c r="AY27" cm="1">
        <f t="array" ref="AY27">IFERROR(_xlfn.XLOOKUP(Tool_Austria!$G27&amp;$E$2,'Waste management'!$A:$A&amp;'Waste management'!$B:$B,'Waste management'!J:J)*$E27,"")</f>
        <v>1.2517440000000002E-3</v>
      </c>
      <c r="AZ27" cm="1">
        <f t="array" ref="AZ27">IFERROR(_xlfn.XLOOKUP(Tool_Austria!$G27&amp;$E$2,'Waste management'!$A:$A&amp;'Waste management'!$B:$B,'Waste management'!K:K)*$E27,"")</f>
        <v>3.0469034880000004E-6</v>
      </c>
      <c r="BA27" cm="1">
        <f t="array" ref="BA27">IFERROR(_xlfn.XLOOKUP(Tool_Austria!$G27&amp;$E$2,'Waste management'!$A:$A&amp;'Waste management'!$B:$B,'Waste management'!L:L)*$E27,"")</f>
        <v>5.4828312960000001E-5</v>
      </c>
      <c r="BB27" cm="1">
        <f t="array" ref="BB27">IFERROR(_xlfn.XLOOKUP(Tool_Austria!$G27&amp;$E$2,'Waste management'!$A:$A&amp;'Waste management'!$B:$B,'Waste management'!M:M)*$E27,"")</f>
        <v>5.5167360000000004E-3</v>
      </c>
      <c r="BC27" cm="1">
        <f t="array" ref="BC27">IFERROR(_xlfn.XLOOKUP(Tool_Austria!$G27&amp;$E$2,'Waste management'!$A:$A&amp;'Waste management'!$B:$B,'Waste management'!N:N)*$E27,"")</f>
        <v>4.7436792959999998</v>
      </c>
      <c r="BD27" cm="1">
        <f t="array" ref="BD27">IFERROR(_xlfn.XLOOKUP(Tool_Austria!$G27&amp;$E$2,'Waste management'!$A:$A&amp;'Waste management'!$B:$B,'Waste management'!O:O)*$E27,"")</f>
        <v>0.30246326400000001</v>
      </c>
      <c r="BE27" cm="1">
        <f t="array" ref="BE27">IFERROR(_xlfn.XLOOKUP(Tool_Austria!$G27&amp;$E$2,'Waste management'!$A:$A&amp;'Waste management'!$B:$B,'Waste management'!P:P)*$E27,"")</f>
        <v>6.530592E-3</v>
      </c>
      <c r="BF27" cm="1">
        <f t="array" ref="BF27">IFERROR(_xlfn.XLOOKUP(Tool_Austria!$G27&amp;$E$2,'Waste management'!$A:$A&amp;'Waste management'!$B:$B,'Waste management'!Q:Q)*$E27,"")</f>
        <v>0.19007817600000002</v>
      </c>
      <c r="BG27" cm="1">
        <f t="array" ref="BG27">IFERROR(_xlfn.XLOOKUP(Tool_Austria!$G27&amp;$E$2,'Waste management'!$A:$A&amp;'Waste management'!$B:$B,'Waste management'!R:R)*$E27,"")</f>
        <v>6.1771584000000005E-8</v>
      </c>
      <c r="BH27">
        <f>IFERROR((L27+AR27+AB27)*_xlfn.XLOOKUP(Tool_Austria!BH$4,Monetization_Factors!$A:$A,Monetization_Factors!$D:$D),"")</f>
        <v>3.0577285509621108E-2</v>
      </c>
      <c r="BI27">
        <f>IFERROR((M27+AS27+AC27)*_xlfn.XLOOKUP(Tool_Austria!BI$4,Monetization_Factors!$A:$A,Monetization_Factors!$D:$D),"")</f>
        <v>2.2110882742696356E-7</v>
      </c>
      <c r="BJ27">
        <f>IFERROR((N27+AT27+AD27)*_xlfn.XLOOKUP(Tool_Austria!BJ$4,Monetization_Factors!$A:$A,Monetization_Factors!$D:$D),"")</f>
        <v>1.1068673480354096E-4</v>
      </c>
      <c r="BK27">
        <f>IFERROR((O27+AU27+AE27)*_xlfn.XLOOKUP(Tool_Austria!BK$4,Monetization_Factors!$A:$A,Monetization_Factors!$D:$D),"")</f>
        <v>8.1029114690106291E-4</v>
      </c>
      <c r="BL27">
        <f>IFERROR((P27+AV27+AF27)*_xlfn.XLOOKUP(Tool_Austria!BL$4,Monetization_Factors!$A:$A,Monetization_Factors!$D:$D),"")</f>
        <v>1.1608221995223926E-2</v>
      </c>
      <c r="BM27">
        <f>IFERROR((Q27+AW27+AG27)*_xlfn.XLOOKUP(Tool_Austria!BM$4,Monetization_Factors!$A:$A,Monetization_Factors!$D:$D),"")</f>
        <v>4.4933397464504431E-4</v>
      </c>
      <c r="BN27">
        <f>IFERROR((R27+AX27+AH27)*_xlfn.XLOOKUP(Tool_Austria!BN$4,Monetization_Factors!$A:$A,Monetization_Factors!$D:$D),"")</f>
        <v>5.3823415106184452E-4</v>
      </c>
      <c r="BO27">
        <f>IFERROR((S27+AY27+AI27)*_xlfn.XLOOKUP(Tool_Austria!BO$4,Monetization_Factors!$A:$A,Monetization_Factors!$D:$D),"")</f>
        <v>8.1413337878477197E-4</v>
      </c>
      <c r="BP27">
        <f>IFERROR((T27+AZ27+AJ27)*_xlfn.XLOOKUP(Tool_Austria!BP$4,Monetization_Factors!$A:$A,Monetization_Factors!$D:$D),"")</f>
        <v>1.374927986618018E-4</v>
      </c>
      <c r="BQ27">
        <f>IFERROR((U27+BA27+AK27)*_xlfn.XLOOKUP(Tool_Austria!BQ$4,Monetization_Factors!$A:$A,Monetization_Factors!$D:$D),"")</f>
        <v>1.1675052567440458E-3</v>
      </c>
      <c r="BR27" t="str">
        <f>IFERROR((V27+BB27+AL27)*_xlfn.XLOOKUP(Tool_Austria!BR$4,Monetization_Factors!$A:$A,Monetization_Factors!$D:$D),"")</f>
        <v/>
      </c>
      <c r="BS27">
        <f>IFERROR((W27+BC27+AM27)*_xlfn.XLOOKUP(Tool_Austria!BS$4,Monetization_Factors!$A:$A,Monetization_Factors!$D:$D),"")</f>
        <v>2.7346665494248386E-4</v>
      </c>
      <c r="BT27">
        <f>IFERROR((X27+BD27+AN27)*_xlfn.XLOOKUP(Tool_Austria!BT$4,Monetization_Factors!$A:$A,Monetization_Factors!$D:$D),"")</f>
        <v>4.1957532118845414E-4</v>
      </c>
      <c r="BU27">
        <f>IFERROR((Y27+BE27+AO27)*_xlfn.XLOOKUP(Tool_Austria!BU$4,Monetization_Factors!$A:$A,Monetization_Factors!$D:$D),"")</f>
        <v>5.0364262603306241E-4</v>
      </c>
      <c r="BV27">
        <f>IFERROR((Z27+BF27+AP27)*_xlfn.XLOOKUP(Tool_Austria!BV$4,Monetization_Factors!$A:$A,Monetization_Factors!$D:$D),"")</f>
        <v>6.326674547360041E-3</v>
      </c>
      <c r="BW27">
        <f>IFERROR((AA27+BG27+AQ27)*_xlfn.XLOOKUP(Tool_Austria!BW$4,Monetization_Factors!$A:$A,Monetization_Factors!$D:$D),"")</f>
        <v>2.1743281305427413E-6</v>
      </c>
      <c r="BX27" s="38" t="str" cm="1">
        <f t="array" ref="BX27">IFERROR(_xlfn.IFS(I27&lt;&gt;0,I27*E27,I27="",J27*E27),"")</f>
        <v/>
      </c>
      <c r="BY27" s="38">
        <f t="shared" si="30"/>
        <v>5.3738939532929159E-2</v>
      </c>
      <c r="BZ27" s="38">
        <f t="shared" si="31"/>
        <v>5.3738939532929159E-2</v>
      </c>
      <c r="CA27" s="38">
        <f t="shared" si="32"/>
        <v>8.2675291589121789E-5</v>
      </c>
      <c r="CB27">
        <f t="shared" si="33"/>
        <v>0.23502752464457144</v>
      </c>
      <c r="CC27">
        <f t="shared" si="33"/>
        <v>5.5234349107062852E-9</v>
      </c>
      <c r="CD27">
        <f t="shared" si="33"/>
        <v>7.2525191286857152E-2</v>
      </c>
      <c r="CE27">
        <f t="shared" si="33"/>
        <v>5.3531431977600001E-4</v>
      </c>
      <c r="CF27">
        <f t="shared" si="33"/>
        <v>1.1628292592640002E-8</v>
      </c>
      <c r="CG27">
        <f t="shared" si="33"/>
        <v>2.1637860009325717E-9</v>
      </c>
      <c r="CH27">
        <f t="shared" si="33"/>
        <v>4.6817570852022863E-10</v>
      </c>
      <c r="CI27">
        <f t="shared" si="33"/>
        <v>1.8594335121600001E-3</v>
      </c>
      <c r="CJ27">
        <f t="shared" si="33"/>
        <v>5.6363568075428578E-5</v>
      </c>
      <c r="CK27">
        <f t="shared" si="33"/>
        <v>2.8540674294857146E-4</v>
      </c>
      <c r="CL27">
        <f t="shared" si="33"/>
        <v>7.2714971496000008E-3</v>
      </c>
      <c r="CM27">
        <f t="shared" si="33"/>
        <v>5.619632486564571</v>
      </c>
      <c r="CN27">
        <f t="shared" si="33"/>
        <v>1.8842697273600002</v>
      </c>
      <c r="CO27">
        <f t="shared" si="33"/>
        <v>7.925230547657143E-2</v>
      </c>
      <c r="CP27">
        <f t="shared" si="33"/>
        <v>3.8313753480137147</v>
      </c>
      <c r="CQ27">
        <f t="shared" si="33"/>
        <v>1.0407867408768E-6</v>
      </c>
      <c r="CR27">
        <f t="shared" si="34"/>
        <v>3.615808071454945E-4</v>
      </c>
      <c r="CS27">
        <f t="shared" si="34"/>
        <v>8.4975921703173612E-12</v>
      </c>
      <c r="CT27">
        <f t="shared" si="34"/>
        <v>1.1157721736439561E-4</v>
      </c>
      <c r="CU27">
        <f t="shared" si="34"/>
        <v>8.2356049196307697E-7</v>
      </c>
      <c r="CV27">
        <f t="shared" si="34"/>
        <v>1.7889680911753851E-11</v>
      </c>
      <c r="CW27">
        <f t="shared" si="34"/>
        <v>3.328901539896264E-12</v>
      </c>
      <c r="CX27">
        <f t="shared" si="34"/>
        <v>7.2027032080035173E-13</v>
      </c>
      <c r="CY27">
        <f t="shared" si="34"/>
        <v>2.8606669417846158E-6</v>
      </c>
      <c r="CZ27">
        <f t="shared" si="34"/>
        <v>8.6713181654505507E-8</v>
      </c>
      <c r="DA27">
        <f t="shared" si="34"/>
        <v>4.3908729684395608E-7</v>
      </c>
      <c r="DB27">
        <f t="shared" si="34"/>
        <v>1.1186918691692309E-5</v>
      </c>
      <c r="DC27">
        <f t="shared" si="34"/>
        <v>8.64558844086857E-3</v>
      </c>
      <c r="DD27">
        <f t="shared" si="34"/>
        <v>2.8988765036307694E-3</v>
      </c>
      <c r="DE27">
        <f t="shared" si="34"/>
        <v>1.2192662381010989E-4</v>
      </c>
      <c r="DF27">
        <f t="shared" si="34"/>
        <v>5.894423612328792E-3</v>
      </c>
      <c r="DG27">
        <f t="shared" si="34"/>
        <v>1.6012103705796924E-9</v>
      </c>
      <c r="DH27" s="5">
        <f>IFERROR(((((L27+AB27)*(1/$H27))+AR27)/$F$2)/($B$2*('CAR.CAP_per person'!B$2)/(_xlfn.XLOOKUP($E$2,EU_countries_GDP!$A$2:$A$29,EU_countries_GDP!$E$2:$E$29))),"")</f>
        <v>0.14915275664006361</v>
      </c>
      <c r="DI27" s="5">
        <f>IFERROR(((((M27+AC27)*(1/$H27))+AS27)/$F$2)/($B$2*('CAR.CAP_per person'!C$2)/(_xlfn.XLOOKUP($E$2,EU_countries_GDP!$A$2:$A$29,EU_countries_GDP!$E$2:$E$29))),"")</f>
        <v>4.8991691897132543E-5</v>
      </c>
      <c r="DJ27" s="5">
        <f>IFERROR(((((N27+AD27)*(1/$H27))+AT27)/$F$2)/($B$2*('CAR.CAP_per person'!D$2)/(_xlfn.XLOOKUP($E$2,EU_countries_GDP!$A$2:$A$29,EU_countries_GDP!$E$2:$E$29))),"")</f>
        <v>6.7912869743155118E-4</v>
      </c>
      <c r="DK27" s="5">
        <f>IFERROR(((((O27+AE27)*(1/$H27))+AU27)/$F$2)/($B$2*('CAR.CAP_per person'!E$2)/(_xlfn.XLOOKUP($E$2,EU_countries_GDP!$A$2:$A$29,EU_countries_GDP!$E$2:$E$29))),"")</f>
        <v>5.7414245625747665E-3</v>
      </c>
      <c r="DL27" s="5">
        <f>IFERROR(((((P27+AF27)*(1/$H27))+AV27)/$F$2)/($B$2*('CAR.CAP_per person'!F$2)/(_xlfn.XLOOKUP($E$2,EU_countries_GDP!$A$2:$A$29,EU_countries_GDP!$E$2:$E$29))),"")</f>
        <v>5.0750336633286895E-2</v>
      </c>
      <c r="DM27" s="5">
        <f>IFERROR(((((Q27+AG27)*(1/$H27))+AW27)/$F$2)/($B$2*('CAR.CAP_per person'!G$2)/(_xlfn.XLOOKUP($E$2,EU_countries_GDP!$A$2:$A$29,EU_countries_GDP!$E$2:$E$29))),"")</f>
        <v>1.0122797133055954E-2</v>
      </c>
      <c r="DN27" s="5">
        <f>IFERROR(((((R27+AH27)*(1/$H27))+AX27)/$F$2)/($B$2*('CAR.CAP_per person'!H$2)/(_xlfn.XLOOKUP($E$2,EU_countries_GDP!$A$2:$A$29,EU_countries_GDP!$E$2:$E$29))),"")</f>
        <v>3.891144955841896E-4</v>
      </c>
      <c r="DO27" s="5">
        <f>IFERROR(((((S27+AI27)*(1/$H27))+AY27)/$F$2)/($B$2*('CAR.CAP_per person'!I$2)/(_xlfn.XLOOKUP($E$2,EU_countries_GDP!$A$2:$A$29,EU_countries_GDP!$E$2:$E$29))),"")</f>
        <v>3.2051109892238575E-3</v>
      </c>
      <c r="DP27" s="5">
        <f>IFERROR(((((T27+AJ27)*(1/$H27))+AZ27)/$F$2)/($B$2*('CAR.CAP_per person'!J$2)/(_xlfn.XLOOKUP($E$2,EU_countries_GDP!$A$2:$A$29,EU_countries_GDP!$E$2:$E$29))),"")</f>
        <v>4.5726154214179672E-2</v>
      </c>
      <c r="DQ27" s="5">
        <f>IFERROR(((((U27+AK27)*(1/$H27))+BA27)/$F$2)/($B$2*('CAR.CAP_per person'!K$2)/(_xlfn.XLOOKUP($E$2,EU_countries_GDP!$A$2:$A$29,EU_countries_GDP!$E$2:$E$29))),"")</f>
        <v>5.7597922013427694E-3</v>
      </c>
      <c r="DR27" s="5">
        <f>IFERROR(((((V27+AL27)*(1/$H27))+BB27)/$F$2)/($B$2*('CAR.CAP_per person'!L$2)/(_xlfn.XLOOKUP($E$2,EU_countries_GDP!$A$2:$A$29,EU_countries_GDP!$E$2:$E$29))),"")</f>
        <v>1.5604438532402429E-3</v>
      </c>
      <c r="DS27" s="5">
        <f>IFERROR(((((W27+AM27)*(1/$H27))+BC27)/$F$2)/($B$2*('CAR.CAP_per person'!M$2)/(_xlfn.XLOOKUP($E$2,EU_countries_GDP!$A$2:$A$29,EU_countries_GDP!$E$2:$E$29))),"")</f>
        <v>3.8684243027377184E-2</v>
      </c>
      <c r="DT27" s="5">
        <f>IFERROR(((((X27+AN27)*(1/$H27))+BD27)/$F$2)/($B$2*('CAR.CAP_per person'!N$2)/(_xlfn.XLOOKUP($E$2,EU_countries_GDP!$A$2:$A$29,EU_countries_GDP!$E$2:$E$29))),"")</f>
        <v>0.62187462845946384</v>
      </c>
      <c r="DU27" s="5">
        <f>IFERROR(((((Y27+AO27)*(1/$H27))+BE27)/$F$2)/($B$2*('CAR.CAP_per person'!O$2)/(_xlfn.XLOOKUP($E$2,EU_countries_GDP!$A$2:$A$29,EU_countries_GDP!$E$2:$E$29))),"")</f>
        <v>1.9939998703250288E-3</v>
      </c>
      <c r="DV27" s="5">
        <f>IFERROR(((((Z27+AP27)*(1/$H27))+BF27)/$F$2)/($B$2*('CAR.CAP_per person'!P$2)/(_xlfn.XLOOKUP($E$2,EU_countries_GDP!$A$2:$A$29,EU_countries_GDP!$E$2:$E$29))),"")</f>
        <v>8.0951714861620463E-2</v>
      </c>
      <c r="DW27" s="5">
        <f>IFERROR(((((AA27+AQ27)*(1/$H27))+BG27)/$F$2)/($B$2*('CAR.CAP_per person'!Q$2)/(_xlfn.XLOOKUP($E$2,EU_countries_GDP!$A$2:$A$29,EU_countries_GDP!$E$2:$E$29))),"")</f>
        <v>2.2183123554588329E-2</v>
      </c>
    </row>
    <row r="28" spans="1:127">
      <c r="A28" t="s">
        <v>201</v>
      </c>
      <c r="B28" t="str">
        <f>_xlfn.XLOOKUP(D28,Table5[Ingredient],Table5[Category],"",FALSE)</f>
        <v>Starch/satiating food</v>
      </c>
      <c r="C28" s="33" t="s">
        <v>177</v>
      </c>
      <c r="D28" s="33" t="s">
        <v>178</v>
      </c>
      <c r="E28" s="33">
        <v>0.1416</v>
      </c>
      <c r="F28" s="33" t="s">
        <v>179</v>
      </c>
      <c r="G28" s="33" t="s">
        <v>180</v>
      </c>
      <c r="H28" s="91">
        <f>Dataset_AT!R25</f>
        <v>3.0797337857236068E-2</v>
      </c>
      <c r="I28" s="33"/>
      <c r="J28" s="37">
        <f>IFERROR(INDEX('AveragePrices&amp;Codes'!G:AG, MATCH($D28, 'AveragePrices&amp;Codes'!$A:$A, 0), MATCH(Tool_Austria!$E$2, 'AveragePrices&amp;Codes'!$G$1:$AG$1, 0)),"")</f>
        <v>4.0569082692307692</v>
      </c>
      <c r="K28" s="37">
        <f>IFERROR(E28/(_xlfn.XLOOKUP(A28,Dataset_AT!$V$2:$V$9,Dataset_AT!$W$2:$W$9)),"")</f>
        <v>2.0823529411764705E-3</v>
      </c>
      <c r="L28">
        <f>IFERROR(IF($F28="Raw",_xlfn.XLOOKUP(_xlfn.XLOOKUP(Tool_Austria!$D28,'AveragePrices&amp;Codes'!$A:$A,'AveragePrices&amp;Codes'!$B:$B),AGRIBALYSE_Raw!$B:$B,AGRIBALYSE_Raw!O:O)*$E28,_xlfn.XLOOKUP(_xlfn.XLOOKUP(Tool_Austria!$D28,'AveragePrices&amp;Codes'!$A:$A,'AveragePrices&amp;Codes'!$B:$B),AGRIBALYSE_Cooked!$C:$C,AGRIBALYSE_Cooked!P:P)*$E28),"")</f>
        <v>0.14010949716000001</v>
      </c>
      <c r="M28">
        <f>IFERROR(IF($F28="Raw",_xlfn.XLOOKUP(_xlfn.XLOOKUP(Tool_Austria!$D28,'AveragePrices&amp;Codes'!$A:$A,'AveragePrices&amp;Codes'!$B:$B),AGRIBALYSE_Raw!$B:$B,AGRIBALYSE_Raw!P:P)*$E28,_xlfn.XLOOKUP(_xlfn.XLOOKUP(Tool_Austria!$D28,'AveragePrices&amp;Codes'!$A:$A,'AveragePrices&amp;Codes'!$B:$B),AGRIBALYSE_Cooked!$C:$C,AGRIBALYSE_Cooked!Q:Q)*$E28),"")</f>
        <v>2.2088658359999999E-9</v>
      </c>
      <c r="N28">
        <f>IFERROR(IF($F28="Raw",_xlfn.XLOOKUP(_xlfn.XLOOKUP(Tool_Austria!$D28,'AveragePrices&amp;Codes'!$A:$A,'AveragePrices&amp;Codes'!$B:$B),AGRIBALYSE_Raw!$B:$B,AGRIBALYSE_Raw!Q:Q)*$E28,_xlfn.XLOOKUP(_xlfn.XLOOKUP(Tool_Austria!$D28,'AveragePrices&amp;Codes'!$A:$A,'AveragePrices&amp;Codes'!$B:$B),AGRIBALYSE_Cooked!$C:$C,AGRIBALYSE_Cooked!R:R)*$E28),"")</f>
        <v>1.3917693372E-2</v>
      </c>
      <c r="O28">
        <f>IFERROR(IF($F28="Raw",_xlfn.XLOOKUP(_xlfn.XLOOKUP(Tool_Austria!$D28,'AveragePrices&amp;Codes'!$A:$A,'AveragePrices&amp;Codes'!$B:$B),AGRIBALYSE_Raw!$B:$B,AGRIBALYSE_Raw!R:R)*$E28,_xlfn.XLOOKUP(_xlfn.XLOOKUP(Tool_Austria!$D28,'AveragePrices&amp;Codes'!$A:$A,'AveragePrices&amp;Codes'!$B:$B),AGRIBALYSE_Cooked!$C:$C,AGRIBALYSE_Cooked!S:S)*$E28),"")</f>
        <v>6.3601664172000005E-4</v>
      </c>
      <c r="P28">
        <f>IFERROR(IF($F28="Raw",_xlfn.XLOOKUP(_xlfn.XLOOKUP(Tool_Austria!$D28,'AveragePrices&amp;Codes'!$A:$A,'AveragePrices&amp;Codes'!$B:$B),AGRIBALYSE_Raw!$B:$B,AGRIBALYSE_Raw!S:S)*$E28,_xlfn.XLOOKUP(_xlfn.XLOOKUP(Tool_Austria!$D28,'AveragePrices&amp;Codes'!$A:$A,'AveragePrices&amp;Codes'!$B:$B),AGRIBALYSE_Cooked!$C:$C,AGRIBALYSE_Cooked!T:T)*$E28),"")</f>
        <v>1.1116843248E-8</v>
      </c>
      <c r="Q28">
        <f>IFERROR(IF($F28="Raw",_xlfn.XLOOKUP(_xlfn.XLOOKUP(Tool_Austria!$D28,'AveragePrices&amp;Codes'!$A:$A,'AveragePrices&amp;Codes'!$B:$B),AGRIBALYSE_Raw!$B:$B,AGRIBALYSE_Raw!T:T)*$E28,_xlfn.XLOOKUP(_xlfn.XLOOKUP(Tool_Austria!$D28,'AveragePrices&amp;Codes'!$A:$A,'AveragePrices&amp;Codes'!$B:$B),AGRIBALYSE_Cooked!$C:$C,AGRIBALYSE_Cooked!U:U)*$E28),"")</f>
        <v>4.8516965196000002E-9</v>
      </c>
      <c r="R28">
        <f>IFERROR(IF($F28="Raw",_xlfn.XLOOKUP(_xlfn.XLOOKUP(Tool_Austria!$D28,'AveragePrices&amp;Codes'!$A:$A,'AveragePrices&amp;Codes'!$B:$B),AGRIBALYSE_Raw!$B:$B,AGRIBALYSE_Raw!U:U)*$E28,_xlfn.XLOOKUP(_xlfn.XLOOKUP(Tool_Austria!$D28,'AveragePrices&amp;Codes'!$A:$A,'AveragePrices&amp;Codes'!$B:$B),AGRIBALYSE_Cooked!$C:$C,AGRIBALYSE_Cooked!V:V)*$E28),"")</f>
        <v>1.0561568052E-10</v>
      </c>
      <c r="S28">
        <f>IFERROR(IF($F28="Raw",_xlfn.XLOOKUP(_xlfn.XLOOKUP(Tool_Austria!$D28,'AveragePrices&amp;Codes'!$A:$A,'AveragePrices&amp;Codes'!$B:$B),AGRIBALYSE_Raw!$B:$B,AGRIBALYSE_Raw!V:V)*$E28,_xlfn.XLOOKUP(_xlfn.XLOOKUP(Tool_Austria!$D28,'AveragePrices&amp;Codes'!$A:$A,'AveragePrices&amp;Codes'!$B:$B),AGRIBALYSE_Cooked!$C:$C,AGRIBALYSE_Cooked!W:W)*$E28),"")</f>
        <v>1.4815523748E-3</v>
      </c>
      <c r="T28">
        <f>IFERROR(IF($F28="Raw",_xlfn.XLOOKUP(_xlfn.XLOOKUP(Tool_Austria!$D28,'AveragePrices&amp;Codes'!$A:$A,'AveragePrices&amp;Codes'!$B:$B),AGRIBALYSE_Raw!$B:$B,AGRIBALYSE_Raw!W:W)*$E28,_xlfn.XLOOKUP(_xlfn.XLOOKUP(Tool_Austria!$D28,'AveragePrices&amp;Codes'!$A:$A,'AveragePrices&amp;Codes'!$B:$B),AGRIBALYSE_Cooked!$C:$C,AGRIBALYSE_Cooked!X:X)*$E28),"")</f>
        <v>5.0902936524000008E-5</v>
      </c>
      <c r="U28">
        <f>IFERROR(IF($F28="Raw",_xlfn.XLOOKUP(_xlfn.XLOOKUP(Tool_Austria!$D28,'AveragePrices&amp;Codes'!$A:$A,'AveragePrices&amp;Codes'!$B:$B),AGRIBALYSE_Raw!$B:$B,AGRIBALYSE_Raw!X:X)*$E28,_xlfn.XLOOKUP(_xlfn.XLOOKUP(Tool_Austria!$D28,'AveragePrices&amp;Codes'!$A:$A,'AveragePrices&amp;Codes'!$B:$B),AGRIBALYSE_Cooked!$C:$C,AGRIBALYSE_Cooked!Y:Y)*$E28),"")</f>
        <v>1.2636176556000002E-3</v>
      </c>
      <c r="V28">
        <f>IFERROR(IF($F28="Raw",_xlfn.XLOOKUP(_xlfn.XLOOKUP(Tool_Austria!$D28,'AveragePrices&amp;Codes'!$A:$A,'AveragePrices&amp;Codes'!$B:$B),AGRIBALYSE_Raw!$B:$B,AGRIBALYSE_Raw!Y:Y)*$E28,_xlfn.XLOOKUP(_xlfn.XLOOKUP(Tool_Austria!$D28,'AveragePrices&amp;Codes'!$A:$A,'AveragePrices&amp;Codes'!$B:$B),AGRIBALYSE_Cooked!$C:$C,AGRIBALYSE_Cooked!Z:Z)*$E28),"")</f>
        <v>5.7772059432000004E-3</v>
      </c>
      <c r="W28">
        <f>IFERROR(IF($F28="Raw",_xlfn.XLOOKUP(_xlfn.XLOOKUP(Tool_Austria!$D28,'AveragePrices&amp;Codes'!$A:$A,'AveragePrices&amp;Codes'!$B:$B),AGRIBALYSE_Raw!$B:$B,AGRIBALYSE_Raw!Z:Z)*$E28,_xlfn.XLOOKUP(_xlfn.XLOOKUP(Tool_Austria!$D28,'AveragePrices&amp;Codes'!$A:$A,'AveragePrices&amp;Codes'!$B:$B),AGRIBALYSE_Cooked!$C:$C,AGRIBALYSE_Cooked!AA:AA)*$E28),"")</f>
        <v>0.99834018000000002</v>
      </c>
      <c r="X28">
        <f>IFERROR(IF($F28="Raw",_xlfn.XLOOKUP(_xlfn.XLOOKUP(Tool_Austria!$D28,'AveragePrices&amp;Codes'!$A:$A,'AveragePrices&amp;Codes'!$B:$B),AGRIBALYSE_Raw!$B:$B,AGRIBALYSE_Raw!AA:AA)*$E28,_xlfn.XLOOKUP(_xlfn.XLOOKUP(Tool_Austria!$D28,'AveragePrices&amp;Codes'!$A:$A,'AveragePrices&amp;Codes'!$B:$B),AGRIBALYSE_Cooked!$C:$C,AGRIBALYSE_Cooked!AB:AB)*$E28),"")</f>
        <v>15.495472787999999</v>
      </c>
      <c r="Y28">
        <f>IFERROR(IF($F28="Raw",_xlfn.XLOOKUP(_xlfn.XLOOKUP(Tool_Austria!$D28,'AveragePrices&amp;Codes'!$A:$A,'AveragePrices&amp;Codes'!$B:$B),AGRIBALYSE_Raw!$B:$B,AGRIBALYSE_Raw!AB:AB)*$E28,_xlfn.XLOOKUP(_xlfn.XLOOKUP(Tool_Austria!$D28,'AveragePrices&amp;Codes'!$A:$A,'AveragePrices&amp;Codes'!$B:$B),AGRIBALYSE_Cooked!$C:$C,AGRIBALYSE_Cooked!AC:AC)*$E28),"")</f>
        <v>6.9646633308E-2</v>
      </c>
      <c r="Z28">
        <f>IFERROR(IF($F28="Raw",_xlfn.XLOOKUP(_xlfn.XLOOKUP(Tool_Austria!$D28,'AveragePrices&amp;Codes'!$A:$A,'AveragePrices&amp;Codes'!$B:$B),AGRIBALYSE_Raw!$B:$B,AGRIBALYSE_Raw!AC:AC)*$E28,_xlfn.XLOOKUP(_xlfn.XLOOKUP(Tool_Austria!$D28,'AveragePrices&amp;Codes'!$A:$A,'AveragePrices&amp;Codes'!$B:$B),AGRIBALYSE_Cooked!$C:$C,AGRIBALYSE_Cooked!AD:AD)*$E28),"")</f>
        <v>1.6441222728000002</v>
      </c>
      <c r="AA28">
        <f>IFERROR(IF($F28="Raw",_xlfn.XLOOKUP(_xlfn.XLOOKUP(Tool_Austria!$D28,'AveragePrices&amp;Codes'!$A:$A,'AveragePrices&amp;Codes'!$B:$B),AGRIBALYSE_Raw!$B:$B,AGRIBALYSE_Raw!AD:AD)*$E28,_xlfn.XLOOKUP(_xlfn.XLOOKUP(Tool_Austria!$D28,'AveragePrices&amp;Codes'!$A:$A,'AveragePrices&amp;Codes'!$B:$B),AGRIBALYSE_Cooked!$C:$C,AGRIBALYSE_Cooked!AE:AE)*$E28),"")</f>
        <v>6.7847346179999998E-7</v>
      </c>
      <c r="AB28" cm="1">
        <f t="array" ref="AB28">IFERROR(_xlfn.XLOOKUP(Tool_Austria!$F28&amp;$E$2,'Cooking methods'!$A:$A&amp;'Cooking methods'!$B:$B,'Cooking methods'!C:C)*$E28,"")</f>
        <v>2.7906264624000001E-2</v>
      </c>
      <c r="AC28" cm="1">
        <f t="array" ref="AC28">IFERROR(_xlfn.XLOOKUP(Tool_Austria!$F28&amp;$E$2,'Cooking methods'!$A:$A&amp;'Cooking methods'!$B:$B,'Cooking methods'!D:D)*$E28,"")</f>
        <v>9.9945995704799982E-10</v>
      </c>
      <c r="AD28" cm="1">
        <f t="array" ref="AD28">IFERROR(_xlfn.XLOOKUP(Tool_Austria!$F28&amp;$E$2,'Cooking methods'!$A:$A&amp;'Cooking methods'!$B:$B,'Cooking methods'!E:E)*$E28,"")</f>
        <v>1.9838159999999998E-3</v>
      </c>
      <c r="AE28" cm="1">
        <f t="array" ref="AE28">IFERROR(_xlfn.XLOOKUP(Tool_Austria!$F28&amp;$E$2,'Cooking methods'!$A:$A&amp;'Cooking methods'!$B:$B,'Cooking methods'!F:F)*$E28,"")</f>
        <v>5.0539445784000004E-5</v>
      </c>
      <c r="AF28" cm="1">
        <f t="array" ref="AF28">IFERROR(_xlfn.XLOOKUP(Tool_Austria!$F28&amp;$E$2,'Cooking methods'!$A:$A&amp;'Cooking methods'!$B:$B,'Cooking methods'!G:G)*$E28,"")</f>
        <v>2.0395123776000002E-10</v>
      </c>
      <c r="AG28" cm="1">
        <f t="array" ref="AG28">IFERROR(_xlfn.XLOOKUP(Tool_Austria!$F28&amp;$E$2,'Cooking methods'!$A:$A&amp;'Cooking methods'!$B:$B,'Cooking methods'!H:H)*$E28,"")</f>
        <v>1.15731713376E-10</v>
      </c>
      <c r="AH28" cm="1">
        <f t="array" ref="AH28">IFERROR(_xlfn.XLOOKUP(Tool_Austria!$F28&amp;$E$2,'Cooking methods'!$A:$A&amp;'Cooking methods'!$B:$B,'Cooking methods'!I:I)*$E28,"")</f>
        <v>6.2718351619199995E-11</v>
      </c>
      <c r="AI28" cm="1">
        <f t="array" ref="AI28">IFERROR(_xlfn.XLOOKUP(Tool_Austria!$F28&amp;$E$2,'Cooking methods'!$A:$A&amp;'Cooking methods'!$B:$B,'Cooking methods'!J:J)*$E28,"")</f>
        <v>3.5234689080000005E-5</v>
      </c>
      <c r="AJ28" cm="1">
        <f t="array" ref="AJ28">IFERROR(_xlfn.XLOOKUP(Tool_Austria!$F28&amp;$E$2,'Cooking methods'!$A:$A&amp;'Cooking methods'!$B:$B,'Cooking methods'!K:K)*$E28,"")</f>
        <v>7.5477564840000001E-6</v>
      </c>
      <c r="AK28" cm="1">
        <f t="array" ref="AK28">IFERROR(_xlfn.XLOOKUP(Tool_Austria!$F28&amp;$E$2,'Cooking methods'!$A:$A&amp;'Cooking methods'!$B:$B,'Cooking methods'!L:L)*$E28,"")</f>
        <v>1.4271056879999999E-5</v>
      </c>
      <c r="AL28" cm="1">
        <f t="array" ref="AL28">IFERROR(_xlfn.XLOOKUP(Tool_Austria!$F28&amp;$E$2,'Cooking methods'!$A:$A&amp;'Cooking methods'!$B:$B,'Cooking methods'!M:M)*$E28,"")</f>
        <v>9.6270335400000008E-5</v>
      </c>
      <c r="AM28" cm="1">
        <f t="array" ref="AM28">IFERROR(_xlfn.XLOOKUP(Tool_Austria!$F28&amp;$E$2,'Cooking methods'!$A:$A&amp;'Cooking methods'!$B:$B,'Cooking methods'!N:N)*$E28,"")</f>
        <v>7.0836453503999988E-2</v>
      </c>
      <c r="AN28" cm="1">
        <f t="array" ref="AN28">IFERROR(_xlfn.XLOOKUP(Tool_Austria!$F28&amp;$E$2,'Cooking methods'!$A:$A&amp;'Cooking methods'!$B:$B,'Cooking methods'!O:O)*$E28,"")</f>
        <v>4.0863409439999998E-2</v>
      </c>
      <c r="AO28" cm="1">
        <f t="array" ref="AO28">IFERROR(_xlfn.XLOOKUP(Tool_Austria!$F28&amp;$E$2,'Cooking methods'!$A:$A&amp;'Cooking methods'!$B:$B,'Cooking methods'!P:P)*$E28,"")</f>
        <v>7.3172564640000002E-3</v>
      </c>
      <c r="AP28" cm="1">
        <f t="array" ref="AP28">IFERROR(_xlfn.XLOOKUP(Tool_Austria!$F28&amp;$E$2,'Cooking methods'!$A:$A&amp;'Cooking methods'!$B:$B,'Cooking methods'!Q:Q)*$E28,"")</f>
        <v>0.44042811163200002</v>
      </c>
      <c r="AQ28" cm="1">
        <f t="array" ref="AQ28">IFERROR(_xlfn.XLOOKUP(Tool_Austria!$F28&amp;$E$2,'Cooking methods'!$A:$A&amp;'Cooking methods'!$B:$B,'Cooking methods'!R:R)*$E28,"")</f>
        <v>4.2384874819199999E-8</v>
      </c>
      <c r="AR28" cm="1">
        <f t="array" ref="AR28">IFERROR(_xlfn.XLOOKUP(Tool_Austria!$G28&amp;$E$2,'Waste management'!$A:$A&amp;'Waste management'!$B:$B,'Waste management'!C:C)*$E28,"")</f>
        <v>7.9281839999999996E-3</v>
      </c>
      <c r="AS28" cm="1">
        <f t="array" ref="AS28">IFERROR(_xlfn.XLOOKUP(Tool_Austria!$G28&amp;$E$2,'Waste management'!$A:$A&amp;'Waste management'!$B:$B,'Waste management'!D:D)*$E28,"")</f>
        <v>5.4091341599999996E-11</v>
      </c>
      <c r="AT28" cm="1">
        <f t="array" ref="AT28">IFERROR(_xlfn.XLOOKUP(Tool_Austria!$G28&amp;$E$2,'Waste management'!$A:$A&amp;'Waste management'!$B:$B,'Waste management'!E:E)*$E28,"")</f>
        <v>1.4584800000000002E-4</v>
      </c>
      <c r="AU28" cm="1">
        <f t="array" ref="AU28">IFERROR(_xlfn.XLOOKUP(Tool_Austria!$G28&amp;$E$2,'Waste management'!$A:$A&amp;'Waste management'!$B:$B,'Waste management'!F:F)*$E28,"")</f>
        <v>1.6991999999999999E-5</v>
      </c>
      <c r="AV28" cm="1">
        <f t="array" ref="AV28">IFERROR(_xlfn.XLOOKUP(Tool_Austria!$G28&amp;$E$2,'Waste management'!$A:$A&amp;'Waste management'!$B:$B,'Waste management'!G:G)*$E28,"")</f>
        <v>1.63967136E-9</v>
      </c>
      <c r="AW28" cm="1">
        <f t="array" ref="AW28">IFERROR(_xlfn.XLOOKUP(Tool_Austria!$G28&amp;$E$2,'Waste management'!$A:$A&amp;'Waste management'!$B:$B,'Waste management'!H:H)*$E28,"")</f>
        <v>5.3447061599999997E-11</v>
      </c>
      <c r="AX28" cm="1">
        <f t="array" ref="AX28">IFERROR(_xlfn.XLOOKUP(Tool_Austria!$G28&amp;$E$2,'Waste management'!$A:$A&amp;'Waste management'!$B:$B,'Waste management'!I:I)*$E28,"")</f>
        <v>3.7999351200000005E-11</v>
      </c>
      <c r="AY28" cm="1">
        <f t="array" ref="AY28">IFERROR(_xlfn.XLOOKUP(Tool_Austria!$G28&amp;$E$2,'Waste management'!$A:$A&amp;'Waste management'!$B:$B,'Waste management'!J:J)*$E28,"")</f>
        <v>3.1293600000000004E-4</v>
      </c>
      <c r="AZ28" cm="1">
        <f t="array" ref="AZ28">IFERROR(_xlfn.XLOOKUP(Tool_Austria!$G28&amp;$E$2,'Waste management'!$A:$A&amp;'Waste management'!$B:$B,'Waste management'!K:K)*$E28,"")</f>
        <v>7.6172587200000009E-7</v>
      </c>
      <c r="BA28" cm="1">
        <f t="array" ref="BA28">IFERROR(_xlfn.XLOOKUP(Tool_Austria!$G28&amp;$E$2,'Waste management'!$A:$A&amp;'Waste management'!$B:$B,'Waste management'!L:L)*$E28,"")</f>
        <v>1.370707824E-5</v>
      </c>
      <c r="BB28" cm="1">
        <f t="array" ref="BB28">IFERROR(_xlfn.XLOOKUP(Tool_Austria!$G28&amp;$E$2,'Waste management'!$A:$A&amp;'Waste management'!$B:$B,'Waste management'!M:M)*$E28,"")</f>
        <v>1.3791840000000001E-3</v>
      </c>
      <c r="BC28" cm="1">
        <f t="array" ref="BC28">IFERROR(_xlfn.XLOOKUP(Tool_Austria!$G28&amp;$E$2,'Waste management'!$A:$A&amp;'Waste management'!$B:$B,'Waste management'!N:N)*$E28,"")</f>
        <v>1.185919824</v>
      </c>
      <c r="BD28" cm="1">
        <f t="array" ref="BD28">IFERROR(_xlfn.XLOOKUP(Tool_Austria!$G28&amp;$E$2,'Waste management'!$A:$A&amp;'Waste management'!$B:$B,'Waste management'!O:O)*$E28,"")</f>
        <v>7.5615816000000002E-2</v>
      </c>
      <c r="BE28" cm="1">
        <f t="array" ref="BE28">IFERROR(_xlfn.XLOOKUP(Tool_Austria!$G28&amp;$E$2,'Waste management'!$A:$A&amp;'Waste management'!$B:$B,'Waste management'!P:P)*$E28,"")</f>
        <v>1.632648E-3</v>
      </c>
      <c r="BF28" cm="1">
        <f t="array" ref="BF28">IFERROR(_xlfn.XLOOKUP(Tool_Austria!$G28&amp;$E$2,'Waste management'!$A:$A&amp;'Waste management'!$B:$B,'Waste management'!Q:Q)*$E28,"")</f>
        <v>4.7519544000000004E-2</v>
      </c>
      <c r="BG28" cm="1">
        <f t="array" ref="BG28">IFERROR(_xlfn.XLOOKUP(Tool_Austria!$G28&amp;$E$2,'Waste management'!$A:$A&amp;'Waste management'!$B:$B,'Waste management'!R:R)*$E28,"")</f>
        <v>1.5442896000000001E-8</v>
      </c>
      <c r="BH28">
        <f>IFERROR((L28+AR28+AB28)*_xlfn.XLOOKUP(Tool_Austria!BH$4,Monetization_Factors!$A:$A,Monetization_Factors!$D:$D),"")</f>
        <v>2.2890460477182784E-2</v>
      </c>
      <c r="BI28">
        <f>IFERROR((M28+AS28+AC28)*_xlfn.XLOOKUP(Tool_Austria!BI$4,Monetization_Factors!$A:$A,Monetization_Factors!$D:$D),"")</f>
        <v>1.3059794111476443E-7</v>
      </c>
      <c r="BJ28">
        <f>IFERROR((N28+AT28+AD28)*_xlfn.XLOOKUP(Tool_Austria!BJ$4,Monetization_Factors!$A:$A,Monetization_Factors!$D:$D),"")</f>
        <v>2.4491208616144612E-5</v>
      </c>
      <c r="BK28">
        <f>IFERROR((O28+AU28+AE28)*_xlfn.XLOOKUP(Tool_Austria!BK$4,Monetization_Factors!$A:$A,Monetization_Factors!$D:$D),"")</f>
        <v>1.0649421576508782E-3</v>
      </c>
      <c r="BL28">
        <f>IFERROR((P28+AV28+AF28)*_xlfn.XLOOKUP(Tool_Austria!BL$4,Monetization_Factors!$A:$A,Monetization_Factors!$D:$D),"")</f>
        <v>1.2938095898474732E-2</v>
      </c>
      <c r="BM28">
        <f>IFERROR((Q28+AW28+AG28)*_xlfn.XLOOKUP(Tool_Austria!BM$4,Monetization_Factors!$A:$A,Monetization_Factors!$D:$D),"")</f>
        <v>1.0426400075315236E-3</v>
      </c>
      <c r="BN28">
        <f>IFERROR((R28+AX28+AH28)*_xlfn.XLOOKUP(Tool_Austria!BN$4,Monetization_Factors!$A:$A,Monetization_Factors!$D:$D),"")</f>
        <v>2.3720938826217217E-4</v>
      </c>
      <c r="BO28">
        <f>IFERROR((S28+AY28+AI28)*_xlfn.XLOOKUP(Tool_Austria!BO$4,Monetization_Factors!$A:$A,Monetization_Factors!$D:$D),"")</f>
        <v>8.0112497193116604E-4</v>
      </c>
      <c r="BP28">
        <f>IFERROR((T28+AZ28+AJ28)*_xlfn.XLOOKUP(Tool_Austria!BP$4,Monetization_Factors!$A:$A,Monetization_Factors!$D:$D),"")</f>
        <v>1.4444226058313127E-4</v>
      </c>
      <c r="BQ28">
        <f>IFERROR((U28+BA28+AK28)*_xlfn.XLOOKUP(Tool_Austria!BQ$4,Monetization_Factors!$A:$A,Monetization_Factors!$D:$D),"")</f>
        <v>5.283494214871458E-3</v>
      </c>
      <c r="BR28" t="str">
        <f>IFERROR((V28+BB28+AL28)*_xlfn.XLOOKUP(Tool_Austria!BR$4,Monetization_Factors!$A:$A,Monetization_Factors!$D:$D),"")</f>
        <v/>
      </c>
      <c r="BS28">
        <f>IFERROR((W28+BC28+AM28)*_xlfn.XLOOKUP(Tool_Austria!BS$4,Monetization_Factors!$A:$A,Monetization_Factors!$D:$D),"")</f>
        <v>1.0973914865085157E-4</v>
      </c>
      <c r="BT28">
        <f>IFERROR((X28+BD28+AN28)*_xlfn.XLOOKUP(Tool_Austria!BT$4,Monetization_Factors!$A:$A,Monetization_Factors!$D:$D),"")</f>
        <v>3.4763546244493335E-3</v>
      </c>
      <c r="BU28">
        <f>IFERROR((Y28+BE28+AO28)*_xlfn.XLOOKUP(Tool_Austria!BU$4,Monetization_Factors!$A:$A,Monetization_Factors!$D:$D),"")</f>
        <v>4.9947527005758652E-4</v>
      </c>
      <c r="BV28">
        <f>IFERROR((Z28+BF28+AP28)*_xlfn.XLOOKUP(Tool_Austria!BV$4,Monetization_Factors!$A:$A,Monetization_Factors!$D:$D),"")</f>
        <v>3.5206450227841775E-3</v>
      </c>
      <c r="BW28">
        <f>IFERROR((AA28+BG28+AQ28)*_xlfn.XLOOKUP(Tool_Austria!BW$4,Monetization_Factors!$A:$A,Monetization_Factors!$D:$D),"")</f>
        <v>1.538221443221412E-6</v>
      </c>
      <c r="BX28" s="38" cm="1">
        <f t="array" ref="BX28">IFERROR(_xlfn.IFS(I28&lt;&gt;0,I28*E28,I28="",J28*E28),"")</f>
        <v>0.57445821092307692</v>
      </c>
      <c r="BY28" s="38">
        <f t="shared" si="30"/>
        <v>5.2034783470430279E-2</v>
      </c>
      <c r="BZ28" s="38">
        <f t="shared" si="31"/>
        <v>0.62649299439350714</v>
      </c>
      <c r="CA28" s="38">
        <f t="shared" si="32"/>
        <v>9.6383537599001095E-4</v>
      </c>
      <c r="CB28">
        <f t="shared" si="33"/>
        <v>0.17594394578400002</v>
      </c>
      <c r="CC28">
        <f t="shared" si="33"/>
        <v>3.2624171346479996E-9</v>
      </c>
      <c r="CD28">
        <f t="shared" si="33"/>
        <v>1.6047357372000002E-2</v>
      </c>
      <c r="CE28">
        <f t="shared" si="33"/>
        <v>7.0354808750400005E-4</v>
      </c>
      <c r="CF28">
        <f t="shared" si="33"/>
        <v>1.296046584576E-8</v>
      </c>
      <c r="CG28">
        <f t="shared" si="33"/>
        <v>5.0208752945760004E-9</v>
      </c>
      <c r="CH28">
        <f t="shared" si="33"/>
        <v>2.0633338333920001E-10</v>
      </c>
      <c r="CI28">
        <f t="shared" si="33"/>
        <v>1.8297230638799999E-3</v>
      </c>
      <c r="CJ28">
        <f t="shared" si="33"/>
        <v>5.921241888000001E-5</v>
      </c>
      <c r="CK28">
        <f t="shared" si="33"/>
        <v>1.2915957907200001E-3</v>
      </c>
      <c r="CL28">
        <f t="shared" si="33"/>
        <v>7.2526602786000009E-3</v>
      </c>
      <c r="CM28">
        <f t="shared" si="33"/>
        <v>2.255096457504</v>
      </c>
      <c r="CN28">
        <f t="shared" si="33"/>
        <v>15.61195201344</v>
      </c>
      <c r="CO28">
        <f t="shared" si="33"/>
        <v>7.8596537772E-2</v>
      </c>
      <c r="CP28">
        <f t="shared" si="33"/>
        <v>2.1320699284320002</v>
      </c>
      <c r="CQ28">
        <f t="shared" si="33"/>
        <v>7.363012326191999E-7</v>
      </c>
      <c r="CR28">
        <f t="shared" si="34"/>
        <v>2.7068299351384618E-4</v>
      </c>
      <c r="CS28">
        <f t="shared" si="34"/>
        <v>5.0191032840738459E-12</v>
      </c>
      <c r="CT28">
        <f t="shared" si="34"/>
        <v>2.4688242110769233E-5</v>
      </c>
      <c r="CU28">
        <f t="shared" si="34"/>
        <v>1.0823816730830769E-6</v>
      </c>
      <c r="CV28">
        <f t="shared" si="34"/>
        <v>1.9939178224246155E-11</v>
      </c>
      <c r="CW28">
        <f t="shared" si="34"/>
        <v>7.7244235301169234E-12</v>
      </c>
      <c r="CX28">
        <f t="shared" si="34"/>
        <v>3.1743597436799999E-13</v>
      </c>
      <c r="CY28">
        <f t="shared" si="34"/>
        <v>2.8149585598153847E-6</v>
      </c>
      <c r="CZ28">
        <f t="shared" si="34"/>
        <v>9.1096029046153856E-8</v>
      </c>
      <c r="DA28">
        <f t="shared" si="34"/>
        <v>1.9870704472615384E-6</v>
      </c>
      <c r="DB28">
        <f t="shared" si="34"/>
        <v>1.1157938890153847E-5</v>
      </c>
      <c r="DC28">
        <f t="shared" si="34"/>
        <v>3.4693791653907691E-3</v>
      </c>
      <c r="DD28">
        <f t="shared" si="34"/>
        <v>2.4018387712984614E-2</v>
      </c>
      <c r="DE28">
        <f t="shared" si="34"/>
        <v>1.2091775041846154E-4</v>
      </c>
      <c r="DF28">
        <f t="shared" si="34"/>
        <v>3.280107582203077E-3</v>
      </c>
      <c r="DG28">
        <f t="shared" si="34"/>
        <v>1.1327711271064613E-9</v>
      </c>
      <c r="DH28" s="5">
        <f>IFERROR(((((L28+AB28)*(1/$H28))+AR28)/$F$2)/($B$2*('CAR.CAP_per person'!B$2)/(_xlfn.XLOOKUP($E$2,EU_countries_GDP!$A$2:$A$29,EU_countries_GDP!$E$2:$E$29))),"")</f>
        <v>0.12284621508730811</v>
      </c>
      <c r="DI28" s="5">
        <f>IFERROR(((((M28+AC28)*(1/$H28))+AS28)/$F$2)/($B$2*('CAR.CAP_per person'!C$2)/(_xlfn.XLOOKUP($E$2,EU_countries_GDP!$A$2:$A$29,EU_countries_GDP!$E$2:$E$29))),"")</f>
        <v>2.9595563396970099E-5</v>
      </c>
      <c r="DJ28" s="5">
        <f>IFERROR(((((N28+AD28)*(1/$H28))+AT28)/$F$2)/($B$2*('CAR.CAP_per person'!D$2)/(_xlfn.XLOOKUP($E$2,EU_countries_GDP!$A$2:$A$29,EU_countries_GDP!$E$2:$E$29))),"")</f>
        <v>1.5011474298991102E-4</v>
      </c>
      <c r="DK28" s="5">
        <f>IFERROR(((((O28+AE28)*(1/$H28))+AU28)/$F$2)/($B$2*('CAR.CAP_per person'!E$2)/(_xlfn.XLOOKUP($E$2,EU_countries_GDP!$A$2:$A$29,EU_countries_GDP!$E$2:$E$29))),"")</f>
        <v>8.4032427448689252E-3</v>
      </c>
      <c r="DL28" s="5">
        <f>IFERROR(((((P28+AF28)*(1/$H28))+AV28)/$F$2)/($B$2*('CAR.CAP_per person'!F$2)/(_xlfn.XLOOKUP($E$2,EU_countries_GDP!$A$2:$A$29,EU_countries_GDP!$E$2:$E$29))),"")</f>
        <v>0.10947287407373826</v>
      </c>
      <c r="DM28" s="5">
        <f>IFERROR(((((Q28+AG28)*(1/$H28))+AW28)/$F$2)/($B$2*('CAR.CAP_per person'!G$2)/(_xlfn.XLOOKUP($E$2,EU_countries_GDP!$A$2:$A$29,EU_countries_GDP!$E$2:$E$29))),"")</f>
        <v>2.5708574538209118E-2</v>
      </c>
      <c r="DN28" s="5">
        <f>IFERROR(((((R28+AH28)*(1/$H28))+AX28)/$F$2)/($B$2*('CAR.CAP_per person'!H$2)/(_xlfn.XLOOKUP($E$2,EU_countries_GDP!$A$2:$A$29,EU_countries_GDP!$E$2:$E$29))),"")</f>
        <v>2.0556225105565067E-4</v>
      </c>
      <c r="DO28" s="5">
        <f>IFERROR(((((S28+AI28)*(1/$H28))+AY28)/$F$2)/($B$2*('CAR.CAP_per person'!I$2)/(_xlfn.XLOOKUP($E$2,EU_countries_GDP!$A$2:$A$29,EU_countries_GDP!$E$2:$E$29))),"")</f>
        <v>7.5705020508084944E-3</v>
      </c>
      <c r="DP28" s="5">
        <f>IFERROR(((((T28+AJ28)*(1/$H28))+AZ28)/$F$2)/($B$2*('CAR.CAP_per person'!J$2)/(_xlfn.XLOOKUP($E$2,EU_countries_GDP!$A$2:$A$29,EU_countries_GDP!$E$2:$E$29))),"")</f>
        <v>5.006128088887906E-2</v>
      </c>
      <c r="DQ28" s="5">
        <f>IFERROR(((((U28+AK28)*(1/$H28))+BA28)/$F$2)/($B$2*('CAR.CAP_per person'!K$2)/(_xlfn.XLOOKUP($E$2,EU_countries_GDP!$A$2:$A$29,EU_countries_GDP!$E$2:$E$29))),"")</f>
        <v>3.1699746466073889E-2</v>
      </c>
      <c r="DR28" s="5">
        <f>IFERROR(((((V28+AL28)*(1/$H28))+BB28)/$F$2)/($B$2*('CAR.CAP_per person'!L$2)/(_xlfn.XLOOKUP($E$2,EU_countries_GDP!$A$2:$A$29,EU_countries_GDP!$E$2:$E$29))),"")</f>
        <v>4.7964320176066009E-3</v>
      </c>
      <c r="DS28" s="5">
        <f>IFERROR(((((W28+AM28)*(1/$H28))+BC28)/$F$2)/($B$2*('CAR.CAP_per person'!M$2)/(_xlfn.XLOOKUP($E$2,EU_countries_GDP!$A$2:$A$29,EU_countries_GDP!$E$2:$E$29))),"")</f>
        <v>4.1850528138280926E-2</v>
      </c>
      <c r="DT28" s="5">
        <f>IFERROR(((((X28+AN28)*(1/$H28))+BD28)/$F$2)/($B$2*('CAR.CAP_per person'!N$2)/(_xlfn.XLOOKUP($E$2,EU_countries_GDP!$A$2:$A$29,EU_countries_GDP!$E$2:$E$29))),"")</f>
        <v>6.073138562136398</v>
      </c>
      <c r="DU28" s="5">
        <f>IFERROR(((((Y28+AO28)*(1/$H28))+BE28)/$F$2)/($B$2*('CAR.CAP_per person'!O$2)/(_xlfn.XLOOKUP($E$2,EU_countries_GDP!$A$2:$A$29,EU_countries_GDP!$E$2:$E$29))),"")</f>
        <v>2.1058731459602112E-3</v>
      </c>
      <c r="DV28" s="5">
        <f>IFERROR(((((Z28+AP28)*(1/$H28))+BF28)/$F$2)/($B$2*('CAR.CAP_per person'!P$2)/(_xlfn.XLOOKUP($E$2,EU_countries_GDP!$A$2:$A$29,EU_countries_GDP!$E$2:$E$29))),"")</f>
        <v>4.6300906040021163E-2</v>
      </c>
      <c r="DW28" s="5">
        <f>IFERROR(((((AA28+AQ28)*(1/$H28))+BG28)/$F$2)/($B$2*('CAR.CAP_per person'!Q$2)/(_xlfn.XLOOKUP($E$2,EU_countries_GDP!$A$2:$A$29,EU_countries_GDP!$E$2:$E$29))),"")</f>
        <v>1.6312726512309906E-2</v>
      </c>
    </row>
    <row r="29" spans="1:127">
      <c r="A29" t="s">
        <v>201</v>
      </c>
      <c r="B29" t="str">
        <f>_xlfn.XLOOKUP(D29,Table5[Ingredient],Table5[Category],"",FALSE)</f>
        <v>Plant-based protein</v>
      </c>
      <c r="C29" s="33" t="s">
        <v>177</v>
      </c>
      <c r="D29" s="33" t="s">
        <v>202</v>
      </c>
      <c r="E29" s="33">
        <v>0.53759999999999997</v>
      </c>
      <c r="F29" s="33" t="s">
        <v>182</v>
      </c>
      <c r="G29" s="33" t="s">
        <v>180</v>
      </c>
      <c r="H29" s="91">
        <f>Dataset_AT!R26</f>
        <v>5.9733333333333333E-2</v>
      </c>
      <c r="I29" s="33"/>
      <c r="J29" s="37" t="str">
        <f>IFERROR(INDEX('AveragePrices&amp;Codes'!G:AG, MATCH($D29, 'AveragePrices&amp;Codes'!$A:$A, 0), MATCH(Tool_Austria!$E$2, 'AveragePrices&amp;Codes'!$G$1:$AG$1, 0)),"")</f>
        <v/>
      </c>
      <c r="K29" s="37">
        <f>IFERROR(E29/(_xlfn.XLOOKUP(A29,Dataset_AT!$V$2:$V$9,Dataset_AT!$W$2:$W$9)),"")</f>
        <v>7.9058823529411758E-3</v>
      </c>
      <c r="L29">
        <f>IFERROR(IF($F29="Raw",_xlfn.XLOOKUP(_xlfn.XLOOKUP(Tool_Austria!$D29,'AveragePrices&amp;Codes'!$A:$A,'AveragePrices&amp;Codes'!$B:$B),AGRIBALYSE_Raw!$B:$B,AGRIBALYSE_Raw!O:O)*$E29,_xlfn.XLOOKUP(_xlfn.XLOOKUP(Tool_Austria!$D29,'AveragePrices&amp;Codes'!$A:$A,'AveragePrices&amp;Codes'!$B:$B),AGRIBALYSE_Cooked!$C:$C,AGRIBALYSE_Cooked!P:P)*$E29),"")</f>
        <v>2.90352980736</v>
      </c>
      <c r="M29">
        <f>IFERROR(IF($F29="Raw",_xlfn.XLOOKUP(_xlfn.XLOOKUP(Tool_Austria!$D29,'AveragePrices&amp;Codes'!$A:$A,'AveragePrices&amp;Codes'!$B:$B),AGRIBALYSE_Raw!$B:$B,AGRIBALYSE_Raw!P:P)*$E29,_xlfn.XLOOKUP(_xlfn.XLOOKUP(Tool_Austria!$D29,'AveragePrices&amp;Codes'!$A:$A,'AveragePrices&amp;Codes'!$B:$B),AGRIBALYSE_Cooked!$C:$C,AGRIBALYSE_Cooked!Q:Q)*$E29),"")</f>
        <v>2.3222489471999999E-8</v>
      </c>
      <c r="N29">
        <f>IFERROR(IF($F29="Raw",_xlfn.XLOOKUP(_xlfn.XLOOKUP(Tool_Austria!$D29,'AveragePrices&amp;Codes'!$A:$A,'AveragePrices&amp;Codes'!$B:$B),AGRIBALYSE_Raw!$B:$B,AGRIBALYSE_Raw!Q:Q)*$E29,_xlfn.XLOOKUP(_xlfn.XLOOKUP(Tool_Austria!$D29,'AveragePrices&amp;Codes'!$A:$A,'AveragePrices&amp;Codes'!$B:$B),AGRIBALYSE_Cooked!$C:$C,AGRIBALYSE_Cooked!R:R)*$E29),"")</f>
        <v>0.11356990310399999</v>
      </c>
      <c r="O29">
        <f>IFERROR(IF($F29="Raw",_xlfn.XLOOKUP(_xlfn.XLOOKUP(Tool_Austria!$D29,'AveragePrices&amp;Codes'!$A:$A,'AveragePrices&amp;Codes'!$B:$B),AGRIBALYSE_Raw!$B:$B,AGRIBALYSE_Raw!R:R)*$E29,_xlfn.XLOOKUP(_xlfn.XLOOKUP(Tool_Austria!$D29,'AveragePrices&amp;Codes'!$A:$A,'AveragePrices&amp;Codes'!$B:$B),AGRIBALYSE_Cooked!$C:$C,AGRIBALYSE_Cooked!S:S)*$E29),"")</f>
        <v>1.1140292352E-2</v>
      </c>
      <c r="P29">
        <f>IFERROR(IF($F29="Raw",_xlfn.XLOOKUP(_xlfn.XLOOKUP(Tool_Austria!$D29,'AveragePrices&amp;Codes'!$A:$A,'AveragePrices&amp;Codes'!$B:$B),AGRIBALYSE_Raw!$B:$B,AGRIBALYSE_Raw!S:S)*$E29,_xlfn.XLOOKUP(_xlfn.XLOOKUP(Tool_Austria!$D29,'AveragePrices&amp;Codes'!$A:$A,'AveragePrices&amp;Codes'!$B:$B),AGRIBALYSE_Cooked!$C:$C,AGRIBALYSE_Cooked!T:T)*$E29),"")</f>
        <v>8.1642812159999989E-8</v>
      </c>
      <c r="Q29">
        <f>IFERROR(IF($F29="Raw",_xlfn.XLOOKUP(_xlfn.XLOOKUP(Tool_Austria!$D29,'AveragePrices&amp;Codes'!$A:$A,'AveragePrices&amp;Codes'!$B:$B),AGRIBALYSE_Raw!$B:$B,AGRIBALYSE_Raw!T:T)*$E29,_xlfn.XLOOKUP(_xlfn.XLOOKUP(Tool_Austria!$D29,'AveragePrices&amp;Codes'!$A:$A,'AveragePrices&amp;Codes'!$B:$B),AGRIBALYSE_Cooked!$C:$C,AGRIBALYSE_Cooked!U:U)*$E29),"")</f>
        <v>4.8048920908799996E-8</v>
      </c>
      <c r="R29">
        <f>IFERROR(IF($F29="Raw",_xlfn.XLOOKUP(_xlfn.XLOOKUP(Tool_Austria!$D29,'AveragePrices&amp;Codes'!$A:$A,'AveragePrices&amp;Codes'!$B:$B),AGRIBALYSE_Raw!$B:$B,AGRIBALYSE_Raw!U:U)*$E29,_xlfn.XLOOKUP(_xlfn.XLOOKUP(Tool_Austria!$D29,'AveragePrices&amp;Codes'!$A:$A,'AveragePrices&amp;Codes'!$B:$B),AGRIBALYSE_Cooked!$C:$C,AGRIBALYSE_Cooked!V:V)*$E29),"")</f>
        <v>2.0243927961599996E-9</v>
      </c>
      <c r="S29">
        <f>IFERROR(IF($F29="Raw",_xlfn.XLOOKUP(_xlfn.XLOOKUP(Tool_Austria!$D29,'AveragePrices&amp;Codes'!$A:$A,'AveragePrices&amp;Codes'!$B:$B),AGRIBALYSE_Raw!$B:$B,AGRIBALYSE_Raw!V:V)*$E29,_xlfn.XLOOKUP(_xlfn.XLOOKUP(Tool_Austria!$D29,'AveragePrices&amp;Codes'!$A:$A,'AveragePrices&amp;Codes'!$B:$B),AGRIBALYSE_Cooked!$C:$C,AGRIBALYSE_Cooked!W:W)*$E29),"")</f>
        <v>9.9164825087999994E-3</v>
      </c>
      <c r="T29">
        <f>IFERROR(IF($F29="Raw",_xlfn.XLOOKUP(_xlfn.XLOOKUP(Tool_Austria!$D29,'AveragePrices&amp;Codes'!$A:$A,'AveragePrices&amp;Codes'!$B:$B),AGRIBALYSE_Raw!$B:$B,AGRIBALYSE_Raw!W:W)*$E29,_xlfn.XLOOKUP(_xlfn.XLOOKUP(Tool_Austria!$D29,'AveragePrices&amp;Codes'!$A:$A,'AveragePrices&amp;Codes'!$B:$B),AGRIBALYSE_Cooked!$C:$C,AGRIBALYSE_Cooked!X:X)*$E29),"")</f>
        <v>2.1348330931199999E-4</v>
      </c>
      <c r="U29">
        <f>IFERROR(IF($F29="Raw",_xlfn.XLOOKUP(_xlfn.XLOOKUP(Tool_Austria!$D29,'AveragePrices&amp;Codes'!$A:$A,'AveragePrices&amp;Codes'!$B:$B),AGRIBALYSE_Raw!$B:$B,AGRIBALYSE_Raw!X:X)*$E29,_xlfn.XLOOKUP(_xlfn.XLOOKUP(Tool_Austria!$D29,'AveragePrices&amp;Codes'!$A:$A,'AveragePrices&amp;Codes'!$B:$B),AGRIBALYSE_Cooked!$C:$C,AGRIBALYSE_Cooked!Y:Y)*$E29),"")</f>
        <v>1.3713257779199997E-2</v>
      </c>
      <c r="V29">
        <f>IFERROR(IF($F29="Raw",_xlfn.XLOOKUP(_xlfn.XLOOKUP(Tool_Austria!$D29,'AveragePrices&amp;Codes'!$A:$A,'AveragePrices&amp;Codes'!$B:$B),AGRIBALYSE_Raw!$B:$B,AGRIBALYSE_Raw!Y:Y)*$E29,_xlfn.XLOOKUP(_xlfn.XLOOKUP(Tool_Austria!$D29,'AveragePrices&amp;Codes'!$A:$A,'AveragePrices&amp;Codes'!$B:$B),AGRIBALYSE_Cooked!$C:$C,AGRIBALYSE_Cooked!Z:Z)*$E29),"")</f>
        <v>3.22690007808E-2</v>
      </c>
      <c r="W29">
        <f>IFERROR(IF($F29="Raw",_xlfn.XLOOKUP(_xlfn.XLOOKUP(Tool_Austria!$D29,'AveragePrices&amp;Codes'!$A:$A,'AveragePrices&amp;Codes'!$B:$B),AGRIBALYSE_Raw!$B:$B,AGRIBALYSE_Raw!Z:Z)*$E29,_xlfn.XLOOKUP(_xlfn.XLOOKUP(Tool_Austria!$D29,'AveragePrices&amp;Codes'!$A:$A,'AveragePrices&amp;Codes'!$B:$B),AGRIBALYSE_Cooked!$C:$C,AGRIBALYSE_Cooked!AA:AA)*$E29),"")</f>
        <v>127.99718399999999</v>
      </c>
      <c r="X29">
        <f>IFERROR(IF($F29="Raw",_xlfn.XLOOKUP(_xlfn.XLOOKUP(Tool_Austria!$D29,'AveragePrices&amp;Codes'!$A:$A,'AveragePrices&amp;Codes'!$B:$B),AGRIBALYSE_Raw!$B:$B,AGRIBALYSE_Raw!AA:AA)*$E29,_xlfn.XLOOKUP(_xlfn.XLOOKUP(Tool_Austria!$D29,'AveragePrices&amp;Codes'!$A:$A,'AveragePrices&amp;Codes'!$B:$B),AGRIBALYSE_Cooked!$C:$C,AGRIBALYSE_Cooked!AB:AB)*$E29),"")</f>
        <v>23.8766863104</v>
      </c>
      <c r="Y29">
        <f>IFERROR(IF($F29="Raw",_xlfn.XLOOKUP(_xlfn.XLOOKUP(Tool_Austria!$D29,'AveragePrices&amp;Codes'!$A:$A,'AveragePrices&amp;Codes'!$B:$B),AGRIBALYSE_Raw!$B:$B,AGRIBALYSE_Raw!AB:AB)*$E29,_xlfn.XLOOKUP(_xlfn.XLOOKUP(Tool_Austria!$D29,'AveragePrices&amp;Codes'!$A:$A,'AveragePrices&amp;Codes'!$B:$B),AGRIBALYSE_Cooked!$C:$C,AGRIBALYSE_Cooked!AC:AC)*$E29),"")</f>
        <v>0.362063541504</v>
      </c>
      <c r="Z29">
        <f>IFERROR(IF($F29="Raw",_xlfn.XLOOKUP(_xlfn.XLOOKUP(Tool_Austria!$D29,'AveragePrices&amp;Codes'!$A:$A,'AveragePrices&amp;Codes'!$B:$B),AGRIBALYSE_Raw!$B:$B,AGRIBALYSE_Raw!AC:AC)*$E29,_xlfn.XLOOKUP(_xlfn.XLOOKUP(Tool_Austria!$D29,'AveragePrices&amp;Codes'!$A:$A,'AveragePrices&amp;Codes'!$B:$B),AGRIBALYSE_Cooked!$C:$C,AGRIBALYSE_Cooked!AD:AD)*$E29),"")</f>
        <v>20.509672780799999</v>
      </c>
      <c r="AA29">
        <f>IFERROR(IF($F29="Raw",_xlfn.XLOOKUP(_xlfn.XLOOKUP(Tool_Austria!$D29,'AveragePrices&amp;Codes'!$A:$A,'AveragePrices&amp;Codes'!$B:$B),AGRIBALYSE_Raw!$B:$B,AGRIBALYSE_Raw!AD:AD)*$E29,_xlfn.XLOOKUP(_xlfn.XLOOKUP(Tool_Austria!$D29,'AveragePrices&amp;Codes'!$A:$A,'AveragePrices&amp;Codes'!$B:$B),AGRIBALYSE_Cooked!$C:$C,AGRIBALYSE_Cooked!AE:AE)*$E29),"")</f>
        <v>6.7696995071999995E-6</v>
      </c>
      <c r="AB29" cm="1">
        <f t="array" ref="AB29">IFERROR(_xlfn.XLOOKUP(Tool_Austria!$F29&amp;$E$2,'Cooking methods'!$A:$A&amp;'Cooking methods'!$B:$B,'Cooking methods'!C:C)*$E29,"")</f>
        <v>0.14194420172799999</v>
      </c>
      <c r="AC29" cm="1">
        <f t="array" ref="AC29">IFERROR(_xlfn.XLOOKUP(Tool_Austria!$F29&amp;$E$2,'Cooking methods'!$A:$A&amp;'Cooking methods'!$B:$B,'Cooking methods'!D:D)*$E29,"")</f>
        <v>2.6463798914559998E-9</v>
      </c>
      <c r="AD29" cm="1">
        <f t="array" ref="AD29">IFERROR(_xlfn.XLOOKUP(Tool_Austria!$F29&amp;$E$2,'Cooking methods'!$A:$A&amp;'Cooking methods'!$B:$B,'Cooking methods'!E:E)*$E29,"")</f>
        <v>9.6703667199999996E-2</v>
      </c>
      <c r="AE29" cm="1">
        <f t="array" ref="AE29">IFERROR(_xlfn.XLOOKUP(Tool_Austria!$F29&amp;$E$2,'Cooking methods'!$A:$A&amp;'Cooking methods'!$B:$B,'Cooking methods'!F:F)*$E29,"")</f>
        <v>3.1898871782399998E-4</v>
      </c>
      <c r="AF29" cm="1">
        <f t="array" ref="AF29">IFERROR(_xlfn.XLOOKUP(Tool_Austria!$F29&amp;$E$2,'Cooking methods'!$A:$A&amp;'Cooking methods'!$B:$B,'Cooking methods'!G:G)*$E29,"")</f>
        <v>1.8593142579200002E-9</v>
      </c>
      <c r="AG29" cm="1">
        <f t="array" ref="AG29">IFERROR(_xlfn.XLOOKUP(Tool_Austria!$F29&amp;$E$2,'Cooking methods'!$A:$A&amp;'Cooking methods'!$B:$B,'Cooking methods'!H:H)*$E29,"")</f>
        <v>1.118557827072E-9</v>
      </c>
      <c r="AH29" cm="1">
        <f t="array" ref="AH29">IFERROR(_xlfn.XLOOKUP(Tool_Austria!$F29&amp;$E$2,'Cooking methods'!$A:$A&amp;'Cooking methods'!$B:$B,'Cooking methods'!I:I)*$E29,"")</f>
        <v>2.6768100746240003E-10</v>
      </c>
      <c r="AI29" cm="1">
        <f t="array" ref="AI29">IFERROR(_xlfn.XLOOKUP(Tool_Austria!$F29&amp;$E$2,'Cooking methods'!$A:$A&amp;'Cooking methods'!$B:$B,'Cooking methods'!J:J)*$E29,"")</f>
        <v>6.3494101887999997E-4</v>
      </c>
      <c r="AJ29" cm="1">
        <f t="array" ref="AJ29">IFERROR(_xlfn.XLOOKUP(Tool_Austria!$F29&amp;$E$2,'Cooking methods'!$A:$A&amp;'Cooking methods'!$B:$B,'Cooking methods'!K:K)*$E29,"")</f>
        <v>1.3605501862400002E-4</v>
      </c>
      <c r="AK29" cm="1">
        <f t="array" ref="AK29">IFERROR(_xlfn.XLOOKUP(Tool_Austria!$F29&amp;$E$2,'Cooking methods'!$A:$A&amp;'Cooking methods'!$B:$B,'Cooking methods'!L:L)*$E29,"")</f>
        <v>1.2267546368000001E-4</v>
      </c>
      <c r="AL29" cm="1">
        <f t="array" ref="AL29">IFERROR(_xlfn.XLOOKUP(Tool_Austria!$F29&amp;$E$2,'Cooking methods'!$A:$A&amp;'Cooking methods'!$B:$B,'Cooking methods'!M:M)*$E29,"")</f>
        <v>9.0111898239999991E-4</v>
      </c>
      <c r="AM29" cm="1">
        <f t="array" ref="AM29">IFERROR(_xlfn.XLOOKUP(Tool_Austria!$F29&amp;$E$2,'Cooking methods'!$A:$A&amp;'Cooking methods'!$B:$B,'Cooking methods'!N:N)*$E29,"")</f>
        <v>0.46304897228800002</v>
      </c>
      <c r="AN29" cm="1">
        <f t="array" ref="AN29">IFERROR(_xlfn.XLOOKUP(Tool_Austria!$F29&amp;$E$2,'Cooking methods'!$A:$A&amp;'Cooking methods'!$B:$B,'Cooking methods'!O:O)*$E29,"")</f>
        <v>0.37141599487999999</v>
      </c>
      <c r="AO29" cm="1">
        <f t="array" ref="AO29">IFERROR(_xlfn.XLOOKUP(Tool_Austria!$F29&amp;$E$2,'Cooking methods'!$A:$A&amp;'Cooking methods'!$B:$B,'Cooking methods'!P:P)*$E29,"")</f>
        <v>7.2630788607999999E-2</v>
      </c>
      <c r="AP29" cm="1">
        <f t="array" ref="AP29">IFERROR(_xlfn.XLOOKUP(Tool_Austria!$F29&amp;$E$2,'Cooking methods'!$A:$A&amp;'Cooking methods'!$B:$B,'Cooking methods'!Q:Q)*$E29,"")</f>
        <v>3.3909223255039995</v>
      </c>
      <c r="AQ29" cm="1">
        <f t="array" ref="AQ29">IFERROR(_xlfn.XLOOKUP(Tool_Austria!$F29&amp;$E$2,'Cooking methods'!$A:$A&amp;'Cooking methods'!$B:$B,'Cooking methods'!R:R)*$E29,"")</f>
        <v>2.3978053514240003E-7</v>
      </c>
      <c r="AR29" cm="1">
        <f t="array" ref="AR29">IFERROR(_xlfn.XLOOKUP(Tool_Austria!$G29&amp;$E$2,'Waste management'!$A:$A&amp;'Waste management'!$B:$B,'Waste management'!C:C)*$E29,"")</f>
        <v>3.0100223999999998E-2</v>
      </c>
      <c r="AS29" cm="1">
        <f t="array" ref="AS29">IFERROR(_xlfn.XLOOKUP(Tool_Austria!$G29&amp;$E$2,'Waste management'!$A:$A&amp;'Waste management'!$B:$B,'Waste management'!D:D)*$E29,"")</f>
        <v>2.0536373759999999E-10</v>
      </c>
      <c r="AT29" cm="1">
        <f t="array" ref="AT29">IFERROR(_xlfn.XLOOKUP(Tool_Austria!$G29&amp;$E$2,'Waste management'!$A:$A&amp;'Waste management'!$B:$B,'Waste management'!E:E)*$E29,"")</f>
        <v>5.5372799999999997E-4</v>
      </c>
      <c r="AU29" cm="1">
        <f t="array" ref="AU29">IFERROR(_xlfn.XLOOKUP(Tool_Austria!$G29&amp;$E$2,'Waste management'!$A:$A&amp;'Waste management'!$B:$B,'Waste management'!F:F)*$E29,"")</f>
        <v>6.4511999999999995E-5</v>
      </c>
      <c r="AV29" cm="1">
        <f t="array" ref="AV29">IFERROR(_xlfn.XLOOKUP(Tool_Austria!$G29&amp;$E$2,'Waste management'!$A:$A&amp;'Waste management'!$B:$B,'Waste management'!G:G)*$E29,"")</f>
        <v>6.2251929599999996E-9</v>
      </c>
      <c r="AW29" cm="1">
        <f t="array" ref="AW29">IFERROR(_xlfn.XLOOKUP(Tool_Austria!$G29&amp;$E$2,'Waste management'!$A:$A&amp;'Waste management'!$B:$B,'Waste management'!H:H)*$E29,"")</f>
        <v>2.0291765759999997E-10</v>
      </c>
      <c r="AX29" cm="1">
        <f t="array" ref="AX29">IFERROR(_xlfn.XLOOKUP(Tool_Austria!$G29&amp;$E$2,'Waste management'!$A:$A&amp;'Waste management'!$B:$B,'Waste management'!I:I)*$E29,"")</f>
        <v>1.442687232E-10</v>
      </c>
      <c r="AY29" cm="1">
        <f t="array" ref="AY29">IFERROR(_xlfn.XLOOKUP(Tool_Austria!$G29&amp;$E$2,'Waste management'!$A:$A&amp;'Waste management'!$B:$B,'Waste management'!J:J)*$E29,"")</f>
        <v>1.188096E-3</v>
      </c>
      <c r="AZ29" cm="1">
        <f t="array" ref="AZ29">IFERROR(_xlfn.XLOOKUP(Tool_Austria!$G29&amp;$E$2,'Waste management'!$A:$A&amp;'Waste management'!$B:$B,'Waste management'!K:K)*$E29,"")</f>
        <v>2.891976192E-6</v>
      </c>
      <c r="BA29" cm="1">
        <f t="array" ref="BA29">IFERROR(_xlfn.XLOOKUP(Tool_Austria!$G29&amp;$E$2,'Waste management'!$A:$A&amp;'Waste management'!$B:$B,'Waste management'!L:L)*$E29,"")</f>
        <v>5.2040432639999994E-5</v>
      </c>
      <c r="BB29" cm="1">
        <f t="array" ref="BB29">IFERROR(_xlfn.XLOOKUP(Tool_Austria!$G29&amp;$E$2,'Waste management'!$A:$A&amp;'Waste management'!$B:$B,'Waste management'!M:M)*$E29,"")</f>
        <v>5.2362240000000003E-3</v>
      </c>
      <c r="BC29" cm="1">
        <f t="array" ref="BC29">IFERROR(_xlfn.XLOOKUP(Tool_Austria!$G29&amp;$E$2,'Waste management'!$A:$A&amp;'Waste management'!$B:$B,'Waste management'!N:N)*$E29,"")</f>
        <v>4.5024752640000001</v>
      </c>
      <c r="BD29" cm="1">
        <f t="array" ref="BD29">IFERROR(_xlfn.XLOOKUP(Tool_Austria!$G29&amp;$E$2,'Waste management'!$A:$A&amp;'Waste management'!$B:$B,'Waste management'!O:O)*$E29,"")</f>
        <v>0.28708377599999996</v>
      </c>
      <c r="BE29" cm="1">
        <f t="array" ref="BE29">IFERROR(_xlfn.XLOOKUP(Tool_Austria!$G29&amp;$E$2,'Waste management'!$A:$A&amp;'Waste management'!$B:$B,'Waste management'!P:P)*$E29,"")</f>
        <v>6.198528E-3</v>
      </c>
      <c r="BF29" cm="1">
        <f t="array" ref="BF29">IFERROR(_xlfn.XLOOKUP(Tool_Austria!$G29&amp;$E$2,'Waste management'!$A:$A&amp;'Waste management'!$B:$B,'Waste management'!Q:Q)*$E29,"")</f>
        <v>0.18041318399999998</v>
      </c>
      <c r="BG29" cm="1">
        <f t="array" ref="BG29">IFERROR(_xlfn.XLOOKUP(Tool_Austria!$G29&amp;$E$2,'Waste management'!$A:$A&amp;'Waste management'!$B:$B,'Waste management'!R:R)*$E29,"")</f>
        <v>5.8630655999999994E-8</v>
      </c>
      <c r="BH29">
        <f>IFERROR((L29+AR29+AB29)*_xlfn.XLOOKUP(Tool_Austria!BH$4,Monetization_Factors!$A:$A,Monetization_Factors!$D:$D),"")</f>
        <v>0.40013488451356971</v>
      </c>
      <c r="BI29">
        <f>IFERROR((M29+AS29+AC29)*_xlfn.XLOOKUP(Tool_Austria!BI$4,Monetization_Factors!$A:$A,Monetization_Factors!$D:$D),"")</f>
        <v>1.0437785907202094E-6</v>
      </c>
      <c r="BJ29">
        <f>IFERROR((N29+AT29+AD29)*_xlfn.XLOOKUP(Tool_Austria!BJ$4,Monetization_Factors!$A:$A,Monetization_Factors!$D:$D),"")</f>
        <v>3.2176109904243332E-4</v>
      </c>
      <c r="BK29">
        <f>IFERROR((O29+AU29+AE29)*_xlfn.XLOOKUP(Tool_Austria!BK$4,Monetization_Factors!$A:$A,Monetization_Factors!$D:$D),"")</f>
        <v>1.7443261198589827E-2</v>
      </c>
      <c r="BL29">
        <f>IFERROR((P29+AV29+AF29)*_xlfn.XLOOKUP(Tool_Austria!BL$4,Monetization_Factors!$A:$A,Monetization_Factors!$D:$D),"")</f>
        <v>8.9572448756105941E-2</v>
      </c>
      <c r="BM29">
        <f>IFERROR((Q29+AW29+AG29)*_xlfn.XLOOKUP(Tool_Austria!BM$4,Monetization_Factors!$A:$A,Monetization_Factors!$D:$D),"")</f>
        <v>1.0252306111472724E-2</v>
      </c>
      <c r="BN29">
        <f>IFERROR((R29+AX29+AH29)*_xlfn.XLOOKUP(Tool_Austria!BN$4,Monetization_Factors!$A:$A,Monetization_Factors!$D:$D),"")</f>
        <v>2.8009200984921772E-3</v>
      </c>
      <c r="BO29">
        <f>IFERROR((S29+AY29+AI29)*_xlfn.XLOOKUP(Tool_Austria!BO$4,Monetization_Factors!$A:$A,Monetization_Factors!$D:$D),"")</f>
        <v>5.1400249785094349E-3</v>
      </c>
      <c r="BP29">
        <f>IFERROR((T29+AZ29+AJ29)*_xlfn.XLOOKUP(Tool_Austria!BP$4,Monetization_Factors!$A:$A,Monetization_Factors!$D:$D),"")</f>
        <v>8.5971542438444582E-4</v>
      </c>
      <c r="BQ29">
        <f>IFERROR((U29+BA29+AK29)*_xlfn.XLOOKUP(Tool_Austria!BQ$4,Monetization_Factors!$A:$A,Monetization_Factors!$D:$D),"")</f>
        <v>5.6811139443240961E-2</v>
      </c>
      <c r="BR29" t="str">
        <f>IFERROR((V29+BB29+AL29)*_xlfn.XLOOKUP(Tool_Austria!BR$4,Monetization_Factors!$A:$A,Monetization_Factors!$D:$D),"")</f>
        <v/>
      </c>
      <c r="BS29">
        <f>IFERROR((W29+BC29+AM29)*_xlfn.XLOOKUP(Tool_Austria!BS$4,Monetization_Factors!$A:$A,Monetization_Factors!$D:$D),"")</f>
        <v>6.4703282893325787E-3</v>
      </c>
      <c r="BT29">
        <f>IFERROR((X29+BD29+AN29)*_xlfn.XLOOKUP(Tool_Austria!BT$4,Monetization_Factors!$A:$A,Monetization_Factors!$D:$D),"")</f>
        <v>5.4633147425738752E-3</v>
      </c>
      <c r="BU29">
        <f>IFERROR((Y29+BE29+AO29)*_xlfn.XLOOKUP(Tool_Austria!BU$4,Monetization_Factors!$A:$A,Monetization_Factors!$D:$D),"")</f>
        <v>2.8018419845766279E-3</v>
      </c>
      <c r="BV29">
        <f>IFERROR((Z29+BF29+AP29)*_xlfn.XLOOKUP(Tool_Austria!BV$4,Monetization_Factors!$A:$A,Monetization_Factors!$D:$D),"")</f>
        <v>3.9764494048857957E-2</v>
      </c>
      <c r="BW29">
        <f>IFERROR((AA29+BG29+AQ29)*_xlfn.XLOOKUP(Tool_Austria!BW$4,Monetization_Factors!$A:$A,Monetization_Factors!$D:$D),"")</f>
        <v>1.4766129618685416E-5</v>
      </c>
      <c r="BX29" s="38" t="str" cm="1">
        <f t="array" ref="BX29">IFERROR(_xlfn.IFS(I29&lt;&gt;0,I29*E29,I29="",J29*E29),"")</f>
        <v/>
      </c>
      <c r="BY29" s="38">
        <f t="shared" si="30"/>
        <v>0.63785225059695827</v>
      </c>
      <c r="BZ29" s="38">
        <f t="shared" si="31"/>
        <v>0.63785225059695827</v>
      </c>
      <c r="CA29" s="38">
        <f t="shared" si="32"/>
        <v>9.8131115476455112E-4</v>
      </c>
      <c r="CB29">
        <f t="shared" si="33"/>
        <v>3.075574233088</v>
      </c>
      <c r="CC29">
        <f t="shared" si="33"/>
        <v>2.6074233101056001E-8</v>
      </c>
      <c r="CD29">
        <f t="shared" si="33"/>
        <v>0.21082729830399999</v>
      </c>
      <c r="CE29">
        <f t="shared" si="33"/>
        <v>1.1523793069823998E-2</v>
      </c>
      <c r="CF29">
        <f t="shared" si="33"/>
        <v>8.9727319377919988E-8</v>
      </c>
      <c r="CG29">
        <f t="shared" si="33"/>
        <v>4.9370396393471995E-8</v>
      </c>
      <c r="CH29">
        <f t="shared" si="33"/>
        <v>2.4363425268223995E-9</v>
      </c>
      <c r="CI29">
        <f t="shared" si="33"/>
        <v>1.1739519527679999E-2</v>
      </c>
      <c r="CJ29">
        <f t="shared" si="33"/>
        <v>3.52430304128E-4</v>
      </c>
      <c r="CK29">
        <f t="shared" si="33"/>
        <v>1.3887973675519997E-2</v>
      </c>
      <c r="CL29">
        <f t="shared" si="33"/>
        <v>3.8406343763199999E-2</v>
      </c>
      <c r="CM29">
        <f t="shared" si="33"/>
        <v>132.96270823628799</v>
      </c>
      <c r="CN29">
        <f t="shared" si="33"/>
        <v>24.535186081279999</v>
      </c>
      <c r="CO29">
        <f t="shared" si="33"/>
        <v>0.44089285811199996</v>
      </c>
      <c r="CP29">
        <f t="shared" si="33"/>
        <v>24.081008290303998</v>
      </c>
      <c r="CQ29">
        <f t="shared" si="33"/>
        <v>7.0681106983423993E-6</v>
      </c>
      <c r="CR29">
        <f t="shared" si="34"/>
        <v>4.7316526662892306E-3</v>
      </c>
      <c r="CS29">
        <f t="shared" si="34"/>
        <v>4.0114204770855385E-11</v>
      </c>
      <c r="CT29">
        <f t="shared" si="34"/>
        <v>3.2434968969846152E-4</v>
      </c>
      <c r="CU29">
        <f t="shared" si="34"/>
        <v>1.7728912415113844E-5</v>
      </c>
      <c r="CV29">
        <f t="shared" si="34"/>
        <v>1.380420298121846E-10</v>
      </c>
      <c r="CW29">
        <f t="shared" si="34"/>
        <v>7.595445598995691E-11</v>
      </c>
      <c r="CX29">
        <f t="shared" si="34"/>
        <v>3.7482192720344609E-12</v>
      </c>
      <c r="CY29">
        <f t="shared" si="34"/>
        <v>1.8060799273353845E-5</v>
      </c>
      <c r="CZ29">
        <f t="shared" si="34"/>
        <v>5.4220046788923072E-7</v>
      </c>
      <c r="DA29">
        <f t="shared" si="34"/>
        <v>2.1366113346953841E-5</v>
      </c>
      <c r="DB29">
        <f t="shared" si="34"/>
        <v>5.908668271261538E-5</v>
      </c>
      <c r="DC29">
        <f t="shared" si="34"/>
        <v>0.20455801267121229</v>
      </c>
      <c r="DD29">
        <f t="shared" si="34"/>
        <v>3.7746440125046153E-2</v>
      </c>
      <c r="DE29">
        <f t="shared" si="34"/>
        <v>6.7829670478769229E-4</v>
      </c>
      <c r="DF29">
        <f t="shared" si="34"/>
        <v>3.704770506200615E-2</v>
      </c>
      <c r="DG29">
        <f t="shared" si="34"/>
        <v>1.0874016458988306E-8</v>
      </c>
      <c r="DH29" s="5">
        <f>IFERROR(((((L29+AB29)*(1/$H29))+AR29)/$F$2)/($B$2*('CAR.CAP_per person'!B$2)/(_xlfn.XLOOKUP($E$2,EU_countries_GDP!$A$2:$A$29,EU_countries_GDP!$E$2:$E$29))),"")</f>
        <v>1.1470668450032795</v>
      </c>
      <c r="DI29" s="5">
        <f>IFERROR(((((M29+AC29)*(1/$H29))+AS29)/$F$2)/($B$2*('CAR.CAP_per person'!C$2)/(_xlfn.XLOOKUP($E$2,EU_countries_GDP!$A$2:$A$29,EU_countries_GDP!$E$2:$E$29))),"")</f>
        <v>1.2302757856685033E-4</v>
      </c>
      <c r="DJ29" s="5">
        <f>IFERROR(((((N29+AD29)*(1/$H29))+AT29)/$F$2)/($B$2*('CAR.CAP_per person'!D$2)/(_xlfn.XLOOKUP($E$2,EU_countries_GDP!$A$2:$A$29,EU_countries_GDP!$E$2:$E$29))),"")</f>
        <v>1.0233207101644128E-3</v>
      </c>
      <c r="DK29" s="5">
        <f>IFERROR(((((O29+AE29)*(1/$H29))+AU29)/$F$2)/($B$2*('CAR.CAP_per person'!E$2)/(_xlfn.XLOOKUP($E$2,EU_countries_GDP!$A$2:$A$29,EU_countries_GDP!$E$2:$E$29))),"")</f>
        <v>7.2283604719646039E-2</v>
      </c>
      <c r="DL29" s="5">
        <f>IFERROR(((((P29+AF29)*(1/$H29))+AV29)/$F$2)/($B$2*('CAR.CAP_per person'!F$2)/(_xlfn.XLOOKUP($E$2,EU_countries_GDP!$A$2:$A$29,EU_countries_GDP!$E$2:$E$29))),"")</f>
        <v>0.41631338691575509</v>
      </c>
      <c r="DM29" s="5">
        <f>IFERROR(((((Q29+AG29)*(1/$H29))+AW29)/$F$2)/($B$2*('CAR.CAP_per person'!G$2)/(_xlfn.XLOOKUP($E$2,EU_countries_GDP!$A$2:$A$29,EU_countries_GDP!$E$2:$E$29))),"")</f>
        <v>0.13118492339734725</v>
      </c>
      <c r="DN29" s="5">
        <f>IFERROR(((((R29+AH29)*(1/$H29))+AX29)/$F$2)/($B$2*('CAR.CAP_per person'!H$2)/(_xlfn.XLOOKUP($E$2,EU_countries_GDP!$A$2:$A$29,EU_countries_GDP!$E$2:$E$29))),"")</f>
        <v>1.4385250308033518E-3</v>
      </c>
      <c r="DO29" s="5">
        <f>IFERROR(((((S29+AI29)*(1/$H29))+AY29)/$F$2)/($B$2*('CAR.CAP_per person'!I$2)/(_xlfn.XLOOKUP($E$2,EU_countries_GDP!$A$2:$A$29,EU_countries_GDP!$E$2:$E$29))),"")</f>
        <v>2.7162396085195727E-2</v>
      </c>
      <c r="DP29" s="5">
        <f>IFERROR(((((T29+AJ29)*(1/$H29))+AZ29)/$F$2)/($B$2*('CAR.CAP_per person'!J$2)/(_xlfn.XLOOKUP($E$2,EU_countries_GDP!$A$2:$A$29,EU_countries_GDP!$E$2:$E$29))),"")</f>
        <v>0.15436322290498683</v>
      </c>
      <c r="DQ29" s="5">
        <f>IFERROR(((((U29+AK29)*(1/$H29))+BA29)/$F$2)/($B$2*('CAR.CAP_per person'!K$2)/(_xlfn.XLOOKUP($E$2,EU_countries_GDP!$A$2:$A$29,EU_countries_GDP!$E$2:$E$29))),"")</f>
        <v>0.17693826316397332</v>
      </c>
      <c r="DR29" s="5">
        <f>IFERROR(((((V29+AL29)*(1/$H29))+BB29)/$F$2)/($B$2*('CAR.CAP_per person'!L$2)/(_xlfn.XLOOKUP($E$2,EU_countries_GDP!$A$2:$A$29,EU_countries_GDP!$E$2:$E$29))),"")</f>
        <v>1.3996296769028466E-2</v>
      </c>
      <c r="DS29" s="5">
        <f>IFERROR(((((W29+AM29)*(1/$H29))+BC29)/$F$2)/($B$2*('CAR.CAP_per person'!M$2)/(_xlfn.XLOOKUP($E$2,EU_countries_GDP!$A$2:$A$29,EU_countries_GDP!$E$2:$E$29))),"")</f>
        <v>2.5121012617014333</v>
      </c>
      <c r="DT29" s="5">
        <f>IFERROR(((((X29+AN29)*(1/$H29))+BD29)/$F$2)/($B$2*('CAR.CAP_per person'!N$2)/(_xlfn.XLOOKUP($E$2,EU_countries_GDP!$A$2:$A$29,EU_countries_GDP!$E$2:$E$29))),"")</f>
        <v>4.8896829259227568</v>
      </c>
      <c r="DU29" s="5">
        <f>IFERROR(((((Y29+AO29)*(1/$H29))+BE29)/$F$2)/($B$2*('CAR.CAP_per person'!O$2)/(_xlfn.XLOOKUP($E$2,EU_countries_GDP!$A$2:$A$29,EU_countries_GDP!$E$2:$E$29))),"")</f>
        <v>6.1335473845031858E-3</v>
      </c>
      <c r="DV29" s="5">
        <f>IFERROR(((((Z29+AP29)*(1/$H29))+BF29)/$F$2)/($B$2*('CAR.CAP_per person'!P$2)/(_xlfn.XLOOKUP($E$2,EU_countries_GDP!$A$2:$A$29,EU_countries_GDP!$E$2:$E$29))),"")</f>
        <v>0.27363599094258978</v>
      </c>
      <c r="DW29" s="5">
        <f>IFERROR(((((AA29+AQ29)*(1/$H29))+BG29)/$F$2)/($B$2*('CAR.CAP_per person'!Q$2)/(_xlfn.XLOOKUP($E$2,EU_countries_GDP!$A$2:$A$29,EU_countries_GDP!$E$2:$E$29))),"")</f>
        <v>8.1769126136591319E-2</v>
      </c>
    </row>
    <row r="30" spans="1:127">
      <c r="A30" t="s">
        <v>201</v>
      </c>
      <c r="B30" t="str">
        <f>_xlfn.XLOOKUP(D30,Table5[Ingredient],Table5[Category],"",FALSE)</f>
        <v>Vegetables</v>
      </c>
      <c r="C30" s="33" t="s">
        <v>177</v>
      </c>
      <c r="D30" s="33" t="s">
        <v>190</v>
      </c>
      <c r="E30" s="33">
        <v>0.224</v>
      </c>
      <c r="F30" s="33" t="s">
        <v>182</v>
      </c>
      <c r="G30" s="33" t="s">
        <v>180</v>
      </c>
      <c r="H30" s="91">
        <f>Dataset_AT!R27</f>
        <v>5.9733333333333333E-2</v>
      </c>
      <c r="I30" s="33"/>
      <c r="J30" s="37">
        <f>IFERROR(INDEX('AveragePrices&amp;Codes'!G:AG, MATCH($D30, 'AveragePrices&amp;Codes'!$A:$A, 0), MATCH(Tool_Austria!$E$2, 'AveragePrices&amp;Codes'!$G$1:$AG$1, 0)),"")</f>
        <v>0.63338293633975185</v>
      </c>
      <c r="K30" s="37">
        <f>IFERROR(E30/(_xlfn.XLOOKUP(A30,Dataset_AT!$V$2:$V$9,Dataset_AT!$W$2:$W$9)),"")</f>
        <v>3.2941176470588237E-3</v>
      </c>
      <c r="L30">
        <f>IFERROR(IF($F30="Raw",_xlfn.XLOOKUP(_xlfn.XLOOKUP(Tool_Austria!$D30,'AveragePrices&amp;Codes'!$A:$A,'AveragePrices&amp;Codes'!$B:$B),AGRIBALYSE_Raw!$B:$B,AGRIBALYSE_Raw!O:O)*$E30,_xlfn.XLOOKUP(_xlfn.XLOOKUP(Tool_Austria!$D30,'AveragePrices&amp;Codes'!$A:$A,'AveragePrices&amp;Codes'!$B:$B),AGRIBALYSE_Cooked!$C:$C,AGRIBALYSE_Cooked!P:P)*$E30),"")</f>
        <v>9.8616801422222233E-2</v>
      </c>
      <c r="M30">
        <f>IFERROR(IF($F30="Raw",_xlfn.XLOOKUP(_xlfn.XLOOKUP(Tool_Austria!$D30,'AveragePrices&amp;Codes'!$A:$A,'AveragePrices&amp;Codes'!$B:$B),AGRIBALYSE_Raw!$B:$B,AGRIBALYSE_Raw!P:P)*$E30,_xlfn.XLOOKUP(_xlfn.XLOOKUP(Tool_Austria!$D30,'AveragePrices&amp;Codes'!$A:$A,'AveragePrices&amp;Codes'!$B:$B),AGRIBALYSE_Cooked!$C:$C,AGRIBALYSE_Cooked!Q:Q)*$E30),"")</f>
        <v>4.8315448533333331E-9</v>
      </c>
      <c r="N30">
        <f>IFERROR(IF($F30="Raw",_xlfn.XLOOKUP(_xlfn.XLOOKUP(Tool_Austria!$D30,'AveragePrices&amp;Codes'!$A:$A,'AveragePrices&amp;Codes'!$B:$B),AGRIBALYSE_Raw!$B:$B,AGRIBALYSE_Raw!Q:Q)*$E30,_xlfn.XLOOKUP(_xlfn.XLOOKUP(Tool_Austria!$D30,'AveragePrices&amp;Codes'!$A:$A,'AveragePrices&amp;Codes'!$B:$B),AGRIBALYSE_Cooked!$C:$C,AGRIBALYSE_Cooked!R:R)*$E30),"")</f>
        <v>1.5459109368888889E-2</v>
      </c>
      <c r="O30">
        <f>IFERROR(IF($F30="Raw",_xlfn.XLOOKUP(_xlfn.XLOOKUP(Tool_Austria!$D30,'AveragePrices&amp;Codes'!$A:$A,'AveragePrices&amp;Codes'!$B:$B),AGRIBALYSE_Raw!$B:$B,AGRIBALYSE_Raw!R:R)*$E30,_xlfn.XLOOKUP(_xlfn.XLOOKUP(Tool_Austria!$D30,'AveragePrices&amp;Codes'!$A:$A,'AveragePrices&amp;Codes'!$B:$B),AGRIBALYSE_Cooked!$C:$C,AGRIBALYSE_Cooked!S:S)*$E30),"")</f>
        <v>3.6514329600000002E-4</v>
      </c>
      <c r="P30">
        <f>IFERROR(IF($F30="Raw",_xlfn.XLOOKUP(_xlfn.XLOOKUP(Tool_Austria!$D30,'AveragePrices&amp;Codes'!$A:$A,'AveragePrices&amp;Codes'!$B:$B),AGRIBALYSE_Raw!$B:$B,AGRIBALYSE_Raw!S:S)*$E30,_xlfn.XLOOKUP(_xlfn.XLOOKUP(Tool_Austria!$D30,'AveragePrices&amp;Codes'!$A:$A,'AveragePrices&amp;Codes'!$B:$B),AGRIBALYSE_Cooked!$C:$C,AGRIBALYSE_Cooked!T:T)*$E30),"")</f>
        <v>6.310436159999975E-9</v>
      </c>
      <c r="Q30">
        <f>IFERROR(IF($F30="Raw",_xlfn.XLOOKUP(_xlfn.XLOOKUP(Tool_Austria!$D30,'AveragePrices&amp;Codes'!$A:$A,'AveragePrices&amp;Codes'!$B:$B),AGRIBALYSE_Raw!$B:$B,AGRIBALYSE_Raw!T:T)*$E30,_xlfn.XLOOKUP(_xlfn.XLOOKUP(Tool_Austria!$D30,'AveragePrices&amp;Codes'!$A:$A,'AveragePrices&amp;Codes'!$B:$B),AGRIBALYSE_Cooked!$C:$C,AGRIBALYSE_Cooked!U:U)*$E30),"")</f>
        <v>2.4844316124444447E-9</v>
      </c>
      <c r="R30">
        <f>IFERROR(IF($F30="Raw",_xlfn.XLOOKUP(_xlfn.XLOOKUP(Tool_Austria!$D30,'AveragePrices&amp;Codes'!$A:$A,'AveragePrices&amp;Codes'!$B:$B),AGRIBALYSE_Raw!$B:$B,AGRIBALYSE_Raw!U:U)*$E30,_xlfn.XLOOKUP(_xlfn.XLOOKUP(Tool_Austria!$D30,'AveragePrices&amp;Codes'!$A:$A,'AveragePrices&amp;Codes'!$B:$B),AGRIBALYSE_Cooked!$C:$C,AGRIBALYSE_Cooked!V:V)*$E30),"")</f>
        <v>6.447238186666667E-11</v>
      </c>
      <c r="S30">
        <f>IFERROR(IF($F30="Raw",_xlfn.XLOOKUP(_xlfn.XLOOKUP(Tool_Austria!$D30,'AveragePrices&amp;Codes'!$A:$A,'AveragePrices&amp;Codes'!$B:$B),AGRIBALYSE_Raw!$B:$B,AGRIBALYSE_Raw!V:V)*$E30,_xlfn.XLOOKUP(_xlfn.XLOOKUP(Tool_Austria!$D30,'AveragePrices&amp;Codes'!$A:$A,'AveragePrices&amp;Codes'!$B:$B),AGRIBALYSE_Cooked!$C:$C,AGRIBALYSE_Cooked!W:W)*$E30),"")</f>
        <v>5.0873516088888898E-4</v>
      </c>
      <c r="T30">
        <f>IFERROR(IF($F30="Raw",_xlfn.XLOOKUP(_xlfn.XLOOKUP(Tool_Austria!$D30,'AveragePrices&amp;Codes'!$A:$A,'AveragePrices&amp;Codes'!$B:$B),AGRIBALYSE_Raw!$B:$B,AGRIBALYSE_Raw!W:W)*$E30,_xlfn.XLOOKUP(_xlfn.XLOOKUP(Tool_Austria!$D30,'AveragePrices&amp;Codes'!$A:$A,'AveragePrices&amp;Codes'!$B:$B),AGRIBALYSE_Cooked!$C:$C,AGRIBALYSE_Cooked!X:X)*$E30),"")</f>
        <v>1.4273247893333335E-5</v>
      </c>
      <c r="U30">
        <f>IFERROR(IF($F30="Raw",_xlfn.XLOOKUP(_xlfn.XLOOKUP(Tool_Austria!$D30,'AveragePrices&amp;Codes'!$A:$A,'AveragePrices&amp;Codes'!$B:$B),AGRIBALYSE_Raw!$B:$B,AGRIBALYSE_Raw!X:X)*$E30,_xlfn.XLOOKUP(_xlfn.XLOOKUP(Tool_Austria!$D30,'AveragePrices&amp;Codes'!$A:$A,'AveragePrices&amp;Codes'!$B:$B),AGRIBALYSE_Cooked!$C:$C,AGRIBALYSE_Cooked!Y:Y)*$E30),"")</f>
        <v>3.4276893155555554E-4</v>
      </c>
      <c r="V30">
        <f>IFERROR(IF($F30="Raw",_xlfn.XLOOKUP(_xlfn.XLOOKUP(Tool_Austria!$D30,'AveragePrices&amp;Codes'!$A:$A,'AveragePrices&amp;Codes'!$B:$B),AGRIBALYSE_Raw!$B:$B,AGRIBALYSE_Raw!Y:Y)*$E30,_xlfn.XLOOKUP(_xlfn.XLOOKUP(Tool_Austria!$D30,'AveragePrices&amp;Codes'!$A:$A,'AveragePrices&amp;Codes'!$B:$B),AGRIBALYSE_Cooked!$C:$C,AGRIBALYSE_Cooked!Z:Z)*$E30),"")</f>
        <v>1.5519256853333333E-3</v>
      </c>
      <c r="W30">
        <f>IFERROR(IF($F30="Raw",_xlfn.XLOOKUP(_xlfn.XLOOKUP(Tool_Austria!$D30,'AveragePrices&amp;Codes'!$A:$A,'AveragePrices&amp;Codes'!$B:$B),AGRIBALYSE_Raw!$B:$B,AGRIBALYSE_Raw!Z:Z)*$E30,_xlfn.XLOOKUP(_xlfn.XLOOKUP(Tool_Austria!$D30,'AveragePrices&amp;Codes'!$A:$A,'AveragePrices&amp;Codes'!$B:$B),AGRIBALYSE_Cooked!$C:$C,AGRIBALYSE_Cooked!AA:AA)*$E30),"")</f>
        <v>4.541208224</v>
      </c>
      <c r="X30">
        <f>IFERROR(IF($F30="Raw",_xlfn.XLOOKUP(_xlfn.XLOOKUP(Tool_Austria!$D30,'AveragePrices&amp;Codes'!$A:$A,'AveragePrices&amp;Codes'!$B:$B),AGRIBALYSE_Raw!$B:$B,AGRIBALYSE_Raw!AA:AA)*$E30,_xlfn.XLOOKUP(_xlfn.XLOOKUP(Tool_Austria!$D30,'AveragePrices&amp;Codes'!$A:$A,'AveragePrices&amp;Codes'!$B:$B),AGRIBALYSE_Cooked!$C:$C,AGRIBALYSE_Cooked!AB:AB)*$E30),"")</f>
        <v>2.3740375431111111</v>
      </c>
      <c r="Y30">
        <f>IFERROR(IF($F30="Raw",_xlfn.XLOOKUP(_xlfn.XLOOKUP(Tool_Austria!$D30,'AveragePrices&amp;Codes'!$A:$A,'AveragePrices&amp;Codes'!$B:$B),AGRIBALYSE_Raw!$B:$B,AGRIBALYSE_Raw!AB:AB)*$E30,_xlfn.XLOOKUP(_xlfn.XLOOKUP(Tool_Austria!$D30,'AveragePrices&amp;Codes'!$A:$A,'AveragePrices&amp;Codes'!$B:$B),AGRIBALYSE_Cooked!$C:$C,AGRIBALYSE_Cooked!AC:AC)*$E30),"")</f>
        <v>9.0106202666666663E-2</v>
      </c>
      <c r="Z30">
        <f>IFERROR(IF($F30="Raw",_xlfn.XLOOKUP(_xlfn.XLOOKUP(Tool_Austria!$D30,'AveragePrices&amp;Codes'!$A:$A,'AveragePrices&amp;Codes'!$B:$B),AGRIBALYSE_Raw!$B:$B,AGRIBALYSE_Raw!AC:AC)*$E30,_xlfn.XLOOKUP(_xlfn.XLOOKUP(Tool_Austria!$D30,'AveragePrices&amp;Codes'!$A:$A,'AveragePrices&amp;Codes'!$B:$B),AGRIBALYSE_Cooked!$C:$C,AGRIBALYSE_Cooked!AD:AD)*$E30),"")</f>
        <v>1.3753175146666667</v>
      </c>
      <c r="AA30">
        <f>IFERROR(IF($F30="Raw",_xlfn.XLOOKUP(_xlfn.XLOOKUP(Tool_Austria!$D30,'AveragePrices&amp;Codes'!$A:$A,'AveragePrices&amp;Codes'!$B:$B),AGRIBALYSE_Raw!$B:$B,AGRIBALYSE_Raw!AD:AD)*$E30,_xlfn.XLOOKUP(_xlfn.XLOOKUP(Tool_Austria!$D30,'AveragePrices&amp;Codes'!$A:$A,'AveragePrices&amp;Codes'!$B:$B),AGRIBALYSE_Cooked!$C:$C,AGRIBALYSE_Cooked!AE:AE)*$E30),"")</f>
        <v>5.6176581688888892E-7</v>
      </c>
      <c r="AB30" cm="1">
        <f t="array" ref="AB30">IFERROR(_xlfn.XLOOKUP(Tool_Austria!$F30&amp;$E$2,'Cooking methods'!$A:$A&amp;'Cooking methods'!$B:$B,'Cooking methods'!C:C)*$E30,"")</f>
        <v>5.9143417386666668E-2</v>
      </c>
      <c r="AC30" cm="1">
        <f t="array" ref="AC30">IFERROR(_xlfn.XLOOKUP(Tool_Austria!$F30&amp;$E$2,'Cooking methods'!$A:$A&amp;'Cooking methods'!$B:$B,'Cooking methods'!D:D)*$E30,"")</f>
        <v>1.1026582881066667E-9</v>
      </c>
      <c r="AD30" cm="1">
        <f t="array" ref="AD30">IFERROR(_xlfn.XLOOKUP(Tool_Austria!$F30&amp;$E$2,'Cooking methods'!$A:$A&amp;'Cooking methods'!$B:$B,'Cooking methods'!E:E)*$E30,"")</f>
        <v>4.0293194666666671E-2</v>
      </c>
      <c r="AE30" cm="1">
        <f t="array" ref="AE30">IFERROR(_xlfn.XLOOKUP(Tool_Austria!$F30&amp;$E$2,'Cooking methods'!$A:$A&amp;'Cooking methods'!$B:$B,'Cooking methods'!F:F)*$E30,"")</f>
        <v>1.3291196576000001E-4</v>
      </c>
      <c r="AF30" cm="1">
        <f t="array" ref="AF30">IFERROR(_xlfn.XLOOKUP(Tool_Austria!$F30&amp;$E$2,'Cooking methods'!$A:$A&amp;'Cooking methods'!$B:$B,'Cooking methods'!G:G)*$E30,"")</f>
        <v>7.7471427413333343E-10</v>
      </c>
      <c r="AG30" cm="1">
        <f t="array" ref="AG30">IFERROR(_xlfn.XLOOKUP(Tool_Austria!$F30&amp;$E$2,'Cooking methods'!$A:$A&amp;'Cooking methods'!$B:$B,'Cooking methods'!H:H)*$E30,"")</f>
        <v>4.6606576128000002E-10</v>
      </c>
      <c r="AH30" cm="1">
        <f t="array" ref="AH30">IFERROR(_xlfn.XLOOKUP(Tool_Austria!$F30&amp;$E$2,'Cooking methods'!$A:$A&amp;'Cooking methods'!$B:$B,'Cooking methods'!I:I)*$E30,"")</f>
        <v>1.1153375310933335E-10</v>
      </c>
      <c r="AI30" cm="1">
        <f t="array" ref="AI30">IFERROR(_xlfn.XLOOKUP(Tool_Austria!$F30&amp;$E$2,'Cooking methods'!$A:$A&amp;'Cooking methods'!$B:$B,'Cooking methods'!J:J)*$E30,"")</f>
        <v>2.6455875786666669E-4</v>
      </c>
      <c r="AJ30" cm="1">
        <f t="array" ref="AJ30">IFERROR(_xlfn.XLOOKUP(Tool_Austria!$F30&amp;$E$2,'Cooking methods'!$A:$A&amp;'Cooking methods'!$B:$B,'Cooking methods'!K:K)*$E30,"")</f>
        <v>5.6689591093333343E-5</v>
      </c>
      <c r="AK30" cm="1">
        <f t="array" ref="AK30">IFERROR(_xlfn.XLOOKUP(Tool_Austria!$F30&amp;$E$2,'Cooking methods'!$A:$A&amp;'Cooking methods'!$B:$B,'Cooking methods'!L:L)*$E30,"")</f>
        <v>5.1114776533333341E-5</v>
      </c>
      <c r="AL30" cm="1">
        <f t="array" ref="AL30">IFERROR(_xlfn.XLOOKUP(Tool_Austria!$F30&amp;$E$2,'Cooking methods'!$A:$A&amp;'Cooking methods'!$B:$B,'Cooking methods'!M:M)*$E30,"")</f>
        <v>3.7546624266666668E-4</v>
      </c>
      <c r="AM30" cm="1">
        <f t="array" ref="AM30">IFERROR(_xlfn.XLOOKUP(Tool_Austria!$F30&amp;$E$2,'Cooking methods'!$A:$A&amp;'Cooking methods'!$B:$B,'Cooking methods'!N:N)*$E30,"")</f>
        <v>0.19293707178666669</v>
      </c>
      <c r="AN30" cm="1">
        <f t="array" ref="AN30">IFERROR(_xlfn.XLOOKUP(Tool_Austria!$F30&amp;$E$2,'Cooking methods'!$A:$A&amp;'Cooking methods'!$B:$B,'Cooking methods'!O:O)*$E30,"")</f>
        <v>0.15475666453333334</v>
      </c>
      <c r="AO30" cm="1">
        <f t="array" ref="AO30">IFERROR(_xlfn.XLOOKUP(Tool_Austria!$F30&amp;$E$2,'Cooking methods'!$A:$A&amp;'Cooking methods'!$B:$B,'Cooking methods'!P:P)*$E30,"")</f>
        <v>3.0262828586666672E-2</v>
      </c>
      <c r="AP30" cm="1">
        <f t="array" ref="AP30">IFERROR(_xlfn.XLOOKUP(Tool_Austria!$F30&amp;$E$2,'Cooking methods'!$A:$A&amp;'Cooking methods'!$B:$B,'Cooking methods'!Q:Q)*$E30,"")</f>
        <v>1.4128843022933333</v>
      </c>
      <c r="AQ30" cm="1">
        <f t="array" ref="AQ30">IFERROR(_xlfn.XLOOKUP(Tool_Austria!$F30&amp;$E$2,'Cooking methods'!$A:$A&amp;'Cooking methods'!$B:$B,'Cooking methods'!R:R)*$E30,"")</f>
        <v>9.9908556309333351E-8</v>
      </c>
      <c r="AR30" cm="1">
        <f t="array" ref="AR30">IFERROR(_xlfn.XLOOKUP(Tool_Austria!$G30&amp;$E$2,'Waste management'!$A:$A&amp;'Waste management'!$B:$B,'Waste management'!C:C)*$E30,"")</f>
        <v>1.2541759999999999E-2</v>
      </c>
      <c r="AS30" cm="1">
        <f t="array" ref="AS30">IFERROR(_xlfn.XLOOKUP(Tool_Austria!$G30&amp;$E$2,'Waste management'!$A:$A&amp;'Waste management'!$B:$B,'Waste management'!D:D)*$E30,"")</f>
        <v>8.5568224000000004E-11</v>
      </c>
      <c r="AT30" cm="1">
        <f t="array" ref="AT30">IFERROR(_xlfn.XLOOKUP(Tool_Austria!$G30&amp;$E$2,'Waste management'!$A:$A&amp;'Waste management'!$B:$B,'Waste management'!E:E)*$E30,"")</f>
        <v>2.3072000000000001E-4</v>
      </c>
      <c r="AU30" cm="1">
        <f t="array" ref="AU30">IFERROR(_xlfn.XLOOKUP(Tool_Austria!$G30&amp;$E$2,'Waste management'!$A:$A&amp;'Waste management'!$B:$B,'Waste management'!F:F)*$E30,"")</f>
        <v>2.688E-5</v>
      </c>
      <c r="AV30" cm="1">
        <f t="array" ref="AV30">IFERROR(_xlfn.XLOOKUP(Tool_Austria!$G30&amp;$E$2,'Waste management'!$A:$A&amp;'Waste management'!$B:$B,'Waste management'!G:G)*$E30,"")</f>
        <v>2.5938304000000001E-9</v>
      </c>
      <c r="AW30" cm="1">
        <f t="array" ref="AW30">IFERROR(_xlfn.XLOOKUP(Tool_Austria!$G30&amp;$E$2,'Waste management'!$A:$A&amp;'Waste management'!$B:$B,'Waste management'!H:H)*$E30,"")</f>
        <v>8.4549024E-11</v>
      </c>
      <c r="AX30" cm="1">
        <f t="array" ref="AX30">IFERROR(_xlfn.XLOOKUP(Tool_Austria!$G30&amp;$E$2,'Waste management'!$A:$A&amp;'Waste management'!$B:$B,'Waste management'!I:I)*$E30,"")</f>
        <v>6.0111968000000011E-11</v>
      </c>
      <c r="AY30" cm="1">
        <f t="array" ref="AY30">IFERROR(_xlfn.XLOOKUP(Tool_Austria!$G30&amp;$E$2,'Waste management'!$A:$A&amp;'Waste management'!$B:$B,'Waste management'!J:J)*$E30,"")</f>
        <v>4.9504000000000009E-4</v>
      </c>
      <c r="AZ30" cm="1">
        <f t="array" ref="AZ30">IFERROR(_xlfn.XLOOKUP(Tool_Austria!$G30&amp;$E$2,'Waste management'!$A:$A&amp;'Waste management'!$B:$B,'Waste management'!K:K)*$E30,"")</f>
        <v>1.2049900800000001E-6</v>
      </c>
      <c r="BA30" cm="1">
        <f t="array" ref="BA30">IFERROR(_xlfn.XLOOKUP(Tool_Austria!$G30&amp;$E$2,'Waste management'!$A:$A&amp;'Waste management'!$B:$B,'Waste management'!L:L)*$E30,"")</f>
        <v>2.1683513599999999E-5</v>
      </c>
      <c r="BB30" cm="1">
        <f t="array" ref="BB30">IFERROR(_xlfn.XLOOKUP(Tool_Austria!$G30&amp;$E$2,'Waste management'!$A:$A&amp;'Waste management'!$B:$B,'Waste management'!M:M)*$E30,"")</f>
        <v>2.18176E-3</v>
      </c>
      <c r="BC30" cm="1">
        <f t="array" ref="BC30">IFERROR(_xlfn.XLOOKUP(Tool_Austria!$G30&amp;$E$2,'Waste management'!$A:$A&amp;'Waste management'!$B:$B,'Waste management'!N:N)*$E30,"")</f>
        <v>1.87603136</v>
      </c>
      <c r="BD30" cm="1">
        <f t="array" ref="BD30">IFERROR(_xlfn.XLOOKUP(Tool_Austria!$G30&amp;$E$2,'Waste management'!$A:$A&amp;'Waste management'!$B:$B,'Waste management'!O:O)*$E30,"")</f>
        <v>0.11961824</v>
      </c>
      <c r="BE30" cm="1">
        <f t="array" ref="BE30">IFERROR(_xlfn.XLOOKUP(Tool_Austria!$G30&amp;$E$2,'Waste management'!$A:$A&amp;'Waste management'!$B:$B,'Waste management'!P:P)*$E30,"")</f>
        <v>2.5827200000000002E-3</v>
      </c>
      <c r="BF30" cm="1">
        <f t="array" ref="BF30">IFERROR(_xlfn.XLOOKUP(Tool_Austria!$G30&amp;$E$2,'Waste management'!$A:$A&amp;'Waste management'!$B:$B,'Waste management'!Q:Q)*$E30,"")</f>
        <v>7.5172160000000002E-2</v>
      </c>
      <c r="BG30" cm="1">
        <f t="array" ref="BG30">IFERROR(_xlfn.XLOOKUP(Tool_Austria!$G30&amp;$E$2,'Waste management'!$A:$A&amp;'Waste management'!$B:$B,'Waste management'!R:R)*$E30,"")</f>
        <v>2.4429440000000001E-8</v>
      </c>
      <c r="BH30">
        <f>IFERROR((L30+AR30+AB30)*_xlfn.XLOOKUP(Tool_Austria!BH$4,Monetization_Factors!$A:$A,Monetization_Factors!$D:$D),"")</f>
        <v>2.2156435663303137E-2</v>
      </c>
      <c r="BI30">
        <f>IFERROR((M30+AS30+AC30)*_xlfn.XLOOKUP(Tool_Austria!BI$4,Monetization_Factors!$A:$A,Monetization_Factors!$D:$D),"")</f>
        <v>2.4097769042428178E-7</v>
      </c>
      <c r="BJ30">
        <f>IFERROR((N30+AT30+AD30)*_xlfn.XLOOKUP(Tool_Austria!BJ$4,Monetization_Factors!$A:$A,Monetization_Factors!$D:$D),"")</f>
        <v>8.5440355619533911E-5</v>
      </c>
      <c r="BK30">
        <f>IFERROR((O30+AU30+AE30)*_xlfn.XLOOKUP(Tool_Austria!BK$4,Monetization_Factors!$A:$A,Monetization_Factors!$D:$D),"")</f>
        <v>7.9458064091822932E-4</v>
      </c>
      <c r="BL30">
        <f>IFERROR((P30+AV30+AF30)*_xlfn.XLOOKUP(Tool_Austria!BL$4,Monetization_Factors!$A:$A,Monetization_Factors!$D:$D),"")</f>
        <v>9.662274776371849E-3</v>
      </c>
      <c r="BM30">
        <f>IFERROR((Q30+AW30+AG30)*_xlfn.XLOOKUP(Tool_Austria!BM$4,Monetization_Factors!$A:$A,Monetization_Factors!$D:$D),"")</f>
        <v>6.3026078389169971E-4</v>
      </c>
      <c r="BN30">
        <f>IFERROR((R30+AX30+AH30)*_xlfn.XLOOKUP(Tool_Austria!BN$4,Monetization_Factors!$A:$A,Monetization_Factors!$D:$D),"")</f>
        <v>2.7145113339456718E-4</v>
      </c>
      <c r="BO30">
        <f>IFERROR((S30+AY30+AI30)*_xlfn.XLOOKUP(Tool_Austria!BO$4,Monetization_Factors!$A:$A,Monetization_Factors!$D:$D),"")</f>
        <v>5.5532664757896374E-4</v>
      </c>
      <c r="BP30">
        <f>IFERROR((T30+AZ30+AJ30)*_xlfn.XLOOKUP(Tool_Austria!BP$4,Monetization_Factors!$A:$A,Monetization_Factors!$D:$D),"")</f>
        <v>1.760455757244407E-4</v>
      </c>
      <c r="BQ30">
        <f>IFERROR((U30+BA30+AK30)*_xlfn.XLOOKUP(Tool_Austria!BQ$4,Monetization_Factors!$A:$A,Monetization_Factors!$D:$D),"")</f>
        <v>1.6999490300750248E-3</v>
      </c>
      <c r="BR30" t="str">
        <f>IFERROR((V30+BB30+AL30)*_xlfn.XLOOKUP(Tool_Austria!BR$4,Monetization_Factors!$A:$A,Monetization_Factors!$D:$D),"")</f>
        <v/>
      </c>
      <c r="BS30">
        <f>IFERROR((W30+BC30+AM30)*_xlfn.XLOOKUP(Tool_Austria!BS$4,Monetization_Factors!$A:$A,Monetization_Factors!$D:$D),"")</f>
        <v>3.2166923779422204E-4</v>
      </c>
      <c r="BT30">
        <f>IFERROR((X30+BD30+AN30)*_xlfn.XLOOKUP(Tool_Austria!BT$4,Monetization_Factors!$A:$A,Monetization_Factors!$D:$D),"")</f>
        <v>5.8972900069715717E-4</v>
      </c>
      <c r="BU30">
        <f>IFERROR((Y30+BE30+AO30)*_xlfn.XLOOKUP(Tool_Austria!BU$4,Monetization_Factors!$A:$A,Monetization_Factors!$D:$D),"")</f>
        <v>7.813494194802771E-4</v>
      </c>
      <c r="BV30">
        <f>IFERROR((Z30+BF30+AP30)*_xlfn.XLOOKUP(Tool_Austria!BV$4,Monetization_Factors!$A:$A,Monetization_Factors!$D:$D),"")</f>
        <v>4.728232974876124E-3</v>
      </c>
      <c r="BW30">
        <f>IFERROR((AA30+BG30+AQ30)*_xlfn.XLOOKUP(Tool_Austria!BW$4,Monetization_Factors!$A:$A,Monetization_Factors!$D:$D),"")</f>
        <v>1.4333530231685821E-6</v>
      </c>
      <c r="BX30" s="38" cm="1">
        <f t="array" ref="BX30">IFERROR(_xlfn.IFS(I30&lt;&gt;0,I30*E30,I30="",J30*E30),"")</f>
        <v>0.1418777777401044</v>
      </c>
      <c r="BY30" s="38">
        <f t="shared" si="30"/>
        <v>4.2454419570438814E-2</v>
      </c>
      <c r="BZ30" s="38">
        <f t="shared" si="31"/>
        <v>0.18433219731054323</v>
      </c>
      <c r="CA30" s="38">
        <f t="shared" si="32"/>
        <v>2.8358799586237419E-4</v>
      </c>
      <c r="CB30">
        <f t="shared" si="33"/>
        <v>0.17030197880888892</v>
      </c>
      <c r="CC30">
        <f t="shared" si="33"/>
        <v>6.0197713654399997E-9</v>
      </c>
      <c r="CD30">
        <f t="shared" si="33"/>
        <v>5.5983024035555558E-2</v>
      </c>
      <c r="CE30">
        <f t="shared" si="33"/>
        <v>5.2493526175999999E-4</v>
      </c>
      <c r="CF30">
        <f t="shared" si="33"/>
        <v>9.6789808341333092E-9</v>
      </c>
      <c r="CG30">
        <f t="shared" si="33"/>
        <v>3.0350463977244446E-9</v>
      </c>
      <c r="CH30">
        <f t="shared" si="33"/>
        <v>2.3611810297600003E-10</v>
      </c>
      <c r="CI30">
        <f t="shared" si="33"/>
        <v>1.2683339187555558E-3</v>
      </c>
      <c r="CJ30">
        <f t="shared" si="33"/>
        <v>7.216782906666668E-5</v>
      </c>
      <c r="CK30">
        <f t="shared" si="33"/>
        <v>4.1556722168888886E-4</v>
      </c>
      <c r="CL30">
        <f t="shared" si="33"/>
        <v>4.1091519279999999E-3</v>
      </c>
      <c r="CM30">
        <f t="shared" si="33"/>
        <v>6.6101766557866668</v>
      </c>
      <c r="CN30">
        <f t="shared" si="33"/>
        <v>2.6484124476444442</v>
      </c>
      <c r="CO30">
        <f t="shared" si="33"/>
        <v>0.12295175125333334</v>
      </c>
      <c r="CP30">
        <f t="shared" si="33"/>
        <v>2.8633739769600002</v>
      </c>
      <c r="CQ30">
        <f t="shared" si="33"/>
        <v>6.8610381319822228E-7</v>
      </c>
      <c r="CR30">
        <f t="shared" si="34"/>
        <v>2.6200304432136756E-4</v>
      </c>
      <c r="CS30">
        <f t="shared" si="34"/>
        <v>9.2611867160615378E-12</v>
      </c>
      <c r="CT30">
        <f t="shared" si="34"/>
        <v>8.6127729285470091E-5</v>
      </c>
      <c r="CU30">
        <f t="shared" si="34"/>
        <v>8.0759271040000001E-7</v>
      </c>
      <c r="CV30">
        <f t="shared" si="34"/>
        <v>1.4890739744820475E-11</v>
      </c>
      <c r="CW30">
        <f t="shared" si="34"/>
        <v>4.6693021503452998E-12</v>
      </c>
      <c r="CX30">
        <f t="shared" si="34"/>
        <v>3.6325861996307695E-13</v>
      </c>
      <c r="CY30">
        <f t="shared" si="34"/>
        <v>1.9512829519316244E-6</v>
      </c>
      <c r="CZ30">
        <f t="shared" si="34"/>
        <v>1.1102742933333335E-7</v>
      </c>
      <c r="DA30">
        <f t="shared" si="34"/>
        <v>6.3933418721367517E-7</v>
      </c>
      <c r="DB30">
        <f t="shared" si="34"/>
        <v>6.3217721969230767E-6</v>
      </c>
      <c r="DC30">
        <f t="shared" si="34"/>
        <v>1.0169502547364102E-2</v>
      </c>
      <c r="DD30">
        <f t="shared" si="34"/>
        <v>4.0744806886837603E-3</v>
      </c>
      <c r="DE30">
        <f t="shared" si="34"/>
        <v>1.8915654038974359E-4</v>
      </c>
      <c r="DF30">
        <f t="shared" si="34"/>
        <v>4.4051907337846153E-3</v>
      </c>
      <c r="DG30">
        <f t="shared" si="34"/>
        <v>1.055544327997265E-9</v>
      </c>
      <c r="DH30" s="5">
        <f>IFERROR(((((L30+AB30)*(1/$H30))+AR30)/$F$2)/($B$2*('CAR.CAP_per person'!B$2)/(_xlfn.XLOOKUP($E$2,EU_countries_GDP!$A$2:$A$29,EU_countries_GDP!$E$2:$E$29))),"")</f>
        <v>5.9666762468593898E-2</v>
      </c>
      <c r="DI30" s="5">
        <f>IFERROR(((((M30+AC30)*(1/$H30))+AS30)/$F$2)/($B$2*('CAR.CAP_per person'!C$2)/(_xlfn.XLOOKUP($E$2,EU_countries_GDP!$A$2:$A$29,EU_countries_GDP!$E$2:$E$29))),"")</f>
        <v>2.823289746864499E-5</v>
      </c>
      <c r="DJ30" s="5">
        <f>IFERROR(((((N30+AD30)*(1/$H30))+AT30)/$F$2)/($B$2*('CAR.CAP_per person'!D$2)/(_xlfn.XLOOKUP($E$2,EU_countries_GDP!$A$2:$A$29,EU_countries_GDP!$E$2:$E$29))),"")</f>
        <v>2.7134943868761037E-4</v>
      </c>
      <c r="DK30" s="5">
        <f>IFERROR(((((O30+AE30)*(1/$H30))+AU30)/$F$2)/($B$2*('CAR.CAP_per person'!E$2)/(_xlfn.XLOOKUP($E$2,EU_countries_GDP!$A$2:$A$29,EU_countries_GDP!$E$2:$E$29))),"")</f>
        <v>3.1507342311549867E-3</v>
      </c>
      <c r="DL30" s="5">
        <f>IFERROR(((((P30+AF30)*(1/$H30))+AV30)/$F$2)/($B$2*('CAR.CAP_per person'!F$2)/(_xlfn.XLOOKUP($E$2,EU_countries_GDP!$A$2:$A$29,EU_countries_GDP!$E$2:$E$29))),"")</f>
        <v>3.593660236513388E-2</v>
      </c>
      <c r="DM30" s="5">
        <f>IFERROR(((((Q30+AG30)*(1/$H30))+AW30)/$F$2)/($B$2*('CAR.CAP_per person'!G$2)/(_xlfn.XLOOKUP($E$2,EU_countries_GDP!$A$2:$A$29,EU_countries_GDP!$E$2:$E$29))),"")</f>
        <v>7.8838239866405261E-3</v>
      </c>
      <c r="DN30" s="5">
        <f>IFERROR(((((R30+AH30)*(1/$H30))+AX30)/$F$2)/($B$2*('CAR.CAP_per person'!H$2)/(_xlfn.XLOOKUP($E$2,EU_countries_GDP!$A$2:$A$29,EU_countries_GDP!$E$2:$E$29))),"")</f>
        <v>1.1229429527439366E-4</v>
      </c>
      <c r="DO30" s="5">
        <f>IFERROR(((((S30+AI30)*(1/$H30))+AY30)/$F$2)/($B$2*('CAR.CAP_per person'!I$2)/(_xlfn.XLOOKUP($E$2,EU_countries_GDP!$A$2:$A$29,EU_countries_GDP!$E$2:$E$29))),"")</f>
        <v>2.0529949742326492E-3</v>
      </c>
      <c r="DP30" s="5">
        <f>IFERROR(((((T30+AJ30)*(1/$H30))+AZ30)/$F$2)/($B$2*('CAR.CAP_per person'!J$2)/(_xlfn.XLOOKUP($E$2,EU_countries_GDP!$A$2:$A$29,EU_countries_GDP!$E$2:$E$29))),"")</f>
        <v>3.1354921459455093E-2</v>
      </c>
      <c r="DQ30" s="5">
        <f>IFERROR(((((U30+AK30)*(1/$H30))+BA30)/$F$2)/($B$2*('CAR.CAP_per person'!K$2)/(_xlfn.XLOOKUP($E$2,EU_countries_GDP!$A$2:$A$29,EU_countries_GDP!$E$2:$E$29))),"")</f>
        <v>5.0525372884280976E-3</v>
      </c>
      <c r="DR30" s="5">
        <f>IFERROR(((((V30+AL30)*(1/$H30))+BB30)/$F$2)/($B$2*('CAR.CAP_per person'!L$2)/(_xlfn.XLOOKUP($E$2,EU_countries_GDP!$A$2:$A$29,EU_countries_GDP!$E$2:$E$29))),"")</f>
        <v>8.6015257473189347E-4</v>
      </c>
      <c r="DS30" s="5">
        <f>IFERROR(((((W30+AM30)*(1/$H30))+BC30)/$F$2)/($B$2*('CAR.CAP_per person'!M$2)/(_xlfn.XLOOKUP($E$2,EU_countries_GDP!$A$2:$A$29,EU_countries_GDP!$E$2:$E$29))),"")</f>
        <v>9.4571894232271789E-2</v>
      </c>
      <c r="DT30" s="5">
        <f>IFERROR(((((X30+AN30)*(1/$H30))+BD30)/$F$2)/($B$2*('CAR.CAP_per person'!N$2)/(_xlfn.XLOOKUP($E$2,EU_countries_GDP!$A$2:$A$29,EU_countries_GDP!$E$2:$E$29))),"")</f>
        <v>0.51101633848949601</v>
      </c>
      <c r="DU30" s="5">
        <f>IFERROR(((((Y30+AO30)*(1/$H30))+BE30)/$F$2)/($B$2*('CAR.CAP_per person'!O$2)/(_xlfn.XLOOKUP($E$2,EU_countries_GDP!$A$2:$A$29,EU_countries_GDP!$E$2:$E$29))),"")</f>
        <v>1.699139450929858E-3</v>
      </c>
      <c r="DV30" s="5">
        <f>IFERROR(((((Z30+AP30)*(1/$H30))+BF30)/$F$2)/($B$2*('CAR.CAP_per person'!P$2)/(_xlfn.XLOOKUP($E$2,EU_countries_GDP!$A$2:$A$29,EU_countries_GDP!$E$2:$E$29))),"")</f>
        <v>3.1958897095539666E-2</v>
      </c>
      <c r="DW30" s="5">
        <f>IFERROR(((((AA30+AQ30)*(1/$H30))+BG30)/$F$2)/($B$2*('CAR.CAP_per person'!Q$2)/(_xlfn.XLOOKUP($E$2,EU_countries_GDP!$A$2:$A$29,EU_countries_GDP!$E$2:$E$29))),"")</f>
        <v>7.7319256096686009E-3</v>
      </c>
    </row>
    <row r="31" spans="1:127">
      <c r="A31" t="s">
        <v>201</v>
      </c>
      <c r="B31" t="str">
        <f>_xlfn.XLOOKUP(D31,Table5[Ingredient],Table5[Category],"",FALSE)</f>
        <v>Vegetables</v>
      </c>
      <c r="C31" s="33" t="s">
        <v>177</v>
      </c>
      <c r="D31" s="33" t="s">
        <v>203</v>
      </c>
      <c r="E31" s="33">
        <v>8.9600000000000013E-2</v>
      </c>
      <c r="F31" s="33" t="s">
        <v>182</v>
      </c>
      <c r="G31" s="33" t="s">
        <v>180</v>
      </c>
      <c r="H31" s="91">
        <f>Dataset_AT!R28</f>
        <v>5.973333333333334E-2</v>
      </c>
      <c r="I31" s="33"/>
      <c r="J31" s="37">
        <f>IFERROR(INDEX('AveragePrices&amp;Codes'!G:AG, MATCH($D31, 'AveragePrices&amp;Codes'!$A:$A, 0), MATCH(Tool_Austria!$E$2, 'AveragePrices&amp;Codes'!$G$1:$AG$1, 0)),"")</f>
        <v>0.63722458418584826</v>
      </c>
      <c r="K31" s="37">
        <f>IFERROR(E31/(_xlfn.XLOOKUP(A31,Dataset_AT!$V$2:$V$9,Dataset_AT!$W$2:$W$9)),"")</f>
        <v>1.3176470588235295E-3</v>
      </c>
      <c r="L31">
        <f>IFERROR(IF($F31="Raw",_xlfn.XLOOKUP(_xlfn.XLOOKUP(Tool_Austria!$D31,'AveragePrices&amp;Codes'!$A:$A,'AveragePrices&amp;Codes'!$B:$B),AGRIBALYSE_Raw!$B:$B,AGRIBALYSE_Raw!O:O)*$E31,_xlfn.XLOOKUP(_xlfn.XLOOKUP(Tool_Austria!$D31,'AveragePrices&amp;Codes'!$A:$A,'AveragePrices&amp;Codes'!$B:$B),AGRIBALYSE_Cooked!$C:$C,AGRIBALYSE_Cooked!P:P)*$E31),"")</f>
        <v>4.1930034346666666E-2</v>
      </c>
      <c r="M31">
        <f>IFERROR(IF($F31="Raw",_xlfn.XLOOKUP(_xlfn.XLOOKUP(Tool_Austria!$D31,'AveragePrices&amp;Codes'!$A:$A,'AveragePrices&amp;Codes'!$B:$B),AGRIBALYSE_Raw!$B:$B,AGRIBALYSE_Raw!P:P)*$E31,_xlfn.XLOOKUP(_xlfn.XLOOKUP(Tool_Austria!$D31,'AveragePrices&amp;Codes'!$A:$A,'AveragePrices&amp;Codes'!$B:$B),AGRIBALYSE_Cooked!$C:$C,AGRIBALYSE_Cooked!Q:Q)*$E31),"")</f>
        <v>1.9711459413333335E-9</v>
      </c>
      <c r="N31">
        <f>IFERROR(IF($F31="Raw",_xlfn.XLOOKUP(_xlfn.XLOOKUP(Tool_Austria!$D31,'AveragePrices&amp;Codes'!$A:$A,'AveragePrices&amp;Codes'!$B:$B),AGRIBALYSE_Raw!$B:$B,AGRIBALYSE_Raw!Q:Q)*$E31,_xlfn.XLOOKUP(_xlfn.XLOOKUP(Tool_Austria!$D31,'AveragePrices&amp;Codes'!$A:$A,'AveragePrices&amp;Codes'!$B:$B),AGRIBALYSE_Cooked!$C:$C,AGRIBALYSE_Cooked!R:R)*$E31),"")</f>
        <v>6.8103105280000013E-3</v>
      </c>
      <c r="O31">
        <f>IFERROR(IF($F31="Raw",_xlfn.XLOOKUP(_xlfn.XLOOKUP(Tool_Austria!$D31,'AveragePrices&amp;Codes'!$A:$A,'AveragePrices&amp;Codes'!$B:$B),AGRIBALYSE_Raw!$B:$B,AGRIBALYSE_Raw!R:R)*$E31,_xlfn.XLOOKUP(_xlfn.XLOOKUP(Tool_Austria!$D31,'AveragePrices&amp;Codes'!$A:$A,'AveragePrices&amp;Codes'!$B:$B),AGRIBALYSE_Cooked!$C:$C,AGRIBALYSE_Cooked!S:S)*$E31),"")</f>
        <v>1.6923641031111111E-4</v>
      </c>
      <c r="P31">
        <f>IFERROR(IF($F31="Raw",_xlfn.XLOOKUP(_xlfn.XLOOKUP(Tool_Austria!$D31,'AveragePrices&amp;Codes'!$A:$A,'AveragePrices&amp;Codes'!$B:$B),AGRIBALYSE_Raw!$B:$B,AGRIBALYSE_Raw!S:S)*$E31,_xlfn.XLOOKUP(_xlfn.XLOOKUP(Tool_Austria!$D31,'AveragePrices&amp;Codes'!$A:$A,'AveragePrices&amp;Codes'!$B:$B),AGRIBALYSE_Cooked!$C:$C,AGRIBALYSE_Cooked!T:T)*$E31),"")</f>
        <v>2.790317425777778E-9</v>
      </c>
      <c r="Q31">
        <f>IFERROR(IF($F31="Raw",_xlfn.XLOOKUP(_xlfn.XLOOKUP(Tool_Austria!$D31,'AveragePrices&amp;Codes'!$A:$A,'AveragePrices&amp;Codes'!$B:$B),AGRIBALYSE_Raw!$B:$B,AGRIBALYSE_Raw!T:T)*$E31,_xlfn.XLOOKUP(_xlfn.XLOOKUP(Tool_Austria!$D31,'AveragePrices&amp;Codes'!$A:$A,'AveragePrices&amp;Codes'!$B:$B),AGRIBALYSE_Cooked!$C:$C,AGRIBALYSE_Cooked!U:U)*$E31),"")</f>
        <v>7.7997170346666677E-10</v>
      </c>
      <c r="R31">
        <f>IFERROR(IF($F31="Raw",_xlfn.XLOOKUP(_xlfn.XLOOKUP(Tool_Austria!$D31,'AveragePrices&amp;Codes'!$A:$A,'AveragePrices&amp;Codes'!$B:$B),AGRIBALYSE_Raw!$B:$B,AGRIBALYSE_Raw!U:U)*$E31,_xlfn.XLOOKUP(_xlfn.XLOOKUP(Tool_Austria!$D31,'AveragePrices&amp;Codes'!$A:$A,'AveragePrices&amp;Codes'!$B:$B),AGRIBALYSE_Cooked!$C:$C,AGRIBALYSE_Cooked!V:V)*$E31),"")</f>
        <v>2.9463753386666672E-11</v>
      </c>
      <c r="S31">
        <f>IFERROR(IF($F31="Raw",_xlfn.XLOOKUP(_xlfn.XLOOKUP(Tool_Austria!$D31,'AveragePrices&amp;Codes'!$A:$A,'AveragePrices&amp;Codes'!$B:$B),AGRIBALYSE_Raw!$B:$B,AGRIBALYSE_Raw!V:V)*$E31,_xlfn.XLOOKUP(_xlfn.XLOOKUP(Tool_Austria!$D31,'AveragePrices&amp;Codes'!$A:$A,'AveragePrices&amp;Codes'!$B:$B),AGRIBALYSE_Cooked!$C:$C,AGRIBALYSE_Cooked!W:W)*$E31),"")</f>
        <v>2.3751626951111116E-4</v>
      </c>
      <c r="T31">
        <f>IFERROR(IF($F31="Raw",_xlfn.XLOOKUP(_xlfn.XLOOKUP(Tool_Austria!$D31,'AveragePrices&amp;Codes'!$A:$A,'AveragePrices&amp;Codes'!$B:$B),AGRIBALYSE_Raw!$B:$B,AGRIBALYSE_Raw!W:W)*$E31,_xlfn.XLOOKUP(_xlfn.XLOOKUP(Tool_Austria!$D31,'AveragePrices&amp;Codes'!$A:$A,'AveragePrices&amp;Codes'!$B:$B),AGRIBALYSE_Cooked!$C:$C,AGRIBALYSE_Cooked!X:X)*$E31),"")</f>
        <v>6.4942472248888889E-6</v>
      </c>
      <c r="U31">
        <f>IFERROR(IF($F31="Raw",_xlfn.XLOOKUP(_xlfn.XLOOKUP(Tool_Austria!$D31,'AveragePrices&amp;Codes'!$A:$A,'AveragePrices&amp;Codes'!$B:$B),AGRIBALYSE_Raw!$B:$B,AGRIBALYSE_Raw!X:X)*$E31,_xlfn.XLOOKUP(_xlfn.XLOOKUP(Tool_Austria!$D31,'AveragePrices&amp;Codes'!$A:$A,'AveragePrices&amp;Codes'!$B:$B),AGRIBALYSE_Cooked!$C:$C,AGRIBALYSE_Cooked!Y:Y)*$E31),"")</f>
        <v>2.2682405262222229E-4</v>
      </c>
      <c r="V31">
        <f>IFERROR(IF($F31="Raw",_xlfn.XLOOKUP(_xlfn.XLOOKUP(Tool_Austria!$D31,'AveragePrices&amp;Codes'!$A:$A,'AveragePrices&amp;Codes'!$B:$B),AGRIBALYSE_Raw!$B:$B,AGRIBALYSE_Raw!Y:Y)*$E31,_xlfn.XLOOKUP(_xlfn.XLOOKUP(Tool_Austria!$D31,'AveragePrices&amp;Codes'!$A:$A,'AveragePrices&amp;Codes'!$B:$B),AGRIBALYSE_Cooked!$C:$C,AGRIBALYSE_Cooked!Z:Z)*$E31),"")</f>
        <v>8.5917252835555566E-4</v>
      </c>
      <c r="W31">
        <f>IFERROR(IF($F31="Raw",_xlfn.XLOOKUP(_xlfn.XLOOKUP(Tool_Austria!$D31,'AveragePrices&amp;Codes'!$A:$A,'AveragePrices&amp;Codes'!$B:$B),AGRIBALYSE_Raw!$B:$B,AGRIBALYSE_Raw!Z:Z)*$E31,_xlfn.XLOOKUP(_xlfn.XLOOKUP(Tool_Austria!$D31,'AveragePrices&amp;Codes'!$A:$A,'AveragePrices&amp;Codes'!$B:$B),AGRIBALYSE_Cooked!$C:$C,AGRIBALYSE_Cooked!AA:AA)*$E31),"")</f>
        <v>0.55449231786666675</v>
      </c>
      <c r="X31">
        <f>IFERROR(IF($F31="Raw",_xlfn.XLOOKUP(_xlfn.XLOOKUP(Tool_Austria!$D31,'AveragePrices&amp;Codes'!$A:$A,'AveragePrices&amp;Codes'!$B:$B),AGRIBALYSE_Raw!$B:$B,AGRIBALYSE_Raw!AA:AA)*$E31,_xlfn.XLOOKUP(_xlfn.XLOOKUP(Tool_Austria!$D31,'AveragePrices&amp;Codes'!$A:$A,'AveragePrices&amp;Codes'!$B:$B),AGRIBALYSE_Cooked!$C:$C,AGRIBALYSE_Cooked!AB:AB)*$E31),"")</f>
        <v>1.7512609706666669</v>
      </c>
      <c r="Y31">
        <f>IFERROR(IF($F31="Raw",_xlfn.XLOOKUP(_xlfn.XLOOKUP(Tool_Austria!$D31,'AveragePrices&amp;Codes'!$A:$A,'AveragePrices&amp;Codes'!$B:$B),AGRIBALYSE_Raw!$B:$B,AGRIBALYSE_Raw!AB:AB)*$E31,_xlfn.XLOOKUP(_xlfn.XLOOKUP(Tool_Austria!$D31,'AveragePrices&amp;Codes'!$A:$A,'AveragePrices&amp;Codes'!$B:$B),AGRIBALYSE_Cooked!$C:$C,AGRIBALYSE_Cooked!AC:AC)*$E31),"")</f>
        <v>7.3268029582222227E-2</v>
      </c>
      <c r="Z31">
        <f>IFERROR(IF($F31="Raw",_xlfn.XLOOKUP(_xlfn.XLOOKUP(Tool_Austria!$D31,'AveragePrices&amp;Codes'!$A:$A,'AveragePrices&amp;Codes'!$B:$B),AGRIBALYSE_Raw!$B:$B,AGRIBALYSE_Raw!AC:AC)*$E31,_xlfn.XLOOKUP(_xlfn.XLOOKUP(Tool_Austria!$D31,'AveragePrices&amp;Codes'!$A:$A,'AveragePrices&amp;Codes'!$B:$B),AGRIBALYSE_Cooked!$C:$C,AGRIBALYSE_Cooked!AD:AD)*$E31),"")</f>
        <v>0.57624317582222229</v>
      </c>
      <c r="AA31">
        <f>IFERROR(IF($F31="Raw",_xlfn.XLOOKUP(_xlfn.XLOOKUP(Tool_Austria!$D31,'AveragePrices&amp;Codes'!$A:$A,'AveragePrices&amp;Codes'!$B:$B),AGRIBALYSE_Raw!$B:$B,AGRIBALYSE_Raw!AD:AD)*$E31,_xlfn.XLOOKUP(_xlfn.XLOOKUP(Tool_Austria!$D31,'AveragePrices&amp;Codes'!$A:$A,'AveragePrices&amp;Codes'!$B:$B),AGRIBALYSE_Cooked!$C:$C,AGRIBALYSE_Cooked!AE:AE)*$E31),"")</f>
        <v>2.4225253546666674E-7</v>
      </c>
      <c r="AB31" cm="1">
        <f t="array" ref="AB31">IFERROR(_xlfn.XLOOKUP(Tool_Austria!$F31&amp;$E$2,'Cooking methods'!$A:$A&amp;'Cooking methods'!$B:$B,'Cooking methods'!C:C)*$E31,"")</f>
        <v>2.3657366954666671E-2</v>
      </c>
      <c r="AC31" cm="1">
        <f t="array" ref="AC31">IFERROR(_xlfn.XLOOKUP(Tool_Austria!$F31&amp;$E$2,'Cooking methods'!$A:$A&amp;'Cooking methods'!$B:$B,'Cooking methods'!D:D)*$E31,"")</f>
        <v>4.4106331524266673E-10</v>
      </c>
      <c r="AD31" cm="1">
        <f t="array" ref="AD31">IFERROR(_xlfn.XLOOKUP(Tool_Austria!$F31&amp;$E$2,'Cooking methods'!$A:$A&amp;'Cooking methods'!$B:$B,'Cooking methods'!E:E)*$E31,"")</f>
        <v>1.6117277866666668E-2</v>
      </c>
      <c r="AE31" cm="1">
        <f t="array" ref="AE31">IFERROR(_xlfn.XLOOKUP(Tool_Austria!$F31&amp;$E$2,'Cooking methods'!$A:$A&amp;'Cooking methods'!$B:$B,'Cooking methods'!F:F)*$E31,"")</f>
        <v>5.3164786304000008E-5</v>
      </c>
      <c r="AF31" cm="1">
        <f t="array" ref="AF31">IFERROR(_xlfn.XLOOKUP(Tool_Austria!$F31&amp;$E$2,'Cooking methods'!$A:$A&amp;'Cooking methods'!$B:$B,'Cooking methods'!G:G)*$E31,"")</f>
        <v>3.0988570965333343E-10</v>
      </c>
      <c r="AG31" cm="1">
        <f t="array" ref="AG31">IFERROR(_xlfn.XLOOKUP(Tool_Austria!$F31&amp;$E$2,'Cooking methods'!$A:$A&amp;'Cooking methods'!$B:$B,'Cooking methods'!H:H)*$E31,"")</f>
        <v>1.8642630451200004E-10</v>
      </c>
      <c r="AH31" cm="1">
        <f t="array" ref="AH31">IFERROR(_xlfn.XLOOKUP(Tool_Austria!$F31&amp;$E$2,'Cooking methods'!$A:$A&amp;'Cooking methods'!$B:$B,'Cooking methods'!I:I)*$E31,"")</f>
        <v>4.4613501243733343E-11</v>
      </c>
      <c r="AI31" cm="1">
        <f t="array" ref="AI31">IFERROR(_xlfn.XLOOKUP(Tool_Austria!$F31&amp;$E$2,'Cooking methods'!$A:$A&amp;'Cooking methods'!$B:$B,'Cooking methods'!J:J)*$E31,"")</f>
        <v>1.0582350314666668E-4</v>
      </c>
      <c r="AJ31" cm="1">
        <f t="array" ref="AJ31">IFERROR(_xlfn.XLOOKUP(Tool_Austria!$F31&amp;$E$2,'Cooking methods'!$A:$A&amp;'Cooking methods'!$B:$B,'Cooking methods'!K:K)*$E31,"")</f>
        <v>2.2675836437333339E-5</v>
      </c>
      <c r="AK31" cm="1">
        <f t="array" ref="AK31">IFERROR(_xlfn.XLOOKUP(Tool_Austria!$F31&amp;$E$2,'Cooking methods'!$A:$A&amp;'Cooking methods'!$B:$B,'Cooking methods'!L:L)*$E31,"")</f>
        <v>2.0445910613333339E-5</v>
      </c>
      <c r="AL31" cm="1">
        <f t="array" ref="AL31">IFERROR(_xlfn.XLOOKUP(Tool_Austria!$F31&amp;$E$2,'Cooking methods'!$A:$A&amp;'Cooking methods'!$B:$B,'Cooking methods'!M:M)*$E31,"")</f>
        <v>1.5018649706666668E-4</v>
      </c>
      <c r="AM31" cm="1">
        <f t="array" ref="AM31">IFERROR(_xlfn.XLOOKUP(Tool_Austria!$F31&amp;$E$2,'Cooking methods'!$A:$A&amp;'Cooking methods'!$B:$B,'Cooking methods'!N:N)*$E31,"")</f>
        <v>7.7174828714666688E-2</v>
      </c>
      <c r="AN31" cm="1">
        <f t="array" ref="AN31">IFERROR(_xlfn.XLOOKUP(Tool_Austria!$F31&amp;$E$2,'Cooking methods'!$A:$A&amp;'Cooking methods'!$B:$B,'Cooking methods'!O:O)*$E31,"")</f>
        <v>6.1902665813333341E-2</v>
      </c>
      <c r="AO31" cm="1">
        <f t="array" ref="AO31">IFERROR(_xlfn.XLOOKUP(Tool_Austria!$F31&amp;$E$2,'Cooking methods'!$A:$A&amp;'Cooking methods'!$B:$B,'Cooking methods'!P:P)*$E31,"")</f>
        <v>1.2105131434666671E-2</v>
      </c>
      <c r="AP31" cm="1">
        <f t="array" ref="AP31">IFERROR(_xlfn.XLOOKUP(Tool_Austria!$F31&amp;$E$2,'Cooking methods'!$A:$A&amp;'Cooking methods'!$B:$B,'Cooking methods'!Q:Q)*$E31,"")</f>
        <v>0.5651537209173334</v>
      </c>
      <c r="AQ31" cm="1">
        <f t="array" ref="AQ31">IFERROR(_xlfn.XLOOKUP(Tool_Austria!$F31&amp;$E$2,'Cooking methods'!$A:$A&amp;'Cooking methods'!$B:$B,'Cooking methods'!R:R)*$E31,"")</f>
        <v>3.9963422523733343E-8</v>
      </c>
      <c r="AR31" cm="1">
        <f t="array" ref="AR31">IFERROR(_xlfn.XLOOKUP(Tool_Austria!$G31&amp;$E$2,'Waste management'!$A:$A&amp;'Waste management'!$B:$B,'Waste management'!C:C)*$E31,"")</f>
        <v>5.0167040000000003E-3</v>
      </c>
      <c r="AS31" cm="1">
        <f t="array" ref="AS31">IFERROR(_xlfn.XLOOKUP(Tool_Austria!$G31&amp;$E$2,'Waste management'!$A:$A&amp;'Waste management'!$B:$B,'Waste management'!D:D)*$E31,"")</f>
        <v>3.42272896E-11</v>
      </c>
      <c r="AT31" cm="1">
        <f t="array" ref="AT31">IFERROR(_xlfn.XLOOKUP(Tool_Austria!$G31&amp;$E$2,'Waste management'!$A:$A&amp;'Waste management'!$B:$B,'Waste management'!E:E)*$E31,"")</f>
        <v>9.2288000000000022E-5</v>
      </c>
      <c r="AU31" cm="1">
        <f t="array" ref="AU31">IFERROR(_xlfn.XLOOKUP(Tool_Austria!$G31&amp;$E$2,'Waste management'!$A:$A&amp;'Waste management'!$B:$B,'Waste management'!F:F)*$E31,"")</f>
        <v>1.0752000000000001E-5</v>
      </c>
      <c r="AV31" cm="1">
        <f t="array" ref="AV31">IFERROR(_xlfn.XLOOKUP(Tool_Austria!$G31&amp;$E$2,'Waste management'!$A:$A&amp;'Waste management'!$B:$B,'Waste management'!G:G)*$E31,"")</f>
        <v>1.0375321600000001E-9</v>
      </c>
      <c r="AW31" cm="1">
        <f t="array" ref="AW31">IFERROR(_xlfn.XLOOKUP(Tool_Austria!$G31&amp;$E$2,'Waste management'!$A:$A&amp;'Waste management'!$B:$B,'Waste management'!H:H)*$E31,"")</f>
        <v>3.38196096E-11</v>
      </c>
      <c r="AX31" cm="1">
        <f t="array" ref="AX31">IFERROR(_xlfn.XLOOKUP(Tool_Austria!$G31&amp;$E$2,'Waste management'!$A:$A&amp;'Waste management'!$B:$B,'Waste management'!I:I)*$E31,"")</f>
        <v>2.4044787200000006E-11</v>
      </c>
      <c r="AY31" cm="1">
        <f t="array" ref="AY31">IFERROR(_xlfn.XLOOKUP(Tool_Austria!$G31&amp;$E$2,'Waste management'!$A:$A&amp;'Waste management'!$B:$B,'Waste management'!J:J)*$E31,"")</f>
        <v>1.9801600000000005E-4</v>
      </c>
      <c r="AZ31" cm="1">
        <f t="array" ref="AZ31">IFERROR(_xlfn.XLOOKUP(Tool_Austria!$G31&amp;$E$2,'Waste management'!$A:$A&amp;'Waste management'!$B:$B,'Waste management'!K:K)*$E31,"")</f>
        <v>4.8199603200000011E-7</v>
      </c>
      <c r="BA31" cm="1">
        <f t="array" ref="BA31">IFERROR(_xlfn.XLOOKUP(Tool_Austria!$G31&amp;$E$2,'Waste management'!$A:$A&amp;'Waste management'!$B:$B,'Waste management'!L:L)*$E31,"")</f>
        <v>8.6734054400000018E-6</v>
      </c>
      <c r="BB31" cm="1">
        <f t="array" ref="BB31">IFERROR(_xlfn.XLOOKUP(Tool_Austria!$G31&amp;$E$2,'Waste management'!$A:$A&amp;'Waste management'!$B:$B,'Waste management'!M:M)*$E31,"")</f>
        <v>8.7270400000000019E-4</v>
      </c>
      <c r="BC31" cm="1">
        <f t="array" ref="BC31">IFERROR(_xlfn.XLOOKUP(Tool_Austria!$G31&amp;$E$2,'Waste management'!$A:$A&amp;'Waste management'!$B:$B,'Waste management'!N:N)*$E31,"")</f>
        <v>0.75041254400000013</v>
      </c>
      <c r="BD31" cm="1">
        <f t="array" ref="BD31">IFERROR(_xlfn.XLOOKUP(Tool_Austria!$G31&amp;$E$2,'Waste management'!$A:$A&amp;'Waste management'!$B:$B,'Waste management'!O:O)*$E31,"")</f>
        <v>4.7847296000000004E-2</v>
      </c>
      <c r="BE31" cm="1">
        <f t="array" ref="BE31">IFERROR(_xlfn.XLOOKUP(Tool_Austria!$G31&amp;$E$2,'Waste management'!$A:$A&amp;'Waste management'!$B:$B,'Waste management'!P:P)*$E31,"")</f>
        <v>1.0330880000000001E-3</v>
      </c>
      <c r="BF31" cm="1">
        <f t="array" ref="BF31">IFERROR(_xlfn.XLOOKUP(Tool_Austria!$G31&amp;$E$2,'Waste management'!$A:$A&amp;'Waste management'!$B:$B,'Waste management'!Q:Q)*$E31,"")</f>
        <v>3.0068864000000004E-2</v>
      </c>
      <c r="BG31" cm="1">
        <f t="array" ref="BG31">IFERROR(_xlfn.XLOOKUP(Tool_Austria!$G31&amp;$E$2,'Waste management'!$A:$A&amp;'Waste management'!$B:$B,'Waste management'!R:R)*$E31,"")</f>
        <v>9.7717760000000011E-9</v>
      </c>
      <c r="BH31">
        <f>IFERROR((L31+AR31+AB31)*_xlfn.XLOOKUP(Tool_Austria!BH$4,Monetization_Factors!$A:$A,Monetization_Factors!$D:$D),"")</f>
        <v>9.1856555491322441E-3</v>
      </c>
      <c r="BI31">
        <f>IFERROR((M31+AS31+AC31)*_xlfn.XLOOKUP(Tool_Austria!BI$4,Monetization_Factors!$A:$A,Monetization_Factors!$D:$D),"")</f>
        <v>9.7933391964290785E-8</v>
      </c>
      <c r="BJ31">
        <f>IFERROR((N31+AT31+AD31)*_xlfn.XLOOKUP(Tool_Austria!BJ$4,Monetization_Factors!$A:$A,Monetization_Factors!$D:$D),"")</f>
        <v>3.513255061443049E-5</v>
      </c>
      <c r="BK31">
        <f>IFERROR((O31+AU31+AE31)*_xlfn.XLOOKUP(Tool_Austria!BK$4,Monetization_Factors!$A:$A,Monetization_Factors!$D:$D),"")</f>
        <v>3.5291783557735016E-4</v>
      </c>
      <c r="BL31">
        <f>IFERROR((P31+AV31+AF31)*_xlfn.XLOOKUP(Tool_Austria!BL$4,Monetization_Factors!$A:$A,Monetization_Factors!$D:$D),"")</f>
        <v>4.1305935058117615E-3</v>
      </c>
      <c r="BM31">
        <f>IFERROR((Q31+AW31+AG31)*_xlfn.XLOOKUP(Tool_Austria!BM$4,Monetization_Factors!$A:$A,Monetization_Factors!$D:$D),"")</f>
        <v>2.077061952628025E-4</v>
      </c>
      <c r="BN31">
        <f>IFERROR((R31+AX31+AH31)*_xlfn.XLOOKUP(Tool_Austria!BN$4,Monetization_Factors!$A:$A,Monetization_Factors!$D:$D),"")</f>
        <v>1.128051561068087E-4</v>
      </c>
      <c r="BO31">
        <f>IFERROR((S31+AY31+AI31)*_xlfn.XLOOKUP(Tool_Austria!BO$4,Monetization_Factors!$A:$A,Monetization_Factors!$D:$D),"")</f>
        <v>2.3702692321950217E-4</v>
      </c>
      <c r="BP31">
        <f>IFERROR((T31+AZ31+AJ31)*_xlfn.XLOOKUP(Tool_Austria!BP$4,Monetization_Factors!$A:$A,Monetization_Factors!$D:$D),"")</f>
        <v>7.2333025791508103E-5</v>
      </c>
      <c r="BQ31">
        <f>IFERROR((U31+BA31+AK31)*_xlfn.XLOOKUP(Tool_Austria!BQ$4,Monetization_Factors!$A:$A,Monetization_Factors!$D:$D),"")</f>
        <v>1.0469802684771718E-3</v>
      </c>
      <c r="BR31" t="str">
        <f>IFERROR((V31+BB31+AL31)*_xlfn.XLOOKUP(Tool_Austria!BR$4,Monetization_Factors!$A:$A,Monetization_Factors!$D:$D),"")</f>
        <v/>
      </c>
      <c r="BS31">
        <f>IFERROR((W31+BC31+AM31)*_xlfn.XLOOKUP(Tool_Austria!BS$4,Monetization_Factors!$A:$A,Monetization_Factors!$D:$D),"")</f>
        <v>6.725576997265045E-5</v>
      </c>
      <c r="BT31">
        <f>IFERROR((X31+BD31+AN31)*_xlfn.XLOOKUP(Tool_Austria!BT$4,Monetization_Factors!$A:$A,Monetization_Factors!$D:$D),"")</f>
        <v>4.1439622384876215E-4</v>
      </c>
      <c r="BU31">
        <f>IFERROR((Y31+BE31+AO31)*_xlfn.XLOOKUP(Tool_Austria!BU$4,Monetization_Factors!$A:$A,Monetization_Factors!$D:$D),"")</f>
        <v>5.4910541590991819E-4</v>
      </c>
      <c r="BV31">
        <f>IFERROR((Z31+BF31+AP31)*_xlfn.XLOOKUP(Tool_Austria!BV$4,Monetization_Factors!$A:$A,Monetization_Factors!$D:$D),"")</f>
        <v>1.9344183063183882E-3</v>
      </c>
      <c r="BW31">
        <f>IFERROR((AA31+BG31+AQ31)*_xlfn.XLOOKUP(Tool_Austria!BW$4,Monetization_Factors!$A:$A,Monetization_Factors!$D:$D),"")</f>
        <v>6.0999734033305639E-7</v>
      </c>
      <c r="BX31" s="38" cm="1">
        <f t="array" ref="BX31">IFERROR(_xlfn.IFS(I31&lt;&gt;0,I31*E31,I31="",J31*E31),"")</f>
        <v>5.7095322743052013E-2</v>
      </c>
      <c r="BY31" s="38">
        <f t="shared" si="30"/>
        <v>1.8347034656775597E-2</v>
      </c>
      <c r="BZ31" s="38">
        <f t="shared" si="31"/>
        <v>7.5442357399827603E-2</v>
      </c>
      <c r="CA31" s="38">
        <f t="shared" si="32"/>
        <v>1.1606516523050401E-4</v>
      </c>
      <c r="CB31">
        <f t="shared" si="33"/>
        <v>7.0604105301333334E-2</v>
      </c>
      <c r="CC31">
        <f t="shared" si="33"/>
        <v>2.4464365461760005E-9</v>
      </c>
      <c r="CD31">
        <f t="shared" si="33"/>
        <v>2.3019876394666669E-2</v>
      </c>
      <c r="CE31">
        <f t="shared" si="33"/>
        <v>2.3315319661511112E-4</v>
      </c>
      <c r="CF31">
        <f t="shared" si="33"/>
        <v>4.1377352954311113E-9</v>
      </c>
      <c r="CG31">
        <f t="shared" si="33"/>
        <v>1.0002176175786668E-9</v>
      </c>
      <c r="CH31">
        <f t="shared" si="33"/>
        <v>9.8122041830400027E-11</v>
      </c>
      <c r="CI31">
        <f t="shared" si="33"/>
        <v>5.4135577265777791E-4</v>
      </c>
      <c r="CJ31">
        <f t="shared" si="33"/>
        <v>2.9652079694222226E-5</v>
      </c>
      <c r="CK31">
        <f t="shared" si="33"/>
        <v>2.5594336867555559E-4</v>
      </c>
      <c r="CL31">
        <f t="shared" si="33"/>
        <v>1.8820630254222225E-3</v>
      </c>
      <c r="CM31">
        <f t="shared" si="33"/>
        <v>1.3820796905813335</v>
      </c>
      <c r="CN31">
        <f t="shared" si="33"/>
        <v>1.8610109324800002</v>
      </c>
      <c r="CO31">
        <f t="shared" si="33"/>
        <v>8.6406249016888897E-2</v>
      </c>
      <c r="CP31">
        <f t="shared" si="33"/>
        <v>1.1714657607395558</v>
      </c>
      <c r="CQ31">
        <f t="shared" si="33"/>
        <v>2.9198773399040009E-7</v>
      </c>
      <c r="CR31">
        <f t="shared" si="34"/>
        <v>1.0862170046358975E-4</v>
      </c>
      <c r="CS31">
        <f t="shared" si="34"/>
        <v>3.7637485325784623E-12</v>
      </c>
      <c r="CT31">
        <f t="shared" si="34"/>
        <v>3.5415194453333337E-5</v>
      </c>
      <c r="CU31">
        <f t="shared" si="34"/>
        <v>3.5869722556170942E-7</v>
      </c>
      <c r="CV31">
        <f t="shared" si="34"/>
        <v>6.3657466083555558E-12</v>
      </c>
      <c r="CW31">
        <f t="shared" si="34"/>
        <v>1.5387963347364105E-12</v>
      </c>
      <c r="CX31">
        <f t="shared" si="34"/>
        <v>1.5095698743138465E-13</v>
      </c>
      <c r="CY31">
        <f t="shared" si="34"/>
        <v>8.3285503485811991E-7</v>
      </c>
      <c r="CZ31">
        <f t="shared" si="34"/>
        <v>4.5618584144957274E-8</v>
      </c>
      <c r="DA31">
        <f t="shared" si="34"/>
        <v>3.9375902873162399E-7</v>
      </c>
      <c r="DB31">
        <f t="shared" si="34"/>
        <v>2.8954815775726498E-6</v>
      </c>
      <c r="DC31">
        <f t="shared" si="34"/>
        <v>2.1262764470482056E-3</v>
      </c>
      <c r="DD31">
        <f t="shared" si="34"/>
        <v>2.8630937422769232E-3</v>
      </c>
      <c r="DE31">
        <f t="shared" si="34"/>
        <v>1.329326907952137E-4</v>
      </c>
      <c r="DF31">
        <f t="shared" si="34"/>
        <v>1.8022550165223935E-3</v>
      </c>
      <c r="DG31">
        <f t="shared" si="34"/>
        <v>4.4921189844676939E-10</v>
      </c>
      <c r="DH31" s="5">
        <f>IFERROR(((((L31+AB31)*(1/$H31))+AR31)/$F$2)/($B$2*('CAR.CAP_per person'!B$2)/(_xlfn.XLOOKUP($E$2,EU_countries_GDP!$A$2:$A$29,EU_countries_GDP!$E$2:$E$29))),"")</f>
        <v>2.4801484325860029E-2</v>
      </c>
      <c r="DI31" s="5">
        <f>IFERROR(((((M31+AC31)*(1/$H31))+AS31)/$F$2)/($B$2*('CAR.CAP_per person'!C$2)/(_xlfn.XLOOKUP($E$2,EU_countries_GDP!$A$2:$A$29,EU_countries_GDP!$E$2:$E$29))),"")</f>
        <v>1.1476304212202426E-5</v>
      </c>
      <c r="DJ31" s="5">
        <f>IFERROR(((((N31+AD31)*(1/$H31))+AT31)/$F$2)/($B$2*('CAR.CAP_per person'!D$2)/(_xlfn.XLOOKUP($E$2,EU_countries_GDP!$A$2:$A$29,EU_countries_GDP!$E$2:$E$29))),"")</f>
        <v>1.1158904237179897E-4</v>
      </c>
      <c r="DK31" s="5">
        <f>IFERROR(((((O31+AE31)*(1/$H31))+AU31)/$F$2)/($B$2*('CAR.CAP_per person'!E$2)/(_xlfn.XLOOKUP($E$2,EU_countries_GDP!$A$2:$A$29,EU_countries_GDP!$E$2:$E$29))),"")</f>
        <v>1.4064551376410609E-3</v>
      </c>
      <c r="DL31" s="5">
        <f>IFERROR(((((P31+AF31)*(1/$H31))+AV31)/$F$2)/($B$2*('CAR.CAP_per person'!F$2)/(_xlfn.XLOOKUP($E$2,EU_countries_GDP!$A$2:$A$29,EU_countries_GDP!$E$2:$E$29))),"")</f>
        <v>1.569565707688967E-2</v>
      </c>
      <c r="DM31" s="5">
        <f>IFERROR(((((Q31+AG31)*(1/$H31))+AW31)/$F$2)/($B$2*('CAR.CAP_per person'!G$2)/(_xlfn.XLOOKUP($E$2,EU_countries_GDP!$A$2:$A$29,EU_countries_GDP!$E$2:$E$29))),"")</f>
        <v>2.5832227943841514E-3</v>
      </c>
      <c r="DN31" s="5">
        <f>IFERROR(((((R31+AH31)*(1/$H31))+AX31)/$F$2)/($B$2*('CAR.CAP_per person'!H$2)/(_xlfn.XLOOKUP($E$2,EU_countries_GDP!$A$2:$A$29,EU_countries_GDP!$E$2:$E$29))),"")</f>
        <v>4.7215415478758542E-5</v>
      </c>
      <c r="DO31" s="5">
        <f>IFERROR(((((S31+AI31)*(1/$H31))+AY31)/$F$2)/($B$2*('CAR.CAP_per person'!I$2)/(_xlfn.XLOOKUP($E$2,EU_countries_GDP!$A$2:$A$29,EU_countries_GDP!$E$2:$E$29))),"")</f>
        <v>9.0819577436595167E-4</v>
      </c>
      <c r="DP31" s="5">
        <f>IFERROR(((((T31+AJ31)*(1/$H31))+AZ31)/$F$2)/($B$2*('CAR.CAP_per person'!J$2)/(_xlfn.XLOOKUP($E$2,EU_countries_GDP!$A$2:$A$29,EU_countries_GDP!$E$2:$E$29))),"")</f>
        <v>1.2888446353787369E-2</v>
      </c>
      <c r="DQ31" s="5">
        <f>IFERROR(((((U31+AK31)*(1/$H31))+BA31)/$F$2)/($B$2*('CAR.CAP_per person'!K$2)/(_xlfn.XLOOKUP($E$2,EU_countries_GDP!$A$2:$A$29,EU_countries_GDP!$E$2:$E$29))),"")</f>
        <v>3.1680797474365583E-3</v>
      </c>
      <c r="DR31" s="5">
        <f>IFERROR(((((V31+AL31)*(1/$H31))+BB31)/$F$2)/($B$2*('CAR.CAP_per person'!L$2)/(_xlfn.XLOOKUP($E$2,EU_countries_GDP!$A$2:$A$29,EU_countries_GDP!$E$2:$E$29))),"")</f>
        <v>4.4371634683791693E-4</v>
      </c>
      <c r="DS31" s="5">
        <f>IFERROR(((((W31+AM31)*(1/$H31))+BC31)/$F$2)/($B$2*('CAR.CAP_per person'!M$2)/(_xlfn.XLOOKUP($E$2,EU_countries_GDP!$A$2:$A$29,EU_countries_GDP!$E$2:$E$29))),"")</f>
        <v>1.3201481329039068E-2</v>
      </c>
      <c r="DT31" s="5">
        <f>IFERROR(((((X31+AN31)*(1/$H31))+BD31)/$F$2)/($B$2*('CAR.CAP_per person'!N$2)/(_xlfn.XLOOKUP($E$2,EU_countries_GDP!$A$2:$A$29,EU_countries_GDP!$E$2:$E$29))),"")</f>
        <v>0.36594595517108369</v>
      </c>
      <c r="DU31" s="5">
        <f>IFERROR(((((Y31+AO31)*(1/$H31))+BE31)/$F$2)/($B$2*('CAR.CAP_per person'!O$2)/(_xlfn.XLOOKUP($E$2,EU_countries_GDP!$A$2:$A$29,EU_countries_GDP!$E$2:$E$29))),"")</f>
        <v>1.2044621461053157E-3</v>
      </c>
      <c r="DV31" s="5">
        <f>IFERROR(((((Z31+AP31)*(1/$H31))+BF31)/$F$2)/($B$2*('CAR.CAP_per person'!P$2)/(_xlfn.XLOOKUP($E$2,EU_countries_GDP!$A$2:$A$29,EU_countries_GDP!$E$2:$E$29))),"")</f>
        <v>1.308242600941056E-2</v>
      </c>
      <c r="DW31" s="5">
        <f>IFERROR(((((AA31+AQ31)*(1/$H31))+BG31)/$F$2)/($B$2*('CAR.CAP_per person'!Q$2)/(_xlfn.XLOOKUP($E$2,EU_countries_GDP!$A$2:$A$29,EU_countries_GDP!$E$2:$E$29))),"")</f>
        <v>3.2973534158781833E-3</v>
      </c>
    </row>
    <row r="32" spans="1:127">
      <c r="A32" t="s">
        <v>201</v>
      </c>
      <c r="B32" t="str">
        <f>_xlfn.XLOOKUP(D32,Table5[Ingredient],Table5[Category],"",FALSE)</f>
        <v>Starch/satiating food</v>
      </c>
      <c r="C32" s="33" t="s">
        <v>177</v>
      </c>
      <c r="D32" s="33" t="s">
        <v>195</v>
      </c>
      <c r="E32" s="33">
        <v>0.17159999999999997</v>
      </c>
      <c r="F32" s="33" t="s">
        <v>179</v>
      </c>
      <c r="G32" s="33" t="s">
        <v>180</v>
      </c>
      <c r="H32" s="91">
        <f>Dataset_AT!R29</f>
        <v>2.5238550704834769E-2</v>
      </c>
      <c r="I32" s="33"/>
      <c r="J32" s="37">
        <f>IFERROR(INDEX('AveragePrices&amp;Codes'!G:AG, MATCH($D32, 'AveragePrices&amp;Codes'!$A:$A, 0), MATCH(Tool_Austria!$E$2, 'AveragePrices&amp;Codes'!$G$1:$AG$1, 0)),"")</f>
        <v>0</v>
      </c>
      <c r="K32" s="37">
        <f>IFERROR(E32/(_xlfn.XLOOKUP(A32,Dataset_AT!$V$2:$V$9,Dataset_AT!$W$2:$W$9)),"")</f>
        <v>2.5235294117647057E-3</v>
      </c>
      <c r="L32">
        <f>IFERROR(IF($F32="Raw",_xlfn.XLOOKUP(_xlfn.XLOOKUP(Tool_Austria!$D32,'AveragePrices&amp;Codes'!$A:$A,'AveragePrices&amp;Codes'!$B:$B),AGRIBALYSE_Raw!$B:$B,AGRIBALYSE_Raw!O:O)*$E32,_xlfn.XLOOKUP(_xlfn.XLOOKUP(Tool_Austria!$D32,'AveragePrices&amp;Codes'!$A:$A,'AveragePrices&amp;Codes'!$B:$B),AGRIBALYSE_Cooked!$C:$C,AGRIBALYSE_Cooked!P:P)*$E32),"")</f>
        <v>4.5272042816000002E-2</v>
      </c>
      <c r="M32">
        <f>IFERROR(IF($F32="Raw",_xlfn.XLOOKUP(_xlfn.XLOOKUP(Tool_Austria!$D32,'AveragePrices&amp;Codes'!$A:$A,'AveragePrices&amp;Codes'!$B:$B),AGRIBALYSE_Raw!$B:$B,AGRIBALYSE_Raw!P:P)*$E32,_xlfn.XLOOKUP(_xlfn.XLOOKUP(Tool_Austria!$D32,'AveragePrices&amp;Codes'!$A:$A,'AveragePrices&amp;Codes'!$B:$B),AGRIBALYSE_Cooked!$C:$C,AGRIBALYSE_Cooked!Q:Q)*$E32),"")</f>
        <v>7.583792787999999E-10</v>
      </c>
      <c r="N32">
        <f>IFERROR(IF($F32="Raw",_xlfn.XLOOKUP(_xlfn.XLOOKUP(Tool_Austria!$D32,'AveragePrices&amp;Codes'!$A:$A,'AveragePrices&amp;Codes'!$B:$B),AGRIBALYSE_Raw!$B:$B,AGRIBALYSE_Raw!Q:Q)*$E32,_xlfn.XLOOKUP(_xlfn.XLOOKUP(Tool_Austria!$D32,'AveragePrices&amp;Codes'!$A:$A,'AveragePrices&amp;Codes'!$B:$B),AGRIBALYSE_Cooked!$C:$C,AGRIBALYSE_Cooked!R:R)*$E32),"")</f>
        <v>1.0276193355999998E-2</v>
      </c>
      <c r="O32">
        <f>IFERROR(IF($F32="Raw",_xlfn.XLOOKUP(_xlfn.XLOOKUP(Tool_Austria!$D32,'AveragePrices&amp;Codes'!$A:$A,'AveragePrices&amp;Codes'!$B:$B),AGRIBALYSE_Raw!$B:$B,AGRIBALYSE_Raw!R:R)*$E32,_xlfn.XLOOKUP(_xlfn.XLOOKUP(Tool_Austria!$D32,'AveragePrices&amp;Codes'!$A:$A,'AveragePrices&amp;Codes'!$B:$B),AGRIBALYSE_Cooked!$C:$C,AGRIBALYSE_Cooked!S:S)*$E32),"")</f>
        <v>1.5236801007999999E-4</v>
      </c>
      <c r="P32">
        <f>IFERROR(IF($F32="Raw",_xlfn.XLOOKUP(_xlfn.XLOOKUP(Tool_Austria!$D32,'AveragePrices&amp;Codes'!$A:$A,'AveragePrices&amp;Codes'!$B:$B),AGRIBALYSE_Raw!$B:$B,AGRIBALYSE_Raw!S:S)*$E32,_xlfn.XLOOKUP(_xlfn.XLOOKUP(Tool_Austria!$D32,'AveragePrices&amp;Codes'!$A:$A,'AveragePrices&amp;Codes'!$B:$B),AGRIBALYSE_Cooked!$C:$C,AGRIBALYSE_Cooked!T:T)*$E32),"")</f>
        <v>4.1044498923999996E-9</v>
      </c>
      <c r="Q32">
        <f>IFERROR(IF($F32="Raw",_xlfn.XLOOKUP(_xlfn.XLOOKUP(Tool_Austria!$D32,'AveragePrices&amp;Codes'!$A:$A,'AveragePrices&amp;Codes'!$B:$B),AGRIBALYSE_Raw!$B:$B,AGRIBALYSE_Raw!T:T)*$E32,_xlfn.XLOOKUP(_xlfn.XLOOKUP(Tool_Austria!$D32,'AveragePrices&amp;Codes'!$A:$A,'AveragePrices&amp;Codes'!$B:$B),AGRIBALYSE_Cooked!$C:$C,AGRIBALYSE_Cooked!U:U)*$E32),"")</f>
        <v>3.5362503747999993E-10</v>
      </c>
      <c r="R32">
        <f>IFERROR(IF($F32="Raw",_xlfn.XLOOKUP(_xlfn.XLOOKUP(Tool_Austria!$D32,'AveragePrices&amp;Codes'!$A:$A,'AveragePrices&amp;Codes'!$B:$B),AGRIBALYSE_Raw!$B:$B,AGRIBALYSE_Raw!U:U)*$E32,_xlfn.XLOOKUP(_xlfn.XLOOKUP(Tool_Austria!$D32,'AveragePrices&amp;Codes'!$A:$A,'AveragePrices&amp;Codes'!$B:$B),AGRIBALYSE_Cooked!$C:$C,AGRIBALYSE_Cooked!V:V)*$E32),"")</f>
        <v>5.8531026840000001E-11</v>
      </c>
      <c r="S32">
        <f>IFERROR(IF($F32="Raw",_xlfn.XLOOKUP(_xlfn.XLOOKUP(Tool_Austria!$D32,'AveragePrices&amp;Codes'!$A:$A,'AveragePrices&amp;Codes'!$B:$B),AGRIBALYSE_Raw!$B:$B,AGRIBALYSE_Raw!V:V)*$E32,_xlfn.XLOOKUP(_xlfn.XLOOKUP(Tool_Austria!$D32,'AveragePrices&amp;Codes'!$A:$A,'AveragePrices&amp;Codes'!$B:$B),AGRIBALYSE_Cooked!$C:$C,AGRIBALYSE_Cooked!W:W)*$E32),"")</f>
        <v>5.4081114516E-4</v>
      </c>
      <c r="T32">
        <f>IFERROR(IF($F32="Raw",_xlfn.XLOOKUP(_xlfn.XLOOKUP(Tool_Austria!$D32,'AveragePrices&amp;Codes'!$A:$A,'AveragePrices&amp;Codes'!$B:$B),AGRIBALYSE_Raw!$B:$B,AGRIBALYSE_Raw!W:W)*$E32,_xlfn.XLOOKUP(_xlfn.XLOOKUP(Tool_Austria!$D32,'AveragePrices&amp;Codes'!$A:$A,'AveragePrices&amp;Codes'!$B:$B),AGRIBALYSE_Cooked!$C:$C,AGRIBALYSE_Cooked!X:X)*$E32),"")</f>
        <v>9.1676916759999977E-6</v>
      </c>
      <c r="U32">
        <f>IFERROR(IF($F32="Raw",_xlfn.XLOOKUP(_xlfn.XLOOKUP(Tool_Austria!$D32,'AveragePrices&amp;Codes'!$A:$A,'AveragePrices&amp;Codes'!$B:$B),AGRIBALYSE_Raw!$B:$B,AGRIBALYSE_Raw!X:X)*$E32,_xlfn.XLOOKUP(_xlfn.XLOOKUP(Tool_Austria!$D32,'AveragePrices&amp;Codes'!$A:$A,'AveragePrices&amp;Codes'!$B:$B),AGRIBALYSE_Cooked!$C:$C,AGRIBALYSE_Cooked!Y:Y)*$E32),"")</f>
        <v>3.6353771739999996E-4</v>
      </c>
      <c r="V32">
        <f>IFERROR(IF($F32="Raw",_xlfn.XLOOKUP(_xlfn.XLOOKUP(Tool_Austria!$D32,'AveragePrices&amp;Codes'!$A:$A,'AveragePrices&amp;Codes'!$B:$B),AGRIBALYSE_Raw!$B:$B,AGRIBALYSE_Raw!Y:Y)*$E32,_xlfn.XLOOKUP(_xlfn.XLOOKUP(Tool_Austria!$D32,'AveragePrices&amp;Codes'!$A:$A,'AveragePrices&amp;Codes'!$B:$B),AGRIBALYSE_Cooked!$C:$C,AGRIBALYSE_Cooked!Z:Z)*$E32),"")</f>
        <v>2.2868490215999997E-3</v>
      </c>
      <c r="W32">
        <f>IFERROR(IF($F32="Raw",_xlfn.XLOOKUP(_xlfn.XLOOKUP(Tool_Austria!$D32,'AveragePrices&amp;Codes'!$A:$A,'AveragePrices&amp;Codes'!$B:$B),AGRIBALYSE_Raw!$B:$B,AGRIBALYSE_Raw!Z:Z)*$E32,_xlfn.XLOOKUP(_xlfn.XLOOKUP(Tool_Austria!$D32,'AveragePrices&amp;Codes'!$A:$A,'AveragePrices&amp;Codes'!$B:$B),AGRIBALYSE_Cooked!$C:$C,AGRIBALYSE_Cooked!AA:AA)*$E32),"")</f>
        <v>0.76782245539999983</v>
      </c>
      <c r="X32">
        <f>IFERROR(IF($F32="Raw",_xlfn.XLOOKUP(_xlfn.XLOOKUP(Tool_Austria!$D32,'AveragePrices&amp;Codes'!$A:$A,'AveragePrices&amp;Codes'!$B:$B),AGRIBALYSE_Raw!$B:$B,AGRIBALYSE_Raw!AA:AA)*$E32,_xlfn.XLOOKUP(_xlfn.XLOOKUP(Tool_Austria!$D32,'AveragePrices&amp;Codes'!$A:$A,'AveragePrices&amp;Codes'!$B:$B),AGRIBALYSE_Cooked!$C:$C,AGRIBALYSE_Cooked!AB:AB)*$E32),"")</f>
        <v>4.8171861452</v>
      </c>
      <c r="Y32">
        <f>IFERROR(IF($F32="Raw",_xlfn.XLOOKUP(_xlfn.XLOOKUP(Tool_Austria!$D32,'AveragePrices&amp;Codes'!$A:$A,'AveragePrices&amp;Codes'!$B:$B),AGRIBALYSE_Raw!$B:$B,AGRIBALYSE_Raw!AB:AB)*$E32,_xlfn.XLOOKUP(_xlfn.XLOOKUP(Tool_Austria!$D32,'AveragePrices&amp;Codes'!$A:$A,'AveragePrices&amp;Codes'!$B:$B),AGRIBALYSE_Cooked!$C:$C,AGRIBALYSE_Cooked!AC:AC)*$E32),"")</f>
        <v>1.1753010411999998E-2</v>
      </c>
      <c r="Z32">
        <f>IFERROR(IF($F32="Raw",_xlfn.XLOOKUP(_xlfn.XLOOKUP(Tool_Austria!$D32,'AveragePrices&amp;Codes'!$A:$A,'AveragePrices&amp;Codes'!$B:$B),AGRIBALYSE_Raw!$B:$B,AGRIBALYSE_Raw!AC:AC)*$E32,_xlfn.XLOOKUP(_xlfn.XLOOKUP(Tool_Austria!$D32,'AveragePrices&amp;Codes'!$A:$A,'AveragePrices&amp;Codes'!$B:$B),AGRIBALYSE_Cooked!$C:$C,AGRIBALYSE_Cooked!AD:AD)*$E32),"")</f>
        <v>0.51636158287999989</v>
      </c>
      <c r="AA32">
        <f>IFERROR(IF($F32="Raw",_xlfn.XLOOKUP(_xlfn.XLOOKUP(Tool_Austria!$D32,'AveragePrices&amp;Codes'!$A:$A,'AveragePrices&amp;Codes'!$B:$B),AGRIBALYSE_Raw!$B:$B,AGRIBALYSE_Raw!AD:AD)*$E32,_xlfn.XLOOKUP(_xlfn.XLOOKUP(Tool_Austria!$D32,'AveragePrices&amp;Codes'!$A:$A,'AveragePrices&amp;Codes'!$B:$B),AGRIBALYSE_Cooked!$C:$C,AGRIBALYSE_Cooked!AE:AE)*$E32),"")</f>
        <v>2.0726108831999996E-7</v>
      </c>
      <c r="AB32" cm="1">
        <f t="array" ref="AB32">IFERROR(_xlfn.XLOOKUP(Tool_Austria!$F32&amp;$E$2,'Cooking methods'!$A:$A&amp;'Cooking methods'!$B:$B,'Cooking methods'!C:C)*$E32,"")</f>
        <v>3.3818608824E-2</v>
      </c>
      <c r="AC32" cm="1">
        <f t="array" ref="AC32">IFERROR(_xlfn.XLOOKUP(Tool_Austria!$F32&amp;$E$2,'Cooking methods'!$A:$A&amp;'Cooking methods'!$B:$B,'Cooking methods'!D:D)*$E32,"")</f>
        <v>1.2112099479479996E-9</v>
      </c>
      <c r="AD32" cm="1">
        <f t="array" ref="AD32">IFERROR(_xlfn.XLOOKUP(Tool_Austria!$F32&amp;$E$2,'Cooking methods'!$A:$A&amp;'Cooking methods'!$B:$B,'Cooking methods'!E:E)*$E32,"")</f>
        <v>2.4041159999999995E-3</v>
      </c>
      <c r="AE32" cm="1">
        <f t="array" ref="AE32">IFERROR(_xlfn.XLOOKUP(Tool_Austria!$F32&amp;$E$2,'Cooking methods'!$A:$A&amp;'Cooking methods'!$B:$B,'Cooking methods'!F:F)*$E32,"")</f>
        <v>6.1246955484000001E-5</v>
      </c>
      <c r="AF32" cm="1">
        <f t="array" ref="AF32">IFERROR(_xlfn.XLOOKUP(Tool_Austria!$F32&amp;$E$2,'Cooking methods'!$A:$A&amp;'Cooking methods'!$B:$B,'Cooking methods'!G:G)*$E32,"")</f>
        <v>2.4716124575999997E-10</v>
      </c>
      <c r="AG32" cm="1">
        <f t="array" ref="AG32">IFERROR(_xlfn.XLOOKUP(Tool_Austria!$F32&amp;$E$2,'Cooking methods'!$A:$A&amp;'Cooking methods'!$B:$B,'Cooking methods'!H:H)*$E32,"")</f>
        <v>1.4025114417599996E-10</v>
      </c>
      <c r="AH32" cm="1">
        <f t="array" ref="AH32">IFERROR(_xlfn.XLOOKUP(Tool_Austria!$F32&amp;$E$2,'Cooking methods'!$A:$A&amp;'Cooking methods'!$B:$B,'Cooking methods'!I:I)*$E32,"")</f>
        <v>7.6006137979199986E-11</v>
      </c>
      <c r="AI32" cm="1">
        <f t="array" ref="AI32">IFERROR(_xlfn.XLOOKUP(Tool_Austria!$F32&amp;$E$2,'Cooking methods'!$A:$A&amp;'Cooking methods'!$B:$B,'Cooking methods'!J:J)*$E32,"")</f>
        <v>4.2699665579999995E-5</v>
      </c>
      <c r="AJ32" cm="1">
        <f t="array" ref="AJ32">IFERROR(_xlfn.XLOOKUP(Tool_Austria!$F32&amp;$E$2,'Cooking methods'!$A:$A&amp;'Cooking methods'!$B:$B,'Cooking methods'!K:K)*$E32,"")</f>
        <v>9.1468574339999983E-6</v>
      </c>
      <c r="AK32" cm="1">
        <f t="array" ref="AK32">IFERROR(_xlfn.XLOOKUP(Tool_Austria!$F32&amp;$E$2,'Cooking methods'!$A:$A&amp;'Cooking methods'!$B:$B,'Cooking methods'!L:L)*$E32,"")</f>
        <v>1.7294585879999996E-5</v>
      </c>
      <c r="AL32" cm="1">
        <f t="array" ref="AL32">IFERROR(_xlfn.XLOOKUP(Tool_Austria!$F32&amp;$E$2,'Cooking methods'!$A:$A&amp;'Cooking methods'!$B:$B,'Cooking methods'!M:M)*$E32,"")</f>
        <v>1.1666659289999998E-4</v>
      </c>
      <c r="AM32" cm="1">
        <f t="array" ref="AM32">IFERROR(_xlfn.XLOOKUP(Tool_Austria!$F32&amp;$E$2,'Cooking methods'!$A:$A&amp;'Cooking methods'!$B:$B,'Cooking methods'!N:N)*$E32,"")</f>
        <v>8.5844176703999978E-2</v>
      </c>
      <c r="AN32" cm="1">
        <f t="array" ref="AN32">IFERROR(_xlfn.XLOOKUP(Tool_Austria!$F32&amp;$E$2,'Cooking methods'!$A:$A&amp;'Cooking methods'!$B:$B,'Cooking methods'!O:O)*$E32,"")</f>
        <v>4.9520911439999989E-2</v>
      </c>
      <c r="AO32" cm="1">
        <f t="array" ref="AO32">IFERROR(_xlfn.XLOOKUP(Tool_Austria!$F32&amp;$E$2,'Cooking methods'!$A:$A&amp;'Cooking methods'!$B:$B,'Cooking methods'!P:P)*$E32,"")</f>
        <v>8.8675226639999983E-3</v>
      </c>
      <c r="AP32" cm="1">
        <f t="array" ref="AP32">IFERROR(_xlfn.XLOOKUP(Tool_Austria!$F32&amp;$E$2,'Cooking methods'!$A:$A&amp;'Cooking methods'!$B:$B,'Cooking methods'!Q:Q)*$E32,"")</f>
        <v>0.53373915223199997</v>
      </c>
      <c r="AQ32" cm="1">
        <f t="array" ref="AQ32">IFERROR(_xlfn.XLOOKUP(Tool_Austria!$F32&amp;$E$2,'Cooking methods'!$A:$A&amp;'Cooking methods'!$B:$B,'Cooking methods'!R:R)*$E32,"")</f>
        <v>5.1364721179199988E-8</v>
      </c>
      <c r="AR32" cm="1">
        <f t="array" ref="AR32">IFERROR(_xlfn.XLOOKUP(Tool_Austria!$G32&amp;$E$2,'Waste management'!$A:$A&amp;'Waste management'!$B:$B,'Waste management'!C:C)*$E32,"")</f>
        <v>9.6078839999999988E-3</v>
      </c>
      <c r="AS32" cm="1">
        <f t="array" ref="AS32">IFERROR(_xlfn.XLOOKUP(Tool_Austria!$G32&amp;$E$2,'Waste management'!$A:$A&amp;'Waste management'!$B:$B,'Waste management'!D:D)*$E32,"")</f>
        <v>6.5551371599999986E-11</v>
      </c>
      <c r="AT32" cm="1">
        <f t="array" ref="AT32">IFERROR(_xlfn.XLOOKUP(Tool_Austria!$G32&amp;$E$2,'Waste management'!$A:$A&amp;'Waste management'!$B:$B,'Waste management'!E:E)*$E32,"")</f>
        <v>1.7674799999999998E-4</v>
      </c>
      <c r="AU32" cm="1">
        <f t="array" ref="AU32">IFERROR(_xlfn.XLOOKUP(Tool_Austria!$G32&amp;$E$2,'Waste management'!$A:$A&amp;'Waste management'!$B:$B,'Waste management'!F:F)*$E32,"")</f>
        <v>2.0591999999999999E-5</v>
      </c>
      <c r="AV32" cm="1">
        <f t="array" ref="AV32">IFERROR(_xlfn.XLOOKUP(Tool_Austria!$G32&amp;$E$2,'Waste management'!$A:$A&amp;'Waste management'!$B:$B,'Waste management'!G:G)*$E32,"")</f>
        <v>1.9870593599999996E-9</v>
      </c>
      <c r="AW32" cm="1">
        <f t="array" ref="AW32">IFERROR(_xlfn.XLOOKUP(Tool_Austria!$G32&amp;$E$2,'Waste management'!$A:$A&amp;'Waste management'!$B:$B,'Waste management'!H:H)*$E32,"")</f>
        <v>6.4770591599999992E-11</v>
      </c>
      <c r="AX32" cm="1">
        <f t="array" ref="AX32">IFERROR(_xlfn.XLOOKUP(Tool_Austria!$G32&amp;$E$2,'Waste management'!$A:$A&amp;'Waste management'!$B:$B,'Waste management'!I:I)*$E32,"")</f>
        <v>4.6050061199999995E-11</v>
      </c>
      <c r="AY32" cm="1">
        <f t="array" ref="AY32">IFERROR(_xlfn.XLOOKUP(Tool_Austria!$G32&amp;$E$2,'Waste management'!$A:$A&amp;'Waste management'!$B:$B,'Waste management'!J:J)*$E32,"")</f>
        <v>3.7923599999999997E-4</v>
      </c>
      <c r="AZ32" cm="1">
        <f t="array" ref="AZ32">IFERROR(_xlfn.XLOOKUP(Tool_Austria!$G32&amp;$E$2,'Waste management'!$A:$A&amp;'Waste management'!$B:$B,'Waste management'!K:K)*$E32,"")</f>
        <v>9.2310847199999992E-7</v>
      </c>
      <c r="BA32" cm="1">
        <f t="array" ref="BA32">IFERROR(_xlfn.XLOOKUP(Tool_Austria!$G32&amp;$E$2,'Waste management'!$A:$A&amp;'Waste management'!$B:$B,'Waste management'!L:L)*$E32,"")</f>
        <v>1.6611120239999998E-5</v>
      </c>
      <c r="BB32" cm="1">
        <f t="array" ref="BB32">IFERROR(_xlfn.XLOOKUP(Tool_Austria!$G32&amp;$E$2,'Waste management'!$A:$A&amp;'Waste management'!$B:$B,'Waste management'!M:M)*$E32,"")</f>
        <v>1.6713839999999997E-3</v>
      </c>
      <c r="BC32" cm="1">
        <f t="array" ref="BC32">IFERROR(_xlfn.XLOOKUP(Tool_Austria!$G32&amp;$E$2,'Waste management'!$A:$A&amp;'Waste management'!$B:$B,'Waste management'!N:N)*$E32,"")</f>
        <v>1.4371740239999997</v>
      </c>
      <c r="BD32" cm="1">
        <f t="array" ref="BD32">IFERROR(_xlfn.XLOOKUP(Tool_Austria!$G32&amp;$E$2,'Waste management'!$A:$A&amp;'Waste management'!$B:$B,'Waste management'!O:O)*$E32,"")</f>
        <v>9.163611599999999E-2</v>
      </c>
      <c r="BE32" cm="1">
        <f t="array" ref="BE32">IFERROR(_xlfn.XLOOKUP(Tool_Austria!$G32&amp;$E$2,'Waste management'!$A:$A&amp;'Waste management'!$B:$B,'Waste management'!P:P)*$E32,"")</f>
        <v>1.9785479999999997E-3</v>
      </c>
      <c r="BF32" cm="1">
        <f t="array" ref="BF32">IFERROR(_xlfn.XLOOKUP(Tool_Austria!$G32&amp;$E$2,'Waste management'!$A:$A&amp;'Waste management'!$B:$B,'Waste management'!Q:Q)*$E32,"")</f>
        <v>5.7587243999999989E-2</v>
      </c>
      <c r="BG32" cm="1">
        <f t="array" ref="BG32">IFERROR(_xlfn.XLOOKUP(Tool_Austria!$G32&amp;$E$2,'Waste management'!$A:$A&amp;'Waste management'!$B:$B,'Waste management'!R:R)*$E32,"")</f>
        <v>1.8714695999999998E-8</v>
      </c>
      <c r="BH32">
        <f>IFERROR((L32+AR32+AB32)*_xlfn.XLOOKUP(Tool_Austria!BH$4,Monetization_Factors!$A:$A,Monetization_Factors!$D:$D),"")</f>
        <v>1.1539756684461288E-2</v>
      </c>
      <c r="BI32">
        <f>IFERROR((M32+AS32+AC32)*_xlfn.XLOOKUP(Tool_Austria!BI$4,Monetization_Factors!$A:$A,Monetization_Factors!$D:$D),"")</f>
        <v>8.1468788647713957E-8</v>
      </c>
      <c r="BJ32">
        <f>IFERROR((N32+AT32+AD32)*_xlfn.XLOOKUP(Tool_Austria!BJ$4,Monetization_Factors!$A:$A,Monetization_Factors!$D:$D),"")</f>
        <v>1.9622226052306586E-5</v>
      </c>
      <c r="BK32">
        <f>IFERROR((O32+AU32+AE32)*_xlfn.XLOOKUP(Tool_Austria!BK$4,Monetization_Factors!$A:$A,Monetization_Factors!$D:$D),"")</f>
        <v>3.5451289780270064E-4</v>
      </c>
      <c r="BL32">
        <f>IFERROR((P32+AV32+AF32)*_xlfn.XLOOKUP(Tool_Austria!BL$4,Monetization_Factors!$A:$A,Monetization_Factors!$D:$D),"")</f>
        <v>6.3277298632638456E-3</v>
      </c>
      <c r="BM32">
        <f>IFERROR((Q32+AW32+AG32)*_xlfn.XLOOKUP(Tool_Austria!BM$4,Monetization_Factors!$A:$A,Monetization_Factors!$D:$D),"")</f>
        <v>1.1600915013848891E-4</v>
      </c>
      <c r="BN32">
        <f>IFERROR((R32+AX32+AH32)*_xlfn.XLOOKUP(Tool_Austria!BN$4,Monetization_Factors!$A:$A,Monetization_Factors!$D:$D),"")</f>
        <v>2.0761054134199678E-4</v>
      </c>
      <c r="BO32">
        <f>IFERROR((S32+AY32+AI32)*_xlfn.XLOOKUP(Tool_Austria!BO$4,Monetization_Factors!$A:$A,Monetization_Factors!$D:$D),"")</f>
        <v>4.2152855093566521E-4</v>
      </c>
      <c r="BP32">
        <f>IFERROR((T32+AZ32+AJ32)*_xlfn.XLOOKUP(Tool_Austria!BP$4,Monetization_Factors!$A:$A,Monetization_Factors!$D:$D),"")</f>
        <v>4.6928174900263321E-5</v>
      </c>
      <c r="BQ32">
        <f>IFERROR((U32+BA32+AK32)*_xlfn.XLOOKUP(Tool_Austria!BQ$4,Monetization_Factors!$A:$A,Monetization_Factors!$D:$D),"")</f>
        <v>1.625810523690266E-3</v>
      </c>
      <c r="BR32" t="str">
        <f>IFERROR((V32+BB32+AL32)*_xlfn.XLOOKUP(Tool_Austria!BR$4,Monetization_Factors!$A:$A,Monetization_Factors!$D:$D),"")</f>
        <v/>
      </c>
      <c r="BS32">
        <f>IFERROR((W32+BC32+AM32)*_xlfn.XLOOKUP(Tool_Austria!BS$4,Monetization_Factors!$A:$A,Monetization_Factors!$D:$D),"")</f>
        <v>1.114785589144429E-4</v>
      </c>
      <c r="BT32">
        <f>IFERROR((X32+BD32+AN32)*_xlfn.XLOOKUP(Tool_Austria!BT$4,Monetization_Factors!$A:$A,Monetization_Factors!$D:$D),"")</f>
        <v>1.104087381448195E-3</v>
      </c>
      <c r="BU32">
        <f>IFERROR((Y32+BE32+AO32)*_xlfn.XLOOKUP(Tool_Austria!BU$4,Monetization_Factors!$A:$A,Monetization_Factors!$D:$D),"")</f>
        <v>1.4361551339872922E-4</v>
      </c>
      <c r="BV32">
        <f>IFERROR((Z32+BF32+AP32)*_xlfn.XLOOKUP(Tool_Austria!BV$4,Monetization_Factors!$A:$A,Monetization_Factors!$D:$D),"")</f>
        <v>1.8291033133826711E-3</v>
      </c>
      <c r="BW32">
        <f>IFERROR((AA32+BG32+AQ32)*_xlfn.XLOOKUP(Tool_Austria!BW$4,Monetization_Factors!$A:$A,Monetization_Factors!$D:$D),"")</f>
        <v>5.7939752608477565E-7</v>
      </c>
      <c r="BX32" s="38" cm="1">
        <f t="array" ref="BX32">IFERROR(_xlfn.IFS(I32&lt;&gt;0,I32*E32,I32="",J32*E32),"")</f>
        <v>0</v>
      </c>
      <c r="BY32" s="38">
        <f t="shared" si="30"/>
        <v>2.3848454246045595E-2</v>
      </c>
      <c r="BZ32" s="38">
        <f t="shared" si="31"/>
        <v>2.3848454246045595E-2</v>
      </c>
      <c r="CA32" s="38">
        <f t="shared" si="32"/>
        <v>3.6689929609300915E-5</v>
      </c>
      <c r="CB32">
        <f t="shared" si="33"/>
        <v>8.8698535640000006E-2</v>
      </c>
      <c r="CC32">
        <f t="shared" si="33"/>
        <v>2.0351405983479994E-9</v>
      </c>
      <c r="CD32">
        <f t="shared" si="33"/>
        <v>1.2857057355999997E-2</v>
      </c>
      <c r="CE32">
        <f t="shared" si="33"/>
        <v>2.34206965564E-4</v>
      </c>
      <c r="CF32">
        <f t="shared" si="33"/>
        <v>6.3386704981599993E-9</v>
      </c>
      <c r="CG32">
        <f t="shared" si="33"/>
        <v>5.5864677325599983E-10</v>
      </c>
      <c r="CH32">
        <f t="shared" si="33"/>
        <v>1.8058722601919998E-10</v>
      </c>
      <c r="CI32">
        <f t="shared" si="33"/>
        <v>9.6274681073999988E-4</v>
      </c>
      <c r="CJ32">
        <f t="shared" si="33"/>
        <v>1.9237657581999997E-5</v>
      </c>
      <c r="CK32">
        <f t="shared" si="33"/>
        <v>3.9744342351999998E-4</v>
      </c>
      <c r="CL32">
        <f t="shared" si="33"/>
        <v>4.0748996144999994E-3</v>
      </c>
      <c r="CM32">
        <f t="shared" si="33"/>
        <v>2.2908406561039998</v>
      </c>
      <c r="CN32">
        <f t="shared" si="33"/>
        <v>4.9583431726400002</v>
      </c>
      <c r="CO32">
        <f t="shared" si="33"/>
        <v>2.2599081075999995E-2</v>
      </c>
      <c r="CP32">
        <f t="shared" si="33"/>
        <v>1.1076879791119998</v>
      </c>
      <c r="CQ32">
        <f t="shared" si="33"/>
        <v>2.7734050549919993E-7</v>
      </c>
      <c r="CR32">
        <f t="shared" si="34"/>
        <v>1.3645928560000002E-4</v>
      </c>
      <c r="CS32">
        <f t="shared" si="34"/>
        <v>3.130985535919999E-12</v>
      </c>
      <c r="CT32">
        <f t="shared" si="34"/>
        <v>1.9780088239999993E-5</v>
      </c>
      <c r="CU32">
        <f t="shared" si="34"/>
        <v>3.6031840855999999E-7</v>
      </c>
      <c r="CV32">
        <f t="shared" si="34"/>
        <v>9.7518007663999988E-12</v>
      </c>
      <c r="CW32">
        <f t="shared" si="34"/>
        <v>8.5945657423999974E-13</v>
      </c>
      <c r="CX32">
        <f t="shared" si="34"/>
        <v>2.7782650156799995E-13</v>
      </c>
      <c r="CY32">
        <f t="shared" si="34"/>
        <v>1.4811489395999999E-6</v>
      </c>
      <c r="CZ32">
        <f t="shared" si="34"/>
        <v>2.9596396279999995E-8</v>
      </c>
      <c r="DA32">
        <f t="shared" si="34"/>
        <v>6.1145142080000002E-7</v>
      </c>
      <c r="DB32">
        <f t="shared" si="34"/>
        <v>6.2690763299999993E-6</v>
      </c>
      <c r="DC32">
        <f t="shared" si="34"/>
        <v>3.5243702401599997E-3</v>
      </c>
      <c r="DD32">
        <f t="shared" si="34"/>
        <v>7.6282202656000001E-3</v>
      </c>
      <c r="DE32">
        <f t="shared" si="34"/>
        <v>3.4767817039999988E-5</v>
      </c>
      <c r="DF32">
        <f t="shared" si="34"/>
        <v>1.7041353524799997E-3</v>
      </c>
      <c r="DG32">
        <f t="shared" si="34"/>
        <v>4.2667770076799988E-10</v>
      </c>
      <c r="DH32" s="5">
        <f>IFERROR(((((L32+AB32)*(1/$H32))+AR32)/$F$2)/($B$2*('CAR.CAP_per person'!B$2)/(_xlfn.XLOOKUP($E$2,EU_countries_GDP!$A$2:$A$29,EU_countries_GDP!$E$2:$E$29))),"")</f>
        <v>7.067803920173521E-2</v>
      </c>
      <c r="DI32" s="5">
        <f>IFERROR(((((M32+AC32)*(1/$H32))+AS32)/$F$2)/($B$2*('CAR.CAP_per person'!C$2)/(_xlfn.XLOOKUP($E$2,EU_countries_GDP!$A$2:$A$29,EU_countries_GDP!$E$2:$E$29))),"")</f>
        <v>2.2177458715194028E-5</v>
      </c>
      <c r="DJ32" s="5">
        <f>IFERROR(((((N32+AD32)*(1/$H32))+AT32)/$F$2)/($B$2*('CAR.CAP_per person'!D$2)/(_xlfn.XLOOKUP($E$2,EU_countries_GDP!$A$2:$A$29,EU_countries_GDP!$E$2:$E$29))),"")</f>
        <v>1.4608099164894719E-4</v>
      </c>
      <c r="DK32" s="5">
        <f>IFERROR(((((O32+AE32)*(1/$H32))+AU32)/$F$2)/($B$2*('CAR.CAP_per person'!E$2)/(_xlfn.XLOOKUP($E$2,EU_countries_GDP!$A$2:$A$29,EU_countries_GDP!$E$2:$E$29))),"")</f>
        <v>3.1957717504101373E-3</v>
      </c>
      <c r="DL32" s="5">
        <f>IFERROR(((((P32+AF32)*(1/$H32))+AV32)/$F$2)/($B$2*('CAR.CAP_per person'!F$2)/(_xlfn.XLOOKUP($E$2,EU_countries_GDP!$A$2:$A$29,EU_countries_GDP!$E$2:$E$29))),"")</f>
        <v>5.1709697165507759E-2</v>
      </c>
      <c r="DM32" s="5">
        <f>IFERROR(((((Q32+AG32)*(1/$H32))+AW32)/$F$2)/($B$2*('CAR.CAP_per person'!G$2)/(_xlfn.XLOOKUP($E$2,EU_countries_GDP!$A$2:$A$29,EU_countries_GDP!$E$2:$E$29))),"")</f>
        <v>3.1282718384075137E-3</v>
      </c>
      <c r="DN32" s="5">
        <f>IFERROR(((((R32+AH32)*(1/$H32))+AX32)/$F$2)/($B$2*('CAR.CAP_per person'!H$2)/(_xlfn.XLOOKUP($E$2,EU_countries_GDP!$A$2:$A$29,EU_countries_GDP!$E$2:$E$29))),"")</f>
        <v>2.0081183948643622E-4</v>
      </c>
      <c r="DO32" s="5">
        <f>IFERROR(((((S32+AI32)*(1/$H32))+AY32)/$F$2)/($B$2*('CAR.CAP_per person'!I$2)/(_xlfn.XLOOKUP($E$2,EU_countries_GDP!$A$2:$A$29,EU_countries_GDP!$E$2:$E$29))),"")</f>
        <v>3.5893263443044377E-3</v>
      </c>
      <c r="DP32" s="5">
        <f>IFERROR(((((T32+AJ32)*(1/$H32))+AZ32)/$F$2)/($B$2*('CAR.CAP_per person'!J$2)/(_xlfn.XLOOKUP($E$2,EU_countries_GDP!$A$2:$A$29,EU_countries_GDP!$E$2:$E$29))),"")</f>
        <v>1.9157336809086139E-2</v>
      </c>
      <c r="DQ32" s="5">
        <f>IFERROR(((((U32+AK32)*(1/$H32))+BA32)/$F$2)/($B$2*('CAR.CAP_per person'!K$2)/(_xlfn.XLOOKUP($E$2,EU_countries_GDP!$A$2:$A$29,EU_countries_GDP!$E$2:$E$29))),"")</f>
        <v>1.1536649233303008E-2</v>
      </c>
      <c r="DR32" s="5">
        <f>IFERROR(((((V32+AL32)*(1/$H32))+BB32)/$F$2)/($B$2*('CAR.CAP_per person'!L$2)/(_xlfn.XLOOKUP($E$2,EU_countries_GDP!$A$2:$A$29,EU_countries_GDP!$E$2:$E$29))),"")</f>
        <v>2.4196104297643417E-3</v>
      </c>
      <c r="DS32" s="5">
        <f>IFERROR(((((W32+AM32)*(1/$H32))+BC32)/$F$2)/($B$2*('CAR.CAP_per person'!M$2)/(_xlfn.XLOOKUP($E$2,EU_countries_GDP!$A$2:$A$29,EU_countries_GDP!$E$2:$E$29))),"")</f>
        <v>4.1102915338703722E-2</v>
      </c>
      <c r="DT32" s="5">
        <f>IFERROR(((((X32+AN32)*(1/$H32))+BD32)/$F$2)/($B$2*('CAR.CAP_per person'!N$2)/(_xlfn.XLOOKUP($E$2,EU_countries_GDP!$A$2:$A$29,EU_countries_GDP!$E$2:$E$29))),"")</f>
        <v>2.3221474591716968</v>
      </c>
      <c r="DU32" s="5">
        <f>IFERROR(((((Y32+AO32)*(1/$H32))+BE32)/$F$2)/($B$2*('CAR.CAP_per person'!O$2)/(_xlfn.XLOOKUP($E$2,EU_countries_GDP!$A$2:$A$29,EU_countries_GDP!$E$2:$E$29))),"")</f>
        <v>6.8970067692596148E-4</v>
      </c>
      <c r="DV32" s="5">
        <f>IFERROR(((((Z32+AP32)*(1/$H32))+BF32)/$F$2)/($B$2*('CAR.CAP_per person'!P$2)/(_xlfn.XLOOKUP($E$2,EU_countries_GDP!$A$2:$A$29,EU_countries_GDP!$E$2:$E$29))),"")</f>
        <v>2.8480834369298953E-2</v>
      </c>
      <c r="DW32" s="5">
        <f>IFERROR(((((AA32+AQ32)*(1/$H32))+BG32)/$F$2)/($B$2*('CAR.CAP_per person'!Q$2)/(_xlfn.XLOOKUP($E$2,EU_countries_GDP!$A$2:$A$29,EU_countries_GDP!$E$2:$E$29))),"")</f>
        <v>7.1499540813189238E-3</v>
      </c>
    </row>
    <row r="33" spans="1:127">
      <c r="A33" t="s">
        <v>201</v>
      </c>
      <c r="B33" t="str">
        <f>_xlfn.XLOOKUP(D33,Table5[Ingredient],Table5[Category],"",FALSE)</f>
        <v>Dairy products</v>
      </c>
      <c r="C33" s="33" t="s">
        <v>177</v>
      </c>
      <c r="D33" s="33" t="s">
        <v>183</v>
      </c>
      <c r="E33" s="33">
        <v>5.7200000000000001E-2</v>
      </c>
      <c r="F33" s="33" t="s">
        <v>179</v>
      </c>
      <c r="G33" s="33" t="s">
        <v>180</v>
      </c>
      <c r="H33" s="91">
        <f>Dataset_AT!R30</f>
        <v>2.5238550704834772E-2</v>
      </c>
      <c r="I33" s="33"/>
      <c r="J33" s="37">
        <f>IFERROR(INDEX('AveragePrices&amp;Codes'!G:AG, MATCH($D33, 'AveragePrices&amp;Codes'!$A:$A, 0), MATCH(Tool_Austria!$E$2, 'AveragePrices&amp;Codes'!$G$1:$AG$1, 0)),"")</f>
        <v>0.51222692307692297</v>
      </c>
      <c r="K33" s="37">
        <f>IFERROR(E33/(_xlfn.XLOOKUP(A33,Dataset_AT!$V$2:$V$9,Dataset_AT!$W$2:$W$9)),"")</f>
        <v>8.4117647058823527E-4</v>
      </c>
      <c r="L33">
        <f>IFERROR(IF($F33="Raw",_xlfn.XLOOKUP(_xlfn.XLOOKUP(Tool_Austria!$D33,'AveragePrices&amp;Codes'!$A:$A,'AveragePrices&amp;Codes'!$B:$B),AGRIBALYSE_Raw!$B:$B,AGRIBALYSE_Raw!O:O)*$E33,_xlfn.XLOOKUP(_xlfn.XLOOKUP(Tool_Austria!$D33,'AveragePrices&amp;Codes'!$A:$A,'AveragePrices&amp;Codes'!$B:$B),AGRIBALYSE_Cooked!$C:$C,AGRIBALYSE_Cooked!P:P)*$E33),"")</f>
        <v>8.7660493221052641E-2</v>
      </c>
      <c r="M33">
        <f>IFERROR(IF($F33="Raw",_xlfn.XLOOKUP(_xlfn.XLOOKUP(Tool_Austria!$D33,'AveragePrices&amp;Codes'!$A:$A,'AveragePrices&amp;Codes'!$B:$B),AGRIBALYSE_Raw!$B:$B,AGRIBALYSE_Raw!P:P)*$E33,_xlfn.XLOOKUP(_xlfn.XLOOKUP(Tool_Austria!$D33,'AveragePrices&amp;Codes'!$A:$A,'AveragePrices&amp;Codes'!$B:$B),AGRIBALYSE_Cooked!$C:$C,AGRIBALYSE_Cooked!Q:Q)*$E33),"")</f>
        <v>1.3729470341052634E-9</v>
      </c>
      <c r="N33">
        <f>IFERROR(IF($F33="Raw",_xlfn.XLOOKUP(_xlfn.XLOOKUP(Tool_Austria!$D33,'AveragePrices&amp;Codes'!$A:$A,'AveragePrices&amp;Codes'!$B:$B),AGRIBALYSE_Raw!$B:$B,AGRIBALYSE_Raw!Q:Q)*$E33,_xlfn.XLOOKUP(_xlfn.XLOOKUP(Tool_Austria!$D33,'AveragePrices&amp;Codes'!$A:$A,'AveragePrices&amp;Codes'!$B:$B),AGRIBALYSE_Cooked!$C:$C,AGRIBALYSE_Cooked!R:R)*$E33),"")</f>
        <v>8.1431798568421063E-3</v>
      </c>
      <c r="O33">
        <f>IFERROR(IF($F33="Raw",_xlfn.XLOOKUP(_xlfn.XLOOKUP(Tool_Austria!$D33,'AveragePrices&amp;Codes'!$A:$A,'AveragePrices&amp;Codes'!$B:$B),AGRIBALYSE_Raw!$B:$B,AGRIBALYSE_Raw!R:R)*$E33,_xlfn.XLOOKUP(_xlfn.XLOOKUP(Tool_Austria!$D33,'AveragePrices&amp;Codes'!$A:$A,'AveragePrices&amp;Codes'!$B:$B),AGRIBALYSE_Cooked!$C:$C,AGRIBALYSE_Cooked!S:S)*$E33),"")</f>
        <v>1.8300182652631581E-4</v>
      </c>
      <c r="P33">
        <f>IFERROR(IF($F33="Raw",_xlfn.XLOOKUP(_xlfn.XLOOKUP(Tool_Austria!$D33,'AveragePrices&amp;Codes'!$A:$A,'AveragePrices&amp;Codes'!$B:$B),AGRIBALYSE_Raw!$B:$B,AGRIBALYSE_Raw!S:S)*$E33,_xlfn.XLOOKUP(_xlfn.XLOOKUP(Tool_Austria!$D33,'AveragePrices&amp;Codes'!$A:$A,'AveragePrices&amp;Codes'!$B:$B),AGRIBALYSE_Cooked!$C:$C,AGRIBALYSE_Cooked!T:T)*$E33),"")</f>
        <v>7.267948808421053E-9</v>
      </c>
      <c r="Q33">
        <f>IFERROR(IF($F33="Raw",_xlfn.XLOOKUP(_xlfn.XLOOKUP(Tool_Austria!$D33,'AveragePrices&amp;Codes'!$A:$A,'AveragePrices&amp;Codes'!$B:$B),AGRIBALYSE_Raw!$B:$B,AGRIBALYSE_Raw!T:T)*$E33,_xlfn.XLOOKUP(_xlfn.XLOOKUP(Tool_Austria!$D33,'AveragePrices&amp;Codes'!$A:$A,'AveragePrices&amp;Codes'!$B:$B),AGRIBALYSE_Cooked!$C:$C,AGRIBALYSE_Cooked!U:U)*$E33),"")</f>
        <v>1.0285932197894738E-9</v>
      </c>
      <c r="R33">
        <f>IFERROR(IF($F33="Raw",_xlfn.XLOOKUP(_xlfn.XLOOKUP(Tool_Austria!$D33,'AveragePrices&amp;Codes'!$A:$A,'AveragePrices&amp;Codes'!$B:$B),AGRIBALYSE_Raw!$B:$B,AGRIBALYSE_Raw!U:U)*$E33,_xlfn.XLOOKUP(_xlfn.XLOOKUP(Tool_Austria!$D33,'AveragePrices&amp;Codes'!$A:$A,'AveragePrices&amp;Codes'!$B:$B),AGRIBALYSE_Cooked!$C:$C,AGRIBALYSE_Cooked!V:V)*$E33),"")</f>
        <v>4.2929490513684211E-11</v>
      </c>
      <c r="S33">
        <f>IFERROR(IF($F33="Raw",_xlfn.XLOOKUP(_xlfn.XLOOKUP(Tool_Austria!$D33,'AveragePrices&amp;Codes'!$A:$A,'AveragePrices&amp;Codes'!$B:$B),AGRIBALYSE_Raw!$B:$B,AGRIBALYSE_Raw!V:V)*$E33,_xlfn.XLOOKUP(_xlfn.XLOOKUP(Tool_Austria!$D33,'AveragePrices&amp;Codes'!$A:$A,'AveragePrices&amp;Codes'!$B:$B),AGRIBALYSE_Cooked!$C:$C,AGRIBALYSE_Cooked!W:W)*$E33),"")</f>
        <v>9.7279937642105274E-4</v>
      </c>
      <c r="T33">
        <f>IFERROR(IF($F33="Raw",_xlfn.XLOOKUP(_xlfn.XLOOKUP(Tool_Austria!$D33,'AveragePrices&amp;Codes'!$A:$A,'AveragePrices&amp;Codes'!$B:$B),AGRIBALYSE_Raw!$B:$B,AGRIBALYSE_Raw!W:W)*$E33,_xlfn.XLOOKUP(_xlfn.XLOOKUP(Tool_Austria!$D33,'AveragePrices&amp;Codes'!$A:$A,'AveragePrices&amp;Codes'!$B:$B),AGRIBALYSE_Cooked!$C:$C,AGRIBALYSE_Cooked!X:X)*$E33),"")</f>
        <v>7.4450436210526317E-6</v>
      </c>
      <c r="U33">
        <f>IFERROR(IF($F33="Raw",_xlfn.XLOOKUP(_xlfn.XLOOKUP(Tool_Austria!$D33,'AveragePrices&amp;Codes'!$A:$A,'AveragePrices&amp;Codes'!$B:$B),AGRIBALYSE_Raw!$B:$B,AGRIBALYSE_Raw!X:X)*$E33,_xlfn.XLOOKUP(_xlfn.XLOOKUP(Tool_Austria!$D33,'AveragePrices&amp;Codes'!$A:$A,'AveragePrices&amp;Codes'!$B:$B),AGRIBALYSE_Cooked!$C:$C,AGRIBALYSE_Cooked!Y:Y)*$E33),"")</f>
        <v>2.6262409406315791E-4</v>
      </c>
      <c r="V33">
        <f>IFERROR(IF($F33="Raw",_xlfn.XLOOKUP(_xlfn.XLOOKUP(Tool_Austria!$D33,'AveragePrices&amp;Codes'!$A:$A,'AveragePrices&amp;Codes'!$B:$B),AGRIBALYSE_Raw!$B:$B,AGRIBALYSE_Raw!Y:Y)*$E33,_xlfn.XLOOKUP(_xlfn.XLOOKUP(Tool_Austria!$D33,'AveragePrices&amp;Codes'!$A:$A,'AveragePrices&amp;Codes'!$B:$B),AGRIBALYSE_Cooked!$C:$C,AGRIBALYSE_Cooked!Z:Z)*$E33),"")</f>
        <v>4.1604582568421054E-3</v>
      </c>
      <c r="W33">
        <f>IFERROR(IF($F33="Raw",_xlfn.XLOOKUP(_xlfn.XLOOKUP(Tool_Austria!$D33,'AveragePrices&amp;Codes'!$A:$A,'AveragePrices&amp;Codes'!$B:$B),AGRIBALYSE_Raw!$B:$B,AGRIBALYSE_Raw!Z:Z)*$E33,_xlfn.XLOOKUP(_xlfn.XLOOKUP(Tool_Austria!$D33,'AveragePrices&amp;Codes'!$A:$A,'AveragePrices&amp;Codes'!$B:$B),AGRIBALYSE_Cooked!$C:$C,AGRIBALYSE_Cooked!AA:AA)*$E33),"")</f>
        <v>1.0094979330526317</v>
      </c>
      <c r="X33">
        <f>IFERROR(IF($F33="Raw",_xlfn.XLOOKUP(_xlfn.XLOOKUP(Tool_Austria!$D33,'AveragePrices&amp;Codes'!$A:$A,'AveragePrices&amp;Codes'!$B:$B),AGRIBALYSE_Raw!$B:$B,AGRIBALYSE_Raw!AA:AA)*$E33,_xlfn.XLOOKUP(_xlfn.XLOOKUP(Tool_Austria!$D33,'AveragePrices&amp;Codes'!$A:$A,'AveragePrices&amp;Codes'!$B:$B),AGRIBALYSE_Cooked!$C:$C,AGRIBALYSE_Cooked!AB:AB)*$E33),"")</f>
        <v>3.8422783797894744</v>
      </c>
      <c r="Y33">
        <f>IFERROR(IF($F33="Raw",_xlfn.XLOOKUP(_xlfn.XLOOKUP(Tool_Austria!$D33,'AveragePrices&amp;Codes'!$A:$A,'AveragePrices&amp;Codes'!$B:$B),AGRIBALYSE_Raw!$B:$B,AGRIBALYSE_Raw!AB:AB)*$E33,_xlfn.XLOOKUP(_xlfn.XLOOKUP(Tool_Austria!$D33,'AveragePrices&amp;Codes'!$A:$A,'AveragePrices&amp;Codes'!$B:$B),AGRIBALYSE_Cooked!$C:$C,AGRIBALYSE_Cooked!AC:AC)*$E33),"")</f>
        <v>1.0490996606315792E-2</v>
      </c>
      <c r="Z33">
        <f>IFERROR(IF($F33="Raw",_xlfn.XLOOKUP(_xlfn.XLOOKUP(Tool_Austria!$D33,'AveragePrices&amp;Codes'!$A:$A,'AveragePrices&amp;Codes'!$B:$B),AGRIBALYSE_Raw!$B:$B,AGRIBALYSE_Raw!AC:AC)*$E33,_xlfn.XLOOKUP(_xlfn.XLOOKUP(Tool_Austria!$D33,'AveragePrices&amp;Codes'!$A:$A,'AveragePrices&amp;Codes'!$B:$B),AGRIBALYSE_Cooked!$C:$C,AGRIBALYSE_Cooked!AD:AD)*$E33),"")</f>
        <v>0.51640878913684218</v>
      </c>
      <c r="AA33">
        <f>IFERROR(IF($F33="Raw",_xlfn.XLOOKUP(_xlfn.XLOOKUP(Tool_Austria!$D33,'AveragePrices&amp;Codes'!$A:$A,'AveragePrices&amp;Codes'!$B:$B),AGRIBALYSE_Raw!$B:$B,AGRIBALYSE_Raw!AD:AD)*$E33,_xlfn.XLOOKUP(_xlfn.XLOOKUP(Tool_Austria!$D33,'AveragePrices&amp;Codes'!$A:$A,'AveragePrices&amp;Codes'!$B:$B),AGRIBALYSE_Cooked!$C:$C,AGRIBALYSE_Cooked!AE:AE)*$E33),"")</f>
        <v>2.023324701894737E-7</v>
      </c>
      <c r="AB33" cm="1">
        <f t="array" ref="AB33">IFERROR(_xlfn.XLOOKUP(Tool_Austria!$F33&amp;$E$2,'Cooking methods'!$A:$A&amp;'Cooking methods'!$B:$B,'Cooking methods'!C:C)*$E33,"")</f>
        <v>1.1272869608000001E-2</v>
      </c>
      <c r="AC33" cm="1">
        <f t="array" ref="AC33">IFERROR(_xlfn.XLOOKUP(Tool_Austria!$F33&amp;$E$2,'Cooking methods'!$A:$A&amp;'Cooking methods'!$B:$B,'Cooking methods'!D:D)*$E33,"")</f>
        <v>4.0373664931599997E-10</v>
      </c>
      <c r="AD33" cm="1">
        <f t="array" ref="AD33">IFERROR(_xlfn.XLOOKUP(Tool_Austria!$F33&amp;$E$2,'Cooking methods'!$A:$A&amp;'Cooking methods'!$B:$B,'Cooking methods'!E:E)*$E33,"")</f>
        <v>8.0137199999999996E-4</v>
      </c>
      <c r="AE33" cm="1">
        <f t="array" ref="AE33">IFERROR(_xlfn.XLOOKUP(Tool_Austria!$F33&amp;$E$2,'Cooking methods'!$A:$A&amp;'Cooking methods'!$B:$B,'Cooking methods'!F:F)*$E33,"")</f>
        <v>2.0415651828000003E-5</v>
      </c>
      <c r="AF33" cm="1">
        <f t="array" ref="AF33">IFERROR(_xlfn.XLOOKUP(Tool_Austria!$F33&amp;$E$2,'Cooking methods'!$A:$A&amp;'Cooking methods'!$B:$B,'Cooking methods'!G:G)*$E33,"")</f>
        <v>8.2387081919999998E-11</v>
      </c>
      <c r="AG33" cm="1">
        <f t="array" ref="AG33">IFERROR(_xlfn.XLOOKUP(Tool_Austria!$F33&amp;$E$2,'Cooking methods'!$A:$A&amp;'Cooking methods'!$B:$B,'Cooking methods'!H:H)*$E33,"")</f>
        <v>4.6750381391999994E-11</v>
      </c>
      <c r="AH33" cm="1">
        <f t="array" ref="AH33">IFERROR(_xlfn.XLOOKUP(Tool_Austria!$F33&amp;$E$2,'Cooking methods'!$A:$A&amp;'Cooking methods'!$B:$B,'Cooking methods'!I:I)*$E33,"")</f>
        <v>2.5335379326400001E-11</v>
      </c>
      <c r="AI33" cm="1">
        <f t="array" ref="AI33">IFERROR(_xlfn.XLOOKUP(Tool_Austria!$F33&amp;$E$2,'Cooking methods'!$A:$A&amp;'Cooking methods'!$B:$B,'Cooking methods'!J:J)*$E33,"")</f>
        <v>1.423322186E-5</v>
      </c>
      <c r="AJ33" cm="1">
        <f t="array" ref="AJ33">IFERROR(_xlfn.XLOOKUP(Tool_Austria!$F33&amp;$E$2,'Cooking methods'!$A:$A&amp;'Cooking methods'!$B:$B,'Cooking methods'!K:K)*$E33,"")</f>
        <v>3.0489524780000001E-6</v>
      </c>
      <c r="AK33" cm="1">
        <f t="array" ref="AK33">IFERROR(_xlfn.XLOOKUP(Tool_Austria!$F33&amp;$E$2,'Cooking methods'!$A:$A&amp;'Cooking methods'!$B:$B,'Cooking methods'!L:L)*$E33,"")</f>
        <v>5.7648619599999997E-6</v>
      </c>
      <c r="AL33" cm="1">
        <f t="array" ref="AL33">IFERROR(_xlfn.XLOOKUP(Tool_Austria!$F33&amp;$E$2,'Cooking methods'!$A:$A&amp;'Cooking methods'!$B:$B,'Cooking methods'!M:M)*$E33,"")</f>
        <v>3.8888864300000003E-5</v>
      </c>
      <c r="AM33" cm="1">
        <f t="array" ref="AM33">IFERROR(_xlfn.XLOOKUP(Tool_Austria!$F33&amp;$E$2,'Cooking methods'!$A:$A&amp;'Cooking methods'!$B:$B,'Cooking methods'!N:N)*$E33,"")</f>
        <v>2.8614725567999998E-2</v>
      </c>
      <c r="AN33" cm="1">
        <f t="array" ref="AN33">IFERROR(_xlfn.XLOOKUP(Tool_Austria!$F33&amp;$E$2,'Cooking methods'!$A:$A&amp;'Cooking methods'!$B:$B,'Cooking methods'!O:O)*$E33,"")</f>
        <v>1.6506970480000001E-2</v>
      </c>
      <c r="AO33" cm="1">
        <f t="array" ref="AO33">IFERROR(_xlfn.XLOOKUP(Tool_Austria!$F33&amp;$E$2,'Cooking methods'!$A:$A&amp;'Cooking methods'!$B:$B,'Cooking methods'!P:P)*$E33,"")</f>
        <v>2.9558408879999999E-3</v>
      </c>
      <c r="AP33" cm="1">
        <f t="array" ref="AP33">IFERROR(_xlfn.XLOOKUP(Tool_Austria!$F33&amp;$E$2,'Cooking methods'!$A:$A&amp;'Cooking methods'!$B:$B,'Cooking methods'!Q:Q)*$E33,"")</f>
        <v>0.17791305074400002</v>
      </c>
      <c r="AQ33" cm="1">
        <f t="array" ref="AQ33">IFERROR(_xlfn.XLOOKUP(Tool_Austria!$F33&amp;$E$2,'Cooking methods'!$A:$A&amp;'Cooking methods'!$B:$B,'Cooking methods'!R:R)*$E33,"")</f>
        <v>1.7121573726399999E-8</v>
      </c>
      <c r="AR33" cm="1">
        <f t="array" ref="AR33">IFERROR(_xlfn.XLOOKUP(Tool_Austria!$G33&amp;$E$2,'Waste management'!$A:$A&amp;'Waste management'!$B:$B,'Waste management'!C:C)*$E33,"")</f>
        <v>3.2026279999999999E-3</v>
      </c>
      <c r="AS33" cm="1">
        <f t="array" ref="AS33">IFERROR(_xlfn.XLOOKUP(Tool_Austria!$G33&amp;$E$2,'Waste management'!$A:$A&amp;'Waste management'!$B:$B,'Waste management'!D:D)*$E33,"")</f>
        <v>2.18504572E-11</v>
      </c>
      <c r="AT33" cm="1">
        <f t="array" ref="AT33">IFERROR(_xlfn.XLOOKUP(Tool_Austria!$G33&amp;$E$2,'Waste management'!$A:$A&amp;'Waste management'!$B:$B,'Waste management'!E:E)*$E33,"")</f>
        <v>5.891600000000001E-5</v>
      </c>
      <c r="AU33" cm="1">
        <f t="array" ref="AU33">IFERROR(_xlfn.XLOOKUP(Tool_Austria!$G33&amp;$E$2,'Waste management'!$A:$A&amp;'Waste management'!$B:$B,'Waste management'!F:F)*$E33,"")</f>
        <v>6.8640000000000007E-6</v>
      </c>
      <c r="AV33" cm="1">
        <f t="array" ref="AV33">IFERROR(_xlfn.XLOOKUP(Tool_Austria!$G33&amp;$E$2,'Waste management'!$A:$A&amp;'Waste management'!$B:$B,'Waste management'!G:G)*$E33,"")</f>
        <v>6.6235312000000004E-10</v>
      </c>
      <c r="AW33" cm="1">
        <f t="array" ref="AW33">IFERROR(_xlfn.XLOOKUP(Tool_Austria!$G33&amp;$E$2,'Waste management'!$A:$A&amp;'Waste management'!$B:$B,'Waste management'!H:H)*$E33,"")</f>
        <v>2.1590197200000001E-11</v>
      </c>
      <c r="AX33" cm="1">
        <f t="array" ref="AX33">IFERROR(_xlfn.XLOOKUP(Tool_Austria!$G33&amp;$E$2,'Waste management'!$A:$A&amp;'Waste management'!$B:$B,'Waste management'!I:I)*$E33,"")</f>
        <v>1.5350020400000003E-11</v>
      </c>
      <c r="AY33" cm="1">
        <f t="array" ref="AY33">IFERROR(_xlfn.XLOOKUP(Tool_Austria!$G33&amp;$E$2,'Waste management'!$A:$A&amp;'Waste management'!$B:$B,'Waste management'!J:J)*$E33,"")</f>
        <v>1.2641200000000001E-4</v>
      </c>
      <c r="AZ33" cm="1">
        <f t="array" ref="AZ33">IFERROR(_xlfn.XLOOKUP(Tool_Austria!$G33&amp;$E$2,'Waste management'!$A:$A&amp;'Waste management'!$B:$B,'Waste management'!K:K)*$E33,"")</f>
        <v>3.0770282400000001E-7</v>
      </c>
      <c r="BA33" cm="1">
        <f t="array" ref="BA33">IFERROR(_xlfn.XLOOKUP(Tool_Austria!$G33&amp;$E$2,'Waste management'!$A:$A&amp;'Waste management'!$B:$B,'Waste management'!L:L)*$E33,"")</f>
        <v>5.5370400800000002E-6</v>
      </c>
      <c r="BB33" cm="1">
        <f t="array" ref="BB33">IFERROR(_xlfn.XLOOKUP(Tool_Austria!$G33&amp;$E$2,'Waste management'!$A:$A&amp;'Waste management'!$B:$B,'Waste management'!M:M)*$E33,"")</f>
        <v>5.5712800000000005E-4</v>
      </c>
      <c r="BC33" cm="1">
        <f t="array" ref="BC33">IFERROR(_xlfn.XLOOKUP(Tool_Austria!$G33&amp;$E$2,'Waste management'!$A:$A&amp;'Waste management'!$B:$B,'Waste management'!N:N)*$E33,"")</f>
        <v>0.47905800800000004</v>
      </c>
      <c r="BD33" cm="1">
        <f t="array" ref="BD33">IFERROR(_xlfn.XLOOKUP(Tool_Austria!$G33&amp;$E$2,'Waste management'!$A:$A&amp;'Waste management'!$B:$B,'Waste management'!O:O)*$E33,"")</f>
        <v>3.0545372000000001E-2</v>
      </c>
      <c r="BE33" cm="1">
        <f t="array" ref="BE33">IFERROR(_xlfn.XLOOKUP(Tool_Austria!$G33&amp;$E$2,'Waste management'!$A:$A&amp;'Waste management'!$B:$B,'Waste management'!P:P)*$E33,"")</f>
        <v>6.5951600000000007E-4</v>
      </c>
      <c r="BF33" cm="1">
        <f t="array" ref="BF33">IFERROR(_xlfn.XLOOKUP(Tool_Austria!$G33&amp;$E$2,'Waste management'!$A:$A&amp;'Waste management'!$B:$B,'Waste management'!Q:Q)*$E33,"")</f>
        <v>1.9195747999999999E-2</v>
      </c>
      <c r="BG33" cm="1">
        <f t="array" ref="BG33">IFERROR(_xlfn.XLOOKUP(Tool_Austria!$G33&amp;$E$2,'Waste management'!$A:$A&amp;'Waste management'!$B:$B,'Waste management'!R:R)*$E33,"")</f>
        <v>6.2382319999999997E-9</v>
      </c>
      <c r="BH33">
        <f>IFERROR((L33+AR33+AB33)*_xlfn.XLOOKUP(Tool_Austria!BH$4,Monetization_Factors!$A:$A,Monetization_Factors!$D:$D),"")</f>
        <v>1.3287981299683574E-2</v>
      </c>
      <c r="BI33">
        <f>IFERROR((M33+AS33+AC33)*_xlfn.XLOOKUP(Tool_Austria!BI$4,Monetization_Factors!$A:$A,Monetization_Factors!$D:$D),"")</f>
        <v>7.1997186777616724E-8</v>
      </c>
      <c r="BJ33">
        <f>IFERROR((N33+AT33+AD33)*_xlfn.XLOOKUP(Tool_Austria!BJ$4,Monetization_Factors!$A:$A,Monetization_Factors!$D:$D),"")</f>
        <v>1.3740942165058208E-5</v>
      </c>
      <c r="BK33">
        <f>IFERROR((O33+AU33+AE33)*_xlfn.XLOOKUP(Tool_Austria!BK$4,Monetization_Factors!$A:$A,Monetization_Factors!$D:$D),"")</f>
        <v>3.182975197432944E-4</v>
      </c>
      <c r="BL33">
        <f>IFERROR((P33+AV33+AF33)*_xlfn.XLOOKUP(Tool_Austria!BL$4,Monetization_Factors!$A:$A,Monetization_Factors!$D:$D),"")</f>
        <v>7.9988589958255481E-3</v>
      </c>
      <c r="BM33">
        <f>IFERROR((Q33+AW33+AG33)*_xlfn.XLOOKUP(Tool_Austria!BM$4,Monetization_Factors!$A:$A,Monetization_Factors!$D:$D),"")</f>
        <v>2.2779037452724178E-4</v>
      </c>
      <c r="BN33">
        <f>IFERROR((R33+AX33+AH33)*_xlfn.XLOOKUP(Tool_Austria!BN$4,Monetization_Factors!$A:$A,Monetization_Factors!$D:$D),"")</f>
        <v>9.6127134845904811E-5</v>
      </c>
      <c r="BO33">
        <f>IFERROR((S33+AY33+AI33)*_xlfn.XLOOKUP(Tool_Austria!BO$4,Monetization_Factors!$A:$A,Monetization_Factors!$D:$D),"")</f>
        <v>4.8750998998355418E-4</v>
      </c>
      <c r="BP33">
        <f>IFERROR((T33+AZ33+AJ33)*_xlfn.XLOOKUP(Tool_Austria!BP$4,Monetization_Factors!$A:$A,Monetization_Factors!$D:$D),"")</f>
        <v>2.634957058157082E-5</v>
      </c>
      <c r="BQ33">
        <f>IFERROR((U33+BA33+AK33)*_xlfn.XLOOKUP(Tool_Austria!BQ$4,Monetization_Factors!$A:$A,Monetization_Factors!$D:$D),"")</f>
        <v>1.120541291720335E-3</v>
      </c>
      <c r="BR33" t="str">
        <f>IFERROR((V33+BB33+AL33)*_xlfn.XLOOKUP(Tool_Austria!BR$4,Monetization_Factors!$A:$A,Monetization_Factors!$D:$D),"")</f>
        <v/>
      </c>
      <c r="BS33">
        <f>IFERROR((W33+BC33+AM33)*_xlfn.XLOOKUP(Tool_Austria!BS$4,Monetization_Factors!$A:$A,Monetization_Factors!$D:$D),"")</f>
        <v>7.3829665582141838E-5</v>
      </c>
      <c r="BT33">
        <f>IFERROR((X33+BD33+AN33)*_xlfn.XLOOKUP(Tool_Austria!BT$4,Monetization_Factors!$A:$A,Monetization_Factors!$D:$D),"")</f>
        <v>8.660475532293896E-4</v>
      </c>
      <c r="BU33">
        <f>IFERROR((Y33+BE33+AO33)*_xlfn.XLOOKUP(Tool_Austria!BU$4,Monetization_Factors!$A:$A,Monetization_Factors!$D:$D),"")</f>
        <v>8.9644848498800109E-5</v>
      </c>
      <c r="BV33">
        <f>IFERROR((Z33+BF33+AP33)*_xlfn.XLOOKUP(Tool_Austria!BV$4,Monetization_Factors!$A:$A,Monetization_Factors!$D:$D),"")</f>
        <v>1.1782175204211542E-3</v>
      </c>
      <c r="BW33">
        <f>IFERROR((AA33+BG33+AQ33)*_xlfn.XLOOKUP(Tool_Austria!BW$4,Monetization_Factors!$A:$A,Monetization_Factors!$D:$D),"")</f>
        <v>4.7149818987575557E-7</v>
      </c>
      <c r="BX33" s="38" cm="1">
        <f t="array" ref="BX33">IFERROR(_xlfn.IFS(I33&lt;&gt;0,I33*E33,I33="",J33*E33),"")</f>
        <v>2.9299379999999993E-2</v>
      </c>
      <c r="BY33" s="38">
        <f t="shared" si="30"/>
        <v>2.5785480202184217E-2</v>
      </c>
      <c r="BZ33" s="38">
        <f t="shared" si="31"/>
        <v>5.5084860202184213E-2</v>
      </c>
      <c r="CA33" s="38">
        <f t="shared" si="32"/>
        <v>8.4745938772591093E-5</v>
      </c>
      <c r="CB33">
        <f t="shared" si="33"/>
        <v>0.10213599082905264</v>
      </c>
      <c r="CC33">
        <f t="shared" si="33"/>
        <v>1.7985341406212633E-9</v>
      </c>
      <c r="CD33">
        <f t="shared" si="33"/>
        <v>9.0034678568421071E-3</v>
      </c>
      <c r="CE33">
        <f t="shared" si="33"/>
        <v>2.1028147835431581E-4</v>
      </c>
      <c r="CF33">
        <f t="shared" si="33"/>
        <v>8.0126890103410535E-9</v>
      </c>
      <c r="CG33">
        <f t="shared" si="33"/>
        <v>1.0969337983814737E-9</v>
      </c>
      <c r="CH33">
        <f t="shared" si="33"/>
        <v>8.3614890240084211E-11</v>
      </c>
      <c r="CI33">
        <f t="shared" si="33"/>
        <v>1.1134445982810528E-3</v>
      </c>
      <c r="CJ33">
        <f t="shared" si="33"/>
        <v>1.0801698923052631E-5</v>
      </c>
      <c r="CK33">
        <f t="shared" si="33"/>
        <v>2.7392599610315792E-4</v>
      </c>
      <c r="CL33">
        <f t="shared" si="33"/>
        <v>4.7564751211421064E-3</v>
      </c>
      <c r="CM33">
        <f t="shared" si="33"/>
        <v>1.5171706666206317</v>
      </c>
      <c r="CN33">
        <f t="shared" si="33"/>
        <v>3.8893307222694746</v>
      </c>
      <c r="CO33">
        <f t="shared" si="33"/>
        <v>1.4106353494315792E-2</v>
      </c>
      <c r="CP33">
        <f t="shared" si="33"/>
        <v>0.71351758788084219</v>
      </c>
      <c r="CQ33">
        <f t="shared" si="33"/>
        <v>2.256922759158737E-7</v>
      </c>
      <c r="CR33">
        <f t="shared" si="34"/>
        <v>1.5713229358315791E-4</v>
      </c>
      <c r="CS33">
        <f t="shared" si="34"/>
        <v>2.7669756009557897E-12</v>
      </c>
      <c r="CT33">
        <f t="shared" si="34"/>
        <v>1.3851489010526318E-5</v>
      </c>
      <c r="CU33">
        <f t="shared" si="34"/>
        <v>3.2350996669894739E-7</v>
      </c>
      <c r="CV33">
        <f t="shared" si="34"/>
        <v>1.232721386206316E-11</v>
      </c>
      <c r="CW33">
        <f t="shared" si="34"/>
        <v>1.687590459048421E-12</v>
      </c>
      <c r="CX33">
        <f t="shared" si="34"/>
        <v>1.2863829267705263E-13</v>
      </c>
      <c r="CY33">
        <f t="shared" si="34"/>
        <v>1.7129916896631582E-6</v>
      </c>
      <c r="CZ33">
        <f t="shared" si="34"/>
        <v>1.6617998343157895E-8</v>
      </c>
      <c r="DA33">
        <f t="shared" si="34"/>
        <v>4.214246093894737E-7</v>
      </c>
      <c r="DB33">
        <f t="shared" si="34"/>
        <v>7.3176540325263178E-6</v>
      </c>
      <c r="DC33">
        <f t="shared" si="34"/>
        <v>2.3341087178778948E-3</v>
      </c>
      <c r="DD33">
        <f t="shared" si="34"/>
        <v>5.9835857265684222E-3</v>
      </c>
      <c r="DE33">
        <f t="shared" si="34"/>
        <v>2.1702082298947371E-5</v>
      </c>
      <c r="DF33">
        <f t="shared" si="34"/>
        <v>1.0977193659705265E-3</v>
      </c>
      <c r="DG33">
        <f t="shared" si="34"/>
        <v>3.4721888602442107E-10</v>
      </c>
      <c r="DH33" s="5">
        <f>IFERROR(((((L33+AB33)*(1/$H33))+AR33)/$F$2)/($B$2*('CAR.CAP_per person'!B$2)/(_xlfn.XLOOKUP($E$2,EU_countries_GDP!$A$2:$A$29,EU_countries_GDP!$E$2:$E$29))),"")</f>
        <v>8.8211924019658272E-2</v>
      </c>
      <c r="DI33" s="5">
        <f>IFERROR(((((M33+AC33)*(1/$H33))+AS33)/$F$2)/($B$2*('CAR.CAP_per person'!C$2)/(_xlfn.XLOOKUP($E$2,EU_countries_GDP!$A$2:$A$29,EU_countries_GDP!$E$2:$E$29))),"")</f>
        <v>1.9994767953101811E-5</v>
      </c>
      <c r="DJ33" s="5">
        <f>IFERROR(((((N33+AD33)*(1/$H33))+AT33)/$F$2)/($B$2*('CAR.CAP_per person'!D$2)/(_xlfn.XLOOKUP($E$2,EU_countries_GDP!$A$2:$A$29,EU_countries_GDP!$E$2:$E$29))),"")</f>
        <v>1.0302482412250931E-4</v>
      </c>
      <c r="DK33" s="5">
        <f>IFERROR(((((O33+AE33)*(1/$H33))+AU33)/$F$2)/($B$2*('CAR.CAP_per person'!E$2)/(_xlfn.XLOOKUP($E$2,EU_countries_GDP!$A$2:$A$29,EU_countries_GDP!$E$2:$E$29))),"")</f>
        <v>3.038412389698176E-3</v>
      </c>
      <c r="DL33" s="5">
        <f>IFERROR(((((P33+AF33)*(1/$H33))+AV33)/$F$2)/($B$2*('CAR.CAP_per person'!F$2)/(_xlfn.XLOOKUP($E$2,EU_countries_GDP!$A$2:$A$29,EU_countries_GDP!$E$2:$E$29))),"")</f>
        <v>8.6544455781324928E-2</v>
      </c>
      <c r="DM33" s="5">
        <f>IFERROR(((((Q33+AG33)*(1/$H33))+AW33)/$F$2)/($B$2*('CAR.CAP_per person'!G$2)/(_xlfn.XLOOKUP($E$2,EU_countries_GDP!$A$2:$A$29,EU_countries_GDP!$E$2:$E$29))),"")</f>
        <v>6.7923263300991759E-3</v>
      </c>
      <c r="DN33" s="5">
        <f>IFERROR(((((R33+AH33)*(1/$H33))+AX33)/$F$2)/($B$2*('CAR.CAP_per person'!H$2)/(_xlfn.XLOOKUP($E$2,EU_countries_GDP!$A$2:$A$29,EU_countries_GDP!$E$2:$E$29))),"")</f>
        <v>1.0159360240458029E-4</v>
      </c>
      <c r="DO33" s="5">
        <f>IFERROR(((((S33+AI33)*(1/$H33))+AY33)/$F$2)/($B$2*('CAR.CAP_per person'!I$2)/(_xlfn.XLOOKUP($E$2,EU_countries_GDP!$A$2:$A$29,EU_countries_GDP!$E$2:$E$29))),"")</f>
        <v>5.9928182427323893E-3</v>
      </c>
      <c r="DP33" s="5">
        <f>IFERROR(((((T33+AJ33)*(1/$H33))+AZ33)/$F$2)/($B$2*('CAR.CAP_per person'!J$2)/(_xlfn.XLOOKUP($E$2,EU_countries_GDP!$A$2:$A$29,EU_countries_GDP!$E$2:$E$29))),"")</f>
        <v>1.0971069438007601E-2</v>
      </c>
      <c r="DQ33" s="5">
        <f>IFERROR(((((U33+AK33)*(1/$H33))+BA33)/$F$2)/($B$2*('CAR.CAP_per person'!K$2)/(_xlfn.XLOOKUP($E$2,EU_countries_GDP!$A$2:$A$29,EU_countries_GDP!$E$2:$E$29))),"")</f>
        <v>8.1256627128228395E-3</v>
      </c>
      <c r="DR33" s="5">
        <f>IFERROR(((((V33+AL33)*(1/$H33))+BB33)/$F$2)/($B$2*('CAR.CAP_per person'!L$2)/(_xlfn.XLOOKUP($E$2,EU_countries_GDP!$A$2:$A$29,EU_countries_GDP!$E$2:$E$29))),"")</f>
        <v>4.1684634127429187E-3</v>
      </c>
      <c r="DS33" s="5">
        <f>IFERROR(((((W33+AM33)*(1/$H33))+BC33)/$F$2)/($B$2*('CAR.CAP_per person'!M$2)/(_xlfn.XLOOKUP($E$2,EU_countries_GDP!$A$2:$A$29,EU_countries_GDP!$E$2:$E$29))),"")</f>
        <v>4.8504930807561276E-2</v>
      </c>
      <c r="DT33" s="5">
        <f>IFERROR(((((X33+AN33)*(1/$H33))+BD33)/$F$2)/($B$2*('CAR.CAP_per person'!N$2)/(_xlfn.XLOOKUP($E$2,EU_countries_GDP!$A$2:$A$29,EU_countries_GDP!$E$2:$E$29))),"")</f>
        <v>1.8407110919867211</v>
      </c>
      <c r="DU33" s="5">
        <f>IFERROR(((((Y33+AO33)*(1/$H33))+BE33)/$F$2)/($B$2*('CAR.CAP_per person'!O$2)/(_xlfn.XLOOKUP($E$2,EU_countries_GDP!$A$2:$A$29,EU_countries_GDP!$E$2:$E$29))),"")</f>
        <v>4.4922895823857521E-4</v>
      </c>
      <c r="DV33" s="5">
        <f>IFERROR(((((Z33+AP33)*(1/$H33))+BF33)/$F$2)/($B$2*('CAR.CAP_per person'!P$2)/(_xlfn.XLOOKUP($E$2,EU_countries_GDP!$A$2:$A$29,EU_countries_GDP!$E$2:$E$29))),"")</f>
        <v>1.881849207904257E-2</v>
      </c>
      <c r="DW33" s="5">
        <f>IFERROR(((((AA33+AQ33)*(1/$H33))+BG33)/$F$2)/($B$2*('CAR.CAP_per person'!Q$2)/(_xlfn.XLOOKUP($E$2,EU_countries_GDP!$A$2:$A$29,EU_countries_GDP!$E$2:$E$29))),"")</f>
        <v>6.0602984103398042E-3</v>
      </c>
    </row>
    <row r="34" spans="1:127">
      <c r="A34" t="s">
        <v>201</v>
      </c>
      <c r="B34" t="str">
        <f>_xlfn.XLOOKUP(D34,Table5[Ingredient],Table5[Category],"",FALSE)</f>
        <v xml:space="preserve">Other </v>
      </c>
      <c r="C34" s="33" t="s">
        <v>177</v>
      </c>
      <c r="D34" s="33" t="s">
        <v>187</v>
      </c>
      <c r="E34" s="33">
        <v>2.86E-2</v>
      </c>
      <c r="F34" s="33" t="s">
        <v>179</v>
      </c>
      <c r="G34" s="33" t="s">
        <v>180</v>
      </c>
      <c r="H34" s="91">
        <f>Dataset_AT!R31</f>
        <v>2.5238550704834772E-2</v>
      </c>
      <c r="I34" s="33"/>
      <c r="J34" s="37">
        <f>IFERROR(INDEX('AveragePrices&amp;Codes'!G:AG, MATCH($D34, 'AveragePrices&amp;Codes'!$A:$A, 0), MATCH(Tool_Austria!$E$2, 'AveragePrices&amp;Codes'!$G$1:$AG$1, 0)),"")</f>
        <v>2.7022484230769233</v>
      </c>
      <c r="K34" s="37">
        <f>IFERROR(E34/(_xlfn.XLOOKUP(A34,Dataset_AT!$V$2:$V$9,Dataset_AT!$W$2:$W$9)),"")</f>
        <v>4.2058823529411764E-4</v>
      </c>
      <c r="L34">
        <f>IFERROR(IF($F34="Raw",_xlfn.XLOOKUP(_xlfn.XLOOKUP(Tool_Austria!$D34,'AveragePrices&amp;Codes'!$A:$A,'AveragePrices&amp;Codes'!$B:$B),AGRIBALYSE_Raw!$B:$B,AGRIBALYSE_Raw!O:O)*$E34,_xlfn.XLOOKUP(_xlfn.XLOOKUP(Tool_Austria!$D34,'AveragePrices&amp;Codes'!$A:$A,'AveragePrices&amp;Codes'!$B:$B),AGRIBALYSE_Cooked!$C:$C,AGRIBALYSE_Cooked!P:P)*$E34),"")</f>
        <v>6.5834057177777766E-2</v>
      </c>
      <c r="M34">
        <f>IFERROR(IF($F34="Raw",_xlfn.XLOOKUP(_xlfn.XLOOKUP(Tool_Austria!$D34,'AveragePrices&amp;Codes'!$A:$A,'AveragePrices&amp;Codes'!$B:$B),AGRIBALYSE_Raw!$B:$B,AGRIBALYSE_Raw!P:P)*$E34,_xlfn.XLOOKUP(_xlfn.XLOOKUP(Tool_Austria!$D34,'AveragePrices&amp;Codes'!$A:$A,'AveragePrices&amp;Codes'!$B:$B),AGRIBALYSE_Cooked!$C:$C,AGRIBALYSE_Cooked!Q:Q)*$E34),"")</f>
        <v>1.2443316599999999E-9</v>
      </c>
      <c r="N34">
        <f>IFERROR(IF($F34="Raw",_xlfn.XLOOKUP(_xlfn.XLOOKUP(Tool_Austria!$D34,'AveragePrices&amp;Codes'!$A:$A,'AveragePrices&amp;Codes'!$B:$B),AGRIBALYSE_Raw!$B:$B,AGRIBALYSE_Raw!Q:Q)*$E34,_xlfn.XLOOKUP(_xlfn.XLOOKUP(Tool_Austria!$D34,'AveragePrices&amp;Codes'!$A:$A,'AveragePrices&amp;Codes'!$B:$B),AGRIBALYSE_Cooked!$C:$C,AGRIBALYSE_Cooked!R:R)*$E34),"")</f>
        <v>8.0179918866666658E-3</v>
      </c>
      <c r="O34">
        <f>IFERROR(IF($F34="Raw",_xlfn.XLOOKUP(_xlfn.XLOOKUP(Tool_Austria!$D34,'AveragePrices&amp;Codes'!$A:$A,'AveragePrices&amp;Codes'!$B:$B),AGRIBALYSE_Raw!$B:$B,AGRIBALYSE_Raw!R:R)*$E34,_xlfn.XLOOKUP(_xlfn.XLOOKUP(Tool_Austria!$D34,'AveragePrices&amp;Codes'!$A:$A,'AveragePrices&amp;Codes'!$B:$B),AGRIBALYSE_Cooked!$C:$C,AGRIBALYSE_Cooked!S:S)*$E34),"")</f>
        <v>2.4293604255555553E-4</v>
      </c>
      <c r="P34">
        <f>IFERROR(IF($F34="Raw",_xlfn.XLOOKUP(_xlfn.XLOOKUP(Tool_Austria!$D34,'AveragePrices&amp;Codes'!$A:$A,'AveragePrices&amp;Codes'!$B:$B),AGRIBALYSE_Raw!$B:$B,AGRIBALYSE_Raw!S:S)*$E34,_xlfn.XLOOKUP(_xlfn.XLOOKUP(Tool_Austria!$D34,'AveragePrices&amp;Codes'!$A:$A,'AveragePrices&amp;Codes'!$B:$B),AGRIBALYSE_Cooked!$C:$C,AGRIBALYSE_Cooked!T:T)*$E34),"")</f>
        <v>7.5584502644444439E-9</v>
      </c>
      <c r="Q34">
        <f>IFERROR(IF($F34="Raw",_xlfn.XLOOKUP(_xlfn.XLOOKUP(Tool_Austria!$D34,'AveragePrices&amp;Codes'!$A:$A,'AveragePrices&amp;Codes'!$B:$B),AGRIBALYSE_Raw!$B:$B,AGRIBALYSE_Raw!T:T)*$E34,_xlfn.XLOOKUP(_xlfn.XLOOKUP(Tool_Austria!$D34,'AveragePrices&amp;Codes'!$A:$A,'AveragePrices&amp;Codes'!$B:$B),AGRIBALYSE_Cooked!$C:$C,AGRIBALYSE_Cooked!U:U)*$E34),"")</f>
        <v>9.8091771555555561E-10</v>
      </c>
      <c r="R34">
        <f>IFERROR(IF($F34="Raw",_xlfn.XLOOKUP(_xlfn.XLOOKUP(Tool_Austria!$D34,'AveragePrices&amp;Codes'!$A:$A,'AveragePrices&amp;Codes'!$B:$B),AGRIBALYSE_Raw!$B:$B,AGRIBALYSE_Raw!U:U)*$E34,_xlfn.XLOOKUP(_xlfn.XLOOKUP(Tool_Austria!$D34,'AveragePrices&amp;Codes'!$A:$A,'AveragePrices&amp;Codes'!$B:$B),AGRIBALYSE_Cooked!$C:$C,AGRIBALYSE_Cooked!V:V)*$E34),"")</f>
        <v>7.8437378066666661E-11</v>
      </c>
      <c r="S34">
        <f>IFERROR(IF($F34="Raw",_xlfn.XLOOKUP(_xlfn.XLOOKUP(Tool_Austria!$D34,'AveragePrices&amp;Codes'!$A:$A,'AveragePrices&amp;Codes'!$B:$B),AGRIBALYSE_Raw!$B:$B,AGRIBALYSE_Raw!V:V)*$E34,_xlfn.XLOOKUP(_xlfn.XLOOKUP(Tool_Austria!$D34,'AveragePrices&amp;Codes'!$A:$A,'AveragePrices&amp;Codes'!$B:$B),AGRIBALYSE_Cooked!$C:$C,AGRIBALYSE_Cooked!W:W)*$E34),"")</f>
        <v>1.0151433037777777E-3</v>
      </c>
      <c r="T34">
        <f>IFERROR(IF($F34="Raw",_xlfn.XLOOKUP(_xlfn.XLOOKUP(Tool_Austria!$D34,'AveragePrices&amp;Codes'!$A:$A,'AveragePrices&amp;Codes'!$B:$B),AGRIBALYSE_Raw!$B:$B,AGRIBALYSE_Raw!W:W)*$E34,_xlfn.XLOOKUP(_xlfn.XLOOKUP(Tool_Austria!$D34,'AveragePrices&amp;Codes'!$A:$A,'AveragePrices&amp;Codes'!$B:$B),AGRIBALYSE_Cooked!$C:$C,AGRIBALYSE_Cooked!X:X)*$E34),"")</f>
        <v>1.8221706042222223E-5</v>
      </c>
      <c r="U34">
        <f>IFERROR(IF($F34="Raw",_xlfn.XLOOKUP(_xlfn.XLOOKUP(Tool_Austria!$D34,'AveragePrices&amp;Codes'!$A:$A,'AveragePrices&amp;Codes'!$B:$B),AGRIBALYSE_Raw!$B:$B,AGRIBALYSE_Raw!X:X)*$E34,_xlfn.XLOOKUP(_xlfn.XLOOKUP(Tool_Austria!$D34,'AveragePrices&amp;Codes'!$A:$A,'AveragePrices&amp;Codes'!$B:$B),AGRIBALYSE_Cooked!$C:$C,AGRIBALYSE_Cooked!Y:Y)*$E34),"")</f>
        <v>4.4628221733333334E-4</v>
      </c>
      <c r="V34">
        <f>IFERROR(IF($F34="Raw",_xlfn.XLOOKUP(_xlfn.XLOOKUP(Tool_Austria!$D34,'AveragePrices&amp;Codes'!$A:$A,'AveragePrices&amp;Codes'!$B:$B),AGRIBALYSE_Raw!$B:$B,AGRIBALYSE_Raw!Y:Y)*$E34,_xlfn.XLOOKUP(_xlfn.XLOOKUP(Tool_Austria!$D34,'AveragePrices&amp;Codes'!$A:$A,'AveragePrices&amp;Codes'!$B:$B),AGRIBALYSE_Cooked!$C:$C,AGRIBALYSE_Cooked!Z:Z)*$E34),"")</f>
        <v>4.3926288755555551E-3</v>
      </c>
      <c r="W34">
        <f>IFERROR(IF($F34="Raw",_xlfn.XLOOKUP(_xlfn.XLOOKUP(Tool_Austria!$D34,'AveragePrices&amp;Codes'!$A:$A,'AveragePrices&amp;Codes'!$B:$B),AGRIBALYSE_Raw!$B:$B,AGRIBALYSE_Raw!Z:Z)*$E34,_xlfn.XLOOKUP(_xlfn.XLOOKUP(Tool_Austria!$D34,'AveragePrices&amp;Codes'!$A:$A,'AveragePrices&amp;Codes'!$B:$B),AGRIBALYSE_Cooked!$C:$C,AGRIBALYSE_Cooked!AA:AA)*$E34),"")</f>
        <v>2.1796187746666669</v>
      </c>
      <c r="X34">
        <f>IFERROR(IF($F34="Raw",_xlfn.XLOOKUP(_xlfn.XLOOKUP(Tool_Austria!$D34,'AveragePrices&amp;Codes'!$A:$A,'AveragePrices&amp;Codes'!$B:$B),AGRIBALYSE_Raw!$B:$B,AGRIBALYSE_Raw!AA:AA)*$E34,_xlfn.XLOOKUP(_xlfn.XLOOKUP(Tool_Austria!$D34,'AveragePrices&amp;Codes'!$A:$A,'AveragePrices&amp;Codes'!$B:$B),AGRIBALYSE_Cooked!$C:$C,AGRIBALYSE_Cooked!AB:AB)*$E34),"")</f>
        <v>5.710580748888888</v>
      </c>
      <c r="Y34">
        <f>IFERROR(IF($F34="Raw",_xlfn.XLOOKUP(_xlfn.XLOOKUP(Tool_Austria!$D34,'AveragePrices&amp;Codes'!$A:$A,'AveragePrices&amp;Codes'!$B:$B),AGRIBALYSE_Raw!$B:$B,AGRIBALYSE_Raw!AB:AB)*$E34,_xlfn.XLOOKUP(_xlfn.XLOOKUP(Tool_Austria!$D34,'AveragePrices&amp;Codes'!$A:$A,'AveragePrices&amp;Codes'!$B:$B),AGRIBALYSE_Cooked!$C:$C,AGRIBALYSE_Cooked!AC:AC)*$E34),"")</f>
        <v>2.7450828484444446E-2</v>
      </c>
      <c r="Z34">
        <f>IFERROR(IF($F34="Raw",_xlfn.XLOOKUP(_xlfn.XLOOKUP(Tool_Austria!$D34,'AveragePrices&amp;Codes'!$A:$A,'AveragePrices&amp;Codes'!$B:$B),AGRIBALYSE_Raw!$B:$B,AGRIBALYSE_Raw!AC:AC)*$E34,_xlfn.XLOOKUP(_xlfn.XLOOKUP(Tool_Austria!$D34,'AveragePrices&amp;Codes'!$A:$A,'AveragePrices&amp;Codes'!$B:$B),AGRIBALYSE_Cooked!$C:$C,AGRIBALYSE_Cooked!AD:AD)*$E34),"")</f>
        <v>0.57165953288888893</v>
      </c>
      <c r="AA34">
        <f>IFERROR(IF($F34="Raw",_xlfn.XLOOKUP(_xlfn.XLOOKUP(Tool_Austria!$D34,'AveragePrices&amp;Codes'!$A:$A,'AveragePrices&amp;Codes'!$B:$B),AGRIBALYSE_Raw!$B:$B,AGRIBALYSE_Raw!AD:AD)*$E34,_xlfn.XLOOKUP(_xlfn.XLOOKUP(Tool_Austria!$D34,'AveragePrices&amp;Codes'!$A:$A,'AveragePrices&amp;Codes'!$B:$B),AGRIBALYSE_Cooked!$C:$C,AGRIBALYSE_Cooked!AE:AE)*$E34),"")</f>
        <v>2.4236459231111111E-7</v>
      </c>
      <c r="AB34" cm="1">
        <f t="array" ref="AB34">IFERROR(_xlfn.XLOOKUP(Tool_Austria!$F34&amp;$E$2,'Cooking methods'!$A:$A&amp;'Cooking methods'!$B:$B,'Cooking methods'!C:C)*$E34,"")</f>
        <v>5.6364348040000003E-3</v>
      </c>
      <c r="AC34" cm="1">
        <f t="array" ref="AC34">IFERROR(_xlfn.XLOOKUP(Tool_Austria!$F34&amp;$E$2,'Cooking methods'!$A:$A&amp;'Cooking methods'!$B:$B,'Cooking methods'!D:D)*$E34,"")</f>
        <v>2.0186832465799998E-10</v>
      </c>
      <c r="AD34" cm="1">
        <f t="array" ref="AD34">IFERROR(_xlfn.XLOOKUP(Tool_Austria!$F34&amp;$E$2,'Cooking methods'!$A:$A&amp;'Cooking methods'!$B:$B,'Cooking methods'!E:E)*$E34,"")</f>
        <v>4.0068599999999998E-4</v>
      </c>
      <c r="AE34" cm="1">
        <f t="array" ref="AE34">IFERROR(_xlfn.XLOOKUP(Tool_Austria!$F34&amp;$E$2,'Cooking methods'!$A:$A&amp;'Cooking methods'!$B:$B,'Cooking methods'!F:F)*$E34,"")</f>
        <v>1.0207825914000001E-5</v>
      </c>
      <c r="AF34" cm="1">
        <f t="array" ref="AF34">IFERROR(_xlfn.XLOOKUP(Tool_Austria!$F34&amp;$E$2,'Cooking methods'!$A:$A&amp;'Cooking methods'!$B:$B,'Cooking methods'!G:G)*$E34,"")</f>
        <v>4.1193540959999999E-11</v>
      </c>
      <c r="AG34" cm="1">
        <f t="array" ref="AG34">IFERROR(_xlfn.XLOOKUP(Tool_Austria!$F34&amp;$E$2,'Cooking methods'!$A:$A&amp;'Cooking methods'!$B:$B,'Cooking methods'!H:H)*$E34,"")</f>
        <v>2.3375190695999997E-11</v>
      </c>
      <c r="AH34" cm="1">
        <f t="array" ref="AH34">IFERROR(_xlfn.XLOOKUP(Tool_Austria!$F34&amp;$E$2,'Cooking methods'!$A:$A&amp;'Cooking methods'!$B:$B,'Cooking methods'!I:I)*$E34,"")</f>
        <v>1.26676896632E-11</v>
      </c>
      <c r="AI34" cm="1">
        <f t="array" ref="AI34">IFERROR(_xlfn.XLOOKUP(Tool_Austria!$F34&amp;$E$2,'Cooking methods'!$A:$A&amp;'Cooking methods'!$B:$B,'Cooking methods'!J:J)*$E34,"")</f>
        <v>7.1166109300000002E-6</v>
      </c>
      <c r="AJ34" cm="1">
        <f t="array" ref="AJ34">IFERROR(_xlfn.XLOOKUP(Tool_Austria!$F34&amp;$E$2,'Cooking methods'!$A:$A&amp;'Cooking methods'!$B:$B,'Cooking methods'!K:K)*$E34,"")</f>
        <v>1.5244762390000001E-6</v>
      </c>
      <c r="AK34" cm="1">
        <f t="array" ref="AK34">IFERROR(_xlfn.XLOOKUP(Tool_Austria!$F34&amp;$E$2,'Cooking methods'!$A:$A&amp;'Cooking methods'!$B:$B,'Cooking methods'!L:L)*$E34,"")</f>
        <v>2.8824309799999999E-6</v>
      </c>
      <c r="AL34" cm="1">
        <f t="array" ref="AL34">IFERROR(_xlfn.XLOOKUP(Tool_Austria!$F34&amp;$E$2,'Cooking methods'!$A:$A&amp;'Cooking methods'!$B:$B,'Cooking methods'!M:M)*$E34,"")</f>
        <v>1.9444432150000001E-5</v>
      </c>
      <c r="AM34" cm="1">
        <f t="array" ref="AM34">IFERROR(_xlfn.XLOOKUP(Tool_Austria!$F34&amp;$E$2,'Cooking methods'!$A:$A&amp;'Cooking methods'!$B:$B,'Cooking methods'!N:N)*$E34,"")</f>
        <v>1.4307362783999999E-2</v>
      </c>
      <c r="AN34" cm="1">
        <f t="array" ref="AN34">IFERROR(_xlfn.XLOOKUP(Tool_Austria!$F34&amp;$E$2,'Cooking methods'!$A:$A&amp;'Cooking methods'!$B:$B,'Cooking methods'!O:O)*$E34,"")</f>
        <v>8.2534852400000004E-3</v>
      </c>
      <c r="AO34" cm="1">
        <f t="array" ref="AO34">IFERROR(_xlfn.XLOOKUP(Tool_Austria!$F34&amp;$E$2,'Cooking methods'!$A:$A&amp;'Cooking methods'!$B:$B,'Cooking methods'!P:P)*$E34,"")</f>
        <v>1.4779204439999999E-3</v>
      </c>
      <c r="AP34" cm="1">
        <f t="array" ref="AP34">IFERROR(_xlfn.XLOOKUP(Tool_Austria!$F34&amp;$E$2,'Cooking methods'!$A:$A&amp;'Cooking methods'!$B:$B,'Cooking methods'!Q:Q)*$E34,"")</f>
        <v>8.8956525372000009E-2</v>
      </c>
      <c r="AQ34" cm="1">
        <f t="array" ref="AQ34">IFERROR(_xlfn.XLOOKUP(Tool_Austria!$F34&amp;$E$2,'Cooking methods'!$A:$A&amp;'Cooking methods'!$B:$B,'Cooking methods'!R:R)*$E34,"")</f>
        <v>8.5607868631999997E-9</v>
      </c>
      <c r="AR34" cm="1">
        <f t="array" ref="AR34">IFERROR(_xlfn.XLOOKUP(Tool_Austria!$G34&amp;$E$2,'Waste management'!$A:$A&amp;'Waste management'!$B:$B,'Waste management'!C:C)*$E34,"")</f>
        <v>1.6013139999999999E-3</v>
      </c>
      <c r="AS34" cm="1">
        <f t="array" ref="AS34">IFERROR(_xlfn.XLOOKUP(Tool_Austria!$G34&amp;$E$2,'Waste management'!$A:$A&amp;'Waste management'!$B:$B,'Waste management'!D:D)*$E34,"")</f>
        <v>1.09252286E-11</v>
      </c>
      <c r="AT34" cm="1">
        <f t="array" ref="AT34">IFERROR(_xlfn.XLOOKUP(Tool_Austria!$G34&amp;$E$2,'Waste management'!$A:$A&amp;'Waste management'!$B:$B,'Waste management'!E:E)*$E34,"")</f>
        <v>2.9458000000000005E-5</v>
      </c>
      <c r="AU34" cm="1">
        <f t="array" ref="AU34">IFERROR(_xlfn.XLOOKUP(Tool_Austria!$G34&amp;$E$2,'Waste management'!$A:$A&amp;'Waste management'!$B:$B,'Waste management'!F:F)*$E34,"")</f>
        <v>3.4320000000000003E-6</v>
      </c>
      <c r="AV34" cm="1">
        <f t="array" ref="AV34">IFERROR(_xlfn.XLOOKUP(Tool_Austria!$G34&amp;$E$2,'Waste management'!$A:$A&amp;'Waste management'!$B:$B,'Waste management'!G:G)*$E34,"")</f>
        <v>3.3117656000000002E-10</v>
      </c>
      <c r="AW34" cm="1">
        <f t="array" ref="AW34">IFERROR(_xlfn.XLOOKUP(Tool_Austria!$G34&amp;$E$2,'Waste management'!$A:$A&amp;'Waste management'!$B:$B,'Waste management'!H:H)*$E34,"")</f>
        <v>1.07950986E-11</v>
      </c>
      <c r="AX34" cm="1">
        <f t="array" ref="AX34">IFERROR(_xlfn.XLOOKUP(Tool_Austria!$G34&amp;$E$2,'Waste management'!$A:$A&amp;'Waste management'!$B:$B,'Waste management'!I:I)*$E34,"")</f>
        <v>7.6750102000000014E-12</v>
      </c>
      <c r="AY34" cm="1">
        <f t="array" ref="AY34">IFERROR(_xlfn.XLOOKUP(Tool_Austria!$G34&amp;$E$2,'Waste management'!$A:$A&amp;'Waste management'!$B:$B,'Waste management'!J:J)*$E34,"")</f>
        <v>6.3206000000000004E-5</v>
      </c>
      <c r="AZ34" cm="1">
        <f t="array" ref="AZ34">IFERROR(_xlfn.XLOOKUP(Tool_Austria!$G34&amp;$E$2,'Waste management'!$A:$A&amp;'Waste management'!$B:$B,'Waste management'!K:K)*$E34,"")</f>
        <v>1.53851412E-7</v>
      </c>
      <c r="BA34" cm="1">
        <f t="array" ref="BA34">IFERROR(_xlfn.XLOOKUP(Tool_Austria!$G34&amp;$E$2,'Waste management'!$A:$A&amp;'Waste management'!$B:$B,'Waste management'!L:L)*$E34,"")</f>
        <v>2.7685200400000001E-6</v>
      </c>
      <c r="BB34" cm="1">
        <f t="array" ref="BB34">IFERROR(_xlfn.XLOOKUP(Tool_Austria!$G34&amp;$E$2,'Waste management'!$A:$A&amp;'Waste management'!$B:$B,'Waste management'!M:M)*$E34,"")</f>
        <v>2.7856400000000003E-4</v>
      </c>
      <c r="BC34" cm="1">
        <f t="array" ref="BC34">IFERROR(_xlfn.XLOOKUP(Tool_Austria!$G34&amp;$E$2,'Waste management'!$A:$A&amp;'Waste management'!$B:$B,'Waste management'!N:N)*$E34,"")</f>
        <v>0.23952900400000002</v>
      </c>
      <c r="BD34" cm="1">
        <f t="array" ref="BD34">IFERROR(_xlfn.XLOOKUP(Tool_Austria!$G34&amp;$E$2,'Waste management'!$A:$A&amp;'Waste management'!$B:$B,'Waste management'!O:O)*$E34,"")</f>
        <v>1.5272686000000001E-2</v>
      </c>
      <c r="BE34" cm="1">
        <f t="array" ref="BE34">IFERROR(_xlfn.XLOOKUP(Tool_Austria!$G34&amp;$E$2,'Waste management'!$A:$A&amp;'Waste management'!$B:$B,'Waste management'!P:P)*$E34,"")</f>
        <v>3.2975800000000004E-4</v>
      </c>
      <c r="BF34" cm="1">
        <f t="array" ref="BF34">IFERROR(_xlfn.XLOOKUP(Tool_Austria!$G34&amp;$E$2,'Waste management'!$A:$A&amp;'Waste management'!$B:$B,'Waste management'!Q:Q)*$E34,"")</f>
        <v>9.5978739999999993E-3</v>
      </c>
      <c r="BG34" cm="1">
        <f t="array" ref="BG34">IFERROR(_xlfn.XLOOKUP(Tool_Austria!$G34&amp;$E$2,'Waste management'!$A:$A&amp;'Waste management'!$B:$B,'Waste management'!R:R)*$E34,"")</f>
        <v>3.1191159999999998E-9</v>
      </c>
      <c r="BH34">
        <f>IFERROR((L34+AR34+AB34)*_xlfn.XLOOKUP(Tool_Austria!BH$4,Monetization_Factors!$A:$A,Monetization_Factors!$D:$D),"")</f>
        <v>9.5067055553914939E-3</v>
      </c>
      <c r="BI34">
        <f>IFERROR((M34+AS34+AC34)*_xlfn.XLOOKUP(Tool_Austria!BI$4,Monetization_Factors!$A:$A,Monetization_Factors!$D:$D),"")</f>
        <v>5.8330233364973757E-8</v>
      </c>
      <c r="BJ34">
        <f>IFERROR((N34+AT34+AD34)*_xlfn.XLOOKUP(Tool_Austria!BJ$4,Monetization_Factors!$A:$A,Monetization_Factors!$D:$D),"")</f>
        <v>1.2893403793630623E-5</v>
      </c>
      <c r="BK34">
        <f>IFERROR((O34+AU34+AE34)*_xlfn.XLOOKUP(Tool_Austria!BK$4,Monetization_Factors!$A:$A,Monetization_Factors!$D:$D),"")</f>
        <v>3.8837211531409763E-4</v>
      </c>
      <c r="BL34">
        <f>IFERROR((P34+AV34+AF34)*_xlfn.XLOOKUP(Tool_Austria!BL$4,Monetization_Factors!$A:$A,Monetization_Factors!$D:$D),"")</f>
        <v>7.9171316573275596E-3</v>
      </c>
      <c r="BM34">
        <f>IFERROR((Q34+AW34+AG34)*_xlfn.XLOOKUP(Tool_Austria!BM$4,Monetization_Factors!$A:$A,Monetization_Factors!$D:$D),"")</f>
        <v>2.1079419482235154E-4</v>
      </c>
      <c r="BN34">
        <f>IFERROR((R34+AX34+AH34)*_xlfn.XLOOKUP(Tool_Austria!BN$4,Monetization_Factors!$A:$A,Monetization_Factors!$D:$D),"")</f>
        <v>1.1356166161300835E-4</v>
      </c>
      <c r="BO34">
        <f>IFERROR((S34+AY34+AI34)*_xlfn.XLOOKUP(Tool_Austria!BO$4,Monetization_Factors!$A:$A,Monetization_Factors!$D:$D),"")</f>
        <v>4.752598180669472E-4</v>
      </c>
      <c r="BP34">
        <f>IFERROR((T34+AZ34+AJ34)*_xlfn.XLOOKUP(Tool_Austria!BP$4,Monetization_Factors!$A:$A,Monetization_Factors!$D:$D),"")</f>
        <v>4.854396943578293E-5</v>
      </c>
      <c r="BQ34">
        <f>IFERROR((U34+BA34+AK34)*_xlfn.XLOOKUP(Tool_Austria!BQ$4,Monetization_Factors!$A:$A,Monetization_Factors!$D:$D),"")</f>
        <v>1.8487101751642392E-3</v>
      </c>
      <c r="BR34" t="str">
        <f>IFERROR((V34+BB34+AL34)*_xlfn.XLOOKUP(Tool_Austria!BR$4,Monetization_Factors!$A:$A,Monetization_Factors!$D:$D),"")</f>
        <v/>
      </c>
      <c r="BS34">
        <f>IFERROR((W34+BC34+AM34)*_xlfn.XLOOKUP(Tool_Austria!BS$4,Monetization_Factors!$A:$A,Monetization_Factors!$D:$D),"")</f>
        <v>1.1841856902139187E-4</v>
      </c>
      <c r="BT34">
        <f>IFERROR((X34+BD34+AN34)*_xlfn.XLOOKUP(Tool_Austria!BT$4,Monetization_Factors!$A:$A,Monetization_Factors!$D:$D),"")</f>
        <v>1.2768287458042663E-3</v>
      </c>
      <c r="BU34">
        <f>IFERROR((Y34+BE34+AO34)*_xlfn.XLOOKUP(Tool_Austria!BU$4,Monetization_Factors!$A:$A,Monetization_Factors!$D:$D),"")</f>
        <v>1.8593567940562334E-4</v>
      </c>
      <c r="BV34">
        <f>IFERROR((Z34+BF34+AP34)*_xlfn.XLOOKUP(Tool_Austria!BV$4,Monetization_Factors!$A:$A,Monetization_Factors!$D:$D),"")</f>
        <v>1.1067110479580909E-3</v>
      </c>
      <c r="BW34">
        <f>IFERROR((AA34+BG34+AQ34)*_xlfn.XLOOKUP(Tool_Austria!BW$4,Monetization_Factors!$A:$A,Monetization_Factors!$D:$D),"")</f>
        <v>5.3072937093884473E-7</v>
      </c>
      <c r="BX34" s="38" cm="1">
        <f t="array" ref="BX34">IFERROR(_xlfn.IFS(I34&lt;&gt;0,I34*E34,I34="",J34*E34),"")</f>
        <v>7.7284304900000003E-2</v>
      </c>
      <c r="BY34" s="38">
        <f t="shared" si="30"/>
        <v>2.321045565272279E-2</v>
      </c>
      <c r="BZ34" s="38">
        <f t="shared" si="31"/>
        <v>0.1004947605527228</v>
      </c>
      <c r="CA34" s="38">
        <f t="shared" si="32"/>
        <v>1.5460732392726583E-4</v>
      </c>
      <c r="CB34">
        <f t="shared" si="33"/>
        <v>7.3071805981777774E-2</v>
      </c>
      <c r="CC34">
        <f t="shared" si="33"/>
        <v>1.457125213258E-9</v>
      </c>
      <c r="CD34">
        <f t="shared" si="33"/>
        <v>8.4481358866666662E-3</v>
      </c>
      <c r="CE34">
        <f t="shared" si="33"/>
        <v>2.5657586846955554E-4</v>
      </c>
      <c r="CF34">
        <f t="shared" si="33"/>
        <v>7.9308203654044437E-9</v>
      </c>
      <c r="CG34">
        <f t="shared" si="33"/>
        <v>1.0150880048515556E-9</v>
      </c>
      <c r="CH34">
        <f t="shared" si="33"/>
        <v>9.8780077929866665E-11</v>
      </c>
      <c r="CI34">
        <f t="shared" si="33"/>
        <v>1.0854659147077777E-3</v>
      </c>
      <c r="CJ34">
        <f t="shared" si="33"/>
        <v>1.9900033693222223E-5</v>
      </c>
      <c r="CK34">
        <f t="shared" si="33"/>
        <v>4.5193316835333335E-4</v>
      </c>
      <c r="CL34">
        <f t="shared" si="33"/>
        <v>4.6906373077055556E-3</v>
      </c>
      <c r="CM34">
        <f t="shared" si="33"/>
        <v>2.4334551414506667</v>
      </c>
      <c r="CN34">
        <f t="shared" si="33"/>
        <v>5.7341069201288883</v>
      </c>
      <c r="CO34">
        <f t="shared" si="33"/>
        <v>2.9258506928444446E-2</v>
      </c>
      <c r="CP34">
        <f t="shared" si="33"/>
        <v>0.67021393226088899</v>
      </c>
      <c r="CQ34">
        <f t="shared" si="33"/>
        <v>2.5404449517431114E-7</v>
      </c>
      <c r="CR34">
        <f t="shared" si="34"/>
        <v>1.1241816304888888E-4</v>
      </c>
      <c r="CS34">
        <f t="shared" si="34"/>
        <v>2.2417310973200001E-12</v>
      </c>
      <c r="CT34">
        <f t="shared" si="34"/>
        <v>1.2997132133333332E-5</v>
      </c>
      <c r="CU34">
        <f t="shared" si="34"/>
        <v>3.9473210533777773E-7</v>
      </c>
      <c r="CV34">
        <f t="shared" si="34"/>
        <v>1.2201262100622221E-11</v>
      </c>
      <c r="CW34">
        <f t="shared" si="34"/>
        <v>1.5616738536177778E-12</v>
      </c>
      <c r="CX34">
        <f t="shared" si="34"/>
        <v>1.5196935066133333E-13</v>
      </c>
      <c r="CY34">
        <f t="shared" si="34"/>
        <v>1.6699475610888888E-6</v>
      </c>
      <c r="CZ34">
        <f t="shared" si="34"/>
        <v>3.0615436451111113E-8</v>
      </c>
      <c r="DA34">
        <f t="shared" si="34"/>
        <v>6.9528179746666674E-7</v>
      </c>
      <c r="DB34">
        <f t="shared" si="34"/>
        <v>7.2163650887777775E-6</v>
      </c>
      <c r="DC34">
        <f t="shared" si="34"/>
        <v>3.7437771406933335E-3</v>
      </c>
      <c r="DD34">
        <f t="shared" si="34"/>
        <v>8.8217029540444431E-3</v>
      </c>
      <c r="DE34">
        <f t="shared" si="34"/>
        <v>4.5013087582222227E-5</v>
      </c>
      <c r="DF34">
        <f t="shared" si="34"/>
        <v>1.0310983573244446E-3</v>
      </c>
      <c r="DG34">
        <f t="shared" si="34"/>
        <v>3.9083768488355561E-10</v>
      </c>
      <c r="DH34" s="5">
        <f>IFERROR(((((L34+AB34)*(1/$H34))+AR34)/$F$2)/($B$2*('CAR.CAP_per person'!B$2)/(_xlfn.XLOOKUP($E$2,EU_countries_GDP!$A$2:$A$29,EU_countries_GDP!$E$2:$E$29))),"")</f>
        <v>6.3709196824314765E-2</v>
      </c>
      <c r="DI34" s="5">
        <f>IFERROR(((((M34+AC34)*(1/$H34))+AS34)/$F$2)/($B$2*('CAR.CAP_per person'!C$2)/(_xlfn.XLOOKUP($E$2,EU_countries_GDP!$A$2:$A$29,EU_countries_GDP!$E$2:$E$29))),"")</f>
        <v>1.6273561933760071E-5</v>
      </c>
      <c r="DJ34" s="5">
        <f>IFERROR(((((N34+AD34)*(1/$H34))+AT34)/$F$2)/($B$2*('CAR.CAP_per person'!D$2)/(_xlfn.XLOOKUP($E$2,EU_countries_GDP!$A$2:$A$29,EU_countries_GDP!$E$2:$E$29))),"")</f>
        <v>9.6960165669435778E-5</v>
      </c>
      <c r="DK34" s="5">
        <f>IFERROR(((((O34+AE34)*(1/$H34))+AU34)/$F$2)/($B$2*('CAR.CAP_per person'!E$2)/(_xlfn.XLOOKUP($E$2,EU_countries_GDP!$A$2:$A$29,EU_countries_GDP!$E$2:$E$29))),"")</f>
        <v>3.7792423234396214E-3</v>
      </c>
      <c r="DL34" s="5">
        <f>IFERROR(((((P34+AF34)*(1/$H34))+AV34)/$F$2)/($B$2*('CAR.CAP_per person'!F$2)/(_xlfn.XLOOKUP($E$2,EU_countries_GDP!$A$2:$A$29,EU_countries_GDP!$E$2:$E$29))),"")</f>
        <v>8.9375010144935874E-2</v>
      </c>
      <c r="DM34" s="5">
        <f>IFERROR(((((Q34+AG34)*(1/$H34))+AW34)/$F$2)/($B$2*('CAR.CAP_per person'!G$2)/(_xlfn.XLOOKUP($E$2,EU_countries_GDP!$A$2:$A$29,EU_countries_GDP!$E$2:$E$29))),"")</f>
        <v>6.3420472442132772E-3</v>
      </c>
      <c r="DN34" s="5">
        <f>IFERROR(((((R34+AH34)*(1/$H34))+AX34)/$F$2)/($B$2*('CAR.CAP_per person'!H$2)/(_xlfn.XLOOKUP($E$2,EU_countries_GDP!$A$2:$A$29,EU_countries_GDP!$E$2:$E$29))),"")</f>
        <v>1.3510652591756269E-4</v>
      </c>
      <c r="DO34" s="5">
        <f>IFERROR(((((S34+AI34)*(1/$H34))+AY34)/$F$2)/($B$2*('CAR.CAP_per person'!I$2)/(_xlfn.XLOOKUP($E$2,EU_countries_GDP!$A$2:$A$29,EU_countries_GDP!$E$2:$E$29))),"")</f>
        <v>6.1963592461901865E-3</v>
      </c>
      <c r="DP34" s="5">
        <f>IFERROR(((((T34+AJ34)*(1/$H34))+AZ34)/$F$2)/($B$2*('CAR.CAP_per person'!J$2)/(_xlfn.XLOOKUP($E$2,EU_countries_GDP!$A$2:$A$29,EU_countries_GDP!$E$2:$E$29))),"")</f>
        <v>2.0632664877169547E-2</v>
      </c>
      <c r="DQ34" s="5">
        <f>IFERROR(((((U34+AK34)*(1/$H34))+BA34)/$F$2)/($B$2*('CAR.CAP_per person'!K$2)/(_xlfn.XLOOKUP($E$2,EU_countries_GDP!$A$2:$A$29,EU_countries_GDP!$E$2:$E$29))),"")</f>
        <v>1.3593810134203764E-2</v>
      </c>
      <c r="DR34" s="5">
        <f>IFERROR(((((V34+AL34)*(1/$H34))+BB34)/$F$2)/($B$2*('CAR.CAP_per person'!L$2)/(_xlfn.XLOOKUP($E$2,EU_countries_GDP!$A$2:$A$29,EU_countries_GDP!$E$2:$E$29))),"")</f>
        <v>4.3719648734786868E-3</v>
      </c>
      <c r="DS34" s="5">
        <f>IFERROR(((((W34+AM34)*(1/$H34))+BC34)/$F$2)/($B$2*('CAR.CAP_per person'!M$2)/(_xlfn.XLOOKUP($E$2,EU_countries_GDP!$A$2:$A$29,EU_countries_GDP!$E$2:$E$29))),"")</f>
        <v>0.1016083805048781</v>
      </c>
      <c r="DT34" s="5">
        <f>IFERROR(((((X34+AN34)*(1/$H34))+BD34)/$F$2)/($B$2*('CAR.CAP_per person'!N$2)/(_xlfn.XLOOKUP($E$2,EU_countries_GDP!$A$2:$A$29,EU_countries_GDP!$E$2:$E$29))),"")</f>
        <v>2.7276273202500025</v>
      </c>
      <c r="DU34" s="5">
        <f>IFERROR(((((Y34+AO34)*(1/$H34))+BE34)/$F$2)/($B$2*('CAR.CAP_per person'!O$2)/(_xlfn.XLOOKUP($E$2,EU_countries_GDP!$A$2:$A$29,EU_countries_GDP!$E$2:$E$29))),"")</f>
        <v>9.6552807112352797E-4</v>
      </c>
      <c r="DV34" s="5">
        <f>IFERROR(((((Z34+AP34)*(1/$H34))+BF34)/$F$2)/($B$2*('CAR.CAP_per person'!P$2)/(_xlfn.XLOOKUP($E$2,EU_countries_GDP!$A$2:$A$29,EU_countries_GDP!$E$2:$E$29))),"")</f>
        <v>1.7899026471072679E-2</v>
      </c>
      <c r="DW34" s="5">
        <f>IFERROR(((((AA34+AQ34)*(1/$H34))+BG34)/$F$2)/($B$2*('CAR.CAP_per person'!Q$2)/(_xlfn.XLOOKUP($E$2,EU_countries_GDP!$A$2:$A$29,EU_countries_GDP!$E$2:$E$29))),"")</f>
        <v>6.9265946423204766E-3</v>
      </c>
    </row>
    <row r="35" spans="1:127">
      <c r="A35" t="s">
        <v>201</v>
      </c>
      <c r="B35" t="str">
        <f>_xlfn.XLOOKUP(D35,Table5[Ingredient],Table5[Category],"",FALSE)</f>
        <v>Starch/satiating food</v>
      </c>
      <c r="C35" s="33" t="s">
        <v>177</v>
      </c>
      <c r="D35" s="33" t="s">
        <v>195</v>
      </c>
      <c r="E35" s="33">
        <v>2.1600000000000022E-2</v>
      </c>
      <c r="F35" s="33" t="s">
        <v>204</v>
      </c>
      <c r="G35" s="33" t="s">
        <v>180</v>
      </c>
      <c r="H35" s="91">
        <f>Dataset_AT!R32</f>
        <v>2.9834254143646436E-2</v>
      </c>
      <c r="I35" s="33"/>
      <c r="J35" s="37">
        <f>IFERROR(INDEX('AveragePrices&amp;Codes'!G:AG, MATCH($D35, 'AveragePrices&amp;Codes'!$A:$A, 0), MATCH(Tool_Austria!$E$2, 'AveragePrices&amp;Codes'!$G$1:$AG$1, 0)),"")</f>
        <v>0</v>
      </c>
      <c r="K35" s="37">
        <f>IFERROR(E35/(_xlfn.XLOOKUP(A35,Dataset_AT!$V$2:$V$9,Dataset_AT!$W$2:$W$9)),"")</f>
        <v>3.1764705882352971E-4</v>
      </c>
      <c r="L35">
        <f>IFERROR(IF($F35="Raw",_xlfn.XLOOKUP(_xlfn.XLOOKUP(Tool_Austria!$D35,'AveragePrices&amp;Codes'!$A:$A,'AveragePrices&amp;Codes'!$B:$B),AGRIBALYSE_Raw!$B:$B,AGRIBALYSE_Raw!O:O)*$E35,_xlfn.XLOOKUP(_xlfn.XLOOKUP(Tool_Austria!$D35,'AveragePrices&amp;Codes'!$A:$A,'AveragePrices&amp;Codes'!$B:$B),AGRIBALYSE_Cooked!$C:$C,AGRIBALYSE_Cooked!P:P)*$E35),"")</f>
        <v>5.6985788160000064E-3</v>
      </c>
      <c r="M35">
        <f>IFERROR(IF($F35="Raw",_xlfn.XLOOKUP(_xlfn.XLOOKUP(Tool_Austria!$D35,'AveragePrices&amp;Codes'!$A:$A,'AveragePrices&amp;Codes'!$B:$B),AGRIBALYSE_Raw!$B:$B,AGRIBALYSE_Raw!P:P)*$E35,_xlfn.XLOOKUP(_xlfn.XLOOKUP(Tool_Austria!$D35,'AveragePrices&amp;Codes'!$A:$A,'AveragePrices&amp;Codes'!$B:$B),AGRIBALYSE_Cooked!$C:$C,AGRIBALYSE_Cooked!Q:Q)*$E35),"")</f>
        <v>9.5460328800000098E-11</v>
      </c>
      <c r="N35">
        <f>IFERROR(IF($F35="Raw",_xlfn.XLOOKUP(_xlfn.XLOOKUP(Tool_Austria!$D35,'AveragePrices&amp;Codes'!$A:$A,'AveragePrices&amp;Codes'!$B:$B),AGRIBALYSE_Raw!$B:$B,AGRIBALYSE_Raw!Q:Q)*$E35,_xlfn.XLOOKUP(_xlfn.XLOOKUP(Tool_Austria!$D35,'AveragePrices&amp;Codes'!$A:$A,'AveragePrices&amp;Codes'!$B:$B),AGRIBALYSE_Cooked!$C:$C,AGRIBALYSE_Cooked!R:R)*$E35),"")</f>
        <v>1.2935068560000014E-3</v>
      </c>
      <c r="O35">
        <f>IFERROR(IF($F35="Raw",_xlfn.XLOOKUP(_xlfn.XLOOKUP(Tool_Austria!$D35,'AveragePrices&amp;Codes'!$A:$A,'AveragePrices&amp;Codes'!$B:$B),AGRIBALYSE_Raw!$B:$B,AGRIBALYSE_Raw!R:R)*$E35,_xlfn.XLOOKUP(_xlfn.XLOOKUP(Tool_Austria!$D35,'AveragePrices&amp;Codes'!$A:$A,'AveragePrices&amp;Codes'!$B:$B),AGRIBALYSE_Cooked!$C:$C,AGRIBALYSE_Cooked!S:S)*$E35),"")</f>
        <v>1.9179190080000019E-5</v>
      </c>
      <c r="P35">
        <f>IFERROR(IF($F35="Raw",_xlfn.XLOOKUP(_xlfn.XLOOKUP(Tool_Austria!$D35,'AveragePrices&amp;Codes'!$A:$A,'AveragePrices&amp;Codes'!$B:$B),AGRIBALYSE_Raw!$B:$B,AGRIBALYSE_Raw!S:S)*$E35,_xlfn.XLOOKUP(_xlfn.XLOOKUP(Tool_Austria!$D35,'AveragePrices&amp;Codes'!$A:$A,'AveragePrices&amp;Codes'!$B:$B),AGRIBALYSE_Cooked!$C:$C,AGRIBALYSE_Cooked!T:T)*$E35),"")</f>
        <v>5.1664404240000054E-10</v>
      </c>
      <c r="Q35">
        <f>IFERROR(IF($F35="Raw",_xlfn.XLOOKUP(_xlfn.XLOOKUP(Tool_Austria!$D35,'AveragePrices&amp;Codes'!$A:$A,'AveragePrices&amp;Codes'!$B:$B),AGRIBALYSE_Raw!$B:$B,AGRIBALYSE_Raw!T:T)*$E35,_xlfn.XLOOKUP(_xlfn.XLOOKUP(Tool_Austria!$D35,'AveragePrices&amp;Codes'!$A:$A,'AveragePrices&amp;Codes'!$B:$B),AGRIBALYSE_Cooked!$C:$C,AGRIBALYSE_Cooked!U:U)*$E35),"")</f>
        <v>4.4512242480000048E-11</v>
      </c>
      <c r="R35">
        <f>IFERROR(IF($F35="Raw",_xlfn.XLOOKUP(_xlfn.XLOOKUP(Tool_Austria!$D35,'AveragePrices&amp;Codes'!$A:$A,'AveragePrices&amp;Codes'!$B:$B),AGRIBALYSE_Raw!$B:$B,AGRIBALYSE_Raw!U:U)*$E35,_xlfn.XLOOKUP(_xlfn.XLOOKUP(Tool_Austria!$D35,'AveragePrices&amp;Codes'!$A:$A,'AveragePrices&amp;Codes'!$B:$B),AGRIBALYSE_Cooked!$C:$C,AGRIBALYSE_Cooked!V:V)*$E35),"")</f>
        <v>7.3675418400000074E-12</v>
      </c>
      <c r="S35">
        <f>IFERROR(IF($F35="Raw",_xlfn.XLOOKUP(_xlfn.XLOOKUP(Tool_Austria!$D35,'AveragePrices&amp;Codes'!$A:$A,'AveragePrices&amp;Codes'!$B:$B),AGRIBALYSE_Raw!$B:$B,AGRIBALYSE_Raw!V:V)*$E35,_xlfn.XLOOKUP(_xlfn.XLOOKUP(Tool_Austria!$D35,'AveragePrices&amp;Codes'!$A:$A,'AveragePrices&amp;Codes'!$B:$B),AGRIBALYSE_Cooked!$C:$C,AGRIBALYSE_Cooked!W:W)*$E35),"")</f>
        <v>6.8074130160000073E-5</v>
      </c>
      <c r="T35">
        <f>IFERROR(IF($F35="Raw",_xlfn.XLOOKUP(_xlfn.XLOOKUP(Tool_Austria!$D35,'AveragePrices&amp;Codes'!$A:$A,'AveragePrices&amp;Codes'!$B:$B),AGRIBALYSE_Raw!$B:$B,AGRIBALYSE_Raw!W:W)*$E35,_xlfn.XLOOKUP(_xlfn.XLOOKUP(Tool_Austria!$D35,'AveragePrices&amp;Codes'!$A:$A,'AveragePrices&amp;Codes'!$B:$B),AGRIBALYSE_Cooked!$C:$C,AGRIBALYSE_Cooked!X:X)*$E35),"")</f>
        <v>1.1539751760000011E-6</v>
      </c>
      <c r="U35">
        <f>IFERROR(IF($F35="Raw",_xlfn.XLOOKUP(_xlfn.XLOOKUP(Tool_Austria!$D35,'AveragePrices&amp;Codes'!$A:$A,'AveragePrices&amp;Codes'!$B:$B),AGRIBALYSE_Raw!$B:$B,AGRIBALYSE_Raw!X:X)*$E35,_xlfn.XLOOKUP(_xlfn.XLOOKUP(Tool_Austria!$D35,'AveragePrices&amp;Codes'!$A:$A,'AveragePrices&amp;Codes'!$B:$B),AGRIBALYSE_Cooked!$C:$C,AGRIBALYSE_Cooked!Y:Y)*$E35),"")</f>
        <v>4.5759992400000048E-5</v>
      </c>
      <c r="V35">
        <f>IFERROR(IF($F35="Raw",_xlfn.XLOOKUP(_xlfn.XLOOKUP(Tool_Austria!$D35,'AveragePrices&amp;Codes'!$A:$A,'AveragePrices&amp;Codes'!$B:$B),AGRIBALYSE_Raw!$B:$B,AGRIBALYSE_Raw!Y:Y)*$E35,_xlfn.XLOOKUP(_xlfn.XLOOKUP(Tool_Austria!$D35,'AveragePrices&amp;Codes'!$A:$A,'AveragePrices&amp;Codes'!$B:$B),AGRIBALYSE_Cooked!$C:$C,AGRIBALYSE_Cooked!Z:Z)*$E35),"")</f>
        <v>2.8785512160000031E-4</v>
      </c>
      <c r="W35">
        <f>IFERROR(IF($F35="Raw",_xlfn.XLOOKUP(_xlfn.XLOOKUP(Tool_Austria!$D35,'AveragePrices&amp;Codes'!$A:$A,'AveragePrices&amp;Codes'!$B:$B),AGRIBALYSE_Raw!$B:$B,AGRIBALYSE_Raw!Z:Z)*$E35,_xlfn.XLOOKUP(_xlfn.XLOOKUP(Tool_Austria!$D35,'AveragePrices&amp;Codes'!$A:$A,'AveragePrices&amp;Codes'!$B:$B),AGRIBALYSE_Cooked!$C:$C,AGRIBALYSE_Cooked!AA:AA)*$E35),"")</f>
        <v>9.6648980400000098E-2</v>
      </c>
      <c r="X35">
        <f>IFERROR(IF($F35="Raw",_xlfn.XLOOKUP(_xlfn.XLOOKUP(Tool_Austria!$D35,'AveragePrices&amp;Codes'!$A:$A,'AveragePrices&amp;Codes'!$B:$B),AGRIBALYSE_Raw!$B:$B,AGRIBALYSE_Raw!AA:AA)*$E35,_xlfn.XLOOKUP(_xlfn.XLOOKUP(Tool_Austria!$D35,'AveragePrices&amp;Codes'!$A:$A,'AveragePrices&amp;Codes'!$B:$B),AGRIBALYSE_Cooked!$C:$C,AGRIBALYSE_Cooked!AB:AB)*$E35),"")</f>
        <v>0.60635909520000064</v>
      </c>
      <c r="Y35">
        <f>IFERROR(IF($F35="Raw",_xlfn.XLOOKUP(_xlfn.XLOOKUP(Tool_Austria!$D35,'AveragePrices&amp;Codes'!$A:$A,'AveragePrices&amp;Codes'!$B:$B),AGRIBALYSE_Raw!$B:$B,AGRIBALYSE_Raw!AB:AB)*$E35,_xlfn.XLOOKUP(_xlfn.XLOOKUP(Tool_Austria!$D35,'AveragePrices&amp;Codes'!$A:$A,'AveragePrices&amp;Codes'!$B:$B),AGRIBALYSE_Cooked!$C:$C,AGRIBALYSE_Cooked!AC:AC)*$E35),"")</f>
        <v>1.4793999120000015E-3</v>
      </c>
      <c r="Z35">
        <f>IFERROR(IF($F35="Raw",_xlfn.XLOOKUP(_xlfn.XLOOKUP(Tool_Austria!$D35,'AveragePrices&amp;Codes'!$A:$A,'AveragePrices&amp;Codes'!$B:$B),AGRIBALYSE_Raw!$B:$B,AGRIBALYSE_Raw!AC:AC)*$E35,_xlfn.XLOOKUP(_xlfn.XLOOKUP(Tool_Austria!$D35,'AveragePrices&amp;Codes'!$A:$A,'AveragePrices&amp;Codes'!$B:$B),AGRIBALYSE_Cooked!$C:$C,AGRIBALYSE_Cooked!AD:AD)*$E35),"")</f>
        <v>6.4996562880000067E-2</v>
      </c>
      <c r="AA35">
        <f>IFERROR(IF($F35="Raw",_xlfn.XLOOKUP(_xlfn.XLOOKUP(Tool_Austria!$D35,'AveragePrices&amp;Codes'!$A:$A,'AveragePrices&amp;Codes'!$B:$B),AGRIBALYSE_Raw!$B:$B,AGRIBALYSE_Raw!AD:AD)*$E35,_xlfn.XLOOKUP(_xlfn.XLOOKUP(Tool_Austria!$D35,'AveragePrices&amp;Codes'!$A:$A,'AveragePrices&amp;Codes'!$B:$B),AGRIBALYSE_Cooked!$C:$C,AGRIBALYSE_Cooked!AE:AE)*$E35),"")</f>
        <v>2.6088808320000026E-8</v>
      </c>
      <c r="AB35" cm="1">
        <f t="array" ref="AB35">IFERROR(_xlfn.XLOOKUP(Tool_Austria!$F35&amp;$E$2,'Cooking methods'!$A:$A&amp;'Cooking methods'!$B:$B,'Cooking methods'!C:C)*$E35,"")</f>
        <v>1.1293084800000013E-2</v>
      </c>
      <c r="AC35" cm="1">
        <f t="array" ref="AC35">IFERROR(_xlfn.XLOOKUP(Tool_Austria!$F35&amp;$E$2,'Cooking methods'!$A:$A&amp;'Cooking methods'!$B:$B,'Cooking methods'!D:D)*$E35,"")</f>
        <v>1.3039243920000014E-10</v>
      </c>
      <c r="AD35" cm="1">
        <f t="array" ref="AD35">IFERROR(_xlfn.XLOOKUP(Tool_Austria!$F35&amp;$E$2,'Cooking methods'!$A:$A&amp;'Cooking methods'!$B:$B,'Cooking methods'!E:E)*$E35,"")</f>
        <v>1.0960077600000012E-2</v>
      </c>
      <c r="AE35" cm="1">
        <f t="array" ref="AE35">IFERROR(_xlfn.XLOOKUP(Tool_Austria!$F35&amp;$E$2,'Cooking methods'!$A:$A&amp;'Cooking methods'!$B:$B,'Cooking methods'!F:F)*$E35,"")</f>
        <v>2.7410400000000028E-5</v>
      </c>
      <c r="AF35" cm="1">
        <f t="array" ref="AF35">IFERROR(_xlfn.XLOOKUP(Tool_Austria!$F35&amp;$E$2,'Cooking methods'!$A:$A&amp;'Cooking methods'!$B:$B,'Cooking methods'!G:G)*$E35,"")</f>
        <v>1.7050318560000019E-10</v>
      </c>
      <c r="AG35" cm="1">
        <f t="array" ref="AG35">IFERROR(_xlfn.XLOOKUP(Tool_Austria!$F35&amp;$E$2,'Cooking methods'!$A:$A&amp;'Cooking methods'!$B:$B,'Cooking methods'!H:H)*$E35,"")</f>
        <v>1.0160976960000011E-10</v>
      </c>
      <c r="AH35" cm="1">
        <f t="array" ref="AH35">IFERROR(_xlfn.XLOOKUP(Tool_Austria!$F35&amp;$E$2,'Cooking methods'!$A:$A&amp;'Cooking methods'!$B:$B,'Cooking methods'!I:I)*$E35,"")</f>
        <v>1.7645386680000021E-11</v>
      </c>
      <c r="AI35" cm="1">
        <f t="array" ref="AI35">IFERROR(_xlfn.XLOOKUP(Tool_Austria!$F35&amp;$E$2,'Cooking methods'!$A:$A&amp;'Cooking methods'!$B:$B,'Cooking methods'!J:J)*$E35,"")</f>
        <v>6.6776400000000068E-5</v>
      </c>
      <c r="AJ35" cm="1">
        <f t="array" ref="AJ35">IFERROR(_xlfn.XLOOKUP(Tool_Austria!$F35&amp;$E$2,'Cooking methods'!$A:$A&amp;'Cooking methods'!$B:$B,'Cooking methods'!K:K)*$E35,"")</f>
        <v>1.3705200000000014E-5</v>
      </c>
      <c r="AK35" cm="1">
        <f t="array" ref="AK35">IFERROR(_xlfn.XLOOKUP(Tool_Austria!$F35&amp;$E$2,'Cooking methods'!$A:$A&amp;'Cooking methods'!$B:$B,'Cooking methods'!L:L)*$E35,"")</f>
        <v>1.0789200000000012E-5</v>
      </c>
      <c r="AL35" cm="1">
        <f t="array" ref="AL35">IFERROR(_xlfn.XLOOKUP(Tool_Austria!$F35&amp;$E$2,'Cooking methods'!$A:$A&amp;'Cooking methods'!$B:$B,'Cooking methods'!M:M)*$E35,"")</f>
        <v>8.4272400000000091E-5</v>
      </c>
      <c r="AM35" cm="1">
        <f t="array" ref="AM35">IFERROR(_xlfn.XLOOKUP(Tool_Austria!$F35&amp;$E$2,'Cooking methods'!$A:$A&amp;'Cooking methods'!$B:$B,'Cooking methods'!N:N)*$E35,"")</f>
        <v>3.5634686400000039E-2</v>
      </c>
      <c r="AN35" cm="1">
        <f t="array" ref="AN35">IFERROR(_xlfn.XLOOKUP(Tool_Austria!$F35&amp;$E$2,'Cooking methods'!$A:$A&amp;'Cooking methods'!$B:$B,'Cooking methods'!O:O)*$E35,"")</f>
        <v>3.0912807600000036E-2</v>
      </c>
      <c r="AO35" cm="1">
        <f t="array" ref="AO35">IFERROR(_xlfn.XLOOKUP(Tool_Austria!$F35&amp;$E$2,'Cooking methods'!$A:$A&amp;'Cooking methods'!$B:$B,'Cooking methods'!P:P)*$E35,"")</f>
        <v>6.1090200000000058E-3</v>
      </c>
      <c r="AP35" cm="1">
        <f t="array" ref="AP35">IFERROR(_xlfn.XLOOKUP(Tool_Austria!$F35&amp;$E$2,'Cooking methods'!$A:$A&amp;'Cooking methods'!$B:$B,'Cooking methods'!Q:Q)*$E35,"")</f>
        <v>0.31649447520000029</v>
      </c>
      <c r="AQ35" cm="1">
        <f t="array" ref="AQ35">IFERROR(_xlfn.XLOOKUP(Tool_Austria!$F35&amp;$E$2,'Cooking methods'!$A:$A&amp;'Cooking methods'!$B:$B,'Cooking methods'!R:R)*$E35,"")</f>
        <v>1.766113308000002E-8</v>
      </c>
      <c r="AR35" cm="1">
        <f t="array" ref="AR35">IFERROR(_xlfn.XLOOKUP(Tool_Austria!$G35&amp;$E$2,'Waste management'!$A:$A&amp;'Waste management'!$B:$B,'Waste management'!C:C)*$E35,"")</f>
        <v>1.2093840000000013E-3</v>
      </c>
      <c r="AS35" cm="1">
        <f t="array" ref="AS35">IFERROR(_xlfn.XLOOKUP(Tool_Austria!$G35&amp;$E$2,'Waste management'!$A:$A&amp;'Waste management'!$B:$B,'Waste management'!D:D)*$E35,"")</f>
        <v>8.2512216000000078E-12</v>
      </c>
      <c r="AT35" cm="1">
        <f t="array" ref="AT35">IFERROR(_xlfn.XLOOKUP(Tool_Austria!$G35&amp;$E$2,'Waste management'!$A:$A&amp;'Waste management'!$B:$B,'Waste management'!E:E)*$E35,"")</f>
        <v>2.2248000000000025E-5</v>
      </c>
      <c r="AU35" cm="1">
        <f t="array" ref="AU35">IFERROR(_xlfn.XLOOKUP(Tool_Austria!$G35&amp;$E$2,'Waste management'!$A:$A&amp;'Waste management'!$B:$B,'Waste management'!F:F)*$E35,"")</f>
        <v>2.5920000000000029E-6</v>
      </c>
      <c r="AV35" cm="1">
        <f t="array" ref="AV35">IFERROR(_xlfn.XLOOKUP(Tool_Austria!$G35&amp;$E$2,'Waste management'!$A:$A&amp;'Waste management'!$B:$B,'Waste management'!G:G)*$E35,"")</f>
        <v>2.5011936000000026E-10</v>
      </c>
      <c r="AW35" cm="1">
        <f t="array" ref="AW35">IFERROR(_xlfn.XLOOKUP(Tool_Austria!$G35&amp;$E$2,'Waste management'!$A:$A&amp;'Waste management'!$B:$B,'Waste management'!H:H)*$E35,"")</f>
        <v>8.1529416000000072E-12</v>
      </c>
      <c r="AX35" cm="1">
        <f t="array" ref="AX35">IFERROR(_xlfn.XLOOKUP(Tool_Austria!$G35&amp;$E$2,'Waste management'!$A:$A&amp;'Waste management'!$B:$B,'Waste management'!I:I)*$E35,"")</f>
        <v>5.7965112000000067E-12</v>
      </c>
      <c r="AY35" cm="1">
        <f t="array" ref="AY35">IFERROR(_xlfn.XLOOKUP(Tool_Austria!$G35&amp;$E$2,'Waste management'!$A:$A&amp;'Waste management'!$B:$B,'Waste management'!J:J)*$E35,"")</f>
        <v>4.7736000000000053E-5</v>
      </c>
      <c r="AZ35" cm="1">
        <f t="array" ref="AZ35">IFERROR(_xlfn.XLOOKUP(Tool_Austria!$G35&amp;$E$2,'Waste management'!$A:$A&amp;'Waste management'!$B:$B,'Waste management'!K:K)*$E35,"")</f>
        <v>1.1619547200000013E-7</v>
      </c>
      <c r="BA35" cm="1">
        <f t="array" ref="BA35">IFERROR(_xlfn.XLOOKUP(Tool_Austria!$G35&amp;$E$2,'Waste management'!$A:$A&amp;'Waste management'!$B:$B,'Waste management'!L:L)*$E35,"")</f>
        <v>2.0909102400000022E-6</v>
      </c>
      <c r="BB35" cm="1">
        <f t="array" ref="BB35">IFERROR(_xlfn.XLOOKUP(Tool_Austria!$G35&amp;$E$2,'Waste management'!$A:$A&amp;'Waste management'!$B:$B,'Waste management'!M:M)*$E35,"")</f>
        <v>2.1038400000000023E-4</v>
      </c>
      <c r="BC35" cm="1">
        <f t="array" ref="BC35">IFERROR(_xlfn.XLOOKUP(Tool_Austria!$G35&amp;$E$2,'Waste management'!$A:$A&amp;'Waste management'!$B:$B,'Waste management'!N:N)*$E35,"")</f>
        <v>0.18090302400000019</v>
      </c>
      <c r="BD35" cm="1">
        <f t="array" ref="BD35">IFERROR(_xlfn.XLOOKUP(Tool_Austria!$G35&amp;$E$2,'Waste management'!$A:$A&amp;'Waste management'!$B:$B,'Waste management'!O:O)*$E35,"")</f>
        <v>1.1534616000000011E-2</v>
      </c>
      <c r="BE35" cm="1">
        <f t="array" ref="BE35">IFERROR(_xlfn.XLOOKUP(Tool_Austria!$G35&amp;$E$2,'Waste management'!$A:$A&amp;'Waste management'!$B:$B,'Waste management'!P:P)*$E35,"")</f>
        <v>2.4904800000000025E-4</v>
      </c>
      <c r="BF35" cm="1">
        <f t="array" ref="BF35">IFERROR(_xlfn.XLOOKUP(Tool_Austria!$G35&amp;$E$2,'Waste management'!$A:$A&amp;'Waste management'!$B:$B,'Waste management'!Q:Q)*$E35,"")</f>
        <v>7.2487440000000075E-3</v>
      </c>
      <c r="BG35" cm="1">
        <f t="array" ref="BG35">IFERROR(_xlfn.XLOOKUP(Tool_Austria!$G35&amp;$E$2,'Waste management'!$A:$A&amp;'Waste management'!$B:$B,'Waste management'!R:R)*$E35,"")</f>
        <v>2.3556960000000025E-9</v>
      </c>
      <c r="BH35">
        <f>IFERROR((L35+AR35+AB35)*_xlfn.XLOOKUP(Tool_Austria!BH$4,Monetization_Factors!$A:$A,Monetization_Factors!$D:$D),"")</f>
        <v>2.3679721359031718E-3</v>
      </c>
      <c r="BI35">
        <f>IFERROR((M35+AS35+AC35)*_xlfn.XLOOKUP(Tool_Austria!BI$4,Monetization_Factors!$A:$A,Monetization_Factors!$D:$D),"")</f>
        <v>9.371425475856876E-9</v>
      </c>
      <c r="BJ35">
        <f>IFERROR((N35+AT35+AD35)*_xlfn.XLOOKUP(Tool_Austria!BJ$4,Monetization_Factors!$A:$A,Monetization_Factors!$D:$D),"")</f>
        <v>1.8735170324138226E-5</v>
      </c>
      <c r="BK35">
        <f>IFERROR((O35+AU35+AE35)*_xlfn.XLOOKUP(Tool_Austria!BK$4,Monetization_Factors!$A:$A,Monetization_Factors!$D:$D),"")</f>
        <v>7.4444873899537811E-5</v>
      </c>
      <c r="BL35">
        <f>IFERROR((P35+AV35+AF35)*_xlfn.XLOOKUP(Tool_Austria!BL$4,Monetization_Factors!$A:$A,Monetization_Factors!$D:$D),"")</f>
        <v>9.3564885261800763E-4</v>
      </c>
      <c r="BM35">
        <f>IFERROR((Q35+AW35+AG35)*_xlfn.XLOOKUP(Tool_Austria!BM$4,Monetization_Factors!$A:$A,Monetization_Factors!$D:$D),"")</f>
        <v>3.2036891862382824E-5</v>
      </c>
      <c r="BN35">
        <f>IFERROR((R35+AX35+AH35)*_xlfn.XLOOKUP(Tool_Austria!BN$4,Monetization_Factors!$A:$A,Monetization_Factors!$D:$D),"")</f>
        <v>3.5419805706704663E-5</v>
      </c>
      <c r="BO35">
        <f>IFERROR((S35+AY35+AI35)*_xlfn.XLOOKUP(Tool_Austria!BO$4,Monetization_Factors!$A:$A,Monetization_Factors!$D:$D),"")</f>
        <v>7.9943589134881453E-5</v>
      </c>
      <c r="BP35">
        <f>IFERROR((T35+AZ35+AJ35)*_xlfn.XLOOKUP(Tool_Austria!BP$4,Monetization_Factors!$A:$A,Monetization_Factors!$D:$D),"")</f>
        <v>3.6530789155077214E-5</v>
      </c>
      <c r="BQ35">
        <f>IFERROR((U35+BA35+AK35)*_xlfn.XLOOKUP(Tool_Austria!BQ$4,Monetization_Factors!$A:$A,Monetization_Factors!$D:$D),"")</f>
        <v>2.3987740226777689E-4</v>
      </c>
      <c r="BR35" t="str">
        <f>IFERROR((V35+BB35+AL35)*_xlfn.XLOOKUP(Tool_Austria!BR$4,Monetization_Factors!$A:$A,Monetization_Factors!$D:$D),"")</f>
        <v/>
      </c>
      <c r="BS35">
        <f>IFERROR((W35+BC35+AM35)*_xlfn.XLOOKUP(Tool_Austria!BS$4,Monetization_Factors!$A:$A,Monetization_Factors!$D:$D),"")</f>
        <v>1.5240519181698267E-5</v>
      </c>
      <c r="BT35">
        <f>IFERROR((X35+BD35+AN35)*_xlfn.XLOOKUP(Tool_Austria!BT$4,Monetization_Factors!$A:$A,Monetization_Factors!$D:$D),"")</f>
        <v>1.4447146263718718E-4</v>
      </c>
      <c r="BU35">
        <f>IFERROR((Y35+BE35+AO35)*_xlfn.XLOOKUP(Tool_Austria!BU$4,Monetization_Factors!$A:$A,Monetization_Factors!$D:$D),"")</f>
        <v>4.9806537449140101E-5</v>
      </c>
      <c r="BV35">
        <f>IFERROR((Z35+BF35+AP35)*_xlfn.XLOOKUP(Tool_Austria!BV$4,Monetization_Factors!$A:$A,Monetization_Factors!$D:$D),"")</f>
        <v>6.4191833517612948E-4</v>
      </c>
      <c r="BW35">
        <f>IFERROR((AA35+BG35+AQ35)*_xlfn.XLOOKUP(Tool_Austria!BW$4,Monetization_Factors!$A:$A,Monetization_Factors!$D:$D),"")</f>
        <v>9.6320197441187677E-8</v>
      </c>
      <c r="BX35" s="38" cm="1">
        <f t="array" ref="BX35">IFERROR(_xlfn.IFS(I35&lt;&gt;0,I35*E35,I35="",J35*E35),"")</f>
        <v>0</v>
      </c>
      <c r="BY35" s="38">
        <f t="shared" si="30"/>
        <v>4.6721520569387512E-3</v>
      </c>
      <c r="BZ35" s="38">
        <f t="shared" si="31"/>
        <v>4.6721520569387512E-3</v>
      </c>
      <c r="CA35" s="38">
        <f t="shared" si="32"/>
        <v>7.1879262414442324E-6</v>
      </c>
      <c r="CB35">
        <f t="shared" si="33"/>
        <v>1.820104761600002E-2</v>
      </c>
      <c r="CC35">
        <f t="shared" si="33"/>
        <v>2.3410398960000026E-10</v>
      </c>
      <c r="CD35">
        <f t="shared" si="33"/>
        <v>1.2275832456000014E-2</v>
      </c>
      <c r="CE35">
        <f t="shared" si="33"/>
        <v>4.9181590080000056E-5</v>
      </c>
      <c r="CF35">
        <f t="shared" si="33"/>
        <v>9.3726658800000107E-10</v>
      </c>
      <c r="CG35">
        <f t="shared" si="33"/>
        <v>1.5427495368000017E-10</v>
      </c>
      <c r="CH35">
        <f t="shared" si="33"/>
        <v>3.0809439720000036E-11</v>
      </c>
      <c r="CI35">
        <f t="shared" si="33"/>
        <v>1.825865301600002E-4</v>
      </c>
      <c r="CJ35">
        <f t="shared" si="33"/>
        <v>1.4975370648000015E-5</v>
      </c>
      <c r="CK35">
        <f t="shared" si="33"/>
        <v>5.8640102640000057E-5</v>
      </c>
      <c r="CL35">
        <f t="shared" si="33"/>
        <v>5.8251152160000057E-4</v>
      </c>
      <c r="CM35">
        <f t="shared" si="33"/>
        <v>0.31318669080000033</v>
      </c>
      <c r="CN35">
        <f t="shared" si="33"/>
        <v>0.64880651880000073</v>
      </c>
      <c r="CO35">
        <f t="shared" si="33"/>
        <v>7.8374679120000075E-3</v>
      </c>
      <c r="CP35">
        <f t="shared" si="33"/>
        <v>0.38873978208000037</v>
      </c>
      <c r="CQ35">
        <f t="shared" si="33"/>
        <v>4.6105637400000049E-8</v>
      </c>
      <c r="CR35">
        <f t="shared" si="34"/>
        <v>2.8001611716923106E-5</v>
      </c>
      <c r="CS35">
        <f t="shared" si="34"/>
        <v>3.6015998400000041E-13</v>
      </c>
      <c r="CT35">
        <f t="shared" si="34"/>
        <v>1.8885896086153866E-5</v>
      </c>
      <c r="CU35">
        <f t="shared" si="34"/>
        <v>7.5663984738461631E-8</v>
      </c>
      <c r="CV35">
        <f t="shared" si="34"/>
        <v>1.4419485969230785E-12</v>
      </c>
      <c r="CW35">
        <f t="shared" si="34"/>
        <v>2.3734608258461563E-13</v>
      </c>
      <c r="CX35">
        <f t="shared" si="34"/>
        <v>4.7399138030769289E-14</v>
      </c>
      <c r="CY35">
        <f t="shared" si="34"/>
        <v>2.8090235409230801E-7</v>
      </c>
      <c r="CZ35">
        <f t="shared" si="34"/>
        <v>2.3039031766153869E-8</v>
      </c>
      <c r="DA35">
        <f t="shared" si="34"/>
        <v>9.0215542523077016E-8</v>
      </c>
      <c r="DB35">
        <f t="shared" si="34"/>
        <v>8.9617157169230861E-7</v>
      </c>
      <c r="DC35">
        <f t="shared" si="34"/>
        <v>4.8182567815384668E-4</v>
      </c>
      <c r="DD35">
        <f t="shared" si="34"/>
        <v>9.9816387507692416E-4</v>
      </c>
      <c r="DE35">
        <f t="shared" si="34"/>
        <v>1.2057642941538473E-5</v>
      </c>
      <c r="DF35">
        <f t="shared" si="34"/>
        <v>5.9806120320000055E-4</v>
      </c>
      <c r="DG35">
        <f t="shared" si="34"/>
        <v>7.0931749846153928E-11</v>
      </c>
      <c r="DH35" s="5">
        <f>IFERROR(((((L35+AB35)*(1/$H35))+AR35)/$F$2)/($B$2*('CAR.CAP_per person'!B$2)/(_xlfn.XLOOKUP($E$2,EU_countries_GDP!$A$2:$A$29,EU_countries_GDP!$E$2:$E$29))),"")</f>
        <v>1.2833236619271656E-2</v>
      </c>
      <c r="DI35" s="5">
        <f>IFERROR(((((M35+AC35)*(1/$H35))+AS35)/$F$2)/($B$2*('CAR.CAP_per person'!C$2)/(_xlfn.XLOOKUP($E$2,EU_countries_GDP!$A$2:$A$29,EU_countries_GDP!$E$2:$E$29))),"")</f>
        <v>2.1518858040976263E-6</v>
      </c>
      <c r="DJ35" s="5">
        <f>IFERROR(((((N35+AD35)*(1/$H35))+AT35)/$F$2)/($B$2*('CAR.CAP_per person'!D$2)/(_xlfn.XLOOKUP($E$2,EU_countries_GDP!$A$2:$A$29,EU_countries_GDP!$E$2:$E$29))),"")</f>
        <v>1.1938424135083818E-4</v>
      </c>
      <c r="DK35" s="5">
        <f>IFERROR(((((O35+AE35)*(1/$H35))+AU35)/$F$2)/($B$2*('CAR.CAP_per person'!E$2)/(_xlfn.XLOOKUP($E$2,EU_countries_GDP!$A$2:$A$29,EU_countries_GDP!$E$2:$E$29))),"")</f>
        <v>5.8917881072170254E-4</v>
      </c>
      <c r="DL35" s="5">
        <f>IFERROR(((((P35+AF35)*(1/$H35))+AV35)/$F$2)/($B$2*('CAR.CAP_per person'!F$2)/(_xlfn.XLOOKUP($E$2,EU_countries_GDP!$A$2:$A$29,EU_countries_GDP!$E$2:$E$29))),"")</f>
        <v>6.9029595318983771E-3</v>
      </c>
      <c r="DM35" s="5">
        <f>IFERROR(((((Q35+AG35)*(1/$H35))+AW35)/$F$2)/($B$2*('CAR.CAP_per person'!G$2)/(_xlfn.XLOOKUP($E$2,EU_countries_GDP!$A$2:$A$29,EU_countries_GDP!$E$2:$E$29))),"")</f>
        <v>7.8169705956887103E-4</v>
      </c>
      <c r="DN35" s="5">
        <f>IFERROR(((((R35+AH35)*(1/$H35))+AX35)/$F$2)/($B$2*('CAR.CAP_per person'!H$2)/(_xlfn.XLOOKUP($E$2,EU_countries_GDP!$A$2:$A$29,EU_countries_GDP!$E$2:$E$29))),"")</f>
        <v>3.1529526433570607E-5</v>
      </c>
      <c r="DO35" s="5">
        <f>IFERROR(((((S35+AI35)*(1/$H35))+AY35)/$F$2)/($B$2*('CAR.CAP_per person'!I$2)/(_xlfn.XLOOKUP($E$2,EU_countries_GDP!$A$2:$A$29,EU_countries_GDP!$E$2:$E$29))),"")</f>
        <v>6.976900493881554E-4</v>
      </c>
      <c r="DP35" s="5">
        <f>IFERROR(((((T35+AJ35)*(1/$H35))+AZ35)/$F$2)/($B$2*('CAR.CAP_per person'!J$2)/(_xlfn.XLOOKUP($E$2,EU_countries_GDP!$A$2:$A$29,EU_countries_GDP!$E$2:$E$29))),"")</f>
        <v>1.3135058977305061E-2</v>
      </c>
      <c r="DQ35" s="5">
        <f>IFERROR(((((U35+AK35)*(1/$H35))+BA35)/$F$2)/($B$2*('CAR.CAP_per person'!K$2)/(_xlfn.XLOOKUP($E$2,EU_countries_GDP!$A$2:$A$29,EU_countries_GDP!$E$2:$E$29))),"")</f>
        <v>1.449180655371965E-3</v>
      </c>
      <c r="DR35" s="5">
        <f>IFERROR(((((V35+AL35)*(1/$H35))+BB35)/$F$2)/($B$2*('CAR.CAP_per person'!L$2)/(_xlfn.XLOOKUP($E$2,EU_countries_GDP!$A$2:$A$29,EU_countries_GDP!$E$2:$E$29))),"")</f>
        <v>3.1669966062398698E-4</v>
      </c>
      <c r="DS35" s="5">
        <f>IFERROR(((((W35+AM35)*(1/$H35))+BC35)/$F$2)/($B$2*('CAR.CAP_per person'!M$2)/(_xlfn.XLOOKUP($E$2,EU_countries_GDP!$A$2:$A$29,EU_countries_GDP!$E$2:$E$29))),"")</f>
        <v>5.3794143752770333E-3</v>
      </c>
      <c r="DT35" s="5">
        <f>IFERROR(((((X35+AN35)*(1/$H35))+BD35)/$F$2)/($B$2*('CAR.CAP_per person'!N$2)/(_xlfn.XLOOKUP($E$2,EU_countries_GDP!$A$2:$A$29,EU_countries_GDP!$E$2:$E$29))),"")</f>
        <v>0.25725078351039776</v>
      </c>
      <c r="DU35" s="5">
        <f>IFERROR(((((Y35+AO35)*(1/$H35))+BE35)/$F$2)/($B$2*('CAR.CAP_per person'!O$2)/(_xlfn.XLOOKUP($E$2,EU_countries_GDP!$A$2:$A$29,EU_countries_GDP!$E$2:$E$29))),"")</f>
        <v>2.1440550808084333E-4</v>
      </c>
      <c r="DV35" s="5">
        <f>IFERROR(((((Z35+AP35)*(1/$H35))+BF35)/$F$2)/($B$2*('CAR.CAP_per person'!P$2)/(_xlfn.XLOOKUP($E$2,EU_countries_GDP!$A$2:$A$29,EU_countries_GDP!$E$2:$E$29))),"")</f>
        <v>8.745824474511988E-3</v>
      </c>
      <c r="DW35" s="5">
        <f>IFERROR(((((AA35+AQ35)*(1/$H35))+BG35)/$F$2)/($B$2*('CAR.CAP_per person'!Q$2)/(_xlfn.XLOOKUP($E$2,EU_countries_GDP!$A$2:$A$29,EU_countries_GDP!$E$2:$E$29))),"")</f>
        <v>1.0229696627114771E-3</v>
      </c>
    </row>
    <row r="36" spans="1:127">
      <c r="A36" t="s">
        <v>201</v>
      </c>
      <c r="B36" t="str">
        <f>_xlfn.XLOOKUP(D36,Table5[Ingredient],Table5[Category],"",FALSE)</f>
        <v>Starch/satiating food</v>
      </c>
      <c r="C36" s="33" t="s">
        <v>177</v>
      </c>
      <c r="D36" s="33" t="s">
        <v>205</v>
      </c>
      <c r="E36" s="33">
        <v>1.0800000000000011E-2</v>
      </c>
      <c r="F36" s="33" t="s">
        <v>204</v>
      </c>
      <c r="G36" s="33" t="s">
        <v>180</v>
      </c>
      <c r="H36" s="91">
        <f>Dataset_AT!R33</f>
        <v>2.9834254143646436E-2</v>
      </c>
      <c r="I36" s="33"/>
      <c r="J36" s="37" t="str">
        <f>IFERROR(INDEX('AveragePrices&amp;Codes'!G:AG, MATCH($D36, 'AveragePrices&amp;Codes'!$A:$A, 0), MATCH(Tool_Austria!$E$2, 'AveragePrices&amp;Codes'!$G$1:$AG$1, 0)),"")</f>
        <v/>
      </c>
      <c r="K36" s="37">
        <f>IFERROR(E36/(_xlfn.XLOOKUP(A36,Dataset_AT!$V$2:$V$9,Dataset_AT!$W$2:$W$9)),"")</f>
        <v>1.5882352941176485E-4</v>
      </c>
      <c r="L36">
        <f>IFERROR(IF($F36="Raw",_xlfn.XLOOKUP(_xlfn.XLOOKUP(Tool_Austria!$D36,'AveragePrices&amp;Codes'!$A:$A,'AveragePrices&amp;Codes'!$B:$B),AGRIBALYSE_Raw!$B:$B,AGRIBALYSE_Raw!O:O)*$E36,_xlfn.XLOOKUP(_xlfn.XLOOKUP(Tool_Austria!$D36,'AveragePrices&amp;Codes'!$A:$A,'AveragePrices&amp;Codes'!$B:$B),AGRIBALYSE_Cooked!$C:$C,AGRIBALYSE_Cooked!P:P)*$E36),"")</f>
        <v>8.0578801080000081E-3</v>
      </c>
      <c r="M36">
        <f>IFERROR(IF($F36="Raw",_xlfn.XLOOKUP(_xlfn.XLOOKUP(Tool_Austria!$D36,'AveragePrices&amp;Codes'!$A:$A,'AveragePrices&amp;Codes'!$B:$B),AGRIBALYSE_Raw!$B:$B,AGRIBALYSE_Raw!P:P)*$E36,_xlfn.XLOOKUP(_xlfn.XLOOKUP(Tool_Austria!$D36,'AveragePrices&amp;Codes'!$A:$A,'AveragePrices&amp;Codes'!$B:$B),AGRIBALYSE_Cooked!$C:$C,AGRIBALYSE_Cooked!Q:Q)*$E36),"")</f>
        <v>1.3208342760000015E-10</v>
      </c>
      <c r="N36">
        <f>IFERROR(IF($F36="Raw",_xlfn.XLOOKUP(_xlfn.XLOOKUP(Tool_Austria!$D36,'AveragePrices&amp;Codes'!$A:$A,'AveragePrices&amp;Codes'!$B:$B),AGRIBALYSE_Raw!$B:$B,AGRIBALYSE_Raw!Q:Q)*$E36,_xlfn.XLOOKUP(_xlfn.XLOOKUP(Tool_Austria!$D36,'AveragePrices&amp;Codes'!$A:$A,'AveragePrices&amp;Codes'!$B:$B),AGRIBALYSE_Cooked!$C:$C,AGRIBALYSE_Cooked!R:R)*$E36),"")</f>
        <v>1.0695751272000011E-3</v>
      </c>
      <c r="O36">
        <f>IFERROR(IF($F36="Raw",_xlfn.XLOOKUP(_xlfn.XLOOKUP(Tool_Austria!$D36,'AveragePrices&amp;Codes'!$A:$A,'AveragePrices&amp;Codes'!$B:$B),AGRIBALYSE_Raw!$B:$B,AGRIBALYSE_Raw!R:R)*$E36,_xlfn.XLOOKUP(_xlfn.XLOOKUP(Tool_Austria!$D36,'AveragePrices&amp;Codes'!$A:$A,'AveragePrices&amp;Codes'!$B:$B),AGRIBALYSE_Cooked!$C:$C,AGRIBALYSE_Cooked!S:S)*$E36),"")</f>
        <v>3.5898879240000035E-5</v>
      </c>
      <c r="P36">
        <f>IFERROR(IF($F36="Raw",_xlfn.XLOOKUP(_xlfn.XLOOKUP(Tool_Austria!$D36,'AveragePrices&amp;Codes'!$A:$A,'AveragePrices&amp;Codes'!$B:$B),AGRIBALYSE_Raw!$B:$B,AGRIBALYSE_Raw!S:S)*$E36,_xlfn.XLOOKUP(_xlfn.XLOOKUP(Tool_Austria!$D36,'AveragePrices&amp;Codes'!$A:$A,'AveragePrices&amp;Codes'!$B:$B),AGRIBALYSE_Cooked!$C:$C,AGRIBALYSE_Cooked!T:T)*$E36),"")</f>
        <v>1.4099514480000013E-9</v>
      </c>
      <c r="Q36">
        <f>IFERROR(IF($F36="Raw",_xlfn.XLOOKUP(_xlfn.XLOOKUP(Tool_Austria!$D36,'AveragePrices&amp;Codes'!$A:$A,'AveragePrices&amp;Codes'!$B:$B),AGRIBALYSE_Raw!$B:$B,AGRIBALYSE_Raw!T:T)*$E36,_xlfn.XLOOKUP(_xlfn.XLOOKUP(Tool_Austria!$D36,'AveragePrices&amp;Codes'!$A:$A,'AveragePrices&amp;Codes'!$B:$B),AGRIBALYSE_Cooked!$C:$C,AGRIBALYSE_Cooked!U:U)*$E36),"")</f>
        <v>-1.2755777400000012E-10</v>
      </c>
      <c r="R36">
        <f>IFERROR(IF($F36="Raw",_xlfn.XLOOKUP(_xlfn.XLOOKUP(Tool_Austria!$D36,'AveragePrices&amp;Codes'!$A:$A,'AveragePrices&amp;Codes'!$B:$B),AGRIBALYSE_Raw!$B:$B,AGRIBALYSE_Raw!U:U)*$E36,_xlfn.XLOOKUP(_xlfn.XLOOKUP(Tool_Austria!$D36,'AveragePrices&amp;Codes'!$A:$A,'AveragePrices&amp;Codes'!$B:$B),AGRIBALYSE_Cooked!$C:$C,AGRIBALYSE_Cooked!V:V)*$E36),"")</f>
        <v>2.7638785440000031E-12</v>
      </c>
      <c r="S36">
        <f>IFERROR(IF($F36="Raw",_xlfn.XLOOKUP(_xlfn.XLOOKUP(Tool_Austria!$D36,'AveragePrices&amp;Codes'!$A:$A,'AveragePrices&amp;Codes'!$B:$B),AGRIBALYSE_Raw!$B:$B,AGRIBALYSE_Raw!V:V)*$E36,_xlfn.XLOOKUP(_xlfn.XLOOKUP(Tool_Austria!$D36,'AveragePrices&amp;Codes'!$A:$A,'AveragePrices&amp;Codes'!$B:$B),AGRIBALYSE_Cooked!$C:$C,AGRIBALYSE_Cooked!W:W)*$E36),"")</f>
        <v>1.7922711240000018E-4</v>
      </c>
      <c r="T36">
        <f>IFERROR(IF($F36="Raw",_xlfn.XLOOKUP(_xlfn.XLOOKUP(Tool_Austria!$D36,'AveragePrices&amp;Codes'!$A:$A,'AveragePrices&amp;Codes'!$B:$B),AGRIBALYSE_Raw!$B:$B,AGRIBALYSE_Raw!W:W)*$E36,_xlfn.XLOOKUP(_xlfn.XLOOKUP(Tool_Austria!$D36,'AveragePrices&amp;Codes'!$A:$A,'AveragePrices&amp;Codes'!$B:$B),AGRIBALYSE_Cooked!$C:$C,AGRIBALYSE_Cooked!X:X)*$E36),"")</f>
        <v>1.9007128440000018E-6</v>
      </c>
      <c r="U36">
        <f>IFERROR(IF($F36="Raw",_xlfn.XLOOKUP(_xlfn.XLOOKUP(Tool_Austria!$D36,'AveragePrices&amp;Codes'!$A:$A,'AveragePrices&amp;Codes'!$B:$B),AGRIBALYSE_Raw!$B:$B,AGRIBALYSE_Raw!X:X)*$E36,_xlfn.XLOOKUP(_xlfn.XLOOKUP(Tool_Austria!$D36,'AveragePrices&amp;Codes'!$A:$A,'AveragePrices&amp;Codes'!$B:$B),AGRIBALYSE_Cooked!$C:$C,AGRIBALYSE_Cooked!Y:Y)*$E36),"")</f>
        <v>5.7290178960000053E-5</v>
      </c>
      <c r="V36">
        <f>IFERROR(IF($F36="Raw",_xlfn.XLOOKUP(_xlfn.XLOOKUP(Tool_Austria!$D36,'AveragePrices&amp;Codes'!$A:$A,'AveragePrices&amp;Codes'!$B:$B),AGRIBALYSE_Raw!$B:$B,AGRIBALYSE_Raw!Y:Y)*$E36,_xlfn.XLOOKUP(_xlfn.XLOOKUP(Tool_Austria!$D36,'AveragePrices&amp;Codes'!$A:$A,'AveragePrices&amp;Codes'!$B:$B),AGRIBALYSE_Cooked!$C:$C,AGRIBALYSE_Cooked!Z:Z)*$E36),"")</f>
        <v>7.5800152080000079E-4</v>
      </c>
      <c r="W36">
        <f>IFERROR(IF($F36="Raw",_xlfn.XLOOKUP(_xlfn.XLOOKUP(Tool_Austria!$D36,'AveragePrices&amp;Codes'!$A:$A,'AveragePrices&amp;Codes'!$B:$B),AGRIBALYSE_Raw!$B:$B,AGRIBALYSE_Raw!Z:Z)*$E36,_xlfn.XLOOKUP(_xlfn.XLOOKUP(Tool_Austria!$D36,'AveragePrices&amp;Codes'!$A:$A,'AveragePrices&amp;Codes'!$B:$B),AGRIBALYSE_Cooked!$C:$C,AGRIBALYSE_Cooked!AA:AA)*$E36),"")</f>
        <v>0.11784727476000012</v>
      </c>
      <c r="X36">
        <f>IFERROR(IF($F36="Raw",_xlfn.XLOOKUP(_xlfn.XLOOKUP(Tool_Austria!$D36,'AveragePrices&amp;Codes'!$A:$A,'AveragePrices&amp;Codes'!$B:$B),AGRIBALYSE_Raw!$B:$B,AGRIBALYSE_Raw!AA:AA)*$E36,_xlfn.XLOOKUP(_xlfn.XLOOKUP(Tool_Austria!$D36,'AveragePrices&amp;Codes'!$A:$A,'AveragePrices&amp;Codes'!$B:$B),AGRIBALYSE_Cooked!$C:$C,AGRIBALYSE_Cooked!AB:AB)*$E36),"")</f>
        <v>0.34491582000000037</v>
      </c>
      <c r="Y36">
        <f>IFERROR(IF($F36="Raw",_xlfn.XLOOKUP(_xlfn.XLOOKUP(Tool_Austria!$D36,'AveragePrices&amp;Codes'!$A:$A,'AveragePrices&amp;Codes'!$B:$B),AGRIBALYSE_Raw!$B:$B,AGRIBALYSE_Raw!AB:AB)*$E36,_xlfn.XLOOKUP(_xlfn.XLOOKUP(Tool_Austria!$D36,'AveragePrices&amp;Codes'!$A:$A,'AveragePrices&amp;Codes'!$B:$B),AGRIBALYSE_Cooked!$C:$C,AGRIBALYSE_Cooked!AC:AC)*$E36),"")</f>
        <v>1.9440670680000022E-2</v>
      </c>
      <c r="Z36">
        <f>IFERROR(IF($F36="Raw",_xlfn.XLOOKUP(_xlfn.XLOOKUP(Tool_Austria!$D36,'AveragePrices&amp;Codes'!$A:$A,'AveragePrices&amp;Codes'!$B:$B),AGRIBALYSE_Raw!$B:$B,AGRIBALYSE_Raw!AC:AC)*$E36,_xlfn.XLOOKUP(_xlfn.XLOOKUP(Tool_Austria!$D36,'AveragePrices&amp;Codes'!$A:$A,'AveragePrices&amp;Codes'!$B:$B),AGRIBALYSE_Cooked!$C:$C,AGRIBALYSE_Cooked!AD:AD)*$E36),"")</f>
        <v>0.10430847468000011</v>
      </c>
      <c r="AA36">
        <f>IFERROR(IF($F36="Raw",_xlfn.XLOOKUP(_xlfn.XLOOKUP(Tool_Austria!$D36,'AveragePrices&amp;Codes'!$A:$A,'AveragePrices&amp;Codes'!$B:$B),AGRIBALYSE_Raw!$B:$B,AGRIBALYSE_Raw!AD:AD)*$E36,_xlfn.XLOOKUP(_xlfn.XLOOKUP(Tool_Austria!$D36,'AveragePrices&amp;Codes'!$A:$A,'AveragePrices&amp;Codes'!$B:$B),AGRIBALYSE_Cooked!$C:$C,AGRIBALYSE_Cooked!AE:AE)*$E36),"")</f>
        <v>4.6476145440000048E-8</v>
      </c>
      <c r="AB36" cm="1">
        <f t="array" ref="AB36">IFERROR(_xlfn.XLOOKUP(Tool_Austria!$F36&amp;$E$2,'Cooking methods'!$A:$A&amp;'Cooking methods'!$B:$B,'Cooking methods'!C:C)*$E36,"")</f>
        <v>5.6465424000000063E-3</v>
      </c>
      <c r="AC36" cm="1">
        <f t="array" ref="AC36">IFERROR(_xlfn.XLOOKUP(Tool_Austria!$F36&amp;$E$2,'Cooking methods'!$A:$A&amp;'Cooking methods'!$B:$B,'Cooking methods'!D:D)*$E36,"")</f>
        <v>6.5196219600000072E-11</v>
      </c>
      <c r="AD36" cm="1">
        <f t="array" ref="AD36">IFERROR(_xlfn.XLOOKUP(Tool_Austria!$F36&amp;$E$2,'Cooking methods'!$A:$A&amp;'Cooking methods'!$B:$B,'Cooking methods'!E:E)*$E36,"")</f>
        <v>5.4800388000000059E-3</v>
      </c>
      <c r="AE36" cm="1">
        <f t="array" ref="AE36">IFERROR(_xlfn.XLOOKUP(Tool_Austria!$F36&amp;$E$2,'Cooking methods'!$A:$A&amp;'Cooking methods'!$B:$B,'Cooking methods'!F:F)*$E36,"")</f>
        <v>1.3705200000000014E-5</v>
      </c>
      <c r="AF36" cm="1">
        <f t="array" ref="AF36">IFERROR(_xlfn.XLOOKUP(Tool_Austria!$F36&amp;$E$2,'Cooking methods'!$A:$A&amp;'Cooking methods'!$B:$B,'Cooking methods'!G:G)*$E36,"")</f>
        <v>8.5251592800000095E-11</v>
      </c>
      <c r="AG36" cm="1">
        <f t="array" ref="AG36">IFERROR(_xlfn.XLOOKUP(Tool_Austria!$F36&amp;$E$2,'Cooking methods'!$A:$A&amp;'Cooking methods'!$B:$B,'Cooking methods'!H:H)*$E36,"")</f>
        <v>5.0804884800000056E-11</v>
      </c>
      <c r="AH36" cm="1">
        <f t="array" ref="AH36">IFERROR(_xlfn.XLOOKUP(Tool_Austria!$F36&amp;$E$2,'Cooking methods'!$A:$A&amp;'Cooking methods'!$B:$B,'Cooking methods'!I:I)*$E36,"")</f>
        <v>8.8226933400000106E-12</v>
      </c>
      <c r="AI36" cm="1">
        <f t="array" ref="AI36">IFERROR(_xlfn.XLOOKUP(Tool_Austria!$F36&amp;$E$2,'Cooking methods'!$A:$A&amp;'Cooking methods'!$B:$B,'Cooking methods'!J:J)*$E36,"")</f>
        <v>3.3388200000000034E-5</v>
      </c>
      <c r="AJ36" cm="1">
        <f t="array" ref="AJ36">IFERROR(_xlfn.XLOOKUP(Tool_Austria!$F36&amp;$E$2,'Cooking methods'!$A:$A&amp;'Cooking methods'!$B:$B,'Cooking methods'!K:K)*$E36,"")</f>
        <v>6.852600000000007E-6</v>
      </c>
      <c r="AK36" cm="1">
        <f t="array" ref="AK36">IFERROR(_xlfn.XLOOKUP(Tool_Austria!$F36&amp;$E$2,'Cooking methods'!$A:$A&amp;'Cooking methods'!$B:$B,'Cooking methods'!L:L)*$E36,"")</f>
        <v>5.3946000000000059E-6</v>
      </c>
      <c r="AL36" cm="1">
        <f t="array" ref="AL36">IFERROR(_xlfn.XLOOKUP(Tool_Austria!$F36&amp;$E$2,'Cooking methods'!$A:$A&amp;'Cooking methods'!$B:$B,'Cooking methods'!M:M)*$E36,"")</f>
        <v>4.2136200000000046E-5</v>
      </c>
      <c r="AM36" cm="1">
        <f t="array" ref="AM36">IFERROR(_xlfn.XLOOKUP(Tool_Austria!$F36&amp;$E$2,'Cooking methods'!$A:$A&amp;'Cooking methods'!$B:$B,'Cooking methods'!N:N)*$E36,"")</f>
        <v>1.7817343200000019E-2</v>
      </c>
      <c r="AN36" cm="1">
        <f t="array" ref="AN36">IFERROR(_xlfn.XLOOKUP(Tool_Austria!$F36&amp;$E$2,'Cooking methods'!$A:$A&amp;'Cooking methods'!$B:$B,'Cooking methods'!O:O)*$E36,"")</f>
        <v>1.5456403800000018E-2</v>
      </c>
      <c r="AO36" cm="1">
        <f t="array" ref="AO36">IFERROR(_xlfn.XLOOKUP(Tool_Austria!$F36&amp;$E$2,'Cooking methods'!$A:$A&amp;'Cooking methods'!$B:$B,'Cooking methods'!P:P)*$E36,"")</f>
        <v>3.0545100000000029E-3</v>
      </c>
      <c r="AP36" cm="1">
        <f t="array" ref="AP36">IFERROR(_xlfn.XLOOKUP(Tool_Austria!$F36&amp;$E$2,'Cooking methods'!$A:$A&amp;'Cooking methods'!$B:$B,'Cooking methods'!Q:Q)*$E36,"")</f>
        <v>0.15824723760000015</v>
      </c>
      <c r="AQ36" cm="1">
        <f t="array" ref="AQ36">IFERROR(_xlfn.XLOOKUP(Tool_Austria!$F36&amp;$E$2,'Cooking methods'!$A:$A&amp;'Cooking methods'!$B:$B,'Cooking methods'!R:R)*$E36,"")</f>
        <v>8.8305665400000099E-9</v>
      </c>
      <c r="AR36" cm="1">
        <f t="array" ref="AR36">IFERROR(_xlfn.XLOOKUP(Tool_Austria!$G36&amp;$E$2,'Waste management'!$A:$A&amp;'Waste management'!$B:$B,'Waste management'!C:C)*$E36,"")</f>
        <v>6.0469200000000064E-4</v>
      </c>
      <c r="AS36" cm="1">
        <f t="array" ref="AS36">IFERROR(_xlfn.XLOOKUP(Tool_Austria!$G36&amp;$E$2,'Waste management'!$A:$A&amp;'Waste management'!$B:$B,'Waste management'!D:D)*$E36,"")</f>
        <v>4.1256108000000039E-12</v>
      </c>
      <c r="AT36" cm="1">
        <f t="array" ref="AT36">IFERROR(_xlfn.XLOOKUP(Tool_Austria!$G36&amp;$E$2,'Waste management'!$A:$A&amp;'Waste management'!$B:$B,'Waste management'!E:E)*$E36,"")</f>
        <v>1.1124000000000012E-5</v>
      </c>
      <c r="AU36" cm="1">
        <f t="array" ref="AU36">IFERROR(_xlfn.XLOOKUP(Tool_Austria!$G36&amp;$E$2,'Waste management'!$A:$A&amp;'Waste management'!$B:$B,'Waste management'!F:F)*$E36,"")</f>
        <v>1.2960000000000014E-6</v>
      </c>
      <c r="AV36" cm="1">
        <f t="array" ref="AV36">IFERROR(_xlfn.XLOOKUP(Tool_Austria!$G36&amp;$E$2,'Waste management'!$A:$A&amp;'Waste management'!$B:$B,'Waste management'!G:G)*$E36,"")</f>
        <v>1.2505968000000013E-10</v>
      </c>
      <c r="AW36" cm="1">
        <f t="array" ref="AW36">IFERROR(_xlfn.XLOOKUP(Tool_Austria!$G36&amp;$E$2,'Waste management'!$A:$A&amp;'Waste management'!$B:$B,'Waste management'!H:H)*$E36,"")</f>
        <v>4.0764708000000036E-12</v>
      </c>
      <c r="AX36" cm="1">
        <f t="array" ref="AX36">IFERROR(_xlfn.XLOOKUP(Tool_Austria!$G36&amp;$E$2,'Waste management'!$A:$A&amp;'Waste management'!$B:$B,'Waste management'!I:I)*$E36,"")</f>
        <v>2.8982556000000033E-12</v>
      </c>
      <c r="AY36" cm="1">
        <f t="array" ref="AY36">IFERROR(_xlfn.XLOOKUP(Tool_Austria!$G36&amp;$E$2,'Waste management'!$A:$A&amp;'Waste management'!$B:$B,'Waste management'!J:J)*$E36,"")</f>
        <v>2.3868000000000026E-5</v>
      </c>
      <c r="AZ36" cm="1">
        <f t="array" ref="AZ36">IFERROR(_xlfn.XLOOKUP(Tool_Austria!$G36&amp;$E$2,'Waste management'!$A:$A&amp;'Waste management'!$B:$B,'Waste management'!K:K)*$E36,"")</f>
        <v>5.8097736000000063E-8</v>
      </c>
      <c r="BA36" cm="1">
        <f t="array" ref="BA36">IFERROR(_xlfn.XLOOKUP(Tool_Austria!$G36&amp;$E$2,'Waste management'!$A:$A&amp;'Waste management'!$B:$B,'Waste management'!L:L)*$E36,"")</f>
        <v>1.0454551200000011E-6</v>
      </c>
      <c r="BB36" cm="1">
        <f t="array" ref="BB36">IFERROR(_xlfn.XLOOKUP(Tool_Austria!$G36&amp;$E$2,'Waste management'!$A:$A&amp;'Waste management'!$B:$B,'Waste management'!M:M)*$E36,"")</f>
        <v>1.0519200000000011E-4</v>
      </c>
      <c r="BC36" cm="1">
        <f t="array" ref="BC36">IFERROR(_xlfn.XLOOKUP(Tool_Austria!$G36&amp;$E$2,'Waste management'!$A:$A&amp;'Waste management'!$B:$B,'Waste management'!N:N)*$E36,"")</f>
        <v>9.0451512000000095E-2</v>
      </c>
      <c r="BD36" cm="1">
        <f t="array" ref="BD36">IFERROR(_xlfn.XLOOKUP(Tool_Austria!$G36&amp;$E$2,'Waste management'!$A:$A&amp;'Waste management'!$B:$B,'Waste management'!O:O)*$E36,"")</f>
        <v>5.7673080000000057E-3</v>
      </c>
      <c r="BE36" cm="1">
        <f t="array" ref="BE36">IFERROR(_xlfn.XLOOKUP(Tool_Austria!$G36&amp;$E$2,'Waste management'!$A:$A&amp;'Waste management'!$B:$B,'Waste management'!P:P)*$E36,"")</f>
        <v>1.2452400000000012E-4</v>
      </c>
      <c r="BF36" cm="1">
        <f t="array" ref="BF36">IFERROR(_xlfn.XLOOKUP(Tool_Austria!$G36&amp;$E$2,'Waste management'!$A:$A&amp;'Waste management'!$B:$B,'Waste management'!Q:Q)*$E36,"")</f>
        <v>3.6243720000000037E-3</v>
      </c>
      <c r="BG36" cm="1">
        <f t="array" ref="BG36">IFERROR(_xlfn.XLOOKUP(Tool_Austria!$G36&amp;$E$2,'Waste management'!$A:$A&amp;'Waste management'!$B:$B,'Waste management'!R:R)*$E36,"")</f>
        <v>1.1778480000000012E-9</v>
      </c>
      <c r="BH36">
        <f>IFERROR((L36+AR36+AB36)*_xlfn.XLOOKUP(Tool_Austria!BH$4,Monetization_Factors!$A:$A,Monetization_Factors!$D:$D),"")</f>
        <v>1.8616282512554812E-3</v>
      </c>
      <c r="BI36">
        <f>IFERROR((M36+AS36+AC36)*_xlfn.XLOOKUP(Tool_Austria!BI$4,Monetization_Factors!$A:$A,Monetization_Factors!$D:$D),"")</f>
        <v>8.0624613404398256E-9</v>
      </c>
      <c r="BJ36">
        <f>IFERROR((N36+AT36+AD36)*_xlfn.XLOOKUP(Tool_Austria!BJ$4,Monetization_Factors!$A:$A,Monetization_Factors!$D:$D),"")</f>
        <v>1.0012888572623702E-5</v>
      </c>
      <c r="BK36">
        <f>IFERROR((O36+AU36+AE36)*_xlfn.XLOOKUP(Tool_Austria!BK$4,Monetization_Factors!$A:$A,Monetization_Factors!$D:$D),"")</f>
        <v>7.7046105551581263E-5</v>
      </c>
      <c r="BL36">
        <f>IFERROR((P36+AV36+AF36)*_xlfn.XLOOKUP(Tool_Austria!BL$4,Monetization_Factors!$A:$A,Monetization_Factors!$D:$D),"")</f>
        <v>1.6174661244365738E-3</v>
      </c>
      <c r="BM36">
        <f>IFERROR((Q36+AW36+AG36)*_xlfn.XLOOKUP(Tool_Austria!BM$4,Monetization_Factors!$A:$A,Monetization_Factors!$D:$D),"")</f>
        <v>-1.5092058054060725E-5</v>
      </c>
      <c r="BN36">
        <f>IFERROR((R36+AX36+AH36)*_xlfn.XLOOKUP(Tool_Austria!BN$4,Monetization_Factors!$A:$A,Monetization_Factors!$D:$D),"")</f>
        <v>1.6652356545301556E-5</v>
      </c>
      <c r="BO36">
        <f>IFERROR((S36+AY36+AI36)*_xlfn.XLOOKUP(Tool_Austria!BO$4,Monetization_Factors!$A:$A,Monetization_Factors!$D:$D),"")</f>
        <v>1.0354172756990747E-4</v>
      </c>
      <c r="BP36">
        <f>IFERROR((T36+AZ36+AJ36)*_xlfn.XLOOKUP(Tool_Austria!BP$4,Monetization_Factors!$A:$A,Monetization_Factors!$D:$D),"")</f>
        <v>2.149447847554849E-5</v>
      </c>
      <c r="BQ36">
        <f>IFERROR((U36+BA36+AK36)*_xlfn.XLOOKUP(Tool_Austria!BQ$4,Monetization_Factors!$A:$A,Monetization_Factors!$D:$D),"")</f>
        <v>2.6069945837031607E-4</v>
      </c>
      <c r="BR36" t="str">
        <f>IFERROR((V36+BB36+AL36)*_xlfn.XLOOKUP(Tool_Austria!BR$4,Monetization_Factors!$A:$A,Monetization_Factors!$D:$D),"")</f>
        <v/>
      </c>
      <c r="BS36">
        <f>IFERROR((W36+BC36+AM36)*_xlfn.XLOOKUP(Tool_Austria!BS$4,Monetization_Factors!$A:$A,Monetization_Factors!$D:$D),"")</f>
        <v>1.1003428042053817E-5</v>
      </c>
      <c r="BT36">
        <f>IFERROR((X36+BD36+AN36)*_xlfn.XLOOKUP(Tool_Austria!BT$4,Monetization_Factors!$A:$A,Monetization_Factors!$D:$D),"")</f>
        <v>8.152925742219116E-5</v>
      </c>
      <c r="BU36">
        <f>IFERROR((Y36+BE36+AO36)*_xlfn.XLOOKUP(Tool_Austria!BU$4,Monetization_Factors!$A:$A,Monetization_Factors!$D:$D),"")</f>
        <v>1.4374657489926702E-4</v>
      </c>
      <c r="BV36">
        <f>IFERROR((Z36+BF36+AP36)*_xlfn.XLOOKUP(Tool_Austria!BV$4,Monetization_Factors!$A:$A,Monetization_Factors!$D:$D),"")</f>
        <v>4.3953792339909378E-4</v>
      </c>
      <c r="BW36">
        <f>IFERROR((AA36+BG36+AQ36)*_xlfn.XLOOKUP(Tool_Austria!BW$4,Monetization_Factors!$A:$A,Monetization_Factors!$D:$D),"")</f>
        <v>1.1800300953332461E-7</v>
      </c>
      <c r="BX36" s="38" t="str" cm="1">
        <f t="array" ref="BX36">IFERROR(_xlfn.IFS(I36&lt;&gt;0,I36*E36,I36="",J36*E36),"")</f>
        <v/>
      </c>
      <c r="BY36" s="38">
        <f t="shared" si="30"/>
        <v>4.6293925819567523E-3</v>
      </c>
      <c r="BZ36" s="38">
        <f t="shared" si="31"/>
        <v>4.6293925819567523E-3</v>
      </c>
      <c r="CA36" s="38">
        <f t="shared" si="32"/>
        <v>7.1221424337796185E-6</v>
      </c>
      <c r="CB36">
        <f t="shared" ref="CB36:CQ51" si="35">IFERROR((L36+AB36+AR36),"")</f>
        <v>1.4309114508000015E-2</v>
      </c>
      <c r="CC36">
        <f t="shared" si="35"/>
        <v>2.0140525800000023E-10</v>
      </c>
      <c r="CD36">
        <f t="shared" si="35"/>
        <v>6.5607379272000074E-3</v>
      </c>
      <c r="CE36">
        <f t="shared" si="35"/>
        <v>5.090007924000005E-5</v>
      </c>
      <c r="CF36">
        <f t="shared" si="35"/>
        <v>1.6202627208000016E-9</v>
      </c>
      <c r="CG36">
        <f t="shared" si="35"/>
        <v>-7.2676418400000066E-11</v>
      </c>
      <c r="CH36">
        <f t="shared" si="35"/>
        <v>1.4484827484000018E-11</v>
      </c>
      <c r="CI36">
        <f t="shared" si="35"/>
        <v>2.3648331240000024E-4</v>
      </c>
      <c r="CJ36">
        <f t="shared" si="35"/>
        <v>8.8114105800000092E-6</v>
      </c>
      <c r="CK36">
        <f t="shared" si="35"/>
        <v>6.3730234080000054E-5</v>
      </c>
      <c r="CL36">
        <f t="shared" si="35"/>
        <v>9.0532972080000103E-4</v>
      </c>
      <c r="CM36">
        <f t="shared" si="35"/>
        <v>0.22611612996000025</v>
      </c>
      <c r="CN36">
        <f t="shared" si="35"/>
        <v>0.36613953180000042</v>
      </c>
      <c r="CO36">
        <f t="shared" si="35"/>
        <v>2.2619704680000026E-2</v>
      </c>
      <c r="CP36">
        <f t="shared" si="35"/>
        <v>0.26618008428000023</v>
      </c>
      <c r="CQ36">
        <f t="shared" si="35"/>
        <v>5.6484559980000061E-8</v>
      </c>
      <c r="CR36">
        <f t="shared" ref="CR36:DG51" si="36">IFERROR((L36+AB36+AR36)/$F$2,"")</f>
        <v>2.2014022320000021E-5</v>
      </c>
      <c r="CS36">
        <f t="shared" si="36"/>
        <v>3.0985424307692344E-13</v>
      </c>
      <c r="CT36">
        <f t="shared" si="36"/>
        <v>1.0093442964923088E-5</v>
      </c>
      <c r="CU36">
        <f t="shared" si="36"/>
        <v>7.8307814215384692E-8</v>
      </c>
      <c r="CV36">
        <f t="shared" si="36"/>
        <v>2.4927118781538487E-12</v>
      </c>
      <c r="CW36">
        <f t="shared" si="36"/>
        <v>-1.1180987446153856E-13</v>
      </c>
      <c r="CX36">
        <f t="shared" si="36"/>
        <v>2.2284349975384643E-14</v>
      </c>
      <c r="CY36">
        <f t="shared" si="36"/>
        <v>3.6382048061538498E-7</v>
      </c>
      <c r="CZ36">
        <f t="shared" si="36"/>
        <v>1.3556016276923091E-8</v>
      </c>
      <c r="DA36">
        <f t="shared" si="36"/>
        <v>9.8046513969230855E-8</v>
      </c>
      <c r="DB36">
        <f t="shared" si="36"/>
        <v>1.3928149550769247E-6</v>
      </c>
      <c r="DC36">
        <f t="shared" si="36"/>
        <v>3.4787096916923116E-4</v>
      </c>
      <c r="DD36">
        <f t="shared" si="36"/>
        <v>5.6329158738461604E-4</v>
      </c>
      <c r="DE36">
        <f t="shared" si="36"/>
        <v>3.4799545661538499E-5</v>
      </c>
      <c r="DF36">
        <f t="shared" si="36"/>
        <v>4.095078219692311E-4</v>
      </c>
      <c r="DG36">
        <f t="shared" si="36"/>
        <v>8.6899323046153946E-11</v>
      </c>
      <c r="DH36" s="5">
        <f>IFERROR(((((L36+AB36)*(1/$H36))+AR36)/$F$2)/($B$2*('CAR.CAP_per person'!B$2)/(_xlfn.XLOOKUP($E$2,EU_countries_GDP!$A$2:$A$29,EU_countries_GDP!$E$2:$E$29))),"")</f>
        <v>1.0342157371923594E-2</v>
      </c>
      <c r="DI36" s="5">
        <f>IFERROR(((((M36+AC36)*(1/$H36))+AS36)/$F$2)/($B$2*('CAR.CAP_per person'!C$2)/(_xlfn.XLOOKUP($E$2,EU_countries_GDP!$A$2:$A$29,EU_countries_GDP!$E$2:$E$29))),"")</f>
        <v>1.8787710443832611E-6</v>
      </c>
      <c r="DJ36" s="5">
        <f>IFERROR(((((N36+AD36)*(1/$H36))+AT36)/$F$2)/($B$2*('CAR.CAP_per person'!D$2)/(_xlfn.XLOOKUP($E$2,EU_countries_GDP!$A$2:$A$29,EU_countries_GDP!$E$2:$E$29))),"")</f>
        <v>6.3811365440733016E-5</v>
      </c>
      <c r="DK36" s="5">
        <f>IFERROR(((((O36+AE36)*(1/$H36))+AU36)/$F$2)/($B$2*('CAR.CAP_per person'!E$2)/(_xlfn.XLOOKUP($E$2,EU_countries_GDP!$A$2:$A$29,EU_countries_GDP!$E$2:$E$29))),"")</f>
        <v>6.2674915836925468E-4</v>
      </c>
      <c r="DL36" s="5">
        <f>IFERROR(((((P36+AF36)*(1/$H36))+AV36)/$F$2)/($B$2*('CAR.CAP_per person'!F$2)/(_xlfn.XLOOKUP($E$2,EU_countries_GDP!$A$2:$A$29,EU_countries_GDP!$E$2:$E$29))),"")</f>
        <v>1.4896259914288796E-2</v>
      </c>
      <c r="DM36" s="5">
        <f>IFERROR(((((Q36+AG36)*(1/$H36))+AW36)/$F$2)/($B$2*('CAR.CAP_per person'!G$2)/(_xlfn.XLOOKUP($E$2,EU_countries_GDP!$A$2:$A$29,EU_countries_GDP!$E$2:$E$29))),"")</f>
        <v>-4.092668130473549E-4</v>
      </c>
      <c r="DN36" s="5">
        <f>IFERROR(((((R36+AH36)*(1/$H36))+AX36)/$F$2)/($B$2*('CAR.CAP_per person'!H$2)/(_xlfn.XLOOKUP($E$2,EU_countries_GDP!$A$2:$A$29,EU_countries_GDP!$E$2:$E$29))),"")</f>
        <v>1.4613173896203771E-5</v>
      </c>
      <c r="DO36" s="5">
        <f>IFERROR(((((S36+AI36)*(1/$H36))+AY36)/$F$2)/($B$2*('CAR.CAP_per person'!I$2)/(_xlfn.XLOOKUP($E$2,EU_countries_GDP!$A$2:$A$29,EU_countries_GDP!$E$2:$E$29))),"")</f>
        <v>1.0921792803258931E-3</v>
      </c>
      <c r="DP36" s="5">
        <f>IFERROR(((((T36+AJ36)*(1/$H36))+AZ36)/$F$2)/($B$2*('CAR.CAP_per person'!J$2)/(_xlfn.XLOOKUP($E$2,EU_countries_GDP!$A$2:$A$29,EU_countries_GDP!$E$2:$E$29))),"")</f>
        <v>7.7373894343623481E-3</v>
      </c>
      <c r="DQ36" s="5">
        <f>IFERROR(((((U36+AK36)*(1/$H36))+BA36)/$F$2)/($B$2*('CAR.CAP_per person'!K$2)/(_xlfn.XLOOKUP($E$2,EU_countries_GDP!$A$2:$A$29,EU_countries_GDP!$E$2:$E$29))),"")</f>
        <v>1.6054450439767151E-3</v>
      </c>
      <c r="DR36" s="5">
        <f>IFERROR(((((V36+AL36)*(1/$H36))+BB36)/$F$2)/($B$2*('CAR.CAP_per person'!L$2)/(_xlfn.XLOOKUP($E$2,EU_countries_GDP!$A$2:$A$29,EU_countries_GDP!$E$2:$E$29))),"")</f>
        <v>6.7228976403338003E-4</v>
      </c>
      <c r="DS36" s="5">
        <f>IFERROR(((((W36+AM36)*(1/$H36))+BC36)/$F$2)/($B$2*('CAR.CAP_per person'!M$2)/(_xlfn.XLOOKUP($E$2,EU_countries_GDP!$A$2:$A$29,EU_countries_GDP!$E$2:$E$29))),"")</f>
        <v>5.4060767787617418E-3</v>
      </c>
      <c r="DT36" s="5">
        <f>IFERROR(((((X36+AN36)*(1/$H36))+BD36)/$F$2)/($B$2*('CAR.CAP_per person'!N$2)/(_xlfn.XLOOKUP($E$2,EU_countries_GDP!$A$2:$A$29,EU_countries_GDP!$E$2:$E$29))),"")</f>
        <v>0.14546419172186362</v>
      </c>
      <c r="DU36" s="5">
        <f>IFERROR(((((Y36+AO36)*(1/$H36))+BE36)/$F$2)/($B$2*('CAR.CAP_per person'!O$2)/(_xlfn.XLOOKUP($E$2,EU_countries_GDP!$A$2:$A$29,EU_countries_GDP!$E$2:$E$29))),"")</f>
        <v>6.3506877179721134E-4</v>
      </c>
      <c r="DV36" s="5">
        <f>IFERROR(((((Z36+AP36)*(1/$H36))+BF36)/$F$2)/($B$2*('CAR.CAP_per person'!P$2)/(_xlfn.XLOOKUP($E$2,EU_countries_GDP!$A$2:$A$29,EU_countries_GDP!$E$2:$E$29))),"")</f>
        <v>6.0182550098051594E-3</v>
      </c>
      <c r="DW36" s="5">
        <f>IFERROR(((((AA36+AQ36)*(1/$H36))+BG36)/$F$2)/($B$2*('CAR.CAP_per person'!Q$2)/(_xlfn.XLOOKUP($E$2,EU_countries_GDP!$A$2:$A$29,EU_countries_GDP!$E$2:$E$29))),"")</f>
        <v>1.2919385960874265E-3</v>
      </c>
    </row>
    <row r="37" spans="1:127">
      <c r="A37" t="s">
        <v>201</v>
      </c>
      <c r="B37" t="str">
        <f>_xlfn.XLOOKUP(D37,Table5[Ingredient],Table5[Category],"",FALSE)</f>
        <v>Dairy products</v>
      </c>
      <c r="C37" s="33" t="s">
        <v>177</v>
      </c>
      <c r="D37" s="33" t="s">
        <v>183</v>
      </c>
      <c r="E37" s="33">
        <v>5.4000000000000055E-3</v>
      </c>
      <c r="F37" s="33" t="s">
        <v>204</v>
      </c>
      <c r="G37" s="33" t="s">
        <v>180</v>
      </c>
      <c r="H37" s="91">
        <f>Dataset_AT!R34</f>
        <v>2.9834254143646436E-2</v>
      </c>
      <c r="I37" s="33"/>
      <c r="J37" s="37">
        <f>IFERROR(INDEX('AveragePrices&amp;Codes'!G:AG, MATCH($D37, 'AveragePrices&amp;Codes'!$A:$A, 0), MATCH(Tool_Austria!$E$2, 'AveragePrices&amp;Codes'!$G$1:$AG$1, 0)),"")</f>
        <v>0.51222692307692297</v>
      </c>
      <c r="K37" s="37">
        <f>IFERROR(E37/(_xlfn.XLOOKUP(A37,Dataset_AT!$V$2:$V$9,Dataset_AT!$W$2:$W$9)),"")</f>
        <v>7.9411764705882427E-5</v>
      </c>
      <c r="L37">
        <f>IFERROR(IF($F37="Raw",_xlfn.XLOOKUP(_xlfn.XLOOKUP(Tool_Austria!$D37,'AveragePrices&amp;Codes'!$A:$A,'AveragePrices&amp;Codes'!$B:$B),AGRIBALYSE_Raw!$B:$B,AGRIBALYSE_Raw!O:O)*$E37,_xlfn.XLOOKUP(_xlfn.XLOOKUP(Tool_Austria!$D37,'AveragePrices&amp;Codes'!$A:$A,'AveragePrices&amp;Codes'!$B:$B),AGRIBALYSE_Cooked!$C:$C,AGRIBALYSE_Cooked!P:P)*$E37),"")</f>
        <v>8.2756409684210611E-3</v>
      </c>
      <c r="M37">
        <f>IFERROR(IF($F37="Raw",_xlfn.XLOOKUP(_xlfn.XLOOKUP(Tool_Austria!$D37,'AveragePrices&amp;Codes'!$A:$A,'AveragePrices&amp;Codes'!$B:$B),AGRIBALYSE_Raw!$B:$B,AGRIBALYSE_Raw!P:P)*$E37,_xlfn.XLOOKUP(_xlfn.XLOOKUP(Tool_Austria!$D37,'AveragePrices&amp;Codes'!$A:$A,'AveragePrices&amp;Codes'!$B:$B),AGRIBALYSE_Cooked!$C:$C,AGRIBALYSE_Cooked!Q:Q)*$E37),"")</f>
        <v>1.296138808421054E-10</v>
      </c>
      <c r="N37">
        <f>IFERROR(IF($F37="Raw",_xlfn.XLOOKUP(_xlfn.XLOOKUP(Tool_Austria!$D37,'AveragePrices&amp;Codes'!$A:$A,'AveragePrices&amp;Codes'!$B:$B),AGRIBALYSE_Raw!$B:$B,AGRIBALYSE_Raw!Q:Q)*$E37,_xlfn.XLOOKUP(_xlfn.XLOOKUP(Tool_Austria!$D37,'AveragePrices&amp;Codes'!$A:$A,'AveragePrices&amp;Codes'!$B:$B),AGRIBALYSE_Cooked!$C:$C,AGRIBALYSE_Cooked!R:R)*$E37),"")</f>
        <v>7.6876173473684295E-4</v>
      </c>
      <c r="O37">
        <f>IFERROR(IF($F37="Raw",_xlfn.XLOOKUP(_xlfn.XLOOKUP(Tool_Austria!$D37,'AveragePrices&amp;Codes'!$A:$A,'AveragePrices&amp;Codes'!$B:$B),AGRIBALYSE_Raw!$B:$B,AGRIBALYSE_Raw!R:R)*$E37,_xlfn.XLOOKUP(_xlfn.XLOOKUP(Tool_Austria!$D37,'AveragePrices&amp;Codes'!$A:$A,'AveragePrices&amp;Codes'!$B:$B),AGRIBALYSE_Cooked!$C:$C,AGRIBALYSE_Cooked!S:S)*$E37),"")</f>
        <v>1.7276396210526334E-5</v>
      </c>
      <c r="P37">
        <f>IFERROR(IF($F37="Raw",_xlfn.XLOOKUP(_xlfn.XLOOKUP(Tool_Austria!$D37,'AveragePrices&amp;Codes'!$A:$A,'AveragePrices&amp;Codes'!$B:$B),AGRIBALYSE_Raw!$B:$B,AGRIBALYSE_Raw!S:S)*$E37,_xlfn.XLOOKUP(_xlfn.XLOOKUP(Tool_Austria!$D37,'AveragePrices&amp;Codes'!$A:$A,'AveragePrices&amp;Codes'!$B:$B),AGRIBALYSE_Cooked!$C:$C,AGRIBALYSE_Cooked!T:T)*$E37),"")</f>
        <v>6.8613502736842182E-10</v>
      </c>
      <c r="Q37">
        <f>IFERROR(IF($F37="Raw",_xlfn.XLOOKUP(_xlfn.XLOOKUP(Tool_Austria!$D37,'AveragePrices&amp;Codes'!$A:$A,'AveragePrices&amp;Codes'!$B:$B),AGRIBALYSE_Raw!$B:$B,AGRIBALYSE_Raw!T:T)*$E37,_xlfn.XLOOKUP(_xlfn.XLOOKUP(Tool_Austria!$D37,'AveragePrices&amp;Codes'!$A:$A,'AveragePrices&amp;Codes'!$B:$B),AGRIBALYSE_Cooked!$C:$C,AGRIBALYSE_Cooked!U:U)*$E37),"")</f>
        <v>9.7104954315789585E-11</v>
      </c>
      <c r="R37">
        <f>IFERROR(IF($F37="Raw",_xlfn.XLOOKUP(_xlfn.XLOOKUP(Tool_Austria!$D37,'AveragePrices&amp;Codes'!$A:$A,'AveragePrices&amp;Codes'!$B:$B),AGRIBALYSE_Raw!$B:$B,AGRIBALYSE_Raw!U:U)*$E37,_xlfn.XLOOKUP(_xlfn.XLOOKUP(Tool_Austria!$D37,'AveragePrices&amp;Codes'!$A:$A,'AveragePrices&amp;Codes'!$B:$B),AGRIBALYSE_Cooked!$C:$C,AGRIBALYSE_Cooked!V:V)*$E37),"")</f>
        <v>4.0527840694736883E-12</v>
      </c>
      <c r="S37">
        <f>IFERROR(IF($F37="Raw",_xlfn.XLOOKUP(_xlfn.XLOOKUP(Tool_Austria!$D37,'AveragePrices&amp;Codes'!$A:$A,'AveragePrices&amp;Codes'!$B:$B),AGRIBALYSE_Raw!$B:$B,AGRIBALYSE_Raw!V:V)*$E37,_xlfn.XLOOKUP(_xlfn.XLOOKUP(Tool_Austria!$D37,'AveragePrices&amp;Codes'!$A:$A,'AveragePrices&amp;Codes'!$B:$B),AGRIBALYSE_Cooked!$C:$C,AGRIBALYSE_Cooked!W:W)*$E37),"")</f>
        <v>9.1837703368421159E-5</v>
      </c>
      <c r="T37">
        <f>IFERROR(IF($F37="Raw",_xlfn.XLOOKUP(_xlfn.XLOOKUP(Tool_Austria!$D37,'AveragePrices&amp;Codes'!$A:$A,'AveragePrices&amp;Codes'!$B:$B),AGRIBALYSE_Raw!$B:$B,AGRIBALYSE_Raw!W:W)*$E37,_xlfn.XLOOKUP(_xlfn.XLOOKUP(Tool_Austria!$D37,'AveragePrices&amp;Codes'!$A:$A,'AveragePrices&amp;Codes'!$B:$B),AGRIBALYSE_Cooked!$C:$C,AGRIBALYSE_Cooked!X:X)*$E37),"")</f>
        <v>7.0285376842105339E-7</v>
      </c>
      <c r="U37">
        <f>IFERROR(IF($F37="Raw",_xlfn.XLOOKUP(_xlfn.XLOOKUP(Tool_Austria!$D37,'AveragePrices&amp;Codes'!$A:$A,'AveragePrices&amp;Codes'!$B:$B),AGRIBALYSE_Raw!$B:$B,AGRIBALYSE_Raw!X:X)*$E37,_xlfn.XLOOKUP(_xlfn.XLOOKUP(Tool_Austria!$D37,'AveragePrices&amp;Codes'!$A:$A,'AveragePrices&amp;Codes'!$B:$B),AGRIBALYSE_Cooked!$C:$C,AGRIBALYSE_Cooked!Y:Y)*$E37),"")</f>
        <v>2.4793183705263185E-5</v>
      </c>
      <c r="V37">
        <f>IFERROR(IF($F37="Raw",_xlfn.XLOOKUP(_xlfn.XLOOKUP(Tool_Austria!$D37,'AveragePrices&amp;Codes'!$A:$A,'AveragePrices&amp;Codes'!$B:$B),AGRIBALYSE_Raw!$B:$B,AGRIBALYSE_Raw!Y:Y)*$E37,_xlfn.XLOOKUP(_xlfn.XLOOKUP(Tool_Austria!$D37,'AveragePrices&amp;Codes'!$A:$A,'AveragePrices&amp;Codes'!$B:$B),AGRIBALYSE_Cooked!$C:$C,AGRIBALYSE_Cooked!Z:Z)*$E37),"")</f>
        <v>3.927705347368425E-4</v>
      </c>
      <c r="W37">
        <f>IFERROR(IF($F37="Raw",_xlfn.XLOOKUP(_xlfn.XLOOKUP(Tool_Austria!$D37,'AveragePrices&amp;Codes'!$A:$A,'AveragePrices&amp;Codes'!$B:$B),AGRIBALYSE_Raw!$B:$B,AGRIBALYSE_Raw!Z:Z)*$E37,_xlfn.XLOOKUP(_xlfn.XLOOKUP(Tool_Austria!$D37,'AveragePrices&amp;Codes'!$A:$A,'AveragePrices&amp;Codes'!$B:$B),AGRIBALYSE_Cooked!$C:$C,AGRIBALYSE_Cooked!AA:AA)*$E37),"")</f>
        <v>9.5302252421052724E-2</v>
      </c>
      <c r="X37">
        <f>IFERROR(IF($F37="Raw",_xlfn.XLOOKUP(_xlfn.XLOOKUP(Tool_Austria!$D37,'AveragePrices&amp;Codes'!$A:$A,'AveragePrices&amp;Codes'!$B:$B),AGRIBALYSE_Raw!$B:$B,AGRIBALYSE_Raw!AA:AA)*$E37,_xlfn.XLOOKUP(_xlfn.XLOOKUP(Tool_Austria!$D37,'AveragePrices&amp;Codes'!$A:$A,'AveragePrices&amp;Codes'!$B:$B),AGRIBALYSE_Cooked!$C:$C,AGRIBALYSE_Cooked!AB:AB)*$E37),"")</f>
        <v>0.36273257431578992</v>
      </c>
      <c r="Y37">
        <f>IFERROR(IF($F37="Raw",_xlfn.XLOOKUP(_xlfn.XLOOKUP(Tool_Austria!$D37,'AveragePrices&amp;Codes'!$A:$A,'AveragePrices&amp;Codes'!$B:$B),AGRIBALYSE_Raw!$B:$B,AGRIBALYSE_Raw!AB:AB)*$E37,_xlfn.XLOOKUP(_xlfn.XLOOKUP(Tool_Austria!$D37,'AveragePrices&amp;Codes'!$A:$A,'AveragePrices&amp;Codes'!$B:$B),AGRIBALYSE_Cooked!$C:$C,AGRIBALYSE_Cooked!AC:AC)*$E37),"")</f>
        <v>9.9040877052631693E-4</v>
      </c>
      <c r="Z37">
        <f>IFERROR(IF($F37="Raw",_xlfn.XLOOKUP(_xlfn.XLOOKUP(Tool_Austria!$D37,'AveragePrices&amp;Codes'!$A:$A,'AveragePrices&amp;Codes'!$B:$B),AGRIBALYSE_Raw!$B:$B,AGRIBALYSE_Raw!AC:AC)*$E37,_xlfn.XLOOKUP(_xlfn.XLOOKUP(Tool_Austria!$D37,'AveragePrices&amp;Codes'!$A:$A,'AveragePrices&amp;Codes'!$B:$B),AGRIBALYSE_Cooked!$C:$C,AGRIBALYSE_Cooked!AD:AD)*$E37),"")</f>
        <v>4.8751878694736898E-2</v>
      </c>
      <c r="AA37">
        <f>IFERROR(IF($F37="Raw",_xlfn.XLOOKUP(_xlfn.XLOOKUP(Tool_Austria!$D37,'AveragePrices&amp;Codes'!$A:$A,'AveragePrices&amp;Codes'!$B:$B),AGRIBALYSE_Raw!$B:$B,AGRIBALYSE_Raw!AD:AD)*$E37,_xlfn.XLOOKUP(_xlfn.XLOOKUP(Tool_Austria!$D37,'AveragePrices&amp;Codes'!$A:$A,'AveragePrices&amp;Codes'!$B:$B),AGRIBALYSE_Cooked!$C:$C,AGRIBALYSE_Cooked!AE:AE)*$E37),"")</f>
        <v>1.9101317115789495E-8</v>
      </c>
      <c r="AB37" cm="1">
        <f t="array" ref="AB37">IFERROR(_xlfn.XLOOKUP(Tool_Austria!$F37&amp;$E$2,'Cooking methods'!$A:$A&amp;'Cooking methods'!$B:$B,'Cooking methods'!C:C)*$E37,"")</f>
        <v>2.8232712000000031E-3</v>
      </c>
      <c r="AC37" cm="1">
        <f t="array" ref="AC37">IFERROR(_xlfn.XLOOKUP(Tool_Austria!$F37&amp;$E$2,'Cooking methods'!$A:$A&amp;'Cooking methods'!$B:$B,'Cooking methods'!D:D)*$E37,"")</f>
        <v>3.2598109800000036E-11</v>
      </c>
      <c r="AD37" cm="1">
        <f t="array" ref="AD37">IFERROR(_xlfn.XLOOKUP(Tool_Austria!$F37&amp;$E$2,'Cooking methods'!$A:$A&amp;'Cooking methods'!$B:$B,'Cooking methods'!E:E)*$E37,"")</f>
        <v>2.740019400000003E-3</v>
      </c>
      <c r="AE37" cm="1">
        <f t="array" ref="AE37">IFERROR(_xlfn.XLOOKUP(Tool_Austria!$F37&amp;$E$2,'Cooking methods'!$A:$A&amp;'Cooking methods'!$B:$B,'Cooking methods'!F:F)*$E37,"")</f>
        <v>6.852600000000007E-6</v>
      </c>
      <c r="AF37" cm="1">
        <f t="array" ref="AF37">IFERROR(_xlfn.XLOOKUP(Tool_Austria!$F37&amp;$E$2,'Cooking methods'!$A:$A&amp;'Cooking methods'!$B:$B,'Cooking methods'!G:G)*$E37,"")</f>
        <v>4.2625796400000048E-11</v>
      </c>
      <c r="AG37" cm="1">
        <f t="array" ref="AG37">IFERROR(_xlfn.XLOOKUP(Tool_Austria!$F37&amp;$E$2,'Cooking methods'!$A:$A&amp;'Cooking methods'!$B:$B,'Cooking methods'!H:H)*$E37,"")</f>
        <v>2.5402442400000028E-11</v>
      </c>
      <c r="AH37" cm="1">
        <f t="array" ref="AH37">IFERROR(_xlfn.XLOOKUP(Tool_Austria!$F37&amp;$E$2,'Cooking methods'!$A:$A&amp;'Cooking methods'!$B:$B,'Cooking methods'!I:I)*$E37,"")</f>
        <v>4.4113466700000053E-12</v>
      </c>
      <c r="AI37" cm="1">
        <f t="array" ref="AI37">IFERROR(_xlfn.XLOOKUP(Tool_Austria!$F37&amp;$E$2,'Cooking methods'!$A:$A&amp;'Cooking methods'!$B:$B,'Cooking methods'!J:J)*$E37,"")</f>
        <v>1.6694100000000017E-5</v>
      </c>
      <c r="AJ37" cm="1">
        <f t="array" ref="AJ37">IFERROR(_xlfn.XLOOKUP(Tool_Austria!$F37&amp;$E$2,'Cooking methods'!$A:$A&amp;'Cooking methods'!$B:$B,'Cooking methods'!K:K)*$E37,"")</f>
        <v>3.4263000000000035E-6</v>
      </c>
      <c r="AK37" cm="1">
        <f t="array" ref="AK37">IFERROR(_xlfn.XLOOKUP(Tool_Austria!$F37&amp;$E$2,'Cooking methods'!$A:$A&amp;'Cooking methods'!$B:$B,'Cooking methods'!L:L)*$E37,"")</f>
        <v>2.697300000000003E-6</v>
      </c>
      <c r="AL37" cm="1">
        <f t="array" ref="AL37">IFERROR(_xlfn.XLOOKUP(Tool_Austria!$F37&amp;$E$2,'Cooking methods'!$A:$A&amp;'Cooking methods'!$B:$B,'Cooking methods'!M:M)*$E37,"")</f>
        <v>2.1068100000000023E-5</v>
      </c>
      <c r="AM37" cm="1">
        <f t="array" ref="AM37">IFERROR(_xlfn.XLOOKUP(Tool_Austria!$F37&amp;$E$2,'Cooking methods'!$A:$A&amp;'Cooking methods'!$B:$B,'Cooking methods'!N:N)*$E37,"")</f>
        <v>8.9086716000000097E-3</v>
      </c>
      <c r="AN37" cm="1">
        <f t="array" ref="AN37">IFERROR(_xlfn.XLOOKUP(Tool_Austria!$F37&amp;$E$2,'Cooking methods'!$A:$A&amp;'Cooking methods'!$B:$B,'Cooking methods'!O:O)*$E37,"")</f>
        <v>7.7282019000000091E-3</v>
      </c>
      <c r="AO37" cm="1">
        <f t="array" ref="AO37">IFERROR(_xlfn.XLOOKUP(Tool_Austria!$F37&amp;$E$2,'Cooking methods'!$A:$A&amp;'Cooking methods'!$B:$B,'Cooking methods'!P:P)*$E37,"")</f>
        <v>1.5272550000000014E-3</v>
      </c>
      <c r="AP37" cm="1">
        <f t="array" ref="AP37">IFERROR(_xlfn.XLOOKUP(Tool_Austria!$F37&amp;$E$2,'Cooking methods'!$A:$A&amp;'Cooking methods'!$B:$B,'Cooking methods'!Q:Q)*$E37,"")</f>
        <v>7.9123618800000073E-2</v>
      </c>
      <c r="AQ37" cm="1">
        <f t="array" ref="AQ37">IFERROR(_xlfn.XLOOKUP(Tool_Austria!$F37&amp;$E$2,'Cooking methods'!$A:$A&amp;'Cooking methods'!$B:$B,'Cooking methods'!R:R)*$E37,"")</f>
        <v>4.4152832700000049E-9</v>
      </c>
      <c r="AR37" cm="1">
        <f t="array" ref="AR37">IFERROR(_xlfn.XLOOKUP(Tool_Austria!$G37&amp;$E$2,'Waste management'!$A:$A&amp;'Waste management'!$B:$B,'Waste management'!C:C)*$E37,"")</f>
        <v>3.0234600000000032E-4</v>
      </c>
      <c r="AS37" cm="1">
        <f t="array" ref="AS37">IFERROR(_xlfn.XLOOKUP(Tool_Austria!$G37&amp;$E$2,'Waste management'!$A:$A&amp;'Waste management'!$B:$B,'Waste management'!D:D)*$E37,"")</f>
        <v>2.062805400000002E-12</v>
      </c>
      <c r="AT37" cm="1">
        <f t="array" ref="AT37">IFERROR(_xlfn.XLOOKUP(Tool_Austria!$G37&amp;$E$2,'Waste management'!$A:$A&amp;'Waste management'!$B:$B,'Waste management'!E:E)*$E37,"")</f>
        <v>5.5620000000000062E-6</v>
      </c>
      <c r="AU37" cm="1">
        <f t="array" ref="AU37">IFERROR(_xlfn.XLOOKUP(Tool_Austria!$G37&amp;$E$2,'Waste management'!$A:$A&amp;'Waste management'!$B:$B,'Waste management'!F:F)*$E37,"")</f>
        <v>6.4800000000000072E-7</v>
      </c>
      <c r="AV37" cm="1">
        <f t="array" ref="AV37">IFERROR(_xlfn.XLOOKUP(Tool_Austria!$G37&amp;$E$2,'Waste management'!$A:$A&amp;'Waste management'!$B:$B,'Waste management'!G:G)*$E37,"")</f>
        <v>6.2529840000000065E-11</v>
      </c>
      <c r="AW37" cm="1">
        <f t="array" ref="AW37">IFERROR(_xlfn.XLOOKUP(Tool_Austria!$G37&amp;$E$2,'Waste management'!$A:$A&amp;'Waste management'!$B:$B,'Waste management'!H:H)*$E37,"")</f>
        <v>2.0382354000000018E-12</v>
      </c>
      <c r="AX37" cm="1">
        <f t="array" ref="AX37">IFERROR(_xlfn.XLOOKUP(Tool_Austria!$G37&amp;$E$2,'Waste management'!$A:$A&amp;'Waste management'!$B:$B,'Waste management'!I:I)*$E37,"")</f>
        <v>1.4491278000000017E-12</v>
      </c>
      <c r="AY37" cm="1">
        <f t="array" ref="AY37">IFERROR(_xlfn.XLOOKUP(Tool_Austria!$G37&amp;$E$2,'Waste management'!$A:$A&amp;'Waste management'!$B:$B,'Waste management'!J:J)*$E37,"")</f>
        <v>1.1934000000000013E-5</v>
      </c>
      <c r="AZ37" cm="1">
        <f t="array" ref="AZ37">IFERROR(_xlfn.XLOOKUP(Tool_Austria!$G37&amp;$E$2,'Waste management'!$A:$A&amp;'Waste management'!$B:$B,'Waste management'!K:K)*$E37,"")</f>
        <v>2.9048868000000032E-8</v>
      </c>
      <c r="BA37" cm="1">
        <f t="array" ref="BA37">IFERROR(_xlfn.XLOOKUP(Tool_Austria!$G37&amp;$E$2,'Waste management'!$A:$A&amp;'Waste management'!$B:$B,'Waste management'!L:L)*$E37,"")</f>
        <v>5.2272756000000054E-7</v>
      </c>
      <c r="BB37" cm="1">
        <f t="array" ref="BB37">IFERROR(_xlfn.XLOOKUP(Tool_Austria!$G37&amp;$E$2,'Waste management'!$A:$A&amp;'Waste management'!$B:$B,'Waste management'!M:M)*$E37,"")</f>
        <v>5.2596000000000057E-5</v>
      </c>
      <c r="BC37" cm="1">
        <f t="array" ref="BC37">IFERROR(_xlfn.XLOOKUP(Tool_Austria!$G37&amp;$E$2,'Waste management'!$A:$A&amp;'Waste management'!$B:$B,'Waste management'!N:N)*$E37,"")</f>
        <v>4.5225756000000047E-2</v>
      </c>
      <c r="BD37" cm="1">
        <f t="array" ref="BD37">IFERROR(_xlfn.XLOOKUP(Tool_Austria!$G37&amp;$E$2,'Waste management'!$A:$A&amp;'Waste management'!$B:$B,'Waste management'!O:O)*$E37,"")</f>
        <v>2.8836540000000029E-3</v>
      </c>
      <c r="BE37" cm="1">
        <f t="array" ref="BE37">IFERROR(_xlfn.XLOOKUP(Tool_Austria!$G37&amp;$E$2,'Waste management'!$A:$A&amp;'Waste management'!$B:$B,'Waste management'!P:P)*$E37,"")</f>
        <v>6.2262000000000062E-5</v>
      </c>
      <c r="BF37" cm="1">
        <f t="array" ref="BF37">IFERROR(_xlfn.XLOOKUP(Tool_Austria!$G37&amp;$E$2,'Waste management'!$A:$A&amp;'Waste management'!$B:$B,'Waste management'!Q:Q)*$E37,"")</f>
        <v>1.8121860000000019E-3</v>
      </c>
      <c r="BG37" cm="1">
        <f t="array" ref="BG37">IFERROR(_xlfn.XLOOKUP(Tool_Austria!$G37&amp;$E$2,'Waste management'!$A:$A&amp;'Waste management'!$B:$B,'Waste management'!R:R)*$E37,"")</f>
        <v>5.8892400000000062E-10</v>
      </c>
      <c r="BH37">
        <f>IFERROR((L37+AR37+AB37)*_xlfn.XLOOKUP(Tool_Austria!BH$4,Monetization_Factors!$A:$A,Monetization_Factors!$D:$D),"")</f>
        <v>1.4833136106586781E-3</v>
      </c>
      <c r="BI37">
        <f>IFERROR((M37+AS37+AC37)*_xlfn.XLOOKUP(Tool_Austria!BI$4,Monetization_Factors!$A:$A,Monetization_Factors!$D:$D),"")</f>
        <v>6.576090442972005E-9</v>
      </c>
      <c r="BJ37">
        <f>IFERROR((N37+AT37+AD37)*_xlfn.XLOOKUP(Tool_Austria!BJ$4,Monetization_Factors!$A:$A,Monetization_Factors!$D:$D),"")</f>
        <v>5.363531755810124E-6</v>
      </c>
      <c r="BK37">
        <f>IFERROR((O37+AU37+AE37)*_xlfn.XLOOKUP(Tool_Austria!BK$4,Monetization_Factors!$A:$A,Monetization_Factors!$D:$D),"")</f>
        <v>3.7504284743572036E-5</v>
      </c>
      <c r="BL37">
        <f>IFERROR((P37+AV37+AF37)*_xlfn.XLOOKUP(Tool_Austria!BL$4,Monetization_Factors!$A:$A,Monetization_Factors!$D:$D),"")</f>
        <v>7.8992488489546464E-4</v>
      </c>
      <c r="BM37">
        <f>IFERROR((Q37+AW37+AG37)*_xlfn.XLOOKUP(Tool_Austria!BM$4,Monetization_Factors!$A:$A,Monetization_Factors!$D:$D),"")</f>
        <v>2.5863271080942324E-5</v>
      </c>
      <c r="BN37">
        <f>IFERROR((R37+AX37+AH37)*_xlfn.XLOOKUP(Tool_Austria!BN$4,Monetization_Factors!$A:$A,Monetization_Factors!$D:$D),"")</f>
        <v>1.1396691876891059E-5</v>
      </c>
      <c r="BO37">
        <f>IFERROR((S37+AY37+AI37)*_xlfn.XLOOKUP(Tool_Austria!BO$4,Monetization_Factors!$A:$A,Monetization_Factors!$D:$D),"")</f>
        <v>5.274468319677975E-5</v>
      </c>
      <c r="BP37">
        <f>IFERROR((T37+AZ37+AJ37)*_xlfn.XLOOKUP(Tool_Austria!BP$4,Monetization_Factors!$A:$A,Monetization_Factors!$D:$D),"")</f>
        <v>1.0143483413244975E-5</v>
      </c>
      <c r="BQ37">
        <f>IFERROR((U37+BA37+AK37)*_xlfn.XLOOKUP(Tool_Austria!BQ$4,Monetization_Factors!$A:$A,Monetization_Factors!$D:$D),"")</f>
        <v>1.145928476411983E-4</v>
      </c>
      <c r="BR37" t="str">
        <f>IFERROR((V37+BB37+AL37)*_xlfn.XLOOKUP(Tool_Austria!BR$4,Monetization_Factors!$A:$A,Monetization_Factors!$D:$D),"")</f>
        <v/>
      </c>
      <c r="BS37">
        <f>IFERROR((W37+BC37+AM37)*_xlfn.XLOOKUP(Tool_Austria!BS$4,Monetization_Factors!$A:$A,Monetization_Factors!$D:$D),"")</f>
        <v>7.2719967202072393E-6</v>
      </c>
      <c r="BT37">
        <f>IFERROR((X37+BD37+AN37)*_xlfn.XLOOKUP(Tool_Austria!BT$4,Monetization_Factors!$A:$A,Monetization_Factors!$D:$D),"")</f>
        <v>8.3133591198316991E-5</v>
      </c>
      <c r="BU37">
        <f>IFERROR((Y37+BE37+AO37)*_xlfn.XLOOKUP(Tool_Austria!BU$4,Monetization_Factors!$A:$A,Monetization_Factors!$D:$D),"")</f>
        <v>1.6395240267456496E-5</v>
      </c>
      <c r="BV37">
        <f>IFERROR((Z37+BF37+AP37)*_xlfn.XLOOKUP(Tool_Austria!BV$4,Monetization_Factors!$A:$A,Monetization_Factors!$D:$D),"")</f>
        <v>2.1415071397209927E-4</v>
      </c>
      <c r="BW37">
        <f>IFERROR((AA37+BG37+AQ37)*_xlfn.XLOOKUP(Tool_Austria!BW$4,Monetization_Factors!$A:$A,Monetization_Factors!$D:$D),"")</f>
        <v>5.0359326954291418E-8</v>
      </c>
      <c r="BX37" s="38" cm="1">
        <f t="array" ref="BX37">IFERROR(_xlfn.IFS(I37&lt;&gt;0,I37*E37,I37="",J37*E37),"")</f>
        <v>2.7660253846153869E-3</v>
      </c>
      <c r="BY37" s="38">
        <f t="shared" si="30"/>
        <v>2.8518557668380587E-3</v>
      </c>
      <c r="BZ37" s="38">
        <f t="shared" si="31"/>
        <v>5.6178811514534452E-3</v>
      </c>
      <c r="CA37" s="38">
        <f t="shared" si="32"/>
        <v>8.6428940791591457E-6</v>
      </c>
      <c r="CB37">
        <f t="shared" si="35"/>
        <v>1.1401258168421064E-2</v>
      </c>
      <c r="CC37">
        <f t="shared" si="35"/>
        <v>1.6427479604210545E-10</v>
      </c>
      <c r="CD37">
        <f t="shared" si="35"/>
        <v>3.5143431347368459E-3</v>
      </c>
      <c r="CE37">
        <f t="shared" si="35"/>
        <v>2.4776996210526342E-5</v>
      </c>
      <c r="CF37">
        <f t="shared" si="35"/>
        <v>7.9129066376842198E-10</v>
      </c>
      <c r="CG37">
        <f t="shared" si="35"/>
        <v>1.2454563211578963E-10</v>
      </c>
      <c r="CH37">
        <f t="shared" si="35"/>
        <v>9.9132585394736954E-12</v>
      </c>
      <c r="CI37">
        <f t="shared" si="35"/>
        <v>1.2046580336842119E-4</v>
      </c>
      <c r="CJ37">
        <f t="shared" si="35"/>
        <v>4.1582026364210568E-6</v>
      </c>
      <c r="CK37">
        <f t="shared" si="35"/>
        <v>2.8013211265263189E-5</v>
      </c>
      <c r="CL37">
        <f t="shared" si="35"/>
        <v>4.6643463473684262E-4</v>
      </c>
      <c r="CM37">
        <f t="shared" si="35"/>
        <v>0.14943668002105279</v>
      </c>
      <c r="CN37">
        <f t="shared" si="35"/>
        <v>0.37334443021578995</v>
      </c>
      <c r="CO37">
        <f t="shared" si="35"/>
        <v>2.5799257705263184E-3</v>
      </c>
      <c r="CP37">
        <f t="shared" si="35"/>
        <v>0.12968768349473697</v>
      </c>
      <c r="CQ37">
        <f t="shared" si="35"/>
        <v>2.4105524385789502E-8</v>
      </c>
      <c r="CR37">
        <f t="shared" si="36"/>
        <v>1.7540397182186254E-5</v>
      </c>
      <c r="CS37">
        <f t="shared" si="36"/>
        <v>2.52730455449393E-13</v>
      </c>
      <c r="CT37">
        <f t="shared" si="36"/>
        <v>5.4066817457489935E-6</v>
      </c>
      <c r="CU37">
        <f t="shared" si="36"/>
        <v>3.8118455708502066E-8</v>
      </c>
      <c r="CV37">
        <f t="shared" si="36"/>
        <v>1.2173702519514185E-12</v>
      </c>
      <c r="CW37">
        <f t="shared" si="36"/>
        <v>1.9160866479352252E-13</v>
      </c>
      <c r="CX37">
        <f t="shared" si="36"/>
        <v>1.5251166983805685E-14</v>
      </c>
      <c r="CY37">
        <f t="shared" si="36"/>
        <v>1.8533200518218644E-7</v>
      </c>
      <c r="CZ37">
        <f t="shared" si="36"/>
        <v>6.3972348252631643E-9</v>
      </c>
      <c r="DA37">
        <f t="shared" si="36"/>
        <v>4.3097248100404908E-8</v>
      </c>
      <c r="DB37">
        <f t="shared" si="36"/>
        <v>7.175917457489886E-7</v>
      </c>
      <c r="DC37">
        <f t="shared" si="36"/>
        <v>2.2990258464777351E-4</v>
      </c>
      <c r="DD37">
        <f t="shared" si="36"/>
        <v>5.7437604648583073E-4</v>
      </c>
      <c r="DE37">
        <f t="shared" si="36"/>
        <v>3.9691165700404895E-6</v>
      </c>
      <c r="DF37">
        <f t="shared" si="36"/>
        <v>1.9951951306882611E-4</v>
      </c>
      <c r="DG37">
        <f t="shared" si="36"/>
        <v>3.7085422131983851E-11</v>
      </c>
      <c r="DH37" s="5">
        <f>IFERROR(((((L37+AB37)*(1/$H37))+AR37)/$F$2)/($B$2*('CAR.CAP_per person'!B$2)/(_xlfn.XLOOKUP($E$2,EU_countries_GDP!$A$2:$A$29,EU_countries_GDP!$E$2:$E$29))),"")</f>
        <v>8.3716738729502881E-3</v>
      </c>
      <c r="DI37" s="5">
        <f>IFERROR(((((M37+AC37)*(1/$H37))+AS37)/$F$2)/($B$2*('CAR.CAP_per person'!C$2)/(_xlfn.XLOOKUP($E$2,EU_countries_GDP!$A$2:$A$29,EU_countries_GDP!$E$2:$E$29))),"")</f>
        <v>1.5444305771716561E-6</v>
      </c>
      <c r="DJ37" s="5">
        <f>IFERROR(((((N37+AD37)*(1/$H37))+AT37)/$F$2)/($B$2*('CAR.CAP_per person'!D$2)/(_xlfn.XLOOKUP($E$2,EU_countries_GDP!$A$2:$A$29,EU_countries_GDP!$E$2:$E$29))),"")</f>
        <v>3.4185123159439656E-5</v>
      </c>
      <c r="DK37" s="5">
        <f>IFERROR(((((O37+AE37)*(1/$H37))+AU37)/$F$2)/($B$2*('CAR.CAP_per person'!E$2)/(_xlfn.XLOOKUP($E$2,EU_countries_GDP!$A$2:$A$29,EU_countries_GDP!$E$2:$E$29))),"")</f>
        <v>3.0487727720730052E-4</v>
      </c>
      <c r="DL37" s="5">
        <f>IFERROR(((((P37+AF37)*(1/$H37))+AV37)/$F$2)/($B$2*('CAR.CAP_per person'!F$2)/(_xlfn.XLOOKUP($E$2,EU_countries_GDP!$A$2:$A$29,EU_countries_GDP!$E$2:$E$29))),"")</f>
        <v>7.2608929642610709E-3</v>
      </c>
      <c r="DM37" s="5">
        <f>IFERROR(((((Q37+AG37)*(1/$H37))+AW37)/$F$2)/($B$2*('CAR.CAP_per person'!G$2)/(_xlfn.XLOOKUP($E$2,EU_countries_GDP!$A$2:$A$29,EU_countries_GDP!$E$2:$E$29))),"")</f>
        <v>6.5460351301747358E-4</v>
      </c>
      <c r="DN37" s="5">
        <f>IFERROR(((((R37+AH37)*(1/$H37))+AX37)/$F$2)/($B$2*('CAR.CAP_per person'!H$2)/(_xlfn.XLOOKUP($E$2,EU_countries_GDP!$A$2:$A$29,EU_countries_GDP!$E$2:$E$29))),"")</f>
        <v>1.0650148027579126E-5</v>
      </c>
      <c r="DO37" s="5">
        <f>IFERROR(((((S37+AI37)*(1/$H37))+AY37)/$F$2)/($B$2*('CAR.CAP_per person'!I$2)/(_xlfn.XLOOKUP($E$2,EU_countries_GDP!$A$2:$A$29,EU_countries_GDP!$E$2:$E$29))),"")</f>
        <v>5.5747667949774366E-4</v>
      </c>
      <c r="DP37" s="5">
        <f>IFERROR(((((T37+AJ37)*(1/$H37))+AZ37)/$F$2)/($B$2*('CAR.CAP_per person'!J$2)/(_xlfn.XLOOKUP($E$2,EU_countries_GDP!$A$2:$A$29,EU_countries_GDP!$E$2:$E$29))),"")</f>
        <v>3.6499609281516908E-3</v>
      </c>
      <c r="DQ37" s="5">
        <f>IFERROR(((((U37+AK37)*(1/$H37))+BA37)/$F$2)/($B$2*('CAR.CAP_per person'!K$2)/(_xlfn.XLOOKUP($E$2,EU_countries_GDP!$A$2:$A$29,EU_countries_GDP!$E$2:$E$29))),"")</f>
        <v>7.0411887922222269E-4</v>
      </c>
      <c r="DR37" s="5">
        <f>IFERROR(((((V37+AL37)*(1/$H37))+BB37)/$F$2)/($B$2*('CAR.CAP_per person'!L$2)/(_xlfn.XLOOKUP($E$2,EU_countries_GDP!$A$2:$A$29,EU_countries_GDP!$E$2:$E$29))),"")</f>
        <v>3.4766928684576805E-4</v>
      </c>
      <c r="DS37" s="5">
        <f>IFERROR(((((W37+AM37)*(1/$H37))+BC37)/$F$2)/($B$2*('CAR.CAP_per person'!M$2)/(_xlfn.XLOOKUP($E$2,EU_countries_GDP!$A$2:$A$29,EU_countries_GDP!$E$2:$E$29))),"")</f>
        <v>4.1244107393248082E-3</v>
      </c>
      <c r="DT37" s="5">
        <f>IFERROR(((((X37+AN37)*(1/$H37))+BD37)/$F$2)/($B$2*('CAR.CAP_per person'!N$2)/(_xlfn.XLOOKUP($E$2,EU_countries_GDP!$A$2:$A$29,EU_countries_GDP!$E$2:$E$29))),"")</f>
        <v>0.14949978082404455</v>
      </c>
      <c r="DU37" s="5">
        <f>IFERROR(((((Y37+AO37)*(1/$H37))+BE37)/$F$2)/($B$2*('CAR.CAP_per person'!O$2)/(_xlfn.XLOOKUP($E$2,EU_countries_GDP!$A$2:$A$29,EU_countries_GDP!$E$2:$E$29))),"")</f>
        <v>7.1117681570885129E-5</v>
      </c>
      <c r="DV37" s="5">
        <f>IFERROR(((((Z37+AP37)*(1/$H37))+BF37)/$F$2)/($B$2*('CAR.CAP_per person'!P$2)/(_xlfn.XLOOKUP($E$2,EU_countries_GDP!$A$2:$A$29,EU_countries_GDP!$E$2:$E$29))),"")</f>
        <v>2.931171354751383E-3</v>
      </c>
      <c r="DW37" s="5">
        <f>IFERROR(((((AA37+AQ37)*(1/$H37))+BG37)/$F$2)/($B$2*('CAR.CAP_per person'!Q$2)/(_xlfn.XLOOKUP($E$2,EU_countries_GDP!$A$2:$A$29,EU_countries_GDP!$E$2:$E$29))),"")</f>
        <v>5.4939800497102965E-4</v>
      </c>
    </row>
    <row r="38" spans="1:127">
      <c r="A38" t="s">
        <v>201</v>
      </c>
      <c r="B38" t="str">
        <f>_xlfn.XLOOKUP(D38,Table5[Ingredient],Table5[Category],"",FALSE)</f>
        <v xml:space="preserve">Other </v>
      </c>
      <c r="C38" s="33" t="s">
        <v>177</v>
      </c>
      <c r="D38" s="33" t="s">
        <v>187</v>
      </c>
      <c r="E38" s="33">
        <v>5.4000000000000055E-3</v>
      </c>
      <c r="F38" s="33" t="s">
        <v>204</v>
      </c>
      <c r="G38" s="33" t="s">
        <v>180</v>
      </c>
      <c r="H38" s="91">
        <f>Dataset_AT!R35</f>
        <v>2.9834254143646436E-2</v>
      </c>
      <c r="I38" s="33"/>
      <c r="J38" s="37">
        <f>IFERROR(INDEX('AveragePrices&amp;Codes'!G:AG, MATCH($D38, 'AveragePrices&amp;Codes'!$A:$A, 0), MATCH(Tool_Austria!$E$2, 'AveragePrices&amp;Codes'!$G$1:$AG$1, 0)),"")</f>
        <v>2.7022484230769233</v>
      </c>
      <c r="K38" s="37">
        <f>IFERROR(E38/(_xlfn.XLOOKUP(A38,Dataset_AT!$V$2:$V$9,Dataset_AT!$W$2:$W$9)),"")</f>
        <v>7.9411764705882427E-5</v>
      </c>
      <c r="L38">
        <f>IFERROR(IF($F38="Raw",_xlfn.XLOOKUP(_xlfn.XLOOKUP(Tool_Austria!$D38,'AveragePrices&amp;Codes'!$A:$A,'AveragePrices&amp;Codes'!$B:$B),AGRIBALYSE_Raw!$B:$B,AGRIBALYSE_Raw!O:O)*$E38,_xlfn.XLOOKUP(_xlfn.XLOOKUP(Tool_Austria!$D38,'AveragePrices&amp;Codes'!$A:$A,'AveragePrices&amp;Codes'!$B:$B),AGRIBALYSE_Cooked!$C:$C,AGRIBALYSE_Cooked!P:P)*$E38),"")</f>
        <v>1.2430206600000011E-2</v>
      </c>
      <c r="M38">
        <f>IFERROR(IF($F38="Raw",_xlfn.XLOOKUP(_xlfn.XLOOKUP(Tool_Austria!$D38,'AveragePrices&amp;Codes'!$A:$A,'AveragePrices&amp;Codes'!$B:$B),AGRIBALYSE_Raw!$B:$B,AGRIBALYSE_Raw!P:P)*$E38,_xlfn.XLOOKUP(_xlfn.XLOOKUP(Tool_Austria!$D38,'AveragePrices&amp;Codes'!$A:$A,'AveragePrices&amp;Codes'!$B:$B),AGRIBALYSE_Cooked!$C:$C,AGRIBALYSE_Cooked!Q:Q)*$E38),"")</f>
        <v>2.3494374000000019E-10</v>
      </c>
      <c r="N38">
        <f>IFERROR(IF($F38="Raw",_xlfn.XLOOKUP(_xlfn.XLOOKUP(Tool_Austria!$D38,'AveragePrices&amp;Codes'!$A:$A,'AveragePrices&amp;Codes'!$B:$B),AGRIBALYSE_Raw!$B:$B,AGRIBALYSE_Raw!Q:Q)*$E38,_xlfn.XLOOKUP(_xlfn.XLOOKUP(Tool_Austria!$D38,'AveragePrices&amp;Codes'!$A:$A,'AveragePrices&amp;Codes'!$B:$B),AGRIBALYSE_Cooked!$C:$C,AGRIBALYSE_Cooked!R:R)*$E38),"")</f>
        <v>1.5138865800000015E-3</v>
      </c>
      <c r="O38">
        <f>IFERROR(IF($F38="Raw",_xlfn.XLOOKUP(_xlfn.XLOOKUP(Tool_Austria!$D38,'AveragePrices&amp;Codes'!$A:$A,'AveragePrices&amp;Codes'!$B:$B),AGRIBALYSE_Raw!$B:$B,AGRIBALYSE_Raw!R:R)*$E38,_xlfn.XLOOKUP(_xlfn.XLOOKUP(Tool_Austria!$D38,'AveragePrices&amp;Codes'!$A:$A,'AveragePrices&amp;Codes'!$B:$B),AGRIBALYSE_Cooked!$C:$C,AGRIBALYSE_Cooked!S:S)*$E38),"")</f>
        <v>4.5869043000000042E-5</v>
      </c>
      <c r="P38">
        <f>IFERROR(IF($F38="Raw",_xlfn.XLOOKUP(_xlfn.XLOOKUP(Tool_Austria!$D38,'AveragePrices&amp;Codes'!$A:$A,'AveragePrices&amp;Codes'!$B:$B),AGRIBALYSE_Raw!$B:$B,AGRIBALYSE_Raw!S:S)*$E38,_xlfn.XLOOKUP(_xlfn.XLOOKUP(Tool_Austria!$D38,'AveragePrices&amp;Codes'!$A:$A,'AveragePrices&amp;Codes'!$B:$B),AGRIBALYSE_Cooked!$C:$C,AGRIBALYSE_Cooked!T:T)*$E38),"")</f>
        <v>1.4271199800000015E-9</v>
      </c>
      <c r="Q38">
        <f>IFERROR(IF($F38="Raw",_xlfn.XLOOKUP(_xlfn.XLOOKUP(Tool_Austria!$D38,'AveragePrices&amp;Codes'!$A:$A,'AveragePrices&amp;Codes'!$B:$B),AGRIBALYSE_Raw!$B:$B,AGRIBALYSE_Raw!T:T)*$E38,_xlfn.XLOOKUP(_xlfn.XLOOKUP(Tool_Austria!$D38,'AveragePrices&amp;Codes'!$A:$A,'AveragePrices&amp;Codes'!$B:$B),AGRIBALYSE_Cooked!$C:$C,AGRIBALYSE_Cooked!U:U)*$E38),"")</f>
        <v>1.8520824000000017E-10</v>
      </c>
      <c r="R38">
        <f>IFERROR(IF($F38="Raw",_xlfn.XLOOKUP(_xlfn.XLOOKUP(Tool_Austria!$D38,'AveragePrices&amp;Codes'!$A:$A,'AveragePrices&amp;Codes'!$B:$B),AGRIBALYSE_Raw!$B:$B,AGRIBALYSE_Raw!U:U)*$E38,_xlfn.XLOOKUP(_xlfn.XLOOKUP(Tool_Austria!$D38,'AveragePrices&amp;Codes'!$A:$A,'AveragePrices&amp;Codes'!$B:$B),AGRIBALYSE_Cooked!$C:$C,AGRIBALYSE_Cooked!V:V)*$E38),"")</f>
        <v>1.4809854600000015E-11</v>
      </c>
      <c r="S38">
        <f>IFERROR(IF($F38="Raw",_xlfn.XLOOKUP(_xlfn.XLOOKUP(Tool_Austria!$D38,'AveragePrices&amp;Codes'!$A:$A,'AveragePrices&amp;Codes'!$B:$B),AGRIBALYSE_Raw!$B:$B,AGRIBALYSE_Raw!V:V)*$E38,_xlfn.XLOOKUP(_xlfn.XLOOKUP(Tool_Austria!$D38,'AveragePrices&amp;Codes'!$A:$A,'AveragePrices&amp;Codes'!$B:$B),AGRIBALYSE_Cooked!$C:$C,AGRIBALYSE_Cooked!W:W)*$E38),"")</f>
        <v>1.9167041400000017E-4</v>
      </c>
      <c r="T38">
        <f>IFERROR(IF($F38="Raw",_xlfn.XLOOKUP(_xlfn.XLOOKUP(Tool_Austria!$D38,'AveragePrices&amp;Codes'!$A:$A,'AveragePrices&amp;Codes'!$B:$B),AGRIBALYSE_Raw!$B:$B,AGRIBALYSE_Raw!W:W)*$E38,_xlfn.XLOOKUP(_xlfn.XLOOKUP(Tool_Austria!$D38,'AveragePrices&amp;Codes'!$A:$A,'AveragePrices&amp;Codes'!$B:$B),AGRIBALYSE_Cooked!$C:$C,AGRIBALYSE_Cooked!X:X)*$E38),"")</f>
        <v>3.4404619800000035E-6</v>
      </c>
      <c r="U38">
        <f>IFERROR(IF($F38="Raw",_xlfn.XLOOKUP(_xlfn.XLOOKUP(Tool_Austria!$D38,'AveragePrices&amp;Codes'!$A:$A,'AveragePrices&amp;Codes'!$B:$B),AGRIBALYSE_Raw!$B:$B,AGRIBALYSE_Raw!X:X)*$E38,_xlfn.XLOOKUP(_xlfn.XLOOKUP(Tool_Austria!$D38,'AveragePrices&amp;Codes'!$A:$A,'AveragePrices&amp;Codes'!$B:$B),AGRIBALYSE_Cooked!$C:$C,AGRIBALYSE_Cooked!Y:Y)*$E38),"")</f>
        <v>8.4263076000000079E-5</v>
      </c>
      <c r="V38">
        <f>IFERROR(IF($F38="Raw",_xlfn.XLOOKUP(_xlfn.XLOOKUP(Tool_Austria!$D38,'AveragePrices&amp;Codes'!$A:$A,'AveragePrices&amp;Codes'!$B:$B),AGRIBALYSE_Raw!$B:$B,AGRIBALYSE_Raw!Y:Y)*$E38,_xlfn.XLOOKUP(_xlfn.XLOOKUP(Tool_Austria!$D38,'AveragePrices&amp;Codes'!$A:$A,'AveragePrices&amp;Codes'!$B:$B),AGRIBALYSE_Cooked!$C:$C,AGRIBALYSE_Cooked!Z:Z)*$E38),"")</f>
        <v>8.2937748000000086E-4</v>
      </c>
      <c r="W38">
        <f>IFERROR(IF($F38="Raw",_xlfn.XLOOKUP(_xlfn.XLOOKUP(Tool_Austria!$D38,'AveragePrices&amp;Codes'!$A:$A,'AveragePrices&amp;Codes'!$B:$B),AGRIBALYSE_Raw!$B:$B,AGRIBALYSE_Raw!Z:Z)*$E38,_xlfn.XLOOKUP(_xlfn.XLOOKUP(Tool_Austria!$D38,'AveragePrices&amp;Codes'!$A:$A,'AveragePrices&amp;Codes'!$B:$B),AGRIBALYSE_Cooked!$C:$C,AGRIBALYSE_Cooked!AA:AA)*$E38),"")</f>
        <v>0.41153641200000041</v>
      </c>
      <c r="X38">
        <f>IFERROR(IF($F38="Raw",_xlfn.XLOOKUP(_xlfn.XLOOKUP(Tool_Austria!$D38,'AveragePrices&amp;Codes'!$A:$A,'AveragePrices&amp;Codes'!$B:$B),AGRIBALYSE_Raw!$B:$B,AGRIBALYSE_Raw!AA:AA)*$E38,_xlfn.XLOOKUP(_xlfn.XLOOKUP(Tool_Austria!$D38,'AveragePrices&amp;Codes'!$A:$A,'AveragePrices&amp;Codes'!$B:$B),AGRIBALYSE_Cooked!$C:$C,AGRIBALYSE_Cooked!AB:AB)*$E38),"")</f>
        <v>1.078221540000001</v>
      </c>
      <c r="Y38">
        <f>IFERROR(IF($F38="Raw",_xlfn.XLOOKUP(_xlfn.XLOOKUP(Tool_Austria!$D38,'AveragePrices&amp;Codes'!$A:$A,'AveragePrices&amp;Codes'!$B:$B),AGRIBALYSE_Raw!$B:$B,AGRIBALYSE_Raw!AB:AB)*$E38,_xlfn.XLOOKUP(_xlfn.XLOOKUP(Tool_Austria!$D38,'AveragePrices&amp;Codes'!$A:$A,'AveragePrices&amp;Codes'!$B:$B),AGRIBALYSE_Cooked!$C:$C,AGRIBALYSE_Cooked!AC:AC)*$E38),"")</f>
        <v>5.1830235600000057E-3</v>
      </c>
      <c r="Z38">
        <f>IFERROR(IF($F38="Raw",_xlfn.XLOOKUP(_xlfn.XLOOKUP(Tool_Austria!$D38,'AveragePrices&amp;Codes'!$A:$A,'AveragePrices&amp;Codes'!$B:$B),AGRIBALYSE_Raw!$B:$B,AGRIBALYSE_Raw!AC:AC)*$E38,_xlfn.XLOOKUP(_xlfn.XLOOKUP(Tool_Austria!$D38,'AveragePrices&amp;Codes'!$A:$A,'AveragePrices&amp;Codes'!$B:$B),AGRIBALYSE_Cooked!$C:$C,AGRIBALYSE_Cooked!AD:AD)*$E38),"")</f>
        <v>0.10793571600000011</v>
      </c>
      <c r="AA38">
        <f>IFERROR(IF($F38="Raw",_xlfn.XLOOKUP(_xlfn.XLOOKUP(Tool_Austria!$D38,'AveragePrices&amp;Codes'!$A:$A,'AveragePrices&amp;Codes'!$B:$B),AGRIBALYSE_Raw!$B:$B,AGRIBALYSE_Raw!AD:AD)*$E38,_xlfn.XLOOKUP(_xlfn.XLOOKUP(Tool_Austria!$D38,'AveragePrices&amp;Codes'!$A:$A,'AveragePrices&amp;Codes'!$B:$B),AGRIBALYSE_Cooked!$C:$C,AGRIBALYSE_Cooked!AE:AE)*$E38),"")</f>
        <v>4.5761146800000049E-8</v>
      </c>
      <c r="AB38" cm="1">
        <f t="array" ref="AB38">IFERROR(_xlfn.XLOOKUP(Tool_Austria!$F38&amp;$E$2,'Cooking methods'!$A:$A&amp;'Cooking methods'!$B:$B,'Cooking methods'!C:C)*$E38,"")</f>
        <v>2.8232712000000031E-3</v>
      </c>
      <c r="AC38" cm="1">
        <f t="array" ref="AC38">IFERROR(_xlfn.XLOOKUP(Tool_Austria!$F38&amp;$E$2,'Cooking methods'!$A:$A&amp;'Cooking methods'!$B:$B,'Cooking methods'!D:D)*$E38,"")</f>
        <v>3.2598109800000036E-11</v>
      </c>
      <c r="AD38" cm="1">
        <f t="array" ref="AD38">IFERROR(_xlfn.XLOOKUP(Tool_Austria!$F38&amp;$E$2,'Cooking methods'!$A:$A&amp;'Cooking methods'!$B:$B,'Cooking methods'!E:E)*$E38,"")</f>
        <v>2.740019400000003E-3</v>
      </c>
      <c r="AE38" cm="1">
        <f t="array" ref="AE38">IFERROR(_xlfn.XLOOKUP(Tool_Austria!$F38&amp;$E$2,'Cooking methods'!$A:$A&amp;'Cooking methods'!$B:$B,'Cooking methods'!F:F)*$E38,"")</f>
        <v>6.852600000000007E-6</v>
      </c>
      <c r="AF38" cm="1">
        <f t="array" ref="AF38">IFERROR(_xlfn.XLOOKUP(Tool_Austria!$F38&amp;$E$2,'Cooking methods'!$A:$A&amp;'Cooking methods'!$B:$B,'Cooking methods'!G:G)*$E38,"")</f>
        <v>4.2625796400000048E-11</v>
      </c>
      <c r="AG38" cm="1">
        <f t="array" ref="AG38">IFERROR(_xlfn.XLOOKUP(Tool_Austria!$F38&amp;$E$2,'Cooking methods'!$A:$A&amp;'Cooking methods'!$B:$B,'Cooking methods'!H:H)*$E38,"")</f>
        <v>2.5402442400000028E-11</v>
      </c>
      <c r="AH38" cm="1">
        <f t="array" ref="AH38">IFERROR(_xlfn.XLOOKUP(Tool_Austria!$F38&amp;$E$2,'Cooking methods'!$A:$A&amp;'Cooking methods'!$B:$B,'Cooking methods'!I:I)*$E38,"")</f>
        <v>4.4113466700000053E-12</v>
      </c>
      <c r="AI38" cm="1">
        <f t="array" ref="AI38">IFERROR(_xlfn.XLOOKUP(Tool_Austria!$F38&amp;$E$2,'Cooking methods'!$A:$A&amp;'Cooking methods'!$B:$B,'Cooking methods'!J:J)*$E38,"")</f>
        <v>1.6694100000000017E-5</v>
      </c>
      <c r="AJ38" cm="1">
        <f t="array" ref="AJ38">IFERROR(_xlfn.XLOOKUP(Tool_Austria!$F38&amp;$E$2,'Cooking methods'!$A:$A&amp;'Cooking methods'!$B:$B,'Cooking methods'!K:K)*$E38,"")</f>
        <v>3.4263000000000035E-6</v>
      </c>
      <c r="AK38" cm="1">
        <f t="array" ref="AK38">IFERROR(_xlfn.XLOOKUP(Tool_Austria!$F38&amp;$E$2,'Cooking methods'!$A:$A&amp;'Cooking methods'!$B:$B,'Cooking methods'!L:L)*$E38,"")</f>
        <v>2.697300000000003E-6</v>
      </c>
      <c r="AL38" cm="1">
        <f t="array" ref="AL38">IFERROR(_xlfn.XLOOKUP(Tool_Austria!$F38&amp;$E$2,'Cooking methods'!$A:$A&amp;'Cooking methods'!$B:$B,'Cooking methods'!M:M)*$E38,"")</f>
        <v>2.1068100000000023E-5</v>
      </c>
      <c r="AM38" cm="1">
        <f t="array" ref="AM38">IFERROR(_xlfn.XLOOKUP(Tool_Austria!$F38&amp;$E$2,'Cooking methods'!$A:$A&amp;'Cooking methods'!$B:$B,'Cooking methods'!N:N)*$E38,"")</f>
        <v>8.9086716000000097E-3</v>
      </c>
      <c r="AN38" cm="1">
        <f t="array" ref="AN38">IFERROR(_xlfn.XLOOKUP(Tool_Austria!$F38&amp;$E$2,'Cooking methods'!$A:$A&amp;'Cooking methods'!$B:$B,'Cooking methods'!O:O)*$E38,"")</f>
        <v>7.7282019000000091E-3</v>
      </c>
      <c r="AO38" cm="1">
        <f t="array" ref="AO38">IFERROR(_xlfn.XLOOKUP(Tool_Austria!$F38&amp;$E$2,'Cooking methods'!$A:$A&amp;'Cooking methods'!$B:$B,'Cooking methods'!P:P)*$E38,"")</f>
        <v>1.5272550000000014E-3</v>
      </c>
      <c r="AP38" cm="1">
        <f t="array" ref="AP38">IFERROR(_xlfn.XLOOKUP(Tool_Austria!$F38&amp;$E$2,'Cooking methods'!$A:$A&amp;'Cooking methods'!$B:$B,'Cooking methods'!Q:Q)*$E38,"")</f>
        <v>7.9123618800000073E-2</v>
      </c>
      <c r="AQ38" cm="1">
        <f t="array" ref="AQ38">IFERROR(_xlfn.XLOOKUP(Tool_Austria!$F38&amp;$E$2,'Cooking methods'!$A:$A&amp;'Cooking methods'!$B:$B,'Cooking methods'!R:R)*$E38,"")</f>
        <v>4.4152832700000049E-9</v>
      </c>
      <c r="AR38" cm="1">
        <f t="array" ref="AR38">IFERROR(_xlfn.XLOOKUP(Tool_Austria!$G38&amp;$E$2,'Waste management'!$A:$A&amp;'Waste management'!$B:$B,'Waste management'!C:C)*$E38,"")</f>
        <v>3.0234600000000032E-4</v>
      </c>
      <c r="AS38" cm="1">
        <f t="array" ref="AS38">IFERROR(_xlfn.XLOOKUP(Tool_Austria!$G38&amp;$E$2,'Waste management'!$A:$A&amp;'Waste management'!$B:$B,'Waste management'!D:D)*$E38,"")</f>
        <v>2.062805400000002E-12</v>
      </c>
      <c r="AT38" cm="1">
        <f t="array" ref="AT38">IFERROR(_xlfn.XLOOKUP(Tool_Austria!$G38&amp;$E$2,'Waste management'!$A:$A&amp;'Waste management'!$B:$B,'Waste management'!E:E)*$E38,"")</f>
        <v>5.5620000000000062E-6</v>
      </c>
      <c r="AU38" cm="1">
        <f t="array" ref="AU38">IFERROR(_xlfn.XLOOKUP(Tool_Austria!$G38&amp;$E$2,'Waste management'!$A:$A&amp;'Waste management'!$B:$B,'Waste management'!F:F)*$E38,"")</f>
        <v>6.4800000000000072E-7</v>
      </c>
      <c r="AV38" cm="1">
        <f t="array" ref="AV38">IFERROR(_xlfn.XLOOKUP(Tool_Austria!$G38&amp;$E$2,'Waste management'!$A:$A&amp;'Waste management'!$B:$B,'Waste management'!G:G)*$E38,"")</f>
        <v>6.2529840000000065E-11</v>
      </c>
      <c r="AW38" cm="1">
        <f t="array" ref="AW38">IFERROR(_xlfn.XLOOKUP(Tool_Austria!$G38&amp;$E$2,'Waste management'!$A:$A&amp;'Waste management'!$B:$B,'Waste management'!H:H)*$E38,"")</f>
        <v>2.0382354000000018E-12</v>
      </c>
      <c r="AX38" cm="1">
        <f t="array" ref="AX38">IFERROR(_xlfn.XLOOKUP(Tool_Austria!$G38&amp;$E$2,'Waste management'!$A:$A&amp;'Waste management'!$B:$B,'Waste management'!I:I)*$E38,"")</f>
        <v>1.4491278000000017E-12</v>
      </c>
      <c r="AY38" cm="1">
        <f t="array" ref="AY38">IFERROR(_xlfn.XLOOKUP(Tool_Austria!$G38&amp;$E$2,'Waste management'!$A:$A&amp;'Waste management'!$B:$B,'Waste management'!J:J)*$E38,"")</f>
        <v>1.1934000000000013E-5</v>
      </c>
      <c r="AZ38" cm="1">
        <f t="array" ref="AZ38">IFERROR(_xlfn.XLOOKUP(Tool_Austria!$G38&amp;$E$2,'Waste management'!$A:$A&amp;'Waste management'!$B:$B,'Waste management'!K:K)*$E38,"")</f>
        <v>2.9048868000000032E-8</v>
      </c>
      <c r="BA38" cm="1">
        <f t="array" ref="BA38">IFERROR(_xlfn.XLOOKUP(Tool_Austria!$G38&amp;$E$2,'Waste management'!$A:$A&amp;'Waste management'!$B:$B,'Waste management'!L:L)*$E38,"")</f>
        <v>5.2272756000000054E-7</v>
      </c>
      <c r="BB38" cm="1">
        <f t="array" ref="BB38">IFERROR(_xlfn.XLOOKUP(Tool_Austria!$G38&amp;$E$2,'Waste management'!$A:$A&amp;'Waste management'!$B:$B,'Waste management'!M:M)*$E38,"")</f>
        <v>5.2596000000000057E-5</v>
      </c>
      <c r="BC38" cm="1">
        <f t="array" ref="BC38">IFERROR(_xlfn.XLOOKUP(Tool_Austria!$G38&amp;$E$2,'Waste management'!$A:$A&amp;'Waste management'!$B:$B,'Waste management'!N:N)*$E38,"")</f>
        <v>4.5225756000000047E-2</v>
      </c>
      <c r="BD38" cm="1">
        <f t="array" ref="BD38">IFERROR(_xlfn.XLOOKUP(Tool_Austria!$G38&amp;$E$2,'Waste management'!$A:$A&amp;'Waste management'!$B:$B,'Waste management'!O:O)*$E38,"")</f>
        <v>2.8836540000000029E-3</v>
      </c>
      <c r="BE38" cm="1">
        <f t="array" ref="BE38">IFERROR(_xlfn.XLOOKUP(Tool_Austria!$G38&amp;$E$2,'Waste management'!$A:$A&amp;'Waste management'!$B:$B,'Waste management'!P:P)*$E38,"")</f>
        <v>6.2262000000000062E-5</v>
      </c>
      <c r="BF38" cm="1">
        <f t="array" ref="BF38">IFERROR(_xlfn.XLOOKUP(Tool_Austria!$G38&amp;$E$2,'Waste management'!$A:$A&amp;'Waste management'!$B:$B,'Waste management'!Q:Q)*$E38,"")</f>
        <v>1.8121860000000019E-3</v>
      </c>
      <c r="BG38" cm="1">
        <f t="array" ref="BG38">IFERROR(_xlfn.XLOOKUP(Tool_Austria!$G38&amp;$E$2,'Waste management'!$A:$A&amp;'Waste management'!$B:$B,'Waste management'!R:R)*$E38,"")</f>
        <v>5.8892400000000062E-10</v>
      </c>
      <c r="BH38">
        <f>IFERROR((L38+AR38+AB38)*_xlfn.XLOOKUP(Tool_Austria!BH$4,Monetization_Factors!$A:$A,Monetization_Factors!$D:$D),"")</f>
        <v>2.0238262152030288E-3</v>
      </c>
      <c r="BI38">
        <f>IFERROR((M38+AS38+AC38)*_xlfn.XLOOKUP(Tool_Austria!BI$4,Monetization_Factors!$A:$A,Monetization_Factors!$D:$D),"")</f>
        <v>1.0792553934975264E-8</v>
      </c>
      <c r="BJ38">
        <f>IFERROR((N38+AT38+AD38)*_xlfn.XLOOKUP(Tool_Austria!BJ$4,Monetization_Factors!$A:$A,Monetization_Factors!$D:$D),"")</f>
        <v>6.5007288411229995E-6</v>
      </c>
      <c r="BK38">
        <f>IFERROR((O38+AU38+AE38)*_xlfn.XLOOKUP(Tool_Austria!BK$4,Monetization_Factors!$A:$A,Monetization_Factors!$D:$D),"")</f>
        <v>8.0784218987950838E-5</v>
      </c>
      <c r="BL38">
        <f>IFERROR((P38+AV38+AF38)*_xlfn.XLOOKUP(Tool_Austria!BL$4,Monetization_Factors!$A:$A,Monetization_Factors!$D:$D),"")</f>
        <v>1.5296308870227327E-3</v>
      </c>
      <c r="BM38">
        <f>IFERROR((Q38+AW38+AG38)*_xlfn.XLOOKUP(Tool_Austria!BM$4,Monetization_Factors!$A:$A,Monetization_Factors!$D:$D),"")</f>
        <v>4.4158887892730645E-5</v>
      </c>
      <c r="BN38">
        <f>IFERROR((R38+AX38+AH38)*_xlfn.XLOOKUP(Tool_Austria!BN$4,Monetization_Factors!$A:$A,Monetization_Factors!$D:$D),"")</f>
        <v>2.3763464905782758E-5</v>
      </c>
      <c r="BO38">
        <f>IFERROR((S38+AY38+AI38)*_xlfn.XLOOKUP(Tool_Austria!BO$4,Monetization_Factors!$A:$A,Monetization_Factors!$D:$D),"")</f>
        <v>9.645538405712658E-5</v>
      </c>
      <c r="BP38">
        <f>IFERROR((T38+AZ38+AJ38)*_xlfn.XLOOKUP(Tool_Austria!BP$4,Monetization_Factors!$A:$A,Monetization_Factors!$D:$D),"")</f>
        <v>1.6821581118943812E-5</v>
      </c>
      <c r="BQ38">
        <f>IFERROR((U38+BA38+AK38)*_xlfn.XLOOKUP(Tool_Austria!BQ$4,Monetization_Factors!$A:$A,Monetization_Factors!$D:$D),"")</f>
        <v>3.5786464688042878E-4</v>
      </c>
      <c r="BR38" t="str">
        <f>IFERROR((V38+BB38+AL38)*_xlfn.XLOOKUP(Tool_Austria!BR$4,Monetization_Factors!$A:$A,Monetization_Factors!$D:$D),"")</f>
        <v/>
      </c>
      <c r="BS38">
        <f>IFERROR((W38+BC38+AM38)*_xlfn.XLOOKUP(Tool_Austria!BS$4,Monetization_Factors!$A:$A,Monetization_Factors!$D:$D),"")</f>
        <v>2.2660814050407717E-5</v>
      </c>
      <c r="BT38">
        <f>IFERROR((X38+BD38+AN38)*_xlfn.XLOOKUP(Tool_Austria!BT$4,Monetization_Factors!$A:$A,Monetization_Factors!$D:$D),"")</f>
        <v>2.424534105557887E-4</v>
      </c>
      <c r="BU38">
        <f>IFERROR((Y38+BE38+AO38)*_xlfn.XLOOKUP(Tool_Austria!BU$4,Monetization_Factors!$A:$A,Monetization_Factors!$D:$D),"")</f>
        <v>4.3039001730519664E-5</v>
      </c>
      <c r="BV38">
        <f>IFERROR((Z38+BF38+AP38)*_xlfn.XLOOKUP(Tool_Austria!BV$4,Monetization_Factors!$A:$A,Monetization_Factors!$D:$D),"")</f>
        <v>3.1187981725309846E-4</v>
      </c>
      <c r="BW38">
        <f>IFERROR((AA38+BG38+AQ38)*_xlfn.XLOOKUP(Tool_Austria!BW$4,Monetization_Factors!$A:$A,Monetization_Factors!$D:$D),"")</f>
        <v>1.0605490354188661E-7</v>
      </c>
      <c r="BX38" s="38" cm="1">
        <f t="array" ref="BX38">IFERROR(_xlfn.IFS(I38&lt;&gt;0,I38*E38,I38="",J38*E38),"")</f>
        <v>1.4592141484615401E-2</v>
      </c>
      <c r="BY38" s="38">
        <f t="shared" si="30"/>
        <v>4.799955905957139E-3</v>
      </c>
      <c r="BZ38" s="38">
        <f t="shared" si="31"/>
        <v>1.939209739057254E-2</v>
      </c>
      <c r="CA38" s="38">
        <f t="shared" si="32"/>
        <v>2.9833995985496216E-5</v>
      </c>
      <c r="CB38">
        <f t="shared" si="35"/>
        <v>1.5555823800000014E-2</v>
      </c>
      <c r="CC38">
        <f t="shared" si="35"/>
        <v>2.6960465520000021E-10</v>
      </c>
      <c r="CD38">
        <f t="shared" si="35"/>
        <v>4.2594679800000042E-3</v>
      </c>
      <c r="CE38">
        <f t="shared" si="35"/>
        <v>5.336964300000005E-5</v>
      </c>
      <c r="CF38">
        <f t="shared" si="35"/>
        <v>1.5322756164000015E-9</v>
      </c>
      <c r="CG38">
        <f t="shared" si="35"/>
        <v>2.1264891780000021E-10</v>
      </c>
      <c r="CH38">
        <f t="shared" si="35"/>
        <v>2.0670329070000021E-11</v>
      </c>
      <c r="CI38">
        <f t="shared" si="35"/>
        <v>2.2029851400000021E-4</v>
      </c>
      <c r="CJ38">
        <f t="shared" si="35"/>
        <v>6.8958108480000064E-6</v>
      </c>
      <c r="CK38">
        <f t="shared" si="35"/>
        <v>8.7483103560000083E-5</v>
      </c>
      <c r="CL38">
        <f t="shared" si="35"/>
        <v>9.0304158000000087E-4</v>
      </c>
      <c r="CM38">
        <f t="shared" si="35"/>
        <v>0.4656708396000005</v>
      </c>
      <c r="CN38">
        <f t="shared" si="35"/>
        <v>1.0888333959000009</v>
      </c>
      <c r="CO38">
        <f t="shared" si="35"/>
        <v>6.7725405600000078E-3</v>
      </c>
      <c r="CP38">
        <f t="shared" si="35"/>
        <v>0.18887152080000019</v>
      </c>
      <c r="CQ38">
        <f t="shared" si="35"/>
        <v>5.0765354070000059E-8</v>
      </c>
      <c r="CR38">
        <f t="shared" si="36"/>
        <v>2.3932036615384638E-5</v>
      </c>
      <c r="CS38">
        <f t="shared" si="36"/>
        <v>4.1477639261538493E-13</v>
      </c>
      <c r="CT38">
        <f t="shared" si="36"/>
        <v>6.5530276615384682E-6</v>
      </c>
      <c r="CU38">
        <f t="shared" si="36"/>
        <v>8.2107143076923149E-8</v>
      </c>
      <c r="CV38">
        <f t="shared" si="36"/>
        <v>2.3573471021538485E-12</v>
      </c>
      <c r="CW38">
        <f t="shared" si="36"/>
        <v>3.2715218123076954E-13</v>
      </c>
      <c r="CX38">
        <f t="shared" si="36"/>
        <v>3.1800506261538495E-14</v>
      </c>
      <c r="CY38">
        <f t="shared" si="36"/>
        <v>3.3892079076923109E-7</v>
      </c>
      <c r="CZ38">
        <f t="shared" si="36"/>
        <v>1.0608939766153855E-8</v>
      </c>
      <c r="DA38">
        <f t="shared" si="36"/>
        <v>1.3458939009230782E-7</v>
      </c>
      <c r="DB38">
        <f t="shared" si="36"/>
        <v>1.3892947384615397E-6</v>
      </c>
      <c r="DC38">
        <f t="shared" si="36"/>
        <v>7.1641667630769311E-4</v>
      </c>
      <c r="DD38">
        <f t="shared" si="36"/>
        <v>1.6751283013846168E-3</v>
      </c>
      <c r="DE38">
        <f t="shared" si="36"/>
        <v>1.0419293169230781E-5</v>
      </c>
      <c r="DF38">
        <f t="shared" si="36"/>
        <v>2.9057157046153873E-4</v>
      </c>
      <c r="DG38">
        <f t="shared" si="36"/>
        <v>7.8100544723077009E-11</v>
      </c>
      <c r="DH38" s="5">
        <f>IFERROR(((((L38+AB38)*(1/$H38))+AR38)/$F$2)/($B$2*('CAR.CAP_per person'!B$2)/(_xlfn.XLOOKUP($E$2,EU_countries_GDP!$A$2:$A$29,EU_countries_GDP!$E$2:$E$29))),"")</f>
        <v>1.1502829806090015E-2</v>
      </c>
      <c r="DI38" s="5">
        <f>IFERROR(((((M38+AC38)*(1/$H38))+AS38)/$F$2)/($B$2*('CAR.CAP_per person'!C$2)/(_xlfn.XLOOKUP($E$2,EU_countries_GDP!$A$2:$A$29,EU_countries_GDP!$E$2:$E$29))),"")</f>
        <v>2.5469024668433958E-6</v>
      </c>
      <c r="DJ38" s="5">
        <f>IFERROR(((((N38+AD38)*(1/$H38))+AT38)/$F$2)/($B$2*('CAR.CAP_per person'!D$2)/(_xlfn.XLOOKUP($E$2,EU_countries_GDP!$A$2:$A$29,EU_countries_GDP!$E$2:$E$29))),"")</f>
        <v>4.144433342268532E-5</v>
      </c>
      <c r="DK38" s="5">
        <f>IFERROR(((((O38+AE38)*(1/$H38))+AU38)/$F$2)/($B$2*('CAR.CAP_per person'!E$2)/(_xlfn.XLOOKUP($E$2,EU_countries_GDP!$A$2:$A$29,EU_countries_GDP!$E$2:$E$29))),"")</f>
        <v>6.6586492032410182E-4</v>
      </c>
      <c r="DL38" s="5">
        <f>IFERROR(((((P38+AF38)*(1/$H38))+AV38)/$F$2)/($B$2*('CAR.CAP_per person'!F$2)/(_xlfn.XLOOKUP($E$2,EU_countries_GDP!$A$2:$A$29,EU_countries_GDP!$E$2:$E$29))),"")</f>
        <v>1.4624728655452581E-2</v>
      </c>
      <c r="DM38" s="5">
        <f>IFERROR(((((Q38+AG38)*(1/$H38))+AW38)/$F$2)/($B$2*('CAR.CAP_per person'!G$2)/(_xlfn.XLOOKUP($E$2,EU_countries_GDP!$A$2:$A$29,EU_countries_GDP!$E$2:$E$29))),"")</f>
        <v>1.1251392434775932E-3</v>
      </c>
      <c r="DN38" s="5">
        <f>IFERROR(((((R38+AH38)*(1/$H38))+AX38)/$F$2)/($B$2*('CAR.CAP_per person'!H$2)/(_xlfn.XLOOKUP($E$2,EU_countries_GDP!$A$2:$A$29,EU_countries_GDP!$E$2:$E$29))),"")</f>
        <v>2.4116644616628404E-5</v>
      </c>
      <c r="DO38" s="5">
        <f>IFERROR(((((S38+AI38)*(1/$H38))+AY38)/$F$2)/($B$2*('CAR.CAP_per person'!I$2)/(_xlfn.XLOOKUP($E$2,EU_countries_GDP!$A$2:$A$29,EU_countries_GDP!$E$2:$E$29))),"")</f>
        <v>1.0685934882241283E-3</v>
      </c>
      <c r="DP38" s="5">
        <f>IFERROR(((((T38+AJ38)*(1/$H38))+AZ38)/$F$2)/($B$2*('CAR.CAP_per person'!J$2)/(_xlfn.XLOOKUP($E$2,EU_countries_GDP!$A$2:$A$29,EU_countries_GDP!$E$2:$E$29))),"")</f>
        <v>6.0693588955592877E-3</v>
      </c>
      <c r="DQ38" s="5">
        <f>IFERROR(((((U38+AK38)*(1/$H38))+BA38)/$F$2)/($B$2*('CAR.CAP_per person'!K$2)/(_xlfn.XLOOKUP($E$2,EU_countries_GDP!$A$2:$A$29,EU_countries_GDP!$E$2:$E$29))),"")</f>
        <v>2.2264686868499473E-3</v>
      </c>
      <c r="DR38" s="5">
        <f>IFERROR(((((V38+AL38)*(1/$H38))+BB38)/$F$2)/($B$2*('CAR.CAP_per person'!L$2)/(_xlfn.XLOOKUP($E$2,EU_countries_GDP!$A$2:$A$29,EU_countries_GDP!$E$2:$E$29))),"")</f>
        <v>7.1308088076980339E-4</v>
      </c>
      <c r="DS38" s="5">
        <f>IFERROR(((((W38+AM38)*(1/$H38))+BC38)/$F$2)/($B$2*('CAR.CAP_per person'!M$2)/(_xlfn.XLOOKUP($E$2,EU_countries_GDP!$A$2:$A$29,EU_countries_GDP!$E$2:$E$29))),"")</f>
        <v>1.6480199711115983E-2</v>
      </c>
      <c r="DT38" s="5">
        <f>IFERROR(((((X38+AN38)*(1/$H38))+BD38)/$F$2)/($B$2*('CAR.CAP_per person'!N$2)/(_xlfn.XLOOKUP($E$2,EU_countries_GDP!$A$2:$A$29,EU_countries_GDP!$E$2:$E$29))),"")</f>
        <v>0.43816896181952453</v>
      </c>
      <c r="DU38" s="5">
        <f>IFERROR(((((Y38+AO38)*(1/$H38))+BE38)/$F$2)/($B$2*('CAR.CAP_per person'!O$2)/(_xlfn.XLOOKUP($E$2,EU_countries_GDP!$A$2:$A$29,EU_countries_GDP!$E$2:$E$29))),"")</f>
        <v>1.894612106619954E-4</v>
      </c>
      <c r="DV38" s="5">
        <f>IFERROR(((((Z38+AP38)*(1/$H38))+BF38)/$F$2)/($B$2*('CAR.CAP_per person'!P$2)/(_xlfn.XLOOKUP($E$2,EU_countries_GDP!$A$2:$A$29,EU_countries_GDP!$E$2:$E$29))),"")</f>
        <v>4.2872142028257511E-3</v>
      </c>
      <c r="DW38" s="5">
        <f>IFERROR(((((AA38+AQ38)*(1/$H38))+BG38)/$F$2)/($B$2*('CAR.CAP_per person'!Q$2)/(_xlfn.XLOOKUP($E$2,EU_countries_GDP!$A$2:$A$29,EU_countries_GDP!$E$2:$E$29))),"")</f>
        <v>1.1717635667850362E-3</v>
      </c>
    </row>
    <row r="39" spans="1:127">
      <c r="A39" t="s">
        <v>206</v>
      </c>
      <c r="B39" t="str">
        <f>_xlfn.XLOOKUP(D39,Table5[Ingredient],Table5[Category],"",FALSE)</f>
        <v>Vegetables</v>
      </c>
      <c r="C39" s="33" t="s">
        <v>177</v>
      </c>
      <c r="D39" s="33" t="s">
        <v>207</v>
      </c>
      <c r="E39" s="33">
        <v>0.13980000000000001</v>
      </c>
      <c r="F39" s="33" t="s">
        <v>179</v>
      </c>
      <c r="G39" s="33" t="s">
        <v>180</v>
      </c>
      <c r="H39" s="91">
        <f>Dataset_AT!R36</f>
        <v>4.6975806451612916E-2</v>
      </c>
      <c r="I39" s="33"/>
      <c r="J39" s="37">
        <f>IFERROR(INDEX('AveragePrices&amp;Codes'!G:AG, MATCH($D39, 'AveragePrices&amp;Codes'!$A:$A, 0), MATCH(Tool_Austria!$E$2, 'AveragePrices&amp;Codes'!$G$1:$AG$1, 0)),"")</f>
        <v>1.2629395429292931</v>
      </c>
      <c r="K39" s="37">
        <f>IFERROR(E39/(_xlfn.XLOOKUP(A39,Dataset_AT!$V$2:$V$9,Dataset_AT!$W$2:$W$9)),"")</f>
        <v>3.8833333333333337E-3</v>
      </c>
      <c r="L39">
        <f>IFERROR(IF($F39="Raw",_xlfn.XLOOKUP(_xlfn.XLOOKUP(Tool_Austria!$D39,'AveragePrices&amp;Codes'!$A:$A,'AveragePrices&amp;Codes'!$B:$B),AGRIBALYSE_Raw!$B:$B,AGRIBALYSE_Raw!O:O)*$E39,_xlfn.XLOOKUP(_xlfn.XLOOKUP(Tool_Austria!$D39,'AveragePrices&amp;Codes'!$A:$A,'AveragePrices&amp;Codes'!$B:$B),AGRIBALYSE_Cooked!$C:$C,AGRIBALYSE_Cooked!P:P)*$E39),"")</f>
        <v>0.14773520022666667</v>
      </c>
      <c r="M39">
        <f>IFERROR(IF($F39="Raw",_xlfn.XLOOKUP(_xlfn.XLOOKUP(Tool_Austria!$D39,'AveragePrices&amp;Codes'!$A:$A,'AveragePrices&amp;Codes'!$B:$B),AGRIBALYSE_Raw!$B:$B,AGRIBALYSE_Raw!P:P)*$E39,_xlfn.XLOOKUP(_xlfn.XLOOKUP(Tool_Austria!$D39,'AveragePrices&amp;Codes'!$A:$A,'AveragePrices&amp;Codes'!$B:$B),AGRIBALYSE_Cooked!$C:$C,AGRIBALYSE_Cooked!Q:Q)*$E39),"")</f>
        <v>3.5709719800000003E-9</v>
      </c>
      <c r="N39">
        <f>IFERROR(IF($F39="Raw",_xlfn.XLOOKUP(_xlfn.XLOOKUP(Tool_Austria!$D39,'AveragePrices&amp;Codes'!$A:$A,'AveragePrices&amp;Codes'!$B:$B),AGRIBALYSE_Raw!$B:$B,AGRIBALYSE_Raw!Q:Q)*$E39,_xlfn.XLOOKUP(_xlfn.XLOOKUP(Tool_Austria!$D39,'AveragePrices&amp;Codes'!$A:$A,'AveragePrices&amp;Codes'!$B:$B),AGRIBALYSE_Cooked!$C:$C,AGRIBALYSE_Cooked!R:R)*$E39),"")</f>
        <v>1.6799009526666665E-2</v>
      </c>
      <c r="O39">
        <f>IFERROR(IF($F39="Raw",_xlfn.XLOOKUP(_xlfn.XLOOKUP(Tool_Austria!$D39,'AveragePrices&amp;Codes'!$A:$A,'AveragePrices&amp;Codes'!$B:$B),AGRIBALYSE_Raw!$B:$B,AGRIBALYSE_Raw!R:R)*$E39,_xlfn.XLOOKUP(_xlfn.XLOOKUP(Tool_Austria!$D39,'AveragePrices&amp;Codes'!$A:$A,'AveragePrices&amp;Codes'!$B:$B),AGRIBALYSE_Cooked!$C:$C,AGRIBALYSE_Cooked!S:S)*$E39),"")</f>
        <v>6.0099251100000008E-4</v>
      </c>
      <c r="P39">
        <f>IFERROR(IF($F39="Raw",_xlfn.XLOOKUP(_xlfn.XLOOKUP(Tool_Austria!$D39,'AveragePrices&amp;Codes'!$A:$A,'AveragePrices&amp;Codes'!$B:$B),AGRIBALYSE_Raw!$B:$B,AGRIBALYSE_Raw!S:S)*$E39,_xlfn.XLOOKUP(_xlfn.XLOOKUP(Tool_Austria!$D39,'AveragePrices&amp;Codes'!$A:$A,'AveragePrices&amp;Codes'!$B:$B),AGRIBALYSE_Cooked!$C:$C,AGRIBALYSE_Cooked!T:T)*$E39),"")</f>
        <v>7.0534906360000008E-9</v>
      </c>
      <c r="Q39">
        <f>IFERROR(IF($F39="Raw",_xlfn.XLOOKUP(_xlfn.XLOOKUP(Tool_Austria!$D39,'AveragePrices&amp;Codes'!$A:$A,'AveragePrices&amp;Codes'!$B:$B),AGRIBALYSE_Raw!$B:$B,AGRIBALYSE_Raw!T:T)*$E39,_xlfn.XLOOKUP(_xlfn.XLOOKUP(Tool_Austria!$D39,'AveragePrices&amp;Codes'!$A:$A,'AveragePrices&amp;Codes'!$B:$B),AGRIBALYSE_Cooked!$C:$C,AGRIBALYSE_Cooked!U:U)*$E39),"")</f>
        <v>3.3474718560000001E-9</v>
      </c>
      <c r="R39">
        <f>IFERROR(IF($F39="Raw",_xlfn.XLOOKUP(_xlfn.XLOOKUP(Tool_Austria!$D39,'AveragePrices&amp;Codes'!$A:$A,'AveragePrices&amp;Codes'!$B:$B),AGRIBALYSE_Raw!$B:$B,AGRIBALYSE_Raw!U:U)*$E39,_xlfn.XLOOKUP(_xlfn.XLOOKUP(Tool_Austria!$D39,'AveragePrices&amp;Codes'!$A:$A,'AveragePrices&amp;Codes'!$B:$B),AGRIBALYSE_Cooked!$C:$C,AGRIBALYSE_Cooked!V:V)*$E39),"")</f>
        <v>6.3526645373333334E-11</v>
      </c>
      <c r="S39">
        <f>IFERROR(IF($F39="Raw",_xlfn.XLOOKUP(_xlfn.XLOOKUP(Tool_Austria!$D39,'AveragePrices&amp;Codes'!$A:$A,'AveragePrices&amp;Codes'!$B:$B),AGRIBALYSE_Raw!$B:$B,AGRIBALYSE_Raw!V:V)*$E39,_xlfn.XLOOKUP(_xlfn.XLOOKUP(Tool_Austria!$D39,'AveragePrices&amp;Codes'!$A:$A,'AveragePrices&amp;Codes'!$B:$B),AGRIBALYSE_Cooked!$C:$C,AGRIBALYSE_Cooked!W:W)*$E39),"")</f>
        <v>7.5464565026666676E-4</v>
      </c>
      <c r="T39">
        <f>IFERROR(IF($F39="Raw",_xlfn.XLOOKUP(_xlfn.XLOOKUP(Tool_Austria!$D39,'AveragePrices&amp;Codes'!$A:$A,'AveragePrices&amp;Codes'!$B:$B),AGRIBALYSE_Raw!$B:$B,AGRIBALYSE_Raw!W:W)*$E39,_xlfn.XLOOKUP(_xlfn.XLOOKUP(Tool_Austria!$D39,'AveragePrices&amp;Codes'!$A:$A,'AveragePrices&amp;Codes'!$B:$B),AGRIBALYSE_Cooked!$C:$C,AGRIBALYSE_Cooked!X:X)*$E39),"")</f>
        <v>1.932167256666667E-5</v>
      </c>
      <c r="U39">
        <f>IFERROR(IF($F39="Raw",_xlfn.XLOOKUP(_xlfn.XLOOKUP(Tool_Austria!$D39,'AveragePrices&amp;Codes'!$A:$A,'AveragePrices&amp;Codes'!$B:$B),AGRIBALYSE_Raw!$B:$B,AGRIBALYSE_Raw!X:X)*$E39,_xlfn.XLOOKUP(_xlfn.XLOOKUP(Tool_Austria!$D39,'AveragePrices&amp;Codes'!$A:$A,'AveragePrices&amp;Codes'!$B:$B),AGRIBALYSE_Cooked!$C:$C,AGRIBALYSE_Cooked!Y:Y)*$E39),"")</f>
        <v>9.6280656100000001E-4</v>
      </c>
      <c r="V39">
        <f>IFERROR(IF($F39="Raw",_xlfn.XLOOKUP(_xlfn.XLOOKUP(Tool_Austria!$D39,'AveragePrices&amp;Codes'!$A:$A,'AveragePrices&amp;Codes'!$B:$B),AGRIBALYSE_Raw!$B:$B,AGRIBALYSE_Raw!Y:Y)*$E39,_xlfn.XLOOKUP(_xlfn.XLOOKUP(Tool_Austria!$D39,'AveragePrices&amp;Codes'!$A:$A,'AveragePrices&amp;Codes'!$B:$B),AGRIBALYSE_Cooked!$C:$C,AGRIBALYSE_Cooked!Z:Z)*$E39),"")</f>
        <v>2.833067348666667E-3</v>
      </c>
      <c r="W39">
        <f>IFERROR(IF($F39="Raw",_xlfn.XLOOKUP(_xlfn.XLOOKUP(Tool_Austria!$D39,'AveragePrices&amp;Codes'!$A:$A,'AveragePrices&amp;Codes'!$B:$B),AGRIBALYSE_Raw!$B:$B,AGRIBALYSE_Raw!Z:Z)*$E39,_xlfn.XLOOKUP(_xlfn.XLOOKUP(Tool_Austria!$D39,'AveragePrices&amp;Codes'!$A:$A,'AveragePrices&amp;Codes'!$B:$B),AGRIBALYSE_Cooked!$C:$C,AGRIBALYSE_Cooked!AA:AA)*$E39),"")</f>
        <v>1.3121003715333333</v>
      </c>
      <c r="X39">
        <f>IFERROR(IF($F39="Raw",_xlfn.XLOOKUP(_xlfn.XLOOKUP(Tool_Austria!$D39,'AveragePrices&amp;Codes'!$A:$A,'AveragePrices&amp;Codes'!$B:$B),AGRIBALYSE_Raw!$B:$B,AGRIBALYSE_Raw!AA:AA)*$E39,_xlfn.XLOOKUP(_xlfn.XLOOKUP(Tool_Austria!$D39,'AveragePrices&amp;Codes'!$A:$A,'AveragePrices&amp;Codes'!$B:$B),AGRIBALYSE_Cooked!$C:$C,AGRIBALYSE_Cooked!AB:AB)*$E39),"")</f>
        <v>1.6361705806666667</v>
      </c>
      <c r="Y39">
        <f>IFERROR(IF($F39="Raw",_xlfn.XLOOKUP(_xlfn.XLOOKUP(Tool_Austria!$D39,'AveragePrices&amp;Codes'!$A:$A,'AveragePrices&amp;Codes'!$B:$B),AGRIBALYSE_Raw!$B:$B,AGRIBALYSE_Raw!AB:AB)*$E39,_xlfn.XLOOKUP(_xlfn.XLOOKUP(Tool_Austria!$D39,'AveragePrices&amp;Codes'!$A:$A,'AveragePrices&amp;Codes'!$B:$B),AGRIBALYSE_Cooked!$C:$C,AGRIBALYSE_Cooked!AC:AC)*$E39),"")</f>
        <v>0.15671937266666666</v>
      </c>
      <c r="Z39">
        <f>IFERROR(IF($F39="Raw",_xlfn.XLOOKUP(_xlfn.XLOOKUP(Tool_Austria!$D39,'AveragePrices&amp;Codes'!$A:$A,'AveragePrices&amp;Codes'!$B:$B),AGRIBALYSE_Raw!$B:$B,AGRIBALYSE_Raw!AC:AC)*$E39,_xlfn.XLOOKUP(_xlfn.XLOOKUP(Tool_Austria!$D39,'AveragePrices&amp;Codes'!$A:$A,'AveragePrices&amp;Codes'!$B:$B),AGRIBALYSE_Cooked!$C:$C,AGRIBALYSE_Cooked!AD:AD)*$E39),"")</f>
        <v>1.6972999946666667</v>
      </c>
      <c r="AA39">
        <f>IFERROR(IF($F39="Raw",_xlfn.XLOOKUP(_xlfn.XLOOKUP(Tool_Austria!$D39,'AveragePrices&amp;Codes'!$A:$A,'AveragePrices&amp;Codes'!$B:$B),AGRIBALYSE_Raw!$B:$B,AGRIBALYSE_Raw!AD:AD)*$E39,_xlfn.XLOOKUP(_xlfn.XLOOKUP(Tool_Austria!$D39,'AveragePrices&amp;Codes'!$A:$A,'AveragePrices&amp;Codes'!$B:$B),AGRIBALYSE_Cooked!$C:$C,AGRIBALYSE_Cooked!AE:AE)*$E39),"")</f>
        <v>7.0976315540000001E-7</v>
      </c>
      <c r="AB39" cm="1">
        <f t="array" ref="AB39">IFERROR(_xlfn.XLOOKUP(Tool_Austria!$F39&amp;$E$2,'Cooking methods'!$A:$A&amp;'Cooking methods'!$B:$B,'Cooking methods'!C:C)*$E39,"")</f>
        <v>2.7551523972000003E-2</v>
      </c>
      <c r="AC39" cm="1">
        <f t="array" ref="AC39">IFERROR(_xlfn.XLOOKUP(Tool_Austria!$F39&amp;$E$2,'Cooking methods'!$A:$A&amp;'Cooking methods'!$B:$B,'Cooking methods'!D:D)*$E39,"")</f>
        <v>9.8675495759399991E-10</v>
      </c>
      <c r="AD39" cm="1">
        <f t="array" ref="AD39">IFERROR(_xlfn.XLOOKUP(Tool_Austria!$F39&amp;$E$2,'Cooking methods'!$A:$A&amp;'Cooking methods'!$B:$B,'Cooking methods'!E:E)*$E39,"")</f>
        <v>1.9585979999999998E-3</v>
      </c>
      <c r="AE39" cm="1">
        <f t="array" ref="AE39">IFERROR(_xlfn.XLOOKUP(Tool_Austria!$F39&amp;$E$2,'Cooking methods'!$A:$A&amp;'Cooking methods'!$B:$B,'Cooking methods'!F:F)*$E39,"")</f>
        <v>4.989699520200001E-5</v>
      </c>
      <c r="AF39" cm="1">
        <f t="array" ref="AF39">IFERROR(_xlfn.XLOOKUP(Tool_Austria!$F39&amp;$E$2,'Cooking methods'!$A:$A&amp;'Cooking methods'!$B:$B,'Cooking methods'!G:G)*$E39,"")</f>
        <v>2.0135863728000002E-10</v>
      </c>
      <c r="AG39" cm="1">
        <f t="array" ref="AG39">IFERROR(_xlfn.XLOOKUP(Tool_Austria!$F39&amp;$E$2,'Cooking methods'!$A:$A&amp;'Cooking methods'!$B:$B,'Cooking methods'!H:H)*$E39,"")</f>
        <v>1.14260547528E-10</v>
      </c>
      <c r="AH39" cm="1">
        <f t="array" ref="AH39">IFERROR(_xlfn.XLOOKUP(Tool_Austria!$F39&amp;$E$2,'Cooking methods'!$A:$A&amp;'Cooking methods'!$B:$B,'Cooking methods'!I:I)*$E39,"")</f>
        <v>6.1921084437600009E-11</v>
      </c>
      <c r="AI39" cm="1">
        <f t="array" ref="AI39">IFERROR(_xlfn.XLOOKUP(Tool_Austria!$F39&amp;$E$2,'Cooking methods'!$A:$A&amp;'Cooking methods'!$B:$B,'Cooking methods'!J:J)*$E39,"")</f>
        <v>3.4786790490000005E-5</v>
      </c>
      <c r="AJ39" cm="1">
        <f t="array" ref="AJ39">IFERROR(_xlfn.XLOOKUP(Tool_Austria!$F39&amp;$E$2,'Cooking methods'!$A:$A&amp;'Cooking methods'!$B:$B,'Cooking methods'!K:K)*$E39,"")</f>
        <v>7.4518104270000002E-6</v>
      </c>
      <c r="AK39" cm="1">
        <f t="array" ref="AK39">IFERROR(_xlfn.XLOOKUP(Tool_Austria!$F39&amp;$E$2,'Cooking methods'!$A:$A&amp;'Cooking methods'!$B:$B,'Cooking methods'!L:L)*$E39,"")</f>
        <v>1.408964514E-5</v>
      </c>
      <c r="AL39" cm="1">
        <f t="array" ref="AL39">IFERROR(_xlfn.XLOOKUP(Tool_Austria!$F39&amp;$E$2,'Cooking methods'!$A:$A&amp;'Cooking methods'!$B:$B,'Cooking methods'!M:M)*$E39,"")</f>
        <v>9.5046559950000007E-5</v>
      </c>
      <c r="AM39" cm="1">
        <f t="array" ref="AM39">IFERROR(_xlfn.XLOOKUP(Tool_Austria!$F39&amp;$E$2,'Cooking methods'!$A:$A&amp;'Cooking methods'!$B:$B,'Cooking methods'!N:N)*$E39,"")</f>
        <v>6.9935990111999996E-2</v>
      </c>
      <c r="AN39" cm="1">
        <f t="array" ref="AN39">IFERROR(_xlfn.XLOOKUP(Tool_Austria!$F39&amp;$E$2,'Cooking methods'!$A:$A&amp;'Cooking methods'!$B:$B,'Cooking methods'!O:O)*$E39,"")</f>
        <v>4.0343959319999997E-2</v>
      </c>
      <c r="AO39" cm="1">
        <f t="array" ref="AO39">IFERROR(_xlfn.XLOOKUP(Tool_Austria!$F39&amp;$E$2,'Cooking methods'!$A:$A&amp;'Cooking methods'!$B:$B,'Cooking methods'!P:P)*$E39,"")</f>
        <v>7.2242404920000005E-3</v>
      </c>
      <c r="AP39" cm="1">
        <f t="array" ref="AP39">IFERROR(_xlfn.XLOOKUP(Tool_Austria!$F39&amp;$E$2,'Cooking methods'!$A:$A&amp;'Cooking methods'!$B:$B,'Cooking methods'!Q:Q)*$E39,"")</f>
        <v>0.43482944919600003</v>
      </c>
      <c r="AQ39" cm="1">
        <f t="array" ref="AQ39">IFERROR(_xlfn.XLOOKUP(Tool_Austria!$F39&amp;$E$2,'Cooking methods'!$A:$A&amp;'Cooking methods'!$B:$B,'Cooking methods'!R:R)*$E39,"")</f>
        <v>4.1846084037600001E-8</v>
      </c>
      <c r="AR39" cm="1">
        <f t="array" ref="AR39">IFERROR(_xlfn.XLOOKUP(Tool_Austria!$G39&amp;$E$2,'Waste management'!$A:$A&amp;'Waste management'!$B:$B,'Waste management'!C:C)*$E39,"")</f>
        <v>7.8274020000000007E-3</v>
      </c>
      <c r="AS39" cm="1">
        <f t="array" ref="AS39">IFERROR(_xlfn.XLOOKUP(Tool_Austria!$G39&amp;$E$2,'Waste management'!$A:$A&amp;'Waste management'!$B:$B,'Waste management'!D:D)*$E39,"")</f>
        <v>5.3403739799999998E-11</v>
      </c>
      <c r="AT39" cm="1">
        <f t="array" ref="AT39">IFERROR(_xlfn.XLOOKUP(Tool_Austria!$G39&amp;$E$2,'Waste management'!$A:$A&amp;'Waste management'!$B:$B,'Waste management'!E:E)*$E39,"")</f>
        <v>1.4399400000000002E-4</v>
      </c>
      <c r="AU39" cm="1">
        <f t="array" ref="AU39">IFERROR(_xlfn.XLOOKUP(Tool_Austria!$G39&amp;$E$2,'Waste management'!$A:$A&amp;'Waste management'!$B:$B,'Waste management'!F:F)*$E39,"")</f>
        <v>1.6776E-5</v>
      </c>
      <c r="AV39" cm="1">
        <f t="array" ref="AV39">IFERROR(_xlfn.XLOOKUP(Tool_Austria!$G39&amp;$E$2,'Waste management'!$A:$A&amp;'Waste management'!$B:$B,'Waste management'!G:G)*$E39,"")</f>
        <v>1.61882808E-9</v>
      </c>
      <c r="AW39" cm="1">
        <f t="array" ref="AW39">IFERROR(_xlfn.XLOOKUP(Tool_Austria!$G39&amp;$E$2,'Waste management'!$A:$A&amp;'Waste management'!$B:$B,'Waste management'!H:H)*$E39,"")</f>
        <v>5.2767649800000003E-11</v>
      </c>
      <c r="AX39" cm="1">
        <f t="array" ref="AX39">IFERROR(_xlfn.XLOOKUP(Tool_Austria!$G39&amp;$E$2,'Waste management'!$A:$A&amp;'Waste management'!$B:$B,'Waste management'!I:I)*$E39,"")</f>
        <v>3.7516308600000005E-11</v>
      </c>
      <c r="AY39" cm="1">
        <f t="array" ref="AY39">IFERROR(_xlfn.XLOOKUP(Tool_Austria!$G39&amp;$E$2,'Waste management'!$A:$A&amp;'Waste management'!$B:$B,'Waste management'!J:J)*$E39,"")</f>
        <v>3.0895800000000002E-4</v>
      </c>
      <c r="AZ39" cm="1">
        <f t="array" ref="AZ39">IFERROR(_xlfn.XLOOKUP(Tool_Austria!$G39&amp;$E$2,'Waste management'!$A:$A&amp;'Waste management'!$B:$B,'Waste management'!K:K)*$E39,"")</f>
        <v>7.520429160000001E-7</v>
      </c>
      <c r="BA39" cm="1">
        <f t="array" ref="BA39">IFERROR(_xlfn.XLOOKUP(Tool_Austria!$G39&amp;$E$2,'Waste management'!$A:$A&amp;'Waste management'!$B:$B,'Waste management'!L:L)*$E39,"")</f>
        <v>1.353283572E-5</v>
      </c>
      <c r="BB39" cm="1">
        <f t="array" ref="BB39">IFERROR(_xlfn.XLOOKUP(Tool_Austria!$G39&amp;$E$2,'Waste management'!$A:$A&amp;'Waste management'!$B:$B,'Waste management'!M:M)*$E39,"")</f>
        <v>1.3616520000000001E-3</v>
      </c>
      <c r="BC39" cm="1">
        <f t="array" ref="BC39">IFERROR(_xlfn.XLOOKUP(Tool_Austria!$G39&amp;$E$2,'Waste management'!$A:$A&amp;'Waste management'!$B:$B,'Waste management'!N:N)*$E39,"")</f>
        <v>1.170844572</v>
      </c>
      <c r="BD39" cm="1">
        <f t="array" ref="BD39">IFERROR(_xlfn.XLOOKUP(Tool_Austria!$G39&amp;$E$2,'Waste management'!$A:$A&amp;'Waste management'!$B:$B,'Waste management'!O:O)*$E39,"")</f>
        <v>7.4654598000000003E-2</v>
      </c>
      <c r="BE39" cm="1">
        <f t="array" ref="BE39">IFERROR(_xlfn.XLOOKUP(Tool_Austria!$G39&amp;$E$2,'Waste management'!$A:$A&amp;'Waste management'!$B:$B,'Waste management'!P:P)*$E39,"")</f>
        <v>1.6118940000000002E-3</v>
      </c>
      <c r="BF39" cm="1">
        <f t="array" ref="BF39">IFERROR(_xlfn.XLOOKUP(Tool_Austria!$G39&amp;$E$2,'Waste management'!$A:$A&amp;'Waste management'!$B:$B,'Waste management'!Q:Q)*$E39,"")</f>
        <v>4.6915482000000001E-2</v>
      </c>
      <c r="BG39" cm="1">
        <f t="array" ref="BG39">IFERROR(_xlfn.XLOOKUP(Tool_Austria!$G39&amp;$E$2,'Waste management'!$A:$A&amp;'Waste management'!$B:$B,'Waste management'!R:R)*$E39,"")</f>
        <v>1.5246588000000002E-8</v>
      </c>
      <c r="BH39">
        <f>IFERROR((L39+AR39+AB39)*_xlfn.XLOOKUP(Tool_Austria!BH$4,Monetization_Factors!$A:$A,Monetization_Factors!$D:$D),"")</f>
        <v>2.3823307189610687E-2</v>
      </c>
      <c r="BI39">
        <f>IFERROR((M39+AS39+AC39)*_xlfn.XLOOKUP(Tool_Austria!BI$4,Monetization_Factors!$A:$A,Monetization_Factors!$D:$D),"")</f>
        <v>1.8458834288330839E-7</v>
      </c>
      <c r="BJ39">
        <f>IFERROR((N39+AT39+AD39)*_xlfn.XLOOKUP(Tool_Austria!BJ$4,Monetization_Factors!$A:$A,Monetization_Factors!$D:$D),"")</f>
        <v>2.8847308341032862E-5</v>
      </c>
      <c r="BK39">
        <f>IFERROR((O39+AU39+AE39)*_xlfn.XLOOKUP(Tool_Austria!BK$4,Monetization_Factors!$A:$A,Monetization_Factors!$D:$D),"")</f>
        <v>1.0106276420796627E-3</v>
      </c>
      <c r="BL39">
        <f>IFERROR((P39+AV39+AF39)*_xlfn.XLOOKUP(Tool_Austria!BL$4,Monetization_Factors!$A:$A,Monetization_Factors!$D:$D),"")</f>
        <v>8.8583612607119003E-3</v>
      </c>
      <c r="BM39">
        <f>IFERROR((Q39+AW39+AG39)*_xlfn.XLOOKUP(Tool_Austria!BM$4,Monetization_Factors!$A:$A,Monetization_Factors!$D:$D),"")</f>
        <v>7.2982461166283378E-4</v>
      </c>
      <c r="BN39">
        <f>IFERROR((R39+AX39+AH39)*_xlfn.XLOOKUP(Tool_Austria!BN$4,Monetization_Factors!$A:$A,Monetization_Factors!$D:$D),"")</f>
        <v>1.8735019624353003E-4</v>
      </c>
      <c r="BO39">
        <f>IFERROR((S39+AY39+AI39)*_xlfn.XLOOKUP(Tool_Austria!BO$4,Monetization_Factors!$A:$A,Monetization_Factors!$D:$D),"")</f>
        <v>4.8091868566966698E-4</v>
      </c>
      <c r="BP39">
        <f>IFERROR((T39+AZ39+AJ39)*_xlfn.XLOOKUP(Tool_Austria!BP$4,Monetization_Factors!$A:$A,Monetization_Factors!$D:$D),"")</f>
        <v>6.714552895042622E-5</v>
      </c>
      <c r="BQ39">
        <f>IFERROR((U39+BA39+AK39)*_xlfn.XLOOKUP(Tool_Austria!BQ$4,Monetization_Factors!$A:$A,Monetization_Factors!$D:$D),"")</f>
        <v>4.0515199495895658E-3</v>
      </c>
      <c r="BR39" t="str">
        <f>IFERROR((V39+BB39+AL39)*_xlfn.XLOOKUP(Tool_Austria!BR$4,Monetization_Factors!$A:$A,Monetization_Factors!$D:$D),"")</f>
        <v/>
      </c>
      <c r="BS39">
        <f>IFERROR((W39+BC39+AM39)*_xlfn.XLOOKUP(Tool_Austria!BS$4,Monetization_Factors!$A:$A,Monetization_Factors!$D:$D),"")</f>
        <v>1.2423015402866997E-4</v>
      </c>
      <c r="BT39">
        <f>IFERROR((X39+BD39+AN39)*_xlfn.XLOOKUP(Tool_Austria!BT$4,Monetization_Factors!$A:$A,Monetization_Factors!$D:$D),"")</f>
        <v>3.8993746110621796E-4</v>
      </c>
      <c r="BU39">
        <f>IFERROR((Y39+BE39+AO39)*_xlfn.XLOOKUP(Tool_Austria!BU$4,Monetization_Factors!$A:$A,Monetization_Factors!$D:$D),"")</f>
        <v>1.0520931836396276E-3</v>
      </c>
      <c r="BV39">
        <f>IFERROR((Z39+BF39+AP39)*_xlfn.XLOOKUP(Tool_Austria!BV$4,Monetization_Factors!$A:$A,Monetization_Factors!$D:$D),"")</f>
        <v>3.5982139095707398E-3</v>
      </c>
      <c r="BW39">
        <f>IFERROR((AA39+BG39+AQ39)*_xlfn.XLOOKUP(Tool_Austria!BW$4,Monetization_Factors!$A:$A,Monetization_Factors!$D:$D),"")</f>
        <v>1.602053650552392E-6</v>
      </c>
      <c r="BX39" s="38" cm="1">
        <f t="array" ref="BX39">IFERROR(_xlfn.IFS(I39&lt;&gt;0,I39*E39,I39="",J39*E39),"")</f>
        <v>0.17655894810151518</v>
      </c>
      <c r="BY39" s="38">
        <f t="shared" si="30"/>
        <v>4.4404163723197984E-2</v>
      </c>
      <c r="BZ39" s="38">
        <f t="shared" si="31"/>
        <v>0.22096311182471318</v>
      </c>
      <c r="CA39" s="38">
        <f t="shared" si="32"/>
        <v>3.3994324896109717E-4</v>
      </c>
      <c r="CB39">
        <f t="shared" si="35"/>
        <v>0.18311412619866668</v>
      </c>
      <c r="CC39">
        <f t="shared" si="35"/>
        <v>4.6111306773939994E-9</v>
      </c>
      <c r="CD39">
        <f t="shared" si="35"/>
        <v>1.8901601526666666E-2</v>
      </c>
      <c r="CE39">
        <f t="shared" si="35"/>
        <v>6.6766550620200014E-4</v>
      </c>
      <c r="CF39">
        <f t="shared" si="35"/>
        <v>8.8736773532800006E-9</v>
      </c>
      <c r="CG39">
        <f t="shared" si="35"/>
        <v>3.5145000533279997E-9</v>
      </c>
      <c r="CH39">
        <f t="shared" si="35"/>
        <v>1.6296403841093334E-10</v>
      </c>
      <c r="CI39">
        <f t="shared" si="35"/>
        <v>1.0983904407566667E-3</v>
      </c>
      <c r="CJ39">
        <f t="shared" si="35"/>
        <v>2.7525525909666671E-5</v>
      </c>
      <c r="CK39">
        <f t="shared" si="35"/>
        <v>9.9042904185999998E-4</v>
      </c>
      <c r="CL39">
        <f t="shared" si="35"/>
        <v>4.2897659086166672E-3</v>
      </c>
      <c r="CM39">
        <f t="shared" si="35"/>
        <v>2.5528809336453335</v>
      </c>
      <c r="CN39">
        <f t="shared" si="35"/>
        <v>1.7511691379866665</v>
      </c>
      <c r="CO39">
        <f t="shared" si="35"/>
        <v>0.16555550715866665</v>
      </c>
      <c r="CP39">
        <f t="shared" si="35"/>
        <v>2.1790449258626667</v>
      </c>
      <c r="CQ39">
        <f t="shared" si="35"/>
        <v>7.6685582743759996E-7</v>
      </c>
      <c r="CR39">
        <f t="shared" si="36"/>
        <v>2.8171404030564106E-4</v>
      </c>
      <c r="CS39">
        <f t="shared" si="36"/>
        <v>7.0940471959907687E-12</v>
      </c>
      <c r="CT39">
        <f t="shared" si="36"/>
        <v>2.9079386964102563E-5</v>
      </c>
      <c r="CU39">
        <f t="shared" si="36"/>
        <v>1.027177701849231E-6</v>
      </c>
      <c r="CV39">
        <f t="shared" si="36"/>
        <v>1.3651811312738463E-11</v>
      </c>
      <c r="CW39">
        <f t="shared" si="36"/>
        <v>5.4069231589661531E-12</v>
      </c>
      <c r="CX39">
        <f t="shared" si="36"/>
        <v>2.5071390524758976E-13</v>
      </c>
      <c r="CY39">
        <f t="shared" si="36"/>
        <v>1.6898314473179488E-6</v>
      </c>
      <c r="CZ39">
        <f t="shared" si="36"/>
        <v>4.2346962937948722E-8</v>
      </c>
      <c r="DA39">
        <f t="shared" si="36"/>
        <v>1.5237369874769231E-6</v>
      </c>
      <c r="DB39">
        <f t="shared" si="36"/>
        <v>6.5996398594102572E-6</v>
      </c>
      <c r="DC39">
        <f t="shared" si="36"/>
        <v>3.9275091286851286E-3</v>
      </c>
      <c r="DD39">
        <f t="shared" si="36"/>
        <v>2.6941063661333332E-3</v>
      </c>
      <c r="DE39">
        <f t="shared" si="36"/>
        <v>2.5470078024410252E-4</v>
      </c>
      <c r="DF39">
        <f t="shared" si="36"/>
        <v>3.3523768090194875E-3</v>
      </c>
      <c r="DG39">
        <f t="shared" si="36"/>
        <v>1.1797781960578461E-9</v>
      </c>
      <c r="DH39" s="5">
        <f>IFERROR(((((L39+AB39)*(1/$H39))+AR39)/$F$2)/($B$2*('CAR.CAP_per person'!B$2)/(_xlfn.XLOOKUP($E$2,EU_countries_GDP!$A$2:$A$29,EU_countries_GDP!$E$2:$E$29))),"")</f>
        <v>8.407736680932365E-2</v>
      </c>
      <c r="DI39" s="5">
        <f>IFERROR(((((M39+AC39)*(1/$H39))+AS39)/$F$2)/($B$2*('CAR.CAP_per person'!C$2)/(_xlfn.XLOOKUP($E$2,EU_countries_GDP!$A$2:$A$29,EU_countries_GDP!$E$2:$E$29))),"")</f>
        <v>2.7564424085422804E-5</v>
      </c>
      <c r="DJ39" s="5">
        <f>IFERROR(((((N39+AD39)*(1/$H39))+AT39)/$F$2)/($B$2*('CAR.CAP_per person'!D$2)/(_xlfn.XLOOKUP($E$2,EU_countries_GDP!$A$2:$A$29,EU_countries_GDP!$E$2:$E$29))),"")</f>
        <v>1.1610082353979901E-4</v>
      </c>
      <c r="DK39" s="5">
        <f>IFERROR(((((O39+AE39)*(1/$H39))+AU39)/$F$2)/($B$2*('CAR.CAP_per person'!E$2)/(_xlfn.XLOOKUP($E$2,EU_countries_GDP!$A$2:$A$29,EU_countries_GDP!$E$2:$E$29))),"")</f>
        <v>5.2253055612865784E-3</v>
      </c>
      <c r="DL39" s="5">
        <f>IFERROR(((((P39+AF39)*(1/$H39))+AV39)/$F$2)/($B$2*('CAR.CAP_per person'!F$2)/(_xlfn.XLOOKUP($E$2,EU_countries_GDP!$A$2:$A$29,EU_countries_GDP!$E$2:$E$29))),"")</f>
        <v>4.6269269409450385E-2</v>
      </c>
      <c r="DM39" s="5">
        <f>IFERROR(((((Q39+AG39)*(1/$H39))+AW39)/$F$2)/($B$2*('CAR.CAP_per person'!G$2)/(_xlfn.XLOOKUP($E$2,EU_countries_GDP!$A$2:$A$29,EU_countries_GDP!$E$2:$E$29))),"")</f>
        <v>1.175021477979976E-2</v>
      </c>
      <c r="DN39" s="5">
        <f>IFERROR(((((R39+AH39)*(1/$H39))+AX39)/$F$2)/($B$2*('CAR.CAP_per person'!H$2)/(_xlfn.XLOOKUP($E$2,EU_countries_GDP!$A$2:$A$29,EU_countries_GDP!$E$2:$E$29))),"")</f>
        <v>1.0114003625933548E-4</v>
      </c>
      <c r="DO39" s="5">
        <f>IFERROR(((((S39+AI39)*(1/$H39))+AY39)/$F$2)/($B$2*('CAR.CAP_per person'!I$2)/(_xlfn.XLOOKUP($E$2,EU_countries_GDP!$A$2:$A$29,EU_countries_GDP!$E$2:$E$29))),"")</f>
        <v>2.6140573731126501E-3</v>
      </c>
      <c r="DP39" s="5">
        <f>IFERROR(((((T39+AJ39)*(1/$H39))+AZ39)/$F$2)/($B$2*('CAR.CAP_per person'!J$2)/(_xlfn.XLOOKUP($E$2,EU_countries_GDP!$A$2:$A$29,EU_countries_GDP!$E$2:$E$29))),"")</f>
        <v>1.5047158892327056E-2</v>
      </c>
      <c r="DQ39" s="5">
        <f>IFERROR(((((U39+AK39)*(1/$H39))+BA39)/$F$2)/($B$2*('CAR.CAP_per person'!K$2)/(_xlfn.XLOOKUP($E$2,EU_countries_GDP!$A$2:$A$29,EU_countries_GDP!$E$2:$E$29))),"")</f>
        <v>1.5892389250783019E-2</v>
      </c>
      <c r="DR39" s="5">
        <f>IFERROR(((((V39+AL39)*(1/$H39))+BB39)/$F$2)/($B$2*('CAR.CAP_per person'!L$2)/(_xlfn.XLOOKUP($E$2,EU_countries_GDP!$A$2:$A$29,EU_countries_GDP!$E$2:$E$29))),"")</f>
        <v>1.5903972736603723E-3</v>
      </c>
      <c r="DS39" s="5">
        <f>IFERROR(((((W39+AM39)*(1/$H39))+BC39)/$F$2)/($B$2*('CAR.CAP_per person'!M$2)/(_xlfn.XLOOKUP($E$2,EU_countries_GDP!$A$2:$A$29,EU_countries_GDP!$E$2:$E$29))),"")</f>
        <v>3.5659135719160656E-2</v>
      </c>
      <c r="DT39" s="5">
        <f>IFERROR(((((X39+AN39)*(1/$H39))+BD39)/$F$2)/($B$2*('CAR.CAP_per person'!N$2)/(_xlfn.XLOOKUP($E$2,EU_countries_GDP!$A$2:$A$29,EU_countries_GDP!$E$2:$E$29))),"")</f>
        <v>0.43048027814222706</v>
      </c>
      <c r="DU39" s="5">
        <f>IFERROR(((((Y39+AO39)*(1/$H39))+BE39)/$F$2)/($B$2*('CAR.CAP_per person'!O$2)/(_xlfn.XLOOKUP($E$2,EU_countries_GDP!$A$2:$A$29,EU_countries_GDP!$E$2:$E$29))),"")</f>
        <v>2.9403263540242115E-3</v>
      </c>
      <c r="DV39" s="5">
        <f>IFERROR(((((Z39+AP39)*(1/$H39))+BF39)/$F$2)/($B$2*('CAR.CAP_per person'!P$2)/(_xlfn.XLOOKUP($E$2,EU_countries_GDP!$A$2:$A$29,EU_countries_GDP!$E$2:$E$29))),"")</f>
        <v>3.1057999639755932E-2</v>
      </c>
      <c r="DW39" s="5">
        <f>IFERROR(((((AA39+AQ39)*(1/$H39))+BG39)/$F$2)/($B$2*('CAR.CAP_per person'!Q$2)/(_xlfn.XLOOKUP($E$2,EU_countries_GDP!$A$2:$A$29,EU_countries_GDP!$E$2:$E$29))),"")</f>
        <v>1.1154108957512352E-2</v>
      </c>
    </row>
    <row r="40" spans="1:127">
      <c r="A40" t="s">
        <v>206</v>
      </c>
      <c r="B40" t="str">
        <f>_xlfn.XLOOKUP(D40,Table5[Ingredient],Table5[Category],"",FALSE)</f>
        <v>Dairy products</v>
      </c>
      <c r="C40" s="33" t="s">
        <v>177</v>
      </c>
      <c r="D40" s="33" t="s">
        <v>183</v>
      </c>
      <c r="E40" s="33">
        <v>9.3200000000000005E-2</v>
      </c>
      <c r="F40" s="33" t="s">
        <v>179</v>
      </c>
      <c r="G40" s="33" t="s">
        <v>180</v>
      </c>
      <c r="H40" s="91">
        <f>Dataset_AT!R37</f>
        <v>4.6975806451612909E-2</v>
      </c>
      <c r="I40" s="33"/>
      <c r="J40" s="37">
        <f>IFERROR(INDEX('AveragePrices&amp;Codes'!G:AG, MATCH($D40, 'AveragePrices&amp;Codes'!$A:$A, 0), MATCH(Tool_Austria!$E$2, 'AveragePrices&amp;Codes'!$G$1:$AG$1, 0)),"")</f>
        <v>0.51222692307692297</v>
      </c>
      <c r="K40" s="37">
        <f>IFERROR(E40/(_xlfn.XLOOKUP(A40,Dataset_AT!$V$2:$V$9,Dataset_AT!$W$2:$W$9)),"")</f>
        <v>2.5888888888888888E-3</v>
      </c>
      <c r="L40">
        <f>IFERROR(IF($F40="Raw",_xlfn.XLOOKUP(_xlfn.XLOOKUP(Tool_Austria!$D40,'AveragePrices&amp;Codes'!$A:$A,'AveragePrices&amp;Codes'!$B:$B),AGRIBALYSE_Raw!$B:$B,AGRIBALYSE_Raw!O:O)*$E40,_xlfn.XLOOKUP(_xlfn.XLOOKUP(Tool_Austria!$D40,'AveragePrices&amp;Codes'!$A:$A,'AveragePrices&amp;Codes'!$B:$B),AGRIBALYSE_Cooked!$C:$C,AGRIBALYSE_Cooked!P:P)*$E40),"")</f>
        <v>0.14283143301052634</v>
      </c>
      <c r="M40">
        <f>IFERROR(IF($F40="Raw",_xlfn.XLOOKUP(_xlfn.XLOOKUP(Tool_Austria!$D40,'AveragePrices&amp;Codes'!$A:$A,'AveragePrices&amp;Codes'!$B:$B),AGRIBALYSE_Raw!$B:$B,AGRIBALYSE_Raw!P:P)*$E40,_xlfn.XLOOKUP(_xlfn.XLOOKUP(Tool_Austria!$D40,'AveragePrices&amp;Codes'!$A:$A,'AveragePrices&amp;Codes'!$B:$B),AGRIBALYSE_Cooked!$C:$C,AGRIBALYSE_Cooked!Q:Q)*$E40),"")</f>
        <v>2.2370395730526318E-9</v>
      </c>
      <c r="N40">
        <f>IFERROR(IF($F40="Raw",_xlfn.XLOOKUP(_xlfn.XLOOKUP(Tool_Austria!$D40,'AveragePrices&amp;Codes'!$A:$A,'AveragePrices&amp;Codes'!$B:$B),AGRIBALYSE_Raw!$B:$B,AGRIBALYSE_Raw!Q:Q)*$E40,_xlfn.XLOOKUP(_xlfn.XLOOKUP(Tool_Austria!$D40,'AveragePrices&amp;Codes'!$A:$A,'AveragePrices&amp;Codes'!$B:$B),AGRIBALYSE_Cooked!$C:$C,AGRIBALYSE_Cooked!R:R)*$E40),"")</f>
        <v>1.3268258088421055E-2</v>
      </c>
      <c r="O40">
        <f>IFERROR(IF($F40="Raw",_xlfn.XLOOKUP(_xlfn.XLOOKUP(Tool_Austria!$D40,'AveragePrices&amp;Codes'!$A:$A,'AveragePrices&amp;Codes'!$B:$B),AGRIBALYSE_Raw!$B:$B,AGRIBALYSE_Raw!R:R)*$E40,_xlfn.XLOOKUP(_xlfn.XLOOKUP(Tool_Austria!$D40,'AveragePrices&amp;Codes'!$A:$A,'AveragePrices&amp;Codes'!$B:$B),AGRIBALYSE_Cooked!$C:$C,AGRIBALYSE_Cooked!S:S)*$E40),"")</f>
        <v>2.9817780126315793E-4</v>
      </c>
      <c r="P40">
        <f>IFERROR(IF($F40="Raw",_xlfn.XLOOKUP(_xlfn.XLOOKUP(Tool_Austria!$D40,'AveragePrices&amp;Codes'!$A:$A,'AveragePrices&amp;Codes'!$B:$B),AGRIBALYSE_Raw!$B:$B,AGRIBALYSE_Raw!S:S)*$E40,_xlfn.XLOOKUP(_xlfn.XLOOKUP(Tool_Austria!$D40,'AveragePrices&amp;Codes'!$A:$A,'AveragePrices&amp;Codes'!$B:$B),AGRIBALYSE_Cooked!$C:$C,AGRIBALYSE_Cooked!T:T)*$E40),"")</f>
        <v>1.1842182324210527E-8</v>
      </c>
      <c r="Q40">
        <f>IFERROR(IF($F40="Raw",_xlfn.XLOOKUP(_xlfn.XLOOKUP(Tool_Austria!$D40,'AveragePrices&amp;Codes'!$A:$A,'AveragePrices&amp;Codes'!$B:$B),AGRIBALYSE_Raw!$B:$B,AGRIBALYSE_Raw!T:T)*$E40,_xlfn.XLOOKUP(_xlfn.XLOOKUP(Tool_Austria!$D40,'AveragePrices&amp;Codes'!$A:$A,'AveragePrices&amp;Codes'!$B:$B),AGRIBALYSE_Cooked!$C:$C,AGRIBALYSE_Cooked!U:U)*$E40),"")</f>
        <v>1.6759595818947371E-9</v>
      </c>
      <c r="R40">
        <f>IFERROR(IF($F40="Raw",_xlfn.XLOOKUP(_xlfn.XLOOKUP(Tool_Austria!$D40,'AveragePrices&amp;Codes'!$A:$A,'AveragePrices&amp;Codes'!$B:$B),AGRIBALYSE_Raw!$B:$B,AGRIBALYSE_Raw!U:U)*$E40,_xlfn.XLOOKUP(_xlfn.XLOOKUP(Tool_Austria!$D40,'AveragePrices&amp;Codes'!$A:$A,'AveragePrices&amp;Codes'!$B:$B),AGRIBALYSE_Cooked!$C:$C,AGRIBALYSE_Cooked!V:V)*$E40),"")</f>
        <v>6.9948050976842117E-11</v>
      </c>
      <c r="S40">
        <f>IFERROR(IF($F40="Raw",_xlfn.XLOOKUP(_xlfn.XLOOKUP(Tool_Austria!$D40,'AveragePrices&amp;Codes'!$A:$A,'AveragePrices&amp;Codes'!$B:$B),AGRIBALYSE_Raw!$B:$B,AGRIBALYSE_Raw!V:V)*$E40,_xlfn.XLOOKUP(_xlfn.XLOOKUP(Tool_Austria!$D40,'AveragePrices&amp;Codes'!$A:$A,'AveragePrices&amp;Codes'!$B:$B),AGRIBALYSE_Cooked!$C:$C,AGRIBALYSE_Cooked!W:W)*$E40),"")</f>
        <v>1.5850507322105265E-3</v>
      </c>
      <c r="T40">
        <f>IFERROR(IF($F40="Raw",_xlfn.XLOOKUP(_xlfn.XLOOKUP(Tool_Austria!$D40,'AveragePrices&amp;Codes'!$A:$A,'AveragePrices&amp;Codes'!$B:$B),AGRIBALYSE_Raw!$B:$B,AGRIBALYSE_Raw!W:W)*$E40,_xlfn.XLOOKUP(_xlfn.XLOOKUP(Tool_Austria!$D40,'AveragePrices&amp;Codes'!$A:$A,'AveragePrices&amp;Codes'!$B:$B),AGRIBALYSE_Cooked!$C:$C,AGRIBALYSE_Cooked!X:X)*$E40),"")</f>
        <v>1.2130735410526317E-5</v>
      </c>
      <c r="U40">
        <f>IFERROR(IF($F40="Raw",_xlfn.XLOOKUP(_xlfn.XLOOKUP(Tool_Austria!$D40,'AveragePrices&amp;Codes'!$A:$A,'AveragePrices&amp;Codes'!$B:$B),AGRIBALYSE_Raw!$B:$B,AGRIBALYSE_Raw!X:X)*$E40,_xlfn.XLOOKUP(_xlfn.XLOOKUP(Tool_Austria!$D40,'AveragePrices&amp;Codes'!$A:$A,'AveragePrices&amp;Codes'!$B:$B),AGRIBALYSE_Cooked!$C:$C,AGRIBALYSE_Cooked!Y:Y)*$E40),"")</f>
        <v>4.2791198543157901E-4</v>
      </c>
      <c r="V40">
        <f>IFERROR(IF($F40="Raw",_xlfn.XLOOKUP(_xlfn.XLOOKUP(Tool_Austria!$D40,'AveragePrices&amp;Codes'!$A:$A,'AveragePrices&amp;Codes'!$B:$B),AGRIBALYSE_Raw!$B:$B,AGRIBALYSE_Raw!Y:Y)*$E40,_xlfn.XLOOKUP(_xlfn.XLOOKUP(Tool_Austria!$D40,'AveragePrices&amp;Codes'!$A:$A,'AveragePrices&amp;Codes'!$B:$B),AGRIBALYSE_Cooked!$C:$C,AGRIBALYSE_Cooked!Z:Z)*$E40),"")</f>
        <v>6.7789284884210528E-3</v>
      </c>
      <c r="W40">
        <f>IFERROR(IF($F40="Raw",_xlfn.XLOOKUP(_xlfn.XLOOKUP(Tool_Austria!$D40,'AveragePrices&amp;Codes'!$A:$A,'AveragePrices&amp;Codes'!$B:$B),AGRIBALYSE_Raw!$B:$B,AGRIBALYSE_Raw!Z:Z)*$E40,_xlfn.XLOOKUP(_xlfn.XLOOKUP(Tool_Austria!$D40,'AveragePrices&amp;Codes'!$A:$A,'AveragePrices&amp;Codes'!$B:$B),AGRIBALYSE_Cooked!$C:$C,AGRIBALYSE_Cooked!AA:AA)*$E40),"")</f>
        <v>1.6448462825263159</v>
      </c>
      <c r="X40">
        <f>IFERROR(IF($F40="Raw",_xlfn.XLOOKUP(_xlfn.XLOOKUP(Tool_Austria!$D40,'AveragePrices&amp;Codes'!$A:$A,'AveragePrices&amp;Codes'!$B:$B),AGRIBALYSE_Raw!$B:$B,AGRIBALYSE_Raw!AA:AA)*$E40,_xlfn.XLOOKUP(_xlfn.XLOOKUP(Tool_Austria!$D40,'AveragePrices&amp;Codes'!$A:$A,'AveragePrices&amp;Codes'!$B:$B),AGRIBALYSE_Cooked!$C:$C,AGRIBALYSE_Cooked!AB:AB)*$E40),"")</f>
        <v>6.2604955418947386</v>
      </c>
      <c r="Y40">
        <f>IFERROR(IF($F40="Raw",_xlfn.XLOOKUP(_xlfn.XLOOKUP(Tool_Austria!$D40,'AveragePrices&amp;Codes'!$A:$A,'AveragePrices&amp;Codes'!$B:$B),AGRIBALYSE_Raw!$B:$B,AGRIBALYSE_Raw!AB:AB)*$E40,_xlfn.XLOOKUP(_xlfn.XLOOKUP(Tool_Austria!$D40,'AveragePrices&amp;Codes'!$A:$A,'AveragePrices&amp;Codes'!$B:$B),AGRIBALYSE_Cooked!$C:$C,AGRIBALYSE_Cooked!AC:AC)*$E40),"")</f>
        <v>1.7093721743157899E-2</v>
      </c>
      <c r="Z40">
        <f>IFERROR(IF($F40="Raw",_xlfn.XLOOKUP(_xlfn.XLOOKUP(Tool_Austria!$D40,'AveragePrices&amp;Codes'!$A:$A,'AveragePrices&amp;Codes'!$B:$B),AGRIBALYSE_Raw!$B:$B,AGRIBALYSE_Raw!AC:AC)*$E40,_xlfn.XLOOKUP(_xlfn.XLOOKUP(Tool_Austria!$D40,'AveragePrices&amp;Codes'!$A:$A,'AveragePrices&amp;Codes'!$B:$B),AGRIBALYSE_Cooked!$C:$C,AGRIBALYSE_Cooked!AD:AD)*$E40),"")</f>
        <v>0.84142131376842122</v>
      </c>
      <c r="AA40">
        <f>IFERROR(IF($F40="Raw",_xlfn.XLOOKUP(_xlfn.XLOOKUP(Tool_Austria!$D40,'AveragePrices&amp;Codes'!$A:$A,'AveragePrices&amp;Codes'!$B:$B),AGRIBALYSE_Raw!$B:$B,AGRIBALYSE_Raw!AD:AD)*$E40,_xlfn.XLOOKUP(_xlfn.XLOOKUP(Tool_Austria!$D40,'AveragePrices&amp;Codes'!$A:$A,'AveragePrices&amp;Codes'!$B:$B),AGRIBALYSE_Cooked!$C:$C,AGRIBALYSE_Cooked!AE:AE)*$E40),"")</f>
        <v>3.2967458429473689E-7</v>
      </c>
      <c r="AB40" cm="1">
        <f t="array" ref="AB40">IFERROR(_xlfn.XLOOKUP(Tool_Austria!$F40&amp;$E$2,'Cooking methods'!$A:$A&amp;'Cooking methods'!$B:$B,'Cooking methods'!C:C)*$E40,"")</f>
        <v>1.8367682648000001E-2</v>
      </c>
      <c r="AC40" cm="1">
        <f t="array" ref="AC40">IFERROR(_xlfn.XLOOKUP(Tool_Austria!$F40&amp;$E$2,'Cooking methods'!$A:$A&amp;'Cooking methods'!$B:$B,'Cooking methods'!D:D)*$E40,"")</f>
        <v>6.5783663839600001E-10</v>
      </c>
      <c r="AD40" cm="1">
        <f t="array" ref="AD40">IFERROR(_xlfn.XLOOKUP(Tool_Austria!$F40&amp;$E$2,'Cooking methods'!$A:$A&amp;'Cooking methods'!$B:$B,'Cooking methods'!E:E)*$E40,"")</f>
        <v>1.305732E-3</v>
      </c>
      <c r="AE40" cm="1">
        <f t="array" ref="AE40">IFERROR(_xlfn.XLOOKUP(Tool_Austria!$F40&amp;$E$2,'Cooking methods'!$A:$A&amp;'Cooking methods'!$B:$B,'Cooking methods'!F:F)*$E40,"")</f>
        <v>3.3264663468000007E-5</v>
      </c>
      <c r="AF40" cm="1">
        <f t="array" ref="AF40">IFERROR(_xlfn.XLOOKUP(Tool_Austria!$F40&amp;$E$2,'Cooking methods'!$A:$A&amp;'Cooking methods'!$B:$B,'Cooking methods'!G:G)*$E40,"")</f>
        <v>1.3423909152E-10</v>
      </c>
      <c r="AG40" cm="1">
        <f t="array" ref="AG40">IFERROR(_xlfn.XLOOKUP(Tool_Austria!$F40&amp;$E$2,'Cooking methods'!$A:$A&amp;'Cooking methods'!$B:$B,'Cooking methods'!H:H)*$E40,"")</f>
        <v>7.6173698351999998E-11</v>
      </c>
      <c r="AH40" cm="1">
        <f t="array" ref="AH40">IFERROR(_xlfn.XLOOKUP(Tool_Austria!$F40&amp;$E$2,'Cooking methods'!$A:$A&amp;'Cooking methods'!$B:$B,'Cooking methods'!I:I)*$E40,"")</f>
        <v>4.1280722958400004E-11</v>
      </c>
      <c r="AI40" cm="1">
        <f t="array" ref="AI40">IFERROR(_xlfn.XLOOKUP(Tool_Austria!$F40&amp;$E$2,'Cooking methods'!$A:$A&amp;'Cooking methods'!$B:$B,'Cooking methods'!J:J)*$E40,"")</f>
        <v>2.3191193660000002E-5</v>
      </c>
      <c r="AJ40" cm="1">
        <f t="array" ref="AJ40">IFERROR(_xlfn.XLOOKUP(Tool_Austria!$F40&amp;$E$2,'Cooking methods'!$A:$A&amp;'Cooking methods'!$B:$B,'Cooking methods'!K:K)*$E40,"")</f>
        <v>4.9678736180000001E-6</v>
      </c>
      <c r="AK40" cm="1">
        <f t="array" ref="AK40">IFERROR(_xlfn.XLOOKUP(Tool_Austria!$F40&amp;$E$2,'Cooking methods'!$A:$A&amp;'Cooking methods'!$B:$B,'Cooking methods'!L:L)*$E40,"")</f>
        <v>9.3930967600000009E-6</v>
      </c>
      <c r="AL40" cm="1">
        <f t="array" ref="AL40">IFERROR(_xlfn.XLOOKUP(Tool_Austria!$F40&amp;$E$2,'Cooking methods'!$A:$A&amp;'Cooking methods'!$B:$B,'Cooking methods'!M:M)*$E40,"")</f>
        <v>6.33643733E-5</v>
      </c>
      <c r="AM40" cm="1">
        <f t="array" ref="AM40">IFERROR(_xlfn.XLOOKUP(Tool_Austria!$F40&amp;$E$2,'Cooking methods'!$A:$A&amp;'Cooking methods'!$B:$B,'Cooking methods'!N:N)*$E40,"")</f>
        <v>4.6623993407999997E-2</v>
      </c>
      <c r="AN40" cm="1">
        <f t="array" ref="AN40">IFERROR(_xlfn.XLOOKUP(Tool_Austria!$F40&amp;$E$2,'Cooking methods'!$A:$A&amp;'Cooking methods'!$B:$B,'Cooking methods'!O:O)*$E40,"")</f>
        <v>2.6895972880000001E-2</v>
      </c>
      <c r="AO40" cm="1">
        <f t="array" ref="AO40">IFERROR(_xlfn.XLOOKUP(Tool_Austria!$F40&amp;$E$2,'Cooking methods'!$A:$A&amp;'Cooking methods'!$B:$B,'Cooking methods'!P:P)*$E40,"")</f>
        <v>4.8161603280000003E-3</v>
      </c>
      <c r="AP40" cm="1">
        <f t="array" ref="AP40">IFERROR(_xlfn.XLOOKUP(Tool_Austria!$F40&amp;$E$2,'Cooking methods'!$A:$A&amp;'Cooking methods'!$B:$B,'Cooking methods'!Q:Q)*$E40,"")</f>
        <v>0.28988629946400002</v>
      </c>
      <c r="AQ40" cm="1">
        <f t="array" ref="AQ40">IFERROR(_xlfn.XLOOKUP(Tool_Austria!$F40&amp;$E$2,'Cooking methods'!$A:$A&amp;'Cooking methods'!$B:$B,'Cooking methods'!R:R)*$E40,"")</f>
        <v>2.7897389358400002E-8</v>
      </c>
      <c r="AR40" cm="1">
        <f t="array" ref="AR40">IFERROR(_xlfn.XLOOKUP(Tool_Austria!$G40&amp;$E$2,'Waste management'!$A:$A&amp;'Waste management'!$B:$B,'Waste management'!C:C)*$E40,"")</f>
        <v>5.2182679999999999E-3</v>
      </c>
      <c r="AS40" cm="1">
        <f t="array" ref="AS40">IFERROR(_xlfn.XLOOKUP(Tool_Austria!$G40&amp;$E$2,'Waste management'!$A:$A&amp;'Waste management'!$B:$B,'Waste management'!D:D)*$E40,"")</f>
        <v>3.5602493200000003E-11</v>
      </c>
      <c r="AT40" cm="1">
        <f t="array" ref="AT40">IFERROR(_xlfn.XLOOKUP(Tool_Austria!$G40&amp;$E$2,'Waste management'!$A:$A&amp;'Waste management'!$B:$B,'Waste management'!E:E)*$E40,"")</f>
        <v>9.5996000000000021E-5</v>
      </c>
      <c r="AU40" cm="1">
        <f t="array" ref="AU40">IFERROR(_xlfn.XLOOKUP(Tool_Austria!$G40&amp;$E$2,'Waste management'!$A:$A&amp;'Waste management'!$B:$B,'Waste management'!F:F)*$E40,"")</f>
        <v>1.1184000000000002E-5</v>
      </c>
      <c r="AV40" cm="1">
        <f t="array" ref="AV40">IFERROR(_xlfn.XLOOKUP(Tool_Austria!$G40&amp;$E$2,'Waste management'!$A:$A&amp;'Waste management'!$B:$B,'Waste management'!G:G)*$E40,"")</f>
        <v>1.07921872E-9</v>
      </c>
      <c r="AW40" cm="1">
        <f t="array" ref="AW40">IFERROR(_xlfn.XLOOKUP(Tool_Austria!$G40&amp;$E$2,'Waste management'!$A:$A&amp;'Waste management'!$B:$B,'Waste management'!H:H)*$E40,"")</f>
        <v>3.5178433200000002E-11</v>
      </c>
      <c r="AX40" cm="1">
        <f t="array" ref="AX40">IFERROR(_xlfn.XLOOKUP(Tool_Austria!$G40&amp;$E$2,'Waste management'!$A:$A&amp;'Waste management'!$B:$B,'Waste management'!I:I)*$E40,"")</f>
        <v>2.5010872400000002E-11</v>
      </c>
      <c r="AY40" cm="1">
        <f t="array" ref="AY40">IFERROR(_xlfn.XLOOKUP(Tool_Austria!$G40&amp;$E$2,'Waste management'!$A:$A&amp;'Waste management'!$B:$B,'Waste management'!J:J)*$E40,"")</f>
        <v>2.0597200000000001E-4</v>
      </c>
      <c r="AZ40" cm="1">
        <f t="array" ref="AZ40">IFERROR(_xlfn.XLOOKUP(Tool_Austria!$G40&amp;$E$2,'Waste management'!$A:$A&amp;'Waste management'!$B:$B,'Waste management'!K:K)*$E40,"")</f>
        <v>5.013619440000001E-7</v>
      </c>
      <c r="BA40" cm="1">
        <f t="array" ref="BA40">IFERROR(_xlfn.XLOOKUP(Tool_Austria!$G40&amp;$E$2,'Waste management'!$A:$A&amp;'Waste management'!$B:$B,'Waste management'!L:L)*$E40,"")</f>
        <v>9.0218904800000002E-6</v>
      </c>
      <c r="BB40" cm="1">
        <f t="array" ref="BB40">IFERROR(_xlfn.XLOOKUP(Tool_Austria!$G40&amp;$E$2,'Waste management'!$A:$A&amp;'Waste management'!$B:$B,'Waste management'!M:M)*$E40,"")</f>
        <v>9.0776800000000009E-4</v>
      </c>
      <c r="BC40" cm="1">
        <f t="array" ref="BC40">IFERROR(_xlfn.XLOOKUP(Tool_Austria!$G40&amp;$E$2,'Waste management'!$A:$A&amp;'Waste management'!$B:$B,'Waste management'!N:N)*$E40,"")</f>
        <v>0.78056304800000009</v>
      </c>
      <c r="BD40" cm="1">
        <f t="array" ref="BD40">IFERROR(_xlfn.XLOOKUP(Tool_Austria!$G40&amp;$E$2,'Waste management'!$A:$A&amp;'Waste management'!$B:$B,'Waste management'!O:O)*$E40,"")</f>
        <v>4.9769732000000004E-2</v>
      </c>
      <c r="BE40" cm="1">
        <f t="array" ref="BE40">IFERROR(_xlfn.XLOOKUP(Tool_Austria!$G40&amp;$E$2,'Waste management'!$A:$A&amp;'Waste management'!$B:$B,'Waste management'!P:P)*$E40,"")</f>
        <v>1.0745960000000001E-3</v>
      </c>
      <c r="BF40" cm="1">
        <f t="array" ref="BF40">IFERROR(_xlfn.XLOOKUP(Tool_Austria!$G40&amp;$E$2,'Waste management'!$A:$A&amp;'Waste management'!$B:$B,'Waste management'!Q:Q)*$E40,"")</f>
        <v>3.1276987999999999E-2</v>
      </c>
      <c r="BG40" cm="1">
        <f t="array" ref="BG40">IFERROR(_xlfn.XLOOKUP(Tool_Austria!$G40&amp;$E$2,'Waste management'!$A:$A&amp;'Waste management'!$B:$B,'Waste management'!R:R)*$E40,"")</f>
        <v>1.0164392E-8</v>
      </c>
      <c r="BH40">
        <f>IFERROR((L40+AR40+AB40)*_xlfn.XLOOKUP(Tool_Austria!BH$4,Monetization_Factors!$A:$A,Monetization_Factors!$D:$D),"")</f>
        <v>2.1651046453330582E-2</v>
      </c>
      <c r="BI40">
        <f>IFERROR((M40+AS40+AC40)*_xlfn.XLOOKUP(Tool_Austria!BI$4,Monetization_Factors!$A:$A,Monetization_Factors!$D:$D),"")</f>
        <v>1.173101015327601E-7</v>
      </c>
      <c r="BJ40">
        <f>IFERROR((N40+AT40+AD40)*_xlfn.XLOOKUP(Tool_Austria!BJ$4,Monetization_Factors!$A:$A,Monetization_Factors!$D:$D),"")</f>
        <v>2.2389087583626307E-5</v>
      </c>
      <c r="BK40">
        <f>IFERROR((O40+AU40+AE40)*_xlfn.XLOOKUP(Tool_Austria!BK$4,Monetization_Factors!$A:$A,Monetization_Factors!$D:$D),"")</f>
        <v>5.1862463007124201E-4</v>
      </c>
      <c r="BL40">
        <f>IFERROR((P40+AV40+AF40)*_xlfn.XLOOKUP(Tool_Austria!BL$4,Monetization_Factors!$A:$A,Monetization_Factors!$D:$D),"")</f>
        <v>1.3033105916275193E-2</v>
      </c>
      <c r="BM40">
        <f>IFERROR((Q40+AW40+AG40)*_xlfn.XLOOKUP(Tool_Austria!BM$4,Monetization_Factors!$A:$A,Monetization_Factors!$D:$D),"")</f>
        <v>3.7115494590802335E-4</v>
      </c>
      <c r="BN40">
        <f>IFERROR((R40+AX40+AH40)*_xlfn.XLOOKUP(Tool_Austria!BN$4,Monetization_Factors!$A:$A,Monetization_Factors!$D:$D),"")</f>
        <v>1.5662673020346729E-4</v>
      </c>
      <c r="BO40">
        <f>IFERROR((S40+AY40+AI40)*_xlfn.XLOOKUP(Tool_Austria!BO$4,Monetization_Factors!$A:$A,Monetization_Factors!$D:$D),"")</f>
        <v>7.9433445920397286E-4</v>
      </c>
      <c r="BP40">
        <f>IFERROR((T40+AZ40+AJ40)*_xlfn.XLOOKUP(Tool_Austria!BP$4,Monetization_Factors!$A:$A,Monetization_Factors!$D:$D),"")</f>
        <v>4.2933216402139871E-5</v>
      </c>
      <c r="BQ40">
        <f>IFERROR((U40+BA40+AK40)*_xlfn.XLOOKUP(Tool_Austria!BQ$4,Monetization_Factors!$A:$A,Monetization_Factors!$D:$D),"")</f>
        <v>1.8257770697261402E-3</v>
      </c>
      <c r="BR40" t="str">
        <f>IFERROR((V40+BB40+AL40)*_xlfn.XLOOKUP(Tool_Austria!BR$4,Monetization_Factors!$A:$A,Monetization_Factors!$D:$D),"")</f>
        <v/>
      </c>
      <c r="BS40">
        <f>IFERROR((W40+BC40+AM40)*_xlfn.XLOOKUP(Tool_Austria!BS$4,Monetization_Factors!$A:$A,Monetization_Factors!$D:$D),"")</f>
        <v>1.2029588867579755E-4</v>
      </c>
      <c r="BT40">
        <f>IFERROR((X40+BD40+AN40)*_xlfn.XLOOKUP(Tool_Austria!BT$4,Monetization_Factors!$A:$A,Monetization_Factors!$D:$D),"")</f>
        <v>1.4111124468702643E-3</v>
      </c>
      <c r="BU40">
        <f>IFERROR((Y40+BE40+AO40)*_xlfn.XLOOKUP(Tool_Austria!BU$4,Monetization_Factors!$A:$A,Monetization_Factors!$D:$D),"")</f>
        <v>1.4606468321832466E-4</v>
      </c>
      <c r="BV40">
        <f>IFERROR((Z40+BF40+AP40)*_xlfn.XLOOKUP(Tool_Austria!BV$4,Monetization_Factors!$A:$A,Monetization_Factors!$D:$D),"")</f>
        <v>1.9197530227841185E-3</v>
      </c>
      <c r="BW40">
        <f>IFERROR((AA40+BG40+AQ40)*_xlfn.XLOOKUP(Tool_Austria!BW$4,Monetization_Factors!$A:$A,Monetization_Factors!$D:$D),"")</f>
        <v>7.6824530238497236E-7</v>
      </c>
      <c r="BX40" s="38" cm="1">
        <f t="array" ref="BX40">IFERROR(_xlfn.IFS(I40&lt;&gt;0,I40*E40,I40="",J40*E40),"")</f>
        <v>4.7739549230769222E-2</v>
      </c>
      <c r="BY40" s="38">
        <f t="shared" si="30"/>
        <v>4.2014104105656813E-2</v>
      </c>
      <c r="BZ40" s="38">
        <f t="shared" si="31"/>
        <v>8.9753653336426042E-2</v>
      </c>
      <c r="CA40" s="38">
        <f t="shared" si="32"/>
        <v>1.3808254359450162E-4</v>
      </c>
      <c r="CB40">
        <f t="shared" si="35"/>
        <v>0.16641738365852635</v>
      </c>
      <c r="CC40">
        <f t="shared" si="35"/>
        <v>2.9304787046486322E-9</v>
      </c>
      <c r="CD40">
        <f t="shared" si="35"/>
        <v>1.4669986088421055E-2</v>
      </c>
      <c r="CE40">
        <f t="shared" si="35"/>
        <v>3.4262646473115797E-4</v>
      </c>
      <c r="CF40">
        <f t="shared" si="35"/>
        <v>1.3055640135730527E-8</v>
      </c>
      <c r="CG40">
        <f t="shared" si="35"/>
        <v>1.7873117134467372E-9</v>
      </c>
      <c r="CH40">
        <f t="shared" si="35"/>
        <v>1.3623964633524211E-10</v>
      </c>
      <c r="CI40">
        <f t="shared" si="35"/>
        <v>1.8142139258705266E-3</v>
      </c>
      <c r="CJ40">
        <f t="shared" si="35"/>
        <v>1.7599970972526319E-5</v>
      </c>
      <c r="CK40">
        <f t="shared" si="35"/>
        <v>4.46326972671579E-4</v>
      </c>
      <c r="CL40">
        <f t="shared" si="35"/>
        <v>7.7500608617210526E-3</v>
      </c>
      <c r="CM40">
        <f t="shared" si="35"/>
        <v>2.472033323934316</v>
      </c>
      <c r="CN40">
        <f t="shared" si="35"/>
        <v>6.3371612467747385</v>
      </c>
      <c r="CO40">
        <f t="shared" si="35"/>
        <v>2.2984478071157898E-2</v>
      </c>
      <c r="CP40">
        <f t="shared" si="35"/>
        <v>1.1625846012324212</v>
      </c>
      <c r="CQ40">
        <f t="shared" si="35"/>
        <v>3.6773636565313687E-7</v>
      </c>
      <c r="CR40">
        <f t="shared" si="36"/>
        <v>2.5602674409004052E-4</v>
      </c>
      <c r="CS40">
        <f t="shared" si="36"/>
        <v>4.5084287763825113E-12</v>
      </c>
      <c r="CT40">
        <f t="shared" si="36"/>
        <v>2.2569209366801623E-5</v>
      </c>
      <c r="CU40">
        <f t="shared" si="36"/>
        <v>5.2711763804793532E-7</v>
      </c>
      <c r="CV40">
        <f t="shared" si="36"/>
        <v>2.0085600208816196E-11</v>
      </c>
      <c r="CW40">
        <f t="shared" si="36"/>
        <v>2.7497103283795956E-12</v>
      </c>
      <c r="CX40">
        <f t="shared" si="36"/>
        <v>2.0959945590037248E-13</v>
      </c>
      <c r="CY40">
        <f t="shared" si="36"/>
        <v>2.7910983474931179E-6</v>
      </c>
      <c r="CZ40">
        <f t="shared" si="36"/>
        <v>2.7076878419271259E-8</v>
      </c>
      <c r="DA40">
        <f t="shared" si="36"/>
        <v>6.866568810331985E-7</v>
      </c>
      <c r="DB40">
        <f t="shared" si="36"/>
        <v>1.1923170556493927E-5</v>
      </c>
      <c r="DC40">
        <f t="shared" si="36"/>
        <v>3.8031281906681785E-3</v>
      </c>
      <c r="DD40">
        <f t="shared" si="36"/>
        <v>9.749478841191905E-3</v>
      </c>
      <c r="DE40">
        <f t="shared" si="36"/>
        <v>3.5360735494089074E-5</v>
      </c>
      <c r="DF40">
        <f t="shared" si="36"/>
        <v>1.7885916942037251E-3</v>
      </c>
      <c r="DG40">
        <f t="shared" si="36"/>
        <v>5.6574825485097981E-10</v>
      </c>
      <c r="DH40" s="5">
        <f>IFERROR(((((L40+AB40)*(1/$H40))+AR40)/$F$2)/($B$2*('CAR.CAP_per person'!B$2)/(_xlfn.XLOOKUP($E$2,EU_countries_GDP!$A$2:$A$29,EU_countries_GDP!$E$2:$E$29))),"")</f>
        <v>7.7275636153489563E-2</v>
      </c>
      <c r="DI40" s="5">
        <f>IFERROR(((((M40+AC40)*(1/$H40))+AS40)/$F$2)/($B$2*('CAR.CAP_per person'!C$2)/(_xlfn.XLOOKUP($E$2,EU_countries_GDP!$A$2:$A$29,EU_countries_GDP!$E$2:$E$29))),"")</f>
        <v>1.7508239152232799E-5</v>
      </c>
      <c r="DJ40" s="5">
        <f>IFERROR(((((N40+AD40)*(1/$H40))+AT40)/$F$2)/($B$2*('CAR.CAP_per person'!D$2)/(_xlfn.XLOOKUP($E$2,EU_countries_GDP!$A$2:$A$29,EU_countries_GDP!$E$2:$E$29))),"")</f>
        <v>9.0201570749963282E-5</v>
      </c>
      <c r="DK40" s="5">
        <f>IFERROR(((((O40+AE40)*(1/$H40))+AU40)/$F$2)/($B$2*('CAR.CAP_per person'!E$2)/(_xlfn.XLOOKUP($E$2,EU_countries_GDP!$A$2:$A$29,EU_countries_GDP!$E$2:$E$29))),"")</f>
        <v>2.6617970073032362E-3</v>
      </c>
      <c r="DL40" s="5">
        <f>IFERROR(((((P40+AF40)*(1/$H40))+AV40)/$F$2)/($B$2*('CAR.CAP_per person'!F$2)/(_xlfn.XLOOKUP($E$2,EU_countries_GDP!$A$2:$A$29,EU_countries_GDP!$E$2:$E$29))),"")</f>
        <v>7.5909692873171966E-2</v>
      </c>
      <c r="DM40" s="5">
        <f>IFERROR(((((Q40+AG40)*(1/$H40))+AW40)/$F$2)/($B$2*('CAR.CAP_per person'!G$2)/(_xlfn.XLOOKUP($E$2,EU_countries_GDP!$A$2:$A$29,EU_countries_GDP!$E$2:$E$29))),"")</f>
        <v>5.9486442315694462E-3</v>
      </c>
      <c r="DN40" s="5">
        <f>IFERROR(((((R40+AH40)*(1/$H40))+AX40)/$F$2)/($B$2*('CAR.CAP_per person'!H$2)/(_xlfn.XLOOKUP($E$2,EU_countries_GDP!$A$2:$A$29,EU_countries_GDP!$E$2:$E$29))),"")</f>
        <v>8.9368008259834916E-5</v>
      </c>
      <c r="DO40" s="5">
        <f>IFERROR(((((S40+AI40)*(1/$H40))+AY40)/$F$2)/($B$2*('CAR.CAP_per person'!I$2)/(_xlfn.XLOOKUP($E$2,EU_countries_GDP!$A$2:$A$29,EU_countries_GDP!$E$2:$E$29))),"")</f>
        <v>5.2607134600665172E-3</v>
      </c>
      <c r="DP40" s="5">
        <f>IFERROR(((((T40+AJ40)*(1/$H40))+AZ40)/$F$2)/($B$2*('CAR.CAP_per person'!J$2)/(_xlfn.XLOOKUP($E$2,EU_countries_GDP!$A$2:$A$29,EU_countries_GDP!$E$2:$E$29))),"")</f>
        <v>9.61026871211626E-3</v>
      </c>
      <c r="DQ40" s="5">
        <f>IFERROR(((((U40+AK40)*(1/$H40))+BA40)/$F$2)/($B$2*('CAR.CAP_per person'!K$2)/(_xlfn.XLOOKUP($E$2,EU_countries_GDP!$A$2:$A$29,EU_countries_GDP!$E$2:$E$29))),"")</f>
        <v>7.1164509246321424E-3</v>
      </c>
      <c r="DR40" s="5">
        <f>IFERROR(((((V40+AL40)*(1/$H40))+BB40)/$F$2)/($B$2*('CAR.CAP_per person'!L$2)/(_xlfn.XLOOKUP($E$2,EU_countries_GDP!$A$2:$A$29,EU_countries_GDP!$E$2:$E$29))),"")</f>
        <v>3.6595908283395197E-3</v>
      </c>
      <c r="DS40" s="5">
        <f>IFERROR(((((W40+AM40)*(1/$H40))+BC40)/$F$2)/($B$2*('CAR.CAP_per person'!M$2)/(_xlfn.XLOOKUP($E$2,EU_countries_GDP!$A$2:$A$29,EU_countries_GDP!$E$2:$E$29))),"")</f>
        <v>4.2882591756209489E-2</v>
      </c>
      <c r="DT40" s="5">
        <f>IFERROR(((((X40+AN40)*(1/$H40))+BD40)/$F$2)/($B$2*('CAR.CAP_per person'!N$2)/(_xlfn.XLOOKUP($E$2,EU_countries_GDP!$A$2:$A$29,EU_countries_GDP!$E$2:$E$29))),"")</f>
        <v>1.6116487197173721</v>
      </c>
      <c r="DU40" s="5">
        <f>IFERROR(((((Y40+AO40)*(1/$H40))+BE40)/$F$2)/($B$2*('CAR.CAP_per person'!O$2)/(_xlfn.XLOOKUP($E$2,EU_countries_GDP!$A$2:$A$29,EU_countries_GDP!$E$2:$E$29))),"")</f>
        <v>3.9367695338384922E-4</v>
      </c>
      <c r="DV40" s="5">
        <f>IFERROR(((((Z40+AP40)*(1/$H40))+BF40)/$F$2)/($B$2*('CAR.CAP_per person'!P$2)/(_xlfn.XLOOKUP($E$2,EU_countries_GDP!$A$2:$A$29,EU_countries_GDP!$E$2:$E$29))),"")</f>
        <v>1.6483734369687184E-2</v>
      </c>
      <c r="DW40" s="5">
        <f>IFERROR(((((AA40+AQ40)*(1/$H40))+BG40)/$F$2)/($B$2*('CAR.CAP_per person'!Q$2)/(_xlfn.XLOOKUP($E$2,EU_countries_GDP!$A$2:$A$29,EU_countries_GDP!$E$2:$E$29))),"")</f>
        <v>5.3085038792148129E-3</v>
      </c>
    </row>
    <row r="41" spans="1:127">
      <c r="A41" t="s">
        <v>206</v>
      </c>
      <c r="B41" t="str">
        <f>_xlfn.XLOOKUP(D41,Table5[Ingredient],Table5[Category],"",FALSE)</f>
        <v>Starch/satiating food</v>
      </c>
      <c r="C41" s="33" t="s">
        <v>177</v>
      </c>
      <c r="D41" s="33" t="s">
        <v>197</v>
      </c>
      <c r="E41" s="33">
        <v>9.3200000000000005E-2</v>
      </c>
      <c r="F41" s="33" t="s">
        <v>179</v>
      </c>
      <c r="G41" s="33" t="s">
        <v>180</v>
      </c>
      <c r="H41" s="91">
        <f>Dataset_AT!R38</f>
        <v>4.6975806451612909E-2</v>
      </c>
      <c r="I41" s="33"/>
      <c r="J41" s="37">
        <f>IFERROR(INDEX('AveragePrices&amp;Codes'!G:AG, MATCH($D41, 'AveragePrices&amp;Codes'!$A:$A, 0), MATCH(Tool_Austria!$E$2, 'AveragePrices&amp;Codes'!$G$1:$AG$1, 0)),"")</f>
        <v>0.42920000000000003</v>
      </c>
      <c r="K41" s="37">
        <f>IFERROR(E41/(_xlfn.XLOOKUP(A41,Dataset_AT!$V$2:$V$9,Dataset_AT!$W$2:$W$9)),"")</f>
        <v>2.5888888888888888E-3</v>
      </c>
      <c r="L41">
        <f>IFERROR(IF($F41="Raw",_xlfn.XLOOKUP(_xlfn.XLOOKUP(Tool_Austria!$D41,'AveragePrices&amp;Codes'!$A:$A,'AveragePrices&amp;Codes'!$B:$B),AGRIBALYSE_Raw!$B:$B,AGRIBALYSE_Raw!O:O)*$E41,_xlfn.XLOOKUP(_xlfn.XLOOKUP(Tool_Austria!$D41,'AveragePrices&amp;Codes'!$A:$A,'AveragePrices&amp;Codes'!$B:$B),AGRIBALYSE_Cooked!$C:$C,AGRIBALYSE_Cooked!P:P)*$E41),"")</f>
        <v>9.1818148064999994E-2</v>
      </c>
      <c r="M41">
        <f>IFERROR(IF($F41="Raw",_xlfn.XLOOKUP(_xlfn.XLOOKUP(Tool_Austria!$D41,'AveragePrices&amp;Codes'!$A:$A,'AveragePrices&amp;Codes'!$B:$B),AGRIBALYSE_Raw!$B:$B,AGRIBALYSE_Raw!P:P)*$E41,_xlfn.XLOOKUP(_xlfn.XLOOKUP(Tool_Austria!$D41,'AveragePrices&amp;Codes'!$A:$A,'AveragePrices&amp;Codes'!$B:$B),AGRIBALYSE_Cooked!$C:$C,AGRIBALYSE_Cooked!Q:Q)*$E41),"")</f>
        <v>1.6792262235E-9</v>
      </c>
      <c r="N41">
        <f>IFERROR(IF($F41="Raw",_xlfn.XLOOKUP(_xlfn.XLOOKUP(Tool_Austria!$D41,'AveragePrices&amp;Codes'!$A:$A,'AveragePrices&amp;Codes'!$B:$B),AGRIBALYSE_Raw!$B:$B,AGRIBALYSE_Raw!Q:Q)*$E41,_xlfn.XLOOKUP(_xlfn.XLOOKUP(Tool_Austria!$D41,'AveragePrices&amp;Codes'!$A:$A,'AveragePrices&amp;Codes'!$B:$B),AGRIBALYSE_Cooked!$C:$C,AGRIBALYSE_Cooked!R:R)*$E41),"")</f>
        <v>9.0056383805000011E-3</v>
      </c>
      <c r="O41">
        <f>IFERROR(IF($F41="Raw",_xlfn.XLOOKUP(_xlfn.XLOOKUP(Tool_Austria!$D41,'AveragePrices&amp;Codes'!$A:$A,'AveragePrices&amp;Codes'!$B:$B),AGRIBALYSE_Raw!$B:$B,AGRIBALYSE_Raw!R:R)*$E41,_xlfn.XLOOKUP(_xlfn.XLOOKUP(Tool_Austria!$D41,'AveragePrices&amp;Codes'!$A:$A,'AveragePrices&amp;Codes'!$B:$B),AGRIBALYSE_Cooked!$C:$C,AGRIBALYSE_Cooked!S:S)*$E41),"")</f>
        <v>2.5757496434999997E-4</v>
      </c>
      <c r="P41">
        <f>IFERROR(IF($F41="Raw",_xlfn.XLOOKUP(_xlfn.XLOOKUP(Tool_Austria!$D41,'AveragePrices&amp;Codes'!$A:$A,'AveragePrices&amp;Codes'!$B:$B),AGRIBALYSE_Raw!$B:$B,AGRIBALYSE_Raw!S:S)*$E41,_xlfn.XLOOKUP(_xlfn.XLOOKUP(Tool_Austria!$D41,'AveragePrices&amp;Codes'!$A:$A,'AveragePrices&amp;Codes'!$B:$B),AGRIBALYSE_Cooked!$C:$C,AGRIBALYSE_Cooked!T:T)*$E41),"")</f>
        <v>4.7948257995000007E-9</v>
      </c>
      <c r="Q41">
        <f>IFERROR(IF($F41="Raw",_xlfn.XLOOKUP(_xlfn.XLOOKUP(Tool_Austria!$D41,'AveragePrices&amp;Codes'!$A:$A,'AveragePrices&amp;Codes'!$B:$B),AGRIBALYSE_Raw!$B:$B,AGRIBALYSE_Raw!T:T)*$E41,_xlfn.XLOOKUP(_xlfn.XLOOKUP(Tool_Austria!$D41,'AveragePrices&amp;Codes'!$A:$A,'AveragePrices&amp;Codes'!$B:$B),AGRIBALYSE_Cooked!$C:$C,AGRIBALYSE_Cooked!U:U)*$E41),"")</f>
        <v>1.1122674865999999E-9</v>
      </c>
      <c r="R41">
        <f>IFERROR(IF($F41="Raw",_xlfn.XLOOKUP(_xlfn.XLOOKUP(Tool_Austria!$D41,'AveragePrices&amp;Codes'!$A:$A,'AveragePrices&amp;Codes'!$B:$B),AGRIBALYSE_Raw!$B:$B,AGRIBALYSE_Raw!U:U)*$E41,_xlfn.XLOOKUP(_xlfn.XLOOKUP(Tool_Austria!$D41,'AveragePrices&amp;Codes'!$A:$A,'AveragePrices&amp;Codes'!$B:$B),AGRIBALYSE_Cooked!$C:$C,AGRIBALYSE_Cooked!V:V)*$E41),"")</f>
        <v>4.4337907849999998E-11</v>
      </c>
      <c r="S41">
        <f>IFERROR(IF($F41="Raw",_xlfn.XLOOKUP(_xlfn.XLOOKUP(Tool_Austria!$D41,'AveragePrices&amp;Codes'!$A:$A,'AveragePrices&amp;Codes'!$B:$B),AGRIBALYSE_Raw!$B:$B,AGRIBALYSE_Raw!V:V)*$E41,_xlfn.XLOOKUP(_xlfn.XLOOKUP(Tool_Austria!$D41,'AveragePrices&amp;Codes'!$A:$A,'AveragePrices&amp;Codes'!$B:$B),AGRIBALYSE_Cooked!$C:$C,AGRIBALYSE_Cooked!W:W)*$E41),"")</f>
        <v>3.5629531684999998E-4</v>
      </c>
      <c r="T41">
        <f>IFERROR(IF($F41="Raw",_xlfn.XLOOKUP(_xlfn.XLOOKUP(Tool_Austria!$D41,'AveragePrices&amp;Codes'!$A:$A,'AveragePrices&amp;Codes'!$B:$B),AGRIBALYSE_Raw!$B:$B,AGRIBALYSE_Raw!W:W)*$E41,_xlfn.XLOOKUP(_xlfn.XLOOKUP(Tool_Austria!$D41,'AveragePrices&amp;Codes'!$A:$A,'AveragePrices&amp;Codes'!$B:$B),AGRIBALYSE_Cooked!$C:$C,AGRIBALYSE_Cooked!X:X)*$E41),"")</f>
        <v>1.5512727589999998E-5</v>
      </c>
      <c r="U41">
        <f>IFERROR(IF($F41="Raw",_xlfn.XLOOKUP(_xlfn.XLOOKUP(Tool_Austria!$D41,'AveragePrices&amp;Codes'!$A:$A,'AveragePrices&amp;Codes'!$B:$B),AGRIBALYSE_Raw!$B:$B,AGRIBALYSE_Raw!X:X)*$E41,_xlfn.XLOOKUP(_xlfn.XLOOKUP(Tool_Austria!$D41,'AveragePrices&amp;Codes'!$A:$A,'AveragePrices&amp;Codes'!$B:$B),AGRIBALYSE_Cooked!$C:$C,AGRIBALYSE_Cooked!Y:Y)*$E41),"")</f>
        <v>1.8273790404999999E-4</v>
      </c>
      <c r="V41">
        <f>IFERROR(IF($F41="Raw",_xlfn.XLOOKUP(_xlfn.XLOOKUP(Tool_Austria!$D41,'AveragePrices&amp;Codes'!$A:$A,'AveragePrices&amp;Codes'!$B:$B),AGRIBALYSE_Raw!$B:$B,AGRIBALYSE_Raw!Y:Y)*$E41,_xlfn.XLOOKUP(_xlfn.XLOOKUP(Tool_Austria!$D41,'AveragePrices&amp;Codes'!$A:$A,'AveragePrices&amp;Codes'!$B:$B),AGRIBALYSE_Cooked!$C:$C,AGRIBALYSE_Cooked!Z:Z)*$E41),"")</f>
        <v>1.1585062667000001E-3</v>
      </c>
      <c r="W41">
        <f>IFERROR(IF($F41="Raw",_xlfn.XLOOKUP(_xlfn.XLOOKUP(Tool_Austria!$D41,'AveragePrices&amp;Codes'!$A:$A,'AveragePrices&amp;Codes'!$B:$B),AGRIBALYSE_Raw!$B:$B,AGRIBALYSE_Raw!Z:Z)*$E41,_xlfn.XLOOKUP(_xlfn.XLOOKUP(Tool_Austria!$D41,'AveragePrices&amp;Codes'!$A:$A,'AveragePrices&amp;Codes'!$B:$B),AGRIBALYSE_Cooked!$C:$C,AGRIBALYSE_Cooked!AA:AA)*$E41),"")</f>
        <v>0.66465254965000009</v>
      </c>
      <c r="X41">
        <f>IFERROR(IF($F41="Raw",_xlfn.XLOOKUP(_xlfn.XLOOKUP(Tool_Austria!$D41,'AveragePrices&amp;Codes'!$A:$A,'AveragePrices&amp;Codes'!$B:$B),AGRIBALYSE_Raw!$B:$B,AGRIBALYSE_Raw!AA:AA)*$E41,_xlfn.XLOOKUP(_xlfn.XLOOKUP(Tool_Austria!$D41,'AveragePrices&amp;Codes'!$A:$A,'AveragePrices&amp;Codes'!$B:$B),AGRIBALYSE_Cooked!$C:$C,AGRIBALYSE_Cooked!AB:AB)*$E41),"")</f>
        <v>2.8829537359999997</v>
      </c>
      <c r="Y41">
        <f>IFERROR(IF($F41="Raw",_xlfn.XLOOKUP(_xlfn.XLOOKUP(Tool_Austria!$D41,'AveragePrices&amp;Codes'!$A:$A,'AveragePrices&amp;Codes'!$B:$B),AGRIBALYSE_Raw!$B:$B,AGRIBALYSE_Raw!AB:AB)*$E41,_xlfn.XLOOKUP(_xlfn.XLOOKUP(Tool_Austria!$D41,'AveragePrices&amp;Codes'!$A:$A,'AveragePrices&amp;Codes'!$B:$B),AGRIBALYSE_Cooked!$C:$C,AGRIBALYSE_Cooked!AC:AC)*$E41),"")</f>
        <v>3.811817789E-2</v>
      </c>
      <c r="Z41">
        <f>IFERROR(IF($F41="Raw",_xlfn.XLOOKUP(_xlfn.XLOOKUP(Tool_Austria!$D41,'AveragePrices&amp;Codes'!$A:$A,'AveragePrices&amp;Codes'!$B:$B),AGRIBALYSE_Raw!$B:$B,AGRIBALYSE_Raw!AC:AC)*$E41,_xlfn.XLOOKUP(_xlfn.XLOOKUP(Tool_Austria!$D41,'AveragePrices&amp;Codes'!$A:$A,'AveragePrices&amp;Codes'!$B:$B),AGRIBALYSE_Cooked!$C:$C,AGRIBALYSE_Cooked!AD:AD)*$E41),"")</f>
        <v>1.3862210344999999</v>
      </c>
      <c r="AA41">
        <f>IFERROR(IF($F41="Raw",_xlfn.XLOOKUP(_xlfn.XLOOKUP(Tool_Austria!$D41,'AveragePrices&amp;Codes'!$A:$A,'AveragePrices&amp;Codes'!$B:$B),AGRIBALYSE_Raw!$B:$B,AGRIBALYSE_Raw!AD:AD)*$E41,_xlfn.XLOOKUP(_xlfn.XLOOKUP(Tool_Austria!$D41,'AveragePrices&amp;Codes'!$A:$A,'AveragePrices&amp;Codes'!$B:$B),AGRIBALYSE_Cooked!$C:$C,AGRIBALYSE_Cooked!AE:AE)*$E41),"")</f>
        <v>3.4045598850000003E-7</v>
      </c>
      <c r="AB41" cm="1">
        <f t="array" ref="AB41">IFERROR(_xlfn.XLOOKUP(Tool_Austria!$F41&amp;$E$2,'Cooking methods'!$A:$A&amp;'Cooking methods'!$B:$B,'Cooking methods'!C:C)*$E41,"")</f>
        <v>1.8367682648000001E-2</v>
      </c>
      <c r="AC41" cm="1">
        <f t="array" ref="AC41">IFERROR(_xlfn.XLOOKUP(Tool_Austria!$F41&amp;$E$2,'Cooking methods'!$A:$A&amp;'Cooking methods'!$B:$B,'Cooking methods'!D:D)*$E41,"")</f>
        <v>6.5783663839600001E-10</v>
      </c>
      <c r="AD41" cm="1">
        <f t="array" ref="AD41">IFERROR(_xlfn.XLOOKUP(Tool_Austria!$F41&amp;$E$2,'Cooking methods'!$A:$A&amp;'Cooking methods'!$B:$B,'Cooking methods'!E:E)*$E41,"")</f>
        <v>1.305732E-3</v>
      </c>
      <c r="AE41" cm="1">
        <f t="array" ref="AE41">IFERROR(_xlfn.XLOOKUP(Tool_Austria!$F41&amp;$E$2,'Cooking methods'!$A:$A&amp;'Cooking methods'!$B:$B,'Cooking methods'!F:F)*$E41,"")</f>
        <v>3.3264663468000007E-5</v>
      </c>
      <c r="AF41" cm="1">
        <f t="array" ref="AF41">IFERROR(_xlfn.XLOOKUP(Tool_Austria!$F41&amp;$E$2,'Cooking methods'!$A:$A&amp;'Cooking methods'!$B:$B,'Cooking methods'!G:G)*$E41,"")</f>
        <v>1.3423909152E-10</v>
      </c>
      <c r="AG41" cm="1">
        <f t="array" ref="AG41">IFERROR(_xlfn.XLOOKUP(Tool_Austria!$F41&amp;$E$2,'Cooking methods'!$A:$A&amp;'Cooking methods'!$B:$B,'Cooking methods'!H:H)*$E41,"")</f>
        <v>7.6173698351999998E-11</v>
      </c>
      <c r="AH41" cm="1">
        <f t="array" ref="AH41">IFERROR(_xlfn.XLOOKUP(Tool_Austria!$F41&amp;$E$2,'Cooking methods'!$A:$A&amp;'Cooking methods'!$B:$B,'Cooking methods'!I:I)*$E41,"")</f>
        <v>4.1280722958400004E-11</v>
      </c>
      <c r="AI41" cm="1">
        <f t="array" ref="AI41">IFERROR(_xlfn.XLOOKUP(Tool_Austria!$F41&amp;$E$2,'Cooking methods'!$A:$A&amp;'Cooking methods'!$B:$B,'Cooking methods'!J:J)*$E41,"")</f>
        <v>2.3191193660000002E-5</v>
      </c>
      <c r="AJ41" cm="1">
        <f t="array" ref="AJ41">IFERROR(_xlfn.XLOOKUP(Tool_Austria!$F41&amp;$E$2,'Cooking methods'!$A:$A&amp;'Cooking methods'!$B:$B,'Cooking methods'!K:K)*$E41,"")</f>
        <v>4.9678736180000001E-6</v>
      </c>
      <c r="AK41" cm="1">
        <f t="array" ref="AK41">IFERROR(_xlfn.XLOOKUP(Tool_Austria!$F41&amp;$E$2,'Cooking methods'!$A:$A&amp;'Cooking methods'!$B:$B,'Cooking methods'!L:L)*$E41,"")</f>
        <v>9.3930967600000009E-6</v>
      </c>
      <c r="AL41" cm="1">
        <f t="array" ref="AL41">IFERROR(_xlfn.XLOOKUP(Tool_Austria!$F41&amp;$E$2,'Cooking methods'!$A:$A&amp;'Cooking methods'!$B:$B,'Cooking methods'!M:M)*$E41,"")</f>
        <v>6.33643733E-5</v>
      </c>
      <c r="AM41" cm="1">
        <f t="array" ref="AM41">IFERROR(_xlfn.XLOOKUP(Tool_Austria!$F41&amp;$E$2,'Cooking methods'!$A:$A&amp;'Cooking methods'!$B:$B,'Cooking methods'!N:N)*$E41,"")</f>
        <v>4.6623993407999997E-2</v>
      </c>
      <c r="AN41" cm="1">
        <f t="array" ref="AN41">IFERROR(_xlfn.XLOOKUP(Tool_Austria!$F41&amp;$E$2,'Cooking methods'!$A:$A&amp;'Cooking methods'!$B:$B,'Cooking methods'!O:O)*$E41,"")</f>
        <v>2.6895972880000001E-2</v>
      </c>
      <c r="AO41" cm="1">
        <f t="array" ref="AO41">IFERROR(_xlfn.XLOOKUP(Tool_Austria!$F41&amp;$E$2,'Cooking methods'!$A:$A&amp;'Cooking methods'!$B:$B,'Cooking methods'!P:P)*$E41,"")</f>
        <v>4.8161603280000003E-3</v>
      </c>
      <c r="AP41" cm="1">
        <f t="array" ref="AP41">IFERROR(_xlfn.XLOOKUP(Tool_Austria!$F41&amp;$E$2,'Cooking methods'!$A:$A&amp;'Cooking methods'!$B:$B,'Cooking methods'!Q:Q)*$E41,"")</f>
        <v>0.28988629946400002</v>
      </c>
      <c r="AQ41" cm="1">
        <f t="array" ref="AQ41">IFERROR(_xlfn.XLOOKUP(Tool_Austria!$F41&amp;$E$2,'Cooking methods'!$A:$A&amp;'Cooking methods'!$B:$B,'Cooking methods'!R:R)*$E41,"")</f>
        <v>2.7897389358400002E-8</v>
      </c>
      <c r="AR41" cm="1">
        <f t="array" ref="AR41">IFERROR(_xlfn.XLOOKUP(Tool_Austria!$G41&amp;$E$2,'Waste management'!$A:$A&amp;'Waste management'!$B:$B,'Waste management'!C:C)*$E41,"")</f>
        <v>5.2182679999999999E-3</v>
      </c>
      <c r="AS41" cm="1">
        <f t="array" ref="AS41">IFERROR(_xlfn.XLOOKUP(Tool_Austria!$G41&amp;$E$2,'Waste management'!$A:$A&amp;'Waste management'!$B:$B,'Waste management'!D:D)*$E41,"")</f>
        <v>3.5602493200000003E-11</v>
      </c>
      <c r="AT41" cm="1">
        <f t="array" ref="AT41">IFERROR(_xlfn.XLOOKUP(Tool_Austria!$G41&amp;$E$2,'Waste management'!$A:$A&amp;'Waste management'!$B:$B,'Waste management'!E:E)*$E41,"")</f>
        <v>9.5996000000000021E-5</v>
      </c>
      <c r="AU41" cm="1">
        <f t="array" ref="AU41">IFERROR(_xlfn.XLOOKUP(Tool_Austria!$G41&amp;$E$2,'Waste management'!$A:$A&amp;'Waste management'!$B:$B,'Waste management'!F:F)*$E41,"")</f>
        <v>1.1184000000000002E-5</v>
      </c>
      <c r="AV41" cm="1">
        <f t="array" ref="AV41">IFERROR(_xlfn.XLOOKUP(Tool_Austria!$G41&amp;$E$2,'Waste management'!$A:$A&amp;'Waste management'!$B:$B,'Waste management'!G:G)*$E41,"")</f>
        <v>1.07921872E-9</v>
      </c>
      <c r="AW41" cm="1">
        <f t="array" ref="AW41">IFERROR(_xlfn.XLOOKUP(Tool_Austria!$G41&amp;$E$2,'Waste management'!$A:$A&amp;'Waste management'!$B:$B,'Waste management'!H:H)*$E41,"")</f>
        <v>3.5178433200000002E-11</v>
      </c>
      <c r="AX41" cm="1">
        <f t="array" ref="AX41">IFERROR(_xlfn.XLOOKUP(Tool_Austria!$G41&amp;$E$2,'Waste management'!$A:$A&amp;'Waste management'!$B:$B,'Waste management'!I:I)*$E41,"")</f>
        <v>2.5010872400000002E-11</v>
      </c>
      <c r="AY41" cm="1">
        <f t="array" ref="AY41">IFERROR(_xlfn.XLOOKUP(Tool_Austria!$G41&amp;$E$2,'Waste management'!$A:$A&amp;'Waste management'!$B:$B,'Waste management'!J:J)*$E41,"")</f>
        <v>2.0597200000000001E-4</v>
      </c>
      <c r="AZ41" cm="1">
        <f t="array" ref="AZ41">IFERROR(_xlfn.XLOOKUP(Tool_Austria!$G41&amp;$E$2,'Waste management'!$A:$A&amp;'Waste management'!$B:$B,'Waste management'!K:K)*$E41,"")</f>
        <v>5.013619440000001E-7</v>
      </c>
      <c r="BA41" cm="1">
        <f t="array" ref="BA41">IFERROR(_xlfn.XLOOKUP(Tool_Austria!$G41&amp;$E$2,'Waste management'!$A:$A&amp;'Waste management'!$B:$B,'Waste management'!L:L)*$E41,"")</f>
        <v>9.0218904800000002E-6</v>
      </c>
      <c r="BB41" cm="1">
        <f t="array" ref="BB41">IFERROR(_xlfn.XLOOKUP(Tool_Austria!$G41&amp;$E$2,'Waste management'!$A:$A&amp;'Waste management'!$B:$B,'Waste management'!M:M)*$E41,"")</f>
        <v>9.0776800000000009E-4</v>
      </c>
      <c r="BC41" cm="1">
        <f t="array" ref="BC41">IFERROR(_xlfn.XLOOKUP(Tool_Austria!$G41&amp;$E$2,'Waste management'!$A:$A&amp;'Waste management'!$B:$B,'Waste management'!N:N)*$E41,"")</f>
        <v>0.78056304800000009</v>
      </c>
      <c r="BD41" cm="1">
        <f t="array" ref="BD41">IFERROR(_xlfn.XLOOKUP(Tool_Austria!$G41&amp;$E$2,'Waste management'!$A:$A&amp;'Waste management'!$B:$B,'Waste management'!O:O)*$E41,"")</f>
        <v>4.9769732000000004E-2</v>
      </c>
      <c r="BE41" cm="1">
        <f t="array" ref="BE41">IFERROR(_xlfn.XLOOKUP(Tool_Austria!$G41&amp;$E$2,'Waste management'!$A:$A&amp;'Waste management'!$B:$B,'Waste management'!P:P)*$E41,"")</f>
        <v>1.0745960000000001E-3</v>
      </c>
      <c r="BF41" cm="1">
        <f t="array" ref="BF41">IFERROR(_xlfn.XLOOKUP(Tool_Austria!$G41&amp;$E$2,'Waste management'!$A:$A&amp;'Waste management'!$B:$B,'Waste management'!Q:Q)*$E41,"")</f>
        <v>3.1276987999999999E-2</v>
      </c>
      <c r="BG41" cm="1">
        <f t="array" ref="BG41">IFERROR(_xlfn.XLOOKUP(Tool_Austria!$G41&amp;$E$2,'Waste management'!$A:$A&amp;'Waste management'!$B:$B,'Waste management'!R:R)*$E41,"")</f>
        <v>1.0164392E-8</v>
      </c>
      <c r="BH41">
        <f>IFERROR((L41+AR41+AB41)*_xlfn.XLOOKUP(Tool_Austria!BH$4,Monetization_Factors!$A:$A,Monetization_Factors!$D:$D),"")</f>
        <v>1.5014173683122283E-2</v>
      </c>
      <c r="BI41">
        <f>IFERROR((M41+AS41+AC41)*_xlfn.XLOOKUP(Tool_Austria!BI$4,Monetization_Factors!$A:$A,Monetization_Factors!$D:$D),"")</f>
        <v>9.4980254682637976E-8</v>
      </c>
      <c r="BJ41">
        <f>IFERROR((N41+AT41+AD41)*_xlfn.XLOOKUP(Tool_Austria!BJ$4,Monetization_Factors!$A:$A,Monetization_Factors!$D:$D),"")</f>
        <v>1.5883548628026117E-5</v>
      </c>
      <c r="BK41">
        <f>IFERROR((O41+AU41+AE41)*_xlfn.XLOOKUP(Tool_Austria!BK$4,Monetization_Factors!$A:$A,Monetization_Factors!$D:$D),"")</f>
        <v>4.5716518825476588E-4</v>
      </c>
      <c r="BL41">
        <f>IFERROR((P41+AV41+AF41)*_xlfn.XLOOKUP(Tool_Austria!BL$4,Monetization_Factors!$A:$A,Monetization_Factors!$D:$D),"")</f>
        <v>5.9979132285620717E-3</v>
      </c>
      <c r="BM41">
        <f>IFERROR((Q41+AW41+AG41)*_xlfn.XLOOKUP(Tool_Austria!BM$4,Monetization_Factors!$A:$A,Monetization_Factors!$D:$D),"")</f>
        <v>2.5409807912655168E-4</v>
      </c>
      <c r="BN41">
        <f>IFERROR((R41+AX41+AH41)*_xlfn.XLOOKUP(Tool_Austria!BN$4,Monetization_Factors!$A:$A,Monetization_Factors!$D:$D),"")</f>
        <v>1.271842508232014E-4</v>
      </c>
      <c r="BO41">
        <f>IFERROR((S41+AY41+AI41)*_xlfn.XLOOKUP(Tool_Austria!BO$4,Monetization_Factors!$A:$A,Monetization_Factors!$D:$D),"")</f>
        <v>2.5633684247527549E-4</v>
      </c>
      <c r="BP41">
        <f>IFERROR((T41+AZ41+AJ41)*_xlfn.XLOOKUP(Tool_Austria!BP$4,Monetization_Factors!$A:$A,Monetization_Factors!$D:$D),"")</f>
        <v>5.1183218765117967E-5</v>
      </c>
      <c r="BQ41">
        <f>IFERROR((U41+BA41+AK41)*_xlfn.XLOOKUP(Tool_Austria!BQ$4,Monetization_Factors!$A:$A,Monetization_Factors!$D:$D),"")</f>
        <v>8.2285041889377001E-4</v>
      </c>
      <c r="BR41" t="str">
        <f>IFERROR((V41+BB41+AL41)*_xlfn.XLOOKUP(Tool_Austria!BR$4,Monetization_Factors!$A:$A,Monetization_Factors!$D:$D),"")</f>
        <v/>
      </c>
      <c r="BS41">
        <f>IFERROR((W41+BC41+AM41)*_xlfn.XLOOKUP(Tool_Austria!BS$4,Monetization_Factors!$A:$A,Monetization_Factors!$D:$D),"")</f>
        <v>7.259698630698111E-5</v>
      </c>
      <c r="BT41">
        <f>IFERROR((X41+BD41+AN41)*_xlfn.XLOOKUP(Tool_Austria!BT$4,Monetization_Factors!$A:$A,Monetization_Factors!$D:$D),"")</f>
        <v>6.5902628454507322E-4</v>
      </c>
      <c r="BU41">
        <f>IFERROR((Y41+BE41+AO41)*_xlfn.XLOOKUP(Tool_Austria!BU$4,Monetization_Factors!$A:$A,Monetization_Factors!$D:$D),"")</f>
        <v>2.7967356993825461E-4</v>
      </c>
      <c r="BV41">
        <f>IFERROR((Z41+BF41+AP41)*_xlfn.XLOOKUP(Tool_Austria!BV$4,Monetization_Factors!$A:$A,Monetization_Factors!$D:$D),"")</f>
        <v>2.8193700567424938E-3</v>
      </c>
      <c r="BW41">
        <f>IFERROR((AA41+BG41+AQ41)*_xlfn.XLOOKUP(Tool_Austria!BW$4,Monetization_Factors!$A:$A,Monetization_Factors!$D:$D),"")</f>
        <v>7.9076894678738544E-7</v>
      </c>
      <c r="BX41" s="38" cm="1">
        <f t="array" ref="BX41">IFERROR(_xlfn.IFS(I41&lt;&gt;0,I41*E41,I41="",J41*E41),"")</f>
        <v>4.0001440000000006E-2</v>
      </c>
      <c r="BY41" s="38">
        <f t="shared" si="30"/>
        <v>2.6828341105385334E-2</v>
      </c>
      <c r="BZ41" s="38">
        <f t="shared" si="31"/>
        <v>6.6829781105385344E-2</v>
      </c>
      <c r="CA41" s="38">
        <f t="shared" si="32"/>
        <v>1.02815047854439E-4</v>
      </c>
      <c r="CB41">
        <f t="shared" si="35"/>
        <v>0.11540409871299999</v>
      </c>
      <c r="CC41">
        <f t="shared" si="35"/>
        <v>2.3726653550960004E-9</v>
      </c>
      <c r="CD41">
        <f t="shared" si="35"/>
        <v>1.0407366380500001E-2</v>
      </c>
      <c r="CE41">
        <f t="shared" si="35"/>
        <v>3.0202362781800001E-4</v>
      </c>
      <c r="CF41">
        <f t="shared" si="35"/>
        <v>6.0082836110200006E-9</v>
      </c>
      <c r="CG41">
        <f t="shared" si="35"/>
        <v>1.2236196181519998E-9</v>
      </c>
      <c r="CH41">
        <f t="shared" si="35"/>
        <v>1.106295032084E-10</v>
      </c>
      <c r="CI41">
        <f t="shared" si="35"/>
        <v>5.8545851051000001E-4</v>
      </c>
      <c r="CJ41">
        <f t="shared" si="35"/>
        <v>2.0981963151999997E-5</v>
      </c>
      <c r="CK41">
        <f t="shared" si="35"/>
        <v>2.0115289128999999E-4</v>
      </c>
      <c r="CL41">
        <f t="shared" si="35"/>
        <v>2.1296386400000001E-3</v>
      </c>
      <c r="CM41">
        <f t="shared" si="35"/>
        <v>1.4918395910580002</v>
      </c>
      <c r="CN41">
        <f t="shared" si="35"/>
        <v>2.9596194408799996</v>
      </c>
      <c r="CO41">
        <f t="shared" si="35"/>
        <v>4.4008934218E-2</v>
      </c>
      <c r="CP41">
        <f t="shared" si="35"/>
        <v>1.7073843219639999</v>
      </c>
      <c r="CQ41">
        <f t="shared" si="35"/>
        <v>3.7851776985840001E-7</v>
      </c>
      <c r="CR41">
        <f t="shared" si="36"/>
        <v>1.775447672507692E-4</v>
      </c>
      <c r="CS41">
        <f t="shared" si="36"/>
        <v>3.6502543924553856E-12</v>
      </c>
      <c r="CT41">
        <f t="shared" si="36"/>
        <v>1.6011332893076924E-5</v>
      </c>
      <c r="CU41">
        <f t="shared" si="36"/>
        <v>4.6465173510461541E-7</v>
      </c>
      <c r="CV41">
        <f t="shared" si="36"/>
        <v>9.2435132477230778E-12</v>
      </c>
      <c r="CW41">
        <f t="shared" si="36"/>
        <v>1.8824917202338461E-12</v>
      </c>
      <c r="CX41">
        <f t="shared" si="36"/>
        <v>1.7019923570523076E-13</v>
      </c>
      <c r="CY41">
        <f t="shared" si="36"/>
        <v>9.0070540078461542E-7</v>
      </c>
      <c r="CZ41">
        <f t="shared" si="36"/>
        <v>3.2279943310769228E-8</v>
      </c>
      <c r="DA41">
        <f t="shared" si="36"/>
        <v>3.094659866E-7</v>
      </c>
      <c r="DB41">
        <f t="shared" si="36"/>
        <v>3.2763671384615386E-6</v>
      </c>
      <c r="DC41">
        <f t="shared" si="36"/>
        <v>2.2951378323969236E-3</v>
      </c>
      <c r="DD41">
        <f t="shared" si="36"/>
        <v>4.5532606782769224E-3</v>
      </c>
      <c r="DE41">
        <f t="shared" si="36"/>
        <v>6.7706052643076928E-5</v>
      </c>
      <c r="DF41">
        <f t="shared" si="36"/>
        <v>2.6267451107138459E-3</v>
      </c>
      <c r="DG41">
        <f t="shared" si="36"/>
        <v>5.823350305513846E-10</v>
      </c>
      <c r="DH41" s="5">
        <f>IFERROR(((((L41+AB41)*(1/$H41))+AR41)/$F$2)/($B$2*('CAR.CAP_per person'!B$2)/(_xlfn.XLOOKUP($E$2,EU_countries_GDP!$A$2:$A$29,EU_countries_GDP!$E$2:$E$29))),"")</f>
        <v>5.2858017717832051E-2</v>
      </c>
      <c r="DI41" s="5">
        <f>IFERROR(((((M41+AC41)*(1/$H41))+AS41)/$F$2)/($B$2*('CAR.CAP_per person'!C$2)/(_xlfn.XLOOKUP($E$2,EU_countries_GDP!$A$2:$A$29,EU_countries_GDP!$E$2:$E$29))),"")</f>
        <v>1.4136526590796023E-5</v>
      </c>
      <c r="DJ41" s="5">
        <f>IFERROR(((((N41+AD41)*(1/$H41))+AT41)/$F$2)/($B$2*('CAR.CAP_per person'!D$2)/(_xlfn.XLOOKUP($E$2,EU_countries_GDP!$A$2:$A$29,EU_countries_GDP!$E$2:$E$29))),"")</f>
        <v>6.382745789227825E-5</v>
      </c>
      <c r="DK41" s="5">
        <f>IFERROR(((((O41+AE41)*(1/$H41))+AU41)/$F$2)/($B$2*('CAR.CAP_per person'!E$2)/(_xlfn.XLOOKUP($E$2,EU_countries_GDP!$A$2:$A$29,EU_countries_GDP!$E$2:$E$29))),"")</f>
        <v>2.3362338169552271E-3</v>
      </c>
      <c r="DL41" s="5">
        <f>IFERROR(((((P41+AF41)*(1/$H41))+AV41)/$F$2)/($B$2*('CAR.CAP_per person'!F$2)/(_xlfn.XLOOKUP($E$2,EU_countries_GDP!$A$2:$A$29,EU_countries_GDP!$E$2:$E$29))),"")</f>
        <v>3.1429989313406952E-2</v>
      </c>
      <c r="DM41" s="5">
        <f>IFERROR(((((Q41+AG41)*(1/$H41))+AW41)/$F$2)/($B$2*('CAR.CAP_per person'!G$2)/(_xlfn.XLOOKUP($E$2,EU_countries_GDP!$A$2:$A$29,EU_countries_GDP!$E$2:$E$29))),"")</f>
        <v>4.036664044827127E-3</v>
      </c>
      <c r="DN41" s="5">
        <f>IFERROR(((((R41+AH41)*(1/$H41))+AX41)/$F$2)/($B$2*('CAR.CAP_per person'!H$2)/(_xlfn.XLOOKUP($E$2,EU_countries_GDP!$A$2:$A$29,EU_countries_GDP!$E$2:$E$29))),"")</f>
        <v>6.9006330725535509E-5</v>
      </c>
      <c r="DO41" s="5">
        <f>IFERROR(((((S41+AI41)*(1/$H41))+AY41)/$F$2)/($B$2*('CAR.CAP_per person'!I$2)/(_xlfn.XLOOKUP($E$2,EU_countries_GDP!$A$2:$A$29,EU_countries_GDP!$E$2:$E$29))),"")</f>
        <v>1.2653739902856321E-3</v>
      </c>
      <c r="DP41" s="5">
        <f>IFERROR(((((T41+AJ41)*(1/$H41))+AZ41)/$F$2)/($B$2*('CAR.CAP_per person'!J$2)/(_xlfn.XLOOKUP($E$2,EU_countries_GDP!$A$2:$A$29,EU_countries_GDP!$E$2:$E$29))),"")</f>
        <v>1.1508501873078612E-2</v>
      </c>
      <c r="DQ41" s="5">
        <f>IFERROR(((((U41+AK41)*(1/$H41))+BA41)/$F$2)/($B$2*('CAR.CAP_per person'!K$2)/(_xlfn.XLOOKUP($E$2,EU_countries_GDP!$A$2:$A$29,EU_countries_GDP!$E$2:$E$29))),"")</f>
        <v>3.1304921566551779E-3</v>
      </c>
      <c r="DR41" s="5">
        <f>IFERROR(((((V41+AL41)*(1/$H41))+BB41)/$F$2)/($B$2*('CAR.CAP_per person'!L$2)/(_xlfn.XLOOKUP($E$2,EU_countries_GDP!$A$2:$A$29,EU_countries_GDP!$E$2:$E$29))),"")</f>
        <v>6.7213449945358137E-4</v>
      </c>
      <c r="DS41" s="5">
        <f>IFERROR(((((W41+AM41)*(1/$H41))+BC41)/$F$2)/($B$2*('CAR.CAP_per person'!M$2)/(_xlfn.XLOOKUP($E$2,EU_countries_GDP!$A$2:$A$29,EU_countries_GDP!$E$2:$E$29))),"")</f>
        <v>1.8559736043608704E-2</v>
      </c>
      <c r="DT41" s="5">
        <f>IFERROR(((((X41+AN41)*(1/$H41))+BD41)/$F$2)/($B$2*('CAR.CAP_per person'!N$2)/(_xlfn.XLOOKUP($E$2,EU_countries_GDP!$A$2:$A$29,EU_countries_GDP!$E$2:$E$29))),"")</f>
        <v>0.74620435719194067</v>
      </c>
      <c r="DU41" s="5">
        <f>IFERROR(((((Y41+AO41)*(1/$H41))+BE41)/$F$2)/($B$2*('CAR.CAP_per person'!O$2)/(_xlfn.XLOOKUP($E$2,EU_countries_GDP!$A$2:$A$29,EU_countries_GDP!$E$2:$E$29))),"")</f>
        <v>7.7057619623124016E-4</v>
      </c>
      <c r="DV41" s="5">
        <f>IFERROR(((((Z41+AP41)*(1/$H41))+BF41)/$F$2)/($B$2*('CAR.CAP_per person'!P$2)/(_xlfn.XLOOKUP($E$2,EU_countries_GDP!$A$2:$A$29,EU_countries_GDP!$E$2:$E$29))),"")</f>
        <v>2.441145083324929E-2</v>
      </c>
      <c r="DW41" s="5">
        <f>IFERROR(((((AA41+AQ41)*(1/$H41))+BG41)/$F$2)/($B$2*('CAR.CAP_per person'!Q$2)/(_xlfn.XLOOKUP($E$2,EU_countries_GDP!$A$2:$A$29,EU_countries_GDP!$E$2:$E$29))),"")</f>
        <v>5.4683508651027996E-3</v>
      </c>
    </row>
    <row r="42" spans="1:127">
      <c r="A42" t="s">
        <v>206</v>
      </c>
      <c r="B42" t="str">
        <f>_xlfn.XLOOKUP(D42,Table5[Ingredient],Table5[Category],"",FALSE)</f>
        <v>Vegetables</v>
      </c>
      <c r="C42" s="33" t="s">
        <v>177</v>
      </c>
      <c r="D42" s="33" t="s">
        <v>203</v>
      </c>
      <c r="E42" s="33">
        <v>4.6600000000000003E-2</v>
      </c>
      <c r="F42" s="33" t="s">
        <v>179</v>
      </c>
      <c r="G42" s="33" t="s">
        <v>180</v>
      </c>
      <c r="H42" s="91">
        <f>Dataset_AT!R39</f>
        <v>4.6975806451612909E-2</v>
      </c>
      <c r="I42" s="33"/>
      <c r="J42" s="37">
        <f>IFERROR(INDEX('AveragePrices&amp;Codes'!G:AG, MATCH($D42, 'AveragePrices&amp;Codes'!$A:$A, 0), MATCH(Tool_Austria!$E$2, 'AveragePrices&amp;Codes'!$G$1:$AG$1, 0)),"")</f>
        <v>0.63722458418584826</v>
      </c>
      <c r="K42" s="37">
        <f>IFERROR(E42/(_xlfn.XLOOKUP(A42,Dataset_AT!$V$2:$V$9,Dataset_AT!$W$2:$W$9)),"")</f>
        <v>1.2944444444444444E-3</v>
      </c>
      <c r="L42">
        <f>IFERROR(IF($F42="Raw",_xlfn.XLOOKUP(_xlfn.XLOOKUP(Tool_Austria!$D42,'AveragePrices&amp;Codes'!$A:$A,'AveragePrices&amp;Codes'!$B:$B),AGRIBALYSE_Raw!$B:$B,AGRIBALYSE_Raw!O:O)*$E42,_xlfn.XLOOKUP(_xlfn.XLOOKUP(Tool_Austria!$D42,'AveragePrices&amp;Codes'!$A:$A,'AveragePrices&amp;Codes'!$B:$B),AGRIBALYSE_Cooked!$C:$C,AGRIBALYSE_Cooked!P:P)*$E42),"")</f>
        <v>2.1807361613333333E-2</v>
      </c>
      <c r="M42">
        <f>IFERROR(IF($F42="Raw",_xlfn.XLOOKUP(_xlfn.XLOOKUP(Tool_Austria!$D42,'AveragePrices&amp;Codes'!$A:$A,'AveragePrices&amp;Codes'!$B:$B),AGRIBALYSE_Raw!$B:$B,AGRIBALYSE_Raw!P:P)*$E42,_xlfn.XLOOKUP(_xlfn.XLOOKUP(Tool_Austria!$D42,'AveragePrices&amp;Codes'!$A:$A,'AveragePrices&amp;Codes'!$B:$B),AGRIBALYSE_Cooked!$C:$C,AGRIBALYSE_Cooked!Q:Q)*$E42),"")</f>
        <v>1.0251718846666666E-9</v>
      </c>
      <c r="N42">
        <f>IFERROR(IF($F42="Raw",_xlfn.XLOOKUP(_xlfn.XLOOKUP(Tool_Austria!$D42,'AveragePrices&amp;Codes'!$A:$A,'AveragePrices&amp;Codes'!$B:$B),AGRIBALYSE_Raw!$B:$B,AGRIBALYSE_Raw!Q:Q)*$E42,_xlfn.XLOOKUP(_xlfn.XLOOKUP(Tool_Austria!$D42,'AveragePrices&amp;Codes'!$A:$A,'AveragePrices&amp;Codes'!$B:$B),AGRIBALYSE_Cooked!$C:$C,AGRIBALYSE_Cooked!R:R)*$E42),"")</f>
        <v>3.5419695380000003E-3</v>
      </c>
      <c r="O42">
        <f>IFERROR(IF($F42="Raw",_xlfn.XLOOKUP(_xlfn.XLOOKUP(Tool_Austria!$D42,'AveragePrices&amp;Codes'!$A:$A,'AveragePrices&amp;Codes'!$B:$B),AGRIBALYSE_Raw!$B:$B,AGRIBALYSE_Raw!R:R)*$E42,_xlfn.XLOOKUP(_xlfn.XLOOKUP(Tool_Austria!$D42,'AveragePrices&amp;Codes'!$A:$A,'AveragePrices&amp;Codes'!$B:$B),AGRIBALYSE_Cooked!$C:$C,AGRIBALYSE_Cooked!S:S)*$E42),"")</f>
        <v>8.8018043755555545E-5</v>
      </c>
      <c r="P42">
        <f>IFERROR(IF($F42="Raw",_xlfn.XLOOKUP(_xlfn.XLOOKUP(Tool_Austria!$D42,'AveragePrices&amp;Codes'!$A:$A,'AveragePrices&amp;Codes'!$B:$B),AGRIBALYSE_Raw!$B:$B,AGRIBALYSE_Raw!S:S)*$E42,_xlfn.XLOOKUP(_xlfn.XLOOKUP(Tool_Austria!$D42,'AveragePrices&amp;Codes'!$A:$A,'AveragePrices&amp;Codes'!$B:$B),AGRIBALYSE_Cooked!$C:$C,AGRIBALYSE_Cooked!T:T)*$E42),"")</f>
        <v>1.4512141968888888E-9</v>
      </c>
      <c r="Q42">
        <f>IFERROR(IF($F42="Raw",_xlfn.XLOOKUP(_xlfn.XLOOKUP(Tool_Austria!$D42,'AveragePrices&amp;Codes'!$A:$A,'AveragePrices&amp;Codes'!$B:$B),AGRIBALYSE_Raw!$B:$B,AGRIBALYSE_Raw!T:T)*$E42,_xlfn.XLOOKUP(_xlfn.XLOOKUP(Tool_Austria!$D42,'AveragePrices&amp;Codes'!$A:$A,'AveragePrices&amp;Codes'!$B:$B),AGRIBALYSE_Cooked!$C:$C,AGRIBALYSE_Cooked!U:U)*$E42),"")</f>
        <v>4.0565492613333335E-10</v>
      </c>
      <c r="R42">
        <f>IFERROR(IF($F42="Raw",_xlfn.XLOOKUP(_xlfn.XLOOKUP(Tool_Austria!$D42,'AveragePrices&amp;Codes'!$A:$A,'AveragePrices&amp;Codes'!$B:$B),AGRIBALYSE_Raw!$B:$B,AGRIBALYSE_Raw!U:U)*$E42,_xlfn.XLOOKUP(_xlfn.XLOOKUP(Tool_Austria!$D42,'AveragePrices&amp;Codes'!$A:$A,'AveragePrices&amp;Codes'!$B:$B),AGRIBALYSE_Cooked!$C:$C,AGRIBALYSE_Cooked!V:V)*$E42),"")</f>
        <v>1.5323782453333334E-11</v>
      </c>
      <c r="S42">
        <f>IFERROR(IF($F42="Raw",_xlfn.XLOOKUP(_xlfn.XLOOKUP(Tool_Austria!$D42,'AveragePrices&amp;Codes'!$A:$A,'AveragePrices&amp;Codes'!$B:$B),AGRIBALYSE_Raw!$B:$B,AGRIBALYSE_Raw!V:V)*$E42,_xlfn.XLOOKUP(_xlfn.XLOOKUP(Tool_Austria!$D42,'AveragePrices&amp;Codes'!$A:$A,'AveragePrices&amp;Codes'!$B:$B),AGRIBALYSE_Cooked!$C:$C,AGRIBALYSE_Cooked!W:W)*$E42),"")</f>
        <v>1.2352966695555558E-4</v>
      </c>
      <c r="T42">
        <f>IFERROR(IF($F42="Raw",_xlfn.XLOOKUP(_xlfn.XLOOKUP(Tool_Austria!$D42,'AveragePrices&amp;Codes'!$A:$A,'AveragePrices&amp;Codes'!$B:$B),AGRIBALYSE_Raw!$B:$B,AGRIBALYSE_Raw!W:W)*$E42,_xlfn.XLOOKUP(_xlfn.XLOOKUP(Tool_Austria!$D42,'AveragePrices&amp;Codes'!$A:$A,'AveragePrices&amp;Codes'!$B:$B),AGRIBALYSE_Cooked!$C:$C,AGRIBALYSE_Cooked!X:X)*$E42),"")</f>
        <v>3.3775884004444445E-6</v>
      </c>
      <c r="U42">
        <f>IFERROR(IF($F42="Raw",_xlfn.XLOOKUP(_xlfn.XLOOKUP(Tool_Austria!$D42,'AveragePrices&amp;Codes'!$A:$A,'AveragePrices&amp;Codes'!$B:$B),AGRIBALYSE_Raw!$B:$B,AGRIBALYSE_Raw!X:X)*$E42,_xlfn.XLOOKUP(_xlfn.XLOOKUP(Tool_Austria!$D42,'AveragePrices&amp;Codes'!$A:$A,'AveragePrices&amp;Codes'!$B:$B),AGRIBALYSE_Cooked!$C:$C,AGRIBALYSE_Cooked!Y:Y)*$E42),"")</f>
        <v>1.1796875951111113E-4</v>
      </c>
      <c r="V42">
        <f>IFERROR(IF($F42="Raw",_xlfn.XLOOKUP(_xlfn.XLOOKUP(Tool_Austria!$D42,'AveragePrices&amp;Codes'!$A:$A,'AveragePrices&amp;Codes'!$B:$B),AGRIBALYSE_Raw!$B:$B,AGRIBALYSE_Raw!Y:Y)*$E42,_xlfn.XLOOKUP(_xlfn.XLOOKUP(Tool_Austria!$D42,'AveragePrices&amp;Codes'!$A:$A,'AveragePrices&amp;Codes'!$B:$B),AGRIBALYSE_Cooked!$C:$C,AGRIBALYSE_Cooked!Z:Z)*$E42),"")</f>
        <v>4.468464265777778E-4</v>
      </c>
      <c r="W42">
        <f>IFERROR(IF($F42="Raw",_xlfn.XLOOKUP(_xlfn.XLOOKUP(Tool_Austria!$D42,'AveragePrices&amp;Codes'!$A:$A,'AveragePrices&amp;Codes'!$B:$B),AGRIBALYSE_Raw!$B:$B,AGRIBALYSE_Raw!Z:Z)*$E42,_xlfn.XLOOKUP(_xlfn.XLOOKUP(Tool_Austria!$D42,'AveragePrices&amp;Codes'!$A:$A,'AveragePrices&amp;Codes'!$B:$B),AGRIBALYSE_Cooked!$C:$C,AGRIBALYSE_Cooked!AA:AA)*$E42),"")</f>
        <v>0.28838551353333336</v>
      </c>
      <c r="X42">
        <f>IFERROR(IF($F42="Raw",_xlfn.XLOOKUP(_xlfn.XLOOKUP(Tool_Austria!$D42,'AveragePrices&amp;Codes'!$A:$A,'AveragePrices&amp;Codes'!$B:$B),AGRIBALYSE_Raw!$B:$B,AGRIBALYSE_Raw!AA:AA)*$E42,_xlfn.XLOOKUP(_xlfn.XLOOKUP(Tool_Austria!$D42,'AveragePrices&amp;Codes'!$A:$A,'AveragePrices&amp;Codes'!$B:$B),AGRIBALYSE_Cooked!$C:$C,AGRIBALYSE_Cooked!AB:AB)*$E42),"")</f>
        <v>0.91081206733333331</v>
      </c>
      <c r="Y42">
        <f>IFERROR(IF($F42="Raw",_xlfn.XLOOKUP(_xlfn.XLOOKUP(Tool_Austria!$D42,'AveragePrices&amp;Codes'!$A:$A,'AveragePrices&amp;Codes'!$B:$B),AGRIBALYSE_Raw!$B:$B,AGRIBALYSE_Raw!AB:AB)*$E42,_xlfn.XLOOKUP(_xlfn.XLOOKUP(Tool_Austria!$D42,'AveragePrices&amp;Codes'!$A:$A,'AveragePrices&amp;Codes'!$B:$B),AGRIBALYSE_Cooked!$C:$C,AGRIBALYSE_Cooked!AC:AC)*$E42),"")</f>
        <v>3.8105917171111107E-2</v>
      </c>
      <c r="Z42">
        <f>IFERROR(IF($F42="Raw",_xlfn.XLOOKUP(_xlfn.XLOOKUP(Tool_Austria!$D42,'AveragePrices&amp;Codes'!$A:$A,'AveragePrices&amp;Codes'!$B:$B),AGRIBALYSE_Raw!$B:$B,AGRIBALYSE_Raw!AC:AC)*$E42,_xlfn.XLOOKUP(_xlfn.XLOOKUP(Tool_Austria!$D42,'AveragePrices&amp;Codes'!$A:$A,'AveragePrices&amp;Codes'!$B:$B),AGRIBALYSE_Cooked!$C:$C,AGRIBALYSE_Cooked!AD:AD)*$E42),"")</f>
        <v>0.2996979017111111</v>
      </c>
      <c r="AA42">
        <f>IFERROR(IF($F42="Raw",_xlfn.XLOOKUP(_xlfn.XLOOKUP(Tool_Austria!$D42,'AveragePrices&amp;Codes'!$A:$A,'AveragePrices&amp;Codes'!$B:$B),AGRIBALYSE_Raw!$B:$B,AGRIBALYSE_Raw!AD:AD)*$E42,_xlfn.XLOOKUP(_xlfn.XLOOKUP(Tool_Austria!$D42,'AveragePrices&amp;Codes'!$A:$A,'AveragePrices&amp;Codes'!$B:$B),AGRIBALYSE_Cooked!$C:$C,AGRIBALYSE_Cooked!AE:AE)*$E42),"")</f>
        <v>1.2599294813333337E-7</v>
      </c>
      <c r="AB42" cm="1">
        <f t="array" ref="AB42">IFERROR(_xlfn.XLOOKUP(Tool_Austria!$F42&amp;$E$2,'Cooking methods'!$A:$A&amp;'Cooking methods'!$B:$B,'Cooking methods'!C:C)*$E42,"")</f>
        <v>9.1838413240000003E-3</v>
      </c>
      <c r="AC42" cm="1">
        <f t="array" ref="AC42">IFERROR(_xlfn.XLOOKUP(Tool_Austria!$F42&amp;$E$2,'Cooking methods'!$A:$A&amp;'Cooking methods'!$B:$B,'Cooking methods'!D:D)*$E42,"")</f>
        <v>3.2891831919800001E-10</v>
      </c>
      <c r="AD42" cm="1">
        <f t="array" ref="AD42">IFERROR(_xlfn.XLOOKUP(Tool_Austria!$F42&amp;$E$2,'Cooking methods'!$A:$A&amp;'Cooking methods'!$B:$B,'Cooking methods'!E:E)*$E42,"")</f>
        <v>6.5286599999999999E-4</v>
      </c>
      <c r="AE42" cm="1">
        <f t="array" ref="AE42">IFERROR(_xlfn.XLOOKUP(Tool_Austria!$F42&amp;$E$2,'Cooking methods'!$A:$A&amp;'Cooking methods'!$B:$B,'Cooking methods'!F:F)*$E42,"")</f>
        <v>1.6632331734000003E-5</v>
      </c>
      <c r="AF42" cm="1">
        <f t="array" ref="AF42">IFERROR(_xlfn.XLOOKUP(Tool_Austria!$F42&amp;$E$2,'Cooking methods'!$A:$A&amp;'Cooking methods'!$B:$B,'Cooking methods'!G:G)*$E42,"")</f>
        <v>6.7119545760000001E-11</v>
      </c>
      <c r="AG42" cm="1">
        <f t="array" ref="AG42">IFERROR(_xlfn.XLOOKUP(Tool_Austria!$F42&amp;$E$2,'Cooking methods'!$A:$A&amp;'Cooking methods'!$B:$B,'Cooking methods'!H:H)*$E42,"")</f>
        <v>3.8086849175999999E-11</v>
      </c>
      <c r="AH42" cm="1">
        <f t="array" ref="AH42">IFERROR(_xlfn.XLOOKUP(Tool_Austria!$F42&amp;$E$2,'Cooking methods'!$A:$A&amp;'Cooking methods'!$B:$B,'Cooking methods'!I:I)*$E42,"")</f>
        <v>2.0640361479200002E-11</v>
      </c>
      <c r="AI42" cm="1">
        <f t="array" ref="AI42">IFERROR(_xlfn.XLOOKUP(Tool_Austria!$F42&amp;$E$2,'Cooking methods'!$A:$A&amp;'Cooking methods'!$B:$B,'Cooking methods'!J:J)*$E42,"")</f>
        <v>1.1595596830000001E-5</v>
      </c>
      <c r="AJ42" cm="1">
        <f t="array" ref="AJ42">IFERROR(_xlfn.XLOOKUP(Tool_Austria!$F42&amp;$E$2,'Cooking methods'!$A:$A&amp;'Cooking methods'!$B:$B,'Cooking methods'!K:K)*$E42,"")</f>
        <v>2.4839368090000001E-6</v>
      </c>
      <c r="AK42" cm="1">
        <f t="array" ref="AK42">IFERROR(_xlfn.XLOOKUP(Tool_Austria!$F42&amp;$E$2,'Cooking methods'!$A:$A&amp;'Cooking methods'!$B:$B,'Cooking methods'!L:L)*$E42,"")</f>
        <v>4.6965483800000004E-6</v>
      </c>
      <c r="AL42" cm="1">
        <f t="array" ref="AL42">IFERROR(_xlfn.XLOOKUP(Tool_Austria!$F42&amp;$E$2,'Cooking methods'!$A:$A&amp;'Cooking methods'!$B:$B,'Cooking methods'!M:M)*$E42,"")</f>
        <v>3.168218665E-5</v>
      </c>
      <c r="AM42" cm="1">
        <f t="array" ref="AM42">IFERROR(_xlfn.XLOOKUP(Tool_Austria!$F42&amp;$E$2,'Cooking methods'!$A:$A&amp;'Cooking methods'!$B:$B,'Cooking methods'!N:N)*$E42,"")</f>
        <v>2.3311996703999999E-2</v>
      </c>
      <c r="AN42" cm="1">
        <f t="array" ref="AN42">IFERROR(_xlfn.XLOOKUP(Tool_Austria!$F42&amp;$E$2,'Cooking methods'!$A:$A&amp;'Cooking methods'!$B:$B,'Cooking methods'!O:O)*$E42,"")</f>
        <v>1.344798644E-2</v>
      </c>
      <c r="AO42" cm="1">
        <f t="array" ref="AO42">IFERROR(_xlfn.XLOOKUP(Tool_Austria!$F42&amp;$E$2,'Cooking methods'!$A:$A&amp;'Cooking methods'!$B:$B,'Cooking methods'!P:P)*$E42,"")</f>
        <v>2.4080801640000002E-3</v>
      </c>
      <c r="AP42" cm="1">
        <f t="array" ref="AP42">IFERROR(_xlfn.XLOOKUP(Tool_Austria!$F42&amp;$E$2,'Cooking methods'!$A:$A&amp;'Cooking methods'!$B:$B,'Cooking methods'!Q:Q)*$E42,"")</f>
        <v>0.14494314973200001</v>
      </c>
      <c r="AQ42" cm="1">
        <f t="array" ref="AQ42">IFERROR(_xlfn.XLOOKUP(Tool_Austria!$F42&amp;$E$2,'Cooking methods'!$A:$A&amp;'Cooking methods'!$B:$B,'Cooking methods'!R:R)*$E42,"")</f>
        <v>1.3948694679200001E-8</v>
      </c>
      <c r="AR42" cm="1">
        <f t="array" ref="AR42">IFERROR(_xlfn.XLOOKUP(Tool_Austria!$G42&amp;$E$2,'Waste management'!$A:$A&amp;'Waste management'!$B:$B,'Waste management'!C:C)*$E42,"")</f>
        <v>2.6091339999999999E-3</v>
      </c>
      <c r="AS42" cm="1">
        <f t="array" ref="AS42">IFERROR(_xlfn.XLOOKUP(Tool_Austria!$G42&amp;$E$2,'Waste management'!$A:$A&amp;'Waste management'!$B:$B,'Waste management'!D:D)*$E42,"")</f>
        <v>1.7801246600000002E-11</v>
      </c>
      <c r="AT42" cm="1">
        <f t="array" ref="AT42">IFERROR(_xlfn.XLOOKUP(Tool_Austria!$G42&amp;$E$2,'Waste management'!$A:$A&amp;'Waste management'!$B:$B,'Waste management'!E:E)*$E42,"")</f>
        <v>4.799800000000001E-5</v>
      </c>
      <c r="AU42" cm="1">
        <f t="array" ref="AU42">IFERROR(_xlfn.XLOOKUP(Tool_Austria!$G42&amp;$E$2,'Waste management'!$A:$A&amp;'Waste management'!$B:$B,'Waste management'!F:F)*$E42,"")</f>
        <v>5.5920000000000008E-6</v>
      </c>
      <c r="AV42" cm="1">
        <f t="array" ref="AV42">IFERROR(_xlfn.XLOOKUP(Tool_Austria!$G42&amp;$E$2,'Waste management'!$A:$A&amp;'Waste management'!$B:$B,'Waste management'!G:G)*$E42,"")</f>
        <v>5.3960936E-10</v>
      </c>
      <c r="AW42" cm="1">
        <f t="array" ref="AW42">IFERROR(_xlfn.XLOOKUP(Tool_Austria!$G42&amp;$E$2,'Waste management'!$A:$A&amp;'Waste management'!$B:$B,'Waste management'!H:H)*$E42,"")</f>
        <v>1.7589216600000001E-11</v>
      </c>
      <c r="AX42" cm="1">
        <f t="array" ref="AX42">IFERROR(_xlfn.XLOOKUP(Tool_Austria!$G42&amp;$E$2,'Waste management'!$A:$A&amp;'Waste management'!$B:$B,'Waste management'!I:I)*$E42,"")</f>
        <v>1.2505436200000001E-11</v>
      </c>
      <c r="AY42" cm="1">
        <f t="array" ref="AY42">IFERROR(_xlfn.XLOOKUP(Tool_Austria!$G42&amp;$E$2,'Waste management'!$A:$A&amp;'Waste management'!$B:$B,'Waste management'!J:J)*$E42,"")</f>
        <v>1.0298600000000001E-4</v>
      </c>
      <c r="AZ42" cm="1">
        <f t="array" ref="AZ42">IFERROR(_xlfn.XLOOKUP(Tool_Austria!$G42&amp;$E$2,'Waste management'!$A:$A&amp;'Waste management'!$B:$B,'Waste management'!K:K)*$E42,"")</f>
        <v>2.5068097200000005E-7</v>
      </c>
      <c r="BA42" cm="1">
        <f t="array" ref="BA42">IFERROR(_xlfn.XLOOKUP(Tool_Austria!$G42&amp;$E$2,'Waste management'!$A:$A&amp;'Waste management'!$B:$B,'Waste management'!L:L)*$E42,"")</f>
        <v>4.5109452400000001E-6</v>
      </c>
      <c r="BB42" cm="1">
        <f t="array" ref="BB42">IFERROR(_xlfn.XLOOKUP(Tool_Austria!$G42&amp;$E$2,'Waste management'!$A:$A&amp;'Waste management'!$B:$B,'Waste management'!M:M)*$E42,"")</f>
        <v>4.5388400000000005E-4</v>
      </c>
      <c r="BC42" cm="1">
        <f t="array" ref="BC42">IFERROR(_xlfn.XLOOKUP(Tool_Austria!$G42&amp;$E$2,'Waste management'!$A:$A&amp;'Waste management'!$B:$B,'Waste management'!N:N)*$E42,"")</f>
        <v>0.39028152400000005</v>
      </c>
      <c r="BD42" cm="1">
        <f t="array" ref="BD42">IFERROR(_xlfn.XLOOKUP(Tool_Austria!$G42&amp;$E$2,'Waste management'!$A:$A&amp;'Waste management'!$B:$B,'Waste management'!O:O)*$E42,"")</f>
        <v>2.4884866000000002E-2</v>
      </c>
      <c r="BE42" cm="1">
        <f t="array" ref="BE42">IFERROR(_xlfn.XLOOKUP(Tool_Austria!$G42&amp;$E$2,'Waste management'!$A:$A&amp;'Waste management'!$B:$B,'Waste management'!P:P)*$E42,"")</f>
        <v>5.3729800000000007E-4</v>
      </c>
      <c r="BF42" cm="1">
        <f t="array" ref="BF42">IFERROR(_xlfn.XLOOKUP(Tool_Austria!$G42&amp;$E$2,'Waste management'!$A:$A&amp;'Waste management'!$B:$B,'Waste management'!Q:Q)*$E42,"")</f>
        <v>1.5638493999999999E-2</v>
      </c>
      <c r="BG42" cm="1">
        <f t="array" ref="BG42">IFERROR(_xlfn.XLOOKUP(Tool_Austria!$G42&amp;$E$2,'Waste management'!$A:$A&amp;'Waste management'!$B:$B,'Waste management'!R:R)*$E42,"")</f>
        <v>5.0821960000000001E-9</v>
      </c>
      <c r="BH42">
        <f>IFERROR((L42+AR42+AB42)*_xlfn.XLOOKUP(Tool_Austria!BH$4,Monetization_Factors!$A:$A,Monetization_Factors!$D:$D),"")</f>
        <v>4.3714330791937732E-3</v>
      </c>
      <c r="BI42">
        <f>IFERROR((M42+AS42+AC42)*_xlfn.XLOOKUP(Tool_Austria!BI$4,Monetization_Factors!$A:$A,Monetization_Factors!$D:$D),"")</f>
        <v>5.4918237450639344E-8</v>
      </c>
      <c r="BJ42">
        <f>IFERROR((N42+AT42+AD42)*_xlfn.XLOOKUP(Tool_Austria!BJ$4,Monetization_Factors!$A:$A,Monetization_Factors!$D:$D),"")</f>
        <v>6.4753416337597422E-6</v>
      </c>
      <c r="BK42">
        <f>IFERROR((O42+AU42+AE42)*_xlfn.XLOOKUP(Tool_Austria!BK$4,Monetization_Factors!$A:$A,Monetization_Factors!$D:$D),"")</f>
        <v>1.6687097201118905E-4</v>
      </c>
      <c r="BL42">
        <f>IFERROR((P42+AV42+AF42)*_xlfn.XLOOKUP(Tool_Austria!BL$4,Monetization_Factors!$A:$A,Monetization_Factors!$D:$D),"")</f>
        <v>2.0543910637584504E-3</v>
      </c>
      <c r="BM42">
        <f>IFERROR((Q42+AW42+AG42)*_xlfn.XLOOKUP(Tool_Austria!BM$4,Monetization_Factors!$A:$A,Monetization_Factors!$D:$D),"")</f>
        <v>9.5800457222766359E-5</v>
      </c>
      <c r="BN42">
        <f>IFERROR((R42+AX42+AH42)*_xlfn.XLOOKUP(Tool_Austria!BN$4,Monetization_Factors!$A:$A,Monetization_Factors!$D:$D),"")</f>
        <v>5.5722633276756046E-5</v>
      </c>
      <c r="BO42">
        <f>IFERROR((S42+AY42+AI42)*_xlfn.XLOOKUP(Tool_Austria!BO$4,Monetization_Factors!$A:$A,Monetization_Factors!$D:$D),"")</f>
        <v>1.0425450893764776E-4</v>
      </c>
      <c r="BP42">
        <f>IFERROR((T42+AZ42+AJ42)*_xlfn.XLOOKUP(Tool_Austria!BP$4,Monetization_Factors!$A:$A,Monetization_Factors!$D:$D),"")</f>
        <v>1.4910062697949083E-5</v>
      </c>
      <c r="BQ42">
        <f>IFERROR((U42+BA42+AK42)*_xlfn.XLOOKUP(Tool_Austria!BQ$4,Monetization_Factors!$A:$A,Monetization_Factors!$D:$D),"")</f>
        <v>5.2023628639474243E-4</v>
      </c>
      <c r="BR42" t="str">
        <f>IFERROR((V42+BB42+AL42)*_xlfn.XLOOKUP(Tool_Austria!BR$4,Monetization_Factors!$A:$A,Monetization_Factors!$D:$D),"")</f>
        <v/>
      </c>
      <c r="BS42">
        <f>IFERROR((W42+BC42+AM42)*_xlfn.XLOOKUP(Tool_Austria!BS$4,Monetization_Factors!$A:$A,Monetization_Factors!$D:$D),"")</f>
        <v>3.4160215777739214E-5</v>
      </c>
      <c r="BT42">
        <f>IFERROR((X42+BD42+AN42)*_xlfn.XLOOKUP(Tool_Austria!BT$4,Monetization_Factors!$A:$A,Monetization_Factors!$D:$D),"")</f>
        <v>2.113486083153531E-4</v>
      </c>
      <c r="BU42">
        <f>IFERROR((Y42+BE42+AO42)*_xlfn.XLOOKUP(Tool_Austria!BU$4,Monetization_Factors!$A:$A,Monetization_Factors!$D:$D),"")</f>
        <v>2.6087799036642739E-4</v>
      </c>
      <c r="BV42">
        <f>IFERROR((Z42+BF42+AP42)*_xlfn.XLOOKUP(Tool_Austria!BV$4,Monetization_Factors!$A:$A,Monetization_Factors!$D:$D),"")</f>
        <v>7.6005053546504065E-4</v>
      </c>
      <c r="BW42">
        <f>IFERROR((AA42+BG42+AQ42)*_xlfn.XLOOKUP(Tool_Austria!BW$4,Monetization_Factors!$A:$A,Monetization_Factors!$D:$D),"")</f>
        <v>3.0297216513705923E-7</v>
      </c>
      <c r="BX42" s="38" cm="1">
        <f t="array" ref="BX42">IFERROR(_xlfn.IFS(I42&lt;&gt;0,I42*E42,I42="",J42*E42),"")</f>
        <v>2.9694665623060532E-2</v>
      </c>
      <c r="BY42" s="38">
        <f t="shared" si="30"/>
        <v>8.6568896454541824E-3</v>
      </c>
      <c r="BZ42" s="38">
        <f t="shared" si="31"/>
        <v>3.8351555268514713E-2</v>
      </c>
      <c r="CA42" s="38">
        <f t="shared" si="32"/>
        <v>5.9002392720791869E-5</v>
      </c>
      <c r="CB42">
        <f t="shared" si="35"/>
        <v>3.360033693733333E-2</v>
      </c>
      <c r="CC42">
        <f t="shared" si="35"/>
        <v>1.3718914504646668E-9</v>
      </c>
      <c r="CD42">
        <f t="shared" si="35"/>
        <v>4.2428335380000001E-3</v>
      </c>
      <c r="CE42">
        <f t="shared" si="35"/>
        <v>1.1024237548955554E-4</v>
      </c>
      <c r="CF42">
        <f t="shared" si="35"/>
        <v>2.0579431026488889E-9</v>
      </c>
      <c r="CG42">
        <f t="shared" si="35"/>
        <v>4.6133099190933336E-10</v>
      </c>
      <c r="CH42">
        <f t="shared" si="35"/>
        <v>4.8469580132533338E-11</v>
      </c>
      <c r="CI42">
        <f t="shared" si="35"/>
        <v>2.381112637855556E-4</v>
      </c>
      <c r="CJ42">
        <f t="shared" si="35"/>
        <v>6.1122061814444441E-6</v>
      </c>
      <c r="CK42">
        <f t="shared" si="35"/>
        <v>1.2717625313111113E-4</v>
      </c>
      <c r="CL42">
        <f t="shared" si="35"/>
        <v>9.3241261322777789E-4</v>
      </c>
      <c r="CM42">
        <f t="shared" si="35"/>
        <v>0.70197903423733343</v>
      </c>
      <c r="CN42">
        <f t="shared" si="35"/>
        <v>0.94914491977333326</v>
      </c>
      <c r="CO42">
        <f t="shared" si="35"/>
        <v>4.1051295335111107E-2</v>
      </c>
      <c r="CP42">
        <f t="shared" si="35"/>
        <v>0.46027954544311112</v>
      </c>
      <c r="CQ42">
        <f t="shared" si="35"/>
        <v>1.4502383881253336E-7</v>
      </c>
      <c r="CR42">
        <f t="shared" si="36"/>
        <v>5.1692826057435893E-5</v>
      </c>
      <c r="CS42">
        <f t="shared" si="36"/>
        <v>2.1106022314841028E-12</v>
      </c>
      <c r="CT42">
        <f t="shared" si="36"/>
        <v>6.5274362123076924E-6</v>
      </c>
      <c r="CU42">
        <f t="shared" si="36"/>
        <v>1.6960365459931621E-7</v>
      </c>
      <c r="CV42">
        <f t="shared" si="36"/>
        <v>3.1660663117675214E-12</v>
      </c>
      <c r="CW42">
        <f t="shared" si="36"/>
        <v>7.0973998755282057E-13</v>
      </c>
      <c r="CX42">
        <f t="shared" si="36"/>
        <v>7.4568584819282064E-14</v>
      </c>
      <c r="CY42">
        <f t="shared" si="36"/>
        <v>3.663250212085471E-7</v>
      </c>
      <c r="CZ42">
        <f t="shared" si="36"/>
        <v>9.4033941252991451E-9</v>
      </c>
      <c r="DA42">
        <f t="shared" si="36"/>
        <v>1.9565577404786328E-7</v>
      </c>
      <c r="DB42">
        <f t="shared" si="36"/>
        <v>1.4344809434273506E-6</v>
      </c>
      <c r="DC42">
        <f t="shared" si="36"/>
        <v>1.0799677449805131E-3</v>
      </c>
      <c r="DD42">
        <f t="shared" si="36"/>
        <v>1.4602229534974357E-3</v>
      </c>
      <c r="DE42">
        <f t="shared" si="36"/>
        <v>6.3155838977094016E-5</v>
      </c>
      <c r="DF42">
        <f t="shared" si="36"/>
        <v>7.0812237760478635E-4</v>
      </c>
      <c r="DG42">
        <f t="shared" si="36"/>
        <v>2.2311359817312824E-10</v>
      </c>
      <c r="DH42" s="5">
        <f>IFERROR(((((L42+AB42)*(1/$H42))+AR42)/$F$2)/($B$2*('CAR.CAP_per person'!B$2)/(_xlfn.XLOOKUP($E$2,EU_countries_GDP!$A$2:$A$29,EU_countries_GDP!$E$2:$E$29))),"")</f>
        <v>1.4892672429580296E-2</v>
      </c>
      <c r="DI42" s="5">
        <f>IFERROR(((((M42+AC42)*(1/$H42))+AS42)/$F$2)/($B$2*('CAR.CAP_per person'!C$2)/(_xlfn.XLOOKUP($E$2,EU_countries_GDP!$A$2:$A$29,EU_countries_GDP!$E$2:$E$29))),"")</f>
        <v>8.1898765483430926E-6</v>
      </c>
      <c r="DJ42" s="5">
        <f>IFERROR(((((N42+AD42)*(1/$H42))+AT42)/$F$2)/($B$2*('CAR.CAP_per person'!D$2)/(_xlfn.XLOOKUP($E$2,EU_countries_GDP!$A$2:$A$29,EU_countries_GDP!$E$2:$E$29))),"")</f>
        <v>2.5968662554075642E-5</v>
      </c>
      <c r="DK42" s="5">
        <f>IFERROR(((((O42+AE42)*(1/$H42))+AU42)/$F$2)/($B$2*('CAR.CAP_per person'!E$2)/(_xlfn.XLOOKUP($E$2,EU_countries_GDP!$A$2:$A$29,EU_countries_GDP!$E$2:$E$29))),"")</f>
        <v>8.4121786768104041E-4</v>
      </c>
      <c r="DL42" s="5">
        <f>IFERROR(((((P42+AF42)*(1/$H42))+AV42)/$F$2)/($B$2*('CAR.CAP_per person'!F$2)/(_xlfn.XLOOKUP($E$2,EU_countries_GDP!$A$2:$A$29,EU_countries_GDP!$E$2:$E$29))),"")</f>
        <v>9.7430195388950105E-3</v>
      </c>
      <c r="DM42" s="5">
        <f>IFERROR(((((Q42+AG42)*(1/$H42))+AW42)/$F$2)/($B$2*('CAR.CAP_per person'!G$2)/(_xlfn.XLOOKUP($E$2,EU_countries_GDP!$A$2:$A$29,EU_countries_GDP!$E$2:$E$29))),"")</f>
        <v>1.5079247994833741E-3</v>
      </c>
      <c r="DN42" s="5">
        <f>IFERROR(((((R42+AH42)*(1/$H42))+AX42)/$F$2)/($B$2*('CAR.CAP_per person'!H$2)/(_xlfn.XLOOKUP($E$2,EU_countries_GDP!$A$2:$A$29,EU_countries_GDP!$E$2:$E$29))),"")</f>
        <v>2.9060822714281019E-5</v>
      </c>
      <c r="DO42" s="5">
        <f>IFERROR(((((S42+AI42)*(1/$H42))+AY42)/$F$2)/($B$2*('CAR.CAP_per person'!I$2)/(_xlfn.XLOOKUP($E$2,EU_countries_GDP!$A$2:$A$29,EU_countries_GDP!$E$2:$E$29))),"")</f>
        <v>4.550947629132634E-4</v>
      </c>
      <c r="DP42" s="5">
        <f>IFERROR(((((T42+AJ42)*(1/$H42))+AZ42)/$F$2)/($B$2*('CAR.CAP_per person'!J$2)/(_xlfn.XLOOKUP($E$2,EU_countries_GDP!$A$2:$A$29,EU_countries_GDP!$E$2:$E$29))),"")</f>
        <v>3.2965466553765677E-3</v>
      </c>
      <c r="DQ42" s="5">
        <f>IFERROR(((((U42+AK42)*(1/$H42))+BA42)/$F$2)/($B$2*('CAR.CAP_per person'!K$2)/(_xlfn.XLOOKUP($E$2,EU_countries_GDP!$A$2:$A$29,EU_countries_GDP!$E$2:$E$29))),"")</f>
        <v>1.9976969119487402E-3</v>
      </c>
      <c r="DR42" s="5">
        <f>IFERROR(((((V42+AL42)*(1/$H42))+BB42)/$F$2)/($B$2*('CAR.CAP_per person'!L$2)/(_xlfn.XLOOKUP($E$2,EU_countries_GDP!$A$2:$A$29,EU_countries_GDP!$E$2:$E$29))),"")</f>
        <v>2.656883282633967E-4</v>
      </c>
      <c r="DS42" s="5">
        <f>IFERROR(((((W42+AM42)*(1/$H42))+BC42)/$F$2)/($B$2*('CAR.CAP_per person'!M$2)/(_xlfn.XLOOKUP($E$2,EU_countries_GDP!$A$2:$A$29,EU_countries_GDP!$E$2:$E$29))),"")</f>
        <v>8.1895072482633686E-3</v>
      </c>
      <c r="DT42" s="5">
        <f>IFERROR(((((X42+AN42)*(1/$H42))+BD42)/$F$2)/($B$2*('CAR.CAP_per person'!N$2)/(_xlfn.XLOOKUP($E$2,EU_countries_GDP!$A$2:$A$29,EU_countries_GDP!$E$2:$E$29))),"")</f>
        <v>0.23712729315528921</v>
      </c>
      <c r="DU42" s="5">
        <f>IFERROR(((((Y42+AO42)*(1/$H42))+BE42)/$F$2)/($B$2*('CAR.CAP_per person'!O$2)/(_xlfn.XLOOKUP($E$2,EU_countries_GDP!$A$2:$A$29,EU_countries_GDP!$E$2:$E$29))),"")</f>
        <v>7.2673498677361013E-4</v>
      </c>
      <c r="DV42" s="5">
        <f>IFERROR(((((Z42+AP42)*(1/$H42))+BF42)/$F$2)/($B$2*('CAR.CAP_per person'!P$2)/(_xlfn.XLOOKUP($E$2,EU_countries_GDP!$A$2:$A$29,EU_countries_GDP!$E$2:$E$29))),"")</f>
        <v>6.4809360114602196E-3</v>
      </c>
      <c r="DW42" s="5">
        <f>IFERROR(((((AA42+AQ42)*(1/$H42))+BG42)/$F$2)/($B$2*('CAR.CAP_per person'!Q$2)/(_xlfn.XLOOKUP($E$2,EU_countries_GDP!$A$2:$A$29,EU_countries_GDP!$E$2:$E$29))),"")</f>
        <v>2.0783388960719062E-3</v>
      </c>
    </row>
    <row r="43" spans="1:127">
      <c r="A43" t="s">
        <v>206</v>
      </c>
      <c r="B43" t="str">
        <f>_xlfn.XLOOKUP(D43,Table5[Ingredient],Table5[Category],"",FALSE)</f>
        <v>Dairy products</v>
      </c>
      <c r="C43" s="33" t="s">
        <v>177</v>
      </c>
      <c r="D43" s="33" t="s">
        <v>184</v>
      </c>
      <c r="E43" s="33">
        <v>4.6600000000000003E-2</v>
      </c>
      <c r="F43" s="33" t="s">
        <v>179</v>
      </c>
      <c r="G43" s="33" t="s">
        <v>180</v>
      </c>
      <c r="H43" s="91">
        <f>Dataset_AT!R40</f>
        <v>4.6975806451612909E-2</v>
      </c>
      <c r="I43" s="33"/>
      <c r="J43" s="37">
        <f>IFERROR(INDEX('AveragePrices&amp;Codes'!G:AG, MATCH($D43, 'AveragePrices&amp;Codes'!$A:$A, 0), MATCH(Tool_Austria!$E$2, 'AveragePrices&amp;Codes'!$G$1:$AG$1, 0)),"")</f>
        <v>6.0664224433399943</v>
      </c>
      <c r="K43" s="37">
        <f>IFERROR(E43/(_xlfn.XLOOKUP(A43,Dataset_AT!$V$2:$V$9,Dataset_AT!$W$2:$W$9)),"")</f>
        <v>1.2944444444444444E-3</v>
      </c>
      <c r="L43">
        <f>IFERROR(IF($F43="Raw",_xlfn.XLOOKUP(_xlfn.XLOOKUP(Tool_Austria!$D43,'AveragePrices&amp;Codes'!$A:$A,'AveragePrices&amp;Codes'!$B:$B),AGRIBALYSE_Raw!$B:$B,AGRIBALYSE_Raw!O:O)*$E43,_xlfn.XLOOKUP(_xlfn.XLOOKUP(Tool_Austria!$D43,'AveragePrices&amp;Codes'!$A:$A,'AveragePrices&amp;Codes'!$B:$B),AGRIBALYSE_Cooked!$C:$C,AGRIBALYSE_Cooked!P:P)*$E43),"")</f>
        <v>0.37021316875999999</v>
      </c>
      <c r="M43">
        <f>IFERROR(IF($F43="Raw",_xlfn.XLOOKUP(_xlfn.XLOOKUP(Tool_Austria!$D43,'AveragePrices&amp;Codes'!$A:$A,'AveragePrices&amp;Codes'!$B:$B),AGRIBALYSE_Raw!$B:$B,AGRIBALYSE_Raw!P:P)*$E43,_xlfn.XLOOKUP(_xlfn.XLOOKUP(Tool_Austria!$D43,'AveragePrices&amp;Codes'!$A:$A,'AveragePrices&amp;Codes'!$B:$B),AGRIBALYSE_Cooked!$C:$C,AGRIBALYSE_Cooked!Q:Q)*$E43),"")</f>
        <v>3.2105331426000003E-9</v>
      </c>
      <c r="N43">
        <f>IFERROR(IF($F43="Raw",_xlfn.XLOOKUP(_xlfn.XLOOKUP(Tool_Austria!$D43,'AveragePrices&amp;Codes'!$A:$A,'AveragePrices&amp;Codes'!$B:$B),AGRIBALYSE_Raw!$B:$B,AGRIBALYSE_Raw!Q:Q)*$E43,_xlfn.XLOOKUP(_xlfn.XLOOKUP(Tool_Austria!$D43,'AveragePrices&amp;Codes'!$A:$A,'AveragePrices&amp;Codes'!$B:$B),AGRIBALYSE_Cooked!$C:$C,AGRIBALYSE_Cooked!R:R)*$E43),"")</f>
        <v>3.3035272172000002E-2</v>
      </c>
      <c r="O43">
        <f>IFERROR(IF($F43="Raw",_xlfn.XLOOKUP(_xlfn.XLOOKUP(Tool_Austria!$D43,'AveragePrices&amp;Codes'!$A:$A,'AveragePrices&amp;Codes'!$B:$B),AGRIBALYSE_Raw!$B:$B,AGRIBALYSE_Raw!R:R)*$E43,_xlfn.XLOOKUP(_xlfn.XLOOKUP(Tool_Austria!$D43,'AveragePrices&amp;Codes'!$A:$A,'AveragePrices&amp;Codes'!$B:$B),AGRIBALYSE_Cooked!$C:$C,AGRIBALYSE_Cooked!S:S)*$E43),"")</f>
        <v>6.5399483840000001E-4</v>
      </c>
      <c r="P43">
        <f>IFERROR(IF($F43="Raw",_xlfn.XLOOKUP(_xlfn.XLOOKUP(Tool_Austria!$D43,'AveragePrices&amp;Codes'!$A:$A,'AveragePrices&amp;Codes'!$B:$B),AGRIBALYSE_Raw!$B:$B,AGRIBALYSE_Raw!S:S)*$E43,_xlfn.XLOOKUP(_xlfn.XLOOKUP(Tool_Austria!$D43,'AveragePrices&amp;Codes'!$A:$A,'AveragePrices&amp;Codes'!$B:$B),AGRIBALYSE_Cooked!$C:$C,AGRIBALYSE_Cooked!T:T)*$E43),"")</f>
        <v>3.2878547984000005E-8</v>
      </c>
      <c r="Q43">
        <f>IFERROR(IF($F43="Raw",_xlfn.XLOOKUP(_xlfn.XLOOKUP(Tool_Austria!$D43,'AveragePrices&amp;Codes'!$A:$A,'AveragePrices&amp;Codes'!$B:$B),AGRIBALYSE_Raw!$B:$B,AGRIBALYSE_Raw!T:T)*$E43,_xlfn.XLOOKUP(_xlfn.XLOOKUP(Tool_Austria!$D43,'AveragePrices&amp;Codes'!$A:$A,'AveragePrices&amp;Codes'!$B:$B),AGRIBALYSE_Cooked!$C:$C,AGRIBALYSE_Cooked!U:U)*$E43),"")</f>
        <v>4.6144320502000003E-9</v>
      </c>
      <c r="R43">
        <f>IFERROR(IF($F43="Raw",_xlfn.XLOOKUP(_xlfn.XLOOKUP(Tool_Austria!$D43,'AveragePrices&amp;Codes'!$A:$A,'AveragePrices&amp;Codes'!$B:$B),AGRIBALYSE_Raw!$B:$B,AGRIBALYSE_Raw!U:U)*$E43,_xlfn.XLOOKUP(_xlfn.XLOOKUP(Tool_Austria!$D43,'AveragePrices&amp;Codes'!$A:$A,'AveragePrices&amp;Codes'!$B:$B),AGRIBALYSE_Cooked!$C:$C,AGRIBALYSE_Cooked!V:V)*$E43),"")</f>
        <v>1.8112778318000003E-10</v>
      </c>
      <c r="S43">
        <f>IFERROR(IF($F43="Raw",_xlfn.XLOOKUP(_xlfn.XLOOKUP(Tool_Austria!$D43,'AveragePrices&amp;Codes'!$A:$A,'AveragePrices&amp;Codes'!$B:$B),AGRIBALYSE_Raw!$B:$B,AGRIBALYSE_Raw!V:V)*$E43,_xlfn.XLOOKUP(_xlfn.XLOOKUP(Tool_Austria!$D43,'AveragePrices&amp;Codes'!$A:$A,'AveragePrices&amp;Codes'!$B:$B),AGRIBALYSE_Cooked!$C:$C,AGRIBALYSE_Cooked!W:W)*$E43),"")</f>
        <v>4.7217832120000003E-3</v>
      </c>
      <c r="T43">
        <f>IFERROR(IF($F43="Raw",_xlfn.XLOOKUP(_xlfn.XLOOKUP(Tool_Austria!$D43,'AveragePrices&amp;Codes'!$A:$A,'AveragePrices&amp;Codes'!$B:$B),AGRIBALYSE_Raw!$B:$B,AGRIBALYSE_Raw!W:W)*$E43,_xlfn.XLOOKUP(_xlfn.XLOOKUP(Tool_Austria!$D43,'AveragePrices&amp;Codes'!$A:$A,'AveragePrices&amp;Codes'!$B:$B),AGRIBALYSE_Cooked!$C:$C,AGRIBALYSE_Cooked!X:X)*$E43),"")</f>
        <v>2.6018570372000001E-5</v>
      </c>
      <c r="U43">
        <f>IFERROR(IF($F43="Raw",_xlfn.XLOOKUP(_xlfn.XLOOKUP(Tool_Austria!$D43,'AveragePrices&amp;Codes'!$A:$A,'AveragePrices&amp;Codes'!$B:$B),AGRIBALYSE_Raw!$B:$B,AGRIBALYSE_Raw!X:X)*$E43,_xlfn.XLOOKUP(_xlfn.XLOOKUP(Tool_Austria!$D43,'AveragePrices&amp;Codes'!$A:$A,'AveragePrices&amp;Codes'!$B:$B),AGRIBALYSE_Cooked!$C:$C,AGRIBALYSE_Cooked!Y:Y)*$E43),"")</f>
        <v>1.2634820168E-3</v>
      </c>
      <c r="V43">
        <f>IFERROR(IF($F43="Raw",_xlfn.XLOOKUP(_xlfn.XLOOKUP(Tool_Austria!$D43,'AveragePrices&amp;Codes'!$A:$A,'AveragePrices&amp;Codes'!$B:$B),AGRIBALYSE_Raw!$B:$B,AGRIBALYSE_Raw!Y:Y)*$E43,_xlfn.XLOOKUP(_xlfn.XLOOKUP(Tool_Austria!$D43,'AveragePrices&amp;Codes'!$A:$A,'AveragePrices&amp;Codes'!$B:$B),AGRIBALYSE_Cooked!$C:$C,AGRIBALYSE_Cooked!Z:Z)*$E43),"")</f>
        <v>2.0503057282000001E-2</v>
      </c>
      <c r="W43">
        <f>IFERROR(IF($F43="Raw",_xlfn.XLOOKUP(_xlfn.XLOOKUP(Tool_Austria!$D43,'AveragePrices&amp;Codes'!$A:$A,'AveragePrices&amp;Codes'!$B:$B),AGRIBALYSE_Raw!$B:$B,AGRIBALYSE_Raw!Z:Z)*$E43,_xlfn.XLOOKUP(_xlfn.XLOOKUP(Tool_Austria!$D43,'AveragePrices&amp;Codes'!$A:$A,'AveragePrices&amp;Codes'!$B:$B),AGRIBALYSE_Cooked!$C:$C,AGRIBALYSE_Cooked!AA:AA)*$E43),"")</f>
        <v>4.6962032603999999</v>
      </c>
      <c r="X43">
        <f>IFERROR(IF($F43="Raw",_xlfn.XLOOKUP(_xlfn.XLOOKUP(Tool_Austria!$D43,'AveragePrices&amp;Codes'!$A:$A,'AveragePrices&amp;Codes'!$B:$B),AGRIBALYSE_Raw!$B:$B,AGRIBALYSE_Raw!AA:AA)*$E43,_xlfn.XLOOKUP(_xlfn.XLOOKUP(Tool_Austria!$D43,'AveragePrices&amp;Codes'!$A:$A,'AveragePrices&amp;Codes'!$B:$B),AGRIBALYSE_Cooked!$C:$C,AGRIBALYSE_Cooked!AB:AB)*$E43),"")</f>
        <v>18.463281616</v>
      </c>
      <c r="Y43">
        <f>IFERROR(IF($F43="Raw",_xlfn.XLOOKUP(_xlfn.XLOOKUP(Tool_Austria!$D43,'AveragePrices&amp;Codes'!$A:$A,'AveragePrices&amp;Codes'!$B:$B),AGRIBALYSE_Raw!$B:$B,AGRIBALYSE_Raw!AB:AB)*$E43,_xlfn.XLOOKUP(_xlfn.XLOOKUP(Tool_Austria!$D43,'AveragePrices&amp;Codes'!$A:$A,'AveragePrices&amp;Codes'!$B:$B),AGRIBALYSE_Cooked!$C:$C,AGRIBALYSE_Cooked!AC:AC)*$E43),"")</f>
        <v>4.0345664414000004E-2</v>
      </c>
      <c r="Z43">
        <f>IFERROR(IF($F43="Raw",_xlfn.XLOOKUP(_xlfn.XLOOKUP(Tool_Austria!$D43,'AveragePrices&amp;Codes'!$A:$A,'AveragePrices&amp;Codes'!$B:$B),AGRIBALYSE_Raw!$B:$B,AGRIBALYSE_Raw!AC:AC)*$E43,_xlfn.XLOOKUP(_xlfn.XLOOKUP(Tool_Austria!$D43,'AveragePrices&amp;Codes'!$A:$A,'AveragePrices&amp;Codes'!$B:$B),AGRIBALYSE_Cooked!$C:$C,AGRIBALYSE_Cooked!AD:AD)*$E43),"")</f>
        <v>1.5041915208000001</v>
      </c>
      <c r="AA43">
        <f>IFERROR(IF($F43="Raw",_xlfn.XLOOKUP(_xlfn.XLOOKUP(Tool_Austria!$D43,'AveragePrices&amp;Codes'!$A:$A,'AveragePrices&amp;Codes'!$B:$B),AGRIBALYSE_Raw!$B:$B,AGRIBALYSE_Raw!AD:AD)*$E43,_xlfn.XLOOKUP(_xlfn.XLOOKUP(Tool_Austria!$D43,'AveragePrices&amp;Codes'!$A:$A,'AveragePrices&amp;Codes'!$B:$B),AGRIBALYSE_Cooked!$C:$C,AGRIBALYSE_Cooked!AE:AE)*$E43),"")</f>
        <v>7.957299034000001E-7</v>
      </c>
      <c r="AB43" cm="1">
        <f t="array" ref="AB43">IFERROR(_xlfn.XLOOKUP(Tool_Austria!$F43&amp;$E$2,'Cooking methods'!$A:$A&amp;'Cooking methods'!$B:$B,'Cooking methods'!C:C)*$E43,"")</f>
        <v>9.1838413240000003E-3</v>
      </c>
      <c r="AC43" cm="1">
        <f t="array" ref="AC43">IFERROR(_xlfn.XLOOKUP(Tool_Austria!$F43&amp;$E$2,'Cooking methods'!$A:$A&amp;'Cooking methods'!$B:$B,'Cooking methods'!D:D)*$E43,"")</f>
        <v>3.2891831919800001E-10</v>
      </c>
      <c r="AD43" cm="1">
        <f t="array" ref="AD43">IFERROR(_xlfn.XLOOKUP(Tool_Austria!$F43&amp;$E$2,'Cooking methods'!$A:$A&amp;'Cooking methods'!$B:$B,'Cooking methods'!E:E)*$E43,"")</f>
        <v>6.5286599999999999E-4</v>
      </c>
      <c r="AE43" cm="1">
        <f t="array" ref="AE43">IFERROR(_xlfn.XLOOKUP(Tool_Austria!$F43&amp;$E$2,'Cooking methods'!$A:$A&amp;'Cooking methods'!$B:$B,'Cooking methods'!F:F)*$E43,"")</f>
        <v>1.6632331734000003E-5</v>
      </c>
      <c r="AF43" cm="1">
        <f t="array" ref="AF43">IFERROR(_xlfn.XLOOKUP(Tool_Austria!$F43&amp;$E$2,'Cooking methods'!$A:$A&amp;'Cooking methods'!$B:$B,'Cooking methods'!G:G)*$E43,"")</f>
        <v>6.7119545760000001E-11</v>
      </c>
      <c r="AG43" cm="1">
        <f t="array" ref="AG43">IFERROR(_xlfn.XLOOKUP(Tool_Austria!$F43&amp;$E$2,'Cooking methods'!$A:$A&amp;'Cooking methods'!$B:$B,'Cooking methods'!H:H)*$E43,"")</f>
        <v>3.8086849175999999E-11</v>
      </c>
      <c r="AH43" cm="1">
        <f t="array" ref="AH43">IFERROR(_xlfn.XLOOKUP(Tool_Austria!$F43&amp;$E$2,'Cooking methods'!$A:$A&amp;'Cooking methods'!$B:$B,'Cooking methods'!I:I)*$E43,"")</f>
        <v>2.0640361479200002E-11</v>
      </c>
      <c r="AI43" cm="1">
        <f t="array" ref="AI43">IFERROR(_xlfn.XLOOKUP(Tool_Austria!$F43&amp;$E$2,'Cooking methods'!$A:$A&amp;'Cooking methods'!$B:$B,'Cooking methods'!J:J)*$E43,"")</f>
        <v>1.1595596830000001E-5</v>
      </c>
      <c r="AJ43" cm="1">
        <f t="array" ref="AJ43">IFERROR(_xlfn.XLOOKUP(Tool_Austria!$F43&amp;$E$2,'Cooking methods'!$A:$A&amp;'Cooking methods'!$B:$B,'Cooking methods'!K:K)*$E43,"")</f>
        <v>2.4839368090000001E-6</v>
      </c>
      <c r="AK43" cm="1">
        <f t="array" ref="AK43">IFERROR(_xlfn.XLOOKUP(Tool_Austria!$F43&amp;$E$2,'Cooking methods'!$A:$A&amp;'Cooking methods'!$B:$B,'Cooking methods'!L:L)*$E43,"")</f>
        <v>4.6965483800000004E-6</v>
      </c>
      <c r="AL43" cm="1">
        <f t="array" ref="AL43">IFERROR(_xlfn.XLOOKUP(Tool_Austria!$F43&amp;$E$2,'Cooking methods'!$A:$A&amp;'Cooking methods'!$B:$B,'Cooking methods'!M:M)*$E43,"")</f>
        <v>3.168218665E-5</v>
      </c>
      <c r="AM43" cm="1">
        <f t="array" ref="AM43">IFERROR(_xlfn.XLOOKUP(Tool_Austria!$F43&amp;$E$2,'Cooking methods'!$A:$A&amp;'Cooking methods'!$B:$B,'Cooking methods'!N:N)*$E43,"")</f>
        <v>2.3311996703999999E-2</v>
      </c>
      <c r="AN43" cm="1">
        <f t="array" ref="AN43">IFERROR(_xlfn.XLOOKUP(Tool_Austria!$F43&amp;$E$2,'Cooking methods'!$A:$A&amp;'Cooking methods'!$B:$B,'Cooking methods'!O:O)*$E43,"")</f>
        <v>1.344798644E-2</v>
      </c>
      <c r="AO43" cm="1">
        <f t="array" ref="AO43">IFERROR(_xlfn.XLOOKUP(Tool_Austria!$F43&amp;$E$2,'Cooking methods'!$A:$A&amp;'Cooking methods'!$B:$B,'Cooking methods'!P:P)*$E43,"")</f>
        <v>2.4080801640000002E-3</v>
      </c>
      <c r="AP43" cm="1">
        <f t="array" ref="AP43">IFERROR(_xlfn.XLOOKUP(Tool_Austria!$F43&amp;$E$2,'Cooking methods'!$A:$A&amp;'Cooking methods'!$B:$B,'Cooking methods'!Q:Q)*$E43,"")</f>
        <v>0.14494314973200001</v>
      </c>
      <c r="AQ43" cm="1">
        <f t="array" ref="AQ43">IFERROR(_xlfn.XLOOKUP(Tool_Austria!$F43&amp;$E$2,'Cooking methods'!$A:$A&amp;'Cooking methods'!$B:$B,'Cooking methods'!R:R)*$E43,"")</f>
        <v>1.3948694679200001E-8</v>
      </c>
      <c r="AR43" cm="1">
        <f t="array" ref="AR43">IFERROR(_xlfn.XLOOKUP(Tool_Austria!$G43&amp;$E$2,'Waste management'!$A:$A&amp;'Waste management'!$B:$B,'Waste management'!C:C)*$E43,"")</f>
        <v>2.6091339999999999E-3</v>
      </c>
      <c r="AS43" cm="1">
        <f t="array" ref="AS43">IFERROR(_xlfn.XLOOKUP(Tool_Austria!$G43&amp;$E$2,'Waste management'!$A:$A&amp;'Waste management'!$B:$B,'Waste management'!D:D)*$E43,"")</f>
        <v>1.7801246600000002E-11</v>
      </c>
      <c r="AT43" cm="1">
        <f t="array" ref="AT43">IFERROR(_xlfn.XLOOKUP(Tool_Austria!$G43&amp;$E$2,'Waste management'!$A:$A&amp;'Waste management'!$B:$B,'Waste management'!E:E)*$E43,"")</f>
        <v>4.799800000000001E-5</v>
      </c>
      <c r="AU43" cm="1">
        <f t="array" ref="AU43">IFERROR(_xlfn.XLOOKUP(Tool_Austria!$G43&amp;$E$2,'Waste management'!$A:$A&amp;'Waste management'!$B:$B,'Waste management'!F:F)*$E43,"")</f>
        <v>5.5920000000000008E-6</v>
      </c>
      <c r="AV43" cm="1">
        <f t="array" ref="AV43">IFERROR(_xlfn.XLOOKUP(Tool_Austria!$G43&amp;$E$2,'Waste management'!$A:$A&amp;'Waste management'!$B:$B,'Waste management'!G:G)*$E43,"")</f>
        <v>5.3960936E-10</v>
      </c>
      <c r="AW43" cm="1">
        <f t="array" ref="AW43">IFERROR(_xlfn.XLOOKUP(Tool_Austria!$G43&amp;$E$2,'Waste management'!$A:$A&amp;'Waste management'!$B:$B,'Waste management'!H:H)*$E43,"")</f>
        <v>1.7589216600000001E-11</v>
      </c>
      <c r="AX43" cm="1">
        <f t="array" ref="AX43">IFERROR(_xlfn.XLOOKUP(Tool_Austria!$G43&amp;$E$2,'Waste management'!$A:$A&amp;'Waste management'!$B:$B,'Waste management'!I:I)*$E43,"")</f>
        <v>1.2505436200000001E-11</v>
      </c>
      <c r="AY43" cm="1">
        <f t="array" ref="AY43">IFERROR(_xlfn.XLOOKUP(Tool_Austria!$G43&amp;$E$2,'Waste management'!$A:$A&amp;'Waste management'!$B:$B,'Waste management'!J:J)*$E43,"")</f>
        <v>1.0298600000000001E-4</v>
      </c>
      <c r="AZ43" cm="1">
        <f t="array" ref="AZ43">IFERROR(_xlfn.XLOOKUP(Tool_Austria!$G43&amp;$E$2,'Waste management'!$A:$A&amp;'Waste management'!$B:$B,'Waste management'!K:K)*$E43,"")</f>
        <v>2.5068097200000005E-7</v>
      </c>
      <c r="BA43" cm="1">
        <f t="array" ref="BA43">IFERROR(_xlfn.XLOOKUP(Tool_Austria!$G43&amp;$E$2,'Waste management'!$A:$A&amp;'Waste management'!$B:$B,'Waste management'!L:L)*$E43,"")</f>
        <v>4.5109452400000001E-6</v>
      </c>
      <c r="BB43" cm="1">
        <f t="array" ref="BB43">IFERROR(_xlfn.XLOOKUP(Tool_Austria!$G43&amp;$E$2,'Waste management'!$A:$A&amp;'Waste management'!$B:$B,'Waste management'!M:M)*$E43,"")</f>
        <v>4.5388400000000005E-4</v>
      </c>
      <c r="BC43" cm="1">
        <f t="array" ref="BC43">IFERROR(_xlfn.XLOOKUP(Tool_Austria!$G43&amp;$E$2,'Waste management'!$A:$A&amp;'Waste management'!$B:$B,'Waste management'!N:N)*$E43,"")</f>
        <v>0.39028152400000005</v>
      </c>
      <c r="BD43" cm="1">
        <f t="array" ref="BD43">IFERROR(_xlfn.XLOOKUP(Tool_Austria!$G43&amp;$E$2,'Waste management'!$A:$A&amp;'Waste management'!$B:$B,'Waste management'!O:O)*$E43,"")</f>
        <v>2.4884866000000002E-2</v>
      </c>
      <c r="BE43" cm="1">
        <f t="array" ref="BE43">IFERROR(_xlfn.XLOOKUP(Tool_Austria!$G43&amp;$E$2,'Waste management'!$A:$A&amp;'Waste management'!$B:$B,'Waste management'!P:P)*$E43,"")</f>
        <v>5.3729800000000007E-4</v>
      </c>
      <c r="BF43" cm="1">
        <f t="array" ref="BF43">IFERROR(_xlfn.XLOOKUP(Tool_Austria!$G43&amp;$E$2,'Waste management'!$A:$A&amp;'Waste management'!$B:$B,'Waste management'!Q:Q)*$E43,"")</f>
        <v>1.5638493999999999E-2</v>
      </c>
      <c r="BG43" cm="1">
        <f t="array" ref="BG43">IFERROR(_xlfn.XLOOKUP(Tool_Austria!$G43&amp;$E$2,'Waste management'!$A:$A&amp;'Waste management'!$B:$B,'Waste management'!R:R)*$E43,"")</f>
        <v>5.0821960000000001E-9</v>
      </c>
      <c r="BH43">
        <f>IFERROR((L43+AR43+AB43)*_xlfn.XLOOKUP(Tool_Austria!BH$4,Monetization_Factors!$A:$A,Monetization_Factors!$D:$D),"")</f>
        <v>4.9699331819753834E-2</v>
      </c>
      <c r="BI43">
        <f>IFERROR((M43+AS43+AC43)*_xlfn.XLOOKUP(Tool_Austria!BI$4,Monetization_Factors!$A:$A,Monetization_Factors!$D:$D),"")</f>
        <v>1.4240051488444114E-7</v>
      </c>
      <c r="BJ43">
        <f>IFERROR((N43+AT43+AD43)*_xlfn.XLOOKUP(Tool_Austria!BJ$4,Monetization_Factors!$A:$A,Monetization_Factors!$D:$D),"")</f>
        <v>5.1487527182062087E-5</v>
      </c>
      <c r="BK43">
        <f>IFERROR((O43+AU43+AE43)*_xlfn.XLOOKUP(Tool_Austria!BK$4,Monetization_Factors!$A:$A,Monetization_Factors!$D:$D),"")</f>
        <v>1.0235750972506109E-3</v>
      </c>
      <c r="BL43">
        <f>IFERROR((P43+AV43+AF43)*_xlfn.XLOOKUP(Tool_Austria!BL$4,Monetization_Factors!$A:$A,Monetization_Factors!$D:$D),"")</f>
        <v>3.3427480828432353E-2</v>
      </c>
      <c r="BM43">
        <f>IFERROR((Q43+AW43+AG43)*_xlfn.XLOOKUP(Tool_Austria!BM$4,Monetization_Factors!$A:$A,Monetization_Factors!$D:$D),"")</f>
        <v>9.6979934285052599E-4</v>
      </c>
      <c r="BN43">
        <f>IFERROR((R43+AX43+AH43)*_xlfn.XLOOKUP(Tool_Austria!BN$4,Monetization_Factors!$A:$A,Monetization_Factors!$D:$D),"")</f>
        <v>2.4633776761561729E-4</v>
      </c>
      <c r="BO43">
        <f>IFERROR((S43+AY43+AI43)*_xlfn.XLOOKUP(Tool_Austria!BO$4,Monetization_Factors!$A:$A,Monetization_Factors!$D:$D),"")</f>
        <v>2.1175513924531911E-3</v>
      </c>
      <c r="BP43">
        <f>IFERROR((T43+AZ43+AJ43)*_xlfn.XLOOKUP(Tool_Austria!BP$4,Monetization_Factors!$A:$A,Monetization_Factors!$D:$D),"")</f>
        <v>7.0140277569275821E-5</v>
      </c>
      <c r="BQ43">
        <f>IFERROR((U43+BA43+AK43)*_xlfn.XLOOKUP(Tool_Austria!BQ$4,Monetization_Factors!$A:$A,Monetization_Factors!$D:$D),"")</f>
        <v>5.206154831058428E-3</v>
      </c>
      <c r="BR43" t="str">
        <f>IFERROR((V43+BB43+AL43)*_xlfn.XLOOKUP(Tool_Austria!BR$4,Monetization_Factors!$A:$A,Monetization_Factors!$D:$D),"")</f>
        <v/>
      </c>
      <c r="BS43">
        <f>IFERROR((W43+BC43+AM43)*_xlfn.XLOOKUP(Tool_Austria!BS$4,Monetization_Factors!$A:$A,Monetization_Factors!$D:$D),"")</f>
        <v>2.4865665797633405E-4</v>
      </c>
      <c r="BT43">
        <f>IFERROR((X43+BD43+AN43)*_xlfn.XLOOKUP(Tool_Austria!BT$4,Monetization_Factors!$A:$A,Monetization_Factors!$D:$D),"")</f>
        <v>4.1198034020198072E-3</v>
      </c>
      <c r="BU43">
        <f>IFERROR((Y43+BE43+AO43)*_xlfn.XLOOKUP(Tool_Austria!BU$4,Monetization_Factors!$A:$A,Monetization_Factors!$D:$D),"")</f>
        <v>2.751114208802229E-4</v>
      </c>
      <c r="BV43">
        <f>IFERROR((Z43+BF43+AP43)*_xlfn.XLOOKUP(Tool_Austria!BV$4,Monetization_Factors!$A:$A,Monetization_Factors!$D:$D),"")</f>
        <v>2.7490070928793096E-3</v>
      </c>
      <c r="BW43">
        <f>IFERROR((AA43+BG43+AQ43)*_xlfn.XLOOKUP(Tool_Austria!BW$4,Monetization_Factors!$A:$A,Monetization_Factors!$D:$D),"")</f>
        <v>1.7021328622396904E-6</v>
      </c>
      <c r="BX43" s="38" cm="1">
        <f t="array" ref="BX43">IFERROR(_xlfn.IFS(I43&lt;&gt;0,I43*E43,I43="",J43*E43),"")</f>
        <v>0.28269528585964376</v>
      </c>
      <c r="BY43" s="38">
        <f t="shared" si="30"/>
        <v>0.10020628199129872</v>
      </c>
      <c r="BZ43" s="38">
        <f t="shared" si="31"/>
        <v>0.38290156785094248</v>
      </c>
      <c r="CA43" s="38">
        <f t="shared" si="32"/>
        <v>5.8907933515529615E-4</v>
      </c>
      <c r="CB43">
        <f t="shared" si="35"/>
        <v>0.38200614408400002</v>
      </c>
      <c r="CC43">
        <f t="shared" si="35"/>
        <v>3.5572527083980003E-9</v>
      </c>
      <c r="CD43">
        <f t="shared" si="35"/>
        <v>3.3736136172000004E-2</v>
      </c>
      <c r="CE43">
        <f t="shared" si="35"/>
        <v>6.7621917013400003E-4</v>
      </c>
      <c r="CF43">
        <f t="shared" si="35"/>
        <v>3.3485276889760009E-8</v>
      </c>
      <c r="CG43">
        <f t="shared" si="35"/>
        <v>4.6701081159760004E-9</v>
      </c>
      <c r="CH43">
        <f t="shared" si="35"/>
        <v>2.1427358085920005E-10</v>
      </c>
      <c r="CI43">
        <f t="shared" si="35"/>
        <v>4.8363648088300005E-3</v>
      </c>
      <c r="CJ43">
        <f t="shared" si="35"/>
        <v>2.8753188153E-5</v>
      </c>
      <c r="CK43">
        <f t="shared" si="35"/>
        <v>1.2726895104200001E-3</v>
      </c>
      <c r="CL43">
        <f t="shared" si="35"/>
        <v>2.0988623468650002E-2</v>
      </c>
      <c r="CM43">
        <f t="shared" si="35"/>
        <v>5.1097967811039995</v>
      </c>
      <c r="CN43">
        <f t="shared" si="35"/>
        <v>18.50161446844</v>
      </c>
      <c r="CO43">
        <f t="shared" si="35"/>
        <v>4.3291042578000004E-2</v>
      </c>
      <c r="CP43">
        <f t="shared" si="35"/>
        <v>1.6647731645320001</v>
      </c>
      <c r="CQ43">
        <f t="shared" si="35"/>
        <v>8.1476079407920001E-7</v>
      </c>
      <c r="CR43">
        <f t="shared" si="36"/>
        <v>5.8770176012923076E-4</v>
      </c>
      <c r="CS43">
        <f t="shared" si="36"/>
        <v>5.4726964744584623E-12</v>
      </c>
      <c r="CT43">
        <f t="shared" si="36"/>
        <v>5.1901747956923085E-5</v>
      </c>
      <c r="CU43">
        <f t="shared" si="36"/>
        <v>1.0403371848215385E-6</v>
      </c>
      <c r="CV43">
        <f t="shared" si="36"/>
        <v>5.1515810599630785E-11</v>
      </c>
      <c r="CW43">
        <f t="shared" si="36"/>
        <v>7.1847817168861545E-12</v>
      </c>
      <c r="CX43">
        <f t="shared" si="36"/>
        <v>3.2965166286030775E-13</v>
      </c>
      <c r="CY43">
        <f t="shared" si="36"/>
        <v>7.4405612443538471E-6</v>
      </c>
      <c r="CZ43">
        <f t="shared" si="36"/>
        <v>4.4235674081538464E-8</v>
      </c>
      <c r="DA43">
        <f t="shared" si="36"/>
        <v>1.9579838621846157E-6</v>
      </c>
      <c r="DB43">
        <f t="shared" si="36"/>
        <v>3.2290189951769236E-5</v>
      </c>
      <c r="DC43">
        <f t="shared" si="36"/>
        <v>7.861225817083076E-3</v>
      </c>
      <c r="DD43">
        <f t="shared" si="36"/>
        <v>2.8464022259138463E-2</v>
      </c>
      <c r="DE43">
        <f t="shared" si="36"/>
        <v>6.6601603966153858E-5</v>
      </c>
      <c r="DF43">
        <f t="shared" si="36"/>
        <v>2.5611894838953849E-3</v>
      </c>
      <c r="DG43">
        <f t="shared" si="36"/>
        <v>1.2534781447372308E-9</v>
      </c>
      <c r="DH43" s="5">
        <f>IFERROR(((((L43+AB43)*(1/$H43))+AR43)/$F$2)/($B$2*('CAR.CAP_per person'!B$2)/(_xlfn.XLOOKUP($E$2,EU_countries_GDP!$A$2:$A$29,EU_countries_GDP!$E$2:$E$29))),"")</f>
        <v>0.1816578605322263</v>
      </c>
      <c r="DI43" s="5">
        <f>IFERROR(((((M43+AC43)*(1/$H43))+AS43)/$F$2)/($B$2*('CAR.CAP_per person'!C$2)/(_xlfn.XLOOKUP($E$2,EU_countries_GDP!$A$2:$A$29,EU_countries_GDP!$E$2:$E$29))),"")</f>
        <v>2.1399330948386747E-5</v>
      </c>
      <c r="DJ43" s="5">
        <f>IFERROR(((((N43+AD43)*(1/$H43))+AT43)/$F$2)/($B$2*('CAR.CAP_per person'!D$2)/(_xlfn.XLOOKUP($E$2,EU_countries_GDP!$A$2:$A$29,EU_countries_GDP!$E$2:$E$29))),"")</f>
        <v>2.0845261503276138E-4</v>
      </c>
      <c r="DK43" s="5">
        <f>IFERROR(((((O43+AE43)*(1/$H43))+AU43)/$F$2)/($B$2*('CAR.CAP_per person'!E$2)/(_xlfn.XLOOKUP($E$2,EU_countries_GDP!$A$2:$A$29,EU_countries_GDP!$E$2:$E$29))),"")</f>
        <v>5.3793542378437051E-3</v>
      </c>
      <c r="DL43" s="5">
        <f>IFERROR(((((P43+AF43)*(1/$H43))+AV43)/$F$2)/($B$2*('CAR.CAP_per person'!F$2)/(_xlfn.XLOOKUP($E$2,EU_countries_GDP!$A$2:$A$29,EU_countries_GDP!$E$2:$E$29))),"")</f>
        <v>0.20809803189324841</v>
      </c>
      <c r="DM43" s="5">
        <f>IFERROR(((((Q43+AG43)*(1/$H43))+AW43)/$F$2)/($B$2*('CAR.CAP_per person'!G$2)/(_xlfn.XLOOKUP($E$2,EU_countries_GDP!$A$2:$A$29,EU_countries_GDP!$E$2:$E$29))),"")</f>
        <v>1.578362342786702E-2</v>
      </c>
      <c r="DN43" s="5">
        <f>IFERROR(((((R43+AH43)*(1/$H43))+AX43)/$F$2)/($B$2*('CAR.CAP_per person'!H$2)/(_xlfn.XLOOKUP($E$2,EU_countries_GDP!$A$2:$A$29,EU_countries_GDP!$E$2:$E$29))),"")</f>
        <v>1.6088545094740796E-4</v>
      </c>
      <c r="DO43" s="5">
        <f>IFERROR(((((S43+AI43)*(1/$H43))+AY43)/$F$2)/($B$2*('CAR.CAP_per person'!I$2)/(_xlfn.XLOOKUP($E$2,EU_countries_GDP!$A$2:$A$29,EU_countries_GDP!$E$2:$E$29))),"")</f>
        <v>1.5406470480908027E-2</v>
      </c>
      <c r="DP43" s="5">
        <f>IFERROR(((((T43+AJ43)*(1/$H43))+AZ43)/$F$2)/($B$2*('CAR.CAP_per person'!J$2)/(_xlfn.XLOOKUP($E$2,EU_countries_GDP!$A$2:$A$29,EU_countries_GDP!$E$2:$E$29))),"")</f>
        <v>1.6004400634461149E-2</v>
      </c>
      <c r="DQ43" s="5">
        <f>IFERROR(((((U43+AK43)*(1/$H43))+BA43)/$F$2)/($B$2*('CAR.CAP_per person'!K$2)/(_xlfn.XLOOKUP($E$2,EU_countries_GDP!$A$2:$A$29,EU_countries_GDP!$E$2:$E$29))),"")</f>
        <v>2.0621070908069524E-2</v>
      </c>
      <c r="DR43" s="5">
        <f>IFERROR(((((V43+AL43)*(1/$H43))+BB43)/$F$2)/($B$2*('CAR.CAP_per person'!L$2)/(_xlfn.XLOOKUP($E$2,EU_countries_GDP!$A$2:$A$29,EU_countries_GDP!$E$2:$E$29))),"")</f>
        <v>1.0926284932899719E-2</v>
      </c>
      <c r="DS43" s="5">
        <f>IFERROR(((((W43+AM43)*(1/$H43))+BC43)/$F$2)/($B$2*('CAR.CAP_per person'!M$2)/(_xlfn.XLOOKUP($E$2,EU_countries_GDP!$A$2:$A$29,EU_countries_GDP!$E$2:$E$29))),"")</f>
        <v>0.11756657370825398</v>
      </c>
      <c r="DT43" s="5">
        <f>IFERROR(((((X43+AN43)*(1/$H43))+BD43)/$F$2)/($B$2*('CAR.CAP_per person'!N$2)/(_xlfn.XLOOKUP($E$2,EU_countries_GDP!$A$2:$A$29,EU_countries_GDP!$E$2:$E$29))),"")</f>
        <v>4.7346840051938939</v>
      </c>
      <c r="DU43" s="5">
        <f>IFERROR(((((Y43+AO43)*(1/$H43))+BE43)/$F$2)/($B$2*('CAR.CAP_per person'!O$2)/(_xlfn.XLOOKUP($E$2,EU_countries_GDP!$A$2:$A$29,EU_countries_GDP!$E$2:$E$29))),"")</f>
        <v>7.6688627697196093E-4</v>
      </c>
      <c r="DV43" s="5">
        <f>IFERROR(((((Z43+AP43)*(1/$H43))+BF43)/$F$2)/($B$2*('CAR.CAP_per person'!P$2)/(_xlfn.XLOOKUP($E$2,EU_countries_GDP!$A$2:$A$29,EU_countries_GDP!$E$2:$E$29))),"")</f>
        <v>2.400826491956588E-2</v>
      </c>
      <c r="DW43" s="5">
        <f>IFERROR(((((AA43+AQ43)*(1/$H43))+BG43)/$F$2)/($B$2*('CAR.CAP_per person'!Q$2)/(_xlfn.XLOOKUP($E$2,EU_countries_GDP!$A$2:$A$29,EU_countries_GDP!$E$2:$E$29))),"")</f>
        <v>1.2007976223361099E-2</v>
      </c>
    </row>
    <row r="44" spans="1:127">
      <c r="A44" t="s">
        <v>206</v>
      </c>
      <c r="B44" t="str">
        <f>_xlfn.XLOOKUP(D44,Table5[Ingredient],Table5[Category],"",FALSE)</f>
        <v>Dairy products</v>
      </c>
      <c r="C44" s="33" t="s">
        <v>177</v>
      </c>
      <c r="D44" s="33" t="s">
        <v>183</v>
      </c>
      <c r="E44" s="33">
        <v>0.99099999999999988</v>
      </c>
      <c r="F44" s="33" t="s">
        <v>204</v>
      </c>
      <c r="G44" s="33" t="s">
        <v>180</v>
      </c>
      <c r="H44" s="91">
        <f>Dataset_AT!R41</f>
        <v>0.18263914485809069</v>
      </c>
      <c r="I44" s="33"/>
      <c r="J44" s="37">
        <f>IFERROR(INDEX('AveragePrices&amp;Codes'!G:AG, MATCH($D44, 'AveragePrices&amp;Codes'!$A:$A, 0), MATCH(Tool_Austria!$E$2, 'AveragePrices&amp;Codes'!$G$1:$AG$1, 0)),"")</f>
        <v>0.51222692307692297</v>
      </c>
      <c r="K44" s="37">
        <f>IFERROR(E44/(_xlfn.XLOOKUP(A44,Dataset_AT!$V$2:$V$9,Dataset_AT!$W$2:$W$9)),"")</f>
        <v>2.7527777777777776E-2</v>
      </c>
      <c r="L44">
        <f>IFERROR(IF($F44="Raw",_xlfn.XLOOKUP(_xlfn.XLOOKUP(Tool_Austria!$D44,'AveragePrices&amp;Codes'!$A:$A,'AveragePrices&amp;Codes'!$B:$B),AGRIBALYSE_Raw!$B:$B,AGRIBALYSE_Raw!O:O)*$E44,_xlfn.XLOOKUP(_xlfn.XLOOKUP(Tool_Austria!$D44,'AveragePrices&amp;Codes'!$A:$A,'AveragePrices&amp;Codes'!$B:$B),AGRIBALYSE_Cooked!$C:$C,AGRIBALYSE_Cooked!P:P)*$E44),"")</f>
        <v>1.5187333703157895</v>
      </c>
      <c r="M44">
        <f>IFERROR(IF($F44="Raw",_xlfn.XLOOKUP(_xlfn.XLOOKUP(Tool_Austria!$D44,'AveragePrices&amp;Codes'!$A:$A,'AveragePrices&amp;Codes'!$B:$B),AGRIBALYSE_Raw!$B:$B,AGRIBALYSE_Raw!P:P)*$E44,_xlfn.XLOOKUP(_xlfn.XLOOKUP(Tool_Austria!$D44,'AveragePrices&amp;Codes'!$A:$A,'AveragePrices&amp;Codes'!$B:$B),AGRIBALYSE_Cooked!$C:$C,AGRIBALYSE_Cooked!Q:Q)*$E44),"")</f>
        <v>2.3786547391578948E-8</v>
      </c>
      <c r="N44">
        <f>IFERROR(IF($F44="Raw",_xlfn.XLOOKUP(_xlfn.XLOOKUP(Tool_Austria!$D44,'AveragePrices&amp;Codes'!$A:$A,'AveragePrices&amp;Codes'!$B:$B),AGRIBALYSE_Raw!$B:$B,AGRIBALYSE_Raw!Q:Q)*$E44,_xlfn.XLOOKUP(_xlfn.XLOOKUP(Tool_Austria!$D44,'AveragePrices&amp;Codes'!$A:$A,'AveragePrices&amp;Codes'!$B:$B),AGRIBALYSE_Cooked!$C:$C,AGRIBALYSE_Cooked!R:R)*$E44),"")</f>
        <v>0.14108201465263157</v>
      </c>
      <c r="O44">
        <f>IFERROR(IF($F44="Raw",_xlfn.XLOOKUP(_xlfn.XLOOKUP(Tool_Austria!$D44,'AveragePrices&amp;Codes'!$A:$A,'AveragePrices&amp;Codes'!$B:$B),AGRIBALYSE_Raw!$B:$B,AGRIBALYSE_Raw!R:R)*$E44,_xlfn.XLOOKUP(_xlfn.XLOOKUP(Tool_Austria!$D44,'AveragePrices&amp;Codes'!$A:$A,'AveragePrices&amp;Codes'!$B:$B),AGRIBALYSE_Cooked!$C:$C,AGRIBALYSE_Cooked!S:S)*$E44),"")</f>
        <v>3.1705386378947367E-3</v>
      </c>
      <c r="P44">
        <f>IFERROR(IF($F44="Raw",_xlfn.XLOOKUP(_xlfn.XLOOKUP(Tool_Austria!$D44,'AveragePrices&amp;Codes'!$A:$A,'AveragePrices&amp;Codes'!$B:$B),AGRIBALYSE_Raw!$B:$B,AGRIBALYSE_Raw!S:S)*$E44,_xlfn.XLOOKUP(_xlfn.XLOOKUP(Tool_Austria!$D44,'AveragePrices&amp;Codes'!$A:$A,'AveragePrices&amp;Codes'!$B:$B),AGRIBALYSE_Cooked!$C:$C,AGRIBALYSE_Cooked!T:T)*$E44),"")</f>
        <v>1.2591848372631578E-7</v>
      </c>
      <c r="Q44">
        <f>IFERROR(IF($F44="Raw",_xlfn.XLOOKUP(_xlfn.XLOOKUP(Tool_Austria!$D44,'AveragePrices&amp;Codes'!$A:$A,'AveragePrices&amp;Codes'!$B:$B),AGRIBALYSE_Raw!$B:$B,AGRIBALYSE_Raw!T:T)*$E44,_xlfn.XLOOKUP(_xlfn.XLOOKUP(Tool_Austria!$D44,'AveragePrices&amp;Codes'!$A:$A,'AveragePrices&amp;Codes'!$B:$B),AGRIBALYSE_Cooked!$C:$C,AGRIBALYSE_Cooked!U:U)*$E44),"")</f>
        <v>1.7820557356842105E-8</v>
      </c>
      <c r="R44">
        <f>IFERROR(IF($F44="Raw",_xlfn.XLOOKUP(_xlfn.XLOOKUP(Tool_Austria!$D44,'AveragePrices&amp;Codes'!$A:$A,'AveragePrices&amp;Codes'!$B:$B),AGRIBALYSE_Raw!$B:$B,AGRIBALYSE_Raw!U:U)*$E44,_xlfn.XLOOKUP(_xlfn.XLOOKUP(Tool_Austria!$D44,'AveragePrices&amp;Codes'!$A:$A,'AveragePrices&amp;Codes'!$B:$B),AGRIBALYSE_Cooked!$C:$C,AGRIBALYSE_Cooked!V:V)*$E44),"")</f>
        <v>7.4376092830526309E-10</v>
      </c>
      <c r="S44">
        <f>IFERROR(IF($F44="Raw",_xlfn.XLOOKUP(_xlfn.XLOOKUP(Tool_Austria!$D44,'AveragePrices&amp;Codes'!$A:$A,'AveragePrices&amp;Codes'!$B:$B),AGRIBALYSE_Raw!$B:$B,AGRIBALYSE_Raw!V:V)*$E44,_xlfn.XLOOKUP(_xlfn.XLOOKUP(Tool_Austria!$D44,'AveragePrices&amp;Codes'!$A:$A,'AveragePrices&amp;Codes'!$B:$B),AGRIBALYSE_Cooked!$C:$C,AGRIBALYSE_Cooked!W:W)*$E44),"")</f>
        <v>1.6853919266315791E-2</v>
      </c>
      <c r="T44">
        <f>IFERROR(IF($F44="Raw",_xlfn.XLOOKUP(_xlfn.XLOOKUP(Tool_Austria!$D44,'AveragePrices&amp;Codes'!$A:$A,'AveragePrices&amp;Codes'!$B:$B),AGRIBALYSE_Raw!$B:$B,AGRIBALYSE_Raw!W:W)*$E44,_xlfn.XLOOKUP(_xlfn.XLOOKUP(Tool_Austria!$D44,'AveragePrices&amp;Codes'!$A:$A,'AveragePrices&amp;Codes'!$B:$B),AGRIBALYSE_Cooked!$C:$C,AGRIBALYSE_Cooked!X:X)*$E44),"")</f>
        <v>1.2898668231578947E-4</v>
      </c>
      <c r="U44">
        <f>IFERROR(IF($F44="Raw",_xlfn.XLOOKUP(_xlfn.XLOOKUP(Tool_Austria!$D44,'AveragePrices&amp;Codes'!$A:$A,'AveragePrices&amp;Codes'!$B:$B),AGRIBALYSE_Raw!$B:$B,AGRIBALYSE_Raw!X:X)*$E44,_xlfn.XLOOKUP(_xlfn.XLOOKUP(Tool_Austria!$D44,'AveragePrices&amp;Codes'!$A:$A,'AveragePrices&amp;Codes'!$B:$B),AGRIBALYSE_Cooked!$C:$C,AGRIBALYSE_Cooked!Y:Y)*$E44),"")</f>
        <v>4.5500083429473679E-3</v>
      </c>
      <c r="V44">
        <f>IFERROR(IF($F44="Raw",_xlfn.XLOOKUP(_xlfn.XLOOKUP(Tool_Austria!$D44,'AveragePrices&amp;Codes'!$A:$A,'AveragePrices&amp;Codes'!$B:$B),AGRIBALYSE_Raw!$B:$B,AGRIBALYSE_Raw!Y:Y)*$E44,_xlfn.XLOOKUP(_xlfn.XLOOKUP(Tool_Austria!$D44,'AveragePrices&amp;Codes'!$A:$A,'AveragePrices&amp;Codes'!$B:$B),AGRIBALYSE_Cooked!$C:$C,AGRIBALYSE_Cooked!Z:Z)*$E44),"")</f>
        <v>7.2080666652631575E-2</v>
      </c>
      <c r="W44">
        <f>IFERROR(IF($F44="Raw",_xlfn.XLOOKUP(_xlfn.XLOOKUP(Tool_Austria!$D44,'AveragePrices&amp;Codes'!$A:$A,'AveragePrices&amp;Codes'!$B:$B),AGRIBALYSE_Raw!$B:$B,AGRIBALYSE_Raw!Z:Z)*$E44,_xlfn.XLOOKUP(_xlfn.XLOOKUP(Tool_Austria!$D44,'AveragePrices&amp;Codes'!$A:$A,'AveragePrices&amp;Codes'!$B:$B),AGRIBALYSE_Cooked!$C:$C,AGRIBALYSE_Cooked!AA:AA)*$E44),"")</f>
        <v>17.489728175789473</v>
      </c>
      <c r="X44">
        <f>IFERROR(IF($F44="Raw",_xlfn.XLOOKUP(_xlfn.XLOOKUP(Tool_Austria!$D44,'AveragePrices&amp;Codes'!$A:$A,'AveragePrices&amp;Codes'!$B:$B),AGRIBALYSE_Raw!$B:$B,AGRIBALYSE_Raw!AA:AA)*$E44,_xlfn.XLOOKUP(_xlfn.XLOOKUP(Tool_Austria!$D44,'AveragePrices&amp;Codes'!$A:$A,'AveragePrices&amp;Codes'!$B:$B),AGRIBALYSE_Cooked!$C:$C,AGRIBALYSE_Cooked!AB:AB)*$E44),"")</f>
        <v>66.568144656842108</v>
      </c>
      <c r="Y44">
        <f>IFERROR(IF($F44="Raw",_xlfn.XLOOKUP(_xlfn.XLOOKUP(Tool_Austria!$D44,'AveragePrices&amp;Codes'!$A:$A,'AveragePrices&amp;Codes'!$B:$B),AGRIBALYSE_Raw!$B:$B,AGRIBALYSE_Raw!AB:AB)*$E44,_xlfn.XLOOKUP(_xlfn.XLOOKUP(Tool_Austria!$D44,'AveragePrices&amp;Codes'!$A:$A,'AveragePrices&amp;Codes'!$B:$B),AGRIBALYSE_Cooked!$C:$C,AGRIBALYSE_Cooked!AC:AC)*$E44),"")</f>
        <v>0.18175835029473683</v>
      </c>
      <c r="Z44">
        <f>IFERROR(IF($F44="Raw",_xlfn.XLOOKUP(_xlfn.XLOOKUP(Tool_Austria!$D44,'AveragePrices&amp;Codes'!$A:$A,'AveragePrices&amp;Codes'!$B:$B),AGRIBALYSE_Raw!$B:$B,AGRIBALYSE_Raw!AC:AC)*$E44,_xlfn.XLOOKUP(_xlfn.XLOOKUP(Tool_Austria!$D44,'AveragePrices&amp;Codes'!$A:$A,'AveragePrices&amp;Codes'!$B:$B),AGRIBALYSE_Cooked!$C:$C,AGRIBALYSE_Cooked!AD:AD)*$E44),"")</f>
        <v>8.9468725530526321</v>
      </c>
      <c r="AA44">
        <f>IFERROR(IF($F44="Raw",_xlfn.XLOOKUP(_xlfn.XLOOKUP(Tool_Austria!$D44,'AveragePrices&amp;Codes'!$A:$A,'AveragePrices&amp;Codes'!$B:$B),AGRIBALYSE_Raw!$B:$B,AGRIBALYSE_Raw!AD:AD)*$E44,_xlfn.XLOOKUP(_xlfn.XLOOKUP(Tool_Austria!$D44,'AveragePrices&amp;Codes'!$A:$A,'AveragePrices&amp;Codes'!$B:$B),AGRIBALYSE_Cooked!$C:$C,AGRIBALYSE_Cooked!AE:AE)*$E44),"")</f>
        <v>3.5054454188421051E-6</v>
      </c>
      <c r="AB44" cm="1">
        <f t="array" ref="AB44">IFERROR(_xlfn.XLOOKUP(Tool_Austria!$F44&amp;$E$2,'Cooking methods'!$A:$A&amp;'Cooking methods'!$B:$B,'Cooking methods'!C:C)*$E44,"")</f>
        <v>0.51812254800000002</v>
      </c>
      <c r="AC44" cm="1">
        <f t="array" ref="AC44">IFERROR(_xlfn.XLOOKUP(Tool_Austria!$F44&amp;$E$2,'Cooking methods'!$A:$A&amp;'Cooking methods'!$B:$B,'Cooking methods'!D:D)*$E44,"")</f>
        <v>5.982356816999999E-9</v>
      </c>
      <c r="AD44" cm="1">
        <f t="array" ref="AD44">IFERROR(_xlfn.XLOOKUP(Tool_Austria!$F44&amp;$E$2,'Cooking methods'!$A:$A&amp;'Cooking methods'!$B:$B,'Cooking methods'!E:E)*$E44,"")</f>
        <v>0.50284430099999999</v>
      </c>
      <c r="AE44" cm="1">
        <f t="array" ref="AE44">IFERROR(_xlfn.XLOOKUP(Tool_Austria!$F44&amp;$E$2,'Cooking methods'!$A:$A&amp;'Cooking methods'!$B:$B,'Cooking methods'!F:F)*$E44,"")</f>
        <v>1.2575789999999998E-3</v>
      </c>
      <c r="AF44" cm="1">
        <f t="array" ref="AF44">IFERROR(_xlfn.XLOOKUP(Tool_Austria!$F44&amp;$E$2,'Cooking methods'!$A:$A&amp;'Cooking methods'!$B:$B,'Cooking methods'!G:G)*$E44,"")</f>
        <v>7.8226230059999998E-9</v>
      </c>
      <c r="AG44" cm="1">
        <f t="array" ref="AG44">IFERROR(_xlfn.XLOOKUP(Tool_Austria!$F44&amp;$E$2,'Cooking methods'!$A:$A&amp;'Cooking methods'!$B:$B,'Cooking methods'!H:H)*$E44,"")</f>
        <v>4.6618185960000001E-9</v>
      </c>
      <c r="AH44" cm="1">
        <f t="array" ref="AH44">IFERROR(_xlfn.XLOOKUP(Tool_Austria!$F44&amp;$E$2,'Cooking methods'!$A:$A&amp;'Cooking methods'!$B:$B,'Cooking methods'!I:I)*$E44,"")</f>
        <v>8.0956380554999998E-10</v>
      </c>
      <c r="AI44" cm="1">
        <f t="array" ref="AI44">IFERROR(_xlfn.XLOOKUP(Tool_Austria!$F44&amp;$E$2,'Cooking methods'!$A:$A&amp;'Cooking methods'!$B:$B,'Cooking methods'!J:J)*$E44,"")</f>
        <v>3.0636764999999997E-3</v>
      </c>
      <c r="AJ44" cm="1">
        <f t="array" ref="AJ44">IFERROR(_xlfn.XLOOKUP(Tool_Austria!$F44&amp;$E$2,'Cooking methods'!$A:$A&amp;'Cooking methods'!$B:$B,'Cooking methods'!K:K)*$E44,"")</f>
        <v>6.2878949999999989E-4</v>
      </c>
      <c r="AK44" cm="1">
        <f t="array" ref="AK44">IFERROR(_xlfn.XLOOKUP(Tool_Austria!$F44&amp;$E$2,'Cooking methods'!$A:$A&amp;'Cooking methods'!$B:$B,'Cooking methods'!L:L)*$E44,"")</f>
        <v>4.9500450000000001E-4</v>
      </c>
      <c r="AL44" cm="1">
        <f t="array" ref="AL44">IFERROR(_xlfn.XLOOKUP(Tool_Austria!$F44&amp;$E$2,'Cooking methods'!$A:$A&amp;'Cooking methods'!$B:$B,'Cooking methods'!M:M)*$E44,"")</f>
        <v>3.8663865E-3</v>
      </c>
      <c r="AM44" cm="1">
        <f t="array" ref="AM44">IFERROR(_xlfn.XLOOKUP(Tool_Austria!$F44&amp;$E$2,'Cooking methods'!$A:$A&amp;'Cooking methods'!$B:$B,'Cooking methods'!N:N)*$E44,"")</f>
        <v>1.6349062139999999</v>
      </c>
      <c r="AN44" cm="1">
        <f t="array" ref="AN44">IFERROR(_xlfn.XLOOKUP(Tool_Austria!$F44&amp;$E$2,'Cooking methods'!$A:$A&amp;'Cooking methods'!$B:$B,'Cooking methods'!O:O)*$E44,"")</f>
        <v>1.4182681635000001</v>
      </c>
      <c r="AO44" cm="1">
        <f t="array" ref="AO44">IFERROR(_xlfn.XLOOKUP(Tool_Austria!$F44&amp;$E$2,'Cooking methods'!$A:$A&amp;'Cooking methods'!$B:$B,'Cooking methods'!P:P)*$E44,"")</f>
        <v>0.28027957499999995</v>
      </c>
      <c r="AP44" cm="1">
        <f t="array" ref="AP44">IFERROR(_xlfn.XLOOKUP(Tool_Austria!$F44&amp;$E$2,'Cooking methods'!$A:$A&amp;'Cooking methods'!$B:$B,'Cooking methods'!Q:Q)*$E44,"")</f>
        <v>14.520649301999997</v>
      </c>
      <c r="AQ44" cm="1">
        <f t="array" ref="AQ44">IFERROR(_xlfn.XLOOKUP(Tool_Austria!$F44&amp;$E$2,'Cooking methods'!$A:$A&amp;'Cooking methods'!$B:$B,'Cooking methods'!R:R)*$E44,"")</f>
        <v>8.1028624454999995E-7</v>
      </c>
      <c r="AR44" cm="1">
        <f t="array" ref="AR44">IFERROR(_xlfn.XLOOKUP(Tool_Austria!$G44&amp;$E$2,'Waste management'!$A:$A&amp;'Waste management'!$B:$B,'Waste management'!C:C)*$E44,"")</f>
        <v>5.5486089999999995E-2</v>
      </c>
      <c r="AS44" cm="1">
        <f t="array" ref="AS44">IFERROR(_xlfn.XLOOKUP(Tool_Austria!$G44&amp;$E$2,'Waste management'!$A:$A&amp;'Waste management'!$B:$B,'Waste management'!D:D)*$E44,"")</f>
        <v>3.7856299099999996E-10</v>
      </c>
      <c r="AT44" cm="1">
        <f t="array" ref="AT44">IFERROR(_xlfn.XLOOKUP(Tool_Austria!$G44&amp;$E$2,'Waste management'!$A:$A&amp;'Waste management'!$B:$B,'Waste management'!E:E)*$E44,"")</f>
        <v>1.0207300000000001E-3</v>
      </c>
      <c r="AU44" cm="1">
        <f t="array" ref="AU44">IFERROR(_xlfn.XLOOKUP(Tool_Austria!$G44&amp;$E$2,'Waste management'!$A:$A&amp;'Waste management'!$B:$B,'Waste management'!F:F)*$E44,"")</f>
        <v>1.1891999999999999E-4</v>
      </c>
      <c r="AV44" cm="1">
        <f t="array" ref="AV44">IFERROR(_xlfn.XLOOKUP(Tool_Austria!$G44&amp;$E$2,'Waste management'!$A:$A&amp;'Waste management'!$B:$B,'Waste management'!G:G)*$E44,"")</f>
        <v>1.1475383599999998E-8</v>
      </c>
      <c r="AW44" cm="1">
        <f t="array" ref="AW44">IFERROR(_xlfn.XLOOKUP(Tool_Austria!$G44&amp;$E$2,'Waste management'!$A:$A&amp;'Waste management'!$B:$B,'Waste management'!H:H)*$E44,"")</f>
        <v>3.7405394099999993E-10</v>
      </c>
      <c r="AX44" cm="1">
        <f t="array" ref="AX44">IFERROR(_xlfn.XLOOKUP(Tool_Austria!$G44&amp;$E$2,'Waste management'!$A:$A&amp;'Waste management'!$B:$B,'Waste management'!I:I)*$E44,"")</f>
        <v>2.6594178699999999E-10</v>
      </c>
      <c r="AY44" cm="1">
        <f t="array" ref="AY44">IFERROR(_xlfn.XLOOKUP(Tool_Austria!$G44&amp;$E$2,'Waste management'!$A:$A&amp;'Waste management'!$B:$B,'Waste management'!J:J)*$E44,"")</f>
        <v>2.1901099999999999E-3</v>
      </c>
      <c r="AZ44" cm="1">
        <f t="array" ref="AZ44">IFERROR(_xlfn.XLOOKUP(Tool_Austria!$G44&amp;$E$2,'Waste management'!$A:$A&amp;'Waste management'!$B:$B,'Waste management'!K:K)*$E44,"")</f>
        <v>5.3310052199999993E-6</v>
      </c>
      <c r="BA44" cm="1">
        <f t="array" ref="BA44">IFERROR(_xlfn.XLOOKUP(Tool_Austria!$G44&amp;$E$2,'Waste management'!$A:$A&amp;'Waste management'!$B:$B,'Waste management'!L:L)*$E44,"")</f>
        <v>9.5930187399999989E-5</v>
      </c>
      <c r="BB44" cm="1">
        <f t="array" ref="BB44">IFERROR(_xlfn.XLOOKUP(Tool_Austria!$G44&amp;$E$2,'Waste management'!$A:$A&amp;'Waste management'!$B:$B,'Waste management'!M:M)*$E44,"")</f>
        <v>9.6523399999999988E-3</v>
      </c>
      <c r="BC44" cm="1">
        <f t="array" ref="BC44">IFERROR(_xlfn.XLOOKUP(Tool_Austria!$G44&amp;$E$2,'Waste management'!$A:$A&amp;'Waste management'!$B:$B,'Waste management'!N:N)*$E44,"")</f>
        <v>8.2997637399999995</v>
      </c>
      <c r="BD44" cm="1">
        <f t="array" ref="BD44">IFERROR(_xlfn.XLOOKUP(Tool_Austria!$G44&amp;$E$2,'Waste management'!$A:$A&amp;'Waste management'!$B:$B,'Waste management'!O:O)*$E44,"")</f>
        <v>0.52920390999999989</v>
      </c>
      <c r="BE44" cm="1">
        <f t="array" ref="BE44">IFERROR(_xlfn.XLOOKUP(Tool_Austria!$G44&amp;$E$2,'Waste management'!$A:$A&amp;'Waste management'!$B:$B,'Waste management'!P:P)*$E44,"")</f>
        <v>1.1426229999999999E-2</v>
      </c>
      <c r="BF44" cm="1">
        <f t="array" ref="BF44">IFERROR(_xlfn.XLOOKUP(Tool_Austria!$G44&amp;$E$2,'Waste management'!$A:$A&amp;'Waste management'!$B:$B,'Waste management'!Q:Q)*$E44,"")</f>
        <v>0.33256968999999997</v>
      </c>
      <c r="BG44" cm="1">
        <f t="array" ref="BG44">IFERROR(_xlfn.XLOOKUP(Tool_Austria!$G44&amp;$E$2,'Waste management'!$A:$A&amp;'Waste management'!$B:$B,'Waste management'!R:R)*$E44,"")</f>
        <v>1.0807845999999998E-7</v>
      </c>
      <c r="BH44">
        <f>IFERROR((L44+AR44+AB44)*_xlfn.XLOOKUP(Tool_Austria!BH$4,Monetization_Factors!$A:$A,Monetization_Factors!$D:$D),"")</f>
        <v>0.27221551632643487</v>
      </c>
      <c r="BI44">
        <f>IFERROR((M44+AS44+AC44)*_xlfn.XLOOKUP(Tool_Austria!BI$4,Monetization_Factors!$A:$A,Monetization_Factors!$D:$D),"")</f>
        <v>1.2068343757380091E-6</v>
      </c>
      <c r="BJ44">
        <f>IFERROR((N44+AT44+AD44)*_xlfn.XLOOKUP(Tool_Austria!BJ$4,Monetization_Factors!$A:$A,Monetization_Factors!$D:$D),"")</f>
        <v>9.8430740185330152E-4</v>
      </c>
      <c r="BK44">
        <f>IFERROR((O44+AU44+AE44)*_xlfn.XLOOKUP(Tool_Austria!BK$4,Monetization_Factors!$A:$A,Monetization_Factors!$D:$D),"")</f>
        <v>6.8827307742370079E-3</v>
      </c>
      <c r="BL44">
        <f>IFERROR((P44+AV44+AF44)*_xlfn.XLOOKUP(Tool_Austria!BL$4,Monetization_Factors!$A:$A,Monetization_Factors!$D:$D),"")</f>
        <v>0.14496584461692674</v>
      </c>
      <c r="BM44">
        <f>IFERROR((Q44+AW44+AG44)*_xlfn.XLOOKUP(Tool_Austria!BM$4,Monetization_Factors!$A:$A,Monetization_Factors!$D:$D),"")</f>
        <v>4.7463891928173733E-3</v>
      </c>
      <c r="BN44">
        <f>IFERROR((R44+AX44+AH44)*_xlfn.XLOOKUP(Tool_Austria!BN$4,Monetization_Factors!$A:$A,Monetization_Factors!$D:$D),"")</f>
        <v>2.0915040092590789E-3</v>
      </c>
      <c r="BO44">
        <f>IFERROR((S44+AY44+AI44)*_xlfn.XLOOKUP(Tool_Austria!BO$4,Monetization_Factors!$A:$A,Monetization_Factors!$D:$D),"")</f>
        <v>9.6796261200016061E-3</v>
      </c>
      <c r="BP44">
        <f>IFERROR((T44+AZ44+AJ44)*_xlfn.XLOOKUP(Tool_Austria!BP$4,Monetization_Factors!$A:$A,Monetization_Factors!$D:$D),"")</f>
        <v>1.8615170486158813E-3</v>
      </c>
      <c r="BQ44">
        <f>IFERROR((U44+BA44+AK44)*_xlfn.XLOOKUP(Tool_Austria!BQ$4,Monetization_Factors!$A:$A,Monetization_Factors!$D:$D),"")</f>
        <v>2.1029909631930997E-2</v>
      </c>
      <c r="BR44" t="str">
        <f>IFERROR((V44+BB44+AL44)*_xlfn.XLOOKUP(Tool_Austria!BR$4,Monetization_Factors!$A:$A,Monetization_Factors!$D:$D),"")</f>
        <v/>
      </c>
      <c r="BS44">
        <f>IFERROR((W44+BC44+AM44)*_xlfn.XLOOKUP(Tool_Austria!BS$4,Monetization_Factors!$A:$A,Monetization_Factors!$D:$D),"")</f>
        <v>1.3345460647639568E-3</v>
      </c>
      <c r="BT44">
        <f>IFERROR((X44+BD44+AN44)*_xlfn.XLOOKUP(Tool_Austria!BT$4,Monetization_Factors!$A:$A,Monetization_Factors!$D:$D),"")</f>
        <v>1.5256553495839268E-2</v>
      </c>
      <c r="BU44">
        <f>IFERROR((Y44+BE44+AO44)*_xlfn.XLOOKUP(Tool_Austria!BU$4,Monetization_Factors!$A:$A,Monetization_Factors!$D:$D),"")</f>
        <v>3.0088302046387722E-3</v>
      </c>
      <c r="BV44">
        <f>IFERROR((Z44+BF44+AP44)*_xlfn.XLOOKUP(Tool_Austria!BV$4,Monetization_Factors!$A:$A,Monetization_Factors!$D:$D),"")</f>
        <v>3.9300621767842624E-2</v>
      </c>
      <c r="BW44">
        <f>IFERROR((AA44+BG44+AQ44)*_xlfn.XLOOKUP(Tool_Austria!BW$4,Monetization_Factors!$A:$A,Monetization_Factors!$D:$D),"")</f>
        <v>9.2418690762412481E-6</v>
      </c>
      <c r="BX44" s="38" cm="1">
        <f t="array" ref="BX44">IFERROR(_xlfn.IFS(I44&lt;&gt;0,I44*E44,I44="",J44*E44),"")</f>
        <v>0.50761688076923062</v>
      </c>
      <c r="BY44" s="38">
        <f t="shared" si="30"/>
        <v>0.52336834535861343</v>
      </c>
      <c r="BZ44" s="38">
        <f t="shared" si="31"/>
        <v>1.030985226127844</v>
      </c>
      <c r="CA44" s="38">
        <f t="shared" si="32"/>
        <v>1.58613111711976E-3</v>
      </c>
      <c r="CB44">
        <f t="shared" si="35"/>
        <v>2.0923420083157898</v>
      </c>
      <c r="CC44">
        <f t="shared" si="35"/>
        <v>3.0147467199578947E-8</v>
      </c>
      <c r="CD44">
        <f t="shared" si="35"/>
        <v>0.64494704565263161</v>
      </c>
      <c r="CE44">
        <f t="shared" si="35"/>
        <v>4.5470376378947365E-3</v>
      </c>
      <c r="CF44">
        <f t="shared" si="35"/>
        <v>1.4521649033231577E-7</v>
      </c>
      <c r="CG44">
        <f t="shared" si="35"/>
        <v>2.2856429893842106E-8</v>
      </c>
      <c r="CH44">
        <f t="shared" si="35"/>
        <v>1.8192665208552628E-9</v>
      </c>
      <c r="CI44">
        <f t="shared" si="35"/>
        <v>2.210770576631579E-2</v>
      </c>
      <c r="CJ44">
        <f t="shared" si="35"/>
        <v>7.6310718753578937E-4</v>
      </c>
      <c r="CK44">
        <f t="shared" si="35"/>
        <v>5.1409430303473681E-3</v>
      </c>
      <c r="CL44">
        <f t="shared" si="35"/>
        <v>8.559939315263157E-2</v>
      </c>
      <c r="CM44">
        <f t="shared" si="35"/>
        <v>27.424398129789473</v>
      </c>
      <c r="CN44">
        <f t="shared" si="35"/>
        <v>68.515616730342117</v>
      </c>
      <c r="CO44">
        <f t="shared" si="35"/>
        <v>0.47346415529473673</v>
      </c>
      <c r="CP44">
        <f t="shared" si="35"/>
        <v>23.800091545052631</v>
      </c>
      <c r="CQ44">
        <f t="shared" si="35"/>
        <v>4.4238101233921054E-6</v>
      </c>
      <c r="CR44">
        <f t="shared" si="36"/>
        <v>3.2189877051012148E-3</v>
      </c>
      <c r="CS44">
        <f t="shared" si="36"/>
        <v>4.6380718768582996E-11</v>
      </c>
      <c r="CT44">
        <f t="shared" si="36"/>
        <v>9.9222622408097179E-4</v>
      </c>
      <c r="CU44">
        <f t="shared" si="36"/>
        <v>6.9954425198380558E-6</v>
      </c>
      <c r="CV44">
        <f t="shared" si="36"/>
        <v>2.2340998512663966E-10</v>
      </c>
      <c r="CW44">
        <f t="shared" si="36"/>
        <v>3.5163738298218622E-11</v>
      </c>
      <c r="CX44">
        <f t="shared" si="36"/>
        <v>2.7988715705465584E-12</v>
      </c>
      <c r="CY44">
        <f t="shared" si="36"/>
        <v>3.4011855025101214E-5</v>
      </c>
      <c r="CZ44">
        <f t="shared" si="36"/>
        <v>1.1740110577473682E-6</v>
      </c>
      <c r="DA44">
        <f t="shared" si="36"/>
        <v>7.9091431236113359E-6</v>
      </c>
      <c r="DB44">
        <f t="shared" si="36"/>
        <v>1.3169137408097165E-4</v>
      </c>
      <c r="DC44">
        <f t="shared" si="36"/>
        <v>4.2191381738137648E-2</v>
      </c>
      <c r="DD44">
        <f t="shared" si="36"/>
        <v>0.10540864112360326</v>
      </c>
      <c r="DE44">
        <f t="shared" si="36"/>
        <v>7.2840639276113342E-4</v>
      </c>
      <c r="DF44">
        <f t="shared" si="36"/>
        <v>3.6615525453927121E-2</v>
      </c>
      <c r="DG44">
        <f t="shared" si="36"/>
        <v>6.8058617282955472E-9</v>
      </c>
      <c r="DH44" s="5">
        <f>IFERROR(((((L44+AB44)*(1/$H44))+AR44)/$F$2)/($B$2*('CAR.CAP_per person'!B$2)/(_xlfn.XLOOKUP($E$2,EU_countries_GDP!$A$2:$A$29,EU_countries_GDP!$E$2:$E$29))),"")</f>
        <v>0.25200901757922162</v>
      </c>
      <c r="DI44" s="5">
        <f>IFERROR(((((M44+AC44)*(1/$H44))+AS44)/$F$2)/($B$2*('CAR.CAP_per person'!C$2)/(_xlfn.XLOOKUP($E$2,EU_countries_GDP!$A$2:$A$29,EU_countries_GDP!$E$2:$E$29))),"")</f>
        <v>4.6388718910538437E-5</v>
      </c>
      <c r="DJ44" s="5">
        <f>IFERROR(((((N44+AD44)*(1/$H44))+AT44)/$F$2)/($B$2*('CAR.CAP_per person'!D$2)/(_xlfn.XLOOKUP($E$2,EU_countries_GDP!$A$2:$A$29,EU_countries_GDP!$E$2:$E$29))),"")</f>
        <v>1.0250464384552039E-3</v>
      </c>
      <c r="DK44" s="5">
        <f>IFERROR(((((O44+AE44)*(1/$H44))+AU44)/$F$2)/($B$2*('CAR.CAP_per person'!E$2)/(_xlfn.XLOOKUP($E$2,EU_countries_GDP!$A$2:$A$29,EU_countries_GDP!$E$2:$E$29))),"")</f>
        <v>9.1770565433473526E-3</v>
      </c>
      <c r="DL44" s="5">
        <f>IFERROR(((((P44+AF44)*(1/$H44))+AV44)/$F$2)/($B$2*('CAR.CAP_per person'!F$2)/(_xlfn.XLOOKUP($E$2,EU_countries_GDP!$A$2:$A$29,EU_countries_GDP!$E$2:$E$29))),"")</f>
        <v>0.22051288815566264</v>
      </c>
      <c r="DM44" s="5">
        <f>IFERROR(((((Q44+AG44)*(1/$H44))+AW44)/$F$2)/($B$2*('CAR.CAP_per person'!G$2)/(_xlfn.XLOOKUP($E$2,EU_countries_GDP!$A$2:$A$29,EU_countries_GDP!$E$2:$E$29))),"")</f>
        <v>1.967350372615654E-2</v>
      </c>
      <c r="DN44" s="5">
        <f>IFERROR(((((R44+AH44)*(1/$H44))+AX44)/$F$2)/($B$2*('CAR.CAP_per person'!H$2)/(_xlfn.XLOOKUP($E$2,EU_countries_GDP!$A$2:$A$29,EU_countries_GDP!$E$2:$E$29))),"")</f>
        <v>3.2757916918887199E-4</v>
      </c>
      <c r="DO44" s="5">
        <f>IFERROR(((((S44+AI44)*(1/$H44))+AY44)/$F$2)/($B$2*('CAR.CAP_per person'!I$2)/(_xlfn.XLOOKUP($E$2,EU_countries_GDP!$A$2:$A$29,EU_countries_GDP!$E$2:$E$29))),"")</f>
        <v>1.6991860418245689E-2</v>
      </c>
      <c r="DP44" s="5">
        <f>IFERROR(((((T44+AJ44)*(1/$H44))+AZ44)/$F$2)/($B$2*('CAR.CAP_per person'!J$2)/(_xlfn.XLOOKUP($E$2,EU_countries_GDP!$A$2:$A$29,EU_countries_GDP!$E$2:$E$29))),"")</f>
        <v>0.10953576474357361</v>
      </c>
      <c r="DQ44" s="5">
        <f>IFERROR(((((U44+AK44)*(1/$H44))+BA44)/$F$2)/($B$2*('CAR.CAP_per person'!K$2)/(_xlfn.XLOOKUP($E$2,EU_countries_GDP!$A$2:$A$29,EU_countries_GDP!$E$2:$E$29))),"")</f>
        <v>2.1169301602599718E-2</v>
      </c>
      <c r="DR44" s="5">
        <f>IFERROR(((((V44+AL44)*(1/$H44))+BB44)/$F$2)/($B$2*('CAR.CAP_per person'!L$2)/(_xlfn.XLOOKUP($E$2,EU_countries_GDP!$A$2:$A$29,EU_countries_GDP!$E$2:$E$29))),"")</f>
        <v>1.0624038175521031E-2</v>
      </c>
      <c r="DS44" s="5">
        <f>IFERROR(((((W44+AM44)*(1/$H44))+BC44)/$F$2)/($B$2*('CAR.CAP_per person'!M$2)/(_xlfn.XLOOKUP($E$2,EU_countries_GDP!$A$2:$A$29,EU_countries_GDP!$E$2:$E$29))),"")</f>
        <v>0.13173560003242477</v>
      </c>
      <c r="DT44" s="5">
        <f>IFERROR(((((X44+AN44)*(1/$H44))+BD44)/$F$2)/($B$2*('CAR.CAP_per person'!N$2)/(_xlfn.XLOOKUP($E$2,EU_countries_GDP!$A$2:$A$29,EU_countries_GDP!$E$2:$E$29))),"")</f>
        <v>4.4870189717435007</v>
      </c>
      <c r="DU44" s="5">
        <f>IFERROR(((((Y44+AO44)*(1/$H44))+BE44)/$F$2)/($B$2*('CAR.CAP_per person'!O$2)/(_xlfn.XLOOKUP($E$2,EU_countries_GDP!$A$2:$A$29,EU_countries_GDP!$E$2:$E$29))),"")</f>
        <v>2.1400092529576891E-3</v>
      </c>
      <c r="DV44" s="5">
        <f>IFERROR(((((Z44+AP44)*(1/$H44))+BF44)/$F$2)/($B$2*('CAR.CAP_per person'!P$2)/(_xlfn.XLOOKUP($E$2,EU_countries_GDP!$A$2:$A$29,EU_countries_GDP!$E$2:$E$29))),"")</f>
        <v>8.8060563821715954E-2</v>
      </c>
      <c r="DW44" s="5">
        <f>IFERROR(((((AA44+AQ44)*(1/$H44))+BG44)/$F$2)/($B$2*('CAR.CAP_per person'!Q$2)/(_xlfn.XLOOKUP($E$2,EU_countries_GDP!$A$2:$A$29,EU_countries_GDP!$E$2:$E$29))),"")</f>
        <v>1.6532776327579966E-2</v>
      </c>
    </row>
    <row r="45" spans="1:127">
      <c r="A45" t="s">
        <v>206</v>
      </c>
      <c r="B45" t="str">
        <f>_xlfn.XLOOKUP(D45,Table5[Ingredient],Table5[Category],"",FALSE)</f>
        <v>Starch/satiating food</v>
      </c>
      <c r="C45" s="33" t="s">
        <v>177</v>
      </c>
      <c r="D45" s="33" t="s">
        <v>208</v>
      </c>
      <c r="E45" s="33">
        <v>0.59459999999999991</v>
      </c>
      <c r="F45" s="33" t="s">
        <v>204</v>
      </c>
      <c r="G45" s="33" t="s">
        <v>180</v>
      </c>
      <c r="H45" s="91">
        <f>Dataset_AT!R42</f>
        <v>0.18263914485809069</v>
      </c>
      <c r="I45" s="33"/>
      <c r="J45" s="37">
        <f>IFERROR(INDEX('AveragePrices&amp;Codes'!G:AG, MATCH($D45, 'AveragePrices&amp;Codes'!$A:$A, 0), MATCH(Tool_Austria!$E$2, 'AveragePrices&amp;Codes'!$G$1:$AG$1, 0)),"")</f>
        <v>0.50506666666666666</v>
      </c>
      <c r="K45" s="37">
        <f>IFERROR(E45/(_xlfn.XLOOKUP(A45,Dataset_AT!$V$2:$V$9,Dataset_AT!$W$2:$W$9)),"")</f>
        <v>1.6516666666666666E-2</v>
      </c>
      <c r="L45">
        <f>IFERROR(IF($F45="Raw",_xlfn.XLOOKUP(_xlfn.XLOOKUP(Tool_Austria!$D45,'AveragePrices&amp;Codes'!$A:$A,'AveragePrices&amp;Codes'!$B:$B),AGRIBALYSE_Raw!$B:$B,AGRIBALYSE_Raw!O:O)*$E45,_xlfn.XLOOKUP(_xlfn.XLOOKUP(Tool_Austria!$D45,'AveragePrices&amp;Codes'!$A:$A,'AveragePrices&amp;Codes'!$B:$B),AGRIBALYSE_Cooked!$C:$C,AGRIBALYSE_Cooked!P:P)*$E45),"")</f>
        <v>0.39937066123999987</v>
      </c>
      <c r="M45">
        <f>IFERROR(IF($F45="Raw",_xlfn.XLOOKUP(_xlfn.XLOOKUP(Tool_Austria!$D45,'AveragePrices&amp;Codes'!$A:$A,'AveragePrices&amp;Codes'!$B:$B),AGRIBALYSE_Raw!$B:$B,AGRIBALYSE_Raw!P:P)*$E45,_xlfn.XLOOKUP(_xlfn.XLOOKUP(Tool_Austria!$D45,'AveragePrices&amp;Codes'!$A:$A,'AveragePrices&amp;Codes'!$B:$B),AGRIBALYSE_Cooked!$C:$C,AGRIBALYSE_Cooked!Q:Q)*$E45),"")</f>
        <v>6.1443876953999996E-9</v>
      </c>
      <c r="N45">
        <f>IFERROR(IF($F45="Raw",_xlfn.XLOOKUP(_xlfn.XLOOKUP(Tool_Austria!$D45,'AveragePrices&amp;Codes'!$A:$A,'AveragePrices&amp;Codes'!$B:$B),AGRIBALYSE_Raw!$B:$B,AGRIBALYSE_Raw!Q:Q)*$E45,_xlfn.XLOOKUP(_xlfn.XLOOKUP(Tool_Austria!$D45,'AveragePrices&amp;Codes'!$A:$A,'AveragePrices&amp;Codes'!$B:$B),AGRIBALYSE_Cooked!$C:$C,AGRIBALYSE_Cooked!R:R)*$E45),"")</f>
        <v>1.9978772073999999E-2</v>
      </c>
      <c r="O45">
        <f>IFERROR(IF($F45="Raw",_xlfn.XLOOKUP(_xlfn.XLOOKUP(Tool_Austria!$D45,'AveragePrices&amp;Codes'!$A:$A,'AveragePrices&amp;Codes'!$B:$B),AGRIBALYSE_Raw!$B:$B,AGRIBALYSE_Raw!R:R)*$E45,_xlfn.XLOOKUP(_xlfn.XLOOKUP(Tool_Austria!$D45,'AveragePrices&amp;Codes'!$A:$A,'AveragePrices&amp;Codes'!$B:$B),AGRIBALYSE_Cooked!$C:$C,AGRIBALYSE_Cooked!S:S)*$E45),"")</f>
        <v>1.5290882844599999E-3</v>
      </c>
      <c r="P45">
        <f>IFERROR(IF($F45="Raw",_xlfn.XLOOKUP(_xlfn.XLOOKUP(Tool_Austria!$D45,'AveragePrices&amp;Codes'!$A:$A,'AveragePrices&amp;Codes'!$B:$B),AGRIBALYSE_Raw!$B:$B,AGRIBALYSE_Raw!S:S)*$E45,_xlfn.XLOOKUP(_xlfn.XLOOKUP(Tool_Austria!$D45,'AveragePrices&amp;Codes'!$A:$A,'AveragePrices&amp;Codes'!$B:$B),AGRIBALYSE_Cooked!$C:$C,AGRIBALYSE_Cooked!T:T)*$E45),"")</f>
        <v>3.1926311677999999E-8</v>
      </c>
      <c r="Q45">
        <f>IFERROR(IF($F45="Raw",_xlfn.XLOOKUP(_xlfn.XLOOKUP(Tool_Austria!$D45,'AveragePrices&amp;Codes'!$A:$A,'AveragePrices&amp;Codes'!$B:$B),AGRIBALYSE_Raw!$B:$B,AGRIBALYSE_Raw!T:T)*$E45,_xlfn.XLOOKUP(_xlfn.XLOOKUP(Tool_Austria!$D45,'AveragePrices&amp;Codes'!$A:$A,'AveragePrices&amp;Codes'!$B:$B),AGRIBALYSE_Cooked!$C:$C,AGRIBALYSE_Cooked!U:U)*$E45),"")</f>
        <v>1.3542244515599997E-7</v>
      </c>
      <c r="R45">
        <f>IFERROR(IF($F45="Raw",_xlfn.XLOOKUP(_xlfn.XLOOKUP(Tool_Austria!$D45,'AveragePrices&amp;Codes'!$A:$A,'AveragePrices&amp;Codes'!$B:$B),AGRIBALYSE_Raw!$B:$B,AGRIBALYSE_Raw!U:U)*$E45,_xlfn.XLOOKUP(_xlfn.XLOOKUP(Tool_Austria!$D45,'AveragePrices&amp;Codes'!$A:$A,'AveragePrices&amp;Codes'!$B:$B),AGRIBALYSE_Cooked!$C:$C,AGRIBALYSE_Cooked!V:V)*$E45),"")</f>
        <v>1.0522555928999999E-10</v>
      </c>
      <c r="S45">
        <f>IFERROR(IF($F45="Raw",_xlfn.XLOOKUP(_xlfn.XLOOKUP(Tool_Austria!$D45,'AveragePrices&amp;Codes'!$A:$A,'AveragePrices&amp;Codes'!$B:$B),AGRIBALYSE_Raw!$B:$B,AGRIBALYSE_Raw!V:V)*$E45,_xlfn.XLOOKUP(_xlfn.XLOOKUP(Tool_Austria!$D45,'AveragePrices&amp;Codes'!$A:$A,'AveragePrices&amp;Codes'!$B:$B),AGRIBALYSE_Cooked!$C:$C,AGRIBALYSE_Cooked!W:W)*$E45),"")</f>
        <v>4.9982212757999998E-3</v>
      </c>
      <c r="T45">
        <f>IFERROR(IF($F45="Raw",_xlfn.XLOOKUP(_xlfn.XLOOKUP(Tool_Austria!$D45,'AveragePrices&amp;Codes'!$A:$A,'AveragePrices&amp;Codes'!$B:$B),AGRIBALYSE_Raw!$B:$B,AGRIBALYSE_Raw!W:W)*$E45,_xlfn.XLOOKUP(_xlfn.XLOOKUP(Tool_Austria!$D45,'AveragePrices&amp;Codes'!$A:$A,'AveragePrices&amp;Codes'!$B:$B),AGRIBALYSE_Cooked!$C:$C,AGRIBALYSE_Cooked!X:X)*$E45),"")</f>
        <v>4.8901430139999992E-5</v>
      </c>
      <c r="U45">
        <f>IFERROR(IF($F45="Raw",_xlfn.XLOOKUP(_xlfn.XLOOKUP(Tool_Austria!$D45,'AveragePrices&amp;Codes'!$A:$A,'AveragePrices&amp;Codes'!$B:$B),AGRIBALYSE_Raw!$B:$B,AGRIBALYSE_Raw!X:X)*$E45,_xlfn.XLOOKUP(_xlfn.XLOOKUP(Tool_Austria!$D45,'AveragePrices&amp;Codes'!$A:$A,'AveragePrices&amp;Codes'!$B:$B),AGRIBALYSE_Cooked!$C:$C,AGRIBALYSE_Cooked!Y:Y)*$E45),"")</f>
        <v>4.1658230959999995E-3</v>
      </c>
      <c r="V45">
        <f>IFERROR(IF($F45="Raw",_xlfn.XLOOKUP(_xlfn.XLOOKUP(Tool_Austria!$D45,'AveragePrices&amp;Codes'!$A:$A,'AveragePrices&amp;Codes'!$B:$B),AGRIBALYSE_Raw!$B:$B,AGRIBALYSE_Raw!Y:Y)*$E45,_xlfn.XLOOKUP(_xlfn.XLOOKUP(Tool_Austria!$D45,'AveragePrices&amp;Codes'!$A:$A,'AveragePrices&amp;Codes'!$B:$B),AGRIBALYSE_Cooked!$C:$C,AGRIBALYSE_Cooked!Z:Z)*$E45),"")</f>
        <v>2.0303199707999996E-2</v>
      </c>
      <c r="W45">
        <f>IFERROR(IF($F45="Raw",_xlfn.XLOOKUP(_xlfn.XLOOKUP(Tool_Austria!$D45,'AveragePrices&amp;Codes'!$A:$A,'AveragePrices&amp;Codes'!$B:$B),AGRIBALYSE_Raw!$B:$B,AGRIBALYSE_Raw!Z:Z)*$E45,_xlfn.XLOOKUP(_xlfn.XLOOKUP(Tool_Austria!$D45,'AveragePrices&amp;Codes'!$A:$A,'AveragePrices&amp;Codes'!$B:$B),AGRIBALYSE_Cooked!$C:$C,AGRIBALYSE_Cooked!AA:AA)*$E45),"")</f>
        <v>11.755286416619997</v>
      </c>
      <c r="X45">
        <f>IFERROR(IF($F45="Raw",_xlfn.XLOOKUP(_xlfn.XLOOKUP(Tool_Austria!$D45,'AveragePrices&amp;Codes'!$A:$A,'AveragePrices&amp;Codes'!$B:$B),AGRIBALYSE_Raw!$B:$B,AGRIBALYSE_Raw!AA:AA)*$E45,_xlfn.XLOOKUP(_xlfn.XLOOKUP(Tool_Austria!$D45,'AveragePrices&amp;Codes'!$A:$A,'AveragePrices&amp;Codes'!$B:$B),AGRIBALYSE_Cooked!$C:$C,AGRIBALYSE_Cooked!AB:AB)*$E45),"")</f>
        <v>12.491420025799998</v>
      </c>
      <c r="Y45">
        <f>IFERROR(IF($F45="Raw",_xlfn.XLOOKUP(_xlfn.XLOOKUP(Tool_Austria!$D45,'AveragePrices&amp;Codes'!$A:$A,'AveragePrices&amp;Codes'!$B:$B),AGRIBALYSE_Raw!$B:$B,AGRIBALYSE_Raw!AB:AB)*$E45,_xlfn.XLOOKUP(_xlfn.XLOOKUP(Tool_Austria!$D45,'AveragePrices&amp;Codes'!$A:$A,'AveragePrices&amp;Codes'!$B:$B),AGRIBALYSE_Cooked!$C:$C,AGRIBALYSE_Cooked!AC:AC)*$E45),"")</f>
        <v>2.8337641035999992</v>
      </c>
      <c r="Z45">
        <f>IFERROR(IF($F45="Raw",_xlfn.XLOOKUP(_xlfn.XLOOKUP(Tool_Austria!$D45,'AveragePrices&amp;Codes'!$A:$A,'AveragePrices&amp;Codes'!$B:$B),AGRIBALYSE_Raw!$B:$B,AGRIBALYSE_Raw!AC:AC)*$E45,_xlfn.XLOOKUP(_xlfn.XLOOKUP(Tool_Austria!$D45,'AveragePrices&amp;Codes'!$A:$A,'AveragePrices&amp;Codes'!$B:$B),AGRIBALYSE_Cooked!$C:$C,AGRIBALYSE_Cooked!AD:AD)*$E45),"")</f>
        <v>2.2393474385999994</v>
      </c>
      <c r="AA45">
        <f>IFERROR(IF($F45="Raw",_xlfn.XLOOKUP(_xlfn.XLOOKUP(Tool_Austria!$D45,'AveragePrices&amp;Codes'!$A:$A,'AveragePrices&amp;Codes'!$B:$B),AGRIBALYSE_Raw!$B:$B,AGRIBALYSE_Raw!AD:AD)*$E45,_xlfn.XLOOKUP(_xlfn.XLOOKUP(Tool_Austria!$D45,'AveragePrices&amp;Codes'!$A:$A,'AveragePrices&amp;Codes'!$B:$B),AGRIBALYSE_Cooked!$C:$C,AGRIBALYSE_Cooked!AE:AE)*$E45),"")</f>
        <v>1.0487087642599998E-6</v>
      </c>
      <c r="AB45" cm="1">
        <f t="array" ref="AB45">IFERROR(_xlfn.XLOOKUP(Tool_Austria!$F45&amp;$E$2,'Cooking methods'!$A:$A&amp;'Cooking methods'!$B:$B,'Cooking methods'!C:C)*$E45,"")</f>
        <v>0.31087352879999997</v>
      </c>
      <c r="AC45" cm="1">
        <f t="array" ref="AC45">IFERROR(_xlfn.XLOOKUP(Tool_Austria!$F45&amp;$E$2,'Cooking methods'!$A:$A&amp;'Cooking methods'!$B:$B,'Cooking methods'!D:D)*$E45,"")</f>
        <v>3.5894140901999996E-9</v>
      </c>
      <c r="AD45" cm="1">
        <f t="array" ref="AD45">IFERROR(_xlfn.XLOOKUP(Tool_Austria!$F45&amp;$E$2,'Cooking methods'!$A:$A&amp;'Cooking methods'!$B:$B,'Cooking methods'!E:E)*$E45,"")</f>
        <v>0.3017065806</v>
      </c>
      <c r="AE45" cm="1">
        <f t="array" ref="AE45">IFERROR(_xlfn.XLOOKUP(Tool_Austria!$F45&amp;$E$2,'Cooking methods'!$A:$A&amp;'Cooking methods'!$B:$B,'Cooking methods'!F:F)*$E45,"")</f>
        <v>7.5454739999999986E-4</v>
      </c>
      <c r="AF45" cm="1">
        <f t="array" ref="AF45">IFERROR(_xlfn.XLOOKUP(Tool_Austria!$F45&amp;$E$2,'Cooking methods'!$A:$A&amp;'Cooking methods'!$B:$B,'Cooking methods'!G:G)*$E45,"")</f>
        <v>4.6935738035999996E-9</v>
      </c>
      <c r="AG45" cm="1">
        <f t="array" ref="AG45">IFERROR(_xlfn.XLOOKUP(Tool_Austria!$F45&amp;$E$2,'Cooking methods'!$A:$A&amp;'Cooking methods'!$B:$B,'Cooking methods'!H:H)*$E45,"")</f>
        <v>2.7970911575999997E-9</v>
      </c>
      <c r="AH45" cm="1">
        <f t="array" ref="AH45">IFERROR(_xlfn.XLOOKUP(Tool_Austria!$F45&amp;$E$2,'Cooking methods'!$A:$A&amp;'Cooking methods'!$B:$B,'Cooking methods'!I:I)*$E45,"")</f>
        <v>4.8573828333000003E-10</v>
      </c>
      <c r="AI45" cm="1">
        <f t="array" ref="AI45">IFERROR(_xlfn.XLOOKUP(Tool_Austria!$F45&amp;$E$2,'Cooking methods'!$A:$A&amp;'Cooking methods'!$B:$B,'Cooking methods'!J:J)*$E45,"")</f>
        <v>1.8382058999999997E-3</v>
      </c>
      <c r="AJ45" cm="1">
        <f t="array" ref="AJ45">IFERROR(_xlfn.XLOOKUP(Tool_Austria!$F45&amp;$E$2,'Cooking methods'!$A:$A&amp;'Cooking methods'!$B:$B,'Cooking methods'!K:K)*$E45,"")</f>
        <v>3.7727369999999993E-4</v>
      </c>
      <c r="AK45" cm="1">
        <f t="array" ref="AK45">IFERROR(_xlfn.XLOOKUP(Tool_Austria!$F45&amp;$E$2,'Cooking methods'!$A:$A&amp;'Cooking methods'!$B:$B,'Cooking methods'!L:L)*$E45,"")</f>
        <v>2.9700270000000001E-4</v>
      </c>
      <c r="AL45" cm="1">
        <f t="array" ref="AL45">IFERROR(_xlfn.XLOOKUP(Tool_Austria!$F45&amp;$E$2,'Cooking methods'!$A:$A&amp;'Cooking methods'!$B:$B,'Cooking methods'!M:M)*$E45,"")</f>
        <v>2.3198318999999999E-3</v>
      </c>
      <c r="AM45" cm="1">
        <f t="array" ref="AM45">IFERROR(_xlfn.XLOOKUP(Tool_Austria!$F45&amp;$E$2,'Cooking methods'!$A:$A&amp;'Cooking methods'!$B:$B,'Cooking methods'!N:N)*$E45,"")</f>
        <v>0.98094372839999999</v>
      </c>
      <c r="AN45" cm="1">
        <f t="array" ref="AN45">IFERROR(_xlfn.XLOOKUP(Tool_Austria!$F45&amp;$E$2,'Cooking methods'!$A:$A&amp;'Cooking methods'!$B:$B,'Cooking methods'!O:O)*$E45,"")</f>
        <v>0.85096089809999997</v>
      </c>
      <c r="AO45" cm="1">
        <f t="array" ref="AO45">IFERROR(_xlfn.XLOOKUP(Tool_Austria!$F45&amp;$E$2,'Cooking methods'!$A:$A&amp;'Cooking methods'!$B:$B,'Cooking methods'!P:P)*$E45,"")</f>
        <v>0.16816774499999998</v>
      </c>
      <c r="AP45" cm="1">
        <f t="array" ref="AP45">IFERROR(_xlfn.XLOOKUP(Tool_Austria!$F45&amp;$E$2,'Cooking methods'!$A:$A&amp;'Cooking methods'!$B:$B,'Cooking methods'!Q:Q)*$E45,"")</f>
        <v>8.7123895811999983</v>
      </c>
      <c r="AQ45" cm="1">
        <f t="array" ref="AQ45">IFERROR(_xlfn.XLOOKUP(Tool_Austria!$F45&amp;$E$2,'Cooking methods'!$A:$A&amp;'Cooking methods'!$B:$B,'Cooking methods'!R:R)*$E45,"")</f>
        <v>4.8617174672999999E-7</v>
      </c>
      <c r="AR45" cm="1">
        <f t="array" ref="AR45">IFERROR(_xlfn.XLOOKUP(Tool_Austria!$G45&amp;$E$2,'Waste management'!$A:$A&amp;'Waste management'!$B:$B,'Waste management'!C:C)*$E45,"")</f>
        <v>3.3291653999999997E-2</v>
      </c>
      <c r="AS45" cm="1">
        <f t="array" ref="AS45">IFERROR(_xlfn.XLOOKUP(Tool_Austria!$G45&amp;$E$2,'Waste management'!$A:$A&amp;'Waste management'!$B:$B,'Waste management'!D:D)*$E45,"")</f>
        <v>2.2713779459999996E-10</v>
      </c>
      <c r="AT45" cm="1">
        <f t="array" ref="AT45">IFERROR(_xlfn.XLOOKUP(Tool_Austria!$G45&amp;$E$2,'Waste management'!$A:$A&amp;'Waste management'!$B:$B,'Waste management'!E:E)*$E45,"")</f>
        <v>6.1243799999999998E-4</v>
      </c>
      <c r="AU45" cm="1">
        <f t="array" ref="AU45">IFERROR(_xlfn.XLOOKUP(Tool_Austria!$G45&amp;$E$2,'Waste management'!$A:$A&amp;'Waste management'!$B:$B,'Waste management'!F:F)*$E45,"")</f>
        <v>7.135199999999999E-5</v>
      </c>
      <c r="AV45" cm="1">
        <f t="array" ref="AV45">IFERROR(_xlfn.XLOOKUP(Tool_Austria!$G45&amp;$E$2,'Waste management'!$A:$A&amp;'Waste management'!$B:$B,'Waste management'!G:G)*$E45,"")</f>
        <v>6.8852301599999989E-9</v>
      </c>
      <c r="AW45" cm="1">
        <f t="array" ref="AW45">IFERROR(_xlfn.XLOOKUP(Tool_Austria!$G45&amp;$E$2,'Waste management'!$A:$A&amp;'Waste management'!$B:$B,'Waste management'!H:H)*$E45,"")</f>
        <v>2.2443236459999994E-10</v>
      </c>
      <c r="AX45" cm="1">
        <f t="array" ref="AX45">IFERROR(_xlfn.XLOOKUP(Tool_Austria!$G45&amp;$E$2,'Waste management'!$A:$A&amp;'Waste management'!$B:$B,'Waste management'!I:I)*$E45,"")</f>
        <v>1.5956507219999999E-10</v>
      </c>
      <c r="AY45" cm="1">
        <f t="array" ref="AY45">IFERROR(_xlfn.XLOOKUP(Tool_Austria!$G45&amp;$E$2,'Waste management'!$A:$A&amp;'Waste management'!$B:$B,'Waste management'!J:J)*$E45,"")</f>
        <v>1.3140659999999998E-3</v>
      </c>
      <c r="AZ45" cm="1">
        <f t="array" ref="AZ45">IFERROR(_xlfn.XLOOKUP(Tool_Austria!$G45&amp;$E$2,'Waste management'!$A:$A&amp;'Waste management'!$B:$B,'Waste management'!K:K)*$E45,"")</f>
        <v>3.1986031319999997E-6</v>
      </c>
      <c r="BA45" cm="1">
        <f t="array" ref="BA45">IFERROR(_xlfn.XLOOKUP(Tool_Austria!$G45&amp;$E$2,'Waste management'!$A:$A&amp;'Waste management'!$B:$B,'Waste management'!L:L)*$E45,"")</f>
        <v>5.7558112439999992E-5</v>
      </c>
      <c r="BB45" cm="1">
        <f t="array" ref="BB45">IFERROR(_xlfn.XLOOKUP(Tool_Austria!$G45&amp;$E$2,'Waste management'!$A:$A&amp;'Waste management'!$B:$B,'Waste management'!M:M)*$E45,"")</f>
        <v>5.7914039999999991E-3</v>
      </c>
      <c r="BC45" cm="1">
        <f t="array" ref="BC45">IFERROR(_xlfn.XLOOKUP(Tool_Austria!$G45&amp;$E$2,'Waste management'!$A:$A&amp;'Waste management'!$B:$B,'Waste management'!N:N)*$E45,"")</f>
        <v>4.979858243999999</v>
      </c>
      <c r="BD45" cm="1">
        <f t="array" ref="BD45">IFERROR(_xlfn.XLOOKUP(Tool_Austria!$G45&amp;$E$2,'Waste management'!$A:$A&amp;'Waste management'!$B:$B,'Waste management'!O:O)*$E45,"")</f>
        <v>0.31752234599999996</v>
      </c>
      <c r="BE45" cm="1">
        <f t="array" ref="BE45">IFERROR(_xlfn.XLOOKUP(Tool_Austria!$G45&amp;$E$2,'Waste management'!$A:$A&amp;'Waste management'!$B:$B,'Waste management'!P:P)*$E45,"")</f>
        <v>6.8557379999999992E-3</v>
      </c>
      <c r="BF45" cm="1">
        <f t="array" ref="BF45">IFERROR(_xlfn.XLOOKUP(Tool_Austria!$G45&amp;$E$2,'Waste management'!$A:$A&amp;'Waste management'!$B:$B,'Waste management'!Q:Q)*$E45,"")</f>
        <v>0.19954181399999996</v>
      </c>
      <c r="BG45" cm="1">
        <f t="array" ref="BG45">IFERROR(_xlfn.XLOOKUP(Tool_Austria!$G45&amp;$E$2,'Waste management'!$A:$A&amp;'Waste management'!$B:$B,'Waste management'!R:R)*$E45,"")</f>
        <v>6.4847075999999983E-8</v>
      </c>
      <c r="BH45">
        <f>IFERROR((L45+AR45+AB45)*_xlfn.XLOOKUP(Tool_Austria!BH$4,Monetization_Factors!$A:$A,Monetization_Factors!$D:$D),"")</f>
        <v>9.6734660437029441E-2</v>
      </c>
      <c r="BI45">
        <f>IFERROR((M45+AS45+AC45)*_xlfn.XLOOKUP(Tool_Austria!BI$4,Monetization_Factors!$A:$A,Monetization_Factors!$D:$D),"")</f>
        <v>3.9874674115915736E-7</v>
      </c>
      <c r="BJ45">
        <f>IFERROR((N45+AT45+AD45)*_xlfn.XLOOKUP(Tool_Austria!BJ$4,Monetization_Factors!$A:$A,Monetization_Factors!$D:$D),"")</f>
        <v>4.9188550145285825E-4</v>
      </c>
      <c r="BK45">
        <f>IFERROR((O45+AU45+AE45)*_xlfn.XLOOKUP(Tool_Austria!BK$4,Monetization_Factors!$A:$A,Monetization_Factors!$D:$D),"")</f>
        <v>3.5646826570555042E-3</v>
      </c>
      <c r="BL45">
        <f>IFERROR((P45+AV45+AF45)*_xlfn.XLOOKUP(Tool_Austria!BL$4,Monetization_Factors!$A:$A,Monetization_Factors!$D:$D),"")</f>
        <v>4.3430025196925855E-2</v>
      </c>
      <c r="BM45">
        <f>IFERROR((Q45+AW45+AG45)*_xlfn.XLOOKUP(Tool_Austria!BM$4,Monetization_Factors!$A:$A,Monetization_Factors!$D:$D),"")</f>
        <v>2.8749413613452863E-2</v>
      </c>
      <c r="BN45">
        <f>IFERROR((R45+AX45+AH45)*_xlfn.XLOOKUP(Tool_Austria!BN$4,Monetization_Factors!$A:$A,Monetization_Factors!$D:$D),"")</f>
        <v>8.6283907081021946E-4</v>
      </c>
      <c r="BO45">
        <f>IFERROR((S45+AY45+AI45)*_xlfn.XLOOKUP(Tool_Austria!BO$4,Monetization_Factors!$A:$A,Monetization_Factors!$D:$D),"")</f>
        <v>3.568607591818697E-3</v>
      </c>
      <c r="BP45">
        <f>IFERROR((T45+AZ45+AJ45)*_xlfn.XLOOKUP(Tool_Austria!BP$4,Monetization_Factors!$A:$A,Monetization_Factors!$D:$D),"")</f>
        <v>1.0474105574797639E-3</v>
      </c>
      <c r="BQ45">
        <f>IFERROR((U45+BA45+AK45)*_xlfn.XLOOKUP(Tool_Austria!BQ$4,Monetization_Factors!$A:$A,Monetization_Factors!$D:$D),"")</f>
        <v>1.8491406058180906E-2</v>
      </c>
      <c r="BR45" t="str">
        <f>IFERROR((V45+BB45+AL45)*_xlfn.XLOOKUP(Tool_Austria!BR$4,Monetization_Factors!$A:$A,Monetization_Factors!$D:$D),"")</f>
        <v/>
      </c>
      <c r="BS45">
        <f>IFERROR((W45+BC45+AM45)*_xlfn.XLOOKUP(Tool_Austria!BS$4,Monetization_Factors!$A:$A,Monetization_Factors!$D:$D),"")</f>
        <v>8.6211321505339292E-4</v>
      </c>
      <c r="BT45">
        <f>IFERROR((X45+BD45+AN45)*_xlfn.XLOOKUP(Tool_Austria!BT$4,Monetization_Factors!$A:$A,Monetization_Factors!$D:$D),"")</f>
        <v>3.0416867705567608E-3</v>
      </c>
      <c r="BU45">
        <f>IFERROR((Y45+BE45+AO45)*_xlfn.XLOOKUP(Tool_Austria!BU$4,Monetization_Factors!$A:$A,Monetization_Factors!$D:$D),"")</f>
        <v>1.9120625856605178E-2</v>
      </c>
      <c r="BV45">
        <f>IFERROR((Z45+BF45+AP45)*_xlfn.XLOOKUP(Tool_Austria!BV$4,Monetization_Factors!$A:$A,Monetization_Factors!$D:$D),"")</f>
        <v>1.8413886805659078E-2</v>
      </c>
      <c r="BW45">
        <f>IFERROR((AA45+BG45+AQ45)*_xlfn.XLOOKUP(Tool_Austria!BW$4,Monetization_Factors!$A:$A,Monetization_Factors!$D:$D),"")</f>
        <v>3.342022488360422E-6</v>
      </c>
      <c r="BX45" s="38" cm="1">
        <f t="array" ref="BX45">IFERROR(_xlfn.IFS(I45&lt;&gt;0,I45*E45,I45="",J45*E45),"")</f>
        <v>0.30031263999999996</v>
      </c>
      <c r="BY45" s="38">
        <f t="shared" si="30"/>
        <v>0.23838298410131006</v>
      </c>
      <c r="BZ45" s="38">
        <f t="shared" si="31"/>
        <v>0.53869562410131</v>
      </c>
      <c r="CA45" s="38">
        <f t="shared" si="32"/>
        <v>8.287624986174E-4</v>
      </c>
      <c r="CB45">
        <f t="shared" si="35"/>
        <v>0.74353584403999984</v>
      </c>
      <c r="CC45">
        <f t="shared" si="35"/>
        <v>9.960939580199999E-9</v>
      </c>
      <c r="CD45">
        <f t="shared" si="35"/>
        <v>0.322297790674</v>
      </c>
      <c r="CE45">
        <f t="shared" si="35"/>
        <v>2.3549876844599998E-3</v>
      </c>
      <c r="CF45">
        <f t="shared" si="35"/>
        <v>4.3505115641599994E-8</v>
      </c>
      <c r="CG45">
        <f t="shared" si="35"/>
        <v>1.3844396867819997E-7</v>
      </c>
      <c r="CH45">
        <f t="shared" si="35"/>
        <v>7.5052891482000004E-10</v>
      </c>
      <c r="CI45">
        <f t="shared" si="35"/>
        <v>8.1504931757999995E-3</v>
      </c>
      <c r="CJ45">
        <f t="shared" si="35"/>
        <v>4.2937373327199991E-4</v>
      </c>
      <c r="CK45">
        <f t="shared" si="35"/>
        <v>4.5203839084399997E-3</v>
      </c>
      <c r="CL45">
        <f t="shared" si="35"/>
        <v>2.8414435607999996E-2</v>
      </c>
      <c r="CM45">
        <f t="shared" si="35"/>
        <v>17.716088389019994</v>
      </c>
      <c r="CN45">
        <f t="shared" si="35"/>
        <v>13.659903269899999</v>
      </c>
      <c r="CO45">
        <f t="shared" si="35"/>
        <v>3.0087875865999991</v>
      </c>
      <c r="CP45">
        <f t="shared" si="35"/>
        <v>11.151278833799998</v>
      </c>
      <c r="CQ45">
        <f t="shared" si="35"/>
        <v>1.5997275869899998E-6</v>
      </c>
      <c r="CR45">
        <f t="shared" si="36"/>
        <v>1.1439012985230766E-3</v>
      </c>
      <c r="CS45">
        <f t="shared" si="36"/>
        <v>1.5324522431076922E-11</v>
      </c>
      <c r="CT45">
        <f t="shared" si="36"/>
        <v>4.9584275488307687E-4</v>
      </c>
      <c r="CU45">
        <f t="shared" si="36"/>
        <v>3.6230579760923072E-6</v>
      </c>
      <c r="CV45">
        <f t="shared" si="36"/>
        <v>6.693094714092307E-11</v>
      </c>
      <c r="CW45">
        <f t="shared" si="36"/>
        <v>2.1299072104338457E-10</v>
      </c>
      <c r="CX45">
        <f t="shared" si="36"/>
        <v>1.1546598689538463E-12</v>
      </c>
      <c r="CY45">
        <f t="shared" si="36"/>
        <v>1.2539220270461538E-5</v>
      </c>
      <c r="CZ45">
        <f t="shared" si="36"/>
        <v>6.6057497426461525E-7</v>
      </c>
      <c r="DA45">
        <f t="shared" si="36"/>
        <v>6.954436782215384E-6</v>
      </c>
      <c r="DB45">
        <f t="shared" si="36"/>
        <v>4.3714516319999994E-5</v>
      </c>
      <c r="DC45">
        <f t="shared" si="36"/>
        <v>2.7255520598492299E-2</v>
      </c>
      <c r="DD45">
        <f t="shared" si="36"/>
        <v>2.1015235799846151E-2</v>
      </c>
      <c r="DE45">
        <f t="shared" si="36"/>
        <v>4.6289039793846144E-3</v>
      </c>
      <c r="DF45">
        <f t="shared" si="36"/>
        <v>1.7155813590461536E-2</v>
      </c>
      <c r="DG45">
        <f t="shared" si="36"/>
        <v>2.4611193645999997E-9</v>
      </c>
      <c r="DH45" s="5">
        <f>IFERROR(((((L45+AB45)*(1/$H45))+AR45)/$F$2)/($B$2*('CAR.CAP_per person'!B$2)/(_xlfn.XLOOKUP($E$2,EU_countries_GDP!$A$2:$A$29,EU_countries_GDP!$E$2:$E$29))),"")</f>
        <v>8.8188149001245525E-2</v>
      </c>
      <c r="DI45" s="5">
        <f>IFERROR(((((M45+AC45)*(1/$H45))+AS45)/$F$2)/($B$2*('CAR.CAP_per person'!C$2)/(_xlfn.XLOOKUP($E$2,EU_countries_GDP!$A$2:$A$29,EU_countries_GDP!$E$2:$E$29))),"")</f>
        <v>1.5197476976960755E-5</v>
      </c>
      <c r="DJ45" s="5">
        <f>IFERROR(((((N45+AD45)*(1/$H45))+AT45)/$F$2)/($B$2*('CAR.CAP_per person'!D$2)/(_xlfn.XLOOKUP($E$2,EU_countries_GDP!$A$2:$A$29,EU_countries_GDP!$E$2:$E$29))),"")</f>
        <v>5.1211078564137506E-4</v>
      </c>
      <c r="DK45" s="5">
        <f>IFERROR(((((O45+AE45)*(1/$H45))+AU45)/$F$2)/($B$2*('CAR.CAP_per person'!E$2)/(_xlfn.XLOOKUP($E$2,EU_countries_GDP!$A$2:$A$29,EU_countries_GDP!$E$2:$E$29))),"")</f>
        <v>4.736498382884341E-3</v>
      </c>
      <c r="DL45" s="5">
        <f>IFERROR(((((P45+AF45)*(1/$H45))+AV45)/$F$2)/($B$2*('CAR.CAP_per person'!F$2)/(_xlfn.XLOOKUP($E$2,EU_countries_GDP!$A$2:$A$29,EU_countries_GDP!$E$2:$E$29))),"")</f>
        <v>6.1488819944144221E-2</v>
      </c>
      <c r="DM45" s="5">
        <f>IFERROR(((((Q45+AG45)*(1/$H45))+AW45)/$F$2)/($B$2*('CAR.CAP_per person'!G$2)/(_xlfn.XLOOKUP($E$2,EU_countries_GDP!$A$2:$A$29,EU_countries_GDP!$E$2:$E$29))),"")</f>
        <v>0.1206201956186114</v>
      </c>
      <c r="DN45" s="5">
        <f>IFERROR(((((R45+AH45)*(1/$H45))+AX45)/$F$2)/($B$2*('CAR.CAP_per person'!H$2)/(_xlfn.XLOOKUP($E$2,EU_countries_GDP!$A$2:$A$29,EU_countries_GDP!$E$2:$E$29))),"")</f>
        <v>1.2680849042097421E-4</v>
      </c>
      <c r="DO45" s="5">
        <f>IFERROR(((((S45+AI45)*(1/$H45))+AY45)/$F$2)/($B$2*('CAR.CAP_per person'!I$2)/(_xlfn.XLOOKUP($E$2,EU_countries_GDP!$A$2:$A$29,EU_countries_GDP!$E$2:$E$29))),"")</f>
        <v>5.9181048502825011E-3</v>
      </c>
      <c r="DP45" s="5">
        <f>IFERROR(((((T45+AJ45)*(1/$H45))+AZ45)/$F$2)/($B$2*('CAR.CAP_per person'!J$2)/(_xlfn.XLOOKUP($E$2,EU_countries_GDP!$A$2:$A$29,EU_countries_GDP!$E$2:$E$29))),"")</f>
        <v>6.1608459736030789E-2</v>
      </c>
      <c r="DQ45" s="5">
        <f>IFERROR(((((U45+AK45)*(1/$H45))+BA45)/$F$2)/($B$2*('CAR.CAP_per person'!K$2)/(_xlfn.XLOOKUP($E$2,EU_countries_GDP!$A$2:$A$29,EU_countries_GDP!$E$2:$E$29))),"")</f>
        <v>1.8705544490243003E-2</v>
      </c>
      <c r="DR45" s="5">
        <f>IFERROR(((((V45+AL45)*(1/$H45))+BB45)/$F$2)/($B$2*('CAR.CAP_per person'!L$2)/(_xlfn.XLOOKUP($E$2,EU_countries_GDP!$A$2:$A$29,EU_countries_GDP!$E$2:$E$29))),"")</f>
        <v>3.2374927031256669E-3</v>
      </c>
      <c r="DS45" s="5">
        <f>IFERROR(((((W45+AM45)*(1/$H45))+BC45)/$F$2)/($B$2*('CAR.CAP_per person'!M$2)/(_xlfn.XLOOKUP($E$2,EU_countries_GDP!$A$2:$A$29,EU_countries_GDP!$E$2:$E$29))),"")</f>
        <v>8.7092416889402724E-2</v>
      </c>
      <c r="DT45" s="5">
        <f>IFERROR(((((X45+AN45)*(1/$H45))+BD45)/$F$2)/($B$2*('CAR.CAP_per person'!N$2)/(_xlfn.XLOOKUP($E$2,EU_countries_GDP!$A$2:$A$29,EU_countries_GDP!$E$2:$E$29))),"")</f>
        <v>0.88315246307570605</v>
      </c>
      <c r="DU45" s="5">
        <f>IFERROR(((((Y45+AO45)*(1/$H45))+BE45)/$F$2)/($B$2*('CAR.CAP_per person'!O$2)/(_xlfn.XLOOKUP($E$2,EU_countries_GDP!$A$2:$A$29,EU_countries_GDP!$E$2:$E$29))),"")</f>
        <v>1.3847227004862574E-2</v>
      </c>
      <c r="DV45" s="5">
        <f>IFERROR(((((Z45+AP45)*(1/$H45))+BF45)/$F$2)/($B$2*('CAR.CAP_per person'!P$2)/(_xlfn.XLOOKUP($E$2,EU_countries_GDP!$A$2:$A$29,EU_countries_GDP!$E$2:$E$29))),"")</f>
        <v>4.1126090180166899E-2</v>
      </c>
      <c r="DW45" s="5">
        <f>IFERROR(((((AA45+AQ45)*(1/$H45))+BG45)/$F$2)/($B$2*('CAR.CAP_per person'!Q$2)/(_xlfn.XLOOKUP($E$2,EU_countries_GDP!$A$2:$A$29,EU_countries_GDP!$E$2:$E$29))),"")</f>
        <v>5.8982389419787243E-3</v>
      </c>
    </row>
    <row r="46" spans="1:127">
      <c r="A46" t="s">
        <v>206</v>
      </c>
      <c r="B46" t="str">
        <f>_xlfn.XLOOKUP(D46,Table5[Ingredient],Table5[Category],"",FALSE)</f>
        <v>Starch/satiating food</v>
      </c>
      <c r="C46" s="33" t="s">
        <v>177</v>
      </c>
      <c r="D46" s="33" t="s">
        <v>205</v>
      </c>
      <c r="E46" s="33">
        <v>0.19819999999999999</v>
      </c>
      <c r="F46" s="33" t="s">
        <v>204</v>
      </c>
      <c r="G46" s="33" t="s">
        <v>180</v>
      </c>
      <c r="H46" s="91">
        <f>Dataset_AT!R43</f>
        <v>0.18263914485809069</v>
      </c>
      <c r="I46" s="33"/>
      <c r="J46" s="37" t="str">
        <f>IFERROR(INDEX('AveragePrices&amp;Codes'!G:AG, MATCH($D46, 'AveragePrices&amp;Codes'!$A:$A, 0), MATCH(Tool_Austria!$E$2, 'AveragePrices&amp;Codes'!$G$1:$AG$1, 0)),"")</f>
        <v/>
      </c>
      <c r="K46" s="37">
        <f>IFERROR(E46/(_xlfn.XLOOKUP(A46,Dataset_AT!$V$2:$V$9,Dataset_AT!$W$2:$W$9)),"")</f>
        <v>5.5055555555555552E-3</v>
      </c>
      <c r="L46">
        <f>IFERROR(IF($F46="Raw",_xlfn.XLOOKUP(_xlfn.XLOOKUP(Tool_Austria!$D46,'AveragePrices&amp;Codes'!$A:$A,'AveragePrices&amp;Codes'!$B:$B),AGRIBALYSE_Raw!$B:$B,AGRIBALYSE_Raw!O:O)*$E46,_xlfn.XLOOKUP(_xlfn.XLOOKUP(Tool_Austria!$D46,'AveragePrices&amp;Codes'!$A:$A,'AveragePrices&amp;Codes'!$B:$B),AGRIBALYSE_Cooked!$C:$C,AGRIBALYSE_Cooked!P:P)*$E46),"")</f>
        <v>0.14787702198200001</v>
      </c>
      <c r="M46">
        <f>IFERROR(IF($F46="Raw",_xlfn.XLOOKUP(_xlfn.XLOOKUP(Tool_Austria!$D46,'AveragePrices&amp;Codes'!$A:$A,'AveragePrices&amp;Codes'!$B:$B),AGRIBALYSE_Raw!$B:$B,AGRIBALYSE_Raw!P:P)*$E46,_xlfn.XLOOKUP(_xlfn.XLOOKUP(Tool_Austria!$D46,'AveragePrices&amp;Codes'!$A:$A,'AveragePrices&amp;Codes'!$B:$B),AGRIBALYSE_Cooked!$C:$C,AGRIBALYSE_Cooked!Q:Q)*$E46),"")</f>
        <v>2.4239754954000002E-9</v>
      </c>
      <c r="N46">
        <f>IFERROR(IF($F46="Raw",_xlfn.XLOOKUP(_xlfn.XLOOKUP(Tool_Austria!$D46,'AveragePrices&amp;Codes'!$A:$A,'AveragePrices&amp;Codes'!$B:$B),AGRIBALYSE_Raw!$B:$B,AGRIBALYSE_Raw!Q:Q)*$E46,_xlfn.XLOOKUP(_xlfn.XLOOKUP(Tool_Austria!$D46,'AveragePrices&amp;Codes'!$A:$A,'AveragePrices&amp;Codes'!$B:$B),AGRIBALYSE_Cooked!$C:$C,AGRIBALYSE_Cooked!R:R)*$E46),"")</f>
        <v>1.9628684278799997E-2</v>
      </c>
      <c r="O46">
        <f>IFERROR(IF($F46="Raw",_xlfn.XLOOKUP(_xlfn.XLOOKUP(Tool_Austria!$D46,'AveragePrices&amp;Codes'!$A:$A,'AveragePrices&amp;Codes'!$B:$B),AGRIBALYSE_Raw!$B:$B,AGRIBALYSE_Raw!R:R)*$E46,_xlfn.XLOOKUP(_xlfn.XLOOKUP(Tool_Austria!$D46,'AveragePrices&amp;Codes'!$A:$A,'AveragePrices&amp;Codes'!$B:$B),AGRIBALYSE_Cooked!$C:$C,AGRIBALYSE_Cooked!S:S)*$E46),"")</f>
        <v>6.5881091345999993E-4</v>
      </c>
      <c r="P46">
        <f>IFERROR(IF($F46="Raw",_xlfn.XLOOKUP(_xlfn.XLOOKUP(Tool_Austria!$D46,'AveragePrices&amp;Codes'!$A:$A,'AveragePrices&amp;Codes'!$B:$B),AGRIBALYSE_Raw!$B:$B,AGRIBALYSE_Raw!S:S)*$E46,_xlfn.XLOOKUP(_xlfn.XLOOKUP(Tool_Austria!$D46,'AveragePrices&amp;Codes'!$A:$A,'AveragePrices&amp;Codes'!$B:$B),AGRIBALYSE_Cooked!$C:$C,AGRIBALYSE_Cooked!T:T)*$E46),"")</f>
        <v>2.5875220091999996E-8</v>
      </c>
      <c r="Q46">
        <f>IFERROR(IF($F46="Raw",_xlfn.XLOOKUP(_xlfn.XLOOKUP(Tool_Austria!$D46,'AveragePrices&amp;Codes'!$A:$A,'AveragePrices&amp;Codes'!$B:$B),AGRIBALYSE_Raw!$B:$B,AGRIBALYSE_Raw!T:T)*$E46,_xlfn.XLOOKUP(_xlfn.XLOOKUP(Tool_Austria!$D46,'AveragePrices&amp;Codes'!$A:$A,'AveragePrices&amp;Codes'!$B:$B),AGRIBALYSE_Cooked!$C:$C,AGRIBALYSE_Cooked!U:U)*$E46),"")</f>
        <v>-2.3409213710000001E-9</v>
      </c>
      <c r="R46">
        <f>IFERROR(IF($F46="Raw",_xlfn.XLOOKUP(_xlfn.XLOOKUP(Tool_Austria!$D46,'AveragePrices&amp;Codes'!$A:$A,'AveragePrices&amp;Codes'!$B:$B),AGRIBALYSE_Raw!$B:$B,AGRIBALYSE_Raw!U:U)*$E46,_xlfn.XLOOKUP(_xlfn.XLOOKUP(Tool_Austria!$D46,'AveragePrices&amp;Codes'!$A:$A,'AveragePrices&amp;Codes'!$B:$B),AGRIBALYSE_Cooked!$C:$C,AGRIBALYSE_Cooked!V:V)*$E46),"")</f>
        <v>5.0722289575999998E-11</v>
      </c>
      <c r="S46">
        <f>IFERROR(IF($F46="Raw",_xlfn.XLOOKUP(_xlfn.XLOOKUP(Tool_Austria!$D46,'AveragePrices&amp;Codes'!$A:$A,'AveragePrices&amp;Codes'!$B:$B),AGRIBALYSE_Raw!$B:$B,AGRIBALYSE_Raw!V:V)*$E46,_xlfn.XLOOKUP(_xlfn.XLOOKUP(Tool_Austria!$D46,'AveragePrices&amp;Codes'!$A:$A,'AveragePrices&amp;Codes'!$B:$B),AGRIBALYSE_Cooked!$C:$C,AGRIBALYSE_Cooked!W:W)*$E46),"")</f>
        <v>3.2891494145999996E-3</v>
      </c>
      <c r="T46">
        <f>IFERROR(IF($F46="Raw",_xlfn.XLOOKUP(_xlfn.XLOOKUP(Tool_Austria!$D46,'AveragePrices&amp;Codes'!$A:$A,'AveragePrices&amp;Codes'!$B:$B),AGRIBALYSE_Raw!$B:$B,AGRIBALYSE_Raw!W:W)*$E46,_xlfn.XLOOKUP(_xlfn.XLOOKUP(Tool_Austria!$D46,'AveragePrices&amp;Codes'!$A:$A,'AveragePrices&amp;Codes'!$B:$B),AGRIBALYSE_Cooked!$C:$C,AGRIBALYSE_Cooked!X:X)*$E46),"")</f>
        <v>3.4881600525999994E-5</v>
      </c>
      <c r="U46">
        <f>IFERROR(IF($F46="Raw",_xlfn.XLOOKUP(_xlfn.XLOOKUP(Tool_Austria!$D46,'AveragePrices&amp;Codes'!$A:$A,'AveragePrices&amp;Codes'!$B:$B),AGRIBALYSE_Raw!$B:$B,AGRIBALYSE_Raw!X:X)*$E46,_xlfn.XLOOKUP(_xlfn.XLOOKUP(Tool_Austria!$D46,'AveragePrices&amp;Codes'!$A:$A,'AveragePrices&amp;Codes'!$B:$B),AGRIBALYSE_Cooked!$C:$C,AGRIBALYSE_Cooked!Y:Y)*$E46),"")</f>
        <v>1.0513808768399999E-3</v>
      </c>
      <c r="V46">
        <f>IFERROR(IF($F46="Raw",_xlfn.XLOOKUP(_xlfn.XLOOKUP(Tool_Austria!$D46,'AveragePrices&amp;Codes'!$A:$A,'AveragePrices&amp;Codes'!$B:$B),AGRIBALYSE_Raw!$B:$B,AGRIBALYSE_Raw!Y:Y)*$E46,_xlfn.XLOOKUP(_xlfn.XLOOKUP(Tool_Austria!$D46,'AveragePrices&amp;Codes'!$A:$A,'AveragePrices&amp;Codes'!$B:$B),AGRIBALYSE_Cooked!$C:$C,AGRIBALYSE_Cooked!Z:Z)*$E46),"")</f>
        <v>1.39107316132E-2</v>
      </c>
      <c r="W46">
        <f>IFERROR(IF($F46="Raw",_xlfn.XLOOKUP(_xlfn.XLOOKUP(Tool_Austria!$D46,'AveragePrices&amp;Codes'!$A:$A,'AveragePrices&amp;Codes'!$B:$B),AGRIBALYSE_Raw!$B:$B,AGRIBALYSE_Raw!Z:Z)*$E46,_xlfn.XLOOKUP(_xlfn.XLOOKUP(Tool_Austria!$D46,'AveragePrices&amp;Codes'!$A:$A,'AveragePrices&amp;Codes'!$B:$B),AGRIBALYSE_Cooked!$C:$C,AGRIBALYSE_Cooked!AA:AA)*$E46),"")</f>
        <v>2.1627157275399997</v>
      </c>
      <c r="X46">
        <f>IFERROR(IF($F46="Raw",_xlfn.XLOOKUP(_xlfn.XLOOKUP(Tool_Austria!$D46,'AveragePrices&amp;Codes'!$A:$A,'AveragePrices&amp;Codes'!$B:$B),AGRIBALYSE_Raw!$B:$B,AGRIBALYSE_Raw!AA:AA)*$E46,_xlfn.XLOOKUP(_xlfn.XLOOKUP(Tool_Austria!$D46,'AveragePrices&amp;Codes'!$A:$A,'AveragePrices&amp;Codes'!$B:$B),AGRIBALYSE_Cooked!$C:$C,AGRIBALYSE_Cooked!AB:AB)*$E46),"")</f>
        <v>6.3298440299999994</v>
      </c>
      <c r="Y46">
        <f>IFERROR(IF($F46="Raw",_xlfn.XLOOKUP(_xlfn.XLOOKUP(Tool_Austria!$D46,'AveragePrices&amp;Codes'!$A:$A,'AveragePrices&amp;Codes'!$B:$B),AGRIBALYSE_Raw!$B:$B,AGRIBALYSE_Raw!AB:AB)*$E46,_xlfn.XLOOKUP(_xlfn.XLOOKUP(Tool_Austria!$D46,'AveragePrices&amp;Codes'!$A:$A,'AveragePrices&amp;Codes'!$B:$B),AGRIBALYSE_Cooked!$C:$C,AGRIBALYSE_Cooked!AC:AC)*$E46),"")</f>
        <v>0.35677230822</v>
      </c>
      <c r="Z46">
        <f>IFERROR(IF($F46="Raw",_xlfn.XLOOKUP(_xlfn.XLOOKUP(Tool_Austria!$D46,'AveragePrices&amp;Codes'!$A:$A,'AveragePrices&amp;Codes'!$B:$B),AGRIBALYSE_Raw!$B:$B,AGRIBALYSE_Raw!AC:AC)*$E46,_xlfn.XLOOKUP(_xlfn.XLOOKUP(Tool_Austria!$D46,'AveragePrices&amp;Codes'!$A:$A,'AveragePrices&amp;Codes'!$B:$B),AGRIBALYSE_Cooked!$C:$C,AGRIBALYSE_Cooked!AD:AD)*$E46),"")</f>
        <v>1.91425367422</v>
      </c>
      <c r="AA46">
        <f>IFERROR(IF($F46="Raw",_xlfn.XLOOKUP(_xlfn.XLOOKUP(Tool_Austria!$D46,'AveragePrices&amp;Codes'!$A:$A,'AveragePrices&amp;Codes'!$B:$B),AGRIBALYSE_Raw!$B:$B,AGRIBALYSE_Raw!AD:AD)*$E46,_xlfn.XLOOKUP(_xlfn.XLOOKUP(Tool_Austria!$D46,'AveragePrices&amp;Codes'!$A:$A,'AveragePrices&amp;Codes'!$B:$B),AGRIBALYSE_Cooked!$C:$C,AGRIBALYSE_Cooked!AE:AE)*$E46),"")</f>
        <v>8.5292333575999996E-7</v>
      </c>
      <c r="AB46" cm="1">
        <f t="array" ref="AB46">IFERROR(_xlfn.XLOOKUP(Tool_Austria!$F46&amp;$E$2,'Cooking methods'!$A:$A&amp;'Cooking methods'!$B:$B,'Cooking methods'!C:C)*$E46,"")</f>
        <v>0.10362450960000001</v>
      </c>
      <c r="AC46" cm="1">
        <f t="array" ref="AC46">IFERROR(_xlfn.XLOOKUP(Tool_Austria!$F46&amp;$E$2,'Cooking methods'!$A:$A&amp;'Cooking methods'!$B:$B,'Cooking methods'!D:D)*$E46,"")</f>
        <v>1.1964713633999999E-9</v>
      </c>
      <c r="AD46" cm="1">
        <f t="array" ref="AD46">IFERROR(_xlfn.XLOOKUP(Tool_Austria!$F46&amp;$E$2,'Cooking methods'!$A:$A&amp;'Cooking methods'!$B:$B,'Cooking methods'!E:E)*$E46,"")</f>
        <v>0.1005688602</v>
      </c>
      <c r="AE46" cm="1">
        <f t="array" ref="AE46">IFERROR(_xlfn.XLOOKUP(Tool_Austria!$F46&amp;$E$2,'Cooking methods'!$A:$A&amp;'Cooking methods'!$B:$B,'Cooking methods'!F:F)*$E46,"")</f>
        <v>2.5151579999999995E-4</v>
      </c>
      <c r="AF46" cm="1">
        <f t="array" ref="AF46">IFERROR(_xlfn.XLOOKUP(Tool_Austria!$F46&amp;$E$2,'Cooking methods'!$A:$A&amp;'Cooking methods'!$B:$B,'Cooking methods'!G:G)*$E46,"")</f>
        <v>1.5645246011999999E-9</v>
      </c>
      <c r="AG46" cm="1">
        <f t="array" ref="AG46">IFERROR(_xlfn.XLOOKUP(Tool_Austria!$F46&amp;$E$2,'Cooking methods'!$A:$A&amp;'Cooking methods'!$B:$B,'Cooking methods'!H:H)*$E46,"")</f>
        <v>9.3236371920000003E-10</v>
      </c>
      <c r="AH46" cm="1">
        <f t="array" ref="AH46">IFERROR(_xlfn.XLOOKUP(Tool_Austria!$F46&amp;$E$2,'Cooking methods'!$A:$A&amp;'Cooking methods'!$B:$B,'Cooking methods'!I:I)*$E46,"")</f>
        <v>1.6191276111E-10</v>
      </c>
      <c r="AI46" cm="1">
        <f t="array" ref="AI46">IFERROR(_xlfn.XLOOKUP(Tool_Austria!$F46&amp;$E$2,'Cooking methods'!$A:$A&amp;'Cooking methods'!$B:$B,'Cooking methods'!J:J)*$E46,"")</f>
        <v>6.1273529999999999E-4</v>
      </c>
      <c r="AJ46" cm="1">
        <f t="array" ref="AJ46">IFERROR(_xlfn.XLOOKUP(Tool_Austria!$F46&amp;$E$2,'Cooking methods'!$A:$A&amp;'Cooking methods'!$B:$B,'Cooking methods'!K:K)*$E46,"")</f>
        <v>1.2575789999999998E-4</v>
      </c>
      <c r="AK46" cm="1">
        <f t="array" ref="AK46">IFERROR(_xlfn.XLOOKUP(Tool_Austria!$F46&amp;$E$2,'Cooking methods'!$A:$A&amp;'Cooking methods'!$B:$B,'Cooking methods'!L:L)*$E46,"")</f>
        <v>9.9000900000000003E-5</v>
      </c>
      <c r="AL46" cm="1">
        <f t="array" ref="AL46">IFERROR(_xlfn.XLOOKUP(Tool_Austria!$F46&amp;$E$2,'Cooking methods'!$A:$A&amp;'Cooking methods'!$B:$B,'Cooking methods'!M:M)*$E46,"")</f>
        <v>7.7327730000000005E-4</v>
      </c>
      <c r="AM46" cm="1">
        <f t="array" ref="AM46">IFERROR(_xlfn.XLOOKUP(Tool_Austria!$F46&amp;$E$2,'Cooking methods'!$A:$A&amp;'Cooking methods'!$B:$B,'Cooking methods'!N:N)*$E46,"")</f>
        <v>0.32698124280000002</v>
      </c>
      <c r="AN46" cm="1">
        <f t="array" ref="AN46">IFERROR(_xlfn.XLOOKUP(Tool_Austria!$F46&amp;$E$2,'Cooking methods'!$A:$A&amp;'Cooking methods'!$B:$B,'Cooking methods'!O:O)*$E46,"")</f>
        <v>0.28365363269999999</v>
      </c>
      <c r="AO46" cm="1">
        <f t="array" ref="AO46">IFERROR(_xlfn.XLOOKUP(Tool_Austria!$F46&amp;$E$2,'Cooking methods'!$A:$A&amp;'Cooking methods'!$B:$B,'Cooking methods'!P:P)*$E46,"")</f>
        <v>5.6055914999999998E-2</v>
      </c>
      <c r="AP46" cm="1">
        <f t="array" ref="AP46">IFERROR(_xlfn.XLOOKUP(Tool_Austria!$F46&amp;$E$2,'Cooking methods'!$A:$A&amp;'Cooking methods'!$B:$B,'Cooking methods'!Q:Q)*$E46,"")</f>
        <v>2.9041298603999999</v>
      </c>
      <c r="AQ46" cm="1">
        <f t="array" ref="AQ46">IFERROR(_xlfn.XLOOKUP(Tool_Austria!$F46&amp;$E$2,'Cooking methods'!$A:$A&amp;'Cooking methods'!$B:$B,'Cooking methods'!R:R)*$E46,"")</f>
        <v>1.6205724891000001E-7</v>
      </c>
      <c r="AR46" cm="1">
        <f t="array" ref="AR46">IFERROR(_xlfn.XLOOKUP(Tool_Austria!$G46&amp;$E$2,'Waste management'!$A:$A&amp;'Waste management'!$B:$B,'Waste management'!C:C)*$E46,"")</f>
        <v>1.1097217999999999E-2</v>
      </c>
      <c r="AS46" cm="1">
        <f t="array" ref="AS46">IFERROR(_xlfn.XLOOKUP(Tool_Austria!$G46&amp;$E$2,'Waste management'!$A:$A&amp;'Waste management'!$B:$B,'Waste management'!D:D)*$E46,"")</f>
        <v>7.5712598199999997E-11</v>
      </c>
      <c r="AT46" cm="1">
        <f t="array" ref="AT46">IFERROR(_xlfn.XLOOKUP(Tool_Austria!$G46&amp;$E$2,'Waste management'!$A:$A&amp;'Waste management'!$B:$B,'Waste management'!E:E)*$E46,"")</f>
        <v>2.0414599999999999E-4</v>
      </c>
      <c r="AU46" cm="1">
        <f t="array" ref="AU46">IFERROR(_xlfn.XLOOKUP(Tool_Austria!$G46&amp;$E$2,'Waste management'!$A:$A&amp;'Waste management'!$B:$B,'Waste management'!F:F)*$E46,"")</f>
        <v>2.3783999999999998E-5</v>
      </c>
      <c r="AV46" cm="1">
        <f t="array" ref="AV46">IFERROR(_xlfn.XLOOKUP(Tool_Austria!$G46&amp;$E$2,'Waste management'!$A:$A&amp;'Waste management'!$B:$B,'Waste management'!G:G)*$E46,"")</f>
        <v>2.2950767199999998E-9</v>
      </c>
      <c r="AW46" cm="1">
        <f t="array" ref="AW46">IFERROR(_xlfn.XLOOKUP(Tool_Austria!$G46&amp;$E$2,'Waste management'!$A:$A&amp;'Waste management'!$B:$B,'Waste management'!H:H)*$E46,"")</f>
        <v>7.4810788199999994E-11</v>
      </c>
      <c r="AX46" cm="1">
        <f t="array" ref="AX46">IFERROR(_xlfn.XLOOKUP(Tool_Austria!$G46&amp;$E$2,'Waste management'!$A:$A&amp;'Waste management'!$B:$B,'Waste management'!I:I)*$E46,"")</f>
        <v>5.3188357400000001E-11</v>
      </c>
      <c r="AY46" cm="1">
        <f t="array" ref="AY46">IFERROR(_xlfn.XLOOKUP(Tool_Austria!$G46&amp;$E$2,'Waste management'!$A:$A&amp;'Waste management'!$B:$B,'Waste management'!J:J)*$E46,"")</f>
        <v>4.3802199999999999E-4</v>
      </c>
      <c r="AZ46" cm="1">
        <f t="array" ref="AZ46">IFERROR(_xlfn.XLOOKUP(Tool_Austria!$G46&amp;$E$2,'Waste management'!$A:$A&amp;'Waste management'!$B:$B,'Waste management'!K:K)*$E46,"")</f>
        <v>1.066201044E-6</v>
      </c>
      <c r="BA46" cm="1">
        <f t="array" ref="BA46">IFERROR(_xlfn.XLOOKUP(Tool_Austria!$G46&amp;$E$2,'Waste management'!$A:$A&amp;'Waste management'!$B:$B,'Waste management'!L:L)*$E46,"")</f>
        <v>1.9186037479999999E-5</v>
      </c>
      <c r="BB46" cm="1">
        <f t="array" ref="BB46">IFERROR(_xlfn.XLOOKUP(Tool_Austria!$G46&amp;$E$2,'Waste management'!$A:$A&amp;'Waste management'!$B:$B,'Waste management'!M:M)*$E46,"")</f>
        <v>1.9304679999999999E-3</v>
      </c>
      <c r="BC46" cm="1">
        <f t="array" ref="BC46">IFERROR(_xlfn.XLOOKUP(Tool_Austria!$G46&amp;$E$2,'Waste management'!$A:$A&amp;'Waste management'!$B:$B,'Waste management'!N:N)*$E46,"")</f>
        <v>1.6599527479999998</v>
      </c>
      <c r="BD46" cm="1">
        <f t="array" ref="BD46">IFERROR(_xlfn.XLOOKUP(Tool_Austria!$G46&amp;$E$2,'Waste management'!$A:$A&amp;'Waste management'!$B:$B,'Waste management'!O:O)*$E46,"")</f>
        <v>0.10584078199999999</v>
      </c>
      <c r="BE46" cm="1">
        <f t="array" ref="BE46">IFERROR(_xlfn.XLOOKUP(Tool_Austria!$G46&amp;$E$2,'Waste management'!$A:$A&amp;'Waste management'!$B:$B,'Waste management'!P:P)*$E46,"")</f>
        <v>2.2852459999999999E-3</v>
      </c>
      <c r="BF46" cm="1">
        <f t="array" ref="BF46">IFERROR(_xlfn.XLOOKUP(Tool_Austria!$G46&amp;$E$2,'Waste management'!$A:$A&amp;'Waste management'!$B:$B,'Waste management'!Q:Q)*$E46,"")</f>
        <v>6.6513937999999995E-2</v>
      </c>
      <c r="BG46" cm="1">
        <f t="array" ref="BG46">IFERROR(_xlfn.XLOOKUP(Tool_Austria!$G46&amp;$E$2,'Waste management'!$A:$A&amp;'Waste management'!$B:$B,'Waste management'!R:R)*$E46,"")</f>
        <v>2.1615691999999998E-8</v>
      </c>
      <c r="BH46">
        <f>IFERROR((L46+AR46+AB46)*_xlfn.XLOOKUP(Tool_Austria!BH$4,Monetization_Factors!$A:$A,Monetization_Factors!$D:$D),"")</f>
        <v>3.4164325870262593E-2</v>
      </c>
      <c r="BI46">
        <f>IFERROR((M46+AS46+AC46)*_xlfn.XLOOKUP(Tool_Austria!BI$4,Monetization_Factors!$A:$A,Monetization_Factors!$D:$D),"")</f>
        <v>1.4796109608103441E-7</v>
      </c>
      <c r="BJ46">
        <f>IFERROR((N46+AT46+AD46)*_xlfn.XLOOKUP(Tool_Austria!BJ$4,Monetization_Factors!$A:$A,Monetization_Factors!$D:$D),"")</f>
        <v>1.8375504769389036E-4</v>
      </c>
      <c r="BK46">
        <f>IFERROR((O46+AU46+AE46)*_xlfn.XLOOKUP(Tool_Austria!BK$4,Monetization_Factors!$A:$A,Monetization_Factors!$D:$D),"")</f>
        <v>1.4139387148447583E-3</v>
      </c>
      <c r="BL46">
        <f>IFERROR((P46+AV46+AF46)*_xlfn.XLOOKUP(Tool_Austria!BL$4,Monetization_Factors!$A:$A,Monetization_Factors!$D:$D),"")</f>
        <v>2.9683498691048943E-2</v>
      </c>
      <c r="BM46">
        <f>IFERROR((Q46+AW46+AG46)*_xlfn.XLOOKUP(Tool_Austria!BM$4,Monetization_Factors!$A:$A,Monetization_Factors!$D:$D),"")</f>
        <v>-2.7696721354766965E-4</v>
      </c>
      <c r="BN46">
        <f>IFERROR((R46+AX46+AH46)*_xlfn.XLOOKUP(Tool_Austria!BN$4,Monetization_Factors!$A:$A,Monetization_Factors!$D:$D),"")</f>
        <v>3.0560158030358938E-4</v>
      </c>
      <c r="BO46">
        <f>IFERROR((S46+AY46+AI46)*_xlfn.XLOOKUP(Tool_Austria!BO$4,Monetization_Factors!$A:$A,Monetization_Factors!$D:$D),"")</f>
        <v>1.9001824448477444E-3</v>
      </c>
      <c r="BP46">
        <f>IFERROR((T46+AZ46+AJ46)*_xlfn.XLOOKUP(Tool_Austria!BP$4,Monetization_Factors!$A:$A,Monetization_Factors!$D:$D),"")</f>
        <v>3.9446348461608376E-4</v>
      </c>
      <c r="BQ46">
        <f>IFERROR((U46+BA46+AK46)*_xlfn.XLOOKUP(Tool_Austria!BQ$4,Monetization_Factors!$A:$A,Monetization_Factors!$D:$D),"")</f>
        <v>4.7843178378700552E-3</v>
      </c>
      <c r="BR46" t="str">
        <f>IFERROR((V46+BB46+AL46)*_xlfn.XLOOKUP(Tool_Austria!BR$4,Monetization_Factors!$A:$A,Monetization_Factors!$D:$D),"")</f>
        <v/>
      </c>
      <c r="BS46">
        <f>IFERROR((W46+BC46+AM46)*_xlfn.XLOOKUP(Tool_Austria!BS$4,Monetization_Factors!$A:$A,Monetization_Factors!$D:$D),"")</f>
        <v>2.0193328129028369E-4</v>
      </c>
      <c r="BT46">
        <f>IFERROR((X46+BD46+AN46)*_xlfn.XLOOKUP(Tool_Austria!BT$4,Monetization_Factors!$A:$A,Monetization_Factors!$D:$D),"")</f>
        <v>1.4962128538035431E-3</v>
      </c>
      <c r="BU46">
        <f>IFERROR((Y46+BE46+AO46)*_xlfn.XLOOKUP(Tool_Austria!BU$4,Monetization_Factors!$A:$A,Monetization_Factors!$D:$D),"")</f>
        <v>2.6380158467624714E-3</v>
      </c>
      <c r="BV46">
        <f>IFERROR((Z46+BF46+AP46)*_xlfn.XLOOKUP(Tool_Austria!BV$4,Monetization_Factors!$A:$A,Monetization_Factors!$D:$D),"")</f>
        <v>8.0663348534907673E-3</v>
      </c>
      <c r="BW46">
        <f>IFERROR((AA46+BG46+AQ46)*_xlfn.XLOOKUP(Tool_Austria!BW$4,Monetization_Factors!$A:$A,Monetization_Factors!$D:$D),"")</f>
        <v>2.1655737490282325E-6</v>
      </c>
      <c r="BX46" s="38" t="str" cm="1">
        <f t="array" ref="BX46">IFERROR(_xlfn.IFS(I46&lt;&gt;0,I46*E46,I46="",J46*E46),"")</f>
        <v/>
      </c>
      <c r="BY46" s="38">
        <f t="shared" si="30"/>
        <v>8.4957926828132177E-2</v>
      </c>
      <c r="BZ46" s="38">
        <f t="shared" si="31"/>
        <v>8.4957926828132177E-2</v>
      </c>
      <c r="CA46" s="38">
        <f t="shared" si="32"/>
        <v>1.3070450281251104E-4</v>
      </c>
      <c r="CB46">
        <f t="shared" si="35"/>
        <v>0.26259874958200002</v>
      </c>
      <c r="CC46">
        <f t="shared" si="35"/>
        <v>3.6961594570000002E-9</v>
      </c>
      <c r="CD46">
        <f t="shared" si="35"/>
        <v>0.12040169047879999</v>
      </c>
      <c r="CE46">
        <f t="shared" si="35"/>
        <v>9.3411071345999989E-4</v>
      </c>
      <c r="CF46">
        <f t="shared" si="35"/>
        <v>2.9734821413199997E-8</v>
      </c>
      <c r="CG46">
        <f t="shared" si="35"/>
        <v>-1.3337468636E-9</v>
      </c>
      <c r="CH46">
        <f t="shared" si="35"/>
        <v>2.6582340808599997E-10</v>
      </c>
      <c r="CI46">
        <f t="shared" si="35"/>
        <v>4.3399067145999991E-3</v>
      </c>
      <c r="CJ46">
        <f t="shared" si="35"/>
        <v>1.6170570156999998E-4</v>
      </c>
      <c r="CK46">
        <f t="shared" si="35"/>
        <v>1.1695678143199999E-3</v>
      </c>
      <c r="CL46">
        <f t="shared" si="35"/>
        <v>1.6614476913200001E-2</v>
      </c>
      <c r="CM46">
        <f t="shared" si="35"/>
        <v>4.1496497183399992</v>
      </c>
      <c r="CN46">
        <f t="shared" si="35"/>
        <v>6.7193384446999991</v>
      </c>
      <c r="CO46">
        <f t="shared" si="35"/>
        <v>0.41511346922000003</v>
      </c>
      <c r="CP46">
        <f t="shared" si="35"/>
        <v>4.8848974726199996</v>
      </c>
      <c r="CQ46">
        <f t="shared" si="35"/>
        <v>1.0365962766700001E-6</v>
      </c>
      <c r="CR46">
        <f t="shared" si="36"/>
        <v>4.0399807628000003E-4</v>
      </c>
      <c r="CS46">
        <f t="shared" si="36"/>
        <v>5.6863991646153848E-12</v>
      </c>
      <c r="CT46">
        <f t="shared" si="36"/>
        <v>1.8523336996738462E-4</v>
      </c>
      <c r="CU46">
        <f t="shared" si="36"/>
        <v>1.4370934053230767E-6</v>
      </c>
      <c r="CV46">
        <f t="shared" si="36"/>
        <v>4.5745879097230767E-11</v>
      </c>
      <c r="CW46">
        <f t="shared" si="36"/>
        <v>-2.0519182516923075E-12</v>
      </c>
      <c r="CX46">
        <f t="shared" si="36"/>
        <v>4.0895908936307689E-13</v>
      </c>
      <c r="CY46">
        <f t="shared" si="36"/>
        <v>6.6767795609230759E-6</v>
      </c>
      <c r="CZ46">
        <f t="shared" si="36"/>
        <v>2.4877800241538457E-7</v>
      </c>
      <c r="DA46">
        <f t="shared" si="36"/>
        <v>1.799335098953846E-6</v>
      </c>
      <c r="DB46">
        <f t="shared" si="36"/>
        <v>2.5560733712615386E-5</v>
      </c>
      <c r="DC46">
        <f t="shared" si="36"/>
        <v>6.3840764897538449E-3</v>
      </c>
      <c r="DD46">
        <f t="shared" si="36"/>
        <v>1.0337443761076922E-2</v>
      </c>
      <c r="DE46">
        <f t="shared" si="36"/>
        <v>6.3863610649230775E-4</v>
      </c>
      <c r="DF46">
        <f t="shared" si="36"/>
        <v>7.5152268809538453E-3</v>
      </c>
      <c r="DG46">
        <f t="shared" si="36"/>
        <v>1.5947635025692309E-9</v>
      </c>
      <c r="DH46" s="5">
        <f>IFERROR(((((L46+AB46)*(1/$H46))+AR46)/$F$2)/($B$2*('CAR.CAP_per person'!B$2)/(_xlfn.XLOOKUP($E$2,EU_countries_GDP!$A$2:$A$29,EU_countries_GDP!$E$2:$E$29))),"")</f>
        <v>3.1212378670982931E-2</v>
      </c>
      <c r="DI46" s="5">
        <f>IFERROR(((((M46+AC46)*(1/$H46))+AS46)/$F$2)/($B$2*('CAR.CAP_per person'!C$2)/(_xlfn.XLOOKUP($E$2,EU_countries_GDP!$A$2:$A$29,EU_countries_GDP!$E$2:$E$29))),"")</f>
        <v>5.6501476845147403E-6</v>
      </c>
      <c r="DJ46" s="5">
        <f>IFERROR(((((N46+AD46)*(1/$H46))+AT46)/$F$2)/($B$2*('CAR.CAP_per person'!D$2)/(_xlfn.XLOOKUP($E$2,EU_countries_GDP!$A$2:$A$29,EU_countries_GDP!$E$2:$E$29))),"")</f>
        <v>1.9134271993147072E-4</v>
      </c>
      <c r="DK46" s="5">
        <f>IFERROR(((((O46+AE46)*(1/$H46))+AU46)/$F$2)/($B$2*('CAR.CAP_per person'!E$2)/(_xlfn.XLOOKUP($E$2,EU_countries_GDP!$A$2:$A$29,EU_countries_GDP!$E$2:$E$29))),"")</f>
        <v>1.8863575633976198E-3</v>
      </c>
      <c r="DL46" s="5">
        <f>IFERROR(((((P46+AF46)*(1/$H46))+AV46)/$F$2)/($B$2*('CAR.CAP_per person'!F$2)/(_xlfn.XLOOKUP($E$2,EU_countries_GDP!$A$2:$A$29,EU_countries_GDP!$E$2:$E$29))),"")</f>
        <v>4.5225172021613129E-2</v>
      </c>
      <c r="DM46" s="5">
        <f>IFERROR(((((Q46+AG46)*(1/$H46))+AW46)/$F$2)/($B$2*('CAR.CAP_per person'!G$2)/(_xlfn.XLOOKUP($E$2,EU_countries_GDP!$A$2:$A$29,EU_countries_GDP!$E$2:$E$29))),"")</f>
        <v>-1.2169230397745302E-3</v>
      </c>
      <c r="DN46" s="5">
        <f>IFERROR(((((R46+AH46)*(1/$H46))+AX46)/$F$2)/($B$2*('CAR.CAP_per person'!H$2)/(_xlfn.XLOOKUP($E$2,EU_countries_GDP!$A$2:$A$29,EU_countries_GDP!$E$2:$E$29))),"")</f>
        <v>4.5469245531427988E-5</v>
      </c>
      <c r="DO46" s="5">
        <f>IFERROR(((((S46+AI46)*(1/$H46))+AY46)/$F$2)/($B$2*('CAR.CAP_per person'!I$2)/(_xlfn.XLOOKUP($E$2,EU_countries_GDP!$A$2:$A$29,EU_countries_GDP!$E$2:$E$29))),"")</f>
        <v>3.3301001770959788E-3</v>
      </c>
      <c r="DP46" s="5">
        <f>IFERROR(((((T46+AJ46)*(1/$H46))+AZ46)/$F$2)/($B$2*('CAR.CAP_per person'!J$2)/(_xlfn.XLOOKUP($E$2,EU_countries_GDP!$A$2:$A$29,EU_countries_GDP!$E$2:$E$29))),"")</f>
        <v>2.3218588903713599E-2</v>
      </c>
      <c r="DQ46" s="5">
        <f>IFERROR(((((U46+AK46)*(1/$H46))+BA46)/$F$2)/($B$2*('CAR.CAP_per person'!K$2)/(_xlfn.XLOOKUP($E$2,EU_countries_GDP!$A$2:$A$29,EU_countries_GDP!$E$2:$E$29))),"")</f>
        <v>4.8250463599111577E-3</v>
      </c>
      <c r="DR46" s="5">
        <f>IFERROR(((((V46+AL46)*(1/$H46))+BB46)/$F$2)/($B$2*('CAR.CAP_per person'!L$2)/(_xlfn.XLOOKUP($E$2,EU_countries_GDP!$A$2:$A$29,EU_countries_GDP!$E$2:$E$29))),"")</f>
        <v>2.0557121427256676E-3</v>
      </c>
      <c r="DS46" s="5">
        <f>IFERROR(((((W46+AM46)*(1/$H46))+BC46)/$F$2)/($B$2*('CAR.CAP_per person'!M$2)/(_xlfn.XLOOKUP($E$2,EU_countries_GDP!$A$2:$A$29,EU_countries_GDP!$E$2:$E$29))),"")</f>
        <v>1.7825168215550365E-2</v>
      </c>
      <c r="DT46" s="5">
        <f>IFERROR(((((X46+AN46)*(1/$H46))+BD46)/$F$2)/($B$2*('CAR.CAP_per person'!N$2)/(_xlfn.XLOOKUP($E$2,EU_countries_GDP!$A$2:$A$29,EU_countries_GDP!$E$2:$E$29))),"")</f>
        <v>0.43713698925494365</v>
      </c>
      <c r="DU46" s="5">
        <f>IFERROR(((((Y46+AO46)*(1/$H46))+BE46)/$F$2)/($B$2*('CAR.CAP_per person'!O$2)/(_xlfn.XLOOKUP($E$2,EU_countries_GDP!$A$2:$A$29,EU_countries_GDP!$E$2:$E$29))),"")</f>
        <v>1.9054129419530971E-3</v>
      </c>
      <c r="DV46" s="5">
        <f>IFERROR(((((Z46+AP46)*(1/$H46))+BF46)/$F$2)/($B$2*('CAR.CAP_per person'!P$2)/(_xlfn.XLOOKUP($E$2,EU_countries_GDP!$A$2:$A$29,EU_countries_GDP!$E$2:$E$29))),"")</f>
        <v>1.8079505107680634E-2</v>
      </c>
      <c r="DW46" s="5">
        <f>IFERROR(((((AA46+AQ46)*(1/$H46))+BG46)/$F$2)/($B$2*('CAR.CAP_per person'!Q$2)/(_xlfn.XLOOKUP($E$2,EU_countries_GDP!$A$2:$A$29,EU_countries_GDP!$E$2:$E$29))),"")</f>
        <v>3.8855561895075742E-3</v>
      </c>
    </row>
    <row r="47" spans="1:127">
      <c r="A47" t="s">
        <v>206</v>
      </c>
      <c r="B47" t="str">
        <f>_xlfn.XLOOKUP(D47,Table5[Ingredient],Table5[Category],"",FALSE)</f>
        <v>Desserts</v>
      </c>
      <c r="C47" s="33" t="s">
        <v>177</v>
      </c>
      <c r="D47" s="33" t="s">
        <v>209</v>
      </c>
      <c r="E47" s="33">
        <v>9.9099999999999994E-2</v>
      </c>
      <c r="F47" s="33" t="s">
        <v>204</v>
      </c>
      <c r="G47" s="33" t="s">
        <v>180</v>
      </c>
      <c r="H47" s="91">
        <f>Dataset_AT!R44</f>
        <v>0.18263914485809069</v>
      </c>
      <c r="I47" s="33"/>
      <c r="J47" s="37" t="str">
        <f>IFERROR(INDEX('AveragePrices&amp;Codes'!G:AG, MATCH($D47, 'AveragePrices&amp;Codes'!$A:$A, 0), MATCH(Tool_Austria!$E$2, 'AveragePrices&amp;Codes'!$G$1:$AG$1, 0)),"")</f>
        <v/>
      </c>
      <c r="K47" s="37">
        <f>IFERROR(E47/(_xlfn.XLOOKUP(A47,Dataset_AT!$V$2:$V$9,Dataset_AT!$W$2:$W$9)),"")</f>
        <v>2.7527777777777776E-3</v>
      </c>
      <c r="L47">
        <f>IFERROR(IF($F47="Raw",_xlfn.XLOOKUP(_xlfn.XLOOKUP(Tool_Austria!$D47,'AveragePrices&amp;Codes'!$A:$A,'AveragePrices&amp;Codes'!$B:$B),AGRIBALYSE_Raw!$B:$B,AGRIBALYSE_Raw!O:O)*$E47,_xlfn.XLOOKUP(_xlfn.XLOOKUP(Tool_Austria!$D47,'AveragePrices&amp;Codes'!$A:$A,'AveragePrices&amp;Codes'!$B:$B),AGRIBALYSE_Cooked!$C:$C,AGRIBALYSE_Cooked!P:P)*$E47),"")</f>
        <v>0.43372805645999996</v>
      </c>
      <c r="M47">
        <f>IFERROR(IF($F47="Raw",_xlfn.XLOOKUP(_xlfn.XLOOKUP(Tool_Austria!$D47,'AveragePrices&amp;Codes'!$A:$A,'AveragePrices&amp;Codes'!$B:$B),AGRIBALYSE_Raw!$B:$B,AGRIBALYSE_Raw!P:P)*$E47,_xlfn.XLOOKUP(_xlfn.XLOOKUP(Tool_Austria!$D47,'AveragePrices&amp;Codes'!$A:$A,'AveragePrices&amp;Codes'!$B:$B),AGRIBALYSE_Cooked!$C:$C,AGRIBALYSE_Cooked!Q:Q)*$E47),"")</f>
        <v>2.7942618525999997E-8</v>
      </c>
      <c r="N47">
        <f>IFERROR(IF($F47="Raw",_xlfn.XLOOKUP(_xlfn.XLOOKUP(Tool_Austria!$D47,'AveragePrices&amp;Codes'!$A:$A,'AveragePrices&amp;Codes'!$B:$B),AGRIBALYSE_Raw!$B:$B,AGRIBALYSE_Raw!Q:Q)*$E47,_xlfn.XLOOKUP(_xlfn.XLOOKUP(Tool_Austria!$D47,'AveragePrices&amp;Codes'!$A:$A,'AveragePrices&amp;Codes'!$B:$B),AGRIBALYSE_Cooked!$C:$C,AGRIBALYSE_Cooked!R:R)*$E47),"")</f>
        <v>5.5371052737999998E-2</v>
      </c>
      <c r="O47">
        <f>IFERROR(IF($F47="Raw",_xlfn.XLOOKUP(_xlfn.XLOOKUP(Tool_Austria!$D47,'AveragePrices&amp;Codes'!$A:$A,'AveragePrices&amp;Codes'!$B:$B),AGRIBALYSE_Raw!$B:$B,AGRIBALYSE_Raw!R:R)*$E47,_xlfn.XLOOKUP(_xlfn.XLOOKUP(Tool_Austria!$D47,'AveragePrices&amp;Codes'!$A:$A,'AveragePrices&amp;Codes'!$B:$B),AGRIBALYSE_Cooked!$C:$C,AGRIBALYSE_Cooked!S:S)*$E47),"")</f>
        <v>1.5895046390999997E-3</v>
      </c>
      <c r="P47">
        <f>IFERROR(IF($F47="Raw",_xlfn.XLOOKUP(_xlfn.XLOOKUP(Tool_Austria!$D47,'AveragePrices&amp;Codes'!$A:$A,'AveragePrices&amp;Codes'!$B:$B),AGRIBALYSE_Raw!$B:$B,AGRIBALYSE_Raw!S:S)*$E47,_xlfn.XLOOKUP(_xlfn.XLOOKUP(Tool_Austria!$D47,'AveragePrices&amp;Codes'!$A:$A,'AveragePrices&amp;Codes'!$B:$B),AGRIBALYSE_Cooked!$C:$C,AGRIBALYSE_Cooked!T:T)*$E47),"")</f>
        <v>1.9551801705999998E-8</v>
      </c>
      <c r="Q47">
        <f>IFERROR(IF($F47="Raw",_xlfn.XLOOKUP(_xlfn.XLOOKUP(Tool_Austria!$D47,'AveragePrices&amp;Codes'!$A:$A,'AveragePrices&amp;Codes'!$B:$B),AGRIBALYSE_Raw!$B:$B,AGRIBALYSE_Raw!T:T)*$E47,_xlfn.XLOOKUP(_xlfn.XLOOKUP(Tool_Austria!$D47,'AveragePrices&amp;Codes'!$A:$A,'AveragePrices&amp;Codes'!$B:$B),AGRIBALYSE_Cooked!$C:$C,AGRIBALYSE_Cooked!U:U)*$E47),"")</f>
        <v>2.9398317254999996E-9</v>
      </c>
      <c r="R47">
        <f>IFERROR(IF($F47="Raw",_xlfn.XLOOKUP(_xlfn.XLOOKUP(Tool_Austria!$D47,'AveragePrices&amp;Codes'!$A:$A,'AveragePrices&amp;Codes'!$B:$B),AGRIBALYSE_Raw!$B:$B,AGRIBALYSE_Raw!U:U)*$E47,_xlfn.XLOOKUP(_xlfn.XLOOKUP(Tool_Austria!$D47,'AveragePrices&amp;Codes'!$A:$A,'AveragePrices&amp;Codes'!$B:$B),AGRIBALYSE_Cooked!$C:$C,AGRIBALYSE_Cooked!V:V)*$E47),"")</f>
        <v>1.0639647533999999E-10</v>
      </c>
      <c r="S47">
        <f>IFERROR(IF($F47="Raw",_xlfn.XLOOKUP(_xlfn.XLOOKUP(Tool_Austria!$D47,'AveragePrices&amp;Codes'!$A:$A,'AveragePrices&amp;Codes'!$B:$B),AGRIBALYSE_Raw!$B:$B,AGRIBALYSE_Raw!V:V)*$E47,_xlfn.XLOOKUP(_xlfn.XLOOKUP(Tool_Austria!$D47,'AveragePrices&amp;Codes'!$A:$A,'AveragePrices&amp;Codes'!$B:$B),AGRIBALYSE_Cooked!$C:$C,AGRIBALYSE_Cooked!W:W)*$E47),"")</f>
        <v>1.7859634520999998E-3</v>
      </c>
      <c r="T47">
        <f>IFERROR(IF($F47="Raw",_xlfn.XLOOKUP(_xlfn.XLOOKUP(Tool_Austria!$D47,'AveragePrices&amp;Codes'!$A:$A,'AveragePrices&amp;Codes'!$B:$B),AGRIBALYSE_Raw!$B:$B,AGRIBALYSE_Raw!W:W)*$E47,_xlfn.XLOOKUP(_xlfn.XLOOKUP(Tool_Austria!$D47,'AveragePrices&amp;Codes'!$A:$A,'AveragePrices&amp;Codes'!$B:$B),AGRIBALYSE_Cooked!$C:$C,AGRIBALYSE_Cooked!X:X)*$E47),"")</f>
        <v>1.8601516940999999E-4</v>
      </c>
      <c r="U47">
        <f>IFERROR(IF($F47="Raw",_xlfn.XLOOKUP(_xlfn.XLOOKUP(Tool_Austria!$D47,'AveragePrices&amp;Codes'!$A:$A,'AveragePrices&amp;Codes'!$B:$B),AGRIBALYSE_Raw!$B:$B,AGRIBALYSE_Raw!X:X)*$E47,_xlfn.XLOOKUP(_xlfn.XLOOKUP(Tool_Austria!$D47,'AveragePrices&amp;Codes'!$A:$A,'AveragePrices&amp;Codes'!$B:$B),AGRIBALYSE_Cooked!$C:$C,AGRIBALYSE_Cooked!Y:Y)*$E47),"")</f>
        <v>1.0216380532999999E-2</v>
      </c>
      <c r="V47">
        <f>IFERROR(IF($F47="Raw",_xlfn.XLOOKUP(_xlfn.XLOOKUP(Tool_Austria!$D47,'AveragePrices&amp;Codes'!$A:$A,'AveragePrices&amp;Codes'!$B:$B),AGRIBALYSE_Raw!$B:$B,AGRIBALYSE_Raw!Y:Y)*$E47,_xlfn.XLOOKUP(_xlfn.XLOOKUP(Tool_Austria!$D47,'AveragePrices&amp;Codes'!$A:$A,'AveragePrices&amp;Codes'!$B:$B),AGRIBALYSE_Cooked!$C:$C,AGRIBALYSE_Cooked!Z:Z)*$E47),"")</f>
        <v>3.9362695406999996E-3</v>
      </c>
      <c r="W47">
        <f>IFERROR(IF($F47="Raw",_xlfn.XLOOKUP(_xlfn.XLOOKUP(Tool_Austria!$D47,'AveragePrices&amp;Codes'!$A:$A,'AveragePrices&amp;Codes'!$B:$B),AGRIBALYSE_Raw!$B:$B,AGRIBALYSE_Raw!Z:Z)*$E47,_xlfn.XLOOKUP(_xlfn.XLOOKUP(Tool_Austria!$D47,'AveragePrices&amp;Codes'!$A:$A,'AveragePrices&amp;Codes'!$B:$B),AGRIBALYSE_Cooked!$C:$C,AGRIBALYSE_Cooked!AA:AA)*$E47),"")</f>
        <v>3.8655393634699995</v>
      </c>
      <c r="X47">
        <f>IFERROR(IF($F47="Raw",_xlfn.XLOOKUP(_xlfn.XLOOKUP(Tool_Austria!$D47,'AveragePrices&amp;Codes'!$A:$A,'AveragePrices&amp;Codes'!$B:$B),AGRIBALYSE_Raw!$B:$B,AGRIBALYSE_Raw!AA:AA)*$E47,_xlfn.XLOOKUP(_xlfn.XLOOKUP(Tool_Austria!$D47,'AveragePrices&amp;Codes'!$A:$A,'AveragePrices&amp;Codes'!$B:$B),AGRIBALYSE_Cooked!$C:$C,AGRIBALYSE_Cooked!AB:AB)*$E47),"")</f>
        <v>98.841972338999994</v>
      </c>
      <c r="Y47">
        <f>IFERROR(IF($F47="Raw",_xlfn.XLOOKUP(_xlfn.XLOOKUP(Tool_Austria!$D47,'AveragePrices&amp;Codes'!$A:$A,'AveragePrices&amp;Codes'!$B:$B),AGRIBALYSE_Raw!$B:$B,AGRIBALYSE_Raw!AB:AB)*$E47,_xlfn.XLOOKUP(_xlfn.XLOOKUP(Tool_Austria!$D47,'AveragePrices&amp;Codes'!$A:$A,'AveragePrices&amp;Codes'!$B:$B),AGRIBALYSE_Cooked!$C:$C,AGRIBALYSE_Cooked!AC:AC)*$E47),"")</f>
        <v>6.7432027156999988E-2</v>
      </c>
      <c r="Z47">
        <f>IFERROR(IF($F47="Raw",_xlfn.XLOOKUP(_xlfn.XLOOKUP(Tool_Austria!$D47,'AveragePrices&amp;Codes'!$A:$A,'AveragePrices&amp;Codes'!$B:$B),AGRIBALYSE_Raw!$B:$B,AGRIBALYSE_Raw!AC:AC)*$E47,_xlfn.XLOOKUP(_xlfn.XLOOKUP(Tool_Austria!$D47,'AveragePrices&amp;Codes'!$A:$A,'AveragePrices&amp;Codes'!$B:$B),AGRIBALYSE_Cooked!$C:$C,AGRIBALYSE_Cooked!AD:AD)*$E47),"")</f>
        <v>5.5020253603000002</v>
      </c>
      <c r="AA47">
        <f>IFERROR(IF($F47="Raw",_xlfn.XLOOKUP(_xlfn.XLOOKUP(Tool_Austria!$D47,'AveragePrices&amp;Codes'!$A:$A,'AveragePrices&amp;Codes'!$B:$B),AGRIBALYSE_Raw!$B:$B,AGRIBALYSE_Raw!AD:AD)*$E47,_xlfn.XLOOKUP(_xlfn.XLOOKUP(Tool_Austria!$D47,'AveragePrices&amp;Codes'!$A:$A,'AveragePrices&amp;Codes'!$B:$B),AGRIBALYSE_Cooked!$C:$C,AGRIBALYSE_Cooked!AE:AE)*$E47),"")</f>
        <v>6.1897245580000001E-7</v>
      </c>
      <c r="AB47" cm="1">
        <f t="array" ref="AB47">IFERROR(_xlfn.XLOOKUP(Tool_Austria!$F47&amp;$E$2,'Cooking methods'!$A:$A&amp;'Cooking methods'!$B:$B,'Cooking methods'!C:C)*$E47,"")</f>
        <v>5.1812254800000006E-2</v>
      </c>
      <c r="AC47" cm="1">
        <f t="array" ref="AC47">IFERROR(_xlfn.XLOOKUP(Tool_Austria!$F47&amp;$E$2,'Cooking methods'!$A:$A&amp;'Cooking methods'!$B:$B,'Cooking methods'!D:D)*$E47,"")</f>
        <v>5.9823568169999997E-10</v>
      </c>
      <c r="AD47" cm="1">
        <f t="array" ref="AD47">IFERROR(_xlfn.XLOOKUP(Tool_Austria!$F47&amp;$E$2,'Cooking methods'!$A:$A&amp;'Cooking methods'!$B:$B,'Cooking methods'!E:E)*$E47,"")</f>
        <v>5.0284430099999999E-2</v>
      </c>
      <c r="AE47" cm="1">
        <f t="array" ref="AE47">IFERROR(_xlfn.XLOOKUP(Tool_Austria!$F47&amp;$E$2,'Cooking methods'!$A:$A&amp;'Cooking methods'!$B:$B,'Cooking methods'!F:F)*$E47,"")</f>
        <v>1.2575789999999998E-4</v>
      </c>
      <c r="AF47" cm="1">
        <f t="array" ref="AF47">IFERROR(_xlfn.XLOOKUP(Tool_Austria!$F47&amp;$E$2,'Cooking methods'!$A:$A&amp;'Cooking methods'!$B:$B,'Cooking methods'!G:G)*$E47,"")</f>
        <v>7.8226230059999996E-10</v>
      </c>
      <c r="AG47" cm="1">
        <f t="array" ref="AG47">IFERROR(_xlfn.XLOOKUP(Tool_Austria!$F47&amp;$E$2,'Cooking methods'!$A:$A&amp;'Cooking methods'!$B:$B,'Cooking methods'!H:H)*$E47,"")</f>
        <v>4.6618185960000001E-10</v>
      </c>
      <c r="AH47" cm="1">
        <f t="array" ref="AH47">IFERROR(_xlfn.XLOOKUP(Tool_Austria!$F47&amp;$E$2,'Cooking methods'!$A:$A&amp;'Cooking methods'!$B:$B,'Cooking methods'!I:I)*$E47,"")</f>
        <v>8.0956380555E-11</v>
      </c>
      <c r="AI47" cm="1">
        <f t="array" ref="AI47">IFERROR(_xlfn.XLOOKUP(Tool_Austria!$F47&amp;$E$2,'Cooking methods'!$A:$A&amp;'Cooking methods'!$B:$B,'Cooking methods'!J:J)*$E47,"")</f>
        <v>3.0636764999999999E-4</v>
      </c>
      <c r="AJ47" cm="1">
        <f t="array" ref="AJ47">IFERROR(_xlfn.XLOOKUP(Tool_Austria!$F47&amp;$E$2,'Cooking methods'!$A:$A&amp;'Cooking methods'!$B:$B,'Cooking methods'!K:K)*$E47,"")</f>
        <v>6.2878949999999989E-5</v>
      </c>
      <c r="AK47" cm="1">
        <f t="array" ref="AK47">IFERROR(_xlfn.XLOOKUP(Tool_Austria!$F47&amp;$E$2,'Cooking methods'!$A:$A&amp;'Cooking methods'!$B:$B,'Cooking methods'!L:L)*$E47,"")</f>
        <v>4.9500450000000001E-5</v>
      </c>
      <c r="AL47" cm="1">
        <f t="array" ref="AL47">IFERROR(_xlfn.XLOOKUP(Tool_Austria!$F47&amp;$E$2,'Cooking methods'!$A:$A&amp;'Cooking methods'!$B:$B,'Cooking methods'!M:M)*$E47,"")</f>
        <v>3.8663865000000003E-4</v>
      </c>
      <c r="AM47" cm="1">
        <f t="array" ref="AM47">IFERROR(_xlfn.XLOOKUP(Tool_Austria!$F47&amp;$E$2,'Cooking methods'!$A:$A&amp;'Cooking methods'!$B:$B,'Cooking methods'!N:N)*$E47,"")</f>
        <v>0.16349062140000001</v>
      </c>
      <c r="AN47" cm="1">
        <f t="array" ref="AN47">IFERROR(_xlfn.XLOOKUP(Tool_Austria!$F47&amp;$E$2,'Cooking methods'!$A:$A&amp;'Cooking methods'!$B:$B,'Cooking methods'!O:O)*$E47,"")</f>
        <v>0.14182681635</v>
      </c>
      <c r="AO47" cm="1">
        <f t="array" ref="AO47">IFERROR(_xlfn.XLOOKUP(Tool_Austria!$F47&amp;$E$2,'Cooking methods'!$A:$A&amp;'Cooking methods'!$B:$B,'Cooking methods'!P:P)*$E47,"")</f>
        <v>2.8027957499999999E-2</v>
      </c>
      <c r="AP47" cm="1">
        <f t="array" ref="AP47">IFERROR(_xlfn.XLOOKUP(Tool_Austria!$F47&amp;$E$2,'Cooking methods'!$A:$A&amp;'Cooking methods'!$B:$B,'Cooking methods'!Q:Q)*$E47,"")</f>
        <v>1.4520649301999999</v>
      </c>
      <c r="AQ47" cm="1">
        <f t="array" ref="AQ47">IFERROR(_xlfn.XLOOKUP(Tool_Austria!$F47&amp;$E$2,'Cooking methods'!$A:$A&amp;'Cooking methods'!$B:$B,'Cooking methods'!R:R)*$E47,"")</f>
        <v>8.1028624455000003E-8</v>
      </c>
      <c r="AR47" cm="1">
        <f t="array" ref="AR47">IFERROR(_xlfn.XLOOKUP(Tool_Austria!$G47&amp;$E$2,'Waste management'!$A:$A&amp;'Waste management'!$B:$B,'Waste management'!C:C)*$E47,"")</f>
        <v>5.5486089999999995E-3</v>
      </c>
      <c r="AS47" cm="1">
        <f t="array" ref="AS47">IFERROR(_xlfn.XLOOKUP(Tool_Austria!$G47&amp;$E$2,'Waste management'!$A:$A&amp;'Waste management'!$B:$B,'Waste management'!D:D)*$E47,"")</f>
        <v>3.7856299099999998E-11</v>
      </c>
      <c r="AT47" cm="1">
        <f t="array" ref="AT47">IFERROR(_xlfn.XLOOKUP(Tool_Austria!$G47&amp;$E$2,'Waste management'!$A:$A&amp;'Waste management'!$B:$B,'Waste management'!E:E)*$E47,"")</f>
        <v>1.02073E-4</v>
      </c>
      <c r="AU47" cm="1">
        <f t="array" ref="AU47">IFERROR(_xlfn.XLOOKUP(Tool_Austria!$G47&amp;$E$2,'Waste management'!$A:$A&amp;'Waste management'!$B:$B,'Waste management'!F:F)*$E47,"")</f>
        <v>1.1891999999999999E-5</v>
      </c>
      <c r="AV47" cm="1">
        <f t="array" ref="AV47">IFERROR(_xlfn.XLOOKUP(Tool_Austria!$G47&amp;$E$2,'Waste management'!$A:$A&amp;'Waste management'!$B:$B,'Waste management'!G:G)*$E47,"")</f>
        <v>1.1475383599999999E-9</v>
      </c>
      <c r="AW47" cm="1">
        <f t="array" ref="AW47">IFERROR(_xlfn.XLOOKUP(Tool_Austria!$G47&amp;$E$2,'Waste management'!$A:$A&amp;'Waste management'!$B:$B,'Waste management'!H:H)*$E47,"")</f>
        <v>3.7405394099999997E-11</v>
      </c>
      <c r="AX47" cm="1">
        <f t="array" ref="AX47">IFERROR(_xlfn.XLOOKUP(Tool_Austria!$G47&amp;$E$2,'Waste management'!$A:$A&amp;'Waste management'!$B:$B,'Waste management'!I:I)*$E47,"")</f>
        <v>2.6594178700000001E-11</v>
      </c>
      <c r="AY47" cm="1">
        <f t="array" ref="AY47">IFERROR(_xlfn.XLOOKUP(Tool_Austria!$G47&amp;$E$2,'Waste management'!$A:$A&amp;'Waste management'!$B:$B,'Waste management'!J:J)*$E47,"")</f>
        <v>2.1901099999999999E-4</v>
      </c>
      <c r="AZ47" cm="1">
        <f t="array" ref="AZ47">IFERROR(_xlfn.XLOOKUP(Tool_Austria!$G47&amp;$E$2,'Waste management'!$A:$A&amp;'Waste management'!$B:$B,'Waste management'!K:K)*$E47,"")</f>
        <v>5.3310052200000002E-7</v>
      </c>
      <c r="BA47" cm="1">
        <f t="array" ref="BA47">IFERROR(_xlfn.XLOOKUP(Tool_Austria!$G47&amp;$E$2,'Waste management'!$A:$A&amp;'Waste management'!$B:$B,'Waste management'!L:L)*$E47,"")</f>
        <v>9.5930187399999993E-6</v>
      </c>
      <c r="BB47" cm="1">
        <f t="array" ref="BB47">IFERROR(_xlfn.XLOOKUP(Tool_Austria!$G47&amp;$E$2,'Waste management'!$A:$A&amp;'Waste management'!$B:$B,'Waste management'!M:M)*$E47,"")</f>
        <v>9.6523399999999993E-4</v>
      </c>
      <c r="BC47" cm="1">
        <f t="array" ref="BC47">IFERROR(_xlfn.XLOOKUP(Tool_Austria!$G47&amp;$E$2,'Waste management'!$A:$A&amp;'Waste management'!$B:$B,'Waste management'!N:N)*$E47,"")</f>
        <v>0.82997637399999991</v>
      </c>
      <c r="BD47" cm="1">
        <f t="array" ref="BD47">IFERROR(_xlfn.XLOOKUP(Tool_Austria!$G47&amp;$E$2,'Waste management'!$A:$A&amp;'Waste management'!$B:$B,'Waste management'!O:O)*$E47,"")</f>
        <v>5.2920390999999997E-2</v>
      </c>
      <c r="BE47" cm="1">
        <f t="array" ref="BE47">IFERROR(_xlfn.XLOOKUP(Tool_Austria!$G47&amp;$E$2,'Waste management'!$A:$A&amp;'Waste management'!$B:$B,'Waste management'!P:P)*$E47,"")</f>
        <v>1.1426229999999999E-3</v>
      </c>
      <c r="BF47" cm="1">
        <f t="array" ref="BF47">IFERROR(_xlfn.XLOOKUP(Tool_Austria!$G47&amp;$E$2,'Waste management'!$A:$A&amp;'Waste management'!$B:$B,'Waste management'!Q:Q)*$E47,"")</f>
        <v>3.3256968999999997E-2</v>
      </c>
      <c r="BG47" cm="1">
        <f t="array" ref="BG47">IFERROR(_xlfn.XLOOKUP(Tool_Austria!$G47&amp;$E$2,'Waste management'!$A:$A&amp;'Waste management'!$B:$B,'Waste management'!R:R)*$E47,"")</f>
        <v>1.0807845999999999E-8</v>
      </c>
      <c r="BH47">
        <f>IFERROR((L47+AR47+AB47)*_xlfn.XLOOKUP(Tool_Austria!BH$4,Monetization_Factors!$A:$A,Monetization_Factors!$D:$D),"")</f>
        <v>6.3891095939125828E-2</v>
      </c>
      <c r="BI47">
        <f>IFERROR((M47+AS47+AC47)*_xlfn.XLOOKUP(Tool_Austria!BI$4,Monetization_Factors!$A:$A,Monetization_Factors!$D:$D),"")</f>
        <v>1.1440354184829482E-6</v>
      </c>
      <c r="BJ47">
        <f>IFERROR((N47+AT47+AD47)*_xlfn.XLOOKUP(Tool_Austria!BJ$4,Monetization_Factors!$A:$A,Monetization_Factors!$D:$D),"")</f>
        <v>1.6140541415755918E-4</v>
      </c>
      <c r="BK47">
        <f>IFERROR((O47+AU47+AE47)*_xlfn.XLOOKUP(Tool_Austria!BK$4,Monetization_Factors!$A:$A,Monetization_Factors!$D:$D),"")</f>
        <v>2.6143482075135396E-3</v>
      </c>
      <c r="BL47">
        <f>IFERROR((P47+AV47+AF47)*_xlfn.XLOOKUP(Tool_Austria!BL$4,Monetization_Factors!$A:$A,Monetization_Factors!$D:$D),"")</f>
        <v>2.1444524817207655E-2</v>
      </c>
      <c r="BM47">
        <f>IFERROR((Q47+AW47+AG47)*_xlfn.XLOOKUP(Tool_Austria!BM$4,Monetization_Factors!$A:$A,Monetization_Factors!$D:$D),"")</f>
        <v>7.1506384440294399E-4</v>
      </c>
      <c r="BN47">
        <f>IFERROR((R47+AX47+AH47)*_xlfn.XLOOKUP(Tool_Austria!BN$4,Monetization_Factors!$A:$A,Monetization_Factors!$D:$D),"")</f>
        <v>2.4596235652936155E-4</v>
      </c>
      <c r="BO47">
        <f>IFERROR((S47+AY47+AI47)*_xlfn.XLOOKUP(Tool_Austria!BO$4,Monetization_Factors!$A:$A,Monetization_Factors!$D:$D),"")</f>
        <v>1.011996795155239E-3</v>
      </c>
      <c r="BP47">
        <f>IFERROR((T47+AZ47+AJ47)*_xlfn.XLOOKUP(Tool_Austria!BP$4,Monetization_Factors!$A:$A,Monetization_Factors!$D:$D),"")</f>
        <v>6.084505949834274E-4</v>
      </c>
      <c r="BQ47">
        <f>IFERROR((U47+BA47+AK47)*_xlfn.XLOOKUP(Tool_Austria!BQ$4,Monetization_Factors!$A:$A,Monetization_Factors!$D:$D),"")</f>
        <v>4.2033589636422675E-2</v>
      </c>
      <c r="BR47" t="str">
        <f>IFERROR((V47+BB47+AL47)*_xlfn.XLOOKUP(Tool_Austria!BR$4,Monetization_Factors!$A:$A,Monetization_Factors!$D:$D),"")</f>
        <v/>
      </c>
      <c r="BS47">
        <f>IFERROR((W47+BC47+AM47)*_xlfn.XLOOKUP(Tool_Austria!BS$4,Monetization_Factors!$A:$A,Monetization_Factors!$D:$D),"")</f>
        <v>2.3645251152655942E-4</v>
      </c>
      <c r="BT47">
        <f>IFERROR((X47+BD47+AN47)*_xlfn.XLOOKUP(Tool_Austria!BT$4,Monetization_Factors!$A:$A,Monetization_Factors!$D:$D),"")</f>
        <v>2.2052768141284082E-2</v>
      </c>
      <c r="BU47">
        <f>IFERROR((Y47+BE47+AO47)*_xlfn.XLOOKUP(Tool_Austria!BU$4,Monetization_Factors!$A:$A,Monetization_Factors!$D:$D),"")</f>
        <v>6.1390253203922197E-4</v>
      </c>
      <c r="BV47">
        <f>IFERROR((Z47+BF47+AP47)*_xlfn.XLOOKUP(Tool_Austria!BV$4,Monetization_Factors!$A:$A,Monetization_Factors!$D:$D),"")</f>
        <v>1.1538068720717349E-2</v>
      </c>
      <c r="BW47">
        <f>IFERROR((AA47+BG47+AQ47)*_xlfn.XLOOKUP(Tool_Austria!BW$4,Monetization_Factors!$A:$A,Monetization_Factors!$D:$D),"")</f>
        <v>1.4849649626542228E-6</v>
      </c>
      <c r="BX47" s="38" t="str" cm="1">
        <f t="array" ref="BX47">IFERROR(_xlfn.IFS(I47&lt;&gt;0,I47*E47,I47="",J47*E47),"")</f>
        <v/>
      </c>
      <c r="BY47" s="38">
        <f t="shared" si="30"/>
        <v>0.16717025851144657</v>
      </c>
      <c r="BZ47" s="38">
        <f t="shared" si="31"/>
        <v>0.16717025851144657</v>
      </c>
      <c r="CA47" s="38">
        <f t="shared" si="32"/>
        <v>2.5718501309453316E-4</v>
      </c>
      <c r="CB47">
        <f t="shared" si="35"/>
        <v>0.49108892025999995</v>
      </c>
      <c r="CC47">
        <f t="shared" si="35"/>
        <v>2.8578710506799996E-8</v>
      </c>
      <c r="CD47">
        <f t="shared" si="35"/>
        <v>0.10575755583799999</v>
      </c>
      <c r="CE47">
        <f t="shared" si="35"/>
        <v>1.7271545390999997E-3</v>
      </c>
      <c r="CF47">
        <f t="shared" si="35"/>
        <v>2.1481602366599998E-8</v>
      </c>
      <c r="CG47">
        <f t="shared" si="35"/>
        <v>3.4434189791999994E-9</v>
      </c>
      <c r="CH47">
        <f t="shared" si="35"/>
        <v>2.1394703459499999E-10</v>
      </c>
      <c r="CI47">
        <f t="shared" si="35"/>
        <v>2.3113421020999995E-3</v>
      </c>
      <c r="CJ47">
        <f t="shared" si="35"/>
        <v>2.4942721993199995E-4</v>
      </c>
      <c r="CK47">
        <f t="shared" si="35"/>
        <v>1.0275474001739998E-2</v>
      </c>
      <c r="CL47">
        <f t="shared" si="35"/>
        <v>5.2881421906999992E-3</v>
      </c>
      <c r="CM47">
        <f t="shared" si="35"/>
        <v>4.8590063588699994</v>
      </c>
      <c r="CN47">
        <f t="shared" si="35"/>
        <v>99.03671954635</v>
      </c>
      <c r="CO47">
        <f t="shared" si="35"/>
        <v>9.6602607656999975E-2</v>
      </c>
      <c r="CP47">
        <f t="shared" si="35"/>
        <v>6.9873472594999999</v>
      </c>
      <c r="CQ47">
        <f t="shared" si="35"/>
        <v>7.1080892625500003E-7</v>
      </c>
      <c r="CR47">
        <f t="shared" si="36"/>
        <v>7.5552141578461528E-4</v>
      </c>
      <c r="CS47">
        <f t="shared" si="36"/>
        <v>4.3967246933538453E-11</v>
      </c>
      <c r="CT47">
        <f t="shared" si="36"/>
        <v>1.6270393205846152E-4</v>
      </c>
      <c r="CU47">
        <f t="shared" si="36"/>
        <v>2.6571608293846151E-6</v>
      </c>
      <c r="CV47">
        <f t="shared" si="36"/>
        <v>3.3048619025538461E-11</v>
      </c>
      <c r="CW47">
        <f t="shared" si="36"/>
        <v>5.2975676603076918E-12</v>
      </c>
      <c r="CX47">
        <f t="shared" si="36"/>
        <v>3.2914928399230765E-13</v>
      </c>
      <c r="CY47">
        <f t="shared" si="36"/>
        <v>3.5559109263076917E-6</v>
      </c>
      <c r="CZ47">
        <f t="shared" si="36"/>
        <v>3.8373418451076917E-7</v>
      </c>
      <c r="DA47">
        <f t="shared" si="36"/>
        <v>1.580842154113846E-5</v>
      </c>
      <c r="DB47">
        <f t="shared" si="36"/>
        <v>8.1356033703076905E-6</v>
      </c>
      <c r="DC47">
        <f t="shared" si="36"/>
        <v>7.4753943982615373E-3</v>
      </c>
      <c r="DD47">
        <f t="shared" si="36"/>
        <v>0.15236418391746154</v>
      </c>
      <c r="DE47">
        <f t="shared" si="36"/>
        <v>1.4861939639538457E-4</v>
      </c>
      <c r="DF47">
        <f t="shared" si="36"/>
        <v>1.0749765014615385E-2</v>
      </c>
      <c r="DG47">
        <f t="shared" si="36"/>
        <v>1.0935521942384615E-9</v>
      </c>
      <c r="DH47" s="5">
        <f>IFERROR(((((L47+AB47)*(1/$H47))+AR47)/$F$2)/($B$2*('CAR.CAP_per person'!B$2)/(_xlfn.XLOOKUP($E$2,EU_countries_GDP!$A$2:$A$29,EU_countries_GDP!$E$2:$E$29))),"")</f>
        <v>5.9900600406283942E-2</v>
      </c>
      <c r="DI47" s="5">
        <f>IFERROR(((((M47+AC47)*(1/$H47))+AS47)/$F$2)/($B$2*('CAR.CAP_per person'!C$2)/(_xlfn.XLOOKUP($E$2,EU_countries_GDP!$A$2:$A$29,EU_countries_GDP!$E$2:$E$29))),"")</f>
        <v>4.4382747371867393E-5</v>
      </c>
      <c r="DJ47" s="5">
        <f>IFERROR(((((N47+AD47)*(1/$H47))+AT47)/$F$2)/($B$2*('CAR.CAP_per person'!D$2)/(_xlfn.XLOOKUP($E$2,EU_countries_GDP!$A$2:$A$29,EU_countries_GDP!$E$2:$E$29))),"")</f>
        <v>1.6817069273949046E-4</v>
      </c>
      <c r="DK47" s="5">
        <f>IFERROR(((((O47+AE47)*(1/$H47))+AU47)/$F$2)/($B$2*('CAR.CAP_per person'!E$2)/(_xlfn.XLOOKUP($E$2,EU_countries_GDP!$A$2:$A$29,EU_countries_GDP!$E$2:$E$29))),"")</f>
        <v>3.5419259326480404E-3</v>
      </c>
      <c r="DL47" s="5">
        <f>IFERROR(((((P47+AF47)*(1/$H47))+AV47)/$F$2)/($B$2*('CAR.CAP_per person'!F$2)/(_xlfn.XLOOKUP($E$2,EU_countries_GDP!$A$2:$A$29,EU_countries_GDP!$E$2:$E$29))),"")</f>
        <v>3.3349829359302141E-2</v>
      </c>
      <c r="DM47" s="5">
        <f>IFERROR(((((Q47+AG47)*(1/$H47))+AW47)/$F$2)/($B$2*('CAR.CAP_per person'!G$2)/(_xlfn.XLOOKUP($E$2,EU_countries_GDP!$A$2:$A$29,EU_countries_GDP!$E$2:$E$29))),"")</f>
        <v>2.9774084850869562E-3</v>
      </c>
      <c r="DN47" s="5">
        <f>IFERROR(((((R47+AH47)*(1/$H47))+AX47)/$F$2)/($B$2*('CAR.CAP_per person'!H$2)/(_xlfn.XLOOKUP($E$2,EU_countries_GDP!$A$2:$A$29,EU_countries_GDP!$E$2:$E$29))),"")</f>
        <v>3.9305913511908476E-5</v>
      </c>
      <c r="DO47" s="5">
        <f>IFERROR(((((S47+AI47)*(1/$H47))+AY47)/$F$2)/($B$2*('CAR.CAP_per person'!I$2)/(_xlfn.XLOOKUP($E$2,EU_countries_GDP!$A$2:$A$29,EU_countries_GDP!$E$2:$E$29))),"")</f>
        <v>1.7832952719623557E-3</v>
      </c>
      <c r="DP47" s="5">
        <f>IFERROR(((((T47+AJ47)*(1/$H47))+AZ47)/$F$2)/($B$2*('CAR.CAP_per person'!J$2)/(_xlfn.XLOOKUP($E$2,EU_countries_GDP!$A$2:$A$29,EU_countries_GDP!$E$2:$E$29))),"")</f>
        <v>3.5945276680169835E-2</v>
      </c>
      <c r="DQ47" s="5">
        <f>IFERROR(((((U47+AK47)*(1/$H47))+BA47)/$F$2)/($B$2*('CAR.CAP_per person'!K$2)/(_xlfn.XLOOKUP($E$2,EU_countries_GDP!$A$2:$A$29,EU_countries_GDP!$E$2:$E$29))),"")</f>
        <v>4.2934752487043856E-2</v>
      </c>
      <c r="DR47" s="5">
        <f>IFERROR(((((V47+AL47)*(1/$H47))+BB47)/$F$2)/($B$2*('CAR.CAP_per person'!L$2)/(_xlfn.XLOOKUP($E$2,EU_countries_GDP!$A$2:$A$29,EU_countries_GDP!$E$2:$E$29))),"")</f>
        <v>6.1510333254323013E-4</v>
      </c>
      <c r="DS47" s="5">
        <f>IFERROR(((((W47+AM47)*(1/$H47))+BC47)/$F$2)/($B$2*('CAR.CAP_per person'!M$2)/(_xlfn.XLOOKUP($E$2,EU_countries_GDP!$A$2:$A$29,EU_countries_GDP!$E$2:$E$29))),"")</f>
        <v>2.668230330166645E-2</v>
      </c>
      <c r="DT47" s="5">
        <f>IFERROR(((((X47+AN47)*(1/$H47))+BD47)/$F$2)/($B$2*('CAR.CAP_per person'!N$2)/(_xlfn.XLOOKUP($E$2,EU_countries_GDP!$A$2:$A$29,EU_countries_GDP!$E$2:$E$29))),"")</f>
        <v>6.5241708141939467</v>
      </c>
      <c r="DU47" s="5">
        <f>IFERROR(((((Y47+AO47)*(1/$H47))+BE47)/$F$2)/($B$2*('CAR.CAP_per person'!O$2)/(_xlfn.XLOOKUP($E$2,EU_countries_GDP!$A$2:$A$29,EU_countries_GDP!$E$2:$E$29))),"")</f>
        <v>4.4111377603188836E-4</v>
      </c>
      <c r="DV47" s="5">
        <f>IFERROR(((((Z47+AP47)*(1/$H47))+BF47)/$F$2)/($B$2*('CAR.CAP_per person'!P$2)/(_xlfn.XLOOKUP($E$2,EU_countries_GDP!$A$2:$A$29,EU_countries_GDP!$E$2:$E$29))),"")</f>
        <v>2.6050202572770038E-2</v>
      </c>
      <c r="DW47" s="5">
        <f>IFERROR(((((AA47+AQ47)*(1/$H47))+BG47)/$F$2)/($B$2*('CAR.CAP_per person'!Q$2)/(_xlfn.XLOOKUP($E$2,EU_countries_GDP!$A$2:$A$29,EU_countries_GDP!$E$2:$E$29))),"")</f>
        <v>2.6768938994683206E-3</v>
      </c>
    </row>
    <row r="48" spans="1:127">
      <c r="A48" t="s">
        <v>206</v>
      </c>
      <c r="B48" t="str">
        <f>_xlfn.XLOOKUP(D48,Table5[Ingredient],Table5[Category],"",FALSE)</f>
        <v>Fruit</v>
      </c>
      <c r="C48" s="33" t="s">
        <v>177</v>
      </c>
      <c r="D48" s="33" t="s">
        <v>210</v>
      </c>
      <c r="E48" s="33">
        <v>0</v>
      </c>
      <c r="F48" s="33" t="s">
        <v>204</v>
      </c>
      <c r="G48" s="33" t="s">
        <v>180</v>
      </c>
      <c r="H48" s="91">
        <f>Dataset_AT!R45</f>
        <v>0</v>
      </c>
      <c r="I48" s="33"/>
      <c r="J48" s="37">
        <f>IFERROR(INDEX('AveragePrices&amp;Codes'!G:AG, MATCH($D48, 'AveragePrices&amp;Codes'!$A:$A, 0), MATCH(Tool_Austria!$E$2, 'AveragePrices&amp;Codes'!$G$1:$AG$1, 0)),"")</f>
        <v>7.2656909090909094</v>
      </c>
      <c r="K48" s="37">
        <f>IFERROR(E48/(_xlfn.XLOOKUP(A48,Dataset_AT!$V$2:$V$9,Dataset_AT!$W$2:$W$9)),"")</f>
        <v>0</v>
      </c>
      <c r="L48">
        <f>IFERROR(IF($F48="Raw",_xlfn.XLOOKUP(_xlfn.XLOOKUP(Tool_Austria!$D48,'AveragePrices&amp;Codes'!$A:$A,'AveragePrices&amp;Codes'!$B:$B),AGRIBALYSE_Raw!$B:$B,AGRIBALYSE_Raw!O:O)*$E48,_xlfn.XLOOKUP(_xlfn.XLOOKUP(Tool_Austria!$D48,'AveragePrices&amp;Codes'!$A:$A,'AveragePrices&amp;Codes'!$B:$B),AGRIBALYSE_Cooked!$C:$C,AGRIBALYSE_Cooked!P:P)*$E48),"")</f>
        <v>0</v>
      </c>
      <c r="M48">
        <f>IFERROR(IF($F48="Raw",_xlfn.XLOOKUP(_xlfn.XLOOKUP(Tool_Austria!$D48,'AveragePrices&amp;Codes'!$A:$A,'AveragePrices&amp;Codes'!$B:$B),AGRIBALYSE_Raw!$B:$B,AGRIBALYSE_Raw!P:P)*$E48,_xlfn.XLOOKUP(_xlfn.XLOOKUP(Tool_Austria!$D48,'AveragePrices&amp;Codes'!$A:$A,'AveragePrices&amp;Codes'!$B:$B),AGRIBALYSE_Cooked!$C:$C,AGRIBALYSE_Cooked!Q:Q)*$E48),"")</f>
        <v>0</v>
      </c>
      <c r="N48">
        <f>IFERROR(IF($F48="Raw",_xlfn.XLOOKUP(_xlfn.XLOOKUP(Tool_Austria!$D48,'AveragePrices&amp;Codes'!$A:$A,'AveragePrices&amp;Codes'!$B:$B),AGRIBALYSE_Raw!$B:$B,AGRIBALYSE_Raw!Q:Q)*$E48,_xlfn.XLOOKUP(_xlfn.XLOOKUP(Tool_Austria!$D48,'AveragePrices&amp;Codes'!$A:$A,'AveragePrices&amp;Codes'!$B:$B),AGRIBALYSE_Cooked!$C:$C,AGRIBALYSE_Cooked!R:R)*$E48),"")</f>
        <v>0</v>
      </c>
      <c r="O48">
        <f>IFERROR(IF($F48="Raw",_xlfn.XLOOKUP(_xlfn.XLOOKUP(Tool_Austria!$D48,'AveragePrices&amp;Codes'!$A:$A,'AveragePrices&amp;Codes'!$B:$B),AGRIBALYSE_Raw!$B:$B,AGRIBALYSE_Raw!R:R)*$E48,_xlfn.XLOOKUP(_xlfn.XLOOKUP(Tool_Austria!$D48,'AveragePrices&amp;Codes'!$A:$A,'AveragePrices&amp;Codes'!$B:$B),AGRIBALYSE_Cooked!$C:$C,AGRIBALYSE_Cooked!S:S)*$E48),"")</f>
        <v>0</v>
      </c>
      <c r="P48">
        <f>IFERROR(IF($F48="Raw",_xlfn.XLOOKUP(_xlfn.XLOOKUP(Tool_Austria!$D48,'AveragePrices&amp;Codes'!$A:$A,'AveragePrices&amp;Codes'!$B:$B),AGRIBALYSE_Raw!$B:$B,AGRIBALYSE_Raw!S:S)*$E48,_xlfn.XLOOKUP(_xlfn.XLOOKUP(Tool_Austria!$D48,'AveragePrices&amp;Codes'!$A:$A,'AveragePrices&amp;Codes'!$B:$B),AGRIBALYSE_Cooked!$C:$C,AGRIBALYSE_Cooked!T:T)*$E48),"")</f>
        <v>0</v>
      </c>
      <c r="Q48">
        <f>IFERROR(IF($F48="Raw",_xlfn.XLOOKUP(_xlfn.XLOOKUP(Tool_Austria!$D48,'AveragePrices&amp;Codes'!$A:$A,'AveragePrices&amp;Codes'!$B:$B),AGRIBALYSE_Raw!$B:$B,AGRIBALYSE_Raw!T:T)*$E48,_xlfn.XLOOKUP(_xlfn.XLOOKUP(Tool_Austria!$D48,'AveragePrices&amp;Codes'!$A:$A,'AveragePrices&amp;Codes'!$B:$B),AGRIBALYSE_Cooked!$C:$C,AGRIBALYSE_Cooked!U:U)*$E48),"")</f>
        <v>0</v>
      </c>
      <c r="R48">
        <f>IFERROR(IF($F48="Raw",_xlfn.XLOOKUP(_xlfn.XLOOKUP(Tool_Austria!$D48,'AveragePrices&amp;Codes'!$A:$A,'AveragePrices&amp;Codes'!$B:$B),AGRIBALYSE_Raw!$B:$B,AGRIBALYSE_Raw!U:U)*$E48,_xlfn.XLOOKUP(_xlfn.XLOOKUP(Tool_Austria!$D48,'AveragePrices&amp;Codes'!$A:$A,'AveragePrices&amp;Codes'!$B:$B),AGRIBALYSE_Cooked!$C:$C,AGRIBALYSE_Cooked!V:V)*$E48),"")</f>
        <v>0</v>
      </c>
      <c r="S48">
        <f>IFERROR(IF($F48="Raw",_xlfn.XLOOKUP(_xlfn.XLOOKUP(Tool_Austria!$D48,'AveragePrices&amp;Codes'!$A:$A,'AveragePrices&amp;Codes'!$B:$B),AGRIBALYSE_Raw!$B:$B,AGRIBALYSE_Raw!V:V)*$E48,_xlfn.XLOOKUP(_xlfn.XLOOKUP(Tool_Austria!$D48,'AveragePrices&amp;Codes'!$A:$A,'AveragePrices&amp;Codes'!$B:$B),AGRIBALYSE_Cooked!$C:$C,AGRIBALYSE_Cooked!W:W)*$E48),"")</f>
        <v>0</v>
      </c>
      <c r="T48">
        <f>IFERROR(IF($F48="Raw",_xlfn.XLOOKUP(_xlfn.XLOOKUP(Tool_Austria!$D48,'AveragePrices&amp;Codes'!$A:$A,'AveragePrices&amp;Codes'!$B:$B),AGRIBALYSE_Raw!$B:$B,AGRIBALYSE_Raw!W:W)*$E48,_xlfn.XLOOKUP(_xlfn.XLOOKUP(Tool_Austria!$D48,'AveragePrices&amp;Codes'!$A:$A,'AveragePrices&amp;Codes'!$B:$B),AGRIBALYSE_Cooked!$C:$C,AGRIBALYSE_Cooked!X:X)*$E48),"")</f>
        <v>0</v>
      </c>
      <c r="U48">
        <f>IFERROR(IF($F48="Raw",_xlfn.XLOOKUP(_xlfn.XLOOKUP(Tool_Austria!$D48,'AveragePrices&amp;Codes'!$A:$A,'AveragePrices&amp;Codes'!$B:$B),AGRIBALYSE_Raw!$B:$B,AGRIBALYSE_Raw!X:X)*$E48,_xlfn.XLOOKUP(_xlfn.XLOOKUP(Tool_Austria!$D48,'AveragePrices&amp;Codes'!$A:$A,'AveragePrices&amp;Codes'!$B:$B),AGRIBALYSE_Cooked!$C:$C,AGRIBALYSE_Cooked!Y:Y)*$E48),"")</f>
        <v>0</v>
      </c>
      <c r="V48">
        <f>IFERROR(IF($F48="Raw",_xlfn.XLOOKUP(_xlfn.XLOOKUP(Tool_Austria!$D48,'AveragePrices&amp;Codes'!$A:$A,'AveragePrices&amp;Codes'!$B:$B),AGRIBALYSE_Raw!$B:$B,AGRIBALYSE_Raw!Y:Y)*$E48,_xlfn.XLOOKUP(_xlfn.XLOOKUP(Tool_Austria!$D48,'AveragePrices&amp;Codes'!$A:$A,'AveragePrices&amp;Codes'!$B:$B),AGRIBALYSE_Cooked!$C:$C,AGRIBALYSE_Cooked!Z:Z)*$E48),"")</f>
        <v>0</v>
      </c>
      <c r="W48">
        <f>IFERROR(IF($F48="Raw",_xlfn.XLOOKUP(_xlfn.XLOOKUP(Tool_Austria!$D48,'AveragePrices&amp;Codes'!$A:$A,'AveragePrices&amp;Codes'!$B:$B),AGRIBALYSE_Raw!$B:$B,AGRIBALYSE_Raw!Z:Z)*$E48,_xlfn.XLOOKUP(_xlfn.XLOOKUP(Tool_Austria!$D48,'AveragePrices&amp;Codes'!$A:$A,'AveragePrices&amp;Codes'!$B:$B),AGRIBALYSE_Cooked!$C:$C,AGRIBALYSE_Cooked!AA:AA)*$E48),"")</f>
        <v>0</v>
      </c>
      <c r="X48">
        <f>IFERROR(IF($F48="Raw",_xlfn.XLOOKUP(_xlfn.XLOOKUP(Tool_Austria!$D48,'AveragePrices&amp;Codes'!$A:$A,'AveragePrices&amp;Codes'!$B:$B),AGRIBALYSE_Raw!$B:$B,AGRIBALYSE_Raw!AA:AA)*$E48,_xlfn.XLOOKUP(_xlfn.XLOOKUP(Tool_Austria!$D48,'AveragePrices&amp;Codes'!$A:$A,'AveragePrices&amp;Codes'!$B:$B),AGRIBALYSE_Cooked!$C:$C,AGRIBALYSE_Cooked!AB:AB)*$E48),"")</f>
        <v>0</v>
      </c>
      <c r="Y48">
        <f>IFERROR(IF($F48="Raw",_xlfn.XLOOKUP(_xlfn.XLOOKUP(Tool_Austria!$D48,'AveragePrices&amp;Codes'!$A:$A,'AveragePrices&amp;Codes'!$B:$B),AGRIBALYSE_Raw!$B:$B,AGRIBALYSE_Raw!AB:AB)*$E48,_xlfn.XLOOKUP(_xlfn.XLOOKUP(Tool_Austria!$D48,'AveragePrices&amp;Codes'!$A:$A,'AveragePrices&amp;Codes'!$B:$B),AGRIBALYSE_Cooked!$C:$C,AGRIBALYSE_Cooked!AC:AC)*$E48),"")</f>
        <v>0</v>
      </c>
      <c r="Z48">
        <f>IFERROR(IF($F48="Raw",_xlfn.XLOOKUP(_xlfn.XLOOKUP(Tool_Austria!$D48,'AveragePrices&amp;Codes'!$A:$A,'AveragePrices&amp;Codes'!$B:$B),AGRIBALYSE_Raw!$B:$B,AGRIBALYSE_Raw!AC:AC)*$E48,_xlfn.XLOOKUP(_xlfn.XLOOKUP(Tool_Austria!$D48,'AveragePrices&amp;Codes'!$A:$A,'AveragePrices&amp;Codes'!$B:$B),AGRIBALYSE_Cooked!$C:$C,AGRIBALYSE_Cooked!AD:AD)*$E48),"")</f>
        <v>0</v>
      </c>
      <c r="AA48">
        <f>IFERROR(IF($F48="Raw",_xlfn.XLOOKUP(_xlfn.XLOOKUP(Tool_Austria!$D48,'AveragePrices&amp;Codes'!$A:$A,'AveragePrices&amp;Codes'!$B:$B),AGRIBALYSE_Raw!$B:$B,AGRIBALYSE_Raw!AD:AD)*$E48,_xlfn.XLOOKUP(_xlfn.XLOOKUP(Tool_Austria!$D48,'AveragePrices&amp;Codes'!$A:$A,'AveragePrices&amp;Codes'!$B:$B),AGRIBALYSE_Cooked!$C:$C,AGRIBALYSE_Cooked!AE:AE)*$E48),"")</f>
        <v>0</v>
      </c>
      <c r="AB48" cm="1">
        <f t="array" ref="AB48">IFERROR(_xlfn.XLOOKUP(Tool_Austria!$F48&amp;$E$2,'Cooking methods'!$A:$A&amp;'Cooking methods'!$B:$B,'Cooking methods'!C:C)*$E48,"")</f>
        <v>0</v>
      </c>
      <c r="AC48" cm="1">
        <f t="array" ref="AC48">IFERROR(_xlfn.XLOOKUP(Tool_Austria!$F48&amp;$E$2,'Cooking methods'!$A:$A&amp;'Cooking methods'!$B:$B,'Cooking methods'!D:D)*$E48,"")</f>
        <v>0</v>
      </c>
      <c r="AD48" cm="1">
        <f t="array" ref="AD48">IFERROR(_xlfn.XLOOKUP(Tool_Austria!$F48&amp;$E$2,'Cooking methods'!$A:$A&amp;'Cooking methods'!$B:$B,'Cooking methods'!E:E)*$E48,"")</f>
        <v>0</v>
      </c>
      <c r="AE48" cm="1">
        <f t="array" ref="AE48">IFERROR(_xlfn.XLOOKUP(Tool_Austria!$F48&amp;$E$2,'Cooking methods'!$A:$A&amp;'Cooking methods'!$B:$B,'Cooking methods'!F:F)*$E48,"")</f>
        <v>0</v>
      </c>
      <c r="AF48" cm="1">
        <f t="array" ref="AF48">IFERROR(_xlfn.XLOOKUP(Tool_Austria!$F48&amp;$E$2,'Cooking methods'!$A:$A&amp;'Cooking methods'!$B:$B,'Cooking methods'!G:G)*$E48,"")</f>
        <v>0</v>
      </c>
      <c r="AG48" cm="1">
        <f t="array" ref="AG48">IFERROR(_xlfn.XLOOKUP(Tool_Austria!$F48&amp;$E$2,'Cooking methods'!$A:$A&amp;'Cooking methods'!$B:$B,'Cooking methods'!H:H)*$E48,"")</f>
        <v>0</v>
      </c>
      <c r="AH48" cm="1">
        <f t="array" ref="AH48">IFERROR(_xlfn.XLOOKUP(Tool_Austria!$F48&amp;$E$2,'Cooking methods'!$A:$A&amp;'Cooking methods'!$B:$B,'Cooking methods'!I:I)*$E48,"")</f>
        <v>0</v>
      </c>
      <c r="AI48" cm="1">
        <f t="array" ref="AI48">IFERROR(_xlfn.XLOOKUP(Tool_Austria!$F48&amp;$E$2,'Cooking methods'!$A:$A&amp;'Cooking methods'!$B:$B,'Cooking methods'!J:J)*$E48,"")</f>
        <v>0</v>
      </c>
      <c r="AJ48" cm="1">
        <f t="array" ref="AJ48">IFERROR(_xlfn.XLOOKUP(Tool_Austria!$F48&amp;$E$2,'Cooking methods'!$A:$A&amp;'Cooking methods'!$B:$B,'Cooking methods'!K:K)*$E48,"")</f>
        <v>0</v>
      </c>
      <c r="AK48" cm="1">
        <f t="array" ref="AK48">IFERROR(_xlfn.XLOOKUP(Tool_Austria!$F48&amp;$E$2,'Cooking methods'!$A:$A&amp;'Cooking methods'!$B:$B,'Cooking methods'!L:L)*$E48,"")</f>
        <v>0</v>
      </c>
      <c r="AL48" cm="1">
        <f t="array" ref="AL48">IFERROR(_xlfn.XLOOKUP(Tool_Austria!$F48&amp;$E$2,'Cooking methods'!$A:$A&amp;'Cooking methods'!$B:$B,'Cooking methods'!M:M)*$E48,"")</f>
        <v>0</v>
      </c>
      <c r="AM48" cm="1">
        <f t="array" ref="AM48">IFERROR(_xlfn.XLOOKUP(Tool_Austria!$F48&amp;$E$2,'Cooking methods'!$A:$A&amp;'Cooking methods'!$B:$B,'Cooking methods'!N:N)*$E48,"")</f>
        <v>0</v>
      </c>
      <c r="AN48" cm="1">
        <f t="array" ref="AN48">IFERROR(_xlfn.XLOOKUP(Tool_Austria!$F48&amp;$E$2,'Cooking methods'!$A:$A&amp;'Cooking methods'!$B:$B,'Cooking methods'!O:O)*$E48,"")</f>
        <v>0</v>
      </c>
      <c r="AO48" cm="1">
        <f t="array" ref="AO48">IFERROR(_xlfn.XLOOKUP(Tool_Austria!$F48&amp;$E$2,'Cooking methods'!$A:$A&amp;'Cooking methods'!$B:$B,'Cooking methods'!P:P)*$E48,"")</f>
        <v>0</v>
      </c>
      <c r="AP48" cm="1">
        <f t="array" ref="AP48">IFERROR(_xlfn.XLOOKUP(Tool_Austria!$F48&amp;$E$2,'Cooking methods'!$A:$A&amp;'Cooking methods'!$B:$B,'Cooking methods'!Q:Q)*$E48,"")</f>
        <v>0</v>
      </c>
      <c r="AQ48" cm="1">
        <f t="array" ref="AQ48">IFERROR(_xlfn.XLOOKUP(Tool_Austria!$F48&amp;$E$2,'Cooking methods'!$A:$A&amp;'Cooking methods'!$B:$B,'Cooking methods'!R:R)*$E48,"")</f>
        <v>0</v>
      </c>
      <c r="AR48" cm="1">
        <f t="array" ref="AR48">IFERROR(_xlfn.XLOOKUP(Tool_Austria!$G48&amp;$E$2,'Waste management'!$A:$A&amp;'Waste management'!$B:$B,'Waste management'!C:C)*$E48,"")</f>
        <v>0</v>
      </c>
      <c r="AS48" cm="1">
        <f t="array" ref="AS48">IFERROR(_xlfn.XLOOKUP(Tool_Austria!$G48&amp;$E$2,'Waste management'!$A:$A&amp;'Waste management'!$B:$B,'Waste management'!D:D)*$E48,"")</f>
        <v>0</v>
      </c>
      <c r="AT48" cm="1">
        <f t="array" ref="AT48">IFERROR(_xlfn.XLOOKUP(Tool_Austria!$G48&amp;$E$2,'Waste management'!$A:$A&amp;'Waste management'!$B:$B,'Waste management'!E:E)*$E48,"")</f>
        <v>0</v>
      </c>
      <c r="AU48" cm="1">
        <f t="array" ref="AU48">IFERROR(_xlfn.XLOOKUP(Tool_Austria!$G48&amp;$E$2,'Waste management'!$A:$A&amp;'Waste management'!$B:$B,'Waste management'!F:F)*$E48,"")</f>
        <v>0</v>
      </c>
      <c r="AV48" cm="1">
        <f t="array" ref="AV48">IFERROR(_xlfn.XLOOKUP(Tool_Austria!$G48&amp;$E$2,'Waste management'!$A:$A&amp;'Waste management'!$B:$B,'Waste management'!G:G)*$E48,"")</f>
        <v>0</v>
      </c>
      <c r="AW48" cm="1">
        <f t="array" ref="AW48">IFERROR(_xlfn.XLOOKUP(Tool_Austria!$G48&amp;$E$2,'Waste management'!$A:$A&amp;'Waste management'!$B:$B,'Waste management'!H:H)*$E48,"")</f>
        <v>0</v>
      </c>
      <c r="AX48" cm="1">
        <f t="array" ref="AX48">IFERROR(_xlfn.XLOOKUP(Tool_Austria!$G48&amp;$E$2,'Waste management'!$A:$A&amp;'Waste management'!$B:$B,'Waste management'!I:I)*$E48,"")</f>
        <v>0</v>
      </c>
      <c r="AY48" cm="1">
        <f t="array" ref="AY48">IFERROR(_xlfn.XLOOKUP(Tool_Austria!$G48&amp;$E$2,'Waste management'!$A:$A&amp;'Waste management'!$B:$B,'Waste management'!J:J)*$E48,"")</f>
        <v>0</v>
      </c>
      <c r="AZ48" cm="1">
        <f t="array" ref="AZ48">IFERROR(_xlfn.XLOOKUP(Tool_Austria!$G48&amp;$E$2,'Waste management'!$A:$A&amp;'Waste management'!$B:$B,'Waste management'!K:K)*$E48,"")</f>
        <v>0</v>
      </c>
      <c r="BA48" cm="1">
        <f t="array" ref="BA48">IFERROR(_xlfn.XLOOKUP(Tool_Austria!$G48&amp;$E$2,'Waste management'!$A:$A&amp;'Waste management'!$B:$B,'Waste management'!L:L)*$E48,"")</f>
        <v>0</v>
      </c>
      <c r="BB48" cm="1">
        <f t="array" ref="BB48">IFERROR(_xlfn.XLOOKUP(Tool_Austria!$G48&amp;$E$2,'Waste management'!$A:$A&amp;'Waste management'!$B:$B,'Waste management'!M:M)*$E48,"")</f>
        <v>0</v>
      </c>
      <c r="BC48" cm="1">
        <f t="array" ref="BC48">IFERROR(_xlfn.XLOOKUP(Tool_Austria!$G48&amp;$E$2,'Waste management'!$A:$A&amp;'Waste management'!$B:$B,'Waste management'!N:N)*$E48,"")</f>
        <v>0</v>
      </c>
      <c r="BD48" cm="1">
        <f t="array" ref="BD48">IFERROR(_xlfn.XLOOKUP(Tool_Austria!$G48&amp;$E$2,'Waste management'!$A:$A&amp;'Waste management'!$B:$B,'Waste management'!O:O)*$E48,"")</f>
        <v>0</v>
      </c>
      <c r="BE48" cm="1">
        <f t="array" ref="BE48">IFERROR(_xlfn.XLOOKUP(Tool_Austria!$G48&amp;$E$2,'Waste management'!$A:$A&amp;'Waste management'!$B:$B,'Waste management'!P:P)*$E48,"")</f>
        <v>0</v>
      </c>
      <c r="BF48" cm="1">
        <f t="array" ref="BF48">IFERROR(_xlfn.XLOOKUP(Tool_Austria!$G48&amp;$E$2,'Waste management'!$A:$A&amp;'Waste management'!$B:$B,'Waste management'!Q:Q)*$E48,"")</f>
        <v>0</v>
      </c>
      <c r="BG48" cm="1">
        <f t="array" ref="BG48">IFERROR(_xlfn.XLOOKUP(Tool_Austria!$G48&amp;$E$2,'Waste management'!$A:$A&amp;'Waste management'!$B:$B,'Waste management'!R:R)*$E48,"")</f>
        <v>0</v>
      </c>
      <c r="BH48">
        <f>IFERROR((L48+AR48+AB48)*_xlfn.XLOOKUP(Tool_Austria!BH$4,Monetization_Factors!$A:$A,Monetization_Factors!$D:$D),"")</f>
        <v>0</v>
      </c>
      <c r="BI48">
        <f>IFERROR((M48+AS48+AC48)*_xlfn.XLOOKUP(Tool_Austria!BI$4,Monetization_Factors!$A:$A,Monetization_Factors!$D:$D),"")</f>
        <v>0</v>
      </c>
      <c r="BJ48">
        <f>IFERROR((N48+AT48+AD48)*_xlfn.XLOOKUP(Tool_Austria!BJ$4,Monetization_Factors!$A:$A,Monetization_Factors!$D:$D),"")</f>
        <v>0</v>
      </c>
      <c r="BK48">
        <f>IFERROR((O48+AU48+AE48)*_xlfn.XLOOKUP(Tool_Austria!BK$4,Monetization_Factors!$A:$A,Monetization_Factors!$D:$D),"")</f>
        <v>0</v>
      </c>
      <c r="BL48">
        <f>IFERROR((P48+AV48+AF48)*_xlfn.XLOOKUP(Tool_Austria!BL$4,Monetization_Factors!$A:$A,Monetization_Factors!$D:$D),"")</f>
        <v>0</v>
      </c>
      <c r="BM48">
        <f>IFERROR((Q48+AW48+AG48)*_xlfn.XLOOKUP(Tool_Austria!BM$4,Monetization_Factors!$A:$A,Monetization_Factors!$D:$D),"")</f>
        <v>0</v>
      </c>
      <c r="BN48">
        <f>IFERROR((R48+AX48+AH48)*_xlfn.XLOOKUP(Tool_Austria!BN$4,Monetization_Factors!$A:$A,Monetization_Factors!$D:$D),"")</f>
        <v>0</v>
      </c>
      <c r="BO48">
        <f>IFERROR((S48+AY48+AI48)*_xlfn.XLOOKUP(Tool_Austria!BO$4,Monetization_Factors!$A:$A,Monetization_Factors!$D:$D),"")</f>
        <v>0</v>
      </c>
      <c r="BP48">
        <f>IFERROR((T48+AZ48+AJ48)*_xlfn.XLOOKUP(Tool_Austria!BP$4,Monetization_Factors!$A:$A,Monetization_Factors!$D:$D),"")</f>
        <v>0</v>
      </c>
      <c r="BQ48">
        <f>IFERROR((U48+BA48+AK48)*_xlfn.XLOOKUP(Tool_Austria!BQ$4,Monetization_Factors!$A:$A,Monetization_Factors!$D:$D),"")</f>
        <v>0</v>
      </c>
      <c r="BR48" t="str">
        <f>IFERROR((V48+BB48+AL48)*_xlfn.XLOOKUP(Tool_Austria!BR$4,Monetization_Factors!$A:$A,Monetization_Factors!$D:$D),"")</f>
        <v/>
      </c>
      <c r="BS48">
        <f>IFERROR((W48+BC48+AM48)*_xlfn.XLOOKUP(Tool_Austria!BS$4,Monetization_Factors!$A:$A,Monetization_Factors!$D:$D),"")</f>
        <v>0</v>
      </c>
      <c r="BT48">
        <f>IFERROR((X48+BD48+AN48)*_xlfn.XLOOKUP(Tool_Austria!BT$4,Monetization_Factors!$A:$A,Monetization_Factors!$D:$D),"")</f>
        <v>0</v>
      </c>
      <c r="BU48">
        <f>IFERROR((Y48+BE48+AO48)*_xlfn.XLOOKUP(Tool_Austria!BU$4,Monetization_Factors!$A:$A,Monetization_Factors!$D:$D),"")</f>
        <v>0</v>
      </c>
      <c r="BV48">
        <f>IFERROR((Z48+BF48+AP48)*_xlfn.XLOOKUP(Tool_Austria!BV$4,Monetization_Factors!$A:$A,Monetization_Factors!$D:$D),"")</f>
        <v>0</v>
      </c>
      <c r="BW48">
        <f>IFERROR((AA48+BG48+AQ48)*_xlfn.XLOOKUP(Tool_Austria!BW$4,Monetization_Factors!$A:$A,Monetization_Factors!$D:$D),"")</f>
        <v>0</v>
      </c>
      <c r="BX48" s="38" cm="1">
        <f t="array" ref="BX48">IFERROR(_xlfn.IFS(I48&lt;&gt;0,I48*E48,I48="",J48*E48),"")</f>
        <v>0</v>
      </c>
      <c r="BY48" s="38">
        <f t="shared" si="30"/>
        <v>0</v>
      </c>
      <c r="BZ48" s="38">
        <f t="shared" si="31"/>
        <v>0</v>
      </c>
      <c r="CA48" s="38">
        <f t="shared" si="32"/>
        <v>0</v>
      </c>
      <c r="CB48">
        <f t="shared" si="35"/>
        <v>0</v>
      </c>
      <c r="CC48">
        <f t="shared" si="35"/>
        <v>0</v>
      </c>
      <c r="CD48">
        <f t="shared" si="35"/>
        <v>0</v>
      </c>
      <c r="CE48">
        <f t="shared" si="35"/>
        <v>0</v>
      </c>
      <c r="CF48">
        <f t="shared" si="35"/>
        <v>0</v>
      </c>
      <c r="CG48">
        <f t="shared" si="35"/>
        <v>0</v>
      </c>
      <c r="CH48">
        <f t="shared" si="35"/>
        <v>0</v>
      </c>
      <c r="CI48">
        <f t="shared" si="35"/>
        <v>0</v>
      </c>
      <c r="CJ48">
        <f t="shared" si="35"/>
        <v>0</v>
      </c>
      <c r="CK48">
        <f t="shared" si="35"/>
        <v>0</v>
      </c>
      <c r="CL48">
        <f t="shared" si="35"/>
        <v>0</v>
      </c>
      <c r="CM48">
        <f t="shared" si="35"/>
        <v>0</v>
      </c>
      <c r="CN48">
        <f t="shared" si="35"/>
        <v>0</v>
      </c>
      <c r="CO48">
        <f t="shared" si="35"/>
        <v>0</v>
      </c>
      <c r="CP48">
        <f t="shared" si="35"/>
        <v>0</v>
      </c>
      <c r="CQ48">
        <f t="shared" si="35"/>
        <v>0</v>
      </c>
      <c r="CR48">
        <f t="shared" si="36"/>
        <v>0</v>
      </c>
      <c r="CS48">
        <f t="shared" si="36"/>
        <v>0</v>
      </c>
      <c r="CT48">
        <f t="shared" si="36"/>
        <v>0</v>
      </c>
      <c r="CU48">
        <f t="shared" si="36"/>
        <v>0</v>
      </c>
      <c r="CV48">
        <f t="shared" si="36"/>
        <v>0</v>
      </c>
      <c r="CW48">
        <f t="shared" si="36"/>
        <v>0</v>
      </c>
      <c r="CX48">
        <f t="shared" si="36"/>
        <v>0</v>
      </c>
      <c r="CY48">
        <f t="shared" si="36"/>
        <v>0</v>
      </c>
      <c r="CZ48">
        <f t="shared" si="36"/>
        <v>0</v>
      </c>
      <c r="DA48">
        <f t="shared" si="36"/>
        <v>0</v>
      </c>
      <c r="DB48">
        <f t="shared" si="36"/>
        <v>0</v>
      </c>
      <c r="DC48">
        <f t="shared" si="36"/>
        <v>0</v>
      </c>
      <c r="DD48">
        <f t="shared" si="36"/>
        <v>0</v>
      </c>
      <c r="DE48">
        <f t="shared" si="36"/>
        <v>0</v>
      </c>
      <c r="DF48">
        <f t="shared" si="36"/>
        <v>0</v>
      </c>
      <c r="DG48">
        <f t="shared" si="36"/>
        <v>0</v>
      </c>
      <c r="DH48" s="5" t="str">
        <f>IFERROR(((((L48+AB48)*(1/$H48))+AR48)/$F$2)/($B$2*('CAR.CAP_per person'!B$2)/(_xlfn.XLOOKUP($E$2,EU_countries_GDP!$A$2:$A$29,EU_countries_GDP!$E$2:$E$29))),"")</f>
        <v/>
      </c>
      <c r="DI48" s="5" t="str">
        <f>IFERROR(((((M48+AC48)*(1/$H48))+AS48)/$F$2)/($B$2*('CAR.CAP_per person'!C$2)/(_xlfn.XLOOKUP($E$2,EU_countries_GDP!$A$2:$A$29,EU_countries_GDP!$E$2:$E$29))),"")</f>
        <v/>
      </c>
      <c r="DJ48" s="5" t="str">
        <f>IFERROR(((((N48+AD48)*(1/$H48))+AT48)/$F$2)/($B$2*('CAR.CAP_per person'!D$2)/(_xlfn.XLOOKUP($E$2,EU_countries_GDP!$A$2:$A$29,EU_countries_GDP!$E$2:$E$29))),"")</f>
        <v/>
      </c>
      <c r="DK48" s="5" t="str">
        <f>IFERROR(((((O48+AE48)*(1/$H48))+AU48)/$F$2)/($B$2*('CAR.CAP_per person'!E$2)/(_xlfn.XLOOKUP($E$2,EU_countries_GDP!$A$2:$A$29,EU_countries_GDP!$E$2:$E$29))),"")</f>
        <v/>
      </c>
      <c r="DL48" s="5" t="str">
        <f>IFERROR(((((P48+AF48)*(1/$H48))+AV48)/$F$2)/($B$2*('CAR.CAP_per person'!F$2)/(_xlfn.XLOOKUP($E$2,EU_countries_GDP!$A$2:$A$29,EU_countries_GDP!$E$2:$E$29))),"")</f>
        <v/>
      </c>
      <c r="DM48" s="5" t="str">
        <f>IFERROR(((((Q48+AG48)*(1/$H48))+AW48)/$F$2)/($B$2*('CAR.CAP_per person'!G$2)/(_xlfn.XLOOKUP($E$2,EU_countries_GDP!$A$2:$A$29,EU_countries_GDP!$E$2:$E$29))),"")</f>
        <v/>
      </c>
      <c r="DN48" s="5" t="str">
        <f>IFERROR(((((R48+AH48)*(1/$H48))+AX48)/$F$2)/($B$2*('CAR.CAP_per person'!H$2)/(_xlfn.XLOOKUP($E$2,EU_countries_GDP!$A$2:$A$29,EU_countries_GDP!$E$2:$E$29))),"")</f>
        <v/>
      </c>
      <c r="DO48" s="5" t="str">
        <f>IFERROR(((((S48+AI48)*(1/$H48))+AY48)/$F$2)/($B$2*('CAR.CAP_per person'!I$2)/(_xlfn.XLOOKUP($E$2,EU_countries_GDP!$A$2:$A$29,EU_countries_GDP!$E$2:$E$29))),"")</f>
        <v/>
      </c>
      <c r="DP48" s="5" t="str">
        <f>IFERROR(((((T48+AJ48)*(1/$H48))+AZ48)/$F$2)/($B$2*('CAR.CAP_per person'!J$2)/(_xlfn.XLOOKUP($E$2,EU_countries_GDP!$A$2:$A$29,EU_countries_GDP!$E$2:$E$29))),"")</f>
        <v/>
      </c>
      <c r="DQ48" s="5" t="str">
        <f>IFERROR(((((U48+AK48)*(1/$H48))+BA48)/$F$2)/($B$2*('CAR.CAP_per person'!K$2)/(_xlfn.XLOOKUP($E$2,EU_countries_GDP!$A$2:$A$29,EU_countries_GDP!$E$2:$E$29))),"")</f>
        <v/>
      </c>
      <c r="DR48" s="5" t="str">
        <f>IFERROR(((((V48+AL48)*(1/$H48))+BB48)/$F$2)/($B$2*('CAR.CAP_per person'!L$2)/(_xlfn.XLOOKUP($E$2,EU_countries_GDP!$A$2:$A$29,EU_countries_GDP!$E$2:$E$29))),"")</f>
        <v/>
      </c>
      <c r="DS48" s="5" t="str">
        <f>IFERROR(((((W48+AM48)*(1/$H48))+BC48)/$F$2)/($B$2*('CAR.CAP_per person'!M$2)/(_xlfn.XLOOKUP($E$2,EU_countries_GDP!$A$2:$A$29,EU_countries_GDP!$E$2:$E$29))),"")</f>
        <v/>
      </c>
      <c r="DT48" s="5" t="str">
        <f>IFERROR(((((X48+AN48)*(1/$H48))+BD48)/$F$2)/($B$2*('CAR.CAP_per person'!N$2)/(_xlfn.XLOOKUP($E$2,EU_countries_GDP!$A$2:$A$29,EU_countries_GDP!$E$2:$E$29))),"")</f>
        <v/>
      </c>
      <c r="DU48" s="5" t="str">
        <f>IFERROR(((((Y48+AO48)*(1/$H48))+BE48)/$F$2)/($B$2*('CAR.CAP_per person'!O$2)/(_xlfn.XLOOKUP($E$2,EU_countries_GDP!$A$2:$A$29,EU_countries_GDP!$E$2:$E$29))),"")</f>
        <v/>
      </c>
      <c r="DV48" s="5" t="str">
        <f>IFERROR(((((Z48+AP48)*(1/$H48))+BF48)/$F$2)/($B$2*('CAR.CAP_per person'!P$2)/(_xlfn.XLOOKUP($E$2,EU_countries_GDP!$A$2:$A$29,EU_countries_GDP!$E$2:$E$29))),"")</f>
        <v/>
      </c>
      <c r="DW48" s="5" t="str">
        <f>IFERROR(((((AA48+AQ48)*(1/$H48))+BG48)/$F$2)/($B$2*('CAR.CAP_per person'!Q$2)/(_xlfn.XLOOKUP($E$2,EU_countries_GDP!$A$2:$A$29,EU_countries_GDP!$E$2:$E$29))),"")</f>
        <v/>
      </c>
    </row>
    <row r="49" spans="1:127">
      <c r="A49" t="s">
        <v>206</v>
      </c>
      <c r="B49" t="str">
        <f>_xlfn.XLOOKUP(D49,Table5[Ingredient],Table5[Category],"",FALSE)</f>
        <v>Fruit</v>
      </c>
      <c r="C49" s="33" t="s">
        <v>177</v>
      </c>
      <c r="D49" s="33" t="s">
        <v>211</v>
      </c>
      <c r="E49" s="33">
        <v>0</v>
      </c>
      <c r="F49" s="33" t="s">
        <v>204</v>
      </c>
      <c r="G49" s="33" t="s">
        <v>180</v>
      </c>
      <c r="H49" s="91">
        <f>Dataset_AT!R46</f>
        <v>0</v>
      </c>
      <c r="I49" s="33"/>
      <c r="J49" s="37">
        <f>IFERROR(INDEX('AveragePrices&amp;Codes'!G:AG, MATCH($D49, 'AveragePrices&amp;Codes'!$A:$A, 0), MATCH(Tool_Austria!$E$2, 'AveragePrices&amp;Codes'!$G$1:$AG$1, 0)),"")</f>
        <v>3.2678820526666668</v>
      </c>
      <c r="K49" s="37">
        <f>IFERROR(E49/(_xlfn.XLOOKUP(A49,Dataset_AT!$V$2:$V$9,Dataset_AT!$W$2:$W$9)),"")</f>
        <v>0</v>
      </c>
      <c r="L49">
        <f>IFERROR(IF($F49="Raw",_xlfn.XLOOKUP(_xlfn.XLOOKUP(Tool_Austria!$D49,'AveragePrices&amp;Codes'!$A:$A,'AveragePrices&amp;Codes'!$B:$B),AGRIBALYSE_Raw!$B:$B,AGRIBALYSE_Raw!O:O)*$E49,_xlfn.XLOOKUP(_xlfn.XLOOKUP(Tool_Austria!$D49,'AveragePrices&amp;Codes'!$A:$A,'AveragePrices&amp;Codes'!$B:$B),AGRIBALYSE_Cooked!$C:$C,AGRIBALYSE_Cooked!P:P)*$E49),"")</f>
        <v>0</v>
      </c>
      <c r="M49">
        <f>IFERROR(IF($F49="Raw",_xlfn.XLOOKUP(_xlfn.XLOOKUP(Tool_Austria!$D49,'AveragePrices&amp;Codes'!$A:$A,'AveragePrices&amp;Codes'!$B:$B),AGRIBALYSE_Raw!$B:$B,AGRIBALYSE_Raw!P:P)*$E49,_xlfn.XLOOKUP(_xlfn.XLOOKUP(Tool_Austria!$D49,'AveragePrices&amp;Codes'!$A:$A,'AveragePrices&amp;Codes'!$B:$B),AGRIBALYSE_Cooked!$C:$C,AGRIBALYSE_Cooked!Q:Q)*$E49),"")</f>
        <v>0</v>
      </c>
      <c r="N49">
        <f>IFERROR(IF($F49="Raw",_xlfn.XLOOKUP(_xlfn.XLOOKUP(Tool_Austria!$D49,'AveragePrices&amp;Codes'!$A:$A,'AveragePrices&amp;Codes'!$B:$B),AGRIBALYSE_Raw!$B:$B,AGRIBALYSE_Raw!Q:Q)*$E49,_xlfn.XLOOKUP(_xlfn.XLOOKUP(Tool_Austria!$D49,'AveragePrices&amp;Codes'!$A:$A,'AveragePrices&amp;Codes'!$B:$B),AGRIBALYSE_Cooked!$C:$C,AGRIBALYSE_Cooked!R:R)*$E49),"")</f>
        <v>0</v>
      </c>
      <c r="O49">
        <f>IFERROR(IF($F49="Raw",_xlfn.XLOOKUP(_xlfn.XLOOKUP(Tool_Austria!$D49,'AveragePrices&amp;Codes'!$A:$A,'AveragePrices&amp;Codes'!$B:$B),AGRIBALYSE_Raw!$B:$B,AGRIBALYSE_Raw!R:R)*$E49,_xlfn.XLOOKUP(_xlfn.XLOOKUP(Tool_Austria!$D49,'AveragePrices&amp;Codes'!$A:$A,'AveragePrices&amp;Codes'!$B:$B),AGRIBALYSE_Cooked!$C:$C,AGRIBALYSE_Cooked!S:S)*$E49),"")</f>
        <v>0</v>
      </c>
      <c r="P49">
        <f>IFERROR(IF($F49="Raw",_xlfn.XLOOKUP(_xlfn.XLOOKUP(Tool_Austria!$D49,'AveragePrices&amp;Codes'!$A:$A,'AveragePrices&amp;Codes'!$B:$B),AGRIBALYSE_Raw!$B:$B,AGRIBALYSE_Raw!S:S)*$E49,_xlfn.XLOOKUP(_xlfn.XLOOKUP(Tool_Austria!$D49,'AveragePrices&amp;Codes'!$A:$A,'AveragePrices&amp;Codes'!$B:$B),AGRIBALYSE_Cooked!$C:$C,AGRIBALYSE_Cooked!T:T)*$E49),"")</f>
        <v>0</v>
      </c>
      <c r="Q49">
        <f>IFERROR(IF($F49="Raw",_xlfn.XLOOKUP(_xlfn.XLOOKUP(Tool_Austria!$D49,'AveragePrices&amp;Codes'!$A:$A,'AveragePrices&amp;Codes'!$B:$B),AGRIBALYSE_Raw!$B:$B,AGRIBALYSE_Raw!T:T)*$E49,_xlfn.XLOOKUP(_xlfn.XLOOKUP(Tool_Austria!$D49,'AveragePrices&amp;Codes'!$A:$A,'AveragePrices&amp;Codes'!$B:$B),AGRIBALYSE_Cooked!$C:$C,AGRIBALYSE_Cooked!U:U)*$E49),"")</f>
        <v>0</v>
      </c>
      <c r="R49">
        <f>IFERROR(IF($F49="Raw",_xlfn.XLOOKUP(_xlfn.XLOOKUP(Tool_Austria!$D49,'AveragePrices&amp;Codes'!$A:$A,'AveragePrices&amp;Codes'!$B:$B),AGRIBALYSE_Raw!$B:$B,AGRIBALYSE_Raw!U:U)*$E49,_xlfn.XLOOKUP(_xlfn.XLOOKUP(Tool_Austria!$D49,'AveragePrices&amp;Codes'!$A:$A,'AveragePrices&amp;Codes'!$B:$B),AGRIBALYSE_Cooked!$C:$C,AGRIBALYSE_Cooked!V:V)*$E49),"")</f>
        <v>0</v>
      </c>
      <c r="S49">
        <f>IFERROR(IF($F49="Raw",_xlfn.XLOOKUP(_xlfn.XLOOKUP(Tool_Austria!$D49,'AveragePrices&amp;Codes'!$A:$A,'AveragePrices&amp;Codes'!$B:$B),AGRIBALYSE_Raw!$B:$B,AGRIBALYSE_Raw!V:V)*$E49,_xlfn.XLOOKUP(_xlfn.XLOOKUP(Tool_Austria!$D49,'AveragePrices&amp;Codes'!$A:$A,'AveragePrices&amp;Codes'!$B:$B),AGRIBALYSE_Cooked!$C:$C,AGRIBALYSE_Cooked!W:W)*$E49),"")</f>
        <v>0</v>
      </c>
      <c r="T49">
        <f>IFERROR(IF($F49="Raw",_xlfn.XLOOKUP(_xlfn.XLOOKUP(Tool_Austria!$D49,'AveragePrices&amp;Codes'!$A:$A,'AveragePrices&amp;Codes'!$B:$B),AGRIBALYSE_Raw!$B:$B,AGRIBALYSE_Raw!W:W)*$E49,_xlfn.XLOOKUP(_xlfn.XLOOKUP(Tool_Austria!$D49,'AveragePrices&amp;Codes'!$A:$A,'AveragePrices&amp;Codes'!$B:$B),AGRIBALYSE_Cooked!$C:$C,AGRIBALYSE_Cooked!X:X)*$E49),"")</f>
        <v>0</v>
      </c>
      <c r="U49">
        <f>IFERROR(IF($F49="Raw",_xlfn.XLOOKUP(_xlfn.XLOOKUP(Tool_Austria!$D49,'AveragePrices&amp;Codes'!$A:$A,'AveragePrices&amp;Codes'!$B:$B),AGRIBALYSE_Raw!$B:$B,AGRIBALYSE_Raw!X:X)*$E49,_xlfn.XLOOKUP(_xlfn.XLOOKUP(Tool_Austria!$D49,'AveragePrices&amp;Codes'!$A:$A,'AveragePrices&amp;Codes'!$B:$B),AGRIBALYSE_Cooked!$C:$C,AGRIBALYSE_Cooked!Y:Y)*$E49),"")</f>
        <v>0</v>
      </c>
      <c r="V49">
        <f>IFERROR(IF($F49="Raw",_xlfn.XLOOKUP(_xlfn.XLOOKUP(Tool_Austria!$D49,'AveragePrices&amp;Codes'!$A:$A,'AveragePrices&amp;Codes'!$B:$B),AGRIBALYSE_Raw!$B:$B,AGRIBALYSE_Raw!Y:Y)*$E49,_xlfn.XLOOKUP(_xlfn.XLOOKUP(Tool_Austria!$D49,'AveragePrices&amp;Codes'!$A:$A,'AveragePrices&amp;Codes'!$B:$B),AGRIBALYSE_Cooked!$C:$C,AGRIBALYSE_Cooked!Z:Z)*$E49),"")</f>
        <v>0</v>
      </c>
      <c r="W49">
        <f>IFERROR(IF($F49="Raw",_xlfn.XLOOKUP(_xlfn.XLOOKUP(Tool_Austria!$D49,'AveragePrices&amp;Codes'!$A:$A,'AveragePrices&amp;Codes'!$B:$B),AGRIBALYSE_Raw!$B:$B,AGRIBALYSE_Raw!Z:Z)*$E49,_xlfn.XLOOKUP(_xlfn.XLOOKUP(Tool_Austria!$D49,'AveragePrices&amp;Codes'!$A:$A,'AveragePrices&amp;Codes'!$B:$B),AGRIBALYSE_Cooked!$C:$C,AGRIBALYSE_Cooked!AA:AA)*$E49),"")</f>
        <v>0</v>
      </c>
      <c r="X49">
        <f>IFERROR(IF($F49="Raw",_xlfn.XLOOKUP(_xlfn.XLOOKUP(Tool_Austria!$D49,'AveragePrices&amp;Codes'!$A:$A,'AveragePrices&amp;Codes'!$B:$B),AGRIBALYSE_Raw!$B:$B,AGRIBALYSE_Raw!AA:AA)*$E49,_xlfn.XLOOKUP(_xlfn.XLOOKUP(Tool_Austria!$D49,'AveragePrices&amp;Codes'!$A:$A,'AveragePrices&amp;Codes'!$B:$B),AGRIBALYSE_Cooked!$C:$C,AGRIBALYSE_Cooked!AB:AB)*$E49),"")</f>
        <v>0</v>
      </c>
      <c r="Y49">
        <f>IFERROR(IF($F49="Raw",_xlfn.XLOOKUP(_xlfn.XLOOKUP(Tool_Austria!$D49,'AveragePrices&amp;Codes'!$A:$A,'AveragePrices&amp;Codes'!$B:$B),AGRIBALYSE_Raw!$B:$B,AGRIBALYSE_Raw!AB:AB)*$E49,_xlfn.XLOOKUP(_xlfn.XLOOKUP(Tool_Austria!$D49,'AveragePrices&amp;Codes'!$A:$A,'AveragePrices&amp;Codes'!$B:$B),AGRIBALYSE_Cooked!$C:$C,AGRIBALYSE_Cooked!AC:AC)*$E49),"")</f>
        <v>0</v>
      </c>
      <c r="Z49">
        <f>IFERROR(IF($F49="Raw",_xlfn.XLOOKUP(_xlfn.XLOOKUP(Tool_Austria!$D49,'AveragePrices&amp;Codes'!$A:$A,'AveragePrices&amp;Codes'!$B:$B),AGRIBALYSE_Raw!$B:$B,AGRIBALYSE_Raw!AC:AC)*$E49,_xlfn.XLOOKUP(_xlfn.XLOOKUP(Tool_Austria!$D49,'AveragePrices&amp;Codes'!$A:$A,'AveragePrices&amp;Codes'!$B:$B),AGRIBALYSE_Cooked!$C:$C,AGRIBALYSE_Cooked!AD:AD)*$E49),"")</f>
        <v>0</v>
      </c>
      <c r="AA49">
        <f>IFERROR(IF($F49="Raw",_xlfn.XLOOKUP(_xlfn.XLOOKUP(Tool_Austria!$D49,'AveragePrices&amp;Codes'!$A:$A,'AveragePrices&amp;Codes'!$B:$B),AGRIBALYSE_Raw!$B:$B,AGRIBALYSE_Raw!AD:AD)*$E49,_xlfn.XLOOKUP(_xlfn.XLOOKUP(Tool_Austria!$D49,'AveragePrices&amp;Codes'!$A:$A,'AveragePrices&amp;Codes'!$B:$B),AGRIBALYSE_Cooked!$C:$C,AGRIBALYSE_Cooked!AE:AE)*$E49),"")</f>
        <v>0</v>
      </c>
      <c r="AB49" cm="1">
        <f t="array" ref="AB49">IFERROR(_xlfn.XLOOKUP(Tool_Austria!$F49&amp;$E$2,'Cooking methods'!$A:$A&amp;'Cooking methods'!$B:$B,'Cooking methods'!C:C)*$E49,"")</f>
        <v>0</v>
      </c>
      <c r="AC49" cm="1">
        <f t="array" ref="AC49">IFERROR(_xlfn.XLOOKUP(Tool_Austria!$F49&amp;$E$2,'Cooking methods'!$A:$A&amp;'Cooking methods'!$B:$B,'Cooking methods'!D:D)*$E49,"")</f>
        <v>0</v>
      </c>
      <c r="AD49" cm="1">
        <f t="array" ref="AD49">IFERROR(_xlfn.XLOOKUP(Tool_Austria!$F49&amp;$E$2,'Cooking methods'!$A:$A&amp;'Cooking methods'!$B:$B,'Cooking methods'!E:E)*$E49,"")</f>
        <v>0</v>
      </c>
      <c r="AE49" cm="1">
        <f t="array" ref="AE49">IFERROR(_xlfn.XLOOKUP(Tool_Austria!$F49&amp;$E$2,'Cooking methods'!$A:$A&amp;'Cooking methods'!$B:$B,'Cooking methods'!F:F)*$E49,"")</f>
        <v>0</v>
      </c>
      <c r="AF49" cm="1">
        <f t="array" ref="AF49">IFERROR(_xlfn.XLOOKUP(Tool_Austria!$F49&amp;$E$2,'Cooking methods'!$A:$A&amp;'Cooking methods'!$B:$B,'Cooking methods'!G:G)*$E49,"")</f>
        <v>0</v>
      </c>
      <c r="AG49" cm="1">
        <f t="array" ref="AG49">IFERROR(_xlfn.XLOOKUP(Tool_Austria!$F49&amp;$E$2,'Cooking methods'!$A:$A&amp;'Cooking methods'!$B:$B,'Cooking methods'!H:H)*$E49,"")</f>
        <v>0</v>
      </c>
      <c r="AH49" cm="1">
        <f t="array" ref="AH49">IFERROR(_xlfn.XLOOKUP(Tool_Austria!$F49&amp;$E$2,'Cooking methods'!$A:$A&amp;'Cooking methods'!$B:$B,'Cooking methods'!I:I)*$E49,"")</f>
        <v>0</v>
      </c>
      <c r="AI49" cm="1">
        <f t="array" ref="AI49">IFERROR(_xlfn.XLOOKUP(Tool_Austria!$F49&amp;$E$2,'Cooking methods'!$A:$A&amp;'Cooking methods'!$B:$B,'Cooking methods'!J:J)*$E49,"")</f>
        <v>0</v>
      </c>
      <c r="AJ49" cm="1">
        <f t="array" ref="AJ49">IFERROR(_xlfn.XLOOKUP(Tool_Austria!$F49&amp;$E$2,'Cooking methods'!$A:$A&amp;'Cooking methods'!$B:$B,'Cooking methods'!K:K)*$E49,"")</f>
        <v>0</v>
      </c>
      <c r="AK49" cm="1">
        <f t="array" ref="AK49">IFERROR(_xlfn.XLOOKUP(Tool_Austria!$F49&amp;$E$2,'Cooking methods'!$A:$A&amp;'Cooking methods'!$B:$B,'Cooking methods'!L:L)*$E49,"")</f>
        <v>0</v>
      </c>
      <c r="AL49" cm="1">
        <f t="array" ref="AL49">IFERROR(_xlfn.XLOOKUP(Tool_Austria!$F49&amp;$E$2,'Cooking methods'!$A:$A&amp;'Cooking methods'!$B:$B,'Cooking methods'!M:M)*$E49,"")</f>
        <v>0</v>
      </c>
      <c r="AM49" cm="1">
        <f t="array" ref="AM49">IFERROR(_xlfn.XLOOKUP(Tool_Austria!$F49&amp;$E$2,'Cooking methods'!$A:$A&amp;'Cooking methods'!$B:$B,'Cooking methods'!N:N)*$E49,"")</f>
        <v>0</v>
      </c>
      <c r="AN49" cm="1">
        <f t="array" ref="AN49">IFERROR(_xlfn.XLOOKUP(Tool_Austria!$F49&amp;$E$2,'Cooking methods'!$A:$A&amp;'Cooking methods'!$B:$B,'Cooking methods'!O:O)*$E49,"")</f>
        <v>0</v>
      </c>
      <c r="AO49" cm="1">
        <f t="array" ref="AO49">IFERROR(_xlfn.XLOOKUP(Tool_Austria!$F49&amp;$E$2,'Cooking methods'!$A:$A&amp;'Cooking methods'!$B:$B,'Cooking methods'!P:P)*$E49,"")</f>
        <v>0</v>
      </c>
      <c r="AP49" cm="1">
        <f t="array" ref="AP49">IFERROR(_xlfn.XLOOKUP(Tool_Austria!$F49&amp;$E$2,'Cooking methods'!$A:$A&amp;'Cooking methods'!$B:$B,'Cooking methods'!Q:Q)*$E49,"")</f>
        <v>0</v>
      </c>
      <c r="AQ49" cm="1">
        <f t="array" ref="AQ49">IFERROR(_xlfn.XLOOKUP(Tool_Austria!$F49&amp;$E$2,'Cooking methods'!$A:$A&amp;'Cooking methods'!$B:$B,'Cooking methods'!R:R)*$E49,"")</f>
        <v>0</v>
      </c>
      <c r="AR49" cm="1">
        <f t="array" ref="AR49">IFERROR(_xlfn.XLOOKUP(Tool_Austria!$G49&amp;$E$2,'Waste management'!$A:$A&amp;'Waste management'!$B:$B,'Waste management'!C:C)*$E49,"")</f>
        <v>0</v>
      </c>
      <c r="AS49" cm="1">
        <f t="array" ref="AS49">IFERROR(_xlfn.XLOOKUP(Tool_Austria!$G49&amp;$E$2,'Waste management'!$A:$A&amp;'Waste management'!$B:$B,'Waste management'!D:D)*$E49,"")</f>
        <v>0</v>
      </c>
      <c r="AT49" cm="1">
        <f t="array" ref="AT49">IFERROR(_xlfn.XLOOKUP(Tool_Austria!$G49&amp;$E$2,'Waste management'!$A:$A&amp;'Waste management'!$B:$B,'Waste management'!E:E)*$E49,"")</f>
        <v>0</v>
      </c>
      <c r="AU49" cm="1">
        <f t="array" ref="AU49">IFERROR(_xlfn.XLOOKUP(Tool_Austria!$G49&amp;$E$2,'Waste management'!$A:$A&amp;'Waste management'!$B:$B,'Waste management'!F:F)*$E49,"")</f>
        <v>0</v>
      </c>
      <c r="AV49" cm="1">
        <f t="array" ref="AV49">IFERROR(_xlfn.XLOOKUP(Tool_Austria!$G49&amp;$E$2,'Waste management'!$A:$A&amp;'Waste management'!$B:$B,'Waste management'!G:G)*$E49,"")</f>
        <v>0</v>
      </c>
      <c r="AW49" cm="1">
        <f t="array" ref="AW49">IFERROR(_xlfn.XLOOKUP(Tool_Austria!$G49&amp;$E$2,'Waste management'!$A:$A&amp;'Waste management'!$B:$B,'Waste management'!H:H)*$E49,"")</f>
        <v>0</v>
      </c>
      <c r="AX49" cm="1">
        <f t="array" ref="AX49">IFERROR(_xlfn.XLOOKUP(Tool_Austria!$G49&amp;$E$2,'Waste management'!$A:$A&amp;'Waste management'!$B:$B,'Waste management'!I:I)*$E49,"")</f>
        <v>0</v>
      </c>
      <c r="AY49" cm="1">
        <f t="array" ref="AY49">IFERROR(_xlfn.XLOOKUP(Tool_Austria!$G49&amp;$E$2,'Waste management'!$A:$A&amp;'Waste management'!$B:$B,'Waste management'!J:J)*$E49,"")</f>
        <v>0</v>
      </c>
      <c r="AZ49" cm="1">
        <f t="array" ref="AZ49">IFERROR(_xlfn.XLOOKUP(Tool_Austria!$G49&amp;$E$2,'Waste management'!$A:$A&amp;'Waste management'!$B:$B,'Waste management'!K:K)*$E49,"")</f>
        <v>0</v>
      </c>
      <c r="BA49" cm="1">
        <f t="array" ref="BA49">IFERROR(_xlfn.XLOOKUP(Tool_Austria!$G49&amp;$E$2,'Waste management'!$A:$A&amp;'Waste management'!$B:$B,'Waste management'!L:L)*$E49,"")</f>
        <v>0</v>
      </c>
      <c r="BB49" cm="1">
        <f t="array" ref="BB49">IFERROR(_xlfn.XLOOKUP(Tool_Austria!$G49&amp;$E$2,'Waste management'!$A:$A&amp;'Waste management'!$B:$B,'Waste management'!M:M)*$E49,"")</f>
        <v>0</v>
      </c>
      <c r="BC49" cm="1">
        <f t="array" ref="BC49">IFERROR(_xlfn.XLOOKUP(Tool_Austria!$G49&amp;$E$2,'Waste management'!$A:$A&amp;'Waste management'!$B:$B,'Waste management'!N:N)*$E49,"")</f>
        <v>0</v>
      </c>
      <c r="BD49" cm="1">
        <f t="array" ref="BD49">IFERROR(_xlfn.XLOOKUP(Tool_Austria!$G49&amp;$E$2,'Waste management'!$A:$A&amp;'Waste management'!$B:$B,'Waste management'!O:O)*$E49,"")</f>
        <v>0</v>
      </c>
      <c r="BE49" cm="1">
        <f t="array" ref="BE49">IFERROR(_xlfn.XLOOKUP(Tool_Austria!$G49&amp;$E$2,'Waste management'!$A:$A&amp;'Waste management'!$B:$B,'Waste management'!P:P)*$E49,"")</f>
        <v>0</v>
      </c>
      <c r="BF49" cm="1">
        <f t="array" ref="BF49">IFERROR(_xlfn.XLOOKUP(Tool_Austria!$G49&amp;$E$2,'Waste management'!$A:$A&amp;'Waste management'!$B:$B,'Waste management'!Q:Q)*$E49,"")</f>
        <v>0</v>
      </c>
      <c r="BG49" cm="1">
        <f t="array" ref="BG49">IFERROR(_xlfn.XLOOKUP(Tool_Austria!$G49&amp;$E$2,'Waste management'!$A:$A&amp;'Waste management'!$B:$B,'Waste management'!R:R)*$E49,"")</f>
        <v>0</v>
      </c>
      <c r="BH49">
        <f>IFERROR((L49+AR49+AB49)*_xlfn.XLOOKUP(Tool_Austria!BH$4,Monetization_Factors!$A:$A,Monetization_Factors!$D:$D),"")</f>
        <v>0</v>
      </c>
      <c r="BI49">
        <f>IFERROR((M49+AS49+AC49)*_xlfn.XLOOKUP(Tool_Austria!BI$4,Monetization_Factors!$A:$A,Monetization_Factors!$D:$D),"")</f>
        <v>0</v>
      </c>
      <c r="BJ49">
        <f>IFERROR((N49+AT49+AD49)*_xlfn.XLOOKUP(Tool_Austria!BJ$4,Monetization_Factors!$A:$A,Monetization_Factors!$D:$D),"")</f>
        <v>0</v>
      </c>
      <c r="BK49">
        <f>IFERROR((O49+AU49+AE49)*_xlfn.XLOOKUP(Tool_Austria!BK$4,Monetization_Factors!$A:$A,Monetization_Factors!$D:$D),"")</f>
        <v>0</v>
      </c>
      <c r="BL49">
        <f>IFERROR((P49+AV49+AF49)*_xlfn.XLOOKUP(Tool_Austria!BL$4,Monetization_Factors!$A:$A,Monetization_Factors!$D:$D),"")</f>
        <v>0</v>
      </c>
      <c r="BM49">
        <f>IFERROR((Q49+AW49+AG49)*_xlfn.XLOOKUP(Tool_Austria!BM$4,Monetization_Factors!$A:$A,Monetization_Factors!$D:$D),"")</f>
        <v>0</v>
      </c>
      <c r="BN49">
        <f>IFERROR((R49+AX49+AH49)*_xlfn.XLOOKUP(Tool_Austria!BN$4,Monetization_Factors!$A:$A,Monetization_Factors!$D:$D),"")</f>
        <v>0</v>
      </c>
      <c r="BO49">
        <f>IFERROR((S49+AY49+AI49)*_xlfn.XLOOKUP(Tool_Austria!BO$4,Monetization_Factors!$A:$A,Monetization_Factors!$D:$D),"")</f>
        <v>0</v>
      </c>
      <c r="BP49">
        <f>IFERROR((T49+AZ49+AJ49)*_xlfn.XLOOKUP(Tool_Austria!BP$4,Monetization_Factors!$A:$A,Monetization_Factors!$D:$D),"")</f>
        <v>0</v>
      </c>
      <c r="BQ49">
        <f>IFERROR((U49+BA49+AK49)*_xlfn.XLOOKUP(Tool_Austria!BQ$4,Monetization_Factors!$A:$A,Monetization_Factors!$D:$D),"")</f>
        <v>0</v>
      </c>
      <c r="BR49" t="str">
        <f>IFERROR((V49+BB49+AL49)*_xlfn.XLOOKUP(Tool_Austria!BR$4,Monetization_Factors!$A:$A,Monetization_Factors!$D:$D),"")</f>
        <v/>
      </c>
      <c r="BS49">
        <f>IFERROR((W49+BC49+AM49)*_xlfn.XLOOKUP(Tool_Austria!BS$4,Monetization_Factors!$A:$A,Monetization_Factors!$D:$D),"")</f>
        <v>0</v>
      </c>
      <c r="BT49">
        <f>IFERROR((X49+BD49+AN49)*_xlfn.XLOOKUP(Tool_Austria!BT$4,Monetization_Factors!$A:$A,Monetization_Factors!$D:$D),"")</f>
        <v>0</v>
      </c>
      <c r="BU49">
        <f>IFERROR((Y49+BE49+AO49)*_xlfn.XLOOKUP(Tool_Austria!BU$4,Monetization_Factors!$A:$A,Monetization_Factors!$D:$D),"")</f>
        <v>0</v>
      </c>
      <c r="BV49">
        <f>IFERROR((Z49+BF49+AP49)*_xlfn.XLOOKUP(Tool_Austria!BV$4,Monetization_Factors!$A:$A,Monetization_Factors!$D:$D),"")</f>
        <v>0</v>
      </c>
      <c r="BW49">
        <f>IFERROR((AA49+BG49+AQ49)*_xlfn.XLOOKUP(Tool_Austria!BW$4,Monetization_Factors!$A:$A,Monetization_Factors!$D:$D),"")</f>
        <v>0</v>
      </c>
      <c r="BX49" s="38" cm="1">
        <f t="array" ref="BX49">IFERROR(_xlfn.IFS(I49&lt;&gt;0,I49*E49,I49="",J49*E49),"")</f>
        <v>0</v>
      </c>
      <c r="BY49" s="38">
        <f t="shared" si="30"/>
        <v>0</v>
      </c>
      <c r="BZ49" s="38">
        <f t="shared" si="31"/>
        <v>0</v>
      </c>
      <c r="CA49" s="38">
        <f t="shared" si="32"/>
        <v>0</v>
      </c>
      <c r="CB49">
        <f t="shared" si="35"/>
        <v>0</v>
      </c>
      <c r="CC49">
        <f t="shared" si="35"/>
        <v>0</v>
      </c>
      <c r="CD49">
        <f t="shared" si="35"/>
        <v>0</v>
      </c>
      <c r="CE49">
        <f t="shared" si="35"/>
        <v>0</v>
      </c>
      <c r="CF49">
        <f t="shared" si="35"/>
        <v>0</v>
      </c>
      <c r="CG49">
        <f t="shared" si="35"/>
        <v>0</v>
      </c>
      <c r="CH49">
        <f t="shared" si="35"/>
        <v>0</v>
      </c>
      <c r="CI49">
        <f t="shared" si="35"/>
        <v>0</v>
      </c>
      <c r="CJ49">
        <f t="shared" si="35"/>
        <v>0</v>
      </c>
      <c r="CK49">
        <f t="shared" si="35"/>
        <v>0</v>
      </c>
      <c r="CL49">
        <f t="shared" si="35"/>
        <v>0</v>
      </c>
      <c r="CM49">
        <f t="shared" si="35"/>
        <v>0</v>
      </c>
      <c r="CN49">
        <f t="shared" si="35"/>
        <v>0</v>
      </c>
      <c r="CO49">
        <f t="shared" si="35"/>
        <v>0</v>
      </c>
      <c r="CP49">
        <f t="shared" si="35"/>
        <v>0</v>
      </c>
      <c r="CQ49">
        <f t="shared" si="35"/>
        <v>0</v>
      </c>
      <c r="CR49">
        <f t="shared" si="36"/>
        <v>0</v>
      </c>
      <c r="CS49">
        <f t="shared" si="36"/>
        <v>0</v>
      </c>
      <c r="CT49">
        <f t="shared" si="36"/>
        <v>0</v>
      </c>
      <c r="CU49">
        <f t="shared" si="36"/>
        <v>0</v>
      </c>
      <c r="CV49">
        <f t="shared" si="36"/>
        <v>0</v>
      </c>
      <c r="CW49">
        <f t="shared" si="36"/>
        <v>0</v>
      </c>
      <c r="CX49">
        <f t="shared" si="36"/>
        <v>0</v>
      </c>
      <c r="CY49">
        <f t="shared" si="36"/>
        <v>0</v>
      </c>
      <c r="CZ49">
        <f t="shared" si="36"/>
        <v>0</v>
      </c>
      <c r="DA49">
        <f t="shared" si="36"/>
        <v>0</v>
      </c>
      <c r="DB49">
        <f t="shared" si="36"/>
        <v>0</v>
      </c>
      <c r="DC49">
        <f t="shared" si="36"/>
        <v>0</v>
      </c>
      <c r="DD49">
        <f t="shared" si="36"/>
        <v>0</v>
      </c>
      <c r="DE49">
        <f t="shared" si="36"/>
        <v>0</v>
      </c>
      <c r="DF49">
        <f t="shared" si="36"/>
        <v>0</v>
      </c>
      <c r="DG49">
        <f t="shared" si="36"/>
        <v>0</v>
      </c>
      <c r="DH49" s="5" t="str">
        <f>IFERROR(((((L49+AB49)*(1/$H49))+AR49)/$F$2)/($B$2*('CAR.CAP_per person'!B$2)/(_xlfn.XLOOKUP($E$2,EU_countries_GDP!$A$2:$A$29,EU_countries_GDP!$E$2:$E$29))),"")</f>
        <v/>
      </c>
      <c r="DI49" s="5" t="str">
        <f>IFERROR(((((M49+AC49)*(1/$H49))+AS49)/$F$2)/($B$2*('CAR.CAP_per person'!C$2)/(_xlfn.XLOOKUP($E$2,EU_countries_GDP!$A$2:$A$29,EU_countries_GDP!$E$2:$E$29))),"")</f>
        <v/>
      </c>
      <c r="DJ49" s="5" t="str">
        <f>IFERROR(((((N49+AD49)*(1/$H49))+AT49)/$F$2)/($B$2*('CAR.CAP_per person'!D$2)/(_xlfn.XLOOKUP($E$2,EU_countries_GDP!$A$2:$A$29,EU_countries_GDP!$E$2:$E$29))),"")</f>
        <v/>
      </c>
      <c r="DK49" s="5" t="str">
        <f>IFERROR(((((O49+AE49)*(1/$H49))+AU49)/$F$2)/($B$2*('CAR.CAP_per person'!E$2)/(_xlfn.XLOOKUP($E$2,EU_countries_GDP!$A$2:$A$29,EU_countries_GDP!$E$2:$E$29))),"")</f>
        <v/>
      </c>
      <c r="DL49" s="5" t="str">
        <f>IFERROR(((((P49+AF49)*(1/$H49))+AV49)/$F$2)/($B$2*('CAR.CAP_per person'!F$2)/(_xlfn.XLOOKUP($E$2,EU_countries_GDP!$A$2:$A$29,EU_countries_GDP!$E$2:$E$29))),"")</f>
        <v/>
      </c>
      <c r="DM49" s="5" t="str">
        <f>IFERROR(((((Q49+AG49)*(1/$H49))+AW49)/$F$2)/($B$2*('CAR.CAP_per person'!G$2)/(_xlfn.XLOOKUP($E$2,EU_countries_GDP!$A$2:$A$29,EU_countries_GDP!$E$2:$E$29))),"")</f>
        <v/>
      </c>
      <c r="DN49" s="5" t="str">
        <f>IFERROR(((((R49+AH49)*(1/$H49))+AX49)/$F$2)/($B$2*('CAR.CAP_per person'!H$2)/(_xlfn.XLOOKUP($E$2,EU_countries_GDP!$A$2:$A$29,EU_countries_GDP!$E$2:$E$29))),"")</f>
        <v/>
      </c>
      <c r="DO49" s="5" t="str">
        <f>IFERROR(((((S49+AI49)*(1/$H49))+AY49)/$F$2)/($B$2*('CAR.CAP_per person'!I$2)/(_xlfn.XLOOKUP($E$2,EU_countries_GDP!$A$2:$A$29,EU_countries_GDP!$E$2:$E$29))),"")</f>
        <v/>
      </c>
      <c r="DP49" s="5" t="str">
        <f>IFERROR(((((T49+AJ49)*(1/$H49))+AZ49)/$F$2)/($B$2*('CAR.CAP_per person'!J$2)/(_xlfn.XLOOKUP($E$2,EU_countries_GDP!$A$2:$A$29,EU_countries_GDP!$E$2:$E$29))),"")</f>
        <v/>
      </c>
      <c r="DQ49" s="5" t="str">
        <f>IFERROR(((((U49+AK49)*(1/$H49))+BA49)/$F$2)/($B$2*('CAR.CAP_per person'!K$2)/(_xlfn.XLOOKUP($E$2,EU_countries_GDP!$A$2:$A$29,EU_countries_GDP!$E$2:$E$29))),"")</f>
        <v/>
      </c>
      <c r="DR49" s="5" t="str">
        <f>IFERROR(((((V49+AL49)*(1/$H49))+BB49)/$F$2)/($B$2*('CAR.CAP_per person'!L$2)/(_xlfn.XLOOKUP($E$2,EU_countries_GDP!$A$2:$A$29,EU_countries_GDP!$E$2:$E$29))),"")</f>
        <v/>
      </c>
      <c r="DS49" s="5" t="str">
        <f>IFERROR(((((W49+AM49)*(1/$H49))+BC49)/$F$2)/($B$2*('CAR.CAP_per person'!M$2)/(_xlfn.XLOOKUP($E$2,EU_countries_GDP!$A$2:$A$29,EU_countries_GDP!$E$2:$E$29))),"")</f>
        <v/>
      </c>
      <c r="DT49" s="5" t="str">
        <f>IFERROR(((((X49+AN49)*(1/$H49))+BD49)/$F$2)/($B$2*('CAR.CAP_per person'!N$2)/(_xlfn.XLOOKUP($E$2,EU_countries_GDP!$A$2:$A$29,EU_countries_GDP!$E$2:$E$29))),"")</f>
        <v/>
      </c>
      <c r="DU49" s="5" t="str">
        <f>IFERROR(((((Y49+AO49)*(1/$H49))+BE49)/$F$2)/($B$2*('CAR.CAP_per person'!O$2)/(_xlfn.XLOOKUP($E$2,EU_countries_GDP!$A$2:$A$29,EU_countries_GDP!$E$2:$E$29))),"")</f>
        <v/>
      </c>
      <c r="DV49" s="5" t="str">
        <f>IFERROR(((((Z49+AP49)*(1/$H49))+BF49)/$F$2)/($B$2*('CAR.CAP_per person'!P$2)/(_xlfn.XLOOKUP($E$2,EU_countries_GDP!$A$2:$A$29,EU_countries_GDP!$E$2:$E$29))),"")</f>
        <v/>
      </c>
      <c r="DW49" s="5" t="str">
        <f>IFERROR(((((AA49+AQ49)*(1/$H49))+BG49)/$F$2)/($B$2*('CAR.CAP_per person'!Q$2)/(_xlfn.XLOOKUP($E$2,EU_countries_GDP!$A$2:$A$29,EU_countries_GDP!$E$2:$E$29))),"")</f>
        <v/>
      </c>
    </row>
    <row r="50" spans="1:127">
      <c r="A50" t="s">
        <v>206</v>
      </c>
      <c r="B50" t="str">
        <f>_xlfn.XLOOKUP(D50,Table5[Ingredient],Table5[Category],"",FALSE)</f>
        <v>Starch/satiating food</v>
      </c>
      <c r="C50" s="33" t="s">
        <v>177</v>
      </c>
      <c r="D50" s="33" t="s">
        <v>205</v>
      </c>
      <c r="E50" s="33">
        <v>0</v>
      </c>
      <c r="F50" s="33" t="s">
        <v>204</v>
      </c>
      <c r="G50" s="33" t="s">
        <v>180</v>
      </c>
      <c r="H50" s="91">
        <f>Dataset_AT!R47</f>
        <v>0</v>
      </c>
      <c r="I50" s="33"/>
      <c r="J50" s="37" t="str">
        <f>IFERROR(INDEX('AveragePrices&amp;Codes'!G:AG, MATCH($D50, 'AveragePrices&amp;Codes'!$A:$A, 0), MATCH(Tool_Austria!$E$2, 'AveragePrices&amp;Codes'!$G$1:$AG$1, 0)),"")</f>
        <v/>
      </c>
      <c r="K50" s="37">
        <f>IFERROR(E50/(_xlfn.XLOOKUP(A50,Dataset_AT!$V$2:$V$9,Dataset_AT!$W$2:$W$9)),"")</f>
        <v>0</v>
      </c>
      <c r="L50">
        <f>IFERROR(IF($F50="Raw",_xlfn.XLOOKUP(_xlfn.XLOOKUP(Tool_Austria!$D50,'AveragePrices&amp;Codes'!$A:$A,'AveragePrices&amp;Codes'!$B:$B),AGRIBALYSE_Raw!$B:$B,AGRIBALYSE_Raw!O:O)*$E50,_xlfn.XLOOKUP(_xlfn.XLOOKUP(Tool_Austria!$D50,'AveragePrices&amp;Codes'!$A:$A,'AveragePrices&amp;Codes'!$B:$B),AGRIBALYSE_Cooked!$C:$C,AGRIBALYSE_Cooked!P:P)*$E50),"")</f>
        <v>0</v>
      </c>
      <c r="M50">
        <f>IFERROR(IF($F50="Raw",_xlfn.XLOOKUP(_xlfn.XLOOKUP(Tool_Austria!$D50,'AveragePrices&amp;Codes'!$A:$A,'AveragePrices&amp;Codes'!$B:$B),AGRIBALYSE_Raw!$B:$B,AGRIBALYSE_Raw!P:P)*$E50,_xlfn.XLOOKUP(_xlfn.XLOOKUP(Tool_Austria!$D50,'AveragePrices&amp;Codes'!$A:$A,'AveragePrices&amp;Codes'!$B:$B),AGRIBALYSE_Cooked!$C:$C,AGRIBALYSE_Cooked!Q:Q)*$E50),"")</f>
        <v>0</v>
      </c>
      <c r="N50">
        <f>IFERROR(IF($F50="Raw",_xlfn.XLOOKUP(_xlfn.XLOOKUP(Tool_Austria!$D50,'AveragePrices&amp;Codes'!$A:$A,'AveragePrices&amp;Codes'!$B:$B),AGRIBALYSE_Raw!$B:$B,AGRIBALYSE_Raw!Q:Q)*$E50,_xlfn.XLOOKUP(_xlfn.XLOOKUP(Tool_Austria!$D50,'AveragePrices&amp;Codes'!$A:$A,'AveragePrices&amp;Codes'!$B:$B),AGRIBALYSE_Cooked!$C:$C,AGRIBALYSE_Cooked!R:R)*$E50),"")</f>
        <v>0</v>
      </c>
      <c r="O50">
        <f>IFERROR(IF($F50="Raw",_xlfn.XLOOKUP(_xlfn.XLOOKUP(Tool_Austria!$D50,'AveragePrices&amp;Codes'!$A:$A,'AveragePrices&amp;Codes'!$B:$B),AGRIBALYSE_Raw!$B:$B,AGRIBALYSE_Raw!R:R)*$E50,_xlfn.XLOOKUP(_xlfn.XLOOKUP(Tool_Austria!$D50,'AveragePrices&amp;Codes'!$A:$A,'AveragePrices&amp;Codes'!$B:$B),AGRIBALYSE_Cooked!$C:$C,AGRIBALYSE_Cooked!S:S)*$E50),"")</f>
        <v>0</v>
      </c>
      <c r="P50">
        <f>IFERROR(IF($F50="Raw",_xlfn.XLOOKUP(_xlfn.XLOOKUP(Tool_Austria!$D50,'AveragePrices&amp;Codes'!$A:$A,'AveragePrices&amp;Codes'!$B:$B),AGRIBALYSE_Raw!$B:$B,AGRIBALYSE_Raw!S:S)*$E50,_xlfn.XLOOKUP(_xlfn.XLOOKUP(Tool_Austria!$D50,'AveragePrices&amp;Codes'!$A:$A,'AveragePrices&amp;Codes'!$B:$B),AGRIBALYSE_Cooked!$C:$C,AGRIBALYSE_Cooked!T:T)*$E50),"")</f>
        <v>0</v>
      </c>
      <c r="Q50">
        <f>IFERROR(IF($F50="Raw",_xlfn.XLOOKUP(_xlfn.XLOOKUP(Tool_Austria!$D50,'AveragePrices&amp;Codes'!$A:$A,'AveragePrices&amp;Codes'!$B:$B),AGRIBALYSE_Raw!$B:$B,AGRIBALYSE_Raw!T:T)*$E50,_xlfn.XLOOKUP(_xlfn.XLOOKUP(Tool_Austria!$D50,'AveragePrices&amp;Codes'!$A:$A,'AveragePrices&amp;Codes'!$B:$B),AGRIBALYSE_Cooked!$C:$C,AGRIBALYSE_Cooked!U:U)*$E50),"")</f>
        <v>0</v>
      </c>
      <c r="R50">
        <f>IFERROR(IF($F50="Raw",_xlfn.XLOOKUP(_xlfn.XLOOKUP(Tool_Austria!$D50,'AveragePrices&amp;Codes'!$A:$A,'AveragePrices&amp;Codes'!$B:$B),AGRIBALYSE_Raw!$B:$B,AGRIBALYSE_Raw!U:U)*$E50,_xlfn.XLOOKUP(_xlfn.XLOOKUP(Tool_Austria!$D50,'AveragePrices&amp;Codes'!$A:$A,'AveragePrices&amp;Codes'!$B:$B),AGRIBALYSE_Cooked!$C:$C,AGRIBALYSE_Cooked!V:V)*$E50),"")</f>
        <v>0</v>
      </c>
      <c r="S50">
        <f>IFERROR(IF($F50="Raw",_xlfn.XLOOKUP(_xlfn.XLOOKUP(Tool_Austria!$D50,'AveragePrices&amp;Codes'!$A:$A,'AveragePrices&amp;Codes'!$B:$B),AGRIBALYSE_Raw!$B:$B,AGRIBALYSE_Raw!V:V)*$E50,_xlfn.XLOOKUP(_xlfn.XLOOKUP(Tool_Austria!$D50,'AveragePrices&amp;Codes'!$A:$A,'AveragePrices&amp;Codes'!$B:$B),AGRIBALYSE_Cooked!$C:$C,AGRIBALYSE_Cooked!W:W)*$E50),"")</f>
        <v>0</v>
      </c>
      <c r="T50">
        <f>IFERROR(IF($F50="Raw",_xlfn.XLOOKUP(_xlfn.XLOOKUP(Tool_Austria!$D50,'AveragePrices&amp;Codes'!$A:$A,'AveragePrices&amp;Codes'!$B:$B),AGRIBALYSE_Raw!$B:$B,AGRIBALYSE_Raw!W:W)*$E50,_xlfn.XLOOKUP(_xlfn.XLOOKUP(Tool_Austria!$D50,'AveragePrices&amp;Codes'!$A:$A,'AveragePrices&amp;Codes'!$B:$B),AGRIBALYSE_Cooked!$C:$C,AGRIBALYSE_Cooked!X:X)*$E50),"")</f>
        <v>0</v>
      </c>
      <c r="U50">
        <f>IFERROR(IF($F50="Raw",_xlfn.XLOOKUP(_xlfn.XLOOKUP(Tool_Austria!$D50,'AveragePrices&amp;Codes'!$A:$A,'AveragePrices&amp;Codes'!$B:$B),AGRIBALYSE_Raw!$B:$B,AGRIBALYSE_Raw!X:X)*$E50,_xlfn.XLOOKUP(_xlfn.XLOOKUP(Tool_Austria!$D50,'AveragePrices&amp;Codes'!$A:$A,'AveragePrices&amp;Codes'!$B:$B),AGRIBALYSE_Cooked!$C:$C,AGRIBALYSE_Cooked!Y:Y)*$E50),"")</f>
        <v>0</v>
      </c>
      <c r="V50">
        <f>IFERROR(IF($F50="Raw",_xlfn.XLOOKUP(_xlfn.XLOOKUP(Tool_Austria!$D50,'AveragePrices&amp;Codes'!$A:$A,'AveragePrices&amp;Codes'!$B:$B),AGRIBALYSE_Raw!$B:$B,AGRIBALYSE_Raw!Y:Y)*$E50,_xlfn.XLOOKUP(_xlfn.XLOOKUP(Tool_Austria!$D50,'AveragePrices&amp;Codes'!$A:$A,'AveragePrices&amp;Codes'!$B:$B),AGRIBALYSE_Cooked!$C:$C,AGRIBALYSE_Cooked!Z:Z)*$E50),"")</f>
        <v>0</v>
      </c>
      <c r="W50">
        <f>IFERROR(IF($F50="Raw",_xlfn.XLOOKUP(_xlfn.XLOOKUP(Tool_Austria!$D50,'AveragePrices&amp;Codes'!$A:$A,'AveragePrices&amp;Codes'!$B:$B),AGRIBALYSE_Raw!$B:$B,AGRIBALYSE_Raw!Z:Z)*$E50,_xlfn.XLOOKUP(_xlfn.XLOOKUP(Tool_Austria!$D50,'AveragePrices&amp;Codes'!$A:$A,'AveragePrices&amp;Codes'!$B:$B),AGRIBALYSE_Cooked!$C:$C,AGRIBALYSE_Cooked!AA:AA)*$E50),"")</f>
        <v>0</v>
      </c>
      <c r="X50">
        <f>IFERROR(IF($F50="Raw",_xlfn.XLOOKUP(_xlfn.XLOOKUP(Tool_Austria!$D50,'AveragePrices&amp;Codes'!$A:$A,'AveragePrices&amp;Codes'!$B:$B),AGRIBALYSE_Raw!$B:$B,AGRIBALYSE_Raw!AA:AA)*$E50,_xlfn.XLOOKUP(_xlfn.XLOOKUP(Tool_Austria!$D50,'AveragePrices&amp;Codes'!$A:$A,'AveragePrices&amp;Codes'!$B:$B),AGRIBALYSE_Cooked!$C:$C,AGRIBALYSE_Cooked!AB:AB)*$E50),"")</f>
        <v>0</v>
      </c>
      <c r="Y50">
        <f>IFERROR(IF($F50="Raw",_xlfn.XLOOKUP(_xlfn.XLOOKUP(Tool_Austria!$D50,'AveragePrices&amp;Codes'!$A:$A,'AveragePrices&amp;Codes'!$B:$B),AGRIBALYSE_Raw!$B:$B,AGRIBALYSE_Raw!AB:AB)*$E50,_xlfn.XLOOKUP(_xlfn.XLOOKUP(Tool_Austria!$D50,'AveragePrices&amp;Codes'!$A:$A,'AveragePrices&amp;Codes'!$B:$B),AGRIBALYSE_Cooked!$C:$C,AGRIBALYSE_Cooked!AC:AC)*$E50),"")</f>
        <v>0</v>
      </c>
      <c r="Z50">
        <f>IFERROR(IF($F50="Raw",_xlfn.XLOOKUP(_xlfn.XLOOKUP(Tool_Austria!$D50,'AveragePrices&amp;Codes'!$A:$A,'AveragePrices&amp;Codes'!$B:$B),AGRIBALYSE_Raw!$B:$B,AGRIBALYSE_Raw!AC:AC)*$E50,_xlfn.XLOOKUP(_xlfn.XLOOKUP(Tool_Austria!$D50,'AveragePrices&amp;Codes'!$A:$A,'AveragePrices&amp;Codes'!$B:$B),AGRIBALYSE_Cooked!$C:$C,AGRIBALYSE_Cooked!AD:AD)*$E50),"")</f>
        <v>0</v>
      </c>
      <c r="AA50">
        <f>IFERROR(IF($F50="Raw",_xlfn.XLOOKUP(_xlfn.XLOOKUP(Tool_Austria!$D50,'AveragePrices&amp;Codes'!$A:$A,'AveragePrices&amp;Codes'!$B:$B),AGRIBALYSE_Raw!$B:$B,AGRIBALYSE_Raw!AD:AD)*$E50,_xlfn.XLOOKUP(_xlfn.XLOOKUP(Tool_Austria!$D50,'AveragePrices&amp;Codes'!$A:$A,'AveragePrices&amp;Codes'!$B:$B),AGRIBALYSE_Cooked!$C:$C,AGRIBALYSE_Cooked!AE:AE)*$E50),"")</f>
        <v>0</v>
      </c>
      <c r="AB50" cm="1">
        <f t="array" ref="AB50">IFERROR(_xlfn.XLOOKUP(Tool_Austria!$F50&amp;$E$2,'Cooking methods'!$A:$A&amp;'Cooking methods'!$B:$B,'Cooking methods'!C:C)*$E50,"")</f>
        <v>0</v>
      </c>
      <c r="AC50" cm="1">
        <f t="array" ref="AC50">IFERROR(_xlfn.XLOOKUP(Tool_Austria!$F50&amp;$E$2,'Cooking methods'!$A:$A&amp;'Cooking methods'!$B:$B,'Cooking methods'!D:D)*$E50,"")</f>
        <v>0</v>
      </c>
      <c r="AD50" cm="1">
        <f t="array" ref="AD50">IFERROR(_xlfn.XLOOKUP(Tool_Austria!$F50&amp;$E$2,'Cooking methods'!$A:$A&amp;'Cooking methods'!$B:$B,'Cooking methods'!E:E)*$E50,"")</f>
        <v>0</v>
      </c>
      <c r="AE50" cm="1">
        <f t="array" ref="AE50">IFERROR(_xlfn.XLOOKUP(Tool_Austria!$F50&amp;$E$2,'Cooking methods'!$A:$A&amp;'Cooking methods'!$B:$B,'Cooking methods'!F:F)*$E50,"")</f>
        <v>0</v>
      </c>
      <c r="AF50" cm="1">
        <f t="array" ref="AF50">IFERROR(_xlfn.XLOOKUP(Tool_Austria!$F50&amp;$E$2,'Cooking methods'!$A:$A&amp;'Cooking methods'!$B:$B,'Cooking methods'!G:G)*$E50,"")</f>
        <v>0</v>
      </c>
      <c r="AG50" cm="1">
        <f t="array" ref="AG50">IFERROR(_xlfn.XLOOKUP(Tool_Austria!$F50&amp;$E$2,'Cooking methods'!$A:$A&amp;'Cooking methods'!$B:$B,'Cooking methods'!H:H)*$E50,"")</f>
        <v>0</v>
      </c>
      <c r="AH50" cm="1">
        <f t="array" ref="AH50">IFERROR(_xlfn.XLOOKUP(Tool_Austria!$F50&amp;$E$2,'Cooking methods'!$A:$A&amp;'Cooking methods'!$B:$B,'Cooking methods'!I:I)*$E50,"")</f>
        <v>0</v>
      </c>
      <c r="AI50" cm="1">
        <f t="array" ref="AI50">IFERROR(_xlfn.XLOOKUP(Tool_Austria!$F50&amp;$E$2,'Cooking methods'!$A:$A&amp;'Cooking methods'!$B:$B,'Cooking methods'!J:J)*$E50,"")</f>
        <v>0</v>
      </c>
      <c r="AJ50" cm="1">
        <f t="array" ref="AJ50">IFERROR(_xlfn.XLOOKUP(Tool_Austria!$F50&amp;$E$2,'Cooking methods'!$A:$A&amp;'Cooking methods'!$B:$B,'Cooking methods'!K:K)*$E50,"")</f>
        <v>0</v>
      </c>
      <c r="AK50" cm="1">
        <f t="array" ref="AK50">IFERROR(_xlfn.XLOOKUP(Tool_Austria!$F50&amp;$E$2,'Cooking methods'!$A:$A&amp;'Cooking methods'!$B:$B,'Cooking methods'!L:L)*$E50,"")</f>
        <v>0</v>
      </c>
      <c r="AL50" cm="1">
        <f t="array" ref="AL50">IFERROR(_xlfn.XLOOKUP(Tool_Austria!$F50&amp;$E$2,'Cooking methods'!$A:$A&amp;'Cooking methods'!$B:$B,'Cooking methods'!M:M)*$E50,"")</f>
        <v>0</v>
      </c>
      <c r="AM50" cm="1">
        <f t="array" ref="AM50">IFERROR(_xlfn.XLOOKUP(Tool_Austria!$F50&amp;$E$2,'Cooking methods'!$A:$A&amp;'Cooking methods'!$B:$B,'Cooking methods'!N:N)*$E50,"")</f>
        <v>0</v>
      </c>
      <c r="AN50" cm="1">
        <f t="array" ref="AN50">IFERROR(_xlfn.XLOOKUP(Tool_Austria!$F50&amp;$E$2,'Cooking methods'!$A:$A&amp;'Cooking methods'!$B:$B,'Cooking methods'!O:O)*$E50,"")</f>
        <v>0</v>
      </c>
      <c r="AO50" cm="1">
        <f t="array" ref="AO50">IFERROR(_xlfn.XLOOKUP(Tool_Austria!$F50&amp;$E$2,'Cooking methods'!$A:$A&amp;'Cooking methods'!$B:$B,'Cooking methods'!P:P)*$E50,"")</f>
        <v>0</v>
      </c>
      <c r="AP50" cm="1">
        <f t="array" ref="AP50">IFERROR(_xlfn.XLOOKUP(Tool_Austria!$F50&amp;$E$2,'Cooking methods'!$A:$A&amp;'Cooking methods'!$B:$B,'Cooking methods'!Q:Q)*$E50,"")</f>
        <v>0</v>
      </c>
      <c r="AQ50" cm="1">
        <f t="array" ref="AQ50">IFERROR(_xlfn.XLOOKUP(Tool_Austria!$F50&amp;$E$2,'Cooking methods'!$A:$A&amp;'Cooking methods'!$B:$B,'Cooking methods'!R:R)*$E50,"")</f>
        <v>0</v>
      </c>
      <c r="AR50" cm="1">
        <f t="array" ref="AR50">IFERROR(_xlfn.XLOOKUP(Tool_Austria!$G50&amp;$E$2,'Waste management'!$A:$A&amp;'Waste management'!$B:$B,'Waste management'!C:C)*$E50,"")</f>
        <v>0</v>
      </c>
      <c r="AS50" cm="1">
        <f t="array" ref="AS50">IFERROR(_xlfn.XLOOKUP(Tool_Austria!$G50&amp;$E$2,'Waste management'!$A:$A&amp;'Waste management'!$B:$B,'Waste management'!D:D)*$E50,"")</f>
        <v>0</v>
      </c>
      <c r="AT50" cm="1">
        <f t="array" ref="AT50">IFERROR(_xlfn.XLOOKUP(Tool_Austria!$G50&amp;$E$2,'Waste management'!$A:$A&amp;'Waste management'!$B:$B,'Waste management'!E:E)*$E50,"")</f>
        <v>0</v>
      </c>
      <c r="AU50" cm="1">
        <f t="array" ref="AU50">IFERROR(_xlfn.XLOOKUP(Tool_Austria!$G50&amp;$E$2,'Waste management'!$A:$A&amp;'Waste management'!$B:$B,'Waste management'!F:F)*$E50,"")</f>
        <v>0</v>
      </c>
      <c r="AV50" cm="1">
        <f t="array" ref="AV50">IFERROR(_xlfn.XLOOKUP(Tool_Austria!$G50&amp;$E$2,'Waste management'!$A:$A&amp;'Waste management'!$B:$B,'Waste management'!G:G)*$E50,"")</f>
        <v>0</v>
      </c>
      <c r="AW50" cm="1">
        <f t="array" ref="AW50">IFERROR(_xlfn.XLOOKUP(Tool_Austria!$G50&amp;$E$2,'Waste management'!$A:$A&amp;'Waste management'!$B:$B,'Waste management'!H:H)*$E50,"")</f>
        <v>0</v>
      </c>
      <c r="AX50" cm="1">
        <f t="array" ref="AX50">IFERROR(_xlfn.XLOOKUP(Tool_Austria!$G50&amp;$E$2,'Waste management'!$A:$A&amp;'Waste management'!$B:$B,'Waste management'!I:I)*$E50,"")</f>
        <v>0</v>
      </c>
      <c r="AY50" cm="1">
        <f t="array" ref="AY50">IFERROR(_xlfn.XLOOKUP(Tool_Austria!$G50&amp;$E$2,'Waste management'!$A:$A&amp;'Waste management'!$B:$B,'Waste management'!J:J)*$E50,"")</f>
        <v>0</v>
      </c>
      <c r="AZ50" cm="1">
        <f t="array" ref="AZ50">IFERROR(_xlfn.XLOOKUP(Tool_Austria!$G50&amp;$E$2,'Waste management'!$A:$A&amp;'Waste management'!$B:$B,'Waste management'!K:K)*$E50,"")</f>
        <v>0</v>
      </c>
      <c r="BA50" cm="1">
        <f t="array" ref="BA50">IFERROR(_xlfn.XLOOKUP(Tool_Austria!$G50&amp;$E$2,'Waste management'!$A:$A&amp;'Waste management'!$B:$B,'Waste management'!L:L)*$E50,"")</f>
        <v>0</v>
      </c>
      <c r="BB50" cm="1">
        <f t="array" ref="BB50">IFERROR(_xlfn.XLOOKUP(Tool_Austria!$G50&amp;$E$2,'Waste management'!$A:$A&amp;'Waste management'!$B:$B,'Waste management'!M:M)*$E50,"")</f>
        <v>0</v>
      </c>
      <c r="BC50" cm="1">
        <f t="array" ref="BC50">IFERROR(_xlfn.XLOOKUP(Tool_Austria!$G50&amp;$E$2,'Waste management'!$A:$A&amp;'Waste management'!$B:$B,'Waste management'!N:N)*$E50,"")</f>
        <v>0</v>
      </c>
      <c r="BD50" cm="1">
        <f t="array" ref="BD50">IFERROR(_xlfn.XLOOKUP(Tool_Austria!$G50&amp;$E$2,'Waste management'!$A:$A&amp;'Waste management'!$B:$B,'Waste management'!O:O)*$E50,"")</f>
        <v>0</v>
      </c>
      <c r="BE50" cm="1">
        <f t="array" ref="BE50">IFERROR(_xlfn.XLOOKUP(Tool_Austria!$G50&amp;$E$2,'Waste management'!$A:$A&amp;'Waste management'!$B:$B,'Waste management'!P:P)*$E50,"")</f>
        <v>0</v>
      </c>
      <c r="BF50" cm="1">
        <f t="array" ref="BF50">IFERROR(_xlfn.XLOOKUP(Tool_Austria!$G50&amp;$E$2,'Waste management'!$A:$A&amp;'Waste management'!$B:$B,'Waste management'!Q:Q)*$E50,"")</f>
        <v>0</v>
      </c>
      <c r="BG50" cm="1">
        <f t="array" ref="BG50">IFERROR(_xlfn.XLOOKUP(Tool_Austria!$G50&amp;$E$2,'Waste management'!$A:$A&amp;'Waste management'!$B:$B,'Waste management'!R:R)*$E50,"")</f>
        <v>0</v>
      </c>
      <c r="BH50">
        <f>IFERROR((L50+AR50+AB50)*_xlfn.XLOOKUP(Tool_Austria!BH$4,Monetization_Factors!$A:$A,Monetization_Factors!$D:$D),"")</f>
        <v>0</v>
      </c>
      <c r="BI50">
        <f>IFERROR((M50+AS50+AC50)*_xlfn.XLOOKUP(Tool_Austria!BI$4,Monetization_Factors!$A:$A,Monetization_Factors!$D:$D),"")</f>
        <v>0</v>
      </c>
      <c r="BJ50">
        <f>IFERROR((N50+AT50+AD50)*_xlfn.XLOOKUP(Tool_Austria!BJ$4,Monetization_Factors!$A:$A,Monetization_Factors!$D:$D),"")</f>
        <v>0</v>
      </c>
      <c r="BK50">
        <f>IFERROR((O50+AU50+AE50)*_xlfn.XLOOKUP(Tool_Austria!BK$4,Monetization_Factors!$A:$A,Monetization_Factors!$D:$D),"")</f>
        <v>0</v>
      </c>
      <c r="BL50">
        <f>IFERROR((P50+AV50+AF50)*_xlfn.XLOOKUP(Tool_Austria!BL$4,Monetization_Factors!$A:$A,Monetization_Factors!$D:$D),"")</f>
        <v>0</v>
      </c>
      <c r="BM50">
        <f>IFERROR((Q50+AW50+AG50)*_xlfn.XLOOKUP(Tool_Austria!BM$4,Monetization_Factors!$A:$A,Monetization_Factors!$D:$D),"")</f>
        <v>0</v>
      </c>
      <c r="BN50">
        <f>IFERROR((R50+AX50+AH50)*_xlfn.XLOOKUP(Tool_Austria!BN$4,Monetization_Factors!$A:$A,Monetization_Factors!$D:$D),"")</f>
        <v>0</v>
      </c>
      <c r="BO50">
        <f>IFERROR((S50+AY50+AI50)*_xlfn.XLOOKUP(Tool_Austria!BO$4,Monetization_Factors!$A:$A,Monetization_Factors!$D:$D),"")</f>
        <v>0</v>
      </c>
      <c r="BP50">
        <f>IFERROR((T50+AZ50+AJ50)*_xlfn.XLOOKUP(Tool_Austria!BP$4,Monetization_Factors!$A:$A,Monetization_Factors!$D:$D),"")</f>
        <v>0</v>
      </c>
      <c r="BQ50">
        <f>IFERROR((U50+BA50+AK50)*_xlfn.XLOOKUP(Tool_Austria!BQ$4,Monetization_Factors!$A:$A,Monetization_Factors!$D:$D),"")</f>
        <v>0</v>
      </c>
      <c r="BR50" t="str">
        <f>IFERROR((V50+BB50+AL50)*_xlfn.XLOOKUP(Tool_Austria!BR$4,Monetization_Factors!$A:$A,Monetization_Factors!$D:$D),"")</f>
        <v/>
      </c>
      <c r="BS50">
        <f>IFERROR((W50+BC50+AM50)*_xlfn.XLOOKUP(Tool_Austria!BS$4,Monetization_Factors!$A:$A,Monetization_Factors!$D:$D),"")</f>
        <v>0</v>
      </c>
      <c r="BT50">
        <f>IFERROR((X50+BD50+AN50)*_xlfn.XLOOKUP(Tool_Austria!BT$4,Monetization_Factors!$A:$A,Monetization_Factors!$D:$D),"")</f>
        <v>0</v>
      </c>
      <c r="BU50">
        <f>IFERROR((Y50+BE50+AO50)*_xlfn.XLOOKUP(Tool_Austria!BU$4,Monetization_Factors!$A:$A,Monetization_Factors!$D:$D),"")</f>
        <v>0</v>
      </c>
      <c r="BV50">
        <f>IFERROR((Z50+BF50+AP50)*_xlfn.XLOOKUP(Tool_Austria!BV$4,Monetization_Factors!$A:$A,Monetization_Factors!$D:$D),"")</f>
        <v>0</v>
      </c>
      <c r="BW50">
        <f>IFERROR((AA50+BG50+AQ50)*_xlfn.XLOOKUP(Tool_Austria!BW$4,Monetization_Factors!$A:$A,Monetization_Factors!$D:$D),"")</f>
        <v>0</v>
      </c>
      <c r="BX50" s="38" t="str" cm="1">
        <f t="array" ref="BX50">IFERROR(_xlfn.IFS(I50&lt;&gt;0,I50*E50,I50="",J50*E50),"")</f>
        <v/>
      </c>
      <c r="BY50" s="38">
        <f t="shared" si="30"/>
        <v>0</v>
      </c>
      <c r="BZ50" s="38">
        <f t="shared" si="31"/>
        <v>0</v>
      </c>
      <c r="CA50" s="38">
        <f t="shared" si="32"/>
        <v>0</v>
      </c>
      <c r="CB50">
        <f t="shared" si="35"/>
        <v>0</v>
      </c>
      <c r="CC50">
        <f t="shared" si="35"/>
        <v>0</v>
      </c>
      <c r="CD50">
        <f t="shared" si="35"/>
        <v>0</v>
      </c>
      <c r="CE50">
        <f t="shared" si="35"/>
        <v>0</v>
      </c>
      <c r="CF50">
        <f t="shared" si="35"/>
        <v>0</v>
      </c>
      <c r="CG50">
        <f t="shared" si="35"/>
        <v>0</v>
      </c>
      <c r="CH50">
        <f t="shared" si="35"/>
        <v>0</v>
      </c>
      <c r="CI50">
        <f t="shared" si="35"/>
        <v>0</v>
      </c>
      <c r="CJ50">
        <f t="shared" si="35"/>
        <v>0</v>
      </c>
      <c r="CK50">
        <f t="shared" si="35"/>
        <v>0</v>
      </c>
      <c r="CL50">
        <f t="shared" si="35"/>
        <v>0</v>
      </c>
      <c r="CM50">
        <f t="shared" si="35"/>
        <v>0</v>
      </c>
      <c r="CN50">
        <f t="shared" si="35"/>
        <v>0</v>
      </c>
      <c r="CO50">
        <f t="shared" si="35"/>
        <v>0</v>
      </c>
      <c r="CP50">
        <f t="shared" si="35"/>
        <v>0</v>
      </c>
      <c r="CQ50">
        <f t="shared" si="35"/>
        <v>0</v>
      </c>
      <c r="CR50">
        <f t="shared" si="36"/>
        <v>0</v>
      </c>
      <c r="CS50">
        <f t="shared" si="36"/>
        <v>0</v>
      </c>
      <c r="CT50">
        <f t="shared" si="36"/>
        <v>0</v>
      </c>
      <c r="CU50">
        <f t="shared" si="36"/>
        <v>0</v>
      </c>
      <c r="CV50">
        <f t="shared" si="36"/>
        <v>0</v>
      </c>
      <c r="CW50">
        <f t="shared" si="36"/>
        <v>0</v>
      </c>
      <c r="CX50">
        <f t="shared" si="36"/>
        <v>0</v>
      </c>
      <c r="CY50">
        <f t="shared" si="36"/>
        <v>0</v>
      </c>
      <c r="CZ50">
        <f t="shared" si="36"/>
        <v>0</v>
      </c>
      <c r="DA50">
        <f t="shared" si="36"/>
        <v>0</v>
      </c>
      <c r="DB50">
        <f t="shared" si="36"/>
        <v>0</v>
      </c>
      <c r="DC50">
        <f t="shared" si="36"/>
        <v>0</v>
      </c>
      <c r="DD50">
        <f t="shared" si="36"/>
        <v>0</v>
      </c>
      <c r="DE50">
        <f t="shared" si="36"/>
        <v>0</v>
      </c>
      <c r="DF50">
        <f t="shared" si="36"/>
        <v>0</v>
      </c>
      <c r="DG50">
        <f t="shared" si="36"/>
        <v>0</v>
      </c>
      <c r="DH50" s="5" t="str">
        <f>IFERROR(((((L50+AB50)*(1/$H50))+AR50)/$F$2)/($B$2*('CAR.CAP_per person'!B$2)/(_xlfn.XLOOKUP($E$2,EU_countries_GDP!$A$2:$A$29,EU_countries_GDP!$E$2:$E$29))),"")</f>
        <v/>
      </c>
      <c r="DI50" s="5" t="str">
        <f>IFERROR(((((M50+AC50)*(1/$H50))+AS50)/$F$2)/($B$2*('CAR.CAP_per person'!C$2)/(_xlfn.XLOOKUP($E$2,EU_countries_GDP!$A$2:$A$29,EU_countries_GDP!$E$2:$E$29))),"")</f>
        <v/>
      </c>
      <c r="DJ50" s="5" t="str">
        <f>IFERROR(((((N50+AD50)*(1/$H50))+AT50)/$F$2)/($B$2*('CAR.CAP_per person'!D$2)/(_xlfn.XLOOKUP($E$2,EU_countries_GDP!$A$2:$A$29,EU_countries_GDP!$E$2:$E$29))),"")</f>
        <v/>
      </c>
      <c r="DK50" s="5" t="str">
        <f>IFERROR(((((O50+AE50)*(1/$H50))+AU50)/$F$2)/($B$2*('CAR.CAP_per person'!E$2)/(_xlfn.XLOOKUP($E$2,EU_countries_GDP!$A$2:$A$29,EU_countries_GDP!$E$2:$E$29))),"")</f>
        <v/>
      </c>
      <c r="DL50" s="5" t="str">
        <f>IFERROR(((((P50+AF50)*(1/$H50))+AV50)/$F$2)/($B$2*('CAR.CAP_per person'!F$2)/(_xlfn.XLOOKUP($E$2,EU_countries_GDP!$A$2:$A$29,EU_countries_GDP!$E$2:$E$29))),"")</f>
        <v/>
      </c>
      <c r="DM50" s="5" t="str">
        <f>IFERROR(((((Q50+AG50)*(1/$H50))+AW50)/$F$2)/($B$2*('CAR.CAP_per person'!G$2)/(_xlfn.XLOOKUP($E$2,EU_countries_GDP!$A$2:$A$29,EU_countries_GDP!$E$2:$E$29))),"")</f>
        <v/>
      </c>
      <c r="DN50" s="5" t="str">
        <f>IFERROR(((((R50+AH50)*(1/$H50))+AX50)/$F$2)/($B$2*('CAR.CAP_per person'!H$2)/(_xlfn.XLOOKUP($E$2,EU_countries_GDP!$A$2:$A$29,EU_countries_GDP!$E$2:$E$29))),"")</f>
        <v/>
      </c>
      <c r="DO50" s="5" t="str">
        <f>IFERROR(((((S50+AI50)*(1/$H50))+AY50)/$F$2)/($B$2*('CAR.CAP_per person'!I$2)/(_xlfn.XLOOKUP($E$2,EU_countries_GDP!$A$2:$A$29,EU_countries_GDP!$E$2:$E$29))),"")</f>
        <v/>
      </c>
      <c r="DP50" s="5" t="str">
        <f>IFERROR(((((T50+AJ50)*(1/$H50))+AZ50)/$F$2)/($B$2*('CAR.CAP_per person'!J$2)/(_xlfn.XLOOKUP($E$2,EU_countries_GDP!$A$2:$A$29,EU_countries_GDP!$E$2:$E$29))),"")</f>
        <v/>
      </c>
      <c r="DQ50" s="5" t="str">
        <f>IFERROR(((((U50+AK50)*(1/$H50))+BA50)/$F$2)/($B$2*('CAR.CAP_per person'!K$2)/(_xlfn.XLOOKUP($E$2,EU_countries_GDP!$A$2:$A$29,EU_countries_GDP!$E$2:$E$29))),"")</f>
        <v/>
      </c>
      <c r="DR50" s="5" t="str">
        <f>IFERROR(((((V50+AL50)*(1/$H50))+BB50)/$F$2)/($B$2*('CAR.CAP_per person'!L$2)/(_xlfn.XLOOKUP($E$2,EU_countries_GDP!$A$2:$A$29,EU_countries_GDP!$E$2:$E$29))),"")</f>
        <v/>
      </c>
      <c r="DS50" s="5" t="str">
        <f>IFERROR(((((W50+AM50)*(1/$H50))+BC50)/$F$2)/($B$2*('CAR.CAP_per person'!M$2)/(_xlfn.XLOOKUP($E$2,EU_countries_GDP!$A$2:$A$29,EU_countries_GDP!$E$2:$E$29))),"")</f>
        <v/>
      </c>
      <c r="DT50" s="5" t="str">
        <f>IFERROR(((((X50+AN50)*(1/$H50))+BD50)/$F$2)/($B$2*('CAR.CAP_per person'!N$2)/(_xlfn.XLOOKUP($E$2,EU_countries_GDP!$A$2:$A$29,EU_countries_GDP!$E$2:$E$29))),"")</f>
        <v/>
      </c>
      <c r="DU50" s="5" t="str">
        <f>IFERROR(((((Y50+AO50)*(1/$H50))+BE50)/$F$2)/($B$2*('CAR.CAP_per person'!O$2)/(_xlfn.XLOOKUP($E$2,EU_countries_GDP!$A$2:$A$29,EU_countries_GDP!$E$2:$E$29))),"")</f>
        <v/>
      </c>
      <c r="DV50" s="5" t="str">
        <f>IFERROR(((((Z50+AP50)*(1/$H50))+BF50)/$F$2)/($B$2*('CAR.CAP_per person'!P$2)/(_xlfn.XLOOKUP($E$2,EU_countries_GDP!$A$2:$A$29,EU_countries_GDP!$E$2:$E$29))),"")</f>
        <v/>
      </c>
      <c r="DW50" s="5" t="str">
        <f>IFERROR(((((AA50+AQ50)*(1/$H50))+BG50)/$F$2)/($B$2*('CAR.CAP_per person'!Q$2)/(_xlfn.XLOOKUP($E$2,EU_countries_GDP!$A$2:$A$29,EU_countries_GDP!$E$2:$E$29))),"")</f>
        <v/>
      </c>
    </row>
    <row r="51" spans="1:127">
      <c r="A51" t="s">
        <v>206</v>
      </c>
      <c r="B51" t="str">
        <f>_xlfn.XLOOKUP(D51,Table5[Ingredient],Table5[Category],"",FALSE)</f>
        <v>Fruit</v>
      </c>
      <c r="C51" s="33" t="s">
        <v>177</v>
      </c>
      <c r="D51" s="33" t="s">
        <v>212</v>
      </c>
      <c r="E51" s="33">
        <v>0</v>
      </c>
      <c r="F51" s="33" t="s">
        <v>204</v>
      </c>
      <c r="G51" s="33" t="s">
        <v>180</v>
      </c>
      <c r="H51" s="91">
        <f>Dataset_AT!R48</f>
        <v>0</v>
      </c>
      <c r="I51" s="33"/>
      <c r="J51" s="37">
        <f>IFERROR(INDEX('AveragePrices&amp;Codes'!G:AG, MATCH($D51, 'AveragePrices&amp;Codes'!$A:$A, 0), MATCH(Tool_Austria!$E$2, 'AveragePrices&amp;Codes'!$G$1:$AG$1, 0)),"")</f>
        <v>0.9790539545454543</v>
      </c>
      <c r="K51" s="37">
        <f>IFERROR(E51/(_xlfn.XLOOKUP(A51,Dataset_AT!$V$2:$V$9,Dataset_AT!$W$2:$W$9)),"")</f>
        <v>0</v>
      </c>
      <c r="L51">
        <f>IFERROR(IF($F51="Raw",_xlfn.XLOOKUP(_xlfn.XLOOKUP(Tool_Austria!$D51,'AveragePrices&amp;Codes'!$A:$A,'AveragePrices&amp;Codes'!$B:$B),AGRIBALYSE_Raw!$B:$B,AGRIBALYSE_Raw!O:O)*$E51,_xlfn.XLOOKUP(_xlfn.XLOOKUP(Tool_Austria!$D51,'AveragePrices&amp;Codes'!$A:$A,'AveragePrices&amp;Codes'!$B:$B),AGRIBALYSE_Cooked!$C:$C,AGRIBALYSE_Cooked!P:P)*$E51),"")</f>
        <v>0</v>
      </c>
      <c r="M51">
        <f>IFERROR(IF($F51="Raw",_xlfn.XLOOKUP(_xlfn.XLOOKUP(Tool_Austria!$D51,'AveragePrices&amp;Codes'!$A:$A,'AveragePrices&amp;Codes'!$B:$B),AGRIBALYSE_Raw!$B:$B,AGRIBALYSE_Raw!P:P)*$E51,_xlfn.XLOOKUP(_xlfn.XLOOKUP(Tool_Austria!$D51,'AveragePrices&amp;Codes'!$A:$A,'AveragePrices&amp;Codes'!$B:$B),AGRIBALYSE_Cooked!$C:$C,AGRIBALYSE_Cooked!Q:Q)*$E51),"")</f>
        <v>0</v>
      </c>
      <c r="N51">
        <f>IFERROR(IF($F51="Raw",_xlfn.XLOOKUP(_xlfn.XLOOKUP(Tool_Austria!$D51,'AveragePrices&amp;Codes'!$A:$A,'AveragePrices&amp;Codes'!$B:$B),AGRIBALYSE_Raw!$B:$B,AGRIBALYSE_Raw!Q:Q)*$E51,_xlfn.XLOOKUP(_xlfn.XLOOKUP(Tool_Austria!$D51,'AveragePrices&amp;Codes'!$A:$A,'AveragePrices&amp;Codes'!$B:$B),AGRIBALYSE_Cooked!$C:$C,AGRIBALYSE_Cooked!R:R)*$E51),"")</f>
        <v>0</v>
      </c>
      <c r="O51">
        <f>IFERROR(IF($F51="Raw",_xlfn.XLOOKUP(_xlfn.XLOOKUP(Tool_Austria!$D51,'AveragePrices&amp;Codes'!$A:$A,'AveragePrices&amp;Codes'!$B:$B),AGRIBALYSE_Raw!$B:$B,AGRIBALYSE_Raw!R:R)*$E51,_xlfn.XLOOKUP(_xlfn.XLOOKUP(Tool_Austria!$D51,'AveragePrices&amp;Codes'!$A:$A,'AveragePrices&amp;Codes'!$B:$B),AGRIBALYSE_Cooked!$C:$C,AGRIBALYSE_Cooked!S:S)*$E51),"")</f>
        <v>0</v>
      </c>
      <c r="P51">
        <f>IFERROR(IF($F51="Raw",_xlfn.XLOOKUP(_xlfn.XLOOKUP(Tool_Austria!$D51,'AveragePrices&amp;Codes'!$A:$A,'AveragePrices&amp;Codes'!$B:$B),AGRIBALYSE_Raw!$B:$B,AGRIBALYSE_Raw!S:S)*$E51,_xlfn.XLOOKUP(_xlfn.XLOOKUP(Tool_Austria!$D51,'AveragePrices&amp;Codes'!$A:$A,'AveragePrices&amp;Codes'!$B:$B),AGRIBALYSE_Cooked!$C:$C,AGRIBALYSE_Cooked!T:T)*$E51),"")</f>
        <v>0</v>
      </c>
      <c r="Q51">
        <f>IFERROR(IF($F51="Raw",_xlfn.XLOOKUP(_xlfn.XLOOKUP(Tool_Austria!$D51,'AveragePrices&amp;Codes'!$A:$A,'AveragePrices&amp;Codes'!$B:$B),AGRIBALYSE_Raw!$B:$B,AGRIBALYSE_Raw!T:T)*$E51,_xlfn.XLOOKUP(_xlfn.XLOOKUP(Tool_Austria!$D51,'AveragePrices&amp;Codes'!$A:$A,'AveragePrices&amp;Codes'!$B:$B),AGRIBALYSE_Cooked!$C:$C,AGRIBALYSE_Cooked!U:U)*$E51),"")</f>
        <v>0</v>
      </c>
      <c r="R51">
        <f>IFERROR(IF($F51="Raw",_xlfn.XLOOKUP(_xlfn.XLOOKUP(Tool_Austria!$D51,'AveragePrices&amp;Codes'!$A:$A,'AveragePrices&amp;Codes'!$B:$B),AGRIBALYSE_Raw!$B:$B,AGRIBALYSE_Raw!U:U)*$E51,_xlfn.XLOOKUP(_xlfn.XLOOKUP(Tool_Austria!$D51,'AveragePrices&amp;Codes'!$A:$A,'AveragePrices&amp;Codes'!$B:$B),AGRIBALYSE_Cooked!$C:$C,AGRIBALYSE_Cooked!V:V)*$E51),"")</f>
        <v>0</v>
      </c>
      <c r="S51">
        <f>IFERROR(IF($F51="Raw",_xlfn.XLOOKUP(_xlfn.XLOOKUP(Tool_Austria!$D51,'AveragePrices&amp;Codes'!$A:$A,'AveragePrices&amp;Codes'!$B:$B),AGRIBALYSE_Raw!$B:$B,AGRIBALYSE_Raw!V:V)*$E51,_xlfn.XLOOKUP(_xlfn.XLOOKUP(Tool_Austria!$D51,'AveragePrices&amp;Codes'!$A:$A,'AveragePrices&amp;Codes'!$B:$B),AGRIBALYSE_Cooked!$C:$C,AGRIBALYSE_Cooked!W:W)*$E51),"")</f>
        <v>0</v>
      </c>
      <c r="T51">
        <f>IFERROR(IF($F51="Raw",_xlfn.XLOOKUP(_xlfn.XLOOKUP(Tool_Austria!$D51,'AveragePrices&amp;Codes'!$A:$A,'AveragePrices&amp;Codes'!$B:$B),AGRIBALYSE_Raw!$B:$B,AGRIBALYSE_Raw!W:W)*$E51,_xlfn.XLOOKUP(_xlfn.XLOOKUP(Tool_Austria!$D51,'AveragePrices&amp;Codes'!$A:$A,'AveragePrices&amp;Codes'!$B:$B),AGRIBALYSE_Cooked!$C:$C,AGRIBALYSE_Cooked!X:X)*$E51),"")</f>
        <v>0</v>
      </c>
      <c r="U51">
        <f>IFERROR(IF($F51="Raw",_xlfn.XLOOKUP(_xlfn.XLOOKUP(Tool_Austria!$D51,'AveragePrices&amp;Codes'!$A:$A,'AveragePrices&amp;Codes'!$B:$B),AGRIBALYSE_Raw!$B:$B,AGRIBALYSE_Raw!X:X)*$E51,_xlfn.XLOOKUP(_xlfn.XLOOKUP(Tool_Austria!$D51,'AveragePrices&amp;Codes'!$A:$A,'AveragePrices&amp;Codes'!$B:$B),AGRIBALYSE_Cooked!$C:$C,AGRIBALYSE_Cooked!Y:Y)*$E51),"")</f>
        <v>0</v>
      </c>
      <c r="V51">
        <f>IFERROR(IF($F51="Raw",_xlfn.XLOOKUP(_xlfn.XLOOKUP(Tool_Austria!$D51,'AveragePrices&amp;Codes'!$A:$A,'AveragePrices&amp;Codes'!$B:$B),AGRIBALYSE_Raw!$B:$B,AGRIBALYSE_Raw!Y:Y)*$E51,_xlfn.XLOOKUP(_xlfn.XLOOKUP(Tool_Austria!$D51,'AveragePrices&amp;Codes'!$A:$A,'AveragePrices&amp;Codes'!$B:$B),AGRIBALYSE_Cooked!$C:$C,AGRIBALYSE_Cooked!Z:Z)*$E51),"")</f>
        <v>0</v>
      </c>
      <c r="W51">
        <f>IFERROR(IF($F51="Raw",_xlfn.XLOOKUP(_xlfn.XLOOKUP(Tool_Austria!$D51,'AveragePrices&amp;Codes'!$A:$A,'AveragePrices&amp;Codes'!$B:$B),AGRIBALYSE_Raw!$B:$B,AGRIBALYSE_Raw!Z:Z)*$E51,_xlfn.XLOOKUP(_xlfn.XLOOKUP(Tool_Austria!$D51,'AveragePrices&amp;Codes'!$A:$A,'AveragePrices&amp;Codes'!$B:$B),AGRIBALYSE_Cooked!$C:$C,AGRIBALYSE_Cooked!AA:AA)*$E51),"")</f>
        <v>0</v>
      </c>
      <c r="X51">
        <f>IFERROR(IF($F51="Raw",_xlfn.XLOOKUP(_xlfn.XLOOKUP(Tool_Austria!$D51,'AveragePrices&amp;Codes'!$A:$A,'AveragePrices&amp;Codes'!$B:$B),AGRIBALYSE_Raw!$B:$B,AGRIBALYSE_Raw!AA:AA)*$E51,_xlfn.XLOOKUP(_xlfn.XLOOKUP(Tool_Austria!$D51,'AveragePrices&amp;Codes'!$A:$A,'AveragePrices&amp;Codes'!$B:$B),AGRIBALYSE_Cooked!$C:$C,AGRIBALYSE_Cooked!AB:AB)*$E51),"")</f>
        <v>0</v>
      </c>
      <c r="Y51">
        <f>IFERROR(IF($F51="Raw",_xlfn.XLOOKUP(_xlfn.XLOOKUP(Tool_Austria!$D51,'AveragePrices&amp;Codes'!$A:$A,'AveragePrices&amp;Codes'!$B:$B),AGRIBALYSE_Raw!$B:$B,AGRIBALYSE_Raw!AB:AB)*$E51,_xlfn.XLOOKUP(_xlfn.XLOOKUP(Tool_Austria!$D51,'AveragePrices&amp;Codes'!$A:$A,'AveragePrices&amp;Codes'!$B:$B),AGRIBALYSE_Cooked!$C:$C,AGRIBALYSE_Cooked!AC:AC)*$E51),"")</f>
        <v>0</v>
      </c>
      <c r="Z51">
        <f>IFERROR(IF($F51="Raw",_xlfn.XLOOKUP(_xlfn.XLOOKUP(Tool_Austria!$D51,'AveragePrices&amp;Codes'!$A:$A,'AveragePrices&amp;Codes'!$B:$B),AGRIBALYSE_Raw!$B:$B,AGRIBALYSE_Raw!AC:AC)*$E51,_xlfn.XLOOKUP(_xlfn.XLOOKUP(Tool_Austria!$D51,'AveragePrices&amp;Codes'!$A:$A,'AveragePrices&amp;Codes'!$B:$B),AGRIBALYSE_Cooked!$C:$C,AGRIBALYSE_Cooked!AD:AD)*$E51),"")</f>
        <v>0</v>
      </c>
      <c r="AA51">
        <f>IFERROR(IF($F51="Raw",_xlfn.XLOOKUP(_xlfn.XLOOKUP(Tool_Austria!$D51,'AveragePrices&amp;Codes'!$A:$A,'AveragePrices&amp;Codes'!$B:$B),AGRIBALYSE_Raw!$B:$B,AGRIBALYSE_Raw!AD:AD)*$E51,_xlfn.XLOOKUP(_xlfn.XLOOKUP(Tool_Austria!$D51,'AveragePrices&amp;Codes'!$A:$A,'AveragePrices&amp;Codes'!$B:$B),AGRIBALYSE_Cooked!$C:$C,AGRIBALYSE_Cooked!AE:AE)*$E51),"")</f>
        <v>0</v>
      </c>
      <c r="AB51" cm="1">
        <f t="array" ref="AB51">IFERROR(_xlfn.XLOOKUP(Tool_Austria!$F51&amp;$E$2,'Cooking methods'!$A:$A&amp;'Cooking methods'!$B:$B,'Cooking methods'!C:C)*$E51,"")</f>
        <v>0</v>
      </c>
      <c r="AC51" cm="1">
        <f t="array" ref="AC51">IFERROR(_xlfn.XLOOKUP(Tool_Austria!$F51&amp;$E$2,'Cooking methods'!$A:$A&amp;'Cooking methods'!$B:$B,'Cooking methods'!D:D)*$E51,"")</f>
        <v>0</v>
      </c>
      <c r="AD51" cm="1">
        <f t="array" ref="AD51">IFERROR(_xlfn.XLOOKUP(Tool_Austria!$F51&amp;$E$2,'Cooking methods'!$A:$A&amp;'Cooking methods'!$B:$B,'Cooking methods'!E:E)*$E51,"")</f>
        <v>0</v>
      </c>
      <c r="AE51" cm="1">
        <f t="array" ref="AE51">IFERROR(_xlfn.XLOOKUP(Tool_Austria!$F51&amp;$E$2,'Cooking methods'!$A:$A&amp;'Cooking methods'!$B:$B,'Cooking methods'!F:F)*$E51,"")</f>
        <v>0</v>
      </c>
      <c r="AF51" cm="1">
        <f t="array" ref="AF51">IFERROR(_xlfn.XLOOKUP(Tool_Austria!$F51&amp;$E$2,'Cooking methods'!$A:$A&amp;'Cooking methods'!$B:$B,'Cooking methods'!G:G)*$E51,"")</f>
        <v>0</v>
      </c>
      <c r="AG51" cm="1">
        <f t="array" ref="AG51">IFERROR(_xlfn.XLOOKUP(Tool_Austria!$F51&amp;$E$2,'Cooking methods'!$A:$A&amp;'Cooking methods'!$B:$B,'Cooking methods'!H:H)*$E51,"")</f>
        <v>0</v>
      </c>
      <c r="AH51" cm="1">
        <f t="array" ref="AH51">IFERROR(_xlfn.XLOOKUP(Tool_Austria!$F51&amp;$E$2,'Cooking methods'!$A:$A&amp;'Cooking methods'!$B:$B,'Cooking methods'!I:I)*$E51,"")</f>
        <v>0</v>
      </c>
      <c r="AI51" cm="1">
        <f t="array" ref="AI51">IFERROR(_xlfn.XLOOKUP(Tool_Austria!$F51&amp;$E$2,'Cooking methods'!$A:$A&amp;'Cooking methods'!$B:$B,'Cooking methods'!J:J)*$E51,"")</f>
        <v>0</v>
      </c>
      <c r="AJ51" cm="1">
        <f t="array" ref="AJ51">IFERROR(_xlfn.XLOOKUP(Tool_Austria!$F51&amp;$E$2,'Cooking methods'!$A:$A&amp;'Cooking methods'!$B:$B,'Cooking methods'!K:K)*$E51,"")</f>
        <v>0</v>
      </c>
      <c r="AK51" cm="1">
        <f t="array" ref="AK51">IFERROR(_xlfn.XLOOKUP(Tool_Austria!$F51&amp;$E$2,'Cooking methods'!$A:$A&amp;'Cooking methods'!$B:$B,'Cooking methods'!L:L)*$E51,"")</f>
        <v>0</v>
      </c>
      <c r="AL51" cm="1">
        <f t="array" ref="AL51">IFERROR(_xlfn.XLOOKUP(Tool_Austria!$F51&amp;$E$2,'Cooking methods'!$A:$A&amp;'Cooking methods'!$B:$B,'Cooking methods'!M:M)*$E51,"")</f>
        <v>0</v>
      </c>
      <c r="AM51" cm="1">
        <f t="array" ref="AM51">IFERROR(_xlfn.XLOOKUP(Tool_Austria!$F51&amp;$E$2,'Cooking methods'!$A:$A&amp;'Cooking methods'!$B:$B,'Cooking methods'!N:N)*$E51,"")</f>
        <v>0</v>
      </c>
      <c r="AN51" cm="1">
        <f t="array" ref="AN51">IFERROR(_xlfn.XLOOKUP(Tool_Austria!$F51&amp;$E$2,'Cooking methods'!$A:$A&amp;'Cooking methods'!$B:$B,'Cooking methods'!O:O)*$E51,"")</f>
        <v>0</v>
      </c>
      <c r="AO51" cm="1">
        <f t="array" ref="AO51">IFERROR(_xlfn.XLOOKUP(Tool_Austria!$F51&amp;$E$2,'Cooking methods'!$A:$A&amp;'Cooking methods'!$B:$B,'Cooking methods'!P:P)*$E51,"")</f>
        <v>0</v>
      </c>
      <c r="AP51" cm="1">
        <f t="array" ref="AP51">IFERROR(_xlfn.XLOOKUP(Tool_Austria!$F51&amp;$E$2,'Cooking methods'!$A:$A&amp;'Cooking methods'!$B:$B,'Cooking methods'!Q:Q)*$E51,"")</f>
        <v>0</v>
      </c>
      <c r="AQ51" cm="1">
        <f t="array" ref="AQ51">IFERROR(_xlfn.XLOOKUP(Tool_Austria!$F51&amp;$E$2,'Cooking methods'!$A:$A&amp;'Cooking methods'!$B:$B,'Cooking methods'!R:R)*$E51,"")</f>
        <v>0</v>
      </c>
      <c r="AR51" cm="1">
        <f t="array" ref="AR51">IFERROR(_xlfn.XLOOKUP(Tool_Austria!$G51&amp;$E$2,'Waste management'!$A:$A&amp;'Waste management'!$B:$B,'Waste management'!C:C)*$E51,"")</f>
        <v>0</v>
      </c>
      <c r="AS51" cm="1">
        <f t="array" ref="AS51">IFERROR(_xlfn.XLOOKUP(Tool_Austria!$G51&amp;$E$2,'Waste management'!$A:$A&amp;'Waste management'!$B:$B,'Waste management'!D:D)*$E51,"")</f>
        <v>0</v>
      </c>
      <c r="AT51" cm="1">
        <f t="array" ref="AT51">IFERROR(_xlfn.XLOOKUP(Tool_Austria!$G51&amp;$E$2,'Waste management'!$A:$A&amp;'Waste management'!$B:$B,'Waste management'!E:E)*$E51,"")</f>
        <v>0</v>
      </c>
      <c r="AU51" cm="1">
        <f t="array" ref="AU51">IFERROR(_xlfn.XLOOKUP(Tool_Austria!$G51&amp;$E$2,'Waste management'!$A:$A&amp;'Waste management'!$B:$B,'Waste management'!F:F)*$E51,"")</f>
        <v>0</v>
      </c>
      <c r="AV51" cm="1">
        <f t="array" ref="AV51">IFERROR(_xlfn.XLOOKUP(Tool_Austria!$G51&amp;$E$2,'Waste management'!$A:$A&amp;'Waste management'!$B:$B,'Waste management'!G:G)*$E51,"")</f>
        <v>0</v>
      </c>
      <c r="AW51" cm="1">
        <f t="array" ref="AW51">IFERROR(_xlfn.XLOOKUP(Tool_Austria!$G51&amp;$E$2,'Waste management'!$A:$A&amp;'Waste management'!$B:$B,'Waste management'!H:H)*$E51,"")</f>
        <v>0</v>
      </c>
      <c r="AX51" cm="1">
        <f t="array" ref="AX51">IFERROR(_xlfn.XLOOKUP(Tool_Austria!$G51&amp;$E$2,'Waste management'!$A:$A&amp;'Waste management'!$B:$B,'Waste management'!I:I)*$E51,"")</f>
        <v>0</v>
      </c>
      <c r="AY51" cm="1">
        <f t="array" ref="AY51">IFERROR(_xlfn.XLOOKUP(Tool_Austria!$G51&amp;$E$2,'Waste management'!$A:$A&amp;'Waste management'!$B:$B,'Waste management'!J:J)*$E51,"")</f>
        <v>0</v>
      </c>
      <c r="AZ51" cm="1">
        <f t="array" ref="AZ51">IFERROR(_xlfn.XLOOKUP(Tool_Austria!$G51&amp;$E$2,'Waste management'!$A:$A&amp;'Waste management'!$B:$B,'Waste management'!K:K)*$E51,"")</f>
        <v>0</v>
      </c>
      <c r="BA51" cm="1">
        <f t="array" ref="BA51">IFERROR(_xlfn.XLOOKUP(Tool_Austria!$G51&amp;$E$2,'Waste management'!$A:$A&amp;'Waste management'!$B:$B,'Waste management'!L:L)*$E51,"")</f>
        <v>0</v>
      </c>
      <c r="BB51" cm="1">
        <f t="array" ref="BB51">IFERROR(_xlfn.XLOOKUP(Tool_Austria!$G51&amp;$E$2,'Waste management'!$A:$A&amp;'Waste management'!$B:$B,'Waste management'!M:M)*$E51,"")</f>
        <v>0</v>
      </c>
      <c r="BC51" cm="1">
        <f t="array" ref="BC51">IFERROR(_xlfn.XLOOKUP(Tool_Austria!$G51&amp;$E$2,'Waste management'!$A:$A&amp;'Waste management'!$B:$B,'Waste management'!N:N)*$E51,"")</f>
        <v>0</v>
      </c>
      <c r="BD51" cm="1">
        <f t="array" ref="BD51">IFERROR(_xlfn.XLOOKUP(Tool_Austria!$G51&amp;$E$2,'Waste management'!$A:$A&amp;'Waste management'!$B:$B,'Waste management'!O:O)*$E51,"")</f>
        <v>0</v>
      </c>
      <c r="BE51" cm="1">
        <f t="array" ref="BE51">IFERROR(_xlfn.XLOOKUP(Tool_Austria!$G51&amp;$E$2,'Waste management'!$A:$A&amp;'Waste management'!$B:$B,'Waste management'!P:P)*$E51,"")</f>
        <v>0</v>
      </c>
      <c r="BF51" cm="1">
        <f t="array" ref="BF51">IFERROR(_xlfn.XLOOKUP(Tool_Austria!$G51&amp;$E$2,'Waste management'!$A:$A&amp;'Waste management'!$B:$B,'Waste management'!Q:Q)*$E51,"")</f>
        <v>0</v>
      </c>
      <c r="BG51" cm="1">
        <f t="array" ref="BG51">IFERROR(_xlfn.XLOOKUP(Tool_Austria!$G51&amp;$E$2,'Waste management'!$A:$A&amp;'Waste management'!$B:$B,'Waste management'!R:R)*$E51,"")</f>
        <v>0</v>
      </c>
      <c r="BH51">
        <f>IFERROR((L51+AR51+AB51)*_xlfn.XLOOKUP(Tool_Austria!BH$4,Monetization_Factors!$A:$A,Monetization_Factors!$D:$D),"")</f>
        <v>0</v>
      </c>
      <c r="BI51">
        <f>IFERROR((M51+AS51+AC51)*_xlfn.XLOOKUP(Tool_Austria!BI$4,Monetization_Factors!$A:$A,Monetization_Factors!$D:$D),"")</f>
        <v>0</v>
      </c>
      <c r="BJ51">
        <f>IFERROR((N51+AT51+AD51)*_xlfn.XLOOKUP(Tool_Austria!BJ$4,Monetization_Factors!$A:$A,Monetization_Factors!$D:$D),"")</f>
        <v>0</v>
      </c>
      <c r="BK51">
        <f>IFERROR((O51+AU51+AE51)*_xlfn.XLOOKUP(Tool_Austria!BK$4,Monetization_Factors!$A:$A,Monetization_Factors!$D:$D),"")</f>
        <v>0</v>
      </c>
      <c r="BL51">
        <f>IFERROR((P51+AV51+AF51)*_xlfn.XLOOKUP(Tool_Austria!BL$4,Monetization_Factors!$A:$A,Monetization_Factors!$D:$D),"")</f>
        <v>0</v>
      </c>
      <c r="BM51">
        <f>IFERROR((Q51+AW51+AG51)*_xlfn.XLOOKUP(Tool_Austria!BM$4,Monetization_Factors!$A:$A,Monetization_Factors!$D:$D),"")</f>
        <v>0</v>
      </c>
      <c r="BN51">
        <f>IFERROR((R51+AX51+AH51)*_xlfn.XLOOKUP(Tool_Austria!BN$4,Monetization_Factors!$A:$A,Monetization_Factors!$D:$D),"")</f>
        <v>0</v>
      </c>
      <c r="BO51">
        <f>IFERROR((S51+AY51+AI51)*_xlfn.XLOOKUP(Tool_Austria!BO$4,Monetization_Factors!$A:$A,Monetization_Factors!$D:$D),"")</f>
        <v>0</v>
      </c>
      <c r="BP51">
        <f>IFERROR((T51+AZ51+AJ51)*_xlfn.XLOOKUP(Tool_Austria!BP$4,Monetization_Factors!$A:$A,Monetization_Factors!$D:$D),"")</f>
        <v>0</v>
      </c>
      <c r="BQ51">
        <f>IFERROR((U51+BA51+AK51)*_xlfn.XLOOKUP(Tool_Austria!BQ$4,Monetization_Factors!$A:$A,Monetization_Factors!$D:$D),"")</f>
        <v>0</v>
      </c>
      <c r="BR51" t="str">
        <f>IFERROR((V51+BB51+AL51)*_xlfn.XLOOKUP(Tool_Austria!BR$4,Monetization_Factors!$A:$A,Monetization_Factors!$D:$D),"")</f>
        <v/>
      </c>
      <c r="BS51">
        <f>IFERROR((W51+BC51+AM51)*_xlfn.XLOOKUP(Tool_Austria!BS$4,Monetization_Factors!$A:$A,Monetization_Factors!$D:$D),"")</f>
        <v>0</v>
      </c>
      <c r="BT51">
        <f>IFERROR((X51+BD51+AN51)*_xlfn.XLOOKUP(Tool_Austria!BT$4,Monetization_Factors!$A:$A,Monetization_Factors!$D:$D),"")</f>
        <v>0</v>
      </c>
      <c r="BU51">
        <f>IFERROR((Y51+BE51+AO51)*_xlfn.XLOOKUP(Tool_Austria!BU$4,Monetization_Factors!$A:$A,Monetization_Factors!$D:$D),"")</f>
        <v>0</v>
      </c>
      <c r="BV51">
        <f>IFERROR((Z51+BF51+AP51)*_xlfn.XLOOKUP(Tool_Austria!BV$4,Monetization_Factors!$A:$A,Monetization_Factors!$D:$D),"")</f>
        <v>0</v>
      </c>
      <c r="BW51">
        <f>IFERROR((AA51+BG51+AQ51)*_xlfn.XLOOKUP(Tool_Austria!BW$4,Monetization_Factors!$A:$A,Monetization_Factors!$D:$D),"")</f>
        <v>0</v>
      </c>
      <c r="BX51" s="38" cm="1">
        <f t="array" ref="BX51">IFERROR(_xlfn.IFS(I51&lt;&gt;0,I51*E51,I51="",J51*E51),"")</f>
        <v>0</v>
      </c>
      <c r="BY51" s="38">
        <f t="shared" si="30"/>
        <v>0</v>
      </c>
      <c r="BZ51" s="38">
        <f t="shared" si="31"/>
        <v>0</v>
      </c>
      <c r="CA51" s="38">
        <f t="shared" si="32"/>
        <v>0</v>
      </c>
      <c r="CB51">
        <f t="shared" si="35"/>
        <v>0</v>
      </c>
      <c r="CC51">
        <f t="shared" si="35"/>
        <v>0</v>
      </c>
      <c r="CD51">
        <f t="shared" si="35"/>
        <v>0</v>
      </c>
      <c r="CE51">
        <f t="shared" si="35"/>
        <v>0</v>
      </c>
      <c r="CF51">
        <f t="shared" si="35"/>
        <v>0</v>
      </c>
      <c r="CG51">
        <f t="shared" si="35"/>
        <v>0</v>
      </c>
      <c r="CH51">
        <f t="shared" si="35"/>
        <v>0</v>
      </c>
      <c r="CI51">
        <f t="shared" si="35"/>
        <v>0</v>
      </c>
      <c r="CJ51">
        <f t="shared" si="35"/>
        <v>0</v>
      </c>
      <c r="CK51">
        <f t="shared" si="35"/>
        <v>0</v>
      </c>
      <c r="CL51">
        <f t="shared" si="35"/>
        <v>0</v>
      </c>
      <c r="CM51">
        <f t="shared" si="35"/>
        <v>0</v>
      </c>
      <c r="CN51">
        <f t="shared" si="35"/>
        <v>0</v>
      </c>
      <c r="CO51">
        <f t="shared" si="35"/>
        <v>0</v>
      </c>
      <c r="CP51">
        <f t="shared" si="35"/>
        <v>0</v>
      </c>
      <c r="CQ51">
        <f t="shared" ref="CQ51:CQ122" si="37">IFERROR((AA51+AQ51+BG51),"")</f>
        <v>0</v>
      </c>
      <c r="CR51">
        <f t="shared" si="36"/>
        <v>0</v>
      </c>
      <c r="CS51">
        <f t="shared" si="36"/>
        <v>0</v>
      </c>
      <c r="CT51">
        <f t="shared" si="36"/>
        <v>0</v>
      </c>
      <c r="CU51">
        <f t="shared" si="36"/>
        <v>0</v>
      </c>
      <c r="CV51">
        <f t="shared" si="36"/>
        <v>0</v>
      </c>
      <c r="CW51">
        <f t="shared" si="36"/>
        <v>0</v>
      </c>
      <c r="CX51">
        <f t="shared" si="36"/>
        <v>0</v>
      </c>
      <c r="CY51">
        <f t="shared" si="36"/>
        <v>0</v>
      </c>
      <c r="CZ51">
        <f t="shared" si="36"/>
        <v>0</v>
      </c>
      <c r="DA51">
        <f t="shared" si="36"/>
        <v>0</v>
      </c>
      <c r="DB51">
        <f t="shared" si="36"/>
        <v>0</v>
      </c>
      <c r="DC51">
        <f t="shared" si="36"/>
        <v>0</v>
      </c>
      <c r="DD51">
        <f t="shared" si="36"/>
        <v>0</v>
      </c>
      <c r="DE51">
        <f t="shared" si="36"/>
        <v>0</v>
      </c>
      <c r="DF51">
        <f t="shared" si="36"/>
        <v>0</v>
      </c>
      <c r="DG51">
        <f t="shared" ref="DG51:DG122" si="38">IFERROR((AA51+AQ51+BG51)/$F$2,"")</f>
        <v>0</v>
      </c>
      <c r="DH51" s="5" t="str">
        <f>IFERROR(((((L51+AB51)*(1/$H51))+AR51)/$F$2)/($B$2*('CAR.CAP_per person'!B$2)/(_xlfn.XLOOKUP($E$2,EU_countries_GDP!$A$2:$A$29,EU_countries_GDP!$E$2:$E$29))),"")</f>
        <v/>
      </c>
      <c r="DI51" s="5" t="str">
        <f>IFERROR(((((M51+AC51)*(1/$H51))+AS51)/$F$2)/($B$2*('CAR.CAP_per person'!C$2)/(_xlfn.XLOOKUP($E$2,EU_countries_GDP!$A$2:$A$29,EU_countries_GDP!$E$2:$E$29))),"")</f>
        <v/>
      </c>
      <c r="DJ51" s="5" t="str">
        <f>IFERROR(((((N51+AD51)*(1/$H51))+AT51)/$F$2)/($B$2*('CAR.CAP_per person'!D$2)/(_xlfn.XLOOKUP($E$2,EU_countries_GDP!$A$2:$A$29,EU_countries_GDP!$E$2:$E$29))),"")</f>
        <v/>
      </c>
      <c r="DK51" s="5" t="str">
        <f>IFERROR(((((O51+AE51)*(1/$H51))+AU51)/$F$2)/($B$2*('CAR.CAP_per person'!E$2)/(_xlfn.XLOOKUP($E$2,EU_countries_GDP!$A$2:$A$29,EU_countries_GDP!$E$2:$E$29))),"")</f>
        <v/>
      </c>
      <c r="DL51" s="5" t="str">
        <f>IFERROR(((((P51+AF51)*(1/$H51))+AV51)/$F$2)/($B$2*('CAR.CAP_per person'!F$2)/(_xlfn.XLOOKUP($E$2,EU_countries_GDP!$A$2:$A$29,EU_countries_GDP!$E$2:$E$29))),"")</f>
        <v/>
      </c>
      <c r="DM51" s="5" t="str">
        <f>IFERROR(((((Q51+AG51)*(1/$H51))+AW51)/$F$2)/($B$2*('CAR.CAP_per person'!G$2)/(_xlfn.XLOOKUP($E$2,EU_countries_GDP!$A$2:$A$29,EU_countries_GDP!$E$2:$E$29))),"")</f>
        <v/>
      </c>
      <c r="DN51" s="5" t="str">
        <f>IFERROR(((((R51+AH51)*(1/$H51))+AX51)/$F$2)/($B$2*('CAR.CAP_per person'!H$2)/(_xlfn.XLOOKUP($E$2,EU_countries_GDP!$A$2:$A$29,EU_countries_GDP!$E$2:$E$29))),"")</f>
        <v/>
      </c>
      <c r="DO51" s="5" t="str">
        <f>IFERROR(((((S51+AI51)*(1/$H51))+AY51)/$F$2)/($B$2*('CAR.CAP_per person'!I$2)/(_xlfn.XLOOKUP($E$2,EU_countries_GDP!$A$2:$A$29,EU_countries_GDP!$E$2:$E$29))),"")</f>
        <v/>
      </c>
      <c r="DP51" s="5" t="str">
        <f>IFERROR(((((T51+AJ51)*(1/$H51))+AZ51)/$F$2)/($B$2*('CAR.CAP_per person'!J$2)/(_xlfn.XLOOKUP($E$2,EU_countries_GDP!$A$2:$A$29,EU_countries_GDP!$E$2:$E$29))),"")</f>
        <v/>
      </c>
      <c r="DQ51" s="5" t="str">
        <f>IFERROR(((((U51+AK51)*(1/$H51))+BA51)/$F$2)/($B$2*('CAR.CAP_per person'!K$2)/(_xlfn.XLOOKUP($E$2,EU_countries_GDP!$A$2:$A$29,EU_countries_GDP!$E$2:$E$29))),"")</f>
        <v/>
      </c>
      <c r="DR51" s="5" t="str">
        <f>IFERROR(((((V51+AL51)*(1/$H51))+BB51)/$F$2)/($B$2*('CAR.CAP_per person'!L$2)/(_xlfn.XLOOKUP($E$2,EU_countries_GDP!$A$2:$A$29,EU_countries_GDP!$E$2:$E$29))),"")</f>
        <v/>
      </c>
      <c r="DS51" s="5" t="str">
        <f>IFERROR(((((W51+AM51)*(1/$H51))+BC51)/$F$2)/($B$2*('CAR.CAP_per person'!M$2)/(_xlfn.XLOOKUP($E$2,EU_countries_GDP!$A$2:$A$29,EU_countries_GDP!$E$2:$E$29))),"")</f>
        <v/>
      </c>
      <c r="DT51" s="5" t="str">
        <f>IFERROR(((((X51+AN51)*(1/$H51))+BD51)/$F$2)/($B$2*('CAR.CAP_per person'!N$2)/(_xlfn.XLOOKUP($E$2,EU_countries_GDP!$A$2:$A$29,EU_countries_GDP!$E$2:$E$29))),"")</f>
        <v/>
      </c>
      <c r="DU51" s="5" t="str">
        <f>IFERROR(((((Y51+AO51)*(1/$H51))+BE51)/$F$2)/($B$2*('CAR.CAP_per person'!O$2)/(_xlfn.XLOOKUP($E$2,EU_countries_GDP!$A$2:$A$29,EU_countries_GDP!$E$2:$E$29))),"")</f>
        <v/>
      </c>
      <c r="DV51" s="5" t="str">
        <f>IFERROR(((((Z51+AP51)*(1/$H51))+BF51)/$F$2)/($B$2*('CAR.CAP_per person'!P$2)/(_xlfn.XLOOKUP($E$2,EU_countries_GDP!$A$2:$A$29,EU_countries_GDP!$E$2:$E$29))),"")</f>
        <v/>
      </c>
      <c r="DW51" s="5" t="str">
        <f>IFERROR(((((AA51+AQ51)*(1/$H51))+BG51)/$F$2)/($B$2*('CAR.CAP_per person'!Q$2)/(_xlfn.XLOOKUP($E$2,EU_countries_GDP!$A$2:$A$29,EU_countries_GDP!$E$2:$E$29))),"")</f>
        <v/>
      </c>
    </row>
    <row r="52" spans="1:127">
      <c r="A52" t="s">
        <v>213</v>
      </c>
      <c r="B52" t="str">
        <f>_xlfn.XLOOKUP(D52,Table5[Ingredient],Table5[Category],"",FALSE)</f>
        <v>Soup</v>
      </c>
      <c r="C52" s="33" t="s">
        <v>177</v>
      </c>
      <c r="D52" s="33" t="s">
        <v>194</v>
      </c>
      <c r="E52" s="33">
        <v>4.1867999999999999</v>
      </c>
      <c r="F52" s="33" t="s">
        <v>179</v>
      </c>
      <c r="G52" s="33" t="s">
        <v>180</v>
      </c>
      <c r="H52" s="91">
        <f>Dataset_AT!R49</f>
        <v>0.18214565387627246</v>
      </c>
      <c r="I52" s="33"/>
      <c r="J52" s="37" t="str">
        <f>IFERROR(INDEX('AveragePrices&amp;Codes'!G:AG, MATCH($D52, 'AveragePrices&amp;Codes'!$A:$A, 0), MATCH(Tool_Austria!$E$2, 'AveragePrices&amp;Codes'!$G$1:$AG$1, 0)),"")</f>
        <v/>
      </c>
      <c r="K52" s="37">
        <f>IFERROR(E52/(_xlfn.XLOOKUP(A52,Dataset_AT!$V$2:$V$9,Dataset_AT!$W$2:$W$9)),"")</f>
        <v>2.4341860465116279E-2</v>
      </c>
      <c r="L52">
        <f>IFERROR(IF($F52="Raw",_xlfn.XLOOKUP(_xlfn.XLOOKUP(Tool_Austria!$D52,'AveragePrices&amp;Codes'!$A:$A,'AveragePrices&amp;Codes'!$B:$B),AGRIBALYSE_Raw!$B:$B,AGRIBALYSE_Raw!O:O)*$E52,_xlfn.XLOOKUP(_xlfn.XLOOKUP(Tool_Austria!$D52,'AveragePrices&amp;Codes'!$A:$A,'AveragePrices&amp;Codes'!$B:$B),AGRIBALYSE_Cooked!$C:$C,AGRIBALYSE_Cooked!P:P)*$E52),"")</f>
        <v>0.67776582306857147</v>
      </c>
      <c r="M52">
        <f>IFERROR(IF($F52="Raw",_xlfn.XLOOKUP(_xlfn.XLOOKUP(Tool_Austria!$D52,'AveragePrices&amp;Codes'!$A:$A,'AveragePrices&amp;Codes'!$B:$B),AGRIBALYSE_Raw!$B:$B,AGRIBALYSE_Raw!P:P)*$E52,_xlfn.XLOOKUP(_xlfn.XLOOKUP(Tool_Austria!$D52,'AveragePrices&amp;Codes'!$A:$A,'AveragePrices&amp;Codes'!$B:$B),AGRIBALYSE_Cooked!$C:$C,AGRIBALYSE_Cooked!Q:Q)*$E52),"")</f>
        <v>9.677759490514285E-9</v>
      </c>
      <c r="N52">
        <f>IFERROR(IF($F52="Raw",_xlfn.XLOOKUP(_xlfn.XLOOKUP(Tool_Austria!$D52,'AveragePrices&amp;Codes'!$A:$A,'AveragePrices&amp;Codes'!$B:$B),AGRIBALYSE_Raw!$B:$B,AGRIBALYSE_Raw!Q:Q)*$E52,_xlfn.XLOOKUP(_xlfn.XLOOKUP(Tool_Austria!$D52,'AveragePrices&amp;Codes'!$A:$A,'AveragePrices&amp;Codes'!$B:$B),AGRIBALYSE_Cooked!$C:$C,AGRIBALYSE_Cooked!R:R)*$E52),"")</f>
        <v>0.47313305427085717</v>
      </c>
      <c r="O52">
        <f>IFERROR(IF($F52="Raw",_xlfn.XLOOKUP(_xlfn.XLOOKUP(Tool_Austria!$D52,'AveragePrices&amp;Codes'!$A:$A,'AveragePrices&amp;Codes'!$B:$B),AGRIBALYSE_Raw!$B:$B,AGRIBALYSE_Raw!R:R)*$E52,_xlfn.XLOOKUP(_xlfn.XLOOKUP(Tool_Austria!$D52,'AveragePrices&amp;Codes'!$A:$A,'AveragePrices&amp;Codes'!$B:$B),AGRIBALYSE_Cooked!$C:$C,AGRIBALYSE_Cooked!S:S)*$E52),"")</f>
        <v>1.9602601786800002E-3</v>
      </c>
      <c r="P52">
        <f>IFERROR(IF($F52="Raw",_xlfn.XLOOKUP(_xlfn.XLOOKUP(Tool_Austria!$D52,'AveragePrices&amp;Codes'!$A:$A,'AveragePrices&amp;Codes'!$B:$B),AGRIBALYSE_Raw!$B:$B,AGRIBALYSE_Raw!S:S)*$E52,_xlfn.XLOOKUP(_xlfn.XLOOKUP(Tool_Austria!$D52,'AveragePrices&amp;Codes'!$A:$A,'AveragePrices&amp;Codes'!$B:$B),AGRIBALYSE_Cooked!$C:$C,AGRIBALYSE_Cooked!T:T)*$E52),"")</f>
        <v>3.1443889579199999E-8</v>
      </c>
      <c r="Q52">
        <f>IFERROR(IF($F52="Raw",_xlfn.XLOOKUP(_xlfn.XLOOKUP(Tool_Austria!$D52,'AveragePrices&amp;Codes'!$A:$A,'AveragePrices&amp;Codes'!$B:$B),AGRIBALYSE_Raw!$B:$B,AGRIBALYSE_Raw!T:T)*$E52,_xlfn.XLOOKUP(_xlfn.XLOOKUP(Tool_Austria!$D52,'AveragePrices&amp;Codes'!$A:$A,'AveragePrices&amp;Codes'!$B:$B),AGRIBALYSE_Cooked!$C:$C,AGRIBALYSE_Cooked!U:U)*$E52),"")</f>
        <v>1.0992352486628571E-8</v>
      </c>
      <c r="R52">
        <f>IFERROR(IF($F52="Raw",_xlfn.XLOOKUP(_xlfn.XLOOKUP(Tool_Austria!$D52,'AveragePrices&amp;Codes'!$A:$A,'AveragePrices&amp;Codes'!$B:$B),AGRIBALYSE_Raw!$B:$B,AGRIBALYSE_Raw!U:U)*$E52,_xlfn.XLOOKUP(_xlfn.XLOOKUP(Tool_Austria!$D52,'AveragePrices&amp;Codes'!$A:$A,'AveragePrices&amp;Codes'!$B:$B),AGRIBALYSE_Cooked!$C:$C,AGRIBALYSE_Cooked!V:V)*$E52),"")</f>
        <v>4.8273047983542861E-10</v>
      </c>
      <c r="S52">
        <f>IFERROR(IF($F52="Raw",_xlfn.XLOOKUP(_xlfn.XLOOKUP(Tool_Austria!$D52,'AveragePrices&amp;Codes'!$A:$A,'AveragePrices&amp;Codes'!$B:$B),AGRIBALYSE_Raw!$B:$B,AGRIBALYSE_Raw!V:V)*$E52,_xlfn.XLOOKUP(_xlfn.XLOOKUP(Tool_Austria!$D52,'AveragePrices&amp;Codes'!$A:$A,'AveragePrices&amp;Codes'!$B:$B),AGRIBALYSE_Cooked!$C:$C,AGRIBALYSE_Cooked!W:W)*$E52),"")</f>
        <v>3.4501978540799998E-3</v>
      </c>
      <c r="T52">
        <f>IFERROR(IF($F52="Raw",_xlfn.XLOOKUP(_xlfn.XLOOKUP(Tool_Austria!$D52,'AveragePrices&amp;Codes'!$A:$A,'AveragePrices&amp;Codes'!$B:$B),AGRIBALYSE_Raw!$B:$B,AGRIBALYSE_Raw!W:W)*$E52,_xlfn.XLOOKUP(_xlfn.XLOOKUP(Tool_Austria!$D52,'AveragePrices&amp;Codes'!$A:$A,'AveragePrices&amp;Codes'!$B:$B),AGRIBALYSE_Cooked!$C:$C,AGRIBALYSE_Cooked!X:X)*$E52),"")</f>
        <v>1.7094354503142858E-4</v>
      </c>
      <c r="U52">
        <f>IFERROR(IF($F52="Raw",_xlfn.XLOOKUP(_xlfn.XLOOKUP(Tool_Austria!$D52,'AveragePrices&amp;Codes'!$A:$A,'AveragePrices&amp;Codes'!$B:$B),AGRIBALYSE_Raw!$B:$B,AGRIBALYSE_Raw!X:X)*$E52,_xlfn.XLOOKUP(_xlfn.XLOOKUP(Tool_Austria!$D52,'AveragePrices&amp;Codes'!$A:$A,'AveragePrices&amp;Codes'!$B:$B),AGRIBALYSE_Cooked!$C:$C,AGRIBALYSE_Cooked!Y:Y)*$E52),"")</f>
        <v>1.2824603229085716E-3</v>
      </c>
      <c r="V52">
        <f>IFERROR(IF($F52="Raw",_xlfn.XLOOKUP(_xlfn.XLOOKUP(Tool_Austria!$D52,'AveragePrices&amp;Codes'!$A:$A,'AveragePrices&amp;Codes'!$B:$B),AGRIBALYSE_Raw!$B:$B,AGRIBALYSE_Raw!Y:Y)*$E52,_xlfn.XLOOKUP(_xlfn.XLOOKUP(Tool_Austria!$D52,'AveragePrices&amp;Codes'!$A:$A,'AveragePrices&amp;Codes'!$B:$B),AGRIBALYSE_Cooked!$C:$C,AGRIBALYSE_Cooked!Z:Z)*$E52),"")</f>
        <v>1.0124603496000001E-2</v>
      </c>
      <c r="W52">
        <f>IFERROR(IF($F52="Raw",_xlfn.XLOOKUP(_xlfn.XLOOKUP(Tool_Austria!$D52,'AveragePrices&amp;Codes'!$A:$A,'AveragePrices&amp;Codes'!$B:$B),AGRIBALYSE_Raw!$B:$B,AGRIBALYSE_Raw!Z:Z)*$E52,_xlfn.XLOOKUP(_xlfn.XLOOKUP(Tool_Austria!$D52,'AveragePrices&amp;Codes'!$A:$A,'AveragePrices&amp;Codes'!$B:$B),AGRIBALYSE_Cooked!$C:$C,AGRIBALYSE_Cooked!AA:AA)*$E52),"")</f>
        <v>4.3805235948685723</v>
      </c>
      <c r="X52">
        <f>IFERROR(IF($F52="Raw",_xlfn.XLOOKUP(_xlfn.XLOOKUP(Tool_Austria!$D52,'AveragePrices&amp;Codes'!$A:$A,'AveragePrices&amp;Codes'!$B:$B),AGRIBALYSE_Raw!$B:$B,AGRIBALYSE_Raw!AA:AA)*$E52,_xlfn.XLOOKUP(_xlfn.XLOOKUP(Tool_Austria!$D52,'AveragePrices&amp;Codes'!$A:$A,'AveragePrices&amp;Codes'!$B:$B),AGRIBALYSE_Cooked!$C:$C,AGRIBALYSE_Cooked!AB:AB)*$E52),"")</f>
        <v>10.484391967200001</v>
      </c>
      <c r="Y52">
        <f>IFERROR(IF($F52="Raw",_xlfn.XLOOKUP(_xlfn.XLOOKUP(Tool_Austria!$D52,'AveragePrices&amp;Codes'!$A:$A,'AveragePrices&amp;Codes'!$B:$B),AGRIBALYSE_Raw!$B:$B,AGRIBALYSE_Raw!AB:AB)*$E52,_xlfn.XLOOKUP(_xlfn.XLOOKUP(Tool_Austria!$D52,'AveragePrices&amp;Codes'!$A:$A,'AveragePrices&amp;Codes'!$B:$B),AGRIBALYSE_Cooked!$C:$C,AGRIBALYSE_Cooked!AC:AC)*$E52),"")</f>
        <v>0.32120005743257146</v>
      </c>
      <c r="Z52">
        <f>IFERROR(IF($F52="Raw",_xlfn.XLOOKUP(_xlfn.XLOOKUP(Tool_Austria!$D52,'AveragePrices&amp;Codes'!$A:$A,'AveragePrices&amp;Codes'!$B:$B),AGRIBALYSE_Raw!$B:$B,AGRIBALYSE_Raw!AC:AC)*$E52,_xlfn.XLOOKUP(_xlfn.XLOOKUP(Tool_Austria!$D52,'AveragePrices&amp;Codes'!$A:$A,'AveragePrices&amp;Codes'!$B:$B),AGRIBALYSE_Cooked!$C:$C,AGRIBALYSE_Cooked!AD:AD)*$E52),"")</f>
        <v>13.893794718685715</v>
      </c>
      <c r="AA52">
        <f>IFERROR(IF($F52="Raw",_xlfn.XLOOKUP(_xlfn.XLOOKUP(Tool_Austria!$D52,'AveragePrices&amp;Codes'!$A:$A,'AveragePrices&amp;Codes'!$B:$B),AGRIBALYSE_Raw!$B:$B,AGRIBALYSE_Raw!AD:AD)*$E52,_xlfn.XLOOKUP(_xlfn.XLOOKUP(Tool_Austria!$D52,'AveragePrices&amp;Codes'!$A:$A,'AveragePrices&amp;Codes'!$B:$B),AGRIBALYSE_Cooked!$C:$C,AGRIBALYSE_Cooked!AE:AE)*$E52),"")</f>
        <v>5.9836029011999997E-6</v>
      </c>
      <c r="AB52" cm="1">
        <f t="array" ref="AB52">IFERROR(_xlfn.XLOOKUP(Tool_Austria!$F52&amp;$E$2,'Cooking methods'!$A:$A&amp;'Cooking methods'!$B:$B,'Cooking methods'!C:C)*$E52,"")</f>
        <v>0.82512675655200007</v>
      </c>
      <c r="AC52" cm="1">
        <f t="array" ref="AC52">IFERROR(_xlfn.XLOOKUP(Tool_Austria!$F52&amp;$E$2,'Cooking methods'!$A:$A&amp;'Cooking methods'!$B:$B,'Cooking methods'!D:D)*$E52,"")</f>
        <v>2.9551828730003997E-8</v>
      </c>
      <c r="AD52" cm="1">
        <f t="array" ref="AD52">IFERROR(_xlfn.XLOOKUP(Tool_Austria!$F52&amp;$E$2,'Cooking methods'!$A:$A&amp;'Cooking methods'!$B:$B,'Cooking methods'!E:E)*$E52,"")</f>
        <v>5.8657067999999993E-2</v>
      </c>
      <c r="AE52" cm="1">
        <f t="array" ref="AE52">IFERROR(_xlfn.XLOOKUP(Tool_Austria!$F52&amp;$E$2,'Cooking methods'!$A:$A&amp;'Cooking methods'!$B:$B,'Cooking methods'!F:F)*$E52,"")</f>
        <v>1.494340053732E-3</v>
      </c>
      <c r="AF52" cm="1">
        <f t="array" ref="AF52">IFERROR(_xlfn.XLOOKUP(Tool_Austria!$F52&amp;$E$2,'Cooking methods'!$A:$A&amp;'Cooking methods'!$B:$B,'Cooking methods'!G:G)*$E52,"")</f>
        <v>6.0303887164800003E-9</v>
      </c>
      <c r="AG52" cm="1">
        <f t="array" ref="AG52">IFERROR(_xlfn.XLOOKUP(Tool_Austria!$F52&amp;$E$2,'Cooking methods'!$A:$A&amp;'Cooking methods'!$B:$B,'Cooking methods'!H:H)*$E52,"")</f>
        <v>3.4219317624479996E-9</v>
      </c>
      <c r="AH52" cm="1">
        <f t="array" ref="AH52">IFERROR(_xlfn.XLOOKUP(Tool_Austria!$F52&amp;$E$2,'Cooking methods'!$A:$A&amp;'Cooking methods'!$B:$B,'Cooking methods'!I:I)*$E52,"")</f>
        <v>1.8544434644015999E-9</v>
      </c>
      <c r="AI52" cm="1">
        <f t="array" ref="AI52">IFERROR(_xlfn.XLOOKUP(Tool_Austria!$F52&amp;$E$2,'Cooking methods'!$A:$A&amp;'Cooking methods'!$B:$B,'Cooking methods'!J:J)*$E52,"")</f>
        <v>1.0418121203399999E-3</v>
      </c>
      <c r="AJ52" cm="1">
        <f t="array" ref="AJ52">IFERROR(_xlfn.XLOOKUP(Tool_Austria!$F52&amp;$E$2,'Cooking methods'!$A:$A&amp;'Cooking methods'!$B:$B,'Cooking methods'!K:K)*$E52,"")</f>
        <v>2.2317052858199999E-4</v>
      </c>
      <c r="AK52" cm="1">
        <f t="array" ref="AK52">IFERROR(_xlfn.XLOOKUP(Tool_Austria!$F52&amp;$E$2,'Cooking methods'!$A:$A&amp;'Cooking methods'!$B:$B,'Cooking methods'!L:L)*$E52,"")</f>
        <v>4.2196370723999999E-4</v>
      </c>
      <c r="AL52" cm="1">
        <f t="array" ref="AL52">IFERROR(_xlfn.XLOOKUP(Tool_Austria!$F52&amp;$E$2,'Cooking methods'!$A:$A&amp;'Cooking methods'!$B:$B,'Cooking methods'!M:M)*$E52,"")</f>
        <v>2.8465016966999998E-3</v>
      </c>
      <c r="AM52" cm="1">
        <f t="array" ref="AM52">IFERROR(_xlfn.XLOOKUP(Tool_Austria!$F52&amp;$E$2,'Cooking methods'!$A:$A&amp;'Cooking methods'!$B:$B,'Cooking methods'!N:N)*$E52,"")</f>
        <v>2.0944778497919998</v>
      </c>
      <c r="AN52" cm="1">
        <f t="array" ref="AN52">IFERROR(_xlfn.XLOOKUP(Tool_Austria!$F52&amp;$E$2,'Cooking methods'!$A:$A&amp;'Cooking methods'!$B:$B,'Cooking methods'!O:O)*$E52,"")</f>
        <v>1.2082409791199999</v>
      </c>
      <c r="AO52" cm="1">
        <f t="array" ref="AO52">IFERROR(_xlfn.XLOOKUP(Tool_Austria!$F52&amp;$E$2,'Cooking methods'!$A:$A&amp;'Cooking methods'!$B:$B,'Cooking methods'!P:P)*$E52,"")</f>
        <v>0.216355150872</v>
      </c>
      <c r="AP52" cm="1">
        <f t="array" ref="AP52">IFERROR(_xlfn.XLOOKUP(Tool_Austria!$F52&amp;$E$2,'Cooking methods'!$A:$A&amp;'Cooking methods'!$B:$B,'Cooking methods'!Q:Q)*$E52,"")</f>
        <v>13.022488826136</v>
      </c>
      <c r="AQ52" cm="1">
        <f t="array" ref="AQ52">IFERROR(_xlfn.XLOOKUP(Tool_Austria!$F52&amp;$E$2,'Cooking methods'!$A:$A&amp;'Cooking methods'!$B:$B,'Cooking methods'!R:R)*$E52,"")</f>
        <v>1.2532273580015999E-6</v>
      </c>
      <c r="AR52" cm="1">
        <f t="array" ref="AR52">IFERROR(_xlfn.XLOOKUP(Tool_Austria!$G52&amp;$E$2,'Waste management'!$A:$A&amp;'Waste management'!$B:$B,'Waste management'!C:C)*$E52,"")</f>
        <v>0.234418932</v>
      </c>
      <c r="AS52" cm="1">
        <f t="array" ref="AS52">IFERROR(_xlfn.XLOOKUP(Tool_Austria!$G52&amp;$E$2,'Waste management'!$A:$A&amp;'Waste management'!$B:$B,'Waste management'!D:D)*$E52,"")</f>
        <v>1.5993617868E-9</v>
      </c>
      <c r="AT52" cm="1">
        <f t="array" ref="AT52">IFERROR(_xlfn.XLOOKUP(Tool_Austria!$G52&amp;$E$2,'Waste management'!$A:$A&amp;'Waste management'!$B:$B,'Waste management'!E:E)*$E52,"")</f>
        <v>4.3124040000000006E-3</v>
      </c>
      <c r="AU52" cm="1">
        <f t="array" ref="AU52">IFERROR(_xlfn.XLOOKUP(Tool_Austria!$G52&amp;$E$2,'Waste management'!$A:$A&amp;'Waste management'!$B:$B,'Waste management'!F:F)*$E52,"")</f>
        <v>5.02416E-4</v>
      </c>
      <c r="AV52" cm="1">
        <f t="array" ref="AV52">IFERROR(_xlfn.XLOOKUP(Tool_Austria!$G52&amp;$E$2,'Waste management'!$A:$A&amp;'Waste management'!$B:$B,'Waste management'!G:G)*$E52,"")</f>
        <v>4.8481469279999999E-8</v>
      </c>
      <c r="AW52" cm="1">
        <f t="array" ref="AW52">IFERROR(_xlfn.XLOOKUP(Tool_Austria!$G52&amp;$E$2,'Waste management'!$A:$A&amp;'Waste management'!$B:$B,'Waste management'!H:H)*$E52,"")</f>
        <v>1.5803118468E-9</v>
      </c>
      <c r="AX52" cm="1">
        <f t="array" ref="AX52">IFERROR(_xlfn.XLOOKUP(Tool_Austria!$G52&amp;$E$2,'Waste management'!$A:$A&amp;'Waste management'!$B:$B,'Waste management'!I:I)*$E52,"")</f>
        <v>1.1235570876E-9</v>
      </c>
      <c r="AY52" cm="1">
        <f t="array" ref="AY52">IFERROR(_xlfn.XLOOKUP(Tool_Austria!$G52&amp;$E$2,'Waste management'!$A:$A&amp;'Waste management'!$B:$B,'Waste management'!J:J)*$E52,"")</f>
        <v>9.2528280000000011E-3</v>
      </c>
      <c r="AZ52" cm="1">
        <f t="array" ref="AZ52">IFERROR(_xlfn.XLOOKUP(Tool_Austria!$G52&amp;$E$2,'Waste management'!$A:$A&amp;'Waste management'!$B:$B,'Waste management'!K:K)*$E52,"")</f>
        <v>2.2522555656000001E-5</v>
      </c>
      <c r="BA52" cm="1">
        <f t="array" ref="BA52">IFERROR(_xlfn.XLOOKUP(Tool_Austria!$G52&amp;$E$2,'Waste management'!$A:$A&amp;'Waste management'!$B:$B,'Waste management'!L:L)*$E52,"")</f>
        <v>4.0528810151999999E-4</v>
      </c>
      <c r="BB52" cm="1">
        <f t="array" ref="BB52">IFERROR(_xlfn.XLOOKUP(Tool_Austria!$G52&amp;$E$2,'Waste management'!$A:$A&amp;'Waste management'!$B:$B,'Waste management'!M:M)*$E52,"")</f>
        <v>4.0779431999999997E-2</v>
      </c>
      <c r="BC52" cm="1">
        <f t="array" ref="BC52">IFERROR(_xlfn.XLOOKUP(Tool_Austria!$G52&amp;$E$2,'Waste management'!$A:$A&amp;'Waste management'!$B:$B,'Waste management'!N:N)*$E52,"")</f>
        <v>35.065036151999998</v>
      </c>
      <c r="BD52" cm="1">
        <f t="array" ref="BD52">IFERROR(_xlfn.XLOOKUP(Tool_Austria!$G52&amp;$E$2,'Waste management'!$A:$A&amp;'Waste management'!$B:$B,'Waste management'!O:O)*$E52,"")</f>
        <v>2.235793068</v>
      </c>
      <c r="BE52" cm="1">
        <f t="array" ref="BE52">IFERROR(_xlfn.XLOOKUP(Tool_Austria!$G52&amp;$E$2,'Waste management'!$A:$A&amp;'Waste management'!$B:$B,'Waste management'!P:P)*$E52,"")</f>
        <v>4.8273803999999997E-2</v>
      </c>
      <c r="BF52" cm="1">
        <f t="array" ref="BF52">IFERROR(_xlfn.XLOOKUP(Tool_Austria!$G52&amp;$E$2,'Waste management'!$A:$A&amp;'Waste management'!$B:$B,'Waste management'!Q:Q)*$E52,"")</f>
        <v>1.4050482119999999</v>
      </c>
      <c r="BG52" cm="1">
        <f t="array" ref="BG52">IFERROR(_xlfn.XLOOKUP(Tool_Austria!$G52&amp;$E$2,'Waste management'!$A:$A&amp;'Waste management'!$B:$B,'Waste management'!R:R)*$E52,"")</f>
        <v>4.5661240799999996E-7</v>
      </c>
      <c r="BH52">
        <f>IFERROR((L52+AR52+AB52)*_xlfn.XLOOKUP(Tool_Austria!BH$4,Monetization_Factors!$A:$A,Monetization_Factors!$D:$D),"")</f>
        <v>0.22602573970988993</v>
      </c>
      <c r="BI52">
        <f>IFERROR((M52+AS52+AC52)*_xlfn.XLOOKUP(Tool_Austria!BI$4,Monetization_Factors!$A:$A,Monetization_Factors!$D:$D),"")</f>
        <v>1.6344252095183812E-6</v>
      </c>
      <c r="BJ52">
        <f>IFERROR((N52+AT52+AD52)*_xlfn.XLOOKUP(Tool_Austria!BJ$4,Monetization_Factors!$A:$A,Monetization_Factors!$D:$D),"")</f>
        <v>8.181907155287169E-4</v>
      </c>
      <c r="BK52">
        <f>IFERROR((O52+AU52+AE52)*_xlfn.XLOOKUP(Tool_Austria!BK$4,Monetization_Factors!$A:$A,Monetization_Factors!$D:$D),"")</f>
        <v>5.989630956647899E-3</v>
      </c>
      <c r="BL52">
        <f>IFERROR((P52+AV52+AF52)*_xlfn.XLOOKUP(Tool_Austria!BL$4,Monetization_Factors!$A:$A,Monetization_Factors!$D:$D),"")</f>
        <v>8.5807386740119215E-2</v>
      </c>
      <c r="BM52">
        <f>IFERROR((Q52+AW52+AG52)*_xlfn.XLOOKUP(Tool_Austria!BM$4,Monetization_Factors!$A:$A,Monetization_Factors!$D:$D),"")</f>
        <v>3.321453893085931E-3</v>
      </c>
      <c r="BN52">
        <f>IFERROR((R52+AX52+AH52)*_xlfn.XLOOKUP(Tool_Austria!BN$4,Monetization_Factors!$A:$A,Monetization_Factors!$D:$D),"")</f>
        <v>3.978599476810965E-3</v>
      </c>
      <c r="BO52">
        <f>IFERROR((S52+AY52+AI52)*_xlfn.XLOOKUP(Tool_Austria!BO$4,Monetization_Factors!$A:$A,Monetization_Factors!$D:$D),"")</f>
        <v>6.0180325393645534E-3</v>
      </c>
      <c r="BP52">
        <f>IFERROR((T52+AZ52+AJ52)*_xlfn.XLOOKUP(Tool_Austria!BP$4,Monetization_Factors!$A:$A,Monetization_Factors!$D:$D),"")</f>
        <v>1.0163397765487849E-3</v>
      </c>
      <c r="BQ52">
        <f>IFERROR((U52+BA52+AK52)*_xlfn.XLOOKUP(Tool_Austria!BQ$4,Monetization_Factors!$A:$A,Monetization_Factors!$D:$D),"")</f>
        <v>8.6301394931779137E-3</v>
      </c>
      <c r="BR52" t="str">
        <f>IFERROR((V52+BB52+AL52)*_xlfn.XLOOKUP(Tool_Austria!BR$4,Monetization_Factors!$A:$A,Monetization_Factors!$D:$D),"")</f>
        <v/>
      </c>
      <c r="BS52">
        <f>IFERROR((W52+BC52+AM52)*_xlfn.XLOOKUP(Tool_Austria!BS$4,Monetization_Factors!$A:$A,Monetization_Factors!$D:$D),"")</f>
        <v>2.0214516082506912E-3</v>
      </c>
      <c r="BT52">
        <f>IFERROR((X52+BD52+AN52)*_xlfn.XLOOKUP(Tool_Austria!BT$4,Monetization_Factors!$A:$A,Monetization_Factors!$D:$D),"")</f>
        <v>3.1014794398866873E-3</v>
      </c>
      <c r="BU52">
        <f>IFERROR((Y52+BE52+AO52)*_xlfn.XLOOKUP(Tool_Austria!BU$4,Monetization_Factors!$A:$A,Monetization_Factors!$D:$D),"")</f>
        <v>3.7229006826893108E-3</v>
      </c>
      <c r="BV52">
        <f>IFERROR((Z52+BF52+AP52)*_xlfn.XLOOKUP(Tool_Austria!BV$4,Monetization_Factors!$A:$A,Monetization_Factors!$D:$D),"")</f>
        <v>4.6766456558769452E-2</v>
      </c>
      <c r="BW52">
        <f>IFERROR((AA52+BG52+AQ52)*_xlfn.XLOOKUP(Tool_Austria!BW$4,Monetization_Factors!$A:$A,Monetization_Factors!$D:$D),"")</f>
        <v>1.6072522981914459E-5</v>
      </c>
      <c r="BX52" s="38" t="str" cm="1">
        <f t="array" ref="BX52">IFERROR(_xlfn.IFS(I52&lt;&gt;0,I52*E52,I52="",J52*E52),"")</f>
        <v/>
      </c>
      <c r="BY52" s="38">
        <f t="shared" si="30"/>
        <v>0.39723550853896145</v>
      </c>
      <c r="BZ52" s="38">
        <f t="shared" si="31"/>
        <v>0.39723550853896145</v>
      </c>
      <c r="CA52" s="38">
        <f t="shared" si="32"/>
        <v>6.1113155159840226E-4</v>
      </c>
      <c r="CB52">
        <f t="shared" ref="CB52:CP68" si="39">IFERROR((L52+AB52+AR52),"")</f>
        <v>1.7373115116205717</v>
      </c>
      <c r="CC52">
        <f t="shared" si="39"/>
        <v>4.0828950007318277E-8</v>
      </c>
      <c r="CD52">
        <f t="shared" si="39"/>
        <v>0.53610252627085719</v>
      </c>
      <c r="CE52">
        <f t="shared" si="39"/>
        <v>3.9570162324120001E-3</v>
      </c>
      <c r="CF52">
        <f t="shared" si="39"/>
        <v>8.5955747575680001E-8</v>
      </c>
      <c r="CG52">
        <f t="shared" si="39"/>
        <v>1.5994596095876571E-8</v>
      </c>
      <c r="CH52">
        <f t="shared" si="39"/>
        <v>3.4607310318370285E-9</v>
      </c>
      <c r="CI52">
        <f t="shared" si="39"/>
        <v>1.3744837974420001E-2</v>
      </c>
      <c r="CJ52">
        <f t="shared" si="39"/>
        <v>4.1663662926942862E-4</v>
      </c>
      <c r="CK52">
        <f t="shared" si="39"/>
        <v>2.1097121316685716E-3</v>
      </c>
      <c r="CL52">
        <f t="shared" si="39"/>
        <v>5.3750537192699996E-2</v>
      </c>
      <c r="CM52">
        <f t="shared" si="39"/>
        <v>41.540037596660568</v>
      </c>
      <c r="CN52">
        <f t="shared" si="39"/>
        <v>13.928426014319999</v>
      </c>
      <c r="CO52">
        <f t="shared" si="39"/>
        <v>0.58582901230457152</v>
      </c>
      <c r="CP52">
        <f t="shared" si="39"/>
        <v>28.321331756821717</v>
      </c>
      <c r="CQ52">
        <f t="shared" si="37"/>
        <v>7.6934426672015995E-6</v>
      </c>
      <c r="CR52">
        <f t="shared" ref="CR52:DF68" si="40">IFERROR((L52+AB52+AR52)/$F$2,"")</f>
        <v>2.6727869409547259E-3</v>
      </c>
      <c r="CS52">
        <f t="shared" si="40"/>
        <v>6.2813769242028122E-11</v>
      </c>
      <c r="CT52">
        <f t="shared" si="40"/>
        <v>8.2477311733978025E-4</v>
      </c>
      <c r="CU52">
        <f t="shared" si="40"/>
        <v>6.0877172806338459E-6</v>
      </c>
      <c r="CV52">
        <f t="shared" si="40"/>
        <v>1.3223961165489232E-10</v>
      </c>
      <c r="CW52">
        <f t="shared" si="40"/>
        <v>2.4607070916733187E-11</v>
      </c>
      <c r="CX52">
        <f t="shared" si="40"/>
        <v>5.324201587441582E-12</v>
      </c>
      <c r="CY52">
        <f t="shared" si="40"/>
        <v>2.1145904576030771E-5</v>
      </c>
      <c r="CZ52">
        <f t="shared" si="40"/>
        <v>6.4097942964527479E-7</v>
      </c>
      <c r="DA52">
        <f t="shared" si="40"/>
        <v>3.2457109717978023E-6</v>
      </c>
      <c r="DB52">
        <f t="shared" si="40"/>
        <v>8.269313414261538E-5</v>
      </c>
      <c r="DC52">
        <f t="shared" si="40"/>
        <v>6.3907750148708573E-2</v>
      </c>
      <c r="DD52">
        <f t="shared" si="40"/>
        <v>2.142834771433846E-2</v>
      </c>
      <c r="DE52">
        <f t="shared" si="40"/>
        <v>9.0127540354549465E-4</v>
      </c>
      <c r="DF52">
        <f t="shared" si="40"/>
        <v>4.3571279625879568E-2</v>
      </c>
      <c r="DG52">
        <f t="shared" si="38"/>
        <v>1.1836065641848614E-8</v>
      </c>
      <c r="DH52" s="5">
        <f>IFERROR(((((L52+AB52)*(1/$H52))+AR52)/$F$2)/($B$2*('CAR.CAP_per person'!B$2)/(_xlfn.XLOOKUP($E$2,EU_countries_GDP!$A$2:$A$29,EU_countries_GDP!$E$2:$E$29))),"")</f>
        <v>0.19079632946248734</v>
      </c>
      <c r="DI52" s="5">
        <f>IFERROR(((((M52+AC52)*(1/$H52))+AS52)/$F$2)/($B$2*('CAR.CAP_per person'!C$2)/(_xlfn.XLOOKUP($E$2,EU_countries_GDP!$A$2:$A$29,EU_countries_GDP!$E$2:$E$29))),"")</f>
        <v>6.160897068933834E-5</v>
      </c>
      <c r="DJ52" s="5">
        <f>IFERROR(((((N52+AD52)*(1/$H52))+AT52)/$F$2)/($B$2*('CAR.CAP_per person'!D$2)/(_xlfn.XLOOKUP($E$2,EU_countries_GDP!$A$2:$A$29,EU_countries_GDP!$E$2:$E$29))),"")</f>
        <v>8.4984157802201041E-4</v>
      </c>
      <c r="DK52" s="5">
        <f>IFERROR(((((O52+AE52)*(1/$H52))+AU52)/$F$2)/($B$2*('CAR.CAP_per person'!E$2)/(_xlfn.XLOOKUP($E$2,EU_countries_GDP!$A$2:$A$29,EU_countries_GDP!$E$2:$E$29))),"")</f>
        <v>7.3330886314404448E-3</v>
      </c>
      <c r="DL52" s="5">
        <f>IFERROR(((((P52+AF52)*(1/$H52))+AV52)/$F$2)/($B$2*('CAR.CAP_per person'!F$2)/(_xlfn.XLOOKUP($E$2,EU_countries_GDP!$A$2:$A$29,EU_countries_GDP!$E$2:$E$29))),"")</f>
        <v>7.5373495024653833E-2</v>
      </c>
      <c r="DM52" s="5">
        <f>IFERROR(((((Q52+AG52)*(1/$H52))+AW52)/$F$2)/($B$2*('CAR.CAP_per person'!G$2)/(_xlfn.XLOOKUP($E$2,EU_countries_GDP!$A$2:$A$29,EU_countries_GDP!$E$2:$E$29))),"")</f>
        <v>1.2861071946598412E-2</v>
      </c>
      <c r="DN52" s="5">
        <f>IFERROR(((((R52+AH52)*(1/$H52))+AX52)/$F$2)/($B$2*('CAR.CAP_per person'!H$2)/(_xlfn.XLOOKUP($E$2,EU_countries_GDP!$A$2:$A$29,EU_countries_GDP!$E$2:$E$29))),"")</f>
        <v>5.2119786175913762E-4</v>
      </c>
      <c r="DO52" s="5">
        <f>IFERROR(((((S52+AI52)*(1/$H52))+AY52)/$F$2)/($B$2*('CAR.CAP_per person'!I$2)/(_xlfn.XLOOKUP($E$2,EU_countries_GDP!$A$2:$A$29,EU_countries_GDP!$E$2:$E$29))),"")</f>
        <v>5.1802110532919729E-3</v>
      </c>
      <c r="DP52" s="5">
        <f>IFERROR(((((T52+AJ52)*(1/$H52))+AZ52)/$F$2)/($B$2*('CAR.CAP_per person'!J$2)/(_xlfn.XLOOKUP($E$2,EU_countries_GDP!$A$2:$A$29,EU_countries_GDP!$E$2:$E$29))),"")</f>
        <v>5.7643666234826155E-2</v>
      </c>
      <c r="DQ52" s="5">
        <f>IFERROR(((((U52+AK52)*(1/$H52))+BA52)/$F$2)/($B$2*('CAR.CAP_per person'!K$2)/(_xlfn.XLOOKUP($E$2,EU_countries_GDP!$A$2:$A$29,EU_countries_GDP!$E$2:$E$29))),"")</f>
        <v>7.4559913246960985E-3</v>
      </c>
      <c r="DR52" s="5">
        <f>IFERROR(((((V52+AL52)*(1/$H52))+BB52)/$F$2)/($B$2*('CAR.CAP_per person'!L$2)/(_xlfn.XLOOKUP($E$2,EU_countries_GDP!$A$2:$A$29,EU_countries_GDP!$E$2:$E$29))),"")</f>
        <v>2.7963712955323371E-3</v>
      </c>
      <c r="DS52" s="5">
        <f>IFERROR(((((W52+AM52)*(1/$H52))+BC52)/$F$2)/($B$2*('CAR.CAP_per person'!M$2)/(_xlfn.XLOOKUP($E$2,EU_countries_GDP!$A$2:$A$29,EU_countries_GDP!$E$2:$E$29))),"")</f>
        <v>8.2312299522858817E-2</v>
      </c>
      <c r="DT52" s="5">
        <f>IFERROR(((((X52+AN52)*(1/$H52))+BD52)/$F$2)/($B$2*('CAR.CAP_per person'!N$2)/(_xlfn.XLOOKUP($E$2,EU_countries_GDP!$A$2:$A$29,EU_countries_GDP!$E$2:$E$29))),"")</f>
        <v>0.79960345347993367</v>
      </c>
      <c r="DU52" s="5">
        <f>IFERROR(((((Y52+AO52)*(1/$H52))+BE52)/$F$2)/($B$2*('CAR.CAP_per person'!O$2)/(_xlfn.XLOOKUP($E$2,EU_countries_GDP!$A$2:$A$29,EU_countries_GDP!$E$2:$E$29))),"")</f>
        <v>2.5259534378217785E-3</v>
      </c>
      <c r="DV52" s="5">
        <f>IFERROR(((((Z52+AP52)*(1/$H52))+BF52)/$F$2)/($B$2*('CAR.CAP_per person'!P$2)/(_xlfn.XLOOKUP($E$2,EU_countries_GDP!$A$2:$A$29,EU_countries_GDP!$E$2:$E$29))),"")</f>
        <v>0.10197449850247695</v>
      </c>
      <c r="DW52" s="5">
        <f>IFERROR(((((AA52+AQ52)*(1/$H52))+BG52)/$F$2)/($B$2*('CAR.CAP_per person'!Q$2)/(_xlfn.XLOOKUP($E$2,EU_countries_GDP!$A$2:$A$29,EU_countries_GDP!$E$2:$E$29))),"")</f>
        <v>2.7989532771831936E-2</v>
      </c>
    </row>
    <row r="53" spans="1:127">
      <c r="A53" t="s">
        <v>213</v>
      </c>
      <c r="B53" t="str">
        <f>_xlfn.XLOOKUP(D53,Table5[Ingredient],Table5[Category],"",FALSE)</f>
        <v>Beef</v>
      </c>
      <c r="C53" s="33" t="s">
        <v>177</v>
      </c>
      <c r="D53" s="33" t="s">
        <v>214</v>
      </c>
      <c r="E53" s="33">
        <v>0.46519999999999995</v>
      </c>
      <c r="F53" s="33" t="s">
        <v>179</v>
      </c>
      <c r="G53" s="33" t="s">
        <v>180</v>
      </c>
      <c r="H53" s="91">
        <f>Dataset_AT!R50</f>
        <v>0.18214565387627246</v>
      </c>
      <c r="I53" s="33"/>
      <c r="J53" s="37">
        <f>IFERROR(INDEX('AveragePrices&amp;Codes'!G:AG, MATCH($D53, 'AveragePrices&amp;Codes'!$A:$A, 0), MATCH(Tool_Austria!$E$2, 'AveragePrices&amp;Codes'!$G$1:$AG$1, 0)),"")</f>
        <v>5.2430406923076927</v>
      </c>
      <c r="K53" s="37">
        <f>IFERROR(E53/(_xlfn.XLOOKUP(A53,Dataset_AT!$V$2:$V$9,Dataset_AT!$W$2:$W$9)),"")</f>
        <v>2.7046511627906973E-3</v>
      </c>
      <c r="L53">
        <f>IFERROR(IF($F53="Raw",_xlfn.XLOOKUP(_xlfn.XLOOKUP(Tool_Austria!$D53,'AveragePrices&amp;Codes'!$A:$A,'AveragePrices&amp;Codes'!$B:$B),AGRIBALYSE_Raw!$B:$B,AGRIBALYSE_Raw!O:O)*$E53,_xlfn.XLOOKUP(_xlfn.XLOOKUP(Tool_Austria!$D53,'AveragePrices&amp;Codes'!$A:$A,'AveragePrices&amp;Codes'!$B:$B),AGRIBALYSE_Cooked!$C:$C,AGRIBALYSE_Cooked!P:P)*$E53),"")</f>
        <v>11.624513962857144</v>
      </c>
      <c r="M53">
        <f>IFERROR(IF($F53="Raw",_xlfn.XLOOKUP(_xlfn.XLOOKUP(Tool_Austria!$D53,'AveragePrices&amp;Codes'!$A:$A,'AveragePrices&amp;Codes'!$B:$B),AGRIBALYSE_Raw!$B:$B,AGRIBALYSE_Raw!P:P)*$E53,_xlfn.XLOOKUP(_xlfn.XLOOKUP(Tool_Austria!$D53,'AveragePrices&amp;Codes'!$A:$A,'AveragePrices&amp;Codes'!$B:$B),AGRIBALYSE_Cooked!$C:$C,AGRIBALYSE_Cooked!Q:Q)*$E53),"")</f>
        <v>6.4922878699428575E-8</v>
      </c>
      <c r="N53">
        <f>IFERROR(IF($F53="Raw",_xlfn.XLOOKUP(_xlfn.XLOOKUP(Tool_Austria!$D53,'AveragePrices&amp;Codes'!$A:$A,'AveragePrices&amp;Codes'!$B:$B),AGRIBALYSE_Raw!$B:$B,AGRIBALYSE_Raw!Q:Q)*$E53,_xlfn.XLOOKUP(_xlfn.XLOOKUP(Tool_Austria!$D53,'AveragePrices&amp;Codes'!$A:$A,'AveragePrices&amp;Codes'!$B:$B),AGRIBALYSE_Cooked!$C:$C,AGRIBALYSE_Cooked!R:R)*$E53),"")</f>
        <v>0.87318598240000012</v>
      </c>
      <c r="O53">
        <f>IFERROR(IF($F53="Raw",_xlfn.XLOOKUP(_xlfn.XLOOKUP(Tool_Austria!$D53,'AveragePrices&amp;Codes'!$A:$A,'AveragePrices&amp;Codes'!$B:$B),AGRIBALYSE_Raw!$B:$B,AGRIBALYSE_Raw!R:R)*$E53,_xlfn.XLOOKUP(_xlfn.XLOOKUP(Tool_Austria!$D53,'AveragePrices&amp;Codes'!$A:$A,'AveragePrices&amp;Codes'!$B:$B),AGRIBALYSE_Cooked!$C:$C,AGRIBALYSE_Cooked!S:S)*$E53),"")</f>
        <v>1.8368954321714284E-2</v>
      </c>
      <c r="P53">
        <f>IFERROR(IF($F53="Raw",_xlfn.XLOOKUP(_xlfn.XLOOKUP(Tool_Austria!$D53,'AveragePrices&amp;Codes'!$A:$A,'AveragePrices&amp;Codes'!$B:$B),AGRIBALYSE_Raw!$B:$B,AGRIBALYSE_Raw!S:S)*$E53,_xlfn.XLOOKUP(_xlfn.XLOOKUP(Tool_Austria!$D53,'AveragePrices&amp;Codes'!$A:$A,'AveragePrices&amp;Codes'!$B:$B),AGRIBALYSE_Cooked!$C:$C,AGRIBALYSE_Cooked!T:T)*$E53),"")</f>
        <v>1.0792393443999998E-6</v>
      </c>
      <c r="Q53">
        <f>IFERROR(IF($F53="Raw",_xlfn.XLOOKUP(_xlfn.XLOOKUP(Tool_Austria!$D53,'AveragePrices&amp;Codes'!$A:$A,'AveragePrices&amp;Codes'!$B:$B),AGRIBALYSE_Raw!$B:$B,AGRIBALYSE_Raw!T:T)*$E53,_xlfn.XLOOKUP(_xlfn.XLOOKUP(Tool_Austria!$D53,'AveragePrices&amp;Codes'!$A:$A,'AveragePrices&amp;Codes'!$B:$B),AGRIBALYSE_Cooked!$C:$C,AGRIBALYSE_Cooked!U:U)*$E53),"")</f>
        <v>1.6826245454857145E-7</v>
      </c>
      <c r="R53">
        <f>IFERROR(IF($F53="Raw",_xlfn.XLOOKUP(_xlfn.XLOOKUP(Tool_Austria!$D53,'AveragePrices&amp;Codes'!$A:$A,'AveragePrices&amp;Codes'!$B:$B),AGRIBALYSE_Raw!$B:$B,AGRIBALYSE_Raw!U:U)*$E53,_xlfn.XLOOKUP(_xlfn.XLOOKUP(Tool_Austria!$D53,'AveragePrices&amp;Codes'!$A:$A,'AveragePrices&amp;Codes'!$B:$B),AGRIBALYSE_Cooked!$C:$C,AGRIBALYSE_Cooked!V:V)*$E53),"")</f>
        <v>4.8366584817142859E-9</v>
      </c>
      <c r="S53">
        <f>IFERROR(IF($F53="Raw",_xlfn.XLOOKUP(_xlfn.XLOOKUP(Tool_Austria!$D53,'AveragePrices&amp;Codes'!$A:$A,'AveragePrices&amp;Codes'!$B:$B),AGRIBALYSE_Raw!$B:$B,AGRIBALYSE_Raw!V:V)*$E53,_xlfn.XLOOKUP(_xlfn.XLOOKUP(Tool_Austria!$D53,'AveragePrices&amp;Codes'!$A:$A,'AveragePrices&amp;Codes'!$B:$B),AGRIBALYSE_Cooked!$C:$C,AGRIBALYSE_Cooked!W:W)*$E53),"")</f>
        <v>0.15820804042857142</v>
      </c>
      <c r="T53">
        <f>IFERROR(IF($F53="Raw",_xlfn.XLOOKUP(_xlfn.XLOOKUP(Tool_Austria!$D53,'AveragePrices&amp;Codes'!$A:$A,'AveragePrices&amp;Codes'!$B:$B),AGRIBALYSE_Raw!$B:$B,AGRIBALYSE_Raw!W:W)*$E53,_xlfn.XLOOKUP(_xlfn.XLOOKUP(Tool_Austria!$D53,'AveragePrices&amp;Codes'!$A:$A,'AveragePrices&amp;Codes'!$B:$B),AGRIBALYSE_Cooked!$C:$C,AGRIBALYSE_Cooked!X:X)*$E53),"")</f>
        <v>5.8754088782857141E-4</v>
      </c>
      <c r="U53">
        <f>IFERROR(IF($F53="Raw",_xlfn.XLOOKUP(_xlfn.XLOOKUP(Tool_Austria!$D53,'AveragePrices&amp;Codes'!$A:$A,'AveragePrices&amp;Codes'!$B:$B),AGRIBALYSE_Raw!$B:$B,AGRIBALYSE_Raw!X:X)*$E53,_xlfn.XLOOKUP(_xlfn.XLOOKUP(Tool_Austria!$D53,'AveragePrices&amp;Codes'!$A:$A,'AveragePrices&amp;Codes'!$B:$B),AGRIBALYSE_Cooked!$C:$C,AGRIBALYSE_Cooked!Y:Y)*$E53),"")</f>
        <v>3.5615359112571431E-2</v>
      </c>
      <c r="V53">
        <f>IFERROR(IF($F53="Raw",_xlfn.XLOOKUP(_xlfn.XLOOKUP(Tool_Austria!$D53,'AveragePrices&amp;Codes'!$A:$A,'AveragePrices&amp;Codes'!$B:$B),AGRIBALYSE_Raw!$B:$B,AGRIBALYSE_Raw!Y:Y)*$E53,_xlfn.XLOOKUP(_xlfn.XLOOKUP(Tool_Austria!$D53,'AveragePrices&amp;Codes'!$A:$A,'AveragePrices&amp;Codes'!$B:$B),AGRIBALYSE_Cooked!$C:$C,AGRIBALYSE_Cooked!Z:Z)*$E53),"")</f>
        <v>0.69779528154285708</v>
      </c>
      <c r="W53">
        <f>IFERROR(IF($F53="Raw",_xlfn.XLOOKUP(_xlfn.XLOOKUP(Tool_Austria!$D53,'AveragePrices&amp;Codes'!$A:$A,'AveragePrices&amp;Codes'!$B:$B),AGRIBALYSE_Raw!$B:$B,AGRIBALYSE_Raw!Z:Z)*$E53,_xlfn.XLOOKUP(_xlfn.XLOOKUP(Tool_Austria!$D53,'AveragePrices&amp;Codes'!$A:$A,'AveragePrices&amp;Codes'!$B:$B),AGRIBALYSE_Cooked!$C:$C,AGRIBALYSE_Cooked!AA:AA)*$E53),"")</f>
        <v>63.399297527428566</v>
      </c>
      <c r="X53">
        <f>IFERROR(IF($F53="Raw",_xlfn.XLOOKUP(_xlfn.XLOOKUP(Tool_Austria!$D53,'AveragePrices&amp;Codes'!$A:$A,'AveragePrices&amp;Codes'!$B:$B),AGRIBALYSE_Raw!$B:$B,AGRIBALYSE_Raw!AA:AA)*$E53,_xlfn.XLOOKUP(_xlfn.XLOOKUP(Tool_Austria!$D53,'AveragePrices&amp;Codes'!$A:$A,'AveragePrices&amp;Codes'!$B:$B),AGRIBALYSE_Cooked!$C:$C,AGRIBALYSE_Cooked!AB:AB)*$E53),"")</f>
        <v>747.24438011428572</v>
      </c>
      <c r="Y53">
        <f>IFERROR(IF($F53="Raw",_xlfn.XLOOKUP(_xlfn.XLOOKUP(Tool_Austria!$D53,'AveragePrices&amp;Codes'!$A:$A,'AveragePrices&amp;Codes'!$B:$B),AGRIBALYSE_Raw!$B:$B,AGRIBALYSE_Raw!AB:AB)*$E53,_xlfn.XLOOKUP(_xlfn.XLOOKUP(Tool_Austria!$D53,'AveragePrices&amp;Codes'!$A:$A,'AveragePrices&amp;Codes'!$B:$B),AGRIBALYSE_Cooked!$C:$C,AGRIBALYSE_Cooked!AC:AC)*$E53),"")</f>
        <v>1.1255617673142857</v>
      </c>
      <c r="Z53">
        <f>IFERROR(IF($F53="Raw",_xlfn.XLOOKUP(_xlfn.XLOOKUP(Tool_Austria!$D53,'AveragePrices&amp;Codes'!$A:$A,'AveragePrices&amp;Codes'!$B:$B),AGRIBALYSE_Raw!$B:$B,AGRIBALYSE_Raw!AC:AC)*$E53,_xlfn.XLOOKUP(_xlfn.XLOOKUP(Tool_Austria!$D53,'AveragePrices&amp;Codes'!$A:$A,'AveragePrices&amp;Codes'!$B:$B),AGRIBALYSE_Cooked!$C:$C,AGRIBALYSE_Cooked!AD:AD)*$E53),"")</f>
        <v>40.993186083428569</v>
      </c>
      <c r="AA53">
        <f>IFERROR(IF($F53="Raw",_xlfn.XLOOKUP(_xlfn.XLOOKUP(Tool_Austria!$D53,'AveragePrices&amp;Codes'!$A:$A,'AveragePrices&amp;Codes'!$B:$B),AGRIBALYSE_Raw!$B:$B,AGRIBALYSE_Raw!AD:AD)*$E53,_xlfn.XLOOKUP(_xlfn.XLOOKUP(Tool_Austria!$D53,'AveragePrices&amp;Codes'!$A:$A,'AveragePrices&amp;Codes'!$B:$B),AGRIBALYSE_Cooked!$C:$C,AGRIBALYSE_Cooked!AE:AE)*$E53),"")</f>
        <v>1.6989497426285711E-5</v>
      </c>
      <c r="AB53" cm="1">
        <f t="array" ref="AB53">IFERROR(_xlfn.XLOOKUP(Tool_Austria!$F53&amp;$E$2,'Cooking methods'!$A:$A&amp;'Cooking methods'!$B:$B,'Cooking methods'!C:C)*$E53,"")</f>
        <v>9.1680750727999999E-2</v>
      </c>
      <c r="AC53" cm="1">
        <f t="array" ref="AC53">IFERROR(_xlfn.XLOOKUP(Tool_Austria!$F53&amp;$E$2,'Cooking methods'!$A:$A&amp;'Cooking methods'!$B:$B,'Cooking methods'!D:D)*$E53,"")</f>
        <v>3.2835365255559991E-9</v>
      </c>
      <c r="AD53" cm="1">
        <f t="array" ref="AD53">IFERROR(_xlfn.XLOOKUP(Tool_Austria!$F53&amp;$E$2,'Cooking methods'!$A:$A&amp;'Cooking methods'!$B:$B,'Cooking methods'!E:E)*$E53,"")</f>
        <v>6.5174519999999982E-3</v>
      </c>
      <c r="AE53" cm="1">
        <f t="array" ref="AE53">IFERROR(_xlfn.XLOOKUP(Tool_Austria!$F53&amp;$E$2,'Cooking methods'!$A:$A&amp;'Cooking methods'!$B:$B,'Cooking methods'!F:F)*$E53,"")</f>
        <v>1.6603778374799999E-4</v>
      </c>
      <c r="AF53" cm="1">
        <f t="array" ref="AF53">IFERROR(_xlfn.XLOOKUP(Tool_Austria!$F53&amp;$E$2,'Cooking methods'!$A:$A&amp;'Cooking methods'!$B:$B,'Cooking methods'!G:G)*$E53,"")</f>
        <v>6.7004319071999996E-10</v>
      </c>
      <c r="AG53" cm="1">
        <f t="array" ref="AG53">IFERROR(_xlfn.XLOOKUP(Tool_Austria!$F53&amp;$E$2,'Cooking methods'!$A:$A&amp;'Cooking methods'!$B:$B,'Cooking methods'!H:H)*$E53,"")</f>
        <v>3.802146402719999E-10</v>
      </c>
      <c r="AH53" cm="1">
        <f t="array" ref="AH53">IFERROR(_xlfn.XLOOKUP(Tool_Austria!$F53&amp;$E$2,'Cooking methods'!$A:$A&amp;'Cooking methods'!$B:$B,'Cooking methods'!I:I)*$E53,"")</f>
        <v>2.0604927382239999E-10</v>
      </c>
      <c r="AI53" cm="1">
        <f t="array" ref="AI53">IFERROR(_xlfn.XLOOKUP(Tool_Austria!$F53&amp;$E$2,'Cooking methods'!$A:$A&amp;'Cooking methods'!$B:$B,'Cooking methods'!J:J)*$E53,"")</f>
        <v>1.1575690226E-4</v>
      </c>
      <c r="AJ53" cm="1">
        <f t="array" ref="AJ53">IFERROR(_xlfn.XLOOKUP(Tool_Austria!$F53&amp;$E$2,'Cooking methods'!$A:$A&amp;'Cooking methods'!$B:$B,'Cooking methods'!K:K)*$E53,"")</f>
        <v>2.4796725397999997E-5</v>
      </c>
      <c r="AK53" cm="1">
        <f t="array" ref="AK53">IFERROR(_xlfn.XLOOKUP(Tool_Austria!$F53&amp;$E$2,'Cooking methods'!$A:$A&amp;'Cooking methods'!$B:$B,'Cooking methods'!L:L)*$E53,"")</f>
        <v>4.6884856359999996E-5</v>
      </c>
      <c r="AL53" cm="1">
        <f t="array" ref="AL53">IFERROR(_xlfn.XLOOKUP(Tool_Austria!$F53&amp;$E$2,'Cooking methods'!$A:$A&amp;'Cooking methods'!$B:$B,'Cooking methods'!M:M)*$E53,"")</f>
        <v>3.1627796629999998E-4</v>
      </c>
      <c r="AM53" cm="1">
        <f t="array" ref="AM53">IFERROR(_xlfn.XLOOKUP(Tool_Austria!$F53&amp;$E$2,'Cooking methods'!$A:$A&amp;'Cooking methods'!$B:$B,'Cooking methods'!N:N)*$E53,"")</f>
        <v>0.23271976108799994</v>
      </c>
      <c r="AN53" cm="1">
        <f t="array" ref="AN53">IFERROR(_xlfn.XLOOKUP(Tool_Austria!$F53&amp;$E$2,'Cooking methods'!$A:$A&amp;'Cooking methods'!$B:$B,'Cooking methods'!O:O)*$E53,"")</f>
        <v>0.13424899767999998</v>
      </c>
      <c r="AO53" cm="1">
        <f t="array" ref="AO53">IFERROR(_xlfn.XLOOKUP(Tool_Austria!$F53&amp;$E$2,'Cooking methods'!$A:$A&amp;'Cooking methods'!$B:$B,'Cooking methods'!P:P)*$E53,"")</f>
        <v>2.4039461207999997E-2</v>
      </c>
      <c r="AP53" cm="1">
        <f t="array" ref="AP53">IFERROR(_xlfn.XLOOKUP(Tool_Austria!$F53&amp;$E$2,'Cooking methods'!$A:$A&amp;'Cooking methods'!$B:$B,'Cooking methods'!Q:Q)*$E53,"")</f>
        <v>1.4469432029039999</v>
      </c>
      <c r="AQ53" cm="1">
        <f t="array" ref="AQ53">IFERROR(_xlfn.XLOOKUP(Tool_Austria!$F53&amp;$E$2,'Cooking methods'!$A:$A&amp;'Cooking methods'!$B:$B,'Cooking methods'!R:R)*$E53,"")</f>
        <v>1.3924748422239997E-7</v>
      </c>
      <c r="AR53" cm="1">
        <f t="array" ref="AR53">IFERROR(_xlfn.XLOOKUP(Tool_Austria!$G53&amp;$E$2,'Waste management'!$A:$A&amp;'Waste management'!$B:$B,'Waste management'!C:C)*$E53,"")</f>
        <v>2.6046547999999996E-2</v>
      </c>
      <c r="AS53" cm="1">
        <f t="array" ref="AS53">IFERROR(_xlfn.XLOOKUP(Tool_Austria!$G53&amp;$E$2,'Waste management'!$A:$A&amp;'Waste management'!$B:$B,'Waste management'!D:D)*$E53,"")</f>
        <v>1.7770686519999996E-10</v>
      </c>
      <c r="AT53" cm="1">
        <f t="array" ref="AT53">IFERROR(_xlfn.XLOOKUP(Tool_Austria!$G53&amp;$E$2,'Waste management'!$A:$A&amp;'Waste management'!$B:$B,'Waste management'!E:E)*$E53,"")</f>
        <v>4.79156E-4</v>
      </c>
      <c r="AU53" cm="1">
        <f t="array" ref="AU53">IFERROR(_xlfn.XLOOKUP(Tool_Austria!$G53&amp;$E$2,'Waste management'!$A:$A&amp;'Waste management'!$B:$B,'Waste management'!F:F)*$E53,"")</f>
        <v>5.5823999999999993E-5</v>
      </c>
      <c r="AV53" cm="1">
        <f t="array" ref="AV53">IFERROR(_xlfn.XLOOKUP(Tool_Austria!$G53&amp;$E$2,'Waste management'!$A:$A&amp;'Waste management'!$B:$B,'Waste management'!G:G)*$E53,"")</f>
        <v>5.3868299199999997E-9</v>
      </c>
      <c r="AW53" cm="1">
        <f t="array" ref="AW53">IFERROR(_xlfn.XLOOKUP(Tool_Austria!$G53&amp;$E$2,'Waste management'!$A:$A&amp;'Waste management'!$B:$B,'Waste management'!H:H)*$E53,"")</f>
        <v>1.7559020519999996E-10</v>
      </c>
      <c r="AX53" cm="1">
        <f t="array" ref="AX53">IFERROR(_xlfn.XLOOKUP(Tool_Austria!$G53&amp;$E$2,'Waste management'!$A:$A&amp;'Waste management'!$B:$B,'Waste management'!I:I)*$E53,"")</f>
        <v>1.2483967639999999E-10</v>
      </c>
      <c r="AY53" cm="1">
        <f t="array" ref="AY53">IFERROR(_xlfn.XLOOKUP(Tool_Austria!$G53&amp;$E$2,'Waste management'!$A:$A&amp;'Waste management'!$B:$B,'Waste management'!J:J)*$E53,"")</f>
        <v>1.028092E-3</v>
      </c>
      <c r="AZ53" cm="1">
        <f t="array" ref="AZ53">IFERROR(_xlfn.XLOOKUP(Tool_Austria!$G53&amp;$E$2,'Waste management'!$A:$A&amp;'Waste management'!$B:$B,'Waste management'!K:K)*$E53,"")</f>
        <v>2.5025061839999997E-6</v>
      </c>
      <c r="BA53" cm="1">
        <f t="array" ref="BA53">IFERROR(_xlfn.XLOOKUP(Tool_Austria!$G53&amp;$E$2,'Waste management'!$A:$A&amp;'Waste management'!$B:$B,'Waste management'!L:L)*$E53,"")</f>
        <v>4.5032011279999997E-5</v>
      </c>
      <c r="BB53" cm="1">
        <f t="array" ref="BB53">IFERROR(_xlfn.XLOOKUP(Tool_Austria!$G53&amp;$E$2,'Waste management'!$A:$A&amp;'Waste management'!$B:$B,'Waste management'!M:M)*$E53,"")</f>
        <v>4.5310479999999993E-3</v>
      </c>
      <c r="BC53" cm="1">
        <f t="array" ref="BC53">IFERROR(_xlfn.XLOOKUP(Tool_Austria!$G53&amp;$E$2,'Waste management'!$A:$A&amp;'Waste management'!$B:$B,'Waste management'!N:N)*$E53,"")</f>
        <v>3.8961151279999995</v>
      </c>
      <c r="BD53" cm="1">
        <f t="array" ref="BD53">IFERROR(_xlfn.XLOOKUP(Tool_Austria!$G53&amp;$E$2,'Waste management'!$A:$A&amp;'Waste management'!$B:$B,'Waste management'!O:O)*$E53,"")</f>
        <v>0.24842145199999996</v>
      </c>
      <c r="BE53" cm="1">
        <f t="array" ref="BE53">IFERROR(_xlfn.XLOOKUP(Tool_Austria!$G53&amp;$E$2,'Waste management'!$A:$A&amp;'Waste management'!$B:$B,'Waste management'!P:P)*$E53,"")</f>
        <v>5.3637559999999999E-3</v>
      </c>
      <c r="BF53" cm="1">
        <f t="array" ref="BF53">IFERROR(_xlfn.XLOOKUP(Tool_Austria!$G53&amp;$E$2,'Waste management'!$A:$A&amp;'Waste management'!$B:$B,'Waste management'!Q:Q)*$E53,"")</f>
        <v>0.15611646799999998</v>
      </c>
      <c r="BG53" cm="1">
        <f t="array" ref="BG53">IFERROR(_xlfn.XLOOKUP(Tool_Austria!$G53&amp;$E$2,'Waste management'!$A:$A&amp;'Waste management'!$B:$B,'Waste management'!R:R)*$E53,"")</f>
        <v>5.0734711999999992E-8</v>
      </c>
      <c r="BH53">
        <f>IFERROR((L53+AR53+AB53)*_xlfn.XLOOKUP(Tool_Austria!BH$4,Monetization_Factors!$A:$A,Monetization_Factors!$D:$D),"")</f>
        <v>1.5276758078498343</v>
      </c>
      <c r="BI53">
        <f>IFERROR((M53+AS53+AC53)*_xlfn.XLOOKUP(Tool_Austria!BI$4,Monetization_Factors!$A:$A,Monetization_Factors!$D:$D),"")</f>
        <v>2.7374873234542345E-6</v>
      </c>
      <c r="BJ53">
        <f>IFERROR((N53+AT53+AD53)*_xlfn.XLOOKUP(Tool_Austria!BJ$4,Monetization_Factors!$A:$A,Monetization_Factors!$D:$D),"")</f>
        <v>1.3433199586741879E-3</v>
      </c>
      <c r="BK53">
        <f>IFERROR((O53+AU53+AE53)*_xlfn.XLOOKUP(Tool_Austria!BK$4,Monetization_Factors!$A:$A,Monetization_Factors!$D:$D),"")</f>
        <v>2.8140427310491604E-2</v>
      </c>
      <c r="BL53">
        <f>IFERROR((P53+AV53+AF53)*_xlfn.XLOOKUP(Tool_Austria!BL$4,Monetization_Factors!$A:$A,Monetization_Factors!$D:$D),"")</f>
        <v>1.0834229808953431</v>
      </c>
      <c r="BM53">
        <f>IFERROR((Q53+AW53+AG53)*_xlfn.XLOOKUP(Tool_Austria!BM$4,Monetization_Factors!$A:$A,Monetization_Factors!$D:$D),"")</f>
        <v>3.5056969336843151E-2</v>
      </c>
      <c r="BN53">
        <f>IFERROR((R53+AX53+AH53)*_xlfn.XLOOKUP(Tool_Austria!BN$4,Monetization_Factors!$A:$A,Monetization_Factors!$D:$D),"")</f>
        <v>5.9408261780418336E-3</v>
      </c>
      <c r="BO53">
        <f>IFERROR((S53+AY53+AI53)*_xlfn.XLOOKUP(Tool_Austria!BO$4,Monetization_Factors!$A:$A,Monetization_Factors!$D:$D),"")</f>
        <v>6.9770546367072014E-2</v>
      </c>
      <c r="BP53">
        <f>IFERROR((T53+AZ53+AJ53)*_xlfn.XLOOKUP(Tool_Austria!BP$4,Monetization_Factors!$A:$A,Monetization_Factors!$D:$D),"")</f>
        <v>1.4998356497620132E-3</v>
      </c>
      <c r="BQ53">
        <f>IFERROR((U53+BA53+AK53)*_xlfn.XLOOKUP(Tool_Austria!BQ$4,Monetization_Factors!$A:$A,Monetization_Factors!$D:$D),"")</f>
        <v>0.14606673962997169</v>
      </c>
      <c r="BR53" t="str">
        <f>IFERROR((V53+BB53+AL53)*_xlfn.XLOOKUP(Tool_Austria!BR$4,Monetization_Factors!$A:$A,Monetization_Factors!$D:$D),"")</f>
        <v/>
      </c>
      <c r="BS53">
        <f>IFERROR((W53+BC53+AM53)*_xlfn.XLOOKUP(Tool_Austria!BS$4,Monetization_Factors!$A:$A,Monetization_Factors!$D:$D),"")</f>
        <v>3.2861032337271347E-3</v>
      </c>
      <c r="BT53">
        <f>IFERROR((X53+BD53+AN53)*_xlfn.XLOOKUP(Tool_Austria!BT$4,Monetization_Factors!$A:$A,Monetization_Factors!$D:$D),"")</f>
        <v>0.16647609167348318</v>
      </c>
      <c r="BU53">
        <f>IFERROR((Y53+BE53+AO53)*_xlfn.XLOOKUP(Tool_Austria!BU$4,Monetization_Factors!$A:$A,Monetization_Factors!$D:$D),"")</f>
        <v>7.3397183120811329E-3</v>
      </c>
      <c r="BV53">
        <f>IFERROR((Z53+BF53+AP53)*_xlfn.XLOOKUP(Tool_Austria!BV$4,Monetization_Factors!$A:$A,Monetization_Factors!$D:$D),"")</f>
        <v>7.0338340503950131E-2</v>
      </c>
      <c r="BW53">
        <f>IFERROR((AA53+BG53+AQ53)*_xlfn.XLOOKUP(Tool_Austria!BW$4,Monetization_Factors!$A:$A,Monetization_Factors!$D:$D),"")</f>
        <v>3.5889990085612388E-5</v>
      </c>
      <c r="BX53" s="38" cm="1">
        <f t="array" ref="BX53">IFERROR(_xlfn.IFS(I53&lt;&gt;0,I53*E53,I53="",J53*E53),"")</f>
        <v>2.4390625300615385</v>
      </c>
      <c r="BY53" s="38">
        <f t="shared" si="30"/>
        <v>3.1463963343766843</v>
      </c>
      <c r="BZ53" s="38">
        <f t="shared" si="31"/>
        <v>5.5854588644382233</v>
      </c>
      <c r="CA53" s="38">
        <f t="shared" si="32"/>
        <v>8.5930136375972667E-3</v>
      </c>
      <c r="CB53">
        <f t="shared" si="39"/>
        <v>11.742241261585145</v>
      </c>
      <c r="CC53">
        <f t="shared" si="39"/>
        <v>6.8384122090184569E-8</v>
      </c>
      <c r="CD53">
        <f t="shared" si="39"/>
        <v>0.88018259040000013</v>
      </c>
      <c r="CE53">
        <f t="shared" si="39"/>
        <v>1.8590816105462284E-2</v>
      </c>
      <c r="CF53">
        <f t="shared" si="39"/>
        <v>1.0852962175107197E-6</v>
      </c>
      <c r="CG53">
        <f t="shared" si="39"/>
        <v>1.6881825939404344E-7</v>
      </c>
      <c r="CH53">
        <f t="shared" si="39"/>
        <v>5.1675474319366858E-9</v>
      </c>
      <c r="CI53">
        <f t="shared" si="39"/>
        <v>0.15935188933083144</v>
      </c>
      <c r="CJ53">
        <f t="shared" si="39"/>
        <v>6.1484011941057145E-4</v>
      </c>
      <c r="CK53">
        <f t="shared" si="39"/>
        <v>3.570727598021143E-2</v>
      </c>
      <c r="CL53">
        <f t="shared" si="39"/>
        <v>0.70264260750915708</v>
      </c>
      <c r="CM53">
        <f t="shared" si="39"/>
        <v>67.52813241651657</v>
      </c>
      <c r="CN53">
        <f t="shared" si="39"/>
        <v>747.62705056396567</v>
      </c>
      <c r="CO53">
        <f t="shared" si="39"/>
        <v>1.1549649845222856</v>
      </c>
      <c r="CP53">
        <f t="shared" si="39"/>
        <v>42.596245754332571</v>
      </c>
      <c r="CQ53">
        <f t="shared" si="37"/>
        <v>1.7179479622508111E-5</v>
      </c>
      <c r="CR53">
        <f t="shared" si="40"/>
        <v>1.8064986556284839E-2</v>
      </c>
      <c r="CS53">
        <f t="shared" si="40"/>
        <v>1.0520634167720703E-10</v>
      </c>
      <c r="CT53">
        <f t="shared" si="40"/>
        <v>1.3541270621538464E-3</v>
      </c>
      <c r="CU53">
        <f t="shared" si="40"/>
        <v>2.8601255546865054E-5</v>
      </c>
      <c r="CV53">
        <f t="shared" si="40"/>
        <v>1.6696864884780304E-9</v>
      </c>
      <c r="CW53">
        <f t="shared" si="40"/>
        <v>2.5972039906775916E-10</v>
      </c>
      <c r="CX53">
        <f t="shared" si="40"/>
        <v>7.9500729722102865E-12</v>
      </c>
      <c r="CY53">
        <f t="shared" si="40"/>
        <v>2.4515675281666378E-4</v>
      </c>
      <c r="CZ53">
        <f t="shared" si="40"/>
        <v>9.4590787601626378E-7</v>
      </c>
      <c r="DA53">
        <f t="shared" si="40"/>
        <v>5.4934270738786817E-5</v>
      </c>
      <c r="DB53">
        <f t="shared" si="40"/>
        <v>1.0809886269371647E-3</v>
      </c>
      <c r="DC53">
        <f t="shared" si="40"/>
        <v>0.10388943448694857</v>
      </c>
      <c r="DD53">
        <f t="shared" si="40"/>
        <v>1.150195462406101</v>
      </c>
      <c r="DE53">
        <f t="shared" si="40"/>
        <v>1.7768692069573624E-3</v>
      </c>
      <c r="DF53">
        <f t="shared" si="40"/>
        <v>6.5532685775896257E-2</v>
      </c>
      <c r="DG53">
        <f t="shared" si="38"/>
        <v>2.6429968650012477E-8</v>
      </c>
      <c r="DH53" s="5">
        <f>IFERROR(((((L53+AB53)*(1/$H53))+AR53)/$F$2)/($B$2*('CAR.CAP_per person'!B$2)/(_xlfn.XLOOKUP($E$2,EU_countries_GDP!$A$2:$A$29,EU_countries_GDP!$E$2:$E$29))),"")</f>
        <v>1.4468977753678642</v>
      </c>
      <c r="DI53" s="5">
        <f>IFERROR(((((M53+AC53)*(1/$H53))+AS53)/$F$2)/($B$2*('CAR.CAP_per person'!C$2)/(_xlfn.XLOOKUP($E$2,EU_countries_GDP!$A$2:$A$29,EU_countries_GDP!$E$2:$E$29))),"")</f>
        <v>1.0637714967343883E-4</v>
      </c>
      <c r="DJ53" s="5">
        <f>IFERROR(((((N53+AD53)*(1/$H53))+AT53)/$F$2)/($B$2*('CAR.CAP_per person'!D$2)/(_xlfn.XLOOKUP($E$2,EU_countries_GDP!$A$2:$A$29,EU_countries_GDP!$E$2:$E$29))),"")</f>
        <v>1.4038996805259671E-3</v>
      </c>
      <c r="DK53" s="5">
        <f>IFERROR(((((O53+AE53)*(1/$H53))+AU53)/$F$2)/($B$2*('CAR.CAP_per person'!E$2)/(_xlfn.XLOOKUP($E$2,EU_countries_GDP!$A$2:$A$29,EU_countries_GDP!$E$2:$E$29))),"")</f>
        <v>3.8349961982831075E-2</v>
      </c>
      <c r="DL53" s="5">
        <f>IFERROR(((((P53+AF53)*(1/$H53))+AV53)/$F$2)/($B$2*('CAR.CAP_per person'!F$2)/(_xlfn.XLOOKUP($E$2,EU_countries_GDP!$A$2:$A$29,EU_countries_GDP!$E$2:$E$29))),"")</f>
        <v>1.7594332809082063</v>
      </c>
      <c r="DM53" s="5">
        <f>IFERROR(((((Q53+AG53)*(1/$H53))+AW53)/$F$2)/($B$2*('CAR.CAP_per person'!G$2)/(_xlfn.XLOOKUP($E$2,EU_countries_GDP!$A$2:$A$29,EU_countries_GDP!$E$2:$E$29))),"")</f>
        <v>0.14755254256430264</v>
      </c>
      <c r="DN53" s="5">
        <f>IFERROR(((((R53+AH53)*(1/$H53))+AX53)/$F$2)/($B$2*('CAR.CAP_per person'!H$2)/(_xlfn.XLOOKUP($E$2,EU_countries_GDP!$A$2:$A$29,EU_countries_GDP!$E$2:$E$29))),"")</f>
        <v>1.0386631794669517E-3</v>
      </c>
      <c r="DO53" s="5">
        <f>IFERROR(((((S53+AI53)*(1/$H53))+AY53)/$F$2)/($B$2*('CAR.CAP_per person'!I$2)/(_xlfn.XLOOKUP($E$2,EU_countries_GDP!$A$2:$A$29,EU_countries_GDP!$E$2:$E$29))),"")</f>
        <v>0.13292395108286081</v>
      </c>
      <c r="DP53" s="5">
        <f>IFERROR(((((T53+AJ53)*(1/$H53))+AZ53)/$F$2)/($B$2*('CAR.CAP_per person'!J$2)/(_xlfn.XLOOKUP($E$2,EU_countries_GDP!$A$2:$A$29,EU_countries_GDP!$E$2:$E$29))),"")</f>
        <v>8.8704671422244488E-2</v>
      </c>
      <c r="DQ53" s="5">
        <f>IFERROR(((((U53+AK53)*(1/$H53))+BA53)/$F$2)/($B$2*('CAR.CAP_per person'!K$2)/(_xlfn.XLOOKUP($E$2,EU_countries_GDP!$A$2:$A$29,EU_countries_GDP!$E$2:$E$29))),"")</f>
        <v>0.14956232933033775</v>
      </c>
      <c r="DR53" s="5">
        <f>IFERROR(((((V53+AL53)*(1/$H53))+BB53)/$F$2)/($B$2*('CAR.CAP_per person'!L$2)/(_xlfn.XLOOKUP($E$2,EU_countries_GDP!$A$2:$A$29,EU_countries_GDP!$E$2:$E$29))),"")</f>
        <v>9.5813345700785049E-2</v>
      </c>
      <c r="DS53" s="5">
        <f>IFERROR(((((W53+AM53)*(1/$H53))+BC53)/$F$2)/($B$2*('CAR.CAP_per person'!M$2)/(_xlfn.XLOOKUP($E$2,EU_countries_GDP!$A$2:$A$29,EU_countries_GDP!$E$2:$E$29))),"")</f>
        <v>0.41176597250138808</v>
      </c>
      <c r="DT53" s="5">
        <f>IFERROR(((((X53+AN53)*(1/$H53))+BD53)/$F$2)/($B$2*('CAR.CAP_per person'!N$2)/(_xlfn.XLOOKUP($E$2,EU_countries_GDP!$A$2:$A$29,EU_countries_GDP!$E$2:$E$29))),"")</f>
        <v>49.392478515463637</v>
      </c>
      <c r="DU53" s="5">
        <f>IFERROR(((((Y53+AO53)*(1/$H53))+BE53)/$F$2)/($B$2*('CAR.CAP_per person'!O$2)/(_xlfn.XLOOKUP($E$2,EU_countries_GDP!$A$2:$A$29,EU_countries_GDP!$E$2:$E$29))),"")</f>
        <v>5.3195154206950278E-3</v>
      </c>
      <c r="DV53" s="5">
        <f>IFERROR(((((Z53+AP53)*(1/$H53))+BF53)/$F$2)/($B$2*('CAR.CAP_per person'!P$2)/(_xlfn.XLOOKUP($E$2,EU_countries_GDP!$A$2:$A$29,EU_countries_GDP!$E$2:$E$29))),"")</f>
        <v>0.15938015802115274</v>
      </c>
      <c r="DW53" s="5">
        <f>IFERROR(((((AA53+AQ53)*(1/$H53))+BG53)/$F$2)/($B$2*('CAR.CAP_per person'!Q$2)/(_xlfn.XLOOKUP($E$2,EU_countries_GDP!$A$2:$A$29,EU_countries_GDP!$E$2:$E$29))),"")</f>
        <v>6.553062931085922E-2</v>
      </c>
    </row>
    <row r="54" spans="1:127">
      <c r="A54" t="s">
        <v>213</v>
      </c>
      <c r="B54" t="str">
        <f>_xlfn.XLOOKUP(D54,Table5[Ingredient],Table5[Category],"",FALSE)</f>
        <v>Starch/satiating food</v>
      </c>
      <c r="C54" s="33" t="s">
        <v>177</v>
      </c>
      <c r="D54" s="33" t="s">
        <v>178</v>
      </c>
      <c r="E54" s="33">
        <v>0.68</v>
      </c>
      <c r="F54" s="33" t="s">
        <v>204</v>
      </c>
      <c r="G54" s="33" t="s">
        <v>180</v>
      </c>
      <c r="H54" s="91">
        <f>Dataset_AT!R51</f>
        <v>5.06193425440686E-2</v>
      </c>
      <c r="I54" s="33"/>
      <c r="J54" s="37">
        <f>IFERROR(INDEX('AveragePrices&amp;Codes'!G:AG, MATCH($D54, 'AveragePrices&amp;Codes'!$A:$A, 0), MATCH(Tool_Austria!$E$2, 'AveragePrices&amp;Codes'!$G$1:$AG$1, 0)),"")</f>
        <v>4.0569082692307692</v>
      </c>
      <c r="K54" s="37">
        <f>IFERROR(E54/(_xlfn.XLOOKUP(A54,Dataset_AT!$V$2:$V$9,Dataset_AT!$W$2:$W$9)),"")</f>
        <v>3.9534883720930237E-3</v>
      </c>
      <c r="L54">
        <f>IFERROR(IF($F54="Raw",_xlfn.XLOOKUP(_xlfn.XLOOKUP(Tool_Austria!$D54,'AveragePrices&amp;Codes'!$A:$A,'AveragePrices&amp;Codes'!$B:$B),AGRIBALYSE_Raw!$B:$B,AGRIBALYSE_Raw!O:O)*$E54,_xlfn.XLOOKUP(_xlfn.XLOOKUP(Tool_Austria!$D54,'AveragePrices&amp;Codes'!$A:$A,'AveragePrices&amp;Codes'!$B:$B),AGRIBALYSE_Cooked!$C:$C,AGRIBALYSE_Cooked!P:P)*$E54),"")</f>
        <v>0.67284221799999999</v>
      </c>
      <c r="M54">
        <f>IFERROR(IF($F54="Raw",_xlfn.XLOOKUP(_xlfn.XLOOKUP(Tool_Austria!$D54,'AveragePrices&amp;Codes'!$A:$A,'AveragePrices&amp;Codes'!$B:$B),AGRIBALYSE_Raw!$B:$B,AGRIBALYSE_Raw!P:P)*$E54,_xlfn.XLOOKUP(_xlfn.XLOOKUP(Tool_Austria!$D54,'AveragePrices&amp;Codes'!$A:$A,'AveragePrices&amp;Codes'!$B:$B),AGRIBALYSE_Cooked!$C:$C,AGRIBALYSE_Cooked!Q:Q)*$E54),"")</f>
        <v>1.0607547800000001E-8</v>
      </c>
      <c r="N54">
        <f>IFERROR(IF($F54="Raw",_xlfn.XLOOKUP(_xlfn.XLOOKUP(Tool_Austria!$D54,'AveragePrices&amp;Codes'!$A:$A,'AveragePrices&amp;Codes'!$B:$B),AGRIBALYSE_Raw!$B:$B,AGRIBALYSE_Raw!Q:Q)*$E54,_xlfn.XLOOKUP(_xlfn.XLOOKUP(Tool_Austria!$D54,'AveragePrices&amp;Codes'!$A:$A,'AveragePrices&amp;Codes'!$B:$B),AGRIBALYSE_Cooked!$C:$C,AGRIBALYSE_Cooked!R:R)*$E54),"")</f>
        <v>6.6836380600000009E-2</v>
      </c>
      <c r="O54">
        <f>IFERROR(IF($F54="Raw",_xlfn.XLOOKUP(_xlfn.XLOOKUP(Tool_Austria!$D54,'AveragePrices&amp;Codes'!$A:$A,'AveragePrices&amp;Codes'!$B:$B),AGRIBALYSE_Raw!$B:$B,AGRIBALYSE_Raw!R:R)*$E54,_xlfn.XLOOKUP(_xlfn.XLOOKUP(Tool_Austria!$D54,'AveragePrices&amp;Codes'!$A:$A,'AveragePrices&amp;Codes'!$B:$B),AGRIBALYSE_Cooked!$C:$C,AGRIBALYSE_Cooked!S:S)*$E54),"")</f>
        <v>3.0543172060000004E-3</v>
      </c>
      <c r="P54">
        <f>IFERROR(IF($F54="Raw",_xlfn.XLOOKUP(_xlfn.XLOOKUP(Tool_Austria!$D54,'AveragePrices&amp;Codes'!$A:$A,'AveragePrices&amp;Codes'!$B:$B),AGRIBALYSE_Raw!$B:$B,AGRIBALYSE_Raw!S:S)*$E54,_xlfn.XLOOKUP(_xlfn.XLOOKUP(Tool_Austria!$D54,'AveragePrices&amp;Codes'!$A:$A,'AveragePrices&amp;Codes'!$B:$B),AGRIBALYSE_Cooked!$C:$C,AGRIBALYSE_Cooked!T:T)*$E54),"")</f>
        <v>5.3385970400000003E-8</v>
      </c>
      <c r="Q54">
        <f>IFERROR(IF($F54="Raw",_xlfn.XLOOKUP(_xlfn.XLOOKUP(Tool_Austria!$D54,'AveragePrices&amp;Codes'!$A:$A,'AveragePrices&amp;Codes'!$B:$B),AGRIBALYSE_Raw!$B:$B,AGRIBALYSE_Raw!T:T)*$E54,_xlfn.XLOOKUP(_xlfn.XLOOKUP(Tool_Austria!$D54,'AveragePrices&amp;Codes'!$A:$A,'AveragePrices&amp;Codes'!$B:$B),AGRIBALYSE_Cooked!$C:$C,AGRIBALYSE_Cooked!U:U)*$E54),"")</f>
        <v>2.3299107580000001E-8</v>
      </c>
      <c r="R54">
        <f>IFERROR(IF($F54="Raw",_xlfn.XLOOKUP(_xlfn.XLOOKUP(Tool_Austria!$D54,'AveragePrices&amp;Codes'!$A:$A,'AveragePrices&amp;Codes'!$B:$B),AGRIBALYSE_Raw!$B:$B,AGRIBALYSE_Raw!U:U)*$E54,_xlfn.XLOOKUP(_xlfn.XLOOKUP(Tool_Austria!$D54,'AveragePrices&amp;Codes'!$A:$A,'AveragePrices&amp;Codes'!$B:$B),AGRIBALYSE_Cooked!$C:$C,AGRIBALYSE_Cooked!V:V)*$E54),"")</f>
        <v>5.0719394600000002E-10</v>
      </c>
      <c r="S54">
        <f>IFERROR(IF($F54="Raw",_xlfn.XLOOKUP(_xlfn.XLOOKUP(Tool_Austria!$D54,'AveragePrices&amp;Codes'!$A:$A,'AveragePrices&amp;Codes'!$B:$B),AGRIBALYSE_Raw!$B:$B,AGRIBALYSE_Raw!V:V)*$E54,_xlfn.XLOOKUP(_xlfn.XLOOKUP(Tool_Austria!$D54,'AveragePrices&amp;Codes'!$A:$A,'AveragePrices&amp;Codes'!$B:$B),AGRIBALYSE_Cooked!$C:$C,AGRIBALYSE_Cooked!W:W)*$E54),"")</f>
        <v>7.1147995400000002E-3</v>
      </c>
      <c r="T54">
        <f>IFERROR(IF($F54="Raw",_xlfn.XLOOKUP(_xlfn.XLOOKUP(Tool_Austria!$D54,'AveragePrices&amp;Codes'!$A:$A,'AveragePrices&amp;Codes'!$B:$B),AGRIBALYSE_Raw!$B:$B,AGRIBALYSE_Raw!W:W)*$E54,_xlfn.XLOOKUP(_xlfn.XLOOKUP(Tool_Austria!$D54,'AveragePrices&amp;Codes'!$A:$A,'AveragePrices&amp;Codes'!$B:$B),AGRIBALYSE_Cooked!$C:$C,AGRIBALYSE_Cooked!X:X)*$E54),"")</f>
        <v>2.4444913020000002E-4</v>
      </c>
      <c r="U54">
        <f>IFERROR(IF($F54="Raw",_xlfn.XLOOKUP(_xlfn.XLOOKUP(Tool_Austria!$D54,'AveragePrices&amp;Codes'!$A:$A,'AveragePrices&amp;Codes'!$B:$B),AGRIBALYSE_Raw!$B:$B,AGRIBALYSE_Raw!X:X)*$E54,_xlfn.XLOOKUP(_xlfn.XLOOKUP(Tool_Austria!$D54,'AveragePrices&amp;Codes'!$A:$A,'AveragePrices&amp;Codes'!$B:$B),AGRIBALYSE_Cooked!$C:$C,AGRIBALYSE_Cooked!Y:Y)*$E54),"")</f>
        <v>6.0682203800000011E-3</v>
      </c>
      <c r="V54">
        <f>IFERROR(IF($F54="Raw",_xlfn.XLOOKUP(_xlfn.XLOOKUP(Tool_Austria!$D54,'AveragePrices&amp;Codes'!$A:$A,'AveragePrices&amp;Codes'!$B:$B),AGRIBALYSE_Raw!$B:$B,AGRIBALYSE_Raw!Y:Y)*$E54,_xlfn.XLOOKUP(_xlfn.XLOOKUP(Tool_Austria!$D54,'AveragePrices&amp;Codes'!$A:$A,'AveragePrices&amp;Codes'!$B:$B),AGRIBALYSE_Cooked!$C:$C,AGRIBALYSE_Cooked!Z:Z)*$E54),"")</f>
        <v>2.7743644360000003E-2</v>
      </c>
      <c r="W54">
        <f>IFERROR(IF($F54="Raw",_xlfn.XLOOKUP(_xlfn.XLOOKUP(Tool_Austria!$D54,'AveragePrices&amp;Codes'!$A:$A,'AveragePrices&amp;Codes'!$B:$B),AGRIBALYSE_Raw!$B:$B,AGRIBALYSE_Raw!Z:Z)*$E54,_xlfn.XLOOKUP(_xlfn.XLOOKUP(Tool_Austria!$D54,'AveragePrices&amp;Codes'!$A:$A,'AveragePrices&amp;Codes'!$B:$B),AGRIBALYSE_Cooked!$C:$C,AGRIBALYSE_Cooked!AA:AA)*$E54),"")</f>
        <v>4.794289</v>
      </c>
      <c r="X54">
        <f>IFERROR(IF($F54="Raw",_xlfn.XLOOKUP(_xlfn.XLOOKUP(Tool_Austria!$D54,'AveragePrices&amp;Codes'!$A:$A,'AveragePrices&amp;Codes'!$B:$B),AGRIBALYSE_Raw!$B:$B,AGRIBALYSE_Raw!AA:AA)*$E54,_xlfn.XLOOKUP(_xlfn.XLOOKUP(Tool_Austria!$D54,'AveragePrices&amp;Codes'!$A:$A,'AveragePrices&amp;Codes'!$B:$B),AGRIBALYSE_Cooked!$C:$C,AGRIBALYSE_Cooked!AB:AB)*$E54),"")</f>
        <v>74.413287400000002</v>
      </c>
      <c r="Y54">
        <f>IFERROR(IF($F54="Raw",_xlfn.XLOOKUP(_xlfn.XLOOKUP(Tool_Austria!$D54,'AveragePrices&amp;Codes'!$A:$A,'AveragePrices&amp;Codes'!$B:$B),AGRIBALYSE_Raw!$B:$B,AGRIBALYSE_Raw!AB:AB)*$E54,_xlfn.XLOOKUP(_xlfn.XLOOKUP(Tool_Austria!$D54,'AveragePrices&amp;Codes'!$A:$A,'AveragePrices&amp;Codes'!$B:$B),AGRIBALYSE_Cooked!$C:$C,AGRIBALYSE_Cooked!AC:AC)*$E54),"")</f>
        <v>0.3344612334</v>
      </c>
      <c r="Z54">
        <f>IFERROR(IF($F54="Raw",_xlfn.XLOOKUP(_xlfn.XLOOKUP(Tool_Austria!$D54,'AveragePrices&amp;Codes'!$A:$A,'AveragePrices&amp;Codes'!$B:$B),AGRIBALYSE_Raw!$B:$B,AGRIBALYSE_Raw!AC:AC)*$E54,_xlfn.XLOOKUP(_xlfn.XLOOKUP(Tool_Austria!$D54,'AveragePrices&amp;Codes'!$A:$A,'AveragePrices&amp;Codes'!$B:$B),AGRIBALYSE_Cooked!$C:$C,AGRIBALYSE_Cooked!AD:AD)*$E54),"")</f>
        <v>7.8955024400000013</v>
      </c>
      <c r="AA54">
        <f>IFERROR(IF($F54="Raw",_xlfn.XLOOKUP(_xlfn.XLOOKUP(Tool_Austria!$D54,'AveragePrices&amp;Codes'!$A:$A,'AveragePrices&amp;Codes'!$B:$B),AGRIBALYSE_Raw!$B:$B,AGRIBALYSE_Raw!AD:AD)*$E54,_xlfn.XLOOKUP(_xlfn.XLOOKUP(Tool_Austria!$D54,'AveragePrices&amp;Codes'!$A:$A,'AveragePrices&amp;Codes'!$B:$B),AGRIBALYSE_Cooked!$C:$C,AGRIBALYSE_Cooked!AE:AE)*$E54),"")</f>
        <v>3.25820589E-6</v>
      </c>
      <c r="AB54" cm="1">
        <f t="array" ref="AB54">IFERROR(_xlfn.XLOOKUP(Tool_Austria!$F54&amp;$E$2,'Cooking methods'!$A:$A&amp;'Cooking methods'!$B:$B,'Cooking methods'!C:C)*$E54,"")</f>
        <v>0.35552304000000007</v>
      </c>
      <c r="AC54" cm="1">
        <f t="array" ref="AC54">IFERROR(_xlfn.XLOOKUP(Tool_Austria!$F54&amp;$E$2,'Cooking methods'!$A:$A&amp;'Cooking methods'!$B:$B,'Cooking methods'!D:D)*$E54,"")</f>
        <v>4.1049471600000006E-9</v>
      </c>
      <c r="AD54" cm="1">
        <f t="array" ref="AD54">IFERROR(_xlfn.XLOOKUP(Tool_Austria!$F54&amp;$E$2,'Cooking methods'!$A:$A&amp;'Cooking methods'!$B:$B,'Cooking methods'!E:E)*$E54,"")</f>
        <v>0.34503948000000007</v>
      </c>
      <c r="AE54" cm="1">
        <f t="array" ref="AE54">IFERROR(_xlfn.XLOOKUP(Tool_Austria!$F54&amp;$E$2,'Cooking methods'!$A:$A&amp;'Cooking methods'!$B:$B,'Cooking methods'!F:F)*$E54,"")</f>
        <v>8.6291999999999998E-4</v>
      </c>
      <c r="AF54" cm="1">
        <f t="array" ref="AF54">IFERROR(_xlfn.XLOOKUP(Tool_Austria!$F54&amp;$E$2,'Cooking methods'!$A:$A&amp;'Cooking methods'!$B:$B,'Cooking methods'!G:G)*$E54,"")</f>
        <v>5.3676928800000005E-9</v>
      </c>
      <c r="AG54" cm="1">
        <f t="array" ref="AG54">IFERROR(_xlfn.XLOOKUP(Tool_Austria!$F54&amp;$E$2,'Cooking methods'!$A:$A&amp;'Cooking methods'!$B:$B,'Cooking methods'!H:H)*$E54,"")</f>
        <v>3.1988260800000005E-9</v>
      </c>
      <c r="AH54" cm="1">
        <f t="array" ref="AH54">IFERROR(_xlfn.XLOOKUP(Tool_Austria!$F54&amp;$E$2,'Cooking methods'!$A:$A&amp;'Cooking methods'!$B:$B,'Cooking methods'!I:I)*$E54,"")</f>
        <v>5.5550291400000011E-10</v>
      </c>
      <c r="AI54" cm="1">
        <f t="array" ref="AI54">IFERROR(_xlfn.XLOOKUP(Tool_Austria!$F54&amp;$E$2,'Cooking methods'!$A:$A&amp;'Cooking methods'!$B:$B,'Cooking methods'!J:J)*$E54,"")</f>
        <v>2.1022200000000001E-3</v>
      </c>
      <c r="AJ54" cm="1">
        <f t="array" ref="AJ54">IFERROR(_xlfn.XLOOKUP(Tool_Austria!$F54&amp;$E$2,'Cooking methods'!$A:$A&amp;'Cooking methods'!$B:$B,'Cooking methods'!K:K)*$E54,"")</f>
        <v>4.3145999999999999E-4</v>
      </c>
      <c r="AK54" cm="1">
        <f t="array" ref="AK54">IFERROR(_xlfn.XLOOKUP(Tool_Austria!$F54&amp;$E$2,'Cooking methods'!$A:$A&amp;'Cooking methods'!$B:$B,'Cooking methods'!L:L)*$E54,"")</f>
        <v>3.3966000000000004E-4</v>
      </c>
      <c r="AL54" cm="1">
        <f t="array" ref="AL54">IFERROR(_xlfn.XLOOKUP(Tool_Austria!$F54&amp;$E$2,'Cooking methods'!$A:$A&amp;'Cooking methods'!$B:$B,'Cooking methods'!M:M)*$E54,"")</f>
        <v>2.6530200000000003E-3</v>
      </c>
      <c r="AM54" cm="1">
        <f t="array" ref="AM54">IFERROR(_xlfn.XLOOKUP(Tool_Austria!$F54&amp;$E$2,'Cooking methods'!$A:$A&amp;'Cooking methods'!$B:$B,'Cooking methods'!N:N)*$E54,"")</f>
        <v>1.1218327200000002</v>
      </c>
      <c r="AN54" cm="1">
        <f t="array" ref="AN54">IFERROR(_xlfn.XLOOKUP(Tool_Austria!$F54&amp;$E$2,'Cooking methods'!$A:$A&amp;'Cooking methods'!$B:$B,'Cooking methods'!O:O)*$E54,"")</f>
        <v>0.9731809800000002</v>
      </c>
      <c r="AO54" cm="1">
        <f t="array" ref="AO54">IFERROR(_xlfn.XLOOKUP(Tool_Austria!$F54&amp;$E$2,'Cooking methods'!$A:$A&amp;'Cooking methods'!$B:$B,'Cooking methods'!P:P)*$E54,"")</f>
        <v>0.19232100000000002</v>
      </c>
      <c r="AP54" cm="1">
        <f t="array" ref="AP54">IFERROR(_xlfn.XLOOKUP(Tool_Austria!$F54&amp;$E$2,'Cooking methods'!$A:$A&amp;'Cooking methods'!$B:$B,'Cooking methods'!Q:Q)*$E54,"")</f>
        <v>9.9637149600000008</v>
      </c>
      <c r="AQ54" cm="1">
        <f t="array" ref="AQ54">IFERROR(_xlfn.XLOOKUP(Tool_Austria!$F54&amp;$E$2,'Cooking methods'!$A:$A&amp;'Cooking methods'!$B:$B,'Cooking methods'!R:R)*$E54,"")</f>
        <v>5.5599863400000008E-7</v>
      </c>
      <c r="AR54" cm="1">
        <f t="array" ref="AR54">IFERROR(_xlfn.XLOOKUP(Tool_Austria!$G54&amp;$E$2,'Waste management'!$A:$A&amp;'Waste management'!$B:$B,'Waste management'!C:C)*$E54,"")</f>
        <v>3.8073200000000001E-2</v>
      </c>
      <c r="AS54" cm="1">
        <f t="array" ref="AS54">IFERROR(_xlfn.XLOOKUP(Tool_Austria!$G54&amp;$E$2,'Waste management'!$A:$A&amp;'Waste management'!$B:$B,'Waste management'!D:D)*$E54,"")</f>
        <v>2.5976068000000002E-10</v>
      </c>
      <c r="AT54" cm="1">
        <f t="array" ref="AT54">IFERROR(_xlfn.XLOOKUP(Tool_Austria!$G54&amp;$E$2,'Waste management'!$A:$A&amp;'Waste management'!$B:$B,'Waste management'!E:E)*$E54,"")</f>
        <v>7.0040000000000011E-4</v>
      </c>
      <c r="AU54" cm="1">
        <f t="array" ref="AU54">IFERROR(_xlfn.XLOOKUP(Tool_Austria!$G54&amp;$E$2,'Waste management'!$A:$A&amp;'Waste management'!$B:$B,'Waste management'!F:F)*$E54,"")</f>
        <v>8.1600000000000005E-5</v>
      </c>
      <c r="AV54" cm="1">
        <f t="array" ref="AV54">IFERROR(_xlfn.XLOOKUP(Tool_Austria!$G54&amp;$E$2,'Waste management'!$A:$A&amp;'Waste management'!$B:$B,'Waste management'!G:G)*$E54,"")</f>
        <v>7.874128000000001E-9</v>
      </c>
      <c r="AW54" cm="1">
        <f t="array" ref="AW54">IFERROR(_xlfn.XLOOKUP(Tool_Austria!$G54&amp;$E$2,'Waste management'!$A:$A&amp;'Waste management'!$B:$B,'Waste management'!H:H)*$E54,"")</f>
        <v>2.5666668E-10</v>
      </c>
      <c r="AX54" cm="1">
        <f t="array" ref="AX54">IFERROR(_xlfn.XLOOKUP(Tool_Austria!$G54&amp;$E$2,'Waste management'!$A:$A&amp;'Waste management'!$B:$B,'Waste management'!I:I)*$E54,"")</f>
        <v>1.8248276000000002E-10</v>
      </c>
      <c r="AY54" cm="1">
        <f t="array" ref="AY54">IFERROR(_xlfn.XLOOKUP(Tool_Austria!$G54&amp;$E$2,'Waste management'!$A:$A&amp;'Waste management'!$B:$B,'Waste management'!J:J)*$E54,"")</f>
        <v>1.5028000000000003E-3</v>
      </c>
      <c r="AZ54" cm="1">
        <f t="array" ref="AZ54">IFERROR(_xlfn.XLOOKUP(Tool_Austria!$G54&amp;$E$2,'Waste management'!$A:$A&amp;'Waste management'!$B:$B,'Waste management'!K:K)*$E54,"")</f>
        <v>3.6580056000000004E-6</v>
      </c>
      <c r="BA54" cm="1">
        <f t="array" ref="BA54">IFERROR(_xlfn.XLOOKUP(Tool_Austria!$G54&amp;$E$2,'Waste management'!$A:$A&amp;'Waste management'!$B:$B,'Waste management'!L:L)*$E54,"")</f>
        <v>6.5824952000000003E-5</v>
      </c>
      <c r="BB54" cm="1">
        <f t="array" ref="BB54">IFERROR(_xlfn.XLOOKUP(Tool_Austria!$G54&amp;$E$2,'Waste management'!$A:$A&amp;'Waste management'!$B:$B,'Waste management'!M:M)*$E54,"")</f>
        <v>6.623200000000001E-3</v>
      </c>
      <c r="BC54" cm="1">
        <f t="array" ref="BC54">IFERROR(_xlfn.XLOOKUP(Tool_Austria!$G54&amp;$E$2,'Waste management'!$A:$A&amp;'Waste management'!$B:$B,'Waste management'!N:N)*$E54,"")</f>
        <v>5.6950952000000008</v>
      </c>
      <c r="BD54" cm="1">
        <f t="array" ref="BD54">IFERROR(_xlfn.XLOOKUP(Tool_Austria!$G54&amp;$E$2,'Waste management'!$A:$A&amp;'Waste management'!$B:$B,'Waste management'!O:O)*$E54,"")</f>
        <v>0.36312680000000003</v>
      </c>
      <c r="BE54" cm="1">
        <f t="array" ref="BE54">IFERROR(_xlfn.XLOOKUP(Tool_Austria!$G54&amp;$E$2,'Waste management'!$A:$A&amp;'Waste management'!$B:$B,'Waste management'!P:P)*$E54,"")</f>
        <v>7.8404000000000008E-3</v>
      </c>
      <c r="BF54" cm="1">
        <f t="array" ref="BF54">IFERROR(_xlfn.XLOOKUP(Tool_Austria!$G54&amp;$E$2,'Waste management'!$A:$A&amp;'Waste management'!$B:$B,'Waste management'!Q:Q)*$E54,"")</f>
        <v>0.22820120000000002</v>
      </c>
      <c r="BG54" cm="1">
        <f t="array" ref="BG54">IFERROR(_xlfn.XLOOKUP(Tool_Austria!$G54&amp;$E$2,'Waste management'!$A:$A&amp;'Waste management'!$B:$B,'Waste management'!R:R)*$E54,"")</f>
        <v>7.4160800000000001E-8</v>
      </c>
      <c r="BH54">
        <f>IFERROR((L54+AR54+AB54)*_xlfn.XLOOKUP(Tool_Austria!BH$4,Monetization_Factors!$A:$A,Monetization_Factors!$D:$D),"")</f>
        <v>0.13874457154760858</v>
      </c>
      <c r="BI54">
        <f>IFERROR((M54+AS54+AC54)*_xlfn.XLOOKUP(Tool_Austria!BI$4,Monetization_Factors!$A:$A,Monetization_Factors!$D:$D),"")</f>
        <v>5.9935491990324309E-7</v>
      </c>
      <c r="BJ54">
        <f>IFERROR((N54+AT54+AD54)*_xlfn.XLOOKUP(Tool_Austria!BJ$4,Monetization_Factors!$A:$A,Monetization_Factors!$D:$D),"")</f>
        <v>6.2966699339880861E-4</v>
      </c>
      <c r="BK54">
        <f>IFERROR((O54+AU54+AE54)*_xlfn.XLOOKUP(Tool_Austria!BK$4,Monetization_Factors!$A:$A,Monetization_Factors!$D:$D),"")</f>
        <v>6.0529342597751522E-3</v>
      </c>
      <c r="BL54">
        <f>IFERROR((P54+AV54+AF54)*_xlfn.XLOOKUP(Tool_Austria!BL$4,Monetization_Factors!$A:$A,Monetization_Factors!$D:$D),"")</f>
        <v>6.6512790770264854E-2</v>
      </c>
      <c r="BM54">
        <f>IFERROR((Q54+AW54+AG54)*_xlfn.XLOOKUP(Tool_Austria!BM$4,Monetization_Factors!$A:$A,Monetization_Factors!$D:$D),"")</f>
        <v>5.5558871836820234E-3</v>
      </c>
      <c r="BN54">
        <f>IFERROR((R54+AX54+AH54)*_xlfn.XLOOKUP(Tool_Austria!BN$4,Monetization_Factors!$A:$A,Monetization_Factors!$D:$D),"")</f>
        <v>1.4315099726308267E-3</v>
      </c>
      <c r="BO54">
        <f>IFERROR((S54+AY54+AI54)*_xlfn.XLOOKUP(Tool_Austria!BO$4,Monetization_Factors!$A:$A,Monetization_Factors!$D:$D),"")</f>
        <v>4.6935600789108772E-3</v>
      </c>
      <c r="BP54">
        <f>IFERROR((T54+AZ54+AJ54)*_xlfn.XLOOKUP(Tool_Austria!BP$4,Monetization_Factors!$A:$A,Monetization_Factors!$D:$D),"")</f>
        <v>1.6577301716365169E-3</v>
      </c>
      <c r="BQ54">
        <f>IFERROR((U54+BA54+AK54)*_xlfn.XLOOKUP(Tool_Austria!BQ$4,Monetization_Factors!$A:$A,Monetization_Factors!$D:$D),"")</f>
        <v>2.6481802523789285E-2</v>
      </c>
      <c r="BR54" t="str">
        <f>IFERROR((V54+BB54+AL54)*_xlfn.XLOOKUP(Tool_Austria!BR$4,Monetization_Factors!$A:$A,Monetization_Factors!$D:$D),"")</f>
        <v/>
      </c>
      <c r="BS54">
        <f>IFERROR((W54+BC54+AM54)*_xlfn.XLOOKUP(Tool_Austria!BS$4,Monetization_Factors!$A:$A,Monetization_Factors!$D:$D),"")</f>
        <v>5.6503350682014135E-4</v>
      </c>
      <c r="BT54">
        <f>IFERROR((X54+BD54+AN54)*_xlfn.XLOOKUP(Tool_Austria!BT$4,Monetization_Factors!$A:$A,Monetization_Factors!$D:$D),"")</f>
        <v>1.6867362599978567E-2</v>
      </c>
      <c r="BU54">
        <f>IFERROR((Y54+BE54+AO54)*_xlfn.XLOOKUP(Tool_Austria!BU$4,Monetization_Factors!$A:$A,Monetization_Factors!$D:$D),"")</f>
        <v>3.3974878762597703E-3</v>
      </c>
      <c r="BV54">
        <f>IFERROR((Z54+BF54+AP54)*_xlfn.XLOOKUP(Tool_Austria!BV$4,Monetization_Factors!$A:$A,Monetization_Factors!$D:$D),"")</f>
        <v>2.9867397602636812E-2</v>
      </c>
      <c r="BW54">
        <f>IFERROR((AA54+BG54+AQ54)*_xlfn.XLOOKUP(Tool_Austria!BW$4,Monetization_Factors!$A:$A,Monetization_Factors!$D:$D),"")</f>
        <v>8.1232607735544988E-6</v>
      </c>
      <c r="BX54" s="38" cm="1">
        <f t="array" ref="BX54">IFERROR(_xlfn.IFS(I54&lt;&gt;0,I54*E54,I54="",J54*E54),"")</f>
        <v>2.7586976230769231</v>
      </c>
      <c r="BY54" s="38">
        <f t="shared" si="30"/>
        <v>0.30246645770308561</v>
      </c>
      <c r="BZ54" s="38">
        <f t="shared" si="31"/>
        <v>3.0611640807800087</v>
      </c>
      <c r="CA54" s="38">
        <f t="shared" si="32"/>
        <v>4.7094832012000137E-3</v>
      </c>
      <c r="CB54">
        <f t="shared" si="39"/>
        <v>1.0664384579999999</v>
      </c>
      <c r="CC54">
        <f t="shared" si="39"/>
        <v>1.4972255640000001E-8</v>
      </c>
      <c r="CD54">
        <f t="shared" si="39"/>
        <v>0.41257626060000008</v>
      </c>
      <c r="CE54">
        <f t="shared" si="39"/>
        <v>3.9988372060000008E-3</v>
      </c>
      <c r="CF54">
        <f t="shared" si="39"/>
        <v>6.6627791280000004E-8</v>
      </c>
      <c r="CG54">
        <f t="shared" si="39"/>
        <v>2.675460034E-8</v>
      </c>
      <c r="CH54">
        <f t="shared" si="39"/>
        <v>1.2451796200000002E-9</v>
      </c>
      <c r="CI54">
        <f t="shared" si="39"/>
        <v>1.071981954E-2</v>
      </c>
      <c r="CJ54">
        <f t="shared" si="39"/>
        <v>6.795671358E-4</v>
      </c>
      <c r="CK54">
        <f t="shared" si="39"/>
        <v>6.473705332000001E-3</v>
      </c>
      <c r="CL54">
        <f t="shared" si="39"/>
        <v>3.7019864360000002E-2</v>
      </c>
      <c r="CM54">
        <f t="shared" si="39"/>
        <v>11.61121692</v>
      </c>
      <c r="CN54">
        <f t="shared" si="39"/>
        <v>75.74959518</v>
      </c>
      <c r="CO54">
        <f t="shared" si="39"/>
        <v>0.53462263340000005</v>
      </c>
      <c r="CP54">
        <f t="shared" si="39"/>
        <v>18.087418600000003</v>
      </c>
      <c r="CQ54">
        <f t="shared" si="37"/>
        <v>3.8883653239999999E-6</v>
      </c>
      <c r="CR54">
        <f t="shared" si="40"/>
        <v>1.6406745507692307E-3</v>
      </c>
      <c r="CS54">
        <f t="shared" si="40"/>
        <v>2.3034239446153849E-11</v>
      </c>
      <c r="CT54">
        <f t="shared" si="40"/>
        <v>6.3473270861538473E-4</v>
      </c>
      <c r="CU54">
        <f t="shared" si="40"/>
        <v>6.1520572400000015E-6</v>
      </c>
      <c r="CV54">
        <f t="shared" si="40"/>
        <v>1.0250429427692308E-10</v>
      </c>
      <c r="CW54">
        <f t="shared" si="40"/>
        <v>4.11609236E-11</v>
      </c>
      <c r="CX54">
        <f t="shared" si="40"/>
        <v>1.9156609538461541E-12</v>
      </c>
      <c r="CY54">
        <f t="shared" si="40"/>
        <v>1.6492030061538461E-5</v>
      </c>
      <c r="CZ54">
        <f t="shared" si="40"/>
        <v>1.0454879012307693E-6</v>
      </c>
      <c r="DA54">
        <f t="shared" si="40"/>
        <v>9.9595466646153855E-6</v>
      </c>
      <c r="DB54">
        <f t="shared" si="40"/>
        <v>5.6953637476923078E-5</v>
      </c>
      <c r="DC54">
        <f t="shared" si="40"/>
        <v>1.7863410646153845E-2</v>
      </c>
      <c r="DD54">
        <f t="shared" si="40"/>
        <v>0.11653783873846153</v>
      </c>
      <c r="DE54">
        <f t="shared" si="40"/>
        <v>8.2249635907692318E-4</v>
      </c>
      <c r="DF54">
        <f t="shared" si="40"/>
        <v>2.7826797846153852E-2</v>
      </c>
      <c r="DG54">
        <f t="shared" si="38"/>
        <v>5.9821004984615384E-9</v>
      </c>
      <c r="DH54" s="5">
        <f>IFERROR(((((L54+AB54)*(1/$H54))+AR54)/$F$2)/($B$2*('CAR.CAP_per person'!B$2)/(_xlfn.XLOOKUP($E$2,EU_countries_GDP!$A$2:$A$29,EU_countries_GDP!$E$2:$E$29))),"")</f>
        <v>0.45765508761478119</v>
      </c>
      <c r="DI54" s="5">
        <f>IFERROR(((((M54+AC54)*(1/$H54))+AS54)/$F$2)/($B$2*('CAR.CAP_per person'!C$2)/(_xlfn.XLOOKUP($E$2,EU_countries_GDP!$A$2:$A$29,EU_countries_GDP!$E$2:$E$29))),"")</f>
        <v>8.2602592514620368E-5</v>
      </c>
      <c r="DJ54" s="5">
        <f>IFERROR(((((N54+AD54)*(1/$H54))+AT54)/$F$2)/($B$2*('CAR.CAP_per person'!D$2)/(_xlfn.XLOOKUP($E$2,EU_countries_GDP!$A$2:$A$29,EU_countries_GDP!$E$2:$E$29))),"")</f>
        <v>2.3651720460358757E-3</v>
      </c>
      <c r="DK54" s="5">
        <f>IFERROR(((((O54+AE54)*(1/$H54))+AU54)/$F$2)/($B$2*('CAR.CAP_per person'!E$2)/(_xlfn.XLOOKUP($E$2,EU_countries_GDP!$A$2:$A$29,EU_countries_GDP!$E$2:$E$29))),"")</f>
        <v>2.917925729661508E-2</v>
      </c>
      <c r="DL54" s="5">
        <f>IFERROR(((((P54+AF54)*(1/$H54))+AV54)/$F$2)/($B$2*('CAR.CAP_per person'!F$2)/(_xlfn.XLOOKUP($E$2,EU_countries_GDP!$A$2:$A$29,EU_countries_GDP!$E$2:$E$29))),"")</f>
        <v>0.34646919609378241</v>
      </c>
      <c r="DM54" s="5">
        <f>IFERROR(((((Q54+AG54)*(1/$H54))+AW54)/$F$2)/($B$2*('CAR.CAP_per person'!G$2)/(_xlfn.XLOOKUP($E$2,EU_countries_GDP!$A$2:$A$29,EU_countries_GDP!$E$2:$E$29))),"")</f>
        <v>8.3449566309715631E-2</v>
      </c>
      <c r="DN54" s="5">
        <f>IFERROR(((((R54+AH54)*(1/$H54))+AX54)/$F$2)/($B$2*('CAR.CAP_per person'!H$2)/(_xlfn.XLOOKUP($E$2,EU_countries_GDP!$A$2:$A$29,EU_countries_GDP!$E$2:$E$29))),"")</f>
        <v>7.9091051120590175E-4</v>
      </c>
      <c r="DO54" s="5">
        <f>IFERROR(((((S54+AI54)*(1/$H54))+AY54)/$F$2)/($B$2*('CAR.CAP_per person'!I$2)/(_xlfn.XLOOKUP($E$2,EU_countries_GDP!$A$2:$A$29,EU_countries_GDP!$E$2:$E$29))),"")</f>
        <v>2.8041816420259522E-2</v>
      </c>
      <c r="DP54" s="5">
        <f>IFERROR(((((T54+AJ54)*(1/$H54))+AZ54)/$F$2)/($B$2*('CAR.CAP_per person'!J$2)/(_xlfn.XLOOKUP($E$2,EU_countries_GDP!$A$2:$A$29,EU_countries_GDP!$E$2:$E$29))),"")</f>
        <v>0.35216157970667911</v>
      </c>
      <c r="DQ54" s="5">
        <f>IFERROR(((((U54+AK54)*(1/$H54))+BA54)/$F$2)/($B$2*('CAR.CAP_per person'!K$2)/(_xlfn.XLOOKUP($E$2,EU_countries_GDP!$A$2:$A$29,EU_countries_GDP!$E$2:$E$29))),"")</f>
        <v>9.6728878910578742E-2</v>
      </c>
      <c r="DR54" s="5">
        <f>IFERROR(((((V54+AL54)*(1/$H54))+BB54)/$F$2)/($B$2*('CAR.CAP_per person'!L$2)/(_xlfn.XLOOKUP($E$2,EU_countries_GDP!$A$2:$A$29,EU_countries_GDP!$E$2:$E$29))),"")</f>
        <v>1.5159335053228718E-2</v>
      </c>
      <c r="DS54" s="5">
        <f>IFERROR(((((W54+AM54)*(1/$H54))+BC54)/$F$2)/($B$2*('CAR.CAP_per person'!M$2)/(_xlfn.XLOOKUP($E$2,EU_countries_GDP!$A$2:$A$29,EU_countries_GDP!$E$2:$E$29))),"")</f>
        <v>0.14287637873111461</v>
      </c>
      <c r="DT54" s="5">
        <f>IFERROR(((((X54+AN54)*(1/$H54))+BD54)/$F$2)/($B$2*('CAR.CAP_per person'!N$2)/(_xlfn.XLOOKUP($E$2,EU_countries_GDP!$A$2:$A$29,EU_countries_GDP!$E$2:$E$29))),"")</f>
        <v>17.930625609499579</v>
      </c>
      <c r="DU54" s="5">
        <f>IFERROR(((((Y54+AO54)*(1/$H54))+BE54)/$F$2)/($B$2*('CAR.CAP_per person'!O$2)/(_xlfn.XLOOKUP($E$2,EU_countries_GDP!$A$2:$A$29,EU_countries_GDP!$E$2:$E$29))),"")</f>
        <v>8.7703400190975722E-3</v>
      </c>
      <c r="DV54" s="5">
        <f>IFERROR(((((Z54+AP54)*(1/$H54))+BF54)/$F$2)/($B$2*('CAR.CAP_per person'!P$2)/(_xlfn.XLOOKUP($E$2,EU_countries_GDP!$A$2:$A$29,EU_countries_GDP!$E$2:$E$29))),"")</f>
        <v>0.241330500369759</v>
      </c>
      <c r="DW54" s="5">
        <f>IFERROR(((((AA54+AQ54)*(1/$H54))+BG54)/$F$2)/($B$2*('CAR.CAP_per person'!Q$2)/(_xlfn.XLOOKUP($E$2,EU_countries_GDP!$A$2:$A$29,EU_countries_GDP!$E$2:$E$29))),"")</f>
        <v>5.2531290545310132E-2</v>
      </c>
    </row>
    <row r="55" spans="1:127">
      <c r="A55" t="s">
        <v>213</v>
      </c>
      <c r="B55" t="str">
        <f>_xlfn.XLOOKUP(D55,Table5[Ingredient],Table5[Category],"",FALSE)</f>
        <v>Meat (excluding beef)</v>
      </c>
      <c r="C55" s="33" t="s">
        <v>177</v>
      </c>
      <c r="D55" s="33" t="s">
        <v>215</v>
      </c>
      <c r="E55" s="33">
        <v>0.59499999999999997</v>
      </c>
      <c r="F55" s="33" t="s">
        <v>204</v>
      </c>
      <c r="G55" s="33" t="s">
        <v>180</v>
      </c>
      <c r="H55" s="91">
        <f>Dataset_AT!R52</f>
        <v>5.06193425440686E-2</v>
      </c>
      <c r="I55" s="33"/>
      <c r="J55" s="37">
        <f>IFERROR(INDEX('AveragePrices&amp;Codes'!G:AG, MATCH($D55, 'AveragePrices&amp;Codes'!$A:$A, 0), MATCH(Tool_Austria!$E$2, 'AveragePrices&amp;Codes'!$G$1:$AG$1, 0)),"")</f>
        <v>2.2904555555555555</v>
      </c>
      <c r="K55" s="37">
        <f>IFERROR(E55/(_xlfn.XLOOKUP(A55,Dataset_AT!$V$2:$V$9,Dataset_AT!$W$2:$W$9)),"")</f>
        <v>3.4593023255813952E-3</v>
      </c>
      <c r="L55">
        <f>IFERROR(IF($F55="Raw",_xlfn.XLOOKUP(_xlfn.XLOOKUP(Tool_Austria!$D55,'AveragePrices&amp;Codes'!$A:$A,'AveragePrices&amp;Codes'!$B:$B),AGRIBALYSE_Raw!$B:$B,AGRIBALYSE_Raw!O:O)*$E55,_xlfn.XLOOKUP(_xlfn.XLOOKUP(Tool_Austria!$D55,'AveragePrices&amp;Codes'!$A:$A,'AveragePrices&amp;Codes'!$B:$B),AGRIBALYSE_Cooked!$C:$C,AGRIBALYSE_Cooked!P:P)*$E55),"")</f>
        <v>5.7634175200000008</v>
      </c>
      <c r="M55">
        <f>IFERROR(IF($F55="Raw",_xlfn.XLOOKUP(_xlfn.XLOOKUP(Tool_Austria!$D55,'AveragePrices&amp;Codes'!$A:$A,'AveragePrices&amp;Codes'!$B:$B),AGRIBALYSE_Raw!$B:$B,AGRIBALYSE_Raw!P:P)*$E55,_xlfn.XLOOKUP(_xlfn.XLOOKUP(Tool_Austria!$D55,'AveragePrices&amp;Codes'!$A:$A,'AveragePrices&amp;Codes'!$B:$B),AGRIBALYSE_Cooked!$C:$C,AGRIBALYSE_Cooked!Q:Q)*$E55),"")</f>
        <v>8.9743560999999995E-8</v>
      </c>
      <c r="N55">
        <f>IFERROR(IF($F55="Raw",_xlfn.XLOOKUP(_xlfn.XLOOKUP(Tool_Austria!$D55,'AveragePrices&amp;Codes'!$A:$A,'AveragePrices&amp;Codes'!$B:$B),AGRIBALYSE_Raw!$B:$B,AGRIBALYSE_Raw!Q:Q)*$E55,_xlfn.XLOOKUP(_xlfn.XLOOKUP(Tool_Austria!$D55,'AveragePrices&amp;Codes'!$A:$A,'AveragePrices&amp;Codes'!$B:$B),AGRIBALYSE_Cooked!$C:$C,AGRIBALYSE_Cooked!R:R)*$E55),"")</f>
        <v>1.1466930950000001</v>
      </c>
      <c r="O55">
        <f>IFERROR(IF($F55="Raw",_xlfn.XLOOKUP(_xlfn.XLOOKUP(Tool_Austria!$D55,'AveragePrices&amp;Codes'!$A:$A,'AveragePrices&amp;Codes'!$B:$B),AGRIBALYSE_Raw!$B:$B,AGRIBALYSE_Raw!R:R)*$E55,_xlfn.XLOOKUP(_xlfn.XLOOKUP(Tool_Austria!$D55,'AveragePrices&amp;Codes'!$A:$A,'AveragePrices&amp;Codes'!$B:$B),AGRIBALYSE_Cooked!$C:$C,AGRIBALYSE_Cooked!S:S)*$E55),"")</f>
        <v>1.36737817E-2</v>
      </c>
      <c r="P55">
        <f>IFERROR(IF($F55="Raw",_xlfn.XLOOKUP(_xlfn.XLOOKUP(Tool_Austria!$D55,'AveragePrices&amp;Codes'!$A:$A,'AveragePrices&amp;Codes'!$B:$B),AGRIBALYSE_Raw!$B:$B,AGRIBALYSE_Raw!S:S)*$E55,_xlfn.XLOOKUP(_xlfn.XLOOKUP(Tool_Austria!$D55,'AveragePrices&amp;Codes'!$A:$A,'AveragePrices&amp;Codes'!$B:$B),AGRIBALYSE_Cooked!$C:$C,AGRIBALYSE_Cooked!T:T)*$E55),"")</f>
        <v>6.2586372100000002E-7</v>
      </c>
      <c r="Q55">
        <f>IFERROR(IF($F55="Raw",_xlfn.XLOOKUP(_xlfn.XLOOKUP(Tool_Austria!$D55,'AveragePrices&amp;Codes'!$A:$A,'AveragePrices&amp;Codes'!$B:$B),AGRIBALYSE_Raw!$B:$B,AGRIBALYSE_Raw!T:T)*$E55,_xlfn.XLOOKUP(_xlfn.XLOOKUP(Tool_Austria!$D55,'AveragePrices&amp;Codes'!$A:$A,'AveragePrices&amp;Codes'!$B:$B),AGRIBALYSE_Cooked!$C:$C,AGRIBALYSE_Cooked!U:U)*$E55),"")</f>
        <v>6.3152605550000006E-8</v>
      </c>
      <c r="R55">
        <f>IFERROR(IF($F55="Raw",_xlfn.XLOOKUP(_xlfn.XLOOKUP(Tool_Austria!$D55,'AveragePrices&amp;Codes'!$A:$A,'AveragePrices&amp;Codes'!$B:$B),AGRIBALYSE_Raw!$B:$B,AGRIBALYSE_Raw!U:U)*$E55,_xlfn.XLOOKUP(_xlfn.XLOOKUP(Tool_Austria!$D55,'AveragePrices&amp;Codes'!$A:$A,'AveragePrices&amp;Codes'!$B:$B),AGRIBALYSE_Cooked!$C:$C,AGRIBALYSE_Cooked!V:V)*$E55),"")</f>
        <v>4.1155712250000005E-9</v>
      </c>
      <c r="S55">
        <f>IFERROR(IF($F55="Raw",_xlfn.XLOOKUP(_xlfn.XLOOKUP(Tool_Austria!$D55,'AveragePrices&amp;Codes'!$A:$A,'AveragePrices&amp;Codes'!$B:$B),AGRIBALYSE_Raw!$B:$B,AGRIBALYSE_Raw!V:V)*$E55,_xlfn.XLOOKUP(_xlfn.XLOOKUP(Tool_Austria!$D55,'AveragePrices&amp;Codes'!$A:$A,'AveragePrices&amp;Codes'!$B:$B),AGRIBALYSE_Cooked!$C:$C,AGRIBALYSE_Cooked!W:W)*$E55),"")</f>
        <v>8.5105952499999998E-2</v>
      </c>
      <c r="T55">
        <f>IFERROR(IF($F55="Raw",_xlfn.XLOOKUP(_xlfn.XLOOKUP(Tool_Austria!$D55,'AveragePrices&amp;Codes'!$A:$A,'AveragePrices&amp;Codes'!$B:$B),AGRIBALYSE_Raw!$B:$B,AGRIBALYSE_Raw!W:W)*$E55,_xlfn.XLOOKUP(_xlfn.XLOOKUP(Tool_Austria!$D55,'AveragePrices&amp;Codes'!$A:$A,'AveragePrices&amp;Codes'!$B:$B),AGRIBALYSE_Cooked!$C:$C,AGRIBALYSE_Cooked!X:X)*$E55),"")</f>
        <v>7.7157019400000005E-4</v>
      </c>
      <c r="U55">
        <f>IFERROR(IF($F55="Raw",_xlfn.XLOOKUP(_xlfn.XLOOKUP(Tool_Austria!$D55,'AveragePrices&amp;Codes'!$A:$A,'AveragePrices&amp;Codes'!$B:$B),AGRIBALYSE_Raw!$B:$B,AGRIBALYSE_Raw!X:X)*$E55,_xlfn.XLOOKUP(_xlfn.XLOOKUP(Tool_Austria!$D55,'AveragePrices&amp;Codes'!$A:$A,'AveragePrices&amp;Codes'!$B:$B),AGRIBALYSE_Cooked!$C:$C,AGRIBALYSE_Cooked!Y:Y)*$E55),"")</f>
        <v>2.452552345E-2</v>
      </c>
      <c r="V55">
        <f>IFERROR(IF($F55="Raw",_xlfn.XLOOKUP(_xlfn.XLOOKUP(Tool_Austria!$D55,'AveragePrices&amp;Codes'!$A:$A,'AveragePrices&amp;Codes'!$B:$B),AGRIBALYSE_Raw!$B:$B,AGRIBALYSE_Raw!Y:Y)*$E55,_xlfn.XLOOKUP(_xlfn.XLOOKUP(Tool_Austria!$D55,'AveragePrices&amp;Codes'!$A:$A,'AveragePrices&amp;Codes'!$B:$B),AGRIBALYSE_Cooked!$C:$C,AGRIBALYSE_Cooked!Z:Z)*$E55),"")</f>
        <v>0.36464127050000006</v>
      </c>
      <c r="W55">
        <f>IFERROR(IF($F55="Raw",_xlfn.XLOOKUP(_xlfn.XLOOKUP(Tool_Austria!$D55,'AveragePrices&amp;Codes'!$A:$A,'AveragePrices&amp;Codes'!$B:$B),AGRIBALYSE_Raw!$B:$B,AGRIBALYSE_Raw!Z:Z)*$E55,_xlfn.XLOOKUP(_xlfn.XLOOKUP(Tool_Austria!$D55,'AveragePrices&amp;Codes'!$A:$A,'AveragePrices&amp;Codes'!$B:$B),AGRIBALYSE_Cooked!$C:$C,AGRIBALYSE_Cooked!AA:AA)*$E55),"")</f>
        <v>160.72083474999999</v>
      </c>
      <c r="X55">
        <f>IFERROR(IF($F55="Raw",_xlfn.XLOOKUP(_xlfn.XLOOKUP(Tool_Austria!$D55,'AveragePrices&amp;Codes'!$A:$A,'AveragePrices&amp;Codes'!$B:$B),AGRIBALYSE_Raw!$B:$B,AGRIBALYSE_Raw!AA:AA)*$E55,_xlfn.XLOOKUP(_xlfn.XLOOKUP(Tool_Austria!$D55,'AveragePrices&amp;Codes'!$A:$A,'AveragePrices&amp;Codes'!$B:$B),AGRIBALYSE_Cooked!$C:$C,AGRIBALYSE_Cooked!AB:AB)*$E55),"")</f>
        <v>297.33668949999998</v>
      </c>
      <c r="Y55">
        <f>IFERROR(IF($F55="Raw",_xlfn.XLOOKUP(_xlfn.XLOOKUP(Tool_Austria!$D55,'AveragePrices&amp;Codes'!$A:$A,'AveragePrices&amp;Codes'!$B:$B),AGRIBALYSE_Raw!$B:$B,AGRIBALYSE_Raw!AB:AB)*$E55,_xlfn.XLOOKUP(_xlfn.XLOOKUP(Tool_Austria!$D55,'AveragePrices&amp;Codes'!$A:$A,'AveragePrices&amp;Codes'!$B:$B),AGRIBALYSE_Cooked!$C:$C,AGRIBALYSE_Cooked!AC:AC)*$E55),"")</f>
        <v>1.8682073499999998</v>
      </c>
      <c r="Z55">
        <f>IFERROR(IF($F55="Raw",_xlfn.XLOOKUP(_xlfn.XLOOKUP(Tool_Austria!$D55,'AveragePrices&amp;Codes'!$A:$A,'AveragePrices&amp;Codes'!$B:$B),AGRIBALYSE_Raw!$B:$B,AGRIBALYSE_Raw!AC:AC)*$E55,_xlfn.XLOOKUP(_xlfn.XLOOKUP(Tool_Austria!$D55,'AveragePrices&amp;Codes'!$A:$A,'AveragePrices&amp;Codes'!$B:$B),AGRIBALYSE_Cooked!$C:$C,AGRIBALYSE_Cooked!AD:AD)*$E55),"")</f>
        <v>50.199691850000001</v>
      </c>
      <c r="AA55">
        <f>IFERROR(IF($F55="Raw",_xlfn.XLOOKUP(_xlfn.XLOOKUP(Tool_Austria!$D55,'AveragePrices&amp;Codes'!$A:$A,'AveragePrices&amp;Codes'!$B:$B),AGRIBALYSE_Raw!$B:$B,AGRIBALYSE_Raw!AD:AD)*$E55,_xlfn.XLOOKUP(_xlfn.XLOOKUP(Tool_Austria!$D55,'AveragePrices&amp;Codes'!$A:$A,'AveragePrices&amp;Codes'!$B:$B),AGRIBALYSE_Cooked!$C:$C,AGRIBALYSE_Cooked!AE:AE)*$E55),"")</f>
        <v>2.255291825E-5</v>
      </c>
      <c r="AB55" cm="1">
        <f t="array" ref="AB55">IFERROR(_xlfn.XLOOKUP(Tool_Austria!$F55&amp;$E$2,'Cooking methods'!$A:$A&amp;'Cooking methods'!$B:$B,'Cooking methods'!C:C)*$E55,"")</f>
        <v>0.31108266000000001</v>
      </c>
      <c r="AC55" cm="1">
        <f t="array" ref="AC55">IFERROR(_xlfn.XLOOKUP(Tool_Austria!$F55&amp;$E$2,'Cooking methods'!$A:$A&amp;'Cooking methods'!$B:$B,'Cooking methods'!D:D)*$E55,"")</f>
        <v>3.5918287649999998E-9</v>
      </c>
      <c r="AD55" cm="1">
        <f t="array" ref="AD55">IFERROR(_xlfn.XLOOKUP(Tool_Austria!$F55&amp;$E$2,'Cooking methods'!$A:$A&amp;'Cooking methods'!$B:$B,'Cooking methods'!E:E)*$E55,"")</f>
        <v>0.301909545</v>
      </c>
      <c r="AE55" cm="1">
        <f t="array" ref="AE55">IFERROR(_xlfn.XLOOKUP(Tool_Austria!$F55&amp;$E$2,'Cooking methods'!$A:$A&amp;'Cooking methods'!$B:$B,'Cooking methods'!F:F)*$E55,"")</f>
        <v>7.5505499999999992E-4</v>
      </c>
      <c r="AF55" cm="1">
        <f t="array" ref="AF55">IFERROR(_xlfn.XLOOKUP(Tool_Austria!$F55&amp;$E$2,'Cooking methods'!$A:$A&amp;'Cooking methods'!$B:$B,'Cooking methods'!G:G)*$E55,"")</f>
        <v>4.6967312699999998E-9</v>
      </c>
      <c r="AG55" cm="1">
        <f t="array" ref="AG55">IFERROR(_xlfn.XLOOKUP(Tool_Austria!$F55&amp;$E$2,'Cooking methods'!$A:$A&amp;'Cooking methods'!$B:$B,'Cooking methods'!H:H)*$E55,"")</f>
        <v>2.7989728200000001E-9</v>
      </c>
      <c r="AH55" cm="1">
        <f t="array" ref="AH55">IFERROR(_xlfn.XLOOKUP(Tool_Austria!$F55&amp;$E$2,'Cooking methods'!$A:$A&amp;'Cooking methods'!$B:$B,'Cooking methods'!I:I)*$E55,"")</f>
        <v>4.8606504975E-10</v>
      </c>
      <c r="AI55" cm="1">
        <f t="array" ref="AI55">IFERROR(_xlfn.XLOOKUP(Tool_Austria!$F55&amp;$E$2,'Cooking methods'!$A:$A&amp;'Cooking methods'!$B:$B,'Cooking methods'!J:J)*$E55,"")</f>
        <v>1.8394424999999999E-3</v>
      </c>
      <c r="AJ55" cm="1">
        <f t="array" ref="AJ55">IFERROR(_xlfn.XLOOKUP(Tool_Austria!$F55&amp;$E$2,'Cooking methods'!$A:$A&amp;'Cooking methods'!$B:$B,'Cooking methods'!K:K)*$E55,"")</f>
        <v>3.7752749999999996E-4</v>
      </c>
      <c r="AK55" cm="1">
        <f t="array" ref="AK55">IFERROR(_xlfn.XLOOKUP(Tool_Austria!$F55&amp;$E$2,'Cooking methods'!$A:$A&amp;'Cooking methods'!$B:$B,'Cooking methods'!L:L)*$E55,"")</f>
        <v>2.972025E-4</v>
      </c>
      <c r="AL55" cm="1">
        <f t="array" ref="AL55">IFERROR(_xlfn.XLOOKUP(Tool_Austria!$F55&amp;$E$2,'Cooking methods'!$A:$A&amp;'Cooking methods'!$B:$B,'Cooking methods'!M:M)*$E55,"")</f>
        <v>2.3213925E-3</v>
      </c>
      <c r="AM55" cm="1">
        <f t="array" ref="AM55">IFERROR(_xlfn.XLOOKUP(Tool_Austria!$F55&amp;$E$2,'Cooking methods'!$A:$A&amp;'Cooking methods'!$B:$B,'Cooking methods'!N:N)*$E55,"")</f>
        <v>0.98160363000000006</v>
      </c>
      <c r="AN55" cm="1">
        <f t="array" ref="AN55">IFERROR(_xlfn.XLOOKUP(Tool_Austria!$F55&amp;$E$2,'Cooking methods'!$A:$A&amp;'Cooking methods'!$B:$B,'Cooking methods'!O:O)*$E55,"")</f>
        <v>0.85153335750000003</v>
      </c>
      <c r="AO55" cm="1">
        <f t="array" ref="AO55">IFERROR(_xlfn.XLOOKUP(Tool_Austria!$F55&amp;$E$2,'Cooking methods'!$A:$A&amp;'Cooking methods'!$B:$B,'Cooking methods'!P:P)*$E55,"")</f>
        <v>0.168280875</v>
      </c>
      <c r="AP55" cm="1">
        <f t="array" ref="AP55">IFERROR(_xlfn.XLOOKUP(Tool_Austria!$F55&amp;$E$2,'Cooking methods'!$A:$A&amp;'Cooking methods'!$B:$B,'Cooking methods'!Q:Q)*$E55,"")</f>
        <v>8.7182505899999985</v>
      </c>
      <c r="AQ55" cm="1">
        <f t="array" ref="AQ55">IFERROR(_xlfn.XLOOKUP(Tool_Austria!$F55&amp;$E$2,'Cooking methods'!$A:$A&amp;'Cooking methods'!$B:$B,'Cooking methods'!R:R)*$E55,"")</f>
        <v>4.8649880475000005E-7</v>
      </c>
      <c r="AR55" cm="1">
        <f t="array" ref="AR55">IFERROR(_xlfn.XLOOKUP(Tool_Austria!$G55&amp;$E$2,'Waste management'!$A:$A&amp;'Waste management'!$B:$B,'Waste management'!C:C)*$E55,"")</f>
        <v>3.3314049999999998E-2</v>
      </c>
      <c r="AS55" cm="1">
        <f t="array" ref="AS55">IFERROR(_xlfn.XLOOKUP(Tool_Austria!$G55&amp;$E$2,'Waste management'!$A:$A&amp;'Waste management'!$B:$B,'Waste management'!D:D)*$E55,"")</f>
        <v>2.2729059499999999E-10</v>
      </c>
      <c r="AT55" cm="1">
        <f t="array" ref="AT55">IFERROR(_xlfn.XLOOKUP(Tool_Austria!$G55&amp;$E$2,'Waste management'!$A:$A&amp;'Waste management'!$B:$B,'Waste management'!E:E)*$E55,"")</f>
        <v>6.1285000000000007E-4</v>
      </c>
      <c r="AU55" cm="1">
        <f t="array" ref="AU55">IFERROR(_xlfn.XLOOKUP(Tool_Austria!$G55&amp;$E$2,'Waste management'!$A:$A&amp;'Waste management'!$B:$B,'Waste management'!F:F)*$E55,"")</f>
        <v>7.1400000000000001E-5</v>
      </c>
      <c r="AV55" cm="1">
        <f t="array" ref="AV55">IFERROR(_xlfn.XLOOKUP(Tool_Austria!$G55&amp;$E$2,'Waste management'!$A:$A&amp;'Waste management'!$B:$B,'Waste management'!G:G)*$E55,"")</f>
        <v>6.8898619999999998E-9</v>
      </c>
      <c r="AW55" cm="1">
        <f t="array" ref="AW55">IFERROR(_xlfn.XLOOKUP(Tool_Austria!$G55&amp;$E$2,'Waste management'!$A:$A&amp;'Waste management'!$B:$B,'Waste management'!H:H)*$E55,"")</f>
        <v>2.2458334499999997E-10</v>
      </c>
      <c r="AX55" cm="1">
        <f t="array" ref="AX55">IFERROR(_xlfn.XLOOKUP(Tool_Austria!$G55&amp;$E$2,'Waste management'!$A:$A&amp;'Waste management'!$B:$B,'Waste management'!I:I)*$E55,"")</f>
        <v>1.5967241500000001E-10</v>
      </c>
      <c r="AY55" cm="1">
        <f t="array" ref="AY55">IFERROR(_xlfn.XLOOKUP(Tool_Austria!$G55&amp;$E$2,'Waste management'!$A:$A&amp;'Waste management'!$B:$B,'Waste management'!J:J)*$E55,"")</f>
        <v>1.3149500000000001E-3</v>
      </c>
      <c r="AZ55" cm="1">
        <f t="array" ref="AZ55">IFERROR(_xlfn.XLOOKUP(Tool_Austria!$G55&amp;$E$2,'Waste management'!$A:$A&amp;'Waste management'!$B:$B,'Waste management'!K:K)*$E55,"")</f>
        <v>3.2007548999999998E-6</v>
      </c>
      <c r="BA55" cm="1">
        <f t="array" ref="BA55">IFERROR(_xlfn.XLOOKUP(Tool_Austria!$G55&amp;$E$2,'Waste management'!$A:$A&amp;'Waste management'!$B:$B,'Waste management'!L:L)*$E55,"")</f>
        <v>5.7596832999999994E-5</v>
      </c>
      <c r="BB55" cm="1">
        <f t="array" ref="BB55">IFERROR(_xlfn.XLOOKUP(Tool_Austria!$G55&amp;$E$2,'Waste management'!$A:$A&amp;'Waste management'!$B:$B,'Waste management'!M:M)*$E55,"")</f>
        <v>5.7952999999999998E-3</v>
      </c>
      <c r="BC55" cm="1">
        <f t="array" ref="BC55">IFERROR(_xlfn.XLOOKUP(Tool_Austria!$G55&amp;$E$2,'Waste management'!$A:$A&amp;'Waste management'!$B:$B,'Waste management'!N:N)*$E55,"")</f>
        <v>4.9832082999999994</v>
      </c>
      <c r="BD55" cm="1">
        <f t="array" ref="BD55">IFERROR(_xlfn.XLOOKUP(Tool_Austria!$G55&amp;$E$2,'Waste management'!$A:$A&amp;'Waste management'!$B:$B,'Waste management'!O:O)*$E55,"")</f>
        <v>0.31773594999999999</v>
      </c>
      <c r="BE55" cm="1">
        <f t="array" ref="BE55">IFERROR(_xlfn.XLOOKUP(Tool_Austria!$G55&amp;$E$2,'Waste management'!$A:$A&amp;'Waste management'!$B:$B,'Waste management'!P:P)*$E55,"")</f>
        <v>6.8603500000000003E-3</v>
      </c>
      <c r="BF55" cm="1">
        <f t="array" ref="BF55">IFERROR(_xlfn.XLOOKUP(Tool_Austria!$G55&amp;$E$2,'Waste management'!$A:$A&amp;'Waste management'!$B:$B,'Waste management'!Q:Q)*$E55,"")</f>
        <v>0.19967604999999999</v>
      </c>
      <c r="BG55" cm="1">
        <f t="array" ref="BG55">IFERROR(_xlfn.XLOOKUP(Tool_Austria!$G55&amp;$E$2,'Waste management'!$A:$A&amp;'Waste management'!$B:$B,'Waste management'!R:R)*$E55,"")</f>
        <v>6.4890699999999992E-8</v>
      </c>
      <c r="BH55">
        <f>IFERROR((L55+AR55+AB55)*_xlfn.XLOOKUP(Tool_Austria!BH$4,Monetization_Factors!$A:$A,Monetization_Factors!$D:$D),"")</f>
        <v>0.7946319471852139</v>
      </c>
      <c r="BI55">
        <f>IFERROR((M55+AS55+AC55)*_xlfn.XLOOKUP(Tool_Austria!BI$4,Monetization_Factors!$A:$A,Monetization_Factors!$D:$D),"")</f>
        <v>3.7454111218408591E-6</v>
      </c>
      <c r="BJ55">
        <f>IFERROR((N55+AT55+AD55)*_xlfn.XLOOKUP(Tool_Austria!BJ$4,Monetization_Factors!$A:$A,Monetization_Factors!$D:$D),"")</f>
        <v>2.2117684596011898E-3</v>
      </c>
      <c r="BK55">
        <f>IFERROR((O55+AU55+AE55)*_xlfn.XLOOKUP(Tool_Austria!BK$4,Monetization_Factors!$A:$A,Monetization_Factors!$D:$D),"")</f>
        <v>2.1948625306523417E-2</v>
      </c>
      <c r="BL55">
        <f>IFERROR((P55+AV55+AF55)*_xlfn.XLOOKUP(Tool_Austria!BL$4,Monetization_Factors!$A:$A,Monetization_Factors!$D:$D),"")</f>
        <v>0.63635006601527677</v>
      </c>
      <c r="BM55">
        <f>IFERROR((Q55+AW55+AG55)*_xlfn.XLOOKUP(Tool_Austria!BM$4,Monetization_Factors!$A:$A,Monetization_Factors!$D:$D),"")</f>
        <v>1.3742208220840031E-2</v>
      </c>
      <c r="BN55">
        <f>IFERROR((R55+AX55+AH55)*_xlfn.XLOOKUP(Tool_Austria!BN$4,Monetization_Factors!$A:$A,Monetization_Factors!$D:$D),"")</f>
        <v>5.4737973242373972E-3</v>
      </c>
      <c r="BO55">
        <f>IFERROR((S55+AY55+AI55)*_xlfn.XLOOKUP(Tool_Austria!BO$4,Monetization_Factors!$A:$A,Monetization_Factors!$D:$D),"")</f>
        <v>3.8643862454694013E-2</v>
      </c>
      <c r="BP55">
        <f>IFERROR((T55+AZ55+AJ55)*_xlfn.XLOOKUP(Tool_Austria!BP$4,Monetization_Factors!$A:$A,Monetization_Factors!$D:$D),"")</f>
        <v>2.8109068329544274E-3</v>
      </c>
      <c r="BQ55">
        <f>IFERROR((U55+BA55+AK55)*_xlfn.XLOOKUP(Tool_Austria!BQ$4,Monetization_Factors!$A:$A,Monetization_Factors!$D:$D),"")</f>
        <v>0.10177722971273807</v>
      </c>
      <c r="BR55" t="str">
        <f>IFERROR((V55+BB55+AL55)*_xlfn.XLOOKUP(Tool_Austria!BR$4,Monetization_Factors!$A:$A,Monetization_Factors!$D:$D),"")</f>
        <v/>
      </c>
      <c r="BS55">
        <f>IFERROR((W55+BC55+AM55)*_xlfn.XLOOKUP(Tool_Austria!BS$4,Monetization_Factors!$A:$A,Monetization_Factors!$D:$D),"")</f>
        <v>8.1113785169197785E-3</v>
      </c>
      <c r="BT55">
        <f>IFERROR((X55+BD55+AN55)*_xlfn.XLOOKUP(Tool_Austria!BT$4,Monetization_Factors!$A:$A,Monetization_Factors!$D:$D),"")</f>
        <v>6.6469110937107029E-2</v>
      </c>
      <c r="BU55">
        <f>IFERROR((Y55+BE55+AO55)*_xlfn.XLOOKUP(Tool_Austria!BU$4,Monetization_Factors!$A:$A,Monetization_Factors!$D:$D),"")</f>
        <v>1.2985331291316737E-2</v>
      </c>
      <c r="BV55">
        <f>IFERROR((Z55+BF55+AP55)*_xlfn.XLOOKUP(Tool_Austria!BV$4,Monetization_Factors!$A:$A,Monetization_Factors!$D:$D),"")</f>
        <v>9.7619757457364495E-2</v>
      </c>
      <c r="BW55">
        <f>IFERROR((AA55+BG55+AQ55)*_xlfn.XLOOKUP(Tool_Austria!BW$4,Monetization_Factors!$A:$A,Monetization_Factors!$D:$D),"")</f>
        <v>4.8267665521515627E-5</v>
      </c>
      <c r="BX55" s="38" cm="1">
        <f t="array" ref="BX55">IFERROR(_xlfn.IFS(I55&lt;&gt;0,I55*E55,I55="",J55*E55),"")</f>
        <v>1.3628210555555555</v>
      </c>
      <c r="BY55" s="38">
        <f t="shared" si="30"/>
        <v>1.802828002791431</v>
      </c>
      <c r="BZ55" s="38">
        <f t="shared" si="31"/>
        <v>3.1656490583469865</v>
      </c>
      <c r="CA55" s="38">
        <f t="shared" si="32"/>
        <v>4.8702293205338254E-3</v>
      </c>
      <c r="CB55">
        <f t="shared" si="39"/>
        <v>6.1078142300000016</v>
      </c>
      <c r="CC55">
        <f t="shared" si="39"/>
        <v>9.3562680359999994E-8</v>
      </c>
      <c r="CD55">
        <f t="shared" si="39"/>
        <v>1.4492154900000001</v>
      </c>
      <c r="CE55">
        <f t="shared" si="39"/>
        <v>1.4500236699999999E-2</v>
      </c>
      <c r="CF55">
        <f t="shared" si="39"/>
        <v>6.3745031427000002E-7</v>
      </c>
      <c r="CG55">
        <f t="shared" si="39"/>
        <v>6.6176161715000004E-8</v>
      </c>
      <c r="CH55">
        <f t="shared" si="39"/>
        <v>4.7613086897500001E-9</v>
      </c>
      <c r="CI55">
        <f t="shared" si="39"/>
        <v>8.826034499999999E-2</v>
      </c>
      <c r="CJ55">
        <f t="shared" si="39"/>
        <v>1.1522984489E-3</v>
      </c>
      <c r="CK55">
        <f t="shared" si="39"/>
        <v>2.4880322782999998E-2</v>
      </c>
      <c r="CL55">
        <f t="shared" si="39"/>
        <v>0.37275796300000008</v>
      </c>
      <c r="CM55">
        <f t="shared" si="39"/>
        <v>166.68564667999999</v>
      </c>
      <c r="CN55">
        <f t="shared" si="39"/>
        <v>298.50595880749995</v>
      </c>
      <c r="CO55">
        <f t="shared" si="39"/>
        <v>2.043348575</v>
      </c>
      <c r="CP55">
        <f t="shared" si="39"/>
        <v>59.117618489999998</v>
      </c>
      <c r="CQ55">
        <f t="shared" si="37"/>
        <v>2.3104307754750003E-5</v>
      </c>
      <c r="CR55">
        <f t="shared" si="40"/>
        <v>9.3966372769230793E-3</v>
      </c>
      <c r="CS55">
        <f t="shared" si="40"/>
        <v>1.4394258516923077E-10</v>
      </c>
      <c r="CT55">
        <f t="shared" si="40"/>
        <v>2.2295622923076924E-3</v>
      </c>
      <c r="CU55">
        <f t="shared" si="40"/>
        <v>2.2308056461538458E-5</v>
      </c>
      <c r="CV55">
        <f t="shared" si="40"/>
        <v>9.8069279118461536E-10</v>
      </c>
      <c r="CW55">
        <f t="shared" si="40"/>
        <v>1.0180947956153847E-10</v>
      </c>
      <c r="CX55">
        <f t="shared" si="40"/>
        <v>7.3250902919230773E-12</v>
      </c>
      <c r="CY55">
        <f t="shared" si="40"/>
        <v>1.3578514615384613E-4</v>
      </c>
      <c r="CZ55">
        <f t="shared" si="40"/>
        <v>1.7727668444615385E-6</v>
      </c>
      <c r="DA55">
        <f t="shared" si="40"/>
        <v>3.8277419666153845E-5</v>
      </c>
      <c r="DB55">
        <f t="shared" si="40"/>
        <v>5.734737892307694E-4</v>
      </c>
      <c r="DC55">
        <f t="shared" si="40"/>
        <v>0.25643945643076921</v>
      </c>
      <c r="DD55">
        <f t="shared" si="40"/>
        <v>0.45923993662692303</v>
      </c>
      <c r="DE55">
        <f t="shared" si="40"/>
        <v>3.1436131923076923E-3</v>
      </c>
      <c r="DF55">
        <f t="shared" si="40"/>
        <v>9.0950182292307696E-2</v>
      </c>
      <c r="DG55">
        <f t="shared" si="38"/>
        <v>3.5545088853461543E-8</v>
      </c>
      <c r="DH55" s="5">
        <f>IFERROR(((((L55+AB55)*(1/$H55))+AR55)/$F$2)/($B$2*('CAR.CAP_per person'!B$2)/(_xlfn.XLOOKUP($E$2,EU_countries_GDP!$A$2:$A$29,EU_countries_GDP!$E$2:$E$29))),"")</f>
        <v>2.6990370952654579</v>
      </c>
      <c r="DI55" s="5">
        <f>IFERROR(((((M55+AC55)*(1/$H55))+AS55)/$F$2)/($B$2*('CAR.CAP_per person'!C$2)/(_xlfn.XLOOKUP($E$2,EU_countries_GDP!$A$2:$A$29,EU_countries_GDP!$E$2:$E$29))),"")</f>
        <v>5.236236595924659E-4</v>
      </c>
      <c r="DJ55" s="5">
        <f>IFERROR(((((N55+AD55)*(1/$H55))+AT55)/$F$2)/($B$2*('CAR.CAP_per person'!D$2)/(_xlfn.XLOOKUP($E$2,EU_countries_GDP!$A$2:$A$29,EU_countries_GDP!$E$2:$E$29))),"")</f>
        <v>8.3179745804145954E-3</v>
      </c>
      <c r="DK55" s="5">
        <f>IFERROR(((((O55+AE55)*(1/$H55))+AU55)/$F$2)/($B$2*('CAR.CAP_per person'!E$2)/(_xlfn.XLOOKUP($E$2,EU_countries_GDP!$A$2:$A$29,EU_countries_GDP!$E$2:$E$29))),"")</f>
        <v>0.10739319194250793</v>
      </c>
      <c r="DL55" s="5">
        <f>IFERROR(((((P55+AF55)*(1/$H55))+AV55)/$F$2)/($B$2*('CAR.CAP_per person'!F$2)/(_xlfn.XLOOKUP($E$2,EU_countries_GDP!$A$2:$A$29,EU_countries_GDP!$E$2:$E$29))),"")</f>
        <v>3.6953897908284872</v>
      </c>
      <c r="DM55" s="5">
        <f>IFERROR(((((Q55+AG55)*(1/$H55))+AW55)/$F$2)/($B$2*('CAR.CAP_per person'!G$2)/(_xlfn.XLOOKUP($E$2,EU_countries_GDP!$A$2:$A$29,EU_countries_GDP!$E$2:$E$29))),"")</f>
        <v>0.20763436544946073</v>
      </c>
      <c r="DN55" s="5">
        <f>IFERROR(((((R55+AH55)*(1/$H55))+AX55)/$F$2)/($B$2*('CAR.CAP_per person'!H$2)/(_xlfn.XLOOKUP($E$2,EU_countries_GDP!$A$2:$A$29,EU_countries_GDP!$E$2:$E$29))),"")</f>
        <v>3.401212186298182E-3</v>
      </c>
      <c r="DO55" s="5">
        <f>IFERROR(((((S55+AI55)*(1/$H55))+AY55)/$F$2)/($B$2*('CAR.CAP_per person'!I$2)/(_xlfn.XLOOKUP($E$2,EU_countries_GDP!$A$2:$A$29,EU_countries_GDP!$E$2:$E$29))),"")</f>
        <v>0.26255779792004308</v>
      </c>
      <c r="DP55" s="5">
        <f>IFERROR(((((T55+AJ55)*(1/$H55))+AZ55)/$F$2)/($B$2*('CAR.CAP_per person'!J$2)/(_xlfn.XLOOKUP($E$2,EU_countries_GDP!$A$2:$A$29,EU_countries_GDP!$E$2:$E$29))),"")</f>
        <v>0.59862229098101494</v>
      </c>
      <c r="DQ55" s="5">
        <f>IFERROR(((((U55+AK55)*(1/$H55))+BA55)/$F$2)/($B$2*('CAR.CAP_per person'!K$2)/(_xlfn.XLOOKUP($E$2,EU_countries_GDP!$A$2:$A$29,EU_countries_GDP!$E$2:$E$29))),"")</f>
        <v>0.3745557499556349</v>
      </c>
      <c r="DR55" s="5">
        <f>IFERROR(((((V55+AL55)*(1/$H55))+BB55)/$F$2)/($B$2*('CAR.CAP_per person'!L$2)/(_xlfn.XLOOKUP($E$2,EU_countries_GDP!$A$2:$A$29,EU_countries_GDP!$E$2:$E$29))),"")</f>
        <v>0.18115873849334102</v>
      </c>
      <c r="DS55" s="5">
        <f>IFERROR(((((W55+AM55)*(1/$H55))+BC55)/$F$2)/($B$2*('CAR.CAP_per person'!M$2)/(_xlfn.XLOOKUP($E$2,EU_countries_GDP!$A$2:$A$29,EU_countries_GDP!$E$2:$E$29))),"")</f>
        <v>3.7295282617306271</v>
      </c>
      <c r="DT55" s="5">
        <f>IFERROR(((((X55+AN55)*(1/$H55))+BD55)/$F$2)/($B$2*('CAR.CAP_per person'!N$2)/(_xlfn.XLOOKUP($E$2,EU_countries_GDP!$A$2:$A$29,EU_countries_GDP!$E$2:$E$29))),"")</f>
        <v>70.910422882795345</v>
      </c>
      <c r="DU55" s="5">
        <f>IFERROR(((((Y55+AO55)*(1/$H55))+BE55)/$F$2)/($B$2*('CAR.CAP_per person'!O$2)/(_xlfn.XLOOKUP($E$2,EU_countries_GDP!$A$2:$A$29,EU_countries_GDP!$E$2:$E$29))),"")</f>
        <v>3.3885522980129569E-2</v>
      </c>
      <c r="DV55" s="5">
        <f>IFERROR(((((Z55+AP55)*(1/$H55))+BF55)/$F$2)/($B$2*('CAR.CAP_per person'!P$2)/(_xlfn.XLOOKUP($E$2,EU_countries_GDP!$A$2:$A$29,EU_countries_GDP!$E$2:$E$29))),"")</f>
        <v>0.79577638399600614</v>
      </c>
      <c r="DW55" s="5">
        <f>IFERROR(((((AA55+AQ55)*(1/$H55))+BG55)/$F$2)/($B$2*('CAR.CAP_per person'!Q$2)/(_xlfn.XLOOKUP($E$2,EU_countries_GDP!$A$2:$A$29,EU_countries_GDP!$E$2:$E$29))),"")</f>
        <v>0.31704453144872202</v>
      </c>
    </row>
    <row r="56" spans="1:127">
      <c r="A56" t="s">
        <v>213</v>
      </c>
      <c r="B56" t="str">
        <f>_xlfn.XLOOKUP(D56,Table5[Ingredient],Table5[Category],"",FALSE)</f>
        <v>Vegetables</v>
      </c>
      <c r="C56" s="33" t="s">
        <v>177</v>
      </c>
      <c r="D56" s="33" t="s">
        <v>216</v>
      </c>
      <c r="E56" s="33">
        <v>0.255</v>
      </c>
      <c r="F56" s="33" t="s">
        <v>204</v>
      </c>
      <c r="G56" s="33" t="s">
        <v>180</v>
      </c>
      <c r="H56" s="91">
        <f>Dataset_AT!R53</f>
        <v>5.06193425440686E-2</v>
      </c>
      <c r="I56" s="33"/>
      <c r="J56" s="37">
        <f>IFERROR(INDEX('AveragePrices&amp;Codes'!G:AG, MATCH($D56, 'AveragePrices&amp;Codes'!$A:$A, 0), MATCH(Tool_Austria!$E$2, 'AveragePrices&amp;Codes'!$G$1:$AG$1, 0)),"")</f>
        <v>1.2720221879683722</v>
      </c>
      <c r="K56" s="37">
        <f>IFERROR(E56/(_xlfn.XLOOKUP(A56,Dataset_AT!$V$2:$V$9,Dataset_AT!$W$2:$W$9)),"")</f>
        <v>1.4825581395348838E-3</v>
      </c>
      <c r="L56">
        <f>IFERROR(IF($F56="Raw",_xlfn.XLOOKUP(_xlfn.XLOOKUP(Tool_Austria!$D56,'AveragePrices&amp;Codes'!$A:$A,'AveragePrices&amp;Codes'!$B:$B),AGRIBALYSE_Raw!$B:$B,AGRIBALYSE_Raw!O:O)*$E56,_xlfn.XLOOKUP(_xlfn.XLOOKUP(Tool_Austria!$D56,'AveragePrices&amp;Codes'!$A:$A,'AveragePrices&amp;Codes'!$B:$B),AGRIBALYSE_Cooked!$C:$C,AGRIBALYSE_Cooked!P:P)*$E56),"")</f>
        <v>0.17736794166666667</v>
      </c>
      <c r="M56">
        <f>IFERROR(IF($F56="Raw",_xlfn.XLOOKUP(_xlfn.XLOOKUP(Tool_Austria!$D56,'AveragePrices&amp;Codes'!$A:$A,'AveragePrices&amp;Codes'!$B:$B),AGRIBALYSE_Raw!$B:$B,AGRIBALYSE_Raw!P:P)*$E56,_xlfn.XLOOKUP(_xlfn.XLOOKUP(Tool_Austria!$D56,'AveragePrices&amp;Codes'!$A:$A,'AveragePrices&amp;Codes'!$B:$B),AGRIBALYSE_Cooked!$C:$C,AGRIBALYSE_Cooked!Q:Q)*$E56),"")</f>
        <v>7.1288562166666663E-9</v>
      </c>
      <c r="N56">
        <f>IFERROR(IF($F56="Raw",_xlfn.XLOOKUP(_xlfn.XLOOKUP(Tool_Austria!$D56,'AveragePrices&amp;Codes'!$A:$A,'AveragePrices&amp;Codes'!$B:$B),AGRIBALYSE_Raw!$B:$B,AGRIBALYSE_Raw!Q:Q)*$E56,_xlfn.XLOOKUP(_xlfn.XLOOKUP(Tool_Austria!$D56,'AveragePrices&amp;Codes'!$A:$A,'AveragePrices&amp;Codes'!$B:$B),AGRIBALYSE_Cooked!$C:$C,AGRIBALYSE_Cooked!R:R)*$E56),"")</f>
        <v>2.6731996516666665E-2</v>
      </c>
      <c r="O56">
        <f>IFERROR(IF($F56="Raw",_xlfn.XLOOKUP(_xlfn.XLOOKUP(Tool_Austria!$D56,'AveragePrices&amp;Codes'!$A:$A,'AveragePrices&amp;Codes'!$B:$B),AGRIBALYSE_Raw!$B:$B,AGRIBALYSE_Raw!R:R)*$E56,_xlfn.XLOOKUP(_xlfn.XLOOKUP(Tool_Austria!$D56,'AveragePrices&amp;Codes'!$A:$A,'AveragePrices&amp;Codes'!$B:$B),AGRIBALYSE_Cooked!$C:$C,AGRIBALYSE_Cooked!S:S)*$E56),"")</f>
        <v>5.8462801666666676E-4</v>
      </c>
      <c r="P56">
        <f>IFERROR(IF($F56="Raw",_xlfn.XLOOKUP(_xlfn.XLOOKUP(Tool_Austria!$D56,'AveragePrices&amp;Codes'!$A:$A,'AveragePrices&amp;Codes'!$B:$B),AGRIBALYSE_Raw!$B:$B,AGRIBALYSE_Raw!S:S)*$E56,_xlfn.XLOOKUP(_xlfn.XLOOKUP(Tool_Austria!$D56,'AveragePrices&amp;Codes'!$A:$A,'AveragePrices&amp;Codes'!$B:$B),AGRIBALYSE_Cooked!$C:$C,AGRIBALYSE_Cooked!T:T)*$E56),"")</f>
        <v>9.6191304000000018E-9</v>
      </c>
      <c r="Q56">
        <f>IFERROR(IF($F56="Raw",_xlfn.XLOOKUP(_xlfn.XLOOKUP(Tool_Austria!$D56,'AveragePrices&amp;Codes'!$A:$A,'AveragePrices&amp;Codes'!$B:$B),AGRIBALYSE_Raw!$B:$B,AGRIBALYSE_Raw!T:T)*$E56,_xlfn.XLOOKUP(_xlfn.XLOOKUP(Tool_Austria!$D56,'AveragePrices&amp;Codes'!$A:$A,'AveragePrices&amp;Codes'!$B:$B),AGRIBALYSE_Cooked!$C:$C,AGRIBALYSE_Cooked!U:U)*$E56),"")</f>
        <v>4.9842495499999995E-9</v>
      </c>
      <c r="R56">
        <f>IFERROR(IF($F56="Raw",_xlfn.XLOOKUP(_xlfn.XLOOKUP(Tool_Austria!$D56,'AveragePrices&amp;Codes'!$A:$A,'AveragePrices&amp;Codes'!$B:$B),AGRIBALYSE_Raw!$B:$B,AGRIBALYSE_Raw!U:U)*$E56,_xlfn.XLOOKUP(_xlfn.XLOOKUP(Tool_Austria!$D56,'AveragePrices&amp;Codes'!$A:$A,'AveragePrices&amp;Codes'!$B:$B),AGRIBALYSE_Cooked!$C:$C,AGRIBALYSE_Cooked!V:V)*$E56),"")</f>
        <v>1.4091312466666666E-10</v>
      </c>
      <c r="S56">
        <f>IFERROR(IF($F56="Raw",_xlfn.XLOOKUP(_xlfn.XLOOKUP(Tool_Austria!$D56,'AveragePrices&amp;Codes'!$A:$A,'AveragePrices&amp;Codes'!$B:$B),AGRIBALYSE_Raw!$B:$B,AGRIBALYSE_Raw!V:V)*$E56,_xlfn.XLOOKUP(_xlfn.XLOOKUP(Tool_Austria!$D56,'AveragePrices&amp;Codes'!$A:$A,'AveragePrices&amp;Codes'!$B:$B),AGRIBALYSE_Cooked!$C:$C,AGRIBALYSE_Cooked!W:W)*$E56),"")</f>
        <v>7.7161625833333338E-4</v>
      </c>
      <c r="T56">
        <f>IFERROR(IF($F56="Raw",_xlfn.XLOOKUP(_xlfn.XLOOKUP(Tool_Austria!$D56,'AveragePrices&amp;Codes'!$A:$A,'AveragePrices&amp;Codes'!$B:$B),AGRIBALYSE_Raw!$B:$B,AGRIBALYSE_Raw!W:W)*$E56,_xlfn.XLOOKUP(_xlfn.XLOOKUP(Tool_Austria!$D56,'AveragePrices&amp;Codes'!$A:$A,'AveragePrices&amp;Codes'!$B:$B),AGRIBALYSE_Cooked!$C:$C,AGRIBALYSE_Cooked!X:X)*$E56),"")</f>
        <v>2.0824341250000001E-5</v>
      </c>
      <c r="U56">
        <f>IFERROR(IF($F56="Raw",_xlfn.XLOOKUP(_xlfn.XLOOKUP(Tool_Austria!$D56,'AveragePrices&amp;Codes'!$A:$A,'AveragePrices&amp;Codes'!$B:$B),AGRIBALYSE_Raw!$B:$B,AGRIBALYSE_Raw!X:X)*$E56,_xlfn.XLOOKUP(_xlfn.XLOOKUP(Tool_Austria!$D56,'AveragePrices&amp;Codes'!$A:$A,'AveragePrices&amp;Codes'!$B:$B),AGRIBALYSE_Cooked!$C:$C,AGRIBALYSE_Cooked!Y:Y)*$E56),"")</f>
        <v>4.0617026166666666E-4</v>
      </c>
      <c r="V56">
        <f>IFERROR(IF($F56="Raw",_xlfn.XLOOKUP(_xlfn.XLOOKUP(Tool_Austria!$D56,'AveragePrices&amp;Codes'!$A:$A,'AveragePrices&amp;Codes'!$B:$B),AGRIBALYSE_Raw!$B:$B,AGRIBALYSE_Raw!Y:Y)*$E56,_xlfn.XLOOKUP(_xlfn.XLOOKUP(Tool_Austria!$D56,'AveragePrices&amp;Codes'!$A:$A,'AveragePrices&amp;Codes'!$B:$B),AGRIBALYSE_Cooked!$C:$C,AGRIBALYSE_Cooked!Z:Z)*$E56),"")</f>
        <v>2.8865379499999999E-3</v>
      </c>
      <c r="W56">
        <f>IFERROR(IF($F56="Raw",_xlfn.XLOOKUP(_xlfn.XLOOKUP(Tool_Austria!$D56,'AveragePrices&amp;Codes'!$A:$A,'AveragePrices&amp;Codes'!$B:$B),AGRIBALYSE_Raw!$B:$B,AGRIBALYSE_Raw!Z:Z)*$E56,_xlfn.XLOOKUP(_xlfn.XLOOKUP(Tool_Austria!$D56,'AveragePrices&amp;Codes'!$A:$A,'AveragePrices&amp;Codes'!$B:$B),AGRIBALYSE_Cooked!$C:$C,AGRIBALYSE_Cooked!AA:AA)*$E56),"")</f>
        <v>1.2658569466666667</v>
      </c>
      <c r="X56">
        <f>IFERROR(IF($F56="Raw",_xlfn.XLOOKUP(_xlfn.XLOOKUP(Tool_Austria!$D56,'AveragePrices&amp;Codes'!$A:$A,'AveragePrices&amp;Codes'!$B:$B),AGRIBALYSE_Raw!$B:$B,AGRIBALYSE_Raw!AA:AA)*$E56,_xlfn.XLOOKUP(_xlfn.XLOOKUP(Tool_Austria!$D56,'AveragePrices&amp;Codes'!$A:$A,'AveragePrices&amp;Codes'!$B:$B),AGRIBALYSE_Cooked!$C:$C,AGRIBALYSE_Cooked!AB:AB)*$E56),"")</f>
        <v>1.466561695</v>
      </c>
      <c r="Y56">
        <f>IFERROR(IF($F56="Raw",_xlfn.XLOOKUP(_xlfn.XLOOKUP(Tool_Austria!$D56,'AveragePrices&amp;Codes'!$A:$A,'AveragePrices&amp;Codes'!$B:$B),AGRIBALYSE_Raw!$B:$B,AGRIBALYSE_Raw!AB:AB)*$E56,_xlfn.XLOOKUP(_xlfn.XLOOKUP(Tool_Austria!$D56,'AveragePrices&amp;Codes'!$A:$A,'AveragePrices&amp;Codes'!$B:$B),AGRIBALYSE_Cooked!$C:$C,AGRIBALYSE_Cooked!AC:AC)*$E56),"")</f>
        <v>0.10748416316666666</v>
      </c>
      <c r="Z56">
        <f>IFERROR(IF($F56="Raw",_xlfn.XLOOKUP(_xlfn.XLOOKUP(Tool_Austria!$D56,'AveragePrices&amp;Codes'!$A:$A,'AveragePrices&amp;Codes'!$B:$B),AGRIBALYSE_Raw!$B:$B,AGRIBALYSE_Raw!AC:AC)*$E56,_xlfn.XLOOKUP(_xlfn.XLOOKUP(Tool_Austria!$D56,'AveragePrices&amp;Codes'!$A:$A,'AveragePrices&amp;Codes'!$B:$B),AGRIBALYSE_Cooked!$C:$C,AGRIBALYSE_Cooked!AD:AD)*$E56),"")</f>
        <v>2.5341688066666666</v>
      </c>
      <c r="AA56">
        <f>IFERROR(IF($F56="Raw",_xlfn.XLOOKUP(_xlfn.XLOOKUP(Tool_Austria!$D56,'AveragePrices&amp;Codes'!$A:$A,'AveragePrices&amp;Codes'!$B:$B),AGRIBALYSE_Raw!$B:$B,AGRIBALYSE_Raw!AD:AD)*$E56,_xlfn.XLOOKUP(_xlfn.XLOOKUP(Tool_Austria!$D56,'AveragePrices&amp;Codes'!$A:$A,'AveragePrices&amp;Codes'!$B:$B),AGRIBALYSE_Cooked!$C:$C,AGRIBALYSE_Cooked!AE:AE)*$E56),"")</f>
        <v>1.0061685449999999E-6</v>
      </c>
      <c r="AB56" cm="1">
        <f t="array" ref="AB56">IFERROR(_xlfn.XLOOKUP(Tool_Austria!$F56&amp;$E$2,'Cooking methods'!$A:$A&amp;'Cooking methods'!$B:$B,'Cooking methods'!C:C)*$E56,"")</f>
        <v>0.13332114000000003</v>
      </c>
      <c r="AC56" cm="1">
        <f t="array" ref="AC56">IFERROR(_xlfn.XLOOKUP(Tool_Austria!$F56&amp;$E$2,'Cooking methods'!$A:$A&amp;'Cooking methods'!$B:$B,'Cooking methods'!D:D)*$E56,"")</f>
        <v>1.5393551850000001E-9</v>
      </c>
      <c r="AD56" cm="1">
        <f t="array" ref="AD56">IFERROR(_xlfn.XLOOKUP(Tool_Austria!$F56&amp;$E$2,'Cooking methods'!$A:$A&amp;'Cooking methods'!$B:$B,'Cooking methods'!E:E)*$E56,"")</f>
        <v>0.12938980500000002</v>
      </c>
      <c r="AE56" cm="1">
        <f t="array" ref="AE56">IFERROR(_xlfn.XLOOKUP(Tool_Austria!$F56&amp;$E$2,'Cooking methods'!$A:$A&amp;'Cooking methods'!$B:$B,'Cooking methods'!F:F)*$E56,"")</f>
        <v>3.2359499999999998E-4</v>
      </c>
      <c r="AF56" cm="1">
        <f t="array" ref="AF56">IFERROR(_xlfn.XLOOKUP(Tool_Austria!$F56&amp;$E$2,'Cooking methods'!$A:$A&amp;'Cooking methods'!$B:$B,'Cooking methods'!G:G)*$E56,"")</f>
        <v>2.01288483E-9</v>
      </c>
      <c r="AG56" cm="1">
        <f t="array" ref="AG56">IFERROR(_xlfn.XLOOKUP(Tool_Austria!$F56&amp;$E$2,'Cooking methods'!$A:$A&amp;'Cooking methods'!$B:$B,'Cooking methods'!H:H)*$E56,"")</f>
        <v>1.1995597800000002E-9</v>
      </c>
      <c r="AH56" cm="1">
        <f t="array" ref="AH56">IFERROR(_xlfn.XLOOKUP(Tool_Austria!$F56&amp;$E$2,'Cooking methods'!$A:$A&amp;'Cooking methods'!$B:$B,'Cooking methods'!I:I)*$E56,"")</f>
        <v>2.0831359275000002E-10</v>
      </c>
      <c r="AI56" cm="1">
        <f t="array" ref="AI56">IFERROR(_xlfn.XLOOKUP(Tool_Austria!$F56&amp;$E$2,'Cooking methods'!$A:$A&amp;'Cooking methods'!$B:$B,'Cooking methods'!J:J)*$E56,"")</f>
        <v>7.8833250000000005E-4</v>
      </c>
      <c r="AJ56" cm="1">
        <f t="array" ref="AJ56">IFERROR(_xlfn.XLOOKUP(Tool_Austria!$F56&amp;$E$2,'Cooking methods'!$A:$A&amp;'Cooking methods'!$B:$B,'Cooking methods'!K:K)*$E56,"")</f>
        <v>1.6179749999999999E-4</v>
      </c>
      <c r="AK56" cm="1">
        <f t="array" ref="AK56">IFERROR(_xlfn.XLOOKUP(Tool_Austria!$F56&amp;$E$2,'Cooking methods'!$A:$A&amp;'Cooking methods'!$B:$B,'Cooking methods'!L:L)*$E56,"")</f>
        <v>1.2737250000000001E-4</v>
      </c>
      <c r="AL56" cm="1">
        <f t="array" ref="AL56">IFERROR(_xlfn.XLOOKUP(Tool_Austria!$F56&amp;$E$2,'Cooking methods'!$A:$A&amp;'Cooking methods'!$B:$B,'Cooking methods'!M:M)*$E56,"")</f>
        <v>9.9488250000000005E-4</v>
      </c>
      <c r="AM56" cm="1">
        <f t="array" ref="AM56">IFERROR(_xlfn.XLOOKUP(Tool_Austria!$F56&amp;$E$2,'Cooking methods'!$A:$A&amp;'Cooking methods'!$B:$B,'Cooking methods'!N:N)*$E56,"")</f>
        <v>0.42068727000000006</v>
      </c>
      <c r="AN56" cm="1">
        <f t="array" ref="AN56">IFERROR(_xlfn.XLOOKUP(Tool_Austria!$F56&amp;$E$2,'Cooking methods'!$A:$A&amp;'Cooking methods'!$B:$B,'Cooking methods'!O:O)*$E56,"")</f>
        <v>0.36494286750000005</v>
      </c>
      <c r="AO56" cm="1">
        <f t="array" ref="AO56">IFERROR(_xlfn.XLOOKUP(Tool_Austria!$F56&amp;$E$2,'Cooking methods'!$A:$A&amp;'Cooking methods'!$B:$B,'Cooking methods'!P:P)*$E56,"")</f>
        <v>7.2120375E-2</v>
      </c>
      <c r="AP56" cm="1">
        <f t="array" ref="AP56">IFERROR(_xlfn.XLOOKUP(Tool_Austria!$F56&amp;$E$2,'Cooking methods'!$A:$A&amp;'Cooking methods'!$B:$B,'Cooking methods'!Q:Q)*$E56,"")</f>
        <v>3.7363931099999999</v>
      </c>
      <c r="AQ56" cm="1">
        <f t="array" ref="AQ56">IFERROR(_xlfn.XLOOKUP(Tool_Austria!$F56&amp;$E$2,'Cooking methods'!$A:$A&amp;'Cooking methods'!$B:$B,'Cooking methods'!R:R)*$E56,"")</f>
        <v>2.0849948775000002E-7</v>
      </c>
      <c r="AR56" cm="1">
        <f t="array" ref="AR56">IFERROR(_xlfn.XLOOKUP(Tool_Austria!$G56&amp;$E$2,'Waste management'!$A:$A&amp;'Waste management'!$B:$B,'Waste management'!C:C)*$E56,"")</f>
        <v>1.4277450000000001E-2</v>
      </c>
      <c r="AS56" cm="1">
        <f t="array" ref="AS56">IFERROR(_xlfn.XLOOKUP(Tool_Austria!$G56&amp;$E$2,'Waste management'!$A:$A&amp;'Waste management'!$B:$B,'Waste management'!D:D)*$E56,"")</f>
        <v>9.7410255000000001E-11</v>
      </c>
      <c r="AT56" cm="1">
        <f t="array" ref="AT56">IFERROR(_xlfn.XLOOKUP(Tool_Austria!$G56&amp;$E$2,'Waste management'!$A:$A&amp;'Waste management'!$B:$B,'Waste management'!E:E)*$E56,"")</f>
        <v>2.6265000000000001E-4</v>
      </c>
      <c r="AU56" cm="1">
        <f t="array" ref="AU56">IFERROR(_xlfn.XLOOKUP(Tool_Austria!$G56&amp;$E$2,'Waste management'!$A:$A&amp;'Waste management'!$B:$B,'Waste management'!F:F)*$E56,"")</f>
        <v>3.0599999999999998E-5</v>
      </c>
      <c r="AV56" cm="1">
        <f t="array" ref="AV56">IFERROR(_xlfn.XLOOKUP(Tool_Austria!$G56&amp;$E$2,'Waste management'!$A:$A&amp;'Waste management'!$B:$B,'Waste management'!G:G)*$E56,"")</f>
        <v>2.9527980000000002E-9</v>
      </c>
      <c r="AW56" cm="1">
        <f t="array" ref="AW56">IFERROR(_xlfn.XLOOKUP(Tool_Austria!$G56&amp;$E$2,'Waste management'!$A:$A&amp;'Waste management'!$B:$B,'Waste management'!H:H)*$E56,"")</f>
        <v>9.6250005E-11</v>
      </c>
      <c r="AX56" cm="1">
        <f t="array" ref="AX56">IFERROR(_xlfn.XLOOKUP(Tool_Austria!$G56&amp;$E$2,'Waste management'!$A:$A&amp;'Waste management'!$B:$B,'Waste management'!I:I)*$E56,"")</f>
        <v>6.8431035E-11</v>
      </c>
      <c r="AY56" cm="1">
        <f t="array" ref="AY56">IFERROR(_xlfn.XLOOKUP(Tool_Austria!$G56&amp;$E$2,'Waste management'!$A:$A&amp;'Waste management'!$B:$B,'Waste management'!J:J)*$E56,"")</f>
        <v>5.6355000000000001E-4</v>
      </c>
      <c r="AZ56" cm="1">
        <f t="array" ref="AZ56">IFERROR(_xlfn.XLOOKUP(Tool_Austria!$G56&amp;$E$2,'Waste management'!$A:$A&amp;'Waste management'!$B:$B,'Waste management'!K:K)*$E56,"")</f>
        <v>1.3717521E-6</v>
      </c>
      <c r="BA56" cm="1">
        <f t="array" ref="BA56">IFERROR(_xlfn.XLOOKUP(Tool_Austria!$G56&amp;$E$2,'Waste management'!$A:$A&amp;'Waste management'!$B:$B,'Waste management'!L:L)*$E56,"")</f>
        <v>2.4684356999999999E-5</v>
      </c>
      <c r="BB56" cm="1">
        <f t="array" ref="BB56">IFERROR(_xlfn.XLOOKUP(Tool_Austria!$G56&amp;$E$2,'Waste management'!$A:$A&amp;'Waste management'!$B:$B,'Waste management'!M:M)*$E56,"")</f>
        <v>2.4837000000000001E-3</v>
      </c>
      <c r="BC56" cm="1">
        <f t="array" ref="BC56">IFERROR(_xlfn.XLOOKUP(Tool_Austria!$G56&amp;$E$2,'Waste management'!$A:$A&amp;'Waste management'!$B:$B,'Waste management'!N:N)*$E56,"")</f>
        <v>2.1356606999999999</v>
      </c>
      <c r="BD56" cm="1">
        <f t="array" ref="BD56">IFERROR(_xlfn.XLOOKUP(Tool_Austria!$G56&amp;$E$2,'Waste management'!$A:$A&amp;'Waste management'!$B:$B,'Waste management'!O:O)*$E56,"")</f>
        <v>0.13617255</v>
      </c>
      <c r="BE56" cm="1">
        <f t="array" ref="BE56">IFERROR(_xlfn.XLOOKUP(Tool_Austria!$G56&amp;$E$2,'Waste management'!$A:$A&amp;'Waste management'!$B:$B,'Waste management'!P:P)*$E56,"")</f>
        <v>2.9401500000000003E-3</v>
      </c>
      <c r="BF56" cm="1">
        <f t="array" ref="BF56">IFERROR(_xlfn.XLOOKUP(Tool_Austria!$G56&amp;$E$2,'Waste management'!$A:$A&amp;'Waste management'!$B:$B,'Waste management'!Q:Q)*$E56,"")</f>
        <v>8.5575449999999997E-2</v>
      </c>
      <c r="BG56" cm="1">
        <f t="array" ref="BG56">IFERROR(_xlfn.XLOOKUP(Tool_Austria!$G56&amp;$E$2,'Waste management'!$A:$A&amp;'Waste management'!$B:$B,'Waste management'!R:R)*$E56,"")</f>
        <v>2.7810299999999999E-8</v>
      </c>
      <c r="BH56">
        <f>IFERROR((L56+AR56+AB56)*_xlfn.XLOOKUP(Tool_Austria!BH$4,Monetization_Factors!$A:$A,Monetization_Factors!$D:$D),"")</f>
        <v>4.2278428600522243E-2</v>
      </c>
      <c r="BI56">
        <f>IFERROR((M56+AS56+AC56)*_xlfn.XLOOKUP(Tool_Austria!BI$4,Monetization_Factors!$A:$A,Monetization_Factors!$D:$D),"")</f>
        <v>3.508969251031024E-7</v>
      </c>
      <c r="BJ56">
        <f>IFERROR((N56+AT56+AD56)*_xlfn.XLOOKUP(Tool_Austria!BJ$4,Monetization_Factors!$A:$A,Monetization_Factors!$D:$D),"")</f>
        <v>2.3867133619762427E-4</v>
      </c>
      <c r="BK56">
        <f>IFERROR((O56+AU56+AE56)*_xlfn.XLOOKUP(Tool_Austria!BK$4,Monetization_Factors!$A:$A,Monetization_Factors!$D:$D),"")</f>
        <v>1.421071603745383E-3</v>
      </c>
      <c r="BL56">
        <f>IFERROR((P56+AV56+AF56)*_xlfn.XLOOKUP(Tool_Austria!BL$4,Monetization_Factors!$A:$A,Monetization_Factors!$D:$D),"")</f>
        <v>1.4559639636164459E-2</v>
      </c>
      <c r="BM56">
        <f>IFERROR((Q56+AW56+AG56)*_xlfn.XLOOKUP(Tool_Austria!BM$4,Monetization_Factors!$A:$A,Monetization_Factors!$D:$D),"")</f>
        <v>1.304123430314308E-3</v>
      </c>
      <c r="BN56">
        <f>IFERROR((R56+AX56+AH56)*_xlfn.XLOOKUP(Tool_Austria!BN$4,Monetization_Factors!$A:$A,Monetization_Factors!$D:$D),"")</f>
        <v>4.8015662007946691E-4</v>
      </c>
      <c r="BO56">
        <f>IFERROR((S56+AY56+AI56)*_xlfn.XLOOKUP(Tool_Austria!BO$4,Monetization_Factors!$A:$A,Monetization_Factors!$D:$D),"")</f>
        <v>9.2975156555015568E-4</v>
      </c>
      <c r="BP56">
        <f>IFERROR((T56+AZ56+AJ56)*_xlfn.XLOOKUP(Tool_Austria!BP$4,Monetization_Factors!$A:$A,Monetization_Factors!$D:$D),"")</f>
        <v>4.4883237433936395E-4</v>
      </c>
      <c r="BQ56">
        <f>IFERROR((U56+BA56+AK56)*_xlfn.XLOOKUP(Tool_Austria!BQ$4,Monetization_Factors!$A:$A,Monetization_Factors!$D:$D),"")</f>
        <v>2.2835238185590235E-3</v>
      </c>
      <c r="BR56" t="str">
        <f>IFERROR((V56+BB56+AL56)*_xlfn.XLOOKUP(Tool_Austria!BR$4,Monetization_Factors!$A:$A,Monetization_Factors!$D:$D),"")</f>
        <v/>
      </c>
      <c r="BS56">
        <f>IFERROR((W56+BC56+AM56)*_xlfn.XLOOKUP(Tool_Austria!BS$4,Monetization_Factors!$A:$A,Monetization_Factors!$D:$D),"")</f>
        <v>1.8599892351760082E-4</v>
      </c>
      <c r="BT56">
        <f>IFERROR((X56+BD56+AN56)*_xlfn.XLOOKUP(Tool_Austria!BT$4,Monetization_Factors!$A:$A,Monetization_Factors!$D:$D),"")</f>
        <v>4.3814786412190988E-4</v>
      </c>
      <c r="BU56">
        <f>IFERROR((Y56+BE56+AO56)*_xlfn.XLOOKUP(Tool_Austria!BU$4,Monetization_Factors!$A:$A,Monetization_Factors!$D:$D),"")</f>
        <v>1.1600581909106101E-3</v>
      </c>
      <c r="BV56">
        <f>IFERROR((Z56+BF56+AP56)*_xlfn.XLOOKUP(Tool_Austria!BV$4,Monetization_Factors!$A:$A,Monetization_Factors!$D:$D),"")</f>
        <v>1.0495764273803573E-2</v>
      </c>
      <c r="BW56">
        <f>IFERROR((AA56+BG56+AQ56)*_xlfn.XLOOKUP(Tool_Austria!BW$4,Monetization_Factors!$A:$A,Monetization_Factors!$D:$D),"")</f>
        <v>2.5956860174950653E-6</v>
      </c>
      <c r="BX56" s="38" cm="1">
        <f t="array" ref="BX56">IFERROR(_xlfn.IFS(I56&lt;&gt;0,I56*E56,I56="",J56*E56),"")</f>
        <v>0.32436565793193489</v>
      </c>
      <c r="BY56" s="38">
        <f t="shared" si="30"/>
        <v>7.6227114820768327E-2</v>
      </c>
      <c r="BZ56" s="38">
        <f t="shared" si="31"/>
        <v>0.40059277275270322</v>
      </c>
      <c r="CA56" s="38">
        <f t="shared" si="32"/>
        <v>6.1629657346569725E-4</v>
      </c>
      <c r="CB56">
        <f t="shared" si="39"/>
        <v>0.32496653166666672</v>
      </c>
      <c r="CC56">
        <f t="shared" si="39"/>
        <v>8.765621656666667E-9</v>
      </c>
      <c r="CD56">
        <f t="shared" si="39"/>
        <v>0.15638445151666669</v>
      </c>
      <c r="CE56">
        <f t="shared" si="39"/>
        <v>9.3882301666666672E-4</v>
      </c>
      <c r="CF56">
        <f t="shared" si="39"/>
        <v>1.4584813230000002E-8</v>
      </c>
      <c r="CG56">
        <f t="shared" si="39"/>
        <v>6.2800593349999991E-9</v>
      </c>
      <c r="CH56">
        <f t="shared" si="39"/>
        <v>4.1765775241666667E-10</v>
      </c>
      <c r="CI56">
        <f t="shared" si="39"/>
        <v>2.1234987583333333E-3</v>
      </c>
      <c r="CJ56">
        <f t="shared" si="39"/>
        <v>1.8399359334999999E-4</v>
      </c>
      <c r="CK56">
        <f t="shared" si="39"/>
        <v>5.5822711866666667E-4</v>
      </c>
      <c r="CL56">
        <f t="shared" si="39"/>
        <v>6.3651204500000001E-3</v>
      </c>
      <c r="CM56">
        <f t="shared" si="39"/>
        <v>3.8222049166666667</v>
      </c>
      <c r="CN56">
        <f t="shared" si="39"/>
        <v>1.9676771125000001</v>
      </c>
      <c r="CO56">
        <f t="shared" si="39"/>
        <v>0.18254468816666666</v>
      </c>
      <c r="CP56">
        <f t="shared" si="39"/>
        <v>6.3561373666666672</v>
      </c>
      <c r="CQ56">
        <f t="shared" si="37"/>
        <v>1.24247833275E-6</v>
      </c>
      <c r="CR56">
        <f t="shared" si="40"/>
        <v>4.9994851025641032E-4</v>
      </c>
      <c r="CS56">
        <f t="shared" si="40"/>
        <v>1.3485571779487181E-11</v>
      </c>
      <c r="CT56">
        <f t="shared" si="40"/>
        <v>2.4059146387179491E-4</v>
      </c>
      <c r="CU56">
        <f t="shared" si="40"/>
        <v>1.4443431025641027E-6</v>
      </c>
      <c r="CV56">
        <f t="shared" si="40"/>
        <v>2.2438174200000005E-11</v>
      </c>
      <c r="CW56">
        <f t="shared" si="40"/>
        <v>9.6616297461538454E-12</v>
      </c>
      <c r="CX56">
        <f t="shared" si="40"/>
        <v>6.4255038833333332E-13</v>
      </c>
      <c r="CY56">
        <f t="shared" si="40"/>
        <v>3.2669211666666665E-6</v>
      </c>
      <c r="CZ56">
        <f t="shared" si="40"/>
        <v>2.8306706669230767E-7</v>
      </c>
      <c r="DA56">
        <f t="shared" si="40"/>
        <v>8.5881095179487177E-7</v>
      </c>
      <c r="DB56">
        <f t="shared" si="40"/>
        <v>9.7924930000000007E-6</v>
      </c>
      <c r="DC56">
        <f t="shared" si="40"/>
        <v>5.8803152564102564E-3</v>
      </c>
      <c r="DD56">
        <f t="shared" si="40"/>
        <v>3.027195557692308E-3</v>
      </c>
      <c r="DE56">
        <f t="shared" si="40"/>
        <v>2.8083798179487178E-4</v>
      </c>
      <c r="DF56">
        <f t="shared" si="40"/>
        <v>9.7786728717948728E-3</v>
      </c>
      <c r="DG56">
        <f t="shared" si="38"/>
        <v>1.9115051273076923E-9</v>
      </c>
      <c r="DH56" s="5">
        <f>IFERROR(((((L56+AB56)*(1/$H56))+AR56)/$F$2)/($B$2*('CAR.CAP_per person'!B$2)/(_xlfn.XLOOKUP($E$2,EU_countries_GDP!$A$2:$A$29,EU_countries_GDP!$E$2:$E$29))),"")</f>
        <v>0.13832886619688534</v>
      </c>
      <c r="DI56" s="5">
        <f>IFERROR(((((M56+AC56)*(1/$H56))+AS56)/$F$2)/($B$2*('CAR.CAP_per person'!C$2)/(_xlfn.XLOOKUP($E$2,EU_countries_GDP!$A$2:$A$29,EU_countries_GDP!$E$2:$E$29))),"")</f>
        <v>4.8651457331992994E-5</v>
      </c>
      <c r="DJ56" s="5">
        <f>IFERROR(((((N56+AD56)*(1/$H56))+AT56)/$F$2)/($B$2*('CAR.CAP_per person'!D$2)/(_xlfn.XLOOKUP($E$2,EU_countries_GDP!$A$2:$A$29,EU_countries_GDP!$E$2:$E$29))),"")</f>
        <v>8.9651911270820402E-4</v>
      </c>
      <c r="DK56" s="5">
        <f>IFERROR(((((O56+AE56)*(1/$H56))+AU56)/$F$2)/($B$2*('CAR.CAP_per person'!E$2)/(_xlfn.XLOOKUP($E$2,EU_countries_GDP!$A$2:$A$29,EU_countries_GDP!$E$2:$E$29))),"")</f>
        <v>6.7696967186418834E-3</v>
      </c>
      <c r="DL56" s="5">
        <f>IFERROR(((((P56+AF56)*(1/$H56))+AV56)/$F$2)/($B$2*('CAR.CAP_per person'!F$2)/(_xlfn.XLOOKUP($E$2,EU_countries_GDP!$A$2:$A$29,EU_countries_GDP!$E$2:$E$29))),"")</f>
        <v>6.9007037058702717E-2</v>
      </c>
      <c r="DM56" s="5">
        <f>IFERROR(((((Q56+AG56)*(1/$H56))+AW56)/$F$2)/($B$2*('CAR.CAP_per person'!G$2)/(_xlfn.XLOOKUP($E$2,EU_countries_GDP!$A$2:$A$29,EU_countries_GDP!$E$2:$E$29))),"")</f>
        <v>1.94803751165924E-2</v>
      </c>
      <c r="DN56" s="5">
        <f>IFERROR(((((R56+AH56)*(1/$H56))+AX56)/$F$2)/($B$2*('CAR.CAP_per person'!H$2)/(_xlfn.XLOOKUP($E$2,EU_countries_GDP!$A$2:$A$29,EU_countries_GDP!$E$2:$E$29))),"")</f>
        <v>2.6022753163815573E-4</v>
      </c>
      <c r="DO56" s="5">
        <f>IFERROR(((((S56+AI56)*(1/$H56))+AY56)/$F$2)/($B$2*('CAR.CAP_per person'!I$2)/(_xlfn.XLOOKUP($E$2,EU_countries_GDP!$A$2:$A$29,EU_countries_GDP!$E$2:$E$29))),"")</f>
        <v>4.7932099072533303E-3</v>
      </c>
      <c r="DP56" s="5">
        <f>IFERROR(((((T56+AJ56)*(1/$H56))+AZ56)/$F$2)/($B$2*('CAR.CAP_per person'!J$2)/(_xlfn.XLOOKUP($E$2,EU_countries_GDP!$A$2:$A$29,EU_countries_GDP!$E$2:$E$29))),"")</f>
        <v>9.5159579944453829E-2</v>
      </c>
      <c r="DQ56" s="5">
        <f>IFERROR(((((U56+AK56)*(1/$H56))+BA56)/$F$2)/($B$2*('CAR.CAP_per person'!K$2)/(_xlfn.XLOOKUP($E$2,EU_countries_GDP!$A$2:$A$29,EU_countries_GDP!$E$2:$E$29))),"")</f>
        <v>8.0686543044316671E-3</v>
      </c>
      <c r="DR56" s="5">
        <f>IFERROR(((((V56+AL56)*(1/$H56))+BB56)/$F$2)/($B$2*('CAR.CAP_per person'!L$2)/(_xlfn.XLOOKUP($E$2,EU_countries_GDP!$A$2:$A$29,EU_countries_GDP!$E$2:$E$29))),"")</f>
        <v>1.9766295595231484E-3</v>
      </c>
      <c r="DS56" s="5">
        <f>IFERROR(((((W56+AM56)*(1/$H56))+BC56)/$F$2)/($B$2*('CAR.CAP_per person'!M$2)/(_xlfn.XLOOKUP($E$2,EU_countries_GDP!$A$2:$A$29,EU_countries_GDP!$E$2:$E$29))),"")</f>
        <v>4.1327595622341048E-2</v>
      </c>
      <c r="DT56" s="5">
        <f>IFERROR(((((X56+AN56)*(1/$H56))+BD56)/$F$2)/($B$2*('CAR.CAP_per person'!N$2)/(_xlfn.XLOOKUP($E$2,EU_countries_GDP!$A$2:$A$29,EU_countries_GDP!$E$2:$E$29))),"")</f>
        <v>0.43715514257202848</v>
      </c>
      <c r="DU56" s="5">
        <f>IFERROR(((((Y56+AO56)*(1/$H56))+BE56)/$F$2)/($B$2*('CAR.CAP_per person'!O$2)/(_xlfn.XLOOKUP($E$2,EU_countries_GDP!$A$2:$A$29,EU_countries_GDP!$E$2:$E$29))),"")</f>
        <v>2.9904412316463041E-3</v>
      </c>
      <c r="DV56" s="5">
        <f>IFERROR(((((Z56+AP56)*(1/$H56))+BF56)/$F$2)/($B$2*('CAR.CAP_per person'!P$2)/(_xlfn.XLOOKUP($E$2,EU_countries_GDP!$A$2:$A$29,EU_countries_GDP!$E$2:$E$29))),"")</f>
        <v>8.4737441981035111E-2</v>
      </c>
      <c r="DW56" s="5">
        <f>IFERROR(((((AA56+AQ56)*(1/$H56))+BG56)/$F$2)/($B$2*('CAR.CAP_per person'!Q$2)/(_xlfn.XLOOKUP($E$2,EU_countries_GDP!$A$2:$A$29,EU_countries_GDP!$E$2:$E$29))),"")</f>
        <v>1.673198642178941E-2</v>
      </c>
    </row>
    <row r="57" spans="1:127">
      <c r="A57" t="s">
        <v>213</v>
      </c>
      <c r="B57" t="str">
        <f>_xlfn.XLOOKUP(D57,Table5[Ingredient],Table5[Category],"",FALSE)</f>
        <v>Vegetables</v>
      </c>
      <c r="C57" s="33" t="s">
        <v>177</v>
      </c>
      <c r="D57" s="33" t="s">
        <v>203</v>
      </c>
      <c r="E57" s="33">
        <v>0.17</v>
      </c>
      <c r="F57" s="33" t="s">
        <v>204</v>
      </c>
      <c r="G57" s="33" t="s">
        <v>180</v>
      </c>
      <c r="H57" s="91">
        <f>Dataset_AT!R54</f>
        <v>5.06193425440686E-2</v>
      </c>
      <c r="I57" s="33"/>
      <c r="J57" s="37">
        <f>IFERROR(INDEX('AveragePrices&amp;Codes'!G:AG, MATCH($D57, 'AveragePrices&amp;Codes'!$A:$A, 0), MATCH(Tool_Austria!$E$2, 'AveragePrices&amp;Codes'!$G$1:$AG$1, 0)),"")</f>
        <v>0.63722458418584826</v>
      </c>
      <c r="K57" s="37">
        <f>IFERROR(E57/(_xlfn.XLOOKUP(A57,Dataset_AT!$V$2:$V$9,Dataset_AT!$W$2:$W$9)),"")</f>
        <v>9.8837209302325593E-4</v>
      </c>
      <c r="L57">
        <f>IFERROR(IF($F57="Raw",_xlfn.XLOOKUP(_xlfn.XLOOKUP(Tool_Austria!$D57,'AveragePrices&amp;Codes'!$A:$A,'AveragePrices&amp;Codes'!$B:$B),AGRIBALYSE_Raw!$B:$B,AGRIBALYSE_Raw!O:O)*$E57,_xlfn.XLOOKUP(_xlfn.XLOOKUP(Tool_Austria!$D57,'AveragePrices&amp;Codes'!$A:$A,'AveragePrices&amp;Codes'!$B:$B),AGRIBALYSE_Cooked!$C:$C,AGRIBALYSE_Cooked!P:P)*$E57),"")</f>
        <v>7.9554752666666659E-2</v>
      </c>
      <c r="M57">
        <f>IFERROR(IF($F57="Raw",_xlfn.XLOOKUP(_xlfn.XLOOKUP(Tool_Austria!$D57,'AveragePrices&amp;Codes'!$A:$A,'AveragePrices&amp;Codes'!$B:$B),AGRIBALYSE_Raw!$B:$B,AGRIBALYSE_Raw!P:P)*$E57,_xlfn.XLOOKUP(_xlfn.XLOOKUP(Tool_Austria!$D57,'AveragePrices&amp;Codes'!$A:$A,'AveragePrices&amp;Codes'!$B:$B),AGRIBALYSE_Cooked!$C:$C,AGRIBALYSE_Cooked!Q:Q)*$E57),"")</f>
        <v>3.7398974333333334E-9</v>
      </c>
      <c r="N57">
        <f>IFERROR(IF($F57="Raw",_xlfn.XLOOKUP(_xlfn.XLOOKUP(Tool_Austria!$D57,'AveragePrices&amp;Codes'!$A:$A,'AveragePrices&amp;Codes'!$B:$B),AGRIBALYSE_Raw!$B:$B,AGRIBALYSE_Raw!Q:Q)*$E57,_xlfn.XLOOKUP(_xlfn.XLOOKUP(Tool_Austria!$D57,'AveragePrices&amp;Codes'!$A:$A,'AveragePrices&amp;Codes'!$B:$B),AGRIBALYSE_Cooked!$C:$C,AGRIBALYSE_Cooked!R:R)*$E57),"")</f>
        <v>1.2921348100000001E-2</v>
      </c>
      <c r="O57">
        <f>IFERROR(IF($F57="Raw",_xlfn.XLOOKUP(_xlfn.XLOOKUP(Tool_Austria!$D57,'AveragePrices&amp;Codes'!$A:$A,'AveragePrices&amp;Codes'!$B:$B),AGRIBALYSE_Raw!$B:$B,AGRIBALYSE_Raw!R:R)*$E57,_xlfn.XLOOKUP(_xlfn.XLOOKUP(Tool_Austria!$D57,'AveragePrices&amp;Codes'!$A:$A,'AveragePrices&amp;Codes'!$B:$B),AGRIBALYSE_Cooked!$C:$C,AGRIBALYSE_Cooked!S:S)*$E57),"")</f>
        <v>3.2109586777777778E-4</v>
      </c>
      <c r="P57">
        <f>IFERROR(IF($F57="Raw",_xlfn.XLOOKUP(_xlfn.XLOOKUP(Tool_Austria!$D57,'AveragePrices&amp;Codes'!$A:$A,'AveragePrices&amp;Codes'!$B:$B),AGRIBALYSE_Raw!$B:$B,AGRIBALYSE_Raw!S:S)*$E57,_xlfn.XLOOKUP(_xlfn.XLOOKUP(Tool_Austria!$D57,'AveragePrices&amp;Codes'!$A:$A,'AveragePrices&amp;Codes'!$B:$B),AGRIBALYSE_Cooked!$C:$C,AGRIBALYSE_Cooked!T:T)*$E57),"")</f>
        <v>5.2941290444444448E-9</v>
      </c>
      <c r="Q57">
        <f>IFERROR(IF($F57="Raw",_xlfn.XLOOKUP(_xlfn.XLOOKUP(Tool_Austria!$D57,'AveragePrices&amp;Codes'!$A:$A,'AveragePrices&amp;Codes'!$B:$B),AGRIBALYSE_Raw!$B:$B,AGRIBALYSE_Raw!T:T)*$E57,_xlfn.XLOOKUP(_xlfn.XLOOKUP(Tool_Austria!$D57,'AveragePrices&amp;Codes'!$A:$A,'AveragePrices&amp;Codes'!$B:$B),AGRIBALYSE_Cooked!$C:$C,AGRIBALYSE_Cooked!U:U)*$E57),"")</f>
        <v>1.4798570266666668E-9</v>
      </c>
      <c r="R57">
        <f>IFERROR(IF($F57="Raw",_xlfn.XLOOKUP(_xlfn.XLOOKUP(Tool_Austria!$D57,'AveragePrices&amp;Codes'!$A:$A,'AveragePrices&amp;Codes'!$B:$B),AGRIBALYSE_Raw!$B:$B,AGRIBALYSE_Raw!U:U)*$E57,_xlfn.XLOOKUP(_xlfn.XLOOKUP(Tool_Austria!$D57,'AveragePrices&amp;Codes'!$A:$A,'AveragePrices&amp;Codes'!$B:$B),AGRIBALYSE_Cooked!$C:$C,AGRIBALYSE_Cooked!V:V)*$E57),"")</f>
        <v>5.5902210666666672E-11</v>
      </c>
      <c r="S57">
        <f>IFERROR(IF($F57="Raw",_xlfn.XLOOKUP(_xlfn.XLOOKUP(Tool_Austria!$D57,'AveragePrices&amp;Codes'!$A:$A,'AveragePrices&amp;Codes'!$B:$B),AGRIBALYSE_Raw!$B:$B,AGRIBALYSE_Raw!V:V)*$E57,_xlfn.XLOOKUP(_xlfn.XLOOKUP(Tool_Austria!$D57,'AveragePrices&amp;Codes'!$A:$A,'AveragePrices&amp;Codes'!$B:$B),AGRIBALYSE_Cooked!$C:$C,AGRIBALYSE_Cooked!W:W)*$E57),"")</f>
        <v>4.5064470777777784E-4</v>
      </c>
      <c r="T57">
        <f>IFERROR(IF($F57="Raw",_xlfn.XLOOKUP(_xlfn.XLOOKUP(Tool_Austria!$D57,'AveragePrices&amp;Codes'!$A:$A,'AveragePrices&amp;Codes'!$B:$B),AGRIBALYSE_Raw!$B:$B,AGRIBALYSE_Raw!W:W)*$E57,_xlfn.XLOOKUP(_xlfn.XLOOKUP(Tool_Austria!$D57,'AveragePrices&amp;Codes'!$A:$A,'AveragePrices&amp;Codes'!$B:$B),AGRIBALYSE_Cooked!$C:$C,AGRIBALYSE_Cooked!X:X)*$E57),"")</f>
        <v>1.2321674422222222E-5</v>
      </c>
      <c r="U57">
        <f>IFERROR(IF($F57="Raw",_xlfn.XLOOKUP(_xlfn.XLOOKUP(Tool_Austria!$D57,'AveragePrices&amp;Codes'!$A:$A,'AveragePrices&amp;Codes'!$B:$B),AGRIBALYSE_Raw!$B:$B,AGRIBALYSE_Raw!X:X)*$E57,_xlfn.XLOOKUP(_xlfn.XLOOKUP(Tool_Austria!$D57,'AveragePrices&amp;Codes'!$A:$A,'AveragePrices&amp;Codes'!$B:$B),AGRIBALYSE_Cooked!$C:$C,AGRIBALYSE_Cooked!Y:Y)*$E57),"")</f>
        <v>4.3035813555555565E-4</v>
      </c>
      <c r="V57">
        <f>IFERROR(IF($F57="Raw",_xlfn.XLOOKUP(_xlfn.XLOOKUP(Tool_Austria!$D57,'AveragePrices&amp;Codes'!$A:$A,'AveragePrices&amp;Codes'!$B:$B),AGRIBALYSE_Raw!$B:$B,AGRIBALYSE_Raw!Y:Y)*$E57,_xlfn.XLOOKUP(_xlfn.XLOOKUP(Tool_Austria!$D57,'AveragePrices&amp;Codes'!$A:$A,'AveragePrices&amp;Codes'!$B:$B),AGRIBALYSE_Cooked!$C:$C,AGRIBALYSE_Cooked!Z:Z)*$E57),"")</f>
        <v>1.6301264488888889E-3</v>
      </c>
      <c r="W57">
        <f>IFERROR(IF($F57="Raw",_xlfn.XLOOKUP(_xlfn.XLOOKUP(Tool_Austria!$D57,'AveragePrices&amp;Codes'!$A:$A,'AveragePrices&amp;Codes'!$B:$B),AGRIBALYSE_Raw!$B:$B,AGRIBALYSE_Raw!Z:Z)*$E57,_xlfn.XLOOKUP(_xlfn.XLOOKUP(Tool_Austria!$D57,'AveragePrices&amp;Codes'!$A:$A,'AveragePrices&amp;Codes'!$B:$B),AGRIBALYSE_Cooked!$C:$C,AGRIBALYSE_Cooked!AA:AA)*$E57),"")</f>
        <v>1.0520501566666667</v>
      </c>
      <c r="X57">
        <f>IFERROR(IF($F57="Raw",_xlfn.XLOOKUP(_xlfn.XLOOKUP(Tool_Austria!$D57,'AveragePrices&amp;Codes'!$A:$A,'AveragePrices&amp;Codes'!$B:$B),AGRIBALYSE_Raw!$B:$B,AGRIBALYSE_Raw!AA:AA)*$E57,_xlfn.XLOOKUP(_xlfn.XLOOKUP(Tool_Austria!$D57,'AveragePrices&amp;Codes'!$A:$A,'AveragePrices&amp;Codes'!$B:$B),AGRIBALYSE_Cooked!$C:$C,AGRIBALYSE_Cooked!AB:AB)*$E57),"")</f>
        <v>3.3227049666666666</v>
      </c>
      <c r="Y57">
        <f>IFERROR(IF($F57="Raw",_xlfn.XLOOKUP(_xlfn.XLOOKUP(Tool_Austria!$D57,'AveragePrices&amp;Codes'!$A:$A,'AveragePrices&amp;Codes'!$B:$B),AGRIBALYSE_Raw!$B:$B,AGRIBALYSE_Raw!AB:AB)*$E57,_xlfn.XLOOKUP(_xlfn.XLOOKUP(Tool_Austria!$D57,'AveragePrices&amp;Codes'!$A:$A,'AveragePrices&amp;Codes'!$B:$B),AGRIBALYSE_Cooked!$C:$C,AGRIBALYSE_Cooked!AC:AC)*$E57),"")</f>
        <v>0.13901300255555557</v>
      </c>
      <c r="Z57">
        <f>IFERROR(IF($F57="Raw",_xlfn.XLOOKUP(_xlfn.XLOOKUP(Tool_Austria!$D57,'AveragePrices&amp;Codes'!$A:$A,'AveragePrices&amp;Codes'!$B:$B),AGRIBALYSE_Raw!$B:$B,AGRIBALYSE_Raw!AC:AC)*$E57,_xlfn.XLOOKUP(_xlfn.XLOOKUP(Tool_Austria!$D57,'AveragePrices&amp;Codes'!$A:$A,'AveragePrices&amp;Codes'!$B:$B),AGRIBALYSE_Cooked!$C:$C,AGRIBALYSE_Cooked!AD:AD)*$E57),"")</f>
        <v>1.0933185255555555</v>
      </c>
      <c r="AA57">
        <f>IFERROR(IF($F57="Raw",_xlfn.XLOOKUP(_xlfn.XLOOKUP(Tool_Austria!$D57,'AveragePrices&amp;Codes'!$A:$A,'AveragePrices&amp;Codes'!$B:$B),AGRIBALYSE_Raw!$B:$B,AGRIBALYSE_Raw!AD:AD)*$E57,_xlfn.XLOOKUP(_xlfn.XLOOKUP(Tool_Austria!$D57,'AveragePrices&amp;Codes'!$A:$A,'AveragePrices&amp;Codes'!$B:$B),AGRIBALYSE_Cooked!$C:$C,AGRIBALYSE_Cooked!AE:AE)*$E57),"")</f>
        <v>4.5963092666666677E-7</v>
      </c>
      <c r="AB57" cm="1">
        <f t="array" ref="AB57">IFERROR(_xlfn.XLOOKUP(Tool_Austria!$F57&amp;$E$2,'Cooking methods'!$A:$A&amp;'Cooking methods'!$B:$B,'Cooking methods'!C:C)*$E57,"")</f>
        <v>8.8880760000000017E-2</v>
      </c>
      <c r="AC57" cm="1">
        <f t="array" ref="AC57">IFERROR(_xlfn.XLOOKUP(Tool_Austria!$F57&amp;$E$2,'Cooking methods'!$A:$A&amp;'Cooking methods'!$B:$B,'Cooking methods'!D:D)*$E57,"")</f>
        <v>1.0262367900000001E-9</v>
      </c>
      <c r="AD57" cm="1">
        <f t="array" ref="AD57">IFERROR(_xlfn.XLOOKUP(Tool_Austria!$F57&amp;$E$2,'Cooking methods'!$A:$A&amp;'Cooking methods'!$B:$B,'Cooking methods'!E:E)*$E57,"")</f>
        <v>8.6259870000000016E-2</v>
      </c>
      <c r="AE57" cm="1">
        <f t="array" ref="AE57">IFERROR(_xlfn.XLOOKUP(Tool_Austria!$F57&amp;$E$2,'Cooking methods'!$A:$A&amp;'Cooking methods'!$B:$B,'Cooking methods'!F:F)*$E57,"")</f>
        <v>2.1573E-4</v>
      </c>
      <c r="AF57" cm="1">
        <f t="array" ref="AF57">IFERROR(_xlfn.XLOOKUP(Tool_Austria!$F57&amp;$E$2,'Cooking methods'!$A:$A&amp;'Cooking methods'!$B:$B,'Cooking methods'!G:G)*$E57,"")</f>
        <v>1.3419232200000001E-9</v>
      </c>
      <c r="AG57" cm="1">
        <f t="array" ref="AG57">IFERROR(_xlfn.XLOOKUP(Tool_Austria!$F57&amp;$E$2,'Cooking methods'!$A:$A&amp;'Cooking methods'!$B:$B,'Cooking methods'!H:H)*$E57,"")</f>
        <v>7.9970652000000013E-10</v>
      </c>
      <c r="AH57" cm="1">
        <f t="array" ref="AH57">IFERROR(_xlfn.XLOOKUP(Tool_Austria!$F57&amp;$E$2,'Cooking methods'!$A:$A&amp;'Cooking methods'!$B:$B,'Cooking methods'!I:I)*$E57,"")</f>
        <v>1.3887572850000003E-10</v>
      </c>
      <c r="AI57" cm="1">
        <f t="array" ref="AI57">IFERROR(_xlfn.XLOOKUP(Tool_Austria!$F57&amp;$E$2,'Cooking methods'!$A:$A&amp;'Cooking methods'!$B:$B,'Cooking methods'!J:J)*$E57,"")</f>
        <v>5.2555500000000003E-4</v>
      </c>
      <c r="AJ57" cm="1">
        <f t="array" ref="AJ57">IFERROR(_xlfn.XLOOKUP(Tool_Austria!$F57&amp;$E$2,'Cooking methods'!$A:$A&amp;'Cooking methods'!$B:$B,'Cooking methods'!K:K)*$E57,"")</f>
        <v>1.07865E-4</v>
      </c>
      <c r="AK57" cm="1">
        <f t="array" ref="AK57">IFERROR(_xlfn.XLOOKUP(Tool_Austria!$F57&amp;$E$2,'Cooking methods'!$A:$A&amp;'Cooking methods'!$B:$B,'Cooking methods'!L:L)*$E57,"")</f>
        <v>8.4915000000000009E-5</v>
      </c>
      <c r="AL57" cm="1">
        <f t="array" ref="AL57">IFERROR(_xlfn.XLOOKUP(Tool_Austria!$F57&amp;$E$2,'Cooking methods'!$A:$A&amp;'Cooking methods'!$B:$B,'Cooking methods'!M:M)*$E57,"")</f>
        <v>6.6325500000000007E-4</v>
      </c>
      <c r="AM57" cm="1">
        <f t="array" ref="AM57">IFERROR(_xlfn.XLOOKUP(Tool_Austria!$F57&amp;$E$2,'Cooking methods'!$A:$A&amp;'Cooking methods'!$B:$B,'Cooking methods'!N:N)*$E57,"")</f>
        <v>0.28045818000000006</v>
      </c>
      <c r="AN57" cm="1">
        <f t="array" ref="AN57">IFERROR(_xlfn.XLOOKUP(Tool_Austria!$F57&amp;$E$2,'Cooking methods'!$A:$A&amp;'Cooking methods'!$B:$B,'Cooking methods'!O:O)*$E57,"")</f>
        <v>0.24329524500000005</v>
      </c>
      <c r="AO57" cm="1">
        <f t="array" ref="AO57">IFERROR(_xlfn.XLOOKUP(Tool_Austria!$F57&amp;$E$2,'Cooking methods'!$A:$A&amp;'Cooking methods'!$B:$B,'Cooking methods'!P:P)*$E57,"")</f>
        <v>4.8080250000000005E-2</v>
      </c>
      <c r="AP57" cm="1">
        <f t="array" ref="AP57">IFERROR(_xlfn.XLOOKUP(Tool_Austria!$F57&amp;$E$2,'Cooking methods'!$A:$A&amp;'Cooking methods'!$B:$B,'Cooking methods'!Q:Q)*$E57,"")</f>
        <v>2.4909287400000002</v>
      </c>
      <c r="AQ57" cm="1">
        <f t="array" ref="AQ57">IFERROR(_xlfn.XLOOKUP(Tool_Austria!$F57&amp;$E$2,'Cooking methods'!$A:$A&amp;'Cooking methods'!$B:$B,'Cooking methods'!R:R)*$E57,"")</f>
        <v>1.3899965850000002E-7</v>
      </c>
      <c r="AR57" cm="1">
        <f t="array" ref="AR57">IFERROR(_xlfn.XLOOKUP(Tool_Austria!$G57&amp;$E$2,'Waste management'!$A:$A&amp;'Waste management'!$B:$B,'Waste management'!C:C)*$E57,"")</f>
        <v>9.5183000000000004E-3</v>
      </c>
      <c r="AS57" cm="1">
        <f t="array" ref="AS57">IFERROR(_xlfn.XLOOKUP(Tool_Austria!$G57&amp;$E$2,'Waste management'!$A:$A&amp;'Waste management'!$B:$B,'Waste management'!D:D)*$E57,"")</f>
        <v>6.4940170000000005E-11</v>
      </c>
      <c r="AT57" cm="1">
        <f t="array" ref="AT57">IFERROR(_xlfn.XLOOKUP(Tool_Austria!$G57&amp;$E$2,'Waste management'!$A:$A&amp;'Waste management'!$B:$B,'Waste management'!E:E)*$E57,"")</f>
        <v>1.7510000000000003E-4</v>
      </c>
      <c r="AU57" cm="1">
        <f t="array" ref="AU57">IFERROR(_xlfn.XLOOKUP(Tool_Austria!$G57&amp;$E$2,'Waste management'!$A:$A&amp;'Waste management'!$B:$B,'Waste management'!F:F)*$E57,"")</f>
        <v>2.0400000000000001E-5</v>
      </c>
      <c r="AV57" cm="1">
        <f t="array" ref="AV57">IFERROR(_xlfn.XLOOKUP(Tool_Austria!$G57&amp;$E$2,'Waste management'!$A:$A&amp;'Waste management'!$B:$B,'Waste management'!G:G)*$E57,"")</f>
        <v>1.9685320000000002E-9</v>
      </c>
      <c r="AW57" cm="1">
        <f t="array" ref="AW57">IFERROR(_xlfn.XLOOKUP(Tool_Austria!$G57&amp;$E$2,'Waste management'!$A:$A&amp;'Waste management'!$B:$B,'Waste management'!H:H)*$E57,"")</f>
        <v>6.416667E-11</v>
      </c>
      <c r="AX57" cm="1">
        <f t="array" ref="AX57">IFERROR(_xlfn.XLOOKUP(Tool_Austria!$G57&amp;$E$2,'Waste management'!$A:$A&amp;'Waste management'!$B:$B,'Waste management'!I:I)*$E57,"")</f>
        <v>4.5620690000000004E-11</v>
      </c>
      <c r="AY57" cm="1">
        <f t="array" ref="AY57">IFERROR(_xlfn.XLOOKUP(Tool_Austria!$G57&amp;$E$2,'Waste management'!$A:$A&amp;'Waste management'!$B:$B,'Waste management'!J:J)*$E57,"")</f>
        <v>3.7570000000000008E-4</v>
      </c>
      <c r="AZ57" cm="1">
        <f t="array" ref="AZ57">IFERROR(_xlfn.XLOOKUP(Tool_Austria!$G57&amp;$E$2,'Waste management'!$A:$A&amp;'Waste management'!$B:$B,'Waste management'!K:K)*$E57,"")</f>
        <v>9.1450140000000009E-7</v>
      </c>
      <c r="BA57" cm="1">
        <f t="array" ref="BA57">IFERROR(_xlfn.XLOOKUP(Tool_Austria!$G57&amp;$E$2,'Waste management'!$A:$A&amp;'Waste management'!$B:$B,'Waste management'!L:L)*$E57,"")</f>
        <v>1.6456238000000001E-5</v>
      </c>
      <c r="BB57" cm="1">
        <f t="array" ref="BB57">IFERROR(_xlfn.XLOOKUP(Tool_Austria!$G57&amp;$E$2,'Waste management'!$A:$A&amp;'Waste management'!$B:$B,'Waste management'!M:M)*$E57,"")</f>
        <v>1.6558000000000002E-3</v>
      </c>
      <c r="BC57" cm="1">
        <f t="array" ref="BC57">IFERROR(_xlfn.XLOOKUP(Tool_Austria!$G57&amp;$E$2,'Waste management'!$A:$A&amp;'Waste management'!$B:$B,'Waste management'!N:N)*$E57,"")</f>
        <v>1.4237738000000002</v>
      </c>
      <c r="BD57" cm="1">
        <f t="array" ref="BD57">IFERROR(_xlfn.XLOOKUP(Tool_Austria!$G57&amp;$E$2,'Waste management'!$A:$A&amp;'Waste management'!$B:$B,'Waste management'!O:O)*$E57,"")</f>
        <v>9.0781700000000007E-2</v>
      </c>
      <c r="BE57" cm="1">
        <f t="array" ref="BE57">IFERROR(_xlfn.XLOOKUP(Tool_Austria!$G57&amp;$E$2,'Waste management'!$A:$A&amp;'Waste management'!$B:$B,'Waste management'!P:P)*$E57,"")</f>
        <v>1.9601000000000002E-3</v>
      </c>
      <c r="BF57" cm="1">
        <f t="array" ref="BF57">IFERROR(_xlfn.XLOOKUP(Tool_Austria!$G57&amp;$E$2,'Waste management'!$A:$A&amp;'Waste management'!$B:$B,'Waste management'!Q:Q)*$E57,"")</f>
        <v>5.7050300000000005E-2</v>
      </c>
      <c r="BG57" cm="1">
        <f t="array" ref="BG57">IFERROR(_xlfn.XLOOKUP(Tool_Austria!$G57&amp;$E$2,'Waste management'!$A:$A&amp;'Waste management'!$B:$B,'Waste management'!R:R)*$E57,"")</f>
        <v>1.85402E-8</v>
      </c>
      <c r="BH57">
        <f>IFERROR((L57+AR57+AB57)*_xlfn.XLOOKUP(Tool_Austria!BH$4,Monetization_Factors!$A:$A,Monetization_Factors!$D:$D),"")</f>
        <v>2.3151945907881038E-2</v>
      </c>
      <c r="BI57">
        <f>IFERROR((M57+AS57+AC57)*_xlfn.XLOOKUP(Tool_Austria!BI$4,Monetization_Factors!$A:$A,Monetization_Factors!$D:$D),"")</f>
        <v>1.9339291791994198E-7</v>
      </c>
      <c r="BJ57">
        <f>IFERROR((N57+AT57+AD57)*_xlfn.XLOOKUP(Tool_Austria!BJ$4,Monetization_Factors!$A:$A,Monetization_Factors!$D:$D),"")</f>
        <v>1.5163595210791105E-4</v>
      </c>
      <c r="BK57">
        <f>IFERROR((O57+AU57+AE57)*_xlfn.XLOOKUP(Tool_Austria!BK$4,Monetization_Factors!$A:$A,Monetization_Factors!$D:$D),"")</f>
        <v>8.4345807837445889E-4</v>
      </c>
      <c r="BL57">
        <f>IFERROR((P57+AV57+AF57)*_xlfn.XLOOKUP(Tool_Austria!BL$4,Monetization_Factors!$A:$A,Monetization_Factors!$D:$D),"")</f>
        <v>8.5897326303521222E-3</v>
      </c>
      <c r="BM57">
        <f>IFERROR((Q57+AW57+AG57)*_xlfn.XLOOKUP(Tool_Austria!BM$4,Monetization_Factors!$A:$A,Monetization_Factors!$D:$D),"")</f>
        <v>4.8670137125235143E-4</v>
      </c>
      <c r="BN57">
        <f>IFERROR((R57+AX57+AH57)*_xlfn.XLOOKUP(Tool_Austria!BN$4,Monetization_Factors!$A:$A,Monetization_Factors!$D:$D),"")</f>
        <v>2.7637220328008844E-4</v>
      </c>
      <c r="BO57">
        <f>IFERROR((S57+AY57+AI57)*_xlfn.XLOOKUP(Tool_Austria!BO$4,Monetization_Factors!$A:$A,Monetization_Factors!$D:$D),"")</f>
        <v>5.919150481442768E-4</v>
      </c>
      <c r="BP57">
        <f>IFERROR((T57+AZ57+AJ57)*_xlfn.XLOOKUP(Tool_Austria!BP$4,Monetization_Factors!$A:$A,Monetization_Factors!$D:$D),"")</f>
        <v>2.9541315700151678E-4</v>
      </c>
      <c r="BQ57">
        <f>IFERROR((U57+BA57+AK57)*_xlfn.XLOOKUP(Tool_Austria!BQ$4,Monetization_Factors!$A:$A,Monetization_Factors!$D:$D),"")</f>
        <v>2.1751302452696197E-3</v>
      </c>
      <c r="BR57" t="str">
        <f>IFERROR((V57+BB57+AL57)*_xlfn.XLOOKUP(Tool_Austria!BR$4,Monetization_Factors!$A:$A,Monetization_Factors!$D:$D),"")</f>
        <v/>
      </c>
      <c r="BS57">
        <f>IFERROR((W57+BC57+AM57)*_xlfn.XLOOKUP(Tool_Austria!BS$4,Monetization_Factors!$A:$A,Monetization_Factors!$D:$D),"")</f>
        <v>1.3412821172808465E-4</v>
      </c>
      <c r="BT57">
        <f>IFERROR((X57+BD57+AN57)*_xlfn.XLOOKUP(Tool_Austria!BT$4,Monetization_Factors!$A:$A,Monetization_Factors!$D:$D),"")</f>
        <v>8.1426529483829863E-4</v>
      </c>
      <c r="BU57">
        <f>IFERROR((Y57+BE57+AO57)*_xlfn.XLOOKUP(Tool_Austria!BU$4,Monetization_Factors!$A:$A,Monetization_Factors!$D:$D),"")</f>
        <v>1.2014202788028915E-3</v>
      </c>
      <c r="BV57">
        <f>IFERROR((Z57+BF57+AP57)*_xlfn.XLOOKUP(Tool_Austria!BV$4,Monetization_Factors!$A:$A,Monetization_Factors!$D:$D),"")</f>
        <v>6.0128028540214831E-3</v>
      </c>
      <c r="BW57">
        <f>IFERROR((AA57+BG57+AQ57)*_xlfn.XLOOKUP(Tool_Austria!BW$4,Monetization_Factors!$A:$A,Monetization_Factors!$D:$D),"")</f>
        <v>1.2893436732356314E-6</v>
      </c>
      <c r="BX57" s="38" cm="1">
        <f t="array" ref="BX57">IFERROR(_xlfn.IFS(I57&lt;&gt;0,I57*E57,I57="",J57*E57),"")</f>
        <v>0.10832817931159422</v>
      </c>
      <c r="BY57" s="38">
        <f t="shared" si="30"/>
        <v>4.4726403969645306E-2</v>
      </c>
      <c r="BZ57" s="38">
        <f t="shared" si="31"/>
        <v>0.15305458328123953</v>
      </c>
      <c r="CA57" s="38">
        <f t="shared" si="32"/>
        <v>2.3546858966344542E-4</v>
      </c>
      <c r="CB57">
        <f t="shared" si="39"/>
        <v>0.17795381266666668</v>
      </c>
      <c r="CC57">
        <f t="shared" si="39"/>
        <v>4.831074393333333E-9</v>
      </c>
      <c r="CD57">
        <f t="shared" si="39"/>
        <v>9.9356318100000021E-2</v>
      </c>
      <c r="CE57">
        <f t="shared" si="39"/>
        <v>5.5722586777777776E-4</v>
      </c>
      <c r="CF57">
        <f t="shared" si="39"/>
        <v>8.6045842644444452E-9</v>
      </c>
      <c r="CG57">
        <f t="shared" si="39"/>
        <v>2.3437302166666667E-9</v>
      </c>
      <c r="CH57">
        <f t="shared" si="39"/>
        <v>2.4039862916666673E-10</v>
      </c>
      <c r="CI57">
        <f t="shared" si="39"/>
        <v>1.3518997077777779E-3</v>
      </c>
      <c r="CJ57">
        <f t="shared" si="39"/>
        <v>1.2110117582222221E-4</v>
      </c>
      <c r="CK57">
        <f t="shared" si="39"/>
        <v>5.3172937355555562E-4</v>
      </c>
      <c r="CL57">
        <f t="shared" si="39"/>
        <v>3.9491814488888891E-3</v>
      </c>
      <c r="CM57">
        <f t="shared" si="39"/>
        <v>2.756282136666667</v>
      </c>
      <c r="CN57">
        <f t="shared" si="39"/>
        <v>3.6567819116666667</v>
      </c>
      <c r="CO57">
        <f t="shared" si="39"/>
        <v>0.18905335255555558</v>
      </c>
      <c r="CP57">
        <f t="shared" si="39"/>
        <v>3.6412975655555559</v>
      </c>
      <c r="CQ57">
        <f t="shared" si="37"/>
        <v>6.1717078516666686E-7</v>
      </c>
      <c r="CR57">
        <f t="shared" si="40"/>
        <v>2.7377509641025643E-4</v>
      </c>
      <c r="CS57">
        <f t="shared" si="40"/>
        <v>7.4324221435897424E-12</v>
      </c>
      <c r="CT57">
        <f t="shared" si="40"/>
        <v>1.5285587400000003E-4</v>
      </c>
      <c r="CU57">
        <f t="shared" si="40"/>
        <v>8.5727056581196577E-7</v>
      </c>
      <c r="CV57">
        <f t="shared" si="40"/>
        <v>1.3237821945299146E-11</v>
      </c>
      <c r="CW57">
        <f t="shared" si="40"/>
        <v>3.6057387948717949E-12</v>
      </c>
      <c r="CX57">
        <f t="shared" si="40"/>
        <v>3.6984404487179497E-13</v>
      </c>
      <c r="CY57">
        <f t="shared" si="40"/>
        <v>2.0798457042735046E-6</v>
      </c>
      <c r="CZ57">
        <f t="shared" si="40"/>
        <v>1.8630950126495725E-7</v>
      </c>
      <c r="DA57">
        <f t="shared" si="40"/>
        <v>8.1804519008547014E-7</v>
      </c>
      <c r="DB57">
        <f t="shared" si="40"/>
        <v>6.0756637675213679E-6</v>
      </c>
      <c r="DC57">
        <f t="shared" si="40"/>
        <v>4.2404340564102571E-3</v>
      </c>
      <c r="DD57">
        <f t="shared" si="40"/>
        <v>5.6258183256410257E-3</v>
      </c>
      <c r="DE57">
        <f t="shared" si="40"/>
        <v>2.9085131162393164E-4</v>
      </c>
      <c r="DF57">
        <f t="shared" si="40"/>
        <v>5.6019962547008556E-3</v>
      </c>
      <c r="DG57">
        <f t="shared" si="38"/>
        <v>9.4949351564102593E-10</v>
      </c>
      <c r="DH57" s="5">
        <f>IFERROR(((((L57+AB57)*(1/$H57))+AR57)/$F$2)/($B$2*('CAR.CAP_per person'!B$2)/(_xlfn.XLOOKUP($E$2,EU_countries_GDP!$A$2:$A$29,EU_countries_GDP!$E$2:$E$29))),"")</f>
        <v>7.5032937023822993E-2</v>
      </c>
      <c r="DI57" s="5">
        <f>IFERROR(((((M57+AC57)*(1/$H57))+AS57)/$F$2)/($B$2*('CAR.CAP_per person'!C$2)/(_xlfn.XLOOKUP($E$2,EU_countries_GDP!$A$2:$A$29,EU_countries_GDP!$E$2:$E$29))),"")</f>
        <v>2.6753775935512535E-5</v>
      </c>
      <c r="DJ57" s="5">
        <f>IFERROR(((((N57+AD57)*(1/$H57))+AT57)/$F$2)/($B$2*('CAR.CAP_per person'!D$2)/(_xlfn.XLOOKUP($E$2,EU_countries_GDP!$A$2:$A$29,EU_countries_GDP!$E$2:$E$29))),"")</f>
        <v>5.6954397688136784E-4</v>
      </c>
      <c r="DK57" s="5">
        <f>IFERROR(((((O57+AE57)*(1/$H57))+AU57)/$F$2)/($B$2*('CAR.CAP_per person'!E$2)/(_xlfn.XLOOKUP($E$2,EU_countries_GDP!$A$2:$A$29,EU_countries_GDP!$E$2:$E$29))),"")</f>
        <v>4.0022544818211665E-3</v>
      </c>
      <c r="DL57" s="5">
        <f>IFERROR(((((P57+AF57)*(1/$H57))+AV57)/$F$2)/($B$2*('CAR.CAP_per person'!F$2)/(_xlfn.XLOOKUP($E$2,EU_countries_GDP!$A$2:$A$29,EU_countries_GDP!$E$2:$E$29))),"")</f>
        <v>3.9452633358238849E-2</v>
      </c>
      <c r="DM57" s="5">
        <f>IFERROR(((((Q57+AG57)*(1/$H57))+AW57)/$F$2)/($B$2*('CAR.CAP_per person'!G$2)/(_xlfn.XLOOKUP($E$2,EU_countries_GDP!$A$2:$A$29,EU_countries_GDP!$E$2:$E$29))),"")</f>
        <v>7.1857029838591239E-3</v>
      </c>
      <c r="DN57" s="5">
        <f>IFERROR(((((R57+AH57)*(1/$H57))+AX57)/$F$2)/($B$2*('CAR.CAP_per person'!H$2)/(_xlfn.XLOOKUP($E$2,EU_countries_GDP!$A$2:$A$29,EU_countries_GDP!$E$2:$E$29))),"")</f>
        <v>1.4541786912691988E-4</v>
      </c>
      <c r="DO57" s="5">
        <f>IFERROR(((((S57+AI57)*(1/$H57))+AY57)/$F$2)/($B$2*('CAR.CAP_per person'!I$2)/(_xlfn.XLOOKUP($E$2,EU_countries_GDP!$A$2:$A$29,EU_countries_GDP!$E$2:$E$29))),"")</f>
        <v>3.0030595439866576E-3</v>
      </c>
      <c r="DP57" s="5">
        <f>IFERROR(((((T57+AJ57)*(1/$H57))+AZ57)/$F$2)/($B$2*('CAR.CAP_per person'!J$2)/(_xlfn.XLOOKUP($E$2,EU_countries_GDP!$A$2:$A$29,EU_countries_GDP!$E$2:$E$29))),"")</f>
        <v>6.2626517404251708E-2</v>
      </c>
      <c r="DQ57" s="5">
        <f>IFERROR(((((U57+AK57)*(1/$H57))+BA57)/$F$2)/($B$2*('CAR.CAP_per person'!K$2)/(_xlfn.XLOOKUP($E$2,EU_countries_GDP!$A$2:$A$29,EU_countries_GDP!$E$2:$E$29))),"")</f>
        <v>7.7867281866737838E-3</v>
      </c>
      <c r="DR57" s="5">
        <f>IFERROR(((((V57+AL57)*(1/$H57))+BB57)/$F$2)/($B$2*('CAR.CAP_per person'!L$2)/(_xlfn.XLOOKUP($E$2,EU_countries_GDP!$A$2:$A$29,EU_countries_GDP!$E$2:$E$29))),"")</f>
        <v>1.172615237030223E-3</v>
      </c>
      <c r="DS57" s="5">
        <f>IFERROR(((((W57+AM57)*(1/$H57))+BC57)/$F$2)/($B$2*('CAR.CAP_per person'!M$2)/(_xlfn.XLOOKUP($E$2,EU_countries_GDP!$A$2:$A$29,EU_countries_GDP!$E$2:$E$29))),"")</f>
        <v>3.2344951553232817E-2</v>
      </c>
      <c r="DT57" s="5">
        <f>IFERROR(((((X57+AN57)*(1/$H57))+BD57)/$F$2)/($B$2*('CAR.CAP_per person'!N$2)/(_xlfn.XLOOKUP($E$2,EU_countries_GDP!$A$2:$A$29,EU_countries_GDP!$E$2:$E$29))),"")</f>
        <v>0.84905694824871858</v>
      </c>
      <c r="DU57" s="5">
        <f>IFERROR(((((Y57+AO57)*(1/$H57))+BE57)/$F$2)/($B$2*('CAR.CAP_per person'!O$2)/(_xlfn.XLOOKUP($E$2,EU_countries_GDP!$A$2:$A$29,EU_countries_GDP!$E$2:$E$29))),"")</f>
        <v>3.1142008387326763E-3</v>
      </c>
      <c r="DV57" s="5">
        <f>IFERROR(((((Z57+AP57)*(1/$H57))+BF57)/$F$2)/($B$2*('CAR.CAP_per person'!P$2)/(_xlfn.XLOOKUP($E$2,EU_countries_GDP!$A$2:$A$29,EU_countries_GDP!$E$2:$E$29))),"")</f>
        <v>4.8441402938863592E-2</v>
      </c>
      <c r="DW57" s="5">
        <f>IFERROR(((((AA57+AQ57)*(1/$H57))+BG57)/$F$2)/($B$2*('CAR.CAP_per person'!Q$2)/(_xlfn.XLOOKUP($E$2,EU_countries_GDP!$A$2:$A$29,EU_countries_GDP!$E$2:$E$29))),"")</f>
        <v>8.2494708821406366E-3</v>
      </c>
    </row>
    <row r="58" spans="1:127">
      <c r="A58" t="s">
        <v>213</v>
      </c>
      <c r="B58" t="str">
        <f>_xlfn.XLOOKUP(D58,Table5[Ingredient],Table5[Category],"",FALSE)</f>
        <v>Vegetables</v>
      </c>
      <c r="C58" s="33" t="s">
        <v>177</v>
      </c>
      <c r="D58" s="33" t="s">
        <v>217</v>
      </c>
      <c r="E58" s="33">
        <v>0.65790000000000004</v>
      </c>
      <c r="F58" s="33" t="s">
        <v>189</v>
      </c>
      <c r="G58" s="33" t="s">
        <v>180</v>
      </c>
      <c r="H58" s="91">
        <f>Dataset_AT!R55</f>
        <v>4.8212283543042245E-2</v>
      </c>
      <c r="I58" s="33"/>
      <c r="J58" s="37">
        <f>IFERROR(INDEX('AveragePrices&amp;Codes'!G:AG, MATCH($D58, 'AveragePrices&amp;Codes'!$A:$A, 0), MATCH(Tool_Austria!$E$2, 'AveragePrices&amp;Codes'!$G$1:$AG$1, 0)),"")</f>
        <v>0.50297857142857139</v>
      </c>
      <c r="K58" s="37">
        <f>IFERROR(E58/(_xlfn.XLOOKUP(A58,Dataset_AT!$V$2:$V$9,Dataset_AT!$W$2:$W$9)),"")</f>
        <v>3.8250000000000003E-3</v>
      </c>
      <c r="L58">
        <f>IFERROR(IF($F58="Raw",_xlfn.XLOOKUP(_xlfn.XLOOKUP(Tool_Austria!$D58,'AveragePrices&amp;Codes'!$A:$A,'AveragePrices&amp;Codes'!$B:$B),AGRIBALYSE_Raw!$B:$B,AGRIBALYSE_Raw!O:O)*$E58,_xlfn.XLOOKUP(_xlfn.XLOOKUP(Tool_Austria!$D58,'AveragePrices&amp;Codes'!$A:$A,'AveragePrices&amp;Codes'!$B:$B),AGRIBALYSE_Cooked!$C:$C,AGRIBALYSE_Cooked!P:P)*$E58),"")</f>
        <v>0.26067854593800005</v>
      </c>
      <c r="M58">
        <f>IFERROR(IF($F58="Raw",_xlfn.XLOOKUP(_xlfn.XLOOKUP(Tool_Austria!$D58,'AveragePrices&amp;Codes'!$A:$A,'AveragePrices&amp;Codes'!$B:$B),AGRIBALYSE_Raw!$B:$B,AGRIBALYSE_Raw!P:P)*$E58,_xlfn.XLOOKUP(_xlfn.XLOOKUP(Tool_Austria!$D58,'AveragePrices&amp;Codes'!$A:$A,'AveragePrices&amp;Codes'!$B:$B),AGRIBALYSE_Cooked!$C:$C,AGRIBALYSE_Cooked!Q:Q)*$E58),"")</f>
        <v>1.2771455460299999E-8</v>
      </c>
      <c r="N58">
        <f>IFERROR(IF($F58="Raw",_xlfn.XLOOKUP(_xlfn.XLOOKUP(Tool_Austria!$D58,'AveragePrices&amp;Codes'!$A:$A,'AveragePrices&amp;Codes'!$B:$B),AGRIBALYSE_Raw!$B:$B,AGRIBALYSE_Raw!Q:Q)*$E58,_xlfn.XLOOKUP(_xlfn.XLOOKUP(Tool_Austria!$D58,'AveragePrices&amp;Codes'!$A:$A,'AveragePrices&amp;Codes'!$B:$B),AGRIBALYSE_Cooked!$C:$C,AGRIBALYSE_Cooked!R:R)*$E58),"")</f>
        <v>4.0863809144700003E-2</v>
      </c>
      <c r="O58">
        <f>IFERROR(IF($F58="Raw",_xlfn.XLOOKUP(_xlfn.XLOOKUP(Tool_Austria!$D58,'AveragePrices&amp;Codes'!$A:$A,'AveragePrices&amp;Codes'!$B:$B),AGRIBALYSE_Raw!$B:$B,AGRIBALYSE_Raw!R:R)*$E58,_xlfn.XLOOKUP(_xlfn.XLOOKUP(Tool_Austria!$D58,'AveragePrices&amp;Codes'!$A:$A,'AveragePrices&amp;Codes'!$B:$B),AGRIBALYSE_Cooked!$C:$C,AGRIBALYSE_Cooked!S:S)*$E58),"")</f>
        <v>9.6520087944000003E-4</v>
      </c>
      <c r="P58">
        <f>IFERROR(IF($F58="Raw",_xlfn.XLOOKUP(_xlfn.XLOOKUP(Tool_Austria!$D58,'AveragePrices&amp;Codes'!$A:$A,'AveragePrices&amp;Codes'!$B:$B),AGRIBALYSE_Raw!$B:$B,AGRIBALYSE_Raw!S:S)*$E58,_xlfn.XLOOKUP(_xlfn.XLOOKUP(Tool_Austria!$D58,'AveragePrices&amp;Codes'!$A:$A,'AveragePrices&amp;Codes'!$B:$B),AGRIBALYSE_Cooked!$C:$C,AGRIBALYSE_Cooked!T:T)*$E58),"")</f>
        <v>1.6680680154899935E-8</v>
      </c>
      <c r="Q58">
        <f>IFERROR(IF($F58="Raw",_xlfn.XLOOKUP(_xlfn.XLOOKUP(Tool_Austria!$D58,'AveragePrices&amp;Codes'!$A:$A,'AveragePrices&amp;Codes'!$B:$B),AGRIBALYSE_Raw!$B:$B,AGRIBALYSE_Raw!T:T)*$E58,_xlfn.XLOOKUP(_xlfn.XLOOKUP(Tool_Austria!$D58,'AveragePrices&amp;Codes'!$A:$A,'AveragePrices&amp;Codes'!$B:$B),AGRIBALYSE_Cooked!$C:$C,AGRIBALYSE_Cooked!U:U)*$E58),"")</f>
        <v>6.5672178662700009E-9</v>
      </c>
      <c r="R58">
        <f>IFERROR(IF($F58="Raw",_xlfn.XLOOKUP(_xlfn.XLOOKUP(Tool_Austria!$D58,'AveragePrices&amp;Codes'!$A:$A,'AveragePrices&amp;Codes'!$B:$B),AGRIBALYSE_Raw!$B:$B,AGRIBALYSE_Raw!U:U)*$E58,_xlfn.XLOOKUP(_xlfn.XLOOKUP(Tool_Austria!$D58,'AveragePrices&amp;Codes'!$A:$A,'AveragePrices&amp;Codes'!$B:$B),AGRIBALYSE_Cooked!$C:$C,AGRIBALYSE_Cooked!V:V)*$E58),"")</f>
        <v>1.7042295547800001E-10</v>
      </c>
      <c r="S58">
        <f>IFERROR(IF($F58="Raw",_xlfn.XLOOKUP(_xlfn.XLOOKUP(Tool_Austria!$D58,'AveragePrices&amp;Codes'!$A:$A,'AveragePrices&amp;Codes'!$B:$B),AGRIBALYSE_Raw!$B:$B,AGRIBALYSE_Raw!V:V)*$E58,_xlfn.XLOOKUP(_xlfn.XLOOKUP(Tool_Austria!$D58,'AveragePrices&amp;Codes'!$A:$A,'AveragePrices&amp;Codes'!$B:$B),AGRIBALYSE_Cooked!$C:$C,AGRIBALYSE_Cooked!W:W)*$E58),"")</f>
        <v>1.3447641790800002E-3</v>
      </c>
      <c r="T58">
        <f>IFERROR(IF($F58="Raw",_xlfn.XLOOKUP(_xlfn.XLOOKUP(Tool_Austria!$D58,'AveragePrices&amp;Codes'!$A:$A,'AveragePrices&amp;Codes'!$B:$B),AGRIBALYSE_Raw!$B:$B,AGRIBALYSE_Raw!W:W)*$E58,_xlfn.XLOOKUP(_xlfn.XLOOKUP(Tool_Austria!$D58,'AveragePrices&amp;Codes'!$A:$A,'AveragePrices&amp;Codes'!$B:$B),AGRIBALYSE_Cooked!$C:$C,AGRIBALYSE_Cooked!X:X)*$E58),"")</f>
        <v>3.77291643309E-5</v>
      </c>
      <c r="U58">
        <f>IFERROR(IF($F58="Raw",_xlfn.XLOOKUP(_xlfn.XLOOKUP(Tool_Austria!$D58,'AveragePrices&amp;Codes'!$A:$A,'AveragePrices&amp;Codes'!$B:$B),AGRIBALYSE_Raw!$B:$B,AGRIBALYSE_Raw!X:X)*$E58,_xlfn.XLOOKUP(_xlfn.XLOOKUP(Tool_Austria!$D58,'AveragePrices&amp;Codes'!$A:$A,'AveragePrices&amp;Codes'!$B:$B),AGRIBALYSE_Cooked!$C:$C,AGRIBALYSE_Cooked!Y:Y)*$E58),"")</f>
        <v>9.0605764314000007E-4</v>
      </c>
      <c r="V58">
        <f>IFERROR(IF($F58="Raw",_xlfn.XLOOKUP(_xlfn.XLOOKUP(Tool_Austria!$D58,'AveragePrices&amp;Codes'!$A:$A,'AveragePrices&amp;Codes'!$B:$B),AGRIBALYSE_Raw!$B:$B,AGRIBALYSE_Raw!Y:Y)*$E58,_xlfn.XLOOKUP(_xlfn.XLOOKUP(Tool_Austria!$D58,'AveragePrices&amp;Codes'!$A:$A,'AveragePrices&amp;Codes'!$B:$B),AGRIBALYSE_Cooked!$C:$C,AGRIBALYSE_Cooked!Z:Z)*$E58),"")</f>
        <v>4.1022799890300006E-3</v>
      </c>
      <c r="W58">
        <f>IFERROR(IF($F58="Raw",_xlfn.XLOOKUP(_xlfn.XLOOKUP(Tool_Austria!$D58,'AveragePrices&amp;Codes'!$A:$A,'AveragePrices&amp;Codes'!$B:$B),AGRIBALYSE_Raw!$B:$B,AGRIBALYSE_Raw!Z:Z)*$E58,_xlfn.XLOOKUP(_xlfn.XLOOKUP(Tool_Austria!$D58,'AveragePrices&amp;Codes'!$A:$A,'AveragePrices&amp;Codes'!$B:$B),AGRIBALYSE_Cooked!$C:$C,AGRIBALYSE_Cooked!AA:AA)*$E58),"")</f>
        <v>12.00399464961</v>
      </c>
      <c r="X58">
        <f>IFERROR(IF($F58="Raw",_xlfn.XLOOKUP(_xlfn.XLOOKUP(Tool_Austria!$D58,'AveragePrices&amp;Codes'!$A:$A,'AveragePrices&amp;Codes'!$B:$B),AGRIBALYSE_Raw!$B:$B,AGRIBALYSE_Raw!AA:AA)*$E58,_xlfn.XLOOKUP(_xlfn.XLOOKUP(Tool_Austria!$D58,'AveragePrices&amp;Codes'!$A:$A,'AveragePrices&amp;Codes'!$B:$B),AGRIBALYSE_Cooked!$C:$C,AGRIBALYSE_Cooked!AB:AB)*$E58),"")</f>
        <v>6.2754079002300003</v>
      </c>
      <c r="Y58">
        <f>IFERROR(IF($F58="Raw",_xlfn.XLOOKUP(_xlfn.XLOOKUP(Tool_Austria!$D58,'AveragePrices&amp;Codes'!$A:$A,'AveragePrices&amp;Codes'!$B:$B),AGRIBALYSE_Raw!$B:$B,AGRIBALYSE_Raw!AB:AB)*$E58,_xlfn.XLOOKUP(_xlfn.XLOOKUP(Tool_Austria!$D58,'AveragePrices&amp;Codes'!$A:$A,'AveragePrices&amp;Codes'!$B:$B),AGRIBALYSE_Cooked!$C:$C,AGRIBALYSE_Cooked!AC:AC)*$E58),"")</f>
        <v>0.23818206991500002</v>
      </c>
      <c r="Z58">
        <f>IFERROR(IF($F58="Raw",_xlfn.XLOOKUP(_xlfn.XLOOKUP(Tool_Austria!$D58,'AveragePrices&amp;Codes'!$A:$A,'AveragePrices&amp;Codes'!$B:$B),AGRIBALYSE_Raw!$B:$B,AGRIBALYSE_Raw!AC:AC)*$E58,_xlfn.XLOOKUP(_xlfn.XLOOKUP(Tool_Austria!$D58,'AveragePrices&amp;Codes'!$A:$A,'AveragePrices&amp;Codes'!$B:$B),AGRIBALYSE_Cooked!$C:$C,AGRIBALYSE_Cooked!AD:AD)*$E58),"")</f>
        <v>3.63544309647</v>
      </c>
      <c r="AA58">
        <f>IFERROR(IF($F58="Raw",_xlfn.XLOOKUP(_xlfn.XLOOKUP(Tool_Austria!$D58,'AveragePrices&amp;Codes'!$A:$A,'AveragePrices&amp;Codes'!$B:$B),AGRIBALYSE_Raw!$B:$B,AGRIBALYSE_Raw!AD:AD)*$E58,_xlfn.XLOOKUP(_xlfn.XLOOKUP(Tool_Austria!$D58,'AveragePrices&amp;Codes'!$A:$A,'AveragePrices&amp;Codes'!$B:$B),AGRIBALYSE_Cooked!$C:$C,AGRIBALYSE_Cooked!AE:AE)*$E58),"")</f>
        <v>1.4849426689200001E-6</v>
      </c>
      <c r="AB58" cm="1">
        <f t="array" ref="AB58">IFERROR(_xlfn.XLOOKUP(Tool_Austria!$F58&amp;$E$2,'Cooking methods'!$A:$A&amp;'Cooking methods'!$B:$B,'Cooking methods'!C:C)*$E58,"")</f>
        <v>0</v>
      </c>
      <c r="AC58" cm="1">
        <f t="array" ref="AC58">IFERROR(_xlfn.XLOOKUP(Tool_Austria!$F58&amp;$E$2,'Cooking methods'!$A:$A&amp;'Cooking methods'!$B:$B,'Cooking methods'!D:D)*$E58,"")</f>
        <v>0</v>
      </c>
      <c r="AD58" cm="1">
        <f t="array" ref="AD58">IFERROR(_xlfn.XLOOKUP(Tool_Austria!$F58&amp;$E$2,'Cooking methods'!$A:$A&amp;'Cooking methods'!$B:$B,'Cooking methods'!E:E)*$E58,"")</f>
        <v>0</v>
      </c>
      <c r="AE58" cm="1">
        <f t="array" ref="AE58">IFERROR(_xlfn.XLOOKUP(Tool_Austria!$F58&amp;$E$2,'Cooking methods'!$A:$A&amp;'Cooking methods'!$B:$B,'Cooking methods'!F:F)*$E58,"")</f>
        <v>0</v>
      </c>
      <c r="AF58" cm="1">
        <f t="array" ref="AF58">IFERROR(_xlfn.XLOOKUP(Tool_Austria!$F58&amp;$E$2,'Cooking methods'!$A:$A&amp;'Cooking methods'!$B:$B,'Cooking methods'!G:G)*$E58,"")</f>
        <v>0</v>
      </c>
      <c r="AG58" cm="1">
        <f t="array" ref="AG58">IFERROR(_xlfn.XLOOKUP(Tool_Austria!$F58&amp;$E$2,'Cooking methods'!$A:$A&amp;'Cooking methods'!$B:$B,'Cooking methods'!H:H)*$E58,"")</f>
        <v>0</v>
      </c>
      <c r="AH58" cm="1">
        <f t="array" ref="AH58">IFERROR(_xlfn.XLOOKUP(Tool_Austria!$F58&amp;$E$2,'Cooking methods'!$A:$A&amp;'Cooking methods'!$B:$B,'Cooking methods'!I:I)*$E58,"")</f>
        <v>0</v>
      </c>
      <c r="AI58" cm="1">
        <f t="array" ref="AI58">IFERROR(_xlfn.XLOOKUP(Tool_Austria!$F58&amp;$E$2,'Cooking methods'!$A:$A&amp;'Cooking methods'!$B:$B,'Cooking methods'!J:J)*$E58,"")</f>
        <v>0</v>
      </c>
      <c r="AJ58" cm="1">
        <f t="array" ref="AJ58">IFERROR(_xlfn.XLOOKUP(Tool_Austria!$F58&amp;$E$2,'Cooking methods'!$A:$A&amp;'Cooking methods'!$B:$B,'Cooking methods'!K:K)*$E58,"")</f>
        <v>0</v>
      </c>
      <c r="AK58" cm="1">
        <f t="array" ref="AK58">IFERROR(_xlfn.XLOOKUP(Tool_Austria!$F58&amp;$E$2,'Cooking methods'!$A:$A&amp;'Cooking methods'!$B:$B,'Cooking methods'!L:L)*$E58,"")</f>
        <v>0</v>
      </c>
      <c r="AL58" cm="1">
        <f t="array" ref="AL58">IFERROR(_xlfn.XLOOKUP(Tool_Austria!$F58&amp;$E$2,'Cooking methods'!$A:$A&amp;'Cooking methods'!$B:$B,'Cooking methods'!M:M)*$E58,"")</f>
        <v>0</v>
      </c>
      <c r="AM58" cm="1">
        <f t="array" ref="AM58">IFERROR(_xlfn.XLOOKUP(Tool_Austria!$F58&amp;$E$2,'Cooking methods'!$A:$A&amp;'Cooking methods'!$B:$B,'Cooking methods'!N:N)*$E58,"")</f>
        <v>0</v>
      </c>
      <c r="AN58" cm="1">
        <f t="array" ref="AN58">IFERROR(_xlfn.XLOOKUP(Tool_Austria!$F58&amp;$E$2,'Cooking methods'!$A:$A&amp;'Cooking methods'!$B:$B,'Cooking methods'!O:O)*$E58,"")</f>
        <v>0</v>
      </c>
      <c r="AO58" cm="1">
        <f t="array" ref="AO58">IFERROR(_xlfn.XLOOKUP(Tool_Austria!$F58&amp;$E$2,'Cooking methods'!$A:$A&amp;'Cooking methods'!$B:$B,'Cooking methods'!P:P)*$E58,"")</f>
        <v>0</v>
      </c>
      <c r="AP58" cm="1">
        <f t="array" ref="AP58">IFERROR(_xlfn.XLOOKUP(Tool_Austria!$F58&amp;$E$2,'Cooking methods'!$A:$A&amp;'Cooking methods'!$B:$B,'Cooking methods'!Q:Q)*$E58,"")</f>
        <v>0</v>
      </c>
      <c r="AQ58" cm="1">
        <f t="array" ref="AQ58">IFERROR(_xlfn.XLOOKUP(Tool_Austria!$F58&amp;$E$2,'Cooking methods'!$A:$A&amp;'Cooking methods'!$B:$B,'Cooking methods'!R:R)*$E58,"")</f>
        <v>0</v>
      </c>
      <c r="AR58" cm="1">
        <f t="array" ref="AR58">IFERROR(_xlfn.XLOOKUP(Tool_Austria!$G58&amp;$E$2,'Waste management'!$A:$A&amp;'Waste management'!$B:$B,'Waste management'!C:C)*$E58,"")</f>
        <v>3.6835820999999998E-2</v>
      </c>
      <c r="AS58" cm="1">
        <f t="array" ref="AS58">IFERROR(_xlfn.XLOOKUP(Tool_Austria!$G58&amp;$E$2,'Waste management'!$A:$A&amp;'Waste management'!$B:$B,'Waste management'!D:D)*$E58,"")</f>
        <v>2.5131845790000001E-10</v>
      </c>
      <c r="AT58" cm="1">
        <f t="array" ref="AT58">IFERROR(_xlfn.XLOOKUP(Tool_Austria!$G58&amp;$E$2,'Waste management'!$A:$A&amp;'Waste management'!$B:$B,'Waste management'!E:E)*$E58,"")</f>
        <v>6.7763700000000014E-4</v>
      </c>
      <c r="AU58" cm="1">
        <f t="array" ref="AU58">IFERROR(_xlfn.XLOOKUP(Tool_Austria!$G58&amp;$E$2,'Waste management'!$A:$A&amp;'Waste management'!$B:$B,'Waste management'!F:F)*$E58,"")</f>
        <v>7.8948000000000004E-5</v>
      </c>
      <c r="AV58" cm="1">
        <f t="array" ref="AV58">IFERROR(_xlfn.XLOOKUP(Tool_Austria!$G58&amp;$E$2,'Waste management'!$A:$A&amp;'Waste management'!$B:$B,'Waste management'!G:G)*$E58,"")</f>
        <v>7.6182188400000004E-9</v>
      </c>
      <c r="AW58" cm="1">
        <f t="array" ref="AW58">IFERROR(_xlfn.XLOOKUP(Tool_Austria!$G58&amp;$E$2,'Waste management'!$A:$A&amp;'Waste management'!$B:$B,'Waste management'!H:H)*$E58,"")</f>
        <v>2.4832501290000001E-10</v>
      </c>
      <c r="AX58" cm="1">
        <f t="array" ref="AX58">IFERROR(_xlfn.XLOOKUP(Tool_Austria!$G58&amp;$E$2,'Waste management'!$A:$A&amp;'Waste management'!$B:$B,'Waste management'!I:I)*$E58,"")</f>
        <v>1.7655207030000002E-10</v>
      </c>
      <c r="AY58" cm="1">
        <f t="array" ref="AY58">IFERROR(_xlfn.XLOOKUP(Tool_Austria!$G58&amp;$E$2,'Waste management'!$A:$A&amp;'Waste management'!$B:$B,'Waste management'!J:J)*$E58,"")</f>
        <v>1.4539590000000001E-3</v>
      </c>
      <c r="AZ58" cm="1">
        <f t="array" ref="AZ58">IFERROR(_xlfn.XLOOKUP(Tool_Austria!$G58&amp;$E$2,'Waste management'!$A:$A&amp;'Waste management'!$B:$B,'Waste management'!K:K)*$E58,"")</f>
        <v>3.5391204180000003E-6</v>
      </c>
      <c r="BA58" cm="1">
        <f t="array" ref="BA58">IFERROR(_xlfn.XLOOKUP(Tool_Austria!$G58&amp;$E$2,'Waste management'!$A:$A&amp;'Waste management'!$B:$B,'Waste management'!L:L)*$E58,"")</f>
        <v>6.3685641060000003E-5</v>
      </c>
      <c r="BB58" cm="1">
        <f t="array" ref="BB58">IFERROR(_xlfn.XLOOKUP(Tool_Austria!$G58&amp;$E$2,'Waste management'!$A:$A&amp;'Waste management'!$B:$B,'Waste management'!M:M)*$E58,"")</f>
        <v>6.4079460000000003E-3</v>
      </c>
      <c r="BC58" cm="1">
        <f t="array" ref="BC58">IFERROR(_xlfn.XLOOKUP(Tool_Austria!$G58&amp;$E$2,'Waste management'!$A:$A&amp;'Waste management'!$B:$B,'Waste management'!N:N)*$E58,"")</f>
        <v>5.5100046060000007</v>
      </c>
      <c r="BD58" cm="1">
        <f t="array" ref="BD58">IFERROR(_xlfn.XLOOKUP(Tool_Austria!$G58&amp;$E$2,'Waste management'!$A:$A&amp;'Waste management'!$B:$B,'Waste management'!O:O)*$E58,"")</f>
        <v>0.35132517899999999</v>
      </c>
      <c r="BE58" cm="1">
        <f t="array" ref="BE58">IFERROR(_xlfn.XLOOKUP(Tool_Austria!$G58&amp;$E$2,'Waste management'!$A:$A&amp;'Waste management'!$B:$B,'Waste management'!P:P)*$E58,"")</f>
        <v>7.5855870000000004E-3</v>
      </c>
      <c r="BF58" cm="1">
        <f t="array" ref="BF58">IFERROR(_xlfn.XLOOKUP(Tool_Austria!$G58&amp;$E$2,'Waste management'!$A:$A&amp;'Waste management'!$B:$B,'Waste management'!Q:Q)*$E58,"")</f>
        <v>0.22078466100000002</v>
      </c>
      <c r="BG58" cm="1">
        <f t="array" ref="BG58">IFERROR(_xlfn.XLOOKUP(Tool_Austria!$G58&amp;$E$2,'Waste management'!$A:$A&amp;'Waste management'!$B:$B,'Waste management'!R:R)*$E58,"")</f>
        <v>7.1750574000000008E-8</v>
      </c>
      <c r="BH58">
        <f>IFERROR((L58+AR58+AB58)*_xlfn.XLOOKUP(Tool_Austria!BH$4,Monetization_Factors!$A:$A,Monetization_Factors!$D:$D),"")</f>
        <v>3.8706878076663301E-2</v>
      </c>
      <c r="BI58">
        <f>IFERROR((M58+AS58+AC58)*_xlfn.XLOOKUP(Tool_Austria!BI$4,Monetization_Factors!$A:$A,Monetization_Factors!$D:$D),"")</f>
        <v>5.2131514491431719E-7</v>
      </c>
      <c r="BJ58">
        <f>IFERROR((N58+AT58+AD58)*_xlfn.XLOOKUP(Tool_Austria!BJ$4,Monetization_Factors!$A:$A,Monetization_Factors!$D:$D),"")</f>
        <v>6.3399860809567325E-5</v>
      </c>
      <c r="BK58">
        <f>IFERROR((O58+AU58+AE58)*_xlfn.XLOOKUP(Tool_Austria!BK$4,Monetization_Factors!$A:$A,Monetization_Factors!$D:$D),"")</f>
        <v>1.5805005803149995E-3</v>
      </c>
      <c r="BL58">
        <f>IFERROR((P58+AV58+AF58)*_xlfn.XLOOKUP(Tool_Austria!BL$4,Monetization_Factors!$A:$A,Monetization_Factors!$D:$D),"")</f>
        <v>2.4256958751696117E-2</v>
      </c>
      <c r="BM58">
        <f>IFERROR((Q58+AW58+AG58)*_xlfn.XLOOKUP(Tool_Austria!BM$4,Monetization_Factors!$A:$A,Monetization_Factors!$D:$D),"")</f>
        <v>1.4153224810315326E-3</v>
      </c>
      <c r="BN58">
        <f>IFERROR((R58+AX58+AH58)*_xlfn.XLOOKUP(Tool_Austria!BN$4,Monetization_Factors!$A:$A,Monetization_Factors!$D:$D),"")</f>
        <v>3.9889683518514791E-4</v>
      </c>
      <c r="BO58">
        <f>IFERROR((S58+AY58+AI58)*_xlfn.XLOOKUP(Tool_Austria!BO$4,Monetization_Factors!$A:$A,Monetization_Factors!$D:$D),"")</f>
        <v>1.225391466361609E-3</v>
      </c>
      <c r="BP58">
        <f>IFERROR((T58+AZ58+AJ58)*_xlfn.XLOOKUP(Tool_Austria!BP$4,Monetization_Factors!$A:$A,Monetization_Factors!$D:$D),"")</f>
        <v>1.0066949555970369E-4</v>
      </c>
      <c r="BQ58">
        <f>IFERROR((U58+BA58+AK58)*_xlfn.XLOOKUP(Tool_Austria!BQ$4,Monetization_Factors!$A:$A,Monetization_Factors!$D:$D),"")</f>
        <v>3.9669013082839011E-3</v>
      </c>
      <c r="BR58" t="str">
        <f>IFERROR((V58+BB58+AL58)*_xlfn.XLOOKUP(Tool_Austria!BR$4,Monetization_Factors!$A:$A,Monetization_Factors!$D:$D),"")</f>
        <v/>
      </c>
      <c r="BS58">
        <f>IFERROR((W58+BC58+AM58)*_xlfn.XLOOKUP(Tool_Austria!BS$4,Monetization_Factors!$A:$A,Monetization_Factors!$D:$D),"")</f>
        <v>8.5227900624241062E-4</v>
      </c>
      <c r="BT58">
        <f>IFERROR((X58+BD58+AN58)*_xlfn.XLOOKUP(Tool_Austria!BT$4,Monetization_Factors!$A:$A,Monetization_Factors!$D:$D),"")</f>
        <v>1.4755921722754864E-3</v>
      </c>
      <c r="BU58">
        <f>IFERROR((Y58+BE58+AO58)*_xlfn.XLOOKUP(Tool_Austria!BU$4,Monetization_Factors!$A:$A,Monetization_Factors!$D:$D),"")</f>
        <v>1.5618355501248466E-3</v>
      </c>
      <c r="BV58">
        <f>IFERROR((Z58+BF58+AP58)*_xlfn.XLOOKUP(Tool_Austria!BV$4,Monetization_Factors!$A:$A,Monetization_Factors!$D:$D),"")</f>
        <v>6.3677128409402213E-3</v>
      </c>
      <c r="BW58">
        <f>IFERROR((AA58+BG58+AQ58)*_xlfn.XLOOKUP(Tool_Austria!BW$4,Monetization_Factors!$A:$A,Monetization_Factors!$D:$D),"")</f>
        <v>3.2521185904571611E-6</v>
      </c>
      <c r="BX58" s="38" cm="1">
        <f t="array" ref="BX58">IFERROR(_xlfn.IFS(I58&lt;&gt;0,I58*E58,I58="",J58*E58),"")</f>
        <v>0.33090960214285714</v>
      </c>
      <c r="BY58" s="38">
        <f t="shared" si="30"/>
        <v>8.197611185922421E-2</v>
      </c>
      <c r="BZ58" s="38">
        <f t="shared" si="31"/>
        <v>0.41288571400208135</v>
      </c>
      <c r="CA58" s="38">
        <f t="shared" si="32"/>
        <v>6.3520879077243284E-4</v>
      </c>
      <c r="CB58">
        <f t="shared" si="39"/>
        <v>0.29751436693800004</v>
      </c>
      <c r="CC58">
        <f t="shared" si="39"/>
        <v>1.3022773918199999E-8</v>
      </c>
      <c r="CD58">
        <f t="shared" si="39"/>
        <v>4.1541446144700005E-2</v>
      </c>
      <c r="CE58">
        <f t="shared" si="39"/>
        <v>1.0441488794399999E-3</v>
      </c>
      <c r="CF58">
        <f t="shared" si="39"/>
        <v>2.4298898994899937E-8</v>
      </c>
      <c r="CG58">
        <f t="shared" si="39"/>
        <v>6.815542879170001E-9</v>
      </c>
      <c r="CH58">
        <f t="shared" si="39"/>
        <v>3.4697502577800001E-10</v>
      </c>
      <c r="CI58">
        <f t="shared" si="39"/>
        <v>2.7987231790800003E-3</v>
      </c>
      <c r="CJ58">
        <f t="shared" si="39"/>
        <v>4.1268284748900002E-5</v>
      </c>
      <c r="CK58">
        <f t="shared" si="39"/>
        <v>9.6974328420000003E-4</v>
      </c>
      <c r="CL58">
        <f t="shared" si="39"/>
        <v>1.0510225989030002E-2</v>
      </c>
      <c r="CM58">
        <f t="shared" si="39"/>
        <v>17.513999255610003</v>
      </c>
      <c r="CN58">
        <f t="shared" si="39"/>
        <v>6.6267330792300001</v>
      </c>
      <c r="CO58">
        <f t="shared" si="39"/>
        <v>0.24576765691500002</v>
      </c>
      <c r="CP58">
        <f t="shared" si="39"/>
        <v>3.8562277574700001</v>
      </c>
      <c r="CQ58">
        <f t="shared" si="37"/>
        <v>1.5566932429200001E-6</v>
      </c>
      <c r="CR58">
        <f t="shared" si="40"/>
        <v>4.5771441067384624E-4</v>
      </c>
      <c r="CS58">
        <f t="shared" si="40"/>
        <v>2.0035036797230768E-11</v>
      </c>
      <c r="CT58">
        <f t="shared" si="40"/>
        <v>6.3909917145692319E-5</v>
      </c>
      <c r="CU58">
        <f t="shared" si="40"/>
        <v>1.6063828914461537E-6</v>
      </c>
      <c r="CV58">
        <f t="shared" si="40"/>
        <v>3.7382921530615287E-11</v>
      </c>
      <c r="CW58">
        <f t="shared" si="40"/>
        <v>1.0485450583338463E-11</v>
      </c>
      <c r="CX58">
        <f t="shared" si="40"/>
        <v>5.3380773196615386E-13</v>
      </c>
      <c r="CY58">
        <f t="shared" si="40"/>
        <v>4.3057279678153849E-6</v>
      </c>
      <c r="CZ58">
        <f t="shared" si="40"/>
        <v>6.3489668844461535E-8</v>
      </c>
      <c r="DA58">
        <f t="shared" si="40"/>
        <v>1.4919127449230769E-6</v>
      </c>
      <c r="DB58">
        <f t="shared" si="40"/>
        <v>1.6169578444661542E-5</v>
      </c>
      <c r="DC58">
        <f t="shared" si="40"/>
        <v>2.6944614239400005E-2</v>
      </c>
      <c r="DD58">
        <f t="shared" si="40"/>
        <v>1.0194973968046153E-2</v>
      </c>
      <c r="DE58">
        <f t="shared" si="40"/>
        <v>3.7810408756153852E-4</v>
      </c>
      <c r="DF58">
        <f t="shared" si="40"/>
        <v>5.9326580884153848E-3</v>
      </c>
      <c r="DG58">
        <f t="shared" si="38"/>
        <v>2.3949126814153849E-9</v>
      </c>
      <c r="DH58" s="5">
        <f>IFERROR(((((L58+AB58)*(1/$H58))+AR58)/$F$2)/($B$2*('CAR.CAP_per person'!B$2)/(_xlfn.XLOOKUP($E$2,EU_countries_GDP!$A$2:$A$29,EU_countries_GDP!$E$2:$E$29))),"")</f>
        <v>0.12240257485449163</v>
      </c>
      <c r="DI58" s="5">
        <f>IFERROR(((((M58+AC58)*(1/$H58))+AS58)/$F$2)/($B$2*('CAR.CAP_per person'!C$2)/(_xlfn.XLOOKUP($E$2,EU_countries_GDP!$A$2:$A$29,EU_countries_GDP!$E$2:$E$29))),"")</f>
        <v>7.5288805692757534E-5</v>
      </c>
      <c r="DJ58" s="5">
        <f>IFERROR(((((N58+AD58)*(1/$H58))+AT58)/$F$2)/($B$2*('CAR.CAP_per person'!D$2)/(_xlfn.XLOOKUP($E$2,EU_countries_GDP!$A$2:$A$29,EU_countries_GDP!$E$2:$E$29))),"")</f>
        <v>2.4654928029778242E-4</v>
      </c>
      <c r="DK58" s="5">
        <f>IFERROR(((((O58+AE58)*(1/$H58))+AU58)/$F$2)/($B$2*('CAR.CAP_per person'!E$2)/(_xlfn.XLOOKUP($E$2,EU_countries_GDP!$A$2:$A$29,EU_countries_GDP!$E$2:$E$29))),"")</f>
        <v>7.570462940838703E-3</v>
      </c>
      <c r="DL58" s="5">
        <f>IFERROR(((((P58+AF58)*(1/$H58))+AV58)/$F$2)/($B$2*('CAR.CAP_per person'!F$2)/(_xlfn.XLOOKUP($E$2,EU_countries_GDP!$A$2:$A$29,EU_countries_GDP!$E$2:$E$29))),"")</f>
        <v>0.1048394910868861</v>
      </c>
      <c r="DM58" s="5">
        <f>IFERROR(((((Q58+AG58)*(1/$H58))+AW58)/$F$2)/($B$2*('CAR.CAP_per person'!G$2)/(_xlfn.XLOOKUP($E$2,EU_countries_GDP!$A$2:$A$29,EU_countries_GDP!$E$2:$E$29))),"")</f>
        <v>2.1743548720339075E-2</v>
      </c>
      <c r="DN58" s="5">
        <f>IFERROR(((((R58+AH58)*(1/$H58))+AX58)/$F$2)/($B$2*('CAR.CAP_per person'!H$2)/(_xlfn.XLOOKUP($E$2,EU_countries_GDP!$A$2:$A$29,EU_countries_GDP!$E$2:$E$29))),"")</f>
        <v>1.3861595758824736E-4</v>
      </c>
      <c r="DO58" s="5">
        <f>IFERROR(((((S58+AI58)*(1/$H58))+AY58)/$F$2)/($B$2*('CAR.CAP_per person'!I$2)/(_xlfn.XLOOKUP($E$2,EU_countries_GDP!$A$2:$A$29,EU_countries_GDP!$E$2:$E$29))),"")</f>
        <v>4.4824879491879291E-3</v>
      </c>
      <c r="DP58" s="5">
        <f>IFERROR(((((T58+AJ58)*(1/$H58))+AZ58)/$F$2)/($B$2*('CAR.CAP_per person'!J$2)/(_xlfn.XLOOKUP($E$2,EU_countries_GDP!$A$2:$A$29,EU_countries_GDP!$E$2:$E$29))),"")</f>
        <v>2.0726708622790024E-2</v>
      </c>
      <c r="DQ58" s="5">
        <f>IFERROR(((((U58+AK58)*(1/$H58))+BA58)/$F$2)/($B$2*('CAR.CAP_per person'!K$2)/(_xlfn.XLOOKUP($E$2,EU_countries_GDP!$A$2:$A$29,EU_countries_GDP!$E$2:$E$29))),"")</f>
        <v>1.4401238948763946E-2</v>
      </c>
      <c r="DR58" s="5">
        <f>IFERROR(((((V58+AL58)*(1/$H58))+BB58)/$F$2)/($B$2*('CAR.CAP_per person'!L$2)/(_xlfn.XLOOKUP($E$2,EU_countries_GDP!$A$2:$A$29,EU_countries_GDP!$E$2:$E$29))),"")</f>
        <v>2.2845888387641152E-3</v>
      </c>
      <c r="DS58" s="5">
        <f>IFERROR(((((W58+AM58)*(1/$H58))+BC58)/$F$2)/($B$2*('CAR.CAP_per person'!M$2)/(_xlfn.XLOOKUP($E$2,EU_countries_GDP!$A$2:$A$29,EU_countries_GDP!$E$2:$E$29))),"")</f>
        <v>0.2966546540854601</v>
      </c>
      <c r="DT58" s="5">
        <f>IFERROR(((((X58+AN58)*(1/$H58))+BD58)/$F$2)/($B$2*('CAR.CAP_per person'!N$2)/(_xlfn.XLOOKUP($E$2,EU_countries_GDP!$A$2:$A$29,EU_countries_GDP!$E$2:$E$29))),"")</f>
        <v>1.5709688150712815</v>
      </c>
      <c r="DU58" s="5">
        <f>IFERROR(((((Y58+AO58)*(1/$H58))+BE58)/$F$2)/($B$2*('CAR.CAP_per person'!O$2)/(_xlfn.XLOOKUP($E$2,EU_countries_GDP!$A$2:$A$29,EU_countries_GDP!$E$2:$E$29))),"")</f>
        <v>4.1667019084920248E-3</v>
      </c>
      <c r="DV58" s="5">
        <f>IFERROR(((((Z58+AP58)*(1/$H58))+BF58)/$F$2)/($B$2*('CAR.CAP_per person'!P$2)/(_xlfn.XLOOKUP($E$2,EU_countries_GDP!$A$2:$A$29,EU_countries_GDP!$E$2:$E$29))),"")</f>
        <v>5.1695754412068085E-2</v>
      </c>
      <c r="DW58" s="5">
        <f>IFERROR(((((AA58+AQ58)*(1/$H58))+BG58)/$F$2)/($B$2*('CAR.CAP_per person'!Q$2)/(_xlfn.XLOOKUP($E$2,EU_countries_GDP!$A$2:$A$29,EU_countries_GDP!$E$2:$E$29))),"")</f>
        <v>2.1501357957897576E-2</v>
      </c>
    </row>
    <row r="59" spans="1:127">
      <c r="A59" t="s">
        <v>213</v>
      </c>
      <c r="B59" t="str">
        <f>_xlfn.XLOOKUP(D59,Table5[Ingredient],Table5[Category],"",FALSE)</f>
        <v>Vegetables</v>
      </c>
      <c r="C59" s="33" t="s">
        <v>177</v>
      </c>
      <c r="D59" s="33" t="s">
        <v>203</v>
      </c>
      <c r="E59" s="33">
        <v>7.7400000000000024E-2</v>
      </c>
      <c r="F59" s="33" t="s">
        <v>189</v>
      </c>
      <c r="G59" s="33" t="s">
        <v>180</v>
      </c>
      <c r="H59" s="91">
        <f>Dataset_AT!R56</f>
        <v>4.8212283543042252E-2</v>
      </c>
      <c r="I59" s="33"/>
      <c r="J59" s="37">
        <f>IFERROR(INDEX('AveragePrices&amp;Codes'!G:AG, MATCH($D59, 'AveragePrices&amp;Codes'!$A:$A, 0), MATCH(Tool_Austria!$E$2, 'AveragePrices&amp;Codes'!$G$1:$AG$1, 0)),"")</f>
        <v>0.63722458418584826</v>
      </c>
      <c r="K59" s="37">
        <f>IFERROR(E59/(_xlfn.XLOOKUP(A59,Dataset_AT!$V$2:$V$9,Dataset_AT!$W$2:$W$9)),"")</f>
        <v>4.5000000000000015E-4</v>
      </c>
      <c r="L59">
        <f>IFERROR(IF($F59="Raw",_xlfn.XLOOKUP(_xlfn.XLOOKUP(Tool_Austria!$D59,'AveragePrices&amp;Codes'!$A:$A,'AveragePrices&amp;Codes'!$B:$B),AGRIBALYSE_Raw!$B:$B,AGRIBALYSE_Raw!O:O)*$E59,_xlfn.XLOOKUP(_xlfn.XLOOKUP(Tool_Austria!$D59,'AveragePrices&amp;Codes'!$A:$A,'AveragePrices&amp;Codes'!$B:$B),AGRIBALYSE_Cooked!$C:$C,AGRIBALYSE_Cooked!P:P)*$E59),"")</f>
        <v>3.2598729828000009E-2</v>
      </c>
      <c r="M59">
        <f>IFERROR(IF($F59="Raw",_xlfn.XLOOKUP(_xlfn.XLOOKUP(Tool_Austria!$D59,'AveragePrices&amp;Codes'!$A:$A,'AveragePrices&amp;Codes'!$B:$B),AGRIBALYSE_Raw!$B:$B,AGRIBALYSE_Raw!P:P)*$E59,_xlfn.XLOOKUP(_xlfn.XLOOKUP(Tool_Austria!$D59,'AveragePrices&amp;Codes'!$A:$A,'AveragePrices&amp;Codes'!$B:$B),AGRIBALYSE_Cooked!$C:$C,AGRIBALYSE_Cooked!Q:Q)*$E59),"")</f>
        <v>1.5324779718000006E-9</v>
      </c>
      <c r="N59">
        <f>IFERROR(IF($F59="Raw",_xlfn.XLOOKUP(_xlfn.XLOOKUP(Tool_Austria!$D59,'AveragePrices&amp;Codes'!$A:$A,'AveragePrices&amp;Codes'!$B:$B),AGRIBALYSE_Raw!$B:$B,AGRIBALYSE_Raw!Q:Q)*$E59,_xlfn.XLOOKUP(_xlfn.XLOOKUP(Tool_Austria!$D59,'AveragePrices&amp;Codes'!$A:$A,'AveragePrices&amp;Codes'!$B:$B),AGRIBALYSE_Cooked!$C:$C,AGRIBALYSE_Cooked!R:R)*$E59),"")</f>
        <v>5.2947124038000021E-3</v>
      </c>
      <c r="O59">
        <f>IFERROR(IF($F59="Raw",_xlfn.XLOOKUP(_xlfn.XLOOKUP(Tool_Austria!$D59,'AveragePrices&amp;Codes'!$A:$A,'AveragePrices&amp;Codes'!$B:$B),AGRIBALYSE_Raw!$B:$B,AGRIBALYSE_Raw!R:R)*$E59,_xlfn.XLOOKUP(_xlfn.XLOOKUP(Tool_Austria!$D59,'AveragePrices&amp;Codes'!$A:$A,'AveragePrices&amp;Codes'!$B:$B),AGRIBALYSE_Cooked!$C:$C,AGRIBALYSE_Cooked!S:S)*$E59),"")</f>
        <v>1.3157375382000003E-4</v>
      </c>
      <c r="P59">
        <f>IFERROR(IF($F59="Raw",_xlfn.XLOOKUP(_xlfn.XLOOKUP(Tool_Austria!$D59,'AveragePrices&amp;Codes'!$A:$A,'AveragePrices&amp;Codes'!$B:$B),AGRIBALYSE_Raw!$B:$B,AGRIBALYSE_Raw!S:S)*$E59,_xlfn.XLOOKUP(_xlfn.XLOOKUP(Tool_Austria!$D59,'AveragePrices&amp;Codes'!$A:$A,'AveragePrices&amp;Codes'!$B:$B),AGRIBALYSE_Cooked!$C:$C,AGRIBALYSE_Cooked!T:T)*$E59),"")</f>
        <v>2.1693472308000007E-9</v>
      </c>
      <c r="Q59">
        <f>IFERROR(IF($F59="Raw",_xlfn.XLOOKUP(_xlfn.XLOOKUP(Tool_Austria!$D59,'AveragePrices&amp;Codes'!$A:$A,'AveragePrices&amp;Codes'!$B:$B),AGRIBALYSE_Raw!$B:$B,AGRIBALYSE_Raw!T:T)*$E59,_xlfn.XLOOKUP(_xlfn.XLOOKUP(Tool_Austria!$D59,'AveragePrices&amp;Codes'!$A:$A,'AveragePrices&amp;Codes'!$B:$B),AGRIBALYSE_Cooked!$C:$C,AGRIBALYSE_Cooked!U:U)*$E59),"")</f>
        <v>6.0639317928000019E-10</v>
      </c>
      <c r="R59">
        <f>IFERROR(IF($F59="Raw",_xlfn.XLOOKUP(_xlfn.XLOOKUP(Tool_Austria!$D59,'AveragePrices&amp;Codes'!$A:$A,'AveragePrices&amp;Codes'!$B:$B),AGRIBALYSE_Raw!$B:$B,AGRIBALYSE_Raw!U:U)*$E59,_xlfn.XLOOKUP(_xlfn.XLOOKUP(Tool_Austria!$D59,'AveragePrices&amp;Codes'!$A:$A,'AveragePrices&amp;Codes'!$B:$B),AGRIBALYSE_Cooked!$C:$C,AGRIBALYSE_Cooked!V:V)*$E59),"")</f>
        <v>2.2906752912000007E-11</v>
      </c>
      <c r="S59">
        <f>IFERROR(IF($F59="Raw",_xlfn.XLOOKUP(_xlfn.XLOOKUP(Tool_Austria!$D59,'AveragePrices&amp;Codes'!$A:$A,'AveragePrices&amp;Codes'!$B:$B),AGRIBALYSE_Raw!$B:$B,AGRIBALYSE_Raw!V:V)*$E59,_xlfn.XLOOKUP(_xlfn.XLOOKUP(Tool_Austria!$D59,'AveragePrices&amp;Codes'!$A:$A,'AveragePrices&amp;Codes'!$B:$B),AGRIBALYSE_Cooked!$C:$C,AGRIBALYSE_Cooked!W:W)*$E59),"")</f>
        <v>1.8465829614000006E-4</v>
      </c>
      <c r="T59">
        <f>IFERROR(IF($F59="Raw",_xlfn.XLOOKUP(_xlfn.XLOOKUP(Tool_Austria!$D59,'AveragePrices&amp;Codes'!$A:$A,'AveragePrices&amp;Codes'!$B:$B),AGRIBALYSE_Raw!$B:$B,AGRIBALYSE_Raw!W:W)*$E59,_xlfn.XLOOKUP(_xlfn.XLOOKUP(Tool_Austria!$D59,'AveragePrices&amp;Codes'!$A:$A,'AveragePrices&amp;Codes'!$B:$B),AGRIBALYSE_Cooked!$C:$C,AGRIBALYSE_Cooked!X:X)*$E59),"")</f>
        <v>5.0489872956000013E-6</v>
      </c>
      <c r="U59">
        <f>IFERROR(IF($F59="Raw",_xlfn.XLOOKUP(_xlfn.XLOOKUP(Tool_Austria!$D59,'AveragePrices&amp;Codes'!$A:$A,'AveragePrices&amp;Codes'!$B:$B),AGRIBALYSE_Raw!$B:$B,AGRIBALYSE_Raw!X:X)*$E59,_xlfn.XLOOKUP(_xlfn.XLOOKUP(Tool_Austria!$D59,'AveragePrices&amp;Codes'!$A:$A,'AveragePrices&amp;Codes'!$B:$B),AGRIBALYSE_Cooked!$C:$C,AGRIBALYSE_Cooked!Y:Y)*$E59),"")</f>
        <v>1.7634557484000007E-4</v>
      </c>
      <c r="V59">
        <f>IFERROR(IF($F59="Raw",_xlfn.XLOOKUP(_xlfn.XLOOKUP(Tool_Austria!$D59,'AveragePrices&amp;Codes'!$A:$A,'AveragePrices&amp;Codes'!$B:$B),AGRIBALYSE_Raw!$B:$B,AGRIBALYSE_Raw!Y:Y)*$E59,_xlfn.XLOOKUP(_xlfn.XLOOKUP(Tool_Austria!$D59,'AveragePrices&amp;Codes'!$A:$A,'AveragePrices&amp;Codes'!$B:$B),AGRIBALYSE_Cooked!$C:$C,AGRIBALYSE_Cooked!Z:Z)*$E59),"")</f>
        <v>6.6796828488000024E-4</v>
      </c>
      <c r="W59">
        <f>IFERROR(IF($F59="Raw",_xlfn.XLOOKUP(_xlfn.XLOOKUP(Tool_Austria!$D59,'AveragePrices&amp;Codes'!$A:$A,'AveragePrices&amp;Codes'!$B:$B),AGRIBALYSE_Raw!$B:$B,AGRIBALYSE_Raw!Z:Z)*$E59,_xlfn.XLOOKUP(_xlfn.XLOOKUP(Tool_Austria!$D59,'AveragePrices&amp;Codes'!$A:$A,'AveragePrices&amp;Codes'!$B:$B),AGRIBALYSE_Cooked!$C:$C,AGRIBALYSE_Cooked!AA:AA)*$E59),"")</f>
        <v>0.43109302302000019</v>
      </c>
      <c r="X59">
        <f>IFERROR(IF($F59="Raw",_xlfn.XLOOKUP(_xlfn.XLOOKUP(Tool_Austria!$D59,'AveragePrices&amp;Codes'!$A:$A,'AveragePrices&amp;Codes'!$B:$B),AGRIBALYSE_Raw!$B:$B,AGRIBALYSE_Raw!AA:AA)*$E59,_xlfn.XLOOKUP(_xlfn.XLOOKUP(Tool_Austria!$D59,'AveragePrices&amp;Codes'!$A:$A,'AveragePrices&amp;Codes'!$B:$B),AGRIBALYSE_Cooked!$C:$C,AGRIBALYSE_Cooked!AB:AB)*$E59),"")</f>
        <v>1.3615272234000004</v>
      </c>
      <c r="Y59">
        <f>IFERROR(IF($F59="Raw",_xlfn.XLOOKUP(_xlfn.XLOOKUP(Tool_Austria!$D59,'AveragePrices&amp;Codes'!$A:$A,'AveragePrices&amp;Codes'!$B:$B),AGRIBALYSE_Raw!$B:$B,AGRIBALYSE_Raw!AB:AB)*$E59,_xlfn.XLOOKUP(_xlfn.XLOOKUP(Tool_Austria!$D59,'AveragePrices&amp;Codes'!$A:$A,'AveragePrices&amp;Codes'!$B:$B),AGRIBALYSE_Cooked!$C:$C,AGRIBALYSE_Cooked!AC:AC)*$E59),"")</f>
        <v>5.6962622106000019E-2</v>
      </c>
      <c r="Z59">
        <f>IFERROR(IF($F59="Raw",_xlfn.XLOOKUP(_xlfn.XLOOKUP(Tool_Austria!$D59,'AveragePrices&amp;Codes'!$A:$A,'AveragePrices&amp;Codes'!$B:$B),AGRIBALYSE_Raw!$B:$B,AGRIBALYSE_Raw!AC:AC)*$E59,_xlfn.XLOOKUP(_xlfn.XLOOKUP(Tool_Austria!$D59,'AveragePrices&amp;Codes'!$A:$A,'AveragePrices&amp;Codes'!$B:$B),AGRIBALYSE_Cooked!$C:$C,AGRIBALYSE_Cooked!AD:AD)*$E59),"")</f>
        <v>0.44800334406000014</v>
      </c>
      <c r="AA59">
        <f>IFERROR(IF($F59="Raw",_xlfn.XLOOKUP(_xlfn.XLOOKUP(Tool_Austria!$D59,'AveragePrices&amp;Codes'!$A:$A,'AveragePrices&amp;Codes'!$B:$B),AGRIBALYSE_Raw!$B:$B,AGRIBALYSE_Raw!AD:AD)*$E59,_xlfn.XLOOKUP(_xlfn.XLOOKUP(Tool_Austria!$D59,'AveragePrices&amp;Codes'!$A:$A,'AveragePrices&amp;Codes'!$B:$B),AGRIBALYSE_Cooked!$C:$C,AGRIBALYSE_Cooked!AE:AE)*$E59),"")</f>
        <v>1.8834053148000007E-7</v>
      </c>
      <c r="AB59" cm="1">
        <f t="array" ref="AB59">IFERROR(_xlfn.XLOOKUP(Tool_Austria!$F59&amp;$E$2,'Cooking methods'!$A:$A&amp;'Cooking methods'!$B:$B,'Cooking methods'!C:C)*$E59,"")</f>
        <v>0</v>
      </c>
      <c r="AC59" cm="1">
        <f t="array" ref="AC59">IFERROR(_xlfn.XLOOKUP(Tool_Austria!$F59&amp;$E$2,'Cooking methods'!$A:$A&amp;'Cooking methods'!$B:$B,'Cooking methods'!D:D)*$E59,"")</f>
        <v>0</v>
      </c>
      <c r="AD59" cm="1">
        <f t="array" ref="AD59">IFERROR(_xlfn.XLOOKUP(Tool_Austria!$F59&amp;$E$2,'Cooking methods'!$A:$A&amp;'Cooking methods'!$B:$B,'Cooking methods'!E:E)*$E59,"")</f>
        <v>0</v>
      </c>
      <c r="AE59" cm="1">
        <f t="array" ref="AE59">IFERROR(_xlfn.XLOOKUP(Tool_Austria!$F59&amp;$E$2,'Cooking methods'!$A:$A&amp;'Cooking methods'!$B:$B,'Cooking methods'!F:F)*$E59,"")</f>
        <v>0</v>
      </c>
      <c r="AF59" cm="1">
        <f t="array" ref="AF59">IFERROR(_xlfn.XLOOKUP(Tool_Austria!$F59&amp;$E$2,'Cooking methods'!$A:$A&amp;'Cooking methods'!$B:$B,'Cooking methods'!G:G)*$E59,"")</f>
        <v>0</v>
      </c>
      <c r="AG59" cm="1">
        <f t="array" ref="AG59">IFERROR(_xlfn.XLOOKUP(Tool_Austria!$F59&amp;$E$2,'Cooking methods'!$A:$A&amp;'Cooking methods'!$B:$B,'Cooking methods'!H:H)*$E59,"")</f>
        <v>0</v>
      </c>
      <c r="AH59" cm="1">
        <f t="array" ref="AH59">IFERROR(_xlfn.XLOOKUP(Tool_Austria!$F59&amp;$E$2,'Cooking methods'!$A:$A&amp;'Cooking methods'!$B:$B,'Cooking methods'!I:I)*$E59,"")</f>
        <v>0</v>
      </c>
      <c r="AI59" cm="1">
        <f t="array" ref="AI59">IFERROR(_xlfn.XLOOKUP(Tool_Austria!$F59&amp;$E$2,'Cooking methods'!$A:$A&amp;'Cooking methods'!$B:$B,'Cooking methods'!J:J)*$E59,"")</f>
        <v>0</v>
      </c>
      <c r="AJ59" cm="1">
        <f t="array" ref="AJ59">IFERROR(_xlfn.XLOOKUP(Tool_Austria!$F59&amp;$E$2,'Cooking methods'!$A:$A&amp;'Cooking methods'!$B:$B,'Cooking methods'!K:K)*$E59,"")</f>
        <v>0</v>
      </c>
      <c r="AK59" cm="1">
        <f t="array" ref="AK59">IFERROR(_xlfn.XLOOKUP(Tool_Austria!$F59&amp;$E$2,'Cooking methods'!$A:$A&amp;'Cooking methods'!$B:$B,'Cooking methods'!L:L)*$E59,"")</f>
        <v>0</v>
      </c>
      <c r="AL59" cm="1">
        <f t="array" ref="AL59">IFERROR(_xlfn.XLOOKUP(Tool_Austria!$F59&amp;$E$2,'Cooking methods'!$A:$A&amp;'Cooking methods'!$B:$B,'Cooking methods'!M:M)*$E59,"")</f>
        <v>0</v>
      </c>
      <c r="AM59" cm="1">
        <f t="array" ref="AM59">IFERROR(_xlfn.XLOOKUP(Tool_Austria!$F59&amp;$E$2,'Cooking methods'!$A:$A&amp;'Cooking methods'!$B:$B,'Cooking methods'!N:N)*$E59,"")</f>
        <v>0</v>
      </c>
      <c r="AN59" cm="1">
        <f t="array" ref="AN59">IFERROR(_xlfn.XLOOKUP(Tool_Austria!$F59&amp;$E$2,'Cooking methods'!$A:$A&amp;'Cooking methods'!$B:$B,'Cooking methods'!O:O)*$E59,"")</f>
        <v>0</v>
      </c>
      <c r="AO59" cm="1">
        <f t="array" ref="AO59">IFERROR(_xlfn.XLOOKUP(Tool_Austria!$F59&amp;$E$2,'Cooking methods'!$A:$A&amp;'Cooking methods'!$B:$B,'Cooking methods'!P:P)*$E59,"")</f>
        <v>0</v>
      </c>
      <c r="AP59" cm="1">
        <f t="array" ref="AP59">IFERROR(_xlfn.XLOOKUP(Tool_Austria!$F59&amp;$E$2,'Cooking methods'!$A:$A&amp;'Cooking methods'!$B:$B,'Cooking methods'!Q:Q)*$E59,"")</f>
        <v>0</v>
      </c>
      <c r="AQ59" cm="1">
        <f t="array" ref="AQ59">IFERROR(_xlfn.XLOOKUP(Tool_Austria!$F59&amp;$E$2,'Cooking methods'!$A:$A&amp;'Cooking methods'!$B:$B,'Cooking methods'!R:R)*$E59,"")</f>
        <v>0</v>
      </c>
      <c r="AR59" cm="1">
        <f t="array" ref="AR59">IFERROR(_xlfn.XLOOKUP(Tool_Austria!$G59&amp;$E$2,'Waste management'!$A:$A&amp;'Waste management'!$B:$B,'Waste management'!C:C)*$E59,"")</f>
        <v>4.333626000000001E-3</v>
      </c>
      <c r="AS59" cm="1">
        <f t="array" ref="AS59">IFERROR(_xlfn.XLOOKUP(Tool_Austria!$G59&amp;$E$2,'Waste management'!$A:$A&amp;'Waste management'!$B:$B,'Waste management'!D:D)*$E59,"")</f>
        <v>2.9566877400000008E-11</v>
      </c>
      <c r="AT59" cm="1">
        <f t="array" ref="AT59">IFERROR(_xlfn.XLOOKUP(Tool_Austria!$G59&amp;$E$2,'Waste management'!$A:$A&amp;'Waste management'!$B:$B,'Waste management'!E:E)*$E59,"")</f>
        <v>7.9722000000000034E-5</v>
      </c>
      <c r="AU59" cm="1">
        <f t="array" ref="AU59">IFERROR(_xlfn.XLOOKUP(Tool_Austria!$G59&amp;$E$2,'Waste management'!$A:$A&amp;'Waste management'!$B:$B,'Waste management'!F:F)*$E59,"")</f>
        <v>9.2880000000000032E-6</v>
      </c>
      <c r="AV59" cm="1">
        <f t="array" ref="AV59">IFERROR(_xlfn.XLOOKUP(Tool_Austria!$G59&amp;$E$2,'Waste management'!$A:$A&amp;'Waste management'!$B:$B,'Waste management'!G:G)*$E59,"")</f>
        <v>8.9626104000000025E-10</v>
      </c>
      <c r="AW59" cm="1">
        <f t="array" ref="AW59">IFERROR(_xlfn.XLOOKUP(Tool_Austria!$G59&amp;$E$2,'Waste management'!$A:$A&amp;'Waste management'!$B:$B,'Waste management'!H:H)*$E59,"")</f>
        <v>2.9214707400000005E-11</v>
      </c>
      <c r="AX59" cm="1">
        <f t="array" ref="AX59">IFERROR(_xlfn.XLOOKUP(Tool_Austria!$G59&amp;$E$2,'Waste management'!$A:$A&amp;'Waste management'!$B:$B,'Waste management'!I:I)*$E59,"")</f>
        <v>2.0770831800000008E-11</v>
      </c>
      <c r="AY59" cm="1">
        <f t="array" ref="AY59">IFERROR(_xlfn.XLOOKUP(Tool_Austria!$G59&amp;$E$2,'Waste management'!$A:$A&amp;'Waste management'!$B:$B,'Waste management'!J:J)*$E59,"")</f>
        <v>1.7105400000000007E-4</v>
      </c>
      <c r="AZ59" cm="1">
        <f t="array" ref="AZ59">IFERROR(_xlfn.XLOOKUP(Tool_Austria!$G59&amp;$E$2,'Waste management'!$A:$A&amp;'Waste management'!$B:$B,'Waste management'!K:K)*$E59,"")</f>
        <v>4.1636710800000017E-7</v>
      </c>
      <c r="BA59" cm="1">
        <f t="array" ref="BA59">IFERROR(_xlfn.XLOOKUP(Tool_Austria!$G59&amp;$E$2,'Waste management'!$A:$A&amp;'Waste management'!$B:$B,'Waste management'!L:L)*$E59,"")</f>
        <v>7.4924283600000025E-6</v>
      </c>
      <c r="BB59" cm="1">
        <f t="array" ref="BB59">IFERROR(_xlfn.XLOOKUP(Tool_Austria!$G59&amp;$E$2,'Waste management'!$A:$A&amp;'Waste management'!$B:$B,'Waste management'!M:M)*$E59,"")</f>
        <v>7.5387600000000022E-4</v>
      </c>
      <c r="BC59" cm="1">
        <f t="array" ref="BC59">IFERROR(_xlfn.XLOOKUP(Tool_Austria!$G59&amp;$E$2,'Waste management'!$A:$A&amp;'Waste management'!$B:$B,'Waste management'!N:N)*$E59,"")</f>
        <v>0.64823583600000023</v>
      </c>
      <c r="BD59" cm="1">
        <f t="array" ref="BD59">IFERROR(_xlfn.XLOOKUP(Tool_Austria!$G59&amp;$E$2,'Waste management'!$A:$A&amp;'Waste management'!$B:$B,'Waste management'!O:O)*$E59,"")</f>
        <v>4.1332374000000012E-2</v>
      </c>
      <c r="BE59" cm="1">
        <f t="array" ref="BE59">IFERROR(_xlfn.XLOOKUP(Tool_Austria!$G59&amp;$E$2,'Waste management'!$A:$A&amp;'Waste management'!$B:$B,'Waste management'!P:P)*$E59,"")</f>
        <v>8.9242200000000035E-4</v>
      </c>
      <c r="BF59" cm="1">
        <f t="array" ref="BF59">IFERROR(_xlfn.XLOOKUP(Tool_Austria!$G59&amp;$E$2,'Waste management'!$A:$A&amp;'Waste management'!$B:$B,'Waste management'!Q:Q)*$E59,"")</f>
        <v>2.5974666000000007E-2</v>
      </c>
      <c r="BG59" cm="1">
        <f t="array" ref="BG59">IFERROR(_xlfn.XLOOKUP(Tool_Austria!$G59&amp;$E$2,'Waste management'!$A:$A&amp;'Waste management'!$B:$B,'Waste management'!R:R)*$E59,"")</f>
        <v>8.4412440000000026E-9</v>
      </c>
      <c r="BH59">
        <f>IFERROR((L59+AR59+AB59)*_xlfn.XLOOKUP(Tool_Austria!BH$4,Monetization_Factors!$A:$A,Monetization_Factors!$D:$D),"")</f>
        <v>4.8049316368518336E-3</v>
      </c>
      <c r="BI59">
        <f>IFERROR((M59+AS59+AC59)*_xlfn.XLOOKUP(Tool_Austria!BI$4,Monetization_Factors!$A:$A,Monetization_Factors!$D:$D),"")</f>
        <v>6.2530275196232199E-8</v>
      </c>
      <c r="BJ59">
        <f>IFERROR((N59+AT59+AD59)*_xlfn.XLOOKUP(Tool_Austria!BJ$4,Monetization_Factors!$A:$A,Monetization_Factors!$D:$D),"")</f>
        <v>8.2023719623093239E-6</v>
      </c>
      <c r="BK59">
        <f>IFERROR((O59+AU59+AE59)*_xlfn.XLOOKUP(Tool_Austria!BK$4,Monetization_Factors!$A:$A,Monetization_Factors!$D:$D),"")</f>
        <v>2.1321871625826113E-4</v>
      </c>
      <c r="BL59">
        <f>IFERROR((P59+AV59+AF59)*_xlfn.XLOOKUP(Tool_Austria!BL$4,Monetization_Factors!$A:$A,Monetization_Factors!$D:$D),"")</f>
        <v>3.0603169875829308E-3</v>
      </c>
      <c r="BM59">
        <f>IFERROR((Q59+AW59+AG59)*_xlfn.XLOOKUP(Tool_Austria!BM$4,Monetization_Factors!$A:$A,Monetization_Factors!$D:$D),"")</f>
        <v>1.3199097226554307E-4</v>
      </c>
      <c r="BN59">
        <f>IFERROR((R59+AX59+AH59)*_xlfn.XLOOKUP(Tool_Austria!BN$4,Monetization_Factors!$A:$A,Monetization_Factors!$D:$D),"")</f>
        <v>5.0213557218078904E-5</v>
      </c>
      <c r="BO59">
        <f>IFERROR((S59+AY59+AI59)*_xlfn.XLOOKUP(Tool_Austria!BO$4,Monetization_Factors!$A:$A,Monetization_Factors!$D:$D),"")</f>
        <v>1.5574488231920631E-4</v>
      </c>
      <c r="BP59">
        <f>IFERROR((T59+AZ59+AJ59)*_xlfn.XLOOKUP(Tool_Austria!BP$4,Monetization_Factors!$A:$A,Monetization_Factors!$D:$D),"")</f>
        <v>1.3332138086501954E-5</v>
      </c>
      <c r="BQ59">
        <f>IFERROR((U59+BA59+AK59)*_xlfn.XLOOKUP(Tool_Austria!BQ$4,Monetization_Factors!$A:$A,Monetization_Factors!$D:$D),"")</f>
        <v>7.5202089799260329E-4</v>
      </c>
      <c r="BR59" t="str">
        <f>IFERROR((V59+BB59+AL59)*_xlfn.XLOOKUP(Tool_Austria!BR$4,Monetization_Factors!$A:$A,Monetization_Factors!$D:$D),"")</f>
        <v/>
      </c>
      <c r="BS59">
        <f>IFERROR((W59+BC59+AM59)*_xlfn.XLOOKUP(Tool_Austria!BS$4,Monetization_Factors!$A:$A,Monetization_Factors!$D:$D),"")</f>
        <v>5.2523088184993852E-5</v>
      </c>
      <c r="BT59">
        <f>IFERROR((X59+BD59+AN59)*_xlfn.XLOOKUP(Tool_Austria!BT$4,Monetization_Factors!$A:$A,Monetization_Factors!$D:$D),"")</f>
        <v>3.1237845496042105E-4</v>
      </c>
      <c r="BU59">
        <f>IFERROR((Y59+BE59+AO59)*_xlfn.XLOOKUP(Tool_Austria!BU$4,Monetization_Factors!$A:$A,Monetization_Factors!$D:$D),"")</f>
        <v>3.6766458928337873E-4</v>
      </c>
      <c r="BV59">
        <f>IFERROR((Z59+BF59+AP59)*_xlfn.XLOOKUP(Tool_Austria!BV$4,Monetization_Factors!$A:$A,Monetization_Factors!$D:$D),"")</f>
        <v>7.82670539917101E-4</v>
      </c>
      <c r="BW59">
        <f>IFERROR((AA59+BG59+AQ59)*_xlfn.XLOOKUP(Tool_Austria!BW$4,Monetization_Factors!$A:$A,Monetization_Factors!$D:$D),"")</f>
        <v>4.1110069258170691E-7</v>
      </c>
      <c r="BX59" s="38" cm="1">
        <f t="array" ref="BX59">IFERROR(_xlfn.IFS(I59&lt;&gt;0,I59*E59,I59="",J59*E59),"")</f>
        <v>4.9321182815984674E-2</v>
      </c>
      <c r="BY59" s="38">
        <f t="shared" si="30"/>
        <v>1.0705682463850943E-2</v>
      </c>
      <c r="BZ59" s="38">
        <f t="shared" si="31"/>
        <v>6.0026865279835619E-2</v>
      </c>
      <c r="CA59" s="38">
        <f t="shared" si="32"/>
        <v>9.234902350743941E-5</v>
      </c>
      <c r="CB59">
        <f t="shared" si="39"/>
        <v>3.6932355828000009E-2</v>
      </c>
      <c r="CC59">
        <f t="shared" si="39"/>
        <v>1.5620448492000006E-9</v>
      </c>
      <c r="CD59">
        <f t="shared" si="39"/>
        <v>5.3744344038000021E-3</v>
      </c>
      <c r="CE59">
        <f t="shared" si="39"/>
        <v>1.4086175382000004E-4</v>
      </c>
      <c r="CF59">
        <f t="shared" si="39"/>
        <v>3.0656082708000008E-9</v>
      </c>
      <c r="CG59">
        <f t="shared" si="39"/>
        <v>6.3560788668000023E-10</v>
      </c>
      <c r="CH59">
        <f t="shared" si="39"/>
        <v>4.3677584712000015E-11</v>
      </c>
      <c r="CI59">
        <f t="shared" si="39"/>
        <v>3.5571229614000011E-4</v>
      </c>
      <c r="CJ59">
        <f t="shared" si="39"/>
        <v>5.4653544036000018E-6</v>
      </c>
      <c r="CK59">
        <f t="shared" si="39"/>
        <v>1.8383800320000008E-4</v>
      </c>
      <c r="CL59">
        <f t="shared" si="39"/>
        <v>1.4218442848800005E-3</v>
      </c>
      <c r="CM59">
        <f t="shared" si="39"/>
        <v>1.0793288590200003</v>
      </c>
      <c r="CN59">
        <f t="shared" si="39"/>
        <v>1.4028595974000004</v>
      </c>
      <c r="CO59">
        <f t="shared" si="39"/>
        <v>5.7855044106000023E-2</v>
      </c>
      <c r="CP59">
        <f t="shared" si="39"/>
        <v>0.47397801006000018</v>
      </c>
      <c r="CQ59">
        <f t="shared" si="37"/>
        <v>1.9678177548000007E-7</v>
      </c>
      <c r="CR59">
        <f t="shared" si="40"/>
        <v>5.6819008966153862E-5</v>
      </c>
      <c r="CS59">
        <f t="shared" si="40"/>
        <v>2.4031459218461546E-12</v>
      </c>
      <c r="CT59">
        <f t="shared" si="40"/>
        <v>8.2683606212307729E-6</v>
      </c>
      <c r="CU59">
        <f t="shared" si="40"/>
        <v>2.1671039049230775E-7</v>
      </c>
      <c r="CV59">
        <f t="shared" si="40"/>
        <v>4.716320416615386E-12</v>
      </c>
      <c r="CW59">
        <f t="shared" si="40"/>
        <v>9.7785828720000027E-13</v>
      </c>
      <c r="CX59">
        <f t="shared" si="40"/>
        <v>6.7196284172307713E-14</v>
      </c>
      <c r="CY59">
        <f t="shared" si="40"/>
        <v>5.4724968636923093E-7</v>
      </c>
      <c r="CZ59">
        <f t="shared" si="40"/>
        <v>8.4082375440000028E-9</v>
      </c>
      <c r="DA59">
        <f t="shared" si="40"/>
        <v>2.8282769723076937E-7</v>
      </c>
      <c r="DB59">
        <f t="shared" si="40"/>
        <v>2.1874527459692317E-6</v>
      </c>
      <c r="DC59">
        <f t="shared" si="40"/>
        <v>1.6605059369538466E-3</v>
      </c>
      <c r="DD59">
        <f t="shared" si="40"/>
        <v>2.1582455344615393E-3</v>
      </c>
      <c r="DE59">
        <f t="shared" si="40"/>
        <v>8.9007760163076959E-5</v>
      </c>
      <c r="DF59">
        <f t="shared" si="40"/>
        <v>7.2919693855384639E-4</v>
      </c>
      <c r="DG59">
        <f t="shared" si="38"/>
        <v>3.0274119304615398E-10</v>
      </c>
      <c r="DH59" s="5">
        <f>IFERROR(((((L59+AB59)*(1/$H59))+AR59)/$F$2)/($B$2*('CAR.CAP_per person'!B$2)/(_xlfn.XLOOKUP($E$2,EU_countries_GDP!$A$2:$A$29,EU_countries_GDP!$E$2:$E$29))),"")</f>
        <v>1.5300719773999895E-2</v>
      </c>
      <c r="DI59" s="5">
        <f>IFERROR(((((M59+AC59)*(1/$H59))+AS59)/$F$2)/($B$2*('CAR.CAP_per person'!C$2)/(_xlfn.XLOOKUP($E$2,EU_countries_GDP!$A$2:$A$29,EU_countries_GDP!$E$2:$E$29))),"")</f>
        <v>9.0339193583719476E-6</v>
      </c>
      <c r="DJ59" s="5">
        <f>IFERROR(((((N59+AD59)*(1/$H59))+AT59)/$F$2)/($B$2*('CAR.CAP_per person'!D$2)/(_xlfn.XLOOKUP($E$2,EU_countries_GDP!$A$2:$A$29,EU_countries_GDP!$E$2:$E$29))),"")</f>
        <v>3.1942973527722155E-5</v>
      </c>
      <c r="DK59" s="5">
        <f>IFERROR(((((O59+AE59)*(1/$H59))+AU59)/$F$2)/($B$2*('CAR.CAP_per person'!E$2)/(_xlfn.XLOOKUP($E$2,EU_countries_GDP!$A$2:$A$29,EU_countries_GDP!$E$2:$E$29))),"")</f>
        <v>1.0314312493764841E-3</v>
      </c>
      <c r="DL59" s="5">
        <f>IFERROR(((((P59+AF59)*(1/$H59))+AV59)/$F$2)/($B$2*('CAR.CAP_per person'!F$2)/(_xlfn.XLOOKUP($E$2,EU_countries_GDP!$A$2:$A$29,EU_countries_GDP!$E$2:$E$29))),"")</f>
        <v>1.3606513352794359E-2</v>
      </c>
      <c r="DM59" s="5">
        <f>IFERROR(((((Q59+AG59)*(1/$H59))+AW59)/$F$2)/($B$2*('CAR.CAP_per person'!G$2)/(_xlfn.XLOOKUP($E$2,EU_countries_GDP!$A$2:$A$29,EU_countries_GDP!$E$2:$E$29))),"")</f>
        <v>2.0087222330399499E-3</v>
      </c>
      <c r="DN59" s="5">
        <f>IFERROR(((((R59+AH59)*(1/$H59))+AX59)/$F$2)/($B$2*('CAR.CAP_per person'!H$2)/(_xlfn.XLOOKUP($E$2,EU_countries_GDP!$A$2:$A$29,EU_countries_GDP!$E$2:$E$29))),"")</f>
        <v>1.8520993729980999E-5</v>
      </c>
      <c r="DO59" s="5">
        <f>IFERROR(((((S59+AI59)*(1/$H59))+AY59)/$F$2)/($B$2*('CAR.CAP_per person'!I$2)/(_xlfn.XLOOKUP($E$2,EU_countries_GDP!$A$2:$A$29,EU_countries_GDP!$E$2:$E$29))),"")</f>
        <v>6.1115126954219064E-4</v>
      </c>
      <c r="DP59" s="5">
        <f>IFERROR(((((T59+AJ59)*(1/$H59))+AZ59)/$F$2)/($B$2*('CAR.CAP_per person'!J$2)/(_xlfn.XLOOKUP($E$2,EU_countries_GDP!$A$2:$A$29,EU_countries_GDP!$E$2:$E$29))),"")</f>
        <v>2.772177555743471E-3</v>
      </c>
      <c r="DQ59" s="5">
        <f>IFERROR(((((U59+AK59)*(1/$H59))+BA59)/$F$2)/($B$2*('CAR.CAP_per person'!K$2)/(_xlfn.XLOOKUP($E$2,EU_countries_GDP!$A$2:$A$29,EU_countries_GDP!$E$2:$E$29))),"")</f>
        <v>2.7991621345755326E-3</v>
      </c>
      <c r="DR59" s="5">
        <f>IFERROR(((((V59+AL59)*(1/$H59))+BB59)/$F$2)/($B$2*('CAR.CAP_per person'!L$2)/(_xlfn.XLOOKUP($E$2,EU_countries_GDP!$A$2:$A$29,EU_countries_GDP!$E$2:$E$29))),"")</f>
        <v>3.6476714499591593E-4</v>
      </c>
      <c r="DS59" s="5">
        <f>IFERROR(((((W59+AM59)*(1/$H59))+BC59)/$F$2)/($B$2*('CAR.CAP_per person'!M$2)/(_xlfn.XLOOKUP($E$2,EU_countries_GDP!$A$2:$A$29,EU_countries_GDP!$E$2:$E$29))),"")</f>
        <v>1.1178569854732106E-2</v>
      </c>
      <c r="DT59" s="5">
        <f>IFERROR(((((X59+AN59)*(1/$H59))+BD59)/$F$2)/($B$2*('CAR.CAP_per person'!N$2)/(_xlfn.XLOOKUP($E$2,EU_countries_GDP!$A$2:$A$29,EU_countries_GDP!$E$2:$E$29))),"")</f>
        <v>0.34042109130096709</v>
      </c>
      <c r="DU59" s="5">
        <f>IFERROR(((((Y59+AO59)*(1/$H59))+BE59)/$F$2)/($B$2*('CAR.CAP_per person'!O$2)/(_xlfn.XLOOKUP($E$2,EU_countries_GDP!$A$2:$A$29,EU_countries_GDP!$E$2:$E$29))),"")</f>
        <v>9.9571470825748735E-4</v>
      </c>
      <c r="DV59" s="5">
        <f>IFERROR(((((Z59+AP59)*(1/$H59))+BF59)/$F$2)/($B$2*('CAR.CAP_per person'!P$2)/(_xlfn.XLOOKUP($E$2,EU_countries_GDP!$A$2:$A$29,EU_countries_GDP!$E$2:$E$29))),"")</f>
        <v>6.3697342742248791E-3</v>
      </c>
      <c r="DW59" s="5">
        <f>IFERROR(((((AA59+AQ59)*(1/$H59))+BG59)/$F$2)/($B$2*('CAR.CAP_per person'!Q$2)/(_xlfn.XLOOKUP($E$2,EU_countries_GDP!$A$2:$A$29,EU_countries_GDP!$E$2:$E$29))),"")</f>
        <v>2.7266342190661653E-3</v>
      </c>
    </row>
    <row r="60" spans="1:127">
      <c r="A60" t="s">
        <v>213</v>
      </c>
      <c r="B60" t="str">
        <f>_xlfn.XLOOKUP(D60,Table5[Ingredient],Table5[Category],"",FALSE)</f>
        <v xml:space="preserve">Other </v>
      </c>
      <c r="C60" s="33" t="s">
        <v>177</v>
      </c>
      <c r="D60" s="33" t="s">
        <v>191</v>
      </c>
      <c r="E60" s="33">
        <v>3.8700000000000012E-2</v>
      </c>
      <c r="F60" s="33" t="s">
        <v>189</v>
      </c>
      <c r="G60" s="33" t="s">
        <v>180</v>
      </c>
      <c r="H60" s="91">
        <f>Dataset_AT!R57</f>
        <v>4.8212283543042252E-2</v>
      </c>
      <c r="I60" s="33"/>
      <c r="J60" s="37" t="str">
        <f>IFERROR(INDEX('AveragePrices&amp;Codes'!G:AG, MATCH($D60, 'AveragePrices&amp;Codes'!$A:$A, 0), MATCH(Tool_Austria!$E$2, 'AveragePrices&amp;Codes'!$G$1:$AG$1, 0)),"")</f>
        <v/>
      </c>
      <c r="K60" s="37">
        <f>IFERROR(E60/(_xlfn.XLOOKUP(A60,Dataset_AT!$V$2:$V$9,Dataset_AT!$W$2:$W$9)),"")</f>
        <v>2.2500000000000008E-4</v>
      </c>
      <c r="L60">
        <f>IFERROR(IF($F60="Raw",_xlfn.XLOOKUP(_xlfn.XLOOKUP(Tool_Austria!$D60,'AveragePrices&amp;Codes'!$A:$A,'AveragePrices&amp;Codes'!$B:$B),AGRIBALYSE_Raw!$B:$B,AGRIBALYSE_Raw!O:O)*$E60,_xlfn.XLOOKUP(_xlfn.XLOOKUP(Tool_Austria!$D60,'AveragePrices&amp;Codes'!$A:$A,'AveragePrices&amp;Codes'!$B:$B),AGRIBALYSE_Cooked!$C:$C,AGRIBALYSE_Cooked!P:P)*$E60),"")</f>
        <v>9.1246248540000033E-2</v>
      </c>
      <c r="M60">
        <f>IFERROR(IF($F60="Raw",_xlfn.XLOOKUP(_xlfn.XLOOKUP(Tool_Austria!$D60,'AveragePrices&amp;Codes'!$A:$A,'AveragePrices&amp;Codes'!$B:$B),AGRIBALYSE_Raw!$B:$B,AGRIBALYSE_Raw!P:P)*$E60,_xlfn.XLOOKUP(_xlfn.XLOOKUP(Tool_Austria!$D60,'AveragePrices&amp;Codes'!$A:$A,'AveragePrices&amp;Codes'!$B:$B),AGRIBALYSE_Cooked!$C:$C,AGRIBALYSE_Cooked!Q:Q)*$E60),"")</f>
        <v>1.1614263579000004E-8</v>
      </c>
      <c r="N60">
        <f>IFERROR(IF($F60="Raw",_xlfn.XLOOKUP(_xlfn.XLOOKUP(Tool_Austria!$D60,'AveragePrices&amp;Codes'!$A:$A,'AveragePrices&amp;Codes'!$B:$B),AGRIBALYSE_Raw!$B:$B,AGRIBALYSE_Raw!Q:Q)*$E60,_xlfn.XLOOKUP(_xlfn.XLOOKUP(Tool_Austria!$D60,'AveragePrices&amp;Codes'!$A:$A,'AveragePrices&amp;Codes'!$B:$B),AGRIBALYSE_Cooked!$C:$C,AGRIBALYSE_Cooked!R:R)*$E60),"")</f>
        <v>1.0004689170000003E-2</v>
      </c>
      <c r="O60">
        <f>IFERROR(IF($F60="Raw",_xlfn.XLOOKUP(_xlfn.XLOOKUP(Tool_Austria!$D60,'AveragePrices&amp;Codes'!$A:$A,'AveragePrices&amp;Codes'!$B:$B),AGRIBALYSE_Raw!$B:$B,AGRIBALYSE_Raw!R:R)*$E60,_xlfn.XLOOKUP(_xlfn.XLOOKUP(Tool_Austria!$D60,'AveragePrices&amp;Codes'!$A:$A,'AveragePrices&amp;Codes'!$B:$B),AGRIBALYSE_Cooked!$C:$C,AGRIBALYSE_Cooked!S:S)*$E60),"")</f>
        <v>3.3446945979000013E-4</v>
      </c>
      <c r="P60">
        <f>IFERROR(IF($F60="Raw",_xlfn.XLOOKUP(_xlfn.XLOOKUP(Tool_Austria!$D60,'AveragePrices&amp;Codes'!$A:$A,'AveragePrices&amp;Codes'!$B:$B),AGRIBALYSE_Raw!$B:$B,AGRIBALYSE_Raw!S:S)*$E60,_xlfn.XLOOKUP(_xlfn.XLOOKUP(Tool_Austria!$D60,'AveragePrices&amp;Codes'!$A:$A,'AveragePrices&amp;Codes'!$B:$B),AGRIBALYSE_Cooked!$C:$C,AGRIBALYSE_Cooked!T:T)*$E60),"")</f>
        <v>5.6401681860000023E-9</v>
      </c>
      <c r="Q60">
        <f>IFERROR(IF($F60="Raw",_xlfn.XLOOKUP(_xlfn.XLOOKUP(Tool_Austria!$D60,'AveragePrices&amp;Codes'!$A:$A,'AveragePrices&amp;Codes'!$B:$B),AGRIBALYSE_Raw!$B:$B,AGRIBALYSE_Raw!T:T)*$E60,_xlfn.XLOOKUP(_xlfn.XLOOKUP(Tool_Austria!$D60,'AveragePrices&amp;Codes'!$A:$A,'AveragePrices&amp;Codes'!$B:$B),AGRIBALYSE_Cooked!$C:$C,AGRIBALYSE_Cooked!U:U)*$E60),"")</f>
        <v>2.8397054961000011E-9</v>
      </c>
      <c r="R60">
        <f>IFERROR(IF($F60="Raw",_xlfn.XLOOKUP(_xlfn.XLOOKUP(Tool_Austria!$D60,'AveragePrices&amp;Codes'!$A:$A,'AveragePrices&amp;Codes'!$B:$B),AGRIBALYSE_Raw!$B:$B,AGRIBALYSE_Raw!U:U)*$E60,_xlfn.XLOOKUP(_xlfn.XLOOKUP(Tool_Austria!$D60,'AveragePrices&amp;Codes'!$A:$A,'AveragePrices&amp;Codes'!$B:$B),AGRIBALYSE_Cooked!$C:$C,AGRIBALYSE_Cooked!V:V)*$E60),"")</f>
        <v>3.3215055192000015E-10</v>
      </c>
      <c r="S60">
        <f>IFERROR(IF($F60="Raw",_xlfn.XLOOKUP(_xlfn.XLOOKUP(Tool_Austria!$D60,'AveragePrices&amp;Codes'!$A:$A,'AveragePrices&amp;Codes'!$B:$B),AGRIBALYSE_Raw!$B:$B,AGRIBALYSE_Raw!V:V)*$E60,_xlfn.XLOOKUP(_xlfn.XLOOKUP(Tool_Austria!$D60,'AveragePrices&amp;Codes'!$A:$A,'AveragePrices&amp;Codes'!$B:$B),AGRIBALYSE_Cooked!$C:$C,AGRIBALYSE_Cooked!W:W)*$E60),"")</f>
        <v>7.1274745890000026E-4</v>
      </c>
      <c r="T60">
        <f>IFERROR(IF($F60="Raw",_xlfn.XLOOKUP(_xlfn.XLOOKUP(Tool_Austria!$D60,'AveragePrices&amp;Codes'!$A:$A,'AveragePrices&amp;Codes'!$B:$B),AGRIBALYSE_Raw!$B:$B,AGRIBALYSE_Raw!W:W)*$E60,_xlfn.XLOOKUP(_xlfn.XLOOKUP(Tool_Austria!$D60,'AveragePrices&amp;Codes'!$A:$A,'AveragePrices&amp;Codes'!$B:$B),AGRIBALYSE_Cooked!$C:$C,AGRIBALYSE_Cooked!X:X)*$E60),"")</f>
        <v>5.2752333780000017E-5</v>
      </c>
      <c r="U60">
        <f>IFERROR(IF($F60="Raw",_xlfn.XLOOKUP(_xlfn.XLOOKUP(Tool_Austria!$D60,'AveragePrices&amp;Codes'!$A:$A,'AveragePrices&amp;Codes'!$B:$B),AGRIBALYSE_Raw!$B:$B,AGRIBALYSE_Raw!X:X)*$E60,_xlfn.XLOOKUP(_xlfn.XLOOKUP(Tool_Austria!$D60,'AveragePrices&amp;Codes'!$A:$A,'AveragePrices&amp;Codes'!$B:$B),AGRIBALYSE_Cooked!$C:$C,AGRIBALYSE_Cooked!Y:Y)*$E60),"")</f>
        <v>1.1055954546000002E-3</v>
      </c>
      <c r="V60">
        <f>IFERROR(IF($F60="Raw",_xlfn.XLOOKUP(_xlfn.XLOOKUP(Tool_Austria!$D60,'AveragePrices&amp;Codes'!$A:$A,'AveragePrices&amp;Codes'!$B:$B),AGRIBALYSE_Raw!$B:$B,AGRIBALYSE_Raw!Y:Y)*$E60,_xlfn.XLOOKUP(_xlfn.XLOOKUP(Tool_Austria!$D60,'AveragePrices&amp;Codes'!$A:$A,'AveragePrices&amp;Codes'!$B:$B),AGRIBALYSE_Cooked!$C:$C,AGRIBALYSE_Cooked!Z:Z)*$E60),"")</f>
        <v>3.2067138114000009E-3</v>
      </c>
      <c r="W60">
        <f>IFERROR(IF($F60="Raw",_xlfn.XLOOKUP(_xlfn.XLOOKUP(Tool_Austria!$D60,'AveragePrices&amp;Codes'!$A:$A,'AveragePrices&amp;Codes'!$B:$B),AGRIBALYSE_Raw!$B:$B,AGRIBALYSE_Raw!Z:Z)*$E60,_xlfn.XLOOKUP(_xlfn.XLOOKUP(Tool_Austria!$D60,'AveragePrices&amp;Codes'!$A:$A,'AveragePrices&amp;Codes'!$B:$B),AGRIBALYSE_Cooked!$C:$C,AGRIBALYSE_Cooked!AA:AA)*$E60),"")</f>
        <v>3.5717467626000015</v>
      </c>
      <c r="X60">
        <f>IFERROR(IF($F60="Raw",_xlfn.XLOOKUP(_xlfn.XLOOKUP(Tool_Austria!$D60,'AveragePrices&amp;Codes'!$A:$A,'AveragePrices&amp;Codes'!$B:$B),AGRIBALYSE_Raw!$B:$B,AGRIBALYSE_Raw!AA:AA)*$E60,_xlfn.XLOOKUP(_xlfn.XLOOKUP(Tool_Austria!$D60,'AveragePrices&amp;Codes'!$A:$A,'AveragePrices&amp;Codes'!$B:$B),AGRIBALYSE_Cooked!$C:$C,AGRIBALYSE_Cooked!AB:AB)*$E60),"")</f>
        <v>21.469930659000006</v>
      </c>
      <c r="Y60">
        <f>IFERROR(IF($F60="Raw",_xlfn.XLOOKUP(_xlfn.XLOOKUP(Tool_Austria!$D60,'AveragePrices&amp;Codes'!$A:$A,'AveragePrices&amp;Codes'!$B:$B),AGRIBALYSE_Raw!$B:$B,AGRIBALYSE_Raw!AB:AB)*$E60,_xlfn.XLOOKUP(_xlfn.XLOOKUP(Tool_Austria!$D60,'AveragePrices&amp;Codes'!$A:$A,'AveragePrices&amp;Codes'!$B:$B),AGRIBALYSE_Cooked!$C:$C,AGRIBALYSE_Cooked!AC:AC)*$E60),"")</f>
        <v>3.0507134922000009E-2</v>
      </c>
      <c r="Z60">
        <f>IFERROR(IF($F60="Raw",_xlfn.XLOOKUP(_xlfn.XLOOKUP(Tool_Austria!$D60,'AveragePrices&amp;Codes'!$A:$A,'AveragePrices&amp;Codes'!$B:$B),AGRIBALYSE_Raw!$B:$B,AGRIBALYSE_Raw!AC:AC)*$E60,_xlfn.XLOOKUP(_xlfn.XLOOKUP(Tool_Austria!$D60,'AveragePrices&amp;Codes'!$A:$A,'AveragePrices&amp;Codes'!$B:$B),AGRIBALYSE_Cooked!$C:$C,AGRIBALYSE_Cooked!AD:AD)*$E60),"")</f>
        <v>0.79377302970000019</v>
      </c>
      <c r="AA60">
        <f>IFERROR(IF($F60="Raw",_xlfn.XLOOKUP(_xlfn.XLOOKUP(Tool_Austria!$D60,'AveragePrices&amp;Codes'!$A:$A,'AveragePrices&amp;Codes'!$B:$B),AGRIBALYSE_Raw!$B:$B,AGRIBALYSE_Raw!AD:AD)*$E60,_xlfn.XLOOKUP(_xlfn.XLOOKUP(Tool_Austria!$D60,'AveragePrices&amp;Codes'!$A:$A,'AveragePrices&amp;Codes'!$B:$B),AGRIBALYSE_Cooked!$C:$C,AGRIBALYSE_Cooked!AE:AE)*$E60),"")</f>
        <v>4.3320598110000011E-7</v>
      </c>
      <c r="AB60" cm="1">
        <f t="array" ref="AB60">IFERROR(_xlfn.XLOOKUP(Tool_Austria!$F60&amp;$E$2,'Cooking methods'!$A:$A&amp;'Cooking methods'!$B:$B,'Cooking methods'!C:C)*$E60,"")</f>
        <v>0</v>
      </c>
      <c r="AC60" cm="1">
        <f t="array" ref="AC60">IFERROR(_xlfn.XLOOKUP(Tool_Austria!$F60&amp;$E$2,'Cooking methods'!$A:$A&amp;'Cooking methods'!$B:$B,'Cooking methods'!D:D)*$E60,"")</f>
        <v>0</v>
      </c>
      <c r="AD60" cm="1">
        <f t="array" ref="AD60">IFERROR(_xlfn.XLOOKUP(Tool_Austria!$F60&amp;$E$2,'Cooking methods'!$A:$A&amp;'Cooking methods'!$B:$B,'Cooking methods'!E:E)*$E60,"")</f>
        <v>0</v>
      </c>
      <c r="AE60" cm="1">
        <f t="array" ref="AE60">IFERROR(_xlfn.XLOOKUP(Tool_Austria!$F60&amp;$E$2,'Cooking methods'!$A:$A&amp;'Cooking methods'!$B:$B,'Cooking methods'!F:F)*$E60,"")</f>
        <v>0</v>
      </c>
      <c r="AF60" cm="1">
        <f t="array" ref="AF60">IFERROR(_xlfn.XLOOKUP(Tool_Austria!$F60&amp;$E$2,'Cooking methods'!$A:$A&amp;'Cooking methods'!$B:$B,'Cooking methods'!G:G)*$E60,"")</f>
        <v>0</v>
      </c>
      <c r="AG60" cm="1">
        <f t="array" ref="AG60">IFERROR(_xlfn.XLOOKUP(Tool_Austria!$F60&amp;$E$2,'Cooking methods'!$A:$A&amp;'Cooking methods'!$B:$B,'Cooking methods'!H:H)*$E60,"")</f>
        <v>0</v>
      </c>
      <c r="AH60" cm="1">
        <f t="array" ref="AH60">IFERROR(_xlfn.XLOOKUP(Tool_Austria!$F60&amp;$E$2,'Cooking methods'!$A:$A&amp;'Cooking methods'!$B:$B,'Cooking methods'!I:I)*$E60,"")</f>
        <v>0</v>
      </c>
      <c r="AI60" cm="1">
        <f t="array" ref="AI60">IFERROR(_xlfn.XLOOKUP(Tool_Austria!$F60&amp;$E$2,'Cooking methods'!$A:$A&amp;'Cooking methods'!$B:$B,'Cooking methods'!J:J)*$E60,"")</f>
        <v>0</v>
      </c>
      <c r="AJ60" cm="1">
        <f t="array" ref="AJ60">IFERROR(_xlfn.XLOOKUP(Tool_Austria!$F60&amp;$E$2,'Cooking methods'!$A:$A&amp;'Cooking methods'!$B:$B,'Cooking methods'!K:K)*$E60,"")</f>
        <v>0</v>
      </c>
      <c r="AK60" cm="1">
        <f t="array" ref="AK60">IFERROR(_xlfn.XLOOKUP(Tool_Austria!$F60&amp;$E$2,'Cooking methods'!$A:$A&amp;'Cooking methods'!$B:$B,'Cooking methods'!L:L)*$E60,"")</f>
        <v>0</v>
      </c>
      <c r="AL60" cm="1">
        <f t="array" ref="AL60">IFERROR(_xlfn.XLOOKUP(Tool_Austria!$F60&amp;$E$2,'Cooking methods'!$A:$A&amp;'Cooking methods'!$B:$B,'Cooking methods'!M:M)*$E60,"")</f>
        <v>0</v>
      </c>
      <c r="AM60" cm="1">
        <f t="array" ref="AM60">IFERROR(_xlfn.XLOOKUP(Tool_Austria!$F60&amp;$E$2,'Cooking methods'!$A:$A&amp;'Cooking methods'!$B:$B,'Cooking methods'!N:N)*$E60,"")</f>
        <v>0</v>
      </c>
      <c r="AN60" cm="1">
        <f t="array" ref="AN60">IFERROR(_xlfn.XLOOKUP(Tool_Austria!$F60&amp;$E$2,'Cooking methods'!$A:$A&amp;'Cooking methods'!$B:$B,'Cooking methods'!O:O)*$E60,"")</f>
        <v>0</v>
      </c>
      <c r="AO60" cm="1">
        <f t="array" ref="AO60">IFERROR(_xlfn.XLOOKUP(Tool_Austria!$F60&amp;$E$2,'Cooking methods'!$A:$A&amp;'Cooking methods'!$B:$B,'Cooking methods'!P:P)*$E60,"")</f>
        <v>0</v>
      </c>
      <c r="AP60" cm="1">
        <f t="array" ref="AP60">IFERROR(_xlfn.XLOOKUP(Tool_Austria!$F60&amp;$E$2,'Cooking methods'!$A:$A&amp;'Cooking methods'!$B:$B,'Cooking methods'!Q:Q)*$E60,"")</f>
        <v>0</v>
      </c>
      <c r="AQ60" cm="1">
        <f t="array" ref="AQ60">IFERROR(_xlfn.XLOOKUP(Tool_Austria!$F60&amp;$E$2,'Cooking methods'!$A:$A&amp;'Cooking methods'!$B:$B,'Cooking methods'!R:R)*$E60,"")</f>
        <v>0</v>
      </c>
      <c r="AR60" cm="1">
        <f t="array" ref="AR60">IFERROR(_xlfn.XLOOKUP(Tool_Austria!$G60&amp;$E$2,'Waste management'!$A:$A&amp;'Waste management'!$B:$B,'Waste management'!C:C)*$E60,"")</f>
        <v>2.1668130000000005E-3</v>
      </c>
      <c r="AS60" cm="1">
        <f t="array" ref="AS60">IFERROR(_xlfn.XLOOKUP(Tool_Austria!$G60&amp;$E$2,'Waste management'!$A:$A&amp;'Waste management'!$B:$B,'Waste management'!D:D)*$E60,"")</f>
        <v>1.4783438700000004E-11</v>
      </c>
      <c r="AT60" cm="1">
        <f t="array" ref="AT60">IFERROR(_xlfn.XLOOKUP(Tool_Austria!$G60&amp;$E$2,'Waste management'!$A:$A&amp;'Waste management'!$B:$B,'Waste management'!E:E)*$E60,"")</f>
        <v>3.9861000000000017E-5</v>
      </c>
      <c r="AU60" cm="1">
        <f t="array" ref="AU60">IFERROR(_xlfn.XLOOKUP(Tool_Austria!$G60&amp;$E$2,'Waste management'!$A:$A&amp;'Waste management'!$B:$B,'Waste management'!F:F)*$E60,"")</f>
        <v>4.6440000000000016E-6</v>
      </c>
      <c r="AV60" cm="1">
        <f t="array" ref="AV60">IFERROR(_xlfn.XLOOKUP(Tool_Austria!$G60&amp;$E$2,'Waste management'!$A:$A&amp;'Waste management'!$B:$B,'Waste management'!G:G)*$E60,"")</f>
        <v>4.4813052000000013E-10</v>
      </c>
      <c r="AW60" cm="1">
        <f t="array" ref="AW60">IFERROR(_xlfn.XLOOKUP(Tool_Austria!$G60&amp;$E$2,'Waste management'!$A:$A&amp;'Waste management'!$B:$B,'Waste management'!H:H)*$E60,"")</f>
        <v>1.4607353700000002E-11</v>
      </c>
      <c r="AX60" cm="1">
        <f t="array" ref="AX60">IFERROR(_xlfn.XLOOKUP(Tool_Austria!$G60&amp;$E$2,'Waste management'!$A:$A&amp;'Waste management'!$B:$B,'Waste management'!I:I)*$E60,"")</f>
        <v>1.0385415900000004E-11</v>
      </c>
      <c r="AY60" cm="1">
        <f t="array" ref="AY60">IFERROR(_xlfn.XLOOKUP(Tool_Austria!$G60&amp;$E$2,'Waste management'!$A:$A&amp;'Waste management'!$B:$B,'Waste management'!J:J)*$E60,"")</f>
        <v>8.5527000000000037E-5</v>
      </c>
      <c r="AZ60" cm="1">
        <f t="array" ref="AZ60">IFERROR(_xlfn.XLOOKUP(Tool_Austria!$G60&amp;$E$2,'Waste management'!$A:$A&amp;'Waste management'!$B:$B,'Waste management'!K:K)*$E60,"")</f>
        <v>2.0818355400000008E-7</v>
      </c>
      <c r="BA60" cm="1">
        <f t="array" ref="BA60">IFERROR(_xlfn.XLOOKUP(Tool_Austria!$G60&amp;$E$2,'Waste management'!$A:$A&amp;'Waste management'!$B:$B,'Waste management'!L:L)*$E60,"")</f>
        <v>3.7462141800000013E-6</v>
      </c>
      <c r="BB60" cm="1">
        <f t="array" ref="BB60">IFERROR(_xlfn.XLOOKUP(Tool_Austria!$G60&amp;$E$2,'Waste management'!$A:$A&amp;'Waste management'!$B:$B,'Waste management'!M:M)*$E60,"")</f>
        <v>3.7693800000000011E-4</v>
      </c>
      <c r="BC60" cm="1">
        <f t="array" ref="BC60">IFERROR(_xlfn.XLOOKUP(Tool_Austria!$G60&amp;$E$2,'Waste management'!$A:$A&amp;'Waste management'!$B:$B,'Waste management'!N:N)*$E60,"")</f>
        <v>0.32411791800000012</v>
      </c>
      <c r="BD60" cm="1">
        <f t="array" ref="BD60">IFERROR(_xlfn.XLOOKUP(Tool_Austria!$G60&amp;$E$2,'Waste management'!$A:$A&amp;'Waste management'!$B:$B,'Waste management'!O:O)*$E60,"")</f>
        <v>2.0666187000000006E-2</v>
      </c>
      <c r="BE60" cm="1">
        <f t="array" ref="BE60">IFERROR(_xlfn.XLOOKUP(Tool_Austria!$G60&amp;$E$2,'Waste management'!$A:$A&amp;'Waste management'!$B:$B,'Waste management'!P:P)*$E60,"")</f>
        <v>4.4621100000000018E-4</v>
      </c>
      <c r="BF60" cm="1">
        <f t="array" ref="BF60">IFERROR(_xlfn.XLOOKUP(Tool_Austria!$G60&amp;$E$2,'Waste management'!$A:$A&amp;'Waste management'!$B:$B,'Waste management'!Q:Q)*$E60,"")</f>
        <v>1.2987333000000004E-2</v>
      </c>
      <c r="BG60" cm="1">
        <f t="array" ref="BG60">IFERROR(_xlfn.XLOOKUP(Tool_Austria!$G60&amp;$E$2,'Waste management'!$A:$A&amp;'Waste management'!$B:$B,'Waste management'!R:R)*$E60,"")</f>
        <v>4.2206220000000013E-9</v>
      </c>
      <c r="BH60">
        <f>IFERROR((L60+AR60+AB60)*_xlfn.XLOOKUP(Tool_Austria!BH$4,Monetization_Factors!$A:$A,Monetization_Factors!$D:$D),"")</f>
        <v>1.2153120607281867E-2</v>
      </c>
      <c r="BI60">
        <f>IFERROR((M60+AS60+AC60)*_xlfn.XLOOKUP(Tool_Austria!BI$4,Monetization_Factors!$A:$A,Monetization_Factors!$D:$D),"")</f>
        <v>4.6552281175481137E-7</v>
      </c>
      <c r="BJ60">
        <f>IFERROR((N60+AT60+AD60)*_xlfn.XLOOKUP(Tool_Austria!BJ$4,Monetization_Factors!$A:$A,Monetization_Factors!$D:$D),"")</f>
        <v>1.5329824591433104E-5</v>
      </c>
      <c r="BK60">
        <f>IFERROR((O60+AU60+AE60)*_xlfn.XLOOKUP(Tool_Austria!BK$4,Monetization_Factors!$A:$A,Monetization_Factors!$D:$D),"")</f>
        <v>5.1330708727875514E-4</v>
      </c>
      <c r="BL60">
        <f>IFERROR((P60+AV60+AF60)*_xlfn.XLOOKUP(Tool_Austria!BL$4,Monetization_Factors!$A:$A,Monetization_Factors!$D:$D),"")</f>
        <v>6.0777902163568816E-3</v>
      </c>
      <c r="BM60">
        <f>IFERROR((Q60+AW60+AG60)*_xlfn.XLOOKUP(Tool_Austria!BM$4,Monetization_Factors!$A:$A,Monetization_Factors!$D:$D),"")</f>
        <v>5.9272947376879932E-4</v>
      </c>
      <c r="BN60">
        <f>IFERROR((R60+AX60+AH60)*_xlfn.XLOOKUP(Tool_Austria!BN$4,Monetization_Factors!$A:$A,Monetization_Factors!$D:$D),"")</f>
        <v>3.9379351062546468E-4</v>
      </c>
      <c r="BO60">
        <f>IFERROR((S60+AY60+AI60)*_xlfn.XLOOKUP(Tool_Austria!BO$4,Monetization_Factors!$A:$A,Monetization_Factors!$D:$D),"")</f>
        <v>3.4951606399031074E-4</v>
      </c>
      <c r="BP60">
        <f>IFERROR((T60+AZ60+AJ60)*_xlfn.XLOOKUP(Tool_Austria!BP$4,Monetization_Factors!$A:$A,Monetization_Factors!$D:$D),"")</f>
        <v>1.2919142622560379E-4</v>
      </c>
      <c r="BQ60">
        <f>IFERROR((U60+BA60+AK60)*_xlfn.XLOOKUP(Tool_Austria!BQ$4,Monetization_Factors!$A:$A,Monetization_Factors!$D:$D),"")</f>
        <v>4.5379524549608924E-3</v>
      </c>
      <c r="BR60" t="str">
        <f>IFERROR((V60+BB60+AL60)*_xlfn.XLOOKUP(Tool_Austria!BR$4,Monetization_Factors!$A:$A,Monetization_Factors!$D:$D),"")</f>
        <v/>
      </c>
      <c r="BS60">
        <f>IFERROR((W60+BC60+AM60)*_xlfn.XLOOKUP(Tool_Austria!BS$4,Monetization_Factors!$A:$A,Monetization_Factors!$D:$D),"")</f>
        <v>1.8958340867652559E-4</v>
      </c>
      <c r="BT60">
        <f>IFERROR((X60+BD60+AN60)*_xlfn.XLOOKUP(Tool_Austria!BT$4,Monetization_Factors!$A:$A,Monetization_Factors!$D:$D),"")</f>
        <v>4.7853680092952528E-3</v>
      </c>
      <c r="BU60">
        <f>IFERROR((Y60+BE60+AO60)*_xlfn.XLOOKUP(Tool_Austria!BU$4,Monetization_Factors!$A:$A,Monetization_Factors!$D:$D),"")</f>
        <v>1.9670625770343571E-4</v>
      </c>
      <c r="BV60">
        <f>IFERROR((Z60+BF60+AP60)*_xlfn.XLOOKUP(Tool_Austria!BV$4,Monetization_Factors!$A:$A,Monetization_Factors!$D:$D),"")</f>
        <v>1.3321874754868772E-3</v>
      </c>
      <c r="BW60">
        <f>IFERROR((AA60+BG60+AQ60)*_xlfn.XLOOKUP(Tool_Austria!BW$4,Monetization_Factors!$A:$A,Monetization_Factors!$D:$D),"")</f>
        <v>9.1383655345842807E-7</v>
      </c>
      <c r="BX60" s="38" t="str" cm="1">
        <f t="array" ref="BX60">IFERROR(_xlfn.IFS(I60&lt;&gt;0,I60*E60,I60="",J60*E60),"")</f>
        <v/>
      </c>
      <c r="BY60" s="38">
        <f t="shared" si="30"/>
        <v>3.1267955175607313E-2</v>
      </c>
      <c r="BZ60" s="38">
        <f t="shared" si="31"/>
        <v>3.1267955175607313E-2</v>
      </c>
      <c r="CA60" s="38">
        <f t="shared" si="32"/>
        <v>4.8104546424011248E-5</v>
      </c>
      <c r="CB60">
        <f t="shared" si="39"/>
        <v>9.3413061540000036E-2</v>
      </c>
      <c r="CC60">
        <f t="shared" si="39"/>
        <v>1.1629047017700004E-8</v>
      </c>
      <c r="CD60">
        <f t="shared" si="39"/>
        <v>1.0044550170000003E-2</v>
      </c>
      <c r="CE60">
        <f t="shared" si="39"/>
        <v>3.3911345979000012E-4</v>
      </c>
      <c r="CF60">
        <f t="shared" si="39"/>
        <v>6.0882987060000023E-9</v>
      </c>
      <c r="CG60">
        <f t="shared" si="39"/>
        <v>2.8543128498000013E-9</v>
      </c>
      <c r="CH60">
        <f t="shared" si="39"/>
        <v>3.4253596782000016E-10</v>
      </c>
      <c r="CI60">
        <f t="shared" si="39"/>
        <v>7.9827445890000032E-4</v>
      </c>
      <c r="CJ60">
        <f t="shared" si="39"/>
        <v>5.2960517334000015E-5</v>
      </c>
      <c r="CK60">
        <f t="shared" si="39"/>
        <v>1.1093416687800001E-3</v>
      </c>
      <c r="CL60">
        <f t="shared" si="39"/>
        <v>3.5836518114000012E-3</v>
      </c>
      <c r="CM60">
        <f t="shared" si="39"/>
        <v>3.8958646806000017</v>
      </c>
      <c r="CN60">
        <f t="shared" si="39"/>
        <v>21.490596846000006</v>
      </c>
      <c r="CO60">
        <f t="shared" si="39"/>
        <v>3.0953345922000011E-2</v>
      </c>
      <c r="CP60">
        <f t="shared" si="39"/>
        <v>0.80676036270000018</v>
      </c>
      <c r="CQ60">
        <f t="shared" si="37"/>
        <v>4.3742660310000011E-7</v>
      </c>
      <c r="CR60">
        <f t="shared" si="40"/>
        <v>1.4371240236923081E-4</v>
      </c>
      <c r="CS60">
        <f t="shared" si="40"/>
        <v>1.7890841565692313E-11</v>
      </c>
      <c r="CT60">
        <f t="shared" si="40"/>
        <v>1.5453154107692312E-5</v>
      </c>
      <c r="CU60">
        <f t="shared" si="40"/>
        <v>5.2171301506153865E-7</v>
      </c>
      <c r="CV60">
        <f t="shared" si="40"/>
        <v>9.3666133938461581E-12</v>
      </c>
      <c r="CW60">
        <f t="shared" si="40"/>
        <v>4.3912505381538481E-12</v>
      </c>
      <c r="CX60">
        <f t="shared" si="40"/>
        <v>5.2697841203076951E-13</v>
      </c>
      <c r="CY60">
        <f t="shared" si="40"/>
        <v>1.2281145521538466E-6</v>
      </c>
      <c r="CZ60">
        <f t="shared" si="40"/>
        <v>8.1477718975384637E-8</v>
      </c>
      <c r="DA60">
        <f t="shared" si="40"/>
        <v>1.7066794904307694E-6</v>
      </c>
      <c r="DB60">
        <f t="shared" si="40"/>
        <v>5.5133104790769248E-6</v>
      </c>
      <c r="DC60">
        <f t="shared" si="40"/>
        <v>5.9936379701538483E-3</v>
      </c>
      <c r="DD60">
        <f t="shared" si="40"/>
        <v>3.3062456686153853E-2</v>
      </c>
      <c r="DE60">
        <f t="shared" si="40"/>
        <v>4.7620532187692327E-5</v>
      </c>
      <c r="DF60">
        <f t="shared" si="40"/>
        <v>1.241169788769231E-3</v>
      </c>
      <c r="DG60">
        <f t="shared" si="38"/>
        <v>6.7296400476923096E-10</v>
      </c>
      <c r="DH60" s="5">
        <f>IFERROR(((((L60+AB60)*(1/$H60))+AR60)/$F$2)/($B$2*('CAR.CAP_per person'!B$2)/(_xlfn.XLOOKUP($E$2,EU_countries_GDP!$A$2:$A$29,EU_countries_GDP!$E$2:$E$29))),"")</f>
        <v>4.2603816802323287E-2</v>
      </c>
      <c r="DI60" s="5">
        <f>IFERROR(((((M60+AC60)*(1/$H60))+AS60)/$F$2)/($B$2*('CAR.CAP_per person'!C$2)/(_xlfn.XLOOKUP($E$2,EU_countries_GDP!$A$2:$A$29,EU_countries_GDP!$E$2:$E$29))),"")</f>
        <v>6.8406364732763694E-5</v>
      </c>
      <c r="DJ60" s="5">
        <f>IFERROR(((((N60+AD60)*(1/$H60))+AT60)/$F$2)/($B$2*('CAR.CAP_per person'!D$2)/(_xlfn.XLOOKUP($E$2,EU_countries_GDP!$A$2:$A$29,EU_countries_GDP!$E$2:$E$29))),"")</f>
        <v>6.0326041659175531E-5</v>
      </c>
      <c r="DK60" s="5">
        <f>IFERROR(((((O60+AE60)*(1/$H60))+AU60)/$F$2)/($B$2*('CAR.CAP_per person'!E$2)/(_xlfn.XLOOKUP($E$2,EU_countries_GDP!$A$2:$A$29,EU_countries_GDP!$E$2:$E$29))),"")</f>
        <v>2.6148245442179081E-3</v>
      </c>
      <c r="DL60" s="5">
        <f>IFERROR(((((P60+AF60)*(1/$H60))+AV60)/$F$2)/($B$2*('CAR.CAP_per person'!F$2)/(_xlfn.XLOOKUP($E$2,EU_countries_GDP!$A$2:$A$29,EU_countries_GDP!$E$2:$E$29))),"")</f>
        <v>3.4818068980449188E-2</v>
      </c>
      <c r="DM60" s="5">
        <f>IFERROR(((((Q60+AG60)*(1/$H60))+AW60)/$F$2)/($B$2*('CAR.CAP_per person'!G$2)/(_xlfn.XLOOKUP($E$2,EU_countries_GDP!$A$2:$A$29,EU_countries_GDP!$E$2:$E$29))),"")</f>
        <v>9.3872628809923697E-3</v>
      </c>
      <c r="DN60" s="5">
        <f>IFERROR(((((R60+AH60)*(1/$H60))+AX60)/$F$2)/($B$2*('CAR.CAP_per person'!H$2)/(_xlfn.XLOOKUP($E$2,EU_countries_GDP!$A$2:$A$29,EU_countries_GDP!$E$2:$E$29))),"")</f>
        <v>2.5769575258123226E-4</v>
      </c>
      <c r="DO60" s="5">
        <f>IFERROR(((((S60+AI60)*(1/$H60))+AY60)/$F$2)/($B$2*('CAR.CAP_per person'!I$2)/(_xlfn.XLOOKUP($E$2,EU_countries_GDP!$A$2:$A$29,EU_countries_GDP!$E$2:$E$29))),"")</f>
        <v>2.2711495961557685E-3</v>
      </c>
      <c r="DP60" s="5">
        <f>IFERROR(((((T60+AJ60)*(1/$H60))+AZ60)/$F$2)/($B$2*('CAR.CAP_per person'!J$2)/(_xlfn.XLOOKUP($E$2,EU_countries_GDP!$A$2:$A$29,EU_countries_GDP!$E$2:$E$29))),"")</f>
        <v>2.8854782233937781E-2</v>
      </c>
      <c r="DQ60" s="5">
        <f>IFERROR(((((U60+AK60)*(1/$H60))+BA60)/$F$2)/($B$2*('CAR.CAP_per person'!K$2)/(_xlfn.XLOOKUP($E$2,EU_countries_GDP!$A$2:$A$29,EU_countries_GDP!$E$2:$E$29))),"")</f>
        <v>1.7516283842034852E-2</v>
      </c>
      <c r="DR60" s="5">
        <f>IFERROR(((((V60+AL60)*(1/$H60))+BB60)/$F$2)/($B$2*('CAR.CAP_per person'!L$2)/(_xlfn.XLOOKUP($E$2,EU_countries_GDP!$A$2:$A$29,EU_countries_GDP!$E$2:$E$29))),"")</f>
        <v>1.6701814178677827E-3</v>
      </c>
      <c r="DS60" s="5">
        <f>IFERROR(((((W60+AM60)*(1/$H60))+BC60)/$F$2)/($B$2*('CAR.CAP_per person'!M$2)/(_xlfn.XLOOKUP($E$2,EU_countries_GDP!$A$2:$A$29,EU_countries_GDP!$E$2:$E$29))),"")</f>
        <v>8.6735272502386856E-2</v>
      </c>
      <c r="DT60" s="5">
        <f>IFERROR(((((X60+AN60)*(1/$H60))+BD60)/$F$2)/($B$2*('CAR.CAP_per person'!N$2)/(_xlfn.XLOOKUP($E$2,EU_countries_GDP!$A$2:$A$29,EU_countries_GDP!$E$2:$E$29))),"")</f>
        <v>5.3605056531873636</v>
      </c>
      <c r="DU60" s="5">
        <f>IFERROR(((((Y60+AO60)*(1/$H60))+BE60)/$F$2)/($B$2*('CAR.CAP_per person'!O$2)/(_xlfn.XLOOKUP($E$2,EU_countries_GDP!$A$2:$A$29,EU_countries_GDP!$E$2:$E$29))),"")</f>
        <v>5.3324231509749645E-4</v>
      </c>
      <c r="DV60" s="5">
        <f>IFERROR(((((Z60+AP60)*(1/$H60))+BF60)/$F$2)/($B$2*('CAR.CAP_per person'!P$2)/(_xlfn.XLOOKUP($E$2,EU_countries_GDP!$A$2:$A$29,EU_countries_GDP!$E$2:$E$29))),"")</f>
        <v>1.1263323601424319E-2</v>
      </c>
      <c r="DW60" s="5">
        <f>IFERROR(((((AA60+AQ60)*(1/$H60))+BG60)/$F$2)/($B$2*('CAR.CAP_per person'!Q$2)/(_xlfn.XLOOKUP($E$2,EU_countries_GDP!$A$2:$A$29,EU_countries_GDP!$E$2:$E$29))),"")</f>
        <v>6.2610051194955212E-3</v>
      </c>
    </row>
    <row r="61" spans="1:127">
      <c r="A61" t="s">
        <v>213</v>
      </c>
      <c r="B61" t="str">
        <f>_xlfn.XLOOKUP(D61,Table5[Ingredient],Table5[Category],"",FALSE)</f>
        <v>Starch/satiating food</v>
      </c>
      <c r="C61" s="33" t="s">
        <v>177</v>
      </c>
      <c r="D61" s="33" t="s">
        <v>195</v>
      </c>
      <c r="E61" s="33">
        <v>0</v>
      </c>
      <c r="F61" s="33" t="s">
        <v>204</v>
      </c>
      <c r="G61" s="33" t="s">
        <v>180</v>
      </c>
      <c r="H61" s="91">
        <f>Dataset_AT!R58</f>
        <v>0</v>
      </c>
      <c r="I61" s="33"/>
      <c r="J61" s="37">
        <f>IFERROR(INDEX('AveragePrices&amp;Codes'!G:AG, MATCH($D61, 'AveragePrices&amp;Codes'!$A:$A, 0), MATCH(Tool_Austria!$E$2, 'AveragePrices&amp;Codes'!$G$1:$AG$1, 0)),"")</f>
        <v>0</v>
      </c>
      <c r="K61" s="37">
        <f>IFERROR(E61/(_xlfn.XLOOKUP(A61,Dataset_AT!$V$2:$V$9,Dataset_AT!$W$2:$W$9)),"")</f>
        <v>0</v>
      </c>
      <c r="L61">
        <f>IFERROR(IF($F61="Raw",_xlfn.XLOOKUP(_xlfn.XLOOKUP(Tool_Austria!$D61,'AveragePrices&amp;Codes'!$A:$A,'AveragePrices&amp;Codes'!$B:$B),AGRIBALYSE_Raw!$B:$B,AGRIBALYSE_Raw!O:O)*$E61,_xlfn.XLOOKUP(_xlfn.XLOOKUP(Tool_Austria!$D61,'AveragePrices&amp;Codes'!$A:$A,'AveragePrices&amp;Codes'!$B:$B),AGRIBALYSE_Cooked!$C:$C,AGRIBALYSE_Cooked!P:P)*$E61),"")</f>
        <v>0</v>
      </c>
      <c r="M61">
        <f>IFERROR(IF($F61="Raw",_xlfn.XLOOKUP(_xlfn.XLOOKUP(Tool_Austria!$D61,'AveragePrices&amp;Codes'!$A:$A,'AveragePrices&amp;Codes'!$B:$B),AGRIBALYSE_Raw!$B:$B,AGRIBALYSE_Raw!P:P)*$E61,_xlfn.XLOOKUP(_xlfn.XLOOKUP(Tool_Austria!$D61,'AveragePrices&amp;Codes'!$A:$A,'AveragePrices&amp;Codes'!$B:$B),AGRIBALYSE_Cooked!$C:$C,AGRIBALYSE_Cooked!Q:Q)*$E61),"")</f>
        <v>0</v>
      </c>
      <c r="N61">
        <f>IFERROR(IF($F61="Raw",_xlfn.XLOOKUP(_xlfn.XLOOKUP(Tool_Austria!$D61,'AveragePrices&amp;Codes'!$A:$A,'AveragePrices&amp;Codes'!$B:$B),AGRIBALYSE_Raw!$B:$B,AGRIBALYSE_Raw!Q:Q)*$E61,_xlfn.XLOOKUP(_xlfn.XLOOKUP(Tool_Austria!$D61,'AveragePrices&amp;Codes'!$A:$A,'AveragePrices&amp;Codes'!$B:$B),AGRIBALYSE_Cooked!$C:$C,AGRIBALYSE_Cooked!R:R)*$E61),"")</f>
        <v>0</v>
      </c>
      <c r="O61">
        <f>IFERROR(IF($F61="Raw",_xlfn.XLOOKUP(_xlfn.XLOOKUP(Tool_Austria!$D61,'AveragePrices&amp;Codes'!$A:$A,'AveragePrices&amp;Codes'!$B:$B),AGRIBALYSE_Raw!$B:$B,AGRIBALYSE_Raw!R:R)*$E61,_xlfn.XLOOKUP(_xlfn.XLOOKUP(Tool_Austria!$D61,'AveragePrices&amp;Codes'!$A:$A,'AveragePrices&amp;Codes'!$B:$B),AGRIBALYSE_Cooked!$C:$C,AGRIBALYSE_Cooked!S:S)*$E61),"")</f>
        <v>0</v>
      </c>
      <c r="P61">
        <f>IFERROR(IF($F61="Raw",_xlfn.XLOOKUP(_xlfn.XLOOKUP(Tool_Austria!$D61,'AveragePrices&amp;Codes'!$A:$A,'AveragePrices&amp;Codes'!$B:$B),AGRIBALYSE_Raw!$B:$B,AGRIBALYSE_Raw!S:S)*$E61,_xlfn.XLOOKUP(_xlfn.XLOOKUP(Tool_Austria!$D61,'AveragePrices&amp;Codes'!$A:$A,'AveragePrices&amp;Codes'!$B:$B),AGRIBALYSE_Cooked!$C:$C,AGRIBALYSE_Cooked!T:T)*$E61),"")</f>
        <v>0</v>
      </c>
      <c r="Q61">
        <f>IFERROR(IF($F61="Raw",_xlfn.XLOOKUP(_xlfn.XLOOKUP(Tool_Austria!$D61,'AveragePrices&amp;Codes'!$A:$A,'AveragePrices&amp;Codes'!$B:$B),AGRIBALYSE_Raw!$B:$B,AGRIBALYSE_Raw!T:T)*$E61,_xlfn.XLOOKUP(_xlfn.XLOOKUP(Tool_Austria!$D61,'AveragePrices&amp;Codes'!$A:$A,'AveragePrices&amp;Codes'!$B:$B),AGRIBALYSE_Cooked!$C:$C,AGRIBALYSE_Cooked!U:U)*$E61),"")</f>
        <v>0</v>
      </c>
      <c r="R61">
        <f>IFERROR(IF($F61="Raw",_xlfn.XLOOKUP(_xlfn.XLOOKUP(Tool_Austria!$D61,'AveragePrices&amp;Codes'!$A:$A,'AveragePrices&amp;Codes'!$B:$B),AGRIBALYSE_Raw!$B:$B,AGRIBALYSE_Raw!U:U)*$E61,_xlfn.XLOOKUP(_xlfn.XLOOKUP(Tool_Austria!$D61,'AveragePrices&amp;Codes'!$A:$A,'AveragePrices&amp;Codes'!$B:$B),AGRIBALYSE_Cooked!$C:$C,AGRIBALYSE_Cooked!V:V)*$E61),"")</f>
        <v>0</v>
      </c>
      <c r="S61">
        <f>IFERROR(IF($F61="Raw",_xlfn.XLOOKUP(_xlfn.XLOOKUP(Tool_Austria!$D61,'AveragePrices&amp;Codes'!$A:$A,'AveragePrices&amp;Codes'!$B:$B),AGRIBALYSE_Raw!$B:$B,AGRIBALYSE_Raw!V:V)*$E61,_xlfn.XLOOKUP(_xlfn.XLOOKUP(Tool_Austria!$D61,'AveragePrices&amp;Codes'!$A:$A,'AveragePrices&amp;Codes'!$B:$B),AGRIBALYSE_Cooked!$C:$C,AGRIBALYSE_Cooked!W:W)*$E61),"")</f>
        <v>0</v>
      </c>
      <c r="T61">
        <f>IFERROR(IF($F61="Raw",_xlfn.XLOOKUP(_xlfn.XLOOKUP(Tool_Austria!$D61,'AveragePrices&amp;Codes'!$A:$A,'AveragePrices&amp;Codes'!$B:$B),AGRIBALYSE_Raw!$B:$B,AGRIBALYSE_Raw!W:W)*$E61,_xlfn.XLOOKUP(_xlfn.XLOOKUP(Tool_Austria!$D61,'AveragePrices&amp;Codes'!$A:$A,'AveragePrices&amp;Codes'!$B:$B),AGRIBALYSE_Cooked!$C:$C,AGRIBALYSE_Cooked!X:X)*$E61),"")</f>
        <v>0</v>
      </c>
      <c r="U61">
        <f>IFERROR(IF($F61="Raw",_xlfn.XLOOKUP(_xlfn.XLOOKUP(Tool_Austria!$D61,'AveragePrices&amp;Codes'!$A:$A,'AveragePrices&amp;Codes'!$B:$B),AGRIBALYSE_Raw!$B:$B,AGRIBALYSE_Raw!X:X)*$E61,_xlfn.XLOOKUP(_xlfn.XLOOKUP(Tool_Austria!$D61,'AveragePrices&amp;Codes'!$A:$A,'AveragePrices&amp;Codes'!$B:$B),AGRIBALYSE_Cooked!$C:$C,AGRIBALYSE_Cooked!Y:Y)*$E61),"")</f>
        <v>0</v>
      </c>
      <c r="V61">
        <f>IFERROR(IF($F61="Raw",_xlfn.XLOOKUP(_xlfn.XLOOKUP(Tool_Austria!$D61,'AveragePrices&amp;Codes'!$A:$A,'AveragePrices&amp;Codes'!$B:$B),AGRIBALYSE_Raw!$B:$B,AGRIBALYSE_Raw!Y:Y)*$E61,_xlfn.XLOOKUP(_xlfn.XLOOKUP(Tool_Austria!$D61,'AveragePrices&amp;Codes'!$A:$A,'AveragePrices&amp;Codes'!$B:$B),AGRIBALYSE_Cooked!$C:$C,AGRIBALYSE_Cooked!Z:Z)*$E61),"")</f>
        <v>0</v>
      </c>
      <c r="W61">
        <f>IFERROR(IF($F61="Raw",_xlfn.XLOOKUP(_xlfn.XLOOKUP(Tool_Austria!$D61,'AveragePrices&amp;Codes'!$A:$A,'AveragePrices&amp;Codes'!$B:$B),AGRIBALYSE_Raw!$B:$B,AGRIBALYSE_Raw!Z:Z)*$E61,_xlfn.XLOOKUP(_xlfn.XLOOKUP(Tool_Austria!$D61,'AveragePrices&amp;Codes'!$A:$A,'AveragePrices&amp;Codes'!$B:$B),AGRIBALYSE_Cooked!$C:$C,AGRIBALYSE_Cooked!AA:AA)*$E61),"")</f>
        <v>0</v>
      </c>
      <c r="X61">
        <f>IFERROR(IF($F61="Raw",_xlfn.XLOOKUP(_xlfn.XLOOKUP(Tool_Austria!$D61,'AveragePrices&amp;Codes'!$A:$A,'AveragePrices&amp;Codes'!$B:$B),AGRIBALYSE_Raw!$B:$B,AGRIBALYSE_Raw!AA:AA)*$E61,_xlfn.XLOOKUP(_xlfn.XLOOKUP(Tool_Austria!$D61,'AveragePrices&amp;Codes'!$A:$A,'AveragePrices&amp;Codes'!$B:$B),AGRIBALYSE_Cooked!$C:$C,AGRIBALYSE_Cooked!AB:AB)*$E61),"")</f>
        <v>0</v>
      </c>
      <c r="Y61">
        <f>IFERROR(IF($F61="Raw",_xlfn.XLOOKUP(_xlfn.XLOOKUP(Tool_Austria!$D61,'AveragePrices&amp;Codes'!$A:$A,'AveragePrices&amp;Codes'!$B:$B),AGRIBALYSE_Raw!$B:$B,AGRIBALYSE_Raw!AB:AB)*$E61,_xlfn.XLOOKUP(_xlfn.XLOOKUP(Tool_Austria!$D61,'AveragePrices&amp;Codes'!$A:$A,'AveragePrices&amp;Codes'!$B:$B),AGRIBALYSE_Cooked!$C:$C,AGRIBALYSE_Cooked!AC:AC)*$E61),"")</f>
        <v>0</v>
      </c>
      <c r="Z61">
        <f>IFERROR(IF($F61="Raw",_xlfn.XLOOKUP(_xlfn.XLOOKUP(Tool_Austria!$D61,'AveragePrices&amp;Codes'!$A:$A,'AveragePrices&amp;Codes'!$B:$B),AGRIBALYSE_Raw!$B:$B,AGRIBALYSE_Raw!AC:AC)*$E61,_xlfn.XLOOKUP(_xlfn.XLOOKUP(Tool_Austria!$D61,'AveragePrices&amp;Codes'!$A:$A,'AveragePrices&amp;Codes'!$B:$B),AGRIBALYSE_Cooked!$C:$C,AGRIBALYSE_Cooked!AD:AD)*$E61),"")</f>
        <v>0</v>
      </c>
      <c r="AA61">
        <f>IFERROR(IF($F61="Raw",_xlfn.XLOOKUP(_xlfn.XLOOKUP(Tool_Austria!$D61,'AveragePrices&amp;Codes'!$A:$A,'AveragePrices&amp;Codes'!$B:$B),AGRIBALYSE_Raw!$B:$B,AGRIBALYSE_Raw!AD:AD)*$E61,_xlfn.XLOOKUP(_xlfn.XLOOKUP(Tool_Austria!$D61,'AveragePrices&amp;Codes'!$A:$A,'AveragePrices&amp;Codes'!$B:$B),AGRIBALYSE_Cooked!$C:$C,AGRIBALYSE_Cooked!AE:AE)*$E61),"")</f>
        <v>0</v>
      </c>
      <c r="AB61" cm="1">
        <f t="array" ref="AB61">IFERROR(_xlfn.XLOOKUP(Tool_Austria!$F61&amp;$E$2,'Cooking methods'!$A:$A&amp;'Cooking methods'!$B:$B,'Cooking methods'!C:C)*$E61,"")</f>
        <v>0</v>
      </c>
      <c r="AC61" cm="1">
        <f t="array" ref="AC61">IFERROR(_xlfn.XLOOKUP(Tool_Austria!$F61&amp;$E$2,'Cooking methods'!$A:$A&amp;'Cooking methods'!$B:$B,'Cooking methods'!D:D)*$E61,"")</f>
        <v>0</v>
      </c>
      <c r="AD61" cm="1">
        <f t="array" ref="AD61">IFERROR(_xlfn.XLOOKUP(Tool_Austria!$F61&amp;$E$2,'Cooking methods'!$A:$A&amp;'Cooking methods'!$B:$B,'Cooking methods'!E:E)*$E61,"")</f>
        <v>0</v>
      </c>
      <c r="AE61" cm="1">
        <f t="array" ref="AE61">IFERROR(_xlfn.XLOOKUP(Tool_Austria!$F61&amp;$E$2,'Cooking methods'!$A:$A&amp;'Cooking methods'!$B:$B,'Cooking methods'!F:F)*$E61,"")</f>
        <v>0</v>
      </c>
      <c r="AF61" cm="1">
        <f t="array" ref="AF61">IFERROR(_xlfn.XLOOKUP(Tool_Austria!$F61&amp;$E$2,'Cooking methods'!$A:$A&amp;'Cooking methods'!$B:$B,'Cooking methods'!G:G)*$E61,"")</f>
        <v>0</v>
      </c>
      <c r="AG61" cm="1">
        <f t="array" ref="AG61">IFERROR(_xlfn.XLOOKUP(Tool_Austria!$F61&amp;$E$2,'Cooking methods'!$A:$A&amp;'Cooking methods'!$B:$B,'Cooking methods'!H:H)*$E61,"")</f>
        <v>0</v>
      </c>
      <c r="AH61" cm="1">
        <f t="array" ref="AH61">IFERROR(_xlfn.XLOOKUP(Tool_Austria!$F61&amp;$E$2,'Cooking methods'!$A:$A&amp;'Cooking methods'!$B:$B,'Cooking methods'!I:I)*$E61,"")</f>
        <v>0</v>
      </c>
      <c r="AI61" cm="1">
        <f t="array" ref="AI61">IFERROR(_xlfn.XLOOKUP(Tool_Austria!$F61&amp;$E$2,'Cooking methods'!$A:$A&amp;'Cooking methods'!$B:$B,'Cooking methods'!J:J)*$E61,"")</f>
        <v>0</v>
      </c>
      <c r="AJ61" cm="1">
        <f t="array" ref="AJ61">IFERROR(_xlfn.XLOOKUP(Tool_Austria!$F61&amp;$E$2,'Cooking methods'!$A:$A&amp;'Cooking methods'!$B:$B,'Cooking methods'!K:K)*$E61,"")</f>
        <v>0</v>
      </c>
      <c r="AK61" cm="1">
        <f t="array" ref="AK61">IFERROR(_xlfn.XLOOKUP(Tool_Austria!$F61&amp;$E$2,'Cooking methods'!$A:$A&amp;'Cooking methods'!$B:$B,'Cooking methods'!L:L)*$E61,"")</f>
        <v>0</v>
      </c>
      <c r="AL61" cm="1">
        <f t="array" ref="AL61">IFERROR(_xlfn.XLOOKUP(Tool_Austria!$F61&amp;$E$2,'Cooking methods'!$A:$A&amp;'Cooking methods'!$B:$B,'Cooking methods'!M:M)*$E61,"")</f>
        <v>0</v>
      </c>
      <c r="AM61" cm="1">
        <f t="array" ref="AM61">IFERROR(_xlfn.XLOOKUP(Tool_Austria!$F61&amp;$E$2,'Cooking methods'!$A:$A&amp;'Cooking methods'!$B:$B,'Cooking methods'!N:N)*$E61,"")</f>
        <v>0</v>
      </c>
      <c r="AN61" cm="1">
        <f t="array" ref="AN61">IFERROR(_xlfn.XLOOKUP(Tool_Austria!$F61&amp;$E$2,'Cooking methods'!$A:$A&amp;'Cooking methods'!$B:$B,'Cooking methods'!O:O)*$E61,"")</f>
        <v>0</v>
      </c>
      <c r="AO61" cm="1">
        <f t="array" ref="AO61">IFERROR(_xlfn.XLOOKUP(Tool_Austria!$F61&amp;$E$2,'Cooking methods'!$A:$A&amp;'Cooking methods'!$B:$B,'Cooking methods'!P:P)*$E61,"")</f>
        <v>0</v>
      </c>
      <c r="AP61" cm="1">
        <f t="array" ref="AP61">IFERROR(_xlfn.XLOOKUP(Tool_Austria!$F61&amp;$E$2,'Cooking methods'!$A:$A&amp;'Cooking methods'!$B:$B,'Cooking methods'!Q:Q)*$E61,"")</f>
        <v>0</v>
      </c>
      <c r="AQ61" cm="1">
        <f t="array" ref="AQ61">IFERROR(_xlfn.XLOOKUP(Tool_Austria!$F61&amp;$E$2,'Cooking methods'!$A:$A&amp;'Cooking methods'!$B:$B,'Cooking methods'!R:R)*$E61,"")</f>
        <v>0</v>
      </c>
      <c r="AR61" cm="1">
        <f t="array" ref="AR61">IFERROR(_xlfn.XLOOKUP(Tool_Austria!$G61&amp;$E$2,'Waste management'!$A:$A&amp;'Waste management'!$B:$B,'Waste management'!C:C)*$E61,"")</f>
        <v>0</v>
      </c>
      <c r="AS61" cm="1">
        <f t="array" ref="AS61">IFERROR(_xlfn.XLOOKUP(Tool_Austria!$G61&amp;$E$2,'Waste management'!$A:$A&amp;'Waste management'!$B:$B,'Waste management'!D:D)*$E61,"")</f>
        <v>0</v>
      </c>
      <c r="AT61" cm="1">
        <f t="array" ref="AT61">IFERROR(_xlfn.XLOOKUP(Tool_Austria!$G61&amp;$E$2,'Waste management'!$A:$A&amp;'Waste management'!$B:$B,'Waste management'!E:E)*$E61,"")</f>
        <v>0</v>
      </c>
      <c r="AU61" cm="1">
        <f t="array" ref="AU61">IFERROR(_xlfn.XLOOKUP(Tool_Austria!$G61&amp;$E$2,'Waste management'!$A:$A&amp;'Waste management'!$B:$B,'Waste management'!F:F)*$E61,"")</f>
        <v>0</v>
      </c>
      <c r="AV61" cm="1">
        <f t="array" ref="AV61">IFERROR(_xlfn.XLOOKUP(Tool_Austria!$G61&amp;$E$2,'Waste management'!$A:$A&amp;'Waste management'!$B:$B,'Waste management'!G:G)*$E61,"")</f>
        <v>0</v>
      </c>
      <c r="AW61" cm="1">
        <f t="array" ref="AW61">IFERROR(_xlfn.XLOOKUP(Tool_Austria!$G61&amp;$E$2,'Waste management'!$A:$A&amp;'Waste management'!$B:$B,'Waste management'!H:H)*$E61,"")</f>
        <v>0</v>
      </c>
      <c r="AX61" cm="1">
        <f t="array" ref="AX61">IFERROR(_xlfn.XLOOKUP(Tool_Austria!$G61&amp;$E$2,'Waste management'!$A:$A&amp;'Waste management'!$B:$B,'Waste management'!I:I)*$E61,"")</f>
        <v>0</v>
      </c>
      <c r="AY61" cm="1">
        <f t="array" ref="AY61">IFERROR(_xlfn.XLOOKUP(Tool_Austria!$G61&amp;$E$2,'Waste management'!$A:$A&amp;'Waste management'!$B:$B,'Waste management'!J:J)*$E61,"")</f>
        <v>0</v>
      </c>
      <c r="AZ61" cm="1">
        <f t="array" ref="AZ61">IFERROR(_xlfn.XLOOKUP(Tool_Austria!$G61&amp;$E$2,'Waste management'!$A:$A&amp;'Waste management'!$B:$B,'Waste management'!K:K)*$E61,"")</f>
        <v>0</v>
      </c>
      <c r="BA61" cm="1">
        <f t="array" ref="BA61">IFERROR(_xlfn.XLOOKUP(Tool_Austria!$G61&amp;$E$2,'Waste management'!$A:$A&amp;'Waste management'!$B:$B,'Waste management'!L:L)*$E61,"")</f>
        <v>0</v>
      </c>
      <c r="BB61" cm="1">
        <f t="array" ref="BB61">IFERROR(_xlfn.XLOOKUP(Tool_Austria!$G61&amp;$E$2,'Waste management'!$A:$A&amp;'Waste management'!$B:$B,'Waste management'!M:M)*$E61,"")</f>
        <v>0</v>
      </c>
      <c r="BC61" cm="1">
        <f t="array" ref="BC61">IFERROR(_xlfn.XLOOKUP(Tool_Austria!$G61&amp;$E$2,'Waste management'!$A:$A&amp;'Waste management'!$B:$B,'Waste management'!N:N)*$E61,"")</f>
        <v>0</v>
      </c>
      <c r="BD61" cm="1">
        <f t="array" ref="BD61">IFERROR(_xlfn.XLOOKUP(Tool_Austria!$G61&amp;$E$2,'Waste management'!$A:$A&amp;'Waste management'!$B:$B,'Waste management'!O:O)*$E61,"")</f>
        <v>0</v>
      </c>
      <c r="BE61" cm="1">
        <f t="array" ref="BE61">IFERROR(_xlfn.XLOOKUP(Tool_Austria!$G61&amp;$E$2,'Waste management'!$A:$A&amp;'Waste management'!$B:$B,'Waste management'!P:P)*$E61,"")</f>
        <v>0</v>
      </c>
      <c r="BF61" cm="1">
        <f t="array" ref="BF61">IFERROR(_xlfn.XLOOKUP(Tool_Austria!$G61&amp;$E$2,'Waste management'!$A:$A&amp;'Waste management'!$B:$B,'Waste management'!Q:Q)*$E61,"")</f>
        <v>0</v>
      </c>
      <c r="BG61" cm="1">
        <f t="array" ref="BG61">IFERROR(_xlfn.XLOOKUP(Tool_Austria!$G61&amp;$E$2,'Waste management'!$A:$A&amp;'Waste management'!$B:$B,'Waste management'!R:R)*$E61,"")</f>
        <v>0</v>
      </c>
      <c r="BH61">
        <f>IFERROR((L61+AR61+AB61)*_xlfn.XLOOKUP(Tool_Austria!BH$4,Monetization_Factors!$A:$A,Monetization_Factors!$D:$D),"")</f>
        <v>0</v>
      </c>
      <c r="BI61">
        <f>IFERROR((M61+AS61+AC61)*_xlfn.XLOOKUP(Tool_Austria!BI$4,Monetization_Factors!$A:$A,Monetization_Factors!$D:$D),"")</f>
        <v>0</v>
      </c>
      <c r="BJ61">
        <f>IFERROR((N61+AT61+AD61)*_xlfn.XLOOKUP(Tool_Austria!BJ$4,Monetization_Factors!$A:$A,Monetization_Factors!$D:$D),"")</f>
        <v>0</v>
      </c>
      <c r="BK61">
        <f>IFERROR((O61+AU61+AE61)*_xlfn.XLOOKUP(Tool_Austria!BK$4,Monetization_Factors!$A:$A,Monetization_Factors!$D:$D),"")</f>
        <v>0</v>
      </c>
      <c r="BL61">
        <f>IFERROR((P61+AV61+AF61)*_xlfn.XLOOKUP(Tool_Austria!BL$4,Monetization_Factors!$A:$A,Monetization_Factors!$D:$D),"")</f>
        <v>0</v>
      </c>
      <c r="BM61">
        <f>IFERROR((Q61+AW61+AG61)*_xlfn.XLOOKUP(Tool_Austria!BM$4,Monetization_Factors!$A:$A,Monetization_Factors!$D:$D),"")</f>
        <v>0</v>
      </c>
      <c r="BN61">
        <f>IFERROR((R61+AX61+AH61)*_xlfn.XLOOKUP(Tool_Austria!BN$4,Monetization_Factors!$A:$A,Monetization_Factors!$D:$D),"")</f>
        <v>0</v>
      </c>
      <c r="BO61">
        <f>IFERROR((S61+AY61+AI61)*_xlfn.XLOOKUP(Tool_Austria!BO$4,Monetization_Factors!$A:$A,Monetization_Factors!$D:$D),"")</f>
        <v>0</v>
      </c>
      <c r="BP61">
        <f>IFERROR((T61+AZ61+AJ61)*_xlfn.XLOOKUP(Tool_Austria!BP$4,Monetization_Factors!$A:$A,Monetization_Factors!$D:$D),"")</f>
        <v>0</v>
      </c>
      <c r="BQ61">
        <f>IFERROR((U61+BA61+AK61)*_xlfn.XLOOKUP(Tool_Austria!BQ$4,Monetization_Factors!$A:$A,Monetization_Factors!$D:$D),"")</f>
        <v>0</v>
      </c>
      <c r="BR61" t="str">
        <f>IFERROR((V61+BB61+AL61)*_xlfn.XLOOKUP(Tool_Austria!BR$4,Monetization_Factors!$A:$A,Monetization_Factors!$D:$D),"")</f>
        <v/>
      </c>
      <c r="BS61">
        <f>IFERROR((W61+BC61+AM61)*_xlfn.XLOOKUP(Tool_Austria!BS$4,Monetization_Factors!$A:$A,Monetization_Factors!$D:$D),"")</f>
        <v>0</v>
      </c>
      <c r="BT61">
        <f>IFERROR((X61+BD61+AN61)*_xlfn.XLOOKUP(Tool_Austria!BT$4,Monetization_Factors!$A:$A,Monetization_Factors!$D:$D),"")</f>
        <v>0</v>
      </c>
      <c r="BU61">
        <f>IFERROR((Y61+BE61+AO61)*_xlfn.XLOOKUP(Tool_Austria!BU$4,Monetization_Factors!$A:$A,Monetization_Factors!$D:$D),"")</f>
        <v>0</v>
      </c>
      <c r="BV61">
        <f>IFERROR((Z61+BF61+AP61)*_xlfn.XLOOKUP(Tool_Austria!BV$4,Monetization_Factors!$A:$A,Monetization_Factors!$D:$D),"")</f>
        <v>0</v>
      </c>
      <c r="BW61">
        <f>IFERROR((AA61+BG61+AQ61)*_xlfn.XLOOKUP(Tool_Austria!BW$4,Monetization_Factors!$A:$A,Monetization_Factors!$D:$D),"")</f>
        <v>0</v>
      </c>
      <c r="BX61" s="38" cm="1">
        <f t="array" ref="BX61">IFERROR(_xlfn.IFS(I61&lt;&gt;0,I61*E61,I61="",J61*E61),"")</f>
        <v>0</v>
      </c>
      <c r="BY61" s="38">
        <f t="shared" si="30"/>
        <v>0</v>
      </c>
      <c r="BZ61" s="38">
        <f t="shared" si="31"/>
        <v>0</v>
      </c>
      <c r="CA61" s="38">
        <f t="shared" si="32"/>
        <v>0</v>
      </c>
      <c r="CB61">
        <f t="shared" si="39"/>
        <v>0</v>
      </c>
      <c r="CC61">
        <f t="shared" si="39"/>
        <v>0</v>
      </c>
      <c r="CD61">
        <f t="shared" si="39"/>
        <v>0</v>
      </c>
      <c r="CE61">
        <f t="shared" si="39"/>
        <v>0</v>
      </c>
      <c r="CF61">
        <f t="shared" si="39"/>
        <v>0</v>
      </c>
      <c r="CG61">
        <f t="shared" si="39"/>
        <v>0</v>
      </c>
      <c r="CH61">
        <f t="shared" si="39"/>
        <v>0</v>
      </c>
      <c r="CI61">
        <f t="shared" si="39"/>
        <v>0</v>
      </c>
      <c r="CJ61">
        <f t="shared" si="39"/>
        <v>0</v>
      </c>
      <c r="CK61">
        <f t="shared" si="39"/>
        <v>0</v>
      </c>
      <c r="CL61">
        <f t="shared" si="39"/>
        <v>0</v>
      </c>
      <c r="CM61">
        <f t="shared" si="39"/>
        <v>0</v>
      </c>
      <c r="CN61">
        <f t="shared" si="39"/>
        <v>0</v>
      </c>
      <c r="CO61">
        <f t="shared" si="39"/>
        <v>0</v>
      </c>
      <c r="CP61">
        <f t="shared" si="39"/>
        <v>0</v>
      </c>
      <c r="CQ61">
        <f t="shared" si="37"/>
        <v>0</v>
      </c>
      <c r="CR61">
        <f t="shared" si="40"/>
        <v>0</v>
      </c>
      <c r="CS61">
        <f t="shared" si="40"/>
        <v>0</v>
      </c>
      <c r="CT61">
        <f t="shared" si="40"/>
        <v>0</v>
      </c>
      <c r="CU61">
        <f t="shared" si="40"/>
        <v>0</v>
      </c>
      <c r="CV61">
        <f t="shared" si="40"/>
        <v>0</v>
      </c>
      <c r="CW61">
        <f t="shared" si="40"/>
        <v>0</v>
      </c>
      <c r="CX61">
        <f t="shared" si="40"/>
        <v>0</v>
      </c>
      <c r="CY61">
        <f t="shared" si="40"/>
        <v>0</v>
      </c>
      <c r="CZ61">
        <f t="shared" si="40"/>
        <v>0</v>
      </c>
      <c r="DA61">
        <f t="shared" si="40"/>
        <v>0</v>
      </c>
      <c r="DB61">
        <f t="shared" si="40"/>
        <v>0</v>
      </c>
      <c r="DC61">
        <f t="shared" si="40"/>
        <v>0</v>
      </c>
      <c r="DD61">
        <f t="shared" si="40"/>
        <v>0</v>
      </c>
      <c r="DE61">
        <f t="shared" si="40"/>
        <v>0</v>
      </c>
      <c r="DF61">
        <f t="shared" si="40"/>
        <v>0</v>
      </c>
      <c r="DG61">
        <f t="shared" si="38"/>
        <v>0</v>
      </c>
      <c r="DH61" s="5" t="str">
        <f>IFERROR(((((L61+AB61)*(1/$H61))+AR61)/$F$2)/($B$2*('CAR.CAP_per person'!B$2)/(_xlfn.XLOOKUP($E$2,EU_countries_GDP!$A$2:$A$29,EU_countries_GDP!$E$2:$E$29))),"")</f>
        <v/>
      </c>
      <c r="DI61" s="5" t="str">
        <f>IFERROR(((((M61+AC61)*(1/$H61))+AS61)/$F$2)/($B$2*('CAR.CAP_per person'!C$2)/(_xlfn.XLOOKUP($E$2,EU_countries_GDP!$A$2:$A$29,EU_countries_GDP!$E$2:$E$29))),"")</f>
        <v/>
      </c>
      <c r="DJ61" s="5" t="str">
        <f>IFERROR(((((N61+AD61)*(1/$H61))+AT61)/$F$2)/($B$2*('CAR.CAP_per person'!D$2)/(_xlfn.XLOOKUP($E$2,EU_countries_GDP!$A$2:$A$29,EU_countries_GDP!$E$2:$E$29))),"")</f>
        <v/>
      </c>
      <c r="DK61" s="5" t="str">
        <f>IFERROR(((((O61+AE61)*(1/$H61))+AU61)/$F$2)/($B$2*('CAR.CAP_per person'!E$2)/(_xlfn.XLOOKUP($E$2,EU_countries_GDP!$A$2:$A$29,EU_countries_GDP!$E$2:$E$29))),"")</f>
        <v/>
      </c>
      <c r="DL61" s="5" t="str">
        <f>IFERROR(((((P61+AF61)*(1/$H61))+AV61)/$F$2)/($B$2*('CAR.CAP_per person'!F$2)/(_xlfn.XLOOKUP($E$2,EU_countries_GDP!$A$2:$A$29,EU_countries_GDP!$E$2:$E$29))),"")</f>
        <v/>
      </c>
      <c r="DM61" s="5" t="str">
        <f>IFERROR(((((Q61+AG61)*(1/$H61))+AW61)/$F$2)/($B$2*('CAR.CAP_per person'!G$2)/(_xlfn.XLOOKUP($E$2,EU_countries_GDP!$A$2:$A$29,EU_countries_GDP!$E$2:$E$29))),"")</f>
        <v/>
      </c>
      <c r="DN61" s="5" t="str">
        <f>IFERROR(((((R61+AH61)*(1/$H61))+AX61)/$F$2)/($B$2*('CAR.CAP_per person'!H$2)/(_xlfn.XLOOKUP($E$2,EU_countries_GDP!$A$2:$A$29,EU_countries_GDP!$E$2:$E$29))),"")</f>
        <v/>
      </c>
      <c r="DO61" s="5" t="str">
        <f>IFERROR(((((S61+AI61)*(1/$H61))+AY61)/$F$2)/($B$2*('CAR.CAP_per person'!I$2)/(_xlfn.XLOOKUP($E$2,EU_countries_GDP!$A$2:$A$29,EU_countries_GDP!$E$2:$E$29))),"")</f>
        <v/>
      </c>
      <c r="DP61" s="5" t="str">
        <f>IFERROR(((((T61+AJ61)*(1/$H61))+AZ61)/$F$2)/($B$2*('CAR.CAP_per person'!J$2)/(_xlfn.XLOOKUP($E$2,EU_countries_GDP!$A$2:$A$29,EU_countries_GDP!$E$2:$E$29))),"")</f>
        <v/>
      </c>
      <c r="DQ61" s="5" t="str">
        <f>IFERROR(((((U61+AK61)*(1/$H61))+BA61)/$F$2)/($B$2*('CAR.CAP_per person'!K$2)/(_xlfn.XLOOKUP($E$2,EU_countries_GDP!$A$2:$A$29,EU_countries_GDP!$E$2:$E$29))),"")</f>
        <v/>
      </c>
      <c r="DR61" s="5" t="str">
        <f>IFERROR(((((V61+AL61)*(1/$H61))+BB61)/$F$2)/($B$2*('CAR.CAP_per person'!L$2)/(_xlfn.XLOOKUP($E$2,EU_countries_GDP!$A$2:$A$29,EU_countries_GDP!$E$2:$E$29))),"")</f>
        <v/>
      </c>
      <c r="DS61" s="5" t="str">
        <f>IFERROR(((((W61+AM61)*(1/$H61))+BC61)/$F$2)/($B$2*('CAR.CAP_per person'!M$2)/(_xlfn.XLOOKUP($E$2,EU_countries_GDP!$A$2:$A$29,EU_countries_GDP!$E$2:$E$29))),"")</f>
        <v/>
      </c>
      <c r="DT61" s="5" t="str">
        <f>IFERROR(((((X61+AN61)*(1/$H61))+BD61)/$F$2)/($B$2*('CAR.CAP_per person'!N$2)/(_xlfn.XLOOKUP($E$2,EU_countries_GDP!$A$2:$A$29,EU_countries_GDP!$E$2:$E$29))),"")</f>
        <v/>
      </c>
      <c r="DU61" s="5" t="str">
        <f>IFERROR(((((Y61+AO61)*(1/$H61))+BE61)/$F$2)/($B$2*('CAR.CAP_per person'!O$2)/(_xlfn.XLOOKUP($E$2,EU_countries_GDP!$A$2:$A$29,EU_countries_GDP!$E$2:$E$29))),"")</f>
        <v/>
      </c>
      <c r="DV61" s="5" t="str">
        <f>IFERROR(((((Z61+AP61)*(1/$H61))+BF61)/$F$2)/($B$2*('CAR.CAP_per person'!P$2)/(_xlfn.XLOOKUP($E$2,EU_countries_GDP!$A$2:$A$29,EU_countries_GDP!$E$2:$E$29))),"")</f>
        <v/>
      </c>
      <c r="DW61" s="5" t="str">
        <f>IFERROR(((((AA61+AQ61)*(1/$H61))+BG61)/$F$2)/($B$2*('CAR.CAP_per person'!Q$2)/(_xlfn.XLOOKUP($E$2,EU_countries_GDP!$A$2:$A$29,EU_countries_GDP!$E$2:$E$29))),"")</f>
        <v/>
      </c>
    </row>
    <row r="62" spans="1:127">
      <c r="A62" t="s">
        <v>213</v>
      </c>
      <c r="B62" t="str">
        <f>_xlfn.XLOOKUP(D62,Table5[Ingredient],Table5[Category],"",FALSE)</f>
        <v>Starch/satiating food</v>
      </c>
      <c r="C62" s="33" t="s">
        <v>177</v>
      </c>
      <c r="D62" s="33" t="s">
        <v>205</v>
      </c>
      <c r="E62" s="33">
        <v>0</v>
      </c>
      <c r="F62" s="33" t="s">
        <v>204</v>
      </c>
      <c r="G62" s="33" t="s">
        <v>180</v>
      </c>
      <c r="H62" s="91">
        <f>Dataset_AT!R59</f>
        <v>0</v>
      </c>
      <c r="I62" s="33"/>
      <c r="J62" s="37" t="str">
        <f>IFERROR(INDEX('AveragePrices&amp;Codes'!G:AG, MATCH($D62, 'AveragePrices&amp;Codes'!$A:$A, 0), MATCH(Tool_Austria!$E$2, 'AveragePrices&amp;Codes'!$G$1:$AG$1, 0)),"")</f>
        <v/>
      </c>
      <c r="K62" s="37">
        <f>IFERROR(E62/(_xlfn.XLOOKUP(A62,Dataset_AT!$V$2:$V$9,Dataset_AT!$W$2:$W$9)),"")</f>
        <v>0</v>
      </c>
      <c r="L62">
        <f>IFERROR(IF($F62="Raw",_xlfn.XLOOKUP(_xlfn.XLOOKUP(Tool_Austria!$D62,'AveragePrices&amp;Codes'!$A:$A,'AveragePrices&amp;Codes'!$B:$B),AGRIBALYSE_Raw!$B:$B,AGRIBALYSE_Raw!O:O)*$E62,_xlfn.XLOOKUP(_xlfn.XLOOKUP(Tool_Austria!$D62,'AveragePrices&amp;Codes'!$A:$A,'AveragePrices&amp;Codes'!$B:$B),AGRIBALYSE_Cooked!$C:$C,AGRIBALYSE_Cooked!P:P)*$E62),"")</f>
        <v>0</v>
      </c>
      <c r="M62">
        <f>IFERROR(IF($F62="Raw",_xlfn.XLOOKUP(_xlfn.XLOOKUP(Tool_Austria!$D62,'AveragePrices&amp;Codes'!$A:$A,'AveragePrices&amp;Codes'!$B:$B),AGRIBALYSE_Raw!$B:$B,AGRIBALYSE_Raw!P:P)*$E62,_xlfn.XLOOKUP(_xlfn.XLOOKUP(Tool_Austria!$D62,'AveragePrices&amp;Codes'!$A:$A,'AveragePrices&amp;Codes'!$B:$B),AGRIBALYSE_Cooked!$C:$C,AGRIBALYSE_Cooked!Q:Q)*$E62),"")</f>
        <v>0</v>
      </c>
      <c r="N62">
        <f>IFERROR(IF($F62="Raw",_xlfn.XLOOKUP(_xlfn.XLOOKUP(Tool_Austria!$D62,'AveragePrices&amp;Codes'!$A:$A,'AveragePrices&amp;Codes'!$B:$B),AGRIBALYSE_Raw!$B:$B,AGRIBALYSE_Raw!Q:Q)*$E62,_xlfn.XLOOKUP(_xlfn.XLOOKUP(Tool_Austria!$D62,'AveragePrices&amp;Codes'!$A:$A,'AveragePrices&amp;Codes'!$B:$B),AGRIBALYSE_Cooked!$C:$C,AGRIBALYSE_Cooked!R:R)*$E62),"")</f>
        <v>0</v>
      </c>
      <c r="O62">
        <f>IFERROR(IF($F62="Raw",_xlfn.XLOOKUP(_xlfn.XLOOKUP(Tool_Austria!$D62,'AveragePrices&amp;Codes'!$A:$A,'AveragePrices&amp;Codes'!$B:$B),AGRIBALYSE_Raw!$B:$B,AGRIBALYSE_Raw!R:R)*$E62,_xlfn.XLOOKUP(_xlfn.XLOOKUP(Tool_Austria!$D62,'AveragePrices&amp;Codes'!$A:$A,'AveragePrices&amp;Codes'!$B:$B),AGRIBALYSE_Cooked!$C:$C,AGRIBALYSE_Cooked!S:S)*$E62),"")</f>
        <v>0</v>
      </c>
      <c r="P62">
        <f>IFERROR(IF($F62="Raw",_xlfn.XLOOKUP(_xlfn.XLOOKUP(Tool_Austria!$D62,'AveragePrices&amp;Codes'!$A:$A,'AveragePrices&amp;Codes'!$B:$B),AGRIBALYSE_Raw!$B:$B,AGRIBALYSE_Raw!S:S)*$E62,_xlfn.XLOOKUP(_xlfn.XLOOKUP(Tool_Austria!$D62,'AveragePrices&amp;Codes'!$A:$A,'AveragePrices&amp;Codes'!$B:$B),AGRIBALYSE_Cooked!$C:$C,AGRIBALYSE_Cooked!T:T)*$E62),"")</f>
        <v>0</v>
      </c>
      <c r="Q62">
        <f>IFERROR(IF($F62="Raw",_xlfn.XLOOKUP(_xlfn.XLOOKUP(Tool_Austria!$D62,'AveragePrices&amp;Codes'!$A:$A,'AveragePrices&amp;Codes'!$B:$B),AGRIBALYSE_Raw!$B:$B,AGRIBALYSE_Raw!T:T)*$E62,_xlfn.XLOOKUP(_xlfn.XLOOKUP(Tool_Austria!$D62,'AveragePrices&amp;Codes'!$A:$A,'AveragePrices&amp;Codes'!$B:$B),AGRIBALYSE_Cooked!$C:$C,AGRIBALYSE_Cooked!U:U)*$E62),"")</f>
        <v>0</v>
      </c>
      <c r="R62">
        <f>IFERROR(IF($F62="Raw",_xlfn.XLOOKUP(_xlfn.XLOOKUP(Tool_Austria!$D62,'AveragePrices&amp;Codes'!$A:$A,'AveragePrices&amp;Codes'!$B:$B),AGRIBALYSE_Raw!$B:$B,AGRIBALYSE_Raw!U:U)*$E62,_xlfn.XLOOKUP(_xlfn.XLOOKUP(Tool_Austria!$D62,'AveragePrices&amp;Codes'!$A:$A,'AveragePrices&amp;Codes'!$B:$B),AGRIBALYSE_Cooked!$C:$C,AGRIBALYSE_Cooked!V:V)*$E62),"")</f>
        <v>0</v>
      </c>
      <c r="S62">
        <f>IFERROR(IF($F62="Raw",_xlfn.XLOOKUP(_xlfn.XLOOKUP(Tool_Austria!$D62,'AveragePrices&amp;Codes'!$A:$A,'AveragePrices&amp;Codes'!$B:$B),AGRIBALYSE_Raw!$B:$B,AGRIBALYSE_Raw!V:V)*$E62,_xlfn.XLOOKUP(_xlfn.XLOOKUP(Tool_Austria!$D62,'AveragePrices&amp;Codes'!$A:$A,'AveragePrices&amp;Codes'!$B:$B),AGRIBALYSE_Cooked!$C:$C,AGRIBALYSE_Cooked!W:W)*$E62),"")</f>
        <v>0</v>
      </c>
      <c r="T62">
        <f>IFERROR(IF($F62="Raw",_xlfn.XLOOKUP(_xlfn.XLOOKUP(Tool_Austria!$D62,'AveragePrices&amp;Codes'!$A:$A,'AveragePrices&amp;Codes'!$B:$B),AGRIBALYSE_Raw!$B:$B,AGRIBALYSE_Raw!W:W)*$E62,_xlfn.XLOOKUP(_xlfn.XLOOKUP(Tool_Austria!$D62,'AveragePrices&amp;Codes'!$A:$A,'AveragePrices&amp;Codes'!$B:$B),AGRIBALYSE_Cooked!$C:$C,AGRIBALYSE_Cooked!X:X)*$E62),"")</f>
        <v>0</v>
      </c>
      <c r="U62">
        <f>IFERROR(IF($F62="Raw",_xlfn.XLOOKUP(_xlfn.XLOOKUP(Tool_Austria!$D62,'AveragePrices&amp;Codes'!$A:$A,'AveragePrices&amp;Codes'!$B:$B),AGRIBALYSE_Raw!$B:$B,AGRIBALYSE_Raw!X:X)*$E62,_xlfn.XLOOKUP(_xlfn.XLOOKUP(Tool_Austria!$D62,'AveragePrices&amp;Codes'!$A:$A,'AveragePrices&amp;Codes'!$B:$B),AGRIBALYSE_Cooked!$C:$C,AGRIBALYSE_Cooked!Y:Y)*$E62),"")</f>
        <v>0</v>
      </c>
      <c r="V62">
        <f>IFERROR(IF($F62="Raw",_xlfn.XLOOKUP(_xlfn.XLOOKUP(Tool_Austria!$D62,'AveragePrices&amp;Codes'!$A:$A,'AveragePrices&amp;Codes'!$B:$B),AGRIBALYSE_Raw!$B:$B,AGRIBALYSE_Raw!Y:Y)*$E62,_xlfn.XLOOKUP(_xlfn.XLOOKUP(Tool_Austria!$D62,'AveragePrices&amp;Codes'!$A:$A,'AveragePrices&amp;Codes'!$B:$B),AGRIBALYSE_Cooked!$C:$C,AGRIBALYSE_Cooked!Z:Z)*$E62),"")</f>
        <v>0</v>
      </c>
      <c r="W62">
        <f>IFERROR(IF($F62="Raw",_xlfn.XLOOKUP(_xlfn.XLOOKUP(Tool_Austria!$D62,'AveragePrices&amp;Codes'!$A:$A,'AveragePrices&amp;Codes'!$B:$B),AGRIBALYSE_Raw!$B:$B,AGRIBALYSE_Raw!Z:Z)*$E62,_xlfn.XLOOKUP(_xlfn.XLOOKUP(Tool_Austria!$D62,'AveragePrices&amp;Codes'!$A:$A,'AveragePrices&amp;Codes'!$B:$B),AGRIBALYSE_Cooked!$C:$C,AGRIBALYSE_Cooked!AA:AA)*$E62),"")</f>
        <v>0</v>
      </c>
      <c r="X62">
        <f>IFERROR(IF($F62="Raw",_xlfn.XLOOKUP(_xlfn.XLOOKUP(Tool_Austria!$D62,'AveragePrices&amp;Codes'!$A:$A,'AveragePrices&amp;Codes'!$B:$B),AGRIBALYSE_Raw!$B:$B,AGRIBALYSE_Raw!AA:AA)*$E62,_xlfn.XLOOKUP(_xlfn.XLOOKUP(Tool_Austria!$D62,'AveragePrices&amp;Codes'!$A:$A,'AveragePrices&amp;Codes'!$B:$B),AGRIBALYSE_Cooked!$C:$C,AGRIBALYSE_Cooked!AB:AB)*$E62),"")</f>
        <v>0</v>
      </c>
      <c r="Y62">
        <f>IFERROR(IF($F62="Raw",_xlfn.XLOOKUP(_xlfn.XLOOKUP(Tool_Austria!$D62,'AveragePrices&amp;Codes'!$A:$A,'AveragePrices&amp;Codes'!$B:$B),AGRIBALYSE_Raw!$B:$B,AGRIBALYSE_Raw!AB:AB)*$E62,_xlfn.XLOOKUP(_xlfn.XLOOKUP(Tool_Austria!$D62,'AveragePrices&amp;Codes'!$A:$A,'AveragePrices&amp;Codes'!$B:$B),AGRIBALYSE_Cooked!$C:$C,AGRIBALYSE_Cooked!AC:AC)*$E62),"")</f>
        <v>0</v>
      </c>
      <c r="Z62">
        <f>IFERROR(IF($F62="Raw",_xlfn.XLOOKUP(_xlfn.XLOOKUP(Tool_Austria!$D62,'AveragePrices&amp;Codes'!$A:$A,'AveragePrices&amp;Codes'!$B:$B),AGRIBALYSE_Raw!$B:$B,AGRIBALYSE_Raw!AC:AC)*$E62,_xlfn.XLOOKUP(_xlfn.XLOOKUP(Tool_Austria!$D62,'AveragePrices&amp;Codes'!$A:$A,'AveragePrices&amp;Codes'!$B:$B),AGRIBALYSE_Cooked!$C:$C,AGRIBALYSE_Cooked!AD:AD)*$E62),"")</f>
        <v>0</v>
      </c>
      <c r="AA62">
        <f>IFERROR(IF($F62="Raw",_xlfn.XLOOKUP(_xlfn.XLOOKUP(Tool_Austria!$D62,'AveragePrices&amp;Codes'!$A:$A,'AveragePrices&amp;Codes'!$B:$B),AGRIBALYSE_Raw!$B:$B,AGRIBALYSE_Raw!AD:AD)*$E62,_xlfn.XLOOKUP(_xlfn.XLOOKUP(Tool_Austria!$D62,'AveragePrices&amp;Codes'!$A:$A,'AveragePrices&amp;Codes'!$B:$B),AGRIBALYSE_Cooked!$C:$C,AGRIBALYSE_Cooked!AE:AE)*$E62),"")</f>
        <v>0</v>
      </c>
      <c r="AB62" cm="1">
        <f t="array" ref="AB62">IFERROR(_xlfn.XLOOKUP(Tool_Austria!$F62&amp;$E$2,'Cooking methods'!$A:$A&amp;'Cooking methods'!$B:$B,'Cooking methods'!C:C)*$E62,"")</f>
        <v>0</v>
      </c>
      <c r="AC62" cm="1">
        <f t="array" ref="AC62">IFERROR(_xlfn.XLOOKUP(Tool_Austria!$F62&amp;$E$2,'Cooking methods'!$A:$A&amp;'Cooking methods'!$B:$B,'Cooking methods'!D:D)*$E62,"")</f>
        <v>0</v>
      </c>
      <c r="AD62" cm="1">
        <f t="array" ref="AD62">IFERROR(_xlfn.XLOOKUP(Tool_Austria!$F62&amp;$E$2,'Cooking methods'!$A:$A&amp;'Cooking methods'!$B:$B,'Cooking methods'!E:E)*$E62,"")</f>
        <v>0</v>
      </c>
      <c r="AE62" cm="1">
        <f t="array" ref="AE62">IFERROR(_xlfn.XLOOKUP(Tool_Austria!$F62&amp;$E$2,'Cooking methods'!$A:$A&amp;'Cooking methods'!$B:$B,'Cooking methods'!F:F)*$E62,"")</f>
        <v>0</v>
      </c>
      <c r="AF62" cm="1">
        <f t="array" ref="AF62">IFERROR(_xlfn.XLOOKUP(Tool_Austria!$F62&amp;$E$2,'Cooking methods'!$A:$A&amp;'Cooking methods'!$B:$B,'Cooking methods'!G:G)*$E62,"")</f>
        <v>0</v>
      </c>
      <c r="AG62" cm="1">
        <f t="array" ref="AG62">IFERROR(_xlfn.XLOOKUP(Tool_Austria!$F62&amp;$E$2,'Cooking methods'!$A:$A&amp;'Cooking methods'!$B:$B,'Cooking methods'!H:H)*$E62,"")</f>
        <v>0</v>
      </c>
      <c r="AH62" cm="1">
        <f t="array" ref="AH62">IFERROR(_xlfn.XLOOKUP(Tool_Austria!$F62&amp;$E$2,'Cooking methods'!$A:$A&amp;'Cooking methods'!$B:$B,'Cooking methods'!I:I)*$E62,"")</f>
        <v>0</v>
      </c>
      <c r="AI62" cm="1">
        <f t="array" ref="AI62">IFERROR(_xlfn.XLOOKUP(Tool_Austria!$F62&amp;$E$2,'Cooking methods'!$A:$A&amp;'Cooking methods'!$B:$B,'Cooking methods'!J:J)*$E62,"")</f>
        <v>0</v>
      </c>
      <c r="AJ62" cm="1">
        <f t="array" ref="AJ62">IFERROR(_xlfn.XLOOKUP(Tool_Austria!$F62&amp;$E$2,'Cooking methods'!$A:$A&amp;'Cooking methods'!$B:$B,'Cooking methods'!K:K)*$E62,"")</f>
        <v>0</v>
      </c>
      <c r="AK62" cm="1">
        <f t="array" ref="AK62">IFERROR(_xlfn.XLOOKUP(Tool_Austria!$F62&amp;$E$2,'Cooking methods'!$A:$A&amp;'Cooking methods'!$B:$B,'Cooking methods'!L:L)*$E62,"")</f>
        <v>0</v>
      </c>
      <c r="AL62" cm="1">
        <f t="array" ref="AL62">IFERROR(_xlfn.XLOOKUP(Tool_Austria!$F62&amp;$E$2,'Cooking methods'!$A:$A&amp;'Cooking methods'!$B:$B,'Cooking methods'!M:M)*$E62,"")</f>
        <v>0</v>
      </c>
      <c r="AM62" cm="1">
        <f t="array" ref="AM62">IFERROR(_xlfn.XLOOKUP(Tool_Austria!$F62&amp;$E$2,'Cooking methods'!$A:$A&amp;'Cooking methods'!$B:$B,'Cooking methods'!N:N)*$E62,"")</f>
        <v>0</v>
      </c>
      <c r="AN62" cm="1">
        <f t="array" ref="AN62">IFERROR(_xlfn.XLOOKUP(Tool_Austria!$F62&amp;$E$2,'Cooking methods'!$A:$A&amp;'Cooking methods'!$B:$B,'Cooking methods'!O:O)*$E62,"")</f>
        <v>0</v>
      </c>
      <c r="AO62" cm="1">
        <f t="array" ref="AO62">IFERROR(_xlfn.XLOOKUP(Tool_Austria!$F62&amp;$E$2,'Cooking methods'!$A:$A&amp;'Cooking methods'!$B:$B,'Cooking methods'!P:P)*$E62,"")</f>
        <v>0</v>
      </c>
      <c r="AP62" cm="1">
        <f t="array" ref="AP62">IFERROR(_xlfn.XLOOKUP(Tool_Austria!$F62&amp;$E$2,'Cooking methods'!$A:$A&amp;'Cooking methods'!$B:$B,'Cooking methods'!Q:Q)*$E62,"")</f>
        <v>0</v>
      </c>
      <c r="AQ62" cm="1">
        <f t="array" ref="AQ62">IFERROR(_xlfn.XLOOKUP(Tool_Austria!$F62&amp;$E$2,'Cooking methods'!$A:$A&amp;'Cooking methods'!$B:$B,'Cooking methods'!R:R)*$E62,"")</f>
        <v>0</v>
      </c>
      <c r="AR62" cm="1">
        <f t="array" ref="AR62">IFERROR(_xlfn.XLOOKUP(Tool_Austria!$G62&amp;$E$2,'Waste management'!$A:$A&amp;'Waste management'!$B:$B,'Waste management'!C:C)*$E62,"")</f>
        <v>0</v>
      </c>
      <c r="AS62" cm="1">
        <f t="array" ref="AS62">IFERROR(_xlfn.XLOOKUP(Tool_Austria!$G62&amp;$E$2,'Waste management'!$A:$A&amp;'Waste management'!$B:$B,'Waste management'!D:D)*$E62,"")</f>
        <v>0</v>
      </c>
      <c r="AT62" cm="1">
        <f t="array" ref="AT62">IFERROR(_xlfn.XLOOKUP(Tool_Austria!$G62&amp;$E$2,'Waste management'!$A:$A&amp;'Waste management'!$B:$B,'Waste management'!E:E)*$E62,"")</f>
        <v>0</v>
      </c>
      <c r="AU62" cm="1">
        <f t="array" ref="AU62">IFERROR(_xlfn.XLOOKUP(Tool_Austria!$G62&amp;$E$2,'Waste management'!$A:$A&amp;'Waste management'!$B:$B,'Waste management'!F:F)*$E62,"")</f>
        <v>0</v>
      </c>
      <c r="AV62" cm="1">
        <f t="array" ref="AV62">IFERROR(_xlfn.XLOOKUP(Tool_Austria!$G62&amp;$E$2,'Waste management'!$A:$A&amp;'Waste management'!$B:$B,'Waste management'!G:G)*$E62,"")</f>
        <v>0</v>
      </c>
      <c r="AW62" cm="1">
        <f t="array" ref="AW62">IFERROR(_xlfn.XLOOKUP(Tool_Austria!$G62&amp;$E$2,'Waste management'!$A:$A&amp;'Waste management'!$B:$B,'Waste management'!H:H)*$E62,"")</f>
        <v>0</v>
      </c>
      <c r="AX62" cm="1">
        <f t="array" ref="AX62">IFERROR(_xlfn.XLOOKUP(Tool_Austria!$G62&amp;$E$2,'Waste management'!$A:$A&amp;'Waste management'!$B:$B,'Waste management'!I:I)*$E62,"")</f>
        <v>0</v>
      </c>
      <c r="AY62" cm="1">
        <f t="array" ref="AY62">IFERROR(_xlfn.XLOOKUP(Tool_Austria!$G62&amp;$E$2,'Waste management'!$A:$A&amp;'Waste management'!$B:$B,'Waste management'!J:J)*$E62,"")</f>
        <v>0</v>
      </c>
      <c r="AZ62" cm="1">
        <f t="array" ref="AZ62">IFERROR(_xlfn.XLOOKUP(Tool_Austria!$G62&amp;$E$2,'Waste management'!$A:$A&amp;'Waste management'!$B:$B,'Waste management'!K:K)*$E62,"")</f>
        <v>0</v>
      </c>
      <c r="BA62" cm="1">
        <f t="array" ref="BA62">IFERROR(_xlfn.XLOOKUP(Tool_Austria!$G62&amp;$E$2,'Waste management'!$A:$A&amp;'Waste management'!$B:$B,'Waste management'!L:L)*$E62,"")</f>
        <v>0</v>
      </c>
      <c r="BB62" cm="1">
        <f t="array" ref="BB62">IFERROR(_xlfn.XLOOKUP(Tool_Austria!$G62&amp;$E$2,'Waste management'!$A:$A&amp;'Waste management'!$B:$B,'Waste management'!M:M)*$E62,"")</f>
        <v>0</v>
      </c>
      <c r="BC62" cm="1">
        <f t="array" ref="BC62">IFERROR(_xlfn.XLOOKUP(Tool_Austria!$G62&amp;$E$2,'Waste management'!$A:$A&amp;'Waste management'!$B:$B,'Waste management'!N:N)*$E62,"")</f>
        <v>0</v>
      </c>
      <c r="BD62" cm="1">
        <f t="array" ref="BD62">IFERROR(_xlfn.XLOOKUP(Tool_Austria!$G62&amp;$E$2,'Waste management'!$A:$A&amp;'Waste management'!$B:$B,'Waste management'!O:O)*$E62,"")</f>
        <v>0</v>
      </c>
      <c r="BE62" cm="1">
        <f t="array" ref="BE62">IFERROR(_xlfn.XLOOKUP(Tool_Austria!$G62&amp;$E$2,'Waste management'!$A:$A&amp;'Waste management'!$B:$B,'Waste management'!P:P)*$E62,"")</f>
        <v>0</v>
      </c>
      <c r="BF62" cm="1">
        <f t="array" ref="BF62">IFERROR(_xlfn.XLOOKUP(Tool_Austria!$G62&amp;$E$2,'Waste management'!$A:$A&amp;'Waste management'!$B:$B,'Waste management'!Q:Q)*$E62,"")</f>
        <v>0</v>
      </c>
      <c r="BG62" cm="1">
        <f t="array" ref="BG62">IFERROR(_xlfn.XLOOKUP(Tool_Austria!$G62&amp;$E$2,'Waste management'!$A:$A&amp;'Waste management'!$B:$B,'Waste management'!R:R)*$E62,"")</f>
        <v>0</v>
      </c>
      <c r="BH62">
        <f>IFERROR((L62+AR62+AB62)*_xlfn.XLOOKUP(Tool_Austria!BH$4,Monetization_Factors!$A:$A,Monetization_Factors!$D:$D),"")</f>
        <v>0</v>
      </c>
      <c r="BI62">
        <f>IFERROR((M62+AS62+AC62)*_xlfn.XLOOKUP(Tool_Austria!BI$4,Monetization_Factors!$A:$A,Monetization_Factors!$D:$D),"")</f>
        <v>0</v>
      </c>
      <c r="BJ62">
        <f>IFERROR((N62+AT62+AD62)*_xlfn.XLOOKUP(Tool_Austria!BJ$4,Monetization_Factors!$A:$A,Monetization_Factors!$D:$D),"")</f>
        <v>0</v>
      </c>
      <c r="BK62">
        <f>IFERROR((O62+AU62+AE62)*_xlfn.XLOOKUP(Tool_Austria!BK$4,Monetization_Factors!$A:$A,Monetization_Factors!$D:$D),"")</f>
        <v>0</v>
      </c>
      <c r="BL62">
        <f>IFERROR((P62+AV62+AF62)*_xlfn.XLOOKUP(Tool_Austria!BL$4,Monetization_Factors!$A:$A,Monetization_Factors!$D:$D),"")</f>
        <v>0</v>
      </c>
      <c r="BM62">
        <f>IFERROR((Q62+AW62+AG62)*_xlfn.XLOOKUP(Tool_Austria!BM$4,Monetization_Factors!$A:$A,Monetization_Factors!$D:$D),"")</f>
        <v>0</v>
      </c>
      <c r="BN62">
        <f>IFERROR((R62+AX62+AH62)*_xlfn.XLOOKUP(Tool_Austria!BN$4,Monetization_Factors!$A:$A,Monetization_Factors!$D:$D),"")</f>
        <v>0</v>
      </c>
      <c r="BO62">
        <f>IFERROR((S62+AY62+AI62)*_xlfn.XLOOKUP(Tool_Austria!BO$4,Monetization_Factors!$A:$A,Monetization_Factors!$D:$D),"")</f>
        <v>0</v>
      </c>
      <c r="BP62">
        <f>IFERROR((T62+AZ62+AJ62)*_xlfn.XLOOKUP(Tool_Austria!BP$4,Monetization_Factors!$A:$A,Monetization_Factors!$D:$D),"")</f>
        <v>0</v>
      </c>
      <c r="BQ62">
        <f>IFERROR((U62+BA62+AK62)*_xlfn.XLOOKUP(Tool_Austria!BQ$4,Monetization_Factors!$A:$A,Monetization_Factors!$D:$D),"")</f>
        <v>0</v>
      </c>
      <c r="BR62" t="str">
        <f>IFERROR((V62+BB62+AL62)*_xlfn.XLOOKUP(Tool_Austria!BR$4,Monetization_Factors!$A:$A,Monetization_Factors!$D:$D),"")</f>
        <v/>
      </c>
      <c r="BS62">
        <f>IFERROR((W62+BC62+AM62)*_xlfn.XLOOKUP(Tool_Austria!BS$4,Monetization_Factors!$A:$A,Monetization_Factors!$D:$D),"")</f>
        <v>0</v>
      </c>
      <c r="BT62">
        <f>IFERROR((X62+BD62+AN62)*_xlfn.XLOOKUP(Tool_Austria!BT$4,Monetization_Factors!$A:$A,Monetization_Factors!$D:$D),"")</f>
        <v>0</v>
      </c>
      <c r="BU62">
        <f>IFERROR((Y62+BE62+AO62)*_xlfn.XLOOKUP(Tool_Austria!BU$4,Monetization_Factors!$A:$A,Monetization_Factors!$D:$D),"")</f>
        <v>0</v>
      </c>
      <c r="BV62">
        <f>IFERROR((Z62+BF62+AP62)*_xlfn.XLOOKUP(Tool_Austria!BV$4,Monetization_Factors!$A:$A,Monetization_Factors!$D:$D),"")</f>
        <v>0</v>
      </c>
      <c r="BW62">
        <f>IFERROR((AA62+BG62+AQ62)*_xlfn.XLOOKUP(Tool_Austria!BW$4,Monetization_Factors!$A:$A,Monetization_Factors!$D:$D),"")</f>
        <v>0</v>
      </c>
      <c r="BX62" s="38" t="str" cm="1">
        <f t="array" ref="BX62">IFERROR(_xlfn.IFS(I62&lt;&gt;0,I62*E62,I62="",J62*E62),"")</f>
        <v/>
      </c>
      <c r="BY62" s="38">
        <f t="shared" si="30"/>
        <v>0</v>
      </c>
      <c r="BZ62" s="38">
        <f t="shared" si="31"/>
        <v>0</v>
      </c>
      <c r="CA62" s="38">
        <f t="shared" si="32"/>
        <v>0</v>
      </c>
      <c r="CB62">
        <f t="shared" si="39"/>
        <v>0</v>
      </c>
      <c r="CC62">
        <f t="shared" si="39"/>
        <v>0</v>
      </c>
      <c r="CD62">
        <f t="shared" si="39"/>
        <v>0</v>
      </c>
      <c r="CE62">
        <f t="shared" si="39"/>
        <v>0</v>
      </c>
      <c r="CF62">
        <f t="shared" si="39"/>
        <v>0</v>
      </c>
      <c r="CG62">
        <f t="shared" si="39"/>
        <v>0</v>
      </c>
      <c r="CH62">
        <f t="shared" si="39"/>
        <v>0</v>
      </c>
      <c r="CI62">
        <f t="shared" si="39"/>
        <v>0</v>
      </c>
      <c r="CJ62">
        <f t="shared" si="39"/>
        <v>0</v>
      </c>
      <c r="CK62">
        <f t="shared" si="39"/>
        <v>0</v>
      </c>
      <c r="CL62">
        <f t="shared" si="39"/>
        <v>0</v>
      </c>
      <c r="CM62">
        <f t="shared" si="39"/>
        <v>0</v>
      </c>
      <c r="CN62">
        <f t="shared" si="39"/>
        <v>0</v>
      </c>
      <c r="CO62">
        <f t="shared" si="39"/>
        <v>0</v>
      </c>
      <c r="CP62">
        <f t="shared" si="39"/>
        <v>0</v>
      </c>
      <c r="CQ62">
        <f t="shared" si="37"/>
        <v>0</v>
      </c>
      <c r="CR62">
        <f t="shared" si="40"/>
        <v>0</v>
      </c>
      <c r="CS62">
        <f t="shared" si="40"/>
        <v>0</v>
      </c>
      <c r="CT62">
        <f t="shared" si="40"/>
        <v>0</v>
      </c>
      <c r="CU62">
        <f t="shared" si="40"/>
        <v>0</v>
      </c>
      <c r="CV62">
        <f t="shared" si="40"/>
        <v>0</v>
      </c>
      <c r="CW62">
        <f t="shared" si="40"/>
        <v>0</v>
      </c>
      <c r="CX62">
        <f t="shared" si="40"/>
        <v>0</v>
      </c>
      <c r="CY62">
        <f t="shared" si="40"/>
        <v>0</v>
      </c>
      <c r="CZ62">
        <f t="shared" si="40"/>
        <v>0</v>
      </c>
      <c r="DA62">
        <f t="shared" si="40"/>
        <v>0</v>
      </c>
      <c r="DB62">
        <f t="shared" si="40"/>
        <v>0</v>
      </c>
      <c r="DC62">
        <f t="shared" si="40"/>
        <v>0</v>
      </c>
      <c r="DD62">
        <f t="shared" si="40"/>
        <v>0</v>
      </c>
      <c r="DE62">
        <f t="shared" si="40"/>
        <v>0</v>
      </c>
      <c r="DF62">
        <f t="shared" si="40"/>
        <v>0</v>
      </c>
      <c r="DG62">
        <f t="shared" si="38"/>
        <v>0</v>
      </c>
      <c r="DH62" s="5" t="str">
        <f>IFERROR(((((L62+AB62)*(1/$H62))+AR62)/$F$2)/($B$2*('CAR.CAP_per person'!B$2)/(_xlfn.XLOOKUP($E$2,EU_countries_GDP!$A$2:$A$29,EU_countries_GDP!$E$2:$E$29))),"")</f>
        <v/>
      </c>
      <c r="DI62" s="5" t="str">
        <f>IFERROR(((((M62+AC62)*(1/$H62))+AS62)/$F$2)/($B$2*('CAR.CAP_per person'!C$2)/(_xlfn.XLOOKUP($E$2,EU_countries_GDP!$A$2:$A$29,EU_countries_GDP!$E$2:$E$29))),"")</f>
        <v/>
      </c>
      <c r="DJ62" s="5" t="str">
        <f>IFERROR(((((N62+AD62)*(1/$H62))+AT62)/$F$2)/($B$2*('CAR.CAP_per person'!D$2)/(_xlfn.XLOOKUP($E$2,EU_countries_GDP!$A$2:$A$29,EU_countries_GDP!$E$2:$E$29))),"")</f>
        <v/>
      </c>
      <c r="DK62" s="5" t="str">
        <f>IFERROR(((((O62+AE62)*(1/$H62))+AU62)/$F$2)/($B$2*('CAR.CAP_per person'!E$2)/(_xlfn.XLOOKUP($E$2,EU_countries_GDP!$A$2:$A$29,EU_countries_GDP!$E$2:$E$29))),"")</f>
        <v/>
      </c>
      <c r="DL62" s="5" t="str">
        <f>IFERROR(((((P62+AF62)*(1/$H62))+AV62)/$F$2)/($B$2*('CAR.CAP_per person'!F$2)/(_xlfn.XLOOKUP($E$2,EU_countries_GDP!$A$2:$A$29,EU_countries_GDP!$E$2:$E$29))),"")</f>
        <v/>
      </c>
      <c r="DM62" s="5" t="str">
        <f>IFERROR(((((Q62+AG62)*(1/$H62))+AW62)/$F$2)/($B$2*('CAR.CAP_per person'!G$2)/(_xlfn.XLOOKUP($E$2,EU_countries_GDP!$A$2:$A$29,EU_countries_GDP!$E$2:$E$29))),"")</f>
        <v/>
      </c>
      <c r="DN62" s="5" t="str">
        <f>IFERROR(((((R62+AH62)*(1/$H62))+AX62)/$F$2)/($B$2*('CAR.CAP_per person'!H$2)/(_xlfn.XLOOKUP($E$2,EU_countries_GDP!$A$2:$A$29,EU_countries_GDP!$E$2:$E$29))),"")</f>
        <v/>
      </c>
      <c r="DO62" s="5" t="str">
        <f>IFERROR(((((S62+AI62)*(1/$H62))+AY62)/$F$2)/($B$2*('CAR.CAP_per person'!I$2)/(_xlfn.XLOOKUP($E$2,EU_countries_GDP!$A$2:$A$29,EU_countries_GDP!$E$2:$E$29))),"")</f>
        <v/>
      </c>
      <c r="DP62" s="5" t="str">
        <f>IFERROR(((((T62+AJ62)*(1/$H62))+AZ62)/$F$2)/($B$2*('CAR.CAP_per person'!J$2)/(_xlfn.XLOOKUP($E$2,EU_countries_GDP!$A$2:$A$29,EU_countries_GDP!$E$2:$E$29))),"")</f>
        <v/>
      </c>
      <c r="DQ62" s="5" t="str">
        <f>IFERROR(((((U62+AK62)*(1/$H62))+BA62)/$F$2)/($B$2*('CAR.CAP_per person'!K$2)/(_xlfn.XLOOKUP($E$2,EU_countries_GDP!$A$2:$A$29,EU_countries_GDP!$E$2:$E$29))),"")</f>
        <v/>
      </c>
      <c r="DR62" s="5" t="str">
        <f>IFERROR(((((V62+AL62)*(1/$H62))+BB62)/$F$2)/($B$2*('CAR.CAP_per person'!L$2)/(_xlfn.XLOOKUP($E$2,EU_countries_GDP!$A$2:$A$29,EU_countries_GDP!$E$2:$E$29))),"")</f>
        <v/>
      </c>
      <c r="DS62" s="5" t="str">
        <f>IFERROR(((((W62+AM62)*(1/$H62))+BC62)/$F$2)/($B$2*('CAR.CAP_per person'!M$2)/(_xlfn.XLOOKUP($E$2,EU_countries_GDP!$A$2:$A$29,EU_countries_GDP!$E$2:$E$29))),"")</f>
        <v/>
      </c>
      <c r="DT62" s="5" t="str">
        <f>IFERROR(((((X62+AN62)*(1/$H62))+BD62)/$F$2)/($B$2*('CAR.CAP_per person'!N$2)/(_xlfn.XLOOKUP($E$2,EU_countries_GDP!$A$2:$A$29,EU_countries_GDP!$E$2:$E$29))),"")</f>
        <v/>
      </c>
      <c r="DU62" s="5" t="str">
        <f>IFERROR(((((Y62+AO62)*(1/$H62))+BE62)/$F$2)/($B$2*('CAR.CAP_per person'!O$2)/(_xlfn.XLOOKUP($E$2,EU_countries_GDP!$A$2:$A$29,EU_countries_GDP!$E$2:$E$29))),"")</f>
        <v/>
      </c>
      <c r="DV62" s="5" t="str">
        <f>IFERROR(((((Z62+AP62)*(1/$H62))+BF62)/$F$2)/($B$2*('CAR.CAP_per person'!P$2)/(_xlfn.XLOOKUP($E$2,EU_countries_GDP!$A$2:$A$29,EU_countries_GDP!$E$2:$E$29))),"")</f>
        <v/>
      </c>
      <c r="DW62" s="5" t="str">
        <f>IFERROR(((((AA62+AQ62)*(1/$H62))+BG62)/$F$2)/($B$2*('CAR.CAP_per person'!Q$2)/(_xlfn.XLOOKUP($E$2,EU_countries_GDP!$A$2:$A$29,EU_countries_GDP!$E$2:$E$29))),"")</f>
        <v/>
      </c>
    </row>
    <row r="63" spans="1:127">
      <c r="A63" t="s">
        <v>213</v>
      </c>
      <c r="B63" t="str">
        <f>_xlfn.XLOOKUP(D63,Table5[Ingredient],Table5[Category],"",FALSE)</f>
        <v xml:space="preserve">Other </v>
      </c>
      <c r="C63" s="33" t="s">
        <v>177</v>
      </c>
      <c r="D63" s="33" t="s">
        <v>187</v>
      </c>
      <c r="E63" s="33">
        <v>0</v>
      </c>
      <c r="F63" s="33" t="s">
        <v>204</v>
      </c>
      <c r="G63" s="33" t="s">
        <v>180</v>
      </c>
      <c r="H63" s="91">
        <f>Dataset_AT!R60</f>
        <v>0</v>
      </c>
      <c r="I63" s="33"/>
      <c r="J63" s="37">
        <f>IFERROR(INDEX('AveragePrices&amp;Codes'!G:AG, MATCH($D63, 'AveragePrices&amp;Codes'!$A:$A, 0), MATCH(Tool_Austria!$E$2, 'AveragePrices&amp;Codes'!$G$1:$AG$1, 0)),"")</f>
        <v>2.7022484230769233</v>
      </c>
      <c r="K63" s="37">
        <f>IFERROR(E63/(_xlfn.XLOOKUP(A63,Dataset_AT!$V$2:$V$9,Dataset_AT!$W$2:$W$9)),"")</f>
        <v>0</v>
      </c>
      <c r="L63">
        <f>IFERROR(IF($F63="Raw",_xlfn.XLOOKUP(_xlfn.XLOOKUP(Tool_Austria!$D63,'AveragePrices&amp;Codes'!$A:$A,'AveragePrices&amp;Codes'!$B:$B),AGRIBALYSE_Raw!$B:$B,AGRIBALYSE_Raw!O:O)*$E63,_xlfn.XLOOKUP(_xlfn.XLOOKUP(Tool_Austria!$D63,'AveragePrices&amp;Codes'!$A:$A,'AveragePrices&amp;Codes'!$B:$B),AGRIBALYSE_Cooked!$C:$C,AGRIBALYSE_Cooked!P:P)*$E63),"")</f>
        <v>0</v>
      </c>
      <c r="M63">
        <f>IFERROR(IF($F63="Raw",_xlfn.XLOOKUP(_xlfn.XLOOKUP(Tool_Austria!$D63,'AveragePrices&amp;Codes'!$A:$A,'AveragePrices&amp;Codes'!$B:$B),AGRIBALYSE_Raw!$B:$B,AGRIBALYSE_Raw!P:P)*$E63,_xlfn.XLOOKUP(_xlfn.XLOOKUP(Tool_Austria!$D63,'AveragePrices&amp;Codes'!$A:$A,'AveragePrices&amp;Codes'!$B:$B),AGRIBALYSE_Cooked!$C:$C,AGRIBALYSE_Cooked!Q:Q)*$E63),"")</f>
        <v>0</v>
      </c>
      <c r="N63">
        <f>IFERROR(IF($F63="Raw",_xlfn.XLOOKUP(_xlfn.XLOOKUP(Tool_Austria!$D63,'AveragePrices&amp;Codes'!$A:$A,'AveragePrices&amp;Codes'!$B:$B),AGRIBALYSE_Raw!$B:$B,AGRIBALYSE_Raw!Q:Q)*$E63,_xlfn.XLOOKUP(_xlfn.XLOOKUP(Tool_Austria!$D63,'AveragePrices&amp;Codes'!$A:$A,'AveragePrices&amp;Codes'!$B:$B),AGRIBALYSE_Cooked!$C:$C,AGRIBALYSE_Cooked!R:R)*$E63),"")</f>
        <v>0</v>
      </c>
      <c r="O63">
        <f>IFERROR(IF($F63="Raw",_xlfn.XLOOKUP(_xlfn.XLOOKUP(Tool_Austria!$D63,'AveragePrices&amp;Codes'!$A:$A,'AveragePrices&amp;Codes'!$B:$B),AGRIBALYSE_Raw!$B:$B,AGRIBALYSE_Raw!R:R)*$E63,_xlfn.XLOOKUP(_xlfn.XLOOKUP(Tool_Austria!$D63,'AveragePrices&amp;Codes'!$A:$A,'AveragePrices&amp;Codes'!$B:$B),AGRIBALYSE_Cooked!$C:$C,AGRIBALYSE_Cooked!S:S)*$E63),"")</f>
        <v>0</v>
      </c>
      <c r="P63">
        <f>IFERROR(IF($F63="Raw",_xlfn.XLOOKUP(_xlfn.XLOOKUP(Tool_Austria!$D63,'AveragePrices&amp;Codes'!$A:$A,'AveragePrices&amp;Codes'!$B:$B),AGRIBALYSE_Raw!$B:$B,AGRIBALYSE_Raw!S:S)*$E63,_xlfn.XLOOKUP(_xlfn.XLOOKUP(Tool_Austria!$D63,'AveragePrices&amp;Codes'!$A:$A,'AveragePrices&amp;Codes'!$B:$B),AGRIBALYSE_Cooked!$C:$C,AGRIBALYSE_Cooked!T:T)*$E63),"")</f>
        <v>0</v>
      </c>
      <c r="Q63">
        <f>IFERROR(IF($F63="Raw",_xlfn.XLOOKUP(_xlfn.XLOOKUP(Tool_Austria!$D63,'AveragePrices&amp;Codes'!$A:$A,'AveragePrices&amp;Codes'!$B:$B),AGRIBALYSE_Raw!$B:$B,AGRIBALYSE_Raw!T:T)*$E63,_xlfn.XLOOKUP(_xlfn.XLOOKUP(Tool_Austria!$D63,'AveragePrices&amp;Codes'!$A:$A,'AveragePrices&amp;Codes'!$B:$B),AGRIBALYSE_Cooked!$C:$C,AGRIBALYSE_Cooked!U:U)*$E63),"")</f>
        <v>0</v>
      </c>
      <c r="R63">
        <f>IFERROR(IF($F63="Raw",_xlfn.XLOOKUP(_xlfn.XLOOKUP(Tool_Austria!$D63,'AveragePrices&amp;Codes'!$A:$A,'AveragePrices&amp;Codes'!$B:$B),AGRIBALYSE_Raw!$B:$B,AGRIBALYSE_Raw!U:U)*$E63,_xlfn.XLOOKUP(_xlfn.XLOOKUP(Tool_Austria!$D63,'AveragePrices&amp;Codes'!$A:$A,'AveragePrices&amp;Codes'!$B:$B),AGRIBALYSE_Cooked!$C:$C,AGRIBALYSE_Cooked!V:V)*$E63),"")</f>
        <v>0</v>
      </c>
      <c r="S63">
        <f>IFERROR(IF($F63="Raw",_xlfn.XLOOKUP(_xlfn.XLOOKUP(Tool_Austria!$D63,'AveragePrices&amp;Codes'!$A:$A,'AveragePrices&amp;Codes'!$B:$B),AGRIBALYSE_Raw!$B:$B,AGRIBALYSE_Raw!V:V)*$E63,_xlfn.XLOOKUP(_xlfn.XLOOKUP(Tool_Austria!$D63,'AveragePrices&amp;Codes'!$A:$A,'AveragePrices&amp;Codes'!$B:$B),AGRIBALYSE_Cooked!$C:$C,AGRIBALYSE_Cooked!W:W)*$E63),"")</f>
        <v>0</v>
      </c>
      <c r="T63">
        <f>IFERROR(IF($F63="Raw",_xlfn.XLOOKUP(_xlfn.XLOOKUP(Tool_Austria!$D63,'AveragePrices&amp;Codes'!$A:$A,'AveragePrices&amp;Codes'!$B:$B),AGRIBALYSE_Raw!$B:$B,AGRIBALYSE_Raw!W:W)*$E63,_xlfn.XLOOKUP(_xlfn.XLOOKUP(Tool_Austria!$D63,'AveragePrices&amp;Codes'!$A:$A,'AveragePrices&amp;Codes'!$B:$B),AGRIBALYSE_Cooked!$C:$C,AGRIBALYSE_Cooked!X:X)*$E63),"")</f>
        <v>0</v>
      </c>
      <c r="U63">
        <f>IFERROR(IF($F63="Raw",_xlfn.XLOOKUP(_xlfn.XLOOKUP(Tool_Austria!$D63,'AveragePrices&amp;Codes'!$A:$A,'AveragePrices&amp;Codes'!$B:$B),AGRIBALYSE_Raw!$B:$B,AGRIBALYSE_Raw!X:X)*$E63,_xlfn.XLOOKUP(_xlfn.XLOOKUP(Tool_Austria!$D63,'AveragePrices&amp;Codes'!$A:$A,'AveragePrices&amp;Codes'!$B:$B),AGRIBALYSE_Cooked!$C:$C,AGRIBALYSE_Cooked!Y:Y)*$E63),"")</f>
        <v>0</v>
      </c>
      <c r="V63">
        <f>IFERROR(IF($F63="Raw",_xlfn.XLOOKUP(_xlfn.XLOOKUP(Tool_Austria!$D63,'AveragePrices&amp;Codes'!$A:$A,'AveragePrices&amp;Codes'!$B:$B),AGRIBALYSE_Raw!$B:$B,AGRIBALYSE_Raw!Y:Y)*$E63,_xlfn.XLOOKUP(_xlfn.XLOOKUP(Tool_Austria!$D63,'AveragePrices&amp;Codes'!$A:$A,'AveragePrices&amp;Codes'!$B:$B),AGRIBALYSE_Cooked!$C:$C,AGRIBALYSE_Cooked!Z:Z)*$E63),"")</f>
        <v>0</v>
      </c>
      <c r="W63">
        <f>IFERROR(IF($F63="Raw",_xlfn.XLOOKUP(_xlfn.XLOOKUP(Tool_Austria!$D63,'AveragePrices&amp;Codes'!$A:$A,'AveragePrices&amp;Codes'!$B:$B),AGRIBALYSE_Raw!$B:$B,AGRIBALYSE_Raw!Z:Z)*$E63,_xlfn.XLOOKUP(_xlfn.XLOOKUP(Tool_Austria!$D63,'AveragePrices&amp;Codes'!$A:$A,'AveragePrices&amp;Codes'!$B:$B),AGRIBALYSE_Cooked!$C:$C,AGRIBALYSE_Cooked!AA:AA)*$E63),"")</f>
        <v>0</v>
      </c>
      <c r="X63">
        <f>IFERROR(IF($F63="Raw",_xlfn.XLOOKUP(_xlfn.XLOOKUP(Tool_Austria!$D63,'AveragePrices&amp;Codes'!$A:$A,'AveragePrices&amp;Codes'!$B:$B),AGRIBALYSE_Raw!$B:$B,AGRIBALYSE_Raw!AA:AA)*$E63,_xlfn.XLOOKUP(_xlfn.XLOOKUP(Tool_Austria!$D63,'AveragePrices&amp;Codes'!$A:$A,'AveragePrices&amp;Codes'!$B:$B),AGRIBALYSE_Cooked!$C:$C,AGRIBALYSE_Cooked!AB:AB)*$E63),"")</f>
        <v>0</v>
      </c>
      <c r="Y63">
        <f>IFERROR(IF($F63="Raw",_xlfn.XLOOKUP(_xlfn.XLOOKUP(Tool_Austria!$D63,'AveragePrices&amp;Codes'!$A:$A,'AveragePrices&amp;Codes'!$B:$B),AGRIBALYSE_Raw!$B:$B,AGRIBALYSE_Raw!AB:AB)*$E63,_xlfn.XLOOKUP(_xlfn.XLOOKUP(Tool_Austria!$D63,'AveragePrices&amp;Codes'!$A:$A,'AveragePrices&amp;Codes'!$B:$B),AGRIBALYSE_Cooked!$C:$C,AGRIBALYSE_Cooked!AC:AC)*$E63),"")</f>
        <v>0</v>
      </c>
      <c r="Z63">
        <f>IFERROR(IF($F63="Raw",_xlfn.XLOOKUP(_xlfn.XLOOKUP(Tool_Austria!$D63,'AveragePrices&amp;Codes'!$A:$A,'AveragePrices&amp;Codes'!$B:$B),AGRIBALYSE_Raw!$B:$B,AGRIBALYSE_Raw!AC:AC)*$E63,_xlfn.XLOOKUP(_xlfn.XLOOKUP(Tool_Austria!$D63,'AveragePrices&amp;Codes'!$A:$A,'AveragePrices&amp;Codes'!$B:$B),AGRIBALYSE_Cooked!$C:$C,AGRIBALYSE_Cooked!AD:AD)*$E63),"")</f>
        <v>0</v>
      </c>
      <c r="AA63">
        <f>IFERROR(IF($F63="Raw",_xlfn.XLOOKUP(_xlfn.XLOOKUP(Tool_Austria!$D63,'AveragePrices&amp;Codes'!$A:$A,'AveragePrices&amp;Codes'!$B:$B),AGRIBALYSE_Raw!$B:$B,AGRIBALYSE_Raw!AD:AD)*$E63,_xlfn.XLOOKUP(_xlfn.XLOOKUP(Tool_Austria!$D63,'AveragePrices&amp;Codes'!$A:$A,'AveragePrices&amp;Codes'!$B:$B),AGRIBALYSE_Cooked!$C:$C,AGRIBALYSE_Cooked!AE:AE)*$E63),"")</f>
        <v>0</v>
      </c>
      <c r="AB63" cm="1">
        <f t="array" ref="AB63">IFERROR(_xlfn.XLOOKUP(Tool_Austria!$F63&amp;$E$2,'Cooking methods'!$A:$A&amp;'Cooking methods'!$B:$B,'Cooking methods'!C:C)*$E63,"")</f>
        <v>0</v>
      </c>
      <c r="AC63" cm="1">
        <f t="array" ref="AC63">IFERROR(_xlfn.XLOOKUP(Tool_Austria!$F63&amp;$E$2,'Cooking methods'!$A:$A&amp;'Cooking methods'!$B:$B,'Cooking methods'!D:D)*$E63,"")</f>
        <v>0</v>
      </c>
      <c r="AD63" cm="1">
        <f t="array" ref="AD63">IFERROR(_xlfn.XLOOKUP(Tool_Austria!$F63&amp;$E$2,'Cooking methods'!$A:$A&amp;'Cooking methods'!$B:$B,'Cooking methods'!E:E)*$E63,"")</f>
        <v>0</v>
      </c>
      <c r="AE63" cm="1">
        <f t="array" ref="AE63">IFERROR(_xlfn.XLOOKUP(Tool_Austria!$F63&amp;$E$2,'Cooking methods'!$A:$A&amp;'Cooking methods'!$B:$B,'Cooking methods'!F:F)*$E63,"")</f>
        <v>0</v>
      </c>
      <c r="AF63" cm="1">
        <f t="array" ref="AF63">IFERROR(_xlfn.XLOOKUP(Tool_Austria!$F63&amp;$E$2,'Cooking methods'!$A:$A&amp;'Cooking methods'!$B:$B,'Cooking methods'!G:G)*$E63,"")</f>
        <v>0</v>
      </c>
      <c r="AG63" cm="1">
        <f t="array" ref="AG63">IFERROR(_xlfn.XLOOKUP(Tool_Austria!$F63&amp;$E$2,'Cooking methods'!$A:$A&amp;'Cooking methods'!$B:$B,'Cooking methods'!H:H)*$E63,"")</f>
        <v>0</v>
      </c>
      <c r="AH63" cm="1">
        <f t="array" ref="AH63">IFERROR(_xlfn.XLOOKUP(Tool_Austria!$F63&amp;$E$2,'Cooking methods'!$A:$A&amp;'Cooking methods'!$B:$B,'Cooking methods'!I:I)*$E63,"")</f>
        <v>0</v>
      </c>
      <c r="AI63" cm="1">
        <f t="array" ref="AI63">IFERROR(_xlfn.XLOOKUP(Tool_Austria!$F63&amp;$E$2,'Cooking methods'!$A:$A&amp;'Cooking methods'!$B:$B,'Cooking methods'!J:J)*$E63,"")</f>
        <v>0</v>
      </c>
      <c r="AJ63" cm="1">
        <f t="array" ref="AJ63">IFERROR(_xlfn.XLOOKUP(Tool_Austria!$F63&amp;$E$2,'Cooking methods'!$A:$A&amp;'Cooking methods'!$B:$B,'Cooking methods'!K:K)*$E63,"")</f>
        <v>0</v>
      </c>
      <c r="AK63" cm="1">
        <f t="array" ref="AK63">IFERROR(_xlfn.XLOOKUP(Tool_Austria!$F63&amp;$E$2,'Cooking methods'!$A:$A&amp;'Cooking methods'!$B:$B,'Cooking methods'!L:L)*$E63,"")</f>
        <v>0</v>
      </c>
      <c r="AL63" cm="1">
        <f t="array" ref="AL63">IFERROR(_xlfn.XLOOKUP(Tool_Austria!$F63&amp;$E$2,'Cooking methods'!$A:$A&amp;'Cooking methods'!$B:$B,'Cooking methods'!M:M)*$E63,"")</f>
        <v>0</v>
      </c>
      <c r="AM63" cm="1">
        <f t="array" ref="AM63">IFERROR(_xlfn.XLOOKUP(Tool_Austria!$F63&amp;$E$2,'Cooking methods'!$A:$A&amp;'Cooking methods'!$B:$B,'Cooking methods'!N:N)*$E63,"")</f>
        <v>0</v>
      </c>
      <c r="AN63" cm="1">
        <f t="array" ref="AN63">IFERROR(_xlfn.XLOOKUP(Tool_Austria!$F63&amp;$E$2,'Cooking methods'!$A:$A&amp;'Cooking methods'!$B:$B,'Cooking methods'!O:O)*$E63,"")</f>
        <v>0</v>
      </c>
      <c r="AO63" cm="1">
        <f t="array" ref="AO63">IFERROR(_xlfn.XLOOKUP(Tool_Austria!$F63&amp;$E$2,'Cooking methods'!$A:$A&amp;'Cooking methods'!$B:$B,'Cooking methods'!P:P)*$E63,"")</f>
        <v>0</v>
      </c>
      <c r="AP63" cm="1">
        <f t="array" ref="AP63">IFERROR(_xlfn.XLOOKUP(Tool_Austria!$F63&amp;$E$2,'Cooking methods'!$A:$A&amp;'Cooking methods'!$B:$B,'Cooking methods'!Q:Q)*$E63,"")</f>
        <v>0</v>
      </c>
      <c r="AQ63" cm="1">
        <f t="array" ref="AQ63">IFERROR(_xlfn.XLOOKUP(Tool_Austria!$F63&amp;$E$2,'Cooking methods'!$A:$A&amp;'Cooking methods'!$B:$B,'Cooking methods'!R:R)*$E63,"")</f>
        <v>0</v>
      </c>
      <c r="AR63" cm="1">
        <f t="array" ref="AR63">IFERROR(_xlfn.XLOOKUP(Tool_Austria!$G63&amp;$E$2,'Waste management'!$A:$A&amp;'Waste management'!$B:$B,'Waste management'!C:C)*$E63,"")</f>
        <v>0</v>
      </c>
      <c r="AS63" cm="1">
        <f t="array" ref="AS63">IFERROR(_xlfn.XLOOKUP(Tool_Austria!$G63&amp;$E$2,'Waste management'!$A:$A&amp;'Waste management'!$B:$B,'Waste management'!D:D)*$E63,"")</f>
        <v>0</v>
      </c>
      <c r="AT63" cm="1">
        <f t="array" ref="AT63">IFERROR(_xlfn.XLOOKUP(Tool_Austria!$G63&amp;$E$2,'Waste management'!$A:$A&amp;'Waste management'!$B:$B,'Waste management'!E:E)*$E63,"")</f>
        <v>0</v>
      </c>
      <c r="AU63" cm="1">
        <f t="array" ref="AU63">IFERROR(_xlfn.XLOOKUP(Tool_Austria!$G63&amp;$E$2,'Waste management'!$A:$A&amp;'Waste management'!$B:$B,'Waste management'!F:F)*$E63,"")</f>
        <v>0</v>
      </c>
      <c r="AV63" cm="1">
        <f t="array" ref="AV63">IFERROR(_xlfn.XLOOKUP(Tool_Austria!$G63&amp;$E$2,'Waste management'!$A:$A&amp;'Waste management'!$B:$B,'Waste management'!G:G)*$E63,"")</f>
        <v>0</v>
      </c>
      <c r="AW63" cm="1">
        <f t="array" ref="AW63">IFERROR(_xlfn.XLOOKUP(Tool_Austria!$G63&amp;$E$2,'Waste management'!$A:$A&amp;'Waste management'!$B:$B,'Waste management'!H:H)*$E63,"")</f>
        <v>0</v>
      </c>
      <c r="AX63" cm="1">
        <f t="array" ref="AX63">IFERROR(_xlfn.XLOOKUP(Tool_Austria!$G63&amp;$E$2,'Waste management'!$A:$A&amp;'Waste management'!$B:$B,'Waste management'!I:I)*$E63,"")</f>
        <v>0</v>
      </c>
      <c r="AY63" cm="1">
        <f t="array" ref="AY63">IFERROR(_xlfn.XLOOKUP(Tool_Austria!$G63&amp;$E$2,'Waste management'!$A:$A&amp;'Waste management'!$B:$B,'Waste management'!J:J)*$E63,"")</f>
        <v>0</v>
      </c>
      <c r="AZ63" cm="1">
        <f t="array" ref="AZ63">IFERROR(_xlfn.XLOOKUP(Tool_Austria!$G63&amp;$E$2,'Waste management'!$A:$A&amp;'Waste management'!$B:$B,'Waste management'!K:K)*$E63,"")</f>
        <v>0</v>
      </c>
      <c r="BA63" cm="1">
        <f t="array" ref="BA63">IFERROR(_xlfn.XLOOKUP(Tool_Austria!$G63&amp;$E$2,'Waste management'!$A:$A&amp;'Waste management'!$B:$B,'Waste management'!L:L)*$E63,"")</f>
        <v>0</v>
      </c>
      <c r="BB63" cm="1">
        <f t="array" ref="BB63">IFERROR(_xlfn.XLOOKUP(Tool_Austria!$G63&amp;$E$2,'Waste management'!$A:$A&amp;'Waste management'!$B:$B,'Waste management'!M:M)*$E63,"")</f>
        <v>0</v>
      </c>
      <c r="BC63" cm="1">
        <f t="array" ref="BC63">IFERROR(_xlfn.XLOOKUP(Tool_Austria!$G63&amp;$E$2,'Waste management'!$A:$A&amp;'Waste management'!$B:$B,'Waste management'!N:N)*$E63,"")</f>
        <v>0</v>
      </c>
      <c r="BD63" cm="1">
        <f t="array" ref="BD63">IFERROR(_xlfn.XLOOKUP(Tool_Austria!$G63&amp;$E$2,'Waste management'!$A:$A&amp;'Waste management'!$B:$B,'Waste management'!O:O)*$E63,"")</f>
        <v>0</v>
      </c>
      <c r="BE63" cm="1">
        <f t="array" ref="BE63">IFERROR(_xlfn.XLOOKUP(Tool_Austria!$G63&amp;$E$2,'Waste management'!$A:$A&amp;'Waste management'!$B:$B,'Waste management'!P:P)*$E63,"")</f>
        <v>0</v>
      </c>
      <c r="BF63" cm="1">
        <f t="array" ref="BF63">IFERROR(_xlfn.XLOOKUP(Tool_Austria!$G63&amp;$E$2,'Waste management'!$A:$A&amp;'Waste management'!$B:$B,'Waste management'!Q:Q)*$E63,"")</f>
        <v>0</v>
      </c>
      <c r="BG63" cm="1">
        <f t="array" ref="BG63">IFERROR(_xlfn.XLOOKUP(Tool_Austria!$G63&amp;$E$2,'Waste management'!$A:$A&amp;'Waste management'!$B:$B,'Waste management'!R:R)*$E63,"")</f>
        <v>0</v>
      </c>
      <c r="BH63">
        <f>IFERROR((L63+AR63+AB63)*_xlfn.XLOOKUP(Tool_Austria!BH$4,Monetization_Factors!$A:$A,Monetization_Factors!$D:$D),"")</f>
        <v>0</v>
      </c>
      <c r="BI63">
        <f>IFERROR((M63+AS63+AC63)*_xlfn.XLOOKUP(Tool_Austria!BI$4,Monetization_Factors!$A:$A,Monetization_Factors!$D:$D),"")</f>
        <v>0</v>
      </c>
      <c r="BJ63">
        <f>IFERROR((N63+AT63+AD63)*_xlfn.XLOOKUP(Tool_Austria!BJ$4,Monetization_Factors!$A:$A,Monetization_Factors!$D:$D),"")</f>
        <v>0</v>
      </c>
      <c r="BK63">
        <f>IFERROR((O63+AU63+AE63)*_xlfn.XLOOKUP(Tool_Austria!BK$4,Monetization_Factors!$A:$A,Monetization_Factors!$D:$D),"")</f>
        <v>0</v>
      </c>
      <c r="BL63">
        <f>IFERROR((P63+AV63+AF63)*_xlfn.XLOOKUP(Tool_Austria!BL$4,Monetization_Factors!$A:$A,Monetization_Factors!$D:$D),"")</f>
        <v>0</v>
      </c>
      <c r="BM63">
        <f>IFERROR((Q63+AW63+AG63)*_xlfn.XLOOKUP(Tool_Austria!BM$4,Monetization_Factors!$A:$A,Monetization_Factors!$D:$D),"")</f>
        <v>0</v>
      </c>
      <c r="BN63">
        <f>IFERROR((R63+AX63+AH63)*_xlfn.XLOOKUP(Tool_Austria!BN$4,Monetization_Factors!$A:$A,Monetization_Factors!$D:$D),"")</f>
        <v>0</v>
      </c>
      <c r="BO63">
        <f>IFERROR((S63+AY63+AI63)*_xlfn.XLOOKUP(Tool_Austria!BO$4,Monetization_Factors!$A:$A,Monetization_Factors!$D:$D),"")</f>
        <v>0</v>
      </c>
      <c r="BP63">
        <f>IFERROR((T63+AZ63+AJ63)*_xlfn.XLOOKUP(Tool_Austria!BP$4,Monetization_Factors!$A:$A,Monetization_Factors!$D:$D),"")</f>
        <v>0</v>
      </c>
      <c r="BQ63">
        <f>IFERROR((U63+BA63+AK63)*_xlfn.XLOOKUP(Tool_Austria!BQ$4,Monetization_Factors!$A:$A,Monetization_Factors!$D:$D),"")</f>
        <v>0</v>
      </c>
      <c r="BR63" t="str">
        <f>IFERROR((V63+BB63+AL63)*_xlfn.XLOOKUP(Tool_Austria!BR$4,Monetization_Factors!$A:$A,Monetization_Factors!$D:$D),"")</f>
        <v/>
      </c>
      <c r="BS63">
        <f>IFERROR((W63+BC63+AM63)*_xlfn.XLOOKUP(Tool_Austria!BS$4,Monetization_Factors!$A:$A,Monetization_Factors!$D:$D),"")</f>
        <v>0</v>
      </c>
      <c r="BT63">
        <f>IFERROR((X63+BD63+AN63)*_xlfn.XLOOKUP(Tool_Austria!BT$4,Monetization_Factors!$A:$A,Monetization_Factors!$D:$D),"")</f>
        <v>0</v>
      </c>
      <c r="BU63">
        <f>IFERROR((Y63+BE63+AO63)*_xlfn.XLOOKUP(Tool_Austria!BU$4,Monetization_Factors!$A:$A,Monetization_Factors!$D:$D),"")</f>
        <v>0</v>
      </c>
      <c r="BV63">
        <f>IFERROR((Z63+BF63+AP63)*_xlfn.XLOOKUP(Tool_Austria!BV$4,Monetization_Factors!$A:$A,Monetization_Factors!$D:$D),"")</f>
        <v>0</v>
      </c>
      <c r="BW63">
        <f>IFERROR((AA63+BG63+AQ63)*_xlfn.XLOOKUP(Tool_Austria!BW$4,Monetization_Factors!$A:$A,Monetization_Factors!$D:$D),"")</f>
        <v>0</v>
      </c>
      <c r="BX63" s="38" cm="1">
        <f t="array" ref="BX63">IFERROR(_xlfn.IFS(I63&lt;&gt;0,I63*E63,I63="",J63*E63),"")</f>
        <v>0</v>
      </c>
      <c r="BY63" s="38">
        <f t="shared" si="30"/>
        <v>0</v>
      </c>
      <c r="BZ63" s="38">
        <f t="shared" si="31"/>
        <v>0</v>
      </c>
      <c r="CA63" s="38">
        <f t="shared" si="32"/>
        <v>0</v>
      </c>
      <c r="CB63">
        <f t="shared" si="39"/>
        <v>0</v>
      </c>
      <c r="CC63">
        <f t="shared" si="39"/>
        <v>0</v>
      </c>
      <c r="CD63">
        <f t="shared" si="39"/>
        <v>0</v>
      </c>
      <c r="CE63">
        <f t="shared" si="39"/>
        <v>0</v>
      </c>
      <c r="CF63">
        <f t="shared" si="39"/>
        <v>0</v>
      </c>
      <c r="CG63">
        <f t="shared" si="39"/>
        <v>0</v>
      </c>
      <c r="CH63">
        <f t="shared" si="39"/>
        <v>0</v>
      </c>
      <c r="CI63">
        <f t="shared" si="39"/>
        <v>0</v>
      </c>
      <c r="CJ63">
        <f t="shared" si="39"/>
        <v>0</v>
      </c>
      <c r="CK63">
        <f t="shared" si="39"/>
        <v>0</v>
      </c>
      <c r="CL63">
        <f t="shared" si="39"/>
        <v>0</v>
      </c>
      <c r="CM63">
        <f t="shared" si="39"/>
        <v>0</v>
      </c>
      <c r="CN63">
        <f t="shared" si="39"/>
        <v>0</v>
      </c>
      <c r="CO63">
        <f t="shared" si="39"/>
        <v>0</v>
      </c>
      <c r="CP63">
        <f t="shared" si="39"/>
        <v>0</v>
      </c>
      <c r="CQ63">
        <f t="shared" si="37"/>
        <v>0</v>
      </c>
      <c r="CR63">
        <f t="shared" si="40"/>
        <v>0</v>
      </c>
      <c r="CS63">
        <f t="shared" si="40"/>
        <v>0</v>
      </c>
      <c r="CT63">
        <f t="shared" si="40"/>
        <v>0</v>
      </c>
      <c r="CU63">
        <f t="shared" si="40"/>
        <v>0</v>
      </c>
      <c r="CV63">
        <f t="shared" si="40"/>
        <v>0</v>
      </c>
      <c r="CW63">
        <f t="shared" si="40"/>
        <v>0</v>
      </c>
      <c r="CX63">
        <f t="shared" si="40"/>
        <v>0</v>
      </c>
      <c r="CY63">
        <f t="shared" si="40"/>
        <v>0</v>
      </c>
      <c r="CZ63">
        <f t="shared" si="40"/>
        <v>0</v>
      </c>
      <c r="DA63">
        <f t="shared" si="40"/>
        <v>0</v>
      </c>
      <c r="DB63">
        <f t="shared" si="40"/>
        <v>0</v>
      </c>
      <c r="DC63">
        <f t="shared" si="40"/>
        <v>0</v>
      </c>
      <c r="DD63">
        <f t="shared" si="40"/>
        <v>0</v>
      </c>
      <c r="DE63">
        <f t="shared" si="40"/>
        <v>0</v>
      </c>
      <c r="DF63">
        <f t="shared" si="40"/>
        <v>0</v>
      </c>
      <c r="DG63">
        <f t="shared" si="38"/>
        <v>0</v>
      </c>
      <c r="DH63" s="5" t="str">
        <f>IFERROR(((((L63+AB63)*(1/$H63))+AR63)/$F$2)/($B$2*('CAR.CAP_per person'!B$2)/(_xlfn.XLOOKUP($E$2,EU_countries_GDP!$A$2:$A$29,EU_countries_GDP!$E$2:$E$29))),"")</f>
        <v/>
      </c>
      <c r="DI63" s="5" t="str">
        <f>IFERROR(((((M63+AC63)*(1/$H63))+AS63)/$F$2)/($B$2*('CAR.CAP_per person'!C$2)/(_xlfn.XLOOKUP($E$2,EU_countries_GDP!$A$2:$A$29,EU_countries_GDP!$E$2:$E$29))),"")</f>
        <v/>
      </c>
      <c r="DJ63" s="5" t="str">
        <f>IFERROR(((((N63+AD63)*(1/$H63))+AT63)/$F$2)/($B$2*('CAR.CAP_per person'!D$2)/(_xlfn.XLOOKUP($E$2,EU_countries_GDP!$A$2:$A$29,EU_countries_GDP!$E$2:$E$29))),"")</f>
        <v/>
      </c>
      <c r="DK63" s="5" t="str">
        <f>IFERROR(((((O63+AE63)*(1/$H63))+AU63)/$F$2)/($B$2*('CAR.CAP_per person'!E$2)/(_xlfn.XLOOKUP($E$2,EU_countries_GDP!$A$2:$A$29,EU_countries_GDP!$E$2:$E$29))),"")</f>
        <v/>
      </c>
      <c r="DL63" s="5" t="str">
        <f>IFERROR(((((P63+AF63)*(1/$H63))+AV63)/$F$2)/($B$2*('CAR.CAP_per person'!F$2)/(_xlfn.XLOOKUP($E$2,EU_countries_GDP!$A$2:$A$29,EU_countries_GDP!$E$2:$E$29))),"")</f>
        <v/>
      </c>
      <c r="DM63" s="5" t="str">
        <f>IFERROR(((((Q63+AG63)*(1/$H63))+AW63)/$F$2)/($B$2*('CAR.CAP_per person'!G$2)/(_xlfn.XLOOKUP($E$2,EU_countries_GDP!$A$2:$A$29,EU_countries_GDP!$E$2:$E$29))),"")</f>
        <v/>
      </c>
      <c r="DN63" s="5" t="str">
        <f>IFERROR(((((R63+AH63)*(1/$H63))+AX63)/$F$2)/($B$2*('CAR.CAP_per person'!H$2)/(_xlfn.XLOOKUP($E$2,EU_countries_GDP!$A$2:$A$29,EU_countries_GDP!$E$2:$E$29))),"")</f>
        <v/>
      </c>
      <c r="DO63" s="5" t="str">
        <f>IFERROR(((((S63+AI63)*(1/$H63))+AY63)/$F$2)/($B$2*('CAR.CAP_per person'!I$2)/(_xlfn.XLOOKUP($E$2,EU_countries_GDP!$A$2:$A$29,EU_countries_GDP!$E$2:$E$29))),"")</f>
        <v/>
      </c>
      <c r="DP63" s="5" t="str">
        <f>IFERROR(((((T63+AJ63)*(1/$H63))+AZ63)/$F$2)/($B$2*('CAR.CAP_per person'!J$2)/(_xlfn.XLOOKUP($E$2,EU_countries_GDP!$A$2:$A$29,EU_countries_GDP!$E$2:$E$29))),"")</f>
        <v/>
      </c>
      <c r="DQ63" s="5" t="str">
        <f>IFERROR(((((U63+AK63)*(1/$H63))+BA63)/$F$2)/($B$2*('CAR.CAP_per person'!K$2)/(_xlfn.XLOOKUP($E$2,EU_countries_GDP!$A$2:$A$29,EU_countries_GDP!$E$2:$E$29))),"")</f>
        <v/>
      </c>
      <c r="DR63" s="5" t="str">
        <f>IFERROR(((((V63+AL63)*(1/$H63))+BB63)/$F$2)/($B$2*('CAR.CAP_per person'!L$2)/(_xlfn.XLOOKUP($E$2,EU_countries_GDP!$A$2:$A$29,EU_countries_GDP!$E$2:$E$29))),"")</f>
        <v/>
      </c>
      <c r="DS63" s="5" t="str">
        <f>IFERROR(((((W63+AM63)*(1/$H63))+BC63)/$F$2)/($B$2*('CAR.CAP_per person'!M$2)/(_xlfn.XLOOKUP($E$2,EU_countries_GDP!$A$2:$A$29,EU_countries_GDP!$E$2:$E$29))),"")</f>
        <v/>
      </c>
      <c r="DT63" s="5" t="str">
        <f>IFERROR(((((X63+AN63)*(1/$H63))+BD63)/$F$2)/($B$2*('CAR.CAP_per person'!N$2)/(_xlfn.XLOOKUP($E$2,EU_countries_GDP!$A$2:$A$29,EU_countries_GDP!$E$2:$E$29))),"")</f>
        <v/>
      </c>
      <c r="DU63" s="5" t="str">
        <f>IFERROR(((((Y63+AO63)*(1/$H63))+BE63)/$F$2)/($B$2*('CAR.CAP_per person'!O$2)/(_xlfn.XLOOKUP($E$2,EU_countries_GDP!$A$2:$A$29,EU_countries_GDP!$E$2:$E$29))),"")</f>
        <v/>
      </c>
      <c r="DV63" s="5" t="str">
        <f>IFERROR(((((Z63+AP63)*(1/$H63))+BF63)/$F$2)/($B$2*('CAR.CAP_per person'!P$2)/(_xlfn.XLOOKUP($E$2,EU_countries_GDP!$A$2:$A$29,EU_countries_GDP!$E$2:$E$29))),"")</f>
        <v/>
      </c>
      <c r="DW63" s="5" t="str">
        <f>IFERROR(((((AA63+AQ63)*(1/$H63))+BG63)/$F$2)/($B$2*('CAR.CAP_per person'!Q$2)/(_xlfn.XLOOKUP($E$2,EU_countries_GDP!$A$2:$A$29,EU_countries_GDP!$E$2:$E$29))),"")</f>
        <v/>
      </c>
    </row>
    <row r="64" spans="1:127">
      <c r="A64" t="s">
        <v>213</v>
      </c>
      <c r="B64" t="str">
        <f>_xlfn.XLOOKUP(D64,Table5[Ingredient],Table5[Category],"",FALSE)</f>
        <v>Desserts</v>
      </c>
      <c r="C64" s="33" t="s">
        <v>177</v>
      </c>
      <c r="D64" s="33" t="s">
        <v>218</v>
      </c>
      <c r="E64" s="33">
        <v>0</v>
      </c>
      <c r="F64" s="33" t="s">
        <v>204</v>
      </c>
      <c r="G64" s="33" t="s">
        <v>180</v>
      </c>
      <c r="H64" s="91">
        <f>Dataset_AT!R61</f>
        <v>0</v>
      </c>
      <c r="I64" s="33"/>
      <c r="J64" s="37" t="str">
        <f>IFERROR(INDEX('AveragePrices&amp;Codes'!G:AG, MATCH($D64, 'AveragePrices&amp;Codes'!$A:$A, 0), MATCH(Tool_Austria!$E$2, 'AveragePrices&amp;Codes'!$G$1:$AG$1, 0)),"")</f>
        <v/>
      </c>
      <c r="K64" s="37">
        <f>IFERROR(E64/(_xlfn.XLOOKUP(A64,Dataset_AT!$V$2:$V$9,Dataset_AT!$W$2:$W$9)),"")</f>
        <v>0</v>
      </c>
      <c r="L64">
        <f>IFERROR(IF($F64="Raw",_xlfn.XLOOKUP(_xlfn.XLOOKUP(Tool_Austria!$D64,'AveragePrices&amp;Codes'!$A:$A,'AveragePrices&amp;Codes'!$B:$B),AGRIBALYSE_Raw!$B:$B,AGRIBALYSE_Raw!O:O)*$E64,_xlfn.XLOOKUP(_xlfn.XLOOKUP(Tool_Austria!$D64,'AveragePrices&amp;Codes'!$A:$A,'AveragePrices&amp;Codes'!$B:$B),AGRIBALYSE_Cooked!$C:$C,AGRIBALYSE_Cooked!P:P)*$E64),"")</f>
        <v>0</v>
      </c>
      <c r="M64">
        <f>IFERROR(IF($F64="Raw",_xlfn.XLOOKUP(_xlfn.XLOOKUP(Tool_Austria!$D64,'AveragePrices&amp;Codes'!$A:$A,'AveragePrices&amp;Codes'!$B:$B),AGRIBALYSE_Raw!$B:$B,AGRIBALYSE_Raw!P:P)*$E64,_xlfn.XLOOKUP(_xlfn.XLOOKUP(Tool_Austria!$D64,'AveragePrices&amp;Codes'!$A:$A,'AveragePrices&amp;Codes'!$B:$B),AGRIBALYSE_Cooked!$C:$C,AGRIBALYSE_Cooked!Q:Q)*$E64),"")</f>
        <v>0</v>
      </c>
      <c r="N64">
        <f>IFERROR(IF($F64="Raw",_xlfn.XLOOKUP(_xlfn.XLOOKUP(Tool_Austria!$D64,'AveragePrices&amp;Codes'!$A:$A,'AveragePrices&amp;Codes'!$B:$B),AGRIBALYSE_Raw!$B:$B,AGRIBALYSE_Raw!Q:Q)*$E64,_xlfn.XLOOKUP(_xlfn.XLOOKUP(Tool_Austria!$D64,'AveragePrices&amp;Codes'!$A:$A,'AveragePrices&amp;Codes'!$B:$B),AGRIBALYSE_Cooked!$C:$C,AGRIBALYSE_Cooked!R:R)*$E64),"")</f>
        <v>0</v>
      </c>
      <c r="O64">
        <f>IFERROR(IF($F64="Raw",_xlfn.XLOOKUP(_xlfn.XLOOKUP(Tool_Austria!$D64,'AveragePrices&amp;Codes'!$A:$A,'AveragePrices&amp;Codes'!$B:$B),AGRIBALYSE_Raw!$B:$B,AGRIBALYSE_Raw!R:R)*$E64,_xlfn.XLOOKUP(_xlfn.XLOOKUP(Tool_Austria!$D64,'AveragePrices&amp;Codes'!$A:$A,'AveragePrices&amp;Codes'!$B:$B),AGRIBALYSE_Cooked!$C:$C,AGRIBALYSE_Cooked!S:S)*$E64),"")</f>
        <v>0</v>
      </c>
      <c r="P64">
        <f>IFERROR(IF($F64="Raw",_xlfn.XLOOKUP(_xlfn.XLOOKUP(Tool_Austria!$D64,'AveragePrices&amp;Codes'!$A:$A,'AveragePrices&amp;Codes'!$B:$B),AGRIBALYSE_Raw!$B:$B,AGRIBALYSE_Raw!S:S)*$E64,_xlfn.XLOOKUP(_xlfn.XLOOKUP(Tool_Austria!$D64,'AveragePrices&amp;Codes'!$A:$A,'AveragePrices&amp;Codes'!$B:$B),AGRIBALYSE_Cooked!$C:$C,AGRIBALYSE_Cooked!T:T)*$E64),"")</f>
        <v>0</v>
      </c>
      <c r="Q64">
        <f>IFERROR(IF($F64="Raw",_xlfn.XLOOKUP(_xlfn.XLOOKUP(Tool_Austria!$D64,'AveragePrices&amp;Codes'!$A:$A,'AveragePrices&amp;Codes'!$B:$B),AGRIBALYSE_Raw!$B:$B,AGRIBALYSE_Raw!T:T)*$E64,_xlfn.XLOOKUP(_xlfn.XLOOKUP(Tool_Austria!$D64,'AveragePrices&amp;Codes'!$A:$A,'AveragePrices&amp;Codes'!$B:$B),AGRIBALYSE_Cooked!$C:$C,AGRIBALYSE_Cooked!U:U)*$E64),"")</f>
        <v>0</v>
      </c>
      <c r="R64">
        <f>IFERROR(IF($F64="Raw",_xlfn.XLOOKUP(_xlfn.XLOOKUP(Tool_Austria!$D64,'AveragePrices&amp;Codes'!$A:$A,'AveragePrices&amp;Codes'!$B:$B),AGRIBALYSE_Raw!$B:$B,AGRIBALYSE_Raw!U:U)*$E64,_xlfn.XLOOKUP(_xlfn.XLOOKUP(Tool_Austria!$D64,'AveragePrices&amp;Codes'!$A:$A,'AveragePrices&amp;Codes'!$B:$B),AGRIBALYSE_Cooked!$C:$C,AGRIBALYSE_Cooked!V:V)*$E64),"")</f>
        <v>0</v>
      </c>
      <c r="S64">
        <f>IFERROR(IF($F64="Raw",_xlfn.XLOOKUP(_xlfn.XLOOKUP(Tool_Austria!$D64,'AveragePrices&amp;Codes'!$A:$A,'AveragePrices&amp;Codes'!$B:$B),AGRIBALYSE_Raw!$B:$B,AGRIBALYSE_Raw!V:V)*$E64,_xlfn.XLOOKUP(_xlfn.XLOOKUP(Tool_Austria!$D64,'AveragePrices&amp;Codes'!$A:$A,'AveragePrices&amp;Codes'!$B:$B),AGRIBALYSE_Cooked!$C:$C,AGRIBALYSE_Cooked!W:W)*$E64),"")</f>
        <v>0</v>
      </c>
      <c r="T64">
        <f>IFERROR(IF($F64="Raw",_xlfn.XLOOKUP(_xlfn.XLOOKUP(Tool_Austria!$D64,'AveragePrices&amp;Codes'!$A:$A,'AveragePrices&amp;Codes'!$B:$B),AGRIBALYSE_Raw!$B:$B,AGRIBALYSE_Raw!W:W)*$E64,_xlfn.XLOOKUP(_xlfn.XLOOKUP(Tool_Austria!$D64,'AveragePrices&amp;Codes'!$A:$A,'AveragePrices&amp;Codes'!$B:$B),AGRIBALYSE_Cooked!$C:$C,AGRIBALYSE_Cooked!X:X)*$E64),"")</f>
        <v>0</v>
      </c>
      <c r="U64">
        <f>IFERROR(IF($F64="Raw",_xlfn.XLOOKUP(_xlfn.XLOOKUP(Tool_Austria!$D64,'AveragePrices&amp;Codes'!$A:$A,'AveragePrices&amp;Codes'!$B:$B),AGRIBALYSE_Raw!$B:$B,AGRIBALYSE_Raw!X:X)*$E64,_xlfn.XLOOKUP(_xlfn.XLOOKUP(Tool_Austria!$D64,'AveragePrices&amp;Codes'!$A:$A,'AveragePrices&amp;Codes'!$B:$B),AGRIBALYSE_Cooked!$C:$C,AGRIBALYSE_Cooked!Y:Y)*$E64),"")</f>
        <v>0</v>
      </c>
      <c r="V64">
        <f>IFERROR(IF($F64="Raw",_xlfn.XLOOKUP(_xlfn.XLOOKUP(Tool_Austria!$D64,'AveragePrices&amp;Codes'!$A:$A,'AveragePrices&amp;Codes'!$B:$B),AGRIBALYSE_Raw!$B:$B,AGRIBALYSE_Raw!Y:Y)*$E64,_xlfn.XLOOKUP(_xlfn.XLOOKUP(Tool_Austria!$D64,'AveragePrices&amp;Codes'!$A:$A,'AveragePrices&amp;Codes'!$B:$B),AGRIBALYSE_Cooked!$C:$C,AGRIBALYSE_Cooked!Z:Z)*$E64),"")</f>
        <v>0</v>
      </c>
      <c r="W64">
        <f>IFERROR(IF($F64="Raw",_xlfn.XLOOKUP(_xlfn.XLOOKUP(Tool_Austria!$D64,'AveragePrices&amp;Codes'!$A:$A,'AveragePrices&amp;Codes'!$B:$B),AGRIBALYSE_Raw!$B:$B,AGRIBALYSE_Raw!Z:Z)*$E64,_xlfn.XLOOKUP(_xlfn.XLOOKUP(Tool_Austria!$D64,'AveragePrices&amp;Codes'!$A:$A,'AveragePrices&amp;Codes'!$B:$B),AGRIBALYSE_Cooked!$C:$C,AGRIBALYSE_Cooked!AA:AA)*$E64),"")</f>
        <v>0</v>
      </c>
      <c r="X64">
        <f>IFERROR(IF($F64="Raw",_xlfn.XLOOKUP(_xlfn.XLOOKUP(Tool_Austria!$D64,'AveragePrices&amp;Codes'!$A:$A,'AveragePrices&amp;Codes'!$B:$B),AGRIBALYSE_Raw!$B:$B,AGRIBALYSE_Raw!AA:AA)*$E64,_xlfn.XLOOKUP(_xlfn.XLOOKUP(Tool_Austria!$D64,'AveragePrices&amp;Codes'!$A:$A,'AveragePrices&amp;Codes'!$B:$B),AGRIBALYSE_Cooked!$C:$C,AGRIBALYSE_Cooked!AB:AB)*$E64),"")</f>
        <v>0</v>
      </c>
      <c r="Y64">
        <f>IFERROR(IF($F64="Raw",_xlfn.XLOOKUP(_xlfn.XLOOKUP(Tool_Austria!$D64,'AveragePrices&amp;Codes'!$A:$A,'AveragePrices&amp;Codes'!$B:$B),AGRIBALYSE_Raw!$B:$B,AGRIBALYSE_Raw!AB:AB)*$E64,_xlfn.XLOOKUP(_xlfn.XLOOKUP(Tool_Austria!$D64,'AveragePrices&amp;Codes'!$A:$A,'AveragePrices&amp;Codes'!$B:$B),AGRIBALYSE_Cooked!$C:$C,AGRIBALYSE_Cooked!AC:AC)*$E64),"")</f>
        <v>0</v>
      </c>
      <c r="Z64">
        <f>IFERROR(IF($F64="Raw",_xlfn.XLOOKUP(_xlfn.XLOOKUP(Tool_Austria!$D64,'AveragePrices&amp;Codes'!$A:$A,'AveragePrices&amp;Codes'!$B:$B),AGRIBALYSE_Raw!$B:$B,AGRIBALYSE_Raw!AC:AC)*$E64,_xlfn.XLOOKUP(_xlfn.XLOOKUP(Tool_Austria!$D64,'AveragePrices&amp;Codes'!$A:$A,'AveragePrices&amp;Codes'!$B:$B),AGRIBALYSE_Cooked!$C:$C,AGRIBALYSE_Cooked!AD:AD)*$E64),"")</f>
        <v>0</v>
      </c>
      <c r="AA64">
        <f>IFERROR(IF($F64="Raw",_xlfn.XLOOKUP(_xlfn.XLOOKUP(Tool_Austria!$D64,'AveragePrices&amp;Codes'!$A:$A,'AveragePrices&amp;Codes'!$B:$B),AGRIBALYSE_Raw!$B:$B,AGRIBALYSE_Raw!AD:AD)*$E64,_xlfn.XLOOKUP(_xlfn.XLOOKUP(Tool_Austria!$D64,'AveragePrices&amp;Codes'!$A:$A,'AveragePrices&amp;Codes'!$B:$B),AGRIBALYSE_Cooked!$C:$C,AGRIBALYSE_Cooked!AE:AE)*$E64),"")</f>
        <v>0</v>
      </c>
      <c r="AB64" cm="1">
        <f t="array" ref="AB64">IFERROR(_xlfn.XLOOKUP(Tool_Austria!$F64&amp;$E$2,'Cooking methods'!$A:$A&amp;'Cooking methods'!$B:$B,'Cooking methods'!C:C)*$E64,"")</f>
        <v>0</v>
      </c>
      <c r="AC64" cm="1">
        <f t="array" ref="AC64">IFERROR(_xlfn.XLOOKUP(Tool_Austria!$F64&amp;$E$2,'Cooking methods'!$A:$A&amp;'Cooking methods'!$B:$B,'Cooking methods'!D:D)*$E64,"")</f>
        <v>0</v>
      </c>
      <c r="AD64" cm="1">
        <f t="array" ref="AD64">IFERROR(_xlfn.XLOOKUP(Tool_Austria!$F64&amp;$E$2,'Cooking methods'!$A:$A&amp;'Cooking methods'!$B:$B,'Cooking methods'!E:E)*$E64,"")</f>
        <v>0</v>
      </c>
      <c r="AE64" cm="1">
        <f t="array" ref="AE64">IFERROR(_xlfn.XLOOKUP(Tool_Austria!$F64&amp;$E$2,'Cooking methods'!$A:$A&amp;'Cooking methods'!$B:$B,'Cooking methods'!F:F)*$E64,"")</f>
        <v>0</v>
      </c>
      <c r="AF64" cm="1">
        <f t="array" ref="AF64">IFERROR(_xlfn.XLOOKUP(Tool_Austria!$F64&amp;$E$2,'Cooking methods'!$A:$A&amp;'Cooking methods'!$B:$B,'Cooking methods'!G:G)*$E64,"")</f>
        <v>0</v>
      </c>
      <c r="AG64" cm="1">
        <f t="array" ref="AG64">IFERROR(_xlfn.XLOOKUP(Tool_Austria!$F64&amp;$E$2,'Cooking methods'!$A:$A&amp;'Cooking methods'!$B:$B,'Cooking methods'!H:H)*$E64,"")</f>
        <v>0</v>
      </c>
      <c r="AH64" cm="1">
        <f t="array" ref="AH64">IFERROR(_xlfn.XLOOKUP(Tool_Austria!$F64&amp;$E$2,'Cooking methods'!$A:$A&amp;'Cooking methods'!$B:$B,'Cooking methods'!I:I)*$E64,"")</f>
        <v>0</v>
      </c>
      <c r="AI64" cm="1">
        <f t="array" ref="AI64">IFERROR(_xlfn.XLOOKUP(Tool_Austria!$F64&amp;$E$2,'Cooking methods'!$A:$A&amp;'Cooking methods'!$B:$B,'Cooking methods'!J:J)*$E64,"")</f>
        <v>0</v>
      </c>
      <c r="AJ64" cm="1">
        <f t="array" ref="AJ64">IFERROR(_xlfn.XLOOKUP(Tool_Austria!$F64&amp;$E$2,'Cooking methods'!$A:$A&amp;'Cooking methods'!$B:$B,'Cooking methods'!K:K)*$E64,"")</f>
        <v>0</v>
      </c>
      <c r="AK64" cm="1">
        <f t="array" ref="AK64">IFERROR(_xlfn.XLOOKUP(Tool_Austria!$F64&amp;$E$2,'Cooking methods'!$A:$A&amp;'Cooking methods'!$B:$B,'Cooking methods'!L:L)*$E64,"")</f>
        <v>0</v>
      </c>
      <c r="AL64" cm="1">
        <f t="array" ref="AL64">IFERROR(_xlfn.XLOOKUP(Tool_Austria!$F64&amp;$E$2,'Cooking methods'!$A:$A&amp;'Cooking methods'!$B:$B,'Cooking methods'!M:M)*$E64,"")</f>
        <v>0</v>
      </c>
      <c r="AM64" cm="1">
        <f t="array" ref="AM64">IFERROR(_xlfn.XLOOKUP(Tool_Austria!$F64&amp;$E$2,'Cooking methods'!$A:$A&amp;'Cooking methods'!$B:$B,'Cooking methods'!N:N)*$E64,"")</f>
        <v>0</v>
      </c>
      <c r="AN64" cm="1">
        <f t="array" ref="AN64">IFERROR(_xlfn.XLOOKUP(Tool_Austria!$F64&amp;$E$2,'Cooking methods'!$A:$A&amp;'Cooking methods'!$B:$B,'Cooking methods'!O:O)*$E64,"")</f>
        <v>0</v>
      </c>
      <c r="AO64" cm="1">
        <f t="array" ref="AO64">IFERROR(_xlfn.XLOOKUP(Tool_Austria!$F64&amp;$E$2,'Cooking methods'!$A:$A&amp;'Cooking methods'!$B:$B,'Cooking methods'!P:P)*$E64,"")</f>
        <v>0</v>
      </c>
      <c r="AP64" cm="1">
        <f t="array" ref="AP64">IFERROR(_xlfn.XLOOKUP(Tool_Austria!$F64&amp;$E$2,'Cooking methods'!$A:$A&amp;'Cooking methods'!$B:$B,'Cooking methods'!Q:Q)*$E64,"")</f>
        <v>0</v>
      </c>
      <c r="AQ64" cm="1">
        <f t="array" ref="AQ64">IFERROR(_xlfn.XLOOKUP(Tool_Austria!$F64&amp;$E$2,'Cooking methods'!$A:$A&amp;'Cooking methods'!$B:$B,'Cooking methods'!R:R)*$E64,"")</f>
        <v>0</v>
      </c>
      <c r="AR64" cm="1">
        <f t="array" ref="AR64">IFERROR(_xlfn.XLOOKUP(Tool_Austria!$G64&amp;$E$2,'Waste management'!$A:$A&amp;'Waste management'!$B:$B,'Waste management'!C:C)*$E64,"")</f>
        <v>0</v>
      </c>
      <c r="AS64" cm="1">
        <f t="array" ref="AS64">IFERROR(_xlfn.XLOOKUP(Tool_Austria!$G64&amp;$E$2,'Waste management'!$A:$A&amp;'Waste management'!$B:$B,'Waste management'!D:D)*$E64,"")</f>
        <v>0</v>
      </c>
      <c r="AT64" cm="1">
        <f t="array" ref="AT64">IFERROR(_xlfn.XLOOKUP(Tool_Austria!$G64&amp;$E$2,'Waste management'!$A:$A&amp;'Waste management'!$B:$B,'Waste management'!E:E)*$E64,"")</f>
        <v>0</v>
      </c>
      <c r="AU64" cm="1">
        <f t="array" ref="AU64">IFERROR(_xlfn.XLOOKUP(Tool_Austria!$G64&amp;$E$2,'Waste management'!$A:$A&amp;'Waste management'!$B:$B,'Waste management'!F:F)*$E64,"")</f>
        <v>0</v>
      </c>
      <c r="AV64" cm="1">
        <f t="array" ref="AV64">IFERROR(_xlfn.XLOOKUP(Tool_Austria!$G64&amp;$E$2,'Waste management'!$A:$A&amp;'Waste management'!$B:$B,'Waste management'!G:G)*$E64,"")</f>
        <v>0</v>
      </c>
      <c r="AW64" cm="1">
        <f t="array" ref="AW64">IFERROR(_xlfn.XLOOKUP(Tool_Austria!$G64&amp;$E$2,'Waste management'!$A:$A&amp;'Waste management'!$B:$B,'Waste management'!H:H)*$E64,"")</f>
        <v>0</v>
      </c>
      <c r="AX64" cm="1">
        <f t="array" ref="AX64">IFERROR(_xlfn.XLOOKUP(Tool_Austria!$G64&amp;$E$2,'Waste management'!$A:$A&amp;'Waste management'!$B:$B,'Waste management'!I:I)*$E64,"")</f>
        <v>0</v>
      </c>
      <c r="AY64" cm="1">
        <f t="array" ref="AY64">IFERROR(_xlfn.XLOOKUP(Tool_Austria!$G64&amp;$E$2,'Waste management'!$A:$A&amp;'Waste management'!$B:$B,'Waste management'!J:J)*$E64,"")</f>
        <v>0</v>
      </c>
      <c r="AZ64" cm="1">
        <f t="array" ref="AZ64">IFERROR(_xlfn.XLOOKUP(Tool_Austria!$G64&amp;$E$2,'Waste management'!$A:$A&amp;'Waste management'!$B:$B,'Waste management'!K:K)*$E64,"")</f>
        <v>0</v>
      </c>
      <c r="BA64" cm="1">
        <f t="array" ref="BA64">IFERROR(_xlfn.XLOOKUP(Tool_Austria!$G64&amp;$E$2,'Waste management'!$A:$A&amp;'Waste management'!$B:$B,'Waste management'!L:L)*$E64,"")</f>
        <v>0</v>
      </c>
      <c r="BB64" cm="1">
        <f t="array" ref="BB64">IFERROR(_xlfn.XLOOKUP(Tool_Austria!$G64&amp;$E$2,'Waste management'!$A:$A&amp;'Waste management'!$B:$B,'Waste management'!M:M)*$E64,"")</f>
        <v>0</v>
      </c>
      <c r="BC64" cm="1">
        <f t="array" ref="BC64">IFERROR(_xlfn.XLOOKUP(Tool_Austria!$G64&amp;$E$2,'Waste management'!$A:$A&amp;'Waste management'!$B:$B,'Waste management'!N:N)*$E64,"")</f>
        <v>0</v>
      </c>
      <c r="BD64" cm="1">
        <f t="array" ref="BD64">IFERROR(_xlfn.XLOOKUP(Tool_Austria!$G64&amp;$E$2,'Waste management'!$A:$A&amp;'Waste management'!$B:$B,'Waste management'!O:O)*$E64,"")</f>
        <v>0</v>
      </c>
      <c r="BE64" cm="1">
        <f t="array" ref="BE64">IFERROR(_xlfn.XLOOKUP(Tool_Austria!$G64&amp;$E$2,'Waste management'!$A:$A&amp;'Waste management'!$B:$B,'Waste management'!P:P)*$E64,"")</f>
        <v>0</v>
      </c>
      <c r="BF64" cm="1">
        <f t="array" ref="BF64">IFERROR(_xlfn.XLOOKUP(Tool_Austria!$G64&amp;$E$2,'Waste management'!$A:$A&amp;'Waste management'!$B:$B,'Waste management'!Q:Q)*$E64,"")</f>
        <v>0</v>
      </c>
      <c r="BG64" cm="1">
        <f t="array" ref="BG64">IFERROR(_xlfn.XLOOKUP(Tool_Austria!$G64&amp;$E$2,'Waste management'!$A:$A&amp;'Waste management'!$B:$B,'Waste management'!R:R)*$E64,"")</f>
        <v>0</v>
      </c>
      <c r="BH64">
        <f>IFERROR((L64+AR64+AB64)*_xlfn.XLOOKUP(Tool_Austria!BH$4,Monetization_Factors!$A:$A,Monetization_Factors!$D:$D),"")</f>
        <v>0</v>
      </c>
      <c r="BI64">
        <f>IFERROR((M64+AS64+AC64)*_xlfn.XLOOKUP(Tool_Austria!BI$4,Monetization_Factors!$A:$A,Monetization_Factors!$D:$D),"")</f>
        <v>0</v>
      </c>
      <c r="BJ64">
        <f>IFERROR((N64+AT64+AD64)*_xlfn.XLOOKUP(Tool_Austria!BJ$4,Monetization_Factors!$A:$A,Monetization_Factors!$D:$D),"")</f>
        <v>0</v>
      </c>
      <c r="BK64">
        <f>IFERROR((O64+AU64+AE64)*_xlfn.XLOOKUP(Tool_Austria!BK$4,Monetization_Factors!$A:$A,Monetization_Factors!$D:$D),"")</f>
        <v>0</v>
      </c>
      <c r="BL64">
        <f>IFERROR((P64+AV64+AF64)*_xlfn.XLOOKUP(Tool_Austria!BL$4,Monetization_Factors!$A:$A,Monetization_Factors!$D:$D),"")</f>
        <v>0</v>
      </c>
      <c r="BM64">
        <f>IFERROR((Q64+AW64+AG64)*_xlfn.XLOOKUP(Tool_Austria!BM$4,Monetization_Factors!$A:$A,Monetization_Factors!$D:$D),"")</f>
        <v>0</v>
      </c>
      <c r="BN64">
        <f>IFERROR((R64+AX64+AH64)*_xlfn.XLOOKUP(Tool_Austria!BN$4,Monetization_Factors!$A:$A,Monetization_Factors!$D:$D),"")</f>
        <v>0</v>
      </c>
      <c r="BO64">
        <f>IFERROR((S64+AY64+AI64)*_xlfn.XLOOKUP(Tool_Austria!BO$4,Monetization_Factors!$A:$A,Monetization_Factors!$D:$D),"")</f>
        <v>0</v>
      </c>
      <c r="BP64">
        <f>IFERROR((T64+AZ64+AJ64)*_xlfn.XLOOKUP(Tool_Austria!BP$4,Monetization_Factors!$A:$A,Monetization_Factors!$D:$D),"")</f>
        <v>0</v>
      </c>
      <c r="BQ64">
        <f>IFERROR((U64+BA64+AK64)*_xlfn.XLOOKUP(Tool_Austria!BQ$4,Monetization_Factors!$A:$A,Monetization_Factors!$D:$D),"")</f>
        <v>0</v>
      </c>
      <c r="BR64" t="str">
        <f>IFERROR((V64+BB64+AL64)*_xlfn.XLOOKUP(Tool_Austria!BR$4,Monetization_Factors!$A:$A,Monetization_Factors!$D:$D),"")</f>
        <v/>
      </c>
      <c r="BS64">
        <f>IFERROR((W64+BC64+AM64)*_xlfn.XLOOKUP(Tool_Austria!BS$4,Monetization_Factors!$A:$A,Monetization_Factors!$D:$D),"")</f>
        <v>0</v>
      </c>
      <c r="BT64">
        <f>IFERROR((X64+BD64+AN64)*_xlfn.XLOOKUP(Tool_Austria!BT$4,Monetization_Factors!$A:$A,Monetization_Factors!$D:$D),"")</f>
        <v>0</v>
      </c>
      <c r="BU64">
        <f>IFERROR((Y64+BE64+AO64)*_xlfn.XLOOKUP(Tool_Austria!BU$4,Monetization_Factors!$A:$A,Monetization_Factors!$D:$D),"")</f>
        <v>0</v>
      </c>
      <c r="BV64">
        <f>IFERROR((Z64+BF64+AP64)*_xlfn.XLOOKUP(Tool_Austria!BV$4,Monetization_Factors!$A:$A,Monetization_Factors!$D:$D),"")</f>
        <v>0</v>
      </c>
      <c r="BW64">
        <f>IFERROR((AA64+BG64+AQ64)*_xlfn.XLOOKUP(Tool_Austria!BW$4,Monetization_Factors!$A:$A,Monetization_Factors!$D:$D),"")</f>
        <v>0</v>
      </c>
      <c r="BX64" s="38" t="str" cm="1">
        <f t="array" ref="BX64">IFERROR(_xlfn.IFS(I64&lt;&gt;0,I64*E64,I64="",J64*E64),"")</f>
        <v/>
      </c>
      <c r="BY64" s="38">
        <f t="shared" si="30"/>
        <v>0</v>
      </c>
      <c r="BZ64" s="38">
        <f t="shared" si="31"/>
        <v>0</v>
      </c>
      <c r="CA64" s="38">
        <f t="shared" si="32"/>
        <v>0</v>
      </c>
      <c r="CB64">
        <f t="shared" si="39"/>
        <v>0</v>
      </c>
      <c r="CC64">
        <f t="shared" si="39"/>
        <v>0</v>
      </c>
      <c r="CD64">
        <f t="shared" si="39"/>
        <v>0</v>
      </c>
      <c r="CE64">
        <f t="shared" si="39"/>
        <v>0</v>
      </c>
      <c r="CF64">
        <f t="shared" si="39"/>
        <v>0</v>
      </c>
      <c r="CG64">
        <f t="shared" si="39"/>
        <v>0</v>
      </c>
      <c r="CH64">
        <f t="shared" si="39"/>
        <v>0</v>
      </c>
      <c r="CI64">
        <f t="shared" si="39"/>
        <v>0</v>
      </c>
      <c r="CJ64">
        <f t="shared" si="39"/>
        <v>0</v>
      </c>
      <c r="CK64">
        <f t="shared" si="39"/>
        <v>0</v>
      </c>
      <c r="CL64">
        <f t="shared" si="39"/>
        <v>0</v>
      </c>
      <c r="CM64">
        <f t="shared" si="39"/>
        <v>0</v>
      </c>
      <c r="CN64">
        <f t="shared" si="39"/>
        <v>0</v>
      </c>
      <c r="CO64">
        <f t="shared" si="39"/>
        <v>0</v>
      </c>
      <c r="CP64">
        <f t="shared" si="39"/>
        <v>0</v>
      </c>
      <c r="CQ64">
        <f t="shared" si="37"/>
        <v>0</v>
      </c>
      <c r="CR64">
        <f t="shared" si="40"/>
        <v>0</v>
      </c>
      <c r="CS64">
        <f t="shared" si="40"/>
        <v>0</v>
      </c>
      <c r="CT64">
        <f t="shared" si="40"/>
        <v>0</v>
      </c>
      <c r="CU64">
        <f t="shared" si="40"/>
        <v>0</v>
      </c>
      <c r="CV64">
        <f t="shared" si="40"/>
        <v>0</v>
      </c>
      <c r="CW64">
        <f t="shared" si="40"/>
        <v>0</v>
      </c>
      <c r="CX64">
        <f t="shared" si="40"/>
        <v>0</v>
      </c>
      <c r="CY64">
        <f t="shared" si="40"/>
        <v>0</v>
      </c>
      <c r="CZ64">
        <f t="shared" si="40"/>
        <v>0</v>
      </c>
      <c r="DA64">
        <f t="shared" si="40"/>
        <v>0</v>
      </c>
      <c r="DB64">
        <f t="shared" si="40"/>
        <v>0</v>
      </c>
      <c r="DC64">
        <f t="shared" si="40"/>
        <v>0</v>
      </c>
      <c r="DD64">
        <f t="shared" si="40"/>
        <v>0</v>
      </c>
      <c r="DE64">
        <f t="shared" si="40"/>
        <v>0</v>
      </c>
      <c r="DF64">
        <f t="shared" si="40"/>
        <v>0</v>
      </c>
      <c r="DG64">
        <f t="shared" si="38"/>
        <v>0</v>
      </c>
      <c r="DH64" s="5" t="str">
        <f>IFERROR(((((L64+AB64)*(1/$H64))+AR64)/$F$2)/($B$2*('CAR.CAP_per person'!B$2)/(_xlfn.XLOOKUP($E$2,EU_countries_GDP!$A$2:$A$29,EU_countries_GDP!$E$2:$E$29))),"")</f>
        <v/>
      </c>
      <c r="DI64" s="5" t="str">
        <f>IFERROR(((((M64+AC64)*(1/$H64))+AS64)/$F$2)/($B$2*('CAR.CAP_per person'!C$2)/(_xlfn.XLOOKUP($E$2,EU_countries_GDP!$A$2:$A$29,EU_countries_GDP!$E$2:$E$29))),"")</f>
        <v/>
      </c>
      <c r="DJ64" s="5" t="str">
        <f>IFERROR(((((N64+AD64)*(1/$H64))+AT64)/$F$2)/($B$2*('CAR.CAP_per person'!D$2)/(_xlfn.XLOOKUP($E$2,EU_countries_GDP!$A$2:$A$29,EU_countries_GDP!$E$2:$E$29))),"")</f>
        <v/>
      </c>
      <c r="DK64" s="5" t="str">
        <f>IFERROR(((((O64+AE64)*(1/$H64))+AU64)/$F$2)/($B$2*('CAR.CAP_per person'!E$2)/(_xlfn.XLOOKUP($E$2,EU_countries_GDP!$A$2:$A$29,EU_countries_GDP!$E$2:$E$29))),"")</f>
        <v/>
      </c>
      <c r="DL64" s="5" t="str">
        <f>IFERROR(((((P64+AF64)*(1/$H64))+AV64)/$F$2)/($B$2*('CAR.CAP_per person'!F$2)/(_xlfn.XLOOKUP($E$2,EU_countries_GDP!$A$2:$A$29,EU_countries_GDP!$E$2:$E$29))),"")</f>
        <v/>
      </c>
      <c r="DM64" s="5" t="str">
        <f>IFERROR(((((Q64+AG64)*(1/$H64))+AW64)/$F$2)/($B$2*('CAR.CAP_per person'!G$2)/(_xlfn.XLOOKUP($E$2,EU_countries_GDP!$A$2:$A$29,EU_countries_GDP!$E$2:$E$29))),"")</f>
        <v/>
      </c>
      <c r="DN64" s="5" t="str">
        <f>IFERROR(((((R64+AH64)*(1/$H64))+AX64)/$F$2)/($B$2*('CAR.CAP_per person'!H$2)/(_xlfn.XLOOKUP($E$2,EU_countries_GDP!$A$2:$A$29,EU_countries_GDP!$E$2:$E$29))),"")</f>
        <v/>
      </c>
      <c r="DO64" s="5" t="str">
        <f>IFERROR(((((S64+AI64)*(1/$H64))+AY64)/$F$2)/($B$2*('CAR.CAP_per person'!I$2)/(_xlfn.XLOOKUP($E$2,EU_countries_GDP!$A$2:$A$29,EU_countries_GDP!$E$2:$E$29))),"")</f>
        <v/>
      </c>
      <c r="DP64" s="5" t="str">
        <f>IFERROR(((((T64+AJ64)*(1/$H64))+AZ64)/$F$2)/($B$2*('CAR.CAP_per person'!J$2)/(_xlfn.XLOOKUP($E$2,EU_countries_GDP!$A$2:$A$29,EU_countries_GDP!$E$2:$E$29))),"")</f>
        <v/>
      </c>
      <c r="DQ64" s="5" t="str">
        <f>IFERROR(((((U64+AK64)*(1/$H64))+BA64)/$F$2)/($B$2*('CAR.CAP_per person'!K$2)/(_xlfn.XLOOKUP($E$2,EU_countries_GDP!$A$2:$A$29,EU_countries_GDP!$E$2:$E$29))),"")</f>
        <v/>
      </c>
      <c r="DR64" s="5" t="str">
        <f>IFERROR(((((V64+AL64)*(1/$H64))+BB64)/$F$2)/($B$2*('CAR.CAP_per person'!L$2)/(_xlfn.XLOOKUP($E$2,EU_countries_GDP!$A$2:$A$29,EU_countries_GDP!$E$2:$E$29))),"")</f>
        <v/>
      </c>
      <c r="DS64" s="5" t="str">
        <f>IFERROR(((((W64+AM64)*(1/$H64))+BC64)/$F$2)/($B$2*('CAR.CAP_per person'!M$2)/(_xlfn.XLOOKUP($E$2,EU_countries_GDP!$A$2:$A$29,EU_countries_GDP!$E$2:$E$29))),"")</f>
        <v/>
      </c>
      <c r="DT64" s="5" t="str">
        <f>IFERROR(((((X64+AN64)*(1/$H64))+BD64)/$F$2)/($B$2*('CAR.CAP_per person'!N$2)/(_xlfn.XLOOKUP($E$2,EU_countries_GDP!$A$2:$A$29,EU_countries_GDP!$E$2:$E$29))),"")</f>
        <v/>
      </c>
      <c r="DU64" s="5" t="str">
        <f>IFERROR(((((Y64+AO64)*(1/$H64))+BE64)/$F$2)/($B$2*('CAR.CAP_per person'!O$2)/(_xlfn.XLOOKUP($E$2,EU_countries_GDP!$A$2:$A$29,EU_countries_GDP!$E$2:$E$29))),"")</f>
        <v/>
      </c>
      <c r="DV64" s="5" t="str">
        <f>IFERROR(((((Z64+AP64)*(1/$H64))+BF64)/$F$2)/($B$2*('CAR.CAP_per person'!P$2)/(_xlfn.XLOOKUP($E$2,EU_countries_GDP!$A$2:$A$29,EU_countries_GDP!$E$2:$E$29))),"")</f>
        <v/>
      </c>
      <c r="DW64" s="5" t="str">
        <f>IFERROR(((((AA64+AQ64)*(1/$H64))+BG64)/$F$2)/($B$2*('CAR.CAP_per person'!Q$2)/(_xlfn.XLOOKUP($E$2,EU_countries_GDP!$A$2:$A$29,EU_countries_GDP!$E$2:$E$29))),"")</f>
        <v/>
      </c>
    </row>
    <row r="65" spans="1:127">
      <c r="A65" t="s">
        <v>213</v>
      </c>
      <c r="B65" t="str">
        <f>_xlfn.XLOOKUP(D65,Table5[Ingredient],Table5[Category],"",FALSE)</f>
        <v>Dairy products</v>
      </c>
      <c r="C65" s="33" t="s">
        <v>177</v>
      </c>
      <c r="D65" s="33" t="s">
        <v>184</v>
      </c>
      <c r="E65" s="33">
        <v>0</v>
      </c>
      <c r="F65" s="33" t="s">
        <v>204</v>
      </c>
      <c r="G65" s="33" t="s">
        <v>180</v>
      </c>
      <c r="H65" s="91">
        <f>Dataset_AT!R62</f>
        <v>0</v>
      </c>
      <c r="I65" s="33"/>
      <c r="J65" s="37">
        <f>IFERROR(INDEX('AveragePrices&amp;Codes'!G:AG, MATCH($D65, 'AveragePrices&amp;Codes'!$A:$A, 0), MATCH(Tool_Austria!$E$2, 'AveragePrices&amp;Codes'!$G$1:$AG$1, 0)),"")</f>
        <v>6.0664224433399943</v>
      </c>
      <c r="K65" s="37">
        <f>IFERROR(E65/(_xlfn.XLOOKUP(A65,Dataset_AT!$V$2:$V$9,Dataset_AT!$W$2:$W$9)),"")</f>
        <v>0</v>
      </c>
      <c r="L65">
        <f>IFERROR(IF($F65="Raw",_xlfn.XLOOKUP(_xlfn.XLOOKUP(Tool_Austria!$D65,'AveragePrices&amp;Codes'!$A:$A,'AveragePrices&amp;Codes'!$B:$B),AGRIBALYSE_Raw!$B:$B,AGRIBALYSE_Raw!O:O)*$E65,_xlfn.XLOOKUP(_xlfn.XLOOKUP(Tool_Austria!$D65,'AveragePrices&amp;Codes'!$A:$A,'AveragePrices&amp;Codes'!$B:$B),AGRIBALYSE_Cooked!$C:$C,AGRIBALYSE_Cooked!P:P)*$E65),"")</f>
        <v>0</v>
      </c>
      <c r="M65">
        <f>IFERROR(IF($F65="Raw",_xlfn.XLOOKUP(_xlfn.XLOOKUP(Tool_Austria!$D65,'AveragePrices&amp;Codes'!$A:$A,'AveragePrices&amp;Codes'!$B:$B),AGRIBALYSE_Raw!$B:$B,AGRIBALYSE_Raw!P:P)*$E65,_xlfn.XLOOKUP(_xlfn.XLOOKUP(Tool_Austria!$D65,'AveragePrices&amp;Codes'!$A:$A,'AveragePrices&amp;Codes'!$B:$B),AGRIBALYSE_Cooked!$C:$C,AGRIBALYSE_Cooked!Q:Q)*$E65),"")</f>
        <v>0</v>
      </c>
      <c r="N65">
        <f>IFERROR(IF($F65="Raw",_xlfn.XLOOKUP(_xlfn.XLOOKUP(Tool_Austria!$D65,'AveragePrices&amp;Codes'!$A:$A,'AveragePrices&amp;Codes'!$B:$B),AGRIBALYSE_Raw!$B:$B,AGRIBALYSE_Raw!Q:Q)*$E65,_xlfn.XLOOKUP(_xlfn.XLOOKUP(Tool_Austria!$D65,'AveragePrices&amp;Codes'!$A:$A,'AveragePrices&amp;Codes'!$B:$B),AGRIBALYSE_Cooked!$C:$C,AGRIBALYSE_Cooked!R:R)*$E65),"")</f>
        <v>0</v>
      </c>
      <c r="O65">
        <f>IFERROR(IF($F65="Raw",_xlfn.XLOOKUP(_xlfn.XLOOKUP(Tool_Austria!$D65,'AveragePrices&amp;Codes'!$A:$A,'AveragePrices&amp;Codes'!$B:$B),AGRIBALYSE_Raw!$B:$B,AGRIBALYSE_Raw!R:R)*$E65,_xlfn.XLOOKUP(_xlfn.XLOOKUP(Tool_Austria!$D65,'AveragePrices&amp;Codes'!$A:$A,'AveragePrices&amp;Codes'!$B:$B),AGRIBALYSE_Cooked!$C:$C,AGRIBALYSE_Cooked!S:S)*$E65),"")</f>
        <v>0</v>
      </c>
      <c r="P65">
        <f>IFERROR(IF($F65="Raw",_xlfn.XLOOKUP(_xlfn.XLOOKUP(Tool_Austria!$D65,'AveragePrices&amp;Codes'!$A:$A,'AveragePrices&amp;Codes'!$B:$B),AGRIBALYSE_Raw!$B:$B,AGRIBALYSE_Raw!S:S)*$E65,_xlfn.XLOOKUP(_xlfn.XLOOKUP(Tool_Austria!$D65,'AveragePrices&amp;Codes'!$A:$A,'AveragePrices&amp;Codes'!$B:$B),AGRIBALYSE_Cooked!$C:$C,AGRIBALYSE_Cooked!T:T)*$E65),"")</f>
        <v>0</v>
      </c>
      <c r="Q65">
        <f>IFERROR(IF($F65="Raw",_xlfn.XLOOKUP(_xlfn.XLOOKUP(Tool_Austria!$D65,'AveragePrices&amp;Codes'!$A:$A,'AveragePrices&amp;Codes'!$B:$B),AGRIBALYSE_Raw!$B:$B,AGRIBALYSE_Raw!T:T)*$E65,_xlfn.XLOOKUP(_xlfn.XLOOKUP(Tool_Austria!$D65,'AveragePrices&amp;Codes'!$A:$A,'AveragePrices&amp;Codes'!$B:$B),AGRIBALYSE_Cooked!$C:$C,AGRIBALYSE_Cooked!U:U)*$E65),"")</f>
        <v>0</v>
      </c>
      <c r="R65">
        <f>IFERROR(IF($F65="Raw",_xlfn.XLOOKUP(_xlfn.XLOOKUP(Tool_Austria!$D65,'AveragePrices&amp;Codes'!$A:$A,'AveragePrices&amp;Codes'!$B:$B),AGRIBALYSE_Raw!$B:$B,AGRIBALYSE_Raw!U:U)*$E65,_xlfn.XLOOKUP(_xlfn.XLOOKUP(Tool_Austria!$D65,'AveragePrices&amp;Codes'!$A:$A,'AveragePrices&amp;Codes'!$B:$B),AGRIBALYSE_Cooked!$C:$C,AGRIBALYSE_Cooked!V:V)*$E65),"")</f>
        <v>0</v>
      </c>
      <c r="S65">
        <f>IFERROR(IF($F65="Raw",_xlfn.XLOOKUP(_xlfn.XLOOKUP(Tool_Austria!$D65,'AveragePrices&amp;Codes'!$A:$A,'AveragePrices&amp;Codes'!$B:$B),AGRIBALYSE_Raw!$B:$B,AGRIBALYSE_Raw!V:V)*$E65,_xlfn.XLOOKUP(_xlfn.XLOOKUP(Tool_Austria!$D65,'AveragePrices&amp;Codes'!$A:$A,'AveragePrices&amp;Codes'!$B:$B),AGRIBALYSE_Cooked!$C:$C,AGRIBALYSE_Cooked!W:W)*$E65),"")</f>
        <v>0</v>
      </c>
      <c r="T65">
        <f>IFERROR(IF($F65="Raw",_xlfn.XLOOKUP(_xlfn.XLOOKUP(Tool_Austria!$D65,'AveragePrices&amp;Codes'!$A:$A,'AveragePrices&amp;Codes'!$B:$B),AGRIBALYSE_Raw!$B:$B,AGRIBALYSE_Raw!W:W)*$E65,_xlfn.XLOOKUP(_xlfn.XLOOKUP(Tool_Austria!$D65,'AveragePrices&amp;Codes'!$A:$A,'AveragePrices&amp;Codes'!$B:$B),AGRIBALYSE_Cooked!$C:$C,AGRIBALYSE_Cooked!X:X)*$E65),"")</f>
        <v>0</v>
      </c>
      <c r="U65">
        <f>IFERROR(IF($F65="Raw",_xlfn.XLOOKUP(_xlfn.XLOOKUP(Tool_Austria!$D65,'AveragePrices&amp;Codes'!$A:$A,'AveragePrices&amp;Codes'!$B:$B),AGRIBALYSE_Raw!$B:$B,AGRIBALYSE_Raw!X:X)*$E65,_xlfn.XLOOKUP(_xlfn.XLOOKUP(Tool_Austria!$D65,'AveragePrices&amp;Codes'!$A:$A,'AveragePrices&amp;Codes'!$B:$B),AGRIBALYSE_Cooked!$C:$C,AGRIBALYSE_Cooked!Y:Y)*$E65),"")</f>
        <v>0</v>
      </c>
      <c r="V65">
        <f>IFERROR(IF($F65="Raw",_xlfn.XLOOKUP(_xlfn.XLOOKUP(Tool_Austria!$D65,'AveragePrices&amp;Codes'!$A:$A,'AveragePrices&amp;Codes'!$B:$B),AGRIBALYSE_Raw!$B:$B,AGRIBALYSE_Raw!Y:Y)*$E65,_xlfn.XLOOKUP(_xlfn.XLOOKUP(Tool_Austria!$D65,'AveragePrices&amp;Codes'!$A:$A,'AveragePrices&amp;Codes'!$B:$B),AGRIBALYSE_Cooked!$C:$C,AGRIBALYSE_Cooked!Z:Z)*$E65),"")</f>
        <v>0</v>
      </c>
      <c r="W65">
        <f>IFERROR(IF($F65="Raw",_xlfn.XLOOKUP(_xlfn.XLOOKUP(Tool_Austria!$D65,'AveragePrices&amp;Codes'!$A:$A,'AveragePrices&amp;Codes'!$B:$B),AGRIBALYSE_Raw!$B:$B,AGRIBALYSE_Raw!Z:Z)*$E65,_xlfn.XLOOKUP(_xlfn.XLOOKUP(Tool_Austria!$D65,'AveragePrices&amp;Codes'!$A:$A,'AveragePrices&amp;Codes'!$B:$B),AGRIBALYSE_Cooked!$C:$C,AGRIBALYSE_Cooked!AA:AA)*$E65),"")</f>
        <v>0</v>
      </c>
      <c r="X65">
        <f>IFERROR(IF($F65="Raw",_xlfn.XLOOKUP(_xlfn.XLOOKUP(Tool_Austria!$D65,'AveragePrices&amp;Codes'!$A:$A,'AveragePrices&amp;Codes'!$B:$B),AGRIBALYSE_Raw!$B:$B,AGRIBALYSE_Raw!AA:AA)*$E65,_xlfn.XLOOKUP(_xlfn.XLOOKUP(Tool_Austria!$D65,'AveragePrices&amp;Codes'!$A:$A,'AveragePrices&amp;Codes'!$B:$B),AGRIBALYSE_Cooked!$C:$C,AGRIBALYSE_Cooked!AB:AB)*$E65),"")</f>
        <v>0</v>
      </c>
      <c r="Y65">
        <f>IFERROR(IF($F65="Raw",_xlfn.XLOOKUP(_xlfn.XLOOKUP(Tool_Austria!$D65,'AveragePrices&amp;Codes'!$A:$A,'AveragePrices&amp;Codes'!$B:$B),AGRIBALYSE_Raw!$B:$B,AGRIBALYSE_Raw!AB:AB)*$E65,_xlfn.XLOOKUP(_xlfn.XLOOKUP(Tool_Austria!$D65,'AveragePrices&amp;Codes'!$A:$A,'AveragePrices&amp;Codes'!$B:$B),AGRIBALYSE_Cooked!$C:$C,AGRIBALYSE_Cooked!AC:AC)*$E65),"")</f>
        <v>0</v>
      </c>
      <c r="Z65">
        <f>IFERROR(IF($F65="Raw",_xlfn.XLOOKUP(_xlfn.XLOOKUP(Tool_Austria!$D65,'AveragePrices&amp;Codes'!$A:$A,'AveragePrices&amp;Codes'!$B:$B),AGRIBALYSE_Raw!$B:$B,AGRIBALYSE_Raw!AC:AC)*$E65,_xlfn.XLOOKUP(_xlfn.XLOOKUP(Tool_Austria!$D65,'AveragePrices&amp;Codes'!$A:$A,'AveragePrices&amp;Codes'!$B:$B),AGRIBALYSE_Cooked!$C:$C,AGRIBALYSE_Cooked!AD:AD)*$E65),"")</f>
        <v>0</v>
      </c>
      <c r="AA65">
        <f>IFERROR(IF($F65="Raw",_xlfn.XLOOKUP(_xlfn.XLOOKUP(Tool_Austria!$D65,'AveragePrices&amp;Codes'!$A:$A,'AveragePrices&amp;Codes'!$B:$B),AGRIBALYSE_Raw!$B:$B,AGRIBALYSE_Raw!AD:AD)*$E65,_xlfn.XLOOKUP(_xlfn.XLOOKUP(Tool_Austria!$D65,'AveragePrices&amp;Codes'!$A:$A,'AveragePrices&amp;Codes'!$B:$B),AGRIBALYSE_Cooked!$C:$C,AGRIBALYSE_Cooked!AE:AE)*$E65),"")</f>
        <v>0</v>
      </c>
      <c r="AB65" cm="1">
        <f t="array" ref="AB65">IFERROR(_xlfn.XLOOKUP(Tool_Austria!$F65&amp;$E$2,'Cooking methods'!$A:$A&amp;'Cooking methods'!$B:$B,'Cooking methods'!C:C)*$E65,"")</f>
        <v>0</v>
      </c>
      <c r="AC65" cm="1">
        <f t="array" ref="AC65">IFERROR(_xlfn.XLOOKUP(Tool_Austria!$F65&amp;$E$2,'Cooking methods'!$A:$A&amp;'Cooking methods'!$B:$B,'Cooking methods'!D:D)*$E65,"")</f>
        <v>0</v>
      </c>
      <c r="AD65" cm="1">
        <f t="array" ref="AD65">IFERROR(_xlfn.XLOOKUP(Tool_Austria!$F65&amp;$E$2,'Cooking methods'!$A:$A&amp;'Cooking methods'!$B:$B,'Cooking methods'!E:E)*$E65,"")</f>
        <v>0</v>
      </c>
      <c r="AE65" cm="1">
        <f t="array" ref="AE65">IFERROR(_xlfn.XLOOKUP(Tool_Austria!$F65&amp;$E$2,'Cooking methods'!$A:$A&amp;'Cooking methods'!$B:$B,'Cooking methods'!F:F)*$E65,"")</f>
        <v>0</v>
      </c>
      <c r="AF65" cm="1">
        <f t="array" ref="AF65">IFERROR(_xlfn.XLOOKUP(Tool_Austria!$F65&amp;$E$2,'Cooking methods'!$A:$A&amp;'Cooking methods'!$B:$B,'Cooking methods'!G:G)*$E65,"")</f>
        <v>0</v>
      </c>
      <c r="AG65" cm="1">
        <f t="array" ref="AG65">IFERROR(_xlfn.XLOOKUP(Tool_Austria!$F65&amp;$E$2,'Cooking methods'!$A:$A&amp;'Cooking methods'!$B:$B,'Cooking methods'!H:H)*$E65,"")</f>
        <v>0</v>
      </c>
      <c r="AH65" cm="1">
        <f t="array" ref="AH65">IFERROR(_xlfn.XLOOKUP(Tool_Austria!$F65&amp;$E$2,'Cooking methods'!$A:$A&amp;'Cooking methods'!$B:$B,'Cooking methods'!I:I)*$E65,"")</f>
        <v>0</v>
      </c>
      <c r="AI65" cm="1">
        <f t="array" ref="AI65">IFERROR(_xlfn.XLOOKUP(Tool_Austria!$F65&amp;$E$2,'Cooking methods'!$A:$A&amp;'Cooking methods'!$B:$B,'Cooking methods'!J:J)*$E65,"")</f>
        <v>0</v>
      </c>
      <c r="AJ65" cm="1">
        <f t="array" ref="AJ65">IFERROR(_xlfn.XLOOKUP(Tool_Austria!$F65&amp;$E$2,'Cooking methods'!$A:$A&amp;'Cooking methods'!$B:$B,'Cooking methods'!K:K)*$E65,"")</f>
        <v>0</v>
      </c>
      <c r="AK65" cm="1">
        <f t="array" ref="AK65">IFERROR(_xlfn.XLOOKUP(Tool_Austria!$F65&amp;$E$2,'Cooking methods'!$A:$A&amp;'Cooking methods'!$B:$B,'Cooking methods'!L:L)*$E65,"")</f>
        <v>0</v>
      </c>
      <c r="AL65" cm="1">
        <f t="array" ref="AL65">IFERROR(_xlfn.XLOOKUP(Tool_Austria!$F65&amp;$E$2,'Cooking methods'!$A:$A&amp;'Cooking methods'!$B:$B,'Cooking methods'!M:M)*$E65,"")</f>
        <v>0</v>
      </c>
      <c r="AM65" cm="1">
        <f t="array" ref="AM65">IFERROR(_xlfn.XLOOKUP(Tool_Austria!$F65&amp;$E$2,'Cooking methods'!$A:$A&amp;'Cooking methods'!$B:$B,'Cooking methods'!N:N)*$E65,"")</f>
        <v>0</v>
      </c>
      <c r="AN65" cm="1">
        <f t="array" ref="AN65">IFERROR(_xlfn.XLOOKUP(Tool_Austria!$F65&amp;$E$2,'Cooking methods'!$A:$A&amp;'Cooking methods'!$B:$B,'Cooking methods'!O:O)*$E65,"")</f>
        <v>0</v>
      </c>
      <c r="AO65" cm="1">
        <f t="array" ref="AO65">IFERROR(_xlfn.XLOOKUP(Tool_Austria!$F65&amp;$E$2,'Cooking methods'!$A:$A&amp;'Cooking methods'!$B:$B,'Cooking methods'!P:P)*$E65,"")</f>
        <v>0</v>
      </c>
      <c r="AP65" cm="1">
        <f t="array" ref="AP65">IFERROR(_xlfn.XLOOKUP(Tool_Austria!$F65&amp;$E$2,'Cooking methods'!$A:$A&amp;'Cooking methods'!$B:$B,'Cooking methods'!Q:Q)*$E65,"")</f>
        <v>0</v>
      </c>
      <c r="AQ65" cm="1">
        <f t="array" ref="AQ65">IFERROR(_xlfn.XLOOKUP(Tool_Austria!$F65&amp;$E$2,'Cooking methods'!$A:$A&amp;'Cooking methods'!$B:$B,'Cooking methods'!R:R)*$E65,"")</f>
        <v>0</v>
      </c>
      <c r="AR65" cm="1">
        <f t="array" ref="AR65">IFERROR(_xlfn.XLOOKUP(Tool_Austria!$G65&amp;$E$2,'Waste management'!$A:$A&amp;'Waste management'!$B:$B,'Waste management'!C:C)*$E65,"")</f>
        <v>0</v>
      </c>
      <c r="AS65" cm="1">
        <f t="array" ref="AS65">IFERROR(_xlfn.XLOOKUP(Tool_Austria!$G65&amp;$E$2,'Waste management'!$A:$A&amp;'Waste management'!$B:$B,'Waste management'!D:D)*$E65,"")</f>
        <v>0</v>
      </c>
      <c r="AT65" cm="1">
        <f t="array" ref="AT65">IFERROR(_xlfn.XLOOKUP(Tool_Austria!$G65&amp;$E$2,'Waste management'!$A:$A&amp;'Waste management'!$B:$B,'Waste management'!E:E)*$E65,"")</f>
        <v>0</v>
      </c>
      <c r="AU65" cm="1">
        <f t="array" ref="AU65">IFERROR(_xlfn.XLOOKUP(Tool_Austria!$G65&amp;$E$2,'Waste management'!$A:$A&amp;'Waste management'!$B:$B,'Waste management'!F:F)*$E65,"")</f>
        <v>0</v>
      </c>
      <c r="AV65" cm="1">
        <f t="array" ref="AV65">IFERROR(_xlfn.XLOOKUP(Tool_Austria!$G65&amp;$E$2,'Waste management'!$A:$A&amp;'Waste management'!$B:$B,'Waste management'!G:G)*$E65,"")</f>
        <v>0</v>
      </c>
      <c r="AW65" cm="1">
        <f t="array" ref="AW65">IFERROR(_xlfn.XLOOKUP(Tool_Austria!$G65&amp;$E$2,'Waste management'!$A:$A&amp;'Waste management'!$B:$B,'Waste management'!H:H)*$E65,"")</f>
        <v>0</v>
      </c>
      <c r="AX65" cm="1">
        <f t="array" ref="AX65">IFERROR(_xlfn.XLOOKUP(Tool_Austria!$G65&amp;$E$2,'Waste management'!$A:$A&amp;'Waste management'!$B:$B,'Waste management'!I:I)*$E65,"")</f>
        <v>0</v>
      </c>
      <c r="AY65" cm="1">
        <f t="array" ref="AY65">IFERROR(_xlfn.XLOOKUP(Tool_Austria!$G65&amp;$E$2,'Waste management'!$A:$A&amp;'Waste management'!$B:$B,'Waste management'!J:J)*$E65,"")</f>
        <v>0</v>
      </c>
      <c r="AZ65" cm="1">
        <f t="array" ref="AZ65">IFERROR(_xlfn.XLOOKUP(Tool_Austria!$G65&amp;$E$2,'Waste management'!$A:$A&amp;'Waste management'!$B:$B,'Waste management'!K:K)*$E65,"")</f>
        <v>0</v>
      </c>
      <c r="BA65" cm="1">
        <f t="array" ref="BA65">IFERROR(_xlfn.XLOOKUP(Tool_Austria!$G65&amp;$E$2,'Waste management'!$A:$A&amp;'Waste management'!$B:$B,'Waste management'!L:L)*$E65,"")</f>
        <v>0</v>
      </c>
      <c r="BB65" cm="1">
        <f t="array" ref="BB65">IFERROR(_xlfn.XLOOKUP(Tool_Austria!$G65&amp;$E$2,'Waste management'!$A:$A&amp;'Waste management'!$B:$B,'Waste management'!M:M)*$E65,"")</f>
        <v>0</v>
      </c>
      <c r="BC65" cm="1">
        <f t="array" ref="BC65">IFERROR(_xlfn.XLOOKUP(Tool_Austria!$G65&amp;$E$2,'Waste management'!$A:$A&amp;'Waste management'!$B:$B,'Waste management'!N:N)*$E65,"")</f>
        <v>0</v>
      </c>
      <c r="BD65" cm="1">
        <f t="array" ref="BD65">IFERROR(_xlfn.XLOOKUP(Tool_Austria!$G65&amp;$E$2,'Waste management'!$A:$A&amp;'Waste management'!$B:$B,'Waste management'!O:O)*$E65,"")</f>
        <v>0</v>
      </c>
      <c r="BE65" cm="1">
        <f t="array" ref="BE65">IFERROR(_xlfn.XLOOKUP(Tool_Austria!$G65&amp;$E$2,'Waste management'!$A:$A&amp;'Waste management'!$B:$B,'Waste management'!P:P)*$E65,"")</f>
        <v>0</v>
      </c>
      <c r="BF65" cm="1">
        <f t="array" ref="BF65">IFERROR(_xlfn.XLOOKUP(Tool_Austria!$G65&amp;$E$2,'Waste management'!$A:$A&amp;'Waste management'!$B:$B,'Waste management'!Q:Q)*$E65,"")</f>
        <v>0</v>
      </c>
      <c r="BG65" cm="1">
        <f t="array" ref="BG65">IFERROR(_xlfn.XLOOKUP(Tool_Austria!$G65&amp;$E$2,'Waste management'!$A:$A&amp;'Waste management'!$B:$B,'Waste management'!R:R)*$E65,"")</f>
        <v>0</v>
      </c>
      <c r="BH65">
        <f>IFERROR((L65+AR65+AB65)*_xlfn.XLOOKUP(Tool_Austria!BH$4,Monetization_Factors!$A:$A,Monetization_Factors!$D:$D),"")</f>
        <v>0</v>
      </c>
      <c r="BI65">
        <f>IFERROR((M65+AS65+AC65)*_xlfn.XLOOKUP(Tool_Austria!BI$4,Monetization_Factors!$A:$A,Monetization_Factors!$D:$D),"")</f>
        <v>0</v>
      </c>
      <c r="BJ65">
        <f>IFERROR((N65+AT65+AD65)*_xlfn.XLOOKUP(Tool_Austria!BJ$4,Monetization_Factors!$A:$A,Monetization_Factors!$D:$D),"")</f>
        <v>0</v>
      </c>
      <c r="BK65">
        <f>IFERROR((O65+AU65+AE65)*_xlfn.XLOOKUP(Tool_Austria!BK$4,Monetization_Factors!$A:$A,Monetization_Factors!$D:$D),"")</f>
        <v>0</v>
      </c>
      <c r="BL65">
        <f>IFERROR((P65+AV65+AF65)*_xlfn.XLOOKUP(Tool_Austria!BL$4,Monetization_Factors!$A:$A,Monetization_Factors!$D:$D),"")</f>
        <v>0</v>
      </c>
      <c r="BM65">
        <f>IFERROR((Q65+AW65+AG65)*_xlfn.XLOOKUP(Tool_Austria!BM$4,Monetization_Factors!$A:$A,Monetization_Factors!$D:$D),"")</f>
        <v>0</v>
      </c>
      <c r="BN65">
        <f>IFERROR((R65+AX65+AH65)*_xlfn.XLOOKUP(Tool_Austria!BN$4,Monetization_Factors!$A:$A,Monetization_Factors!$D:$D),"")</f>
        <v>0</v>
      </c>
      <c r="BO65">
        <f>IFERROR((S65+AY65+AI65)*_xlfn.XLOOKUP(Tool_Austria!BO$4,Monetization_Factors!$A:$A,Monetization_Factors!$D:$D),"")</f>
        <v>0</v>
      </c>
      <c r="BP65">
        <f>IFERROR((T65+AZ65+AJ65)*_xlfn.XLOOKUP(Tool_Austria!BP$4,Monetization_Factors!$A:$A,Monetization_Factors!$D:$D),"")</f>
        <v>0</v>
      </c>
      <c r="BQ65">
        <f>IFERROR((U65+BA65+AK65)*_xlfn.XLOOKUP(Tool_Austria!BQ$4,Monetization_Factors!$A:$A,Monetization_Factors!$D:$D),"")</f>
        <v>0</v>
      </c>
      <c r="BR65" t="str">
        <f>IFERROR((V65+BB65+AL65)*_xlfn.XLOOKUP(Tool_Austria!BR$4,Monetization_Factors!$A:$A,Monetization_Factors!$D:$D),"")</f>
        <v/>
      </c>
      <c r="BS65">
        <f>IFERROR((W65+BC65+AM65)*_xlfn.XLOOKUP(Tool_Austria!BS$4,Monetization_Factors!$A:$A,Monetization_Factors!$D:$D),"")</f>
        <v>0</v>
      </c>
      <c r="BT65">
        <f>IFERROR((X65+BD65+AN65)*_xlfn.XLOOKUP(Tool_Austria!BT$4,Monetization_Factors!$A:$A,Monetization_Factors!$D:$D),"")</f>
        <v>0</v>
      </c>
      <c r="BU65">
        <f>IFERROR((Y65+BE65+AO65)*_xlfn.XLOOKUP(Tool_Austria!BU$4,Monetization_Factors!$A:$A,Monetization_Factors!$D:$D),"")</f>
        <v>0</v>
      </c>
      <c r="BV65">
        <f>IFERROR((Z65+BF65+AP65)*_xlfn.XLOOKUP(Tool_Austria!BV$4,Monetization_Factors!$A:$A,Monetization_Factors!$D:$D),"")</f>
        <v>0</v>
      </c>
      <c r="BW65">
        <f>IFERROR((AA65+BG65+AQ65)*_xlfn.XLOOKUP(Tool_Austria!BW$4,Monetization_Factors!$A:$A,Monetization_Factors!$D:$D),"")</f>
        <v>0</v>
      </c>
      <c r="BX65" s="38" cm="1">
        <f t="array" ref="BX65">IFERROR(_xlfn.IFS(I65&lt;&gt;0,I65*E65,I65="",J65*E65),"")</f>
        <v>0</v>
      </c>
      <c r="BY65" s="38">
        <f t="shared" si="30"/>
        <v>0</v>
      </c>
      <c r="BZ65" s="38">
        <f t="shared" si="31"/>
        <v>0</v>
      </c>
      <c r="CA65" s="38">
        <f t="shared" si="32"/>
        <v>0</v>
      </c>
      <c r="CB65">
        <f t="shared" si="39"/>
        <v>0</v>
      </c>
      <c r="CC65">
        <f t="shared" si="39"/>
        <v>0</v>
      </c>
      <c r="CD65">
        <f t="shared" si="39"/>
        <v>0</v>
      </c>
      <c r="CE65">
        <f t="shared" si="39"/>
        <v>0</v>
      </c>
      <c r="CF65">
        <f t="shared" si="39"/>
        <v>0</v>
      </c>
      <c r="CG65">
        <f t="shared" si="39"/>
        <v>0</v>
      </c>
      <c r="CH65">
        <f t="shared" si="39"/>
        <v>0</v>
      </c>
      <c r="CI65">
        <f t="shared" si="39"/>
        <v>0</v>
      </c>
      <c r="CJ65">
        <f t="shared" si="39"/>
        <v>0</v>
      </c>
      <c r="CK65">
        <f t="shared" si="39"/>
        <v>0</v>
      </c>
      <c r="CL65">
        <f t="shared" si="39"/>
        <v>0</v>
      </c>
      <c r="CM65">
        <f t="shared" si="39"/>
        <v>0</v>
      </c>
      <c r="CN65">
        <f t="shared" si="39"/>
        <v>0</v>
      </c>
      <c r="CO65">
        <f t="shared" si="39"/>
        <v>0</v>
      </c>
      <c r="CP65">
        <f t="shared" si="39"/>
        <v>0</v>
      </c>
      <c r="CQ65">
        <f t="shared" si="37"/>
        <v>0</v>
      </c>
      <c r="CR65">
        <f t="shared" si="40"/>
        <v>0</v>
      </c>
      <c r="CS65">
        <f t="shared" si="40"/>
        <v>0</v>
      </c>
      <c r="CT65">
        <f t="shared" si="40"/>
        <v>0</v>
      </c>
      <c r="CU65">
        <f t="shared" si="40"/>
        <v>0</v>
      </c>
      <c r="CV65">
        <f t="shared" si="40"/>
        <v>0</v>
      </c>
      <c r="CW65">
        <f t="shared" si="40"/>
        <v>0</v>
      </c>
      <c r="CX65">
        <f t="shared" si="40"/>
        <v>0</v>
      </c>
      <c r="CY65">
        <f t="shared" si="40"/>
        <v>0</v>
      </c>
      <c r="CZ65">
        <f t="shared" si="40"/>
        <v>0</v>
      </c>
      <c r="DA65">
        <f t="shared" si="40"/>
        <v>0</v>
      </c>
      <c r="DB65">
        <f t="shared" si="40"/>
        <v>0</v>
      </c>
      <c r="DC65">
        <f t="shared" si="40"/>
        <v>0</v>
      </c>
      <c r="DD65">
        <f t="shared" si="40"/>
        <v>0</v>
      </c>
      <c r="DE65">
        <f t="shared" si="40"/>
        <v>0</v>
      </c>
      <c r="DF65">
        <f t="shared" si="40"/>
        <v>0</v>
      </c>
      <c r="DG65">
        <f t="shared" si="38"/>
        <v>0</v>
      </c>
      <c r="DH65" s="5" t="str">
        <f>IFERROR(((((L65+AB65)*(1/$H65))+AR65)/$F$2)/($B$2*('CAR.CAP_per person'!B$2)/(_xlfn.XLOOKUP($E$2,EU_countries_GDP!$A$2:$A$29,EU_countries_GDP!$E$2:$E$29))),"")</f>
        <v/>
      </c>
      <c r="DI65" s="5" t="str">
        <f>IFERROR(((((M65+AC65)*(1/$H65))+AS65)/$F$2)/($B$2*('CAR.CAP_per person'!C$2)/(_xlfn.XLOOKUP($E$2,EU_countries_GDP!$A$2:$A$29,EU_countries_GDP!$E$2:$E$29))),"")</f>
        <v/>
      </c>
      <c r="DJ65" s="5" t="str">
        <f>IFERROR(((((N65+AD65)*(1/$H65))+AT65)/$F$2)/($B$2*('CAR.CAP_per person'!D$2)/(_xlfn.XLOOKUP($E$2,EU_countries_GDP!$A$2:$A$29,EU_countries_GDP!$E$2:$E$29))),"")</f>
        <v/>
      </c>
      <c r="DK65" s="5" t="str">
        <f>IFERROR(((((O65+AE65)*(1/$H65))+AU65)/$F$2)/($B$2*('CAR.CAP_per person'!E$2)/(_xlfn.XLOOKUP($E$2,EU_countries_GDP!$A$2:$A$29,EU_countries_GDP!$E$2:$E$29))),"")</f>
        <v/>
      </c>
      <c r="DL65" s="5" t="str">
        <f>IFERROR(((((P65+AF65)*(1/$H65))+AV65)/$F$2)/($B$2*('CAR.CAP_per person'!F$2)/(_xlfn.XLOOKUP($E$2,EU_countries_GDP!$A$2:$A$29,EU_countries_GDP!$E$2:$E$29))),"")</f>
        <v/>
      </c>
      <c r="DM65" s="5" t="str">
        <f>IFERROR(((((Q65+AG65)*(1/$H65))+AW65)/$F$2)/($B$2*('CAR.CAP_per person'!G$2)/(_xlfn.XLOOKUP($E$2,EU_countries_GDP!$A$2:$A$29,EU_countries_GDP!$E$2:$E$29))),"")</f>
        <v/>
      </c>
      <c r="DN65" s="5" t="str">
        <f>IFERROR(((((R65+AH65)*(1/$H65))+AX65)/$F$2)/($B$2*('CAR.CAP_per person'!H$2)/(_xlfn.XLOOKUP($E$2,EU_countries_GDP!$A$2:$A$29,EU_countries_GDP!$E$2:$E$29))),"")</f>
        <v/>
      </c>
      <c r="DO65" s="5" t="str">
        <f>IFERROR(((((S65+AI65)*(1/$H65))+AY65)/$F$2)/($B$2*('CAR.CAP_per person'!I$2)/(_xlfn.XLOOKUP($E$2,EU_countries_GDP!$A$2:$A$29,EU_countries_GDP!$E$2:$E$29))),"")</f>
        <v/>
      </c>
      <c r="DP65" s="5" t="str">
        <f>IFERROR(((((T65+AJ65)*(1/$H65))+AZ65)/$F$2)/($B$2*('CAR.CAP_per person'!J$2)/(_xlfn.XLOOKUP($E$2,EU_countries_GDP!$A$2:$A$29,EU_countries_GDP!$E$2:$E$29))),"")</f>
        <v/>
      </c>
      <c r="DQ65" s="5" t="str">
        <f>IFERROR(((((U65+AK65)*(1/$H65))+BA65)/$F$2)/($B$2*('CAR.CAP_per person'!K$2)/(_xlfn.XLOOKUP($E$2,EU_countries_GDP!$A$2:$A$29,EU_countries_GDP!$E$2:$E$29))),"")</f>
        <v/>
      </c>
      <c r="DR65" s="5" t="str">
        <f>IFERROR(((((V65+AL65)*(1/$H65))+BB65)/$F$2)/($B$2*('CAR.CAP_per person'!L$2)/(_xlfn.XLOOKUP($E$2,EU_countries_GDP!$A$2:$A$29,EU_countries_GDP!$E$2:$E$29))),"")</f>
        <v/>
      </c>
      <c r="DS65" s="5" t="str">
        <f>IFERROR(((((W65+AM65)*(1/$H65))+BC65)/$F$2)/($B$2*('CAR.CAP_per person'!M$2)/(_xlfn.XLOOKUP($E$2,EU_countries_GDP!$A$2:$A$29,EU_countries_GDP!$E$2:$E$29))),"")</f>
        <v/>
      </c>
      <c r="DT65" s="5" t="str">
        <f>IFERROR(((((X65+AN65)*(1/$H65))+BD65)/$F$2)/($B$2*('CAR.CAP_per person'!N$2)/(_xlfn.XLOOKUP($E$2,EU_countries_GDP!$A$2:$A$29,EU_countries_GDP!$E$2:$E$29))),"")</f>
        <v/>
      </c>
      <c r="DU65" s="5" t="str">
        <f>IFERROR(((((Y65+AO65)*(1/$H65))+BE65)/$F$2)/($B$2*('CAR.CAP_per person'!O$2)/(_xlfn.XLOOKUP($E$2,EU_countries_GDP!$A$2:$A$29,EU_countries_GDP!$E$2:$E$29))),"")</f>
        <v/>
      </c>
      <c r="DV65" s="5" t="str">
        <f>IFERROR(((((Z65+AP65)*(1/$H65))+BF65)/$F$2)/($B$2*('CAR.CAP_per person'!P$2)/(_xlfn.XLOOKUP($E$2,EU_countries_GDP!$A$2:$A$29,EU_countries_GDP!$E$2:$E$29))),"")</f>
        <v/>
      </c>
      <c r="DW65" s="5" t="str">
        <f>IFERROR(((((AA65+AQ65)*(1/$H65))+BG65)/$F$2)/($B$2*('CAR.CAP_per person'!Q$2)/(_xlfn.XLOOKUP($E$2,EU_countries_GDP!$A$2:$A$29,EU_countries_GDP!$E$2:$E$29))),"")</f>
        <v/>
      </c>
    </row>
    <row r="66" spans="1:127">
      <c r="A66" t="s">
        <v>213</v>
      </c>
      <c r="B66" t="str">
        <f>_xlfn.XLOOKUP(D66,Table5[Ingredient],Table5[Category],"",FALSE)</f>
        <v>Dairy products</v>
      </c>
      <c r="C66" s="33" t="s">
        <v>177</v>
      </c>
      <c r="D66" s="33" t="s">
        <v>183</v>
      </c>
      <c r="E66" s="33">
        <v>1.3520000000000001</v>
      </c>
      <c r="F66" s="33" t="s">
        <v>189</v>
      </c>
      <c r="G66" s="33" t="s">
        <v>180</v>
      </c>
      <c r="H66" s="91">
        <f>Dataset_AT!R63</f>
        <v>5.2080123266563944E-2</v>
      </c>
      <c r="I66" s="33"/>
      <c r="J66" s="37">
        <f>IFERROR(INDEX('AveragePrices&amp;Codes'!G:AG, MATCH($D66, 'AveragePrices&amp;Codes'!$A:$A, 0), MATCH(Tool_Austria!$E$2, 'AveragePrices&amp;Codes'!$G$1:$AG$1, 0)),"")</f>
        <v>0.51222692307692297</v>
      </c>
      <c r="K66" s="37">
        <f>IFERROR(E66/(_xlfn.XLOOKUP(A66,Dataset_AT!$V$2:$V$9,Dataset_AT!$W$2:$W$9)),"")</f>
        <v>7.8604651162790702E-3</v>
      </c>
      <c r="L66">
        <f>IFERROR(IF($F66="Raw",_xlfn.XLOOKUP(_xlfn.XLOOKUP(Tool_Austria!$D66,'AveragePrices&amp;Codes'!$A:$A,'AveragePrices&amp;Codes'!$B:$B),AGRIBALYSE_Raw!$B:$B,AGRIBALYSE_Raw!O:O)*$E66,_xlfn.XLOOKUP(_xlfn.XLOOKUP(Tool_Austria!$D66,'AveragePrices&amp;Codes'!$A:$A,'AveragePrices&amp;Codes'!$B:$B),AGRIBALYSE_Cooked!$C:$C,AGRIBALYSE_Cooked!P:P)*$E66),"")</f>
        <v>1.9683765296000002</v>
      </c>
      <c r="M66">
        <f>IFERROR(IF($F66="Raw",_xlfn.XLOOKUP(_xlfn.XLOOKUP(Tool_Austria!$D66,'AveragePrices&amp;Codes'!$A:$A,'AveragePrices&amp;Codes'!$B:$B),AGRIBALYSE_Raw!$B:$B,AGRIBALYSE_Raw!P:P)*$E66,_xlfn.XLOOKUP(_xlfn.XLOOKUP(Tool_Austria!$D66,'AveragePrices&amp;Codes'!$A:$A,'AveragePrices&amp;Codes'!$B:$B),AGRIBALYSE_Cooked!$C:$C,AGRIBALYSE_Cooked!Q:Q)*$E66),"")</f>
        <v>3.0828901584000004E-8</v>
      </c>
      <c r="N66">
        <f>IFERROR(IF($F66="Raw",_xlfn.XLOOKUP(_xlfn.XLOOKUP(Tool_Austria!$D66,'AveragePrices&amp;Codes'!$A:$A,'AveragePrices&amp;Codes'!$B:$B),AGRIBALYSE_Raw!$B:$B,AGRIBALYSE_Raw!Q:Q)*$E66,_xlfn.XLOOKUP(_xlfn.XLOOKUP(Tool_Austria!$D66,'AveragePrices&amp;Codes'!$A:$A,'AveragePrices&amp;Codes'!$B:$B),AGRIBALYSE_Cooked!$C:$C,AGRIBALYSE_Cooked!R:R)*$E66),"")</f>
        <v>0.18285140224000002</v>
      </c>
      <c r="O66">
        <f>IFERROR(IF($F66="Raw",_xlfn.XLOOKUP(_xlfn.XLOOKUP(Tool_Austria!$D66,'AveragePrices&amp;Codes'!$A:$A,'AveragePrices&amp;Codes'!$B:$B),AGRIBALYSE_Raw!$B:$B,AGRIBALYSE_Raw!R:R)*$E66,_xlfn.XLOOKUP(_xlfn.XLOOKUP(Tool_Austria!$D66,'AveragePrices&amp;Codes'!$A:$A,'AveragePrices&amp;Codes'!$B:$B),AGRIBALYSE_Cooked!$C:$C,AGRIBALYSE_Cooked!S:S)*$E66),"")</f>
        <v>4.1092228320000002E-3</v>
      </c>
      <c r="P66">
        <f>IFERROR(IF($F66="Raw",_xlfn.XLOOKUP(_xlfn.XLOOKUP(Tool_Austria!$D66,'AveragePrices&amp;Codes'!$A:$A,'AveragePrices&amp;Codes'!$B:$B),AGRIBALYSE_Raw!$B:$B,AGRIBALYSE_Raw!S:S)*$E66,_xlfn.XLOOKUP(_xlfn.XLOOKUP(Tool_Austria!$D66,'AveragePrices&amp;Codes'!$A:$A,'AveragePrices&amp;Codes'!$B:$B),AGRIBALYSE_Cooked!$C:$C,AGRIBALYSE_Cooked!T:T)*$E66),"")</f>
        <v>1.6319848687999999E-7</v>
      </c>
      <c r="Q66">
        <f>IFERROR(IF($F66="Raw",_xlfn.XLOOKUP(_xlfn.XLOOKUP(Tool_Austria!$D66,'AveragePrices&amp;Codes'!$A:$A,'AveragePrices&amp;Codes'!$B:$B),AGRIBALYSE_Raw!$B:$B,AGRIBALYSE_Raw!T:T)*$E66,_xlfn.XLOOKUP(_xlfn.XLOOKUP(Tool_Austria!$D66,'AveragePrices&amp;Codes'!$A:$A,'AveragePrices&amp;Codes'!$B:$B),AGRIBALYSE_Cooked!$C:$C,AGRIBALYSE_Cooked!U:U)*$E66),"")</f>
        <v>2.3096593208000002E-8</v>
      </c>
      <c r="R66">
        <f>IFERROR(IF($F66="Raw",_xlfn.XLOOKUP(_xlfn.XLOOKUP(Tool_Austria!$D66,'AveragePrices&amp;Codes'!$A:$A,'AveragePrices&amp;Codes'!$B:$B),AGRIBALYSE_Raw!$B:$B,AGRIBALYSE_Raw!U:U)*$E66,_xlfn.XLOOKUP(_xlfn.XLOOKUP(Tool_Austria!$D66,'AveragePrices&amp;Codes'!$A:$A,'AveragePrices&amp;Codes'!$B:$B),AGRIBALYSE_Cooked!$C:$C,AGRIBALYSE_Cooked!V:V)*$E66),"")</f>
        <v>9.639621960800001E-10</v>
      </c>
      <c r="S66">
        <f>IFERROR(IF($F66="Raw",_xlfn.XLOOKUP(_xlfn.XLOOKUP(Tool_Austria!$D66,'AveragePrices&amp;Codes'!$A:$A,'AveragePrices&amp;Codes'!$B:$B),AGRIBALYSE_Raw!$B:$B,AGRIBALYSE_Raw!V:V)*$E66,_xlfn.XLOOKUP(_xlfn.XLOOKUP(Tool_Austria!$D66,'AveragePrices&amp;Codes'!$A:$A,'AveragePrices&amp;Codes'!$B:$B),AGRIBALYSE_Cooked!$C:$C,AGRIBALYSE_Cooked!W:W)*$E66),"")</f>
        <v>2.1843767816E-2</v>
      </c>
      <c r="T66">
        <f>IFERROR(IF($F66="Raw",_xlfn.XLOOKUP(_xlfn.XLOOKUP(Tool_Austria!$D66,'AveragePrices&amp;Codes'!$A:$A,'AveragePrices&amp;Codes'!$B:$B),AGRIBALYSE_Raw!$B:$B,AGRIBALYSE_Raw!W:W)*$E66,_xlfn.XLOOKUP(_xlfn.XLOOKUP(Tool_Austria!$D66,'AveragePrices&amp;Codes'!$A:$A,'AveragePrices&amp;Codes'!$B:$B),AGRIBALYSE_Cooked!$C:$C,AGRIBALYSE_Cooked!X:X)*$E66),"")</f>
        <v>1.6717507040000002E-4</v>
      </c>
      <c r="U66">
        <f>IFERROR(IF($F66="Raw",_xlfn.XLOOKUP(_xlfn.XLOOKUP(Tool_Austria!$D66,'AveragePrices&amp;Codes'!$A:$A,'AveragePrices&amp;Codes'!$B:$B),AGRIBALYSE_Raw!$B:$B,AGRIBALYSE_Raw!X:X)*$E66,_xlfn.XLOOKUP(_xlfn.XLOOKUP(Tool_Austria!$D66,'AveragePrices&amp;Codes'!$A:$A,'AveragePrices&amp;Codes'!$B:$B),AGRIBALYSE_Cooked!$C:$C,AGRIBALYSE_Cooked!Y:Y)*$E66),"")</f>
        <v>5.8971046575999999E-3</v>
      </c>
      <c r="V66">
        <f>IFERROR(IF($F66="Raw",_xlfn.XLOOKUP(_xlfn.XLOOKUP(Tool_Austria!$D66,'AveragePrices&amp;Codes'!$A:$A,'AveragePrices&amp;Codes'!$B:$B),AGRIBALYSE_Raw!$B:$B,AGRIBALYSE_Raw!Y:Y)*$E66,_xlfn.XLOOKUP(_xlfn.XLOOKUP(Tool_Austria!$D66,'AveragePrices&amp;Codes'!$A:$A,'AveragePrices&amp;Codes'!$B:$B),AGRIBALYSE_Cooked!$C:$C,AGRIBALYSE_Cooked!Z:Z)*$E66),"")</f>
        <v>9.342119904E-2</v>
      </c>
      <c r="W66">
        <f>IFERROR(IF($F66="Raw",_xlfn.XLOOKUP(_xlfn.XLOOKUP(Tool_Austria!$D66,'AveragePrices&amp;Codes'!$A:$A,'AveragePrices&amp;Codes'!$B:$B),AGRIBALYSE_Raw!$B:$B,AGRIBALYSE_Raw!Z:Z)*$E66,_xlfn.XLOOKUP(_xlfn.XLOOKUP(Tool_Austria!$D66,'AveragePrices&amp;Codes'!$A:$A,'AveragePrices&amp;Codes'!$B:$B),AGRIBALYSE_Cooked!$C:$C,AGRIBALYSE_Cooked!AA:AA)*$E66),"")</f>
        <v>22.667817224000004</v>
      </c>
      <c r="X66">
        <f>IFERROR(IF($F66="Raw",_xlfn.XLOOKUP(_xlfn.XLOOKUP(Tool_Austria!$D66,'AveragePrices&amp;Codes'!$A:$A,'AveragePrices&amp;Codes'!$B:$B),AGRIBALYSE_Raw!$B:$B,AGRIBALYSE_Raw!AA:AA)*$E66,_xlfn.XLOOKUP(_xlfn.XLOOKUP(Tool_Austria!$D66,'AveragePrices&amp;Codes'!$A:$A,'AveragePrices&amp;Codes'!$B:$B),AGRIBALYSE_Cooked!$C:$C,AGRIBALYSE_Cooked!AB:AB)*$E66),"")</f>
        <v>86.27661452800001</v>
      </c>
      <c r="Y66">
        <f>IFERROR(IF($F66="Raw",_xlfn.XLOOKUP(_xlfn.XLOOKUP(Tool_Austria!$D66,'AveragePrices&amp;Codes'!$A:$A,'AveragePrices&amp;Codes'!$B:$B),AGRIBALYSE_Raw!$B:$B,AGRIBALYSE_Raw!AB:AB)*$E66,_xlfn.XLOOKUP(_xlfn.XLOOKUP(Tool_Austria!$D66,'AveragePrices&amp;Codes'!$A:$A,'AveragePrices&amp;Codes'!$B:$B),AGRIBALYSE_Cooked!$C:$C,AGRIBALYSE_Cooked!AC:AC)*$E66),"")</f>
        <v>0.23557056016000003</v>
      </c>
      <c r="Z66">
        <f>IFERROR(IF($F66="Raw",_xlfn.XLOOKUP(_xlfn.XLOOKUP(Tool_Austria!$D66,'AveragePrices&amp;Codes'!$A:$A,'AveragePrices&amp;Codes'!$B:$B),AGRIBALYSE_Raw!$B:$B,AGRIBALYSE_Raw!AC:AC)*$E66,_xlfn.XLOOKUP(_xlfn.XLOOKUP(Tool_Austria!$D66,'AveragePrices&amp;Codes'!$A:$A,'AveragePrices&amp;Codes'!$B:$B),AGRIBALYSE_Cooked!$C:$C,AGRIBALYSE_Cooked!AD:AD)*$E66),"")</f>
        <v>11.595724628800001</v>
      </c>
      <c r="AA66">
        <f>IFERROR(IF($F66="Raw",_xlfn.XLOOKUP(_xlfn.XLOOKUP(Tool_Austria!$D66,'AveragePrices&amp;Codes'!$A:$A,'AveragePrices&amp;Codes'!$B:$B),AGRIBALYSE_Raw!$B:$B,AGRIBALYSE_Raw!AD:AD)*$E66,_xlfn.XLOOKUP(_xlfn.XLOOKUP(Tool_Austria!$D66,'AveragePrices&amp;Codes'!$A:$A,'AveragePrices&amp;Codes'!$B:$B),AGRIBALYSE_Cooked!$C:$C,AGRIBALYSE_Cooked!AE:AE)*$E66),"")</f>
        <v>4.5432836487999999E-6</v>
      </c>
      <c r="AB66" cm="1">
        <f t="array" ref="AB66">IFERROR(_xlfn.XLOOKUP(Tool_Austria!$F66&amp;$E$2,'Cooking methods'!$A:$A&amp;'Cooking methods'!$B:$B,'Cooking methods'!C:C)*$E66,"")</f>
        <v>0</v>
      </c>
      <c r="AC66" cm="1">
        <f t="array" ref="AC66">IFERROR(_xlfn.XLOOKUP(Tool_Austria!$F66&amp;$E$2,'Cooking methods'!$A:$A&amp;'Cooking methods'!$B:$B,'Cooking methods'!D:D)*$E66,"")</f>
        <v>0</v>
      </c>
      <c r="AD66" cm="1">
        <f t="array" ref="AD66">IFERROR(_xlfn.XLOOKUP(Tool_Austria!$F66&amp;$E$2,'Cooking methods'!$A:$A&amp;'Cooking methods'!$B:$B,'Cooking methods'!E:E)*$E66,"")</f>
        <v>0</v>
      </c>
      <c r="AE66" cm="1">
        <f t="array" ref="AE66">IFERROR(_xlfn.XLOOKUP(Tool_Austria!$F66&amp;$E$2,'Cooking methods'!$A:$A&amp;'Cooking methods'!$B:$B,'Cooking methods'!F:F)*$E66,"")</f>
        <v>0</v>
      </c>
      <c r="AF66" cm="1">
        <f t="array" ref="AF66">IFERROR(_xlfn.XLOOKUP(Tool_Austria!$F66&amp;$E$2,'Cooking methods'!$A:$A&amp;'Cooking methods'!$B:$B,'Cooking methods'!G:G)*$E66,"")</f>
        <v>0</v>
      </c>
      <c r="AG66" cm="1">
        <f t="array" ref="AG66">IFERROR(_xlfn.XLOOKUP(Tool_Austria!$F66&amp;$E$2,'Cooking methods'!$A:$A&amp;'Cooking methods'!$B:$B,'Cooking methods'!H:H)*$E66,"")</f>
        <v>0</v>
      </c>
      <c r="AH66" cm="1">
        <f t="array" ref="AH66">IFERROR(_xlfn.XLOOKUP(Tool_Austria!$F66&amp;$E$2,'Cooking methods'!$A:$A&amp;'Cooking methods'!$B:$B,'Cooking methods'!I:I)*$E66,"")</f>
        <v>0</v>
      </c>
      <c r="AI66" cm="1">
        <f t="array" ref="AI66">IFERROR(_xlfn.XLOOKUP(Tool_Austria!$F66&amp;$E$2,'Cooking methods'!$A:$A&amp;'Cooking methods'!$B:$B,'Cooking methods'!J:J)*$E66,"")</f>
        <v>0</v>
      </c>
      <c r="AJ66" cm="1">
        <f t="array" ref="AJ66">IFERROR(_xlfn.XLOOKUP(Tool_Austria!$F66&amp;$E$2,'Cooking methods'!$A:$A&amp;'Cooking methods'!$B:$B,'Cooking methods'!K:K)*$E66,"")</f>
        <v>0</v>
      </c>
      <c r="AK66" cm="1">
        <f t="array" ref="AK66">IFERROR(_xlfn.XLOOKUP(Tool_Austria!$F66&amp;$E$2,'Cooking methods'!$A:$A&amp;'Cooking methods'!$B:$B,'Cooking methods'!L:L)*$E66,"")</f>
        <v>0</v>
      </c>
      <c r="AL66" cm="1">
        <f t="array" ref="AL66">IFERROR(_xlfn.XLOOKUP(Tool_Austria!$F66&amp;$E$2,'Cooking methods'!$A:$A&amp;'Cooking methods'!$B:$B,'Cooking methods'!M:M)*$E66,"")</f>
        <v>0</v>
      </c>
      <c r="AM66" cm="1">
        <f t="array" ref="AM66">IFERROR(_xlfn.XLOOKUP(Tool_Austria!$F66&amp;$E$2,'Cooking methods'!$A:$A&amp;'Cooking methods'!$B:$B,'Cooking methods'!N:N)*$E66,"")</f>
        <v>0</v>
      </c>
      <c r="AN66" cm="1">
        <f t="array" ref="AN66">IFERROR(_xlfn.XLOOKUP(Tool_Austria!$F66&amp;$E$2,'Cooking methods'!$A:$A&amp;'Cooking methods'!$B:$B,'Cooking methods'!O:O)*$E66,"")</f>
        <v>0</v>
      </c>
      <c r="AO66" cm="1">
        <f t="array" ref="AO66">IFERROR(_xlfn.XLOOKUP(Tool_Austria!$F66&amp;$E$2,'Cooking methods'!$A:$A&amp;'Cooking methods'!$B:$B,'Cooking methods'!P:P)*$E66,"")</f>
        <v>0</v>
      </c>
      <c r="AP66" cm="1">
        <f t="array" ref="AP66">IFERROR(_xlfn.XLOOKUP(Tool_Austria!$F66&amp;$E$2,'Cooking methods'!$A:$A&amp;'Cooking methods'!$B:$B,'Cooking methods'!Q:Q)*$E66,"")</f>
        <v>0</v>
      </c>
      <c r="AQ66" cm="1">
        <f t="array" ref="AQ66">IFERROR(_xlfn.XLOOKUP(Tool_Austria!$F66&amp;$E$2,'Cooking methods'!$A:$A&amp;'Cooking methods'!$B:$B,'Cooking methods'!R:R)*$E66,"")</f>
        <v>0</v>
      </c>
      <c r="AR66" cm="1">
        <f t="array" ref="AR66">IFERROR(_xlfn.XLOOKUP(Tool_Austria!$G66&amp;$E$2,'Waste management'!$A:$A&amp;'Waste management'!$B:$B,'Waste management'!C:C)*$E66,"")</f>
        <v>7.5698479999999999E-2</v>
      </c>
      <c r="AS66" cm="1">
        <f t="array" ref="AS66">IFERROR(_xlfn.XLOOKUP(Tool_Austria!$G66&amp;$E$2,'Waste management'!$A:$A&amp;'Waste management'!$B:$B,'Waste management'!D:D)*$E66,"")</f>
        <v>5.1646535200000003E-10</v>
      </c>
      <c r="AT66" cm="1">
        <f t="array" ref="AT66">IFERROR(_xlfn.XLOOKUP(Tool_Austria!$G66&amp;$E$2,'Waste management'!$A:$A&amp;'Waste management'!$B:$B,'Waste management'!E:E)*$E66,"")</f>
        <v>1.3925600000000002E-3</v>
      </c>
      <c r="AU66" cm="1">
        <f t="array" ref="AU66">IFERROR(_xlfn.XLOOKUP(Tool_Austria!$G66&amp;$E$2,'Waste management'!$A:$A&amp;'Waste management'!$B:$B,'Waste management'!F:F)*$E66,"")</f>
        <v>1.6224000000000002E-4</v>
      </c>
      <c r="AV66" cm="1">
        <f t="array" ref="AV66">IFERROR(_xlfn.XLOOKUP(Tool_Austria!$G66&amp;$E$2,'Waste management'!$A:$A&amp;'Waste management'!$B:$B,'Waste management'!G:G)*$E66,"")</f>
        <v>1.5655619200000002E-8</v>
      </c>
      <c r="AW66" cm="1">
        <f t="array" ref="AW66">IFERROR(_xlfn.XLOOKUP(Tool_Austria!$G66&amp;$E$2,'Waste management'!$A:$A&amp;'Waste management'!$B:$B,'Waste management'!H:H)*$E66,"")</f>
        <v>5.1031375200000001E-10</v>
      </c>
      <c r="AX66" cm="1">
        <f t="array" ref="AX66">IFERROR(_xlfn.XLOOKUP(Tool_Austria!$G66&amp;$E$2,'Waste management'!$A:$A&amp;'Waste management'!$B:$B,'Waste management'!I:I)*$E66,"")</f>
        <v>3.6281866400000005E-10</v>
      </c>
      <c r="AY66" cm="1">
        <f t="array" ref="AY66">IFERROR(_xlfn.XLOOKUP(Tool_Austria!$G66&amp;$E$2,'Waste management'!$A:$A&amp;'Waste management'!$B:$B,'Waste management'!J:J)*$E66,"")</f>
        <v>2.9879200000000002E-3</v>
      </c>
      <c r="AZ66" cm="1">
        <f t="array" ref="AZ66">IFERROR(_xlfn.XLOOKUP(Tool_Austria!$G66&amp;$E$2,'Waste management'!$A:$A&amp;'Waste management'!$B:$B,'Waste management'!K:K)*$E66,"")</f>
        <v>7.272975840000001E-6</v>
      </c>
      <c r="BA66" cm="1">
        <f t="array" ref="BA66">IFERROR(_xlfn.XLOOKUP(Tool_Austria!$G66&amp;$E$2,'Waste management'!$A:$A&amp;'Waste management'!$B:$B,'Waste management'!L:L)*$E66,"")</f>
        <v>1.308754928E-4</v>
      </c>
      <c r="BB66" cm="1">
        <f t="array" ref="BB66">IFERROR(_xlfn.XLOOKUP(Tool_Austria!$G66&amp;$E$2,'Waste management'!$A:$A&amp;'Waste management'!$B:$B,'Waste management'!M:M)*$E66,"")</f>
        <v>1.3168480000000002E-2</v>
      </c>
      <c r="BC66" cm="1">
        <f t="array" ref="BC66">IFERROR(_xlfn.XLOOKUP(Tool_Austria!$G66&amp;$E$2,'Waste management'!$A:$A&amp;'Waste management'!$B:$B,'Waste management'!N:N)*$E66,"")</f>
        <v>11.323189280000001</v>
      </c>
      <c r="BD66" cm="1">
        <f t="array" ref="BD66">IFERROR(_xlfn.XLOOKUP(Tool_Austria!$G66&amp;$E$2,'Waste management'!$A:$A&amp;'Waste management'!$B:$B,'Waste management'!O:O)*$E66,"")</f>
        <v>0.72198152000000004</v>
      </c>
      <c r="BE66" cm="1">
        <f t="array" ref="BE66">IFERROR(_xlfn.XLOOKUP(Tool_Austria!$G66&amp;$E$2,'Waste management'!$A:$A&amp;'Waste management'!$B:$B,'Waste management'!P:P)*$E66,"")</f>
        <v>1.5588560000000001E-2</v>
      </c>
      <c r="BF66" cm="1">
        <f t="array" ref="BF66">IFERROR(_xlfn.XLOOKUP(Tool_Austria!$G66&amp;$E$2,'Waste management'!$A:$A&amp;'Waste management'!$B:$B,'Waste management'!Q:Q)*$E66,"")</f>
        <v>0.45371768000000001</v>
      </c>
      <c r="BG66" cm="1">
        <f t="array" ref="BG66">IFERROR(_xlfn.XLOOKUP(Tool_Austria!$G66&amp;$E$2,'Waste management'!$A:$A&amp;'Waste management'!$B:$B,'Waste management'!R:R)*$E66,"")</f>
        <v>1.4744912E-7</v>
      </c>
      <c r="BH66">
        <f>IFERROR((L66+AR66+AB66)*_xlfn.XLOOKUP(Tool_Austria!BH$4,Monetization_Factors!$A:$A,Monetization_Factors!$D:$D),"")</f>
        <v>0.26593593778491237</v>
      </c>
      <c r="BI66">
        <f>IFERROR((M66+AS66+AC66)*_xlfn.XLOOKUP(Tool_Austria!BI$4,Monetization_Factors!$A:$A,Monetization_Factors!$D:$D),"")</f>
        <v>1.2547875444413696E-6</v>
      </c>
      <c r="BJ66">
        <f>IFERROR((N66+AT66+AD66)*_xlfn.XLOOKUP(Tool_Austria!BJ$4,Monetization_Factors!$A:$A,Monetization_Factors!$D:$D),"")</f>
        <v>2.8119005583799309E-4</v>
      </c>
      <c r="BK66">
        <f>IFERROR((O66+AU66+AE66)*_xlfn.XLOOKUP(Tool_Austria!BK$4,Monetization_Factors!$A:$A,Monetization_Factors!$D:$D),"")</f>
        <v>6.465600469150231E-3</v>
      </c>
      <c r="BL66">
        <f>IFERROR((P66+AV66+AF66)*_xlfn.XLOOKUP(Tool_Austria!BL$4,Monetization_Factors!$A:$A,Monetization_Factors!$D:$D),"")</f>
        <v>0.17854540136426075</v>
      </c>
      <c r="BM66">
        <f>IFERROR((Q66+AW66+AG66)*_xlfn.XLOOKUP(Tool_Austria!BM$4,Monetization_Factors!$A:$A,Monetization_Factors!$D:$D),"")</f>
        <v>4.9022340142883241E-3</v>
      </c>
      <c r="BN66">
        <f>IFERROR((R66+AX66+AH66)*_xlfn.XLOOKUP(Tool_Austria!BN$4,Monetization_Factors!$A:$A,Monetization_Factors!$D:$D),"")</f>
        <v>1.5253221319990969E-3</v>
      </c>
      <c r="BO66">
        <f>IFERROR((S66+AY66+AI66)*_xlfn.XLOOKUP(Tool_Austria!BO$4,Monetization_Factors!$A:$A,Monetization_Factors!$D:$D),"")</f>
        <v>1.0872292970069461E-2</v>
      </c>
      <c r="BP66">
        <f>IFERROR((T66+AZ66+AJ66)*_xlfn.XLOOKUP(Tool_Austria!BP$4,Monetization_Factors!$A:$A,Monetization_Factors!$D:$D),"")</f>
        <v>4.2554704958569349E-4</v>
      </c>
      <c r="BQ66">
        <f>IFERROR((U66+BA66+AK66)*_xlfn.XLOOKUP(Tool_Austria!BQ$4,Monetization_Factors!$A:$A,Monetization_Factors!$D:$D),"")</f>
        <v>2.4658487183706498E-2</v>
      </c>
      <c r="BR66" t="str">
        <f>IFERROR((V66+BB66+AL66)*_xlfn.XLOOKUP(Tool_Austria!BR$4,Monetization_Factors!$A:$A,Monetization_Factors!$D:$D),"")</f>
        <v/>
      </c>
      <c r="BS66">
        <f>IFERROR((W66+BC66+AM66)*_xlfn.XLOOKUP(Tool_Austria!BS$4,Monetization_Factors!$A:$A,Monetization_Factors!$D:$D),"")</f>
        <v>1.6540951510620261E-3</v>
      </c>
      <c r="BT66">
        <f>IFERROR((X66+BD66+AN66)*_xlfn.XLOOKUP(Tool_Austria!BT$4,Monetization_Factors!$A:$A,Monetization_Factors!$D:$D),"")</f>
        <v>1.9372207359573092E-2</v>
      </c>
      <c r="BU66">
        <f>IFERROR((Y66+BE66+AO66)*_xlfn.XLOOKUP(Tool_Austria!BU$4,Monetization_Factors!$A:$A,Monetization_Factors!$D:$D),"")</f>
        <v>1.5960979061603472E-3</v>
      </c>
      <c r="BV66">
        <f>IFERROR((Z66+BF66+AP66)*_xlfn.XLOOKUP(Tool_Austria!BV$4,Monetization_Factors!$A:$A,Monetization_Factors!$D:$D),"")</f>
        <v>1.9897006437776792E-2</v>
      </c>
      <c r="BW66">
        <f>IFERROR((AA66+BG66+AQ66)*_xlfn.XLOOKUP(Tool_Austria!BW$4,Monetization_Factors!$A:$A,Monetization_Factors!$D:$D),"")</f>
        <v>9.7995024451102035E-6</v>
      </c>
      <c r="BX66" s="38" cm="1">
        <f t="array" ref="BX66">IFERROR(_xlfn.IFS(I66&lt;&gt;0,I66*E66,I66="",J66*E66),"")</f>
        <v>0.69253079999999989</v>
      </c>
      <c r="BY66" s="38">
        <f t="shared" si="30"/>
        <v>0.53614247416837213</v>
      </c>
      <c r="BZ66" s="38">
        <f t="shared" si="31"/>
        <v>1.2286732741683721</v>
      </c>
      <c r="CA66" s="38">
        <f t="shared" si="32"/>
        <v>1.8902665756436495E-3</v>
      </c>
      <c r="CB66">
        <f t="shared" si="39"/>
        <v>2.0440750096000002</v>
      </c>
      <c r="CC66">
        <f t="shared" si="39"/>
        <v>3.1345366936000005E-8</v>
      </c>
      <c r="CD66">
        <f t="shared" si="39"/>
        <v>0.18424396224</v>
      </c>
      <c r="CE66">
        <f t="shared" si="39"/>
        <v>4.2714628320000003E-3</v>
      </c>
      <c r="CF66">
        <f t="shared" si="39"/>
        <v>1.7885410607999999E-7</v>
      </c>
      <c r="CG66">
        <f t="shared" si="39"/>
        <v>2.3606906960000002E-8</v>
      </c>
      <c r="CH66">
        <f t="shared" si="39"/>
        <v>1.3267808600800001E-9</v>
      </c>
      <c r="CI66">
        <f t="shared" si="39"/>
        <v>2.4831687816000002E-2</v>
      </c>
      <c r="CJ66">
        <f t="shared" si="39"/>
        <v>1.7444804624000004E-4</v>
      </c>
      <c r="CK66">
        <f t="shared" si="39"/>
        <v>6.0279801504000002E-3</v>
      </c>
      <c r="CL66">
        <f t="shared" si="39"/>
        <v>0.10658967904</v>
      </c>
      <c r="CM66">
        <f t="shared" si="39"/>
        <v>33.991006504000005</v>
      </c>
      <c r="CN66">
        <f t="shared" si="39"/>
        <v>86.99859604800001</v>
      </c>
      <c r="CO66">
        <f t="shared" si="39"/>
        <v>0.25115912016000003</v>
      </c>
      <c r="CP66">
        <f t="shared" si="39"/>
        <v>12.049442308800002</v>
      </c>
      <c r="CQ66">
        <f t="shared" si="37"/>
        <v>4.6907327687999999E-6</v>
      </c>
      <c r="CR66">
        <f t="shared" si="40"/>
        <v>3.1447307840000004E-3</v>
      </c>
      <c r="CS66">
        <f t="shared" si="40"/>
        <v>4.822364144000001E-11</v>
      </c>
      <c r="CT66">
        <f t="shared" si="40"/>
        <v>2.8345224960000002E-4</v>
      </c>
      <c r="CU66">
        <f t="shared" si="40"/>
        <v>6.5714812800000004E-6</v>
      </c>
      <c r="CV66">
        <f t="shared" si="40"/>
        <v>2.751601632E-10</v>
      </c>
      <c r="CW66">
        <f t="shared" si="40"/>
        <v>3.6318318400000002E-11</v>
      </c>
      <c r="CX66">
        <f t="shared" si="40"/>
        <v>2.0412013232000002E-12</v>
      </c>
      <c r="CY66">
        <f t="shared" si="40"/>
        <v>3.8202596640000004E-5</v>
      </c>
      <c r="CZ66">
        <f t="shared" si="40"/>
        <v>2.6838160960000006E-7</v>
      </c>
      <c r="DA66">
        <f t="shared" si="40"/>
        <v>9.2738156159999999E-6</v>
      </c>
      <c r="DB66">
        <f t="shared" si="40"/>
        <v>1.639841216E-4</v>
      </c>
      <c r="DC66">
        <f t="shared" si="40"/>
        <v>5.2293856160000006E-2</v>
      </c>
      <c r="DD66">
        <f t="shared" si="40"/>
        <v>0.13384399392000002</v>
      </c>
      <c r="DE66">
        <f t="shared" si="40"/>
        <v>3.8639864640000002E-4</v>
      </c>
      <c r="DF66">
        <f t="shared" si="40"/>
        <v>1.8537603552000001E-2</v>
      </c>
      <c r="DG66">
        <f t="shared" si="38"/>
        <v>7.2165119519999996E-9</v>
      </c>
      <c r="DH66" s="5">
        <f>IFERROR(((((L66+AB66)*(1/$H66))+AR66)/$F$2)/($B$2*('CAR.CAP_per person'!B$2)/(_xlfn.XLOOKUP($E$2,EU_countries_GDP!$A$2:$A$29,EU_countries_GDP!$E$2:$E$29))),"")</f>
        <v>0.8515289028504246</v>
      </c>
      <c r="DI66" s="5">
        <f>IFERROR(((((M66+AC66)*(1/$H66))+AS66)/$F$2)/($B$2*('CAR.CAP_per person'!C$2)/(_xlfn.XLOOKUP($E$2,EU_countries_GDP!$A$2:$A$29,EU_countries_GDP!$E$2:$E$29))),"")</f>
        <v>1.6822892916818475E-4</v>
      </c>
      <c r="DJ66" s="5">
        <f>IFERROR(((((N66+AD66)*(1/$H66))+AT66)/$F$2)/($B$2*('CAR.CAP_per person'!D$2)/(_xlfn.XLOOKUP($E$2,EU_countries_GDP!$A$2:$A$29,EU_countries_GDP!$E$2:$E$29))),"")</f>
        <v>1.0208784325089356E-3</v>
      </c>
      <c r="DK66" s="5">
        <f>IFERROR(((((O66+AE66)*(1/$H66))+AU66)/$F$2)/($B$2*('CAR.CAP_per person'!E$2)/(_xlfn.XLOOKUP($E$2,EU_countries_GDP!$A$2:$A$29,EU_countries_GDP!$E$2:$E$29))),"")</f>
        <v>2.9780565486054292E-2</v>
      </c>
      <c r="DL66" s="5">
        <f>IFERROR(((((P66+AF66)*(1/$H66))+AV66)/$F$2)/($B$2*('CAR.CAP_per person'!F$2)/(_xlfn.XLOOKUP($E$2,EU_countries_GDP!$A$2:$A$29,EU_countries_GDP!$E$2:$E$29))),"")</f>
        <v>0.93372365564775184</v>
      </c>
      <c r="DM66" s="5">
        <f>IFERROR(((((Q66+AG66)*(1/$H66))+AW66)/$F$2)/($B$2*('CAR.CAP_per person'!G$2)/(_xlfn.XLOOKUP($E$2,EU_countries_GDP!$A$2:$A$29,EU_countries_GDP!$E$2:$E$29))),"")</f>
        <v>7.0744236467826974E-2</v>
      </c>
      <c r="DN66" s="5">
        <f>IFERROR(((((R66+AH66)*(1/$H66))+AX66)/$F$2)/($B$2*('CAR.CAP_per person'!H$2)/(_xlfn.XLOOKUP($E$2,EU_countries_GDP!$A$2:$A$29,EU_countries_GDP!$E$2:$E$29))),"")</f>
        <v>7.0484641570659791E-4</v>
      </c>
      <c r="DO66" s="5">
        <f>IFERROR(((((S66+AI66)*(1/$H66))+AY66)/$F$2)/($B$2*('CAR.CAP_per person'!I$2)/(_xlfn.XLOOKUP($E$2,EU_countries_GDP!$A$2:$A$29,EU_countries_GDP!$E$2:$E$29))),"")</f>
        <v>6.4520972498858811E-2</v>
      </c>
      <c r="DP66" s="5">
        <f>IFERROR(((((T66+AJ66)*(1/$H66))+AZ66)/$F$2)/($B$2*('CAR.CAP_per person'!J$2)/(_xlfn.XLOOKUP($E$2,EU_countries_GDP!$A$2:$A$29,EU_countries_GDP!$E$2:$E$29))),"")</f>
        <v>8.4826901546432062E-2</v>
      </c>
      <c r="DQ66" s="5">
        <f>IFERROR(((((U66+AK66)*(1/$H66))+BA66)/$F$2)/($B$2*('CAR.CAP_per person'!K$2)/(_xlfn.XLOOKUP($E$2,EU_countries_GDP!$A$2:$A$29,EU_countries_GDP!$E$2:$E$29))),"")</f>
        <v>8.6576694310985816E-2</v>
      </c>
      <c r="DR66" s="5">
        <f>IFERROR(((((V66+AL66)*(1/$H66))+BB66)/$F$2)/($B$2*('CAR.CAP_per person'!L$2)/(_xlfn.XLOOKUP($E$2,EU_countries_GDP!$A$2:$A$29,EU_countries_GDP!$E$2:$E$29))),"")</f>
        <v>4.5118729610976148E-2</v>
      </c>
      <c r="DS66" s="5">
        <f>IFERROR(((((W66+AM66)*(1/$H66))+BC66)/$F$2)/($B$2*('CAR.CAP_per person'!M$2)/(_xlfn.XLOOKUP($E$2,EU_countries_GDP!$A$2:$A$29,EU_countries_GDP!$E$2:$E$29))),"")</f>
        <v>0.5205572253891505</v>
      </c>
      <c r="DT66" s="5">
        <f>IFERROR(((((X66+AN66)*(1/$H66))+BD66)/$F$2)/($B$2*('CAR.CAP_per person'!N$2)/(_xlfn.XLOOKUP($E$2,EU_countries_GDP!$A$2:$A$29,EU_countries_GDP!$E$2:$E$29))),"")</f>
        <v>19.949085344752095</v>
      </c>
      <c r="DU66" s="5">
        <f>IFERROR(((((Y66+AO66)*(1/$H66))+BE66)/$F$2)/($B$2*('CAR.CAP_per person'!O$2)/(_xlfn.XLOOKUP($E$2,EU_countries_GDP!$A$2:$A$29,EU_countries_GDP!$E$2:$E$29))),"")</f>
        <v>3.822239529194236E-3</v>
      </c>
      <c r="DV66" s="5">
        <f>IFERROR(((((Z66+AP66)*(1/$H66))+BF66)/$F$2)/($B$2*('CAR.CAP_per person'!P$2)/(_xlfn.XLOOKUP($E$2,EU_countries_GDP!$A$2:$A$29,EU_countries_GDP!$E$2:$E$29))),"")</f>
        <v>0.15250899826101105</v>
      </c>
      <c r="DW66" s="5">
        <f>IFERROR(((((AA66+AQ66)*(1/$H66))+BG66)/$F$2)/($B$2*('CAR.CAP_per person'!Q$2)/(_xlfn.XLOOKUP($E$2,EU_countries_GDP!$A$2:$A$29,EU_countries_GDP!$E$2:$E$29))),"")</f>
        <v>6.0860378827790142E-2</v>
      </c>
    </row>
    <row r="67" spans="1:127">
      <c r="A67" t="s">
        <v>213</v>
      </c>
      <c r="B67" t="str">
        <f>_xlfn.XLOOKUP(D67,Table5[Ingredient],Table5[Category],"",FALSE)</f>
        <v>Starch/satiating food</v>
      </c>
      <c r="C67" s="33" t="s">
        <v>177</v>
      </c>
      <c r="D67" s="33" t="s">
        <v>195</v>
      </c>
      <c r="E67" s="33">
        <v>0</v>
      </c>
      <c r="F67" s="33" t="s">
        <v>219</v>
      </c>
      <c r="G67" s="33" t="s">
        <v>180</v>
      </c>
      <c r="H67" s="91">
        <f>Dataset_AT!R64</f>
        <v>0</v>
      </c>
      <c r="I67" s="33"/>
      <c r="J67" s="37">
        <f>IFERROR(INDEX('AveragePrices&amp;Codes'!G:AG, MATCH($D67, 'AveragePrices&amp;Codes'!$A:$A, 0), MATCH(Tool_Austria!$E$2, 'AveragePrices&amp;Codes'!$G$1:$AG$1, 0)),"")</f>
        <v>0</v>
      </c>
      <c r="K67" s="37">
        <f>IFERROR(E67/(_xlfn.XLOOKUP(A67,Dataset_AT!$V$2:$V$9,Dataset_AT!$W$2:$W$9)),"")</f>
        <v>0</v>
      </c>
      <c r="L67">
        <f>IFERROR(IF($F67="Raw",_xlfn.XLOOKUP(_xlfn.XLOOKUP(Tool_Austria!$D67,'AveragePrices&amp;Codes'!$A:$A,'AveragePrices&amp;Codes'!$B:$B),AGRIBALYSE_Raw!$B:$B,AGRIBALYSE_Raw!O:O)*$E67,_xlfn.XLOOKUP(_xlfn.XLOOKUP(Tool_Austria!$D67,'AveragePrices&amp;Codes'!$A:$A,'AveragePrices&amp;Codes'!$B:$B),AGRIBALYSE_Cooked!$C:$C,AGRIBALYSE_Cooked!P:P)*$E67),"")</f>
        <v>0</v>
      </c>
      <c r="M67">
        <f>IFERROR(IF($F67="Raw",_xlfn.XLOOKUP(_xlfn.XLOOKUP(Tool_Austria!$D67,'AveragePrices&amp;Codes'!$A:$A,'AveragePrices&amp;Codes'!$B:$B),AGRIBALYSE_Raw!$B:$B,AGRIBALYSE_Raw!P:P)*$E67,_xlfn.XLOOKUP(_xlfn.XLOOKUP(Tool_Austria!$D67,'AveragePrices&amp;Codes'!$A:$A,'AveragePrices&amp;Codes'!$B:$B),AGRIBALYSE_Cooked!$C:$C,AGRIBALYSE_Cooked!Q:Q)*$E67),"")</f>
        <v>0</v>
      </c>
      <c r="N67">
        <f>IFERROR(IF($F67="Raw",_xlfn.XLOOKUP(_xlfn.XLOOKUP(Tool_Austria!$D67,'AveragePrices&amp;Codes'!$A:$A,'AveragePrices&amp;Codes'!$B:$B),AGRIBALYSE_Raw!$B:$B,AGRIBALYSE_Raw!Q:Q)*$E67,_xlfn.XLOOKUP(_xlfn.XLOOKUP(Tool_Austria!$D67,'AveragePrices&amp;Codes'!$A:$A,'AveragePrices&amp;Codes'!$B:$B),AGRIBALYSE_Cooked!$C:$C,AGRIBALYSE_Cooked!R:R)*$E67),"")</f>
        <v>0</v>
      </c>
      <c r="O67">
        <f>IFERROR(IF($F67="Raw",_xlfn.XLOOKUP(_xlfn.XLOOKUP(Tool_Austria!$D67,'AveragePrices&amp;Codes'!$A:$A,'AveragePrices&amp;Codes'!$B:$B),AGRIBALYSE_Raw!$B:$B,AGRIBALYSE_Raw!R:R)*$E67,_xlfn.XLOOKUP(_xlfn.XLOOKUP(Tool_Austria!$D67,'AveragePrices&amp;Codes'!$A:$A,'AveragePrices&amp;Codes'!$B:$B),AGRIBALYSE_Cooked!$C:$C,AGRIBALYSE_Cooked!S:S)*$E67),"")</f>
        <v>0</v>
      </c>
      <c r="P67">
        <f>IFERROR(IF($F67="Raw",_xlfn.XLOOKUP(_xlfn.XLOOKUP(Tool_Austria!$D67,'AveragePrices&amp;Codes'!$A:$A,'AveragePrices&amp;Codes'!$B:$B),AGRIBALYSE_Raw!$B:$B,AGRIBALYSE_Raw!S:S)*$E67,_xlfn.XLOOKUP(_xlfn.XLOOKUP(Tool_Austria!$D67,'AveragePrices&amp;Codes'!$A:$A,'AveragePrices&amp;Codes'!$B:$B),AGRIBALYSE_Cooked!$C:$C,AGRIBALYSE_Cooked!T:T)*$E67),"")</f>
        <v>0</v>
      </c>
      <c r="Q67">
        <f>IFERROR(IF($F67="Raw",_xlfn.XLOOKUP(_xlfn.XLOOKUP(Tool_Austria!$D67,'AveragePrices&amp;Codes'!$A:$A,'AveragePrices&amp;Codes'!$B:$B),AGRIBALYSE_Raw!$B:$B,AGRIBALYSE_Raw!T:T)*$E67,_xlfn.XLOOKUP(_xlfn.XLOOKUP(Tool_Austria!$D67,'AveragePrices&amp;Codes'!$A:$A,'AveragePrices&amp;Codes'!$B:$B),AGRIBALYSE_Cooked!$C:$C,AGRIBALYSE_Cooked!U:U)*$E67),"")</f>
        <v>0</v>
      </c>
      <c r="R67">
        <f>IFERROR(IF($F67="Raw",_xlfn.XLOOKUP(_xlfn.XLOOKUP(Tool_Austria!$D67,'AveragePrices&amp;Codes'!$A:$A,'AveragePrices&amp;Codes'!$B:$B),AGRIBALYSE_Raw!$B:$B,AGRIBALYSE_Raw!U:U)*$E67,_xlfn.XLOOKUP(_xlfn.XLOOKUP(Tool_Austria!$D67,'AveragePrices&amp;Codes'!$A:$A,'AveragePrices&amp;Codes'!$B:$B),AGRIBALYSE_Cooked!$C:$C,AGRIBALYSE_Cooked!V:V)*$E67),"")</f>
        <v>0</v>
      </c>
      <c r="S67">
        <f>IFERROR(IF($F67="Raw",_xlfn.XLOOKUP(_xlfn.XLOOKUP(Tool_Austria!$D67,'AveragePrices&amp;Codes'!$A:$A,'AveragePrices&amp;Codes'!$B:$B),AGRIBALYSE_Raw!$B:$B,AGRIBALYSE_Raw!V:V)*$E67,_xlfn.XLOOKUP(_xlfn.XLOOKUP(Tool_Austria!$D67,'AveragePrices&amp;Codes'!$A:$A,'AveragePrices&amp;Codes'!$B:$B),AGRIBALYSE_Cooked!$C:$C,AGRIBALYSE_Cooked!W:W)*$E67),"")</f>
        <v>0</v>
      </c>
      <c r="T67">
        <f>IFERROR(IF($F67="Raw",_xlfn.XLOOKUP(_xlfn.XLOOKUP(Tool_Austria!$D67,'AveragePrices&amp;Codes'!$A:$A,'AveragePrices&amp;Codes'!$B:$B),AGRIBALYSE_Raw!$B:$B,AGRIBALYSE_Raw!W:W)*$E67,_xlfn.XLOOKUP(_xlfn.XLOOKUP(Tool_Austria!$D67,'AveragePrices&amp;Codes'!$A:$A,'AveragePrices&amp;Codes'!$B:$B),AGRIBALYSE_Cooked!$C:$C,AGRIBALYSE_Cooked!X:X)*$E67),"")</f>
        <v>0</v>
      </c>
      <c r="U67">
        <f>IFERROR(IF($F67="Raw",_xlfn.XLOOKUP(_xlfn.XLOOKUP(Tool_Austria!$D67,'AveragePrices&amp;Codes'!$A:$A,'AveragePrices&amp;Codes'!$B:$B),AGRIBALYSE_Raw!$B:$B,AGRIBALYSE_Raw!X:X)*$E67,_xlfn.XLOOKUP(_xlfn.XLOOKUP(Tool_Austria!$D67,'AveragePrices&amp;Codes'!$A:$A,'AveragePrices&amp;Codes'!$B:$B),AGRIBALYSE_Cooked!$C:$C,AGRIBALYSE_Cooked!Y:Y)*$E67),"")</f>
        <v>0</v>
      </c>
      <c r="V67">
        <f>IFERROR(IF($F67="Raw",_xlfn.XLOOKUP(_xlfn.XLOOKUP(Tool_Austria!$D67,'AveragePrices&amp;Codes'!$A:$A,'AveragePrices&amp;Codes'!$B:$B),AGRIBALYSE_Raw!$B:$B,AGRIBALYSE_Raw!Y:Y)*$E67,_xlfn.XLOOKUP(_xlfn.XLOOKUP(Tool_Austria!$D67,'AveragePrices&amp;Codes'!$A:$A,'AveragePrices&amp;Codes'!$B:$B),AGRIBALYSE_Cooked!$C:$C,AGRIBALYSE_Cooked!Z:Z)*$E67),"")</f>
        <v>0</v>
      </c>
      <c r="W67">
        <f>IFERROR(IF($F67="Raw",_xlfn.XLOOKUP(_xlfn.XLOOKUP(Tool_Austria!$D67,'AveragePrices&amp;Codes'!$A:$A,'AveragePrices&amp;Codes'!$B:$B),AGRIBALYSE_Raw!$B:$B,AGRIBALYSE_Raw!Z:Z)*$E67,_xlfn.XLOOKUP(_xlfn.XLOOKUP(Tool_Austria!$D67,'AveragePrices&amp;Codes'!$A:$A,'AveragePrices&amp;Codes'!$B:$B),AGRIBALYSE_Cooked!$C:$C,AGRIBALYSE_Cooked!AA:AA)*$E67),"")</f>
        <v>0</v>
      </c>
      <c r="X67">
        <f>IFERROR(IF($F67="Raw",_xlfn.XLOOKUP(_xlfn.XLOOKUP(Tool_Austria!$D67,'AveragePrices&amp;Codes'!$A:$A,'AveragePrices&amp;Codes'!$B:$B),AGRIBALYSE_Raw!$B:$B,AGRIBALYSE_Raw!AA:AA)*$E67,_xlfn.XLOOKUP(_xlfn.XLOOKUP(Tool_Austria!$D67,'AveragePrices&amp;Codes'!$A:$A,'AveragePrices&amp;Codes'!$B:$B),AGRIBALYSE_Cooked!$C:$C,AGRIBALYSE_Cooked!AB:AB)*$E67),"")</f>
        <v>0</v>
      </c>
      <c r="Y67">
        <f>IFERROR(IF($F67="Raw",_xlfn.XLOOKUP(_xlfn.XLOOKUP(Tool_Austria!$D67,'AveragePrices&amp;Codes'!$A:$A,'AveragePrices&amp;Codes'!$B:$B),AGRIBALYSE_Raw!$B:$B,AGRIBALYSE_Raw!AB:AB)*$E67,_xlfn.XLOOKUP(_xlfn.XLOOKUP(Tool_Austria!$D67,'AveragePrices&amp;Codes'!$A:$A,'AveragePrices&amp;Codes'!$B:$B),AGRIBALYSE_Cooked!$C:$C,AGRIBALYSE_Cooked!AC:AC)*$E67),"")</f>
        <v>0</v>
      </c>
      <c r="Z67">
        <f>IFERROR(IF($F67="Raw",_xlfn.XLOOKUP(_xlfn.XLOOKUP(Tool_Austria!$D67,'AveragePrices&amp;Codes'!$A:$A,'AveragePrices&amp;Codes'!$B:$B),AGRIBALYSE_Raw!$B:$B,AGRIBALYSE_Raw!AC:AC)*$E67,_xlfn.XLOOKUP(_xlfn.XLOOKUP(Tool_Austria!$D67,'AveragePrices&amp;Codes'!$A:$A,'AveragePrices&amp;Codes'!$B:$B),AGRIBALYSE_Cooked!$C:$C,AGRIBALYSE_Cooked!AD:AD)*$E67),"")</f>
        <v>0</v>
      </c>
      <c r="AA67">
        <f>IFERROR(IF($F67="Raw",_xlfn.XLOOKUP(_xlfn.XLOOKUP(Tool_Austria!$D67,'AveragePrices&amp;Codes'!$A:$A,'AveragePrices&amp;Codes'!$B:$B),AGRIBALYSE_Raw!$B:$B,AGRIBALYSE_Raw!AD:AD)*$E67,_xlfn.XLOOKUP(_xlfn.XLOOKUP(Tool_Austria!$D67,'AveragePrices&amp;Codes'!$A:$A,'AveragePrices&amp;Codes'!$B:$B),AGRIBALYSE_Cooked!$C:$C,AGRIBALYSE_Cooked!AE:AE)*$E67),"")</f>
        <v>0</v>
      </c>
      <c r="AB67" cm="1">
        <f t="array" ref="AB67">IFERROR(_xlfn.XLOOKUP(Tool_Austria!$F67&amp;$E$2,'Cooking methods'!$A:$A&amp;'Cooking methods'!$B:$B,'Cooking methods'!C:C)*$E67,"")</f>
        <v>0</v>
      </c>
      <c r="AC67" cm="1">
        <f t="array" ref="AC67">IFERROR(_xlfn.XLOOKUP(Tool_Austria!$F67&amp;$E$2,'Cooking methods'!$A:$A&amp;'Cooking methods'!$B:$B,'Cooking methods'!D:D)*$E67,"")</f>
        <v>0</v>
      </c>
      <c r="AD67" cm="1">
        <f t="array" ref="AD67">IFERROR(_xlfn.XLOOKUP(Tool_Austria!$F67&amp;$E$2,'Cooking methods'!$A:$A&amp;'Cooking methods'!$B:$B,'Cooking methods'!E:E)*$E67,"")</f>
        <v>0</v>
      </c>
      <c r="AE67" cm="1">
        <f t="array" ref="AE67">IFERROR(_xlfn.XLOOKUP(Tool_Austria!$F67&amp;$E$2,'Cooking methods'!$A:$A&amp;'Cooking methods'!$B:$B,'Cooking methods'!F:F)*$E67,"")</f>
        <v>0</v>
      </c>
      <c r="AF67" cm="1">
        <f t="array" ref="AF67">IFERROR(_xlfn.XLOOKUP(Tool_Austria!$F67&amp;$E$2,'Cooking methods'!$A:$A&amp;'Cooking methods'!$B:$B,'Cooking methods'!G:G)*$E67,"")</f>
        <v>0</v>
      </c>
      <c r="AG67" cm="1">
        <f t="array" ref="AG67">IFERROR(_xlfn.XLOOKUP(Tool_Austria!$F67&amp;$E$2,'Cooking methods'!$A:$A&amp;'Cooking methods'!$B:$B,'Cooking methods'!H:H)*$E67,"")</f>
        <v>0</v>
      </c>
      <c r="AH67" cm="1">
        <f t="array" ref="AH67">IFERROR(_xlfn.XLOOKUP(Tool_Austria!$F67&amp;$E$2,'Cooking methods'!$A:$A&amp;'Cooking methods'!$B:$B,'Cooking methods'!I:I)*$E67,"")</f>
        <v>0</v>
      </c>
      <c r="AI67" cm="1">
        <f t="array" ref="AI67">IFERROR(_xlfn.XLOOKUP(Tool_Austria!$F67&amp;$E$2,'Cooking methods'!$A:$A&amp;'Cooking methods'!$B:$B,'Cooking methods'!J:J)*$E67,"")</f>
        <v>0</v>
      </c>
      <c r="AJ67" cm="1">
        <f t="array" ref="AJ67">IFERROR(_xlfn.XLOOKUP(Tool_Austria!$F67&amp;$E$2,'Cooking methods'!$A:$A&amp;'Cooking methods'!$B:$B,'Cooking methods'!K:K)*$E67,"")</f>
        <v>0</v>
      </c>
      <c r="AK67" cm="1">
        <f t="array" ref="AK67">IFERROR(_xlfn.XLOOKUP(Tool_Austria!$F67&amp;$E$2,'Cooking methods'!$A:$A&amp;'Cooking methods'!$B:$B,'Cooking methods'!L:L)*$E67,"")</f>
        <v>0</v>
      </c>
      <c r="AL67" cm="1">
        <f t="array" ref="AL67">IFERROR(_xlfn.XLOOKUP(Tool_Austria!$F67&amp;$E$2,'Cooking methods'!$A:$A&amp;'Cooking methods'!$B:$B,'Cooking methods'!M:M)*$E67,"")</f>
        <v>0</v>
      </c>
      <c r="AM67" cm="1">
        <f t="array" ref="AM67">IFERROR(_xlfn.XLOOKUP(Tool_Austria!$F67&amp;$E$2,'Cooking methods'!$A:$A&amp;'Cooking methods'!$B:$B,'Cooking methods'!N:N)*$E67,"")</f>
        <v>0</v>
      </c>
      <c r="AN67" cm="1">
        <f t="array" ref="AN67">IFERROR(_xlfn.XLOOKUP(Tool_Austria!$F67&amp;$E$2,'Cooking methods'!$A:$A&amp;'Cooking methods'!$B:$B,'Cooking methods'!O:O)*$E67,"")</f>
        <v>0</v>
      </c>
      <c r="AO67" cm="1">
        <f t="array" ref="AO67">IFERROR(_xlfn.XLOOKUP(Tool_Austria!$F67&amp;$E$2,'Cooking methods'!$A:$A&amp;'Cooking methods'!$B:$B,'Cooking methods'!P:P)*$E67,"")</f>
        <v>0</v>
      </c>
      <c r="AP67" cm="1">
        <f t="array" ref="AP67">IFERROR(_xlfn.XLOOKUP(Tool_Austria!$F67&amp;$E$2,'Cooking methods'!$A:$A&amp;'Cooking methods'!$B:$B,'Cooking methods'!Q:Q)*$E67,"")</f>
        <v>0</v>
      </c>
      <c r="AQ67" cm="1">
        <f t="array" ref="AQ67">IFERROR(_xlfn.XLOOKUP(Tool_Austria!$F67&amp;$E$2,'Cooking methods'!$A:$A&amp;'Cooking methods'!$B:$B,'Cooking methods'!R:R)*$E67,"")</f>
        <v>0</v>
      </c>
      <c r="AR67" cm="1">
        <f t="array" ref="AR67">IFERROR(_xlfn.XLOOKUP(Tool_Austria!$G67&amp;$E$2,'Waste management'!$A:$A&amp;'Waste management'!$B:$B,'Waste management'!C:C)*$E67,"")</f>
        <v>0</v>
      </c>
      <c r="AS67" cm="1">
        <f t="array" ref="AS67">IFERROR(_xlfn.XLOOKUP(Tool_Austria!$G67&amp;$E$2,'Waste management'!$A:$A&amp;'Waste management'!$B:$B,'Waste management'!D:D)*$E67,"")</f>
        <v>0</v>
      </c>
      <c r="AT67" cm="1">
        <f t="array" ref="AT67">IFERROR(_xlfn.XLOOKUP(Tool_Austria!$G67&amp;$E$2,'Waste management'!$A:$A&amp;'Waste management'!$B:$B,'Waste management'!E:E)*$E67,"")</f>
        <v>0</v>
      </c>
      <c r="AU67" cm="1">
        <f t="array" ref="AU67">IFERROR(_xlfn.XLOOKUP(Tool_Austria!$G67&amp;$E$2,'Waste management'!$A:$A&amp;'Waste management'!$B:$B,'Waste management'!F:F)*$E67,"")</f>
        <v>0</v>
      </c>
      <c r="AV67" cm="1">
        <f t="array" ref="AV67">IFERROR(_xlfn.XLOOKUP(Tool_Austria!$G67&amp;$E$2,'Waste management'!$A:$A&amp;'Waste management'!$B:$B,'Waste management'!G:G)*$E67,"")</f>
        <v>0</v>
      </c>
      <c r="AW67" cm="1">
        <f t="array" ref="AW67">IFERROR(_xlfn.XLOOKUP(Tool_Austria!$G67&amp;$E$2,'Waste management'!$A:$A&amp;'Waste management'!$B:$B,'Waste management'!H:H)*$E67,"")</f>
        <v>0</v>
      </c>
      <c r="AX67" cm="1">
        <f t="array" ref="AX67">IFERROR(_xlfn.XLOOKUP(Tool_Austria!$G67&amp;$E$2,'Waste management'!$A:$A&amp;'Waste management'!$B:$B,'Waste management'!I:I)*$E67,"")</f>
        <v>0</v>
      </c>
      <c r="AY67" cm="1">
        <f t="array" ref="AY67">IFERROR(_xlfn.XLOOKUP(Tool_Austria!$G67&amp;$E$2,'Waste management'!$A:$A&amp;'Waste management'!$B:$B,'Waste management'!J:J)*$E67,"")</f>
        <v>0</v>
      </c>
      <c r="AZ67" cm="1">
        <f t="array" ref="AZ67">IFERROR(_xlfn.XLOOKUP(Tool_Austria!$G67&amp;$E$2,'Waste management'!$A:$A&amp;'Waste management'!$B:$B,'Waste management'!K:K)*$E67,"")</f>
        <v>0</v>
      </c>
      <c r="BA67" cm="1">
        <f t="array" ref="BA67">IFERROR(_xlfn.XLOOKUP(Tool_Austria!$G67&amp;$E$2,'Waste management'!$A:$A&amp;'Waste management'!$B:$B,'Waste management'!L:L)*$E67,"")</f>
        <v>0</v>
      </c>
      <c r="BB67" cm="1">
        <f t="array" ref="BB67">IFERROR(_xlfn.XLOOKUP(Tool_Austria!$G67&amp;$E$2,'Waste management'!$A:$A&amp;'Waste management'!$B:$B,'Waste management'!M:M)*$E67,"")</f>
        <v>0</v>
      </c>
      <c r="BC67" cm="1">
        <f t="array" ref="BC67">IFERROR(_xlfn.XLOOKUP(Tool_Austria!$G67&amp;$E$2,'Waste management'!$A:$A&amp;'Waste management'!$B:$B,'Waste management'!N:N)*$E67,"")</f>
        <v>0</v>
      </c>
      <c r="BD67" cm="1">
        <f t="array" ref="BD67">IFERROR(_xlfn.XLOOKUP(Tool_Austria!$G67&amp;$E$2,'Waste management'!$A:$A&amp;'Waste management'!$B:$B,'Waste management'!O:O)*$E67,"")</f>
        <v>0</v>
      </c>
      <c r="BE67" cm="1">
        <f t="array" ref="BE67">IFERROR(_xlfn.XLOOKUP(Tool_Austria!$G67&amp;$E$2,'Waste management'!$A:$A&amp;'Waste management'!$B:$B,'Waste management'!P:P)*$E67,"")</f>
        <v>0</v>
      </c>
      <c r="BF67" cm="1">
        <f t="array" ref="BF67">IFERROR(_xlfn.XLOOKUP(Tool_Austria!$G67&amp;$E$2,'Waste management'!$A:$A&amp;'Waste management'!$B:$B,'Waste management'!Q:Q)*$E67,"")</f>
        <v>0</v>
      </c>
      <c r="BG67" cm="1">
        <f t="array" ref="BG67">IFERROR(_xlfn.XLOOKUP(Tool_Austria!$G67&amp;$E$2,'Waste management'!$A:$A&amp;'Waste management'!$B:$B,'Waste management'!R:R)*$E67,"")</f>
        <v>0</v>
      </c>
      <c r="BH67">
        <f>IFERROR((L67+AR67+AB67)*_xlfn.XLOOKUP(Tool_Austria!BH$4,Monetization_Factors!$A:$A,Monetization_Factors!$D:$D),"")</f>
        <v>0</v>
      </c>
      <c r="BI67">
        <f>IFERROR((M67+AS67+AC67)*_xlfn.XLOOKUP(Tool_Austria!BI$4,Monetization_Factors!$A:$A,Monetization_Factors!$D:$D),"")</f>
        <v>0</v>
      </c>
      <c r="BJ67">
        <f>IFERROR((N67+AT67+AD67)*_xlfn.XLOOKUP(Tool_Austria!BJ$4,Monetization_Factors!$A:$A,Monetization_Factors!$D:$D),"")</f>
        <v>0</v>
      </c>
      <c r="BK67">
        <f>IFERROR((O67+AU67+AE67)*_xlfn.XLOOKUP(Tool_Austria!BK$4,Monetization_Factors!$A:$A,Monetization_Factors!$D:$D),"")</f>
        <v>0</v>
      </c>
      <c r="BL67">
        <f>IFERROR((P67+AV67+AF67)*_xlfn.XLOOKUP(Tool_Austria!BL$4,Monetization_Factors!$A:$A,Monetization_Factors!$D:$D),"")</f>
        <v>0</v>
      </c>
      <c r="BM67">
        <f>IFERROR((Q67+AW67+AG67)*_xlfn.XLOOKUP(Tool_Austria!BM$4,Monetization_Factors!$A:$A,Monetization_Factors!$D:$D),"")</f>
        <v>0</v>
      </c>
      <c r="BN67">
        <f>IFERROR((R67+AX67+AH67)*_xlfn.XLOOKUP(Tool_Austria!BN$4,Monetization_Factors!$A:$A,Monetization_Factors!$D:$D),"")</f>
        <v>0</v>
      </c>
      <c r="BO67">
        <f>IFERROR((S67+AY67+AI67)*_xlfn.XLOOKUP(Tool_Austria!BO$4,Monetization_Factors!$A:$A,Monetization_Factors!$D:$D),"")</f>
        <v>0</v>
      </c>
      <c r="BP67">
        <f>IFERROR((T67+AZ67+AJ67)*_xlfn.XLOOKUP(Tool_Austria!BP$4,Monetization_Factors!$A:$A,Monetization_Factors!$D:$D),"")</f>
        <v>0</v>
      </c>
      <c r="BQ67">
        <f>IFERROR((U67+BA67+AK67)*_xlfn.XLOOKUP(Tool_Austria!BQ$4,Monetization_Factors!$A:$A,Monetization_Factors!$D:$D),"")</f>
        <v>0</v>
      </c>
      <c r="BR67" t="str">
        <f>IFERROR((V67+BB67+AL67)*_xlfn.XLOOKUP(Tool_Austria!BR$4,Monetization_Factors!$A:$A,Monetization_Factors!$D:$D),"")</f>
        <v/>
      </c>
      <c r="BS67">
        <f>IFERROR((W67+BC67+AM67)*_xlfn.XLOOKUP(Tool_Austria!BS$4,Monetization_Factors!$A:$A,Monetization_Factors!$D:$D),"")</f>
        <v>0</v>
      </c>
      <c r="BT67">
        <f>IFERROR((X67+BD67+AN67)*_xlfn.XLOOKUP(Tool_Austria!BT$4,Monetization_Factors!$A:$A,Monetization_Factors!$D:$D),"")</f>
        <v>0</v>
      </c>
      <c r="BU67">
        <f>IFERROR((Y67+BE67+AO67)*_xlfn.XLOOKUP(Tool_Austria!BU$4,Monetization_Factors!$A:$A,Monetization_Factors!$D:$D),"")</f>
        <v>0</v>
      </c>
      <c r="BV67">
        <f>IFERROR((Z67+BF67+AP67)*_xlfn.XLOOKUP(Tool_Austria!BV$4,Monetization_Factors!$A:$A,Monetization_Factors!$D:$D),"")</f>
        <v>0</v>
      </c>
      <c r="BW67">
        <f>IFERROR((AA67+BG67+AQ67)*_xlfn.XLOOKUP(Tool_Austria!BW$4,Monetization_Factors!$A:$A,Monetization_Factors!$D:$D),"")</f>
        <v>0</v>
      </c>
      <c r="BX67" s="38" cm="1">
        <f t="array" ref="BX67">IFERROR(_xlfn.IFS(I67&lt;&gt;0,I67*E67,I67="",J67*E67),"")</f>
        <v>0</v>
      </c>
      <c r="BY67" s="38">
        <f t="shared" si="30"/>
        <v>0</v>
      </c>
      <c r="BZ67" s="38">
        <f t="shared" si="31"/>
        <v>0</v>
      </c>
      <c r="CA67" s="38">
        <f t="shared" si="32"/>
        <v>0</v>
      </c>
      <c r="CB67">
        <f t="shared" si="39"/>
        <v>0</v>
      </c>
      <c r="CC67">
        <f t="shared" si="39"/>
        <v>0</v>
      </c>
      <c r="CD67">
        <f t="shared" si="39"/>
        <v>0</v>
      </c>
      <c r="CE67">
        <f t="shared" si="39"/>
        <v>0</v>
      </c>
      <c r="CF67">
        <f t="shared" si="39"/>
        <v>0</v>
      </c>
      <c r="CG67">
        <f t="shared" si="39"/>
        <v>0</v>
      </c>
      <c r="CH67">
        <f t="shared" si="39"/>
        <v>0</v>
      </c>
      <c r="CI67">
        <f t="shared" si="39"/>
        <v>0</v>
      </c>
      <c r="CJ67">
        <f t="shared" si="39"/>
        <v>0</v>
      </c>
      <c r="CK67">
        <f t="shared" si="39"/>
        <v>0</v>
      </c>
      <c r="CL67">
        <f t="shared" si="39"/>
        <v>0</v>
      </c>
      <c r="CM67">
        <f t="shared" si="39"/>
        <v>0</v>
      </c>
      <c r="CN67">
        <f t="shared" si="39"/>
        <v>0</v>
      </c>
      <c r="CO67">
        <f t="shared" si="39"/>
        <v>0</v>
      </c>
      <c r="CP67">
        <f t="shared" si="39"/>
        <v>0</v>
      </c>
      <c r="CQ67">
        <f t="shared" si="37"/>
        <v>0</v>
      </c>
      <c r="CR67">
        <f t="shared" si="40"/>
        <v>0</v>
      </c>
      <c r="CS67">
        <f t="shared" si="40"/>
        <v>0</v>
      </c>
      <c r="CT67">
        <f t="shared" si="40"/>
        <v>0</v>
      </c>
      <c r="CU67">
        <f t="shared" si="40"/>
        <v>0</v>
      </c>
      <c r="CV67">
        <f t="shared" si="40"/>
        <v>0</v>
      </c>
      <c r="CW67">
        <f t="shared" si="40"/>
        <v>0</v>
      </c>
      <c r="CX67">
        <f t="shared" si="40"/>
        <v>0</v>
      </c>
      <c r="CY67">
        <f t="shared" si="40"/>
        <v>0</v>
      </c>
      <c r="CZ67">
        <f t="shared" si="40"/>
        <v>0</v>
      </c>
      <c r="DA67">
        <f t="shared" si="40"/>
        <v>0</v>
      </c>
      <c r="DB67">
        <f t="shared" si="40"/>
        <v>0</v>
      </c>
      <c r="DC67">
        <f t="shared" si="40"/>
        <v>0</v>
      </c>
      <c r="DD67">
        <f t="shared" si="40"/>
        <v>0</v>
      </c>
      <c r="DE67">
        <f t="shared" si="40"/>
        <v>0</v>
      </c>
      <c r="DF67">
        <f t="shared" si="40"/>
        <v>0</v>
      </c>
      <c r="DG67">
        <f t="shared" si="38"/>
        <v>0</v>
      </c>
      <c r="DH67" s="5" t="str">
        <f>IFERROR(((((L67+AB67)*(1/$H67))+AR67)/$F$2)/($B$2*('CAR.CAP_per person'!B$2)/(_xlfn.XLOOKUP($E$2,EU_countries_GDP!$A$2:$A$29,EU_countries_GDP!$E$2:$E$29))),"")</f>
        <v/>
      </c>
      <c r="DI67" s="5" t="str">
        <f>IFERROR(((((M67+AC67)*(1/$H67))+AS67)/$F$2)/($B$2*('CAR.CAP_per person'!C$2)/(_xlfn.XLOOKUP($E$2,EU_countries_GDP!$A$2:$A$29,EU_countries_GDP!$E$2:$E$29))),"")</f>
        <v/>
      </c>
      <c r="DJ67" s="5" t="str">
        <f>IFERROR(((((N67+AD67)*(1/$H67))+AT67)/$F$2)/($B$2*('CAR.CAP_per person'!D$2)/(_xlfn.XLOOKUP($E$2,EU_countries_GDP!$A$2:$A$29,EU_countries_GDP!$E$2:$E$29))),"")</f>
        <v/>
      </c>
      <c r="DK67" s="5" t="str">
        <f>IFERROR(((((O67+AE67)*(1/$H67))+AU67)/$F$2)/($B$2*('CAR.CAP_per person'!E$2)/(_xlfn.XLOOKUP($E$2,EU_countries_GDP!$A$2:$A$29,EU_countries_GDP!$E$2:$E$29))),"")</f>
        <v/>
      </c>
      <c r="DL67" s="5" t="str">
        <f>IFERROR(((((P67+AF67)*(1/$H67))+AV67)/$F$2)/($B$2*('CAR.CAP_per person'!F$2)/(_xlfn.XLOOKUP($E$2,EU_countries_GDP!$A$2:$A$29,EU_countries_GDP!$E$2:$E$29))),"")</f>
        <v/>
      </c>
      <c r="DM67" s="5" t="str">
        <f>IFERROR(((((Q67+AG67)*(1/$H67))+AW67)/$F$2)/($B$2*('CAR.CAP_per person'!G$2)/(_xlfn.XLOOKUP($E$2,EU_countries_GDP!$A$2:$A$29,EU_countries_GDP!$E$2:$E$29))),"")</f>
        <v/>
      </c>
      <c r="DN67" s="5" t="str">
        <f>IFERROR(((((R67+AH67)*(1/$H67))+AX67)/$F$2)/($B$2*('CAR.CAP_per person'!H$2)/(_xlfn.XLOOKUP($E$2,EU_countries_GDP!$A$2:$A$29,EU_countries_GDP!$E$2:$E$29))),"")</f>
        <v/>
      </c>
      <c r="DO67" s="5" t="str">
        <f>IFERROR(((((S67+AI67)*(1/$H67))+AY67)/$F$2)/($B$2*('CAR.CAP_per person'!I$2)/(_xlfn.XLOOKUP($E$2,EU_countries_GDP!$A$2:$A$29,EU_countries_GDP!$E$2:$E$29))),"")</f>
        <v/>
      </c>
      <c r="DP67" s="5" t="str">
        <f>IFERROR(((((T67+AJ67)*(1/$H67))+AZ67)/$F$2)/($B$2*('CAR.CAP_per person'!J$2)/(_xlfn.XLOOKUP($E$2,EU_countries_GDP!$A$2:$A$29,EU_countries_GDP!$E$2:$E$29))),"")</f>
        <v/>
      </c>
      <c r="DQ67" s="5" t="str">
        <f>IFERROR(((((U67+AK67)*(1/$H67))+BA67)/$F$2)/($B$2*('CAR.CAP_per person'!K$2)/(_xlfn.XLOOKUP($E$2,EU_countries_GDP!$A$2:$A$29,EU_countries_GDP!$E$2:$E$29))),"")</f>
        <v/>
      </c>
      <c r="DR67" s="5" t="str">
        <f>IFERROR(((((V67+AL67)*(1/$H67))+BB67)/$F$2)/($B$2*('CAR.CAP_per person'!L$2)/(_xlfn.XLOOKUP($E$2,EU_countries_GDP!$A$2:$A$29,EU_countries_GDP!$E$2:$E$29))),"")</f>
        <v/>
      </c>
      <c r="DS67" s="5" t="str">
        <f>IFERROR(((((W67+AM67)*(1/$H67))+BC67)/$F$2)/($B$2*('CAR.CAP_per person'!M$2)/(_xlfn.XLOOKUP($E$2,EU_countries_GDP!$A$2:$A$29,EU_countries_GDP!$E$2:$E$29))),"")</f>
        <v/>
      </c>
      <c r="DT67" s="5" t="str">
        <f>IFERROR(((((X67+AN67)*(1/$H67))+BD67)/$F$2)/($B$2*('CAR.CAP_per person'!N$2)/(_xlfn.XLOOKUP($E$2,EU_countries_GDP!$A$2:$A$29,EU_countries_GDP!$E$2:$E$29))),"")</f>
        <v/>
      </c>
      <c r="DU67" s="5" t="str">
        <f>IFERROR(((((Y67+AO67)*(1/$H67))+BE67)/$F$2)/($B$2*('CAR.CAP_per person'!O$2)/(_xlfn.XLOOKUP($E$2,EU_countries_GDP!$A$2:$A$29,EU_countries_GDP!$E$2:$E$29))),"")</f>
        <v/>
      </c>
      <c r="DV67" s="5" t="str">
        <f>IFERROR(((((Z67+AP67)*(1/$H67))+BF67)/$F$2)/($B$2*('CAR.CAP_per person'!P$2)/(_xlfn.XLOOKUP($E$2,EU_countries_GDP!$A$2:$A$29,EU_countries_GDP!$E$2:$E$29))),"")</f>
        <v/>
      </c>
      <c r="DW67" s="5" t="str">
        <f>IFERROR(((((AA67+AQ67)*(1/$H67))+BG67)/$F$2)/($B$2*('CAR.CAP_per person'!Q$2)/(_xlfn.XLOOKUP($E$2,EU_countries_GDP!$A$2:$A$29,EU_countries_GDP!$E$2:$E$29))),"")</f>
        <v/>
      </c>
    </row>
    <row r="68" spans="1:127">
      <c r="A68" t="s">
        <v>213</v>
      </c>
      <c r="B68" t="str">
        <f>_xlfn.XLOOKUP(D68,Table5[Ingredient],Table5[Category],"",FALSE)</f>
        <v xml:space="preserve">Other </v>
      </c>
      <c r="C68" s="33" t="s">
        <v>177</v>
      </c>
      <c r="D68" s="33" t="s">
        <v>187</v>
      </c>
      <c r="E68" s="33">
        <v>0</v>
      </c>
      <c r="F68" s="33" t="s">
        <v>219</v>
      </c>
      <c r="G68" s="33" t="s">
        <v>180</v>
      </c>
      <c r="H68" s="91">
        <f>Dataset_AT!R65</f>
        <v>0</v>
      </c>
      <c r="I68" s="33"/>
      <c r="J68" s="37">
        <f>IFERROR(INDEX('AveragePrices&amp;Codes'!G:AG, MATCH($D68, 'AveragePrices&amp;Codes'!$A:$A, 0), MATCH(Tool_Austria!$E$2, 'AveragePrices&amp;Codes'!$G$1:$AG$1, 0)),"")</f>
        <v>2.7022484230769233</v>
      </c>
      <c r="K68" s="37">
        <f>IFERROR(E68/(_xlfn.XLOOKUP(A68,Dataset_AT!$V$2:$V$9,Dataset_AT!$W$2:$W$9)),"")</f>
        <v>0</v>
      </c>
      <c r="L68">
        <f>IFERROR(IF($F68="Raw",_xlfn.XLOOKUP(_xlfn.XLOOKUP(Tool_Austria!$D68,'AveragePrices&amp;Codes'!$A:$A,'AveragePrices&amp;Codes'!$B:$B),AGRIBALYSE_Raw!$B:$B,AGRIBALYSE_Raw!O:O)*$E68,_xlfn.XLOOKUP(_xlfn.XLOOKUP(Tool_Austria!$D68,'AveragePrices&amp;Codes'!$A:$A,'AveragePrices&amp;Codes'!$B:$B),AGRIBALYSE_Cooked!$C:$C,AGRIBALYSE_Cooked!P:P)*$E68),"")</f>
        <v>0</v>
      </c>
      <c r="M68">
        <f>IFERROR(IF($F68="Raw",_xlfn.XLOOKUP(_xlfn.XLOOKUP(Tool_Austria!$D68,'AveragePrices&amp;Codes'!$A:$A,'AveragePrices&amp;Codes'!$B:$B),AGRIBALYSE_Raw!$B:$B,AGRIBALYSE_Raw!P:P)*$E68,_xlfn.XLOOKUP(_xlfn.XLOOKUP(Tool_Austria!$D68,'AveragePrices&amp;Codes'!$A:$A,'AveragePrices&amp;Codes'!$B:$B),AGRIBALYSE_Cooked!$C:$C,AGRIBALYSE_Cooked!Q:Q)*$E68),"")</f>
        <v>0</v>
      </c>
      <c r="N68">
        <f>IFERROR(IF($F68="Raw",_xlfn.XLOOKUP(_xlfn.XLOOKUP(Tool_Austria!$D68,'AveragePrices&amp;Codes'!$A:$A,'AveragePrices&amp;Codes'!$B:$B),AGRIBALYSE_Raw!$B:$B,AGRIBALYSE_Raw!Q:Q)*$E68,_xlfn.XLOOKUP(_xlfn.XLOOKUP(Tool_Austria!$D68,'AveragePrices&amp;Codes'!$A:$A,'AveragePrices&amp;Codes'!$B:$B),AGRIBALYSE_Cooked!$C:$C,AGRIBALYSE_Cooked!R:R)*$E68),"")</f>
        <v>0</v>
      </c>
      <c r="O68">
        <f>IFERROR(IF($F68="Raw",_xlfn.XLOOKUP(_xlfn.XLOOKUP(Tool_Austria!$D68,'AveragePrices&amp;Codes'!$A:$A,'AveragePrices&amp;Codes'!$B:$B),AGRIBALYSE_Raw!$B:$B,AGRIBALYSE_Raw!R:R)*$E68,_xlfn.XLOOKUP(_xlfn.XLOOKUP(Tool_Austria!$D68,'AveragePrices&amp;Codes'!$A:$A,'AveragePrices&amp;Codes'!$B:$B),AGRIBALYSE_Cooked!$C:$C,AGRIBALYSE_Cooked!S:S)*$E68),"")</f>
        <v>0</v>
      </c>
      <c r="P68">
        <f>IFERROR(IF($F68="Raw",_xlfn.XLOOKUP(_xlfn.XLOOKUP(Tool_Austria!$D68,'AveragePrices&amp;Codes'!$A:$A,'AveragePrices&amp;Codes'!$B:$B),AGRIBALYSE_Raw!$B:$B,AGRIBALYSE_Raw!S:S)*$E68,_xlfn.XLOOKUP(_xlfn.XLOOKUP(Tool_Austria!$D68,'AveragePrices&amp;Codes'!$A:$A,'AveragePrices&amp;Codes'!$B:$B),AGRIBALYSE_Cooked!$C:$C,AGRIBALYSE_Cooked!T:T)*$E68),"")</f>
        <v>0</v>
      </c>
      <c r="Q68">
        <f>IFERROR(IF($F68="Raw",_xlfn.XLOOKUP(_xlfn.XLOOKUP(Tool_Austria!$D68,'AveragePrices&amp;Codes'!$A:$A,'AveragePrices&amp;Codes'!$B:$B),AGRIBALYSE_Raw!$B:$B,AGRIBALYSE_Raw!T:T)*$E68,_xlfn.XLOOKUP(_xlfn.XLOOKUP(Tool_Austria!$D68,'AveragePrices&amp;Codes'!$A:$A,'AveragePrices&amp;Codes'!$B:$B),AGRIBALYSE_Cooked!$C:$C,AGRIBALYSE_Cooked!U:U)*$E68),"")</f>
        <v>0</v>
      </c>
      <c r="R68">
        <f>IFERROR(IF($F68="Raw",_xlfn.XLOOKUP(_xlfn.XLOOKUP(Tool_Austria!$D68,'AveragePrices&amp;Codes'!$A:$A,'AveragePrices&amp;Codes'!$B:$B),AGRIBALYSE_Raw!$B:$B,AGRIBALYSE_Raw!U:U)*$E68,_xlfn.XLOOKUP(_xlfn.XLOOKUP(Tool_Austria!$D68,'AveragePrices&amp;Codes'!$A:$A,'AveragePrices&amp;Codes'!$B:$B),AGRIBALYSE_Cooked!$C:$C,AGRIBALYSE_Cooked!V:V)*$E68),"")</f>
        <v>0</v>
      </c>
      <c r="S68">
        <f>IFERROR(IF($F68="Raw",_xlfn.XLOOKUP(_xlfn.XLOOKUP(Tool_Austria!$D68,'AveragePrices&amp;Codes'!$A:$A,'AveragePrices&amp;Codes'!$B:$B),AGRIBALYSE_Raw!$B:$B,AGRIBALYSE_Raw!V:V)*$E68,_xlfn.XLOOKUP(_xlfn.XLOOKUP(Tool_Austria!$D68,'AveragePrices&amp;Codes'!$A:$A,'AveragePrices&amp;Codes'!$B:$B),AGRIBALYSE_Cooked!$C:$C,AGRIBALYSE_Cooked!W:W)*$E68),"")</f>
        <v>0</v>
      </c>
      <c r="T68">
        <f>IFERROR(IF($F68="Raw",_xlfn.XLOOKUP(_xlfn.XLOOKUP(Tool_Austria!$D68,'AveragePrices&amp;Codes'!$A:$A,'AveragePrices&amp;Codes'!$B:$B),AGRIBALYSE_Raw!$B:$B,AGRIBALYSE_Raw!W:W)*$E68,_xlfn.XLOOKUP(_xlfn.XLOOKUP(Tool_Austria!$D68,'AveragePrices&amp;Codes'!$A:$A,'AveragePrices&amp;Codes'!$B:$B),AGRIBALYSE_Cooked!$C:$C,AGRIBALYSE_Cooked!X:X)*$E68),"")</f>
        <v>0</v>
      </c>
      <c r="U68">
        <f>IFERROR(IF($F68="Raw",_xlfn.XLOOKUP(_xlfn.XLOOKUP(Tool_Austria!$D68,'AveragePrices&amp;Codes'!$A:$A,'AveragePrices&amp;Codes'!$B:$B),AGRIBALYSE_Raw!$B:$B,AGRIBALYSE_Raw!X:X)*$E68,_xlfn.XLOOKUP(_xlfn.XLOOKUP(Tool_Austria!$D68,'AveragePrices&amp;Codes'!$A:$A,'AveragePrices&amp;Codes'!$B:$B),AGRIBALYSE_Cooked!$C:$C,AGRIBALYSE_Cooked!Y:Y)*$E68),"")</f>
        <v>0</v>
      </c>
      <c r="V68">
        <f>IFERROR(IF($F68="Raw",_xlfn.XLOOKUP(_xlfn.XLOOKUP(Tool_Austria!$D68,'AveragePrices&amp;Codes'!$A:$A,'AveragePrices&amp;Codes'!$B:$B),AGRIBALYSE_Raw!$B:$B,AGRIBALYSE_Raw!Y:Y)*$E68,_xlfn.XLOOKUP(_xlfn.XLOOKUP(Tool_Austria!$D68,'AveragePrices&amp;Codes'!$A:$A,'AveragePrices&amp;Codes'!$B:$B),AGRIBALYSE_Cooked!$C:$C,AGRIBALYSE_Cooked!Z:Z)*$E68),"")</f>
        <v>0</v>
      </c>
      <c r="W68">
        <f>IFERROR(IF($F68="Raw",_xlfn.XLOOKUP(_xlfn.XLOOKUP(Tool_Austria!$D68,'AveragePrices&amp;Codes'!$A:$A,'AveragePrices&amp;Codes'!$B:$B),AGRIBALYSE_Raw!$B:$B,AGRIBALYSE_Raw!Z:Z)*$E68,_xlfn.XLOOKUP(_xlfn.XLOOKUP(Tool_Austria!$D68,'AveragePrices&amp;Codes'!$A:$A,'AveragePrices&amp;Codes'!$B:$B),AGRIBALYSE_Cooked!$C:$C,AGRIBALYSE_Cooked!AA:AA)*$E68),"")</f>
        <v>0</v>
      </c>
      <c r="X68">
        <f>IFERROR(IF($F68="Raw",_xlfn.XLOOKUP(_xlfn.XLOOKUP(Tool_Austria!$D68,'AveragePrices&amp;Codes'!$A:$A,'AveragePrices&amp;Codes'!$B:$B),AGRIBALYSE_Raw!$B:$B,AGRIBALYSE_Raw!AA:AA)*$E68,_xlfn.XLOOKUP(_xlfn.XLOOKUP(Tool_Austria!$D68,'AveragePrices&amp;Codes'!$A:$A,'AveragePrices&amp;Codes'!$B:$B),AGRIBALYSE_Cooked!$C:$C,AGRIBALYSE_Cooked!AB:AB)*$E68),"")</f>
        <v>0</v>
      </c>
      <c r="Y68">
        <f>IFERROR(IF($F68="Raw",_xlfn.XLOOKUP(_xlfn.XLOOKUP(Tool_Austria!$D68,'AveragePrices&amp;Codes'!$A:$A,'AveragePrices&amp;Codes'!$B:$B),AGRIBALYSE_Raw!$B:$B,AGRIBALYSE_Raw!AB:AB)*$E68,_xlfn.XLOOKUP(_xlfn.XLOOKUP(Tool_Austria!$D68,'AveragePrices&amp;Codes'!$A:$A,'AveragePrices&amp;Codes'!$B:$B),AGRIBALYSE_Cooked!$C:$C,AGRIBALYSE_Cooked!AC:AC)*$E68),"")</f>
        <v>0</v>
      </c>
      <c r="Z68">
        <f>IFERROR(IF($F68="Raw",_xlfn.XLOOKUP(_xlfn.XLOOKUP(Tool_Austria!$D68,'AveragePrices&amp;Codes'!$A:$A,'AveragePrices&amp;Codes'!$B:$B),AGRIBALYSE_Raw!$B:$B,AGRIBALYSE_Raw!AC:AC)*$E68,_xlfn.XLOOKUP(_xlfn.XLOOKUP(Tool_Austria!$D68,'AveragePrices&amp;Codes'!$A:$A,'AveragePrices&amp;Codes'!$B:$B),AGRIBALYSE_Cooked!$C:$C,AGRIBALYSE_Cooked!AD:AD)*$E68),"")</f>
        <v>0</v>
      </c>
      <c r="AA68">
        <f>IFERROR(IF($F68="Raw",_xlfn.XLOOKUP(_xlfn.XLOOKUP(Tool_Austria!$D68,'AveragePrices&amp;Codes'!$A:$A,'AveragePrices&amp;Codes'!$B:$B),AGRIBALYSE_Raw!$B:$B,AGRIBALYSE_Raw!AD:AD)*$E68,_xlfn.XLOOKUP(_xlfn.XLOOKUP(Tool_Austria!$D68,'AveragePrices&amp;Codes'!$A:$A,'AveragePrices&amp;Codes'!$B:$B),AGRIBALYSE_Cooked!$C:$C,AGRIBALYSE_Cooked!AE:AE)*$E68),"")</f>
        <v>0</v>
      </c>
      <c r="AB68" cm="1">
        <f t="array" ref="AB68">IFERROR(_xlfn.XLOOKUP(Tool_Austria!$F68&amp;$E$2,'Cooking methods'!$A:$A&amp;'Cooking methods'!$B:$B,'Cooking methods'!C:C)*$E68,"")</f>
        <v>0</v>
      </c>
      <c r="AC68" cm="1">
        <f t="array" ref="AC68">IFERROR(_xlfn.XLOOKUP(Tool_Austria!$F68&amp;$E$2,'Cooking methods'!$A:$A&amp;'Cooking methods'!$B:$B,'Cooking methods'!D:D)*$E68,"")</f>
        <v>0</v>
      </c>
      <c r="AD68" cm="1">
        <f t="array" ref="AD68">IFERROR(_xlfn.XLOOKUP(Tool_Austria!$F68&amp;$E$2,'Cooking methods'!$A:$A&amp;'Cooking methods'!$B:$B,'Cooking methods'!E:E)*$E68,"")</f>
        <v>0</v>
      </c>
      <c r="AE68" cm="1">
        <f t="array" ref="AE68">IFERROR(_xlfn.XLOOKUP(Tool_Austria!$F68&amp;$E$2,'Cooking methods'!$A:$A&amp;'Cooking methods'!$B:$B,'Cooking methods'!F:F)*$E68,"")</f>
        <v>0</v>
      </c>
      <c r="AF68" cm="1">
        <f t="array" ref="AF68">IFERROR(_xlfn.XLOOKUP(Tool_Austria!$F68&amp;$E$2,'Cooking methods'!$A:$A&amp;'Cooking methods'!$B:$B,'Cooking methods'!G:G)*$E68,"")</f>
        <v>0</v>
      </c>
      <c r="AG68" cm="1">
        <f t="array" ref="AG68">IFERROR(_xlfn.XLOOKUP(Tool_Austria!$F68&amp;$E$2,'Cooking methods'!$A:$A&amp;'Cooking methods'!$B:$B,'Cooking methods'!H:H)*$E68,"")</f>
        <v>0</v>
      </c>
      <c r="AH68" cm="1">
        <f t="array" ref="AH68">IFERROR(_xlfn.XLOOKUP(Tool_Austria!$F68&amp;$E$2,'Cooking methods'!$A:$A&amp;'Cooking methods'!$B:$B,'Cooking methods'!I:I)*$E68,"")</f>
        <v>0</v>
      </c>
      <c r="AI68" cm="1">
        <f t="array" ref="AI68">IFERROR(_xlfn.XLOOKUP(Tool_Austria!$F68&amp;$E$2,'Cooking methods'!$A:$A&amp;'Cooking methods'!$B:$B,'Cooking methods'!J:J)*$E68,"")</f>
        <v>0</v>
      </c>
      <c r="AJ68" cm="1">
        <f t="array" ref="AJ68">IFERROR(_xlfn.XLOOKUP(Tool_Austria!$F68&amp;$E$2,'Cooking methods'!$A:$A&amp;'Cooking methods'!$B:$B,'Cooking methods'!K:K)*$E68,"")</f>
        <v>0</v>
      </c>
      <c r="AK68" cm="1">
        <f t="array" ref="AK68">IFERROR(_xlfn.XLOOKUP(Tool_Austria!$F68&amp;$E$2,'Cooking methods'!$A:$A&amp;'Cooking methods'!$B:$B,'Cooking methods'!L:L)*$E68,"")</f>
        <v>0</v>
      </c>
      <c r="AL68" cm="1">
        <f t="array" ref="AL68">IFERROR(_xlfn.XLOOKUP(Tool_Austria!$F68&amp;$E$2,'Cooking methods'!$A:$A&amp;'Cooking methods'!$B:$B,'Cooking methods'!M:M)*$E68,"")</f>
        <v>0</v>
      </c>
      <c r="AM68" cm="1">
        <f t="array" ref="AM68">IFERROR(_xlfn.XLOOKUP(Tool_Austria!$F68&amp;$E$2,'Cooking methods'!$A:$A&amp;'Cooking methods'!$B:$B,'Cooking methods'!N:N)*$E68,"")</f>
        <v>0</v>
      </c>
      <c r="AN68" cm="1">
        <f t="array" ref="AN68">IFERROR(_xlfn.XLOOKUP(Tool_Austria!$F68&amp;$E$2,'Cooking methods'!$A:$A&amp;'Cooking methods'!$B:$B,'Cooking methods'!O:O)*$E68,"")</f>
        <v>0</v>
      </c>
      <c r="AO68" cm="1">
        <f t="array" ref="AO68">IFERROR(_xlfn.XLOOKUP(Tool_Austria!$F68&amp;$E$2,'Cooking methods'!$A:$A&amp;'Cooking methods'!$B:$B,'Cooking methods'!P:P)*$E68,"")</f>
        <v>0</v>
      </c>
      <c r="AP68" cm="1">
        <f t="array" ref="AP68">IFERROR(_xlfn.XLOOKUP(Tool_Austria!$F68&amp;$E$2,'Cooking methods'!$A:$A&amp;'Cooking methods'!$B:$B,'Cooking methods'!Q:Q)*$E68,"")</f>
        <v>0</v>
      </c>
      <c r="AQ68" cm="1">
        <f t="array" ref="AQ68">IFERROR(_xlfn.XLOOKUP(Tool_Austria!$F68&amp;$E$2,'Cooking methods'!$A:$A&amp;'Cooking methods'!$B:$B,'Cooking methods'!R:R)*$E68,"")</f>
        <v>0</v>
      </c>
      <c r="AR68" cm="1">
        <f t="array" ref="AR68">IFERROR(_xlfn.XLOOKUP(Tool_Austria!$G68&amp;$E$2,'Waste management'!$A:$A&amp;'Waste management'!$B:$B,'Waste management'!C:C)*$E68,"")</f>
        <v>0</v>
      </c>
      <c r="AS68" cm="1">
        <f t="array" ref="AS68">IFERROR(_xlfn.XLOOKUP(Tool_Austria!$G68&amp;$E$2,'Waste management'!$A:$A&amp;'Waste management'!$B:$B,'Waste management'!D:D)*$E68,"")</f>
        <v>0</v>
      </c>
      <c r="AT68" cm="1">
        <f t="array" ref="AT68">IFERROR(_xlfn.XLOOKUP(Tool_Austria!$G68&amp;$E$2,'Waste management'!$A:$A&amp;'Waste management'!$B:$B,'Waste management'!E:E)*$E68,"")</f>
        <v>0</v>
      </c>
      <c r="AU68" cm="1">
        <f t="array" ref="AU68">IFERROR(_xlfn.XLOOKUP(Tool_Austria!$G68&amp;$E$2,'Waste management'!$A:$A&amp;'Waste management'!$B:$B,'Waste management'!F:F)*$E68,"")</f>
        <v>0</v>
      </c>
      <c r="AV68" cm="1">
        <f t="array" ref="AV68">IFERROR(_xlfn.XLOOKUP(Tool_Austria!$G68&amp;$E$2,'Waste management'!$A:$A&amp;'Waste management'!$B:$B,'Waste management'!G:G)*$E68,"")</f>
        <v>0</v>
      </c>
      <c r="AW68" cm="1">
        <f t="array" ref="AW68">IFERROR(_xlfn.XLOOKUP(Tool_Austria!$G68&amp;$E$2,'Waste management'!$A:$A&amp;'Waste management'!$B:$B,'Waste management'!H:H)*$E68,"")</f>
        <v>0</v>
      </c>
      <c r="AX68" cm="1">
        <f t="array" ref="AX68">IFERROR(_xlfn.XLOOKUP(Tool_Austria!$G68&amp;$E$2,'Waste management'!$A:$A&amp;'Waste management'!$B:$B,'Waste management'!I:I)*$E68,"")</f>
        <v>0</v>
      </c>
      <c r="AY68" cm="1">
        <f t="array" ref="AY68">IFERROR(_xlfn.XLOOKUP(Tool_Austria!$G68&amp;$E$2,'Waste management'!$A:$A&amp;'Waste management'!$B:$B,'Waste management'!J:J)*$E68,"")</f>
        <v>0</v>
      </c>
      <c r="AZ68" cm="1">
        <f t="array" ref="AZ68">IFERROR(_xlfn.XLOOKUP(Tool_Austria!$G68&amp;$E$2,'Waste management'!$A:$A&amp;'Waste management'!$B:$B,'Waste management'!K:K)*$E68,"")</f>
        <v>0</v>
      </c>
      <c r="BA68" cm="1">
        <f t="array" ref="BA68">IFERROR(_xlfn.XLOOKUP(Tool_Austria!$G68&amp;$E$2,'Waste management'!$A:$A&amp;'Waste management'!$B:$B,'Waste management'!L:L)*$E68,"")</f>
        <v>0</v>
      </c>
      <c r="BB68" cm="1">
        <f t="array" ref="BB68">IFERROR(_xlfn.XLOOKUP(Tool_Austria!$G68&amp;$E$2,'Waste management'!$A:$A&amp;'Waste management'!$B:$B,'Waste management'!M:M)*$E68,"")</f>
        <v>0</v>
      </c>
      <c r="BC68" cm="1">
        <f t="array" ref="BC68">IFERROR(_xlfn.XLOOKUP(Tool_Austria!$G68&amp;$E$2,'Waste management'!$A:$A&amp;'Waste management'!$B:$B,'Waste management'!N:N)*$E68,"")</f>
        <v>0</v>
      </c>
      <c r="BD68" cm="1">
        <f t="array" ref="BD68">IFERROR(_xlfn.XLOOKUP(Tool_Austria!$G68&amp;$E$2,'Waste management'!$A:$A&amp;'Waste management'!$B:$B,'Waste management'!O:O)*$E68,"")</f>
        <v>0</v>
      </c>
      <c r="BE68" cm="1">
        <f t="array" ref="BE68">IFERROR(_xlfn.XLOOKUP(Tool_Austria!$G68&amp;$E$2,'Waste management'!$A:$A&amp;'Waste management'!$B:$B,'Waste management'!P:P)*$E68,"")</f>
        <v>0</v>
      </c>
      <c r="BF68" cm="1">
        <f t="array" ref="BF68">IFERROR(_xlfn.XLOOKUP(Tool_Austria!$G68&amp;$E$2,'Waste management'!$A:$A&amp;'Waste management'!$B:$B,'Waste management'!Q:Q)*$E68,"")</f>
        <v>0</v>
      </c>
      <c r="BG68" cm="1">
        <f t="array" ref="BG68">IFERROR(_xlfn.XLOOKUP(Tool_Austria!$G68&amp;$E$2,'Waste management'!$A:$A&amp;'Waste management'!$B:$B,'Waste management'!R:R)*$E68,"")</f>
        <v>0</v>
      </c>
      <c r="BH68">
        <f>IFERROR((L68+AR68+AB68)*_xlfn.XLOOKUP(Tool_Austria!BH$4,Monetization_Factors!$A:$A,Monetization_Factors!$D:$D),"")</f>
        <v>0</v>
      </c>
      <c r="BI68">
        <f>IFERROR((M68+AS68+AC68)*_xlfn.XLOOKUP(Tool_Austria!BI$4,Monetization_Factors!$A:$A,Monetization_Factors!$D:$D),"")</f>
        <v>0</v>
      </c>
      <c r="BJ68">
        <f>IFERROR((N68+AT68+AD68)*_xlfn.XLOOKUP(Tool_Austria!BJ$4,Monetization_Factors!$A:$A,Monetization_Factors!$D:$D),"")</f>
        <v>0</v>
      </c>
      <c r="BK68">
        <f>IFERROR((O68+AU68+AE68)*_xlfn.XLOOKUP(Tool_Austria!BK$4,Monetization_Factors!$A:$A,Monetization_Factors!$D:$D),"")</f>
        <v>0</v>
      </c>
      <c r="BL68">
        <f>IFERROR((P68+AV68+AF68)*_xlfn.XLOOKUP(Tool_Austria!BL$4,Monetization_Factors!$A:$A,Monetization_Factors!$D:$D),"")</f>
        <v>0</v>
      </c>
      <c r="BM68">
        <f>IFERROR((Q68+AW68+AG68)*_xlfn.XLOOKUP(Tool_Austria!BM$4,Monetization_Factors!$A:$A,Monetization_Factors!$D:$D),"")</f>
        <v>0</v>
      </c>
      <c r="BN68">
        <f>IFERROR((R68+AX68+AH68)*_xlfn.XLOOKUP(Tool_Austria!BN$4,Monetization_Factors!$A:$A,Monetization_Factors!$D:$D),"")</f>
        <v>0</v>
      </c>
      <c r="BO68">
        <f>IFERROR((S68+AY68+AI68)*_xlfn.XLOOKUP(Tool_Austria!BO$4,Monetization_Factors!$A:$A,Monetization_Factors!$D:$D),"")</f>
        <v>0</v>
      </c>
      <c r="BP68">
        <f>IFERROR((T68+AZ68+AJ68)*_xlfn.XLOOKUP(Tool_Austria!BP$4,Monetization_Factors!$A:$A,Monetization_Factors!$D:$D),"")</f>
        <v>0</v>
      </c>
      <c r="BQ68">
        <f>IFERROR((U68+BA68+AK68)*_xlfn.XLOOKUP(Tool_Austria!BQ$4,Monetization_Factors!$A:$A,Monetization_Factors!$D:$D),"")</f>
        <v>0</v>
      </c>
      <c r="BR68" t="str">
        <f>IFERROR((V68+BB68+AL68)*_xlfn.XLOOKUP(Tool_Austria!BR$4,Monetization_Factors!$A:$A,Monetization_Factors!$D:$D),"")</f>
        <v/>
      </c>
      <c r="BS68">
        <f>IFERROR((W68+BC68+AM68)*_xlfn.XLOOKUP(Tool_Austria!BS$4,Monetization_Factors!$A:$A,Monetization_Factors!$D:$D),"")</f>
        <v>0</v>
      </c>
      <c r="BT68">
        <f>IFERROR((X68+BD68+AN68)*_xlfn.XLOOKUP(Tool_Austria!BT$4,Monetization_Factors!$A:$A,Monetization_Factors!$D:$D),"")</f>
        <v>0</v>
      </c>
      <c r="BU68">
        <f>IFERROR((Y68+BE68+AO68)*_xlfn.XLOOKUP(Tool_Austria!BU$4,Monetization_Factors!$A:$A,Monetization_Factors!$D:$D),"")</f>
        <v>0</v>
      </c>
      <c r="BV68">
        <f>IFERROR((Z68+BF68+AP68)*_xlfn.XLOOKUP(Tool_Austria!BV$4,Monetization_Factors!$A:$A,Monetization_Factors!$D:$D),"")</f>
        <v>0</v>
      </c>
      <c r="BW68">
        <f>IFERROR((AA68+BG68+AQ68)*_xlfn.XLOOKUP(Tool_Austria!BW$4,Monetization_Factors!$A:$A,Monetization_Factors!$D:$D),"")</f>
        <v>0</v>
      </c>
      <c r="BX68" s="38" cm="1">
        <f t="array" ref="BX68">IFERROR(_xlfn.IFS(I68&lt;&gt;0,I68*E68,I68="",J68*E68),"")</f>
        <v>0</v>
      </c>
      <c r="BY68" s="38">
        <f t="shared" si="30"/>
        <v>0</v>
      </c>
      <c r="BZ68" s="38">
        <f t="shared" si="31"/>
        <v>0</v>
      </c>
      <c r="CA68" s="38">
        <f t="shared" si="32"/>
        <v>0</v>
      </c>
      <c r="CB68">
        <f t="shared" si="39"/>
        <v>0</v>
      </c>
      <c r="CC68">
        <f t="shared" si="39"/>
        <v>0</v>
      </c>
      <c r="CD68">
        <f t="shared" si="39"/>
        <v>0</v>
      </c>
      <c r="CE68">
        <f t="shared" si="39"/>
        <v>0</v>
      </c>
      <c r="CF68">
        <f t="shared" si="39"/>
        <v>0</v>
      </c>
      <c r="CG68">
        <f t="shared" si="39"/>
        <v>0</v>
      </c>
      <c r="CH68">
        <f t="shared" si="39"/>
        <v>0</v>
      </c>
      <c r="CI68">
        <f t="shared" si="39"/>
        <v>0</v>
      </c>
      <c r="CJ68">
        <f t="shared" si="39"/>
        <v>0</v>
      </c>
      <c r="CK68">
        <f t="shared" si="39"/>
        <v>0</v>
      </c>
      <c r="CL68">
        <f t="shared" si="39"/>
        <v>0</v>
      </c>
      <c r="CM68">
        <f t="shared" si="39"/>
        <v>0</v>
      </c>
      <c r="CN68">
        <f t="shared" si="39"/>
        <v>0</v>
      </c>
      <c r="CO68">
        <f t="shared" si="39"/>
        <v>0</v>
      </c>
      <c r="CP68">
        <f t="shared" si="39"/>
        <v>0</v>
      </c>
      <c r="CQ68">
        <f t="shared" si="37"/>
        <v>0</v>
      </c>
      <c r="CR68">
        <f t="shared" si="40"/>
        <v>0</v>
      </c>
      <c r="CS68">
        <f t="shared" si="40"/>
        <v>0</v>
      </c>
      <c r="CT68">
        <f t="shared" si="40"/>
        <v>0</v>
      </c>
      <c r="CU68">
        <f t="shared" si="40"/>
        <v>0</v>
      </c>
      <c r="CV68">
        <f t="shared" si="40"/>
        <v>0</v>
      </c>
      <c r="CW68">
        <f t="shared" si="40"/>
        <v>0</v>
      </c>
      <c r="CX68">
        <f t="shared" si="40"/>
        <v>0</v>
      </c>
      <c r="CY68">
        <f t="shared" si="40"/>
        <v>0</v>
      </c>
      <c r="CZ68">
        <f t="shared" si="40"/>
        <v>0</v>
      </c>
      <c r="DA68">
        <f t="shared" si="40"/>
        <v>0</v>
      </c>
      <c r="DB68">
        <f t="shared" si="40"/>
        <v>0</v>
      </c>
      <c r="DC68">
        <f t="shared" si="40"/>
        <v>0</v>
      </c>
      <c r="DD68">
        <f t="shared" si="40"/>
        <v>0</v>
      </c>
      <c r="DE68">
        <f t="shared" si="40"/>
        <v>0</v>
      </c>
      <c r="DF68">
        <f t="shared" si="40"/>
        <v>0</v>
      </c>
      <c r="DG68">
        <f t="shared" si="38"/>
        <v>0</v>
      </c>
      <c r="DH68" s="5" t="str">
        <f>IFERROR(((((L68+AB68)*(1/$H68))+AR68)/$F$2)/($B$2*('CAR.CAP_per person'!B$2)/(_xlfn.XLOOKUP($E$2,EU_countries_GDP!$A$2:$A$29,EU_countries_GDP!$E$2:$E$29))),"")</f>
        <v/>
      </c>
      <c r="DI68" s="5" t="str">
        <f>IFERROR(((((M68+AC68)*(1/$H68))+AS68)/$F$2)/($B$2*('CAR.CAP_per person'!C$2)/(_xlfn.XLOOKUP($E$2,EU_countries_GDP!$A$2:$A$29,EU_countries_GDP!$E$2:$E$29))),"")</f>
        <v/>
      </c>
      <c r="DJ68" s="5" t="str">
        <f>IFERROR(((((N68+AD68)*(1/$H68))+AT68)/$F$2)/($B$2*('CAR.CAP_per person'!D$2)/(_xlfn.XLOOKUP($E$2,EU_countries_GDP!$A$2:$A$29,EU_countries_GDP!$E$2:$E$29))),"")</f>
        <v/>
      </c>
      <c r="DK68" s="5" t="str">
        <f>IFERROR(((((O68+AE68)*(1/$H68))+AU68)/$F$2)/($B$2*('CAR.CAP_per person'!E$2)/(_xlfn.XLOOKUP($E$2,EU_countries_GDP!$A$2:$A$29,EU_countries_GDP!$E$2:$E$29))),"")</f>
        <v/>
      </c>
      <c r="DL68" s="5" t="str">
        <f>IFERROR(((((P68+AF68)*(1/$H68))+AV68)/$F$2)/($B$2*('CAR.CAP_per person'!F$2)/(_xlfn.XLOOKUP($E$2,EU_countries_GDP!$A$2:$A$29,EU_countries_GDP!$E$2:$E$29))),"")</f>
        <v/>
      </c>
      <c r="DM68" s="5" t="str">
        <f>IFERROR(((((Q68+AG68)*(1/$H68))+AW68)/$F$2)/($B$2*('CAR.CAP_per person'!G$2)/(_xlfn.XLOOKUP($E$2,EU_countries_GDP!$A$2:$A$29,EU_countries_GDP!$E$2:$E$29))),"")</f>
        <v/>
      </c>
      <c r="DN68" s="5" t="str">
        <f>IFERROR(((((R68+AH68)*(1/$H68))+AX68)/$F$2)/($B$2*('CAR.CAP_per person'!H$2)/(_xlfn.XLOOKUP($E$2,EU_countries_GDP!$A$2:$A$29,EU_countries_GDP!$E$2:$E$29))),"")</f>
        <v/>
      </c>
      <c r="DO68" s="5" t="str">
        <f>IFERROR(((((S68+AI68)*(1/$H68))+AY68)/$F$2)/($B$2*('CAR.CAP_per person'!I$2)/(_xlfn.XLOOKUP($E$2,EU_countries_GDP!$A$2:$A$29,EU_countries_GDP!$E$2:$E$29))),"")</f>
        <v/>
      </c>
      <c r="DP68" s="5" t="str">
        <f>IFERROR(((((T68+AJ68)*(1/$H68))+AZ68)/$F$2)/($B$2*('CAR.CAP_per person'!J$2)/(_xlfn.XLOOKUP($E$2,EU_countries_GDP!$A$2:$A$29,EU_countries_GDP!$E$2:$E$29))),"")</f>
        <v/>
      </c>
      <c r="DQ68" s="5" t="str">
        <f>IFERROR(((((U68+AK68)*(1/$H68))+BA68)/$F$2)/($B$2*('CAR.CAP_per person'!K$2)/(_xlfn.XLOOKUP($E$2,EU_countries_GDP!$A$2:$A$29,EU_countries_GDP!$E$2:$E$29))),"")</f>
        <v/>
      </c>
      <c r="DR68" s="5" t="str">
        <f>IFERROR(((((V68+AL68)*(1/$H68))+BB68)/$F$2)/($B$2*('CAR.CAP_per person'!L$2)/(_xlfn.XLOOKUP($E$2,EU_countries_GDP!$A$2:$A$29,EU_countries_GDP!$E$2:$E$29))),"")</f>
        <v/>
      </c>
      <c r="DS68" s="5" t="str">
        <f>IFERROR(((((W68+AM68)*(1/$H68))+BC68)/$F$2)/($B$2*('CAR.CAP_per person'!M$2)/(_xlfn.XLOOKUP($E$2,EU_countries_GDP!$A$2:$A$29,EU_countries_GDP!$E$2:$E$29))),"")</f>
        <v/>
      </c>
      <c r="DT68" s="5" t="str">
        <f>IFERROR(((((X68+AN68)*(1/$H68))+BD68)/$F$2)/($B$2*('CAR.CAP_per person'!N$2)/(_xlfn.XLOOKUP($E$2,EU_countries_GDP!$A$2:$A$29,EU_countries_GDP!$E$2:$E$29))),"")</f>
        <v/>
      </c>
      <c r="DU68" s="5" t="str">
        <f>IFERROR(((((Y68+AO68)*(1/$H68))+BE68)/$F$2)/($B$2*('CAR.CAP_per person'!O$2)/(_xlfn.XLOOKUP($E$2,EU_countries_GDP!$A$2:$A$29,EU_countries_GDP!$E$2:$E$29))),"")</f>
        <v/>
      </c>
      <c r="DV68" s="5" t="str">
        <f>IFERROR(((((Z68+AP68)*(1/$H68))+BF68)/$F$2)/($B$2*('CAR.CAP_per person'!P$2)/(_xlfn.XLOOKUP($E$2,EU_countries_GDP!$A$2:$A$29,EU_countries_GDP!$E$2:$E$29))),"")</f>
        <v/>
      </c>
      <c r="DW68" s="5" t="str">
        <f>IFERROR(((((AA68+AQ68)*(1/$H68))+BG68)/$F$2)/($B$2*('CAR.CAP_per person'!Q$2)/(_xlfn.XLOOKUP($E$2,EU_countries_GDP!$A$2:$A$29,EU_countries_GDP!$E$2:$E$29))),"")</f>
        <v/>
      </c>
    </row>
    <row r="69" spans="1:127">
      <c r="A69" t="s">
        <v>213</v>
      </c>
      <c r="B69" t="str">
        <f>_xlfn.XLOOKUP(D69,Table5[Ingredient],Table5[Category],"",FALSE)</f>
        <v xml:space="preserve">Other </v>
      </c>
      <c r="C69" s="33" t="s">
        <v>177</v>
      </c>
      <c r="D69" s="33" t="s">
        <v>191</v>
      </c>
      <c r="E69" s="33">
        <v>0</v>
      </c>
      <c r="F69" s="33" t="s">
        <v>219</v>
      </c>
      <c r="G69" s="33" t="s">
        <v>180</v>
      </c>
      <c r="H69" s="91">
        <f>Dataset_AT!R66</f>
        <v>0</v>
      </c>
      <c r="I69" s="33"/>
      <c r="J69" s="37" t="str">
        <f>IFERROR(INDEX('AveragePrices&amp;Codes'!G:AG, MATCH($D69, 'AveragePrices&amp;Codes'!$A:$A, 0), MATCH(Tool_Austria!$E$2, 'AveragePrices&amp;Codes'!$G$1:$AG$1, 0)),"")</f>
        <v/>
      </c>
      <c r="K69" s="37">
        <f>IFERROR(E69/(_xlfn.XLOOKUP(A69,Dataset_AT!$V$2:$V$9,Dataset_AT!$W$2:$W$9)),"")</f>
        <v>0</v>
      </c>
      <c r="L69">
        <f>IFERROR(IF($F69="Raw",_xlfn.XLOOKUP(_xlfn.XLOOKUP(Tool_Austria!$D69,'AveragePrices&amp;Codes'!$A:$A,'AveragePrices&amp;Codes'!$B:$B),AGRIBALYSE_Raw!$B:$B,AGRIBALYSE_Raw!O:O)*$E69,_xlfn.XLOOKUP(_xlfn.XLOOKUP(Tool_Austria!$D69,'AveragePrices&amp;Codes'!$A:$A,'AveragePrices&amp;Codes'!$B:$B),AGRIBALYSE_Cooked!$C:$C,AGRIBALYSE_Cooked!P:P)*$E69),"")</f>
        <v>0</v>
      </c>
      <c r="M69">
        <f>IFERROR(IF($F69="Raw",_xlfn.XLOOKUP(_xlfn.XLOOKUP(Tool_Austria!$D69,'AveragePrices&amp;Codes'!$A:$A,'AveragePrices&amp;Codes'!$B:$B),AGRIBALYSE_Raw!$B:$B,AGRIBALYSE_Raw!P:P)*$E69,_xlfn.XLOOKUP(_xlfn.XLOOKUP(Tool_Austria!$D69,'AveragePrices&amp;Codes'!$A:$A,'AveragePrices&amp;Codes'!$B:$B),AGRIBALYSE_Cooked!$C:$C,AGRIBALYSE_Cooked!Q:Q)*$E69),"")</f>
        <v>0</v>
      </c>
      <c r="N69">
        <f>IFERROR(IF($F69="Raw",_xlfn.XLOOKUP(_xlfn.XLOOKUP(Tool_Austria!$D69,'AveragePrices&amp;Codes'!$A:$A,'AveragePrices&amp;Codes'!$B:$B),AGRIBALYSE_Raw!$B:$B,AGRIBALYSE_Raw!Q:Q)*$E69,_xlfn.XLOOKUP(_xlfn.XLOOKUP(Tool_Austria!$D69,'AveragePrices&amp;Codes'!$A:$A,'AveragePrices&amp;Codes'!$B:$B),AGRIBALYSE_Cooked!$C:$C,AGRIBALYSE_Cooked!R:R)*$E69),"")</f>
        <v>0</v>
      </c>
      <c r="O69">
        <f>IFERROR(IF($F69="Raw",_xlfn.XLOOKUP(_xlfn.XLOOKUP(Tool_Austria!$D69,'AveragePrices&amp;Codes'!$A:$A,'AveragePrices&amp;Codes'!$B:$B),AGRIBALYSE_Raw!$B:$B,AGRIBALYSE_Raw!R:R)*$E69,_xlfn.XLOOKUP(_xlfn.XLOOKUP(Tool_Austria!$D69,'AveragePrices&amp;Codes'!$A:$A,'AveragePrices&amp;Codes'!$B:$B),AGRIBALYSE_Cooked!$C:$C,AGRIBALYSE_Cooked!S:S)*$E69),"")</f>
        <v>0</v>
      </c>
      <c r="P69">
        <f>IFERROR(IF($F69="Raw",_xlfn.XLOOKUP(_xlfn.XLOOKUP(Tool_Austria!$D69,'AveragePrices&amp;Codes'!$A:$A,'AveragePrices&amp;Codes'!$B:$B),AGRIBALYSE_Raw!$B:$B,AGRIBALYSE_Raw!S:S)*$E69,_xlfn.XLOOKUP(_xlfn.XLOOKUP(Tool_Austria!$D69,'AveragePrices&amp;Codes'!$A:$A,'AveragePrices&amp;Codes'!$B:$B),AGRIBALYSE_Cooked!$C:$C,AGRIBALYSE_Cooked!T:T)*$E69),"")</f>
        <v>0</v>
      </c>
      <c r="Q69">
        <f>IFERROR(IF($F69="Raw",_xlfn.XLOOKUP(_xlfn.XLOOKUP(Tool_Austria!$D69,'AveragePrices&amp;Codes'!$A:$A,'AveragePrices&amp;Codes'!$B:$B),AGRIBALYSE_Raw!$B:$B,AGRIBALYSE_Raw!T:T)*$E69,_xlfn.XLOOKUP(_xlfn.XLOOKUP(Tool_Austria!$D69,'AveragePrices&amp;Codes'!$A:$A,'AveragePrices&amp;Codes'!$B:$B),AGRIBALYSE_Cooked!$C:$C,AGRIBALYSE_Cooked!U:U)*$E69),"")</f>
        <v>0</v>
      </c>
      <c r="R69">
        <f>IFERROR(IF($F69="Raw",_xlfn.XLOOKUP(_xlfn.XLOOKUP(Tool_Austria!$D69,'AveragePrices&amp;Codes'!$A:$A,'AveragePrices&amp;Codes'!$B:$B),AGRIBALYSE_Raw!$B:$B,AGRIBALYSE_Raw!U:U)*$E69,_xlfn.XLOOKUP(_xlfn.XLOOKUP(Tool_Austria!$D69,'AveragePrices&amp;Codes'!$A:$A,'AveragePrices&amp;Codes'!$B:$B),AGRIBALYSE_Cooked!$C:$C,AGRIBALYSE_Cooked!V:V)*$E69),"")</f>
        <v>0</v>
      </c>
      <c r="S69">
        <f>IFERROR(IF($F69="Raw",_xlfn.XLOOKUP(_xlfn.XLOOKUP(Tool_Austria!$D69,'AveragePrices&amp;Codes'!$A:$A,'AveragePrices&amp;Codes'!$B:$B),AGRIBALYSE_Raw!$B:$B,AGRIBALYSE_Raw!V:V)*$E69,_xlfn.XLOOKUP(_xlfn.XLOOKUP(Tool_Austria!$D69,'AveragePrices&amp;Codes'!$A:$A,'AveragePrices&amp;Codes'!$B:$B),AGRIBALYSE_Cooked!$C:$C,AGRIBALYSE_Cooked!W:W)*$E69),"")</f>
        <v>0</v>
      </c>
      <c r="T69">
        <f>IFERROR(IF($F69="Raw",_xlfn.XLOOKUP(_xlfn.XLOOKUP(Tool_Austria!$D69,'AveragePrices&amp;Codes'!$A:$A,'AveragePrices&amp;Codes'!$B:$B),AGRIBALYSE_Raw!$B:$B,AGRIBALYSE_Raw!W:W)*$E69,_xlfn.XLOOKUP(_xlfn.XLOOKUP(Tool_Austria!$D69,'AveragePrices&amp;Codes'!$A:$A,'AveragePrices&amp;Codes'!$B:$B),AGRIBALYSE_Cooked!$C:$C,AGRIBALYSE_Cooked!X:X)*$E69),"")</f>
        <v>0</v>
      </c>
      <c r="U69">
        <f>IFERROR(IF($F69="Raw",_xlfn.XLOOKUP(_xlfn.XLOOKUP(Tool_Austria!$D69,'AveragePrices&amp;Codes'!$A:$A,'AveragePrices&amp;Codes'!$B:$B),AGRIBALYSE_Raw!$B:$B,AGRIBALYSE_Raw!X:X)*$E69,_xlfn.XLOOKUP(_xlfn.XLOOKUP(Tool_Austria!$D69,'AveragePrices&amp;Codes'!$A:$A,'AveragePrices&amp;Codes'!$B:$B),AGRIBALYSE_Cooked!$C:$C,AGRIBALYSE_Cooked!Y:Y)*$E69),"")</f>
        <v>0</v>
      </c>
      <c r="V69">
        <f>IFERROR(IF($F69="Raw",_xlfn.XLOOKUP(_xlfn.XLOOKUP(Tool_Austria!$D69,'AveragePrices&amp;Codes'!$A:$A,'AveragePrices&amp;Codes'!$B:$B),AGRIBALYSE_Raw!$B:$B,AGRIBALYSE_Raw!Y:Y)*$E69,_xlfn.XLOOKUP(_xlfn.XLOOKUP(Tool_Austria!$D69,'AveragePrices&amp;Codes'!$A:$A,'AveragePrices&amp;Codes'!$B:$B),AGRIBALYSE_Cooked!$C:$C,AGRIBALYSE_Cooked!Z:Z)*$E69),"")</f>
        <v>0</v>
      </c>
      <c r="W69">
        <f>IFERROR(IF($F69="Raw",_xlfn.XLOOKUP(_xlfn.XLOOKUP(Tool_Austria!$D69,'AveragePrices&amp;Codes'!$A:$A,'AveragePrices&amp;Codes'!$B:$B),AGRIBALYSE_Raw!$B:$B,AGRIBALYSE_Raw!Z:Z)*$E69,_xlfn.XLOOKUP(_xlfn.XLOOKUP(Tool_Austria!$D69,'AveragePrices&amp;Codes'!$A:$A,'AveragePrices&amp;Codes'!$B:$B),AGRIBALYSE_Cooked!$C:$C,AGRIBALYSE_Cooked!AA:AA)*$E69),"")</f>
        <v>0</v>
      </c>
      <c r="X69">
        <f>IFERROR(IF($F69="Raw",_xlfn.XLOOKUP(_xlfn.XLOOKUP(Tool_Austria!$D69,'AveragePrices&amp;Codes'!$A:$A,'AveragePrices&amp;Codes'!$B:$B),AGRIBALYSE_Raw!$B:$B,AGRIBALYSE_Raw!AA:AA)*$E69,_xlfn.XLOOKUP(_xlfn.XLOOKUP(Tool_Austria!$D69,'AveragePrices&amp;Codes'!$A:$A,'AveragePrices&amp;Codes'!$B:$B),AGRIBALYSE_Cooked!$C:$C,AGRIBALYSE_Cooked!AB:AB)*$E69),"")</f>
        <v>0</v>
      </c>
      <c r="Y69">
        <f>IFERROR(IF($F69="Raw",_xlfn.XLOOKUP(_xlfn.XLOOKUP(Tool_Austria!$D69,'AveragePrices&amp;Codes'!$A:$A,'AveragePrices&amp;Codes'!$B:$B),AGRIBALYSE_Raw!$B:$B,AGRIBALYSE_Raw!AB:AB)*$E69,_xlfn.XLOOKUP(_xlfn.XLOOKUP(Tool_Austria!$D69,'AveragePrices&amp;Codes'!$A:$A,'AveragePrices&amp;Codes'!$B:$B),AGRIBALYSE_Cooked!$C:$C,AGRIBALYSE_Cooked!AC:AC)*$E69),"")</f>
        <v>0</v>
      </c>
      <c r="Z69">
        <f>IFERROR(IF($F69="Raw",_xlfn.XLOOKUP(_xlfn.XLOOKUP(Tool_Austria!$D69,'AveragePrices&amp;Codes'!$A:$A,'AveragePrices&amp;Codes'!$B:$B),AGRIBALYSE_Raw!$B:$B,AGRIBALYSE_Raw!AC:AC)*$E69,_xlfn.XLOOKUP(_xlfn.XLOOKUP(Tool_Austria!$D69,'AveragePrices&amp;Codes'!$A:$A,'AveragePrices&amp;Codes'!$B:$B),AGRIBALYSE_Cooked!$C:$C,AGRIBALYSE_Cooked!AD:AD)*$E69),"")</f>
        <v>0</v>
      </c>
      <c r="AA69">
        <f>IFERROR(IF($F69="Raw",_xlfn.XLOOKUP(_xlfn.XLOOKUP(Tool_Austria!$D69,'AveragePrices&amp;Codes'!$A:$A,'AveragePrices&amp;Codes'!$B:$B),AGRIBALYSE_Raw!$B:$B,AGRIBALYSE_Raw!AD:AD)*$E69,_xlfn.XLOOKUP(_xlfn.XLOOKUP(Tool_Austria!$D69,'AveragePrices&amp;Codes'!$A:$A,'AveragePrices&amp;Codes'!$B:$B),AGRIBALYSE_Cooked!$C:$C,AGRIBALYSE_Cooked!AE:AE)*$E69),"")</f>
        <v>0</v>
      </c>
      <c r="AB69" cm="1">
        <f t="array" ref="AB69">IFERROR(_xlfn.XLOOKUP(Tool_Austria!$F69&amp;$E$2,'Cooking methods'!$A:$A&amp;'Cooking methods'!$B:$B,'Cooking methods'!C:C)*$E69,"")</f>
        <v>0</v>
      </c>
      <c r="AC69" cm="1">
        <f t="array" ref="AC69">IFERROR(_xlfn.XLOOKUP(Tool_Austria!$F69&amp;$E$2,'Cooking methods'!$A:$A&amp;'Cooking methods'!$B:$B,'Cooking methods'!D:D)*$E69,"")</f>
        <v>0</v>
      </c>
      <c r="AD69" cm="1">
        <f t="array" ref="AD69">IFERROR(_xlfn.XLOOKUP(Tool_Austria!$F69&amp;$E$2,'Cooking methods'!$A:$A&amp;'Cooking methods'!$B:$B,'Cooking methods'!E:E)*$E69,"")</f>
        <v>0</v>
      </c>
      <c r="AE69" cm="1">
        <f t="array" ref="AE69">IFERROR(_xlfn.XLOOKUP(Tool_Austria!$F69&amp;$E$2,'Cooking methods'!$A:$A&amp;'Cooking methods'!$B:$B,'Cooking methods'!F:F)*$E69,"")</f>
        <v>0</v>
      </c>
      <c r="AF69" cm="1">
        <f t="array" ref="AF69">IFERROR(_xlfn.XLOOKUP(Tool_Austria!$F69&amp;$E$2,'Cooking methods'!$A:$A&amp;'Cooking methods'!$B:$B,'Cooking methods'!G:G)*$E69,"")</f>
        <v>0</v>
      </c>
      <c r="AG69" cm="1">
        <f t="array" ref="AG69">IFERROR(_xlfn.XLOOKUP(Tool_Austria!$F69&amp;$E$2,'Cooking methods'!$A:$A&amp;'Cooking methods'!$B:$B,'Cooking methods'!H:H)*$E69,"")</f>
        <v>0</v>
      </c>
      <c r="AH69" cm="1">
        <f t="array" ref="AH69">IFERROR(_xlfn.XLOOKUP(Tool_Austria!$F69&amp;$E$2,'Cooking methods'!$A:$A&amp;'Cooking methods'!$B:$B,'Cooking methods'!I:I)*$E69,"")</f>
        <v>0</v>
      </c>
      <c r="AI69" cm="1">
        <f t="array" ref="AI69">IFERROR(_xlfn.XLOOKUP(Tool_Austria!$F69&amp;$E$2,'Cooking methods'!$A:$A&amp;'Cooking methods'!$B:$B,'Cooking methods'!J:J)*$E69,"")</f>
        <v>0</v>
      </c>
      <c r="AJ69" cm="1">
        <f t="array" ref="AJ69">IFERROR(_xlfn.XLOOKUP(Tool_Austria!$F69&amp;$E$2,'Cooking methods'!$A:$A&amp;'Cooking methods'!$B:$B,'Cooking methods'!K:K)*$E69,"")</f>
        <v>0</v>
      </c>
      <c r="AK69" cm="1">
        <f t="array" ref="AK69">IFERROR(_xlfn.XLOOKUP(Tool_Austria!$F69&amp;$E$2,'Cooking methods'!$A:$A&amp;'Cooking methods'!$B:$B,'Cooking methods'!L:L)*$E69,"")</f>
        <v>0</v>
      </c>
      <c r="AL69" cm="1">
        <f t="array" ref="AL69">IFERROR(_xlfn.XLOOKUP(Tool_Austria!$F69&amp;$E$2,'Cooking methods'!$A:$A&amp;'Cooking methods'!$B:$B,'Cooking methods'!M:M)*$E69,"")</f>
        <v>0</v>
      </c>
      <c r="AM69" cm="1">
        <f t="array" ref="AM69">IFERROR(_xlfn.XLOOKUP(Tool_Austria!$F69&amp;$E$2,'Cooking methods'!$A:$A&amp;'Cooking methods'!$B:$B,'Cooking methods'!N:N)*$E69,"")</f>
        <v>0</v>
      </c>
      <c r="AN69" cm="1">
        <f t="array" ref="AN69">IFERROR(_xlfn.XLOOKUP(Tool_Austria!$F69&amp;$E$2,'Cooking methods'!$A:$A&amp;'Cooking methods'!$B:$B,'Cooking methods'!O:O)*$E69,"")</f>
        <v>0</v>
      </c>
      <c r="AO69" cm="1">
        <f t="array" ref="AO69">IFERROR(_xlfn.XLOOKUP(Tool_Austria!$F69&amp;$E$2,'Cooking methods'!$A:$A&amp;'Cooking methods'!$B:$B,'Cooking methods'!P:P)*$E69,"")</f>
        <v>0</v>
      </c>
      <c r="AP69" cm="1">
        <f t="array" ref="AP69">IFERROR(_xlfn.XLOOKUP(Tool_Austria!$F69&amp;$E$2,'Cooking methods'!$A:$A&amp;'Cooking methods'!$B:$B,'Cooking methods'!Q:Q)*$E69,"")</f>
        <v>0</v>
      </c>
      <c r="AQ69" cm="1">
        <f t="array" ref="AQ69">IFERROR(_xlfn.XLOOKUP(Tool_Austria!$F69&amp;$E$2,'Cooking methods'!$A:$A&amp;'Cooking methods'!$B:$B,'Cooking methods'!R:R)*$E69,"")</f>
        <v>0</v>
      </c>
      <c r="AR69" cm="1">
        <f t="array" ref="AR69">IFERROR(_xlfn.XLOOKUP(Tool_Austria!$G69&amp;$E$2,'Waste management'!$A:$A&amp;'Waste management'!$B:$B,'Waste management'!C:C)*$E69,"")</f>
        <v>0</v>
      </c>
      <c r="AS69" cm="1">
        <f t="array" ref="AS69">IFERROR(_xlfn.XLOOKUP(Tool_Austria!$G69&amp;$E$2,'Waste management'!$A:$A&amp;'Waste management'!$B:$B,'Waste management'!D:D)*$E69,"")</f>
        <v>0</v>
      </c>
      <c r="AT69" cm="1">
        <f t="array" ref="AT69">IFERROR(_xlfn.XLOOKUP(Tool_Austria!$G69&amp;$E$2,'Waste management'!$A:$A&amp;'Waste management'!$B:$B,'Waste management'!E:E)*$E69,"")</f>
        <v>0</v>
      </c>
      <c r="AU69" cm="1">
        <f t="array" ref="AU69">IFERROR(_xlfn.XLOOKUP(Tool_Austria!$G69&amp;$E$2,'Waste management'!$A:$A&amp;'Waste management'!$B:$B,'Waste management'!F:F)*$E69,"")</f>
        <v>0</v>
      </c>
      <c r="AV69" cm="1">
        <f t="array" ref="AV69">IFERROR(_xlfn.XLOOKUP(Tool_Austria!$G69&amp;$E$2,'Waste management'!$A:$A&amp;'Waste management'!$B:$B,'Waste management'!G:G)*$E69,"")</f>
        <v>0</v>
      </c>
      <c r="AW69" cm="1">
        <f t="array" ref="AW69">IFERROR(_xlfn.XLOOKUP(Tool_Austria!$G69&amp;$E$2,'Waste management'!$A:$A&amp;'Waste management'!$B:$B,'Waste management'!H:H)*$E69,"")</f>
        <v>0</v>
      </c>
      <c r="AX69" cm="1">
        <f t="array" ref="AX69">IFERROR(_xlfn.XLOOKUP(Tool_Austria!$G69&amp;$E$2,'Waste management'!$A:$A&amp;'Waste management'!$B:$B,'Waste management'!I:I)*$E69,"")</f>
        <v>0</v>
      </c>
      <c r="AY69" cm="1">
        <f t="array" ref="AY69">IFERROR(_xlfn.XLOOKUP(Tool_Austria!$G69&amp;$E$2,'Waste management'!$A:$A&amp;'Waste management'!$B:$B,'Waste management'!J:J)*$E69,"")</f>
        <v>0</v>
      </c>
      <c r="AZ69" cm="1">
        <f t="array" ref="AZ69">IFERROR(_xlfn.XLOOKUP(Tool_Austria!$G69&amp;$E$2,'Waste management'!$A:$A&amp;'Waste management'!$B:$B,'Waste management'!K:K)*$E69,"")</f>
        <v>0</v>
      </c>
      <c r="BA69" cm="1">
        <f t="array" ref="BA69">IFERROR(_xlfn.XLOOKUP(Tool_Austria!$G69&amp;$E$2,'Waste management'!$A:$A&amp;'Waste management'!$B:$B,'Waste management'!L:L)*$E69,"")</f>
        <v>0</v>
      </c>
      <c r="BB69" cm="1">
        <f t="array" ref="BB69">IFERROR(_xlfn.XLOOKUP(Tool_Austria!$G69&amp;$E$2,'Waste management'!$A:$A&amp;'Waste management'!$B:$B,'Waste management'!M:M)*$E69,"")</f>
        <v>0</v>
      </c>
      <c r="BC69" cm="1">
        <f t="array" ref="BC69">IFERROR(_xlfn.XLOOKUP(Tool_Austria!$G69&amp;$E$2,'Waste management'!$A:$A&amp;'Waste management'!$B:$B,'Waste management'!N:N)*$E69,"")</f>
        <v>0</v>
      </c>
      <c r="BD69" cm="1">
        <f t="array" ref="BD69">IFERROR(_xlfn.XLOOKUP(Tool_Austria!$G69&amp;$E$2,'Waste management'!$A:$A&amp;'Waste management'!$B:$B,'Waste management'!O:O)*$E69,"")</f>
        <v>0</v>
      </c>
      <c r="BE69" cm="1">
        <f t="array" ref="BE69">IFERROR(_xlfn.XLOOKUP(Tool_Austria!$G69&amp;$E$2,'Waste management'!$A:$A&amp;'Waste management'!$B:$B,'Waste management'!P:P)*$E69,"")</f>
        <v>0</v>
      </c>
      <c r="BF69" cm="1">
        <f t="array" ref="BF69">IFERROR(_xlfn.XLOOKUP(Tool_Austria!$G69&amp;$E$2,'Waste management'!$A:$A&amp;'Waste management'!$B:$B,'Waste management'!Q:Q)*$E69,"")</f>
        <v>0</v>
      </c>
      <c r="BG69" cm="1">
        <f t="array" ref="BG69">IFERROR(_xlfn.XLOOKUP(Tool_Austria!$G69&amp;$E$2,'Waste management'!$A:$A&amp;'Waste management'!$B:$B,'Waste management'!R:R)*$E69,"")</f>
        <v>0</v>
      </c>
      <c r="BH69">
        <f>IFERROR((L69+AR69+AB69)*_xlfn.XLOOKUP(Tool_Austria!BH$4,Monetization_Factors!$A:$A,Monetization_Factors!$D:$D),"")</f>
        <v>0</v>
      </c>
      <c r="BI69">
        <f>IFERROR((M69+AS69+AC69)*_xlfn.XLOOKUP(Tool_Austria!BI$4,Monetization_Factors!$A:$A,Monetization_Factors!$D:$D),"")</f>
        <v>0</v>
      </c>
      <c r="BJ69">
        <f>IFERROR((N69+AT69+AD69)*_xlfn.XLOOKUP(Tool_Austria!BJ$4,Monetization_Factors!$A:$A,Monetization_Factors!$D:$D),"")</f>
        <v>0</v>
      </c>
      <c r="BK69">
        <f>IFERROR((O69+AU69+AE69)*_xlfn.XLOOKUP(Tool_Austria!BK$4,Monetization_Factors!$A:$A,Monetization_Factors!$D:$D),"")</f>
        <v>0</v>
      </c>
      <c r="BL69">
        <f>IFERROR((P69+AV69+AF69)*_xlfn.XLOOKUP(Tool_Austria!BL$4,Monetization_Factors!$A:$A,Monetization_Factors!$D:$D),"")</f>
        <v>0</v>
      </c>
      <c r="BM69">
        <f>IFERROR((Q69+AW69+AG69)*_xlfn.XLOOKUP(Tool_Austria!BM$4,Monetization_Factors!$A:$A,Monetization_Factors!$D:$D),"")</f>
        <v>0</v>
      </c>
      <c r="BN69">
        <f>IFERROR((R69+AX69+AH69)*_xlfn.XLOOKUP(Tool_Austria!BN$4,Monetization_Factors!$A:$A,Monetization_Factors!$D:$D),"")</f>
        <v>0</v>
      </c>
      <c r="BO69">
        <f>IFERROR((S69+AY69+AI69)*_xlfn.XLOOKUP(Tool_Austria!BO$4,Monetization_Factors!$A:$A,Monetization_Factors!$D:$D),"")</f>
        <v>0</v>
      </c>
      <c r="BP69">
        <f>IFERROR((T69+AZ69+AJ69)*_xlfn.XLOOKUP(Tool_Austria!BP$4,Monetization_Factors!$A:$A,Monetization_Factors!$D:$D),"")</f>
        <v>0</v>
      </c>
      <c r="BQ69">
        <f>IFERROR((U69+BA69+AK69)*_xlfn.XLOOKUP(Tool_Austria!BQ$4,Monetization_Factors!$A:$A,Monetization_Factors!$D:$D),"")</f>
        <v>0</v>
      </c>
      <c r="BR69" t="str">
        <f>IFERROR((V69+BB69+AL69)*_xlfn.XLOOKUP(Tool_Austria!BR$4,Monetization_Factors!$A:$A,Monetization_Factors!$D:$D),"")</f>
        <v/>
      </c>
      <c r="BS69">
        <f>IFERROR((W69+BC69+AM69)*_xlfn.XLOOKUP(Tool_Austria!BS$4,Monetization_Factors!$A:$A,Monetization_Factors!$D:$D),"")</f>
        <v>0</v>
      </c>
      <c r="BT69">
        <f>IFERROR((X69+BD69+AN69)*_xlfn.XLOOKUP(Tool_Austria!BT$4,Monetization_Factors!$A:$A,Monetization_Factors!$D:$D),"")</f>
        <v>0</v>
      </c>
      <c r="BU69">
        <f>IFERROR((Y69+BE69+AO69)*_xlfn.XLOOKUP(Tool_Austria!BU$4,Monetization_Factors!$A:$A,Monetization_Factors!$D:$D),"")</f>
        <v>0</v>
      </c>
      <c r="BV69">
        <f>IFERROR((Z69+BF69+AP69)*_xlfn.XLOOKUP(Tool_Austria!BV$4,Monetization_Factors!$A:$A,Monetization_Factors!$D:$D),"")</f>
        <v>0</v>
      </c>
      <c r="BW69">
        <f>IFERROR((AA69+BG69+AQ69)*_xlfn.XLOOKUP(Tool_Austria!BW$4,Monetization_Factors!$A:$A,Monetization_Factors!$D:$D),"")</f>
        <v>0</v>
      </c>
      <c r="BX69" s="38" t="str" cm="1">
        <f t="array" ref="BX69">IFERROR(_xlfn.IFS(I69&lt;&gt;0,I69*E69,I69="",J69*E69),"")</f>
        <v/>
      </c>
      <c r="BY69" s="38">
        <f t="shared" si="30"/>
        <v>0</v>
      </c>
      <c r="BZ69" s="38">
        <f t="shared" si="31"/>
        <v>0</v>
      </c>
      <c r="CA69" s="38">
        <f t="shared" si="32"/>
        <v>0</v>
      </c>
      <c r="CB69">
        <f t="shared" ref="CB69:CP85" si="41">IFERROR((L69+AB69+AR69),"")</f>
        <v>0</v>
      </c>
      <c r="CC69">
        <f t="shared" si="41"/>
        <v>0</v>
      </c>
      <c r="CD69">
        <f t="shared" si="41"/>
        <v>0</v>
      </c>
      <c r="CE69">
        <f t="shared" si="41"/>
        <v>0</v>
      </c>
      <c r="CF69">
        <f t="shared" si="41"/>
        <v>0</v>
      </c>
      <c r="CG69">
        <f t="shared" si="41"/>
        <v>0</v>
      </c>
      <c r="CH69">
        <f t="shared" si="41"/>
        <v>0</v>
      </c>
      <c r="CI69">
        <f t="shared" si="41"/>
        <v>0</v>
      </c>
      <c r="CJ69">
        <f t="shared" si="41"/>
        <v>0</v>
      </c>
      <c r="CK69">
        <f t="shared" si="41"/>
        <v>0</v>
      </c>
      <c r="CL69">
        <f t="shared" si="41"/>
        <v>0</v>
      </c>
      <c r="CM69">
        <f t="shared" si="41"/>
        <v>0</v>
      </c>
      <c r="CN69">
        <f t="shared" si="41"/>
        <v>0</v>
      </c>
      <c r="CO69">
        <f t="shared" si="41"/>
        <v>0</v>
      </c>
      <c r="CP69">
        <f t="shared" si="41"/>
        <v>0</v>
      </c>
      <c r="CQ69">
        <f t="shared" si="37"/>
        <v>0</v>
      </c>
      <c r="CR69">
        <f t="shared" ref="CR69:DF85" si="42">IFERROR((L69+AB69+AR69)/$F$2,"")</f>
        <v>0</v>
      </c>
      <c r="CS69">
        <f t="shared" si="42"/>
        <v>0</v>
      </c>
      <c r="CT69">
        <f t="shared" si="42"/>
        <v>0</v>
      </c>
      <c r="CU69">
        <f t="shared" si="42"/>
        <v>0</v>
      </c>
      <c r="CV69">
        <f t="shared" si="42"/>
        <v>0</v>
      </c>
      <c r="CW69">
        <f t="shared" si="42"/>
        <v>0</v>
      </c>
      <c r="CX69">
        <f t="shared" si="42"/>
        <v>0</v>
      </c>
      <c r="CY69">
        <f t="shared" si="42"/>
        <v>0</v>
      </c>
      <c r="CZ69">
        <f t="shared" si="42"/>
        <v>0</v>
      </c>
      <c r="DA69">
        <f t="shared" si="42"/>
        <v>0</v>
      </c>
      <c r="DB69">
        <f t="shared" si="42"/>
        <v>0</v>
      </c>
      <c r="DC69">
        <f t="shared" si="42"/>
        <v>0</v>
      </c>
      <c r="DD69">
        <f t="shared" si="42"/>
        <v>0</v>
      </c>
      <c r="DE69">
        <f t="shared" si="42"/>
        <v>0</v>
      </c>
      <c r="DF69">
        <f t="shared" si="42"/>
        <v>0</v>
      </c>
      <c r="DG69">
        <f t="shared" si="38"/>
        <v>0</v>
      </c>
      <c r="DH69" s="5" t="str">
        <f>IFERROR(((((L69+AB69)*(1/$H69))+AR69)/$F$2)/($B$2*('CAR.CAP_per person'!B$2)/(_xlfn.XLOOKUP($E$2,EU_countries_GDP!$A$2:$A$29,EU_countries_GDP!$E$2:$E$29))),"")</f>
        <v/>
      </c>
      <c r="DI69" s="5" t="str">
        <f>IFERROR(((((M69+AC69)*(1/$H69))+AS69)/$F$2)/($B$2*('CAR.CAP_per person'!C$2)/(_xlfn.XLOOKUP($E$2,EU_countries_GDP!$A$2:$A$29,EU_countries_GDP!$E$2:$E$29))),"")</f>
        <v/>
      </c>
      <c r="DJ69" s="5" t="str">
        <f>IFERROR(((((N69+AD69)*(1/$H69))+AT69)/$F$2)/($B$2*('CAR.CAP_per person'!D$2)/(_xlfn.XLOOKUP($E$2,EU_countries_GDP!$A$2:$A$29,EU_countries_GDP!$E$2:$E$29))),"")</f>
        <v/>
      </c>
      <c r="DK69" s="5" t="str">
        <f>IFERROR(((((O69+AE69)*(1/$H69))+AU69)/$F$2)/($B$2*('CAR.CAP_per person'!E$2)/(_xlfn.XLOOKUP($E$2,EU_countries_GDP!$A$2:$A$29,EU_countries_GDP!$E$2:$E$29))),"")</f>
        <v/>
      </c>
      <c r="DL69" s="5" t="str">
        <f>IFERROR(((((P69+AF69)*(1/$H69))+AV69)/$F$2)/($B$2*('CAR.CAP_per person'!F$2)/(_xlfn.XLOOKUP($E$2,EU_countries_GDP!$A$2:$A$29,EU_countries_GDP!$E$2:$E$29))),"")</f>
        <v/>
      </c>
      <c r="DM69" s="5" t="str">
        <f>IFERROR(((((Q69+AG69)*(1/$H69))+AW69)/$F$2)/($B$2*('CAR.CAP_per person'!G$2)/(_xlfn.XLOOKUP($E$2,EU_countries_GDP!$A$2:$A$29,EU_countries_GDP!$E$2:$E$29))),"")</f>
        <v/>
      </c>
      <c r="DN69" s="5" t="str">
        <f>IFERROR(((((R69+AH69)*(1/$H69))+AX69)/$F$2)/($B$2*('CAR.CAP_per person'!H$2)/(_xlfn.XLOOKUP($E$2,EU_countries_GDP!$A$2:$A$29,EU_countries_GDP!$E$2:$E$29))),"")</f>
        <v/>
      </c>
      <c r="DO69" s="5" t="str">
        <f>IFERROR(((((S69+AI69)*(1/$H69))+AY69)/$F$2)/($B$2*('CAR.CAP_per person'!I$2)/(_xlfn.XLOOKUP($E$2,EU_countries_GDP!$A$2:$A$29,EU_countries_GDP!$E$2:$E$29))),"")</f>
        <v/>
      </c>
      <c r="DP69" s="5" t="str">
        <f>IFERROR(((((T69+AJ69)*(1/$H69))+AZ69)/$F$2)/($B$2*('CAR.CAP_per person'!J$2)/(_xlfn.XLOOKUP($E$2,EU_countries_GDP!$A$2:$A$29,EU_countries_GDP!$E$2:$E$29))),"")</f>
        <v/>
      </c>
      <c r="DQ69" s="5" t="str">
        <f>IFERROR(((((U69+AK69)*(1/$H69))+BA69)/$F$2)/($B$2*('CAR.CAP_per person'!K$2)/(_xlfn.XLOOKUP($E$2,EU_countries_GDP!$A$2:$A$29,EU_countries_GDP!$E$2:$E$29))),"")</f>
        <v/>
      </c>
      <c r="DR69" s="5" t="str">
        <f>IFERROR(((((V69+AL69)*(1/$H69))+BB69)/$F$2)/($B$2*('CAR.CAP_per person'!L$2)/(_xlfn.XLOOKUP($E$2,EU_countries_GDP!$A$2:$A$29,EU_countries_GDP!$E$2:$E$29))),"")</f>
        <v/>
      </c>
      <c r="DS69" s="5" t="str">
        <f>IFERROR(((((W69+AM69)*(1/$H69))+BC69)/$F$2)/($B$2*('CAR.CAP_per person'!M$2)/(_xlfn.XLOOKUP($E$2,EU_countries_GDP!$A$2:$A$29,EU_countries_GDP!$E$2:$E$29))),"")</f>
        <v/>
      </c>
      <c r="DT69" s="5" t="str">
        <f>IFERROR(((((X69+AN69)*(1/$H69))+BD69)/$F$2)/($B$2*('CAR.CAP_per person'!N$2)/(_xlfn.XLOOKUP($E$2,EU_countries_GDP!$A$2:$A$29,EU_countries_GDP!$E$2:$E$29))),"")</f>
        <v/>
      </c>
      <c r="DU69" s="5" t="str">
        <f>IFERROR(((((Y69+AO69)*(1/$H69))+BE69)/$F$2)/($B$2*('CAR.CAP_per person'!O$2)/(_xlfn.XLOOKUP($E$2,EU_countries_GDP!$A$2:$A$29,EU_countries_GDP!$E$2:$E$29))),"")</f>
        <v/>
      </c>
      <c r="DV69" s="5" t="str">
        <f>IFERROR(((((Z69+AP69)*(1/$H69))+BF69)/$F$2)/($B$2*('CAR.CAP_per person'!P$2)/(_xlfn.XLOOKUP($E$2,EU_countries_GDP!$A$2:$A$29,EU_countries_GDP!$E$2:$E$29))),"")</f>
        <v/>
      </c>
      <c r="DW69" s="5" t="str">
        <f>IFERROR(((((AA69+AQ69)*(1/$H69))+BG69)/$F$2)/($B$2*('CAR.CAP_per person'!Q$2)/(_xlfn.XLOOKUP($E$2,EU_countries_GDP!$A$2:$A$29,EU_countries_GDP!$E$2:$E$29))),"")</f>
        <v/>
      </c>
    </row>
    <row r="70" spans="1:127">
      <c r="A70" t="s">
        <v>213</v>
      </c>
      <c r="B70" t="str">
        <f>_xlfn.XLOOKUP(D70,Table5[Ingredient],Table5[Category],"",FALSE)</f>
        <v>Starch/satiating food</v>
      </c>
      <c r="C70" s="33" t="s">
        <v>177</v>
      </c>
      <c r="D70" s="33" t="s">
        <v>178</v>
      </c>
      <c r="E70" s="33">
        <v>0</v>
      </c>
      <c r="F70" s="33" t="s">
        <v>179</v>
      </c>
      <c r="G70" s="33" t="s">
        <v>180</v>
      </c>
      <c r="H70" s="91">
        <f>Dataset_AT!R67</f>
        <v>0</v>
      </c>
      <c r="I70" s="33"/>
      <c r="J70" s="37">
        <f>IFERROR(INDEX('AveragePrices&amp;Codes'!G:AG, MATCH($D70, 'AveragePrices&amp;Codes'!$A:$A, 0), MATCH(Tool_Austria!$E$2, 'AveragePrices&amp;Codes'!$G$1:$AG$1, 0)),"")</f>
        <v>4.0569082692307692</v>
      </c>
      <c r="K70" s="37">
        <f>IFERROR(E70/(_xlfn.XLOOKUP(A70,Dataset_AT!$V$2:$V$9,Dataset_AT!$W$2:$W$9)),"")</f>
        <v>0</v>
      </c>
      <c r="L70">
        <f>IFERROR(IF($F70="Raw",_xlfn.XLOOKUP(_xlfn.XLOOKUP(Tool_Austria!$D70,'AveragePrices&amp;Codes'!$A:$A,'AveragePrices&amp;Codes'!$B:$B),AGRIBALYSE_Raw!$B:$B,AGRIBALYSE_Raw!O:O)*$E70,_xlfn.XLOOKUP(_xlfn.XLOOKUP(Tool_Austria!$D70,'AveragePrices&amp;Codes'!$A:$A,'AveragePrices&amp;Codes'!$B:$B),AGRIBALYSE_Cooked!$C:$C,AGRIBALYSE_Cooked!P:P)*$E70),"")</f>
        <v>0</v>
      </c>
      <c r="M70">
        <f>IFERROR(IF($F70="Raw",_xlfn.XLOOKUP(_xlfn.XLOOKUP(Tool_Austria!$D70,'AveragePrices&amp;Codes'!$A:$A,'AveragePrices&amp;Codes'!$B:$B),AGRIBALYSE_Raw!$B:$B,AGRIBALYSE_Raw!P:P)*$E70,_xlfn.XLOOKUP(_xlfn.XLOOKUP(Tool_Austria!$D70,'AveragePrices&amp;Codes'!$A:$A,'AveragePrices&amp;Codes'!$B:$B),AGRIBALYSE_Cooked!$C:$C,AGRIBALYSE_Cooked!Q:Q)*$E70),"")</f>
        <v>0</v>
      </c>
      <c r="N70">
        <f>IFERROR(IF($F70="Raw",_xlfn.XLOOKUP(_xlfn.XLOOKUP(Tool_Austria!$D70,'AveragePrices&amp;Codes'!$A:$A,'AveragePrices&amp;Codes'!$B:$B),AGRIBALYSE_Raw!$B:$B,AGRIBALYSE_Raw!Q:Q)*$E70,_xlfn.XLOOKUP(_xlfn.XLOOKUP(Tool_Austria!$D70,'AveragePrices&amp;Codes'!$A:$A,'AveragePrices&amp;Codes'!$B:$B),AGRIBALYSE_Cooked!$C:$C,AGRIBALYSE_Cooked!R:R)*$E70),"")</f>
        <v>0</v>
      </c>
      <c r="O70">
        <f>IFERROR(IF($F70="Raw",_xlfn.XLOOKUP(_xlfn.XLOOKUP(Tool_Austria!$D70,'AveragePrices&amp;Codes'!$A:$A,'AveragePrices&amp;Codes'!$B:$B),AGRIBALYSE_Raw!$B:$B,AGRIBALYSE_Raw!R:R)*$E70,_xlfn.XLOOKUP(_xlfn.XLOOKUP(Tool_Austria!$D70,'AveragePrices&amp;Codes'!$A:$A,'AveragePrices&amp;Codes'!$B:$B),AGRIBALYSE_Cooked!$C:$C,AGRIBALYSE_Cooked!S:S)*$E70),"")</f>
        <v>0</v>
      </c>
      <c r="P70">
        <f>IFERROR(IF($F70="Raw",_xlfn.XLOOKUP(_xlfn.XLOOKUP(Tool_Austria!$D70,'AveragePrices&amp;Codes'!$A:$A,'AveragePrices&amp;Codes'!$B:$B),AGRIBALYSE_Raw!$B:$B,AGRIBALYSE_Raw!S:S)*$E70,_xlfn.XLOOKUP(_xlfn.XLOOKUP(Tool_Austria!$D70,'AveragePrices&amp;Codes'!$A:$A,'AveragePrices&amp;Codes'!$B:$B),AGRIBALYSE_Cooked!$C:$C,AGRIBALYSE_Cooked!T:T)*$E70),"")</f>
        <v>0</v>
      </c>
      <c r="Q70">
        <f>IFERROR(IF($F70="Raw",_xlfn.XLOOKUP(_xlfn.XLOOKUP(Tool_Austria!$D70,'AveragePrices&amp;Codes'!$A:$A,'AveragePrices&amp;Codes'!$B:$B),AGRIBALYSE_Raw!$B:$B,AGRIBALYSE_Raw!T:T)*$E70,_xlfn.XLOOKUP(_xlfn.XLOOKUP(Tool_Austria!$D70,'AveragePrices&amp;Codes'!$A:$A,'AveragePrices&amp;Codes'!$B:$B),AGRIBALYSE_Cooked!$C:$C,AGRIBALYSE_Cooked!U:U)*$E70),"")</f>
        <v>0</v>
      </c>
      <c r="R70">
        <f>IFERROR(IF($F70="Raw",_xlfn.XLOOKUP(_xlfn.XLOOKUP(Tool_Austria!$D70,'AveragePrices&amp;Codes'!$A:$A,'AveragePrices&amp;Codes'!$B:$B),AGRIBALYSE_Raw!$B:$B,AGRIBALYSE_Raw!U:U)*$E70,_xlfn.XLOOKUP(_xlfn.XLOOKUP(Tool_Austria!$D70,'AveragePrices&amp;Codes'!$A:$A,'AveragePrices&amp;Codes'!$B:$B),AGRIBALYSE_Cooked!$C:$C,AGRIBALYSE_Cooked!V:V)*$E70),"")</f>
        <v>0</v>
      </c>
      <c r="S70">
        <f>IFERROR(IF($F70="Raw",_xlfn.XLOOKUP(_xlfn.XLOOKUP(Tool_Austria!$D70,'AveragePrices&amp;Codes'!$A:$A,'AveragePrices&amp;Codes'!$B:$B),AGRIBALYSE_Raw!$B:$B,AGRIBALYSE_Raw!V:V)*$E70,_xlfn.XLOOKUP(_xlfn.XLOOKUP(Tool_Austria!$D70,'AveragePrices&amp;Codes'!$A:$A,'AveragePrices&amp;Codes'!$B:$B),AGRIBALYSE_Cooked!$C:$C,AGRIBALYSE_Cooked!W:W)*$E70),"")</f>
        <v>0</v>
      </c>
      <c r="T70">
        <f>IFERROR(IF($F70="Raw",_xlfn.XLOOKUP(_xlfn.XLOOKUP(Tool_Austria!$D70,'AveragePrices&amp;Codes'!$A:$A,'AveragePrices&amp;Codes'!$B:$B),AGRIBALYSE_Raw!$B:$B,AGRIBALYSE_Raw!W:W)*$E70,_xlfn.XLOOKUP(_xlfn.XLOOKUP(Tool_Austria!$D70,'AveragePrices&amp;Codes'!$A:$A,'AveragePrices&amp;Codes'!$B:$B),AGRIBALYSE_Cooked!$C:$C,AGRIBALYSE_Cooked!X:X)*$E70),"")</f>
        <v>0</v>
      </c>
      <c r="U70">
        <f>IFERROR(IF($F70="Raw",_xlfn.XLOOKUP(_xlfn.XLOOKUP(Tool_Austria!$D70,'AveragePrices&amp;Codes'!$A:$A,'AveragePrices&amp;Codes'!$B:$B),AGRIBALYSE_Raw!$B:$B,AGRIBALYSE_Raw!X:X)*$E70,_xlfn.XLOOKUP(_xlfn.XLOOKUP(Tool_Austria!$D70,'AveragePrices&amp;Codes'!$A:$A,'AveragePrices&amp;Codes'!$B:$B),AGRIBALYSE_Cooked!$C:$C,AGRIBALYSE_Cooked!Y:Y)*$E70),"")</f>
        <v>0</v>
      </c>
      <c r="V70">
        <f>IFERROR(IF($F70="Raw",_xlfn.XLOOKUP(_xlfn.XLOOKUP(Tool_Austria!$D70,'AveragePrices&amp;Codes'!$A:$A,'AveragePrices&amp;Codes'!$B:$B),AGRIBALYSE_Raw!$B:$B,AGRIBALYSE_Raw!Y:Y)*$E70,_xlfn.XLOOKUP(_xlfn.XLOOKUP(Tool_Austria!$D70,'AveragePrices&amp;Codes'!$A:$A,'AveragePrices&amp;Codes'!$B:$B),AGRIBALYSE_Cooked!$C:$C,AGRIBALYSE_Cooked!Z:Z)*$E70),"")</f>
        <v>0</v>
      </c>
      <c r="W70">
        <f>IFERROR(IF($F70="Raw",_xlfn.XLOOKUP(_xlfn.XLOOKUP(Tool_Austria!$D70,'AveragePrices&amp;Codes'!$A:$A,'AveragePrices&amp;Codes'!$B:$B),AGRIBALYSE_Raw!$B:$B,AGRIBALYSE_Raw!Z:Z)*$E70,_xlfn.XLOOKUP(_xlfn.XLOOKUP(Tool_Austria!$D70,'AveragePrices&amp;Codes'!$A:$A,'AveragePrices&amp;Codes'!$B:$B),AGRIBALYSE_Cooked!$C:$C,AGRIBALYSE_Cooked!AA:AA)*$E70),"")</f>
        <v>0</v>
      </c>
      <c r="X70">
        <f>IFERROR(IF($F70="Raw",_xlfn.XLOOKUP(_xlfn.XLOOKUP(Tool_Austria!$D70,'AveragePrices&amp;Codes'!$A:$A,'AveragePrices&amp;Codes'!$B:$B),AGRIBALYSE_Raw!$B:$B,AGRIBALYSE_Raw!AA:AA)*$E70,_xlfn.XLOOKUP(_xlfn.XLOOKUP(Tool_Austria!$D70,'AveragePrices&amp;Codes'!$A:$A,'AveragePrices&amp;Codes'!$B:$B),AGRIBALYSE_Cooked!$C:$C,AGRIBALYSE_Cooked!AB:AB)*$E70),"")</f>
        <v>0</v>
      </c>
      <c r="Y70">
        <f>IFERROR(IF($F70="Raw",_xlfn.XLOOKUP(_xlfn.XLOOKUP(Tool_Austria!$D70,'AveragePrices&amp;Codes'!$A:$A,'AveragePrices&amp;Codes'!$B:$B),AGRIBALYSE_Raw!$B:$B,AGRIBALYSE_Raw!AB:AB)*$E70,_xlfn.XLOOKUP(_xlfn.XLOOKUP(Tool_Austria!$D70,'AveragePrices&amp;Codes'!$A:$A,'AveragePrices&amp;Codes'!$B:$B),AGRIBALYSE_Cooked!$C:$C,AGRIBALYSE_Cooked!AC:AC)*$E70),"")</f>
        <v>0</v>
      </c>
      <c r="Z70">
        <f>IFERROR(IF($F70="Raw",_xlfn.XLOOKUP(_xlfn.XLOOKUP(Tool_Austria!$D70,'AveragePrices&amp;Codes'!$A:$A,'AveragePrices&amp;Codes'!$B:$B),AGRIBALYSE_Raw!$B:$B,AGRIBALYSE_Raw!AC:AC)*$E70,_xlfn.XLOOKUP(_xlfn.XLOOKUP(Tool_Austria!$D70,'AveragePrices&amp;Codes'!$A:$A,'AveragePrices&amp;Codes'!$B:$B),AGRIBALYSE_Cooked!$C:$C,AGRIBALYSE_Cooked!AD:AD)*$E70),"")</f>
        <v>0</v>
      </c>
      <c r="AA70">
        <f>IFERROR(IF($F70="Raw",_xlfn.XLOOKUP(_xlfn.XLOOKUP(Tool_Austria!$D70,'AveragePrices&amp;Codes'!$A:$A,'AveragePrices&amp;Codes'!$B:$B),AGRIBALYSE_Raw!$B:$B,AGRIBALYSE_Raw!AD:AD)*$E70,_xlfn.XLOOKUP(_xlfn.XLOOKUP(Tool_Austria!$D70,'AveragePrices&amp;Codes'!$A:$A,'AveragePrices&amp;Codes'!$B:$B),AGRIBALYSE_Cooked!$C:$C,AGRIBALYSE_Cooked!AE:AE)*$E70),"")</f>
        <v>0</v>
      </c>
      <c r="AB70" cm="1">
        <f t="array" ref="AB70">IFERROR(_xlfn.XLOOKUP(Tool_Austria!$F70&amp;$E$2,'Cooking methods'!$A:$A&amp;'Cooking methods'!$B:$B,'Cooking methods'!C:C)*$E70,"")</f>
        <v>0</v>
      </c>
      <c r="AC70" cm="1">
        <f t="array" ref="AC70">IFERROR(_xlfn.XLOOKUP(Tool_Austria!$F70&amp;$E$2,'Cooking methods'!$A:$A&amp;'Cooking methods'!$B:$B,'Cooking methods'!D:D)*$E70,"")</f>
        <v>0</v>
      </c>
      <c r="AD70" cm="1">
        <f t="array" ref="AD70">IFERROR(_xlfn.XLOOKUP(Tool_Austria!$F70&amp;$E$2,'Cooking methods'!$A:$A&amp;'Cooking methods'!$B:$B,'Cooking methods'!E:E)*$E70,"")</f>
        <v>0</v>
      </c>
      <c r="AE70" cm="1">
        <f t="array" ref="AE70">IFERROR(_xlfn.XLOOKUP(Tool_Austria!$F70&amp;$E$2,'Cooking methods'!$A:$A&amp;'Cooking methods'!$B:$B,'Cooking methods'!F:F)*$E70,"")</f>
        <v>0</v>
      </c>
      <c r="AF70" cm="1">
        <f t="array" ref="AF70">IFERROR(_xlfn.XLOOKUP(Tool_Austria!$F70&amp;$E$2,'Cooking methods'!$A:$A&amp;'Cooking methods'!$B:$B,'Cooking methods'!G:G)*$E70,"")</f>
        <v>0</v>
      </c>
      <c r="AG70" cm="1">
        <f t="array" ref="AG70">IFERROR(_xlfn.XLOOKUP(Tool_Austria!$F70&amp;$E$2,'Cooking methods'!$A:$A&amp;'Cooking methods'!$B:$B,'Cooking methods'!H:H)*$E70,"")</f>
        <v>0</v>
      </c>
      <c r="AH70" cm="1">
        <f t="array" ref="AH70">IFERROR(_xlfn.XLOOKUP(Tool_Austria!$F70&amp;$E$2,'Cooking methods'!$A:$A&amp;'Cooking methods'!$B:$B,'Cooking methods'!I:I)*$E70,"")</f>
        <v>0</v>
      </c>
      <c r="AI70" cm="1">
        <f t="array" ref="AI70">IFERROR(_xlfn.XLOOKUP(Tool_Austria!$F70&amp;$E$2,'Cooking methods'!$A:$A&amp;'Cooking methods'!$B:$B,'Cooking methods'!J:J)*$E70,"")</f>
        <v>0</v>
      </c>
      <c r="AJ70" cm="1">
        <f t="array" ref="AJ70">IFERROR(_xlfn.XLOOKUP(Tool_Austria!$F70&amp;$E$2,'Cooking methods'!$A:$A&amp;'Cooking methods'!$B:$B,'Cooking methods'!K:K)*$E70,"")</f>
        <v>0</v>
      </c>
      <c r="AK70" cm="1">
        <f t="array" ref="AK70">IFERROR(_xlfn.XLOOKUP(Tool_Austria!$F70&amp;$E$2,'Cooking methods'!$A:$A&amp;'Cooking methods'!$B:$B,'Cooking methods'!L:L)*$E70,"")</f>
        <v>0</v>
      </c>
      <c r="AL70" cm="1">
        <f t="array" ref="AL70">IFERROR(_xlfn.XLOOKUP(Tool_Austria!$F70&amp;$E$2,'Cooking methods'!$A:$A&amp;'Cooking methods'!$B:$B,'Cooking methods'!M:M)*$E70,"")</f>
        <v>0</v>
      </c>
      <c r="AM70" cm="1">
        <f t="array" ref="AM70">IFERROR(_xlfn.XLOOKUP(Tool_Austria!$F70&amp;$E$2,'Cooking methods'!$A:$A&amp;'Cooking methods'!$B:$B,'Cooking methods'!N:N)*$E70,"")</f>
        <v>0</v>
      </c>
      <c r="AN70" cm="1">
        <f t="array" ref="AN70">IFERROR(_xlfn.XLOOKUP(Tool_Austria!$F70&amp;$E$2,'Cooking methods'!$A:$A&amp;'Cooking methods'!$B:$B,'Cooking methods'!O:O)*$E70,"")</f>
        <v>0</v>
      </c>
      <c r="AO70" cm="1">
        <f t="array" ref="AO70">IFERROR(_xlfn.XLOOKUP(Tool_Austria!$F70&amp;$E$2,'Cooking methods'!$A:$A&amp;'Cooking methods'!$B:$B,'Cooking methods'!P:P)*$E70,"")</f>
        <v>0</v>
      </c>
      <c r="AP70" cm="1">
        <f t="array" ref="AP70">IFERROR(_xlfn.XLOOKUP(Tool_Austria!$F70&amp;$E$2,'Cooking methods'!$A:$A&amp;'Cooking methods'!$B:$B,'Cooking methods'!Q:Q)*$E70,"")</f>
        <v>0</v>
      </c>
      <c r="AQ70" cm="1">
        <f t="array" ref="AQ70">IFERROR(_xlfn.XLOOKUP(Tool_Austria!$F70&amp;$E$2,'Cooking methods'!$A:$A&amp;'Cooking methods'!$B:$B,'Cooking methods'!R:R)*$E70,"")</f>
        <v>0</v>
      </c>
      <c r="AR70" cm="1">
        <f t="array" ref="AR70">IFERROR(_xlfn.XLOOKUP(Tool_Austria!$G70&amp;$E$2,'Waste management'!$A:$A&amp;'Waste management'!$B:$B,'Waste management'!C:C)*$E70,"")</f>
        <v>0</v>
      </c>
      <c r="AS70" cm="1">
        <f t="array" ref="AS70">IFERROR(_xlfn.XLOOKUP(Tool_Austria!$G70&amp;$E$2,'Waste management'!$A:$A&amp;'Waste management'!$B:$B,'Waste management'!D:D)*$E70,"")</f>
        <v>0</v>
      </c>
      <c r="AT70" cm="1">
        <f t="array" ref="AT70">IFERROR(_xlfn.XLOOKUP(Tool_Austria!$G70&amp;$E$2,'Waste management'!$A:$A&amp;'Waste management'!$B:$B,'Waste management'!E:E)*$E70,"")</f>
        <v>0</v>
      </c>
      <c r="AU70" cm="1">
        <f t="array" ref="AU70">IFERROR(_xlfn.XLOOKUP(Tool_Austria!$G70&amp;$E$2,'Waste management'!$A:$A&amp;'Waste management'!$B:$B,'Waste management'!F:F)*$E70,"")</f>
        <v>0</v>
      </c>
      <c r="AV70" cm="1">
        <f t="array" ref="AV70">IFERROR(_xlfn.XLOOKUP(Tool_Austria!$G70&amp;$E$2,'Waste management'!$A:$A&amp;'Waste management'!$B:$B,'Waste management'!G:G)*$E70,"")</f>
        <v>0</v>
      </c>
      <c r="AW70" cm="1">
        <f t="array" ref="AW70">IFERROR(_xlfn.XLOOKUP(Tool_Austria!$G70&amp;$E$2,'Waste management'!$A:$A&amp;'Waste management'!$B:$B,'Waste management'!H:H)*$E70,"")</f>
        <v>0</v>
      </c>
      <c r="AX70" cm="1">
        <f t="array" ref="AX70">IFERROR(_xlfn.XLOOKUP(Tool_Austria!$G70&amp;$E$2,'Waste management'!$A:$A&amp;'Waste management'!$B:$B,'Waste management'!I:I)*$E70,"")</f>
        <v>0</v>
      </c>
      <c r="AY70" cm="1">
        <f t="array" ref="AY70">IFERROR(_xlfn.XLOOKUP(Tool_Austria!$G70&amp;$E$2,'Waste management'!$A:$A&amp;'Waste management'!$B:$B,'Waste management'!J:J)*$E70,"")</f>
        <v>0</v>
      </c>
      <c r="AZ70" cm="1">
        <f t="array" ref="AZ70">IFERROR(_xlfn.XLOOKUP(Tool_Austria!$G70&amp;$E$2,'Waste management'!$A:$A&amp;'Waste management'!$B:$B,'Waste management'!K:K)*$E70,"")</f>
        <v>0</v>
      </c>
      <c r="BA70" cm="1">
        <f t="array" ref="BA70">IFERROR(_xlfn.XLOOKUP(Tool_Austria!$G70&amp;$E$2,'Waste management'!$A:$A&amp;'Waste management'!$B:$B,'Waste management'!L:L)*$E70,"")</f>
        <v>0</v>
      </c>
      <c r="BB70" cm="1">
        <f t="array" ref="BB70">IFERROR(_xlfn.XLOOKUP(Tool_Austria!$G70&amp;$E$2,'Waste management'!$A:$A&amp;'Waste management'!$B:$B,'Waste management'!M:M)*$E70,"")</f>
        <v>0</v>
      </c>
      <c r="BC70" cm="1">
        <f t="array" ref="BC70">IFERROR(_xlfn.XLOOKUP(Tool_Austria!$G70&amp;$E$2,'Waste management'!$A:$A&amp;'Waste management'!$B:$B,'Waste management'!N:N)*$E70,"")</f>
        <v>0</v>
      </c>
      <c r="BD70" cm="1">
        <f t="array" ref="BD70">IFERROR(_xlfn.XLOOKUP(Tool_Austria!$G70&amp;$E$2,'Waste management'!$A:$A&amp;'Waste management'!$B:$B,'Waste management'!O:O)*$E70,"")</f>
        <v>0</v>
      </c>
      <c r="BE70" cm="1">
        <f t="array" ref="BE70">IFERROR(_xlfn.XLOOKUP(Tool_Austria!$G70&amp;$E$2,'Waste management'!$A:$A&amp;'Waste management'!$B:$B,'Waste management'!P:P)*$E70,"")</f>
        <v>0</v>
      </c>
      <c r="BF70" cm="1">
        <f t="array" ref="BF70">IFERROR(_xlfn.XLOOKUP(Tool_Austria!$G70&amp;$E$2,'Waste management'!$A:$A&amp;'Waste management'!$B:$B,'Waste management'!Q:Q)*$E70,"")</f>
        <v>0</v>
      </c>
      <c r="BG70" cm="1">
        <f t="array" ref="BG70">IFERROR(_xlfn.XLOOKUP(Tool_Austria!$G70&amp;$E$2,'Waste management'!$A:$A&amp;'Waste management'!$B:$B,'Waste management'!R:R)*$E70,"")</f>
        <v>0</v>
      </c>
      <c r="BH70">
        <f>IFERROR((L70+AR70+AB70)*_xlfn.XLOOKUP(Tool_Austria!BH$4,Monetization_Factors!$A:$A,Monetization_Factors!$D:$D),"")</f>
        <v>0</v>
      </c>
      <c r="BI70">
        <f>IFERROR((M70+AS70+AC70)*_xlfn.XLOOKUP(Tool_Austria!BI$4,Monetization_Factors!$A:$A,Monetization_Factors!$D:$D),"")</f>
        <v>0</v>
      </c>
      <c r="BJ70">
        <f>IFERROR((N70+AT70+AD70)*_xlfn.XLOOKUP(Tool_Austria!BJ$4,Monetization_Factors!$A:$A,Monetization_Factors!$D:$D),"")</f>
        <v>0</v>
      </c>
      <c r="BK70">
        <f>IFERROR((O70+AU70+AE70)*_xlfn.XLOOKUP(Tool_Austria!BK$4,Monetization_Factors!$A:$A,Monetization_Factors!$D:$D),"")</f>
        <v>0</v>
      </c>
      <c r="BL70">
        <f>IFERROR((P70+AV70+AF70)*_xlfn.XLOOKUP(Tool_Austria!BL$4,Monetization_Factors!$A:$A,Monetization_Factors!$D:$D),"")</f>
        <v>0</v>
      </c>
      <c r="BM70">
        <f>IFERROR((Q70+AW70+AG70)*_xlfn.XLOOKUP(Tool_Austria!BM$4,Monetization_Factors!$A:$A,Monetization_Factors!$D:$D),"")</f>
        <v>0</v>
      </c>
      <c r="BN70">
        <f>IFERROR((R70+AX70+AH70)*_xlfn.XLOOKUP(Tool_Austria!BN$4,Monetization_Factors!$A:$A,Monetization_Factors!$D:$D),"")</f>
        <v>0</v>
      </c>
      <c r="BO70">
        <f>IFERROR((S70+AY70+AI70)*_xlfn.XLOOKUP(Tool_Austria!BO$4,Monetization_Factors!$A:$A,Monetization_Factors!$D:$D),"")</f>
        <v>0</v>
      </c>
      <c r="BP70">
        <f>IFERROR((T70+AZ70+AJ70)*_xlfn.XLOOKUP(Tool_Austria!BP$4,Monetization_Factors!$A:$A,Monetization_Factors!$D:$D),"")</f>
        <v>0</v>
      </c>
      <c r="BQ70">
        <f>IFERROR((U70+BA70+AK70)*_xlfn.XLOOKUP(Tool_Austria!BQ$4,Monetization_Factors!$A:$A,Monetization_Factors!$D:$D),"")</f>
        <v>0</v>
      </c>
      <c r="BR70" t="str">
        <f>IFERROR((V70+BB70+AL70)*_xlfn.XLOOKUP(Tool_Austria!BR$4,Monetization_Factors!$A:$A,Monetization_Factors!$D:$D),"")</f>
        <v/>
      </c>
      <c r="BS70">
        <f>IFERROR((W70+BC70+AM70)*_xlfn.XLOOKUP(Tool_Austria!BS$4,Monetization_Factors!$A:$A,Monetization_Factors!$D:$D),"")</f>
        <v>0</v>
      </c>
      <c r="BT70">
        <f>IFERROR((X70+BD70+AN70)*_xlfn.XLOOKUP(Tool_Austria!BT$4,Monetization_Factors!$A:$A,Monetization_Factors!$D:$D),"")</f>
        <v>0</v>
      </c>
      <c r="BU70">
        <f>IFERROR((Y70+BE70+AO70)*_xlfn.XLOOKUP(Tool_Austria!BU$4,Monetization_Factors!$A:$A,Monetization_Factors!$D:$D),"")</f>
        <v>0</v>
      </c>
      <c r="BV70">
        <f>IFERROR((Z70+BF70+AP70)*_xlfn.XLOOKUP(Tool_Austria!BV$4,Monetization_Factors!$A:$A,Monetization_Factors!$D:$D),"")</f>
        <v>0</v>
      </c>
      <c r="BW70">
        <f>IFERROR((AA70+BG70+AQ70)*_xlfn.XLOOKUP(Tool_Austria!BW$4,Monetization_Factors!$A:$A,Monetization_Factors!$D:$D),"")</f>
        <v>0</v>
      </c>
      <c r="BX70" s="38" cm="1">
        <f t="array" ref="BX70">IFERROR(_xlfn.IFS(I70&lt;&gt;0,I70*E70,I70="",J70*E70),"")</f>
        <v>0</v>
      </c>
      <c r="BY70" s="38">
        <f t="shared" ref="BY70:BY133" si="43">SUM(BH70:BQ70,BS70:BW70)</f>
        <v>0</v>
      </c>
      <c r="BZ70" s="38">
        <f t="shared" ref="BZ70:BZ133" si="44">IFERROR(BY70+BX70,BY70)</f>
        <v>0</v>
      </c>
      <c r="CA70" s="38">
        <f t="shared" ref="CA70:CA133" si="45">IFERROR(BZ70/$F$2,"")</f>
        <v>0</v>
      </c>
      <c r="CB70">
        <f t="shared" si="41"/>
        <v>0</v>
      </c>
      <c r="CC70">
        <f t="shared" si="41"/>
        <v>0</v>
      </c>
      <c r="CD70">
        <f t="shared" si="41"/>
        <v>0</v>
      </c>
      <c r="CE70">
        <f t="shared" si="41"/>
        <v>0</v>
      </c>
      <c r="CF70">
        <f t="shared" si="41"/>
        <v>0</v>
      </c>
      <c r="CG70">
        <f t="shared" si="41"/>
        <v>0</v>
      </c>
      <c r="CH70">
        <f t="shared" si="41"/>
        <v>0</v>
      </c>
      <c r="CI70">
        <f t="shared" si="41"/>
        <v>0</v>
      </c>
      <c r="CJ70">
        <f t="shared" si="41"/>
        <v>0</v>
      </c>
      <c r="CK70">
        <f t="shared" si="41"/>
        <v>0</v>
      </c>
      <c r="CL70">
        <f t="shared" si="41"/>
        <v>0</v>
      </c>
      <c r="CM70">
        <f t="shared" si="41"/>
        <v>0</v>
      </c>
      <c r="CN70">
        <f t="shared" si="41"/>
        <v>0</v>
      </c>
      <c r="CO70">
        <f t="shared" si="41"/>
        <v>0</v>
      </c>
      <c r="CP70">
        <f t="shared" si="41"/>
        <v>0</v>
      </c>
      <c r="CQ70">
        <f t="shared" si="37"/>
        <v>0</v>
      </c>
      <c r="CR70">
        <f t="shared" si="42"/>
        <v>0</v>
      </c>
      <c r="CS70">
        <f t="shared" si="42"/>
        <v>0</v>
      </c>
      <c r="CT70">
        <f t="shared" si="42"/>
        <v>0</v>
      </c>
      <c r="CU70">
        <f t="shared" si="42"/>
        <v>0</v>
      </c>
      <c r="CV70">
        <f t="shared" si="42"/>
        <v>0</v>
      </c>
      <c r="CW70">
        <f t="shared" si="42"/>
        <v>0</v>
      </c>
      <c r="CX70">
        <f t="shared" si="42"/>
        <v>0</v>
      </c>
      <c r="CY70">
        <f t="shared" si="42"/>
        <v>0</v>
      </c>
      <c r="CZ70">
        <f t="shared" si="42"/>
        <v>0</v>
      </c>
      <c r="DA70">
        <f t="shared" si="42"/>
        <v>0</v>
      </c>
      <c r="DB70">
        <f t="shared" si="42"/>
        <v>0</v>
      </c>
      <c r="DC70">
        <f t="shared" si="42"/>
        <v>0</v>
      </c>
      <c r="DD70">
        <f t="shared" si="42"/>
        <v>0</v>
      </c>
      <c r="DE70">
        <f t="shared" si="42"/>
        <v>0</v>
      </c>
      <c r="DF70">
        <f t="shared" si="42"/>
        <v>0</v>
      </c>
      <c r="DG70">
        <f t="shared" si="38"/>
        <v>0</v>
      </c>
      <c r="DH70" s="5" t="str">
        <f>IFERROR(((((L70+AB70)*(1/$H70))+AR70)/$F$2)/($B$2*('CAR.CAP_per person'!B$2)/(_xlfn.XLOOKUP($E$2,EU_countries_GDP!$A$2:$A$29,EU_countries_GDP!$E$2:$E$29))),"")</f>
        <v/>
      </c>
      <c r="DI70" s="5" t="str">
        <f>IFERROR(((((M70+AC70)*(1/$H70))+AS70)/$F$2)/($B$2*('CAR.CAP_per person'!C$2)/(_xlfn.XLOOKUP($E$2,EU_countries_GDP!$A$2:$A$29,EU_countries_GDP!$E$2:$E$29))),"")</f>
        <v/>
      </c>
      <c r="DJ70" s="5" t="str">
        <f>IFERROR(((((N70+AD70)*(1/$H70))+AT70)/$F$2)/($B$2*('CAR.CAP_per person'!D$2)/(_xlfn.XLOOKUP($E$2,EU_countries_GDP!$A$2:$A$29,EU_countries_GDP!$E$2:$E$29))),"")</f>
        <v/>
      </c>
      <c r="DK70" s="5" t="str">
        <f>IFERROR(((((O70+AE70)*(1/$H70))+AU70)/$F$2)/($B$2*('CAR.CAP_per person'!E$2)/(_xlfn.XLOOKUP($E$2,EU_countries_GDP!$A$2:$A$29,EU_countries_GDP!$E$2:$E$29))),"")</f>
        <v/>
      </c>
      <c r="DL70" s="5" t="str">
        <f>IFERROR(((((P70+AF70)*(1/$H70))+AV70)/$F$2)/($B$2*('CAR.CAP_per person'!F$2)/(_xlfn.XLOOKUP($E$2,EU_countries_GDP!$A$2:$A$29,EU_countries_GDP!$E$2:$E$29))),"")</f>
        <v/>
      </c>
      <c r="DM70" s="5" t="str">
        <f>IFERROR(((((Q70+AG70)*(1/$H70))+AW70)/$F$2)/($B$2*('CAR.CAP_per person'!G$2)/(_xlfn.XLOOKUP($E$2,EU_countries_GDP!$A$2:$A$29,EU_countries_GDP!$E$2:$E$29))),"")</f>
        <v/>
      </c>
      <c r="DN70" s="5" t="str">
        <f>IFERROR(((((R70+AH70)*(1/$H70))+AX70)/$F$2)/($B$2*('CAR.CAP_per person'!H$2)/(_xlfn.XLOOKUP($E$2,EU_countries_GDP!$A$2:$A$29,EU_countries_GDP!$E$2:$E$29))),"")</f>
        <v/>
      </c>
      <c r="DO70" s="5" t="str">
        <f>IFERROR(((((S70+AI70)*(1/$H70))+AY70)/$F$2)/($B$2*('CAR.CAP_per person'!I$2)/(_xlfn.XLOOKUP($E$2,EU_countries_GDP!$A$2:$A$29,EU_countries_GDP!$E$2:$E$29))),"")</f>
        <v/>
      </c>
      <c r="DP70" s="5" t="str">
        <f>IFERROR(((((T70+AJ70)*(1/$H70))+AZ70)/$F$2)/($B$2*('CAR.CAP_per person'!J$2)/(_xlfn.XLOOKUP($E$2,EU_countries_GDP!$A$2:$A$29,EU_countries_GDP!$E$2:$E$29))),"")</f>
        <v/>
      </c>
      <c r="DQ70" s="5" t="str">
        <f>IFERROR(((((U70+AK70)*(1/$H70))+BA70)/$F$2)/($B$2*('CAR.CAP_per person'!K$2)/(_xlfn.XLOOKUP($E$2,EU_countries_GDP!$A$2:$A$29,EU_countries_GDP!$E$2:$E$29))),"")</f>
        <v/>
      </c>
      <c r="DR70" s="5" t="str">
        <f>IFERROR(((((V70+AL70)*(1/$H70))+BB70)/$F$2)/($B$2*('CAR.CAP_per person'!L$2)/(_xlfn.XLOOKUP($E$2,EU_countries_GDP!$A$2:$A$29,EU_countries_GDP!$E$2:$E$29))),"")</f>
        <v/>
      </c>
      <c r="DS70" s="5" t="str">
        <f>IFERROR(((((W70+AM70)*(1/$H70))+BC70)/$F$2)/($B$2*('CAR.CAP_per person'!M$2)/(_xlfn.XLOOKUP($E$2,EU_countries_GDP!$A$2:$A$29,EU_countries_GDP!$E$2:$E$29))),"")</f>
        <v/>
      </c>
      <c r="DT70" s="5" t="str">
        <f>IFERROR(((((X70+AN70)*(1/$H70))+BD70)/$F$2)/($B$2*('CAR.CAP_per person'!N$2)/(_xlfn.XLOOKUP($E$2,EU_countries_GDP!$A$2:$A$29,EU_countries_GDP!$E$2:$E$29))),"")</f>
        <v/>
      </c>
      <c r="DU70" s="5" t="str">
        <f>IFERROR(((((Y70+AO70)*(1/$H70))+BE70)/$F$2)/($B$2*('CAR.CAP_per person'!O$2)/(_xlfn.XLOOKUP($E$2,EU_countries_GDP!$A$2:$A$29,EU_countries_GDP!$E$2:$E$29))),"")</f>
        <v/>
      </c>
      <c r="DV70" s="5" t="str">
        <f>IFERROR(((((Z70+AP70)*(1/$H70))+BF70)/$F$2)/($B$2*('CAR.CAP_per person'!P$2)/(_xlfn.XLOOKUP($E$2,EU_countries_GDP!$A$2:$A$29,EU_countries_GDP!$E$2:$E$29))),"")</f>
        <v/>
      </c>
      <c r="DW70" s="5" t="str">
        <f>IFERROR(((((AA70+AQ70)*(1/$H70))+BG70)/$F$2)/($B$2*('CAR.CAP_per person'!Q$2)/(_xlfn.XLOOKUP($E$2,EU_countries_GDP!$A$2:$A$29,EU_countries_GDP!$E$2:$E$29))),"")</f>
        <v/>
      </c>
    </row>
    <row r="71" spans="1:127">
      <c r="A71" t="s">
        <v>213</v>
      </c>
      <c r="B71" t="str">
        <f>_xlfn.XLOOKUP(D71,Table5[Ingredient],Table5[Category],"",FALSE)</f>
        <v>Vegetables</v>
      </c>
      <c r="C71" s="33" t="s">
        <v>177</v>
      </c>
      <c r="D71" s="33" t="s">
        <v>216</v>
      </c>
      <c r="E71" s="33">
        <v>0</v>
      </c>
      <c r="F71" s="33" t="s">
        <v>182</v>
      </c>
      <c r="G71" s="33" t="s">
        <v>180</v>
      </c>
      <c r="H71" s="91">
        <f>Dataset_AT!R68</f>
        <v>0</v>
      </c>
      <c r="I71" s="33"/>
      <c r="J71" s="37">
        <f>IFERROR(INDEX('AveragePrices&amp;Codes'!G:AG, MATCH($D71, 'AveragePrices&amp;Codes'!$A:$A, 0), MATCH(Tool_Austria!$E$2, 'AveragePrices&amp;Codes'!$G$1:$AG$1, 0)),"")</f>
        <v>1.2720221879683722</v>
      </c>
      <c r="K71" s="37">
        <f>IFERROR(E71/(_xlfn.XLOOKUP(A71,Dataset_AT!$V$2:$V$9,Dataset_AT!$W$2:$W$9)),"")</f>
        <v>0</v>
      </c>
      <c r="L71">
        <f>IFERROR(IF($F71="Raw",_xlfn.XLOOKUP(_xlfn.XLOOKUP(Tool_Austria!$D71,'AveragePrices&amp;Codes'!$A:$A,'AveragePrices&amp;Codes'!$B:$B),AGRIBALYSE_Raw!$B:$B,AGRIBALYSE_Raw!O:O)*$E71,_xlfn.XLOOKUP(_xlfn.XLOOKUP(Tool_Austria!$D71,'AveragePrices&amp;Codes'!$A:$A,'AveragePrices&amp;Codes'!$B:$B),AGRIBALYSE_Cooked!$C:$C,AGRIBALYSE_Cooked!P:P)*$E71),"")</f>
        <v>0</v>
      </c>
      <c r="M71">
        <f>IFERROR(IF($F71="Raw",_xlfn.XLOOKUP(_xlfn.XLOOKUP(Tool_Austria!$D71,'AveragePrices&amp;Codes'!$A:$A,'AveragePrices&amp;Codes'!$B:$B),AGRIBALYSE_Raw!$B:$B,AGRIBALYSE_Raw!P:P)*$E71,_xlfn.XLOOKUP(_xlfn.XLOOKUP(Tool_Austria!$D71,'AveragePrices&amp;Codes'!$A:$A,'AveragePrices&amp;Codes'!$B:$B),AGRIBALYSE_Cooked!$C:$C,AGRIBALYSE_Cooked!Q:Q)*$E71),"")</f>
        <v>0</v>
      </c>
      <c r="N71">
        <f>IFERROR(IF($F71="Raw",_xlfn.XLOOKUP(_xlfn.XLOOKUP(Tool_Austria!$D71,'AveragePrices&amp;Codes'!$A:$A,'AveragePrices&amp;Codes'!$B:$B),AGRIBALYSE_Raw!$B:$B,AGRIBALYSE_Raw!Q:Q)*$E71,_xlfn.XLOOKUP(_xlfn.XLOOKUP(Tool_Austria!$D71,'AveragePrices&amp;Codes'!$A:$A,'AveragePrices&amp;Codes'!$B:$B),AGRIBALYSE_Cooked!$C:$C,AGRIBALYSE_Cooked!R:R)*$E71),"")</f>
        <v>0</v>
      </c>
      <c r="O71">
        <f>IFERROR(IF($F71="Raw",_xlfn.XLOOKUP(_xlfn.XLOOKUP(Tool_Austria!$D71,'AveragePrices&amp;Codes'!$A:$A,'AveragePrices&amp;Codes'!$B:$B),AGRIBALYSE_Raw!$B:$B,AGRIBALYSE_Raw!R:R)*$E71,_xlfn.XLOOKUP(_xlfn.XLOOKUP(Tool_Austria!$D71,'AveragePrices&amp;Codes'!$A:$A,'AveragePrices&amp;Codes'!$B:$B),AGRIBALYSE_Cooked!$C:$C,AGRIBALYSE_Cooked!S:S)*$E71),"")</f>
        <v>0</v>
      </c>
      <c r="P71">
        <f>IFERROR(IF($F71="Raw",_xlfn.XLOOKUP(_xlfn.XLOOKUP(Tool_Austria!$D71,'AveragePrices&amp;Codes'!$A:$A,'AveragePrices&amp;Codes'!$B:$B),AGRIBALYSE_Raw!$B:$B,AGRIBALYSE_Raw!S:S)*$E71,_xlfn.XLOOKUP(_xlfn.XLOOKUP(Tool_Austria!$D71,'AveragePrices&amp;Codes'!$A:$A,'AveragePrices&amp;Codes'!$B:$B),AGRIBALYSE_Cooked!$C:$C,AGRIBALYSE_Cooked!T:T)*$E71),"")</f>
        <v>0</v>
      </c>
      <c r="Q71">
        <f>IFERROR(IF($F71="Raw",_xlfn.XLOOKUP(_xlfn.XLOOKUP(Tool_Austria!$D71,'AveragePrices&amp;Codes'!$A:$A,'AveragePrices&amp;Codes'!$B:$B),AGRIBALYSE_Raw!$B:$B,AGRIBALYSE_Raw!T:T)*$E71,_xlfn.XLOOKUP(_xlfn.XLOOKUP(Tool_Austria!$D71,'AveragePrices&amp;Codes'!$A:$A,'AveragePrices&amp;Codes'!$B:$B),AGRIBALYSE_Cooked!$C:$C,AGRIBALYSE_Cooked!U:U)*$E71),"")</f>
        <v>0</v>
      </c>
      <c r="R71">
        <f>IFERROR(IF($F71="Raw",_xlfn.XLOOKUP(_xlfn.XLOOKUP(Tool_Austria!$D71,'AveragePrices&amp;Codes'!$A:$A,'AveragePrices&amp;Codes'!$B:$B),AGRIBALYSE_Raw!$B:$B,AGRIBALYSE_Raw!U:U)*$E71,_xlfn.XLOOKUP(_xlfn.XLOOKUP(Tool_Austria!$D71,'AveragePrices&amp;Codes'!$A:$A,'AveragePrices&amp;Codes'!$B:$B),AGRIBALYSE_Cooked!$C:$C,AGRIBALYSE_Cooked!V:V)*$E71),"")</f>
        <v>0</v>
      </c>
      <c r="S71">
        <f>IFERROR(IF($F71="Raw",_xlfn.XLOOKUP(_xlfn.XLOOKUP(Tool_Austria!$D71,'AveragePrices&amp;Codes'!$A:$A,'AveragePrices&amp;Codes'!$B:$B),AGRIBALYSE_Raw!$B:$B,AGRIBALYSE_Raw!V:V)*$E71,_xlfn.XLOOKUP(_xlfn.XLOOKUP(Tool_Austria!$D71,'AveragePrices&amp;Codes'!$A:$A,'AveragePrices&amp;Codes'!$B:$B),AGRIBALYSE_Cooked!$C:$C,AGRIBALYSE_Cooked!W:W)*$E71),"")</f>
        <v>0</v>
      </c>
      <c r="T71">
        <f>IFERROR(IF($F71="Raw",_xlfn.XLOOKUP(_xlfn.XLOOKUP(Tool_Austria!$D71,'AveragePrices&amp;Codes'!$A:$A,'AveragePrices&amp;Codes'!$B:$B),AGRIBALYSE_Raw!$B:$B,AGRIBALYSE_Raw!W:W)*$E71,_xlfn.XLOOKUP(_xlfn.XLOOKUP(Tool_Austria!$D71,'AveragePrices&amp;Codes'!$A:$A,'AveragePrices&amp;Codes'!$B:$B),AGRIBALYSE_Cooked!$C:$C,AGRIBALYSE_Cooked!X:X)*$E71),"")</f>
        <v>0</v>
      </c>
      <c r="U71">
        <f>IFERROR(IF($F71="Raw",_xlfn.XLOOKUP(_xlfn.XLOOKUP(Tool_Austria!$D71,'AveragePrices&amp;Codes'!$A:$A,'AveragePrices&amp;Codes'!$B:$B),AGRIBALYSE_Raw!$B:$B,AGRIBALYSE_Raw!X:X)*$E71,_xlfn.XLOOKUP(_xlfn.XLOOKUP(Tool_Austria!$D71,'AveragePrices&amp;Codes'!$A:$A,'AveragePrices&amp;Codes'!$B:$B),AGRIBALYSE_Cooked!$C:$C,AGRIBALYSE_Cooked!Y:Y)*$E71),"")</f>
        <v>0</v>
      </c>
      <c r="V71">
        <f>IFERROR(IF($F71="Raw",_xlfn.XLOOKUP(_xlfn.XLOOKUP(Tool_Austria!$D71,'AveragePrices&amp;Codes'!$A:$A,'AveragePrices&amp;Codes'!$B:$B),AGRIBALYSE_Raw!$B:$B,AGRIBALYSE_Raw!Y:Y)*$E71,_xlfn.XLOOKUP(_xlfn.XLOOKUP(Tool_Austria!$D71,'AveragePrices&amp;Codes'!$A:$A,'AveragePrices&amp;Codes'!$B:$B),AGRIBALYSE_Cooked!$C:$C,AGRIBALYSE_Cooked!Z:Z)*$E71),"")</f>
        <v>0</v>
      </c>
      <c r="W71">
        <f>IFERROR(IF($F71="Raw",_xlfn.XLOOKUP(_xlfn.XLOOKUP(Tool_Austria!$D71,'AveragePrices&amp;Codes'!$A:$A,'AveragePrices&amp;Codes'!$B:$B),AGRIBALYSE_Raw!$B:$B,AGRIBALYSE_Raw!Z:Z)*$E71,_xlfn.XLOOKUP(_xlfn.XLOOKUP(Tool_Austria!$D71,'AveragePrices&amp;Codes'!$A:$A,'AveragePrices&amp;Codes'!$B:$B),AGRIBALYSE_Cooked!$C:$C,AGRIBALYSE_Cooked!AA:AA)*$E71),"")</f>
        <v>0</v>
      </c>
      <c r="X71">
        <f>IFERROR(IF($F71="Raw",_xlfn.XLOOKUP(_xlfn.XLOOKUP(Tool_Austria!$D71,'AveragePrices&amp;Codes'!$A:$A,'AveragePrices&amp;Codes'!$B:$B),AGRIBALYSE_Raw!$B:$B,AGRIBALYSE_Raw!AA:AA)*$E71,_xlfn.XLOOKUP(_xlfn.XLOOKUP(Tool_Austria!$D71,'AveragePrices&amp;Codes'!$A:$A,'AveragePrices&amp;Codes'!$B:$B),AGRIBALYSE_Cooked!$C:$C,AGRIBALYSE_Cooked!AB:AB)*$E71),"")</f>
        <v>0</v>
      </c>
      <c r="Y71">
        <f>IFERROR(IF($F71="Raw",_xlfn.XLOOKUP(_xlfn.XLOOKUP(Tool_Austria!$D71,'AveragePrices&amp;Codes'!$A:$A,'AveragePrices&amp;Codes'!$B:$B),AGRIBALYSE_Raw!$B:$B,AGRIBALYSE_Raw!AB:AB)*$E71,_xlfn.XLOOKUP(_xlfn.XLOOKUP(Tool_Austria!$D71,'AveragePrices&amp;Codes'!$A:$A,'AveragePrices&amp;Codes'!$B:$B),AGRIBALYSE_Cooked!$C:$C,AGRIBALYSE_Cooked!AC:AC)*$E71),"")</f>
        <v>0</v>
      </c>
      <c r="Z71">
        <f>IFERROR(IF($F71="Raw",_xlfn.XLOOKUP(_xlfn.XLOOKUP(Tool_Austria!$D71,'AveragePrices&amp;Codes'!$A:$A,'AveragePrices&amp;Codes'!$B:$B),AGRIBALYSE_Raw!$B:$B,AGRIBALYSE_Raw!AC:AC)*$E71,_xlfn.XLOOKUP(_xlfn.XLOOKUP(Tool_Austria!$D71,'AveragePrices&amp;Codes'!$A:$A,'AveragePrices&amp;Codes'!$B:$B),AGRIBALYSE_Cooked!$C:$C,AGRIBALYSE_Cooked!AD:AD)*$E71),"")</f>
        <v>0</v>
      </c>
      <c r="AA71">
        <f>IFERROR(IF($F71="Raw",_xlfn.XLOOKUP(_xlfn.XLOOKUP(Tool_Austria!$D71,'AveragePrices&amp;Codes'!$A:$A,'AveragePrices&amp;Codes'!$B:$B),AGRIBALYSE_Raw!$B:$B,AGRIBALYSE_Raw!AD:AD)*$E71,_xlfn.XLOOKUP(_xlfn.XLOOKUP(Tool_Austria!$D71,'AveragePrices&amp;Codes'!$A:$A,'AveragePrices&amp;Codes'!$B:$B),AGRIBALYSE_Cooked!$C:$C,AGRIBALYSE_Cooked!AE:AE)*$E71),"")</f>
        <v>0</v>
      </c>
      <c r="AB71" cm="1">
        <f t="array" ref="AB71">IFERROR(_xlfn.XLOOKUP(Tool_Austria!$F71&amp;$E$2,'Cooking methods'!$A:$A&amp;'Cooking methods'!$B:$B,'Cooking methods'!C:C)*$E71,"")</f>
        <v>0</v>
      </c>
      <c r="AC71" cm="1">
        <f t="array" ref="AC71">IFERROR(_xlfn.XLOOKUP(Tool_Austria!$F71&amp;$E$2,'Cooking methods'!$A:$A&amp;'Cooking methods'!$B:$B,'Cooking methods'!D:D)*$E71,"")</f>
        <v>0</v>
      </c>
      <c r="AD71" cm="1">
        <f t="array" ref="AD71">IFERROR(_xlfn.XLOOKUP(Tool_Austria!$F71&amp;$E$2,'Cooking methods'!$A:$A&amp;'Cooking methods'!$B:$B,'Cooking methods'!E:E)*$E71,"")</f>
        <v>0</v>
      </c>
      <c r="AE71" cm="1">
        <f t="array" ref="AE71">IFERROR(_xlfn.XLOOKUP(Tool_Austria!$F71&amp;$E$2,'Cooking methods'!$A:$A&amp;'Cooking methods'!$B:$B,'Cooking methods'!F:F)*$E71,"")</f>
        <v>0</v>
      </c>
      <c r="AF71" cm="1">
        <f t="array" ref="AF71">IFERROR(_xlfn.XLOOKUP(Tool_Austria!$F71&amp;$E$2,'Cooking methods'!$A:$A&amp;'Cooking methods'!$B:$B,'Cooking methods'!G:G)*$E71,"")</f>
        <v>0</v>
      </c>
      <c r="AG71" cm="1">
        <f t="array" ref="AG71">IFERROR(_xlfn.XLOOKUP(Tool_Austria!$F71&amp;$E$2,'Cooking methods'!$A:$A&amp;'Cooking methods'!$B:$B,'Cooking methods'!H:H)*$E71,"")</f>
        <v>0</v>
      </c>
      <c r="AH71" cm="1">
        <f t="array" ref="AH71">IFERROR(_xlfn.XLOOKUP(Tool_Austria!$F71&amp;$E$2,'Cooking methods'!$A:$A&amp;'Cooking methods'!$B:$B,'Cooking methods'!I:I)*$E71,"")</f>
        <v>0</v>
      </c>
      <c r="AI71" cm="1">
        <f t="array" ref="AI71">IFERROR(_xlfn.XLOOKUP(Tool_Austria!$F71&amp;$E$2,'Cooking methods'!$A:$A&amp;'Cooking methods'!$B:$B,'Cooking methods'!J:J)*$E71,"")</f>
        <v>0</v>
      </c>
      <c r="AJ71" cm="1">
        <f t="array" ref="AJ71">IFERROR(_xlfn.XLOOKUP(Tool_Austria!$F71&amp;$E$2,'Cooking methods'!$A:$A&amp;'Cooking methods'!$B:$B,'Cooking methods'!K:K)*$E71,"")</f>
        <v>0</v>
      </c>
      <c r="AK71" cm="1">
        <f t="array" ref="AK71">IFERROR(_xlfn.XLOOKUP(Tool_Austria!$F71&amp;$E$2,'Cooking methods'!$A:$A&amp;'Cooking methods'!$B:$B,'Cooking methods'!L:L)*$E71,"")</f>
        <v>0</v>
      </c>
      <c r="AL71" cm="1">
        <f t="array" ref="AL71">IFERROR(_xlfn.XLOOKUP(Tool_Austria!$F71&amp;$E$2,'Cooking methods'!$A:$A&amp;'Cooking methods'!$B:$B,'Cooking methods'!M:M)*$E71,"")</f>
        <v>0</v>
      </c>
      <c r="AM71" cm="1">
        <f t="array" ref="AM71">IFERROR(_xlfn.XLOOKUP(Tool_Austria!$F71&amp;$E$2,'Cooking methods'!$A:$A&amp;'Cooking methods'!$B:$B,'Cooking methods'!N:N)*$E71,"")</f>
        <v>0</v>
      </c>
      <c r="AN71" cm="1">
        <f t="array" ref="AN71">IFERROR(_xlfn.XLOOKUP(Tool_Austria!$F71&amp;$E$2,'Cooking methods'!$A:$A&amp;'Cooking methods'!$B:$B,'Cooking methods'!O:O)*$E71,"")</f>
        <v>0</v>
      </c>
      <c r="AO71" cm="1">
        <f t="array" ref="AO71">IFERROR(_xlfn.XLOOKUP(Tool_Austria!$F71&amp;$E$2,'Cooking methods'!$A:$A&amp;'Cooking methods'!$B:$B,'Cooking methods'!P:P)*$E71,"")</f>
        <v>0</v>
      </c>
      <c r="AP71" cm="1">
        <f t="array" ref="AP71">IFERROR(_xlfn.XLOOKUP(Tool_Austria!$F71&amp;$E$2,'Cooking methods'!$A:$A&amp;'Cooking methods'!$B:$B,'Cooking methods'!Q:Q)*$E71,"")</f>
        <v>0</v>
      </c>
      <c r="AQ71" cm="1">
        <f t="array" ref="AQ71">IFERROR(_xlfn.XLOOKUP(Tool_Austria!$F71&amp;$E$2,'Cooking methods'!$A:$A&amp;'Cooking methods'!$B:$B,'Cooking methods'!R:R)*$E71,"")</f>
        <v>0</v>
      </c>
      <c r="AR71" cm="1">
        <f t="array" ref="AR71">IFERROR(_xlfn.XLOOKUP(Tool_Austria!$G71&amp;$E$2,'Waste management'!$A:$A&amp;'Waste management'!$B:$B,'Waste management'!C:C)*$E71,"")</f>
        <v>0</v>
      </c>
      <c r="AS71" cm="1">
        <f t="array" ref="AS71">IFERROR(_xlfn.XLOOKUP(Tool_Austria!$G71&amp;$E$2,'Waste management'!$A:$A&amp;'Waste management'!$B:$B,'Waste management'!D:D)*$E71,"")</f>
        <v>0</v>
      </c>
      <c r="AT71" cm="1">
        <f t="array" ref="AT71">IFERROR(_xlfn.XLOOKUP(Tool_Austria!$G71&amp;$E$2,'Waste management'!$A:$A&amp;'Waste management'!$B:$B,'Waste management'!E:E)*$E71,"")</f>
        <v>0</v>
      </c>
      <c r="AU71" cm="1">
        <f t="array" ref="AU71">IFERROR(_xlfn.XLOOKUP(Tool_Austria!$G71&amp;$E$2,'Waste management'!$A:$A&amp;'Waste management'!$B:$B,'Waste management'!F:F)*$E71,"")</f>
        <v>0</v>
      </c>
      <c r="AV71" cm="1">
        <f t="array" ref="AV71">IFERROR(_xlfn.XLOOKUP(Tool_Austria!$G71&amp;$E$2,'Waste management'!$A:$A&amp;'Waste management'!$B:$B,'Waste management'!G:G)*$E71,"")</f>
        <v>0</v>
      </c>
      <c r="AW71" cm="1">
        <f t="array" ref="AW71">IFERROR(_xlfn.XLOOKUP(Tool_Austria!$G71&amp;$E$2,'Waste management'!$A:$A&amp;'Waste management'!$B:$B,'Waste management'!H:H)*$E71,"")</f>
        <v>0</v>
      </c>
      <c r="AX71" cm="1">
        <f t="array" ref="AX71">IFERROR(_xlfn.XLOOKUP(Tool_Austria!$G71&amp;$E$2,'Waste management'!$A:$A&amp;'Waste management'!$B:$B,'Waste management'!I:I)*$E71,"")</f>
        <v>0</v>
      </c>
      <c r="AY71" cm="1">
        <f t="array" ref="AY71">IFERROR(_xlfn.XLOOKUP(Tool_Austria!$G71&amp;$E$2,'Waste management'!$A:$A&amp;'Waste management'!$B:$B,'Waste management'!J:J)*$E71,"")</f>
        <v>0</v>
      </c>
      <c r="AZ71" cm="1">
        <f t="array" ref="AZ71">IFERROR(_xlfn.XLOOKUP(Tool_Austria!$G71&amp;$E$2,'Waste management'!$A:$A&amp;'Waste management'!$B:$B,'Waste management'!K:K)*$E71,"")</f>
        <v>0</v>
      </c>
      <c r="BA71" cm="1">
        <f t="array" ref="BA71">IFERROR(_xlfn.XLOOKUP(Tool_Austria!$G71&amp;$E$2,'Waste management'!$A:$A&amp;'Waste management'!$B:$B,'Waste management'!L:L)*$E71,"")</f>
        <v>0</v>
      </c>
      <c r="BB71" cm="1">
        <f t="array" ref="BB71">IFERROR(_xlfn.XLOOKUP(Tool_Austria!$G71&amp;$E$2,'Waste management'!$A:$A&amp;'Waste management'!$B:$B,'Waste management'!M:M)*$E71,"")</f>
        <v>0</v>
      </c>
      <c r="BC71" cm="1">
        <f t="array" ref="BC71">IFERROR(_xlfn.XLOOKUP(Tool_Austria!$G71&amp;$E$2,'Waste management'!$A:$A&amp;'Waste management'!$B:$B,'Waste management'!N:N)*$E71,"")</f>
        <v>0</v>
      </c>
      <c r="BD71" cm="1">
        <f t="array" ref="BD71">IFERROR(_xlfn.XLOOKUP(Tool_Austria!$G71&amp;$E$2,'Waste management'!$A:$A&amp;'Waste management'!$B:$B,'Waste management'!O:O)*$E71,"")</f>
        <v>0</v>
      </c>
      <c r="BE71" cm="1">
        <f t="array" ref="BE71">IFERROR(_xlfn.XLOOKUP(Tool_Austria!$G71&amp;$E$2,'Waste management'!$A:$A&amp;'Waste management'!$B:$B,'Waste management'!P:P)*$E71,"")</f>
        <v>0</v>
      </c>
      <c r="BF71" cm="1">
        <f t="array" ref="BF71">IFERROR(_xlfn.XLOOKUP(Tool_Austria!$G71&amp;$E$2,'Waste management'!$A:$A&amp;'Waste management'!$B:$B,'Waste management'!Q:Q)*$E71,"")</f>
        <v>0</v>
      </c>
      <c r="BG71" cm="1">
        <f t="array" ref="BG71">IFERROR(_xlfn.XLOOKUP(Tool_Austria!$G71&amp;$E$2,'Waste management'!$A:$A&amp;'Waste management'!$B:$B,'Waste management'!R:R)*$E71,"")</f>
        <v>0</v>
      </c>
      <c r="BH71">
        <f>IFERROR((L71+AR71+AB71)*_xlfn.XLOOKUP(Tool_Austria!BH$4,Monetization_Factors!$A:$A,Monetization_Factors!$D:$D),"")</f>
        <v>0</v>
      </c>
      <c r="BI71">
        <f>IFERROR((M71+AS71+AC71)*_xlfn.XLOOKUP(Tool_Austria!BI$4,Monetization_Factors!$A:$A,Monetization_Factors!$D:$D),"")</f>
        <v>0</v>
      </c>
      <c r="BJ71">
        <f>IFERROR((N71+AT71+AD71)*_xlfn.XLOOKUP(Tool_Austria!BJ$4,Monetization_Factors!$A:$A,Monetization_Factors!$D:$D),"")</f>
        <v>0</v>
      </c>
      <c r="BK71">
        <f>IFERROR((O71+AU71+AE71)*_xlfn.XLOOKUP(Tool_Austria!BK$4,Monetization_Factors!$A:$A,Monetization_Factors!$D:$D),"")</f>
        <v>0</v>
      </c>
      <c r="BL71">
        <f>IFERROR((P71+AV71+AF71)*_xlfn.XLOOKUP(Tool_Austria!BL$4,Monetization_Factors!$A:$A,Monetization_Factors!$D:$D),"")</f>
        <v>0</v>
      </c>
      <c r="BM71">
        <f>IFERROR((Q71+AW71+AG71)*_xlfn.XLOOKUP(Tool_Austria!BM$4,Monetization_Factors!$A:$A,Monetization_Factors!$D:$D),"")</f>
        <v>0</v>
      </c>
      <c r="BN71">
        <f>IFERROR((R71+AX71+AH71)*_xlfn.XLOOKUP(Tool_Austria!BN$4,Monetization_Factors!$A:$A,Monetization_Factors!$D:$D),"")</f>
        <v>0</v>
      </c>
      <c r="BO71">
        <f>IFERROR((S71+AY71+AI71)*_xlfn.XLOOKUP(Tool_Austria!BO$4,Monetization_Factors!$A:$A,Monetization_Factors!$D:$D),"")</f>
        <v>0</v>
      </c>
      <c r="BP71">
        <f>IFERROR((T71+AZ71+AJ71)*_xlfn.XLOOKUP(Tool_Austria!BP$4,Monetization_Factors!$A:$A,Monetization_Factors!$D:$D),"")</f>
        <v>0</v>
      </c>
      <c r="BQ71">
        <f>IFERROR((U71+BA71+AK71)*_xlfn.XLOOKUP(Tool_Austria!BQ$4,Monetization_Factors!$A:$A,Monetization_Factors!$D:$D),"")</f>
        <v>0</v>
      </c>
      <c r="BR71" t="str">
        <f>IFERROR((V71+BB71+AL71)*_xlfn.XLOOKUP(Tool_Austria!BR$4,Monetization_Factors!$A:$A,Monetization_Factors!$D:$D),"")</f>
        <v/>
      </c>
      <c r="BS71">
        <f>IFERROR((W71+BC71+AM71)*_xlfn.XLOOKUP(Tool_Austria!BS$4,Monetization_Factors!$A:$A,Monetization_Factors!$D:$D),"")</f>
        <v>0</v>
      </c>
      <c r="BT71">
        <f>IFERROR((X71+BD71+AN71)*_xlfn.XLOOKUP(Tool_Austria!BT$4,Monetization_Factors!$A:$A,Monetization_Factors!$D:$D),"")</f>
        <v>0</v>
      </c>
      <c r="BU71">
        <f>IFERROR((Y71+BE71+AO71)*_xlfn.XLOOKUP(Tool_Austria!BU$4,Monetization_Factors!$A:$A,Monetization_Factors!$D:$D),"")</f>
        <v>0</v>
      </c>
      <c r="BV71">
        <f>IFERROR((Z71+BF71+AP71)*_xlfn.XLOOKUP(Tool_Austria!BV$4,Monetization_Factors!$A:$A,Monetization_Factors!$D:$D),"")</f>
        <v>0</v>
      </c>
      <c r="BW71">
        <f>IFERROR((AA71+BG71+AQ71)*_xlfn.XLOOKUP(Tool_Austria!BW$4,Monetization_Factors!$A:$A,Monetization_Factors!$D:$D),"")</f>
        <v>0</v>
      </c>
      <c r="BX71" s="38" cm="1">
        <f t="array" ref="BX71">IFERROR(_xlfn.IFS(I71&lt;&gt;0,I71*E71,I71="",J71*E71),"")</f>
        <v>0</v>
      </c>
      <c r="BY71" s="38">
        <f t="shared" si="43"/>
        <v>0</v>
      </c>
      <c r="BZ71" s="38">
        <f t="shared" si="44"/>
        <v>0</v>
      </c>
      <c r="CA71" s="38">
        <f t="shared" si="45"/>
        <v>0</v>
      </c>
      <c r="CB71">
        <f t="shared" si="41"/>
        <v>0</v>
      </c>
      <c r="CC71">
        <f t="shared" si="41"/>
        <v>0</v>
      </c>
      <c r="CD71">
        <f t="shared" si="41"/>
        <v>0</v>
      </c>
      <c r="CE71">
        <f t="shared" si="41"/>
        <v>0</v>
      </c>
      <c r="CF71">
        <f t="shared" si="41"/>
        <v>0</v>
      </c>
      <c r="CG71">
        <f t="shared" si="41"/>
        <v>0</v>
      </c>
      <c r="CH71">
        <f t="shared" si="41"/>
        <v>0</v>
      </c>
      <c r="CI71">
        <f t="shared" si="41"/>
        <v>0</v>
      </c>
      <c r="CJ71">
        <f t="shared" si="41"/>
        <v>0</v>
      </c>
      <c r="CK71">
        <f t="shared" si="41"/>
        <v>0</v>
      </c>
      <c r="CL71">
        <f t="shared" si="41"/>
        <v>0</v>
      </c>
      <c r="CM71">
        <f t="shared" si="41"/>
        <v>0</v>
      </c>
      <c r="CN71">
        <f t="shared" si="41"/>
        <v>0</v>
      </c>
      <c r="CO71">
        <f t="shared" si="41"/>
        <v>0</v>
      </c>
      <c r="CP71">
        <f t="shared" si="41"/>
        <v>0</v>
      </c>
      <c r="CQ71">
        <f t="shared" si="37"/>
        <v>0</v>
      </c>
      <c r="CR71">
        <f t="shared" si="42"/>
        <v>0</v>
      </c>
      <c r="CS71">
        <f t="shared" si="42"/>
        <v>0</v>
      </c>
      <c r="CT71">
        <f t="shared" si="42"/>
        <v>0</v>
      </c>
      <c r="CU71">
        <f t="shared" si="42"/>
        <v>0</v>
      </c>
      <c r="CV71">
        <f t="shared" si="42"/>
        <v>0</v>
      </c>
      <c r="CW71">
        <f t="shared" si="42"/>
        <v>0</v>
      </c>
      <c r="CX71">
        <f t="shared" si="42"/>
        <v>0</v>
      </c>
      <c r="CY71">
        <f t="shared" si="42"/>
        <v>0</v>
      </c>
      <c r="CZ71">
        <f t="shared" si="42"/>
        <v>0</v>
      </c>
      <c r="DA71">
        <f t="shared" si="42"/>
        <v>0</v>
      </c>
      <c r="DB71">
        <f t="shared" si="42"/>
        <v>0</v>
      </c>
      <c r="DC71">
        <f t="shared" si="42"/>
        <v>0</v>
      </c>
      <c r="DD71">
        <f t="shared" si="42"/>
        <v>0</v>
      </c>
      <c r="DE71">
        <f t="shared" si="42"/>
        <v>0</v>
      </c>
      <c r="DF71">
        <f t="shared" si="42"/>
        <v>0</v>
      </c>
      <c r="DG71">
        <f t="shared" si="38"/>
        <v>0</v>
      </c>
      <c r="DH71" s="5" t="str">
        <f>IFERROR(((((L71+AB71)*(1/$H71))+AR71)/$F$2)/($B$2*('CAR.CAP_per person'!B$2)/(_xlfn.XLOOKUP($E$2,EU_countries_GDP!$A$2:$A$29,EU_countries_GDP!$E$2:$E$29))),"")</f>
        <v/>
      </c>
      <c r="DI71" s="5" t="str">
        <f>IFERROR(((((M71+AC71)*(1/$H71))+AS71)/$F$2)/($B$2*('CAR.CAP_per person'!C$2)/(_xlfn.XLOOKUP($E$2,EU_countries_GDP!$A$2:$A$29,EU_countries_GDP!$E$2:$E$29))),"")</f>
        <v/>
      </c>
      <c r="DJ71" s="5" t="str">
        <f>IFERROR(((((N71+AD71)*(1/$H71))+AT71)/$F$2)/($B$2*('CAR.CAP_per person'!D$2)/(_xlfn.XLOOKUP($E$2,EU_countries_GDP!$A$2:$A$29,EU_countries_GDP!$E$2:$E$29))),"")</f>
        <v/>
      </c>
      <c r="DK71" s="5" t="str">
        <f>IFERROR(((((O71+AE71)*(1/$H71))+AU71)/$F$2)/($B$2*('CAR.CAP_per person'!E$2)/(_xlfn.XLOOKUP($E$2,EU_countries_GDP!$A$2:$A$29,EU_countries_GDP!$E$2:$E$29))),"")</f>
        <v/>
      </c>
      <c r="DL71" s="5" t="str">
        <f>IFERROR(((((P71+AF71)*(1/$H71))+AV71)/$F$2)/($B$2*('CAR.CAP_per person'!F$2)/(_xlfn.XLOOKUP($E$2,EU_countries_GDP!$A$2:$A$29,EU_countries_GDP!$E$2:$E$29))),"")</f>
        <v/>
      </c>
      <c r="DM71" s="5" t="str">
        <f>IFERROR(((((Q71+AG71)*(1/$H71))+AW71)/$F$2)/($B$2*('CAR.CAP_per person'!G$2)/(_xlfn.XLOOKUP($E$2,EU_countries_GDP!$A$2:$A$29,EU_countries_GDP!$E$2:$E$29))),"")</f>
        <v/>
      </c>
      <c r="DN71" s="5" t="str">
        <f>IFERROR(((((R71+AH71)*(1/$H71))+AX71)/$F$2)/($B$2*('CAR.CAP_per person'!H$2)/(_xlfn.XLOOKUP($E$2,EU_countries_GDP!$A$2:$A$29,EU_countries_GDP!$E$2:$E$29))),"")</f>
        <v/>
      </c>
      <c r="DO71" s="5" t="str">
        <f>IFERROR(((((S71+AI71)*(1/$H71))+AY71)/$F$2)/($B$2*('CAR.CAP_per person'!I$2)/(_xlfn.XLOOKUP($E$2,EU_countries_GDP!$A$2:$A$29,EU_countries_GDP!$E$2:$E$29))),"")</f>
        <v/>
      </c>
      <c r="DP71" s="5" t="str">
        <f>IFERROR(((((T71+AJ71)*(1/$H71))+AZ71)/$F$2)/($B$2*('CAR.CAP_per person'!J$2)/(_xlfn.XLOOKUP($E$2,EU_countries_GDP!$A$2:$A$29,EU_countries_GDP!$E$2:$E$29))),"")</f>
        <v/>
      </c>
      <c r="DQ71" s="5" t="str">
        <f>IFERROR(((((U71+AK71)*(1/$H71))+BA71)/$F$2)/($B$2*('CAR.CAP_per person'!K$2)/(_xlfn.XLOOKUP($E$2,EU_countries_GDP!$A$2:$A$29,EU_countries_GDP!$E$2:$E$29))),"")</f>
        <v/>
      </c>
      <c r="DR71" s="5" t="str">
        <f>IFERROR(((((V71+AL71)*(1/$H71))+BB71)/$F$2)/($B$2*('CAR.CAP_per person'!L$2)/(_xlfn.XLOOKUP($E$2,EU_countries_GDP!$A$2:$A$29,EU_countries_GDP!$E$2:$E$29))),"")</f>
        <v/>
      </c>
      <c r="DS71" s="5" t="str">
        <f>IFERROR(((((W71+AM71)*(1/$H71))+BC71)/$F$2)/($B$2*('CAR.CAP_per person'!M$2)/(_xlfn.XLOOKUP($E$2,EU_countries_GDP!$A$2:$A$29,EU_countries_GDP!$E$2:$E$29))),"")</f>
        <v/>
      </c>
      <c r="DT71" s="5" t="str">
        <f>IFERROR(((((X71+AN71)*(1/$H71))+BD71)/$F$2)/($B$2*('CAR.CAP_per person'!N$2)/(_xlfn.XLOOKUP($E$2,EU_countries_GDP!$A$2:$A$29,EU_countries_GDP!$E$2:$E$29))),"")</f>
        <v/>
      </c>
      <c r="DU71" s="5" t="str">
        <f>IFERROR(((((Y71+AO71)*(1/$H71))+BE71)/$F$2)/($B$2*('CAR.CAP_per person'!O$2)/(_xlfn.XLOOKUP($E$2,EU_countries_GDP!$A$2:$A$29,EU_countries_GDP!$E$2:$E$29))),"")</f>
        <v/>
      </c>
      <c r="DV71" s="5" t="str">
        <f>IFERROR(((((Z71+AP71)*(1/$H71))+BF71)/$F$2)/($B$2*('CAR.CAP_per person'!P$2)/(_xlfn.XLOOKUP($E$2,EU_countries_GDP!$A$2:$A$29,EU_countries_GDP!$E$2:$E$29))),"")</f>
        <v/>
      </c>
      <c r="DW71" s="5" t="str">
        <f>IFERROR(((((AA71+AQ71)*(1/$H71))+BG71)/$F$2)/($B$2*('CAR.CAP_per person'!Q$2)/(_xlfn.XLOOKUP($E$2,EU_countries_GDP!$A$2:$A$29,EU_countries_GDP!$E$2:$E$29))),"")</f>
        <v/>
      </c>
    </row>
    <row r="72" spans="1:127">
      <c r="A72" t="s">
        <v>213</v>
      </c>
      <c r="B72" t="str">
        <f>_xlfn.XLOOKUP(D72,Table5[Ingredient],Table5[Category],"",FALSE)</f>
        <v>Vegetables</v>
      </c>
      <c r="C72" s="33" t="s">
        <v>177</v>
      </c>
      <c r="D72" s="33" t="s">
        <v>220</v>
      </c>
      <c r="E72" s="33">
        <v>0</v>
      </c>
      <c r="F72" s="33" t="s">
        <v>182</v>
      </c>
      <c r="G72" s="33" t="s">
        <v>180</v>
      </c>
      <c r="H72" s="91">
        <f>Dataset_AT!R69</f>
        <v>0</v>
      </c>
      <c r="I72" s="33"/>
      <c r="J72" s="37">
        <f>IFERROR(INDEX('AveragePrices&amp;Codes'!G:AG, MATCH($D72, 'AveragePrices&amp;Codes'!$A:$A, 0), MATCH(Tool_Austria!$E$2, 'AveragePrices&amp;Codes'!$G$1:$AG$1, 0)),"")</f>
        <v>0.7249363636363636</v>
      </c>
      <c r="K72" s="37">
        <f>IFERROR(E72/(_xlfn.XLOOKUP(A72,Dataset_AT!$V$2:$V$9,Dataset_AT!$W$2:$W$9)),"")</f>
        <v>0</v>
      </c>
      <c r="L72">
        <f>IFERROR(IF($F72="Raw",_xlfn.XLOOKUP(_xlfn.XLOOKUP(Tool_Austria!$D72,'AveragePrices&amp;Codes'!$A:$A,'AveragePrices&amp;Codes'!$B:$B),AGRIBALYSE_Raw!$B:$B,AGRIBALYSE_Raw!O:O)*$E72,_xlfn.XLOOKUP(_xlfn.XLOOKUP(Tool_Austria!$D72,'AveragePrices&amp;Codes'!$A:$A,'AveragePrices&amp;Codes'!$B:$B),AGRIBALYSE_Cooked!$C:$C,AGRIBALYSE_Cooked!P:P)*$E72),"")</f>
        <v>0</v>
      </c>
      <c r="M72">
        <f>IFERROR(IF($F72="Raw",_xlfn.XLOOKUP(_xlfn.XLOOKUP(Tool_Austria!$D72,'AveragePrices&amp;Codes'!$A:$A,'AveragePrices&amp;Codes'!$B:$B),AGRIBALYSE_Raw!$B:$B,AGRIBALYSE_Raw!P:P)*$E72,_xlfn.XLOOKUP(_xlfn.XLOOKUP(Tool_Austria!$D72,'AveragePrices&amp;Codes'!$A:$A,'AveragePrices&amp;Codes'!$B:$B),AGRIBALYSE_Cooked!$C:$C,AGRIBALYSE_Cooked!Q:Q)*$E72),"")</f>
        <v>0</v>
      </c>
      <c r="N72">
        <f>IFERROR(IF($F72="Raw",_xlfn.XLOOKUP(_xlfn.XLOOKUP(Tool_Austria!$D72,'AveragePrices&amp;Codes'!$A:$A,'AveragePrices&amp;Codes'!$B:$B),AGRIBALYSE_Raw!$B:$B,AGRIBALYSE_Raw!Q:Q)*$E72,_xlfn.XLOOKUP(_xlfn.XLOOKUP(Tool_Austria!$D72,'AveragePrices&amp;Codes'!$A:$A,'AveragePrices&amp;Codes'!$B:$B),AGRIBALYSE_Cooked!$C:$C,AGRIBALYSE_Cooked!R:R)*$E72),"")</f>
        <v>0</v>
      </c>
      <c r="O72">
        <f>IFERROR(IF($F72="Raw",_xlfn.XLOOKUP(_xlfn.XLOOKUP(Tool_Austria!$D72,'AveragePrices&amp;Codes'!$A:$A,'AveragePrices&amp;Codes'!$B:$B),AGRIBALYSE_Raw!$B:$B,AGRIBALYSE_Raw!R:R)*$E72,_xlfn.XLOOKUP(_xlfn.XLOOKUP(Tool_Austria!$D72,'AveragePrices&amp;Codes'!$A:$A,'AveragePrices&amp;Codes'!$B:$B),AGRIBALYSE_Cooked!$C:$C,AGRIBALYSE_Cooked!S:S)*$E72),"")</f>
        <v>0</v>
      </c>
      <c r="P72">
        <f>IFERROR(IF($F72="Raw",_xlfn.XLOOKUP(_xlfn.XLOOKUP(Tool_Austria!$D72,'AveragePrices&amp;Codes'!$A:$A,'AveragePrices&amp;Codes'!$B:$B),AGRIBALYSE_Raw!$B:$B,AGRIBALYSE_Raw!S:S)*$E72,_xlfn.XLOOKUP(_xlfn.XLOOKUP(Tool_Austria!$D72,'AveragePrices&amp;Codes'!$A:$A,'AveragePrices&amp;Codes'!$B:$B),AGRIBALYSE_Cooked!$C:$C,AGRIBALYSE_Cooked!T:T)*$E72),"")</f>
        <v>0</v>
      </c>
      <c r="Q72">
        <f>IFERROR(IF($F72="Raw",_xlfn.XLOOKUP(_xlfn.XLOOKUP(Tool_Austria!$D72,'AveragePrices&amp;Codes'!$A:$A,'AveragePrices&amp;Codes'!$B:$B),AGRIBALYSE_Raw!$B:$B,AGRIBALYSE_Raw!T:T)*$E72,_xlfn.XLOOKUP(_xlfn.XLOOKUP(Tool_Austria!$D72,'AveragePrices&amp;Codes'!$A:$A,'AveragePrices&amp;Codes'!$B:$B),AGRIBALYSE_Cooked!$C:$C,AGRIBALYSE_Cooked!U:U)*$E72),"")</f>
        <v>0</v>
      </c>
      <c r="R72">
        <f>IFERROR(IF($F72="Raw",_xlfn.XLOOKUP(_xlfn.XLOOKUP(Tool_Austria!$D72,'AveragePrices&amp;Codes'!$A:$A,'AveragePrices&amp;Codes'!$B:$B),AGRIBALYSE_Raw!$B:$B,AGRIBALYSE_Raw!U:U)*$E72,_xlfn.XLOOKUP(_xlfn.XLOOKUP(Tool_Austria!$D72,'AveragePrices&amp;Codes'!$A:$A,'AveragePrices&amp;Codes'!$B:$B),AGRIBALYSE_Cooked!$C:$C,AGRIBALYSE_Cooked!V:V)*$E72),"")</f>
        <v>0</v>
      </c>
      <c r="S72">
        <f>IFERROR(IF($F72="Raw",_xlfn.XLOOKUP(_xlfn.XLOOKUP(Tool_Austria!$D72,'AveragePrices&amp;Codes'!$A:$A,'AveragePrices&amp;Codes'!$B:$B),AGRIBALYSE_Raw!$B:$B,AGRIBALYSE_Raw!V:V)*$E72,_xlfn.XLOOKUP(_xlfn.XLOOKUP(Tool_Austria!$D72,'AveragePrices&amp;Codes'!$A:$A,'AveragePrices&amp;Codes'!$B:$B),AGRIBALYSE_Cooked!$C:$C,AGRIBALYSE_Cooked!W:W)*$E72),"")</f>
        <v>0</v>
      </c>
      <c r="T72">
        <f>IFERROR(IF($F72="Raw",_xlfn.XLOOKUP(_xlfn.XLOOKUP(Tool_Austria!$D72,'AveragePrices&amp;Codes'!$A:$A,'AveragePrices&amp;Codes'!$B:$B),AGRIBALYSE_Raw!$B:$B,AGRIBALYSE_Raw!W:W)*$E72,_xlfn.XLOOKUP(_xlfn.XLOOKUP(Tool_Austria!$D72,'AveragePrices&amp;Codes'!$A:$A,'AveragePrices&amp;Codes'!$B:$B),AGRIBALYSE_Cooked!$C:$C,AGRIBALYSE_Cooked!X:X)*$E72),"")</f>
        <v>0</v>
      </c>
      <c r="U72">
        <f>IFERROR(IF($F72="Raw",_xlfn.XLOOKUP(_xlfn.XLOOKUP(Tool_Austria!$D72,'AveragePrices&amp;Codes'!$A:$A,'AveragePrices&amp;Codes'!$B:$B),AGRIBALYSE_Raw!$B:$B,AGRIBALYSE_Raw!X:X)*$E72,_xlfn.XLOOKUP(_xlfn.XLOOKUP(Tool_Austria!$D72,'AveragePrices&amp;Codes'!$A:$A,'AveragePrices&amp;Codes'!$B:$B),AGRIBALYSE_Cooked!$C:$C,AGRIBALYSE_Cooked!Y:Y)*$E72),"")</f>
        <v>0</v>
      </c>
      <c r="V72">
        <f>IFERROR(IF($F72="Raw",_xlfn.XLOOKUP(_xlfn.XLOOKUP(Tool_Austria!$D72,'AveragePrices&amp;Codes'!$A:$A,'AveragePrices&amp;Codes'!$B:$B),AGRIBALYSE_Raw!$B:$B,AGRIBALYSE_Raw!Y:Y)*$E72,_xlfn.XLOOKUP(_xlfn.XLOOKUP(Tool_Austria!$D72,'AveragePrices&amp;Codes'!$A:$A,'AveragePrices&amp;Codes'!$B:$B),AGRIBALYSE_Cooked!$C:$C,AGRIBALYSE_Cooked!Z:Z)*$E72),"")</f>
        <v>0</v>
      </c>
      <c r="W72">
        <f>IFERROR(IF($F72="Raw",_xlfn.XLOOKUP(_xlfn.XLOOKUP(Tool_Austria!$D72,'AveragePrices&amp;Codes'!$A:$A,'AveragePrices&amp;Codes'!$B:$B),AGRIBALYSE_Raw!$B:$B,AGRIBALYSE_Raw!Z:Z)*$E72,_xlfn.XLOOKUP(_xlfn.XLOOKUP(Tool_Austria!$D72,'AveragePrices&amp;Codes'!$A:$A,'AveragePrices&amp;Codes'!$B:$B),AGRIBALYSE_Cooked!$C:$C,AGRIBALYSE_Cooked!AA:AA)*$E72),"")</f>
        <v>0</v>
      </c>
      <c r="X72">
        <f>IFERROR(IF($F72="Raw",_xlfn.XLOOKUP(_xlfn.XLOOKUP(Tool_Austria!$D72,'AveragePrices&amp;Codes'!$A:$A,'AveragePrices&amp;Codes'!$B:$B),AGRIBALYSE_Raw!$B:$B,AGRIBALYSE_Raw!AA:AA)*$E72,_xlfn.XLOOKUP(_xlfn.XLOOKUP(Tool_Austria!$D72,'AveragePrices&amp;Codes'!$A:$A,'AveragePrices&amp;Codes'!$B:$B),AGRIBALYSE_Cooked!$C:$C,AGRIBALYSE_Cooked!AB:AB)*$E72),"")</f>
        <v>0</v>
      </c>
      <c r="Y72">
        <f>IFERROR(IF($F72="Raw",_xlfn.XLOOKUP(_xlfn.XLOOKUP(Tool_Austria!$D72,'AveragePrices&amp;Codes'!$A:$A,'AveragePrices&amp;Codes'!$B:$B),AGRIBALYSE_Raw!$B:$B,AGRIBALYSE_Raw!AB:AB)*$E72,_xlfn.XLOOKUP(_xlfn.XLOOKUP(Tool_Austria!$D72,'AveragePrices&amp;Codes'!$A:$A,'AveragePrices&amp;Codes'!$B:$B),AGRIBALYSE_Cooked!$C:$C,AGRIBALYSE_Cooked!AC:AC)*$E72),"")</f>
        <v>0</v>
      </c>
      <c r="Z72">
        <f>IFERROR(IF($F72="Raw",_xlfn.XLOOKUP(_xlfn.XLOOKUP(Tool_Austria!$D72,'AveragePrices&amp;Codes'!$A:$A,'AveragePrices&amp;Codes'!$B:$B),AGRIBALYSE_Raw!$B:$B,AGRIBALYSE_Raw!AC:AC)*$E72,_xlfn.XLOOKUP(_xlfn.XLOOKUP(Tool_Austria!$D72,'AveragePrices&amp;Codes'!$A:$A,'AveragePrices&amp;Codes'!$B:$B),AGRIBALYSE_Cooked!$C:$C,AGRIBALYSE_Cooked!AD:AD)*$E72),"")</f>
        <v>0</v>
      </c>
      <c r="AA72">
        <f>IFERROR(IF($F72="Raw",_xlfn.XLOOKUP(_xlfn.XLOOKUP(Tool_Austria!$D72,'AveragePrices&amp;Codes'!$A:$A,'AveragePrices&amp;Codes'!$B:$B),AGRIBALYSE_Raw!$B:$B,AGRIBALYSE_Raw!AD:AD)*$E72,_xlfn.XLOOKUP(_xlfn.XLOOKUP(Tool_Austria!$D72,'AveragePrices&amp;Codes'!$A:$A,'AveragePrices&amp;Codes'!$B:$B),AGRIBALYSE_Cooked!$C:$C,AGRIBALYSE_Cooked!AE:AE)*$E72),"")</f>
        <v>0</v>
      </c>
      <c r="AB72" cm="1">
        <f t="array" ref="AB72">IFERROR(_xlfn.XLOOKUP(Tool_Austria!$F72&amp;$E$2,'Cooking methods'!$A:$A&amp;'Cooking methods'!$B:$B,'Cooking methods'!C:C)*$E72,"")</f>
        <v>0</v>
      </c>
      <c r="AC72" cm="1">
        <f t="array" ref="AC72">IFERROR(_xlfn.XLOOKUP(Tool_Austria!$F72&amp;$E$2,'Cooking methods'!$A:$A&amp;'Cooking methods'!$B:$B,'Cooking methods'!D:D)*$E72,"")</f>
        <v>0</v>
      </c>
      <c r="AD72" cm="1">
        <f t="array" ref="AD72">IFERROR(_xlfn.XLOOKUP(Tool_Austria!$F72&amp;$E$2,'Cooking methods'!$A:$A&amp;'Cooking methods'!$B:$B,'Cooking methods'!E:E)*$E72,"")</f>
        <v>0</v>
      </c>
      <c r="AE72" cm="1">
        <f t="array" ref="AE72">IFERROR(_xlfn.XLOOKUP(Tool_Austria!$F72&amp;$E$2,'Cooking methods'!$A:$A&amp;'Cooking methods'!$B:$B,'Cooking methods'!F:F)*$E72,"")</f>
        <v>0</v>
      </c>
      <c r="AF72" cm="1">
        <f t="array" ref="AF72">IFERROR(_xlfn.XLOOKUP(Tool_Austria!$F72&amp;$E$2,'Cooking methods'!$A:$A&amp;'Cooking methods'!$B:$B,'Cooking methods'!G:G)*$E72,"")</f>
        <v>0</v>
      </c>
      <c r="AG72" cm="1">
        <f t="array" ref="AG72">IFERROR(_xlfn.XLOOKUP(Tool_Austria!$F72&amp;$E$2,'Cooking methods'!$A:$A&amp;'Cooking methods'!$B:$B,'Cooking methods'!H:H)*$E72,"")</f>
        <v>0</v>
      </c>
      <c r="AH72" cm="1">
        <f t="array" ref="AH72">IFERROR(_xlfn.XLOOKUP(Tool_Austria!$F72&amp;$E$2,'Cooking methods'!$A:$A&amp;'Cooking methods'!$B:$B,'Cooking methods'!I:I)*$E72,"")</f>
        <v>0</v>
      </c>
      <c r="AI72" cm="1">
        <f t="array" ref="AI72">IFERROR(_xlfn.XLOOKUP(Tool_Austria!$F72&amp;$E$2,'Cooking methods'!$A:$A&amp;'Cooking methods'!$B:$B,'Cooking methods'!J:J)*$E72,"")</f>
        <v>0</v>
      </c>
      <c r="AJ72" cm="1">
        <f t="array" ref="AJ72">IFERROR(_xlfn.XLOOKUP(Tool_Austria!$F72&amp;$E$2,'Cooking methods'!$A:$A&amp;'Cooking methods'!$B:$B,'Cooking methods'!K:K)*$E72,"")</f>
        <v>0</v>
      </c>
      <c r="AK72" cm="1">
        <f t="array" ref="AK72">IFERROR(_xlfn.XLOOKUP(Tool_Austria!$F72&amp;$E$2,'Cooking methods'!$A:$A&amp;'Cooking methods'!$B:$B,'Cooking methods'!L:L)*$E72,"")</f>
        <v>0</v>
      </c>
      <c r="AL72" cm="1">
        <f t="array" ref="AL72">IFERROR(_xlfn.XLOOKUP(Tool_Austria!$F72&amp;$E$2,'Cooking methods'!$A:$A&amp;'Cooking methods'!$B:$B,'Cooking methods'!M:M)*$E72,"")</f>
        <v>0</v>
      </c>
      <c r="AM72" cm="1">
        <f t="array" ref="AM72">IFERROR(_xlfn.XLOOKUP(Tool_Austria!$F72&amp;$E$2,'Cooking methods'!$A:$A&amp;'Cooking methods'!$B:$B,'Cooking methods'!N:N)*$E72,"")</f>
        <v>0</v>
      </c>
      <c r="AN72" cm="1">
        <f t="array" ref="AN72">IFERROR(_xlfn.XLOOKUP(Tool_Austria!$F72&amp;$E$2,'Cooking methods'!$A:$A&amp;'Cooking methods'!$B:$B,'Cooking methods'!O:O)*$E72,"")</f>
        <v>0</v>
      </c>
      <c r="AO72" cm="1">
        <f t="array" ref="AO72">IFERROR(_xlfn.XLOOKUP(Tool_Austria!$F72&amp;$E$2,'Cooking methods'!$A:$A&amp;'Cooking methods'!$B:$B,'Cooking methods'!P:P)*$E72,"")</f>
        <v>0</v>
      </c>
      <c r="AP72" cm="1">
        <f t="array" ref="AP72">IFERROR(_xlfn.XLOOKUP(Tool_Austria!$F72&amp;$E$2,'Cooking methods'!$A:$A&amp;'Cooking methods'!$B:$B,'Cooking methods'!Q:Q)*$E72,"")</f>
        <v>0</v>
      </c>
      <c r="AQ72" cm="1">
        <f t="array" ref="AQ72">IFERROR(_xlfn.XLOOKUP(Tool_Austria!$F72&amp;$E$2,'Cooking methods'!$A:$A&amp;'Cooking methods'!$B:$B,'Cooking methods'!R:R)*$E72,"")</f>
        <v>0</v>
      </c>
      <c r="AR72" cm="1">
        <f t="array" ref="AR72">IFERROR(_xlfn.XLOOKUP(Tool_Austria!$G72&amp;$E$2,'Waste management'!$A:$A&amp;'Waste management'!$B:$B,'Waste management'!C:C)*$E72,"")</f>
        <v>0</v>
      </c>
      <c r="AS72" cm="1">
        <f t="array" ref="AS72">IFERROR(_xlfn.XLOOKUP(Tool_Austria!$G72&amp;$E$2,'Waste management'!$A:$A&amp;'Waste management'!$B:$B,'Waste management'!D:D)*$E72,"")</f>
        <v>0</v>
      </c>
      <c r="AT72" cm="1">
        <f t="array" ref="AT72">IFERROR(_xlfn.XLOOKUP(Tool_Austria!$G72&amp;$E$2,'Waste management'!$A:$A&amp;'Waste management'!$B:$B,'Waste management'!E:E)*$E72,"")</f>
        <v>0</v>
      </c>
      <c r="AU72" cm="1">
        <f t="array" ref="AU72">IFERROR(_xlfn.XLOOKUP(Tool_Austria!$G72&amp;$E$2,'Waste management'!$A:$A&amp;'Waste management'!$B:$B,'Waste management'!F:F)*$E72,"")</f>
        <v>0</v>
      </c>
      <c r="AV72" cm="1">
        <f t="array" ref="AV72">IFERROR(_xlfn.XLOOKUP(Tool_Austria!$G72&amp;$E$2,'Waste management'!$A:$A&amp;'Waste management'!$B:$B,'Waste management'!G:G)*$E72,"")</f>
        <v>0</v>
      </c>
      <c r="AW72" cm="1">
        <f t="array" ref="AW72">IFERROR(_xlfn.XLOOKUP(Tool_Austria!$G72&amp;$E$2,'Waste management'!$A:$A&amp;'Waste management'!$B:$B,'Waste management'!H:H)*$E72,"")</f>
        <v>0</v>
      </c>
      <c r="AX72" cm="1">
        <f t="array" ref="AX72">IFERROR(_xlfn.XLOOKUP(Tool_Austria!$G72&amp;$E$2,'Waste management'!$A:$A&amp;'Waste management'!$B:$B,'Waste management'!I:I)*$E72,"")</f>
        <v>0</v>
      </c>
      <c r="AY72" cm="1">
        <f t="array" ref="AY72">IFERROR(_xlfn.XLOOKUP(Tool_Austria!$G72&amp;$E$2,'Waste management'!$A:$A&amp;'Waste management'!$B:$B,'Waste management'!J:J)*$E72,"")</f>
        <v>0</v>
      </c>
      <c r="AZ72" cm="1">
        <f t="array" ref="AZ72">IFERROR(_xlfn.XLOOKUP(Tool_Austria!$G72&amp;$E$2,'Waste management'!$A:$A&amp;'Waste management'!$B:$B,'Waste management'!K:K)*$E72,"")</f>
        <v>0</v>
      </c>
      <c r="BA72" cm="1">
        <f t="array" ref="BA72">IFERROR(_xlfn.XLOOKUP(Tool_Austria!$G72&amp;$E$2,'Waste management'!$A:$A&amp;'Waste management'!$B:$B,'Waste management'!L:L)*$E72,"")</f>
        <v>0</v>
      </c>
      <c r="BB72" cm="1">
        <f t="array" ref="BB72">IFERROR(_xlfn.XLOOKUP(Tool_Austria!$G72&amp;$E$2,'Waste management'!$A:$A&amp;'Waste management'!$B:$B,'Waste management'!M:M)*$E72,"")</f>
        <v>0</v>
      </c>
      <c r="BC72" cm="1">
        <f t="array" ref="BC72">IFERROR(_xlfn.XLOOKUP(Tool_Austria!$G72&amp;$E$2,'Waste management'!$A:$A&amp;'Waste management'!$B:$B,'Waste management'!N:N)*$E72,"")</f>
        <v>0</v>
      </c>
      <c r="BD72" cm="1">
        <f t="array" ref="BD72">IFERROR(_xlfn.XLOOKUP(Tool_Austria!$G72&amp;$E$2,'Waste management'!$A:$A&amp;'Waste management'!$B:$B,'Waste management'!O:O)*$E72,"")</f>
        <v>0</v>
      </c>
      <c r="BE72" cm="1">
        <f t="array" ref="BE72">IFERROR(_xlfn.XLOOKUP(Tool_Austria!$G72&amp;$E$2,'Waste management'!$A:$A&amp;'Waste management'!$B:$B,'Waste management'!P:P)*$E72,"")</f>
        <v>0</v>
      </c>
      <c r="BF72" cm="1">
        <f t="array" ref="BF72">IFERROR(_xlfn.XLOOKUP(Tool_Austria!$G72&amp;$E$2,'Waste management'!$A:$A&amp;'Waste management'!$B:$B,'Waste management'!Q:Q)*$E72,"")</f>
        <v>0</v>
      </c>
      <c r="BG72" cm="1">
        <f t="array" ref="BG72">IFERROR(_xlfn.XLOOKUP(Tool_Austria!$G72&amp;$E$2,'Waste management'!$A:$A&amp;'Waste management'!$B:$B,'Waste management'!R:R)*$E72,"")</f>
        <v>0</v>
      </c>
      <c r="BH72">
        <f>IFERROR((L72+AR72+AB72)*_xlfn.XLOOKUP(Tool_Austria!BH$4,Monetization_Factors!$A:$A,Monetization_Factors!$D:$D),"")</f>
        <v>0</v>
      </c>
      <c r="BI72">
        <f>IFERROR((M72+AS72+AC72)*_xlfn.XLOOKUP(Tool_Austria!BI$4,Monetization_Factors!$A:$A,Monetization_Factors!$D:$D),"")</f>
        <v>0</v>
      </c>
      <c r="BJ72">
        <f>IFERROR((N72+AT72+AD72)*_xlfn.XLOOKUP(Tool_Austria!BJ$4,Monetization_Factors!$A:$A,Monetization_Factors!$D:$D),"")</f>
        <v>0</v>
      </c>
      <c r="BK72">
        <f>IFERROR((O72+AU72+AE72)*_xlfn.XLOOKUP(Tool_Austria!BK$4,Monetization_Factors!$A:$A,Monetization_Factors!$D:$D),"")</f>
        <v>0</v>
      </c>
      <c r="BL72">
        <f>IFERROR((P72+AV72+AF72)*_xlfn.XLOOKUP(Tool_Austria!BL$4,Monetization_Factors!$A:$A,Monetization_Factors!$D:$D),"")</f>
        <v>0</v>
      </c>
      <c r="BM72">
        <f>IFERROR((Q72+AW72+AG72)*_xlfn.XLOOKUP(Tool_Austria!BM$4,Monetization_Factors!$A:$A,Monetization_Factors!$D:$D),"")</f>
        <v>0</v>
      </c>
      <c r="BN72">
        <f>IFERROR((R72+AX72+AH72)*_xlfn.XLOOKUP(Tool_Austria!BN$4,Monetization_Factors!$A:$A,Monetization_Factors!$D:$D),"")</f>
        <v>0</v>
      </c>
      <c r="BO72">
        <f>IFERROR((S72+AY72+AI72)*_xlfn.XLOOKUP(Tool_Austria!BO$4,Monetization_Factors!$A:$A,Monetization_Factors!$D:$D),"")</f>
        <v>0</v>
      </c>
      <c r="BP72">
        <f>IFERROR((T72+AZ72+AJ72)*_xlfn.XLOOKUP(Tool_Austria!BP$4,Monetization_Factors!$A:$A,Monetization_Factors!$D:$D),"")</f>
        <v>0</v>
      </c>
      <c r="BQ72">
        <f>IFERROR((U72+BA72+AK72)*_xlfn.XLOOKUP(Tool_Austria!BQ$4,Monetization_Factors!$A:$A,Monetization_Factors!$D:$D),"")</f>
        <v>0</v>
      </c>
      <c r="BR72" t="str">
        <f>IFERROR((V72+BB72+AL72)*_xlfn.XLOOKUP(Tool_Austria!BR$4,Monetization_Factors!$A:$A,Monetization_Factors!$D:$D),"")</f>
        <v/>
      </c>
      <c r="BS72">
        <f>IFERROR((W72+BC72+AM72)*_xlfn.XLOOKUP(Tool_Austria!BS$4,Monetization_Factors!$A:$A,Monetization_Factors!$D:$D),"")</f>
        <v>0</v>
      </c>
      <c r="BT72">
        <f>IFERROR((X72+BD72+AN72)*_xlfn.XLOOKUP(Tool_Austria!BT$4,Monetization_Factors!$A:$A,Monetization_Factors!$D:$D),"")</f>
        <v>0</v>
      </c>
      <c r="BU72">
        <f>IFERROR((Y72+BE72+AO72)*_xlfn.XLOOKUP(Tool_Austria!BU$4,Monetization_Factors!$A:$A,Monetization_Factors!$D:$D),"")</f>
        <v>0</v>
      </c>
      <c r="BV72">
        <f>IFERROR((Z72+BF72+AP72)*_xlfn.XLOOKUP(Tool_Austria!BV$4,Monetization_Factors!$A:$A,Monetization_Factors!$D:$D),"")</f>
        <v>0</v>
      </c>
      <c r="BW72">
        <f>IFERROR((AA72+BG72+AQ72)*_xlfn.XLOOKUP(Tool_Austria!BW$4,Monetization_Factors!$A:$A,Monetization_Factors!$D:$D),"")</f>
        <v>0</v>
      </c>
      <c r="BX72" s="38" cm="1">
        <f t="array" ref="BX72">IFERROR(_xlfn.IFS(I72&lt;&gt;0,I72*E72,I72="",J72*E72),"")</f>
        <v>0</v>
      </c>
      <c r="BY72" s="38">
        <f t="shared" si="43"/>
        <v>0</v>
      </c>
      <c r="BZ72" s="38">
        <f t="shared" si="44"/>
        <v>0</v>
      </c>
      <c r="CA72" s="38">
        <f t="shared" si="45"/>
        <v>0</v>
      </c>
      <c r="CB72">
        <f t="shared" si="41"/>
        <v>0</v>
      </c>
      <c r="CC72">
        <f t="shared" si="41"/>
        <v>0</v>
      </c>
      <c r="CD72">
        <f t="shared" si="41"/>
        <v>0</v>
      </c>
      <c r="CE72">
        <f t="shared" si="41"/>
        <v>0</v>
      </c>
      <c r="CF72">
        <f t="shared" si="41"/>
        <v>0</v>
      </c>
      <c r="CG72">
        <f t="shared" si="41"/>
        <v>0</v>
      </c>
      <c r="CH72">
        <f t="shared" si="41"/>
        <v>0</v>
      </c>
      <c r="CI72">
        <f t="shared" si="41"/>
        <v>0</v>
      </c>
      <c r="CJ72">
        <f t="shared" si="41"/>
        <v>0</v>
      </c>
      <c r="CK72">
        <f t="shared" si="41"/>
        <v>0</v>
      </c>
      <c r="CL72">
        <f t="shared" si="41"/>
        <v>0</v>
      </c>
      <c r="CM72">
        <f t="shared" si="41"/>
        <v>0</v>
      </c>
      <c r="CN72">
        <f t="shared" si="41"/>
        <v>0</v>
      </c>
      <c r="CO72">
        <f t="shared" si="41"/>
        <v>0</v>
      </c>
      <c r="CP72">
        <f t="shared" si="41"/>
        <v>0</v>
      </c>
      <c r="CQ72">
        <f t="shared" si="37"/>
        <v>0</v>
      </c>
      <c r="CR72">
        <f t="shared" si="42"/>
        <v>0</v>
      </c>
      <c r="CS72">
        <f t="shared" si="42"/>
        <v>0</v>
      </c>
      <c r="CT72">
        <f t="shared" si="42"/>
        <v>0</v>
      </c>
      <c r="CU72">
        <f t="shared" si="42"/>
        <v>0</v>
      </c>
      <c r="CV72">
        <f t="shared" si="42"/>
        <v>0</v>
      </c>
      <c r="CW72">
        <f t="shared" si="42"/>
        <v>0</v>
      </c>
      <c r="CX72">
        <f t="shared" si="42"/>
        <v>0</v>
      </c>
      <c r="CY72">
        <f t="shared" si="42"/>
        <v>0</v>
      </c>
      <c r="CZ72">
        <f t="shared" si="42"/>
        <v>0</v>
      </c>
      <c r="DA72">
        <f t="shared" si="42"/>
        <v>0</v>
      </c>
      <c r="DB72">
        <f t="shared" si="42"/>
        <v>0</v>
      </c>
      <c r="DC72">
        <f t="shared" si="42"/>
        <v>0</v>
      </c>
      <c r="DD72">
        <f t="shared" si="42"/>
        <v>0</v>
      </c>
      <c r="DE72">
        <f t="shared" si="42"/>
        <v>0</v>
      </c>
      <c r="DF72">
        <f t="shared" si="42"/>
        <v>0</v>
      </c>
      <c r="DG72">
        <f t="shared" si="38"/>
        <v>0</v>
      </c>
      <c r="DH72" s="5" t="str">
        <f>IFERROR(((((L72+AB72)*(1/$H72))+AR72)/$F$2)/($B$2*('CAR.CAP_per person'!B$2)/(_xlfn.XLOOKUP($E$2,EU_countries_GDP!$A$2:$A$29,EU_countries_GDP!$E$2:$E$29))),"")</f>
        <v/>
      </c>
      <c r="DI72" s="5" t="str">
        <f>IFERROR(((((M72+AC72)*(1/$H72))+AS72)/$F$2)/($B$2*('CAR.CAP_per person'!C$2)/(_xlfn.XLOOKUP($E$2,EU_countries_GDP!$A$2:$A$29,EU_countries_GDP!$E$2:$E$29))),"")</f>
        <v/>
      </c>
      <c r="DJ72" s="5" t="str">
        <f>IFERROR(((((N72+AD72)*(1/$H72))+AT72)/$F$2)/($B$2*('CAR.CAP_per person'!D$2)/(_xlfn.XLOOKUP($E$2,EU_countries_GDP!$A$2:$A$29,EU_countries_GDP!$E$2:$E$29))),"")</f>
        <v/>
      </c>
      <c r="DK72" s="5" t="str">
        <f>IFERROR(((((O72+AE72)*(1/$H72))+AU72)/$F$2)/($B$2*('CAR.CAP_per person'!E$2)/(_xlfn.XLOOKUP($E$2,EU_countries_GDP!$A$2:$A$29,EU_countries_GDP!$E$2:$E$29))),"")</f>
        <v/>
      </c>
      <c r="DL72" s="5" t="str">
        <f>IFERROR(((((P72+AF72)*(1/$H72))+AV72)/$F$2)/($B$2*('CAR.CAP_per person'!F$2)/(_xlfn.XLOOKUP($E$2,EU_countries_GDP!$A$2:$A$29,EU_countries_GDP!$E$2:$E$29))),"")</f>
        <v/>
      </c>
      <c r="DM72" s="5" t="str">
        <f>IFERROR(((((Q72+AG72)*(1/$H72))+AW72)/$F$2)/($B$2*('CAR.CAP_per person'!G$2)/(_xlfn.XLOOKUP($E$2,EU_countries_GDP!$A$2:$A$29,EU_countries_GDP!$E$2:$E$29))),"")</f>
        <v/>
      </c>
      <c r="DN72" s="5" t="str">
        <f>IFERROR(((((R72+AH72)*(1/$H72))+AX72)/$F$2)/($B$2*('CAR.CAP_per person'!H$2)/(_xlfn.XLOOKUP($E$2,EU_countries_GDP!$A$2:$A$29,EU_countries_GDP!$E$2:$E$29))),"")</f>
        <v/>
      </c>
      <c r="DO72" s="5" t="str">
        <f>IFERROR(((((S72+AI72)*(1/$H72))+AY72)/$F$2)/($B$2*('CAR.CAP_per person'!I$2)/(_xlfn.XLOOKUP($E$2,EU_countries_GDP!$A$2:$A$29,EU_countries_GDP!$E$2:$E$29))),"")</f>
        <v/>
      </c>
      <c r="DP72" s="5" t="str">
        <f>IFERROR(((((T72+AJ72)*(1/$H72))+AZ72)/$F$2)/($B$2*('CAR.CAP_per person'!J$2)/(_xlfn.XLOOKUP($E$2,EU_countries_GDP!$A$2:$A$29,EU_countries_GDP!$E$2:$E$29))),"")</f>
        <v/>
      </c>
      <c r="DQ72" s="5" t="str">
        <f>IFERROR(((((U72+AK72)*(1/$H72))+BA72)/$F$2)/($B$2*('CAR.CAP_per person'!K$2)/(_xlfn.XLOOKUP($E$2,EU_countries_GDP!$A$2:$A$29,EU_countries_GDP!$E$2:$E$29))),"")</f>
        <v/>
      </c>
      <c r="DR72" s="5" t="str">
        <f>IFERROR(((((V72+AL72)*(1/$H72))+BB72)/$F$2)/($B$2*('CAR.CAP_per person'!L$2)/(_xlfn.XLOOKUP($E$2,EU_countries_GDP!$A$2:$A$29,EU_countries_GDP!$E$2:$E$29))),"")</f>
        <v/>
      </c>
      <c r="DS72" s="5" t="str">
        <f>IFERROR(((((W72+AM72)*(1/$H72))+BC72)/$F$2)/($B$2*('CAR.CAP_per person'!M$2)/(_xlfn.XLOOKUP($E$2,EU_countries_GDP!$A$2:$A$29,EU_countries_GDP!$E$2:$E$29))),"")</f>
        <v/>
      </c>
      <c r="DT72" s="5" t="str">
        <f>IFERROR(((((X72+AN72)*(1/$H72))+BD72)/$F$2)/($B$2*('CAR.CAP_per person'!N$2)/(_xlfn.XLOOKUP($E$2,EU_countries_GDP!$A$2:$A$29,EU_countries_GDP!$E$2:$E$29))),"")</f>
        <v/>
      </c>
      <c r="DU72" s="5" t="str">
        <f>IFERROR(((((Y72+AO72)*(1/$H72))+BE72)/$F$2)/($B$2*('CAR.CAP_per person'!O$2)/(_xlfn.XLOOKUP($E$2,EU_countries_GDP!$A$2:$A$29,EU_countries_GDP!$E$2:$E$29))),"")</f>
        <v/>
      </c>
      <c r="DV72" s="5" t="str">
        <f>IFERROR(((((Z72+AP72)*(1/$H72))+BF72)/$F$2)/($B$2*('CAR.CAP_per person'!P$2)/(_xlfn.XLOOKUP($E$2,EU_countries_GDP!$A$2:$A$29,EU_countries_GDP!$E$2:$E$29))),"")</f>
        <v/>
      </c>
      <c r="DW72" s="5" t="str">
        <f>IFERROR(((((AA72+AQ72)*(1/$H72))+BG72)/$F$2)/($B$2*('CAR.CAP_per person'!Q$2)/(_xlfn.XLOOKUP($E$2,EU_countries_GDP!$A$2:$A$29,EU_countries_GDP!$E$2:$E$29))),"")</f>
        <v/>
      </c>
    </row>
    <row r="73" spans="1:127">
      <c r="A73" t="s">
        <v>213</v>
      </c>
      <c r="B73" t="str">
        <f>_xlfn.XLOOKUP(D73,Table5[Ingredient],Table5[Category],"",FALSE)</f>
        <v>Vegetables</v>
      </c>
      <c r="C73" s="33" t="s">
        <v>177</v>
      </c>
      <c r="D73" s="33" t="s">
        <v>203</v>
      </c>
      <c r="E73" s="33">
        <v>0</v>
      </c>
      <c r="F73" s="33" t="s">
        <v>182</v>
      </c>
      <c r="G73" s="33" t="s">
        <v>180</v>
      </c>
      <c r="H73" s="91">
        <f>Dataset_AT!R70</f>
        <v>0</v>
      </c>
      <c r="I73" s="33"/>
      <c r="J73" s="37">
        <f>IFERROR(INDEX('AveragePrices&amp;Codes'!G:AG, MATCH($D73, 'AveragePrices&amp;Codes'!$A:$A, 0), MATCH(Tool_Austria!$E$2, 'AveragePrices&amp;Codes'!$G$1:$AG$1, 0)),"")</f>
        <v>0.63722458418584826</v>
      </c>
      <c r="K73" s="37">
        <f>IFERROR(E73/(_xlfn.XLOOKUP(A73,Dataset_AT!$V$2:$V$9,Dataset_AT!$W$2:$W$9)),"")</f>
        <v>0</v>
      </c>
      <c r="L73">
        <f>IFERROR(IF($F73="Raw",_xlfn.XLOOKUP(_xlfn.XLOOKUP(Tool_Austria!$D73,'AveragePrices&amp;Codes'!$A:$A,'AveragePrices&amp;Codes'!$B:$B),AGRIBALYSE_Raw!$B:$B,AGRIBALYSE_Raw!O:O)*$E73,_xlfn.XLOOKUP(_xlfn.XLOOKUP(Tool_Austria!$D73,'AveragePrices&amp;Codes'!$A:$A,'AveragePrices&amp;Codes'!$B:$B),AGRIBALYSE_Cooked!$C:$C,AGRIBALYSE_Cooked!P:P)*$E73),"")</f>
        <v>0</v>
      </c>
      <c r="M73">
        <f>IFERROR(IF($F73="Raw",_xlfn.XLOOKUP(_xlfn.XLOOKUP(Tool_Austria!$D73,'AveragePrices&amp;Codes'!$A:$A,'AveragePrices&amp;Codes'!$B:$B),AGRIBALYSE_Raw!$B:$B,AGRIBALYSE_Raw!P:P)*$E73,_xlfn.XLOOKUP(_xlfn.XLOOKUP(Tool_Austria!$D73,'AveragePrices&amp;Codes'!$A:$A,'AveragePrices&amp;Codes'!$B:$B),AGRIBALYSE_Cooked!$C:$C,AGRIBALYSE_Cooked!Q:Q)*$E73),"")</f>
        <v>0</v>
      </c>
      <c r="N73">
        <f>IFERROR(IF($F73="Raw",_xlfn.XLOOKUP(_xlfn.XLOOKUP(Tool_Austria!$D73,'AveragePrices&amp;Codes'!$A:$A,'AveragePrices&amp;Codes'!$B:$B),AGRIBALYSE_Raw!$B:$B,AGRIBALYSE_Raw!Q:Q)*$E73,_xlfn.XLOOKUP(_xlfn.XLOOKUP(Tool_Austria!$D73,'AveragePrices&amp;Codes'!$A:$A,'AveragePrices&amp;Codes'!$B:$B),AGRIBALYSE_Cooked!$C:$C,AGRIBALYSE_Cooked!R:R)*$E73),"")</f>
        <v>0</v>
      </c>
      <c r="O73">
        <f>IFERROR(IF($F73="Raw",_xlfn.XLOOKUP(_xlfn.XLOOKUP(Tool_Austria!$D73,'AveragePrices&amp;Codes'!$A:$A,'AveragePrices&amp;Codes'!$B:$B),AGRIBALYSE_Raw!$B:$B,AGRIBALYSE_Raw!R:R)*$E73,_xlfn.XLOOKUP(_xlfn.XLOOKUP(Tool_Austria!$D73,'AveragePrices&amp;Codes'!$A:$A,'AveragePrices&amp;Codes'!$B:$B),AGRIBALYSE_Cooked!$C:$C,AGRIBALYSE_Cooked!S:S)*$E73),"")</f>
        <v>0</v>
      </c>
      <c r="P73">
        <f>IFERROR(IF($F73="Raw",_xlfn.XLOOKUP(_xlfn.XLOOKUP(Tool_Austria!$D73,'AveragePrices&amp;Codes'!$A:$A,'AveragePrices&amp;Codes'!$B:$B),AGRIBALYSE_Raw!$B:$B,AGRIBALYSE_Raw!S:S)*$E73,_xlfn.XLOOKUP(_xlfn.XLOOKUP(Tool_Austria!$D73,'AveragePrices&amp;Codes'!$A:$A,'AveragePrices&amp;Codes'!$B:$B),AGRIBALYSE_Cooked!$C:$C,AGRIBALYSE_Cooked!T:T)*$E73),"")</f>
        <v>0</v>
      </c>
      <c r="Q73">
        <f>IFERROR(IF($F73="Raw",_xlfn.XLOOKUP(_xlfn.XLOOKUP(Tool_Austria!$D73,'AveragePrices&amp;Codes'!$A:$A,'AveragePrices&amp;Codes'!$B:$B),AGRIBALYSE_Raw!$B:$B,AGRIBALYSE_Raw!T:T)*$E73,_xlfn.XLOOKUP(_xlfn.XLOOKUP(Tool_Austria!$D73,'AveragePrices&amp;Codes'!$A:$A,'AveragePrices&amp;Codes'!$B:$B),AGRIBALYSE_Cooked!$C:$C,AGRIBALYSE_Cooked!U:U)*$E73),"")</f>
        <v>0</v>
      </c>
      <c r="R73">
        <f>IFERROR(IF($F73="Raw",_xlfn.XLOOKUP(_xlfn.XLOOKUP(Tool_Austria!$D73,'AveragePrices&amp;Codes'!$A:$A,'AveragePrices&amp;Codes'!$B:$B),AGRIBALYSE_Raw!$B:$B,AGRIBALYSE_Raw!U:U)*$E73,_xlfn.XLOOKUP(_xlfn.XLOOKUP(Tool_Austria!$D73,'AveragePrices&amp;Codes'!$A:$A,'AveragePrices&amp;Codes'!$B:$B),AGRIBALYSE_Cooked!$C:$C,AGRIBALYSE_Cooked!V:V)*$E73),"")</f>
        <v>0</v>
      </c>
      <c r="S73">
        <f>IFERROR(IF($F73="Raw",_xlfn.XLOOKUP(_xlfn.XLOOKUP(Tool_Austria!$D73,'AveragePrices&amp;Codes'!$A:$A,'AveragePrices&amp;Codes'!$B:$B),AGRIBALYSE_Raw!$B:$B,AGRIBALYSE_Raw!V:V)*$E73,_xlfn.XLOOKUP(_xlfn.XLOOKUP(Tool_Austria!$D73,'AveragePrices&amp;Codes'!$A:$A,'AveragePrices&amp;Codes'!$B:$B),AGRIBALYSE_Cooked!$C:$C,AGRIBALYSE_Cooked!W:W)*$E73),"")</f>
        <v>0</v>
      </c>
      <c r="T73">
        <f>IFERROR(IF($F73="Raw",_xlfn.XLOOKUP(_xlfn.XLOOKUP(Tool_Austria!$D73,'AveragePrices&amp;Codes'!$A:$A,'AveragePrices&amp;Codes'!$B:$B),AGRIBALYSE_Raw!$B:$B,AGRIBALYSE_Raw!W:W)*$E73,_xlfn.XLOOKUP(_xlfn.XLOOKUP(Tool_Austria!$D73,'AveragePrices&amp;Codes'!$A:$A,'AveragePrices&amp;Codes'!$B:$B),AGRIBALYSE_Cooked!$C:$C,AGRIBALYSE_Cooked!X:X)*$E73),"")</f>
        <v>0</v>
      </c>
      <c r="U73">
        <f>IFERROR(IF($F73="Raw",_xlfn.XLOOKUP(_xlfn.XLOOKUP(Tool_Austria!$D73,'AveragePrices&amp;Codes'!$A:$A,'AveragePrices&amp;Codes'!$B:$B),AGRIBALYSE_Raw!$B:$B,AGRIBALYSE_Raw!X:X)*$E73,_xlfn.XLOOKUP(_xlfn.XLOOKUP(Tool_Austria!$D73,'AveragePrices&amp;Codes'!$A:$A,'AveragePrices&amp;Codes'!$B:$B),AGRIBALYSE_Cooked!$C:$C,AGRIBALYSE_Cooked!Y:Y)*$E73),"")</f>
        <v>0</v>
      </c>
      <c r="V73">
        <f>IFERROR(IF($F73="Raw",_xlfn.XLOOKUP(_xlfn.XLOOKUP(Tool_Austria!$D73,'AveragePrices&amp;Codes'!$A:$A,'AveragePrices&amp;Codes'!$B:$B),AGRIBALYSE_Raw!$B:$B,AGRIBALYSE_Raw!Y:Y)*$E73,_xlfn.XLOOKUP(_xlfn.XLOOKUP(Tool_Austria!$D73,'AveragePrices&amp;Codes'!$A:$A,'AveragePrices&amp;Codes'!$B:$B),AGRIBALYSE_Cooked!$C:$C,AGRIBALYSE_Cooked!Z:Z)*$E73),"")</f>
        <v>0</v>
      </c>
      <c r="W73">
        <f>IFERROR(IF($F73="Raw",_xlfn.XLOOKUP(_xlfn.XLOOKUP(Tool_Austria!$D73,'AveragePrices&amp;Codes'!$A:$A,'AveragePrices&amp;Codes'!$B:$B),AGRIBALYSE_Raw!$B:$B,AGRIBALYSE_Raw!Z:Z)*$E73,_xlfn.XLOOKUP(_xlfn.XLOOKUP(Tool_Austria!$D73,'AveragePrices&amp;Codes'!$A:$A,'AveragePrices&amp;Codes'!$B:$B),AGRIBALYSE_Cooked!$C:$C,AGRIBALYSE_Cooked!AA:AA)*$E73),"")</f>
        <v>0</v>
      </c>
      <c r="X73">
        <f>IFERROR(IF($F73="Raw",_xlfn.XLOOKUP(_xlfn.XLOOKUP(Tool_Austria!$D73,'AveragePrices&amp;Codes'!$A:$A,'AveragePrices&amp;Codes'!$B:$B),AGRIBALYSE_Raw!$B:$B,AGRIBALYSE_Raw!AA:AA)*$E73,_xlfn.XLOOKUP(_xlfn.XLOOKUP(Tool_Austria!$D73,'AveragePrices&amp;Codes'!$A:$A,'AveragePrices&amp;Codes'!$B:$B),AGRIBALYSE_Cooked!$C:$C,AGRIBALYSE_Cooked!AB:AB)*$E73),"")</f>
        <v>0</v>
      </c>
      <c r="Y73">
        <f>IFERROR(IF($F73="Raw",_xlfn.XLOOKUP(_xlfn.XLOOKUP(Tool_Austria!$D73,'AveragePrices&amp;Codes'!$A:$A,'AveragePrices&amp;Codes'!$B:$B),AGRIBALYSE_Raw!$B:$B,AGRIBALYSE_Raw!AB:AB)*$E73,_xlfn.XLOOKUP(_xlfn.XLOOKUP(Tool_Austria!$D73,'AveragePrices&amp;Codes'!$A:$A,'AveragePrices&amp;Codes'!$B:$B),AGRIBALYSE_Cooked!$C:$C,AGRIBALYSE_Cooked!AC:AC)*$E73),"")</f>
        <v>0</v>
      </c>
      <c r="Z73">
        <f>IFERROR(IF($F73="Raw",_xlfn.XLOOKUP(_xlfn.XLOOKUP(Tool_Austria!$D73,'AveragePrices&amp;Codes'!$A:$A,'AveragePrices&amp;Codes'!$B:$B),AGRIBALYSE_Raw!$B:$B,AGRIBALYSE_Raw!AC:AC)*$E73,_xlfn.XLOOKUP(_xlfn.XLOOKUP(Tool_Austria!$D73,'AveragePrices&amp;Codes'!$A:$A,'AveragePrices&amp;Codes'!$B:$B),AGRIBALYSE_Cooked!$C:$C,AGRIBALYSE_Cooked!AD:AD)*$E73),"")</f>
        <v>0</v>
      </c>
      <c r="AA73">
        <f>IFERROR(IF($F73="Raw",_xlfn.XLOOKUP(_xlfn.XLOOKUP(Tool_Austria!$D73,'AveragePrices&amp;Codes'!$A:$A,'AveragePrices&amp;Codes'!$B:$B),AGRIBALYSE_Raw!$B:$B,AGRIBALYSE_Raw!AD:AD)*$E73,_xlfn.XLOOKUP(_xlfn.XLOOKUP(Tool_Austria!$D73,'AveragePrices&amp;Codes'!$A:$A,'AveragePrices&amp;Codes'!$B:$B),AGRIBALYSE_Cooked!$C:$C,AGRIBALYSE_Cooked!AE:AE)*$E73),"")</f>
        <v>0</v>
      </c>
      <c r="AB73" cm="1">
        <f t="array" ref="AB73">IFERROR(_xlfn.XLOOKUP(Tool_Austria!$F73&amp;$E$2,'Cooking methods'!$A:$A&amp;'Cooking methods'!$B:$B,'Cooking methods'!C:C)*$E73,"")</f>
        <v>0</v>
      </c>
      <c r="AC73" cm="1">
        <f t="array" ref="AC73">IFERROR(_xlfn.XLOOKUP(Tool_Austria!$F73&amp;$E$2,'Cooking methods'!$A:$A&amp;'Cooking methods'!$B:$B,'Cooking methods'!D:D)*$E73,"")</f>
        <v>0</v>
      </c>
      <c r="AD73" cm="1">
        <f t="array" ref="AD73">IFERROR(_xlfn.XLOOKUP(Tool_Austria!$F73&amp;$E$2,'Cooking methods'!$A:$A&amp;'Cooking methods'!$B:$B,'Cooking methods'!E:E)*$E73,"")</f>
        <v>0</v>
      </c>
      <c r="AE73" cm="1">
        <f t="array" ref="AE73">IFERROR(_xlfn.XLOOKUP(Tool_Austria!$F73&amp;$E$2,'Cooking methods'!$A:$A&amp;'Cooking methods'!$B:$B,'Cooking methods'!F:F)*$E73,"")</f>
        <v>0</v>
      </c>
      <c r="AF73" cm="1">
        <f t="array" ref="AF73">IFERROR(_xlfn.XLOOKUP(Tool_Austria!$F73&amp;$E$2,'Cooking methods'!$A:$A&amp;'Cooking methods'!$B:$B,'Cooking methods'!G:G)*$E73,"")</f>
        <v>0</v>
      </c>
      <c r="AG73" cm="1">
        <f t="array" ref="AG73">IFERROR(_xlfn.XLOOKUP(Tool_Austria!$F73&amp;$E$2,'Cooking methods'!$A:$A&amp;'Cooking methods'!$B:$B,'Cooking methods'!H:H)*$E73,"")</f>
        <v>0</v>
      </c>
      <c r="AH73" cm="1">
        <f t="array" ref="AH73">IFERROR(_xlfn.XLOOKUP(Tool_Austria!$F73&amp;$E$2,'Cooking methods'!$A:$A&amp;'Cooking methods'!$B:$B,'Cooking methods'!I:I)*$E73,"")</f>
        <v>0</v>
      </c>
      <c r="AI73" cm="1">
        <f t="array" ref="AI73">IFERROR(_xlfn.XLOOKUP(Tool_Austria!$F73&amp;$E$2,'Cooking methods'!$A:$A&amp;'Cooking methods'!$B:$B,'Cooking methods'!J:J)*$E73,"")</f>
        <v>0</v>
      </c>
      <c r="AJ73" cm="1">
        <f t="array" ref="AJ73">IFERROR(_xlfn.XLOOKUP(Tool_Austria!$F73&amp;$E$2,'Cooking methods'!$A:$A&amp;'Cooking methods'!$B:$B,'Cooking methods'!K:K)*$E73,"")</f>
        <v>0</v>
      </c>
      <c r="AK73" cm="1">
        <f t="array" ref="AK73">IFERROR(_xlfn.XLOOKUP(Tool_Austria!$F73&amp;$E$2,'Cooking methods'!$A:$A&amp;'Cooking methods'!$B:$B,'Cooking methods'!L:L)*$E73,"")</f>
        <v>0</v>
      </c>
      <c r="AL73" cm="1">
        <f t="array" ref="AL73">IFERROR(_xlfn.XLOOKUP(Tool_Austria!$F73&amp;$E$2,'Cooking methods'!$A:$A&amp;'Cooking methods'!$B:$B,'Cooking methods'!M:M)*$E73,"")</f>
        <v>0</v>
      </c>
      <c r="AM73" cm="1">
        <f t="array" ref="AM73">IFERROR(_xlfn.XLOOKUP(Tool_Austria!$F73&amp;$E$2,'Cooking methods'!$A:$A&amp;'Cooking methods'!$B:$B,'Cooking methods'!N:N)*$E73,"")</f>
        <v>0</v>
      </c>
      <c r="AN73" cm="1">
        <f t="array" ref="AN73">IFERROR(_xlfn.XLOOKUP(Tool_Austria!$F73&amp;$E$2,'Cooking methods'!$A:$A&amp;'Cooking methods'!$B:$B,'Cooking methods'!O:O)*$E73,"")</f>
        <v>0</v>
      </c>
      <c r="AO73" cm="1">
        <f t="array" ref="AO73">IFERROR(_xlfn.XLOOKUP(Tool_Austria!$F73&amp;$E$2,'Cooking methods'!$A:$A&amp;'Cooking methods'!$B:$B,'Cooking methods'!P:P)*$E73,"")</f>
        <v>0</v>
      </c>
      <c r="AP73" cm="1">
        <f t="array" ref="AP73">IFERROR(_xlfn.XLOOKUP(Tool_Austria!$F73&amp;$E$2,'Cooking methods'!$A:$A&amp;'Cooking methods'!$B:$B,'Cooking methods'!Q:Q)*$E73,"")</f>
        <v>0</v>
      </c>
      <c r="AQ73" cm="1">
        <f t="array" ref="AQ73">IFERROR(_xlfn.XLOOKUP(Tool_Austria!$F73&amp;$E$2,'Cooking methods'!$A:$A&amp;'Cooking methods'!$B:$B,'Cooking methods'!R:R)*$E73,"")</f>
        <v>0</v>
      </c>
      <c r="AR73" cm="1">
        <f t="array" ref="AR73">IFERROR(_xlfn.XLOOKUP(Tool_Austria!$G73&amp;$E$2,'Waste management'!$A:$A&amp;'Waste management'!$B:$B,'Waste management'!C:C)*$E73,"")</f>
        <v>0</v>
      </c>
      <c r="AS73" cm="1">
        <f t="array" ref="AS73">IFERROR(_xlfn.XLOOKUP(Tool_Austria!$G73&amp;$E$2,'Waste management'!$A:$A&amp;'Waste management'!$B:$B,'Waste management'!D:D)*$E73,"")</f>
        <v>0</v>
      </c>
      <c r="AT73" cm="1">
        <f t="array" ref="AT73">IFERROR(_xlfn.XLOOKUP(Tool_Austria!$G73&amp;$E$2,'Waste management'!$A:$A&amp;'Waste management'!$B:$B,'Waste management'!E:E)*$E73,"")</f>
        <v>0</v>
      </c>
      <c r="AU73" cm="1">
        <f t="array" ref="AU73">IFERROR(_xlfn.XLOOKUP(Tool_Austria!$G73&amp;$E$2,'Waste management'!$A:$A&amp;'Waste management'!$B:$B,'Waste management'!F:F)*$E73,"")</f>
        <v>0</v>
      </c>
      <c r="AV73" cm="1">
        <f t="array" ref="AV73">IFERROR(_xlfn.XLOOKUP(Tool_Austria!$G73&amp;$E$2,'Waste management'!$A:$A&amp;'Waste management'!$B:$B,'Waste management'!G:G)*$E73,"")</f>
        <v>0</v>
      </c>
      <c r="AW73" cm="1">
        <f t="array" ref="AW73">IFERROR(_xlfn.XLOOKUP(Tool_Austria!$G73&amp;$E$2,'Waste management'!$A:$A&amp;'Waste management'!$B:$B,'Waste management'!H:H)*$E73,"")</f>
        <v>0</v>
      </c>
      <c r="AX73" cm="1">
        <f t="array" ref="AX73">IFERROR(_xlfn.XLOOKUP(Tool_Austria!$G73&amp;$E$2,'Waste management'!$A:$A&amp;'Waste management'!$B:$B,'Waste management'!I:I)*$E73,"")</f>
        <v>0</v>
      </c>
      <c r="AY73" cm="1">
        <f t="array" ref="AY73">IFERROR(_xlfn.XLOOKUP(Tool_Austria!$G73&amp;$E$2,'Waste management'!$A:$A&amp;'Waste management'!$B:$B,'Waste management'!J:J)*$E73,"")</f>
        <v>0</v>
      </c>
      <c r="AZ73" cm="1">
        <f t="array" ref="AZ73">IFERROR(_xlfn.XLOOKUP(Tool_Austria!$G73&amp;$E$2,'Waste management'!$A:$A&amp;'Waste management'!$B:$B,'Waste management'!K:K)*$E73,"")</f>
        <v>0</v>
      </c>
      <c r="BA73" cm="1">
        <f t="array" ref="BA73">IFERROR(_xlfn.XLOOKUP(Tool_Austria!$G73&amp;$E$2,'Waste management'!$A:$A&amp;'Waste management'!$B:$B,'Waste management'!L:L)*$E73,"")</f>
        <v>0</v>
      </c>
      <c r="BB73" cm="1">
        <f t="array" ref="BB73">IFERROR(_xlfn.XLOOKUP(Tool_Austria!$G73&amp;$E$2,'Waste management'!$A:$A&amp;'Waste management'!$B:$B,'Waste management'!M:M)*$E73,"")</f>
        <v>0</v>
      </c>
      <c r="BC73" cm="1">
        <f t="array" ref="BC73">IFERROR(_xlfn.XLOOKUP(Tool_Austria!$G73&amp;$E$2,'Waste management'!$A:$A&amp;'Waste management'!$B:$B,'Waste management'!N:N)*$E73,"")</f>
        <v>0</v>
      </c>
      <c r="BD73" cm="1">
        <f t="array" ref="BD73">IFERROR(_xlfn.XLOOKUP(Tool_Austria!$G73&amp;$E$2,'Waste management'!$A:$A&amp;'Waste management'!$B:$B,'Waste management'!O:O)*$E73,"")</f>
        <v>0</v>
      </c>
      <c r="BE73" cm="1">
        <f t="array" ref="BE73">IFERROR(_xlfn.XLOOKUP(Tool_Austria!$G73&amp;$E$2,'Waste management'!$A:$A&amp;'Waste management'!$B:$B,'Waste management'!P:P)*$E73,"")</f>
        <v>0</v>
      </c>
      <c r="BF73" cm="1">
        <f t="array" ref="BF73">IFERROR(_xlfn.XLOOKUP(Tool_Austria!$G73&amp;$E$2,'Waste management'!$A:$A&amp;'Waste management'!$B:$B,'Waste management'!Q:Q)*$E73,"")</f>
        <v>0</v>
      </c>
      <c r="BG73" cm="1">
        <f t="array" ref="BG73">IFERROR(_xlfn.XLOOKUP(Tool_Austria!$G73&amp;$E$2,'Waste management'!$A:$A&amp;'Waste management'!$B:$B,'Waste management'!R:R)*$E73,"")</f>
        <v>0</v>
      </c>
      <c r="BH73">
        <f>IFERROR((L73+AR73+AB73)*_xlfn.XLOOKUP(Tool_Austria!BH$4,Monetization_Factors!$A:$A,Monetization_Factors!$D:$D),"")</f>
        <v>0</v>
      </c>
      <c r="BI73">
        <f>IFERROR((M73+AS73+AC73)*_xlfn.XLOOKUP(Tool_Austria!BI$4,Monetization_Factors!$A:$A,Monetization_Factors!$D:$D),"")</f>
        <v>0</v>
      </c>
      <c r="BJ73">
        <f>IFERROR((N73+AT73+AD73)*_xlfn.XLOOKUP(Tool_Austria!BJ$4,Monetization_Factors!$A:$A,Monetization_Factors!$D:$D),"")</f>
        <v>0</v>
      </c>
      <c r="BK73">
        <f>IFERROR((O73+AU73+AE73)*_xlfn.XLOOKUP(Tool_Austria!BK$4,Monetization_Factors!$A:$A,Monetization_Factors!$D:$D),"")</f>
        <v>0</v>
      </c>
      <c r="BL73">
        <f>IFERROR((P73+AV73+AF73)*_xlfn.XLOOKUP(Tool_Austria!BL$4,Monetization_Factors!$A:$A,Monetization_Factors!$D:$D),"")</f>
        <v>0</v>
      </c>
      <c r="BM73">
        <f>IFERROR((Q73+AW73+AG73)*_xlfn.XLOOKUP(Tool_Austria!BM$4,Monetization_Factors!$A:$A,Monetization_Factors!$D:$D),"")</f>
        <v>0</v>
      </c>
      <c r="BN73">
        <f>IFERROR((R73+AX73+AH73)*_xlfn.XLOOKUP(Tool_Austria!BN$4,Monetization_Factors!$A:$A,Monetization_Factors!$D:$D),"")</f>
        <v>0</v>
      </c>
      <c r="BO73">
        <f>IFERROR((S73+AY73+AI73)*_xlfn.XLOOKUP(Tool_Austria!BO$4,Monetization_Factors!$A:$A,Monetization_Factors!$D:$D),"")</f>
        <v>0</v>
      </c>
      <c r="BP73">
        <f>IFERROR((T73+AZ73+AJ73)*_xlfn.XLOOKUP(Tool_Austria!BP$4,Monetization_Factors!$A:$A,Monetization_Factors!$D:$D),"")</f>
        <v>0</v>
      </c>
      <c r="BQ73">
        <f>IFERROR((U73+BA73+AK73)*_xlfn.XLOOKUP(Tool_Austria!BQ$4,Monetization_Factors!$A:$A,Monetization_Factors!$D:$D),"")</f>
        <v>0</v>
      </c>
      <c r="BR73" t="str">
        <f>IFERROR((V73+BB73+AL73)*_xlfn.XLOOKUP(Tool_Austria!BR$4,Monetization_Factors!$A:$A,Monetization_Factors!$D:$D),"")</f>
        <v/>
      </c>
      <c r="BS73">
        <f>IFERROR((W73+BC73+AM73)*_xlfn.XLOOKUP(Tool_Austria!BS$4,Monetization_Factors!$A:$A,Monetization_Factors!$D:$D),"")</f>
        <v>0</v>
      </c>
      <c r="BT73">
        <f>IFERROR((X73+BD73+AN73)*_xlfn.XLOOKUP(Tool_Austria!BT$4,Monetization_Factors!$A:$A,Monetization_Factors!$D:$D),"")</f>
        <v>0</v>
      </c>
      <c r="BU73">
        <f>IFERROR((Y73+BE73+AO73)*_xlfn.XLOOKUP(Tool_Austria!BU$4,Monetization_Factors!$A:$A,Monetization_Factors!$D:$D),"")</f>
        <v>0</v>
      </c>
      <c r="BV73">
        <f>IFERROR((Z73+BF73+AP73)*_xlfn.XLOOKUP(Tool_Austria!BV$4,Monetization_Factors!$A:$A,Monetization_Factors!$D:$D),"")</f>
        <v>0</v>
      </c>
      <c r="BW73">
        <f>IFERROR((AA73+BG73+AQ73)*_xlfn.XLOOKUP(Tool_Austria!BW$4,Monetization_Factors!$A:$A,Monetization_Factors!$D:$D),"")</f>
        <v>0</v>
      </c>
      <c r="BX73" s="38" cm="1">
        <f t="array" ref="BX73">IFERROR(_xlfn.IFS(I73&lt;&gt;0,I73*E73,I73="",J73*E73),"")</f>
        <v>0</v>
      </c>
      <c r="BY73" s="38">
        <f t="shared" si="43"/>
        <v>0</v>
      </c>
      <c r="BZ73" s="38">
        <f t="shared" si="44"/>
        <v>0</v>
      </c>
      <c r="CA73" s="38">
        <f t="shared" si="45"/>
        <v>0</v>
      </c>
      <c r="CB73">
        <f t="shared" si="41"/>
        <v>0</v>
      </c>
      <c r="CC73">
        <f t="shared" si="41"/>
        <v>0</v>
      </c>
      <c r="CD73">
        <f t="shared" si="41"/>
        <v>0</v>
      </c>
      <c r="CE73">
        <f t="shared" si="41"/>
        <v>0</v>
      </c>
      <c r="CF73">
        <f t="shared" si="41"/>
        <v>0</v>
      </c>
      <c r="CG73">
        <f t="shared" si="41"/>
        <v>0</v>
      </c>
      <c r="CH73">
        <f t="shared" si="41"/>
        <v>0</v>
      </c>
      <c r="CI73">
        <f t="shared" si="41"/>
        <v>0</v>
      </c>
      <c r="CJ73">
        <f t="shared" si="41"/>
        <v>0</v>
      </c>
      <c r="CK73">
        <f t="shared" si="41"/>
        <v>0</v>
      </c>
      <c r="CL73">
        <f t="shared" si="41"/>
        <v>0</v>
      </c>
      <c r="CM73">
        <f t="shared" si="41"/>
        <v>0</v>
      </c>
      <c r="CN73">
        <f t="shared" si="41"/>
        <v>0</v>
      </c>
      <c r="CO73">
        <f t="shared" si="41"/>
        <v>0</v>
      </c>
      <c r="CP73">
        <f t="shared" si="41"/>
        <v>0</v>
      </c>
      <c r="CQ73">
        <f t="shared" si="37"/>
        <v>0</v>
      </c>
      <c r="CR73">
        <f t="shared" si="42"/>
        <v>0</v>
      </c>
      <c r="CS73">
        <f t="shared" si="42"/>
        <v>0</v>
      </c>
      <c r="CT73">
        <f t="shared" si="42"/>
        <v>0</v>
      </c>
      <c r="CU73">
        <f t="shared" si="42"/>
        <v>0</v>
      </c>
      <c r="CV73">
        <f t="shared" si="42"/>
        <v>0</v>
      </c>
      <c r="CW73">
        <f t="shared" si="42"/>
        <v>0</v>
      </c>
      <c r="CX73">
        <f t="shared" si="42"/>
        <v>0</v>
      </c>
      <c r="CY73">
        <f t="shared" si="42"/>
        <v>0</v>
      </c>
      <c r="CZ73">
        <f t="shared" si="42"/>
        <v>0</v>
      </c>
      <c r="DA73">
        <f t="shared" si="42"/>
        <v>0</v>
      </c>
      <c r="DB73">
        <f t="shared" si="42"/>
        <v>0</v>
      </c>
      <c r="DC73">
        <f t="shared" si="42"/>
        <v>0</v>
      </c>
      <c r="DD73">
        <f t="shared" si="42"/>
        <v>0</v>
      </c>
      <c r="DE73">
        <f t="shared" si="42"/>
        <v>0</v>
      </c>
      <c r="DF73">
        <f t="shared" si="42"/>
        <v>0</v>
      </c>
      <c r="DG73">
        <f t="shared" si="38"/>
        <v>0</v>
      </c>
      <c r="DH73" s="5" t="str">
        <f>IFERROR(((((L73+AB73)*(1/$H73))+AR73)/$F$2)/($B$2*('CAR.CAP_per person'!B$2)/(_xlfn.XLOOKUP($E$2,EU_countries_GDP!$A$2:$A$29,EU_countries_GDP!$E$2:$E$29))),"")</f>
        <v/>
      </c>
      <c r="DI73" s="5" t="str">
        <f>IFERROR(((((M73+AC73)*(1/$H73))+AS73)/$F$2)/($B$2*('CAR.CAP_per person'!C$2)/(_xlfn.XLOOKUP($E$2,EU_countries_GDP!$A$2:$A$29,EU_countries_GDP!$E$2:$E$29))),"")</f>
        <v/>
      </c>
      <c r="DJ73" s="5" t="str">
        <f>IFERROR(((((N73+AD73)*(1/$H73))+AT73)/$F$2)/($B$2*('CAR.CAP_per person'!D$2)/(_xlfn.XLOOKUP($E$2,EU_countries_GDP!$A$2:$A$29,EU_countries_GDP!$E$2:$E$29))),"")</f>
        <v/>
      </c>
      <c r="DK73" s="5" t="str">
        <f>IFERROR(((((O73+AE73)*(1/$H73))+AU73)/$F$2)/($B$2*('CAR.CAP_per person'!E$2)/(_xlfn.XLOOKUP($E$2,EU_countries_GDP!$A$2:$A$29,EU_countries_GDP!$E$2:$E$29))),"")</f>
        <v/>
      </c>
      <c r="DL73" s="5" t="str">
        <f>IFERROR(((((P73+AF73)*(1/$H73))+AV73)/$F$2)/($B$2*('CAR.CAP_per person'!F$2)/(_xlfn.XLOOKUP($E$2,EU_countries_GDP!$A$2:$A$29,EU_countries_GDP!$E$2:$E$29))),"")</f>
        <v/>
      </c>
      <c r="DM73" s="5" t="str">
        <f>IFERROR(((((Q73+AG73)*(1/$H73))+AW73)/$F$2)/($B$2*('CAR.CAP_per person'!G$2)/(_xlfn.XLOOKUP($E$2,EU_countries_GDP!$A$2:$A$29,EU_countries_GDP!$E$2:$E$29))),"")</f>
        <v/>
      </c>
      <c r="DN73" s="5" t="str">
        <f>IFERROR(((((R73+AH73)*(1/$H73))+AX73)/$F$2)/($B$2*('CAR.CAP_per person'!H$2)/(_xlfn.XLOOKUP($E$2,EU_countries_GDP!$A$2:$A$29,EU_countries_GDP!$E$2:$E$29))),"")</f>
        <v/>
      </c>
      <c r="DO73" s="5" t="str">
        <f>IFERROR(((((S73+AI73)*(1/$H73))+AY73)/$F$2)/($B$2*('CAR.CAP_per person'!I$2)/(_xlfn.XLOOKUP($E$2,EU_countries_GDP!$A$2:$A$29,EU_countries_GDP!$E$2:$E$29))),"")</f>
        <v/>
      </c>
      <c r="DP73" s="5" t="str">
        <f>IFERROR(((((T73+AJ73)*(1/$H73))+AZ73)/$F$2)/($B$2*('CAR.CAP_per person'!J$2)/(_xlfn.XLOOKUP($E$2,EU_countries_GDP!$A$2:$A$29,EU_countries_GDP!$E$2:$E$29))),"")</f>
        <v/>
      </c>
      <c r="DQ73" s="5" t="str">
        <f>IFERROR(((((U73+AK73)*(1/$H73))+BA73)/$F$2)/($B$2*('CAR.CAP_per person'!K$2)/(_xlfn.XLOOKUP($E$2,EU_countries_GDP!$A$2:$A$29,EU_countries_GDP!$E$2:$E$29))),"")</f>
        <v/>
      </c>
      <c r="DR73" s="5" t="str">
        <f>IFERROR(((((V73+AL73)*(1/$H73))+BB73)/$F$2)/($B$2*('CAR.CAP_per person'!L$2)/(_xlfn.XLOOKUP($E$2,EU_countries_GDP!$A$2:$A$29,EU_countries_GDP!$E$2:$E$29))),"")</f>
        <v/>
      </c>
      <c r="DS73" s="5" t="str">
        <f>IFERROR(((((W73+AM73)*(1/$H73))+BC73)/$F$2)/($B$2*('CAR.CAP_per person'!M$2)/(_xlfn.XLOOKUP($E$2,EU_countries_GDP!$A$2:$A$29,EU_countries_GDP!$E$2:$E$29))),"")</f>
        <v/>
      </c>
      <c r="DT73" s="5" t="str">
        <f>IFERROR(((((X73+AN73)*(1/$H73))+BD73)/$F$2)/($B$2*('CAR.CAP_per person'!N$2)/(_xlfn.XLOOKUP($E$2,EU_countries_GDP!$A$2:$A$29,EU_countries_GDP!$E$2:$E$29))),"")</f>
        <v/>
      </c>
      <c r="DU73" s="5" t="str">
        <f>IFERROR(((((Y73+AO73)*(1/$H73))+BE73)/$F$2)/($B$2*('CAR.CAP_per person'!O$2)/(_xlfn.XLOOKUP($E$2,EU_countries_GDP!$A$2:$A$29,EU_countries_GDP!$E$2:$E$29))),"")</f>
        <v/>
      </c>
      <c r="DV73" s="5" t="str">
        <f>IFERROR(((((Z73+AP73)*(1/$H73))+BF73)/$F$2)/($B$2*('CAR.CAP_per person'!P$2)/(_xlfn.XLOOKUP($E$2,EU_countries_GDP!$A$2:$A$29,EU_countries_GDP!$E$2:$E$29))),"")</f>
        <v/>
      </c>
      <c r="DW73" s="5" t="str">
        <f>IFERROR(((((AA73+AQ73)*(1/$H73))+BG73)/$F$2)/($B$2*('CAR.CAP_per person'!Q$2)/(_xlfn.XLOOKUP($E$2,EU_countries_GDP!$A$2:$A$29,EU_countries_GDP!$E$2:$E$29))),"")</f>
        <v/>
      </c>
    </row>
    <row r="74" spans="1:127">
      <c r="A74" t="s">
        <v>213</v>
      </c>
      <c r="B74" t="str">
        <f>_xlfn.XLOOKUP(D74,Table5[Ingredient],Table5[Category],"",FALSE)</f>
        <v>Starch/satiating food</v>
      </c>
      <c r="C74" s="33" t="s">
        <v>177</v>
      </c>
      <c r="D74" s="33" t="s">
        <v>178</v>
      </c>
      <c r="E74" s="33">
        <v>0</v>
      </c>
      <c r="F74" s="33" t="s">
        <v>179</v>
      </c>
      <c r="G74" s="33" t="s">
        <v>180</v>
      </c>
      <c r="H74" s="91">
        <f>Dataset_AT!R71</f>
        <v>0</v>
      </c>
      <c r="I74" s="33"/>
      <c r="J74" s="37">
        <f>IFERROR(INDEX('AveragePrices&amp;Codes'!G:AG, MATCH($D74, 'AveragePrices&amp;Codes'!$A:$A, 0), MATCH(Tool_Austria!$E$2, 'AveragePrices&amp;Codes'!$G$1:$AG$1, 0)),"")</f>
        <v>4.0569082692307692</v>
      </c>
      <c r="K74" s="37">
        <f>IFERROR(E74/(_xlfn.XLOOKUP(A74,Dataset_AT!$V$2:$V$9,Dataset_AT!$W$2:$W$9)),"")</f>
        <v>0</v>
      </c>
      <c r="L74">
        <f>IFERROR(IF($F74="Raw",_xlfn.XLOOKUP(_xlfn.XLOOKUP(Tool_Austria!$D74,'AveragePrices&amp;Codes'!$A:$A,'AveragePrices&amp;Codes'!$B:$B),AGRIBALYSE_Raw!$B:$B,AGRIBALYSE_Raw!O:O)*$E74,_xlfn.XLOOKUP(_xlfn.XLOOKUP(Tool_Austria!$D74,'AveragePrices&amp;Codes'!$A:$A,'AveragePrices&amp;Codes'!$B:$B),AGRIBALYSE_Cooked!$C:$C,AGRIBALYSE_Cooked!P:P)*$E74),"")</f>
        <v>0</v>
      </c>
      <c r="M74">
        <f>IFERROR(IF($F74="Raw",_xlfn.XLOOKUP(_xlfn.XLOOKUP(Tool_Austria!$D74,'AveragePrices&amp;Codes'!$A:$A,'AveragePrices&amp;Codes'!$B:$B),AGRIBALYSE_Raw!$B:$B,AGRIBALYSE_Raw!P:P)*$E74,_xlfn.XLOOKUP(_xlfn.XLOOKUP(Tool_Austria!$D74,'AveragePrices&amp;Codes'!$A:$A,'AveragePrices&amp;Codes'!$B:$B),AGRIBALYSE_Cooked!$C:$C,AGRIBALYSE_Cooked!Q:Q)*$E74),"")</f>
        <v>0</v>
      </c>
      <c r="N74">
        <f>IFERROR(IF($F74="Raw",_xlfn.XLOOKUP(_xlfn.XLOOKUP(Tool_Austria!$D74,'AveragePrices&amp;Codes'!$A:$A,'AveragePrices&amp;Codes'!$B:$B),AGRIBALYSE_Raw!$B:$B,AGRIBALYSE_Raw!Q:Q)*$E74,_xlfn.XLOOKUP(_xlfn.XLOOKUP(Tool_Austria!$D74,'AveragePrices&amp;Codes'!$A:$A,'AveragePrices&amp;Codes'!$B:$B),AGRIBALYSE_Cooked!$C:$C,AGRIBALYSE_Cooked!R:R)*$E74),"")</f>
        <v>0</v>
      </c>
      <c r="O74">
        <f>IFERROR(IF($F74="Raw",_xlfn.XLOOKUP(_xlfn.XLOOKUP(Tool_Austria!$D74,'AveragePrices&amp;Codes'!$A:$A,'AveragePrices&amp;Codes'!$B:$B),AGRIBALYSE_Raw!$B:$B,AGRIBALYSE_Raw!R:R)*$E74,_xlfn.XLOOKUP(_xlfn.XLOOKUP(Tool_Austria!$D74,'AveragePrices&amp;Codes'!$A:$A,'AveragePrices&amp;Codes'!$B:$B),AGRIBALYSE_Cooked!$C:$C,AGRIBALYSE_Cooked!S:S)*$E74),"")</f>
        <v>0</v>
      </c>
      <c r="P74">
        <f>IFERROR(IF($F74="Raw",_xlfn.XLOOKUP(_xlfn.XLOOKUP(Tool_Austria!$D74,'AveragePrices&amp;Codes'!$A:$A,'AveragePrices&amp;Codes'!$B:$B),AGRIBALYSE_Raw!$B:$B,AGRIBALYSE_Raw!S:S)*$E74,_xlfn.XLOOKUP(_xlfn.XLOOKUP(Tool_Austria!$D74,'AveragePrices&amp;Codes'!$A:$A,'AveragePrices&amp;Codes'!$B:$B),AGRIBALYSE_Cooked!$C:$C,AGRIBALYSE_Cooked!T:T)*$E74),"")</f>
        <v>0</v>
      </c>
      <c r="Q74">
        <f>IFERROR(IF($F74="Raw",_xlfn.XLOOKUP(_xlfn.XLOOKUP(Tool_Austria!$D74,'AveragePrices&amp;Codes'!$A:$A,'AveragePrices&amp;Codes'!$B:$B),AGRIBALYSE_Raw!$B:$B,AGRIBALYSE_Raw!T:T)*$E74,_xlfn.XLOOKUP(_xlfn.XLOOKUP(Tool_Austria!$D74,'AveragePrices&amp;Codes'!$A:$A,'AveragePrices&amp;Codes'!$B:$B),AGRIBALYSE_Cooked!$C:$C,AGRIBALYSE_Cooked!U:U)*$E74),"")</f>
        <v>0</v>
      </c>
      <c r="R74">
        <f>IFERROR(IF($F74="Raw",_xlfn.XLOOKUP(_xlfn.XLOOKUP(Tool_Austria!$D74,'AveragePrices&amp;Codes'!$A:$A,'AveragePrices&amp;Codes'!$B:$B),AGRIBALYSE_Raw!$B:$B,AGRIBALYSE_Raw!U:U)*$E74,_xlfn.XLOOKUP(_xlfn.XLOOKUP(Tool_Austria!$D74,'AveragePrices&amp;Codes'!$A:$A,'AveragePrices&amp;Codes'!$B:$B),AGRIBALYSE_Cooked!$C:$C,AGRIBALYSE_Cooked!V:V)*$E74),"")</f>
        <v>0</v>
      </c>
      <c r="S74">
        <f>IFERROR(IF($F74="Raw",_xlfn.XLOOKUP(_xlfn.XLOOKUP(Tool_Austria!$D74,'AveragePrices&amp;Codes'!$A:$A,'AveragePrices&amp;Codes'!$B:$B),AGRIBALYSE_Raw!$B:$B,AGRIBALYSE_Raw!V:V)*$E74,_xlfn.XLOOKUP(_xlfn.XLOOKUP(Tool_Austria!$D74,'AveragePrices&amp;Codes'!$A:$A,'AveragePrices&amp;Codes'!$B:$B),AGRIBALYSE_Cooked!$C:$C,AGRIBALYSE_Cooked!W:W)*$E74),"")</f>
        <v>0</v>
      </c>
      <c r="T74">
        <f>IFERROR(IF($F74="Raw",_xlfn.XLOOKUP(_xlfn.XLOOKUP(Tool_Austria!$D74,'AveragePrices&amp;Codes'!$A:$A,'AveragePrices&amp;Codes'!$B:$B),AGRIBALYSE_Raw!$B:$B,AGRIBALYSE_Raw!W:W)*$E74,_xlfn.XLOOKUP(_xlfn.XLOOKUP(Tool_Austria!$D74,'AveragePrices&amp;Codes'!$A:$A,'AveragePrices&amp;Codes'!$B:$B),AGRIBALYSE_Cooked!$C:$C,AGRIBALYSE_Cooked!X:X)*$E74),"")</f>
        <v>0</v>
      </c>
      <c r="U74">
        <f>IFERROR(IF($F74="Raw",_xlfn.XLOOKUP(_xlfn.XLOOKUP(Tool_Austria!$D74,'AveragePrices&amp;Codes'!$A:$A,'AveragePrices&amp;Codes'!$B:$B),AGRIBALYSE_Raw!$B:$B,AGRIBALYSE_Raw!X:X)*$E74,_xlfn.XLOOKUP(_xlfn.XLOOKUP(Tool_Austria!$D74,'AveragePrices&amp;Codes'!$A:$A,'AveragePrices&amp;Codes'!$B:$B),AGRIBALYSE_Cooked!$C:$C,AGRIBALYSE_Cooked!Y:Y)*$E74),"")</f>
        <v>0</v>
      </c>
      <c r="V74">
        <f>IFERROR(IF($F74="Raw",_xlfn.XLOOKUP(_xlfn.XLOOKUP(Tool_Austria!$D74,'AveragePrices&amp;Codes'!$A:$A,'AveragePrices&amp;Codes'!$B:$B),AGRIBALYSE_Raw!$B:$B,AGRIBALYSE_Raw!Y:Y)*$E74,_xlfn.XLOOKUP(_xlfn.XLOOKUP(Tool_Austria!$D74,'AveragePrices&amp;Codes'!$A:$A,'AveragePrices&amp;Codes'!$B:$B),AGRIBALYSE_Cooked!$C:$C,AGRIBALYSE_Cooked!Z:Z)*$E74),"")</f>
        <v>0</v>
      </c>
      <c r="W74">
        <f>IFERROR(IF($F74="Raw",_xlfn.XLOOKUP(_xlfn.XLOOKUP(Tool_Austria!$D74,'AveragePrices&amp;Codes'!$A:$A,'AveragePrices&amp;Codes'!$B:$B),AGRIBALYSE_Raw!$B:$B,AGRIBALYSE_Raw!Z:Z)*$E74,_xlfn.XLOOKUP(_xlfn.XLOOKUP(Tool_Austria!$D74,'AveragePrices&amp;Codes'!$A:$A,'AveragePrices&amp;Codes'!$B:$B),AGRIBALYSE_Cooked!$C:$C,AGRIBALYSE_Cooked!AA:AA)*$E74),"")</f>
        <v>0</v>
      </c>
      <c r="X74">
        <f>IFERROR(IF($F74="Raw",_xlfn.XLOOKUP(_xlfn.XLOOKUP(Tool_Austria!$D74,'AveragePrices&amp;Codes'!$A:$A,'AveragePrices&amp;Codes'!$B:$B),AGRIBALYSE_Raw!$B:$B,AGRIBALYSE_Raw!AA:AA)*$E74,_xlfn.XLOOKUP(_xlfn.XLOOKUP(Tool_Austria!$D74,'AveragePrices&amp;Codes'!$A:$A,'AveragePrices&amp;Codes'!$B:$B),AGRIBALYSE_Cooked!$C:$C,AGRIBALYSE_Cooked!AB:AB)*$E74),"")</f>
        <v>0</v>
      </c>
      <c r="Y74">
        <f>IFERROR(IF($F74="Raw",_xlfn.XLOOKUP(_xlfn.XLOOKUP(Tool_Austria!$D74,'AveragePrices&amp;Codes'!$A:$A,'AveragePrices&amp;Codes'!$B:$B),AGRIBALYSE_Raw!$B:$B,AGRIBALYSE_Raw!AB:AB)*$E74,_xlfn.XLOOKUP(_xlfn.XLOOKUP(Tool_Austria!$D74,'AveragePrices&amp;Codes'!$A:$A,'AveragePrices&amp;Codes'!$B:$B),AGRIBALYSE_Cooked!$C:$C,AGRIBALYSE_Cooked!AC:AC)*$E74),"")</f>
        <v>0</v>
      </c>
      <c r="Z74">
        <f>IFERROR(IF($F74="Raw",_xlfn.XLOOKUP(_xlfn.XLOOKUP(Tool_Austria!$D74,'AveragePrices&amp;Codes'!$A:$A,'AveragePrices&amp;Codes'!$B:$B),AGRIBALYSE_Raw!$B:$B,AGRIBALYSE_Raw!AC:AC)*$E74,_xlfn.XLOOKUP(_xlfn.XLOOKUP(Tool_Austria!$D74,'AveragePrices&amp;Codes'!$A:$A,'AveragePrices&amp;Codes'!$B:$B),AGRIBALYSE_Cooked!$C:$C,AGRIBALYSE_Cooked!AD:AD)*$E74),"")</f>
        <v>0</v>
      </c>
      <c r="AA74">
        <f>IFERROR(IF($F74="Raw",_xlfn.XLOOKUP(_xlfn.XLOOKUP(Tool_Austria!$D74,'AveragePrices&amp;Codes'!$A:$A,'AveragePrices&amp;Codes'!$B:$B),AGRIBALYSE_Raw!$B:$B,AGRIBALYSE_Raw!AD:AD)*$E74,_xlfn.XLOOKUP(_xlfn.XLOOKUP(Tool_Austria!$D74,'AveragePrices&amp;Codes'!$A:$A,'AveragePrices&amp;Codes'!$B:$B),AGRIBALYSE_Cooked!$C:$C,AGRIBALYSE_Cooked!AE:AE)*$E74),"")</f>
        <v>0</v>
      </c>
      <c r="AB74" cm="1">
        <f t="array" ref="AB74">IFERROR(_xlfn.XLOOKUP(Tool_Austria!$F74&amp;$E$2,'Cooking methods'!$A:$A&amp;'Cooking methods'!$B:$B,'Cooking methods'!C:C)*$E74,"")</f>
        <v>0</v>
      </c>
      <c r="AC74" cm="1">
        <f t="array" ref="AC74">IFERROR(_xlfn.XLOOKUP(Tool_Austria!$F74&amp;$E$2,'Cooking methods'!$A:$A&amp;'Cooking methods'!$B:$B,'Cooking methods'!D:D)*$E74,"")</f>
        <v>0</v>
      </c>
      <c r="AD74" cm="1">
        <f t="array" ref="AD74">IFERROR(_xlfn.XLOOKUP(Tool_Austria!$F74&amp;$E$2,'Cooking methods'!$A:$A&amp;'Cooking methods'!$B:$B,'Cooking methods'!E:E)*$E74,"")</f>
        <v>0</v>
      </c>
      <c r="AE74" cm="1">
        <f t="array" ref="AE74">IFERROR(_xlfn.XLOOKUP(Tool_Austria!$F74&amp;$E$2,'Cooking methods'!$A:$A&amp;'Cooking methods'!$B:$B,'Cooking methods'!F:F)*$E74,"")</f>
        <v>0</v>
      </c>
      <c r="AF74" cm="1">
        <f t="array" ref="AF74">IFERROR(_xlfn.XLOOKUP(Tool_Austria!$F74&amp;$E$2,'Cooking methods'!$A:$A&amp;'Cooking methods'!$B:$B,'Cooking methods'!G:G)*$E74,"")</f>
        <v>0</v>
      </c>
      <c r="AG74" cm="1">
        <f t="array" ref="AG74">IFERROR(_xlfn.XLOOKUP(Tool_Austria!$F74&amp;$E$2,'Cooking methods'!$A:$A&amp;'Cooking methods'!$B:$B,'Cooking methods'!H:H)*$E74,"")</f>
        <v>0</v>
      </c>
      <c r="AH74" cm="1">
        <f t="array" ref="AH74">IFERROR(_xlfn.XLOOKUP(Tool_Austria!$F74&amp;$E$2,'Cooking methods'!$A:$A&amp;'Cooking methods'!$B:$B,'Cooking methods'!I:I)*$E74,"")</f>
        <v>0</v>
      </c>
      <c r="AI74" cm="1">
        <f t="array" ref="AI74">IFERROR(_xlfn.XLOOKUP(Tool_Austria!$F74&amp;$E$2,'Cooking methods'!$A:$A&amp;'Cooking methods'!$B:$B,'Cooking methods'!J:J)*$E74,"")</f>
        <v>0</v>
      </c>
      <c r="AJ74" cm="1">
        <f t="array" ref="AJ74">IFERROR(_xlfn.XLOOKUP(Tool_Austria!$F74&amp;$E$2,'Cooking methods'!$A:$A&amp;'Cooking methods'!$B:$B,'Cooking methods'!K:K)*$E74,"")</f>
        <v>0</v>
      </c>
      <c r="AK74" cm="1">
        <f t="array" ref="AK74">IFERROR(_xlfn.XLOOKUP(Tool_Austria!$F74&amp;$E$2,'Cooking methods'!$A:$A&amp;'Cooking methods'!$B:$B,'Cooking methods'!L:L)*$E74,"")</f>
        <v>0</v>
      </c>
      <c r="AL74" cm="1">
        <f t="array" ref="AL74">IFERROR(_xlfn.XLOOKUP(Tool_Austria!$F74&amp;$E$2,'Cooking methods'!$A:$A&amp;'Cooking methods'!$B:$B,'Cooking methods'!M:M)*$E74,"")</f>
        <v>0</v>
      </c>
      <c r="AM74" cm="1">
        <f t="array" ref="AM74">IFERROR(_xlfn.XLOOKUP(Tool_Austria!$F74&amp;$E$2,'Cooking methods'!$A:$A&amp;'Cooking methods'!$B:$B,'Cooking methods'!N:N)*$E74,"")</f>
        <v>0</v>
      </c>
      <c r="AN74" cm="1">
        <f t="array" ref="AN74">IFERROR(_xlfn.XLOOKUP(Tool_Austria!$F74&amp;$E$2,'Cooking methods'!$A:$A&amp;'Cooking methods'!$B:$B,'Cooking methods'!O:O)*$E74,"")</f>
        <v>0</v>
      </c>
      <c r="AO74" cm="1">
        <f t="array" ref="AO74">IFERROR(_xlfn.XLOOKUP(Tool_Austria!$F74&amp;$E$2,'Cooking methods'!$A:$A&amp;'Cooking methods'!$B:$B,'Cooking methods'!P:P)*$E74,"")</f>
        <v>0</v>
      </c>
      <c r="AP74" cm="1">
        <f t="array" ref="AP74">IFERROR(_xlfn.XLOOKUP(Tool_Austria!$F74&amp;$E$2,'Cooking methods'!$A:$A&amp;'Cooking methods'!$B:$B,'Cooking methods'!Q:Q)*$E74,"")</f>
        <v>0</v>
      </c>
      <c r="AQ74" cm="1">
        <f t="array" ref="AQ74">IFERROR(_xlfn.XLOOKUP(Tool_Austria!$F74&amp;$E$2,'Cooking methods'!$A:$A&amp;'Cooking methods'!$B:$B,'Cooking methods'!R:R)*$E74,"")</f>
        <v>0</v>
      </c>
      <c r="AR74" cm="1">
        <f t="array" ref="AR74">IFERROR(_xlfn.XLOOKUP(Tool_Austria!$G74&amp;$E$2,'Waste management'!$A:$A&amp;'Waste management'!$B:$B,'Waste management'!C:C)*$E74,"")</f>
        <v>0</v>
      </c>
      <c r="AS74" cm="1">
        <f t="array" ref="AS74">IFERROR(_xlfn.XLOOKUP(Tool_Austria!$G74&amp;$E$2,'Waste management'!$A:$A&amp;'Waste management'!$B:$B,'Waste management'!D:D)*$E74,"")</f>
        <v>0</v>
      </c>
      <c r="AT74" cm="1">
        <f t="array" ref="AT74">IFERROR(_xlfn.XLOOKUP(Tool_Austria!$G74&amp;$E$2,'Waste management'!$A:$A&amp;'Waste management'!$B:$B,'Waste management'!E:E)*$E74,"")</f>
        <v>0</v>
      </c>
      <c r="AU74" cm="1">
        <f t="array" ref="AU74">IFERROR(_xlfn.XLOOKUP(Tool_Austria!$G74&amp;$E$2,'Waste management'!$A:$A&amp;'Waste management'!$B:$B,'Waste management'!F:F)*$E74,"")</f>
        <v>0</v>
      </c>
      <c r="AV74" cm="1">
        <f t="array" ref="AV74">IFERROR(_xlfn.XLOOKUP(Tool_Austria!$G74&amp;$E$2,'Waste management'!$A:$A&amp;'Waste management'!$B:$B,'Waste management'!G:G)*$E74,"")</f>
        <v>0</v>
      </c>
      <c r="AW74" cm="1">
        <f t="array" ref="AW74">IFERROR(_xlfn.XLOOKUP(Tool_Austria!$G74&amp;$E$2,'Waste management'!$A:$A&amp;'Waste management'!$B:$B,'Waste management'!H:H)*$E74,"")</f>
        <v>0</v>
      </c>
      <c r="AX74" cm="1">
        <f t="array" ref="AX74">IFERROR(_xlfn.XLOOKUP(Tool_Austria!$G74&amp;$E$2,'Waste management'!$A:$A&amp;'Waste management'!$B:$B,'Waste management'!I:I)*$E74,"")</f>
        <v>0</v>
      </c>
      <c r="AY74" cm="1">
        <f t="array" ref="AY74">IFERROR(_xlfn.XLOOKUP(Tool_Austria!$G74&amp;$E$2,'Waste management'!$A:$A&amp;'Waste management'!$B:$B,'Waste management'!J:J)*$E74,"")</f>
        <v>0</v>
      </c>
      <c r="AZ74" cm="1">
        <f t="array" ref="AZ74">IFERROR(_xlfn.XLOOKUP(Tool_Austria!$G74&amp;$E$2,'Waste management'!$A:$A&amp;'Waste management'!$B:$B,'Waste management'!K:K)*$E74,"")</f>
        <v>0</v>
      </c>
      <c r="BA74" cm="1">
        <f t="array" ref="BA74">IFERROR(_xlfn.XLOOKUP(Tool_Austria!$G74&amp;$E$2,'Waste management'!$A:$A&amp;'Waste management'!$B:$B,'Waste management'!L:L)*$E74,"")</f>
        <v>0</v>
      </c>
      <c r="BB74" cm="1">
        <f t="array" ref="BB74">IFERROR(_xlfn.XLOOKUP(Tool_Austria!$G74&amp;$E$2,'Waste management'!$A:$A&amp;'Waste management'!$B:$B,'Waste management'!M:M)*$E74,"")</f>
        <v>0</v>
      </c>
      <c r="BC74" cm="1">
        <f t="array" ref="BC74">IFERROR(_xlfn.XLOOKUP(Tool_Austria!$G74&amp;$E$2,'Waste management'!$A:$A&amp;'Waste management'!$B:$B,'Waste management'!N:N)*$E74,"")</f>
        <v>0</v>
      </c>
      <c r="BD74" cm="1">
        <f t="array" ref="BD74">IFERROR(_xlfn.XLOOKUP(Tool_Austria!$G74&amp;$E$2,'Waste management'!$A:$A&amp;'Waste management'!$B:$B,'Waste management'!O:O)*$E74,"")</f>
        <v>0</v>
      </c>
      <c r="BE74" cm="1">
        <f t="array" ref="BE74">IFERROR(_xlfn.XLOOKUP(Tool_Austria!$G74&amp;$E$2,'Waste management'!$A:$A&amp;'Waste management'!$B:$B,'Waste management'!P:P)*$E74,"")</f>
        <v>0</v>
      </c>
      <c r="BF74" cm="1">
        <f t="array" ref="BF74">IFERROR(_xlfn.XLOOKUP(Tool_Austria!$G74&amp;$E$2,'Waste management'!$A:$A&amp;'Waste management'!$B:$B,'Waste management'!Q:Q)*$E74,"")</f>
        <v>0</v>
      </c>
      <c r="BG74" cm="1">
        <f t="array" ref="BG74">IFERROR(_xlfn.XLOOKUP(Tool_Austria!$G74&amp;$E$2,'Waste management'!$A:$A&amp;'Waste management'!$B:$B,'Waste management'!R:R)*$E74,"")</f>
        <v>0</v>
      </c>
      <c r="BH74">
        <f>IFERROR((L74+AR74+AB74)*_xlfn.XLOOKUP(Tool_Austria!BH$4,Monetization_Factors!$A:$A,Monetization_Factors!$D:$D),"")</f>
        <v>0</v>
      </c>
      <c r="BI74">
        <f>IFERROR((M74+AS74+AC74)*_xlfn.XLOOKUP(Tool_Austria!BI$4,Monetization_Factors!$A:$A,Monetization_Factors!$D:$D),"")</f>
        <v>0</v>
      </c>
      <c r="BJ74">
        <f>IFERROR((N74+AT74+AD74)*_xlfn.XLOOKUP(Tool_Austria!BJ$4,Monetization_Factors!$A:$A,Monetization_Factors!$D:$D),"")</f>
        <v>0</v>
      </c>
      <c r="BK74">
        <f>IFERROR((O74+AU74+AE74)*_xlfn.XLOOKUP(Tool_Austria!BK$4,Monetization_Factors!$A:$A,Monetization_Factors!$D:$D),"")</f>
        <v>0</v>
      </c>
      <c r="BL74">
        <f>IFERROR((P74+AV74+AF74)*_xlfn.XLOOKUP(Tool_Austria!BL$4,Monetization_Factors!$A:$A,Monetization_Factors!$D:$D),"")</f>
        <v>0</v>
      </c>
      <c r="BM74">
        <f>IFERROR((Q74+AW74+AG74)*_xlfn.XLOOKUP(Tool_Austria!BM$4,Monetization_Factors!$A:$A,Monetization_Factors!$D:$D),"")</f>
        <v>0</v>
      </c>
      <c r="BN74">
        <f>IFERROR((R74+AX74+AH74)*_xlfn.XLOOKUP(Tool_Austria!BN$4,Monetization_Factors!$A:$A,Monetization_Factors!$D:$D),"")</f>
        <v>0</v>
      </c>
      <c r="BO74">
        <f>IFERROR((S74+AY74+AI74)*_xlfn.XLOOKUP(Tool_Austria!BO$4,Monetization_Factors!$A:$A,Monetization_Factors!$D:$D),"")</f>
        <v>0</v>
      </c>
      <c r="BP74">
        <f>IFERROR((T74+AZ74+AJ74)*_xlfn.XLOOKUP(Tool_Austria!BP$4,Monetization_Factors!$A:$A,Monetization_Factors!$D:$D),"")</f>
        <v>0</v>
      </c>
      <c r="BQ74">
        <f>IFERROR((U74+BA74+AK74)*_xlfn.XLOOKUP(Tool_Austria!BQ$4,Monetization_Factors!$A:$A,Monetization_Factors!$D:$D),"")</f>
        <v>0</v>
      </c>
      <c r="BR74" t="str">
        <f>IFERROR((V74+BB74+AL74)*_xlfn.XLOOKUP(Tool_Austria!BR$4,Monetization_Factors!$A:$A,Monetization_Factors!$D:$D),"")</f>
        <v/>
      </c>
      <c r="BS74">
        <f>IFERROR((W74+BC74+AM74)*_xlfn.XLOOKUP(Tool_Austria!BS$4,Monetization_Factors!$A:$A,Monetization_Factors!$D:$D),"")</f>
        <v>0</v>
      </c>
      <c r="BT74">
        <f>IFERROR((X74+BD74+AN74)*_xlfn.XLOOKUP(Tool_Austria!BT$4,Monetization_Factors!$A:$A,Monetization_Factors!$D:$D),"")</f>
        <v>0</v>
      </c>
      <c r="BU74">
        <f>IFERROR((Y74+BE74+AO74)*_xlfn.XLOOKUP(Tool_Austria!BU$4,Monetization_Factors!$A:$A,Monetization_Factors!$D:$D),"")</f>
        <v>0</v>
      </c>
      <c r="BV74">
        <f>IFERROR((Z74+BF74+AP74)*_xlfn.XLOOKUP(Tool_Austria!BV$4,Monetization_Factors!$A:$A,Monetization_Factors!$D:$D),"")</f>
        <v>0</v>
      </c>
      <c r="BW74">
        <f>IFERROR((AA74+BG74+AQ74)*_xlfn.XLOOKUP(Tool_Austria!BW$4,Monetization_Factors!$A:$A,Monetization_Factors!$D:$D),"")</f>
        <v>0</v>
      </c>
      <c r="BX74" s="38" cm="1">
        <f t="array" ref="BX74">IFERROR(_xlfn.IFS(I74&lt;&gt;0,I74*E74,I74="",J74*E74),"")</f>
        <v>0</v>
      </c>
      <c r="BY74" s="38">
        <f t="shared" si="43"/>
        <v>0</v>
      </c>
      <c r="BZ74" s="38">
        <f t="shared" si="44"/>
        <v>0</v>
      </c>
      <c r="CA74" s="38">
        <f t="shared" si="45"/>
        <v>0</v>
      </c>
      <c r="CB74">
        <f t="shared" si="41"/>
        <v>0</v>
      </c>
      <c r="CC74">
        <f t="shared" si="41"/>
        <v>0</v>
      </c>
      <c r="CD74">
        <f t="shared" si="41"/>
        <v>0</v>
      </c>
      <c r="CE74">
        <f t="shared" si="41"/>
        <v>0</v>
      </c>
      <c r="CF74">
        <f t="shared" si="41"/>
        <v>0</v>
      </c>
      <c r="CG74">
        <f t="shared" si="41"/>
        <v>0</v>
      </c>
      <c r="CH74">
        <f t="shared" si="41"/>
        <v>0</v>
      </c>
      <c r="CI74">
        <f t="shared" si="41"/>
        <v>0</v>
      </c>
      <c r="CJ74">
        <f t="shared" si="41"/>
        <v>0</v>
      </c>
      <c r="CK74">
        <f t="shared" si="41"/>
        <v>0</v>
      </c>
      <c r="CL74">
        <f t="shared" si="41"/>
        <v>0</v>
      </c>
      <c r="CM74">
        <f t="shared" si="41"/>
        <v>0</v>
      </c>
      <c r="CN74">
        <f t="shared" si="41"/>
        <v>0</v>
      </c>
      <c r="CO74">
        <f t="shared" si="41"/>
        <v>0</v>
      </c>
      <c r="CP74">
        <f t="shared" si="41"/>
        <v>0</v>
      </c>
      <c r="CQ74">
        <f t="shared" si="37"/>
        <v>0</v>
      </c>
      <c r="CR74">
        <f t="shared" si="42"/>
        <v>0</v>
      </c>
      <c r="CS74">
        <f t="shared" si="42"/>
        <v>0</v>
      </c>
      <c r="CT74">
        <f t="shared" si="42"/>
        <v>0</v>
      </c>
      <c r="CU74">
        <f t="shared" si="42"/>
        <v>0</v>
      </c>
      <c r="CV74">
        <f t="shared" si="42"/>
        <v>0</v>
      </c>
      <c r="CW74">
        <f t="shared" si="42"/>
        <v>0</v>
      </c>
      <c r="CX74">
        <f t="shared" si="42"/>
        <v>0</v>
      </c>
      <c r="CY74">
        <f t="shared" si="42"/>
        <v>0</v>
      </c>
      <c r="CZ74">
        <f t="shared" si="42"/>
        <v>0</v>
      </c>
      <c r="DA74">
        <f t="shared" si="42"/>
        <v>0</v>
      </c>
      <c r="DB74">
        <f t="shared" si="42"/>
        <v>0</v>
      </c>
      <c r="DC74">
        <f t="shared" si="42"/>
        <v>0</v>
      </c>
      <c r="DD74">
        <f t="shared" si="42"/>
        <v>0</v>
      </c>
      <c r="DE74">
        <f t="shared" si="42"/>
        <v>0</v>
      </c>
      <c r="DF74">
        <f t="shared" si="42"/>
        <v>0</v>
      </c>
      <c r="DG74">
        <f t="shared" si="38"/>
        <v>0</v>
      </c>
      <c r="DH74" s="5" t="str">
        <f>IFERROR(((((L74+AB74)*(1/$H74))+AR74)/$F$2)/($B$2*('CAR.CAP_per person'!B$2)/(_xlfn.XLOOKUP($E$2,EU_countries_GDP!$A$2:$A$29,EU_countries_GDP!$E$2:$E$29))),"")</f>
        <v/>
      </c>
      <c r="DI74" s="5" t="str">
        <f>IFERROR(((((M74+AC74)*(1/$H74))+AS74)/$F$2)/($B$2*('CAR.CAP_per person'!C$2)/(_xlfn.XLOOKUP($E$2,EU_countries_GDP!$A$2:$A$29,EU_countries_GDP!$E$2:$E$29))),"")</f>
        <v/>
      </c>
      <c r="DJ74" s="5" t="str">
        <f>IFERROR(((((N74+AD74)*(1/$H74))+AT74)/$F$2)/($B$2*('CAR.CAP_per person'!D$2)/(_xlfn.XLOOKUP($E$2,EU_countries_GDP!$A$2:$A$29,EU_countries_GDP!$E$2:$E$29))),"")</f>
        <v/>
      </c>
      <c r="DK74" s="5" t="str">
        <f>IFERROR(((((O74+AE74)*(1/$H74))+AU74)/$F$2)/($B$2*('CAR.CAP_per person'!E$2)/(_xlfn.XLOOKUP($E$2,EU_countries_GDP!$A$2:$A$29,EU_countries_GDP!$E$2:$E$29))),"")</f>
        <v/>
      </c>
      <c r="DL74" s="5" t="str">
        <f>IFERROR(((((P74+AF74)*(1/$H74))+AV74)/$F$2)/($B$2*('CAR.CAP_per person'!F$2)/(_xlfn.XLOOKUP($E$2,EU_countries_GDP!$A$2:$A$29,EU_countries_GDP!$E$2:$E$29))),"")</f>
        <v/>
      </c>
      <c r="DM74" s="5" t="str">
        <f>IFERROR(((((Q74+AG74)*(1/$H74))+AW74)/$F$2)/($B$2*('CAR.CAP_per person'!G$2)/(_xlfn.XLOOKUP($E$2,EU_countries_GDP!$A$2:$A$29,EU_countries_GDP!$E$2:$E$29))),"")</f>
        <v/>
      </c>
      <c r="DN74" s="5" t="str">
        <f>IFERROR(((((R74+AH74)*(1/$H74))+AX74)/$F$2)/($B$2*('CAR.CAP_per person'!H$2)/(_xlfn.XLOOKUP($E$2,EU_countries_GDP!$A$2:$A$29,EU_countries_GDP!$E$2:$E$29))),"")</f>
        <v/>
      </c>
      <c r="DO74" s="5" t="str">
        <f>IFERROR(((((S74+AI74)*(1/$H74))+AY74)/$F$2)/($B$2*('CAR.CAP_per person'!I$2)/(_xlfn.XLOOKUP($E$2,EU_countries_GDP!$A$2:$A$29,EU_countries_GDP!$E$2:$E$29))),"")</f>
        <v/>
      </c>
      <c r="DP74" s="5" t="str">
        <f>IFERROR(((((T74+AJ74)*(1/$H74))+AZ74)/$F$2)/($B$2*('CAR.CAP_per person'!J$2)/(_xlfn.XLOOKUP($E$2,EU_countries_GDP!$A$2:$A$29,EU_countries_GDP!$E$2:$E$29))),"")</f>
        <v/>
      </c>
      <c r="DQ74" s="5" t="str">
        <f>IFERROR(((((U74+AK74)*(1/$H74))+BA74)/$F$2)/($B$2*('CAR.CAP_per person'!K$2)/(_xlfn.XLOOKUP($E$2,EU_countries_GDP!$A$2:$A$29,EU_countries_GDP!$E$2:$E$29))),"")</f>
        <v/>
      </c>
      <c r="DR74" s="5" t="str">
        <f>IFERROR(((((V74+AL74)*(1/$H74))+BB74)/$F$2)/($B$2*('CAR.CAP_per person'!L$2)/(_xlfn.XLOOKUP($E$2,EU_countries_GDP!$A$2:$A$29,EU_countries_GDP!$E$2:$E$29))),"")</f>
        <v/>
      </c>
      <c r="DS74" s="5" t="str">
        <f>IFERROR(((((W74+AM74)*(1/$H74))+BC74)/$F$2)/($B$2*('CAR.CAP_per person'!M$2)/(_xlfn.XLOOKUP($E$2,EU_countries_GDP!$A$2:$A$29,EU_countries_GDP!$E$2:$E$29))),"")</f>
        <v/>
      </c>
      <c r="DT74" s="5" t="str">
        <f>IFERROR(((((X74+AN74)*(1/$H74))+BD74)/$F$2)/($B$2*('CAR.CAP_per person'!N$2)/(_xlfn.XLOOKUP($E$2,EU_countries_GDP!$A$2:$A$29,EU_countries_GDP!$E$2:$E$29))),"")</f>
        <v/>
      </c>
      <c r="DU74" s="5" t="str">
        <f>IFERROR(((((Y74+AO74)*(1/$H74))+BE74)/$F$2)/($B$2*('CAR.CAP_per person'!O$2)/(_xlfn.XLOOKUP($E$2,EU_countries_GDP!$A$2:$A$29,EU_countries_GDP!$E$2:$E$29))),"")</f>
        <v/>
      </c>
      <c r="DV74" s="5" t="str">
        <f>IFERROR(((((Z74+AP74)*(1/$H74))+BF74)/$F$2)/($B$2*('CAR.CAP_per person'!P$2)/(_xlfn.XLOOKUP($E$2,EU_countries_GDP!$A$2:$A$29,EU_countries_GDP!$E$2:$E$29))),"")</f>
        <v/>
      </c>
      <c r="DW74" s="5" t="str">
        <f>IFERROR(((((AA74+AQ74)*(1/$H74))+BG74)/$F$2)/($B$2*('CAR.CAP_per person'!Q$2)/(_xlfn.XLOOKUP($E$2,EU_countries_GDP!$A$2:$A$29,EU_countries_GDP!$E$2:$E$29))),"")</f>
        <v/>
      </c>
    </row>
    <row r="75" spans="1:127">
      <c r="A75" t="s">
        <v>213</v>
      </c>
      <c r="B75" t="str">
        <f>_xlfn.XLOOKUP(D75,Table5[Ingredient],Table5[Category],"",FALSE)</f>
        <v>Beef</v>
      </c>
      <c r="C75" s="33" t="s">
        <v>177</v>
      </c>
      <c r="D75" s="33" t="s">
        <v>214</v>
      </c>
      <c r="E75" s="33">
        <v>0</v>
      </c>
      <c r="F75" s="33" t="s">
        <v>182</v>
      </c>
      <c r="G75" s="33" t="s">
        <v>180</v>
      </c>
      <c r="H75" s="91">
        <f>Dataset_AT!R72</f>
        <v>0</v>
      </c>
      <c r="I75" s="33"/>
      <c r="J75" s="37">
        <f>IFERROR(INDEX('AveragePrices&amp;Codes'!G:AG, MATCH($D75, 'AveragePrices&amp;Codes'!$A:$A, 0), MATCH(Tool_Austria!$E$2, 'AveragePrices&amp;Codes'!$G$1:$AG$1, 0)),"")</f>
        <v>5.2430406923076927</v>
      </c>
      <c r="K75" s="37">
        <f>IFERROR(E75/(_xlfn.XLOOKUP(A75,Dataset_AT!$V$2:$V$9,Dataset_AT!$W$2:$W$9)),"")</f>
        <v>0</v>
      </c>
      <c r="L75">
        <f>IFERROR(IF($F75="Raw",_xlfn.XLOOKUP(_xlfn.XLOOKUP(Tool_Austria!$D75,'AveragePrices&amp;Codes'!$A:$A,'AveragePrices&amp;Codes'!$B:$B),AGRIBALYSE_Raw!$B:$B,AGRIBALYSE_Raw!O:O)*$E75,_xlfn.XLOOKUP(_xlfn.XLOOKUP(Tool_Austria!$D75,'AveragePrices&amp;Codes'!$A:$A,'AveragePrices&amp;Codes'!$B:$B),AGRIBALYSE_Cooked!$C:$C,AGRIBALYSE_Cooked!P:P)*$E75),"")</f>
        <v>0</v>
      </c>
      <c r="M75">
        <f>IFERROR(IF($F75="Raw",_xlfn.XLOOKUP(_xlfn.XLOOKUP(Tool_Austria!$D75,'AveragePrices&amp;Codes'!$A:$A,'AveragePrices&amp;Codes'!$B:$B),AGRIBALYSE_Raw!$B:$B,AGRIBALYSE_Raw!P:P)*$E75,_xlfn.XLOOKUP(_xlfn.XLOOKUP(Tool_Austria!$D75,'AveragePrices&amp;Codes'!$A:$A,'AveragePrices&amp;Codes'!$B:$B),AGRIBALYSE_Cooked!$C:$C,AGRIBALYSE_Cooked!Q:Q)*$E75),"")</f>
        <v>0</v>
      </c>
      <c r="N75">
        <f>IFERROR(IF($F75="Raw",_xlfn.XLOOKUP(_xlfn.XLOOKUP(Tool_Austria!$D75,'AveragePrices&amp;Codes'!$A:$A,'AveragePrices&amp;Codes'!$B:$B),AGRIBALYSE_Raw!$B:$B,AGRIBALYSE_Raw!Q:Q)*$E75,_xlfn.XLOOKUP(_xlfn.XLOOKUP(Tool_Austria!$D75,'AveragePrices&amp;Codes'!$A:$A,'AveragePrices&amp;Codes'!$B:$B),AGRIBALYSE_Cooked!$C:$C,AGRIBALYSE_Cooked!R:R)*$E75),"")</f>
        <v>0</v>
      </c>
      <c r="O75">
        <f>IFERROR(IF($F75="Raw",_xlfn.XLOOKUP(_xlfn.XLOOKUP(Tool_Austria!$D75,'AveragePrices&amp;Codes'!$A:$A,'AveragePrices&amp;Codes'!$B:$B),AGRIBALYSE_Raw!$B:$B,AGRIBALYSE_Raw!R:R)*$E75,_xlfn.XLOOKUP(_xlfn.XLOOKUP(Tool_Austria!$D75,'AveragePrices&amp;Codes'!$A:$A,'AveragePrices&amp;Codes'!$B:$B),AGRIBALYSE_Cooked!$C:$C,AGRIBALYSE_Cooked!S:S)*$E75),"")</f>
        <v>0</v>
      </c>
      <c r="P75">
        <f>IFERROR(IF($F75="Raw",_xlfn.XLOOKUP(_xlfn.XLOOKUP(Tool_Austria!$D75,'AveragePrices&amp;Codes'!$A:$A,'AveragePrices&amp;Codes'!$B:$B),AGRIBALYSE_Raw!$B:$B,AGRIBALYSE_Raw!S:S)*$E75,_xlfn.XLOOKUP(_xlfn.XLOOKUP(Tool_Austria!$D75,'AveragePrices&amp;Codes'!$A:$A,'AveragePrices&amp;Codes'!$B:$B),AGRIBALYSE_Cooked!$C:$C,AGRIBALYSE_Cooked!T:T)*$E75),"")</f>
        <v>0</v>
      </c>
      <c r="Q75">
        <f>IFERROR(IF($F75="Raw",_xlfn.XLOOKUP(_xlfn.XLOOKUP(Tool_Austria!$D75,'AveragePrices&amp;Codes'!$A:$A,'AveragePrices&amp;Codes'!$B:$B),AGRIBALYSE_Raw!$B:$B,AGRIBALYSE_Raw!T:T)*$E75,_xlfn.XLOOKUP(_xlfn.XLOOKUP(Tool_Austria!$D75,'AveragePrices&amp;Codes'!$A:$A,'AveragePrices&amp;Codes'!$B:$B),AGRIBALYSE_Cooked!$C:$C,AGRIBALYSE_Cooked!U:U)*$E75),"")</f>
        <v>0</v>
      </c>
      <c r="R75">
        <f>IFERROR(IF($F75="Raw",_xlfn.XLOOKUP(_xlfn.XLOOKUP(Tool_Austria!$D75,'AveragePrices&amp;Codes'!$A:$A,'AveragePrices&amp;Codes'!$B:$B),AGRIBALYSE_Raw!$B:$B,AGRIBALYSE_Raw!U:U)*$E75,_xlfn.XLOOKUP(_xlfn.XLOOKUP(Tool_Austria!$D75,'AveragePrices&amp;Codes'!$A:$A,'AveragePrices&amp;Codes'!$B:$B),AGRIBALYSE_Cooked!$C:$C,AGRIBALYSE_Cooked!V:V)*$E75),"")</f>
        <v>0</v>
      </c>
      <c r="S75">
        <f>IFERROR(IF($F75="Raw",_xlfn.XLOOKUP(_xlfn.XLOOKUP(Tool_Austria!$D75,'AveragePrices&amp;Codes'!$A:$A,'AveragePrices&amp;Codes'!$B:$B),AGRIBALYSE_Raw!$B:$B,AGRIBALYSE_Raw!V:V)*$E75,_xlfn.XLOOKUP(_xlfn.XLOOKUP(Tool_Austria!$D75,'AveragePrices&amp;Codes'!$A:$A,'AveragePrices&amp;Codes'!$B:$B),AGRIBALYSE_Cooked!$C:$C,AGRIBALYSE_Cooked!W:W)*$E75),"")</f>
        <v>0</v>
      </c>
      <c r="T75">
        <f>IFERROR(IF($F75="Raw",_xlfn.XLOOKUP(_xlfn.XLOOKUP(Tool_Austria!$D75,'AveragePrices&amp;Codes'!$A:$A,'AveragePrices&amp;Codes'!$B:$B),AGRIBALYSE_Raw!$B:$B,AGRIBALYSE_Raw!W:W)*$E75,_xlfn.XLOOKUP(_xlfn.XLOOKUP(Tool_Austria!$D75,'AveragePrices&amp;Codes'!$A:$A,'AveragePrices&amp;Codes'!$B:$B),AGRIBALYSE_Cooked!$C:$C,AGRIBALYSE_Cooked!X:X)*$E75),"")</f>
        <v>0</v>
      </c>
      <c r="U75">
        <f>IFERROR(IF($F75="Raw",_xlfn.XLOOKUP(_xlfn.XLOOKUP(Tool_Austria!$D75,'AveragePrices&amp;Codes'!$A:$A,'AveragePrices&amp;Codes'!$B:$B),AGRIBALYSE_Raw!$B:$B,AGRIBALYSE_Raw!X:X)*$E75,_xlfn.XLOOKUP(_xlfn.XLOOKUP(Tool_Austria!$D75,'AveragePrices&amp;Codes'!$A:$A,'AveragePrices&amp;Codes'!$B:$B),AGRIBALYSE_Cooked!$C:$C,AGRIBALYSE_Cooked!Y:Y)*$E75),"")</f>
        <v>0</v>
      </c>
      <c r="V75">
        <f>IFERROR(IF($F75="Raw",_xlfn.XLOOKUP(_xlfn.XLOOKUP(Tool_Austria!$D75,'AveragePrices&amp;Codes'!$A:$A,'AveragePrices&amp;Codes'!$B:$B),AGRIBALYSE_Raw!$B:$B,AGRIBALYSE_Raw!Y:Y)*$E75,_xlfn.XLOOKUP(_xlfn.XLOOKUP(Tool_Austria!$D75,'AveragePrices&amp;Codes'!$A:$A,'AveragePrices&amp;Codes'!$B:$B),AGRIBALYSE_Cooked!$C:$C,AGRIBALYSE_Cooked!Z:Z)*$E75),"")</f>
        <v>0</v>
      </c>
      <c r="W75">
        <f>IFERROR(IF($F75="Raw",_xlfn.XLOOKUP(_xlfn.XLOOKUP(Tool_Austria!$D75,'AveragePrices&amp;Codes'!$A:$A,'AveragePrices&amp;Codes'!$B:$B),AGRIBALYSE_Raw!$B:$B,AGRIBALYSE_Raw!Z:Z)*$E75,_xlfn.XLOOKUP(_xlfn.XLOOKUP(Tool_Austria!$D75,'AveragePrices&amp;Codes'!$A:$A,'AveragePrices&amp;Codes'!$B:$B),AGRIBALYSE_Cooked!$C:$C,AGRIBALYSE_Cooked!AA:AA)*$E75),"")</f>
        <v>0</v>
      </c>
      <c r="X75">
        <f>IFERROR(IF($F75="Raw",_xlfn.XLOOKUP(_xlfn.XLOOKUP(Tool_Austria!$D75,'AveragePrices&amp;Codes'!$A:$A,'AveragePrices&amp;Codes'!$B:$B),AGRIBALYSE_Raw!$B:$B,AGRIBALYSE_Raw!AA:AA)*$E75,_xlfn.XLOOKUP(_xlfn.XLOOKUP(Tool_Austria!$D75,'AveragePrices&amp;Codes'!$A:$A,'AveragePrices&amp;Codes'!$B:$B),AGRIBALYSE_Cooked!$C:$C,AGRIBALYSE_Cooked!AB:AB)*$E75),"")</f>
        <v>0</v>
      </c>
      <c r="Y75">
        <f>IFERROR(IF($F75="Raw",_xlfn.XLOOKUP(_xlfn.XLOOKUP(Tool_Austria!$D75,'AveragePrices&amp;Codes'!$A:$A,'AveragePrices&amp;Codes'!$B:$B),AGRIBALYSE_Raw!$B:$B,AGRIBALYSE_Raw!AB:AB)*$E75,_xlfn.XLOOKUP(_xlfn.XLOOKUP(Tool_Austria!$D75,'AveragePrices&amp;Codes'!$A:$A,'AveragePrices&amp;Codes'!$B:$B),AGRIBALYSE_Cooked!$C:$C,AGRIBALYSE_Cooked!AC:AC)*$E75),"")</f>
        <v>0</v>
      </c>
      <c r="Z75">
        <f>IFERROR(IF($F75="Raw",_xlfn.XLOOKUP(_xlfn.XLOOKUP(Tool_Austria!$D75,'AveragePrices&amp;Codes'!$A:$A,'AveragePrices&amp;Codes'!$B:$B),AGRIBALYSE_Raw!$B:$B,AGRIBALYSE_Raw!AC:AC)*$E75,_xlfn.XLOOKUP(_xlfn.XLOOKUP(Tool_Austria!$D75,'AveragePrices&amp;Codes'!$A:$A,'AveragePrices&amp;Codes'!$B:$B),AGRIBALYSE_Cooked!$C:$C,AGRIBALYSE_Cooked!AD:AD)*$E75),"")</f>
        <v>0</v>
      </c>
      <c r="AA75">
        <f>IFERROR(IF($F75="Raw",_xlfn.XLOOKUP(_xlfn.XLOOKUP(Tool_Austria!$D75,'AveragePrices&amp;Codes'!$A:$A,'AveragePrices&amp;Codes'!$B:$B),AGRIBALYSE_Raw!$B:$B,AGRIBALYSE_Raw!AD:AD)*$E75,_xlfn.XLOOKUP(_xlfn.XLOOKUP(Tool_Austria!$D75,'AveragePrices&amp;Codes'!$A:$A,'AveragePrices&amp;Codes'!$B:$B),AGRIBALYSE_Cooked!$C:$C,AGRIBALYSE_Cooked!AE:AE)*$E75),"")</f>
        <v>0</v>
      </c>
      <c r="AB75" cm="1">
        <f t="array" ref="AB75">IFERROR(_xlfn.XLOOKUP(Tool_Austria!$F75&amp;$E$2,'Cooking methods'!$A:$A&amp;'Cooking methods'!$B:$B,'Cooking methods'!C:C)*$E75,"")</f>
        <v>0</v>
      </c>
      <c r="AC75" cm="1">
        <f t="array" ref="AC75">IFERROR(_xlfn.XLOOKUP(Tool_Austria!$F75&amp;$E$2,'Cooking methods'!$A:$A&amp;'Cooking methods'!$B:$B,'Cooking methods'!D:D)*$E75,"")</f>
        <v>0</v>
      </c>
      <c r="AD75" cm="1">
        <f t="array" ref="AD75">IFERROR(_xlfn.XLOOKUP(Tool_Austria!$F75&amp;$E$2,'Cooking methods'!$A:$A&amp;'Cooking methods'!$B:$B,'Cooking methods'!E:E)*$E75,"")</f>
        <v>0</v>
      </c>
      <c r="AE75" cm="1">
        <f t="array" ref="AE75">IFERROR(_xlfn.XLOOKUP(Tool_Austria!$F75&amp;$E$2,'Cooking methods'!$A:$A&amp;'Cooking methods'!$B:$B,'Cooking methods'!F:F)*$E75,"")</f>
        <v>0</v>
      </c>
      <c r="AF75" cm="1">
        <f t="array" ref="AF75">IFERROR(_xlfn.XLOOKUP(Tool_Austria!$F75&amp;$E$2,'Cooking methods'!$A:$A&amp;'Cooking methods'!$B:$B,'Cooking methods'!G:G)*$E75,"")</f>
        <v>0</v>
      </c>
      <c r="AG75" cm="1">
        <f t="array" ref="AG75">IFERROR(_xlfn.XLOOKUP(Tool_Austria!$F75&amp;$E$2,'Cooking methods'!$A:$A&amp;'Cooking methods'!$B:$B,'Cooking methods'!H:H)*$E75,"")</f>
        <v>0</v>
      </c>
      <c r="AH75" cm="1">
        <f t="array" ref="AH75">IFERROR(_xlfn.XLOOKUP(Tool_Austria!$F75&amp;$E$2,'Cooking methods'!$A:$A&amp;'Cooking methods'!$B:$B,'Cooking methods'!I:I)*$E75,"")</f>
        <v>0</v>
      </c>
      <c r="AI75" cm="1">
        <f t="array" ref="AI75">IFERROR(_xlfn.XLOOKUP(Tool_Austria!$F75&amp;$E$2,'Cooking methods'!$A:$A&amp;'Cooking methods'!$B:$B,'Cooking methods'!J:J)*$E75,"")</f>
        <v>0</v>
      </c>
      <c r="AJ75" cm="1">
        <f t="array" ref="AJ75">IFERROR(_xlfn.XLOOKUP(Tool_Austria!$F75&amp;$E$2,'Cooking methods'!$A:$A&amp;'Cooking methods'!$B:$B,'Cooking methods'!K:K)*$E75,"")</f>
        <v>0</v>
      </c>
      <c r="AK75" cm="1">
        <f t="array" ref="AK75">IFERROR(_xlfn.XLOOKUP(Tool_Austria!$F75&amp;$E$2,'Cooking methods'!$A:$A&amp;'Cooking methods'!$B:$B,'Cooking methods'!L:L)*$E75,"")</f>
        <v>0</v>
      </c>
      <c r="AL75" cm="1">
        <f t="array" ref="AL75">IFERROR(_xlfn.XLOOKUP(Tool_Austria!$F75&amp;$E$2,'Cooking methods'!$A:$A&amp;'Cooking methods'!$B:$B,'Cooking methods'!M:M)*$E75,"")</f>
        <v>0</v>
      </c>
      <c r="AM75" cm="1">
        <f t="array" ref="AM75">IFERROR(_xlfn.XLOOKUP(Tool_Austria!$F75&amp;$E$2,'Cooking methods'!$A:$A&amp;'Cooking methods'!$B:$B,'Cooking methods'!N:N)*$E75,"")</f>
        <v>0</v>
      </c>
      <c r="AN75" cm="1">
        <f t="array" ref="AN75">IFERROR(_xlfn.XLOOKUP(Tool_Austria!$F75&amp;$E$2,'Cooking methods'!$A:$A&amp;'Cooking methods'!$B:$B,'Cooking methods'!O:O)*$E75,"")</f>
        <v>0</v>
      </c>
      <c r="AO75" cm="1">
        <f t="array" ref="AO75">IFERROR(_xlfn.XLOOKUP(Tool_Austria!$F75&amp;$E$2,'Cooking methods'!$A:$A&amp;'Cooking methods'!$B:$B,'Cooking methods'!P:P)*$E75,"")</f>
        <v>0</v>
      </c>
      <c r="AP75" cm="1">
        <f t="array" ref="AP75">IFERROR(_xlfn.XLOOKUP(Tool_Austria!$F75&amp;$E$2,'Cooking methods'!$A:$A&amp;'Cooking methods'!$B:$B,'Cooking methods'!Q:Q)*$E75,"")</f>
        <v>0</v>
      </c>
      <c r="AQ75" cm="1">
        <f t="array" ref="AQ75">IFERROR(_xlfn.XLOOKUP(Tool_Austria!$F75&amp;$E$2,'Cooking methods'!$A:$A&amp;'Cooking methods'!$B:$B,'Cooking methods'!R:R)*$E75,"")</f>
        <v>0</v>
      </c>
      <c r="AR75" cm="1">
        <f t="array" ref="AR75">IFERROR(_xlfn.XLOOKUP(Tool_Austria!$G75&amp;$E$2,'Waste management'!$A:$A&amp;'Waste management'!$B:$B,'Waste management'!C:C)*$E75,"")</f>
        <v>0</v>
      </c>
      <c r="AS75" cm="1">
        <f t="array" ref="AS75">IFERROR(_xlfn.XLOOKUP(Tool_Austria!$G75&amp;$E$2,'Waste management'!$A:$A&amp;'Waste management'!$B:$B,'Waste management'!D:D)*$E75,"")</f>
        <v>0</v>
      </c>
      <c r="AT75" cm="1">
        <f t="array" ref="AT75">IFERROR(_xlfn.XLOOKUP(Tool_Austria!$G75&amp;$E$2,'Waste management'!$A:$A&amp;'Waste management'!$B:$B,'Waste management'!E:E)*$E75,"")</f>
        <v>0</v>
      </c>
      <c r="AU75" cm="1">
        <f t="array" ref="AU75">IFERROR(_xlfn.XLOOKUP(Tool_Austria!$G75&amp;$E$2,'Waste management'!$A:$A&amp;'Waste management'!$B:$B,'Waste management'!F:F)*$E75,"")</f>
        <v>0</v>
      </c>
      <c r="AV75" cm="1">
        <f t="array" ref="AV75">IFERROR(_xlfn.XLOOKUP(Tool_Austria!$G75&amp;$E$2,'Waste management'!$A:$A&amp;'Waste management'!$B:$B,'Waste management'!G:G)*$E75,"")</f>
        <v>0</v>
      </c>
      <c r="AW75" cm="1">
        <f t="array" ref="AW75">IFERROR(_xlfn.XLOOKUP(Tool_Austria!$G75&amp;$E$2,'Waste management'!$A:$A&amp;'Waste management'!$B:$B,'Waste management'!H:H)*$E75,"")</f>
        <v>0</v>
      </c>
      <c r="AX75" cm="1">
        <f t="array" ref="AX75">IFERROR(_xlfn.XLOOKUP(Tool_Austria!$G75&amp;$E$2,'Waste management'!$A:$A&amp;'Waste management'!$B:$B,'Waste management'!I:I)*$E75,"")</f>
        <v>0</v>
      </c>
      <c r="AY75" cm="1">
        <f t="array" ref="AY75">IFERROR(_xlfn.XLOOKUP(Tool_Austria!$G75&amp;$E$2,'Waste management'!$A:$A&amp;'Waste management'!$B:$B,'Waste management'!J:J)*$E75,"")</f>
        <v>0</v>
      </c>
      <c r="AZ75" cm="1">
        <f t="array" ref="AZ75">IFERROR(_xlfn.XLOOKUP(Tool_Austria!$G75&amp;$E$2,'Waste management'!$A:$A&amp;'Waste management'!$B:$B,'Waste management'!K:K)*$E75,"")</f>
        <v>0</v>
      </c>
      <c r="BA75" cm="1">
        <f t="array" ref="BA75">IFERROR(_xlfn.XLOOKUP(Tool_Austria!$G75&amp;$E$2,'Waste management'!$A:$A&amp;'Waste management'!$B:$B,'Waste management'!L:L)*$E75,"")</f>
        <v>0</v>
      </c>
      <c r="BB75" cm="1">
        <f t="array" ref="BB75">IFERROR(_xlfn.XLOOKUP(Tool_Austria!$G75&amp;$E$2,'Waste management'!$A:$A&amp;'Waste management'!$B:$B,'Waste management'!M:M)*$E75,"")</f>
        <v>0</v>
      </c>
      <c r="BC75" cm="1">
        <f t="array" ref="BC75">IFERROR(_xlfn.XLOOKUP(Tool_Austria!$G75&amp;$E$2,'Waste management'!$A:$A&amp;'Waste management'!$B:$B,'Waste management'!N:N)*$E75,"")</f>
        <v>0</v>
      </c>
      <c r="BD75" cm="1">
        <f t="array" ref="BD75">IFERROR(_xlfn.XLOOKUP(Tool_Austria!$G75&amp;$E$2,'Waste management'!$A:$A&amp;'Waste management'!$B:$B,'Waste management'!O:O)*$E75,"")</f>
        <v>0</v>
      </c>
      <c r="BE75" cm="1">
        <f t="array" ref="BE75">IFERROR(_xlfn.XLOOKUP(Tool_Austria!$G75&amp;$E$2,'Waste management'!$A:$A&amp;'Waste management'!$B:$B,'Waste management'!P:P)*$E75,"")</f>
        <v>0</v>
      </c>
      <c r="BF75" cm="1">
        <f t="array" ref="BF75">IFERROR(_xlfn.XLOOKUP(Tool_Austria!$G75&amp;$E$2,'Waste management'!$A:$A&amp;'Waste management'!$B:$B,'Waste management'!Q:Q)*$E75,"")</f>
        <v>0</v>
      </c>
      <c r="BG75" cm="1">
        <f t="array" ref="BG75">IFERROR(_xlfn.XLOOKUP(Tool_Austria!$G75&amp;$E$2,'Waste management'!$A:$A&amp;'Waste management'!$B:$B,'Waste management'!R:R)*$E75,"")</f>
        <v>0</v>
      </c>
      <c r="BH75">
        <f>IFERROR((L75+AR75+AB75)*_xlfn.XLOOKUP(Tool_Austria!BH$4,Monetization_Factors!$A:$A,Monetization_Factors!$D:$D),"")</f>
        <v>0</v>
      </c>
      <c r="BI75">
        <f>IFERROR((M75+AS75+AC75)*_xlfn.XLOOKUP(Tool_Austria!BI$4,Monetization_Factors!$A:$A,Monetization_Factors!$D:$D),"")</f>
        <v>0</v>
      </c>
      <c r="BJ75">
        <f>IFERROR((N75+AT75+AD75)*_xlfn.XLOOKUP(Tool_Austria!BJ$4,Monetization_Factors!$A:$A,Monetization_Factors!$D:$D),"")</f>
        <v>0</v>
      </c>
      <c r="BK75">
        <f>IFERROR((O75+AU75+AE75)*_xlfn.XLOOKUP(Tool_Austria!BK$4,Monetization_Factors!$A:$A,Monetization_Factors!$D:$D),"")</f>
        <v>0</v>
      </c>
      <c r="BL75">
        <f>IFERROR((P75+AV75+AF75)*_xlfn.XLOOKUP(Tool_Austria!BL$4,Monetization_Factors!$A:$A,Monetization_Factors!$D:$D),"")</f>
        <v>0</v>
      </c>
      <c r="BM75">
        <f>IFERROR((Q75+AW75+AG75)*_xlfn.XLOOKUP(Tool_Austria!BM$4,Monetization_Factors!$A:$A,Monetization_Factors!$D:$D),"")</f>
        <v>0</v>
      </c>
      <c r="BN75">
        <f>IFERROR((R75+AX75+AH75)*_xlfn.XLOOKUP(Tool_Austria!BN$4,Monetization_Factors!$A:$A,Monetization_Factors!$D:$D),"")</f>
        <v>0</v>
      </c>
      <c r="BO75">
        <f>IFERROR((S75+AY75+AI75)*_xlfn.XLOOKUP(Tool_Austria!BO$4,Monetization_Factors!$A:$A,Monetization_Factors!$D:$D),"")</f>
        <v>0</v>
      </c>
      <c r="BP75">
        <f>IFERROR((T75+AZ75+AJ75)*_xlfn.XLOOKUP(Tool_Austria!BP$4,Monetization_Factors!$A:$A,Monetization_Factors!$D:$D),"")</f>
        <v>0</v>
      </c>
      <c r="BQ75">
        <f>IFERROR((U75+BA75+AK75)*_xlfn.XLOOKUP(Tool_Austria!BQ$4,Monetization_Factors!$A:$A,Monetization_Factors!$D:$D),"")</f>
        <v>0</v>
      </c>
      <c r="BR75" t="str">
        <f>IFERROR((V75+BB75+AL75)*_xlfn.XLOOKUP(Tool_Austria!BR$4,Monetization_Factors!$A:$A,Monetization_Factors!$D:$D),"")</f>
        <v/>
      </c>
      <c r="BS75">
        <f>IFERROR((W75+BC75+AM75)*_xlfn.XLOOKUP(Tool_Austria!BS$4,Monetization_Factors!$A:$A,Monetization_Factors!$D:$D),"")</f>
        <v>0</v>
      </c>
      <c r="BT75">
        <f>IFERROR((X75+BD75+AN75)*_xlfn.XLOOKUP(Tool_Austria!BT$4,Monetization_Factors!$A:$A,Monetization_Factors!$D:$D),"")</f>
        <v>0</v>
      </c>
      <c r="BU75">
        <f>IFERROR((Y75+BE75+AO75)*_xlfn.XLOOKUP(Tool_Austria!BU$4,Monetization_Factors!$A:$A,Monetization_Factors!$D:$D),"")</f>
        <v>0</v>
      </c>
      <c r="BV75">
        <f>IFERROR((Z75+BF75+AP75)*_xlfn.XLOOKUP(Tool_Austria!BV$4,Monetization_Factors!$A:$A,Monetization_Factors!$D:$D),"")</f>
        <v>0</v>
      </c>
      <c r="BW75">
        <f>IFERROR((AA75+BG75+AQ75)*_xlfn.XLOOKUP(Tool_Austria!BW$4,Monetization_Factors!$A:$A,Monetization_Factors!$D:$D),"")</f>
        <v>0</v>
      </c>
      <c r="BX75" s="38" cm="1">
        <f t="array" ref="BX75">IFERROR(_xlfn.IFS(I75&lt;&gt;0,I75*E75,I75="",J75*E75),"")</f>
        <v>0</v>
      </c>
      <c r="BY75" s="38">
        <f t="shared" si="43"/>
        <v>0</v>
      </c>
      <c r="BZ75" s="38">
        <f t="shared" si="44"/>
        <v>0</v>
      </c>
      <c r="CA75" s="38">
        <f t="shared" si="45"/>
        <v>0</v>
      </c>
      <c r="CB75">
        <f t="shared" si="41"/>
        <v>0</v>
      </c>
      <c r="CC75">
        <f t="shared" si="41"/>
        <v>0</v>
      </c>
      <c r="CD75">
        <f t="shared" si="41"/>
        <v>0</v>
      </c>
      <c r="CE75">
        <f t="shared" si="41"/>
        <v>0</v>
      </c>
      <c r="CF75">
        <f t="shared" si="41"/>
        <v>0</v>
      </c>
      <c r="CG75">
        <f t="shared" si="41"/>
        <v>0</v>
      </c>
      <c r="CH75">
        <f t="shared" si="41"/>
        <v>0</v>
      </c>
      <c r="CI75">
        <f t="shared" si="41"/>
        <v>0</v>
      </c>
      <c r="CJ75">
        <f t="shared" si="41"/>
        <v>0</v>
      </c>
      <c r="CK75">
        <f t="shared" si="41"/>
        <v>0</v>
      </c>
      <c r="CL75">
        <f t="shared" si="41"/>
        <v>0</v>
      </c>
      <c r="CM75">
        <f t="shared" si="41"/>
        <v>0</v>
      </c>
      <c r="CN75">
        <f t="shared" si="41"/>
        <v>0</v>
      </c>
      <c r="CO75">
        <f t="shared" si="41"/>
        <v>0</v>
      </c>
      <c r="CP75">
        <f t="shared" si="41"/>
        <v>0</v>
      </c>
      <c r="CQ75">
        <f t="shared" si="37"/>
        <v>0</v>
      </c>
      <c r="CR75">
        <f t="shared" si="42"/>
        <v>0</v>
      </c>
      <c r="CS75">
        <f t="shared" si="42"/>
        <v>0</v>
      </c>
      <c r="CT75">
        <f t="shared" si="42"/>
        <v>0</v>
      </c>
      <c r="CU75">
        <f t="shared" si="42"/>
        <v>0</v>
      </c>
      <c r="CV75">
        <f t="shared" si="42"/>
        <v>0</v>
      </c>
      <c r="CW75">
        <f t="shared" si="42"/>
        <v>0</v>
      </c>
      <c r="CX75">
        <f t="shared" si="42"/>
        <v>0</v>
      </c>
      <c r="CY75">
        <f t="shared" si="42"/>
        <v>0</v>
      </c>
      <c r="CZ75">
        <f t="shared" si="42"/>
        <v>0</v>
      </c>
      <c r="DA75">
        <f t="shared" si="42"/>
        <v>0</v>
      </c>
      <c r="DB75">
        <f t="shared" si="42"/>
        <v>0</v>
      </c>
      <c r="DC75">
        <f t="shared" si="42"/>
        <v>0</v>
      </c>
      <c r="DD75">
        <f t="shared" si="42"/>
        <v>0</v>
      </c>
      <c r="DE75">
        <f t="shared" si="42"/>
        <v>0</v>
      </c>
      <c r="DF75">
        <f t="shared" si="42"/>
        <v>0</v>
      </c>
      <c r="DG75">
        <f t="shared" si="38"/>
        <v>0</v>
      </c>
      <c r="DH75" s="5" t="str">
        <f>IFERROR(((((L75+AB75)*(1/$H75))+AR75)/$F$2)/($B$2*('CAR.CAP_per person'!B$2)/(_xlfn.XLOOKUP($E$2,EU_countries_GDP!$A$2:$A$29,EU_countries_GDP!$E$2:$E$29))),"")</f>
        <v/>
      </c>
      <c r="DI75" s="5" t="str">
        <f>IFERROR(((((M75+AC75)*(1/$H75))+AS75)/$F$2)/($B$2*('CAR.CAP_per person'!C$2)/(_xlfn.XLOOKUP($E$2,EU_countries_GDP!$A$2:$A$29,EU_countries_GDP!$E$2:$E$29))),"")</f>
        <v/>
      </c>
      <c r="DJ75" s="5" t="str">
        <f>IFERROR(((((N75+AD75)*(1/$H75))+AT75)/$F$2)/($B$2*('CAR.CAP_per person'!D$2)/(_xlfn.XLOOKUP($E$2,EU_countries_GDP!$A$2:$A$29,EU_countries_GDP!$E$2:$E$29))),"")</f>
        <v/>
      </c>
      <c r="DK75" s="5" t="str">
        <f>IFERROR(((((O75+AE75)*(1/$H75))+AU75)/$F$2)/($B$2*('CAR.CAP_per person'!E$2)/(_xlfn.XLOOKUP($E$2,EU_countries_GDP!$A$2:$A$29,EU_countries_GDP!$E$2:$E$29))),"")</f>
        <v/>
      </c>
      <c r="DL75" s="5" t="str">
        <f>IFERROR(((((P75+AF75)*(1/$H75))+AV75)/$F$2)/($B$2*('CAR.CAP_per person'!F$2)/(_xlfn.XLOOKUP($E$2,EU_countries_GDP!$A$2:$A$29,EU_countries_GDP!$E$2:$E$29))),"")</f>
        <v/>
      </c>
      <c r="DM75" s="5" t="str">
        <f>IFERROR(((((Q75+AG75)*(1/$H75))+AW75)/$F$2)/($B$2*('CAR.CAP_per person'!G$2)/(_xlfn.XLOOKUP($E$2,EU_countries_GDP!$A$2:$A$29,EU_countries_GDP!$E$2:$E$29))),"")</f>
        <v/>
      </c>
      <c r="DN75" s="5" t="str">
        <f>IFERROR(((((R75+AH75)*(1/$H75))+AX75)/$F$2)/($B$2*('CAR.CAP_per person'!H$2)/(_xlfn.XLOOKUP($E$2,EU_countries_GDP!$A$2:$A$29,EU_countries_GDP!$E$2:$E$29))),"")</f>
        <v/>
      </c>
      <c r="DO75" s="5" t="str">
        <f>IFERROR(((((S75+AI75)*(1/$H75))+AY75)/$F$2)/($B$2*('CAR.CAP_per person'!I$2)/(_xlfn.XLOOKUP($E$2,EU_countries_GDP!$A$2:$A$29,EU_countries_GDP!$E$2:$E$29))),"")</f>
        <v/>
      </c>
      <c r="DP75" s="5" t="str">
        <f>IFERROR(((((T75+AJ75)*(1/$H75))+AZ75)/$F$2)/($B$2*('CAR.CAP_per person'!J$2)/(_xlfn.XLOOKUP($E$2,EU_countries_GDP!$A$2:$A$29,EU_countries_GDP!$E$2:$E$29))),"")</f>
        <v/>
      </c>
      <c r="DQ75" s="5" t="str">
        <f>IFERROR(((((U75+AK75)*(1/$H75))+BA75)/$F$2)/($B$2*('CAR.CAP_per person'!K$2)/(_xlfn.XLOOKUP($E$2,EU_countries_GDP!$A$2:$A$29,EU_countries_GDP!$E$2:$E$29))),"")</f>
        <v/>
      </c>
      <c r="DR75" s="5" t="str">
        <f>IFERROR(((((V75+AL75)*(1/$H75))+BB75)/$F$2)/($B$2*('CAR.CAP_per person'!L$2)/(_xlfn.XLOOKUP($E$2,EU_countries_GDP!$A$2:$A$29,EU_countries_GDP!$E$2:$E$29))),"")</f>
        <v/>
      </c>
      <c r="DS75" s="5" t="str">
        <f>IFERROR(((((W75+AM75)*(1/$H75))+BC75)/$F$2)/($B$2*('CAR.CAP_per person'!M$2)/(_xlfn.XLOOKUP($E$2,EU_countries_GDP!$A$2:$A$29,EU_countries_GDP!$E$2:$E$29))),"")</f>
        <v/>
      </c>
      <c r="DT75" s="5" t="str">
        <f>IFERROR(((((X75+AN75)*(1/$H75))+BD75)/$F$2)/($B$2*('CAR.CAP_per person'!N$2)/(_xlfn.XLOOKUP($E$2,EU_countries_GDP!$A$2:$A$29,EU_countries_GDP!$E$2:$E$29))),"")</f>
        <v/>
      </c>
      <c r="DU75" s="5" t="str">
        <f>IFERROR(((((Y75+AO75)*(1/$H75))+BE75)/$F$2)/($B$2*('CAR.CAP_per person'!O$2)/(_xlfn.XLOOKUP($E$2,EU_countries_GDP!$A$2:$A$29,EU_countries_GDP!$E$2:$E$29))),"")</f>
        <v/>
      </c>
      <c r="DV75" s="5" t="str">
        <f>IFERROR(((((Z75+AP75)*(1/$H75))+BF75)/$F$2)/($B$2*('CAR.CAP_per person'!P$2)/(_xlfn.XLOOKUP($E$2,EU_countries_GDP!$A$2:$A$29,EU_countries_GDP!$E$2:$E$29))),"")</f>
        <v/>
      </c>
      <c r="DW75" s="5" t="str">
        <f>IFERROR(((((AA75+AQ75)*(1/$H75))+BG75)/$F$2)/($B$2*('CAR.CAP_per person'!Q$2)/(_xlfn.XLOOKUP($E$2,EU_countries_GDP!$A$2:$A$29,EU_countries_GDP!$E$2:$E$29))),"")</f>
        <v/>
      </c>
    </row>
    <row r="76" spans="1:127">
      <c r="A76" t="s">
        <v>213</v>
      </c>
      <c r="B76" t="str">
        <f>_xlfn.XLOOKUP(D76,Table5[Ingredient],Table5[Category],"",FALSE)</f>
        <v>Vegetables</v>
      </c>
      <c r="C76" s="33" t="s">
        <v>177</v>
      </c>
      <c r="D76" s="33" t="s">
        <v>216</v>
      </c>
      <c r="E76" s="33">
        <v>0</v>
      </c>
      <c r="F76" s="33" t="s">
        <v>182</v>
      </c>
      <c r="G76" s="33" t="s">
        <v>180</v>
      </c>
      <c r="H76" s="91">
        <f>Dataset_AT!R73</f>
        <v>0</v>
      </c>
      <c r="I76" s="33"/>
      <c r="J76" s="37">
        <f>IFERROR(INDEX('AveragePrices&amp;Codes'!G:AG, MATCH($D76, 'AveragePrices&amp;Codes'!$A:$A, 0), MATCH(Tool_Austria!$E$2, 'AveragePrices&amp;Codes'!$G$1:$AG$1, 0)),"")</f>
        <v>1.2720221879683722</v>
      </c>
      <c r="K76" s="37">
        <f>IFERROR(E76/(_xlfn.XLOOKUP(A76,Dataset_AT!$V$2:$V$9,Dataset_AT!$W$2:$W$9)),"")</f>
        <v>0</v>
      </c>
      <c r="L76">
        <f>IFERROR(IF($F76="Raw",_xlfn.XLOOKUP(_xlfn.XLOOKUP(Tool_Austria!$D76,'AveragePrices&amp;Codes'!$A:$A,'AveragePrices&amp;Codes'!$B:$B),AGRIBALYSE_Raw!$B:$B,AGRIBALYSE_Raw!O:O)*$E76,_xlfn.XLOOKUP(_xlfn.XLOOKUP(Tool_Austria!$D76,'AveragePrices&amp;Codes'!$A:$A,'AveragePrices&amp;Codes'!$B:$B),AGRIBALYSE_Cooked!$C:$C,AGRIBALYSE_Cooked!P:P)*$E76),"")</f>
        <v>0</v>
      </c>
      <c r="M76">
        <f>IFERROR(IF($F76="Raw",_xlfn.XLOOKUP(_xlfn.XLOOKUP(Tool_Austria!$D76,'AveragePrices&amp;Codes'!$A:$A,'AveragePrices&amp;Codes'!$B:$B),AGRIBALYSE_Raw!$B:$B,AGRIBALYSE_Raw!P:P)*$E76,_xlfn.XLOOKUP(_xlfn.XLOOKUP(Tool_Austria!$D76,'AveragePrices&amp;Codes'!$A:$A,'AveragePrices&amp;Codes'!$B:$B),AGRIBALYSE_Cooked!$C:$C,AGRIBALYSE_Cooked!Q:Q)*$E76),"")</f>
        <v>0</v>
      </c>
      <c r="N76">
        <f>IFERROR(IF($F76="Raw",_xlfn.XLOOKUP(_xlfn.XLOOKUP(Tool_Austria!$D76,'AveragePrices&amp;Codes'!$A:$A,'AveragePrices&amp;Codes'!$B:$B),AGRIBALYSE_Raw!$B:$B,AGRIBALYSE_Raw!Q:Q)*$E76,_xlfn.XLOOKUP(_xlfn.XLOOKUP(Tool_Austria!$D76,'AveragePrices&amp;Codes'!$A:$A,'AveragePrices&amp;Codes'!$B:$B),AGRIBALYSE_Cooked!$C:$C,AGRIBALYSE_Cooked!R:R)*$E76),"")</f>
        <v>0</v>
      </c>
      <c r="O76">
        <f>IFERROR(IF($F76="Raw",_xlfn.XLOOKUP(_xlfn.XLOOKUP(Tool_Austria!$D76,'AveragePrices&amp;Codes'!$A:$A,'AveragePrices&amp;Codes'!$B:$B),AGRIBALYSE_Raw!$B:$B,AGRIBALYSE_Raw!R:R)*$E76,_xlfn.XLOOKUP(_xlfn.XLOOKUP(Tool_Austria!$D76,'AveragePrices&amp;Codes'!$A:$A,'AveragePrices&amp;Codes'!$B:$B),AGRIBALYSE_Cooked!$C:$C,AGRIBALYSE_Cooked!S:S)*$E76),"")</f>
        <v>0</v>
      </c>
      <c r="P76">
        <f>IFERROR(IF($F76="Raw",_xlfn.XLOOKUP(_xlfn.XLOOKUP(Tool_Austria!$D76,'AveragePrices&amp;Codes'!$A:$A,'AveragePrices&amp;Codes'!$B:$B),AGRIBALYSE_Raw!$B:$B,AGRIBALYSE_Raw!S:S)*$E76,_xlfn.XLOOKUP(_xlfn.XLOOKUP(Tool_Austria!$D76,'AveragePrices&amp;Codes'!$A:$A,'AveragePrices&amp;Codes'!$B:$B),AGRIBALYSE_Cooked!$C:$C,AGRIBALYSE_Cooked!T:T)*$E76),"")</f>
        <v>0</v>
      </c>
      <c r="Q76">
        <f>IFERROR(IF($F76="Raw",_xlfn.XLOOKUP(_xlfn.XLOOKUP(Tool_Austria!$D76,'AveragePrices&amp;Codes'!$A:$A,'AveragePrices&amp;Codes'!$B:$B),AGRIBALYSE_Raw!$B:$B,AGRIBALYSE_Raw!T:T)*$E76,_xlfn.XLOOKUP(_xlfn.XLOOKUP(Tool_Austria!$D76,'AveragePrices&amp;Codes'!$A:$A,'AveragePrices&amp;Codes'!$B:$B),AGRIBALYSE_Cooked!$C:$C,AGRIBALYSE_Cooked!U:U)*$E76),"")</f>
        <v>0</v>
      </c>
      <c r="R76">
        <f>IFERROR(IF($F76="Raw",_xlfn.XLOOKUP(_xlfn.XLOOKUP(Tool_Austria!$D76,'AveragePrices&amp;Codes'!$A:$A,'AveragePrices&amp;Codes'!$B:$B),AGRIBALYSE_Raw!$B:$B,AGRIBALYSE_Raw!U:U)*$E76,_xlfn.XLOOKUP(_xlfn.XLOOKUP(Tool_Austria!$D76,'AveragePrices&amp;Codes'!$A:$A,'AveragePrices&amp;Codes'!$B:$B),AGRIBALYSE_Cooked!$C:$C,AGRIBALYSE_Cooked!V:V)*$E76),"")</f>
        <v>0</v>
      </c>
      <c r="S76">
        <f>IFERROR(IF($F76="Raw",_xlfn.XLOOKUP(_xlfn.XLOOKUP(Tool_Austria!$D76,'AveragePrices&amp;Codes'!$A:$A,'AveragePrices&amp;Codes'!$B:$B),AGRIBALYSE_Raw!$B:$B,AGRIBALYSE_Raw!V:V)*$E76,_xlfn.XLOOKUP(_xlfn.XLOOKUP(Tool_Austria!$D76,'AveragePrices&amp;Codes'!$A:$A,'AveragePrices&amp;Codes'!$B:$B),AGRIBALYSE_Cooked!$C:$C,AGRIBALYSE_Cooked!W:W)*$E76),"")</f>
        <v>0</v>
      </c>
      <c r="T76">
        <f>IFERROR(IF($F76="Raw",_xlfn.XLOOKUP(_xlfn.XLOOKUP(Tool_Austria!$D76,'AveragePrices&amp;Codes'!$A:$A,'AveragePrices&amp;Codes'!$B:$B),AGRIBALYSE_Raw!$B:$B,AGRIBALYSE_Raw!W:W)*$E76,_xlfn.XLOOKUP(_xlfn.XLOOKUP(Tool_Austria!$D76,'AveragePrices&amp;Codes'!$A:$A,'AveragePrices&amp;Codes'!$B:$B),AGRIBALYSE_Cooked!$C:$C,AGRIBALYSE_Cooked!X:X)*$E76),"")</f>
        <v>0</v>
      </c>
      <c r="U76">
        <f>IFERROR(IF($F76="Raw",_xlfn.XLOOKUP(_xlfn.XLOOKUP(Tool_Austria!$D76,'AveragePrices&amp;Codes'!$A:$A,'AveragePrices&amp;Codes'!$B:$B),AGRIBALYSE_Raw!$B:$B,AGRIBALYSE_Raw!X:X)*$E76,_xlfn.XLOOKUP(_xlfn.XLOOKUP(Tool_Austria!$D76,'AveragePrices&amp;Codes'!$A:$A,'AveragePrices&amp;Codes'!$B:$B),AGRIBALYSE_Cooked!$C:$C,AGRIBALYSE_Cooked!Y:Y)*$E76),"")</f>
        <v>0</v>
      </c>
      <c r="V76">
        <f>IFERROR(IF($F76="Raw",_xlfn.XLOOKUP(_xlfn.XLOOKUP(Tool_Austria!$D76,'AveragePrices&amp;Codes'!$A:$A,'AveragePrices&amp;Codes'!$B:$B),AGRIBALYSE_Raw!$B:$B,AGRIBALYSE_Raw!Y:Y)*$E76,_xlfn.XLOOKUP(_xlfn.XLOOKUP(Tool_Austria!$D76,'AveragePrices&amp;Codes'!$A:$A,'AveragePrices&amp;Codes'!$B:$B),AGRIBALYSE_Cooked!$C:$C,AGRIBALYSE_Cooked!Z:Z)*$E76),"")</f>
        <v>0</v>
      </c>
      <c r="W76">
        <f>IFERROR(IF($F76="Raw",_xlfn.XLOOKUP(_xlfn.XLOOKUP(Tool_Austria!$D76,'AveragePrices&amp;Codes'!$A:$A,'AveragePrices&amp;Codes'!$B:$B),AGRIBALYSE_Raw!$B:$B,AGRIBALYSE_Raw!Z:Z)*$E76,_xlfn.XLOOKUP(_xlfn.XLOOKUP(Tool_Austria!$D76,'AveragePrices&amp;Codes'!$A:$A,'AveragePrices&amp;Codes'!$B:$B),AGRIBALYSE_Cooked!$C:$C,AGRIBALYSE_Cooked!AA:AA)*$E76),"")</f>
        <v>0</v>
      </c>
      <c r="X76">
        <f>IFERROR(IF($F76="Raw",_xlfn.XLOOKUP(_xlfn.XLOOKUP(Tool_Austria!$D76,'AveragePrices&amp;Codes'!$A:$A,'AveragePrices&amp;Codes'!$B:$B),AGRIBALYSE_Raw!$B:$B,AGRIBALYSE_Raw!AA:AA)*$E76,_xlfn.XLOOKUP(_xlfn.XLOOKUP(Tool_Austria!$D76,'AveragePrices&amp;Codes'!$A:$A,'AveragePrices&amp;Codes'!$B:$B),AGRIBALYSE_Cooked!$C:$C,AGRIBALYSE_Cooked!AB:AB)*$E76),"")</f>
        <v>0</v>
      </c>
      <c r="Y76">
        <f>IFERROR(IF($F76="Raw",_xlfn.XLOOKUP(_xlfn.XLOOKUP(Tool_Austria!$D76,'AveragePrices&amp;Codes'!$A:$A,'AveragePrices&amp;Codes'!$B:$B),AGRIBALYSE_Raw!$B:$B,AGRIBALYSE_Raw!AB:AB)*$E76,_xlfn.XLOOKUP(_xlfn.XLOOKUP(Tool_Austria!$D76,'AveragePrices&amp;Codes'!$A:$A,'AveragePrices&amp;Codes'!$B:$B),AGRIBALYSE_Cooked!$C:$C,AGRIBALYSE_Cooked!AC:AC)*$E76),"")</f>
        <v>0</v>
      </c>
      <c r="Z76">
        <f>IFERROR(IF($F76="Raw",_xlfn.XLOOKUP(_xlfn.XLOOKUP(Tool_Austria!$D76,'AveragePrices&amp;Codes'!$A:$A,'AveragePrices&amp;Codes'!$B:$B),AGRIBALYSE_Raw!$B:$B,AGRIBALYSE_Raw!AC:AC)*$E76,_xlfn.XLOOKUP(_xlfn.XLOOKUP(Tool_Austria!$D76,'AveragePrices&amp;Codes'!$A:$A,'AveragePrices&amp;Codes'!$B:$B),AGRIBALYSE_Cooked!$C:$C,AGRIBALYSE_Cooked!AD:AD)*$E76),"")</f>
        <v>0</v>
      </c>
      <c r="AA76">
        <f>IFERROR(IF($F76="Raw",_xlfn.XLOOKUP(_xlfn.XLOOKUP(Tool_Austria!$D76,'AveragePrices&amp;Codes'!$A:$A,'AveragePrices&amp;Codes'!$B:$B),AGRIBALYSE_Raw!$B:$B,AGRIBALYSE_Raw!AD:AD)*$E76,_xlfn.XLOOKUP(_xlfn.XLOOKUP(Tool_Austria!$D76,'AveragePrices&amp;Codes'!$A:$A,'AveragePrices&amp;Codes'!$B:$B),AGRIBALYSE_Cooked!$C:$C,AGRIBALYSE_Cooked!AE:AE)*$E76),"")</f>
        <v>0</v>
      </c>
      <c r="AB76" cm="1">
        <f t="array" ref="AB76">IFERROR(_xlfn.XLOOKUP(Tool_Austria!$F76&amp;$E$2,'Cooking methods'!$A:$A&amp;'Cooking methods'!$B:$B,'Cooking methods'!C:C)*$E76,"")</f>
        <v>0</v>
      </c>
      <c r="AC76" cm="1">
        <f t="array" ref="AC76">IFERROR(_xlfn.XLOOKUP(Tool_Austria!$F76&amp;$E$2,'Cooking methods'!$A:$A&amp;'Cooking methods'!$B:$B,'Cooking methods'!D:D)*$E76,"")</f>
        <v>0</v>
      </c>
      <c r="AD76" cm="1">
        <f t="array" ref="AD76">IFERROR(_xlfn.XLOOKUP(Tool_Austria!$F76&amp;$E$2,'Cooking methods'!$A:$A&amp;'Cooking methods'!$B:$B,'Cooking methods'!E:E)*$E76,"")</f>
        <v>0</v>
      </c>
      <c r="AE76" cm="1">
        <f t="array" ref="AE76">IFERROR(_xlfn.XLOOKUP(Tool_Austria!$F76&amp;$E$2,'Cooking methods'!$A:$A&amp;'Cooking methods'!$B:$B,'Cooking methods'!F:F)*$E76,"")</f>
        <v>0</v>
      </c>
      <c r="AF76" cm="1">
        <f t="array" ref="AF76">IFERROR(_xlfn.XLOOKUP(Tool_Austria!$F76&amp;$E$2,'Cooking methods'!$A:$A&amp;'Cooking methods'!$B:$B,'Cooking methods'!G:G)*$E76,"")</f>
        <v>0</v>
      </c>
      <c r="AG76" cm="1">
        <f t="array" ref="AG76">IFERROR(_xlfn.XLOOKUP(Tool_Austria!$F76&amp;$E$2,'Cooking methods'!$A:$A&amp;'Cooking methods'!$B:$B,'Cooking methods'!H:H)*$E76,"")</f>
        <v>0</v>
      </c>
      <c r="AH76" cm="1">
        <f t="array" ref="AH76">IFERROR(_xlfn.XLOOKUP(Tool_Austria!$F76&amp;$E$2,'Cooking methods'!$A:$A&amp;'Cooking methods'!$B:$B,'Cooking methods'!I:I)*$E76,"")</f>
        <v>0</v>
      </c>
      <c r="AI76" cm="1">
        <f t="array" ref="AI76">IFERROR(_xlfn.XLOOKUP(Tool_Austria!$F76&amp;$E$2,'Cooking methods'!$A:$A&amp;'Cooking methods'!$B:$B,'Cooking methods'!J:J)*$E76,"")</f>
        <v>0</v>
      </c>
      <c r="AJ76" cm="1">
        <f t="array" ref="AJ76">IFERROR(_xlfn.XLOOKUP(Tool_Austria!$F76&amp;$E$2,'Cooking methods'!$A:$A&amp;'Cooking methods'!$B:$B,'Cooking methods'!K:K)*$E76,"")</f>
        <v>0</v>
      </c>
      <c r="AK76" cm="1">
        <f t="array" ref="AK76">IFERROR(_xlfn.XLOOKUP(Tool_Austria!$F76&amp;$E$2,'Cooking methods'!$A:$A&amp;'Cooking methods'!$B:$B,'Cooking methods'!L:L)*$E76,"")</f>
        <v>0</v>
      </c>
      <c r="AL76" cm="1">
        <f t="array" ref="AL76">IFERROR(_xlfn.XLOOKUP(Tool_Austria!$F76&amp;$E$2,'Cooking methods'!$A:$A&amp;'Cooking methods'!$B:$B,'Cooking methods'!M:M)*$E76,"")</f>
        <v>0</v>
      </c>
      <c r="AM76" cm="1">
        <f t="array" ref="AM76">IFERROR(_xlfn.XLOOKUP(Tool_Austria!$F76&amp;$E$2,'Cooking methods'!$A:$A&amp;'Cooking methods'!$B:$B,'Cooking methods'!N:N)*$E76,"")</f>
        <v>0</v>
      </c>
      <c r="AN76" cm="1">
        <f t="array" ref="AN76">IFERROR(_xlfn.XLOOKUP(Tool_Austria!$F76&amp;$E$2,'Cooking methods'!$A:$A&amp;'Cooking methods'!$B:$B,'Cooking methods'!O:O)*$E76,"")</f>
        <v>0</v>
      </c>
      <c r="AO76" cm="1">
        <f t="array" ref="AO76">IFERROR(_xlfn.XLOOKUP(Tool_Austria!$F76&amp;$E$2,'Cooking methods'!$A:$A&amp;'Cooking methods'!$B:$B,'Cooking methods'!P:P)*$E76,"")</f>
        <v>0</v>
      </c>
      <c r="AP76" cm="1">
        <f t="array" ref="AP76">IFERROR(_xlfn.XLOOKUP(Tool_Austria!$F76&amp;$E$2,'Cooking methods'!$A:$A&amp;'Cooking methods'!$B:$B,'Cooking methods'!Q:Q)*$E76,"")</f>
        <v>0</v>
      </c>
      <c r="AQ76" cm="1">
        <f t="array" ref="AQ76">IFERROR(_xlfn.XLOOKUP(Tool_Austria!$F76&amp;$E$2,'Cooking methods'!$A:$A&amp;'Cooking methods'!$B:$B,'Cooking methods'!R:R)*$E76,"")</f>
        <v>0</v>
      </c>
      <c r="AR76" cm="1">
        <f t="array" ref="AR76">IFERROR(_xlfn.XLOOKUP(Tool_Austria!$G76&amp;$E$2,'Waste management'!$A:$A&amp;'Waste management'!$B:$B,'Waste management'!C:C)*$E76,"")</f>
        <v>0</v>
      </c>
      <c r="AS76" cm="1">
        <f t="array" ref="AS76">IFERROR(_xlfn.XLOOKUP(Tool_Austria!$G76&amp;$E$2,'Waste management'!$A:$A&amp;'Waste management'!$B:$B,'Waste management'!D:D)*$E76,"")</f>
        <v>0</v>
      </c>
      <c r="AT76" cm="1">
        <f t="array" ref="AT76">IFERROR(_xlfn.XLOOKUP(Tool_Austria!$G76&amp;$E$2,'Waste management'!$A:$A&amp;'Waste management'!$B:$B,'Waste management'!E:E)*$E76,"")</f>
        <v>0</v>
      </c>
      <c r="AU76" cm="1">
        <f t="array" ref="AU76">IFERROR(_xlfn.XLOOKUP(Tool_Austria!$G76&amp;$E$2,'Waste management'!$A:$A&amp;'Waste management'!$B:$B,'Waste management'!F:F)*$E76,"")</f>
        <v>0</v>
      </c>
      <c r="AV76" cm="1">
        <f t="array" ref="AV76">IFERROR(_xlfn.XLOOKUP(Tool_Austria!$G76&amp;$E$2,'Waste management'!$A:$A&amp;'Waste management'!$B:$B,'Waste management'!G:G)*$E76,"")</f>
        <v>0</v>
      </c>
      <c r="AW76" cm="1">
        <f t="array" ref="AW76">IFERROR(_xlfn.XLOOKUP(Tool_Austria!$G76&amp;$E$2,'Waste management'!$A:$A&amp;'Waste management'!$B:$B,'Waste management'!H:H)*$E76,"")</f>
        <v>0</v>
      </c>
      <c r="AX76" cm="1">
        <f t="array" ref="AX76">IFERROR(_xlfn.XLOOKUP(Tool_Austria!$G76&amp;$E$2,'Waste management'!$A:$A&amp;'Waste management'!$B:$B,'Waste management'!I:I)*$E76,"")</f>
        <v>0</v>
      </c>
      <c r="AY76" cm="1">
        <f t="array" ref="AY76">IFERROR(_xlfn.XLOOKUP(Tool_Austria!$G76&amp;$E$2,'Waste management'!$A:$A&amp;'Waste management'!$B:$B,'Waste management'!J:J)*$E76,"")</f>
        <v>0</v>
      </c>
      <c r="AZ76" cm="1">
        <f t="array" ref="AZ76">IFERROR(_xlfn.XLOOKUP(Tool_Austria!$G76&amp;$E$2,'Waste management'!$A:$A&amp;'Waste management'!$B:$B,'Waste management'!K:K)*$E76,"")</f>
        <v>0</v>
      </c>
      <c r="BA76" cm="1">
        <f t="array" ref="BA76">IFERROR(_xlfn.XLOOKUP(Tool_Austria!$G76&amp;$E$2,'Waste management'!$A:$A&amp;'Waste management'!$B:$B,'Waste management'!L:L)*$E76,"")</f>
        <v>0</v>
      </c>
      <c r="BB76" cm="1">
        <f t="array" ref="BB76">IFERROR(_xlfn.XLOOKUP(Tool_Austria!$G76&amp;$E$2,'Waste management'!$A:$A&amp;'Waste management'!$B:$B,'Waste management'!M:M)*$E76,"")</f>
        <v>0</v>
      </c>
      <c r="BC76" cm="1">
        <f t="array" ref="BC76">IFERROR(_xlfn.XLOOKUP(Tool_Austria!$G76&amp;$E$2,'Waste management'!$A:$A&amp;'Waste management'!$B:$B,'Waste management'!N:N)*$E76,"")</f>
        <v>0</v>
      </c>
      <c r="BD76" cm="1">
        <f t="array" ref="BD76">IFERROR(_xlfn.XLOOKUP(Tool_Austria!$G76&amp;$E$2,'Waste management'!$A:$A&amp;'Waste management'!$B:$B,'Waste management'!O:O)*$E76,"")</f>
        <v>0</v>
      </c>
      <c r="BE76" cm="1">
        <f t="array" ref="BE76">IFERROR(_xlfn.XLOOKUP(Tool_Austria!$G76&amp;$E$2,'Waste management'!$A:$A&amp;'Waste management'!$B:$B,'Waste management'!P:P)*$E76,"")</f>
        <v>0</v>
      </c>
      <c r="BF76" cm="1">
        <f t="array" ref="BF76">IFERROR(_xlfn.XLOOKUP(Tool_Austria!$G76&amp;$E$2,'Waste management'!$A:$A&amp;'Waste management'!$B:$B,'Waste management'!Q:Q)*$E76,"")</f>
        <v>0</v>
      </c>
      <c r="BG76" cm="1">
        <f t="array" ref="BG76">IFERROR(_xlfn.XLOOKUP(Tool_Austria!$G76&amp;$E$2,'Waste management'!$A:$A&amp;'Waste management'!$B:$B,'Waste management'!R:R)*$E76,"")</f>
        <v>0</v>
      </c>
      <c r="BH76">
        <f>IFERROR((L76+AR76+AB76)*_xlfn.XLOOKUP(Tool_Austria!BH$4,Monetization_Factors!$A:$A,Monetization_Factors!$D:$D),"")</f>
        <v>0</v>
      </c>
      <c r="BI76">
        <f>IFERROR((M76+AS76+AC76)*_xlfn.XLOOKUP(Tool_Austria!BI$4,Monetization_Factors!$A:$A,Monetization_Factors!$D:$D),"")</f>
        <v>0</v>
      </c>
      <c r="BJ76">
        <f>IFERROR((N76+AT76+AD76)*_xlfn.XLOOKUP(Tool_Austria!BJ$4,Monetization_Factors!$A:$A,Monetization_Factors!$D:$D),"")</f>
        <v>0</v>
      </c>
      <c r="BK76">
        <f>IFERROR((O76+AU76+AE76)*_xlfn.XLOOKUP(Tool_Austria!BK$4,Monetization_Factors!$A:$A,Monetization_Factors!$D:$D),"")</f>
        <v>0</v>
      </c>
      <c r="BL76">
        <f>IFERROR((P76+AV76+AF76)*_xlfn.XLOOKUP(Tool_Austria!BL$4,Monetization_Factors!$A:$A,Monetization_Factors!$D:$D),"")</f>
        <v>0</v>
      </c>
      <c r="BM76">
        <f>IFERROR((Q76+AW76+AG76)*_xlfn.XLOOKUP(Tool_Austria!BM$4,Monetization_Factors!$A:$A,Monetization_Factors!$D:$D),"")</f>
        <v>0</v>
      </c>
      <c r="BN76">
        <f>IFERROR((R76+AX76+AH76)*_xlfn.XLOOKUP(Tool_Austria!BN$4,Monetization_Factors!$A:$A,Monetization_Factors!$D:$D),"")</f>
        <v>0</v>
      </c>
      <c r="BO76">
        <f>IFERROR((S76+AY76+AI76)*_xlfn.XLOOKUP(Tool_Austria!BO$4,Monetization_Factors!$A:$A,Monetization_Factors!$D:$D),"")</f>
        <v>0</v>
      </c>
      <c r="BP76">
        <f>IFERROR((T76+AZ76+AJ76)*_xlfn.XLOOKUP(Tool_Austria!BP$4,Monetization_Factors!$A:$A,Monetization_Factors!$D:$D),"")</f>
        <v>0</v>
      </c>
      <c r="BQ76">
        <f>IFERROR((U76+BA76+AK76)*_xlfn.XLOOKUP(Tool_Austria!BQ$4,Monetization_Factors!$A:$A,Monetization_Factors!$D:$D),"")</f>
        <v>0</v>
      </c>
      <c r="BR76" t="str">
        <f>IFERROR((V76+BB76+AL76)*_xlfn.XLOOKUP(Tool_Austria!BR$4,Monetization_Factors!$A:$A,Monetization_Factors!$D:$D),"")</f>
        <v/>
      </c>
      <c r="BS76">
        <f>IFERROR((W76+BC76+AM76)*_xlfn.XLOOKUP(Tool_Austria!BS$4,Monetization_Factors!$A:$A,Monetization_Factors!$D:$D),"")</f>
        <v>0</v>
      </c>
      <c r="BT76">
        <f>IFERROR((X76+BD76+AN76)*_xlfn.XLOOKUP(Tool_Austria!BT$4,Monetization_Factors!$A:$A,Monetization_Factors!$D:$D),"")</f>
        <v>0</v>
      </c>
      <c r="BU76">
        <f>IFERROR((Y76+BE76+AO76)*_xlfn.XLOOKUP(Tool_Austria!BU$4,Monetization_Factors!$A:$A,Monetization_Factors!$D:$D),"")</f>
        <v>0</v>
      </c>
      <c r="BV76">
        <f>IFERROR((Z76+BF76+AP76)*_xlfn.XLOOKUP(Tool_Austria!BV$4,Monetization_Factors!$A:$A,Monetization_Factors!$D:$D),"")</f>
        <v>0</v>
      </c>
      <c r="BW76">
        <f>IFERROR((AA76+BG76+AQ76)*_xlfn.XLOOKUP(Tool_Austria!BW$4,Monetization_Factors!$A:$A,Monetization_Factors!$D:$D),"")</f>
        <v>0</v>
      </c>
      <c r="BX76" s="38" cm="1">
        <f t="array" ref="BX76">IFERROR(_xlfn.IFS(I76&lt;&gt;0,I76*E76,I76="",J76*E76),"")</f>
        <v>0</v>
      </c>
      <c r="BY76" s="38">
        <f t="shared" si="43"/>
        <v>0</v>
      </c>
      <c r="BZ76" s="38">
        <f t="shared" si="44"/>
        <v>0</v>
      </c>
      <c r="CA76" s="38">
        <f t="shared" si="45"/>
        <v>0</v>
      </c>
      <c r="CB76">
        <f t="shared" si="41"/>
        <v>0</v>
      </c>
      <c r="CC76">
        <f t="shared" si="41"/>
        <v>0</v>
      </c>
      <c r="CD76">
        <f t="shared" si="41"/>
        <v>0</v>
      </c>
      <c r="CE76">
        <f t="shared" si="41"/>
        <v>0</v>
      </c>
      <c r="CF76">
        <f t="shared" si="41"/>
        <v>0</v>
      </c>
      <c r="CG76">
        <f t="shared" si="41"/>
        <v>0</v>
      </c>
      <c r="CH76">
        <f t="shared" si="41"/>
        <v>0</v>
      </c>
      <c r="CI76">
        <f t="shared" si="41"/>
        <v>0</v>
      </c>
      <c r="CJ76">
        <f t="shared" si="41"/>
        <v>0</v>
      </c>
      <c r="CK76">
        <f t="shared" si="41"/>
        <v>0</v>
      </c>
      <c r="CL76">
        <f t="shared" si="41"/>
        <v>0</v>
      </c>
      <c r="CM76">
        <f t="shared" si="41"/>
        <v>0</v>
      </c>
      <c r="CN76">
        <f t="shared" si="41"/>
        <v>0</v>
      </c>
      <c r="CO76">
        <f t="shared" si="41"/>
        <v>0</v>
      </c>
      <c r="CP76">
        <f t="shared" si="41"/>
        <v>0</v>
      </c>
      <c r="CQ76">
        <f t="shared" si="37"/>
        <v>0</v>
      </c>
      <c r="CR76">
        <f t="shared" si="42"/>
        <v>0</v>
      </c>
      <c r="CS76">
        <f t="shared" si="42"/>
        <v>0</v>
      </c>
      <c r="CT76">
        <f t="shared" si="42"/>
        <v>0</v>
      </c>
      <c r="CU76">
        <f t="shared" si="42"/>
        <v>0</v>
      </c>
      <c r="CV76">
        <f t="shared" si="42"/>
        <v>0</v>
      </c>
      <c r="CW76">
        <f t="shared" si="42"/>
        <v>0</v>
      </c>
      <c r="CX76">
        <f t="shared" si="42"/>
        <v>0</v>
      </c>
      <c r="CY76">
        <f t="shared" si="42"/>
        <v>0</v>
      </c>
      <c r="CZ76">
        <f t="shared" si="42"/>
        <v>0</v>
      </c>
      <c r="DA76">
        <f t="shared" si="42"/>
        <v>0</v>
      </c>
      <c r="DB76">
        <f t="shared" si="42"/>
        <v>0</v>
      </c>
      <c r="DC76">
        <f t="shared" si="42"/>
        <v>0</v>
      </c>
      <c r="DD76">
        <f t="shared" si="42"/>
        <v>0</v>
      </c>
      <c r="DE76">
        <f t="shared" si="42"/>
        <v>0</v>
      </c>
      <c r="DF76">
        <f t="shared" si="42"/>
        <v>0</v>
      </c>
      <c r="DG76">
        <f t="shared" si="38"/>
        <v>0</v>
      </c>
      <c r="DH76" s="5" t="str">
        <f>IFERROR(((((L76+AB76)*(1/$H76))+AR76)/$F$2)/($B$2*('CAR.CAP_per person'!B$2)/(_xlfn.XLOOKUP($E$2,EU_countries_GDP!$A$2:$A$29,EU_countries_GDP!$E$2:$E$29))),"")</f>
        <v/>
      </c>
      <c r="DI76" s="5" t="str">
        <f>IFERROR(((((M76+AC76)*(1/$H76))+AS76)/$F$2)/($B$2*('CAR.CAP_per person'!C$2)/(_xlfn.XLOOKUP($E$2,EU_countries_GDP!$A$2:$A$29,EU_countries_GDP!$E$2:$E$29))),"")</f>
        <v/>
      </c>
      <c r="DJ76" s="5" t="str">
        <f>IFERROR(((((N76+AD76)*(1/$H76))+AT76)/$F$2)/($B$2*('CAR.CAP_per person'!D$2)/(_xlfn.XLOOKUP($E$2,EU_countries_GDP!$A$2:$A$29,EU_countries_GDP!$E$2:$E$29))),"")</f>
        <v/>
      </c>
      <c r="DK76" s="5" t="str">
        <f>IFERROR(((((O76+AE76)*(1/$H76))+AU76)/$F$2)/($B$2*('CAR.CAP_per person'!E$2)/(_xlfn.XLOOKUP($E$2,EU_countries_GDP!$A$2:$A$29,EU_countries_GDP!$E$2:$E$29))),"")</f>
        <v/>
      </c>
      <c r="DL76" s="5" t="str">
        <f>IFERROR(((((P76+AF76)*(1/$H76))+AV76)/$F$2)/($B$2*('CAR.CAP_per person'!F$2)/(_xlfn.XLOOKUP($E$2,EU_countries_GDP!$A$2:$A$29,EU_countries_GDP!$E$2:$E$29))),"")</f>
        <v/>
      </c>
      <c r="DM76" s="5" t="str">
        <f>IFERROR(((((Q76+AG76)*(1/$H76))+AW76)/$F$2)/($B$2*('CAR.CAP_per person'!G$2)/(_xlfn.XLOOKUP($E$2,EU_countries_GDP!$A$2:$A$29,EU_countries_GDP!$E$2:$E$29))),"")</f>
        <v/>
      </c>
      <c r="DN76" s="5" t="str">
        <f>IFERROR(((((R76+AH76)*(1/$H76))+AX76)/$F$2)/($B$2*('CAR.CAP_per person'!H$2)/(_xlfn.XLOOKUP($E$2,EU_countries_GDP!$A$2:$A$29,EU_countries_GDP!$E$2:$E$29))),"")</f>
        <v/>
      </c>
      <c r="DO76" s="5" t="str">
        <f>IFERROR(((((S76+AI76)*(1/$H76))+AY76)/$F$2)/($B$2*('CAR.CAP_per person'!I$2)/(_xlfn.XLOOKUP($E$2,EU_countries_GDP!$A$2:$A$29,EU_countries_GDP!$E$2:$E$29))),"")</f>
        <v/>
      </c>
      <c r="DP76" s="5" t="str">
        <f>IFERROR(((((T76+AJ76)*(1/$H76))+AZ76)/$F$2)/($B$2*('CAR.CAP_per person'!J$2)/(_xlfn.XLOOKUP($E$2,EU_countries_GDP!$A$2:$A$29,EU_countries_GDP!$E$2:$E$29))),"")</f>
        <v/>
      </c>
      <c r="DQ76" s="5" t="str">
        <f>IFERROR(((((U76+AK76)*(1/$H76))+BA76)/$F$2)/($B$2*('CAR.CAP_per person'!K$2)/(_xlfn.XLOOKUP($E$2,EU_countries_GDP!$A$2:$A$29,EU_countries_GDP!$E$2:$E$29))),"")</f>
        <v/>
      </c>
      <c r="DR76" s="5" t="str">
        <f>IFERROR(((((V76+AL76)*(1/$H76))+BB76)/$F$2)/($B$2*('CAR.CAP_per person'!L$2)/(_xlfn.XLOOKUP($E$2,EU_countries_GDP!$A$2:$A$29,EU_countries_GDP!$E$2:$E$29))),"")</f>
        <v/>
      </c>
      <c r="DS76" s="5" t="str">
        <f>IFERROR(((((W76+AM76)*(1/$H76))+BC76)/$F$2)/($B$2*('CAR.CAP_per person'!M$2)/(_xlfn.XLOOKUP($E$2,EU_countries_GDP!$A$2:$A$29,EU_countries_GDP!$E$2:$E$29))),"")</f>
        <v/>
      </c>
      <c r="DT76" s="5" t="str">
        <f>IFERROR(((((X76+AN76)*(1/$H76))+BD76)/$F$2)/($B$2*('CAR.CAP_per person'!N$2)/(_xlfn.XLOOKUP($E$2,EU_countries_GDP!$A$2:$A$29,EU_countries_GDP!$E$2:$E$29))),"")</f>
        <v/>
      </c>
      <c r="DU76" s="5" t="str">
        <f>IFERROR(((((Y76+AO76)*(1/$H76))+BE76)/$F$2)/($B$2*('CAR.CAP_per person'!O$2)/(_xlfn.XLOOKUP($E$2,EU_countries_GDP!$A$2:$A$29,EU_countries_GDP!$E$2:$E$29))),"")</f>
        <v/>
      </c>
      <c r="DV76" s="5" t="str">
        <f>IFERROR(((((Z76+AP76)*(1/$H76))+BF76)/$F$2)/($B$2*('CAR.CAP_per person'!P$2)/(_xlfn.XLOOKUP($E$2,EU_countries_GDP!$A$2:$A$29,EU_countries_GDP!$E$2:$E$29))),"")</f>
        <v/>
      </c>
      <c r="DW76" s="5" t="str">
        <f>IFERROR(((((AA76+AQ76)*(1/$H76))+BG76)/$F$2)/($B$2*('CAR.CAP_per person'!Q$2)/(_xlfn.XLOOKUP($E$2,EU_countries_GDP!$A$2:$A$29,EU_countries_GDP!$E$2:$E$29))),"")</f>
        <v/>
      </c>
    </row>
    <row r="77" spans="1:127">
      <c r="A77" t="s">
        <v>213</v>
      </c>
      <c r="B77" t="str">
        <f>_xlfn.XLOOKUP(D77,Table5[Ingredient],Table5[Category],"",FALSE)</f>
        <v>Vegetables</v>
      </c>
      <c r="C77" s="33" t="s">
        <v>177</v>
      </c>
      <c r="D77" s="33" t="s">
        <v>203</v>
      </c>
      <c r="E77" s="33">
        <v>0</v>
      </c>
      <c r="F77" s="33" t="s">
        <v>182</v>
      </c>
      <c r="G77" s="33" t="s">
        <v>180</v>
      </c>
      <c r="H77" s="91">
        <f>Dataset_AT!R74</f>
        <v>0</v>
      </c>
      <c r="I77" s="33"/>
      <c r="J77" s="37">
        <f>IFERROR(INDEX('AveragePrices&amp;Codes'!G:AG, MATCH($D77, 'AveragePrices&amp;Codes'!$A:$A, 0), MATCH(Tool_Austria!$E$2, 'AveragePrices&amp;Codes'!$G$1:$AG$1, 0)),"")</f>
        <v>0.63722458418584826</v>
      </c>
      <c r="K77" s="37">
        <f>IFERROR(E77/(_xlfn.XLOOKUP(A77,Dataset_AT!$V$2:$V$9,Dataset_AT!$W$2:$W$9)),"")</f>
        <v>0</v>
      </c>
      <c r="L77">
        <f>IFERROR(IF($F77="Raw",_xlfn.XLOOKUP(_xlfn.XLOOKUP(Tool_Austria!$D77,'AveragePrices&amp;Codes'!$A:$A,'AveragePrices&amp;Codes'!$B:$B),AGRIBALYSE_Raw!$B:$B,AGRIBALYSE_Raw!O:O)*$E77,_xlfn.XLOOKUP(_xlfn.XLOOKUP(Tool_Austria!$D77,'AveragePrices&amp;Codes'!$A:$A,'AveragePrices&amp;Codes'!$B:$B),AGRIBALYSE_Cooked!$C:$C,AGRIBALYSE_Cooked!P:P)*$E77),"")</f>
        <v>0</v>
      </c>
      <c r="M77">
        <f>IFERROR(IF($F77="Raw",_xlfn.XLOOKUP(_xlfn.XLOOKUP(Tool_Austria!$D77,'AveragePrices&amp;Codes'!$A:$A,'AveragePrices&amp;Codes'!$B:$B),AGRIBALYSE_Raw!$B:$B,AGRIBALYSE_Raw!P:P)*$E77,_xlfn.XLOOKUP(_xlfn.XLOOKUP(Tool_Austria!$D77,'AveragePrices&amp;Codes'!$A:$A,'AveragePrices&amp;Codes'!$B:$B),AGRIBALYSE_Cooked!$C:$C,AGRIBALYSE_Cooked!Q:Q)*$E77),"")</f>
        <v>0</v>
      </c>
      <c r="N77">
        <f>IFERROR(IF($F77="Raw",_xlfn.XLOOKUP(_xlfn.XLOOKUP(Tool_Austria!$D77,'AveragePrices&amp;Codes'!$A:$A,'AveragePrices&amp;Codes'!$B:$B),AGRIBALYSE_Raw!$B:$B,AGRIBALYSE_Raw!Q:Q)*$E77,_xlfn.XLOOKUP(_xlfn.XLOOKUP(Tool_Austria!$D77,'AveragePrices&amp;Codes'!$A:$A,'AveragePrices&amp;Codes'!$B:$B),AGRIBALYSE_Cooked!$C:$C,AGRIBALYSE_Cooked!R:R)*$E77),"")</f>
        <v>0</v>
      </c>
      <c r="O77">
        <f>IFERROR(IF($F77="Raw",_xlfn.XLOOKUP(_xlfn.XLOOKUP(Tool_Austria!$D77,'AveragePrices&amp;Codes'!$A:$A,'AveragePrices&amp;Codes'!$B:$B),AGRIBALYSE_Raw!$B:$B,AGRIBALYSE_Raw!R:R)*$E77,_xlfn.XLOOKUP(_xlfn.XLOOKUP(Tool_Austria!$D77,'AveragePrices&amp;Codes'!$A:$A,'AveragePrices&amp;Codes'!$B:$B),AGRIBALYSE_Cooked!$C:$C,AGRIBALYSE_Cooked!S:S)*$E77),"")</f>
        <v>0</v>
      </c>
      <c r="P77">
        <f>IFERROR(IF($F77="Raw",_xlfn.XLOOKUP(_xlfn.XLOOKUP(Tool_Austria!$D77,'AveragePrices&amp;Codes'!$A:$A,'AveragePrices&amp;Codes'!$B:$B),AGRIBALYSE_Raw!$B:$B,AGRIBALYSE_Raw!S:S)*$E77,_xlfn.XLOOKUP(_xlfn.XLOOKUP(Tool_Austria!$D77,'AveragePrices&amp;Codes'!$A:$A,'AveragePrices&amp;Codes'!$B:$B),AGRIBALYSE_Cooked!$C:$C,AGRIBALYSE_Cooked!T:T)*$E77),"")</f>
        <v>0</v>
      </c>
      <c r="Q77">
        <f>IFERROR(IF($F77="Raw",_xlfn.XLOOKUP(_xlfn.XLOOKUP(Tool_Austria!$D77,'AveragePrices&amp;Codes'!$A:$A,'AveragePrices&amp;Codes'!$B:$B),AGRIBALYSE_Raw!$B:$B,AGRIBALYSE_Raw!T:T)*$E77,_xlfn.XLOOKUP(_xlfn.XLOOKUP(Tool_Austria!$D77,'AveragePrices&amp;Codes'!$A:$A,'AveragePrices&amp;Codes'!$B:$B),AGRIBALYSE_Cooked!$C:$C,AGRIBALYSE_Cooked!U:U)*$E77),"")</f>
        <v>0</v>
      </c>
      <c r="R77">
        <f>IFERROR(IF($F77="Raw",_xlfn.XLOOKUP(_xlfn.XLOOKUP(Tool_Austria!$D77,'AveragePrices&amp;Codes'!$A:$A,'AveragePrices&amp;Codes'!$B:$B),AGRIBALYSE_Raw!$B:$B,AGRIBALYSE_Raw!U:U)*$E77,_xlfn.XLOOKUP(_xlfn.XLOOKUP(Tool_Austria!$D77,'AveragePrices&amp;Codes'!$A:$A,'AveragePrices&amp;Codes'!$B:$B),AGRIBALYSE_Cooked!$C:$C,AGRIBALYSE_Cooked!V:V)*$E77),"")</f>
        <v>0</v>
      </c>
      <c r="S77">
        <f>IFERROR(IF($F77="Raw",_xlfn.XLOOKUP(_xlfn.XLOOKUP(Tool_Austria!$D77,'AveragePrices&amp;Codes'!$A:$A,'AveragePrices&amp;Codes'!$B:$B),AGRIBALYSE_Raw!$B:$B,AGRIBALYSE_Raw!V:V)*$E77,_xlfn.XLOOKUP(_xlfn.XLOOKUP(Tool_Austria!$D77,'AveragePrices&amp;Codes'!$A:$A,'AveragePrices&amp;Codes'!$B:$B),AGRIBALYSE_Cooked!$C:$C,AGRIBALYSE_Cooked!W:W)*$E77),"")</f>
        <v>0</v>
      </c>
      <c r="T77">
        <f>IFERROR(IF($F77="Raw",_xlfn.XLOOKUP(_xlfn.XLOOKUP(Tool_Austria!$D77,'AveragePrices&amp;Codes'!$A:$A,'AveragePrices&amp;Codes'!$B:$B),AGRIBALYSE_Raw!$B:$B,AGRIBALYSE_Raw!W:W)*$E77,_xlfn.XLOOKUP(_xlfn.XLOOKUP(Tool_Austria!$D77,'AveragePrices&amp;Codes'!$A:$A,'AveragePrices&amp;Codes'!$B:$B),AGRIBALYSE_Cooked!$C:$C,AGRIBALYSE_Cooked!X:X)*$E77),"")</f>
        <v>0</v>
      </c>
      <c r="U77">
        <f>IFERROR(IF($F77="Raw",_xlfn.XLOOKUP(_xlfn.XLOOKUP(Tool_Austria!$D77,'AveragePrices&amp;Codes'!$A:$A,'AveragePrices&amp;Codes'!$B:$B),AGRIBALYSE_Raw!$B:$B,AGRIBALYSE_Raw!X:X)*$E77,_xlfn.XLOOKUP(_xlfn.XLOOKUP(Tool_Austria!$D77,'AveragePrices&amp;Codes'!$A:$A,'AveragePrices&amp;Codes'!$B:$B),AGRIBALYSE_Cooked!$C:$C,AGRIBALYSE_Cooked!Y:Y)*$E77),"")</f>
        <v>0</v>
      </c>
      <c r="V77">
        <f>IFERROR(IF($F77="Raw",_xlfn.XLOOKUP(_xlfn.XLOOKUP(Tool_Austria!$D77,'AveragePrices&amp;Codes'!$A:$A,'AveragePrices&amp;Codes'!$B:$B),AGRIBALYSE_Raw!$B:$B,AGRIBALYSE_Raw!Y:Y)*$E77,_xlfn.XLOOKUP(_xlfn.XLOOKUP(Tool_Austria!$D77,'AveragePrices&amp;Codes'!$A:$A,'AveragePrices&amp;Codes'!$B:$B),AGRIBALYSE_Cooked!$C:$C,AGRIBALYSE_Cooked!Z:Z)*$E77),"")</f>
        <v>0</v>
      </c>
      <c r="W77">
        <f>IFERROR(IF($F77="Raw",_xlfn.XLOOKUP(_xlfn.XLOOKUP(Tool_Austria!$D77,'AveragePrices&amp;Codes'!$A:$A,'AveragePrices&amp;Codes'!$B:$B),AGRIBALYSE_Raw!$B:$B,AGRIBALYSE_Raw!Z:Z)*$E77,_xlfn.XLOOKUP(_xlfn.XLOOKUP(Tool_Austria!$D77,'AveragePrices&amp;Codes'!$A:$A,'AveragePrices&amp;Codes'!$B:$B),AGRIBALYSE_Cooked!$C:$C,AGRIBALYSE_Cooked!AA:AA)*$E77),"")</f>
        <v>0</v>
      </c>
      <c r="X77">
        <f>IFERROR(IF($F77="Raw",_xlfn.XLOOKUP(_xlfn.XLOOKUP(Tool_Austria!$D77,'AveragePrices&amp;Codes'!$A:$A,'AveragePrices&amp;Codes'!$B:$B),AGRIBALYSE_Raw!$B:$B,AGRIBALYSE_Raw!AA:AA)*$E77,_xlfn.XLOOKUP(_xlfn.XLOOKUP(Tool_Austria!$D77,'AveragePrices&amp;Codes'!$A:$A,'AveragePrices&amp;Codes'!$B:$B),AGRIBALYSE_Cooked!$C:$C,AGRIBALYSE_Cooked!AB:AB)*$E77),"")</f>
        <v>0</v>
      </c>
      <c r="Y77">
        <f>IFERROR(IF($F77="Raw",_xlfn.XLOOKUP(_xlfn.XLOOKUP(Tool_Austria!$D77,'AveragePrices&amp;Codes'!$A:$A,'AveragePrices&amp;Codes'!$B:$B),AGRIBALYSE_Raw!$B:$B,AGRIBALYSE_Raw!AB:AB)*$E77,_xlfn.XLOOKUP(_xlfn.XLOOKUP(Tool_Austria!$D77,'AveragePrices&amp;Codes'!$A:$A,'AveragePrices&amp;Codes'!$B:$B),AGRIBALYSE_Cooked!$C:$C,AGRIBALYSE_Cooked!AC:AC)*$E77),"")</f>
        <v>0</v>
      </c>
      <c r="Z77">
        <f>IFERROR(IF($F77="Raw",_xlfn.XLOOKUP(_xlfn.XLOOKUP(Tool_Austria!$D77,'AveragePrices&amp;Codes'!$A:$A,'AveragePrices&amp;Codes'!$B:$B),AGRIBALYSE_Raw!$B:$B,AGRIBALYSE_Raw!AC:AC)*$E77,_xlfn.XLOOKUP(_xlfn.XLOOKUP(Tool_Austria!$D77,'AveragePrices&amp;Codes'!$A:$A,'AveragePrices&amp;Codes'!$B:$B),AGRIBALYSE_Cooked!$C:$C,AGRIBALYSE_Cooked!AD:AD)*$E77),"")</f>
        <v>0</v>
      </c>
      <c r="AA77">
        <f>IFERROR(IF($F77="Raw",_xlfn.XLOOKUP(_xlfn.XLOOKUP(Tool_Austria!$D77,'AveragePrices&amp;Codes'!$A:$A,'AveragePrices&amp;Codes'!$B:$B),AGRIBALYSE_Raw!$B:$B,AGRIBALYSE_Raw!AD:AD)*$E77,_xlfn.XLOOKUP(_xlfn.XLOOKUP(Tool_Austria!$D77,'AveragePrices&amp;Codes'!$A:$A,'AveragePrices&amp;Codes'!$B:$B),AGRIBALYSE_Cooked!$C:$C,AGRIBALYSE_Cooked!AE:AE)*$E77),"")</f>
        <v>0</v>
      </c>
      <c r="AB77" cm="1">
        <f t="array" ref="AB77">IFERROR(_xlfn.XLOOKUP(Tool_Austria!$F77&amp;$E$2,'Cooking methods'!$A:$A&amp;'Cooking methods'!$B:$B,'Cooking methods'!C:C)*$E77,"")</f>
        <v>0</v>
      </c>
      <c r="AC77" cm="1">
        <f t="array" ref="AC77">IFERROR(_xlfn.XLOOKUP(Tool_Austria!$F77&amp;$E$2,'Cooking methods'!$A:$A&amp;'Cooking methods'!$B:$B,'Cooking methods'!D:D)*$E77,"")</f>
        <v>0</v>
      </c>
      <c r="AD77" cm="1">
        <f t="array" ref="AD77">IFERROR(_xlfn.XLOOKUP(Tool_Austria!$F77&amp;$E$2,'Cooking methods'!$A:$A&amp;'Cooking methods'!$B:$B,'Cooking methods'!E:E)*$E77,"")</f>
        <v>0</v>
      </c>
      <c r="AE77" cm="1">
        <f t="array" ref="AE77">IFERROR(_xlfn.XLOOKUP(Tool_Austria!$F77&amp;$E$2,'Cooking methods'!$A:$A&amp;'Cooking methods'!$B:$B,'Cooking methods'!F:F)*$E77,"")</f>
        <v>0</v>
      </c>
      <c r="AF77" cm="1">
        <f t="array" ref="AF77">IFERROR(_xlfn.XLOOKUP(Tool_Austria!$F77&amp;$E$2,'Cooking methods'!$A:$A&amp;'Cooking methods'!$B:$B,'Cooking methods'!G:G)*$E77,"")</f>
        <v>0</v>
      </c>
      <c r="AG77" cm="1">
        <f t="array" ref="AG77">IFERROR(_xlfn.XLOOKUP(Tool_Austria!$F77&amp;$E$2,'Cooking methods'!$A:$A&amp;'Cooking methods'!$B:$B,'Cooking methods'!H:H)*$E77,"")</f>
        <v>0</v>
      </c>
      <c r="AH77" cm="1">
        <f t="array" ref="AH77">IFERROR(_xlfn.XLOOKUP(Tool_Austria!$F77&amp;$E$2,'Cooking methods'!$A:$A&amp;'Cooking methods'!$B:$B,'Cooking methods'!I:I)*$E77,"")</f>
        <v>0</v>
      </c>
      <c r="AI77" cm="1">
        <f t="array" ref="AI77">IFERROR(_xlfn.XLOOKUP(Tool_Austria!$F77&amp;$E$2,'Cooking methods'!$A:$A&amp;'Cooking methods'!$B:$B,'Cooking methods'!J:J)*$E77,"")</f>
        <v>0</v>
      </c>
      <c r="AJ77" cm="1">
        <f t="array" ref="AJ77">IFERROR(_xlfn.XLOOKUP(Tool_Austria!$F77&amp;$E$2,'Cooking methods'!$A:$A&amp;'Cooking methods'!$B:$B,'Cooking methods'!K:K)*$E77,"")</f>
        <v>0</v>
      </c>
      <c r="AK77" cm="1">
        <f t="array" ref="AK77">IFERROR(_xlfn.XLOOKUP(Tool_Austria!$F77&amp;$E$2,'Cooking methods'!$A:$A&amp;'Cooking methods'!$B:$B,'Cooking methods'!L:L)*$E77,"")</f>
        <v>0</v>
      </c>
      <c r="AL77" cm="1">
        <f t="array" ref="AL77">IFERROR(_xlfn.XLOOKUP(Tool_Austria!$F77&amp;$E$2,'Cooking methods'!$A:$A&amp;'Cooking methods'!$B:$B,'Cooking methods'!M:M)*$E77,"")</f>
        <v>0</v>
      </c>
      <c r="AM77" cm="1">
        <f t="array" ref="AM77">IFERROR(_xlfn.XLOOKUP(Tool_Austria!$F77&amp;$E$2,'Cooking methods'!$A:$A&amp;'Cooking methods'!$B:$B,'Cooking methods'!N:N)*$E77,"")</f>
        <v>0</v>
      </c>
      <c r="AN77" cm="1">
        <f t="array" ref="AN77">IFERROR(_xlfn.XLOOKUP(Tool_Austria!$F77&amp;$E$2,'Cooking methods'!$A:$A&amp;'Cooking methods'!$B:$B,'Cooking methods'!O:O)*$E77,"")</f>
        <v>0</v>
      </c>
      <c r="AO77" cm="1">
        <f t="array" ref="AO77">IFERROR(_xlfn.XLOOKUP(Tool_Austria!$F77&amp;$E$2,'Cooking methods'!$A:$A&amp;'Cooking methods'!$B:$B,'Cooking methods'!P:P)*$E77,"")</f>
        <v>0</v>
      </c>
      <c r="AP77" cm="1">
        <f t="array" ref="AP77">IFERROR(_xlfn.XLOOKUP(Tool_Austria!$F77&amp;$E$2,'Cooking methods'!$A:$A&amp;'Cooking methods'!$B:$B,'Cooking methods'!Q:Q)*$E77,"")</f>
        <v>0</v>
      </c>
      <c r="AQ77" cm="1">
        <f t="array" ref="AQ77">IFERROR(_xlfn.XLOOKUP(Tool_Austria!$F77&amp;$E$2,'Cooking methods'!$A:$A&amp;'Cooking methods'!$B:$B,'Cooking methods'!R:R)*$E77,"")</f>
        <v>0</v>
      </c>
      <c r="AR77" cm="1">
        <f t="array" ref="AR77">IFERROR(_xlfn.XLOOKUP(Tool_Austria!$G77&amp;$E$2,'Waste management'!$A:$A&amp;'Waste management'!$B:$B,'Waste management'!C:C)*$E77,"")</f>
        <v>0</v>
      </c>
      <c r="AS77" cm="1">
        <f t="array" ref="AS77">IFERROR(_xlfn.XLOOKUP(Tool_Austria!$G77&amp;$E$2,'Waste management'!$A:$A&amp;'Waste management'!$B:$B,'Waste management'!D:D)*$E77,"")</f>
        <v>0</v>
      </c>
      <c r="AT77" cm="1">
        <f t="array" ref="AT77">IFERROR(_xlfn.XLOOKUP(Tool_Austria!$G77&amp;$E$2,'Waste management'!$A:$A&amp;'Waste management'!$B:$B,'Waste management'!E:E)*$E77,"")</f>
        <v>0</v>
      </c>
      <c r="AU77" cm="1">
        <f t="array" ref="AU77">IFERROR(_xlfn.XLOOKUP(Tool_Austria!$G77&amp;$E$2,'Waste management'!$A:$A&amp;'Waste management'!$B:$B,'Waste management'!F:F)*$E77,"")</f>
        <v>0</v>
      </c>
      <c r="AV77" cm="1">
        <f t="array" ref="AV77">IFERROR(_xlfn.XLOOKUP(Tool_Austria!$G77&amp;$E$2,'Waste management'!$A:$A&amp;'Waste management'!$B:$B,'Waste management'!G:G)*$E77,"")</f>
        <v>0</v>
      </c>
      <c r="AW77" cm="1">
        <f t="array" ref="AW77">IFERROR(_xlfn.XLOOKUP(Tool_Austria!$G77&amp;$E$2,'Waste management'!$A:$A&amp;'Waste management'!$B:$B,'Waste management'!H:H)*$E77,"")</f>
        <v>0</v>
      </c>
      <c r="AX77" cm="1">
        <f t="array" ref="AX77">IFERROR(_xlfn.XLOOKUP(Tool_Austria!$G77&amp;$E$2,'Waste management'!$A:$A&amp;'Waste management'!$B:$B,'Waste management'!I:I)*$E77,"")</f>
        <v>0</v>
      </c>
      <c r="AY77" cm="1">
        <f t="array" ref="AY77">IFERROR(_xlfn.XLOOKUP(Tool_Austria!$G77&amp;$E$2,'Waste management'!$A:$A&amp;'Waste management'!$B:$B,'Waste management'!J:J)*$E77,"")</f>
        <v>0</v>
      </c>
      <c r="AZ77" cm="1">
        <f t="array" ref="AZ77">IFERROR(_xlfn.XLOOKUP(Tool_Austria!$G77&amp;$E$2,'Waste management'!$A:$A&amp;'Waste management'!$B:$B,'Waste management'!K:K)*$E77,"")</f>
        <v>0</v>
      </c>
      <c r="BA77" cm="1">
        <f t="array" ref="BA77">IFERROR(_xlfn.XLOOKUP(Tool_Austria!$G77&amp;$E$2,'Waste management'!$A:$A&amp;'Waste management'!$B:$B,'Waste management'!L:L)*$E77,"")</f>
        <v>0</v>
      </c>
      <c r="BB77" cm="1">
        <f t="array" ref="BB77">IFERROR(_xlfn.XLOOKUP(Tool_Austria!$G77&amp;$E$2,'Waste management'!$A:$A&amp;'Waste management'!$B:$B,'Waste management'!M:M)*$E77,"")</f>
        <v>0</v>
      </c>
      <c r="BC77" cm="1">
        <f t="array" ref="BC77">IFERROR(_xlfn.XLOOKUP(Tool_Austria!$G77&amp;$E$2,'Waste management'!$A:$A&amp;'Waste management'!$B:$B,'Waste management'!N:N)*$E77,"")</f>
        <v>0</v>
      </c>
      <c r="BD77" cm="1">
        <f t="array" ref="BD77">IFERROR(_xlfn.XLOOKUP(Tool_Austria!$G77&amp;$E$2,'Waste management'!$A:$A&amp;'Waste management'!$B:$B,'Waste management'!O:O)*$E77,"")</f>
        <v>0</v>
      </c>
      <c r="BE77" cm="1">
        <f t="array" ref="BE77">IFERROR(_xlfn.XLOOKUP(Tool_Austria!$G77&amp;$E$2,'Waste management'!$A:$A&amp;'Waste management'!$B:$B,'Waste management'!P:P)*$E77,"")</f>
        <v>0</v>
      </c>
      <c r="BF77" cm="1">
        <f t="array" ref="BF77">IFERROR(_xlfn.XLOOKUP(Tool_Austria!$G77&amp;$E$2,'Waste management'!$A:$A&amp;'Waste management'!$B:$B,'Waste management'!Q:Q)*$E77,"")</f>
        <v>0</v>
      </c>
      <c r="BG77" cm="1">
        <f t="array" ref="BG77">IFERROR(_xlfn.XLOOKUP(Tool_Austria!$G77&amp;$E$2,'Waste management'!$A:$A&amp;'Waste management'!$B:$B,'Waste management'!R:R)*$E77,"")</f>
        <v>0</v>
      </c>
      <c r="BH77">
        <f>IFERROR((L77+AR77+AB77)*_xlfn.XLOOKUP(Tool_Austria!BH$4,Monetization_Factors!$A:$A,Monetization_Factors!$D:$D),"")</f>
        <v>0</v>
      </c>
      <c r="BI77">
        <f>IFERROR((M77+AS77+AC77)*_xlfn.XLOOKUP(Tool_Austria!BI$4,Monetization_Factors!$A:$A,Monetization_Factors!$D:$D),"")</f>
        <v>0</v>
      </c>
      <c r="BJ77">
        <f>IFERROR((N77+AT77+AD77)*_xlfn.XLOOKUP(Tool_Austria!BJ$4,Monetization_Factors!$A:$A,Monetization_Factors!$D:$D),"")</f>
        <v>0</v>
      </c>
      <c r="BK77">
        <f>IFERROR((O77+AU77+AE77)*_xlfn.XLOOKUP(Tool_Austria!BK$4,Monetization_Factors!$A:$A,Monetization_Factors!$D:$D),"")</f>
        <v>0</v>
      </c>
      <c r="BL77">
        <f>IFERROR((P77+AV77+AF77)*_xlfn.XLOOKUP(Tool_Austria!BL$4,Monetization_Factors!$A:$A,Monetization_Factors!$D:$D),"")</f>
        <v>0</v>
      </c>
      <c r="BM77">
        <f>IFERROR((Q77+AW77+AG77)*_xlfn.XLOOKUP(Tool_Austria!BM$4,Monetization_Factors!$A:$A,Monetization_Factors!$D:$D),"")</f>
        <v>0</v>
      </c>
      <c r="BN77">
        <f>IFERROR((R77+AX77+AH77)*_xlfn.XLOOKUP(Tool_Austria!BN$4,Monetization_Factors!$A:$A,Monetization_Factors!$D:$D),"")</f>
        <v>0</v>
      </c>
      <c r="BO77">
        <f>IFERROR((S77+AY77+AI77)*_xlfn.XLOOKUP(Tool_Austria!BO$4,Monetization_Factors!$A:$A,Monetization_Factors!$D:$D),"")</f>
        <v>0</v>
      </c>
      <c r="BP77">
        <f>IFERROR((T77+AZ77+AJ77)*_xlfn.XLOOKUP(Tool_Austria!BP$4,Monetization_Factors!$A:$A,Monetization_Factors!$D:$D),"")</f>
        <v>0</v>
      </c>
      <c r="BQ77">
        <f>IFERROR((U77+BA77+AK77)*_xlfn.XLOOKUP(Tool_Austria!BQ$4,Monetization_Factors!$A:$A,Monetization_Factors!$D:$D),"")</f>
        <v>0</v>
      </c>
      <c r="BR77" t="str">
        <f>IFERROR((V77+BB77+AL77)*_xlfn.XLOOKUP(Tool_Austria!BR$4,Monetization_Factors!$A:$A,Monetization_Factors!$D:$D),"")</f>
        <v/>
      </c>
      <c r="BS77">
        <f>IFERROR((W77+BC77+AM77)*_xlfn.XLOOKUP(Tool_Austria!BS$4,Monetization_Factors!$A:$A,Monetization_Factors!$D:$D),"")</f>
        <v>0</v>
      </c>
      <c r="BT77">
        <f>IFERROR((X77+BD77+AN77)*_xlfn.XLOOKUP(Tool_Austria!BT$4,Monetization_Factors!$A:$A,Monetization_Factors!$D:$D),"")</f>
        <v>0</v>
      </c>
      <c r="BU77">
        <f>IFERROR((Y77+BE77+AO77)*_xlfn.XLOOKUP(Tool_Austria!BU$4,Monetization_Factors!$A:$A,Monetization_Factors!$D:$D),"")</f>
        <v>0</v>
      </c>
      <c r="BV77">
        <f>IFERROR((Z77+BF77+AP77)*_xlfn.XLOOKUP(Tool_Austria!BV$4,Monetization_Factors!$A:$A,Monetization_Factors!$D:$D),"")</f>
        <v>0</v>
      </c>
      <c r="BW77">
        <f>IFERROR((AA77+BG77+AQ77)*_xlfn.XLOOKUP(Tool_Austria!BW$4,Monetization_Factors!$A:$A,Monetization_Factors!$D:$D),"")</f>
        <v>0</v>
      </c>
      <c r="BX77" s="38" cm="1">
        <f t="array" ref="BX77">IFERROR(_xlfn.IFS(I77&lt;&gt;0,I77*E77,I77="",J77*E77),"")</f>
        <v>0</v>
      </c>
      <c r="BY77" s="38">
        <f t="shared" si="43"/>
        <v>0</v>
      </c>
      <c r="BZ77" s="38">
        <f t="shared" si="44"/>
        <v>0</v>
      </c>
      <c r="CA77" s="38">
        <f t="shared" si="45"/>
        <v>0</v>
      </c>
      <c r="CB77">
        <f t="shared" si="41"/>
        <v>0</v>
      </c>
      <c r="CC77">
        <f t="shared" si="41"/>
        <v>0</v>
      </c>
      <c r="CD77">
        <f t="shared" si="41"/>
        <v>0</v>
      </c>
      <c r="CE77">
        <f t="shared" si="41"/>
        <v>0</v>
      </c>
      <c r="CF77">
        <f t="shared" si="41"/>
        <v>0</v>
      </c>
      <c r="CG77">
        <f t="shared" si="41"/>
        <v>0</v>
      </c>
      <c r="CH77">
        <f t="shared" si="41"/>
        <v>0</v>
      </c>
      <c r="CI77">
        <f t="shared" si="41"/>
        <v>0</v>
      </c>
      <c r="CJ77">
        <f t="shared" si="41"/>
        <v>0</v>
      </c>
      <c r="CK77">
        <f t="shared" si="41"/>
        <v>0</v>
      </c>
      <c r="CL77">
        <f t="shared" si="41"/>
        <v>0</v>
      </c>
      <c r="CM77">
        <f t="shared" si="41"/>
        <v>0</v>
      </c>
      <c r="CN77">
        <f t="shared" si="41"/>
        <v>0</v>
      </c>
      <c r="CO77">
        <f t="shared" si="41"/>
        <v>0</v>
      </c>
      <c r="CP77">
        <f t="shared" si="41"/>
        <v>0</v>
      </c>
      <c r="CQ77">
        <f t="shared" si="37"/>
        <v>0</v>
      </c>
      <c r="CR77">
        <f t="shared" si="42"/>
        <v>0</v>
      </c>
      <c r="CS77">
        <f t="shared" si="42"/>
        <v>0</v>
      </c>
      <c r="CT77">
        <f t="shared" si="42"/>
        <v>0</v>
      </c>
      <c r="CU77">
        <f t="shared" si="42"/>
        <v>0</v>
      </c>
      <c r="CV77">
        <f t="shared" si="42"/>
        <v>0</v>
      </c>
      <c r="CW77">
        <f t="shared" si="42"/>
        <v>0</v>
      </c>
      <c r="CX77">
        <f t="shared" si="42"/>
        <v>0</v>
      </c>
      <c r="CY77">
        <f t="shared" si="42"/>
        <v>0</v>
      </c>
      <c r="CZ77">
        <f t="shared" si="42"/>
        <v>0</v>
      </c>
      <c r="DA77">
        <f t="shared" si="42"/>
        <v>0</v>
      </c>
      <c r="DB77">
        <f t="shared" si="42"/>
        <v>0</v>
      </c>
      <c r="DC77">
        <f t="shared" si="42"/>
        <v>0</v>
      </c>
      <c r="DD77">
        <f t="shared" si="42"/>
        <v>0</v>
      </c>
      <c r="DE77">
        <f t="shared" si="42"/>
        <v>0</v>
      </c>
      <c r="DF77">
        <f t="shared" si="42"/>
        <v>0</v>
      </c>
      <c r="DG77">
        <f t="shared" si="38"/>
        <v>0</v>
      </c>
      <c r="DH77" s="5" t="str">
        <f>IFERROR(((((L77+AB77)*(1/$H77))+AR77)/$F$2)/($B$2*('CAR.CAP_per person'!B$2)/(_xlfn.XLOOKUP($E$2,EU_countries_GDP!$A$2:$A$29,EU_countries_GDP!$E$2:$E$29))),"")</f>
        <v/>
      </c>
      <c r="DI77" s="5" t="str">
        <f>IFERROR(((((M77+AC77)*(1/$H77))+AS77)/$F$2)/($B$2*('CAR.CAP_per person'!C$2)/(_xlfn.XLOOKUP($E$2,EU_countries_GDP!$A$2:$A$29,EU_countries_GDP!$E$2:$E$29))),"")</f>
        <v/>
      </c>
      <c r="DJ77" s="5" t="str">
        <f>IFERROR(((((N77+AD77)*(1/$H77))+AT77)/$F$2)/($B$2*('CAR.CAP_per person'!D$2)/(_xlfn.XLOOKUP($E$2,EU_countries_GDP!$A$2:$A$29,EU_countries_GDP!$E$2:$E$29))),"")</f>
        <v/>
      </c>
      <c r="DK77" s="5" t="str">
        <f>IFERROR(((((O77+AE77)*(1/$H77))+AU77)/$F$2)/($B$2*('CAR.CAP_per person'!E$2)/(_xlfn.XLOOKUP($E$2,EU_countries_GDP!$A$2:$A$29,EU_countries_GDP!$E$2:$E$29))),"")</f>
        <v/>
      </c>
      <c r="DL77" s="5" t="str">
        <f>IFERROR(((((P77+AF77)*(1/$H77))+AV77)/$F$2)/($B$2*('CAR.CAP_per person'!F$2)/(_xlfn.XLOOKUP($E$2,EU_countries_GDP!$A$2:$A$29,EU_countries_GDP!$E$2:$E$29))),"")</f>
        <v/>
      </c>
      <c r="DM77" s="5" t="str">
        <f>IFERROR(((((Q77+AG77)*(1/$H77))+AW77)/$F$2)/($B$2*('CAR.CAP_per person'!G$2)/(_xlfn.XLOOKUP($E$2,EU_countries_GDP!$A$2:$A$29,EU_countries_GDP!$E$2:$E$29))),"")</f>
        <v/>
      </c>
      <c r="DN77" s="5" t="str">
        <f>IFERROR(((((R77+AH77)*(1/$H77))+AX77)/$F$2)/($B$2*('CAR.CAP_per person'!H$2)/(_xlfn.XLOOKUP($E$2,EU_countries_GDP!$A$2:$A$29,EU_countries_GDP!$E$2:$E$29))),"")</f>
        <v/>
      </c>
      <c r="DO77" s="5" t="str">
        <f>IFERROR(((((S77+AI77)*(1/$H77))+AY77)/$F$2)/($B$2*('CAR.CAP_per person'!I$2)/(_xlfn.XLOOKUP($E$2,EU_countries_GDP!$A$2:$A$29,EU_countries_GDP!$E$2:$E$29))),"")</f>
        <v/>
      </c>
      <c r="DP77" s="5" t="str">
        <f>IFERROR(((((T77+AJ77)*(1/$H77))+AZ77)/$F$2)/($B$2*('CAR.CAP_per person'!J$2)/(_xlfn.XLOOKUP($E$2,EU_countries_GDP!$A$2:$A$29,EU_countries_GDP!$E$2:$E$29))),"")</f>
        <v/>
      </c>
      <c r="DQ77" s="5" t="str">
        <f>IFERROR(((((U77+AK77)*(1/$H77))+BA77)/$F$2)/($B$2*('CAR.CAP_per person'!K$2)/(_xlfn.XLOOKUP($E$2,EU_countries_GDP!$A$2:$A$29,EU_countries_GDP!$E$2:$E$29))),"")</f>
        <v/>
      </c>
      <c r="DR77" s="5" t="str">
        <f>IFERROR(((((V77+AL77)*(1/$H77))+BB77)/$F$2)/($B$2*('CAR.CAP_per person'!L$2)/(_xlfn.XLOOKUP($E$2,EU_countries_GDP!$A$2:$A$29,EU_countries_GDP!$E$2:$E$29))),"")</f>
        <v/>
      </c>
      <c r="DS77" s="5" t="str">
        <f>IFERROR(((((W77+AM77)*(1/$H77))+BC77)/$F$2)/($B$2*('CAR.CAP_per person'!M$2)/(_xlfn.XLOOKUP($E$2,EU_countries_GDP!$A$2:$A$29,EU_countries_GDP!$E$2:$E$29))),"")</f>
        <v/>
      </c>
      <c r="DT77" s="5" t="str">
        <f>IFERROR(((((X77+AN77)*(1/$H77))+BD77)/$F$2)/($B$2*('CAR.CAP_per person'!N$2)/(_xlfn.XLOOKUP($E$2,EU_countries_GDP!$A$2:$A$29,EU_countries_GDP!$E$2:$E$29))),"")</f>
        <v/>
      </c>
      <c r="DU77" s="5" t="str">
        <f>IFERROR(((((Y77+AO77)*(1/$H77))+BE77)/$F$2)/($B$2*('CAR.CAP_per person'!O$2)/(_xlfn.XLOOKUP($E$2,EU_countries_GDP!$A$2:$A$29,EU_countries_GDP!$E$2:$E$29))),"")</f>
        <v/>
      </c>
      <c r="DV77" s="5" t="str">
        <f>IFERROR(((((Z77+AP77)*(1/$H77))+BF77)/$F$2)/($B$2*('CAR.CAP_per person'!P$2)/(_xlfn.XLOOKUP($E$2,EU_countries_GDP!$A$2:$A$29,EU_countries_GDP!$E$2:$E$29))),"")</f>
        <v/>
      </c>
      <c r="DW77" s="5" t="str">
        <f>IFERROR(((((AA77+AQ77)*(1/$H77))+BG77)/$F$2)/($B$2*('CAR.CAP_per person'!Q$2)/(_xlfn.XLOOKUP($E$2,EU_countries_GDP!$A$2:$A$29,EU_countries_GDP!$E$2:$E$29))),"")</f>
        <v/>
      </c>
    </row>
    <row r="78" spans="1:127">
      <c r="A78" t="s">
        <v>221</v>
      </c>
      <c r="B78" t="str">
        <f>_xlfn.XLOOKUP(D78,Table5[Ingredient],Table5[Category],"",FALSE)</f>
        <v>Soup</v>
      </c>
      <c r="C78" s="33" t="s">
        <v>177</v>
      </c>
      <c r="D78" s="33" t="s">
        <v>194</v>
      </c>
      <c r="E78" s="33">
        <v>1.5553999999999999</v>
      </c>
      <c r="F78" s="33" t="s">
        <v>179</v>
      </c>
      <c r="G78" s="33" t="s">
        <v>180</v>
      </c>
      <c r="H78" s="91">
        <f>Dataset_AT!R75</f>
        <v>0.11982312338222605</v>
      </c>
      <c r="I78" s="33"/>
      <c r="J78" s="37" t="str">
        <f>IFERROR(INDEX('AveragePrices&amp;Codes'!G:AG, MATCH($D78, 'AveragePrices&amp;Codes'!$A:$A, 0), MATCH(Tool_Austria!$E$2, 'AveragePrices&amp;Codes'!$G$1:$AG$1, 0)),"")</f>
        <v/>
      </c>
      <c r="K78" s="37">
        <f>IFERROR(E78/(_xlfn.XLOOKUP(A78,Dataset_AT!$V$2:$V$9,Dataset_AT!$W$2:$W$9)),"")</f>
        <v>1.8516666666666664E-2</v>
      </c>
      <c r="L78">
        <f>IFERROR(IF($F78="Raw",_xlfn.XLOOKUP(_xlfn.XLOOKUP(Tool_Austria!$D78,'AveragePrices&amp;Codes'!$A:$A,'AveragePrices&amp;Codes'!$B:$B),AGRIBALYSE_Raw!$B:$B,AGRIBALYSE_Raw!O:O)*$E78,_xlfn.XLOOKUP(_xlfn.XLOOKUP(Tool_Austria!$D78,'AveragePrices&amp;Codes'!$A:$A,'AveragePrices&amp;Codes'!$B:$B),AGRIBALYSE_Cooked!$C:$C,AGRIBALYSE_Cooked!P:P)*$E78),"")</f>
        <v>0.25179061842</v>
      </c>
      <c r="M78">
        <f>IFERROR(IF($F78="Raw",_xlfn.XLOOKUP(_xlfn.XLOOKUP(Tool_Austria!$D78,'AveragePrices&amp;Codes'!$A:$A,'AveragePrices&amp;Codes'!$B:$B),AGRIBALYSE_Raw!$B:$B,AGRIBALYSE_Raw!P:P)*$E78,_xlfn.XLOOKUP(_xlfn.XLOOKUP(Tool_Austria!$D78,'AveragePrices&amp;Codes'!$A:$A,'AveragePrices&amp;Codes'!$B:$B),AGRIBALYSE_Cooked!$C:$C,AGRIBALYSE_Cooked!Q:Q)*$E78),"")</f>
        <v>3.5952964343999997E-9</v>
      </c>
      <c r="N78">
        <f>IFERROR(IF($F78="Raw",_xlfn.XLOOKUP(_xlfn.XLOOKUP(Tool_Austria!$D78,'AveragePrices&amp;Codes'!$A:$A,'AveragePrices&amp;Codes'!$B:$B),AGRIBALYSE_Raw!$B:$B,AGRIBALYSE_Raw!Q:Q)*$E78,_xlfn.XLOOKUP(_xlfn.XLOOKUP(Tool_Austria!$D78,'AveragePrices&amp;Codes'!$A:$A,'AveragePrices&amp;Codes'!$B:$B),AGRIBALYSE_Cooked!$C:$C,AGRIBALYSE_Cooked!R:R)*$E78),"")</f>
        <v>0.17576935908400002</v>
      </c>
      <c r="O78">
        <f>IFERROR(IF($F78="Raw",_xlfn.XLOOKUP(_xlfn.XLOOKUP(Tool_Austria!$D78,'AveragePrices&amp;Codes'!$A:$A,'AveragePrices&amp;Codes'!$B:$B),AGRIBALYSE_Raw!$B:$B,AGRIBALYSE_Raw!R:R)*$E78,_xlfn.XLOOKUP(_xlfn.XLOOKUP(Tool_Austria!$D78,'AveragePrices&amp;Codes'!$A:$A,'AveragePrices&amp;Codes'!$B:$B),AGRIBALYSE_Cooked!$C:$C,AGRIBALYSE_Cooked!S:S)*$E78),"")</f>
        <v>7.2823843554000009E-4</v>
      </c>
      <c r="P78">
        <f>IFERROR(IF($F78="Raw",_xlfn.XLOOKUP(_xlfn.XLOOKUP(Tool_Austria!$D78,'AveragePrices&amp;Codes'!$A:$A,'AveragePrices&amp;Codes'!$B:$B),AGRIBALYSE_Raw!$B:$B,AGRIBALYSE_Raw!S:S)*$E78,_xlfn.XLOOKUP(_xlfn.XLOOKUP(Tool_Austria!$D78,'AveragePrices&amp;Codes'!$A:$A,'AveragePrices&amp;Codes'!$B:$B),AGRIBALYSE_Cooked!$C:$C,AGRIBALYSE_Cooked!T:T)*$E78),"")</f>
        <v>1.1681433517600001E-8</v>
      </c>
      <c r="Q78">
        <f>IFERROR(IF($F78="Raw",_xlfn.XLOOKUP(_xlfn.XLOOKUP(Tool_Austria!$D78,'AveragePrices&amp;Codes'!$A:$A,'AveragePrices&amp;Codes'!$B:$B),AGRIBALYSE_Raw!$B:$B,AGRIBALYSE_Raw!T:T)*$E78,_xlfn.XLOOKUP(_xlfn.XLOOKUP(Tool_Austria!$D78,'AveragePrices&amp;Codes'!$A:$A,'AveragePrices&amp;Codes'!$B:$B),AGRIBALYSE_Cooked!$C:$C,AGRIBALYSE_Cooked!U:U)*$E78),"")</f>
        <v>4.0836689255999999E-9</v>
      </c>
      <c r="R78">
        <f>IFERROR(IF($F78="Raw",_xlfn.XLOOKUP(_xlfn.XLOOKUP(Tool_Austria!$D78,'AveragePrices&amp;Codes'!$A:$A,'AveragePrices&amp;Codes'!$B:$B),AGRIBALYSE_Raw!$B:$B,AGRIBALYSE_Raw!U:U)*$E78,_xlfn.XLOOKUP(_xlfn.XLOOKUP(Tool_Austria!$D78,'AveragePrices&amp;Codes'!$A:$A,'AveragePrices&amp;Codes'!$B:$B),AGRIBALYSE_Cooked!$C:$C,AGRIBALYSE_Cooked!V:V)*$E78),"")</f>
        <v>1.7933481139200002E-10</v>
      </c>
      <c r="S78">
        <f>IFERROR(IF($F78="Raw",_xlfn.XLOOKUP(_xlfn.XLOOKUP(Tool_Austria!$D78,'AveragePrices&amp;Codes'!$A:$A,'AveragePrices&amp;Codes'!$B:$B),AGRIBALYSE_Raw!$B:$B,AGRIBALYSE_Raw!V:V)*$E78,_xlfn.XLOOKUP(_xlfn.XLOOKUP(Tool_Austria!$D78,'AveragePrices&amp;Codes'!$A:$A,'AveragePrices&amp;Codes'!$B:$B),AGRIBALYSE_Cooked!$C:$C,AGRIBALYSE_Cooked!W:W)*$E78),"")</f>
        <v>1.28175163424E-3</v>
      </c>
      <c r="T78">
        <f>IFERROR(IF($F78="Raw",_xlfn.XLOOKUP(_xlfn.XLOOKUP(Tool_Austria!$D78,'AveragePrices&amp;Codes'!$A:$A,'AveragePrices&amp;Codes'!$B:$B),AGRIBALYSE_Raw!$B:$B,AGRIBALYSE_Raw!W:W)*$E78,_xlfn.XLOOKUP(_xlfn.XLOOKUP(Tool_Austria!$D78,'AveragePrices&amp;Codes'!$A:$A,'AveragePrices&amp;Codes'!$B:$B),AGRIBALYSE_Cooked!$C:$C,AGRIBALYSE_Cooked!X:X)*$E78),"")</f>
        <v>6.3505682129999996E-5</v>
      </c>
      <c r="U78">
        <f>IFERROR(IF($F78="Raw",_xlfn.XLOOKUP(_xlfn.XLOOKUP(Tool_Austria!$D78,'AveragePrices&amp;Codes'!$A:$A,'AveragePrices&amp;Codes'!$B:$B),AGRIBALYSE_Raw!$B:$B,AGRIBALYSE_Raw!X:X)*$E78,_xlfn.XLOOKUP(_xlfn.XLOOKUP(Tool_Austria!$D78,'AveragePrices&amp;Codes'!$A:$A,'AveragePrices&amp;Codes'!$B:$B),AGRIBALYSE_Cooked!$C:$C,AGRIBALYSE_Cooked!Y:Y)*$E78),"")</f>
        <v>4.7643517394000009E-4</v>
      </c>
      <c r="V78">
        <f>IFERROR(IF($F78="Raw",_xlfn.XLOOKUP(_xlfn.XLOOKUP(Tool_Austria!$D78,'AveragePrices&amp;Codes'!$A:$A,'AveragePrices&amp;Codes'!$B:$B),AGRIBALYSE_Raw!$B:$B,AGRIBALYSE_Raw!Y:Y)*$E78,_xlfn.XLOOKUP(_xlfn.XLOOKUP(Tool_Austria!$D78,'AveragePrices&amp;Codes'!$A:$A,'AveragePrices&amp;Codes'!$B:$B),AGRIBALYSE_Cooked!$C:$C,AGRIBALYSE_Cooked!Z:Z)*$E78),"")</f>
        <v>3.7612993880000003E-3</v>
      </c>
      <c r="W78">
        <f>IFERROR(IF($F78="Raw",_xlfn.XLOOKUP(_xlfn.XLOOKUP(Tool_Austria!$D78,'AveragePrices&amp;Codes'!$A:$A,'AveragePrices&amp;Codes'!$B:$B),AGRIBALYSE_Raw!$B:$B,AGRIBALYSE_Raw!Z:Z)*$E78,_xlfn.XLOOKUP(_xlfn.XLOOKUP(Tool_Austria!$D78,'AveragePrices&amp;Codes'!$A:$A,'AveragePrices&amp;Codes'!$B:$B),AGRIBALYSE_Cooked!$C:$C,AGRIBALYSE_Cooked!AA:AA)*$E78),"")</f>
        <v>1.6273684913200002</v>
      </c>
      <c r="X78">
        <f>IFERROR(IF($F78="Raw",_xlfn.XLOOKUP(_xlfn.XLOOKUP(Tool_Austria!$D78,'AveragePrices&amp;Codes'!$A:$A,'AveragePrices&amp;Codes'!$B:$B),AGRIBALYSE_Raw!$B:$B,AGRIBALYSE_Raw!AA:AA)*$E78,_xlfn.XLOOKUP(_xlfn.XLOOKUP(Tool_Austria!$D78,'AveragePrices&amp;Codes'!$A:$A,'AveragePrices&amp;Codes'!$B:$B),AGRIBALYSE_Cooked!$C:$C,AGRIBALYSE_Cooked!AB:AB)*$E78),"")</f>
        <v>3.8949611316000001</v>
      </c>
      <c r="Y78">
        <f>IFERROR(IF($F78="Raw",_xlfn.XLOOKUP(_xlfn.XLOOKUP(Tool_Austria!$D78,'AveragePrices&amp;Codes'!$A:$A,'AveragePrices&amp;Codes'!$B:$B),AGRIBALYSE_Raw!$B:$B,AGRIBALYSE_Raw!AB:AB)*$E78,_xlfn.XLOOKUP(_xlfn.XLOOKUP(Tool_Austria!$D78,'AveragePrices&amp;Codes'!$A:$A,'AveragePrices&amp;Codes'!$B:$B),AGRIBALYSE_Cooked!$C:$C,AGRIBALYSE_Cooked!AC:AC)*$E78),"")</f>
        <v>0.119326112862</v>
      </c>
      <c r="Z78">
        <f>IFERROR(IF($F78="Raw",_xlfn.XLOOKUP(_xlfn.XLOOKUP(Tool_Austria!$D78,'AveragePrices&amp;Codes'!$A:$A,'AveragePrices&amp;Codes'!$B:$B),AGRIBALYSE_Raw!$B:$B,AGRIBALYSE_Raw!AC:AC)*$E78,_xlfn.XLOOKUP(_xlfn.XLOOKUP(Tool_Austria!$D78,'AveragePrices&amp;Codes'!$A:$A,'AveragePrices&amp;Codes'!$B:$B),AGRIBALYSE_Cooked!$C:$C,AGRIBALYSE_Cooked!AD:AD)*$E78),"")</f>
        <v>5.1615573481999997</v>
      </c>
      <c r="AA78">
        <f>IFERROR(IF($F78="Raw",_xlfn.XLOOKUP(_xlfn.XLOOKUP(Tool_Austria!$D78,'AveragePrices&amp;Codes'!$A:$A,'AveragePrices&amp;Codes'!$B:$B),AGRIBALYSE_Raw!$B:$B,AGRIBALYSE_Raw!AD:AD)*$E78,_xlfn.XLOOKUP(_xlfn.XLOOKUP(Tool_Austria!$D78,'AveragePrices&amp;Codes'!$A:$A,'AveragePrices&amp;Codes'!$B:$B),AGRIBALYSE_Cooked!$C:$C,AGRIBALYSE_Cooked!AE:AE)*$E78),"")</f>
        <v>2.2229139085999996E-6</v>
      </c>
      <c r="AB78" cm="1">
        <f t="array" ref="AB78">IFERROR(_xlfn.XLOOKUP(Tool_Austria!$F78&amp;$E$2,'Cooking methods'!$A:$A&amp;'Cooking methods'!$B:$B,'Cooking methods'!C:C)*$E78,"")</f>
        <v>0.30653533895599999</v>
      </c>
      <c r="AC78" cm="1">
        <f t="array" ref="AC78">IFERROR(_xlfn.XLOOKUP(Tool_Austria!$F78&amp;$E$2,'Cooking methods'!$A:$A&amp;'Cooking methods'!$B:$B,'Cooking methods'!D:D)*$E78,"")</f>
        <v>1.0978531194861999E-8</v>
      </c>
      <c r="AD78" cm="1">
        <f t="array" ref="AD78">IFERROR(_xlfn.XLOOKUP(Tool_Austria!$F78&amp;$E$2,'Cooking methods'!$A:$A&amp;'Cooking methods'!$B:$B,'Cooking methods'!E:E)*$E78,"")</f>
        <v>2.1791153999999997E-2</v>
      </c>
      <c r="AE78" cm="1">
        <f t="array" ref="AE78">IFERROR(_xlfn.XLOOKUP(Tool_Austria!$F78&amp;$E$2,'Cooking methods'!$A:$A&amp;'Cooking methods'!$B:$B,'Cooking methods'!F:F)*$E78,"")</f>
        <v>5.5514868624600001E-4</v>
      </c>
      <c r="AF78" cm="1">
        <f t="array" ref="AF78">IFERROR(_xlfn.XLOOKUP(Tool_Austria!$F78&amp;$E$2,'Cooking methods'!$A:$A&amp;'Cooking methods'!$B:$B,'Cooking methods'!G:G)*$E78,"")</f>
        <v>2.24029488144E-9</v>
      </c>
      <c r="AG78" cm="1">
        <f t="array" ref="AG78">IFERROR(_xlfn.XLOOKUP(Tool_Austria!$F78&amp;$E$2,'Cooking methods'!$A:$A&amp;'Cooking methods'!$B:$B,'Cooking methods'!H:H)*$E78,"")</f>
        <v>1.2712507555439998E-9</v>
      </c>
      <c r="AH78" cm="1">
        <f t="array" ref="AH78">IFERROR(_xlfn.XLOOKUP(Tool_Austria!$F78&amp;$E$2,'Cooking methods'!$A:$A&amp;'Cooking methods'!$B:$B,'Cooking methods'!I:I)*$E78,"")</f>
        <v>6.8892743014479998E-10</v>
      </c>
      <c r="AI78" cm="1">
        <f t="array" ref="AI78">IFERROR(_xlfn.XLOOKUP(Tool_Austria!$F78&amp;$E$2,'Cooking methods'!$A:$A&amp;'Cooking methods'!$B:$B,'Cooking methods'!J:J)*$E78,"")</f>
        <v>3.8703414826999998E-4</v>
      </c>
      <c r="AJ78" cm="1">
        <f t="array" ref="AJ78">IFERROR(_xlfn.XLOOKUP(Tool_Austria!$F78&amp;$E$2,'Cooking methods'!$A:$A&amp;'Cooking methods'!$B:$B,'Cooking methods'!K:K)*$E78,"")</f>
        <v>8.2908053920999989E-5</v>
      </c>
      <c r="AK78" cm="1">
        <f t="array" ref="AK78">IFERROR(_xlfn.XLOOKUP(Tool_Austria!$F78&amp;$E$2,'Cooking methods'!$A:$A&amp;'Cooking methods'!$B:$B,'Cooking methods'!L:L)*$E78,"")</f>
        <v>1.5675990021999999E-4</v>
      </c>
      <c r="AL78" cm="1">
        <f t="array" ref="AL78">IFERROR(_xlfn.XLOOKUP(Tool_Austria!$F78&amp;$E$2,'Cooking methods'!$A:$A&amp;'Cooking methods'!$B:$B,'Cooking methods'!M:M)*$E78,"")</f>
        <v>1.0574779638499998E-3</v>
      </c>
      <c r="AM78" cm="1">
        <f t="array" ref="AM78">IFERROR(_xlfn.XLOOKUP(Tool_Austria!$F78&amp;$E$2,'Cooking methods'!$A:$A&amp;'Cooking methods'!$B:$B,'Cooking methods'!N:N)*$E78,"")</f>
        <v>0.77810042217599984</v>
      </c>
      <c r="AN78" cm="1">
        <f t="array" ref="AN78">IFERROR(_xlfn.XLOOKUP(Tool_Austria!$F78&amp;$E$2,'Cooking methods'!$A:$A&amp;'Cooking methods'!$B:$B,'Cooking methods'!O:O)*$E78,"")</f>
        <v>0.44886262035999996</v>
      </c>
      <c r="AO78" cm="1">
        <f t="array" ref="AO78">IFERROR(_xlfn.XLOOKUP(Tool_Austria!$F78&amp;$E$2,'Cooking methods'!$A:$A&amp;'Cooking methods'!$B:$B,'Cooking methods'!P:P)*$E78,"")</f>
        <v>8.0376134915999986E-2</v>
      </c>
      <c r="AP78" cm="1">
        <f t="array" ref="AP78">IFERROR(_xlfn.XLOOKUP(Tool_Austria!$F78&amp;$E$2,'Cooking methods'!$A:$A&amp;'Cooking methods'!$B:$B,'Cooking methods'!Q:Q)*$E78,"")</f>
        <v>4.8378664183079998</v>
      </c>
      <c r="AQ78" cm="1">
        <f t="array" ref="AQ78">IFERROR(_xlfn.XLOOKUP(Tool_Austria!$F78&amp;$E$2,'Cooking methods'!$A:$A&amp;'Cooking methods'!$B:$B,'Cooking methods'!R:R)*$E78,"")</f>
        <v>4.6557510094479996E-7</v>
      </c>
      <c r="AR78" cm="1">
        <f t="array" ref="AR78">IFERROR(_xlfn.XLOOKUP(Tool_Austria!$G78&amp;$E$2,'Waste management'!$A:$A&amp;'Waste management'!$B:$B,'Waste management'!C:C)*$E78,"")</f>
        <v>8.7086845999999996E-2</v>
      </c>
      <c r="AS78" cm="1">
        <f t="array" ref="AS78">IFERROR(_xlfn.XLOOKUP(Tool_Austria!$G78&amp;$E$2,'Waste management'!$A:$A&amp;'Waste management'!$B:$B,'Waste management'!D:D)*$E78,"")</f>
        <v>5.9416435539999994E-10</v>
      </c>
      <c r="AT78" cm="1">
        <f t="array" ref="AT78">IFERROR(_xlfn.XLOOKUP(Tool_Austria!$G78&amp;$E$2,'Waste management'!$A:$A&amp;'Waste management'!$B:$B,'Waste management'!E:E)*$E78,"")</f>
        <v>1.602062E-3</v>
      </c>
      <c r="AU78" cm="1">
        <f t="array" ref="AU78">IFERROR(_xlfn.XLOOKUP(Tool_Austria!$G78&amp;$E$2,'Waste management'!$A:$A&amp;'Waste management'!$B:$B,'Waste management'!F:F)*$E78,"")</f>
        <v>1.8664799999999998E-4</v>
      </c>
      <c r="AV78" cm="1">
        <f t="array" ref="AV78">IFERROR(_xlfn.XLOOKUP(Tool_Austria!$G78&amp;$E$2,'Waste management'!$A:$A&amp;'Waste management'!$B:$B,'Waste management'!G:G)*$E78,"")</f>
        <v>1.8010909839999999E-8</v>
      </c>
      <c r="AW78" cm="1">
        <f t="array" ref="AW78">IFERROR(_xlfn.XLOOKUP(Tool_Austria!$G78&amp;$E$2,'Waste management'!$A:$A&amp;'Waste management'!$B:$B,'Waste management'!H:H)*$E78,"")</f>
        <v>5.8708728539999992E-10</v>
      </c>
      <c r="AX78" cm="1">
        <f t="array" ref="AX78">IFERROR(_xlfn.XLOOKUP(Tool_Austria!$G78&amp;$E$2,'Waste management'!$A:$A&amp;'Waste management'!$B:$B,'Waste management'!I:I)*$E78,"")</f>
        <v>4.174024778E-10</v>
      </c>
      <c r="AY78" cm="1">
        <f t="array" ref="AY78">IFERROR(_xlfn.XLOOKUP(Tool_Austria!$G78&amp;$E$2,'Waste management'!$A:$A&amp;'Waste management'!$B:$B,'Waste management'!J:J)*$E78,"")</f>
        <v>3.4374340000000001E-3</v>
      </c>
      <c r="AZ78" cm="1">
        <f t="array" ref="AZ78">IFERROR(_xlfn.XLOOKUP(Tool_Austria!$G78&amp;$E$2,'Waste management'!$A:$A&amp;'Waste management'!$B:$B,'Waste management'!K:K)*$E78,"")</f>
        <v>8.367149868E-6</v>
      </c>
      <c r="BA78" cm="1">
        <f t="array" ref="BA78">IFERROR(_xlfn.XLOOKUP(Tool_Austria!$G78&amp;$E$2,'Waste management'!$A:$A&amp;'Waste management'!$B:$B,'Waste management'!L:L)*$E78,"")</f>
        <v>1.5056489755999999E-4</v>
      </c>
      <c r="BB78" cm="1">
        <f t="array" ref="BB78">IFERROR(_xlfn.XLOOKUP(Tool_Austria!$G78&amp;$E$2,'Waste management'!$A:$A&amp;'Waste management'!$B:$B,'Waste management'!M:M)*$E78,"")</f>
        <v>1.5149596E-2</v>
      </c>
      <c r="BC78" cm="1">
        <f t="array" ref="BC78">IFERROR(_xlfn.XLOOKUP(Tool_Austria!$G78&amp;$E$2,'Waste management'!$A:$A&amp;'Waste management'!$B:$B,'Waste management'!N:N)*$E78,"")</f>
        <v>13.026692755999999</v>
      </c>
      <c r="BD78" cm="1">
        <f t="array" ref="BD78">IFERROR(_xlfn.XLOOKUP(Tool_Austria!$G78&amp;$E$2,'Waste management'!$A:$A&amp;'Waste management'!$B:$B,'Waste management'!O:O)*$E78,"")</f>
        <v>0.83059915399999995</v>
      </c>
      <c r="BE78" cm="1">
        <f t="array" ref="BE78">IFERROR(_xlfn.XLOOKUP(Tool_Austria!$G78&amp;$E$2,'Waste management'!$A:$A&amp;'Waste management'!$B:$B,'Waste management'!P:P)*$E78,"")</f>
        <v>1.7933761999999999E-2</v>
      </c>
      <c r="BF78" cm="1">
        <f t="array" ref="BF78">IFERROR(_xlfn.XLOOKUP(Tool_Austria!$G78&amp;$E$2,'Waste management'!$A:$A&amp;'Waste management'!$B:$B,'Waste management'!Q:Q)*$E78,"")</f>
        <v>0.52197668599999991</v>
      </c>
      <c r="BG78" cm="1">
        <f t="array" ref="BG78">IFERROR(_xlfn.XLOOKUP(Tool_Austria!$G78&amp;$E$2,'Waste management'!$A:$A&amp;'Waste management'!$B:$B,'Waste management'!R:R)*$E78,"")</f>
        <v>1.6963192399999998E-7</v>
      </c>
      <c r="BH78">
        <f>IFERROR((L78+AR78+AB78)*_xlfn.XLOOKUP(Tool_Austria!BH$4,Monetization_Factors!$A:$A,Monetization_Factors!$D:$D),"")</f>
        <v>8.3968767446441869E-2</v>
      </c>
      <c r="BI78">
        <f>IFERROR((M78+AS78+AC78)*_xlfn.XLOOKUP(Tool_Austria!BI$4,Monetization_Factors!$A:$A,Monetization_Factors!$D:$D),"")</f>
        <v>6.0719044876394617E-7</v>
      </c>
      <c r="BJ78">
        <f>IFERROR((N78+AT78+AD78)*_xlfn.XLOOKUP(Tool_Austria!BJ$4,Monetization_Factors!$A:$A,Monetization_Factors!$D:$D),"")</f>
        <v>3.0395859342059956E-4</v>
      </c>
      <c r="BK78">
        <f>IFERROR((O78+AU78+AE78)*_xlfn.XLOOKUP(Tool_Austria!BK$4,Monetization_Factors!$A:$A,Monetization_Factors!$D:$D),"")</f>
        <v>2.2251533366700448E-3</v>
      </c>
      <c r="BL78">
        <f>IFERROR((P78+AV78+AF78)*_xlfn.XLOOKUP(Tool_Austria!BL$4,Monetization_Factors!$A:$A,Monetization_Factors!$D:$D),"")</f>
        <v>3.187752205397474E-2</v>
      </c>
      <c r="BM78">
        <f>IFERROR((Q78+AW78+AG78)*_xlfn.XLOOKUP(Tool_Austria!BM$4,Monetization_Factors!$A:$A,Monetization_Factors!$D:$D),"")</f>
        <v>1.2339231358808294E-3</v>
      </c>
      <c r="BN78">
        <f>IFERROR((R78+AX78+AH78)*_xlfn.XLOOKUP(Tool_Austria!BN$4,Monetization_Factors!$A:$A,Monetization_Factors!$D:$D),"")</f>
        <v>1.4780533166694791E-3</v>
      </c>
      <c r="BO78">
        <f>IFERROR((S78+AY78+AI78)*_xlfn.XLOOKUP(Tool_Austria!BO$4,Monetization_Factors!$A:$A,Monetization_Factors!$D:$D),"")</f>
        <v>2.2357045504269673E-3</v>
      </c>
      <c r="BP78">
        <f>IFERROR((T78+AZ78+AJ78)*_xlfn.XLOOKUP(Tool_Austria!BP$4,Monetization_Factors!$A:$A,Monetization_Factors!$D:$D),"")</f>
        <v>3.7757114943249729E-4</v>
      </c>
      <c r="BQ78">
        <f>IFERROR((U78+BA78+AK78)*_xlfn.XLOOKUP(Tool_Austria!BQ$4,Monetization_Factors!$A:$A,Monetization_Factors!$D:$D),"")</f>
        <v>3.2061046545545356E-3</v>
      </c>
      <c r="BR78" t="str">
        <f>IFERROR((V78+BB78+AL78)*_xlfn.XLOOKUP(Tool_Austria!BR$4,Monetization_Factors!$A:$A,Monetization_Factors!$D:$D),"")</f>
        <v/>
      </c>
      <c r="BS78">
        <f>IFERROR((W78+BC78+AM78)*_xlfn.XLOOKUP(Tool_Austria!BS$4,Monetization_Factors!$A:$A,Monetization_Factors!$D:$D),"")</f>
        <v>7.5097110716373483E-4</v>
      </c>
      <c r="BT78">
        <f>IFERROR((X78+BD78+AN78)*_xlfn.XLOOKUP(Tool_Austria!BT$4,Monetization_Factors!$A:$A,Monetization_Factors!$D:$D),"")</f>
        <v>1.1522024268653275E-3</v>
      </c>
      <c r="BU78">
        <f>IFERROR((Y78+BE78+AO78)*_xlfn.XLOOKUP(Tool_Austria!BU$4,Monetization_Factors!$A:$A,Monetization_Factors!$D:$D),"")</f>
        <v>1.3830609825773751E-3</v>
      </c>
      <c r="BV78">
        <f>IFERROR((Z78+BF78+AP78)*_xlfn.XLOOKUP(Tool_Austria!BV$4,Monetization_Factors!$A:$A,Monetization_Factors!$D:$D),"")</f>
        <v>1.7373781057492595E-2</v>
      </c>
      <c r="BW78">
        <f>IFERROR((AA78+BG78+AQ78)*_xlfn.XLOOKUP(Tool_Austria!BW$4,Monetization_Factors!$A:$A,Monetization_Factors!$D:$D),"")</f>
        <v>5.9709568754346376E-6</v>
      </c>
      <c r="BX78" s="38" t="str" cm="1">
        <f t="array" ref="BX78">IFERROR(_xlfn.IFS(I78&lt;&gt;0,I78*E78,I78="",J78*E78),"")</f>
        <v/>
      </c>
      <c r="BY78" s="38">
        <f t="shared" si="43"/>
        <v>0.14757335195889482</v>
      </c>
      <c r="BZ78" s="38">
        <f t="shared" si="44"/>
        <v>0.14757335195889482</v>
      </c>
      <c r="CA78" s="38">
        <f t="shared" si="45"/>
        <v>2.2703592609060741E-4</v>
      </c>
      <c r="CB78">
        <f t="shared" si="41"/>
        <v>0.64541280337600004</v>
      </c>
      <c r="CC78">
        <f t="shared" si="41"/>
        <v>1.5167991984661998E-8</v>
      </c>
      <c r="CD78">
        <f t="shared" si="41"/>
        <v>0.19916257508400001</v>
      </c>
      <c r="CE78">
        <f t="shared" si="41"/>
        <v>1.4700351217860001E-3</v>
      </c>
      <c r="CF78">
        <f t="shared" si="41"/>
        <v>3.1932638239039999E-8</v>
      </c>
      <c r="CG78">
        <f t="shared" si="41"/>
        <v>5.9420069665439995E-9</v>
      </c>
      <c r="CH78">
        <f t="shared" si="41"/>
        <v>1.2856647193367999E-9</v>
      </c>
      <c r="CI78">
        <f t="shared" si="41"/>
        <v>5.1062197825099999E-3</v>
      </c>
      <c r="CJ78">
        <f t="shared" si="41"/>
        <v>1.5478088591899998E-4</v>
      </c>
      <c r="CK78">
        <f t="shared" si="41"/>
        <v>7.8375997172000012E-4</v>
      </c>
      <c r="CL78">
        <f t="shared" si="41"/>
        <v>1.9968373351849998E-2</v>
      </c>
      <c r="CM78">
        <f t="shared" si="41"/>
        <v>15.432161669495999</v>
      </c>
      <c r="CN78">
        <f t="shared" si="41"/>
        <v>5.1744229059600002</v>
      </c>
      <c r="CO78">
        <f t="shared" si="41"/>
        <v>0.21763600977799999</v>
      </c>
      <c r="CP78">
        <f t="shared" si="41"/>
        <v>10.521400452507999</v>
      </c>
      <c r="CQ78">
        <f t="shared" si="37"/>
        <v>2.8581209335447995E-6</v>
      </c>
      <c r="CR78">
        <f t="shared" si="42"/>
        <v>9.9294277442461549E-4</v>
      </c>
      <c r="CS78">
        <f t="shared" si="42"/>
        <v>2.3335372284095383E-11</v>
      </c>
      <c r="CT78">
        <f t="shared" si="42"/>
        <v>3.0640396166769232E-4</v>
      </c>
      <c r="CU78">
        <f t="shared" si="42"/>
        <v>2.2615924950553846E-6</v>
      </c>
      <c r="CV78">
        <f t="shared" si="42"/>
        <v>4.9127135752369231E-11</v>
      </c>
      <c r="CW78">
        <f t="shared" si="42"/>
        <v>9.1415491792984605E-12</v>
      </c>
      <c r="CX78">
        <f t="shared" si="42"/>
        <v>1.9779457220566151E-12</v>
      </c>
      <c r="CY78">
        <f t="shared" si="42"/>
        <v>7.8557227423230767E-6</v>
      </c>
      <c r="CZ78">
        <f t="shared" si="42"/>
        <v>2.3812443987538457E-7</v>
      </c>
      <c r="DA78">
        <f t="shared" si="42"/>
        <v>1.2057845718769233E-6</v>
      </c>
      <c r="DB78">
        <f t="shared" si="42"/>
        <v>3.0720574387461534E-5</v>
      </c>
      <c r="DC78">
        <f t="shared" si="42"/>
        <v>2.3741787183839999E-2</v>
      </c>
      <c r="DD78">
        <f t="shared" si="42"/>
        <v>7.9606506245538458E-3</v>
      </c>
      <c r="DE78">
        <f t="shared" si="42"/>
        <v>3.3482463042769231E-4</v>
      </c>
      <c r="DF78">
        <f t="shared" si="42"/>
        <v>1.6186769926935383E-2</v>
      </c>
      <c r="DG78">
        <f t="shared" si="38"/>
        <v>4.3971091285304607E-9</v>
      </c>
      <c r="DH78" s="5">
        <f>IFERROR(((((L78+AB78)*(1/$H78))+AR78)/$F$2)/($B$2*('CAR.CAP_per person'!B$2)/(_xlfn.XLOOKUP($E$2,EU_countries_GDP!$A$2:$A$29,EU_countries_GDP!$E$2:$E$29))),"")</f>
        <v>0.10672923863304079</v>
      </c>
      <c r="DI78" s="5">
        <f>IFERROR(((((M78+AC78)*(1/$H78))+AS78)/$F$2)/($B$2*('CAR.CAP_per person'!C$2)/(_xlfn.XLOOKUP($E$2,EU_countries_GDP!$A$2:$A$29,EU_countries_GDP!$E$2:$E$29))),"")</f>
        <v>3.4704459504356824E-5</v>
      </c>
      <c r="DJ78" s="5">
        <f>IFERROR(((((N78+AD78)*(1/$H78))+AT78)/$F$2)/($B$2*('CAR.CAP_per person'!D$2)/(_xlfn.XLOOKUP($E$2,EU_countries_GDP!$A$2:$A$29,EU_countries_GDP!$E$2:$E$29))),"")</f>
        <v>4.7968574511792665E-4</v>
      </c>
      <c r="DK78" s="5">
        <f>IFERROR(((((O78+AE78)*(1/$H78))+AU78)/$F$2)/($B$2*('CAR.CAP_per person'!E$2)/(_xlfn.XLOOKUP($E$2,EU_countries_GDP!$A$2:$A$29,EU_countries_GDP!$E$2:$E$29))),"")</f>
        <v>4.1046221211429885E-3</v>
      </c>
      <c r="DL78" s="5">
        <f>IFERROR(((((P78+AF78)*(1/$H78))+AV78)/$F$2)/($B$2*('CAR.CAP_per person'!F$2)/(_xlfn.XLOOKUP($E$2,EU_countries_GDP!$A$2:$A$29,EU_countries_GDP!$E$2:$E$29))),"")</f>
        <v>3.9787925258936409E-2</v>
      </c>
      <c r="DM78" s="5">
        <f>IFERROR(((((Q78+AG78)*(1/$H78))+AW78)/$F$2)/($B$2*('CAR.CAP_per person'!G$2)/(_xlfn.XLOOKUP($E$2,EU_countries_GDP!$A$2:$A$29,EU_countries_GDP!$E$2:$E$29))),"")</f>
        <v>7.2143318074124347E-3</v>
      </c>
      <c r="DN78" s="5">
        <f>IFERROR(((((R78+AH78)*(1/$H78))+AX78)/$F$2)/($B$2*('CAR.CAP_per person'!H$2)/(_xlfn.XLOOKUP($E$2,EU_countries_GDP!$A$2:$A$29,EU_countries_GDP!$E$2:$E$29))),"")</f>
        <v>2.8622576702437097E-4</v>
      </c>
      <c r="DO78" s="5">
        <f>IFERROR(((((S78+AI78)*(1/$H78))+AY78)/$F$2)/($B$2*('CAR.CAP_per person'!I$2)/(_xlfn.XLOOKUP($E$2,EU_countries_GDP!$A$2:$A$29,EU_countries_GDP!$E$2:$E$29))),"")</f>
        <v>2.6523145374343754E-3</v>
      </c>
      <c r="DP78" s="5">
        <f>IFERROR(((((T78+AJ78)*(1/$H78))+AZ78)/$F$2)/($B$2*('CAR.CAP_per person'!J$2)/(_xlfn.XLOOKUP($E$2,EU_countries_GDP!$A$2:$A$29,EU_countries_GDP!$E$2:$E$29))),"")</f>
        <v>3.2438152684319606E-2</v>
      </c>
      <c r="DQ78" s="5">
        <f>IFERROR(((((U78+AK78)*(1/$H78))+BA78)/$F$2)/($B$2*('CAR.CAP_per person'!K$2)/(_xlfn.XLOOKUP($E$2,EU_countries_GDP!$A$2:$A$29,EU_countries_GDP!$E$2:$E$29))),"")</f>
        <v>4.1507866141565304E-3</v>
      </c>
      <c r="DR78" s="5">
        <f>IFERROR(((((V78+AL78)*(1/$H78))+BB78)/$F$2)/($B$2*('CAR.CAP_per person'!L$2)/(_xlfn.XLOOKUP($E$2,EU_countries_GDP!$A$2:$A$29,EU_countries_GDP!$E$2:$E$29))),"")</f>
        <v>1.3824356471999857E-3</v>
      </c>
      <c r="DS78" s="5">
        <f>IFERROR(((((W78+AM78)*(1/$H78))+BC78)/$F$2)/($B$2*('CAR.CAP_per person'!M$2)/(_xlfn.XLOOKUP($E$2,EU_countries_GDP!$A$2:$A$29,EU_countries_GDP!$E$2:$E$29))),"")</f>
        <v>3.8585954535958714E-2</v>
      </c>
      <c r="DT78" s="5">
        <f>IFERROR(((((X78+AN78)*(1/$H78))+BD78)/$F$2)/($B$2*('CAR.CAP_per person'!N$2)/(_xlfn.XLOOKUP($E$2,EU_countries_GDP!$A$2:$A$29,EU_countries_GDP!$E$2:$E$29))),"")</f>
        <v>0.44635708102847288</v>
      </c>
      <c r="DU78" s="5">
        <f>IFERROR(((((Y78+AO78)*(1/$H78))+BE78)/$F$2)/($B$2*('CAR.CAP_per person'!O$2)/(_xlfn.XLOOKUP($E$2,EU_countries_GDP!$A$2:$A$29,EU_countries_GDP!$E$2:$E$29))),"")</f>
        <v>1.4186173987957946E-3</v>
      </c>
      <c r="DV78" s="5">
        <f>IFERROR(((((Z78+AP78)*(1/$H78))+BF78)/$F$2)/($B$2*('CAR.CAP_per person'!P$2)/(_xlfn.XLOOKUP($E$2,EU_countries_GDP!$A$2:$A$29,EU_countries_GDP!$E$2:$E$29))),"")</f>
        <v>5.740210264842352E-2</v>
      </c>
      <c r="DW78" s="5">
        <f>IFERROR(((((AA78+AQ78)*(1/$H78))+BG78)/$F$2)/($B$2*('CAR.CAP_per person'!Q$2)/(_xlfn.XLOOKUP($E$2,EU_countries_GDP!$A$2:$A$29,EU_countries_GDP!$E$2:$E$29))),"")</f>
        <v>1.5744977743352626E-2</v>
      </c>
    </row>
    <row r="79" spans="1:127">
      <c r="A79" t="s">
        <v>221</v>
      </c>
      <c r="B79" t="str">
        <f>_xlfn.XLOOKUP(D79,Table5[Ingredient],Table5[Category],"",FALSE)</f>
        <v>Beef</v>
      </c>
      <c r="C79" s="33" t="s">
        <v>177</v>
      </c>
      <c r="D79" s="33" t="s">
        <v>214</v>
      </c>
      <c r="E79" s="33">
        <v>0.22220000000000001</v>
      </c>
      <c r="F79" s="33" t="s">
        <v>179</v>
      </c>
      <c r="G79" s="33" t="s">
        <v>180</v>
      </c>
      <c r="H79" s="91">
        <f>Dataset_AT!R76</f>
        <v>0.11982312338222606</v>
      </c>
      <c r="I79" s="33"/>
      <c r="J79" s="37">
        <f>IFERROR(INDEX('AveragePrices&amp;Codes'!G:AG, MATCH($D79, 'AveragePrices&amp;Codes'!$A:$A, 0), MATCH(Tool_Austria!$E$2, 'AveragePrices&amp;Codes'!$G$1:$AG$1, 0)),"")</f>
        <v>5.2430406923076927</v>
      </c>
      <c r="K79" s="37">
        <f>IFERROR(E79/(_xlfn.XLOOKUP(A79,Dataset_AT!$V$2:$V$9,Dataset_AT!$W$2:$W$9)),"")</f>
        <v>2.6452380952380955E-3</v>
      </c>
      <c r="L79">
        <f>IFERROR(IF($F79="Raw",_xlfn.XLOOKUP(_xlfn.XLOOKUP(Tool_Austria!$D79,'AveragePrices&amp;Codes'!$A:$A,'AveragePrices&amp;Codes'!$B:$B),AGRIBALYSE_Raw!$B:$B,AGRIBALYSE_Raw!O:O)*$E79,_xlfn.XLOOKUP(_xlfn.XLOOKUP(Tool_Austria!$D79,'AveragePrices&amp;Codes'!$A:$A,'AveragePrices&amp;Codes'!$B:$B),AGRIBALYSE_Cooked!$C:$C,AGRIBALYSE_Cooked!P:P)*$E79),"")</f>
        <v>5.5523796271428578</v>
      </c>
      <c r="M79">
        <f>IFERROR(IF($F79="Raw",_xlfn.XLOOKUP(_xlfn.XLOOKUP(Tool_Austria!$D79,'AveragePrices&amp;Codes'!$A:$A,'AveragePrices&amp;Codes'!$B:$B),AGRIBALYSE_Raw!$B:$B,AGRIBALYSE_Raw!P:P)*$E79,_xlfn.XLOOKUP(_xlfn.XLOOKUP(Tool_Austria!$D79,'AveragePrices&amp;Codes'!$A:$A,'AveragePrices&amp;Codes'!$B:$B),AGRIBALYSE_Cooked!$C:$C,AGRIBALYSE_Cooked!Q:Q)*$E79),"")</f>
        <v>3.1010025036571431E-8</v>
      </c>
      <c r="N79">
        <f>IFERROR(IF($F79="Raw",_xlfn.XLOOKUP(_xlfn.XLOOKUP(Tool_Austria!$D79,'AveragePrices&amp;Codes'!$A:$A,'AveragePrices&amp;Codes'!$B:$B),AGRIBALYSE_Raw!$B:$B,AGRIBALYSE_Raw!Q:Q)*$E79,_xlfn.XLOOKUP(_xlfn.XLOOKUP(Tool_Austria!$D79,'AveragePrices&amp;Codes'!$A:$A,'AveragePrices&amp;Codes'!$B:$B),AGRIBALYSE_Cooked!$C:$C,AGRIBALYSE_Cooked!R:R)*$E79),"")</f>
        <v>0.41707206640000011</v>
      </c>
      <c r="O79">
        <f>IFERROR(IF($F79="Raw",_xlfn.XLOOKUP(_xlfn.XLOOKUP(Tool_Austria!$D79,'AveragePrices&amp;Codes'!$A:$A,'AveragePrices&amp;Codes'!$B:$B),AGRIBALYSE_Raw!$B:$B,AGRIBALYSE_Raw!R:R)*$E79,_xlfn.XLOOKUP(_xlfn.XLOOKUP(Tool_Austria!$D79,'AveragePrices&amp;Codes'!$A:$A,'AveragePrices&amp;Codes'!$B:$B),AGRIBALYSE_Cooked!$C:$C,AGRIBALYSE_Cooked!S:S)*$E79),"")</f>
        <v>8.7738212602857142E-3</v>
      </c>
      <c r="P79">
        <f>IFERROR(IF($F79="Raw",_xlfn.XLOOKUP(_xlfn.XLOOKUP(Tool_Austria!$D79,'AveragePrices&amp;Codes'!$A:$A,'AveragePrices&amp;Codes'!$B:$B),AGRIBALYSE_Raw!$B:$B,AGRIBALYSE_Raw!S:S)*$E79,_xlfn.XLOOKUP(_xlfn.XLOOKUP(Tool_Austria!$D79,'AveragePrices&amp;Codes'!$A:$A,'AveragePrices&amp;Codes'!$B:$B),AGRIBALYSE_Cooked!$C:$C,AGRIBALYSE_Cooked!T:T)*$E79),"")</f>
        <v>5.1549222340000002E-7</v>
      </c>
      <c r="Q79">
        <f>IFERROR(IF($F79="Raw",_xlfn.XLOOKUP(_xlfn.XLOOKUP(Tool_Austria!$D79,'AveragePrices&amp;Codes'!$A:$A,'AveragePrices&amp;Codes'!$B:$B),AGRIBALYSE_Raw!$B:$B,AGRIBALYSE_Raw!T:T)*$E79,_xlfn.XLOOKUP(_xlfn.XLOOKUP(Tool_Austria!$D79,'AveragePrices&amp;Codes'!$A:$A,'AveragePrices&amp;Codes'!$B:$B),AGRIBALYSE_Cooked!$C:$C,AGRIBALYSE_Cooked!U:U)*$E79),"")</f>
        <v>8.0369555891428589E-8</v>
      </c>
      <c r="R79">
        <f>IFERROR(IF($F79="Raw",_xlfn.XLOOKUP(_xlfn.XLOOKUP(Tool_Austria!$D79,'AveragePrices&amp;Codes'!$A:$A,'AveragePrices&amp;Codes'!$B:$B),AGRIBALYSE_Raw!$B:$B,AGRIBALYSE_Raw!U:U)*$E79,_xlfn.XLOOKUP(_xlfn.XLOOKUP(Tool_Austria!$D79,'AveragePrices&amp;Codes'!$A:$A,'AveragePrices&amp;Codes'!$B:$B),AGRIBALYSE_Cooked!$C:$C,AGRIBALYSE_Cooked!V:V)*$E79),"")</f>
        <v>2.3102010202857145E-9</v>
      </c>
      <c r="S79">
        <f>IFERROR(IF($F79="Raw",_xlfn.XLOOKUP(_xlfn.XLOOKUP(Tool_Austria!$D79,'AveragePrices&amp;Codes'!$A:$A,'AveragePrices&amp;Codes'!$B:$B),AGRIBALYSE_Raw!$B:$B,AGRIBALYSE_Raw!V:V)*$E79,_xlfn.XLOOKUP(_xlfn.XLOOKUP(Tool_Austria!$D79,'AveragePrices&amp;Codes'!$A:$A,'AveragePrices&amp;Codes'!$B:$B),AGRIBALYSE_Cooked!$C:$C,AGRIBALYSE_Cooked!W:W)*$E79),"")</f>
        <v>7.5567125071428584E-2</v>
      </c>
      <c r="T79">
        <f>IFERROR(IF($F79="Raw",_xlfn.XLOOKUP(_xlfn.XLOOKUP(Tool_Austria!$D79,'AveragePrices&amp;Codes'!$A:$A,'AveragePrices&amp;Codes'!$B:$B),AGRIBALYSE_Raw!$B:$B,AGRIBALYSE_Raw!W:W)*$E79,_xlfn.XLOOKUP(_xlfn.XLOOKUP(Tool_Austria!$D79,'AveragePrices&amp;Codes'!$A:$A,'AveragePrices&amp;Codes'!$B:$B),AGRIBALYSE_Cooked!$C:$C,AGRIBALYSE_Cooked!X:X)*$E79),"")</f>
        <v>2.8063539397142861E-4</v>
      </c>
      <c r="U79">
        <f>IFERROR(IF($F79="Raw",_xlfn.XLOOKUP(_xlfn.XLOOKUP(Tool_Austria!$D79,'AveragePrices&amp;Codes'!$A:$A,'AveragePrices&amp;Codes'!$B:$B),AGRIBALYSE_Raw!$B:$B,AGRIBALYSE_Raw!X:X)*$E79,_xlfn.XLOOKUP(_xlfn.XLOOKUP(Tool_Austria!$D79,'AveragePrices&amp;Codes'!$A:$A,'AveragePrices&amp;Codes'!$B:$B),AGRIBALYSE_Cooked!$C:$C,AGRIBALYSE_Cooked!Y:Y)*$E79),"")</f>
        <v>1.7011463445428573E-2</v>
      </c>
      <c r="V79">
        <f>IFERROR(IF($F79="Raw",_xlfn.XLOOKUP(_xlfn.XLOOKUP(Tool_Austria!$D79,'AveragePrices&amp;Codes'!$A:$A,'AveragePrices&amp;Codes'!$B:$B),AGRIBALYSE_Raw!$B:$B,AGRIBALYSE_Raw!Y:Y)*$E79,_xlfn.XLOOKUP(_xlfn.XLOOKUP(Tool_Austria!$D79,'AveragePrices&amp;Codes'!$A:$A,'AveragePrices&amp;Codes'!$B:$B),AGRIBALYSE_Cooked!$C:$C,AGRIBALYSE_Cooked!Z:Z)*$E79),"")</f>
        <v>0.33329774625714287</v>
      </c>
      <c r="W79">
        <f>IFERROR(IF($F79="Raw",_xlfn.XLOOKUP(_xlfn.XLOOKUP(Tool_Austria!$D79,'AveragePrices&amp;Codes'!$A:$A,'AveragePrices&amp;Codes'!$B:$B),AGRIBALYSE_Raw!$B:$B,AGRIBALYSE_Raw!Z:Z)*$E79,_xlfn.XLOOKUP(_xlfn.XLOOKUP(Tool_Austria!$D79,'AveragePrices&amp;Codes'!$A:$A,'AveragePrices&amp;Codes'!$B:$B),AGRIBALYSE_Cooked!$C:$C,AGRIBALYSE_Cooked!AA:AA)*$E79),"")</f>
        <v>30.28229559457143</v>
      </c>
      <c r="X79">
        <f>IFERROR(IF($F79="Raw",_xlfn.XLOOKUP(_xlfn.XLOOKUP(Tool_Austria!$D79,'AveragePrices&amp;Codes'!$A:$A,'AveragePrices&amp;Codes'!$B:$B),AGRIBALYSE_Raw!$B:$B,AGRIBALYSE_Raw!AA:AA)*$E79,_xlfn.XLOOKUP(_xlfn.XLOOKUP(Tool_Austria!$D79,'AveragePrices&amp;Codes'!$A:$A,'AveragePrices&amp;Codes'!$B:$B),AGRIBALYSE_Cooked!$C:$C,AGRIBALYSE_Cooked!AB:AB)*$E79),"")</f>
        <v>356.91681268571432</v>
      </c>
      <c r="Y79">
        <f>IFERROR(IF($F79="Raw",_xlfn.XLOOKUP(_xlfn.XLOOKUP(Tool_Austria!$D79,'AveragePrices&amp;Codes'!$A:$A,'AveragePrices&amp;Codes'!$B:$B),AGRIBALYSE_Raw!$B:$B,AGRIBALYSE_Raw!AB:AB)*$E79,_xlfn.XLOOKUP(_xlfn.XLOOKUP(Tool_Austria!$D79,'AveragePrices&amp;Codes'!$A:$A,'AveragePrices&amp;Codes'!$B:$B),AGRIBALYSE_Cooked!$C:$C,AGRIBALYSE_Cooked!AC:AC)*$E79),"")</f>
        <v>0.53761785188571443</v>
      </c>
      <c r="Z79">
        <f>IFERROR(IF($F79="Raw",_xlfn.XLOOKUP(_xlfn.XLOOKUP(Tool_Austria!$D79,'AveragePrices&amp;Codes'!$A:$A,'AveragePrices&amp;Codes'!$B:$B),AGRIBALYSE_Raw!$B:$B,AGRIBALYSE_Raw!AC:AC)*$E79,_xlfn.XLOOKUP(_xlfn.XLOOKUP(Tool_Austria!$D79,'AveragePrices&amp;Codes'!$A:$A,'AveragePrices&amp;Codes'!$B:$B),AGRIBALYSE_Cooked!$C:$C,AGRIBALYSE_Cooked!AD:AD)*$E79),"")</f>
        <v>19.58015036057143</v>
      </c>
      <c r="AA79">
        <f>IFERROR(IF($F79="Raw",_xlfn.XLOOKUP(_xlfn.XLOOKUP(Tool_Austria!$D79,'AveragePrices&amp;Codes'!$A:$A,'AveragePrices&amp;Codes'!$B:$B),AGRIBALYSE_Raw!$B:$B,AGRIBALYSE_Raw!AD:AD)*$E79,_xlfn.XLOOKUP(_xlfn.XLOOKUP(Tool_Austria!$D79,'AveragePrices&amp;Codes'!$A:$A,'AveragePrices&amp;Codes'!$B:$B),AGRIBALYSE_Cooked!$C:$C,AGRIBALYSE_Cooked!AE:AE)*$E79),"")</f>
        <v>8.1149319177142864E-6</v>
      </c>
      <c r="AB79" cm="1">
        <f t="array" ref="AB79">IFERROR(_xlfn.XLOOKUP(Tool_Austria!$F79&amp;$E$2,'Cooking methods'!$A:$A&amp;'Cooking methods'!$B:$B,'Cooking methods'!C:C)*$E79,"")</f>
        <v>4.3790762708000003E-2</v>
      </c>
      <c r="AC79" cm="1">
        <f t="array" ref="AC79">IFERROR(_xlfn.XLOOKUP(Tool_Austria!$F79&amp;$E$2,'Cooking methods'!$A:$A&amp;'Cooking methods'!$B:$B,'Cooking methods'!D:D)*$E79,"")</f>
        <v>1.5683615992659999E-9</v>
      </c>
      <c r="AD79" cm="1">
        <f t="array" ref="AD79">IFERROR(_xlfn.XLOOKUP(Tool_Austria!$F79&amp;$E$2,'Cooking methods'!$A:$A&amp;'Cooking methods'!$B:$B,'Cooking methods'!E:E)*$E79,"")</f>
        <v>3.1130219999999996E-3</v>
      </c>
      <c r="AE79" cm="1">
        <f t="array" ref="AE79">IFERROR(_xlfn.XLOOKUP(Tool_Austria!$F79&amp;$E$2,'Cooking methods'!$A:$A&amp;'Cooking methods'!$B:$B,'Cooking methods'!F:F)*$E79,"")</f>
        <v>7.9306955178000011E-5</v>
      </c>
      <c r="AF79" cm="1">
        <f t="array" ref="AF79">IFERROR(_xlfn.XLOOKUP(Tool_Austria!$F79&amp;$E$2,'Cooking methods'!$A:$A&amp;'Cooking methods'!$B:$B,'Cooking methods'!G:G)*$E79,"")</f>
        <v>3.2004212592000002E-10</v>
      </c>
      <c r="AG79" cm="1">
        <f t="array" ref="AG79">IFERROR(_xlfn.XLOOKUP(Tool_Austria!$F79&amp;$E$2,'Cooking methods'!$A:$A&amp;'Cooking methods'!$B:$B,'Cooking methods'!H:H)*$E79,"")</f>
        <v>1.8160725079199998E-10</v>
      </c>
      <c r="AH79" cm="1">
        <f t="array" ref="AH79">IFERROR(_xlfn.XLOOKUP(Tool_Austria!$F79&amp;$E$2,'Cooking methods'!$A:$A&amp;'Cooking methods'!$B:$B,'Cooking methods'!I:I)*$E79,"")</f>
        <v>9.8418204306400008E-11</v>
      </c>
      <c r="AI79" cm="1">
        <f t="array" ref="AI79">IFERROR(_xlfn.XLOOKUP(Tool_Austria!$F79&amp;$E$2,'Cooking methods'!$A:$A&amp;'Cooking methods'!$B:$B,'Cooking methods'!J:J)*$E79,"")</f>
        <v>5.5290592610000007E-5</v>
      </c>
      <c r="AJ79" cm="1">
        <f t="array" ref="AJ79">IFERROR(_xlfn.XLOOKUP(Tool_Austria!$F79&amp;$E$2,'Cooking methods'!$A:$A&amp;'Cooking methods'!$B:$B,'Cooking methods'!K:K)*$E79,"")</f>
        <v>1.1844007703E-5</v>
      </c>
      <c r="AK79" cm="1">
        <f t="array" ref="AK79">IFERROR(_xlfn.XLOOKUP(Tool_Austria!$F79&amp;$E$2,'Cooking methods'!$A:$A&amp;'Cooking methods'!$B:$B,'Cooking methods'!L:L)*$E79,"")</f>
        <v>2.2394271459999999E-5</v>
      </c>
      <c r="AL79" cm="1">
        <f t="array" ref="AL79">IFERROR(_xlfn.XLOOKUP(Tool_Austria!$F79&amp;$E$2,'Cooking methods'!$A:$A&amp;'Cooking methods'!$B:$B,'Cooking methods'!M:M)*$E79,"")</f>
        <v>1.5106828055E-4</v>
      </c>
      <c r="AM79" cm="1">
        <f t="array" ref="AM79">IFERROR(_xlfn.XLOOKUP(Tool_Austria!$F79&amp;$E$2,'Cooking methods'!$A:$A&amp;'Cooking methods'!$B:$B,'Cooking methods'!N:N)*$E79,"")</f>
        <v>0.11115720316799999</v>
      </c>
      <c r="AN79" cm="1">
        <f t="array" ref="AN79">IFERROR(_xlfn.XLOOKUP(Tool_Austria!$F79&amp;$E$2,'Cooking methods'!$A:$A&amp;'Cooking methods'!$B:$B,'Cooking methods'!O:O)*$E79,"")</f>
        <v>6.4123231480000001E-2</v>
      </c>
      <c r="AO79" cm="1">
        <f t="array" ref="AO79">IFERROR(_xlfn.XLOOKUP(Tool_Austria!$F79&amp;$E$2,'Cooking methods'!$A:$A&amp;'Cooking methods'!$B:$B,'Cooking methods'!P:P)*$E79,"")</f>
        <v>1.1482304988E-2</v>
      </c>
      <c r="AP79" cm="1">
        <f t="array" ref="AP79">IFERROR(_xlfn.XLOOKUP(Tool_Austria!$F79&amp;$E$2,'Cooking methods'!$A:$A&amp;'Cooking methods'!$B:$B,'Cooking methods'!Q:Q)*$E79,"")</f>
        <v>0.69112377404400005</v>
      </c>
      <c r="AQ79" cm="1">
        <f t="array" ref="AQ79">IFERROR(_xlfn.XLOOKUP(Tool_Austria!$F79&amp;$E$2,'Cooking methods'!$A:$A&amp;'Cooking methods'!$B:$B,'Cooking methods'!R:R)*$E79,"")</f>
        <v>6.6510728706399999E-8</v>
      </c>
      <c r="AR79" cm="1">
        <f t="array" ref="AR79">IFERROR(_xlfn.XLOOKUP(Tool_Austria!$G79&amp;$E$2,'Waste management'!$A:$A&amp;'Waste management'!$B:$B,'Waste management'!C:C)*$E79,"")</f>
        <v>1.2440978E-2</v>
      </c>
      <c r="AS79" cm="1">
        <f t="array" ref="AS79">IFERROR(_xlfn.XLOOKUP(Tool_Austria!$G79&amp;$E$2,'Waste management'!$A:$A&amp;'Waste management'!$B:$B,'Waste management'!D:D)*$E79,"")</f>
        <v>8.4880622199999999E-11</v>
      </c>
      <c r="AT79" cm="1">
        <f t="array" ref="AT79">IFERROR(_xlfn.XLOOKUP(Tool_Austria!$G79&amp;$E$2,'Waste management'!$A:$A&amp;'Waste management'!$B:$B,'Waste management'!E:E)*$E79,"")</f>
        <v>2.2886600000000004E-4</v>
      </c>
      <c r="AU79" cm="1">
        <f t="array" ref="AU79">IFERROR(_xlfn.XLOOKUP(Tool_Austria!$G79&amp;$E$2,'Waste management'!$A:$A&amp;'Waste management'!$B:$B,'Waste management'!F:F)*$E79,"")</f>
        <v>2.6664000000000001E-5</v>
      </c>
      <c r="AV79" cm="1">
        <f t="array" ref="AV79">IFERROR(_xlfn.XLOOKUP(Tool_Austria!$G79&amp;$E$2,'Waste management'!$A:$A&amp;'Waste management'!$B:$B,'Waste management'!G:G)*$E79,"")</f>
        <v>2.5729871200000002E-9</v>
      </c>
      <c r="AW79" cm="1">
        <f t="array" ref="AW79">IFERROR(_xlfn.XLOOKUP(Tool_Austria!$G79&amp;$E$2,'Waste management'!$A:$A&amp;'Waste management'!$B:$B,'Waste management'!H:H)*$E79,"")</f>
        <v>8.3869612199999993E-11</v>
      </c>
      <c r="AX79" cm="1">
        <f t="array" ref="AX79">IFERROR(_xlfn.XLOOKUP(Tool_Austria!$G79&amp;$E$2,'Waste management'!$A:$A&amp;'Waste management'!$B:$B,'Waste management'!I:I)*$E79,"")</f>
        <v>5.9628925400000012E-11</v>
      </c>
      <c r="AY79" cm="1">
        <f t="array" ref="AY79">IFERROR(_xlfn.XLOOKUP(Tool_Austria!$G79&amp;$E$2,'Waste management'!$A:$A&amp;'Waste management'!$B:$B,'Waste management'!J:J)*$E79,"")</f>
        <v>4.9106200000000001E-4</v>
      </c>
      <c r="AZ79" cm="1">
        <f t="array" ref="AZ79">IFERROR(_xlfn.XLOOKUP(Tool_Austria!$G79&amp;$E$2,'Waste management'!$A:$A&amp;'Waste management'!$B:$B,'Waste management'!K:K)*$E79,"")</f>
        <v>1.195307124E-6</v>
      </c>
      <c r="BA79" cm="1">
        <f t="array" ref="BA79">IFERROR(_xlfn.XLOOKUP(Tool_Austria!$G79&amp;$E$2,'Waste management'!$A:$A&amp;'Waste management'!$B:$B,'Waste management'!L:L)*$E79,"")</f>
        <v>2.150927108E-5</v>
      </c>
      <c r="BB79" cm="1">
        <f t="array" ref="BB79">IFERROR(_xlfn.XLOOKUP(Tool_Austria!$G79&amp;$E$2,'Waste management'!$A:$A&amp;'Waste management'!$B:$B,'Waste management'!M:M)*$E79,"")</f>
        <v>2.1642280000000002E-3</v>
      </c>
      <c r="BC79" cm="1">
        <f t="array" ref="BC79">IFERROR(_xlfn.XLOOKUP(Tool_Austria!$G79&amp;$E$2,'Waste management'!$A:$A&amp;'Waste management'!$B:$B,'Waste management'!N:N)*$E79,"")</f>
        <v>1.8609561080000001</v>
      </c>
      <c r="BD79" cm="1">
        <f t="array" ref="BD79">IFERROR(_xlfn.XLOOKUP(Tool_Austria!$G79&amp;$E$2,'Waste management'!$A:$A&amp;'Waste management'!$B:$B,'Waste management'!O:O)*$E79,"")</f>
        <v>0.118657022</v>
      </c>
      <c r="BE79" cm="1">
        <f t="array" ref="BE79">IFERROR(_xlfn.XLOOKUP(Tool_Austria!$G79&amp;$E$2,'Waste management'!$A:$A&amp;'Waste management'!$B:$B,'Waste management'!P:P)*$E79,"")</f>
        <v>2.5619660000000002E-3</v>
      </c>
      <c r="BF79" cm="1">
        <f t="array" ref="BF79">IFERROR(_xlfn.XLOOKUP(Tool_Austria!$G79&amp;$E$2,'Waste management'!$A:$A&amp;'Waste management'!$B:$B,'Waste management'!Q:Q)*$E79,"")</f>
        <v>7.4568097999999999E-2</v>
      </c>
      <c r="BG79" cm="1">
        <f t="array" ref="BG79">IFERROR(_xlfn.XLOOKUP(Tool_Austria!$G79&amp;$E$2,'Waste management'!$A:$A&amp;'Waste management'!$B:$B,'Waste management'!R:R)*$E79,"")</f>
        <v>2.4233132000000002E-8</v>
      </c>
      <c r="BH79">
        <f>IFERROR((L79+AR79+AB79)*_xlfn.XLOOKUP(Tool_Austria!BH$4,Monetization_Factors!$A:$A,Monetization_Factors!$D:$D),"")</f>
        <v>0.72968522034443939</v>
      </c>
      <c r="BI79">
        <f>IFERROR((M79+AS79+AC79)*_xlfn.XLOOKUP(Tool_Austria!BI$4,Monetization_Factors!$A:$A,Monetization_Factors!$D:$D),"")</f>
        <v>1.3075444610308062E-6</v>
      </c>
      <c r="BJ79">
        <f>IFERROR((N79+AT79+AD79)*_xlfn.XLOOKUP(Tool_Austria!BJ$4,Monetization_Factors!$A:$A,Monetization_Factors!$D:$D),"")</f>
        <v>6.4162875068229713E-4</v>
      </c>
      <c r="BK79">
        <f>IFERROR((O79+AU79+AE79)*_xlfn.XLOOKUP(Tool_Austria!BK$4,Monetization_Factors!$A:$A,Monetization_Factors!$D:$D),"")</f>
        <v>1.3441106939791992E-2</v>
      </c>
      <c r="BL79">
        <f>IFERROR((P79+AV79+AF79)*_xlfn.XLOOKUP(Tool_Austria!BL$4,Monetization_Factors!$A:$A,Monetization_Factors!$D:$D),"")</f>
        <v>0.51749051237090571</v>
      </c>
      <c r="BM79">
        <f>IFERROR((Q79+AW79+AG79)*_xlfn.XLOOKUP(Tool_Austria!BM$4,Monetization_Factors!$A:$A,Monetization_Factors!$D:$D),"")</f>
        <v>1.6744751905947011E-2</v>
      </c>
      <c r="BN79">
        <f>IFERROR((R79+AX79+AH79)*_xlfn.XLOOKUP(Tool_Austria!BN$4,Monetization_Factors!$A:$A,Monetization_Factors!$D:$D),"")</f>
        <v>2.8376001220139628E-3</v>
      </c>
      <c r="BO79">
        <f>IFERROR((S79+AY79+AI79)*_xlfn.XLOOKUP(Tool_Austria!BO$4,Monetization_Factors!$A:$A,Monetization_Factors!$D:$D),"")</f>
        <v>3.3325484528726149E-2</v>
      </c>
      <c r="BP79">
        <f>IFERROR((T79+AZ79+AJ79)*_xlfn.XLOOKUP(Tool_Austria!BP$4,Monetization_Factors!$A:$A,Monetization_Factors!$D:$D),"")</f>
        <v>7.1638753520446991E-4</v>
      </c>
      <c r="BQ79">
        <f>IFERROR((U79+BA79+AK79)*_xlfn.XLOOKUP(Tool_Austria!BQ$4,Monetization_Factors!$A:$A,Monetization_Factors!$D:$D),"")</f>
        <v>6.9767905300472291E-2</v>
      </c>
      <c r="BR79" t="str">
        <f>IFERROR((V79+BB79+AL79)*_xlfn.XLOOKUP(Tool_Austria!BR$4,Monetization_Factors!$A:$A,Monetization_Factors!$D:$D),"")</f>
        <v/>
      </c>
      <c r="BS79">
        <f>IFERROR((W79+BC79+AM79)*_xlfn.XLOOKUP(Tool_Austria!BS$4,Monetization_Factors!$A:$A,Monetization_Factors!$D:$D),"")</f>
        <v>1.5695875720854889E-3</v>
      </c>
      <c r="BT79">
        <f>IFERROR((X79+BD79+AN79)*_xlfn.XLOOKUP(Tool_Austria!BT$4,Monetization_Factors!$A:$A,Monetization_Factors!$D:$D),"")</f>
        <v>7.9516310339312044E-2</v>
      </c>
      <c r="BU79">
        <f>IFERROR((Y79+BE79+AO79)*_xlfn.XLOOKUP(Tool_Austria!BU$4,Monetization_Factors!$A:$A,Monetization_Factors!$D:$D),"")</f>
        <v>3.5057725901642914E-3</v>
      </c>
      <c r="BV79">
        <f>IFERROR((Z79+BF79+AP79)*_xlfn.XLOOKUP(Tool_Austria!BV$4,Monetization_Factors!$A:$A,Monetization_Factors!$D:$D),"")</f>
        <v>3.3596688005111182E-2</v>
      </c>
      <c r="BW79">
        <f>IFERROR((AA79+BG79+AQ79)*_xlfn.XLOOKUP(Tool_Austria!BW$4,Monetization_Factors!$A:$A,Monetization_Factors!$D:$D),"")</f>
        <v>1.7142639288527673E-5</v>
      </c>
      <c r="BX79" s="38" cm="1">
        <f t="array" ref="BX79">IFERROR(_xlfn.IFS(I79&lt;&gt;0,I79*E79,I79="",J79*E79),"")</f>
        <v>1.1650036418307694</v>
      </c>
      <c r="BY79" s="38">
        <f t="shared" si="43"/>
        <v>1.502857406488606</v>
      </c>
      <c r="BZ79" s="38">
        <f t="shared" si="44"/>
        <v>2.6678610483193754</v>
      </c>
      <c r="CA79" s="38">
        <f t="shared" si="45"/>
        <v>4.1044016127990395E-3</v>
      </c>
      <c r="CB79">
        <f t="shared" si="41"/>
        <v>5.608611367850858</v>
      </c>
      <c r="CC79">
        <f t="shared" si="41"/>
        <v>3.2663267258037432E-8</v>
      </c>
      <c r="CD79">
        <f t="shared" si="41"/>
        <v>0.42041395440000012</v>
      </c>
      <c r="CE79">
        <f t="shared" si="41"/>
        <v>8.8797922154637138E-3</v>
      </c>
      <c r="CF79">
        <f t="shared" si="41"/>
        <v>5.1838525264592007E-7</v>
      </c>
      <c r="CG79">
        <f t="shared" si="41"/>
        <v>8.0635032754420592E-8</v>
      </c>
      <c r="CH79">
        <f t="shared" si="41"/>
        <v>2.4682481499921143E-9</v>
      </c>
      <c r="CI79">
        <f t="shared" si="41"/>
        <v>7.6113477664038587E-2</v>
      </c>
      <c r="CJ79">
        <f t="shared" si="41"/>
        <v>2.9367470879842865E-4</v>
      </c>
      <c r="CK79">
        <f t="shared" si="41"/>
        <v>1.7055366987968574E-2</v>
      </c>
      <c r="CL79">
        <f t="shared" si="41"/>
        <v>0.33561304253769286</v>
      </c>
      <c r="CM79">
        <f t="shared" si="41"/>
        <v>32.254408905739432</v>
      </c>
      <c r="CN79">
        <f t="shared" si="41"/>
        <v>357.09959293919428</v>
      </c>
      <c r="CO79">
        <f t="shared" si="41"/>
        <v>0.55166212287371441</v>
      </c>
      <c r="CP79">
        <f t="shared" si="41"/>
        <v>20.345842232615432</v>
      </c>
      <c r="CQ79">
        <f t="shared" si="37"/>
        <v>8.2056757784206849E-6</v>
      </c>
      <c r="CR79">
        <f t="shared" si="42"/>
        <v>8.6286328736167039E-3</v>
      </c>
      <c r="CS79">
        <f t="shared" si="42"/>
        <v>5.0251180396980665E-11</v>
      </c>
      <c r="CT79">
        <f t="shared" si="42"/>
        <v>6.4679069907692325E-4</v>
      </c>
      <c r="CU79">
        <f t="shared" si="42"/>
        <v>1.3661218793021098E-5</v>
      </c>
      <c r="CV79">
        <f t="shared" si="42"/>
        <v>7.9751577330141548E-10</v>
      </c>
      <c r="CW79">
        <f t="shared" si="42"/>
        <v>1.2405389654526244E-10</v>
      </c>
      <c r="CX79">
        <f t="shared" si="42"/>
        <v>3.7973048461417145E-12</v>
      </c>
      <c r="CY79">
        <f t="shared" si="42"/>
        <v>1.1709765794467474E-4</v>
      </c>
      <c r="CZ79">
        <f t="shared" si="42"/>
        <v>4.5180724430527483E-7</v>
      </c>
      <c r="DA79">
        <f t="shared" si="42"/>
        <v>2.6239026135336266E-5</v>
      </c>
      <c r="DB79">
        <f t="shared" si="42"/>
        <v>5.1632775775029666E-4</v>
      </c>
      <c r="DC79">
        <f t="shared" si="42"/>
        <v>4.9622167547291436E-2</v>
      </c>
      <c r="DD79">
        <f t="shared" si="42"/>
        <v>0.54938398913722197</v>
      </c>
      <c r="DE79">
        <f t="shared" si="42"/>
        <v>8.487109582672529E-4</v>
      </c>
      <c r="DF79">
        <f t="shared" si="42"/>
        <v>3.1301295742485281E-2</v>
      </c>
      <c r="DG79">
        <f t="shared" si="38"/>
        <v>1.262411658218567E-8</v>
      </c>
      <c r="DH79" s="5">
        <f>IFERROR(((((L79+AB79)*(1/$H79))+AR79)/$F$2)/($B$2*('CAR.CAP_per person'!B$2)/(_xlfn.XLOOKUP($E$2,EU_countries_GDP!$A$2:$A$29,EU_countries_GDP!$E$2:$E$29))),"")</f>
        <v>1.050413326547768</v>
      </c>
      <c r="DI79" s="5">
        <f>IFERROR(((((M79+AC79)*(1/$H79))+AS79)/$F$2)/($B$2*('CAR.CAP_per person'!C$2)/(_xlfn.XLOOKUP($E$2,EU_countries_GDP!$A$2:$A$29,EU_countries_GDP!$E$2:$E$29))),"")</f>
        <v>7.722543858853064E-5</v>
      </c>
      <c r="DJ79" s="5">
        <f>IFERROR(((((N79+AD79)*(1/$H79))+AT79)/$F$2)/($B$2*('CAR.CAP_per person'!D$2)/(_xlfn.XLOOKUP($E$2,EU_countries_GDP!$A$2:$A$29,EU_countries_GDP!$E$2:$E$29))),"")</f>
        <v>1.0193043078273471E-3</v>
      </c>
      <c r="DK79" s="5">
        <f>IFERROR(((((O79+AE79)*(1/$H79))+AU79)/$F$2)/($B$2*('CAR.CAP_per person'!E$2)/(_xlfn.XLOOKUP($E$2,EU_countries_GDP!$A$2:$A$29,EU_countries_GDP!$E$2:$E$29))),"")</f>
        <v>2.7839791710048297E-2</v>
      </c>
      <c r="DL79" s="5">
        <f>IFERROR(((((P79+AF79)*(1/$H79))+AV79)/$F$2)/($B$2*('CAR.CAP_per person'!F$2)/(_xlfn.XLOOKUP($E$2,EU_countries_GDP!$A$2:$A$29,EU_countries_GDP!$E$2:$E$29))),"")</f>
        <v>1.2770868030298261</v>
      </c>
      <c r="DM79" s="5">
        <f>IFERROR(((((Q79+AG79)*(1/$H79))+AW79)/$F$2)/($B$2*('CAR.CAP_per person'!G$2)/(_xlfn.XLOOKUP($E$2,EU_countries_GDP!$A$2:$A$29,EU_countries_GDP!$E$2:$E$29))),"")</f>
        <v>0.10712751879323484</v>
      </c>
      <c r="DN79" s="5">
        <f>IFERROR(((((R79+AH79)*(1/$H79))+AX79)/$F$2)/($B$2*('CAR.CAP_per person'!H$2)/(_xlfn.XLOOKUP($E$2,EU_countries_GDP!$A$2:$A$29,EU_countries_GDP!$E$2:$E$29))),"")</f>
        <v>7.5299083465165534E-4</v>
      </c>
      <c r="DO79" s="5">
        <f>IFERROR(((((S79+AI79)*(1/$H79))+AY79)/$F$2)/($B$2*('CAR.CAP_per person'!I$2)/(_xlfn.XLOOKUP($E$2,EU_countries_GDP!$A$2:$A$29,EU_countries_GDP!$E$2:$E$29))),"")</f>
        <v>9.6473976931700622E-2</v>
      </c>
      <c r="DP79" s="5">
        <f>IFERROR(((((T79+AJ79)*(1/$H79))+AZ79)/$F$2)/($B$2*('CAR.CAP_per person'!J$2)/(_xlfn.XLOOKUP($E$2,EU_countries_GDP!$A$2:$A$29,EU_countries_GDP!$E$2:$E$29))),"")</f>
        <v>6.439000673777566E-2</v>
      </c>
      <c r="DQ79" s="5">
        <f>IFERROR(((((U79+AK79)*(1/$H79))+BA79)/$F$2)/($B$2*('CAR.CAP_per person'!K$2)/(_xlfn.XLOOKUP($E$2,EU_countries_GDP!$A$2:$A$29,EU_countries_GDP!$E$2:$E$29))),"")</f>
        <v>0.10858518483341796</v>
      </c>
      <c r="DR79" s="5">
        <f>IFERROR(((((V79+AL79)*(1/$H79))+BB79)/$F$2)/($B$2*('CAR.CAP_per person'!L$2)/(_xlfn.XLOOKUP($E$2,EU_countries_GDP!$A$2:$A$29,EU_countries_GDP!$E$2:$E$29))),"")</f>
        <v>6.9539734932618905E-2</v>
      </c>
      <c r="DS79" s="5">
        <f>IFERROR(((((W79+AM79)*(1/$H79))+BC79)/$F$2)/($B$2*('CAR.CAP_per person'!M$2)/(_xlfn.XLOOKUP($E$2,EU_countries_GDP!$A$2:$A$29,EU_countries_GDP!$E$2:$E$29))),"")</f>
        <v>0.29784541445060586</v>
      </c>
      <c r="DT79" s="5">
        <f>IFERROR(((((X79+AN79)*(1/$H79))+BD79)/$F$2)/($B$2*('CAR.CAP_per person'!N$2)/(_xlfn.XLOOKUP($E$2,EU_countries_GDP!$A$2:$A$29,EU_countries_GDP!$E$2:$E$29))),"")</f>
        <v>35.861987031717206</v>
      </c>
      <c r="DU79" s="5">
        <f>IFERROR(((((Y79+AO79)*(1/$H79))+BE79)/$F$2)/($B$2*('CAR.CAP_per person'!O$2)/(_xlfn.XLOOKUP($E$2,EU_countries_GDP!$A$2:$A$29,EU_countries_GDP!$E$2:$E$29))),"")</f>
        <v>3.8612542734065788E-3</v>
      </c>
      <c r="DV79" s="5">
        <f>IFERROR(((((Z79+AP79)*(1/$H79))+BF79)/$F$2)/($B$2*('CAR.CAP_per person'!P$2)/(_xlfn.XLOOKUP($E$2,EU_countries_GDP!$A$2:$A$29,EU_countries_GDP!$E$2:$E$29))),"")</f>
        <v>0.11569571390339788</v>
      </c>
      <c r="DW79" s="5">
        <f>IFERROR(((((AA79+AQ79)*(1/$H79))+BG79)/$F$2)/($B$2*('CAR.CAP_per person'!Q$2)/(_xlfn.XLOOKUP($E$2,EU_countries_GDP!$A$2:$A$29,EU_countries_GDP!$E$2:$E$29))),"")</f>
        <v>4.7571487414884345E-2</v>
      </c>
    </row>
    <row r="80" spans="1:127">
      <c r="A80" t="s">
        <v>221</v>
      </c>
      <c r="B80" t="str">
        <f>_xlfn.XLOOKUP(D80,Table5[Ingredient],Table5[Category],"",FALSE)</f>
        <v xml:space="preserve">Other </v>
      </c>
      <c r="C80" s="33" t="s">
        <v>177</v>
      </c>
      <c r="D80" s="33" t="s">
        <v>187</v>
      </c>
      <c r="E80" s="33">
        <v>0.17776</v>
      </c>
      <c r="F80" s="33" t="s">
        <v>179</v>
      </c>
      <c r="G80" s="33" t="s">
        <v>180</v>
      </c>
      <c r="H80" s="91">
        <f>Dataset_AT!R77</f>
        <v>0.11982312338222605</v>
      </c>
      <c r="I80" s="33"/>
      <c r="J80" s="37">
        <f>IFERROR(INDEX('AveragePrices&amp;Codes'!G:AG, MATCH($D80, 'AveragePrices&amp;Codes'!$A:$A, 0), MATCH(Tool_Austria!$E$2, 'AveragePrices&amp;Codes'!$G$1:$AG$1, 0)),"")</f>
        <v>2.7022484230769233</v>
      </c>
      <c r="K80" s="37">
        <f>IFERROR(E80/(_xlfn.XLOOKUP(A80,Dataset_AT!$V$2:$V$9,Dataset_AT!$W$2:$W$9)),"")</f>
        <v>2.1161904761904764E-3</v>
      </c>
      <c r="L80">
        <f>IFERROR(IF($F80="Raw",_xlfn.XLOOKUP(_xlfn.XLOOKUP(Tool_Austria!$D80,'AveragePrices&amp;Codes'!$A:$A,'AveragePrices&amp;Codes'!$B:$B),AGRIBALYSE_Raw!$B:$B,AGRIBALYSE_Raw!O:O)*$E80,_xlfn.XLOOKUP(_xlfn.XLOOKUP(Tool_Austria!$D80,'AveragePrices&amp;Codes'!$A:$A,'AveragePrices&amp;Codes'!$B:$B),AGRIBALYSE_Cooked!$C:$C,AGRIBALYSE_Cooked!P:P)*$E80),"")</f>
        <v>0.40918398615111107</v>
      </c>
      <c r="M80">
        <f>IFERROR(IF($F80="Raw",_xlfn.XLOOKUP(_xlfn.XLOOKUP(Tool_Austria!$D80,'AveragePrices&amp;Codes'!$A:$A,'AveragePrices&amp;Codes'!$B:$B),AGRIBALYSE_Raw!$B:$B,AGRIBALYSE_Raw!P:P)*$E80,_xlfn.XLOOKUP(_xlfn.XLOOKUP(Tool_Austria!$D80,'AveragePrices&amp;Codes'!$A:$A,'AveragePrices&amp;Codes'!$B:$B),AGRIBALYSE_Cooked!$C:$C,AGRIBALYSE_Cooked!Q:Q)*$E80),"")</f>
        <v>7.7339998559999983E-9</v>
      </c>
      <c r="N80">
        <f>IFERROR(IF($F80="Raw",_xlfn.XLOOKUP(_xlfn.XLOOKUP(Tool_Austria!$D80,'AveragePrices&amp;Codes'!$A:$A,'AveragePrices&amp;Codes'!$B:$B),AGRIBALYSE_Raw!$B:$B,AGRIBALYSE_Raw!Q:Q)*$E80,_xlfn.XLOOKUP(_xlfn.XLOOKUP(Tool_Austria!$D80,'AveragePrices&amp;Codes'!$A:$A,'AveragePrices&amp;Codes'!$B:$B),AGRIBALYSE_Cooked!$C:$C,AGRIBALYSE_Cooked!R:R)*$E80),"")</f>
        <v>4.9834903418666664E-2</v>
      </c>
      <c r="O80">
        <f>IFERROR(IF($F80="Raw",_xlfn.XLOOKUP(_xlfn.XLOOKUP(Tool_Austria!$D80,'AveragePrices&amp;Codes'!$A:$A,'AveragePrices&amp;Codes'!$B:$B),AGRIBALYSE_Raw!$B:$B,AGRIBALYSE_Raw!R:R)*$E80,_xlfn.XLOOKUP(_xlfn.XLOOKUP(Tool_Austria!$D80,'AveragePrices&amp;Codes'!$A:$A,'AveragePrices&amp;Codes'!$B:$B),AGRIBALYSE_Cooked!$C:$C,AGRIBALYSE_Cooked!S:S)*$E80),"")</f>
        <v>1.5099409414222221E-3</v>
      </c>
      <c r="P80">
        <f>IFERROR(IF($F80="Raw",_xlfn.XLOOKUP(_xlfn.XLOOKUP(Tool_Austria!$D80,'AveragePrices&amp;Codes'!$A:$A,'AveragePrices&amp;Codes'!$B:$B),AGRIBALYSE_Raw!$B:$B,AGRIBALYSE_Raw!S:S)*$E80,_xlfn.XLOOKUP(_xlfn.XLOOKUP(Tool_Austria!$D80,'AveragePrices&amp;Codes'!$A:$A,'AveragePrices&amp;Codes'!$B:$B),AGRIBALYSE_Cooked!$C:$C,AGRIBALYSE_Cooked!T:T)*$E80),"")</f>
        <v>4.6978675489777776E-8</v>
      </c>
      <c r="Q80">
        <f>IFERROR(IF($F80="Raw",_xlfn.XLOOKUP(_xlfn.XLOOKUP(Tool_Austria!$D80,'AveragePrices&amp;Codes'!$A:$A,'AveragePrices&amp;Codes'!$B:$B),AGRIBALYSE_Raw!$B:$B,AGRIBALYSE_Raw!T:T)*$E80,_xlfn.XLOOKUP(_xlfn.XLOOKUP(Tool_Austria!$D80,'AveragePrices&amp;Codes'!$A:$A,'AveragePrices&amp;Codes'!$B:$B),AGRIBALYSE_Cooked!$C:$C,AGRIBALYSE_Cooked!U:U)*$E80),"")</f>
        <v>6.0967808782222217E-9</v>
      </c>
      <c r="R80">
        <f>IFERROR(IF($F80="Raw",_xlfn.XLOOKUP(_xlfn.XLOOKUP(Tool_Austria!$D80,'AveragePrices&amp;Codes'!$A:$A,'AveragePrices&amp;Codes'!$B:$B),AGRIBALYSE_Raw!$B:$B,AGRIBALYSE_Raw!U:U)*$E80,_xlfn.XLOOKUP(_xlfn.XLOOKUP(Tool_Austria!$D80,'AveragePrices&amp;Codes'!$A:$A,'AveragePrices&amp;Codes'!$B:$B),AGRIBALYSE_Cooked!$C:$C,AGRIBALYSE_Cooked!V:V)*$E80),"")</f>
        <v>4.8751847290666666E-10</v>
      </c>
      <c r="S80">
        <f>IFERROR(IF($F80="Raw",_xlfn.XLOOKUP(_xlfn.XLOOKUP(Tool_Austria!$D80,'AveragePrices&amp;Codes'!$A:$A,'AveragePrices&amp;Codes'!$B:$B),AGRIBALYSE_Raw!$B:$B,AGRIBALYSE_Raw!V:V)*$E80,_xlfn.XLOOKUP(_xlfn.XLOOKUP(Tool_Austria!$D80,'AveragePrices&amp;Codes'!$A:$A,'AveragePrices&amp;Codes'!$B:$B),AGRIBALYSE_Cooked!$C:$C,AGRIBALYSE_Cooked!W:W)*$E80),"")</f>
        <v>6.3095060727111109E-3</v>
      </c>
      <c r="T80">
        <f>IFERROR(IF($F80="Raw",_xlfn.XLOOKUP(_xlfn.XLOOKUP(Tool_Austria!$D80,'AveragePrices&amp;Codes'!$A:$A,'AveragePrices&amp;Codes'!$B:$B),AGRIBALYSE_Raw!$B:$B,AGRIBALYSE_Raw!W:W)*$E80,_xlfn.XLOOKUP(_xlfn.XLOOKUP(Tool_Austria!$D80,'AveragePrices&amp;Codes'!$A:$A,'AveragePrices&amp;Codes'!$B:$B),AGRIBALYSE_Cooked!$C:$C,AGRIBALYSE_Cooked!X:X)*$E80),"")</f>
        <v>1.1325491140088889E-4</v>
      </c>
      <c r="U80">
        <f>IFERROR(IF($F80="Raw",_xlfn.XLOOKUP(_xlfn.XLOOKUP(Tool_Austria!$D80,'AveragePrices&amp;Codes'!$A:$A,'AveragePrices&amp;Codes'!$B:$B),AGRIBALYSE_Raw!$B:$B,AGRIBALYSE_Raw!X:X)*$E80,_xlfn.XLOOKUP(_xlfn.XLOOKUP(Tool_Austria!$D80,'AveragePrices&amp;Codes'!$A:$A,'AveragePrices&amp;Codes'!$B:$B),AGRIBALYSE_Cooked!$C:$C,AGRIBALYSE_Cooked!Y:Y)*$E80),"")</f>
        <v>2.7738156277333334E-3</v>
      </c>
      <c r="V80">
        <f>IFERROR(IF($F80="Raw",_xlfn.XLOOKUP(_xlfn.XLOOKUP(Tool_Austria!$D80,'AveragePrices&amp;Codes'!$A:$A,'AveragePrices&amp;Codes'!$B:$B),AGRIBALYSE_Raw!$B:$B,AGRIBALYSE_Raw!Y:Y)*$E80,_xlfn.XLOOKUP(_xlfn.XLOOKUP(Tool_Austria!$D80,'AveragePrices&amp;Codes'!$A:$A,'AveragePrices&amp;Codes'!$B:$B),AGRIBALYSE_Cooked!$C:$C,AGRIBALYSE_Cooked!Z:Z)*$E80),"")</f>
        <v>2.7301877934222223E-2</v>
      </c>
      <c r="W80">
        <f>IFERROR(IF($F80="Raw",_xlfn.XLOOKUP(_xlfn.XLOOKUP(Tool_Austria!$D80,'AveragePrices&amp;Codes'!$A:$A,'AveragePrices&amp;Codes'!$B:$B),AGRIBALYSE_Raw!$B:$B,AGRIBALYSE_Raw!Z:Z)*$E80,_xlfn.XLOOKUP(_xlfn.XLOOKUP(Tool_Austria!$D80,'AveragePrices&amp;Codes'!$A:$A,'AveragePrices&amp;Codes'!$B:$B),AGRIBALYSE_Cooked!$C:$C,AGRIBALYSE_Cooked!AA:AA)*$E80),"")</f>
        <v>13.547168999466667</v>
      </c>
      <c r="X80">
        <f>IFERROR(IF($F80="Raw",_xlfn.XLOOKUP(_xlfn.XLOOKUP(Tool_Austria!$D80,'AveragePrices&amp;Codes'!$A:$A,'AveragePrices&amp;Codes'!$B:$B),AGRIBALYSE_Raw!$B:$B,AGRIBALYSE_Raw!AA:AA)*$E80,_xlfn.XLOOKUP(_xlfn.XLOOKUP(Tool_Austria!$D80,'AveragePrices&amp;Codes'!$A:$A,'AveragePrices&amp;Codes'!$B:$B),AGRIBALYSE_Cooked!$C:$C,AGRIBALYSE_Cooked!AB:AB)*$E80),"")</f>
        <v>35.493455731555549</v>
      </c>
      <c r="Y80">
        <f>IFERROR(IF($F80="Raw",_xlfn.XLOOKUP(_xlfn.XLOOKUP(Tool_Austria!$D80,'AveragePrices&amp;Codes'!$A:$A,'AveragePrices&amp;Codes'!$B:$B),AGRIBALYSE_Raw!$B:$B,AGRIBALYSE_Raw!AB:AB)*$E80,_xlfn.XLOOKUP(_xlfn.XLOOKUP(Tool_Austria!$D80,'AveragePrices&amp;Codes'!$A:$A,'AveragePrices&amp;Codes'!$B:$B),AGRIBALYSE_Cooked!$C:$C,AGRIBALYSE_Cooked!AC:AC)*$E80),"")</f>
        <v>0.17061745704177778</v>
      </c>
      <c r="Z80">
        <f>IFERROR(IF($F80="Raw",_xlfn.XLOOKUP(_xlfn.XLOOKUP(Tool_Austria!$D80,'AveragePrices&amp;Codes'!$A:$A,'AveragePrices&amp;Codes'!$B:$B),AGRIBALYSE_Raw!$B:$B,AGRIBALYSE_Raw!AC:AC)*$E80,_xlfn.XLOOKUP(_xlfn.XLOOKUP(Tool_Austria!$D80,'AveragePrices&amp;Codes'!$A:$A,'AveragePrices&amp;Codes'!$B:$B),AGRIBALYSE_Cooked!$C:$C,AGRIBALYSE_Cooked!AD:AD)*$E80),"")</f>
        <v>3.5530838659555557</v>
      </c>
      <c r="AA80">
        <f>IFERROR(IF($F80="Raw",_xlfn.XLOOKUP(_xlfn.XLOOKUP(Tool_Austria!$D80,'AveragePrices&amp;Codes'!$A:$A,'AveragePrices&amp;Codes'!$B:$B),AGRIBALYSE_Raw!$B:$B,AGRIBALYSE_Raw!AD:AD)*$E80,_xlfn.XLOOKUP(_xlfn.XLOOKUP(Tool_Austria!$D80,'AveragePrices&amp;Codes'!$A:$A,'AveragePrices&amp;Codes'!$B:$B),AGRIBALYSE_Cooked!$C:$C,AGRIBALYSE_Cooked!AE:AE)*$E80),"")</f>
        <v>1.5063891583644445E-6</v>
      </c>
      <c r="AB80" cm="1">
        <f t="array" ref="AB80">IFERROR(_xlfn.XLOOKUP(Tool_Austria!$F80&amp;$E$2,'Cooking methods'!$A:$A&amp;'Cooking methods'!$B:$B,'Cooking methods'!C:C)*$E80,"")</f>
        <v>3.5032610166400004E-2</v>
      </c>
      <c r="AC80" cm="1">
        <f t="array" ref="AC80">IFERROR(_xlfn.XLOOKUP(Tool_Austria!$F80&amp;$E$2,'Cooking methods'!$A:$A&amp;'Cooking methods'!$B:$B,'Cooking methods'!D:D)*$E80,"")</f>
        <v>1.2546892794127998E-9</v>
      </c>
      <c r="AD80" cm="1">
        <f t="array" ref="AD80">IFERROR(_xlfn.XLOOKUP(Tool_Austria!$F80&amp;$E$2,'Cooking methods'!$A:$A&amp;'Cooking methods'!$B:$B,'Cooking methods'!E:E)*$E80,"")</f>
        <v>2.4904175999999997E-3</v>
      </c>
      <c r="AE80" cm="1">
        <f t="array" ref="AE80">IFERROR(_xlfn.XLOOKUP(Tool_Austria!$F80&amp;$E$2,'Cooking methods'!$A:$A&amp;'Cooking methods'!$B:$B,'Cooking methods'!F:F)*$E80,"")</f>
        <v>6.3445564142400004E-5</v>
      </c>
      <c r="AF80" cm="1">
        <f t="array" ref="AF80">IFERROR(_xlfn.XLOOKUP(Tool_Austria!$F80&amp;$E$2,'Cooking methods'!$A:$A&amp;'Cooking methods'!$B:$B,'Cooking methods'!G:G)*$E80,"")</f>
        <v>2.5603370073600001E-10</v>
      </c>
      <c r="AG80" cm="1">
        <f t="array" ref="AG80">IFERROR(_xlfn.XLOOKUP(Tool_Austria!$F80&amp;$E$2,'Cooking methods'!$A:$A&amp;'Cooking methods'!$B:$B,'Cooking methods'!H:H)*$E80,"")</f>
        <v>1.4528580063359998E-10</v>
      </c>
      <c r="AH80" cm="1">
        <f t="array" ref="AH80">IFERROR(_xlfn.XLOOKUP(Tool_Austria!$F80&amp;$E$2,'Cooking methods'!$A:$A&amp;'Cooking methods'!$B:$B,'Cooking methods'!I:I)*$E80,"")</f>
        <v>7.8734563445120001E-11</v>
      </c>
      <c r="AI80" cm="1">
        <f t="array" ref="AI80">IFERROR(_xlfn.XLOOKUP(Tool_Austria!$F80&amp;$E$2,'Cooking methods'!$A:$A&amp;'Cooking methods'!$B:$B,'Cooking methods'!J:J)*$E80,"")</f>
        <v>4.4232474088000004E-5</v>
      </c>
      <c r="AJ80" cm="1">
        <f t="array" ref="AJ80">IFERROR(_xlfn.XLOOKUP(Tool_Austria!$F80&amp;$E$2,'Cooking methods'!$A:$A&amp;'Cooking methods'!$B:$B,'Cooking methods'!K:K)*$E80,"")</f>
        <v>9.4752061624000008E-6</v>
      </c>
      <c r="AK80" cm="1">
        <f t="array" ref="AK80">IFERROR(_xlfn.XLOOKUP(Tool_Austria!$F80&amp;$E$2,'Cooking methods'!$A:$A&amp;'Cooking methods'!$B:$B,'Cooking methods'!L:L)*$E80,"")</f>
        <v>1.7915417168000001E-5</v>
      </c>
      <c r="AL80" cm="1">
        <f t="array" ref="AL80">IFERROR(_xlfn.XLOOKUP(Tool_Austria!$F80&amp;$E$2,'Cooking methods'!$A:$A&amp;'Cooking methods'!$B:$B,'Cooking methods'!M:M)*$E80,"")</f>
        <v>1.2085462444E-4</v>
      </c>
      <c r="AM80" cm="1">
        <f t="array" ref="AM80">IFERROR(_xlfn.XLOOKUP(Tool_Austria!$F80&amp;$E$2,'Cooking methods'!$A:$A&amp;'Cooking methods'!$B:$B,'Cooking methods'!N:N)*$E80,"")</f>
        <v>8.8925762534399988E-2</v>
      </c>
      <c r="AN80" cm="1">
        <f t="array" ref="AN80">IFERROR(_xlfn.XLOOKUP(Tool_Austria!$F80&amp;$E$2,'Cooking methods'!$A:$A&amp;'Cooking methods'!$B:$B,'Cooking methods'!O:O)*$E80,"")</f>
        <v>5.1298585183999997E-2</v>
      </c>
      <c r="AO80" cm="1">
        <f t="array" ref="AO80">IFERROR(_xlfn.XLOOKUP(Tool_Austria!$F80&amp;$E$2,'Cooking methods'!$A:$A&amp;'Cooking methods'!$B:$B,'Cooking methods'!P:P)*$E80,"")</f>
        <v>9.1858439904000007E-3</v>
      </c>
      <c r="AP80" cm="1">
        <f t="array" ref="AP80">IFERROR(_xlfn.XLOOKUP(Tool_Austria!$F80&amp;$E$2,'Cooking methods'!$A:$A&amp;'Cooking methods'!$B:$B,'Cooking methods'!Q:Q)*$E80,"")</f>
        <v>0.55289901923520002</v>
      </c>
      <c r="AQ80" cm="1">
        <f t="array" ref="AQ80">IFERROR(_xlfn.XLOOKUP(Tool_Austria!$F80&amp;$E$2,'Cooking methods'!$A:$A&amp;'Cooking methods'!$B:$B,'Cooking methods'!R:R)*$E80,"")</f>
        <v>5.3208582965119997E-8</v>
      </c>
      <c r="AR80" cm="1">
        <f t="array" ref="AR80">IFERROR(_xlfn.XLOOKUP(Tool_Austria!$G80&amp;$E$2,'Waste management'!$A:$A&amp;'Waste management'!$B:$B,'Waste management'!C:C)*$E80,"")</f>
        <v>9.9527824000000004E-3</v>
      </c>
      <c r="AS80" cm="1">
        <f t="array" ref="AS80">IFERROR(_xlfn.XLOOKUP(Tool_Austria!$G80&amp;$E$2,'Waste management'!$A:$A&amp;'Waste management'!$B:$B,'Waste management'!D:D)*$E80,"")</f>
        <v>6.7904497759999999E-11</v>
      </c>
      <c r="AT80" cm="1">
        <f t="array" ref="AT80">IFERROR(_xlfn.XLOOKUP(Tool_Austria!$G80&amp;$E$2,'Waste management'!$A:$A&amp;'Waste management'!$B:$B,'Waste management'!E:E)*$E80,"")</f>
        <v>1.8309280000000002E-4</v>
      </c>
      <c r="AU80" cm="1">
        <f t="array" ref="AU80">IFERROR(_xlfn.XLOOKUP(Tool_Austria!$G80&amp;$E$2,'Waste management'!$A:$A&amp;'Waste management'!$B:$B,'Waste management'!F:F)*$E80,"")</f>
        <v>2.13312E-5</v>
      </c>
      <c r="AV80" cm="1">
        <f t="array" ref="AV80">IFERROR(_xlfn.XLOOKUP(Tool_Austria!$G80&amp;$E$2,'Waste management'!$A:$A&amp;'Waste management'!$B:$B,'Waste management'!G:G)*$E80,"")</f>
        <v>2.0583896960000001E-9</v>
      </c>
      <c r="AW80" cm="1">
        <f t="array" ref="AW80">IFERROR(_xlfn.XLOOKUP(Tool_Austria!$G80&amp;$E$2,'Waste management'!$A:$A&amp;'Waste management'!$B:$B,'Waste management'!H:H)*$E80,"")</f>
        <v>6.7095689759999994E-11</v>
      </c>
      <c r="AX80" cm="1">
        <f t="array" ref="AX80">IFERROR(_xlfn.XLOOKUP(Tool_Austria!$G80&amp;$E$2,'Waste management'!$A:$A&amp;'Waste management'!$B:$B,'Waste management'!I:I)*$E80,"")</f>
        <v>4.7703140320000007E-11</v>
      </c>
      <c r="AY80" cm="1">
        <f t="array" ref="AY80">IFERROR(_xlfn.XLOOKUP(Tool_Austria!$G80&amp;$E$2,'Waste management'!$A:$A&amp;'Waste management'!$B:$B,'Waste management'!J:J)*$E80,"")</f>
        <v>3.9284960000000001E-4</v>
      </c>
      <c r="AZ80" cm="1">
        <f t="array" ref="AZ80">IFERROR(_xlfn.XLOOKUP(Tool_Austria!$G80&amp;$E$2,'Waste management'!$A:$A&amp;'Waste management'!$B:$B,'Waste management'!K:K)*$E80,"")</f>
        <v>9.5624569920000006E-7</v>
      </c>
      <c r="BA80" cm="1">
        <f t="array" ref="BA80">IFERROR(_xlfn.XLOOKUP(Tool_Austria!$G80&amp;$E$2,'Waste management'!$A:$A&amp;'Waste management'!$B:$B,'Waste management'!L:L)*$E80,"")</f>
        <v>1.7207416864000001E-5</v>
      </c>
      <c r="BB80" cm="1">
        <f t="array" ref="BB80">IFERROR(_xlfn.XLOOKUP(Tool_Austria!$G80&amp;$E$2,'Waste management'!$A:$A&amp;'Waste management'!$B:$B,'Waste management'!M:M)*$E80,"")</f>
        <v>1.7313824E-3</v>
      </c>
      <c r="BC80" cm="1">
        <f t="array" ref="BC80">IFERROR(_xlfn.XLOOKUP(Tool_Austria!$G80&amp;$E$2,'Waste management'!$A:$A&amp;'Waste management'!$B:$B,'Waste management'!N:N)*$E80,"")</f>
        <v>1.4887648864</v>
      </c>
      <c r="BD80" cm="1">
        <f t="array" ref="BD80">IFERROR(_xlfn.XLOOKUP(Tool_Austria!$G80&amp;$E$2,'Waste management'!$A:$A&amp;'Waste management'!$B:$B,'Waste management'!O:O)*$E80,"")</f>
        <v>9.4925617599999998E-2</v>
      </c>
      <c r="BE80" cm="1">
        <f t="array" ref="BE80">IFERROR(_xlfn.XLOOKUP(Tool_Austria!$G80&amp;$E$2,'Waste management'!$A:$A&amp;'Waste management'!$B:$B,'Waste management'!P:P)*$E80,"")</f>
        <v>2.0495728000000002E-3</v>
      </c>
      <c r="BF80" cm="1">
        <f t="array" ref="BF80">IFERROR(_xlfn.XLOOKUP(Tool_Austria!$G80&amp;$E$2,'Waste management'!$A:$A&amp;'Waste management'!$B:$B,'Waste management'!Q:Q)*$E80,"")</f>
        <v>5.9654478400000002E-2</v>
      </c>
      <c r="BG80" cm="1">
        <f t="array" ref="BG80">IFERROR(_xlfn.XLOOKUP(Tool_Austria!$G80&amp;$E$2,'Waste management'!$A:$A&amp;'Waste management'!$B:$B,'Waste management'!R:R)*$E80,"")</f>
        <v>1.9386505600000001E-8</v>
      </c>
      <c r="BH80">
        <f>IFERROR((L80+AR80+AB80)*_xlfn.XLOOKUP(Tool_Austria!BH$4,Monetization_Factors!$A:$A,Monetization_Factors!$D:$D),"")</f>
        <v>5.9087831451971752E-2</v>
      </c>
      <c r="BI80">
        <f>IFERROR((M80+AS80+AC80)*_xlfn.XLOOKUP(Tool_Austria!BI$4,Monetization_Factors!$A:$A,Monetization_Factors!$D:$D),"")</f>
        <v>3.6254483506845226E-7</v>
      </c>
      <c r="BJ80">
        <f>IFERROR((N80+AT80+AD80)*_xlfn.XLOOKUP(Tool_Austria!BJ$4,Monetization_Factors!$A:$A,Monetization_Factors!$D:$D),"")</f>
        <v>8.0137463578873418E-5</v>
      </c>
      <c r="BK80">
        <f>IFERROR((O80+AU80+AE80)*_xlfn.XLOOKUP(Tool_Austria!BK$4,Monetization_Factors!$A:$A,Monetization_Factors!$D:$D),"")</f>
        <v>2.4138820705676221E-3</v>
      </c>
      <c r="BL80">
        <f>IFERROR((P80+AV80+AF80)*_xlfn.XLOOKUP(Tool_Austria!BL$4,Monetization_Factors!$A:$A,Monetization_Factors!$D:$D),"")</f>
        <v>4.9208018300928212E-2</v>
      </c>
      <c r="BM80">
        <f>IFERROR((Q80+AW80+AG80)*_xlfn.XLOOKUP(Tool_Austria!BM$4,Monetization_Factors!$A:$A,Monetization_Factors!$D:$D),"")</f>
        <v>1.3101669955112309E-3</v>
      </c>
      <c r="BN80">
        <f>IFERROR((R80+AX80+AH80)*_xlfn.XLOOKUP(Tool_Austria!BN$4,Monetization_Factors!$A:$A,Monetization_Factors!$D:$D),"")</f>
        <v>7.0582940448700579E-4</v>
      </c>
      <c r="BO80">
        <f>IFERROR((S80+AY80+AI80)*_xlfn.XLOOKUP(Tool_Austria!BO$4,Monetization_Factors!$A:$A,Monetization_Factors!$D:$D),"")</f>
        <v>2.9539225615237944E-3</v>
      </c>
      <c r="BP80">
        <f>IFERROR((T80+AZ80+AJ80)*_xlfn.XLOOKUP(Tool_Austria!BP$4,Monetization_Factors!$A:$A,Monetization_Factors!$D:$D),"")</f>
        <v>3.0171944080086617E-4</v>
      </c>
      <c r="BQ80">
        <f>IFERROR((U80+BA80+AK80)*_xlfn.XLOOKUP(Tool_Austria!BQ$4,Monetization_Factors!$A:$A,Monetization_Factors!$D:$D),"")</f>
        <v>1.1490444781020809E-2</v>
      </c>
      <c r="BR80" t="str">
        <f>IFERROR((V80+BB80+AL80)*_xlfn.XLOOKUP(Tool_Austria!BR$4,Monetization_Factors!$A:$A,Monetization_Factors!$D:$D),"")</f>
        <v/>
      </c>
      <c r="BS80">
        <f>IFERROR((W80+BC80+AM80)*_xlfn.XLOOKUP(Tool_Austria!BS$4,Monetization_Factors!$A:$A,Monetization_Factors!$D:$D),"")</f>
        <v>7.3601695207142033E-4</v>
      </c>
      <c r="BT80">
        <f>IFERROR((X80+BD80+AN80)*_xlfn.XLOOKUP(Tool_Austria!BT$4,Monetization_Factors!$A:$A,Monetization_Factors!$D:$D),"")</f>
        <v>7.9359817431526695E-3</v>
      </c>
      <c r="BU80">
        <f>IFERROR((Y80+BE80+AO80)*_xlfn.XLOOKUP(Tool_Austria!BU$4,Monetization_Factors!$A:$A,Monetization_Factors!$D:$D),"")</f>
        <v>1.1556617612287973E-3</v>
      </c>
      <c r="BV80">
        <f>IFERROR((Z80+BF80+AP80)*_xlfn.XLOOKUP(Tool_Austria!BV$4,Monetization_Factors!$A:$A,Monetization_Factors!$D:$D),"")</f>
        <v>6.8786348211549025E-3</v>
      </c>
      <c r="BW80">
        <f>IFERROR((AA80+BG80+AQ80)*_xlfn.XLOOKUP(Tool_Austria!BW$4,Monetization_Factors!$A:$A,Monetization_Factors!$D:$D),"")</f>
        <v>3.2986871670660499E-6</v>
      </c>
      <c r="BX80" s="38" cm="1">
        <f t="array" ref="BX80">IFERROR(_xlfn.IFS(I80&lt;&gt;0,I80*E80,I80="",J80*E80),"")</f>
        <v>0.48035167968615389</v>
      </c>
      <c r="BY80" s="38">
        <f t="shared" si="43"/>
        <v>0.1442619089800001</v>
      </c>
      <c r="BZ80" s="38">
        <f t="shared" si="44"/>
        <v>0.62461358866615402</v>
      </c>
      <c r="CA80" s="38">
        <f t="shared" si="45"/>
        <v>9.6094398256331382E-4</v>
      </c>
      <c r="CB80">
        <f t="shared" si="41"/>
        <v>0.45416937871751112</v>
      </c>
      <c r="CC80">
        <f t="shared" si="41"/>
        <v>9.0565936331727988E-9</v>
      </c>
      <c r="CD80">
        <f t="shared" si="41"/>
        <v>5.2508413818666666E-2</v>
      </c>
      <c r="CE80">
        <f t="shared" si="41"/>
        <v>1.594717705564622E-3</v>
      </c>
      <c r="CF80">
        <f t="shared" si="41"/>
        <v>4.929309888651377E-8</v>
      </c>
      <c r="CG80">
        <f t="shared" si="41"/>
        <v>6.3091623686158214E-9</v>
      </c>
      <c r="CH80">
        <f t="shared" si="41"/>
        <v>6.1395617667178665E-10</v>
      </c>
      <c r="CI80">
        <f t="shared" si="41"/>
        <v>6.7465881467991106E-3</v>
      </c>
      <c r="CJ80">
        <f t="shared" si="41"/>
        <v>1.236863632624889E-4</v>
      </c>
      <c r="CK80">
        <f t="shared" si="41"/>
        <v>2.8089384617653334E-3</v>
      </c>
      <c r="CL80">
        <f t="shared" si="41"/>
        <v>2.9154114958662221E-2</v>
      </c>
      <c r="CM80">
        <f t="shared" si="41"/>
        <v>15.124859648401067</v>
      </c>
      <c r="CN80">
        <f t="shared" si="41"/>
        <v>35.639679934339547</v>
      </c>
      <c r="CO80">
        <f t="shared" si="41"/>
        <v>0.1818528738321778</v>
      </c>
      <c r="CP80">
        <f t="shared" si="41"/>
        <v>4.1656373635907551</v>
      </c>
      <c r="CQ80">
        <f t="shared" si="37"/>
        <v>1.5789842469295645E-6</v>
      </c>
      <c r="CR80">
        <f t="shared" si="42"/>
        <v>6.987221211038633E-4</v>
      </c>
      <c r="CS80">
        <f t="shared" si="42"/>
        <v>1.3933220974111999E-11</v>
      </c>
      <c r="CT80">
        <f t="shared" si="42"/>
        <v>8.078217510564102E-5</v>
      </c>
      <c r="CU80">
        <f t="shared" si="42"/>
        <v>2.4534118547148032E-6</v>
      </c>
      <c r="CV80">
        <f t="shared" si="42"/>
        <v>7.5835536748482728E-11</v>
      </c>
      <c r="CW80">
        <f t="shared" si="42"/>
        <v>9.7064036440243402E-12</v>
      </c>
      <c r="CX80">
        <f t="shared" si="42"/>
        <v>9.4454796411044097E-13</v>
      </c>
      <c r="CY80">
        <f t="shared" si="42"/>
        <v>1.0379366379690939E-5</v>
      </c>
      <c r="CZ80">
        <f t="shared" si="42"/>
        <v>1.9028671271152139E-7</v>
      </c>
      <c r="DA80">
        <f t="shared" si="42"/>
        <v>4.3214437873312826E-6</v>
      </c>
      <c r="DB80">
        <f t="shared" si="42"/>
        <v>4.4852484551788034E-5</v>
      </c>
      <c r="DC80">
        <f t="shared" si="42"/>
        <v>2.3269014843693949E-2</v>
      </c>
      <c r="DD80">
        <f t="shared" si="42"/>
        <v>5.483027682206084E-2</v>
      </c>
      <c r="DE80">
        <f t="shared" si="42"/>
        <v>2.7977365204950432E-4</v>
      </c>
      <c r="DF80">
        <f t="shared" si="42"/>
        <v>6.4086728670627001E-3</v>
      </c>
      <c r="DG80">
        <f t="shared" si="38"/>
        <v>2.4292065337377916E-9</v>
      </c>
      <c r="DH80" s="5">
        <f>IFERROR(((((L80+AB80)*(1/$H80))+AR80)/$F$2)/($B$2*('CAR.CAP_per person'!B$2)/(_xlfn.XLOOKUP($E$2,EU_countries_GDP!$A$2:$A$29,EU_countries_GDP!$E$2:$E$29))),"")</f>
        <v>8.3582003054038873E-2</v>
      </c>
      <c r="DI80" s="5">
        <f>IFERROR(((((M80+AC80)*(1/$H80))+AS80)/$F$2)/($B$2*('CAR.CAP_per person'!C$2)/(_xlfn.XLOOKUP($E$2,EU_countries_GDP!$A$2:$A$29,EU_countries_GDP!$E$2:$E$29))),"")</f>
        <v>2.1319870085246013E-5</v>
      </c>
      <c r="DJ80" s="5">
        <f>IFERROR(((((N80+AD80)*(1/$H80))+AT80)/$F$2)/($B$2*('CAR.CAP_per person'!D$2)/(_xlfn.XLOOKUP($E$2,EU_countries_GDP!$A$2:$A$29,EU_countries_GDP!$E$2:$E$29))),"")</f>
        <v>1.2697810246734264E-4</v>
      </c>
      <c r="DK80" s="5">
        <f>IFERROR(((((O80+AE80)*(1/$H80))+AU80)/$F$2)/($B$2*('CAR.CAP_per person'!E$2)/(_xlfn.XLOOKUP($E$2,EU_countries_GDP!$A$2:$A$29,EU_countries_GDP!$E$2:$E$29))),"")</f>
        <v>4.9539644621095962E-3</v>
      </c>
      <c r="DL80" s="5">
        <f>IFERROR(((((P80+AF80)*(1/$H80))+AV80)/$F$2)/($B$2*('CAR.CAP_per person'!F$2)/(_xlfn.XLOOKUP($E$2,EU_countries_GDP!$A$2:$A$29,EU_countries_GDP!$E$2:$E$29))),"")</f>
        <v>0.11748767928151739</v>
      </c>
      <c r="DM80" s="5">
        <f>IFERROR(((((Q80+AG80)*(1/$H80))+AW80)/$F$2)/($B$2*('CAR.CAP_per person'!G$2)/(_xlfn.XLOOKUP($E$2,EU_countries_GDP!$A$2:$A$29,EU_countries_GDP!$E$2:$E$29))),"")</f>
        <v>8.3111755316218217E-3</v>
      </c>
      <c r="DN80" s="5">
        <f>IFERROR(((((R80+AH80)*(1/$H80))+AX80)/$F$2)/($B$2*('CAR.CAP_per person'!H$2)/(_xlfn.XLOOKUP($E$2,EU_countries_GDP!$A$2:$A$29,EU_countries_GDP!$E$2:$E$29))),"")</f>
        <v>1.7828205480356692E-4</v>
      </c>
      <c r="DO80" s="5">
        <f>IFERROR(((((S80+AI80)*(1/$H80))+AY80)/$F$2)/($B$2*('CAR.CAP_per person'!I$2)/(_xlfn.XLOOKUP($E$2,EU_countries_GDP!$A$2:$A$29,EU_countries_GDP!$E$2:$E$29))),"")</f>
        <v>8.1593742576001466E-3</v>
      </c>
      <c r="DP80" s="5">
        <f>IFERROR(((((T80+AJ80)*(1/$H80))+AZ80)/$F$2)/($B$2*('CAR.CAP_per person'!J$2)/(_xlfn.XLOOKUP($E$2,EU_countries_GDP!$A$2:$A$29,EU_countries_GDP!$E$2:$E$29))),"")</f>
        <v>2.703130309605524E-2</v>
      </c>
      <c r="DQ80" s="5">
        <f>IFERROR(((((U80+AK80)*(1/$H80))+BA80)/$F$2)/($B$2*('CAR.CAP_per person'!K$2)/(_xlfn.XLOOKUP($E$2,EU_countries_GDP!$A$2:$A$29,EU_countries_GDP!$E$2:$E$29))),"")</f>
        <v>1.7806807412935406E-2</v>
      </c>
      <c r="DR80" s="5">
        <f>IFERROR(((((V80+AL80)*(1/$H80))+BB80)/$F$2)/($B$2*('CAR.CAP_per person'!L$2)/(_xlfn.XLOOKUP($E$2,EU_countries_GDP!$A$2:$A$29,EU_countries_GDP!$E$2:$E$29))),"")</f>
        <v>5.7577146524431843E-3</v>
      </c>
      <c r="DS80" s="5">
        <f>IFERROR(((((W80+AM80)*(1/$H80))+BC80)/$F$2)/($B$2*('CAR.CAP_per person'!M$2)/(_xlfn.XLOOKUP($E$2,EU_countries_GDP!$A$2:$A$29,EU_countries_GDP!$E$2:$E$29))),"")</f>
        <v>0.13439121920101429</v>
      </c>
      <c r="DT80" s="5">
        <f>IFERROR(((((X80+AN80)*(1/$H80))+BD80)/$F$2)/($B$2*('CAR.CAP_per person'!N$2)/(_xlfn.XLOOKUP($E$2,EU_countries_GDP!$A$2:$A$29,EU_countries_GDP!$E$2:$E$29))),"")</f>
        <v>3.5717947689316434</v>
      </c>
      <c r="DU80" s="5">
        <f>IFERROR(((((Y80+AO80)*(1/$H80))+BE80)/$F$2)/($B$2*('CAR.CAP_per person'!O$2)/(_xlfn.XLOOKUP($E$2,EU_countries_GDP!$A$2:$A$29,EU_countries_GDP!$E$2:$E$29))),"")</f>
        <v>1.2653904275006988E-3</v>
      </c>
      <c r="DV80" s="5">
        <f>IFERROR(((((Z80+AP80)*(1/$H80))+BF80)/$F$2)/($B$2*('CAR.CAP_per person'!P$2)/(_xlfn.XLOOKUP($E$2,EU_countries_GDP!$A$2:$A$29,EU_countries_GDP!$E$2:$E$29))),"")</f>
        <v>2.3464827693146683E-2</v>
      </c>
      <c r="DW80" s="5">
        <f>IFERROR(((((AA80+AQ80)*(1/$H80))+BG80)/$F$2)/($B$2*('CAR.CAP_per person'!Q$2)/(_xlfn.XLOOKUP($E$2,EU_countries_GDP!$A$2:$A$29,EU_countries_GDP!$E$2:$E$29))),"")</f>
        <v>9.0786591303614311E-3</v>
      </c>
    </row>
    <row r="81" spans="1:127">
      <c r="A81" t="s">
        <v>221</v>
      </c>
      <c r="B81" t="str">
        <f>_xlfn.XLOOKUP(D81,Table5[Ingredient],Table5[Category],"",FALSE)</f>
        <v>Starch/satiating food</v>
      </c>
      <c r="C81" s="33" t="s">
        <v>177</v>
      </c>
      <c r="D81" s="33" t="s">
        <v>195</v>
      </c>
      <c r="E81" s="33">
        <v>0.15554000000000001</v>
      </c>
      <c r="F81" s="33" t="s">
        <v>179</v>
      </c>
      <c r="G81" s="33" t="s">
        <v>180</v>
      </c>
      <c r="H81" s="91">
        <f>Dataset_AT!R78</f>
        <v>0.11982312338222606</v>
      </c>
      <c r="I81" s="33"/>
      <c r="J81" s="37">
        <f>IFERROR(INDEX('AveragePrices&amp;Codes'!G:AG, MATCH($D81, 'AveragePrices&amp;Codes'!$A:$A, 0), MATCH(Tool_Austria!$E$2, 'AveragePrices&amp;Codes'!$G$1:$AG$1, 0)),"")</f>
        <v>0</v>
      </c>
      <c r="K81" s="37">
        <f>IFERROR(E81/(_xlfn.XLOOKUP(A81,Dataset_AT!$V$2:$V$9,Dataset_AT!$W$2:$W$9)),"")</f>
        <v>1.8516666666666668E-3</v>
      </c>
      <c r="L81">
        <f>IFERROR(IF($F81="Raw",_xlfn.XLOOKUP(_xlfn.XLOOKUP(Tool_Austria!$D81,'AveragePrices&amp;Codes'!$A:$A,'AveragePrices&amp;Codes'!$B:$B),AGRIBALYSE_Raw!$B:$B,AGRIBALYSE_Raw!O:O)*$E81,_xlfn.XLOOKUP(_xlfn.XLOOKUP(Tool_Austria!$D81,'AveragePrices&amp;Codes'!$A:$A,'AveragePrices&amp;Codes'!$B:$B),AGRIBALYSE_Cooked!$C:$C,AGRIBALYSE_Cooked!P:P)*$E81),"")</f>
        <v>4.1035043937066674E-2</v>
      </c>
      <c r="M81">
        <f>IFERROR(IF($F81="Raw",_xlfn.XLOOKUP(_xlfn.XLOOKUP(Tool_Austria!$D81,'AveragePrices&amp;Codes'!$A:$A,'AveragePrices&amp;Codes'!$B:$B),AGRIBALYSE_Raw!$B:$B,AGRIBALYSE_Raw!P:P)*$E81,_xlfn.XLOOKUP(_xlfn.XLOOKUP(Tool_Austria!$D81,'AveragePrices&amp;Codes'!$A:$A,'AveragePrices&amp;Codes'!$B:$B),AGRIBALYSE_Cooked!$C:$C,AGRIBALYSE_Cooked!Q:Q)*$E81),"")</f>
        <v>6.8740275655333341E-10</v>
      </c>
      <c r="N81">
        <f>IFERROR(IF($F81="Raw",_xlfn.XLOOKUP(_xlfn.XLOOKUP(Tool_Austria!$D81,'AveragePrices&amp;Codes'!$A:$A,'AveragePrices&amp;Codes'!$B:$B),AGRIBALYSE_Raw!$B:$B,AGRIBALYSE_Raw!Q:Q)*$E81,_xlfn.XLOOKUP(_xlfn.XLOOKUP(Tool_Austria!$D81,'AveragePrices&amp;Codes'!$A:$A,'AveragePrices&amp;Codes'!$B:$B),AGRIBALYSE_Cooked!$C:$C,AGRIBALYSE_Cooked!R:R)*$E81),"")</f>
        <v>9.3144470547333342E-3</v>
      </c>
      <c r="O81">
        <f>IFERROR(IF($F81="Raw",_xlfn.XLOOKUP(_xlfn.XLOOKUP(Tool_Austria!$D81,'AveragePrices&amp;Codes'!$A:$A,'AveragePrices&amp;Codes'!$B:$B),AGRIBALYSE_Raw!$B:$B,AGRIBALYSE_Raw!R:R)*$E81,_xlfn.XLOOKUP(_xlfn.XLOOKUP(Tool_Austria!$D81,'AveragePrices&amp;Codes'!$A:$A,'AveragePrices&amp;Codes'!$B:$B),AGRIBALYSE_Cooked!$C:$C,AGRIBALYSE_Cooked!S:S)*$E81),"")</f>
        <v>1.3810792708533336E-4</v>
      </c>
      <c r="P81">
        <f>IFERROR(IF($F81="Raw",_xlfn.XLOOKUP(_xlfn.XLOOKUP(Tool_Austria!$D81,'AveragePrices&amp;Codes'!$A:$A,'AveragePrices&amp;Codes'!$B:$B),AGRIBALYSE_Raw!$B:$B,AGRIBALYSE_Raw!S:S)*$E81,_xlfn.XLOOKUP(_xlfn.XLOOKUP(Tool_Austria!$D81,'AveragePrices&amp;Codes'!$A:$A,'AveragePrices&amp;Codes'!$B:$B),AGRIBALYSE_Cooked!$C:$C,AGRIBALYSE_Cooked!T:T)*$E81),"")</f>
        <v>3.7203154793933337E-9</v>
      </c>
      <c r="Q81">
        <f>IFERROR(IF($F81="Raw",_xlfn.XLOOKUP(_xlfn.XLOOKUP(Tool_Austria!$D81,'AveragePrices&amp;Codes'!$A:$A,'AveragePrices&amp;Codes'!$B:$B),AGRIBALYSE_Raw!$B:$B,AGRIBALYSE_Raw!T:T)*$E81,_xlfn.XLOOKUP(_xlfn.XLOOKUP(Tool_Austria!$D81,'AveragePrices&amp;Codes'!$A:$A,'AveragePrices&amp;Codes'!$B:$B),AGRIBALYSE_Cooked!$C:$C,AGRIBALYSE_Cooked!U:U)*$E81),"")</f>
        <v>3.2052936089533334E-10</v>
      </c>
      <c r="R81">
        <f>IFERROR(IF($F81="Raw",_xlfn.XLOOKUP(_xlfn.XLOOKUP(Tool_Austria!$D81,'AveragePrices&amp;Codes'!$A:$A,'AveragePrices&amp;Codes'!$B:$B),AGRIBALYSE_Raw!$B:$B,AGRIBALYSE_Raw!U:U)*$E81,_xlfn.XLOOKUP(_xlfn.XLOOKUP(Tool_Austria!$D81,'AveragePrices&amp;Codes'!$A:$A,'AveragePrices&amp;Codes'!$B:$B),AGRIBALYSE_Cooked!$C:$C,AGRIBALYSE_Cooked!V:V)*$E81),"")</f>
        <v>5.3053123046000005E-11</v>
      </c>
      <c r="S81">
        <f>IFERROR(IF($F81="Raw",_xlfn.XLOOKUP(_xlfn.XLOOKUP(Tool_Austria!$D81,'AveragePrices&amp;Codes'!$A:$A,'AveragePrices&amp;Codes'!$B:$B),AGRIBALYSE_Raw!$B:$B,AGRIBALYSE_Raw!V:V)*$E81,_xlfn.XLOOKUP(_xlfn.XLOOKUP(Tool_Austria!$D81,'AveragePrices&amp;Codes'!$A:$A,'AveragePrices&amp;Codes'!$B:$B),AGRIBALYSE_Cooked!$C:$C,AGRIBALYSE_Cooked!W:W)*$E81),"")</f>
        <v>4.9019676875400005E-4</v>
      </c>
      <c r="T81">
        <f>IFERROR(IF($F81="Raw",_xlfn.XLOOKUP(_xlfn.XLOOKUP(Tool_Austria!$D81,'AveragePrices&amp;Codes'!$A:$A,'AveragePrices&amp;Codes'!$B:$B),AGRIBALYSE_Raw!$B:$B,AGRIBALYSE_Raw!W:W)*$E81,_xlfn.XLOOKUP(_xlfn.XLOOKUP(Tool_Austria!$D81,'AveragePrices&amp;Codes'!$A:$A,'AveragePrices&amp;Codes'!$B:$B),AGRIBALYSE_Cooked!$C:$C,AGRIBALYSE_Cooked!X:X)*$E81),"")</f>
        <v>8.3096897627333342E-6</v>
      </c>
      <c r="U81">
        <f>IFERROR(IF($F81="Raw",_xlfn.XLOOKUP(_xlfn.XLOOKUP(Tool_Austria!$D81,'AveragePrices&amp;Codes'!$A:$A,'AveragePrices&amp;Codes'!$B:$B),AGRIBALYSE_Raw!$B:$B,AGRIBALYSE_Raw!X:X)*$E81,_xlfn.XLOOKUP(_xlfn.XLOOKUP(Tool_Austria!$D81,'AveragePrices&amp;Codes'!$A:$A,'AveragePrices&amp;Codes'!$B:$B),AGRIBALYSE_Cooked!$C:$C,AGRIBALYSE_Cooked!Y:Y)*$E81),"")</f>
        <v>3.295143156433334E-4</v>
      </c>
      <c r="V81">
        <f>IFERROR(IF($F81="Raw",_xlfn.XLOOKUP(_xlfn.XLOOKUP(Tool_Austria!$D81,'AveragePrices&amp;Codes'!$A:$A,'AveragePrices&amp;Codes'!$B:$B),AGRIBALYSE_Raw!$B:$B,AGRIBALYSE_Raw!Y:Y)*$E81,_xlfn.XLOOKUP(_xlfn.XLOOKUP(Tool_Austria!$D81,'AveragePrices&amp;Codes'!$A:$A,'AveragePrices&amp;Codes'!$B:$B),AGRIBALYSE_Cooked!$C:$C,AGRIBALYSE_Cooked!Z:Z)*$E81),"")</f>
        <v>2.0728234080400003E-3</v>
      </c>
      <c r="W81">
        <f>IFERROR(IF($F81="Raw",_xlfn.XLOOKUP(_xlfn.XLOOKUP(Tool_Austria!$D81,'AveragePrices&amp;Codes'!$A:$A,'AveragePrices&amp;Codes'!$B:$B),AGRIBALYSE_Raw!$B:$B,AGRIBALYSE_Raw!Z:Z)*$E81,_xlfn.XLOOKUP(_xlfn.XLOOKUP(Tool_Austria!$D81,'AveragePrices&amp;Codes'!$A:$A,'AveragePrices&amp;Codes'!$B:$B),AGRIBALYSE_Cooked!$C:$C,AGRIBALYSE_Cooked!AA:AA)*$E81),"")</f>
        <v>0.69596214867666673</v>
      </c>
      <c r="X81">
        <f>IFERROR(IF($F81="Raw",_xlfn.XLOOKUP(_xlfn.XLOOKUP(Tool_Austria!$D81,'AveragePrices&amp;Codes'!$A:$A,'AveragePrices&amp;Codes'!$B:$B),AGRIBALYSE_Raw!$B:$B,AGRIBALYSE_Raw!AA:AA)*$E81,_xlfn.XLOOKUP(_xlfn.XLOOKUP(Tool_Austria!$D81,'AveragePrices&amp;Codes'!$A:$A,'AveragePrices&amp;Codes'!$B:$B),AGRIBALYSE_Cooked!$C:$C,AGRIBALYSE_Cooked!AB:AB)*$E81),"")</f>
        <v>4.3663469290466672</v>
      </c>
      <c r="Y81">
        <f>IFERROR(IF($F81="Raw",_xlfn.XLOOKUP(_xlfn.XLOOKUP(Tool_Austria!$D81,'AveragePrices&amp;Codes'!$A:$A,'AveragePrices&amp;Codes'!$B:$B),AGRIBALYSE_Raw!$B:$B,AGRIBALYSE_Raw!AB:AB)*$E81,_xlfn.XLOOKUP(_xlfn.XLOOKUP(Tool_Austria!$D81,'AveragePrices&amp;Codes'!$A:$A,'AveragePrices&amp;Codes'!$B:$B),AGRIBALYSE_Cooked!$C:$C,AGRIBALYSE_Cooked!AC:AC)*$E81),"")</f>
        <v>1.0653049181133334E-2</v>
      </c>
      <c r="Z81">
        <f>IFERROR(IF($F81="Raw",_xlfn.XLOOKUP(_xlfn.XLOOKUP(Tool_Austria!$D81,'AveragePrices&amp;Codes'!$A:$A,'AveragePrices&amp;Codes'!$B:$B),AGRIBALYSE_Raw!$B:$B,AGRIBALYSE_Raw!AC:AC)*$E81,_xlfn.XLOOKUP(_xlfn.XLOOKUP(Tool_Austria!$D81,'AveragePrices&amp;Codes'!$A:$A,'AveragePrices&amp;Codes'!$B:$B),AGRIBALYSE_Cooked!$C:$C,AGRIBALYSE_Cooked!AD:AD)*$E81),"")</f>
        <v>0.46803543473866671</v>
      </c>
      <c r="AA81">
        <f>IFERROR(IF($F81="Raw",_xlfn.XLOOKUP(_xlfn.XLOOKUP(Tool_Austria!$D81,'AveragePrices&amp;Codes'!$A:$A,'AveragePrices&amp;Codes'!$B:$B),AGRIBALYSE_Raw!$B:$B,AGRIBALYSE_Raw!AD:AD)*$E81,_xlfn.XLOOKUP(_xlfn.XLOOKUP(Tool_Austria!$D81,'AveragePrices&amp;Codes'!$A:$A,'AveragePrices&amp;Codes'!$B:$B),AGRIBALYSE_Cooked!$C:$C,AGRIBALYSE_Cooked!AE:AE)*$E81),"")</f>
        <v>1.8786357620800002E-7</v>
      </c>
      <c r="AB81" cm="1">
        <f t="array" ref="AB81">IFERROR(_xlfn.XLOOKUP(Tool_Austria!$F81&amp;$E$2,'Cooking methods'!$A:$A&amp;'Cooking methods'!$B:$B,'Cooking methods'!C:C)*$E81,"")</f>
        <v>3.0653533895600004E-2</v>
      </c>
      <c r="AC81" cm="1">
        <f t="array" ref="AC81">IFERROR(_xlfn.XLOOKUP(Tool_Austria!$F81&amp;$E$2,'Cooking methods'!$A:$A&amp;'Cooking methods'!$B:$B,'Cooking methods'!D:D)*$E81,"")</f>
        <v>1.0978531194862E-9</v>
      </c>
      <c r="AD81" cm="1">
        <f t="array" ref="AD81">IFERROR(_xlfn.XLOOKUP(Tool_Austria!$F81&amp;$E$2,'Cooking methods'!$A:$A&amp;'Cooking methods'!$B:$B,'Cooking methods'!E:E)*$E81,"")</f>
        <v>2.1791153999999998E-3</v>
      </c>
      <c r="AE81" cm="1">
        <f t="array" ref="AE81">IFERROR(_xlfn.XLOOKUP(Tool_Austria!$F81&amp;$E$2,'Cooking methods'!$A:$A&amp;'Cooking methods'!$B:$B,'Cooking methods'!F:F)*$E81,"")</f>
        <v>5.5514868624600007E-5</v>
      </c>
      <c r="AF81" cm="1">
        <f t="array" ref="AF81">IFERROR(_xlfn.XLOOKUP(Tool_Austria!$F81&amp;$E$2,'Cooking methods'!$A:$A&amp;'Cooking methods'!$B:$B,'Cooking methods'!G:G)*$E81,"")</f>
        <v>2.2402948814400001E-10</v>
      </c>
      <c r="AG81" cm="1">
        <f t="array" ref="AG81">IFERROR(_xlfn.XLOOKUP(Tool_Austria!$F81&amp;$E$2,'Cooking methods'!$A:$A&amp;'Cooking methods'!$B:$B,'Cooking methods'!H:H)*$E81,"")</f>
        <v>1.2712507555440001E-10</v>
      </c>
      <c r="AH81" cm="1">
        <f t="array" ref="AH81">IFERROR(_xlfn.XLOOKUP(Tool_Austria!$F81&amp;$E$2,'Cooking methods'!$A:$A&amp;'Cooking methods'!$B:$B,'Cooking methods'!I:I)*$E81,"")</f>
        <v>6.8892743014480011E-11</v>
      </c>
      <c r="AI81" cm="1">
        <f t="array" ref="AI81">IFERROR(_xlfn.XLOOKUP(Tool_Austria!$F81&amp;$E$2,'Cooking methods'!$A:$A&amp;'Cooking methods'!$B:$B,'Cooking methods'!J:J)*$E81,"")</f>
        <v>3.8703414827000006E-5</v>
      </c>
      <c r="AJ81" cm="1">
        <f t="array" ref="AJ81">IFERROR(_xlfn.XLOOKUP(Tool_Austria!$F81&amp;$E$2,'Cooking methods'!$A:$A&amp;'Cooking methods'!$B:$B,'Cooking methods'!K:K)*$E81,"")</f>
        <v>8.2908053921000003E-6</v>
      </c>
      <c r="AK81" cm="1">
        <f t="array" ref="AK81">IFERROR(_xlfn.XLOOKUP(Tool_Austria!$F81&amp;$E$2,'Cooking methods'!$A:$A&amp;'Cooking methods'!$B:$B,'Cooking methods'!L:L)*$E81,"")</f>
        <v>1.5675990022E-5</v>
      </c>
      <c r="AL81" cm="1">
        <f t="array" ref="AL81">IFERROR(_xlfn.XLOOKUP(Tool_Austria!$F81&amp;$E$2,'Cooking methods'!$A:$A&amp;'Cooking methods'!$B:$B,'Cooking methods'!M:M)*$E81,"")</f>
        <v>1.0574779638500001E-4</v>
      </c>
      <c r="AM81" cm="1">
        <f t="array" ref="AM81">IFERROR(_xlfn.XLOOKUP(Tool_Austria!$F81&amp;$E$2,'Cooking methods'!$A:$A&amp;'Cooking methods'!$B:$B,'Cooking methods'!N:N)*$E81,"")</f>
        <v>7.7810042217600003E-2</v>
      </c>
      <c r="AN81" cm="1">
        <f t="array" ref="AN81">IFERROR(_xlfn.XLOOKUP(Tool_Austria!$F81&amp;$E$2,'Cooking methods'!$A:$A&amp;'Cooking methods'!$B:$B,'Cooking methods'!O:O)*$E81,"")</f>
        <v>4.4886262036000005E-2</v>
      </c>
      <c r="AO81" cm="1">
        <f t="array" ref="AO81">IFERROR(_xlfn.XLOOKUP(Tool_Austria!$F81&amp;$E$2,'Cooking methods'!$A:$A&amp;'Cooking methods'!$B:$B,'Cooking methods'!P:P)*$E81,"")</f>
        <v>8.037613491600001E-3</v>
      </c>
      <c r="AP81" cm="1">
        <f t="array" ref="AP81">IFERROR(_xlfn.XLOOKUP(Tool_Austria!$F81&amp;$E$2,'Cooking methods'!$A:$A&amp;'Cooking methods'!$B:$B,'Cooking methods'!Q:Q)*$E81,"")</f>
        <v>0.48378664183080006</v>
      </c>
      <c r="AQ81" cm="1">
        <f t="array" ref="AQ81">IFERROR(_xlfn.XLOOKUP(Tool_Austria!$F81&amp;$E$2,'Cooking methods'!$A:$A&amp;'Cooking methods'!$B:$B,'Cooking methods'!R:R)*$E81,"")</f>
        <v>4.6557510094480002E-8</v>
      </c>
      <c r="AR81" cm="1">
        <f t="array" ref="AR81">IFERROR(_xlfn.XLOOKUP(Tool_Austria!$G81&amp;$E$2,'Waste management'!$A:$A&amp;'Waste management'!$B:$B,'Waste management'!C:C)*$E81,"")</f>
        <v>8.7086846000000006E-3</v>
      </c>
      <c r="AS81" cm="1">
        <f t="array" ref="AS81">IFERROR(_xlfn.XLOOKUP(Tool_Austria!$G81&amp;$E$2,'Waste management'!$A:$A&amp;'Waste management'!$B:$B,'Waste management'!D:D)*$E81,"")</f>
        <v>5.9416435539999999E-11</v>
      </c>
      <c r="AT81" cm="1">
        <f t="array" ref="AT81">IFERROR(_xlfn.XLOOKUP(Tool_Austria!$G81&amp;$E$2,'Waste management'!$A:$A&amp;'Waste management'!$B:$B,'Waste management'!E:E)*$E81,"")</f>
        <v>1.6020620000000002E-4</v>
      </c>
      <c r="AU81" cm="1">
        <f t="array" ref="AU81">IFERROR(_xlfn.XLOOKUP(Tool_Austria!$G81&amp;$E$2,'Waste management'!$A:$A&amp;'Waste management'!$B:$B,'Waste management'!F:F)*$E81,"")</f>
        <v>1.8664800000000001E-5</v>
      </c>
      <c r="AV81" cm="1">
        <f t="array" ref="AV81">IFERROR(_xlfn.XLOOKUP(Tool_Austria!$G81&amp;$E$2,'Waste management'!$A:$A&amp;'Waste management'!$B:$B,'Waste management'!G:G)*$E81,"")</f>
        <v>1.801090984E-9</v>
      </c>
      <c r="AW81" cm="1">
        <f t="array" ref="AW81">IFERROR(_xlfn.XLOOKUP(Tool_Austria!$G81&amp;$E$2,'Waste management'!$A:$A&amp;'Waste management'!$B:$B,'Waste management'!H:H)*$E81,"")</f>
        <v>5.8708728540000008E-11</v>
      </c>
      <c r="AX81" cm="1">
        <f t="array" ref="AX81">IFERROR(_xlfn.XLOOKUP(Tool_Austria!$G81&amp;$E$2,'Waste management'!$A:$A&amp;'Waste management'!$B:$B,'Waste management'!I:I)*$E81,"")</f>
        <v>4.1740247780000004E-11</v>
      </c>
      <c r="AY81" cm="1">
        <f t="array" ref="AY81">IFERROR(_xlfn.XLOOKUP(Tool_Austria!$G81&amp;$E$2,'Waste management'!$A:$A&amp;'Waste management'!$B:$B,'Waste management'!J:J)*$E81,"")</f>
        <v>3.4374340000000006E-4</v>
      </c>
      <c r="AZ81" cm="1">
        <f t="array" ref="AZ81">IFERROR(_xlfn.XLOOKUP(Tool_Austria!$G81&amp;$E$2,'Waste management'!$A:$A&amp;'Waste management'!$B:$B,'Waste management'!K:K)*$E81,"")</f>
        <v>8.3671498680000008E-7</v>
      </c>
      <c r="BA81" cm="1">
        <f t="array" ref="BA81">IFERROR(_xlfn.XLOOKUP(Tool_Austria!$G81&amp;$E$2,'Waste management'!$A:$A&amp;'Waste management'!$B:$B,'Waste management'!L:L)*$E81,"")</f>
        <v>1.5056489756000001E-5</v>
      </c>
      <c r="BB81" cm="1">
        <f t="array" ref="BB81">IFERROR(_xlfn.XLOOKUP(Tool_Austria!$G81&amp;$E$2,'Waste management'!$A:$A&amp;'Waste management'!$B:$B,'Waste management'!M:M)*$E81,"")</f>
        <v>1.5149596000000002E-3</v>
      </c>
      <c r="BC81" cm="1">
        <f t="array" ref="BC81">IFERROR(_xlfn.XLOOKUP(Tool_Austria!$G81&amp;$E$2,'Waste management'!$A:$A&amp;'Waste management'!$B:$B,'Waste management'!N:N)*$E81,"")</f>
        <v>1.3026692756</v>
      </c>
      <c r="BD81" cm="1">
        <f t="array" ref="BD81">IFERROR(_xlfn.XLOOKUP(Tool_Austria!$G81&amp;$E$2,'Waste management'!$A:$A&amp;'Waste management'!$B:$B,'Waste management'!O:O)*$E81,"")</f>
        <v>8.3059915400000003E-2</v>
      </c>
      <c r="BE81" cm="1">
        <f t="array" ref="BE81">IFERROR(_xlfn.XLOOKUP(Tool_Austria!$G81&amp;$E$2,'Waste management'!$A:$A&amp;'Waste management'!$B:$B,'Waste management'!P:P)*$E81,"")</f>
        <v>1.7933762000000002E-3</v>
      </c>
      <c r="BF81" cm="1">
        <f t="array" ref="BF81">IFERROR(_xlfn.XLOOKUP(Tool_Austria!$G81&amp;$E$2,'Waste management'!$A:$A&amp;'Waste management'!$B:$B,'Waste management'!Q:Q)*$E81,"")</f>
        <v>5.2197668600000004E-2</v>
      </c>
      <c r="BG81" cm="1">
        <f t="array" ref="BG81">IFERROR(_xlfn.XLOOKUP(Tool_Austria!$G81&amp;$E$2,'Waste management'!$A:$A&amp;'Waste management'!$B:$B,'Waste management'!R:R)*$E81,"")</f>
        <v>1.69631924E-8</v>
      </c>
      <c r="BH81">
        <f>IFERROR((L81+AR81+AB81)*_xlfn.XLOOKUP(Tool_Austria!BH$4,Monetization_Factors!$A:$A,Monetization_Factors!$D:$D),"")</f>
        <v>1.0459753815274527E-2</v>
      </c>
      <c r="BI81">
        <f>IFERROR((M81+AS81+AC81)*_xlfn.XLOOKUP(Tool_Austria!BI$4,Monetization_Factors!$A:$A,Monetization_Factors!$D:$D),"")</f>
        <v>7.3844145607607417E-8</v>
      </c>
      <c r="BJ81">
        <f>IFERROR((N81+AT81+AD81)*_xlfn.XLOOKUP(Tool_Austria!BJ$4,Monetization_Factors!$A:$A,Monetization_Factors!$D:$D),"")</f>
        <v>1.7785786947411234E-5</v>
      </c>
      <c r="BK81">
        <f>IFERROR((O81+AU81+AE81)*_xlfn.XLOOKUP(Tool_Austria!BK$4,Monetization_Factors!$A:$A,Monetization_Factors!$D:$D),"")</f>
        <v>3.2133412659808894E-4</v>
      </c>
      <c r="BL81">
        <f>IFERROR((P81+AV81+AF81)*_xlfn.XLOOKUP(Tool_Austria!BL$4,Monetization_Factors!$A:$A,Monetization_Factors!$D:$D),"")</f>
        <v>5.7355192478558206E-3</v>
      </c>
      <c r="BM81">
        <f>IFERROR((Q81+AW81+AG81)*_xlfn.XLOOKUP(Tool_Austria!BM$4,Monetization_Factors!$A:$A,Monetization_Factors!$D:$D),"")</f>
        <v>1.0515188352296369E-4</v>
      </c>
      <c r="BN81">
        <f>IFERROR((R81+AX81+AH81)*_xlfn.XLOOKUP(Tool_Austria!BN$4,Monetization_Factors!$A:$A,Monetization_Factors!$D:$D),"")</f>
        <v>1.8818032401127148E-4</v>
      </c>
      <c r="BO81">
        <f>IFERROR((S81+AY81+AI81)*_xlfn.XLOOKUP(Tool_Austria!BO$4,Monetization_Factors!$A:$A,Monetization_Factors!$D:$D),"")</f>
        <v>3.8207780193784028E-4</v>
      </c>
      <c r="BP81">
        <f>IFERROR((T81+AZ81+AJ81)*_xlfn.XLOOKUP(Tool_Austria!BP$4,Monetization_Factors!$A:$A,Monetization_Factors!$D:$D),"")</f>
        <v>4.253617904421305E-5</v>
      </c>
      <c r="BQ81">
        <f>IFERROR((U81+BA81+AK81)*_xlfn.XLOOKUP(Tool_Austria!BQ$4,Monetization_Factors!$A:$A,Monetization_Factors!$D:$D),"")</f>
        <v>1.4736513336525878E-3</v>
      </c>
      <c r="BR81" t="str">
        <f>IFERROR((V81+BB81+AL81)*_xlfn.XLOOKUP(Tool_Austria!BR$4,Monetization_Factors!$A:$A,Monetization_Factors!$D:$D),"")</f>
        <v/>
      </c>
      <c r="BS81">
        <f>IFERROR((W81+BC81+AM81)*_xlfn.XLOOKUP(Tool_Austria!BS$4,Monetization_Factors!$A:$A,Monetization_Factors!$D:$D),"")</f>
        <v>1.0104530916988608E-4</v>
      </c>
      <c r="BT81">
        <f>IFERROR((X81+BD81+AN81)*_xlfn.XLOOKUP(Tool_Austria!BT$4,Monetization_Factors!$A:$A,Monetization_Factors!$D:$D),"")</f>
        <v>1.0007561265177869E-3</v>
      </c>
      <c r="BU81">
        <f>IFERROR((Y81+BE81+AO81)*_xlfn.XLOOKUP(Tool_Austria!BU$4,Monetization_Factors!$A:$A,Monetization_Factors!$D:$D),"")</f>
        <v>1.3017457432423277E-4</v>
      </c>
      <c r="BV81">
        <f>IFERROR((Z81+BF81+AP81)*_xlfn.XLOOKUP(Tool_Austria!BV$4,Monetization_Factors!$A:$A,Monetization_Factors!$D:$D),"")</f>
        <v>1.6579180032840371E-3</v>
      </c>
      <c r="BW81">
        <f>IFERROR((AA81+BG81+AQ81)*_xlfn.XLOOKUP(Tool_Austria!BW$4,Monetization_Factors!$A:$A,Monetization_Factors!$D:$D),"")</f>
        <v>5.2517186018196984E-7</v>
      </c>
      <c r="BX81" s="38" cm="1">
        <f t="array" ref="BX81">IFERROR(_xlfn.IFS(I81&lt;&gt;0,I81*E81,I81="",J81*E81),"")</f>
        <v>0</v>
      </c>
      <c r="BY81" s="38">
        <f t="shared" si="43"/>
        <v>2.1616483528146463E-2</v>
      </c>
      <c r="BZ81" s="38">
        <f t="shared" si="44"/>
        <v>2.1616483528146463E-2</v>
      </c>
      <c r="CA81" s="38">
        <f t="shared" si="45"/>
        <v>3.3256128504840715E-5</v>
      </c>
      <c r="CB81">
        <f t="shared" si="41"/>
        <v>8.0397262432666677E-2</v>
      </c>
      <c r="CC81">
        <f t="shared" si="41"/>
        <v>1.8446723115795334E-9</v>
      </c>
      <c r="CD81">
        <f t="shared" si="41"/>
        <v>1.1653768654733334E-2</v>
      </c>
      <c r="CE81">
        <f t="shared" si="41"/>
        <v>2.1228759570993336E-4</v>
      </c>
      <c r="CF81">
        <f t="shared" si="41"/>
        <v>5.7454359515373337E-9</v>
      </c>
      <c r="CG81">
        <f t="shared" si="41"/>
        <v>5.0636316498973338E-10</v>
      </c>
      <c r="CH81">
        <f t="shared" si="41"/>
        <v>1.6368611384048003E-10</v>
      </c>
      <c r="CI81">
        <f t="shared" si="41"/>
        <v>8.7264358358100013E-4</v>
      </c>
      <c r="CJ81">
        <f t="shared" si="41"/>
        <v>1.7437210141633335E-5</v>
      </c>
      <c r="CK81">
        <f t="shared" si="41"/>
        <v>3.6024679542133345E-4</v>
      </c>
      <c r="CL81">
        <f t="shared" si="41"/>
        <v>3.6935308044250001E-3</v>
      </c>
      <c r="CM81">
        <f t="shared" si="41"/>
        <v>2.0764414664942668</v>
      </c>
      <c r="CN81">
        <f t="shared" si="41"/>
        <v>4.494293106482667</v>
      </c>
      <c r="CO81">
        <f t="shared" si="41"/>
        <v>2.0484038872733333E-2</v>
      </c>
      <c r="CP81">
        <f t="shared" si="41"/>
        <v>1.0040197451694668</v>
      </c>
      <c r="CQ81">
        <f t="shared" si="37"/>
        <v>2.5138427870248002E-7</v>
      </c>
      <c r="CR81">
        <f t="shared" si="42"/>
        <v>1.2368809605025642E-4</v>
      </c>
      <c r="CS81">
        <f t="shared" si="42"/>
        <v>2.8379574024300513E-12</v>
      </c>
      <c r="CT81">
        <f t="shared" si="42"/>
        <v>1.7928874853435899E-5</v>
      </c>
      <c r="CU81">
        <f t="shared" si="42"/>
        <v>3.2659630109220515E-7</v>
      </c>
      <c r="CV81">
        <f t="shared" si="42"/>
        <v>8.8391322331343594E-12</v>
      </c>
      <c r="CW81">
        <f t="shared" si="42"/>
        <v>7.7902025383035907E-13</v>
      </c>
      <c r="CX81">
        <f t="shared" si="42"/>
        <v>2.5182479052381544E-13</v>
      </c>
      <c r="CY81">
        <f t="shared" si="42"/>
        <v>1.3425285901246155E-6</v>
      </c>
      <c r="CZ81">
        <f t="shared" si="42"/>
        <v>2.6826477140974362E-8</v>
      </c>
      <c r="DA81">
        <f t="shared" si="42"/>
        <v>5.5422583910974376E-7</v>
      </c>
      <c r="DB81">
        <f t="shared" si="42"/>
        <v>5.682355083730769E-6</v>
      </c>
      <c r="DC81">
        <f t="shared" si="42"/>
        <v>3.1945253330681028E-3</v>
      </c>
      <c r="DD81">
        <f t="shared" si="42"/>
        <v>6.9142970868964109E-3</v>
      </c>
      <c r="DE81">
        <f t="shared" si="42"/>
        <v>3.1513905958051283E-5</v>
      </c>
      <c r="DF81">
        <f t="shared" si="42"/>
        <v>1.5446457617991796E-3</v>
      </c>
      <c r="DG81">
        <f t="shared" si="38"/>
        <v>3.867450441576616E-10</v>
      </c>
      <c r="DH81" s="5">
        <f>IFERROR(((((L81+AB81)*(1/$H81))+AR81)/$F$2)/($B$2*('CAR.CAP_per person'!B$2)/(_xlfn.XLOOKUP($E$2,EU_countries_GDP!$A$2:$A$29,EU_countries_GDP!$E$2:$E$29))),"")</f>
        <v>1.3648333517569706E-2</v>
      </c>
      <c r="DI81" s="5">
        <f>IFERROR(((((M81+AC81)*(1/$H81))+AS81)/$F$2)/($B$2*('CAR.CAP_per person'!C$2)/(_xlfn.XLOOKUP($E$2,EU_countries_GDP!$A$2:$A$29,EU_countries_GDP!$E$2:$E$29))),"")</f>
        <v>4.2474102305885238E-6</v>
      </c>
      <c r="DJ81" s="5">
        <f>IFERROR(((((N81+AD81)*(1/$H81))+AT81)/$F$2)/($B$2*('CAR.CAP_per person'!D$2)/(_xlfn.XLOOKUP($E$2,EU_countries_GDP!$A$2:$A$29,EU_countries_GDP!$E$2:$E$29))),"")</f>
        <v>2.7926357194033323E-5</v>
      </c>
      <c r="DK81" s="5">
        <f>IFERROR(((((O81+AE81)*(1/$H81))+AU81)/$F$2)/($B$2*('CAR.CAP_per person'!E$2)/(_xlfn.XLOOKUP($E$2,EU_countries_GDP!$A$2:$A$29,EU_countries_GDP!$E$2:$E$29))),"")</f>
        <v>6.1568228490444302E-4</v>
      </c>
      <c r="DL81" s="5">
        <f>IFERROR(((((P81+AF81)*(1/$H81))+AV81)/$F$2)/($B$2*('CAR.CAP_per person'!F$2)/(_xlfn.XLOOKUP($E$2,EU_countries_GDP!$A$2:$A$29,EU_countries_GDP!$E$2:$E$29))),"")</f>
        <v>1.0293877681945278E-2</v>
      </c>
      <c r="DM81" s="5">
        <f>IFERROR(((((Q81+AG81)*(1/$H81))+AW81)/$F$2)/($B$2*('CAR.CAP_per person'!G$2)/(_xlfn.XLOOKUP($E$2,EU_countries_GDP!$A$2:$A$29,EU_countries_GDP!$E$2:$E$29))),"")</f>
        <v>6.046298641906191E-4</v>
      </c>
      <c r="DN81" s="5">
        <f>IFERROR(((((R81+AH81)*(1/$H81))+AX81)/$F$2)/($B$2*('CAR.CAP_per person'!H$2)/(_xlfn.XLOOKUP($E$2,EU_countries_GDP!$A$2:$A$29,EU_countries_GDP!$E$2:$E$29))),"")</f>
        <v>3.9569327645216832E-5</v>
      </c>
      <c r="DO81" s="5">
        <f>IFERROR(((((S81+AI81)*(1/$H81))+AY81)/$F$2)/($B$2*('CAR.CAP_per person'!I$2)/(_xlfn.XLOOKUP($E$2,EU_countries_GDP!$A$2:$A$29,EU_countries_GDP!$E$2:$E$29))),"")</f>
        <v>7.2671512530878978E-4</v>
      </c>
      <c r="DP81" s="5">
        <f>IFERROR(((((T81+AJ81)*(1/$H81))+AZ81)/$F$2)/($B$2*('CAR.CAP_per person'!J$2)/(_xlfn.XLOOKUP($E$2,EU_countries_GDP!$A$2:$A$29,EU_countries_GDP!$E$2:$E$29))),"")</f>
        <v>3.6749092375977137E-3</v>
      </c>
      <c r="DQ81" s="5">
        <f>IFERROR(((((U81+AK81)*(1/$H81))+BA81)/$F$2)/($B$2*('CAR.CAP_per person'!K$2)/(_xlfn.XLOOKUP($E$2,EU_countries_GDP!$A$2:$A$29,EU_countries_GDP!$E$2:$E$29))),"")</f>
        <v>2.2116395429766585E-3</v>
      </c>
      <c r="DR81" s="5">
        <f>IFERROR(((((V81+AL81)*(1/$H81))+BB81)/$F$2)/($B$2*('CAR.CAP_per person'!L$2)/(_xlfn.XLOOKUP($E$2,EU_countries_GDP!$A$2:$A$29,EU_countries_GDP!$E$2:$E$29))),"")</f>
        <v>4.9180885213657001E-4</v>
      </c>
      <c r="DS81" s="5">
        <f>IFERROR(((((W81+AM81)*(1/$H81))+BC81)/$F$2)/($B$2*('CAR.CAP_per person'!M$2)/(_xlfn.XLOOKUP($E$2,EU_countries_GDP!$A$2:$A$29,EU_countries_GDP!$E$2:$E$29))),"")</f>
        <v>9.0459627238679997E-3</v>
      </c>
      <c r="DT81" s="5">
        <f>IFERROR(((((X81+AN81)*(1/$H81))+BD81)/$F$2)/($B$2*('CAR.CAP_per person'!N$2)/(_xlfn.XLOOKUP($E$2,EU_countries_GDP!$A$2:$A$29,EU_countries_GDP!$E$2:$E$29))),"")</f>
        <v>0.44413068969975145</v>
      </c>
      <c r="DU81" s="5">
        <f>IFERROR(((((Y81+AO81)*(1/$H81))+BE81)/$F$2)/($B$2*('CAR.CAP_per person'!O$2)/(_xlfn.XLOOKUP($E$2,EU_countries_GDP!$A$2:$A$29,EU_countries_GDP!$E$2:$E$29))),"")</f>
        <v>1.3286892873864905E-4</v>
      </c>
      <c r="DV81" s="5">
        <f>IFERROR(((((Z81+AP81)*(1/$H81))+BF81)/$F$2)/($B$2*('CAR.CAP_per person'!P$2)/(_xlfn.XLOOKUP($E$2,EU_countries_GDP!$A$2:$A$29,EU_countries_GDP!$E$2:$E$29))),"")</f>
        <v>5.465690784346334E-3</v>
      </c>
      <c r="DW81" s="5">
        <f>IFERROR(((((AA81+AQ81)*(1/$H81))+BG81)/$F$2)/($B$2*('CAR.CAP_per person'!Q$2)/(_xlfn.XLOOKUP($E$2,EU_countries_GDP!$A$2:$A$29,EU_countries_GDP!$E$2:$E$29))),"")</f>
        <v>1.3743862096232077E-3</v>
      </c>
    </row>
    <row r="82" spans="1:127">
      <c r="A82" t="s">
        <v>221</v>
      </c>
      <c r="B82" t="str">
        <f>_xlfn.XLOOKUP(D82,Table5[Ingredient],Table5[Category],"",FALSE)</f>
        <v>Dairy products</v>
      </c>
      <c r="C82" s="33" t="s">
        <v>177</v>
      </c>
      <c r="D82" s="33" t="s">
        <v>183</v>
      </c>
      <c r="E82" s="33">
        <v>0.1111</v>
      </c>
      <c r="F82" s="33" t="s">
        <v>179</v>
      </c>
      <c r="G82" s="33" t="s">
        <v>180</v>
      </c>
      <c r="H82" s="91">
        <f>Dataset_AT!R79</f>
        <v>0.11982312338222606</v>
      </c>
      <c r="I82" s="33"/>
      <c r="J82" s="37">
        <f>IFERROR(INDEX('AveragePrices&amp;Codes'!G:AG, MATCH($D82, 'AveragePrices&amp;Codes'!$A:$A, 0), MATCH(Tool_Austria!$E$2, 'AveragePrices&amp;Codes'!$G$1:$AG$1, 0)),"")</f>
        <v>0.51222692307692297</v>
      </c>
      <c r="K82" s="37">
        <f>IFERROR(E82/(_xlfn.XLOOKUP(A82,Dataset_AT!$V$2:$V$9,Dataset_AT!$W$2:$W$9)),"")</f>
        <v>1.3226190476190477E-3</v>
      </c>
      <c r="L82">
        <f>IFERROR(IF($F82="Raw",_xlfn.XLOOKUP(_xlfn.XLOOKUP(Tool_Austria!$D82,'AveragePrices&amp;Codes'!$A:$A,'AveragePrices&amp;Codes'!$B:$B),AGRIBALYSE_Raw!$B:$B,AGRIBALYSE_Raw!O:O)*$E82,_xlfn.XLOOKUP(_xlfn.XLOOKUP(Tool_Austria!$D82,'AveragePrices&amp;Codes'!$A:$A,'AveragePrices&amp;Codes'!$B:$B),AGRIBALYSE_Cooked!$C:$C,AGRIBALYSE_Cooked!P:P)*$E82),"")</f>
        <v>0.17026365029473686</v>
      </c>
      <c r="M82">
        <f>IFERROR(IF($F82="Raw",_xlfn.XLOOKUP(_xlfn.XLOOKUP(Tool_Austria!$D82,'AveragePrices&amp;Codes'!$A:$A,'AveragePrices&amp;Codes'!$B:$B),AGRIBALYSE_Raw!$B:$B,AGRIBALYSE_Raw!P:P)*$E82,_xlfn.XLOOKUP(_xlfn.XLOOKUP(Tool_Austria!$D82,'AveragePrices&amp;Codes'!$A:$A,'AveragePrices&amp;Codes'!$B:$B),AGRIBALYSE_Cooked!$C:$C,AGRIBALYSE_Cooked!Q:Q)*$E82),"")</f>
        <v>2.6666855854736847E-9</v>
      </c>
      <c r="N82">
        <f>IFERROR(IF($F82="Raw",_xlfn.XLOOKUP(_xlfn.XLOOKUP(Tool_Austria!$D82,'AveragePrices&amp;Codes'!$A:$A,'AveragePrices&amp;Codes'!$B:$B),AGRIBALYSE_Raw!$B:$B,AGRIBALYSE_Raw!Q:Q)*$E82,_xlfn.XLOOKUP(_xlfn.XLOOKUP(Tool_Austria!$D82,'AveragePrices&amp;Codes'!$A:$A,'AveragePrices&amp;Codes'!$B:$B),AGRIBALYSE_Cooked!$C:$C,AGRIBALYSE_Cooked!R:R)*$E82),"")</f>
        <v>1.5816560875789476E-2</v>
      </c>
      <c r="O82">
        <f>IFERROR(IF($F82="Raw",_xlfn.XLOOKUP(_xlfn.XLOOKUP(Tool_Austria!$D82,'AveragePrices&amp;Codes'!$A:$A,'AveragePrices&amp;Codes'!$B:$B),AGRIBALYSE_Raw!$B:$B,AGRIBALYSE_Raw!R:R)*$E82,_xlfn.XLOOKUP(_xlfn.XLOOKUP(Tool_Austria!$D82,'AveragePrices&amp;Codes'!$A:$A,'AveragePrices&amp;Codes'!$B:$B),AGRIBALYSE_Cooked!$C:$C,AGRIBALYSE_Cooked!S:S)*$E82),"")</f>
        <v>3.5544585536842108E-4</v>
      </c>
      <c r="P82">
        <f>IFERROR(IF($F82="Raw",_xlfn.XLOOKUP(_xlfn.XLOOKUP(Tool_Austria!$D82,'AveragePrices&amp;Codes'!$A:$A,'AveragePrices&amp;Codes'!$B:$B),AGRIBALYSE_Raw!$B:$B,AGRIBALYSE_Raw!S:S)*$E82,_xlfn.XLOOKUP(_xlfn.XLOOKUP(Tool_Austria!$D82,'AveragePrices&amp;Codes'!$A:$A,'AveragePrices&amp;Codes'!$B:$B),AGRIBALYSE_Cooked!$C:$C,AGRIBALYSE_Cooked!T:T)*$E82),"")</f>
        <v>1.4116592877894737E-8</v>
      </c>
      <c r="Q82">
        <f>IFERROR(IF($F82="Raw",_xlfn.XLOOKUP(_xlfn.XLOOKUP(Tool_Austria!$D82,'AveragePrices&amp;Codes'!$A:$A,'AveragePrices&amp;Codes'!$B:$B),AGRIBALYSE_Raw!$B:$B,AGRIBALYSE_Raw!T:T)*$E82,_xlfn.XLOOKUP(_xlfn.XLOOKUP(Tool_Austria!$D82,'AveragePrices&amp;Codes'!$A:$A,'AveragePrices&amp;Codes'!$B:$B),AGRIBALYSE_Cooked!$C:$C,AGRIBALYSE_Cooked!U:U)*$E82),"")</f>
        <v>1.997844523052632E-9</v>
      </c>
      <c r="R82">
        <f>IFERROR(IF($F82="Raw",_xlfn.XLOOKUP(_xlfn.XLOOKUP(Tool_Austria!$D82,'AveragePrices&amp;Codes'!$A:$A,'AveragePrices&amp;Codes'!$B:$B),AGRIBALYSE_Raw!$B:$B,AGRIBALYSE_Raw!U:U)*$E82,_xlfn.XLOOKUP(_xlfn.XLOOKUP(Tool_Austria!$D82,'AveragePrices&amp;Codes'!$A:$A,'AveragePrices&amp;Codes'!$B:$B),AGRIBALYSE_Cooked!$C:$C,AGRIBALYSE_Cooked!V:V)*$E82),"")</f>
        <v>8.3382279651578949E-11</v>
      </c>
      <c r="S82">
        <f>IFERROR(IF($F82="Raw",_xlfn.XLOOKUP(_xlfn.XLOOKUP(Tool_Austria!$D82,'AveragePrices&amp;Codes'!$A:$A,'AveragePrices&amp;Codes'!$B:$B),AGRIBALYSE_Raw!$B:$B,AGRIBALYSE_Raw!V:V)*$E82,_xlfn.XLOOKUP(_xlfn.XLOOKUP(Tool_Austria!$D82,'AveragePrices&amp;Codes'!$A:$A,'AveragePrices&amp;Codes'!$B:$B),AGRIBALYSE_Cooked!$C:$C,AGRIBALYSE_Cooked!W:W)*$E82),"")</f>
        <v>1.889475711894737E-3</v>
      </c>
      <c r="T82">
        <f>IFERROR(IF($F82="Raw",_xlfn.XLOOKUP(_xlfn.XLOOKUP(Tool_Austria!$D82,'AveragePrices&amp;Codes'!$A:$A,'AveragePrices&amp;Codes'!$B:$B),AGRIBALYSE_Raw!$B:$B,AGRIBALYSE_Raw!W:W)*$E82,_xlfn.XLOOKUP(_xlfn.XLOOKUP(Tool_Austria!$D82,'AveragePrices&amp;Codes'!$A:$A,'AveragePrices&amp;Codes'!$B:$B),AGRIBALYSE_Cooked!$C:$C,AGRIBALYSE_Cooked!X:X)*$E82),"")</f>
        <v>1.4460565494736843E-5</v>
      </c>
      <c r="U82">
        <f>IFERROR(IF($F82="Raw",_xlfn.XLOOKUP(_xlfn.XLOOKUP(Tool_Austria!$D82,'AveragePrices&amp;Codes'!$A:$A,'AveragePrices&amp;Codes'!$B:$B),AGRIBALYSE_Raw!$B:$B,AGRIBALYSE_Raw!X:X)*$E82,_xlfn.XLOOKUP(_xlfn.XLOOKUP(Tool_Austria!$D82,'AveragePrices&amp;Codes'!$A:$A,'AveragePrices&amp;Codes'!$B:$B),AGRIBALYSE_Cooked!$C:$C,AGRIBALYSE_Cooked!Y:Y)*$E82),"")</f>
        <v>5.1009679808421051E-4</v>
      </c>
      <c r="V82">
        <f>IFERROR(IF($F82="Raw",_xlfn.XLOOKUP(_xlfn.XLOOKUP(Tool_Austria!$D82,'AveragePrices&amp;Codes'!$A:$A,'AveragePrices&amp;Codes'!$B:$B),AGRIBALYSE_Raw!$B:$B,AGRIBALYSE_Raw!Y:Y)*$E82,_xlfn.XLOOKUP(_xlfn.XLOOKUP(Tool_Austria!$D82,'AveragePrices&amp;Codes'!$A:$A,'AveragePrices&amp;Codes'!$B:$B),AGRIBALYSE_Cooked!$C:$C,AGRIBALYSE_Cooked!Z:Z)*$E82),"")</f>
        <v>8.080890075789474E-3</v>
      </c>
      <c r="W82">
        <f>IFERROR(IF($F82="Raw",_xlfn.XLOOKUP(_xlfn.XLOOKUP(Tool_Austria!$D82,'AveragePrices&amp;Codes'!$A:$A,'AveragePrices&amp;Codes'!$B:$B),AGRIBALYSE_Raw!$B:$B,AGRIBALYSE_Raw!Z:Z)*$E82,_xlfn.XLOOKUP(_xlfn.XLOOKUP(Tool_Austria!$D82,'AveragePrices&amp;Codes'!$A:$A,'AveragePrices&amp;Codes'!$B:$B),AGRIBALYSE_Cooked!$C:$C,AGRIBALYSE_Cooked!AA:AA)*$E82),"")</f>
        <v>1.9607556007368423</v>
      </c>
      <c r="X82">
        <f>IFERROR(IF($F82="Raw",_xlfn.XLOOKUP(_xlfn.XLOOKUP(Tool_Austria!$D82,'AveragePrices&amp;Codes'!$A:$A,'AveragePrices&amp;Codes'!$B:$B),AGRIBALYSE_Raw!$B:$B,AGRIBALYSE_Raw!AA:AA)*$E82,_xlfn.XLOOKUP(_xlfn.XLOOKUP(Tool_Austria!$D82,'AveragePrices&amp;Codes'!$A:$A,'AveragePrices&amp;Codes'!$B:$B),AGRIBALYSE_Cooked!$C:$C,AGRIBALYSE_Cooked!AB:AB)*$E82),"")</f>
        <v>7.4628868530526331</v>
      </c>
      <c r="Y82">
        <f>IFERROR(IF($F82="Raw",_xlfn.XLOOKUP(_xlfn.XLOOKUP(Tool_Austria!$D82,'AveragePrices&amp;Codes'!$A:$A,'AveragePrices&amp;Codes'!$B:$B),AGRIBALYSE_Raw!$B:$B,AGRIBALYSE_Raw!AB:AB)*$E82,_xlfn.XLOOKUP(_xlfn.XLOOKUP(Tool_Austria!$D82,'AveragePrices&amp;Codes'!$A:$A,'AveragePrices&amp;Codes'!$B:$B),AGRIBALYSE_Cooked!$C:$C,AGRIBALYSE_Cooked!AC:AC)*$E82),"")</f>
        <v>2.0376743408421057E-2</v>
      </c>
      <c r="Z82">
        <f>IFERROR(IF($F82="Raw",_xlfn.XLOOKUP(_xlfn.XLOOKUP(Tool_Austria!$D82,'AveragePrices&amp;Codes'!$A:$A,'AveragePrices&amp;Codes'!$B:$B),AGRIBALYSE_Raw!$B:$B,AGRIBALYSE_Raw!AC:AC)*$E82,_xlfn.XLOOKUP(_xlfn.XLOOKUP(Tool_Austria!$D82,'AveragePrices&amp;Codes'!$A:$A,'AveragePrices&amp;Codes'!$B:$B),AGRIBALYSE_Cooked!$C:$C,AGRIBALYSE_Cooked!AD:AD)*$E82),"")</f>
        <v>1.0030247635157896</v>
      </c>
      <c r="AA82">
        <f>IFERROR(IF($F82="Raw",_xlfn.XLOOKUP(_xlfn.XLOOKUP(Tool_Austria!$D82,'AveragePrices&amp;Codes'!$A:$A,'AveragePrices&amp;Codes'!$B:$B),AGRIBALYSE_Raw!$B:$B,AGRIBALYSE_Raw!AD:AD)*$E82,_xlfn.XLOOKUP(_xlfn.XLOOKUP(Tool_Austria!$D82,'AveragePrices&amp;Codes'!$A:$A,'AveragePrices&amp;Codes'!$B:$B),AGRIBALYSE_Cooked!$C:$C,AGRIBALYSE_Cooked!AE:AE)*$E82),"")</f>
        <v>3.9299191325263163E-7</v>
      </c>
      <c r="AB82" cm="1">
        <f t="array" ref="AB82">IFERROR(_xlfn.XLOOKUP(Tool_Austria!$F82&amp;$E$2,'Cooking methods'!$A:$A&amp;'Cooking methods'!$B:$B,'Cooking methods'!C:C)*$E82,"")</f>
        <v>2.1895381354000001E-2</v>
      </c>
      <c r="AC82" cm="1">
        <f t="array" ref="AC82">IFERROR(_xlfn.XLOOKUP(Tool_Austria!$F82&amp;$E$2,'Cooking methods'!$A:$A&amp;'Cooking methods'!$B:$B,'Cooking methods'!D:D)*$E82,"")</f>
        <v>7.8418079963299994E-10</v>
      </c>
      <c r="AD82" cm="1">
        <f t="array" ref="AD82">IFERROR(_xlfn.XLOOKUP(Tool_Austria!$F82&amp;$E$2,'Cooking methods'!$A:$A&amp;'Cooking methods'!$B:$B,'Cooking methods'!E:E)*$E82,"")</f>
        <v>1.5565109999999998E-3</v>
      </c>
      <c r="AE82" cm="1">
        <f t="array" ref="AE82">IFERROR(_xlfn.XLOOKUP(Tool_Austria!$F82&amp;$E$2,'Cooking methods'!$A:$A&amp;'Cooking methods'!$B:$B,'Cooking methods'!F:F)*$E82,"")</f>
        <v>3.9653477589000006E-5</v>
      </c>
      <c r="AF82" cm="1">
        <f t="array" ref="AF82">IFERROR(_xlfn.XLOOKUP(Tool_Austria!$F82&amp;$E$2,'Cooking methods'!$A:$A&amp;'Cooking methods'!$B:$B,'Cooking methods'!G:G)*$E82,"")</f>
        <v>1.6002106296000001E-10</v>
      </c>
      <c r="AG82" cm="1">
        <f t="array" ref="AG82">IFERROR(_xlfn.XLOOKUP(Tool_Austria!$F82&amp;$E$2,'Cooking methods'!$A:$A&amp;'Cooking methods'!$B:$B,'Cooking methods'!H:H)*$E82,"")</f>
        <v>9.0803625395999992E-11</v>
      </c>
      <c r="AH82" cm="1">
        <f t="array" ref="AH82">IFERROR(_xlfn.XLOOKUP(Tool_Austria!$F82&amp;$E$2,'Cooking methods'!$A:$A&amp;'Cooking methods'!$B:$B,'Cooking methods'!I:I)*$E82,"")</f>
        <v>4.9209102153200004E-11</v>
      </c>
      <c r="AI82" cm="1">
        <f t="array" ref="AI82">IFERROR(_xlfn.XLOOKUP(Tool_Austria!$F82&amp;$E$2,'Cooking methods'!$A:$A&amp;'Cooking methods'!$B:$B,'Cooking methods'!J:J)*$E82,"")</f>
        <v>2.7645296305000003E-5</v>
      </c>
      <c r="AJ82" cm="1">
        <f t="array" ref="AJ82">IFERROR(_xlfn.XLOOKUP(Tool_Austria!$F82&amp;$E$2,'Cooking methods'!$A:$A&amp;'Cooking methods'!$B:$B,'Cooking methods'!K:K)*$E82,"")</f>
        <v>5.9220038515000001E-6</v>
      </c>
      <c r="AK82" cm="1">
        <f t="array" ref="AK82">IFERROR(_xlfn.XLOOKUP(Tool_Austria!$F82&amp;$E$2,'Cooking methods'!$A:$A&amp;'Cooking methods'!$B:$B,'Cooking methods'!L:L)*$E82,"")</f>
        <v>1.119713573E-5</v>
      </c>
      <c r="AL82" cm="1">
        <f t="array" ref="AL82">IFERROR(_xlfn.XLOOKUP(Tool_Austria!$F82&amp;$E$2,'Cooking methods'!$A:$A&amp;'Cooking methods'!$B:$B,'Cooking methods'!M:M)*$E82,"")</f>
        <v>7.5534140275000002E-5</v>
      </c>
      <c r="AM82" cm="1">
        <f t="array" ref="AM82">IFERROR(_xlfn.XLOOKUP(Tool_Austria!$F82&amp;$E$2,'Cooking methods'!$A:$A&amp;'Cooking methods'!$B:$B,'Cooking methods'!N:N)*$E82,"")</f>
        <v>5.5578601583999993E-2</v>
      </c>
      <c r="AN82" cm="1">
        <f t="array" ref="AN82">IFERROR(_xlfn.XLOOKUP(Tool_Austria!$F82&amp;$E$2,'Cooking methods'!$A:$A&amp;'Cooking methods'!$B:$B,'Cooking methods'!O:O)*$E82,"")</f>
        <v>3.206161574E-2</v>
      </c>
      <c r="AO82" cm="1">
        <f t="array" ref="AO82">IFERROR(_xlfn.XLOOKUP(Tool_Austria!$F82&amp;$E$2,'Cooking methods'!$A:$A&amp;'Cooking methods'!$B:$B,'Cooking methods'!P:P)*$E82,"")</f>
        <v>5.741152494E-3</v>
      </c>
      <c r="AP82" cm="1">
        <f t="array" ref="AP82">IFERROR(_xlfn.XLOOKUP(Tool_Austria!$F82&amp;$E$2,'Cooking methods'!$A:$A&amp;'Cooking methods'!$B:$B,'Cooking methods'!Q:Q)*$E82,"")</f>
        <v>0.34556188702200002</v>
      </c>
      <c r="AQ82" cm="1">
        <f t="array" ref="AQ82">IFERROR(_xlfn.XLOOKUP(Tool_Austria!$F82&amp;$E$2,'Cooking methods'!$A:$A&amp;'Cooking methods'!$B:$B,'Cooking methods'!R:R)*$E82,"")</f>
        <v>3.32553643532E-8</v>
      </c>
      <c r="AR82" cm="1">
        <f t="array" ref="AR82">IFERROR(_xlfn.XLOOKUP(Tool_Austria!$G82&amp;$E$2,'Waste management'!$A:$A&amp;'Waste management'!$B:$B,'Waste management'!C:C)*$E82,"")</f>
        <v>6.2204890000000001E-3</v>
      </c>
      <c r="AS82" cm="1">
        <f t="array" ref="AS82">IFERROR(_xlfn.XLOOKUP(Tool_Austria!$G82&amp;$E$2,'Waste management'!$A:$A&amp;'Waste management'!$B:$B,'Waste management'!D:D)*$E82,"")</f>
        <v>4.24403111E-11</v>
      </c>
      <c r="AT82" cm="1">
        <f t="array" ref="AT82">IFERROR(_xlfn.XLOOKUP(Tool_Austria!$G82&amp;$E$2,'Waste management'!$A:$A&amp;'Waste management'!$B:$B,'Waste management'!E:E)*$E82,"")</f>
        <v>1.1443300000000002E-4</v>
      </c>
      <c r="AU82" cm="1">
        <f t="array" ref="AU82">IFERROR(_xlfn.XLOOKUP(Tool_Austria!$G82&amp;$E$2,'Waste management'!$A:$A&amp;'Waste management'!$B:$B,'Waste management'!F:F)*$E82,"")</f>
        <v>1.3332E-5</v>
      </c>
      <c r="AV82" cm="1">
        <f t="array" ref="AV82">IFERROR(_xlfn.XLOOKUP(Tool_Austria!$G82&amp;$E$2,'Waste management'!$A:$A&amp;'Waste management'!$B:$B,'Waste management'!G:G)*$E82,"")</f>
        <v>1.2864935600000001E-9</v>
      </c>
      <c r="AW82" cm="1">
        <f t="array" ref="AW82">IFERROR(_xlfn.XLOOKUP(Tool_Austria!$G82&amp;$E$2,'Waste management'!$A:$A&amp;'Waste management'!$B:$B,'Waste management'!H:H)*$E82,"")</f>
        <v>4.1934806099999996E-11</v>
      </c>
      <c r="AX82" cm="1">
        <f t="array" ref="AX82">IFERROR(_xlfn.XLOOKUP(Tool_Austria!$G82&amp;$E$2,'Waste management'!$A:$A&amp;'Waste management'!$B:$B,'Waste management'!I:I)*$E82,"")</f>
        <v>2.9814462700000006E-11</v>
      </c>
      <c r="AY82" cm="1">
        <f t="array" ref="AY82">IFERROR(_xlfn.XLOOKUP(Tool_Austria!$G82&amp;$E$2,'Waste management'!$A:$A&amp;'Waste management'!$B:$B,'Waste management'!J:J)*$E82,"")</f>
        <v>2.45531E-4</v>
      </c>
      <c r="AZ82" cm="1">
        <f t="array" ref="AZ82">IFERROR(_xlfn.XLOOKUP(Tool_Austria!$G82&amp;$E$2,'Waste management'!$A:$A&amp;'Waste management'!$B:$B,'Waste management'!K:K)*$E82,"")</f>
        <v>5.9765356200000001E-7</v>
      </c>
      <c r="BA82" cm="1">
        <f t="array" ref="BA82">IFERROR(_xlfn.XLOOKUP(Tool_Austria!$G82&amp;$E$2,'Waste management'!$A:$A&amp;'Waste management'!$B:$B,'Waste management'!L:L)*$E82,"")</f>
        <v>1.075463554E-5</v>
      </c>
      <c r="BB82" cm="1">
        <f t="array" ref="BB82">IFERROR(_xlfn.XLOOKUP(Tool_Austria!$G82&amp;$E$2,'Waste management'!$A:$A&amp;'Waste management'!$B:$B,'Waste management'!M:M)*$E82,"")</f>
        <v>1.0821140000000001E-3</v>
      </c>
      <c r="BC82" cm="1">
        <f t="array" ref="BC82">IFERROR(_xlfn.XLOOKUP(Tool_Austria!$G82&amp;$E$2,'Waste management'!$A:$A&amp;'Waste management'!$B:$B,'Waste management'!N:N)*$E82,"")</f>
        <v>0.93047805400000005</v>
      </c>
      <c r="BD82" cm="1">
        <f t="array" ref="BD82">IFERROR(_xlfn.XLOOKUP(Tool_Austria!$G82&amp;$E$2,'Waste management'!$A:$A&amp;'Waste management'!$B:$B,'Waste management'!O:O)*$E82,"")</f>
        <v>5.9328511E-2</v>
      </c>
      <c r="BE82" cm="1">
        <f t="array" ref="BE82">IFERROR(_xlfn.XLOOKUP(Tool_Austria!$G82&amp;$E$2,'Waste management'!$A:$A&amp;'Waste management'!$B:$B,'Waste management'!P:P)*$E82,"")</f>
        <v>1.2809830000000001E-3</v>
      </c>
      <c r="BF82" cm="1">
        <f t="array" ref="BF82">IFERROR(_xlfn.XLOOKUP(Tool_Austria!$G82&amp;$E$2,'Waste management'!$A:$A&amp;'Waste management'!$B:$B,'Waste management'!Q:Q)*$E82,"")</f>
        <v>3.7284049E-2</v>
      </c>
      <c r="BG82" cm="1">
        <f t="array" ref="BG82">IFERROR(_xlfn.XLOOKUP(Tool_Austria!$G82&amp;$E$2,'Waste management'!$A:$A&amp;'Waste management'!$B:$B,'Waste management'!R:R)*$E82,"")</f>
        <v>1.2116566000000001E-8</v>
      </c>
      <c r="BH82">
        <f>IFERROR((L82+AR82+AB82)*_xlfn.XLOOKUP(Tool_Austria!BH$4,Monetization_Factors!$A:$A,Monetization_Factors!$D:$D),"")</f>
        <v>2.5809348293616176E-2</v>
      </c>
      <c r="BI82">
        <f>IFERROR((M82+AS82+AC82)*_xlfn.XLOOKUP(Tool_Austria!BI$4,Monetization_Factors!$A:$A,Monetization_Factors!$D:$D),"")</f>
        <v>1.3984068970267865E-7</v>
      </c>
      <c r="BJ82">
        <f>IFERROR((N82+AT82+AD82)*_xlfn.XLOOKUP(Tool_Austria!BJ$4,Monetization_Factors!$A:$A,Monetization_Factors!$D:$D),"")</f>
        <v>2.6689137666747673E-5</v>
      </c>
      <c r="BK82">
        <f>IFERROR((O82+AU82+AE82)*_xlfn.XLOOKUP(Tool_Austria!BK$4,Monetization_Factors!$A:$A,Monetization_Factors!$D:$D),"")</f>
        <v>6.1823172103986032E-4</v>
      </c>
      <c r="BL82">
        <f>IFERROR((P82+AV82+AF82)*_xlfn.XLOOKUP(Tool_Austria!BL$4,Monetization_Factors!$A:$A,Monetization_Factors!$D:$D),"")</f>
        <v>1.5536245357276546E-2</v>
      </c>
      <c r="BM82">
        <f>IFERROR((Q82+AW82+AG82)*_xlfn.XLOOKUP(Tool_Austria!BM$4,Monetization_Factors!$A:$A,Monetization_Factors!$D:$D),"")</f>
        <v>4.4243899667791199E-4</v>
      </c>
      <c r="BN82">
        <f>IFERROR((R82+AX82+AH82)*_xlfn.XLOOKUP(Tool_Austria!BN$4,Monetization_Factors!$A:$A,Monetization_Factors!$D:$D),"")</f>
        <v>1.8670847345069974E-4</v>
      </c>
      <c r="BO82">
        <f>IFERROR((S82+AY82+AI82)*_xlfn.XLOOKUP(Tool_Austria!BO$4,Monetization_Factors!$A:$A,Monetization_Factors!$D:$D),"")</f>
        <v>9.4689440362190304E-4</v>
      </c>
      <c r="BP82">
        <f>IFERROR((T82+AZ82+AJ82)*_xlfn.XLOOKUP(Tool_Austria!BP$4,Monetization_Factors!$A:$A,Monetization_Factors!$D:$D),"")</f>
        <v>5.1178973629589471E-5</v>
      </c>
      <c r="BQ82">
        <f>IFERROR((U82+BA82+AK82)*_xlfn.XLOOKUP(Tool_Austria!BQ$4,Monetization_Factors!$A:$A,Monetization_Factors!$D:$D),"")</f>
        <v>2.1764359704568043E-3</v>
      </c>
      <c r="BR82" t="str">
        <f>IFERROR((V82+BB82+AL82)*_xlfn.XLOOKUP(Tool_Austria!BR$4,Monetization_Factors!$A:$A,Monetization_Factors!$D:$D),"")</f>
        <v/>
      </c>
      <c r="BS82">
        <f>IFERROR((W82+BC82+AM82)*_xlfn.XLOOKUP(Tool_Austria!BS$4,Monetization_Factors!$A:$A,Monetization_Factors!$D:$D),"")</f>
        <v>1.4339992738069857E-4</v>
      </c>
      <c r="BT82">
        <f>IFERROR((X82+BD82+AN82)*_xlfn.XLOOKUP(Tool_Austria!BT$4,Monetization_Factors!$A:$A,Monetization_Factors!$D:$D),"")</f>
        <v>1.682130824541699E-3</v>
      </c>
      <c r="BU82">
        <f>IFERROR((Y82+BE82+AO82)*_xlfn.XLOOKUP(Tool_Austria!BU$4,Monetization_Factors!$A:$A,Monetization_Factors!$D:$D),"")</f>
        <v>1.7411787881497712E-4</v>
      </c>
      <c r="BV82">
        <f>IFERROR((Z82+BF82+AP82)*_xlfn.XLOOKUP(Tool_Austria!BV$4,Monetization_Factors!$A:$A,Monetization_Factors!$D:$D),"")</f>
        <v>2.2884609531257033E-3</v>
      </c>
      <c r="BW82">
        <f>IFERROR((AA82+BG82+AQ82)*_xlfn.XLOOKUP(Tool_Austria!BW$4,Monetization_Factors!$A:$A,Monetization_Factors!$D:$D),"")</f>
        <v>9.1579456110483298E-7</v>
      </c>
      <c r="BX82" s="38" cm="1">
        <f t="array" ref="BX82">IFERROR(_xlfn.IFS(I82&lt;&gt;0,I82*E82,I82="",J82*E82),"")</f>
        <v>5.6908411153846143E-2</v>
      </c>
      <c r="BY82" s="38">
        <f t="shared" si="43"/>
        <v>5.0083336546550124E-2</v>
      </c>
      <c r="BZ82" s="38">
        <f t="shared" si="44"/>
        <v>0.10699174770039627</v>
      </c>
      <c r="CA82" s="38">
        <f t="shared" si="45"/>
        <v>1.6460268876984042E-4</v>
      </c>
      <c r="CB82">
        <f t="shared" si="41"/>
        <v>0.19837952064873687</v>
      </c>
      <c r="CC82">
        <f t="shared" si="41"/>
        <v>3.4933066962066845E-9</v>
      </c>
      <c r="CD82">
        <f t="shared" si="41"/>
        <v>1.7487504875789477E-2</v>
      </c>
      <c r="CE82">
        <f t="shared" si="41"/>
        <v>4.0843133295742108E-4</v>
      </c>
      <c r="CF82">
        <f t="shared" si="41"/>
        <v>1.5563107500854737E-8</v>
      </c>
      <c r="CG82">
        <f t="shared" si="41"/>
        <v>2.1305829545486319E-9</v>
      </c>
      <c r="CH82">
        <f t="shared" si="41"/>
        <v>1.6240584450477897E-10</v>
      </c>
      <c r="CI82">
        <f t="shared" si="41"/>
        <v>2.162652008199737E-3</v>
      </c>
      <c r="CJ82">
        <f t="shared" si="41"/>
        <v>2.0980222908236841E-5</v>
      </c>
      <c r="CK82">
        <f t="shared" si="41"/>
        <v>5.3204856935421051E-4</v>
      </c>
      <c r="CL82">
        <f t="shared" si="41"/>
        <v>9.2385382160644746E-3</v>
      </c>
      <c r="CM82">
        <f t="shared" si="41"/>
        <v>2.9468122563208423</v>
      </c>
      <c r="CN82">
        <f t="shared" si="41"/>
        <v>7.5542769797926335</v>
      </c>
      <c r="CO82">
        <f t="shared" si="41"/>
        <v>2.7398878902421056E-2</v>
      </c>
      <c r="CP82">
        <f t="shared" si="41"/>
        <v>1.3858706995377896</v>
      </c>
      <c r="CQ82">
        <f t="shared" si="37"/>
        <v>4.3836384360583167E-7</v>
      </c>
      <c r="CR82">
        <f t="shared" si="42"/>
        <v>3.0519926253651827E-4</v>
      </c>
      <c r="CS82">
        <f t="shared" si="42"/>
        <v>5.3743179941641298E-12</v>
      </c>
      <c r="CT82">
        <f t="shared" si="42"/>
        <v>2.6903853655060732E-5</v>
      </c>
      <c r="CU82">
        <f t="shared" si="42"/>
        <v>6.2835589685757087E-7</v>
      </c>
      <c r="CV82">
        <f t="shared" si="42"/>
        <v>2.3943242309007287E-11</v>
      </c>
      <c r="CW82">
        <f t="shared" si="42"/>
        <v>3.2778199300748183E-12</v>
      </c>
      <c r="CX82">
        <f t="shared" si="42"/>
        <v>2.4985514539196763E-13</v>
      </c>
      <c r="CY82">
        <f t="shared" si="42"/>
        <v>3.3271569356919034E-6</v>
      </c>
      <c r="CZ82">
        <f t="shared" si="42"/>
        <v>3.227726601267206E-8</v>
      </c>
      <c r="DA82">
        <f t="shared" si="42"/>
        <v>8.1853626054493929E-7</v>
      </c>
      <c r="DB82">
        <f t="shared" si="42"/>
        <v>1.4213135717022269E-5</v>
      </c>
      <c r="DC82">
        <f t="shared" si="42"/>
        <v>4.5335573174166803E-3</v>
      </c>
      <c r="DD82">
        <f t="shared" si="42"/>
        <v>1.162196458429636E-2</v>
      </c>
      <c r="DE82">
        <f t="shared" si="42"/>
        <v>4.2152121388340086E-5</v>
      </c>
      <c r="DF82">
        <f t="shared" si="42"/>
        <v>2.1321087685196765E-3</v>
      </c>
      <c r="DG82">
        <f t="shared" si="38"/>
        <v>6.7440591323974099E-10</v>
      </c>
      <c r="DH82" s="5">
        <f>IFERROR(((((L82+AB82)*(1/$H82))+AR82)/$F$2)/($B$2*('CAR.CAP_per person'!B$2)/(_xlfn.XLOOKUP($E$2,EU_countries_GDP!$A$2:$A$29,EU_countries_GDP!$E$2:$E$29))),"")</f>
        <v>3.6198929913154654E-2</v>
      </c>
      <c r="DI82" s="5">
        <f>IFERROR(((((M82+AC82)*(1/$H82))+AS82)/$F$2)/($B$2*('CAR.CAP_per person'!C$2)/(_xlfn.XLOOKUP($E$2,EU_countries_GDP!$A$2:$A$29,EU_countries_GDP!$E$2:$E$29))),"")</f>
        <v>8.1896042391702622E-6</v>
      </c>
      <c r="DJ82" s="5">
        <f>IFERROR(((((N82+AD82)*(1/$H82))+AT82)/$F$2)/($B$2*('CAR.CAP_per person'!D$2)/(_xlfn.XLOOKUP($E$2,EU_countries_GDP!$A$2:$A$29,EU_countries_GDP!$E$2:$E$29))),"")</f>
        <v>4.2174906549926808E-5</v>
      </c>
      <c r="DK82" s="5">
        <f>IFERROR(((((O82+AE82)*(1/$H82))+AU82)/$F$2)/($B$2*('CAR.CAP_per person'!E$2)/(_xlfn.XLOOKUP($E$2,EU_countries_GDP!$A$2:$A$29,EU_countries_GDP!$E$2:$E$29))),"")</f>
        <v>1.247013740763812E-3</v>
      </c>
      <c r="DL82" s="5">
        <f>IFERROR(((((P82+AF82)*(1/$H82))+AV82)/$F$2)/($B$2*('CAR.CAP_per person'!F$2)/(_xlfn.XLOOKUP($E$2,EU_countries_GDP!$A$2:$A$29,EU_countries_GDP!$E$2:$E$29))),"")</f>
        <v>3.5707432408004898E-2</v>
      </c>
      <c r="DM82" s="5">
        <f>IFERROR(((((Q82+AG82)*(1/$H82))+AW82)/$F$2)/($B$2*('CAR.CAP_per person'!G$2)/(_xlfn.XLOOKUP($E$2,EU_countries_GDP!$A$2:$A$29,EU_countries_GDP!$E$2:$E$29))),"")</f>
        <v>2.7840939377463841E-3</v>
      </c>
      <c r="DN82" s="5">
        <f>IFERROR(((((R82+AH82)*(1/$H82))+AX82)/$F$2)/($B$2*('CAR.CAP_per person'!H$2)/(_xlfn.XLOOKUP($E$2,EU_countries_GDP!$A$2:$A$29,EU_countries_GDP!$E$2:$E$29))),"")</f>
        <v>4.2442109460149262E-5</v>
      </c>
      <c r="DO82" s="5">
        <f>IFERROR(((((S82+AI82)*(1/$H82))+AY82)/$F$2)/($B$2*('CAR.CAP_per person'!I$2)/(_xlfn.XLOOKUP($E$2,EU_countries_GDP!$A$2:$A$29,EU_countries_GDP!$E$2:$E$29))),"")</f>
        <v>2.4813354024304569E-3</v>
      </c>
      <c r="DP82" s="5">
        <f>IFERROR(((((T82+AJ82)*(1/$H82))+AZ82)/$F$2)/($B$2*('CAR.CAP_per person'!J$2)/(_xlfn.XLOOKUP($E$2,EU_countries_GDP!$A$2:$A$29,EU_countries_GDP!$E$2:$E$29))),"")</f>
        <v>4.5008307589001362E-3</v>
      </c>
      <c r="DQ82" s="5">
        <f>IFERROR(((((U82+AK82)*(1/$H82))+BA82)/$F$2)/($B$2*('CAR.CAP_per person'!K$2)/(_xlfn.XLOOKUP($E$2,EU_countries_GDP!$A$2:$A$29,EU_countries_GDP!$E$2:$E$29))),"")</f>
        <v>3.3307864472701173E-3</v>
      </c>
      <c r="DR82" s="5">
        <f>IFERROR(((((V82+AL82)*(1/$H82))+BB82)/$F$2)/($B$2*('CAR.CAP_per person'!L$2)/(_xlfn.XLOOKUP($E$2,EU_countries_GDP!$A$2:$A$29,EU_countries_GDP!$E$2:$E$29))),"")</f>
        <v>1.7266952495650252E-3</v>
      </c>
      <c r="DS82" s="5">
        <f>IFERROR(((((W82+AM82)*(1/$H82))+BC82)/$F$2)/($B$2*('CAR.CAP_per person'!M$2)/(_xlfn.XLOOKUP($E$2,EU_countries_GDP!$A$2:$A$29,EU_countries_GDP!$E$2:$E$29))),"")</f>
        <v>2.0700105731878263E-2</v>
      </c>
      <c r="DT82" s="5">
        <f>IFERROR(((((X82+AN82)*(1/$H82))+BD82)/$F$2)/($B$2*('CAR.CAP_per person'!N$2)/(_xlfn.XLOOKUP($E$2,EU_countries_GDP!$A$2:$A$29,EU_countries_GDP!$E$2:$E$29))),"")</f>
        <v>0.75361999235570809</v>
      </c>
      <c r="DU82" s="5">
        <f>IFERROR(((((Y82+AO82)*(1/$H82))+BE82)/$F$2)/($B$2*('CAR.CAP_per person'!O$2)/(_xlfn.XLOOKUP($E$2,EU_countries_GDP!$A$2:$A$29,EU_countries_GDP!$E$2:$E$29))),"")</f>
        <v>1.8463630904828247E-4</v>
      </c>
      <c r="DV82" s="5">
        <f>IFERROR(((((Z82+AP82)*(1/$H82))+BF82)/$F$2)/($B$2*('CAR.CAP_per person'!P$2)/(_xlfn.XLOOKUP($E$2,EU_countries_GDP!$A$2:$A$29,EU_countries_GDP!$E$2:$E$29))),"")</f>
        <v>7.7189817903462144E-3</v>
      </c>
      <c r="DW82" s="5">
        <f>IFERROR(((((AA82+AQ82)*(1/$H82))+BG82)/$F$2)/($B$2*('CAR.CAP_per person'!Q$2)/(_xlfn.XLOOKUP($E$2,EU_countries_GDP!$A$2:$A$29,EU_countries_GDP!$E$2:$E$29))),"")</f>
        <v>2.4859998077800551E-3</v>
      </c>
    </row>
    <row r="83" spans="1:127">
      <c r="A83" t="s">
        <v>221</v>
      </c>
      <c r="B83" t="str">
        <f>_xlfn.XLOOKUP(D83,Table5[Ingredient],Table5[Category],"",FALSE)</f>
        <v>Vegetables</v>
      </c>
      <c r="C83" s="33" t="s">
        <v>177</v>
      </c>
      <c r="D83" s="33" t="s">
        <v>190</v>
      </c>
      <c r="E83" s="33">
        <v>0.10600000000000001</v>
      </c>
      <c r="F83" s="33" t="s">
        <v>179</v>
      </c>
      <c r="G83" s="33" t="s">
        <v>180</v>
      </c>
      <c r="H83" s="91">
        <f>Dataset_AT!R80</f>
        <v>2.6287074694970741E-2</v>
      </c>
      <c r="I83" s="33"/>
      <c r="J83" s="37">
        <f>IFERROR(INDEX('AveragePrices&amp;Codes'!G:AG, MATCH($D83, 'AveragePrices&amp;Codes'!$A:$A, 0), MATCH(Tool_Austria!$E$2, 'AveragePrices&amp;Codes'!$G$1:$AG$1, 0)),"")</f>
        <v>0.63338293633975185</v>
      </c>
      <c r="K83" s="37">
        <f>IFERROR(E83/(_xlfn.XLOOKUP(A83,Dataset_AT!$V$2:$V$9,Dataset_AT!$W$2:$W$9)),"")</f>
        <v>1.261904761904762E-3</v>
      </c>
      <c r="L83">
        <f>IFERROR(IF($F83="Raw",_xlfn.XLOOKUP(_xlfn.XLOOKUP(Tool_Austria!$D83,'AveragePrices&amp;Codes'!$A:$A,'AveragePrices&amp;Codes'!$B:$B),AGRIBALYSE_Raw!$B:$B,AGRIBALYSE_Raw!O:O)*$E83,_xlfn.XLOOKUP(_xlfn.XLOOKUP(Tool_Austria!$D83,'AveragePrices&amp;Codes'!$A:$A,'AveragePrices&amp;Codes'!$B:$B),AGRIBALYSE_Cooked!$C:$C,AGRIBALYSE_Cooked!P:P)*$E83),"")</f>
        <v>4.6666879244444452E-2</v>
      </c>
      <c r="M83">
        <f>IFERROR(IF($F83="Raw",_xlfn.XLOOKUP(_xlfn.XLOOKUP(Tool_Austria!$D83,'AveragePrices&amp;Codes'!$A:$A,'AveragePrices&amp;Codes'!$B:$B),AGRIBALYSE_Raw!$B:$B,AGRIBALYSE_Raw!P:P)*$E83,_xlfn.XLOOKUP(_xlfn.XLOOKUP(Tool_Austria!$D83,'AveragePrices&amp;Codes'!$A:$A,'AveragePrices&amp;Codes'!$B:$B),AGRIBALYSE_Cooked!$C:$C,AGRIBALYSE_Cooked!Q:Q)*$E83),"")</f>
        <v>2.2863560466666668E-9</v>
      </c>
      <c r="N83">
        <f>IFERROR(IF($F83="Raw",_xlfn.XLOOKUP(_xlfn.XLOOKUP(Tool_Austria!$D83,'AveragePrices&amp;Codes'!$A:$A,'AveragePrices&amp;Codes'!$B:$B),AGRIBALYSE_Raw!$B:$B,AGRIBALYSE_Raw!Q:Q)*$E83,_xlfn.XLOOKUP(_xlfn.XLOOKUP(Tool_Austria!$D83,'AveragePrices&amp;Codes'!$A:$A,'AveragePrices&amp;Codes'!$B:$B),AGRIBALYSE_Cooked!$C:$C,AGRIBALYSE_Cooked!R:R)*$E83),"")</f>
        <v>7.3154713977777782E-3</v>
      </c>
      <c r="O83">
        <f>IFERROR(IF($F83="Raw",_xlfn.XLOOKUP(_xlfn.XLOOKUP(Tool_Austria!$D83,'AveragePrices&amp;Codes'!$A:$A,'AveragePrices&amp;Codes'!$B:$B),AGRIBALYSE_Raw!$B:$B,AGRIBALYSE_Raw!R:R)*$E83,_xlfn.XLOOKUP(_xlfn.XLOOKUP(Tool_Austria!$D83,'AveragePrices&amp;Codes'!$A:$A,'AveragePrices&amp;Codes'!$B:$B),AGRIBALYSE_Cooked!$C:$C,AGRIBALYSE_Cooked!S:S)*$E83),"")</f>
        <v>1.7279102400000003E-4</v>
      </c>
      <c r="P83">
        <f>IFERROR(IF($F83="Raw",_xlfn.XLOOKUP(_xlfn.XLOOKUP(Tool_Austria!$D83,'AveragePrices&amp;Codes'!$A:$A,'AveragePrices&amp;Codes'!$B:$B),AGRIBALYSE_Raw!$B:$B,AGRIBALYSE_Raw!S:S)*$E83,_xlfn.XLOOKUP(_xlfn.XLOOKUP(Tool_Austria!$D83,'AveragePrices&amp;Codes'!$A:$A,'AveragePrices&amp;Codes'!$B:$B),AGRIBALYSE_Cooked!$C:$C,AGRIBALYSE_Cooked!T:T)*$E83),"")</f>
        <v>2.9861885399999885E-9</v>
      </c>
      <c r="Q83">
        <f>IFERROR(IF($F83="Raw",_xlfn.XLOOKUP(_xlfn.XLOOKUP(Tool_Austria!$D83,'AveragePrices&amp;Codes'!$A:$A,'AveragePrices&amp;Codes'!$B:$B),AGRIBALYSE_Raw!$B:$B,AGRIBALYSE_Raw!T:T)*$E83,_xlfn.XLOOKUP(_xlfn.XLOOKUP(Tool_Austria!$D83,'AveragePrices&amp;Codes'!$A:$A,'AveragePrices&amp;Codes'!$B:$B),AGRIBALYSE_Cooked!$C:$C,AGRIBALYSE_Cooked!U:U)*$E83),"")</f>
        <v>1.1756685308888891E-9</v>
      </c>
      <c r="R83">
        <f>IFERROR(IF($F83="Raw",_xlfn.XLOOKUP(_xlfn.XLOOKUP(Tool_Austria!$D83,'AveragePrices&amp;Codes'!$A:$A,'AveragePrices&amp;Codes'!$B:$B),AGRIBALYSE_Raw!$B:$B,AGRIBALYSE_Raw!U:U)*$E83,_xlfn.XLOOKUP(_xlfn.XLOOKUP(Tool_Austria!$D83,'AveragePrices&amp;Codes'!$A:$A,'AveragePrices&amp;Codes'!$B:$B),AGRIBALYSE_Cooked!$C:$C,AGRIBALYSE_Cooked!V:V)*$E83),"")</f>
        <v>3.0509252133333334E-11</v>
      </c>
      <c r="S83">
        <f>IFERROR(IF($F83="Raw",_xlfn.XLOOKUP(_xlfn.XLOOKUP(Tool_Austria!$D83,'AveragePrices&amp;Codes'!$A:$A,'AveragePrices&amp;Codes'!$B:$B),AGRIBALYSE_Raw!$B:$B,AGRIBALYSE_Raw!V:V)*$E83,_xlfn.XLOOKUP(_xlfn.XLOOKUP(Tool_Austria!$D83,'AveragePrices&amp;Codes'!$A:$A,'AveragePrices&amp;Codes'!$B:$B),AGRIBALYSE_Cooked!$C:$C,AGRIBALYSE_Cooked!W:W)*$E83),"")</f>
        <v>2.4074074577777783E-4</v>
      </c>
      <c r="T83">
        <f>IFERROR(IF($F83="Raw",_xlfn.XLOOKUP(_xlfn.XLOOKUP(Tool_Austria!$D83,'AveragePrices&amp;Codes'!$A:$A,'AveragePrices&amp;Codes'!$B:$B),AGRIBALYSE_Raw!$B:$B,AGRIBALYSE_Raw!W:W)*$E83,_xlfn.XLOOKUP(_xlfn.XLOOKUP(Tool_Austria!$D83,'AveragePrices&amp;Codes'!$A:$A,'AveragePrices&amp;Codes'!$B:$B),AGRIBALYSE_Cooked!$C:$C,AGRIBALYSE_Cooked!X:X)*$E83),"")</f>
        <v>6.754304806666668E-6</v>
      </c>
      <c r="U83">
        <f>IFERROR(IF($F83="Raw",_xlfn.XLOOKUP(_xlfn.XLOOKUP(Tool_Austria!$D83,'AveragePrices&amp;Codes'!$A:$A,'AveragePrices&amp;Codes'!$B:$B),AGRIBALYSE_Raw!$B:$B,AGRIBALYSE_Raw!X:X)*$E83,_xlfn.XLOOKUP(_xlfn.XLOOKUP(Tool_Austria!$D83,'AveragePrices&amp;Codes'!$A:$A,'AveragePrices&amp;Codes'!$B:$B),AGRIBALYSE_Cooked!$C:$C,AGRIBALYSE_Cooked!Y:Y)*$E83),"")</f>
        <v>1.6220315511111114E-4</v>
      </c>
      <c r="V83">
        <f>IFERROR(IF($F83="Raw",_xlfn.XLOOKUP(_xlfn.XLOOKUP(Tool_Austria!$D83,'AveragePrices&amp;Codes'!$A:$A,'AveragePrices&amp;Codes'!$B:$B),AGRIBALYSE_Raw!$B:$B,AGRIBALYSE_Raw!Y:Y)*$E83,_xlfn.XLOOKUP(_xlfn.XLOOKUP(Tool_Austria!$D83,'AveragePrices&amp;Codes'!$A:$A,'AveragePrices&amp;Codes'!$B:$B),AGRIBALYSE_Cooked!$C:$C,AGRIBALYSE_Cooked!Z:Z)*$E83),"")</f>
        <v>7.3439340466666667E-4</v>
      </c>
      <c r="W83">
        <f>IFERROR(IF($F83="Raw",_xlfn.XLOOKUP(_xlfn.XLOOKUP(Tool_Austria!$D83,'AveragePrices&amp;Codes'!$A:$A,'AveragePrices&amp;Codes'!$B:$B),AGRIBALYSE_Raw!$B:$B,AGRIBALYSE_Raw!Z:Z)*$E83,_xlfn.XLOOKUP(_xlfn.XLOOKUP(Tool_Austria!$D83,'AveragePrices&amp;Codes'!$A:$A,'AveragePrices&amp;Codes'!$B:$B),AGRIBALYSE_Cooked!$C:$C,AGRIBALYSE_Cooked!AA:AA)*$E83),"")</f>
        <v>2.1489646059999998</v>
      </c>
      <c r="X83">
        <f>IFERROR(IF($F83="Raw",_xlfn.XLOOKUP(_xlfn.XLOOKUP(Tool_Austria!$D83,'AveragePrices&amp;Codes'!$A:$A,'AveragePrices&amp;Codes'!$B:$B),AGRIBALYSE_Raw!$B:$B,AGRIBALYSE_Raw!AA:AA)*$E83,_xlfn.XLOOKUP(_xlfn.XLOOKUP(Tool_Austria!$D83,'AveragePrices&amp;Codes'!$A:$A,'AveragePrices&amp;Codes'!$B:$B),AGRIBALYSE_Cooked!$C:$C,AGRIBALYSE_Cooked!AB:AB)*$E83),"")</f>
        <v>1.1234284802222223</v>
      </c>
      <c r="Y83">
        <f>IFERROR(IF($F83="Raw",_xlfn.XLOOKUP(_xlfn.XLOOKUP(Tool_Austria!$D83,'AveragePrices&amp;Codes'!$A:$A,'AveragePrices&amp;Codes'!$B:$B),AGRIBALYSE_Raw!$B:$B,AGRIBALYSE_Raw!AB:AB)*$E83,_xlfn.XLOOKUP(_xlfn.XLOOKUP(Tool_Austria!$D83,'AveragePrices&amp;Codes'!$A:$A,'AveragePrices&amp;Codes'!$B:$B),AGRIBALYSE_Cooked!$C:$C,AGRIBALYSE_Cooked!AC:AC)*$E83),"")</f>
        <v>4.2639542333333336E-2</v>
      </c>
      <c r="Z83">
        <f>IFERROR(IF($F83="Raw",_xlfn.XLOOKUP(_xlfn.XLOOKUP(Tool_Austria!$D83,'AveragePrices&amp;Codes'!$A:$A,'AveragePrices&amp;Codes'!$B:$B),AGRIBALYSE_Raw!$B:$B,AGRIBALYSE_Raw!AC:AC)*$E83,_xlfn.XLOOKUP(_xlfn.XLOOKUP(Tool_Austria!$D83,'AveragePrices&amp;Codes'!$A:$A,'AveragePrices&amp;Codes'!$B:$B),AGRIBALYSE_Cooked!$C:$C,AGRIBALYSE_Cooked!AD:AD)*$E83),"")</f>
        <v>0.6508198953333334</v>
      </c>
      <c r="AA83">
        <f>IFERROR(IF($F83="Raw",_xlfn.XLOOKUP(_xlfn.XLOOKUP(Tool_Austria!$D83,'AveragePrices&amp;Codes'!$A:$A,'AveragePrices&amp;Codes'!$B:$B),AGRIBALYSE_Raw!$B:$B,AGRIBALYSE_Raw!AD:AD)*$E83,_xlfn.XLOOKUP(_xlfn.XLOOKUP(Tool_Austria!$D83,'AveragePrices&amp;Codes'!$A:$A,'AveragePrices&amp;Codes'!$B:$B),AGRIBALYSE_Cooked!$C:$C,AGRIBALYSE_Cooked!AE:AE)*$E83),"")</f>
        <v>2.658356097777778E-7</v>
      </c>
      <c r="AB83" cm="1">
        <f t="array" ref="AB83">IFERROR(_xlfn.XLOOKUP(Tool_Austria!$F83&amp;$E$2,'Cooking methods'!$A:$A&amp;'Cooking methods'!$B:$B,'Cooking methods'!C:C)*$E83,"")</f>
        <v>2.0890282840000003E-2</v>
      </c>
      <c r="AC83" cm="1">
        <f t="array" ref="AC83">IFERROR(_xlfn.XLOOKUP(Tool_Austria!$F83&amp;$E$2,'Cooking methods'!$A:$A&amp;'Cooking methods'!$B:$B,'Cooking methods'!D:D)*$E83,"")</f>
        <v>7.4818330118000004E-10</v>
      </c>
      <c r="AD83" cm="1">
        <f t="array" ref="AD83">IFERROR(_xlfn.XLOOKUP(Tool_Austria!$F83&amp;$E$2,'Cooking methods'!$A:$A&amp;'Cooking methods'!$B:$B,'Cooking methods'!E:E)*$E83,"")</f>
        <v>1.4850599999999999E-3</v>
      </c>
      <c r="AE83" cm="1">
        <f t="array" ref="AE83">IFERROR(_xlfn.XLOOKUP(Tool_Austria!$F83&amp;$E$2,'Cooking methods'!$A:$A&amp;'Cooking methods'!$B:$B,'Cooking methods'!F:F)*$E83,"")</f>
        <v>3.7833200940000006E-5</v>
      </c>
      <c r="AF83" cm="1">
        <f t="array" ref="AF83">IFERROR(_xlfn.XLOOKUP(Tool_Austria!$F83&amp;$E$2,'Cooking methods'!$A:$A&amp;'Cooking methods'!$B:$B,'Cooking methods'!G:G)*$E83,"")</f>
        <v>1.5267536160000002E-10</v>
      </c>
      <c r="AG83" cm="1">
        <f t="array" ref="AG83">IFERROR(_xlfn.XLOOKUP(Tool_Austria!$F83&amp;$E$2,'Cooking methods'!$A:$A&amp;'Cooking methods'!$B:$B,'Cooking methods'!H:H)*$E83,"")</f>
        <v>8.6635322160000006E-11</v>
      </c>
      <c r="AH83" cm="1">
        <f t="array" ref="AH83">IFERROR(_xlfn.XLOOKUP(Tool_Austria!$F83&amp;$E$2,'Cooking methods'!$A:$A&amp;'Cooking methods'!$B:$B,'Cooking methods'!I:I)*$E83,"")</f>
        <v>4.6950178472000007E-11</v>
      </c>
      <c r="AI83" cm="1">
        <f t="array" ref="AI83">IFERROR(_xlfn.XLOOKUP(Tool_Austria!$F83&amp;$E$2,'Cooking methods'!$A:$A&amp;'Cooking methods'!$B:$B,'Cooking methods'!J:J)*$E83,"")</f>
        <v>2.6376250300000005E-5</v>
      </c>
      <c r="AJ83" cm="1">
        <f t="array" ref="AJ83">IFERROR(_xlfn.XLOOKUP(Tool_Austria!$F83&amp;$E$2,'Cooking methods'!$A:$A&amp;'Cooking methods'!$B:$B,'Cooking methods'!K:K)*$E83,"")</f>
        <v>5.6501566900000008E-6</v>
      </c>
      <c r="AK83" cm="1">
        <f t="array" ref="AK83">IFERROR(_xlfn.XLOOKUP(Tool_Austria!$F83&amp;$E$2,'Cooking methods'!$A:$A&amp;'Cooking methods'!$B:$B,'Cooking methods'!L:L)*$E83,"")</f>
        <v>1.0683135800000001E-5</v>
      </c>
      <c r="AL83" cm="1">
        <f t="array" ref="AL83">IFERROR(_xlfn.XLOOKUP(Tool_Austria!$F83&amp;$E$2,'Cooking methods'!$A:$A&amp;'Cooking methods'!$B:$B,'Cooking methods'!M:M)*$E83,"")</f>
        <v>7.2066776500000012E-5</v>
      </c>
      <c r="AM83" cm="1">
        <f t="array" ref="AM83">IFERROR(_xlfn.XLOOKUP(Tool_Austria!$F83&amp;$E$2,'Cooking methods'!$A:$A&amp;'Cooking methods'!$B:$B,'Cooking methods'!N:N)*$E83,"")</f>
        <v>5.3027288639999996E-2</v>
      </c>
      <c r="AN83" cm="1">
        <f t="array" ref="AN83">IFERROR(_xlfn.XLOOKUP(Tool_Austria!$F83&amp;$E$2,'Cooking methods'!$A:$A&amp;'Cooking methods'!$B:$B,'Cooking methods'!O:O)*$E83,"")</f>
        <v>3.0589840400000002E-2</v>
      </c>
      <c r="AO83" cm="1">
        <f t="array" ref="AO83">IFERROR(_xlfn.XLOOKUP(Tool_Austria!$F83&amp;$E$2,'Cooking methods'!$A:$A&amp;'Cooking methods'!$B:$B,'Cooking methods'!P:P)*$E83,"")</f>
        <v>5.4776072400000006E-3</v>
      </c>
      <c r="AP83" cm="1">
        <f t="array" ref="AP83">IFERROR(_xlfn.XLOOKUP(Tool_Austria!$F83&amp;$E$2,'Cooking methods'!$A:$A&amp;'Cooking methods'!$B:$B,'Cooking methods'!Q:Q)*$E83,"")</f>
        <v>0.32969901012000002</v>
      </c>
      <c r="AQ83" cm="1">
        <f t="array" ref="AQ83">IFERROR(_xlfn.XLOOKUP(Tool_Austria!$F83&amp;$E$2,'Cooking methods'!$A:$A&amp;'Cooking methods'!$B:$B,'Cooking methods'!R:R)*$E83,"")</f>
        <v>3.1728790472000003E-8</v>
      </c>
      <c r="AR83" cm="1">
        <f t="array" ref="AR83">IFERROR(_xlfn.XLOOKUP(Tool_Austria!$G83&amp;$E$2,'Waste management'!$A:$A&amp;'Waste management'!$B:$B,'Waste management'!C:C)*$E83,"")</f>
        <v>5.9349400000000005E-3</v>
      </c>
      <c r="AS83" cm="1">
        <f t="array" ref="AS83">IFERROR(_xlfn.XLOOKUP(Tool_Austria!$G83&amp;$E$2,'Waste management'!$A:$A&amp;'Waste management'!$B:$B,'Waste management'!D:D)*$E83,"")</f>
        <v>4.0492106000000001E-11</v>
      </c>
      <c r="AT83" cm="1">
        <f t="array" ref="AT83">IFERROR(_xlfn.XLOOKUP(Tool_Austria!$G83&amp;$E$2,'Waste management'!$A:$A&amp;'Waste management'!$B:$B,'Waste management'!E:E)*$E83,"")</f>
        <v>1.0918000000000002E-4</v>
      </c>
      <c r="AU83" cm="1">
        <f t="array" ref="AU83">IFERROR(_xlfn.XLOOKUP(Tool_Austria!$G83&amp;$E$2,'Waste management'!$A:$A&amp;'Waste management'!$B:$B,'Waste management'!F:F)*$E83,"")</f>
        <v>1.2720000000000002E-5</v>
      </c>
      <c r="AV83" cm="1">
        <f t="array" ref="AV83">IFERROR(_xlfn.XLOOKUP(Tool_Austria!$G83&amp;$E$2,'Waste management'!$A:$A&amp;'Waste management'!$B:$B,'Waste management'!G:G)*$E83,"")</f>
        <v>1.2274376000000001E-9</v>
      </c>
      <c r="AW83" cm="1">
        <f t="array" ref="AW83">IFERROR(_xlfn.XLOOKUP(Tool_Austria!$G83&amp;$E$2,'Waste management'!$A:$A&amp;'Waste management'!$B:$B,'Waste management'!H:H)*$E83,"")</f>
        <v>4.0009806000000004E-11</v>
      </c>
      <c r="AX83" cm="1">
        <f t="array" ref="AX83">IFERROR(_xlfn.XLOOKUP(Tool_Austria!$G83&amp;$E$2,'Waste management'!$A:$A&amp;'Waste management'!$B:$B,'Waste management'!I:I)*$E83,"")</f>
        <v>2.8445842000000006E-11</v>
      </c>
      <c r="AY83" cm="1">
        <f t="array" ref="AY83">IFERROR(_xlfn.XLOOKUP(Tool_Austria!$G83&amp;$E$2,'Waste management'!$A:$A&amp;'Waste management'!$B:$B,'Waste management'!J:J)*$E83,"")</f>
        <v>2.3426000000000005E-4</v>
      </c>
      <c r="AZ83" cm="1">
        <f t="array" ref="AZ83">IFERROR(_xlfn.XLOOKUP(Tool_Austria!$G83&amp;$E$2,'Waste management'!$A:$A&amp;'Waste management'!$B:$B,'Waste management'!K:K)*$E83,"")</f>
        <v>5.7021852000000012E-7</v>
      </c>
      <c r="BA83" cm="1">
        <f t="array" ref="BA83">IFERROR(_xlfn.XLOOKUP(Tool_Austria!$G83&amp;$E$2,'Waste management'!$A:$A&amp;'Waste management'!$B:$B,'Waste management'!L:L)*$E83,"")</f>
        <v>1.0260948400000001E-5</v>
      </c>
      <c r="BB83" cm="1">
        <f t="array" ref="BB83">IFERROR(_xlfn.XLOOKUP(Tool_Austria!$G83&amp;$E$2,'Waste management'!$A:$A&amp;'Waste management'!$B:$B,'Waste management'!M:M)*$E83,"")</f>
        <v>1.0324400000000001E-3</v>
      </c>
      <c r="BC83" cm="1">
        <f t="array" ref="BC83">IFERROR(_xlfn.XLOOKUP(Tool_Austria!$G83&amp;$E$2,'Waste management'!$A:$A&amp;'Waste management'!$B:$B,'Waste management'!N:N)*$E83,"")</f>
        <v>0.88776484000000011</v>
      </c>
      <c r="BD83" cm="1">
        <f t="array" ref="BD83">IFERROR(_xlfn.XLOOKUP(Tool_Austria!$G83&amp;$E$2,'Waste management'!$A:$A&amp;'Waste management'!$B:$B,'Waste management'!O:O)*$E83,"")</f>
        <v>5.6605060000000006E-2</v>
      </c>
      <c r="BE83" cm="1">
        <f t="array" ref="BE83">IFERROR(_xlfn.XLOOKUP(Tool_Austria!$G83&amp;$E$2,'Waste management'!$A:$A&amp;'Waste management'!$B:$B,'Waste management'!P:P)*$E83,"")</f>
        <v>1.2221800000000002E-3</v>
      </c>
      <c r="BF83" cm="1">
        <f t="array" ref="BF83">IFERROR(_xlfn.XLOOKUP(Tool_Austria!$G83&amp;$E$2,'Waste management'!$A:$A&amp;'Waste management'!$B:$B,'Waste management'!Q:Q)*$E83,"")</f>
        <v>3.5572540000000007E-2</v>
      </c>
      <c r="BG83" cm="1">
        <f t="array" ref="BG83">IFERROR(_xlfn.XLOOKUP(Tool_Austria!$G83&amp;$E$2,'Waste management'!$A:$A&amp;'Waste management'!$B:$B,'Waste management'!R:R)*$E83,"")</f>
        <v>1.1560360000000001E-8</v>
      </c>
      <c r="BH83">
        <f>IFERROR((L83+AR83+AB83)*_xlfn.XLOOKUP(Tool_Austria!BH$4,Monetization_Factors!$A:$A,Monetization_Factors!$D:$D),"")</f>
        <v>9.5613864441480567E-3</v>
      </c>
      <c r="BI83">
        <f>IFERROR((M83+AS83+AC83)*_xlfn.XLOOKUP(Tool_Austria!BI$4,Monetization_Factors!$A:$A,Monetization_Factors!$D:$D),"")</f>
        <v>1.2309669798826798E-7</v>
      </c>
      <c r="BJ83">
        <f>IFERROR((N83+AT83+AD83)*_xlfn.XLOOKUP(Tool_Austria!BJ$4,Monetization_Factors!$A:$A,Monetization_Factors!$D:$D),"")</f>
        <v>1.3597852624218169E-5</v>
      </c>
      <c r="BK83">
        <f>IFERROR((O83+AU83+AE83)*_xlfn.XLOOKUP(Tool_Austria!BK$4,Monetization_Factors!$A:$A,Monetization_Factors!$D:$D),"")</f>
        <v>3.3807025423136328E-4</v>
      </c>
      <c r="BL83">
        <f>IFERROR((P83+AV83+AF83)*_xlfn.XLOOKUP(Tool_Austria!BL$4,Monetization_Factors!$A:$A,Monetization_Factors!$D:$D),"")</f>
        <v>4.3587652034773145E-3</v>
      </c>
      <c r="BM83">
        <f>IFERROR((Q83+AW83+AG83)*_xlfn.XLOOKUP(Tool_Austria!BM$4,Monetization_Factors!$A:$A,Monetization_Factors!$D:$D),"")</f>
        <v>2.7043976271348642E-4</v>
      </c>
      <c r="BN83">
        <f>IFERROR((R83+AX83+AH83)*_xlfn.XLOOKUP(Tool_Austria!BN$4,Monetization_Factors!$A:$A,Monetization_Factors!$D:$D),"")</f>
        <v>1.217530800003946E-4</v>
      </c>
      <c r="BO83">
        <f>IFERROR((S83+AY83+AI83)*_xlfn.XLOOKUP(Tool_Austria!BO$4,Monetization_Factors!$A:$A,Monetization_Factors!$D:$D),"")</f>
        <v>2.1952263697108036E-4</v>
      </c>
      <c r="BP83">
        <f>IFERROR((T83+AZ83+AJ83)*_xlfn.XLOOKUP(Tool_Austria!BP$4,Monetization_Factors!$A:$A,Monetization_Factors!$D:$D),"")</f>
        <v>3.165032179732686E-5</v>
      </c>
      <c r="BQ83">
        <f>IFERROR((U83+BA83+AK83)*_xlfn.XLOOKUP(Tool_Austria!BQ$4,Monetization_Factors!$A:$A,Monetization_Factors!$D:$D),"")</f>
        <v>7.4919520977264373E-4</v>
      </c>
      <c r="BR83" t="str">
        <f>IFERROR((V83+BB83+AL83)*_xlfn.XLOOKUP(Tool_Austria!BR$4,Monetization_Factors!$A:$A,Monetization_Factors!$D:$D),"")</f>
        <v/>
      </c>
      <c r="BS83">
        <f>IFERROR((W83+BC83+AM83)*_xlfn.XLOOKUP(Tool_Austria!BS$4,Monetization_Factors!$A:$A,Monetization_Factors!$D:$D),"")</f>
        <v>1.5035599584636714E-4</v>
      </c>
      <c r="BT83">
        <f>IFERROR((X83+BD83+AN83)*_xlfn.XLOOKUP(Tool_Austria!BT$4,Monetization_Factors!$A:$A,Monetization_Factors!$D:$D),"")</f>
        <v>2.6957270840119744E-4</v>
      </c>
      <c r="BU83">
        <f>IFERROR((Y83+BE83+AO83)*_xlfn.XLOOKUP(Tool_Austria!BU$4,Monetization_Factors!$A:$A,Monetization_Factors!$D:$D),"")</f>
        <v>3.1354784398506007E-4</v>
      </c>
      <c r="BV83">
        <f>IFERROR((Z83+BF83+AP83)*_xlfn.XLOOKUP(Tool_Austria!BV$4,Monetization_Factors!$A:$A,Monetization_Factors!$D:$D),"")</f>
        <v>1.6778517638770553E-3</v>
      </c>
      <c r="BW83">
        <f>IFERROR((AA83+BG83+AQ83)*_xlfn.XLOOKUP(Tool_Austria!BW$4,Monetization_Factors!$A:$A,Monetization_Factors!$D:$D),"")</f>
        <v>6.4579864025951773E-7</v>
      </c>
      <c r="BX83" s="38" cm="1">
        <f t="array" ref="BX83">IFERROR(_xlfn.IFS(I83&lt;&gt;0,I83*E83,I83="",J83*E83),"")</f>
        <v>6.7138591252013699E-2</v>
      </c>
      <c r="BY83" s="38">
        <f t="shared" si="43"/>
        <v>1.8076477973183812E-2</v>
      </c>
      <c r="BZ83" s="38">
        <f t="shared" si="44"/>
        <v>8.5215069225197504E-2</v>
      </c>
      <c r="CA83" s="38">
        <f t="shared" si="45"/>
        <v>1.3110010650030384E-4</v>
      </c>
      <c r="CB83">
        <f t="shared" si="41"/>
        <v>7.3492102084444455E-2</v>
      </c>
      <c r="CC83">
        <f t="shared" si="41"/>
        <v>3.0750314538466669E-9</v>
      </c>
      <c r="CD83">
        <f t="shared" si="41"/>
        <v>8.9097113977777784E-3</v>
      </c>
      <c r="CE83">
        <f t="shared" si="41"/>
        <v>2.2334422494000003E-4</v>
      </c>
      <c r="CF83">
        <f t="shared" si="41"/>
        <v>4.3663015015999883E-9</v>
      </c>
      <c r="CG83">
        <f t="shared" si="41"/>
        <v>1.3023136590488891E-9</v>
      </c>
      <c r="CH83">
        <f t="shared" si="41"/>
        <v>1.0590527260533334E-10</v>
      </c>
      <c r="CI83">
        <f t="shared" si="41"/>
        <v>5.0137699607777787E-4</v>
      </c>
      <c r="CJ83">
        <f t="shared" si="41"/>
        <v>1.2974680016666669E-5</v>
      </c>
      <c r="CK83">
        <f t="shared" si="41"/>
        <v>1.8314723931111114E-4</v>
      </c>
      <c r="CL83">
        <f t="shared" si="41"/>
        <v>1.8389001811666668E-3</v>
      </c>
      <c r="CM83">
        <f t="shared" si="41"/>
        <v>3.0897567346399999</v>
      </c>
      <c r="CN83">
        <f t="shared" si="41"/>
        <v>1.2106233806222224</v>
      </c>
      <c r="CO83">
        <f t="shared" si="41"/>
        <v>4.933932957333334E-2</v>
      </c>
      <c r="CP83">
        <f t="shared" si="41"/>
        <v>1.0160914454533334</v>
      </c>
      <c r="CQ83">
        <f t="shared" si="37"/>
        <v>3.091247602497778E-7</v>
      </c>
      <c r="CR83">
        <f t="shared" si="42"/>
        <v>1.1306477243760685E-4</v>
      </c>
      <c r="CS83">
        <f t="shared" si="42"/>
        <v>4.7308176213025645E-12</v>
      </c>
      <c r="CT83">
        <f t="shared" si="42"/>
        <v>1.3707248304273506E-5</v>
      </c>
      <c r="CU83">
        <f t="shared" si="42"/>
        <v>3.4360649990769236E-7</v>
      </c>
      <c r="CV83">
        <f t="shared" si="42"/>
        <v>6.7173869255384438E-12</v>
      </c>
      <c r="CW83">
        <f t="shared" si="42"/>
        <v>2.0035594754598293E-12</v>
      </c>
      <c r="CX83">
        <f t="shared" si="42"/>
        <v>1.6293118862358976E-13</v>
      </c>
      <c r="CY83">
        <f t="shared" si="42"/>
        <v>7.7134922473504288E-7</v>
      </c>
      <c r="CZ83">
        <f t="shared" si="42"/>
        <v>1.9961046179487182E-8</v>
      </c>
      <c r="DA83">
        <f t="shared" si="42"/>
        <v>2.817649835555556E-7</v>
      </c>
      <c r="DB83">
        <f t="shared" si="42"/>
        <v>2.8290772017948722E-6</v>
      </c>
      <c r="DC83">
        <f t="shared" si="42"/>
        <v>4.7534718994461534E-3</v>
      </c>
      <c r="DD83">
        <f t="shared" si="42"/>
        <v>1.8624975086495728E-3</v>
      </c>
      <c r="DE83">
        <f t="shared" si="42"/>
        <v>7.5906660882051288E-5</v>
      </c>
      <c r="DF83">
        <f t="shared" si="42"/>
        <v>1.5632176083897437E-3</v>
      </c>
      <c r="DG83">
        <f t="shared" si="38"/>
        <v>4.7557655423042743E-10</v>
      </c>
      <c r="DH83" s="5">
        <f>IFERROR(((((L83+AB83)*(1/$H83))+AR83)/$F$2)/($B$2*('CAR.CAP_per person'!B$2)/(_xlfn.XLOOKUP($E$2,EU_countries_GDP!$A$2:$A$29,EU_countries_GDP!$E$2:$E$29))),"")</f>
        <v>5.7919548968487146E-2</v>
      </c>
      <c r="DI83" s="5">
        <f>IFERROR(((((M83+AC83)*(1/$H83))+AS83)/$F$2)/($B$2*('CAR.CAP_per person'!C$2)/(_xlfn.XLOOKUP($E$2,EU_countries_GDP!$A$2:$A$29,EU_countries_GDP!$E$2:$E$29))),"")</f>
        <v>3.2789795549115551E-5</v>
      </c>
      <c r="DJ83" s="5">
        <f>IFERROR(((((N83+AD83)*(1/$H83))+AT83)/$F$2)/($B$2*('CAR.CAP_per person'!D$2)/(_xlfn.XLOOKUP($E$2,EU_countries_GDP!$A$2:$A$29,EU_countries_GDP!$E$2:$E$29))),"")</f>
        <v>9.7338301207652904E-5</v>
      </c>
      <c r="DK83" s="5">
        <f>IFERROR(((((O83+AE83)*(1/$H83))+AU83)/$F$2)/($B$2*('CAR.CAP_per person'!E$2)/(_xlfn.XLOOKUP($E$2,EU_countries_GDP!$A$2:$A$29,EU_countries_GDP!$E$2:$E$29))),"")</f>
        <v>3.0227910649776673E-3</v>
      </c>
      <c r="DL83" s="5">
        <f>IFERROR(((((P83+AF83)*(1/$H83))+AV83)/$F$2)/($B$2*('CAR.CAP_per person'!F$2)/(_xlfn.XLOOKUP($E$2,EU_countries_GDP!$A$2:$A$29,EU_countries_GDP!$E$2:$E$29))),"")</f>
        <v>3.5766926665053163E-2</v>
      </c>
      <c r="DM83" s="5">
        <f>IFERROR(((((Q83+AG83)*(1/$H83))+AW83)/$F$2)/($B$2*('CAR.CAP_per person'!G$2)/(_xlfn.XLOOKUP($E$2,EU_countries_GDP!$A$2:$A$29,EU_countries_GDP!$E$2:$E$29))),"")</f>
        <v>7.6577121215747317E-3</v>
      </c>
      <c r="DN83" s="5">
        <f>IFERROR(((((R83+AH83)*(1/$H83))+AX83)/$F$2)/($B$2*('CAR.CAP_per person'!H$2)/(_xlfn.XLOOKUP($E$2,EU_countries_GDP!$A$2:$A$29,EU_countries_GDP!$E$2:$E$29))),"")</f>
        <v>1.1111692361504344E-4</v>
      </c>
      <c r="DO83" s="5">
        <f>IFERROR(((((S83+AI83)*(1/$H83))+AY83)/$F$2)/($B$2*('CAR.CAP_per person'!I$2)/(_xlfn.XLOOKUP($E$2,EU_countries_GDP!$A$2:$A$29,EU_countries_GDP!$E$2:$E$29))),"")</f>
        <v>1.5878889956127999E-3</v>
      </c>
      <c r="DP83" s="5">
        <f>IFERROR(((((T83+AJ83)*(1/$H83))+AZ83)/$F$2)/($B$2*('CAR.CAP_per person'!J$2)/(_xlfn.XLOOKUP($E$2,EU_countries_GDP!$A$2:$A$29,EU_countries_GDP!$E$2:$E$29))),"")</f>
        <v>1.2456938956207671E-2</v>
      </c>
      <c r="DQ83" s="5">
        <f>IFERROR(((((U83+AK83)*(1/$H83))+BA83)/$F$2)/($B$2*('CAR.CAP_per person'!K$2)/(_xlfn.XLOOKUP($E$2,EU_countries_GDP!$A$2:$A$29,EU_countries_GDP!$E$2:$E$29))),"")</f>
        <v>5.0306931552174441E-3</v>
      </c>
      <c r="DR83" s="5">
        <f>IFERROR(((((V83+AL83)*(1/$H83))+BB83)/$F$2)/($B$2*('CAR.CAP_per person'!L$2)/(_xlfn.XLOOKUP($E$2,EU_countries_GDP!$A$2:$A$29,EU_countries_GDP!$E$2:$E$29))),"")</f>
        <v>7.9181243707198605E-4</v>
      </c>
      <c r="DS83" s="5">
        <f>IFERROR(((((W83+AM83)*(1/$H83))+BC83)/$F$2)/($B$2*('CAR.CAP_per person'!M$2)/(_xlfn.XLOOKUP($E$2,EU_countries_GDP!$A$2:$A$29,EU_countries_GDP!$E$2:$E$29))),"")</f>
        <v>9.8679918891737606E-2</v>
      </c>
      <c r="DT83" s="5">
        <f>IFERROR(((((X83+AN83)*(1/$H83))+BD83)/$F$2)/($B$2*('CAR.CAP_per person'!N$2)/(_xlfn.XLOOKUP($E$2,EU_countries_GDP!$A$2:$A$29,EU_countries_GDP!$E$2:$E$29))),"")</f>
        <v>0.52910604557431395</v>
      </c>
      <c r="DU83" s="5">
        <f>IFERROR(((((Y83+AO83)*(1/$H83))+BE83)/$F$2)/($B$2*('CAR.CAP_per person'!O$2)/(_xlfn.XLOOKUP($E$2,EU_countries_GDP!$A$2:$A$29,EU_countries_GDP!$E$2:$E$29))),"")</f>
        <v>1.5424896233400712E-3</v>
      </c>
      <c r="DV83" s="5">
        <f>IFERROR(((((Z83+AP83)*(1/$H83))+BF83)/$F$2)/($B$2*('CAR.CAP_per person'!P$2)/(_xlfn.XLOOKUP($E$2,EU_countries_GDP!$A$2:$A$29,EU_countries_GDP!$E$2:$E$29))),"")</f>
        <v>2.5521909778503618E-2</v>
      </c>
      <c r="DW83" s="5">
        <f>IFERROR(((((AA83+AQ83)*(1/$H83))+BG83)/$F$2)/($B$2*('CAR.CAP_per person'!Q$2)/(_xlfn.XLOOKUP($E$2,EU_countries_GDP!$A$2:$A$29,EU_countries_GDP!$E$2:$E$29))),"")</f>
        <v>7.8919691361485321E-3</v>
      </c>
    </row>
    <row r="84" spans="1:127">
      <c r="A84" t="s">
        <v>221</v>
      </c>
      <c r="B84" t="str">
        <f>_xlfn.XLOOKUP(D84,Table5[Ingredient],Table5[Category],"",FALSE)</f>
        <v>Vegetables</v>
      </c>
      <c r="C84" s="33" t="s">
        <v>177</v>
      </c>
      <c r="D84" s="33" t="s">
        <v>207</v>
      </c>
      <c r="E84" s="33">
        <v>7.9500000000000001E-2</v>
      </c>
      <c r="F84" s="33" t="s">
        <v>179</v>
      </c>
      <c r="G84" s="33" t="s">
        <v>180</v>
      </c>
      <c r="H84" s="91">
        <f>Dataset_AT!R81</f>
        <v>2.6287074694970738E-2</v>
      </c>
      <c r="I84" s="33"/>
      <c r="J84" s="37">
        <f>IFERROR(INDEX('AveragePrices&amp;Codes'!G:AG, MATCH($D84, 'AveragePrices&amp;Codes'!$A:$A, 0), MATCH(Tool_Austria!$E$2, 'AveragePrices&amp;Codes'!$G$1:$AG$1, 0)),"")</f>
        <v>1.2629395429292931</v>
      </c>
      <c r="K84" s="37">
        <f>IFERROR(E84/(_xlfn.XLOOKUP(A84,Dataset_AT!$V$2:$V$9,Dataset_AT!$W$2:$W$9)),"")</f>
        <v>9.4642857142857148E-4</v>
      </c>
      <c r="L84">
        <f>IFERROR(IF($F84="Raw",_xlfn.XLOOKUP(_xlfn.XLOOKUP(Tool_Austria!$D84,'AveragePrices&amp;Codes'!$A:$A,'AveragePrices&amp;Codes'!$B:$B),AGRIBALYSE_Raw!$B:$B,AGRIBALYSE_Raw!O:O)*$E84,_xlfn.XLOOKUP(_xlfn.XLOOKUP(Tool_Austria!$D84,'AveragePrices&amp;Codes'!$A:$A,'AveragePrices&amp;Codes'!$B:$B),AGRIBALYSE_Cooked!$C:$C,AGRIBALYSE_Cooked!P:P)*$E84),"")</f>
        <v>8.4012506566666659E-2</v>
      </c>
      <c r="M84">
        <f>IFERROR(IF($F84="Raw",_xlfn.XLOOKUP(_xlfn.XLOOKUP(Tool_Austria!$D84,'AveragePrices&amp;Codes'!$A:$A,'AveragePrices&amp;Codes'!$B:$B),AGRIBALYSE_Raw!$B:$B,AGRIBALYSE_Raw!P:P)*$E84,_xlfn.XLOOKUP(_xlfn.XLOOKUP(Tool_Austria!$D84,'AveragePrices&amp;Codes'!$A:$A,'AveragePrices&amp;Codes'!$B:$B),AGRIBALYSE_Cooked!$C:$C,AGRIBALYSE_Cooked!Q:Q)*$E84),"")</f>
        <v>2.0307029500000001E-9</v>
      </c>
      <c r="N84">
        <f>IFERROR(IF($F84="Raw",_xlfn.XLOOKUP(_xlfn.XLOOKUP(Tool_Austria!$D84,'AveragePrices&amp;Codes'!$A:$A,'AveragePrices&amp;Codes'!$B:$B),AGRIBALYSE_Raw!$B:$B,AGRIBALYSE_Raw!Q:Q)*$E84,_xlfn.XLOOKUP(_xlfn.XLOOKUP(Tool_Austria!$D84,'AveragePrices&amp;Codes'!$A:$A,'AveragePrices&amp;Codes'!$B:$B),AGRIBALYSE_Cooked!$C:$C,AGRIBALYSE_Cooked!R:R)*$E84),"")</f>
        <v>9.5530848166666665E-3</v>
      </c>
      <c r="O84">
        <f>IFERROR(IF($F84="Raw",_xlfn.XLOOKUP(_xlfn.XLOOKUP(Tool_Austria!$D84,'AveragePrices&amp;Codes'!$A:$A,'AveragePrices&amp;Codes'!$B:$B),AGRIBALYSE_Raw!$B:$B,AGRIBALYSE_Raw!R:R)*$E84,_xlfn.XLOOKUP(_xlfn.XLOOKUP(Tool_Austria!$D84,'AveragePrices&amp;Codes'!$A:$A,'AveragePrices&amp;Codes'!$B:$B),AGRIBALYSE_Cooked!$C:$C,AGRIBALYSE_Cooked!S:S)*$E84),"")</f>
        <v>3.417661275E-4</v>
      </c>
      <c r="P84">
        <f>IFERROR(IF($F84="Raw",_xlfn.XLOOKUP(_xlfn.XLOOKUP(Tool_Austria!$D84,'AveragePrices&amp;Codes'!$A:$A,'AveragePrices&amp;Codes'!$B:$B),AGRIBALYSE_Raw!$B:$B,AGRIBALYSE_Raw!S:S)*$E84,_xlfn.XLOOKUP(_xlfn.XLOOKUP(Tool_Austria!$D84,'AveragePrices&amp;Codes'!$A:$A,'AveragePrices&amp;Codes'!$B:$B),AGRIBALYSE_Cooked!$C:$C,AGRIBALYSE_Cooked!T:T)*$E84),"")</f>
        <v>4.0111051900000001E-9</v>
      </c>
      <c r="Q84">
        <f>IFERROR(IF($F84="Raw",_xlfn.XLOOKUP(_xlfn.XLOOKUP(Tool_Austria!$D84,'AveragePrices&amp;Codes'!$A:$A,'AveragePrices&amp;Codes'!$B:$B),AGRIBALYSE_Raw!$B:$B,AGRIBALYSE_Raw!T:T)*$E84,_xlfn.XLOOKUP(_xlfn.XLOOKUP(Tool_Austria!$D84,'AveragePrices&amp;Codes'!$A:$A,'AveragePrices&amp;Codes'!$B:$B),AGRIBALYSE_Cooked!$C:$C,AGRIBALYSE_Cooked!U:U)*$E84),"")</f>
        <v>1.9036052400000001E-9</v>
      </c>
      <c r="R84">
        <f>IFERROR(IF($F84="Raw",_xlfn.XLOOKUP(_xlfn.XLOOKUP(Tool_Austria!$D84,'AveragePrices&amp;Codes'!$A:$A,'AveragePrices&amp;Codes'!$B:$B),AGRIBALYSE_Raw!$B:$B,AGRIBALYSE_Raw!U:U)*$E84,_xlfn.XLOOKUP(_xlfn.XLOOKUP(Tool_Austria!$D84,'AveragePrices&amp;Codes'!$A:$A,'AveragePrices&amp;Codes'!$B:$B),AGRIBALYSE_Cooked!$C:$C,AGRIBALYSE_Cooked!V:V)*$E84),"")</f>
        <v>3.6125667433333332E-11</v>
      </c>
      <c r="S84">
        <f>IFERROR(IF($F84="Raw",_xlfn.XLOOKUP(_xlfn.XLOOKUP(Tool_Austria!$D84,'AveragePrices&amp;Codes'!$A:$A,'AveragePrices&amp;Codes'!$B:$B),AGRIBALYSE_Raw!$B:$B,AGRIBALYSE_Raw!V:V)*$E84,_xlfn.XLOOKUP(_xlfn.XLOOKUP(Tool_Austria!$D84,'AveragePrices&amp;Codes'!$A:$A,'AveragePrices&amp;Codes'!$B:$B),AGRIBALYSE_Cooked!$C:$C,AGRIBALYSE_Cooked!W:W)*$E84),"")</f>
        <v>4.2914398566666672E-4</v>
      </c>
      <c r="T84">
        <f>IFERROR(IF($F84="Raw",_xlfn.XLOOKUP(_xlfn.XLOOKUP(Tool_Austria!$D84,'AveragePrices&amp;Codes'!$A:$A,'AveragePrices&amp;Codes'!$B:$B),AGRIBALYSE_Raw!$B:$B,AGRIBALYSE_Raw!W:W)*$E84,_xlfn.XLOOKUP(_xlfn.XLOOKUP(Tool_Austria!$D84,'AveragePrices&amp;Codes'!$A:$A,'AveragePrices&amp;Codes'!$B:$B),AGRIBALYSE_Cooked!$C:$C,AGRIBALYSE_Cooked!X:X)*$E84),"")</f>
        <v>1.0987646416666668E-5</v>
      </c>
      <c r="U84">
        <f>IFERROR(IF($F84="Raw",_xlfn.XLOOKUP(_xlfn.XLOOKUP(Tool_Austria!$D84,'AveragePrices&amp;Codes'!$A:$A,'AveragePrices&amp;Codes'!$B:$B),AGRIBALYSE_Raw!$B:$B,AGRIBALYSE_Raw!X:X)*$E84,_xlfn.XLOOKUP(_xlfn.XLOOKUP(Tool_Austria!$D84,'AveragePrices&amp;Codes'!$A:$A,'AveragePrices&amp;Codes'!$B:$B),AGRIBALYSE_Cooked!$C:$C,AGRIBALYSE_Cooked!Y:Y)*$E84),"")</f>
        <v>5.4751875250000001E-4</v>
      </c>
      <c r="V84">
        <f>IFERROR(IF($F84="Raw",_xlfn.XLOOKUP(_xlfn.XLOOKUP(Tool_Austria!$D84,'AveragePrices&amp;Codes'!$A:$A,'AveragePrices&amp;Codes'!$B:$B),AGRIBALYSE_Raw!$B:$B,AGRIBALYSE_Raw!Y:Y)*$E84,_xlfn.XLOOKUP(_xlfn.XLOOKUP(Tool_Austria!$D84,'AveragePrices&amp;Codes'!$A:$A,'AveragePrices&amp;Codes'!$B:$B),AGRIBALYSE_Cooked!$C:$C,AGRIBALYSE_Cooked!Z:Z)*$E84),"")</f>
        <v>1.6110790716666668E-3</v>
      </c>
      <c r="W84">
        <f>IFERROR(IF($F84="Raw",_xlfn.XLOOKUP(_xlfn.XLOOKUP(Tool_Austria!$D84,'AveragePrices&amp;Codes'!$A:$A,'AveragePrices&amp;Codes'!$B:$B),AGRIBALYSE_Raw!$B:$B,AGRIBALYSE_Raw!Z:Z)*$E84,_xlfn.XLOOKUP(_xlfn.XLOOKUP(Tool_Austria!$D84,'AveragePrices&amp;Codes'!$A:$A,'AveragePrices&amp;Codes'!$B:$B),AGRIBALYSE_Cooked!$C:$C,AGRIBALYSE_Cooked!AA:AA)*$E84),"")</f>
        <v>0.74615149883333332</v>
      </c>
      <c r="X84">
        <f>IFERROR(IF($F84="Raw",_xlfn.XLOOKUP(_xlfn.XLOOKUP(Tool_Austria!$D84,'AveragePrices&amp;Codes'!$A:$A,'AveragePrices&amp;Codes'!$B:$B),AGRIBALYSE_Raw!$B:$B,AGRIBALYSE_Raw!AA:AA)*$E84,_xlfn.XLOOKUP(_xlfn.XLOOKUP(Tool_Austria!$D84,'AveragePrices&amp;Codes'!$A:$A,'AveragePrices&amp;Codes'!$B:$B),AGRIBALYSE_Cooked!$C:$C,AGRIBALYSE_Cooked!AB:AB)*$E84),"")</f>
        <v>0.93044035166666661</v>
      </c>
      <c r="Y84">
        <f>IFERROR(IF($F84="Raw",_xlfn.XLOOKUP(_xlfn.XLOOKUP(Tool_Austria!$D84,'AveragePrices&amp;Codes'!$A:$A,'AveragePrices&amp;Codes'!$B:$B),AGRIBALYSE_Raw!$B:$B,AGRIBALYSE_Raw!AB:AB)*$E84,_xlfn.XLOOKUP(_xlfn.XLOOKUP(Tool_Austria!$D84,'AveragePrices&amp;Codes'!$A:$A,'AveragePrices&amp;Codes'!$B:$B),AGRIBALYSE_Cooked!$C:$C,AGRIBALYSE_Cooked!AC:AC)*$E84),"")</f>
        <v>8.912153166666667E-2</v>
      </c>
      <c r="Z84">
        <f>IFERROR(IF($F84="Raw",_xlfn.XLOOKUP(_xlfn.XLOOKUP(Tool_Austria!$D84,'AveragePrices&amp;Codes'!$A:$A,'AveragePrices&amp;Codes'!$B:$B),AGRIBALYSE_Raw!$B:$B,AGRIBALYSE_Raw!AC:AC)*$E84,_xlfn.XLOOKUP(_xlfn.XLOOKUP(Tool_Austria!$D84,'AveragePrices&amp;Codes'!$A:$A,'AveragePrices&amp;Codes'!$B:$B),AGRIBALYSE_Cooked!$C:$C,AGRIBALYSE_Cooked!AD:AD)*$E84),"")</f>
        <v>0.96520278666666659</v>
      </c>
      <c r="AA84">
        <f>IFERROR(IF($F84="Raw",_xlfn.XLOOKUP(_xlfn.XLOOKUP(Tool_Austria!$D84,'AveragePrices&amp;Codes'!$A:$A,'AveragePrices&amp;Codes'!$B:$B),AGRIBALYSE_Raw!$B:$B,AGRIBALYSE_Raw!AD:AD)*$E84,_xlfn.XLOOKUP(_xlfn.XLOOKUP(Tool_Austria!$D84,'AveragePrices&amp;Codes'!$A:$A,'AveragePrices&amp;Codes'!$B:$B),AGRIBALYSE_Cooked!$C:$C,AGRIBALYSE_Cooked!AE:AE)*$E84),"")</f>
        <v>4.0362067850000004E-7</v>
      </c>
      <c r="AB84" cm="1">
        <f t="array" ref="AB84">IFERROR(_xlfn.XLOOKUP(Tool_Austria!$F84&amp;$E$2,'Cooking methods'!$A:$A&amp;'Cooking methods'!$B:$B,'Cooking methods'!C:C)*$E84,"")</f>
        <v>1.5667712130000001E-2</v>
      </c>
      <c r="AC84" cm="1">
        <f t="array" ref="AC84">IFERROR(_xlfn.XLOOKUP(Tool_Austria!$F84&amp;$E$2,'Cooking methods'!$A:$A&amp;'Cooking methods'!$B:$B,'Cooking methods'!D:D)*$E84,"")</f>
        <v>5.6113747588499993E-10</v>
      </c>
      <c r="AD84" cm="1">
        <f t="array" ref="AD84">IFERROR(_xlfn.XLOOKUP(Tool_Austria!$F84&amp;$E$2,'Cooking methods'!$A:$A&amp;'Cooking methods'!$B:$B,'Cooking methods'!E:E)*$E84,"")</f>
        <v>1.1137949999999999E-3</v>
      </c>
      <c r="AE84" cm="1">
        <f t="array" ref="AE84">IFERROR(_xlfn.XLOOKUP(Tool_Austria!$F84&amp;$E$2,'Cooking methods'!$A:$A&amp;'Cooking methods'!$B:$B,'Cooking methods'!F:F)*$E84,"")</f>
        <v>2.8374900705000005E-5</v>
      </c>
      <c r="AF84" cm="1">
        <f t="array" ref="AF84">IFERROR(_xlfn.XLOOKUP(Tool_Austria!$F84&amp;$E$2,'Cooking methods'!$A:$A&amp;'Cooking methods'!$B:$B,'Cooking methods'!G:G)*$E84,"")</f>
        <v>1.1450652120000001E-10</v>
      </c>
      <c r="AG84" cm="1">
        <f t="array" ref="AG84">IFERROR(_xlfn.XLOOKUP(Tool_Austria!$F84&amp;$E$2,'Cooking methods'!$A:$A&amp;'Cooking methods'!$B:$B,'Cooking methods'!H:H)*$E84,"")</f>
        <v>6.4976491619999995E-11</v>
      </c>
      <c r="AH84" cm="1">
        <f t="array" ref="AH84">IFERROR(_xlfn.XLOOKUP(Tool_Austria!$F84&amp;$E$2,'Cooking methods'!$A:$A&amp;'Cooking methods'!$B:$B,'Cooking methods'!I:I)*$E84,"")</f>
        <v>3.5212633854E-11</v>
      </c>
      <c r="AI84" cm="1">
        <f t="array" ref="AI84">IFERROR(_xlfn.XLOOKUP(Tool_Austria!$F84&amp;$E$2,'Cooking methods'!$A:$A&amp;'Cooking methods'!$B:$B,'Cooking methods'!J:J)*$E84,"")</f>
        <v>1.9782187725000002E-5</v>
      </c>
      <c r="AJ84" cm="1">
        <f t="array" ref="AJ84">IFERROR(_xlfn.XLOOKUP(Tool_Austria!$F84&amp;$E$2,'Cooking methods'!$A:$A&amp;'Cooking methods'!$B:$B,'Cooking methods'!K:K)*$E84,"")</f>
        <v>4.2376175175E-6</v>
      </c>
      <c r="AK84" cm="1">
        <f t="array" ref="AK84">IFERROR(_xlfn.XLOOKUP(Tool_Austria!$F84&amp;$E$2,'Cooking methods'!$A:$A&amp;'Cooking methods'!$B:$B,'Cooking methods'!L:L)*$E84,"")</f>
        <v>8.0123518499999993E-6</v>
      </c>
      <c r="AL84" cm="1">
        <f t="array" ref="AL84">IFERROR(_xlfn.XLOOKUP(Tool_Austria!$F84&amp;$E$2,'Cooking methods'!$A:$A&amp;'Cooking methods'!$B:$B,'Cooking methods'!M:M)*$E84,"")</f>
        <v>5.4050082375000002E-5</v>
      </c>
      <c r="AM84" cm="1">
        <f t="array" ref="AM84">IFERROR(_xlfn.XLOOKUP(Tool_Austria!$F84&amp;$E$2,'Cooking methods'!$A:$A&amp;'Cooking methods'!$B:$B,'Cooking methods'!N:N)*$E84,"")</f>
        <v>3.9770466479999995E-2</v>
      </c>
      <c r="AN84" cm="1">
        <f t="array" ref="AN84">IFERROR(_xlfn.XLOOKUP(Tool_Austria!$F84&amp;$E$2,'Cooking methods'!$A:$A&amp;'Cooking methods'!$B:$B,'Cooking methods'!O:O)*$E84,"")</f>
        <v>2.2942380299999999E-2</v>
      </c>
      <c r="AO84" cm="1">
        <f t="array" ref="AO84">IFERROR(_xlfn.XLOOKUP(Tool_Austria!$F84&amp;$E$2,'Cooking methods'!$A:$A&amp;'Cooking methods'!$B:$B,'Cooking methods'!P:P)*$E84,"")</f>
        <v>4.1082054300000002E-3</v>
      </c>
      <c r="AP84" cm="1">
        <f t="array" ref="AP84">IFERROR(_xlfn.XLOOKUP(Tool_Austria!$F84&amp;$E$2,'Cooking methods'!$A:$A&amp;'Cooking methods'!$B:$B,'Cooking methods'!Q:Q)*$E84,"")</f>
        <v>0.24727425759000002</v>
      </c>
      <c r="AQ84" cm="1">
        <f t="array" ref="AQ84">IFERROR(_xlfn.XLOOKUP(Tool_Austria!$F84&amp;$E$2,'Cooking methods'!$A:$A&amp;'Cooking methods'!$B:$B,'Cooking methods'!R:R)*$E84,"")</f>
        <v>2.3796592853999999E-8</v>
      </c>
      <c r="AR84" cm="1">
        <f t="array" ref="AR84">IFERROR(_xlfn.XLOOKUP(Tool_Austria!$G84&amp;$E$2,'Waste management'!$A:$A&amp;'Waste management'!$B:$B,'Waste management'!C:C)*$E84,"")</f>
        <v>4.4512049999999997E-3</v>
      </c>
      <c r="AS84" cm="1">
        <f t="array" ref="AS84">IFERROR(_xlfn.XLOOKUP(Tool_Austria!$G84&amp;$E$2,'Waste management'!$A:$A&amp;'Waste management'!$B:$B,'Waste management'!D:D)*$E84,"")</f>
        <v>3.0369079499999996E-11</v>
      </c>
      <c r="AT84" cm="1">
        <f t="array" ref="AT84">IFERROR(_xlfn.XLOOKUP(Tool_Austria!$G84&amp;$E$2,'Waste management'!$A:$A&amp;'Waste management'!$B:$B,'Waste management'!E:E)*$E84,"")</f>
        <v>8.1885000000000006E-5</v>
      </c>
      <c r="AU84" cm="1">
        <f t="array" ref="AU84">IFERROR(_xlfn.XLOOKUP(Tool_Austria!$G84&amp;$E$2,'Waste management'!$A:$A&amp;'Waste management'!$B:$B,'Waste management'!F:F)*$E84,"")</f>
        <v>9.5400000000000001E-6</v>
      </c>
      <c r="AV84" cm="1">
        <f t="array" ref="AV84">IFERROR(_xlfn.XLOOKUP(Tool_Austria!$G84&amp;$E$2,'Waste management'!$A:$A&amp;'Waste management'!$B:$B,'Waste management'!G:G)*$E84,"")</f>
        <v>9.2057819999999998E-10</v>
      </c>
      <c r="AW84" cm="1">
        <f t="array" ref="AW84">IFERROR(_xlfn.XLOOKUP(Tool_Austria!$G84&amp;$E$2,'Waste management'!$A:$A&amp;'Waste management'!$B:$B,'Waste management'!H:H)*$E84,"")</f>
        <v>3.0007354499999996E-11</v>
      </c>
      <c r="AX84" cm="1">
        <f t="array" ref="AX84">IFERROR(_xlfn.XLOOKUP(Tool_Austria!$G84&amp;$E$2,'Waste management'!$A:$A&amp;'Waste management'!$B:$B,'Waste management'!I:I)*$E84,"")</f>
        <v>2.1334381500000001E-11</v>
      </c>
      <c r="AY84" cm="1">
        <f t="array" ref="AY84">IFERROR(_xlfn.XLOOKUP(Tool_Austria!$G84&amp;$E$2,'Waste management'!$A:$A&amp;'Waste management'!$B:$B,'Waste management'!J:J)*$E84,"")</f>
        <v>1.7569500000000002E-4</v>
      </c>
      <c r="AZ84" cm="1">
        <f t="array" ref="AZ84">IFERROR(_xlfn.XLOOKUP(Tool_Austria!$G84&amp;$E$2,'Waste management'!$A:$A&amp;'Waste management'!$B:$B,'Waste management'!K:K)*$E84,"")</f>
        <v>4.2766389000000003E-7</v>
      </c>
      <c r="BA84" cm="1">
        <f t="array" ref="BA84">IFERROR(_xlfn.XLOOKUP(Tool_Austria!$G84&amp;$E$2,'Waste management'!$A:$A&amp;'Waste management'!$B:$B,'Waste management'!L:L)*$E84,"")</f>
        <v>7.6957112999999998E-6</v>
      </c>
      <c r="BB84" cm="1">
        <f t="array" ref="BB84">IFERROR(_xlfn.XLOOKUP(Tool_Austria!$G84&amp;$E$2,'Waste management'!$A:$A&amp;'Waste management'!$B:$B,'Waste management'!M:M)*$E84,"")</f>
        <v>7.7433000000000005E-4</v>
      </c>
      <c r="BC84" cm="1">
        <f t="array" ref="BC84">IFERROR(_xlfn.XLOOKUP(Tool_Austria!$G84&amp;$E$2,'Waste management'!$A:$A&amp;'Waste management'!$B:$B,'Waste management'!N:N)*$E84,"")</f>
        <v>0.66582363</v>
      </c>
      <c r="BD84" cm="1">
        <f t="array" ref="BD84">IFERROR(_xlfn.XLOOKUP(Tool_Austria!$G84&amp;$E$2,'Waste management'!$A:$A&amp;'Waste management'!$B:$B,'Waste management'!O:O)*$E84,"")</f>
        <v>4.2453795000000003E-2</v>
      </c>
      <c r="BE84" cm="1">
        <f t="array" ref="BE84">IFERROR(_xlfn.XLOOKUP(Tool_Austria!$G84&amp;$E$2,'Waste management'!$A:$A&amp;'Waste management'!$B:$B,'Waste management'!P:P)*$E84,"")</f>
        <v>9.1663500000000006E-4</v>
      </c>
      <c r="BF84" cm="1">
        <f t="array" ref="BF84">IFERROR(_xlfn.XLOOKUP(Tool_Austria!$G84&amp;$E$2,'Waste management'!$A:$A&amp;'Waste management'!$B:$B,'Waste management'!Q:Q)*$E84,"")</f>
        <v>2.6679405E-2</v>
      </c>
      <c r="BG84" cm="1">
        <f t="array" ref="BG84">IFERROR(_xlfn.XLOOKUP(Tool_Austria!$G84&amp;$E$2,'Waste management'!$A:$A&amp;'Waste management'!$B:$B,'Waste management'!R:R)*$E84,"")</f>
        <v>8.6702699999999993E-9</v>
      </c>
      <c r="BH84">
        <f>IFERROR((L84+AR84+AB84)*_xlfn.XLOOKUP(Tool_Austria!BH$4,Monetization_Factors!$A:$A,Monetization_Factors!$D:$D),"")</f>
        <v>1.3547588852461011E-2</v>
      </c>
      <c r="BI84">
        <f>IFERROR((M84+AS84+AC84)*_xlfn.XLOOKUP(Tool_Austria!BI$4,Monetization_Factors!$A:$A,Monetization_Factors!$D:$D),"")</f>
        <v>1.0496976580273976E-7</v>
      </c>
      <c r="BJ84">
        <f>IFERROR((N84+AT84+AD84)*_xlfn.XLOOKUP(Tool_Austria!BJ$4,Monetization_Factors!$A:$A,Monetization_Factors!$D:$D),"")</f>
        <v>1.6404585215394222E-5</v>
      </c>
      <c r="BK84">
        <f>IFERROR((O84+AU84+AE84)*_xlfn.XLOOKUP(Tool_Austria!BK$4,Monetization_Factors!$A:$A,Monetization_Factors!$D:$D),"")</f>
        <v>5.7471314410109556E-4</v>
      </c>
      <c r="BL84">
        <f>IFERROR((P84+AV84+AF84)*_xlfn.XLOOKUP(Tool_Austria!BL$4,Monetization_Factors!$A:$A,Monetization_Factors!$D:$D),"")</f>
        <v>5.0374801160700724E-3</v>
      </c>
      <c r="BM84">
        <f>IFERROR((Q84+AW84+AG84)*_xlfn.XLOOKUP(Tool_Austria!BM$4,Monetization_Factors!$A:$A,Monetization_Factors!$D:$D),"")</f>
        <v>4.150290173619119E-4</v>
      </c>
      <c r="BN84">
        <f>IFERROR((R84+AX84+AH84)*_xlfn.XLOOKUP(Tool_Austria!BN$4,Monetization_Factors!$A:$A,Monetization_Factors!$D:$D),"")</f>
        <v>1.0654034764921772E-4</v>
      </c>
      <c r="BO84">
        <f>IFERROR((S84+AY84+AI84)*_xlfn.XLOOKUP(Tool_Austria!BO$4,Monetization_Factors!$A:$A,Monetization_Factors!$D:$D),"")</f>
        <v>2.7348380193661318E-4</v>
      </c>
      <c r="BP84">
        <f>IFERROR((T84+AZ84+AJ84)*_xlfn.XLOOKUP(Tool_Austria!BP$4,Monetization_Factors!$A:$A,Monetization_Factors!$D:$D),"")</f>
        <v>3.818361624863293E-5</v>
      </c>
      <c r="BQ84">
        <f>IFERROR((U84+BA84+AK84)*_xlfn.XLOOKUP(Tool_Austria!BQ$4,Monetization_Factors!$A:$A,Monetization_Factors!$D:$D),"")</f>
        <v>2.3039759369983585E-3</v>
      </c>
      <c r="BR84" t="str">
        <f>IFERROR((V84+BB84+AL84)*_xlfn.XLOOKUP(Tool_Austria!BR$4,Monetization_Factors!$A:$A,Monetization_Factors!$D:$D),"")</f>
        <v/>
      </c>
      <c r="BS84">
        <f>IFERROR((W84+BC84+AM84)*_xlfn.XLOOKUP(Tool_Austria!BS$4,Monetization_Factors!$A:$A,Monetization_Factors!$D:$D),"")</f>
        <v>7.0645903042054829E-5</v>
      </c>
      <c r="BT84">
        <f>IFERROR((X84+BD84+AN84)*_xlfn.XLOOKUP(Tool_Austria!BT$4,Monetization_Factors!$A:$A,Monetization_Factors!$D:$D),"")</f>
        <v>2.2174555191662609E-4</v>
      </c>
      <c r="BU84">
        <f>IFERROR((Y84+BE84+AO84)*_xlfn.XLOOKUP(Tool_Austria!BU$4,Monetization_Factors!$A:$A,Monetization_Factors!$D:$D),"")</f>
        <v>5.9829333404399436E-4</v>
      </c>
      <c r="BV84">
        <f>IFERROR((Z84+BF84+AP84)*_xlfn.XLOOKUP(Tool_Austria!BV$4,Monetization_Factors!$A:$A,Monetization_Factors!$D:$D),"")</f>
        <v>2.0461946052279956E-3</v>
      </c>
      <c r="BW84">
        <f>IFERROR((AA84+BG84+AQ84)*_xlfn.XLOOKUP(Tool_Austria!BW$4,Monetization_Factors!$A:$A,Monetization_Factors!$D:$D),"")</f>
        <v>9.1103909312528748E-7</v>
      </c>
      <c r="BX84" s="38" cm="1">
        <f t="array" ref="BX84">IFERROR(_xlfn.IFS(I84&lt;&gt;0,I84*E84,I84="",J84*E84),"")</f>
        <v>0.10040369366287881</v>
      </c>
      <c r="BY84" s="38">
        <f t="shared" si="43"/>
        <v>2.5251294821131899E-2</v>
      </c>
      <c r="BZ84" s="38">
        <f t="shared" si="44"/>
        <v>0.12565498848401072</v>
      </c>
      <c r="CA84" s="38">
        <f t="shared" si="45"/>
        <v>1.9331536689847802E-4</v>
      </c>
      <c r="CB84">
        <f t="shared" si="41"/>
        <v>0.10413142369666666</v>
      </c>
      <c r="CC84">
        <f t="shared" si="41"/>
        <v>2.622209505385E-9</v>
      </c>
      <c r="CD84">
        <f t="shared" si="41"/>
        <v>1.0748764816666666E-2</v>
      </c>
      <c r="CE84">
        <f t="shared" si="41"/>
        <v>3.7968102820500001E-4</v>
      </c>
      <c r="CF84">
        <f t="shared" si="41"/>
        <v>5.0461899112000002E-9</v>
      </c>
      <c r="CG84">
        <f t="shared" si="41"/>
        <v>1.9985890861199998E-9</v>
      </c>
      <c r="CH84">
        <f t="shared" si="41"/>
        <v>9.2672682787333344E-11</v>
      </c>
      <c r="CI84">
        <f t="shared" si="41"/>
        <v>6.2462117339166681E-4</v>
      </c>
      <c r="CJ84">
        <f t="shared" si="41"/>
        <v>1.5652927824166667E-5</v>
      </c>
      <c r="CK84">
        <f t="shared" si="41"/>
        <v>5.6322681565000002E-4</v>
      </c>
      <c r="CL84">
        <f t="shared" si="41"/>
        <v>2.4394591540416667E-3</v>
      </c>
      <c r="CM84">
        <f t="shared" si="41"/>
        <v>1.4517455953133334</v>
      </c>
      <c r="CN84">
        <f t="shared" si="41"/>
        <v>0.99583652696666658</v>
      </c>
      <c r="CO84">
        <f t="shared" si="41"/>
        <v>9.4146372096666667E-2</v>
      </c>
      <c r="CP84">
        <f t="shared" si="41"/>
        <v>1.2391564492566667</v>
      </c>
      <c r="CQ84">
        <f t="shared" si="37"/>
        <v>4.3608754135400007E-7</v>
      </c>
      <c r="CR84">
        <f t="shared" si="42"/>
        <v>1.6020219030256409E-4</v>
      </c>
      <c r="CS84">
        <f t="shared" si="42"/>
        <v>4.0341684698230767E-12</v>
      </c>
      <c r="CT84">
        <f t="shared" si="42"/>
        <v>1.6536561256410256E-5</v>
      </c>
      <c r="CU84">
        <f t="shared" si="42"/>
        <v>5.8412465877692311E-7</v>
      </c>
      <c r="CV84">
        <f t="shared" si="42"/>
        <v>7.7633690941538466E-12</v>
      </c>
      <c r="CW84">
        <f t="shared" si="42"/>
        <v>3.0747524401846153E-12</v>
      </c>
      <c r="CX84">
        <f t="shared" si="42"/>
        <v>1.42573358134359E-13</v>
      </c>
      <c r="CY84">
        <f t="shared" si="42"/>
        <v>9.609556513717951E-7</v>
      </c>
      <c r="CZ84">
        <f t="shared" si="42"/>
        <v>2.4081427421794872E-8</v>
      </c>
      <c r="DA84">
        <f t="shared" si="42"/>
        <v>8.6650279330769229E-7</v>
      </c>
      <c r="DB84">
        <f t="shared" si="42"/>
        <v>3.7530140831410257E-6</v>
      </c>
      <c r="DC84">
        <f t="shared" si="42"/>
        <v>2.2334547620205128E-3</v>
      </c>
      <c r="DD84">
        <f t="shared" si="42"/>
        <v>1.5320561953333332E-3</v>
      </c>
      <c r="DE84">
        <f t="shared" si="42"/>
        <v>1.4484057245641027E-4</v>
      </c>
      <c r="DF84">
        <f t="shared" si="42"/>
        <v>1.9063945373179487E-3</v>
      </c>
      <c r="DG84">
        <f t="shared" si="38"/>
        <v>6.7090390977538477E-10</v>
      </c>
      <c r="DH84" s="5">
        <f>IFERROR(((((L84+AB84)*(1/$H84))+AR84)/$F$2)/($B$2*('CAR.CAP_per person'!B$2)/(_xlfn.XLOOKUP($E$2,EU_countries_GDP!$A$2:$A$29,EU_countries_GDP!$E$2:$E$29))),"")</f>
        <v>8.5363158437060757E-2</v>
      </c>
      <c r="DI84" s="5">
        <f>IFERROR(((((M84+AC84)*(1/$H84))+AS84)/$F$2)/($B$2*('CAR.CAP_per person'!C$2)/(_xlfn.XLOOKUP($E$2,EU_countries_GDP!$A$2:$A$29,EU_countries_GDP!$E$2:$E$29))),"")</f>
        <v>2.8005003535096136E-5</v>
      </c>
      <c r="DJ84" s="5">
        <f>IFERROR(((((N84+AD84)*(1/$H84))+AT84)/$F$2)/($B$2*('CAR.CAP_per person'!D$2)/(_xlfn.XLOOKUP($E$2,EU_countries_GDP!$A$2:$A$29,EU_countries_GDP!$E$2:$E$29))),"")</f>
        <v>1.1796638972638443E-4</v>
      </c>
      <c r="DK84" s="5">
        <f>IFERROR(((((O84+AE84)*(1/$H84))+AU84)/$F$2)/($B$2*('CAR.CAP_per person'!E$2)/(_xlfn.XLOOKUP($E$2,EU_countries_GDP!$A$2:$A$29,EU_countries_GDP!$E$2:$E$29))),"")</f>
        <v>5.3072833382787161E-3</v>
      </c>
      <c r="DL84" s="5">
        <f>IFERROR(((((P84+AF84)*(1/$H84))+AV84)/$F$2)/($B$2*('CAR.CAP_per person'!F$2)/(_xlfn.XLOOKUP($E$2,EU_countries_GDP!$A$2:$A$29,EU_countries_GDP!$E$2:$E$29))),"")</f>
        <v>4.6805398387292488E-2</v>
      </c>
      <c r="DM84" s="5">
        <f>IFERROR(((((Q84+AG84)*(1/$H84))+AW84)/$F$2)/($B$2*('CAR.CAP_per person'!G$2)/(_xlfn.XLOOKUP($E$2,EU_countries_GDP!$A$2:$A$29,EU_countries_GDP!$E$2:$E$29))),"")</f>
        <v>1.1937155863656568E-2</v>
      </c>
      <c r="DN84" s="5">
        <f>IFERROR(((((R84+AH84)*(1/$H84))+AX84)/$F$2)/($B$2*('CAR.CAP_per person'!H$2)/(_xlfn.XLOOKUP($E$2,EU_countries_GDP!$A$2:$A$29,EU_countries_GDP!$E$2:$E$29))),"")</f>
        <v>1.0215440734246507E-4</v>
      </c>
      <c r="DO84" s="5">
        <f>IFERROR(((((S84+AI84)*(1/$H84))+AY84)/$F$2)/($B$2*('CAR.CAP_per person'!I$2)/(_xlfn.XLOOKUP($E$2,EU_countries_GDP!$A$2:$A$29,EU_countries_GDP!$E$2:$E$29))),"")</f>
        <v>2.6353621502843028E-3</v>
      </c>
      <c r="DP84" s="5">
        <f>IFERROR(((((T84+AJ84)*(1/$H84))+AZ84)/$F$2)/($B$2*('CAR.CAP_per person'!J$2)/(_xlfn.XLOOKUP($E$2,EU_countries_GDP!$A$2:$A$29,EU_countries_GDP!$E$2:$E$29))),"")</f>
        <v>1.5282497323552153E-2</v>
      </c>
      <c r="DQ84" s="5">
        <f>IFERROR(((((U84+AK84)*(1/$H84))+BA84)/$F$2)/($B$2*('CAR.CAP_per person'!K$2)/(_xlfn.XLOOKUP($E$2,EU_countries_GDP!$A$2:$A$29,EU_countries_GDP!$E$2:$E$29))),"")</f>
        <v>1.6145694513996361E-2</v>
      </c>
      <c r="DR84" s="5">
        <f>IFERROR(((((V84+AL84)*(1/$H84))+BB84)/$F$2)/($B$2*('CAR.CAP_per person'!L$2)/(_xlfn.XLOOKUP($E$2,EU_countries_GDP!$A$2:$A$29,EU_countries_GDP!$E$2:$E$29))),"")</f>
        <v>1.6009923217905444E-3</v>
      </c>
      <c r="DS84" s="5">
        <f>IFERROR(((((W84+AM84)*(1/$H84))+BC84)/$F$2)/($B$2*('CAR.CAP_per person'!M$2)/(_xlfn.XLOOKUP($E$2,EU_countries_GDP!$A$2:$A$29,EU_countries_GDP!$E$2:$E$29))),"")</f>
        <v>3.5627037414335101E-2</v>
      </c>
      <c r="DT84" s="5">
        <f>IFERROR(((((X84+AN84)*(1/$H84))+BD84)/$F$2)/($B$2*('CAR.CAP_per person'!N$2)/(_xlfn.XLOOKUP($E$2,EU_countries_GDP!$A$2:$A$29,EU_countries_GDP!$E$2:$E$29))),"")</f>
        <v>0.43706472332525198</v>
      </c>
      <c r="DU84" s="5">
        <f>IFERROR(((((Y84+AO84)*(1/$H84))+BE84)/$F$2)/($B$2*('CAR.CAP_per person'!O$2)/(_xlfn.XLOOKUP($E$2,EU_countries_GDP!$A$2:$A$29,EU_countries_GDP!$E$2:$E$29))),"")</f>
        <v>2.987439853419642E-3</v>
      </c>
      <c r="DV84" s="5">
        <f>IFERROR(((((Z84+AP84)*(1/$H84))+BF84)/$F$2)/($B$2*('CAR.CAP_per person'!P$2)/(_xlfn.XLOOKUP($E$2,EU_countries_GDP!$A$2:$A$29,EU_countries_GDP!$E$2:$E$29))),"")</f>
        <v>3.1547712616152961E-2</v>
      </c>
      <c r="DW84" s="5">
        <f>IFERROR(((((AA84+AQ84)*(1/$H84))+BG84)/$F$2)/($B$2*('CAR.CAP_per person'!Q$2)/(_xlfn.XLOOKUP($E$2,EU_countries_GDP!$A$2:$A$29,EU_countries_GDP!$E$2:$E$29))),"")</f>
        <v>1.1330385786944798E-2</v>
      </c>
    </row>
    <row r="85" spans="1:127">
      <c r="A85" t="s">
        <v>221</v>
      </c>
      <c r="B85" t="str">
        <f>_xlfn.XLOOKUP(D85,Table5[Ingredient],Table5[Category],"",FALSE)</f>
        <v>Vegetables</v>
      </c>
      <c r="C85" s="33" t="s">
        <v>177</v>
      </c>
      <c r="D85" s="33" t="s">
        <v>203</v>
      </c>
      <c r="E85" s="33">
        <v>5.3000000000000005E-2</v>
      </c>
      <c r="F85" s="33" t="s">
        <v>179</v>
      </c>
      <c r="G85" s="33" t="s">
        <v>180</v>
      </c>
      <c r="H85" s="91">
        <f>Dataset_AT!R82</f>
        <v>2.6287074694970741E-2</v>
      </c>
      <c r="I85" s="33"/>
      <c r="J85" s="37">
        <f>IFERROR(INDEX('AveragePrices&amp;Codes'!G:AG, MATCH($D85, 'AveragePrices&amp;Codes'!$A:$A, 0), MATCH(Tool_Austria!$E$2, 'AveragePrices&amp;Codes'!$G$1:$AG$1, 0)),"")</f>
        <v>0.63722458418584826</v>
      </c>
      <c r="K85" s="37">
        <f>IFERROR(E85/(_xlfn.XLOOKUP(A85,Dataset_AT!$V$2:$V$9,Dataset_AT!$W$2:$W$9)),"")</f>
        <v>6.3095238095238102E-4</v>
      </c>
      <c r="L85">
        <f>IFERROR(IF($F85="Raw",_xlfn.XLOOKUP(_xlfn.XLOOKUP(Tool_Austria!$D85,'AveragePrices&amp;Codes'!$A:$A,'AveragePrices&amp;Codes'!$B:$B),AGRIBALYSE_Raw!$B:$B,AGRIBALYSE_Raw!O:O)*$E85,_xlfn.XLOOKUP(_xlfn.XLOOKUP(Tool_Austria!$D85,'AveragePrices&amp;Codes'!$A:$A,'AveragePrices&amp;Codes'!$B:$B),AGRIBALYSE_Cooked!$C:$C,AGRIBALYSE_Cooked!P:P)*$E85),"")</f>
        <v>2.4802364066666666E-2</v>
      </c>
      <c r="M85">
        <f>IFERROR(IF($F85="Raw",_xlfn.XLOOKUP(_xlfn.XLOOKUP(Tool_Austria!$D85,'AveragePrices&amp;Codes'!$A:$A,'AveragePrices&amp;Codes'!$B:$B),AGRIBALYSE_Raw!$B:$B,AGRIBALYSE_Raw!P:P)*$E85,_xlfn.XLOOKUP(_xlfn.XLOOKUP(Tool_Austria!$D85,'AveragePrices&amp;Codes'!$A:$A,'AveragePrices&amp;Codes'!$B:$B),AGRIBALYSE_Cooked!$C:$C,AGRIBALYSE_Cooked!Q:Q)*$E85),"")</f>
        <v>1.1659680233333335E-9</v>
      </c>
      <c r="N85">
        <f>IFERROR(IF($F85="Raw",_xlfn.XLOOKUP(_xlfn.XLOOKUP(Tool_Austria!$D85,'AveragePrices&amp;Codes'!$A:$A,'AveragePrices&amp;Codes'!$B:$B),AGRIBALYSE_Raw!$B:$B,AGRIBALYSE_Raw!Q:Q)*$E85,_xlfn.XLOOKUP(_xlfn.XLOOKUP(Tool_Austria!$D85,'AveragePrices&amp;Codes'!$A:$A,'AveragePrices&amp;Codes'!$B:$B),AGRIBALYSE_Cooked!$C:$C,AGRIBALYSE_Cooked!R:R)*$E85),"")</f>
        <v>4.0284202900000001E-3</v>
      </c>
      <c r="O85">
        <f>IFERROR(IF($F85="Raw",_xlfn.XLOOKUP(_xlfn.XLOOKUP(Tool_Austria!$D85,'AveragePrices&amp;Codes'!$A:$A,'AveragePrices&amp;Codes'!$B:$B),AGRIBALYSE_Raw!$B:$B,AGRIBALYSE_Raw!R:R)*$E85,_xlfn.XLOOKUP(_xlfn.XLOOKUP(Tool_Austria!$D85,'AveragePrices&amp;Codes'!$A:$A,'AveragePrices&amp;Codes'!$B:$B),AGRIBALYSE_Cooked!$C:$C,AGRIBALYSE_Cooked!S:S)*$E85),"")</f>
        <v>1.0010635877777777E-4</v>
      </c>
      <c r="P85">
        <f>IFERROR(IF($F85="Raw",_xlfn.XLOOKUP(_xlfn.XLOOKUP(Tool_Austria!$D85,'AveragePrices&amp;Codes'!$A:$A,'AveragePrices&amp;Codes'!$B:$B),AGRIBALYSE_Raw!$B:$B,AGRIBALYSE_Raw!S:S)*$E85,_xlfn.XLOOKUP(_xlfn.XLOOKUP(Tool_Austria!$D85,'AveragePrices&amp;Codes'!$A:$A,'AveragePrices&amp;Codes'!$B:$B),AGRIBALYSE_Cooked!$C:$C,AGRIBALYSE_Cooked!T:T)*$E85),"")</f>
        <v>1.6505225844444444E-9</v>
      </c>
      <c r="Q85">
        <f>IFERROR(IF($F85="Raw",_xlfn.XLOOKUP(_xlfn.XLOOKUP(Tool_Austria!$D85,'AveragePrices&amp;Codes'!$A:$A,'AveragePrices&amp;Codes'!$B:$B),AGRIBALYSE_Raw!$B:$B,AGRIBALYSE_Raw!T:T)*$E85,_xlfn.XLOOKUP(_xlfn.XLOOKUP(Tool_Austria!$D85,'AveragePrices&amp;Codes'!$A:$A,'AveragePrices&amp;Codes'!$B:$B),AGRIBALYSE_Cooked!$C:$C,AGRIBALYSE_Cooked!U:U)*$E85),"")</f>
        <v>4.613671906666667E-10</v>
      </c>
      <c r="R85">
        <f>IFERROR(IF($F85="Raw",_xlfn.XLOOKUP(_xlfn.XLOOKUP(Tool_Austria!$D85,'AveragePrices&amp;Codes'!$A:$A,'AveragePrices&amp;Codes'!$B:$B),AGRIBALYSE_Raw!$B:$B,AGRIBALYSE_Raw!U:U)*$E85,_xlfn.XLOOKUP(_xlfn.XLOOKUP(Tool_Austria!$D85,'AveragePrices&amp;Codes'!$A:$A,'AveragePrices&amp;Codes'!$B:$B),AGRIBALYSE_Cooked!$C:$C,AGRIBALYSE_Cooked!V:V)*$E85),"")</f>
        <v>1.7428336266666667E-11</v>
      </c>
      <c r="S85">
        <f>IFERROR(IF($F85="Raw",_xlfn.XLOOKUP(_xlfn.XLOOKUP(Tool_Austria!$D85,'AveragePrices&amp;Codes'!$A:$A,'AveragePrices&amp;Codes'!$B:$B),AGRIBALYSE_Raw!$B:$B,AGRIBALYSE_Raw!V:V)*$E85,_xlfn.XLOOKUP(_xlfn.XLOOKUP(Tool_Austria!$D85,'AveragePrices&amp;Codes'!$A:$A,'AveragePrices&amp;Codes'!$B:$B),AGRIBALYSE_Cooked!$C:$C,AGRIBALYSE_Cooked!W:W)*$E85),"")</f>
        <v>1.4049511477777781E-4</v>
      </c>
      <c r="T85">
        <f>IFERROR(IF($F85="Raw",_xlfn.XLOOKUP(_xlfn.XLOOKUP(Tool_Austria!$D85,'AveragePrices&amp;Codes'!$A:$A,'AveragePrices&amp;Codes'!$B:$B),AGRIBALYSE_Raw!$B:$B,AGRIBALYSE_Raw!W:W)*$E85,_xlfn.XLOOKUP(_xlfn.XLOOKUP(Tool_Austria!$D85,'AveragePrices&amp;Codes'!$A:$A,'AveragePrices&amp;Codes'!$B:$B),AGRIBALYSE_Cooked!$C:$C,AGRIBALYSE_Cooked!X:X)*$E85),"")</f>
        <v>3.8414632022222222E-6</v>
      </c>
      <c r="U85">
        <f>IFERROR(IF($F85="Raw",_xlfn.XLOOKUP(_xlfn.XLOOKUP(Tool_Austria!$D85,'AveragePrices&amp;Codes'!$A:$A,'AveragePrices&amp;Codes'!$B:$B),AGRIBALYSE_Raw!$B:$B,AGRIBALYSE_Raw!X:X)*$E85,_xlfn.XLOOKUP(_xlfn.XLOOKUP(Tool_Austria!$D85,'AveragePrices&amp;Codes'!$A:$A,'AveragePrices&amp;Codes'!$B:$B),AGRIBALYSE_Cooked!$C:$C,AGRIBALYSE_Cooked!Y:Y)*$E85),"")</f>
        <v>1.3417047755555559E-4</v>
      </c>
      <c r="V85">
        <f>IFERROR(IF($F85="Raw",_xlfn.XLOOKUP(_xlfn.XLOOKUP(Tool_Austria!$D85,'AveragePrices&amp;Codes'!$A:$A,'AveragePrices&amp;Codes'!$B:$B),AGRIBALYSE_Raw!$B:$B,AGRIBALYSE_Raw!Y:Y)*$E85,_xlfn.XLOOKUP(_xlfn.XLOOKUP(Tool_Austria!$D85,'AveragePrices&amp;Codes'!$A:$A,'AveragePrices&amp;Codes'!$B:$B),AGRIBALYSE_Cooked!$C:$C,AGRIBALYSE_Cooked!Z:Z)*$E85),"")</f>
        <v>5.0821589288888892E-4</v>
      </c>
      <c r="W85">
        <f>IFERROR(IF($F85="Raw",_xlfn.XLOOKUP(_xlfn.XLOOKUP(Tool_Austria!$D85,'AveragePrices&amp;Codes'!$A:$A,'AveragePrices&amp;Codes'!$B:$B),AGRIBALYSE_Raw!$B:$B,AGRIBALYSE_Raw!Z:Z)*$E85,_xlfn.XLOOKUP(_xlfn.XLOOKUP(Tool_Austria!$D85,'AveragePrices&amp;Codes'!$A:$A,'AveragePrices&amp;Codes'!$B:$B),AGRIBALYSE_Cooked!$C:$C,AGRIBALYSE_Cooked!AA:AA)*$E85),"")</f>
        <v>0.3279921076666667</v>
      </c>
      <c r="X85">
        <f>IFERROR(IF($F85="Raw",_xlfn.XLOOKUP(_xlfn.XLOOKUP(Tool_Austria!$D85,'AveragePrices&amp;Codes'!$A:$A,'AveragePrices&amp;Codes'!$B:$B),AGRIBALYSE_Raw!$B:$B,AGRIBALYSE_Raw!AA:AA)*$E85,_xlfn.XLOOKUP(_xlfn.XLOOKUP(Tool_Austria!$D85,'AveragePrices&amp;Codes'!$A:$A,'AveragePrices&amp;Codes'!$B:$B),AGRIBALYSE_Cooked!$C:$C,AGRIBALYSE_Cooked!AB:AB)*$E85),"")</f>
        <v>1.0359021366666668</v>
      </c>
      <c r="Y85">
        <f>IFERROR(IF($F85="Raw",_xlfn.XLOOKUP(_xlfn.XLOOKUP(Tool_Austria!$D85,'AveragePrices&amp;Codes'!$A:$A,'AveragePrices&amp;Codes'!$B:$B),AGRIBALYSE_Raw!$B:$B,AGRIBALYSE_Raw!AB:AB)*$E85,_xlfn.XLOOKUP(_xlfn.XLOOKUP(Tool_Austria!$D85,'AveragePrices&amp;Codes'!$A:$A,'AveragePrices&amp;Codes'!$B:$B),AGRIBALYSE_Cooked!$C:$C,AGRIBALYSE_Cooked!AC:AC)*$E85),"")</f>
        <v>4.3339347855555557E-2</v>
      </c>
      <c r="Z85">
        <f>IFERROR(IF($F85="Raw",_xlfn.XLOOKUP(_xlfn.XLOOKUP(Tool_Austria!$D85,'AveragePrices&amp;Codes'!$A:$A,'AveragePrices&amp;Codes'!$B:$B),AGRIBALYSE_Raw!$B:$B,AGRIBALYSE_Raw!AC:AC)*$E85,_xlfn.XLOOKUP(_xlfn.XLOOKUP(Tool_Austria!$D85,'AveragePrices&amp;Codes'!$A:$A,'AveragePrices&amp;Codes'!$B:$B),AGRIBALYSE_Cooked!$C:$C,AGRIBALYSE_Cooked!AD:AD)*$E85),"")</f>
        <v>0.34085812855555558</v>
      </c>
      <c r="AA85">
        <f>IFERROR(IF($F85="Raw",_xlfn.XLOOKUP(_xlfn.XLOOKUP(Tool_Austria!$D85,'AveragePrices&amp;Codes'!$A:$A,'AveragePrices&amp;Codes'!$B:$B),AGRIBALYSE_Raw!$B:$B,AGRIBALYSE_Raw!AD:AD)*$E85,_xlfn.XLOOKUP(_xlfn.XLOOKUP(Tool_Austria!$D85,'AveragePrices&amp;Codes'!$A:$A,'AveragePrices&amp;Codes'!$B:$B),AGRIBALYSE_Cooked!$C:$C,AGRIBALYSE_Cooked!AE:AE)*$E85),"")</f>
        <v>1.4329670066666669E-7</v>
      </c>
      <c r="AB85" cm="1">
        <f t="array" ref="AB85">IFERROR(_xlfn.XLOOKUP(Tool_Austria!$F85&amp;$E$2,'Cooking methods'!$A:$A&amp;'Cooking methods'!$B:$B,'Cooking methods'!C:C)*$E85,"")</f>
        <v>1.0445141420000002E-2</v>
      </c>
      <c r="AC85" cm="1">
        <f t="array" ref="AC85">IFERROR(_xlfn.XLOOKUP(Tool_Austria!$F85&amp;$E$2,'Cooking methods'!$A:$A&amp;'Cooking methods'!$B:$B,'Cooking methods'!D:D)*$E85,"")</f>
        <v>3.7409165059000002E-10</v>
      </c>
      <c r="AD85" cm="1">
        <f t="array" ref="AD85">IFERROR(_xlfn.XLOOKUP(Tool_Austria!$F85&amp;$E$2,'Cooking methods'!$A:$A&amp;'Cooking methods'!$B:$B,'Cooking methods'!E:E)*$E85,"")</f>
        <v>7.4252999999999993E-4</v>
      </c>
      <c r="AE85" cm="1">
        <f t="array" ref="AE85">IFERROR(_xlfn.XLOOKUP(Tool_Austria!$F85&amp;$E$2,'Cooking methods'!$A:$A&amp;'Cooking methods'!$B:$B,'Cooking methods'!F:F)*$E85,"")</f>
        <v>1.8916600470000003E-5</v>
      </c>
      <c r="AF85" cm="1">
        <f t="array" ref="AF85">IFERROR(_xlfn.XLOOKUP(Tool_Austria!$F85&amp;$E$2,'Cooking methods'!$A:$A&amp;'Cooking methods'!$B:$B,'Cooking methods'!G:G)*$E85,"")</f>
        <v>7.633768080000001E-11</v>
      </c>
      <c r="AG85" cm="1">
        <f t="array" ref="AG85">IFERROR(_xlfn.XLOOKUP(Tool_Austria!$F85&amp;$E$2,'Cooking methods'!$A:$A&amp;'Cooking methods'!$B:$B,'Cooking methods'!H:H)*$E85,"")</f>
        <v>4.3317661080000003E-11</v>
      </c>
      <c r="AH85" cm="1">
        <f t="array" ref="AH85">IFERROR(_xlfn.XLOOKUP(Tool_Austria!$F85&amp;$E$2,'Cooking methods'!$A:$A&amp;'Cooking methods'!$B:$B,'Cooking methods'!I:I)*$E85,"")</f>
        <v>2.3475089236000004E-11</v>
      </c>
      <c r="AI85" cm="1">
        <f t="array" ref="AI85">IFERROR(_xlfn.XLOOKUP(Tool_Austria!$F85&amp;$E$2,'Cooking methods'!$A:$A&amp;'Cooking methods'!$B:$B,'Cooking methods'!J:J)*$E85,"")</f>
        <v>1.3188125150000002E-5</v>
      </c>
      <c r="AJ85" cm="1">
        <f t="array" ref="AJ85">IFERROR(_xlfn.XLOOKUP(Tool_Austria!$F85&amp;$E$2,'Cooking methods'!$A:$A&amp;'Cooking methods'!$B:$B,'Cooking methods'!K:K)*$E85,"")</f>
        <v>2.8250783450000004E-6</v>
      </c>
      <c r="AK85" cm="1">
        <f t="array" ref="AK85">IFERROR(_xlfn.XLOOKUP(Tool_Austria!$F85&amp;$E$2,'Cooking methods'!$A:$A&amp;'Cooking methods'!$B:$B,'Cooking methods'!L:L)*$E85,"")</f>
        <v>5.3415679000000007E-6</v>
      </c>
      <c r="AL85" cm="1">
        <f t="array" ref="AL85">IFERROR(_xlfn.XLOOKUP(Tool_Austria!$F85&amp;$E$2,'Cooking methods'!$A:$A&amp;'Cooking methods'!$B:$B,'Cooking methods'!M:M)*$E85,"")</f>
        <v>3.6033388250000006E-5</v>
      </c>
      <c r="AM85" cm="1">
        <f t="array" ref="AM85">IFERROR(_xlfn.XLOOKUP(Tool_Austria!$F85&amp;$E$2,'Cooking methods'!$A:$A&amp;'Cooking methods'!$B:$B,'Cooking methods'!N:N)*$E85,"")</f>
        <v>2.6513644319999998E-2</v>
      </c>
      <c r="AN85" cm="1">
        <f t="array" ref="AN85">IFERROR(_xlfn.XLOOKUP(Tool_Austria!$F85&amp;$E$2,'Cooking methods'!$A:$A&amp;'Cooking methods'!$B:$B,'Cooking methods'!O:O)*$E85,"")</f>
        <v>1.5294920200000001E-2</v>
      </c>
      <c r="AO85" cm="1">
        <f t="array" ref="AO85">IFERROR(_xlfn.XLOOKUP(Tool_Austria!$F85&amp;$E$2,'Cooking methods'!$A:$A&amp;'Cooking methods'!$B:$B,'Cooking methods'!P:P)*$E85,"")</f>
        <v>2.7388036200000003E-3</v>
      </c>
      <c r="AP85" cm="1">
        <f t="array" ref="AP85">IFERROR(_xlfn.XLOOKUP(Tool_Austria!$F85&amp;$E$2,'Cooking methods'!$A:$A&amp;'Cooking methods'!$B:$B,'Cooking methods'!Q:Q)*$E85,"")</f>
        <v>0.16484950506000001</v>
      </c>
      <c r="AQ85" cm="1">
        <f t="array" ref="AQ85">IFERROR(_xlfn.XLOOKUP(Tool_Austria!$F85&amp;$E$2,'Cooking methods'!$A:$A&amp;'Cooking methods'!$B:$B,'Cooking methods'!R:R)*$E85,"")</f>
        <v>1.5864395236000001E-8</v>
      </c>
      <c r="AR85" cm="1">
        <f t="array" ref="AR85">IFERROR(_xlfn.XLOOKUP(Tool_Austria!$G85&amp;$E$2,'Waste management'!$A:$A&amp;'Waste management'!$B:$B,'Waste management'!C:C)*$E85,"")</f>
        <v>2.9674700000000003E-3</v>
      </c>
      <c r="AS85" cm="1">
        <f t="array" ref="AS85">IFERROR(_xlfn.XLOOKUP(Tool_Austria!$G85&amp;$E$2,'Waste management'!$A:$A&amp;'Waste management'!$B:$B,'Waste management'!D:D)*$E85,"")</f>
        <v>2.0246053000000001E-11</v>
      </c>
      <c r="AT85" cm="1">
        <f t="array" ref="AT85">IFERROR(_xlfn.XLOOKUP(Tool_Austria!$G85&amp;$E$2,'Waste management'!$A:$A&amp;'Waste management'!$B:$B,'Waste management'!E:E)*$E85,"")</f>
        <v>5.4590000000000011E-5</v>
      </c>
      <c r="AU85" cm="1">
        <f t="array" ref="AU85">IFERROR(_xlfn.XLOOKUP(Tool_Austria!$G85&amp;$E$2,'Waste management'!$A:$A&amp;'Waste management'!$B:$B,'Waste management'!F:F)*$E85,"")</f>
        <v>6.3600000000000009E-6</v>
      </c>
      <c r="AV85" cm="1">
        <f t="array" ref="AV85">IFERROR(_xlfn.XLOOKUP(Tool_Austria!$G85&amp;$E$2,'Waste management'!$A:$A&amp;'Waste management'!$B:$B,'Waste management'!G:G)*$E85,"")</f>
        <v>6.1371880000000006E-10</v>
      </c>
      <c r="AW85" cm="1">
        <f t="array" ref="AW85">IFERROR(_xlfn.XLOOKUP(Tool_Austria!$G85&amp;$E$2,'Waste management'!$A:$A&amp;'Waste management'!$B:$B,'Waste management'!H:H)*$E85,"")</f>
        <v>2.0004903000000002E-11</v>
      </c>
      <c r="AX85" cm="1">
        <f t="array" ref="AX85">IFERROR(_xlfn.XLOOKUP(Tool_Austria!$G85&amp;$E$2,'Waste management'!$A:$A&amp;'Waste management'!$B:$B,'Waste management'!I:I)*$E85,"")</f>
        <v>1.4222921000000003E-11</v>
      </c>
      <c r="AY85" cm="1">
        <f t="array" ref="AY85">IFERROR(_xlfn.XLOOKUP(Tool_Austria!$G85&amp;$E$2,'Waste management'!$A:$A&amp;'Waste management'!$B:$B,'Waste management'!J:J)*$E85,"")</f>
        <v>1.1713000000000003E-4</v>
      </c>
      <c r="AZ85" cm="1">
        <f t="array" ref="AZ85">IFERROR(_xlfn.XLOOKUP(Tool_Austria!$G85&amp;$E$2,'Waste management'!$A:$A&amp;'Waste management'!$B:$B,'Waste management'!K:K)*$E85,"")</f>
        <v>2.8510926000000006E-7</v>
      </c>
      <c r="BA85" cm="1">
        <f t="array" ref="BA85">IFERROR(_xlfn.XLOOKUP(Tool_Austria!$G85&amp;$E$2,'Waste management'!$A:$A&amp;'Waste management'!$B:$B,'Waste management'!L:L)*$E85,"")</f>
        <v>5.1304742000000007E-6</v>
      </c>
      <c r="BB85" cm="1">
        <f t="array" ref="BB85">IFERROR(_xlfn.XLOOKUP(Tool_Austria!$G85&amp;$E$2,'Waste management'!$A:$A&amp;'Waste management'!$B:$B,'Waste management'!M:M)*$E85,"")</f>
        <v>5.1622000000000007E-4</v>
      </c>
      <c r="BC85" cm="1">
        <f t="array" ref="BC85">IFERROR(_xlfn.XLOOKUP(Tool_Austria!$G85&amp;$E$2,'Waste management'!$A:$A&amp;'Waste management'!$B:$B,'Waste management'!N:N)*$E85,"")</f>
        <v>0.44388242000000006</v>
      </c>
      <c r="BD85" cm="1">
        <f t="array" ref="BD85">IFERROR(_xlfn.XLOOKUP(Tool_Austria!$G85&amp;$E$2,'Waste management'!$A:$A&amp;'Waste management'!$B:$B,'Waste management'!O:O)*$E85,"")</f>
        <v>2.8302530000000003E-2</v>
      </c>
      <c r="BE85" cm="1">
        <f t="array" ref="BE85">IFERROR(_xlfn.XLOOKUP(Tool_Austria!$G85&amp;$E$2,'Waste management'!$A:$A&amp;'Waste management'!$B:$B,'Waste management'!P:P)*$E85,"")</f>
        <v>6.1109000000000011E-4</v>
      </c>
      <c r="BF85" cm="1">
        <f t="array" ref="BF85">IFERROR(_xlfn.XLOOKUP(Tool_Austria!$G85&amp;$E$2,'Waste management'!$A:$A&amp;'Waste management'!$B:$B,'Waste management'!Q:Q)*$E85,"")</f>
        <v>1.7786270000000003E-2</v>
      </c>
      <c r="BG85" cm="1">
        <f t="array" ref="BG85">IFERROR(_xlfn.XLOOKUP(Tool_Austria!$G85&amp;$E$2,'Waste management'!$A:$A&amp;'Waste management'!$B:$B,'Waste management'!R:R)*$E85,"")</f>
        <v>5.7801800000000006E-9</v>
      </c>
      <c r="BH85">
        <f>IFERROR((L85+AR85+AB85)*_xlfn.XLOOKUP(Tool_Austria!BH$4,Monetization_Factors!$A:$A,Monetization_Factors!$D:$D),"")</f>
        <v>4.9718015707568668E-3</v>
      </c>
      <c r="BI85">
        <f>IFERROR((M85+AS85+AC85)*_xlfn.XLOOKUP(Tool_Austria!BI$4,Monetization_Factors!$A:$A,Monetization_Factors!$D:$D),"")</f>
        <v>6.2460656327980384E-8</v>
      </c>
      <c r="BJ85">
        <f>IFERROR((N85+AT85+AD85)*_xlfn.XLOOKUP(Tool_Austria!BJ$4,Monetization_Factors!$A:$A,Monetization_Factors!$D:$D),"")</f>
        <v>7.3646589396838277E-6</v>
      </c>
      <c r="BK85">
        <f>IFERROR((O85+AU85+AE85)*_xlfn.XLOOKUP(Tool_Austria!BK$4,Monetization_Factors!$A:$A,Monetization_Factors!$D:$D),"")</f>
        <v>1.8978887374663131E-4</v>
      </c>
      <c r="BL85">
        <f>IFERROR((P85+AV85+AF85)*_xlfn.XLOOKUP(Tool_Austria!BL$4,Monetization_Factors!$A:$A,Monetization_Factors!$D:$D),"")</f>
        <v>2.3365391926866499E-3</v>
      </c>
      <c r="BM85">
        <f>IFERROR((Q85+AW85+AG85)*_xlfn.XLOOKUP(Tool_Austria!BM$4,Monetization_Factors!$A:$A,Monetization_Factors!$D:$D),"")</f>
        <v>1.0895760156237377E-4</v>
      </c>
      <c r="BN85">
        <f>IFERROR((R85+AX85+AH85)*_xlfn.XLOOKUP(Tool_Austria!BN$4,Monetization_Factors!$A:$A,Monetization_Factors!$D:$D),"")</f>
        <v>6.3375527117340576E-5</v>
      </c>
      <c r="BO85">
        <f>IFERROR((S85+AY85+AI85)*_xlfn.XLOOKUP(Tool_Austria!BO$4,Monetization_Factors!$A:$A,Monetization_Factors!$D:$D),"")</f>
        <v>1.1857272475741053E-4</v>
      </c>
      <c r="BP85">
        <f>IFERROR((T85+AZ85+AJ85)*_xlfn.XLOOKUP(Tool_Austria!BP$4,Monetization_Factors!$A:$A,Monetization_Factors!$D:$D),"")</f>
        <v>1.6957796630714622E-5</v>
      </c>
      <c r="BQ85">
        <f>IFERROR((U85+BA85+AK85)*_xlfn.XLOOKUP(Tool_Austria!BQ$4,Monetization_Factors!$A:$A,Monetization_Factors!$D:$D),"")</f>
        <v>5.9168504675796891E-4</v>
      </c>
      <c r="BR85" t="str">
        <f>IFERROR((V85+BB85+AL85)*_xlfn.XLOOKUP(Tool_Austria!BR$4,Monetization_Factors!$A:$A,Monetization_Factors!$D:$D),"")</f>
        <v/>
      </c>
      <c r="BS85">
        <f>IFERROR((W85+BC85+AM85)*_xlfn.XLOOKUP(Tool_Austria!BS$4,Monetization_Factors!$A:$A,Monetization_Factors!$D:$D),"")</f>
        <v>3.8851747558372929E-5</v>
      </c>
      <c r="BT85">
        <f>IFERROR((X85+BD85+AN85)*_xlfn.XLOOKUP(Tool_Austria!BT$4,Monetization_Factors!$A:$A,Monetization_Factors!$D:$D),"")</f>
        <v>2.4037502662475782E-4</v>
      </c>
      <c r="BU85">
        <f>IFERROR((Y85+BE85+AO85)*_xlfn.XLOOKUP(Tool_Austria!BU$4,Monetization_Factors!$A:$A,Monetization_Factors!$D:$D),"")</f>
        <v>2.9670672724078657E-4</v>
      </c>
      <c r="BV85">
        <f>IFERROR((Z85+BF85+AP85)*_xlfn.XLOOKUP(Tool_Austria!BV$4,Monetization_Factors!$A:$A,Monetization_Factors!$D:$D),"")</f>
        <v>8.64435158361527E-4</v>
      </c>
      <c r="BW85">
        <f>IFERROR((AA85+BG85+AQ85)*_xlfn.XLOOKUP(Tool_Austria!BW$4,Monetization_Factors!$A:$A,Monetization_Factors!$D:$D),"")</f>
        <v>3.4458207622884415E-7</v>
      </c>
      <c r="BX85" s="38" cm="1">
        <f t="array" ref="BX85">IFERROR(_xlfn.IFS(I85&lt;&gt;0,I85*E85,I85="",J85*E85),"")</f>
        <v>3.3772902961849961E-2</v>
      </c>
      <c r="BY85" s="38">
        <f t="shared" si="43"/>
        <v>9.8458186954736397E-3</v>
      </c>
      <c r="BZ85" s="38">
        <f t="shared" si="44"/>
        <v>4.3618721657323598E-2</v>
      </c>
      <c r="CA85" s="38">
        <f t="shared" si="45"/>
        <v>6.710572562665169E-5</v>
      </c>
      <c r="CB85">
        <f t="shared" si="41"/>
        <v>3.8214975486666664E-2</v>
      </c>
      <c r="CC85">
        <f t="shared" si="41"/>
        <v>1.5603057269233335E-9</v>
      </c>
      <c r="CD85">
        <f t="shared" si="41"/>
        <v>4.8255402900000003E-3</v>
      </c>
      <c r="CE85">
        <f t="shared" si="41"/>
        <v>1.2538295924777778E-4</v>
      </c>
      <c r="CF85">
        <f t="shared" si="41"/>
        <v>2.3405790652444448E-9</v>
      </c>
      <c r="CG85">
        <f t="shared" si="41"/>
        <v>5.2468975474666665E-10</v>
      </c>
      <c r="CH85">
        <f t="shared" si="41"/>
        <v>5.5126346502666677E-11</v>
      </c>
      <c r="CI85">
        <f t="shared" si="41"/>
        <v>2.7081323992777785E-4</v>
      </c>
      <c r="CJ85">
        <f t="shared" si="41"/>
        <v>6.9516508072222223E-6</v>
      </c>
      <c r="CK85">
        <f t="shared" si="41"/>
        <v>1.4464251965555559E-4</v>
      </c>
      <c r="CL85">
        <f t="shared" si="41"/>
        <v>1.0604692811388892E-3</v>
      </c>
      <c r="CM85">
        <f t="shared" si="41"/>
        <v>0.79838817198666678</v>
      </c>
      <c r="CN85">
        <f t="shared" si="41"/>
        <v>1.0794995868666666</v>
      </c>
      <c r="CO85">
        <f t="shared" si="41"/>
        <v>4.668924147555556E-2</v>
      </c>
      <c r="CP85">
        <f t="shared" si="41"/>
        <v>0.52349390361555559</v>
      </c>
      <c r="CQ85">
        <f t="shared" si="37"/>
        <v>1.6494127590266669E-7</v>
      </c>
      <c r="CR85">
        <f t="shared" si="42"/>
        <v>5.8792269979487174E-5</v>
      </c>
      <c r="CS85">
        <f t="shared" si="42"/>
        <v>2.4004703491128209E-12</v>
      </c>
      <c r="CT85">
        <f t="shared" si="42"/>
        <v>7.4239081384615388E-6</v>
      </c>
      <c r="CU85">
        <f t="shared" si="42"/>
        <v>1.928968603811966E-7</v>
      </c>
      <c r="CV85">
        <f t="shared" si="42"/>
        <v>3.6008908696068383E-12</v>
      </c>
      <c r="CW85">
        <f t="shared" si="42"/>
        <v>8.0721500730256412E-13</v>
      </c>
      <c r="CX85">
        <f t="shared" si="42"/>
        <v>8.4809763850256427E-14</v>
      </c>
      <c r="CY85">
        <f t="shared" si="42"/>
        <v>4.1663575373504286E-7</v>
      </c>
      <c r="CZ85">
        <f t="shared" si="42"/>
        <v>1.0694847395726496E-8</v>
      </c>
      <c r="DA85">
        <f t="shared" si="42"/>
        <v>2.2252695331623939E-7</v>
      </c>
      <c r="DB85">
        <f t="shared" si="42"/>
        <v>1.6314912017521372E-6</v>
      </c>
      <c r="DC85">
        <f t="shared" si="42"/>
        <v>1.2282894953641028E-3</v>
      </c>
      <c r="DD85">
        <f t="shared" si="42"/>
        <v>1.660768595179487E-3</v>
      </c>
      <c r="DE85">
        <f t="shared" si="42"/>
        <v>7.1829602270085481E-5</v>
      </c>
      <c r="DF85">
        <f t="shared" si="42"/>
        <v>8.0537523633162397E-4</v>
      </c>
      <c r="DG85">
        <f t="shared" si="38"/>
        <v>2.5375580908102566E-10</v>
      </c>
      <c r="DH85" s="5">
        <f>IFERROR(((((L85+AB85)*(1/$H85))+AR85)/$F$2)/($B$2*('CAR.CAP_per person'!B$2)/(_xlfn.XLOOKUP($E$2,EU_countries_GDP!$A$2:$A$29,EU_countries_GDP!$E$2:$E$29))),"")</f>
        <v>3.0216242552328489E-2</v>
      </c>
      <c r="DI85" s="5">
        <f>IFERROR(((((M85+AC85)*(1/$H85))+AS85)/$F$2)/($B$2*('CAR.CAP_per person'!C$2)/(_xlfn.XLOOKUP($E$2,EU_countries_GDP!$A$2:$A$29,EU_countries_GDP!$E$2:$E$29))),"")</f>
        <v>1.6641069375977591E-5</v>
      </c>
      <c r="DJ85" s="5">
        <f>IFERROR(((((N85+AD85)*(1/$H85))+AT85)/$F$2)/($B$2*('CAR.CAP_per person'!D$2)/(_xlfn.XLOOKUP($E$2,EU_countries_GDP!$A$2:$A$29,EU_countries_GDP!$E$2:$E$29))),"")</f>
        <v>5.2767771881984482E-5</v>
      </c>
      <c r="DK85" s="5">
        <f>IFERROR(((((O85+AE85)*(1/$H85))+AU85)/$F$2)/($B$2*('CAR.CAP_per person'!E$2)/(_xlfn.XLOOKUP($E$2,EU_countries_GDP!$A$2:$A$29,EU_countries_GDP!$E$2:$E$29))),"")</f>
        <v>1.7078560030021886E-3</v>
      </c>
      <c r="DL85" s="5">
        <f>IFERROR(((((P85+AF85)*(1/$H85))+AV85)/$F$2)/($B$2*('CAR.CAP_per person'!F$2)/(_xlfn.XLOOKUP($E$2,EU_countries_GDP!$A$2:$A$29,EU_countries_GDP!$E$2:$E$29))),"")</f>
        <v>1.965908514785443E-2</v>
      </c>
      <c r="DM85" s="5">
        <f>IFERROR(((((Q85+AG85)*(1/$H85))+AW85)/$F$2)/($B$2*('CAR.CAP_per person'!G$2)/(_xlfn.XLOOKUP($E$2,EU_countries_GDP!$A$2:$A$29,EU_countries_GDP!$E$2:$E$29))),"")</f>
        <v>3.0622876803150134E-3</v>
      </c>
      <c r="DN85" s="5">
        <f>IFERROR(((((R85+AH85)*(1/$H85))+AX85)/$F$2)/($B$2*('CAR.CAP_per person'!H$2)/(_xlfn.XLOOKUP($E$2,EU_countries_GDP!$A$2:$A$29,EU_countries_GDP!$E$2:$E$29))),"")</f>
        <v>5.8646873431108385E-5</v>
      </c>
      <c r="DO85" s="5">
        <f>IFERROR(((((S85+AI85)*(1/$H85))+AY85)/$F$2)/($B$2*('CAR.CAP_per person'!I$2)/(_xlfn.XLOOKUP($E$2,EU_countries_GDP!$A$2:$A$29,EU_countries_GDP!$E$2:$E$29))),"")</f>
        <v>9.108811201113898E-4</v>
      </c>
      <c r="DP85" s="5">
        <f>IFERROR(((((T85+AJ85)*(1/$H85))+AZ85)/$F$2)/($B$2*('CAR.CAP_per person'!J$2)/(_xlfn.XLOOKUP($E$2,EU_countries_GDP!$A$2:$A$29,EU_countries_GDP!$E$2:$E$29))),"")</f>
        <v>6.6941817980270052E-3</v>
      </c>
      <c r="DQ85" s="5">
        <f>IFERROR(((((U85+AK85)*(1/$H85))+BA85)/$F$2)/($B$2*('CAR.CAP_per person'!K$2)/(_xlfn.XLOOKUP($E$2,EU_countries_GDP!$A$2:$A$29,EU_countries_GDP!$E$2:$E$29))),"")</f>
        <v>4.0571546538821198E-3</v>
      </c>
      <c r="DR85" s="5">
        <f>IFERROR(((((V85+AL85)*(1/$H85))+BB85)/$F$2)/($B$2*('CAR.CAP_per person'!L$2)/(_xlfn.XLOOKUP($E$2,EU_countries_GDP!$A$2:$A$29,EU_countries_GDP!$E$2:$E$29))),"")</f>
        <v>5.2985625188588009E-4</v>
      </c>
      <c r="DS85" s="5">
        <f>IFERROR(((((W85+AM85)*(1/$H85))+BC85)/$F$2)/($B$2*('CAR.CAP_per person'!M$2)/(_xlfn.XLOOKUP($E$2,EU_countries_GDP!$A$2:$A$29,EU_countries_GDP!$E$2:$E$29))),"")</f>
        <v>1.6237616375979477E-2</v>
      </c>
      <c r="DT85" s="5">
        <f>IFERROR(((((X85+AN85)*(1/$H85))+BD85)/$F$2)/($B$2*('CAR.CAP_per person'!N$2)/(_xlfn.XLOOKUP($E$2,EU_countries_GDP!$A$2:$A$29,EU_countries_GDP!$E$2:$E$29))),"")</f>
        <v>0.48168354155444359</v>
      </c>
      <c r="DU85" s="5">
        <f>IFERROR(((((Y85+AO85)*(1/$H85))+BE85)/$F$2)/($B$2*('CAR.CAP_per person'!O$2)/(_xlfn.XLOOKUP($E$2,EU_countries_GDP!$A$2:$A$29,EU_countries_GDP!$E$2:$E$29))),"")</f>
        <v>1.4766545413977864E-3</v>
      </c>
      <c r="DV85" s="5">
        <f>IFERROR(((((Z85+AP85)*(1/$H85))+BF85)/$F$2)/($B$2*('CAR.CAP_per person'!P$2)/(_xlfn.XLOOKUP($E$2,EU_countries_GDP!$A$2:$A$29,EU_countries_GDP!$E$2:$E$29))),"")</f>
        <v>1.3162672216293633E-2</v>
      </c>
      <c r="DW85" s="5">
        <f>IFERROR(((((AA85+AQ85)*(1/$H85))+BG85)/$F$2)/($B$2*('CAR.CAP_per person'!Q$2)/(_xlfn.XLOOKUP($E$2,EU_countries_GDP!$A$2:$A$29,EU_countries_GDP!$E$2:$E$29))),"")</f>
        <v>4.2209716290129715E-3</v>
      </c>
    </row>
    <row r="86" spans="1:127">
      <c r="A86" t="s">
        <v>221</v>
      </c>
      <c r="B86" t="str">
        <f>_xlfn.XLOOKUP(D86,Table5[Ingredient],Table5[Category],"",FALSE)</f>
        <v>Starch/satiating food</v>
      </c>
      <c r="C86" s="33" t="s">
        <v>177</v>
      </c>
      <c r="D86" s="33" t="s">
        <v>195</v>
      </c>
      <c r="E86" s="33">
        <v>0.159</v>
      </c>
      <c r="F86" s="33" t="s">
        <v>179</v>
      </c>
      <c r="G86" s="33" t="s">
        <v>180</v>
      </c>
      <c r="H86" s="91">
        <f>Dataset_AT!R83</f>
        <v>2.6287074694970738E-2</v>
      </c>
      <c r="I86" s="33"/>
      <c r="J86" s="37">
        <f>IFERROR(INDEX('AveragePrices&amp;Codes'!G:AG, MATCH($D86, 'AveragePrices&amp;Codes'!$A:$A, 0), MATCH(Tool_Austria!$E$2, 'AveragePrices&amp;Codes'!$G$1:$AG$1, 0)),"")</f>
        <v>0</v>
      </c>
      <c r="K86" s="37">
        <f>IFERROR(E86/(_xlfn.XLOOKUP(A86,Dataset_AT!$V$2:$V$9,Dataset_AT!$W$2:$W$9)),"")</f>
        <v>1.892857142857143E-3</v>
      </c>
      <c r="L86">
        <f>IFERROR(IF($F86="Raw",_xlfn.XLOOKUP(_xlfn.XLOOKUP(Tool_Austria!$D86,'AveragePrices&amp;Codes'!$A:$A,'AveragePrices&amp;Codes'!$B:$B),AGRIBALYSE_Raw!$B:$B,AGRIBALYSE_Raw!O:O)*$E86,_xlfn.XLOOKUP(_xlfn.XLOOKUP(Tool_Austria!$D86,'AveragePrices&amp;Codes'!$A:$A,'AveragePrices&amp;Codes'!$B:$B),AGRIBALYSE_Cooked!$C:$C,AGRIBALYSE_Cooked!P:P)*$E86),"")</f>
        <v>4.1947871840000005E-2</v>
      </c>
      <c r="M86">
        <f>IFERROR(IF($F86="Raw",_xlfn.XLOOKUP(_xlfn.XLOOKUP(Tool_Austria!$D86,'AveragePrices&amp;Codes'!$A:$A,'AveragePrices&amp;Codes'!$B:$B),AGRIBALYSE_Raw!$B:$B,AGRIBALYSE_Raw!P:P)*$E86,_xlfn.XLOOKUP(_xlfn.XLOOKUP(Tool_Austria!$D86,'AveragePrices&amp;Codes'!$A:$A,'AveragePrices&amp;Codes'!$B:$B),AGRIBALYSE_Cooked!$C:$C,AGRIBALYSE_Cooked!Q:Q)*$E86),"")</f>
        <v>7.0269408700000007E-10</v>
      </c>
      <c r="N86">
        <f>IFERROR(IF($F86="Raw",_xlfn.XLOOKUP(_xlfn.XLOOKUP(Tool_Austria!$D86,'AveragePrices&amp;Codes'!$A:$A,'AveragePrices&amp;Codes'!$B:$B),AGRIBALYSE_Raw!$B:$B,AGRIBALYSE_Raw!Q:Q)*$E86,_xlfn.XLOOKUP(_xlfn.XLOOKUP(Tool_Austria!$D86,'AveragePrices&amp;Codes'!$A:$A,'AveragePrices&amp;Codes'!$B:$B),AGRIBALYSE_Cooked!$C:$C,AGRIBALYSE_Cooked!R:R)*$E86),"")</f>
        <v>9.521647690000001E-3</v>
      </c>
      <c r="O86">
        <f>IFERROR(IF($F86="Raw",_xlfn.XLOOKUP(_xlfn.XLOOKUP(Tool_Austria!$D86,'AveragePrices&amp;Codes'!$A:$A,'AveragePrices&amp;Codes'!$B:$B),AGRIBALYSE_Raw!$B:$B,AGRIBALYSE_Raw!R:R)*$E86,_xlfn.XLOOKUP(_xlfn.XLOOKUP(Tool_Austria!$D86,'AveragePrices&amp;Codes'!$A:$A,'AveragePrices&amp;Codes'!$B:$B),AGRIBALYSE_Cooked!$C:$C,AGRIBALYSE_Cooked!S:S)*$E86),"")</f>
        <v>1.4118014920000001E-4</v>
      </c>
      <c r="P86">
        <f>IFERROR(IF($F86="Raw",_xlfn.XLOOKUP(_xlfn.XLOOKUP(Tool_Austria!$D86,'AveragePrices&amp;Codes'!$A:$A,'AveragePrices&amp;Codes'!$B:$B),AGRIBALYSE_Raw!$B:$B,AGRIBALYSE_Raw!S:S)*$E86,_xlfn.XLOOKUP(_xlfn.XLOOKUP(Tool_Austria!$D86,'AveragePrices&amp;Codes'!$A:$A,'AveragePrices&amp;Codes'!$B:$B),AGRIBALYSE_Cooked!$C:$C,AGRIBALYSE_Cooked!T:T)*$E86),"")</f>
        <v>3.803074201E-9</v>
      </c>
      <c r="Q86">
        <f>IFERROR(IF($F86="Raw",_xlfn.XLOOKUP(_xlfn.XLOOKUP(Tool_Austria!$D86,'AveragePrices&amp;Codes'!$A:$A,'AveragePrices&amp;Codes'!$B:$B),AGRIBALYSE_Raw!$B:$B,AGRIBALYSE_Raw!T:T)*$E86,_xlfn.XLOOKUP(_xlfn.XLOOKUP(Tool_Austria!$D86,'AveragePrices&amp;Codes'!$A:$A,'AveragePrices&amp;Codes'!$B:$B),AGRIBALYSE_Cooked!$C:$C,AGRIBALYSE_Cooked!U:U)*$E86),"")</f>
        <v>3.2765956270000002E-10</v>
      </c>
      <c r="R86">
        <f>IFERROR(IF($F86="Raw",_xlfn.XLOOKUP(_xlfn.XLOOKUP(Tool_Austria!$D86,'AveragePrices&amp;Codes'!$A:$A,'AveragePrices&amp;Codes'!$B:$B),AGRIBALYSE_Raw!$B:$B,AGRIBALYSE_Raw!U:U)*$E86,_xlfn.XLOOKUP(_xlfn.XLOOKUP(Tool_Austria!$D86,'AveragePrices&amp;Codes'!$A:$A,'AveragePrices&amp;Codes'!$B:$B),AGRIBALYSE_Cooked!$C:$C,AGRIBALYSE_Cooked!V:V)*$E86),"")</f>
        <v>5.4233294100000008E-11</v>
      </c>
      <c r="S86">
        <f>IFERROR(IF($F86="Raw",_xlfn.XLOOKUP(_xlfn.XLOOKUP(Tool_Austria!$D86,'AveragePrices&amp;Codes'!$A:$A,'AveragePrices&amp;Codes'!$B:$B),AGRIBALYSE_Raw!$B:$B,AGRIBALYSE_Raw!V:V)*$E86,_xlfn.XLOOKUP(_xlfn.XLOOKUP(Tool_Austria!$D86,'AveragePrices&amp;Codes'!$A:$A,'AveragePrices&amp;Codes'!$B:$B),AGRIBALYSE_Cooked!$C:$C,AGRIBALYSE_Cooked!W:W)*$E86),"")</f>
        <v>5.0110123590000005E-4</v>
      </c>
      <c r="T86">
        <f>IFERROR(IF($F86="Raw",_xlfn.XLOOKUP(_xlfn.XLOOKUP(Tool_Austria!$D86,'AveragePrices&amp;Codes'!$A:$A,'AveragePrices&amp;Codes'!$B:$B),AGRIBALYSE_Raw!$B:$B,AGRIBALYSE_Raw!W:W)*$E86,_xlfn.XLOOKUP(_xlfn.XLOOKUP(Tool_Austria!$D86,'AveragePrices&amp;Codes'!$A:$A,'AveragePrices&amp;Codes'!$B:$B),AGRIBALYSE_Cooked!$C:$C,AGRIBALYSE_Cooked!X:X)*$E86),"")</f>
        <v>8.4945394899999996E-6</v>
      </c>
      <c r="U86">
        <f>IFERROR(IF($F86="Raw",_xlfn.XLOOKUP(_xlfn.XLOOKUP(Tool_Austria!$D86,'AveragePrices&amp;Codes'!$A:$A,'AveragePrices&amp;Codes'!$B:$B),AGRIBALYSE_Raw!$B:$B,AGRIBALYSE_Raw!X:X)*$E86,_xlfn.XLOOKUP(_xlfn.XLOOKUP(Tool_Austria!$D86,'AveragePrices&amp;Codes'!$A:$A,'AveragePrices&amp;Codes'!$B:$B),AGRIBALYSE_Cooked!$C:$C,AGRIBALYSE_Cooked!Y:Y)*$E86),"")</f>
        <v>3.3684438850000001E-4</v>
      </c>
      <c r="V86">
        <f>IFERROR(IF($F86="Raw",_xlfn.XLOOKUP(_xlfn.XLOOKUP(Tool_Austria!$D86,'AveragePrices&amp;Codes'!$A:$A,'AveragePrices&amp;Codes'!$B:$B),AGRIBALYSE_Raw!$B:$B,AGRIBALYSE_Raw!Y:Y)*$E86,_xlfn.XLOOKUP(_xlfn.XLOOKUP(Tool_Austria!$D86,'AveragePrices&amp;Codes'!$A:$A,'AveragePrices&amp;Codes'!$B:$B),AGRIBALYSE_Cooked!$C:$C,AGRIBALYSE_Cooked!Z:Z)*$E86),"")</f>
        <v>2.1189335340000004E-3</v>
      </c>
      <c r="W86">
        <f>IFERROR(IF($F86="Raw",_xlfn.XLOOKUP(_xlfn.XLOOKUP(Tool_Austria!$D86,'AveragePrices&amp;Codes'!$A:$A,'AveragePrices&amp;Codes'!$B:$B),AGRIBALYSE_Raw!$B:$B,AGRIBALYSE_Raw!Z:Z)*$E86,_xlfn.XLOOKUP(_xlfn.XLOOKUP(Tool_Austria!$D86,'AveragePrices&amp;Codes'!$A:$A,'AveragePrices&amp;Codes'!$B:$B),AGRIBALYSE_Cooked!$C:$C,AGRIBALYSE_Cooked!AA:AA)*$E86),"")</f>
        <v>0.71144388349999998</v>
      </c>
      <c r="X86">
        <f>IFERROR(IF($F86="Raw",_xlfn.XLOOKUP(_xlfn.XLOOKUP(Tool_Austria!$D86,'AveragePrices&amp;Codes'!$A:$A,'AveragePrices&amp;Codes'!$B:$B),AGRIBALYSE_Raw!$B:$B,AGRIBALYSE_Raw!AA:AA)*$E86,_xlfn.XLOOKUP(_xlfn.XLOOKUP(Tool_Austria!$D86,'AveragePrices&amp;Codes'!$A:$A,'AveragePrices&amp;Codes'!$B:$B),AGRIBALYSE_Cooked!$C:$C,AGRIBALYSE_Cooked!AB:AB)*$E86),"")</f>
        <v>4.4634766730000006</v>
      </c>
      <c r="Y86">
        <f>IFERROR(IF($F86="Raw",_xlfn.XLOOKUP(_xlfn.XLOOKUP(Tool_Austria!$D86,'AveragePrices&amp;Codes'!$A:$A,'AveragePrices&amp;Codes'!$B:$B),AGRIBALYSE_Raw!$B:$B,AGRIBALYSE_Raw!AB:AB)*$E86,_xlfn.XLOOKUP(_xlfn.XLOOKUP(Tool_Austria!$D86,'AveragePrices&amp;Codes'!$A:$A,'AveragePrices&amp;Codes'!$B:$B),AGRIBALYSE_Cooked!$C:$C,AGRIBALYSE_Cooked!AC:AC)*$E86),"")</f>
        <v>1.089002713E-2</v>
      </c>
      <c r="Z86">
        <f>IFERROR(IF($F86="Raw",_xlfn.XLOOKUP(_xlfn.XLOOKUP(Tool_Austria!$D86,'AveragePrices&amp;Codes'!$A:$A,'AveragePrices&amp;Codes'!$B:$B),AGRIBALYSE_Raw!$B:$B,AGRIBALYSE_Raw!AC:AC)*$E86,_xlfn.XLOOKUP(_xlfn.XLOOKUP(Tool_Austria!$D86,'AveragePrices&amp;Codes'!$A:$A,'AveragePrices&amp;Codes'!$B:$B),AGRIBALYSE_Cooked!$C:$C,AGRIBALYSE_Cooked!AD:AD)*$E86),"")</f>
        <v>0.47844692119999999</v>
      </c>
      <c r="AA86">
        <f>IFERROR(IF($F86="Raw",_xlfn.XLOOKUP(_xlfn.XLOOKUP(Tool_Austria!$D86,'AveragePrices&amp;Codes'!$A:$A,'AveragePrices&amp;Codes'!$B:$B),AGRIBALYSE_Raw!$B:$B,AGRIBALYSE_Raw!AD:AD)*$E86,_xlfn.XLOOKUP(_xlfn.XLOOKUP(Tool_Austria!$D86,'AveragePrices&amp;Codes'!$A:$A,'AveragePrices&amp;Codes'!$B:$B),AGRIBALYSE_Cooked!$C:$C,AGRIBALYSE_Cooked!AE:AE)*$E86),"")</f>
        <v>1.9204261679999999E-7</v>
      </c>
      <c r="AB86" cm="1">
        <f t="array" ref="AB86">IFERROR(_xlfn.XLOOKUP(Tool_Austria!$F86&amp;$E$2,'Cooking methods'!$A:$A&amp;'Cooking methods'!$B:$B,'Cooking methods'!C:C)*$E86,"")</f>
        <v>3.1335424260000001E-2</v>
      </c>
      <c r="AC86" cm="1">
        <f t="array" ref="AC86">IFERROR(_xlfn.XLOOKUP(Tool_Austria!$F86&amp;$E$2,'Cooking methods'!$A:$A&amp;'Cooking methods'!$B:$B,'Cooking methods'!D:D)*$E86,"")</f>
        <v>1.1222749517699999E-9</v>
      </c>
      <c r="AD86" cm="1">
        <f t="array" ref="AD86">IFERROR(_xlfn.XLOOKUP(Tool_Austria!$F86&amp;$E$2,'Cooking methods'!$A:$A&amp;'Cooking methods'!$B:$B,'Cooking methods'!E:E)*$E86,"")</f>
        <v>2.2275899999999998E-3</v>
      </c>
      <c r="AE86" cm="1">
        <f t="array" ref="AE86">IFERROR(_xlfn.XLOOKUP(Tool_Austria!$F86&amp;$E$2,'Cooking methods'!$A:$A&amp;'Cooking methods'!$B:$B,'Cooking methods'!F:F)*$E86,"")</f>
        <v>5.6749801410000009E-5</v>
      </c>
      <c r="AF86" cm="1">
        <f t="array" ref="AF86">IFERROR(_xlfn.XLOOKUP(Tool_Austria!$F86&amp;$E$2,'Cooking methods'!$A:$A&amp;'Cooking methods'!$B:$B,'Cooking methods'!G:G)*$E86,"")</f>
        <v>2.2901304240000002E-10</v>
      </c>
      <c r="AG86" cm="1">
        <f t="array" ref="AG86">IFERROR(_xlfn.XLOOKUP(Tool_Austria!$F86&amp;$E$2,'Cooking methods'!$A:$A&amp;'Cooking methods'!$B:$B,'Cooking methods'!H:H)*$E86,"")</f>
        <v>1.2995298323999999E-10</v>
      </c>
      <c r="AH86" cm="1">
        <f t="array" ref="AH86">IFERROR(_xlfn.XLOOKUP(Tool_Austria!$F86&amp;$E$2,'Cooking methods'!$A:$A&amp;'Cooking methods'!$B:$B,'Cooking methods'!I:I)*$E86,"")</f>
        <v>7.0425267708000001E-11</v>
      </c>
      <c r="AI86" cm="1">
        <f t="array" ref="AI86">IFERROR(_xlfn.XLOOKUP(Tool_Austria!$F86&amp;$E$2,'Cooking methods'!$A:$A&amp;'Cooking methods'!$B:$B,'Cooking methods'!J:J)*$E86,"")</f>
        <v>3.9564375450000004E-5</v>
      </c>
      <c r="AJ86" cm="1">
        <f t="array" ref="AJ86">IFERROR(_xlfn.XLOOKUP(Tool_Austria!$F86&amp;$E$2,'Cooking methods'!$A:$A&amp;'Cooking methods'!$B:$B,'Cooking methods'!K:K)*$E86,"")</f>
        <v>8.4752350349999999E-6</v>
      </c>
      <c r="AK86" cm="1">
        <f t="array" ref="AK86">IFERROR(_xlfn.XLOOKUP(Tool_Austria!$F86&amp;$E$2,'Cooking methods'!$A:$A&amp;'Cooking methods'!$B:$B,'Cooking methods'!L:L)*$E86,"")</f>
        <v>1.6024703699999999E-5</v>
      </c>
      <c r="AL86" cm="1">
        <f t="array" ref="AL86">IFERROR(_xlfn.XLOOKUP(Tool_Austria!$F86&amp;$E$2,'Cooking methods'!$A:$A&amp;'Cooking methods'!$B:$B,'Cooking methods'!M:M)*$E86,"")</f>
        <v>1.0810016475E-4</v>
      </c>
      <c r="AM86" cm="1">
        <f t="array" ref="AM86">IFERROR(_xlfn.XLOOKUP(Tool_Austria!$F86&amp;$E$2,'Cooking methods'!$A:$A&amp;'Cooking methods'!$B:$B,'Cooking methods'!N:N)*$E86,"")</f>
        <v>7.9540932959999991E-2</v>
      </c>
      <c r="AN86" cm="1">
        <f t="array" ref="AN86">IFERROR(_xlfn.XLOOKUP(Tool_Austria!$F86&amp;$E$2,'Cooking methods'!$A:$A&amp;'Cooking methods'!$B:$B,'Cooking methods'!O:O)*$E86,"")</f>
        <v>4.5884760599999998E-2</v>
      </c>
      <c r="AO86" cm="1">
        <f t="array" ref="AO86">IFERROR(_xlfn.XLOOKUP(Tool_Austria!$F86&amp;$E$2,'Cooking methods'!$A:$A&amp;'Cooking methods'!$B:$B,'Cooking methods'!P:P)*$E86,"")</f>
        <v>8.2164108600000004E-3</v>
      </c>
      <c r="AP86" cm="1">
        <f t="array" ref="AP86">IFERROR(_xlfn.XLOOKUP(Tool_Austria!$F86&amp;$E$2,'Cooking methods'!$A:$A&amp;'Cooking methods'!$B:$B,'Cooking methods'!Q:Q)*$E86,"")</f>
        <v>0.49454851518000004</v>
      </c>
      <c r="AQ86" cm="1">
        <f t="array" ref="AQ86">IFERROR(_xlfn.XLOOKUP(Tool_Austria!$F86&amp;$E$2,'Cooking methods'!$A:$A&amp;'Cooking methods'!$B:$B,'Cooking methods'!R:R)*$E86,"")</f>
        <v>4.7593185707999997E-8</v>
      </c>
      <c r="AR86" cm="1">
        <f t="array" ref="AR86">IFERROR(_xlfn.XLOOKUP(Tool_Austria!$G86&amp;$E$2,'Waste management'!$A:$A&amp;'Waste management'!$B:$B,'Waste management'!C:C)*$E86,"")</f>
        <v>8.9024099999999995E-3</v>
      </c>
      <c r="AS86" cm="1">
        <f t="array" ref="AS86">IFERROR(_xlfn.XLOOKUP(Tool_Austria!$G86&amp;$E$2,'Waste management'!$A:$A&amp;'Waste management'!$B:$B,'Waste management'!D:D)*$E86,"")</f>
        <v>6.0738158999999992E-11</v>
      </c>
      <c r="AT86" cm="1">
        <f t="array" ref="AT86">IFERROR(_xlfn.XLOOKUP(Tool_Austria!$G86&amp;$E$2,'Waste management'!$A:$A&amp;'Waste management'!$B:$B,'Waste management'!E:E)*$E86,"")</f>
        <v>1.6377000000000001E-4</v>
      </c>
      <c r="AU86" cm="1">
        <f t="array" ref="AU86">IFERROR(_xlfn.XLOOKUP(Tool_Austria!$G86&amp;$E$2,'Waste management'!$A:$A&amp;'Waste management'!$B:$B,'Waste management'!F:F)*$E86,"")</f>
        <v>1.908E-5</v>
      </c>
      <c r="AV86" cm="1">
        <f t="array" ref="AV86">IFERROR(_xlfn.XLOOKUP(Tool_Austria!$G86&amp;$E$2,'Waste management'!$A:$A&amp;'Waste management'!$B:$B,'Waste management'!G:G)*$E86,"")</f>
        <v>1.8411564E-9</v>
      </c>
      <c r="AW86" cm="1">
        <f t="array" ref="AW86">IFERROR(_xlfn.XLOOKUP(Tool_Austria!$G86&amp;$E$2,'Waste management'!$A:$A&amp;'Waste management'!$B:$B,'Waste management'!H:H)*$E86,"")</f>
        <v>6.0014708999999993E-11</v>
      </c>
      <c r="AX86" cm="1">
        <f t="array" ref="AX86">IFERROR(_xlfn.XLOOKUP(Tool_Austria!$G86&amp;$E$2,'Waste management'!$A:$A&amp;'Waste management'!$B:$B,'Waste management'!I:I)*$E86,"")</f>
        <v>4.2668763000000003E-11</v>
      </c>
      <c r="AY86" cm="1">
        <f t="array" ref="AY86">IFERROR(_xlfn.XLOOKUP(Tool_Austria!$G86&amp;$E$2,'Waste management'!$A:$A&amp;'Waste management'!$B:$B,'Waste management'!J:J)*$E86,"")</f>
        <v>3.5139000000000004E-4</v>
      </c>
      <c r="AZ86" cm="1">
        <f t="array" ref="AZ86">IFERROR(_xlfn.XLOOKUP(Tool_Austria!$G86&amp;$E$2,'Waste management'!$A:$A&amp;'Waste management'!$B:$B,'Waste management'!K:K)*$E86,"")</f>
        <v>8.5532778000000007E-7</v>
      </c>
      <c r="BA86" cm="1">
        <f t="array" ref="BA86">IFERROR(_xlfn.XLOOKUP(Tool_Austria!$G86&amp;$E$2,'Waste management'!$A:$A&amp;'Waste management'!$B:$B,'Waste management'!L:L)*$E86,"")</f>
        <v>1.53914226E-5</v>
      </c>
      <c r="BB86" cm="1">
        <f t="array" ref="BB86">IFERROR(_xlfn.XLOOKUP(Tool_Austria!$G86&amp;$E$2,'Waste management'!$A:$A&amp;'Waste management'!$B:$B,'Waste management'!M:M)*$E86,"")</f>
        <v>1.5486600000000001E-3</v>
      </c>
      <c r="BC86" cm="1">
        <f t="array" ref="BC86">IFERROR(_xlfn.XLOOKUP(Tool_Austria!$G86&amp;$E$2,'Waste management'!$A:$A&amp;'Waste management'!$B:$B,'Waste management'!N:N)*$E86,"")</f>
        <v>1.33164726</v>
      </c>
      <c r="BD86" cm="1">
        <f t="array" ref="BD86">IFERROR(_xlfn.XLOOKUP(Tool_Austria!$G86&amp;$E$2,'Waste management'!$A:$A&amp;'Waste management'!$B:$B,'Waste management'!O:O)*$E86,"")</f>
        <v>8.4907590000000005E-2</v>
      </c>
      <c r="BE86" cm="1">
        <f t="array" ref="BE86">IFERROR(_xlfn.XLOOKUP(Tool_Austria!$G86&amp;$E$2,'Waste management'!$A:$A&amp;'Waste management'!$B:$B,'Waste management'!P:P)*$E86,"")</f>
        <v>1.8332700000000001E-3</v>
      </c>
      <c r="BF86" cm="1">
        <f t="array" ref="BF86">IFERROR(_xlfn.XLOOKUP(Tool_Austria!$G86&amp;$E$2,'Waste management'!$A:$A&amp;'Waste management'!$B:$B,'Waste management'!Q:Q)*$E86,"")</f>
        <v>5.335881E-2</v>
      </c>
      <c r="BG86" cm="1">
        <f t="array" ref="BG86">IFERROR(_xlfn.XLOOKUP(Tool_Austria!$G86&amp;$E$2,'Waste management'!$A:$A&amp;'Waste management'!$B:$B,'Waste management'!R:R)*$E86,"")</f>
        <v>1.7340539999999999E-8</v>
      </c>
      <c r="BH86">
        <f>IFERROR((L86+AR86+AB86)*_xlfn.XLOOKUP(Tool_Austria!BH$4,Monetization_Factors!$A:$A,Monetization_Factors!$D:$D),"")</f>
        <v>1.0692431892944901E-2</v>
      </c>
      <c r="BI86">
        <f>IFERROR((M86+AS86+AC86)*_xlfn.XLOOKUP(Tool_Austria!BI$4,Monetization_Factors!$A:$A,Monetization_Factors!$D:$D),"")</f>
        <v>7.5486814656098625E-8</v>
      </c>
      <c r="BJ86">
        <f>IFERROR((N86+AT86+AD86)*_xlfn.XLOOKUP(Tool_Austria!BJ$4,Monetization_Factors!$A:$A,Monetization_Factors!$D:$D),"")</f>
        <v>1.8181433230284083E-5</v>
      </c>
      <c r="BK86">
        <f>IFERROR((O86+AU86+AE86)*_xlfn.XLOOKUP(Tool_Austria!BK$4,Monetization_Factors!$A:$A,Monetization_Factors!$D:$D),"")</f>
        <v>3.2848223048152336E-4</v>
      </c>
      <c r="BL86">
        <f>IFERROR((P86+AV86+AF86)*_xlfn.XLOOKUP(Tool_Austria!BL$4,Monetization_Factors!$A:$A,Monetization_Factors!$D:$D),"")</f>
        <v>5.8631063418353828E-3</v>
      </c>
      <c r="BM86">
        <f>IFERROR((Q86+AW86+AG86)*_xlfn.XLOOKUP(Tool_Austria!BM$4,Monetization_Factors!$A:$A,Monetization_Factors!$D:$D),"")</f>
        <v>1.0749099575769082E-4</v>
      </c>
      <c r="BN86">
        <f>IFERROR((R86+AX86+AH86)*_xlfn.XLOOKUP(Tool_Austria!BN$4,Monetization_Factors!$A:$A,Monetization_Factors!$D:$D),"")</f>
        <v>1.9236641068401801E-4</v>
      </c>
      <c r="BO86">
        <f>IFERROR((S86+AY86+AI86)*_xlfn.XLOOKUP(Tool_Austria!BO$4,Monetization_Factors!$A:$A,Monetization_Factors!$D:$D),"")</f>
        <v>3.9057715383899062E-4</v>
      </c>
      <c r="BP86">
        <f>IFERROR((T86+AZ86+AJ86)*_xlfn.XLOOKUP(Tool_Austria!BP$4,Monetization_Factors!$A:$A,Monetization_Factors!$D:$D),"")</f>
        <v>4.3482399820174067E-5</v>
      </c>
      <c r="BQ86">
        <f>IFERROR((U86+BA86+AK86)*_xlfn.XLOOKUP(Tool_Austria!BQ$4,Monetization_Factors!$A:$A,Monetization_Factors!$D:$D),"")</f>
        <v>1.5064328278948267E-3</v>
      </c>
      <c r="BR86" t="str">
        <f>IFERROR((V86+BB86+AL86)*_xlfn.XLOOKUP(Tool_Austria!BR$4,Monetization_Factors!$A:$A,Monetization_Factors!$D:$D),"")</f>
        <v/>
      </c>
      <c r="BS86">
        <f>IFERROR((W86+BC86+AM86)*_xlfn.XLOOKUP(Tool_Austria!BS$4,Monetization_Factors!$A:$A,Monetization_Factors!$D:$D),"")</f>
        <v>1.0329307032282298E-4</v>
      </c>
      <c r="BT86">
        <f>IFERROR((X86+BD86+AN86)*_xlfn.XLOOKUP(Tool_Austria!BT$4,Monetization_Factors!$A:$A,Monetization_Factors!$D:$D),"")</f>
        <v>1.0230180282649361E-3</v>
      </c>
      <c r="BU86">
        <f>IFERROR((Y86+BE86+AO86)*_xlfn.XLOOKUP(Tool_Austria!BU$4,Monetization_Factors!$A:$A,Monetization_Factors!$D:$D),"")</f>
        <v>1.330703183589624E-4</v>
      </c>
      <c r="BV86">
        <f>IFERROR((Z86+BF86+AP86)*_xlfn.XLOOKUP(Tool_Austria!BV$4,Monetization_Factors!$A:$A,Monetization_Factors!$D:$D),"")</f>
        <v>1.6947985246377898E-3</v>
      </c>
      <c r="BW86">
        <f>IFERROR((AA86+BG86+AQ86)*_xlfn.XLOOKUP(Tool_Austria!BW$4,Monetization_Factors!$A:$A,Monetization_Factors!$D:$D),"")</f>
        <v>5.3685435109253697E-7</v>
      </c>
      <c r="BX86" s="38" cm="1">
        <f t="array" ref="BX86">IFERROR(_xlfn.IFS(I86&lt;&gt;0,I86*E86,I86="",J86*E86),"")</f>
        <v>0</v>
      </c>
      <c r="BY86" s="38">
        <f t="shared" si="43"/>
        <v>2.2097343969238049E-2</v>
      </c>
      <c r="BZ86" s="38">
        <f t="shared" si="44"/>
        <v>2.2097343969238049E-2</v>
      </c>
      <c r="CA86" s="38">
        <f t="shared" si="45"/>
        <v>3.3995913798827767E-5</v>
      </c>
      <c r="CB86">
        <f t="shared" ref="CB86:CP102" si="46">IFERROR((L86+AB86+AR86),"")</f>
        <v>8.2185706100000006E-2</v>
      </c>
      <c r="CC86">
        <f t="shared" si="46"/>
        <v>1.8857071977699997E-9</v>
      </c>
      <c r="CD86">
        <f t="shared" si="46"/>
        <v>1.1913007690000001E-2</v>
      </c>
      <c r="CE86">
        <f t="shared" si="46"/>
        <v>2.1700995061E-4</v>
      </c>
      <c r="CF86">
        <f t="shared" si="46"/>
        <v>5.8732436434000001E-9</v>
      </c>
      <c r="CG86">
        <f t="shared" si="46"/>
        <v>5.1762725494000001E-10</v>
      </c>
      <c r="CH86">
        <f t="shared" si="46"/>
        <v>1.6732732480800001E-10</v>
      </c>
      <c r="CI86">
        <f t="shared" si="46"/>
        <v>8.9205561135000013E-4</v>
      </c>
      <c r="CJ86">
        <f t="shared" si="46"/>
        <v>1.7825102304999998E-5</v>
      </c>
      <c r="CK86">
        <f t="shared" si="46"/>
        <v>3.6826051480000002E-4</v>
      </c>
      <c r="CL86">
        <f t="shared" si="46"/>
        <v>3.7756936987500007E-3</v>
      </c>
      <c r="CM86">
        <f t="shared" si="46"/>
        <v>2.12263207646</v>
      </c>
      <c r="CN86">
        <f t="shared" si="46"/>
        <v>4.5942690236000008</v>
      </c>
      <c r="CO86">
        <f t="shared" si="46"/>
        <v>2.0939707990000004E-2</v>
      </c>
      <c r="CP86">
        <f t="shared" si="46"/>
        <v>1.0263542463799999</v>
      </c>
      <c r="CQ86">
        <f t="shared" si="37"/>
        <v>2.56976342508E-7</v>
      </c>
      <c r="CR86">
        <f t="shared" ref="CR86:DF102" si="47">IFERROR((L86+AB86+AR86)/$F$2,"")</f>
        <v>1.2643954784615386E-4</v>
      </c>
      <c r="CS86">
        <f t="shared" si="47"/>
        <v>2.9010879965692302E-12</v>
      </c>
      <c r="CT86">
        <f t="shared" si="47"/>
        <v>1.832770413846154E-5</v>
      </c>
      <c r="CU86">
        <f t="shared" si="47"/>
        <v>3.3386146247692307E-7</v>
      </c>
      <c r="CV86">
        <f t="shared" si="47"/>
        <v>9.0357594513846163E-12</v>
      </c>
      <c r="CW86">
        <f t="shared" si="47"/>
        <v>7.9634962298461545E-13</v>
      </c>
      <c r="CX86">
        <f t="shared" si="47"/>
        <v>2.5742665355076924E-13</v>
      </c>
      <c r="CY86">
        <f t="shared" si="47"/>
        <v>1.3723932482307695E-6</v>
      </c>
      <c r="CZ86">
        <f t="shared" si="47"/>
        <v>2.7423234315384613E-8</v>
      </c>
      <c r="DA86">
        <f t="shared" si="47"/>
        <v>5.6655463815384616E-7</v>
      </c>
      <c r="DB86">
        <f t="shared" si="47"/>
        <v>5.8087595365384622E-6</v>
      </c>
      <c r="DC86">
        <f t="shared" si="47"/>
        <v>3.2655878099384613E-3</v>
      </c>
      <c r="DD86">
        <f t="shared" si="47"/>
        <v>7.0681061901538477E-3</v>
      </c>
      <c r="DE86">
        <f t="shared" si="47"/>
        <v>3.2214935369230774E-5</v>
      </c>
      <c r="DF86">
        <f t="shared" si="47"/>
        <v>1.5790065328923075E-3</v>
      </c>
      <c r="DG86">
        <f t="shared" si="38"/>
        <v>3.9534821924307692E-10</v>
      </c>
      <c r="DH86" s="5">
        <f>IFERROR(((((L86+AB86)*(1/$H86))+AR86)/$F$2)/($B$2*('CAR.CAP_per person'!B$2)/(_xlfn.XLOOKUP($E$2,EU_countries_GDP!$A$2:$A$29,EU_countries_GDP!$E$2:$E$29))),"")</f>
        <v>6.2884213252232285E-2</v>
      </c>
      <c r="DI86" s="5">
        <f>IFERROR(((((M86+AC86)*(1/$H86))+AS86)/$F$2)/($B$2*('CAR.CAP_per person'!C$2)/(_xlfn.XLOOKUP($E$2,EU_countries_GDP!$A$2:$A$29,EU_countries_GDP!$E$2:$E$29))),"")</f>
        <v>1.9730083168750918E-5</v>
      </c>
      <c r="DJ86" s="5">
        <f>IFERROR(((((N86+AD86)*(1/$H86))+AT86)/$F$2)/($B$2*('CAR.CAP_per person'!D$2)/(_xlfn.XLOOKUP($E$2,EU_countries_GDP!$A$2:$A$29,EU_countries_GDP!$E$2:$E$29))),"")</f>
        <v>1.2995770921807567E-4</v>
      </c>
      <c r="DK86" s="5">
        <f>IFERROR(((((O86+AE86)*(1/$H86))+AU86)/$F$2)/($B$2*('CAR.CAP_per person'!E$2)/(_xlfn.XLOOKUP($E$2,EU_countries_GDP!$A$2:$A$29,EU_countries_GDP!$E$2:$E$29))),"")</f>
        <v>2.8432924718108589E-3</v>
      </c>
      <c r="DL86" s="5">
        <f>IFERROR(((((P86+AF86)*(1/$H86))+AV86)/$F$2)/($B$2*('CAR.CAP_per person'!F$2)/(_xlfn.XLOOKUP($E$2,EU_countries_GDP!$A$2:$A$29,EU_countries_GDP!$E$2:$E$29))),"")</f>
        <v>4.6023485256269418E-2</v>
      </c>
      <c r="DM86" s="5">
        <f>IFERROR(((((Q86+AG86)*(1/$H86))+AW86)/$F$2)/($B$2*('CAR.CAP_per person'!G$2)/(_xlfn.XLOOKUP($E$2,EU_countries_GDP!$A$2:$A$29,EU_countries_GDP!$E$2:$E$29))),"")</f>
        <v>2.783338316782145E-3</v>
      </c>
      <c r="DN86" s="5">
        <f>IFERROR(((((R86+AH86)*(1/$H86))+AX86)/$F$2)/($B$2*('CAR.CAP_per person'!H$2)/(_xlfn.XLOOKUP($E$2,EU_countries_GDP!$A$2:$A$29,EU_countries_GDP!$E$2:$E$29))),"")</f>
        <v>1.7870874778639343E-4</v>
      </c>
      <c r="DO86" s="5">
        <f>IFERROR(((((S86+AI86)*(1/$H86))+AY86)/$F$2)/($B$2*('CAR.CAP_per person'!I$2)/(_xlfn.XLOOKUP($E$2,EU_countries_GDP!$A$2:$A$29,EU_countries_GDP!$E$2:$E$29))),"")</f>
        <v>3.1952586571170069E-3</v>
      </c>
      <c r="DP86" s="5">
        <f>IFERROR(((((T86+AJ86)*(1/$H86))+AZ86)/$F$2)/($B$2*('CAR.CAP_per person'!J$2)/(_xlfn.XLOOKUP($E$2,EU_countries_GDP!$A$2:$A$29,EU_countries_GDP!$E$2:$E$29))),"")</f>
        <v>1.7043549682094594E-2</v>
      </c>
      <c r="DQ86" s="5">
        <f>IFERROR(((((U86+AK86)*(1/$H86))+BA86)/$F$2)/($B$2*('CAR.CAP_per person'!K$2)/(_xlfn.XLOOKUP($E$2,EU_countries_GDP!$A$2:$A$29,EU_countries_GDP!$E$2:$E$29))),"")</f>
        <v>1.0263642638024262E-2</v>
      </c>
      <c r="DR86" s="5">
        <f>IFERROR(((((V86+AL86)*(1/$H86))+BB86)/$F$2)/($B$2*('CAR.CAP_per person'!L$2)/(_xlfn.XLOOKUP($E$2,EU_countries_GDP!$A$2:$A$29,EU_countries_GDP!$E$2:$E$29))),"")</f>
        <v>2.1540636292110746E-3</v>
      </c>
      <c r="DS86" s="5">
        <f>IFERROR(((((W86+AM86)*(1/$H86))+BC86)/$F$2)/($B$2*('CAR.CAP_per person'!M$2)/(_xlfn.XLOOKUP($E$2,EU_countries_GDP!$A$2:$A$29,EU_countries_GDP!$E$2:$E$29))),"")</f>
        <v>3.6627677257764751E-2</v>
      </c>
      <c r="DT86" s="5">
        <f>IFERROR(((((X86+AN86)*(1/$H86))+BD86)/$F$2)/($B$2*('CAR.CAP_per person'!N$2)/(_xlfn.XLOOKUP($E$2,EU_countries_GDP!$A$2:$A$29,EU_countries_GDP!$E$2:$E$29))),"")</f>
        <v>2.0658574876659204</v>
      </c>
      <c r="DU86" s="5">
        <f>IFERROR(((((Y86+AO86)*(1/$H86))+BE86)/$F$2)/($B$2*('CAR.CAP_per person'!O$2)/(_xlfn.XLOOKUP($E$2,EU_countries_GDP!$A$2:$A$29,EU_countries_GDP!$E$2:$E$29))),"")</f>
        <v>6.1362950183959947E-4</v>
      </c>
      <c r="DV86" s="5">
        <f>IFERROR(((((Z86+AP86)*(1/$H86))+BF86)/$F$2)/($B$2*('CAR.CAP_per person'!P$2)/(_xlfn.XLOOKUP($E$2,EU_countries_GDP!$A$2:$A$29,EU_countries_GDP!$E$2:$E$29))),"")</f>
        <v>2.5338426339978425E-2</v>
      </c>
      <c r="DW86" s="5">
        <f>IFERROR(((((AA86+AQ86)*(1/$H86))+BG86)/$F$2)/($B$2*('CAR.CAP_per person'!Q$2)/(_xlfn.XLOOKUP($E$2,EU_countries_GDP!$A$2:$A$29,EU_countries_GDP!$E$2:$E$29))),"")</f>
        <v>6.3611866196784696E-3</v>
      </c>
    </row>
    <row r="87" spans="1:127">
      <c r="A87" t="s">
        <v>221</v>
      </c>
      <c r="B87" t="str">
        <f>_xlfn.XLOOKUP(D87,Table5[Ingredient],Table5[Category],"",FALSE)</f>
        <v xml:space="preserve">Other </v>
      </c>
      <c r="C87" s="33" t="s">
        <v>177</v>
      </c>
      <c r="D87" s="33" t="s">
        <v>187</v>
      </c>
      <c r="E87" s="33">
        <v>5.3000000000000005E-2</v>
      </c>
      <c r="F87" s="33" t="s">
        <v>179</v>
      </c>
      <c r="G87" s="33" t="s">
        <v>180</v>
      </c>
      <c r="H87" s="91">
        <f>Dataset_AT!R84</f>
        <v>2.6287074694970741E-2</v>
      </c>
      <c r="I87" s="33"/>
      <c r="J87" s="37">
        <f>IFERROR(INDEX('AveragePrices&amp;Codes'!G:AG, MATCH($D87, 'AveragePrices&amp;Codes'!$A:$A, 0), MATCH(Tool_Austria!$E$2, 'AveragePrices&amp;Codes'!$G$1:$AG$1, 0)),"")</f>
        <v>2.7022484230769233</v>
      </c>
      <c r="K87" s="37">
        <f>IFERROR(E87/(_xlfn.XLOOKUP(A87,Dataset_AT!$V$2:$V$9,Dataset_AT!$W$2:$W$9)),"")</f>
        <v>6.3095238095238102E-4</v>
      </c>
      <c r="L87">
        <f>IFERROR(IF($F87="Raw",_xlfn.XLOOKUP(_xlfn.XLOOKUP(Tool_Austria!$D87,'AveragePrices&amp;Codes'!$A:$A,'AveragePrices&amp;Codes'!$B:$B),AGRIBALYSE_Raw!$B:$B,AGRIBALYSE_Raw!O:O)*$E87,_xlfn.XLOOKUP(_xlfn.XLOOKUP(Tool_Austria!$D87,'AveragePrices&amp;Codes'!$A:$A,'AveragePrices&amp;Codes'!$B:$B),AGRIBALYSE_Cooked!$C:$C,AGRIBALYSE_Cooked!P:P)*$E87),"")</f>
        <v>0.12200017588888888</v>
      </c>
      <c r="M87">
        <f>IFERROR(IF($F87="Raw",_xlfn.XLOOKUP(_xlfn.XLOOKUP(Tool_Austria!$D87,'AveragePrices&amp;Codes'!$A:$A,'AveragePrices&amp;Codes'!$B:$B),AGRIBALYSE_Raw!$B:$B,AGRIBALYSE_Raw!P:P)*$E87,_xlfn.XLOOKUP(_xlfn.XLOOKUP(Tool_Austria!$D87,'AveragePrices&amp;Codes'!$A:$A,'AveragePrices&amp;Codes'!$B:$B),AGRIBALYSE_Cooked!$C:$C,AGRIBALYSE_Cooked!Q:Q)*$E87),"")</f>
        <v>2.3059292999999999E-9</v>
      </c>
      <c r="N87">
        <f>IFERROR(IF($F87="Raw",_xlfn.XLOOKUP(_xlfn.XLOOKUP(Tool_Austria!$D87,'AveragePrices&amp;Codes'!$A:$A,'AveragePrices&amp;Codes'!$B:$B),AGRIBALYSE_Raw!$B:$B,AGRIBALYSE_Raw!Q:Q)*$E87,_xlfn.XLOOKUP(_xlfn.XLOOKUP(Tool_Austria!$D87,'AveragePrices&amp;Codes'!$A:$A,'AveragePrices&amp;Codes'!$B:$B),AGRIBALYSE_Cooked!$C:$C,AGRIBALYSE_Cooked!R:R)*$E87),"")</f>
        <v>1.4858516433333335E-2</v>
      </c>
      <c r="O87">
        <f>IFERROR(IF($F87="Raw",_xlfn.XLOOKUP(_xlfn.XLOOKUP(Tool_Austria!$D87,'AveragePrices&amp;Codes'!$A:$A,'AveragePrices&amp;Codes'!$B:$B),AGRIBALYSE_Raw!$B:$B,AGRIBALYSE_Raw!R:R)*$E87,_xlfn.XLOOKUP(_xlfn.XLOOKUP(Tool_Austria!$D87,'AveragePrices&amp;Codes'!$A:$A,'AveragePrices&amp;Codes'!$B:$B),AGRIBALYSE_Cooked!$C:$C,AGRIBALYSE_Cooked!S:S)*$E87),"")</f>
        <v>4.5019616277777779E-4</v>
      </c>
      <c r="P87">
        <f>IFERROR(IF($F87="Raw",_xlfn.XLOOKUP(_xlfn.XLOOKUP(Tool_Austria!$D87,'AveragePrices&amp;Codes'!$A:$A,'AveragePrices&amp;Codes'!$B:$B),AGRIBALYSE_Raw!$B:$B,AGRIBALYSE_Raw!S:S)*$E87,_xlfn.XLOOKUP(_xlfn.XLOOKUP(Tool_Austria!$D87,'AveragePrices&amp;Codes'!$A:$A,'AveragePrices&amp;Codes'!$B:$B),AGRIBALYSE_Cooked!$C:$C,AGRIBALYSE_Cooked!T:T)*$E87),"")</f>
        <v>1.4006918322222223E-8</v>
      </c>
      <c r="Q87">
        <f>IFERROR(IF($F87="Raw",_xlfn.XLOOKUP(_xlfn.XLOOKUP(Tool_Austria!$D87,'AveragePrices&amp;Codes'!$A:$A,'AveragePrices&amp;Codes'!$B:$B),AGRIBALYSE_Raw!$B:$B,AGRIBALYSE_Raw!T:T)*$E87,_xlfn.XLOOKUP(_xlfn.XLOOKUP(Tool_Austria!$D87,'AveragePrices&amp;Codes'!$A:$A,'AveragePrices&amp;Codes'!$B:$B),AGRIBALYSE_Cooked!$C:$C,AGRIBALYSE_Cooked!U:U)*$E87),"")</f>
        <v>1.8177845777777779E-9</v>
      </c>
      <c r="R87">
        <f>IFERROR(IF($F87="Raw",_xlfn.XLOOKUP(_xlfn.XLOOKUP(Tool_Austria!$D87,'AveragePrices&amp;Codes'!$A:$A,'AveragePrices&amp;Codes'!$B:$B),AGRIBALYSE_Raw!$B:$B,AGRIBALYSE_Raw!U:U)*$E87,_xlfn.XLOOKUP(_xlfn.XLOOKUP(Tool_Austria!$D87,'AveragePrices&amp;Codes'!$A:$A,'AveragePrices&amp;Codes'!$B:$B),AGRIBALYSE_Cooked!$C:$C,AGRIBALYSE_Cooked!V:V)*$E87),"")</f>
        <v>1.4535598033333332E-10</v>
      </c>
      <c r="S87">
        <f>IFERROR(IF($F87="Raw",_xlfn.XLOOKUP(_xlfn.XLOOKUP(Tool_Austria!$D87,'AveragePrices&amp;Codes'!$A:$A,'AveragePrices&amp;Codes'!$B:$B),AGRIBALYSE_Raw!$B:$B,AGRIBALYSE_Raw!V:V)*$E87,_xlfn.XLOOKUP(_xlfn.XLOOKUP(Tool_Austria!$D87,'AveragePrices&amp;Codes'!$A:$A,'AveragePrices&amp;Codes'!$B:$B),AGRIBALYSE_Cooked!$C:$C,AGRIBALYSE_Cooked!W:W)*$E87),"")</f>
        <v>1.8812096188888889E-3</v>
      </c>
      <c r="T87">
        <f>IFERROR(IF($F87="Raw",_xlfn.XLOOKUP(_xlfn.XLOOKUP(Tool_Austria!$D87,'AveragePrices&amp;Codes'!$A:$A,'AveragePrices&amp;Codes'!$B:$B),AGRIBALYSE_Raw!$B:$B,AGRIBALYSE_Raw!W:W)*$E87,_xlfn.XLOOKUP(_xlfn.XLOOKUP(Tool_Austria!$D87,'AveragePrices&amp;Codes'!$A:$A,'AveragePrices&amp;Codes'!$B:$B),AGRIBALYSE_Cooked!$C:$C,AGRIBALYSE_Cooked!X:X)*$E87),"")</f>
        <v>3.3767497211111114E-5</v>
      </c>
      <c r="U87">
        <f>IFERROR(IF($F87="Raw",_xlfn.XLOOKUP(_xlfn.XLOOKUP(Tool_Austria!$D87,'AveragePrices&amp;Codes'!$A:$A,'AveragePrices&amp;Codes'!$B:$B),AGRIBALYSE_Raw!$B:$B,AGRIBALYSE_Raw!X:X)*$E87,_xlfn.XLOOKUP(_xlfn.XLOOKUP(Tool_Austria!$D87,'AveragePrices&amp;Codes'!$A:$A,'AveragePrices&amp;Codes'!$B:$B),AGRIBALYSE_Cooked!$C:$C,AGRIBALYSE_Cooked!Y:Y)*$E87),"")</f>
        <v>8.2702648666666673E-4</v>
      </c>
      <c r="V87">
        <f>IFERROR(IF($F87="Raw",_xlfn.XLOOKUP(_xlfn.XLOOKUP(Tool_Austria!$D87,'AveragePrices&amp;Codes'!$A:$A,'AveragePrices&amp;Codes'!$B:$B),AGRIBALYSE_Raw!$B:$B,AGRIBALYSE_Raw!Y:Y)*$E87,_xlfn.XLOOKUP(_xlfn.XLOOKUP(Tool_Austria!$D87,'AveragePrices&amp;Codes'!$A:$A,'AveragePrices&amp;Codes'!$B:$B),AGRIBALYSE_Cooked!$C:$C,AGRIBALYSE_Cooked!Z:Z)*$E87),"")</f>
        <v>8.1401863777777785E-3</v>
      </c>
      <c r="W87">
        <f>IFERROR(IF($F87="Raw",_xlfn.XLOOKUP(_xlfn.XLOOKUP(Tool_Austria!$D87,'AveragePrices&amp;Codes'!$A:$A,'AveragePrices&amp;Codes'!$B:$B),AGRIBALYSE_Raw!$B:$B,AGRIBALYSE_Raw!Z:Z)*$E87,_xlfn.XLOOKUP(_xlfn.XLOOKUP(Tool_Austria!$D87,'AveragePrices&amp;Codes'!$A:$A,'AveragePrices&amp;Codes'!$B:$B),AGRIBALYSE_Cooked!$C:$C,AGRIBALYSE_Cooked!AA:AA)*$E87),"")</f>
        <v>4.0391536733333337</v>
      </c>
      <c r="X87">
        <f>IFERROR(IF($F87="Raw",_xlfn.XLOOKUP(_xlfn.XLOOKUP(Tool_Austria!$D87,'AveragePrices&amp;Codes'!$A:$A,'AveragePrices&amp;Codes'!$B:$B),AGRIBALYSE_Raw!$B:$B,AGRIBALYSE_Raw!AA:AA)*$E87,_xlfn.XLOOKUP(_xlfn.XLOOKUP(Tool_Austria!$D87,'AveragePrices&amp;Codes'!$A:$A,'AveragePrices&amp;Codes'!$B:$B),AGRIBALYSE_Cooked!$C:$C,AGRIBALYSE_Cooked!AB:AB)*$E87),"")</f>
        <v>10.582544744444444</v>
      </c>
      <c r="Y87">
        <f>IFERROR(IF($F87="Raw",_xlfn.XLOOKUP(_xlfn.XLOOKUP(Tool_Austria!$D87,'AveragePrices&amp;Codes'!$A:$A,'AveragePrices&amp;Codes'!$B:$B),AGRIBALYSE_Raw!$B:$B,AGRIBALYSE_Raw!AB:AB)*$E87,_xlfn.XLOOKUP(_xlfn.XLOOKUP(Tool_Austria!$D87,'AveragePrices&amp;Codes'!$A:$A,'AveragePrices&amp;Codes'!$B:$B),AGRIBALYSE_Cooked!$C:$C,AGRIBALYSE_Cooked!AC:AC)*$E87),"")</f>
        <v>5.0870416422222231E-2</v>
      </c>
      <c r="Z87">
        <f>IFERROR(IF($F87="Raw",_xlfn.XLOOKUP(_xlfn.XLOOKUP(Tool_Austria!$D87,'AveragePrices&amp;Codes'!$A:$A,'AveragePrices&amp;Codes'!$B:$B),AGRIBALYSE_Raw!$B:$B,AGRIBALYSE_Raw!AC:AC)*$E87,_xlfn.XLOOKUP(_xlfn.XLOOKUP(Tool_Austria!$D87,'AveragePrices&amp;Codes'!$A:$A,'AveragePrices&amp;Codes'!$B:$B),AGRIBALYSE_Cooked!$C:$C,AGRIBALYSE_Cooked!AD:AD)*$E87),"")</f>
        <v>1.0593690644444447</v>
      </c>
      <c r="AA87">
        <f>IFERROR(IF($F87="Raw",_xlfn.XLOOKUP(_xlfn.XLOOKUP(Tool_Austria!$D87,'AveragePrices&amp;Codes'!$A:$A,'AveragePrices&amp;Codes'!$B:$B),AGRIBALYSE_Raw!$B:$B,AGRIBALYSE_Raw!AD:AD)*$E87,_xlfn.XLOOKUP(_xlfn.XLOOKUP(Tool_Austria!$D87,'AveragePrices&amp;Codes'!$A:$A,'AveragePrices&amp;Codes'!$B:$B),AGRIBALYSE_Cooked!$C:$C,AGRIBALYSE_Cooked!AE:AE)*$E87),"")</f>
        <v>4.4913718155555562E-7</v>
      </c>
      <c r="AB87" cm="1">
        <f t="array" ref="AB87">IFERROR(_xlfn.XLOOKUP(Tool_Austria!$F87&amp;$E$2,'Cooking methods'!$A:$A&amp;'Cooking methods'!$B:$B,'Cooking methods'!C:C)*$E87,"")</f>
        <v>1.0445141420000002E-2</v>
      </c>
      <c r="AC87" cm="1">
        <f t="array" ref="AC87">IFERROR(_xlfn.XLOOKUP(Tool_Austria!$F87&amp;$E$2,'Cooking methods'!$A:$A&amp;'Cooking methods'!$B:$B,'Cooking methods'!D:D)*$E87,"")</f>
        <v>3.7409165059000002E-10</v>
      </c>
      <c r="AD87" cm="1">
        <f t="array" ref="AD87">IFERROR(_xlfn.XLOOKUP(Tool_Austria!$F87&amp;$E$2,'Cooking methods'!$A:$A&amp;'Cooking methods'!$B:$B,'Cooking methods'!E:E)*$E87,"")</f>
        <v>7.4252999999999993E-4</v>
      </c>
      <c r="AE87" cm="1">
        <f t="array" ref="AE87">IFERROR(_xlfn.XLOOKUP(Tool_Austria!$F87&amp;$E$2,'Cooking methods'!$A:$A&amp;'Cooking methods'!$B:$B,'Cooking methods'!F:F)*$E87,"")</f>
        <v>1.8916600470000003E-5</v>
      </c>
      <c r="AF87" cm="1">
        <f t="array" ref="AF87">IFERROR(_xlfn.XLOOKUP(Tool_Austria!$F87&amp;$E$2,'Cooking methods'!$A:$A&amp;'Cooking methods'!$B:$B,'Cooking methods'!G:G)*$E87,"")</f>
        <v>7.633768080000001E-11</v>
      </c>
      <c r="AG87" cm="1">
        <f t="array" ref="AG87">IFERROR(_xlfn.XLOOKUP(Tool_Austria!$F87&amp;$E$2,'Cooking methods'!$A:$A&amp;'Cooking methods'!$B:$B,'Cooking methods'!H:H)*$E87,"")</f>
        <v>4.3317661080000003E-11</v>
      </c>
      <c r="AH87" cm="1">
        <f t="array" ref="AH87">IFERROR(_xlfn.XLOOKUP(Tool_Austria!$F87&amp;$E$2,'Cooking methods'!$A:$A&amp;'Cooking methods'!$B:$B,'Cooking methods'!I:I)*$E87,"")</f>
        <v>2.3475089236000004E-11</v>
      </c>
      <c r="AI87" cm="1">
        <f t="array" ref="AI87">IFERROR(_xlfn.XLOOKUP(Tool_Austria!$F87&amp;$E$2,'Cooking methods'!$A:$A&amp;'Cooking methods'!$B:$B,'Cooking methods'!J:J)*$E87,"")</f>
        <v>1.3188125150000002E-5</v>
      </c>
      <c r="AJ87" cm="1">
        <f t="array" ref="AJ87">IFERROR(_xlfn.XLOOKUP(Tool_Austria!$F87&amp;$E$2,'Cooking methods'!$A:$A&amp;'Cooking methods'!$B:$B,'Cooking methods'!K:K)*$E87,"")</f>
        <v>2.8250783450000004E-6</v>
      </c>
      <c r="AK87" cm="1">
        <f t="array" ref="AK87">IFERROR(_xlfn.XLOOKUP(Tool_Austria!$F87&amp;$E$2,'Cooking methods'!$A:$A&amp;'Cooking methods'!$B:$B,'Cooking methods'!L:L)*$E87,"")</f>
        <v>5.3415679000000007E-6</v>
      </c>
      <c r="AL87" cm="1">
        <f t="array" ref="AL87">IFERROR(_xlfn.XLOOKUP(Tool_Austria!$F87&amp;$E$2,'Cooking methods'!$A:$A&amp;'Cooking methods'!$B:$B,'Cooking methods'!M:M)*$E87,"")</f>
        <v>3.6033388250000006E-5</v>
      </c>
      <c r="AM87" cm="1">
        <f t="array" ref="AM87">IFERROR(_xlfn.XLOOKUP(Tool_Austria!$F87&amp;$E$2,'Cooking methods'!$A:$A&amp;'Cooking methods'!$B:$B,'Cooking methods'!N:N)*$E87,"")</f>
        <v>2.6513644319999998E-2</v>
      </c>
      <c r="AN87" cm="1">
        <f t="array" ref="AN87">IFERROR(_xlfn.XLOOKUP(Tool_Austria!$F87&amp;$E$2,'Cooking methods'!$A:$A&amp;'Cooking methods'!$B:$B,'Cooking methods'!O:O)*$E87,"")</f>
        <v>1.5294920200000001E-2</v>
      </c>
      <c r="AO87" cm="1">
        <f t="array" ref="AO87">IFERROR(_xlfn.XLOOKUP(Tool_Austria!$F87&amp;$E$2,'Cooking methods'!$A:$A&amp;'Cooking methods'!$B:$B,'Cooking methods'!P:P)*$E87,"")</f>
        <v>2.7388036200000003E-3</v>
      </c>
      <c r="AP87" cm="1">
        <f t="array" ref="AP87">IFERROR(_xlfn.XLOOKUP(Tool_Austria!$F87&amp;$E$2,'Cooking methods'!$A:$A&amp;'Cooking methods'!$B:$B,'Cooking methods'!Q:Q)*$E87,"")</f>
        <v>0.16484950506000001</v>
      </c>
      <c r="AQ87" cm="1">
        <f t="array" ref="AQ87">IFERROR(_xlfn.XLOOKUP(Tool_Austria!$F87&amp;$E$2,'Cooking methods'!$A:$A&amp;'Cooking methods'!$B:$B,'Cooking methods'!R:R)*$E87,"")</f>
        <v>1.5864395236000001E-8</v>
      </c>
      <c r="AR87" cm="1">
        <f t="array" ref="AR87">IFERROR(_xlfn.XLOOKUP(Tool_Austria!$G87&amp;$E$2,'Waste management'!$A:$A&amp;'Waste management'!$B:$B,'Waste management'!C:C)*$E87,"")</f>
        <v>2.9674700000000003E-3</v>
      </c>
      <c r="AS87" cm="1">
        <f t="array" ref="AS87">IFERROR(_xlfn.XLOOKUP(Tool_Austria!$G87&amp;$E$2,'Waste management'!$A:$A&amp;'Waste management'!$B:$B,'Waste management'!D:D)*$E87,"")</f>
        <v>2.0246053000000001E-11</v>
      </c>
      <c r="AT87" cm="1">
        <f t="array" ref="AT87">IFERROR(_xlfn.XLOOKUP(Tool_Austria!$G87&amp;$E$2,'Waste management'!$A:$A&amp;'Waste management'!$B:$B,'Waste management'!E:E)*$E87,"")</f>
        <v>5.4590000000000011E-5</v>
      </c>
      <c r="AU87" cm="1">
        <f t="array" ref="AU87">IFERROR(_xlfn.XLOOKUP(Tool_Austria!$G87&amp;$E$2,'Waste management'!$A:$A&amp;'Waste management'!$B:$B,'Waste management'!F:F)*$E87,"")</f>
        <v>6.3600000000000009E-6</v>
      </c>
      <c r="AV87" cm="1">
        <f t="array" ref="AV87">IFERROR(_xlfn.XLOOKUP(Tool_Austria!$G87&amp;$E$2,'Waste management'!$A:$A&amp;'Waste management'!$B:$B,'Waste management'!G:G)*$E87,"")</f>
        <v>6.1371880000000006E-10</v>
      </c>
      <c r="AW87" cm="1">
        <f t="array" ref="AW87">IFERROR(_xlfn.XLOOKUP(Tool_Austria!$G87&amp;$E$2,'Waste management'!$A:$A&amp;'Waste management'!$B:$B,'Waste management'!H:H)*$E87,"")</f>
        <v>2.0004903000000002E-11</v>
      </c>
      <c r="AX87" cm="1">
        <f t="array" ref="AX87">IFERROR(_xlfn.XLOOKUP(Tool_Austria!$G87&amp;$E$2,'Waste management'!$A:$A&amp;'Waste management'!$B:$B,'Waste management'!I:I)*$E87,"")</f>
        <v>1.4222921000000003E-11</v>
      </c>
      <c r="AY87" cm="1">
        <f t="array" ref="AY87">IFERROR(_xlfn.XLOOKUP(Tool_Austria!$G87&amp;$E$2,'Waste management'!$A:$A&amp;'Waste management'!$B:$B,'Waste management'!J:J)*$E87,"")</f>
        <v>1.1713000000000003E-4</v>
      </c>
      <c r="AZ87" cm="1">
        <f t="array" ref="AZ87">IFERROR(_xlfn.XLOOKUP(Tool_Austria!$G87&amp;$E$2,'Waste management'!$A:$A&amp;'Waste management'!$B:$B,'Waste management'!K:K)*$E87,"")</f>
        <v>2.8510926000000006E-7</v>
      </c>
      <c r="BA87" cm="1">
        <f t="array" ref="BA87">IFERROR(_xlfn.XLOOKUP(Tool_Austria!$G87&amp;$E$2,'Waste management'!$A:$A&amp;'Waste management'!$B:$B,'Waste management'!L:L)*$E87,"")</f>
        <v>5.1304742000000007E-6</v>
      </c>
      <c r="BB87" cm="1">
        <f t="array" ref="BB87">IFERROR(_xlfn.XLOOKUP(Tool_Austria!$G87&amp;$E$2,'Waste management'!$A:$A&amp;'Waste management'!$B:$B,'Waste management'!M:M)*$E87,"")</f>
        <v>5.1622000000000007E-4</v>
      </c>
      <c r="BC87" cm="1">
        <f t="array" ref="BC87">IFERROR(_xlfn.XLOOKUP(Tool_Austria!$G87&amp;$E$2,'Waste management'!$A:$A&amp;'Waste management'!$B:$B,'Waste management'!N:N)*$E87,"")</f>
        <v>0.44388242000000006</v>
      </c>
      <c r="BD87" cm="1">
        <f t="array" ref="BD87">IFERROR(_xlfn.XLOOKUP(Tool_Austria!$G87&amp;$E$2,'Waste management'!$A:$A&amp;'Waste management'!$B:$B,'Waste management'!O:O)*$E87,"")</f>
        <v>2.8302530000000003E-2</v>
      </c>
      <c r="BE87" cm="1">
        <f t="array" ref="BE87">IFERROR(_xlfn.XLOOKUP(Tool_Austria!$G87&amp;$E$2,'Waste management'!$A:$A&amp;'Waste management'!$B:$B,'Waste management'!P:P)*$E87,"")</f>
        <v>6.1109000000000011E-4</v>
      </c>
      <c r="BF87" cm="1">
        <f t="array" ref="BF87">IFERROR(_xlfn.XLOOKUP(Tool_Austria!$G87&amp;$E$2,'Waste management'!$A:$A&amp;'Waste management'!$B:$B,'Waste management'!Q:Q)*$E87,"")</f>
        <v>1.7786270000000003E-2</v>
      </c>
      <c r="BG87" cm="1">
        <f t="array" ref="BG87">IFERROR(_xlfn.XLOOKUP(Tool_Austria!$G87&amp;$E$2,'Waste management'!$A:$A&amp;'Waste management'!$B:$B,'Waste management'!R:R)*$E87,"")</f>
        <v>5.7801800000000006E-9</v>
      </c>
      <c r="BH87">
        <f>IFERROR((L87+AR87+AB87)*_xlfn.XLOOKUP(Tool_Austria!BH$4,Monetization_Factors!$A:$A,Monetization_Factors!$D:$D),"")</f>
        <v>1.7617321483767455E-2</v>
      </c>
      <c r="BI87">
        <f>IFERROR((M87+AS87+AC87)*_xlfn.XLOOKUP(Tool_Austria!BI$4,Monetization_Factors!$A:$A,Monetization_Factors!$D:$D),"")</f>
        <v>1.0809448840362269E-7</v>
      </c>
      <c r="BJ87">
        <f>IFERROR((N87+AT87+AD87)*_xlfn.XLOOKUP(Tool_Austria!BJ$4,Monetization_Factors!$A:$A,Monetization_Factors!$D:$D),"")</f>
        <v>2.3893370666518292E-5</v>
      </c>
      <c r="BK87">
        <f>IFERROR((O87+AU87+AE87)*_xlfn.XLOOKUP(Tool_Austria!BK$4,Monetization_Factors!$A:$A,Monetization_Factors!$D:$D),"")</f>
        <v>7.1971056334430689E-4</v>
      </c>
      <c r="BL87">
        <f>IFERROR((P87+AV87+AF87)*_xlfn.XLOOKUP(Tool_Austria!BL$4,Monetization_Factors!$A:$A,Monetization_Factors!$D:$D),"")</f>
        <v>1.4671607616725899E-2</v>
      </c>
      <c r="BM87">
        <f>IFERROR((Q87+AW87+AG87)*_xlfn.XLOOKUP(Tool_Austria!BM$4,Monetization_Factors!$A:$A,Monetization_Factors!$D:$D),"")</f>
        <v>3.9063259879666543E-4</v>
      </c>
      <c r="BN87">
        <f>IFERROR((R87+AX87+AH87)*_xlfn.XLOOKUP(Tool_Austria!BN$4,Monetization_Factors!$A:$A,Monetization_Factors!$D:$D),"")</f>
        <v>2.1044643585627423E-4</v>
      </c>
      <c r="BO87">
        <f>IFERROR((S87+AY87+AI87)*_xlfn.XLOOKUP(Tool_Austria!BO$4,Monetization_Factors!$A:$A,Monetization_Factors!$D:$D),"")</f>
        <v>8.807262362779091E-4</v>
      </c>
      <c r="BP87">
        <f>IFERROR((T87+AZ87+AJ87)*_xlfn.XLOOKUP(Tool_Austria!BP$4,Monetization_Factors!$A:$A,Monetization_Factors!$D:$D),"")</f>
        <v>8.9959104199178173E-5</v>
      </c>
      <c r="BQ87">
        <f>IFERROR((U87+BA87+AK87)*_xlfn.XLOOKUP(Tool_Austria!BQ$4,Monetization_Factors!$A:$A,Monetization_Factors!$D:$D),"")</f>
        <v>3.4259314434861776E-3</v>
      </c>
      <c r="BR87" t="str">
        <f>IFERROR((V87+BB87+AL87)*_xlfn.XLOOKUP(Tool_Austria!BR$4,Monetization_Factors!$A:$A,Monetization_Factors!$D:$D),"")</f>
        <v/>
      </c>
      <c r="BS87">
        <f>IFERROR((W87+BC87+AM87)*_xlfn.XLOOKUP(Tool_Austria!BS$4,Monetization_Factors!$A:$A,Monetization_Factors!$D:$D),"")</f>
        <v>2.1944699853614579E-4</v>
      </c>
      <c r="BT87">
        <f>IFERROR((X87+BD87+AN87)*_xlfn.XLOOKUP(Tool_Austria!BT$4,Monetization_Factors!$A:$A,Monetization_Factors!$D:$D),"")</f>
        <v>2.3661511722946195E-3</v>
      </c>
      <c r="BU87">
        <f>IFERROR((Y87+BE87+AO87)*_xlfn.XLOOKUP(Tool_Austria!BU$4,Monetization_Factors!$A:$A,Monetization_Factors!$D:$D),"")</f>
        <v>3.4456611917825308E-4</v>
      </c>
      <c r="BV87">
        <f>IFERROR((Z87+BF87+AP87)*_xlfn.XLOOKUP(Tool_Austria!BV$4,Monetization_Factors!$A:$A,Monetization_Factors!$D:$D),"")</f>
        <v>2.0508980958663923E-3</v>
      </c>
      <c r="BW87">
        <f>IFERROR((AA87+BG87+AQ87)*_xlfn.XLOOKUP(Tool_Austria!BW$4,Monetization_Factors!$A:$A,Monetization_Factors!$D:$D),"")</f>
        <v>9.83519463627929E-7</v>
      </c>
      <c r="BX87" s="38" cm="1">
        <f t="array" ref="BX87">IFERROR(_xlfn.IFS(I87&lt;&gt;0,I87*E87,I87="",J87*E87),"")</f>
        <v>0.14321916642307694</v>
      </c>
      <c r="BY87" s="38">
        <f t="shared" si="43"/>
        <v>4.3012382852947832E-2</v>
      </c>
      <c r="BZ87" s="38">
        <f t="shared" si="44"/>
        <v>0.18623154927602478</v>
      </c>
      <c r="CA87" s="38">
        <f t="shared" si="45"/>
        <v>2.8651007580926888E-4</v>
      </c>
      <c r="CB87">
        <f t="shared" si="46"/>
        <v>0.13541278730888889</v>
      </c>
      <c r="CC87">
        <f t="shared" si="46"/>
        <v>2.7002670035899995E-9</v>
      </c>
      <c r="CD87">
        <f t="shared" si="46"/>
        <v>1.5655636433333335E-2</v>
      </c>
      <c r="CE87">
        <f t="shared" si="46"/>
        <v>4.7547276324777781E-4</v>
      </c>
      <c r="CF87">
        <f t="shared" si="46"/>
        <v>1.4696974803022223E-8</v>
      </c>
      <c r="CG87">
        <f t="shared" si="46"/>
        <v>1.8811071418577778E-9</v>
      </c>
      <c r="CH87">
        <f t="shared" si="46"/>
        <v>1.8305399056933334E-10</v>
      </c>
      <c r="CI87">
        <f t="shared" si="46"/>
        <v>2.011527744038889E-3</v>
      </c>
      <c r="CJ87">
        <f t="shared" si="46"/>
        <v>3.6877684816111119E-5</v>
      </c>
      <c r="CK87">
        <f t="shared" si="46"/>
        <v>8.3749852876666673E-4</v>
      </c>
      <c r="CL87">
        <f t="shared" si="46"/>
        <v>8.6924397660277774E-3</v>
      </c>
      <c r="CM87">
        <f t="shared" si="46"/>
        <v>4.5095497376533338</v>
      </c>
      <c r="CN87">
        <f t="shared" si="46"/>
        <v>10.626142194644444</v>
      </c>
      <c r="CO87">
        <f t="shared" si="46"/>
        <v>5.4220310042222233E-2</v>
      </c>
      <c r="CP87">
        <f t="shared" si="46"/>
        <v>1.2420048395044447</v>
      </c>
      <c r="CQ87">
        <f t="shared" si="37"/>
        <v>4.7078175679155563E-7</v>
      </c>
      <c r="CR87">
        <f t="shared" si="47"/>
        <v>2.0832736509059831E-4</v>
      </c>
      <c r="CS87">
        <f t="shared" si="47"/>
        <v>4.154256928599999E-12</v>
      </c>
      <c r="CT87">
        <f t="shared" si="47"/>
        <v>2.4085594512820515E-5</v>
      </c>
      <c r="CU87">
        <f t="shared" si="47"/>
        <v>7.3149655884273512E-7</v>
      </c>
      <c r="CV87">
        <f t="shared" si="47"/>
        <v>2.2610730466188034E-11</v>
      </c>
      <c r="CW87">
        <f t="shared" si="47"/>
        <v>2.8940109874735042E-12</v>
      </c>
      <c r="CX87">
        <f t="shared" si="47"/>
        <v>2.8162152395282053E-13</v>
      </c>
      <c r="CY87">
        <f t="shared" si="47"/>
        <v>3.0946580677521371E-6</v>
      </c>
      <c r="CZ87">
        <f t="shared" si="47"/>
        <v>5.6734899717094032E-8</v>
      </c>
      <c r="DA87">
        <f t="shared" si="47"/>
        <v>1.2884592750256412E-6</v>
      </c>
      <c r="DB87">
        <f t="shared" si="47"/>
        <v>1.3372984255427349E-5</v>
      </c>
      <c r="DC87">
        <f t="shared" si="47"/>
        <v>6.9377688271589754E-3</v>
      </c>
      <c r="DD87">
        <f t="shared" si="47"/>
        <v>1.634791106868376E-2</v>
      </c>
      <c r="DE87">
        <f t="shared" si="47"/>
        <v>8.341586160341882E-5</v>
      </c>
      <c r="DF87">
        <f t="shared" si="47"/>
        <v>1.9107766761606842E-3</v>
      </c>
      <c r="DG87">
        <f t="shared" si="38"/>
        <v>7.2427962583316246E-10</v>
      </c>
      <c r="DH87" s="5">
        <f>IFERROR(((((L87+AB87)*(1/$H87))+AR87)/$F$2)/($B$2*('CAR.CAP_per person'!B$2)/(_xlfn.XLOOKUP($E$2,EU_countries_GDP!$A$2:$A$29,EU_countries_GDP!$E$2:$E$29))),"")</f>
        <v>0.11335594882124946</v>
      </c>
      <c r="DI87" s="5">
        <f>IFERROR(((((M87+AC87)*(1/$H87))+AS87)/$F$2)/($B$2*('CAR.CAP_per person'!C$2)/(_xlfn.XLOOKUP($E$2,EU_countries_GDP!$A$2:$A$29,EU_countries_GDP!$E$2:$E$29))),"")</f>
        <v>2.8954632036513178E-5</v>
      </c>
      <c r="DJ87" s="5">
        <f>IFERROR(((((N87+AD87)*(1/$H87))+AT87)/$F$2)/($B$2*('CAR.CAP_per person'!D$2)/(_xlfn.XLOOKUP($E$2,EU_countries_GDP!$A$2:$A$29,EU_countries_GDP!$E$2:$E$29))),"")</f>
        <v>1.7251502753270014E-4</v>
      </c>
      <c r="DK87" s="5">
        <f>IFERROR(((((O87+AE87)*(1/$H87))+AU87)/$F$2)/($B$2*('CAR.CAP_per person'!E$2)/(_xlfn.XLOOKUP($E$2,EU_countries_GDP!$A$2:$A$29,EU_countries_GDP!$E$2:$E$29))),"")</f>
        <v>6.7242352777850921E-3</v>
      </c>
      <c r="DL87" s="5">
        <f>IFERROR(((((P87+AF87)*(1/$H87))+AV87)/$F$2)/($B$2*('CAR.CAP_per person'!F$2)/(_xlfn.XLOOKUP($E$2,EU_countries_GDP!$A$2:$A$29,EU_countries_GDP!$E$2:$E$29))),"")</f>
        <v>0.159025919559107</v>
      </c>
      <c r="DM87" s="5">
        <f>IFERROR(((((Q87+AG87)*(1/$H87))+AW87)/$F$2)/($B$2*('CAR.CAP_per person'!G$2)/(_xlfn.XLOOKUP($E$2,EU_countries_GDP!$A$2:$A$29,EU_countries_GDP!$E$2:$E$29))),"")</f>
        <v>1.128408518381044E-2</v>
      </c>
      <c r="DN87" s="5">
        <f>IFERROR(((((R87+AH87)*(1/$H87))+AX87)/$F$2)/($B$2*('CAR.CAP_per person'!H$2)/(_xlfn.XLOOKUP($E$2,EU_countries_GDP!$A$2:$A$29,EU_countries_GDP!$E$2:$E$29))),"")</f>
        <v>2.4040671561869603E-4</v>
      </c>
      <c r="DO87" s="5">
        <f>IFERROR(((((S87+AI87)*(1/$H87))+AY87)/$F$2)/($B$2*('CAR.CAP_per person'!I$2)/(_xlfn.XLOOKUP($E$2,EU_countries_GDP!$A$2:$A$29,EU_countries_GDP!$E$2:$E$29))),"")</f>
        <v>1.1025459266350537E-2</v>
      </c>
      <c r="DP87" s="5">
        <f>IFERROR(((((T87+AJ87)*(1/$H87))+AZ87)/$F$2)/($B$2*('CAR.CAP_per person'!J$2)/(_xlfn.XLOOKUP($E$2,EU_countries_GDP!$A$2:$A$29,EU_countries_GDP!$E$2:$E$29))),"")</f>
        <v>3.671054746888984E-2</v>
      </c>
      <c r="DQ87" s="5">
        <f>IFERROR(((((U87+AK87)*(1/$H87))+BA87)/$F$2)/($B$2*('CAR.CAP_per person'!K$2)/(_xlfn.XLOOKUP($E$2,EU_countries_GDP!$A$2:$A$29,EU_countries_GDP!$E$2:$E$29))),"")</f>
        <v>2.4186665356799752E-2</v>
      </c>
      <c r="DR87" s="5">
        <f>IFERROR(((((V87+AL87)*(1/$H87))+BB87)/$F$2)/($B$2*('CAR.CAP_per person'!L$2)/(_xlfn.XLOOKUP($E$2,EU_countries_GDP!$A$2:$A$29,EU_countries_GDP!$E$2:$E$29))),"")</f>
        <v>7.7792433526682782E-3</v>
      </c>
      <c r="DS87" s="5">
        <f>IFERROR(((((W87+AM87)*(1/$H87))+BC87)/$F$2)/($B$2*('CAR.CAP_per person'!M$2)/(_xlfn.XLOOKUP($E$2,EU_countries_GDP!$A$2:$A$29,EU_countries_GDP!$E$2:$E$29))),"")</f>
        <v>0.18080527460172444</v>
      </c>
      <c r="DT87" s="5">
        <f>IFERROR(((((X87+AN87)*(1/$H87))+BD87)/$F$2)/($B$2*('CAR.CAP_per person'!N$2)/(_xlfn.XLOOKUP($E$2,EU_countries_GDP!$A$2:$A$29,EU_countries_GDP!$E$2:$E$29))),"")</f>
        <v>4.8530887945559114</v>
      </c>
      <c r="DU87" s="5">
        <f>IFERROR(((((Y87+AO87)*(1/$H87))+BE87)/$F$2)/($B$2*('CAR.CAP_per person'!O$2)/(_xlfn.XLOOKUP($E$2,EU_countries_GDP!$A$2:$A$29,EU_countries_GDP!$E$2:$E$29))),"")</f>
        <v>1.717916629095148E-3</v>
      </c>
      <c r="DV87" s="5">
        <f>IFERROR(((((Z87+AP87)*(1/$H87))+BF87)/$F$2)/($B$2*('CAR.CAP_per person'!P$2)/(_xlfn.XLOOKUP($E$2,EU_countries_GDP!$A$2:$A$29,EU_countries_GDP!$E$2:$E$29))),"")</f>
        <v>3.1846962275533387E-2</v>
      </c>
      <c r="DW87" s="5">
        <f>IFERROR(((((AA87+AQ87)*(1/$H87))+BG87)/$F$2)/($B$2*('CAR.CAP_per person'!Q$2)/(_xlfn.XLOOKUP($E$2,EU_countries_GDP!$A$2:$A$29,EU_countries_GDP!$E$2:$E$29))),"")</f>
        <v>1.2324162638579396E-2</v>
      </c>
    </row>
    <row r="88" spans="1:127">
      <c r="A88" t="s">
        <v>221</v>
      </c>
      <c r="B88" t="str">
        <f>_xlfn.XLOOKUP(D88,Table5[Ingredient],Table5[Category],"",FALSE)</f>
        <v>Dairy products</v>
      </c>
      <c r="C88" s="33" t="s">
        <v>177</v>
      </c>
      <c r="D88" s="33" t="s">
        <v>183</v>
      </c>
      <c r="E88" s="33">
        <v>5.3000000000000005E-2</v>
      </c>
      <c r="F88" s="33" t="s">
        <v>179</v>
      </c>
      <c r="G88" s="33" t="s">
        <v>180</v>
      </c>
      <c r="H88" s="91">
        <f>Dataset_AT!R85</f>
        <v>2.6287074694970741E-2</v>
      </c>
      <c r="I88" s="33"/>
      <c r="J88" s="37">
        <f>IFERROR(INDEX('AveragePrices&amp;Codes'!G:AG, MATCH($D88, 'AveragePrices&amp;Codes'!$A:$A, 0), MATCH(Tool_Austria!$E$2, 'AveragePrices&amp;Codes'!$G$1:$AG$1, 0)),"")</f>
        <v>0.51222692307692297</v>
      </c>
      <c r="K88" s="37">
        <f>IFERROR(E88/(_xlfn.XLOOKUP(A88,Dataset_AT!$V$2:$V$9,Dataset_AT!$W$2:$W$9)),"")</f>
        <v>6.3095238095238102E-4</v>
      </c>
      <c r="L88">
        <f>IFERROR(IF($F88="Raw",_xlfn.XLOOKUP(_xlfn.XLOOKUP(Tool_Austria!$D88,'AveragePrices&amp;Codes'!$A:$A,'AveragePrices&amp;Codes'!$B:$B),AGRIBALYSE_Raw!$B:$B,AGRIBALYSE_Raw!O:O)*$E88,_xlfn.XLOOKUP(_xlfn.XLOOKUP(Tool_Austria!$D88,'AveragePrices&amp;Codes'!$A:$A,'AveragePrices&amp;Codes'!$B:$B),AGRIBALYSE_Cooked!$C:$C,AGRIBALYSE_Cooked!P:P)*$E88),"")</f>
        <v>8.1223883578947387E-2</v>
      </c>
      <c r="M88">
        <f>IFERROR(IF($F88="Raw",_xlfn.XLOOKUP(_xlfn.XLOOKUP(Tool_Austria!$D88,'AveragePrices&amp;Codes'!$A:$A,'AveragePrices&amp;Codes'!$B:$B),AGRIBALYSE_Raw!$B:$B,AGRIBALYSE_Raw!P:P)*$E88,_xlfn.XLOOKUP(_xlfn.XLOOKUP(Tool_Austria!$D88,'AveragePrices&amp;Codes'!$A:$A,'AveragePrices&amp;Codes'!$B:$B),AGRIBALYSE_Cooked!$C:$C,AGRIBALYSE_Cooked!Q:Q)*$E88),"")</f>
        <v>1.2721362378947372E-9</v>
      </c>
      <c r="N88">
        <f>IFERROR(IF($F88="Raw",_xlfn.XLOOKUP(_xlfn.XLOOKUP(Tool_Austria!$D88,'AveragePrices&amp;Codes'!$A:$A,'AveragePrices&amp;Codes'!$B:$B),AGRIBALYSE_Raw!$B:$B,AGRIBALYSE_Raw!Q:Q)*$E88,_xlfn.XLOOKUP(_xlfn.XLOOKUP(Tool_Austria!$D88,'AveragePrices&amp;Codes'!$A:$A,'AveragePrices&amp;Codes'!$B:$B),AGRIBALYSE_Cooked!$C:$C,AGRIBALYSE_Cooked!R:R)*$E88),"")</f>
        <v>7.545254063157896E-3</v>
      </c>
      <c r="O88">
        <f>IFERROR(IF($F88="Raw",_xlfn.XLOOKUP(_xlfn.XLOOKUP(Tool_Austria!$D88,'AveragePrices&amp;Codes'!$A:$A,'AveragePrices&amp;Codes'!$B:$B),AGRIBALYSE_Raw!$B:$B,AGRIBALYSE_Raw!R:R)*$E88,_xlfn.XLOOKUP(_xlfn.XLOOKUP(Tool_Austria!$D88,'AveragePrices&amp;Codes'!$A:$A,'AveragePrices&amp;Codes'!$B:$B),AGRIBALYSE_Cooked!$C:$C,AGRIBALYSE_Cooked!S:S)*$E88),"")</f>
        <v>1.6956462947368423E-4</v>
      </c>
      <c r="P88">
        <f>IFERROR(IF($F88="Raw",_xlfn.XLOOKUP(_xlfn.XLOOKUP(Tool_Austria!$D88,'AveragePrices&amp;Codes'!$A:$A,'AveragePrices&amp;Codes'!$B:$B),AGRIBALYSE_Raw!$B:$B,AGRIBALYSE_Raw!S:S)*$E88,_xlfn.XLOOKUP(_xlfn.XLOOKUP(Tool_Austria!$D88,'AveragePrices&amp;Codes'!$A:$A,'AveragePrices&amp;Codes'!$B:$B),AGRIBALYSE_Cooked!$C:$C,AGRIBALYSE_Cooked!T:T)*$E88),"")</f>
        <v>6.7342882315789485E-9</v>
      </c>
      <c r="Q88">
        <f>IFERROR(IF($F88="Raw",_xlfn.XLOOKUP(_xlfn.XLOOKUP(Tool_Austria!$D88,'AveragePrices&amp;Codes'!$A:$A,'AveragePrices&amp;Codes'!$B:$B),AGRIBALYSE_Raw!$B:$B,AGRIBALYSE_Raw!T:T)*$E88,_xlfn.XLOOKUP(_xlfn.XLOOKUP(Tool_Austria!$D88,'AveragePrices&amp;Codes'!$A:$A,'AveragePrices&amp;Codes'!$B:$B),AGRIBALYSE_Cooked!$C:$C,AGRIBALYSE_Cooked!U:U)*$E88),"")</f>
        <v>9.5306714421052652E-10</v>
      </c>
      <c r="R88">
        <f>IFERROR(IF($F88="Raw",_xlfn.XLOOKUP(_xlfn.XLOOKUP(Tool_Austria!$D88,'AveragePrices&amp;Codes'!$A:$A,'AveragePrices&amp;Codes'!$B:$B),AGRIBALYSE_Raw!$B:$B,AGRIBALYSE_Raw!U:U)*$E88,_xlfn.XLOOKUP(_xlfn.XLOOKUP(Tool_Austria!$D88,'AveragePrices&amp;Codes'!$A:$A,'AveragePrices&amp;Codes'!$B:$B),AGRIBALYSE_Cooked!$C:$C,AGRIBALYSE_Cooked!V:V)*$E88),"")</f>
        <v>3.9777325126315796E-11</v>
      </c>
      <c r="S88">
        <f>IFERROR(IF($F88="Raw",_xlfn.XLOOKUP(_xlfn.XLOOKUP(Tool_Austria!$D88,'AveragePrices&amp;Codes'!$A:$A,'AveragePrices&amp;Codes'!$B:$B),AGRIBALYSE_Raw!$B:$B,AGRIBALYSE_Raw!V:V)*$E88,_xlfn.XLOOKUP(_xlfn.XLOOKUP(Tool_Austria!$D88,'AveragePrices&amp;Codes'!$A:$A,'AveragePrices&amp;Codes'!$B:$B),AGRIBALYSE_Cooked!$C:$C,AGRIBALYSE_Cooked!W:W)*$E88),"")</f>
        <v>9.0137005157894757E-4</v>
      </c>
      <c r="T88">
        <f>IFERROR(IF($F88="Raw",_xlfn.XLOOKUP(_xlfn.XLOOKUP(Tool_Austria!$D88,'AveragePrices&amp;Codes'!$A:$A,'AveragePrices&amp;Codes'!$B:$B),AGRIBALYSE_Raw!$B:$B,AGRIBALYSE_Raw!W:W)*$E88,_xlfn.XLOOKUP(_xlfn.XLOOKUP(Tool_Austria!$D88,'AveragePrices&amp;Codes'!$A:$A,'AveragePrices&amp;Codes'!$B:$B),AGRIBALYSE_Cooked!$C:$C,AGRIBALYSE_Cooked!X:X)*$E88),"")</f>
        <v>6.8983795789473692E-6</v>
      </c>
      <c r="U88">
        <f>IFERROR(IF($F88="Raw",_xlfn.XLOOKUP(_xlfn.XLOOKUP(Tool_Austria!$D88,'AveragePrices&amp;Codes'!$A:$A,'AveragePrices&amp;Codes'!$B:$B),AGRIBALYSE_Raw!$B:$B,AGRIBALYSE_Raw!X:X)*$E88,_xlfn.XLOOKUP(_xlfn.XLOOKUP(Tool_Austria!$D88,'AveragePrices&amp;Codes'!$A:$A,'AveragePrices&amp;Codes'!$B:$B),AGRIBALYSE_Cooked!$C:$C,AGRIBALYSE_Cooked!Y:Y)*$E88),"")</f>
        <v>2.4334050673684214E-4</v>
      </c>
      <c r="V88">
        <f>IFERROR(IF($F88="Raw",_xlfn.XLOOKUP(_xlfn.XLOOKUP(Tool_Austria!$D88,'AveragePrices&amp;Codes'!$A:$A,'AveragePrices&amp;Codes'!$B:$B),AGRIBALYSE_Raw!$B:$B,AGRIBALYSE_Raw!Y:Y)*$E88,_xlfn.XLOOKUP(_xlfn.XLOOKUP(Tool_Austria!$D88,'AveragePrices&amp;Codes'!$A:$A,'AveragePrices&amp;Codes'!$B:$B),AGRIBALYSE_Cooked!$C:$C,AGRIBALYSE_Cooked!Z:Z)*$E88),"")</f>
        <v>3.8549700631578952E-3</v>
      </c>
      <c r="W88">
        <f>IFERROR(IF($F88="Raw",_xlfn.XLOOKUP(_xlfn.XLOOKUP(Tool_Austria!$D88,'AveragePrices&amp;Codes'!$A:$A,'AveragePrices&amp;Codes'!$B:$B),AGRIBALYSE_Raw!$B:$B,AGRIBALYSE_Raw!Z:Z)*$E88,_xlfn.XLOOKUP(_xlfn.XLOOKUP(Tool_Austria!$D88,'AveragePrices&amp;Codes'!$A:$A,'AveragePrices&amp;Codes'!$B:$B),AGRIBALYSE_Cooked!$C:$C,AGRIBALYSE_Cooked!AA:AA)*$E88),"")</f>
        <v>0.93537395894736852</v>
      </c>
      <c r="X88">
        <f>IFERROR(IF($F88="Raw",_xlfn.XLOOKUP(_xlfn.XLOOKUP(Tool_Austria!$D88,'AveragePrices&amp;Codes'!$A:$A,'AveragePrices&amp;Codes'!$B:$B),AGRIBALYSE_Raw!$B:$B,AGRIBALYSE_Raw!AA:AA)*$E88,_xlfn.XLOOKUP(_xlfn.XLOOKUP(Tool_Austria!$D88,'AveragePrices&amp;Codes'!$A:$A,'AveragePrices&amp;Codes'!$B:$B),AGRIBALYSE_Cooked!$C:$C,AGRIBALYSE_Cooked!AB:AB)*$E88),"")</f>
        <v>3.5601530442105274</v>
      </c>
      <c r="Y88">
        <f>IFERROR(IF($F88="Raw",_xlfn.XLOOKUP(_xlfn.XLOOKUP(Tool_Austria!$D88,'AveragePrices&amp;Codes'!$A:$A,'AveragePrices&amp;Codes'!$B:$B),AGRIBALYSE_Raw!$B:$B,AGRIBALYSE_Raw!AB:AB)*$E88,_xlfn.XLOOKUP(_xlfn.XLOOKUP(Tool_Austria!$D88,'AveragePrices&amp;Codes'!$A:$A,'AveragePrices&amp;Codes'!$B:$B),AGRIBALYSE_Cooked!$C:$C,AGRIBALYSE_Cooked!AC:AC)*$E88),"")</f>
        <v>9.7206786736842125E-3</v>
      </c>
      <c r="Z88">
        <f>IFERROR(IF($F88="Raw",_xlfn.XLOOKUP(_xlfn.XLOOKUP(Tool_Austria!$D88,'AveragePrices&amp;Codes'!$A:$A,'AveragePrices&amp;Codes'!$B:$B),AGRIBALYSE_Raw!$B:$B,AGRIBALYSE_Raw!AC:AC)*$E88,_xlfn.XLOOKUP(_xlfn.XLOOKUP(Tool_Austria!$D88,'AveragePrices&amp;Codes'!$A:$A,'AveragePrices&amp;Codes'!$B:$B),AGRIBALYSE_Cooked!$C:$C,AGRIBALYSE_Cooked!AD:AD)*$E88),"")</f>
        <v>0.47849066126315803</v>
      </c>
      <c r="AA88">
        <f>IFERROR(IF($F88="Raw",_xlfn.XLOOKUP(_xlfn.XLOOKUP(Tool_Austria!$D88,'AveragePrices&amp;Codes'!$A:$A,'AveragePrices&amp;Codes'!$B:$B),AGRIBALYSE_Raw!$B:$B,AGRIBALYSE_Raw!AD:AD)*$E88,_xlfn.XLOOKUP(_xlfn.XLOOKUP(Tool_Austria!$D88,'AveragePrices&amp;Codes'!$A:$A,'AveragePrices&amp;Codes'!$B:$B),AGRIBALYSE_Cooked!$C:$C,AGRIBALYSE_Cooked!AE:AE)*$E88),"")</f>
        <v>1.8747589021052634E-7</v>
      </c>
      <c r="AB88" cm="1">
        <f t="array" ref="AB88">IFERROR(_xlfn.XLOOKUP(Tool_Austria!$F88&amp;$E$2,'Cooking methods'!$A:$A&amp;'Cooking methods'!$B:$B,'Cooking methods'!C:C)*$E88,"")</f>
        <v>1.0445141420000002E-2</v>
      </c>
      <c r="AC88" cm="1">
        <f t="array" ref="AC88">IFERROR(_xlfn.XLOOKUP(Tool_Austria!$F88&amp;$E$2,'Cooking methods'!$A:$A&amp;'Cooking methods'!$B:$B,'Cooking methods'!D:D)*$E88,"")</f>
        <v>3.7409165059000002E-10</v>
      </c>
      <c r="AD88" cm="1">
        <f t="array" ref="AD88">IFERROR(_xlfn.XLOOKUP(Tool_Austria!$F88&amp;$E$2,'Cooking methods'!$A:$A&amp;'Cooking methods'!$B:$B,'Cooking methods'!E:E)*$E88,"")</f>
        <v>7.4252999999999993E-4</v>
      </c>
      <c r="AE88" cm="1">
        <f t="array" ref="AE88">IFERROR(_xlfn.XLOOKUP(Tool_Austria!$F88&amp;$E$2,'Cooking methods'!$A:$A&amp;'Cooking methods'!$B:$B,'Cooking methods'!F:F)*$E88,"")</f>
        <v>1.8916600470000003E-5</v>
      </c>
      <c r="AF88" cm="1">
        <f t="array" ref="AF88">IFERROR(_xlfn.XLOOKUP(Tool_Austria!$F88&amp;$E$2,'Cooking methods'!$A:$A&amp;'Cooking methods'!$B:$B,'Cooking methods'!G:G)*$E88,"")</f>
        <v>7.633768080000001E-11</v>
      </c>
      <c r="AG88" cm="1">
        <f t="array" ref="AG88">IFERROR(_xlfn.XLOOKUP(Tool_Austria!$F88&amp;$E$2,'Cooking methods'!$A:$A&amp;'Cooking methods'!$B:$B,'Cooking methods'!H:H)*$E88,"")</f>
        <v>4.3317661080000003E-11</v>
      </c>
      <c r="AH88" cm="1">
        <f t="array" ref="AH88">IFERROR(_xlfn.XLOOKUP(Tool_Austria!$F88&amp;$E$2,'Cooking methods'!$A:$A&amp;'Cooking methods'!$B:$B,'Cooking methods'!I:I)*$E88,"")</f>
        <v>2.3475089236000004E-11</v>
      </c>
      <c r="AI88" cm="1">
        <f t="array" ref="AI88">IFERROR(_xlfn.XLOOKUP(Tool_Austria!$F88&amp;$E$2,'Cooking methods'!$A:$A&amp;'Cooking methods'!$B:$B,'Cooking methods'!J:J)*$E88,"")</f>
        <v>1.3188125150000002E-5</v>
      </c>
      <c r="AJ88" cm="1">
        <f t="array" ref="AJ88">IFERROR(_xlfn.XLOOKUP(Tool_Austria!$F88&amp;$E$2,'Cooking methods'!$A:$A&amp;'Cooking methods'!$B:$B,'Cooking methods'!K:K)*$E88,"")</f>
        <v>2.8250783450000004E-6</v>
      </c>
      <c r="AK88" cm="1">
        <f t="array" ref="AK88">IFERROR(_xlfn.XLOOKUP(Tool_Austria!$F88&amp;$E$2,'Cooking methods'!$A:$A&amp;'Cooking methods'!$B:$B,'Cooking methods'!L:L)*$E88,"")</f>
        <v>5.3415679000000007E-6</v>
      </c>
      <c r="AL88" cm="1">
        <f t="array" ref="AL88">IFERROR(_xlfn.XLOOKUP(Tool_Austria!$F88&amp;$E$2,'Cooking methods'!$A:$A&amp;'Cooking methods'!$B:$B,'Cooking methods'!M:M)*$E88,"")</f>
        <v>3.6033388250000006E-5</v>
      </c>
      <c r="AM88" cm="1">
        <f t="array" ref="AM88">IFERROR(_xlfn.XLOOKUP(Tool_Austria!$F88&amp;$E$2,'Cooking methods'!$A:$A&amp;'Cooking methods'!$B:$B,'Cooking methods'!N:N)*$E88,"")</f>
        <v>2.6513644319999998E-2</v>
      </c>
      <c r="AN88" cm="1">
        <f t="array" ref="AN88">IFERROR(_xlfn.XLOOKUP(Tool_Austria!$F88&amp;$E$2,'Cooking methods'!$A:$A&amp;'Cooking methods'!$B:$B,'Cooking methods'!O:O)*$E88,"")</f>
        <v>1.5294920200000001E-2</v>
      </c>
      <c r="AO88" cm="1">
        <f t="array" ref="AO88">IFERROR(_xlfn.XLOOKUP(Tool_Austria!$F88&amp;$E$2,'Cooking methods'!$A:$A&amp;'Cooking methods'!$B:$B,'Cooking methods'!P:P)*$E88,"")</f>
        <v>2.7388036200000003E-3</v>
      </c>
      <c r="AP88" cm="1">
        <f t="array" ref="AP88">IFERROR(_xlfn.XLOOKUP(Tool_Austria!$F88&amp;$E$2,'Cooking methods'!$A:$A&amp;'Cooking methods'!$B:$B,'Cooking methods'!Q:Q)*$E88,"")</f>
        <v>0.16484950506000001</v>
      </c>
      <c r="AQ88" cm="1">
        <f t="array" ref="AQ88">IFERROR(_xlfn.XLOOKUP(Tool_Austria!$F88&amp;$E$2,'Cooking methods'!$A:$A&amp;'Cooking methods'!$B:$B,'Cooking methods'!R:R)*$E88,"")</f>
        <v>1.5864395236000001E-8</v>
      </c>
      <c r="AR88" cm="1">
        <f t="array" ref="AR88">IFERROR(_xlfn.XLOOKUP(Tool_Austria!$G88&amp;$E$2,'Waste management'!$A:$A&amp;'Waste management'!$B:$B,'Waste management'!C:C)*$E88,"")</f>
        <v>2.9674700000000003E-3</v>
      </c>
      <c r="AS88" cm="1">
        <f t="array" ref="AS88">IFERROR(_xlfn.XLOOKUP(Tool_Austria!$G88&amp;$E$2,'Waste management'!$A:$A&amp;'Waste management'!$B:$B,'Waste management'!D:D)*$E88,"")</f>
        <v>2.0246053000000001E-11</v>
      </c>
      <c r="AT88" cm="1">
        <f t="array" ref="AT88">IFERROR(_xlfn.XLOOKUP(Tool_Austria!$G88&amp;$E$2,'Waste management'!$A:$A&amp;'Waste management'!$B:$B,'Waste management'!E:E)*$E88,"")</f>
        <v>5.4590000000000011E-5</v>
      </c>
      <c r="AU88" cm="1">
        <f t="array" ref="AU88">IFERROR(_xlfn.XLOOKUP(Tool_Austria!$G88&amp;$E$2,'Waste management'!$A:$A&amp;'Waste management'!$B:$B,'Waste management'!F:F)*$E88,"")</f>
        <v>6.3600000000000009E-6</v>
      </c>
      <c r="AV88" cm="1">
        <f t="array" ref="AV88">IFERROR(_xlfn.XLOOKUP(Tool_Austria!$G88&amp;$E$2,'Waste management'!$A:$A&amp;'Waste management'!$B:$B,'Waste management'!G:G)*$E88,"")</f>
        <v>6.1371880000000006E-10</v>
      </c>
      <c r="AW88" cm="1">
        <f t="array" ref="AW88">IFERROR(_xlfn.XLOOKUP(Tool_Austria!$G88&amp;$E$2,'Waste management'!$A:$A&amp;'Waste management'!$B:$B,'Waste management'!H:H)*$E88,"")</f>
        <v>2.0004903000000002E-11</v>
      </c>
      <c r="AX88" cm="1">
        <f t="array" ref="AX88">IFERROR(_xlfn.XLOOKUP(Tool_Austria!$G88&amp;$E$2,'Waste management'!$A:$A&amp;'Waste management'!$B:$B,'Waste management'!I:I)*$E88,"")</f>
        <v>1.4222921000000003E-11</v>
      </c>
      <c r="AY88" cm="1">
        <f t="array" ref="AY88">IFERROR(_xlfn.XLOOKUP(Tool_Austria!$G88&amp;$E$2,'Waste management'!$A:$A&amp;'Waste management'!$B:$B,'Waste management'!J:J)*$E88,"")</f>
        <v>1.1713000000000003E-4</v>
      </c>
      <c r="AZ88" cm="1">
        <f t="array" ref="AZ88">IFERROR(_xlfn.XLOOKUP(Tool_Austria!$G88&amp;$E$2,'Waste management'!$A:$A&amp;'Waste management'!$B:$B,'Waste management'!K:K)*$E88,"")</f>
        <v>2.8510926000000006E-7</v>
      </c>
      <c r="BA88" cm="1">
        <f t="array" ref="BA88">IFERROR(_xlfn.XLOOKUP(Tool_Austria!$G88&amp;$E$2,'Waste management'!$A:$A&amp;'Waste management'!$B:$B,'Waste management'!L:L)*$E88,"")</f>
        <v>5.1304742000000007E-6</v>
      </c>
      <c r="BB88" cm="1">
        <f t="array" ref="BB88">IFERROR(_xlfn.XLOOKUP(Tool_Austria!$G88&amp;$E$2,'Waste management'!$A:$A&amp;'Waste management'!$B:$B,'Waste management'!M:M)*$E88,"")</f>
        <v>5.1622000000000007E-4</v>
      </c>
      <c r="BC88" cm="1">
        <f t="array" ref="BC88">IFERROR(_xlfn.XLOOKUP(Tool_Austria!$G88&amp;$E$2,'Waste management'!$A:$A&amp;'Waste management'!$B:$B,'Waste management'!N:N)*$E88,"")</f>
        <v>0.44388242000000006</v>
      </c>
      <c r="BD88" cm="1">
        <f t="array" ref="BD88">IFERROR(_xlfn.XLOOKUP(Tool_Austria!$G88&amp;$E$2,'Waste management'!$A:$A&amp;'Waste management'!$B:$B,'Waste management'!O:O)*$E88,"")</f>
        <v>2.8302530000000003E-2</v>
      </c>
      <c r="BE88" cm="1">
        <f t="array" ref="BE88">IFERROR(_xlfn.XLOOKUP(Tool_Austria!$G88&amp;$E$2,'Waste management'!$A:$A&amp;'Waste management'!$B:$B,'Waste management'!P:P)*$E88,"")</f>
        <v>6.1109000000000011E-4</v>
      </c>
      <c r="BF88" cm="1">
        <f t="array" ref="BF88">IFERROR(_xlfn.XLOOKUP(Tool_Austria!$G88&amp;$E$2,'Waste management'!$A:$A&amp;'Waste management'!$B:$B,'Waste management'!Q:Q)*$E88,"")</f>
        <v>1.7786270000000003E-2</v>
      </c>
      <c r="BG88" cm="1">
        <f t="array" ref="BG88">IFERROR(_xlfn.XLOOKUP(Tool_Austria!$G88&amp;$E$2,'Waste management'!$A:$A&amp;'Waste management'!$B:$B,'Waste management'!R:R)*$E88,"")</f>
        <v>5.7801800000000006E-9</v>
      </c>
      <c r="BH88">
        <f>IFERROR((L88+AR88+AB88)*_xlfn.XLOOKUP(Tool_Austria!BH$4,Monetization_Factors!$A:$A,Monetization_Factors!$D:$D),"")</f>
        <v>1.2312290365091424E-2</v>
      </c>
      <c r="BI88">
        <f>IFERROR((M88+AS88+AC88)*_xlfn.XLOOKUP(Tool_Austria!BI$4,Monetization_Factors!$A:$A,Monetization_Factors!$D:$D),"")</f>
        <v>6.6710680056183336E-8</v>
      </c>
      <c r="BJ88">
        <f>IFERROR((N88+AT88+AD88)*_xlfn.XLOOKUP(Tool_Austria!BJ$4,Monetization_Factors!$A:$A,Monetization_Factors!$D:$D),"")</f>
        <v>1.273199186622526E-5</v>
      </c>
      <c r="BK88">
        <f>IFERROR((O88+AU88+AE88)*_xlfn.XLOOKUP(Tool_Austria!BK$4,Monetization_Factors!$A:$A,Monetization_Factors!$D:$D),"")</f>
        <v>2.9492602353836726E-4</v>
      </c>
      <c r="BL88">
        <f>IFERROR((P88+AV88+AF88)*_xlfn.XLOOKUP(Tool_Austria!BL$4,Monetization_Factors!$A:$A,Monetization_Factors!$D:$D),"")</f>
        <v>7.4115301884397564E-3</v>
      </c>
      <c r="BM88">
        <f>IFERROR((Q88+AW88+AG88)*_xlfn.XLOOKUP(Tool_Austria!BM$4,Monetization_Factors!$A:$A,Monetization_Factors!$D:$D),"")</f>
        <v>2.1106450786615065E-4</v>
      </c>
      <c r="BN88">
        <f>IFERROR((R88+AX88+AH88)*_xlfn.XLOOKUP(Tool_Austria!BN$4,Monetization_Factors!$A:$A,Monetization_Factors!$D:$D),"")</f>
        <v>8.9068848720855865E-5</v>
      </c>
      <c r="BO88">
        <f>IFERROR((S88+AY88+AI88)*_xlfn.XLOOKUP(Tool_Austria!BO$4,Monetization_Factors!$A:$A,Monetization_Factors!$D:$D),"")</f>
        <v>4.5171380190783871E-4</v>
      </c>
      <c r="BP88">
        <f>IFERROR((T88+AZ88+AJ88)*_xlfn.XLOOKUP(Tool_Austria!BP$4,Monetization_Factors!$A:$A,Monetization_Factors!$D:$D),"")</f>
        <v>2.4414811902504429E-5</v>
      </c>
      <c r="BQ88">
        <f>IFERROR((U88+BA88+AK88)*_xlfn.XLOOKUP(Tool_Austria!BQ$4,Monetization_Factors!$A:$A,Monetization_Factors!$D:$D),"")</f>
        <v>1.0382637842863245E-3</v>
      </c>
      <c r="BR88" t="str">
        <f>IFERROR((V88+BB88+AL88)*_xlfn.XLOOKUP(Tool_Austria!BR$4,Monetization_Factors!$A:$A,Monetization_Factors!$D:$D),"")</f>
        <v/>
      </c>
      <c r="BS88">
        <f>IFERROR((W88+BC88+AM88)*_xlfn.XLOOKUP(Tool_Austria!BS$4,Monetization_Factors!$A:$A,Monetization_Factors!$D:$D),"")</f>
        <v>6.8408606221215357E-5</v>
      </c>
      <c r="BT88">
        <f>IFERROR((X88+BD88+AN88)*_xlfn.XLOOKUP(Tool_Austria!BT$4,Monetization_Factors!$A:$A,Monetization_Factors!$D:$D),"")</f>
        <v>8.0245664897128763E-4</v>
      </c>
      <c r="BU88">
        <f>IFERROR((Y88+BE88+AO88)*_xlfn.XLOOKUP(Tool_Austria!BU$4,Monetization_Factors!$A:$A,Monetization_Factors!$D:$D),"")</f>
        <v>8.306253444818891E-5</v>
      </c>
      <c r="BV88">
        <f>IFERROR((Z88+BF88+AP88)*_xlfn.XLOOKUP(Tool_Austria!BV$4,Monetization_Factors!$A:$A,Monetization_Factors!$D:$D),"")</f>
        <v>1.0917050451454751E-3</v>
      </c>
      <c r="BW88">
        <f>IFERROR((AA88+BG88+AQ88)*_xlfn.XLOOKUP(Tool_Austria!BW$4,Monetization_Factors!$A:$A,Monetization_Factors!$D:$D),"")</f>
        <v>4.3687769341634695E-7</v>
      </c>
      <c r="BX88" s="38" cm="1">
        <f t="array" ref="BX88">IFERROR(_xlfn.IFS(I88&lt;&gt;0,I88*E88,I88="",J88*E88),"")</f>
        <v>2.7148026923076919E-2</v>
      </c>
      <c r="BY88" s="38">
        <f t="shared" si="43"/>
        <v>2.3892140746779086E-2</v>
      </c>
      <c r="BZ88" s="38">
        <f t="shared" si="44"/>
        <v>5.1040167669856001E-2</v>
      </c>
      <c r="CA88" s="38">
        <f t="shared" si="45"/>
        <v>7.8523334876701544E-5</v>
      </c>
      <c r="CB88">
        <f t="shared" si="46"/>
        <v>9.4636494998947385E-2</v>
      </c>
      <c r="CC88">
        <f t="shared" si="46"/>
        <v>1.6664739414847372E-9</v>
      </c>
      <c r="CD88">
        <f t="shared" si="46"/>
        <v>8.3423740631578952E-3</v>
      </c>
      <c r="CE88">
        <f t="shared" si="46"/>
        <v>1.9484122994368425E-4</v>
      </c>
      <c r="CF88">
        <f t="shared" si="46"/>
        <v>7.4243447123789488E-9</v>
      </c>
      <c r="CG88">
        <f t="shared" si="46"/>
        <v>1.0163897082905266E-9</v>
      </c>
      <c r="CH88">
        <f t="shared" si="46"/>
        <v>7.7475335362315799E-11</v>
      </c>
      <c r="CI88">
        <f t="shared" si="46"/>
        <v>1.0316881767289477E-3</v>
      </c>
      <c r="CJ88">
        <f t="shared" si="46"/>
        <v>1.0008567183947369E-5</v>
      </c>
      <c r="CK88">
        <f t="shared" si="46"/>
        <v>2.5381254883684215E-4</v>
      </c>
      <c r="CL88">
        <f t="shared" si="46"/>
        <v>4.4072234514078955E-3</v>
      </c>
      <c r="CM88">
        <f t="shared" si="46"/>
        <v>1.4057700232673687</v>
      </c>
      <c r="CN88">
        <f t="shared" si="46"/>
        <v>3.6037504944105274</v>
      </c>
      <c r="CO88">
        <f t="shared" si="46"/>
        <v>1.3070572293684213E-2</v>
      </c>
      <c r="CP88">
        <f t="shared" si="46"/>
        <v>0.66112643632315804</v>
      </c>
      <c r="CQ88">
        <f t="shared" si="37"/>
        <v>2.0912046544652634E-7</v>
      </c>
      <c r="CR88">
        <f t="shared" si="47"/>
        <v>1.4559460769068827E-4</v>
      </c>
      <c r="CS88">
        <f t="shared" si="47"/>
        <v>2.5638060638226726E-12</v>
      </c>
      <c r="CT88">
        <f t="shared" si="47"/>
        <v>1.2834421635627531E-5</v>
      </c>
      <c r="CU88">
        <f t="shared" si="47"/>
        <v>2.9975573837489882E-7</v>
      </c>
      <c r="CV88">
        <f t="shared" si="47"/>
        <v>1.1422068788275306E-11</v>
      </c>
      <c r="CW88">
        <f t="shared" si="47"/>
        <v>1.5636764742931179E-12</v>
      </c>
      <c r="CX88">
        <f t="shared" si="47"/>
        <v>1.1919282363433199E-13</v>
      </c>
      <c r="CY88">
        <f t="shared" si="47"/>
        <v>1.5872125795829965E-6</v>
      </c>
      <c r="CZ88">
        <f t="shared" si="47"/>
        <v>1.5397795667611339E-8</v>
      </c>
      <c r="DA88">
        <f t="shared" si="47"/>
        <v>3.9048084436437253E-7</v>
      </c>
      <c r="DB88">
        <f t="shared" si="47"/>
        <v>6.7803437713967627E-6</v>
      </c>
      <c r="DC88">
        <f t="shared" si="47"/>
        <v>2.1627231127190286E-3</v>
      </c>
      <c r="DD88">
        <f t="shared" si="47"/>
        <v>5.5442315298623495E-3</v>
      </c>
      <c r="DE88">
        <f t="shared" si="47"/>
        <v>2.0108572759514175E-5</v>
      </c>
      <c r="DF88">
        <f t="shared" si="47"/>
        <v>1.0171175943433201E-3</v>
      </c>
      <c r="DG88">
        <f t="shared" si="38"/>
        <v>3.2172379299465591E-10</v>
      </c>
      <c r="DH88" s="5">
        <f>IFERROR(((((L88+AB88)*(1/$H88))+AR88)/$F$2)/($B$2*('CAR.CAP_per person'!B$2)/(_xlfn.XLOOKUP($E$2,EU_countries_GDP!$A$2:$A$29,EU_countries_GDP!$E$2:$E$29))),"")</f>
        <v>7.8477293614640009E-2</v>
      </c>
      <c r="DI88" s="5">
        <f>IFERROR(((((M88+AC88)*(1/$H88))+AS88)/$F$2)/($B$2*('CAR.CAP_per person'!C$2)/(_xlfn.XLOOKUP($E$2,EU_countries_GDP!$A$2:$A$29,EU_countries_GDP!$E$2:$E$29))),"")</f>
        <v>1.7787870578191843E-5</v>
      </c>
      <c r="DJ88" s="5">
        <f>IFERROR(((((N88+AD88)*(1/$H88))+AT88)/$F$2)/($B$2*('CAR.CAP_per person'!D$2)/(_xlfn.XLOOKUP($E$2,EU_countries_GDP!$A$2:$A$29,EU_countries_GDP!$E$2:$E$29))),"")</f>
        <v>9.165304005891056E-5</v>
      </c>
      <c r="DK88" s="5">
        <f>IFERROR(((((O88+AE88)*(1/$H88))+AU88)/$F$2)/($B$2*('CAR.CAP_per person'!E$2)/(_xlfn.XLOOKUP($E$2,EU_countries_GDP!$A$2:$A$29,EU_countries_GDP!$E$2:$E$29))),"")</f>
        <v>2.7031121504254535E-3</v>
      </c>
      <c r="DL88" s="5">
        <f>IFERROR(((((P88+AF88)*(1/$H88))+AV88)/$F$2)/($B$2*('CAR.CAP_per person'!F$2)/(_xlfn.XLOOKUP($E$2,EU_countries_GDP!$A$2:$A$29,EU_countries_GDP!$E$2:$E$29))),"")</f>
        <v>7.6998485743746126E-2</v>
      </c>
      <c r="DM88" s="5">
        <f>IFERROR(((((Q88+AG88)*(1/$H88))+AW88)/$F$2)/($B$2*('CAR.CAP_per person'!G$2)/(_xlfn.XLOOKUP($E$2,EU_countries_GDP!$A$2:$A$29,EU_countries_GDP!$E$2:$E$29))),"")</f>
        <v>6.0426810967734593E-3</v>
      </c>
      <c r="DN88" s="5">
        <f>IFERROR(((((R88+AH88)*(1/$H88))+AX88)/$F$2)/($B$2*('CAR.CAP_per person'!H$2)/(_xlfn.XLOOKUP($E$2,EU_countries_GDP!$A$2:$A$29,EU_countries_GDP!$E$2:$E$29))),"")</f>
        <v>9.0400359691396895E-5</v>
      </c>
      <c r="DO88" s="5">
        <f>IFERROR(((((S88+AI88)*(1/$H88))+AY88)/$F$2)/($B$2*('CAR.CAP_per person'!I$2)/(_xlfn.XLOOKUP($E$2,EU_countries_GDP!$A$2:$A$29,EU_countries_GDP!$E$2:$E$29))),"")</f>
        <v>5.3320133561066876E-3</v>
      </c>
      <c r="DP88" s="5">
        <f>IFERROR(((((T88+AJ88)*(1/$H88))+AZ88)/$F$2)/($B$2*('CAR.CAP_per person'!J$2)/(_xlfn.XLOOKUP($E$2,EU_countries_GDP!$A$2:$A$29,EU_countries_GDP!$E$2:$E$29))),"")</f>
        <v>9.7603254695130589E-3</v>
      </c>
      <c r="DQ88" s="5">
        <f>IFERROR(((((U88+AK88)*(1/$H88))+BA88)/$F$2)/($B$2*('CAR.CAP_per person'!K$2)/(_xlfn.XLOOKUP($E$2,EU_countries_GDP!$A$2:$A$29,EU_countries_GDP!$E$2:$E$29))),"")</f>
        <v>7.2288660079653962E-3</v>
      </c>
      <c r="DR88" s="5">
        <f>IFERROR(((((V88+AL88)*(1/$H88))+BB88)/$F$2)/($B$2*('CAR.CAP_per person'!L$2)/(_xlfn.XLOOKUP($E$2,EU_countries_GDP!$A$2:$A$29,EU_countries_GDP!$E$2:$E$29))),"")</f>
        <v>3.7088408351564545E-3</v>
      </c>
      <c r="DS88" s="5">
        <f>IFERROR(((((W88+AM88)*(1/$H88))+BC88)/$F$2)/($B$2*('CAR.CAP_per person'!M$2)/(_xlfn.XLOOKUP($E$2,EU_countries_GDP!$A$2:$A$29,EU_countries_GDP!$E$2:$E$29))),"")</f>
        <v>4.3171342419816371E-2</v>
      </c>
      <c r="DT88" s="5">
        <f>IFERROR(((((X88+AN88)*(1/$H88))+BD88)/$F$2)/($B$2*('CAR.CAP_per person'!N$2)/(_xlfn.XLOOKUP($E$2,EU_countries_GDP!$A$2:$A$29,EU_countries_GDP!$E$2:$E$29))),"")</f>
        <v>1.6375373982957631</v>
      </c>
      <c r="DU88" s="5">
        <f>IFERROR(((((Y88+AO88)*(1/$H88))+BE88)/$F$2)/($B$2*('CAR.CAP_per person'!O$2)/(_xlfn.XLOOKUP($E$2,EU_countries_GDP!$A$2:$A$29,EU_countries_GDP!$E$2:$E$29))),"")</f>
        <v>3.9966125145152138E-4</v>
      </c>
      <c r="DV88" s="5">
        <f>IFERROR(((((Z88+AP88)*(1/$H88))+BF88)/$F$2)/($B$2*('CAR.CAP_per person'!P$2)/(_xlfn.XLOOKUP($E$2,EU_countries_GDP!$A$2:$A$29,EU_countries_GDP!$E$2:$E$29))),"")</f>
        <v>1.6741693820906085E-2</v>
      </c>
      <c r="DW88" s="5">
        <f>IFERROR(((((AA88+AQ88)*(1/$H88))+BG88)/$F$2)/($B$2*('CAR.CAP_per person'!Q$2)/(_xlfn.XLOOKUP($E$2,EU_countries_GDP!$A$2:$A$29,EU_countries_GDP!$E$2:$E$29))),"")</f>
        <v>5.3914916676987331E-3</v>
      </c>
    </row>
    <row r="89" spans="1:127">
      <c r="A89" t="s">
        <v>221</v>
      </c>
      <c r="B89" t="str">
        <f>_xlfn.XLOOKUP(D89,Table5[Ingredient],Table5[Category],"",FALSE)</f>
        <v>Dairy products</v>
      </c>
      <c r="C89" s="33" t="s">
        <v>177</v>
      </c>
      <c r="D89" s="33" t="s">
        <v>199</v>
      </c>
      <c r="E89" s="33">
        <v>0.18720000000000006</v>
      </c>
      <c r="F89" s="33" t="s">
        <v>189</v>
      </c>
      <c r="G89" s="33" t="s">
        <v>180</v>
      </c>
      <c r="H89" s="91">
        <f>Dataset_AT!R86</f>
        <v>3.3817472360719712E-2</v>
      </c>
      <c r="I89" s="33"/>
      <c r="J89" s="37">
        <f>IFERROR(INDEX('AveragePrices&amp;Codes'!G:AG, MATCH($D89, 'AveragePrices&amp;Codes'!$A:$A, 0), MATCH(Tool_Austria!$E$2, 'AveragePrices&amp;Codes'!$G$1:$AG$1, 0)),"")</f>
        <v>0</v>
      </c>
      <c r="K89" s="37">
        <f>IFERROR(E89/(_xlfn.XLOOKUP(A89,Dataset_AT!$V$2:$V$9,Dataset_AT!$W$2:$W$9)),"")</f>
        <v>2.2285714285714292E-3</v>
      </c>
      <c r="L89">
        <f>IFERROR(IF($F89="Raw",_xlfn.XLOOKUP(_xlfn.XLOOKUP(Tool_Austria!$D89,'AveragePrices&amp;Codes'!$A:$A,'AveragePrices&amp;Codes'!$B:$B),AGRIBALYSE_Raw!$B:$B,AGRIBALYSE_Raw!O:O)*$E89,_xlfn.XLOOKUP(_xlfn.XLOOKUP(Tool_Austria!$D89,'AveragePrices&amp;Codes'!$A:$A,'AveragePrices&amp;Codes'!$B:$B),AGRIBALYSE_Cooked!$C:$C,AGRIBALYSE_Cooked!P:P)*$E89),"")</f>
        <v>0.48690714384000017</v>
      </c>
      <c r="M89">
        <f>IFERROR(IF($F89="Raw",_xlfn.XLOOKUP(_xlfn.XLOOKUP(Tool_Austria!$D89,'AveragePrices&amp;Codes'!$A:$A,'AveragePrices&amp;Codes'!$B:$B),AGRIBALYSE_Raw!$B:$B,AGRIBALYSE_Raw!P:P)*$E89,_xlfn.XLOOKUP(_xlfn.XLOOKUP(Tool_Austria!$D89,'AveragePrices&amp;Codes'!$A:$A,'AveragePrices&amp;Codes'!$B:$B),AGRIBALYSE_Cooked!$C:$C,AGRIBALYSE_Cooked!Q:Q)*$E89),"")</f>
        <v>6.1489810512000016E-9</v>
      </c>
      <c r="N89">
        <f>IFERROR(IF($F89="Raw",_xlfn.XLOOKUP(_xlfn.XLOOKUP(Tool_Austria!$D89,'AveragePrices&amp;Codes'!$A:$A,'AveragePrices&amp;Codes'!$B:$B),AGRIBALYSE_Raw!$B:$B,AGRIBALYSE_Raw!Q:Q)*$E89,_xlfn.XLOOKUP(_xlfn.XLOOKUP(Tool_Austria!$D89,'AveragePrices&amp;Codes'!$A:$A,'AveragePrices&amp;Codes'!$B:$B),AGRIBALYSE_Cooked!$C:$C,AGRIBALYSE_Cooked!R:R)*$E89),"")</f>
        <v>6.4182802320000024E-2</v>
      </c>
      <c r="O89">
        <f>IFERROR(IF($F89="Raw",_xlfn.XLOOKUP(_xlfn.XLOOKUP(Tool_Austria!$D89,'AveragePrices&amp;Codes'!$A:$A,'AveragePrices&amp;Codes'!$B:$B),AGRIBALYSE_Raw!$B:$B,AGRIBALYSE_Raw!R:R)*$E89,_xlfn.XLOOKUP(_xlfn.XLOOKUP(Tool_Austria!$D89,'AveragePrices&amp;Codes'!$A:$A,'AveragePrices&amp;Codes'!$B:$B),AGRIBALYSE_Cooked!$C:$C,AGRIBALYSE_Cooked!S:S)*$E89),"")</f>
        <v>9.6446344176000026E-4</v>
      </c>
      <c r="P89">
        <f>IFERROR(IF($F89="Raw",_xlfn.XLOOKUP(_xlfn.XLOOKUP(Tool_Austria!$D89,'AveragePrices&amp;Codes'!$A:$A,'AveragePrices&amp;Codes'!$B:$B),AGRIBALYSE_Raw!$B:$B,AGRIBALYSE_Raw!S:S)*$E89,_xlfn.XLOOKUP(_xlfn.XLOOKUP(Tool_Austria!$D89,'AveragePrices&amp;Codes'!$A:$A,'AveragePrices&amp;Codes'!$B:$B),AGRIBALYSE_Cooked!$C:$C,AGRIBALYSE_Cooked!T:T)*$E89),"")</f>
        <v>4.0421611152000011E-8</v>
      </c>
      <c r="Q89">
        <f>IFERROR(IF($F89="Raw",_xlfn.XLOOKUP(_xlfn.XLOOKUP(Tool_Austria!$D89,'AveragePrices&amp;Codes'!$A:$A,'AveragePrices&amp;Codes'!$B:$B),AGRIBALYSE_Raw!$B:$B,AGRIBALYSE_Raw!T:T)*$E89,_xlfn.XLOOKUP(_xlfn.XLOOKUP(Tool_Austria!$D89,'AveragePrices&amp;Codes'!$A:$A,'AveragePrices&amp;Codes'!$B:$B),AGRIBALYSE_Cooked!$C:$C,AGRIBALYSE_Cooked!U:U)*$E89),"")</f>
        <v>6.5410014384000014E-9</v>
      </c>
      <c r="R89">
        <f>IFERROR(IF($F89="Raw",_xlfn.XLOOKUP(_xlfn.XLOOKUP(Tool_Austria!$D89,'AveragePrices&amp;Codes'!$A:$A,'AveragePrices&amp;Codes'!$B:$B),AGRIBALYSE_Raw!$B:$B,AGRIBALYSE_Raw!U:U)*$E89,_xlfn.XLOOKUP(_xlfn.XLOOKUP(Tool_Austria!$D89,'AveragePrices&amp;Codes'!$A:$A,'AveragePrices&amp;Codes'!$B:$B),AGRIBALYSE_Cooked!$C:$C,AGRIBALYSE_Cooked!V:V)*$E89),"")</f>
        <v>2.702173406400001E-10</v>
      </c>
      <c r="S89">
        <f>IFERROR(IF($F89="Raw",_xlfn.XLOOKUP(_xlfn.XLOOKUP(Tool_Austria!$D89,'AveragePrices&amp;Codes'!$A:$A,'AveragePrices&amp;Codes'!$B:$B),AGRIBALYSE_Raw!$B:$B,AGRIBALYSE_Raw!V:V)*$E89,_xlfn.XLOOKUP(_xlfn.XLOOKUP(Tool_Austria!$D89,'AveragePrices&amp;Codes'!$A:$A,'AveragePrices&amp;Codes'!$B:$B),AGRIBALYSE_Cooked!$C:$C,AGRIBALYSE_Cooked!W:W)*$E89),"")</f>
        <v>5.4790828560000015E-3</v>
      </c>
      <c r="T89">
        <f>IFERROR(IF($F89="Raw",_xlfn.XLOOKUP(_xlfn.XLOOKUP(Tool_Austria!$D89,'AveragePrices&amp;Codes'!$A:$A,'AveragePrices&amp;Codes'!$B:$B),AGRIBALYSE_Raw!$B:$B,AGRIBALYSE_Raw!W:W)*$E89,_xlfn.XLOOKUP(_xlfn.XLOOKUP(Tool_Austria!$D89,'AveragePrices&amp;Codes'!$A:$A,'AveragePrices&amp;Codes'!$B:$B),AGRIBALYSE_Cooked!$C:$C,AGRIBALYSE_Cooked!X:X)*$E89),"")</f>
        <v>5.3084843136000018E-5</v>
      </c>
      <c r="U89">
        <f>IFERROR(IF($F89="Raw",_xlfn.XLOOKUP(_xlfn.XLOOKUP(Tool_Austria!$D89,'AveragePrices&amp;Codes'!$A:$A,'AveragePrices&amp;Codes'!$B:$B),AGRIBALYSE_Raw!$B:$B,AGRIBALYSE_Raw!X:X)*$E89,_xlfn.XLOOKUP(_xlfn.XLOOKUP(Tool_Austria!$D89,'AveragePrices&amp;Codes'!$A:$A,'AveragePrices&amp;Codes'!$B:$B),AGRIBALYSE_Cooked!$C:$C,AGRIBALYSE_Cooked!Y:Y)*$E89),"")</f>
        <v>1.4540394585600006E-3</v>
      </c>
      <c r="V89">
        <f>IFERROR(IF($F89="Raw",_xlfn.XLOOKUP(_xlfn.XLOOKUP(Tool_Austria!$D89,'AveragePrices&amp;Codes'!$A:$A,'AveragePrices&amp;Codes'!$B:$B),AGRIBALYSE_Raw!$B:$B,AGRIBALYSE_Raw!Y:Y)*$E89,_xlfn.XLOOKUP(_xlfn.XLOOKUP(Tool_Austria!$D89,'AveragePrices&amp;Codes'!$A:$A,'AveragePrices&amp;Codes'!$B:$B),AGRIBALYSE_Cooked!$C:$C,AGRIBALYSE_Cooked!Z:Z)*$E89),"")</f>
        <v>2.3033363184000007E-2</v>
      </c>
      <c r="W89">
        <f>IFERROR(IF($F89="Raw",_xlfn.XLOOKUP(_xlfn.XLOOKUP(Tool_Austria!$D89,'AveragePrices&amp;Codes'!$A:$A,'AveragePrices&amp;Codes'!$B:$B),AGRIBALYSE_Raw!$B:$B,AGRIBALYSE_Raw!Z:Z)*$E89,_xlfn.XLOOKUP(_xlfn.XLOOKUP(Tool_Austria!$D89,'AveragePrices&amp;Codes'!$A:$A,'AveragePrices&amp;Codes'!$B:$B),AGRIBALYSE_Cooked!$C:$C,AGRIBALYSE_Cooked!AA:AA)*$E89),"")</f>
        <v>5.6017370448000019</v>
      </c>
      <c r="X89">
        <f>IFERROR(IF($F89="Raw",_xlfn.XLOOKUP(_xlfn.XLOOKUP(Tool_Austria!$D89,'AveragePrices&amp;Codes'!$A:$A,'AveragePrices&amp;Codes'!$B:$B),AGRIBALYSE_Raw!$B:$B,AGRIBALYSE_Raw!AA:AA)*$E89,_xlfn.XLOOKUP(_xlfn.XLOOKUP(Tool_Austria!$D89,'AveragePrices&amp;Codes'!$A:$A,'AveragePrices&amp;Codes'!$B:$B),AGRIBALYSE_Cooked!$C:$C,AGRIBALYSE_Cooked!AB:AB)*$E89),"")</f>
        <v>21.724655472000009</v>
      </c>
      <c r="Y89">
        <f>IFERROR(IF($F89="Raw",_xlfn.XLOOKUP(_xlfn.XLOOKUP(Tool_Austria!$D89,'AveragePrices&amp;Codes'!$A:$A,'AveragePrices&amp;Codes'!$B:$B),AGRIBALYSE_Raw!$B:$B,AGRIBALYSE_Raw!AB:AB)*$E89,_xlfn.XLOOKUP(_xlfn.XLOOKUP(Tool_Austria!$D89,'AveragePrices&amp;Codes'!$A:$A,'AveragePrices&amp;Codes'!$B:$B),AGRIBALYSE_Cooked!$C:$C,AGRIBALYSE_Cooked!AC:AC)*$E89),"")</f>
        <v>6.7194610704000027E-2</v>
      </c>
      <c r="Z89">
        <f>IFERROR(IF($F89="Raw",_xlfn.XLOOKUP(_xlfn.XLOOKUP(Tool_Austria!$D89,'AveragePrices&amp;Codes'!$A:$A,'AveragePrices&amp;Codes'!$B:$B),AGRIBALYSE_Raw!$B:$B,AGRIBALYSE_Raw!AC:AC)*$E89,_xlfn.XLOOKUP(_xlfn.XLOOKUP(Tool_Austria!$D89,'AveragePrices&amp;Codes'!$A:$A,'AveragePrices&amp;Codes'!$B:$B),AGRIBALYSE_Cooked!$C:$C,AGRIBALYSE_Cooked!AD:AD)*$E89),"")</f>
        <v>3.3395867856000012</v>
      </c>
      <c r="AA89">
        <f>IFERROR(IF($F89="Raw",_xlfn.XLOOKUP(_xlfn.XLOOKUP(Tool_Austria!$D89,'AveragePrices&amp;Codes'!$A:$A,'AveragePrices&amp;Codes'!$B:$B),AGRIBALYSE_Raw!$B:$B,AGRIBALYSE_Raw!AD:AD)*$E89,_xlfn.XLOOKUP(_xlfn.XLOOKUP(Tool_Austria!$D89,'AveragePrices&amp;Codes'!$A:$A,'AveragePrices&amp;Codes'!$B:$B),AGRIBALYSE_Cooked!$C:$C,AGRIBALYSE_Cooked!AE:AE)*$E89),"")</f>
        <v>2.1977420400000006E-6</v>
      </c>
      <c r="AB89" cm="1">
        <f t="array" ref="AB89">IFERROR(_xlfn.XLOOKUP(Tool_Austria!$F89&amp;$E$2,'Cooking methods'!$A:$A&amp;'Cooking methods'!$B:$B,'Cooking methods'!C:C)*$E89,"")</f>
        <v>0</v>
      </c>
      <c r="AC89" cm="1">
        <f t="array" ref="AC89">IFERROR(_xlfn.XLOOKUP(Tool_Austria!$F89&amp;$E$2,'Cooking methods'!$A:$A&amp;'Cooking methods'!$B:$B,'Cooking methods'!D:D)*$E89,"")</f>
        <v>0</v>
      </c>
      <c r="AD89" cm="1">
        <f t="array" ref="AD89">IFERROR(_xlfn.XLOOKUP(Tool_Austria!$F89&amp;$E$2,'Cooking methods'!$A:$A&amp;'Cooking methods'!$B:$B,'Cooking methods'!E:E)*$E89,"")</f>
        <v>0</v>
      </c>
      <c r="AE89" cm="1">
        <f t="array" ref="AE89">IFERROR(_xlfn.XLOOKUP(Tool_Austria!$F89&amp;$E$2,'Cooking methods'!$A:$A&amp;'Cooking methods'!$B:$B,'Cooking methods'!F:F)*$E89,"")</f>
        <v>0</v>
      </c>
      <c r="AF89" cm="1">
        <f t="array" ref="AF89">IFERROR(_xlfn.XLOOKUP(Tool_Austria!$F89&amp;$E$2,'Cooking methods'!$A:$A&amp;'Cooking methods'!$B:$B,'Cooking methods'!G:G)*$E89,"")</f>
        <v>0</v>
      </c>
      <c r="AG89" cm="1">
        <f t="array" ref="AG89">IFERROR(_xlfn.XLOOKUP(Tool_Austria!$F89&amp;$E$2,'Cooking methods'!$A:$A&amp;'Cooking methods'!$B:$B,'Cooking methods'!H:H)*$E89,"")</f>
        <v>0</v>
      </c>
      <c r="AH89" cm="1">
        <f t="array" ref="AH89">IFERROR(_xlfn.XLOOKUP(Tool_Austria!$F89&amp;$E$2,'Cooking methods'!$A:$A&amp;'Cooking methods'!$B:$B,'Cooking methods'!I:I)*$E89,"")</f>
        <v>0</v>
      </c>
      <c r="AI89" cm="1">
        <f t="array" ref="AI89">IFERROR(_xlfn.XLOOKUP(Tool_Austria!$F89&amp;$E$2,'Cooking methods'!$A:$A&amp;'Cooking methods'!$B:$B,'Cooking methods'!J:J)*$E89,"")</f>
        <v>0</v>
      </c>
      <c r="AJ89" cm="1">
        <f t="array" ref="AJ89">IFERROR(_xlfn.XLOOKUP(Tool_Austria!$F89&amp;$E$2,'Cooking methods'!$A:$A&amp;'Cooking methods'!$B:$B,'Cooking methods'!K:K)*$E89,"")</f>
        <v>0</v>
      </c>
      <c r="AK89" cm="1">
        <f t="array" ref="AK89">IFERROR(_xlfn.XLOOKUP(Tool_Austria!$F89&amp;$E$2,'Cooking methods'!$A:$A&amp;'Cooking methods'!$B:$B,'Cooking methods'!L:L)*$E89,"")</f>
        <v>0</v>
      </c>
      <c r="AL89" cm="1">
        <f t="array" ref="AL89">IFERROR(_xlfn.XLOOKUP(Tool_Austria!$F89&amp;$E$2,'Cooking methods'!$A:$A&amp;'Cooking methods'!$B:$B,'Cooking methods'!M:M)*$E89,"")</f>
        <v>0</v>
      </c>
      <c r="AM89" cm="1">
        <f t="array" ref="AM89">IFERROR(_xlfn.XLOOKUP(Tool_Austria!$F89&amp;$E$2,'Cooking methods'!$A:$A&amp;'Cooking methods'!$B:$B,'Cooking methods'!N:N)*$E89,"")</f>
        <v>0</v>
      </c>
      <c r="AN89" cm="1">
        <f t="array" ref="AN89">IFERROR(_xlfn.XLOOKUP(Tool_Austria!$F89&amp;$E$2,'Cooking methods'!$A:$A&amp;'Cooking methods'!$B:$B,'Cooking methods'!O:O)*$E89,"")</f>
        <v>0</v>
      </c>
      <c r="AO89" cm="1">
        <f t="array" ref="AO89">IFERROR(_xlfn.XLOOKUP(Tool_Austria!$F89&amp;$E$2,'Cooking methods'!$A:$A&amp;'Cooking methods'!$B:$B,'Cooking methods'!P:P)*$E89,"")</f>
        <v>0</v>
      </c>
      <c r="AP89" cm="1">
        <f t="array" ref="AP89">IFERROR(_xlfn.XLOOKUP(Tool_Austria!$F89&amp;$E$2,'Cooking methods'!$A:$A&amp;'Cooking methods'!$B:$B,'Cooking methods'!Q:Q)*$E89,"")</f>
        <v>0</v>
      </c>
      <c r="AQ89" cm="1">
        <f t="array" ref="AQ89">IFERROR(_xlfn.XLOOKUP(Tool_Austria!$F89&amp;$E$2,'Cooking methods'!$A:$A&amp;'Cooking methods'!$B:$B,'Cooking methods'!R:R)*$E89,"")</f>
        <v>0</v>
      </c>
      <c r="AR89" cm="1">
        <f t="array" ref="AR89">IFERROR(_xlfn.XLOOKUP(Tool_Austria!$G89&amp;$E$2,'Waste management'!$A:$A&amp;'Waste management'!$B:$B,'Waste management'!C:C)*$E89,"")</f>
        <v>1.0481328000000003E-2</v>
      </c>
      <c r="AS89" cm="1">
        <f t="array" ref="AS89">IFERROR(_xlfn.XLOOKUP(Tool_Austria!$G89&amp;$E$2,'Waste management'!$A:$A&amp;'Waste management'!$B:$B,'Waste management'!D:D)*$E89,"")</f>
        <v>7.1510587200000023E-11</v>
      </c>
      <c r="AT89" cm="1">
        <f t="array" ref="AT89">IFERROR(_xlfn.XLOOKUP(Tool_Austria!$G89&amp;$E$2,'Waste management'!$A:$A&amp;'Waste management'!$B:$B,'Waste management'!E:E)*$E89,"")</f>
        <v>1.9281600000000009E-4</v>
      </c>
      <c r="AU89" cm="1">
        <f t="array" ref="AU89">IFERROR(_xlfn.XLOOKUP(Tool_Austria!$G89&amp;$E$2,'Waste management'!$A:$A&amp;'Waste management'!$B:$B,'Waste management'!F:F)*$E89,"")</f>
        <v>2.2464000000000007E-5</v>
      </c>
      <c r="AV89" cm="1">
        <f t="array" ref="AV89">IFERROR(_xlfn.XLOOKUP(Tool_Austria!$G89&amp;$E$2,'Waste management'!$A:$A&amp;'Waste management'!$B:$B,'Waste management'!G:G)*$E89,"")</f>
        <v>2.1677011200000007E-9</v>
      </c>
      <c r="AW89" cm="1">
        <f t="array" ref="AW89">IFERROR(_xlfn.XLOOKUP(Tool_Austria!$G89&amp;$E$2,'Waste management'!$A:$A&amp;'Waste management'!$B:$B,'Waste management'!H:H)*$E89,"")</f>
        <v>7.0658827200000026E-11</v>
      </c>
      <c r="AX89" cm="1">
        <f t="array" ref="AX89">IFERROR(_xlfn.XLOOKUP(Tool_Austria!$G89&amp;$E$2,'Waste management'!$A:$A&amp;'Waste management'!$B:$B,'Waste management'!I:I)*$E89,"")</f>
        <v>5.0236430400000019E-11</v>
      </c>
      <c r="AY89" cm="1">
        <f t="array" ref="AY89">IFERROR(_xlfn.XLOOKUP(Tool_Austria!$G89&amp;$E$2,'Waste management'!$A:$A&amp;'Waste management'!$B:$B,'Waste management'!J:J)*$E89,"")</f>
        <v>4.1371200000000016E-4</v>
      </c>
      <c r="AZ89" cm="1">
        <f t="array" ref="AZ89">IFERROR(_xlfn.XLOOKUP(Tool_Austria!$G89&amp;$E$2,'Waste management'!$A:$A&amp;'Waste management'!$B:$B,'Waste management'!K:K)*$E89,"")</f>
        <v>1.0070274240000004E-6</v>
      </c>
      <c r="BA89" cm="1">
        <f t="array" ref="BA89">IFERROR(_xlfn.XLOOKUP(Tool_Austria!$G89&amp;$E$2,'Waste management'!$A:$A&amp;'Waste management'!$B:$B,'Waste management'!L:L)*$E89,"")</f>
        <v>1.8121222080000004E-5</v>
      </c>
      <c r="BB89" cm="1">
        <f t="array" ref="BB89">IFERROR(_xlfn.XLOOKUP(Tool_Austria!$G89&amp;$E$2,'Waste management'!$A:$A&amp;'Waste management'!$B:$B,'Waste management'!M:M)*$E89,"")</f>
        <v>1.8233280000000006E-3</v>
      </c>
      <c r="BC89" cm="1">
        <f t="array" ref="BC89">IFERROR(_xlfn.XLOOKUP(Tool_Austria!$G89&amp;$E$2,'Waste management'!$A:$A&amp;'Waste management'!$B:$B,'Waste management'!N:N)*$E89,"")</f>
        <v>1.5678262080000005</v>
      </c>
      <c r="BD89" cm="1">
        <f t="array" ref="BD89">IFERROR(_xlfn.XLOOKUP(Tool_Austria!$G89&amp;$E$2,'Waste management'!$A:$A&amp;'Waste management'!$B:$B,'Waste management'!O:O)*$E89,"")</f>
        <v>9.9966672000000034E-2</v>
      </c>
      <c r="BE89" cm="1">
        <f t="array" ref="BE89">IFERROR(_xlfn.XLOOKUP(Tool_Austria!$G89&amp;$E$2,'Waste management'!$A:$A&amp;'Waste management'!$B:$B,'Waste management'!P:P)*$E89,"")</f>
        <v>2.1584160000000007E-3</v>
      </c>
      <c r="BF89" cm="1">
        <f t="array" ref="BF89">IFERROR(_xlfn.XLOOKUP(Tool_Austria!$G89&amp;$E$2,'Waste management'!$A:$A&amp;'Waste management'!$B:$B,'Waste management'!Q:Q)*$E89,"")</f>
        <v>6.2822448000000017E-2</v>
      </c>
      <c r="BG89" cm="1">
        <f t="array" ref="BG89">IFERROR(_xlfn.XLOOKUP(Tool_Austria!$G89&amp;$E$2,'Waste management'!$A:$A&amp;'Waste management'!$B:$B,'Waste management'!R:R)*$E89,"")</f>
        <v>2.0416032000000006E-8</v>
      </c>
      <c r="BH89">
        <f>IFERROR((L89+AR89+AB89)*_xlfn.XLOOKUP(Tool_Austria!BH$4,Monetization_Factors!$A:$A,Monetization_Factors!$D:$D),"")</f>
        <v>6.4710673082422343E-2</v>
      </c>
      <c r="BI89">
        <f>IFERROR((M89+AS89+AC89)*_xlfn.XLOOKUP(Tool_Austria!BI$4,Monetization_Factors!$A:$A,Monetization_Factors!$D:$D),"")</f>
        <v>2.4901273110322244E-7</v>
      </c>
      <c r="BJ89">
        <f>IFERROR((N89+AT89+AD89)*_xlfn.XLOOKUP(Tool_Austria!BJ$4,Monetization_Factors!$A:$A,Monetization_Factors!$D:$D),"")</f>
        <v>9.8248992748138902E-5</v>
      </c>
      <c r="BK89">
        <f>IFERROR((O89+AU89+AE89)*_xlfn.XLOOKUP(Tool_Austria!BK$4,Monetization_Factors!$A:$A,Monetization_Factors!$D:$D),"")</f>
        <v>1.4938860014551318E-3</v>
      </c>
      <c r="BL89">
        <f>IFERROR((P89+AV89+AF89)*_xlfn.XLOOKUP(Tool_Austria!BL$4,Monetization_Factors!$A:$A,Monetization_Factors!$D:$D),"")</f>
        <v>4.251580251688946E-2</v>
      </c>
      <c r="BM89">
        <f>IFERROR((Q89+AW89+AG89)*_xlfn.XLOOKUP(Tool_Austria!BM$4,Monetization_Factors!$A:$A,Monetization_Factors!$D:$D),"")</f>
        <v>1.3729840126816383E-3</v>
      </c>
      <c r="BN89">
        <f>IFERROR((R89+AX89+AH89)*_xlfn.XLOOKUP(Tool_Austria!BN$4,Monetization_Factors!$A:$A,Monetization_Factors!$D:$D),"")</f>
        <v>3.6840690422713126E-4</v>
      </c>
      <c r="BO89">
        <f>IFERROR((S89+AY89+AI89)*_xlfn.XLOOKUP(Tool_Austria!BO$4,Monetization_Factors!$A:$A,Monetization_Factors!$D:$D),"")</f>
        <v>2.5800981617394819E-3</v>
      </c>
      <c r="BP89">
        <f>IFERROR((T89+AZ89+AJ89)*_xlfn.XLOOKUP(Tool_Austria!BP$4,Monetization_Factors!$A:$A,Monetization_Factors!$D:$D),"")</f>
        <v>1.319512394636449E-4</v>
      </c>
      <c r="BQ89">
        <f>IFERROR((U89+BA89+AK89)*_xlfn.XLOOKUP(Tool_Austria!BQ$4,Monetization_Factors!$A:$A,Monetization_Factors!$D:$D),"")</f>
        <v>6.0221258813384177E-3</v>
      </c>
      <c r="BR89" t="str">
        <f>IFERROR((V89+BB89+AL89)*_xlfn.XLOOKUP(Tool_Austria!BR$4,Monetization_Factors!$A:$A,Monetization_Factors!$D:$D),"")</f>
        <v/>
      </c>
      <c r="BS89">
        <f>IFERROR((W89+BC89+AM89)*_xlfn.XLOOKUP(Tool_Austria!BS$4,Monetization_Factors!$A:$A,Monetization_Factors!$D:$D),"")</f>
        <v>3.4889051638683919E-4</v>
      </c>
      <c r="BT89">
        <f>IFERROR((X89+BD89+AN89)*_xlfn.XLOOKUP(Tool_Austria!BT$4,Monetization_Factors!$A:$A,Monetization_Factors!$D:$D),"")</f>
        <v>4.8597463053844112E-3</v>
      </c>
      <c r="BU89">
        <f>IFERROR((Y89+BE89+AO89)*_xlfn.XLOOKUP(Tool_Austria!BU$4,Monetization_Factors!$A:$A,Monetization_Factors!$D:$D),"")</f>
        <v>4.4073343081318218E-4</v>
      </c>
      <c r="BV89">
        <f>IFERROR((Z89+BF89+AP89)*_xlfn.XLOOKUP(Tool_Austria!BV$4,Monetization_Factors!$A:$A,Monetization_Factors!$D:$D),"")</f>
        <v>5.6183312629704942E-3</v>
      </c>
      <c r="BW89">
        <f>IFERROR((AA89+BG89+AQ89)*_xlfn.XLOOKUP(Tool_Austria!BW$4,Monetization_Factors!$A:$A,Monetization_Factors!$D:$D),"")</f>
        <v>4.6339978254113455E-6</v>
      </c>
      <c r="BX89" s="38" cm="1">
        <f t="array" ref="BX89">IFERROR(_xlfn.IFS(I89&lt;&gt;0,I89*E89,I89="",J89*E89),"")</f>
        <v>0</v>
      </c>
      <c r="BY89" s="38">
        <f t="shared" si="43"/>
        <v>0.13056676131907682</v>
      </c>
      <c r="BZ89" s="38">
        <f t="shared" si="44"/>
        <v>0.13056676131907682</v>
      </c>
      <c r="CA89" s="38">
        <f t="shared" si="45"/>
        <v>2.0087194049088743E-4</v>
      </c>
      <c r="CB89">
        <f t="shared" si="46"/>
        <v>0.49738847184000018</v>
      </c>
      <c r="CC89">
        <f t="shared" si="46"/>
        <v>6.2204916384000012E-9</v>
      </c>
      <c r="CD89">
        <f t="shared" si="46"/>
        <v>6.4375618320000022E-2</v>
      </c>
      <c r="CE89">
        <f t="shared" si="46"/>
        <v>9.8692744176000018E-4</v>
      </c>
      <c r="CF89">
        <f t="shared" si="46"/>
        <v>4.2589312272000013E-8</v>
      </c>
      <c r="CG89">
        <f t="shared" si="46"/>
        <v>6.611660265600001E-9</v>
      </c>
      <c r="CH89">
        <f t="shared" si="46"/>
        <v>3.2045377104000013E-10</v>
      </c>
      <c r="CI89">
        <f t="shared" si="46"/>
        <v>5.8927948560000016E-3</v>
      </c>
      <c r="CJ89">
        <f t="shared" si="46"/>
        <v>5.4091870560000018E-5</v>
      </c>
      <c r="CK89">
        <f t="shared" si="46"/>
        <v>1.4721606806400007E-3</v>
      </c>
      <c r="CL89">
        <f t="shared" si="46"/>
        <v>2.4856691184000006E-2</v>
      </c>
      <c r="CM89">
        <f t="shared" si="46"/>
        <v>7.1695632528000024</v>
      </c>
      <c r="CN89">
        <f t="shared" si="46"/>
        <v>21.82462214400001</v>
      </c>
      <c r="CO89">
        <f t="shared" si="46"/>
        <v>6.9353026704000023E-2</v>
      </c>
      <c r="CP89">
        <f t="shared" si="46"/>
        <v>3.4024092336000011</v>
      </c>
      <c r="CQ89">
        <f t="shared" si="37"/>
        <v>2.2181580720000006E-6</v>
      </c>
      <c r="CR89">
        <f t="shared" si="47"/>
        <v>7.6521303360000033E-4</v>
      </c>
      <c r="CS89">
        <f t="shared" si="47"/>
        <v>9.5699871360000017E-12</v>
      </c>
      <c r="CT89">
        <f t="shared" si="47"/>
        <v>9.9039412800000032E-5</v>
      </c>
      <c r="CU89">
        <f t="shared" si="47"/>
        <v>1.5183499104000002E-6</v>
      </c>
      <c r="CV89">
        <f t="shared" si="47"/>
        <v>6.5522018880000023E-11</v>
      </c>
      <c r="CW89">
        <f t="shared" si="47"/>
        <v>1.0171785024000001E-11</v>
      </c>
      <c r="CX89">
        <f t="shared" si="47"/>
        <v>4.9300580160000019E-13</v>
      </c>
      <c r="CY89">
        <f t="shared" si="47"/>
        <v>9.065838240000002E-6</v>
      </c>
      <c r="CZ89">
        <f t="shared" si="47"/>
        <v>8.3218262400000029E-8</v>
      </c>
      <c r="DA89">
        <f t="shared" si="47"/>
        <v>2.2648625856000011E-6</v>
      </c>
      <c r="DB89">
        <f t="shared" si="47"/>
        <v>3.8241063360000008E-5</v>
      </c>
      <c r="DC89">
        <f t="shared" si="47"/>
        <v>1.1030097312000003E-2</v>
      </c>
      <c r="DD89">
        <f t="shared" si="47"/>
        <v>3.3576341760000017E-2</v>
      </c>
      <c r="DE89">
        <f t="shared" si="47"/>
        <v>1.0669696416000003E-4</v>
      </c>
      <c r="DF89">
        <f t="shared" si="47"/>
        <v>5.2344757440000019E-3</v>
      </c>
      <c r="DG89">
        <f t="shared" si="38"/>
        <v>3.4125508800000008E-9</v>
      </c>
      <c r="DH89" s="5">
        <f>IFERROR(((((L89+AB89)*(1/$H89))+AR89)/$F$2)/($B$2*('CAR.CAP_per person'!B$2)/(_xlfn.XLOOKUP($E$2,EU_countries_GDP!$A$2:$A$29,EU_countries_GDP!$E$2:$E$29))),"")</f>
        <v>0.32397783329046781</v>
      </c>
      <c r="DI89" s="5">
        <f>IFERROR(((((M89+AC89)*(1/$H89))+AS89)/$F$2)/($B$2*('CAR.CAP_per person'!C$2)/(_xlfn.XLOOKUP($E$2,EU_countries_GDP!$A$2:$A$29,EU_countries_GDP!$E$2:$E$29))),"")</f>
        <v>5.1649802377889594E-5</v>
      </c>
      <c r="DJ89" s="5">
        <f>IFERROR(((((N89+AD89)*(1/$H89))+AT89)/$F$2)/($B$2*('CAR.CAP_per person'!D$2)/(_xlfn.XLOOKUP($E$2,EU_countries_GDP!$A$2:$A$29,EU_countries_GDP!$E$2:$E$29))),"")</f>
        <v>5.5169261036967126E-4</v>
      </c>
      <c r="DK89" s="5">
        <f>IFERROR(((((O89+AE89)*(1/$H89))+AU89)/$F$2)/($B$2*('CAR.CAP_per person'!E$2)/(_xlfn.XLOOKUP($E$2,EU_countries_GDP!$A$2:$A$29,EU_countries_GDP!$E$2:$E$29))),"")</f>
        <v>1.0750774007668761E-2</v>
      </c>
      <c r="DL89" s="5">
        <f>IFERROR(((((P89+AF89)*(1/$H89))+AV89)/$F$2)/($B$2*('CAR.CAP_per person'!F$2)/(_xlfn.XLOOKUP($E$2,EU_countries_GDP!$A$2:$A$29,EU_countries_GDP!$E$2:$E$29))),"")</f>
        <v>0.35503343853946306</v>
      </c>
      <c r="DM89" s="5">
        <f>IFERROR(((((Q89+AG89)*(1/$H89))+AW89)/$F$2)/($B$2*('CAR.CAP_per person'!G$2)/(_xlfn.XLOOKUP($E$2,EU_countries_GDP!$A$2:$A$29,EU_countries_GDP!$E$2:$E$29))),"")</f>
        <v>3.0830275954216078E-2</v>
      </c>
      <c r="DN89" s="5">
        <f>IFERROR(((((R89+AH89)*(1/$H89))+AX89)/$F$2)/($B$2*('CAR.CAP_per person'!H$2)/(_xlfn.XLOOKUP($E$2,EU_countries_GDP!$A$2:$A$29,EU_countries_GDP!$E$2:$E$29))),"")</f>
        <v>3.003099684970649E-4</v>
      </c>
      <c r="DO89" s="5">
        <f>IFERROR(((((S89+AI89)*(1/$H89))+AY89)/$F$2)/($B$2*('CAR.CAP_per person'!I$2)/(_xlfn.XLOOKUP($E$2,EU_countries_GDP!$A$2:$A$29,EU_countries_GDP!$E$2:$E$29))),"")</f>
        <v>2.4810570787998417E-2</v>
      </c>
      <c r="DP89" s="5">
        <f>IFERROR(((((T89+AJ89)*(1/$H89))+AZ89)/$F$2)/($B$2*('CAR.CAP_per person'!J$2)/(_xlfn.XLOOKUP($E$2,EU_countries_GDP!$A$2:$A$29,EU_countries_GDP!$E$2:$E$29))),"")</f>
        <v>4.1415138351490396E-2</v>
      </c>
      <c r="DQ89" s="5">
        <f>IFERROR(((((U89+AK89)*(1/$H89))+BA89)/$F$2)/($B$2*('CAR.CAP_per person'!K$2)/(_xlfn.XLOOKUP($E$2,EU_countries_GDP!$A$2:$A$29,EU_countries_GDP!$E$2:$E$29))),"")</f>
        <v>3.2851146857148947E-2</v>
      </c>
      <c r="DR89" s="5">
        <f>IFERROR(((((V89+AL89)*(1/$H89))+BB89)/$F$2)/($B$2*('CAR.CAP_per person'!L$2)/(_xlfn.XLOOKUP($E$2,EU_countries_GDP!$A$2:$A$29,EU_countries_GDP!$E$2:$E$29))),"")</f>
        <v>1.705234587935733E-2</v>
      </c>
      <c r="DS89" s="5">
        <f>IFERROR(((((W89+AM89)*(1/$H89))+BC89)/$F$2)/($B$2*('CAR.CAP_per person'!M$2)/(_xlfn.XLOOKUP($E$2,EU_countries_GDP!$A$2:$A$29,EU_countries_GDP!$E$2:$E$29))),"")</f>
        <v>0.19491698588279011</v>
      </c>
      <c r="DT89" s="5">
        <f>IFERROR(((((X89+AN89)*(1/$H89))+BD89)/$F$2)/($B$2*('CAR.CAP_per person'!N$2)/(_xlfn.XLOOKUP($E$2,EU_countries_GDP!$A$2:$A$29,EU_countries_GDP!$E$2:$E$29))),"")</f>
        <v>7.7337832255337222</v>
      </c>
      <c r="DU89" s="5">
        <f>IFERROR(((((Y89+AO89)*(1/$H89))+BE89)/$F$2)/($B$2*('CAR.CAP_per person'!O$2)/(_xlfn.XLOOKUP($E$2,EU_countries_GDP!$A$2:$A$29,EU_countries_GDP!$E$2:$E$29))),"")</f>
        <v>1.6750954036440669E-3</v>
      </c>
      <c r="DV89" s="5">
        <f>IFERROR(((((Z89+AP89)*(1/$H89))+BF89)/$F$2)/($B$2*('CAR.CAP_per person'!P$2)/(_xlfn.XLOOKUP($E$2,EU_countries_GDP!$A$2:$A$29,EU_countries_GDP!$E$2:$E$29))),"")</f>
        <v>6.7548118800444007E-2</v>
      </c>
      <c r="DW89" s="5">
        <f>IFERROR(((((AA89+AQ89)*(1/$H89))+BG89)/$F$2)/($B$2*('CAR.CAP_per person'!Q$2)/(_xlfn.XLOOKUP($E$2,EU_countries_GDP!$A$2:$A$29,EU_countries_GDP!$E$2:$E$29))),"")</f>
        <v>4.5276761059381131E-2</v>
      </c>
    </row>
    <row r="90" spans="1:127">
      <c r="A90" t="s">
        <v>221</v>
      </c>
      <c r="B90" t="str">
        <f>_xlfn.XLOOKUP(D90,Table5[Ingredient],Table5[Category],"",FALSE)</f>
        <v>Dairy products</v>
      </c>
      <c r="C90" s="33" t="s">
        <v>177</v>
      </c>
      <c r="D90" s="33" t="s">
        <v>184</v>
      </c>
      <c r="E90" s="33">
        <v>3.1200000000000012E-2</v>
      </c>
      <c r="F90" s="33" t="s">
        <v>189</v>
      </c>
      <c r="G90" s="33" t="s">
        <v>180</v>
      </c>
      <c r="H90" s="91">
        <f>Dataset_AT!R87</f>
        <v>3.3817472360719712E-2</v>
      </c>
      <c r="I90" s="33"/>
      <c r="J90" s="37">
        <f>IFERROR(INDEX('AveragePrices&amp;Codes'!G:AG, MATCH($D90, 'AveragePrices&amp;Codes'!$A:$A, 0), MATCH(Tool_Austria!$E$2, 'AveragePrices&amp;Codes'!$G$1:$AG$1, 0)),"")</f>
        <v>6.0664224433399943</v>
      </c>
      <c r="K90" s="37">
        <f>IFERROR(E90/(_xlfn.XLOOKUP(A90,Dataset_AT!$V$2:$V$9,Dataset_AT!$W$2:$W$9)),"")</f>
        <v>3.714285714285716E-4</v>
      </c>
      <c r="L90">
        <f>IFERROR(IF($F90="Raw",_xlfn.XLOOKUP(_xlfn.XLOOKUP(Tool_Austria!$D90,'AveragePrices&amp;Codes'!$A:$A,'AveragePrices&amp;Codes'!$B:$B),AGRIBALYSE_Raw!$B:$B,AGRIBALYSE_Raw!O:O)*$E90,_xlfn.XLOOKUP(_xlfn.XLOOKUP(Tool_Austria!$D90,'AveragePrices&amp;Codes'!$A:$A,'AveragePrices&amp;Codes'!$B:$B),AGRIBALYSE_Cooked!$C:$C,AGRIBALYSE_Cooked!P:P)*$E90),"")</f>
        <v>0.24786804432000009</v>
      </c>
      <c r="M90">
        <f>IFERROR(IF($F90="Raw",_xlfn.XLOOKUP(_xlfn.XLOOKUP(Tool_Austria!$D90,'AveragePrices&amp;Codes'!$A:$A,'AveragePrices&amp;Codes'!$B:$B),AGRIBALYSE_Raw!$B:$B,AGRIBALYSE_Raw!P:P)*$E90,_xlfn.XLOOKUP(_xlfn.XLOOKUP(Tool_Austria!$D90,'AveragePrices&amp;Codes'!$A:$A,'AveragePrices&amp;Codes'!$B:$B),AGRIBALYSE_Cooked!$C:$C,AGRIBALYSE_Cooked!Q:Q)*$E90),"")</f>
        <v>2.1495415032000012E-9</v>
      </c>
      <c r="N90">
        <f>IFERROR(IF($F90="Raw",_xlfn.XLOOKUP(_xlfn.XLOOKUP(Tool_Austria!$D90,'AveragePrices&amp;Codes'!$A:$A,'AveragePrices&amp;Codes'!$B:$B),AGRIBALYSE_Raw!$B:$B,AGRIBALYSE_Raw!Q:Q)*$E90,_xlfn.XLOOKUP(_xlfn.XLOOKUP(Tool_Austria!$D90,'AveragePrices&amp;Codes'!$A:$A,'AveragePrices&amp;Codes'!$B:$B),AGRIBALYSE_Cooked!$C:$C,AGRIBALYSE_Cooked!R:R)*$E90),"")</f>
        <v>2.2118036304000006E-2</v>
      </c>
      <c r="O90">
        <f>IFERROR(IF($F90="Raw",_xlfn.XLOOKUP(_xlfn.XLOOKUP(Tool_Austria!$D90,'AveragePrices&amp;Codes'!$A:$A,'AveragePrices&amp;Codes'!$B:$B),AGRIBALYSE_Raw!$B:$B,AGRIBALYSE_Raw!R:R)*$E90,_xlfn.XLOOKUP(_xlfn.XLOOKUP(Tool_Austria!$D90,'AveragePrices&amp;Codes'!$A:$A,'AveragePrices&amp;Codes'!$B:$B),AGRIBALYSE_Cooked!$C:$C,AGRIBALYSE_Cooked!S:S)*$E90),"")</f>
        <v>4.3786778880000019E-4</v>
      </c>
      <c r="P90">
        <f>IFERROR(IF($F90="Raw",_xlfn.XLOOKUP(_xlfn.XLOOKUP(Tool_Austria!$D90,'AveragePrices&amp;Codes'!$A:$A,'AveragePrices&amp;Codes'!$B:$B),AGRIBALYSE_Raw!$B:$B,AGRIBALYSE_Raw!S:S)*$E90,_xlfn.XLOOKUP(_xlfn.XLOOKUP(Tool_Austria!$D90,'AveragePrices&amp;Codes'!$A:$A,'AveragePrices&amp;Codes'!$B:$B),AGRIBALYSE_Cooked!$C:$C,AGRIBALYSE_Cooked!T:T)*$E90),"")</f>
        <v>2.201310508800001E-8</v>
      </c>
      <c r="Q90">
        <f>IFERROR(IF($F90="Raw",_xlfn.XLOOKUP(_xlfn.XLOOKUP(Tool_Austria!$D90,'AveragePrices&amp;Codes'!$A:$A,'AveragePrices&amp;Codes'!$B:$B),AGRIBALYSE_Raw!$B:$B,AGRIBALYSE_Raw!T:T)*$E90,_xlfn.XLOOKUP(_xlfn.XLOOKUP(Tool_Austria!$D90,'AveragePrices&amp;Codes'!$A:$A,'AveragePrices&amp;Codes'!$B:$B),AGRIBALYSE_Cooked!$C:$C,AGRIBALYSE_Cooked!U:U)*$E90),"")</f>
        <v>3.0894909864000011E-9</v>
      </c>
      <c r="R90">
        <f>IFERROR(IF($F90="Raw",_xlfn.XLOOKUP(_xlfn.XLOOKUP(Tool_Austria!$D90,'AveragePrices&amp;Codes'!$A:$A,'AveragePrices&amp;Codes'!$B:$B),AGRIBALYSE_Raw!$B:$B,AGRIBALYSE_Raw!U:U)*$E90,_xlfn.XLOOKUP(_xlfn.XLOOKUP(Tool_Austria!$D90,'AveragePrices&amp;Codes'!$A:$A,'AveragePrices&amp;Codes'!$B:$B),AGRIBALYSE_Cooked!$C:$C,AGRIBALYSE_Cooked!V:V)*$E90),"")</f>
        <v>1.2127010376000005E-10</v>
      </c>
      <c r="S90">
        <f>IFERROR(IF($F90="Raw",_xlfn.XLOOKUP(_xlfn.XLOOKUP(Tool_Austria!$D90,'AveragePrices&amp;Codes'!$A:$A,'AveragePrices&amp;Codes'!$B:$B),AGRIBALYSE_Raw!$B:$B,AGRIBALYSE_Raw!V:V)*$E90,_xlfn.XLOOKUP(_xlfn.XLOOKUP(Tool_Austria!$D90,'AveragePrices&amp;Codes'!$A:$A,'AveragePrices&amp;Codes'!$B:$B),AGRIBALYSE_Cooked!$C:$C,AGRIBALYSE_Cooked!W:W)*$E90),"")</f>
        <v>3.1613655840000013E-3</v>
      </c>
      <c r="T90">
        <f>IFERROR(IF($F90="Raw",_xlfn.XLOOKUP(_xlfn.XLOOKUP(Tool_Austria!$D90,'AveragePrices&amp;Codes'!$A:$A,'AveragePrices&amp;Codes'!$B:$B),AGRIBALYSE_Raw!$B:$B,AGRIBALYSE_Raw!W:W)*$E90,_xlfn.XLOOKUP(_xlfn.XLOOKUP(Tool_Austria!$D90,'AveragePrices&amp;Codes'!$A:$A,'AveragePrices&amp;Codes'!$B:$B),AGRIBALYSE_Cooked!$C:$C,AGRIBALYSE_Cooked!X:X)*$E90),"")</f>
        <v>1.7420158704000007E-5</v>
      </c>
      <c r="U90">
        <f>IFERROR(IF($F90="Raw",_xlfn.XLOOKUP(_xlfn.XLOOKUP(Tool_Austria!$D90,'AveragePrices&amp;Codes'!$A:$A,'AveragePrices&amp;Codes'!$B:$B),AGRIBALYSE_Raw!$B:$B,AGRIBALYSE_Raw!X:X)*$E90,_xlfn.XLOOKUP(_xlfn.XLOOKUP(Tool_Austria!$D90,'AveragePrices&amp;Codes'!$A:$A,'AveragePrices&amp;Codes'!$B:$B),AGRIBALYSE_Cooked!$C:$C,AGRIBALYSE_Cooked!Y:Y)*$E90),"")</f>
        <v>8.4593645760000025E-4</v>
      </c>
      <c r="V90">
        <f>IFERROR(IF($F90="Raw",_xlfn.XLOOKUP(_xlfn.XLOOKUP(Tool_Austria!$D90,'AveragePrices&amp;Codes'!$A:$A,'AveragePrices&amp;Codes'!$B:$B),AGRIBALYSE_Raw!$B:$B,AGRIBALYSE_Raw!Y:Y)*$E90,_xlfn.XLOOKUP(_xlfn.XLOOKUP(Tool_Austria!$D90,'AveragePrices&amp;Codes'!$A:$A,'AveragePrices&amp;Codes'!$B:$B),AGRIBALYSE_Cooked!$C:$C,AGRIBALYSE_Cooked!Z:Z)*$E90),"")</f>
        <v>1.3727368824000006E-2</v>
      </c>
      <c r="W90">
        <f>IFERROR(IF($F90="Raw",_xlfn.XLOOKUP(_xlfn.XLOOKUP(Tool_Austria!$D90,'AveragePrices&amp;Codes'!$A:$A,'AveragePrices&amp;Codes'!$B:$B),AGRIBALYSE_Raw!$B:$B,AGRIBALYSE_Raw!Z:Z)*$E90,_xlfn.XLOOKUP(_xlfn.XLOOKUP(Tool_Austria!$D90,'AveragePrices&amp;Codes'!$A:$A,'AveragePrices&amp;Codes'!$B:$B),AGRIBALYSE_Cooked!$C:$C,AGRIBALYSE_Cooked!AA:AA)*$E90),"")</f>
        <v>3.1442390928000012</v>
      </c>
      <c r="X90">
        <f>IFERROR(IF($F90="Raw",_xlfn.XLOOKUP(_xlfn.XLOOKUP(Tool_Austria!$D90,'AveragePrices&amp;Codes'!$A:$A,'AveragePrices&amp;Codes'!$B:$B),AGRIBALYSE_Raw!$B:$B,AGRIBALYSE_Raw!AA:AA)*$E90,_xlfn.XLOOKUP(_xlfn.XLOOKUP(Tool_Austria!$D90,'AveragePrices&amp;Codes'!$A:$A,'AveragePrices&amp;Codes'!$B:$B),AGRIBALYSE_Cooked!$C:$C,AGRIBALYSE_Cooked!AB:AB)*$E90),"")</f>
        <v>12.361682112000006</v>
      </c>
      <c r="Y90">
        <f>IFERROR(IF($F90="Raw",_xlfn.XLOOKUP(_xlfn.XLOOKUP(Tool_Austria!$D90,'AveragePrices&amp;Codes'!$A:$A,'AveragePrices&amp;Codes'!$B:$B),AGRIBALYSE_Raw!$B:$B,AGRIBALYSE_Raw!AB:AB)*$E90,_xlfn.XLOOKUP(_xlfn.XLOOKUP(Tool_Austria!$D90,'AveragePrices&amp;Codes'!$A:$A,'AveragePrices&amp;Codes'!$B:$B),AGRIBALYSE_Cooked!$C:$C,AGRIBALYSE_Cooked!AC:AC)*$E90),"")</f>
        <v>2.7012547848000012E-2</v>
      </c>
      <c r="Z90">
        <f>IFERROR(IF($F90="Raw",_xlfn.XLOOKUP(_xlfn.XLOOKUP(Tool_Austria!$D90,'AveragePrices&amp;Codes'!$A:$A,'AveragePrices&amp;Codes'!$B:$B),AGRIBALYSE_Raw!$B:$B,AGRIBALYSE_Raw!AC:AC)*$E90,_xlfn.XLOOKUP(_xlfn.XLOOKUP(Tool_Austria!$D90,'AveragePrices&amp;Codes'!$A:$A,'AveragePrices&amp;Codes'!$B:$B),AGRIBALYSE_Cooked!$C:$C,AGRIBALYSE_Cooked!AD:AD)*$E90),"")</f>
        <v>1.0070981856000003</v>
      </c>
      <c r="AA90">
        <f>IFERROR(IF($F90="Raw",_xlfn.XLOOKUP(_xlfn.XLOOKUP(Tool_Austria!$D90,'AveragePrices&amp;Codes'!$A:$A,'AveragePrices&amp;Codes'!$B:$B),AGRIBALYSE_Raw!$B:$B,AGRIBALYSE_Raw!AD:AD)*$E90,_xlfn.XLOOKUP(_xlfn.XLOOKUP(Tool_Austria!$D90,'AveragePrices&amp;Codes'!$A:$A,'AveragePrices&amp;Codes'!$B:$B),AGRIBALYSE_Cooked!$C:$C,AGRIBALYSE_Cooked!AE:AE)*$E90),"")</f>
        <v>5.3276336880000028E-7</v>
      </c>
      <c r="AB90" cm="1">
        <f t="array" ref="AB90">IFERROR(_xlfn.XLOOKUP(Tool_Austria!$F90&amp;$E$2,'Cooking methods'!$A:$A&amp;'Cooking methods'!$B:$B,'Cooking methods'!C:C)*$E90,"")</f>
        <v>0</v>
      </c>
      <c r="AC90" cm="1">
        <f t="array" ref="AC90">IFERROR(_xlfn.XLOOKUP(Tool_Austria!$F90&amp;$E$2,'Cooking methods'!$A:$A&amp;'Cooking methods'!$B:$B,'Cooking methods'!D:D)*$E90,"")</f>
        <v>0</v>
      </c>
      <c r="AD90" cm="1">
        <f t="array" ref="AD90">IFERROR(_xlfn.XLOOKUP(Tool_Austria!$F90&amp;$E$2,'Cooking methods'!$A:$A&amp;'Cooking methods'!$B:$B,'Cooking methods'!E:E)*$E90,"")</f>
        <v>0</v>
      </c>
      <c r="AE90" cm="1">
        <f t="array" ref="AE90">IFERROR(_xlfn.XLOOKUP(Tool_Austria!$F90&amp;$E$2,'Cooking methods'!$A:$A&amp;'Cooking methods'!$B:$B,'Cooking methods'!F:F)*$E90,"")</f>
        <v>0</v>
      </c>
      <c r="AF90" cm="1">
        <f t="array" ref="AF90">IFERROR(_xlfn.XLOOKUP(Tool_Austria!$F90&amp;$E$2,'Cooking methods'!$A:$A&amp;'Cooking methods'!$B:$B,'Cooking methods'!G:G)*$E90,"")</f>
        <v>0</v>
      </c>
      <c r="AG90" cm="1">
        <f t="array" ref="AG90">IFERROR(_xlfn.XLOOKUP(Tool_Austria!$F90&amp;$E$2,'Cooking methods'!$A:$A&amp;'Cooking methods'!$B:$B,'Cooking methods'!H:H)*$E90,"")</f>
        <v>0</v>
      </c>
      <c r="AH90" cm="1">
        <f t="array" ref="AH90">IFERROR(_xlfn.XLOOKUP(Tool_Austria!$F90&amp;$E$2,'Cooking methods'!$A:$A&amp;'Cooking methods'!$B:$B,'Cooking methods'!I:I)*$E90,"")</f>
        <v>0</v>
      </c>
      <c r="AI90" cm="1">
        <f t="array" ref="AI90">IFERROR(_xlfn.XLOOKUP(Tool_Austria!$F90&amp;$E$2,'Cooking methods'!$A:$A&amp;'Cooking methods'!$B:$B,'Cooking methods'!J:J)*$E90,"")</f>
        <v>0</v>
      </c>
      <c r="AJ90" cm="1">
        <f t="array" ref="AJ90">IFERROR(_xlfn.XLOOKUP(Tool_Austria!$F90&amp;$E$2,'Cooking methods'!$A:$A&amp;'Cooking methods'!$B:$B,'Cooking methods'!K:K)*$E90,"")</f>
        <v>0</v>
      </c>
      <c r="AK90" cm="1">
        <f t="array" ref="AK90">IFERROR(_xlfn.XLOOKUP(Tool_Austria!$F90&amp;$E$2,'Cooking methods'!$A:$A&amp;'Cooking methods'!$B:$B,'Cooking methods'!L:L)*$E90,"")</f>
        <v>0</v>
      </c>
      <c r="AL90" cm="1">
        <f t="array" ref="AL90">IFERROR(_xlfn.XLOOKUP(Tool_Austria!$F90&amp;$E$2,'Cooking methods'!$A:$A&amp;'Cooking methods'!$B:$B,'Cooking methods'!M:M)*$E90,"")</f>
        <v>0</v>
      </c>
      <c r="AM90" cm="1">
        <f t="array" ref="AM90">IFERROR(_xlfn.XLOOKUP(Tool_Austria!$F90&amp;$E$2,'Cooking methods'!$A:$A&amp;'Cooking methods'!$B:$B,'Cooking methods'!N:N)*$E90,"")</f>
        <v>0</v>
      </c>
      <c r="AN90" cm="1">
        <f t="array" ref="AN90">IFERROR(_xlfn.XLOOKUP(Tool_Austria!$F90&amp;$E$2,'Cooking methods'!$A:$A&amp;'Cooking methods'!$B:$B,'Cooking methods'!O:O)*$E90,"")</f>
        <v>0</v>
      </c>
      <c r="AO90" cm="1">
        <f t="array" ref="AO90">IFERROR(_xlfn.XLOOKUP(Tool_Austria!$F90&amp;$E$2,'Cooking methods'!$A:$A&amp;'Cooking methods'!$B:$B,'Cooking methods'!P:P)*$E90,"")</f>
        <v>0</v>
      </c>
      <c r="AP90" cm="1">
        <f t="array" ref="AP90">IFERROR(_xlfn.XLOOKUP(Tool_Austria!$F90&amp;$E$2,'Cooking methods'!$A:$A&amp;'Cooking methods'!$B:$B,'Cooking methods'!Q:Q)*$E90,"")</f>
        <v>0</v>
      </c>
      <c r="AQ90" cm="1">
        <f t="array" ref="AQ90">IFERROR(_xlfn.XLOOKUP(Tool_Austria!$F90&amp;$E$2,'Cooking methods'!$A:$A&amp;'Cooking methods'!$B:$B,'Cooking methods'!R:R)*$E90,"")</f>
        <v>0</v>
      </c>
      <c r="AR90" cm="1">
        <f t="array" ref="AR90">IFERROR(_xlfn.XLOOKUP(Tool_Austria!$G90&amp;$E$2,'Waste management'!$A:$A&amp;'Waste management'!$B:$B,'Waste management'!C:C)*$E90,"")</f>
        <v>1.7468880000000007E-3</v>
      </c>
      <c r="AS90" cm="1">
        <f t="array" ref="AS90">IFERROR(_xlfn.XLOOKUP(Tool_Austria!$G90&amp;$E$2,'Waste management'!$A:$A&amp;'Waste management'!$B:$B,'Waste management'!D:D)*$E90,"")</f>
        <v>1.1918431200000005E-11</v>
      </c>
      <c r="AT90" cm="1">
        <f t="array" ref="AT90">IFERROR(_xlfn.XLOOKUP(Tool_Austria!$G90&amp;$E$2,'Waste management'!$A:$A&amp;'Waste management'!$B:$B,'Waste management'!E:E)*$E90,"")</f>
        <v>3.2136000000000019E-5</v>
      </c>
      <c r="AU90" cm="1">
        <f t="array" ref="AU90">IFERROR(_xlfn.XLOOKUP(Tool_Austria!$G90&amp;$E$2,'Waste management'!$A:$A&amp;'Waste management'!$B:$B,'Waste management'!F:F)*$E90,"")</f>
        <v>3.7440000000000018E-6</v>
      </c>
      <c r="AV90" cm="1">
        <f t="array" ref="AV90">IFERROR(_xlfn.XLOOKUP(Tool_Austria!$G90&amp;$E$2,'Waste management'!$A:$A&amp;'Waste management'!$B:$B,'Waste management'!G:G)*$E90,"")</f>
        <v>3.6128352000000014E-10</v>
      </c>
      <c r="AW90" cm="1">
        <f t="array" ref="AW90">IFERROR(_xlfn.XLOOKUP(Tool_Austria!$G90&amp;$E$2,'Waste management'!$A:$A&amp;'Waste management'!$B:$B,'Waste management'!H:H)*$E90,"")</f>
        <v>1.1776471200000004E-11</v>
      </c>
      <c r="AX90" cm="1">
        <f t="array" ref="AX90">IFERROR(_xlfn.XLOOKUP(Tool_Austria!$G90&amp;$E$2,'Waste management'!$A:$A&amp;'Waste management'!$B:$B,'Waste management'!I:I)*$E90,"")</f>
        <v>8.3727384000000032E-12</v>
      </c>
      <c r="AY90" cm="1">
        <f t="array" ref="AY90">IFERROR(_xlfn.XLOOKUP(Tool_Austria!$G90&amp;$E$2,'Waste management'!$A:$A&amp;'Waste management'!$B:$B,'Waste management'!J:J)*$E90,"")</f>
        <v>6.8952000000000027E-5</v>
      </c>
      <c r="AZ90" cm="1">
        <f t="array" ref="AZ90">IFERROR(_xlfn.XLOOKUP(Tool_Austria!$G90&amp;$E$2,'Waste management'!$A:$A&amp;'Waste management'!$B:$B,'Waste management'!K:K)*$E90,"")</f>
        <v>1.6783790400000007E-7</v>
      </c>
      <c r="BA90" cm="1">
        <f t="array" ref="BA90">IFERROR(_xlfn.XLOOKUP(Tool_Austria!$G90&amp;$E$2,'Waste management'!$A:$A&amp;'Waste management'!$B:$B,'Waste management'!L:L)*$E90,"")</f>
        <v>3.020203680000001E-6</v>
      </c>
      <c r="BB90" cm="1">
        <f t="array" ref="BB90">IFERROR(_xlfn.XLOOKUP(Tool_Austria!$G90&amp;$E$2,'Waste management'!$A:$A&amp;'Waste management'!$B:$B,'Waste management'!M:M)*$E90,"")</f>
        <v>3.0388800000000015E-4</v>
      </c>
      <c r="BC90" cm="1">
        <f t="array" ref="BC90">IFERROR(_xlfn.XLOOKUP(Tool_Austria!$G90&amp;$E$2,'Waste management'!$A:$A&amp;'Waste management'!$B:$B,'Waste management'!N:N)*$E90,"")</f>
        <v>0.26130436800000012</v>
      </c>
      <c r="BD90" cm="1">
        <f t="array" ref="BD90">IFERROR(_xlfn.XLOOKUP(Tool_Austria!$G90&amp;$E$2,'Waste management'!$A:$A&amp;'Waste management'!$B:$B,'Waste management'!O:O)*$E90,"")</f>
        <v>1.6661112000000006E-2</v>
      </c>
      <c r="BE90" cm="1">
        <f t="array" ref="BE90">IFERROR(_xlfn.XLOOKUP(Tool_Austria!$G90&amp;$E$2,'Waste management'!$A:$A&amp;'Waste management'!$B:$B,'Waste management'!P:P)*$E90,"")</f>
        <v>3.5973600000000015E-4</v>
      </c>
      <c r="BF90" cm="1">
        <f t="array" ref="BF90">IFERROR(_xlfn.XLOOKUP(Tool_Austria!$G90&amp;$E$2,'Waste management'!$A:$A&amp;'Waste management'!$B:$B,'Waste management'!Q:Q)*$E90,"")</f>
        <v>1.0470408000000004E-2</v>
      </c>
      <c r="BG90" cm="1">
        <f t="array" ref="BG90">IFERROR(_xlfn.XLOOKUP(Tool_Austria!$G90&amp;$E$2,'Waste management'!$A:$A&amp;'Waste management'!$B:$B,'Waste management'!R:R)*$E90,"")</f>
        <v>3.4026720000000013E-9</v>
      </c>
      <c r="BH90">
        <f>IFERROR((L90+AR90+AB90)*_xlfn.XLOOKUP(Tool_Austria!BH$4,Monetization_Factors!$A:$A,Monetization_Factors!$D:$D),"")</f>
        <v>3.2475119944168143E-2</v>
      </c>
      <c r="BI90">
        <f>IFERROR((M90+AS90+AC90)*_xlfn.XLOOKUP(Tool_Austria!BI$4,Monetization_Factors!$A:$A,Monetization_Factors!$D:$D),"")</f>
        <v>8.6525482666443555E-8</v>
      </c>
      <c r="BJ90">
        <f>IFERROR((N90+AT90+AD90)*_xlfn.XLOOKUP(Tool_Austria!BJ$4,Monetization_Factors!$A:$A,Monetization_Factors!$D:$D),"")</f>
        <v>3.3805222766918551E-5</v>
      </c>
      <c r="BK90">
        <f>IFERROR((O90+AU90+AE90)*_xlfn.XLOOKUP(Tool_Austria!BK$4,Monetization_Factors!$A:$A,Monetization_Factors!$D:$D),"")</f>
        <v>6.6845610067280895E-4</v>
      </c>
      <c r="BL90">
        <f>IFERROR((P90+AV90+AF90)*_xlfn.XLOOKUP(Tool_Austria!BL$4,Monetization_Factors!$A:$A,Monetization_Factors!$D:$D),"")</f>
        <v>2.2335770096932772E-2</v>
      </c>
      <c r="BM90">
        <f>IFERROR((Q90+AW90+AG90)*_xlfn.XLOOKUP(Tool_Austria!BM$4,Monetization_Factors!$A:$A,Monetization_Factors!$D:$D),"")</f>
        <v>6.4401231570966448E-4</v>
      </c>
      <c r="BN90">
        <f>IFERROR((R90+AX90+AH90)*_xlfn.XLOOKUP(Tool_Austria!BN$4,Monetization_Factors!$A:$A,Monetization_Factors!$D:$D),"")</f>
        <v>1.4904277138124396E-4</v>
      </c>
      <c r="BO90">
        <f>IFERROR((S90+AY90+AI90)*_xlfn.XLOOKUP(Tool_Austria!BO$4,Monetization_Factors!$A:$A,Monetization_Factors!$D:$D),"")</f>
        <v>1.4143605307805622E-3</v>
      </c>
      <c r="BP90">
        <f>IFERROR((T90+AZ90+AJ90)*_xlfn.XLOOKUP(Tool_Austria!BP$4,Monetization_Factors!$A:$A,Monetization_Factors!$D:$D),"")</f>
        <v>4.2904006241265806E-5</v>
      </c>
      <c r="BQ90">
        <f>IFERROR((U90+BA90+AK90)*_xlfn.XLOOKUP(Tool_Austria!BQ$4,Monetization_Factors!$A:$A,Monetization_Factors!$D:$D),"")</f>
        <v>3.4728029007039815E-3</v>
      </c>
      <c r="BR90" t="str">
        <f>IFERROR((V90+BB90+AL90)*_xlfn.XLOOKUP(Tool_Austria!BR$4,Monetization_Factors!$A:$A,Monetization_Factors!$D:$D),"")</f>
        <v/>
      </c>
      <c r="BS90">
        <f>IFERROR((W90+BC90+AM90)*_xlfn.XLOOKUP(Tool_Austria!BS$4,Monetization_Factors!$A:$A,Monetization_Factors!$D:$D),"")</f>
        <v>1.657230398451832E-4</v>
      </c>
      <c r="BT90">
        <f>IFERROR((X90+BD90+AN90)*_xlfn.XLOOKUP(Tool_Austria!BT$4,Monetization_Factors!$A:$A,Monetization_Factors!$D:$D),"")</f>
        <v>2.7563184073797161E-3</v>
      </c>
      <c r="BU90">
        <f>IFERROR((Y90+BE90+AO90)*_xlfn.XLOOKUP(Tool_Austria!BU$4,Monetization_Factors!$A:$A,Monetization_Factors!$D:$D),"")</f>
        <v>1.7394886918216501E-4</v>
      </c>
      <c r="BV90">
        <f>IFERROR((Z90+BF90+AP90)*_xlfn.XLOOKUP(Tool_Austria!BV$4,Monetization_Factors!$A:$A,Monetization_Factors!$D:$D),"")</f>
        <v>1.6802909494783936E-3</v>
      </c>
      <c r="BW90">
        <f>IFERROR((AA90+BG90+AQ90)*_xlfn.XLOOKUP(Tool_Austria!BW$4,Monetization_Factors!$A:$A,Monetization_Factors!$D:$D),"")</f>
        <v>1.1201150623527842E-6</v>
      </c>
      <c r="BX90" s="38" cm="1">
        <f t="array" ref="BX90">IFERROR(_xlfn.IFS(I90&lt;&gt;0,I90*E90,I90="",J90*E90),"")</f>
        <v>0.18927238023220791</v>
      </c>
      <c r="BY90" s="38">
        <f t="shared" si="43"/>
        <v>6.6013761795787856E-2</v>
      </c>
      <c r="BZ90" s="38">
        <f t="shared" si="44"/>
        <v>0.25528614202799577</v>
      </c>
      <c r="CA90" s="38">
        <f t="shared" si="45"/>
        <v>3.9274791081230116E-4</v>
      </c>
      <c r="CB90">
        <f t="shared" si="46"/>
        <v>0.24961493232000009</v>
      </c>
      <c r="CC90">
        <f t="shared" si="46"/>
        <v>2.1614599344000012E-9</v>
      </c>
      <c r="CD90">
        <f t="shared" si="46"/>
        <v>2.2150172304000005E-2</v>
      </c>
      <c r="CE90">
        <f t="shared" si="46"/>
        <v>4.4161178880000021E-4</v>
      </c>
      <c r="CF90">
        <f t="shared" si="46"/>
        <v>2.2374388608000012E-8</v>
      </c>
      <c r="CG90">
        <f t="shared" si="46"/>
        <v>3.101267457600001E-9</v>
      </c>
      <c r="CH90">
        <f t="shared" si="46"/>
        <v>1.2964284216000005E-10</v>
      </c>
      <c r="CI90">
        <f t="shared" si="46"/>
        <v>3.2303175840000015E-3</v>
      </c>
      <c r="CJ90">
        <f t="shared" si="46"/>
        <v>1.7587996608000006E-5</v>
      </c>
      <c r="CK90">
        <f t="shared" si="46"/>
        <v>8.4895666128000026E-4</v>
      </c>
      <c r="CL90">
        <f t="shared" si="46"/>
        <v>1.4031256824000006E-2</v>
      </c>
      <c r="CM90">
        <f t="shared" si="46"/>
        <v>3.4055434608000015</v>
      </c>
      <c r="CN90">
        <f t="shared" si="46"/>
        <v>12.378343224000005</v>
      </c>
      <c r="CO90">
        <f t="shared" si="46"/>
        <v>2.7372283848000011E-2</v>
      </c>
      <c r="CP90">
        <f t="shared" si="46"/>
        <v>1.0175685936000003</v>
      </c>
      <c r="CQ90">
        <f t="shared" si="37"/>
        <v>5.3616604080000028E-7</v>
      </c>
      <c r="CR90">
        <f t="shared" si="47"/>
        <v>3.8402297280000014E-4</v>
      </c>
      <c r="CS90">
        <f t="shared" si="47"/>
        <v>3.3253229760000019E-12</v>
      </c>
      <c r="CT90">
        <f t="shared" si="47"/>
        <v>3.4077188160000011E-5</v>
      </c>
      <c r="CU90">
        <f t="shared" si="47"/>
        <v>6.7940275200000036E-7</v>
      </c>
      <c r="CV90">
        <f t="shared" si="47"/>
        <v>3.4422136320000017E-11</v>
      </c>
      <c r="CW90">
        <f t="shared" si="47"/>
        <v>4.7711807040000014E-12</v>
      </c>
      <c r="CX90">
        <f t="shared" si="47"/>
        <v>1.9945052640000008E-13</v>
      </c>
      <c r="CY90">
        <f t="shared" si="47"/>
        <v>4.9697193600000025E-6</v>
      </c>
      <c r="CZ90">
        <f t="shared" si="47"/>
        <v>2.7058456320000011E-8</v>
      </c>
      <c r="DA90">
        <f t="shared" si="47"/>
        <v>1.3060871712000004E-6</v>
      </c>
      <c r="DB90">
        <f t="shared" si="47"/>
        <v>2.1586548960000009E-5</v>
      </c>
      <c r="DC90">
        <f t="shared" si="47"/>
        <v>5.2392976320000022E-3</v>
      </c>
      <c r="DD90">
        <f t="shared" si="47"/>
        <v>1.9043604960000009E-2</v>
      </c>
      <c r="DE90">
        <f t="shared" si="47"/>
        <v>4.2111205920000016E-5</v>
      </c>
      <c r="DF90">
        <f t="shared" si="47"/>
        <v>1.5654901440000004E-3</v>
      </c>
      <c r="DG90">
        <f t="shared" si="38"/>
        <v>8.2487083200000045E-10</v>
      </c>
      <c r="DH90" s="5">
        <f>IFERROR(((((L90+AB90)*(1/$H90))+AR90)/$F$2)/($B$2*('CAR.CAP_per person'!B$2)/(_xlfn.XLOOKUP($E$2,EU_countries_GDP!$A$2:$A$29,EU_countries_GDP!$E$2:$E$29))),"")</f>
        <v>0.16484551978399306</v>
      </c>
      <c r="DI90" s="5">
        <f>IFERROR(((((M90+AC90)*(1/$H90))+AS90)/$F$2)/($B$2*('CAR.CAP_per person'!C$2)/(_xlfn.XLOOKUP($E$2,EU_countries_GDP!$A$2:$A$29,EU_countries_GDP!$E$2:$E$29))),"")</f>
        <v>1.8051861842710964E-5</v>
      </c>
      <c r="DJ90" s="5">
        <f>IFERROR(((((N90+AD90)*(1/$H90))+AT90)/$F$2)/($B$2*('CAR.CAP_per person'!D$2)/(_xlfn.XLOOKUP($E$2,EU_countries_GDP!$A$2:$A$29,EU_countries_GDP!$E$2:$E$29))),"")</f>
        <v>1.901088248911005E-4</v>
      </c>
      <c r="DK90" s="5">
        <f>IFERROR(((((O90+AE90)*(1/$H90))+AU90)/$F$2)/($B$2*('CAR.CAP_per person'!E$2)/(_xlfn.XLOOKUP($E$2,EU_countries_GDP!$A$2:$A$29,EU_countries_GDP!$E$2:$E$29))),"")</f>
        <v>4.8784356083893931E-3</v>
      </c>
      <c r="DL90" s="5">
        <f>IFERROR(((((P90+AF90)*(1/$H90))+AV90)/$F$2)/($B$2*('CAR.CAP_per person'!F$2)/(_xlfn.XLOOKUP($E$2,EU_countries_GDP!$A$2:$A$29,EU_countries_GDP!$E$2:$E$29))),"")</f>
        <v>0.19310389054624821</v>
      </c>
      <c r="DM90" s="5">
        <f>IFERROR(((((Q90+AG90)*(1/$H90))+AW90)/$F$2)/($B$2*('CAR.CAP_per person'!G$2)/(_xlfn.XLOOKUP($E$2,EU_countries_GDP!$A$2:$A$29,EU_countries_GDP!$E$2:$E$29))),"")</f>
        <v>1.4558527634268367E-2</v>
      </c>
      <c r="DN90" s="5">
        <f>IFERROR(((((R90+AH90)*(1/$H90))+AX90)/$F$2)/($B$2*('CAR.CAP_per person'!H$2)/(_xlfn.XLOOKUP($E$2,EU_countries_GDP!$A$2:$A$29,EU_countries_GDP!$E$2:$E$29))),"")</f>
        <v>1.3424595869433143E-4</v>
      </c>
      <c r="DO90" s="5">
        <f>IFERROR(((((S90+AI90)*(1/$H90))+AY90)/$F$2)/($B$2*('CAR.CAP_per person'!I$2)/(_xlfn.XLOOKUP($E$2,EU_countries_GDP!$A$2:$A$29,EU_countries_GDP!$E$2:$E$29))),"")</f>
        <v>1.4289475053168552E-2</v>
      </c>
      <c r="DP90" s="5">
        <f>IFERROR(((((T90+AJ90)*(1/$H90))+AZ90)/$F$2)/($B$2*('CAR.CAP_per person'!J$2)/(_xlfn.XLOOKUP($E$2,EU_countries_GDP!$A$2:$A$29,EU_countries_GDP!$E$2:$E$29))),"")</f>
        <v>1.3586376464175588E-2</v>
      </c>
      <c r="DQ90" s="5">
        <f>IFERROR(((((U90+AK90)*(1/$H90))+BA90)/$F$2)/($B$2*('CAR.CAP_per person'!K$2)/(_xlfn.XLOOKUP($E$2,EU_countries_GDP!$A$2:$A$29,EU_countries_GDP!$E$2:$E$29))),"")</f>
        <v>1.9106516794081412E-2</v>
      </c>
      <c r="DR90" s="5">
        <f>IFERROR(((((V90+AL90)*(1/$H90))+BB90)/$F$2)/($B$2*('CAR.CAP_per person'!L$2)/(_xlfn.XLOOKUP($E$2,EU_countries_GDP!$A$2:$A$29,EU_countries_GDP!$E$2:$E$29))),"")</f>
        <v>1.014327104567408E-2</v>
      </c>
      <c r="DS90" s="5">
        <f>IFERROR(((((W90+AM90)*(1/$H90))+BC90)/$F$2)/($B$2*('CAR.CAP_per person'!M$2)/(_xlfn.XLOOKUP($E$2,EU_countries_GDP!$A$2:$A$29,EU_countries_GDP!$E$2:$E$29))),"")</f>
        <v>0.10868513440341461</v>
      </c>
      <c r="DT90" s="5">
        <f>IFERROR(((((X90+AN90)*(1/$H90))+BD90)/$F$2)/($B$2*('CAR.CAP_per person'!N$2)/(_xlfn.XLOOKUP($E$2,EU_countries_GDP!$A$2:$A$29,EU_countries_GDP!$E$2:$E$29))),"")</f>
        <v>4.4001642324631378</v>
      </c>
      <c r="DU90" s="5">
        <f>IFERROR(((((Y90+AO90)*(1/$H90))+BE90)/$F$2)/($B$2*('CAR.CAP_per person'!O$2)/(_xlfn.XLOOKUP($E$2,EU_countries_GDP!$A$2:$A$29,EU_countries_GDP!$E$2:$E$29))),"")</f>
        <v>6.7296842680358111E-4</v>
      </c>
      <c r="DV90" s="5">
        <f>IFERROR(((((Z90+AP90)*(1/$H90))+BF90)/$F$2)/($B$2*('CAR.CAP_per person'!P$2)/(_xlfn.XLOOKUP($E$2,EU_countries_GDP!$A$2:$A$29,EU_countries_GDP!$E$2:$E$29))),"")</f>
        <v>2.0364268413529285E-2</v>
      </c>
      <c r="DW90" s="5">
        <f>IFERROR(((((AA90+AQ90)*(1/$H90))+BG90)/$F$2)/($B$2*('CAR.CAP_per person'!Q$2)/(_xlfn.XLOOKUP($E$2,EU_countries_GDP!$A$2:$A$29,EU_countries_GDP!$E$2:$E$29))),"")</f>
        <v>1.0974642246708301E-2</v>
      </c>
    </row>
    <row r="91" spans="1:127">
      <c r="A91" t="s">
        <v>221</v>
      </c>
      <c r="B91" t="str">
        <f>_xlfn.XLOOKUP(D91,Table5[Ingredient],Table5[Category],"",FALSE)</f>
        <v xml:space="preserve">Other </v>
      </c>
      <c r="C91" s="33" t="s">
        <v>177</v>
      </c>
      <c r="D91" s="33" t="s">
        <v>222</v>
      </c>
      <c r="E91" s="33">
        <v>3.1200000000000012E-2</v>
      </c>
      <c r="F91" s="33" t="s">
        <v>189</v>
      </c>
      <c r="G91" s="33" t="s">
        <v>180</v>
      </c>
      <c r="H91" s="91">
        <f>Dataset_AT!R88</f>
        <v>3.3817472360719712E-2</v>
      </c>
      <c r="I91" s="33"/>
      <c r="J91" s="37" t="str">
        <f>IFERROR(INDEX('AveragePrices&amp;Codes'!G:AG, MATCH($D91, 'AveragePrices&amp;Codes'!$A:$A, 0), MATCH(Tool_Austria!$E$2, 'AveragePrices&amp;Codes'!$G$1:$AG$1, 0)),"")</f>
        <v/>
      </c>
      <c r="K91" s="37">
        <f>IFERROR(E91/(_xlfn.XLOOKUP(A91,Dataset_AT!$V$2:$V$9,Dataset_AT!$W$2:$W$9)),"")</f>
        <v>3.714285714285716E-4</v>
      </c>
      <c r="L91">
        <f>IFERROR(IF($F91="Raw",_xlfn.XLOOKUP(_xlfn.XLOOKUP(Tool_Austria!$D91,'AveragePrices&amp;Codes'!$A:$A,'AveragePrices&amp;Codes'!$B:$B),AGRIBALYSE_Raw!$B:$B,AGRIBALYSE_Raw!O:O)*$E91,_xlfn.XLOOKUP(_xlfn.XLOOKUP(Tool_Austria!$D91,'AveragePrices&amp;Codes'!$A:$A,'AveragePrices&amp;Codes'!$B:$B),AGRIBALYSE_Cooked!$C:$C,AGRIBALYSE_Cooked!P:P)*$E91),"")</f>
        <v>3.5042226960000013E-2</v>
      </c>
      <c r="M91">
        <f>IFERROR(IF($F91="Raw",_xlfn.XLOOKUP(_xlfn.XLOOKUP(Tool_Austria!$D91,'AveragePrices&amp;Codes'!$A:$A,'AveragePrices&amp;Codes'!$B:$B),AGRIBALYSE_Raw!$B:$B,AGRIBALYSE_Raw!P:P)*$E91,_xlfn.XLOOKUP(_xlfn.XLOOKUP(Tool_Austria!$D91,'AveragePrices&amp;Codes'!$A:$A,'AveragePrices&amp;Codes'!$B:$B),AGRIBALYSE_Cooked!$C:$C,AGRIBALYSE_Cooked!Q:Q)*$E91),"")</f>
        <v>3.8963776800000012E-10</v>
      </c>
      <c r="N91">
        <f>IFERROR(IF($F91="Raw",_xlfn.XLOOKUP(_xlfn.XLOOKUP(Tool_Austria!$D91,'AveragePrices&amp;Codes'!$A:$A,'AveragePrices&amp;Codes'!$B:$B),AGRIBALYSE_Raw!$B:$B,AGRIBALYSE_Raw!Q:Q)*$E91,_xlfn.XLOOKUP(_xlfn.XLOOKUP(Tool_Austria!$D91,'AveragePrices&amp;Codes'!$A:$A,'AveragePrices&amp;Codes'!$B:$B),AGRIBALYSE_Cooked!$C:$C,AGRIBALYSE_Cooked!R:R)*$E91),"")</f>
        <v>2.6839333872000011E-3</v>
      </c>
      <c r="O91">
        <f>IFERROR(IF($F91="Raw",_xlfn.XLOOKUP(_xlfn.XLOOKUP(Tool_Austria!$D91,'AveragePrices&amp;Codes'!$A:$A,'AveragePrices&amp;Codes'!$B:$B),AGRIBALYSE_Raw!$B:$B,AGRIBALYSE_Raw!R:R)*$E91,_xlfn.XLOOKUP(_xlfn.XLOOKUP(Tool_Austria!$D91,'AveragePrices&amp;Codes'!$A:$A,'AveragePrices&amp;Codes'!$B:$B),AGRIBALYSE_Cooked!$C:$C,AGRIBALYSE_Cooked!S:S)*$E91),"")</f>
        <v>1.6343008344000005E-4</v>
      </c>
      <c r="P91">
        <f>IFERROR(IF($F91="Raw",_xlfn.XLOOKUP(_xlfn.XLOOKUP(Tool_Austria!$D91,'AveragePrices&amp;Codes'!$A:$A,'AveragePrices&amp;Codes'!$B:$B),AGRIBALYSE_Raw!$B:$B,AGRIBALYSE_Raw!S:S)*$E91,_xlfn.XLOOKUP(_xlfn.XLOOKUP(Tool_Austria!$D91,'AveragePrices&amp;Codes'!$A:$A,'AveragePrices&amp;Codes'!$B:$B),AGRIBALYSE_Cooked!$C:$C,AGRIBALYSE_Cooked!T:T)*$E91),"")</f>
        <v>3.2581152240000011E-9</v>
      </c>
      <c r="Q91">
        <f>IFERROR(IF($F91="Raw",_xlfn.XLOOKUP(_xlfn.XLOOKUP(Tool_Austria!$D91,'AveragePrices&amp;Codes'!$A:$A,'AveragePrices&amp;Codes'!$B:$B),AGRIBALYSE_Raw!$B:$B,AGRIBALYSE_Raw!T:T)*$E91,_xlfn.XLOOKUP(_xlfn.XLOOKUP(Tool_Austria!$D91,'AveragePrices&amp;Codes'!$A:$A,'AveragePrices&amp;Codes'!$B:$B),AGRIBALYSE_Cooked!$C:$C,AGRIBALYSE_Cooked!U:U)*$E91),"")</f>
        <v>1.9098587664000007E-9</v>
      </c>
      <c r="R91">
        <f>IFERROR(IF($F91="Raw",_xlfn.XLOOKUP(_xlfn.XLOOKUP(Tool_Austria!$D91,'AveragePrices&amp;Codes'!$A:$A,'AveragePrices&amp;Codes'!$B:$B),AGRIBALYSE_Raw!$B:$B,AGRIBALYSE_Raw!U:U)*$E91,_xlfn.XLOOKUP(_xlfn.XLOOKUP(Tool_Austria!$D91,'AveragePrices&amp;Codes'!$A:$A,'AveragePrices&amp;Codes'!$B:$B),AGRIBALYSE_Cooked!$C:$C,AGRIBALYSE_Cooked!V:V)*$E91),"")</f>
        <v>5.5812469440000021E-11</v>
      </c>
      <c r="S91">
        <f>IFERROR(IF($F91="Raw",_xlfn.XLOOKUP(_xlfn.XLOOKUP(Tool_Austria!$D91,'AveragePrices&amp;Codes'!$A:$A,'AveragePrices&amp;Codes'!$B:$B),AGRIBALYSE_Raw!$B:$B,AGRIBALYSE_Raw!V:V)*$E91,_xlfn.XLOOKUP(_xlfn.XLOOKUP(Tool_Austria!$D91,'AveragePrices&amp;Codes'!$A:$A,'AveragePrices&amp;Codes'!$B:$B),AGRIBALYSE_Cooked!$C:$C,AGRIBALYSE_Cooked!W:W)*$E91),"")</f>
        <v>4.5021674880000017E-4</v>
      </c>
      <c r="T91">
        <f>IFERROR(IF($F91="Raw",_xlfn.XLOOKUP(_xlfn.XLOOKUP(Tool_Austria!$D91,'AveragePrices&amp;Codes'!$A:$A,'AveragePrices&amp;Codes'!$B:$B),AGRIBALYSE_Raw!$B:$B,AGRIBALYSE_Raw!W:W)*$E91,_xlfn.XLOOKUP(_xlfn.XLOOKUP(Tool_Austria!$D91,'AveragePrices&amp;Codes'!$A:$A,'AveragePrices&amp;Codes'!$B:$B),AGRIBALYSE_Cooked!$C:$C,AGRIBALYSE_Cooked!X:X)*$E91),"")</f>
        <v>7.3561565999999721E-6</v>
      </c>
      <c r="U91">
        <f>IFERROR(IF($F91="Raw",_xlfn.XLOOKUP(_xlfn.XLOOKUP(Tool_Austria!$D91,'AveragePrices&amp;Codes'!$A:$A,'AveragePrices&amp;Codes'!$B:$B),AGRIBALYSE_Raw!$B:$B,AGRIBALYSE_Raw!X:X)*$E91,_xlfn.XLOOKUP(_xlfn.XLOOKUP(Tool_Austria!$D91,'AveragePrices&amp;Codes'!$A:$A,'AveragePrices&amp;Codes'!$B:$B),AGRIBALYSE_Cooked!$C:$C,AGRIBALYSE_Cooked!Y:Y)*$E91),"")</f>
        <v>6.4739301120000025E-4</v>
      </c>
      <c r="V91">
        <f>IFERROR(IF($F91="Raw",_xlfn.XLOOKUP(_xlfn.XLOOKUP(Tool_Austria!$D91,'AveragePrices&amp;Codes'!$A:$A,'AveragePrices&amp;Codes'!$B:$B),AGRIBALYSE_Raw!$B:$B,AGRIBALYSE_Raw!Y:Y)*$E91,_xlfn.XLOOKUP(_xlfn.XLOOKUP(Tool_Austria!$D91,'AveragePrices&amp;Codes'!$A:$A,'AveragePrices&amp;Codes'!$B:$B),AGRIBALYSE_Cooked!$C:$C,AGRIBALYSE_Cooked!Z:Z)*$E91),"")</f>
        <v>1.9292696904000008E-3</v>
      </c>
      <c r="W91">
        <f>IFERROR(IF($F91="Raw",_xlfn.XLOOKUP(_xlfn.XLOOKUP(Tool_Austria!$D91,'AveragePrices&amp;Codes'!$A:$A,'AveragePrices&amp;Codes'!$B:$B),AGRIBALYSE_Raw!$B:$B,AGRIBALYSE_Raw!Z:Z)*$E91,_xlfn.XLOOKUP(_xlfn.XLOOKUP(Tool_Austria!$D91,'AveragePrices&amp;Codes'!$A:$A,'AveragePrices&amp;Codes'!$B:$B),AGRIBALYSE_Cooked!$C:$C,AGRIBALYSE_Cooked!AA:AA)*$E91),"")</f>
        <v>0.20780925984000007</v>
      </c>
      <c r="X91">
        <f>IFERROR(IF($F91="Raw",_xlfn.XLOOKUP(_xlfn.XLOOKUP(Tool_Austria!$D91,'AveragePrices&amp;Codes'!$A:$A,'AveragePrices&amp;Codes'!$B:$B),AGRIBALYSE_Raw!$B:$B,AGRIBALYSE_Raw!AA:AA)*$E91,_xlfn.XLOOKUP(_xlfn.XLOOKUP(Tool_Austria!$D91,'AveragePrices&amp;Codes'!$A:$A,'AveragePrices&amp;Codes'!$B:$B),AGRIBALYSE_Cooked!$C:$C,AGRIBALYSE_Cooked!AB:AB)*$E91),"")</f>
        <v>4.0679608320000016</v>
      </c>
      <c r="Y91">
        <f>IFERROR(IF($F91="Raw",_xlfn.XLOOKUP(_xlfn.XLOOKUP(Tool_Austria!$D91,'AveragePrices&amp;Codes'!$A:$A,'AveragePrices&amp;Codes'!$B:$B),AGRIBALYSE_Raw!$B:$B,AGRIBALYSE_Raw!AB:AB)*$E91,_xlfn.XLOOKUP(_xlfn.XLOOKUP(Tool_Austria!$D91,'AveragePrices&amp;Codes'!$A:$A,'AveragePrices&amp;Codes'!$B:$B),AGRIBALYSE_Cooked!$C:$C,AGRIBALYSE_Cooked!AC:AC)*$E91),"")</f>
        <v>5.8022150160000029E-2</v>
      </c>
      <c r="Z91">
        <f>IFERROR(IF($F91="Raw",_xlfn.XLOOKUP(_xlfn.XLOOKUP(Tool_Austria!$D91,'AveragePrices&amp;Codes'!$A:$A,'AveragePrices&amp;Codes'!$B:$B),AGRIBALYSE_Raw!$B:$B,AGRIBALYSE_Raw!AC:AC)*$E91,_xlfn.XLOOKUP(_xlfn.XLOOKUP(Tool_Austria!$D91,'AveragePrices&amp;Codes'!$A:$A,'AveragePrices&amp;Codes'!$B:$B),AGRIBALYSE_Cooked!$C:$C,AGRIBALYSE_Cooked!AD:AD)*$E91),"")</f>
        <v>0.42561773280000015</v>
      </c>
      <c r="AA91">
        <f>IFERROR(IF($F91="Raw",_xlfn.XLOOKUP(_xlfn.XLOOKUP(Tool_Austria!$D91,'AveragePrices&amp;Codes'!$A:$A,'AveragePrices&amp;Codes'!$B:$B),AGRIBALYSE_Raw!$B:$B,AGRIBALYSE_Raw!AD:AD)*$E91,_xlfn.XLOOKUP(_xlfn.XLOOKUP(Tool_Austria!$D91,'AveragePrices&amp;Codes'!$A:$A,'AveragePrices&amp;Codes'!$B:$B),AGRIBALYSE_Cooked!$C:$C,AGRIBALYSE_Cooked!AE:AE)*$E91),"")</f>
        <v>1.4094970656000005E-7</v>
      </c>
      <c r="AB91" cm="1">
        <f t="array" ref="AB91">IFERROR(_xlfn.XLOOKUP(Tool_Austria!$F91&amp;$E$2,'Cooking methods'!$A:$A&amp;'Cooking methods'!$B:$B,'Cooking methods'!C:C)*$E91,"")</f>
        <v>0</v>
      </c>
      <c r="AC91" cm="1">
        <f t="array" ref="AC91">IFERROR(_xlfn.XLOOKUP(Tool_Austria!$F91&amp;$E$2,'Cooking methods'!$A:$A&amp;'Cooking methods'!$B:$B,'Cooking methods'!D:D)*$E91,"")</f>
        <v>0</v>
      </c>
      <c r="AD91" cm="1">
        <f t="array" ref="AD91">IFERROR(_xlfn.XLOOKUP(Tool_Austria!$F91&amp;$E$2,'Cooking methods'!$A:$A&amp;'Cooking methods'!$B:$B,'Cooking methods'!E:E)*$E91,"")</f>
        <v>0</v>
      </c>
      <c r="AE91" cm="1">
        <f t="array" ref="AE91">IFERROR(_xlfn.XLOOKUP(Tool_Austria!$F91&amp;$E$2,'Cooking methods'!$A:$A&amp;'Cooking methods'!$B:$B,'Cooking methods'!F:F)*$E91,"")</f>
        <v>0</v>
      </c>
      <c r="AF91" cm="1">
        <f t="array" ref="AF91">IFERROR(_xlfn.XLOOKUP(Tool_Austria!$F91&amp;$E$2,'Cooking methods'!$A:$A&amp;'Cooking methods'!$B:$B,'Cooking methods'!G:G)*$E91,"")</f>
        <v>0</v>
      </c>
      <c r="AG91" cm="1">
        <f t="array" ref="AG91">IFERROR(_xlfn.XLOOKUP(Tool_Austria!$F91&amp;$E$2,'Cooking methods'!$A:$A&amp;'Cooking methods'!$B:$B,'Cooking methods'!H:H)*$E91,"")</f>
        <v>0</v>
      </c>
      <c r="AH91" cm="1">
        <f t="array" ref="AH91">IFERROR(_xlfn.XLOOKUP(Tool_Austria!$F91&amp;$E$2,'Cooking methods'!$A:$A&amp;'Cooking methods'!$B:$B,'Cooking methods'!I:I)*$E91,"")</f>
        <v>0</v>
      </c>
      <c r="AI91" cm="1">
        <f t="array" ref="AI91">IFERROR(_xlfn.XLOOKUP(Tool_Austria!$F91&amp;$E$2,'Cooking methods'!$A:$A&amp;'Cooking methods'!$B:$B,'Cooking methods'!J:J)*$E91,"")</f>
        <v>0</v>
      </c>
      <c r="AJ91" cm="1">
        <f t="array" ref="AJ91">IFERROR(_xlfn.XLOOKUP(Tool_Austria!$F91&amp;$E$2,'Cooking methods'!$A:$A&amp;'Cooking methods'!$B:$B,'Cooking methods'!K:K)*$E91,"")</f>
        <v>0</v>
      </c>
      <c r="AK91" cm="1">
        <f t="array" ref="AK91">IFERROR(_xlfn.XLOOKUP(Tool_Austria!$F91&amp;$E$2,'Cooking methods'!$A:$A&amp;'Cooking methods'!$B:$B,'Cooking methods'!L:L)*$E91,"")</f>
        <v>0</v>
      </c>
      <c r="AL91" cm="1">
        <f t="array" ref="AL91">IFERROR(_xlfn.XLOOKUP(Tool_Austria!$F91&amp;$E$2,'Cooking methods'!$A:$A&amp;'Cooking methods'!$B:$B,'Cooking methods'!M:M)*$E91,"")</f>
        <v>0</v>
      </c>
      <c r="AM91" cm="1">
        <f t="array" ref="AM91">IFERROR(_xlfn.XLOOKUP(Tool_Austria!$F91&amp;$E$2,'Cooking methods'!$A:$A&amp;'Cooking methods'!$B:$B,'Cooking methods'!N:N)*$E91,"")</f>
        <v>0</v>
      </c>
      <c r="AN91" cm="1">
        <f t="array" ref="AN91">IFERROR(_xlfn.XLOOKUP(Tool_Austria!$F91&amp;$E$2,'Cooking methods'!$A:$A&amp;'Cooking methods'!$B:$B,'Cooking methods'!O:O)*$E91,"")</f>
        <v>0</v>
      </c>
      <c r="AO91" cm="1">
        <f t="array" ref="AO91">IFERROR(_xlfn.XLOOKUP(Tool_Austria!$F91&amp;$E$2,'Cooking methods'!$A:$A&amp;'Cooking methods'!$B:$B,'Cooking methods'!P:P)*$E91,"")</f>
        <v>0</v>
      </c>
      <c r="AP91" cm="1">
        <f t="array" ref="AP91">IFERROR(_xlfn.XLOOKUP(Tool_Austria!$F91&amp;$E$2,'Cooking methods'!$A:$A&amp;'Cooking methods'!$B:$B,'Cooking methods'!Q:Q)*$E91,"")</f>
        <v>0</v>
      </c>
      <c r="AQ91" cm="1">
        <f t="array" ref="AQ91">IFERROR(_xlfn.XLOOKUP(Tool_Austria!$F91&amp;$E$2,'Cooking methods'!$A:$A&amp;'Cooking methods'!$B:$B,'Cooking methods'!R:R)*$E91,"")</f>
        <v>0</v>
      </c>
      <c r="AR91" cm="1">
        <f t="array" ref="AR91">IFERROR(_xlfn.XLOOKUP(Tool_Austria!$G91&amp;$E$2,'Waste management'!$A:$A&amp;'Waste management'!$B:$B,'Waste management'!C:C)*$E91,"")</f>
        <v>1.7468880000000007E-3</v>
      </c>
      <c r="AS91" cm="1">
        <f t="array" ref="AS91">IFERROR(_xlfn.XLOOKUP(Tool_Austria!$G91&amp;$E$2,'Waste management'!$A:$A&amp;'Waste management'!$B:$B,'Waste management'!D:D)*$E91,"")</f>
        <v>1.1918431200000005E-11</v>
      </c>
      <c r="AT91" cm="1">
        <f t="array" ref="AT91">IFERROR(_xlfn.XLOOKUP(Tool_Austria!$G91&amp;$E$2,'Waste management'!$A:$A&amp;'Waste management'!$B:$B,'Waste management'!E:E)*$E91,"")</f>
        <v>3.2136000000000019E-5</v>
      </c>
      <c r="AU91" cm="1">
        <f t="array" ref="AU91">IFERROR(_xlfn.XLOOKUP(Tool_Austria!$G91&amp;$E$2,'Waste management'!$A:$A&amp;'Waste management'!$B:$B,'Waste management'!F:F)*$E91,"")</f>
        <v>3.7440000000000018E-6</v>
      </c>
      <c r="AV91" cm="1">
        <f t="array" ref="AV91">IFERROR(_xlfn.XLOOKUP(Tool_Austria!$G91&amp;$E$2,'Waste management'!$A:$A&amp;'Waste management'!$B:$B,'Waste management'!G:G)*$E91,"")</f>
        <v>3.6128352000000014E-10</v>
      </c>
      <c r="AW91" cm="1">
        <f t="array" ref="AW91">IFERROR(_xlfn.XLOOKUP(Tool_Austria!$G91&amp;$E$2,'Waste management'!$A:$A&amp;'Waste management'!$B:$B,'Waste management'!H:H)*$E91,"")</f>
        <v>1.1776471200000004E-11</v>
      </c>
      <c r="AX91" cm="1">
        <f t="array" ref="AX91">IFERROR(_xlfn.XLOOKUP(Tool_Austria!$G91&amp;$E$2,'Waste management'!$A:$A&amp;'Waste management'!$B:$B,'Waste management'!I:I)*$E91,"")</f>
        <v>8.3727384000000032E-12</v>
      </c>
      <c r="AY91" cm="1">
        <f t="array" ref="AY91">IFERROR(_xlfn.XLOOKUP(Tool_Austria!$G91&amp;$E$2,'Waste management'!$A:$A&amp;'Waste management'!$B:$B,'Waste management'!J:J)*$E91,"")</f>
        <v>6.8952000000000027E-5</v>
      </c>
      <c r="AZ91" cm="1">
        <f t="array" ref="AZ91">IFERROR(_xlfn.XLOOKUP(Tool_Austria!$G91&amp;$E$2,'Waste management'!$A:$A&amp;'Waste management'!$B:$B,'Waste management'!K:K)*$E91,"")</f>
        <v>1.6783790400000007E-7</v>
      </c>
      <c r="BA91" cm="1">
        <f t="array" ref="BA91">IFERROR(_xlfn.XLOOKUP(Tool_Austria!$G91&amp;$E$2,'Waste management'!$A:$A&amp;'Waste management'!$B:$B,'Waste management'!L:L)*$E91,"")</f>
        <v>3.020203680000001E-6</v>
      </c>
      <c r="BB91" cm="1">
        <f t="array" ref="BB91">IFERROR(_xlfn.XLOOKUP(Tool_Austria!$G91&amp;$E$2,'Waste management'!$A:$A&amp;'Waste management'!$B:$B,'Waste management'!M:M)*$E91,"")</f>
        <v>3.0388800000000015E-4</v>
      </c>
      <c r="BC91" cm="1">
        <f t="array" ref="BC91">IFERROR(_xlfn.XLOOKUP(Tool_Austria!$G91&amp;$E$2,'Waste management'!$A:$A&amp;'Waste management'!$B:$B,'Waste management'!N:N)*$E91,"")</f>
        <v>0.26130436800000012</v>
      </c>
      <c r="BD91" cm="1">
        <f t="array" ref="BD91">IFERROR(_xlfn.XLOOKUP(Tool_Austria!$G91&amp;$E$2,'Waste management'!$A:$A&amp;'Waste management'!$B:$B,'Waste management'!O:O)*$E91,"")</f>
        <v>1.6661112000000006E-2</v>
      </c>
      <c r="BE91" cm="1">
        <f t="array" ref="BE91">IFERROR(_xlfn.XLOOKUP(Tool_Austria!$G91&amp;$E$2,'Waste management'!$A:$A&amp;'Waste management'!$B:$B,'Waste management'!P:P)*$E91,"")</f>
        <v>3.5973600000000015E-4</v>
      </c>
      <c r="BF91" cm="1">
        <f t="array" ref="BF91">IFERROR(_xlfn.XLOOKUP(Tool_Austria!$G91&amp;$E$2,'Waste management'!$A:$A&amp;'Waste management'!$B:$B,'Waste management'!Q:Q)*$E91,"")</f>
        <v>1.0470408000000004E-2</v>
      </c>
      <c r="BG91" cm="1">
        <f t="array" ref="BG91">IFERROR(_xlfn.XLOOKUP(Tool_Austria!$G91&amp;$E$2,'Waste management'!$A:$A&amp;'Waste management'!$B:$B,'Waste management'!R:R)*$E91,"")</f>
        <v>3.4026720000000013E-9</v>
      </c>
      <c r="BH91">
        <f>IFERROR((L91+AR91+AB91)*_xlfn.XLOOKUP(Tool_Austria!BH$4,Monetization_Factors!$A:$A,Monetization_Factors!$D:$D),"")</f>
        <v>4.7862958752570781E-3</v>
      </c>
      <c r="BI91">
        <f>IFERROR((M91+AS91+AC91)*_xlfn.XLOOKUP(Tool_Austria!BI$4,Monetization_Factors!$A:$A,Monetization_Factors!$D:$D),"")</f>
        <v>1.607471107861519E-8</v>
      </c>
      <c r="BJ91">
        <f>IFERROR((N91+AT91+AD91)*_xlfn.XLOOKUP(Tool_Austria!BJ$4,Monetization_Factors!$A:$A,Monetization_Factors!$D:$D),"")</f>
        <v>4.1452197041430283E-6</v>
      </c>
      <c r="BK91">
        <f>IFERROR((O91+AU91+AE91)*_xlfn.XLOOKUP(Tool_Austria!BK$4,Monetization_Factors!$A:$A,Monetization_Factors!$D:$D),"")</f>
        <v>2.5304699463189056E-4</v>
      </c>
      <c r="BL91">
        <f>IFERROR((P91+AV91+AF91)*_xlfn.XLOOKUP(Tool_Austria!BL$4,Monetization_Factors!$A:$A,Monetization_Factors!$D:$D),"")</f>
        <v>3.6131516105966806E-3</v>
      </c>
      <c r="BM91">
        <f>IFERROR((Q91+AW91+AG91)*_xlfn.XLOOKUP(Tool_Austria!BM$4,Monetization_Factors!$A:$A,Monetization_Factors!$D:$D),"")</f>
        <v>3.9904870387212084E-4</v>
      </c>
      <c r="BN91">
        <f>IFERROR((R91+AX91+AH91)*_xlfn.XLOOKUP(Tool_Austria!BN$4,Monetization_Factors!$A:$A,Monetization_Factors!$D:$D),"")</f>
        <v>7.3789968645923015E-5</v>
      </c>
      <c r="BO91">
        <f>IFERROR((S91+AY91+AI91)*_xlfn.XLOOKUP(Tool_Austria!BO$4,Monetization_Factors!$A:$A,Monetization_Factors!$D:$D),"")</f>
        <v>2.2731256850857308E-4</v>
      </c>
      <c r="BP91">
        <f>IFERROR((T91+AZ91+AJ91)*_xlfn.XLOOKUP(Tool_Austria!BP$4,Monetization_Factors!$A:$A,Monetization_Factors!$D:$D),"")</f>
        <v>1.8353966876024559E-5</v>
      </c>
      <c r="BQ91">
        <f>IFERROR((U91+BA91+AK91)*_xlfn.XLOOKUP(Tool_Austria!BQ$4,Monetization_Factors!$A:$A,Monetization_Factors!$D:$D),"")</f>
        <v>2.6606268639035873E-3</v>
      </c>
      <c r="BR91" t="str">
        <f>IFERROR((V91+BB91+AL91)*_xlfn.XLOOKUP(Tool_Austria!BR$4,Monetization_Factors!$A:$A,Monetization_Factors!$D:$D),"")</f>
        <v/>
      </c>
      <c r="BS91">
        <f>IFERROR((W91+BC91+AM91)*_xlfn.XLOOKUP(Tool_Austria!BS$4,Monetization_Factors!$A:$A,Monetization_Factors!$D:$D),"")</f>
        <v>2.2828349522864135E-5</v>
      </c>
      <c r="BT91">
        <f>IFERROR((X91+BD91+AN91)*_xlfn.XLOOKUP(Tool_Austria!BT$4,Monetization_Factors!$A:$A,Monetization_Factors!$D:$D),"")</f>
        <v>9.0953356581723423E-4</v>
      </c>
      <c r="BU91">
        <f>IFERROR((Y91+BE91+AO91)*_xlfn.XLOOKUP(Tool_Austria!BU$4,Monetization_Factors!$A:$A,Monetization_Factors!$D:$D),"")</f>
        <v>3.7101263214453755E-4</v>
      </c>
      <c r="BV91">
        <f>IFERROR((Z91+BF91+AP91)*_xlfn.XLOOKUP(Tool_Austria!BV$4,Monetization_Factors!$A:$A,Monetization_Factors!$D:$D),"")</f>
        <v>7.2010374609609944E-4</v>
      </c>
      <c r="BW91">
        <f>IFERROR((AA91+BG91+AQ91)*_xlfn.XLOOKUP(Tool_Austria!BW$4,Monetization_Factors!$A:$A,Monetization_Factors!$D:$D),"")</f>
        <v>3.0156940426561061E-7</v>
      </c>
      <c r="BX91" s="38" t="str" cm="1">
        <f t="array" ref="BX91">IFERROR(_xlfn.IFS(I91&lt;&gt;0,I91*E91,I91="",J91*E91),"")</f>
        <v/>
      </c>
      <c r="BY91" s="38">
        <f t="shared" si="43"/>
        <v>1.4059567709692102E-2</v>
      </c>
      <c r="BZ91" s="38">
        <f t="shared" si="44"/>
        <v>1.4059567709692102E-2</v>
      </c>
      <c r="CA91" s="38">
        <f t="shared" si="45"/>
        <v>2.163010416875708E-5</v>
      </c>
      <c r="CB91">
        <f t="shared" si="46"/>
        <v>3.6789114960000015E-2</v>
      </c>
      <c r="CC91">
        <f t="shared" si="46"/>
        <v>4.0155619920000011E-10</v>
      </c>
      <c r="CD91">
        <f t="shared" si="46"/>
        <v>2.716069387200001E-3</v>
      </c>
      <c r="CE91">
        <f t="shared" si="46"/>
        <v>1.6717408344000005E-4</v>
      </c>
      <c r="CF91">
        <f t="shared" si="46"/>
        <v>3.6193987440000013E-9</v>
      </c>
      <c r="CG91">
        <f t="shared" si="46"/>
        <v>1.9216352376000007E-9</v>
      </c>
      <c r="CH91">
        <f t="shared" si="46"/>
        <v>6.4185207840000018E-11</v>
      </c>
      <c r="CI91">
        <f t="shared" si="46"/>
        <v>5.1916874880000017E-4</v>
      </c>
      <c r="CJ91">
        <f t="shared" si="46"/>
        <v>7.5239945039999719E-6</v>
      </c>
      <c r="CK91">
        <f t="shared" si="46"/>
        <v>6.5041321488000026E-4</v>
      </c>
      <c r="CL91">
        <f t="shared" si="46"/>
        <v>2.233157690400001E-3</v>
      </c>
      <c r="CM91">
        <f t="shared" si="46"/>
        <v>0.46911362784000021</v>
      </c>
      <c r="CN91">
        <f t="shared" si="46"/>
        <v>4.084621944000002</v>
      </c>
      <c r="CO91">
        <f t="shared" si="46"/>
        <v>5.8381886160000028E-2</v>
      </c>
      <c r="CP91">
        <f t="shared" si="46"/>
        <v>0.43608814080000013</v>
      </c>
      <c r="CQ91">
        <f t="shared" si="37"/>
        <v>1.4435237856000005E-7</v>
      </c>
      <c r="CR91">
        <f t="shared" si="47"/>
        <v>5.6598638400000021E-5</v>
      </c>
      <c r="CS91">
        <f t="shared" si="47"/>
        <v>6.1777876800000014E-13</v>
      </c>
      <c r="CT91">
        <f t="shared" si="47"/>
        <v>4.178568288000002E-6</v>
      </c>
      <c r="CU91">
        <f t="shared" si="47"/>
        <v>2.5719089760000009E-7</v>
      </c>
      <c r="CV91">
        <f t="shared" si="47"/>
        <v>5.5683057600000022E-12</v>
      </c>
      <c r="CW91">
        <f t="shared" si="47"/>
        <v>2.9563619040000011E-12</v>
      </c>
      <c r="CX91">
        <f t="shared" si="47"/>
        <v>9.8746473600000025E-14</v>
      </c>
      <c r="CY91">
        <f t="shared" si="47"/>
        <v>7.9872115200000026E-7</v>
      </c>
      <c r="CZ91">
        <f t="shared" si="47"/>
        <v>1.1575376159999956E-8</v>
      </c>
      <c r="DA91">
        <f t="shared" si="47"/>
        <v>1.0006357152000004E-6</v>
      </c>
      <c r="DB91">
        <f t="shared" si="47"/>
        <v>3.4356272160000015E-6</v>
      </c>
      <c r="DC91">
        <f t="shared" si="47"/>
        <v>7.2171327360000031E-4</v>
      </c>
      <c r="DD91">
        <f t="shared" si="47"/>
        <v>6.2840337600000027E-3</v>
      </c>
      <c r="DE91">
        <f t="shared" si="47"/>
        <v>8.9818286400000042E-5</v>
      </c>
      <c r="DF91">
        <f t="shared" si="47"/>
        <v>6.709048320000002E-4</v>
      </c>
      <c r="DG91">
        <f t="shared" si="38"/>
        <v>2.2208058240000007E-10</v>
      </c>
      <c r="DH91" s="5">
        <f>IFERROR(((((L91+AB91)*(1/$H91))+AR91)/$F$2)/($B$2*('CAR.CAP_per person'!B$2)/(_xlfn.XLOOKUP($E$2,EU_countries_GDP!$A$2:$A$29,EU_countries_GDP!$E$2:$E$29))),"")</f>
        <v>2.3338682876648205E-2</v>
      </c>
      <c r="DI91" s="5">
        <f>IFERROR(((((M91+AC91)*(1/$H91))+AS91)/$F$2)/($B$2*('CAR.CAP_per person'!C$2)/(_xlfn.XLOOKUP($E$2,EU_countries_GDP!$A$2:$A$29,EU_countries_GDP!$E$2:$E$29))),"")</f>
        <v>3.2749509595807064E-6</v>
      </c>
      <c r="DJ91" s="5">
        <f>IFERROR(((((N91+AD91)*(1/$H91))+AT91)/$F$2)/($B$2*('CAR.CAP_per person'!D$2)/(_xlfn.XLOOKUP($E$2,EU_countries_GDP!$A$2:$A$29,EU_countries_GDP!$E$2:$E$29))),"")</f>
        <v>2.3077136613004901E-5</v>
      </c>
      <c r="DK91" s="5">
        <f>IFERROR(((((O91+AE91)*(1/$H91))+AU91)/$F$2)/($B$2*('CAR.CAP_per person'!E$2)/(_xlfn.XLOOKUP($E$2,EU_countries_GDP!$A$2:$A$29,EU_countries_GDP!$E$2:$E$29))),"")</f>
        <v>1.8217146325435862E-3</v>
      </c>
      <c r="DL91" s="5">
        <f>IFERROR(((((P91+AF91)*(1/$H91))+AV91)/$F$2)/($B$2*('CAR.CAP_per person'!F$2)/(_xlfn.XLOOKUP($E$2,EU_countries_GDP!$A$2:$A$29,EU_countries_GDP!$E$2:$E$29))),"")</f>
        <v>2.867217957877629E-2</v>
      </c>
      <c r="DM91" s="5">
        <f>IFERROR(((((Q91+AG91)*(1/$H91))+AW91)/$F$2)/($B$2*('CAR.CAP_per person'!G$2)/(_xlfn.XLOOKUP($E$2,EU_countries_GDP!$A$2:$A$29,EU_countries_GDP!$E$2:$E$29))),"")</f>
        <v>9.0004940102434983E-3</v>
      </c>
      <c r="DN91" s="5">
        <f>IFERROR(((((R91+AH91)*(1/$H91))+AX91)/$F$2)/($B$2*('CAR.CAP_per person'!H$2)/(_xlfn.XLOOKUP($E$2,EU_countries_GDP!$A$2:$A$29,EU_countries_GDP!$E$2:$E$29))),"")</f>
        <v>6.1953173650082318E-5</v>
      </c>
      <c r="DO91" s="5">
        <f>IFERROR(((((S91+AI91)*(1/$H91))+AY91)/$F$2)/($B$2*('CAR.CAP_per person'!I$2)/(_xlfn.XLOOKUP($E$2,EU_countries_GDP!$A$2:$A$29,EU_countries_GDP!$E$2:$E$29))),"")</f>
        <v>2.0440264024774038E-3</v>
      </c>
      <c r="DP91" s="5">
        <f>IFERROR(((((T91+AJ91)*(1/$H91))+AZ91)/$F$2)/($B$2*('CAR.CAP_per person'!J$2)/(_xlfn.XLOOKUP($E$2,EU_countries_GDP!$A$2:$A$29,EU_countries_GDP!$E$2:$E$29))),"")</f>
        <v>5.7397897845757311E-3</v>
      </c>
      <c r="DQ91" s="5">
        <f>IFERROR(((((U91+AK91)*(1/$H91))+BA91)/$F$2)/($B$2*('CAR.CAP_per person'!K$2)/(_xlfn.XLOOKUP($E$2,EU_countries_GDP!$A$2:$A$29,EU_countries_GDP!$E$2:$E$29))),"")</f>
        <v>1.4622709881202916E-2</v>
      </c>
      <c r="DR91" s="5">
        <f>IFERROR(((((V91+AL91)*(1/$H91))+BB91)/$F$2)/($B$2*('CAR.CAP_per person'!L$2)/(_xlfn.XLOOKUP($E$2,EU_countries_GDP!$A$2:$A$29,EU_countries_GDP!$E$2:$E$29))),"")</f>
        <v>1.4320754541627895E-3</v>
      </c>
      <c r="DS91" s="5">
        <f>IFERROR(((((W91+AM91)*(1/$H91))+BC91)/$F$2)/($B$2*('CAR.CAP_per person'!M$2)/(_xlfn.XLOOKUP($E$2,EU_countries_GDP!$A$2:$A$29,EU_countries_GDP!$E$2:$E$29))),"")</f>
        <v>7.4676893540800583E-3</v>
      </c>
      <c r="DT91" s="5">
        <f>IFERROR(((((X91+AN91)*(1/$H91))+BD91)/$F$2)/($B$2*('CAR.CAP_per person'!N$2)/(_xlfn.XLOOKUP($E$2,EU_countries_GDP!$A$2:$A$29,EU_countries_GDP!$E$2:$E$29))),"")</f>
        <v>1.4481329379441497</v>
      </c>
      <c r="DU91" s="5">
        <f>IFERROR(((((Y91+AO91)*(1/$H91))+BE91)/$F$2)/($B$2*('CAR.CAP_per person'!O$2)/(_xlfn.XLOOKUP($E$2,EU_countries_GDP!$A$2:$A$29,EU_countries_GDP!$E$2:$E$29))),"")</f>
        <v>1.4451684172851157E-3</v>
      </c>
      <c r="DV91" s="5">
        <f>IFERROR(((((Z91+AP91)*(1/$H91))+BF91)/$F$2)/($B$2*('CAR.CAP_per person'!P$2)/(_xlfn.XLOOKUP($E$2,EU_countries_GDP!$A$2:$A$29,EU_countries_GDP!$E$2:$E$29))),"")</f>
        <v>8.6104371003776718E-3</v>
      </c>
      <c r="DW91" s="5">
        <f>IFERROR(((((AA91+AQ91)*(1/$H91))+BG91)/$F$2)/($B$2*('CAR.CAP_per person'!Q$2)/(_xlfn.XLOOKUP($E$2,EU_countries_GDP!$A$2:$A$29,EU_countries_GDP!$E$2:$E$29))),"")</f>
        <v>2.9052319286147167E-3</v>
      </c>
    </row>
    <row r="92" spans="1:127">
      <c r="A92" t="s">
        <v>221</v>
      </c>
      <c r="B92" t="str">
        <f>_xlfn.XLOOKUP(D92,Table5[Ingredient],Table5[Category],"",FALSE)</f>
        <v>Vegetables</v>
      </c>
      <c r="C92" s="33" t="s">
        <v>177</v>
      </c>
      <c r="D92" s="33" t="s">
        <v>203</v>
      </c>
      <c r="E92" s="33">
        <v>3.1200000000000012E-2</v>
      </c>
      <c r="F92" s="33" t="s">
        <v>189</v>
      </c>
      <c r="G92" s="33" t="s">
        <v>180</v>
      </c>
      <c r="H92" s="91">
        <f>Dataset_AT!R89</f>
        <v>3.3817472360719712E-2</v>
      </c>
      <c r="I92" s="33"/>
      <c r="J92" s="37">
        <f>IFERROR(INDEX('AveragePrices&amp;Codes'!G:AG, MATCH($D92, 'AveragePrices&amp;Codes'!$A:$A, 0), MATCH(Tool_Austria!$E$2, 'AveragePrices&amp;Codes'!$G$1:$AG$1, 0)),"")</f>
        <v>0.63722458418584826</v>
      </c>
      <c r="K92" s="37">
        <f>IFERROR(E92/(_xlfn.XLOOKUP(A92,Dataset_AT!$V$2:$V$9,Dataset_AT!$W$2:$W$9)),"")</f>
        <v>3.714285714285716E-4</v>
      </c>
      <c r="L92">
        <f>IFERROR(IF($F92="Raw",_xlfn.XLOOKUP(_xlfn.XLOOKUP(Tool_Austria!$D92,'AveragePrices&amp;Codes'!$A:$A,'AveragePrices&amp;Codes'!$B:$B),AGRIBALYSE_Raw!$B:$B,AGRIBALYSE_Raw!O:O)*$E92,_xlfn.XLOOKUP(_xlfn.XLOOKUP(Tool_Austria!$D92,'AveragePrices&amp;Codes'!$A:$A,'AveragePrices&amp;Codes'!$B:$B),AGRIBALYSE_Cooked!$C:$C,AGRIBALYSE_Cooked!P:P)*$E92),"")</f>
        <v>1.3140573264000005E-2</v>
      </c>
      <c r="M92">
        <f>IFERROR(IF($F92="Raw",_xlfn.XLOOKUP(_xlfn.XLOOKUP(Tool_Austria!$D92,'AveragePrices&amp;Codes'!$A:$A,'AveragePrices&amp;Codes'!$B:$B),AGRIBALYSE_Raw!$B:$B,AGRIBALYSE_Raw!P:P)*$E92,_xlfn.XLOOKUP(_xlfn.XLOOKUP(Tool_Austria!$D92,'AveragePrices&amp;Codes'!$A:$A,'AveragePrices&amp;Codes'!$B:$B),AGRIBALYSE_Cooked!$C:$C,AGRIBALYSE_Cooked!Q:Q)*$E92),"")</f>
        <v>6.1774305840000032E-10</v>
      </c>
      <c r="N92">
        <f>IFERROR(IF($F92="Raw",_xlfn.XLOOKUP(_xlfn.XLOOKUP(Tool_Austria!$D92,'AveragePrices&amp;Codes'!$A:$A,'AveragePrices&amp;Codes'!$B:$B),AGRIBALYSE_Raw!$B:$B,AGRIBALYSE_Raw!Q:Q)*$E92,_xlfn.XLOOKUP(_xlfn.XLOOKUP(Tool_Austria!$D92,'AveragePrices&amp;Codes'!$A:$A,'AveragePrices&amp;Codes'!$B:$B),AGRIBALYSE_Cooked!$C:$C,AGRIBALYSE_Cooked!R:R)*$E92),"")</f>
        <v>2.1343026744000009E-3</v>
      </c>
      <c r="O92">
        <f>IFERROR(IF($F92="Raw",_xlfn.XLOOKUP(_xlfn.XLOOKUP(Tool_Austria!$D92,'AveragePrices&amp;Codes'!$A:$A,'AveragePrices&amp;Codes'!$B:$B),AGRIBALYSE_Raw!$B:$B,AGRIBALYSE_Raw!R:R)*$E92,_xlfn.XLOOKUP(_xlfn.XLOOKUP(Tool_Austria!$D92,'AveragePrices&amp;Codes'!$A:$A,'AveragePrices&amp;Codes'!$B:$B),AGRIBALYSE_Cooked!$C:$C,AGRIBALYSE_Cooked!S:S)*$E92),"")</f>
        <v>5.3037482160000017E-5</v>
      </c>
      <c r="P92">
        <f>IFERROR(IF($F92="Raw",_xlfn.XLOOKUP(_xlfn.XLOOKUP(Tool_Austria!$D92,'AveragePrices&amp;Codes'!$A:$A,'AveragePrices&amp;Codes'!$B:$B),AGRIBALYSE_Raw!$B:$B,AGRIBALYSE_Raw!S:S)*$E92,_xlfn.XLOOKUP(_xlfn.XLOOKUP(Tool_Austria!$D92,'AveragePrices&amp;Codes'!$A:$A,'AveragePrices&amp;Codes'!$B:$B),AGRIBALYSE_Cooked!$C:$C,AGRIBALYSE_Cooked!T:T)*$E92),"")</f>
        <v>8.7446555040000025E-10</v>
      </c>
      <c r="Q92">
        <f>IFERROR(IF($F92="Raw",_xlfn.XLOOKUP(_xlfn.XLOOKUP(Tool_Austria!$D92,'AveragePrices&amp;Codes'!$A:$A,'AveragePrices&amp;Codes'!$B:$B),AGRIBALYSE_Raw!$B:$B,AGRIBALYSE_Raw!T:T)*$E92,_xlfn.XLOOKUP(_xlfn.XLOOKUP(Tool_Austria!$D92,'AveragePrices&amp;Codes'!$A:$A,'AveragePrices&amp;Codes'!$B:$B),AGRIBALYSE_Cooked!$C:$C,AGRIBALYSE_Cooked!U:U)*$E92),"")</f>
        <v>2.4443756064000011E-10</v>
      </c>
      <c r="R92">
        <f>IFERROR(IF($F92="Raw",_xlfn.XLOOKUP(_xlfn.XLOOKUP(Tool_Austria!$D92,'AveragePrices&amp;Codes'!$A:$A,'AveragePrices&amp;Codes'!$B:$B),AGRIBALYSE_Raw!$B:$B,AGRIBALYSE_Raw!U:U)*$E92,_xlfn.XLOOKUP(_xlfn.XLOOKUP(Tool_Austria!$D92,'AveragePrices&amp;Codes'!$A:$A,'AveragePrices&amp;Codes'!$B:$B),AGRIBALYSE_Cooked!$C:$C,AGRIBALYSE_Cooked!V:V)*$E92),"")</f>
        <v>9.2337298560000042E-12</v>
      </c>
      <c r="S92">
        <f>IFERROR(IF($F92="Raw",_xlfn.XLOOKUP(_xlfn.XLOOKUP(Tool_Austria!$D92,'AveragePrices&amp;Codes'!$A:$A,'AveragePrices&amp;Codes'!$B:$B),AGRIBALYSE_Raw!$B:$B,AGRIBALYSE_Raw!V:V)*$E92,_xlfn.XLOOKUP(_xlfn.XLOOKUP(Tool_Austria!$D92,'AveragePrices&amp;Codes'!$A:$A,'AveragePrices&amp;Codes'!$B:$B),AGRIBALYSE_Cooked!$C:$C,AGRIBALYSE_Cooked!W:W)*$E92),"")</f>
        <v>7.4435902320000037E-5</v>
      </c>
      <c r="T92">
        <f>IFERROR(IF($F92="Raw",_xlfn.XLOOKUP(_xlfn.XLOOKUP(Tool_Austria!$D92,'AveragePrices&amp;Codes'!$A:$A,'AveragePrices&amp;Codes'!$B:$B),AGRIBALYSE_Raw!$B:$B,AGRIBALYSE_Raw!W:W)*$E92,_xlfn.XLOOKUP(_xlfn.XLOOKUP(Tool_Austria!$D92,'AveragePrices&amp;Codes'!$A:$A,'AveragePrices&amp;Codes'!$B:$B),AGRIBALYSE_Cooked!$C:$C,AGRIBALYSE_Cooked!X:X)*$E92),"")</f>
        <v>2.0352506928000007E-6</v>
      </c>
      <c r="U92">
        <f>IFERROR(IF($F92="Raw",_xlfn.XLOOKUP(_xlfn.XLOOKUP(Tool_Austria!$D92,'AveragePrices&amp;Codes'!$A:$A,'AveragePrices&amp;Codes'!$B:$B),AGRIBALYSE_Raw!$B:$B,AGRIBALYSE_Raw!X:X)*$E92,_xlfn.XLOOKUP(_xlfn.XLOOKUP(Tool_Austria!$D92,'AveragePrices&amp;Codes'!$A:$A,'AveragePrices&amp;Codes'!$B:$B),AGRIBALYSE_Cooked!$C:$C,AGRIBALYSE_Cooked!Y:Y)*$E92),"")</f>
        <v>7.1085037920000041E-5</v>
      </c>
      <c r="V92">
        <f>IFERROR(IF($F92="Raw",_xlfn.XLOOKUP(_xlfn.XLOOKUP(Tool_Austria!$D92,'AveragePrices&amp;Codes'!$A:$A,'AveragePrices&amp;Codes'!$B:$B),AGRIBALYSE_Raw!$B:$B,AGRIBALYSE_Raw!Y:Y)*$E92,_xlfn.XLOOKUP(_xlfn.XLOOKUP(Tool_Austria!$D92,'AveragePrices&amp;Codes'!$A:$A,'AveragePrices&amp;Codes'!$B:$B),AGRIBALYSE_Cooked!$C:$C,AGRIBALYSE_Cooked!Z:Z)*$E92),"")</f>
        <v>2.692585334400001E-4</v>
      </c>
      <c r="W92">
        <f>IFERROR(IF($F92="Raw",_xlfn.XLOOKUP(_xlfn.XLOOKUP(Tool_Austria!$D92,'AveragePrices&amp;Codes'!$A:$A,'AveragePrices&amp;Codes'!$B:$B),AGRIBALYSE_Raw!$B:$B,AGRIBALYSE_Raw!Z:Z)*$E92,_xlfn.XLOOKUP(_xlfn.XLOOKUP(Tool_Austria!$D92,'AveragePrices&amp;Codes'!$A:$A,'AveragePrices&amp;Codes'!$B:$B),AGRIBALYSE_Cooked!$C:$C,AGRIBALYSE_Cooked!AA:AA)*$E92),"")</f>
        <v>0.17377393176000008</v>
      </c>
      <c r="X92">
        <f>IFERROR(IF($F92="Raw",_xlfn.XLOOKUP(_xlfn.XLOOKUP(Tool_Austria!$D92,'AveragePrices&amp;Codes'!$A:$A,'AveragePrices&amp;Codes'!$B:$B),AGRIBALYSE_Raw!$B:$B,AGRIBALYSE_Raw!AA:AA)*$E92,_xlfn.XLOOKUP(_xlfn.XLOOKUP(Tool_Austria!$D92,'AveragePrices&amp;Codes'!$A:$A,'AveragePrices&amp;Codes'!$B:$B),AGRIBALYSE_Cooked!$C:$C,AGRIBALYSE_Cooked!AB:AB)*$E92),"")</f>
        <v>0.54883267920000023</v>
      </c>
      <c r="Y92">
        <f>IFERROR(IF($F92="Raw",_xlfn.XLOOKUP(_xlfn.XLOOKUP(Tool_Austria!$D92,'AveragePrices&amp;Codes'!$A:$A,'AveragePrices&amp;Codes'!$B:$B),AGRIBALYSE_Raw!$B:$B,AGRIBALYSE_Raw!AB:AB)*$E92,_xlfn.XLOOKUP(_xlfn.XLOOKUP(Tool_Austria!$D92,'AveragePrices&amp;Codes'!$A:$A,'AveragePrices&amp;Codes'!$B:$B),AGRIBALYSE_Cooked!$C:$C,AGRIBALYSE_Cooked!AC:AC)*$E92),"")</f>
        <v>2.296167712800001E-2</v>
      </c>
      <c r="Z92">
        <f>IFERROR(IF($F92="Raw",_xlfn.XLOOKUP(_xlfn.XLOOKUP(Tool_Austria!$D92,'AveragePrices&amp;Codes'!$A:$A,'AveragePrices&amp;Codes'!$B:$B),AGRIBALYSE_Raw!$B:$B,AGRIBALYSE_Raw!AC:AC)*$E92,_xlfn.XLOOKUP(_xlfn.XLOOKUP(Tool_Austria!$D92,'AveragePrices&amp;Codes'!$A:$A,'AveragePrices&amp;Codes'!$B:$B),AGRIBALYSE_Cooked!$C:$C,AGRIBALYSE_Cooked!AD:AD)*$E92),"")</f>
        <v>0.18059049528000007</v>
      </c>
      <c r="AA92">
        <f>IFERROR(IF($F92="Raw",_xlfn.XLOOKUP(_xlfn.XLOOKUP(Tool_Austria!$D92,'AveragePrices&amp;Codes'!$A:$A,'AveragePrices&amp;Codes'!$B:$B),AGRIBALYSE_Raw!$B:$B,AGRIBALYSE_Raw!AD:AD)*$E92,_xlfn.XLOOKUP(_xlfn.XLOOKUP(Tool_Austria!$D92,'AveragePrices&amp;Codes'!$A:$A,'AveragePrices&amp;Codes'!$B:$B),AGRIBALYSE_Cooked!$C:$C,AGRIBALYSE_Cooked!AE:AE)*$E92),"")</f>
        <v>7.5920214240000039E-8</v>
      </c>
      <c r="AB92" cm="1">
        <f t="array" ref="AB92">IFERROR(_xlfn.XLOOKUP(Tool_Austria!$F92&amp;$E$2,'Cooking methods'!$A:$A&amp;'Cooking methods'!$B:$B,'Cooking methods'!C:C)*$E92,"")</f>
        <v>0</v>
      </c>
      <c r="AC92" cm="1">
        <f t="array" ref="AC92">IFERROR(_xlfn.XLOOKUP(Tool_Austria!$F92&amp;$E$2,'Cooking methods'!$A:$A&amp;'Cooking methods'!$B:$B,'Cooking methods'!D:D)*$E92,"")</f>
        <v>0</v>
      </c>
      <c r="AD92" cm="1">
        <f t="array" ref="AD92">IFERROR(_xlfn.XLOOKUP(Tool_Austria!$F92&amp;$E$2,'Cooking methods'!$A:$A&amp;'Cooking methods'!$B:$B,'Cooking methods'!E:E)*$E92,"")</f>
        <v>0</v>
      </c>
      <c r="AE92" cm="1">
        <f t="array" ref="AE92">IFERROR(_xlfn.XLOOKUP(Tool_Austria!$F92&amp;$E$2,'Cooking methods'!$A:$A&amp;'Cooking methods'!$B:$B,'Cooking methods'!F:F)*$E92,"")</f>
        <v>0</v>
      </c>
      <c r="AF92" cm="1">
        <f t="array" ref="AF92">IFERROR(_xlfn.XLOOKUP(Tool_Austria!$F92&amp;$E$2,'Cooking methods'!$A:$A&amp;'Cooking methods'!$B:$B,'Cooking methods'!G:G)*$E92,"")</f>
        <v>0</v>
      </c>
      <c r="AG92" cm="1">
        <f t="array" ref="AG92">IFERROR(_xlfn.XLOOKUP(Tool_Austria!$F92&amp;$E$2,'Cooking methods'!$A:$A&amp;'Cooking methods'!$B:$B,'Cooking methods'!H:H)*$E92,"")</f>
        <v>0</v>
      </c>
      <c r="AH92" cm="1">
        <f t="array" ref="AH92">IFERROR(_xlfn.XLOOKUP(Tool_Austria!$F92&amp;$E$2,'Cooking methods'!$A:$A&amp;'Cooking methods'!$B:$B,'Cooking methods'!I:I)*$E92,"")</f>
        <v>0</v>
      </c>
      <c r="AI92" cm="1">
        <f t="array" ref="AI92">IFERROR(_xlfn.XLOOKUP(Tool_Austria!$F92&amp;$E$2,'Cooking methods'!$A:$A&amp;'Cooking methods'!$B:$B,'Cooking methods'!J:J)*$E92,"")</f>
        <v>0</v>
      </c>
      <c r="AJ92" cm="1">
        <f t="array" ref="AJ92">IFERROR(_xlfn.XLOOKUP(Tool_Austria!$F92&amp;$E$2,'Cooking methods'!$A:$A&amp;'Cooking methods'!$B:$B,'Cooking methods'!K:K)*$E92,"")</f>
        <v>0</v>
      </c>
      <c r="AK92" cm="1">
        <f t="array" ref="AK92">IFERROR(_xlfn.XLOOKUP(Tool_Austria!$F92&amp;$E$2,'Cooking methods'!$A:$A&amp;'Cooking methods'!$B:$B,'Cooking methods'!L:L)*$E92,"")</f>
        <v>0</v>
      </c>
      <c r="AL92" cm="1">
        <f t="array" ref="AL92">IFERROR(_xlfn.XLOOKUP(Tool_Austria!$F92&amp;$E$2,'Cooking methods'!$A:$A&amp;'Cooking methods'!$B:$B,'Cooking methods'!M:M)*$E92,"")</f>
        <v>0</v>
      </c>
      <c r="AM92" cm="1">
        <f t="array" ref="AM92">IFERROR(_xlfn.XLOOKUP(Tool_Austria!$F92&amp;$E$2,'Cooking methods'!$A:$A&amp;'Cooking methods'!$B:$B,'Cooking methods'!N:N)*$E92,"")</f>
        <v>0</v>
      </c>
      <c r="AN92" cm="1">
        <f t="array" ref="AN92">IFERROR(_xlfn.XLOOKUP(Tool_Austria!$F92&amp;$E$2,'Cooking methods'!$A:$A&amp;'Cooking methods'!$B:$B,'Cooking methods'!O:O)*$E92,"")</f>
        <v>0</v>
      </c>
      <c r="AO92" cm="1">
        <f t="array" ref="AO92">IFERROR(_xlfn.XLOOKUP(Tool_Austria!$F92&amp;$E$2,'Cooking methods'!$A:$A&amp;'Cooking methods'!$B:$B,'Cooking methods'!P:P)*$E92,"")</f>
        <v>0</v>
      </c>
      <c r="AP92" cm="1">
        <f t="array" ref="AP92">IFERROR(_xlfn.XLOOKUP(Tool_Austria!$F92&amp;$E$2,'Cooking methods'!$A:$A&amp;'Cooking methods'!$B:$B,'Cooking methods'!Q:Q)*$E92,"")</f>
        <v>0</v>
      </c>
      <c r="AQ92" cm="1">
        <f t="array" ref="AQ92">IFERROR(_xlfn.XLOOKUP(Tool_Austria!$F92&amp;$E$2,'Cooking methods'!$A:$A&amp;'Cooking methods'!$B:$B,'Cooking methods'!R:R)*$E92,"")</f>
        <v>0</v>
      </c>
      <c r="AR92" cm="1">
        <f t="array" ref="AR92">IFERROR(_xlfn.XLOOKUP(Tool_Austria!$G92&amp;$E$2,'Waste management'!$A:$A&amp;'Waste management'!$B:$B,'Waste management'!C:C)*$E92,"")</f>
        <v>1.7468880000000007E-3</v>
      </c>
      <c r="AS92" cm="1">
        <f t="array" ref="AS92">IFERROR(_xlfn.XLOOKUP(Tool_Austria!$G92&amp;$E$2,'Waste management'!$A:$A&amp;'Waste management'!$B:$B,'Waste management'!D:D)*$E92,"")</f>
        <v>1.1918431200000005E-11</v>
      </c>
      <c r="AT92" cm="1">
        <f t="array" ref="AT92">IFERROR(_xlfn.XLOOKUP(Tool_Austria!$G92&amp;$E$2,'Waste management'!$A:$A&amp;'Waste management'!$B:$B,'Waste management'!E:E)*$E92,"")</f>
        <v>3.2136000000000019E-5</v>
      </c>
      <c r="AU92" cm="1">
        <f t="array" ref="AU92">IFERROR(_xlfn.XLOOKUP(Tool_Austria!$G92&amp;$E$2,'Waste management'!$A:$A&amp;'Waste management'!$B:$B,'Waste management'!F:F)*$E92,"")</f>
        <v>3.7440000000000018E-6</v>
      </c>
      <c r="AV92" cm="1">
        <f t="array" ref="AV92">IFERROR(_xlfn.XLOOKUP(Tool_Austria!$G92&amp;$E$2,'Waste management'!$A:$A&amp;'Waste management'!$B:$B,'Waste management'!G:G)*$E92,"")</f>
        <v>3.6128352000000014E-10</v>
      </c>
      <c r="AW92" cm="1">
        <f t="array" ref="AW92">IFERROR(_xlfn.XLOOKUP(Tool_Austria!$G92&amp;$E$2,'Waste management'!$A:$A&amp;'Waste management'!$B:$B,'Waste management'!H:H)*$E92,"")</f>
        <v>1.1776471200000004E-11</v>
      </c>
      <c r="AX92" cm="1">
        <f t="array" ref="AX92">IFERROR(_xlfn.XLOOKUP(Tool_Austria!$G92&amp;$E$2,'Waste management'!$A:$A&amp;'Waste management'!$B:$B,'Waste management'!I:I)*$E92,"")</f>
        <v>8.3727384000000032E-12</v>
      </c>
      <c r="AY92" cm="1">
        <f t="array" ref="AY92">IFERROR(_xlfn.XLOOKUP(Tool_Austria!$G92&amp;$E$2,'Waste management'!$A:$A&amp;'Waste management'!$B:$B,'Waste management'!J:J)*$E92,"")</f>
        <v>6.8952000000000027E-5</v>
      </c>
      <c r="AZ92" cm="1">
        <f t="array" ref="AZ92">IFERROR(_xlfn.XLOOKUP(Tool_Austria!$G92&amp;$E$2,'Waste management'!$A:$A&amp;'Waste management'!$B:$B,'Waste management'!K:K)*$E92,"")</f>
        <v>1.6783790400000007E-7</v>
      </c>
      <c r="BA92" cm="1">
        <f t="array" ref="BA92">IFERROR(_xlfn.XLOOKUP(Tool_Austria!$G92&amp;$E$2,'Waste management'!$A:$A&amp;'Waste management'!$B:$B,'Waste management'!L:L)*$E92,"")</f>
        <v>3.020203680000001E-6</v>
      </c>
      <c r="BB92" cm="1">
        <f t="array" ref="BB92">IFERROR(_xlfn.XLOOKUP(Tool_Austria!$G92&amp;$E$2,'Waste management'!$A:$A&amp;'Waste management'!$B:$B,'Waste management'!M:M)*$E92,"")</f>
        <v>3.0388800000000015E-4</v>
      </c>
      <c r="BC92" cm="1">
        <f t="array" ref="BC92">IFERROR(_xlfn.XLOOKUP(Tool_Austria!$G92&amp;$E$2,'Waste management'!$A:$A&amp;'Waste management'!$B:$B,'Waste management'!N:N)*$E92,"")</f>
        <v>0.26130436800000012</v>
      </c>
      <c r="BD92" cm="1">
        <f t="array" ref="BD92">IFERROR(_xlfn.XLOOKUP(Tool_Austria!$G92&amp;$E$2,'Waste management'!$A:$A&amp;'Waste management'!$B:$B,'Waste management'!O:O)*$E92,"")</f>
        <v>1.6661112000000006E-2</v>
      </c>
      <c r="BE92" cm="1">
        <f t="array" ref="BE92">IFERROR(_xlfn.XLOOKUP(Tool_Austria!$G92&amp;$E$2,'Waste management'!$A:$A&amp;'Waste management'!$B:$B,'Waste management'!P:P)*$E92,"")</f>
        <v>3.5973600000000015E-4</v>
      </c>
      <c r="BF92" cm="1">
        <f t="array" ref="BF92">IFERROR(_xlfn.XLOOKUP(Tool_Austria!$G92&amp;$E$2,'Waste management'!$A:$A&amp;'Waste management'!$B:$B,'Waste management'!Q:Q)*$E92,"")</f>
        <v>1.0470408000000004E-2</v>
      </c>
      <c r="BG92" cm="1">
        <f t="array" ref="BG92">IFERROR(_xlfn.XLOOKUP(Tool_Austria!$G92&amp;$E$2,'Waste management'!$A:$A&amp;'Waste management'!$B:$B,'Waste management'!R:R)*$E92,"")</f>
        <v>3.4026720000000013E-9</v>
      </c>
      <c r="BH92">
        <f>IFERROR((L92+AR92+AB92)*_xlfn.XLOOKUP(Tool_Austria!BH$4,Monetization_Factors!$A:$A,Monetization_Factors!$D:$D),"")</f>
        <v>1.9368716675681812E-3</v>
      </c>
      <c r="BI92">
        <f>IFERROR((M92+AS92+AC92)*_xlfn.XLOOKUP(Tool_Austria!BI$4,Monetization_Factors!$A:$A,Monetization_Factors!$D:$D),"")</f>
        <v>2.5206002404682754E-8</v>
      </c>
      <c r="BJ92">
        <f>IFERROR((N92+AT92+AD92)*_xlfn.XLOOKUP(Tool_Austria!BJ$4,Monetization_Factors!$A:$A,Monetization_Factors!$D:$D),"")</f>
        <v>3.3063824964347662E-6</v>
      </c>
      <c r="BK92">
        <f>IFERROR((O92+AU92+AE92)*_xlfn.XLOOKUP(Tool_Austria!BK$4,Monetization_Factors!$A:$A,Monetization_Factors!$D:$D),"")</f>
        <v>8.5948629809531619E-5</v>
      </c>
      <c r="BL92">
        <f>IFERROR((P92+AV92+AF92)*_xlfn.XLOOKUP(Tool_Austria!BL$4,Monetization_Factors!$A:$A,Monetization_Factors!$D:$D),"")</f>
        <v>1.2336161500334296E-3</v>
      </c>
      <c r="BM92">
        <f>IFERROR((Q92+AW92+AG92)*_xlfn.XLOOKUP(Tool_Austria!BM$4,Monetization_Factors!$A:$A,Monetization_Factors!$D:$D),"")</f>
        <v>5.3205663238823558E-5</v>
      </c>
      <c r="BN92">
        <f>IFERROR((R92+AX92+AH92)*_xlfn.XLOOKUP(Tool_Austria!BN$4,Monetization_Factors!$A:$A,Monetization_Factors!$D:$D),"")</f>
        <v>2.0241123839845759E-5</v>
      </c>
      <c r="BO92">
        <f>IFERROR((S92+AY92+AI92)*_xlfn.XLOOKUP(Tool_Austria!BO$4,Monetization_Factors!$A:$A,Monetization_Factors!$D:$D),"")</f>
        <v>6.2780882795338978E-5</v>
      </c>
      <c r="BP92">
        <f>IFERROR((T92+AZ92+AJ92)*_xlfn.XLOOKUP(Tool_Austria!BP$4,Monetization_Factors!$A:$A,Monetization_Factors!$D:$D),"")</f>
        <v>5.3741951976597027E-6</v>
      </c>
      <c r="BQ92">
        <f>IFERROR((U92+BA92+AK92)*_xlfn.XLOOKUP(Tool_Austria!BQ$4,Monetization_Factors!$A:$A,Monetization_Factors!$D:$D),"")</f>
        <v>3.0314020694275484E-4</v>
      </c>
      <c r="BR92" t="str">
        <f>IFERROR((V92+BB92+AL92)*_xlfn.XLOOKUP(Tool_Austria!BR$4,Monetization_Factors!$A:$A,Monetization_Factors!$D:$D),"")</f>
        <v/>
      </c>
      <c r="BS92">
        <f>IFERROR((W92+BC92+AM92)*_xlfn.XLOOKUP(Tool_Austria!BS$4,Monetization_Factors!$A:$A,Monetization_Factors!$D:$D),"")</f>
        <v>2.1172097562943262E-5</v>
      </c>
      <c r="BT92">
        <f>IFERROR((X92+BD92+AN92)*_xlfn.XLOOKUP(Tool_Austria!BT$4,Monetization_Factors!$A:$A,Monetization_Factors!$D:$D),"")</f>
        <v>1.2591999734838679E-4</v>
      </c>
      <c r="BU92">
        <f>IFERROR((Y92+BE92+AO92)*_xlfn.XLOOKUP(Tool_Austria!BU$4,Monetization_Factors!$A:$A,Monetization_Factors!$D:$D),"")</f>
        <v>1.4820588095143948E-4</v>
      </c>
      <c r="BV92">
        <f>IFERROR((Z92+BF92+AP92)*_xlfn.XLOOKUP(Tool_Austria!BV$4,Monetization_Factors!$A:$A,Monetization_Factors!$D:$D),"")</f>
        <v>3.1549510136193219E-4</v>
      </c>
      <c r="BW92">
        <f>IFERROR((AA92+BG92+AQ92)*_xlfn.XLOOKUP(Tool_Austria!BW$4,Monetization_Factors!$A:$A,Monetization_Factors!$D:$D),"")</f>
        <v>1.6571500786239349E-7</v>
      </c>
      <c r="BX92" s="38" cm="1">
        <f t="array" ref="BX92">IFERROR(_xlfn.IFS(I92&lt;&gt;0,I92*E92,I92="",J92*E92),"")</f>
        <v>1.9881407026598474E-2</v>
      </c>
      <c r="BY92" s="38">
        <f t="shared" si="43"/>
        <v>4.3154689001569692E-3</v>
      </c>
      <c r="BZ92" s="38">
        <f t="shared" si="44"/>
        <v>2.4196875926755443E-2</v>
      </c>
      <c r="CA92" s="38">
        <f t="shared" si="45"/>
        <v>3.7225962964239141E-5</v>
      </c>
      <c r="CB92">
        <f t="shared" si="46"/>
        <v>1.4887461264000005E-2</v>
      </c>
      <c r="CC92">
        <f t="shared" si="46"/>
        <v>6.2966148960000037E-10</v>
      </c>
      <c r="CD92">
        <f t="shared" si="46"/>
        <v>2.1664386744000008E-3</v>
      </c>
      <c r="CE92">
        <f t="shared" si="46"/>
        <v>5.678148216000002E-5</v>
      </c>
      <c r="CF92">
        <f t="shared" si="46"/>
        <v>1.2357490704000003E-9</v>
      </c>
      <c r="CG92">
        <f t="shared" si="46"/>
        <v>2.562140318400001E-10</v>
      </c>
      <c r="CH92">
        <f t="shared" si="46"/>
        <v>1.7606468256000006E-11</v>
      </c>
      <c r="CI92">
        <f t="shared" si="46"/>
        <v>1.4338790232000005E-4</v>
      </c>
      <c r="CJ92">
        <f t="shared" si="46"/>
        <v>2.2030885968000009E-6</v>
      </c>
      <c r="CK92">
        <f t="shared" si="46"/>
        <v>7.4105241600000039E-5</v>
      </c>
      <c r="CL92">
        <f t="shared" si="46"/>
        <v>5.7314653344000025E-4</v>
      </c>
      <c r="CM92">
        <f t="shared" si="46"/>
        <v>0.43507829976000023</v>
      </c>
      <c r="CN92">
        <f t="shared" si="46"/>
        <v>0.56549379120000021</v>
      </c>
      <c r="CO92">
        <f t="shared" si="46"/>
        <v>2.3321413128000009E-2</v>
      </c>
      <c r="CP92">
        <f t="shared" si="46"/>
        <v>0.19106090328000008</v>
      </c>
      <c r="CQ92">
        <f t="shared" si="37"/>
        <v>7.9322886240000034E-8</v>
      </c>
      <c r="CR92">
        <f t="shared" si="47"/>
        <v>2.2903786560000008E-5</v>
      </c>
      <c r="CS92">
        <f t="shared" si="47"/>
        <v>9.6870998400000053E-13</v>
      </c>
      <c r="CT92">
        <f t="shared" si="47"/>
        <v>3.3329825760000013E-6</v>
      </c>
      <c r="CU92">
        <f t="shared" si="47"/>
        <v>8.7356126400000032E-8</v>
      </c>
      <c r="CV92">
        <f t="shared" si="47"/>
        <v>1.9011524160000007E-12</v>
      </c>
      <c r="CW92">
        <f t="shared" si="47"/>
        <v>3.9417543360000016E-13</v>
      </c>
      <c r="CX92">
        <f t="shared" si="47"/>
        <v>2.7086874240000009E-14</v>
      </c>
      <c r="CY92">
        <f t="shared" si="47"/>
        <v>2.2059677280000009E-7</v>
      </c>
      <c r="CZ92">
        <f t="shared" si="47"/>
        <v>3.3893670720000014E-9</v>
      </c>
      <c r="DA92">
        <f t="shared" si="47"/>
        <v>1.1400806400000006E-7</v>
      </c>
      <c r="DB92">
        <f t="shared" si="47"/>
        <v>8.8176389760000042E-7</v>
      </c>
      <c r="DC92">
        <f t="shared" si="47"/>
        <v>6.693512304000004E-4</v>
      </c>
      <c r="DD92">
        <f t="shared" si="47"/>
        <v>8.6999044800000033E-4</v>
      </c>
      <c r="DE92">
        <f t="shared" si="47"/>
        <v>3.5879097120000017E-5</v>
      </c>
      <c r="DF92">
        <f t="shared" si="47"/>
        <v>2.9393985120000014E-4</v>
      </c>
      <c r="DG92">
        <f t="shared" si="38"/>
        <v>1.2203520960000005E-10</v>
      </c>
      <c r="DH92" s="5">
        <f>IFERROR(((((L92+AB92)*(1/$H92))+AR92)/$F$2)/($B$2*('CAR.CAP_per person'!B$2)/(_xlfn.XLOOKUP($E$2,EU_countries_GDP!$A$2:$A$29,EU_countries_GDP!$E$2:$E$29))),"")</f>
        <v>8.7763812912226447E-3</v>
      </c>
      <c r="DI92" s="5">
        <f>IFERROR(((((M92+AC92)*(1/$H92))+AS92)/$F$2)/($B$2*('CAR.CAP_per person'!C$2)/(_xlfn.XLOOKUP($E$2,EU_countries_GDP!$A$2:$A$29,EU_countries_GDP!$E$2:$E$29))),"")</f>
        <v>5.1902213694297403E-6</v>
      </c>
      <c r="DJ92" s="5">
        <f>IFERROR(((((N92+AD92)*(1/$H92))+AT92)/$F$2)/($B$2*('CAR.CAP_per person'!D$2)/(_xlfn.XLOOKUP($E$2,EU_countries_GDP!$A$2:$A$29,EU_countries_GDP!$E$2:$E$29))),"")</f>
        <v>1.8353185819829127E-5</v>
      </c>
      <c r="DK92" s="5">
        <f>IFERROR(((((O92+AE92)*(1/$H92))+AU92)/$F$2)/($B$2*('CAR.CAP_per person'!E$2)/(_xlfn.XLOOKUP($E$2,EU_countries_GDP!$A$2:$A$29,EU_countries_GDP!$E$2:$E$29))),"")</f>
        <v>5.9214823798379068E-4</v>
      </c>
      <c r="DL92" s="5">
        <f>IFERROR(((((P92+AF92)*(1/$H92))+AV92)/$F$2)/($B$2*('CAR.CAP_per person'!F$2)/(_xlfn.XLOOKUP($E$2,EU_countries_GDP!$A$2:$A$29,EU_countries_GDP!$E$2:$E$29))),"")</f>
        <v>7.7738694746773756E-3</v>
      </c>
      <c r="DM92" s="5">
        <f>IFERROR(((((Q92+AG92)*(1/$H92))+AW92)/$F$2)/($B$2*('CAR.CAP_per person'!G$2)/(_xlfn.XLOOKUP($E$2,EU_countries_GDP!$A$2:$A$29,EU_countries_GDP!$E$2:$E$29))),"")</f>
        <v>1.1535846915253999E-3</v>
      </c>
      <c r="DN92" s="5">
        <f>IFERROR(((((R92+AH92)*(1/$H92))+AX92)/$F$2)/($B$2*('CAR.CAP_per person'!H$2)/(_xlfn.XLOOKUP($E$2,EU_countries_GDP!$A$2:$A$29,EU_countries_GDP!$E$2:$E$29))),"")</f>
        <v>1.0510636146869839E-5</v>
      </c>
      <c r="DO92" s="5">
        <f>IFERROR(((((S92+AI92)*(1/$H92))+AY92)/$F$2)/($B$2*('CAR.CAP_per person'!I$2)/(_xlfn.XLOOKUP($E$2,EU_countries_GDP!$A$2:$A$29,EU_countries_GDP!$E$2:$E$29))),"")</f>
        <v>3.4673667801097277E-4</v>
      </c>
      <c r="DP92" s="5">
        <f>IFERROR(((((T92+AJ92)*(1/$H92))+AZ92)/$F$2)/($B$2*('CAR.CAP_per person'!J$2)/(_xlfn.XLOOKUP($E$2,EU_countries_GDP!$A$2:$A$29,EU_countries_GDP!$E$2:$E$29))),"")</f>
        <v>1.5912463936472688E-3</v>
      </c>
      <c r="DQ92" s="5">
        <f>IFERROR(((((U92+AK92)*(1/$H92))+BA92)/$F$2)/($B$2*('CAR.CAP_per person'!K$2)/(_xlfn.XLOOKUP($E$2,EU_countries_GDP!$A$2:$A$29,EU_countries_GDP!$E$2:$E$29))),"")</f>
        <v>1.6076558897765757E-3</v>
      </c>
      <c r="DR92" s="5">
        <f>IFERROR(((((V92+AL92)*(1/$H92))+BB92)/$F$2)/($B$2*('CAR.CAP_per person'!L$2)/(_xlfn.XLOOKUP($E$2,EU_countries_GDP!$A$2:$A$29,EU_countries_GDP!$E$2:$E$29))),"")</f>
        <v>2.0639649447455475E-4</v>
      </c>
      <c r="DS92" s="5">
        <f>IFERROR(((((W92+AM92)*(1/$H92))+BC92)/$F$2)/($B$2*('CAR.CAP_per person'!M$2)/(_xlfn.XLOOKUP($E$2,EU_countries_GDP!$A$2:$A$29,EU_countries_GDP!$E$2:$E$29))),"")</f>
        <v>6.2945065621722238E-3</v>
      </c>
      <c r="DT92" s="5">
        <f>IFERROR(((((X92+AN92)*(1/$H92))+BD92)/$F$2)/($B$2*('CAR.CAP_per person'!N$2)/(_xlfn.XLOOKUP($E$2,EU_countries_GDP!$A$2:$A$29,EU_countries_GDP!$E$2:$E$29))),"")</f>
        <v>0.19554967817870994</v>
      </c>
      <c r="DU92" s="5">
        <f>IFERROR(((((Y92+AO92)*(1/$H92))+BE92)/$F$2)/($B$2*('CAR.CAP_per person'!O$2)/(_xlfn.XLOOKUP($E$2,EU_countries_GDP!$A$2:$A$29,EU_countries_GDP!$E$2:$E$29))),"")</f>
        <v>5.7209379126478771E-4</v>
      </c>
      <c r="DV92" s="5">
        <f>IFERROR(((((Z92+AP92)*(1/$H92))+BF92)/$F$2)/($B$2*('CAR.CAP_per person'!P$2)/(_xlfn.XLOOKUP($E$2,EU_countries_GDP!$A$2:$A$29,EU_countries_GDP!$E$2:$E$29))),"")</f>
        <v>3.6575469334433901E-3</v>
      </c>
      <c r="DW92" s="5">
        <f>IFERROR(((((AA92+AQ92)*(1/$H92))+BG92)/$F$2)/($B$2*('CAR.CAP_per person'!Q$2)/(_xlfn.XLOOKUP($E$2,EU_countries_GDP!$A$2:$A$29,EU_countries_GDP!$E$2:$E$29))),"")</f>
        <v>1.5659482157717294E-3</v>
      </c>
    </row>
    <row r="93" spans="1:127">
      <c r="A93" t="s">
        <v>223</v>
      </c>
      <c r="B93" t="str">
        <f>_xlfn.XLOOKUP(D93,Table5[Ingredient],Table5[Category],"",FALSE)</f>
        <v>Beef</v>
      </c>
      <c r="C93" s="33" t="s">
        <v>177</v>
      </c>
      <c r="D93" s="33" t="s">
        <v>214</v>
      </c>
      <c r="E93" s="33">
        <v>0.32760000000000006</v>
      </c>
      <c r="F93" s="33" t="s">
        <v>179</v>
      </c>
      <c r="G93" s="33" t="s">
        <v>180</v>
      </c>
      <c r="H93" s="91">
        <f>Dataset_AT!R90</f>
        <v>8.0727434020847214E-2</v>
      </c>
      <c r="I93" s="33"/>
      <c r="J93" s="37">
        <f>IFERROR(INDEX('AveragePrices&amp;Codes'!G:AG, MATCH($D93, 'AveragePrices&amp;Codes'!$A:$A, 0), MATCH(Tool_Austria!$E$2, 'AveragePrices&amp;Codes'!$G$1:$AG$1, 0)),"")</f>
        <v>5.2430406923076927</v>
      </c>
      <c r="K93" s="37">
        <f>IFERROR(E93/(_xlfn.XLOOKUP(A93,Dataset_AT!$V$2:$V$9,Dataset_AT!$W$2:$W$9)),"")</f>
        <v>4.4270270270270282E-3</v>
      </c>
      <c r="L93">
        <f>IFERROR(IF($F93="Raw",_xlfn.XLOOKUP(_xlfn.XLOOKUP(Tool_Austria!$D93,'AveragePrices&amp;Codes'!$A:$A,'AveragePrices&amp;Codes'!$B:$B),AGRIBALYSE_Raw!$B:$B,AGRIBALYSE_Raw!O:O)*$E93,_xlfn.XLOOKUP(_xlfn.XLOOKUP(Tool_Austria!$D93,'AveragePrices&amp;Codes'!$A:$A,'AveragePrices&amp;Codes'!$B:$B),AGRIBALYSE_Cooked!$C:$C,AGRIBALYSE_Cooked!P:P)*$E93),"")</f>
        <v>8.1861366600000025</v>
      </c>
      <c r="M93">
        <f>IFERROR(IF($F93="Raw",_xlfn.XLOOKUP(_xlfn.XLOOKUP(Tool_Austria!$D93,'AveragePrices&amp;Codes'!$A:$A,'AveragePrices&amp;Codes'!$B:$B),AGRIBALYSE_Raw!$B:$B,AGRIBALYSE_Raw!P:P)*$E93,_xlfn.XLOOKUP(_xlfn.XLOOKUP(Tool_Austria!$D93,'AveragePrices&amp;Codes'!$A:$A,'AveragePrices&amp;Codes'!$B:$B),AGRIBALYSE_Cooked!$C:$C,AGRIBALYSE_Cooked!Q:Q)*$E93),"")</f>
        <v>4.5719550864000014E-8</v>
      </c>
      <c r="N93">
        <f>IFERROR(IF($F93="Raw",_xlfn.XLOOKUP(_xlfn.XLOOKUP(Tool_Austria!$D93,'AveragePrices&amp;Codes'!$A:$A,'AveragePrices&amp;Codes'!$B:$B),AGRIBALYSE_Raw!$B:$B,AGRIBALYSE_Raw!Q:Q)*$E93,_xlfn.XLOOKUP(_xlfn.XLOOKUP(Tool_Austria!$D93,'AveragePrices&amp;Codes'!$A:$A,'AveragePrices&amp;Codes'!$B:$B),AGRIBALYSE_Cooked!$C:$C,AGRIBALYSE_Cooked!R:R)*$E93),"")</f>
        <v>0.61490913120000024</v>
      </c>
      <c r="O93">
        <f>IFERROR(IF($F93="Raw",_xlfn.XLOOKUP(_xlfn.XLOOKUP(Tool_Austria!$D93,'AveragePrices&amp;Codes'!$A:$A,'AveragePrices&amp;Codes'!$B:$B),AGRIBALYSE_Raw!$B:$B,AGRIBALYSE_Raw!R:R)*$E93,_xlfn.XLOOKUP(_xlfn.XLOOKUP(Tool_Austria!$D93,'AveragePrices&amp;Codes'!$A:$A,'AveragePrices&amp;Codes'!$B:$B),AGRIBALYSE_Cooked!$C:$C,AGRIBALYSE_Cooked!S:S)*$E93),"")</f>
        <v>1.2935660868000003E-2</v>
      </c>
      <c r="P93">
        <f>IFERROR(IF($F93="Raw",_xlfn.XLOOKUP(_xlfn.XLOOKUP(Tool_Austria!$D93,'AveragePrices&amp;Codes'!$A:$A,'AveragePrices&amp;Codes'!$B:$B),AGRIBALYSE_Raw!$B:$B,AGRIBALYSE_Raw!S:S)*$E93,_xlfn.XLOOKUP(_xlfn.XLOOKUP(Tool_Austria!$D93,'AveragePrices&amp;Codes'!$A:$A,'AveragePrices&amp;Codes'!$B:$B),AGRIBALYSE_Cooked!$C:$C,AGRIBALYSE_Cooked!T:T)*$E93),"")</f>
        <v>7.6001463720000012E-7</v>
      </c>
      <c r="Q93">
        <f>IFERROR(IF($F93="Raw",_xlfn.XLOOKUP(_xlfn.XLOOKUP(Tool_Austria!$D93,'AveragePrices&amp;Codes'!$A:$A,'AveragePrices&amp;Codes'!$B:$B),AGRIBALYSE_Raw!$B:$B,AGRIBALYSE_Raw!T:T)*$E93,_xlfn.XLOOKUP(_xlfn.XLOOKUP(Tool_Austria!$D93,'AveragePrices&amp;Codes'!$A:$A,'AveragePrices&amp;Codes'!$B:$B),AGRIBALYSE_Cooked!$C:$C,AGRIBALYSE_Cooked!U:U)*$E93),"")</f>
        <v>1.1849264856000004E-7</v>
      </c>
      <c r="R93">
        <f>IFERROR(IF($F93="Raw",_xlfn.XLOOKUP(_xlfn.XLOOKUP(Tool_Austria!$D93,'AveragePrices&amp;Codes'!$A:$A,'AveragePrices&amp;Codes'!$B:$B),AGRIBALYSE_Raw!$B:$B,AGRIBALYSE_Raw!U:U)*$E93,_xlfn.XLOOKUP(_xlfn.XLOOKUP(Tool_Austria!$D93,'AveragePrices&amp;Codes'!$A:$A,'AveragePrices&amp;Codes'!$B:$B),AGRIBALYSE_Cooked!$C:$C,AGRIBALYSE_Cooked!V:V)*$E93),"")</f>
        <v>3.406038948000001E-9</v>
      </c>
      <c r="S93">
        <f>IFERROR(IF($F93="Raw",_xlfn.XLOOKUP(_xlfn.XLOOKUP(Tool_Austria!$D93,'AveragePrices&amp;Codes'!$A:$A,'AveragePrices&amp;Codes'!$B:$B),AGRIBALYSE_Raw!$B:$B,AGRIBALYSE_Raw!V:V)*$E93,_xlfn.XLOOKUP(_xlfn.XLOOKUP(Tool_Austria!$D93,'AveragePrices&amp;Codes'!$A:$A,'AveragePrices&amp;Codes'!$B:$B),AGRIBALYSE_Cooked!$C:$C,AGRIBALYSE_Cooked!W:W)*$E93),"")</f>
        <v>0.11141219700000003</v>
      </c>
      <c r="T93">
        <f>IFERROR(IF($F93="Raw",_xlfn.XLOOKUP(_xlfn.XLOOKUP(Tool_Austria!$D93,'AveragePrices&amp;Codes'!$A:$A,'AveragePrices&amp;Codes'!$B:$B),AGRIBALYSE_Raw!$B:$B,AGRIBALYSE_Raw!W:W)*$E93,_xlfn.XLOOKUP(_xlfn.XLOOKUP(Tool_Austria!$D93,'AveragePrices&amp;Codes'!$A:$A,'AveragePrices&amp;Codes'!$B:$B),AGRIBALYSE_Cooked!$C:$C,AGRIBALYSE_Cooked!X:X)*$E93),"")</f>
        <v>4.1375407320000005E-4</v>
      </c>
      <c r="U93">
        <f>IFERROR(IF($F93="Raw",_xlfn.XLOOKUP(_xlfn.XLOOKUP(Tool_Austria!$D93,'AveragePrices&amp;Codes'!$A:$A,'AveragePrices&amp;Codes'!$B:$B),AGRIBALYSE_Raw!$B:$B,AGRIBALYSE_Raw!X:X)*$E93,_xlfn.XLOOKUP(_xlfn.XLOOKUP(Tool_Austria!$D93,'AveragePrices&amp;Codes'!$A:$A,'AveragePrices&amp;Codes'!$B:$B),AGRIBALYSE_Cooked!$C:$C,AGRIBALYSE_Cooked!Y:Y)*$E93),"")</f>
        <v>2.508080749200001E-2</v>
      </c>
      <c r="V93">
        <f>IFERROR(IF($F93="Raw",_xlfn.XLOOKUP(_xlfn.XLOOKUP(Tool_Austria!$D93,'AveragePrices&amp;Codes'!$A:$A,'AveragePrices&amp;Codes'!$B:$B),AGRIBALYSE_Raw!$B:$B,AGRIBALYSE_Raw!Y:Y)*$E93,_xlfn.XLOOKUP(_xlfn.XLOOKUP(Tool_Austria!$D93,'AveragePrices&amp;Codes'!$A:$A,'AveragePrices&amp;Codes'!$B:$B),AGRIBALYSE_Cooked!$C:$C,AGRIBALYSE_Cooked!Z:Z)*$E93),"")</f>
        <v>0.49139667720000008</v>
      </c>
      <c r="W93">
        <f>IFERROR(IF($F93="Raw",_xlfn.XLOOKUP(_xlfn.XLOOKUP(Tool_Austria!$D93,'AveragePrices&amp;Codes'!$A:$A,'AveragePrices&amp;Codes'!$B:$B),AGRIBALYSE_Raw!$B:$B,AGRIBALYSE_Raw!Z:Z)*$E93,_xlfn.XLOOKUP(_xlfn.XLOOKUP(Tool_Austria!$D93,'AveragePrices&amp;Codes'!$A:$A,'AveragePrices&amp;Codes'!$B:$B),AGRIBALYSE_Cooked!$C:$C,AGRIBALYSE_Cooked!AA:AA)*$E93),"")</f>
        <v>44.646624828000007</v>
      </c>
      <c r="X93">
        <f>IFERROR(IF($F93="Raw",_xlfn.XLOOKUP(_xlfn.XLOOKUP(Tool_Austria!$D93,'AveragePrices&amp;Codes'!$A:$A,'AveragePrices&amp;Codes'!$B:$B),AGRIBALYSE_Raw!$B:$B,AGRIBALYSE_Raw!AA:AA)*$E93,_xlfn.XLOOKUP(_xlfn.XLOOKUP(Tool_Austria!$D93,'AveragePrices&amp;Codes'!$A:$A,'AveragePrices&amp;Codes'!$B:$B),AGRIBALYSE_Cooked!$C:$C,AGRIBALYSE_Cooked!AB:AB)*$E93),"")</f>
        <v>526.21938720000014</v>
      </c>
      <c r="Y93">
        <f>IFERROR(IF($F93="Raw",_xlfn.XLOOKUP(_xlfn.XLOOKUP(Tool_Austria!$D93,'AveragePrices&amp;Codes'!$A:$A,'AveragePrices&amp;Codes'!$B:$B),AGRIBALYSE_Raw!$B:$B,AGRIBALYSE_Raw!AB:AB)*$E93,_xlfn.XLOOKUP(_xlfn.XLOOKUP(Tool_Austria!$D93,'AveragePrices&amp;Codes'!$A:$A,'AveragePrices&amp;Codes'!$B:$B),AGRIBALYSE_Cooked!$C:$C,AGRIBALYSE_Cooked!AC:AC)*$E93),"")</f>
        <v>0.79263550080000034</v>
      </c>
      <c r="Z93">
        <f>IFERROR(IF($F93="Raw",_xlfn.XLOOKUP(_xlfn.XLOOKUP(Tool_Austria!$D93,'AveragePrices&amp;Codes'!$A:$A,'AveragePrices&amp;Codes'!$B:$B),AGRIBALYSE_Raw!$B:$B,AGRIBALYSE_Raw!AC:AC)*$E93,_xlfn.XLOOKUP(_xlfn.XLOOKUP(Tool_Austria!$D93,'AveragePrices&amp;Codes'!$A:$A,'AveragePrices&amp;Codes'!$B:$B),AGRIBALYSE_Cooked!$C:$C,AGRIBALYSE_Cooked!AD:AD)*$E93),"")</f>
        <v>28.867944456000007</v>
      </c>
      <c r="AA93">
        <f>IFERROR(IF($F93="Raw",_xlfn.XLOOKUP(_xlfn.XLOOKUP(Tool_Austria!$D93,'AveragePrices&amp;Codes'!$A:$A,'AveragePrices&amp;Codes'!$B:$B),AGRIBALYSE_Raw!$B:$B,AGRIBALYSE_Raw!AD:AD)*$E93,_xlfn.XLOOKUP(_xlfn.XLOOKUP(Tool_Austria!$D93,'AveragePrices&amp;Codes'!$A:$A,'AveragePrices&amp;Codes'!$B:$B),AGRIBALYSE_Cooked!$C:$C,AGRIBALYSE_Cooked!AE:AE)*$E93),"")</f>
        <v>1.1964229056000002E-5</v>
      </c>
      <c r="AB93" cm="1">
        <f t="array" ref="AB93">IFERROR(_xlfn.XLOOKUP(Tool_Austria!$F93&amp;$E$2,'Cooking methods'!$A:$A&amp;'Cooking methods'!$B:$B,'Cooking methods'!C:C)*$E93,"")</f>
        <v>6.4562798664000012E-2</v>
      </c>
      <c r="AC93" cm="1">
        <f t="array" ref="AC93">IFERROR(_xlfn.XLOOKUP(Tool_Austria!$F93&amp;$E$2,'Cooking methods'!$A:$A&amp;'Cooking methods'!$B:$B,'Cooking methods'!D:D)*$E93,"")</f>
        <v>2.3123099006280003E-9</v>
      </c>
      <c r="AD93" cm="1">
        <f t="array" ref="AD93">IFERROR(_xlfn.XLOOKUP(Tool_Austria!$F93&amp;$E$2,'Cooking methods'!$A:$A&amp;'Cooking methods'!$B:$B,'Cooking methods'!E:E)*$E93,"")</f>
        <v>4.589676E-3</v>
      </c>
      <c r="AE93" cm="1">
        <f t="array" ref="AE93">IFERROR(_xlfn.XLOOKUP(Tool_Austria!$F93&amp;$E$2,'Cooking methods'!$A:$A&amp;'Cooking methods'!$B:$B,'Cooking methods'!F:F)*$E93,"")</f>
        <v>1.1692600592400003E-4</v>
      </c>
      <c r="AF93" cm="1">
        <f t="array" ref="AF93">IFERROR(_xlfn.XLOOKUP(Tool_Austria!$F93&amp;$E$2,'Cooking methods'!$A:$A&amp;'Cooking methods'!$B:$B,'Cooking methods'!G:G)*$E93,"")</f>
        <v>4.7185328736000009E-10</v>
      </c>
      <c r="AG93" cm="1">
        <f t="array" ref="AG93">IFERROR(_xlfn.XLOOKUP(Tool_Austria!$F93&amp;$E$2,'Cooking methods'!$A:$A&amp;'Cooking methods'!$B:$B,'Cooking methods'!H:H)*$E93,"")</f>
        <v>2.6775218433600004E-10</v>
      </c>
      <c r="AH93" cm="1">
        <f t="array" ref="AH93">IFERROR(_xlfn.XLOOKUP(Tool_Austria!$F93&amp;$E$2,'Cooking methods'!$A:$A&amp;'Cooking methods'!$B:$B,'Cooking methods'!I:I)*$E93,"")</f>
        <v>1.4510262705120002E-10</v>
      </c>
      <c r="AI93" cm="1">
        <f t="array" ref="AI93">IFERROR(_xlfn.XLOOKUP(Tool_Austria!$F93&amp;$E$2,'Cooking methods'!$A:$A&amp;'Cooking methods'!$B:$B,'Cooking methods'!J:J)*$E93,"")</f>
        <v>8.1517543380000025E-5</v>
      </c>
      <c r="AJ93" cm="1">
        <f t="array" ref="AJ93">IFERROR(_xlfn.XLOOKUP(Tool_Austria!$F93&amp;$E$2,'Cooking methods'!$A:$A&amp;'Cooking methods'!$B:$B,'Cooking methods'!K:K)*$E93,"")</f>
        <v>1.7462182374000003E-5</v>
      </c>
      <c r="AK93" cm="1">
        <f t="array" ref="AK93">IFERROR(_xlfn.XLOOKUP(Tool_Austria!$F93&amp;$E$2,'Cooking methods'!$A:$A&amp;'Cooking methods'!$B:$B,'Cooking methods'!L:L)*$E93,"")</f>
        <v>3.3016936680000006E-5</v>
      </c>
      <c r="AL93" cm="1">
        <f t="array" ref="AL93">IFERROR(_xlfn.XLOOKUP(Tool_Austria!$F93&amp;$E$2,'Cooking methods'!$A:$A&amp;'Cooking methods'!$B:$B,'Cooking methods'!M:M)*$E93,"")</f>
        <v>2.2272713190000005E-4</v>
      </c>
      <c r="AM93" cm="1">
        <f t="array" ref="AM93">IFERROR(_xlfn.XLOOKUP(Tool_Austria!$F93&amp;$E$2,'Cooking methods'!$A:$A&amp;'Cooking methods'!$B:$B,'Cooking methods'!N:N)*$E93,"")</f>
        <v>0.16388433734400001</v>
      </c>
      <c r="AN93" cm="1">
        <f t="array" ref="AN93">IFERROR(_xlfn.XLOOKUP(Tool_Austria!$F93&amp;$E$2,'Cooking methods'!$A:$A&amp;'Cooking methods'!$B:$B,'Cooking methods'!O:O)*$E93,"")</f>
        <v>9.4539921840000013E-2</v>
      </c>
      <c r="AO93" cm="1">
        <f t="array" ref="AO93">IFERROR(_xlfn.XLOOKUP(Tool_Austria!$F93&amp;$E$2,'Cooking methods'!$A:$A&amp;'Cooking methods'!$B:$B,'Cooking methods'!P:P)*$E93,"")</f>
        <v>1.6928906904000004E-2</v>
      </c>
      <c r="AP93" cm="1">
        <f t="array" ref="AP93">IFERROR(_xlfn.XLOOKUP(Tool_Austria!$F93&amp;$E$2,'Cooking methods'!$A:$A&amp;'Cooking methods'!$B:$B,'Cooking methods'!Q:Q)*$E93,"")</f>
        <v>1.0189565633520001</v>
      </c>
      <c r="AQ93" cm="1">
        <f t="array" ref="AQ93">IFERROR(_xlfn.XLOOKUP(Tool_Austria!$F93&amp;$E$2,'Cooking methods'!$A:$A&amp;'Cooking methods'!$B:$B,'Cooking methods'!R:R)*$E93,"")</f>
        <v>9.8059922251200009E-8</v>
      </c>
      <c r="AR93" cm="1">
        <f t="array" ref="AR93">IFERROR(_xlfn.XLOOKUP(Tool_Austria!$G93&amp;$E$2,'Waste management'!$A:$A&amp;'Waste management'!$B:$B,'Waste management'!C:C)*$E93,"")</f>
        <v>1.8342324000000004E-2</v>
      </c>
      <c r="AS93" cm="1">
        <f t="array" ref="AS93">IFERROR(_xlfn.XLOOKUP(Tool_Austria!$G93&amp;$E$2,'Waste management'!$A:$A&amp;'Waste management'!$B:$B,'Waste management'!D:D)*$E93,"")</f>
        <v>1.2514352760000003E-10</v>
      </c>
      <c r="AT93" cm="1">
        <f t="array" ref="AT93">IFERROR(_xlfn.XLOOKUP(Tool_Austria!$G93&amp;$E$2,'Waste management'!$A:$A&amp;'Waste management'!$B:$B,'Waste management'!E:E)*$E93,"")</f>
        <v>3.3742800000000008E-4</v>
      </c>
      <c r="AU93" cm="1">
        <f t="array" ref="AU93">IFERROR(_xlfn.XLOOKUP(Tool_Austria!$G93&amp;$E$2,'Waste management'!$A:$A&amp;'Waste management'!$B:$B,'Waste management'!F:F)*$E93,"")</f>
        <v>3.9312000000000006E-5</v>
      </c>
      <c r="AV93" cm="1">
        <f t="array" ref="AV93">IFERROR(_xlfn.XLOOKUP(Tool_Austria!$G93&amp;$E$2,'Waste management'!$A:$A&amp;'Waste management'!$B:$B,'Waste management'!G:G)*$E93,"")</f>
        <v>3.7934769600000009E-9</v>
      </c>
      <c r="AW93" cm="1">
        <f t="array" ref="AW93">IFERROR(_xlfn.XLOOKUP(Tool_Austria!$G93&amp;$E$2,'Waste management'!$A:$A&amp;'Waste management'!$B:$B,'Waste management'!H:H)*$E93,"")</f>
        <v>1.2365294760000002E-10</v>
      </c>
      <c r="AX93" cm="1">
        <f t="array" ref="AX93">IFERROR(_xlfn.XLOOKUP(Tool_Austria!$G93&amp;$E$2,'Waste management'!$A:$A&amp;'Waste management'!$B:$B,'Waste management'!I:I)*$E93,"")</f>
        <v>8.7913753200000018E-11</v>
      </c>
      <c r="AY93" cm="1">
        <f t="array" ref="AY93">IFERROR(_xlfn.XLOOKUP(Tool_Austria!$G93&amp;$E$2,'Waste management'!$A:$A&amp;'Waste management'!$B:$B,'Waste management'!J:J)*$E93,"")</f>
        <v>7.2399600000000019E-4</v>
      </c>
      <c r="AZ93" cm="1">
        <f t="array" ref="AZ93">IFERROR(_xlfn.XLOOKUP(Tool_Austria!$G93&amp;$E$2,'Waste management'!$A:$A&amp;'Waste management'!$B:$B,'Waste management'!K:K)*$E93,"")</f>
        <v>1.7622979920000004E-6</v>
      </c>
      <c r="BA93" cm="1">
        <f t="array" ref="BA93">IFERROR(_xlfn.XLOOKUP(Tool_Austria!$G93&amp;$E$2,'Waste management'!$A:$A&amp;'Waste management'!$B:$B,'Waste management'!L:L)*$E93,"")</f>
        <v>3.1712138640000004E-5</v>
      </c>
      <c r="BB93" cm="1">
        <f t="array" ref="BB93">IFERROR(_xlfn.XLOOKUP(Tool_Austria!$G93&amp;$E$2,'Waste management'!$A:$A&amp;'Waste management'!$B:$B,'Waste management'!M:M)*$E93,"")</f>
        <v>3.1908240000000005E-3</v>
      </c>
      <c r="BC93" cm="1">
        <f t="array" ref="BC93">IFERROR(_xlfn.XLOOKUP(Tool_Austria!$G93&amp;$E$2,'Waste management'!$A:$A&amp;'Waste management'!$B:$B,'Waste management'!N:N)*$E93,"")</f>
        <v>2.7436958640000007</v>
      </c>
      <c r="BD93" cm="1">
        <f t="array" ref="BD93">IFERROR(_xlfn.XLOOKUP(Tool_Austria!$G93&amp;$E$2,'Waste management'!$A:$A&amp;'Waste management'!$B:$B,'Waste management'!O:O)*$E93,"")</f>
        <v>0.17494167600000002</v>
      </c>
      <c r="BE93" cm="1">
        <f t="array" ref="BE93">IFERROR(_xlfn.XLOOKUP(Tool_Austria!$G93&amp;$E$2,'Waste management'!$A:$A&amp;'Waste management'!$B:$B,'Waste management'!P:P)*$E93,"")</f>
        <v>3.777228000000001E-3</v>
      </c>
      <c r="BF93" cm="1">
        <f t="array" ref="BF93">IFERROR(_xlfn.XLOOKUP(Tool_Austria!$G93&amp;$E$2,'Waste management'!$A:$A&amp;'Waste management'!$B:$B,'Waste management'!Q:Q)*$E93,"")</f>
        <v>0.10993928400000003</v>
      </c>
      <c r="BG93" cm="1">
        <f t="array" ref="BG93">IFERROR(_xlfn.XLOOKUP(Tool_Austria!$G93&amp;$E$2,'Waste management'!$A:$A&amp;'Waste management'!$B:$B,'Waste management'!R:R)*$E93,"")</f>
        <v>3.5728056000000005E-8</v>
      </c>
      <c r="BH93">
        <f>IFERROR((L93+AR93+AB93)*_xlfn.XLOOKUP(Tool_Austria!BH$4,Monetization_Factors!$A:$A,Monetization_Factors!$D:$D),"")</f>
        <v>1.0758095327850512</v>
      </c>
      <c r="BI93">
        <f>IFERROR((M93+AS93+AC93)*_xlfn.XLOOKUP(Tool_Austria!BI$4,Monetization_Factors!$A:$A,Monetization_Factors!$D:$D),"")</f>
        <v>1.9277748219338081E-6</v>
      </c>
      <c r="BJ93">
        <f>IFERROR((N93+AT93+AD93)*_xlfn.XLOOKUP(Tool_Austria!BJ$4,Monetization_Factors!$A:$A,Monetization_Factors!$D:$D),"")</f>
        <v>9.4598370262610526E-4</v>
      </c>
      <c r="BK93">
        <f>IFERROR((O93+AU93+AE93)*_xlfn.XLOOKUP(Tool_Austria!BK$4,Monetization_Factors!$A:$A,Monetization_Factors!$D:$D),"")</f>
        <v>1.9816861536795041E-2</v>
      </c>
      <c r="BL93">
        <f>IFERROR((P93+AV93+AF93)*_xlfn.XLOOKUP(Tool_Austria!BL$4,Monetization_Factors!$A:$A,Monetization_Factors!$D:$D),"")</f>
        <v>0.76296080941813094</v>
      </c>
      <c r="BM93">
        <f>IFERROR((Q93+AW93+AG93)*_xlfn.XLOOKUP(Tool_Austria!BM$4,Monetization_Factors!$A:$A,Monetization_Factors!$D:$D),"")</f>
        <v>2.4687582017948875E-2</v>
      </c>
      <c r="BN93">
        <f>IFERROR((R93+AX93+AH93)*_xlfn.XLOOKUP(Tool_Austria!BN$4,Monetization_Factors!$A:$A,Monetization_Factors!$D:$D),"")</f>
        <v>4.1836084607190568E-3</v>
      </c>
      <c r="BO93">
        <f>IFERROR((S93+AY93+AI93)*_xlfn.XLOOKUP(Tool_Austria!BO$4,Monetization_Factors!$A:$A,Monetization_Factors!$D:$D),"")</f>
        <v>4.9133342626510743E-2</v>
      </c>
      <c r="BP93">
        <f>IFERROR((T93+AZ93+AJ93)*_xlfn.XLOOKUP(Tool_Austria!BP$4,Monetization_Factors!$A:$A,Monetization_Factors!$D:$D),"")</f>
        <v>1.0562041248109103E-3</v>
      </c>
      <c r="BQ93">
        <f>IFERROR((U93+BA93+AK93)*_xlfn.XLOOKUP(Tool_Austria!BQ$4,Monetization_Factors!$A:$A,Monetization_Factors!$D:$D),"")</f>
        <v>0.10286213220717699</v>
      </c>
      <c r="BR93" t="str">
        <f>IFERROR((V93+BB93+AL93)*_xlfn.XLOOKUP(Tool_Austria!BR$4,Monetization_Factors!$A:$A,Monetization_Factors!$D:$D),"")</f>
        <v/>
      </c>
      <c r="BS93">
        <f>IFERROR((W93+BC93+AM93)*_xlfn.XLOOKUP(Tool_Austria!BS$4,Monetization_Factors!$A:$A,Monetization_Factors!$D:$D),"")</f>
        <v>2.3141174105094789E-3</v>
      </c>
      <c r="BT93">
        <f>IFERROR((X93+BD93+AN93)*_xlfn.XLOOKUP(Tool_Austria!BT$4,Monetization_Factors!$A:$A,Monetization_Factors!$D:$D),"")</f>
        <v>0.11723466816903076</v>
      </c>
      <c r="BU93">
        <f>IFERROR((Y93+BE93+AO93)*_xlfn.XLOOKUP(Tool_Austria!BU$4,Monetization_Factors!$A:$A,Monetization_Factors!$D:$D),"")</f>
        <v>5.1687268251027095E-3</v>
      </c>
      <c r="BV93">
        <f>IFERROR((Z93+BF93+AP93)*_xlfn.XLOOKUP(Tool_Austria!BV$4,Monetization_Factors!$A:$A,Monetization_Factors!$D:$D),"")</f>
        <v>4.9533190776212523E-2</v>
      </c>
      <c r="BW93">
        <f>IFERROR((AA93+BG93+AQ93)*_xlfn.XLOOKUP(Tool_Austria!BW$4,Monetization_Factors!$A:$A,Monetization_Factors!$D:$D),"")</f>
        <v>2.5274206259773478E-5</v>
      </c>
      <c r="BX93" s="38" cm="1">
        <f t="array" ref="BX93">IFERROR(_xlfn.IFS(I93&lt;&gt;0,I93*E93,I93="",J93*E93),"")</f>
        <v>1.7176201308000003</v>
      </c>
      <c r="BY93" s="38">
        <f t="shared" si="43"/>
        <v>2.2157339620417069</v>
      </c>
      <c r="BZ93" s="38">
        <f t="shared" si="44"/>
        <v>3.9333540928417072</v>
      </c>
      <c r="CA93" s="38">
        <f t="shared" si="45"/>
        <v>6.0513139889872419E-3</v>
      </c>
      <c r="CB93">
        <f t="shared" si="46"/>
        <v>8.2690417826640026</v>
      </c>
      <c r="CC93">
        <f t="shared" si="46"/>
        <v>4.8157004292228015E-8</v>
      </c>
      <c r="CD93">
        <f t="shared" si="46"/>
        <v>0.61983623520000031</v>
      </c>
      <c r="CE93">
        <f t="shared" si="46"/>
        <v>1.3091898873924004E-2</v>
      </c>
      <c r="CF93">
        <f t="shared" si="46"/>
        <v>7.6427996744736003E-7</v>
      </c>
      <c r="CG93">
        <f t="shared" si="46"/>
        <v>1.1888405369193603E-7</v>
      </c>
      <c r="CH93">
        <f t="shared" si="46"/>
        <v>3.6390553282512013E-9</v>
      </c>
      <c r="CI93">
        <f t="shared" si="46"/>
        <v>0.11221771054338003</v>
      </c>
      <c r="CJ93">
        <f t="shared" si="46"/>
        <v>4.3297855356600005E-4</v>
      </c>
      <c r="CK93">
        <f t="shared" si="46"/>
        <v>2.514553656732001E-2</v>
      </c>
      <c r="CL93">
        <f t="shared" si="46"/>
        <v>0.49481022833190008</v>
      </c>
      <c r="CM93">
        <f t="shared" si="46"/>
        <v>47.554205029344011</v>
      </c>
      <c r="CN93">
        <f t="shared" si="46"/>
        <v>526.48886879784015</v>
      </c>
      <c r="CO93">
        <f t="shared" si="46"/>
        <v>0.81334163570400031</v>
      </c>
      <c r="CP93">
        <f t="shared" si="46"/>
        <v>29.996840303352005</v>
      </c>
      <c r="CQ93">
        <f t="shared" si="37"/>
        <v>1.2098017034251202E-5</v>
      </c>
      <c r="CR93">
        <f t="shared" si="47"/>
        <v>1.2721602742560003E-2</v>
      </c>
      <c r="CS93">
        <f t="shared" si="47"/>
        <v>7.4087698911120021E-11</v>
      </c>
      <c r="CT93">
        <f t="shared" si="47"/>
        <v>9.5359420800000046E-4</v>
      </c>
      <c r="CU93">
        <f t="shared" si="47"/>
        <v>2.0141382882960006E-5</v>
      </c>
      <c r="CV93">
        <f t="shared" si="47"/>
        <v>1.1758153345344001E-9</v>
      </c>
      <c r="CW93">
        <f t="shared" si="47"/>
        <v>1.8289854414144005E-10</v>
      </c>
      <c r="CX93">
        <f t="shared" si="47"/>
        <v>5.5985466588480019E-12</v>
      </c>
      <c r="CY93">
        <f t="shared" si="47"/>
        <v>1.7264263160520006E-4</v>
      </c>
      <c r="CZ93">
        <f t="shared" si="47"/>
        <v>6.661208516400001E-7</v>
      </c>
      <c r="DA93">
        <f t="shared" si="47"/>
        <v>3.8685440872800018E-5</v>
      </c>
      <c r="DB93">
        <f t="shared" si="47"/>
        <v>7.6124650512600009E-4</v>
      </c>
      <c r="DC93">
        <f t="shared" si="47"/>
        <v>7.3160315429760023E-2</v>
      </c>
      <c r="DD93">
        <f t="shared" si="47"/>
        <v>0.80998287507360023</v>
      </c>
      <c r="DE93">
        <f t="shared" si="47"/>
        <v>1.2512948241600005E-3</v>
      </c>
      <c r="DF93">
        <f t="shared" si="47"/>
        <v>4.6148985082080006E-2</v>
      </c>
      <c r="DG93">
        <f t="shared" si="38"/>
        <v>1.8612333898848002E-8</v>
      </c>
      <c r="DH93" s="5">
        <f>IFERROR(((((L93+AB93)*(1/$H93))+AR93)/$F$2)/($B$2*('CAR.CAP_per person'!B$2)/(_xlfn.XLOOKUP($E$2,EU_countries_GDP!$A$2:$A$29,EU_countries_GDP!$E$2:$E$29))),"")</f>
        <v>2.2984857258564442</v>
      </c>
      <c r="DI93" s="5">
        <f>IFERROR(((((M93+AC93)*(1/$H93))+AS93)/$F$2)/($B$2*('CAR.CAP_per person'!C$2)/(_xlfn.XLOOKUP($E$2,EU_countries_GDP!$A$2:$A$29,EU_countries_GDP!$E$2:$E$29))),"")</f>
        <v>1.6898006915079755E-4</v>
      </c>
      <c r="DJ93" s="5">
        <f>IFERROR(((((N93+AD93)*(1/$H93))+AT93)/$F$2)/($B$2*('CAR.CAP_per person'!D$2)/(_xlfn.XLOOKUP($E$2,EU_countries_GDP!$A$2:$A$29,EU_countries_GDP!$E$2:$E$29))),"")</f>
        <v>2.2305601453441494E-3</v>
      </c>
      <c r="DK93" s="5">
        <f>IFERROR(((((O93+AE93)*(1/$H93))+AU93)/$F$2)/($B$2*('CAR.CAP_per person'!E$2)/(_xlfn.XLOOKUP($E$2,EU_countries_GDP!$A$2:$A$29,EU_countries_GDP!$E$2:$E$29))),"")</f>
        <v>6.0916393789412333E-2</v>
      </c>
      <c r="DL93" s="5">
        <f>IFERROR(((((P93+AF93)*(1/$H93))+AV93)/$F$2)/($B$2*('CAR.CAP_per person'!F$2)/(_xlfn.XLOOKUP($E$2,EU_countries_GDP!$A$2:$A$29,EU_countries_GDP!$E$2:$E$29))),"")</f>
        <v>2.7941845713288918</v>
      </c>
      <c r="DM93" s="5">
        <f>IFERROR(((((Q93+AG93)*(1/$H93))+AW93)/$F$2)/($B$2*('CAR.CAP_per person'!G$2)/(_xlfn.XLOOKUP($E$2,EU_countries_GDP!$A$2:$A$29,EU_countries_GDP!$E$2:$E$29))),"")</f>
        <v>0.23442433660459999</v>
      </c>
      <c r="DN93" s="5">
        <f>IFERROR(((((R93+AH93)*(1/$H93))+AX93)/$F$2)/($B$2*('CAR.CAP_per person'!H$2)/(_xlfn.XLOOKUP($E$2,EU_countries_GDP!$A$2:$A$29,EU_countries_GDP!$E$2:$E$29))),"")</f>
        <v>1.6462269826737932E-3</v>
      </c>
      <c r="DO93" s="5">
        <f>IFERROR(((((S93+AI93)*(1/$H93))+AY93)/$F$2)/($B$2*('CAR.CAP_per person'!I$2)/(_xlfn.XLOOKUP($E$2,EU_countries_GDP!$A$2:$A$29,EU_countries_GDP!$E$2:$E$29))),"")</f>
        <v>0.21106650773360267</v>
      </c>
      <c r="DP93" s="5">
        <f>IFERROR(((((T93+AJ93)*(1/$H93))+AZ93)/$F$2)/($B$2*('CAR.CAP_per person'!J$2)/(_xlfn.XLOOKUP($E$2,EU_countries_GDP!$A$2:$A$29,EU_countries_GDP!$E$2:$E$29))),"")</f>
        <v>0.14088619337009373</v>
      </c>
      <c r="DQ93" s="5">
        <f>IFERROR(((((U93+AK93)*(1/$H93))+BA93)/$F$2)/($B$2*('CAR.CAP_per person'!K$2)/(_xlfn.XLOOKUP($E$2,EU_countries_GDP!$A$2:$A$29,EU_countries_GDP!$E$2:$E$29))),"")</f>
        <v>0.23761205137856509</v>
      </c>
      <c r="DR93" s="5">
        <f>IFERROR(((((V93+AL93)*(1/$H93))+BB93)/$F$2)/($B$2*('CAR.CAP_per person'!L$2)/(_xlfn.XLOOKUP($E$2,EU_countries_GDP!$A$2:$A$29,EU_countries_GDP!$E$2:$E$29))),"")</f>
        <v>0.15213958503056785</v>
      </c>
      <c r="DS93" s="5">
        <f>IFERROR(((((W93+AM93)*(1/$H93))+BC93)/$F$2)/($B$2*('CAR.CAP_per person'!M$2)/(_xlfn.XLOOKUP($E$2,EU_countries_GDP!$A$2:$A$29,EU_countries_GDP!$E$2:$E$29))),"")</f>
        <v>0.65024493891516633</v>
      </c>
      <c r="DT93" s="5">
        <f>IFERROR(((((X93+AN93)*(1/$H93))+BD93)/$F$2)/($B$2*('CAR.CAP_per person'!N$2)/(_xlfn.XLOOKUP($E$2,EU_countries_GDP!$A$2:$A$29,EU_countries_GDP!$E$2:$E$29))),"")</f>
        <v>78.478019015367224</v>
      </c>
      <c r="DU93" s="5">
        <f>IFERROR(((((Y93+AO93)*(1/$H93))+BE93)/$F$2)/($B$2*('CAR.CAP_per person'!O$2)/(_xlfn.XLOOKUP($E$2,EU_countries_GDP!$A$2:$A$29,EU_countries_GDP!$E$2:$E$29))),"")</f>
        <v>8.4482847839818763E-3</v>
      </c>
      <c r="DV93" s="5">
        <f>IFERROR(((((Z93+AP93)*(1/$H93))+BF93)/$F$2)/($B$2*('CAR.CAP_per person'!P$2)/(_xlfn.XLOOKUP($E$2,EU_countries_GDP!$A$2:$A$29,EU_countries_GDP!$E$2:$E$29))),"")</f>
        <v>0.25314780253556751</v>
      </c>
      <c r="DW93" s="5">
        <f>IFERROR(((((AA93+AQ93)*(1/$H93))+BG93)/$F$2)/($B$2*('CAR.CAP_per person'!Q$2)/(_xlfn.XLOOKUP($E$2,EU_countries_GDP!$A$2:$A$29,EU_countries_GDP!$E$2:$E$29))),"")</f>
        <v>0.10409162307916835</v>
      </c>
    </row>
    <row r="94" spans="1:127">
      <c r="A94" t="s">
        <v>223</v>
      </c>
      <c r="B94" t="str">
        <f>_xlfn.XLOOKUP(D94,Table5[Ingredient],Table5[Category],"",FALSE)</f>
        <v>Meat (excluding beef)</v>
      </c>
      <c r="C94" s="33" t="s">
        <v>177</v>
      </c>
      <c r="D94" s="33" t="s">
        <v>215</v>
      </c>
      <c r="E94" s="33">
        <v>0.32760000000000006</v>
      </c>
      <c r="F94" s="33" t="s">
        <v>179</v>
      </c>
      <c r="G94" s="33" t="s">
        <v>180</v>
      </c>
      <c r="H94" s="91">
        <f>Dataset_AT!R91</f>
        <v>8.0727434020847214E-2</v>
      </c>
      <c r="I94" s="33"/>
      <c r="J94" s="37">
        <f>IFERROR(INDEX('AveragePrices&amp;Codes'!G:AG, MATCH($D94, 'AveragePrices&amp;Codes'!$A:$A, 0), MATCH(Tool_Austria!$E$2, 'AveragePrices&amp;Codes'!$G$1:$AG$1, 0)),"")</f>
        <v>2.2904555555555555</v>
      </c>
      <c r="K94" s="37">
        <f>IFERROR(E94/(_xlfn.XLOOKUP(A94,Dataset_AT!$V$2:$V$9,Dataset_AT!$W$2:$W$9)),"")</f>
        <v>4.4270270270270282E-3</v>
      </c>
      <c r="L94">
        <f>IFERROR(IF($F94="Raw",_xlfn.XLOOKUP(_xlfn.XLOOKUP(Tool_Austria!$D94,'AveragePrices&amp;Codes'!$A:$A,'AveragePrices&amp;Codes'!$B:$B),AGRIBALYSE_Raw!$B:$B,AGRIBALYSE_Raw!O:O)*$E94,_xlfn.XLOOKUP(_xlfn.XLOOKUP(Tool_Austria!$D94,'AveragePrices&amp;Codes'!$A:$A,'AveragePrices&amp;Codes'!$B:$B),AGRIBALYSE_Cooked!$C:$C,AGRIBALYSE_Cooked!P:P)*$E94),"")</f>
        <v>3.1732698816000009</v>
      </c>
      <c r="M94">
        <f>IFERROR(IF($F94="Raw",_xlfn.XLOOKUP(_xlfn.XLOOKUP(Tool_Austria!$D94,'AveragePrices&amp;Codes'!$A:$A,'AveragePrices&amp;Codes'!$B:$B),AGRIBALYSE_Raw!$B:$B,AGRIBALYSE_Raw!P:P)*$E94,_xlfn.XLOOKUP(_xlfn.XLOOKUP(Tool_Austria!$D94,'AveragePrices&amp;Codes'!$A:$A,'AveragePrices&amp;Codes'!$B:$B),AGRIBALYSE_Cooked!$C:$C,AGRIBALYSE_Cooked!Q:Q)*$E94),"")</f>
        <v>4.9411748880000011E-8</v>
      </c>
      <c r="N94">
        <f>IFERROR(IF($F94="Raw",_xlfn.XLOOKUP(_xlfn.XLOOKUP(Tool_Austria!$D94,'AveragePrices&amp;Codes'!$A:$A,'AveragePrices&amp;Codes'!$B:$B),AGRIBALYSE_Raw!$B:$B,AGRIBALYSE_Raw!Q:Q)*$E94,_xlfn.XLOOKUP(_xlfn.XLOOKUP(Tool_Austria!$D94,'AveragePrices&amp;Codes'!$A:$A,'AveragePrices&amp;Codes'!$B:$B),AGRIBALYSE_Cooked!$C:$C,AGRIBALYSE_Cooked!R:R)*$E94),"")</f>
        <v>0.63135572760000014</v>
      </c>
      <c r="O94">
        <f>IFERROR(IF($F94="Raw",_xlfn.XLOOKUP(_xlfn.XLOOKUP(Tool_Austria!$D94,'AveragePrices&amp;Codes'!$A:$A,'AveragePrices&amp;Codes'!$B:$B),AGRIBALYSE_Raw!$B:$B,AGRIBALYSE_Raw!R:R)*$E94,_xlfn.XLOOKUP(_xlfn.XLOOKUP(Tool_Austria!$D94,'AveragePrices&amp;Codes'!$A:$A,'AveragePrices&amp;Codes'!$B:$B),AGRIBALYSE_Cooked!$C:$C,AGRIBALYSE_Cooked!S:S)*$E94),"")</f>
        <v>7.528623336000002E-3</v>
      </c>
      <c r="P94">
        <f>IFERROR(IF($F94="Raw",_xlfn.XLOOKUP(_xlfn.XLOOKUP(Tool_Austria!$D94,'AveragePrices&amp;Codes'!$A:$A,'AveragePrices&amp;Codes'!$B:$B),AGRIBALYSE_Raw!$B:$B,AGRIBALYSE_Raw!S:S)*$E94,_xlfn.XLOOKUP(_xlfn.XLOOKUP(Tool_Austria!$D94,'AveragePrices&amp;Codes'!$A:$A,'AveragePrices&amp;Codes'!$B:$B),AGRIBALYSE_Cooked!$C:$C,AGRIBALYSE_Cooked!T:T)*$E94),"")</f>
        <v>3.4459320168000007E-7</v>
      </c>
      <c r="Q94">
        <f>IFERROR(IF($F94="Raw",_xlfn.XLOOKUP(_xlfn.XLOOKUP(Tool_Austria!$D94,'AveragePrices&amp;Codes'!$A:$A,'AveragePrices&amp;Codes'!$B:$B),AGRIBALYSE_Raw!$B:$B,AGRIBALYSE_Raw!T:T)*$E94,_xlfn.XLOOKUP(_xlfn.XLOOKUP(Tool_Austria!$D94,'AveragePrices&amp;Codes'!$A:$A,'AveragePrices&amp;Codes'!$B:$B),AGRIBALYSE_Cooked!$C:$C,AGRIBALYSE_Cooked!U:U)*$E94),"")</f>
        <v>3.4771081644000007E-8</v>
      </c>
      <c r="R94">
        <f>IFERROR(IF($F94="Raw",_xlfn.XLOOKUP(_xlfn.XLOOKUP(Tool_Austria!$D94,'AveragePrices&amp;Codes'!$A:$A,'AveragePrices&amp;Codes'!$B:$B),AGRIBALYSE_Raw!$B:$B,AGRIBALYSE_Raw!U:U)*$E94,_xlfn.XLOOKUP(_xlfn.XLOOKUP(Tool_Austria!$D94,'AveragePrices&amp;Codes'!$A:$A,'AveragePrices&amp;Codes'!$B:$B),AGRIBALYSE_Cooked!$C:$C,AGRIBALYSE_Cooked!V:V)*$E94),"")</f>
        <v>2.2659850980000006E-9</v>
      </c>
      <c r="S94">
        <f>IFERROR(IF($F94="Raw",_xlfn.XLOOKUP(_xlfn.XLOOKUP(Tool_Austria!$D94,'AveragePrices&amp;Codes'!$A:$A,'AveragePrices&amp;Codes'!$B:$B),AGRIBALYSE_Raw!$B:$B,AGRIBALYSE_Raw!V:V)*$E94,_xlfn.XLOOKUP(_xlfn.XLOOKUP(Tool_Austria!$D94,'AveragePrices&amp;Codes'!$A:$A,'AveragePrices&amp;Codes'!$B:$B),AGRIBALYSE_Cooked!$C:$C,AGRIBALYSE_Cooked!W:W)*$E94),"")</f>
        <v>4.6858336200000003E-2</v>
      </c>
      <c r="T94">
        <f>IFERROR(IF($F94="Raw",_xlfn.XLOOKUP(_xlfn.XLOOKUP(Tool_Austria!$D94,'AveragePrices&amp;Codes'!$A:$A,'AveragePrices&amp;Codes'!$B:$B),AGRIBALYSE_Raw!$B:$B,AGRIBALYSE_Raw!W:W)*$E94,_xlfn.XLOOKUP(_xlfn.XLOOKUP(Tool_Austria!$D94,'AveragePrices&amp;Codes'!$A:$A,'AveragePrices&amp;Codes'!$B:$B),AGRIBALYSE_Cooked!$C:$C,AGRIBALYSE_Cooked!X:X)*$E94),"")</f>
        <v>4.248174715200001E-4</v>
      </c>
      <c r="U94">
        <f>IFERROR(IF($F94="Raw",_xlfn.XLOOKUP(_xlfn.XLOOKUP(Tool_Austria!$D94,'AveragePrices&amp;Codes'!$A:$A,'AveragePrices&amp;Codes'!$B:$B),AGRIBALYSE_Raw!$B:$B,AGRIBALYSE_Raw!X:X)*$E94,_xlfn.XLOOKUP(_xlfn.XLOOKUP(Tool_Austria!$D94,'AveragePrices&amp;Codes'!$A:$A,'AveragePrices&amp;Codes'!$B:$B),AGRIBALYSE_Cooked!$C:$C,AGRIBALYSE_Cooked!Y:Y)*$E94),"")</f>
        <v>1.3503464676000002E-2</v>
      </c>
      <c r="V94">
        <f>IFERROR(IF($F94="Raw",_xlfn.XLOOKUP(_xlfn.XLOOKUP(Tool_Austria!$D94,'AveragePrices&amp;Codes'!$A:$A,'AveragePrices&amp;Codes'!$B:$B),AGRIBALYSE_Raw!$B:$B,AGRIBALYSE_Raw!Y:Y)*$E94,_xlfn.XLOOKUP(_xlfn.XLOOKUP(Tool_Austria!$D94,'AveragePrices&amp;Codes'!$A:$A,'AveragePrices&amp;Codes'!$B:$B),AGRIBALYSE_Cooked!$C:$C,AGRIBALYSE_Cooked!Z:Z)*$E94),"")</f>
        <v>0.20076719364000006</v>
      </c>
      <c r="W94">
        <f>IFERROR(IF($F94="Raw",_xlfn.XLOOKUP(_xlfn.XLOOKUP(Tool_Austria!$D94,'AveragePrices&amp;Codes'!$A:$A,'AveragePrices&amp;Codes'!$B:$B),AGRIBALYSE_Raw!$B:$B,AGRIBALYSE_Raw!Z:Z)*$E94,_xlfn.XLOOKUP(_xlfn.XLOOKUP(Tool_Austria!$D94,'AveragePrices&amp;Codes'!$A:$A,'AveragePrices&amp;Codes'!$B:$B),AGRIBALYSE_Cooked!$C:$C,AGRIBALYSE_Cooked!AA:AA)*$E94),"")</f>
        <v>88.491000780000022</v>
      </c>
      <c r="X94">
        <f>IFERROR(IF($F94="Raw",_xlfn.XLOOKUP(_xlfn.XLOOKUP(Tool_Austria!$D94,'AveragePrices&amp;Codes'!$A:$A,'AveragePrices&amp;Codes'!$B:$B),AGRIBALYSE_Raw!$B:$B,AGRIBALYSE_Raw!AA:AA)*$E94,_xlfn.XLOOKUP(_xlfn.XLOOKUP(Tool_Austria!$D94,'AveragePrices&amp;Codes'!$A:$A,'AveragePrices&amp;Codes'!$B:$B),AGRIBALYSE_Cooked!$C:$C,AGRIBALYSE_Cooked!AB:AB)*$E94),"")</f>
        <v>163.71008316000004</v>
      </c>
      <c r="Y94">
        <f>IFERROR(IF($F94="Raw",_xlfn.XLOOKUP(_xlfn.XLOOKUP(Tool_Austria!$D94,'AveragePrices&amp;Codes'!$A:$A,'AveragePrices&amp;Codes'!$B:$B),AGRIBALYSE_Raw!$B:$B,AGRIBALYSE_Raw!AB:AB)*$E94,_xlfn.XLOOKUP(_xlfn.XLOOKUP(Tool_Austria!$D94,'AveragePrices&amp;Codes'!$A:$A,'AveragePrices&amp;Codes'!$B:$B),AGRIBALYSE_Cooked!$C:$C,AGRIBALYSE_Cooked!AC:AC)*$E94),"")</f>
        <v>1.0286129880000001</v>
      </c>
      <c r="Z94">
        <f>IFERROR(IF($F94="Raw",_xlfn.XLOOKUP(_xlfn.XLOOKUP(Tool_Austria!$D94,'AveragePrices&amp;Codes'!$A:$A,'AveragePrices&amp;Codes'!$B:$B),AGRIBALYSE_Raw!$B:$B,AGRIBALYSE_Raw!AC:AC)*$E94,_xlfn.XLOOKUP(_xlfn.XLOOKUP(Tool_Austria!$D94,'AveragePrices&amp;Codes'!$A:$A,'AveragePrices&amp;Codes'!$B:$B),AGRIBALYSE_Cooked!$C:$C,AGRIBALYSE_Cooked!AD:AD)*$E94),"")</f>
        <v>27.639359748000004</v>
      </c>
      <c r="AA94">
        <f>IFERROR(IF($F94="Raw",_xlfn.XLOOKUP(_xlfn.XLOOKUP(Tool_Austria!$D94,'AveragePrices&amp;Codes'!$A:$A,'AveragePrices&amp;Codes'!$B:$B),AGRIBALYSE_Raw!$B:$B,AGRIBALYSE_Raw!AD:AD)*$E94,_xlfn.XLOOKUP(_xlfn.XLOOKUP(Tool_Austria!$D94,'AveragePrices&amp;Codes'!$A:$A,'AveragePrices&amp;Codes'!$B:$B),AGRIBALYSE_Cooked!$C:$C,AGRIBALYSE_Cooked!AE:AE)*$E94),"")</f>
        <v>1.2417371460000002E-5</v>
      </c>
      <c r="AB94" cm="1">
        <f t="array" ref="AB94">IFERROR(_xlfn.XLOOKUP(Tool_Austria!$F94&amp;$E$2,'Cooking methods'!$A:$A&amp;'Cooking methods'!$B:$B,'Cooking methods'!C:C)*$E94,"")</f>
        <v>6.4562798664000012E-2</v>
      </c>
      <c r="AC94" cm="1">
        <f t="array" ref="AC94">IFERROR(_xlfn.XLOOKUP(Tool_Austria!$F94&amp;$E$2,'Cooking methods'!$A:$A&amp;'Cooking methods'!$B:$B,'Cooking methods'!D:D)*$E94,"")</f>
        <v>2.3123099006280003E-9</v>
      </c>
      <c r="AD94" cm="1">
        <f t="array" ref="AD94">IFERROR(_xlfn.XLOOKUP(Tool_Austria!$F94&amp;$E$2,'Cooking methods'!$A:$A&amp;'Cooking methods'!$B:$B,'Cooking methods'!E:E)*$E94,"")</f>
        <v>4.589676E-3</v>
      </c>
      <c r="AE94" cm="1">
        <f t="array" ref="AE94">IFERROR(_xlfn.XLOOKUP(Tool_Austria!$F94&amp;$E$2,'Cooking methods'!$A:$A&amp;'Cooking methods'!$B:$B,'Cooking methods'!F:F)*$E94,"")</f>
        <v>1.1692600592400003E-4</v>
      </c>
      <c r="AF94" cm="1">
        <f t="array" ref="AF94">IFERROR(_xlfn.XLOOKUP(Tool_Austria!$F94&amp;$E$2,'Cooking methods'!$A:$A&amp;'Cooking methods'!$B:$B,'Cooking methods'!G:G)*$E94,"")</f>
        <v>4.7185328736000009E-10</v>
      </c>
      <c r="AG94" cm="1">
        <f t="array" ref="AG94">IFERROR(_xlfn.XLOOKUP(Tool_Austria!$F94&amp;$E$2,'Cooking methods'!$A:$A&amp;'Cooking methods'!$B:$B,'Cooking methods'!H:H)*$E94,"")</f>
        <v>2.6775218433600004E-10</v>
      </c>
      <c r="AH94" cm="1">
        <f t="array" ref="AH94">IFERROR(_xlfn.XLOOKUP(Tool_Austria!$F94&amp;$E$2,'Cooking methods'!$A:$A&amp;'Cooking methods'!$B:$B,'Cooking methods'!I:I)*$E94,"")</f>
        <v>1.4510262705120002E-10</v>
      </c>
      <c r="AI94" cm="1">
        <f t="array" ref="AI94">IFERROR(_xlfn.XLOOKUP(Tool_Austria!$F94&amp;$E$2,'Cooking methods'!$A:$A&amp;'Cooking methods'!$B:$B,'Cooking methods'!J:J)*$E94,"")</f>
        <v>8.1517543380000025E-5</v>
      </c>
      <c r="AJ94" cm="1">
        <f t="array" ref="AJ94">IFERROR(_xlfn.XLOOKUP(Tool_Austria!$F94&amp;$E$2,'Cooking methods'!$A:$A&amp;'Cooking methods'!$B:$B,'Cooking methods'!K:K)*$E94,"")</f>
        <v>1.7462182374000003E-5</v>
      </c>
      <c r="AK94" cm="1">
        <f t="array" ref="AK94">IFERROR(_xlfn.XLOOKUP(Tool_Austria!$F94&amp;$E$2,'Cooking methods'!$A:$A&amp;'Cooking methods'!$B:$B,'Cooking methods'!L:L)*$E94,"")</f>
        <v>3.3016936680000006E-5</v>
      </c>
      <c r="AL94" cm="1">
        <f t="array" ref="AL94">IFERROR(_xlfn.XLOOKUP(Tool_Austria!$F94&amp;$E$2,'Cooking methods'!$A:$A&amp;'Cooking methods'!$B:$B,'Cooking methods'!M:M)*$E94,"")</f>
        <v>2.2272713190000005E-4</v>
      </c>
      <c r="AM94" cm="1">
        <f t="array" ref="AM94">IFERROR(_xlfn.XLOOKUP(Tool_Austria!$F94&amp;$E$2,'Cooking methods'!$A:$A&amp;'Cooking methods'!$B:$B,'Cooking methods'!N:N)*$E94,"")</f>
        <v>0.16388433734400001</v>
      </c>
      <c r="AN94" cm="1">
        <f t="array" ref="AN94">IFERROR(_xlfn.XLOOKUP(Tool_Austria!$F94&amp;$E$2,'Cooking methods'!$A:$A&amp;'Cooking methods'!$B:$B,'Cooking methods'!O:O)*$E94,"")</f>
        <v>9.4539921840000013E-2</v>
      </c>
      <c r="AO94" cm="1">
        <f t="array" ref="AO94">IFERROR(_xlfn.XLOOKUP(Tool_Austria!$F94&amp;$E$2,'Cooking methods'!$A:$A&amp;'Cooking methods'!$B:$B,'Cooking methods'!P:P)*$E94,"")</f>
        <v>1.6928906904000004E-2</v>
      </c>
      <c r="AP94" cm="1">
        <f t="array" ref="AP94">IFERROR(_xlfn.XLOOKUP(Tool_Austria!$F94&amp;$E$2,'Cooking methods'!$A:$A&amp;'Cooking methods'!$B:$B,'Cooking methods'!Q:Q)*$E94,"")</f>
        <v>1.0189565633520001</v>
      </c>
      <c r="AQ94" cm="1">
        <f t="array" ref="AQ94">IFERROR(_xlfn.XLOOKUP(Tool_Austria!$F94&amp;$E$2,'Cooking methods'!$A:$A&amp;'Cooking methods'!$B:$B,'Cooking methods'!R:R)*$E94,"")</f>
        <v>9.8059922251200009E-8</v>
      </c>
      <c r="AR94" cm="1">
        <f t="array" ref="AR94">IFERROR(_xlfn.XLOOKUP(Tool_Austria!$G94&amp;$E$2,'Waste management'!$A:$A&amp;'Waste management'!$B:$B,'Waste management'!C:C)*$E94,"")</f>
        <v>1.8342324000000004E-2</v>
      </c>
      <c r="AS94" cm="1">
        <f t="array" ref="AS94">IFERROR(_xlfn.XLOOKUP(Tool_Austria!$G94&amp;$E$2,'Waste management'!$A:$A&amp;'Waste management'!$B:$B,'Waste management'!D:D)*$E94,"")</f>
        <v>1.2514352760000003E-10</v>
      </c>
      <c r="AT94" cm="1">
        <f t="array" ref="AT94">IFERROR(_xlfn.XLOOKUP(Tool_Austria!$G94&amp;$E$2,'Waste management'!$A:$A&amp;'Waste management'!$B:$B,'Waste management'!E:E)*$E94,"")</f>
        <v>3.3742800000000008E-4</v>
      </c>
      <c r="AU94" cm="1">
        <f t="array" ref="AU94">IFERROR(_xlfn.XLOOKUP(Tool_Austria!$G94&amp;$E$2,'Waste management'!$A:$A&amp;'Waste management'!$B:$B,'Waste management'!F:F)*$E94,"")</f>
        <v>3.9312000000000006E-5</v>
      </c>
      <c r="AV94" cm="1">
        <f t="array" ref="AV94">IFERROR(_xlfn.XLOOKUP(Tool_Austria!$G94&amp;$E$2,'Waste management'!$A:$A&amp;'Waste management'!$B:$B,'Waste management'!G:G)*$E94,"")</f>
        <v>3.7934769600000009E-9</v>
      </c>
      <c r="AW94" cm="1">
        <f t="array" ref="AW94">IFERROR(_xlfn.XLOOKUP(Tool_Austria!$G94&amp;$E$2,'Waste management'!$A:$A&amp;'Waste management'!$B:$B,'Waste management'!H:H)*$E94,"")</f>
        <v>1.2365294760000002E-10</v>
      </c>
      <c r="AX94" cm="1">
        <f t="array" ref="AX94">IFERROR(_xlfn.XLOOKUP(Tool_Austria!$G94&amp;$E$2,'Waste management'!$A:$A&amp;'Waste management'!$B:$B,'Waste management'!I:I)*$E94,"")</f>
        <v>8.7913753200000018E-11</v>
      </c>
      <c r="AY94" cm="1">
        <f t="array" ref="AY94">IFERROR(_xlfn.XLOOKUP(Tool_Austria!$G94&amp;$E$2,'Waste management'!$A:$A&amp;'Waste management'!$B:$B,'Waste management'!J:J)*$E94,"")</f>
        <v>7.2399600000000019E-4</v>
      </c>
      <c r="AZ94" cm="1">
        <f t="array" ref="AZ94">IFERROR(_xlfn.XLOOKUP(Tool_Austria!$G94&amp;$E$2,'Waste management'!$A:$A&amp;'Waste management'!$B:$B,'Waste management'!K:K)*$E94,"")</f>
        <v>1.7622979920000004E-6</v>
      </c>
      <c r="BA94" cm="1">
        <f t="array" ref="BA94">IFERROR(_xlfn.XLOOKUP(Tool_Austria!$G94&amp;$E$2,'Waste management'!$A:$A&amp;'Waste management'!$B:$B,'Waste management'!L:L)*$E94,"")</f>
        <v>3.1712138640000004E-5</v>
      </c>
      <c r="BB94" cm="1">
        <f t="array" ref="BB94">IFERROR(_xlfn.XLOOKUP(Tool_Austria!$G94&amp;$E$2,'Waste management'!$A:$A&amp;'Waste management'!$B:$B,'Waste management'!M:M)*$E94,"")</f>
        <v>3.1908240000000005E-3</v>
      </c>
      <c r="BC94" cm="1">
        <f t="array" ref="BC94">IFERROR(_xlfn.XLOOKUP(Tool_Austria!$G94&amp;$E$2,'Waste management'!$A:$A&amp;'Waste management'!$B:$B,'Waste management'!N:N)*$E94,"")</f>
        <v>2.7436958640000007</v>
      </c>
      <c r="BD94" cm="1">
        <f t="array" ref="BD94">IFERROR(_xlfn.XLOOKUP(Tool_Austria!$G94&amp;$E$2,'Waste management'!$A:$A&amp;'Waste management'!$B:$B,'Waste management'!O:O)*$E94,"")</f>
        <v>0.17494167600000002</v>
      </c>
      <c r="BE94" cm="1">
        <f t="array" ref="BE94">IFERROR(_xlfn.XLOOKUP(Tool_Austria!$G94&amp;$E$2,'Waste management'!$A:$A&amp;'Waste management'!$B:$B,'Waste management'!P:P)*$E94,"")</f>
        <v>3.777228000000001E-3</v>
      </c>
      <c r="BF94" cm="1">
        <f t="array" ref="BF94">IFERROR(_xlfn.XLOOKUP(Tool_Austria!$G94&amp;$E$2,'Waste management'!$A:$A&amp;'Waste management'!$B:$B,'Waste management'!Q:Q)*$E94,"")</f>
        <v>0.10993928400000003</v>
      </c>
      <c r="BG94" cm="1">
        <f t="array" ref="BG94">IFERROR(_xlfn.XLOOKUP(Tool_Austria!$G94&amp;$E$2,'Waste management'!$A:$A&amp;'Waste management'!$B:$B,'Waste management'!R:R)*$E94,"")</f>
        <v>3.5728056000000005E-8</v>
      </c>
      <c r="BH94">
        <f>IFERROR((L94+AR94+AB94)*_xlfn.XLOOKUP(Tool_Austria!BH$4,Monetization_Factors!$A:$A,Monetization_Factors!$D:$D),"")</f>
        <v>0.4236312020272634</v>
      </c>
      <c r="BI94">
        <f>IFERROR((M94+AS94+AC94)*_xlfn.XLOOKUP(Tool_Austria!BI$4,Monetization_Factors!$A:$A,Monetization_Factors!$D:$D),"")</f>
        <v>2.075577337423491E-6</v>
      </c>
      <c r="BJ94">
        <f>IFERROR((N94+AT94+AD94)*_xlfn.XLOOKUP(Tool_Austria!BJ$4,Monetization_Factors!$A:$A,Monetization_Factors!$D:$D),"")</f>
        <v>9.7108422317416414E-4</v>
      </c>
      <c r="BK94">
        <f>IFERROR((O94+AU94+AE94)*_xlfn.XLOOKUP(Tool_Austria!BK$4,Monetization_Factors!$A:$A,Monetization_Factors!$D:$D),"")</f>
        <v>1.1632371637524832E-2</v>
      </c>
      <c r="BL94">
        <f>IFERROR((P94+AV94+AF94)*_xlfn.XLOOKUP(Tool_Austria!BL$4,Monetization_Factors!$A:$A,Monetization_Factors!$D:$D),"")</f>
        <v>0.34825639716908019</v>
      </c>
      <c r="BM94">
        <f>IFERROR((Q94+AW94+AG94)*_xlfn.XLOOKUP(Tool_Austria!BM$4,Monetization_Factors!$A:$A,Monetization_Factors!$D:$D),"")</f>
        <v>7.3018773273445768E-3</v>
      </c>
      <c r="BN94">
        <f>IFERROR((R94+AX94+AH94)*_xlfn.XLOOKUP(Tool_Austria!BN$4,Monetization_Factors!$A:$A,Monetization_Factors!$D:$D),"")</f>
        <v>2.8729554196652942E-3</v>
      </c>
      <c r="BO94">
        <f>IFERROR((S94+AY94+AI94)*_xlfn.XLOOKUP(Tool_Austria!BO$4,Monetization_Factors!$A:$A,Monetization_Factors!$D:$D),"")</f>
        <v>2.086911458984643E-2</v>
      </c>
      <c r="BP94">
        <f>IFERROR((T94+AZ94+AJ94)*_xlfn.XLOOKUP(Tool_Austria!BP$4,Monetization_Factors!$A:$A,Monetization_Factors!$D:$D),"")</f>
        <v>1.0831920826295392E-3</v>
      </c>
      <c r="BQ94">
        <f>IFERROR((U94+BA94+AK94)*_xlfn.XLOOKUP(Tool_Austria!BQ$4,Monetization_Factors!$A:$A,Monetization_Factors!$D:$D),"")</f>
        <v>5.5503024790280638E-2</v>
      </c>
      <c r="BR94" t="str">
        <f>IFERROR((V94+BB94+AL94)*_xlfn.XLOOKUP(Tool_Austria!BR$4,Monetization_Factors!$A:$A,Monetization_Factors!$D:$D),"")</f>
        <v/>
      </c>
      <c r="BS94">
        <f>IFERROR((W94+BC94+AM94)*_xlfn.XLOOKUP(Tool_Austria!BS$4,Monetization_Factors!$A:$A,Monetization_Factors!$D:$D),"")</f>
        <v>4.4477044125598407E-3</v>
      </c>
      <c r="BT94">
        <f>IFERROR((X94+BD94+AN94)*_xlfn.XLOOKUP(Tool_Austria!BT$4,Monetization_Factors!$A:$A,Monetization_Factors!$D:$D),"")</f>
        <v>3.6513763158531443E-2</v>
      </c>
      <c r="BU94">
        <f>IFERROR((Y94+BE94+AO94)*_xlfn.XLOOKUP(Tool_Austria!BU$4,Monetization_Factors!$A:$A,Monetization_Factors!$D:$D),"")</f>
        <v>6.668346560117549E-3</v>
      </c>
      <c r="BV94">
        <f>IFERROR((Z94+BF94+AP94)*_xlfn.XLOOKUP(Tool_Austria!BV$4,Monetization_Factors!$A:$A,Monetization_Factors!$D:$D),"")</f>
        <v>4.7504453078819071E-2</v>
      </c>
      <c r="BW94">
        <f>IFERROR((AA94+BG94+AQ94)*_xlfn.XLOOKUP(Tool_Austria!BW$4,Monetization_Factors!$A:$A,Monetization_Factors!$D:$D),"")</f>
        <v>2.6220875003198213E-5</v>
      </c>
      <c r="BX94" s="38" cm="1">
        <f t="array" ref="BX94">IFERROR(_xlfn.IFS(I94&lt;&gt;0,I94*E94,I94="",J94*E94),"")</f>
        <v>0.75035324000000014</v>
      </c>
      <c r="BY94" s="38">
        <f t="shared" si="43"/>
        <v>0.9672837829291776</v>
      </c>
      <c r="BZ94" s="38">
        <f t="shared" si="44"/>
        <v>1.7176370229291777</v>
      </c>
      <c r="CA94" s="38">
        <f t="shared" si="45"/>
        <v>2.6425184968141197E-3</v>
      </c>
      <c r="CB94">
        <f t="shared" si="46"/>
        <v>3.2561750042640005</v>
      </c>
      <c r="CC94">
        <f t="shared" si="46"/>
        <v>5.1849202308228012E-8</v>
      </c>
      <c r="CD94">
        <f t="shared" si="46"/>
        <v>0.63628283160000021</v>
      </c>
      <c r="CE94">
        <f t="shared" si="46"/>
        <v>7.6848613419240016E-3</v>
      </c>
      <c r="CF94">
        <f t="shared" si="46"/>
        <v>3.4885853192736008E-7</v>
      </c>
      <c r="CG94">
        <f t="shared" si="46"/>
        <v>3.5162486775936009E-8</v>
      </c>
      <c r="CH94">
        <f t="shared" si="46"/>
        <v>2.4990014782512009E-9</v>
      </c>
      <c r="CI94">
        <f t="shared" si="46"/>
        <v>4.7663849743379998E-2</v>
      </c>
      <c r="CJ94">
        <f t="shared" si="46"/>
        <v>4.4404195188600009E-4</v>
      </c>
      <c r="CK94">
        <f t="shared" si="46"/>
        <v>1.3568193751320002E-2</v>
      </c>
      <c r="CL94">
        <f t="shared" si="46"/>
        <v>0.20418074477190007</v>
      </c>
      <c r="CM94">
        <f t="shared" si="46"/>
        <v>91.398580981344026</v>
      </c>
      <c r="CN94">
        <f t="shared" si="46"/>
        <v>163.97956475784005</v>
      </c>
      <c r="CO94">
        <f t="shared" si="46"/>
        <v>1.049319122904</v>
      </c>
      <c r="CP94">
        <f t="shared" si="46"/>
        <v>28.768255595352002</v>
      </c>
      <c r="CQ94">
        <f t="shared" si="37"/>
        <v>1.2551159438251202E-5</v>
      </c>
      <c r="CR94">
        <f t="shared" si="47"/>
        <v>5.0095000065600009E-3</v>
      </c>
      <c r="CS94">
        <f t="shared" si="47"/>
        <v>7.9768003551120021E-11</v>
      </c>
      <c r="CT94">
        <f t="shared" si="47"/>
        <v>9.7889666400000032E-4</v>
      </c>
      <c r="CU94">
        <f t="shared" si="47"/>
        <v>1.1822863602960002E-5</v>
      </c>
      <c r="CV94">
        <f t="shared" si="47"/>
        <v>5.3670543373440015E-10</v>
      </c>
      <c r="CW94">
        <f t="shared" si="47"/>
        <v>5.4096133501440012E-11</v>
      </c>
      <c r="CX94">
        <f t="shared" si="47"/>
        <v>3.8446176588480017E-12</v>
      </c>
      <c r="CY94">
        <f t="shared" si="47"/>
        <v>7.3328999605199992E-5</v>
      </c>
      <c r="CZ94">
        <f t="shared" si="47"/>
        <v>6.8314146444000019E-7</v>
      </c>
      <c r="DA94">
        <f t="shared" si="47"/>
        <v>2.0874144232800003E-5</v>
      </c>
      <c r="DB94">
        <f t="shared" si="47"/>
        <v>3.1412422272600012E-4</v>
      </c>
      <c r="DC94">
        <f t="shared" si="47"/>
        <v>0.14061320150976003</v>
      </c>
      <c r="DD94">
        <f t="shared" si="47"/>
        <v>0.25227625347360005</v>
      </c>
      <c r="DE94">
        <f t="shared" si="47"/>
        <v>1.61433711216E-3</v>
      </c>
      <c r="DF94">
        <f t="shared" si="47"/>
        <v>4.4258854762080004E-2</v>
      </c>
      <c r="DG94">
        <f t="shared" si="38"/>
        <v>1.9309476058848002E-8</v>
      </c>
      <c r="DH94" s="5">
        <f>IFERROR(((((L94+AB94)*(1/$H94))+AR94)/$F$2)/($B$2*('CAR.CAP_per person'!B$2)/(_xlfn.XLOOKUP($E$2,EU_countries_GDP!$A$2:$A$29,EU_countries_GDP!$E$2:$E$29))),"")</f>
        <v>0.90224831051925536</v>
      </c>
      <c r="DI94" s="5">
        <f>IFERROR(((((M94+AC94)*(1/$H94))+AS94)/$F$2)/($B$2*('CAR.CAP_per person'!C$2)/(_xlfn.XLOOKUP($E$2,EU_countries_GDP!$A$2:$A$29,EU_countries_GDP!$E$2:$E$29))),"")</f>
        <v>1.8196679645041683E-4</v>
      </c>
      <c r="DJ94" s="5">
        <f>IFERROR(((((N94+AD94)*(1/$H94))+AT94)/$F$2)/($B$2*('CAR.CAP_per person'!D$2)/(_xlfn.XLOOKUP($E$2,EU_countries_GDP!$A$2:$A$29,EU_countries_GDP!$E$2:$E$29))),"")</f>
        <v>2.2897749638980539E-3</v>
      </c>
      <c r="DK94" s="5">
        <f>IFERROR(((((O94+AE94)*(1/$H94))+AU94)/$F$2)/($B$2*('CAR.CAP_per person'!E$2)/(_xlfn.XLOOKUP($E$2,EU_countries_GDP!$A$2:$A$29,EU_countries_GDP!$E$2:$E$29))),"")</f>
        <v>3.5687895665614928E-2</v>
      </c>
      <c r="DL94" s="5">
        <f>IFERROR(((((P94+AF94)*(1/$H94))+AV94)/$F$2)/($B$2*('CAR.CAP_per person'!F$2)/(_xlfn.XLOOKUP($E$2,EU_countries_GDP!$A$2:$A$29,EU_countries_GDP!$E$2:$E$29))),"")</f>
        <v>1.2684547335130267</v>
      </c>
      <c r="DM94" s="5">
        <f>IFERROR(((((Q94+AG94)*(1/$H94))+AW94)/$F$2)/($B$2*('CAR.CAP_per person'!G$2)/(_xlfn.XLOOKUP($E$2,EU_countries_GDP!$A$2:$A$29,EU_countries_GDP!$E$2:$E$29))),"")</f>
        <v>6.9177982255216527E-2</v>
      </c>
      <c r="DN94" s="5">
        <f>IFERROR(((((R94+AH94)*(1/$H94))+AX94)/$F$2)/($B$2*('CAR.CAP_per person'!H$2)/(_xlfn.XLOOKUP($E$2,EU_countries_GDP!$A$2:$A$29,EU_countries_GDP!$E$2:$E$29))),"")</f>
        <v>1.1187785435906267E-3</v>
      </c>
      <c r="DO94" s="5">
        <f>IFERROR(((((S94+AI94)*(1/$H94))+AY94)/$F$2)/($B$2*('CAR.CAP_per person'!I$2)/(_xlfn.XLOOKUP($E$2,EU_countries_GDP!$A$2:$A$29,EU_countries_GDP!$E$2:$E$29))),"")</f>
        <v>8.8924920766908597E-2</v>
      </c>
      <c r="DP94" s="5">
        <f>IFERROR(((((T94+AJ94)*(1/$H94))+AZ94)/$F$2)/($B$2*('CAR.CAP_per person'!J$2)/(_xlfn.XLOOKUP($E$2,EU_countries_GDP!$A$2:$A$29,EU_countries_GDP!$E$2:$E$29))),"")</f>
        <v>0.14449961468398265</v>
      </c>
      <c r="DQ94" s="5">
        <f>IFERROR(((((U94+AK94)*(1/$H94))+BA94)/$F$2)/($B$2*('CAR.CAP_per person'!K$2)/(_xlfn.XLOOKUP($E$2,EU_countries_GDP!$A$2:$A$29,EU_countries_GDP!$E$2:$E$29))),"")</f>
        <v>0.12808529287958351</v>
      </c>
      <c r="DR94" s="5">
        <f>IFERROR(((((V94+AL94)*(1/$H94))+BB94)/$F$2)/($B$2*('CAR.CAP_per person'!L$2)/(_xlfn.XLOOKUP($E$2,EU_countries_GDP!$A$2:$A$29,EU_countries_GDP!$E$2:$E$29))),"")</f>
        <v>6.224668537757122E-2</v>
      </c>
      <c r="DS94" s="5">
        <f>IFERROR(((((W94+AM94)*(1/$H94))+BC94)/$F$2)/($B$2*('CAR.CAP_per person'!M$2)/(_xlfn.XLOOKUP($E$2,EU_countries_GDP!$A$2:$A$29,EU_countries_GDP!$E$2:$E$29))),"")</f>
        <v>1.2833410289059828</v>
      </c>
      <c r="DT94" s="5">
        <f>IFERROR(((((X94+AN94)*(1/$H94))+BD94)/$F$2)/($B$2*('CAR.CAP_per person'!N$2)/(_xlfn.XLOOKUP($E$2,EU_countries_GDP!$A$2:$A$29,EU_countries_GDP!$E$2:$E$29))),"")</f>
        <v>24.42615521838102</v>
      </c>
      <c r="DU94" s="5">
        <f>IFERROR(((((Y94+AO94)*(1/$H94))+BE94)/$F$2)/($B$2*('CAR.CAP_per person'!O$2)/(_xlfn.XLOOKUP($E$2,EU_countries_GDP!$A$2:$A$29,EU_countries_GDP!$E$2:$E$29))),"")</f>
        <v>1.0909922645416684E-2</v>
      </c>
      <c r="DV94" s="5">
        <f>IFERROR(((((Z94+AP94)*(1/$H94))+BF94)/$F$2)/($B$2*('CAR.CAP_per person'!P$2)/(_xlfn.XLOOKUP($E$2,EU_countries_GDP!$A$2:$A$29,EU_countries_GDP!$E$2:$E$29))),"")</f>
        <v>0.24274454296980719</v>
      </c>
      <c r="DW94" s="5">
        <f>IFERROR(((((AA94+AQ94)*(1/$H94))+BG94)/$F$2)/($B$2*('CAR.CAP_per person'!Q$2)/(_xlfn.XLOOKUP($E$2,EU_countries_GDP!$A$2:$A$29,EU_countries_GDP!$E$2:$E$29))),"")</f>
        <v>0.1080010844260931</v>
      </c>
    </row>
    <row r="95" spans="1:127">
      <c r="A95" t="s">
        <v>223</v>
      </c>
      <c r="B95" t="str">
        <f>_xlfn.XLOOKUP(D95,Table5[Ingredient],Table5[Category],"",FALSE)</f>
        <v>Vegetables</v>
      </c>
      <c r="C95" s="33" t="s">
        <v>177</v>
      </c>
      <c r="D95" s="33" t="s">
        <v>203</v>
      </c>
      <c r="E95" s="33">
        <v>3.6400000000000009E-2</v>
      </c>
      <c r="F95" s="33" t="s">
        <v>179</v>
      </c>
      <c r="G95" s="33" t="s">
        <v>180</v>
      </c>
      <c r="H95" s="91">
        <f>Dataset_AT!R92</f>
        <v>8.0727434020847214E-2</v>
      </c>
      <c r="I95" s="33"/>
      <c r="J95" s="37">
        <f>IFERROR(INDEX('AveragePrices&amp;Codes'!G:AG, MATCH($D95, 'AveragePrices&amp;Codes'!$A:$A, 0), MATCH(Tool_Austria!$E$2, 'AveragePrices&amp;Codes'!$G$1:$AG$1, 0)),"")</f>
        <v>0.63722458418584826</v>
      </c>
      <c r="K95" s="37">
        <f>IFERROR(E95/(_xlfn.XLOOKUP(A95,Dataset_AT!$V$2:$V$9,Dataset_AT!$W$2:$W$9)),"")</f>
        <v>4.9189189189189199E-4</v>
      </c>
      <c r="L95">
        <f>IFERROR(IF($F95="Raw",_xlfn.XLOOKUP(_xlfn.XLOOKUP(Tool_Austria!$D95,'AveragePrices&amp;Codes'!$A:$A,'AveragePrices&amp;Codes'!$B:$B),AGRIBALYSE_Raw!$B:$B,AGRIBALYSE_Raw!O:O)*$E95,_xlfn.XLOOKUP(_xlfn.XLOOKUP(Tool_Austria!$D95,'AveragePrices&amp;Codes'!$A:$A,'AveragePrices&amp;Codes'!$B:$B),AGRIBALYSE_Cooked!$C:$C,AGRIBALYSE_Cooked!P:P)*$E95),"")</f>
        <v>1.7034076453333335E-2</v>
      </c>
      <c r="M95">
        <f>IFERROR(IF($F95="Raw",_xlfn.XLOOKUP(_xlfn.XLOOKUP(Tool_Austria!$D95,'AveragePrices&amp;Codes'!$A:$A,'AveragePrices&amp;Codes'!$B:$B),AGRIBALYSE_Raw!$B:$B,AGRIBALYSE_Raw!P:P)*$E95,_xlfn.XLOOKUP(_xlfn.XLOOKUP(Tool_Austria!$D95,'AveragePrices&amp;Codes'!$A:$A,'AveragePrices&amp;Codes'!$B:$B),AGRIBALYSE_Cooked!$C:$C,AGRIBALYSE_Cooked!Q:Q)*$E95),"")</f>
        <v>8.007780386666668E-10</v>
      </c>
      <c r="N95">
        <f>IFERROR(IF($F95="Raw",_xlfn.XLOOKUP(_xlfn.XLOOKUP(Tool_Austria!$D95,'AveragePrices&amp;Codes'!$A:$A,'AveragePrices&amp;Codes'!$B:$B),AGRIBALYSE_Raw!$B:$B,AGRIBALYSE_Raw!Q:Q)*$E95,_xlfn.XLOOKUP(_xlfn.XLOOKUP(Tool_Austria!$D95,'AveragePrices&amp;Codes'!$A:$A,'AveragePrices&amp;Codes'!$B:$B),AGRIBALYSE_Cooked!$C:$C,AGRIBALYSE_Cooked!R:R)*$E95),"")</f>
        <v>2.7666886520000007E-3</v>
      </c>
      <c r="O95">
        <f>IFERROR(IF($F95="Raw",_xlfn.XLOOKUP(_xlfn.XLOOKUP(Tool_Austria!$D95,'AveragePrices&amp;Codes'!$A:$A,'AveragePrices&amp;Codes'!$B:$B),AGRIBALYSE_Raw!$B:$B,AGRIBALYSE_Raw!R:R)*$E95,_xlfn.XLOOKUP(_xlfn.XLOOKUP(Tool_Austria!$D95,'AveragePrices&amp;Codes'!$A:$A,'AveragePrices&amp;Codes'!$B:$B),AGRIBALYSE_Cooked!$C:$C,AGRIBALYSE_Cooked!S:S)*$E95),"")</f>
        <v>6.8752291688888899E-5</v>
      </c>
      <c r="P95">
        <f>IFERROR(IF($F95="Raw",_xlfn.XLOOKUP(_xlfn.XLOOKUP(Tool_Austria!$D95,'AveragePrices&amp;Codes'!$A:$A,'AveragePrices&amp;Codes'!$B:$B),AGRIBALYSE_Raw!$B:$B,AGRIBALYSE_Raw!S:S)*$E95,_xlfn.XLOOKUP(_xlfn.XLOOKUP(Tool_Austria!$D95,'AveragePrices&amp;Codes'!$A:$A,'AveragePrices&amp;Codes'!$B:$B),AGRIBALYSE_Cooked!$C:$C,AGRIBALYSE_Cooked!T:T)*$E95),"")</f>
        <v>1.1335664542222224E-9</v>
      </c>
      <c r="Q95">
        <f>IFERROR(IF($F95="Raw",_xlfn.XLOOKUP(_xlfn.XLOOKUP(Tool_Austria!$D95,'AveragePrices&amp;Codes'!$A:$A,'AveragePrices&amp;Codes'!$B:$B),AGRIBALYSE_Raw!$B:$B,AGRIBALYSE_Raw!T:T)*$E95,_xlfn.XLOOKUP(_xlfn.XLOOKUP(Tool_Austria!$D95,'AveragePrices&amp;Codes'!$A:$A,'AveragePrices&amp;Codes'!$B:$B),AGRIBALYSE_Cooked!$C:$C,AGRIBALYSE_Cooked!U:U)*$E95),"")</f>
        <v>3.1686350453333342E-10</v>
      </c>
      <c r="R95">
        <f>IFERROR(IF($F95="Raw",_xlfn.XLOOKUP(_xlfn.XLOOKUP(Tool_Austria!$D95,'AveragePrices&amp;Codes'!$A:$A,'AveragePrices&amp;Codes'!$B:$B),AGRIBALYSE_Raw!$B:$B,AGRIBALYSE_Raw!U:U)*$E95,_xlfn.XLOOKUP(_xlfn.XLOOKUP(Tool_Austria!$D95,'AveragePrices&amp;Codes'!$A:$A,'AveragePrices&amp;Codes'!$B:$B),AGRIBALYSE_Cooked!$C:$C,AGRIBALYSE_Cooked!V:V)*$E95),"")</f>
        <v>1.1969649813333335E-11</v>
      </c>
      <c r="S95">
        <f>IFERROR(IF($F95="Raw",_xlfn.XLOOKUP(_xlfn.XLOOKUP(Tool_Austria!$D95,'AveragePrices&amp;Codes'!$A:$A,'AveragePrices&amp;Codes'!$B:$B),AGRIBALYSE_Raw!$B:$B,AGRIBALYSE_Raw!V:V)*$E95,_xlfn.XLOOKUP(_xlfn.XLOOKUP(Tool_Austria!$D95,'AveragePrices&amp;Codes'!$A:$A,'AveragePrices&amp;Codes'!$B:$B),AGRIBALYSE_Cooked!$C:$C,AGRIBALYSE_Cooked!W:W)*$E95),"")</f>
        <v>9.6490984488888923E-5</v>
      </c>
      <c r="T95">
        <f>IFERROR(IF($F95="Raw",_xlfn.XLOOKUP(_xlfn.XLOOKUP(Tool_Austria!$D95,'AveragePrices&amp;Codes'!$A:$A,'AveragePrices&amp;Codes'!$B:$B),AGRIBALYSE_Raw!$B:$B,AGRIBALYSE_Raw!W:W)*$E95,_xlfn.XLOOKUP(_xlfn.XLOOKUP(Tool_Austria!$D95,'AveragePrices&amp;Codes'!$A:$A,'AveragePrices&amp;Codes'!$B:$B),AGRIBALYSE_Cooked!$C:$C,AGRIBALYSE_Cooked!X:X)*$E95),"")</f>
        <v>2.6382879351111114E-6</v>
      </c>
      <c r="U95">
        <f>IFERROR(IF($F95="Raw",_xlfn.XLOOKUP(_xlfn.XLOOKUP(Tool_Austria!$D95,'AveragePrices&amp;Codes'!$A:$A,'AveragePrices&amp;Codes'!$B:$B),AGRIBALYSE_Raw!$B:$B,AGRIBALYSE_Raw!X:X)*$E95,_xlfn.XLOOKUP(_xlfn.XLOOKUP(Tool_Austria!$D95,'AveragePrices&amp;Codes'!$A:$A,'AveragePrices&amp;Codes'!$B:$B),AGRIBALYSE_Cooked!$C:$C,AGRIBALYSE_Cooked!Y:Y)*$E95),"")</f>
        <v>9.2147271377777818E-5</v>
      </c>
      <c r="V95">
        <f>IFERROR(IF($F95="Raw",_xlfn.XLOOKUP(_xlfn.XLOOKUP(Tool_Austria!$D95,'AveragePrices&amp;Codes'!$A:$A,'AveragePrices&amp;Codes'!$B:$B),AGRIBALYSE_Raw!$B:$B,AGRIBALYSE_Raw!Y:Y)*$E95,_xlfn.XLOOKUP(_xlfn.XLOOKUP(Tool_Austria!$D95,'AveragePrices&amp;Codes'!$A:$A,'AveragePrices&amp;Codes'!$B:$B),AGRIBALYSE_Cooked!$C:$C,AGRIBALYSE_Cooked!Z:Z)*$E95),"")</f>
        <v>3.490388396444445E-4</v>
      </c>
      <c r="W95">
        <f>IFERROR(IF($F95="Raw",_xlfn.XLOOKUP(_xlfn.XLOOKUP(Tool_Austria!$D95,'AveragePrices&amp;Codes'!$A:$A,'AveragePrices&amp;Codes'!$B:$B),AGRIBALYSE_Raw!$B:$B,AGRIBALYSE_Raw!Z:Z)*$E95,_xlfn.XLOOKUP(_xlfn.XLOOKUP(Tool_Austria!$D95,'AveragePrices&amp;Codes'!$A:$A,'AveragePrices&amp;Codes'!$B:$B),AGRIBALYSE_Cooked!$C:$C,AGRIBALYSE_Cooked!AA:AA)*$E95),"")</f>
        <v>0.2252625041333334</v>
      </c>
      <c r="X95">
        <f>IFERROR(IF($F95="Raw",_xlfn.XLOOKUP(_xlfn.XLOOKUP(Tool_Austria!$D95,'AveragePrices&amp;Codes'!$A:$A,'AveragePrices&amp;Codes'!$B:$B),AGRIBALYSE_Raw!$B:$B,AGRIBALYSE_Raw!AA:AA)*$E95,_xlfn.XLOOKUP(_xlfn.XLOOKUP(Tool_Austria!$D95,'AveragePrices&amp;Codes'!$A:$A,'AveragePrices&amp;Codes'!$B:$B),AGRIBALYSE_Cooked!$C:$C,AGRIBALYSE_Cooked!AB:AB)*$E95),"")</f>
        <v>0.71144976933333348</v>
      </c>
      <c r="Y95">
        <f>IFERROR(IF($F95="Raw",_xlfn.XLOOKUP(_xlfn.XLOOKUP(Tool_Austria!$D95,'AveragePrices&amp;Codes'!$A:$A,'AveragePrices&amp;Codes'!$B:$B),AGRIBALYSE_Raw!$B:$B,AGRIBALYSE_Raw!AB:AB)*$E95,_xlfn.XLOOKUP(_xlfn.XLOOKUP(Tool_Austria!$D95,'AveragePrices&amp;Codes'!$A:$A,'AveragePrices&amp;Codes'!$B:$B),AGRIBALYSE_Cooked!$C:$C,AGRIBALYSE_Cooked!AC:AC)*$E95),"")</f>
        <v>2.9765137017777783E-2</v>
      </c>
      <c r="Z95">
        <f>IFERROR(IF($F95="Raw",_xlfn.XLOOKUP(_xlfn.XLOOKUP(Tool_Austria!$D95,'AveragePrices&amp;Codes'!$A:$A,'AveragePrices&amp;Codes'!$B:$B),AGRIBALYSE_Raw!$B:$B,AGRIBALYSE_Raw!AC:AC)*$E95,_xlfn.XLOOKUP(_xlfn.XLOOKUP(Tool_Austria!$D95,'AveragePrices&amp;Codes'!$A:$A,'AveragePrices&amp;Codes'!$B:$B),AGRIBALYSE_Cooked!$C:$C,AGRIBALYSE_Cooked!AD:AD)*$E95),"")</f>
        <v>0.23409879017777782</v>
      </c>
      <c r="AA95">
        <f>IFERROR(IF($F95="Raw",_xlfn.XLOOKUP(_xlfn.XLOOKUP(Tool_Austria!$D95,'AveragePrices&amp;Codes'!$A:$A,'AveragePrices&amp;Codes'!$B:$B),AGRIBALYSE_Raw!$B:$B,AGRIBALYSE_Raw!AD:AD)*$E95,_xlfn.XLOOKUP(_xlfn.XLOOKUP(Tool_Austria!$D95,'AveragePrices&amp;Codes'!$A:$A,'AveragePrices&amp;Codes'!$B:$B),AGRIBALYSE_Cooked!$C:$C,AGRIBALYSE_Cooked!AE:AE)*$E95),"")</f>
        <v>9.841509253333337E-8</v>
      </c>
      <c r="AB95" cm="1">
        <f t="array" ref="AB95">IFERROR(_xlfn.XLOOKUP(Tool_Austria!$F95&amp;$E$2,'Cooking methods'!$A:$A&amp;'Cooking methods'!$B:$B,'Cooking methods'!C:C)*$E95,"")</f>
        <v>7.1736442960000021E-3</v>
      </c>
      <c r="AC95" cm="1">
        <f t="array" ref="AC95">IFERROR(_xlfn.XLOOKUP(Tool_Austria!$F95&amp;$E$2,'Cooking methods'!$A:$A&amp;'Cooking methods'!$B:$B,'Cooking methods'!D:D)*$E95,"")</f>
        <v>2.5692332229200005E-10</v>
      </c>
      <c r="AD95" cm="1">
        <f t="array" ref="AD95">IFERROR(_xlfn.XLOOKUP(Tool_Austria!$F95&amp;$E$2,'Cooking methods'!$A:$A&amp;'Cooking methods'!$B:$B,'Cooking methods'!E:E)*$E95,"")</f>
        <v>5.0996400000000001E-4</v>
      </c>
      <c r="AE95" cm="1">
        <f t="array" ref="AE95">IFERROR(_xlfn.XLOOKUP(Tool_Austria!$F95&amp;$E$2,'Cooking methods'!$A:$A&amp;'Cooking methods'!$B:$B,'Cooking methods'!F:F)*$E95,"")</f>
        <v>1.2991778436000004E-5</v>
      </c>
      <c r="AF95" cm="1">
        <f t="array" ref="AF95">IFERROR(_xlfn.XLOOKUP(Tool_Austria!$F95&amp;$E$2,'Cooking methods'!$A:$A&amp;'Cooking methods'!$B:$B,'Cooking methods'!G:G)*$E95,"")</f>
        <v>5.2428143040000013E-11</v>
      </c>
      <c r="AG95" cm="1">
        <f t="array" ref="AG95">IFERROR(_xlfn.XLOOKUP(Tool_Austria!$F95&amp;$E$2,'Cooking methods'!$A:$A&amp;'Cooking methods'!$B:$B,'Cooking methods'!H:H)*$E95,"")</f>
        <v>2.9750242704000002E-11</v>
      </c>
      <c r="AH95" cm="1">
        <f t="array" ref="AH95">IFERROR(_xlfn.XLOOKUP(Tool_Austria!$F95&amp;$E$2,'Cooking methods'!$A:$A&amp;'Cooking methods'!$B:$B,'Cooking methods'!I:I)*$E95,"")</f>
        <v>1.6122514116800005E-11</v>
      </c>
      <c r="AI95" cm="1">
        <f t="array" ref="AI95">IFERROR(_xlfn.XLOOKUP(Tool_Austria!$F95&amp;$E$2,'Cooking methods'!$A:$A&amp;'Cooking methods'!$B:$B,'Cooking methods'!J:J)*$E95,"")</f>
        <v>9.0575048200000028E-6</v>
      </c>
      <c r="AJ95" cm="1">
        <f t="array" ref="AJ95">IFERROR(_xlfn.XLOOKUP(Tool_Austria!$F95&amp;$E$2,'Cooking methods'!$A:$A&amp;'Cooking methods'!$B:$B,'Cooking methods'!K:K)*$E95,"")</f>
        <v>1.9402424860000002E-6</v>
      </c>
      <c r="AK95" cm="1">
        <f t="array" ref="AK95">IFERROR(_xlfn.XLOOKUP(Tool_Austria!$F95&amp;$E$2,'Cooking methods'!$A:$A&amp;'Cooking methods'!$B:$B,'Cooking methods'!L:L)*$E95,"")</f>
        <v>3.6685485200000008E-6</v>
      </c>
      <c r="AL95" cm="1">
        <f t="array" ref="AL95">IFERROR(_xlfn.XLOOKUP(Tool_Austria!$F95&amp;$E$2,'Cooking methods'!$A:$A&amp;'Cooking methods'!$B:$B,'Cooking methods'!M:M)*$E95,"")</f>
        <v>2.4747459100000006E-5</v>
      </c>
      <c r="AM95" cm="1">
        <f t="array" ref="AM95">IFERROR(_xlfn.XLOOKUP(Tool_Austria!$F95&amp;$E$2,'Cooking methods'!$A:$A&amp;'Cooking methods'!$B:$B,'Cooking methods'!N:N)*$E95,"")</f>
        <v>1.8209370816000003E-2</v>
      </c>
      <c r="AN95" cm="1">
        <f t="array" ref="AN95">IFERROR(_xlfn.XLOOKUP(Tool_Austria!$F95&amp;$E$2,'Cooking methods'!$A:$A&amp;'Cooking methods'!$B:$B,'Cooking methods'!O:O)*$E95,"")</f>
        <v>1.0504435760000002E-2</v>
      </c>
      <c r="AO95" cm="1">
        <f t="array" ref="AO95">IFERROR(_xlfn.XLOOKUP(Tool_Austria!$F95&amp;$E$2,'Cooking methods'!$A:$A&amp;'Cooking methods'!$B:$B,'Cooking methods'!P:P)*$E95,"")</f>
        <v>1.8809896560000004E-3</v>
      </c>
      <c r="AP95" cm="1">
        <f t="array" ref="AP95">IFERROR(_xlfn.XLOOKUP(Tool_Austria!$F95&amp;$E$2,'Cooking methods'!$A:$A&amp;'Cooking methods'!$B:$B,'Cooking methods'!Q:Q)*$E95,"")</f>
        <v>0.11321739592800004</v>
      </c>
      <c r="AQ95" cm="1">
        <f t="array" ref="AQ95">IFERROR(_xlfn.XLOOKUP(Tool_Austria!$F95&amp;$E$2,'Cooking methods'!$A:$A&amp;'Cooking methods'!$B:$B,'Cooking methods'!R:R)*$E95,"")</f>
        <v>1.0895546916800002E-8</v>
      </c>
      <c r="AR95" cm="1">
        <f t="array" ref="AR95">IFERROR(_xlfn.XLOOKUP(Tool_Austria!$G95&amp;$E$2,'Waste management'!$A:$A&amp;'Waste management'!$B:$B,'Waste management'!C:C)*$E95,"")</f>
        <v>2.0380360000000004E-3</v>
      </c>
      <c r="AS95" cm="1">
        <f t="array" ref="AS95">IFERROR(_xlfn.XLOOKUP(Tool_Austria!$G95&amp;$E$2,'Waste management'!$A:$A&amp;'Waste management'!$B:$B,'Waste management'!D:D)*$E95,"")</f>
        <v>1.3904836400000002E-11</v>
      </c>
      <c r="AT95" cm="1">
        <f t="array" ref="AT95">IFERROR(_xlfn.XLOOKUP(Tool_Austria!$G95&amp;$E$2,'Waste management'!$A:$A&amp;'Waste management'!$B:$B,'Waste management'!E:E)*$E95,"")</f>
        <v>3.7492000000000013E-5</v>
      </c>
      <c r="AU95" cm="1">
        <f t="array" ref="AU95">IFERROR(_xlfn.XLOOKUP(Tool_Austria!$G95&amp;$E$2,'Waste management'!$A:$A&amp;'Waste management'!$B:$B,'Waste management'!F:F)*$E95,"")</f>
        <v>4.3680000000000012E-6</v>
      </c>
      <c r="AV95" cm="1">
        <f t="array" ref="AV95">IFERROR(_xlfn.XLOOKUP(Tool_Austria!$G95&amp;$E$2,'Waste management'!$A:$A&amp;'Waste management'!$B:$B,'Waste management'!G:G)*$E95,"")</f>
        <v>4.2149744000000012E-10</v>
      </c>
      <c r="AW95" cm="1">
        <f t="array" ref="AW95">IFERROR(_xlfn.XLOOKUP(Tool_Austria!$G95&amp;$E$2,'Waste management'!$A:$A&amp;'Waste management'!$B:$B,'Waste management'!H:H)*$E95,"")</f>
        <v>1.3739216400000002E-11</v>
      </c>
      <c r="AX95" cm="1">
        <f t="array" ref="AX95">IFERROR(_xlfn.XLOOKUP(Tool_Austria!$G95&amp;$E$2,'Waste management'!$A:$A&amp;'Waste management'!$B:$B,'Waste management'!I:I)*$E95,"")</f>
        <v>9.7681948000000038E-12</v>
      </c>
      <c r="AY95" cm="1">
        <f t="array" ref="AY95">IFERROR(_xlfn.XLOOKUP(Tool_Austria!$G95&amp;$E$2,'Waste management'!$A:$A&amp;'Waste management'!$B:$B,'Waste management'!J:J)*$E95,"")</f>
        <v>8.0444000000000031E-5</v>
      </c>
      <c r="AZ95" cm="1">
        <f t="array" ref="AZ95">IFERROR(_xlfn.XLOOKUP(Tool_Austria!$G95&amp;$E$2,'Waste management'!$A:$A&amp;'Waste management'!$B:$B,'Waste management'!K:K)*$E95,"")</f>
        <v>1.9581088800000005E-7</v>
      </c>
      <c r="BA95" cm="1">
        <f t="array" ref="BA95">IFERROR(_xlfn.XLOOKUP(Tool_Austria!$G95&amp;$E$2,'Waste management'!$A:$A&amp;'Waste management'!$B:$B,'Waste management'!L:L)*$E95,"")</f>
        <v>3.5235709600000006E-6</v>
      </c>
      <c r="BB95" cm="1">
        <f t="array" ref="BB95">IFERROR(_xlfn.XLOOKUP(Tool_Austria!$G95&amp;$E$2,'Waste management'!$A:$A&amp;'Waste management'!$B:$B,'Waste management'!M:M)*$E95,"")</f>
        <v>3.5453600000000008E-4</v>
      </c>
      <c r="BC95" cm="1">
        <f t="array" ref="BC95">IFERROR(_xlfn.XLOOKUP(Tool_Austria!$G95&amp;$E$2,'Waste management'!$A:$A&amp;'Waste management'!$B:$B,'Waste management'!N:N)*$E95,"")</f>
        <v>0.30485509600000005</v>
      </c>
      <c r="BD95" cm="1">
        <f t="array" ref="BD95">IFERROR(_xlfn.XLOOKUP(Tool_Austria!$G95&amp;$E$2,'Waste management'!$A:$A&amp;'Waste management'!$B:$B,'Waste management'!O:O)*$E95,"")</f>
        <v>1.9437964000000005E-2</v>
      </c>
      <c r="BE95" cm="1">
        <f t="array" ref="BE95">IFERROR(_xlfn.XLOOKUP(Tool_Austria!$G95&amp;$E$2,'Waste management'!$A:$A&amp;'Waste management'!$B:$B,'Waste management'!P:P)*$E95,"")</f>
        <v>4.196920000000001E-4</v>
      </c>
      <c r="BF95" cm="1">
        <f t="array" ref="BF95">IFERROR(_xlfn.XLOOKUP(Tool_Austria!$G95&amp;$E$2,'Waste management'!$A:$A&amp;'Waste management'!$B:$B,'Waste management'!Q:Q)*$E95,"")</f>
        <v>1.2215476000000003E-2</v>
      </c>
      <c r="BG95" cm="1">
        <f t="array" ref="BG95">IFERROR(_xlfn.XLOOKUP(Tool_Austria!$G95&amp;$E$2,'Waste management'!$A:$A&amp;'Waste management'!$B:$B,'Waste management'!R:R)*$E95,"")</f>
        <v>3.9697840000000008E-9</v>
      </c>
      <c r="BH95">
        <f>IFERROR((L95+AR95+AB95)*_xlfn.XLOOKUP(Tool_Austria!BH$4,Monetization_Factors!$A:$A,Monetization_Factors!$D:$D),"")</f>
        <v>3.4145957957650939E-3</v>
      </c>
      <c r="BI95">
        <f>IFERROR((M95+AS95+AC95)*_xlfn.XLOOKUP(Tool_Austria!BI$4,Monetization_Factors!$A:$A,Monetization_Factors!$D:$D),"")</f>
        <v>4.28975073648771E-8</v>
      </c>
      <c r="BJ95">
        <f>IFERROR((N95+AT95+AD95)*_xlfn.XLOOKUP(Tool_Austria!BJ$4,Monetization_Factors!$A:$A,Monetization_Factors!$D:$D),"")</f>
        <v>5.0579921774432333E-6</v>
      </c>
      <c r="BK95">
        <f>IFERROR((O95+AU95+AE95)*_xlfn.XLOOKUP(Tool_Austria!BK$4,Monetization_Factors!$A:$A,Monetization_Factors!$D:$D),"")</f>
        <v>1.3034556612032792E-4</v>
      </c>
      <c r="BL95">
        <f>IFERROR((P95+AV95+AF95)*_xlfn.XLOOKUP(Tool_Austria!BL$4,Monetization_Factors!$A:$A,Monetization_Factors!$D:$D),"")</f>
        <v>1.6047174832791334E-3</v>
      </c>
      <c r="BM95">
        <f>IFERROR((Q95+AW95+AG95)*_xlfn.XLOOKUP(Tool_Austria!BM$4,Monetization_Factors!$A:$A,Monetization_Factors!$D:$D),"")</f>
        <v>7.4831258431517087E-5</v>
      </c>
      <c r="BN95">
        <f>IFERROR((R95+AX95+AH95)*_xlfn.XLOOKUP(Tool_Austria!BN$4,Monetization_Factors!$A:$A,Monetization_Factors!$D:$D),"")</f>
        <v>4.3525833718324474E-5</v>
      </c>
      <c r="BO95">
        <f>IFERROR((S95+AY95+AI95)*_xlfn.XLOOKUP(Tool_Austria!BO$4,Monetization_Factors!$A:$A,Monetization_Factors!$D:$D),"")</f>
        <v>8.1434852474900857E-5</v>
      </c>
      <c r="BP95">
        <f>IFERROR((T95+AZ95+AJ95)*_xlfn.XLOOKUP(Tool_Austria!BP$4,Monetization_Factors!$A:$A,Monetization_Factors!$D:$D),"")</f>
        <v>1.1646486742604005E-5</v>
      </c>
      <c r="BQ95">
        <f>IFERROR((U95+BA95+AK95)*_xlfn.XLOOKUP(Tool_Austria!BQ$4,Monetization_Factors!$A:$A,Monetization_Factors!$D:$D),"")</f>
        <v>4.0636482456585037E-4</v>
      </c>
      <c r="BR95" t="str">
        <f>IFERROR((V95+BB95+AL95)*_xlfn.XLOOKUP(Tool_Austria!BR$4,Monetization_Factors!$A:$A,Monetization_Factors!$D:$D),"")</f>
        <v/>
      </c>
      <c r="BS95">
        <f>IFERROR((W95+BC95+AM95)*_xlfn.XLOOKUP(Tool_Austria!BS$4,Monetization_Factors!$A:$A,Monetization_Factors!$D:$D),"")</f>
        <v>2.668308700235424E-5</v>
      </c>
      <c r="BT95">
        <f>IFERROR((X95+BD95+AN95)*_xlfn.XLOOKUP(Tool_Austria!BT$4,Monetization_Factors!$A:$A,Monetization_Factors!$D:$D),"")</f>
        <v>1.6508775413473937E-4</v>
      </c>
      <c r="BU95">
        <f>IFERROR((Y95+BE95+AO95)*_xlfn.XLOOKUP(Tool_Austria!BU$4,Monetization_Factors!$A:$A,Monetization_Factors!$D:$D),"")</f>
        <v>2.0377594097291757E-4</v>
      </c>
      <c r="BV95">
        <f>IFERROR((Z95+BF95+AP95)*_xlfn.XLOOKUP(Tool_Austria!BV$4,Monetization_Factors!$A:$A,Monetization_Factors!$D:$D),"")</f>
        <v>5.9368754272376585E-4</v>
      </c>
      <c r="BW95">
        <f>IFERROR((AA95+BG95+AQ95)*_xlfn.XLOOKUP(Tool_Austria!BW$4,Monetization_Factors!$A:$A,Monetization_Factors!$D:$D),"")</f>
        <v>2.3665636933452697E-7</v>
      </c>
      <c r="BX95" s="38" cm="1">
        <f t="array" ref="BX95">IFERROR(_xlfn.IFS(I95&lt;&gt;0,I95*E95,I95="",J95*E95),"")</f>
        <v>2.3194974864364882E-2</v>
      </c>
      <c r="BY95" s="38">
        <f t="shared" si="43"/>
        <v>6.7620339719856714E-3</v>
      </c>
      <c r="BZ95" s="38">
        <f t="shared" si="44"/>
        <v>2.9957008836350552E-2</v>
      </c>
      <c r="CA95" s="38">
        <f t="shared" si="45"/>
        <v>4.6087705902077773E-5</v>
      </c>
      <c r="CB95">
        <f t="shared" si="46"/>
        <v>2.6245756749333337E-2</v>
      </c>
      <c r="CC95">
        <f t="shared" si="46"/>
        <v>1.0716061973586667E-9</v>
      </c>
      <c r="CD95">
        <f t="shared" si="46"/>
        <v>3.3141446520000006E-3</v>
      </c>
      <c r="CE95">
        <f t="shared" si="46"/>
        <v>8.6112070124888906E-5</v>
      </c>
      <c r="CF95">
        <f t="shared" si="46"/>
        <v>1.6074920372622226E-9</v>
      </c>
      <c r="CG95">
        <f t="shared" si="46"/>
        <v>3.6035296363733345E-10</v>
      </c>
      <c r="CH95">
        <f t="shared" si="46"/>
        <v>3.7860358730133339E-11</v>
      </c>
      <c r="CI95">
        <f t="shared" si="46"/>
        <v>1.8599248930888896E-4</v>
      </c>
      <c r="CJ95">
        <f t="shared" si="46"/>
        <v>4.7743413091111121E-6</v>
      </c>
      <c r="CK95">
        <f t="shared" si="46"/>
        <v>9.9339390857777817E-5</v>
      </c>
      <c r="CL95">
        <f t="shared" si="46"/>
        <v>7.2832229874444454E-4</v>
      </c>
      <c r="CM95">
        <f t="shared" si="46"/>
        <v>0.54832697094933347</v>
      </c>
      <c r="CN95">
        <f t="shared" si="46"/>
        <v>0.7413921690933335</v>
      </c>
      <c r="CO95">
        <f t="shared" si="46"/>
        <v>3.206581867377778E-2</v>
      </c>
      <c r="CP95">
        <f t="shared" si="46"/>
        <v>0.35953166210577786</v>
      </c>
      <c r="CQ95">
        <f t="shared" si="37"/>
        <v>1.1328042345013338E-7</v>
      </c>
      <c r="CR95">
        <f t="shared" si="47"/>
        <v>4.0378087306666669E-5</v>
      </c>
      <c r="CS95">
        <f t="shared" si="47"/>
        <v>1.6486249190133333E-12</v>
      </c>
      <c r="CT95">
        <f t="shared" si="47"/>
        <v>5.0986840800000007E-6</v>
      </c>
      <c r="CU95">
        <f t="shared" si="47"/>
        <v>1.3248010788444448E-7</v>
      </c>
      <c r="CV95">
        <f t="shared" si="47"/>
        <v>2.4730646727111119E-12</v>
      </c>
      <c r="CW95">
        <f t="shared" si="47"/>
        <v>5.5438917482666684E-13</v>
      </c>
      <c r="CX95">
        <f t="shared" si="47"/>
        <v>5.8246705738666681E-14</v>
      </c>
      <c r="CY95">
        <f t="shared" si="47"/>
        <v>2.8614229124444454E-7</v>
      </c>
      <c r="CZ95">
        <f t="shared" si="47"/>
        <v>7.3451404755555571E-9</v>
      </c>
      <c r="DA95">
        <f t="shared" si="47"/>
        <v>1.5282983208888896E-7</v>
      </c>
      <c r="DB95">
        <f t="shared" si="47"/>
        <v>1.1204958442222223E-6</v>
      </c>
      <c r="DC95">
        <f t="shared" si="47"/>
        <v>8.435799553066669E-4</v>
      </c>
      <c r="DD95">
        <f t="shared" si="47"/>
        <v>1.1406033370666669E-3</v>
      </c>
      <c r="DE95">
        <f t="shared" si="47"/>
        <v>4.9332028728888891E-5</v>
      </c>
      <c r="DF95">
        <f t="shared" si="47"/>
        <v>5.5312563400888902E-4</v>
      </c>
      <c r="DG95">
        <f t="shared" si="38"/>
        <v>1.7427757453866674E-10</v>
      </c>
      <c r="DH95" s="5">
        <f>IFERROR(((((L95+AB95)*(1/$H95))+AR95)/$F$2)/($B$2*('CAR.CAP_per person'!B$2)/(_xlfn.XLOOKUP($E$2,EU_countries_GDP!$A$2:$A$29,EU_countries_GDP!$E$2:$E$29))),"")</f>
        <v>6.7884193809986783E-3</v>
      </c>
      <c r="DI95" s="5">
        <f>IFERROR(((((M95+AC95)*(1/$H95))+AS95)/$F$2)/($B$2*('CAR.CAP_per person'!C$2)/(_xlfn.XLOOKUP($E$2,EU_countries_GDP!$A$2:$A$29,EU_countries_GDP!$E$2:$E$29))),"")</f>
        <v>3.7242468318081872E-6</v>
      </c>
      <c r="DJ95" s="5">
        <f>IFERROR(((((N95+AD95)*(1/$H95))+AT95)/$F$2)/($B$2*('CAR.CAP_per person'!D$2)/(_xlfn.XLOOKUP($E$2,EU_countries_GDP!$A$2:$A$29,EU_countries_GDP!$E$2:$E$29))),"")</f>
        <v>1.1808255583732112E-5</v>
      </c>
      <c r="DK95" s="5">
        <f>IFERROR(((((O95+AE95)*(1/$H95))+AU95)/$F$2)/($B$2*('CAR.CAP_per person'!E$2)/(_xlfn.XLOOKUP($E$2,EU_countries_GDP!$A$2:$A$29,EU_countries_GDP!$E$2:$E$29))),"")</f>
        <v>3.8305192367101628E-4</v>
      </c>
      <c r="DL95" s="5">
        <f>IFERROR(((((P95+AF95)*(1/$H95))+AV95)/$F$2)/($B$2*('CAR.CAP_per person'!F$2)/(_xlfn.XLOOKUP($E$2,EU_countries_GDP!$A$2:$A$29,EU_countries_GDP!$E$2:$E$29))),"")</f>
        <v>4.4808050078001911E-3</v>
      </c>
      <c r="DM95" s="5">
        <f>IFERROR(((((Q95+AG95)*(1/$H95))+AW95)/$F$2)/($B$2*('CAR.CAP_per person'!G$2)/(_xlfn.XLOOKUP($E$2,EU_countries_GDP!$A$2:$A$29,EU_countries_GDP!$E$2:$E$29))),"")</f>
        <v>6.8632181864811039E-4</v>
      </c>
      <c r="DN95" s="5">
        <f>IFERROR(((((R95+AH95)*(1/$H95))+AX95)/$F$2)/($B$2*('CAR.CAP_per person'!H$2)/(_xlfn.XLOOKUP($E$2,EU_countries_GDP!$A$2:$A$29,EU_countries_GDP!$E$2:$E$29))),"")</f>
        <v>1.3361731503180335E-5</v>
      </c>
      <c r="DO95" s="5">
        <f>IFERROR(((((S95+AI95)*(1/$H95))+AY95)/$F$2)/($B$2*('CAR.CAP_per person'!I$2)/(_xlfn.XLOOKUP($E$2,EU_countries_GDP!$A$2:$A$29,EU_countries_GDP!$E$2:$E$29))),"")</f>
        <v>2.1199432361316195E-4</v>
      </c>
      <c r="DP95" s="5">
        <f>IFERROR(((((T95+AJ95)*(1/$H95))+AZ95)/$F$2)/($B$2*('CAR.CAP_per person'!J$2)/(_xlfn.XLOOKUP($E$2,EU_countries_GDP!$A$2:$A$29,EU_countries_GDP!$E$2:$E$29))),"")</f>
        <v>1.5005586351118398E-3</v>
      </c>
      <c r="DQ95" s="5">
        <f>IFERROR(((((U95+AK95)*(1/$H95))+BA95)/$F$2)/($B$2*('CAR.CAP_per person'!K$2)/(_xlfn.XLOOKUP($E$2,EU_countries_GDP!$A$2:$A$29,EU_countries_GDP!$E$2:$E$29))),"")</f>
        <v>9.0915083825827373E-4</v>
      </c>
      <c r="DR95" s="5">
        <f>IFERROR(((((V95+AL95)*(1/$H95))+BB95)/$F$2)/($B$2*('CAR.CAP_per person'!L$2)/(_xlfn.XLOOKUP($E$2,EU_countries_GDP!$A$2:$A$29,EU_countries_GDP!$E$2:$E$29))),"")</f>
        <v>1.2446617199771286E-4</v>
      </c>
      <c r="DS95" s="5">
        <f>IFERROR(((((W95+AM95)*(1/$H95))+BC95)/$F$2)/($B$2*('CAR.CAP_per person'!M$2)/(_xlfn.XLOOKUP($E$2,EU_countries_GDP!$A$2:$A$29,EU_countries_GDP!$E$2:$E$29))),"")</f>
        <v>3.8710026211180989E-3</v>
      </c>
      <c r="DT95" s="5">
        <f>IFERROR(((((X95+AN95)*(1/$H95))+BD95)/$F$2)/($B$2*('CAR.CAP_per person'!N$2)/(_xlfn.XLOOKUP($E$2,EU_countries_GDP!$A$2:$A$29,EU_countries_GDP!$E$2:$E$29))),"")</f>
        <v>0.10788078227136171</v>
      </c>
      <c r="DU95" s="5">
        <f>IFERROR(((((Y95+AO95)*(1/$H95))+BE95)/$F$2)/($B$2*('CAR.CAP_per person'!O$2)/(_xlfn.XLOOKUP($E$2,EU_countries_GDP!$A$2:$A$29,EU_countries_GDP!$E$2:$E$29))),"")</f>
        <v>3.3047519246160129E-4</v>
      </c>
      <c r="DV95" s="5">
        <f>IFERROR(((((Z95+AP95)*(1/$H95))+BF95)/$F$2)/($B$2*('CAR.CAP_per person'!P$2)/(_xlfn.XLOOKUP($E$2,EU_countries_GDP!$A$2:$A$29,EU_countries_GDP!$E$2:$E$29))),"")</f>
        <v>2.9493117699832261E-3</v>
      </c>
      <c r="DW95" s="5">
        <f>IFERROR(((((AA95+AQ95)*(1/$H95))+BG95)/$F$2)/($B$2*('CAR.CAP_per person'!Q$2)/(_xlfn.XLOOKUP($E$2,EU_countries_GDP!$A$2:$A$29,EU_countries_GDP!$E$2:$E$29))),"")</f>
        <v>9.4583641454228594E-4</v>
      </c>
    </row>
    <row r="96" spans="1:127">
      <c r="A96" t="s">
        <v>223</v>
      </c>
      <c r="B96" t="str">
        <f>_xlfn.XLOOKUP(D96,Table5[Ingredient],Table5[Category],"",FALSE)</f>
        <v>Meat (excluding beef)</v>
      </c>
      <c r="C96" s="33" t="s">
        <v>177</v>
      </c>
      <c r="D96" s="33" t="s">
        <v>224</v>
      </c>
      <c r="E96" s="33">
        <v>2.1600000000000018E-2</v>
      </c>
      <c r="F96" s="33" t="s">
        <v>179</v>
      </c>
      <c r="G96" s="33" t="s">
        <v>180</v>
      </c>
      <c r="H96" s="91">
        <f>Dataset_AT!R93</f>
        <v>5.6603773584905717E-2</v>
      </c>
      <c r="I96" s="33"/>
      <c r="J96" s="37">
        <f>IFERROR(INDEX('AveragePrices&amp;Codes'!G:AG, MATCH($D96, 'AveragePrices&amp;Codes'!$A:$A, 0), MATCH(Tool_Austria!$E$2, 'AveragePrices&amp;Codes'!$G$1:$AG$1, 0)),"")</f>
        <v>3.480319423076923</v>
      </c>
      <c r="K96" s="37">
        <f>IFERROR(E96/(_xlfn.XLOOKUP(A96,Dataset_AT!$V$2:$V$9,Dataset_AT!$W$2:$W$9)),"")</f>
        <v>2.9189189189189212E-4</v>
      </c>
      <c r="L96">
        <f>IFERROR(IF($F96="Raw",_xlfn.XLOOKUP(_xlfn.XLOOKUP(Tool_Austria!$D96,'AveragePrices&amp;Codes'!$A:$A,'AveragePrices&amp;Codes'!$B:$B),AGRIBALYSE_Raw!$B:$B,AGRIBALYSE_Raw!O:O)*$E96,_xlfn.XLOOKUP(_xlfn.XLOOKUP(Tool_Austria!$D96,'AveragePrices&amp;Codes'!$A:$A,'AveragePrices&amp;Codes'!$B:$B),AGRIBALYSE_Cooked!$C:$C,AGRIBALYSE_Cooked!P:P)*$E96),"")</f>
        <v>0.17849060022857161</v>
      </c>
      <c r="M96">
        <f>IFERROR(IF($F96="Raw",_xlfn.XLOOKUP(_xlfn.XLOOKUP(Tool_Austria!$D96,'AveragePrices&amp;Codes'!$A:$A,'AveragePrices&amp;Codes'!$B:$B),AGRIBALYSE_Raw!$B:$B,AGRIBALYSE_Raw!P:P)*$E96,_xlfn.XLOOKUP(_xlfn.XLOOKUP(Tool_Austria!$D96,'AveragePrices&amp;Codes'!$A:$A,'AveragePrices&amp;Codes'!$B:$B),AGRIBALYSE_Cooked!$C:$C,AGRIBALYSE_Cooked!Q:Q)*$E96),"")</f>
        <v>3.5952777257142892E-9</v>
      </c>
      <c r="N96">
        <f>IFERROR(IF($F96="Raw",_xlfn.XLOOKUP(_xlfn.XLOOKUP(Tool_Austria!$D96,'AveragePrices&amp;Codes'!$A:$A,'AveragePrices&amp;Codes'!$B:$B),AGRIBALYSE_Raw!$B:$B,AGRIBALYSE_Raw!Q:Q)*$E96,_xlfn.XLOOKUP(_xlfn.XLOOKUP(Tool_Austria!$D96,'AveragePrices&amp;Codes'!$A:$A,'AveragePrices&amp;Codes'!$B:$B),AGRIBALYSE_Cooked!$C:$C,AGRIBALYSE_Cooked!R:R)*$E96),"")</f>
        <v>1.7607882754285729E-2</v>
      </c>
      <c r="O96">
        <f>IFERROR(IF($F96="Raw",_xlfn.XLOOKUP(_xlfn.XLOOKUP(Tool_Austria!$D96,'AveragePrices&amp;Codes'!$A:$A,'AveragePrices&amp;Codes'!$B:$B),AGRIBALYSE_Raw!$B:$B,AGRIBALYSE_Raw!R:R)*$E96,_xlfn.XLOOKUP(_xlfn.XLOOKUP(Tool_Austria!$D96,'AveragePrices&amp;Codes'!$A:$A,'AveragePrices&amp;Codes'!$B:$B),AGRIBALYSE_Cooked!$C:$C,AGRIBALYSE_Cooked!S:S)*$E96),"")</f>
        <v>6.7301560800000061E-4</v>
      </c>
      <c r="P96">
        <f>IFERROR(IF($F96="Raw",_xlfn.XLOOKUP(_xlfn.XLOOKUP(Tool_Austria!$D96,'AveragePrices&amp;Codes'!$A:$A,'AveragePrices&amp;Codes'!$B:$B),AGRIBALYSE_Raw!$B:$B,AGRIBALYSE_Raw!S:S)*$E96,_xlfn.XLOOKUP(_xlfn.XLOOKUP(Tool_Austria!$D96,'AveragePrices&amp;Codes'!$A:$A,'AveragePrices&amp;Codes'!$B:$B),AGRIBALYSE_Cooked!$C:$C,AGRIBALYSE_Cooked!T:T)*$E96),"")</f>
        <v>3.3857049600000032E-8</v>
      </c>
      <c r="Q96">
        <f>IFERROR(IF($F96="Raw",_xlfn.XLOOKUP(_xlfn.XLOOKUP(Tool_Austria!$D96,'AveragePrices&amp;Codes'!$A:$A,'AveragePrices&amp;Codes'!$B:$B),AGRIBALYSE_Raw!$B:$B,AGRIBALYSE_Raw!T:T)*$E96,_xlfn.XLOOKUP(_xlfn.XLOOKUP(Tool_Austria!$D96,'AveragePrices&amp;Codes'!$A:$A,'AveragePrices&amp;Codes'!$B:$B),AGRIBALYSE_Cooked!$C:$C,AGRIBALYSE_Cooked!U:U)*$E96),"")</f>
        <v>2.7383956045714308E-9</v>
      </c>
      <c r="R96">
        <f>IFERROR(IF($F96="Raw",_xlfn.XLOOKUP(_xlfn.XLOOKUP(Tool_Austria!$D96,'AveragePrices&amp;Codes'!$A:$A,'AveragePrices&amp;Codes'!$B:$B),AGRIBALYSE_Raw!$B:$B,AGRIBALYSE_Raw!U:U)*$E96,_xlfn.XLOOKUP(_xlfn.XLOOKUP(Tool_Austria!$D96,'AveragePrices&amp;Codes'!$A:$A,'AveragePrices&amp;Codes'!$B:$B),AGRIBALYSE_Cooked!$C:$C,AGRIBALYSE_Cooked!V:V)*$E96),"")</f>
        <v>1.8664675405714303E-10</v>
      </c>
      <c r="S96">
        <f>IFERROR(IF($F96="Raw",_xlfn.XLOOKUP(_xlfn.XLOOKUP(Tool_Austria!$D96,'AveragePrices&amp;Codes'!$A:$A,'AveragePrices&amp;Codes'!$B:$B),AGRIBALYSE_Raw!$B:$B,AGRIBALYSE_Raw!V:V)*$E96,_xlfn.XLOOKUP(_xlfn.XLOOKUP(Tool_Austria!$D96,'AveragePrices&amp;Codes'!$A:$A,'AveragePrices&amp;Codes'!$B:$B),AGRIBALYSE_Cooked!$C:$C,AGRIBALYSE_Cooked!W:W)*$E96),"")</f>
        <v>4.5636134400000045E-3</v>
      </c>
      <c r="T96">
        <f>IFERROR(IF($F96="Raw",_xlfn.XLOOKUP(_xlfn.XLOOKUP(Tool_Austria!$D96,'AveragePrices&amp;Codes'!$A:$A,'AveragePrices&amp;Codes'!$B:$B),AGRIBALYSE_Raw!$B:$B,AGRIBALYSE_Raw!W:W)*$E96,_xlfn.XLOOKUP(_xlfn.XLOOKUP(Tool_Austria!$D96,'AveragePrices&amp;Codes'!$A:$A,'AveragePrices&amp;Codes'!$B:$B),AGRIBALYSE_Cooked!$C:$C,AGRIBALYSE_Cooked!X:X)*$E96),"")</f>
        <v>3.2257347428571453E-5</v>
      </c>
      <c r="U96">
        <f>IFERROR(IF($F96="Raw",_xlfn.XLOOKUP(_xlfn.XLOOKUP(Tool_Austria!$D96,'AveragePrices&amp;Codes'!$A:$A,'AveragePrices&amp;Codes'!$B:$B),AGRIBALYSE_Raw!$B:$B,AGRIBALYSE_Raw!X:X)*$E96,_xlfn.XLOOKUP(_xlfn.XLOOKUP(Tool_Austria!$D96,'AveragePrices&amp;Codes'!$A:$A,'AveragePrices&amp;Codes'!$B:$B),AGRIBALYSE_Cooked!$C:$C,AGRIBALYSE_Cooked!Y:Y)*$E96),"")</f>
        <v>1.0171953154285722E-3</v>
      </c>
      <c r="V96">
        <f>IFERROR(IF($F96="Raw",_xlfn.XLOOKUP(_xlfn.XLOOKUP(Tool_Austria!$D96,'AveragePrices&amp;Codes'!$A:$A,'AveragePrices&amp;Codes'!$B:$B),AGRIBALYSE_Raw!$B:$B,AGRIBALYSE_Raw!Y:Y)*$E96,_xlfn.XLOOKUP(_xlfn.XLOOKUP(Tool_Austria!$D96,'AveragePrices&amp;Codes'!$A:$A,'AveragePrices&amp;Codes'!$B:$B),AGRIBALYSE_Cooked!$C:$C,AGRIBALYSE_Cooked!Z:Z)*$E96),"")</f>
        <v>1.9832026114285733E-2</v>
      </c>
      <c r="W96">
        <f>IFERROR(IF($F96="Raw",_xlfn.XLOOKUP(_xlfn.XLOOKUP(Tool_Austria!$D96,'AveragePrices&amp;Codes'!$A:$A,'AveragePrices&amp;Codes'!$B:$B),AGRIBALYSE_Raw!$B:$B,AGRIBALYSE_Raw!Z:Z)*$E96,_xlfn.XLOOKUP(_xlfn.XLOOKUP(Tool_Austria!$D96,'AveragePrices&amp;Codes'!$A:$A,'AveragePrices&amp;Codes'!$B:$B),AGRIBALYSE_Cooked!$C:$C,AGRIBALYSE_Cooked!AA:AA)*$E96),"")</f>
        <v>5.1358447440000052</v>
      </c>
      <c r="X96">
        <f>IFERROR(IF($F96="Raw",_xlfn.XLOOKUP(_xlfn.XLOOKUP(Tool_Austria!$D96,'AveragePrices&amp;Codes'!$A:$A,'AveragePrices&amp;Codes'!$B:$B),AGRIBALYSE_Raw!$B:$B,AGRIBALYSE_Raw!AA:AA)*$E96,_xlfn.XLOOKUP(_xlfn.XLOOKUP(Tool_Austria!$D96,'AveragePrices&amp;Codes'!$A:$A,'AveragePrices&amp;Codes'!$B:$B),AGRIBALYSE_Cooked!$C:$C,AGRIBALYSE_Cooked!AB:AB)*$E96),"")</f>
        <v>10.358939417142867</v>
      </c>
      <c r="Y96">
        <f>IFERROR(IF($F96="Raw",_xlfn.XLOOKUP(_xlfn.XLOOKUP(Tool_Austria!$D96,'AveragePrices&amp;Codes'!$A:$A,'AveragePrices&amp;Codes'!$B:$B),AGRIBALYSE_Raw!$B:$B,AGRIBALYSE_Raw!AB:AB)*$E96,_xlfn.XLOOKUP(_xlfn.XLOOKUP(Tool_Austria!$D96,'AveragePrices&amp;Codes'!$A:$A,'AveragePrices&amp;Codes'!$B:$B),AGRIBALYSE_Cooked!$C:$C,AGRIBALYSE_Cooked!AC:AC)*$E96),"")</f>
        <v>7.8424382057142944E-2</v>
      </c>
      <c r="Z96">
        <f>IFERROR(IF($F96="Raw",_xlfn.XLOOKUP(_xlfn.XLOOKUP(Tool_Austria!$D96,'AveragePrices&amp;Codes'!$A:$A,'AveragePrices&amp;Codes'!$B:$B),AGRIBALYSE_Raw!$B:$B,AGRIBALYSE_Raw!AC:AC)*$E96,_xlfn.XLOOKUP(_xlfn.XLOOKUP(Tool_Austria!$D96,'AveragePrices&amp;Codes'!$A:$A,'AveragePrices&amp;Codes'!$B:$B),AGRIBALYSE_Cooked!$C:$C,AGRIBALYSE_Cooked!AD:AD)*$E96),"")</f>
        <v>1.7282759554285732</v>
      </c>
      <c r="AA96">
        <f>IFERROR(IF($F96="Raw",_xlfn.XLOOKUP(_xlfn.XLOOKUP(Tool_Austria!$D96,'AveragePrices&amp;Codes'!$A:$A,'AveragePrices&amp;Codes'!$B:$B),AGRIBALYSE_Raw!$B:$B,AGRIBALYSE_Raw!AD:AD)*$E96,_xlfn.XLOOKUP(_xlfn.XLOOKUP(Tool_Austria!$D96,'AveragePrices&amp;Codes'!$A:$A,'AveragePrices&amp;Codes'!$B:$B),AGRIBALYSE_Cooked!$C:$C,AGRIBALYSE_Cooked!AE:AE)*$E96),"")</f>
        <v>7.4541035314285768E-7</v>
      </c>
      <c r="AB96" cm="1">
        <f t="array" ref="AB96">IFERROR(_xlfn.XLOOKUP(Tool_Austria!$F96&amp;$E$2,'Cooking methods'!$A:$A&amp;'Cooking methods'!$B:$B,'Cooking methods'!C:C)*$E96,"")</f>
        <v>4.2568878240000036E-3</v>
      </c>
      <c r="AC96" cm="1">
        <f t="array" ref="AC96">IFERROR(_xlfn.XLOOKUP(Tool_Austria!$F96&amp;$E$2,'Cooking methods'!$A:$A&amp;'Cooking methods'!$B:$B,'Cooking methods'!D:D)*$E96,"")</f>
        <v>1.5245999344800011E-10</v>
      </c>
      <c r="AD96" cm="1">
        <f t="array" ref="AD96">IFERROR(_xlfn.XLOOKUP(Tool_Austria!$F96&amp;$E$2,'Cooking methods'!$A:$A&amp;'Cooking methods'!$B:$B,'Cooking methods'!E:E)*$E96,"")</f>
        <v>3.0261600000000023E-4</v>
      </c>
      <c r="AE96" cm="1">
        <f t="array" ref="AE96">IFERROR(_xlfn.XLOOKUP(Tool_Austria!$F96&amp;$E$2,'Cooking methods'!$A:$A&amp;'Cooking methods'!$B:$B,'Cooking methods'!F:F)*$E96,"")</f>
        <v>7.709406984000007E-6</v>
      </c>
      <c r="AF96" cm="1">
        <f t="array" ref="AF96">IFERROR(_xlfn.XLOOKUP(Tool_Austria!$F96&amp;$E$2,'Cooking methods'!$A:$A&amp;'Cooking methods'!$B:$B,'Cooking methods'!G:G)*$E96,"")</f>
        <v>3.1111205760000028E-11</v>
      </c>
      <c r="AG96" cm="1">
        <f t="array" ref="AG96">IFERROR(_xlfn.XLOOKUP(Tool_Austria!$F96&amp;$E$2,'Cooking methods'!$A:$A&amp;'Cooking methods'!$B:$B,'Cooking methods'!H:H)*$E96,"")</f>
        <v>1.7653990176000015E-11</v>
      </c>
      <c r="AH96" cm="1">
        <f t="array" ref="AH96">IFERROR(_xlfn.XLOOKUP(Tool_Austria!$F96&amp;$E$2,'Cooking methods'!$A:$A&amp;'Cooking methods'!$B:$B,'Cooking methods'!I:I)*$E96,"")</f>
        <v>9.567206179200009E-12</v>
      </c>
      <c r="AI96" cm="1">
        <f t="array" ref="AI96">IFERROR(_xlfn.XLOOKUP(Tool_Austria!$F96&amp;$E$2,'Cooking methods'!$A:$A&amp;'Cooking methods'!$B:$B,'Cooking methods'!J:J)*$E96,"")</f>
        <v>5.3747830800000053E-6</v>
      </c>
      <c r="AJ96" cm="1">
        <f t="array" ref="AJ96">IFERROR(_xlfn.XLOOKUP(Tool_Austria!$F96&amp;$E$2,'Cooking methods'!$A:$A&amp;'Cooking methods'!$B:$B,'Cooking methods'!K:K)*$E96,"")</f>
        <v>1.1513526840000011E-6</v>
      </c>
      <c r="AK96" cm="1">
        <f t="array" ref="AK96">IFERROR(_xlfn.XLOOKUP(Tool_Austria!$F96&amp;$E$2,'Cooking methods'!$A:$A&amp;'Cooking methods'!$B:$B,'Cooking methods'!L:L)*$E96,"")</f>
        <v>2.1769408800000016E-6</v>
      </c>
      <c r="AL96" cm="1">
        <f t="array" ref="AL96">IFERROR(_xlfn.XLOOKUP(Tool_Austria!$F96&amp;$E$2,'Cooking methods'!$A:$A&amp;'Cooking methods'!$B:$B,'Cooking methods'!M:M)*$E96,"")</f>
        <v>1.4685305400000013E-5</v>
      </c>
      <c r="AM96" cm="1">
        <f t="array" ref="AM96">IFERROR(_xlfn.XLOOKUP(Tool_Austria!$F96&amp;$E$2,'Cooking methods'!$A:$A&amp;'Cooking methods'!$B:$B,'Cooking methods'!N:N)*$E96,"")</f>
        <v>1.0805560704000008E-2</v>
      </c>
      <c r="AN96" cm="1">
        <f t="array" ref="AN96">IFERROR(_xlfn.XLOOKUP(Tool_Austria!$F96&amp;$E$2,'Cooking methods'!$A:$A&amp;'Cooking methods'!$B:$B,'Cooking methods'!O:O)*$E96,"")</f>
        <v>6.2334014400000047E-3</v>
      </c>
      <c r="AO96" cm="1">
        <f t="array" ref="AO96">IFERROR(_xlfn.XLOOKUP(Tool_Austria!$F96&amp;$E$2,'Cooking methods'!$A:$A&amp;'Cooking methods'!$B:$B,'Cooking methods'!P:P)*$E96,"")</f>
        <v>1.1161916640000009E-3</v>
      </c>
      <c r="AP96" cm="1">
        <f t="array" ref="AP96">IFERROR(_xlfn.XLOOKUP(Tool_Austria!$F96&amp;$E$2,'Cooking methods'!$A:$A&amp;'Cooking methods'!$B:$B,'Cooking methods'!Q:Q)*$E96,"")</f>
        <v>6.7183949232000065E-2</v>
      </c>
      <c r="AQ96" cm="1">
        <f t="array" ref="AQ96">IFERROR(_xlfn.XLOOKUP(Tool_Austria!$F96&amp;$E$2,'Cooking methods'!$A:$A&amp;'Cooking methods'!$B:$B,'Cooking methods'!R:R)*$E96,"")</f>
        <v>6.465489379200005E-9</v>
      </c>
      <c r="AR96" cm="1">
        <f t="array" ref="AR96">IFERROR(_xlfn.XLOOKUP(Tool_Austria!$G96&amp;$E$2,'Waste management'!$A:$A&amp;'Waste management'!$B:$B,'Waste management'!C:C)*$E96,"")</f>
        <v>1.2093840000000011E-3</v>
      </c>
      <c r="AS96" cm="1">
        <f t="array" ref="AS96">IFERROR(_xlfn.XLOOKUP(Tool_Austria!$G96&amp;$E$2,'Waste management'!$A:$A&amp;'Waste management'!$B:$B,'Waste management'!D:D)*$E96,"")</f>
        <v>8.2512216000000062E-12</v>
      </c>
      <c r="AT96" cm="1">
        <f t="array" ref="AT96">IFERROR(_xlfn.XLOOKUP(Tool_Austria!$G96&amp;$E$2,'Waste management'!$A:$A&amp;'Waste management'!$B:$B,'Waste management'!E:E)*$E96,"")</f>
        <v>2.2248000000000021E-5</v>
      </c>
      <c r="AU96" cm="1">
        <f t="array" ref="AU96">IFERROR(_xlfn.XLOOKUP(Tool_Austria!$G96&amp;$E$2,'Waste management'!$A:$A&amp;'Waste management'!$B:$B,'Waste management'!F:F)*$E96,"")</f>
        <v>2.5920000000000025E-6</v>
      </c>
      <c r="AV96" cm="1">
        <f t="array" ref="AV96">IFERROR(_xlfn.XLOOKUP(Tool_Austria!$G96&amp;$E$2,'Waste management'!$A:$A&amp;'Waste management'!$B:$B,'Waste management'!G:G)*$E96,"")</f>
        <v>2.5011936000000021E-10</v>
      </c>
      <c r="AW96" cm="1">
        <f t="array" ref="AW96">IFERROR(_xlfn.XLOOKUP(Tool_Austria!$G96&amp;$E$2,'Waste management'!$A:$A&amp;'Waste management'!$B:$B,'Waste management'!H:H)*$E96,"")</f>
        <v>8.1529416000000072E-12</v>
      </c>
      <c r="AX96" cm="1">
        <f t="array" ref="AX96">IFERROR(_xlfn.XLOOKUP(Tool_Austria!$G96&amp;$E$2,'Waste management'!$A:$A&amp;'Waste management'!$B:$B,'Waste management'!I:I)*$E96,"")</f>
        <v>5.796511200000005E-12</v>
      </c>
      <c r="AY96" cm="1">
        <f t="array" ref="AY96">IFERROR(_xlfn.XLOOKUP(Tool_Austria!$G96&amp;$E$2,'Waste management'!$A:$A&amp;'Waste management'!$B:$B,'Waste management'!J:J)*$E96,"")</f>
        <v>4.7736000000000046E-5</v>
      </c>
      <c r="AZ96" cm="1">
        <f t="array" ref="AZ96">IFERROR(_xlfn.XLOOKUP(Tool_Austria!$G96&amp;$E$2,'Waste management'!$A:$A&amp;'Waste management'!$B:$B,'Waste management'!K:K)*$E96,"")</f>
        <v>1.161954720000001E-7</v>
      </c>
      <c r="BA96" cm="1">
        <f t="array" ref="BA96">IFERROR(_xlfn.XLOOKUP(Tool_Austria!$G96&amp;$E$2,'Waste management'!$A:$A&amp;'Waste management'!$B:$B,'Waste management'!L:L)*$E96,"")</f>
        <v>2.0909102400000017E-6</v>
      </c>
      <c r="BB96" cm="1">
        <f t="array" ref="BB96">IFERROR(_xlfn.XLOOKUP(Tool_Austria!$G96&amp;$E$2,'Waste management'!$A:$A&amp;'Waste management'!$B:$B,'Waste management'!M:M)*$E96,"")</f>
        <v>2.103840000000002E-4</v>
      </c>
      <c r="BC96" cm="1">
        <f t="array" ref="BC96">IFERROR(_xlfn.XLOOKUP(Tool_Austria!$G96&amp;$E$2,'Waste management'!$A:$A&amp;'Waste management'!$B:$B,'Waste management'!N:N)*$E96,"")</f>
        <v>0.18090302400000016</v>
      </c>
      <c r="BD96" cm="1">
        <f t="array" ref="BD96">IFERROR(_xlfn.XLOOKUP(Tool_Austria!$G96&amp;$E$2,'Waste management'!$A:$A&amp;'Waste management'!$B:$B,'Waste management'!O:O)*$E96,"")</f>
        <v>1.153461600000001E-2</v>
      </c>
      <c r="BE96" cm="1">
        <f t="array" ref="BE96">IFERROR(_xlfn.XLOOKUP(Tool_Austria!$G96&amp;$E$2,'Waste management'!$A:$A&amp;'Waste management'!$B:$B,'Waste management'!P:P)*$E96,"")</f>
        <v>2.4904800000000019E-4</v>
      </c>
      <c r="BF96" cm="1">
        <f t="array" ref="BF96">IFERROR(_xlfn.XLOOKUP(Tool_Austria!$G96&amp;$E$2,'Waste management'!$A:$A&amp;'Waste management'!$B:$B,'Waste management'!Q:Q)*$E96,"")</f>
        <v>7.2487440000000066E-3</v>
      </c>
      <c r="BG96" cm="1">
        <f t="array" ref="BG96">IFERROR(_xlfn.XLOOKUP(Tool_Austria!$G96&amp;$E$2,'Waste management'!$A:$A&amp;'Waste management'!$B:$B,'Waste management'!R:R)*$E96,"")</f>
        <v>2.3556960000000021E-9</v>
      </c>
      <c r="BH96">
        <f>IFERROR((L96+AR96+AB96)*_xlfn.XLOOKUP(Tool_Austria!BH$4,Monetization_Factors!$A:$A,Monetization_Factors!$D:$D),"")</f>
        <v>2.3932949158677375E-2</v>
      </c>
      <c r="BI96">
        <f>IFERROR((M96+AS96+AC96)*_xlfn.XLOOKUP(Tool_Austria!BI$4,Monetization_Factors!$A:$A,Monetization_Factors!$D:$D),"")</f>
        <v>1.503561323608317E-7</v>
      </c>
      <c r="BJ96">
        <f>IFERROR((N96+AT96+AD96)*_xlfn.XLOOKUP(Tool_Austria!BJ$4,Monetization_Factors!$A:$A,Monetization_Factors!$D:$D),"")</f>
        <v>2.7368658380228034E-5</v>
      </c>
      <c r="BK96">
        <f>IFERROR((O96+AU96+AE96)*_xlfn.XLOOKUP(Tool_Austria!BK$4,Monetization_Factors!$A:$A,Monetization_Factors!$D:$D),"")</f>
        <v>1.0343189175288346E-3</v>
      </c>
      <c r="BL96">
        <f>IFERROR((P96+AV96+AF96)*_xlfn.XLOOKUP(Tool_Austria!BL$4,Monetization_Factors!$A:$A,Monetization_Factors!$D:$D),"")</f>
        <v>3.4079357011545817E-2</v>
      </c>
      <c r="BM96">
        <f>IFERROR((Q96+AW96+AG96)*_xlfn.XLOOKUP(Tool_Austria!BM$4,Monetization_Factors!$A:$A,Monetization_Factors!$D:$D),"")</f>
        <v>5.7401707555441777E-4</v>
      </c>
      <c r="BN96">
        <f>IFERROR((R96+AX96+AH96)*_xlfn.XLOOKUP(Tool_Austria!BN$4,Monetization_Factors!$A:$A,Monetization_Factors!$D:$D),"")</f>
        <v>2.3223959000949577E-4</v>
      </c>
      <c r="BO96">
        <f>IFERROR((S96+AY96+AI96)*_xlfn.XLOOKUP(Tool_Austria!BO$4,Monetization_Factors!$A:$A,Monetization_Factors!$D:$D),"")</f>
        <v>2.0213840753506886E-3</v>
      </c>
      <c r="BP96">
        <f>IFERROR((T96+AZ96+AJ96)*_xlfn.XLOOKUP(Tool_Austria!BP$4,Monetization_Factors!$A:$A,Monetization_Factors!$D:$D),"")</f>
        <v>8.1780339253874714E-5</v>
      </c>
      <c r="BQ96">
        <f>IFERROR((U96+BA96+AK96)*_xlfn.XLOOKUP(Tool_Austria!BQ$4,Monetization_Factors!$A:$A,Monetization_Factors!$D:$D),"")</f>
        <v>4.1784703619660779E-3</v>
      </c>
      <c r="BR96" t="str">
        <f>IFERROR((V96+BB96+AL96)*_xlfn.XLOOKUP(Tool_Austria!BR$4,Monetization_Factors!$A:$A,Monetization_Factors!$D:$D),"")</f>
        <v/>
      </c>
      <c r="BS96">
        <f>IFERROR((W96+BC96+AM96)*_xlfn.XLOOKUP(Tool_Austria!BS$4,Monetization_Factors!$A:$A,Monetization_Factors!$D:$D),"")</f>
        <v>2.5925328592422346E-4</v>
      </c>
      <c r="BT96">
        <f>IFERROR((X96+BD96+AN96)*_xlfn.XLOOKUP(Tool_Austria!BT$4,Monetization_Factors!$A:$A,Monetization_Factors!$D:$D),"")</f>
        <v>2.3106088749001628E-3</v>
      </c>
      <c r="BU96">
        <f>IFERROR((Y96+BE96+AO96)*_xlfn.XLOOKUP(Tool_Austria!BU$4,Monetization_Factors!$A:$A,Monetization_Factors!$D:$D),"")</f>
        <v>5.0705723161202838E-4</v>
      </c>
      <c r="BV96">
        <f>IFERROR((Z96+BF96+AP96)*_xlfn.XLOOKUP(Tool_Austria!BV$4,Monetization_Factors!$A:$A,Monetization_Factors!$D:$D),"")</f>
        <v>2.9767772373697067E-3</v>
      </c>
      <c r="BW96">
        <f>IFERROR((AA96+BG96+AQ96)*_xlfn.XLOOKUP(Tool_Austria!BW$4,Monetization_Factors!$A:$A,Monetization_Factors!$D:$D),"")</f>
        <v>1.5756799993142545E-6</v>
      </c>
      <c r="BX96" s="38" cm="1">
        <f t="array" ref="BX96">IFERROR(_xlfn.IFS(I96&lt;&gt;0,I96*E96,I96="",J96*E96),"")</f>
        <v>7.5174899538461598E-2</v>
      </c>
      <c r="BY96" s="38">
        <f t="shared" si="43"/>
        <v>7.2217307854204604E-2</v>
      </c>
      <c r="BZ96" s="38">
        <f t="shared" si="44"/>
        <v>0.1473922073926662</v>
      </c>
      <c r="CA96" s="38">
        <f t="shared" si="45"/>
        <v>2.2675724214256339E-4</v>
      </c>
      <c r="CB96">
        <f t="shared" si="46"/>
        <v>0.18395687205257161</v>
      </c>
      <c r="CC96">
        <f t="shared" si="46"/>
        <v>3.7559889407622897E-9</v>
      </c>
      <c r="CD96">
        <f t="shared" si="46"/>
        <v>1.7932746754285727E-2</v>
      </c>
      <c r="CE96">
        <f t="shared" si="46"/>
        <v>6.8331701498400071E-4</v>
      </c>
      <c r="CF96">
        <f t="shared" si="46"/>
        <v>3.4138280165760034E-8</v>
      </c>
      <c r="CG96">
        <f t="shared" si="46"/>
        <v>2.7642025363474307E-9</v>
      </c>
      <c r="CH96">
        <f t="shared" si="46"/>
        <v>2.0201047143634302E-10</v>
      </c>
      <c r="CI96">
        <f t="shared" si="46"/>
        <v>4.616724223080005E-3</v>
      </c>
      <c r="CJ96">
        <f t="shared" si="46"/>
        <v>3.3524895584571455E-5</v>
      </c>
      <c r="CK96">
        <f t="shared" si="46"/>
        <v>1.0214631665485723E-3</v>
      </c>
      <c r="CL96">
        <f t="shared" si="46"/>
        <v>2.0057095419685735E-2</v>
      </c>
      <c r="CM96">
        <f t="shared" si="46"/>
        <v>5.3275533287040053</v>
      </c>
      <c r="CN96">
        <f t="shared" si="46"/>
        <v>10.376707434582867</v>
      </c>
      <c r="CO96">
        <f t="shared" si="46"/>
        <v>7.9789621721142942E-2</v>
      </c>
      <c r="CP96">
        <f t="shared" si="46"/>
        <v>1.8027086486605732</v>
      </c>
      <c r="CQ96">
        <f t="shared" si="37"/>
        <v>7.5423153852205771E-7</v>
      </c>
      <c r="CR96">
        <f t="shared" si="47"/>
        <v>2.830105723885717E-4</v>
      </c>
      <c r="CS96">
        <f t="shared" si="47"/>
        <v>5.7784445242496765E-12</v>
      </c>
      <c r="CT96">
        <f t="shared" si="47"/>
        <v>2.7588841160439582E-5</v>
      </c>
      <c r="CU96">
        <f t="shared" si="47"/>
        <v>1.0512569461292319E-6</v>
      </c>
      <c r="CV96">
        <f t="shared" si="47"/>
        <v>5.2520431024246208E-11</v>
      </c>
      <c r="CW96">
        <f t="shared" si="47"/>
        <v>4.252619286688355E-12</v>
      </c>
      <c r="CX96">
        <f t="shared" si="47"/>
        <v>3.1078534067129694E-13</v>
      </c>
      <c r="CY96">
        <f t="shared" si="47"/>
        <v>7.1026526508923151E-6</v>
      </c>
      <c r="CZ96">
        <f t="shared" si="47"/>
        <v>5.1576762437802236E-8</v>
      </c>
      <c r="DA96">
        <f t="shared" si="47"/>
        <v>1.5714817946901111E-6</v>
      </c>
      <c r="DB96">
        <f t="shared" si="47"/>
        <v>3.0857069876439595E-5</v>
      </c>
      <c r="DC96">
        <f t="shared" si="47"/>
        <v>8.1962358903138535E-3</v>
      </c>
      <c r="DD96">
        <f t="shared" si="47"/>
        <v>1.5964165283973642E-2</v>
      </c>
      <c r="DE96">
        <f t="shared" si="47"/>
        <v>1.2275326418637375E-4</v>
      </c>
      <c r="DF96">
        <f t="shared" si="47"/>
        <v>2.7733979210162667E-3</v>
      </c>
      <c r="DG96">
        <f t="shared" si="38"/>
        <v>1.1603562131108579E-9</v>
      </c>
      <c r="DH96" s="5">
        <f>IFERROR(((((L96+AB96)*(1/$H96))+AR96)/$F$2)/($B$2*('CAR.CAP_per person'!B$2)/(_xlfn.XLOOKUP($E$2,EU_countries_GDP!$A$2:$A$29,EU_countries_GDP!$E$2:$E$29))),"")</f>
        <v>7.2621119695912686E-2</v>
      </c>
      <c r="DI96" s="5">
        <f>IFERROR(((((M96+AC96)*(1/$H96))+AS96)/$F$2)/($B$2*('CAR.CAP_per person'!C$2)/(_xlfn.XLOOKUP($E$2,EU_countries_GDP!$A$2:$A$29,EU_countries_GDP!$E$2:$E$29))),"")</f>
        <v>1.8802422562810329E-5</v>
      </c>
      <c r="DJ96" s="5">
        <f>IFERROR(((((N96+AD96)*(1/$H96))+AT96)/$F$2)/($B$2*('CAR.CAP_per person'!D$2)/(_xlfn.XLOOKUP($E$2,EU_countries_GDP!$A$2:$A$29,EU_countries_GDP!$E$2:$E$29))),"")</f>
        <v>9.1974692800030476E-5</v>
      </c>
      <c r="DK96" s="5">
        <f>IFERROR(((((O96+AE96)*(1/$H96))+AU96)/$F$2)/($B$2*('CAR.CAP_per person'!E$2)/(_xlfn.XLOOKUP($E$2,EU_countries_GDP!$A$2:$A$29,EU_countries_GDP!$E$2:$E$29))),"")</f>
        <v>4.5307810995578804E-3</v>
      </c>
      <c r="DL96" s="5">
        <f>IFERROR(((((P96+AF96)*(1/$H96))+AV96)/$F$2)/($B$2*('CAR.CAP_per person'!F$2)/(_xlfn.XLOOKUP($E$2,EU_countries_GDP!$A$2:$A$29,EU_countries_GDP!$E$2:$E$29))),"")</f>
        <v>0.17757993811963416</v>
      </c>
      <c r="DM96" s="5">
        <f>IFERROR(((((Q96+AG96)*(1/$H96))+AW96)/$F$2)/($B$2*('CAR.CAP_per person'!G$2)/(_xlfn.XLOOKUP($E$2,EU_countries_GDP!$A$2:$A$29,EU_countries_GDP!$E$2:$E$29))),"")</f>
        <v>7.7594340277621207E-3</v>
      </c>
      <c r="DN96" s="5">
        <f>IFERROR(((((R96+AH96)*(1/$H96))+AX96)/$F$2)/($B$2*('CAR.CAP_per person'!H$2)/(_xlfn.XLOOKUP($E$2,EU_countries_GDP!$A$2:$A$29,EU_countries_GDP!$E$2:$E$29))),"")</f>
        <v>1.2968385831625901E-4</v>
      </c>
      <c r="DO96" s="5">
        <f>IFERROR(((((S96+AI96)*(1/$H96))+AY96)/$F$2)/($B$2*('CAR.CAP_per person'!I$2)/(_xlfn.XLOOKUP($E$2,EU_countries_GDP!$A$2:$A$29,EU_countries_GDP!$E$2:$E$29))),"")</f>
        <v>1.2336554986415503E-2</v>
      </c>
      <c r="DP96" s="5">
        <f>IFERROR(((((T96+AJ96)*(1/$H96))+AZ96)/$F$2)/($B$2*('CAR.CAP_per person'!J$2)/(_xlfn.XLOOKUP($E$2,EU_countries_GDP!$A$2:$A$29,EU_countries_GDP!$E$2:$E$29))),"")</f>
        <v>1.5565063070383533E-2</v>
      </c>
      <c r="DQ96" s="5">
        <f>IFERROR(((((U96+AK96)*(1/$H96))+BA96)/$F$2)/($B$2*('CAR.CAP_per person'!K$2)/(_xlfn.XLOOKUP($E$2,EU_countries_GDP!$A$2:$A$29,EU_countries_GDP!$E$2:$E$29))),"")</f>
        <v>1.3755308482644932E-2</v>
      </c>
      <c r="DR96" s="5">
        <f>IFERROR(((((V96+AL96)*(1/$H96))+BB96)/$F$2)/($B$2*('CAR.CAP_per person'!L$2)/(_xlfn.XLOOKUP($E$2,EU_countries_GDP!$A$2:$A$29,EU_countries_GDP!$E$2:$E$29))),"")</f>
        <v>8.7601299175637665E-3</v>
      </c>
      <c r="DS96" s="5">
        <f>IFERROR(((((W96+AM96)*(1/$H96))+BC96)/$F$2)/($B$2*('CAR.CAP_per person'!M$2)/(_xlfn.XLOOKUP($E$2,EU_countries_GDP!$A$2:$A$29,EU_countries_GDP!$E$2:$E$29))),"")</f>
        <v>0.1061987432877375</v>
      </c>
      <c r="DT96" s="5">
        <f>IFERROR(((((X96+AN96)*(1/$H96))+BD96)/$F$2)/($B$2*('CAR.CAP_per person'!N$2)/(_xlfn.XLOOKUP($E$2,EU_countries_GDP!$A$2:$A$29,EU_countries_GDP!$E$2:$E$29))),"")</f>
        <v>2.2043024447026816</v>
      </c>
      <c r="DU96" s="5">
        <f>IFERROR(((((Y96+AO96)*(1/$H96))+BE96)/$F$2)/($B$2*('CAR.CAP_per person'!O$2)/(_xlfn.XLOOKUP($E$2,EU_countries_GDP!$A$2:$A$29,EU_countries_GDP!$E$2:$E$29))),"")</f>
        <v>1.1835729658020997E-3</v>
      </c>
      <c r="DV96" s="5">
        <f>IFERROR(((((Z96+AP96)*(1/$H96))+BF96)/$F$2)/($B$2*('CAR.CAP_per person'!P$2)/(_xlfn.XLOOKUP($E$2,EU_countries_GDP!$A$2:$A$29,EU_countries_GDP!$E$2:$E$29))),"")</f>
        <v>2.1687776991753768E-2</v>
      </c>
      <c r="DW96" s="5">
        <f>IFERROR(((((AA96+AQ96)*(1/$H96))+BG96)/$F$2)/($B$2*('CAR.CAP_per person'!Q$2)/(_xlfn.XLOOKUP($E$2,EU_countries_GDP!$A$2:$A$29,EU_countries_GDP!$E$2:$E$29))),"")</f>
        <v>9.2529694197008554E-3</v>
      </c>
    </row>
    <row r="97" spans="1:127">
      <c r="A97" t="s">
        <v>223</v>
      </c>
      <c r="B97" t="str">
        <f>_xlfn.XLOOKUP(D97,Table5[Ingredient],Table5[Category],"",FALSE)</f>
        <v>Vegetables</v>
      </c>
      <c r="C97" s="33" t="s">
        <v>177</v>
      </c>
      <c r="D97" s="33" t="s">
        <v>203</v>
      </c>
      <c r="E97" s="33">
        <v>1.2000000000000012E-3</v>
      </c>
      <c r="F97" s="33" t="s">
        <v>179</v>
      </c>
      <c r="G97" s="33" t="s">
        <v>180</v>
      </c>
      <c r="H97" s="91">
        <f>Dataset_AT!R94</f>
        <v>5.6603773584905724E-2</v>
      </c>
      <c r="I97" s="33"/>
      <c r="J97" s="37">
        <f>IFERROR(INDEX('AveragePrices&amp;Codes'!G:AG, MATCH($D97, 'AveragePrices&amp;Codes'!$A:$A, 0), MATCH(Tool_Austria!$E$2, 'AveragePrices&amp;Codes'!$G$1:$AG$1, 0)),"")</f>
        <v>0.63722458418584826</v>
      </c>
      <c r="K97" s="37">
        <f>IFERROR(E97/(_xlfn.XLOOKUP(A97,Dataset_AT!$V$2:$V$9,Dataset_AT!$W$2:$W$9)),"")</f>
        <v>1.6216216216216232E-5</v>
      </c>
      <c r="L97">
        <f>IFERROR(IF($F97="Raw",_xlfn.XLOOKUP(_xlfn.XLOOKUP(Tool_Austria!$D97,'AveragePrices&amp;Codes'!$A:$A,'AveragePrices&amp;Codes'!$B:$B),AGRIBALYSE_Raw!$B:$B,AGRIBALYSE_Raw!O:O)*$E97,_xlfn.XLOOKUP(_xlfn.XLOOKUP(Tool_Austria!$D97,'AveragePrices&amp;Codes'!$A:$A,'AveragePrices&amp;Codes'!$B:$B),AGRIBALYSE_Cooked!$C:$C,AGRIBALYSE_Cooked!P:P)*$E97),"")</f>
        <v>5.6156296000000054E-4</v>
      </c>
      <c r="M97">
        <f>IFERROR(IF($F97="Raw",_xlfn.XLOOKUP(_xlfn.XLOOKUP(Tool_Austria!$D97,'AveragePrices&amp;Codes'!$A:$A,'AveragePrices&amp;Codes'!$B:$B),AGRIBALYSE_Raw!$B:$B,AGRIBALYSE_Raw!P:P)*$E97,_xlfn.XLOOKUP(_xlfn.XLOOKUP(Tool_Austria!$D97,'AveragePrices&amp;Codes'!$A:$A,'AveragePrices&amp;Codes'!$B:$B),AGRIBALYSE_Cooked!$C:$C,AGRIBALYSE_Cooked!Q:Q)*$E97),"")</f>
        <v>2.6399276000000025E-11</v>
      </c>
      <c r="N97">
        <f>IFERROR(IF($F97="Raw",_xlfn.XLOOKUP(_xlfn.XLOOKUP(Tool_Austria!$D97,'AveragePrices&amp;Codes'!$A:$A,'AveragePrices&amp;Codes'!$B:$B),AGRIBALYSE_Raw!$B:$B,AGRIBALYSE_Raw!Q:Q)*$E97,_xlfn.XLOOKUP(_xlfn.XLOOKUP(Tool_Austria!$D97,'AveragePrices&amp;Codes'!$A:$A,'AveragePrices&amp;Codes'!$B:$B),AGRIBALYSE_Cooked!$C:$C,AGRIBALYSE_Cooked!R:R)*$E97),"")</f>
        <v>9.1209516000000093E-5</v>
      </c>
      <c r="O97">
        <f>IFERROR(IF($F97="Raw",_xlfn.XLOOKUP(_xlfn.XLOOKUP(Tool_Austria!$D97,'AveragePrices&amp;Codes'!$A:$A,'AveragePrices&amp;Codes'!$B:$B),AGRIBALYSE_Raw!$B:$B,AGRIBALYSE_Raw!R:R)*$E97,_xlfn.XLOOKUP(_xlfn.XLOOKUP(Tool_Austria!$D97,'AveragePrices&amp;Codes'!$A:$A,'AveragePrices&amp;Codes'!$B:$B),AGRIBALYSE_Cooked!$C:$C,AGRIBALYSE_Cooked!S:S)*$E97),"")</f>
        <v>2.2665590666666687E-6</v>
      </c>
      <c r="P97">
        <f>IFERROR(IF($F97="Raw",_xlfn.XLOOKUP(_xlfn.XLOOKUP(Tool_Austria!$D97,'AveragePrices&amp;Codes'!$A:$A,'AveragePrices&amp;Codes'!$B:$B),AGRIBALYSE_Raw!$B:$B,AGRIBALYSE_Raw!S:S)*$E97,_xlfn.XLOOKUP(_xlfn.XLOOKUP(Tool_Austria!$D97,'AveragePrices&amp;Codes'!$A:$A,'AveragePrices&amp;Codes'!$B:$B),AGRIBALYSE_Cooked!$C:$C,AGRIBALYSE_Cooked!T:T)*$E97),"")</f>
        <v>3.73703226666667E-11</v>
      </c>
      <c r="Q97">
        <f>IFERROR(IF($F97="Raw",_xlfn.XLOOKUP(_xlfn.XLOOKUP(Tool_Austria!$D97,'AveragePrices&amp;Codes'!$A:$A,'AveragePrices&amp;Codes'!$B:$B),AGRIBALYSE_Raw!$B:$B,AGRIBALYSE_Raw!T:T)*$E97,_xlfn.XLOOKUP(_xlfn.XLOOKUP(Tool_Austria!$D97,'AveragePrices&amp;Codes'!$A:$A,'AveragePrices&amp;Codes'!$B:$B),AGRIBALYSE_Cooked!$C:$C,AGRIBALYSE_Cooked!U:U)*$E97),"")</f>
        <v>1.0446049600000011E-11</v>
      </c>
      <c r="R97">
        <f>IFERROR(IF($F97="Raw",_xlfn.XLOOKUP(_xlfn.XLOOKUP(Tool_Austria!$D97,'AveragePrices&amp;Codes'!$A:$A,'AveragePrices&amp;Codes'!$B:$B),AGRIBALYSE_Raw!$B:$B,AGRIBALYSE_Raw!U:U)*$E97,_xlfn.XLOOKUP(_xlfn.XLOOKUP(Tool_Austria!$D97,'AveragePrices&amp;Codes'!$A:$A,'AveragePrices&amp;Codes'!$B:$B),AGRIBALYSE_Cooked!$C:$C,AGRIBALYSE_Cooked!V:V)*$E97),"")</f>
        <v>3.9460384000000037E-13</v>
      </c>
      <c r="S97">
        <f>IFERROR(IF($F97="Raw",_xlfn.XLOOKUP(_xlfn.XLOOKUP(Tool_Austria!$D97,'AveragePrices&amp;Codes'!$A:$A,'AveragePrices&amp;Codes'!$B:$B),AGRIBALYSE_Raw!$B:$B,AGRIBALYSE_Raw!V:V)*$E97,_xlfn.XLOOKUP(_xlfn.XLOOKUP(Tool_Austria!$D97,'AveragePrices&amp;Codes'!$A:$A,'AveragePrices&amp;Codes'!$B:$B),AGRIBALYSE_Cooked!$C:$C,AGRIBALYSE_Cooked!W:W)*$E97),"")</f>
        <v>3.1810214666666703E-6</v>
      </c>
      <c r="T97">
        <f>IFERROR(IF($F97="Raw",_xlfn.XLOOKUP(_xlfn.XLOOKUP(Tool_Austria!$D97,'AveragePrices&amp;Codes'!$A:$A,'AveragePrices&amp;Codes'!$B:$B),AGRIBALYSE_Raw!$B:$B,AGRIBALYSE_Raw!W:W)*$E97,_xlfn.XLOOKUP(_xlfn.XLOOKUP(Tool_Austria!$D97,'AveragePrices&amp;Codes'!$A:$A,'AveragePrices&amp;Codes'!$B:$B),AGRIBALYSE_Cooked!$C:$C,AGRIBALYSE_Cooked!X:X)*$E97),"")</f>
        <v>8.6976525333333414E-8</v>
      </c>
      <c r="U97">
        <f>IFERROR(IF($F97="Raw",_xlfn.XLOOKUP(_xlfn.XLOOKUP(Tool_Austria!$D97,'AveragePrices&amp;Codes'!$A:$A,'AveragePrices&amp;Codes'!$B:$B),AGRIBALYSE_Raw!$B:$B,AGRIBALYSE_Raw!X:X)*$E97,_xlfn.XLOOKUP(_xlfn.XLOOKUP(Tool_Austria!$D97,'AveragePrices&amp;Codes'!$A:$A,'AveragePrices&amp;Codes'!$B:$B),AGRIBALYSE_Cooked!$C:$C,AGRIBALYSE_Cooked!Y:Y)*$E97),"")</f>
        <v>3.0378221333333368E-6</v>
      </c>
      <c r="V97">
        <f>IFERROR(IF($F97="Raw",_xlfn.XLOOKUP(_xlfn.XLOOKUP(Tool_Austria!$D97,'AveragePrices&amp;Codes'!$A:$A,'AveragePrices&amp;Codes'!$B:$B),AGRIBALYSE_Raw!$B:$B,AGRIBALYSE_Raw!Y:Y)*$E97,_xlfn.XLOOKUP(_xlfn.XLOOKUP(Tool_Austria!$D97,'AveragePrices&amp;Codes'!$A:$A,'AveragePrices&amp;Codes'!$B:$B),AGRIBALYSE_Cooked!$C:$C,AGRIBALYSE_Cooked!Z:Z)*$E97),"")</f>
        <v>1.1506774933333345E-5</v>
      </c>
      <c r="W97">
        <f>IFERROR(IF($F97="Raw",_xlfn.XLOOKUP(_xlfn.XLOOKUP(Tool_Austria!$D97,'AveragePrices&amp;Codes'!$A:$A,'AveragePrices&amp;Codes'!$B:$B),AGRIBALYSE_Raw!$B:$B,AGRIBALYSE_Raw!Z:Z)*$E97,_xlfn.XLOOKUP(_xlfn.XLOOKUP(Tool_Austria!$D97,'AveragePrices&amp;Codes'!$A:$A,'AveragePrices&amp;Codes'!$B:$B),AGRIBALYSE_Cooked!$C:$C,AGRIBALYSE_Cooked!AA:AA)*$E97),"")</f>
        <v>7.4262364000000072E-3</v>
      </c>
      <c r="X97">
        <f>IFERROR(IF($F97="Raw",_xlfn.XLOOKUP(_xlfn.XLOOKUP(Tool_Austria!$D97,'AveragePrices&amp;Codes'!$A:$A,'AveragePrices&amp;Codes'!$B:$B),AGRIBALYSE_Raw!$B:$B,AGRIBALYSE_Raw!AA:AA)*$E97,_xlfn.XLOOKUP(_xlfn.XLOOKUP(Tool_Austria!$D97,'AveragePrices&amp;Codes'!$A:$A,'AveragePrices&amp;Codes'!$B:$B),AGRIBALYSE_Cooked!$C:$C,AGRIBALYSE_Cooked!AB:AB)*$E97),"")</f>
        <v>2.345438800000002E-2</v>
      </c>
      <c r="Y97">
        <f>IFERROR(IF($F97="Raw",_xlfn.XLOOKUP(_xlfn.XLOOKUP(Tool_Austria!$D97,'AveragePrices&amp;Codes'!$A:$A,'AveragePrices&amp;Codes'!$B:$B),AGRIBALYSE_Raw!$B:$B,AGRIBALYSE_Raw!AB:AB)*$E97,_xlfn.XLOOKUP(_xlfn.XLOOKUP(Tool_Austria!$D97,'AveragePrices&amp;Codes'!$A:$A,'AveragePrices&amp;Codes'!$B:$B),AGRIBALYSE_Cooked!$C:$C,AGRIBALYSE_Cooked!AC:AC)*$E97),"")</f>
        <v>9.8126825333333433E-4</v>
      </c>
      <c r="Z97">
        <f>IFERROR(IF($F97="Raw",_xlfn.XLOOKUP(_xlfn.XLOOKUP(Tool_Austria!$D97,'AveragePrices&amp;Codes'!$A:$A,'AveragePrices&amp;Codes'!$B:$B),AGRIBALYSE_Raw!$B:$B,AGRIBALYSE_Raw!AC:AC)*$E97,_xlfn.XLOOKUP(_xlfn.XLOOKUP(Tool_Austria!$D97,'AveragePrices&amp;Codes'!$A:$A,'AveragePrices&amp;Codes'!$B:$B),AGRIBALYSE_Cooked!$C:$C,AGRIBALYSE_Cooked!AD:AD)*$E97),"")</f>
        <v>7.7175425333333401E-3</v>
      </c>
      <c r="AA97">
        <f>IFERROR(IF($F97="Raw",_xlfn.XLOOKUP(_xlfn.XLOOKUP(Tool_Austria!$D97,'AveragePrices&amp;Codes'!$A:$A,'AveragePrices&amp;Codes'!$B:$B),AGRIBALYSE_Raw!$B:$B,AGRIBALYSE_Raw!AD:AD)*$E97,_xlfn.XLOOKUP(_xlfn.XLOOKUP(Tool_Austria!$D97,'AveragePrices&amp;Codes'!$A:$A,'AveragePrices&amp;Codes'!$B:$B),AGRIBALYSE_Cooked!$C:$C,AGRIBALYSE_Cooked!AE:AE)*$E97),"")</f>
        <v>3.2444536000000035E-9</v>
      </c>
      <c r="AB97" cm="1">
        <f t="array" ref="AB97">IFERROR(_xlfn.XLOOKUP(Tool_Austria!$F97&amp;$E$2,'Cooking methods'!$A:$A&amp;'Cooking methods'!$B:$B,'Cooking methods'!C:C)*$E97,"")</f>
        <v>2.3649376800000024E-4</v>
      </c>
      <c r="AC97" cm="1">
        <f t="array" ref="AC97">IFERROR(_xlfn.XLOOKUP(Tool_Austria!$F97&amp;$E$2,'Cooking methods'!$A:$A&amp;'Cooking methods'!$B:$B,'Cooking methods'!D:D)*$E97,"")</f>
        <v>8.4699996360000076E-12</v>
      </c>
      <c r="AD97" cm="1">
        <f t="array" ref="AD97">IFERROR(_xlfn.XLOOKUP(Tool_Austria!$F97&amp;$E$2,'Cooking methods'!$A:$A&amp;'Cooking methods'!$B:$B,'Cooking methods'!E:E)*$E97,"")</f>
        <v>1.6812000000000015E-5</v>
      </c>
      <c r="AE97" cm="1">
        <f t="array" ref="AE97">IFERROR(_xlfn.XLOOKUP(Tool_Austria!$F97&amp;$E$2,'Cooking methods'!$A:$A&amp;'Cooking methods'!$B:$B,'Cooking methods'!F:F)*$E97,"")</f>
        <v>4.283003880000005E-7</v>
      </c>
      <c r="AF97" cm="1">
        <f t="array" ref="AF97">IFERROR(_xlfn.XLOOKUP(Tool_Austria!$F97&amp;$E$2,'Cooking methods'!$A:$A&amp;'Cooking methods'!$B:$B,'Cooking methods'!G:G)*$E97,"")</f>
        <v>1.7284003200000017E-12</v>
      </c>
      <c r="AG97" cm="1">
        <f t="array" ref="AG97">IFERROR(_xlfn.XLOOKUP(Tool_Austria!$F97&amp;$E$2,'Cooking methods'!$A:$A&amp;'Cooking methods'!$B:$B,'Cooking methods'!H:H)*$E97,"")</f>
        <v>9.8077723200000079E-13</v>
      </c>
      <c r="AH97" cm="1">
        <f t="array" ref="AH97">IFERROR(_xlfn.XLOOKUP(Tool_Austria!$F97&amp;$E$2,'Cooking methods'!$A:$A&amp;'Cooking methods'!$B:$B,'Cooking methods'!I:I)*$E97,"")</f>
        <v>5.3151145440000052E-13</v>
      </c>
      <c r="AI97" cm="1">
        <f t="array" ref="AI97">IFERROR(_xlfn.XLOOKUP(Tool_Austria!$F97&amp;$E$2,'Cooking methods'!$A:$A&amp;'Cooking methods'!$B:$B,'Cooking methods'!J:J)*$E97,"")</f>
        <v>2.9859906000000034E-7</v>
      </c>
      <c r="AJ97" cm="1">
        <f t="array" ref="AJ97">IFERROR(_xlfn.XLOOKUP(Tool_Austria!$F97&amp;$E$2,'Cooking methods'!$A:$A&amp;'Cooking methods'!$B:$B,'Cooking methods'!K:K)*$E97,"")</f>
        <v>6.3964038000000061E-8</v>
      </c>
      <c r="AK97" cm="1">
        <f t="array" ref="AK97">IFERROR(_xlfn.XLOOKUP(Tool_Austria!$F97&amp;$E$2,'Cooking methods'!$A:$A&amp;'Cooking methods'!$B:$B,'Cooking methods'!L:L)*$E97,"")</f>
        <v>1.2094116000000013E-7</v>
      </c>
      <c r="AL97" cm="1">
        <f t="array" ref="AL97">IFERROR(_xlfn.XLOOKUP(Tool_Austria!$F97&amp;$E$2,'Cooking methods'!$A:$A&amp;'Cooking methods'!$B:$B,'Cooking methods'!M:M)*$E97,"")</f>
        <v>8.1585030000000087E-7</v>
      </c>
      <c r="AM97" cm="1">
        <f t="array" ref="AM97">IFERROR(_xlfn.XLOOKUP(Tool_Austria!$F97&amp;$E$2,'Cooking methods'!$A:$A&amp;'Cooking methods'!$B:$B,'Cooking methods'!N:N)*$E97,"")</f>
        <v>6.0030892800000055E-4</v>
      </c>
      <c r="AN97" cm="1">
        <f t="array" ref="AN97">IFERROR(_xlfn.XLOOKUP(Tool_Austria!$F97&amp;$E$2,'Cooking methods'!$A:$A&amp;'Cooking methods'!$B:$B,'Cooking methods'!O:O)*$E97,"")</f>
        <v>3.4630008000000035E-4</v>
      </c>
      <c r="AO97" cm="1">
        <f t="array" ref="AO97">IFERROR(_xlfn.XLOOKUP(Tool_Austria!$F97&amp;$E$2,'Cooking methods'!$A:$A&amp;'Cooking methods'!$B:$B,'Cooking methods'!P:P)*$E97,"")</f>
        <v>6.2010648000000065E-5</v>
      </c>
      <c r="AP97" cm="1">
        <f t="array" ref="AP97">IFERROR(_xlfn.XLOOKUP(Tool_Austria!$F97&amp;$E$2,'Cooking methods'!$A:$A&amp;'Cooking methods'!$B:$B,'Cooking methods'!Q:Q)*$E97,"")</f>
        <v>3.732441624000004E-3</v>
      </c>
      <c r="AQ97" cm="1">
        <f t="array" ref="AQ97">IFERROR(_xlfn.XLOOKUP(Tool_Austria!$F97&amp;$E$2,'Cooking methods'!$A:$A&amp;'Cooking methods'!$B:$B,'Cooking methods'!R:R)*$E97,"")</f>
        <v>3.5919385440000034E-10</v>
      </c>
      <c r="AR97" cm="1">
        <f t="array" ref="AR97">IFERROR(_xlfn.XLOOKUP(Tool_Austria!$G97&amp;$E$2,'Waste management'!$A:$A&amp;'Waste management'!$B:$B,'Waste management'!C:C)*$E97,"")</f>
        <v>6.7188000000000062E-5</v>
      </c>
      <c r="AS97" cm="1">
        <f t="array" ref="AS97">IFERROR(_xlfn.XLOOKUP(Tool_Austria!$G97&amp;$E$2,'Waste management'!$A:$A&amp;'Waste management'!$B:$B,'Waste management'!D:D)*$E97,"")</f>
        <v>4.5840120000000044E-13</v>
      </c>
      <c r="AT97" cm="1">
        <f t="array" ref="AT97">IFERROR(_xlfn.XLOOKUP(Tool_Austria!$G97&amp;$E$2,'Waste management'!$A:$A&amp;'Waste management'!$B:$B,'Waste management'!E:E)*$E97,"")</f>
        <v>1.2360000000000014E-6</v>
      </c>
      <c r="AU97" cm="1">
        <f t="array" ref="AU97">IFERROR(_xlfn.XLOOKUP(Tool_Austria!$G97&amp;$E$2,'Waste management'!$A:$A&amp;'Waste management'!$B:$B,'Waste management'!F:F)*$E97,"")</f>
        <v>1.4400000000000015E-7</v>
      </c>
      <c r="AV97" cm="1">
        <f t="array" ref="AV97">IFERROR(_xlfn.XLOOKUP(Tool_Austria!$G97&amp;$E$2,'Waste management'!$A:$A&amp;'Waste management'!$B:$B,'Waste management'!G:G)*$E97,"")</f>
        <v>1.3895520000000013E-11</v>
      </c>
      <c r="AW97" cm="1">
        <f t="array" ref="AW97">IFERROR(_xlfn.XLOOKUP(Tool_Austria!$G97&amp;$E$2,'Waste management'!$A:$A&amp;'Waste management'!$B:$B,'Waste management'!H:H)*$E97,"")</f>
        <v>4.5294120000000043E-13</v>
      </c>
      <c r="AX97" cm="1">
        <f t="array" ref="AX97">IFERROR(_xlfn.XLOOKUP(Tool_Austria!$G97&amp;$E$2,'Waste management'!$A:$A&amp;'Waste management'!$B:$B,'Waste management'!I:I)*$E97,"")</f>
        <v>3.2202840000000033E-13</v>
      </c>
      <c r="AY97" cm="1">
        <f t="array" ref="AY97">IFERROR(_xlfn.XLOOKUP(Tool_Austria!$G97&amp;$E$2,'Waste management'!$A:$A&amp;'Waste management'!$B:$B,'Waste management'!J:J)*$E97,"")</f>
        <v>2.6520000000000027E-6</v>
      </c>
      <c r="AZ97" cm="1">
        <f t="array" ref="AZ97">IFERROR(_xlfn.XLOOKUP(Tool_Austria!$G97&amp;$E$2,'Waste management'!$A:$A&amp;'Waste management'!$B:$B,'Waste management'!K:K)*$E97,"")</f>
        <v>6.4553040000000065E-9</v>
      </c>
      <c r="BA97" cm="1">
        <f t="array" ref="BA97">IFERROR(_xlfn.XLOOKUP(Tool_Austria!$G97&amp;$E$2,'Waste management'!$A:$A&amp;'Waste management'!$B:$B,'Waste management'!L:L)*$E97,"")</f>
        <v>1.1616168000000011E-7</v>
      </c>
      <c r="BB97" cm="1">
        <f t="array" ref="BB97">IFERROR(_xlfn.XLOOKUP(Tool_Austria!$G97&amp;$E$2,'Waste management'!$A:$A&amp;'Waste management'!$B:$B,'Waste management'!M:M)*$E97,"")</f>
        <v>1.1688000000000012E-5</v>
      </c>
      <c r="BC97" cm="1">
        <f t="array" ref="BC97">IFERROR(_xlfn.XLOOKUP(Tool_Austria!$G97&amp;$E$2,'Waste management'!$A:$A&amp;'Waste management'!$B:$B,'Waste management'!N:N)*$E97,"")</f>
        <v>1.005016800000001E-2</v>
      </c>
      <c r="BD97" cm="1">
        <f t="array" ref="BD97">IFERROR(_xlfn.XLOOKUP(Tool_Austria!$G97&amp;$E$2,'Waste management'!$A:$A&amp;'Waste management'!$B:$B,'Waste management'!O:O)*$E97,"")</f>
        <v>6.4081200000000059E-4</v>
      </c>
      <c r="BE97" cm="1">
        <f t="array" ref="BE97">IFERROR(_xlfn.XLOOKUP(Tool_Austria!$G97&amp;$E$2,'Waste management'!$A:$A&amp;'Waste management'!$B:$B,'Waste management'!P:P)*$E97,"")</f>
        <v>1.3836000000000015E-5</v>
      </c>
      <c r="BF97" cm="1">
        <f t="array" ref="BF97">IFERROR(_xlfn.XLOOKUP(Tool_Austria!$G97&amp;$E$2,'Waste management'!$A:$A&amp;'Waste management'!$B:$B,'Waste management'!Q:Q)*$E97,"")</f>
        <v>4.0270800000000043E-4</v>
      </c>
      <c r="BG97" cm="1">
        <f t="array" ref="BG97">IFERROR(_xlfn.XLOOKUP(Tool_Austria!$G97&amp;$E$2,'Waste management'!$A:$A&amp;'Waste management'!$B:$B,'Waste management'!R:R)*$E97,"")</f>
        <v>1.3087200000000013E-10</v>
      </c>
      <c r="BH97">
        <f>IFERROR((L97+AR97+AB97)*_xlfn.XLOOKUP(Tool_Austria!BH$4,Monetization_Factors!$A:$A,Monetization_Factors!$D:$D),"")</f>
        <v>1.1256909216808011E-4</v>
      </c>
      <c r="BI97">
        <f>IFERROR((M97+AS97+AC97)*_xlfn.XLOOKUP(Tool_Austria!BI$4,Monetization_Factors!$A:$A,Monetization_Factors!$D:$D),"")</f>
        <v>1.414203539501444E-9</v>
      </c>
      <c r="BJ97">
        <f>IFERROR((N97+AT97+AD97)*_xlfn.XLOOKUP(Tool_Austria!BJ$4,Monetization_Factors!$A:$A,Monetization_Factors!$D:$D),"")</f>
        <v>1.6674699486076606E-7</v>
      </c>
      <c r="BK97">
        <f>IFERROR((O97+AU97+AE97)*_xlfn.XLOOKUP(Tool_Austria!BK$4,Monetization_Factors!$A:$A,Monetization_Factors!$D:$D),"")</f>
        <v>4.2971065753954294E-6</v>
      </c>
      <c r="BL97">
        <f>IFERROR((P97+AV97+AF97)*_xlfn.XLOOKUP(Tool_Austria!BL$4,Monetization_Factors!$A:$A,Monetization_Factors!$D:$D),"")</f>
        <v>5.2902774174037407E-5</v>
      </c>
      <c r="BM97">
        <f>IFERROR((Q97+AW97+AG97)*_xlfn.XLOOKUP(Tool_Austria!BM$4,Monetization_Factors!$A:$A,Monetization_Factors!$D:$D),"")</f>
        <v>2.4669645636763894E-6</v>
      </c>
      <c r="BN97">
        <f>IFERROR((R97+AX97+AH97)*_xlfn.XLOOKUP(Tool_Austria!BN$4,Monetization_Factors!$A:$A,Monetization_Factors!$D:$D),"")</f>
        <v>1.4349175951095991E-6</v>
      </c>
      <c r="BO97">
        <f>IFERROR((S97+AY97+AI97)*_xlfn.XLOOKUP(Tool_Austria!BO$4,Monetization_Factors!$A:$A,Monetization_Factors!$D:$D),"")</f>
        <v>2.6846654662055243E-6</v>
      </c>
      <c r="BP97">
        <f>IFERROR((T97+AZ97+AJ97)*_xlfn.XLOOKUP(Tool_Austria!BP$4,Monetization_Factors!$A:$A,Monetization_Factors!$D:$D),"")</f>
        <v>3.8395011239353895E-7</v>
      </c>
      <c r="BQ97">
        <f>IFERROR((U97+BA97+AK97)*_xlfn.XLOOKUP(Tool_Austria!BQ$4,Monetization_Factors!$A:$A,Monetization_Factors!$D:$D),"")</f>
        <v>1.3396642568104969E-5</v>
      </c>
      <c r="BR97" t="str">
        <f>IFERROR((V97+BB97+AL97)*_xlfn.XLOOKUP(Tool_Austria!BR$4,Monetization_Factors!$A:$A,Monetization_Factors!$D:$D),"")</f>
        <v/>
      </c>
      <c r="BS97">
        <f>IFERROR((W97+BC97+AM97)*_xlfn.XLOOKUP(Tool_Austria!BS$4,Monetization_Factors!$A:$A,Monetization_Factors!$D:$D),"")</f>
        <v>8.7966220886882175E-7</v>
      </c>
      <c r="BT97">
        <f>IFERROR((X97+BD97+AN97)*_xlfn.XLOOKUP(Tool_Austria!BT$4,Monetization_Factors!$A:$A,Monetization_Factors!$D:$D),"")</f>
        <v>5.4424534330133898E-6</v>
      </c>
      <c r="BU97">
        <f>IFERROR((Y97+BE97+AO97)*_xlfn.XLOOKUP(Tool_Austria!BU$4,Monetization_Factors!$A:$A,Monetization_Factors!$D:$D),"")</f>
        <v>6.7178881639423437E-6</v>
      </c>
      <c r="BV97">
        <f>IFERROR((Z97+BF97+AP97)*_xlfn.XLOOKUP(Tool_Austria!BV$4,Monetization_Factors!$A:$A,Monetization_Factors!$D:$D),"")</f>
        <v>1.9572116793091195E-5</v>
      </c>
      <c r="BW97">
        <f>IFERROR((AA97+BG97+AQ97)*_xlfn.XLOOKUP(Tool_Austria!BW$4,Monetization_Factors!$A:$A,Monetization_Factors!$D:$D),"")</f>
        <v>7.8018583297096877E-9</v>
      </c>
      <c r="BX97" s="38" cm="1">
        <f t="array" ref="BX97">IFERROR(_xlfn.IFS(I97&lt;&gt;0,I97*E97,I97="",J97*E97),"")</f>
        <v>7.6466950102301869E-4</v>
      </c>
      <c r="BY97" s="38">
        <f t="shared" si="43"/>
        <v>2.2292419687864866E-4</v>
      </c>
      <c r="BZ97" s="38">
        <f t="shared" si="44"/>
        <v>9.8759369790166738E-4</v>
      </c>
      <c r="CA97" s="38">
        <f t="shared" si="45"/>
        <v>1.5193749198487189E-6</v>
      </c>
      <c r="CB97">
        <f t="shared" si="46"/>
        <v>8.6524472800000082E-4</v>
      </c>
      <c r="CC97">
        <f t="shared" si="46"/>
        <v>3.532767683600003E-11</v>
      </c>
      <c r="CD97">
        <f t="shared" si="46"/>
        <v>1.0925751600000011E-4</v>
      </c>
      <c r="CE97">
        <f t="shared" si="46"/>
        <v>2.8388594546666693E-6</v>
      </c>
      <c r="CF97">
        <f t="shared" si="46"/>
        <v>5.2994242986666717E-11</v>
      </c>
      <c r="CG97">
        <f t="shared" si="46"/>
        <v>1.1879768032000012E-11</v>
      </c>
      <c r="CH97">
        <f t="shared" si="46"/>
        <v>1.2481436944000011E-12</v>
      </c>
      <c r="CI97">
        <f t="shared" si="46"/>
        <v>6.1316205266666734E-6</v>
      </c>
      <c r="CJ97">
        <f t="shared" si="46"/>
        <v>1.5739586733333349E-7</v>
      </c>
      <c r="CK97">
        <f t="shared" si="46"/>
        <v>3.2749249733333372E-6</v>
      </c>
      <c r="CL97">
        <f t="shared" si="46"/>
        <v>2.4010625233333357E-5</v>
      </c>
      <c r="CM97">
        <f t="shared" si="46"/>
        <v>1.8076713328000017E-2</v>
      </c>
      <c r="CN97">
        <f t="shared" si="46"/>
        <v>2.4441500080000022E-2</v>
      </c>
      <c r="CO97">
        <f t="shared" si="46"/>
        <v>1.0571149013333344E-3</v>
      </c>
      <c r="CP97">
        <f t="shared" si="46"/>
        <v>1.1852692157333344E-2</v>
      </c>
      <c r="CQ97">
        <f t="shared" si="37"/>
        <v>3.7345194544000035E-9</v>
      </c>
      <c r="CR97">
        <f t="shared" si="47"/>
        <v>1.3311457353846167E-6</v>
      </c>
      <c r="CS97">
        <f t="shared" si="47"/>
        <v>5.435027205538466E-14</v>
      </c>
      <c r="CT97">
        <f t="shared" si="47"/>
        <v>1.6808848615384631E-7</v>
      </c>
      <c r="CU97">
        <f t="shared" si="47"/>
        <v>4.3674760841025679E-9</v>
      </c>
      <c r="CV97">
        <f t="shared" si="47"/>
        <v>8.152960459487187E-14</v>
      </c>
      <c r="CW97">
        <f t="shared" si="47"/>
        <v>1.8276566203076941E-14</v>
      </c>
      <c r="CX97">
        <f t="shared" si="47"/>
        <v>1.9202210683076939E-15</v>
      </c>
      <c r="CY97">
        <f t="shared" si="47"/>
        <v>9.4332623487179586E-9</v>
      </c>
      <c r="CZ97">
        <f t="shared" si="47"/>
        <v>2.4214748820512847E-10</v>
      </c>
      <c r="DA97">
        <f t="shared" si="47"/>
        <v>5.0383461128205183E-9</v>
      </c>
      <c r="DB97">
        <f t="shared" si="47"/>
        <v>3.6939423435897471E-8</v>
      </c>
      <c r="DC97">
        <f t="shared" si="47"/>
        <v>2.7810328196923102E-5</v>
      </c>
      <c r="DD97">
        <f t="shared" si="47"/>
        <v>3.7602307815384649E-5</v>
      </c>
      <c r="DE97">
        <f t="shared" si="47"/>
        <v>1.626330617435899E-6</v>
      </c>
      <c r="DF97">
        <f t="shared" si="47"/>
        <v>1.8234911011282066E-5</v>
      </c>
      <c r="DG97">
        <f t="shared" si="38"/>
        <v>5.7454145452307743E-12</v>
      </c>
      <c r="DH97" s="5">
        <f>IFERROR(((((L97+AB97)*(1/$H97))+AR97)/$F$2)/($B$2*('CAR.CAP_per person'!B$2)/(_xlfn.XLOOKUP($E$2,EU_countries_GDP!$A$2:$A$29,EU_countries_GDP!$E$2:$E$29))),"")</f>
        <v>3.185277877999682E-4</v>
      </c>
      <c r="DI97" s="5">
        <f>IFERROR(((((M97+AC97)*(1/$H97))+AS97)/$F$2)/($B$2*('CAR.CAP_per person'!C$2)/(_xlfn.XLOOKUP($E$2,EU_countries_GDP!$A$2:$A$29,EU_countries_GDP!$E$2:$E$29))),"")</f>
        <v>1.7504772717985319E-7</v>
      </c>
      <c r="DJ97" s="5">
        <f>IFERROR(((((N97+AD97)*(1/$H97))+AT97)/$F$2)/($B$2*('CAR.CAP_per person'!D$2)/(_xlfn.XLOOKUP($E$2,EU_countries_GDP!$A$2:$A$29,EU_countries_GDP!$E$2:$E$29))),"")</f>
        <v>5.5503655565222969E-7</v>
      </c>
      <c r="DK97" s="5">
        <f>IFERROR(((((O97+AE97)*(1/$H97))+AU97)/$F$2)/($B$2*('CAR.CAP_per person'!E$2)/(_xlfn.XLOOKUP($E$2,EU_countries_GDP!$A$2:$A$29,EU_countries_GDP!$E$2:$E$29))),"")</f>
        <v>1.7986865731824713E-5</v>
      </c>
      <c r="DL97" s="5">
        <f>IFERROR(((((P97+AF97)*(1/$H97))+AV97)/$F$2)/($B$2*('CAR.CAP_per person'!F$2)/(_xlfn.XLOOKUP($E$2,EU_countries_GDP!$A$2:$A$29,EU_countries_GDP!$E$2:$E$29))),"")</f>
        <v>2.0891852369622367E-4</v>
      </c>
      <c r="DM97" s="5">
        <f>IFERROR(((((Q97+AG97)*(1/$H97))+AW97)/$F$2)/($B$2*('CAR.CAP_per person'!G$2)/(_xlfn.XLOOKUP($E$2,EU_countries_GDP!$A$2:$A$29,EU_countries_GDP!$E$2:$E$29))),"")</f>
        <v>3.223808796006159E-5</v>
      </c>
      <c r="DN97" s="5">
        <f>IFERROR(((((R97+AH97)*(1/$H97))+AX97)/$F$2)/($B$2*('CAR.CAP_per person'!H$2)/(_xlfn.XLOOKUP($E$2,EU_countries_GDP!$A$2:$A$29,EU_countries_GDP!$E$2:$E$29))),"")</f>
        <v>6.2310368597689542E-7</v>
      </c>
      <c r="DO97" s="5">
        <f>IFERROR(((((S97+AI97)*(1/$H97))+AY97)/$F$2)/($B$2*('CAR.CAP_per person'!I$2)/(_xlfn.XLOOKUP($E$2,EU_countries_GDP!$A$2:$A$29,EU_countries_GDP!$E$2:$E$29))),"")</f>
        <v>9.7947164491815906E-6</v>
      </c>
      <c r="DP97" s="5">
        <f>IFERROR(((((T97+AJ97)*(1/$H97))+AZ97)/$F$2)/($B$2*('CAR.CAP_per person'!J$2)/(_xlfn.XLOOKUP($E$2,EU_countries_GDP!$A$2:$A$29,EU_countries_GDP!$E$2:$E$29))),"")</f>
        <v>7.0479342801568125E-5</v>
      </c>
      <c r="DQ97" s="5">
        <f>IFERROR(((((U97+AK97)*(1/$H97))+BA97)/$F$2)/($B$2*('CAR.CAP_per person'!K$2)/(_xlfn.XLOOKUP($E$2,EU_countries_GDP!$A$2:$A$29,EU_countries_GDP!$E$2:$E$29))),"")</f>
        <v>4.2707806101793012E-5</v>
      </c>
      <c r="DR97" s="5">
        <f>IFERROR(((((V97+AL97)*(1/$H97))+BB97)/$F$2)/($B$2*('CAR.CAP_per person'!L$2)/(_xlfn.XLOOKUP($E$2,EU_countries_GDP!$A$2:$A$29,EU_countries_GDP!$E$2:$E$29))),"")</f>
        <v>5.7276572084285199E-6</v>
      </c>
      <c r="DS97" s="5">
        <f>IFERROR(((((W97+AM97)*(1/$H97))+BC97)/$F$2)/($B$2*('CAR.CAP_per person'!M$2)/(_xlfn.XLOOKUP($E$2,EU_countries_GDP!$A$2:$A$29,EU_countries_GDP!$E$2:$E$29))),"")</f>
        <v>1.770103837601677E-4</v>
      </c>
      <c r="DT97" s="5">
        <f>IFERROR(((((X97+AN97)*(1/$H97))+BD97)/$F$2)/($B$2*('CAR.CAP_per person'!N$2)/(_xlfn.XLOOKUP($E$2,EU_countries_GDP!$A$2:$A$29,EU_countries_GDP!$E$2:$E$29))),"")</f>
        <v>5.0689517287644571E-3</v>
      </c>
      <c r="DU97" s="5">
        <f>IFERROR(((((Y97+AO97)*(1/$H97))+BE97)/$F$2)/($B$2*('CAR.CAP_per person'!O$2)/(_xlfn.XLOOKUP($E$2,EU_countries_GDP!$A$2:$A$29,EU_countries_GDP!$E$2:$E$29))),"")</f>
        <v>1.5533011826275106E-5</v>
      </c>
      <c r="DV97" s="5">
        <f>IFERROR(((((Z97+AP97)*(1/$H97))+BF97)/$F$2)/($B$2*('CAR.CAP_per person'!P$2)/(_xlfn.XLOOKUP($E$2,EU_countries_GDP!$A$2:$A$29,EU_countries_GDP!$E$2:$E$29))),"")</f>
        <v>1.3855069805435901E-4</v>
      </c>
      <c r="DW97" s="5">
        <f>IFERROR(((((AA97+AQ97)*(1/$H97))+BG97)/$F$2)/($B$2*('CAR.CAP_per person'!Q$2)/(_xlfn.XLOOKUP($E$2,EU_countries_GDP!$A$2:$A$29,EU_countries_GDP!$E$2:$E$29))),"")</f>
        <v>4.4431617346302708E-5</v>
      </c>
    </row>
    <row r="98" spans="1:127">
      <c r="A98" t="s">
        <v>223</v>
      </c>
      <c r="B98" t="str">
        <f>_xlfn.XLOOKUP(D98,Table5[Ingredient],Table5[Category],"",FALSE)</f>
        <v>Vegetables</v>
      </c>
      <c r="C98" s="33" t="s">
        <v>177</v>
      </c>
      <c r="D98" s="33" t="s">
        <v>225</v>
      </c>
      <c r="E98" s="33">
        <v>0.3590000000000001</v>
      </c>
      <c r="F98" s="33" t="s">
        <v>182</v>
      </c>
      <c r="G98" s="33" t="s">
        <v>180</v>
      </c>
      <c r="H98" s="91">
        <f>Dataset_AT!R95</f>
        <v>6.4766372000721661E-2</v>
      </c>
      <c r="I98" s="33"/>
      <c r="J98" s="37">
        <f>IFERROR(INDEX('AveragePrices&amp;Codes'!G:AG, MATCH($D98, 'AveragePrices&amp;Codes'!$A:$A, 0), MATCH(Tool_Austria!$E$2, 'AveragePrices&amp;Codes'!$G$1:$AG$1, 0)),"")</f>
        <v>1.8433636363636365</v>
      </c>
      <c r="K98" s="37">
        <f>IFERROR(E98/(_xlfn.XLOOKUP(A98,Dataset_AT!$V$2:$V$9,Dataset_AT!$W$2:$W$9)),"")</f>
        <v>4.8513513513513528E-3</v>
      </c>
      <c r="L98">
        <f>IFERROR(IF($F98="Raw",_xlfn.XLOOKUP(_xlfn.XLOOKUP(Tool_Austria!$D98,'AveragePrices&amp;Codes'!$A:$A,'AveragePrices&amp;Codes'!$B:$B),AGRIBALYSE_Raw!$B:$B,AGRIBALYSE_Raw!O:O)*$E98,_xlfn.XLOOKUP(_xlfn.XLOOKUP(Tool_Austria!$D98,'AveragePrices&amp;Codes'!$A:$A,'AveragePrices&amp;Codes'!$B:$B),AGRIBALYSE_Cooked!$C:$C,AGRIBALYSE_Cooked!P:P)*$E98),"")</f>
        <v>0.16853862108888892</v>
      </c>
      <c r="M98">
        <f>IFERROR(IF($F98="Raw",_xlfn.XLOOKUP(_xlfn.XLOOKUP(Tool_Austria!$D98,'AveragePrices&amp;Codes'!$A:$A,'AveragePrices&amp;Codes'!$B:$B),AGRIBALYSE_Raw!$B:$B,AGRIBALYSE_Raw!P:P)*$E98,_xlfn.XLOOKUP(_xlfn.XLOOKUP(Tool_Austria!$D98,'AveragePrices&amp;Codes'!$A:$A,'AveragePrices&amp;Codes'!$B:$B),AGRIBALYSE_Cooked!$C:$C,AGRIBALYSE_Cooked!Q:Q)*$E98),"")</f>
        <v>6.7270640600000025E-9</v>
      </c>
      <c r="N98">
        <f>IFERROR(IF($F98="Raw",_xlfn.XLOOKUP(_xlfn.XLOOKUP(Tool_Austria!$D98,'AveragePrices&amp;Codes'!$A:$A,'AveragePrices&amp;Codes'!$B:$B),AGRIBALYSE_Raw!$B:$B,AGRIBALYSE_Raw!Q:Q)*$E98,_xlfn.XLOOKUP(_xlfn.XLOOKUP(Tool_Austria!$D98,'AveragePrices&amp;Codes'!$A:$A,'AveragePrices&amp;Codes'!$B:$B),AGRIBALYSE_Cooked!$C:$C,AGRIBALYSE_Cooked!R:R)*$E98),"")</f>
        <v>6.2757125066666683E-2</v>
      </c>
      <c r="O98">
        <f>IFERROR(IF($F98="Raw",_xlfn.XLOOKUP(_xlfn.XLOOKUP(Tool_Austria!$D98,'AveragePrices&amp;Codes'!$A:$A,'AveragePrices&amp;Codes'!$B:$B),AGRIBALYSE_Raw!$B:$B,AGRIBALYSE_Raw!R:R)*$E98,_xlfn.XLOOKUP(_xlfn.XLOOKUP(Tool_Austria!$D98,'AveragePrices&amp;Codes'!$A:$A,'AveragePrices&amp;Codes'!$B:$B),AGRIBALYSE_Cooked!$C:$C,AGRIBALYSE_Cooked!S:S)*$E98),"")</f>
        <v>6.2972732488888908E-4</v>
      </c>
      <c r="P98">
        <f>IFERROR(IF($F98="Raw",_xlfn.XLOOKUP(_xlfn.XLOOKUP(Tool_Austria!$D98,'AveragePrices&amp;Codes'!$A:$A,'AveragePrices&amp;Codes'!$B:$B),AGRIBALYSE_Raw!$B:$B,AGRIBALYSE_Raw!S:S)*$E98,_xlfn.XLOOKUP(_xlfn.XLOOKUP(Tool_Austria!$D98,'AveragePrices&amp;Codes'!$A:$A,'AveragePrices&amp;Codes'!$B:$B),AGRIBALYSE_Cooked!$C:$C,AGRIBALYSE_Cooked!T:T)*$E98),"")</f>
        <v>9.9409569122222261E-9</v>
      </c>
      <c r="Q98">
        <f>IFERROR(IF($F98="Raw",_xlfn.XLOOKUP(_xlfn.XLOOKUP(Tool_Austria!$D98,'AveragePrices&amp;Codes'!$A:$A,'AveragePrices&amp;Codes'!$B:$B),AGRIBALYSE_Raw!$B:$B,AGRIBALYSE_Raw!T:T)*$E98,_xlfn.XLOOKUP(_xlfn.XLOOKUP(Tool_Austria!$D98,'AveragePrices&amp;Codes'!$A:$A,'AveragePrices&amp;Codes'!$B:$B),AGRIBALYSE_Cooked!$C:$C,AGRIBALYSE_Cooked!U:U)*$E98),"")</f>
        <v>3.5483588321111121E-9</v>
      </c>
      <c r="R98">
        <f>IFERROR(IF($F98="Raw",_xlfn.XLOOKUP(_xlfn.XLOOKUP(Tool_Austria!$D98,'AveragePrices&amp;Codes'!$A:$A,'AveragePrices&amp;Codes'!$B:$B),AGRIBALYSE_Raw!$B:$B,AGRIBALYSE_Raw!U:U)*$E98,_xlfn.XLOOKUP(_xlfn.XLOOKUP(Tool_Austria!$D98,'AveragePrices&amp;Codes'!$A:$A,'AveragePrices&amp;Codes'!$B:$B),AGRIBALYSE_Cooked!$C:$C,AGRIBALYSE_Cooked!V:V)*$E98),"")</f>
        <v>8.3821246633333353E-11</v>
      </c>
      <c r="S98">
        <f>IFERROR(IF($F98="Raw",_xlfn.XLOOKUP(_xlfn.XLOOKUP(Tool_Austria!$D98,'AveragePrices&amp;Codes'!$A:$A,'AveragePrices&amp;Codes'!$B:$B),AGRIBALYSE_Raw!$B:$B,AGRIBALYSE_Raw!V:V)*$E98,_xlfn.XLOOKUP(_xlfn.XLOOKUP(Tool_Austria!$D98,'AveragePrices&amp;Codes'!$A:$A,'AveragePrices&amp;Codes'!$B:$B),AGRIBALYSE_Cooked!$C:$C,AGRIBALYSE_Cooked!W:W)*$E98),"")</f>
        <v>7.7834829888888911E-4</v>
      </c>
      <c r="T98">
        <f>IFERROR(IF($F98="Raw",_xlfn.XLOOKUP(_xlfn.XLOOKUP(Tool_Austria!$D98,'AveragePrices&amp;Codes'!$A:$A,'AveragePrices&amp;Codes'!$B:$B),AGRIBALYSE_Raw!$B:$B,AGRIBALYSE_Raw!W:W)*$E98,_xlfn.XLOOKUP(_xlfn.XLOOKUP(Tool_Austria!$D98,'AveragePrices&amp;Codes'!$A:$A,'AveragePrices&amp;Codes'!$B:$B),AGRIBALYSE_Cooked!$C:$C,AGRIBALYSE_Cooked!X:X)*$E98),"")</f>
        <v>2.0880347871111115E-5</v>
      </c>
      <c r="U98">
        <f>IFERROR(IF($F98="Raw",_xlfn.XLOOKUP(_xlfn.XLOOKUP(Tool_Austria!$D98,'AveragePrices&amp;Codes'!$A:$A,'AveragePrices&amp;Codes'!$B:$B),AGRIBALYSE_Raw!$B:$B,AGRIBALYSE_Raw!X:X)*$E98,_xlfn.XLOOKUP(_xlfn.XLOOKUP(Tool_Austria!$D98,'AveragePrices&amp;Codes'!$A:$A,'AveragePrices&amp;Codes'!$B:$B),AGRIBALYSE_Cooked!$C:$C,AGRIBALYSE_Cooked!Y:Y)*$E98),"")</f>
        <v>7.8065822455555573E-4</v>
      </c>
      <c r="V98">
        <f>IFERROR(IF($F98="Raw",_xlfn.XLOOKUP(_xlfn.XLOOKUP(Tool_Austria!$D98,'AveragePrices&amp;Codes'!$A:$A,'AveragePrices&amp;Codes'!$B:$B),AGRIBALYSE_Raw!$B:$B,AGRIBALYSE_Raw!Y:Y)*$E98,_xlfn.XLOOKUP(_xlfn.XLOOKUP(Tool_Austria!$D98,'AveragePrices&amp;Codes'!$A:$A,'AveragePrices&amp;Codes'!$B:$B),AGRIBALYSE_Cooked!$C:$C,AGRIBALYSE_Cooked!Z:Z)*$E98),"")</f>
        <v>2.6131992534444452E-3</v>
      </c>
      <c r="W98">
        <f>IFERROR(IF($F98="Raw",_xlfn.XLOOKUP(_xlfn.XLOOKUP(Tool_Austria!$D98,'AveragePrices&amp;Codes'!$A:$A,'AveragePrices&amp;Codes'!$B:$B),AGRIBALYSE_Raw!$B:$B,AGRIBALYSE_Raw!Z:Z)*$E98,_xlfn.XLOOKUP(_xlfn.XLOOKUP(Tool_Austria!$D98,'AveragePrices&amp;Codes'!$A:$A,'AveragePrices&amp;Codes'!$B:$B),AGRIBALYSE_Cooked!$C:$C,AGRIBALYSE_Cooked!AA:AA)*$E98),"")</f>
        <v>5.2252548126666278</v>
      </c>
      <c r="X98">
        <f>IFERROR(IF($F98="Raw",_xlfn.XLOOKUP(_xlfn.XLOOKUP(Tool_Austria!$D98,'AveragePrices&amp;Codes'!$A:$A,'AveragePrices&amp;Codes'!$B:$B),AGRIBALYSE_Raw!$B:$B,AGRIBALYSE_Raw!AA:AA)*$E98,_xlfn.XLOOKUP(_xlfn.XLOOKUP(Tool_Austria!$D98,'AveragePrices&amp;Codes'!$A:$A,'AveragePrices&amp;Codes'!$B:$B),AGRIBALYSE_Cooked!$C:$C,AGRIBALYSE_Cooked!AB:AB)*$E98),"")</f>
        <v>-6.8731028666666676</v>
      </c>
      <c r="Y98">
        <f>IFERROR(IF($F98="Raw",_xlfn.XLOOKUP(_xlfn.XLOOKUP(Tool_Austria!$D98,'AveragePrices&amp;Codes'!$A:$A,'AveragePrices&amp;Codes'!$B:$B),AGRIBALYSE_Raw!$B:$B,AGRIBALYSE_Raw!AB:AB)*$E98,_xlfn.XLOOKUP(_xlfn.XLOOKUP(Tool_Austria!$D98,'AveragePrices&amp;Codes'!$A:$A,'AveragePrices&amp;Codes'!$B:$B),AGRIBALYSE_Cooked!$C:$C,AGRIBALYSE_Cooked!AC:AC)*$E98),"")</f>
        <v>0.10325786563333336</v>
      </c>
      <c r="Z98">
        <f>IFERROR(IF($F98="Raw",_xlfn.XLOOKUP(_xlfn.XLOOKUP(Tool_Austria!$D98,'AveragePrices&amp;Codes'!$A:$A,'AveragePrices&amp;Codes'!$B:$B),AGRIBALYSE_Raw!$B:$B,AGRIBALYSE_Raw!AC:AC)*$E98,_xlfn.XLOOKUP(_xlfn.XLOOKUP(Tool_Austria!$D98,'AveragePrices&amp;Codes'!$A:$A,'AveragePrices&amp;Codes'!$B:$B),AGRIBALYSE_Cooked!$C:$C,AGRIBALYSE_Cooked!AD:AD)*$E98),"")</f>
        <v>3.0150964426666675</v>
      </c>
      <c r="AA98">
        <f>IFERROR(IF($F98="Raw",_xlfn.XLOOKUP(_xlfn.XLOOKUP(Tool_Austria!$D98,'AveragePrices&amp;Codes'!$A:$A,'AveragePrices&amp;Codes'!$B:$B),AGRIBALYSE_Raw!$B:$B,AGRIBALYSE_Raw!AD:AD)*$E98,_xlfn.XLOOKUP(_xlfn.XLOOKUP(Tool_Austria!$D98,'AveragePrices&amp;Codes'!$A:$A,'AveragePrices&amp;Codes'!$B:$B),AGRIBALYSE_Cooked!$C:$C,AGRIBALYSE_Cooked!AE:AE)*$E98),"")</f>
        <v>1.2966681510000004E-6</v>
      </c>
      <c r="AB98" cm="1">
        <f t="array" ref="AB98">IFERROR(_xlfn.XLOOKUP(Tool_Austria!$F98&amp;$E$2,'Cooking methods'!$A:$A&amp;'Cooking methods'!$B:$B,'Cooking methods'!C:C)*$E98,"")</f>
        <v>9.4787887686666697E-2</v>
      </c>
      <c r="AC98" cm="1">
        <f t="array" ref="AC98">IFERROR(_xlfn.XLOOKUP(Tool_Austria!$F98&amp;$E$2,'Cooking methods'!$A:$A&amp;'Cooking methods'!$B:$B,'Cooking methods'!D:D)*$E98,"")</f>
        <v>1.7672068099566671E-9</v>
      </c>
      <c r="AD98" cm="1">
        <f t="array" ref="AD98">IFERROR(_xlfn.XLOOKUP(Tool_Austria!$F98&amp;$E$2,'Cooking methods'!$A:$A&amp;'Cooking methods'!$B:$B,'Cooking methods'!E:E)*$E98,"")</f>
        <v>6.4577039666666683E-2</v>
      </c>
      <c r="AE98" cm="1">
        <f t="array" ref="AE98">IFERROR(_xlfn.XLOOKUP(Tool_Austria!$F98&amp;$E$2,'Cooking methods'!$A:$A&amp;'Cooking methods'!$B:$B,'Cooking methods'!F:F)*$E98,"")</f>
        <v>2.1301515941000006E-4</v>
      </c>
      <c r="AF98" cm="1">
        <f t="array" ref="AF98">IFERROR(_xlfn.XLOOKUP(Tool_Austria!$F98&amp;$E$2,'Cooking methods'!$A:$A&amp;'Cooking methods'!$B:$B,'Cooking methods'!G:G)*$E98,"")</f>
        <v>1.2416179661333338E-9</v>
      </c>
      <c r="AG98" cm="1">
        <f t="array" ref="AG98">IFERROR(_xlfn.XLOOKUP(Tool_Austria!$F98&amp;$E$2,'Cooking methods'!$A:$A&amp;'Cooking methods'!$B:$B,'Cooking methods'!H:H)*$E98,"")</f>
        <v>7.4695360848000025E-10</v>
      </c>
      <c r="AH98" cm="1">
        <f t="array" ref="AH98">IFERROR(_xlfn.XLOOKUP(Tool_Austria!$F98&amp;$E$2,'Cooking methods'!$A:$A&amp;'Cooking methods'!$B:$B,'Cooking methods'!I:I)*$E98,"")</f>
        <v>1.787527560993334E-10</v>
      </c>
      <c r="AI98" cm="1">
        <f t="array" ref="AI98">IFERROR(_xlfn.XLOOKUP(Tool_Austria!$F98&amp;$E$2,'Cooking methods'!$A:$A&amp;'Cooking methods'!$B:$B,'Cooking methods'!J:J)*$E98,"")</f>
        <v>4.240026521166668E-4</v>
      </c>
      <c r="AJ98" cm="1">
        <f t="array" ref="AJ98">IFERROR(_xlfn.XLOOKUP(Tool_Austria!$F98&amp;$E$2,'Cooking methods'!$A:$A&amp;'Cooking methods'!$B:$B,'Cooking methods'!K:K)*$E98,"")</f>
        <v>9.0855192868333375E-5</v>
      </c>
      <c r="AK98" cm="1">
        <f t="array" ref="AK98">IFERROR(_xlfn.XLOOKUP(Tool_Austria!$F98&amp;$E$2,'Cooking methods'!$A:$A&amp;'Cooking methods'!$B:$B,'Cooking methods'!L:L)*$E98,"")</f>
        <v>8.1920557033333361E-5</v>
      </c>
      <c r="AL98" cm="1">
        <f t="array" ref="AL98">IFERROR(_xlfn.XLOOKUP(Tool_Austria!$F98&amp;$E$2,'Cooking methods'!$A:$A&amp;'Cooking methods'!$B:$B,'Cooking methods'!M:M)*$E98,"")</f>
        <v>6.0175170141666681E-4</v>
      </c>
      <c r="AM98" cm="1">
        <f t="array" ref="AM98">IFERROR(_xlfn.XLOOKUP(Tool_Austria!$F98&amp;$E$2,'Cooking methods'!$A:$A&amp;'Cooking methods'!$B:$B,'Cooking methods'!N:N)*$E98,"")</f>
        <v>0.30921611058666676</v>
      </c>
      <c r="AN98" cm="1">
        <f t="array" ref="AN98">IFERROR(_xlfn.XLOOKUP(Tool_Austria!$F98&amp;$E$2,'Cooking methods'!$A:$A&amp;'Cooking methods'!$B:$B,'Cooking methods'!O:O)*$E98,"")</f>
        <v>0.2480251900333334</v>
      </c>
      <c r="AO98" cm="1">
        <f t="array" ref="AO98">IFERROR(_xlfn.XLOOKUP(Tool_Austria!$F98&amp;$E$2,'Cooking methods'!$A:$A&amp;'Cooking methods'!$B:$B,'Cooking methods'!P:P)*$E98,"")</f>
        <v>4.8501586886666684E-2</v>
      </c>
      <c r="AP98" cm="1">
        <f t="array" ref="AP98">IFERROR(_xlfn.XLOOKUP(Tool_Austria!$F98&amp;$E$2,'Cooking methods'!$A:$A&amp;'Cooking methods'!$B:$B,'Cooking methods'!Q:Q)*$E98,"")</f>
        <v>2.2643993951933337</v>
      </c>
      <c r="AQ98" cm="1">
        <f t="array" ref="AQ98">IFERROR(_xlfn.XLOOKUP(Tool_Austria!$F98&amp;$E$2,'Cooking methods'!$A:$A&amp;'Cooking methods'!$B:$B,'Cooking methods'!R:R)*$E98,"")</f>
        <v>1.6012130229933342E-7</v>
      </c>
      <c r="AR98" cm="1">
        <f t="array" ref="AR98">IFERROR(_xlfn.XLOOKUP(Tool_Austria!$G98&amp;$E$2,'Waste management'!$A:$A&amp;'Waste management'!$B:$B,'Waste management'!C:C)*$E98,"")</f>
        <v>2.0100410000000006E-2</v>
      </c>
      <c r="AS98" cm="1">
        <f t="array" ref="AS98">IFERROR(_xlfn.XLOOKUP(Tool_Austria!$G98&amp;$E$2,'Waste management'!$A:$A&amp;'Waste management'!$B:$B,'Waste management'!D:D)*$E98,"")</f>
        <v>1.3713835900000002E-10</v>
      </c>
      <c r="AT98" cm="1">
        <f t="array" ref="AT98">IFERROR(_xlfn.XLOOKUP(Tool_Austria!$G98&amp;$E$2,'Waste management'!$A:$A&amp;'Waste management'!$B:$B,'Waste management'!E:E)*$E98,"")</f>
        <v>3.6977000000000011E-4</v>
      </c>
      <c r="AU98" cm="1">
        <f t="array" ref="AU98">IFERROR(_xlfn.XLOOKUP(Tool_Austria!$G98&amp;$E$2,'Waste management'!$A:$A&amp;'Waste management'!$B:$B,'Waste management'!F:F)*$E98,"")</f>
        <v>4.3080000000000014E-5</v>
      </c>
      <c r="AV98" cm="1">
        <f t="array" ref="AV98">IFERROR(_xlfn.XLOOKUP(Tool_Austria!$G98&amp;$E$2,'Waste management'!$A:$A&amp;'Waste management'!$B:$B,'Waste management'!G:G)*$E98,"")</f>
        <v>4.1570764000000008E-9</v>
      </c>
      <c r="AW98" cm="1">
        <f t="array" ref="AW98">IFERROR(_xlfn.XLOOKUP(Tool_Austria!$G98&amp;$E$2,'Waste management'!$A:$A&amp;'Waste management'!$B:$B,'Waste management'!H:H)*$E98,"")</f>
        <v>1.3550490900000003E-10</v>
      </c>
      <c r="AX98" cm="1">
        <f t="array" ref="AX98">IFERROR(_xlfn.XLOOKUP(Tool_Austria!$G98&amp;$E$2,'Waste management'!$A:$A&amp;'Waste management'!$B:$B,'Waste management'!I:I)*$E98,"")</f>
        <v>9.6340163000000036E-11</v>
      </c>
      <c r="AY98" cm="1">
        <f t="array" ref="AY98">IFERROR(_xlfn.XLOOKUP(Tool_Austria!$G98&amp;$E$2,'Waste management'!$A:$A&amp;'Waste management'!$B:$B,'Waste management'!J:J)*$E98,"")</f>
        <v>7.9339000000000026E-4</v>
      </c>
      <c r="AZ98" cm="1">
        <f t="array" ref="AZ98">IFERROR(_xlfn.XLOOKUP(Tool_Austria!$G98&amp;$E$2,'Waste management'!$A:$A&amp;'Waste management'!$B:$B,'Waste management'!K:K)*$E98,"")</f>
        <v>1.9312117800000006E-6</v>
      </c>
      <c r="BA98" cm="1">
        <f t="array" ref="BA98">IFERROR(_xlfn.XLOOKUP(Tool_Austria!$G98&amp;$E$2,'Waste management'!$A:$A&amp;'Waste management'!$B:$B,'Waste management'!L:L)*$E98,"")</f>
        <v>3.475170260000001E-5</v>
      </c>
      <c r="BB98" cm="1">
        <f t="array" ref="BB98">IFERROR(_xlfn.XLOOKUP(Tool_Austria!$G98&amp;$E$2,'Waste management'!$A:$A&amp;'Waste management'!$B:$B,'Waste management'!M:M)*$E98,"")</f>
        <v>3.4966600000000013E-3</v>
      </c>
      <c r="BC98" cm="1">
        <f t="array" ref="BC98">IFERROR(_xlfn.XLOOKUP(Tool_Austria!$G98&amp;$E$2,'Waste management'!$A:$A&amp;'Waste management'!$B:$B,'Waste management'!N:N)*$E98,"")</f>
        <v>3.0066752600000006</v>
      </c>
      <c r="BD98" cm="1">
        <f t="array" ref="BD98">IFERROR(_xlfn.XLOOKUP(Tool_Austria!$G98&amp;$E$2,'Waste management'!$A:$A&amp;'Waste management'!$B:$B,'Waste management'!O:O)*$E98,"")</f>
        <v>0.19170959000000004</v>
      </c>
      <c r="BE98" cm="1">
        <f t="array" ref="BE98">IFERROR(_xlfn.XLOOKUP(Tool_Austria!$G98&amp;$E$2,'Waste management'!$A:$A&amp;'Waste management'!$B:$B,'Waste management'!P:P)*$E98,"")</f>
        <v>4.1392700000000013E-3</v>
      </c>
      <c r="BF98" cm="1">
        <f t="array" ref="BF98">IFERROR(_xlfn.XLOOKUP(Tool_Austria!$G98&amp;$E$2,'Waste management'!$A:$A&amp;'Waste management'!$B:$B,'Waste management'!Q:Q)*$E98,"")</f>
        <v>0.12047681000000003</v>
      </c>
      <c r="BG98" cm="1">
        <f t="array" ref="BG98">IFERROR(_xlfn.XLOOKUP(Tool_Austria!$G98&amp;$E$2,'Waste management'!$A:$A&amp;'Waste management'!$B:$B,'Waste management'!R:R)*$E98,"")</f>
        <v>3.9152540000000012E-8</v>
      </c>
      <c r="BH98">
        <f>IFERROR((L98+AR98+AB98)*_xlfn.XLOOKUP(Tool_Austria!BH$4,Monetization_Factors!$A:$A,Monetization_Factors!$D:$D),"")</f>
        <v>3.6874088809889224E-2</v>
      </c>
      <c r="BI98">
        <f>IFERROR((M98+AS98+AC98)*_xlfn.XLOOKUP(Tool_Austria!BI$4,Monetization_Factors!$A:$A,Monetization_Factors!$D:$D),"")</f>
        <v>3.4552426243995372E-7</v>
      </c>
      <c r="BJ98">
        <f>IFERROR((N98+AT98+AD98)*_xlfn.XLOOKUP(Tool_Austria!BJ$4,Monetization_Factors!$A:$A,Monetization_Factors!$D:$D),"")</f>
        <v>1.9489961083024002E-4</v>
      </c>
      <c r="BK98">
        <f>IFERROR((O98+AU98+AE98)*_xlfn.XLOOKUP(Tool_Austria!BK$4,Monetization_Factors!$A:$A,Monetization_Factors!$D:$D),"")</f>
        <v>1.340846097772324E-3</v>
      </c>
      <c r="BL98">
        <f>IFERROR((P98+AV98+AF98)*_xlfn.XLOOKUP(Tool_Austria!BL$4,Monetization_Factors!$A:$A,Monetization_Factors!$D:$D),"")</f>
        <v>1.531317482337663E-2</v>
      </c>
      <c r="BM98">
        <f>IFERROR((Q98+AW98+AG98)*_xlfn.XLOOKUP(Tool_Austria!BM$4,Monetization_Factors!$A:$A,Monetization_Factors!$D:$D),"")</f>
        <v>9.2010798191684794E-4</v>
      </c>
      <c r="BN98">
        <f>IFERROR((R98+AX98+AH98)*_xlfn.XLOOKUP(Tool_Austria!BN$4,Monetization_Factors!$A:$A,Monetization_Factors!$D:$D),"")</f>
        <v>4.1262256409624315E-4</v>
      </c>
      <c r="BO98">
        <f>IFERROR((S98+AY98+AI98)*_xlfn.XLOOKUP(Tool_Austria!BO$4,Monetization_Factors!$A:$A,Monetization_Factors!$D:$D),"")</f>
        <v>8.7381415522292533E-4</v>
      </c>
      <c r="BP98">
        <f>IFERROR((T98+AZ98+AJ98)*_xlfn.XLOOKUP(Tool_Austria!BP$4,Monetization_Factors!$A:$A,Monetization_Factors!$D:$D),"")</f>
        <v>2.772776893361714E-4</v>
      </c>
      <c r="BQ98">
        <f>IFERROR((U98+BA98+AK98)*_xlfn.XLOOKUP(Tool_Austria!BQ$4,Monetization_Factors!$A:$A,Monetization_Factors!$D:$D),"")</f>
        <v>3.6706843240770447E-3</v>
      </c>
      <c r="BR98" t="str">
        <f>IFERROR((V98+BB98+AL98)*_xlfn.XLOOKUP(Tool_Austria!BR$4,Monetization_Factors!$A:$A,Monetization_Factors!$D:$D),"")</f>
        <v/>
      </c>
      <c r="BS98">
        <f>IFERROR((W98+BC98+AM98)*_xlfn.XLOOKUP(Tool_Austria!BS$4,Monetization_Factors!$A:$A,Monetization_Factors!$D:$D),"")</f>
        <v>4.1563548536194896E-4</v>
      </c>
      <c r="BT98">
        <f>IFERROR((X98+BD98+AN98)*_xlfn.XLOOKUP(Tool_Austria!BT$4,Monetization_Factors!$A:$A,Monetization_Factors!$D:$D),"")</f>
        <v>-1.432535078220794E-3</v>
      </c>
      <c r="BU98">
        <f>IFERROR((Y98+BE98+AO98)*_xlfn.XLOOKUP(Tool_Austria!BU$4,Monetization_Factors!$A:$A,Monetization_Factors!$D:$D),"")</f>
        <v>9.9072502096969042E-4</v>
      </c>
      <c r="BV98">
        <f>IFERROR((Z98+BF98+AP98)*_xlfn.XLOOKUP(Tool_Austria!BV$4,Monetization_Factors!$A:$A,Monetization_Factors!$D:$D),"")</f>
        <v>8.9168683317252442E-3</v>
      </c>
      <c r="BW98">
        <f>IFERROR((AA98+BG98+AQ98)*_xlfn.XLOOKUP(Tool_Austria!BW$4,Monetization_Factors!$A:$A,Monetization_Factors!$D:$D),"")</f>
        <v>3.1252019553503779E-6</v>
      </c>
      <c r="BX98" s="38" cm="1">
        <f t="array" ref="BX98">IFERROR(_xlfn.IFS(I98&lt;&gt;0,I98*E98,I98="",J98*E98),"")</f>
        <v>0.66176754545454575</v>
      </c>
      <c r="BY98" s="38">
        <f t="shared" si="43"/>
        <v>6.8771680542571517E-2</v>
      </c>
      <c r="BZ98" s="38">
        <f t="shared" si="44"/>
        <v>0.73053922599711729</v>
      </c>
      <c r="CA98" s="38">
        <f t="shared" si="45"/>
        <v>1.1239065015340266E-3</v>
      </c>
      <c r="CB98">
        <f t="shared" si="46"/>
        <v>0.28342691877555565</v>
      </c>
      <c r="CC98">
        <f t="shared" si="46"/>
        <v>8.6314092289566694E-9</v>
      </c>
      <c r="CD98">
        <f t="shared" si="46"/>
        <v>0.12770393473333336</v>
      </c>
      <c r="CE98">
        <f t="shared" si="46"/>
        <v>8.8582248429888916E-4</v>
      </c>
      <c r="CF98">
        <f t="shared" si="46"/>
        <v>1.5339651278355562E-8</v>
      </c>
      <c r="CG98">
        <f t="shared" si="46"/>
        <v>4.4308173495911128E-9</v>
      </c>
      <c r="CH98">
        <f t="shared" si="46"/>
        <v>3.5891416573266675E-10</v>
      </c>
      <c r="CI98">
        <f t="shared" si="46"/>
        <v>1.9957409510055562E-3</v>
      </c>
      <c r="CJ98">
        <f t="shared" si="46"/>
        <v>1.1366675251944448E-4</v>
      </c>
      <c r="CK98">
        <f t="shared" si="46"/>
        <v>8.9733048418888907E-4</v>
      </c>
      <c r="CL98">
        <f t="shared" si="46"/>
        <v>6.7116109548611136E-3</v>
      </c>
      <c r="CM98">
        <f t="shared" si="46"/>
        <v>8.5411461832532964</v>
      </c>
      <c r="CN98">
        <f t="shared" si="46"/>
        <v>-6.433368086633334</v>
      </c>
      <c r="CO98">
        <f t="shared" si="46"/>
        <v>0.15589872252000006</v>
      </c>
      <c r="CP98">
        <f t="shared" si="46"/>
        <v>5.3999726478600012</v>
      </c>
      <c r="CQ98">
        <f t="shared" si="37"/>
        <v>1.4959419932993337E-6</v>
      </c>
      <c r="CR98">
        <f t="shared" si="47"/>
        <v>4.3604141350085484E-4</v>
      </c>
      <c r="CS98">
        <f t="shared" si="47"/>
        <v>1.32790911214718E-11</v>
      </c>
      <c r="CT98">
        <f t="shared" si="47"/>
        <v>1.9646759189743593E-4</v>
      </c>
      <c r="CU98">
        <f t="shared" si="47"/>
        <v>1.3628038219982911E-6</v>
      </c>
      <c r="CV98">
        <f t="shared" si="47"/>
        <v>2.3599463505162404E-11</v>
      </c>
      <c r="CW98">
        <f t="shared" si="47"/>
        <v>6.8166420762940198E-12</v>
      </c>
      <c r="CX98">
        <f t="shared" si="47"/>
        <v>5.5217563958871807E-13</v>
      </c>
      <c r="CY98">
        <f t="shared" si="47"/>
        <v>3.0703706938547017E-6</v>
      </c>
      <c r="CZ98">
        <f t="shared" si="47"/>
        <v>1.748719269529915E-7</v>
      </c>
      <c r="DA98">
        <f t="shared" si="47"/>
        <v>1.3805084372136755E-6</v>
      </c>
      <c r="DB98">
        <f t="shared" si="47"/>
        <v>1.0325555315170944E-5</v>
      </c>
      <c r="DC98">
        <f t="shared" si="47"/>
        <v>1.3140224897312763E-2</v>
      </c>
      <c r="DD98">
        <f t="shared" si="47"/>
        <v>-9.8974893640512828E-3</v>
      </c>
      <c r="DE98">
        <f t="shared" si="47"/>
        <v>2.398441884923078E-4</v>
      </c>
      <c r="DF98">
        <f t="shared" si="47"/>
        <v>8.3076502274769242E-3</v>
      </c>
      <c r="DG98">
        <f t="shared" si="38"/>
        <v>2.3014492204605134E-9</v>
      </c>
      <c r="DH98" s="5">
        <f>IFERROR(((((L98+AB98)*(1/$H98))+AR98)/$F$2)/($B$2*('CAR.CAP_per person'!B$2)/(_xlfn.XLOOKUP($E$2,EU_countries_GDP!$A$2:$A$29,EU_countries_GDP!$E$2:$E$29))),"")</f>
        <v>9.1871548950640272E-2</v>
      </c>
      <c r="DI98" s="5">
        <f>IFERROR(((((M98+AC98)*(1/$H98))+AS98)/$F$2)/($B$2*('CAR.CAP_per person'!C$2)/(_xlfn.XLOOKUP($E$2,EU_countries_GDP!$A$2:$A$29,EU_countries_GDP!$E$2:$E$29))),"")</f>
        <v>3.7279175579309582E-5</v>
      </c>
      <c r="DJ98" s="5">
        <f>IFERROR(((((N98+AD98)*(1/$H98))+AT98)/$F$2)/($B$2*('CAR.CAP_per person'!D$2)/(_xlfn.XLOOKUP($E$2,EU_countries_GDP!$A$2:$A$29,EU_countries_GDP!$E$2:$E$29))),"")</f>
        <v>5.7154780779048559E-4</v>
      </c>
      <c r="DK98" s="5">
        <f>IFERROR(((((O98+AE98)*(1/$H98))+AU98)/$F$2)/($B$2*('CAR.CAP_per person'!E$2)/(_xlfn.XLOOKUP($E$2,EU_countries_GDP!$A$2:$A$29,EU_countries_GDP!$E$2:$E$29))),"")</f>
        <v>4.9173821263281412E-3</v>
      </c>
      <c r="DL98" s="5">
        <f>IFERROR(((((P98+AF98)*(1/$H98))+AV98)/$F$2)/($B$2*('CAR.CAP_per person'!F$2)/(_xlfn.XLOOKUP($E$2,EU_countries_GDP!$A$2:$A$29,EU_countries_GDP!$E$2:$E$29))),"")</f>
        <v>5.242453506472302E-2</v>
      </c>
      <c r="DM98" s="5">
        <f>IFERROR(((((Q98+AG98)*(1/$H98))+AW98)/$F$2)/($B$2*('CAR.CAP_per person'!G$2)/(_xlfn.XLOOKUP($E$2,EU_countries_GDP!$A$2:$A$29,EU_countries_GDP!$E$2:$E$29))),"")</f>
        <v>1.0588814014413524E-2</v>
      </c>
      <c r="DN98" s="5">
        <f>IFERROR(((((R98+AH98)*(1/$H98))+AX98)/$F$2)/($B$2*('CAR.CAP_per person'!H$2)/(_xlfn.XLOOKUP($E$2,EU_countries_GDP!$A$2:$A$29,EU_countries_GDP!$E$2:$E$29))),"")</f>
        <v>1.5501633696076881E-4</v>
      </c>
      <c r="DO98" s="5">
        <f>IFERROR(((((S98+AI98)*(1/$H98))+AY98)/$F$2)/($B$2*('CAR.CAP_per person'!I$2)/(_xlfn.XLOOKUP($E$2,EU_countries_GDP!$A$2:$A$29,EU_countries_GDP!$E$2:$E$29))),"")</f>
        <v>2.9567798644972556E-3</v>
      </c>
      <c r="DP98" s="5">
        <f>IFERROR(((((T98+AJ98)*(1/$H98))+AZ98)/$F$2)/($B$2*('CAR.CAP_per person'!J$2)/(_xlfn.XLOOKUP($E$2,EU_countries_GDP!$A$2:$A$29,EU_countries_GDP!$E$2:$E$29))),"")</f>
        <v>4.5538513203283726E-2</v>
      </c>
      <c r="DQ98" s="5">
        <f>IFERROR(((((U98+AK98)*(1/$H98))+BA98)/$F$2)/($B$2*('CAR.CAP_per person'!K$2)/(_xlfn.XLOOKUP($E$2,EU_countries_GDP!$A$2:$A$29,EU_countries_GDP!$E$2:$E$29))),"")</f>
        <v>1.0197962877212582E-2</v>
      </c>
      <c r="DR98" s="5">
        <f>IFERROR(((((V98+AL98)*(1/$H98))+BB98)/$F$2)/($B$2*('CAR.CAP_per person'!L$2)/(_xlfn.XLOOKUP($E$2,EU_countries_GDP!$A$2:$A$29,EU_countries_GDP!$E$2:$E$29))),"")</f>
        <v>1.3267667817348026E-3</v>
      </c>
      <c r="DS98" s="5">
        <f>IFERROR(((((W98+AM98)*(1/$H98))+BC98)/$F$2)/($B$2*('CAR.CAP_per person'!M$2)/(_xlfn.XLOOKUP($E$2,EU_countries_GDP!$A$2:$A$29,EU_countries_GDP!$E$2:$E$29))),"")</f>
        <v>0.10311491299616311</v>
      </c>
      <c r="DT98" s="5">
        <f>IFERROR(((((X98+AN98)*(1/$H98))+BD98)/$F$2)/($B$2*('CAR.CAP_per person'!N$2)/(_xlfn.XLOOKUP($E$2,EU_countries_GDP!$A$2:$A$29,EU_countries_GDP!$E$2:$E$29))),"")</f>
        <v>-1.2289646078126162</v>
      </c>
      <c r="DU98" s="5">
        <f>IFERROR(((((Y98+AO98)*(1/$H98))+BE98)/$F$2)/($B$2*('CAR.CAP_per person'!O$2)/(_xlfn.XLOOKUP($E$2,EU_countries_GDP!$A$2:$A$29,EU_countries_GDP!$E$2:$E$29))),"")</f>
        <v>1.9767303557078997E-3</v>
      </c>
      <c r="DV98" s="5">
        <f>IFERROR(((((Z98+AP98)*(1/$H98))+BF98)/$F$2)/($B$2*('CAR.CAP_per person'!P$2)/(_xlfn.XLOOKUP($E$2,EU_countries_GDP!$A$2:$A$29,EU_countries_GDP!$E$2:$E$29))),"")</f>
        <v>5.5804568212483176E-2</v>
      </c>
      <c r="DW98" s="5">
        <f>IFERROR(((((AA98+AQ98)*(1/$H98))+BG98)/$F$2)/($B$2*('CAR.CAP_per person'!Q$2)/(_xlfn.XLOOKUP($E$2,EU_countries_GDP!$A$2:$A$29,EU_countries_GDP!$E$2:$E$29))),"")</f>
        <v>1.5692996792617785E-2</v>
      </c>
    </row>
    <row r="99" spans="1:127">
      <c r="A99" t="s">
        <v>223</v>
      </c>
      <c r="B99" t="str">
        <f>_xlfn.XLOOKUP(D99,Table5[Ingredient],Table5[Category],"",FALSE)</f>
        <v>Dairy products</v>
      </c>
      <c r="C99" s="33" t="s">
        <v>177</v>
      </c>
      <c r="D99" s="33" t="s">
        <v>183</v>
      </c>
      <c r="E99" s="33">
        <v>0.14360000000000003</v>
      </c>
      <c r="F99" s="33" t="s">
        <v>182</v>
      </c>
      <c r="G99" s="33" t="s">
        <v>180</v>
      </c>
      <c r="H99" s="91">
        <f>Dataset_AT!R96</f>
        <v>6.4766372000721661E-2</v>
      </c>
      <c r="I99" s="33"/>
      <c r="J99" s="37">
        <f>IFERROR(INDEX('AveragePrices&amp;Codes'!G:AG, MATCH($D99, 'AveragePrices&amp;Codes'!$A:$A, 0), MATCH(Tool_Austria!$E$2, 'AveragePrices&amp;Codes'!$G$1:$AG$1, 0)),"")</f>
        <v>0.51222692307692297</v>
      </c>
      <c r="K99" s="37">
        <f>IFERROR(E99/(_xlfn.XLOOKUP(A99,Dataset_AT!$V$2:$V$9,Dataset_AT!$W$2:$W$9)),"")</f>
        <v>1.9405405405405411E-3</v>
      </c>
      <c r="L99">
        <f>IFERROR(IF($F99="Raw",_xlfn.XLOOKUP(_xlfn.XLOOKUP(Tool_Austria!$D99,'AveragePrices&amp;Codes'!$A:$A,'AveragePrices&amp;Codes'!$B:$B),AGRIBALYSE_Raw!$B:$B,AGRIBALYSE_Raw!O:O)*$E99,_xlfn.XLOOKUP(_xlfn.XLOOKUP(Tool_Austria!$D99,'AveragePrices&amp;Codes'!$A:$A,'AveragePrices&amp;Codes'!$B:$B),AGRIBALYSE_Cooked!$C:$C,AGRIBALYSE_Cooked!P:P)*$E99),"")</f>
        <v>0.22007074871578955</v>
      </c>
      <c r="M99">
        <f>IFERROR(IF($F99="Raw",_xlfn.XLOOKUP(_xlfn.XLOOKUP(Tool_Austria!$D99,'AveragePrices&amp;Codes'!$A:$A,'AveragePrices&amp;Codes'!$B:$B),AGRIBALYSE_Raw!$B:$B,AGRIBALYSE_Raw!P:P)*$E99,_xlfn.XLOOKUP(_xlfn.XLOOKUP(Tool_Austria!$D99,'AveragePrices&amp;Codes'!$A:$A,'AveragePrices&amp;Codes'!$B:$B),AGRIBALYSE_Cooked!$C:$C,AGRIBALYSE_Cooked!Q:Q)*$E99),"")</f>
        <v>3.4467691275789484E-9</v>
      </c>
      <c r="N99">
        <f>IFERROR(IF($F99="Raw",_xlfn.XLOOKUP(_xlfn.XLOOKUP(Tool_Austria!$D99,'AveragePrices&amp;Codes'!$A:$A,'AveragePrices&amp;Codes'!$B:$B),AGRIBALYSE_Raw!$B:$B,AGRIBALYSE_Raw!Q:Q)*$E99,_xlfn.XLOOKUP(_xlfn.XLOOKUP(Tool_Austria!$D99,'AveragePrices&amp;Codes'!$A:$A,'AveragePrices&amp;Codes'!$B:$B),AGRIBALYSE_Cooked!$C:$C,AGRIBALYSE_Cooked!R:R)*$E99),"")</f>
        <v>2.0443367612631585E-2</v>
      </c>
      <c r="O99">
        <f>IFERROR(IF($F99="Raw",_xlfn.XLOOKUP(_xlfn.XLOOKUP(Tool_Austria!$D99,'AveragePrices&amp;Codes'!$A:$A,'AveragePrices&amp;Codes'!$B:$B),AGRIBALYSE_Raw!$B:$B,AGRIBALYSE_Raw!R:R)*$E99,_xlfn.XLOOKUP(_xlfn.XLOOKUP(Tool_Austria!$D99,'AveragePrices&amp;Codes'!$A:$A,'AveragePrices&amp;Codes'!$B:$B),AGRIBALYSE_Cooked!$C:$C,AGRIBALYSE_Cooked!S:S)*$E99),"")</f>
        <v>4.5942416589473696E-4</v>
      </c>
      <c r="P99">
        <f>IFERROR(IF($F99="Raw",_xlfn.XLOOKUP(_xlfn.XLOOKUP(Tool_Austria!$D99,'AveragePrices&amp;Codes'!$A:$A,'AveragePrices&amp;Codes'!$B:$B),AGRIBALYSE_Raw!$B:$B,AGRIBALYSE_Raw!S:S)*$E99,_xlfn.XLOOKUP(_xlfn.XLOOKUP(Tool_Austria!$D99,'AveragePrices&amp;Codes'!$A:$A,'AveragePrices&amp;Codes'!$B:$B),AGRIBALYSE_Cooked!$C:$C,AGRIBALYSE_Cooked!T:T)*$E99),"")</f>
        <v>1.8246109246315793E-8</v>
      </c>
      <c r="Q99">
        <f>IFERROR(IF($F99="Raw",_xlfn.XLOOKUP(_xlfn.XLOOKUP(Tool_Austria!$D99,'AveragePrices&amp;Codes'!$A:$A,'AveragePrices&amp;Codes'!$B:$B),AGRIBALYSE_Raw!$B:$B,AGRIBALYSE_Raw!T:T)*$E99,_xlfn.XLOOKUP(_xlfn.XLOOKUP(Tool_Austria!$D99,'AveragePrices&amp;Codes'!$A:$A,'AveragePrices&amp;Codes'!$B:$B),AGRIBALYSE_Cooked!$C:$C,AGRIBALYSE_Cooked!U:U)*$E99),"")</f>
        <v>2.5822724888421061E-9</v>
      </c>
      <c r="R99">
        <f>IFERROR(IF($F99="Raw",_xlfn.XLOOKUP(_xlfn.XLOOKUP(Tool_Austria!$D99,'AveragePrices&amp;Codes'!$A:$A,'AveragePrices&amp;Codes'!$B:$B),AGRIBALYSE_Raw!$B:$B,AGRIBALYSE_Raw!U:U)*$E99,_xlfn.XLOOKUP(_xlfn.XLOOKUP(Tool_Austria!$D99,'AveragePrices&amp;Codes'!$A:$A,'AveragePrices&amp;Codes'!$B:$B),AGRIBALYSE_Cooked!$C:$C,AGRIBALYSE_Cooked!V:V)*$E99),"")</f>
        <v>1.0777403562526319E-10</v>
      </c>
      <c r="S99">
        <f>IFERROR(IF($F99="Raw",_xlfn.XLOOKUP(_xlfn.XLOOKUP(Tool_Austria!$D99,'AveragePrices&amp;Codes'!$A:$A,'AveragePrices&amp;Codes'!$B:$B),AGRIBALYSE_Raw!$B:$B,AGRIBALYSE_Raw!V:V)*$E99,_xlfn.XLOOKUP(_xlfn.XLOOKUP(Tool_Austria!$D99,'AveragePrices&amp;Codes'!$A:$A,'AveragePrices&amp;Codes'!$B:$B),AGRIBALYSE_Cooked!$C:$C,AGRIBALYSE_Cooked!W:W)*$E99),"")</f>
        <v>2.4422026303157901E-3</v>
      </c>
      <c r="T99">
        <f>IFERROR(IF($F99="Raw",_xlfn.XLOOKUP(_xlfn.XLOOKUP(Tool_Austria!$D99,'AveragePrices&amp;Codes'!$A:$A,'AveragePrices&amp;Codes'!$B:$B),AGRIBALYSE_Raw!$B:$B,AGRIBALYSE_Raw!W:W)*$E99,_xlfn.XLOOKUP(_xlfn.XLOOKUP(Tool_Austria!$D99,'AveragePrices&amp;Codes'!$A:$A,'AveragePrices&amp;Codes'!$B:$B),AGRIBALYSE_Cooked!$C:$C,AGRIBALYSE_Cooked!X:X)*$E99),"")</f>
        <v>1.869070391578948E-5</v>
      </c>
      <c r="U99">
        <f>IFERROR(IF($F99="Raw",_xlfn.XLOOKUP(_xlfn.XLOOKUP(Tool_Austria!$D99,'AveragePrices&amp;Codes'!$A:$A,'AveragePrices&amp;Codes'!$B:$B),AGRIBALYSE_Raw!$B:$B,AGRIBALYSE_Raw!X:X)*$E99,_xlfn.XLOOKUP(_xlfn.XLOOKUP(Tool_Austria!$D99,'AveragePrices&amp;Codes'!$A:$A,'AveragePrices&amp;Codes'!$B:$B),AGRIBALYSE_Cooked!$C:$C,AGRIBALYSE_Cooked!Y:Y)*$E99),"")</f>
        <v>6.5931503334736854E-4</v>
      </c>
      <c r="V99">
        <f>IFERROR(IF($F99="Raw",_xlfn.XLOOKUP(_xlfn.XLOOKUP(Tool_Austria!$D99,'AveragePrices&amp;Codes'!$A:$A,'AveragePrices&amp;Codes'!$B:$B),AGRIBALYSE_Raw!$B:$B,AGRIBALYSE_Raw!Y:Y)*$E99,_xlfn.XLOOKUP(_xlfn.XLOOKUP(Tool_Austria!$D99,'AveragePrices&amp;Codes'!$A:$A,'AveragePrices&amp;Codes'!$B:$B),AGRIBALYSE_Cooked!$C:$C,AGRIBALYSE_Cooked!Z:Z)*$E99),"")</f>
        <v>1.0444786812631581E-2</v>
      </c>
      <c r="W99">
        <f>IFERROR(IF($F99="Raw",_xlfn.XLOOKUP(_xlfn.XLOOKUP(Tool_Austria!$D99,'AveragePrices&amp;Codes'!$A:$A,'AveragePrices&amp;Codes'!$B:$B),AGRIBALYSE_Raw!$B:$B,AGRIBALYSE_Raw!Z:Z)*$E99,_xlfn.XLOOKUP(_xlfn.XLOOKUP(Tool_Austria!$D99,'AveragePrices&amp;Codes'!$A:$A,'AveragePrices&amp;Codes'!$B:$B),AGRIBALYSE_Cooked!$C:$C,AGRIBALYSE_Cooked!AA:AA)*$E99),"")</f>
        <v>2.5343339717894744</v>
      </c>
      <c r="X99">
        <f>IFERROR(IF($F99="Raw",_xlfn.XLOOKUP(_xlfn.XLOOKUP(Tool_Austria!$D99,'AveragePrices&amp;Codes'!$A:$A,'AveragePrices&amp;Codes'!$B:$B),AGRIBALYSE_Raw!$B:$B,AGRIBALYSE_Raw!AA:AA)*$E99,_xlfn.XLOOKUP(_xlfn.XLOOKUP(Tool_Austria!$D99,'AveragePrices&amp;Codes'!$A:$A,'AveragePrices&amp;Codes'!$B:$B),AGRIBALYSE_Cooked!$C:$C,AGRIBALYSE_Cooked!AB:AB)*$E99),"")</f>
        <v>9.6459995688421092</v>
      </c>
      <c r="Y99">
        <f>IFERROR(IF($F99="Raw",_xlfn.XLOOKUP(_xlfn.XLOOKUP(Tool_Austria!$D99,'AveragePrices&amp;Codes'!$A:$A,'AveragePrices&amp;Codes'!$B:$B),AGRIBALYSE_Raw!$B:$B,AGRIBALYSE_Raw!AB:AB)*$E99,_xlfn.XLOOKUP(_xlfn.XLOOKUP(Tool_Austria!$D99,'AveragePrices&amp;Codes'!$A:$A,'AveragePrices&amp;Codes'!$B:$B),AGRIBALYSE_Cooked!$C:$C,AGRIBALYSE_Cooked!AC:AC)*$E99),"")</f>
        <v>2.6337536934736852E-2</v>
      </c>
      <c r="Z99">
        <f>IFERROR(IF($F99="Raw",_xlfn.XLOOKUP(_xlfn.XLOOKUP(Tool_Austria!$D99,'AveragePrices&amp;Codes'!$A:$A,'AveragePrices&amp;Codes'!$B:$B),AGRIBALYSE_Raw!$B:$B,AGRIBALYSE_Raw!AC:AC)*$E99,_xlfn.XLOOKUP(_xlfn.XLOOKUP(Tool_Austria!$D99,'AveragePrices&amp;Codes'!$A:$A,'AveragePrices&amp;Codes'!$B:$B),AGRIBALYSE_Cooked!$C:$C,AGRIBALYSE_Cooked!AD:AD)*$E99),"")</f>
        <v>1.2964388482526321</v>
      </c>
      <c r="AA99">
        <f>IFERROR(IF($F99="Raw",_xlfn.XLOOKUP(_xlfn.XLOOKUP(Tool_Austria!$D99,'AveragePrices&amp;Codes'!$A:$A,'AveragePrices&amp;Codes'!$B:$B),AGRIBALYSE_Raw!$B:$B,AGRIBALYSE_Raw!AD:AD)*$E99,_xlfn.XLOOKUP(_xlfn.XLOOKUP(Tool_Austria!$D99,'AveragePrices&amp;Codes'!$A:$A,'AveragePrices&amp;Codes'!$B:$B),AGRIBALYSE_Cooked!$C:$C,AGRIBALYSE_Cooked!AE:AE)*$E99),"")</f>
        <v>5.0795354404210536E-7</v>
      </c>
      <c r="AB99" cm="1">
        <f t="array" ref="AB99">IFERROR(_xlfn.XLOOKUP(Tool_Austria!$F99&amp;$E$2,'Cooking methods'!$A:$A&amp;'Cooking methods'!$B:$B,'Cooking methods'!C:C)*$E99,"")</f>
        <v>3.7915155074666675E-2</v>
      </c>
      <c r="AC99" cm="1">
        <f t="array" ref="AC99">IFERROR(_xlfn.XLOOKUP(Tool_Austria!$F99&amp;$E$2,'Cooking methods'!$A:$A&amp;'Cooking methods'!$B:$B,'Cooking methods'!D:D)*$E99,"")</f>
        <v>7.0688272398266678E-10</v>
      </c>
      <c r="AD99" cm="1">
        <f t="array" ref="AD99">IFERROR(_xlfn.XLOOKUP(Tool_Austria!$F99&amp;$E$2,'Cooking methods'!$A:$A&amp;'Cooking methods'!$B:$B,'Cooking methods'!E:E)*$E99,"")</f>
        <v>2.5830815866666672E-2</v>
      </c>
      <c r="AE99" cm="1">
        <f t="array" ref="AE99">IFERROR(_xlfn.XLOOKUP(Tool_Austria!$F99&amp;$E$2,'Cooking methods'!$A:$A&amp;'Cooking methods'!$B:$B,'Cooking methods'!F:F)*$E99,"")</f>
        <v>8.5206063764000018E-5</v>
      </c>
      <c r="AF99" cm="1">
        <f t="array" ref="AF99">IFERROR(_xlfn.XLOOKUP(Tool_Austria!$F99&amp;$E$2,'Cooking methods'!$A:$A&amp;'Cooking methods'!$B:$B,'Cooking methods'!G:G)*$E99,"")</f>
        <v>4.9664718645333349E-10</v>
      </c>
      <c r="AG99" cm="1">
        <f t="array" ref="AG99">IFERROR(_xlfn.XLOOKUP(Tool_Austria!$F99&amp;$E$2,'Cooking methods'!$A:$A&amp;'Cooking methods'!$B:$B,'Cooking methods'!H:H)*$E99,"")</f>
        <v>2.9878144339200008E-10</v>
      </c>
      <c r="AH99" cm="1">
        <f t="array" ref="AH99">IFERROR(_xlfn.XLOOKUP(Tool_Austria!$F99&amp;$E$2,'Cooking methods'!$A:$A&amp;'Cooking methods'!$B:$B,'Cooking methods'!I:I)*$E99,"")</f>
        <v>7.1501102439733351E-11</v>
      </c>
      <c r="AI99" cm="1">
        <f t="array" ref="AI99">IFERROR(_xlfn.XLOOKUP(Tool_Austria!$F99&amp;$E$2,'Cooking methods'!$A:$A&amp;'Cooking methods'!$B:$B,'Cooking methods'!J:J)*$E99,"")</f>
        <v>1.696010608466667E-4</v>
      </c>
      <c r="AJ99" cm="1">
        <f t="array" ref="AJ99">IFERROR(_xlfn.XLOOKUP(Tool_Austria!$F99&amp;$E$2,'Cooking methods'!$A:$A&amp;'Cooking methods'!$B:$B,'Cooking methods'!K:K)*$E99,"")</f>
        <v>3.6342077147333347E-5</v>
      </c>
      <c r="AK99" cm="1">
        <f t="array" ref="AK99">IFERROR(_xlfn.XLOOKUP(Tool_Austria!$F99&amp;$E$2,'Cooking methods'!$A:$A&amp;'Cooking methods'!$B:$B,'Cooking methods'!L:L)*$E99,"")</f>
        <v>3.2768222813333344E-5</v>
      </c>
      <c r="AL99" cm="1">
        <f t="array" ref="AL99">IFERROR(_xlfn.XLOOKUP(Tool_Austria!$F99&amp;$E$2,'Cooking methods'!$A:$A&amp;'Cooking methods'!$B:$B,'Cooking methods'!M:M)*$E99,"")</f>
        <v>2.4070068056666674E-4</v>
      </c>
      <c r="AM99" cm="1">
        <f t="array" ref="AM99">IFERROR(_xlfn.XLOOKUP(Tool_Austria!$F99&amp;$E$2,'Cooking methods'!$A:$A&amp;'Cooking methods'!$B:$B,'Cooking methods'!N:N)*$E99,"")</f>
        <v>0.1236864442346667</v>
      </c>
      <c r="AN99" cm="1">
        <f t="array" ref="AN99">IFERROR(_xlfn.XLOOKUP(Tool_Austria!$F99&amp;$E$2,'Cooking methods'!$A:$A&amp;'Cooking methods'!$B:$B,'Cooking methods'!O:O)*$E99,"")</f>
        <v>9.9210076013333356E-2</v>
      </c>
      <c r="AO99" cm="1">
        <f t="array" ref="AO99">IFERROR(_xlfn.XLOOKUP(Tool_Austria!$F99&amp;$E$2,'Cooking methods'!$A:$A&amp;'Cooking methods'!$B:$B,'Cooking methods'!P:P)*$E99,"")</f>
        <v>1.9400634754666673E-2</v>
      </c>
      <c r="AP99" cm="1">
        <f t="array" ref="AP99">IFERROR(_xlfn.XLOOKUP(Tool_Austria!$F99&amp;$E$2,'Cooking methods'!$A:$A&amp;'Cooking methods'!$B:$B,'Cooking methods'!Q:Q)*$E99,"")</f>
        <v>0.90575975807733344</v>
      </c>
      <c r="AQ99" cm="1">
        <f t="array" ref="AQ99">IFERROR(_xlfn.XLOOKUP(Tool_Austria!$F99&amp;$E$2,'Cooking methods'!$A:$A&amp;'Cooking methods'!$B:$B,'Cooking methods'!R:R)*$E99,"")</f>
        <v>6.4048520919733361E-8</v>
      </c>
      <c r="AR99" cm="1">
        <f t="array" ref="AR99">IFERROR(_xlfn.XLOOKUP(Tool_Austria!$G99&amp;$E$2,'Waste management'!$A:$A&amp;'Waste management'!$B:$B,'Waste management'!C:C)*$E99,"")</f>
        <v>8.0401640000000024E-3</v>
      </c>
      <c r="AS99" cm="1">
        <f t="array" ref="AS99">IFERROR(_xlfn.XLOOKUP(Tool_Austria!$G99&amp;$E$2,'Waste management'!$A:$A&amp;'Waste management'!$B:$B,'Waste management'!D:D)*$E99,"")</f>
        <v>5.4855343600000012E-11</v>
      </c>
      <c r="AT99" cm="1">
        <f t="array" ref="AT99">IFERROR(_xlfn.XLOOKUP(Tool_Austria!$G99&amp;$E$2,'Waste management'!$A:$A&amp;'Waste management'!$B:$B,'Waste management'!E:E)*$E99,"")</f>
        <v>1.4790800000000006E-4</v>
      </c>
      <c r="AU99" cm="1">
        <f t="array" ref="AU99">IFERROR(_xlfn.XLOOKUP(Tool_Austria!$G99&amp;$E$2,'Waste management'!$A:$A&amp;'Waste management'!$B:$B,'Waste management'!F:F)*$E99,"")</f>
        <v>1.7232000000000004E-5</v>
      </c>
      <c r="AV99" cm="1">
        <f t="array" ref="AV99">IFERROR(_xlfn.XLOOKUP(Tool_Austria!$G99&amp;$E$2,'Waste management'!$A:$A&amp;'Waste management'!$B:$B,'Waste management'!G:G)*$E99,"")</f>
        <v>1.6628305600000004E-9</v>
      </c>
      <c r="AW99" cm="1">
        <f t="array" ref="AW99">IFERROR(_xlfn.XLOOKUP(Tool_Austria!$G99&amp;$E$2,'Waste management'!$A:$A&amp;'Waste management'!$B:$B,'Waste management'!H:H)*$E99,"")</f>
        <v>5.4201963600000007E-11</v>
      </c>
      <c r="AX99" cm="1">
        <f t="array" ref="AX99">IFERROR(_xlfn.XLOOKUP(Tool_Austria!$G99&amp;$E$2,'Waste management'!$A:$A&amp;'Waste management'!$B:$B,'Waste management'!I:I)*$E99,"")</f>
        <v>3.8536065200000013E-11</v>
      </c>
      <c r="AY99" cm="1">
        <f t="array" ref="AY99">IFERROR(_xlfn.XLOOKUP(Tool_Austria!$G99&amp;$E$2,'Waste management'!$A:$A&amp;'Waste management'!$B:$B,'Waste management'!J:J)*$E99,"")</f>
        <v>3.1735600000000008E-4</v>
      </c>
      <c r="AZ99" cm="1">
        <f t="array" ref="AZ99">IFERROR(_xlfn.XLOOKUP(Tool_Austria!$G99&amp;$E$2,'Waste management'!$A:$A&amp;'Waste management'!$B:$B,'Waste management'!K:K)*$E99,"")</f>
        <v>7.7248471200000025E-7</v>
      </c>
      <c r="BA99" cm="1">
        <f t="array" ref="BA99">IFERROR(_xlfn.XLOOKUP(Tool_Austria!$G99&amp;$E$2,'Waste management'!$A:$A&amp;'Waste management'!$B:$B,'Waste management'!L:L)*$E99,"")</f>
        <v>1.3900681040000003E-5</v>
      </c>
      <c r="BB99" cm="1">
        <f t="array" ref="BB99">IFERROR(_xlfn.XLOOKUP(Tool_Austria!$G99&amp;$E$2,'Waste management'!$A:$A&amp;'Waste management'!$B:$B,'Waste management'!M:M)*$E99,"")</f>
        <v>1.3986640000000004E-3</v>
      </c>
      <c r="BC99" cm="1">
        <f t="array" ref="BC99">IFERROR(_xlfn.XLOOKUP(Tool_Austria!$G99&amp;$E$2,'Waste management'!$A:$A&amp;'Waste management'!$B:$B,'Waste management'!N:N)*$E99,"")</f>
        <v>1.2026701040000003</v>
      </c>
      <c r="BD99" cm="1">
        <f t="array" ref="BD99">IFERROR(_xlfn.XLOOKUP(Tool_Austria!$G99&amp;$E$2,'Waste management'!$A:$A&amp;'Waste management'!$B:$B,'Waste management'!O:O)*$E99,"")</f>
        <v>7.6683836000000019E-2</v>
      </c>
      <c r="BE99" cm="1">
        <f t="array" ref="BE99">IFERROR(_xlfn.XLOOKUP(Tool_Austria!$G99&amp;$E$2,'Waste management'!$A:$A&amp;'Waste management'!$B:$B,'Waste management'!P:P)*$E99,"")</f>
        <v>1.6557080000000005E-3</v>
      </c>
      <c r="BF99" cm="1">
        <f t="array" ref="BF99">IFERROR(_xlfn.XLOOKUP(Tool_Austria!$G99&amp;$E$2,'Waste management'!$A:$A&amp;'Waste management'!$B:$B,'Waste management'!Q:Q)*$E99,"")</f>
        <v>4.8190724000000011E-2</v>
      </c>
      <c r="BG99" cm="1">
        <f t="array" ref="BG99">IFERROR(_xlfn.XLOOKUP(Tool_Austria!$G99&amp;$E$2,'Waste management'!$A:$A&amp;'Waste management'!$B:$B,'Waste management'!R:R)*$E99,"")</f>
        <v>1.5661016000000002E-8</v>
      </c>
      <c r="BH99">
        <f>IFERROR((L99+AR99+AB99)*_xlfn.XLOOKUP(Tool_Austria!BH$4,Monetization_Factors!$A:$A,Monetization_Factors!$D:$D),"")</f>
        <v>3.461022295210768E-2</v>
      </c>
      <c r="BI99">
        <f>IFERROR((M99+AS99+AC99)*_xlfn.XLOOKUP(Tool_Austria!BI$4,Monetization_Factors!$A:$A,Monetization_Factors!$D:$D),"")</f>
        <v>1.6847090735810547E-7</v>
      </c>
      <c r="BJ99">
        <f>IFERROR((N99+AT99+AD99)*_xlfn.XLOOKUP(Tool_Austria!BJ$4,Monetization_Factors!$A:$A,Monetization_Factors!$D:$D),"")</f>
        <v>7.0848620147327435E-5</v>
      </c>
      <c r="BK99">
        <f>IFERROR((O99+AU99+AE99)*_xlfn.XLOOKUP(Tool_Austria!BK$4,Monetization_Factors!$A:$A,Monetization_Factors!$D:$D),"")</f>
        <v>8.5047601689615371E-4</v>
      </c>
      <c r="BL99">
        <f>IFERROR((P99+AV99+AF99)*_xlfn.XLOOKUP(Tool_Austria!BL$4,Monetization_Factors!$A:$A,Monetization_Factors!$D:$D),"")</f>
        <v>2.0370366661124756E-2</v>
      </c>
      <c r="BM99">
        <f>IFERROR((Q99+AW99+AG99)*_xlfn.XLOOKUP(Tool_Austria!BM$4,Monetization_Factors!$A:$A,Monetization_Factors!$D:$D),"")</f>
        <v>6.0953818802182886E-4</v>
      </c>
      <c r="BN99">
        <f>IFERROR((R99+AX99+AH99)*_xlfn.XLOOKUP(Tool_Austria!BN$4,Monetization_Factors!$A:$A,Monetization_Factors!$D:$D),"")</f>
        <v>2.5040476459497677E-4</v>
      </c>
      <c r="BO99">
        <f>IFERROR((S99+AY99+AI99)*_xlfn.XLOOKUP(Tool_Austria!BO$4,Monetization_Factors!$A:$A,Monetization_Factors!$D:$D),"")</f>
        <v>1.2825017193521732E-3</v>
      </c>
      <c r="BP99">
        <f>IFERROR((T99+AZ99+AJ99)*_xlfn.XLOOKUP(Tool_Austria!BP$4,Monetization_Factors!$A:$A,Monetization_Factors!$D:$D),"")</f>
        <v>1.3613088087714999E-4</v>
      </c>
      <c r="BQ99">
        <f>IFERROR((U99+BA99+AK99)*_xlfn.XLOOKUP(Tool_Austria!BQ$4,Monetization_Factors!$A:$A,Monetization_Factors!$D:$D),"")</f>
        <v>2.8879484392812706E-3</v>
      </c>
      <c r="BR99" t="str">
        <f>IFERROR((V99+BB99+AL99)*_xlfn.XLOOKUP(Tool_Austria!BR$4,Monetization_Factors!$A:$A,Monetization_Factors!$D:$D),"")</f>
        <v/>
      </c>
      <c r="BS99">
        <f>IFERROR((W99+BC99+AM99)*_xlfn.XLOOKUP(Tool_Austria!BS$4,Monetization_Factors!$A:$A,Monetization_Factors!$D:$D),"")</f>
        <v>1.8787173801904268E-4</v>
      </c>
      <c r="BT99">
        <f>IFERROR((X99+BD99+AN99)*_xlfn.XLOOKUP(Tool_Austria!BT$4,Monetization_Factors!$A:$A,Monetization_Factors!$D:$D),"")</f>
        <v>2.1870669851935492E-3</v>
      </c>
      <c r="BU99">
        <f>IFERROR((Y99+BE99+AO99)*_xlfn.XLOOKUP(Tool_Austria!BU$4,Monetization_Factors!$A:$A,Monetization_Factors!$D:$D),"")</f>
        <v>3.0118465174142517E-4</v>
      </c>
      <c r="BV99">
        <f>IFERROR((Z99+BF99+AP99)*_xlfn.XLOOKUP(Tool_Austria!BV$4,Monetization_Factors!$A:$A,Monetization_Factors!$D:$D),"")</f>
        <v>3.7160235175679882E-3</v>
      </c>
      <c r="BW99">
        <f>IFERROR((AA99+BG99+AQ99)*_xlfn.XLOOKUP(Tool_Austria!BW$4,Monetization_Factors!$A:$A,Monetization_Factors!$D:$D),"")</f>
        <v>1.2276985457561618E-6</v>
      </c>
      <c r="BX99" s="38" cm="1">
        <f t="array" ref="BX99">IFERROR(_xlfn.IFS(I99&lt;&gt;0,I99*E99,I99="",J99*E99),"")</f>
        <v>7.3555786153846156E-2</v>
      </c>
      <c r="BY99" s="38">
        <f t="shared" si="43"/>
        <v>6.7461981304378416E-2</v>
      </c>
      <c r="BZ99" s="38">
        <f t="shared" si="44"/>
        <v>0.14101776745822459</v>
      </c>
      <c r="CA99" s="38">
        <f t="shared" si="45"/>
        <v>2.1695041147419168E-4</v>
      </c>
      <c r="CB99">
        <f t="shared" si="46"/>
        <v>0.26602606779045623</v>
      </c>
      <c r="CC99">
        <f t="shared" si="46"/>
        <v>4.2085071951616154E-9</v>
      </c>
      <c r="CD99">
        <f t="shared" si="46"/>
        <v>4.6422091479298259E-2</v>
      </c>
      <c r="CE99">
        <f t="shared" si="46"/>
        <v>5.6186222965873701E-4</v>
      </c>
      <c r="CF99">
        <f t="shared" si="46"/>
        <v>2.0405586992769126E-8</v>
      </c>
      <c r="CG99">
        <f t="shared" si="46"/>
        <v>2.9352558958341063E-9</v>
      </c>
      <c r="CH99">
        <f t="shared" si="46"/>
        <v>2.1781120326499656E-10</v>
      </c>
      <c r="CI99">
        <f t="shared" si="46"/>
        <v>2.9291596911624569E-3</v>
      </c>
      <c r="CJ99">
        <f t="shared" si="46"/>
        <v>5.5805265775122828E-5</v>
      </c>
      <c r="CK99">
        <f t="shared" si="46"/>
        <v>7.0598393720070179E-4</v>
      </c>
      <c r="CL99">
        <f t="shared" si="46"/>
        <v>1.2084151493198249E-2</v>
      </c>
      <c r="CM99">
        <f t="shared" si="46"/>
        <v>3.860690520024141</v>
      </c>
      <c r="CN99">
        <f t="shared" si="46"/>
        <v>9.8218934808554437</v>
      </c>
      <c r="CO99">
        <f t="shared" si="46"/>
        <v>4.7393879689403527E-2</v>
      </c>
      <c r="CP99">
        <f t="shared" si="46"/>
        <v>2.2503893303299654</v>
      </c>
      <c r="CQ99">
        <f t="shared" si="37"/>
        <v>5.8766308096183875E-7</v>
      </c>
      <c r="CR99">
        <f t="shared" si="47"/>
        <v>4.092708735237788E-4</v>
      </c>
      <c r="CS99">
        <f t="shared" si="47"/>
        <v>6.4746264540947926E-12</v>
      </c>
      <c r="CT99">
        <f t="shared" si="47"/>
        <v>7.1418602275843482E-5</v>
      </c>
      <c r="CU99">
        <f t="shared" si="47"/>
        <v>8.6440343024421081E-7</v>
      </c>
      <c r="CV99">
        <f t="shared" si="47"/>
        <v>3.1393210758106345E-11</v>
      </c>
      <c r="CW99">
        <f t="shared" si="47"/>
        <v>4.5157783012832401E-12</v>
      </c>
      <c r="CX99">
        <f t="shared" si="47"/>
        <v>3.3509415886922547E-13</v>
      </c>
      <c r="CY99">
        <f t="shared" si="47"/>
        <v>4.506399524865318E-6</v>
      </c>
      <c r="CZ99">
        <f t="shared" si="47"/>
        <v>8.5854255038650505E-8</v>
      </c>
      <c r="DA99">
        <f t="shared" si="47"/>
        <v>1.0861291341549258E-6</v>
      </c>
      <c r="DB99">
        <f t="shared" si="47"/>
        <v>1.8591002297228077E-5</v>
      </c>
      <c r="DC99">
        <f t="shared" si="47"/>
        <v>5.9395238769602166E-3</v>
      </c>
      <c r="DD99">
        <f t="shared" si="47"/>
        <v>1.5110605355162222E-2</v>
      </c>
      <c r="DE99">
        <f t="shared" si="47"/>
        <v>7.2913661060620806E-5</v>
      </c>
      <c r="DF99">
        <f t="shared" si="47"/>
        <v>3.4621374312768698E-3</v>
      </c>
      <c r="DG99">
        <f t="shared" si="38"/>
        <v>9.0409704763359809E-10</v>
      </c>
      <c r="DH99" s="5">
        <f>IFERROR(((((L99+AB99)*(1/$H99))+AR99)/$F$2)/($B$2*('CAR.CAP_per person'!B$2)/(_xlfn.XLOOKUP($E$2,EU_countries_GDP!$A$2:$A$29,EU_countries_GDP!$E$2:$E$29))),"")</f>
        <v>8.9746264971141784E-2</v>
      </c>
      <c r="DI99" s="5">
        <f>IFERROR(((((M99+AC99)*(1/$H99))+AS99)/$F$2)/($B$2*('CAR.CAP_per person'!C$2)/(_xlfn.XLOOKUP($E$2,EU_countries_GDP!$A$2:$A$29,EU_countries_GDP!$E$2:$E$29))),"")</f>
        <v>1.8225846888486448E-5</v>
      </c>
      <c r="DJ99" s="5">
        <f>IFERROR(((((N99+AD99)*(1/$H99))+AT99)/$F$2)/($B$2*('CAR.CAP_per person'!D$2)/(_xlfn.XLOOKUP($E$2,EU_countries_GDP!$A$2:$A$29,EU_countries_GDP!$E$2:$E$29))),"")</f>
        <v>2.0770866136236353E-4</v>
      </c>
      <c r="DK99" s="5">
        <f>IFERROR(((((O99+AE99)*(1/$H99))+AU99)/$F$2)/($B$2*('CAR.CAP_per person'!E$2)/(_xlfn.XLOOKUP($E$2,EU_countries_GDP!$A$2:$A$29,EU_countries_GDP!$E$2:$E$29))),"")</f>
        <v>3.1739083261266331E-3</v>
      </c>
      <c r="DL99" s="5">
        <f>IFERROR(((((P99+AF99)*(1/$H99))+AV99)/$F$2)/($B$2*('CAR.CAP_per person'!F$2)/(_xlfn.XLOOKUP($E$2,EU_countries_GDP!$A$2:$A$29,EU_countries_GDP!$E$2:$E$29))),"")</f>
        <v>8.6294294508951985E-2</v>
      </c>
      <c r="DM99" s="5">
        <f>IFERROR(((((Q99+AG99)*(1/$H99))+AW99)/$F$2)/($B$2*('CAR.CAP_per person'!G$2)/(_xlfn.XLOOKUP($E$2,EU_countries_GDP!$A$2:$A$29,EU_countries_GDP!$E$2:$E$29))),"")</f>
        <v>7.0965351169307543E-3</v>
      </c>
      <c r="DN99" s="5">
        <f>IFERROR(((((R99+AH99)*(1/$H99))+AX99)/$F$2)/($B$2*('CAR.CAP_per person'!H$2)/(_xlfn.XLOOKUP($E$2,EU_countries_GDP!$A$2:$A$29,EU_countries_GDP!$E$2:$E$29))),"")</f>
        <v>1.0482159674052497E-4</v>
      </c>
      <c r="DO99" s="5">
        <f>IFERROR(((((S99+AI99)*(1/$H99))+AY99)/$F$2)/($B$2*('CAR.CAP_per person'!I$2)/(_xlfn.XLOOKUP($E$2,EU_countries_GDP!$A$2:$A$29,EU_countries_GDP!$E$2:$E$29))),"")</f>
        <v>6.2080873184970102E-3</v>
      </c>
      <c r="DP99" s="5">
        <f>IFERROR(((((T99+AJ99)*(1/$H99))+AZ99)/$F$2)/($B$2*('CAR.CAP_per person'!J$2)/(_xlfn.XLOOKUP($E$2,EU_countries_GDP!$A$2:$A$29,EU_countries_GDP!$E$2:$E$29))),"")</f>
        <v>2.2424240126244509E-2</v>
      </c>
      <c r="DQ99" s="5">
        <f>IFERROR(((((U99+AK99)*(1/$H99))+BA99)/$F$2)/($B$2*('CAR.CAP_per person'!K$2)/(_xlfn.XLOOKUP($E$2,EU_countries_GDP!$A$2:$A$29,EU_countries_GDP!$E$2:$E$29))),"")</f>
        <v>8.1715764275947858E-3</v>
      </c>
      <c r="DR99" s="5">
        <f>IFERROR(((((V99+AL99)*(1/$H99))+BB99)/$F$2)/($B$2*('CAR.CAP_per person'!L$2)/(_xlfn.XLOOKUP($E$2,EU_countries_GDP!$A$2:$A$29,EU_countries_GDP!$E$2:$E$29))),"")</f>
        <v>4.1544913419712115E-3</v>
      </c>
      <c r="DS99" s="5">
        <f>IFERROR(((((W99+AM99)*(1/$H99))+BC99)/$F$2)/($B$2*('CAR.CAP_per person'!M$2)/(_xlfn.XLOOKUP($E$2,EU_countries_GDP!$A$2:$A$29,EU_countries_GDP!$E$2:$E$29))),"")</f>
        <v>4.9241310078369786E-2</v>
      </c>
      <c r="DT99" s="5">
        <f>IFERROR(((((X99+AN99)*(1/$H99))+BD99)/$F$2)/($B$2*('CAR.CAP_per person'!N$2)/(_xlfn.XLOOKUP($E$2,EU_countries_GDP!$A$2:$A$29,EU_countries_GDP!$E$2:$E$29))),"")</f>
        <v>1.8120724506845216</v>
      </c>
      <c r="DU99" s="5">
        <f>IFERROR(((((Y99+AO99)*(1/$H99))+BE99)/$F$2)/($B$2*('CAR.CAP_per person'!O$2)/(_xlfn.XLOOKUP($E$2,EU_countries_GDP!$A$2:$A$29,EU_countries_GDP!$E$2:$E$29))),"")</f>
        <v>5.9610256583602934E-4</v>
      </c>
      <c r="DV99" s="5">
        <f>IFERROR(((((Z99+AP99)*(1/$H99))+BF99)/$F$2)/($B$2*('CAR.CAP_per person'!P$2)/(_xlfn.XLOOKUP($E$2,EU_countries_GDP!$A$2:$A$29,EU_countries_GDP!$E$2:$E$29))),"")</f>
        <v>2.3275953087517905E-2</v>
      </c>
      <c r="DW99" s="5">
        <f>IFERROR(((((AA99+AQ99)*(1/$H99))+BG99)/$F$2)/($B$2*('CAR.CAP_per person'!Q$2)/(_xlfn.XLOOKUP($E$2,EU_countries_GDP!$A$2:$A$29,EU_countries_GDP!$E$2:$E$29))),"")</f>
        <v>6.161987718161498E-3</v>
      </c>
    </row>
    <row r="100" spans="1:127">
      <c r="A100" t="s">
        <v>223</v>
      </c>
      <c r="B100" t="str">
        <f>_xlfn.XLOOKUP(D100,Table5[Ingredient],Table5[Category],"",FALSE)</f>
        <v>Dairy products</v>
      </c>
      <c r="C100" s="33" t="s">
        <v>177</v>
      </c>
      <c r="D100" s="33" t="s">
        <v>184</v>
      </c>
      <c r="E100" s="33">
        <v>7.1800000000000017E-2</v>
      </c>
      <c r="F100" s="33" t="s">
        <v>182</v>
      </c>
      <c r="G100" s="33" t="s">
        <v>180</v>
      </c>
      <c r="H100" s="91">
        <f>Dataset_AT!R97</f>
        <v>6.4766372000721661E-2</v>
      </c>
      <c r="I100" s="33"/>
      <c r="J100" s="37">
        <f>IFERROR(INDEX('AveragePrices&amp;Codes'!G:AG, MATCH($D100, 'AveragePrices&amp;Codes'!$A:$A, 0), MATCH(Tool_Austria!$E$2, 'AveragePrices&amp;Codes'!$G$1:$AG$1, 0)),"")</f>
        <v>6.0664224433399943</v>
      </c>
      <c r="K100" s="37">
        <f>IFERROR(E100/(_xlfn.XLOOKUP(A100,Dataset_AT!$V$2:$V$9,Dataset_AT!$W$2:$W$9)),"")</f>
        <v>9.7027027027027054E-4</v>
      </c>
      <c r="L100">
        <f>IFERROR(IF($F100="Raw",_xlfn.XLOOKUP(_xlfn.XLOOKUP(Tool_Austria!$D100,'AveragePrices&amp;Codes'!$A:$A,'AveragePrices&amp;Codes'!$B:$B),AGRIBALYSE_Raw!$B:$B,AGRIBALYSE_Raw!O:O)*$E100,_xlfn.XLOOKUP(_xlfn.XLOOKUP(Tool_Austria!$D100,'AveragePrices&amp;Codes'!$A:$A,'AveragePrices&amp;Codes'!$B:$B),AGRIBALYSE_Cooked!$C:$C,AGRIBALYSE_Cooked!P:P)*$E100),"")</f>
        <v>0.57041428148000006</v>
      </c>
      <c r="M100">
        <f>IFERROR(IF($F100="Raw",_xlfn.XLOOKUP(_xlfn.XLOOKUP(Tool_Austria!$D100,'AveragePrices&amp;Codes'!$A:$A,'AveragePrices&amp;Codes'!$B:$B),AGRIBALYSE_Raw!$B:$B,AGRIBALYSE_Raw!P:P)*$E100,_xlfn.XLOOKUP(_xlfn.XLOOKUP(Tool_Austria!$D100,'AveragePrices&amp;Codes'!$A:$A,'AveragePrices&amp;Codes'!$B:$B),AGRIBALYSE_Cooked!$C:$C,AGRIBALYSE_Cooked!Q:Q)*$E100),"")</f>
        <v>4.9467012798000016E-9</v>
      </c>
      <c r="N100">
        <f>IFERROR(IF($F100="Raw",_xlfn.XLOOKUP(_xlfn.XLOOKUP(Tool_Austria!$D100,'AveragePrices&amp;Codes'!$A:$A,'AveragePrices&amp;Codes'!$B:$B),AGRIBALYSE_Raw!$B:$B,AGRIBALYSE_Raw!Q:Q)*$E100,_xlfn.XLOOKUP(_xlfn.XLOOKUP(Tool_Austria!$D100,'AveragePrices&amp;Codes'!$A:$A,'AveragePrices&amp;Codes'!$B:$B),AGRIBALYSE_Cooked!$C:$C,AGRIBALYSE_Cooked!R:R)*$E100),"")</f>
        <v>5.0899839956000011E-2</v>
      </c>
      <c r="O100">
        <f>IFERROR(IF($F100="Raw",_xlfn.XLOOKUP(_xlfn.XLOOKUP(Tool_Austria!$D100,'AveragePrices&amp;Codes'!$A:$A,'AveragePrices&amp;Codes'!$B:$B),AGRIBALYSE_Raw!$B:$B,AGRIBALYSE_Raw!R:R)*$E100,_xlfn.XLOOKUP(_xlfn.XLOOKUP(Tool_Austria!$D100,'AveragePrices&amp;Codes'!$A:$A,'AveragePrices&amp;Codes'!$B:$B),AGRIBALYSE_Cooked!$C:$C,AGRIBALYSE_Cooked!S:S)*$E100),"")</f>
        <v>1.0076572832000003E-3</v>
      </c>
      <c r="P100">
        <f>IFERROR(IF($F100="Raw",_xlfn.XLOOKUP(_xlfn.XLOOKUP(Tool_Austria!$D100,'AveragePrices&amp;Codes'!$A:$A,'AveragePrices&amp;Codes'!$B:$B),AGRIBALYSE_Raw!$B:$B,AGRIBALYSE_Raw!S:S)*$E100,_xlfn.XLOOKUP(_xlfn.XLOOKUP(Tool_Austria!$D100,'AveragePrices&amp;Codes'!$A:$A,'AveragePrices&amp;Codes'!$B:$B),AGRIBALYSE_Cooked!$C:$C,AGRIBALYSE_Cooked!T:T)*$E100),"")</f>
        <v>5.0658363632000018E-8</v>
      </c>
      <c r="Q100">
        <f>IFERROR(IF($F100="Raw",_xlfn.XLOOKUP(_xlfn.XLOOKUP(Tool_Austria!$D100,'AveragePrices&amp;Codes'!$A:$A,'AveragePrices&amp;Codes'!$B:$B),AGRIBALYSE_Raw!$B:$B,AGRIBALYSE_Raw!T:T)*$E100,_xlfn.XLOOKUP(_xlfn.XLOOKUP(Tool_Austria!$D100,'AveragePrices&amp;Codes'!$A:$A,'AveragePrices&amp;Codes'!$B:$B),AGRIBALYSE_Cooked!$C:$C,AGRIBALYSE_Cooked!U:U)*$E100),"")</f>
        <v>7.1097901546000016E-9</v>
      </c>
      <c r="R100">
        <f>IFERROR(IF($F100="Raw",_xlfn.XLOOKUP(_xlfn.XLOOKUP(Tool_Austria!$D100,'AveragePrices&amp;Codes'!$A:$A,'AveragePrices&amp;Codes'!$B:$B),AGRIBALYSE_Raw!$B:$B,AGRIBALYSE_Raw!U:U)*$E100,_xlfn.XLOOKUP(_xlfn.XLOOKUP(Tool_Austria!$D100,'AveragePrices&amp;Codes'!$A:$A,'AveragePrices&amp;Codes'!$B:$B),AGRIBALYSE_Cooked!$C:$C,AGRIBALYSE_Cooked!V:V)*$E100),"")</f>
        <v>2.790767131400001E-10</v>
      </c>
      <c r="S100">
        <f>IFERROR(IF($F100="Raw",_xlfn.XLOOKUP(_xlfn.XLOOKUP(Tool_Austria!$D100,'AveragePrices&amp;Codes'!$A:$A,'AveragePrices&amp;Codes'!$B:$B),AGRIBALYSE_Raw!$B:$B,AGRIBALYSE_Raw!V:V)*$E100,_xlfn.XLOOKUP(_xlfn.XLOOKUP(Tool_Austria!$D100,'AveragePrices&amp;Codes'!$A:$A,'AveragePrices&amp;Codes'!$B:$B),AGRIBALYSE_Cooked!$C:$C,AGRIBALYSE_Cooked!W:W)*$E100),"")</f>
        <v>7.2751938760000018E-3</v>
      </c>
      <c r="T100">
        <f>IFERROR(IF($F100="Raw",_xlfn.XLOOKUP(_xlfn.XLOOKUP(Tool_Austria!$D100,'AveragePrices&amp;Codes'!$A:$A,'AveragePrices&amp;Codes'!$B:$B),AGRIBALYSE_Raw!$B:$B,AGRIBALYSE_Raw!W:W)*$E100,_xlfn.XLOOKUP(_xlfn.XLOOKUP(Tool_Austria!$D100,'AveragePrices&amp;Codes'!$A:$A,'AveragePrices&amp;Codes'!$B:$B),AGRIBALYSE_Cooked!$C:$C,AGRIBALYSE_Cooked!X:X)*$E100),"")</f>
        <v>4.0088698556000005E-5</v>
      </c>
      <c r="U100">
        <f>IFERROR(IF($F100="Raw",_xlfn.XLOOKUP(_xlfn.XLOOKUP(Tool_Austria!$D100,'AveragePrices&amp;Codes'!$A:$A,'AveragePrices&amp;Codes'!$B:$B),AGRIBALYSE_Raw!$B:$B,AGRIBALYSE_Raw!X:X)*$E100,_xlfn.XLOOKUP(_xlfn.XLOOKUP(Tool_Austria!$D100,'AveragePrices&amp;Codes'!$A:$A,'AveragePrices&amp;Codes'!$B:$B),AGRIBALYSE_Cooked!$C:$C,AGRIBALYSE_Cooked!Y:Y)*$E100),"")</f>
        <v>1.9467383864000005E-3</v>
      </c>
      <c r="V100">
        <f>IFERROR(IF($F100="Raw",_xlfn.XLOOKUP(_xlfn.XLOOKUP(Tool_Austria!$D100,'AveragePrices&amp;Codes'!$A:$A,'AveragePrices&amp;Codes'!$B:$B),AGRIBALYSE_Raw!$B:$B,AGRIBALYSE_Raw!Y:Y)*$E100,_xlfn.XLOOKUP(_xlfn.XLOOKUP(Tool_Austria!$D100,'AveragePrices&amp;Codes'!$A:$A,'AveragePrices&amp;Codes'!$B:$B),AGRIBALYSE_Cooked!$C:$C,AGRIBALYSE_Cooked!Z:Z)*$E100),"")</f>
        <v>3.1590547486000008E-2</v>
      </c>
      <c r="W100">
        <f>IFERROR(IF($F100="Raw",_xlfn.XLOOKUP(_xlfn.XLOOKUP(Tool_Austria!$D100,'AveragePrices&amp;Codes'!$A:$A,'AveragePrices&amp;Codes'!$B:$B),AGRIBALYSE_Raw!$B:$B,AGRIBALYSE_Raw!Z:Z)*$E100,_xlfn.XLOOKUP(_xlfn.XLOOKUP(Tool_Austria!$D100,'AveragePrices&amp;Codes'!$A:$A,'AveragePrices&amp;Codes'!$B:$B),AGRIBALYSE_Cooked!$C:$C,AGRIBALYSE_Cooked!AA:AA)*$E100),"")</f>
        <v>7.235780989200002</v>
      </c>
      <c r="X100">
        <f>IFERROR(IF($F100="Raw",_xlfn.XLOOKUP(_xlfn.XLOOKUP(Tool_Austria!$D100,'AveragePrices&amp;Codes'!$A:$A,'AveragePrices&amp;Codes'!$B:$B),AGRIBALYSE_Raw!$B:$B,AGRIBALYSE_Raw!AA:AA)*$E100,_xlfn.XLOOKUP(_xlfn.XLOOKUP(Tool_Austria!$D100,'AveragePrices&amp;Codes'!$A:$A,'AveragePrices&amp;Codes'!$B:$B),AGRIBALYSE_Cooked!$C:$C,AGRIBALYSE_Cooked!AB:AB)*$E100),"")</f>
        <v>28.447717168000008</v>
      </c>
      <c r="Y100">
        <f>IFERROR(IF($F100="Raw",_xlfn.XLOOKUP(_xlfn.XLOOKUP(Tool_Austria!$D100,'AveragePrices&amp;Codes'!$A:$A,'AveragePrices&amp;Codes'!$B:$B),AGRIBALYSE_Raw!$B:$B,AGRIBALYSE_Raw!AB:AB)*$E100,_xlfn.XLOOKUP(_xlfn.XLOOKUP(Tool_Austria!$D100,'AveragePrices&amp;Codes'!$A:$A,'AveragePrices&amp;Codes'!$B:$B),AGRIBALYSE_Cooked!$C:$C,AGRIBALYSE_Cooked!AC:AC)*$E100),"")</f>
        <v>6.2163491522000014E-2</v>
      </c>
      <c r="Z100">
        <f>IFERROR(IF($F100="Raw",_xlfn.XLOOKUP(_xlfn.XLOOKUP(Tool_Austria!$D100,'AveragePrices&amp;Codes'!$A:$A,'AveragePrices&amp;Codes'!$B:$B),AGRIBALYSE_Raw!$B:$B,AGRIBALYSE_Raw!AC:AC)*$E100,_xlfn.XLOOKUP(_xlfn.XLOOKUP(Tool_Austria!$D100,'AveragePrices&amp;Codes'!$A:$A,'AveragePrices&amp;Codes'!$B:$B),AGRIBALYSE_Cooked!$C:$C,AGRIBALYSE_Cooked!AD:AD)*$E100),"")</f>
        <v>2.3176169784000002</v>
      </c>
      <c r="AA100">
        <f>IFERROR(IF($F100="Raw",_xlfn.XLOOKUP(_xlfn.XLOOKUP(Tool_Austria!$D100,'AveragePrices&amp;Codes'!$A:$A,'AveragePrices&amp;Codes'!$B:$B),AGRIBALYSE_Raw!$B:$B,AGRIBALYSE_Raw!AD:AD)*$E100,_xlfn.XLOOKUP(_xlfn.XLOOKUP(Tool_Austria!$D100,'AveragePrices&amp;Codes'!$A:$A,'AveragePrices&amp;Codes'!$B:$B),AGRIBALYSE_Cooked!$C:$C,AGRIBALYSE_Cooked!AE:AE)*$E100),"")</f>
        <v>1.2260387782000004E-6</v>
      </c>
      <c r="AB100" cm="1">
        <f t="array" ref="AB100">IFERROR(_xlfn.XLOOKUP(Tool_Austria!$F100&amp;$E$2,'Cooking methods'!$A:$A&amp;'Cooking methods'!$B:$B,'Cooking methods'!C:C)*$E100,"")</f>
        <v>1.8957577537333337E-2</v>
      </c>
      <c r="AC100" cm="1">
        <f t="array" ref="AC100">IFERROR(_xlfn.XLOOKUP(Tool_Austria!$F100&amp;$E$2,'Cooking methods'!$A:$A&amp;'Cooking methods'!$B:$B,'Cooking methods'!D:D)*$E100,"")</f>
        <v>3.5344136199133339E-10</v>
      </c>
      <c r="AD100" cm="1">
        <f t="array" ref="AD100">IFERROR(_xlfn.XLOOKUP(Tool_Austria!$F100&amp;$E$2,'Cooking methods'!$A:$A&amp;'Cooking methods'!$B:$B,'Cooking methods'!E:E)*$E100,"")</f>
        <v>1.2915407933333336E-2</v>
      </c>
      <c r="AE100" cm="1">
        <f t="array" ref="AE100">IFERROR(_xlfn.XLOOKUP(Tool_Austria!$F100&amp;$E$2,'Cooking methods'!$A:$A&amp;'Cooking methods'!$B:$B,'Cooking methods'!F:F)*$E100,"")</f>
        <v>4.2603031882000009E-5</v>
      </c>
      <c r="AF100" cm="1">
        <f t="array" ref="AF100">IFERROR(_xlfn.XLOOKUP(Tool_Austria!$F100&amp;$E$2,'Cooking methods'!$A:$A&amp;'Cooking methods'!$B:$B,'Cooking methods'!G:G)*$E100,"")</f>
        <v>2.4832359322666675E-10</v>
      </c>
      <c r="AG100" cm="1">
        <f t="array" ref="AG100">IFERROR(_xlfn.XLOOKUP(Tool_Austria!$F100&amp;$E$2,'Cooking methods'!$A:$A&amp;'Cooking methods'!$B:$B,'Cooking methods'!H:H)*$E100,"")</f>
        <v>1.4939072169600004E-10</v>
      </c>
      <c r="AH100" cm="1">
        <f t="array" ref="AH100">IFERROR(_xlfn.XLOOKUP(Tool_Austria!$F100&amp;$E$2,'Cooking methods'!$A:$A&amp;'Cooking methods'!$B:$B,'Cooking methods'!I:I)*$E100,"")</f>
        <v>3.5750551219866676E-11</v>
      </c>
      <c r="AI100" cm="1">
        <f t="array" ref="AI100">IFERROR(_xlfn.XLOOKUP(Tool_Austria!$F100&amp;$E$2,'Cooking methods'!$A:$A&amp;'Cooking methods'!$B:$B,'Cooking methods'!J:J)*$E100,"")</f>
        <v>8.480053042333335E-5</v>
      </c>
      <c r="AJ100" cm="1">
        <f t="array" ref="AJ100">IFERROR(_xlfn.XLOOKUP(Tool_Austria!$F100&amp;$E$2,'Cooking methods'!$A:$A&amp;'Cooking methods'!$B:$B,'Cooking methods'!K:K)*$E100,"")</f>
        <v>1.8171038573666674E-5</v>
      </c>
      <c r="AK100" cm="1">
        <f t="array" ref="AK100">IFERROR(_xlfn.XLOOKUP(Tool_Austria!$F100&amp;$E$2,'Cooking methods'!$A:$A&amp;'Cooking methods'!$B:$B,'Cooking methods'!L:L)*$E100,"")</f>
        <v>1.6384111406666672E-5</v>
      </c>
      <c r="AL100" cm="1">
        <f t="array" ref="AL100">IFERROR(_xlfn.XLOOKUP(Tool_Austria!$F100&amp;$E$2,'Cooking methods'!$A:$A&amp;'Cooking methods'!$B:$B,'Cooking methods'!M:M)*$E100,"")</f>
        <v>1.2035034028333337E-4</v>
      </c>
      <c r="AM100" cm="1">
        <f t="array" ref="AM100">IFERROR(_xlfn.XLOOKUP(Tool_Austria!$F100&amp;$E$2,'Cooking methods'!$A:$A&amp;'Cooking methods'!$B:$B,'Cooking methods'!N:N)*$E100,"")</f>
        <v>6.1843222117333348E-2</v>
      </c>
      <c r="AN100" cm="1">
        <f t="array" ref="AN100">IFERROR(_xlfn.XLOOKUP(Tool_Austria!$F100&amp;$E$2,'Cooking methods'!$A:$A&amp;'Cooking methods'!$B:$B,'Cooking methods'!O:O)*$E100,"")</f>
        <v>4.9605038006666678E-2</v>
      </c>
      <c r="AO100" cm="1">
        <f t="array" ref="AO100">IFERROR(_xlfn.XLOOKUP(Tool_Austria!$F100&amp;$E$2,'Cooking methods'!$A:$A&amp;'Cooking methods'!$B:$B,'Cooking methods'!P:P)*$E100,"")</f>
        <v>9.7003173773333364E-3</v>
      </c>
      <c r="AP100" cm="1">
        <f t="array" ref="AP100">IFERROR(_xlfn.XLOOKUP(Tool_Austria!$F100&amp;$E$2,'Cooking methods'!$A:$A&amp;'Cooking methods'!$B:$B,'Cooking methods'!Q:Q)*$E100,"")</f>
        <v>0.45287987903866672</v>
      </c>
      <c r="AQ100" cm="1">
        <f t="array" ref="AQ100">IFERROR(_xlfn.XLOOKUP(Tool_Austria!$F100&amp;$E$2,'Cooking methods'!$A:$A&amp;'Cooking methods'!$B:$B,'Cooking methods'!R:R)*$E100,"")</f>
        <v>3.202426045986668E-8</v>
      </c>
      <c r="AR100" cm="1">
        <f t="array" ref="AR100">IFERROR(_xlfn.XLOOKUP(Tool_Austria!$G100&amp;$E$2,'Waste management'!$A:$A&amp;'Waste management'!$B:$B,'Waste management'!C:C)*$E100,"")</f>
        <v>4.0200820000000012E-3</v>
      </c>
      <c r="AS100" cm="1">
        <f t="array" ref="AS100">IFERROR(_xlfn.XLOOKUP(Tool_Austria!$G100&amp;$E$2,'Waste management'!$A:$A&amp;'Waste management'!$B:$B,'Waste management'!D:D)*$E100,"")</f>
        <v>2.7427671800000006E-11</v>
      </c>
      <c r="AT100" cm="1">
        <f t="array" ref="AT100">IFERROR(_xlfn.XLOOKUP(Tool_Austria!$G100&amp;$E$2,'Waste management'!$A:$A&amp;'Waste management'!$B:$B,'Waste management'!E:E)*$E100,"")</f>
        <v>7.3954000000000031E-5</v>
      </c>
      <c r="AU100" cm="1">
        <f t="array" ref="AU100">IFERROR(_xlfn.XLOOKUP(Tool_Austria!$G100&amp;$E$2,'Waste management'!$A:$A&amp;'Waste management'!$B:$B,'Waste management'!F:F)*$E100,"")</f>
        <v>8.6160000000000019E-6</v>
      </c>
      <c r="AV100" cm="1">
        <f t="array" ref="AV100">IFERROR(_xlfn.XLOOKUP(Tool_Austria!$G100&amp;$E$2,'Waste management'!$A:$A&amp;'Waste management'!$B:$B,'Waste management'!G:G)*$E100,"")</f>
        <v>8.3141528000000018E-10</v>
      </c>
      <c r="AW100" cm="1">
        <f t="array" ref="AW100">IFERROR(_xlfn.XLOOKUP(Tool_Austria!$G100&amp;$E$2,'Waste management'!$A:$A&amp;'Waste management'!$B:$B,'Waste management'!H:H)*$E100,"")</f>
        <v>2.7100981800000003E-11</v>
      </c>
      <c r="AX100" cm="1">
        <f t="array" ref="AX100">IFERROR(_xlfn.XLOOKUP(Tool_Austria!$G100&amp;$E$2,'Waste management'!$A:$A&amp;'Waste management'!$B:$B,'Waste management'!I:I)*$E100,"")</f>
        <v>1.9268032600000007E-11</v>
      </c>
      <c r="AY100" cm="1">
        <f t="array" ref="AY100">IFERROR(_xlfn.XLOOKUP(Tool_Austria!$G100&amp;$E$2,'Waste management'!$A:$A&amp;'Waste management'!$B:$B,'Waste management'!J:J)*$E100,"")</f>
        <v>1.5867800000000004E-4</v>
      </c>
      <c r="AZ100" cm="1">
        <f t="array" ref="AZ100">IFERROR(_xlfn.XLOOKUP(Tool_Austria!$G100&amp;$E$2,'Waste management'!$A:$A&amp;'Waste management'!$B:$B,'Waste management'!K:K)*$E100,"")</f>
        <v>3.8624235600000013E-7</v>
      </c>
      <c r="BA100" cm="1">
        <f t="array" ref="BA100">IFERROR(_xlfn.XLOOKUP(Tool_Austria!$G100&amp;$E$2,'Waste management'!$A:$A&amp;'Waste management'!$B:$B,'Waste management'!L:L)*$E100,"")</f>
        <v>6.9503405200000015E-6</v>
      </c>
      <c r="BB100" cm="1">
        <f t="array" ref="BB100">IFERROR(_xlfn.XLOOKUP(Tool_Austria!$G100&amp;$E$2,'Waste management'!$A:$A&amp;'Waste management'!$B:$B,'Waste management'!M:M)*$E100,"")</f>
        <v>6.9933200000000021E-4</v>
      </c>
      <c r="BC100" cm="1">
        <f t="array" ref="BC100">IFERROR(_xlfn.XLOOKUP(Tool_Austria!$G100&amp;$E$2,'Waste management'!$A:$A&amp;'Waste management'!$B:$B,'Waste management'!N:N)*$E100,"")</f>
        <v>0.60133505200000015</v>
      </c>
      <c r="BD100" cm="1">
        <f t="array" ref="BD100">IFERROR(_xlfn.XLOOKUP(Tool_Austria!$G100&amp;$E$2,'Waste management'!$A:$A&amp;'Waste management'!$B:$B,'Waste management'!O:O)*$E100,"")</f>
        <v>3.834191800000001E-2</v>
      </c>
      <c r="BE100" cm="1">
        <f t="array" ref="BE100">IFERROR(_xlfn.XLOOKUP(Tool_Austria!$G100&amp;$E$2,'Waste management'!$A:$A&amp;'Waste management'!$B:$B,'Waste management'!P:P)*$E100,"")</f>
        <v>8.2785400000000026E-4</v>
      </c>
      <c r="BF100" cm="1">
        <f t="array" ref="BF100">IFERROR(_xlfn.XLOOKUP(Tool_Austria!$G100&amp;$E$2,'Waste management'!$A:$A&amp;'Waste management'!$B:$B,'Waste management'!Q:Q)*$E100,"")</f>
        <v>2.4095362000000006E-2</v>
      </c>
      <c r="BG100" cm="1">
        <f t="array" ref="BG100">IFERROR(_xlfn.XLOOKUP(Tool_Austria!$G100&amp;$E$2,'Waste management'!$A:$A&amp;'Waste management'!$B:$B,'Waste management'!R:R)*$E100,"")</f>
        <v>7.8305080000000011E-9</v>
      </c>
      <c r="BH100">
        <f>IFERROR((L100+AR100+AB100)*_xlfn.XLOOKUP(Tool_Austria!BH$4,Monetization_Factors!$A:$A,Monetization_Factors!$D:$D),"")</f>
        <v>7.7200807977851199E-2</v>
      </c>
      <c r="BI100">
        <f>IFERROR((M100+AS100+AC100)*_xlfn.XLOOKUP(Tool_Austria!BI$4,Monetization_Factors!$A:$A,Monetization_Factors!$D:$D),"")</f>
        <v>2.132681644875675E-7</v>
      </c>
      <c r="BJ100">
        <f>IFERROR((N100+AT100+AD100)*_xlfn.XLOOKUP(Tool_Austria!BJ$4,Monetization_Factors!$A:$A,Monetization_Factors!$D:$D),"")</f>
        <v>9.7506632121300492E-5</v>
      </c>
      <c r="BK100">
        <f>IFERROR((O100+AU100+AE100)*_xlfn.XLOOKUP(Tool_Austria!BK$4,Monetization_Factors!$A:$A,Monetization_Factors!$D:$D),"")</f>
        <v>1.602793110659156E-3</v>
      </c>
      <c r="BL100">
        <f>IFERROR((P100+AV100+AF100)*_xlfn.XLOOKUP(Tool_Austria!BL$4,Monetization_Factors!$A:$A,Monetization_Factors!$D:$D),"")</f>
        <v>5.1648801808827693E-2</v>
      </c>
      <c r="BM100">
        <f>IFERROR((Q100+AW100+AG100)*_xlfn.XLOOKUP(Tool_Austria!BM$4,Monetization_Factors!$A:$A,Monetization_Factors!$D:$D),"")</f>
        <v>1.5130766102892351E-3</v>
      </c>
      <c r="BN100">
        <f>IFERROR((R100+AX100+AH100)*_xlfn.XLOOKUP(Tool_Austria!BN$4,Monetization_Factors!$A:$A,Monetization_Factors!$D:$D),"")</f>
        <v>3.8408976642832196E-4</v>
      </c>
      <c r="BO100">
        <f>IFERROR((S100+AY100+AI100)*_xlfn.XLOOKUP(Tool_Austria!BO$4,Monetization_Factors!$A:$A,Monetization_Factors!$D:$D),"")</f>
        <v>3.2919715226099175E-3</v>
      </c>
      <c r="BP100">
        <f>IFERROR((T100+AZ100+AJ100)*_xlfn.XLOOKUP(Tool_Austria!BP$4,Monetization_Factors!$A:$A,Monetization_Factors!$D:$D),"")</f>
        <v>1.4306049324194802E-4</v>
      </c>
      <c r="BQ100">
        <f>IFERROR((U100+BA100+AK100)*_xlfn.XLOOKUP(Tool_Austria!BQ$4,Monetization_Factors!$A:$A,Monetization_Factors!$D:$D),"")</f>
        <v>8.0589210021905656E-3</v>
      </c>
      <c r="BR100" t="str">
        <f>IFERROR((V100+BB100+AL100)*_xlfn.XLOOKUP(Tool_Austria!BR$4,Monetization_Factors!$A:$A,Monetization_Factors!$D:$D),"")</f>
        <v/>
      </c>
      <c r="BS100">
        <f>IFERROR((W100+BC100+AM100)*_xlfn.XLOOKUP(Tool_Austria!BS$4,Monetization_Factors!$A:$A,Monetization_Factors!$D:$D),"")</f>
        <v>3.843849170618745E-4</v>
      </c>
      <c r="BT100">
        <f>IFERROR((X100+BD100+AN100)*_xlfn.XLOOKUP(Tool_Austria!BT$4,Monetization_Factors!$A:$A,Monetization_Factors!$D:$D),"")</f>
        <v>6.3541117634632925E-3</v>
      </c>
      <c r="BU100">
        <f>IFERROR((Y100+BE100+AO100)*_xlfn.XLOOKUP(Tool_Austria!BU$4,Monetization_Factors!$A:$A,Monetization_Factors!$D:$D),"")</f>
        <v>4.6195022054157424E-4</v>
      </c>
      <c r="BV100">
        <f>IFERROR((Z100+BF100+AP100)*_xlfn.XLOOKUP(Tool_Austria!BV$4,Monetization_Factors!$A:$A,Monetization_Factors!$D:$D),"")</f>
        <v>4.6146550152385991E-3</v>
      </c>
      <c r="BW100">
        <f>IFERROR((AA100+BG100+AQ100)*_xlfn.XLOOKUP(Tool_Austria!BW$4,Monetization_Factors!$A:$A,Monetization_Factors!$D:$D),"")</f>
        <v>2.6446032032040315E-6</v>
      </c>
      <c r="BX100" s="38" cm="1">
        <f t="array" ref="BX100">IFERROR(_xlfn.IFS(I100&lt;&gt;0,I100*E100,I100="",J100*E100),"")</f>
        <v>0.4355691314318117</v>
      </c>
      <c r="BY100" s="38">
        <f t="shared" si="43"/>
        <v>0.15575898871189239</v>
      </c>
      <c r="BZ100" s="38">
        <f t="shared" si="44"/>
        <v>0.59132812014370406</v>
      </c>
      <c r="CA100" s="38">
        <f t="shared" si="45"/>
        <v>9.0973556945185237E-4</v>
      </c>
      <c r="CB100">
        <f t="shared" si="46"/>
        <v>0.59339194101733339</v>
      </c>
      <c r="CC100">
        <f t="shared" si="46"/>
        <v>5.3275703135913353E-9</v>
      </c>
      <c r="CD100">
        <f t="shared" si="46"/>
        <v>6.388920188933335E-2</v>
      </c>
      <c r="CE100">
        <f t="shared" si="46"/>
        <v>1.0588763150820002E-3</v>
      </c>
      <c r="CF100">
        <f t="shared" si="46"/>
        <v>5.1738102505226687E-8</v>
      </c>
      <c r="CG100">
        <f t="shared" si="46"/>
        <v>7.2862818580960017E-9</v>
      </c>
      <c r="CH100">
        <f t="shared" si="46"/>
        <v>3.3409529695986678E-10</v>
      </c>
      <c r="CI100">
        <f t="shared" si="46"/>
        <v>7.5186724064233348E-3</v>
      </c>
      <c r="CJ100">
        <f t="shared" si="46"/>
        <v>5.8645979485666679E-5</v>
      </c>
      <c r="CK100">
        <f t="shared" si="46"/>
        <v>1.9700728383266674E-3</v>
      </c>
      <c r="CL100">
        <f t="shared" si="46"/>
        <v>3.2410229826283339E-2</v>
      </c>
      <c r="CM100">
        <f t="shared" si="46"/>
        <v>7.8989592633173356</v>
      </c>
      <c r="CN100">
        <f t="shared" si="46"/>
        <v>28.535664124006676</v>
      </c>
      <c r="CO100">
        <f t="shared" si="46"/>
        <v>7.2691662899333348E-2</v>
      </c>
      <c r="CP100">
        <f t="shared" si="46"/>
        <v>2.794592219438667</v>
      </c>
      <c r="CQ100">
        <f t="shared" si="37"/>
        <v>1.2658935466598672E-6</v>
      </c>
      <c r="CR100">
        <f t="shared" si="47"/>
        <v>9.1291067848820525E-4</v>
      </c>
      <c r="CS100">
        <f t="shared" si="47"/>
        <v>8.1962620209097466E-12</v>
      </c>
      <c r="CT100">
        <f t="shared" si="47"/>
        <v>9.8291079829743616E-5</v>
      </c>
      <c r="CU100">
        <f t="shared" si="47"/>
        <v>1.6290404847415389E-6</v>
      </c>
      <c r="CV100">
        <f t="shared" si="47"/>
        <v>7.9597080777271826E-11</v>
      </c>
      <c r="CW100">
        <f t="shared" si="47"/>
        <v>1.1209664397070772E-11</v>
      </c>
      <c r="CX100">
        <f t="shared" si="47"/>
        <v>5.1399276455364116E-13</v>
      </c>
      <c r="CY100">
        <f t="shared" si="47"/>
        <v>1.1567188317574362E-5</v>
      </c>
      <c r="CZ100">
        <f t="shared" si="47"/>
        <v>9.0224583824102586E-8</v>
      </c>
      <c r="DA100">
        <f t="shared" si="47"/>
        <v>3.0308812897333343E-6</v>
      </c>
      <c r="DB100">
        <f t="shared" si="47"/>
        <v>4.9861892040435905E-5</v>
      </c>
      <c r="DC100">
        <f t="shared" si="47"/>
        <v>1.2152245020488209E-2</v>
      </c>
      <c r="DD100">
        <f t="shared" si="47"/>
        <v>4.3901021729241041E-2</v>
      </c>
      <c r="DE100">
        <f t="shared" si="47"/>
        <v>1.1183332753743592E-4</v>
      </c>
      <c r="DF100">
        <f t="shared" si="47"/>
        <v>4.2993726452902571E-3</v>
      </c>
      <c r="DG100">
        <f t="shared" si="38"/>
        <v>1.9475285333228727E-9</v>
      </c>
      <c r="DH100" s="5">
        <f>IFERROR(((((L100+AB100)*(1/$H100))+AR100)/$F$2)/($B$2*('CAR.CAP_per person'!B$2)/(_xlfn.XLOOKUP($E$2,EU_countries_GDP!$A$2:$A$29,EU_countries_GDP!$E$2:$E$29))),"")</f>
        <v>0.20470379686676723</v>
      </c>
      <c r="DI100" s="5">
        <f>IFERROR(((((M100+AC100)*(1/$H100))+AS100)/$F$2)/($B$2*('CAR.CAP_per person'!C$2)/(_xlfn.XLOOKUP($E$2,EU_countries_GDP!$A$2:$A$29,EU_countries_GDP!$E$2:$E$29))),"")</f>
        <v>2.3244457040310674E-5</v>
      </c>
      <c r="DJ100" s="5">
        <f>IFERROR(((((N100+AD100)*(1/$H100))+AT100)/$F$2)/($B$2*('CAR.CAP_per person'!D$2)/(_xlfn.XLOOKUP($E$2,EU_countries_GDP!$A$2:$A$29,EU_countries_GDP!$E$2:$E$29))),"")</f>
        <v>2.8640658709107552E-4</v>
      </c>
      <c r="DK100" s="5">
        <f>IFERROR(((((O100+AE100)*(1/$H100))+AU100)/$F$2)/($B$2*('CAR.CAP_per person'!E$2)/(_xlfn.XLOOKUP($E$2,EU_countries_GDP!$A$2:$A$29,EU_countries_GDP!$E$2:$E$29))),"")</f>
        <v>6.1112666902058037E-3</v>
      </c>
      <c r="DL100" s="5">
        <f>IFERROR(((((P100+AF100)*(1/$H100))+AV100)/$F$2)/($B$2*('CAR.CAP_per person'!F$2)/(_xlfn.XLOOKUP($E$2,EU_countries_GDP!$A$2:$A$29,EU_countries_GDP!$E$2:$E$29))),"")</f>
        <v>0.23328901761461304</v>
      </c>
      <c r="DM100" s="5">
        <f>IFERROR(((((Q100+AG100)*(1/$H100))+AW100)/$F$2)/($B$2*('CAR.CAP_per person'!G$2)/(_xlfn.XLOOKUP($E$2,EU_countries_GDP!$A$2:$A$29,EU_countries_GDP!$E$2:$E$29))),"")</f>
        <v>1.7863178278802509E-2</v>
      </c>
      <c r="DN100" s="5">
        <f>IFERROR(((((R100+AH100)*(1/$H100))+AX100)/$F$2)/($B$2*('CAR.CAP_per person'!H$2)/(_xlfn.XLOOKUP($E$2,EU_countries_GDP!$A$2:$A$29,EU_countries_GDP!$E$2:$E$29))),"")</f>
        <v>1.8227060073101853E-4</v>
      </c>
      <c r="DO100" s="5">
        <f>IFERROR(((((S100+AI100)*(1/$H100))+AY100)/$F$2)/($B$2*('CAR.CAP_per person'!I$2)/(_xlfn.XLOOKUP($E$2,EU_countries_GDP!$A$2:$A$29,EU_countries_GDP!$E$2:$E$29))),"")</f>
        <v>1.7381865941728109E-2</v>
      </c>
      <c r="DP100" s="5">
        <f>IFERROR(((((T100+AJ100)*(1/$H100))+AZ100)/$F$2)/($B$2*('CAR.CAP_per person'!J$2)/(_xlfn.XLOOKUP($E$2,EU_countries_GDP!$A$2:$A$29,EU_countries_GDP!$E$2:$E$29))),"")</f>
        <v>2.3727751712555305E-2</v>
      </c>
      <c r="DQ100" s="5">
        <f>IFERROR(((((U100+AK100)*(1/$H100))+BA100)/$F$2)/($B$2*('CAR.CAP_per person'!K$2)/(_xlfn.XLOOKUP($E$2,EU_countries_GDP!$A$2:$A$29,EU_countries_GDP!$E$2:$E$29))),"")</f>
        <v>2.31542060173884E-2</v>
      </c>
      <c r="DR100" s="5">
        <f>IFERROR(((((V100+AL100)*(1/$H100))+BB100)/$F$2)/($B$2*('CAR.CAP_per person'!L$2)/(_xlfn.XLOOKUP($E$2,EU_countries_GDP!$A$2:$A$29,EU_countries_GDP!$E$2:$E$29))),"")</f>
        <v>1.2242939502098541E-2</v>
      </c>
      <c r="DS100" s="5">
        <f>IFERROR(((((W100+AM100)*(1/$H100))+BC100)/$F$2)/($B$2*('CAR.CAP_per person'!M$2)/(_xlfn.XLOOKUP($E$2,EU_countries_GDP!$A$2:$A$29,EU_countries_GDP!$E$2:$E$29))),"")</f>
        <v>0.13204452903364397</v>
      </c>
      <c r="DT100" s="5">
        <f>IFERROR(((((X100+AN100)*(1/$H100))+BD100)/$F$2)/($B$2*('CAR.CAP_per person'!N$2)/(_xlfn.XLOOKUP($E$2,EU_countries_GDP!$A$2:$A$29,EU_countries_GDP!$E$2:$E$29))),"")</f>
        <v>5.2966953007642479</v>
      </c>
      <c r="DU100" s="5">
        <f>IFERROR(((((Y100+AO100)*(1/$H100))+BE100)/$F$2)/($B$2*('CAR.CAP_per person'!O$2)/(_xlfn.XLOOKUP($E$2,EU_countries_GDP!$A$2:$A$29,EU_countries_GDP!$E$2:$E$29))),"")</f>
        <v>9.3510268552935338E-4</v>
      </c>
      <c r="DV100" s="5">
        <f>IFERROR(((((Z100+AP100)*(1/$H100))+BF100)/$F$2)/($B$2*('CAR.CAP_per person'!P$2)/(_xlfn.XLOOKUP($E$2,EU_countries_GDP!$A$2:$A$29,EU_countries_GDP!$E$2:$E$29))),"")</f>
        <v>2.9257561754155247E-2</v>
      </c>
      <c r="DW100" s="5">
        <f>IFERROR(((((AA100+AQ100)*(1/$H100))+BG100)/$F$2)/($B$2*('CAR.CAP_per person'!Q$2)/(_xlfn.XLOOKUP($E$2,EU_countries_GDP!$A$2:$A$29,EU_countries_GDP!$E$2:$E$29))),"")</f>
        <v>1.3534157912477267E-2</v>
      </c>
    </row>
    <row r="101" spans="1:127">
      <c r="A101" t="s">
        <v>223</v>
      </c>
      <c r="B101" t="str">
        <f>_xlfn.XLOOKUP(D101,Table5[Ingredient],Table5[Category],"",FALSE)</f>
        <v>Starch/satiating food</v>
      </c>
      <c r="C101" s="33" t="s">
        <v>177</v>
      </c>
      <c r="D101" s="33" t="s">
        <v>195</v>
      </c>
      <c r="E101" s="33">
        <v>7.1800000000000017E-2</v>
      </c>
      <c r="F101" s="33" t="s">
        <v>182</v>
      </c>
      <c r="G101" s="33" t="s">
        <v>180</v>
      </c>
      <c r="H101" s="91">
        <f>Dataset_AT!R98</f>
        <v>6.4766372000721661E-2</v>
      </c>
      <c r="I101" s="33"/>
      <c r="J101" s="37">
        <f>IFERROR(INDEX('AveragePrices&amp;Codes'!G:AG, MATCH($D101, 'AveragePrices&amp;Codes'!$A:$A, 0), MATCH(Tool_Austria!$E$2, 'AveragePrices&amp;Codes'!$G$1:$AG$1, 0)),"")</f>
        <v>0</v>
      </c>
      <c r="K101" s="37">
        <f>IFERROR(E101/(_xlfn.XLOOKUP(A101,Dataset_AT!$V$2:$V$9,Dataset_AT!$W$2:$W$9)),"")</f>
        <v>9.7027027027027054E-4</v>
      </c>
      <c r="L101">
        <f>IFERROR(IF($F101="Raw",_xlfn.XLOOKUP(_xlfn.XLOOKUP(Tool_Austria!$D101,'AveragePrices&amp;Codes'!$A:$A,'AveragePrices&amp;Codes'!$B:$B),AGRIBALYSE_Raw!$B:$B,AGRIBALYSE_Raw!O:O)*$E101,_xlfn.XLOOKUP(_xlfn.XLOOKUP(Tool_Austria!$D101,'AveragePrices&amp;Codes'!$A:$A,'AveragePrices&amp;Codes'!$B:$B),AGRIBALYSE_Cooked!$C:$C,AGRIBALYSE_Cooked!P:P)*$E101),"")</f>
        <v>1.894249810133334E-2</v>
      </c>
      <c r="M101">
        <f>IFERROR(IF($F101="Raw",_xlfn.XLOOKUP(_xlfn.XLOOKUP(Tool_Austria!$D101,'AveragePrices&amp;Codes'!$A:$A,'AveragePrices&amp;Codes'!$B:$B),AGRIBALYSE_Raw!$B:$B,AGRIBALYSE_Raw!P:P)*$E101,_xlfn.XLOOKUP(_xlfn.XLOOKUP(Tool_Austria!$D101,'AveragePrices&amp;Codes'!$A:$A,'AveragePrices&amp;Codes'!$B:$B),AGRIBALYSE_Cooked!$C:$C,AGRIBALYSE_Cooked!Q:Q)*$E101),"")</f>
        <v>3.1731720406666674E-10</v>
      </c>
      <c r="N101">
        <f>IFERROR(IF($F101="Raw",_xlfn.XLOOKUP(_xlfn.XLOOKUP(Tool_Austria!$D101,'AveragePrices&amp;Codes'!$A:$A,'AveragePrices&amp;Codes'!$B:$B),AGRIBALYSE_Raw!$B:$B,AGRIBALYSE_Raw!Q:Q)*$E101,_xlfn.XLOOKUP(_xlfn.XLOOKUP(Tool_Austria!$D101,'AveragePrices&amp;Codes'!$A:$A,'AveragePrices&amp;Codes'!$B:$B),AGRIBALYSE_Cooked!$C:$C,AGRIBALYSE_Cooked!R:R)*$E101),"")</f>
        <v>4.2997126046666681E-3</v>
      </c>
      <c r="O101">
        <f>IFERROR(IF($F101="Raw",_xlfn.XLOOKUP(_xlfn.XLOOKUP(Tool_Austria!$D101,'AveragePrices&amp;Codes'!$A:$A,'AveragePrices&amp;Codes'!$B:$B),AGRIBALYSE_Raw!$B:$B,AGRIBALYSE_Raw!R:R)*$E101,_xlfn.XLOOKUP(_xlfn.XLOOKUP(Tool_Austria!$D101,'AveragePrices&amp;Codes'!$A:$A,'AveragePrices&amp;Codes'!$B:$B),AGRIBALYSE_Cooked!$C:$C,AGRIBALYSE_Cooked!S:S)*$E101),"")</f>
        <v>6.3753048506666685E-5</v>
      </c>
      <c r="P101">
        <f>IFERROR(IF($F101="Raw",_xlfn.XLOOKUP(_xlfn.XLOOKUP(Tool_Austria!$D101,'AveragePrices&amp;Codes'!$A:$A,'AveragePrices&amp;Codes'!$B:$B),AGRIBALYSE_Raw!$B:$B,AGRIBALYSE_Raw!S:S)*$E101,_xlfn.XLOOKUP(_xlfn.XLOOKUP(Tool_Austria!$D101,'AveragePrices&amp;Codes'!$A:$A,'AveragePrices&amp;Codes'!$B:$B),AGRIBALYSE_Cooked!$C:$C,AGRIBALYSE_Cooked!T:T)*$E101),"")</f>
        <v>1.7173630668666671E-9</v>
      </c>
      <c r="Q101">
        <f>IFERROR(IF($F101="Raw",_xlfn.XLOOKUP(_xlfn.XLOOKUP(Tool_Austria!$D101,'AveragePrices&amp;Codes'!$A:$A,'AveragePrices&amp;Codes'!$B:$B),AGRIBALYSE_Raw!$B:$B,AGRIBALYSE_Raw!T:T)*$E101,_xlfn.XLOOKUP(_xlfn.XLOOKUP(Tool_Austria!$D101,'AveragePrices&amp;Codes'!$A:$A,'AveragePrices&amp;Codes'!$B:$B),AGRIBALYSE_Cooked!$C:$C,AGRIBALYSE_Cooked!U:U)*$E101),"")</f>
        <v>1.479619912066667E-10</v>
      </c>
      <c r="R101">
        <f>IFERROR(IF($F101="Raw",_xlfn.XLOOKUP(_xlfn.XLOOKUP(Tool_Austria!$D101,'AveragePrices&amp;Codes'!$A:$A,'AveragePrices&amp;Codes'!$B:$B),AGRIBALYSE_Raw!$B:$B,AGRIBALYSE_Raw!U:U)*$E101,_xlfn.XLOOKUP(_xlfn.XLOOKUP(Tool_Austria!$D101,'AveragePrices&amp;Codes'!$A:$A,'AveragePrices&amp;Codes'!$B:$B),AGRIBALYSE_Cooked!$C:$C,AGRIBALYSE_Cooked!V:V)*$E101),"")</f>
        <v>2.4490254820000008E-11</v>
      </c>
      <c r="S101">
        <f>IFERROR(IF($F101="Raw",_xlfn.XLOOKUP(_xlfn.XLOOKUP(Tool_Austria!$D101,'AveragePrices&amp;Codes'!$A:$A,'AveragePrices&amp;Codes'!$B:$B),AGRIBALYSE_Raw!$B:$B,AGRIBALYSE_Raw!V:V)*$E101,_xlfn.XLOOKUP(_xlfn.XLOOKUP(Tool_Austria!$D101,'AveragePrices&amp;Codes'!$A:$A,'AveragePrices&amp;Codes'!$B:$B),AGRIBALYSE_Cooked!$C:$C,AGRIBALYSE_Cooked!W:W)*$E101),"")</f>
        <v>2.2628345118000007E-4</v>
      </c>
      <c r="T101">
        <f>IFERROR(IF($F101="Raw",_xlfn.XLOOKUP(_xlfn.XLOOKUP(Tool_Austria!$D101,'AveragePrices&amp;Codes'!$A:$A,'AveragePrices&amp;Codes'!$B:$B),AGRIBALYSE_Raw!$B:$B,AGRIBALYSE_Raw!W:W)*$E101,_xlfn.XLOOKUP(_xlfn.XLOOKUP(Tool_Austria!$D101,'AveragePrices&amp;Codes'!$A:$A,'AveragePrices&amp;Codes'!$B:$B),AGRIBALYSE_Cooked!$C:$C,AGRIBALYSE_Cooked!X:X)*$E101),"")</f>
        <v>3.8358989646666675E-6</v>
      </c>
      <c r="U101">
        <f>IFERROR(IF($F101="Raw",_xlfn.XLOOKUP(_xlfn.XLOOKUP(Tool_Austria!$D101,'AveragePrices&amp;Codes'!$A:$A,'AveragePrices&amp;Codes'!$B:$B),AGRIBALYSE_Raw!$B:$B,AGRIBALYSE_Raw!X:X)*$E101,_xlfn.XLOOKUP(_xlfn.XLOOKUP(Tool_Austria!$D101,'AveragePrices&amp;Codes'!$A:$A,'AveragePrices&amp;Codes'!$B:$B),AGRIBALYSE_Cooked!$C:$C,AGRIBALYSE_Cooked!Y:Y)*$E101),"")</f>
        <v>1.521096043666667E-4</v>
      </c>
      <c r="V101">
        <f>IFERROR(IF($F101="Raw",_xlfn.XLOOKUP(_xlfn.XLOOKUP(Tool_Austria!$D101,'AveragePrices&amp;Codes'!$A:$A,'AveragePrices&amp;Codes'!$B:$B),AGRIBALYSE_Raw!$B:$B,AGRIBALYSE_Raw!Y:Y)*$E101,_xlfn.XLOOKUP(_xlfn.XLOOKUP(Tool_Austria!$D101,'AveragePrices&amp;Codes'!$A:$A,'AveragePrices&amp;Codes'!$B:$B),AGRIBALYSE_Cooked!$C:$C,AGRIBALYSE_Cooked!Z:Z)*$E101),"")</f>
        <v>9.568517468000003E-4</v>
      </c>
      <c r="W101">
        <f>IFERROR(IF($F101="Raw",_xlfn.XLOOKUP(_xlfn.XLOOKUP(Tool_Austria!$D101,'AveragePrices&amp;Codes'!$A:$A,'AveragePrices&amp;Codes'!$B:$B),AGRIBALYSE_Raw!$B:$B,AGRIBALYSE_Raw!Z:Z)*$E101,_xlfn.XLOOKUP(_xlfn.XLOOKUP(Tool_Austria!$D101,'AveragePrices&amp;Codes'!$A:$A,'AveragePrices&amp;Codes'!$B:$B),AGRIBALYSE_Cooked!$C:$C,AGRIBALYSE_Cooked!AA:AA)*$E101),"")</f>
        <v>0.32126837003333342</v>
      </c>
      <c r="X101">
        <f>IFERROR(IF($F101="Raw",_xlfn.XLOOKUP(_xlfn.XLOOKUP(Tool_Austria!$D101,'AveragePrices&amp;Codes'!$A:$A,'AveragePrices&amp;Codes'!$B:$B),AGRIBALYSE_Raw!$B:$B,AGRIBALYSE_Raw!AA:AA)*$E101,_xlfn.XLOOKUP(_xlfn.XLOOKUP(Tool_Austria!$D101,'AveragePrices&amp;Codes'!$A:$A,'AveragePrices&amp;Codes'!$B:$B),AGRIBALYSE_Cooked!$C:$C,AGRIBALYSE_Cooked!AB:AB)*$E101),"")</f>
        <v>2.015582547933334</v>
      </c>
      <c r="Y101">
        <f>IFERROR(IF($F101="Raw",_xlfn.XLOOKUP(_xlfn.XLOOKUP(Tool_Austria!$D101,'AveragePrices&amp;Codes'!$A:$A,'AveragePrices&amp;Codes'!$B:$B),AGRIBALYSE_Raw!$B:$B,AGRIBALYSE_Raw!AB:AB)*$E101,_xlfn.XLOOKUP(_xlfn.XLOOKUP(Tool_Austria!$D101,'AveragePrices&amp;Codes'!$A:$A,'AveragePrices&amp;Codes'!$B:$B),AGRIBALYSE_Cooked!$C:$C,AGRIBALYSE_Cooked!AC:AC)*$E101),"")</f>
        <v>4.9176348926666677E-3</v>
      </c>
      <c r="Z101">
        <f>IFERROR(IF($F101="Raw",_xlfn.XLOOKUP(_xlfn.XLOOKUP(Tool_Austria!$D101,'AveragePrices&amp;Codes'!$A:$A,'AveragePrices&amp;Codes'!$B:$B),AGRIBALYSE_Raw!$B:$B,AGRIBALYSE_Raw!AC:AC)*$E101,_xlfn.XLOOKUP(_xlfn.XLOOKUP(Tool_Austria!$D101,'AveragePrices&amp;Codes'!$A:$A,'AveragePrices&amp;Codes'!$B:$B),AGRIBALYSE_Cooked!$C:$C,AGRIBALYSE_Cooked!AD:AD)*$E101),"")</f>
        <v>0.21605338957333339</v>
      </c>
      <c r="AA101">
        <f>IFERROR(IF($F101="Raw",_xlfn.XLOOKUP(_xlfn.XLOOKUP(Tool_Austria!$D101,'AveragePrices&amp;Codes'!$A:$A,'AveragePrices&amp;Codes'!$B:$B),AGRIBALYSE_Raw!$B:$B,AGRIBALYSE_Raw!AD:AD)*$E101,_xlfn.XLOOKUP(_xlfn.XLOOKUP(Tool_Austria!$D101,'AveragePrices&amp;Codes'!$A:$A,'AveragePrices&amp;Codes'!$B:$B),AGRIBALYSE_Cooked!$C:$C,AGRIBALYSE_Cooked!AE:AE)*$E101),"")</f>
        <v>8.6721131360000012E-8</v>
      </c>
      <c r="AB101" cm="1">
        <f t="array" ref="AB101">IFERROR(_xlfn.XLOOKUP(Tool_Austria!$F101&amp;$E$2,'Cooking methods'!$A:$A&amp;'Cooking methods'!$B:$B,'Cooking methods'!C:C)*$E101,"")</f>
        <v>1.8957577537333337E-2</v>
      </c>
      <c r="AC101" cm="1">
        <f t="array" ref="AC101">IFERROR(_xlfn.XLOOKUP(Tool_Austria!$F101&amp;$E$2,'Cooking methods'!$A:$A&amp;'Cooking methods'!$B:$B,'Cooking methods'!D:D)*$E101,"")</f>
        <v>3.5344136199133339E-10</v>
      </c>
      <c r="AD101" cm="1">
        <f t="array" ref="AD101">IFERROR(_xlfn.XLOOKUP(Tool_Austria!$F101&amp;$E$2,'Cooking methods'!$A:$A&amp;'Cooking methods'!$B:$B,'Cooking methods'!E:E)*$E101,"")</f>
        <v>1.2915407933333336E-2</v>
      </c>
      <c r="AE101" cm="1">
        <f t="array" ref="AE101">IFERROR(_xlfn.XLOOKUP(Tool_Austria!$F101&amp;$E$2,'Cooking methods'!$A:$A&amp;'Cooking methods'!$B:$B,'Cooking methods'!F:F)*$E101,"")</f>
        <v>4.2603031882000009E-5</v>
      </c>
      <c r="AF101" cm="1">
        <f t="array" ref="AF101">IFERROR(_xlfn.XLOOKUP(Tool_Austria!$F101&amp;$E$2,'Cooking methods'!$A:$A&amp;'Cooking methods'!$B:$B,'Cooking methods'!G:G)*$E101,"")</f>
        <v>2.4832359322666675E-10</v>
      </c>
      <c r="AG101" cm="1">
        <f t="array" ref="AG101">IFERROR(_xlfn.XLOOKUP(Tool_Austria!$F101&amp;$E$2,'Cooking methods'!$A:$A&amp;'Cooking methods'!$B:$B,'Cooking methods'!H:H)*$E101,"")</f>
        <v>1.4939072169600004E-10</v>
      </c>
      <c r="AH101" cm="1">
        <f t="array" ref="AH101">IFERROR(_xlfn.XLOOKUP(Tool_Austria!$F101&amp;$E$2,'Cooking methods'!$A:$A&amp;'Cooking methods'!$B:$B,'Cooking methods'!I:I)*$E101,"")</f>
        <v>3.5750551219866676E-11</v>
      </c>
      <c r="AI101" cm="1">
        <f t="array" ref="AI101">IFERROR(_xlfn.XLOOKUP(Tool_Austria!$F101&amp;$E$2,'Cooking methods'!$A:$A&amp;'Cooking methods'!$B:$B,'Cooking methods'!J:J)*$E101,"")</f>
        <v>8.480053042333335E-5</v>
      </c>
      <c r="AJ101" cm="1">
        <f t="array" ref="AJ101">IFERROR(_xlfn.XLOOKUP(Tool_Austria!$F101&amp;$E$2,'Cooking methods'!$A:$A&amp;'Cooking methods'!$B:$B,'Cooking methods'!K:K)*$E101,"")</f>
        <v>1.8171038573666674E-5</v>
      </c>
      <c r="AK101" cm="1">
        <f t="array" ref="AK101">IFERROR(_xlfn.XLOOKUP(Tool_Austria!$F101&amp;$E$2,'Cooking methods'!$A:$A&amp;'Cooking methods'!$B:$B,'Cooking methods'!L:L)*$E101,"")</f>
        <v>1.6384111406666672E-5</v>
      </c>
      <c r="AL101" cm="1">
        <f t="array" ref="AL101">IFERROR(_xlfn.XLOOKUP(Tool_Austria!$F101&amp;$E$2,'Cooking methods'!$A:$A&amp;'Cooking methods'!$B:$B,'Cooking methods'!M:M)*$E101,"")</f>
        <v>1.2035034028333337E-4</v>
      </c>
      <c r="AM101" cm="1">
        <f t="array" ref="AM101">IFERROR(_xlfn.XLOOKUP(Tool_Austria!$F101&amp;$E$2,'Cooking methods'!$A:$A&amp;'Cooking methods'!$B:$B,'Cooking methods'!N:N)*$E101,"")</f>
        <v>6.1843222117333348E-2</v>
      </c>
      <c r="AN101" cm="1">
        <f t="array" ref="AN101">IFERROR(_xlfn.XLOOKUP(Tool_Austria!$F101&amp;$E$2,'Cooking methods'!$A:$A&amp;'Cooking methods'!$B:$B,'Cooking methods'!O:O)*$E101,"")</f>
        <v>4.9605038006666678E-2</v>
      </c>
      <c r="AO101" cm="1">
        <f t="array" ref="AO101">IFERROR(_xlfn.XLOOKUP(Tool_Austria!$F101&amp;$E$2,'Cooking methods'!$A:$A&amp;'Cooking methods'!$B:$B,'Cooking methods'!P:P)*$E101,"")</f>
        <v>9.7003173773333364E-3</v>
      </c>
      <c r="AP101" cm="1">
        <f t="array" ref="AP101">IFERROR(_xlfn.XLOOKUP(Tool_Austria!$F101&amp;$E$2,'Cooking methods'!$A:$A&amp;'Cooking methods'!$B:$B,'Cooking methods'!Q:Q)*$E101,"")</f>
        <v>0.45287987903866672</v>
      </c>
      <c r="AQ101" cm="1">
        <f t="array" ref="AQ101">IFERROR(_xlfn.XLOOKUP(Tool_Austria!$F101&amp;$E$2,'Cooking methods'!$A:$A&amp;'Cooking methods'!$B:$B,'Cooking methods'!R:R)*$E101,"")</f>
        <v>3.202426045986668E-8</v>
      </c>
      <c r="AR101" cm="1">
        <f t="array" ref="AR101">IFERROR(_xlfn.XLOOKUP(Tool_Austria!$G101&amp;$E$2,'Waste management'!$A:$A&amp;'Waste management'!$B:$B,'Waste management'!C:C)*$E101,"")</f>
        <v>4.0200820000000012E-3</v>
      </c>
      <c r="AS101" cm="1">
        <f t="array" ref="AS101">IFERROR(_xlfn.XLOOKUP(Tool_Austria!$G101&amp;$E$2,'Waste management'!$A:$A&amp;'Waste management'!$B:$B,'Waste management'!D:D)*$E101,"")</f>
        <v>2.7427671800000006E-11</v>
      </c>
      <c r="AT101" cm="1">
        <f t="array" ref="AT101">IFERROR(_xlfn.XLOOKUP(Tool_Austria!$G101&amp;$E$2,'Waste management'!$A:$A&amp;'Waste management'!$B:$B,'Waste management'!E:E)*$E101,"")</f>
        <v>7.3954000000000031E-5</v>
      </c>
      <c r="AU101" cm="1">
        <f t="array" ref="AU101">IFERROR(_xlfn.XLOOKUP(Tool_Austria!$G101&amp;$E$2,'Waste management'!$A:$A&amp;'Waste management'!$B:$B,'Waste management'!F:F)*$E101,"")</f>
        <v>8.6160000000000019E-6</v>
      </c>
      <c r="AV101" cm="1">
        <f t="array" ref="AV101">IFERROR(_xlfn.XLOOKUP(Tool_Austria!$G101&amp;$E$2,'Waste management'!$A:$A&amp;'Waste management'!$B:$B,'Waste management'!G:G)*$E101,"")</f>
        <v>8.3141528000000018E-10</v>
      </c>
      <c r="AW101" cm="1">
        <f t="array" ref="AW101">IFERROR(_xlfn.XLOOKUP(Tool_Austria!$G101&amp;$E$2,'Waste management'!$A:$A&amp;'Waste management'!$B:$B,'Waste management'!H:H)*$E101,"")</f>
        <v>2.7100981800000003E-11</v>
      </c>
      <c r="AX101" cm="1">
        <f t="array" ref="AX101">IFERROR(_xlfn.XLOOKUP(Tool_Austria!$G101&amp;$E$2,'Waste management'!$A:$A&amp;'Waste management'!$B:$B,'Waste management'!I:I)*$E101,"")</f>
        <v>1.9268032600000007E-11</v>
      </c>
      <c r="AY101" cm="1">
        <f t="array" ref="AY101">IFERROR(_xlfn.XLOOKUP(Tool_Austria!$G101&amp;$E$2,'Waste management'!$A:$A&amp;'Waste management'!$B:$B,'Waste management'!J:J)*$E101,"")</f>
        <v>1.5867800000000004E-4</v>
      </c>
      <c r="AZ101" cm="1">
        <f t="array" ref="AZ101">IFERROR(_xlfn.XLOOKUP(Tool_Austria!$G101&amp;$E$2,'Waste management'!$A:$A&amp;'Waste management'!$B:$B,'Waste management'!K:K)*$E101,"")</f>
        <v>3.8624235600000013E-7</v>
      </c>
      <c r="BA101" cm="1">
        <f t="array" ref="BA101">IFERROR(_xlfn.XLOOKUP(Tool_Austria!$G101&amp;$E$2,'Waste management'!$A:$A&amp;'Waste management'!$B:$B,'Waste management'!L:L)*$E101,"")</f>
        <v>6.9503405200000015E-6</v>
      </c>
      <c r="BB101" cm="1">
        <f t="array" ref="BB101">IFERROR(_xlfn.XLOOKUP(Tool_Austria!$G101&amp;$E$2,'Waste management'!$A:$A&amp;'Waste management'!$B:$B,'Waste management'!M:M)*$E101,"")</f>
        <v>6.9933200000000021E-4</v>
      </c>
      <c r="BC101" cm="1">
        <f t="array" ref="BC101">IFERROR(_xlfn.XLOOKUP(Tool_Austria!$G101&amp;$E$2,'Waste management'!$A:$A&amp;'Waste management'!$B:$B,'Waste management'!N:N)*$E101,"")</f>
        <v>0.60133505200000015</v>
      </c>
      <c r="BD101" cm="1">
        <f t="array" ref="BD101">IFERROR(_xlfn.XLOOKUP(Tool_Austria!$G101&amp;$E$2,'Waste management'!$A:$A&amp;'Waste management'!$B:$B,'Waste management'!O:O)*$E101,"")</f>
        <v>3.834191800000001E-2</v>
      </c>
      <c r="BE101" cm="1">
        <f t="array" ref="BE101">IFERROR(_xlfn.XLOOKUP(Tool_Austria!$G101&amp;$E$2,'Waste management'!$A:$A&amp;'Waste management'!$B:$B,'Waste management'!P:P)*$E101,"")</f>
        <v>8.2785400000000026E-4</v>
      </c>
      <c r="BF101" cm="1">
        <f t="array" ref="BF101">IFERROR(_xlfn.XLOOKUP(Tool_Austria!$G101&amp;$E$2,'Waste management'!$A:$A&amp;'Waste management'!$B:$B,'Waste management'!Q:Q)*$E101,"")</f>
        <v>2.4095362000000006E-2</v>
      </c>
      <c r="BG101" cm="1">
        <f t="array" ref="BG101">IFERROR(_xlfn.XLOOKUP(Tool_Austria!$G101&amp;$E$2,'Waste management'!$A:$A&amp;'Waste management'!$B:$B,'Waste management'!R:R)*$E101,"")</f>
        <v>7.8305080000000011E-9</v>
      </c>
      <c r="BH101">
        <f>IFERROR((L101+AR101+AB101)*_xlfn.XLOOKUP(Tool_Austria!BH$4,Monetization_Factors!$A:$A,Monetization_Factors!$D:$D),"")</f>
        <v>5.4538489934925233E-3</v>
      </c>
      <c r="BI101">
        <f>IFERROR((M101+AS101+AC101)*_xlfn.XLOOKUP(Tool_Austria!BI$4,Monetization_Factors!$A:$A,Monetization_Factors!$D:$D),"")</f>
        <v>2.7949119139467769E-8</v>
      </c>
      <c r="BJ101">
        <f>IFERROR((N101+AT101+AD101)*_xlfn.XLOOKUP(Tool_Austria!BJ$4,Monetization_Factors!$A:$A,Monetization_Factors!$D:$D),"")</f>
        <v>2.6386296601647845E-5</v>
      </c>
      <c r="BK101">
        <f>IFERROR((O101+AU101+AE101)*_xlfn.XLOOKUP(Tool_Austria!BK$4,Monetization_Factors!$A:$A,Monetization_Factors!$D:$D),"")</f>
        <v>1.7403020139404585E-4</v>
      </c>
      <c r="BL101">
        <f>IFERROR((P101+AV101+AF101)*_xlfn.XLOOKUP(Tool_Austria!BL$4,Monetization_Factors!$A:$A,Monetization_Factors!$D:$D),"")</f>
        <v>2.7922741025992151E-3</v>
      </c>
      <c r="BM101">
        <f>IFERROR((Q101+AW101+AG101)*_xlfn.XLOOKUP(Tool_Austria!BM$4,Monetization_Factors!$A:$A,Monetization_Factors!$D:$D),"")</f>
        <v>6.7376380180935493E-5</v>
      </c>
      <c r="BN101">
        <f>IFERROR((R101+AX101+AH101)*_xlfn.XLOOKUP(Tool_Austria!BN$4,Monetization_Factors!$A:$A,Monetization_Factors!$D:$D),"")</f>
        <v>9.140664816314963E-5</v>
      </c>
      <c r="BO101">
        <f>IFERROR((S101+AY101+AI101)*_xlfn.XLOOKUP(Tool_Austria!BO$4,Monetization_Factors!$A:$A,Monetization_Factors!$D:$D),"")</f>
        <v>2.0568033586911222E-4</v>
      </c>
      <c r="BP101">
        <f>IFERROR((T101+AZ101+AJ101)*_xlfn.XLOOKUP(Tool_Austria!BP$4,Monetization_Factors!$A:$A,Monetization_Factors!$D:$D),"")</f>
        <v>5.4625728635361431E-5</v>
      </c>
      <c r="BQ101">
        <f>IFERROR((U101+BA101+AK101)*_xlfn.XLOOKUP(Tool_Austria!BQ$4,Monetization_Factors!$A:$A,Monetization_Factors!$D:$D),"")</f>
        <v>7.1768401780148003E-4</v>
      </c>
      <c r="BR101" t="str">
        <f>IFERROR((V101+BB101+AL101)*_xlfn.XLOOKUP(Tool_Austria!BR$4,Monetization_Factors!$A:$A,Monetization_Factors!$D:$D),"")</f>
        <v/>
      </c>
      <c r="BS101">
        <f>IFERROR((W101+BC101+AM101)*_xlfn.XLOOKUP(Tool_Austria!BS$4,Monetization_Factors!$A:$A,Monetization_Factors!$D:$D),"")</f>
        <v>4.7905860639262876E-5</v>
      </c>
      <c r="BT101">
        <f>IFERROR((X101+BD101+AN101)*_xlfn.XLOOKUP(Tool_Austria!BT$4,Monetization_Factors!$A:$A,Monetization_Factors!$D:$D),"")</f>
        <v>4.6839847524461761E-4</v>
      </c>
      <c r="BU101">
        <f>IFERROR((Y101+BE101+AO101)*_xlfn.XLOOKUP(Tool_Austria!BU$4,Monetization_Factors!$A:$A,Monetization_Factors!$D:$D),"")</f>
        <v>9.8156973279729014E-5</v>
      </c>
      <c r="BV101">
        <f>IFERROR((Z101+BF101+AP101)*_xlfn.XLOOKUP(Tool_Austria!BV$4,Monetization_Factors!$A:$A,Monetization_Factors!$D:$D),"")</f>
        <v>1.1443845093793276E-3</v>
      </c>
      <c r="BW101">
        <f>IFERROR((AA101+BG101+AQ101)*_xlfn.XLOOKUP(Tool_Austria!BW$4,Monetization_Factors!$A:$A,Monetization_Factors!$D:$D),"")</f>
        <v>2.6443221153570992E-7</v>
      </c>
      <c r="BX101" s="38" cm="1">
        <f t="array" ref="BX101">IFERROR(_xlfn.IFS(I101&lt;&gt;0,I101*E101,I101="",J101*E101),"")</f>
        <v>0</v>
      </c>
      <c r="BY101" s="38">
        <f t="shared" si="43"/>
        <v>1.1342450904611084E-2</v>
      </c>
      <c r="BZ101" s="38">
        <f t="shared" si="44"/>
        <v>1.1342450904611084E-2</v>
      </c>
      <c r="CA101" s="38">
        <f t="shared" si="45"/>
        <v>1.7449924468632436E-5</v>
      </c>
      <c r="CB101">
        <f t="shared" si="46"/>
        <v>4.1920157638666682E-2</v>
      </c>
      <c r="CC101">
        <f t="shared" si="46"/>
        <v>6.9818623785800013E-10</v>
      </c>
      <c r="CD101">
        <f t="shared" si="46"/>
        <v>1.7289074538000007E-2</v>
      </c>
      <c r="CE101">
        <f t="shared" si="46"/>
        <v>1.1497208038866669E-4</v>
      </c>
      <c r="CF101">
        <f t="shared" si="46"/>
        <v>2.7971019400933338E-9</v>
      </c>
      <c r="CG101">
        <f t="shared" si="46"/>
        <v>3.2445369470266669E-10</v>
      </c>
      <c r="CH101">
        <f t="shared" si="46"/>
        <v>7.9508838639866694E-11</v>
      </c>
      <c r="CI101">
        <f t="shared" si="46"/>
        <v>4.6976198160333346E-4</v>
      </c>
      <c r="CJ101">
        <f t="shared" si="46"/>
        <v>2.2393179894333341E-5</v>
      </c>
      <c r="CK101">
        <f t="shared" si="46"/>
        <v>1.7544405629333338E-4</v>
      </c>
      <c r="CL101">
        <f t="shared" si="46"/>
        <v>1.7765340870833338E-3</v>
      </c>
      <c r="CM101">
        <f t="shared" si="46"/>
        <v>0.98444664415066696</v>
      </c>
      <c r="CN101">
        <f t="shared" si="46"/>
        <v>2.1035295039400008</v>
      </c>
      <c r="CO101">
        <f t="shared" si="46"/>
        <v>1.5445806270000004E-2</v>
      </c>
      <c r="CP101">
        <f t="shared" si="46"/>
        <v>0.69302863061200004</v>
      </c>
      <c r="CQ101">
        <f t="shared" si="37"/>
        <v>1.2657589981986671E-7</v>
      </c>
      <c r="CR101">
        <f t="shared" si="47"/>
        <v>6.4492550213333355E-5</v>
      </c>
      <c r="CS101">
        <f t="shared" si="47"/>
        <v>1.0741326736276925E-12</v>
      </c>
      <c r="CT101">
        <f t="shared" si="47"/>
        <v>2.6598576212307704E-5</v>
      </c>
      <c r="CU101">
        <f t="shared" si="47"/>
        <v>1.7688012367487184E-7</v>
      </c>
      <c r="CV101">
        <f t="shared" si="47"/>
        <v>4.3032337539897447E-12</v>
      </c>
      <c r="CW101">
        <f t="shared" si="47"/>
        <v>4.9915953031179492E-13</v>
      </c>
      <c r="CX101">
        <f t="shared" si="47"/>
        <v>1.2232129021517953E-13</v>
      </c>
      <c r="CY101">
        <f t="shared" si="47"/>
        <v>7.2271074092820536E-7</v>
      </c>
      <c r="CZ101">
        <f t="shared" si="47"/>
        <v>3.4451045991282062E-8</v>
      </c>
      <c r="DA101">
        <f t="shared" si="47"/>
        <v>2.6991393275897443E-7</v>
      </c>
      <c r="DB101">
        <f t="shared" si="47"/>
        <v>2.7331293647435903E-6</v>
      </c>
      <c r="DC101">
        <f t="shared" si="47"/>
        <v>1.5145332986933337E-3</v>
      </c>
      <c r="DD101">
        <f t="shared" si="47"/>
        <v>3.2361992368307706E-3</v>
      </c>
      <c r="DE101">
        <f t="shared" si="47"/>
        <v>2.3762778876923085E-5</v>
      </c>
      <c r="DF101">
        <f t="shared" si="47"/>
        <v>1.0661978932492307E-3</v>
      </c>
      <c r="DG101">
        <f t="shared" si="38"/>
        <v>1.9473215356902569E-10</v>
      </c>
      <c r="DH101" s="5">
        <f>IFERROR(((((L101+AB101)*(1/$H101))+AR101)/$F$2)/($B$2*('CAR.CAP_per person'!B$2)/(_xlfn.XLOOKUP($E$2,EU_countries_GDP!$A$2:$A$29,EU_countries_GDP!$E$2:$E$29))),"")</f>
        <v>1.3248236758932498E-2</v>
      </c>
      <c r="DI101" s="5">
        <f>IFERROR(((((M101+AC101)*(1/$H101))+AS101)/$F$2)/($B$2*('CAR.CAP_per person'!C$2)/(_xlfn.XLOOKUP($E$2,EU_countries_GDP!$A$2:$A$29,EU_countries_GDP!$E$2:$E$29))),"")</f>
        <v>2.9485003102827784E-6</v>
      </c>
      <c r="DJ101" s="5">
        <f>IFERROR(((((N101+AD101)*(1/$H101))+AT101)/$F$2)/($B$2*('CAR.CAP_per person'!D$2)/(_xlfn.XLOOKUP($E$2,EU_countries_GDP!$A$2:$A$29,EU_countries_GDP!$E$2:$E$29))),"")</f>
        <v>7.7278170216154161E-5</v>
      </c>
      <c r="DK101" s="5">
        <f>IFERROR(((((O101+AE101)*(1/$H101))+AU101)/$F$2)/($B$2*('CAR.CAP_per person'!E$2)/(_xlfn.XLOOKUP($E$2,EU_countries_GDP!$A$2:$A$29,EU_countries_GDP!$E$2:$E$29))),"")</f>
        <v>6.2178265963517578E-4</v>
      </c>
      <c r="DL101" s="5">
        <f>IFERROR(((((P101+AF101)*(1/$H101))+AV101)/$F$2)/($B$2*('CAR.CAP_per person'!F$2)/(_xlfn.XLOOKUP($E$2,EU_countries_GDP!$A$2:$A$29,EU_countries_GDP!$E$2:$E$29))),"")</f>
        <v>9.2450991555025983E-3</v>
      </c>
      <c r="DM101" s="5">
        <f>IFERROR(((((Q101+AG101)*(1/$H101))+AW101)/$F$2)/($B$2*('CAR.CAP_per person'!G$2)/(_xlfn.XLOOKUP($E$2,EU_countries_GDP!$A$2:$A$29,EU_countries_GDP!$E$2:$E$29))),"")</f>
        <v>7.3585808624627113E-4</v>
      </c>
      <c r="DN101" s="5">
        <f>IFERROR(((((R101+AH101)*(1/$H101))+AX101)/$F$2)/($B$2*('CAR.CAP_per person'!H$2)/(_xlfn.XLOOKUP($E$2,EU_countries_GDP!$A$2:$A$29,EU_countries_GDP!$E$2:$E$29))),"")</f>
        <v>3.5458611340924788E-5</v>
      </c>
      <c r="DO101" s="5">
        <f>IFERROR(((((S101+AI101)*(1/$H101))+AY101)/$F$2)/($B$2*('CAR.CAP_per person'!I$2)/(_xlfn.XLOOKUP($E$2,EU_countries_GDP!$A$2:$A$29,EU_countries_GDP!$E$2:$E$29))),"")</f>
        <v>7.5788979348457544E-4</v>
      </c>
      <c r="DP101" s="5">
        <f>IFERROR(((((T101+AJ101)*(1/$H101))+AZ101)/$F$2)/($B$2*('CAR.CAP_per person'!J$2)/(_xlfn.XLOOKUP($E$2,EU_countries_GDP!$A$2:$A$29,EU_countries_GDP!$E$2:$E$29))),"")</f>
        <v>8.9692190167749257E-3</v>
      </c>
      <c r="DQ101" s="5">
        <f>IFERROR(((((U101+AK101)*(1/$H101))+BA101)/$F$2)/($B$2*('CAR.CAP_per person'!K$2)/(_xlfn.XLOOKUP($E$2,EU_countries_GDP!$A$2:$A$29,EU_countries_GDP!$E$2:$E$29))),"")</f>
        <v>1.992165170319958E-3</v>
      </c>
      <c r="DR101" s="5">
        <f>IFERROR(((((V101+AL101)*(1/$H101))+BB101)/$F$2)/($B$2*('CAR.CAP_per person'!L$2)/(_xlfn.XLOOKUP($E$2,EU_countries_GDP!$A$2:$A$29,EU_countries_GDP!$E$2:$E$29))),"")</f>
        <v>4.3275472924372556E-4</v>
      </c>
      <c r="DS101" s="5">
        <f>IFERROR(((((W101+AM101)*(1/$H101))+BC101)/$F$2)/($B$2*('CAR.CAP_per person'!M$2)/(_xlfn.XLOOKUP($E$2,EU_countries_GDP!$A$2:$A$29,EU_countries_GDP!$E$2:$E$29))),"")</f>
        <v>7.5962514396962083E-3</v>
      </c>
      <c r="DT101" s="5">
        <f>IFERROR(((((X101+AN101)*(1/$H101))+BD101)/$F$2)/($B$2*('CAR.CAP_per person'!N$2)/(_xlfn.XLOOKUP($E$2,EU_countries_GDP!$A$2:$A$29,EU_countries_GDP!$E$2:$E$29))),"")</f>
        <v>0.38427709621723871</v>
      </c>
      <c r="DU101" s="5">
        <f>IFERROR(((((Y101+AO101)*(1/$H101))+BE101)/$F$2)/($B$2*('CAR.CAP_per person'!O$2)/(_xlfn.XLOOKUP($E$2,EU_countries_GDP!$A$2:$A$29,EU_countries_GDP!$E$2:$E$29))),"")</f>
        <v>1.9076633692421616E-4</v>
      </c>
      <c r="DV101" s="5">
        <f>IFERROR(((((Z101+AP101)*(1/$H101))+BF101)/$F$2)/($B$2*('CAR.CAP_per person'!P$2)/(_xlfn.XLOOKUP($E$2,EU_countries_GDP!$A$2:$A$29,EU_countries_GDP!$E$2:$E$29))),"")</f>
        <v>7.076698583723679E-3</v>
      </c>
      <c r="DW101" s="5">
        <f>IFERROR(((((AA101+AQ101)*(1/$H101))+BG101)/$F$2)/($B$2*('CAR.CAP_per person'!Q$2)/(_xlfn.XLOOKUP($E$2,EU_countries_GDP!$A$2:$A$29,EU_countries_GDP!$E$2:$E$29))),"")</f>
        <v>1.2823939348244099E-3</v>
      </c>
    </row>
    <row r="102" spans="1:127">
      <c r="A102" t="s">
        <v>223</v>
      </c>
      <c r="B102" t="str">
        <f>_xlfn.XLOOKUP(D102,Table5[Ingredient],Table5[Category],"",FALSE)</f>
        <v>Starch/satiating food</v>
      </c>
      <c r="C102" s="33" t="s">
        <v>177</v>
      </c>
      <c r="D102" s="33" t="s">
        <v>197</v>
      </c>
      <c r="E102" s="33">
        <v>1.2520000000000002</v>
      </c>
      <c r="F102" s="33" t="s">
        <v>179</v>
      </c>
      <c r="G102" s="33" t="s">
        <v>180</v>
      </c>
      <c r="H102" s="91">
        <f>Dataset_AT!R99</f>
        <v>0.11435878699305807</v>
      </c>
      <c r="I102" s="33"/>
      <c r="J102" s="37">
        <f>IFERROR(INDEX('AveragePrices&amp;Codes'!G:AG, MATCH($D102, 'AveragePrices&amp;Codes'!$A:$A, 0), MATCH(Tool_Austria!$E$2, 'AveragePrices&amp;Codes'!$G$1:$AG$1, 0)),"")</f>
        <v>0.42920000000000003</v>
      </c>
      <c r="K102" s="37">
        <f>IFERROR(E102/(_xlfn.XLOOKUP(A102,Dataset_AT!$V$2:$V$9,Dataset_AT!$W$2:$W$9)),"")</f>
        <v>1.6918918918918922E-2</v>
      </c>
      <c r="L102">
        <f>IFERROR(IF($F102="Raw",_xlfn.XLOOKUP(_xlfn.XLOOKUP(Tool_Austria!$D102,'AveragePrices&amp;Codes'!$A:$A,'AveragePrices&amp;Codes'!$B:$B),AGRIBALYSE_Raw!$B:$B,AGRIBALYSE_Raw!O:O)*$E102,_xlfn.XLOOKUP(_xlfn.XLOOKUP(Tool_Austria!$D102,'AveragePrices&amp;Codes'!$A:$A,'AveragePrices&amp;Codes'!$B:$B),AGRIBALYSE_Cooked!$C:$C,AGRIBALYSE_Cooked!P:P)*$E102),"")</f>
        <v>1.2334369246500001</v>
      </c>
      <c r="M102">
        <f>IFERROR(IF($F102="Raw",_xlfn.XLOOKUP(_xlfn.XLOOKUP(Tool_Austria!$D102,'AveragePrices&amp;Codes'!$A:$A,'AveragePrices&amp;Codes'!$B:$B),AGRIBALYSE_Raw!$B:$B,AGRIBALYSE_Raw!P:P)*$E102,_xlfn.XLOOKUP(_xlfn.XLOOKUP(Tool_Austria!$D102,'AveragePrices&amp;Codes'!$A:$A,'AveragePrices&amp;Codes'!$B:$B),AGRIBALYSE_Cooked!$C:$C,AGRIBALYSE_Cooked!Q:Q)*$E102),"")</f>
        <v>2.2557845835000003E-8</v>
      </c>
      <c r="N102">
        <f>IFERROR(IF($F102="Raw",_xlfn.XLOOKUP(_xlfn.XLOOKUP(Tool_Austria!$D102,'AveragePrices&amp;Codes'!$A:$A,'AveragePrices&amp;Codes'!$B:$B),AGRIBALYSE_Raw!$B:$B,AGRIBALYSE_Raw!Q:Q)*$E102,_xlfn.XLOOKUP(_xlfn.XLOOKUP(Tool_Austria!$D102,'AveragePrices&amp;Codes'!$A:$A,'AveragePrices&amp;Codes'!$B:$B),AGRIBALYSE_Cooked!$C:$C,AGRIBALYSE_Cooked!R:R)*$E102),"")</f>
        <v>0.12097703060500002</v>
      </c>
      <c r="O102">
        <f>IFERROR(IF($F102="Raw",_xlfn.XLOOKUP(_xlfn.XLOOKUP(Tool_Austria!$D102,'AveragePrices&amp;Codes'!$A:$A,'AveragePrices&amp;Codes'!$B:$B),AGRIBALYSE_Raw!$B:$B,AGRIBALYSE_Raw!R:R)*$E102,_xlfn.XLOOKUP(_xlfn.XLOOKUP(Tool_Austria!$D102,'AveragePrices&amp;Codes'!$A:$A,'AveragePrices&amp;Codes'!$B:$B),AGRIBALYSE_Cooked!$C:$C,AGRIBALYSE_Cooked!S:S)*$E102),"")</f>
        <v>3.4601272035000002E-3</v>
      </c>
      <c r="P102">
        <f>IFERROR(IF($F102="Raw",_xlfn.XLOOKUP(_xlfn.XLOOKUP(Tool_Austria!$D102,'AveragePrices&amp;Codes'!$A:$A,'AveragePrices&amp;Codes'!$B:$B),AGRIBALYSE_Raw!$B:$B,AGRIBALYSE_Raw!S:S)*$E102,_xlfn.XLOOKUP(_xlfn.XLOOKUP(Tool_Austria!$D102,'AveragePrices&amp;Codes'!$A:$A,'AveragePrices&amp;Codes'!$B:$B),AGRIBALYSE_Cooked!$C:$C,AGRIBALYSE_Cooked!T:T)*$E102),"")</f>
        <v>6.4411179195000015E-8</v>
      </c>
      <c r="Q102">
        <f>IFERROR(IF($F102="Raw",_xlfn.XLOOKUP(_xlfn.XLOOKUP(Tool_Austria!$D102,'AveragePrices&amp;Codes'!$A:$A,'AveragePrices&amp;Codes'!$B:$B),AGRIBALYSE_Raw!$B:$B,AGRIBALYSE_Raw!T:T)*$E102,_xlfn.XLOOKUP(_xlfn.XLOOKUP(Tool_Austria!$D102,'AveragePrices&amp;Codes'!$A:$A,'AveragePrices&amp;Codes'!$B:$B),AGRIBALYSE_Cooked!$C:$C,AGRIBALYSE_Cooked!U:U)*$E102),"")</f>
        <v>1.4941619026000001E-8</v>
      </c>
      <c r="R102">
        <f>IFERROR(IF($F102="Raw",_xlfn.XLOOKUP(_xlfn.XLOOKUP(Tool_Austria!$D102,'AveragePrices&amp;Codes'!$A:$A,'AveragePrices&amp;Codes'!$B:$B),AGRIBALYSE_Raw!$B:$B,AGRIBALYSE_Raw!U:U)*$E102,_xlfn.XLOOKUP(_xlfn.XLOOKUP(Tool_Austria!$D102,'AveragePrices&amp;Codes'!$A:$A,'AveragePrices&amp;Codes'!$B:$B),AGRIBALYSE_Cooked!$C:$C,AGRIBALYSE_Cooked!V:V)*$E102),"")</f>
        <v>5.9561223850000001E-10</v>
      </c>
      <c r="S102">
        <f>IFERROR(IF($F102="Raw",_xlfn.XLOOKUP(_xlfn.XLOOKUP(Tool_Austria!$D102,'AveragePrices&amp;Codes'!$A:$A,'AveragePrices&amp;Codes'!$B:$B),AGRIBALYSE_Raw!$B:$B,AGRIBALYSE_Raw!V:V)*$E102,_xlfn.XLOOKUP(_xlfn.XLOOKUP(Tool_Austria!$D102,'AveragePrices&amp;Codes'!$A:$A,'AveragePrices&amp;Codes'!$B:$B),AGRIBALYSE_Cooked!$C:$C,AGRIBALYSE_Cooked!W:W)*$E102),"")</f>
        <v>4.7862847284999999E-3</v>
      </c>
      <c r="T102">
        <f>IFERROR(IF($F102="Raw",_xlfn.XLOOKUP(_xlfn.XLOOKUP(Tool_Austria!$D102,'AveragePrices&amp;Codes'!$A:$A,'AveragePrices&amp;Codes'!$B:$B),AGRIBALYSE_Raw!$B:$B,AGRIBALYSE_Raw!W:W)*$E102,_xlfn.XLOOKUP(_xlfn.XLOOKUP(Tool_Austria!$D102,'AveragePrices&amp;Codes'!$A:$A,'AveragePrices&amp;Codes'!$B:$B),AGRIBALYSE_Cooked!$C:$C,AGRIBALYSE_Cooked!X:X)*$E102),"")</f>
        <v>2.0838985990000001E-4</v>
      </c>
      <c r="U102">
        <f>IFERROR(IF($F102="Raw",_xlfn.XLOOKUP(_xlfn.XLOOKUP(Tool_Austria!$D102,'AveragePrices&amp;Codes'!$A:$A,'AveragePrices&amp;Codes'!$B:$B),AGRIBALYSE_Raw!$B:$B,AGRIBALYSE_Raw!X:X)*$E102,_xlfn.XLOOKUP(_xlfn.XLOOKUP(Tool_Austria!$D102,'AveragePrices&amp;Codes'!$A:$A,'AveragePrices&amp;Codes'!$B:$B),AGRIBALYSE_Cooked!$C:$C,AGRIBALYSE_Cooked!Y:Y)*$E102),"")</f>
        <v>2.4548053205000002E-3</v>
      </c>
      <c r="V102">
        <f>IFERROR(IF($F102="Raw",_xlfn.XLOOKUP(_xlfn.XLOOKUP(Tool_Austria!$D102,'AveragePrices&amp;Codes'!$A:$A,'AveragePrices&amp;Codes'!$B:$B),AGRIBALYSE_Raw!$B:$B,AGRIBALYSE_Raw!Y:Y)*$E102,_xlfn.XLOOKUP(_xlfn.XLOOKUP(Tool_Austria!$D102,'AveragePrices&amp;Codes'!$A:$A,'AveragePrices&amp;Codes'!$B:$B),AGRIBALYSE_Cooked!$C:$C,AGRIBALYSE_Cooked!Z:Z)*$E102),"")</f>
        <v>1.5562766587000005E-2</v>
      </c>
      <c r="W102">
        <f>IFERROR(IF($F102="Raw",_xlfn.XLOOKUP(_xlfn.XLOOKUP(Tool_Austria!$D102,'AveragePrices&amp;Codes'!$A:$A,'AveragePrices&amp;Codes'!$B:$B),AGRIBALYSE_Raw!$B:$B,AGRIBALYSE_Raw!Z:Z)*$E102,_xlfn.XLOOKUP(_xlfn.XLOOKUP(Tool_Austria!$D102,'AveragePrices&amp;Codes'!$A:$A,'AveragePrices&amp;Codes'!$B:$B),AGRIBALYSE_Cooked!$C:$C,AGRIBALYSE_Cooked!AA:AA)*$E102),"")</f>
        <v>8.9285943365000016</v>
      </c>
      <c r="X102">
        <f>IFERROR(IF($F102="Raw",_xlfn.XLOOKUP(_xlfn.XLOOKUP(Tool_Austria!$D102,'AveragePrices&amp;Codes'!$A:$A,'AveragePrices&amp;Codes'!$B:$B),AGRIBALYSE_Raw!$B:$B,AGRIBALYSE_Raw!AA:AA)*$E102,_xlfn.XLOOKUP(_xlfn.XLOOKUP(Tool_Austria!$D102,'AveragePrices&amp;Codes'!$A:$A,'AveragePrices&amp;Codes'!$B:$B),AGRIBALYSE_Cooked!$C:$C,AGRIBALYSE_Cooked!AB:AB)*$E102),"")</f>
        <v>38.728090960000003</v>
      </c>
      <c r="Y102">
        <f>IFERROR(IF($F102="Raw",_xlfn.XLOOKUP(_xlfn.XLOOKUP(Tool_Austria!$D102,'AveragePrices&amp;Codes'!$A:$A,'AveragePrices&amp;Codes'!$B:$B),AGRIBALYSE_Raw!$B:$B,AGRIBALYSE_Raw!AB:AB)*$E102,_xlfn.XLOOKUP(_xlfn.XLOOKUP(Tool_Austria!$D102,'AveragePrices&amp;Codes'!$A:$A,'AveragePrices&amp;Codes'!$B:$B),AGRIBALYSE_Cooked!$C:$C,AGRIBALYSE_Cooked!AC:AC)*$E102),"")</f>
        <v>0.51205964290000017</v>
      </c>
      <c r="Z102">
        <f>IFERROR(IF($F102="Raw",_xlfn.XLOOKUP(_xlfn.XLOOKUP(Tool_Austria!$D102,'AveragePrices&amp;Codes'!$A:$A,'AveragePrices&amp;Codes'!$B:$B),AGRIBALYSE_Raw!$B:$B,AGRIBALYSE_Raw!AC:AC)*$E102,_xlfn.XLOOKUP(_xlfn.XLOOKUP(Tool_Austria!$D102,'AveragePrices&amp;Codes'!$A:$A,'AveragePrices&amp;Codes'!$B:$B),AGRIBALYSE_Cooked!$C:$C,AGRIBALYSE_Cooked!AD:AD)*$E102),"")</f>
        <v>18.621767545000001</v>
      </c>
      <c r="AA102">
        <f>IFERROR(IF($F102="Raw",_xlfn.XLOOKUP(_xlfn.XLOOKUP(Tool_Austria!$D102,'AveragePrices&amp;Codes'!$A:$A,'AveragePrices&amp;Codes'!$B:$B),AGRIBALYSE_Raw!$B:$B,AGRIBALYSE_Raw!AD:AD)*$E102,_xlfn.XLOOKUP(_xlfn.XLOOKUP(Tool_Austria!$D102,'AveragePrices&amp;Codes'!$A:$A,'AveragePrices&amp;Codes'!$B:$B),AGRIBALYSE_Cooked!$C:$C,AGRIBALYSE_Cooked!AE:AE)*$E102),"")</f>
        <v>4.5735074850000003E-6</v>
      </c>
      <c r="AB102" cm="1">
        <f t="array" ref="AB102">IFERROR(_xlfn.XLOOKUP(Tool_Austria!$F102&amp;$E$2,'Cooking methods'!$A:$A&amp;'Cooking methods'!$B:$B,'Cooking methods'!C:C)*$E102,"")</f>
        <v>0.24674183128000007</v>
      </c>
      <c r="AC102" cm="1">
        <f t="array" ref="AC102">IFERROR(_xlfn.XLOOKUP(Tool_Austria!$F102&amp;$E$2,'Cooking methods'!$A:$A&amp;'Cooking methods'!$B:$B,'Cooking methods'!D:D)*$E102,"")</f>
        <v>8.8370329535599998E-9</v>
      </c>
      <c r="AD102" cm="1">
        <f t="array" ref="AD102">IFERROR(_xlfn.XLOOKUP(Tool_Austria!$F102&amp;$E$2,'Cooking methods'!$A:$A&amp;'Cooking methods'!$B:$B,'Cooking methods'!E:E)*$E102,"")</f>
        <v>1.754052E-2</v>
      </c>
      <c r="AE102" cm="1">
        <f t="array" ref="AE102">IFERROR(_xlfn.XLOOKUP(Tool_Austria!$F102&amp;$E$2,'Cooking methods'!$A:$A&amp;'Cooking methods'!$B:$B,'Cooking methods'!F:F)*$E102,"")</f>
        <v>4.4686007148000013E-4</v>
      </c>
      <c r="AF102" cm="1">
        <f t="array" ref="AF102">IFERROR(_xlfn.XLOOKUP(Tool_Austria!$F102&amp;$E$2,'Cooking methods'!$A:$A&amp;'Cooking methods'!$B:$B,'Cooking methods'!G:G)*$E102,"")</f>
        <v>1.8032976672000004E-9</v>
      </c>
      <c r="AG102" cm="1">
        <f t="array" ref="AG102">IFERROR(_xlfn.XLOOKUP(Tool_Austria!$F102&amp;$E$2,'Cooking methods'!$A:$A&amp;'Cooking methods'!$B:$B,'Cooking methods'!H:H)*$E102,"")</f>
        <v>1.02327757872E-9</v>
      </c>
      <c r="AH102" cm="1">
        <f t="array" ref="AH102">IFERROR(_xlfn.XLOOKUP(Tool_Austria!$F102&amp;$E$2,'Cooking methods'!$A:$A&amp;'Cooking methods'!$B:$B,'Cooking methods'!I:I)*$E102,"")</f>
        <v>5.5454361742400006E-10</v>
      </c>
      <c r="AI102" cm="1">
        <f t="array" ref="AI102">IFERROR(_xlfn.XLOOKUP(Tool_Austria!$F102&amp;$E$2,'Cooking methods'!$A:$A&amp;'Cooking methods'!$B:$B,'Cooking methods'!J:J)*$E102,"")</f>
        <v>3.1153835260000007E-4</v>
      </c>
      <c r="AJ102" cm="1">
        <f t="array" ref="AJ102">IFERROR(_xlfn.XLOOKUP(Tool_Austria!$F102&amp;$E$2,'Cooking methods'!$A:$A&amp;'Cooking methods'!$B:$B,'Cooking methods'!K:K)*$E102,"")</f>
        <v>6.6735812980000015E-5</v>
      </c>
      <c r="AK102" cm="1">
        <f t="array" ref="AK102">IFERROR(_xlfn.XLOOKUP(Tool_Austria!$F102&amp;$E$2,'Cooking methods'!$A:$A&amp;'Cooking methods'!$B:$B,'Cooking methods'!L:L)*$E102,"")</f>
        <v>1.2618194360000001E-4</v>
      </c>
      <c r="AL102" cm="1">
        <f t="array" ref="AL102">IFERROR(_xlfn.XLOOKUP(Tool_Austria!$F102&amp;$E$2,'Cooking methods'!$A:$A&amp;'Cooking methods'!$B:$B,'Cooking methods'!M:M)*$E102,"")</f>
        <v>8.5120381300000014E-4</v>
      </c>
      <c r="AM102" cm="1">
        <f t="array" ref="AM102">IFERROR(_xlfn.XLOOKUP(Tool_Austria!$F102&amp;$E$2,'Cooking methods'!$A:$A&amp;'Cooking methods'!$B:$B,'Cooking methods'!N:N)*$E102,"")</f>
        <v>0.62632231488000001</v>
      </c>
      <c r="AN102" cm="1">
        <f t="array" ref="AN102">IFERROR(_xlfn.XLOOKUP(Tool_Austria!$F102&amp;$E$2,'Cooking methods'!$A:$A&amp;'Cooking methods'!$B:$B,'Cooking methods'!O:O)*$E102,"")</f>
        <v>0.36130641680000003</v>
      </c>
      <c r="AO102" cm="1">
        <f t="array" ref="AO102">IFERROR(_xlfn.XLOOKUP(Tool_Austria!$F102&amp;$E$2,'Cooking methods'!$A:$A&amp;'Cooking methods'!$B:$B,'Cooking methods'!P:P)*$E102,"")</f>
        <v>6.4697776080000005E-2</v>
      </c>
      <c r="AP102" cm="1">
        <f t="array" ref="AP102">IFERROR(_xlfn.XLOOKUP(Tool_Austria!$F102&amp;$E$2,'Cooking methods'!$A:$A&amp;'Cooking methods'!$B:$B,'Cooking methods'!Q:Q)*$E102,"")</f>
        <v>3.8941807610400008</v>
      </c>
      <c r="AQ102" cm="1">
        <f t="array" ref="AQ102">IFERROR(_xlfn.XLOOKUP(Tool_Austria!$F102&amp;$E$2,'Cooking methods'!$A:$A&amp;'Cooking methods'!$B:$B,'Cooking methods'!R:R)*$E102,"")</f>
        <v>3.7475892142400008E-7</v>
      </c>
      <c r="AR102" cm="1">
        <f t="array" ref="AR102">IFERROR(_xlfn.XLOOKUP(Tool_Austria!$G102&amp;$E$2,'Waste management'!$A:$A&amp;'Waste management'!$B:$B,'Waste management'!C:C)*$E102,"")</f>
        <v>7.0099480000000006E-2</v>
      </c>
      <c r="AS102" cm="1">
        <f t="array" ref="AS102">IFERROR(_xlfn.XLOOKUP(Tool_Austria!$G102&amp;$E$2,'Waste management'!$A:$A&amp;'Waste management'!$B:$B,'Waste management'!D:D)*$E102,"")</f>
        <v>4.7826525200000007E-10</v>
      </c>
      <c r="AT102" cm="1">
        <f t="array" ref="AT102">IFERROR(_xlfn.XLOOKUP(Tool_Austria!$G102&amp;$E$2,'Waste management'!$A:$A&amp;'Waste management'!$B:$B,'Waste management'!E:E)*$E102,"")</f>
        <v>1.2895600000000004E-3</v>
      </c>
      <c r="AU102" cm="1">
        <f t="array" ref="AU102">IFERROR(_xlfn.XLOOKUP(Tool_Austria!$G102&amp;$E$2,'Waste management'!$A:$A&amp;'Waste management'!$B:$B,'Waste management'!F:F)*$E102,"")</f>
        <v>1.5024000000000003E-4</v>
      </c>
      <c r="AV102" cm="1">
        <f t="array" ref="AV102">IFERROR(_xlfn.XLOOKUP(Tool_Austria!$G102&amp;$E$2,'Waste management'!$A:$A&amp;'Waste management'!$B:$B,'Waste management'!G:G)*$E102,"")</f>
        <v>1.4497659200000002E-8</v>
      </c>
      <c r="AW102" cm="1">
        <f t="array" ref="AW102">IFERROR(_xlfn.XLOOKUP(Tool_Austria!$G102&amp;$E$2,'Waste management'!$A:$A&amp;'Waste management'!$B:$B,'Waste management'!H:H)*$E102,"")</f>
        <v>4.7256865200000003E-10</v>
      </c>
      <c r="AX102" cm="1">
        <f t="array" ref="AX102">IFERROR(_xlfn.XLOOKUP(Tool_Austria!$G102&amp;$E$2,'Waste management'!$A:$A&amp;'Waste management'!$B:$B,'Waste management'!I:I)*$E102,"")</f>
        <v>3.3598296400000009E-10</v>
      </c>
      <c r="AY102" cm="1">
        <f t="array" ref="AY102">IFERROR(_xlfn.XLOOKUP(Tool_Austria!$G102&amp;$E$2,'Waste management'!$A:$A&amp;'Waste management'!$B:$B,'Waste management'!J:J)*$E102,"")</f>
        <v>2.7669200000000008E-3</v>
      </c>
      <c r="AZ102" cm="1">
        <f t="array" ref="AZ102">IFERROR(_xlfn.XLOOKUP(Tool_Austria!$G102&amp;$E$2,'Waste management'!$A:$A&amp;'Waste management'!$B:$B,'Waste management'!K:K)*$E102,"")</f>
        <v>6.7350338400000015E-6</v>
      </c>
      <c r="BA102" cm="1">
        <f t="array" ref="BA102">IFERROR(_xlfn.XLOOKUP(Tool_Austria!$G102&amp;$E$2,'Waste management'!$A:$A&amp;'Waste management'!$B:$B,'Waste management'!L:L)*$E102,"")</f>
        <v>1.2119535280000002E-4</v>
      </c>
      <c r="BB102" cm="1">
        <f t="array" ref="BB102">IFERROR(_xlfn.XLOOKUP(Tool_Austria!$G102&amp;$E$2,'Waste management'!$A:$A&amp;'Waste management'!$B:$B,'Waste management'!M:M)*$E102,"")</f>
        <v>1.2194480000000002E-2</v>
      </c>
      <c r="BC102" cm="1">
        <f t="array" ref="BC102">IFERROR(_xlfn.XLOOKUP(Tool_Austria!$G102&amp;$E$2,'Waste management'!$A:$A&amp;'Waste management'!$B:$B,'Waste management'!N:N)*$E102,"")</f>
        <v>10.485675280000002</v>
      </c>
      <c r="BD102" cm="1">
        <f t="array" ref="BD102">IFERROR(_xlfn.XLOOKUP(Tool_Austria!$G102&amp;$E$2,'Waste management'!$A:$A&amp;'Waste management'!$B:$B,'Waste management'!O:O)*$E102,"")</f>
        <v>0.66858052000000012</v>
      </c>
      <c r="BE102" cm="1">
        <f t="array" ref="BE102">IFERROR(_xlfn.XLOOKUP(Tool_Austria!$G102&amp;$E$2,'Waste management'!$A:$A&amp;'Waste management'!$B:$B,'Waste management'!P:P)*$E102,"")</f>
        <v>1.4435560000000004E-2</v>
      </c>
      <c r="BF102" cm="1">
        <f t="array" ref="BF102">IFERROR(_xlfn.XLOOKUP(Tool_Austria!$G102&amp;$E$2,'Waste management'!$A:$A&amp;'Waste management'!$B:$B,'Waste management'!Q:Q)*$E102,"")</f>
        <v>0.42015868000000006</v>
      </c>
      <c r="BG102" cm="1">
        <f t="array" ref="BG102">IFERROR(_xlfn.XLOOKUP(Tool_Austria!$G102&amp;$E$2,'Waste management'!$A:$A&amp;'Waste management'!$B:$B,'Waste management'!R:R)*$E102,"")</f>
        <v>1.3654312000000002E-7</v>
      </c>
      <c r="BH102">
        <f>IFERROR((L102+AR102+AB102)*_xlfn.XLOOKUP(Tool_Austria!BH$4,Monetization_Factors!$A:$A,Monetization_Factors!$D:$D),"")</f>
        <v>0.20169254776039811</v>
      </c>
      <c r="BI102">
        <f>IFERROR((M102+AS102+AC102)*_xlfn.XLOOKUP(Tool_Austria!BI$4,Monetization_Factors!$A:$A,Monetization_Factors!$D:$D),"")</f>
        <v>1.2759150092560382E-6</v>
      </c>
      <c r="BJ102">
        <f>IFERROR((N102+AT102+AD102)*_xlfn.XLOOKUP(Tool_Austria!BJ$4,Monetization_Factors!$A:$A,Monetization_Factors!$D:$D),"")</f>
        <v>2.1337127556103752E-4</v>
      </c>
      <c r="BK102">
        <f>IFERROR((O102+AU102+AE102)*_xlfn.XLOOKUP(Tool_Austria!BK$4,Monetization_Factors!$A:$A,Monetization_Factors!$D:$D),"")</f>
        <v>6.1413177649674551E-3</v>
      </c>
      <c r="BL102">
        <f>IFERROR((P102+AV102+AF102)*_xlfn.XLOOKUP(Tool_Austria!BL$4,Monetization_Factors!$A:$A,Monetization_Factors!$D:$D),"")</f>
        <v>8.0572825774245863E-2</v>
      </c>
      <c r="BM102">
        <f>IFERROR((Q102+AW102+AG102)*_xlfn.XLOOKUP(Tool_Austria!BM$4,Monetization_Factors!$A:$A,Monetization_Factors!$D:$D),"")</f>
        <v>3.4134205479232054E-3</v>
      </c>
      <c r="BN102">
        <f>IFERROR((R102+AX102+AH102)*_xlfn.XLOOKUP(Tool_Austria!BN$4,Monetization_Factors!$A:$A,Monetization_Factors!$D:$D),"")</f>
        <v>1.7085266312301304E-3</v>
      </c>
      <c r="BO102">
        <f>IFERROR((S102+AY102+AI102)*_xlfn.XLOOKUP(Tool_Austria!BO$4,Monetization_Factors!$A:$A,Monetization_Factors!$D:$D),"")</f>
        <v>3.4434949225219417E-3</v>
      </c>
      <c r="BP102">
        <f>IFERROR((T102+AZ102+AJ102)*_xlfn.XLOOKUP(Tool_Austria!BP$4,Monetization_Factors!$A:$A,Monetization_Factors!$D:$D),"")</f>
        <v>6.8756856109364502E-4</v>
      </c>
      <c r="BQ102">
        <f>IFERROR((U102+BA102+AK102)*_xlfn.XLOOKUP(Tool_Austria!BQ$4,Monetization_Factors!$A:$A,Monetization_Factors!$D:$D),"")</f>
        <v>1.1053741678701719E-2</v>
      </c>
      <c r="BR102" t="str">
        <f>IFERROR((V102+BB102+AL102)*_xlfn.XLOOKUP(Tool_Austria!BR$4,Monetization_Factors!$A:$A,Monetization_Factors!$D:$D),"")</f>
        <v/>
      </c>
      <c r="BS102">
        <f>IFERROR((W102+BC102+AM102)*_xlfn.XLOOKUP(Tool_Austria!BS$4,Monetization_Factors!$A:$A,Monetization_Factors!$D:$D),"")</f>
        <v>9.7522990189206384E-4</v>
      </c>
      <c r="BT102">
        <f>IFERROR((X102+BD102+AN102)*_xlfn.XLOOKUP(Tool_Austria!BT$4,Monetization_Factors!$A:$A,Monetization_Factors!$D:$D),"")</f>
        <v>8.8530140370217999E-3</v>
      </c>
      <c r="BU102">
        <f>IFERROR((Y102+BE102+AO102)*_xlfn.XLOOKUP(Tool_Austria!BU$4,Monetization_Factors!$A:$A,Monetization_Factors!$D:$D),"")</f>
        <v>3.7569883000289151E-3</v>
      </c>
      <c r="BV102">
        <f>IFERROR((Z102+BF102+AP102)*_xlfn.XLOOKUP(Tool_Austria!BV$4,Monetization_Factors!$A:$A,Monetization_Factors!$D:$D),"")</f>
        <v>3.7873941105596602E-2</v>
      </c>
      <c r="BW102">
        <f>IFERROR((AA102+BG102+AQ102)*_xlfn.XLOOKUP(Tool_Austria!BW$4,Monetization_Factors!$A:$A,Monetization_Factors!$D:$D),"")</f>
        <v>1.0622775980448567E-5</v>
      </c>
      <c r="BX102" s="38" cm="1">
        <f t="array" ref="BX102">IFERROR(_xlfn.IFS(I102&lt;&gt;0,I102*E102,I102="",J102*E102),"")</f>
        <v>0.53735840000000012</v>
      </c>
      <c r="BY102" s="38">
        <f t="shared" si="43"/>
        <v>0.36039788695217223</v>
      </c>
      <c r="BZ102" s="38">
        <f t="shared" si="44"/>
        <v>0.89775628695217236</v>
      </c>
      <c r="CA102" s="38">
        <f t="shared" si="45"/>
        <v>1.3811635183879575E-3</v>
      </c>
      <c r="CB102">
        <f t="shared" si="46"/>
        <v>1.5502782359300002</v>
      </c>
      <c r="CC102">
        <f t="shared" si="46"/>
        <v>3.1873144040560004E-8</v>
      </c>
      <c r="CD102">
        <f t="shared" si="46"/>
        <v>0.13980711060500001</v>
      </c>
      <c r="CE102">
        <f t="shared" si="46"/>
        <v>4.0572272749800006E-3</v>
      </c>
      <c r="CF102">
        <f t="shared" si="46"/>
        <v>8.0712136062200017E-8</v>
      </c>
      <c r="CG102">
        <f t="shared" si="46"/>
        <v>1.6437465256719999E-8</v>
      </c>
      <c r="CH102">
        <f t="shared" si="46"/>
        <v>1.486138819924E-9</v>
      </c>
      <c r="CI102">
        <f t="shared" si="46"/>
        <v>7.8647430811000004E-3</v>
      </c>
      <c r="CJ102">
        <f t="shared" si="46"/>
        <v>2.8186070672E-4</v>
      </c>
      <c r="CK102">
        <f t="shared" si="46"/>
        <v>2.7021826169000003E-3</v>
      </c>
      <c r="CL102">
        <f t="shared" si="46"/>
        <v>2.8608450400000006E-2</v>
      </c>
      <c r="CM102">
        <f t="shared" si="46"/>
        <v>20.040591931380003</v>
      </c>
      <c r="CN102">
        <f t="shared" si="46"/>
        <v>39.7579778968</v>
      </c>
      <c r="CO102">
        <f t="shared" si="46"/>
        <v>0.59119297898000023</v>
      </c>
      <c r="CP102">
        <f t="shared" si="46"/>
        <v>22.936106986040002</v>
      </c>
      <c r="CQ102">
        <f t="shared" si="37"/>
        <v>5.0848095264240002E-6</v>
      </c>
      <c r="CR102">
        <f t="shared" si="47"/>
        <v>2.3850434398923082E-3</v>
      </c>
      <c r="CS102">
        <f t="shared" si="47"/>
        <v>4.903560621624616E-11</v>
      </c>
      <c r="CT102">
        <f t="shared" si="47"/>
        <v>2.1508786246923078E-4</v>
      </c>
      <c r="CU102">
        <f t="shared" si="47"/>
        <v>6.2418881153538468E-6</v>
      </c>
      <c r="CV102">
        <f t="shared" si="47"/>
        <v>1.2417251701876927E-10</v>
      </c>
      <c r="CW102">
        <f t="shared" si="47"/>
        <v>2.5288408087261538E-11</v>
      </c>
      <c r="CX102">
        <f t="shared" si="47"/>
        <v>2.2863674152676924E-12</v>
      </c>
      <c r="CY102">
        <f t="shared" si="47"/>
        <v>1.2099604740153847E-5</v>
      </c>
      <c r="CZ102">
        <f t="shared" si="47"/>
        <v>4.3363185649230768E-7</v>
      </c>
      <c r="DA102">
        <f t="shared" si="47"/>
        <v>4.1572040260000006E-6</v>
      </c>
      <c r="DB102">
        <f t="shared" si="47"/>
        <v>4.4013000615384622E-5</v>
      </c>
      <c r="DC102">
        <f t="shared" si="47"/>
        <v>3.0831679894430773E-2</v>
      </c>
      <c r="DD102">
        <f t="shared" si="47"/>
        <v>6.1166119841230771E-2</v>
      </c>
      <c r="DE102">
        <f t="shared" si="47"/>
        <v>9.095276599692311E-4</v>
      </c>
      <c r="DF102">
        <f t="shared" si="47"/>
        <v>3.528631844006154E-2</v>
      </c>
      <c r="DG102">
        <f t="shared" si="38"/>
        <v>7.8227838868061538E-9</v>
      </c>
      <c r="DH102" s="5">
        <f>IFERROR(((((L102+AB102)*(1/$H102))+AR102)/$F$2)/($B$2*('CAR.CAP_per person'!B$2)/(_xlfn.XLOOKUP($E$2,EU_countries_GDP!$A$2:$A$29,EU_countries_GDP!$E$2:$E$29))),"")</f>
        <v>0.29260694525258979</v>
      </c>
      <c r="DI102" s="5">
        <f>IFERROR(((((M102+AC102)*(1/$H102))+AS102)/$F$2)/($B$2*('CAR.CAP_per person'!C$2)/(_xlfn.XLOOKUP($E$2,EU_countries_GDP!$A$2:$A$29,EU_countries_GDP!$E$2:$E$29))),"")</f>
        <v>7.8087423380375788E-5</v>
      </c>
      <c r="DJ102" s="5">
        <f>IFERROR(((((N102+AD102)*(1/$H102))+AT102)/$F$2)/($B$2*('CAR.CAP_per person'!D$2)/(_xlfn.XLOOKUP($E$2,EU_countries_GDP!$A$2:$A$29,EU_countries_GDP!$E$2:$E$29))),"")</f>
        <v>3.5243002810028635E-4</v>
      </c>
      <c r="DK102" s="5">
        <f>IFERROR(((((O102+AE102)*(1/$H102))+AU102)/$F$2)/($B$2*('CAR.CAP_per person'!E$2)/(_xlfn.XLOOKUP($E$2,EU_countries_GDP!$A$2:$A$29,EU_countries_GDP!$E$2:$E$29))),"")</f>
        <v>1.2925021464437039E-2</v>
      </c>
      <c r="DL102" s="5">
        <f>IFERROR(((((P102+AF102)*(1/$H102))+AV102)/$F$2)/($B$2*('CAR.CAP_per person'!F$2)/(_xlfn.XLOOKUP($E$2,EU_countries_GDP!$A$2:$A$29,EU_countries_GDP!$E$2:$E$29))),"")</f>
        <v>0.17596797085210458</v>
      </c>
      <c r="DM102" s="5">
        <f>IFERROR(((((Q102+AG102)*(1/$H102))+AW102)/$F$2)/($B$2*('CAR.CAP_per person'!G$2)/(_xlfn.XLOOKUP($E$2,EU_countries_GDP!$A$2:$A$29,EU_countries_GDP!$E$2:$E$29))),"")</f>
        <v>2.231926529031605E-2</v>
      </c>
      <c r="DN102" s="5">
        <f>IFERROR(((((R102+AH102)*(1/$H102))+AX102)/$F$2)/($B$2*('CAR.CAP_per person'!H$2)/(_xlfn.XLOOKUP($E$2,EU_countries_GDP!$A$2:$A$29,EU_countries_GDP!$E$2:$E$29))),"")</f>
        <v>3.8818085264252566E-4</v>
      </c>
      <c r="DO102" s="5">
        <f>IFERROR(((((S102+AI102)*(1/$H102))+AY102)/$F$2)/($B$2*('CAR.CAP_per person'!I$2)/(_xlfn.XLOOKUP($E$2,EU_countries_GDP!$A$2:$A$29,EU_countries_GDP!$E$2:$E$29))),"")</f>
        <v>7.2315405361024886E-3</v>
      </c>
      <c r="DP102" s="5">
        <f>IFERROR(((((T102+AJ102)*(1/$H102))+AZ102)/$F$2)/($B$2*('CAR.CAP_per person'!J$2)/(_xlfn.XLOOKUP($E$2,EU_countries_GDP!$A$2:$A$29,EU_countries_GDP!$E$2:$E$29))),"")</f>
        <v>6.3610217643380165E-2</v>
      </c>
      <c r="DQ102" s="5">
        <f>IFERROR(((((U102+AK102)*(1/$H102))+BA102)/$F$2)/($B$2*('CAR.CAP_per person'!K$2)/(_xlfn.XLOOKUP($E$2,EU_countries_GDP!$A$2:$A$29,EU_countries_GDP!$E$2:$E$29))),"")</f>
        <v>1.7329048137457326E-2</v>
      </c>
      <c r="DR102" s="5">
        <f>IFERROR(((((V102+AL102)*(1/$H102))+BB102)/$F$2)/($B$2*('CAR.CAP_per person'!L$2)/(_xlfn.XLOOKUP($E$2,EU_countries_GDP!$A$2:$A$29,EU_countries_GDP!$E$2:$E$29))),"")</f>
        <v>3.8883474644764333E-3</v>
      </c>
      <c r="DS102" s="5">
        <f>IFERROR(((((W102+AM102)*(1/$H102))+BC102)/$F$2)/($B$2*('CAR.CAP_per person'!M$2)/(_xlfn.XLOOKUP($E$2,EU_countries_GDP!$A$2:$A$29,EU_countries_GDP!$E$2:$E$29))),"")</f>
        <v>0.10961733175590281</v>
      </c>
      <c r="DT102" s="5">
        <f>IFERROR(((((X102+AN102)*(1/$H102))+BD102)/$F$2)/($B$2*('CAR.CAP_per person'!N$2)/(_xlfn.XLOOKUP($E$2,EU_countries_GDP!$A$2:$A$29,EU_countries_GDP!$E$2:$E$29))),"")</f>
        <v>4.122405804767725</v>
      </c>
      <c r="DU102" s="5">
        <f>IFERROR(((((Y102+AO102)*(1/$H102))+BE102)/$F$2)/($B$2*('CAR.CAP_per person'!O$2)/(_xlfn.XLOOKUP($E$2,EU_countries_GDP!$A$2:$A$29,EU_countries_GDP!$E$2:$E$29))),"")</f>
        <v>4.2593142113469028E-3</v>
      </c>
      <c r="DV102" s="5">
        <f>IFERROR(((((Z102+AP102)*(1/$H102))+BF102)/$F$2)/($B$2*('CAR.CAP_per person'!P$2)/(_xlfn.XLOOKUP($E$2,EU_countries_GDP!$A$2:$A$29,EU_countries_GDP!$E$2:$E$29))),"")</f>
        <v>0.13487516012943987</v>
      </c>
      <c r="DW102" s="5">
        <f>IFERROR(((((AA102+AQ102)*(1/$H102))+BG102)/$F$2)/($B$2*('CAR.CAP_per person'!Q$2)/(_xlfn.XLOOKUP($E$2,EU_countries_GDP!$A$2:$A$29,EU_countries_GDP!$E$2:$E$29))),"")</f>
        <v>3.0231188155653226E-2</v>
      </c>
    </row>
    <row r="103" spans="1:127">
      <c r="A103" t="s">
        <v>223</v>
      </c>
      <c r="B103" t="str">
        <f>_xlfn.XLOOKUP(D103,Table5[Ingredient],Table5[Category],"",FALSE)</f>
        <v>Dairy products</v>
      </c>
      <c r="C103" s="33" t="s">
        <v>177</v>
      </c>
      <c r="D103" s="33" t="s">
        <v>192</v>
      </c>
      <c r="E103" s="33">
        <v>0.17920000000000008</v>
      </c>
      <c r="F103" s="33" t="s">
        <v>189</v>
      </c>
      <c r="G103" s="33" t="s">
        <v>180</v>
      </c>
      <c r="H103" s="91">
        <f>Dataset_AT!R100</f>
        <v>1.6264885274469947E-2</v>
      </c>
      <c r="I103" s="33"/>
      <c r="J103" s="37" t="str">
        <f>IFERROR(INDEX('AveragePrices&amp;Codes'!G:AG, MATCH($D103, 'AveragePrices&amp;Codes'!$A:$A, 0), MATCH(Tool_Austria!$E$2, 'AveragePrices&amp;Codes'!$G$1:$AG$1, 0)),"")</f>
        <v/>
      </c>
      <c r="K103" s="37">
        <f>IFERROR(E103/(_xlfn.XLOOKUP(A103,Dataset_AT!$V$2:$V$9,Dataset_AT!$W$2:$W$9)),"")</f>
        <v>2.4216216216216228E-3</v>
      </c>
      <c r="L103">
        <f>IFERROR(IF($F103="Raw",_xlfn.XLOOKUP(_xlfn.XLOOKUP(Tool_Austria!$D103,'AveragePrices&amp;Codes'!$A:$A,'AveragePrices&amp;Codes'!$B:$B),AGRIBALYSE_Raw!$B:$B,AGRIBALYSE_Raw!O:O)*$E103,_xlfn.XLOOKUP(_xlfn.XLOOKUP(Tool_Austria!$D103,'AveragePrices&amp;Codes'!$A:$A,'AveragePrices&amp;Codes'!$B:$B),AGRIBALYSE_Cooked!$C:$C,AGRIBALYSE_Cooked!P:P)*$E103),"")</f>
        <v>0.33905441024000016</v>
      </c>
      <c r="M103">
        <f>IFERROR(IF($F103="Raw",_xlfn.XLOOKUP(_xlfn.XLOOKUP(Tool_Austria!$D103,'AveragePrices&amp;Codes'!$A:$A,'AveragePrices&amp;Codes'!$B:$B),AGRIBALYSE_Raw!$B:$B,AGRIBALYSE_Raw!P:P)*$E103,_xlfn.XLOOKUP(_xlfn.XLOOKUP(Tool_Austria!$D103,'AveragePrices&amp;Codes'!$A:$A,'AveragePrices&amp;Codes'!$B:$B),AGRIBALYSE_Cooked!$C:$C,AGRIBALYSE_Cooked!Q:Q)*$E103),"")</f>
        <v>8.9532932608000034E-9</v>
      </c>
      <c r="N103">
        <f>IFERROR(IF($F103="Raw",_xlfn.XLOOKUP(_xlfn.XLOOKUP(Tool_Austria!$D103,'AveragePrices&amp;Codes'!$A:$A,'AveragePrices&amp;Codes'!$B:$B),AGRIBALYSE_Raw!$B:$B,AGRIBALYSE_Raw!Q:Q)*$E103,_xlfn.XLOOKUP(_xlfn.XLOOKUP(Tool_Austria!$D103,'AveragePrices&amp;Codes'!$A:$A,'AveragePrices&amp;Codes'!$B:$B),AGRIBALYSE_Cooked!$C:$C,AGRIBALYSE_Cooked!R:R)*$E103),"")</f>
        <v>0.11660936627200005</v>
      </c>
      <c r="O103">
        <f>IFERROR(IF($F103="Raw",_xlfn.XLOOKUP(_xlfn.XLOOKUP(Tool_Austria!$D103,'AveragePrices&amp;Codes'!$A:$A,'AveragePrices&amp;Codes'!$B:$B),AGRIBALYSE_Raw!$B:$B,AGRIBALYSE_Raw!R:R)*$E103,_xlfn.XLOOKUP(_xlfn.XLOOKUP(Tool_Austria!$D103,'AveragePrices&amp;Codes'!$A:$A,'AveragePrices&amp;Codes'!$B:$B),AGRIBALYSE_Cooked!$C:$C,AGRIBALYSE_Cooked!S:S)*$E103),"")</f>
        <v>7.7284055296000039E-4</v>
      </c>
      <c r="P103">
        <f>IFERROR(IF($F103="Raw",_xlfn.XLOOKUP(_xlfn.XLOOKUP(Tool_Austria!$D103,'AveragePrices&amp;Codes'!$A:$A,'AveragePrices&amp;Codes'!$B:$B),AGRIBALYSE_Raw!$B:$B,AGRIBALYSE_Raw!S:S)*$E103,_xlfn.XLOOKUP(_xlfn.XLOOKUP(Tool_Austria!$D103,'AveragePrices&amp;Codes'!$A:$A,'AveragePrices&amp;Codes'!$B:$B),AGRIBALYSE_Cooked!$C:$C,AGRIBALYSE_Cooked!T:T)*$E103),"")</f>
        <v>2.4580192000000011E-8</v>
      </c>
      <c r="Q103">
        <f>IFERROR(IF($F103="Raw",_xlfn.XLOOKUP(_xlfn.XLOOKUP(Tool_Austria!$D103,'AveragePrices&amp;Codes'!$A:$A,'AveragePrices&amp;Codes'!$B:$B),AGRIBALYSE_Raw!$B:$B,AGRIBALYSE_Raw!T:T)*$E103,_xlfn.XLOOKUP(_xlfn.XLOOKUP(Tool_Austria!$D103,'AveragePrices&amp;Codes'!$A:$A,'AveragePrices&amp;Codes'!$B:$B),AGRIBALYSE_Cooked!$C:$C,AGRIBALYSE_Cooked!U:U)*$E103),"")</f>
        <v>4.0788045312000022E-9</v>
      </c>
      <c r="R103">
        <f>IFERROR(IF($F103="Raw",_xlfn.XLOOKUP(_xlfn.XLOOKUP(Tool_Austria!$D103,'AveragePrices&amp;Codes'!$A:$A,'AveragePrices&amp;Codes'!$B:$B),AGRIBALYSE_Raw!$B:$B,AGRIBALYSE_Raw!U:U)*$E103,_xlfn.XLOOKUP(_xlfn.XLOOKUP(Tool_Austria!$D103,'AveragePrices&amp;Codes'!$A:$A,'AveragePrices&amp;Codes'!$B:$B),AGRIBALYSE_Cooked!$C:$C,AGRIBALYSE_Cooked!V:V)*$E103),"")</f>
        <v>1.5427936025600007E-10</v>
      </c>
      <c r="S103">
        <f>IFERROR(IF($F103="Raw",_xlfn.XLOOKUP(_xlfn.XLOOKUP(Tool_Austria!$D103,'AveragePrices&amp;Codes'!$A:$A,'AveragePrices&amp;Codes'!$B:$B),AGRIBALYSE_Raw!$B:$B,AGRIBALYSE_Raw!V:V)*$E103,_xlfn.XLOOKUP(_xlfn.XLOOKUP(Tool_Austria!$D103,'AveragePrices&amp;Codes'!$A:$A,'AveragePrices&amp;Codes'!$B:$B),AGRIBALYSE_Cooked!$C:$C,AGRIBALYSE_Cooked!W:W)*$E103),"")</f>
        <v>3.0655313920000013E-3</v>
      </c>
      <c r="T103">
        <f>IFERROR(IF($F103="Raw",_xlfn.XLOOKUP(_xlfn.XLOOKUP(Tool_Austria!$D103,'AveragePrices&amp;Codes'!$A:$A,'AveragePrices&amp;Codes'!$B:$B),AGRIBALYSE_Raw!$B:$B,AGRIBALYSE_Raw!W:W)*$E103,_xlfn.XLOOKUP(_xlfn.XLOOKUP(Tool_Austria!$D103,'AveragePrices&amp;Codes'!$A:$A,'AveragePrices&amp;Codes'!$B:$B),AGRIBALYSE_Cooked!$C:$C,AGRIBALYSE_Cooked!X:X)*$E103),"")</f>
        <v>3.7813377280000019E-5</v>
      </c>
      <c r="U103">
        <f>IFERROR(IF($F103="Raw",_xlfn.XLOOKUP(_xlfn.XLOOKUP(Tool_Austria!$D103,'AveragePrices&amp;Codes'!$A:$A,'AveragePrices&amp;Codes'!$B:$B),AGRIBALYSE_Raw!$B:$B,AGRIBALYSE_Raw!X:X)*$E103,_xlfn.XLOOKUP(_xlfn.XLOOKUP(Tool_Austria!$D103,'AveragePrices&amp;Codes'!$A:$A,'AveragePrices&amp;Codes'!$B:$B),AGRIBALYSE_Cooked!$C:$C,AGRIBALYSE_Cooked!Y:Y)*$E103),"")</f>
        <v>9.5806074112000038E-4</v>
      </c>
      <c r="V103">
        <f>IFERROR(IF($F103="Raw",_xlfn.XLOOKUP(_xlfn.XLOOKUP(Tool_Austria!$D103,'AveragePrices&amp;Codes'!$A:$A,'AveragePrices&amp;Codes'!$B:$B),AGRIBALYSE_Raw!$B:$B,AGRIBALYSE_Raw!Y:Y)*$E103,_xlfn.XLOOKUP(_xlfn.XLOOKUP(Tool_Austria!$D103,'AveragePrices&amp;Codes'!$A:$A,'AveragePrices&amp;Codes'!$B:$B),AGRIBALYSE_Cooked!$C:$C,AGRIBALYSE_Cooked!Z:Z)*$E103),"")</f>
        <v>1.2590929612800006E-2</v>
      </c>
      <c r="W103">
        <f>IFERROR(IF($F103="Raw",_xlfn.XLOOKUP(_xlfn.XLOOKUP(Tool_Austria!$D103,'AveragePrices&amp;Codes'!$A:$A,'AveragePrices&amp;Codes'!$B:$B),AGRIBALYSE_Raw!$B:$B,AGRIBALYSE_Raw!Z:Z)*$E103,_xlfn.XLOOKUP(_xlfn.XLOOKUP(Tool_Austria!$D103,'AveragePrices&amp;Codes'!$A:$A,'AveragePrices&amp;Codes'!$B:$B),AGRIBALYSE_Cooked!$C:$C,AGRIBALYSE_Cooked!AA:AA)*$E103),"")</f>
        <v>3.1861783833600015</v>
      </c>
      <c r="X103">
        <f>IFERROR(IF($F103="Raw",_xlfn.XLOOKUP(_xlfn.XLOOKUP(Tool_Austria!$D103,'AveragePrices&amp;Codes'!$A:$A,'AveragePrices&amp;Codes'!$B:$B),AGRIBALYSE_Raw!$B:$B,AGRIBALYSE_Raw!AA:AA)*$E103,_xlfn.XLOOKUP(_xlfn.XLOOKUP(Tool_Austria!$D103,'AveragePrices&amp;Codes'!$A:$A,'AveragePrices&amp;Codes'!$B:$B),AGRIBALYSE_Cooked!$C:$C,AGRIBALYSE_Cooked!AB:AB)*$E103),"")</f>
        <v>11.776596966400007</v>
      </c>
      <c r="Y103">
        <f>IFERROR(IF($F103="Raw",_xlfn.XLOOKUP(_xlfn.XLOOKUP(Tool_Austria!$D103,'AveragePrices&amp;Codes'!$A:$A,'AveragePrices&amp;Codes'!$B:$B),AGRIBALYSE_Raw!$B:$B,AGRIBALYSE_Raw!AB:AB)*$E103,_xlfn.XLOOKUP(_xlfn.XLOOKUP(Tool_Austria!$D103,'AveragePrices&amp;Codes'!$A:$A,'AveragePrices&amp;Codes'!$B:$B),AGRIBALYSE_Cooked!$C:$C,AGRIBALYSE_Cooked!AC:AC)*$E103),"")</f>
        <v>6.1250923776000027E-2</v>
      </c>
      <c r="Z103">
        <f>IFERROR(IF($F103="Raw",_xlfn.XLOOKUP(_xlfn.XLOOKUP(Tool_Austria!$D103,'AveragePrices&amp;Codes'!$A:$A,'AveragePrices&amp;Codes'!$B:$B),AGRIBALYSE_Raw!$B:$B,AGRIBALYSE_Raw!AC:AC)*$E103,_xlfn.XLOOKUP(_xlfn.XLOOKUP(Tool_Austria!$D103,'AveragePrices&amp;Codes'!$A:$A,'AveragePrices&amp;Codes'!$B:$B),AGRIBALYSE_Cooked!$C:$C,AGRIBALYSE_Cooked!AD:AD)*$E103),"")</f>
        <v>4.4998155776000024</v>
      </c>
      <c r="AA103">
        <f>IFERROR(IF($F103="Raw",_xlfn.XLOOKUP(_xlfn.XLOOKUP(Tool_Austria!$D103,'AveragePrices&amp;Codes'!$A:$A,'AveragePrices&amp;Codes'!$B:$B),AGRIBALYSE_Raw!$B:$B,AGRIBALYSE_Raw!AD:AD)*$E103,_xlfn.XLOOKUP(_xlfn.XLOOKUP(Tool_Austria!$D103,'AveragePrices&amp;Codes'!$A:$A,'AveragePrices&amp;Codes'!$B:$B),AGRIBALYSE_Cooked!$C:$C,AGRIBALYSE_Cooked!AE:AE)*$E103),"")</f>
        <v>1.0204328780800006E-6</v>
      </c>
      <c r="AB103" cm="1">
        <f t="array" ref="AB103">IFERROR(_xlfn.XLOOKUP(Tool_Austria!$F103&amp;$E$2,'Cooking methods'!$A:$A&amp;'Cooking methods'!$B:$B,'Cooking methods'!C:C)*$E103,"")</f>
        <v>0</v>
      </c>
      <c r="AC103" cm="1">
        <f t="array" ref="AC103">IFERROR(_xlfn.XLOOKUP(Tool_Austria!$F103&amp;$E$2,'Cooking methods'!$A:$A&amp;'Cooking methods'!$B:$B,'Cooking methods'!D:D)*$E103,"")</f>
        <v>0</v>
      </c>
      <c r="AD103" cm="1">
        <f t="array" ref="AD103">IFERROR(_xlfn.XLOOKUP(Tool_Austria!$F103&amp;$E$2,'Cooking methods'!$A:$A&amp;'Cooking methods'!$B:$B,'Cooking methods'!E:E)*$E103,"")</f>
        <v>0</v>
      </c>
      <c r="AE103" cm="1">
        <f t="array" ref="AE103">IFERROR(_xlfn.XLOOKUP(Tool_Austria!$F103&amp;$E$2,'Cooking methods'!$A:$A&amp;'Cooking methods'!$B:$B,'Cooking methods'!F:F)*$E103,"")</f>
        <v>0</v>
      </c>
      <c r="AF103" cm="1">
        <f t="array" ref="AF103">IFERROR(_xlfn.XLOOKUP(Tool_Austria!$F103&amp;$E$2,'Cooking methods'!$A:$A&amp;'Cooking methods'!$B:$B,'Cooking methods'!G:G)*$E103,"")</f>
        <v>0</v>
      </c>
      <c r="AG103" cm="1">
        <f t="array" ref="AG103">IFERROR(_xlfn.XLOOKUP(Tool_Austria!$F103&amp;$E$2,'Cooking methods'!$A:$A&amp;'Cooking methods'!$B:$B,'Cooking methods'!H:H)*$E103,"")</f>
        <v>0</v>
      </c>
      <c r="AH103" cm="1">
        <f t="array" ref="AH103">IFERROR(_xlfn.XLOOKUP(Tool_Austria!$F103&amp;$E$2,'Cooking methods'!$A:$A&amp;'Cooking methods'!$B:$B,'Cooking methods'!I:I)*$E103,"")</f>
        <v>0</v>
      </c>
      <c r="AI103" cm="1">
        <f t="array" ref="AI103">IFERROR(_xlfn.XLOOKUP(Tool_Austria!$F103&amp;$E$2,'Cooking methods'!$A:$A&amp;'Cooking methods'!$B:$B,'Cooking methods'!J:J)*$E103,"")</f>
        <v>0</v>
      </c>
      <c r="AJ103" cm="1">
        <f t="array" ref="AJ103">IFERROR(_xlfn.XLOOKUP(Tool_Austria!$F103&amp;$E$2,'Cooking methods'!$A:$A&amp;'Cooking methods'!$B:$B,'Cooking methods'!K:K)*$E103,"")</f>
        <v>0</v>
      </c>
      <c r="AK103" cm="1">
        <f t="array" ref="AK103">IFERROR(_xlfn.XLOOKUP(Tool_Austria!$F103&amp;$E$2,'Cooking methods'!$A:$A&amp;'Cooking methods'!$B:$B,'Cooking methods'!L:L)*$E103,"")</f>
        <v>0</v>
      </c>
      <c r="AL103" cm="1">
        <f t="array" ref="AL103">IFERROR(_xlfn.XLOOKUP(Tool_Austria!$F103&amp;$E$2,'Cooking methods'!$A:$A&amp;'Cooking methods'!$B:$B,'Cooking methods'!M:M)*$E103,"")</f>
        <v>0</v>
      </c>
      <c r="AM103" cm="1">
        <f t="array" ref="AM103">IFERROR(_xlfn.XLOOKUP(Tool_Austria!$F103&amp;$E$2,'Cooking methods'!$A:$A&amp;'Cooking methods'!$B:$B,'Cooking methods'!N:N)*$E103,"")</f>
        <v>0</v>
      </c>
      <c r="AN103" cm="1">
        <f t="array" ref="AN103">IFERROR(_xlfn.XLOOKUP(Tool_Austria!$F103&amp;$E$2,'Cooking methods'!$A:$A&amp;'Cooking methods'!$B:$B,'Cooking methods'!O:O)*$E103,"")</f>
        <v>0</v>
      </c>
      <c r="AO103" cm="1">
        <f t="array" ref="AO103">IFERROR(_xlfn.XLOOKUP(Tool_Austria!$F103&amp;$E$2,'Cooking methods'!$A:$A&amp;'Cooking methods'!$B:$B,'Cooking methods'!P:P)*$E103,"")</f>
        <v>0</v>
      </c>
      <c r="AP103" cm="1">
        <f t="array" ref="AP103">IFERROR(_xlfn.XLOOKUP(Tool_Austria!$F103&amp;$E$2,'Cooking methods'!$A:$A&amp;'Cooking methods'!$B:$B,'Cooking methods'!Q:Q)*$E103,"")</f>
        <v>0</v>
      </c>
      <c r="AQ103" cm="1">
        <f t="array" ref="AQ103">IFERROR(_xlfn.XLOOKUP(Tool_Austria!$F103&amp;$E$2,'Cooking methods'!$A:$A&amp;'Cooking methods'!$B:$B,'Cooking methods'!R:R)*$E103,"")</f>
        <v>0</v>
      </c>
      <c r="AR103" cm="1">
        <f t="array" ref="AR103">IFERROR(_xlfn.XLOOKUP(Tool_Austria!$G103&amp;$E$2,'Waste management'!$A:$A&amp;'Waste management'!$B:$B,'Waste management'!C:C)*$E103,"")</f>
        <v>1.0033408000000004E-2</v>
      </c>
      <c r="AS103" cm="1">
        <f t="array" ref="AS103">IFERROR(_xlfn.XLOOKUP(Tool_Austria!$G103&amp;$E$2,'Waste management'!$A:$A&amp;'Waste management'!$B:$B,'Waste management'!D:D)*$E103,"")</f>
        <v>6.8454579200000026E-11</v>
      </c>
      <c r="AT103" cm="1">
        <f t="array" ref="AT103">IFERROR(_xlfn.XLOOKUP(Tool_Austria!$G103&amp;$E$2,'Waste management'!$A:$A&amp;'Waste management'!$B:$B,'Waste management'!E:E)*$E103,"")</f>
        <v>1.845760000000001E-4</v>
      </c>
      <c r="AU103" cm="1">
        <f t="array" ref="AU103">IFERROR(_xlfn.XLOOKUP(Tool_Austria!$G103&amp;$E$2,'Waste management'!$A:$A&amp;'Waste management'!$B:$B,'Waste management'!F:F)*$E103,"")</f>
        <v>2.150400000000001E-5</v>
      </c>
      <c r="AV103" cm="1">
        <f t="array" ref="AV103">IFERROR(_xlfn.XLOOKUP(Tool_Austria!$G103&amp;$E$2,'Waste management'!$A:$A&amp;'Waste management'!$B:$B,'Waste management'!G:G)*$E103,"")</f>
        <v>2.0750643200000011E-9</v>
      </c>
      <c r="AW103" cm="1">
        <f t="array" ref="AW103">IFERROR(_xlfn.XLOOKUP(Tool_Austria!$G103&amp;$E$2,'Waste management'!$A:$A&amp;'Waste management'!$B:$B,'Waste management'!H:H)*$E103,"")</f>
        <v>6.7639219200000026E-11</v>
      </c>
      <c r="AX103" cm="1">
        <f t="array" ref="AX103">IFERROR(_xlfn.XLOOKUP(Tool_Austria!$G103&amp;$E$2,'Waste management'!$A:$A&amp;'Waste management'!$B:$B,'Waste management'!I:I)*$E103,"")</f>
        <v>4.8089574400000025E-11</v>
      </c>
      <c r="AY103" cm="1">
        <f t="array" ref="AY103">IFERROR(_xlfn.XLOOKUP(Tool_Austria!$G103&amp;$E$2,'Waste management'!$A:$A&amp;'Waste management'!$B:$B,'Waste management'!J:J)*$E103,"")</f>
        <v>3.9603200000000021E-4</v>
      </c>
      <c r="AZ103" cm="1">
        <f t="array" ref="AZ103">IFERROR(_xlfn.XLOOKUP(Tool_Austria!$G103&amp;$E$2,'Waste management'!$A:$A&amp;'Waste management'!$B:$B,'Waste management'!K:K)*$E103,"")</f>
        <v>9.6399206400000044E-7</v>
      </c>
      <c r="BA103" cm="1">
        <f t="array" ref="BA103">IFERROR(_xlfn.XLOOKUP(Tool_Austria!$G103&amp;$E$2,'Waste management'!$A:$A&amp;'Waste management'!$B:$B,'Waste management'!L:L)*$E103,"")</f>
        <v>1.7346810880000007E-5</v>
      </c>
      <c r="BB103" cm="1">
        <f t="array" ref="BB103">IFERROR(_xlfn.XLOOKUP(Tool_Austria!$G103&amp;$E$2,'Waste management'!$A:$A&amp;'Waste management'!$B:$B,'Waste management'!M:M)*$E103,"")</f>
        <v>1.7454080000000008E-3</v>
      </c>
      <c r="BC103" cm="1">
        <f t="array" ref="BC103">IFERROR(_xlfn.XLOOKUP(Tool_Austria!$G103&amp;$E$2,'Waste management'!$A:$A&amp;'Waste management'!$B:$B,'Waste management'!N:N)*$E103,"")</f>
        <v>1.5008250880000007</v>
      </c>
      <c r="BD103" cm="1">
        <f t="array" ref="BD103">IFERROR(_xlfn.XLOOKUP(Tool_Austria!$G103&amp;$E$2,'Waste management'!$A:$A&amp;'Waste management'!$B:$B,'Waste management'!O:O)*$E103,"")</f>
        <v>9.5694592000000037E-2</v>
      </c>
      <c r="BE103" cm="1">
        <f t="array" ref="BE103">IFERROR(_xlfn.XLOOKUP(Tool_Austria!$G103&amp;$E$2,'Waste management'!$A:$A&amp;'Waste management'!$B:$B,'Waste management'!P:P)*$E103,"")</f>
        <v>2.0661760000000012E-3</v>
      </c>
      <c r="BF103" cm="1">
        <f t="array" ref="BF103">IFERROR(_xlfn.XLOOKUP(Tool_Austria!$G103&amp;$E$2,'Waste management'!$A:$A&amp;'Waste management'!$B:$B,'Waste management'!Q:Q)*$E103,"")</f>
        <v>6.0137728000000029E-2</v>
      </c>
      <c r="BG103" cm="1">
        <f t="array" ref="BG103">IFERROR(_xlfn.XLOOKUP(Tool_Austria!$G103&amp;$E$2,'Waste management'!$A:$A&amp;'Waste management'!$B:$B,'Waste management'!R:R)*$E103,"")</f>
        <v>1.9543552000000009E-8</v>
      </c>
      <c r="BH103">
        <f>IFERROR((L103+AR103+AB103)*_xlfn.XLOOKUP(Tool_Austria!BH$4,Monetization_Factors!$A:$A,Monetization_Factors!$D:$D),"")</f>
        <v>4.5416628977382849E-2</v>
      </c>
      <c r="BI103">
        <f>IFERROR((M103+AS103+AC103)*_xlfn.XLOOKUP(Tool_Austria!BI$4,Monetization_Factors!$A:$A,Monetization_Factors!$D:$D),"")</f>
        <v>3.6114992183171526E-7</v>
      </c>
      <c r="BJ103">
        <f>IFERROR((N103+AT103+AD103)*_xlfn.XLOOKUP(Tool_Austria!BJ$4,Monetization_Factors!$A:$A,Monetization_Factors!$D:$D),"")</f>
        <v>1.7824896267820863E-4</v>
      </c>
      <c r="BK103">
        <f>IFERROR((O103+AU103+AE103)*_xlfn.XLOOKUP(Tool_Austria!BK$4,Monetization_Factors!$A:$A,Monetization_Factors!$D:$D),"")</f>
        <v>1.2023783692577167E-3</v>
      </c>
      <c r="BL103">
        <f>IFERROR((P103+AV103+AF103)*_xlfn.XLOOKUP(Tool_Austria!BL$4,Monetization_Factors!$A:$A,Monetization_Factors!$D:$D),"")</f>
        <v>2.6609248970738814E-2</v>
      </c>
      <c r="BM103">
        <f>IFERROR((Q103+AW103+AG103)*_xlfn.XLOOKUP(Tool_Austria!BM$4,Monetization_Factors!$A:$A,Monetization_Factors!$D:$D),"")</f>
        <v>8.6105467463341661E-4</v>
      </c>
      <c r="BN103">
        <f>IFERROR((R103+AX103+AH103)*_xlfn.XLOOKUP(Tool_Austria!BN$4,Monetization_Factors!$A:$A,Monetization_Factors!$D:$D),"")</f>
        <v>2.3265169414733931E-4</v>
      </c>
      <c r="BO103">
        <f>IFERROR((S103+AY103+AI103)*_xlfn.XLOOKUP(Tool_Austria!BO$4,Monetization_Factors!$A:$A,Monetization_Factors!$D:$D),"")</f>
        <v>1.515609072213032E-3</v>
      </c>
      <c r="BP103">
        <f>IFERROR((T103+AZ103+AJ103)*_xlfn.XLOOKUP(Tool_Austria!BP$4,Monetization_Factors!$A:$A,Monetization_Factors!$D:$D),"")</f>
        <v>9.459317814503672E-5</v>
      </c>
      <c r="BQ103">
        <f>IFERROR((U103+BA103+AK103)*_xlfn.XLOOKUP(Tool_Austria!BQ$4,Monetization_Factors!$A:$A,Monetization_Factors!$D:$D),"")</f>
        <v>3.9900719676866396E-3</v>
      </c>
      <c r="BR103" t="str">
        <f>IFERROR((V103+BB103+AL103)*_xlfn.XLOOKUP(Tool_Austria!BR$4,Monetization_Factors!$A:$A,Monetization_Factors!$D:$D),"")</f>
        <v/>
      </c>
      <c r="BS103">
        <f>IFERROR((W103+BC103+AM103)*_xlfn.XLOOKUP(Tool_Austria!BS$4,Monetization_Factors!$A:$A,Monetization_Factors!$D:$D),"")</f>
        <v>2.2808238155804929E-4</v>
      </c>
      <c r="BT103">
        <f>IFERROR((X103+BD103+AN103)*_xlfn.XLOOKUP(Tool_Austria!BT$4,Monetization_Factors!$A:$A,Monetization_Factors!$D:$D),"")</f>
        <v>2.6436345452717377E-3</v>
      </c>
      <c r="BU103">
        <f>IFERROR((Y103+BE103+AO103)*_xlfn.XLOOKUP(Tool_Austria!BU$4,Monetization_Factors!$A:$A,Monetization_Factors!$D:$D),"")</f>
        <v>4.0237555503554612E-4</v>
      </c>
      <c r="BV103">
        <f>IFERROR((Z103+BF103+AP103)*_xlfn.XLOOKUP(Tool_Austria!BV$4,Monetization_Factors!$A:$A,Monetization_Factors!$D:$D),"")</f>
        <v>7.5297609592456325E-3</v>
      </c>
      <c r="BW103">
        <f>IFERROR((AA103+BG103+AQ103)*_xlfn.XLOOKUP(Tool_Austria!BW$4,Monetization_Factors!$A:$A,Monetization_Factors!$D:$D),"")</f>
        <v>2.1726352942576836E-6</v>
      </c>
      <c r="BX103" s="38" t="str" cm="1">
        <f t="array" ref="BX103">IFERROR(_xlfn.IFS(I103&lt;&gt;0,I103*E103,I103="",J103*E103),"")</f>
        <v/>
      </c>
      <c r="BY103" s="38">
        <f t="shared" si="43"/>
        <v>9.0906873093210092E-2</v>
      </c>
      <c r="BZ103" s="38">
        <f t="shared" si="44"/>
        <v>9.0906873093210092E-2</v>
      </c>
      <c r="CA103" s="38">
        <f t="shared" si="45"/>
        <v>1.3985672783570782E-4</v>
      </c>
      <c r="CB103">
        <f t="shared" ref="CB103:CP118" si="48">IFERROR((L103+AB103+AR103),"")</f>
        <v>0.34908781824000018</v>
      </c>
      <c r="CC103">
        <f t="shared" ref="CC103:CC112" si="49">IFERROR((M103+AC103+AS103),"")</f>
        <v>9.021747840000003E-9</v>
      </c>
      <c r="CD103">
        <f t="shared" ref="CD103:CD112" si="50">IFERROR((N103+AD103+AT103),"")</f>
        <v>0.11679394227200006</v>
      </c>
      <c r="CE103">
        <f t="shared" ref="CE103:CE112" si="51">IFERROR((O103+AE103+AU103),"")</f>
        <v>7.9434455296000038E-4</v>
      </c>
      <c r="CF103">
        <f t="shared" ref="CF103:CF112" si="52">IFERROR((P103+AF103+AV103),"")</f>
        <v>2.6655256320000013E-8</v>
      </c>
      <c r="CG103">
        <f t="shared" ref="CG103:CG112" si="53">IFERROR((Q103+AG103+AW103),"")</f>
        <v>4.1464437504000026E-9</v>
      </c>
      <c r="CH103">
        <f t="shared" ref="CH103:CH112" si="54">IFERROR((R103+AH103+AX103),"")</f>
        <v>2.023689346560001E-10</v>
      </c>
      <c r="CI103">
        <f t="shared" ref="CI103:CI112" si="55">IFERROR((S103+AI103+AY103),"")</f>
        <v>3.4615633920000014E-3</v>
      </c>
      <c r="CJ103">
        <f t="shared" ref="CJ103:CJ112" si="56">IFERROR((T103+AJ103+AZ103),"")</f>
        <v>3.8777369344000017E-5</v>
      </c>
      <c r="CK103">
        <f t="shared" ref="CK103:CK112" si="57">IFERROR((U103+AK103+BA103),"")</f>
        <v>9.7540755200000036E-4</v>
      </c>
      <c r="CL103">
        <f t="shared" ref="CL103:CL112" si="58">IFERROR((V103+AL103+BB103),"")</f>
        <v>1.4336337612800006E-2</v>
      </c>
      <c r="CM103">
        <f t="shared" ref="CM103:CM112" si="59">IFERROR((W103+AM103+BC103),"")</f>
        <v>4.6870034713600024</v>
      </c>
      <c r="CN103">
        <f t="shared" ref="CN103:CN112" si="60">IFERROR((X103+AN103+BD103),"")</f>
        <v>11.872291558400006</v>
      </c>
      <c r="CO103">
        <f t="shared" ref="CO103:CO112" si="61">IFERROR((Y103+AO103+BE103),"")</f>
        <v>6.331709977600003E-2</v>
      </c>
      <c r="CP103">
        <f t="shared" ref="CP103:CP112" si="62">IFERROR((Z103+AP103+BF103),"")</f>
        <v>4.5599533056000023</v>
      </c>
      <c r="CQ103">
        <f t="shared" si="37"/>
        <v>1.0399764300800006E-6</v>
      </c>
      <c r="CR103">
        <f t="shared" ref="CR103:DF118" si="63">IFERROR((L103+AB103+AR103)/$F$2,"")</f>
        <v>5.3705818190769256E-4</v>
      </c>
      <c r="CS103">
        <f t="shared" ref="CS103:CS112" si="64">IFERROR((M103+AC103+AS103)/$F$2,"")</f>
        <v>1.3879612061538466E-11</v>
      </c>
      <c r="CT103">
        <f t="shared" ref="CT103:CT112" si="65">IFERROR((N103+AD103+AT103)/$F$2,"")</f>
        <v>1.7968298811076933E-4</v>
      </c>
      <c r="CU103">
        <f t="shared" ref="CU103:CU112" si="66">IFERROR((O103+AE103+AU103)/$F$2,"")</f>
        <v>1.2220685430153851E-6</v>
      </c>
      <c r="CV103">
        <f t="shared" ref="CV103:CV112" si="67">IFERROR((P103+AF103+AV103)/$F$2,"")</f>
        <v>4.1008086646153863E-11</v>
      </c>
      <c r="CW103">
        <f t="shared" ref="CW103:CW112" si="68">IFERROR((Q103+AG103+AW103)/$F$2,"")</f>
        <v>6.3791442313846196E-12</v>
      </c>
      <c r="CX103">
        <f t="shared" ref="CX103:CX112" si="69">IFERROR((R103+AH103+AX103)/$F$2,"")</f>
        <v>3.1133682254769246E-13</v>
      </c>
      <c r="CY103">
        <f t="shared" ref="CY103:CY112" si="70">IFERROR((S103+AI103+AY103)/$F$2,"")</f>
        <v>5.3254821415384635E-6</v>
      </c>
      <c r="CZ103">
        <f t="shared" ref="CZ103:CZ112" si="71">IFERROR((T103+AJ103+AZ103)/$F$2,"")</f>
        <v>5.9657491298461559E-8</v>
      </c>
      <c r="DA103">
        <f t="shared" ref="DA103:DA112" si="72">IFERROR((U103+AK103+BA103)/$F$2,"")</f>
        <v>1.5006270030769236E-6</v>
      </c>
      <c r="DB103">
        <f t="shared" ref="DB103:DB112" si="73">IFERROR((V103+AL103+BB103)/$F$2,"")</f>
        <v>2.2055904019692318E-5</v>
      </c>
      <c r="DC103">
        <f t="shared" ref="DC103:DC112" si="74">IFERROR((W103+AM103+BC103)/$F$2,"")</f>
        <v>7.2107745713230805E-3</v>
      </c>
      <c r="DD103">
        <f t="shared" ref="DD103:DD112" si="75">IFERROR((X103+AN103+BD103)/$F$2,"")</f>
        <v>1.8265063936000008E-2</v>
      </c>
      <c r="DE103">
        <f t="shared" ref="DE103:DE112" si="76">IFERROR((Y103+AO103+BE103)/$F$2,"")</f>
        <v>9.7410922732307735E-5</v>
      </c>
      <c r="DF103">
        <f t="shared" ref="DF103:DF112" si="77">IFERROR((Z103+AP103+BF103)/$F$2,"")</f>
        <v>7.0153127778461574E-3</v>
      </c>
      <c r="DG103">
        <f t="shared" si="38"/>
        <v>1.5999637385846163E-9</v>
      </c>
      <c r="DH103" s="5">
        <f>IFERROR(((((L103+AB103)*(1/$H103))+AR103)/$F$2)/($B$2*('CAR.CAP_per person'!B$2)/(_xlfn.XLOOKUP($E$2,EU_countries_GDP!$A$2:$A$29,EU_countries_GDP!$E$2:$E$29))),"")</f>
        <v>0.46894470135416261</v>
      </c>
      <c r="DI103" s="5">
        <f>IFERROR(((((M103+AC103)*(1/$H103))+AS103)/$F$2)/($B$2*('CAR.CAP_per person'!C$2)/(_xlfn.XLOOKUP($E$2,EU_countries_GDP!$A$2:$A$29,EU_countries_GDP!$E$2:$E$29))),"")</f>
        <v>1.5632257298323898E-4</v>
      </c>
      <c r="DJ103" s="5">
        <f>IFERROR(((((N103+AD103)*(1/$H103))+AT103)/$F$2)/($B$2*('CAR.CAP_per person'!D$2)/(_xlfn.XLOOKUP($E$2,EU_countries_GDP!$A$2:$A$29,EU_countries_GDP!$E$2:$E$29))),"")</f>
        <v>2.0838628283013205E-3</v>
      </c>
      <c r="DK103" s="5">
        <f>IFERROR(((((O103+AE103)*(1/$H103))+AU103)/$F$2)/($B$2*('CAR.CAP_per person'!E$2)/(_xlfn.XLOOKUP($E$2,EU_countries_GDP!$A$2:$A$29,EU_countries_GDP!$E$2:$E$29))),"")</f>
        <v>1.7905586935421186E-2</v>
      </c>
      <c r="DL103" s="5">
        <f>IFERROR(((((P103+AF103)*(1/$H103))+AV103)/$F$2)/($B$2*('CAR.CAP_per person'!F$2)/(_xlfn.XLOOKUP($E$2,EU_countries_GDP!$A$2:$A$29,EU_countries_GDP!$E$2:$E$29))),"")</f>
        <v>0.44868346636354672</v>
      </c>
      <c r="DM103" s="5">
        <f>IFERROR(((((Q103+AG103)*(1/$H103))+AW103)/$F$2)/($B$2*('CAR.CAP_per person'!G$2)/(_xlfn.XLOOKUP($E$2,EU_countries_GDP!$A$2:$A$29,EU_countries_GDP!$E$2:$E$29))),"")</f>
        <v>3.9968210058080281E-2</v>
      </c>
      <c r="DN103" s="5">
        <f>IFERROR(((((R103+AH103)*(1/$H103))+AX103)/$F$2)/($B$2*('CAR.CAP_per person'!H$2)/(_xlfn.XLOOKUP($E$2,EU_countries_GDP!$A$2:$A$29,EU_countries_GDP!$E$2:$E$29))),"")</f>
        <v>3.5606465021809953E-4</v>
      </c>
      <c r="DO103" s="5">
        <f>IFERROR(((((S103+AI103)*(1/$H103))+AY103)/$F$2)/($B$2*('CAR.CAP_per person'!I$2)/(_xlfn.XLOOKUP($E$2,EU_countries_GDP!$A$2:$A$29,EU_countries_GDP!$E$2:$E$29))),"")</f>
        <v>2.8848872750359883E-2</v>
      </c>
      <c r="DP103" s="5">
        <f>IFERROR(((((T103+AJ103)*(1/$H103))+AZ103)/$F$2)/($B$2*('CAR.CAP_per person'!J$2)/(_xlfn.XLOOKUP($E$2,EU_countries_GDP!$A$2:$A$29,EU_countries_GDP!$E$2:$E$29))),"")</f>
        <v>6.1323326727144703E-2</v>
      </c>
      <c r="DQ103" s="5">
        <f>IFERROR(((((U103+AK103)*(1/$H103))+BA103)/$F$2)/($B$2*('CAR.CAP_per person'!K$2)/(_xlfn.XLOOKUP($E$2,EU_countries_GDP!$A$2:$A$29,EU_countries_GDP!$E$2:$E$29))),"")</f>
        <v>4.4998952916232113E-2</v>
      </c>
      <c r="DR103" s="5">
        <f>IFERROR(((((V103+AL103)*(1/$H103))+BB103)/$F$2)/($B$2*('CAR.CAP_per person'!L$2)/(_xlfn.XLOOKUP($E$2,EU_countries_GDP!$A$2:$A$29,EU_countries_GDP!$E$2:$E$29))),"")</f>
        <v>1.9372771865485309E-2</v>
      </c>
      <c r="DS103" s="5">
        <f>IFERROR(((((W103+AM103)*(1/$H103))+BC103)/$F$2)/($B$2*('CAR.CAP_per person'!M$2)/(_xlfn.XLOOKUP($E$2,EU_countries_GDP!$A$2:$A$29,EU_countries_GDP!$E$2:$E$29))),"")</f>
        <v>0.2300968183221766</v>
      </c>
      <c r="DT103" s="5">
        <f>IFERROR(((((X103+AN103)*(1/$H103))+BD103)/$F$2)/($B$2*('CAR.CAP_per person'!N$2)/(_xlfn.XLOOKUP($E$2,EU_countries_GDP!$A$2:$A$29,EU_countries_GDP!$E$2:$E$29))),"")</f>
        <v>8.7164344325587546</v>
      </c>
      <c r="DU103" s="5">
        <f>IFERROR(((((Y103+AO103)*(1/$H103))+BE103)/$F$2)/($B$2*('CAR.CAP_per person'!O$2)/(_xlfn.XLOOKUP($E$2,EU_countries_GDP!$A$2:$A$29,EU_countries_GDP!$E$2:$E$29))),"")</f>
        <v>3.1730330361836178E-3</v>
      </c>
      <c r="DV103" s="5">
        <f>IFERROR(((((Z103+AP103)*(1/$H103))+BF103)/$F$2)/($B$2*('CAR.CAP_per person'!P$2)/(_xlfn.XLOOKUP($E$2,EU_countries_GDP!$A$2:$A$29,EU_countries_GDP!$E$2:$E$29))),"")</f>
        <v>0.18915750675482401</v>
      </c>
      <c r="DW103" s="5">
        <f>IFERROR(((((AA103+AQ103)*(1/$H103))+BG103)/$F$2)/($B$2*('CAR.CAP_per person'!Q$2)/(_xlfn.XLOOKUP($E$2,EU_countries_GDP!$A$2:$A$29,EU_countries_GDP!$E$2:$E$29))),"")</f>
        <v>4.3709120889138156E-2</v>
      </c>
    </row>
    <row r="104" spans="1:127">
      <c r="A104" t="s">
        <v>223</v>
      </c>
      <c r="B104" t="str">
        <f>_xlfn.XLOOKUP(D104,Table5[Ingredient],Table5[Category],"",FALSE)</f>
        <v>Fruit</v>
      </c>
      <c r="C104" s="33" t="s">
        <v>177</v>
      </c>
      <c r="D104" s="33" t="s">
        <v>211</v>
      </c>
      <c r="E104" s="33">
        <v>3.3600000000000012E-2</v>
      </c>
      <c r="F104" s="33" t="s">
        <v>189</v>
      </c>
      <c r="G104" s="33" t="s">
        <v>180</v>
      </c>
      <c r="H104" s="91">
        <f>Dataset_AT!R101</f>
        <v>1.6264885274469947E-2</v>
      </c>
      <c r="I104" s="33"/>
      <c r="J104" s="37">
        <f>IFERROR(INDEX('AveragePrices&amp;Codes'!G:AG, MATCH($D104, 'AveragePrices&amp;Codes'!$A:$A, 0), MATCH(Tool_Austria!$E$2, 'AveragePrices&amp;Codes'!$G$1:$AG$1, 0)),"")</f>
        <v>3.2678820526666668</v>
      </c>
      <c r="K104" s="37">
        <f>IFERROR(E104/(_xlfn.XLOOKUP(A104,Dataset_AT!$V$2:$V$9,Dataset_AT!$W$2:$W$9)),"")</f>
        <v>4.5405405405405422E-4</v>
      </c>
      <c r="L104">
        <f>IFERROR(IF($F104="Raw",_xlfn.XLOOKUP(_xlfn.XLOOKUP(Tool_Austria!$D104,'AveragePrices&amp;Codes'!$A:$A,'AveragePrices&amp;Codes'!$B:$B),AGRIBALYSE_Raw!$B:$B,AGRIBALYSE_Raw!O:O)*$E104,_xlfn.XLOOKUP(_xlfn.XLOOKUP(Tool_Austria!$D104,'AveragePrices&amp;Codes'!$A:$A,'AveragePrices&amp;Codes'!$B:$B),AGRIBALYSE_Cooked!$C:$C,AGRIBALYSE_Cooked!P:P)*$E104),"")</f>
        <v>1.7907724464000005E-2</v>
      </c>
      <c r="M104">
        <f>IFERROR(IF($F104="Raw",_xlfn.XLOOKUP(_xlfn.XLOOKUP(Tool_Austria!$D104,'AveragePrices&amp;Codes'!$A:$A,'AveragePrices&amp;Codes'!$B:$B),AGRIBALYSE_Raw!$B:$B,AGRIBALYSE_Raw!P:P)*$E104,_xlfn.XLOOKUP(_xlfn.XLOOKUP(Tool_Austria!$D104,'AveragePrices&amp;Codes'!$A:$A,'AveragePrices&amp;Codes'!$B:$B),AGRIBALYSE_Cooked!$C:$C,AGRIBALYSE_Cooked!Q:Q)*$E104),"")</f>
        <v>7.9861847520000029E-10</v>
      </c>
      <c r="N104">
        <f>IFERROR(IF($F104="Raw",_xlfn.XLOOKUP(_xlfn.XLOOKUP(Tool_Austria!$D104,'AveragePrices&amp;Codes'!$A:$A,'AveragePrices&amp;Codes'!$B:$B),AGRIBALYSE_Raw!$B:$B,AGRIBALYSE_Raw!Q:Q)*$E104,_xlfn.XLOOKUP(_xlfn.XLOOKUP(Tool_Austria!$D104,'AveragePrices&amp;Codes'!$A:$A,'AveragePrices&amp;Codes'!$B:$B),AGRIBALYSE_Cooked!$C:$C,AGRIBALYSE_Cooked!R:R)*$E104),"")</f>
        <v>3.0092219136000011E-3</v>
      </c>
      <c r="O104">
        <f>IFERROR(IF($F104="Raw",_xlfn.XLOOKUP(_xlfn.XLOOKUP(Tool_Austria!$D104,'AveragePrices&amp;Codes'!$A:$A,'AveragePrices&amp;Codes'!$B:$B),AGRIBALYSE_Raw!$B:$B,AGRIBALYSE_Raw!R:R)*$E104,_xlfn.XLOOKUP(_xlfn.XLOOKUP(Tool_Austria!$D104,'AveragePrices&amp;Codes'!$A:$A,'AveragePrices&amp;Codes'!$B:$B),AGRIBALYSE_Cooked!$C:$C,AGRIBALYSE_Cooked!S:S)*$E104),"")</f>
        <v>8.2547619840000027E-5</v>
      </c>
      <c r="P104">
        <f>IFERROR(IF($F104="Raw",_xlfn.XLOOKUP(_xlfn.XLOOKUP(Tool_Austria!$D104,'AveragePrices&amp;Codes'!$A:$A,'AveragePrices&amp;Codes'!$B:$B),AGRIBALYSE_Raw!$B:$B,AGRIBALYSE_Raw!S:S)*$E104,_xlfn.XLOOKUP(_xlfn.XLOOKUP(Tool_Austria!$D104,'AveragePrices&amp;Codes'!$A:$A,'AveragePrices&amp;Codes'!$B:$B),AGRIBALYSE_Cooked!$C:$C,AGRIBALYSE_Cooked!T:T)*$E104),"")</f>
        <v>1.8831169392000006E-9</v>
      </c>
      <c r="Q104">
        <f>IFERROR(IF($F104="Raw",_xlfn.XLOOKUP(_xlfn.XLOOKUP(Tool_Austria!$D104,'AveragePrices&amp;Codes'!$A:$A,'AveragePrices&amp;Codes'!$B:$B),AGRIBALYSE_Raw!$B:$B,AGRIBALYSE_Raw!T:T)*$E104,_xlfn.XLOOKUP(_xlfn.XLOOKUP(Tool_Austria!$D104,'AveragePrices&amp;Codes'!$A:$A,'AveragePrices&amp;Codes'!$B:$B),AGRIBALYSE_Cooked!$C:$C,AGRIBALYSE_Cooked!U:U)*$E104),"")</f>
        <v>5.8353936480000024E-10</v>
      </c>
      <c r="R104">
        <f>IFERROR(IF($F104="Raw",_xlfn.XLOOKUP(_xlfn.XLOOKUP(Tool_Austria!$D104,'AveragePrices&amp;Codes'!$A:$A,'AveragePrices&amp;Codes'!$B:$B),AGRIBALYSE_Raw!$B:$B,AGRIBALYSE_Raw!U:U)*$E104,_xlfn.XLOOKUP(_xlfn.XLOOKUP(Tool_Austria!$D104,'AveragePrices&amp;Codes'!$A:$A,'AveragePrices&amp;Codes'!$B:$B),AGRIBALYSE_Cooked!$C:$C,AGRIBALYSE_Cooked!V:V)*$E104),"")</f>
        <v>1.7527817664000005E-11</v>
      </c>
      <c r="S104">
        <f>IFERROR(IF($F104="Raw",_xlfn.XLOOKUP(_xlfn.XLOOKUP(Tool_Austria!$D104,'AveragePrices&amp;Codes'!$A:$A,'AveragePrices&amp;Codes'!$B:$B),AGRIBALYSE_Raw!$B:$B,AGRIBALYSE_Raw!V:V)*$E104,_xlfn.XLOOKUP(_xlfn.XLOOKUP(Tool_Austria!$D104,'AveragePrices&amp;Codes'!$A:$A,'AveragePrices&amp;Codes'!$B:$B),AGRIBALYSE_Cooked!$C:$C,AGRIBALYSE_Cooked!W:W)*$E104),"")</f>
        <v>2.2459697232000007E-4</v>
      </c>
      <c r="T104">
        <f>IFERROR(IF($F104="Raw",_xlfn.XLOOKUP(_xlfn.XLOOKUP(Tool_Austria!$D104,'AveragePrices&amp;Codes'!$A:$A,'AveragePrices&amp;Codes'!$B:$B),AGRIBALYSE_Raw!$B:$B,AGRIBALYSE_Raw!W:W)*$E104,_xlfn.XLOOKUP(_xlfn.XLOOKUP(Tool_Austria!$D104,'AveragePrices&amp;Codes'!$A:$A,'AveragePrices&amp;Codes'!$B:$B),AGRIBALYSE_Cooked!$C:$C,AGRIBALYSE_Cooked!X:X)*$E104),"")</f>
        <v>3.3899762400000012E-6</v>
      </c>
      <c r="U104">
        <f>IFERROR(IF($F104="Raw",_xlfn.XLOOKUP(_xlfn.XLOOKUP(Tool_Austria!$D104,'AveragePrices&amp;Codes'!$A:$A,'AveragePrices&amp;Codes'!$B:$B),AGRIBALYSE_Raw!$B:$B,AGRIBALYSE_Raw!X:X)*$E104,_xlfn.XLOOKUP(_xlfn.XLOOKUP(Tool_Austria!$D104,'AveragePrices&amp;Codes'!$A:$A,'AveragePrices&amp;Codes'!$B:$B),AGRIBALYSE_Cooked!$C:$C,AGRIBALYSE_Cooked!Y:Y)*$E104),"")</f>
        <v>1.6526745312000005E-4</v>
      </c>
      <c r="V104">
        <f>IFERROR(IF($F104="Raw",_xlfn.XLOOKUP(_xlfn.XLOOKUP(Tool_Austria!$D104,'AveragePrices&amp;Codes'!$A:$A,'AveragePrices&amp;Codes'!$B:$B),AGRIBALYSE_Raw!$B:$B,AGRIBALYSE_Raw!Y:Y)*$E104,_xlfn.XLOOKUP(_xlfn.XLOOKUP(Tool_Austria!$D104,'AveragePrices&amp;Codes'!$A:$A,'AveragePrices&amp;Codes'!$B:$B),AGRIBALYSE_Cooked!$C:$C,AGRIBALYSE_Cooked!Z:Z)*$E104),"")</f>
        <v>8.9939707200000028E-4</v>
      </c>
      <c r="W104">
        <f>IFERROR(IF($F104="Raw",_xlfn.XLOOKUP(_xlfn.XLOOKUP(Tool_Austria!$D104,'AveragePrices&amp;Codes'!$A:$A,'AveragePrices&amp;Codes'!$B:$B),AGRIBALYSE_Raw!$B:$B,AGRIBALYSE_Raw!Z:Z)*$E104,_xlfn.XLOOKUP(_xlfn.XLOOKUP(Tool_Austria!$D104,'AveragePrices&amp;Codes'!$A:$A,'AveragePrices&amp;Codes'!$B:$B),AGRIBALYSE_Cooked!$C:$C,AGRIBALYSE_Cooked!AA:AA)*$E104),"")</f>
        <v>0.40987449216000016</v>
      </c>
      <c r="X104">
        <f>IFERROR(IF($F104="Raw",_xlfn.XLOOKUP(_xlfn.XLOOKUP(Tool_Austria!$D104,'AveragePrices&amp;Codes'!$A:$A,'AveragePrices&amp;Codes'!$B:$B),AGRIBALYSE_Raw!$B:$B,AGRIBALYSE_Raw!AA:AA)*$E104,_xlfn.XLOOKUP(_xlfn.XLOOKUP(Tool_Austria!$D104,'AveragePrices&amp;Codes'!$A:$A,'AveragePrices&amp;Codes'!$B:$B),AGRIBALYSE_Cooked!$C:$C,AGRIBALYSE_Cooked!AB:AB)*$E104),"")</f>
        <v>2.5996397616000011</v>
      </c>
      <c r="Y104">
        <f>IFERROR(IF($F104="Raw",_xlfn.XLOOKUP(_xlfn.XLOOKUP(Tool_Austria!$D104,'AveragePrices&amp;Codes'!$A:$A,'AveragePrices&amp;Codes'!$B:$B),AGRIBALYSE_Raw!$B:$B,AGRIBALYSE_Raw!AB:AB)*$E104,_xlfn.XLOOKUP(_xlfn.XLOOKUP(Tool_Austria!$D104,'AveragePrices&amp;Codes'!$A:$A,'AveragePrices&amp;Codes'!$B:$B),AGRIBALYSE_Cooked!$C:$C,AGRIBALYSE_Cooked!AC:AC)*$E104),"")</f>
        <v>0.22392748224000009</v>
      </c>
      <c r="Z104">
        <f>IFERROR(IF($F104="Raw",_xlfn.XLOOKUP(_xlfn.XLOOKUP(Tool_Austria!$D104,'AveragePrices&amp;Codes'!$A:$A,'AveragePrices&amp;Codes'!$B:$B),AGRIBALYSE_Raw!$B:$B,AGRIBALYSE_Raw!AC:AC)*$E104,_xlfn.XLOOKUP(_xlfn.XLOOKUP(Tool_Austria!$D104,'AveragePrices&amp;Codes'!$A:$A,'AveragePrices&amp;Codes'!$B:$B),AGRIBALYSE_Cooked!$C:$C,AGRIBALYSE_Cooked!AD:AD)*$E104),"")</f>
        <v>0.27090852432000012</v>
      </c>
      <c r="AA104">
        <f>IFERROR(IF($F104="Raw",_xlfn.XLOOKUP(_xlfn.XLOOKUP(Tool_Austria!$D104,'AveragePrices&amp;Codes'!$A:$A,'AveragePrices&amp;Codes'!$B:$B),AGRIBALYSE_Raw!$B:$B,AGRIBALYSE_Raw!AD:AD)*$E104,_xlfn.XLOOKUP(_xlfn.XLOOKUP(Tool_Austria!$D104,'AveragePrices&amp;Codes'!$A:$A,'AveragePrices&amp;Codes'!$B:$B),AGRIBALYSE_Cooked!$C:$C,AGRIBALYSE_Cooked!AE:AE)*$E104),"")</f>
        <v>1.0897753776000005E-7</v>
      </c>
      <c r="AB104" cm="1">
        <f t="array" ref="AB104">IFERROR(_xlfn.XLOOKUP(Tool_Austria!$F104&amp;$E$2,'Cooking methods'!$A:$A&amp;'Cooking methods'!$B:$B,'Cooking methods'!C:C)*$E104,"")</f>
        <v>0</v>
      </c>
      <c r="AC104" cm="1">
        <f t="array" ref="AC104">IFERROR(_xlfn.XLOOKUP(Tool_Austria!$F104&amp;$E$2,'Cooking methods'!$A:$A&amp;'Cooking methods'!$B:$B,'Cooking methods'!D:D)*$E104,"")</f>
        <v>0</v>
      </c>
      <c r="AD104" cm="1">
        <f t="array" ref="AD104">IFERROR(_xlfn.XLOOKUP(Tool_Austria!$F104&amp;$E$2,'Cooking methods'!$A:$A&amp;'Cooking methods'!$B:$B,'Cooking methods'!E:E)*$E104,"")</f>
        <v>0</v>
      </c>
      <c r="AE104" cm="1">
        <f t="array" ref="AE104">IFERROR(_xlfn.XLOOKUP(Tool_Austria!$F104&amp;$E$2,'Cooking methods'!$A:$A&amp;'Cooking methods'!$B:$B,'Cooking methods'!F:F)*$E104,"")</f>
        <v>0</v>
      </c>
      <c r="AF104" cm="1">
        <f t="array" ref="AF104">IFERROR(_xlfn.XLOOKUP(Tool_Austria!$F104&amp;$E$2,'Cooking methods'!$A:$A&amp;'Cooking methods'!$B:$B,'Cooking methods'!G:G)*$E104,"")</f>
        <v>0</v>
      </c>
      <c r="AG104" cm="1">
        <f t="array" ref="AG104">IFERROR(_xlfn.XLOOKUP(Tool_Austria!$F104&amp;$E$2,'Cooking methods'!$A:$A&amp;'Cooking methods'!$B:$B,'Cooking methods'!H:H)*$E104,"")</f>
        <v>0</v>
      </c>
      <c r="AH104" cm="1">
        <f t="array" ref="AH104">IFERROR(_xlfn.XLOOKUP(Tool_Austria!$F104&amp;$E$2,'Cooking methods'!$A:$A&amp;'Cooking methods'!$B:$B,'Cooking methods'!I:I)*$E104,"")</f>
        <v>0</v>
      </c>
      <c r="AI104" cm="1">
        <f t="array" ref="AI104">IFERROR(_xlfn.XLOOKUP(Tool_Austria!$F104&amp;$E$2,'Cooking methods'!$A:$A&amp;'Cooking methods'!$B:$B,'Cooking methods'!J:J)*$E104,"")</f>
        <v>0</v>
      </c>
      <c r="AJ104" cm="1">
        <f t="array" ref="AJ104">IFERROR(_xlfn.XLOOKUP(Tool_Austria!$F104&amp;$E$2,'Cooking methods'!$A:$A&amp;'Cooking methods'!$B:$B,'Cooking methods'!K:K)*$E104,"")</f>
        <v>0</v>
      </c>
      <c r="AK104" cm="1">
        <f t="array" ref="AK104">IFERROR(_xlfn.XLOOKUP(Tool_Austria!$F104&amp;$E$2,'Cooking methods'!$A:$A&amp;'Cooking methods'!$B:$B,'Cooking methods'!L:L)*$E104,"")</f>
        <v>0</v>
      </c>
      <c r="AL104" cm="1">
        <f t="array" ref="AL104">IFERROR(_xlfn.XLOOKUP(Tool_Austria!$F104&amp;$E$2,'Cooking methods'!$A:$A&amp;'Cooking methods'!$B:$B,'Cooking methods'!M:M)*$E104,"")</f>
        <v>0</v>
      </c>
      <c r="AM104" cm="1">
        <f t="array" ref="AM104">IFERROR(_xlfn.XLOOKUP(Tool_Austria!$F104&amp;$E$2,'Cooking methods'!$A:$A&amp;'Cooking methods'!$B:$B,'Cooking methods'!N:N)*$E104,"")</f>
        <v>0</v>
      </c>
      <c r="AN104" cm="1">
        <f t="array" ref="AN104">IFERROR(_xlfn.XLOOKUP(Tool_Austria!$F104&amp;$E$2,'Cooking methods'!$A:$A&amp;'Cooking methods'!$B:$B,'Cooking methods'!O:O)*$E104,"")</f>
        <v>0</v>
      </c>
      <c r="AO104" cm="1">
        <f t="array" ref="AO104">IFERROR(_xlfn.XLOOKUP(Tool_Austria!$F104&amp;$E$2,'Cooking methods'!$A:$A&amp;'Cooking methods'!$B:$B,'Cooking methods'!P:P)*$E104,"")</f>
        <v>0</v>
      </c>
      <c r="AP104" cm="1">
        <f t="array" ref="AP104">IFERROR(_xlfn.XLOOKUP(Tool_Austria!$F104&amp;$E$2,'Cooking methods'!$A:$A&amp;'Cooking methods'!$B:$B,'Cooking methods'!Q:Q)*$E104,"")</f>
        <v>0</v>
      </c>
      <c r="AQ104" cm="1">
        <f t="array" ref="AQ104">IFERROR(_xlfn.XLOOKUP(Tool_Austria!$F104&amp;$E$2,'Cooking methods'!$A:$A&amp;'Cooking methods'!$B:$B,'Cooking methods'!R:R)*$E104,"")</f>
        <v>0</v>
      </c>
      <c r="AR104" cm="1">
        <f t="array" ref="AR104">IFERROR(_xlfn.XLOOKUP(Tool_Austria!$G104&amp;$E$2,'Waste management'!$A:$A&amp;'Waste management'!$B:$B,'Waste management'!C:C)*$E104,"")</f>
        <v>1.8812640000000005E-3</v>
      </c>
      <c r="AS104" cm="1">
        <f t="array" ref="AS104">IFERROR(_xlfn.XLOOKUP(Tool_Austria!$G104&amp;$E$2,'Waste management'!$A:$A&amp;'Waste management'!$B:$B,'Waste management'!D:D)*$E104,"")</f>
        <v>1.2835233600000004E-11</v>
      </c>
      <c r="AT104" cm="1">
        <f t="array" ref="AT104">IFERROR(_xlfn.XLOOKUP(Tool_Austria!$G104&amp;$E$2,'Waste management'!$A:$A&amp;'Waste management'!$B:$B,'Waste management'!E:E)*$E104,"")</f>
        <v>3.4608000000000018E-5</v>
      </c>
      <c r="AU104" cm="1">
        <f t="array" ref="AU104">IFERROR(_xlfn.XLOOKUP(Tool_Austria!$G104&amp;$E$2,'Waste management'!$A:$A&amp;'Waste management'!$B:$B,'Waste management'!F:F)*$E104,"")</f>
        <v>4.0320000000000014E-6</v>
      </c>
      <c r="AV104" cm="1">
        <f t="array" ref="AV104">IFERROR(_xlfn.XLOOKUP(Tool_Austria!$G104&amp;$E$2,'Waste management'!$A:$A&amp;'Waste management'!$B:$B,'Waste management'!G:G)*$E104,"")</f>
        <v>3.8907456000000013E-10</v>
      </c>
      <c r="AW104" cm="1">
        <f t="array" ref="AW104">IFERROR(_xlfn.XLOOKUP(Tool_Austria!$G104&amp;$E$2,'Waste management'!$A:$A&amp;'Waste management'!$B:$B,'Waste management'!H:H)*$E104,"")</f>
        <v>1.2682353600000003E-11</v>
      </c>
      <c r="AX104" cm="1">
        <f t="array" ref="AX104">IFERROR(_xlfn.XLOOKUP(Tool_Austria!$G104&amp;$E$2,'Waste management'!$A:$A&amp;'Waste management'!$B:$B,'Waste management'!I:I)*$E104,"")</f>
        <v>9.016795200000003E-12</v>
      </c>
      <c r="AY104" cm="1">
        <f t="array" ref="AY104">IFERROR(_xlfn.XLOOKUP(Tool_Austria!$G104&amp;$E$2,'Waste management'!$A:$A&amp;'Waste management'!$B:$B,'Waste management'!J:J)*$E104,"")</f>
        <v>7.4256000000000029E-5</v>
      </c>
      <c r="AZ104" cm="1">
        <f t="array" ref="AZ104">IFERROR(_xlfn.XLOOKUP(Tool_Austria!$G104&amp;$E$2,'Waste management'!$A:$A&amp;'Waste management'!$B:$B,'Waste management'!K:K)*$E104,"")</f>
        <v>1.8074851200000008E-7</v>
      </c>
      <c r="BA104" cm="1">
        <f t="array" ref="BA104">IFERROR(_xlfn.XLOOKUP(Tool_Austria!$G104&amp;$E$2,'Waste management'!$A:$A&amp;'Waste management'!$B:$B,'Waste management'!L:L)*$E104,"")</f>
        <v>3.2525270400000009E-6</v>
      </c>
      <c r="BB104" cm="1">
        <f t="array" ref="BB104">IFERROR(_xlfn.XLOOKUP(Tool_Austria!$G104&amp;$E$2,'Waste management'!$A:$A&amp;'Waste management'!$B:$B,'Waste management'!M:M)*$E104,"")</f>
        <v>3.2726400000000012E-4</v>
      </c>
      <c r="BC104" cm="1">
        <f t="array" ref="BC104">IFERROR(_xlfn.XLOOKUP(Tool_Austria!$G104&amp;$E$2,'Waste management'!$A:$A&amp;'Waste management'!$B:$B,'Waste management'!N:N)*$E104,"")</f>
        <v>0.28140470400000012</v>
      </c>
      <c r="BD104" cm="1">
        <f t="array" ref="BD104">IFERROR(_xlfn.XLOOKUP(Tool_Austria!$G104&amp;$E$2,'Waste management'!$A:$A&amp;'Waste management'!$B:$B,'Waste management'!O:O)*$E104,"")</f>
        <v>1.7942736000000004E-2</v>
      </c>
      <c r="BE104" cm="1">
        <f t="array" ref="BE104">IFERROR(_xlfn.XLOOKUP(Tool_Austria!$G104&amp;$E$2,'Waste management'!$A:$A&amp;'Waste management'!$B:$B,'Waste management'!P:P)*$E104,"")</f>
        <v>3.8740800000000016E-4</v>
      </c>
      <c r="BF104" cm="1">
        <f t="array" ref="BF104">IFERROR(_xlfn.XLOOKUP(Tool_Austria!$G104&amp;$E$2,'Waste management'!$A:$A&amp;'Waste management'!$B:$B,'Waste management'!Q:Q)*$E104,"")</f>
        <v>1.1275824000000004E-2</v>
      </c>
      <c r="BG104" cm="1">
        <f t="array" ref="BG104">IFERROR(_xlfn.XLOOKUP(Tool_Austria!$G104&amp;$E$2,'Waste management'!$A:$A&amp;'Waste management'!$B:$B,'Waste management'!R:R)*$E104,"")</f>
        <v>3.6644160000000013E-9</v>
      </c>
      <c r="BH104">
        <f>IFERROR((L104+AR104+AB104)*_xlfn.XLOOKUP(Tool_Austria!BH$4,Monetization_Factors!$A:$A,Monetization_Factors!$D:$D),"")</f>
        <v>2.5745646222730739E-3</v>
      </c>
      <c r="BI104">
        <f>IFERROR((M104+AS104+AC104)*_xlfn.XLOOKUP(Tool_Austria!BI$4,Monetization_Factors!$A:$A,Monetization_Factors!$D:$D),"")</f>
        <v>3.2483333462706872E-8</v>
      </c>
      <c r="BJ104">
        <f>IFERROR((N104+AT104+AD104)*_xlfn.XLOOKUP(Tool_Austria!BJ$4,Monetization_Factors!$A:$A,Monetization_Factors!$D:$D),"")</f>
        <v>4.6454423415603273E-6</v>
      </c>
      <c r="BK104">
        <f>IFERROR((O104+AU104+AE104)*_xlfn.XLOOKUP(Tool_Austria!BK$4,Monetization_Factors!$A:$A,Monetization_Factors!$D:$D),"")</f>
        <v>1.3105328377497464E-4</v>
      </c>
      <c r="BL104">
        <f>IFERROR((P104+AV104+AF104)*_xlfn.XLOOKUP(Tool_Austria!BL$4,Monetization_Factors!$A:$A,Monetization_Factors!$D:$D),"")</f>
        <v>2.2682696645480644E-3</v>
      </c>
      <c r="BM104">
        <f>IFERROR((Q104+AW104+AG104)*_xlfn.XLOOKUP(Tool_Austria!BM$4,Monetization_Factors!$A:$A,Monetization_Factors!$D:$D),"")</f>
        <v>1.2381200099404786E-4</v>
      </c>
      <c r="BN104">
        <f>IFERROR((R104+AX104+AH104)*_xlfn.XLOOKUP(Tool_Austria!BN$4,Monetization_Factors!$A:$A,Monetization_Factors!$D:$D),"")</f>
        <v>3.0516784425399233E-5</v>
      </c>
      <c r="BO104">
        <f>IFERROR((S104+AY104+AI104)*_xlfn.XLOOKUP(Tool_Austria!BO$4,Monetization_Factors!$A:$A,Monetization_Factors!$D:$D),"")</f>
        <v>1.3084962625639591E-4</v>
      </c>
      <c r="BP104">
        <f>IFERROR((T104+AZ104+AJ104)*_xlfn.XLOOKUP(Tool_Austria!BP$4,Monetization_Factors!$A:$A,Monetization_Factors!$D:$D),"")</f>
        <v>8.7103949619803283E-6</v>
      </c>
      <c r="BQ104">
        <f>IFERROR((U104+BA104+AK104)*_xlfn.XLOOKUP(Tool_Austria!BQ$4,Monetization_Factors!$A:$A,Monetization_Factors!$D:$D),"")</f>
        <v>6.8935989623291813E-4</v>
      </c>
      <c r="BR104" t="str">
        <f>IFERROR((V104+BB104+AL104)*_xlfn.XLOOKUP(Tool_Austria!BR$4,Monetization_Factors!$A:$A,Monetization_Factors!$D:$D),"")</f>
        <v/>
      </c>
      <c r="BS104">
        <f>IFERROR((W104+BC104+AM104)*_xlfn.XLOOKUP(Tool_Austria!BS$4,Monetization_Factors!$A:$A,Monetization_Factors!$D:$D),"")</f>
        <v>3.3639532452907896E-5</v>
      </c>
      <c r="BT104">
        <f>IFERROR((X104+BD104+AN104)*_xlfn.XLOOKUP(Tool_Austria!BT$4,Monetization_Factors!$A:$A,Monetization_Factors!$D:$D),"")</f>
        <v>5.8286401422293055E-4</v>
      </c>
      <c r="BU104">
        <f>IFERROR((Y104+BE104+AO104)*_xlfn.XLOOKUP(Tool_Austria!BU$4,Monetization_Factors!$A:$A,Monetization_Factors!$D:$D),"")</f>
        <v>1.4255047812103E-3</v>
      </c>
      <c r="BV104">
        <f>IFERROR((Z104+BF104+AP104)*_xlfn.XLOOKUP(Tool_Austria!BV$4,Monetization_Factors!$A:$A,Monetization_Factors!$D:$D),"")</f>
        <v>4.6596544896209796E-4</v>
      </c>
      <c r="BW104">
        <f>IFERROR((AA104+BG104+AQ104)*_xlfn.XLOOKUP(Tool_Austria!BW$4,Monetization_Factors!$A:$A,Monetization_Factors!$D:$D),"")</f>
        <v>2.3532252969838185E-7</v>
      </c>
      <c r="BX104" s="38" cm="1">
        <f t="array" ref="BX104">IFERROR(_xlfn.IFS(I104&lt;&gt;0,I104*E104,I104="",J104*E104),"")</f>
        <v>0.10980083696960004</v>
      </c>
      <c r="BY104" s="38">
        <f t="shared" si="43"/>
        <v>8.4700232985198114E-3</v>
      </c>
      <c r="BZ104" s="38">
        <f t="shared" si="44"/>
        <v>0.11827086026811985</v>
      </c>
      <c r="CA104" s="38">
        <f t="shared" si="45"/>
        <v>1.819551696432613E-4</v>
      </c>
      <c r="CB104">
        <f t="shared" si="48"/>
        <v>1.9788988464000005E-2</v>
      </c>
      <c r="CC104">
        <f t="shared" si="49"/>
        <v>8.1145370880000031E-10</v>
      </c>
      <c r="CD104">
        <f t="shared" si="50"/>
        <v>3.0438299136000013E-3</v>
      </c>
      <c r="CE104">
        <f t="shared" si="51"/>
        <v>8.6579619840000032E-5</v>
      </c>
      <c r="CF104">
        <f t="shared" si="52"/>
        <v>2.2721914992000008E-9</v>
      </c>
      <c r="CG104">
        <f t="shared" si="53"/>
        <v>5.962217184000002E-10</v>
      </c>
      <c r="CH104">
        <f t="shared" si="54"/>
        <v>2.6544612864000008E-11</v>
      </c>
      <c r="CI104">
        <f t="shared" si="55"/>
        <v>2.9885297232000007E-4</v>
      </c>
      <c r="CJ104">
        <f t="shared" si="56"/>
        <v>3.5707247520000012E-6</v>
      </c>
      <c r="CK104">
        <f t="shared" si="57"/>
        <v>1.6851998016000004E-4</v>
      </c>
      <c r="CL104">
        <f t="shared" si="58"/>
        <v>1.2266610720000003E-3</v>
      </c>
      <c r="CM104">
        <f t="shared" si="59"/>
        <v>0.69127919616000022</v>
      </c>
      <c r="CN104">
        <f t="shared" si="60"/>
        <v>2.6175824976000013</v>
      </c>
      <c r="CO104">
        <f t="shared" si="61"/>
        <v>0.22431489024000009</v>
      </c>
      <c r="CP104">
        <f t="shared" si="62"/>
        <v>0.28218434832000011</v>
      </c>
      <c r="CQ104">
        <f t="shared" si="37"/>
        <v>1.1264195376000005E-7</v>
      </c>
      <c r="CR104">
        <f t="shared" si="63"/>
        <v>3.0444597636923086E-5</v>
      </c>
      <c r="CS104">
        <f t="shared" si="64"/>
        <v>1.2483903212307697E-12</v>
      </c>
      <c r="CT104">
        <f t="shared" si="65"/>
        <v>4.6828152516923095E-6</v>
      </c>
      <c r="CU104">
        <f t="shared" si="66"/>
        <v>1.3319941513846159E-7</v>
      </c>
      <c r="CV104">
        <f t="shared" si="67"/>
        <v>3.4956792295384628E-12</v>
      </c>
      <c r="CW104">
        <f t="shared" si="68"/>
        <v>9.1726418215384654E-13</v>
      </c>
      <c r="CX104">
        <f t="shared" si="69"/>
        <v>4.0837865944615393E-14</v>
      </c>
      <c r="CY104">
        <f t="shared" si="70"/>
        <v>4.5977380356923089E-7</v>
      </c>
      <c r="CZ104">
        <f t="shared" si="71"/>
        <v>5.4934226953846174E-9</v>
      </c>
      <c r="DA104">
        <f t="shared" si="72"/>
        <v>2.592615079384616E-7</v>
      </c>
      <c r="DB104">
        <f t="shared" si="73"/>
        <v>1.8871708800000006E-6</v>
      </c>
      <c r="DC104">
        <f t="shared" si="74"/>
        <v>1.0635064556307695E-3</v>
      </c>
      <c r="DD104">
        <f t="shared" si="75"/>
        <v>4.0270499963076939E-3</v>
      </c>
      <c r="DE104">
        <f t="shared" si="76"/>
        <v>3.4509983113846168E-4</v>
      </c>
      <c r="DF104">
        <f t="shared" si="77"/>
        <v>4.3412976664615401E-4</v>
      </c>
      <c r="DG104">
        <f t="shared" si="38"/>
        <v>1.7329531347692315E-10</v>
      </c>
      <c r="DH104" s="5">
        <f>IFERROR(((((L104+AB104)*(1/$H104))+AR104)/$F$2)/($B$2*('CAR.CAP_per person'!B$2)/(_xlfn.XLOOKUP($E$2,EU_countries_GDP!$A$2:$A$29,EU_countries_GDP!$E$2:$E$29))),"")</f>
        <v>2.4798481753660489E-2</v>
      </c>
      <c r="DI104" s="5">
        <f>IFERROR(((((M104+AC104)*(1/$H104))+AS104)/$F$2)/($B$2*('CAR.CAP_per person'!C$2)/(_xlfn.XLOOKUP($E$2,EU_countries_GDP!$A$2:$A$29,EU_countries_GDP!$E$2:$E$29))),"")</f>
        <v>1.394561739119221E-5</v>
      </c>
      <c r="DJ104" s="5">
        <f>IFERROR(((((N104+AD104)*(1/$H104))+AT104)/$F$2)/($B$2*('CAR.CAP_per person'!D$2)/(_xlfn.XLOOKUP($E$2,EU_countries_GDP!$A$2:$A$29,EU_countries_GDP!$E$2:$E$29))),"")</f>
        <v>5.3784849508671401E-5</v>
      </c>
      <c r="DK104" s="5">
        <f>IFERROR(((((O104+AE104)*(1/$H104))+AU104)/$F$2)/($B$2*('CAR.CAP_per person'!E$2)/(_xlfn.XLOOKUP($E$2,EU_countries_GDP!$A$2:$A$29,EU_countries_GDP!$E$2:$E$29))),"")</f>
        <v>1.9131613615536733E-3</v>
      </c>
      <c r="DL104" s="5">
        <f>IFERROR(((((P104+AF104)*(1/$H104))+AV104)/$F$2)/($B$2*('CAR.CAP_per person'!F$2)/(_xlfn.XLOOKUP($E$2,EU_countries_GDP!$A$2:$A$29,EU_countries_GDP!$E$2:$E$29))),"")</f>
        <v>3.4442382079603283E-2</v>
      </c>
      <c r="DM104" s="5">
        <f>IFERROR(((((Q104+AG104)*(1/$H104))+AW104)/$F$2)/($B$2*('CAR.CAP_per person'!G$2)/(_xlfn.XLOOKUP($E$2,EU_countries_GDP!$A$2:$A$29,EU_countries_GDP!$E$2:$E$29))),"")</f>
        <v>5.7185817536427458E-3</v>
      </c>
      <c r="DN104" s="5">
        <f>IFERROR(((((R104+AH104)*(1/$H104))+AX104)/$F$2)/($B$2*('CAR.CAP_per person'!H$2)/(_xlfn.XLOOKUP($E$2,EU_countries_GDP!$A$2:$A$29,EU_countries_GDP!$E$2:$E$29))),"")</f>
        <v>4.0585538018683836E-5</v>
      </c>
      <c r="DO104" s="5">
        <f>IFERROR(((((S104+AI104)*(1/$H104))+AY104)/$F$2)/($B$2*('CAR.CAP_per person'!I$2)/(_xlfn.XLOOKUP($E$2,EU_countries_GDP!$A$2:$A$29,EU_countries_GDP!$E$2:$E$29))),"")</f>
        <v>2.1205305358474296E-3</v>
      </c>
      <c r="DP104" s="5">
        <f>IFERROR(((((T104+AJ104)*(1/$H104))+AZ104)/$F$2)/($B$2*('CAR.CAP_per person'!J$2)/(_xlfn.XLOOKUP($E$2,EU_countries_GDP!$A$2:$A$29,EU_countries_GDP!$E$2:$E$29))),"")</f>
        <v>5.5001345903717379E-3</v>
      </c>
      <c r="DQ104" s="5">
        <f>IFERROR(((((U104+AK104)*(1/$H104))+BA104)/$F$2)/($B$2*('CAR.CAP_per person'!K$2)/(_xlfn.XLOOKUP($E$2,EU_countries_GDP!$A$2:$A$29,EU_countries_GDP!$E$2:$E$29))),"")</f>
        <v>7.7626108479254179E-3</v>
      </c>
      <c r="DR104" s="5">
        <f>IFERROR(((((V104+AL104)*(1/$H104))+BB104)/$F$2)/($B$2*('CAR.CAP_per person'!L$2)/(_xlfn.XLOOKUP($E$2,EU_countries_GDP!$A$2:$A$29,EU_countries_GDP!$E$2:$E$29))),"")</f>
        <v>1.3888970214511825E-3</v>
      </c>
      <c r="DS104" s="5">
        <f>IFERROR(((((W104+AM104)*(1/$H104))+BC104)/$F$2)/($B$2*('CAR.CAP_per person'!M$2)/(_xlfn.XLOOKUP($E$2,EU_countries_GDP!$A$2:$A$29,EU_countries_GDP!$E$2:$E$29))),"")</f>
        <v>2.9702951483478353E-2</v>
      </c>
      <c r="DT104" s="5">
        <f>IFERROR(((((X104+AN104)*(1/$H104))+BD104)/$F$2)/($B$2*('CAR.CAP_per person'!N$2)/(_xlfn.XLOOKUP($E$2,EU_countries_GDP!$A$2:$A$29,EU_countries_GDP!$E$2:$E$29))),"")</f>
        <v>1.9240820255023494</v>
      </c>
      <c r="DU104" s="5">
        <f>IFERROR(((((Y104+AO104)*(1/$H104))+BE104)/$F$2)/($B$2*('CAR.CAP_per person'!O$2)/(_xlfn.XLOOKUP($E$2,EU_countries_GDP!$A$2:$A$29,EU_countries_GDP!$E$2:$E$29))),"")</f>
        <v>1.1594268469715917E-2</v>
      </c>
      <c r="DV104" s="5">
        <f>IFERROR(((((Z104+AP104)*(1/$H104))+BF104)/$F$2)/($B$2*('CAR.CAP_per person'!P$2)/(_xlfn.XLOOKUP($E$2,EU_countries_GDP!$A$2:$A$29,EU_countries_GDP!$E$2:$E$29))),"")</f>
        <v>1.1393339885603544E-2</v>
      </c>
      <c r="DW104" s="5">
        <f>IFERROR(((((AA104+AQ104)*(1/$H104))+BG104)/$F$2)/($B$2*('CAR.CAP_per person'!Q$2)/(_xlfn.XLOOKUP($E$2,EU_countries_GDP!$A$2:$A$29,EU_countries_GDP!$E$2:$E$29))),"")</f>
        <v>4.6690315778314456E-3</v>
      </c>
    </row>
    <row r="105" spans="1:127">
      <c r="A105" t="s">
        <v>223</v>
      </c>
      <c r="B105" t="str">
        <f>_xlfn.XLOOKUP(D105,Table5[Ingredient],Table5[Category],"",FALSE)</f>
        <v xml:space="preserve">Other </v>
      </c>
      <c r="C105" s="33" t="s">
        <v>177</v>
      </c>
      <c r="D105" s="33" t="s">
        <v>187</v>
      </c>
      <c r="E105" s="33">
        <v>0.10360000000000001</v>
      </c>
      <c r="F105" s="33" t="s">
        <v>219</v>
      </c>
      <c r="G105" s="33" t="s">
        <v>180</v>
      </c>
      <c r="H105" s="91">
        <f>Dataset_AT!R102</f>
        <v>0.61666666666666681</v>
      </c>
      <c r="I105" s="33"/>
      <c r="J105" s="37">
        <f>IFERROR(INDEX('AveragePrices&amp;Codes'!G:AG, MATCH($D105, 'AveragePrices&amp;Codes'!$A:$A, 0), MATCH(Tool_Austria!$E$2, 'AveragePrices&amp;Codes'!$G$1:$AG$1, 0)),"")</f>
        <v>2.7022484230769233</v>
      </c>
      <c r="K105" s="37">
        <f>IFERROR(E105/(_xlfn.XLOOKUP(A105,Dataset_AT!$V$2:$V$9,Dataset_AT!$W$2:$W$9)),"")</f>
        <v>1.4000000000000002E-3</v>
      </c>
      <c r="L105">
        <f>IFERROR(IF($F105="Raw",_xlfn.XLOOKUP(_xlfn.XLOOKUP(Tool_Austria!$D105,'AveragePrices&amp;Codes'!$A:$A,'AveragePrices&amp;Codes'!$B:$B),AGRIBALYSE_Raw!$B:$B,AGRIBALYSE_Raw!O:O)*$E105,_xlfn.XLOOKUP(_xlfn.XLOOKUP(Tool_Austria!$D105,'AveragePrices&amp;Codes'!$A:$A,'AveragePrices&amp;Codes'!$B:$B),AGRIBALYSE_Cooked!$C:$C,AGRIBALYSE_Cooked!P:P)*$E105),"")</f>
        <v>0.23847581551111111</v>
      </c>
      <c r="M105">
        <f>IFERROR(IF($F105="Raw",_xlfn.XLOOKUP(_xlfn.XLOOKUP(Tool_Austria!$D105,'AveragePrices&amp;Codes'!$A:$A,'AveragePrices&amp;Codes'!$B:$B),AGRIBALYSE_Raw!$B:$B,AGRIBALYSE_Raw!P:P)*$E105,_xlfn.XLOOKUP(_xlfn.XLOOKUP(Tool_Austria!$D105,'AveragePrices&amp;Codes'!$A:$A,'AveragePrices&amp;Codes'!$B:$B),AGRIBALYSE_Cooked!$C:$C,AGRIBALYSE_Cooked!Q:Q)*$E105),"")</f>
        <v>4.5074391599999995E-9</v>
      </c>
      <c r="N105">
        <f>IFERROR(IF($F105="Raw",_xlfn.XLOOKUP(_xlfn.XLOOKUP(Tool_Austria!$D105,'AveragePrices&amp;Codes'!$A:$A,'AveragePrices&amp;Codes'!$B:$B),AGRIBALYSE_Raw!$B:$B,AGRIBALYSE_Raw!Q:Q)*$E105,_xlfn.XLOOKUP(_xlfn.XLOOKUP(Tool_Austria!$D105,'AveragePrices&amp;Codes'!$A:$A,'AveragePrices&amp;Codes'!$B:$B),AGRIBALYSE_Cooked!$C:$C,AGRIBALYSE_Cooked!R:R)*$E105),"")</f>
        <v>2.904419438666667E-2</v>
      </c>
      <c r="O105">
        <f>IFERROR(IF($F105="Raw",_xlfn.XLOOKUP(_xlfn.XLOOKUP(Tool_Austria!$D105,'AveragePrices&amp;Codes'!$A:$A,'AveragePrices&amp;Codes'!$B:$B),AGRIBALYSE_Raw!$B:$B,AGRIBALYSE_Raw!R:R)*$E105,_xlfn.XLOOKUP(_xlfn.XLOOKUP(Tool_Austria!$D105,'AveragePrices&amp;Codes'!$A:$A,'AveragePrices&amp;Codes'!$B:$B),AGRIBALYSE_Cooked!$C:$C,AGRIBALYSE_Cooked!S:S)*$E105),"")</f>
        <v>8.800060842222222E-4</v>
      </c>
      <c r="P105">
        <f>IFERROR(IF($F105="Raw",_xlfn.XLOOKUP(_xlfn.XLOOKUP(Tool_Austria!$D105,'AveragePrices&amp;Codes'!$A:$A,'AveragePrices&amp;Codes'!$B:$B),AGRIBALYSE_Raw!$B:$B,AGRIBALYSE_Raw!S:S)*$E105,_xlfn.XLOOKUP(_xlfn.XLOOKUP(Tool_Austria!$D105,'AveragePrices&amp;Codes'!$A:$A,'AveragePrices&amp;Codes'!$B:$B),AGRIBALYSE_Cooked!$C:$C,AGRIBALYSE_Cooked!T:T)*$E105),"")</f>
        <v>2.7379561097777781E-8</v>
      </c>
      <c r="Q105">
        <f>IFERROR(IF($F105="Raw",_xlfn.XLOOKUP(_xlfn.XLOOKUP(Tool_Austria!$D105,'AveragePrices&amp;Codes'!$A:$A,'AveragePrices&amp;Codes'!$B:$B),AGRIBALYSE_Raw!$B:$B,AGRIBALYSE_Raw!T:T)*$E105,_xlfn.XLOOKUP(_xlfn.XLOOKUP(Tool_Austria!$D105,'AveragePrices&amp;Codes'!$A:$A,'AveragePrices&amp;Codes'!$B:$B),AGRIBALYSE_Cooked!$C:$C,AGRIBALYSE_Cooked!U:U)*$E105),"")</f>
        <v>3.5532543822222223E-9</v>
      </c>
      <c r="R105">
        <f>IFERROR(IF($F105="Raw",_xlfn.XLOOKUP(_xlfn.XLOOKUP(Tool_Austria!$D105,'AveragePrices&amp;Codes'!$A:$A,'AveragePrices&amp;Codes'!$B:$B),AGRIBALYSE_Raw!$B:$B,AGRIBALYSE_Raw!U:U)*$E105,_xlfn.XLOOKUP(_xlfn.XLOOKUP(Tool_Austria!$D105,'AveragePrices&amp;Codes'!$A:$A,'AveragePrices&amp;Codes'!$B:$B),AGRIBALYSE_Cooked!$C:$C,AGRIBALYSE_Cooked!V:V)*$E105),"")</f>
        <v>2.8412980306666667E-10</v>
      </c>
      <c r="S105">
        <f>IFERROR(IF($F105="Raw",_xlfn.XLOOKUP(_xlfn.XLOOKUP(Tool_Austria!$D105,'AveragePrices&amp;Codes'!$A:$A,'AveragePrices&amp;Codes'!$B:$B),AGRIBALYSE_Raw!$B:$B,AGRIBALYSE_Raw!V:V)*$E105,_xlfn.XLOOKUP(_xlfn.XLOOKUP(Tool_Austria!$D105,'AveragePrices&amp;Codes'!$A:$A,'AveragePrices&amp;Codes'!$B:$B),AGRIBALYSE_Cooked!$C:$C,AGRIBALYSE_Cooked!W:W)*$E105),"")</f>
        <v>3.6772323871111113E-3</v>
      </c>
      <c r="T105">
        <f>IFERROR(IF($F105="Raw",_xlfn.XLOOKUP(_xlfn.XLOOKUP(Tool_Austria!$D105,'AveragePrices&amp;Codes'!$A:$A,'AveragePrices&amp;Codes'!$B:$B),AGRIBALYSE_Raw!$B:$B,AGRIBALYSE_Raw!W:W)*$E105,_xlfn.XLOOKUP(_xlfn.XLOOKUP(Tool_Austria!$D105,'AveragePrices&amp;Codes'!$A:$A,'AveragePrices&amp;Codes'!$B:$B),AGRIBALYSE_Cooked!$C:$C,AGRIBALYSE_Cooked!X:X)*$E105),"")</f>
        <v>6.6005900208888893E-5</v>
      </c>
      <c r="U105">
        <f>IFERROR(IF($F105="Raw",_xlfn.XLOOKUP(_xlfn.XLOOKUP(Tool_Austria!$D105,'AveragePrices&amp;Codes'!$A:$A,'AveragePrices&amp;Codes'!$B:$B),AGRIBALYSE_Raw!$B:$B,AGRIBALYSE_Raw!X:X)*$E105,_xlfn.XLOOKUP(_xlfn.XLOOKUP(Tool_Austria!$D105,'AveragePrices&amp;Codes'!$A:$A,'AveragePrices&amp;Codes'!$B:$B),AGRIBALYSE_Cooked!$C:$C,AGRIBALYSE_Cooked!Y:Y)*$E105),"")</f>
        <v>1.6166027173333335E-3</v>
      </c>
      <c r="V105">
        <f>IFERROR(IF($F105="Raw",_xlfn.XLOOKUP(_xlfn.XLOOKUP(Tool_Austria!$D105,'AveragePrices&amp;Codes'!$A:$A,'AveragePrices&amp;Codes'!$B:$B),AGRIBALYSE_Raw!$B:$B,AGRIBALYSE_Raw!Y:Y)*$E105,_xlfn.XLOOKUP(_xlfn.XLOOKUP(Tool_Austria!$D105,'AveragePrices&amp;Codes'!$A:$A,'AveragePrices&amp;Codes'!$B:$B),AGRIBALYSE_Cooked!$C:$C,AGRIBALYSE_Cooked!Z:Z)*$E105),"")</f>
        <v>1.5911760542222222E-2</v>
      </c>
      <c r="W105">
        <f>IFERROR(IF($F105="Raw",_xlfn.XLOOKUP(_xlfn.XLOOKUP(Tool_Austria!$D105,'AveragePrices&amp;Codes'!$A:$A,'AveragePrices&amp;Codes'!$B:$B),AGRIBALYSE_Raw!$B:$B,AGRIBALYSE_Raw!Z:Z)*$E105,_xlfn.XLOOKUP(_xlfn.XLOOKUP(Tool_Austria!$D105,'AveragePrices&amp;Codes'!$A:$A,'AveragePrices&amp;Codes'!$B:$B),AGRIBALYSE_Cooked!$C:$C,AGRIBALYSE_Cooked!AA:AA)*$E105),"")</f>
        <v>7.8954022746666679</v>
      </c>
      <c r="X105">
        <f>IFERROR(IF($F105="Raw",_xlfn.XLOOKUP(_xlfn.XLOOKUP(Tool_Austria!$D105,'AveragePrices&amp;Codes'!$A:$A,'AveragePrices&amp;Codes'!$B:$B),AGRIBALYSE_Raw!$B:$B,AGRIBALYSE_Raw!AA:AA)*$E105,_xlfn.XLOOKUP(_xlfn.XLOOKUP(Tool_Austria!$D105,'AveragePrices&amp;Codes'!$A:$A,'AveragePrices&amp;Codes'!$B:$B),AGRIBALYSE_Cooked!$C:$C,AGRIBALYSE_Cooked!AB:AB)*$E105),"")</f>
        <v>20.685879915555557</v>
      </c>
      <c r="Y105">
        <f>IFERROR(IF($F105="Raw",_xlfn.XLOOKUP(_xlfn.XLOOKUP(Tool_Austria!$D105,'AveragePrices&amp;Codes'!$A:$A,'AveragePrices&amp;Codes'!$B:$B),AGRIBALYSE_Raw!$B:$B,AGRIBALYSE_Raw!AB:AB)*$E105,_xlfn.XLOOKUP(_xlfn.XLOOKUP(Tool_Austria!$D105,'AveragePrices&amp;Codes'!$A:$A,'AveragePrices&amp;Codes'!$B:$B),AGRIBALYSE_Cooked!$C:$C,AGRIBALYSE_Cooked!AC:AC)*$E105),"")</f>
        <v>9.9437266817777786E-2</v>
      </c>
      <c r="Z105">
        <f>IFERROR(IF($F105="Raw",_xlfn.XLOOKUP(_xlfn.XLOOKUP(Tool_Austria!$D105,'AveragePrices&amp;Codes'!$A:$A,'AveragePrices&amp;Codes'!$B:$B),AGRIBALYSE_Raw!$B:$B,AGRIBALYSE_Raw!AC:AC)*$E105,_xlfn.XLOOKUP(_xlfn.XLOOKUP(Tool_Austria!$D105,'AveragePrices&amp;Codes'!$A:$A,'AveragePrices&amp;Codes'!$B:$B),AGRIBALYSE_Cooked!$C:$C,AGRIBALYSE_Cooked!AD:AD)*$E105),"")</f>
        <v>2.070766699555556</v>
      </c>
      <c r="AA105">
        <f>IFERROR(IF($F105="Raw",_xlfn.XLOOKUP(_xlfn.XLOOKUP(Tool_Austria!$D105,'AveragePrices&amp;Codes'!$A:$A,'AveragePrices&amp;Codes'!$B:$B),AGRIBALYSE_Raw!$B:$B,AGRIBALYSE_Raw!AD:AD)*$E105,_xlfn.XLOOKUP(_xlfn.XLOOKUP(Tool_Austria!$D105,'AveragePrices&amp;Codes'!$A:$A,'AveragePrices&amp;Codes'!$B:$B),AGRIBALYSE_Cooked!$C:$C,AGRIBALYSE_Cooked!AE:AE)*$E105),"")</f>
        <v>8.7793607564444457E-7</v>
      </c>
      <c r="AB105" cm="1">
        <f t="array" ref="AB105">IFERROR(_xlfn.XLOOKUP(Tool_Austria!$F105&amp;$E$2,'Cooking methods'!$A:$A&amp;'Cooking methods'!$B:$B,'Cooking methods'!C:C)*$E105,"")</f>
        <v>7.4792155200000005E-3</v>
      </c>
      <c r="AC105" cm="1">
        <f t="array" ref="AC105">IFERROR(_xlfn.XLOOKUP(Tool_Austria!$F105&amp;$E$2,'Cooking methods'!$A:$A&amp;'Cooking methods'!$B:$B,'Cooking methods'!D:D)*$E105,"")</f>
        <v>1.7329429964000002E-10</v>
      </c>
      <c r="AD105" cm="1">
        <f t="array" ref="AD105">IFERROR(_xlfn.XLOOKUP(Tool_Austria!$F105&amp;$E$2,'Cooking methods'!$A:$A&amp;'Cooking methods'!$B:$B,'Cooking methods'!E:E)*$E105,"")</f>
        <v>1.8875920000000002E-3</v>
      </c>
      <c r="AE105" cm="1">
        <f t="array" ref="AE105">IFERROR(_xlfn.XLOOKUP(Tool_Austria!$F105&amp;$E$2,'Cooking methods'!$A:$A&amp;'Cooking methods'!$B:$B,'Cooking methods'!F:F)*$E105,"")</f>
        <v>1.5970352328000005E-5</v>
      </c>
      <c r="AF105" cm="1">
        <f t="array" ref="AF105">IFERROR(_xlfn.XLOOKUP(Tool_Austria!$F105&amp;$E$2,'Cooking methods'!$A:$A&amp;'Cooking methods'!$B:$B,'Cooking methods'!G:G)*$E105,"")</f>
        <v>1.0791369680000001E-10</v>
      </c>
      <c r="AG105" cm="1">
        <f t="array" ref="AG105">IFERROR(_xlfn.XLOOKUP(Tool_Austria!$F105&amp;$E$2,'Cooking methods'!$A:$A&amp;'Cooking methods'!$B:$B,'Cooking methods'!H:H)*$E105,"")</f>
        <v>7.4641914480000004E-11</v>
      </c>
      <c r="AH105" cm="1">
        <f t="array" ref="AH105">IFERROR(_xlfn.XLOOKUP(Tool_Austria!$F105&amp;$E$2,'Cooking methods'!$A:$A&amp;'Cooking methods'!$B:$B,'Cooking methods'!I:I)*$E105,"")</f>
        <v>2.4233424096000002E-11</v>
      </c>
      <c r="AI105" cm="1">
        <f t="array" ref="AI105">IFERROR(_xlfn.XLOOKUP(Tool_Austria!$F105&amp;$E$2,'Cooking methods'!$A:$A&amp;'Cooking methods'!$B:$B,'Cooking methods'!J:J)*$E105,"")</f>
        <v>2.1016824359999998E-5</v>
      </c>
      <c r="AJ105" cm="1">
        <f t="array" ref="AJ105">IFERROR(_xlfn.XLOOKUP(Tool_Austria!$F105&amp;$E$2,'Cooking methods'!$A:$A&amp;'Cooking methods'!$B:$B,'Cooking methods'!K:K)*$E105,"")</f>
        <v>7.4003790280000018E-6</v>
      </c>
      <c r="AK105" cm="1">
        <f t="array" ref="AK105">IFERROR(_xlfn.XLOOKUP(Tool_Austria!$F105&amp;$E$2,'Cooking methods'!$A:$A&amp;'Cooking methods'!$B:$B,'Cooking methods'!L:L)*$E105,"")</f>
        <v>8.7322989600000007E-6</v>
      </c>
      <c r="AL105" cm="1">
        <f t="array" ref="AL105">IFERROR(_xlfn.XLOOKUP(Tool_Austria!$F105&amp;$E$2,'Cooking methods'!$A:$A&amp;'Cooking methods'!$B:$B,'Cooking methods'!M:M)*$E105,"")</f>
        <v>4.6328935800000012E-5</v>
      </c>
      <c r="AM105" cm="1">
        <f t="array" ref="AM105">IFERROR(_xlfn.XLOOKUP(Tool_Austria!$F105&amp;$E$2,'Cooking methods'!$A:$A&amp;'Cooking methods'!$B:$B,'Cooking methods'!N:N)*$E105,"")</f>
        <v>4.4959001920000005E-2</v>
      </c>
      <c r="AN105" cm="1">
        <f t="array" ref="AN105">IFERROR(_xlfn.XLOOKUP(Tool_Austria!$F105&amp;$E$2,'Cooking methods'!$A:$A&amp;'Cooking methods'!$B:$B,'Cooking methods'!O:O)*$E105,"")</f>
        <v>3.6560647200000004E-2</v>
      </c>
      <c r="AO105" cm="1">
        <f t="array" ref="AO105">IFERROR(_xlfn.XLOOKUP(Tool_Austria!$F105&amp;$E$2,'Cooking methods'!$A:$A&amp;'Cooking methods'!$B:$B,'Cooking methods'!P:P)*$E105,"")</f>
        <v>7.3354187200000004E-3</v>
      </c>
      <c r="AP105" cm="1">
        <f t="array" ref="AP105">IFERROR(_xlfn.XLOOKUP(Tool_Austria!$F105&amp;$E$2,'Cooking methods'!$A:$A&amp;'Cooking methods'!$B:$B,'Cooking methods'!Q:Q)*$E105,"")</f>
        <v>0.12014156336000002</v>
      </c>
      <c r="AQ105" cm="1">
        <f t="array" ref="AQ105">IFERROR(_xlfn.XLOOKUP(Tool_Austria!$F105&amp;$E$2,'Cooking methods'!$A:$A&amp;'Cooking methods'!$B:$B,'Cooking methods'!R:R)*$E105,"")</f>
        <v>2.2904691936000004E-8</v>
      </c>
      <c r="AR105" cm="1">
        <f t="array" ref="AR105">IFERROR(_xlfn.XLOOKUP(Tool_Austria!$G105&amp;$E$2,'Waste management'!$A:$A&amp;'Waste management'!$B:$B,'Waste management'!C:C)*$E105,"")</f>
        <v>5.8005640000000002E-3</v>
      </c>
      <c r="AS105" cm="1">
        <f t="array" ref="AS105">IFERROR(_xlfn.XLOOKUP(Tool_Austria!$G105&amp;$E$2,'Waste management'!$A:$A&amp;'Waste management'!$B:$B,'Waste management'!D:D)*$E105,"")</f>
        <v>3.9575303600000004E-11</v>
      </c>
      <c r="AT105" cm="1">
        <f t="array" ref="AT105">IFERROR(_xlfn.XLOOKUP(Tool_Austria!$G105&amp;$E$2,'Waste management'!$A:$A&amp;'Waste management'!$B:$B,'Waste management'!E:E)*$E105,"")</f>
        <v>1.0670800000000002E-4</v>
      </c>
      <c r="AU105" cm="1">
        <f t="array" ref="AU105">IFERROR(_xlfn.XLOOKUP(Tool_Austria!$G105&amp;$E$2,'Waste management'!$A:$A&amp;'Waste management'!$B:$B,'Waste management'!F:F)*$E105,"")</f>
        <v>1.2432000000000002E-5</v>
      </c>
      <c r="AV105" cm="1">
        <f t="array" ref="AV105">IFERROR(_xlfn.XLOOKUP(Tool_Austria!$G105&amp;$E$2,'Waste management'!$A:$A&amp;'Waste management'!$B:$B,'Waste management'!G:G)*$E105,"")</f>
        <v>1.1996465600000001E-9</v>
      </c>
      <c r="AW105" cm="1">
        <f t="array" ref="AW105">IFERROR(_xlfn.XLOOKUP(Tool_Austria!$G105&amp;$E$2,'Waste management'!$A:$A&amp;'Waste management'!$B:$B,'Waste management'!H:H)*$E105,"")</f>
        <v>3.9103923600000003E-11</v>
      </c>
      <c r="AX105" cm="1">
        <f t="array" ref="AX105">IFERROR(_xlfn.XLOOKUP(Tool_Austria!$G105&amp;$E$2,'Waste management'!$A:$A&amp;'Waste management'!$B:$B,'Waste management'!I:I)*$E105,"")</f>
        <v>2.7801785200000003E-11</v>
      </c>
      <c r="AY105" cm="1">
        <f t="array" ref="AY105">IFERROR(_xlfn.XLOOKUP(Tool_Austria!$G105&amp;$E$2,'Waste management'!$A:$A&amp;'Waste management'!$B:$B,'Waste management'!J:J)*$E105,"")</f>
        <v>2.2895600000000005E-4</v>
      </c>
      <c r="AZ105" cm="1">
        <f t="array" ref="AZ105">IFERROR(_xlfn.XLOOKUP(Tool_Austria!$G105&amp;$E$2,'Waste management'!$A:$A&amp;'Waste management'!$B:$B,'Waste management'!K:K)*$E105,"")</f>
        <v>5.5730791200000005E-7</v>
      </c>
      <c r="BA105" cm="1">
        <f t="array" ref="BA105">IFERROR(_xlfn.XLOOKUP(Tool_Austria!$G105&amp;$E$2,'Waste management'!$A:$A&amp;'Waste management'!$B:$B,'Waste management'!L:L)*$E105,"")</f>
        <v>1.002862504E-5</v>
      </c>
      <c r="BB105" cm="1">
        <f t="array" ref="BB105">IFERROR(_xlfn.XLOOKUP(Tool_Austria!$G105&amp;$E$2,'Waste management'!$A:$A&amp;'Waste management'!$B:$B,'Waste management'!M:M)*$E105,"")</f>
        <v>1.0090640000000001E-3</v>
      </c>
      <c r="BC105" cm="1">
        <f t="array" ref="BC105">IFERROR(_xlfn.XLOOKUP(Tool_Austria!$G105&amp;$E$2,'Waste management'!$A:$A&amp;'Waste management'!$B:$B,'Waste management'!N:N)*$E105,"")</f>
        <v>0.86766450400000006</v>
      </c>
      <c r="BD105" cm="1">
        <f t="array" ref="BD105">IFERROR(_xlfn.XLOOKUP(Tool_Austria!$G105&amp;$E$2,'Waste management'!$A:$A&amp;'Waste management'!$B:$B,'Waste management'!O:O)*$E105,"")</f>
        <v>5.5323436000000004E-2</v>
      </c>
      <c r="BE105" cm="1">
        <f t="array" ref="BE105">IFERROR(_xlfn.XLOOKUP(Tool_Austria!$G105&amp;$E$2,'Waste management'!$A:$A&amp;'Waste management'!$B:$B,'Waste management'!P:P)*$E105,"")</f>
        <v>1.1945080000000002E-3</v>
      </c>
      <c r="BF105" cm="1">
        <f t="array" ref="BF105">IFERROR(_xlfn.XLOOKUP(Tool_Austria!$G105&amp;$E$2,'Waste management'!$A:$A&amp;'Waste management'!$B:$B,'Waste management'!Q:Q)*$E105,"")</f>
        <v>3.4767124000000003E-2</v>
      </c>
      <c r="BG105" cm="1">
        <f t="array" ref="BG105">IFERROR(_xlfn.XLOOKUP(Tool_Austria!$G105&amp;$E$2,'Waste management'!$A:$A&amp;'Waste management'!$B:$B,'Waste management'!R:R)*$E105,"")</f>
        <v>1.1298616000000001E-8</v>
      </c>
      <c r="BH105">
        <f>IFERROR((L105+AR105+AB105)*_xlfn.XLOOKUP(Tool_Austria!BH$4,Monetization_Factors!$A:$A,Monetization_Factors!$D:$D),"")</f>
        <v>3.2753622025983579E-2</v>
      </c>
      <c r="BI105">
        <f>IFERROR((M105+AS105+AC105)*_xlfn.XLOOKUP(Tool_Austria!BI$4,Monetization_Factors!$A:$A,Monetization_Factors!$D:$D),"")</f>
        <v>1.8895885488035161E-7</v>
      </c>
      <c r="BJ105">
        <f>IFERROR((N105+AT105+AD105)*_xlfn.XLOOKUP(Tool_Austria!BJ$4,Monetization_Factors!$A:$A,Monetization_Factors!$D:$D),"")</f>
        <v>4.7370431375901121E-5</v>
      </c>
      <c r="BK105">
        <f>IFERROR((O105+AU105+AE105)*_xlfn.XLOOKUP(Tool_Austria!BK$4,Monetization_Factors!$A:$A,Monetization_Factors!$D:$D),"")</f>
        <v>1.3750338571456274E-3</v>
      </c>
      <c r="BL105">
        <f>IFERROR((P105+AV105+AF105)*_xlfn.XLOOKUP(Tool_Austria!BL$4,Monetization_Factors!$A:$A,Monetization_Factors!$D:$D),"")</f>
        <v>2.8637606977540329E-2</v>
      </c>
      <c r="BM105">
        <f>IFERROR((Q105+AW105+AG105)*_xlfn.XLOOKUP(Tool_Austria!BM$4,Monetization_Factors!$A:$A,Monetization_Factors!$D:$D),"")</f>
        <v>7.6149294953498353E-4</v>
      </c>
      <c r="BN105">
        <f>IFERROR((R105+AX105+AH105)*_xlfn.XLOOKUP(Tool_Austria!BN$4,Monetization_Factors!$A:$A,Monetization_Factors!$D:$D),"")</f>
        <v>3.8646919682697856E-4</v>
      </c>
      <c r="BO105">
        <f>IFERROR((S105+AY105+AI105)*_xlfn.XLOOKUP(Tool_Austria!BO$4,Monetization_Factors!$A:$A,Monetization_Factors!$D:$D),"")</f>
        <v>1.7194854384882268E-3</v>
      </c>
      <c r="BP105">
        <f>IFERROR((T105+AZ105+AJ105)*_xlfn.XLOOKUP(Tool_Austria!BP$4,Monetization_Factors!$A:$A,Monetization_Factors!$D:$D),"")</f>
        <v>1.804261324009425E-4</v>
      </c>
      <c r="BQ105">
        <f>IFERROR((U105+BA105+AK105)*_xlfn.XLOOKUP(Tool_Austria!BQ$4,Monetization_Factors!$A:$A,Monetization_Factors!$D:$D),"")</f>
        <v>6.6897355970625908E-3</v>
      </c>
      <c r="BR105" t="str">
        <f>IFERROR((V105+BB105+AL105)*_xlfn.XLOOKUP(Tool_Austria!BR$4,Monetization_Factors!$A:$A,Monetization_Factors!$D:$D),"")</f>
        <v/>
      </c>
      <c r="BS105">
        <f>IFERROR((W105+BC105+AM105)*_xlfn.XLOOKUP(Tool_Austria!BS$4,Monetization_Factors!$A:$A,Monetization_Factors!$D:$D),"")</f>
        <v>4.2862257498562842E-4</v>
      </c>
      <c r="BT105">
        <f>IFERROR((X105+BD105+AN105)*_xlfn.XLOOKUP(Tool_Austria!BT$4,Monetization_Factors!$A:$A,Monetization_Factors!$D:$D),"")</f>
        <v>4.6266396348521128E-3</v>
      </c>
      <c r="BU105">
        <f>IFERROR((Y105+BE105+AO105)*_xlfn.XLOOKUP(Tool_Austria!BU$4,Monetization_Factors!$A:$A,Monetization_Factors!$D:$D),"")</f>
        <v>6.8612364715195807E-4</v>
      </c>
      <c r="BV105">
        <f>IFERROR((Z105+BF105+AP105)*_xlfn.XLOOKUP(Tool_Austria!BV$4,Monetization_Factors!$A:$A,Monetization_Factors!$D:$D),"")</f>
        <v>3.6752138702318433E-3</v>
      </c>
      <c r="BW105">
        <f>IFERROR((AA105+BG105+AQ105)*_xlfn.XLOOKUP(Tool_Austria!BW$4,Monetization_Factors!$A:$A,Monetization_Factors!$D:$D),"")</f>
        <v>1.9055683962922837E-6</v>
      </c>
      <c r="BX105" s="38" cm="1">
        <f t="array" ref="BX105">IFERROR(_xlfn.IFS(I105&lt;&gt;0,I105*E105,I105="",J105*E105),"")</f>
        <v>0.27995293663076926</v>
      </c>
      <c r="BY105" s="38">
        <f t="shared" si="43"/>
        <v>8.1969936860831885E-2</v>
      </c>
      <c r="BZ105" s="38">
        <f t="shared" si="44"/>
        <v>0.36192287349160113</v>
      </c>
      <c r="CA105" s="38">
        <f t="shared" si="45"/>
        <v>5.568044207563094E-4</v>
      </c>
      <c r="CB105">
        <f t="shared" si="48"/>
        <v>0.25175559503111111</v>
      </c>
      <c r="CC105">
        <f t="shared" si="49"/>
        <v>4.7203087632399995E-9</v>
      </c>
      <c r="CD105">
        <f t="shared" si="50"/>
        <v>3.1038494386666671E-2</v>
      </c>
      <c r="CE105">
        <f t="shared" si="51"/>
        <v>9.0840843655022228E-4</v>
      </c>
      <c r="CF105">
        <f t="shared" si="52"/>
        <v>2.8687121354577782E-8</v>
      </c>
      <c r="CG105">
        <f t="shared" si="53"/>
        <v>3.6670002203022224E-9</v>
      </c>
      <c r="CH105">
        <f t="shared" si="54"/>
        <v>3.3616501236266667E-10</v>
      </c>
      <c r="CI105">
        <f t="shared" si="55"/>
        <v>3.927205211471111E-3</v>
      </c>
      <c r="CJ105">
        <f t="shared" si="56"/>
        <v>7.3963587148888899E-5</v>
      </c>
      <c r="CK105">
        <f t="shared" si="57"/>
        <v>1.6353636413333336E-3</v>
      </c>
      <c r="CL105">
        <f t="shared" si="58"/>
        <v>1.6967153478022225E-2</v>
      </c>
      <c r="CM105">
        <f t="shared" si="59"/>
        <v>8.808025780586668</v>
      </c>
      <c r="CN105">
        <f t="shared" si="60"/>
        <v>20.777763998755557</v>
      </c>
      <c r="CO105">
        <f t="shared" si="61"/>
        <v>0.10796719353777778</v>
      </c>
      <c r="CP105">
        <f t="shared" si="62"/>
        <v>2.2256753869155559</v>
      </c>
      <c r="CQ105">
        <f t="shared" si="37"/>
        <v>9.1213938358044452E-7</v>
      </c>
      <c r="CR105">
        <f t="shared" si="63"/>
        <v>3.8731630004786325E-4</v>
      </c>
      <c r="CS105">
        <f t="shared" si="64"/>
        <v>7.2620134819076917E-12</v>
      </c>
      <c r="CT105">
        <f t="shared" si="65"/>
        <v>4.7751529825641033E-5</v>
      </c>
      <c r="CU105">
        <f t="shared" si="66"/>
        <v>1.3975514408464957E-6</v>
      </c>
      <c r="CV105">
        <f t="shared" si="67"/>
        <v>4.4134032853196588E-11</v>
      </c>
      <c r="CW105">
        <f t="shared" si="68"/>
        <v>5.6415388004649578E-12</v>
      </c>
      <c r="CX105">
        <f t="shared" si="69"/>
        <v>5.1717694209641029E-13</v>
      </c>
      <c r="CY105">
        <f t="shared" si="70"/>
        <v>6.0418541714940171E-6</v>
      </c>
      <c r="CZ105">
        <f t="shared" si="71"/>
        <v>1.1379013407521369E-7</v>
      </c>
      <c r="DA105">
        <f t="shared" si="72"/>
        <v>2.5159440635897439E-6</v>
      </c>
      <c r="DB105">
        <f t="shared" si="73"/>
        <v>2.6103313043111114E-5</v>
      </c>
      <c r="DC105">
        <f t="shared" si="74"/>
        <v>1.3550808893210258E-2</v>
      </c>
      <c r="DD105">
        <f t="shared" si="75"/>
        <v>3.1965790767316239E-2</v>
      </c>
      <c r="DE105">
        <f t="shared" si="76"/>
        <v>1.6610337467350429E-4</v>
      </c>
      <c r="DF105">
        <f t="shared" si="77"/>
        <v>3.4241159798700858E-3</v>
      </c>
      <c r="DG105">
        <f t="shared" si="38"/>
        <v>1.40329135935453E-9</v>
      </c>
      <c r="DH105" s="5">
        <f>IFERROR(((((L105+AB105)*(1/$H105))+AR105)/$F$2)/($B$2*('CAR.CAP_per person'!B$2)/(_xlfn.XLOOKUP($E$2,EU_countries_GDP!$A$2:$A$29,EU_countries_GDP!$E$2:$E$29))),"")</f>
        <v>9.0985065082024117E-3</v>
      </c>
      <c r="DI105" s="5">
        <f>IFERROR(((((M105+AC105)*(1/$H105))+AS105)/$F$2)/($B$2*('CAR.CAP_per person'!C$2)/(_xlfn.XLOOKUP($E$2,EU_countries_GDP!$A$2:$A$29,EU_countries_GDP!$E$2:$E$29))),"")</f>
        <v>2.1664955339342842E-6</v>
      </c>
      <c r="DJ105" s="5">
        <f>IFERROR(((((N105+AD105)*(1/$H105))+AT105)/$F$2)/($B$2*('CAR.CAP_per person'!D$2)/(_xlfn.XLOOKUP($E$2,EU_countries_GDP!$A$2:$A$29,EU_countries_GDP!$E$2:$E$29))),"")</f>
        <v>1.4610092559374642E-5</v>
      </c>
      <c r="DK105" s="5">
        <f>IFERROR(((((O105+AE105)*(1/$H105))+AU105)/$F$2)/($B$2*('CAR.CAP_per person'!E$2)/(_xlfn.XLOOKUP($E$2,EU_countries_GDP!$A$2:$A$29,EU_countries_GDP!$E$2:$E$29))),"")</f>
        <v>5.5194969536625301E-4</v>
      </c>
      <c r="DL105" s="5">
        <f>IFERROR(((((P105+AF105)*(1/$H105))+AV105)/$F$2)/($B$2*('CAR.CAP_per person'!F$2)/(_xlfn.XLOOKUP($E$2,EU_countries_GDP!$A$2:$A$29,EU_countries_GDP!$E$2:$E$29))),"")</f>
        <v>1.3571507374005896E-2</v>
      </c>
      <c r="DM105" s="5">
        <f>IFERROR(((((Q105+AG105)*(1/$H105))+AW105)/$F$2)/($B$2*('CAR.CAP_per person'!G$2)/(_xlfn.XLOOKUP($E$2,EU_countries_GDP!$A$2:$A$29,EU_countries_GDP!$E$2:$E$29))),"")</f>
        <v>9.4362017396856671E-4</v>
      </c>
      <c r="DN105" s="5">
        <f>IFERROR(((((R105+AH105)*(1/$H105))+AX105)/$F$2)/($B$2*('CAR.CAP_per person'!H$2)/(_xlfn.XLOOKUP($E$2,EU_countries_GDP!$A$2:$A$29,EU_countries_GDP!$E$2:$E$29))),"")</f>
        <v>1.9714534883536739E-5</v>
      </c>
      <c r="DO105" s="5">
        <f>IFERROR(((((S105+AI105)*(1/$H105))+AY105)/$F$2)/($B$2*('CAR.CAP_per person'!I$2)/(_xlfn.XLOOKUP($E$2,EU_countries_GDP!$A$2:$A$29,EU_countries_GDP!$E$2:$E$29))),"")</f>
        <v>9.5099833114987021E-4</v>
      </c>
      <c r="DP105" s="5">
        <f>IFERROR(((((T105+AJ105)*(1/$H105))+AZ105)/$F$2)/($B$2*('CAR.CAP_per person'!J$2)/(_xlfn.XLOOKUP($E$2,EU_countries_GDP!$A$2:$A$29,EU_countries_GDP!$E$2:$E$29))),"")</f>
        <v>3.153279536873616E-3</v>
      </c>
      <c r="DQ105" s="5">
        <f>IFERROR(((((U105+AK105)*(1/$H105))+BA105)/$F$2)/($B$2*('CAR.CAP_per person'!K$2)/(_xlfn.XLOOKUP($E$2,EU_countries_GDP!$A$2:$A$29,EU_countries_GDP!$E$2:$E$29))),"")</f>
        <v>2.0205715835263844E-3</v>
      </c>
      <c r="DR105" s="5">
        <f>IFERROR(((((V105+AL105)*(1/$H105))+BB105)/$F$2)/($B$2*('CAR.CAP_per person'!L$2)/(_xlfn.XLOOKUP($E$2,EU_countries_GDP!$A$2:$A$29,EU_countries_GDP!$E$2:$E$29))),"")</f>
        <v>6.7135151467108813E-4</v>
      </c>
      <c r="DS105" s="5">
        <f>IFERROR(((((W105+AM105)*(1/$H105))+BC105)/$F$2)/($B$2*('CAR.CAP_per person'!M$2)/(_xlfn.XLOOKUP($E$2,EU_countries_GDP!$A$2:$A$29,EU_countries_GDP!$E$2:$E$29))),"")</f>
        <v>1.6020929003587859E-2</v>
      </c>
      <c r="DT105" s="5">
        <f>IFERROR(((((X105+AN105)*(1/$H105))+BD105)/$F$2)/($B$2*('CAR.CAP_per person'!N$2)/(_xlfn.XLOOKUP($E$2,EU_countries_GDP!$A$2:$A$29,EU_countries_GDP!$E$2:$E$29))),"")</f>
        <v>0.40515154618826238</v>
      </c>
      <c r="DU105" s="5">
        <f>IFERROR(((((Y105+AO105)*(1/$H105))+BE105)/$F$2)/($B$2*('CAR.CAP_per person'!O$2)/(_xlfn.XLOOKUP($E$2,EU_countries_GDP!$A$2:$A$29,EU_countries_GDP!$E$2:$E$29))),"")</f>
        <v>1.4681495445618888E-4</v>
      </c>
      <c r="DV105" s="5">
        <f>IFERROR(((((Z105+AP105)*(1/$H105))+BF105)/$F$2)/($B$2*('CAR.CAP_per person'!P$2)/(_xlfn.XLOOKUP($E$2,EU_countries_GDP!$A$2:$A$29,EU_countries_GDP!$E$2:$E$29))),"")</f>
        <v>2.4523838286974404E-3</v>
      </c>
      <c r="DW105" s="5">
        <f>IFERROR(((((AA105+AQ105)*(1/$H105))+BG105)/$F$2)/($B$2*('CAR.CAP_per person'!Q$2)/(_xlfn.XLOOKUP($E$2,EU_countries_GDP!$A$2:$A$29,EU_countries_GDP!$E$2:$E$29))),"")</f>
        <v>1.0252906995937587E-3</v>
      </c>
    </row>
    <row r="106" spans="1:127">
      <c r="A106" t="s">
        <v>223</v>
      </c>
      <c r="B106" t="str">
        <f>_xlfn.XLOOKUP(D106,Table5[Ingredient],Table5[Category],"",FALSE)</f>
        <v>Dairy products</v>
      </c>
      <c r="C106" s="33" t="s">
        <v>177</v>
      </c>
      <c r="D106" s="33" t="s">
        <v>183</v>
      </c>
      <c r="E106" s="33">
        <v>2.9600000000000005E-2</v>
      </c>
      <c r="F106" s="33" t="s">
        <v>219</v>
      </c>
      <c r="G106" s="33" t="s">
        <v>180</v>
      </c>
      <c r="H106" s="91">
        <f>Dataset_AT!R103</f>
        <v>0.61666666666666681</v>
      </c>
      <c r="I106" s="33"/>
      <c r="J106" s="37">
        <f>IFERROR(INDEX('AveragePrices&amp;Codes'!G:AG, MATCH($D106, 'AveragePrices&amp;Codes'!$A:$A, 0), MATCH(Tool_Austria!$E$2, 'AveragePrices&amp;Codes'!$G$1:$AG$1, 0)),"")</f>
        <v>0.51222692307692297</v>
      </c>
      <c r="K106" s="37">
        <f>IFERROR(E106/(_xlfn.XLOOKUP(A106,Dataset_AT!$V$2:$V$9,Dataset_AT!$W$2:$W$9)),"")</f>
        <v>4.0000000000000007E-4</v>
      </c>
      <c r="L106">
        <f>IFERROR(IF($F106="Raw",_xlfn.XLOOKUP(_xlfn.XLOOKUP(Tool_Austria!$D106,'AveragePrices&amp;Codes'!$A:$A,'AveragePrices&amp;Codes'!$B:$B),AGRIBALYSE_Raw!$B:$B,AGRIBALYSE_Raw!O:O)*$E106,_xlfn.XLOOKUP(_xlfn.XLOOKUP(Tool_Austria!$D106,'AveragePrices&amp;Codes'!$A:$A,'AveragePrices&amp;Codes'!$B:$B),AGRIBALYSE_Cooked!$C:$C,AGRIBALYSE_Cooked!P:P)*$E106),"")</f>
        <v>4.5362772715789486E-2</v>
      </c>
      <c r="M106">
        <f>IFERROR(IF($F106="Raw",_xlfn.XLOOKUP(_xlfn.XLOOKUP(Tool_Austria!$D106,'AveragePrices&amp;Codes'!$A:$A,'AveragePrices&amp;Codes'!$B:$B),AGRIBALYSE_Raw!$B:$B,AGRIBALYSE_Raw!P:P)*$E106,_xlfn.XLOOKUP(_xlfn.XLOOKUP(Tool_Austria!$D106,'AveragePrices&amp;Codes'!$A:$A,'AveragePrices&amp;Codes'!$B:$B),AGRIBALYSE_Cooked!$C:$C,AGRIBALYSE_Cooked!Q:Q)*$E106),"")</f>
        <v>7.1047608757894757E-10</v>
      </c>
      <c r="N106">
        <f>IFERROR(IF($F106="Raw",_xlfn.XLOOKUP(_xlfn.XLOOKUP(Tool_Austria!$D106,'AveragePrices&amp;Codes'!$A:$A,'AveragePrices&amp;Codes'!$B:$B),AGRIBALYSE_Raw!$B:$B,AGRIBALYSE_Raw!Q:Q)*$E106,_xlfn.XLOOKUP(_xlfn.XLOOKUP(Tool_Austria!$D106,'AveragePrices&amp;Codes'!$A:$A,'AveragePrices&amp;Codes'!$B:$B),AGRIBALYSE_Cooked!$C:$C,AGRIBALYSE_Cooked!R:R)*$E106),"")</f>
        <v>4.2139532126315802E-3</v>
      </c>
      <c r="O106">
        <f>IFERROR(IF($F106="Raw",_xlfn.XLOOKUP(_xlfn.XLOOKUP(Tool_Austria!$D106,'AveragePrices&amp;Codes'!$A:$A,'AveragePrices&amp;Codes'!$B:$B),AGRIBALYSE_Raw!$B:$B,AGRIBALYSE_Raw!R:R)*$E106,_xlfn.XLOOKUP(_xlfn.XLOOKUP(Tool_Austria!$D106,'AveragePrices&amp;Codes'!$A:$A,'AveragePrices&amp;Codes'!$B:$B),AGRIBALYSE_Cooked!$C:$C,AGRIBALYSE_Cooked!S:S)*$E106),"")</f>
        <v>9.4700245894736862E-5</v>
      </c>
      <c r="P106">
        <f>IFERROR(IF($F106="Raw",_xlfn.XLOOKUP(_xlfn.XLOOKUP(Tool_Austria!$D106,'AveragePrices&amp;Codes'!$A:$A,'AveragePrices&amp;Codes'!$B:$B),AGRIBALYSE_Raw!$B:$B,AGRIBALYSE_Raw!S:S)*$E106,_xlfn.XLOOKUP(_xlfn.XLOOKUP(Tool_Austria!$D106,'AveragePrices&amp;Codes'!$A:$A,'AveragePrices&amp;Codes'!$B:$B),AGRIBALYSE_Cooked!$C:$C,AGRIBALYSE_Cooked!T:T)*$E106),"")</f>
        <v>3.7610364463157903E-9</v>
      </c>
      <c r="Q106">
        <f>IFERROR(IF($F106="Raw",_xlfn.XLOOKUP(_xlfn.XLOOKUP(Tool_Austria!$D106,'AveragePrices&amp;Codes'!$A:$A,'AveragePrices&amp;Codes'!$B:$B),AGRIBALYSE_Raw!$B:$B,AGRIBALYSE_Raw!T:T)*$E106,_xlfn.XLOOKUP(_xlfn.XLOOKUP(Tool_Austria!$D106,'AveragePrices&amp;Codes'!$A:$A,'AveragePrices&amp;Codes'!$B:$B),AGRIBALYSE_Cooked!$C:$C,AGRIBALYSE_Cooked!U:U)*$E106),"")</f>
        <v>5.3227900884210542E-10</v>
      </c>
      <c r="R106">
        <f>IFERROR(IF($F106="Raw",_xlfn.XLOOKUP(_xlfn.XLOOKUP(Tool_Austria!$D106,'AveragePrices&amp;Codes'!$A:$A,'AveragePrices&amp;Codes'!$B:$B),AGRIBALYSE_Raw!$B:$B,AGRIBALYSE_Raw!U:U)*$E106,_xlfn.XLOOKUP(_xlfn.XLOOKUP(Tool_Austria!$D106,'AveragePrices&amp;Codes'!$A:$A,'AveragePrices&amp;Codes'!$B:$B),AGRIBALYSE_Cooked!$C:$C,AGRIBALYSE_Cooked!V:V)*$E106),"")</f>
        <v>2.2215260825263162E-11</v>
      </c>
      <c r="S106">
        <f>IFERROR(IF($F106="Raw",_xlfn.XLOOKUP(_xlfn.XLOOKUP(Tool_Austria!$D106,'AveragePrices&amp;Codes'!$A:$A,'AveragePrices&amp;Codes'!$B:$B),AGRIBALYSE_Raw!$B:$B,AGRIBALYSE_Raw!V:V)*$E106,_xlfn.XLOOKUP(_xlfn.XLOOKUP(Tool_Austria!$D106,'AveragePrices&amp;Codes'!$A:$A,'AveragePrices&amp;Codes'!$B:$B),AGRIBALYSE_Cooked!$C:$C,AGRIBALYSE_Cooked!W:W)*$E106),"")</f>
        <v>5.0340667031578961E-4</v>
      </c>
      <c r="T106">
        <f>IFERROR(IF($F106="Raw",_xlfn.XLOOKUP(_xlfn.XLOOKUP(Tool_Austria!$D106,'AveragePrices&amp;Codes'!$A:$A,'AveragePrices&amp;Codes'!$B:$B),AGRIBALYSE_Raw!$B:$B,AGRIBALYSE_Raw!W:W)*$E106,_xlfn.XLOOKUP(_xlfn.XLOOKUP(Tool_Austria!$D106,'AveragePrices&amp;Codes'!$A:$A,'AveragePrices&amp;Codes'!$B:$B),AGRIBALYSE_Cooked!$C:$C,AGRIBALYSE_Cooked!X:X)*$E106),"")</f>
        <v>3.8526799157894742E-6</v>
      </c>
      <c r="U106">
        <f>IFERROR(IF($F106="Raw",_xlfn.XLOOKUP(_xlfn.XLOOKUP(Tool_Austria!$D106,'AveragePrices&amp;Codes'!$A:$A,'AveragePrices&amp;Codes'!$B:$B),AGRIBALYSE_Raw!$B:$B,AGRIBALYSE_Raw!X:X)*$E106,_xlfn.XLOOKUP(_xlfn.XLOOKUP(Tool_Austria!$D106,'AveragePrices&amp;Codes'!$A:$A,'AveragePrices&amp;Codes'!$B:$B),AGRIBALYSE_Cooked!$C:$C,AGRIBALYSE_Cooked!Y:Y)*$E106),"")</f>
        <v>1.3590337734736846E-4</v>
      </c>
      <c r="V106">
        <f>IFERROR(IF($F106="Raw",_xlfn.XLOOKUP(_xlfn.XLOOKUP(Tool_Austria!$D106,'AveragePrices&amp;Codes'!$A:$A,'AveragePrices&amp;Codes'!$B:$B),AGRIBALYSE_Raw!$B:$B,AGRIBALYSE_Raw!Y:Y)*$E106,_xlfn.XLOOKUP(_xlfn.XLOOKUP(Tool_Austria!$D106,'AveragePrices&amp;Codes'!$A:$A,'AveragePrices&amp;Codes'!$B:$B),AGRIBALYSE_Cooked!$C:$C,AGRIBALYSE_Cooked!Z:Z)*$E106),"")</f>
        <v>2.1529644126315793E-3</v>
      </c>
      <c r="W106">
        <f>IFERROR(IF($F106="Raw",_xlfn.XLOOKUP(_xlfn.XLOOKUP(Tool_Austria!$D106,'AveragePrices&amp;Codes'!$A:$A,'AveragePrices&amp;Codes'!$B:$B),AGRIBALYSE_Raw!$B:$B,AGRIBALYSE_Raw!Z:Z)*$E106,_xlfn.XLOOKUP(_xlfn.XLOOKUP(Tool_Austria!$D106,'AveragePrices&amp;Codes'!$A:$A,'AveragePrices&amp;Codes'!$B:$B),AGRIBALYSE_Cooked!$C:$C,AGRIBALYSE_Cooked!AA:AA)*$E106),"")</f>
        <v>0.52239753178947379</v>
      </c>
      <c r="X106">
        <f>IFERROR(IF($F106="Raw",_xlfn.XLOOKUP(_xlfn.XLOOKUP(Tool_Austria!$D106,'AveragePrices&amp;Codes'!$A:$A,'AveragePrices&amp;Codes'!$B:$B),AGRIBALYSE_Raw!$B:$B,AGRIBALYSE_Raw!AA:AA)*$E106,_xlfn.XLOOKUP(_xlfn.XLOOKUP(Tool_Austria!$D106,'AveragePrices&amp;Codes'!$A:$A,'AveragePrices&amp;Codes'!$B:$B),AGRIBALYSE_Cooked!$C:$C,AGRIBALYSE_Cooked!AB:AB)*$E106),"")</f>
        <v>1.9883118888421059</v>
      </c>
      <c r="Y106">
        <f>IFERROR(IF($F106="Raw",_xlfn.XLOOKUP(_xlfn.XLOOKUP(Tool_Austria!$D106,'AveragePrices&amp;Codes'!$A:$A,'AveragePrices&amp;Codes'!$B:$B),AGRIBALYSE_Raw!$B:$B,AGRIBALYSE_Raw!AB:AB)*$E106,_xlfn.XLOOKUP(_xlfn.XLOOKUP(Tool_Austria!$D106,'AveragePrices&amp;Codes'!$A:$A,'AveragePrices&amp;Codes'!$B:$B),AGRIBALYSE_Cooked!$C:$C,AGRIBALYSE_Cooked!AC:AC)*$E106),"")</f>
        <v>5.4289073347368435E-3</v>
      </c>
      <c r="Z106">
        <f>IFERROR(IF($F106="Raw",_xlfn.XLOOKUP(_xlfn.XLOOKUP(Tool_Austria!$D106,'AveragePrices&amp;Codes'!$A:$A,'AveragePrices&amp;Codes'!$B:$B),AGRIBALYSE_Raw!$B:$B,AGRIBALYSE_Raw!AC:AC)*$E106,_xlfn.XLOOKUP(_xlfn.XLOOKUP(Tool_Austria!$D106,'AveragePrices&amp;Codes'!$A:$A,'AveragePrices&amp;Codes'!$B:$B),AGRIBALYSE_Cooked!$C:$C,AGRIBALYSE_Cooked!AD:AD)*$E106),"")</f>
        <v>0.26723252025263167</v>
      </c>
      <c r="AA106">
        <f>IFERROR(IF($F106="Raw",_xlfn.XLOOKUP(_xlfn.XLOOKUP(Tool_Austria!$D106,'AveragePrices&amp;Codes'!$A:$A,'AveragePrices&amp;Codes'!$B:$B),AGRIBALYSE_Raw!$B:$B,AGRIBALYSE_Raw!AD:AD)*$E106,_xlfn.XLOOKUP(_xlfn.XLOOKUP(Tool_Austria!$D106,'AveragePrices&amp;Codes'!$A:$A,'AveragePrices&amp;Codes'!$B:$B),AGRIBALYSE_Cooked!$C:$C,AGRIBALYSE_Cooked!AE:AE)*$E106),"")</f>
        <v>1.0470351604210528E-7</v>
      </c>
      <c r="AB106" cm="1">
        <f t="array" ref="AB106">IFERROR(_xlfn.XLOOKUP(Tool_Austria!$F106&amp;$E$2,'Cooking methods'!$A:$A&amp;'Cooking methods'!$B:$B,'Cooking methods'!C:C)*$E106,"")</f>
        <v>2.1369187200000004E-3</v>
      </c>
      <c r="AC106" cm="1">
        <f t="array" ref="AC106">IFERROR(_xlfn.XLOOKUP(Tool_Austria!$F106&amp;$E$2,'Cooking methods'!$A:$A&amp;'Cooking methods'!$B:$B,'Cooking methods'!D:D)*$E106,"")</f>
        <v>4.9512657040000006E-11</v>
      </c>
      <c r="AD106" cm="1">
        <f t="array" ref="AD106">IFERROR(_xlfn.XLOOKUP(Tool_Austria!$F106&amp;$E$2,'Cooking methods'!$A:$A&amp;'Cooking methods'!$B:$B,'Cooking methods'!E:E)*$E106,"")</f>
        <v>5.3931200000000012E-4</v>
      </c>
      <c r="AE106" cm="1">
        <f t="array" ref="AE106">IFERROR(_xlfn.XLOOKUP(Tool_Austria!$F106&amp;$E$2,'Cooking methods'!$A:$A&amp;'Cooking methods'!$B:$B,'Cooking methods'!F:F)*$E106,"")</f>
        <v>4.5629578080000013E-6</v>
      </c>
      <c r="AF106" cm="1">
        <f t="array" ref="AF106">IFERROR(_xlfn.XLOOKUP(Tool_Austria!$F106&amp;$E$2,'Cooking methods'!$A:$A&amp;'Cooking methods'!$B:$B,'Cooking methods'!G:G)*$E106,"")</f>
        <v>3.0832484800000005E-11</v>
      </c>
      <c r="AG106" cm="1">
        <f t="array" ref="AG106">IFERROR(_xlfn.XLOOKUP(Tool_Austria!$F106&amp;$E$2,'Cooking methods'!$A:$A&amp;'Cooking methods'!$B:$B,'Cooking methods'!H:H)*$E106,"")</f>
        <v>2.132626128E-11</v>
      </c>
      <c r="AH106" cm="1">
        <f t="array" ref="AH106">IFERROR(_xlfn.XLOOKUP(Tool_Austria!$F106&amp;$E$2,'Cooking methods'!$A:$A&amp;'Cooking methods'!$B:$B,'Cooking methods'!I:I)*$E106,"")</f>
        <v>6.9238354560000009E-12</v>
      </c>
      <c r="AI106" cm="1">
        <f t="array" ref="AI106">IFERROR(_xlfn.XLOOKUP(Tool_Austria!$F106&amp;$E$2,'Cooking methods'!$A:$A&amp;'Cooking methods'!$B:$B,'Cooking methods'!J:J)*$E106,"")</f>
        <v>6.0048069600000003E-6</v>
      </c>
      <c r="AJ106" cm="1">
        <f t="array" ref="AJ106">IFERROR(_xlfn.XLOOKUP(Tool_Austria!$F106&amp;$E$2,'Cooking methods'!$A:$A&amp;'Cooking methods'!$B:$B,'Cooking methods'!K:K)*$E106,"")</f>
        <v>2.1143940080000003E-6</v>
      </c>
      <c r="AK106" cm="1">
        <f t="array" ref="AK106">IFERROR(_xlfn.XLOOKUP(Tool_Austria!$F106&amp;$E$2,'Cooking methods'!$A:$A&amp;'Cooking methods'!$B:$B,'Cooking methods'!L:L)*$E106,"")</f>
        <v>2.4949425600000007E-6</v>
      </c>
      <c r="AL106" cm="1">
        <f t="array" ref="AL106">IFERROR(_xlfn.XLOOKUP(Tool_Austria!$F106&amp;$E$2,'Cooking methods'!$A:$A&amp;'Cooking methods'!$B:$B,'Cooking methods'!M:M)*$E106,"")</f>
        <v>1.3236838800000004E-5</v>
      </c>
      <c r="AM106" cm="1">
        <f t="array" ref="AM106">IFERROR(_xlfn.XLOOKUP(Tool_Austria!$F106&amp;$E$2,'Cooking methods'!$A:$A&amp;'Cooking methods'!$B:$B,'Cooking methods'!N:N)*$E106,"")</f>
        <v>1.2845429120000001E-2</v>
      </c>
      <c r="AN106" cm="1">
        <f t="array" ref="AN106">IFERROR(_xlfn.XLOOKUP(Tool_Austria!$F106&amp;$E$2,'Cooking methods'!$A:$A&amp;'Cooking methods'!$B:$B,'Cooking methods'!O:O)*$E106,"")</f>
        <v>1.0445899200000001E-2</v>
      </c>
      <c r="AO106" cm="1">
        <f t="array" ref="AO106">IFERROR(_xlfn.XLOOKUP(Tool_Austria!$F106&amp;$E$2,'Cooking methods'!$A:$A&amp;'Cooking methods'!$B:$B,'Cooking methods'!P:P)*$E106,"")</f>
        <v>2.0958339200000003E-3</v>
      </c>
      <c r="AP106" cm="1">
        <f t="array" ref="AP106">IFERROR(_xlfn.XLOOKUP(Tool_Austria!$F106&amp;$E$2,'Cooking methods'!$A:$A&amp;'Cooking methods'!$B:$B,'Cooking methods'!Q:Q)*$E106,"")</f>
        <v>3.4326160960000011E-2</v>
      </c>
      <c r="AQ106" cm="1">
        <f t="array" ref="AQ106">IFERROR(_xlfn.XLOOKUP(Tool_Austria!$F106&amp;$E$2,'Cooking methods'!$A:$A&amp;'Cooking methods'!$B:$B,'Cooking methods'!R:R)*$E106,"")</f>
        <v>6.5441976960000009E-9</v>
      </c>
      <c r="AR106" cm="1">
        <f t="array" ref="AR106">IFERROR(_xlfn.XLOOKUP(Tool_Austria!$G106&amp;$E$2,'Waste management'!$A:$A&amp;'Waste management'!$B:$B,'Waste management'!C:C)*$E106,"")</f>
        <v>1.6573040000000003E-3</v>
      </c>
      <c r="AS106" cm="1">
        <f t="array" ref="AS106">IFERROR(_xlfn.XLOOKUP(Tool_Austria!$G106&amp;$E$2,'Waste management'!$A:$A&amp;'Waste management'!$B:$B,'Waste management'!D:D)*$E106,"")</f>
        <v>1.1307229600000001E-11</v>
      </c>
      <c r="AT106" cm="1">
        <f t="array" ref="AT106">IFERROR(_xlfn.XLOOKUP(Tool_Austria!$G106&amp;$E$2,'Waste management'!$A:$A&amp;'Waste management'!$B:$B,'Waste management'!E:E)*$E106,"")</f>
        <v>3.0488000000000007E-5</v>
      </c>
      <c r="AU106" cm="1">
        <f t="array" ref="AU106">IFERROR(_xlfn.XLOOKUP(Tool_Austria!$G106&amp;$E$2,'Waste management'!$A:$A&amp;'Waste management'!$B:$B,'Waste management'!F:F)*$E106,"")</f>
        <v>3.5520000000000005E-6</v>
      </c>
      <c r="AV106" cm="1">
        <f t="array" ref="AV106">IFERROR(_xlfn.XLOOKUP(Tool_Austria!$G106&amp;$E$2,'Waste management'!$A:$A&amp;'Waste management'!$B:$B,'Waste management'!G:G)*$E106,"")</f>
        <v>3.4275616000000007E-10</v>
      </c>
      <c r="AW106" cm="1">
        <f t="array" ref="AW106">IFERROR(_xlfn.XLOOKUP(Tool_Austria!$G106&amp;$E$2,'Waste management'!$A:$A&amp;'Waste management'!$B:$B,'Waste management'!H:H)*$E106,"")</f>
        <v>1.1172549600000002E-11</v>
      </c>
      <c r="AX106" cm="1">
        <f t="array" ref="AX106">IFERROR(_xlfn.XLOOKUP(Tool_Austria!$G106&amp;$E$2,'Waste management'!$A:$A&amp;'Waste management'!$B:$B,'Waste management'!I:I)*$E106,"")</f>
        <v>7.9433672000000023E-12</v>
      </c>
      <c r="AY106" cm="1">
        <f t="array" ref="AY106">IFERROR(_xlfn.XLOOKUP(Tool_Austria!$G106&amp;$E$2,'Waste management'!$A:$A&amp;'Waste management'!$B:$B,'Waste management'!J:J)*$E106,"")</f>
        <v>6.5416000000000012E-5</v>
      </c>
      <c r="AZ106" cm="1">
        <f t="array" ref="AZ106">IFERROR(_xlfn.XLOOKUP(Tool_Austria!$G106&amp;$E$2,'Waste management'!$A:$A&amp;'Waste management'!$B:$B,'Waste management'!K:K)*$E106,"")</f>
        <v>1.5923083200000003E-7</v>
      </c>
      <c r="BA106" cm="1">
        <f t="array" ref="BA106">IFERROR(_xlfn.XLOOKUP(Tool_Austria!$G106&amp;$E$2,'Waste management'!$A:$A&amp;'Waste management'!$B:$B,'Waste management'!L:L)*$E106,"")</f>
        <v>2.8653214400000006E-6</v>
      </c>
      <c r="BB106" cm="1">
        <f t="array" ref="BB106">IFERROR(_xlfn.XLOOKUP(Tool_Austria!$G106&amp;$E$2,'Waste management'!$A:$A&amp;'Waste management'!$B:$B,'Waste management'!M:M)*$E106,"")</f>
        <v>2.8830400000000008E-4</v>
      </c>
      <c r="BC106" cm="1">
        <f t="array" ref="BC106">IFERROR(_xlfn.XLOOKUP(Tool_Austria!$G106&amp;$E$2,'Waste management'!$A:$A&amp;'Waste management'!$B:$B,'Waste management'!N:N)*$E106,"")</f>
        <v>0.24790414400000005</v>
      </c>
      <c r="BD106" cm="1">
        <f t="array" ref="BD106">IFERROR(_xlfn.XLOOKUP(Tool_Austria!$G106&amp;$E$2,'Waste management'!$A:$A&amp;'Waste management'!$B:$B,'Waste management'!O:O)*$E106,"")</f>
        <v>1.5806696000000002E-2</v>
      </c>
      <c r="BE106" cm="1">
        <f t="array" ref="BE106">IFERROR(_xlfn.XLOOKUP(Tool_Austria!$G106&amp;$E$2,'Waste management'!$A:$A&amp;'Waste management'!$B:$B,'Waste management'!P:P)*$E106,"")</f>
        <v>3.4128800000000008E-4</v>
      </c>
      <c r="BF106" cm="1">
        <f t="array" ref="BF106">IFERROR(_xlfn.XLOOKUP(Tool_Austria!$G106&amp;$E$2,'Waste management'!$A:$A&amp;'Waste management'!$B:$B,'Waste management'!Q:Q)*$E106,"")</f>
        <v>9.9334640000000012E-3</v>
      </c>
      <c r="BG106" cm="1">
        <f t="array" ref="BG106">IFERROR(_xlfn.XLOOKUP(Tool_Austria!$G106&amp;$E$2,'Waste management'!$A:$A&amp;'Waste management'!$B:$B,'Waste management'!R:R)*$E106,"")</f>
        <v>3.2281760000000003E-9</v>
      </c>
      <c r="BH106">
        <f>IFERROR((L106+AR106+AB106)*_xlfn.XLOOKUP(Tool_Austria!BH$4,Monetization_Factors!$A:$A,Monetization_Factors!$D:$D),"")</f>
        <v>6.3953678893924155E-3</v>
      </c>
      <c r="BI106">
        <f>IFERROR((M106+AS106+AC106)*_xlfn.XLOOKUP(Tool_Austria!BI$4,Monetization_Factors!$A:$A,Monetization_Factors!$D:$D),"")</f>
        <v>3.0875777702770448E-8</v>
      </c>
      <c r="BJ106">
        <f>IFERROR((N106+AT106+AD106)*_xlfn.XLOOKUP(Tool_Austria!BJ$4,Monetization_Factors!$A:$A,Monetization_Factors!$D:$D),"")</f>
        <v>7.3008842006059387E-6</v>
      </c>
      <c r="BK106">
        <f>IFERROR((O106+AU106+AE106)*_xlfn.XLOOKUP(Tool_Austria!BK$4,Monetization_Factors!$A:$A,Monetization_Factors!$D:$D),"")</f>
        <v>1.556286582470237E-4</v>
      </c>
      <c r="BL106">
        <f>IFERROR((P106+AV106+AF106)*_xlfn.XLOOKUP(Tool_Austria!BL$4,Monetization_Factors!$A:$A,Monetization_Factors!$D:$D),"")</f>
        <v>4.1274886697530606E-3</v>
      </c>
      <c r="BM106">
        <f>IFERROR((Q106+AW106+AG106)*_xlfn.XLOOKUP(Tool_Austria!BM$4,Monetization_Factors!$A:$A,Monetization_Factors!$D:$D),"")</f>
        <v>1.172823294067536E-4</v>
      </c>
      <c r="BN106">
        <f>IFERROR((R106+AX106+AH106)*_xlfn.XLOOKUP(Tool_Austria!BN$4,Monetization_Factors!$A:$A,Monetization_Factors!$D:$D),"")</f>
        <v>4.2631533178439474E-5</v>
      </c>
      <c r="BO106">
        <f>IFERROR((S106+AY106+AI106)*_xlfn.XLOOKUP(Tool_Austria!BO$4,Monetization_Factors!$A:$A,Monetization_Factors!$D:$D),"")</f>
        <v>2.5168215654521134E-4</v>
      </c>
      <c r="BP106">
        <f>IFERROR((T106+AZ106+AJ106)*_xlfn.XLOOKUP(Tool_Austria!BP$4,Monetization_Factors!$A:$A,Monetization_Factors!$D:$D),"")</f>
        <v>1.4944454637814308E-5</v>
      </c>
      <c r="BQ106">
        <f>IFERROR((U106+BA106+AK106)*_xlfn.XLOOKUP(Tool_Austria!BQ$4,Monetization_Factors!$A:$A,Monetization_Factors!$D:$D),"")</f>
        <v>5.7786316523564718E-4</v>
      </c>
      <c r="BR106" t="str">
        <f>IFERROR((V106+BB106+AL106)*_xlfn.XLOOKUP(Tool_Austria!BR$4,Monetization_Factors!$A:$A,Monetization_Factors!$D:$D),"")</f>
        <v/>
      </c>
      <c r="BS106">
        <f>IFERROR((W106+BC106+AM106)*_xlfn.XLOOKUP(Tool_Austria!BS$4,Monetization_Factors!$A:$A,Monetization_Factors!$D:$D),"")</f>
        <v>3.8110075635641562E-5</v>
      </c>
      <c r="BT106">
        <f>IFERROR((X106+BD106+AN106)*_xlfn.XLOOKUP(Tool_Austria!BT$4,Monetization_Factors!$A:$A,Monetization_Factors!$D:$D),"")</f>
        <v>4.4858839908821986E-4</v>
      </c>
      <c r="BU106">
        <f>IFERROR((Y106+BE106+AO106)*_xlfn.XLOOKUP(Tool_Austria!BU$4,Monetization_Factors!$A:$A,Monetization_Factors!$D:$D),"")</f>
        <v>4.9988042700911779E-5</v>
      </c>
      <c r="BV106">
        <f>IFERROR((Z106+BF106+AP106)*_xlfn.XLOOKUP(Tool_Austria!BV$4,Monetization_Factors!$A:$A,Monetization_Factors!$D:$D),"")</f>
        <v>5.1436083594393913E-4</v>
      </c>
      <c r="BW106">
        <f>IFERROR((AA106+BG106+AQ106)*_xlfn.XLOOKUP(Tool_Austria!BW$4,Monetization_Factors!$A:$A,Monetization_Factors!$D:$D),"")</f>
        <v>2.3915384156103045E-7</v>
      </c>
      <c r="BX106" s="38" cm="1">
        <f t="array" ref="BX106">IFERROR(_xlfn.IFS(I106&lt;&gt;0,I106*E106,I106="",J106*E106),"")</f>
        <v>1.5161916923076923E-2</v>
      </c>
      <c r="BY106" s="38">
        <f t="shared" si="43"/>
        <v>1.274150712358495E-2</v>
      </c>
      <c r="BZ106" s="38">
        <f t="shared" si="44"/>
        <v>2.7903424046661872E-2</v>
      </c>
      <c r="CA106" s="38">
        <f t="shared" si="45"/>
        <v>4.2928344687172108E-5</v>
      </c>
      <c r="CB106">
        <f t="shared" si="48"/>
        <v>4.9156995435789483E-2</v>
      </c>
      <c r="CC106">
        <f t="shared" si="49"/>
        <v>7.712959742189475E-10</v>
      </c>
      <c r="CD106">
        <f t="shared" si="50"/>
        <v>4.7837532126315807E-3</v>
      </c>
      <c r="CE106">
        <f t="shared" si="51"/>
        <v>1.0281520370273686E-4</v>
      </c>
      <c r="CF106">
        <f t="shared" si="52"/>
        <v>4.1346250911157906E-9</v>
      </c>
      <c r="CG106">
        <f t="shared" si="53"/>
        <v>5.6477781972210546E-10</v>
      </c>
      <c r="CH106">
        <f t="shared" si="54"/>
        <v>3.7082463481263163E-11</v>
      </c>
      <c r="CI106">
        <f t="shared" si="55"/>
        <v>5.7482747727578961E-4</v>
      </c>
      <c r="CJ106">
        <f t="shared" si="56"/>
        <v>6.1263047557894742E-6</v>
      </c>
      <c r="CK106">
        <f t="shared" si="57"/>
        <v>1.4126364134736848E-4</v>
      </c>
      <c r="CL106">
        <f t="shared" si="58"/>
        <v>2.4545052514315796E-3</v>
      </c>
      <c r="CM106">
        <f t="shared" si="59"/>
        <v>0.78314710490947381</v>
      </c>
      <c r="CN106">
        <f t="shared" si="60"/>
        <v>2.014564484042106</v>
      </c>
      <c r="CO106">
        <f t="shared" si="61"/>
        <v>7.8660292547368445E-3</v>
      </c>
      <c r="CP106">
        <f t="shared" si="62"/>
        <v>0.31149214521263169</v>
      </c>
      <c r="CQ106">
        <f t="shared" si="37"/>
        <v>1.1447588973810528E-7</v>
      </c>
      <c r="CR106">
        <f t="shared" si="63"/>
        <v>7.5626146824291519E-5</v>
      </c>
      <c r="CS106">
        <f t="shared" si="64"/>
        <v>1.1866091911060731E-12</v>
      </c>
      <c r="CT106">
        <f t="shared" si="65"/>
        <v>7.3596203271255086E-6</v>
      </c>
      <c r="CU106">
        <f t="shared" si="66"/>
        <v>1.5817723646574902E-7</v>
      </c>
      <c r="CV106">
        <f t="shared" si="67"/>
        <v>6.3609616786396776E-12</v>
      </c>
      <c r="CW106">
        <f t="shared" si="68"/>
        <v>8.6888895341862382E-13</v>
      </c>
      <c r="CX106">
        <f t="shared" si="69"/>
        <v>5.704994381732794E-14</v>
      </c>
      <c r="CY106">
        <f t="shared" si="70"/>
        <v>8.8434996503967633E-7</v>
      </c>
      <c r="CZ106">
        <f t="shared" si="71"/>
        <v>9.4250842396761139E-9</v>
      </c>
      <c r="DA106">
        <f t="shared" si="72"/>
        <v>2.173286789959515E-7</v>
      </c>
      <c r="DB106">
        <f t="shared" si="73"/>
        <v>3.7761619252793534E-6</v>
      </c>
      <c r="DC106">
        <f t="shared" si="74"/>
        <v>1.2048416998607289E-3</v>
      </c>
      <c r="DD106">
        <f t="shared" si="75"/>
        <v>3.0993299754493936E-3</v>
      </c>
      <c r="DE106">
        <f t="shared" si="76"/>
        <v>1.2101583468825914E-5</v>
      </c>
      <c r="DF106">
        <f t="shared" si="77"/>
        <v>4.7921868494251027E-4</v>
      </c>
      <c r="DG106">
        <f t="shared" si="38"/>
        <v>1.761167534432389E-10</v>
      </c>
      <c r="DH106" s="5">
        <f>IFERROR(((((L106+AB106)*(1/$H106))+AR106)/$F$2)/($B$2*('CAR.CAP_per person'!B$2)/(_xlfn.XLOOKUP($E$2,EU_countries_GDP!$A$2:$A$29,EU_countries_GDP!$E$2:$E$29))),"")</f>
        <v>1.7692114936340379E-3</v>
      </c>
      <c r="DI106" s="5">
        <f>IFERROR(((((M106+AC106)*(1/$H106))+AS106)/$F$2)/($B$2*('CAR.CAP_per person'!C$2)/(_xlfn.XLOOKUP($E$2,EU_countries_GDP!$A$2:$A$29,EU_countries_GDP!$E$2:$E$29))),"")</f>
        <v>3.5314982506275176E-7</v>
      </c>
      <c r="DJ106" s="5">
        <f>IFERROR(((((N106+AD106)*(1/$H106))+AT106)/$F$2)/($B$2*('CAR.CAP_per person'!D$2)/(_xlfn.XLOOKUP($E$2,EU_countries_GDP!$A$2:$A$29,EU_countries_GDP!$E$2:$E$29))),"")</f>
        <v>2.2492177253694375E-6</v>
      </c>
      <c r="DK106" s="5">
        <f>IFERROR(((((O106+AE106)*(1/$H106))+AU106)/$F$2)/($B$2*('CAR.CAP_per person'!E$2)/(_xlfn.XLOOKUP($E$2,EU_countries_GDP!$A$2:$A$29,EU_countries_GDP!$E$2:$E$29))),"")</f>
        <v>6.1968383295452574E-5</v>
      </c>
      <c r="DL106" s="5">
        <f>IFERROR(((((P106+AF106)*(1/$H106))+AV106)/$F$2)/($B$2*('CAR.CAP_per person'!F$2)/(_xlfn.XLOOKUP($E$2,EU_countries_GDP!$A$2:$A$29,EU_countries_GDP!$E$2:$E$29))),"")</f>
        <v>1.9247331311363764E-3</v>
      </c>
      <c r="DM106" s="5">
        <f>IFERROR(((((Q106+AG106)*(1/$H106))+AW106)/$F$2)/($B$2*('CAR.CAP_per person'!G$2)/(_xlfn.XLOOKUP($E$2,EU_countries_GDP!$A$2:$A$29,EU_countries_GDP!$E$2:$E$29))),"")</f>
        <v>1.4482280784689898E-4</v>
      </c>
      <c r="DN106" s="5">
        <f>IFERROR(((((R106+AH106)*(1/$H106))+AX106)/$F$2)/($B$2*('CAR.CAP_per person'!H$2)/(_xlfn.XLOOKUP($E$2,EU_countries_GDP!$A$2:$A$29,EU_countries_GDP!$E$2:$E$29))),"")</f>
        <v>2.0614986376635708E-6</v>
      </c>
      <c r="DO106" s="5">
        <f>IFERROR(((((S106+AI106)*(1/$H106))+AY106)/$F$2)/($B$2*('CAR.CAP_per person'!I$2)/(_xlfn.XLOOKUP($E$2,EU_countries_GDP!$A$2:$A$29,EU_countries_GDP!$E$2:$E$29))),"")</f>
        <v>1.3616901984545214E-4</v>
      </c>
      <c r="DP106" s="5">
        <f>IFERROR(((((T106+AJ106)*(1/$H106))+AZ106)/$F$2)/($B$2*('CAR.CAP_per person'!J$2)/(_xlfn.XLOOKUP($E$2,EU_countries_GDP!$A$2:$A$29,EU_countries_GDP!$E$2:$E$29))),"")</f>
        <v>2.5932870978634284E-4</v>
      </c>
      <c r="DQ106" s="5">
        <f>IFERROR(((((U106+AK106)*(1/$H106))+BA106)/$F$2)/($B$2*('CAR.CAP_per person'!K$2)/(_xlfn.XLOOKUP($E$2,EU_countries_GDP!$A$2:$A$29,EU_countries_GDP!$E$2:$E$29))),"")</f>
        <v>1.7358909066585298E-4</v>
      </c>
      <c r="DR106" s="5">
        <f>IFERROR(((((V106+AL106)*(1/$H106))+BB106)/$F$2)/($B$2*('CAR.CAP_per person'!L$2)/(_xlfn.XLOOKUP($E$2,EU_countries_GDP!$A$2:$A$29,EU_countries_GDP!$E$2:$E$29))),"")</f>
        <v>9.4909986387101835E-5</v>
      </c>
      <c r="DS106" s="5">
        <f>IFERROR(((((W106+AM106)*(1/$H106))+BC106)/$F$2)/($B$2*('CAR.CAP_per person'!M$2)/(_xlfn.XLOOKUP($E$2,EU_countries_GDP!$A$2:$A$29,EU_countries_GDP!$E$2:$E$29))),"")</f>
        <v>1.3007349682533319E-3</v>
      </c>
      <c r="DT106" s="5">
        <f>IFERROR(((((X106+AN106)*(1/$H106))+BD106)/$F$2)/($B$2*('CAR.CAP_per person'!N$2)/(_xlfn.XLOOKUP($E$2,EU_countries_GDP!$A$2:$A$29,EU_countries_GDP!$E$2:$E$29))),"")</f>
        <v>3.9204431654040799E-2</v>
      </c>
      <c r="DU106" s="5">
        <f>IFERROR(((((Y106+AO106)*(1/$H106))+BE106)/$F$2)/($B$2*('CAR.CAP_per person'!O$2)/(_xlfn.XLOOKUP($E$2,EU_countries_GDP!$A$2:$A$29,EU_countries_GDP!$E$2:$E$29))),"")</f>
        <v>1.0563210527645893E-5</v>
      </c>
      <c r="DV106" s="5">
        <f>IFERROR(((((Z106+AP106)*(1/$H106))+BF106)/$F$2)/($B$2*('CAR.CAP_per person'!P$2)/(_xlfn.XLOOKUP($E$2,EU_countries_GDP!$A$2:$A$29,EU_countries_GDP!$E$2:$E$29))),"")</f>
        <v>3.4106752094355632E-4</v>
      </c>
      <c r="DW106" s="5">
        <f>IFERROR(((((AA106+AQ106)*(1/$H106))+BG106)/$F$2)/($B$2*('CAR.CAP_per person'!Q$2)/(_xlfn.XLOOKUP($E$2,EU_countries_GDP!$A$2:$A$29,EU_countries_GDP!$E$2:$E$29))),"")</f>
        <v>1.2789297907137692E-4</v>
      </c>
    </row>
    <row r="107" spans="1:127">
      <c r="A107" t="s">
        <v>223</v>
      </c>
      <c r="B107" t="str">
        <f>_xlfn.XLOOKUP(D107,Table5[Ingredient],Table5[Category],"",FALSE)</f>
        <v>Dairy products</v>
      </c>
      <c r="C107" s="33" t="s">
        <v>177</v>
      </c>
      <c r="D107" s="33" t="s">
        <v>184</v>
      </c>
      <c r="E107" s="33">
        <v>7.4000000000000012E-3</v>
      </c>
      <c r="F107" s="33" t="s">
        <v>219</v>
      </c>
      <c r="G107" s="33" t="s">
        <v>180</v>
      </c>
      <c r="H107" s="91">
        <f>Dataset_AT!R104</f>
        <v>0.61666666666666681</v>
      </c>
      <c r="I107" s="33"/>
      <c r="J107" s="37">
        <f>IFERROR(INDEX('AveragePrices&amp;Codes'!G:AG, MATCH($D107, 'AveragePrices&amp;Codes'!$A:$A, 0), MATCH(Tool_Austria!$E$2, 'AveragePrices&amp;Codes'!$G$1:$AG$1, 0)),"")</f>
        <v>6.0664224433399943</v>
      </c>
      <c r="K107" s="37">
        <f>IFERROR(E107/(_xlfn.XLOOKUP(A107,Dataset_AT!$V$2:$V$9,Dataset_AT!$W$2:$W$9)),"")</f>
        <v>1.0000000000000002E-4</v>
      </c>
      <c r="L107">
        <f>IFERROR(IF($F107="Raw",_xlfn.XLOOKUP(_xlfn.XLOOKUP(Tool_Austria!$D107,'AveragePrices&amp;Codes'!$A:$A,'AveragePrices&amp;Codes'!$B:$B),AGRIBALYSE_Raw!$B:$B,AGRIBALYSE_Raw!O:O)*$E107,_xlfn.XLOOKUP(_xlfn.XLOOKUP(Tool_Austria!$D107,'AveragePrices&amp;Codes'!$A:$A,'AveragePrices&amp;Codes'!$B:$B),AGRIBALYSE_Cooked!$C:$C,AGRIBALYSE_Cooked!P:P)*$E107),"")</f>
        <v>5.878921564000001E-2</v>
      </c>
      <c r="M107">
        <f>IFERROR(IF($F107="Raw",_xlfn.XLOOKUP(_xlfn.XLOOKUP(Tool_Austria!$D107,'AveragePrices&amp;Codes'!$A:$A,'AveragePrices&amp;Codes'!$B:$B),AGRIBALYSE_Raw!$B:$B,AGRIBALYSE_Raw!P:P)*$E107,_xlfn.XLOOKUP(_xlfn.XLOOKUP(Tool_Austria!$D107,'AveragePrices&amp;Codes'!$A:$A,'AveragePrices&amp;Codes'!$B:$B),AGRIBALYSE_Cooked!$C:$C,AGRIBALYSE_Cooked!Q:Q)*$E107),"")</f>
        <v>5.0982715140000009E-10</v>
      </c>
      <c r="N107">
        <f>IFERROR(IF($F107="Raw",_xlfn.XLOOKUP(_xlfn.XLOOKUP(Tool_Austria!$D107,'AveragePrices&amp;Codes'!$A:$A,'AveragePrices&amp;Codes'!$B:$B),AGRIBALYSE_Raw!$B:$B,AGRIBALYSE_Raw!Q:Q)*$E107,_xlfn.XLOOKUP(_xlfn.XLOOKUP(Tool_Austria!$D107,'AveragePrices&amp;Codes'!$A:$A,'AveragePrices&amp;Codes'!$B:$B),AGRIBALYSE_Cooked!$C:$C,AGRIBALYSE_Cooked!R:R)*$E107),"")</f>
        <v>5.2459445080000004E-3</v>
      </c>
      <c r="O107">
        <f>IFERROR(IF($F107="Raw",_xlfn.XLOOKUP(_xlfn.XLOOKUP(Tool_Austria!$D107,'AveragePrices&amp;Codes'!$A:$A,'AveragePrices&amp;Codes'!$B:$B),AGRIBALYSE_Raw!$B:$B,AGRIBALYSE_Raw!R:R)*$E107,_xlfn.XLOOKUP(_xlfn.XLOOKUP(Tool_Austria!$D107,'AveragePrices&amp;Codes'!$A:$A,'AveragePrices&amp;Codes'!$B:$B),AGRIBALYSE_Cooked!$C:$C,AGRIBALYSE_Cooked!S:S)*$E107),"")</f>
        <v>1.0385325760000002E-4</v>
      </c>
      <c r="P107">
        <f>IFERROR(IF($F107="Raw",_xlfn.XLOOKUP(_xlfn.XLOOKUP(Tool_Austria!$D107,'AveragePrices&amp;Codes'!$A:$A,'AveragePrices&amp;Codes'!$B:$B),AGRIBALYSE_Raw!$B:$B,AGRIBALYSE_Raw!S:S)*$E107,_xlfn.XLOOKUP(_xlfn.XLOOKUP(Tool_Austria!$D107,'AveragePrices&amp;Codes'!$A:$A,'AveragePrices&amp;Codes'!$B:$B),AGRIBALYSE_Cooked!$C:$C,AGRIBALYSE_Cooked!T:T)*$E107),"")</f>
        <v>5.2210569760000014E-9</v>
      </c>
      <c r="Q107">
        <f>IFERROR(IF($F107="Raw",_xlfn.XLOOKUP(_xlfn.XLOOKUP(Tool_Austria!$D107,'AveragePrices&amp;Codes'!$A:$A,'AveragePrices&amp;Codes'!$B:$B),AGRIBALYSE_Raw!$B:$B,AGRIBALYSE_Raw!T:T)*$E107,_xlfn.XLOOKUP(_xlfn.XLOOKUP(Tool_Austria!$D107,'AveragePrices&amp;Codes'!$A:$A,'AveragePrices&amp;Codes'!$B:$B),AGRIBALYSE_Cooked!$C:$C,AGRIBALYSE_Cooked!U:U)*$E107),"")</f>
        <v>7.3276388780000017E-10</v>
      </c>
      <c r="R107">
        <f>IFERROR(IF($F107="Raw",_xlfn.XLOOKUP(_xlfn.XLOOKUP(Tool_Austria!$D107,'AveragePrices&amp;Codes'!$A:$A,'AveragePrices&amp;Codes'!$B:$B),AGRIBALYSE_Raw!$B:$B,AGRIBALYSE_Raw!U:U)*$E107,_xlfn.XLOOKUP(_xlfn.XLOOKUP(Tool_Austria!$D107,'AveragePrices&amp;Codes'!$A:$A,'AveragePrices&amp;Codes'!$B:$B),AGRIBALYSE_Cooked!$C:$C,AGRIBALYSE_Cooked!V:V)*$E107),"")</f>
        <v>2.8762781020000008E-11</v>
      </c>
      <c r="S107">
        <f>IFERROR(IF($F107="Raw",_xlfn.XLOOKUP(_xlfn.XLOOKUP(Tool_Austria!$D107,'AveragePrices&amp;Codes'!$A:$A,'AveragePrices&amp;Codes'!$B:$B),AGRIBALYSE_Raw!$B:$B,AGRIBALYSE_Raw!V:V)*$E107,_xlfn.XLOOKUP(_xlfn.XLOOKUP(Tool_Austria!$D107,'AveragePrices&amp;Codes'!$A:$A,'AveragePrices&amp;Codes'!$B:$B),AGRIBALYSE_Cooked!$C:$C,AGRIBALYSE_Cooked!W:W)*$E107),"")</f>
        <v>7.4981106800000013E-4</v>
      </c>
      <c r="T107">
        <f>IFERROR(IF($F107="Raw",_xlfn.XLOOKUP(_xlfn.XLOOKUP(Tool_Austria!$D107,'AveragePrices&amp;Codes'!$A:$A,'AveragePrices&amp;Codes'!$B:$B),AGRIBALYSE_Raw!$B:$B,AGRIBALYSE_Raw!W:W)*$E107,_xlfn.XLOOKUP(_xlfn.XLOOKUP(Tool_Austria!$D107,'AveragePrices&amp;Codes'!$A:$A,'AveragePrices&amp;Codes'!$B:$B),AGRIBALYSE_Cooked!$C:$C,AGRIBALYSE_Cooked!X:X)*$E107),"")</f>
        <v>4.1317043080000006E-6</v>
      </c>
      <c r="U107">
        <f>IFERROR(IF($F107="Raw",_xlfn.XLOOKUP(_xlfn.XLOOKUP(Tool_Austria!$D107,'AveragePrices&amp;Codes'!$A:$A,'AveragePrices&amp;Codes'!$B:$B),AGRIBALYSE_Raw!$B:$B,AGRIBALYSE_Raw!X:X)*$E107,_xlfn.XLOOKUP(_xlfn.XLOOKUP(Tool_Austria!$D107,'AveragePrices&amp;Codes'!$A:$A,'AveragePrices&amp;Codes'!$B:$B),AGRIBALYSE_Cooked!$C:$C,AGRIBALYSE_Cooked!Y:Y)*$E107),"")</f>
        <v>2.0063877520000003E-4</v>
      </c>
      <c r="V107">
        <f>IFERROR(IF($F107="Raw",_xlfn.XLOOKUP(_xlfn.XLOOKUP(Tool_Austria!$D107,'AveragePrices&amp;Codes'!$A:$A,'AveragePrices&amp;Codes'!$B:$B),AGRIBALYSE_Raw!$B:$B,AGRIBALYSE_Raw!Y:Y)*$E107,_xlfn.XLOOKUP(_xlfn.XLOOKUP(Tool_Austria!$D107,'AveragePrices&amp;Codes'!$A:$A,'AveragePrices&amp;Codes'!$B:$B),AGRIBALYSE_Cooked!$C:$C,AGRIBALYSE_Cooked!Z:Z)*$E107),"")</f>
        <v>3.2558502980000003E-3</v>
      </c>
      <c r="W107">
        <f>IFERROR(IF($F107="Raw",_xlfn.XLOOKUP(_xlfn.XLOOKUP(Tool_Austria!$D107,'AveragePrices&amp;Codes'!$A:$A,'AveragePrices&amp;Codes'!$B:$B),AGRIBALYSE_Raw!$B:$B,AGRIBALYSE_Raw!Z:Z)*$E107,_xlfn.XLOOKUP(_xlfn.XLOOKUP(Tool_Austria!$D107,'AveragePrices&amp;Codes'!$A:$A,'AveragePrices&amp;Codes'!$B:$B),AGRIBALYSE_Cooked!$C:$C,AGRIBALYSE_Cooked!AA:AA)*$E107),"")</f>
        <v>0.74574901560000006</v>
      </c>
      <c r="X107">
        <f>IFERROR(IF($F107="Raw",_xlfn.XLOOKUP(_xlfn.XLOOKUP(Tool_Austria!$D107,'AveragePrices&amp;Codes'!$A:$A,'AveragePrices&amp;Codes'!$B:$B),AGRIBALYSE_Raw!$B:$B,AGRIBALYSE_Raw!AA:AA)*$E107,_xlfn.XLOOKUP(_xlfn.XLOOKUP(Tool_Austria!$D107,'AveragePrices&amp;Codes'!$A:$A,'AveragePrices&amp;Codes'!$B:$B),AGRIBALYSE_Cooked!$C:$C,AGRIBALYSE_Cooked!AB:AB)*$E107),"")</f>
        <v>2.9319374240000005</v>
      </c>
      <c r="Y107">
        <f>IFERROR(IF($F107="Raw",_xlfn.XLOOKUP(_xlfn.XLOOKUP(Tool_Austria!$D107,'AveragePrices&amp;Codes'!$A:$A,'AveragePrices&amp;Codes'!$B:$B),AGRIBALYSE_Raw!$B:$B,AGRIBALYSE_Raw!AB:AB)*$E107,_xlfn.XLOOKUP(_xlfn.XLOOKUP(Tool_Austria!$D107,'AveragePrices&amp;Codes'!$A:$A,'AveragePrices&amp;Codes'!$B:$B),AGRIBALYSE_Cooked!$C:$C,AGRIBALYSE_Cooked!AC:AC)*$E107),"")</f>
        <v>6.4068222460000011E-3</v>
      </c>
      <c r="Z107">
        <f>IFERROR(IF($F107="Raw",_xlfn.XLOOKUP(_xlfn.XLOOKUP(Tool_Austria!$D107,'AveragePrices&amp;Codes'!$A:$A,'AveragePrices&amp;Codes'!$B:$B),AGRIBALYSE_Raw!$B:$B,AGRIBALYSE_Raw!AC:AC)*$E107,_xlfn.XLOOKUP(_xlfn.XLOOKUP(Tool_Austria!$D107,'AveragePrices&amp;Codes'!$A:$A,'AveragePrices&amp;Codes'!$B:$B),AGRIBALYSE_Cooked!$C:$C,AGRIBALYSE_Cooked!AD:AD)*$E107),"")</f>
        <v>0.23886303120000002</v>
      </c>
      <c r="AA107">
        <f>IFERROR(IF($F107="Raw",_xlfn.XLOOKUP(_xlfn.XLOOKUP(Tool_Austria!$D107,'AveragePrices&amp;Codes'!$A:$A,'AveragePrices&amp;Codes'!$B:$B),AGRIBALYSE_Raw!$B:$B,AGRIBALYSE_Raw!AD:AD)*$E107,_xlfn.XLOOKUP(_xlfn.XLOOKUP(Tool_Austria!$D107,'AveragePrices&amp;Codes'!$A:$A,'AveragePrices&amp;Codes'!$B:$B),AGRIBALYSE_Cooked!$C:$C,AGRIBALYSE_Cooked!AE:AE)*$E107),"")</f>
        <v>1.2636054260000003E-7</v>
      </c>
      <c r="AB107" cm="1">
        <f t="array" ref="AB107">IFERROR(_xlfn.XLOOKUP(Tool_Austria!$F107&amp;$E$2,'Cooking methods'!$A:$A&amp;'Cooking methods'!$B:$B,'Cooking methods'!C:C)*$E107,"")</f>
        <v>5.342296800000001E-4</v>
      </c>
      <c r="AC107" cm="1">
        <f t="array" ref="AC107">IFERROR(_xlfn.XLOOKUP(Tool_Austria!$F107&amp;$E$2,'Cooking methods'!$A:$A&amp;'Cooking methods'!$B:$B,'Cooking methods'!D:D)*$E107,"")</f>
        <v>1.2378164260000002E-11</v>
      </c>
      <c r="AD107" cm="1">
        <f t="array" ref="AD107">IFERROR(_xlfn.XLOOKUP(Tool_Austria!$F107&amp;$E$2,'Cooking methods'!$A:$A&amp;'Cooking methods'!$B:$B,'Cooking methods'!E:E)*$E107,"")</f>
        <v>1.3482800000000003E-4</v>
      </c>
      <c r="AE107" cm="1">
        <f t="array" ref="AE107">IFERROR(_xlfn.XLOOKUP(Tool_Austria!$F107&amp;$E$2,'Cooking methods'!$A:$A&amp;'Cooking methods'!$B:$B,'Cooking methods'!F:F)*$E107,"")</f>
        <v>1.1407394520000003E-6</v>
      </c>
      <c r="AF107" cm="1">
        <f t="array" ref="AF107">IFERROR(_xlfn.XLOOKUP(Tool_Austria!$F107&amp;$E$2,'Cooking methods'!$A:$A&amp;'Cooking methods'!$B:$B,'Cooking methods'!G:G)*$E107,"")</f>
        <v>7.7081212000000012E-12</v>
      </c>
      <c r="AG107" cm="1">
        <f t="array" ref="AG107">IFERROR(_xlfn.XLOOKUP(Tool_Austria!$F107&amp;$E$2,'Cooking methods'!$A:$A&amp;'Cooking methods'!$B:$B,'Cooking methods'!H:H)*$E107,"")</f>
        <v>5.33156532E-12</v>
      </c>
      <c r="AH107" cm="1">
        <f t="array" ref="AH107">IFERROR(_xlfn.XLOOKUP(Tool_Austria!$F107&amp;$E$2,'Cooking methods'!$A:$A&amp;'Cooking methods'!$B:$B,'Cooking methods'!I:I)*$E107,"")</f>
        <v>1.7309588640000002E-12</v>
      </c>
      <c r="AI107" cm="1">
        <f t="array" ref="AI107">IFERROR(_xlfn.XLOOKUP(Tool_Austria!$F107&amp;$E$2,'Cooking methods'!$A:$A&amp;'Cooking methods'!$B:$B,'Cooking methods'!J:J)*$E107,"")</f>
        <v>1.5012017400000001E-6</v>
      </c>
      <c r="AJ107" cm="1">
        <f t="array" ref="AJ107">IFERROR(_xlfn.XLOOKUP(Tool_Austria!$F107&amp;$E$2,'Cooking methods'!$A:$A&amp;'Cooking methods'!$B:$B,'Cooking methods'!K:K)*$E107,"")</f>
        <v>5.2859850200000008E-7</v>
      </c>
      <c r="AK107" cm="1">
        <f t="array" ref="AK107">IFERROR(_xlfn.XLOOKUP(Tool_Austria!$F107&amp;$E$2,'Cooking methods'!$A:$A&amp;'Cooking methods'!$B:$B,'Cooking methods'!L:L)*$E107,"")</f>
        <v>6.2373564000000017E-7</v>
      </c>
      <c r="AL107" cm="1">
        <f t="array" ref="AL107">IFERROR(_xlfn.XLOOKUP(Tool_Austria!$F107&amp;$E$2,'Cooking methods'!$A:$A&amp;'Cooking methods'!$B:$B,'Cooking methods'!M:M)*$E107,"")</f>
        <v>3.3092097000000009E-6</v>
      </c>
      <c r="AM107" cm="1">
        <f t="array" ref="AM107">IFERROR(_xlfn.XLOOKUP(Tool_Austria!$F107&amp;$E$2,'Cooking methods'!$A:$A&amp;'Cooking methods'!$B:$B,'Cooking methods'!N:N)*$E107,"")</f>
        <v>3.2113572800000004E-3</v>
      </c>
      <c r="AN107" cm="1">
        <f t="array" ref="AN107">IFERROR(_xlfn.XLOOKUP(Tool_Austria!$F107&amp;$E$2,'Cooking methods'!$A:$A&amp;'Cooking methods'!$B:$B,'Cooking methods'!O:O)*$E107,"")</f>
        <v>2.6114748000000002E-3</v>
      </c>
      <c r="AO107" cm="1">
        <f t="array" ref="AO107">IFERROR(_xlfn.XLOOKUP(Tool_Austria!$F107&amp;$E$2,'Cooking methods'!$A:$A&amp;'Cooking methods'!$B:$B,'Cooking methods'!P:P)*$E107,"")</f>
        <v>5.2395848000000007E-4</v>
      </c>
      <c r="AP107" cm="1">
        <f t="array" ref="AP107">IFERROR(_xlfn.XLOOKUP(Tool_Austria!$F107&amp;$E$2,'Cooking methods'!$A:$A&amp;'Cooking methods'!$B:$B,'Cooking methods'!Q:Q)*$E107,"")</f>
        <v>8.5815402400000029E-3</v>
      </c>
      <c r="AQ107" cm="1">
        <f t="array" ref="AQ107">IFERROR(_xlfn.XLOOKUP(Tool_Austria!$F107&amp;$E$2,'Cooking methods'!$A:$A&amp;'Cooking methods'!$B:$B,'Cooking methods'!R:R)*$E107,"")</f>
        <v>1.6360494240000002E-9</v>
      </c>
      <c r="AR107" cm="1">
        <f t="array" ref="AR107">IFERROR(_xlfn.XLOOKUP(Tool_Austria!$G107&amp;$E$2,'Waste management'!$A:$A&amp;'Waste management'!$B:$B,'Waste management'!C:C)*$E107,"")</f>
        <v>4.1432600000000007E-4</v>
      </c>
      <c r="AS107" cm="1">
        <f t="array" ref="AS107">IFERROR(_xlfn.XLOOKUP(Tool_Austria!$G107&amp;$E$2,'Waste management'!$A:$A&amp;'Waste management'!$B:$B,'Waste management'!D:D)*$E107,"")</f>
        <v>2.8268074000000003E-12</v>
      </c>
      <c r="AT107" cm="1">
        <f t="array" ref="AT107">IFERROR(_xlfn.XLOOKUP(Tool_Austria!$G107&amp;$E$2,'Waste management'!$A:$A&amp;'Waste management'!$B:$B,'Waste management'!E:E)*$E107,"")</f>
        <v>7.6220000000000017E-6</v>
      </c>
      <c r="AU107" cm="1">
        <f t="array" ref="AU107">IFERROR(_xlfn.XLOOKUP(Tool_Austria!$G107&amp;$E$2,'Waste management'!$A:$A&amp;'Waste management'!$B:$B,'Waste management'!F:F)*$E107,"")</f>
        <v>8.8800000000000012E-7</v>
      </c>
      <c r="AV107" cm="1">
        <f t="array" ref="AV107">IFERROR(_xlfn.XLOOKUP(Tool_Austria!$G107&amp;$E$2,'Waste management'!$A:$A&amp;'Waste management'!$B:$B,'Waste management'!G:G)*$E107,"")</f>
        <v>8.5689040000000018E-11</v>
      </c>
      <c r="AW107" cm="1">
        <f t="array" ref="AW107">IFERROR(_xlfn.XLOOKUP(Tool_Austria!$G107&amp;$E$2,'Waste management'!$A:$A&amp;'Waste management'!$B:$B,'Waste management'!H:H)*$E107,"")</f>
        <v>2.7931374000000005E-12</v>
      </c>
      <c r="AX107" cm="1">
        <f t="array" ref="AX107">IFERROR(_xlfn.XLOOKUP(Tool_Austria!$G107&amp;$E$2,'Waste management'!$A:$A&amp;'Waste management'!$B:$B,'Waste management'!I:I)*$E107,"")</f>
        <v>1.9858418000000006E-12</v>
      </c>
      <c r="AY107" cm="1">
        <f t="array" ref="AY107">IFERROR(_xlfn.XLOOKUP(Tool_Austria!$G107&amp;$E$2,'Waste management'!$A:$A&amp;'Waste management'!$B:$B,'Waste management'!J:J)*$E107,"")</f>
        <v>1.6354000000000003E-5</v>
      </c>
      <c r="AZ107" cm="1">
        <f t="array" ref="AZ107">IFERROR(_xlfn.XLOOKUP(Tool_Austria!$G107&amp;$E$2,'Waste management'!$A:$A&amp;'Waste management'!$B:$B,'Waste management'!K:K)*$E107,"")</f>
        <v>3.9807708000000008E-8</v>
      </c>
      <c r="BA107" cm="1">
        <f t="array" ref="BA107">IFERROR(_xlfn.XLOOKUP(Tool_Austria!$G107&amp;$E$2,'Waste management'!$A:$A&amp;'Waste management'!$B:$B,'Waste management'!L:L)*$E107,"")</f>
        <v>7.1633036000000015E-7</v>
      </c>
      <c r="BB107" cm="1">
        <f t="array" ref="BB107">IFERROR(_xlfn.XLOOKUP(Tool_Austria!$G107&amp;$E$2,'Waste management'!$A:$A&amp;'Waste management'!$B:$B,'Waste management'!M:M)*$E107,"")</f>
        <v>7.2076000000000019E-5</v>
      </c>
      <c r="BC107" cm="1">
        <f t="array" ref="BC107">IFERROR(_xlfn.XLOOKUP(Tool_Austria!$G107&amp;$E$2,'Waste management'!$A:$A&amp;'Waste management'!$B:$B,'Waste management'!N:N)*$E107,"")</f>
        <v>6.1976036000000012E-2</v>
      </c>
      <c r="BD107" cm="1">
        <f t="array" ref="BD107">IFERROR(_xlfn.XLOOKUP(Tool_Austria!$G107&amp;$E$2,'Waste management'!$A:$A&amp;'Waste management'!$B:$B,'Waste management'!O:O)*$E107,"")</f>
        <v>3.9516740000000005E-3</v>
      </c>
      <c r="BE107" cm="1">
        <f t="array" ref="BE107">IFERROR(_xlfn.XLOOKUP(Tool_Austria!$G107&amp;$E$2,'Waste management'!$A:$A&amp;'Waste management'!$B:$B,'Waste management'!P:P)*$E107,"")</f>
        <v>8.5322000000000021E-5</v>
      </c>
      <c r="BF107" cm="1">
        <f t="array" ref="BF107">IFERROR(_xlfn.XLOOKUP(Tool_Austria!$G107&amp;$E$2,'Waste management'!$A:$A&amp;'Waste management'!$B:$B,'Waste management'!Q:Q)*$E107,"")</f>
        <v>2.4833660000000003E-3</v>
      </c>
      <c r="BG107" cm="1">
        <f t="array" ref="BG107">IFERROR(_xlfn.XLOOKUP(Tool_Austria!$G107&amp;$E$2,'Waste management'!$A:$A&amp;'Waste management'!$B:$B,'Waste management'!R:R)*$E107,"")</f>
        <v>8.0704400000000007E-10</v>
      </c>
      <c r="BH107">
        <f>IFERROR((L107+AR107+AB107)*_xlfn.XLOOKUP(Tool_Austria!BH$4,Monetization_Factors!$A:$A,Monetization_Factors!$D:$D),"")</f>
        <v>7.7719360407784736E-3</v>
      </c>
      <c r="BI107">
        <f>IFERROR((M107+AS107+AC107)*_xlfn.XLOOKUP(Tool_Austria!BI$4,Monetization_Factors!$A:$A,Monetization_Factors!$D:$D),"")</f>
        <v>2.1017580358603603E-8</v>
      </c>
      <c r="BJ107">
        <f>IFERROR((N107+AT107+AD107)*_xlfn.XLOOKUP(Tool_Austria!BJ$4,Monetization_Factors!$A:$A,Monetization_Factors!$D:$D),"")</f>
        <v>8.2236776400193394E-6</v>
      </c>
      <c r="BK107">
        <f>IFERROR((O107+AU107+AE107)*_xlfn.XLOOKUP(Tool_Austria!BK$4,Monetization_Factors!$A:$A,Monetization_Factors!$D:$D),"")</f>
        <v>1.6027078233838525E-4</v>
      </c>
      <c r="BL107">
        <f>IFERROR((P107+AV107+AF107)*_xlfn.XLOOKUP(Tool_Austria!BL$4,Monetization_Factors!$A:$A,Monetization_Factors!$D:$D),"")</f>
        <v>5.3052813142232692E-3</v>
      </c>
      <c r="BM107">
        <f>IFERROR((Q107+AW107+AG107)*_xlfn.XLOOKUP(Tool_Austria!BM$4,Monetization_Factors!$A:$A,Monetization_Factors!$D:$D),"")</f>
        <v>1.5385366898761557E-4</v>
      </c>
      <c r="BN107">
        <f>IFERROR((R107+AX107+AH107)*_xlfn.XLOOKUP(Tool_Austria!BN$4,Monetization_Factors!$A:$A,Monetization_Factors!$D:$D),"")</f>
        <v>3.7339869959904695E-5</v>
      </c>
      <c r="BO107">
        <f>IFERROR((S107+AY107+AI107)*_xlfn.XLOOKUP(Tool_Austria!BO$4,Monetization_Factors!$A:$A,Monetization_Factors!$D:$D),"")</f>
        <v>3.3611459074786755E-4</v>
      </c>
      <c r="BP107">
        <f>IFERROR((T107+AZ107+AJ107)*_xlfn.XLOOKUP(Tool_Austria!BP$4,Monetization_Factors!$A:$A,Monetization_Factors!$D:$D),"")</f>
        <v>1.146540879517726E-5</v>
      </c>
      <c r="BQ107">
        <f>IFERROR((U107+BA107+AK107)*_xlfn.XLOOKUP(Tool_Austria!BQ$4,Monetization_Factors!$A:$A,Monetization_Factors!$D:$D),"")</f>
        <v>8.2622910873049211E-4</v>
      </c>
      <c r="BR107" t="str">
        <f>IFERROR((V107+BB107+AL107)*_xlfn.XLOOKUP(Tool_Austria!BR$4,Monetization_Factors!$A:$A,Monetization_Factors!$D:$D),"")</f>
        <v/>
      </c>
      <c r="BS107">
        <f>IFERROR((W107+BC107+AM107)*_xlfn.XLOOKUP(Tool_Austria!BS$4,Monetization_Factors!$A:$A,Monetization_Factors!$D:$D),"")</f>
        <v>3.9462379014584667E-5</v>
      </c>
      <c r="BT107">
        <f>IFERROR((X107+BD107+AN107)*_xlfn.XLOOKUP(Tool_Austria!BT$4,Monetization_Factors!$A:$A,Monetization_Factors!$D:$D),"")</f>
        <v>6.5432369036275454E-4</v>
      </c>
      <c r="BU107">
        <f>IFERROR((Y107+BE107+AO107)*_xlfn.XLOOKUP(Tool_Austria!BU$4,Monetization_Factors!$A:$A,Monetization_Factors!$D:$D),"")</f>
        <v>4.4586821546598081E-5</v>
      </c>
      <c r="BV107">
        <f>IFERROR((Z107+BF107+AP107)*_xlfn.XLOOKUP(Tool_Austria!BV$4,Monetization_Factors!$A:$A,Monetization_Factors!$D:$D),"")</f>
        <v>4.1270107385735065E-4</v>
      </c>
      <c r="BW107">
        <f>IFERROR((AA107+BG107+AQ107)*_xlfn.XLOOKUP(Tool_Austria!BW$4,Monetization_Factors!$A:$A,Monetization_Factors!$D:$D),"")</f>
        <v>2.6908621922607974E-7</v>
      </c>
      <c r="BX107" s="38" cm="1">
        <f t="array" ref="BX107">IFERROR(_xlfn.IFS(I107&lt;&gt;0,I107*E107,I107="",J107*E107),"")</f>
        <v>4.4891526080715963E-2</v>
      </c>
      <c r="BY107" s="38">
        <f t="shared" si="43"/>
        <v>1.576207853078208E-2</v>
      </c>
      <c r="BZ107" s="38">
        <f t="shared" si="44"/>
        <v>6.0653604611498046E-2</v>
      </c>
      <c r="CA107" s="38">
        <f t="shared" si="45"/>
        <v>9.3313237863843144E-5</v>
      </c>
      <c r="CB107">
        <f t="shared" si="48"/>
        <v>5.9737771320000008E-2</v>
      </c>
      <c r="CC107">
        <f t="shared" si="49"/>
        <v>5.2503212306000013E-10</v>
      </c>
      <c r="CD107">
        <f t="shared" si="50"/>
        <v>5.388394508E-3</v>
      </c>
      <c r="CE107">
        <f t="shared" si="51"/>
        <v>1.0588199705200002E-4</v>
      </c>
      <c r="CF107">
        <f t="shared" si="52"/>
        <v>5.3144541372000017E-9</v>
      </c>
      <c r="CG107">
        <f t="shared" si="53"/>
        <v>7.408885905200001E-10</v>
      </c>
      <c r="CH107">
        <f t="shared" si="54"/>
        <v>3.2479581684000008E-11</v>
      </c>
      <c r="CI107">
        <f t="shared" si="55"/>
        <v>7.6766626974000016E-4</v>
      </c>
      <c r="CJ107">
        <f t="shared" si="56"/>
        <v>4.7001105180000004E-6</v>
      </c>
      <c r="CK107">
        <f t="shared" si="57"/>
        <v>2.0197884120000002E-4</v>
      </c>
      <c r="CL107">
        <f t="shared" si="58"/>
        <v>3.3312355077000002E-3</v>
      </c>
      <c r="CM107">
        <f t="shared" si="59"/>
        <v>0.81093640888000007</v>
      </c>
      <c r="CN107">
        <f t="shared" si="60"/>
        <v>2.9385005728000007</v>
      </c>
      <c r="CO107">
        <f t="shared" si="61"/>
        <v>7.0161027260000012E-3</v>
      </c>
      <c r="CP107">
        <f t="shared" si="62"/>
        <v>0.24992793744</v>
      </c>
      <c r="CQ107">
        <f t="shared" si="37"/>
        <v>1.2880363602400001E-7</v>
      </c>
      <c r="CR107">
        <f t="shared" si="63"/>
        <v>9.1904263569230778E-5</v>
      </c>
      <c r="CS107">
        <f t="shared" si="64"/>
        <v>8.0774172778461562E-13</v>
      </c>
      <c r="CT107">
        <f t="shared" si="65"/>
        <v>8.2898377046153849E-6</v>
      </c>
      <c r="CU107">
        <f t="shared" si="66"/>
        <v>1.6289538008000002E-7</v>
      </c>
      <c r="CV107">
        <f t="shared" si="67"/>
        <v>8.1760832880000023E-12</v>
      </c>
      <c r="CW107">
        <f t="shared" si="68"/>
        <v>1.1398286008000002E-12</v>
      </c>
      <c r="CX107">
        <f t="shared" si="69"/>
        <v>4.9968587206153856E-14</v>
      </c>
      <c r="CY107">
        <f t="shared" si="70"/>
        <v>1.1810250303692309E-6</v>
      </c>
      <c r="CZ107">
        <f t="shared" si="71"/>
        <v>7.230939258461539E-9</v>
      </c>
      <c r="DA107">
        <f t="shared" si="72"/>
        <v>3.1073667876923081E-7</v>
      </c>
      <c r="DB107">
        <f t="shared" si="73"/>
        <v>5.1249777041538462E-6</v>
      </c>
      <c r="DC107">
        <f t="shared" si="74"/>
        <v>1.2475944752000001E-3</v>
      </c>
      <c r="DD107">
        <f t="shared" si="75"/>
        <v>4.5207701120000008E-3</v>
      </c>
      <c r="DE107">
        <f t="shared" si="76"/>
        <v>1.0794004193846156E-5</v>
      </c>
      <c r="DF107">
        <f t="shared" si="77"/>
        <v>3.8450451913846152E-4</v>
      </c>
      <c r="DG107">
        <f t="shared" si="38"/>
        <v>1.981594400369231E-10</v>
      </c>
      <c r="DH107" s="5">
        <f>IFERROR(((((L107+AB107)*(1/$H107))+AR107)/$F$2)/($B$2*('CAR.CAP_per person'!B$2)/(_xlfn.XLOOKUP($E$2,EU_countries_GDP!$A$2:$A$29,EU_countries_GDP!$E$2:$E$29))),"")</f>
        <v>2.1723840321441735E-3</v>
      </c>
      <c r="DI107" s="5">
        <f>IFERROR(((((M107+AC107)*(1/$H107))+AS107)/$F$2)/($B$2*('CAR.CAP_per person'!C$2)/(_xlfn.XLOOKUP($E$2,EU_countries_GDP!$A$2:$A$29,EU_countries_GDP!$E$2:$E$29))),"")</f>
        <v>2.4125372286573254E-7</v>
      </c>
      <c r="DJ107" s="5">
        <f>IFERROR(((((N107+AD107)*(1/$H107))+AT107)/$F$2)/($B$2*('CAR.CAP_per person'!D$2)/(_xlfn.XLOOKUP($E$2,EU_countries_GDP!$A$2:$A$29,EU_countries_GDP!$E$2:$E$29))),"")</f>
        <v>2.5383346288155015E-6</v>
      </c>
      <c r="DK107" s="5">
        <f>IFERROR(((((O107+AE107)*(1/$H107))+AU107)/$F$2)/($B$2*('CAR.CAP_per person'!E$2)/(_xlfn.XLOOKUP($E$2,EU_countries_GDP!$A$2:$A$29,EU_countries_GDP!$E$2:$E$29))),"")</f>
        <v>6.4465350672960966E-5</v>
      </c>
      <c r="DL107" s="5">
        <f>IFERROR(((((P107+AF107)*(1/$H107))+AV107)/$F$2)/($B$2*('CAR.CAP_per person'!F$2)/(_xlfn.XLOOKUP($E$2,EU_countries_GDP!$A$2:$A$29,EU_countries_GDP!$E$2:$E$29))),"")</f>
        <v>2.5393669778243652E-3</v>
      </c>
      <c r="DM107" s="5">
        <f>IFERROR(((((Q107+AG107)*(1/$H107))+AW107)/$F$2)/($B$2*('CAR.CAP_per person'!G$2)/(_xlfn.XLOOKUP($E$2,EU_countries_GDP!$A$2:$A$29,EU_countries_GDP!$E$2:$E$29))),"")</f>
        <v>1.9115692751110736E-4</v>
      </c>
      <c r="DN107" s="5">
        <f>IFERROR(((((R107+AH107)*(1/$H107))+AX107)/$F$2)/($B$2*('CAR.CAP_per person'!H$2)/(_xlfn.XLOOKUP($E$2,EU_countries_GDP!$A$2:$A$29,EU_countries_GDP!$E$2:$E$29))),"")</f>
        <v>1.9210373225306975E-6</v>
      </c>
      <c r="DO107" s="5">
        <f>IFERROR(((((S107+AI107)*(1/$H107))+AY107)/$F$2)/($B$2*('CAR.CAP_per person'!I$2)/(_xlfn.XLOOKUP($E$2,EU_countries_GDP!$A$2:$A$29,EU_countries_GDP!$E$2:$E$29))),"")</f>
        <v>1.8859201807678368E-4</v>
      </c>
      <c r="DP107" s="5">
        <f>IFERROR(((((T107+AJ107)*(1/$H107))+AZ107)/$F$2)/($B$2*('CAR.CAP_per person'!J$2)/(_xlfn.XLOOKUP($E$2,EU_countries_GDP!$A$2:$A$29,EU_countries_GDP!$E$2:$E$29))),"")</f>
        <v>2.0030717274984806E-4</v>
      </c>
      <c r="DQ107" s="5">
        <f>IFERROR(((((U107+AK107)*(1/$H107))+BA107)/$F$2)/($B$2*('CAR.CAP_per person'!K$2)/(_xlfn.XLOOKUP($E$2,EU_countries_GDP!$A$2:$A$29,EU_countries_GDP!$E$2:$E$29))),"")</f>
        <v>2.4980266112315826E-4</v>
      </c>
      <c r="DR107" s="5">
        <f>IFERROR(((((V107+AL107)*(1/$H107))+BB107)/$F$2)/($B$2*('CAR.CAP_per person'!L$2)/(_xlfn.XLOOKUP($E$2,EU_countries_GDP!$A$2:$A$29,EU_countries_GDP!$E$2:$E$29))),"")</f>
        <v>1.3376567625883142E-4</v>
      </c>
      <c r="DS107" s="5">
        <f>IFERROR(((((W107+AM107)*(1/$H107))+BC107)/$F$2)/($B$2*('CAR.CAP_per person'!M$2)/(_xlfn.XLOOKUP($E$2,EU_countries_GDP!$A$2:$A$29,EU_countries_GDP!$E$2:$E$29))),"")</f>
        <v>1.4879895222667512E-3</v>
      </c>
      <c r="DT107" s="5">
        <f>IFERROR(((((X107+AN107)*(1/$H107))+BD107)/$F$2)/($B$2*('CAR.CAP_per person'!N$2)/(_xlfn.XLOOKUP($E$2,EU_countries_GDP!$A$2:$A$29,EU_countries_GDP!$E$2:$E$29))),"")</f>
        <v>5.7327635881274819E-2</v>
      </c>
      <c r="DU107" s="5">
        <f>IFERROR(((((Y107+AO107)*(1/$H107))+BE107)/$F$2)/($B$2*('CAR.CAP_per person'!O$2)/(_xlfn.XLOOKUP($E$2,EU_countries_GDP!$A$2:$A$29,EU_countries_GDP!$E$2:$E$29))),"")</f>
        <v>9.5365421514280415E-6</v>
      </c>
      <c r="DV107" s="5">
        <f>IFERROR(((((Z107+AP107)*(1/$H107))+BF107)/$F$2)/($B$2*('CAR.CAP_per person'!P$2)/(_xlfn.XLOOKUP($E$2,EU_countries_GDP!$A$2:$A$29,EU_countries_GDP!$E$2:$E$29))),"")</f>
        <v>2.7598943347849738E-4</v>
      </c>
      <c r="DW107" s="5">
        <f>IFERROR(((((AA107+AQ107)*(1/$H107))+BG107)/$F$2)/($B$2*('CAR.CAP_per person'!Q$2)/(_xlfn.XLOOKUP($E$2,EU_countries_GDP!$A$2:$A$29,EU_countries_GDP!$E$2:$E$29))),"")</f>
        <v>1.4512313529712278E-4</v>
      </c>
    </row>
    <row r="108" spans="1:127">
      <c r="A108" t="s">
        <v>226</v>
      </c>
      <c r="B108" t="str">
        <f>_xlfn.XLOOKUP(D108,Table5[Ingredient],Table5[Category],"",FALSE)</f>
        <v>Vegetables</v>
      </c>
      <c r="C108" s="33" t="s">
        <v>177</v>
      </c>
      <c r="D108" s="33" t="s">
        <v>196</v>
      </c>
      <c r="E108" s="33">
        <v>0.60899999999999999</v>
      </c>
      <c r="F108" s="33" t="s">
        <v>179</v>
      </c>
      <c r="G108" s="33" t="s">
        <v>180</v>
      </c>
      <c r="H108" s="91">
        <f>Dataset_AT!R105</f>
        <v>0.12019894998618404</v>
      </c>
      <c r="I108" s="33"/>
      <c r="J108" s="37">
        <f>IFERROR(INDEX('AveragePrices&amp;Codes'!G:AG, MATCH($D108, 'AveragePrices&amp;Codes'!$A:$A, 0), MATCH(Tool_Austria!$E$2, 'AveragePrices&amp;Codes'!$G$1:$AG$1, 0)),"")</f>
        <v>1.2629395429292931</v>
      </c>
      <c r="K108" s="37">
        <f>IFERROR(E108/(_xlfn.XLOOKUP(A108,Dataset_AT!$V$2:$V$9,Dataset_AT!$W$2:$W$9)),"")</f>
        <v>7.081395348837209E-3</v>
      </c>
      <c r="L108">
        <f>IFERROR(IF($F108="Raw",_xlfn.XLOOKUP(_xlfn.XLOOKUP(Tool_Austria!$D108,'AveragePrices&amp;Codes'!$A:$A,'AveragePrices&amp;Codes'!$B:$B),AGRIBALYSE_Raw!$B:$B,AGRIBALYSE_Raw!O:O)*$E108,_xlfn.XLOOKUP(_xlfn.XLOOKUP(Tool_Austria!$D108,'AveragePrices&amp;Codes'!$A:$A,'AveragePrices&amp;Codes'!$B:$B),AGRIBALYSE_Cooked!$C:$C,AGRIBALYSE_Cooked!P:P)*$E108),"")</f>
        <v>0.48785652906666666</v>
      </c>
      <c r="M108">
        <f>IFERROR(IF($F108="Raw",_xlfn.XLOOKUP(_xlfn.XLOOKUP(Tool_Austria!$D108,'AveragePrices&amp;Codes'!$A:$A,'AveragePrices&amp;Codes'!$B:$B),AGRIBALYSE_Raw!$B:$B,AGRIBALYSE_Raw!P:P)*$E108,_xlfn.XLOOKUP(_xlfn.XLOOKUP(Tool_Austria!$D108,'AveragePrices&amp;Codes'!$A:$A,'AveragePrices&amp;Codes'!$B:$B),AGRIBALYSE_Cooked!$C:$C,AGRIBALYSE_Cooked!Q:Q)*$E108),"")</f>
        <v>2.0898372949999999E-8</v>
      </c>
      <c r="N108">
        <f>IFERROR(IF($F108="Raw",_xlfn.XLOOKUP(_xlfn.XLOOKUP(Tool_Austria!$D108,'AveragePrices&amp;Codes'!$A:$A,'AveragePrices&amp;Codes'!$B:$B),AGRIBALYSE_Raw!$B:$B,AGRIBALYSE_Raw!Q:Q)*$E108,_xlfn.XLOOKUP(_xlfn.XLOOKUP(Tool_Austria!$D108,'AveragePrices&amp;Codes'!$A:$A,'AveragePrices&amp;Codes'!$B:$B),AGRIBALYSE_Cooked!$C:$C,AGRIBALYSE_Cooked!R:R)*$E108),"")</f>
        <v>8.0089522333333343E-2</v>
      </c>
      <c r="O108">
        <f>IFERROR(IF($F108="Raw",_xlfn.XLOOKUP(_xlfn.XLOOKUP(Tool_Austria!$D108,'AveragePrices&amp;Codes'!$A:$A,'AveragePrices&amp;Codes'!$B:$B),AGRIBALYSE_Raw!$B:$B,AGRIBALYSE_Raw!R:R)*$E108,_xlfn.XLOOKUP(_xlfn.XLOOKUP(Tool_Austria!$D108,'AveragePrices&amp;Codes'!$A:$A,'AveragePrices&amp;Codes'!$B:$B),AGRIBALYSE_Cooked!$C:$C,AGRIBALYSE_Cooked!S:S)*$E108),"")</f>
        <v>1.5617227803333331E-3</v>
      </c>
      <c r="P108">
        <f>IFERROR(IF($F108="Raw",_xlfn.XLOOKUP(_xlfn.XLOOKUP(Tool_Austria!$D108,'AveragePrices&amp;Codes'!$A:$A,'AveragePrices&amp;Codes'!$B:$B),AGRIBALYSE_Raw!$B:$B,AGRIBALYSE_Raw!S:S)*$E108,_xlfn.XLOOKUP(_xlfn.XLOOKUP(Tool_Austria!$D108,'AveragePrices&amp;Codes'!$A:$A,'AveragePrices&amp;Codes'!$B:$B),AGRIBALYSE_Cooked!$C:$C,AGRIBALYSE_Cooked!T:T)*$E108),"")</f>
        <v>3.2058448169999994E-8</v>
      </c>
      <c r="Q108">
        <f>IFERROR(IF($F108="Raw",_xlfn.XLOOKUP(_xlfn.XLOOKUP(Tool_Austria!$D108,'AveragePrices&amp;Codes'!$A:$A,'AveragePrices&amp;Codes'!$B:$B),AGRIBALYSE_Raw!$B:$B,AGRIBALYSE_Raw!T:T)*$E108,_xlfn.XLOOKUP(_xlfn.XLOOKUP(Tool_Austria!$D108,'AveragePrices&amp;Codes'!$A:$A,'AveragePrices&amp;Codes'!$B:$B),AGRIBALYSE_Cooked!$C:$C,AGRIBALYSE_Cooked!U:U)*$E108),"")</f>
        <v>2.0894485499999996E-8</v>
      </c>
      <c r="R108">
        <f>IFERROR(IF($F108="Raw",_xlfn.XLOOKUP(_xlfn.XLOOKUP(Tool_Austria!$D108,'AveragePrices&amp;Codes'!$A:$A,'AveragePrices&amp;Codes'!$B:$B),AGRIBALYSE_Raw!$B:$B,AGRIBALYSE_Raw!U:U)*$E108,_xlfn.XLOOKUP(_xlfn.XLOOKUP(Tool_Austria!$D108,'AveragePrices&amp;Codes'!$A:$A,'AveragePrices&amp;Codes'!$B:$B),AGRIBALYSE_Cooked!$C:$C,AGRIBALYSE_Cooked!V:V)*$E108),"")</f>
        <v>3.6420738853333338E-10</v>
      </c>
      <c r="S108">
        <f>IFERROR(IF($F108="Raw",_xlfn.XLOOKUP(_xlfn.XLOOKUP(Tool_Austria!$D108,'AveragePrices&amp;Codes'!$A:$A,'AveragePrices&amp;Codes'!$B:$B),AGRIBALYSE_Raw!$B:$B,AGRIBALYSE_Raw!V:V)*$E108,_xlfn.XLOOKUP(_xlfn.XLOOKUP(Tool_Austria!$D108,'AveragePrices&amp;Codes'!$A:$A,'AveragePrices&amp;Codes'!$B:$B),AGRIBALYSE_Cooked!$C:$C,AGRIBALYSE_Cooked!W:W)*$E108),"")</f>
        <v>3.4882727623333333E-3</v>
      </c>
      <c r="T108">
        <f>IFERROR(IF($F108="Raw",_xlfn.XLOOKUP(_xlfn.XLOOKUP(Tool_Austria!$D108,'AveragePrices&amp;Codes'!$A:$A,'AveragePrices&amp;Codes'!$B:$B),AGRIBALYSE_Raw!$B:$B,AGRIBALYSE_Raw!W:W)*$E108,_xlfn.XLOOKUP(_xlfn.XLOOKUP(Tool_Austria!$D108,'AveragePrices&amp;Codes'!$A:$A,'AveragePrices&amp;Codes'!$B:$B),AGRIBALYSE_Cooked!$C:$C,AGRIBALYSE_Cooked!X:X)*$E108),"")</f>
        <v>5.2440844516666667E-5</v>
      </c>
      <c r="U108">
        <f>IFERROR(IF($F108="Raw",_xlfn.XLOOKUP(_xlfn.XLOOKUP(Tool_Austria!$D108,'AveragePrices&amp;Codes'!$A:$A,'AveragePrices&amp;Codes'!$B:$B),AGRIBALYSE_Raw!$B:$B,AGRIBALYSE_Raw!X:X)*$E108,_xlfn.XLOOKUP(_xlfn.XLOOKUP(Tool_Austria!$D108,'AveragePrices&amp;Codes'!$A:$A,'AveragePrices&amp;Codes'!$B:$B),AGRIBALYSE_Cooked!$C:$C,AGRIBALYSE_Cooked!Y:Y)*$E108),"")</f>
        <v>3.3978805840000001E-3</v>
      </c>
      <c r="V108">
        <f>IFERROR(IF($F108="Raw",_xlfn.XLOOKUP(_xlfn.XLOOKUP(Tool_Austria!$D108,'AveragePrices&amp;Codes'!$A:$A,'AveragePrices&amp;Codes'!$B:$B),AGRIBALYSE_Raw!$B:$B,AGRIBALYSE_Raw!Y:Y)*$E108,_xlfn.XLOOKUP(_xlfn.XLOOKUP(Tool_Austria!$D108,'AveragePrices&amp;Codes'!$A:$A,'AveragePrices&amp;Codes'!$B:$B),AGRIBALYSE_Cooked!$C:$C,AGRIBALYSE_Cooked!Z:Z)*$E108),"")</f>
        <v>1.418893875E-2</v>
      </c>
      <c r="W108">
        <f>IFERROR(IF($F108="Raw",_xlfn.XLOOKUP(_xlfn.XLOOKUP(Tool_Austria!$D108,'AveragePrices&amp;Codes'!$A:$A,'AveragePrices&amp;Codes'!$B:$B),AGRIBALYSE_Raw!$B:$B,AGRIBALYSE_Raw!Z:Z)*$E108,_xlfn.XLOOKUP(_xlfn.XLOOKUP(Tool_Austria!$D108,'AveragePrices&amp;Codes'!$A:$A,'AveragePrices&amp;Codes'!$B:$B),AGRIBALYSE_Cooked!$C:$C,AGRIBALYSE_Cooked!AA:AA)*$E108),"")</f>
        <v>4.1922485453333334</v>
      </c>
      <c r="X108">
        <f>IFERROR(IF($F108="Raw",_xlfn.XLOOKUP(_xlfn.XLOOKUP(Tool_Austria!$D108,'AveragePrices&amp;Codes'!$A:$A,'AveragePrices&amp;Codes'!$B:$B),AGRIBALYSE_Raw!$B:$B,AGRIBALYSE_Raw!AA:AA)*$E108,_xlfn.XLOOKUP(_xlfn.XLOOKUP(Tool_Austria!$D108,'AveragePrices&amp;Codes'!$A:$A,'AveragePrices&amp;Codes'!$B:$B),AGRIBALYSE_Cooked!$C:$C,AGRIBALYSE_Cooked!AB:AB)*$E108),"")</f>
        <v>22.287003246666664</v>
      </c>
      <c r="Y108">
        <f>IFERROR(IF($F108="Raw",_xlfn.XLOOKUP(_xlfn.XLOOKUP(Tool_Austria!$D108,'AveragePrices&amp;Codes'!$A:$A,'AveragePrices&amp;Codes'!$B:$B),AGRIBALYSE_Raw!$B:$B,AGRIBALYSE_Raw!AB:AB)*$E108,_xlfn.XLOOKUP(_xlfn.XLOOKUP(Tool_Austria!$D108,'AveragePrices&amp;Codes'!$A:$A,'AveragePrices&amp;Codes'!$B:$B),AGRIBALYSE_Cooked!$C:$C,AGRIBALYSE_Cooked!AC:AC)*$E108),"")</f>
        <v>5.0168809646666666E-2</v>
      </c>
      <c r="Z108">
        <f>IFERROR(IF($F108="Raw",_xlfn.XLOOKUP(_xlfn.XLOOKUP(Tool_Austria!$D108,'AveragePrices&amp;Codes'!$A:$A,'AveragePrices&amp;Codes'!$B:$B),AGRIBALYSE_Raw!$B:$B,AGRIBALYSE_Raw!AC:AC)*$E108,_xlfn.XLOOKUP(_xlfn.XLOOKUP(Tool_Austria!$D108,'AveragePrices&amp;Codes'!$A:$A,'AveragePrices&amp;Codes'!$B:$B),AGRIBALYSE_Cooked!$C:$C,AGRIBALYSE_Cooked!AD:AD)*$E108),"")</f>
        <v>5.6939690593333339</v>
      </c>
      <c r="AA108">
        <f>IFERROR(IF($F108="Raw",_xlfn.XLOOKUP(_xlfn.XLOOKUP(Tool_Austria!$D108,'AveragePrices&amp;Codes'!$A:$A,'AveragePrices&amp;Codes'!$B:$B),AGRIBALYSE_Raw!$B:$B,AGRIBALYSE_Raw!AD:AD)*$E108,_xlfn.XLOOKUP(_xlfn.XLOOKUP(Tool_Austria!$D108,'AveragePrices&amp;Codes'!$A:$A,'AveragePrices&amp;Codes'!$B:$B),AGRIBALYSE_Cooked!$C:$C,AGRIBALYSE_Cooked!AE:AE)*$E108),"")</f>
        <v>2.4236716746666667E-6</v>
      </c>
      <c r="AB108" cm="1">
        <f t="array" ref="AB108">IFERROR(_xlfn.XLOOKUP(Tool_Austria!$F108&amp;$E$2,'Cooking methods'!$A:$A&amp;'Cooking methods'!$B:$B,'Cooking methods'!C:C)*$E108,"")</f>
        <v>0.12002058726000001</v>
      </c>
      <c r="AC108" cm="1">
        <f t="array" ref="AC108">IFERROR(_xlfn.XLOOKUP(Tool_Austria!$F108&amp;$E$2,'Cooking methods'!$A:$A&amp;'Cooking methods'!$B:$B,'Cooking methods'!D:D)*$E108,"")</f>
        <v>4.2985248152699998E-9</v>
      </c>
      <c r="AD108" cm="1">
        <f t="array" ref="AD108">IFERROR(_xlfn.XLOOKUP(Tool_Austria!$F108&amp;$E$2,'Cooking methods'!$A:$A&amp;'Cooking methods'!$B:$B,'Cooking methods'!E:E)*$E108,"")</f>
        <v>8.5320899999999991E-3</v>
      </c>
      <c r="AE108" cm="1">
        <f t="array" ref="AE108">IFERROR(_xlfn.XLOOKUP(Tool_Austria!$F108&amp;$E$2,'Cooking methods'!$A:$A&amp;'Cooking methods'!$B:$B,'Cooking methods'!F:F)*$E108,"")</f>
        <v>2.1736244691000002E-4</v>
      </c>
      <c r="AF108" cm="1">
        <f t="array" ref="AF108">IFERROR(_xlfn.XLOOKUP(Tool_Austria!$F108&amp;$E$2,'Cooking methods'!$A:$A&amp;'Cooking methods'!$B:$B,'Cooking methods'!G:G)*$E108,"")</f>
        <v>8.7716316240000004E-10</v>
      </c>
      <c r="AG108" cm="1">
        <f t="array" ref="AG108">IFERROR(_xlfn.XLOOKUP(Tool_Austria!$F108&amp;$E$2,'Cooking methods'!$A:$A&amp;'Cooking methods'!$B:$B,'Cooking methods'!H:H)*$E108,"")</f>
        <v>4.9774444523999997E-10</v>
      </c>
      <c r="AH108" cm="1">
        <f t="array" ref="AH108">IFERROR(_xlfn.XLOOKUP(Tool_Austria!$F108&amp;$E$2,'Cooking methods'!$A:$A&amp;'Cooking methods'!$B:$B,'Cooking methods'!I:I)*$E108,"")</f>
        <v>2.6974206310800001E-10</v>
      </c>
      <c r="AI108" cm="1">
        <f t="array" ref="AI108">IFERROR(_xlfn.XLOOKUP(Tool_Austria!$F108&amp;$E$2,'Cooking methods'!$A:$A&amp;'Cooking methods'!$B:$B,'Cooking methods'!J:J)*$E108,"")</f>
        <v>1.5153902295000001E-4</v>
      </c>
      <c r="AJ108" cm="1">
        <f t="array" ref="AJ108">IFERROR(_xlfn.XLOOKUP(Tool_Austria!$F108&amp;$E$2,'Cooking methods'!$A:$A&amp;'Cooking methods'!$B:$B,'Cooking methods'!K:K)*$E108,"")</f>
        <v>3.2461749284999999E-5</v>
      </c>
      <c r="AK108" cm="1">
        <f t="array" ref="AK108">IFERROR(_xlfn.XLOOKUP(Tool_Austria!$F108&amp;$E$2,'Cooking methods'!$A:$A&amp;'Cooking methods'!$B:$B,'Cooking methods'!L:L)*$E108,"")</f>
        <v>6.1377638699999998E-5</v>
      </c>
      <c r="AL108" cm="1">
        <f t="array" ref="AL108">IFERROR(_xlfn.XLOOKUP(Tool_Austria!$F108&amp;$E$2,'Cooking methods'!$A:$A&amp;'Cooking methods'!$B:$B,'Cooking methods'!M:M)*$E108,"")</f>
        <v>4.1404402725000002E-4</v>
      </c>
      <c r="AM108" cm="1">
        <f t="array" ref="AM108">IFERROR(_xlfn.XLOOKUP(Tool_Austria!$F108&amp;$E$2,'Cooking methods'!$A:$A&amp;'Cooking methods'!$B:$B,'Cooking methods'!N:N)*$E108,"")</f>
        <v>0.30465678095999998</v>
      </c>
      <c r="AN108" cm="1">
        <f t="array" ref="AN108">IFERROR(_xlfn.XLOOKUP(Tool_Austria!$F108&amp;$E$2,'Cooking methods'!$A:$A&amp;'Cooking methods'!$B:$B,'Cooking methods'!O:O)*$E108,"")</f>
        <v>0.17574729059999999</v>
      </c>
      <c r="AO108" cm="1">
        <f t="array" ref="AO108">IFERROR(_xlfn.XLOOKUP(Tool_Austria!$F108&amp;$E$2,'Cooking methods'!$A:$A&amp;'Cooking methods'!$B:$B,'Cooking methods'!P:P)*$E108,"")</f>
        <v>3.1470403859999996E-2</v>
      </c>
      <c r="AP108" cm="1">
        <f t="array" ref="AP108">IFERROR(_xlfn.XLOOKUP(Tool_Austria!$F108&amp;$E$2,'Cooking methods'!$A:$A&amp;'Cooking methods'!$B:$B,'Cooking methods'!Q:Q)*$E108,"")</f>
        <v>1.8942141241800001</v>
      </c>
      <c r="AQ108" cm="1">
        <f t="array" ref="AQ108">IFERROR(_xlfn.XLOOKUP(Tool_Austria!$F108&amp;$E$2,'Cooking methods'!$A:$A&amp;'Cooking methods'!$B:$B,'Cooking methods'!R:R)*$E108,"")</f>
        <v>1.82290881108E-7</v>
      </c>
      <c r="AR108" cm="1">
        <f t="array" ref="AR108">IFERROR(_xlfn.XLOOKUP(Tool_Austria!$G108&amp;$E$2,'Waste management'!$A:$A&amp;'Waste management'!$B:$B,'Waste management'!C:C)*$E108,"")</f>
        <v>3.4097909999999995E-2</v>
      </c>
      <c r="AS108" cm="1">
        <f t="array" ref="AS108">IFERROR(_xlfn.XLOOKUP(Tool_Austria!$G108&amp;$E$2,'Waste management'!$A:$A&amp;'Waste management'!$B:$B,'Waste management'!D:D)*$E108,"")</f>
        <v>2.3263860899999998E-10</v>
      </c>
      <c r="AT108" cm="1">
        <f t="array" ref="AT108">IFERROR(_xlfn.XLOOKUP(Tool_Austria!$G108&amp;$E$2,'Waste management'!$A:$A&amp;'Waste management'!$B:$B,'Waste management'!E:E)*$E108,"")</f>
        <v>6.2727000000000008E-4</v>
      </c>
      <c r="AU108" cm="1">
        <f t="array" ref="AU108">IFERROR(_xlfn.XLOOKUP(Tool_Austria!$G108&amp;$E$2,'Waste management'!$A:$A&amp;'Waste management'!$B:$B,'Waste management'!F:F)*$E108,"")</f>
        <v>7.3079999999999998E-5</v>
      </c>
      <c r="AV108" cm="1">
        <f t="array" ref="AV108">IFERROR(_xlfn.XLOOKUP(Tool_Austria!$G108&amp;$E$2,'Waste management'!$A:$A&amp;'Waste management'!$B:$B,'Waste management'!G:G)*$E108,"")</f>
        <v>7.0519764E-9</v>
      </c>
      <c r="AW108" cm="1">
        <f t="array" ref="AW108">IFERROR(_xlfn.XLOOKUP(Tool_Austria!$G108&amp;$E$2,'Waste management'!$A:$A&amp;'Waste management'!$B:$B,'Waste management'!H:H)*$E108,"")</f>
        <v>2.2986765899999998E-10</v>
      </c>
      <c r="AX108" cm="1">
        <f t="array" ref="AX108">IFERROR(_xlfn.XLOOKUP(Tool_Austria!$G108&amp;$E$2,'Waste management'!$A:$A&amp;'Waste management'!$B:$B,'Waste management'!I:I)*$E108,"")</f>
        <v>1.6342941300000001E-10</v>
      </c>
      <c r="AY108" cm="1">
        <f t="array" ref="AY108">IFERROR(_xlfn.XLOOKUP(Tool_Austria!$G108&amp;$E$2,'Waste management'!$A:$A&amp;'Waste management'!$B:$B,'Waste management'!J:J)*$E108,"")</f>
        <v>1.34589E-3</v>
      </c>
      <c r="AZ108" cm="1">
        <f t="array" ref="AZ108">IFERROR(_xlfn.XLOOKUP(Tool_Austria!$G108&amp;$E$2,'Waste management'!$A:$A&amp;'Waste management'!$B:$B,'Waste management'!K:K)*$E108,"")</f>
        <v>3.2760667800000001E-6</v>
      </c>
      <c r="BA108" cm="1">
        <f t="array" ref="BA108">IFERROR(_xlfn.XLOOKUP(Tool_Austria!$G108&amp;$E$2,'Waste management'!$A:$A&amp;'Waste management'!$B:$B,'Waste management'!L:L)*$E108,"")</f>
        <v>5.8952052599999999E-5</v>
      </c>
      <c r="BB108" cm="1">
        <f t="array" ref="BB108">IFERROR(_xlfn.XLOOKUP(Tool_Austria!$G108&amp;$E$2,'Waste management'!$A:$A&amp;'Waste management'!$B:$B,'Waste management'!M:M)*$E108,"")</f>
        <v>5.9316600000000001E-3</v>
      </c>
      <c r="BC108" cm="1">
        <f t="array" ref="BC108">IFERROR(_xlfn.XLOOKUP(Tool_Austria!$G108&amp;$E$2,'Waste management'!$A:$A&amp;'Waste management'!$B:$B,'Waste management'!N:N)*$E108,"")</f>
        <v>5.1004602600000002</v>
      </c>
      <c r="BD108" cm="1">
        <f t="array" ref="BD108">IFERROR(_xlfn.XLOOKUP(Tool_Austria!$G108&amp;$E$2,'Waste management'!$A:$A&amp;'Waste management'!$B:$B,'Waste management'!O:O)*$E108,"")</f>
        <v>0.32521209000000001</v>
      </c>
      <c r="BE108" cm="1">
        <f t="array" ref="BE108">IFERROR(_xlfn.XLOOKUP(Tool_Austria!$G108&amp;$E$2,'Waste management'!$A:$A&amp;'Waste management'!$B:$B,'Waste management'!P:P)*$E108,"")</f>
        <v>7.0217700000000001E-3</v>
      </c>
      <c r="BF108" cm="1">
        <f t="array" ref="BF108">IFERROR(_xlfn.XLOOKUP(Tool_Austria!$G108&amp;$E$2,'Waste management'!$A:$A&amp;'Waste management'!$B:$B,'Waste management'!Q:Q)*$E108,"")</f>
        <v>0.20437431</v>
      </c>
      <c r="BG108" cm="1">
        <f t="array" ref="BG108">IFERROR(_xlfn.XLOOKUP(Tool_Austria!$G108&amp;$E$2,'Waste management'!$A:$A&amp;'Waste management'!$B:$B,'Waste management'!R:R)*$E108,"")</f>
        <v>6.6417539999999992E-8</v>
      </c>
      <c r="BH108">
        <f>IFERROR((L108+AR108+AB108)*_xlfn.XLOOKUP(Tool_Austria!BH$4,Monetization_Factors!$A:$A,Monetization_Factors!$D:$D),"")</f>
        <v>8.3521509660295923E-2</v>
      </c>
      <c r="BI108">
        <f>IFERROR((M108+AS108+AC108)*_xlfn.XLOOKUP(Tool_Austria!BI$4,Monetization_Factors!$A:$A,Monetization_Factors!$D:$D),"")</f>
        <v>1.0179707121790235E-6</v>
      </c>
      <c r="BJ108">
        <f>IFERROR((N108+AT108+AD108)*_xlfn.XLOOKUP(Tool_Austria!BJ$4,Monetization_Factors!$A:$A,Monetization_Factors!$D:$D),"")</f>
        <v>1.3621015256987386E-4</v>
      </c>
      <c r="BK108">
        <f>IFERROR((O108+AU108+AE108)*_xlfn.XLOOKUP(Tool_Austria!BK$4,Monetization_Factors!$A:$A,Monetization_Factors!$D:$D),"")</f>
        <v>2.8035735843219521E-3</v>
      </c>
      <c r="BL108">
        <f>IFERROR((P108+AV108+AF108)*_xlfn.XLOOKUP(Tool_Austria!BL$4,Monetization_Factors!$A:$A,Monetization_Factors!$D:$D),"")</f>
        <v>3.9918568590628062E-2</v>
      </c>
      <c r="BM108">
        <f>IFERROR((Q108+AW108+AG108)*_xlfn.XLOOKUP(Tool_Austria!BM$4,Monetization_Factors!$A:$A,Monetization_Factors!$D:$D),"")</f>
        <v>4.49006650957578E-3</v>
      </c>
      <c r="BN108">
        <f>IFERROR((R108+AX108+AH108)*_xlfn.XLOOKUP(Tool_Austria!BN$4,Monetization_Factors!$A:$A,Monetization_Factors!$D:$D),"")</f>
        <v>9.1669971011821953E-4</v>
      </c>
      <c r="BO108">
        <f>IFERROR((S108+AY108+AI108)*_xlfn.XLOOKUP(Tool_Austria!BO$4,Monetization_Factors!$A:$A,Monetization_Factors!$D:$D),"")</f>
        <v>2.1829370146990877E-3</v>
      </c>
      <c r="BP108">
        <f>IFERROR((T108+AZ108+AJ108)*_xlfn.XLOOKUP(Tool_Austria!BP$4,Monetization_Factors!$A:$A,Monetization_Factors!$D:$D),"")</f>
        <v>2.1510225912947165E-4</v>
      </c>
      <c r="BQ108">
        <f>IFERROR((U108+BA108+AK108)*_xlfn.XLOOKUP(Tool_Austria!BQ$4,Monetization_Factors!$A:$A,Monetization_Factors!$D:$D),"")</f>
        <v>1.4391842842633252E-2</v>
      </c>
      <c r="BR108" t="str">
        <f>IFERROR((V108+BB108+AL108)*_xlfn.XLOOKUP(Tool_Austria!BR$4,Monetization_Factors!$A:$A,Monetization_Factors!$D:$D),"")</f>
        <v/>
      </c>
      <c r="BS108">
        <f>IFERROR((W108+BC108+AM108)*_xlfn.XLOOKUP(Tool_Austria!BS$4,Monetization_Factors!$A:$A,Monetization_Factors!$D:$D),"")</f>
        <v>4.670340043443322E-4</v>
      </c>
      <c r="BT108">
        <f>IFERROR((X108+BD108+AN108)*_xlfn.XLOOKUP(Tool_Austria!BT$4,Monetization_Factors!$A:$A,Monetization_Factors!$D:$D),"")</f>
        <v>5.0742558773482684E-3</v>
      </c>
      <c r="BU108">
        <f>IFERROR((Y108+BE108+AO108)*_xlfn.XLOOKUP(Tool_Austria!BU$4,Monetization_Factors!$A:$A,Monetization_Factors!$D:$D),"")</f>
        <v>5.6343408928554253E-4</v>
      </c>
      <c r="BV108">
        <f>IFERROR((Z108+BF108+AP108)*_xlfn.XLOOKUP(Tool_Austria!BV$4,Monetization_Factors!$A:$A,Monetization_Factors!$D:$D),"")</f>
        <v>1.2867696499276556E-2</v>
      </c>
      <c r="BW108">
        <f>IFERROR((AA108+BG108+AQ108)*_xlfn.XLOOKUP(Tool_Austria!BW$4,Monetization_Factors!$A:$A,Monetization_Factors!$D:$D),"")</f>
        <v>5.5829220238242633E-6</v>
      </c>
      <c r="BX108" s="38" cm="1">
        <f t="array" ref="BX108">IFERROR(_xlfn.IFS(I108&lt;&gt;0,I108*E108,I108="",J108*E108),"")</f>
        <v>0.76913018164393954</v>
      </c>
      <c r="BY108" s="38">
        <f t="shared" si="43"/>
        <v>0.16755553168696233</v>
      </c>
      <c r="BZ108" s="38">
        <f t="shared" si="44"/>
        <v>0.93668571333090189</v>
      </c>
      <c r="CA108" s="38">
        <f t="shared" si="45"/>
        <v>1.4410549435860029E-3</v>
      </c>
      <c r="CB108">
        <f t="shared" si="48"/>
        <v>0.64197502632666659</v>
      </c>
      <c r="CC108">
        <f t="shared" si="49"/>
        <v>2.5429536374269999E-8</v>
      </c>
      <c r="CD108">
        <f t="shared" si="50"/>
        <v>8.9248882333333349E-2</v>
      </c>
      <c r="CE108">
        <f t="shared" si="51"/>
        <v>1.8521652272433333E-3</v>
      </c>
      <c r="CF108">
        <f t="shared" si="52"/>
        <v>3.9987587732399999E-8</v>
      </c>
      <c r="CG108">
        <f t="shared" si="53"/>
        <v>2.1622097604239997E-8</v>
      </c>
      <c r="CH108">
        <f t="shared" si="54"/>
        <v>7.9737886464133345E-10</v>
      </c>
      <c r="CI108">
        <f t="shared" si="55"/>
        <v>4.9857017852833335E-3</v>
      </c>
      <c r="CJ108">
        <f t="shared" si="56"/>
        <v>8.8178660581666673E-5</v>
      </c>
      <c r="CK108">
        <f t="shared" si="57"/>
        <v>3.5182102753000002E-3</v>
      </c>
      <c r="CL108">
        <f t="shared" si="58"/>
        <v>2.0534642777249999E-2</v>
      </c>
      <c r="CM108">
        <f t="shared" si="59"/>
        <v>9.5973655862933338</v>
      </c>
      <c r="CN108">
        <f t="shared" si="60"/>
        <v>22.787962627266666</v>
      </c>
      <c r="CO108">
        <f t="shared" si="61"/>
        <v>8.8660983506666666E-2</v>
      </c>
      <c r="CP108">
        <f t="shared" si="62"/>
        <v>7.7925574935133346</v>
      </c>
      <c r="CQ108">
        <f t="shared" si="37"/>
        <v>2.6723800957746666E-6</v>
      </c>
      <c r="CR108">
        <f t="shared" si="63"/>
        <v>9.876538866564102E-4</v>
      </c>
      <c r="CS108">
        <f t="shared" si="64"/>
        <v>3.9122363652723074E-11</v>
      </c>
      <c r="CT108">
        <f t="shared" si="65"/>
        <v>1.3730597282051284E-4</v>
      </c>
      <c r="CU108">
        <f t="shared" si="66"/>
        <v>2.8494849649897437E-6</v>
      </c>
      <c r="CV108">
        <f t="shared" si="67"/>
        <v>6.1519365742153851E-11</v>
      </c>
      <c r="CW108">
        <f t="shared" si="68"/>
        <v>3.3264765544984613E-11</v>
      </c>
      <c r="CX108">
        <f t="shared" si="69"/>
        <v>1.2267367148328208E-12</v>
      </c>
      <c r="CY108">
        <f t="shared" si="70"/>
        <v>7.6703104388974357E-6</v>
      </c>
      <c r="CZ108">
        <f t="shared" si="71"/>
        <v>1.3565947781794874E-7</v>
      </c>
      <c r="DA108">
        <f t="shared" si="72"/>
        <v>5.4126311927692314E-6</v>
      </c>
      <c r="DB108">
        <f t="shared" si="73"/>
        <v>3.1591758118846152E-5</v>
      </c>
      <c r="DC108">
        <f t="shared" si="74"/>
        <v>1.4765177825066667E-2</v>
      </c>
      <c r="DD108">
        <f t="shared" si="75"/>
        <v>3.5058404041948717E-2</v>
      </c>
      <c r="DE108">
        <f t="shared" si="76"/>
        <v>1.3640151308717948E-4</v>
      </c>
      <c r="DF108">
        <f t="shared" si="77"/>
        <v>1.1988549990020515E-2</v>
      </c>
      <c r="DG108">
        <f t="shared" si="38"/>
        <v>4.1113539934994869E-9</v>
      </c>
      <c r="DH108" s="5">
        <f>IFERROR(((((L108+AB108)*(1/$H108))+AR108)/$F$2)/($B$2*('CAR.CAP_per person'!B$2)/(_xlfn.XLOOKUP($E$2,EU_countries_GDP!$A$2:$A$29,EU_countries_GDP!$E$2:$E$29))),"")</f>
        <v>0.11447950028628247</v>
      </c>
      <c r="DI108" s="5">
        <f>IFERROR(((((M108+AC108)*(1/$H108))+AS108)/$F$2)/($B$2*('CAR.CAP_per person'!C$2)/(_xlfn.XLOOKUP($E$2,EU_countries_GDP!$A$2:$A$29,EU_countries_GDP!$E$2:$E$29))),"")</f>
        <v>5.9588710491558002E-5</v>
      </c>
      <c r="DJ108" s="5">
        <f>IFERROR(((((N108+AD108)*(1/$H108))+AT108)/$F$2)/($B$2*('CAR.CAP_per person'!D$2)/(_xlfn.XLOOKUP($E$2,EU_countries_GDP!$A$2:$A$29,EU_countries_GDP!$E$2:$E$29))),"")</f>
        <v>2.1447852781728555E-4</v>
      </c>
      <c r="DK108" s="5">
        <f>IFERROR(((((O108+AE108)*(1/$H108))+AU108)/$F$2)/($B$2*('CAR.CAP_per person'!E$2)/(_xlfn.XLOOKUP($E$2,EU_countries_GDP!$A$2:$A$29,EU_countries_GDP!$E$2:$E$29))),"")</f>
        <v>5.6025826351316053E-3</v>
      </c>
      <c r="DL108" s="5">
        <f>IFERROR(((((P108+AF108)*(1/$H108))+AV108)/$F$2)/($B$2*('CAR.CAP_per person'!F$2)/(_xlfn.XLOOKUP($E$2,EU_countries_GDP!$A$2:$A$29,EU_countries_GDP!$E$2:$E$29))),"")</f>
        <v>8.3331779902913294E-2</v>
      </c>
      <c r="DM108" s="5">
        <f>IFERROR(((((Q108+AG108)*(1/$H108))+AW108)/$F$2)/($B$2*('CAR.CAP_per person'!G$2)/(_xlfn.XLOOKUP($E$2,EU_countries_GDP!$A$2:$A$29,EU_countries_GDP!$E$2:$E$29))),"")</f>
        <v>2.8394330778103764E-2</v>
      </c>
      <c r="DN108" s="5">
        <f>IFERROR(((((R108+AH108)*(1/$H108))+AX108)/$F$2)/($B$2*('CAR.CAP_per person'!H$2)/(_xlfn.XLOOKUP($E$2,EU_countries_GDP!$A$2:$A$29,EU_countries_GDP!$E$2:$E$29))),"")</f>
        <v>2.0308733556828392E-4</v>
      </c>
      <c r="DO108" s="5">
        <f>IFERROR(((((S108+AI108)*(1/$H108))+AY108)/$F$2)/($B$2*('CAR.CAP_per person'!I$2)/(_xlfn.XLOOKUP($E$2,EU_countries_GDP!$A$2:$A$29,EU_countries_GDP!$E$2:$E$29))),"")</f>
        <v>4.8308846878546766E-3</v>
      </c>
      <c r="DP108" s="5">
        <f>IFERROR(((((T108+AJ108)*(1/$H108))+AZ108)/$F$2)/($B$2*('CAR.CAP_per person'!J$2)/(_xlfn.XLOOKUP($E$2,EU_countries_GDP!$A$2:$A$29,EU_countries_GDP!$E$2:$E$29))),"")</f>
        <v>1.8710314820637949E-2</v>
      </c>
      <c r="DQ108" s="5">
        <f>IFERROR(((((U108+AK108)*(1/$H108))+BA108)/$F$2)/($B$2*('CAR.CAP_per person'!K$2)/(_xlfn.XLOOKUP($E$2,EU_countries_GDP!$A$2:$A$29,EU_countries_GDP!$E$2:$E$29))),"")</f>
        <v>2.2024370308318445E-2</v>
      </c>
      <c r="DR108" s="5">
        <f>IFERROR(((((V108+AL108)*(1/$H108))+BB108)/$F$2)/($B$2*('CAR.CAP_per person'!L$2)/(_xlfn.XLOOKUP($E$2,EU_countries_GDP!$A$2:$A$29,EU_countries_GDP!$E$2:$E$29))),"")</f>
        <v>3.181635885282667E-3</v>
      </c>
      <c r="DS108" s="5">
        <f>IFERROR(((((W108+AM108)*(1/$H108))+BC108)/$F$2)/($B$2*('CAR.CAP_per person'!M$2)/(_xlfn.XLOOKUP($E$2,EU_countries_GDP!$A$2:$A$29,EU_countries_GDP!$E$2:$E$29))),"")</f>
        <v>4.9555859522863947E-2</v>
      </c>
      <c r="DT108" s="5">
        <f>IFERROR(((((X108+AN108)*(1/$H108))+BD108)/$F$2)/($B$2*('CAR.CAP_per person'!N$2)/(_xlfn.XLOOKUP($E$2,EU_countries_GDP!$A$2:$A$29,EU_countries_GDP!$E$2:$E$29))),"")</f>
        <v>2.2533571750941106</v>
      </c>
      <c r="DU108" s="5">
        <f>IFERROR(((((Y108+AO108)*(1/$H108))+BE108)/$F$2)/($B$2*('CAR.CAP_per person'!O$2)/(_xlfn.XLOOKUP($E$2,EU_countries_GDP!$A$2:$A$29,EU_countries_GDP!$E$2:$E$29))),"")</f>
        <v>5.7788269189322711E-4</v>
      </c>
      <c r="DV108" s="5">
        <f>IFERROR(((((Z108+AP108)*(1/$H108))+BF108)/$F$2)/($B$2*('CAR.CAP_per person'!P$2)/(_xlfn.XLOOKUP($E$2,EU_countries_GDP!$A$2:$A$29,EU_countries_GDP!$E$2:$E$29))),"")</f>
        <v>4.3293859239296906E-2</v>
      </c>
      <c r="DW108" s="5">
        <f>IFERROR(((((AA108+AQ108)*(1/$H108))+BG108)/$F$2)/($B$2*('CAR.CAP_per person'!Q$2)/(_xlfn.XLOOKUP($E$2,EU_countries_GDP!$A$2:$A$29,EU_countries_GDP!$E$2:$E$29))),"")</f>
        <v>1.5146046449462703E-2</v>
      </c>
    </row>
    <row r="109" spans="1:127">
      <c r="A109" t="s">
        <v>226</v>
      </c>
      <c r="B109" t="str">
        <f>_xlfn.XLOOKUP(D109,Table5[Ingredient],Table5[Category],"",FALSE)</f>
        <v>Dairy products</v>
      </c>
      <c r="C109" s="33" t="s">
        <v>177</v>
      </c>
      <c r="D109" s="33" t="s">
        <v>183</v>
      </c>
      <c r="E109" s="33">
        <v>0.34800000000000003</v>
      </c>
      <c r="F109" s="33" t="s">
        <v>179</v>
      </c>
      <c r="G109" s="33" t="s">
        <v>180</v>
      </c>
      <c r="H109" s="91">
        <f>Dataset_AT!R106</f>
        <v>0.12019894998618404</v>
      </c>
      <c r="I109" s="33"/>
      <c r="J109" s="37">
        <f>IFERROR(INDEX('AveragePrices&amp;Codes'!G:AG, MATCH($D109, 'AveragePrices&amp;Codes'!$A:$A, 0), MATCH(Tool_Austria!$E$2, 'AveragePrices&amp;Codes'!$G$1:$AG$1, 0)),"")</f>
        <v>0.51222692307692297</v>
      </c>
      <c r="K109" s="37">
        <f>IFERROR(E109/(_xlfn.XLOOKUP(A109,Dataset_AT!$V$2:$V$9,Dataset_AT!$W$2:$W$9)),"")</f>
        <v>4.0465116279069773E-3</v>
      </c>
      <c r="L109">
        <f>IFERROR(IF($F109="Raw",_xlfn.XLOOKUP(_xlfn.XLOOKUP(Tool_Austria!$D109,'AveragePrices&amp;Codes'!$A:$A,'AveragePrices&amp;Codes'!$B:$B),AGRIBALYSE_Raw!$B:$B,AGRIBALYSE_Raw!O:O)*$E109,_xlfn.XLOOKUP(_xlfn.XLOOKUP(Tool_Austria!$D109,'AveragePrices&amp;Codes'!$A:$A,'AveragePrices&amp;Codes'!$B:$B),AGRIBALYSE_Cooked!$C:$C,AGRIBALYSE_Cooked!P:P)*$E109),"")</f>
        <v>0.53331908463157907</v>
      </c>
      <c r="M109">
        <f>IFERROR(IF($F109="Raw",_xlfn.XLOOKUP(_xlfn.XLOOKUP(Tool_Austria!$D109,'AveragePrices&amp;Codes'!$A:$A,'AveragePrices&amp;Codes'!$B:$B),AGRIBALYSE_Raw!$B:$B,AGRIBALYSE_Raw!P:P)*$E109,_xlfn.XLOOKUP(_xlfn.XLOOKUP(Tool_Austria!$D109,'AveragePrices&amp;Codes'!$A:$A,'AveragePrices&amp;Codes'!$B:$B),AGRIBALYSE_Cooked!$C:$C,AGRIBALYSE_Cooked!Q:Q)*$E109),"")</f>
        <v>8.3528945431578969E-9</v>
      </c>
      <c r="N109">
        <f>IFERROR(IF($F109="Raw",_xlfn.XLOOKUP(_xlfn.XLOOKUP(Tool_Austria!$D109,'AveragePrices&amp;Codes'!$A:$A,'AveragePrices&amp;Codes'!$B:$B),AGRIBALYSE_Raw!$B:$B,AGRIBALYSE_Raw!Q:Q)*$E109,_xlfn.XLOOKUP(_xlfn.XLOOKUP(Tool_Austria!$D109,'AveragePrices&amp;Codes'!$A:$A,'AveragePrices&amp;Codes'!$B:$B),AGRIBALYSE_Cooked!$C:$C,AGRIBALYSE_Cooked!R:R)*$E109),"")</f>
        <v>4.9542422905263166E-2</v>
      </c>
      <c r="O109">
        <f>IFERROR(IF($F109="Raw",_xlfn.XLOOKUP(_xlfn.XLOOKUP(Tool_Austria!$D109,'AveragePrices&amp;Codes'!$A:$A,'AveragePrices&amp;Codes'!$B:$B),AGRIBALYSE_Raw!$B:$B,AGRIBALYSE_Raw!R:R)*$E109,_xlfn.XLOOKUP(_xlfn.XLOOKUP(Tool_Austria!$D109,'AveragePrices&amp;Codes'!$A:$A,'AveragePrices&amp;Codes'!$B:$B),AGRIBALYSE_Cooked!$C:$C,AGRIBALYSE_Cooked!S:S)*$E109),"")</f>
        <v>1.1133677557894738E-3</v>
      </c>
      <c r="P109">
        <f>IFERROR(IF($F109="Raw",_xlfn.XLOOKUP(_xlfn.XLOOKUP(Tool_Austria!$D109,'AveragePrices&amp;Codes'!$A:$A,'AveragePrices&amp;Codes'!$B:$B),AGRIBALYSE_Raw!$B:$B,AGRIBALYSE_Raw!S:S)*$E109,_xlfn.XLOOKUP(_xlfn.XLOOKUP(Tool_Austria!$D109,'AveragePrices&amp;Codes'!$A:$A,'AveragePrices&amp;Codes'!$B:$B),AGRIBALYSE_Cooked!$C:$C,AGRIBALYSE_Cooked!T:T)*$E109),"")</f>
        <v>4.4217590652631588E-8</v>
      </c>
      <c r="Q109">
        <f>IFERROR(IF($F109="Raw",_xlfn.XLOOKUP(_xlfn.XLOOKUP(Tool_Austria!$D109,'AveragePrices&amp;Codes'!$A:$A,'AveragePrices&amp;Codes'!$B:$B),AGRIBALYSE_Raw!$B:$B,AGRIBALYSE_Raw!T:T)*$E109,_xlfn.XLOOKUP(_xlfn.XLOOKUP(Tool_Austria!$D109,'AveragePrices&amp;Codes'!$A:$A,'AveragePrices&amp;Codes'!$B:$B),AGRIBALYSE_Cooked!$C:$C,AGRIBALYSE_Cooked!U:U)*$E109),"")</f>
        <v>6.2578748336842118E-9</v>
      </c>
      <c r="R109">
        <f>IFERROR(IF($F109="Raw",_xlfn.XLOOKUP(_xlfn.XLOOKUP(Tool_Austria!$D109,'AveragePrices&amp;Codes'!$A:$A,'AveragePrices&amp;Codes'!$B:$B),AGRIBALYSE_Raw!$B:$B,AGRIBALYSE_Raw!U:U)*$E109,_xlfn.XLOOKUP(_xlfn.XLOOKUP(Tool_Austria!$D109,'AveragePrices&amp;Codes'!$A:$A,'AveragePrices&amp;Codes'!$B:$B),AGRIBALYSE_Cooked!$C:$C,AGRIBALYSE_Cooked!V:V)*$E109),"")</f>
        <v>2.6117941781052635E-10</v>
      </c>
      <c r="S109">
        <f>IFERROR(IF($F109="Raw",_xlfn.XLOOKUP(_xlfn.XLOOKUP(Tool_Austria!$D109,'AveragePrices&amp;Codes'!$A:$A,'AveragePrices&amp;Codes'!$B:$B),AGRIBALYSE_Raw!$B:$B,AGRIBALYSE_Raw!V:V)*$E109,_xlfn.XLOOKUP(_xlfn.XLOOKUP(Tool_Austria!$D109,'AveragePrices&amp;Codes'!$A:$A,'AveragePrices&amp;Codes'!$B:$B),AGRIBALYSE_Cooked!$C:$C,AGRIBALYSE_Cooked!W:W)*$E109),"")</f>
        <v>5.9184297726315805E-3</v>
      </c>
      <c r="T109">
        <f>IFERROR(IF($F109="Raw",_xlfn.XLOOKUP(_xlfn.XLOOKUP(Tool_Austria!$D109,'AveragePrices&amp;Codes'!$A:$A,'AveragePrices&amp;Codes'!$B:$B),AGRIBALYSE_Raw!$B:$B,AGRIBALYSE_Raw!W:W)*$E109,_xlfn.XLOOKUP(_xlfn.XLOOKUP(Tool_Austria!$D109,'AveragePrices&amp;Codes'!$A:$A,'AveragePrices&amp;Codes'!$B:$B),AGRIBALYSE_Cooked!$C:$C,AGRIBALYSE_Cooked!X:X)*$E109),"")</f>
        <v>4.529502063157895E-5</v>
      </c>
      <c r="U109">
        <f>IFERROR(IF($F109="Raw",_xlfn.XLOOKUP(_xlfn.XLOOKUP(Tool_Austria!$D109,'AveragePrices&amp;Codes'!$A:$A,'AveragePrices&amp;Codes'!$B:$B),AGRIBALYSE_Raw!$B:$B,AGRIBALYSE_Raw!X:X)*$E109,_xlfn.XLOOKUP(_xlfn.XLOOKUP(Tool_Austria!$D109,'AveragePrices&amp;Codes'!$A:$A,'AveragePrices&amp;Codes'!$B:$B),AGRIBALYSE_Cooked!$C:$C,AGRIBALYSE_Cooked!Y:Y)*$E109),"")</f>
        <v>1.5977829498947369E-3</v>
      </c>
      <c r="V109">
        <f>IFERROR(IF($F109="Raw",_xlfn.XLOOKUP(_xlfn.XLOOKUP(Tool_Austria!$D109,'AveragePrices&amp;Codes'!$A:$A,'AveragePrices&amp;Codes'!$B:$B),AGRIBALYSE_Raw!$B:$B,AGRIBALYSE_Raw!Y:Y)*$E109,_xlfn.XLOOKUP(_xlfn.XLOOKUP(Tool_Austria!$D109,'AveragePrices&amp;Codes'!$A:$A,'AveragePrices&amp;Codes'!$B:$B),AGRIBALYSE_Cooked!$C:$C,AGRIBALYSE_Cooked!Z:Z)*$E109),"")</f>
        <v>2.5311878905263159E-2</v>
      </c>
      <c r="W109">
        <f>IFERROR(IF($F109="Raw",_xlfn.XLOOKUP(_xlfn.XLOOKUP(Tool_Austria!$D109,'AveragePrices&amp;Codes'!$A:$A,'AveragePrices&amp;Codes'!$B:$B),AGRIBALYSE_Raw!$B:$B,AGRIBALYSE_Raw!Z:Z)*$E109,_xlfn.XLOOKUP(_xlfn.XLOOKUP(Tool_Austria!$D109,'AveragePrices&amp;Codes'!$A:$A,'AveragePrices&amp;Codes'!$B:$B),AGRIBALYSE_Cooked!$C:$C,AGRIBALYSE_Cooked!AA:AA)*$E109),"")</f>
        <v>6.1417007115789479</v>
      </c>
      <c r="X109">
        <f>IFERROR(IF($F109="Raw",_xlfn.XLOOKUP(_xlfn.XLOOKUP(Tool_Austria!$D109,'AveragePrices&amp;Codes'!$A:$A,'AveragePrices&amp;Codes'!$B:$B),AGRIBALYSE_Raw!$B:$B,AGRIBALYSE_Raw!AA:AA)*$E109,_xlfn.XLOOKUP(_xlfn.XLOOKUP(Tool_Austria!$D109,'AveragePrices&amp;Codes'!$A:$A,'AveragePrices&amp;Codes'!$B:$B),AGRIBALYSE_Cooked!$C:$C,AGRIBALYSE_Cooked!AB:AB)*$E109),"")</f>
        <v>23.376099233684215</v>
      </c>
      <c r="Y109">
        <f>IFERROR(IF($F109="Raw",_xlfn.XLOOKUP(_xlfn.XLOOKUP(Tool_Austria!$D109,'AveragePrices&amp;Codes'!$A:$A,'AveragePrices&amp;Codes'!$B:$B),AGRIBALYSE_Raw!$B:$B,AGRIBALYSE_Raw!AB:AB)*$E109,_xlfn.XLOOKUP(_xlfn.XLOOKUP(Tool_Austria!$D109,'AveragePrices&amp;Codes'!$A:$A,'AveragePrices&amp;Codes'!$B:$B),AGRIBALYSE_Cooked!$C:$C,AGRIBALYSE_Cooked!AC:AC)*$E109),"")</f>
        <v>6.3826342989473692E-2</v>
      </c>
      <c r="Z109">
        <f>IFERROR(IF($F109="Raw",_xlfn.XLOOKUP(_xlfn.XLOOKUP(Tool_Austria!$D109,'AveragePrices&amp;Codes'!$A:$A,'AveragePrices&amp;Codes'!$B:$B),AGRIBALYSE_Raw!$B:$B,AGRIBALYSE_Raw!AC:AC)*$E109,_xlfn.XLOOKUP(_xlfn.XLOOKUP(Tool_Austria!$D109,'AveragePrices&amp;Codes'!$A:$A,'AveragePrices&amp;Codes'!$B:$B),AGRIBALYSE_Cooked!$C:$C,AGRIBALYSE_Cooked!AD:AD)*$E109),"")</f>
        <v>3.1417877381052639</v>
      </c>
      <c r="AA109">
        <f>IFERROR(IF($F109="Raw",_xlfn.XLOOKUP(_xlfn.XLOOKUP(Tool_Austria!$D109,'AveragePrices&amp;Codes'!$A:$A,'AveragePrices&amp;Codes'!$B:$B),AGRIBALYSE_Raw!$B:$B,AGRIBALYSE_Raw!AD:AD)*$E109,_xlfn.XLOOKUP(_xlfn.XLOOKUP(Tool_Austria!$D109,'AveragePrices&amp;Codes'!$A:$A,'AveragePrices&amp;Codes'!$B:$B),AGRIBALYSE_Cooked!$C:$C,AGRIBALYSE_Cooked!AE:AE)*$E109),"")</f>
        <v>1.2309737696842107E-6</v>
      </c>
      <c r="AB109" cm="1">
        <f t="array" ref="AB109">IFERROR(_xlfn.XLOOKUP(Tool_Austria!$F109&amp;$E$2,'Cooking methods'!$A:$A&amp;'Cooking methods'!$B:$B,'Cooking methods'!C:C)*$E109,"")</f>
        <v>6.8583192720000005E-2</v>
      </c>
      <c r="AC109" cm="1">
        <f t="array" ref="AC109">IFERROR(_xlfn.XLOOKUP(Tool_Austria!$F109&amp;$E$2,'Cooking methods'!$A:$A&amp;'Cooking methods'!$B:$B,'Cooking methods'!D:D)*$E109,"")</f>
        <v>2.4562998944399999E-9</v>
      </c>
      <c r="AD109" cm="1">
        <f t="array" ref="AD109">IFERROR(_xlfn.XLOOKUP(Tool_Austria!$F109&amp;$E$2,'Cooking methods'!$A:$A&amp;'Cooking methods'!$B:$B,'Cooking methods'!E:E)*$E109,"")</f>
        <v>4.8754799999999997E-3</v>
      </c>
      <c r="AE109" cm="1">
        <f t="array" ref="AE109">IFERROR(_xlfn.XLOOKUP(Tool_Austria!$F109&amp;$E$2,'Cooking methods'!$A:$A&amp;'Cooking methods'!$B:$B,'Cooking methods'!F:F)*$E109,"")</f>
        <v>1.2420711252000003E-4</v>
      </c>
      <c r="AF109" cm="1">
        <f t="array" ref="AF109">IFERROR(_xlfn.XLOOKUP(Tool_Austria!$F109&amp;$E$2,'Cooking methods'!$A:$A&amp;'Cooking methods'!$B:$B,'Cooking methods'!G:G)*$E109,"")</f>
        <v>5.0123609280000004E-10</v>
      </c>
      <c r="AG109" cm="1">
        <f t="array" ref="AG109">IFERROR(_xlfn.XLOOKUP(Tool_Austria!$F109&amp;$E$2,'Cooking methods'!$A:$A&amp;'Cooking methods'!$B:$B,'Cooking methods'!H:H)*$E109,"")</f>
        <v>2.8442539727999998E-10</v>
      </c>
      <c r="AH109" cm="1">
        <f t="array" ref="AH109">IFERROR(_xlfn.XLOOKUP(Tool_Austria!$F109&amp;$E$2,'Cooking methods'!$A:$A&amp;'Cooking methods'!$B:$B,'Cooking methods'!I:I)*$E109,"")</f>
        <v>1.54138321776E-10</v>
      </c>
      <c r="AI109" cm="1">
        <f t="array" ref="AI109">IFERROR(_xlfn.XLOOKUP(Tool_Austria!$F109&amp;$E$2,'Cooking methods'!$A:$A&amp;'Cooking methods'!$B:$B,'Cooking methods'!J:J)*$E109,"")</f>
        <v>8.6593727400000018E-5</v>
      </c>
      <c r="AJ109" cm="1">
        <f t="array" ref="AJ109">IFERROR(_xlfn.XLOOKUP(Tool_Austria!$F109&amp;$E$2,'Cooking methods'!$A:$A&amp;'Cooking methods'!$B:$B,'Cooking methods'!K:K)*$E109,"")</f>
        <v>1.8549571020000003E-5</v>
      </c>
      <c r="AK109" cm="1">
        <f t="array" ref="AK109">IFERROR(_xlfn.XLOOKUP(Tool_Austria!$F109&amp;$E$2,'Cooking methods'!$A:$A&amp;'Cooking methods'!$B:$B,'Cooking methods'!L:L)*$E109,"")</f>
        <v>3.5072936399999999E-5</v>
      </c>
      <c r="AL109" cm="1">
        <f t="array" ref="AL109">IFERROR(_xlfn.XLOOKUP(Tool_Austria!$F109&amp;$E$2,'Cooking methods'!$A:$A&amp;'Cooking methods'!$B:$B,'Cooking methods'!M:M)*$E109,"")</f>
        <v>2.3659658700000004E-4</v>
      </c>
      <c r="AM109" cm="1">
        <f t="array" ref="AM109">IFERROR(_xlfn.XLOOKUP(Tool_Austria!$F109&amp;$E$2,'Cooking methods'!$A:$A&amp;'Cooking methods'!$B:$B,'Cooking methods'!N:N)*$E109,"")</f>
        <v>0.17408958912</v>
      </c>
      <c r="AN109" cm="1">
        <f t="array" ref="AN109">IFERROR(_xlfn.XLOOKUP(Tool_Austria!$F109&amp;$E$2,'Cooking methods'!$A:$A&amp;'Cooking methods'!$B:$B,'Cooking methods'!O:O)*$E109,"")</f>
        <v>0.10042702320000001</v>
      </c>
      <c r="AO109" cm="1">
        <f t="array" ref="AO109">IFERROR(_xlfn.XLOOKUP(Tool_Austria!$F109&amp;$E$2,'Cooking methods'!$A:$A&amp;'Cooking methods'!$B:$B,'Cooking methods'!P:P)*$E109,"")</f>
        <v>1.7983087920000002E-2</v>
      </c>
      <c r="AP109" cm="1">
        <f t="array" ref="AP109">IFERROR(_xlfn.XLOOKUP(Tool_Austria!$F109&amp;$E$2,'Cooking methods'!$A:$A&amp;'Cooking methods'!$B:$B,'Cooking methods'!Q:Q)*$E109,"")</f>
        <v>1.0824080709600001</v>
      </c>
      <c r="AQ109" cm="1">
        <f t="array" ref="AQ109">IFERROR(_xlfn.XLOOKUP(Tool_Austria!$F109&amp;$E$2,'Cooking methods'!$A:$A&amp;'Cooking methods'!$B:$B,'Cooking methods'!R:R)*$E109,"")</f>
        <v>1.0416621777600001E-7</v>
      </c>
      <c r="AR109" cm="1">
        <f t="array" ref="AR109">IFERROR(_xlfn.XLOOKUP(Tool_Austria!$G109&amp;$E$2,'Waste management'!$A:$A&amp;'Waste management'!$B:$B,'Waste management'!C:C)*$E109,"")</f>
        <v>1.9484520000000002E-2</v>
      </c>
      <c r="AS109" cm="1">
        <f t="array" ref="AS109">IFERROR(_xlfn.XLOOKUP(Tool_Austria!$G109&amp;$E$2,'Waste management'!$A:$A&amp;'Waste management'!$B:$B,'Waste management'!D:D)*$E109,"")</f>
        <v>1.3293634799999999E-10</v>
      </c>
      <c r="AT109" cm="1">
        <f t="array" ref="AT109">IFERROR(_xlfn.XLOOKUP(Tool_Austria!$G109&amp;$E$2,'Waste management'!$A:$A&amp;'Waste management'!$B:$B,'Waste management'!E:E)*$E109,"")</f>
        <v>3.5844000000000007E-4</v>
      </c>
      <c r="AU109" cm="1">
        <f t="array" ref="AU109">IFERROR(_xlfn.XLOOKUP(Tool_Austria!$G109&amp;$E$2,'Waste management'!$A:$A&amp;'Waste management'!$B:$B,'Waste management'!F:F)*$E109,"")</f>
        <v>4.1760000000000007E-5</v>
      </c>
      <c r="AV109" cm="1">
        <f t="array" ref="AV109">IFERROR(_xlfn.XLOOKUP(Tool_Austria!$G109&amp;$E$2,'Waste management'!$A:$A&amp;'Waste management'!$B:$B,'Waste management'!G:G)*$E109,"")</f>
        <v>4.0297008000000001E-9</v>
      </c>
      <c r="AW109" cm="1">
        <f t="array" ref="AW109">IFERROR(_xlfn.XLOOKUP(Tool_Austria!$G109&amp;$E$2,'Waste management'!$A:$A&amp;'Waste management'!$B:$B,'Waste management'!H:H)*$E109,"")</f>
        <v>1.3135294800000001E-10</v>
      </c>
      <c r="AX109" cm="1">
        <f t="array" ref="AX109">IFERROR(_xlfn.XLOOKUP(Tool_Austria!$G109&amp;$E$2,'Waste management'!$A:$A&amp;'Waste management'!$B:$B,'Waste management'!I:I)*$E109,"")</f>
        <v>9.3388236000000016E-11</v>
      </c>
      <c r="AY109" cm="1">
        <f t="array" ref="AY109">IFERROR(_xlfn.XLOOKUP(Tool_Austria!$G109&amp;$E$2,'Waste management'!$A:$A&amp;'Waste management'!$B:$B,'Waste management'!J:J)*$E109,"")</f>
        <v>7.6908000000000011E-4</v>
      </c>
      <c r="AZ109" cm="1">
        <f t="array" ref="AZ109">IFERROR(_xlfn.XLOOKUP(Tool_Austria!$G109&amp;$E$2,'Waste management'!$A:$A&amp;'Waste management'!$B:$B,'Waste management'!K:K)*$E109,"")</f>
        <v>1.8720381600000002E-6</v>
      </c>
      <c r="BA109" cm="1">
        <f t="array" ref="BA109">IFERROR(_xlfn.XLOOKUP(Tool_Austria!$G109&amp;$E$2,'Waste management'!$A:$A&amp;'Waste management'!$B:$B,'Waste management'!L:L)*$E109,"")</f>
        <v>3.3686887200000005E-5</v>
      </c>
      <c r="BB109" cm="1">
        <f t="array" ref="BB109">IFERROR(_xlfn.XLOOKUP(Tool_Austria!$G109&amp;$E$2,'Waste management'!$A:$A&amp;'Waste management'!$B:$B,'Waste management'!M:M)*$E109,"")</f>
        <v>3.3895200000000005E-3</v>
      </c>
      <c r="BC109" cm="1">
        <f t="array" ref="BC109">IFERROR(_xlfn.XLOOKUP(Tool_Austria!$G109&amp;$E$2,'Waste management'!$A:$A&amp;'Waste management'!$B:$B,'Waste management'!N:N)*$E109,"")</f>
        <v>2.9145487200000004</v>
      </c>
      <c r="BD109" cm="1">
        <f t="array" ref="BD109">IFERROR(_xlfn.XLOOKUP(Tool_Austria!$G109&amp;$E$2,'Waste management'!$A:$A&amp;'Waste management'!$B:$B,'Waste management'!O:O)*$E109,"")</f>
        <v>0.18583548000000003</v>
      </c>
      <c r="BE109" cm="1">
        <f t="array" ref="BE109">IFERROR(_xlfn.XLOOKUP(Tool_Austria!$G109&amp;$E$2,'Waste management'!$A:$A&amp;'Waste management'!$B:$B,'Waste management'!P:P)*$E109,"")</f>
        <v>4.0124400000000008E-3</v>
      </c>
      <c r="BF109" cm="1">
        <f t="array" ref="BF109">IFERROR(_xlfn.XLOOKUP(Tool_Austria!$G109&amp;$E$2,'Waste management'!$A:$A&amp;'Waste management'!$B:$B,'Waste management'!Q:Q)*$E109,"")</f>
        <v>0.11678532000000001</v>
      </c>
      <c r="BG109" cm="1">
        <f t="array" ref="BG109">IFERROR(_xlfn.XLOOKUP(Tool_Austria!$G109&amp;$E$2,'Waste management'!$A:$A&amp;'Waste management'!$B:$B,'Waste management'!R:R)*$E109,"")</f>
        <v>3.7952880000000004E-8</v>
      </c>
      <c r="BH109">
        <f>IFERROR((L109+AR109+AB109)*_xlfn.XLOOKUP(Tool_Austria!BH$4,Monetization_Factors!$A:$A,Monetization_Factors!$D:$D),"")</f>
        <v>8.0842963151921063E-2</v>
      </c>
      <c r="BI109">
        <f>IFERROR((M109+AS109+AC109)*_xlfn.XLOOKUP(Tool_Austria!BI$4,Monetization_Factors!$A:$A,Monetization_Factors!$D:$D),"")</f>
        <v>4.3802484263305283E-7</v>
      </c>
      <c r="BJ109">
        <f>IFERROR((N109+AT109+AD109)*_xlfn.XLOOKUP(Tool_Austria!BJ$4,Monetization_Factors!$A:$A,Monetization_Factors!$D:$D),"")</f>
        <v>8.3598739046158332E-5</v>
      </c>
      <c r="BK109">
        <f>IFERROR((O109+AU109+AE109)*_xlfn.XLOOKUP(Tool_Austria!BK$4,Monetization_Factors!$A:$A,Monetization_Factors!$D:$D),"")</f>
        <v>1.9364953998368263E-3</v>
      </c>
      <c r="BL109">
        <f>IFERROR((P109+AV109+AF109)*_xlfn.XLOOKUP(Tool_Austria!BL$4,Monetization_Factors!$A:$A,Monetization_Factors!$D:$D),"")</f>
        <v>4.8664386897679907E-2</v>
      </c>
      <c r="BM109">
        <f>IFERROR((Q109+AW109+AG109)*_xlfn.XLOOKUP(Tool_Austria!BM$4,Monetization_Factors!$A:$A,Monetization_Factors!$D:$D),"")</f>
        <v>1.3858575233475553E-3</v>
      </c>
      <c r="BN109">
        <f>IFERROR((R109+AX109+AH109)*_xlfn.XLOOKUP(Tool_Austria!BN$4,Monetization_Factors!$A:$A,Monetization_Factors!$D:$D),"")</f>
        <v>5.8482942178977057E-4</v>
      </c>
      <c r="BO109">
        <f>IFERROR((S109+AY109+AI109)*_xlfn.XLOOKUP(Tool_Austria!BO$4,Monetization_Factors!$A:$A,Monetization_Factors!$D:$D),"")</f>
        <v>2.9659698691307146E-3</v>
      </c>
      <c r="BP109">
        <f>IFERROR((T109+AZ109+AJ109)*_xlfn.XLOOKUP(Tool_Austria!BP$4,Monetization_Factors!$A:$A,Monetization_Factors!$D:$D),"")</f>
        <v>1.6030857626550077E-4</v>
      </c>
      <c r="BQ109">
        <f>IFERROR((U109+BA109+AK109)*_xlfn.XLOOKUP(Tool_Austria!BQ$4,Monetization_Factors!$A:$A,Monetization_Factors!$D:$D),"")</f>
        <v>6.8172791873894502E-3</v>
      </c>
      <c r="BR109" t="str">
        <f>IFERROR((V109+BB109+AL109)*_xlfn.XLOOKUP(Tool_Austria!BR$4,Monetization_Factors!$A:$A,Monetization_Factors!$D:$D),"")</f>
        <v/>
      </c>
      <c r="BS109">
        <f>IFERROR((W109+BC109+AM109)*_xlfn.XLOOKUP(Tool_Austria!BS$4,Monetization_Factors!$A:$A,Monetization_Factors!$D:$D),"")</f>
        <v>4.4917348990533844E-4</v>
      </c>
      <c r="BT109">
        <f>IFERROR((X109+BD109+AN109)*_xlfn.XLOOKUP(Tool_Austria!BT$4,Monetization_Factors!$A:$A,Monetization_Factors!$D:$D),"")</f>
        <v>5.2689606385284546E-3</v>
      </c>
      <c r="BU109">
        <f>IFERROR((Y109+BE109+AO109)*_xlfn.XLOOKUP(Tool_Austria!BU$4,Monetization_Factors!$A:$A,Monetization_Factors!$D:$D),"")</f>
        <v>5.4539173562207052E-4</v>
      </c>
      <c r="BV109">
        <f>IFERROR((Z109+BF109+AP109)*_xlfn.XLOOKUP(Tool_Austria!BV$4,Monetization_Factors!$A:$A,Monetization_Factors!$D:$D),"")</f>
        <v>7.1681765228419885E-3</v>
      </c>
      <c r="BW109">
        <f>IFERROR((AA109+BG109+AQ109)*_xlfn.XLOOKUP(Tool_Austria!BW$4,Monetization_Factors!$A:$A,Monetization_Factors!$D:$D),"")</f>
        <v>2.8685554209224295E-6</v>
      </c>
      <c r="BX109" s="38" cm="1">
        <f t="array" ref="BX109">IFERROR(_xlfn.IFS(I109&lt;&gt;0,I109*E109,I109="",J109*E109),"")</f>
        <v>0.17825496923076922</v>
      </c>
      <c r="BY109" s="38">
        <f t="shared" si="43"/>
        <v>0.15687669773356835</v>
      </c>
      <c r="BZ109" s="38">
        <f t="shared" si="44"/>
        <v>0.3351316669643376</v>
      </c>
      <c r="CA109" s="38">
        <f t="shared" si="45"/>
        <v>5.1558717994513482E-4</v>
      </c>
      <c r="CB109">
        <f t="shared" si="48"/>
        <v>0.62138679735157909</v>
      </c>
      <c r="CC109">
        <f t="shared" si="49"/>
        <v>1.0942130785597897E-8</v>
      </c>
      <c r="CD109">
        <f t="shared" si="50"/>
        <v>5.4776342905263169E-2</v>
      </c>
      <c r="CE109">
        <f t="shared" si="51"/>
        <v>1.2793348683094738E-3</v>
      </c>
      <c r="CF109">
        <f t="shared" si="52"/>
        <v>4.8748527545431587E-8</v>
      </c>
      <c r="CG109">
        <f t="shared" si="53"/>
        <v>6.6736531789642124E-9</v>
      </c>
      <c r="CH109">
        <f t="shared" si="54"/>
        <v>5.0870597558652643E-10</v>
      </c>
      <c r="CI109">
        <f t="shared" si="55"/>
        <v>6.7741035000315804E-3</v>
      </c>
      <c r="CJ109">
        <f t="shared" si="56"/>
        <v>6.5716629811578967E-5</v>
      </c>
      <c r="CK109">
        <f t="shared" si="57"/>
        <v>1.666542773494737E-3</v>
      </c>
      <c r="CL109">
        <f t="shared" si="58"/>
        <v>2.8937995492263158E-2</v>
      </c>
      <c r="CM109">
        <f t="shared" si="59"/>
        <v>9.2303390206989491</v>
      </c>
      <c r="CN109">
        <f t="shared" si="60"/>
        <v>23.662361736884218</v>
      </c>
      <c r="CO109">
        <f t="shared" si="61"/>
        <v>8.5821870909473699E-2</v>
      </c>
      <c r="CP109">
        <f t="shared" si="62"/>
        <v>4.3409811290652645</v>
      </c>
      <c r="CQ109">
        <f t="shared" si="37"/>
        <v>1.3730928674602109E-6</v>
      </c>
      <c r="CR109">
        <f t="shared" si="63"/>
        <v>9.5597968823319865E-4</v>
      </c>
      <c r="CS109">
        <f t="shared" si="64"/>
        <v>1.6834047362458303E-11</v>
      </c>
      <c r="CT109">
        <f t="shared" si="65"/>
        <v>8.4271296777327953E-5</v>
      </c>
      <c r="CU109">
        <f t="shared" si="66"/>
        <v>1.9682074897068829E-6</v>
      </c>
      <c r="CV109">
        <f t="shared" si="67"/>
        <v>7.4997734685279365E-11</v>
      </c>
      <c r="CW109">
        <f t="shared" si="68"/>
        <v>1.0267158736868018E-11</v>
      </c>
      <c r="CX109">
        <f t="shared" si="69"/>
        <v>7.8262457782542528E-13</v>
      </c>
      <c r="CY109">
        <f t="shared" si="70"/>
        <v>1.0421697692356278E-5</v>
      </c>
      <c r="CZ109">
        <f t="shared" si="71"/>
        <v>1.0110250740242918E-7</v>
      </c>
      <c r="DA109">
        <f t="shared" si="72"/>
        <v>2.5639119592226723E-6</v>
      </c>
      <c r="DB109">
        <f t="shared" si="73"/>
        <v>4.4519993065020243E-5</v>
      </c>
      <c r="DC109">
        <f t="shared" si="74"/>
        <v>1.4200521570306076E-2</v>
      </c>
      <c r="DD109">
        <f t="shared" si="75"/>
        <v>3.6403633441360335E-2</v>
      </c>
      <c r="DE109">
        <f t="shared" si="76"/>
        <v>1.3203364755303646E-4</v>
      </c>
      <c r="DF109">
        <f t="shared" si="77"/>
        <v>6.6784325062542527E-3</v>
      </c>
      <c r="DG109">
        <f t="shared" si="38"/>
        <v>2.1124505653234012E-9</v>
      </c>
      <c r="DH109" s="5">
        <f>IFERROR(((((L109+AB109)*(1/$H109))+AR109)/$F$2)/($B$2*('CAR.CAP_per person'!B$2)/(_xlfn.XLOOKUP($E$2,EU_countries_GDP!$A$2:$A$29,EU_countries_GDP!$E$2:$E$29))),"")</f>
        <v>0.11303323123711392</v>
      </c>
      <c r="DI109" s="5">
        <f>IFERROR(((((M109+AC109)*(1/$H109))+AS109)/$F$2)/($B$2*('CAR.CAP_per person'!C$2)/(_xlfn.XLOOKUP($E$2,EU_countries_GDP!$A$2:$A$29,EU_countries_GDP!$E$2:$E$29))),"")</f>
        <v>2.5572316246901627E-5</v>
      </c>
      <c r="DJ109" s="5">
        <f>IFERROR(((((N109+AD109)*(1/$H109))+AT109)/$F$2)/($B$2*('CAR.CAP_per person'!D$2)/(_xlfn.XLOOKUP($E$2,EU_countries_GDP!$A$2:$A$29,EU_countries_GDP!$E$2:$E$29))),"")</f>
        <v>1.3169229020152924E-4</v>
      </c>
      <c r="DK109" s="5">
        <f>IFERROR(((((O109+AE109)*(1/$H109))+AU109)/$F$2)/($B$2*('CAR.CAP_per person'!E$2)/(_xlfn.XLOOKUP($E$2,EU_countries_GDP!$A$2:$A$29,EU_countries_GDP!$E$2:$E$29))),"")</f>
        <v>3.8938737955268813E-3</v>
      </c>
      <c r="DL109" s="5">
        <f>IFERROR(((((P109+AF109)*(1/$H109))+AV109)/$F$2)/($B$2*('CAR.CAP_per person'!F$2)/(_xlfn.XLOOKUP($E$2,EU_countries_GDP!$A$2:$A$29,EU_countries_GDP!$E$2:$E$29))),"")</f>
        <v>0.1115008865714856</v>
      </c>
      <c r="DM109" s="5">
        <f>IFERROR(((((Q109+AG109)*(1/$H109))+AW109)/$F$2)/($B$2*('CAR.CAP_per person'!G$2)/(_xlfn.XLOOKUP($E$2,EU_countries_GDP!$A$2:$A$29,EU_countries_GDP!$E$2:$E$29))),"")</f>
        <v>8.6934528088879835E-3</v>
      </c>
      <c r="DN109" s="5">
        <f>IFERROR(((((R109+AH109)*(1/$H109))+AX109)/$F$2)/($B$2*('CAR.CAP_per person'!H$2)/(_xlfn.XLOOKUP($E$2,EU_countries_GDP!$A$2:$A$29,EU_countries_GDP!$E$2:$E$29))),"")</f>
        <v>1.3253721646195809E-4</v>
      </c>
      <c r="DO109" s="5">
        <f>IFERROR(((((S109+AI109)*(1/$H109))+AY109)/$F$2)/($B$2*('CAR.CAP_per person'!I$2)/(_xlfn.XLOOKUP($E$2,EU_countries_GDP!$A$2:$A$29,EU_countries_GDP!$E$2:$E$29))),"")</f>
        <v>7.7483852648988884E-3</v>
      </c>
      <c r="DP109" s="5">
        <f>IFERROR(((((T109+AJ109)*(1/$H109))+AZ109)/$F$2)/($B$2*('CAR.CAP_per person'!J$2)/(_xlfn.XLOOKUP($E$2,EU_countries_GDP!$A$2:$A$29,EU_countries_GDP!$E$2:$E$29))),"")</f>
        <v>1.4054085751435085E-2</v>
      </c>
      <c r="DQ109" s="5">
        <f>IFERROR(((((U109+AK109)*(1/$H109))+BA109)/$F$2)/($B$2*('CAR.CAP_per person'!K$2)/(_xlfn.XLOOKUP($E$2,EU_countries_GDP!$A$2:$A$29,EU_countries_GDP!$E$2:$E$29))),"")</f>
        <v>1.0400525784625877E-2</v>
      </c>
      <c r="DR109" s="5">
        <f>IFERROR(((((V109+AL109)*(1/$H109))+BB109)/$F$2)/($B$2*('CAR.CAP_per person'!L$2)/(_xlfn.XLOOKUP($E$2,EU_countries_GDP!$A$2:$A$29,EU_countries_GDP!$E$2:$E$29))),"")</f>
        <v>5.3919040632335012E-3</v>
      </c>
      <c r="DS109" s="5">
        <f>IFERROR(((((W109+AM109)*(1/$H109))+BC109)/$F$2)/($B$2*('CAR.CAP_per person'!M$2)/(_xlfn.XLOOKUP($E$2,EU_countries_GDP!$A$2:$A$29,EU_countries_GDP!$E$2:$E$29))),"")</f>
        <v>6.4647104708199038E-2</v>
      </c>
      <c r="DT109" s="5">
        <f>IFERROR(((((X109+AN109)*(1/$H109))+BD109)/$F$2)/($B$2*('CAR.CAP_per person'!N$2)/(_xlfn.XLOOKUP($E$2,EU_countries_GDP!$A$2:$A$29,EU_countries_GDP!$E$2:$E$29))),"")</f>
        <v>2.3532000504126587</v>
      </c>
      <c r="DU109" s="5">
        <f>IFERROR(((((Y109+AO109)*(1/$H109))+BE109)/$F$2)/($B$2*('CAR.CAP_per person'!O$2)/(_xlfn.XLOOKUP($E$2,EU_countries_GDP!$A$2:$A$29,EU_countries_GDP!$E$2:$E$29))),"")</f>
        <v>5.7654102441641948E-4</v>
      </c>
      <c r="DV109" s="5">
        <f>IFERROR(((((Z109+AP109)*(1/$H109))+BF109)/$F$2)/($B$2*('CAR.CAP_per person'!P$2)/(_xlfn.XLOOKUP($E$2,EU_countries_GDP!$A$2:$A$29,EU_countries_GDP!$E$2:$E$29))),"")</f>
        <v>2.4102920100361514E-2</v>
      </c>
      <c r="DW109" s="5">
        <f>IFERROR(((((AA109+AQ109)*(1/$H109))+BG109)/$F$2)/($B$2*('CAR.CAP_per person'!Q$2)/(_xlfn.XLOOKUP($E$2,EU_countries_GDP!$A$2:$A$29,EU_countries_GDP!$E$2:$E$29))),"")</f>
        <v>7.7626653097169606E-3</v>
      </c>
    </row>
    <row r="110" spans="1:127">
      <c r="A110" t="s">
        <v>226</v>
      </c>
      <c r="B110" t="str">
        <f>_xlfn.XLOOKUP(D110,Table5[Ingredient],Table5[Category],"",FALSE)</f>
        <v>Starch/satiating food</v>
      </c>
      <c r="C110" s="33" t="s">
        <v>177</v>
      </c>
      <c r="D110" s="33" t="s">
        <v>197</v>
      </c>
      <c r="E110" s="33">
        <v>0.34800000000000003</v>
      </c>
      <c r="F110" s="33" t="s">
        <v>179</v>
      </c>
      <c r="G110" s="33" t="s">
        <v>180</v>
      </c>
      <c r="H110" s="91">
        <f>Dataset_AT!R107</f>
        <v>0.12019894998618404</v>
      </c>
      <c r="I110" s="33"/>
      <c r="J110" s="37">
        <f>IFERROR(INDEX('AveragePrices&amp;Codes'!G:AG, MATCH($D110, 'AveragePrices&amp;Codes'!$A:$A, 0), MATCH(Tool_Austria!$E$2, 'AveragePrices&amp;Codes'!$G$1:$AG$1, 0)),"")</f>
        <v>0.42920000000000003</v>
      </c>
      <c r="K110" s="37">
        <f>IFERROR(E110/(_xlfn.XLOOKUP(A110,Dataset_AT!$V$2:$V$9,Dataset_AT!$W$2:$W$9)),"")</f>
        <v>4.0465116279069773E-3</v>
      </c>
      <c r="L110">
        <f>IFERROR(IF($F110="Raw",_xlfn.XLOOKUP(_xlfn.XLOOKUP(Tool_Austria!$D110,'AveragePrices&amp;Codes'!$A:$A,'AveragePrices&amp;Codes'!$B:$B),AGRIBALYSE_Raw!$B:$B,AGRIBALYSE_Raw!O:O)*$E110,_xlfn.XLOOKUP(_xlfn.XLOOKUP(Tool_Austria!$D110,'AveragePrices&amp;Codes'!$A:$A,'AveragePrices&amp;Codes'!$B:$B),AGRIBALYSE_Cooked!$C:$C,AGRIBALYSE_Cooked!P:P)*$E110),"")</f>
        <v>0.34284029534999999</v>
      </c>
      <c r="M110">
        <f>IFERROR(IF($F110="Raw",_xlfn.XLOOKUP(_xlfn.XLOOKUP(Tool_Austria!$D110,'AveragePrices&amp;Codes'!$A:$A,'AveragePrices&amp;Codes'!$B:$B),AGRIBALYSE_Raw!$B:$B,AGRIBALYSE_Raw!P:P)*$E110,_xlfn.XLOOKUP(_xlfn.XLOOKUP(Tool_Austria!$D110,'AveragePrices&amp;Codes'!$A:$A,'AveragePrices&amp;Codes'!$B:$B),AGRIBALYSE_Cooked!$C:$C,AGRIBALYSE_Cooked!Q:Q)*$E110),"")</f>
        <v>6.2700721649999997E-9</v>
      </c>
      <c r="N110">
        <f>IFERROR(IF($F110="Raw",_xlfn.XLOOKUP(_xlfn.XLOOKUP(Tool_Austria!$D110,'AveragePrices&amp;Codes'!$A:$A,'AveragePrices&amp;Codes'!$B:$B),AGRIBALYSE_Raw!$B:$B,AGRIBALYSE_Raw!Q:Q)*$E110,_xlfn.XLOOKUP(_xlfn.XLOOKUP(Tool_Austria!$D110,'AveragePrices&amp;Codes'!$A:$A,'AveragePrices&amp;Codes'!$B:$B),AGRIBALYSE_Cooked!$C:$C,AGRIBALYSE_Cooked!R:R)*$E110),"")</f>
        <v>3.3626203395000005E-2</v>
      </c>
      <c r="O110">
        <f>IFERROR(IF($F110="Raw",_xlfn.XLOOKUP(_xlfn.XLOOKUP(Tool_Austria!$D110,'AveragePrices&amp;Codes'!$A:$A,'AveragePrices&amp;Codes'!$B:$B),AGRIBALYSE_Raw!$B:$B,AGRIBALYSE_Raw!R:R)*$E110,_xlfn.XLOOKUP(_xlfn.XLOOKUP(Tool_Austria!$D110,'AveragePrices&amp;Codes'!$A:$A,'AveragePrices&amp;Codes'!$B:$B),AGRIBALYSE_Cooked!$C:$C,AGRIBALYSE_Cooked!S:S)*$E110),"")</f>
        <v>9.6176059649999998E-4</v>
      </c>
      <c r="P110">
        <f>IFERROR(IF($F110="Raw",_xlfn.XLOOKUP(_xlfn.XLOOKUP(Tool_Austria!$D110,'AveragePrices&amp;Codes'!$A:$A,'AveragePrices&amp;Codes'!$B:$B),AGRIBALYSE_Raw!$B:$B,AGRIBALYSE_Raw!S:S)*$E110,_xlfn.XLOOKUP(_xlfn.XLOOKUP(Tool_Austria!$D110,'AveragePrices&amp;Codes'!$A:$A,'AveragePrices&amp;Codes'!$B:$B),AGRIBALYSE_Cooked!$C:$C,AGRIBALYSE_Cooked!T:T)*$E110),"")</f>
        <v>1.7903426805000001E-8</v>
      </c>
      <c r="Q110">
        <f>IFERROR(IF($F110="Raw",_xlfn.XLOOKUP(_xlfn.XLOOKUP(Tool_Austria!$D110,'AveragePrices&amp;Codes'!$A:$A,'AveragePrices&amp;Codes'!$B:$B),AGRIBALYSE_Raw!$B:$B,AGRIBALYSE_Raw!T:T)*$E110,_xlfn.XLOOKUP(_xlfn.XLOOKUP(Tool_Austria!$D110,'AveragePrices&amp;Codes'!$A:$A,'AveragePrices&amp;Codes'!$B:$B),AGRIBALYSE_Cooked!$C:$C,AGRIBALYSE_Cooked!U:U)*$E110),"")</f>
        <v>4.1531017739999997E-9</v>
      </c>
      <c r="R110">
        <f>IFERROR(IF($F110="Raw",_xlfn.XLOOKUP(_xlfn.XLOOKUP(Tool_Austria!$D110,'AveragePrices&amp;Codes'!$A:$A,'AveragePrices&amp;Codes'!$B:$B),AGRIBALYSE_Raw!$B:$B,AGRIBALYSE_Raw!U:U)*$E110,_xlfn.XLOOKUP(_xlfn.XLOOKUP(Tool_Austria!$D110,'AveragePrices&amp;Codes'!$A:$A,'AveragePrices&amp;Codes'!$B:$B),AGRIBALYSE_Cooked!$C:$C,AGRIBALYSE_Cooked!V:V)*$E110),"")</f>
        <v>1.6555356149999999E-10</v>
      </c>
      <c r="S110">
        <f>IFERROR(IF($F110="Raw",_xlfn.XLOOKUP(_xlfn.XLOOKUP(Tool_Austria!$D110,'AveragePrices&amp;Codes'!$A:$A,'AveragePrices&amp;Codes'!$B:$B),AGRIBALYSE_Raw!$B:$B,AGRIBALYSE_Raw!V:V)*$E110,_xlfn.XLOOKUP(_xlfn.XLOOKUP(Tool_Austria!$D110,'AveragePrices&amp;Codes'!$A:$A,'AveragePrices&amp;Codes'!$B:$B),AGRIBALYSE_Cooked!$C:$C,AGRIBALYSE_Cooked!W:W)*$E110),"")</f>
        <v>1.3303730714999999E-3</v>
      </c>
      <c r="T110">
        <f>IFERROR(IF($F110="Raw",_xlfn.XLOOKUP(_xlfn.XLOOKUP(Tool_Austria!$D110,'AveragePrices&amp;Codes'!$A:$A,'AveragePrices&amp;Codes'!$B:$B),AGRIBALYSE_Raw!$B:$B,AGRIBALYSE_Raw!W:W)*$E110,_xlfn.XLOOKUP(_xlfn.XLOOKUP(Tool_Austria!$D110,'AveragePrices&amp;Codes'!$A:$A,'AveragePrices&amp;Codes'!$B:$B),AGRIBALYSE_Cooked!$C:$C,AGRIBALYSE_Cooked!X:X)*$E110),"")</f>
        <v>5.7923060100000003E-5</v>
      </c>
      <c r="U110">
        <f>IFERROR(IF($F110="Raw",_xlfn.XLOOKUP(_xlfn.XLOOKUP(Tool_Austria!$D110,'AveragePrices&amp;Codes'!$A:$A,'AveragePrices&amp;Codes'!$B:$B),AGRIBALYSE_Raw!$B:$B,AGRIBALYSE_Raw!X:X)*$E110,_xlfn.XLOOKUP(_xlfn.XLOOKUP(Tool_Austria!$D110,'AveragePrices&amp;Codes'!$A:$A,'AveragePrices&amp;Codes'!$B:$B),AGRIBALYSE_Cooked!$C:$C,AGRIBALYSE_Cooked!Y:Y)*$E110),"")</f>
        <v>6.8232607950000003E-4</v>
      </c>
      <c r="V110">
        <f>IFERROR(IF($F110="Raw",_xlfn.XLOOKUP(_xlfn.XLOOKUP(Tool_Austria!$D110,'AveragePrices&amp;Codes'!$A:$A,'AveragePrices&amp;Codes'!$B:$B),AGRIBALYSE_Raw!$B:$B,AGRIBALYSE_Raw!Y:Y)*$E110,_xlfn.XLOOKUP(_xlfn.XLOOKUP(Tool_Austria!$D110,'AveragePrices&amp;Codes'!$A:$A,'AveragePrices&amp;Codes'!$B:$B),AGRIBALYSE_Cooked!$C:$C,AGRIBALYSE_Cooked!Z:Z)*$E110),"")</f>
        <v>4.3257530130000003E-3</v>
      </c>
      <c r="W110">
        <f>IFERROR(IF($F110="Raw",_xlfn.XLOOKUP(_xlfn.XLOOKUP(Tool_Austria!$D110,'AveragePrices&amp;Codes'!$A:$A,'AveragePrices&amp;Codes'!$B:$B),AGRIBALYSE_Raw!$B:$B,AGRIBALYSE_Raw!Z:Z)*$E110,_xlfn.XLOOKUP(_xlfn.XLOOKUP(Tool_Austria!$D110,'AveragePrices&amp;Codes'!$A:$A,'AveragePrices&amp;Codes'!$B:$B),AGRIBALYSE_Cooked!$C:$C,AGRIBALYSE_Cooked!AA:AA)*$E110),"")</f>
        <v>2.4817498635000002</v>
      </c>
      <c r="X110">
        <f>IFERROR(IF($F110="Raw",_xlfn.XLOOKUP(_xlfn.XLOOKUP(Tool_Austria!$D110,'AveragePrices&amp;Codes'!$A:$A,'AveragePrices&amp;Codes'!$B:$B),AGRIBALYSE_Raw!$B:$B,AGRIBALYSE_Raw!AA:AA)*$E110,_xlfn.XLOOKUP(_xlfn.XLOOKUP(Tool_Austria!$D110,'AveragePrices&amp;Codes'!$A:$A,'AveragePrices&amp;Codes'!$B:$B),AGRIBALYSE_Cooked!$C:$C,AGRIBALYSE_Cooked!AB:AB)*$E110),"")</f>
        <v>10.76467704</v>
      </c>
      <c r="Y110">
        <f>IFERROR(IF($F110="Raw",_xlfn.XLOOKUP(_xlfn.XLOOKUP(Tool_Austria!$D110,'AveragePrices&amp;Codes'!$A:$A,'AveragePrices&amp;Codes'!$B:$B),AGRIBALYSE_Raw!$B:$B,AGRIBALYSE_Raw!AB:AB)*$E110,_xlfn.XLOOKUP(_xlfn.XLOOKUP(Tool_Austria!$D110,'AveragePrices&amp;Codes'!$A:$A,'AveragePrices&amp;Codes'!$B:$B),AGRIBALYSE_Cooked!$C:$C,AGRIBALYSE_Cooked!AC:AC)*$E110),"")</f>
        <v>0.14232967710000002</v>
      </c>
      <c r="Z110">
        <f>IFERROR(IF($F110="Raw",_xlfn.XLOOKUP(_xlfn.XLOOKUP(Tool_Austria!$D110,'AveragePrices&amp;Codes'!$A:$A,'AveragePrices&amp;Codes'!$B:$B),AGRIBALYSE_Raw!$B:$B,AGRIBALYSE_Raw!AC:AC)*$E110,_xlfn.XLOOKUP(_xlfn.XLOOKUP(Tool_Austria!$D110,'AveragePrices&amp;Codes'!$A:$A,'AveragePrices&amp;Codes'!$B:$B),AGRIBALYSE_Cooked!$C:$C,AGRIBALYSE_Cooked!AD:AD)*$E110),"")</f>
        <v>5.1760184549999995</v>
      </c>
      <c r="AA110">
        <f>IFERROR(IF($F110="Raw",_xlfn.XLOOKUP(_xlfn.XLOOKUP(Tool_Austria!$D110,'AveragePrices&amp;Codes'!$A:$A,'AveragePrices&amp;Codes'!$B:$B),AGRIBALYSE_Raw!$B:$B,AGRIBALYSE_Raw!AD:AD)*$E110,_xlfn.XLOOKUP(_xlfn.XLOOKUP(Tool_Austria!$D110,'AveragePrices&amp;Codes'!$A:$A,'AveragePrices&amp;Codes'!$B:$B),AGRIBALYSE_Cooked!$C:$C,AGRIBALYSE_Cooked!AE:AE)*$E110),"")</f>
        <v>1.2712305150000001E-6</v>
      </c>
      <c r="AB110" cm="1">
        <f t="array" ref="AB110">IFERROR(_xlfn.XLOOKUP(Tool_Austria!$F110&amp;$E$2,'Cooking methods'!$A:$A&amp;'Cooking methods'!$B:$B,'Cooking methods'!C:C)*$E110,"")</f>
        <v>6.8583192720000005E-2</v>
      </c>
      <c r="AC110" cm="1">
        <f t="array" ref="AC110">IFERROR(_xlfn.XLOOKUP(Tool_Austria!$F110&amp;$E$2,'Cooking methods'!$A:$A&amp;'Cooking methods'!$B:$B,'Cooking methods'!D:D)*$E110,"")</f>
        <v>2.4562998944399999E-9</v>
      </c>
      <c r="AD110" cm="1">
        <f t="array" ref="AD110">IFERROR(_xlfn.XLOOKUP(Tool_Austria!$F110&amp;$E$2,'Cooking methods'!$A:$A&amp;'Cooking methods'!$B:$B,'Cooking methods'!E:E)*$E110,"")</f>
        <v>4.8754799999999997E-3</v>
      </c>
      <c r="AE110" cm="1">
        <f t="array" ref="AE110">IFERROR(_xlfn.XLOOKUP(Tool_Austria!$F110&amp;$E$2,'Cooking methods'!$A:$A&amp;'Cooking methods'!$B:$B,'Cooking methods'!F:F)*$E110,"")</f>
        <v>1.2420711252000003E-4</v>
      </c>
      <c r="AF110" cm="1">
        <f t="array" ref="AF110">IFERROR(_xlfn.XLOOKUP(Tool_Austria!$F110&amp;$E$2,'Cooking methods'!$A:$A&amp;'Cooking methods'!$B:$B,'Cooking methods'!G:G)*$E110,"")</f>
        <v>5.0123609280000004E-10</v>
      </c>
      <c r="AG110" cm="1">
        <f t="array" ref="AG110">IFERROR(_xlfn.XLOOKUP(Tool_Austria!$F110&amp;$E$2,'Cooking methods'!$A:$A&amp;'Cooking methods'!$B:$B,'Cooking methods'!H:H)*$E110,"")</f>
        <v>2.8442539727999998E-10</v>
      </c>
      <c r="AH110" cm="1">
        <f t="array" ref="AH110">IFERROR(_xlfn.XLOOKUP(Tool_Austria!$F110&amp;$E$2,'Cooking methods'!$A:$A&amp;'Cooking methods'!$B:$B,'Cooking methods'!I:I)*$E110,"")</f>
        <v>1.54138321776E-10</v>
      </c>
      <c r="AI110" cm="1">
        <f t="array" ref="AI110">IFERROR(_xlfn.XLOOKUP(Tool_Austria!$F110&amp;$E$2,'Cooking methods'!$A:$A&amp;'Cooking methods'!$B:$B,'Cooking methods'!J:J)*$E110,"")</f>
        <v>8.6593727400000018E-5</v>
      </c>
      <c r="AJ110" cm="1">
        <f t="array" ref="AJ110">IFERROR(_xlfn.XLOOKUP(Tool_Austria!$F110&amp;$E$2,'Cooking methods'!$A:$A&amp;'Cooking methods'!$B:$B,'Cooking methods'!K:K)*$E110,"")</f>
        <v>1.8549571020000003E-5</v>
      </c>
      <c r="AK110" cm="1">
        <f t="array" ref="AK110">IFERROR(_xlfn.XLOOKUP(Tool_Austria!$F110&amp;$E$2,'Cooking methods'!$A:$A&amp;'Cooking methods'!$B:$B,'Cooking methods'!L:L)*$E110,"")</f>
        <v>3.5072936399999999E-5</v>
      </c>
      <c r="AL110" cm="1">
        <f t="array" ref="AL110">IFERROR(_xlfn.XLOOKUP(Tool_Austria!$F110&amp;$E$2,'Cooking methods'!$A:$A&amp;'Cooking methods'!$B:$B,'Cooking methods'!M:M)*$E110,"")</f>
        <v>2.3659658700000004E-4</v>
      </c>
      <c r="AM110" cm="1">
        <f t="array" ref="AM110">IFERROR(_xlfn.XLOOKUP(Tool_Austria!$F110&amp;$E$2,'Cooking methods'!$A:$A&amp;'Cooking methods'!$B:$B,'Cooking methods'!N:N)*$E110,"")</f>
        <v>0.17408958912</v>
      </c>
      <c r="AN110" cm="1">
        <f t="array" ref="AN110">IFERROR(_xlfn.XLOOKUP(Tool_Austria!$F110&amp;$E$2,'Cooking methods'!$A:$A&amp;'Cooking methods'!$B:$B,'Cooking methods'!O:O)*$E110,"")</f>
        <v>0.10042702320000001</v>
      </c>
      <c r="AO110" cm="1">
        <f t="array" ref="AO110">IFERROR(_xlfn.XLOOKUP(Tool_Austria!$F110&amp;$E$2,'Cooking methods'!$A:$A&amp;'Cooking methods'!$B:$B,'Cooking methods'!P:P)*$E110,"")</f>
        <v>1.7983087920000002E-2</v>
      </c>
      <c r="AP110" cm="1">
        <f t="array" ref="AP110">IFERROR(_xlfn.XLOOKUP(Tool_Austria!$F110&amp;$E$2,'Cooking methods'!$A:$A&amp;'Cooking methods'!$B:$B,'Cooking methods'!Q:Q)*$E110,"")</f>
        <v>1.0824080709600001</v>
      </c>
      <c r="AQ110" cm="1">
        <f t="array" ref="AQ110">IFERROR(_xlfn.XLOOKUP(Tool_Austria!$F110&amp;$E$2,'Cooking methods'!$A:$A&amp;'Cooking methods'!$B:$B,'Cooking methods'!R:R)*$E110,"")</f>
        <v>1.0416621777600001E-7</v>
      </c>
      <c r="AR110" cm="1">
        <f t="array" ref="AR110">IFERROR(_xlfn.XLOOKUP(Tool_Austria!$G110&amp;$E$2,'Waste management'!$A:$A&amp;'Waste management'!$B:$B,'Waste management'!C:C)*$E110,"")</f>
        <v>1.9484520000000002E-2</v>
      </c>
      <c r="AS110" cm="1">
        <f t="array" ref="AS110">IFERROR(_xlfn.XLOOKUP(Tool_Austria!$G110&amp;$E$2,'Waste management'!$A:$A&amp;'Waste management'!$B:$B,'Waste management'!D:D)*$E110,"")</f>
        <v>1.3293634799999999E-10</v>
      </c>
      <c r="AT110" cm="1">
        <f t="array" ref="AT110">IFERROR(_xlfn.XLOOKUP(Tool_Austria!$G110&amp;$E$2,'Waste management'!$A:$A&amp;'Waste management'!$B:$B,'Waste management'!E:E)*$E110,"")</f>
        <v>3.5844000000000007E-4</v>
      </c>
      <c r="AU110" cm="1">
        <f t="array" ref="AU110">IFERROR(_xlfn.XLOOKUP(Tool_Austria!$G110&amp;$E$2,'Waste management'!$A:$A&amp;'Waste management'!$B:$B,'Waste management'!F:F)*$E110,"")</f>
        <v>4.1760000000000007E-5</v>
      </c>
      <c r="AV110" cm="1">
        <f t="array" ref="AV110">IFERROR(_xlfn.XLOOKUP(Tool_Austria!$G110&amp;$E$2,'Waste management'!$A:$A&amp;'Waste management'!$B:$B,'Waste management'!G:G)*$E110,"")</f>
        <v>4.0297008000000001E-9</v>
      </c>
      <c r="AW110" cm="1">
        <f t="array" ref="AW110">IFERROR(_xlfn.XLOOKUP(Tool_Austria!$G110&amp;$E$2,'Waste management'!$A:$A&amp;'Waste management'!$B:$B,'Waste management'!H:H)*$E110,"")</f>
        <v>1.3135294800000001E-10</v>
      </c>
      <c r="AX110" cm="1">
        <f t="array" ref="AX110">IFERROR(_xlfn.XLOOKUP(Tool_Austria!$G110&amp;$E$2,'Waste management'!$A:$A&amp;'Waste management'!$B:$B,'Waste management'!I:I)*$E110,"")</f>
        <v>9.3388236000000016E-11</v>
      </c>
      <c r="AY110" cm="1">
        <f t="array" ref="AY110">IFERROR(_xlfn.XLOOKUP(Tool_Austria!$G110&amp;$E$2,'Waste management'!$A:$A&amp;'Waste management'!$B:$B,'Waste management'!J:J)*$E110,"")</f>
        <v>7.6908000000000011E-4</v>
      </c>
      <c r="AZ110" cm="1">
        <f t="array" ref="AZ110">IFERROR(_xlfn.XLOOKUP(Tool_Austria!$G110&amp;$E$2,'Waste management'!$A:$A&amp;'Waste management'!$B:$B,'Waste management'!K:K)*$E110,"")</f>
        <v>1.8720381600000002E-6</v>
      </c>
      <c r="BA110" cm="1">
        <f t="array" ref="BA110">IFERROR(_xlfn.XLOOKUP(Tool_Austria!$G110&amp;$E$2,'Waste management'!$A:$A&amp;'Waste management'!$B:$B,'Waste management'!L:L)*$E110,"")</f>
        <v>3.3686887200000005E-5</v>
      </c>
      <c r="BB110" cm="1">
        <f t="array" ref="BB110">IFERROR(_xlfn.XLOOKUP(Tool_Austria!$G110&amp;$E$2,'Waste management'!$A:$A&amp;'Waste management'!$B:$B,'Waste management'!M:M)*$E110,"")</f>
        <v>3.3895200000000005E-3</v>
      </c>
      <c r="BC110" cm="1">
        <f t="array" ref="BC110">IFERROR(_xlfn.XLOOKUP(Tool_Austria!$G110&amp;$E$2,'Waste management'!$A:$A&amp;'Waste management'!$B:$B,'Waste management'!N:N)*$E110,"")</f>
        <v>2.9145487200000004</v>
      </c>
      <c r="BD110" cm="1">
        <f t="array" ref="BD110">IFERROR(_xlfn.XLOOKUP(Tool_Austria!$G110&amp;$E$2,'Waste management'!$A:$A&amp;'Waste management'!$B:$B,'Waste management'!O:O)*$E110,"")</f>
        <v>0.18583548000000003</v>
      </c>
      <c r="BE110" cm="1">
        <f t="array" ref="BE110">IFERROR(_xlfn.XLOOKUP(Tool_Austria!$G110&amp;$E$2,'Waste management'!$A:$A&amp;'Waste management'!$B:$B,'Waste management'!P:P)*$E110,"")</f>
        <v>4.0124400000000008E-3</v>
      </c>
      <c r="BF110" cm="1">
        <f t="array" ref="BF110">IFERROR(_xlfn.XLOOKUP(Tool_Austria!$G110&amp;$E$2,'Waste management'!$A:$A&amp;'Waste management'!$B:$B,'Waste management'!Q:Q)*$E110,"")</f>
        <v>0.11678532000000001</v>
      </c>
      <c r="BG110" cm="1">
        <f t="array" ref="BG110">IFERROR(_xlfn.XLOOKUP(Tool_Austria!$G110&amp;$E$2,'Waste management'!$A:$A&amp;'Waste management'!$B:$B,'Waste management'!R:R)*$E110,"")</f>
        <v>3.7952880000000004E-8</v>
      </c>
      <c r="BH110">
        <f>IFERROR((L110+AR110+AB110)*_xlfn.XLOOKUP(Tool_Austria!BH$4,Monetization_Factors!$A:$A,Monetization_Factors!$D:$D),"")</f>
        <v>5.6061506885478063E-2</v>
      </c>
      <c r="BI110">
        <f>IFERROR((M110+AS110+AC110)*_xlfn.XLOOKUP(Tool_Austria!BI$4,Monetization_Factors!$A:$A,Monetization_Factors!$D:$D),"")</f>
        <v>3.5464730289225336E-7</v>
      </c>
      <c r="BJ110">
        <f>IFERROR((N110+AT110+AD110)*_xlfn.XLOOKUP(Tool_Austria!BJ$4,Monetization_Factors!$A:$A,Monetization_Factors!$D:$D),"")</f>
        <v>5.9307670842844301E-5</v>
      </c>
      <c r="BK110">
        <f>IFERROR((O110+AU110+AE110)*_xlfn.XLOOKUP(Tool_Austria!BK$4,Monetization_Factors!$A:$A,Monetization_Factors!$D:$D),"")</f>
        <v>1.7070116471315294E-3</v>
      </c>
      <c r="BL110">
        <f>IFERROR((P110+AV110+AF110)*_xlfn.XLOOKUP(Tool_Austria!BL$4,Monetization_Factors!$A:$A,Monetization_Factors!$D:$D),"")</f>
        <v>2.2395641668879838E-2</v>
      </c>
      <c r="BM110">
        <f>IFERROR((Q110+AW110+AG110)*_xlfn.XLOOKUP(Tool_Austria!BM$4,Monetization_Factors!$A:$A,Monetization_Factors!$D:$D),"")</f>
        <v>9.4877823536523593E-4</v>
      </c>
      <c r="BN110">
        <f>IFERROR((R110+AX110+AH110)*_xlfn.XLOOKUP(Tool_Austria!BN$4,Monetization_Factors!$A:$A,Monetization_Factors!$D:$D),"")</f>
        <v>4.7489398376045162E-4</v>
      </c>
      <c r="BO110">
        <f>IFERROR((S110+AY110+AI110)*_xlfn.XLOOKUP(Tool_Austria!BO$4,Monetization_Factors!$A:$A,Monetization_Factors!$D:$D),"")</f>
        <v>9.5713756632398992E-4</v>
      </c>
      <c r="BP110">
        <f>IFERROR((T110+AZ110+AJ110)*_xlfn.XLOOKUP(Tool_Austria!BP$4,Monetization_Factors!$A:$A,Monetization_Factors!$D:$D),"")</f>
        <v>1.9111330611868088E-4</v>
      </c>
      <c r="BQ110">
        <f>IFERROR((U110+BA110+AK110)*_xlfn.XLOOKUP(Tool_Austria!BQ$4,Monetization_Factors!$A:$A,Monetization_Factors!$D:$D),"")</f>
        <v>3.0724457701183689E-3</v>
      </c>
      <c r="BR110" t="str">
        <f>IFERROR((V110+BB110+AL110)*_xlfn.XLOOKUP(Tool_Austria!BR$4,Monetization_Factors!$A:$A,Monetization_Factors!$D:$D),"")</f>
        <v/>
      </c>
      <c r="BS110">
        <f>IFERROR((W110+BC110+AM110)*_xlfn.XLOOKUP(Tool_Austria!BS$4,Monetization_Factors!$A:$A,Monetization_Factors!$D:$D),"")</f>
        <v>2.7107029221919984E-4</v>
      </c>
      <c r="BT110">
        <f>IFERROR((X110+BD110+AN110)*_xlfn.XLOOKUP(Tool_Austria!BT$4,Monetization_Factors!$A:$A,Monetization_Factors!$D:$D),"")</f>
        <v>2.4607419208335355E-3</v>
      </c>
      <c r="BU110">
        <f>IFERROR((Y110+BE110+AO110)*_xlfn.XLOOKUP(Tool_Austria!BU$4,Monetization_Factors!$A:$A,Monetization_Factors!$D:$D),"")</f>
        <v>1.0442747032029251E-3</v>
      </c>
      <c r="BV110">
        <f>IFERROR((Z110+BF110+AP110)*_xlfn.XLOOKUP(Tool_Austria!BV$4,Monetization_Factors!$A:$A,Monetization_Factors!$D:$D),"")</f>
        <v>1.0527261585261672E-2</v>
      </c>
      <c r="BW110">
        <f>IFERROR((AA110+BG110+AQ110)*_xlfn.XLOOKUP(Tool_Austria!BW$4,Monetization_Factors!$A:$A,Monetization_Factors!$D:$D),"")</f>
        <v>2.9526565824250017E-6</v>
      </c>
      <c r="BX110" s="38" cm="1">
        <f t="array" ref="BX110">IFERROR(_xlfn.IFS(I110&lt;&gt;0,I110*E110,I110="",J110*E110),"")</f>
        <v>0.14936160000000001</v>
      </c>
      <c r="BY110" s="38">
        <f t="shared" si="43"/>
        <v>0.10017449253942165</v>
      </c>
      <c r="BZ110" s="38">
        <f t="shared" si="44"/>
        <v>0.24953609253942166</v>
      </c>
      <c r="CA110" s="38">
        <f t="shared" si="45"/>
        <v>3.8390168082987948E-4</v>
      </c>
      <c r="CB110">
        <f t="shared" si="48"/>
        <v>0.43090800807000001</v>
      </c>
      <c r="CC110">
        <f t="shared" si="49"/>
        <v>8.8593084074399991E-9</v>
      </c>
      <c r="CD110">
        <f t="shared" si="50"/>
        <v>3.8860123395000008E-2</v>
      </c>
      <c r="CE110">
        <f t="shared" si="51"/>
        <v>1.1277277090200001E-3</v>
      </c>
      <c r="CF110">
        <f t="shared" si="52"/>
        <v>2.2434363697800003E-8</v>
      </c>
      <c r="CG110">
        <f t="shared" si="53"/>
        <v>4.5688801192799994E-9</v>
      </c>
      <c r="CH110">
        <f t="shared" si="54"/>
        <v>4.1308011927599999E-10</v>
      </c>
      <c r="CI110">
        <f t="shared" si="55"/>
        <v>2.1860467989000001E-3</v>
      </c>
      <c r="CJ110">
        <f t="shared" si="56"/>
        <v>7.8344669280000013E-5</v>
      </c>
      <c r="CK110">
        <f t="shared" si="57"/>
        <v>7.5108590310000002E-4</v>
      </c>
      <c r="CL110">
        <f t="shared" si="58"/>
        <v>7.9518696000000014E-3</v>
      </c>
      <c r="CM110">
        <f t="shared" si="59"/>
        <v>5.5703881726200004</v>
      </c>
      <c r="CN110">
        <f t="shared" si="60"/>
        <v>11.0509395432</v>
      </c>
      <c r="CO110">
        <f t="shared" si="61"/>
        <v>0.16432520502000003</v>
      </c>
      <c r="CP110">
        <f t="shared" si="62"/>
        <v>6.3752118459599991</v>
      </c>
      <c r="CQ110">
        <f t="shared" si="37"/>
        <v>1.4133496127760002E-6</v>
      </c>
      <c r="CR110">
        <f t="shared" si="63"/>
        <v>6.6293539703076929E-4</v>
      </c>
      <c r="CS110">
        <f t="shared" si="64"/>
        <v>1.3629705242215382E-11</v>
      </c>
      <c r="CT110">
        <f t="shared" si="65"/>
        <v>5.9784805223076939E-5</v>
      </c>
      <c r="CU110">
        <f t="shared" si="66"/>
        <v>1.7349657061846155E-6</v>
      </c>
      <c r="CV110">
        <f t="shared" si="67"/>
        <v>3.4514405688923082E-11</v>
      </c>
      <c r="CW110">
        <f t="shared" si="68"/>
        <v>7.0290463373538456E-12</v>
      </c>
      <c r="CX110">
        <f t="shared" si="69"/>
        <v>6.355078758092307E-13</v>
      </c>
      <c r="CY110">
        <f t="shared" si="70"/>
        <v>3.3631489213846156E-6</v>
      </c>
      <c r="CZ110">
        <f t="shared" si="71"/>
        <v>1.2053026043076924E-7</v>
      </c>
      <c r="DA110">
        <f t="shared" si="72"/>
        <v>1.1555167740000001E-6</v>
      </c>
      <c r="DB110">
        <f t="shared" si="73"/>
        <v>1.2233645538461541E-5</v>
      </c>
      <c r="DC110">
        <f t="shared" si="74"/>
        <v>8.569827957876924E-3</v>
      </c>
      <c r="DD110">
        <f t="shared" si="75"/>
        <v>1.7001445451076923E-2</v>
      </c>
      <c r="DE110">
        <f t="shared" si="76"/>
        <v>2.5280800772307699E-4</v>
      </c>
      <c r="DF110">
        <f t="shared" si="77"/>
        <v>9.8080182245538442E-3</v>
      </c>
      <c r="DG110">
        <f t="shared" si="38"/>
        <v>2.1743840196553848E-9</v>
      </c>
      <c r="DH110" s="5">
        <f>IFERROR(((((L110+AB110)*(1/$H110))+AR110)/$F$2)/($B$2*('CAR.CAP_per person'!B$2)/(_xlfn.XLOOKUP($E$2,EU_countries_GDP!$A$2:$A$29,EU_countries_GDP!$E$2:$E$29))),"")</f>
        <v>7.7401230786047576E-2</v>
      </c>
      <c r="DI110" s="5">
        <f>IFERROR(((((M110+AC110)*(1/$H110))+AS110)/$F$2)/($B$2*('CAR.CAP_per person'!C$2)/(_xlfn.XLOOKUP($E$2,EU_countries_GDP!$A$2:$A$29,EU_countries_GDP!$E$2:$E$29))),"")</f>
        <v>2.0652063117933997E-5</v>
      </c>
      <c r="DJ110" s="5">
        <f>IFERROR(((((N110+AD110)*(1/$H110))+AT110)/$F$2)/($B$2*('CAR.CAP_per person'!D$2)/(_xlfn.XLOOKUP($E$2,EU_countries_GDP!$A$2:$A$29,EU_countries_GDP!$E$2:$E$29))),"")</f>
        <v>9.3205227930576783E-5</v>
      </c>
      <c r="DK110" s="5">
        <f>IFERROR(((((O110+AE110)*(1/$H110))+AU110)/$F$2)/($B$2*('CAR.CAP_per person'!E$2)/(_xlfn.XLOOKUP($E$2,EU_countries_GDP!$A$2:$A$29,EU_countries_GDP!$E$2:$E$29))),"")</f>
        <v>3.4187878334827502E-3</v>
      </c>
      <c r="DL110" s="5">
        <f>IFERROR(((((P110+AF110)*(1/$H110))+AV110)/$F$2)/($B$2*('CAR.CAP_per person'!F$2)/(_xlfn.XLOOKUP($E$2,EU_countries_GDP!$A$2:$A$29,EU_countries_GDP!$E$2:$E$29))),"")</f>
        <v>4.6592803030038175E-2</v>
      </c>
      <c r="DM110" s="5">
        <f>IFERROR(((((Q110+AG110)*(1/$H110))+AW110)/$F$2)/($B$2*('CAR.CAP_per person'!G$2)/(_xlfn.XLOOKUP($E$2,EU_countries_GDP!$A$2:$A$29,EU_countries_GDP!$E$2:$E$29))),"")</f>
        <v>5.9033494637990907E-3</v>
      </c>
      <c r="DN110" s="5">
        <f>IFERROR(((((R110+AH110)*(1/$H110))+AX110)/$F$2)/($B$2*('CAR.CAP_per person'!H$2)/(_xlfn.XLOOKUP($E$2,EU_countries_GDP!$A$2:$A$29,EU_countries_GDP!$E$2:$E$29))),"")</f>
        <v>1.0282394589880101E-4</v>
      </c>
      <c r="DO110" s="5">
        <f>IFERROR(((((S110+AI110)*(1/$H110))+AY110)/$F$2)/($B$2*('CAR.CAP_per person'!I$2)/(_xlfn.XLOOKUP($E$2,EU_countries_GDP!$A$2:$A$29,EU_countries_GDP!$E$2:$E$29))),"")</f>
        <v>1.9180894821823461E-3</v>
      </c>
      <c r="DP110" s="5">
        <f>IFERROR(((((T110+AJ110)*(1/$H110))+AZ110)/$F$2)/($B$2*('CAR.CAP_per person'!J$2)/(_xlfn.XLOOKUP($E$2,EU_countries_GDP!$A$2:$A$29,EU_countries_GDP!$E$2:$E$29))),"")</f>
        <v>1.6824128416565231E-2</v>
      </c>
      <c r="DQ110" s="5">
        <f>IFERROR(((((U110+AK110)*(1/$H110))+BA110)/$F$2)/($B$2*('CAR.CAP_per person'!K$2)/(_xlfn.XLOOKUP($E$2,EU_countries_GDP!$A$2:$A$29,EU_countries_GDP!$E$2:$E$29))),"")</f>
        <v>4.5839190179691701E-3</v>
      </c>
      <c r="DR110" s="5">
        <f>IFERROR(((((V110+AL110)*(1/$H110))+BB110)/$F$2)/($B$2*('CAR.CAP_per person'!L$2)/(_xlfn.XLOOKUP($E$2,EU_countries_GDP!$A$2:$A$29,EU_countries_GDP!$E$2:$E$29))),"")</f>
        <v>1.0323861381374487E-3</v>
      </c>
      <c r="DS110" s="5">
        <f>IFERROR(((((W110+AM110)*(1/$H110))+BC110)/$F$2)/($B$2*('CAR.CAP_per person'!M$2)/(_xlfn.XLOOKUP($E$2,EU_countries_GDP!$A$2:$A$29,EU_countries_GDP!$E$2:$E$29))),"")</f>
        <v>2.9153389053399724E-2</v>
      </c>
      <c r="DT110" s="5">
        <f>IFERROR(((((X110+AN110)*(1/$H110))+BD110)/$F$2)/($B$2*('CAR.CAP_per person'!N$2)/(_xlfn.XLOOKUP($E$2,EU_countries_GDP!$A$2:$A$29,EU_countries_GDP!$E$2:$E$29))),"")</f>
        <v>1.0902794262273614</v>
      </c>
      <c r="DU110" s="5">
        <f>IFERROR(((((Y110+AO110)*(1/$H110))+BE110)/$F$2)/($B$2*('CAR.CAP_per person'!O$2)/(_xlfn.XLOOKUP($E$2,EU_countries_GDP!$A$2:$A$29,EU_countries_GDP!$E$2:$E$29))),"")</f>
        <v>1.1265403630715438E-3</v>
      </c>
      <c r="DV110" s="5">
        <f>IFERROR(((((Z110+AP110)*(1/$H110))+BF110)/$F$2)/($B$2*('CAR.CAP_per person'!P$2)/(_xlfn.XLOOKUP($E$2,EU_countries_GDP!$A$2:$A$29,EU_countries_GDP!$E$2:$E$29))),"")</f>
        <v>3.5671632149406378E-2</v>
      </c>
      <c r="DW110" s="5">
        <f>IFERROR(((((AA110+AQ110)*(1/$H110))+BG110)/$F$2)/($B$2*('CAR.CAP_per person'!Q$2)/(_xlfn.XLOOKUP($E$2,EU_countries_GDP!$A$2:$A$29,EU_countries_GDP!$E$2:$E$29))),"")</f>
        <v>7.9959258911397896E-3</v>
      </c>
    </row>
    <row r="111" spans="1:127">
      <c r="A111" t="s">
        <v>226</v>
      </c>
      <c r="B111" t="str">
        <f>_xlfn.XLOOKUP(D111,Table5[Ingredient],Table5[Category],"",FALSE)</f>
        <v>Dairy products</v>
      </c>
      <c r="C111" s="33" t="s">
        <v>177</v>
      </c>
      <c r="D111" s="33" t="s">
        <v>184</v>
      </c>
      <c r="E111" s="33">
        <v>0.17400000000000002</v>
      </c>
      <c r="F111" s="33" t="s">
        <v>179</v>
      </c>
      <c r="G111" s="33" t="s">
        <v>180</v>
      </c>
      <c r="H111" s="91">
        <f>Dataset_AT!R108</f>
        <v>0.12019894998618404</v>
      </c>
      <c r="I111" s="33"/>
      <c r="J111" s="37">
        <f>IFERROR(INDEX('AveragePrices&amp;Codes'!G:AG, MATCH($D111, 'AveragePrices&amp;Codes'!$A:$A, 0), MATCH(Tool_Austria!$E$2, 'AveragePrices&amp;Codes'!$G$1:$AG$1, 0)),"")</f>
        <v>6.0664224433399943</v>
      </c>
      <c r="K111" s="37">
        <f>IFERROR(E111/(_xlfn.XLOOKUP(A111,Dataset_AT!$V$2:$V$9,Dataset_AT!$W$2:$W$9)),"")</f>
        <v>2.0232558139534887E-3</v>
      </c>
      <c r="L111">
        <f>IFERROR(IF($F111="Raw",_xlfn.XLOOKUP(_xlfn.XLOOKUP(Tool_Austria!$D111,'AveragePrices&amp;Codes'!$A:$A,'AveragePrices&amp;Codes'!$B:$B),AGRIBALYSE_Raw!$B:$B,AGRIBALYSE_Raw!O:O)*$E111,_xlfn.XLOOKUP(_xlfn.XLOOKUP(Tool_Austria!$D111,'AveragePrices&amp;Codes'!$A:$A,'AveragePrices&amp;Codes'!$B:$B),AGRIBALYSE_Cooked!$C:$C,AGRIBALYSE_Cooked!P:P)*$E111),"")</f>
        <v>1.3823410164000001</v>
      </c>
      <c r="M111">
        <f>IFERROR(IF($F111="Raw",_xlfn.XLOOKUP(_xlfn.XLOOKUP(Tool_Austria!$D111,'AveragePrices&amp;Codes'!$A:$A,'AveragePrices&amp;Codes'!$B:$B),AGRIBALYSE_Raw!$B:$B,AGRIBALYSE_Raw!P:P)*$E111,_xlfn.XLOOKUP(_xlfn.XLOOKUP(Tool_Austria!$D111,'AveragePrices&amp;Codes'!$A:$A,'AveragePrices&amp;Codes'!$B:$B),AGRIBALYSE_Cooked!$C:$C,AGRIBALYSE_Cooked!Q:Q)*$E111),"")</f>
        <v>1.1987827614000003E-8</v>
      </c>
      <c r="N111">
        <f>IFERROR(IF($F111="Raw",_xlfn.XLOOKUP(_xlfn.XLOOKUP(Tool_Austria!$D111,'AveragePrices&amp;Codes'!$A:$A,'AveragePrices&amp;Codes'!$B:$B),AGRIBALYSE_Raw!$B:$B,AGRIBALYSE_Raw!Q:Q)*$E111,_xlfn.XLOOKUP(_xlfn.XLOOKUP(Tool_Austria!$D111,'AveragePrices&amp;Codes'!$A:$A,'AveragePrices&amp;Codes'!$B:$B),AGRIBALYSE_Cooked!$C:$C,AGRIBALYSE_Cooked!R:R)*$E111),"")</f>
        <v>0.12335058708</v>
      </c>
      <c r="O111">
        <f>IFERROR(IF($F111="Raw",_xlfn.XLOOKUP(_xlfn.XLOOKUP(Tool_Austria!$D111,'AveragePrices&amp;Codes'!$A:$A,'AveragePrices&amp;Codes'!$B:$B),AGRIBALYSE_Raw!$B:$B,AGRIBALYSE_Raw!R:R)*$E111,_xlfn.XLOOKUP(_xlfn.XLOOKUP(Tool_Austria!$D111,'AveragePrices&amp;Codes'!$A:$A,'AveragePrices&amp;Codes'!$B:$B),AGRIBALYSE_Cooked!$C:$C,AGRIBALYSE_Cooked!S:S)*$E111),"")</f>
        <v>2.4419549760000001E-3</v>
      </c>
      <c r="P111">
        <f>IFERROR(IF($F111="Raw",_xlfn.XLOOKUP(_xlfn.XLOOKUP(Tool_Austria!$D111,'AveragePrices&amp;Codes'!$A:$A,'AveragePrices&amp;Codes'!$B:$B),AGRIBALYSE_Raw!$B:$B,AGRIBALYSE_Raw!S:S)*$E111,_xlfn.XLOOKUP(_xlfn.XLOOKUP(Tool_Austria!$D111,'AveragePrices&amp;Codes'!$A:$A,'AveragePrices&amp;Codes'!$B:$B),AGRIBALYSE_Cooked!$C:$C,AGRIBALYSE_Cooked!T:T)*$E111),"")</f>
        <v>1.2276539376000002E-7</v>
      </c>
      <c r="Q111">
        <f>IFERROR(IF($F111="Raw",_xlfn.XLOOKUP(_xlfn.XLOOKUP(Tool_Austria!$D111,'AveragePrices&amp;Codes'!$A:$A,'AveragePrices&amp;Codes'!$B:$B),AGRIBALYSE_Raw!$B:$B,AGRIBALYSE_Raw!T:T)*$E111,_xlfn.XLOOKUP(_xlfn.XLOOKUP(Tool_Austria!$D111,'AveragePrices&amp;Codes'!$A:$A,'AveragePrices&amp;Codes'!$B:$B),AGRIBALYSE_Cooked!$C:$C,AGRIBALYSE_Cooked!U:U)*$E111),"")</f>
        <v>1.7229853578000002E-8</v>
      </c>
      <c r="R111">
        <f>IFERROR(IF($F111="Raw",_xlfn.XLOOKUP(_xlfn.XLOOKUP(Tool_Austria!$D111,'AveragePrices&amp;Codes'!$A:$A,'AveragePrices&amp;Codes'!$B:$B),AGRIBALYSE_Raw!$B:$B,AGRIBALYSE_Raw!U:U)*$E111,_xlfn.XLOOKUP(_xlfn.XLOOKUP(Tool_Austria!$D111,'AveragePrices&amp;Codes'!$A:$A,'AveragePrices&amp;Codes'!$B:$B),AGRIBALYSE_Cooked!$C:$C,AGRIBALYSE_Cooked!V:V)*$E111),"")</f>
        <v>6.7631404020000009E-10</v>
      </c>
      <c r="S111">
        <f>IFERROR(IF($F111="Raw",_xlfn.XLOOKUP(_xlfn.XLOOKUP(Tool_Austria!$D111,'AveragePrices&amp;Codes'!$A:$A,'AveragePrices&amp;Codes'!$B:$B),AGRIBALYSE_Raw!$B:$B,AGRIBALYSE_Raw!V:V)*$E111,_xlfn.XLOOKUP(_xlfn.XLOOKUP(Tool_Austria!$D111,'AveragePrices&amp;Codes'!$A:$A,'AveragePrices&amp;Codes'!$B:$B),AGRIBALYSE_Cooked!$C:$C,AGRIBALYSE_Cooked!W:W)*$E111),"")</f>
        <v>1.7630692680000001E-2</v>
      </c>
      <c r="T111">
        <f>IFERROR(IF($F111="Raw",_xlfn.XLOOKUP(_xlfn.XLOOKUP(Tool_Austria!$D111,'AveragePrices&amp;Codes'!$A:$A,'AveragePrices&amp;Codes'!$B:$B),AGRIBALYSE_Raw!$B:$B,AGRIBALYSE_Raw!W:W)*$E111,_xlfn.XLOOKUP(_xlfn.XLOOKUP(Tool_Austria!$D111,'AveragePrices&amp;Codes'!$A:$A,'AveragePrices&amp;Codes'!$B:$B),AGRIBALYSE_Cooked!$C:$C,AGRIBALYSE_Cooked!X:X)*$E111),"")</f>
        <v>9.7150885080000003E-5</v>
      </c>
      <c r="U111">
        <f>IFERROR(IF($F111="Raw",_xlfn.XLOOKUP(_xlfn.XLOOKUP(Tool_Austria!$D111,'AveragePrices&amp;Codes'!$A:$A,'AveragePrices&amp;Codes'!$B:$B),AGRIBALYSE_Raw!$B:$B,AGRIBALYSE_Raw!X:X)*$E111,_xlfn.XLOOKUP(_xlfn.XLOOKUP(Tool_Austria!$D111,'AveragePrices&amp;Codes'!$A:$A,'AveragePrices&amp;Codes'!$B:$B),AGRIBALYSE_Cooked!$C:$C,AGRIBALYSE_Cooked!Y:Y)*$E111),"")</f>
        <v>4.7177225520000001E-3</v>
      </c>
      <c r="V111">
        <f>IFERROR(IF($F111="Raw",_xlfn.XLOOKUP(_xlfn.XLOOKUP(Tool_Austria!$D111,'AveragePrices&amp;Codes'!$A:$A,'AveragePrices&amp;Codes'!$B:$B),AGRIBALYSE_Raw!$B:$B,AGRIBALYSE_Raw!Y:Y)*$E111,_xlfn.XLOOKUP(_xlfn.XLOOKUP(Tool_Austria!$D111,'AveragePrices&amp;Codes'!$A:$A,'AveragePrices&amp;Codes'!$B:$B),AGRIBALYSE_Cooked!$C:$C,AGRIBALYSE_Cooked!Z:Z)*$E111),"")</f>
        <v>7.6556479980000008E-2</v>
      </c>
      <c r="W111">
        <f>IFERROR(IF($F111="Raw",_xlfn.XLOOKUP(_xlfn.XLOOKUP(Tool_Austria!$D111,'AveragePrices&amp;Codes'!$A:$A,'AveragePrices&amp;Codes'!$B:$B),AGRIBALYSE_Raw!$B:$B,AGRIBALYSE_Raw!Z:Z)*$E111,_xlfn.XLOOKUP(_xlfn.XLOOKUP(Tool_Austria!$D111,'AveragePrices&amp;Codes'!$A:$A,'AveragePrices&amp;Codes'!$B:$B),AGRIBALYSE_Cooked!$C:$C,AGRIBALYSE_Cooked!AA:AA)*$E111),"")</f>
        <v>17.535179556000003</v>
      </c>
      <c r="X111">
        <f>IFERROR(IF($F111="Raw",_xlfn.XLOOKUP(_xlfn.XLOOKUP(Tool_Austria!$D111,'AveragePrices&amp;Codes'!$A:$A,'AveragePrices&amp;Codes'!$B:$B),AGRIBALYSE_Raw!$B:$B,AGRIBALYSE_Raw!AA:AA)*$E111,_xlfn.XLOOKUP(_xlfn.XLOOKUP(Tool_Austria!$D111,'AveragePrices&amp;Codes'!$A:$A,'AveragePrices&amp;Codes'!$B:$B),AGRIBALYSE_Cooked!$C:$C,AGRIBALYSE_Cooked!AB:AB)*$E111),"")</f>
        <v>68.940150240000008</v>
      </c>
      <c r="Y111">
        <f>IFERROR(IF($F111="Raw",_xlfn.XLOOKUP(_xlfn.XLOOKUP(Tool_Austria!$D111,'AveragePrices&amp;Codes'!$A:$A,'AveragePrices&amp;Codes'!$B:$B),AGRIBALYSE_Raw!$B:$B,AGRIBALYSE_Raw!AB:AB)*$E111,_xlfn.XLOOKUP(_xlfn.XLOOKUP(Tool_Austria!$D111,'AveragePrices&amp;Codes'!$A:$A,'AveragePrices&amp;Codes'!$B:$B),AGRIBALYSE_Cooked!$C:$C,AGRIBALYSE_Cooked!AC:AC)*$E111),"")</f>
        <v>0.15064690146000001</v>
      </c>
      <c r="Z111">
        <f>IFERROR(IF($F111="Raw",_xlfn.XLOOKUP(_xlfn.XLOOKUP(Tool_Austria!$D111,'AveragePrices&amp;Codes'!$A:$A,'AveragePrices&amp;Codes'!$B:$B),AGRIBALYSE_Raw!$B:$B,AGRIBALYSE_Raw!AC:AC)*$E111,_xlfn.XLOOKUP(_xlfn.XLOOKUP(Tool_Austria!$D111,'AveragePrices&amp;Codes'!$A:$A,'AveragePrices&amp;Codes'!$B:$B),AGRIBALYSE_Cooked!$C:$C,AGRIBALYSE_Cooked!AD:AD)*$E111),"")</f>
        <v>5.6165091120000001</v>
      </c>
      <c r="AA111">
        <f>IFERROR(IF($F111="Raw",_xlfn.XLOOKUP(_xlfn.XLOOKUP(Tool_Austria!$D111,'AveragePrices&amp;Codes'!$A:$A,'AveragePrices&amp;Codes'!$B:$B),AGRIBALYSE_Raw!$B:$B,AGRIBALYSE_Raw!AD:AD)*$E111,_xlfn.XLOOKUP(_xlfn.XLOOKUP(Tool_Austria!$D111,'AveragePrices&amp;Codes'!$A:$A,'AveragePrices&amp;Codes'!$B:$B),AGRIBALYSE_Cooked!$C:$C,AGRIBALYSE_Cooked!AE:AE)*$E111),"")</f>
        <v>2.9711803260000004E-6</v>
      </c>
      <c r="AB111" cm="1">
        <f t="array" ref="AB111">IFERROR(_xlfn.XLOOKUP(Tool_Austria!$F111&amp;$E$2,'Cooking methods'!$A:$A&amp;'Cooking methods'!$B:$B,'Cooking methods'!C:C)*$E111,"")</f>
        <v>3.4291596360000003E-2</v>
      </c>
      <c r="AC111" cm="1">
        <f t="array" ref="AC111">IFERROR(_xlfn.XLOOKUP(Tool_Austria!$F111&amp;$E$2,'Cooking methods'!$A:$A&amp;'Cooking methods'!$B:$B,'Cooking methods'!D:D)*$E111,"")</f>
        <v>1.2281499472199999E-9</v>
      </c>
      <c r="AD111" cm="1">
        <f t="array" ref="AD111">IFERROR(_xlfn.XLOOKUP(Tool_Austria!$F111&amp;$E$2,'Cooking methods'!$A:$A&amp;'Cooking methods'!$B:$B,'Cooking methods'!E:E)*$E111,"")</f>
        <v>2.4377399999999999E-3</v>
      </c>
      <c r="AE111" cm="1">
        <f t="array" ref="AE111">IFERROR(_xlfn.XLOOKUP(Tool_Austria!$F111&amp;$E$2,'Cooking methods'!$A:$A&amp;'Cooking methods'!$B:$B,'Cooking methods'!F:F)*$E111,"")</f>
        <v>6.2103556260000015E-5</v>
      </c>
      <c r="AF111" cm="1">
        <f t="array" ref="AF111">IFERROR(_xlfn.XLOOKUP(Tool_Austria!$F111&amp;$E$2,'Cooking methods'!$A:$A&amp;'Cooking methods'!$B:$B,'Cooking methods'!G:G)*$E111,"")</f>
        <v>2.5061804640000002E-10</v>
      </c>
      <c r="AG111" cm="1">
        <f t="array" ref="AG111">IFERROR(_xlfn.XLOOKUP(Tool_Austria!$F111&amp;$E$2,'Cooking methods'!$A:$A&amp;'Cooking methods'!$B:$B,'Cooking methods'!H:H)*$E111,"")</f>
        <v>1.4221269863999999E-10</v>
      </c>
      <c r="AH111" cm="1">
        <f t="array" ref="AH111">IFERROR(_xlfn.XLOOKUP(Tool_Austria!$F111&amp;$E$2,'Cooking methods'!$A:$A&amp;'Cooking methods'!$B:$B,'Cooking methods'!I:I)*$E111,"")</f>
        <v>7.7069160888000002E-11</v>
      </c>
      <c r="AI111" cm="1">
        <f t="array" ref="AI111">IFERROR(_xlfn.XLOOKUP(Tool_Austria!$F111&amp;$E$2,'Cooking methods'!$A:$A&amp;'Cooking methods'!$B:$B,'Cooking methods'!J:J)*$E111,"")</f>
        <v>4.3296863700000009E-5</v>
      </c>
      <c r="AJ111" cm="1">
        <f t="array" ref="AJ111">IFERROR(_xlfn.XLOOKUP(Tool_Austria!$F111&amp;$E$2,'Cooking methods'!$A:$A&amp;'Cooking methods'!$B:$B,'Cooking methods'!K:K)*$E111,"")</f>
        <v>9.2747855100000016E-6</v>
      </c>
      <c r="AK111" cm="1">
        <f t="array" ref="AK111">IFERROR(_xlfn.XLOOKUP(Tool_Austria!$F111&amp;$E$2,'Cooking methods'!$A:$A&amp;'Cooking methods'!$B:$B,'Cooking methods'!L:L)*$E111,"")</f>
        <v>1.75364682E-5</v>
      </c>
      <c r="AL111" cm="1">
        <f t="array" ref="AL111">IFERROR(_xlfn.XLOOKUP(Tool_Austria!$F111&amp;$E$2,'Cooking methods'!$A:$A&amp;'Cooking methods'!$B:$B,'Cooking methods'!M:M)*$E111,"")</f>
        <v>1.1829829350000002E-4</v>
      </c>
      <c r="AM111" cm="1">
        <f t="array" ref="AM111">IFERROR(_xlfn.XLOOKUP(Tool_Austria!$F111&amp;$E$2,'Cooking methods'!$A:$A&amp;'Cooking methods'!$B:$B,'Cooking methods'!N:N)*$E111,"")</f>
        <v>8.7044794559999999E-2</v>
      </c>
      <c r="AN111" cm="1">
        <f t="array" ref="AN111">IFERROR(_xlfn.XLOOKUP(Tool_Austria!$F111&amp;$E$2,'Cooking methods'!$A:$A&amp;'Cooking methods'!$B:$B,'Cooking methods'!O:O)*$E111,"")</f>
        <v>5.0213511600000003E-2</v>
      </c>
      <c r="AO111" cm="1">
        <f t="array" ref="AO111">IFERROR(_xlfn.XLOOKUP(Tool_Austria!$F111&amp;$E$2,'Cooking methods'!$A:$A&amp;'Cooking methods'!$B:$B,'Cooking methods'!P:P)*$E111,"")</f>
        <v>8.9915439600000008E-3</v>
      </c>
      <c r="AP111" cm="1">
        <f t="array" ref="AP111">IFERROR(_xlfn.XLOOKUP(Tool_Austria!$F111&amp;$E$2,'Cooking methods'!$A:$A&amp;'Cooking methods'!$B:$B,'Cooking methods'!Q:Q)*$E111,"")</f>
        <v>0.54120403548000007</v>
      </c>
      <c r="AQ111" cm="1">
        <f t="array" ref="AQ111">IFERROR(_xlfn.XLOOKUP(Tool_Austria!$F111&amp;$E$2,'Cooking methods'!$A:$A&amp;'Cooking methods'!$B:$B,'Cooking methods'!R:R)*$E111,"")</f>
        <v>5.2083108888000005E-8</v>
      </c>
      <c r="AR111" cm="1">
        <f t="array" ref="AR111">IFERROR(_xlfn.XLOOKUP(Tool_Austria!$G111&amp;$E$2,'Waste management'!$A:$A&amp;'Waste management'!$B:$B,'Waste management'!C:C)*$E111,"")</f>
        <v>9.7422600000000008E-3</v>
      </c>
      <c r="AS111" cm="1">
        <f t="array" ref="AS111">IFERROR(_xlfn.XLOOKUP(Tool_Austria!$G111&amp;$E$2,'Waste management'!$A:$A&amp;'Waste management'!$B:$B,'Waste management'!D:D)*$E111,"")</f>
        <v>6.6468173999999997E-11</v>
      </c>
      <c r="AT111" cm="1">
        <f t="array" ref="AT111">IFERROR(_xlfn.XLOOKUP(Tool_Austria!$G111&amp;$E$2,'Waste management'!$A:$A&amp;'Waste management'!$B:$B,'Waste management'!E:E)*$E111,"")</f>
        <v>1.7922000000000004E-4</v>
      </c>
      <c r="AU111" cm="1">
        <f t="array" ref="AU111">IFERROR(_xlfn.XLOOKUP(Tool_Austria!$G111&amp;$E$2,'Waste management'!$A:$A&amp;'Waste management'!$B:$B,'Waste management'!F:F)*$E111,"")</f>
        <v>2.0880000000000003E-5</v>
      </c>
      <c r="AV111" cm="1">
        <f t="array" ref="AV111">IFERROR(_xlfn.XLOOKUP(Tool_Austria!$G111&amp;$E$2,'Waste management'!$A:$A&amp;'Waste management'!$B:$B,'Waste management'!G:G)*$E111,"")</f>
        <v>2.0148504000000001E-9</v>
      </c>
      <c r="AW111" cm="1">
        <f t="array" ref="AW111">IFERROR(_xlfn.XLOOKUP(Tool_Austria!$G111&amp;$E$2,'Waste management'!$A:$A&amp;'Waste management'!$B:$B,'Waste management'!H:H)*$E111,"")</f>
        <v>6.5676474000000006E-11</v>
      </c>
      <c r="AX111" cm="1">
        <f t="array" ref="AX111">IFERROR(_xlfn.XLOOKUP(Tool_Austria!$G111&amp;$E$2,'Waste management'!$A:$A&amp;'Waste management'!$B:$B,'Waste management'!I:I)*$E111,"")</f>
        <v>4.6694118000000008E-11</v>
      </c>
      <c r="AY111" cm="1">
        <f t="array" ref="AY111">IFERROR(_xlfn.XLOOKUP(Tool_Austria!$G111&amp;$E$2,'Waste management'!$A:$A&amp;'Waste management'!$B:$B,'Waste management'!J:J)*$E111,"")</f>
        <v>3.8454000000000006E-4</v>
      </c>
      <c r="AZ111" cm="1">
        <f t="array" ref="AZ111">IFERROR(_xlfn.XLOOKUP(Tool_Austria!$G111&amp;$E$2,'Waste management'!$A:$A&amp;'Waste management'!$B:$B,'Waste management'!K:K)*$E111,"")</f>
        <v>9.3601908000000009E-7</v>
      </c>
      <c r="BA111" cm="1">
        <f t="array" ref="BA111">IFERROR(_xlfn.XLOOKUP(Tool_Austria!$G111&amp;$E$2,'Waste management'!$A:$A&amp;'Waste management'!$B:$B,'Waste management'!L:L)*$E111,"")</f>
        <v>1.6843443600000003E-5</v>
      </c>
      <c r="BB111" cm="1">
        <f t="array" ref="BB111">IFERROR(_xlfn.XLOOKUP(Tool_Austria!$G111&amp;$E$2,'Waste management'!$A:$A&amp;'Waste management'!$B:$B,'Waste management'!M:M)*$E111,"")</f>
        <v>1.6947600000000002E-3</v>
      </c>
      <c r="BC111" cm="1">
        <f t="array" ref="BC111">IFERROR(_xlfn.XLOOKUP(Tool_Austria!$G111&amp;$E$2,'Waste management'!$A:$A&amp;'Waste management'!$B:$B,'Waste management'!N:N)*$E111,"")</f>
        <v>1.4572743600000002</v>
      </c>
      <c r="BD111" cm="1">
        <f t="array" ref="BD111">IFERROR(_xlfn.XLOOKUP(Tool_Austria!$G111&amp;$E$2,'Waste management'!$A:$A&amp;'Waste management'!$B:$B,'Waste management'!O:O)*$E111,"")</f>
        <v>9.2917740000000013E-2</v>
      </c>
      <c r="BE111" cm="1">
        <f t="array" ref="BE111">IFERROR(_xlfn.XLOOKUP(Tool_Austria!$G111&amp;$E$2,'Waste management'!$A:$A&amp;'Waste management'!$B:$B,'Waste management'!P:P)*$E111,"")</f>
        <v>2.0062200000000004E-3</v>
      </c>
      <c r="BF111" cm="1">
        <f t="array" ref="BF111">IFERROR(_xlfn.XLOOKUP(Tool_Austria!$G111&amp;$E$2,'Waste management'!$A:$A&amp;'Waste management'!$B:$B,'Waste management'!Q:Q)*$E111,"")</f>
        <v>5.8392660000000006E-2</v>
      </c>
      <c r="BG111" cm="1">
        <f t="array" ref="BG111">IFERROR(_xlfn.XLOOKUP(Tool_Austria!$G111&amp;$E$2,'Waste management'!$A:$A&amp;'Waste management'!$B:$B,'Waste management'!R:R)*$E111,"")</f>
        <v>1.8976440000000002E-8</v>
      </c>
      <c r="BH111">
        <f>IFERROR((L111+AR111+AB111)*_xlfn.XLOOKUP(Tool_Austria!BH$4,Monetization_Factors!$A:$A,Monetization_Factors!$D:$D),"")</f>
        <v>0.1855726123741881</v>
      </c>
      <c r="BI111">
        <f>IFERROR((M111+AS111+AC111)*_xlfn.XLOOKUP(Tool_Austria!BI$4,Monetization_Factors!$A:$A,Monetization_Factors!$D:$D),"")</f>
        <v>5.3171007703632538E-7</v>
      </c>
      <c r="BJ111">
        <f>IFERROR((N111+AT111+AD111)*_xlfn.XLOOKUP(Tool_Austria!BJ$4,Monetization_Factors!$A:$A,Monetization_Factors!$D:$D),"")</f>
        <v>1.9224956501456654E-4</v>
      </c>
      <c r="BK111">
        <f>IFERROR((O111+AU111+AE111)*_xlfn.XLOOKUP(Tool_Austria!BK$4,Monetization_Factors!$A:$A,Monetization_Factors!$D:$D),"")</f>
        <v>3.8219327665580749E-3</v>
      </c>
      <c r="BL111">
        <f>IFERROR((P111+AV111+AF111)*_xlfn.XLOOKUP(Tool_Austria!BL$4,Monetization_Factors!$A:$A,Monetization_Factors!$D:$D),"")</f>
        <v>0.12481505717054138</v>
      </c>
      <c r="BM111">
        <f>IFERROR((Q111+AW111+AG111)*_xlfn.XLOOKUP(Tool_Austria!BM$4,Monetization_Factors!$A:$A,Monetization_Factors!$D:$D),"")</f>
        <v>3.6211391771672004E-3</v>
      </c>
      <c r="BN111">
        <f>IFERROR((R111+AX111+AH111)*_xlfn.XLOOKUP(Tool_Austria!BN$4,Monetization_Factors!$A:$A,Monetization_Factors!$D:$D),"")</f>
        <v>9.1980196491668251E-4</v>
      </c>
      <c r="BO111">
        <f>IFERROR((S111+AY111+AI111)*_xlfn.XLOOKUP(Tool_Austria!BO$4,Monetization_Factors!$A:$A,Monetization_Factors!$D:$D),"")</f>
        <v>7.9067369589453911E-3</v>
      </c>
      <c r="BP111">
        <f>IFERROR((T111+AZ111+AJ111)*_xlfn.XLOOKUP(Tool_Austria!BP$4,Monetization_Factors!$A:$A,Monetization_Factors!$D:$D),"")</f>
        <v>2.6189717375652347E-4</v>
      </c>
      <c r="BQ111">
        <f>IFERROR((U111+BA111+AK111)*_xlfn.XLOOKUP(Tool_Austria!BQ$4,Monetization_Factors!$A:$A,Monetization_Factors!$D:$D),"")</f>
        <v>1.943929057090486E-2</v>
      </c>
      <c r="BR111" t="str">
        <f>IFERROR((V111+BB111+AL111)*_xlfn.XLOOKUP(Tool_Austria!BR$4,Monetization_Factors!$A:$A,Monetization_Factors!$D:$D),"")</f>
        <v/>
      </c>
      <c r="BS111">
        <f>IFERROR((W111+BC111+AM111)*_xlfn.XLOOKUP(Tool_Austria!BS$4,Monetization_Factors!$A:$A,Monetization_Factors!$D:$D),"")</f>
        <v>9.2846048257257802E-4</v>
      </c>
      <c r="BT111">
        <f>IFERROR((X111+BD111+AN111)*_xlfn.XLOOKUP(Tool_Austria!BT$4,Monetization_Factors!$A:$A,Monetization_Factors!$D:$D),"")</f>
        <v>1.5382956908829327E-2</v>
      </c>
      <c r="BU111">
        <f>IFERROR((Y111+BE111+AO111)*_xlfn.XLOOKUP(Tool_Austria!BU$4,Monetization_Factors!$A:$A,Monetization_Factors!$D:$D),"")</f>
        <v>1.0272400693810899E-3</v>
      </c>
      <c r="BV111">
        <f>IFERROR((Z111+BF111+AP111)*_xlfn.XLOOKUP(Tool_Austria!BV$4,Monetization_Factors!$A:$A,Monetization_Factors!$D:$D),"")</f>
        <v>1.0264532921909868E-2</v>
      </c>
      <c r="BW111">
        <f>IFERROR((AA111+BG111+AQ111)*_xlfn.XLOOKUP(Tool_Austria!BW$4,Monetization_Factors!$A:$A,Monetization_Factors!$D:$D),"")</f>
        <v>6.3556033911954112E-6</v>
      </c>
      <c r="BX111" s="38" cm="1">
        <f t="array" ref="BX111">IFERROR(_xlfn.IFS(I111&lt;&gt;0,I111*E111,I111="",J111*E111),"")</f>
        <v>1.0555575051411592</v>
      </c>
      <c r="BY111" s="38">
        <f t="shared" si="43"/>
        <v>0.37416079541815389</v>
      </c>
      <c r="BZ111" s="38">
        <f t="shared" si="44"/>
        <v>1.429718300559313</v>
      </c>
      <c r="CA111" s="38">
        <f t="shared" si="45"/>
        <v>2.1995666162450971E-3</v>
      </c>
      <c r="CB111">
        <f t="shared" si="48"/>
        <v>1.4263748727599999</v>
      </c>
      <c r="CC111">
        <f t="shared" si="49"/>
        <v>1.3282445735220003E-8</v>
      </c>
      <c r="CD111">
        <f t="shared" si="50"/>
        <v>0.12596754708000002</v>
      </c>
      <c r="CE111">
        <f t="shared" si="51"/>
        <v>2.52493853226E-3</v>
      </c>
      <c r="CF111">
        <f t="shared" si="52"/>
        <v>1.2503086220640002E-7</v>
      </c>
      <c r="CG111">
        <f t="shared" si="53"/>
        <v>1.7437742750640003E-8</v>
      </c>
      <c r="CH111">
        <f t="shared" si="54"/>
        <v>8.0007731908800013E-10</v>
      </c>
      <c r="CI111">
        <f t="shared" si="55"/>
        <v>1.8058529543699998E-2</v>
      </c>
      <c r="CJ111">
        <f t="shared" si="56"/>
        <v>1.0736168967E-4</v>
      </c>
      <c r="CK111">
        <f t="shared" si="57"/>
        <v>4.7521024638000004E-3</v>
      </c>
      <c r="CL111">
        <f t="shared" si="58"/>
        <v>7.8369538273500017E-2</v>
      </c>
      <c r="CM111">
        <f t="shared" si="59"/>
        <v>19.079498710560003</v>
      </c>
      <c r="CN111">
        <f t="shared" si="60"/>
        <v>69.083281491600019</v>
      </c>
      <c r="CO111">
        <f t="shared" si="61"/>
        <v>0.16164466542</v>
      </c>
      <c r="CP111">
        <f t="shared" si="62"/>
        <v>6.21610580748</v>
      </c>
      <c r="CQ111">
        <f t="shared" si="37"/>
        <v>3.0422398748880004E-6</v>
      </c>
      <c r="CR111">
        <f t="shared" si="63"/>
        <v>2.1944228811692306E-3</v>
      </c>
      <c r="CS111">
        <f t="shared" si="64"/>
        <v>2.0434531900338465E-11</v>
      </c>
      <c r="CT111">
        <f t="shared" si="65"/>
        <v>1.937962262769231E-4</v>
      </c>
      <c r="CU111">
        <f t="shared" si="66"/>
        <v>3.8845208188615381E-6</v>
      </c>
      <c r="CV111">
        <f t="shared" si="67"/>
        <v>1.923551726252308E-10</v>
      </c>
      <c r="CW111">
        <f t="shared" si="68"/>
        <v>2.6827296539446159E-11</v>
      </c>
      <c r="CX111">
        <f t="shared" si="69"/>
        <v>1.2308881832123079E-12</v>
      </c>
      <c r="CY111">
        <f t="shared" si="70"/>
        <v>2.7782353144153845E-5</v>
      </c>
      <c r="CZ111">
        <f t="shared" si="71"/>
        <v>1.6517183026153845E-7</v>
      </c>
      <c r="DA111">
        <f t="shared" si="72"/>
        <v>7.3109268673846155E-6</v>
      </c>
      <c r="DB111">
        <f t="shared" si="73"/>
        <v>1.2056852042076925E-4</v>
      </c>
      <c r="DC111">
        <f t="shared" si="74"/>
        <v>2.9353074939323081E-2</v>
      </c>
      <c r="DD111">
        <f t="shared" si="75"/>
        <v>0.10628197152553849</v>
      </c>
      <c r="DE111">
        <f t="shared" si="76"/>
        <v>2.4868410064615384E-4</v>
      </c>
      <c r="DF111">
        <f t="shared" si="77"/>
        <v>9.5632397038153839E-3</v>
      </c>
      <c r="DG111">
        <f t="shared" si="38"/>
        <v>4.6803690382892316E-9</v>
      </c>
      <c r="DH111" s="5">
        <f>IFERROR(((((L111+AB111)*(1/$H111))+AR111)/$F$2)/($B$2*('CAR.CAP_per person'!B$2)/(_xlfn.XLOOKUP($E$2,EU_countries_GDP!$A$2:$A$29,EU_countries_GDP!$E$2:$E$29))),"")</f>
        <v>0.26522207273403586</v>
      </c>
      <c r="DI111" s="5">
        <f>IFERROR(((((M111+AC111)*(1/$H111))+AS111)/$F$2)/($B$2*('CAR.CAP_per person'!C$2)/(_xlfn.XLOOKUP($E$2,EU_countries_GDP!$A$2:$A$29,EU_countries_GDP!$E$2:$E$29))),"")</f>
        <v>3.1238988750969522E-5</v>
      </c>
      <c r="DJ111" s="5">
        <f>IFERROR(((((N111+AD111)*(1/$H111))+AT111)/$F$2)/($B$2*('CAR.CAP_per person'!D$2)/(_xlfn.XLOOKUP($E$2,EU_countries_GDP!$A$2:$A$29,EU_countries_GDP!$E$2:$E$29))),"")</f>
        <v>3.0422125458927466E-4</v>
      </c>
      <c r="DK111" s="5">
        <f>IFERROR(((((O111+AE111)*(1/$H111))+AU111)/$F$2)/($B$2*('CAR.CAP_per person'!E$2)/(_xlfn.XLOOKUP($E$2,EU_countries_GDP!$A$2:$A$29,EU_countries_GDP!$E$2:$E$29))),"")</f>
        <v>7.8547438743929408E-3</v>
      </c>
      <c r="DL111" s="5">
        <f>IFERROR(((((P111+AF111)*(1/$H111))+AV111)/$F$2)/($B$2*('CAR.CAP_per person'!F$2)/(_xlfn.XLOOKUP($E$2,EU_countries_GDP!$A$2:$A$29,EU_countries_GDP!$E$2:$E$29))),"")</f>
        <v>0.3040360030307675</v>
      </c>
      <c r="DM111" s="5">
        <f>IFERROR(((((Q111+AG111)*(1/$H111))+AW111)/$F$2)/($B$2*('CAR.CAP_per person'!G$2)/(_xlfn.XLOOKUP($E$2,EU_countries_GDP!$A$2:$A$29,EU_countries_GDP!$E$2:$E$29))),"")</f>
        <v>2.3039009246551188E-2</v>
      </c>
      <c r="DN111" s="5">
        <f>IFERROR(((((R111+AH111)*(1/$H111))+AX111)/$F$2)/($B$2*('CAR.CAP_per person'!H$2)/(_xlfn.XLOOKUP($E$2,EU_countries_GDP!$A$2:$A$29,EU_countries_GDP!$E$2:$E$29))),"")</f>
        <v>2.3583838082472829E-4</v>
      </c>
      <c r="DO111" s="5">
        <f>IFERROR(((((S111+AI111)*(1/$H111))+AY111)/$F$2)/($B$2*('CAR.CAP_per person'!I$2)/(_xlfn.XLOOKUP($E$2,EU_countries_GDP!$A$2:$A$29,EU_countries_GDP!$E$2:$E$29))),"")</f>
        <v>2.2518045722939681E-2</v>
      </c>
      <c r="DP111" s="5">
        <f>IFERROR(((((T111+AJ111)*(1/$H111))+AZ111)/$F$2)/($B$2*('CAR.CAP_per person'!J$2)/(_xlfn.XLOOKUP($E$2,EU_countries_GDP!$A$2:$A$29,EU_countries_GDP!$E$2:$E$29))),"")</f>
        <v>2.3369843142467761E-2</v>
      </c>
      <c r="DQ111" s="5">
        <f>IFERROR(((((U111+AK111)*(1/$H111))+BA111)/$F$2)/($B$2*('CAR.CAP_per person'!K$2)/(_xlfn.XLOOKUP($E$2,EU_countries_GDP!$A$2:$A$29,EU_countries_GDP!$E$2:$E$29))),"")</f>
        <v>3.009963291980558E-2</v>
      </c>
      <c r="DR111" s="5">
        <f>IFERROR(((((V111+AL111)*(1/$H111))+BB111)/$F$2)/($B$2*('CAR.CAP_per person'!L$2)/(_xlfn.XLOOKUP($E$2,EU_countries_GDP!$A$2:$A$29,EU_countries_GDP!$E$2:$E$29))),"")</f>
        <v>1.5970224438182766E-2</v>
      </c>
      <c r="DS111" s="5">
        <f>IFERROR(((((W111+AM111)*(1/$H111))+BC111)/$F$2)/($B$2*('CAR.CAP_per person'!M$2)/(_xlfn.XLOOKUP($E$2,EU_countries_GDP!$A$2:$A$29,EU_countries_GDP!$E$2:$E$29))),"")</f>
        <v>0.17259668963930525</v>
      </c>
      <c r="DT111" s="5">
        <f>IFERROR(((((X111+AN111)*(1/$H111))+BD111)/$F$2)/($B$2*('CAR.CAP_per person'!N$2)/(_xlfn.XLOOKUP($E$2,EU_countries_GDP!$A$2:$A$29,EU_countries_GDP!$E$2:$E$29))),"")</f>
        <v>6.9098835157176683</v>
      </c>
      <c r="DU111" s="5">
        <f>IFERROR(((((Y111+AO111)*(1/$H111))+BE111)/$F$2)/($B$2*('CAR.CAP_per person'!O$2)/(_xlfn.XLOOKUP($E$2,EU_countries_GDP!$A$2:$A$29,EU_countries_GDP!$E$2:$E$29))),"")</f>
        <v>1.1201265562458915E-3</v>
      </c>
      <c r="DV111" s="5">
        <f>IFERROR(((((Z111+AP111)*(1/$H111))+BF111)/$F$2)/($B$2*('CAR.CAP_per person'!P$2)/(_xlfn.XLOOKUP($E$2,EU_countries_GDP!$A$2:$A$29,EU_countries_GDP!$E$2:$E$29))),"")</f>
        <v>3.5058957389680748E-2</v>
      </c>
      <c r="DW111" s="5">
        <f>IFERROR(((((AA111+AQ111)*(1/$H111))+BG111)/$F$2)/($B$2*('CAR.CAP_per person'!Q$2)/(_xlfn.XLOOKUP($E$2,EU_countries_GDP!$A$2:$A$29,EU_countries_GDP!$E$2:$E$29))),"")</f>
        <v>1.7530981115707119E-2</v>
      </c>
    </row>
    <row r="112" spans="1:127">
      <c r="A112" t="s">
        <v>226</v>
      </c>
      <c r="B112" t="str">
        <f>_xlfn.XLOOKUP(D112,Table5[Ingredient],Table5[Category],"",FALSE)</f>
        <v>Vegetables</v>
      </c>
      <c r="C112" s="33" t="s">
        <v>177</v>
      </c>
      <c r="D112" s="33" t="s">
        <v>203</v>
      </c>
      <c r="E112" s="33">
        <v>0.17400000000000002</v>
      </c>
      <c r="F112" s="33" t="s">
        <v>179</v>
      </c>
      <c r="G112" s="33" t="s">
        <v>180</v>
      </c>
      <c r="H112" s="91">
        <f>Dataset_AT!R109</f>
        <v>0.12019894998618404</v>
      </c>
      <c r="I112" s="33"/>
      <c r="J112" s="37">
        <f>IFERROR(INDEX('AveragePrices&amp;Codes'!G:AG, MATCH($D112, 'AveragePrices&amp;Codes'!$A:$A, 0), MATCH(Tool_Austria!$E$2, 'AveragePrices&amp;Codes'!$G$1:$AG$1, 0)),"")</f>
        <v>0.63722458418584826</v>
      </c>
      <c r="K112" s="37">
        <f>IFERROR(E112/(_xlfn.XLOOKUP(A112,Dataset_AT!$V$2:$V$9,Dataset_AT!$W$2:$W$9)),"")</f>
        <v>2.0232558139534887E-3</v>
      </c>
      <c r="L112">
        <f>IFERROR(IF($F112="Raw",_xlfn.XLOOKUP(_xlfn.XLOOKUP(Tool_Austria!$D112,'AveragePrices&amp;Codes'!$A:$A,'AveragePrices&amp;Codes'!$B:$B),AGRIBALYSE_Raw!$B:$B,AGRIBALYSE_Raw!O:O)*$E112,_xlfn.XLOOKUP(_xlfn.XLOOKUP(Tool_Austria!$D112,'AveragePrices&amp;Codes'!$A:$A,'AveragePrices&amp;Codes'!$B:$B),AGRIBALYSE_Cooked!$C:$C,AGRIBALYSE_Cooked!P:P)*$E112),"")</f>
        <v>8.1426629200000003E-2</v>
      </c>
      <c r="M112">
        <f>IFERROR(IF($F112="Raw",_xlfn.XLOOKUP(_xlfn.XLOOKUP(Tool_Austria!$D112,'AveragePrices&amp;Codes'!$A:$A,'AveragePrices&amp;Codes'!$B:$B),AGRIBALYSE_Raw!$B:$B,AGRIBALYSE_Raw!P:P)*$E112,_xlfn.XLOOKUP(_xlfn.XLOOKUP(Tool_Austria!$D112,'AveragePrices&amp;Codes'!$A:$A,'AveragePrices&amp;Codes'!$B:$B),AGRIBALYSE_Cooked!$C:$C,AGRIBALYSE_Cooked!Q:Q)*$E112),"")</f>
        <v>3.8278950200000005E-9</v>
      </c>
      <c r="N112">
        <f>IFERROR(IF($F112="Raw",_xlfn.XLOOKUP(_xlfn.XLOOKUP(Tool_Austria!$D112,'AveragePrices&amp;Codes'!$A:$A,'AveragePrices&amp;Codes'!$B:$B),AGRIBALYSE_Raw!$B:$B,AGRIBALYSE_Raw!Q:Q)*$E112,_xlfn.XLOOKUP(_xlfn.XLOOKUP(Tool_Austria!$D112,'AveragePrices&amp;Codes'!$A:$A,'AveragePrices&amp;Codes'!$B:$B),AGRIBALYSE_Cooked!$C:$C,AGRIBALYSE_Cooked!R:R)*$E112),"")</f>
        <v>1.3225379820000001E-2</v>
      </c>
      <c r="O112">
        <f>IFERROR(IF($F112="Raw",_xlfn.XLOOKUP(_xlfn.XLOOKUP(Tool_Austria!$D112,'AveragePrices&amp;Codes'!$A:$A,'AveragePrices&amp;Codes'!$B:$B),AGRIBALYSE_Raw!$B:$B,AGRIBALYSE_Raw!R:R)*$E112,_xlfn.XLOOKUP(_xlfn.XLOOKUP(Tool_Austria!$D112,'AveragePrices&amp;Codes'!$A:$A,'AveragePrices&amp;Codes'!$B:$B),AGRIBALYSE_Cooked!$C:$C,AGRIBALYSE_Cooked!S:S)*$E112),"")</f>
        <v>3.2865106466666667E-4</v>
      </c>
      <c r="P112">
        <f>IFERROR(IF($F112="Raw",_xlfn.XLOOKUP(_xlfn.XLOOKUP(Tool_Austria!$D112,'AveragePrices&amp;Codes'!$A:$A,'AveragePrices&amp;Codes'!$B:$B),AGRIBALYSE_Raw!$B:$B,AGRIBALYSE_Raw!S:S)*$E112,_xlfn.XLOOKUP(_xlfn.XLOOKUP(Tool_Austria!$D112,'AveragePrices&amp;Codes'!$A:$A,'AveragePrices&amp;Codes'!$B:$B),AGRIBALYSE_Cooked!$C:$C,AGRIBALYSE_Cooked!T:T)*$E112),"")</f>
        <v>5.4186967866666672E-9</v>
      </c>
      <c r="Q112">
        <f>IFERROR(IF($F112="Raw",_xlfn.XLOOKUP(_xlfn.XLOOKUP(Tool_Austria!$D112,'AveragePrices&amp;Codes'!$A:$A,'AveragePrices&amp;Codes'!$B:$B),AGRIBALYSE_Raw!$B:$B,AGRIBALYSE_Raw!T:T)*$E112,_xlfn.XLOOKUP(_xlfn.XLOOKUP(Tool_Austria!$D112,'AveragePrices&amp;Codes'!$A:$A,'AveragePrices&amp;Codes'!$B:$B),AGRIBALYSE_Cooked!$C:$C,AGRIBALYSE_Cooked!U:U)*$E112),"")</f>
        <v>1.5146771920000002E-9</v>
      </c>
      <c r="R112">
        <f>IFERROR(IF($F112="Raw",_xlfn.XLOOKUP(_xlfn.XLOOKUP(Tool_Austria!$D112,'AveragePrices&amp;Codes'!$A:$A,'AveragePrices&amp;Codes'!$B:$B),AGRIBALYSE_Raw!$B:$B,AGRIBALYSE_Raw!U:U)*$E112,_xlfn.XLOOKUP(_xlfn.XLOOKUP(Tool_Austria!$D112,'AveragePrices&amp;Codes'!$A:$A,'AveragePrices&amp;Codes'!$B:$B),AGRIBALYSE_Cooked!$C:$C,AGRIBALYSE_Cooked!V:V)*$E112),"")</f>
        <v>5.7217556800000002E-11</v>
      </c>
      <c r="S112">
        <f>IFERROR(IF($F112="Raw",_xlfn.XLOOKUP(_xlfn.XLOOKUP(Tool_Austria!$D112,'AveragePrices&amp;Codes'!$A:$A,'AveragePrices&amp;Codes'!$B:$B),AGRIBALYSE_Raw!$B:$B,AGRIBALYSE_Raw!V:V)*$E112,_xlfn.XLOOKUP(_xlfn.XLOOKUP(Tool_Austria!$D112,'AveragePrices&amp;Codes'!$A:$A,'AveragePrices&amp;Codes'!$B:$B),AGRIBALYSE_Cooked!$C:$C,AGRIBALYSE_Cooked!W:W)*$E112),"")</f>
        <v>4.6124811266666673E-4</v>
      </c>
      <c r="T112">
        <f>IFERROR(IF($F112="Raw",_xlfn.XLOOKUP(_xlfn.XLOOKUP(Tool_Austria!$D112,'AveragePrices&amp;Codes'!$A:$A,'AveragePrices&amp;Codes'!$B:$B),AGRIBALYSE_Raw!$B:$B,AGRIBALYSE_Raw!W:W)*$E112,_xlfn.XLOOKUP(_xlfn.XLOOKUP(Tool_Austria!$D112,'AveragePrices&amp;Codes'!$A:$A,'AveragePrices&amp;Codes'!$B:$B),AGRIBALYSE_Cooked!$C:$C,AGRIBALYSE_Cooked!X:X)*$E112),"")</f>
        <v>1.2611596173333333E-5</v>
      </c>
      <c r="U112">
        <f>IFERROR(IF($F112="Raw",_xlfn.XLOOKUP(_xlfn.XLOOKUP(Tool_Austria!$D112,'AveragePrices&amp;Codes'!$A:$A,'AveragePrices&amp;Codes'!$B:$B),AGRIBALYSE_Raw!$B:$B,AGRIBALYSE_Raw!X:X)*$E112,_xlfn.XLOOKUP(_xlfn.XLOOKUP(Tool_Austria!$D112,'AveragePrices&amp;Codes'!$A:$A,'AveragePrices&amp;Codes'!$B:$B),AGRIBALYSE_Cooked!$C:$C,AGRIBALYSE_Cooked!Y:Y)*$E112),"")</f>
        <v>4.4048420933333343E-4</v>
      </c>
      <c r="V112">
        <f>IFERROR(IF($F112="Raw",_xlfn.XLOOKUP(_xlfn.XLOOKUP(Tool_Austria!$D112,'AveragePrices&amp;Codes'!$A:$A,'AveragePrices&amp;Codes'!$B:$B),AGRIBALYSE_Raw!$B:$B,AGRIBALYSE_Raw!Y:Y)*$E112,_xlfn.XLOOKUP(_xlfn.XLOOKUP(Tool_Austria!$D112,'AveragePrices&amp;Codes'!$A:$A,'AveragePrices&amp;Codes'!$B:$B),AGRIBALYSE_Cooked!$C:$C,AGRIBALYSE_Cooked!Z:Z)*$E112),"")</f>
        <v>1.6684823653333335E-3</v>
      </c>
      <c r="W112">
        <f>IFERROR(IF($F112="Raw",_xlfn.XLOOKUP(_xlfn.XLOOKUP(Tool_Austria!$D112,'AveragePrices&amp;Codes'!$A:$A,'AveragePrices&amp;Codes'!$B:$B),AGRIBALYSE_Raw!$B:$B,AGRIBALYSE_Raw!Z:Z)*$E112,_xlfn.XLOOKUP(_xlfn.XLOOKUP(Tool_Austria!$D112,'AveragePrices&amp;Codes'!$A:$A,'AveragePrices&amp;Codes'!$B:$B),AGRIBALYSE_Cooked!$C:$C,AGRIBALYSE_Cooked!AA:AA)*$E112),"")</f>
        <v>1.0768042780000002</v>
      </c>
      <c r="X112">
        <f>IFERROR(IF($F112="Raw",_xlfn.XLOOKUP(_xlfn.XLOOKUP(Tool_Austria!$D112,'AveragePrices&amp;Codes'!$A:$A,'AveragePrices&amp;Codes'!$B:$B),AGRIBALYSE_Raw!$B:$B,AGRIBALYSE_Raw!AA:AA)*$E112,_xlfn.XLOOKUP(_xlfn.XLOOKUP(Tool_Austria!$D112,'AveragePrices&amp;Codes'!$A:$A,'AveragePrices&amp;Codes'!$B:$B),AGRIBALYSE_Cooked!$C:$C,AGRIBALYSE_Cooked!AB:AB)*$E112),"")</f>
        <v>3.40088626</v>
      </c>
      <c r="Y112">
        <f>IFERROR(IF($F112="Raw",_xlfn.XLOOKUP(_xlfn.XLOOKUP(Tool_Austria!$D112,'AveragePrices&amp;Codes'!$A:$A,'AveragePrices&amp;Codes'!$B:$B),AGRIBALYSE_Raw!$B:$B,AGRIBALYSE_Raw!AB:AB)*$E112,_xlfn.XLOOKUP(_xlfn.XLOOKUP(Tool_Austria!$D112,'AveragePrices&amp;Codes'!$A:$A,'AveragePrices&amp;Codes'!$B:$B),AGRIBALYSE_Cooked!$C:$C,AGRIBALYSE_Cooked!AC:AC)*$E112),"")</f>
        <v>0.14228389673333333</v>
      </c>
      <c r="Z112">
        <f>IFERROR(IF($F112="Raw",_xlfn.XLOOKUP(_xlfn.XLOOKUP(Tool_Austria!$D112,'AveragePrices&amp;Codes'!$A:$A,'AveragePrices&amp;Codes'!$B:$B),AGRIBALYSE_Raw!$B:$B,AGRIBALYSE_Raw!AC:AC)*$E112,_xlfn.XLOOKUP(_xlfn.XLOOKUP(Tool_Austria!$D112,'AveragePrices&amp;Codes'!$A:$A,'AveragePrices&amp;Codes'!$B:$B),AGRIBALYSE_Cooked!$C:$C,AGRIBALYSE_Cooked!AD:AD)*$E112),"")</f>
        <v>1.1190436673333333</v>
      </c>
      <c r="AA112">
        <f>IFERROR(IF($F112="Raw",_xlfn.XLOOKUP(_xlfn.XLOOKUP(Tool_Austria!$D112,'AveragePrices&amp;Codes'!$A:$A,'AveragePrices&amp;Codes'!$B:$B),AGRIBALYSE_Raw!$B:$B,AGRIBALYSE_Raw!AD:AD)*$E112,_xlfn.XLOOKUP(_xlfn.XLOOKUP(Tool_Austria!$D112,'AveragePrices&amp;Codes'!$A:$A,'AveragePrices&amp;Codes'!$B:$B),AGRIBALYSE_Cooked!$C:$C,AGRIBALYSE_Cooked!AE:AE)*$E112),"")</f>
        <v>4.704457720000001E-7</v>
      </c>
      <c r="AB112" cm="1">
        <f t="array" ref="AB112">IFERROR(_xlfn.XLOOKUP(Tool_Austria!$F112&amp;$E$2,'Cooking methods'!$A:$A&amp;'Cooking methods'!$B:$B,'Cooking methods'!C:C)*$E112,"")</f>
        <v>3.4291596360000003E-2</v>
      </c>
      <c r="AC112" cm="1">
        <f t="array" ref="AC112">IFERROR(_xlfn.XLOOKUP(Tool_Austria!$F112&amp;$E$2,'Cooking methods'!$A:$A&amp;'Cooking methods'!$B:$B,'Cooking methods'!D:D)*$E112,"")</f>
        <v>1.2281499472199999E-9</v>
      </c>
      <c r="AD112" cm="1">
        <f t="array" ref="AD112">IFERROR(_xlfn.XLOOKUP(Tool_Austria!$F112&amp;$E$2,'Cooking methods'!$A:$A&amp;'Cooking methods'!$B:$B,'Cooking methods'!E:E)*$E112,"")</f>
        <v>2.4377399999999999E-3</v>
      </c>
      <c r="AE112" cm="1">
        <f t="array" ref="AE112">IFERROR(_xlfn.XLOOKUP(Tool_Austria!$F112&amp;$E$2,'Cooking methods'!$A:$A&amp;'Cooking methods'!$B:$B,'Cooking methods'!F:F)*$E112,"")</f>
        <v>6.2103556260000015E-5</v>
      </c>
      <c r="AF112" cm="1">
        <f t="array" ref="AF112">IFERROR(_xlfn.XLOOKUP(Tool_Austria!$F112&amp;$E$2,'Cooking methods'!$A:$A&amp;'Cooking methods'!$B:$B,'Cooking methods'!G:G)*$E112,"")</f>
        <v>2.5061804640000002E-10</v>
      </c>
      <c r="AG112" cm="1">
        <f t="array" ref="AG112">IFERROR(_xlfn.XLOOKUP(Tool_Austria!$F112&amp;$E$2,'Cooking methods'!$A:$A&amp;'Cooking methods'!$B:$B,'Cooking methods'!H:H)*$E112,"")</f>
        <v>1.4221269863999999E-10</v>
      </c>
      <c r="AH112" cm="1">
        <f t="array" ref="AH112">IFERROR(_xlfn.XLOOKUP(Tool_Austria!$F112&amp;$E$2,'Cooking methods'!$A:$A&amp;'Cooking methods'!$B:$B,'Cooking methods'!I:I)*$E112,"")</f>
        <v>7.7069160888000002E-11</v>
      </c>
      <c r="AI112" cm="1">
        <f t="array" ref="AI112">IFERROR(_xlfn.XLOOKUP(Tool_Austria!$F112&amp;$E$2,'Cooking methods'!$A:$A&amp;'Cooking methods'!$B:$B,'Cooking methods'!J:J)*$E112,"")</f>
        <v>4.3296863700000009E-5</v>
      </c>
      <c r="AJ112" cm="1">
        <f t="array" ref="AJ112">IFERROR(_xlfn.XLOOKUP(Tool_Austria!$F112&amp;$E$2,'Cooking methods'!$A:$A&amp;'Cooking methods'!$B:$B,'Cooking methods'!K:K)*$E112,"")</f>
        <v>9.2747855100000016E-6</v>
      </c>
      <c r="AK112" cm="1">
        <f t="array" ref="AK112">IFERROR(_xlfn.XLOOKUP(Tool_Austria!$F112&amp;$E$2,'Cooking methods'!$A:$A&amp;'Cooking methods'!$B:$B,'Cooking methods'!L:L)*$E112,"")</f>
        <v>1.75364682E-5</v>
      </c>
      <c r="AL112" cm="1">
        <f t="array" ref="AL112">IFERROR(_xlfn.XLOOKUP(Tool_Austria!$F112&amp;$E$2,'Cooking methods'!$A:$A&amp;'Cooking methods'!$B:$B,'Cooking methods'!M:M)*$E112,"")</f>
        <v>1.1829829350000002E-4</v>
      </c>
      <c r="AM112" cm="1">
        <f t="array" ref="AM112">IFERROR(_xlfn.XLOOKUP(Tool_Austria!$F112&amp;$E$2,'Cooking methods'!$A:$A&amp;'Cooking methods'!$B:$B,'Cooking methods'!N:N)*$E112,"")</f>
        <v>8.7044794559999999E-2</v>
      </c>
      <c r="AN112" cm="1">
        <f t="array" ref="AN112">IFERROR(_xlfn.XLOOKUP(Tool_Austria!$F112&amp;$E$2,'Cooking methods'!$A:$A&amp;'Cooking methods'!$B:$B,'Cooking methods'!O:O)*$E112,"")</f>
        <v>5.0213511600000003E-2</v>
      </c>
      <c r="AO112" cm="1">
        <f t="array" ref="AO112">IFERROR(_xlfn.XLOOKUP(Tool_Austria!$F112&amp;$E$2,'Cooking methods'!$A:$A&amp;'Cooking methods'!$B:$B,'Cooking methods'!P:P)*$E112,"")</f>
        <v>8.9915439600000008E-3</v>
      </c>
      <c r="AP112" cm="1">
        <f t="array" ref="AP112">IFERROR(_xlfn.XLOOKUP(Tool_Austria!$F112&amp;$E$2,'Cooking methods'!$A:$A&amp;'Cooking methods'!$B:$B,'Cooking methods'!Q:Q)*$E112,"")</f>
        <v>0.54120403548000007</v>
      </c>
      <c r="AQ112" cm="1">
        <f t="array" ref="AQ112">IFERROR(_xlfn.XLOOKUP(Tool_Austria!$F112&amp;$E$2,'Cooking methods'!$A:$A&amp;'Cooking methods'!$B:$B,'Cooking methods'!R:R)*$E112,"")</f>
        <v>5.2083108888000005E-8</v>
      </c>
      <c r="AR112" cm="1">
        <f t="array" ref="AR112">IFERROR(_xlfn.XLOOKUP(Tool_Austria!$G112&amp;$E$2,'Waste management'!$A:$A&amp;'Waste management'!$B:$B,'Waste management'!C:C)*$E112,"")</f>
        <v>9.7422600000000008E-3</v>
      </c>
      <c r="AS112" cm="1">
        <f t="array" ref="AS112">IFERROR(_xlfn.XLOOKUP(Tool_Austria!$G112&amp;$E$2,'Waste management'!$A:$A&amp;'Waste management'!$B:$B,'Waste management'!D:D)*$E112,"")</f>
        <v>6.6468173999999997E-11</v>
      </c>
      <c r="AT112" cm="1">
        <f t="array" ref="AT112">IFERROR(_xlfn.XLOOKUP(Tool_Austria!$G112&amp;$E$2,'Waste management'!$A:$A&amp;'Waste management'!$B:$B,'Waste management'!E:E)*$E112,"")</f>
        <v>1.7922000000000004E-4</v>
      </c>
      <c r="AU112" cm="1">
        <f t="array" ref="AU112">IFERROR(_xlfn.XLOOKUP(Tool_Austria!$G112&amp;$E$2,'Waste management'!$A:$A&amp;'Waste management'!$B:$B,'Waste management'!F:F)*$E112,"")</f>
        <v>2.0880000000000003E-5</v>
      </c>
      <c r="AV112" cm="1">
        <f t="array" ref="AV112">IFERROR(_xlfn.XLOOKUP(Tool_Austria!$G112&amp;$E$2,'Waste management'!$A:$A&amp;'Waste management'!$B:$B,'Waste management'!G:G)*$E112,"")</f>
        <v>2.0148504000000001E-9</v>
      </c>
      <c r="AW112" cm="1">
        <f t="array" ref="AW112">IFERROR(_xlfn.XLOOKUP(Tool_Austria!$G112&amp;$E$2,'Waste management'!$A:$A&amp;'Waste management'!$B:$B,'Waste management'!H:H)*$E112,"")</f>
        <v>6.5676474000000006E-11</v>
      </c>
      <c r="AX112" cm="1">
        <f t="array" ref="AX112">IFERROR(_xlfn.XLOOKUP(Tool_Austria!$G112&amp;$E$2,'Waste management'!$A:$A&amp;'Waste management'!$B:$B,'Waste management'!I:I)*$E112,"")</f>
        <v>4.6694118000000008E-11</v>
      </c>
      <c r="AY112" cm="1">
        <f t="array" ref="AY112">IFERROR(_xlfn.XLOOKUP(Tool_Austria!$G112&amp;$E$2,'Waste management'!$A:$A&amp;'Waste management'!$B:$B,'Waste management'!J:J)*$E112,"")</f>
        <v>3.8454000000000006E-4</v>
      </c>
      <c r="AZ112" cm="1">
        <f t="array" ref="AZ112">IFERROR(_xlfn.XLOOKUP(Tool_Austria!$G112&amp;$E$2,'Waste management'!$A:$A&amp;'Waste management'!$B:$B,'Waste management'!K:K)*$E112,"")</f>
        <v>9.3601908000000009E-7</v>
      </c>
      <c r="BA112" cm="1">
        <f t="array" ref="BA112">IFERROR(_xlfn.XLOOKUP(Tool_Austria!$G112&amp;$E$2,'Waste management'!$A:$A&amp;'Waste management'!$B:$B,'Waste management'!L:L)*$E112,"")</f>
        <v>1.6843443600000003E-5</v>
      </c>
      <c r="BB112" cm="1">
        <f t="array" ref="BB112">IFERROR(_xlfn.XLOOKUP(Tool_Austria!$G112&amp;$E$2,'Waste management'!$A:$A&amp;'Waste management'!$B:$B,'Waste management'!M:M)*$E112,"")</f>
        <v>1.6947600000000002E-3</v>
      </c>
      <c r="BC112" cm="1">
        <f t="array" ref="BC112">IFERROR(_xlfn.XLOOKUP(Tool_Austria!$G112&amp;$E$2,'Waste management'!$A:$A&amp;'Waste management'!$B:$B,'Waste management'!N:N)*$E112,"")</f>
        <v>1.4572743600000002</v>
      </c>
      <c r="BD112" cm="1">
        <f t="array" ref="BD112">IFERROR(_xlfn.XLOOKUP(Tool_Austria!$G112&amp;$E$2,'Waste management'!$A:$A&amp;'Waste management'!$B:$B,'Waste management'!O:O)*$E112,"")</f>
        <v>9.2917740000000013E-2</v>
      </c>
      <c r="BE112" cm="1">
        <f t="array" ref="BE112">IFERROR(_xlfn.XLOOKUP(Tool_Austria!$G112&amp;$E$2,'Waste management'!$A:$A&amp;'Waste management'!$B:$B,'Waste management'!P:P)*$E112,"")</f>
        <v>2.0062200000000004E-3</v>
      </c>
      <c r="BF112" cm="1">
        <f t="array" ref="BF112">IFERROR(_xlfn.XLOOKUP(Tool_Austria!$G112&amp;$E$2,'Waste management'!$A:$A&amp;'Waste management'!$B:$B,'Waste management'!Q:Q)*$E112,"")</f>
        <v>5.8392660000000006E-2</v>
      </c>
      <c r="BG112" cm="1">
        <f t="array" ref="BG112">IFERROR(_xlfn.XLOOKUP(Tool_Austria!$G112&amp;$E$2,'Waste management'!$A:$A&amp;'Waste management'!$B:$B,'Waste management'!R:R)*$E112,"")</f>
        <v>1.8976440000000002E-8</v>
      </c>
      <c r="BH112">
        <f>IFERROR((L112+AR112+AB112)*_xlfn.XLOOKUP(Tool_Austria!BH$4,Monetization_Factors!$A:$A,Monetization_Factors!$D:$D),"")</f>
        <v>1.63225183643716E-2</v>
      </c>
      <c r="BI112">
        <f>IFERROR((M112+AS112+AC112)*_xlfn.XLOOKUP(Tool_Austria!BI$4,Monetization_Factors!$A:$A,Monetization_Factors!$D:$D),"")</f>
        <v>2.0505951322770918E-7</v>
      </c>
      <c r="BJ112">
        <f>IFERROR((N112+AT112+AD112)*_xlfn.XLOOKUP(Tool_Austria!BJ$4,Monetization_Factors!$A:$A,Monetization_Factors!$D:$D),"")</f>
        <v>2.4178314254811058E-5</v>
      </c>
      <c r="BK112">
        <f>IFERROR((O112+AU112+AE112)*_xlfn.XLOOKUP(Tool_Austria!BK$4,Monetization_Factors!$A:$A,Monetization_Factors!$D:$D),"")</f>
        <v>6.2308045343233685E-4</v>
      </c>
      <c r="BL112">
        <f>IFERROR((P112+AV112+AF112)*_xlfn.XLOOKUP(Tool_Austria!BL$4,Monetization_Factors!$A:$A,Monetization_Factors!$D:$D),"")</f>
        <v>7.6709022552354181E-3</v>
      </c>
      <c r="BM112">
        <f>IFERROR((Q112+AW112+AG112)*_xlfn.XLOOKUP(Tool_Austria!BM$4,Monetization_Factors!$A:$A,Monetization_Factors!$D:$D),"")</f>
        <v>3.5770986173307617E-4</v>
      </c>
      <c r="BN112">
        <f>IFERROR((R112+AX112+AH112)*_xlfn.XLOOKUP(Tool_Austria!BN$4,Monetization_Factors!$A:$A,Monetization_Factors!$D:$D),"")</f>
        <v>2.0806305129089165E-4</v>
      </c>
      <c r="BO112">
        <f>IFERROR((S112+AY112+AI112)*_xlfn.XLOOKUP(Tool_Austria!BO$4,Monetization_Factors!$A:$A,Monetization_Factors!$D:$D),"")</f>
        <v>3.8927649259980066E-4</v>
      </c>
      <c r="BP112">
        <f>IFERROR((T112+AZ112+AJ112)*_xlfn.XLOOKUP(Tool_Austria!BP$4,Monetization_Factors!$A:$A,Monetization_Factors!$D:$D),"")</f>
        <v>5.5672766297063101E-5</v>
      </c>
      <c r="BQ112">
        <f>IFERROR((U112+BA112+AK112)*_xlfn.XLOOKUP(Tool_Austria!BQ$4,Monetization_Factors!$A:$A,Monetization_Factors!$D:$D),"")</f>
        <v>1.9425131723752186E-3</v>
      </c>
      <c r="BR112" t="str">
        <f>IFERROR((V112+BB112+AL112)*_xlfn.XLOOKUP(Tool_Austria!BR$4,Monetization_Factors!$A:$A,Monetization_Factors!$D:$D),"")</f>
        <v/>
      </c>
      <c r="BS112">
        <f>IFERROR((W112+BC112+AM112)*_xlfn.XLOOKUP(Tool_Austria!BS$4,Monetization_Factors!$A:$A,Monetization_Factors!$D:$D),"")</f>
        <v>1.2755102028597906E-4</v>
      </c>
      <c r="BT112">
        <f>IFERROR((X112+BD112+AN112)*_xlfn.XLOOKUP(Tool_Austria!BT$4,Monetization_Factors!$A:$A,Monetization_Factors!$D:$D),"")</f>
        <v>7.8915574778694081E-4</v>
      </c>
      <c r="BU112">
        <f>IFERROR((Y112+BE112+AO112)*_xlfn.XLOOKUP(Tool_Austria!BU$4,Monetization_Factors!$A:$A,Monetization_Factors!$D:$D),"")</f>
        <v>9.7409378377163883E-4</v>
      </c>
      <c r="BV112">
        <f>IFERROR((Z112+BF112+AP112)*_xlfn.XLOOKUP(Tool_Austria!BV$4,Monetization_Factors!$A:$A,Monetization_Factors!$D:$D),"")</f>
        <v>2.8379569349982208E-3</v>
      </c>
      <c r="BW112">
        <f>IFERROR((AA112+BG112+AQ112)*_xlfn.XLOOKUP(Tool_Austria!BW$4,Monetization_Factors!$A:$A,Monetization_Factors!$D:$D),"")</f>
        <v>1.1312694578079038E-6</v>
      </c>
      <c r="BX112" s="38" cm="1">
        <f t="array" ref="BX112">IFERROR(_xlfn.IFS(I112&lt;&gt;0,I112*E112,I112="",J112*E112),"")</f>
        <v>0.11087707764833761</v>
      </c>
      <c r="BY112" s="38">
        <f t="shared" si="43"/>
        <v>3.2324008547404026E-2</v>
      </c>
      <c r="BZ112" s="38">
        <f t="shared" si="44"/>
        <v>0.14320108619574162</v>
      </c>
      <c r="CA112" s="38">
        <f t="shared" si="45"/>
        <v>2.2030936337806404E-4</v>
      </c>
      <c r="CB112">
        <f t="shared" si="48"/>
        <v>0.12546048556</v>
      </c>
      <c r="CC112">
        <f t="shared" si="49"/>
        <v>5.1225131412200007E-9</v>
      </c>
      <c r="CD112">
        <f t="shared" si="50"/>
        <v>1.5842339820000002E-2</v>
      </c>
      <c r="CE112">
        <f t="shared" si="51"/>
        <v>4.1163462092666666E-4</v>
      </c>
      <c r="CF112">
        <f t="shared" si="52"/>
        <v>7.6841652330666667E-9</v>
      </c>
      <c r="CG112">
        <f t="shared" si="53"/>
        <v>1.7225663646400003E-9</v>
      </c>
      <c r="CH112">
        <f t="shared" si="54"/>
        <v>1.8098083568800001E-10</v>
      </c>
      <c r="CI112">
        <f t="shared" si="55"/>
        <v>8.8908497636666682E-4</v>
      </c>
      <c r="CJ112">
        <f t="shared" si="56"/>
        <v>2.2822400763333336E-5</v>
      </c>
      <c r="CK112">
        <f t="shared" si="57"/>
        <v>4.7486412113333342E-4</v>
      </c>
      <c r="CL112">
        <f t="shared" si="58"/>
        <v>3.4815406588333338E-3</v>
      </c>
      <c r="CM112">
        <f t="shared" si="59"/>
        <v>2.6211234325600001</v>
      </c>
      <c r="CN112">
        <f t="shared" si="60"/>
        <v>3.5440175115999999</v>
      </c>
      <c r="CO112">
        <f t="shared" si="61"/>
        <v>0.15328166069333332</v>
      </c>
      <c r="CP112">
        <f t="shared" si="62"/>
        <v>1.7186403628133333</v>
      </c>
      <c r="CQ112">
        <f t="shared" si="37"/>
        <v>5.4150532088800017E-7</v>
      </c>
      <c r="CR112">
        <f t="shared" si="63"/>
        <v>1.9301613163076923E-4</v>
      </c>
      <c r="CS112">
        <f t="shared" si="64"/>
        <v>7.8807894480307702E-12</v>
      </c>
      <c r="CT112">
        <f t="shared" si="65"/>
        <v>2.4372830492307696E-5</v>
      </c>
      <c r="CU112">
        <f t="shared" si="66"/>
        <v>6.3328403219487182E-7</v>
      </c>
      <c r="CV112">
        <f t="shared" si="67"/>
        <v>1.1821792666256409E-11</v>
      </c>
      <c r="CW112">
        <f t="shared" si="68"/>
        <v>2.6501020994461543E-12</v>
      </c>
      <c r="CX112">
        <f t="shared" si="69"/>
        <v>2.784320549046154E-13</v>
      </c>
      <c r="CY112">
        <f t="shared" si="70"/>
        <v>1.3678230405641028E-6</v>
      </c>
      <c r="CZ112">
        <f t="shared" si="71"/>
        <v>3.5111385789743592E-8</v>
      </c>
      <c r="DA112">
        <f t="shared" si="72"/>
        <v>7.3056018635897451E-7</v>
      </c>
      <c r="DB112">
        <f t="shared" si="73"/>
        <v>5.3562163982051286E-6</v>
      </c>
      <c r="DC112">
        <f t="shared" si="74"/>
        <v>4.0324975885538466E-3</v>
      </c>
      <c r="DD112">
        <f t="shared" si="75"/>
        <v>5.4523346332307687E-3</v>
      </c>
      <c r="DE112">
        <f t="shared" si="76"/>
        <v>2.3581793952820511E-4</v>
      </c>
      <c r="DF112">
        <f t="shared" si="77"/>
        <v>2.6440620966358976E-3</v>
      </c>
      <c r="DG112">
        <f t="shared" si="38"/>
        <v>8.3308510905846177E-10</v>
      </c>
      <c r="DH112" s="5">
        <f>IFERROR(((((L112+AB112)*(1/$H112))+AR112)/$F$2)/($B$2*('CAR.CAP_per person'!B$2)/(_xlfn.XLOOKUP($E$2,EU_countries_GDP!$A$2:$A$29,EU_countries_GDP!$E$2:$E$29))),"")</f>
        <v>2.1865937353602025E-2</v>
      </c>
      <c r="DI112" s="5">
        <f>IFERROR(((((M112+AC112)*(1/$H112))+AS112)/$F$2)/($B$2*('CAR.CAP_per person'!C$2)/(_xlfn.XLOOKUP($E$2,EU_countries_GDP!$A$2:$A$29,EU_countries_GDP!$E$2:$E$29))),"")</f>
        <v>1.1962772834131619E-5</v>
      </c>
      <c r="DJ112" s="5">
        <f>IFERROR(((((N112+AD112)*(1/$H112))+AT112)/$F$2)/($B$2*('CAR.CAP_per person'!D$2)/(_xlfn.XLOOKUP($E$2,EU_countries_GDP!$A$2:$A$29,EU_countries_GDP!$E$2:$E$29))),"")</f>
        <v>3.7927132000418332E-5</v>
      </c>
      <c r="DK112" s="5">
        <f>IFERROR(((((O112+AE112)*(1/$H112))+AU112)/$F$2)/($B$2*('CAR.CAP_per person'!E$2)/(_xlfn.XLOOKUP($E$2,EU_countries_GDP!$A$2:$A$29,EU_countries_GDP!$E$2:$E$29))),"")</f>
        <v>1.2323585826112147E-3</v>
      </c>
      <c r="DL112" s="5">
        <f>IFERROR(((((P112+AF112)*(1/$H112))+AV112)/$F$2)/($B$2*('CAR.CAP_per person'!F$2)/(_xlfn.XLOOKUP($E$2,EU_countries_GDP!$A$2:$A$29,EU_countries_GDP!$E$2:$E$29))),"")</f>
        <v>1.4581652341088104E-2</v>
      </c>
      <c r="DM112" s="5">
        <f>IFERROR(((((Q112+AG112)*(1/$H112))+AW112)/$F$2)/($B$2*('CAR.CAP_per person'!G$2)/(_xlfn.XLOOKUP($E$2,EU_countries_GDP!$A$2:$A$29,EU_countries_GDP!$E$2:$E$29))),"")</f>
        <v>2.2068506432768218E-3</v>
      </c>
      <c r="DN112" s="5">
        <f>IFERROR(((((R112+AH112)*(1/$H112))+AX112)/$F$2)/($B$2*('CAR.CAP_per person'!H$2)/(_xlfn.XLOOKUP($E$2,EU_countries_GDP!$A$2:$A$29,EU_countries_GDP!$E$2:$E$29))),"")</f>
        <v>4.3470102770016024E-5</v>
      </c>
      <c r="DO112" s="5">
        <f>IFERROR(((((S112+AI112)*(1/$H112))+AY112)/$F$2)/($B$2*('CAR.CAP_per person'!I$2)/(_xlfn.XLOOKUP($E$2,EU_countries_GDP!$A$2:$A$29,EU_countries_GDP!$E$2:$E$29))),"")</f>
        <v>6.9988897962393489E-4</v>
      </c>
      <c r="DP112" s="5">
        <f>IFERROR(((((T112+AJ112)*(1/$H112))+AZ112)/$F$2)/($B$2*('CAR.CAP_per person'!J$2)/(_xlfn.XLOOKUP($E$2,EU_countries_GDP!$A$2:$A$29,EU_countries_GDP!$E$2:$E$29))),"")</f>
        <v>4.8255997754084404E-3</v>
      </c>
      <c r="DQ112" s="5">
        <f>IFERROR(((((U112+AK112)*(1/$H112))+BA112)/$F$2)/($B$2*('CAR.CAP_per person'!K$2)/(_xlfn.XLOOKUP($E$2,EU_countries_GDP!$A$2:$A$29,EU_countries_GDP!$E$2:$E$29))),"")</f>
        <v>2.9230238504664189E-3</v>
      </c>
      <c r="DR112" s="5">
        <f>IFERROR(((((V112+AL112)*(1/$H112))+BB112)/$F$2)/($B$2*('CAR.CAP_per person'!L$2)/(_xlfn.XLOOKUP($E$2,EU_countries_GDP!$A$2:$A$29,EU_countries_GDP!$E$2:$E$29))),"")</f>
        <v>4.1349092520742497E-4</v>
      </c>
      <c r="DS112" s="5">
        <f>IFERROR(((((W112+AM112)*(1/$H112))+BC112)/$F$2)/($B$2*('CAR.CAP_per person'!M$2)/(_xlfn.XLOOKUP($E$2,EU_countries_GDP!$A$2:$A$29,EU_countries_GDP!$E$2:$E$29))),"")</f>
        <v>1.2985559188214053E-2</v>
      </c>
      <c r="DT112" s="5">
        <f>IFERROR(((((X112+AN112)*(1/$H112))+BD112)/$F$2)/($B$2*('CAR.CAP_per person'!N$2)/(_xlfn.XLOOKUP($E$2,EU_countries_GDP!$A$2:$A$29,EU_countries_GDP!$E$2:$E$29))),"")</f>
        <v>0.34671507181939637</v>
      </c>
      <c r="DU112" s="5">
        <f>IFERROR(((((Y112+AO112)*(1/$H112))+BE112)/$F$2)/($B$2*('CAR.CAP_per person'!O$2)/(_xlfn.XLOOKUP($E$2,EU_countries_GDP!$A$2:$A$29,EU_countries_GDP!$E$2:$E$29))),"")</f>
        <v>1.0615348146217661E-3</v>
      </c>
      <c r="DV112" s="5">
        <f>IFERROR(((((Z112+AP112)*(1/$H112))+BF112)/$F$2)/($B$2*('CAR.CAP_per person'!P$2)/(_xlfn.XLOOKUP($E$2,EU_countries_GDP!$A$2:$A$29,EU_countries_GDP!$E$2:$E$29))),"")</f>
        <v>9.4817786322475249E-3</v>
      </c>
      <c r="DW112" s="5">
        <f>IFERROR(((((AA112+AQ112)*(1/$H112))+BG112)/$F$2)/($B$2*('CAR.CAP_per person'!Q$2)/(_xlfn.XLOOKUP($E$2,EU_countries_GDP!$A$2:$A$29,EU_countries_GDP!$E$2:$E$29))),"")</f>
        <v>3.0409176126992153E-3</v>
      </c>
    </row>
    <row r="113" spans="1:127">
      <c r="A113" t="s">
        <v>226</v>
      </c>
      <c r="B113" t="str">
        <f>_xlfn.XLOOKUP(D113,Table5[Ingredient],Table5[Category],"",FALSE)</f>
        <v>Starch/satiating food</v>
      </c>
      <c r="C113" s="33" t="s">
        <v>177</v>
      </c>
      <c r="D113" s="33" t="s">
        <v>178</v>
      </c>
      <c r="E113" s="33">
        <v>0.33899999999999997</v>
      </c>
      <c r="F113" s="33" t="s">
        <v>179</v>
      </c>
      <c r="G113" s="33" t="s">
        <v>180</v>
      </c>
      <c r="H113" s="91">
        <f>Dataset_AT!R110</f>
        <v>4.3832428238944912E-2</v>
      </c>
      <c r="I113" s="33"/>
      <c r="J113" s="37">
        <f>IFERROR(INDEX('AveragePrices&amp;Codes'!G:AG, MATCH($D113, 'AveragePrices&amp;Codes'!$A:$A, 0), MATCH(Tool_Austria!$E$2, 'AveragePrices&amp;Codes'!$G$1:$AG$1, 0)),"")</f>
        <v>4.0569082692307692</v>
      </c>
      <c r="K113" s="37">
        <f>IFERROR(E113/(_xlfn.XLOOKUP(A113,Dataset_AT!$V$2:$V$9,Dataset_AT!$W$2:$W$9)),"")</f>
        <v>3.941860465116279E-3</v>
      </c>
      <c r="L113">
        <f>IFERROR(IF($F113="Raw",_xlfn.XLOOKUP(_xlfn.XLOOKUP(Tool_Austria!$D113,'AveragePrices&amp;Codes'!$A:$A,'AveragePrices&amp;Codes'!$B:$B),AGRIBALYSE_Raw!$B:$B,AGRIBALYSE_Raw!O:O)*$E113,_xlfn.XLOOKUP(_xlfn.XLOOKUP(Tool_Austria!$D113,'AveragePrices&amp;Codes'!$A:$A,'AveragePrices&amp;Codes'!$B:$B),AGRIBALYSE_Cooked!$C:$C,AGRIBALYSE_Cooked!P:P)*$E113),"")</f>
        <v>0.33543163514999996</v>
      </c>
      <c r="M113">
        <f>IFERROR(IF($F113="Raw",_xlfn.XLOOKUP(_xlfn.XLOOKUP(Tool_Austria!$D113,'AveragePrices&amp;Codes'!$A:$A,'AveragePrices&amp;Codes'!$B:$B),AGRIBALYSE_Raw!$B:$B,AGRIBALYSE_Raw!P:P)*$E113,_xlfn.XLOOKUP(_xlfn.XLOOKUP(Tool_Austria!$D113,'AveragePrices&amp;Codes'!$A:$A,'AveragePrices&amp;Codes'!$B:$B),AGRIBALYSE_Cooked!$C:$C,AGRIBALYSE_Cooked!Q:Q)*$E113),"")</f>
        <v>5.2881745649999999E-9</v>
      </c>
      <c r="N113">
        <f>IFERROR(IF($F113="Raw",_xlfn.XLOOKUP(_xlfn.XLOOKUP(Tool_Austria!$D113,'AveragePrices&amp;Codes'!$A:$A,'AveragePrices&amp;Codes'!$B:$B),AGRIBALYSE_Raw!$B:$B,AGRIBALYSE_Raw!Q:Q)*$E113,_xlfn.XLOOKUP(_xlfn.XLOOKUP(Tool_Austria!$D113,'AveragePrices&amp;Codes'!$A:$A,'AveragePrices&amp;Codes'!$B:$B),AGRIBALYSE_Cooked!$C:$C,AGRIBALYSE_Cooked!R:R)*$E113),"")</f>
        <v>3.3319901504999999E-2</v>
      </c>
      <c r="O113">
        <f>IFERROR(IF($F113="Raw",_xlfn.XLOOKUP(_xlfn.XLOOKUP(Tool_Austria!$D113,'AveragePrices&amp;Codes'!$A:$A,'AveragePrices&amp;Codes'!$B:$B),AGRIBALYSE_Raw!$B:$B,AGRIBALYSE_Raw!R:R)*$E113,_xlfn.XLOOKUP(_xlfn.XLOOKUP(Tool_Austria!$D113,'AveragePrices&amp;Codes'!$A:$A,'AveragePrices&amp;Codes'!$B:$B),AGRIBALYSE_Cooked!$C:$C,AGRIBALYSE_Cooked!S:S)*$E113),"")</f>
        <v>1.52266696005E-3</v>
      </c>
      <c r="P113">
        <f>IFERROR(IF($F113="Raw",_xlfn.XLOOKUP(_xlfn.XLOOKUP(Tool_Austria!$D113,'AveragePrices&amp;Codes'!$A:$A,'AveragePrices&amp;Codes'!$B:$B),AGRIBALYSE_Raw!$B:$B,AGRIBALYSE_Raw!S:S)*$E113,_xlfn.XLOOKUP(_xlfn.XLOOKUP(Tool_Austria!$D113,'AveragePrices&amp;Codes'!$A:$A,'AveragePrices&amp;Codes'!$B:$B),AGRIBALYSE_Cooked!$C:$C,AGRIBALYSE_Cooked!T:T)*$E113),"")</f>
        <v>2.6614476419999999E-8</v>
      </c>
      <c r="Q113">
        <f>IFERROR(IF($F113="Raw",_xlfn.XLOOKUP(_xlfn.XLOOKUP(Tool_Austria!$D113,'AveragePrices&amp;Codes'!$A:$A,'AveragePrices&amp;Codes'!$B:$B),AGRIBALYSE_Raw!$B:$B,AGRIBALYSE_Raw!T:T)*$E113,_xlfn.XLOOKUP(_xlfn.XLOOKUP(Tool_Austria!$D113,'AveragePrices&amp;Codes'!$A:$A,'AveragePrices&amp;Codes'!$B:$B),AGRIBALYSE_Cooked!$C:$C,AGRIBALYSE_Cooked!U:U)*$E113),"")</f>
        <v>1.1615290396499999E-8</v>
      </c>
      <c r="R113">
        <f>IFERROR(IF($F113="Raw",_xlfn.XLOOKUP(_xlfn.XLOOKUP(Tool_Austria!$D113,'AveragePrices&amp;Codes'!$A:$A,'AveragePrices&amp;Codes'!$B:$B),AGRIBALYSE_Raw!$B:$B,AGRIBALYSE_Raw!U:U)*$E113,_xlfn.XLOOKUP(_xlfn.XLOOKUP(Tool_Austria!$D113,'AveragePrices&amp;Codes'!$A:$A,'AveragePrices&amp;Codes'!$B:$B),AGRIBALYSE_Cooked!$C:$C,AGRIBALYSE_Cooked!V:V)*$E113),"")</f>
        <v>2.5285109954999999E-10</v>
      </c>
      <c r="S113">
        <f>IFERROR(IF($F113="Raw",_xlfn.XLOOKUP(_xlfn.XLOOKUP(Tool_Austria!$D113,'AveragePrices&amp;Codes'!$A:$A,'AveragePrices&amp;Codes'!$B:$B),AGRIBALYSE_Raw!$B:$B,AGRIBALYSE_Raw!V:V)*$E113,_xlfn.XLOOKUP(_xlfn.XLOOKUP(Tool_Austria!$D113,'AveragePrices&amp;Codes'!$A:$A,'AveragePrices&amp;Codes'!$B:$B),AGRIBALYSE_Cooked!$C:$C,AGRIBALYSE_Cooked!W:W)*$E113),"")</f>
        <v>3.5469368294999996E-3</v>
      </c>
      <c r="T113">
        <f>IFERROR(IF($F113="Raw",_xlfn.XLOOKUP(_xlfn.XLOOKUP(Tool_Austria!$D113,'AveragePrices&amp;Codes'!$A:$A,'AveragePrices&amp;Codes'!$B:$B),AGRIBALYSE_Raw!$B:$B,AGRIBALYSE_Raw!W:W)*$E113,_xlfn.XLOOKUP(_xlfn.XLOOKUP(Tool_Austria!$D113,'AveragePrices&amp;Codes'!$A:$A,'AveragePrices&amp;Codes'!$B:$B),AGRIBALYSE_Cooked!$C:$C,AGRIBALYSE_Cooked!X:X)*$E113),"")</f>
        <v>1.21865081085E-4</v>
      </c>
      <c r="U113">
        <f>IFERROR(IF($F113="Raw",_xlfn.XLOOKUP(_xlfn.XLOOKUP(Tool_Austria!$D113,'AveragePrices&amp;Codes'!$A:$A,'AveragePrices&amp;Codes'!$B:$B),AGRIBALYSE_Raw!$B:$B,AGRIBALYSE_Raw!X:X)*$E113,_xlfn.XLOOKUP(_xlfn.XLOOKUP(Tool_Austria!$D113,'AveragePrices&amp;Codes'!$A:$A,'AveragePrices&amp;Codes'!$B:$B),AGRIBALYSE_Cooked!$C:$C,AGRIBALYSE_Cooked!Y:Y)*$E113),"")</f>
        <v>3.0251863364999998E-3</v>
      </c>
      <c r="V113">
        <f>IFERROR(IF($F113="Raw",_xlfn.XLOOKUP(_xlfn.XLOOKUP(Tool_Austria!$D113,'AveragePrices&amp;Codes'!$A:$A,'AveragePrices&amp;Codes'!$B:$B),AGRIBALYSE_Raw!$B:$B,AGRIBALYSE_Raw!Y:Y)*$E113,_xlfn.XLOOKUP(_xlfn.XLOOKUP(Tool_Austria!$D113,'AveragePrices&amp;Codes'!$A:$A,'AveragePrices&amp;Codes'!$B:$B),AGRIBALYSE_Cooked!$C:$C,AGRIBALYSE_Cooked!Z:Z)*$E113),"")</f>
        <v>1.3831022702999999E-2</v>
      </c>
      <c r="W113">
        <f>IFERROR(IF($F113="Raw",_xlfn.XLOOKUP(_xlfn.XLOOKUP(Tool_Austria!$D113,'AveragePrices&amp;Codes'!$A:$A,'AveragePrices&amp;Codes'!$B:$B),AGRIBALYSE_Raw!$B:$B,AGRIBALYSE_Raw!Z:Z)*$E113,_xlfn.XLOOKUP(_xlfn.XLOOKUP(Tool_Austria!$D113,'AveragePrices&amp;Codes'!$A:$A,'AveragePrices&amp;Codes'!$B:$B),AGRIBALYSE_Cooked!$C:$C,AGRIBALYSE_Cooked!AA:AA)*$E113),"")</f>
        <v>2.3900940749999995</v>
      </c>
      <c r="X113">
        <f>IFERROR(IF($F113="Raw",_xlfn.XLOOKUP(_xlfn.XLOOKUP(Tool_Austria!$D113,'AveragePrices&amp;Codes'!$A:$A,'AveragePrices&amp;Codes'!$B:$B),AGRIBALYSE_Raw!$B:$B,AGRIBALYSE_Raw!AA:AA)*$E113,_xlfn.XLOOKUP(_xlfn.XLOOKUP(Tool_Austria!$D113,'AveragePrices&amp;Codes'!$A:$A,'AveragePrices&amp;Codes'!$B:$B),AGRIBALYSE_Cooked!$C:$C,AGRIBALYSE_Cooked!AB:AB)*$E113),"")</f>
        <v>37.097212394999993</v>
      </c>
      <c r="Y113">
        <f>IFERROR(IF($F113="Raw",_xlfn.XLOOKUP(_xlfn.XLOOKUP(Tool_Austria!$D113,'AveragePrices&amp;Codes'!$A:$A,'AveragePrices&amp;Codes'!$B:$B),AGRIBALYSE_Raw!$B:$B,AGRIBALYSE_Raw!AB:AB)*$E113,_xlfn.XLOOKUP(_xlfn.XLOOKUP(Tool_Austria!$D113,'AveragePrices&amp;Codes'!$A:$A,'AveragePrices&amp;Codes'!$B:$B),AGRIBALYSE_Cooked!$C:$C,AGRIBALYSE_Cooked!AC:AC)*$E113),"")</f>
        <v>0.16673876194499998</v>
      </c>
      <c r="Z113">
        <f>IFERROR(IF($F113="Raw",_xlfn.XLOOKUP(_xlfn.XLOOKUP(Tool_Austria!$D113,'AveragePrices&amp;Codes'!$A:$A,'AveragePrices&amp;Codes'!$B:$B),AGRIBALYSE_Raw!$B:$B,AGRIBALYSE_Raw!AC:AC)*$E113,_xlfn.XLOOKUP(_xlfn.XLOOKUP(Tool_Austria!$D113,'AveragePrices&amp;Codes'!$A:$A,'AveragePrices&amp;Codes'!$B:$B),AGRIBALYSE_Cooked!$C:$C,AGRIBALYSE_Cooked!AD:AD)*$E113),"")</f>
        <v>3.9361401869999999</v>
      </c>
      <c r="AA113">
        <f>IFERROR(IF($F113="Raw",_xlfn.XLOOKUP(_xlfn.XLOOKUP(Tool_Austria!$D113,'AveragePrices&amp;Codes'!$A:$A,'AveragePrices&amp;Codes'!$B:$B),AGRIBALYSE_Raw!$B:$B,AGRIBALYSE_Raw!AD:AD)*$E113,_xlfn.XLOOKUP(_xlfn.XLOOKUP(Tool_Austria!$D113,'AveragePrices&amp;Codes'!$A:$A,'AveragePrices&amp;Codes'!$B:$B),AGRIBALYSE_Cooked!$C:$C,AGRIBALYSE_Cooked!AE:AE)*$E113),"")</f>
        <v>1.6243114657499996E-6</v>
      </c>
      <c r="AB113" cm="1">
        <f t="array" ref="AB113">IFERROR(_xlfn.XLOOKUP(Tool_Austria!$F113&amp;$E$2,'Cooking methods'!$A:$A&amp;'Cooking methods'!$B:$B,'Cooking methods'!C:C)*$E113,"")</f>
        <v>6.6809489459999996E-2</v>
      </c>
      <c r="AC113" cm="1">
        <f t="array" ref="AC113">IFERROR(_xlfn.XLOOKUP(Tool_Austria!$F113&amp;$E$2,'Cooking methods'!$A:$A&amp;'Cooking methods'!$B:$B,'Cooking methods'!D:D)*$E113,"")</f>
        <v>2.3927748971699993E-9</v>
      </c>
      <c r="AD113" cm="1">
        <f t="array" ref="AD113">IFERROR(_xlfn.XLOOKUP(Tool_Austria!$F113&amp;$E$2,'Cooking methods'!$A:$A&amp;'Cooking methods'!$B:$B,'Cooking methods'!E:E)*$E113,"")</f>
        <v>4.7493899999999992E-3</v>
      </c>
      <c r="AE113" cm="1">
        <f t="array" ref="AE113">IFERROR(_xlfn.XLOOKUP(Tool_Austria!$F113&amp;$E$2,'Cooking methods'!$A:$A&amp;'Cooking methods'!$B:$B,'Cooking methods'!F:F)*$E113,"")</f>
        <v>1.2099485961E-4</v>
      </c>
      <c r="AF113" cm="1">
        <f t="array" ref="AF113">IFERROR(_xlfn.XLOOKUP(Tool_Austria!$F113&amp;$E$2,'Cooking methods'!$A:$A&amp;'Cooking methods'!$B:$B,'Cooking methods'!G:G)*$E113,"")</f>
        <v>4.8827309039999996E-10</v>
      </c>
      <c r="AG113" cm="1">
        <f t="array" ref="AG113">IFERROR(_xlfn.XLOOKUP(Tool_Austria!$F113&amp;$E$2,'Cooking methods'!$A:$A&amp;'Cooking methods'!$B:$B,'Cooking methods'!H:H)*$E113,"")</f>
        <v>2.7706956803999994E-10</v>
      </c>
      <c r="AH113" cm="1">
        <f t="array" ref="AH113">IFERROR(_xlfn.XLOOKUP(Tool_Austria!$F113&amp;$E$2,'Cooking methods'!$A:$A&amp;'Cooking methods'!$B:$B,'Cooking methods'!I:I)*$E113,"")</f>
        <v>1.5015198586799998E-10</v>
      </c>
      <c r="AI113" cm="1">
        <f t="array" ref="AI113">IFERROR(_xlfn.XLOOKUP(Tool_Austria!$F113&amp;$E$2,'Cooking methods'!$A:$A&amp;'Cooking methods'!$B:$B,'Cooking methods'!J:J)*$E113,"")</f>
        <v>8.4354234449999995E-5</v>
      </c>
      <c r="AJ113" cm="1">
        <f t="array" ref="AJ113">IFERROR(_xlfn.XLOOKUP(Tool_Austria!$F113&amp;$E$2,'Cooking methods'!$A:$A&amp;'Cooking methods'!$B:$B,'Cooking methods'!K:K)*$E113,"")</f>
        <v>1.8069840734999999E-5</v>
      </c>
      <c r="AK113" cm="1">
        <f t="array" ref="AK113">IFERROR(_xlfn.XLOOKUP(Tool_Austria!$F113&amp;$E$2,'Cooking methods'!$A:$A&amp;'Cooking methods'!$B:$B,'Cooking methods'!L:L)*$E113,"")</f>
        <v>3.4165877699999996E-5</v>
      </c>
      <c r="AL113" cm="1">
        <f t="array" ref="AL113">IFERROR(_xlfn.XLOOKUP(Tool_Austria!$F113&amp;$E$2,'Cooking methods'!$A:$A&amp;'Cooking methods'!$B:$B,'Cooking methods'!M:M)*$E113,"")</f>
        <v>2.3047770974999999E-4</v>
      </c>
      <c r="AM113" cm="1">
        <f t="array" ref="AM113">IFERROR(_xlfn.XLOOKUP(Tool_Austria!$F113&amp;$E$2,'Cooking methods'!$A:$A&amp;'Cooking methods'!$B:$B,'Cooking methods'!N:N)*$E113,"")</f>
        <v>0.16958727215999997</v>
      </c>
      <c r="AN113" cm="1">
        <f t="array" ref="AN113">IFERROR(_xlfn.XLOOKUP(Tool_Austria!$F113&amp;$E$2,'Cooking methods'!$A:$A&amp;'Cooking methods'!$B:$B,'Cooking methods'!O:O)*$E113,"")</f>
        <v>9.782977259999999E-2</v>
      </c>
      <c r="AO113" cm="1">
        <f t="array" ref="AO113">IFERROR(_xlfn.XLOOKUP(Tool_Austria!$F113&amp;$E$2,'Cooking methods'!$A:$A&amp;'Cooking methods'!$B:$B,'Cooking methods'!P:P)*$E113,"")</f>
        <v>1.751800806E-2</v>
      </c>
      <c r="AP113" cm="1">
        <f t="array" ref="AP113">IFERROR(_xlfn.XLOOKUP(Tool_Austria!$F113&amp;$E$2,'Cooking methods'!$A:$A&amp;'Cooking methods'!$B:$B,'Cooking methods'!Q:Q)*$E113,"")</f>
        <v>1.0544147587799999</v>
      </c>
      <c r="AQ113" cm="1">
        <f t="array" ref="AQ113">IFERROR(_xlfn.XLOOKUP(Tool_Austria!$F113&amp;$E$2,'Cooking methods'!$A:$A&amp;'Cooking methods'!$B:$B,'Cooking methods'!R:R)*$E113,"")</f>
        <v>1.0147226386799999E-7</v>
      </c>
      <c r="AR113" cm="1">
        <f t="array" ref="AR113">IFERROR(_xlfn.XLOOKUP(Tool_Austria!$G113&amp;$E$2,'Waste management'!$A:$A&amp;'Waste management'!$B:$B,'Waste management'!C:C)*$E113,"")</f>
        <v>1.8980609999999998E-2</v>
      </c>
      <c r="AS113" cm="1">
        <f t="array" ref="AS113">IFERROR(_xlfn.XLOOKUP(Tool_Austria!$G113&amp;$E$2,'Waste management'!$A:$A&amp;'Waste management'!$B:$B,'Waste management'!D:D)*$E113,"")</f>
        <v>1.2949833899999997E-10</v>
      </c>
      <c r="AT113" cm="1">
        <f t="array" ref="AT113">IFERROR(_xlfn.XLOOKUP(Tool_Austria!$G113&amp;$E$2,'Waste management'!$A:$A&amp;'Waste management'!$B:$B,'Waste management'!E:E)*$E113,"")</f>
        <v>3.4916999999999999E-4</v>
      </c>
      <c r="AU113" cm="1">
        <f t="array" ref="AU113">IFERROR(_xlfn.XLOOKUP(Tool_Austria!$G113&amp;$E$2,'Waste management'!$A:$A&amp;'Waste management'!$B:$B,'Waste management'!F:F)*$E113,"")</f>
        <v>4.0679999999999997E-5</v>
      </c>
      <c r="AV113" cm="1">
        <f t="array" ref="AV113">IFERROR(_xlfn.XLOOKUP(Tool_Austria!$G113&amp;$E$2,'Waste management'!$A:$A&amp;'Waste management'!$B:$B,'Waste management'!G:G)*$E113,"")</f>
        <v>3.9254843999999993E-9</v>
      </c>
      <c r="AW113" cm="1">
        <f t="array" ref="AW113">IFERROR(_xlfn.XLOOKUP(Tool_Austria!$G113&amp;$E$2,'Waste management'!$A:$A&amp;'Waste management'!$B:$B,'Waste management'!H:H)*$E113,"")</f>
        <v>1.2795588899999999E-10</v>
      </c>
      <c r="AX113" cm="1">
        <f t="array" ref="AX113">IFERROR(_xlfn.XLOOKUP(Tool_Austria!$G113&amp;$E$2,'Waste management'!$A:$A&amp;'Waste management'!$B:$B,'Waste management'!I:I)*$E113,"")</f>
        <v>9.0973022999999991E-11</v>
      </c>
      <c r="AY113" cm="1">
        <f t="array" ref="AY113">IFERROR(_xlfn.XLOOKUP(Tool_Austria!$G113&amp;$E$2,'Waste management'!$A:$A&amp;'Waste management'!$B:$B,'Waste management'!J:J)*$E113,"")</f>
        <v>7.4918999999999995E-4</v>
      </c>
      <c r="AZ113" cm="1">
        <f t="array" ref="AZ113">IFERROR(_xlfn.XLOOKUP(Tool_Austria!$G113&amp;$E$2,'Waste management'!$A:$A&amp;'Waste management'!$B:$B,'Waste management'!K:K)*$E113,"")</f>
        <v>1.8236233799999999E-6</v>
      </c>
      <c r="BA113" cm="1">
        <f t="array" ref="BA113">IFERROR(_xlfn.XLOOKUP(Tool_Austria!$G113&amp;$E$2,'Waste management'!$A:$A&amp;'Waste management'!$B:$B,'Waste management'!L:L)*$E113,"")</f>
        <v>3.2815674599999997E-5</v>
      </c>
      <c r="BB113" cm="1">
        <f t="array" ref="BB113">IFERROR(_xlfn.XLOOKUP(Tool_Austria!$G113&amp;$E$2,'Waste management'!$A:$A&amp;'Waste management'!$B:$B,'Waste management'!M:M)*$E113,"")</f>
        <v>3.3018599999999998E-3</v>
      </c>
      <c r="BC113" cm="1">
        <f t="array" ref="BC113">IFERROR(_xlfn.XLOOKUP(Tool_Austria!$G113&amp;$E$2,'Waste management'!$A:$A&amp;'Waste management'!$B:$B,'Waste management'!N:N)*$E113,"")</f>
        <v>2.8391724599999999</v>
      </c>
      <c r="BD113" cm="1">
        <f t="array" ref="BD113">IFERROR(_xlfn.XLOOKUP(Tool_Austria!$G113&amp;$E$2,'Waste management'!$A:$A&amp;'Waste management'!$B:$B,'Waste management'!O:O)*$E113,"")</f>
        <v>0.18102938999999998</v>
      </c>
      <c r="BE113" cm="1">
        <f t="array" ref="BE113">IFERROR(_xlfn.XLOOKUP(Tool_Austria!$G113&amp;$E$2,'Waste management'!$A:$A&amp;'Waste management'!$B:$B,'Waste management'!P:P)*$E113,"")</f>
        <v>3.9086699999999995E-3</v>
      </c>
      <c r="BF113" cm="1">
        <f t="array" ref="BF113">IFERROR(_xlfn.XLOOKUP(Tool_Austria!$G113&amp;$E$2,'Waste management'!$A:$A&amp;'Waste management'!$B:$B,'Waste management'!Q:Q)*$E113,"")</f>
        <v>0.11376500999999999</v>
      </c>
      <c r="BG113" cm="1">
        <f t="array" ref="BG113">IFERROR(_xlfn.XLOOKUP(Tool_Austria!$G113&amp;$E$2,'Waste management'!$A:$A&amp;'Waste management'!$B:$B,'Waste management'!R:R)*$E113,"")</f>
        <v>3.6971339999999997E-8</v>
      </c>
      <c r="BH113">
        <f>IFERROR((L113+AR113+AB113)*_xlfn.XLOOKUP(Tool_Austria!BH$4,Monetization_Factors!$A:$A,Monetization_Factors!$D:$D),"")</f>
        <v>5.4801314278001147E-2</v>
      </c>
      <c r="BI113">
        <f>IFERROR((M113+AS113+AC113)*_xlfn.XLOOKUP(Tool_Austria!BI$4,Monetization_Factors!$A:$A,Monetization_Factors!$D:$D),"")</f>
        <v>3.1266032512644874E-7</v>
      </c>
      <c r="BJ113">
        <f>IFERROR((N113+AT113+AD113)*_xlfn.XLOOKUP(Tool_Austria!BJ$4,Monetization_Factors!$A:$A,Monetization_Factors!$D:$D),"")</f>
        <v>5.8633613847973326E-5</v>
      </c>
      <c r="BK113">
        <f>IFERROR((O113+AU113+AE113)*_xlfn.XLOOKUP(Tool_Austria!BK$4,Monetization_Factors!$A:$A,Monetization_Factors!$D:$D),"")</f>
        <v>2.5495437248845175E-3</v>
      </c>
      <c r="BL113">
        <f>IFERROR((P113+AV113+AF113)*_xlfn.XLOOKUP(Tool_Austria!BL$4,Monetization_Factors!$A:$A,Monetization_Factors!$D:$D),"")</f>
        <v>3.0974678739992465E-2</v>
      </c>
      <c r="BM113">
        <f>IFERROR((Q113+AW113+AG113)*_xlfn.XLOOKUP(Tool_Austria!BM$4,Monetization_Factors!$A:$A,Monetization_Factors!$D:$D),"")</f>
        <v>2.4961508654886048E-3</v>
      </c>
      <c r="BN113">
        <f>IFERROR((R113+AX113+AH113)*_xlfn.XLOOKUP(Tool_Austria!BN$4,Monetization_Factors!$A:$A,Monetization_Factors!$D:$D),"")</f>
        <v>5.6789535749206472E-4</v>
      </c>
      <c r="BO113">
        <f>IFERROR((S113+AY113+AI113)*_xlfn.XLOOKUP(Tool_Austria!BO$4,Monetization_Factors!$A:$A,Monetization_Factors!$D:$D),"")</f>
        <v>1.9179474963606307E-3</v>
      </c>
      <c r="BP113">
        <f>IFERROR((T113+AZ113+AJ113)*_xlfn.XLOOKUP(Tool_Austria!BP$4,Monetization_Factors!$A:$A,Monetization_Factors!$D:$D),"")</f>
        <v>3.4580456453164892E-4</v>
      </c>
      <c r="BQ113">
        <f>IFERROR((U113+BA113+AK113)*_xlfn.XLOOKUP(Tool_Austria!BQ$4,Monetization_Factors!$A:$A,Monetization_Factors!$D:$D),"")</f>
        <v>1.2649043353399884E-2</v>
      </c>
      <c r="BR113" t="str">
        <f>IFERROR((V113+BB113+AL113)*_xlfn.XLOOKUP(Tool_Austria!BR$4,Monetization_Factors!$A:$A,Monetization_Factors!$D:$D),"")</f>
        <v/>
      </c>
      <c r="BS113">
        <f>IFERROR((W113+BC113+AM113)*_xlfn.XLOOKUP(Tool_Austria!BS$4,Monetization_Factors!$A:$A,Monetization_Factors!$D:$D),"")</f>
        <v>2.6272296181242003E-4</v>
      </c>
      <c r="BT113">
        <f>IFERROR((X113+BD113+AN113)*_xlfn.XLOOKUP(Tool_Austria!BT$4,Monetization_Factors!$A:$A,Monetization_Factors!$D:$D),"")</f>
        <v>8.3226286559909875E-3</v>
      </c>
      <c r="BU113">
        <f>IFERROR((Y113+BE113+AO113)*_xlfn.XLOOKUP(Tool_Austria!BU$4,Monetization_Factors!$A:$A,Monetization_Factors!$D:$D),"")</f>
        <v>1.1957776592480356E-3</v>
      </c>
      <c r="BV113">
        <f>IFERROR((Z113+BF113+AP113)*_xlfn.XLOOKUP(Tool_Austria!BV$4,Monetization_Factors!$A:$A,Monetization_Factors!$D:$D),"")</f>
        <v>8.4286628723434752E-3</v>
      </c>
      <c r="BW113">
        <f>IFERROR((AA113+BG113+AQ113)*_xlfn.XLOOKUP(Tool_Austria!BW$4,Monetization_Factors!$A:$A,Monetization_Factors!$D:$D),"")</f>
        <v>3.6826064212716007E-6</v>
      </c>
      <c r="BX113" s="38" cm="1">
        <f t="array" ref="BX113">IFERROR(_xlfn.IFS(I113&lt;&gt;0,I113*E113,I113="",J113*E113),"")</f>
        <v>1.3752919032692306</v>
      </c>
      <c r="BY113" s="38">
        <f t="shared" si="43"/>
        <v>0.12457479941014023</v>
      </c>
      <c r="BZ113" s="38">
        <f t="shared" si="44"/>
        <v>1.4998667026793708</v>
      </c>
      <c r="CA113" s="38">
        <f t="shared" si="45"/>
        <v>2.3074872348913399E-3</v>
      </c>
      <c r="CB113">
        <f t="shared" si="48"/>
        <v>0.42122173460999995</v>
      </c>
      <c r="CC113">
        <f t="shared" si="48"/>
        <v>7.8104478011699996E-9</v>
      </c>
      <c r="CD113">
        <f t="shared" si="48"/>
        <v>3.8418461505000001E-2</v>
      </c>
      <c r="CE113">
        <f t="shared" si="48"/>
        <v>1.68434181966E-3</v>
      </c>
      <c r="CF113">
        <f t="shared" si="48"/>
        <v>3.1028233910400001E-8</v>
      </c>
      <c r="CG113">
        <f t="shared" si="48"/>
        <v>1.2020315853539999E-8</v>
      </c>
      <c r="CH113">
        <f t="shared" si="48"/>
        <v>4.9397610841799994E-10</v>
      </c>
      <c r="CI113">
        <f t="shared" si="48"/>
        <v>4.3804810639499992E-3</v>
      </c>
      <c r="CJ113">
        <f t="shared" si="48"/>
        <v>1.4175854519999999E-4</v>
      </c>
      <c r="CK113">
        <f t="shared" si="48"/>
        <v>3.0921678887999996E-3</v>
      </c>
      <c r="CL113">
        <f t="shared" si="48"/>
        <v>1.7363360412749999E-2</v>
      </c>
      <c r="CM113">
        <f t="shared" si="48"/>
        <v>5.3988538071599992</v>
      </c>
      <c r="CN113">
        <f t="shared" si="48"/>
        <v>37.376071557599992</v>
      </c>
      <c r="CO113">
        <f t="shared" si="48"/>
        <v>0.18816544000499999</v>
      </c>
      <c r="CP113">
        <f t="shared" si="48"/>
        <v>5.1043199557799994</v>
      </c>
      <c r="CQ113">
        <f t="shared" si="37"/>
        <v>1.7627550696179997E-6</v>
      </c>
      <c r="CR113">
        <f t="shared" si="63"/>
        <v>6.4803343786153838E-4</v>
      </c>
      <c r="CS113">
        <f t="shared" si="63"/>
        <v>1.2016073540261537E-11</v>
      </c>
      <c r="CT113">
        <f t="shared" si="63"/>
        <v>5.9105325392307694E-5</v>
      </c>
      <c r="CU113">
        <f t="shared" si="63"/>
        <v>2.5912951071692306E-6</v>
      </c>
      <c r="CV113">
        <f t="shared" si="63"/>
        <v>4.7735744477538463E-11</v>
      </c>
      <c r="CW113">
        <f t="shared" si="63"/>
        <v>1.8492793620830769E-11</v>
      </c>
      <c r="CX113">
        <f t="shared" si="63"/>
        <v>7.5996324371999994E-13</v>
      </c>
      <c r="CY113">
        <f t="shared" si="63"/>
        <v>6.7392016368461531E-6</v>
      </c>
      <c r="CZ113">
        <f t="shared" si="63"/>
        <v>2.1809006953846152E-7</v>
      </c>
      <c r="DA113">
        <f t="shared" si="63"/>
        <v>4.7571813673846146E-6</v>
      </c>
      <c r="DB113">
        <f t="shared" si="63"/>
        <v>2.6712862173461535E-5</v>
      </c>
      <c r="DC113">
        <f t="shared" si="63"/>
        <v>8.3059289340923059E-3</v>
      </c>
      <c r="DD113">
        <f t="shared" si="63"/>
        <v>5.7501648550153835E-2</v>
      </c>
      <c r="DE113">
        <f t="shared" si="63"/>
        <v>2.894852923153846E-4</v>
      </c>
      <c r="DF113">
        <f t="shared" si="63"/>
        <v>7.8527999319692298E-3</v>
      </c>
      <c r="DG113">
        <f t="shared" si="38"/>
        <v>2.7119308763353843E-9</v>
      </c>
      <c r="DH113" s="5">
        <f>IFERROR(((((L113+AB113)*(1/$H113))+AR113)/$F$2)/($B$2*('CAR.CAP_per person'!B$2)/(_xlfn.XLOOKUP($E$2,EU_countries_GDP!$A$2:$A$29,EU_countries_GDP!$E$2:$E$29))),"")</f>
        <v>0.20676762162088708</v>
      </c>
      <c r="DI113" s="5">
        <f>IFERROR(((((M113+AC113)*(1/$H113))+AS113)/$F$2)/($B$2*('CAR.CAP_per person'!C$2)/(_xlfn.XLOOKUP($E$2,EU_countries_GDP!$A$2:$A$29,EU_countries_GDP!$E$2:$E$29))),"")</f>
        <v>4.9793893652047879E-5</v>
      </c>
      <c r="DJ113" s="5">
        <f>IFERROR(((((N113+AD113)*(1/$H113))+AT113)/$F$2)/($B$2*('CAR.CAP_per person'!D$2)/(_xlfn.XLOOKUP($E$2,EU_countries_GDP!$A$2:$A$29,EU_countries_GDP!$E$2:$E$29))),"")</f>
        <v>2.52539516210513E-4</v>
      </c>
      <c r="DK113" s="5">
        <f>IFERROR(((((O113+AE113)*(1/$H113))+AU113)/$F$2)/($B$2*('CAR.CAP_per person'!E$2)/(_xlfn.XLOOKUP($E$2,EU_countries_GDP!$A$2:$A$29,EU_countries_GDP!$E$2:$E$29))),"")</f>
        <v>1.4139725583865221E-2</v>
      </c>
      <c r="DL113" s="5">
        <f>IFERROR(((((P113+AF113)*(1/$H113))+AV113)/$F$2)/($B$2*('CAR.CAP_per person'!F$2)/(_xlfn.XLOOKUP($E$2,EU_countries_GDP!$A$2:$A$29,EU_countries_GDP!$E$2:$E$29))),"")</f>
        <v>0.18449140462062419</v>
      </c>
      <c r="DM113" s="5">
        <f>IFERROR(((((Q113+AG113)*(1/$H113))+AW113)/$F$2)/($B$2*('CAR.CAP_per person'!G$2)/(_xlfn.XLOOKUP($E$2,EU_countries_GDP!$A$2:$A$29,EU_countries_GDP!$E$2:$E$29))),"")</f>
        <v>4.3250683453761297E-2</v>
      </c>
      <c r="DN113" s="5">
        <f>IFERROR(((((R113+AH113)*(1/$H113))+AX113)/$F$2)/($B$2*('CAR.CAP_per person'!H$2)/(_xlfn.XLOOKUP($E$2,EU_countries_GDP!$A$2:$A$29,EU_countries_GDP!$E$2:$E$29))),"")</f>
        <v>3.4678851021323668E-4</v>
      </c>
      <c r="DO113" s="5">
        <f>IFERROR(((((S113+AI113)*(1/$H113))+AY113)/$F$2)/($B$2*('CAR.CAP_per person'!I$2)/(_xlfn.XLOOKUP($E$2,EU_countries_GDP!$A$2:$A$29,EU_countries_GDP!$E$2:$E$29))),"")</f>
        <v>1.2768439246331763E-2</v>
      </c>
      <c r="DP113" s="5">
        <f>IFERROR(((((T113+AJ113)*(1/$H113))+AZ113)/$F$2)/($B$2*('CAR.CAP_per person'!J$2)/(_xlfn.XLOOKUP($E$2,EU_countries_GDP!$A$2:$A$29,EU_countries_GDP!$E$2:$E$29))),"")</f>
        <v>8.4222821831347064E-2</v>
      </c>
      <c r="DQ113" s="5">
        <f>IFERROR(((((U113+AK113)*(1/$H113))+BA113)/$F$2)/($B$2*('CAR.CAP_per person'!K$2)/(_xlfn.XLOOKUP($E$2,EU_countries_GDP!$A$2:$A$29,EU_countries_GDP!$E$2:$E$29))),"")</f>
        <v>5.3329876608026808E-2</v>
      </c>
      <c r="DR113" s="5">
        <f>IFERROR(((((V113+AL113)*(1/$H113))+BB113)/$F$2)/($B$2*('CAR.CAP_per person'!L$2)/(_xlfn.XLOOKUP($E$2,EU_countries_GDP!$A$2:$A$29,EU_countries_GDP!$E$2:$E$29))),"")</f>
        <v>8.0926386151202213E-3</v>
      </c>
      <c r="DS113" s="5">
        <f>IFERROR(((((W113+AM113)*(1/$H113))+BC113)/$F$2)/($B$2*('CAR.CAP_per person'!M$2)/(_xlfn.XLOOKUP($E$2,EU_countries_GDP!$A$2:$A$29,EU_countries_GDP!$E$2:$E$29))),"")</f>
        <v>7.138135176436787E-2</v>
      </c>
      <c r="DT113" s="5">
        <f>IFERROR(((((X113+AN113)*(1/$H113))+BD113)/$F$2)/($B$2*('CAR.CAP_per person'!N$2)/(_xlfn.XLOOKUP($E$2,EU_countries_GDP!$A$2:$A$29,EU_countries_GDP!$E$2:$E$29))),"")</f>
        <v>10.216328037337195</v>
      </c>
      <c r="DU113" s="5">
        <f>IFERROR(((((Y113+AO113)*(1/$H113))+BE113)/$F$2)/($B$2*('CAR.CAP_per person'!O$2)/(_xlfn.XLOOKUP($E$2,EU_countries_GDP!$A$2:$A$29,EU_countries_GDP!$E$2:$E$29))),"")</f>
        <v>3.5432866872773458E-3</v>
      </c>
      <c r="DV113" s="5">
        <f>IFERROR(((((Z113+AP113)*(1/$H113))+BF113)/$F$2)/($B$2*('CAR.CAP_per person'!P$2)/(_xlfn.XLOOKUP($E$2,EU_countries_GDP!$A$2:$A$29,EU_countries_GDP!$E$2:$E$29))),"")</f>
        <v>7.7906289751365571E-2</v>
      </c>
      <c r="DW113" s="5">
        <f>IFERROR(((((AA113+AQ113)*(1/$H113))+BG113)/$F$2)/($B$2*('CAR.CAP_per person'!Q$2)/(_xlfn.XLOOKUP($E$2,EU_countries_GDP!$A$2:$A$29,EU_countries_GDP!$E$2:$E$29))),"")</f>
        <v>2.7447438884984028E-2</v>
      </c>
    </row>
    <row r="114" spans="1:127">
      <c r="A114" t="s">
        <v>226</v>
      </c>
      <c r="B114" t="str">
        <f>_xlfn.XLOOKUP(D114,Table5[Ingredient],Table5[Category],"",FALSE)</f>
        <v xml:space="preserve">Other </v>
      </c>
      <c r="C114" s="33" t="s">
        <v>177</v>
      </c>
      <c r="D114" s="33" t="s">
        <v>227</v>
      </c>
      <c r="E114" s="33">
        <v>0.16949999999999998</v>
      </c>
      <c r="F114" s="33" t="s">
        <v>182</v>
      </c>
      <c r="G114" s="33" t="s">
        <v>180</v>
      </c>
      <c r="H114" s="91">
        <f>Dataset_AT!R111</f>
        <v>4.3832428238944912E-2</v>
      </c>
      <c r="I114" s="33"/>
      <c r="J114" s="37">
        <f>IFERROR(INDEX('AveragePrices&amp;Codes'!G:AG, MATCH($D114, 'AveragePrices&amp;Codes'!$A:$A, 0), MATCH(Tool_Austria!$E$2, 'AveragePrices&amp;Codes'!$G$1:$AG$1, 0)),"")</f>
        <v>1.7996749999999999</v>
      </c>
      <c r="K114" s="37">
        <f>IFERROR(E114/(_xlfn.XLOOKUP(A114,Dataset_AT!$V$2:$V$9,Dataset_AT!$W$2:$W$9)),"")</f>
        <v>1.9709302325581395E-3</v>
      </c>
      <c r="L114">
        <f>IFERROR(IF($F114="Raw",_xlfn.XLOOKUP(_xlfn.XLOOKUP(Tool_Austria!$D114,'AveragePrices&amp;Codes'!$A:$A,'AveragePrices&amp;Codes'!$B:$B),AGRIBALYSE_Raw!$B:$B,AGRIBALYSE_Raw!O:O)*$E114,_xlfn.XLOOKUP(_xlfn.XLOOKUP(Tool_Austria!$D114,'AveragePrices&amp;Codes'!$A:$A,'AveragePrices&amp;Codes'!$B:$B),AGRIBALYSE_Cooked!$C:$C,AGRIBALYSE_Cooked!P:P)*$E114),"")</f>
        <v>0.69718872209999982</v>
      </c>
      <c r="M114">
        <f>IFERROR(IF($F114="Raw",_xlfn.XLOOKUP(_xlfn.XLOOKUP(Tool_Austria!$D114,'AveragePrices&amp;Codes'!$A:$A,'AveragePrices&amp;Codes'!$B:$B),AGRIBALYSE_Raw!$B:$B,AGRIBALYSE_Raw!P:P)*$E114,_xlfn.XLOOKUP(_xlfn.XLOOKUP(Tool_Austria!$D114,'AveragePrices&amp;Codes'!$A:$A,'AveragePrices&amp;Codes'!$B:$B),AGRIBALYSE_Cooked!$C:$C,AGRIBALYSE_Cooked!Q:Q)*$E114),"")</f>
        <v>2.447884083E-8</v>
      </c>
      <c r="N114">
        <f>IFERROR(IF($F114="Raw",_xlfn.XLOOKUP(_xlfn.XLOOKUP(Tool_Austria!$D114,'AveragePrices&amp;Codes'!$A:$A,'AveragePrices&amp;Codes'!$B:$B),AGRIBALYSE_Raw!$B:$B,AGRIBALYSE_Raw!Q:Q)*$E114,_xlfn.XLOOKUP(_xlfn.XLOOKUP(Tool_Austria!$D114,'AveragePrices&amp;Codes'!$A:$A,'AveragePrices&amp;Codes'!$B:$B),AGRIBALYSE_Cooked!$C:$C,AGRIBALYSE_Cooked!R:R)*$E114),"")</f>
        <v>8.2013225879999985E-2</v>
      </c>
      <c r="O114">
        <f>IFERROR(IF($F114="Raw",_xlfn.XLOOKUP(_xlfn.XLOOKUP(Tool_Austria!$D114,'AveragePrices&amp;Codes'!$A:$A,'AveragePrices&amp;Codes'!$B:$B),AGRIBALYSE_Raw!$B:$B,AGRIBALYSE_Raw!R:R)*$E114,_xlfn.XLOOKUP(_xlfn.XLOOKUP(Tool_Austria!$D114,'AveragePrices&amp;Codes'!$A:$A,'AveragePrices&amp;Codes'!$B:$B),AGRIBALYSE_Cooked!$C:$C,AGRIBALYSE_Cooked!S:S)*$E114),"")</f>
        <v>2.5137492404999997E-3</v>
      </c>
      <c r="P114">
        <f>IFERROR(IF($F114="Raw",_xlfn.XLOOKUP(_xlfn.XLOOKUP(Tool_Austria!$D114,'AveragePrices&amp;Codes'!$A:$A,'AveragePrices&amp;Codes'!$B:$B),AGRIBALYSE_Raw!$B:$B,AGRIBALYSE_Raw!S:S)*$E114,_xlfn.XLOOKUP(_xlfn.XLOOKUP(Tool_Austria!$D114,'AveragePrices&amp;Codes'!$A:$A,'AveragePrices&amp;Codes'!$B:$B),AGRIBALYSE_Cooked!$C:$C,AGRIBALYSE_Cooked!T:T)*$E114),"")</f>
        <v>4.8660973604999995E-8</v>
      </c>
      <c r="Q114">
        <f>IFERROR(IF($F114="Raw",_xlfn.XLOOKUP(_xlfn.XLOOKUP(Tool_Austria!$D114,'AveragePrices&amp;Codes'!$A:$A,'AveragePrices&amp;Codes'!$B:$B),AGRIBALYSE_Raw!$B:$B,AGRIBALYSE_Raw!T:T)*$E114,_xlfn.XLOOKUP(_xlfn.XLOOKUP(Tool_Austria!$D114,'AveragePrices&amp;Codes'!$A:$A,'AveragePrices&amp;Codes'!$B:$B),AGRIBALYSE_Cooked!$C:$C,AGRIBALYSE_Cooked!U:U)*$E114),"")</f>
        <v>9.5153113349999981E-9</v>
      </c>
      <c r="R114">
        <f>IFERROR(IF($F114="Raw",_xlfn.XLOOKUP(_xlfn.XLOOKUP(Tool_Austria!$D114,'AveragePrices&amp;Codes'!$A:$A,'AveragePrices&amp;Codes'!$B:$B),AGRIBALYSE_Raw!$B:$B,AGRIBALYSE_Raw!U:U)*$E114,_xlfn.XLOOKUP(_xlfn.XLOOKUP(Tool_Austria!$D114,'AveragePrices&amp;Codes'!$A:$A,'AveragePrices&amp;Codes'!$B:$B),AGRIBALYSE_Cooked!$C:$C,AGRIBALYSE_Cooked!V:V)*$E114),"")</f>
        <v>3.5722391114999997E-10</v>
      </c>
      <c r="S114">
        <f>IFERROR(IF($F114="Raw",_xlfn.XLOOKUP(_xlfn.XLOOKUP(Tool_Austria!$D114,'AveragePrices&amp;Codes'!$A:$A,'AveragePrices&amp;Codes'!$B:$B),AGRIBALYSE_Raw!$B:$B,AGRIBALYSE_Raw!V:V)*$E114,_xlfn.XLOOKUP(_xlfn.XLOOKUP(Tool_Austria!$D114,'AveragePrices&amp;Codes'!$A:$A,'AveragePrices&amp;Codes'!$B:$B),AGRIBALYSE_Cooked!$C:$C,AGRIBALYSE_Cooked!W:W)*$E114),"")</f>
        <v>7.0826169944999988E-3</v>
      </c>
      <c r="T114">
        <f>IFERROR(IF($F114="Raw",_xlfn.XLOOKUP(_xlfn.XLOOKUP(Tool_Austria!$D114,'AveragePrices&amp;Codes'!$A:$A,'AveragePrices&amp;Codes'!$B:$B),AGRIBALYSE_Raw!$B:$B,AGRIBALYSE_Raw!W:W)*$E114,_xlfn.XLOOKUP(_xlfn.XLOOKUP(Tool_Austria!$D114,'AveragePrices&amp;Codes'!$A:$A,'AveragePrices&amp;Codes'!$B:$B),AGRIBALYSE_Cooked!$C:$C,AGRIBALYSE_Cooked!X:X)*$E114),"")</f>
        <v>1.0087857079499999E-4</v>
      </c>
      <c r="U114">
        <f>IFERROR(IF($F114="Raw",_xlfn.XLOOKUP(_xlfn.XLOOKUP(Tool_Austria!$D114,'AveragePrices&amp;Codes'!$A:$A,'AveragePrices&amp;Codes'!$B:$B),AGRIBALYSE_Raw!$B:$B,AGRIBALYSE_Raw!X:X)*$E114,_xlfn.XLOOKUP(_xlfn.XLOOKUP(Tool_Austria!$D114,'AveragePrices&amp;Codes'!$A:$A,'AveragePrices&amp;Codes'!$B:$B),AGRIBALYSE_Cooked!$C:$C,AGRIBALYSE_Cooked!Y:Y)*$E114),"")</f>
        <v>2.5608810884999995E-3</v>
      </c>
      <c r="V114">
        <f>IFERROR(IF($F114="Raw",_xlfn.XLOOKUP(_xlfn.XLOOKUP(Tool_Austria!$D114,'AveragePrices&amp;Codes'!$A:$A,'AveragePrices&amp;Codes'!$B:$B),AGRIBALYSE_Raw!$B:$B,AGRIBALYSE_Raw!Y:Y)*$E114,_xlfn.XLOOKUP(_xlfn.XLOOKUP(Tool_Austria!$D114,'AveragePrices&amp;Codes'!$A:$A,'AveragePrices&amp;Codes'!$B:$B),AGRIBALYSE_Cooked!$C:$C,AGRIBALYSE_Cooked!Z:Z)*$E114),"")</f>
        <v>2.8666495965E-2</v>
      </c>
      <c r="W114">
        <f>IFERROR(IF($F114="Raw",_xlfn.XLOOKUP(_xlfn.XLOOKUP(Tool_Austria!$D114,'AveragePrices&amp;Codes'!$A:$A,'AveragePrices&amp;Codes'!$B:$B),AGRIBALYSE_Raw!$B:$B,AGRIBALYSE_Raw!Z:Z)*$E114,_xlfn.XLOOKUP(_xlfn.XLOOKUP(Tool_Austria!$D114,'AveragePrices&amp;Codes'!$A:$A,'AveragePrices&amp;Codes'!$B:$B),AGRIBALYSE_Cooked!$C:$C,AGRIBALYSE_Cooked!AA:AA)*$E114),"")</f>
        <v>7.5693547199999989</v>
      </c>
      <c r="X114">
        <f>IFERROR(IF($F114="Raw",_xlfn.XLOOKUP(_xlfn.XLOOKUP(Tool_Austria!$D114,'AveragePrices&amp;Codes'!$A:$A,'AveragePrices&amp;Codes'!$B:$B),AGRIBALYSE_Raw!$B:$B,AGRIBALYSE_Raw!AA:AA)*$E114,_xlfn.XLOOKUP(_xlfn.XLOOKUP(Tool_Austria!$D114,'AveragePrices&amp;Codes'!$A:$A,'AveragePrices&amp;Codes'!$B:$B),AGRIBALYSE_Cooked!$C:$C,AGRIBALYSE_Cooked!AB:AB)*$E114),"")</f>
        <v>110.74326739499999</v>
      </c>
      <c r="Y114">
        <f>IFERROR(IF($F114="Raw",_xlfn.XLOOKUP(_xlfn.XLOOKUP(Tool_Austria!$D114,'AveragePrices&amp;Codes'!$A:$A,'AveragePrices&amp;Codes'!$B:$B),AGRIBALYSE_Raw!$B:$B,AGRIBALYSE_Raw!AB:AB)*$E114,_xlfn.XLOOKUP(_xlfn.XLOOKUP(Tool_Austria!$D114,'AveragePrices&amp;Codes'!$A:$A,'AveragePrices&amp;Codes'!$B:$B),AGRIBALYSE_Cooked!$C:$C,AGRIBALYSE_Cooked!AC:AC)*$E114),"")</f>
        <v>1.5399524853</v>
      </c>
      <c r="Z114">
        <f>IFERROR(IF($F114="Raw",_xlfn.XLOOKUP(_xlfn.XLOOKUP(Tool_Austria!$D114,'AveragePrices&amp;Codes'!$A:$A,'AveragePrices&amp;Codes'!$B:$B),AGRIBALYSE_Raw!$B:$B,AGRIBALYSE_Raw!AC:AC)*$E114,_xlfn.XLOOKUP(_xlfn.XLOOKUP(Tool_Austria!$D114,'AveragePrices&amp;Codes'!$A:$A,'AveragePrices&amp;Codes'!$B:$B),AGRIBALYSE_Cooked!$C:$C,AGRIBALYSE_Cooked!AD:AD)*$E114),"")</f>
        <v>8.1411544950000003</v>
      </c>
      <c r="AA114">
        <f>IFERROR(IF($F114="Raw",_xlfn.XLOOKUP(_xlfn.XLOOKUP(Tool_Austria!$D114,'AveragePrices&amp;Codes'!$A:$A,'AveragePrices&amp;Codes'!$B:$B),AGRIBALYSE_Raw!$B:$B,AGRIBALYSE_Raw!AD:AD)*$E114,_xlfn.XLOOKUP(_xlfn.XLOOKUP(Tool_Austria!$D114,'AveragePrices&amp;Codes'!$A:$A,'AveragePrices&amp;Codes'!$B:$B),AGRIBALYSE_Cooked!$C:$C,AGRIBALYSE_Cooked!AE:AE)*$E114),"")</f>
        <v>6.8465109524999997E-6</v>
      </c>
      <c r="AB114" cm="1">
        <f t="array" ref="AB114">IFERROR(_xlfn.XLOOKUP(Tool_Austria!$F114&amp;$E$2,'Cooking methods'!$A:$A&amp;'Cooking methods'!$B:$B,'Cooking methods'!C:C)*$E114,"")</f>
        <v>4.4753612710000001E-2</v>
      </c>
      <c r="AC114" cm="1">
        <f t="array" ref="AC114">IFERROR(_xlfn.XLOOKUP(Tool_Austria!$F114&amp;$E$2,'Cooking methods'!$A:$A&amp;'Cooking methods'!$B:$B,'Cooking methods'!D:D)*$E114,"")</f>
        <v>8.3437758854499994E-10</v>
      </c>
      <c r="AD114" cm="1">
        <f t="array" ref="AD114">IFERROR(_xlfn.XLOOKUP(Tool_Austria!$F114&amp;$E$2,'Cooking methods'!$A:$A&amp;'Cooking methods'!$B:$B,'Cooking methods'!E:E)*$E114,"")</f>
        <v>3.0489716499999996E-2</v>
      </c>
      <c r="AE114" cm="1">
        <f t="array" ref="AE114">IFERROR(_xlfn.XLOOKUP(Tool_Austria!$F114&amp;$E$2,'Cooking methods'!$A:$A&amp;'Cooking methods'!$B:$B,'Cooking methods'!F:F)*$E114,"")</f>
        <v>1.00574009805E-4</v>
      </c>
      <c r="AF114" cm="1">
        <f t="array" ref="AF114">IFERROR(_xlfn.XLOOKUP(Tool_Austria!$F114&amp;$E$2,'Cooking methods'!$A:$A&amp;'Cooking methods'!$B:$B,'Cooking methods'!G:G)*$E114,"")</f>
        <v>5.8622352440000005E-10</v>
      </c>
      <c r="AG114" cm="1">
        <f t="array" ref="AG114">IFERROR(_xlfn.XLOOKUP(Tool_Austria!$F114&amp;$E$2,'Cooking methods'!$A:$A&amp;'Cooking methods'!$B:$B,'Cooking methods'!H:H)*$E114,"")</f>
        <v>3.5267029704000002E-10</v>
      </c>
      <c r="AH114" cm="1">
        <f t="array" ref="AH114">IFERROR(_xlfn.XLOOKUP(Tool_Austria!$F114&amp;$E$2,'Cooking methods'!$A:$A&amp;'Cooking methods'!$B:$B,'Cooking methods'!I:I)*$E114,"")</f>
        <v>8.4397192643000004E-11</v>
      </c>
      <c r="AI114" cm="1">
        <f t="array" ref="AI114">IFERROR(_xlfn.XLOOKUP(Tool_Austria!$F114&amp;$E$2,'Cooking methods'!$A:$A&amp;'Cooking methods'!$B:$B,'Cooking methods'!J:J)*$E114,"")</f>
        <v>2.0019066722499999E-4</v>
      </c>
      <c r="AJ114" cm="1">
        <f t="array" ref="AJ114">IFERROR(_xlfn.XLOOKUP(Tool_Austria!$F114&amp;$E$2,'Cooking methods'!$A:$A&amp;'Cooking methods'!$B:$B,'Cooking methods'!K:K)*$E114,"")</f>
        <v>4.28968111175E-5</v>
      </c>
      <c r="AK114" cm="1">
        <f t="array" ref="AK114">IFERROR(_xlfn.XLOOKUP(Tool_Austria!$F114&amp;$E$2,'Cooking methods'!$A:$A&amp;'Cooking methods'!$B:$B,'Cooking methods'!L:L)*$E114,"")</f>
        <v>3.867836885E-5</v>
      </c>
      <c r="AL114" cm="1">
        <f t="array" ref="AL114">IFERROR(_xlfn.XLOOKUP(Tool_Austria!$F114&amp;$E$2,'Cooking methods'!$A:$A&amp;'Cooking methods'!$B:$B,'Cooking methods'!M:M)*$E114,"")</f>
        <v>2.84113964875E-4</v>
      </c>
      <c r="AM114" cm="1">
        <f t="array" ref="AM114">IFERROR(_xlfn.XLOOKUP(Tool_Austria!$F114&amp;$E$2,'Cooking methods'!$A:$A&amp;'Cooking methods'!$B:$B,'Cooking methods'!N:N)*$E114,"")</f>
        <v>0.14599479316</v>
      </c>
      <c r="AN114" cm="1">
        <f t="array" ref="AN114">IFERROR(_xlfn.XLOOKUP(Tool_Austria!$F114&amp;$E$2,'Cooking methods'!$A:$A&amp;'Cooking methods'!$B:$B,'Cooking methods'!O:O)*$E114,"")</f>
        <v>0.11710381534999999</v>
      </c>
      <c r="AO114" cm="1">
        <f t="array" ref="AO114">IFERROR(_xlfn.XLOOKUP(Tool_Austria!$F114&amp;$E$2,'Cooking methods'!$A:$A&amp;'Cooking methods'!$B:$B,'Cooking methods'!P:P)*$E114,"")</f>
        <v>2.2899774310000003E-2</v>
      </c>
      <c r="AP114" cm="1">
        <f t="array" ref="AP114">IFERROR(_xlfn.XLOOKUP(Tool_Austria!$F114&amp;$E$2,'Cooking methods'!$A:$A&amp;'Cooking methods'!$B:$B,'Cooking methods'!Q:Q)*$E114,"")</f>
        <v>1.0691245055299998</v>
      </c>
      <c r="AQ114" cm="1">
        <f t="array" ref="AQ114">IFERROR(_xlfn.XLOOKUP(Tool_Austria!$F114&amp;$E$2,'Cooking methods'!$A:$A&amp;'Cooking methods'!$B:$B,'Cooking methods'!R:R)*$E114,"")</f>
        <v>7.5600447742999999E-8</v>
      </c>
      <c r="AR114" cm="1">
        <f t="array" ref="AR114">IFERROR(_xlfn.XLOOKUP(Tool_Austria!$G114&amp;$E$2,'Waste management'!$A:$A&amp;'Waste management'!$B:$B,'Waste management'!C:C)*$E114,"")</f>
        <v>9.4903049999999992E-3</v>
      </c>
      <c r="AS114" cm="1">
        <f t="array" ref="AS114">IFERROR(_xlfn.XLOOKUP(Tool_Austria!$G114&amp;$E$2,'Waste management'!$A:$A&amp;'Waste management'!$B:$B,'Waste management'!D:D)*$E114,"")</f>
        <v>6.4749169499999985E-11</v>
      </c>
      <c r="AT114" cm="1">
        <f t="array" ref="AT114">IFERROR(_xlfn.XLOOKUP(Tool_Austria!$G114&amp;$E$2,'Waste management'!$A:$A&amp;'Waste management'!$B:$B,'Waste management'!E:E)*$E114,"")</f>
        <v>1.74585E-4</v>
      </c>
      <c r="AU114" cm="1">
        <f t="array" ref="AU114">IFERROR(_xlfn.XLOOKUP(Tool_Austria!$G114&amp;$E$2,'Waste management'!$A:$A&amp;'Waste management'!$B:$B,'Waste management'!F:F)*$E114,"")</f>
        <v>2.0339999999999998E-5</v>
      </c>
      <c r="AV114" cm="1">
        <f t="array" ref="AV114">IFERROR(_xlfn.XLOOKUP(Tool_Austria!$G114&amp;$E$2,'Waste management'!$A:$A&amp;'Waste management'!$B:$B,'Waste management'!G:G)*$E114,"")</f>
        <v>1.9627421999999997E-9</v>
      </c>
      <c r="AW114" cm="1">
        <f t="array" ref="AW114">IFERROR(_xlfn.XLOOKUP(Tool_Austria!$G114&amp;$E$2,'Waste management'!$A:$A&amp;'Waste management'!$B:$B,'Waste management'!H:H)*$E114,"")</f>
        <v>6.3977944499999994E-11</v>
      </c>
      <c r="AX114" cm="1">
        <f t="array" ref="AX114">IFERROR(_xlfn.XLOOKUP(Tool_Austria!$G114&amp;$E$2,'Waste management'!$A:$A&amp;'Waste management'!$B:$B,'Waste management'!I:I)*$E114,"")</f>
        <v>4.5486511499999995E-11</v>
      </c>
      <c r="AY114" cm="1">
        <f t="array" ref="AY114">IFERROR(_xlfn.XLOOKUP(Tool_Austria!$G114&amp;$E$2,'Waste management'!$A:$A&amp;'Waste management'!$B:$B,'Waste management'!J:J)*$E114,"")</f>
        <v>3.7459499999999997E-4</v>
      </c>
      <c r="AZ114" cm="1">
        <f t="array" ref="AZ114">IFERROR(_xlfn.XLOOKUP(Tool_Austria!$G114&amp;$E$2,'Waste management'!$A:$A&amp;'Waste management'!$B:$B,'Waste management'!K:K)*$E114,"")</f>
        <v>9.1181168999999995E-7</v>
      </c>
      <c r="BA114" cm="1">
        <f t="array" ref="BA114">IFERROR(_xlfn.XLOOKUP(Tool_Austria!$G114&amp;$E$2,'Waste management'!$A:$A&amp;'Waste management'!$B:$B,'Waste management'!L:L)*$E114,"")</f>
        <v>1.6407837299999998E-5</v>
      </c>
      <c r="BB114" cm="1">
        <f t="array" ref="BB114">IFERROR(_xlfn.XLOOKUP(Tool_Austria!$G114&amp;$E$2,'Waste management'!$A:$A&amp;'Waste management'!$B:$B,'Waste management'!M:M)*$E114,"")</f>
        <v>1.6509299999999999E-3</v>
      </c>
      <c r="BC114" cm="1">
        <f t="array" ref="BC114">IFERROR(_xlfn.XLOOKUP(Tool_Austria!$G114&amp;$E$2,'Waste management'!$A:$A&amp;'Waste management'!$B:$B,'Waste management'!N:N)*$E114,"")</f>
        <v>1.4195862299999999</v>
      </c>
      <c r="BD114" cm="1">
        <f t="array" ref="BD114">IFERROR(_xlfn.XLOOKUP(Tool_Austria!$G114&amp;$E$2,'Waste management'!$A:$A&amp;'Waste management'!$B:$B,'Waste management'!O:O)*$E114,"")</f>
        <v>9.0514694999999992E-2</v>
      </c>
      <c r="BE114" cm="1">
        <f t="array" ref="BE114">IFERROR(_xlfn.XLOOKUP(Tool_Austria!$G114&amp;$E$2,'Waste management'!$A:$A&amp;'Waste management'!$B:$B,'Waste management'!P:P)*$E114,"")</f>
        <v>1.9543349999999998E-3</v>
      </c>
      <c r="BF114" cm="1">
        <f t="array" ref="BF114">IFERROR(_xlfn.XLOOKUP(Tool_Austria!$G114&amp;$E$2,'Waste management'!$A:$A&amp;'Waste management'!$B:$B,'Waste management'!Q:Q)*$E114,"")</f>
        <v>5.6882504999999993E-2</v>
      </c>
      <c r="BG114" cm="1">
        <f t="array" ref="BG114">IFERROR(_xlfn.XLOOKUP(Tool_Austria!$G114&amp;$E$2,'Waste management'!$A:$A&amp;'Waste management'!$B:$B,'Waste management'!R:R)*$E114,"")</f>
        <v>1.8485669999999998E-8</v>
      </c>
      <c r="BH114">
        <f>IFERROR((L114+AR114+AB114)*_xlfn.XLOOKUP(Tool_Austria!BH$4,Monetization_Factors!$A:$A,Monetization_Factors!$D:$D),"")</f>
        <v>9.7762040439587097E-2</v>
      </c>
      <c r="BI114">
        <f>IFERROR((M114+AS114+AC114)*_xlfn.XLOOKUP(Tool_Austria!BI$4,Monetization_Factors!$A:$A,Monetization_Factors!$D:$D),"")</f>
        <v>1.0159063601882108E-6</v>
      </c>
      <c r="BJ114">
        <f>IFERROR((N114+AT114+AD114)*_xlfn.XLOOKUP(Tool_Austria!BJ$4,Monetization_Factors!$A:$A,Monetization_Factors!$D:$D),"")</f>
        <v>1.7196655906909569E-4</v>
      </c>
      <c r="BK114">
        <f>IFERROR((O114+AU114+AE114)*_xlfn.XLOOKUP(Tool_Austria!BK$4,Monetization_Factors!$A:$A,Monetization_Factors!$D:$D),"")</f>
        <v>3.9880201741680239E-3</v>
      </c>
      <c r="BL114">
        <f>IFERROR((P114+AV114+AF114)*_xlfn.XLOOKUP(Tool_Austria!BL$4,Monetization_Factors!$A:$A,Monetization_Factors!$D:$D),"")</f>
        <v>5.1121550250109671E-2</v>
      </c>
      <c r="BM114">
        <f>IFERROR((Q114+AW114+AG114)*_xlfn.XLOOKUP(Tool_Austria!BM$4,Monetization_Factors!$A:$A,Monetization_Factors!$D:$D),"")</f>
        <v>2.0624807030904242E-3</v>
      </c>
      <c r="BN114">
        <f>IFERROR((R114+AX114+AH114)*_xlfn.XLOOKUP(Tool_Austria!BN$4,Monetization_Factors!$A:$A,Monetization_Factors!$D:$D),"")</f>
        <v>5.5999905382032313E-4</v>
      </c>
      <c r="BO114">
        <f>IFERROR((S114+AY114+AI114)*_xlfn.XLOOKUP(Tool_Austria!BO$4,Monetization_Factors!$A:$A,Monetization_Factors!$D:$D),"")</f>
        <v>3.3527131037150229E-3</v>
      </c>
      <c r="BP114">
        <f>IFERROR((T114+AZ114+AJ114)*_xlfn.XLOOKUP(Tool_Austria!BP$4,Monetization_Factors!$A:$A,Monetization_Factors!$D:$D),"")</f>
        <v>3.5294868402062926E-4</v>
      </c>
      <c r="BQ114">
        <f>IFERROR((U114+BA114+AK114)*_xlfn.XLOOKUP(Tool_Austria!BQ$4,Monetization_Factors!$A:$A,Monetization_Factors!$D:$D),"")</f>
        <v>1.07010631088163E-2</v>
      </c>
      <c r="BR114" t="str">
        <f>IFERROR((V114+BB114+AL114)*_xlfn.XLOOKUP(Tool_Austria!BR$4,Monetization_Factors!$A:$A,Monetization_Factors!$D:$D),"")</f>
        <v/>
      </c>
      <c r="BS114">
        <f>IFERROR((W114+BC114+AM114)*_xlfn.XLOOKUP(Tool_Austria!BS$4,Monetization_Factors!$A:$A,Monetization_Factors!$D:$D),"")</f>
        <v>4.4453090602792283E-4</v>
      </c>
      <c r="BT114">
        <f>IFERROR((X114+BD114+AN114)*_xlfn.XLOOKUP(Tool_Austria!BT$4,Monetization_Factors!$A:$A,Monetization_Factors!$D:$D),"")</f>
        <v>2.4705727059099902E-2</v>
      </c>
      <c r="BU114">
        <f>IFERROR((Y114+BE114+AO114)*_xlfn.XLOOKUP(Tool_Austria!BU$4,Monetization_Factors!$A:$A,Monetization_Factors!$D:$D),"")</f>
        <v>9.9442318782286179E-3</v>
      </c>
      <c r="BV114">
        <f>IFERROR((Z114+BF114+AP114)*_xlfn.XLOOKUP(Tool_Austria!BV$4,Monetization_Factors!$A:$A,Monetization_Factors!$D:$D),"")</f>
        <v>1.5302681021243953E-2</v>
      </c>
      <c r="BW114">
        <f>IFERROR((AA114+BG114+AQ114)*_xlfn.XLOOKUP(Tool_Austria!BW$4,Monetization_Factors!$A:$A,Monetization_Factors!$D:$D),"")</f>
        <v>1.449973838048563E-5</v>
      </c>
      <c r="BX114" s="38" cm="1">
        <f t="array" ref="BX114">IFERROR(_xlfn.IFS(I114&lt;&gt;0,I114*E114,I114="",J114*E114),"")</f>
        <v>0.30504491249999993</v>
      </c>
      <c r="BY114" s="38">
        <f t="shared" si="43"/>
        <v>0.22048546858573767</v>
      </c>
      <c r="BZ114" s="38">
        <f t="shared" si="44"/>
        <v>0.52553038108573757</v>
      </c>
      <c r="CA114" s="38">
        <f t="shared" si="45"/>
        <v>8.0850827859344247E-4</v>
      </c>
      <c r="CB114">
        <f t="shared" si="48"/>
        <v>0.75143263980999986</v>
      </c>
      <c r="CC114">
        <f t="shared" si="48"/>
        <v>2.5377967588045E-8</v>
      </c>
      <c r="CD114">
        <f t="shared" si="48"/>
        <v>0.11267752737999999</v>
      </c>
      <c r="CE114">
        <f t="shared" si="48"/>
        <v>2.634663250305E-3</v>
      </c>
      <c r="CF114">
        <f t="shared" si="48"/>
        <v>5.1209939329399993E-8</v>
      </c>
      <c r="CG114">
        <f t="shared" si="48"/>
        <v>9.9319595765399977E-9</v>
      </c>
      <c r="CH114">
        <f t="shared" si="48"/>
        <v>4.87107615293E-10</v>
      </c>
      <c r="CI114">
        <f t="shared" si="48"/>
        <v>7.6574026617249992E-3</v>
      </c>
      <c r="CJ114">
        <f t="shared" si="48"/>
        <v>1.4468719360249998E-4</v>
      </c>
      <c r="CK114">
        <f t="shared" si="48"/>
        <v>2.6159672946499996E-3</v>
      </c>
      <c r="CL114">
        <f t="shared" si="48"/>
        <v>3.0601539929874997E-2</v>
      </c>
      <c r="CM114">
        <f t="shared" si="48"/>
        <v>9.134935743159998</v>
      </c>
      <c r="CN114">
        <f t="shared" si="48"/>
        <v>110.95088590534999</v>
      </c>
      <c r="CO114">
        <f t="shared" si="48"/>
        <v>1.5648065946099998</v>
      </c>
      <c r="CP114">
        <f t="shared" si="48"/>
        <v>9.2671615055300016</v>
      </c>
      <c r="CQ114">
        <f t="shared" si="37"/>
        <v>6.9405970702429992E-6</v>
      </c>
      <c r="CR114">
        <f t="shared" si="63"/>
        <v>1.1560502150923075E-3</v>
      </c>
      <c r="CS114">
        <f t="shared" si="63"/>
        <v>3.9043027058530768E-11</v>
      </c>
      <c r="CT114">
        <f t="shared" si="63"/>
        <v>1.733500421230769E-4</v>
      </c>
      <c r="CU114">
        <f t="shared" si="63"/>
        <v>4.0533280773923074E-6</v>
      </c>
      <c r="CV114">
        <f t="shared" si="63"/>
        <v>7.8784522045230764E-11</v>
      </c>
      <c r="CW114">
        <f t="shared" si="63"/>
        <v>1.5279937810061535E-11</v>
      </c>
      <c r="CX114">
        <f t="shared" si="63"/>
        <v>7.4939633121999998E-13</v>
      </c>
      <c r="CY114">
        <f t="shared" si="63"/>
        <v>1.1780619479576921E-5</v>
      </c>
      <c r="CZ114">
        <f t="shared" si="63"/>
        <v>2.2259568246538457E-7</v>
      </c>
      <c r="DA114">
        <f t="shared" si="63"/>
        <v>4.0245650686923074E-6</v>
      </c>
      <c r="DB114">
        <f t="shared" si="63"/>
        <v>4.7079292199807686E-5</v>
      </c>
      <c r="DC114">
        <f t="shared" si="63"/>
        <v>1.4053747297169229E-2</v>
      </c>
      <c r="DD114">
        <f t="shared" si="63"/>
        <v>0.17069367062361537</v>
      </c>
      <c r="DE114">
        <f t="shared" si="63"/>
        <v>2.4073947609384613E-3</v>
      </c>
      <c r="DF114">
        <f t="shared" si="63"/>
        <v>1.4257171546969233E-2</v>
      </c>
      <c r="DG114">
        <f t="shared" si="38"/>
        <v>1.0677841646527691E-8</v>
      </c>
      <c r="DH114" s="5">
        <f>IFERROR(((((L114+AB114)*(1/$H114))+AR114)/$F$2)/($B$2*('CAR.CAP_per person'!B$2)/(_xlfn.XLOOKUP($E$2,EU_countries_GDP!$A$2:$A$29,EU_countries_GDP!$E$2:$E$29))),"")</f>
        <v>0.38081347347978151</v>
      </c>
      <c r="DI114" s="5">
        <f>IFERROR(((((M114+AC114)*(1/$H114))+AS114)/$F$2)/($B$2*('CAR.CAP_per person'!C$2)/(_xlfn.XLOOKUP($E$2,EU_countries_GDP!$A$2:$A$29,EU_countries_GDP!$E$2:$E$29))),"")</f>
        <v>1.6399719170278804E-4</v>
      </c>
      <c r="DJ114" s="5">
        <f>IFERROR(((((N114+AD114)*(1/$H114))+AT114)/$F$2)/($B$2*('CAR.CAP_per person'!D$2)/(_xlfn.XLOOKUP($E$2,EU_countries_GDP!$A$2:$A$29,EU_countries_GDP!$E$2:$E$29))),"")</f>
        <v>7.4605940002686166E-4</v>
      </c>
      <c r="DK114" s="5">
        <f>IFERROR(((((O114+AE114)*(1/$H114))+AU114)/$F$2)/($B$2*('CAR.CAP_per person'!E$2)/(_xlfn.XLOOKUP($E$2,EU_countries_GDP!$A$2:$A$29,EU_countries_GDP!$E$2:$E$29))),"")</f>
        <v>2.2473204133640724E-2</v>
      </c>
      <c r="DL114" s="5">
        <f>IFERROR(((((P114+AF114)*(1/$H114))+AV114)/$F$2)/($B$2*('CAR.CAP_per person'!F$2)/(_xlfn.XLOOKUP($E$2,EU_countries_GDP!$A$2:$A$29,EU_countries_GDP!$E$2:$E$29))),"")</f>
        <v>0.33369822494319773</v>
      </c>
      <c r="DM114" s="5">
        <f>IFERROR(((((Q114+AG114)*(1/$H114))+AW114)/$F$2)/($B$2*('CAR.CAP_per person'!G$2)/(_xlfn.XLOOKUP($E$2,EU_countries_GDP!$A$2:$A$29,EU_countries_GDP!$E$2:$E$29))),"")</f>
        <v>3.588160745456262E-2</v>
      </c>
      <c r="DN114" s="5">
        <f>IFERROR(((((R114+AH114)*(1/$H114))+AX114)/$F$2)/($B$2*('CAR.CAP_per person'!H$2)/(_xlfn.XLOOKUP($E$2,EU_countries_GDP!$A$2:$A$29,EU_countries_GDP!$E$2:$E$29))),"")</f>
        <v>3.7799527987039027E-4</v>
      </c>
      <c r="DO114" s="5">
        <f>IFERROR(((((S114+AI114)*(1/$H114))+AY114)/$F$2)/($B$2*('CAR.CAP_per person'!I$2)/(_xlfn.XLOOKUP($E$2,EU_countries_GDP!$A$2:$A$29,EU_countries_GDP!$E$2:$E$29))),"")</f>
        <v>2.5435707909146042E-2</v>
      </c>
      <c r="DP114" s="5">
        <f>IFERROR(((((T114+AJ114)*(1/$H114))+AZ114)/$F$2)/($B$2*('CAR.CAP_per person'!J$2)/(_xlfn.XLOOKUP($E$2,EU_countries_GDP!$A$2:$A$29,EU_countries_GDP!$E$2:$E$29))),"")</f>
        <v>8.6508923958069361E-2</v>
      </c>
      <c r="DQ114" s="5">
        <f>IFERROR(((((U114+AK114)*(1/$H114))+BA114)/$F$2)/($B$2*('CAR.CAP_per person'!K$2)/(_xlfn.XLOOKUP($E$2,EU_countries_GDP!$A$2:$A$29,EU_countries_GDP!$E$2:$E$29))),"")</f>
        <v>4.5306117796147044E-2</v>
      </c>
      <c r="DR114" s="5">
        <f>IFERROR(((((V114+AL114)*(1/$H114))+BB114)/$F$2)/($B$2*('CAR.CAP_per person'!L$2)/(_xlfn.XLOOKUP($E$2,EU_countries_GDP!$A$2:$A$29,EU_countries_GDP!$E$2:$E$29))),"")</f>
        <v>1.653306042708029E-2</v>
      </c>
      <c r="DS114" s="5">
        <f>IFERROR(((((W114+AM114)*(1/$H114))+BC114)/$F$2)/($B$2*('CAR.CAP_per person'!M$2)/(_xlfn.XLOOKUP($E$2,EU_countries_GDP!$A$2:$A$29,EU_countries_GDP!$E$2:$E$29))),"")</f>
        <v>0.20683568833118951</v>
      </c>
      <c r="DT114" s="5">
        <f>IFERROR(((((X114+AN114)*(1/$H114))+BD114)/$F$2)/($B$2*('CAR.CAP_per person'!N$2)/(_xlfn.XLOOKUP($E$2,EU_countries_GDP!$A$2:$A$29,EU_countries_GDP!$E$2:$E$29))),"")</f>
        <v>30.444511144241226</v>
      </c>
      <c r="DU114" s="5">
        <f>IFERROR(((((Y114+AO114)*(1/$H114))+BE114)/$F$2)/($B$2*('CAR.CAP_per person'!O$2)/(_xlfn.XLOOKUP($E$2,EU_countries_GDP!$A$2:$A$29,EU_countries_GDP!$E$2:$E$29))),"")</f>
        <v>3.0027621821913285E-2</v>
      </c>
      <c r="DV114" s="5">
        <f>IFERROR(((((Z114+AP114)*(1/$H114))+BF114)/$F$2)/($B$2*('CAR.CAP_per person'!P$2)/(_xlfn.XLOOKUP($E$2,EU_countries_GDP!$A$2:$A$29,EU_countries_GDP!$E$2:$E$29))),"")</f>
        <v>0.14367469513229023</v>
      </c>
      <c r="DW114" s="5">
        <f>IFERROR(((((AA114+AQ114)*(1/$H114))+BG114)/$F$2)/($B$2*('CAR.CAP_per person'!Q$2)/(_xlfn.XLOOKUP($E$2,EU_countries_GDP!$A$2:$A$29,EU_countries_GDP!$E$2:$E$29))),"")</f>
        <v>0.110001157484826</v>
      </c>
    </row>
    <row r="115" spans="1:127">
      <c r="A115" t="s">
        <v>226</v>
      </c>
      <c r="B115" t="str">
        <f>_xlfn.XLOOKUP(D115,Table5[Ingredient],Table5[Category],"",FALSE)</f>
        <v>Dairy products</v>
      </c>
      <c r="C115" s="33" t="s">
        <v>177</v>
      </c>
      <c r="D115" s="33" t="s">
        <v>184</v>
      </c>
      <c r="E115" s="33">
        <v>6.7799999999999999E-2</v>
      </c>
      <c r="F115" s="33" t="s">
        <v>182</v>
      </c>
      <c r="G115" s="33" t="s">
        <v>180</v>
      </c>
      <c r="H115" s="91">
        <f>Dataset_AT!R112</f>
        <v>4.3832428238944912E-2</v>
      </c>
      <c r="I115" s="33"/>
      <c r="J115" s="37">
        <f>IFERROR(INDEX('AveragePrices&amp;Codes'!G:AG, MATCH($D115, 'AveragePrices&amp;Codes'!$A:$A, 0), MATCH(Tool_Austria!$E$2, 'AveragePrices&amp;Codes'!$G$1:$AG$1, 0)),"")</f>
        <v>6.0664224433399943</v>
      </c>
      <c r="K115" s="37">
        <f>IFERROR(E115/(_xlfn.XLOOKUP(A115,Dataset_AT!$V$2:$V$9,Dataset_AT!$W$2:$W$9)),"")</f>
        <v>7.8837209302325584E-4</v>
      </c>
      <c r="L115">
        <f>IFERROR(IF($F115="Raw",_xlfn.XLOOKUP(_xlfn.XLOOKUP(Tool_Austria!$D115,'AveragePrices&amp;Codes'!$A:$A,'AveragePrices&amp;Codes'!$B:$B),AGRIBALYSE_Raw!$B:$B,AGRIBALYSE_Raw!O:O)*$E115,_xlfn.XLOOKUP(_xlfn.XLOOKUP(Tool_Austria!$D115,'AveragePrices&amp;Codes'!$A:$A,'AveragePrices&amp;Codes'!$B:$B),AGRIBALYSE_Cooked!$C:$C,AGRIBALYSE_Cooked!P:P)*$E115),"")</f>
        <v>0.53863632707999998</v>
      </c>
      <c r="M115">
        <f>IFERROR(IF($F115="Raw",_xlfn.XLOOKUP(_xlfn.XLOOKUP(Tool_Austria!$D115,'AveragePrices&amp;Codes'!$A:$A,'AveragePrices&amp;Codes'!$B:$B),AGRIBALYSE_Raw!$B:$B,AGRIBALYSE_Raw!P:P)*$E115,_xlfn.XLOOKUP(_xlfn.XLOOKUP(Tool_Austria!$D115,'AveragePrices&amp;Codes'!$A:$A,'AveragePrices&amp;Codes'!$B:$B),AGRIBALYSE_Cooked!$C:$C,AGRIBALYSE_Cooked!Q:Q)*$E115),"")</f>
        <v>4.6711190358000005E-9</v>
      </c>
      <c r="N115">
        <f>IFERROR(IF($F115="Raw",_xlfn.XLOOKUP(_xlfn.XLOOKUP(Tool_Austria!$D115,'AveragePrices&amp;Codes'!$A:$A,'AveragePrices&amp;Codes'!$B:$B),AGRIBALYSE_Raw!$B:$B,AGRIBALYSE_Raw!Q:Q)*$E115,_xlfn.XLOOKUP(_xlfn.XLOOKUP(Tool_Austria!$D115,'AveragePrices&amp;Codes'!$A:$A,'AveragePrices&amp;Codes'!$B:$B),AGRIBALYSE_Cooked!$C:$C,AGRIBALYSE_Cooked!R:R)*$E115),"")</f>
        <v>4.8064194275999998E-2</v>
      </c>
      <c r="O115">
        <f>IFERROR(IF($F115="Raw",_xlfn.XLOOKUP(_xlfn.XLOOKUP(Tool_Austria!$D115,'AveragePrices&amp;Codes'!$A:$A,'AveragePrices&amp;Codes'!$B:$B),AGRIBALYSE_Raw!$B:$B,AGRIBALYSE_Raw!R:R)*$E115,_xlfn.XLOOKUP(_xlfn.XLOOKUP(Tool_Austria!$D115,'AveragePrices&amp;Codes'!$A:$A,'AveragePrices&amp;Codes'!$B:$B),AGRIBALYSE_Cooked!$C:$C,AGRIBALYSE_Cooked!S:S)*$E115),"")</f>
        <v>9.5152038720000001E-4</v>
      </c>
      <c r="P115">
        <f>IFERROR(IF($F115="Raw",_xlfn.XLOOKUP(_xlfn.XLOOKUP(Tool_Austria!$D115,'AveragePrices&amp;Codes'!$A:$A,'AveragePrices&amp;Codes'!$B:$B),AGRIBALYSE_Raw!$B:$B,AGRIBALYSE_Raw!S:S)*$E115,_xlfn.XLOOKUP(_xlfn.XLOOKUP(Tool_Austria!$D115,'AveragePrices&amp;Codes'!$A:$A,'AveragePrices&amp;Codes'!$B:$B),AGRIBALYSE_Cooked!$C:$C,AGRIBALYSE_Cooked!T:T)*$E115),"")</f>
        <v>4.7836170672000001E-8</v>
      </c>
      <c r="Q115">
        <f>IFERROR(IF($F115="Raw",_xlfn.XLOOKUP(_xlfn.XLOOKUP(Tool_Austria!$D115,'AveragePrices&amp;Codes'!$A:$A,'AveragePrices&amp;Codes'!$B:$B),AGRIBALYSE_Raw!$B:$B,AGRIBALYSE_Raw!T:T)*$E115,_xlfn.XLOOKUP(_xlfn.XLOOKUP(Tool_Austria!$D115,'AveragePrices&amp;Codes'!$A:$A,'AveragePrices&amp;Codes'!$B:$B),AGRIBALYSE_Cooked!$C:$C,AGRIBALYSE_Cooked!U:U)*$E115),"")</f>
        <v>6.7137015666000001E-9</v>
      </c>
      <c r="R115">
        <f>IFERROR(IF($F115="Raw",_xlfn.XLOOKUP(_xlfn.XLOOKUP(Tool_Austria!$D115,'AveragePrices&amp;Codes'!$A:$A,'AveragePrices&amp;Codes'!$B:$B),AGRIBALYSE_Raw!$B:$B,AGRIBALYSE_Raw!U:U)*$E115,_xlfn.XLOOKUP(_xlfn.XLOOKUP(Tool_Austria!$D115,'AveragePrices&amp;Codes'!$A:$A,'AveragePrices&amp;Codes'!$B:$B),AGRIBALYSE_Cooked!$C:$C,AGRIBALYSE_Cooked!V:V)*$E115),"")</f>
        <v>2.6352926394E-10</v>
      </c>
      <c r="S115">
        <f>IFERROR(IF($F115="Raw",_xlfn.XLOOKUP(_xlfn.XLOOKUP(Tool_Austria!$D115,'AveragePrices&amp;Codes'!$A:$A,'AveragePrices&amp;Codes'!$B:$B),AGRIBALYSE_Raw!$B:$B,AGRIBALYSE_Raw!V:V)*$E115,_xlfn.XLOOKUP(_xlfn.XLOOKUP(Tool_Austria!$D115,'AveragePrices&amp;Codes'!$A:$A,'AveragePrices&amp;Codes'!$B:$B),AGRIBALYSE_Cooked!$C:$C,AGRIBALYSE_Cooked!W:W)*$E115),"")</f>
        <v>6.8698905959999994E-3</v>
      </c>
      <c r="T115">
        <f>IFERROR(IF($F115="Raw",_xlfn.XLOOKUP(_xlfn.XLOOKUP(Tool_Austria!$D115,'AveragePrices&amp;Codes'!$A:$A,'AveragePrices&amp;Codes'!$B:$B),AGRIBALYSE_Raw!$B:$B,AGRIBALYSE_Raw!W:W)*$E115,_xlfn.XLOOKUP(_xlfn.XLOOKUP(Tool_Austria!$D115,'AveragePrices&amp;Codes'!$A:$A,'AveragePrices&amp;Codes'!$B:$B),AGRIBALYSE_Cooked!$C:$C,AGRIBALYSE_Cooked!X:X)*$E115),"")</f>
        <v>3.7855344876E-5</v>
      </c>
      <c r="U115">
        <f>IFERROR(IF($F115="Raw",_xlfn.XLOOKUP(_xlfn.XLOOKUP(Tool_Austria!$D115,'AveragePrices&amp;Codes'!$A:$A,'AveragePrices&amp;Codes'!$B:$B),AGRIBALYSE_Raw!$B:$B,AGRIBALYSE_Raw!X:X)*$E115,_xlfn.XLOOKUP(_xlfn.XLOOKUP(Tool_Austria!$D115,'AveragePrices&amp;Codes'!$A:$A,'AveragePrices&amp;Codes'!$B:$B),AGRIBALYSE_Cooked!$C:$C,AGRIBALYSE_Cooked!Y:Y)*$E115),"")</f>
        <v>1.8382849944E-3</v>
      </c>
      <c r="V115">
        <f>IFERROR(IF($F115="Raw",_xlfn.XLOOKUP(_xlfn.XLOOKUP(Tool_Austria!$D115,'AveragePrices&amp;Codes'!$A:$A,'AveragePrices&amp;Codes'!$B:$B),AGRIBALYSE_Raw!$B:$B,AGRIBALYSE_Raw!Y:Y)*$E115,_xlfn.XLOOKUP(_xlfn.XLOOKUP(Tool_Austria!$D115,'AveragePrices&amp;Codes'!$A:$A,'AveragePrices&amp;Codes'!$B:$B),AGRIBALYSE_Cooked!$C:$C,AGRIBALYSE_Cooked!Z:Z)*$E115),"")</f>
        <v>2.9830628405999999E-2</v>
      </c>
      <c r="W115">
        <f>IFERROR(IF($F115="Raw",_xlfn.XLOOKUP(_xlfn.XLOOKUP(Tool_Austria!$D115,'AveragePrices&amp;Codes'!$A:$A,'AveragePrices&amp;Codes'!$B:$B),AGRIBALYSE_Raw!$B:$B,AGRIBALYSE_Raw!Z:Z)*$E115,_xlfn.XLOOKUP(_xlfn.XLOOKUP(Tool_Austria!$D115,'AveragePrices&amp;Codes'!$A:$A,'AveragePrices&amp;Codes'!$B:$B),AGRIBALYSE_Cooked!$C:$C,AGRIBALYSE_Cooked!AA:AA)*$E115),"")</f>
        <v>6.8326734132000002</v>
      </c>
      <c r="X115">
        <f>IFERROR(IF($F115="Raw",_xlfn.XLOOKUP(_xlfn.XLOOKUP(Tool_Austria!$D115,'AveragePrices&amp;Codes'!$A:$A,'AveragePrices&amp;Codes'!$B:$B),AGRIBALYSE_Raw!$B:$B,AGRIBALYSE_Raw!AA:AA)*$E115,_xlfn.XLOOKUP(_xlfn.XLOOKUP(Tool_Austria!$D115,'AveragePrices&amp;Codes'!$A:$A,'AveragePrices&amp;Codes'!$B:$B),AGRIBALYSE_Cooked!$C:$C,AGRIBALYSE_Cooked!AB:AB)*$E115),"")</f>
        <v>26.862886128</v>
      </c>
      <c r="Y115">
        <f>IFERROR(IF($F115="Raw",_xlfn.XLOOKUP(_xlfn.XLOOKUP(Tool_Austria!$D115,'AveragePrices&amp;Codes'!$A:$A,'AveragePrices&amp;Codes'!$B:$B),AGRIBALYSE_Raw!$B:$B,AGRIBALYSE_Raw!AB:AB)*$E115,_xlfn.XLOOKUP(_xlfn.XLOOKUP(Tool_Austria!$D115,'AveragePrices&amp;Codes'!$A:$A,'AveragePrices&amp;Codes'!$B:$B),AGRIBALYSE_Cooked!$C:$C,AGRIBALYSE_Cooked!AC:AC)*$E115),"")</f>
        <v>5.8700344362000001E-2</v>
      </c>
      <c r="Z115">
        <f>IFERROR(IF($F115="Raw",_xlfn.XLOOKUP(_xlfn.XLOOKUP(Tool_Austria!$D115,'AveragePrices&amp;Codes'!$A:$A,'AveragePrices&amp;Codes'!$B:$B),AGRIBALYSE_Raw!$B:$B,AGRIBALYSE_Raw!AC:AC)*$E115,_xlfn.XLOOKUP(_xlfn.XLOOKUP(Tool_Austria!$D115,'AveragePrices&amp;Codes'!$A:$A,'AveragePrices&amp;Codes'!$B:$B),AGRIBALYSE_Cooked!$C:$C,AGRIBALYSE_Cooked!AD:AD)*$E115),"")</f>
        <v>2.1885018264</v>
      </c>
      <c r="AA115">
        <f>IFERROR(IF($F115="Raw",_xlfn.XLOOKUP(_xlfn.XLOOKUP(Tool_Austria!$D115,'AveragePrices&amp;Codes'!$A:$A,'AveragePrices&amp;Codes'!$B:$B),AGRIBALYSE_Raw!$B:$B,AGRIBALYSE_Raw!AD:AD)*$E115,_xlfn.XLOOKUP(_xlfn.XLOOKUP(Tool_Austria!$D115,'AveragePrices&amp;Codes'!$A:$A,'AveragePrices&amp;Codes'!$B:$B),AGRIBALYSE_Cooked!$C:$C,AGRIBALYSE_Cooked!AE:AE)*$E115),"")</f>
        <v>1.1577357822000001E-6</v>
      </c>
      <c r="AB115" cm="1">
        <f t="array" ref="AB115">IFERROR(_xlfn.XLOOKUP(Tool_Austria!$F115&amp;$E$2,'Cooking methods'!$A:$A&amp;'Cooking methods'!$B:$B,'Cooking methods'!C:C)*$E115,"")</f>
        <v>1.7901445084E-2</v>
      </c>
      <c r="AC115" cm="1">
        <f t="array" ref="AC115">IFERROR(_xlfn.XLOOKUP(Tool_Austria!$F115&amp;$E$2,'Cooking methods'!$A:$A&amp;'Cooking methods'!$B:$B,'Cooking methods'!D:D)*$E115,"")</f>
        <v>3.3375103541799997E-10</v>
      </c>
      <c r="AD115" cm="1">
        <f t="array" ref="AD115">IFERROR(_xlfn.XLOOKUP(Tool_Austria!$F115&amp;$E$2,'Cooking methods'!$A:$A&amp;'Cooking methods'!$B:$B,'Cooking methods'!E:E)*$E115,"")</f>
        <v>1.2195886600000001E-2</v>
      </c>
      <c r="AE115" cm="1">
        <f t="array" ref="AE115">IFERROR(_xlfn.XLOOKUP(Tool_Austria!$F115&amp;$E$2,'Cooking methods'!$A:$A&amp;'Cooking methods'!$B:$B,'Cooking methods'!F:F)*$E115,"")</f>
        <v>4.0229603921999998E-5</v>
      </c>
      <c r="AF115" cm="1">
        <f t="array" ref="AF115">IFERROR(_xlfn.XLOOKUP(Tool_Austria!$F115&amp;$E$2,'Cooking methods'!$A:$A&amp;'Cooking methods'!$B:$B,'Cooking methods'!G:G)*$E115,"")</f>
        <v>2.3448940976000005E-10</v>
      </c>
      <c r="AG115" cm="1">
        <f t="array" ref="AG115">IFERROR(_xlfn.XLOOKUP(Tool_Austria!$F115&amp;$E$2,'Cooking methods'!$A:$A&amp;'Cooking methods'!$B:$B,'Cooking methods'!H:H)*$E115,"")</f>
        <v>1.41068118816E-10</v>
      </c>
      <c r="AH115" cm="1">
        <f t="array" ref="AH115">IFERROR(_xlfn.XLOOKUP(Tool_Austria!$F115&amp;$E$2,'Cooking methods'!$A:$A&amp;'Cooking methods'!$B:$B,'Cooking methods'!I:I)*$E115,"")</f>
        <v>3.3758877057200004E-11</v>
      </c>
      <c r="AI115" cm="1">
        <f t="array" ref="AI115">IFERROR(_xlfn.XLOOKUP(Tool_Austria!$F115&amp;$E$2,'Cooking methods'!$A:$A&amp;'Cooking methods'!$B:$B,'Cooking methods'!J:J)*$E115,"")</f>
        <v>8.0076266890000006E-5</v>
      </c>
      <c r="AJ115" cm="1">
        <f t="array" ref="AJ115">IFERROR(_xlfn.XLOOKUP(Tool_Austria!$F115&amp;$E$2,'Cooking methods'!$A:$A&amp;'Cooking methods'!$B:$B,'Cooking methods'!K:K)*$E115,"")</f>
        <v>1.7158724447000003E-5</v>
      </c>
      <c r="AK115" cm="1">
        <f t="array" ref="AK115">IFERROR(_xlfn.XLOOKUP(Tool_Austria!$F115&amp;$E$2,'Cooking methods'!$A:$A&amp;'Cooking methods'!$B:$B,'Cooking methods'!L:L)*$E115,"")</f>
        <v>1.5471347540000001E-5</v>
      </c>
      <c r="AL115" cm="1">
        <f t="array" ref="AL115">IFERROR(_xlfn.XLOOKUP(Tool_Austria!$F115&amp;$E$2,'Cooking methods'!$A:$A&amp;'Cooking methods'!$B:$B,'Cooking methods'!M:M)*$E115,"")</f>
        <v>1.1364558595E-4</v>
      </c>
      <c r="AM115" cm="1">
        <f t="array" ref="AM115">IFERROR(_xlfn.XLOOKUP(Tool_Austria!$F115&amp;$E$2,'Cooking methods'!$A:$A&amp;'Cooking methods'!$B:$B,'Cooking methods'!N:N)*$E115,"")</f>
        <v>5.8397917264000003E-2</v>
      </c>
      <c r="AN115" cm="1">
        <f t="array" ref="AN115">IFERROR(_xlfn.XLOOKUP(Tool_Austria!$F115&amp;$E$2,'Cooking methods'!$A:$A&amp;'Cooking methods'!$B:$B,'Cooking methods'!O:O)*$E115,"")</f>
        <v>4.6841526139999999E-2</v>
      </c>
      <c r="AO115" cm="1">
        <f t="array" ref="AO115">IFERROR(_xlfn.XLOOKUP(Tool_Austria!$F115&amp;$E$2,'Cooking methods'!$A:$A&amp;'Cooking methods'!$B:$B,'Cooking methods'!P:P)*$E115,"")</f>
        <v>9.1599097240000014E-3</v>
      </c>
      <c r="AP115" cm="1">
        <f t="array" ref="AP115">IFERROR(_xlfn.XLOOKUP(Tool_Austria!$F115&amp;$E$2,'Cooking methods'!$A:$A&amp;'Cooking methods'!$B:$B,'Cooking methods'!Q:Q)*$E115,"")</f>
        <v>0.42764980221199994</v>
      </c>
      <c r="AQ115" cm="1">
        <f t="array" ref="AQ115">IFERROR(_xlfn.XLOOKUP(Tool_Austria!$F115&amp;$E$2,'Cooking methods'!$A:$A&amp;'Cooking methods'!$B:$B,'Cooking methods'!R:R)*$E115,"")</f>
        <v>3.0240179097200008E-8</v>
      </c>
      <c r="AR115" cm="1">
        <f t="array" ref="AR115">IFERROR(_xlfn.XLOOKUP(Tool_Austria!$G115&amp;$E$2,'Waste management'!$A:$A&amp;'Waste management'!$B:$B,'Waste management'!C:C)*$E115,"")</f>
        <v>3.7961219999999999E-3</v>
      </c>
      <c r="AS115" cm="1">
        <f t="array" ref="AS115">IFERROR(_xlfn.XLOOKUP(Tool_Austria!$G115&amp;$E$2,'Waste management'!$A:$A&amp;'Waste management'!$B:$B,'Waste management'!D:D)*$E115,"")</f>
        <v>2.5899667799999998E-11</v>
      </c>
      <c r="AT115" cm="1">
        <f t="array" ref="AT115">IFERROR(_xlfn.XLOOKUP(Tool_Austria!$G115&amp;$E$2,'Waste management'!$A:$A&amp;'Waste management'!$B:$B,'Waste management'!E:E)*$E115,"")</f>
        <v>6.9834000000000009E-5</v>
      </c>
      <c r="AU115" cm="1">
        <f t="array" ref="AU115">IFERROR(_xlfn.XLOOKUP(Tool_Austria!$G115&amp;$E$2,'Waste management'!$A:$A&amp;'Waste management'!$B:$B,'Waste management'!F:F)*$E115,"")</f>
        <v>8.1359999999999997E-6</v>
      </c>
      <c r="AV115" cm="1">
        <f t="array" ref="AV115">IFERROR(_xlfn.XLOOKUP(Tool_Austria!$G115&amp;$E$2,'Waste management'!$A:$A&amp;'Waste management'!$B:$B,'Waste management'!G:G)*$E115,"")</f>
        <v>7.8509687999999996E-10</v>
      </c>
      <c r="AW115" cm="1">
        <f t="array" ref="AW115">IFERROR(_xlfn.XLOOKUP(Tool_Austria!$G115&amp;$E$2,'Waste management'!$A:$A&amp;'Waste management'!$B:$B,'Waste management'!H:H)*$E115,"")</f>
        <v>2.5591177799999997E-11</v>
      </c>
      <c r="AX115" cm="1">
        <f t="array" ref="AX115">IFERROR(_xlfn.XLOOKUP(Tool_Austria!$G115&amp;$E$2,'Waste management'!$A:$A&amp;'Waste management'!$B:$B,'Waste management'!I:I)*$E115,"")</f>
        <v>1.8194604599999999E-11</v>
      </c>
      <c r="AY115" cm="1">
        <f t="array" ref="AY115">IFERROR(_xlfn.XLOOKUP(Tool_Austria!$G115&amp;$E$2,'Waste management'!$A:$A&amp;'Waste management'!$B:$B,'Waste management'!J:J)*$E115,"")</f>
        <v>1.4983800000000001E-4</v>
      </c>
      <c r="AZ115" cm="1">
        <f t="array" ref="AZ115">IFERROR(_xlfn.XLOOKUP(Tool_Austria!$G115&amp;$E$2,'Waste management'!$A:$A&amp;'Waste management'!$B:$B,'Waste management'!K:K)*$E115,"")</f>
        <v>3.6472467600000002E-7</v>
      </c>
      <c r="BA115" cm="1">
        <f t="array" ref="BA115">IFERROR(_xlfn.XLOOKUP(Tool_Austria!$G115&amp;$E$2,'Waste management'!$A:$A&amp;'Waste management'!$B:$B,'Waste management'!L:L)*$E115,"")</f>
        <v>6.5631349199999995E-6</v>
      </c>
      <c r="BB115" cm="1">
        <f t="array" ref="BB115">IFERROR(_xlfn.XLOOKUP(Tool_Austria!$G115&amp;$E$2,'Waste management'!$A:$A&amp;'Waste management'!$B:$B,'Waste management'!M:M)*$E115,"")</f>
        <v>6.60372E-4</v>
      </c>
      <c r="BC115" cm="1">
        <f t="array" ref="BC115">IFERROR(_xlfn.XLOOKUP(Tool_Austria!$G115&amp;$E$2,'Waste management'!$A:$A&amp;'Waste management'!$B:$B,'Waste management'!N:N)*$E115,"")</f>
        <v>0.56783449200000002</v>
      </c>
      <c r="BD115" cm="1">
        <f t="array" ref="BD115">IFERROR(_xlfn.XLOOKUP(Tool_Austria!$G115&amp;$E$2,'Waste management'!$A:$A&amp;'Waste management'!$B:$B,'Waste management'!O:O)*$E115,"")</f>
        <v>3.6205877999999997E-2</v>
      </c>
      <c r="BE115" cm="1">
        <f t="array" ref="BE115">IFERROR(_xlfn.XLOOKUP(Tool_Austria!$G115&amp;$E$2,'Waste management'!$A:$A&amp;'Waste management'!$B:$B,'Waste management'!P:P)*$E115,"")</f>
        <v>7.8173399999999997E-4</v>
      </c>
      <c r="BF115" cm="1">
        <f t="array" ref="BF115">IFERROR(_xlfn.XLOOKUP(Tool_Austria!$G115&amp;$E$2,'Waste management'!$A:$A&amp;'Waste management'!$B:$B,'Waste management'!Q:Q)*$E115,"")</f>
        <v>2.2753002000000001E-2</v>
      </c>
      <c r="BG115" cm="1">
        <f t="array" ref="BG115">IFERROR(_xlfn.XLOOKUP(Tool_Austria!$G115&amp;$E$2,'Waste management'!$A:$A&amp;'Waste management'!$B:$B,'Waste management'!R:R)*$E115,"")</f>
        <v>7.3942680000000001E-9</v>
      </c>
      <c r="BH115">
        <f>IFERROR((L115+AR115+AB115)*_xlfn.XLOOKUP(Tool_Austria!BH$4,Monetization_Factors!$A:$A,Monetization_Factors!$D:$D),"")</f>
        <v>7.2899927310561441E-2</v>
      </c>
      <c r="BI115">
        <f>IFERROR((M115+AS115+AC115)*_xlfn.XLOOKUP(Tool_Austria!BI$4,Monetization_Factors!$A:$A,Monetization_Factors!$D:$D),"")</f>
        <v>2.0138692969717374E-7</v>
      </c>
      <c r="BJ115">
        <f>IFERROR((N115+AT115+AD115)*_xlfn.XLOOKUP(Tool_Austria!BJ$4,Monetization_Factors!$A:$A,Monetization_Factors!$D:$D),"")</f>
        <v>9.2074507769138869E-5</v>
      </c>
      <c r="BK115">
        <f>IFERROR((O115+AU115+AE115)*_xlfn.XLOOKUP(Tool_Austria!BK$4,Monetization_Factors!$A:$A,Monetization_Factors!$D:$D),"")</f>
        <v>1.5135010153578096E-3</v>
      </c>
      <c r="BL115">
        <f>IFERROR((P115+AV115+AF115)*_xlfn.XLOOKUP(Tool_Austria!BL$4,Monetization_Factors!$A:$A,Monetization_Factors!$D:$D),"")</f>
        <v>4.8771431234519727E-2</v>
      </c>
      <c r="BM115">
        <f>IFERROR((Q115+AW115+AG115)*_xlfn.XLOOKUP(Tool_Austria!BM$4,Monetization_Factors!$A:$A,Monetization_Factors!$D:$D),"")</f>
        <v>1.4287826487132328E-3</v>
      </c>
      <c r="BN115">
        <f>IFERROR((R115+AX115+AH115)*_xlfn.XLOOKUP(Tool_Austria!BN$4,Monetization_Factors!$A:$A,Monetization_Factors!$D:$D),"")</f>
        <v>3.6269200785292791E-4</v>
      </c>
      <c r="BO115">
        <f>IFERROR((S115+AY115+AI115)*_xlfn.XLOOKUP(Tool_Austria!BO$4,Monetization_Factors!$A:$A,Monetization_Factors!$D:$D),"")</f>
        <v>3.1085747804032358E-3</v>
      </c>
      <c r="BP115">
        <f>IFERROR((T115+AZ115+AJ115)*_xlfn.XLOOKUP(Tool_Austria!BP$4,Monetization_Factors!$A:$A,Monetization_Factors!$D:$D),"")</f>
        <v>1.3509054932874757E-4</v>
      </c>
      <c r="BQ115">
        <f>IFERROR((U115+BA115+AK115)*_xlfn.XLOOKUP(Tool_Austria!BQ$4,Monetization_Factors!$A:$A,Monetization_Factors!$D:$D),"")</f>
        <v>7.6099560438512561E-3</v>
      </c>
      <c r="BR115" t="str">
        <f>IFERROR((V115+BB115+AL115)*_xlfn.XLOOKUP(Tool_Austria!BR$4,Monetization_Factors!$A:$A,Monetization_Factors!$D:$D),"")</f>
        <v/>
      </c>
      <c r="BS115">
        <f>IFERROR((W115+BC115+AM115)*_xlfn.XLOOKUP(Tool_Austria!BS$4,Monetization_Factors!$A:$A,Monetization_Factors!$D:$D),"")</f>
        <v>3.629707155542491E-4</v>
      </c>
      <c r="BT115">
        <f>IFERROR((X115+BD115+AN115)*_xlfn.XLOOKUP(Tool_Austria!BT$4,Monetization_Factors!$A:$A,Monetization_Factors!$D:$D),"")</f>
        <v>6.0001222501784275E-3</v>
      </c>
      <c r="BU115">
        <f>IFERROR((Y115+BE115+AO115)*_xlfn.XLOOKUP(Tool_Austria!BU$4,Monetization_Factors!$A:$A,Monetization_Factors!$D:$D),"")</f>
        <v>4.362148322105672E-4</v>
      </c>
      <c r="BV115">
        <f>IFERROR((Z115+BF115+AP115)*_xlfn.XLOOKUP(Tool_Austria!BV$4,Monetization_Factors!$A:$A,Monetization_Factors!$D:$D),"")</f>
        <v>4.3575711703785092E-3</v>
      </c>
      <c r="BW115">
        <f>IFERROR((AA115+BG115+AQ115)*_xlfn.XLOOKUP(Tool_Austria!BW$4,Monetization_Factors!$A:$A,Monetization_Factors!$D:$D),"")</f>
        <v>2.4972715484294333E-6</v>
      </c>
      <c r="BX115" s="38" cm="1">
        <f t="array" ref="BX115">IFERROR(_xlfn.IFS(I115&lt;&gt;0,I115*E115,I115="",J115*E115),"")</f>
        <v>0.41130344165845162</v>
      </c>
      <c r="BY115" s="38">
        <f t="shared" si="43"/>
        <v>0.14708160772515746</v>
      </c>
      <c r="BZ115" s="38">
        <f t="shared" si="44"/>
        <v>0.55838504938360911</v>
      </c>
      <c r="CA115" s="38">
        <f t="shared" si="45"/>
        <v>8.5905392212862945E-4</v>
      </c>
      <c r="CB115">
        <f t="shared" si="48"/>
        <v>0.56033389416400003</v>
      </c>
      <c r="CC115">
        <f t="shared" si="48"/>
        <v>5.030769739018001E-9</v>
      </c>
      <c r="CD115">
        <f t="shared" si="48"/>
        <v>6.0329914876E-2</v>
      </c>
      <c r="CE115">
        <f t="shared" si="48"/>
        <v>9.9988599112200006E-4</v>
      </c>
      <c r="CF115">
        <f t="shared" si="48"/>
        <v>4.8855756961759999E-8</v>
      </c>
      <c r="CG115">
        <f t="shared" si="48"/>
        <v>6.8803608632160006E-9</v>
      </c>
      <c r="CH115">
        <f t="shared" si="48"/>
        <v>3.1548274559720001E-10</v>
      </c>
      <c r="CI115">
        <f t="shared" si="48"/>
        <v>7.0998048628899994E-3</v>
      </c>
      <c r="CJ115">
        <f t="shared" si="48"/>
        <v>5.5378793999000002E-5</v>
      </c>
      <c r="CK115">
        <f t="shared" si="48"/>
        <v>1.8603194768600001E-3</v>
      </c>
      <c r="CL115">
        <f t="shared" si="48"/>
        <v>3.0604645991949998E-2</v>
      </c>
      <c r="CM115">
        <f t="shared" si="48"/>
        <v>7.4589058224640006</v>
      </c>
      <c r="CN115">
        <f t="shared" si="48"/>
        <v>26.94593353214</v>
      </c>
      <c r="CO115">
        <f t="shared" si="48"/>
        <v>6.8641988086000014E-2</v>
      </c>
      <c r="CP115">
        <f t="shared" si="48"/>
        <v>2.6389046306120001</v>
      </c>
      <c r="CQ115">
        <f t="shared" si="37"/>
        <v>1.1953702292972003E-6</v>
      </c>
      <c r="CR115">
        <f t="shared" si="63"/>
        <v>8.6205214486769237E-4</v>
      </c>
      <c r="CS115">
        <f t="shared" si="63"/>
        <v>7.7396457523353857E-12</v>
      </c>
      <c r="CT115">
        <f t="shared" si="63"/>
        <v>9.2815253655384618E-5</v>
      </c>
      <c r="CU115">
        <f t="shared" si="63"/>
        <v>1.5382861401876924E-6</v>
      </c>
      <c r="CV115">
        <f t="shared" si="63"/>
        <v>7.5162703018092306E-11</v>
      </c>
      <c r="CW115">
        <f t="shared" si="63"/>
        <v>1.0585170558793847E-11</v>
      </c>
      <c r="CX115">
        <f t="shared" si="63"/>
        <v>4.8535807014953846E-13</v>
      </c>
      <c r="CY115">
        <f t="shared" si="63"/>
        <v>1.092277671213846E-5</v>
      </c>
      <c r="CZ115">
        <f t="shared" si="63"/>
        <v>8.5198144613846153E-8</v>
      </c>
      <c r="DA115">
        <f t="shared" si="63"/>
        <v>2.8620299644E-6</v>
      </c>
      <c r="DB115">
        <f t="shared" si="63"/>
        <v>4.7084070756846148E-5</v>
      </c>
      <c r="DC115">
        <f t="shared" si="63"/>
        <v>1.1475239726867693E-2</v>
      </c>
      <c r="DD115">
        <f t="shared" si="63"/>
        <v>4.1455282357138461E-2</v>
      </c>
      <c r="DE115">
        <f t="shared" si="63"/>
        <v>1.0560305859384618E-4</v>
      </c>
      <c r="DF115">
        <f t="shared" si="63"/>
        <v>4.0598532778646154E-3</v>
      </c>
      <c r="DG115">
        <f t="shared" si="38"/>
        <v>1.8390311219956928E-9</v>
      </c>
      <c r="DH115" s="5">
        <f>IFERROR(((((L115+AB115)*(1/$H115))+AR115)/$F$2)/($B$2*('CAR.CAP_per person'!B$2)/(_xlfn.XLOOKUP($E$2,EU_countries_GDP!$A$2:$A$29,EU_countries_GDP!$E$2:$E$29))),"")</f>
        <v>0.2855769805655306</v>
      </c>
      <c r="DI115" s="5">
        <f>IFERROR(((((M115+AC115)*(1/$H115))+AS115)/$F$2)/($B$2*('CAR.CAP_per person'!C$2)/(_xlfn.XLOOKUP($E$2,EU_countries_GDP!$A$2:$A$29,EU_countries_GDP!$E$2:$E$29))),"")</f>
        <v>3.2428858441266797E-5</v>
      </c>
      <c r="DJ115" s="5">
        <f>IFERROR(((((N115+AD115)*(1/$H115))+AT115)/$F$2)/($B$2*('CAR.CAP_per person'!D$2)/(_xlfn.XLOOKUP($E$2,EU_countries_GDP!$A$2:$A$29,EU_countries_GDP!$E$2:$E$29))),"")</f>
        <v>3.996057750940241E-4</v>
      </c>
      <c r="DK115" s="5">
        <f>IFERROR(((((O115+AE115)*(1/$H115))+AU115)/$F$2)/($B$2*('CAR.CAP_per person'!E$2)/(_xlfn.XLOOKUP($E$2,EU_countries_GDP!$A$2:$A$29,EU_countries_GDP!$E$2:$E$29))),"")</f>
        <v>8.5254237595384832E-3</v>
      </c>
      <c r="DL115" s="5">
        <f>IFERROR(((((P115+AF115)*(1/$H115))+AV115)/$F$2)/($B$2*('CAR.CAP_per person'!F$2)/(_xlfn.XLOOKUP($E$2,EU_countries_GDP!$A$2:$A$29,EU_countries_GDP!$E$2:$E$29))),"")</f>
        <v>0.32539077131978977</v>
      </c>
      <c r="DM115" s="5">
        <f>IFERROR(((((Q115+AG115)*(1/$H115))+AW115)/$F$2)/($B$2*('CAR.CAP_per person'!G$2)/(_xlfn.XLOOKUP($E$2,EU_countries_GDP!$A$2:$A$29,EU_countries_GDP!$E$2:$E$29))),"")</f>
        <v>2.4922068593362958E-2</v>
      </c>
      <c r="DN115" s="5">
        <f>IFERROR(((((R115+AH115)*(1/$H115))+AX115)/$F$2)/($B$2*('CAR.CAP_per person'!H$2)/(_xlfn.XLOOKUP($E$2,EU_countries_GDP!$A$2:$A$29,EU_countries_GDP!$E$2:$E$29))),"")</f>
        <v>2.5399276153593683E-4</v>
      </c>
      <c r="DO115" s="5">
        <f>IFERROR(((((S115+AI115)*(1/$H115))+AY115)/$F$2)/($B$2*('CAR.CAP_per person'!I$2)/(_xlfn.XLOOKUP($E$2,EU_countries_GDP!$A$2:$A$29,EU_countries_GDP!$E$2:$E$29))),"")</f>
        <v>2.4241523261631467E-2</v>
      </c>
      <c r="DP115" s="5">
        <f>IFERROR(((((T115+AJ115)*(1/$H115))+AZ115)/$F$2)/($B$2*('CAR.CAP_per person'!J$2)/(_xlfn.XLOOKUP($E$2,EU_countries_GDP!$A$2:$A$29,EU_countries_GDP!$E$2:$E$29))),"")</f>
        <v>3.3102106113374025E-2</v>
      </c>
      <c r="DQ115" s="5">
        <f>IFERROR(((((U115+AK115)*(1/$H115))+BA115)/$F$2)/($B$2*('CAR.CAP_per person'!K$2)/(_xlfn.XLOOKUP($E$2,EU_countries_GDP!$A$2:$A$29,EU_countries_GDP!$E$2:$E$29))),"")</f>
        <v>3.2304051985255988E-2</v>
      </c>
      <c r="DR115" s="5">
        <f>IFERROR(((((V115+AL115)*(1/$H115))+BB115)/$F$2)/($B$2*('CAR.CAP_per person'!L$2)/(_xlfn.XLOOKUP($E$2,EU_countries_GDP!$A$2:$A$29,EU_countries_GDP!$E$2:$E$29))),"")</f>
        <v>1.707437180878894E-2</v>
      </c>
      <c r="DS115" s="5">
        <f>IFERROR(((((W115+AM115)*(1/$H115))+BC115)/$F$2)/($B$2*('CAR.CAP_per person'!M$2)/(_xlfn.XLOOKUP($E$2,EU_countries_GDP!$A$2:$A$29,EU_countries_GDP!$E$2:$E$29))),"")</f>
        <v>0.18392208650335862</v>
      </c>
      <c r="DT115" s="5">
        <f>IFERROR(((((X115+AN115)*(1/$H115))+BD115)/$F$2)/($B$2*('CAR.CAP_per person'!N$2)/(_xlfn.XLOOKUP($E$2,EU_countries_GDP!$A$2:$A$29,EU_countries_GDP!$E$2:$E$29))),"")</f>
        <v>7.390129489100639</v>
      </c>
      <c r="DU115" s="5">
        <f>IFERROR(((((Y115+AO115)*(1/$H115))+BE115)/$F$2)/($B$2*('CAR.CAP_per person'!O$2)/(_xlfn.XLOOKUP($E$2,EU_countries_GDP!$A$2:$A$29,EU_countries_GDP!$E$2:$E$29))),"")</f>
        <v>1.3044094215579733E-3</v>
      </c>
      <c r="DV115" s="5">
        <f>IFERROR(((((Z115+AP115)*(1/$H115))+BF115)/$F$2)/($B$2*('CAR.CAP_per person'!P$2)/(_xlfn.XLOOKUP($E$2,EU_countries_GDP!$A$2:$A$29,EU_countries_GDP!$E$2:$E$29))),"")</f>
        <v>4.0814867122894706E-2</v>
      </c>
      <c r="DW115" s="5">
        <f>IFERROR(((((AA115+AQ115)*(1/$H115))+BG115)/$F$2)/($B$2*('CAR.CAP_per person'!Q$2)/(_xlfn.XLOOKUP($E$2,EU_countries_GDP!$A$2:$A$29,EU_countries_GDP!$E$2:$E$29))),"")</f>
        <v>1.8881389871728924E-2</v>
      </c>
    </row>
    <row r="116" spans="1:127">
      <c r="A116" t="s">
        <v>226</v>
      </c>
      <c r="B116" t="str">
        <f>_xlfn.XLOOKUP(D116,Table5[Ingredient],Table5[Category],"",FALSE)</f>
        <v>Starch/satiating food</v>
      </c>
      <c r="C116" s="33" t="s">
        <v>177</v>
      </c>
      <c r="D116" s="33" t="s">
        <v>205</v>
      </c>
      <c r="E116" s="33">
        <v>6.7799999999999999E-2</v>
      </c>
      <c r="F116" s="33" t="s">
        <v>182</v>
      </c>
      <c r="G116" s="33" t="s">
        <v>180</v>
      </c>
      <c r="H116" s="91">
        <f>Dataset_AT!R113</f>
        <v>4.3832428238944912E-2</v>
      </c>
      <c r="I116" s="33"/>
      <c r="J116" s="37" t="str">
        <f>IFERROR(INDEX('AveragePrices&amp;Codes'!G:AG, MATCH($D116, 'AveragePrices&amp;Codes'!$A:$A, 0), MATCH(Tool_Austria!$E$2, 'AveragePrices&amp;Codes'!$G$1:$AG$1, 0)),"")</f>
        <v/>
      </c>
      <c r="K116" s="37">
        <f>IFERROR(E116/(_xlfn.XLOOKUP(A116,Dataset_AT!$V$2:$V$9,Dataset_AT!$W$2:$W$9)),"")</f>
        <v>7.8837209302325584E-4</v>
      </c>
      <c r="L116">
        <f>IFERROR(IF($F116="Raw",_xlfn.XLOOKUP(_xlfn.XLOOKUP(Tool_Austria!$D116,'AveragePrices&amp;Codes'!$A:$A,'AveragePrices&amp;Codes'!$B:$B),AGRIBALYSE_Raw!$B:$B,AGRIBALYSE_Raw!O:O)*$E116,_xlfn.XLOOKUP(_xlfn.XLOOKUP(Tool_Austria!$D116,'AveragePrices&amp;Codes'!$A:$A,'AveragePrices&amp;Codes'!$B:$B),AGRIBALYSE_Cooked!$C:$C,AGRIBALYSE_Cooked!P:P)*$E116),"")</f>
        <v>5.0585580678000001E-2</v>
      </c>
      <c r="M116">
        <f>IFERROR(IF($F116="Raw",_xlfn.XLOOKUP(_xlfn.XLOOKUP(Tool_Austria!$D116,'AveragePrices&amp;Codes'!$A:$A,'AveragePrices&amp;Codes'!$B:$B),AGRIBALYSE_Raw!$B:$B,AGRIBALYSE_Raw!P:P)*$E116,_xlfn.XLOOKUP(_xlfn.XLOOKUP(Tool_Austria!$D116,'AveragePrices&amp;Codes'!$A:$A,'AveragePrices&amp;Codes'!$B:$B),AGRIBALYSE_Cooked!$C:$C,AGRIBALYSE_Cooked!Q:Q)*$E116),"")</f>
        <v>8.291904066E-10</v>
      </c>
      <c r="N116">
        <f>IFERROR(IF($F116="Raw",_xlfn.XLOOKUP(_xlfn.XLOOKUP(Tool_Austria!$D116,'AveragePrices&amp;Codes'!$A:$A,'AveragePrices&amp;Codes'!$B:$B),AGRIBALYSE_Raw!$B:$B,AGRIBALYSE_Raw!Q:Q)*$E116,_xlfn.XLOOKUP(_xlfn.XLOOKUP(Tool_Austria!$D116,'AveragePrices&amp;Codes'!$A:$A,'AveragePrices&amp;Codes'!$B:$B),AGRIBALYSE_Cooked!$C:$C,AGRIBALYSE_Cooked!R:R)*$E116),"")</f>
        <v>6.7145549652E-3</v>
      </c>
      <c r="O116">
        <f>IFERROR(IF($F116="Raw",_xlfn.XLOOKUP(_xlfn.XLOOKUP(Tool_Austria!$D116,'AveragePrices&amp;Codes'!$A:$A,'AveragePrices&amp;Codes'!$B:$B),AGRIBALYSE_Raw!$B:$B,AGRIBALYSE_Raw!R:R)*$E116,_xlfn.XLOOKUP(_xlfn.XLOOKUP(Tool_Austria!$D116,'AveragePrices&amp;Codes'!$A:$A,'AveragePrices&amp;Codes'!$B:$B),AGRIBALYSE_Cooked!$C:$C,AGRIBALYSE_Cooked!S:S)*$E116),"")</f>
        <v>2.2536518633999998E-4</v>
      </c>
      <c r="P116">
        <f>IFERROR(IF($F116="Raw",_xlfn.XLOOKUP(_xlfn.XLOOKUP(Tool_Austria!$D116,'AveragePrices&amp;Codes'!$A:$A,'AveragePrices&amp;Codes'!$B:$B),AGRIBALYSE_Raw!$B:$B,AGRIBALYSE_Raw!S:S)*$E116,_xlfn.XLOOKUP(_xlfn.XLOOKUP(Tool_Austria!$D116,'AveragePrices&amp;Codes'!$A:$A,'AveragePrices&amp;Codes'!$B:$B),AGRIBALYSE_Cooked!$C:$C,AGRIBALYSE_Cooked!T:T)*$E116),"")</f>
        <v>8.8513618679999991E-9</v>
      </c>
      <c r="Q116">
        <f>IFERROR(IF($F116="Raw",_xlfn.XLOOKUP(_xlfn.XLOOKUP(Tool_Austria!$D116,'AveragePrices&amp;Codes'!$A:$A,'AveragePrices&amp;Codes'!$B:$B),AGRIBALYSE_Raw!$B:$B,AGRIBALYSE_Raw!T:T)*$E116,_xlfn.XLOOKUP(_xlfn.XLOOKUP(Tool_Austria!$D116,'AveragePrices&amp;Codes'!$A:$A,'AveragePrices&amp;Codes'!$B:$B),AGRIBALYSE_Cooked!$C:$C,AGRIBALYSE_Cooked!U:U)*$E116),"")</f>
        <v>-8.00779359E-10</v>
      </c>
      <c r="R116">
        <f>IFERROR(IF($F116="Raw",_xlfn.XLOOKUP(_xlfn.XLOOKUP(Tool_Austria!$D116,'AveragePrices&amp;Codes'!$A:$A,'AveragePrices&amp;Codes'!$B:$B),AGRIBALYSE_Raw!$B:$B,AGRIBALYSE_Raw!U:U)*$E116,_xlfn.XLOOKUP(_xlfn.XLOOKUP(Tool_Austria!$D116,'AveragePrices&amp;Codes'!$A:$A,'AveragePrices&amp;Codes'!$B:$B),AGRIBALYSE_Cooked!$C:$C,AGRIBALYSE_Cooked!V:V)*$E116),"")</f>
        <v>1.7351015304000001E-11</v>
      </c>
      <c r="S116">
        <f>IFERROR(IF($F116="Raw",_xlfn.XLOOKUP(_xlfn.XLOOKUP(Tool_Austria!$D116,'AveragePrices&amp;Codes'!$A:$A,'AveragePrices&amp;Codes'!$B:$B),AGRIBALYSE_Raw!$B:$B,AGRIBALYSE_Raw!V:V)*$E116,_xlfn.XLOOKUP(_xlfn.XLOOKUP(Tool_Austria!$D116,'AveragePrices&amp;Codes'!$A:$A,'AveragePrices&amp;Codes'!$B:$B),AGRIBALYSE_Cooked!$C:$C,AGRIBALYSE_Cooked!W:W)*$E116),"")</f>
        <v>1.1251479834000001E-3</v>
      </c>
      <c r="T116">
        <f>IFERROR(IF($F116="Raw",_xlfn.XLOOKUP(_xlfn.XLOOKUP(Tool_Austria!$D116,'AveragePrices&amp;Codes'!$A:$A,'AveragePrices&amp;Codes'!$B:$B),AGRIBALYSE_Raw!$B:$B,AGRIBALYSE_Raw!W:W)*$E116,_xlfn.XLOOKUP(_xlfn.XLOOKUP(Tool_Austria!$D116,'AveragePrices&amp;Codes'!$A:$A,'AveragePrices&amp;Codes'!$B:$B),AGRIBALYSE_Cooked!$C:$C,AGRIBALYSE_Cooked!X:X)*$E116),"")</f>
        <v>1.1932252854E-5</v>
      </c>
      <c r="U116">
        <f>IFERROR(IF($F116="Raw",_xlfn.XLOOKUP(_xlfn.XLOOKUP(Tool_Austria!$D116,'AveragePrices&amp;Codes'!$A:$A,'AveragePrices&amp;Codes'!$B:$B),AGRIBALYSE_Raw!$B:$B,AGRIBALYSE_Raw!X:X)*$E116,_xlfn.XLOOKUP(_xlfn.XLOOKUP(Tool_Austria!$D116,'AveragePrices&amp;Codes'!$A:$A,'AveragePrices&amp;Codes'!$B:$B),AGRIBALYSE_Cooked!$C:$C,AGRIBALYSE_Cooked!Y:Y)*$E116),"")</f>
        <v>3.5965501235999997E-4</v>
      </c>
      <c r="V116">
        <f>IFERROR(IF($F116="Raw",_xlfn.XLOOKUP(_xlfn.XLOOKUP(Tool_Austria!$D116,'AveragePrices&amp;Codes'!$A:$A,'AveragePrices&amp;Codes'!$B:$B),AGRIBALYSE_Raw!$B:$B,AGRIBALYSE_Raw!Y:Y)*$E116,_xlfn.XLOOKUP(_xlfn.XLOOKUP(Tool_Austria!$D116,'AveragePrices&amp;Codes'!$A:$A,'AveragePrices&amp;Codes'!$B:$B),AGRIBALYSE_Cooked!$C:$C,AGRIBALYSE_Cooked!Z:Z)*$E116),"")</f>
        <v>4.7585651028000005E-3</v>
      </c>
      <c r="W116">
        <f>IFERROR(IF($F116="Raw",_xlfn.XLOOKUP(_xlfn.XLOOKUP(Tool_Austria!$D116,'AveragePrices&amp;Codes'!$A:$A,'AveragePrices&amp;Codes'!$B:$B),AGRIBALYSE_Raw!$B:$B,AGRIBALYSE_Raw!Z:Z)*$E116,_xlfn.XLOOKUP(_xlfn.XLOOKUP(Tool_Austria!$D116,'AveragePrices&amp;Codes'!$A:$A,'AveragePrices&amp;Codes'!$B:$B),AGRIBALYSE_Cooked!$C:$C,AGRIBALYSE_Cooked!AA:AA)*$E116),"")</f>
        <v>0.73981900266</v>
      </c>
      <c r="X116">
        <f>IFERROR(IF($F116="Raw",_xlfn.XLOOKUP(_xlfn.XLOOKUP(Tool_Austria!$D116,'AveragePrices&amp;Codes'!$A:$A,'AveragePrices&amp;Codes'!$B:$B),AGRIBALYSE_Raw!$B:$B,AGRIBALYSE_Raw!AA:AA)*$E116,_xlfn.XLOOKUP(_xlfn.XLOOKUP(Tool_Austria!$D116,'AveragePrices&amp;Codes'!$A:$A,'AveragePrices&amp;Codes'!$B:$B),AGRIBALYSE_Cooked!$C:$C,AGRIBALYSE_Cooked!AB:AB)*$E116),"")</f>
        <v>2.1653048699999999</v>
      </c>
      <c r="Y116">
        <f>IFERROR(IF($F116="Raw",_xlfn.XLOOKUP(_xlfn.XLOOKUP(Tool_Austria!$D116,'AveragePrices&amp;Codes'!$A:$A,'AveragePrices&amp;Codes'!$B:$B),AGRIBALYSE_Raw!$B:$B,AGRIBALYSE_Raw!AB:AB)*$E116,_xlfn.XLOOKUP(_xlfn.XLOOKUP(Tool_Austria!$D116,'AveragePrices&amp;Codes'!$A:$A,'AveragePrices&amp;Codes'!$B:$B),AGRIBALYSE_Cooked!$C:$C,AGRIBALYSE_Cooked!AC:AC)*$E116),"")</f>
        <v>0.12204421038</v>
      </c>
      <c r="Z116">
        <f>IFERROR(IF($F116="Raw",_xlfn.XLOOKUP(_xlfn.XLOOKUP(Tool_Austria!$D116,'AveragePrices&amp;Codes'!$A:$A,'AveragePrices&amp;Codes'!$B:$B),AGRIBALYSE_Raw!$B:$B,AGRIBALYSE_Raw!AC:AC)*$E116,_xlfn.XLOOKUP(_xlfn.XLOOKUP(Tool_Austria!$D116,'AveragePrices&amp;Codes'!$A:$A,'AveragePrices&amp;Codes'!$B:$B),AGRIBALYSE_Cooked!$C:$C,AGRIBALYSE_Cooked!AD:AD)*$E116),"")</f>
        <v>0.65482542438000002</v>
      </c>
      <c r="AA116">
        <f>IFERROR(IF($F116="Raw",_xlfn.XLOOKUP(_xlfn.XLOOKUP(Tool_Austria!$D116,'AveragePrices&amp;Codes'!$A:$A,'AveragePrices&amp;Codes'!$B:$B),AGRIBALYSE_Raw!$B:$B,AGRIBALYSE_Raw!AD:AD)*$E116,_xlfn.XLOOKUP(_xlfn.XLOOKUP(Tool_Austria!$D116,'AveragePrices&amp;Codes'!$A:$A,'AveragePrices&amp;Codes'!$B:$B),AGRIBALYSE_Cooked!$C:$C,AGRIBALYSE_Cooked!AE:AE)*$E116),"")</f>
        <v>2.9176691304000002E-7</v>
      </c>
      <c r="AB116" cm="1">
        <f t="array" ref="AB116">IFERROR(_xlfn.XLOOKUP(Tool_Austria!$F116&amp;$E$2,'Cooking methods'!$A:$A&amp;'Cooking methods'!$B:$B,'Cooking methods'!C:C)*$E116,"")</f>
        <v>1.7901445084E-2</v>
      </c>
      <c r="AC116" cm="1">
        <f t="array" ref="AC116">IFERROR(_xlfn.XLOOKUP(Tool_Austria!$F116&amp;$E$2,'Cooking methods'!$A:$A&amp;'Cooking methods'!$B:$B,'Cooking methods'!D:D)*$E116,"")</f>
        <v>3.3375103541799997E-10</v>
      </c>
      <c r="AD116" cm="1">
        <f t="array" ref="AD116">IFERROR(_xlfn.XLOOKUP(Tool_Austria!$F116&amp;$E$2,'Cooking methods'!$A:$A&amp;'Cooking methods'!$B:$B,'Cooking methods'!E:E)*$E116,"")</f>
        <v>1.2195886600000001E-2</v>
      </c>
      <c r="AE116" cm="1">
        <f t="array" ref="AE116">IFERROR(_xlfn.XLOOKUP(Tool_Austria!$F116&amp;$E$2,'Cooking methods'!$A:$A&amp;'Cooking methods'!$B:$B,'Cooking methods'!F:F)*$E116,"")</f>
        <v>4.0229603921999998E-5</v>
      </c>
      <c r="AF116" cm="1">
        <f t="array" ref="AF116">IFERROR(_xlfn.XLOOKUP(Tool_Austria!$F116&amp;$E$2,'Cooking methods'!$A:$A&amp;'Cooking methods'!$B:$B,'Cooking methods'!G:G)*$E116,"")</f>
        <v>2.3448940976000005E-10</v>
      </c>
      <c r="AG116" cm="1">
        <f t="array" ref="AG116">IFERROR(_xlfn.XLOOKUP(Tool_Austria!$F116&amp;$E$2,'Cooking methods'!$A:$A&amp;'Cooking methods'!$B:$B,'Cooking methods'!H:H)*$E116,"")</f>
        <v>1.41068118816E-10</v>
      </c>
      <c r="AH116" cm="1">
        <f t="array" ref="AH116">IFERROR(_xlfn.XLOOKUP(Tool_Austria!$F116&amp;$E$2,'Cooking methods'!$A:$A&amp;'Cooking methods'!$B:$B,'Cooking methods'!I:I)*$E116,"")</f>
        <v>3.3758877057200004E-11</v>
      </c>
      <c r="AI116" cm="1">
        <f t="array" ref="AI116">IFERROR(_xlfn.XLOOKUP(Tool_Austria!$F116&amp;$E$2,'Cooking methods'!$A:$A&amp;'Cooking methods'!$B:$B,'Cooking methods'!J:J)*$E116,"")</f>
        <v>8.0076266890000006E-5</v>
      </c>
      <c r="AJ116" cm="1">
        <f t="array" ref="AJ116">IFERROR(_xlfn.XLOOKUP(Tool_Austria!$F116&amp;$E$2,'Cooking methods'!$A:$A&amp;'Cooking methods'!$B:$B,'Cooking methods'!K:K)*$E116,"")</f>
        <v>1.7158724447000003E-5</v>
      </c>
      <c r="AK116" cm="1">
        <f t="array" ref="AK116">IFERROR(_xlfn.XLOOKUP(Tool_Austria!$F116&amp;$E$2,'Cooking methods'!$A:$A&amp;'Cooking methods'!$B:$B,'Cooking methods'!L:L)*$E116,"")</f>
        <v>1.5471347540000001E-5</v>
      </c>
      <c r="AL116" cm="1">
        <f t="array" ref="AL116">IFERROR(_xlfn.XLOOKUP(Tool_Austria!$F116&amp;$E$2,'Cooking methods'!$A:$A&amp;'Cooking methods'!$B:$B,'Cooking methods'!M:M)*$E116,"")</f>
        <v>1.1364558595E-4</v>
      </c>
      <c r="AM116" cm="1">
        <f t="array" ref="AM116">IFERROR(_xlfn.XLOOKUP(Tool_Austria!$F116&amp;$E$2,'Cooking methods'!$A:$A&amp;'Cooking methods'!$B:$B,'Cooking methods'!N:N)*$E116,"")</f>
        <v>5.8397917264000003E-2</v>
      </c>
      <c r="AN116" cm="1">
        <f t="array" ref="AN116">IFERROR(_xlfn.XLOOKUP(Tool_Austria!$F116&amp;$E$2,'Cooking methods'!$A:$A&amp;'Cooking methods'!$B:$B,'Cooking methods'!O:O)*$E116,"")</f>
        <v>4.6841526139999999E-2</v>
      </c>
      <c r="AO116" cm="1">
        <f t="array" ref="AO116">IFERROR(_xlfn.XLOOKUP(Tool_Austria!$F116&amp;$E$2,'Cooking methods'!$A:$A&amp;'Cooking methods'!$B:$B,'Cooking methods'!P:P)*$E116,"")</f>
        <v>9.1599097240000014E-3</v>
      </c>
      <c r="AP116" cm="1">
        <f t="array" ref="AP116">IFERROR(_xlfn.XLOOKUP(Tool_Austria!$F116&amp;$E$2,'Cooking methods'!$A:$A&amp;'Cooking methods'!$B:$B,'Cooking methods'!Q:Q)*$E116,"")</f>
        <v>0.42764980221199994</v>
      </c>
      <c r="AQ116" cm="1">
        <f t="array" ref="AQ116">IFERROR(_xlfn.XLOOKUP(Tool_Austria!$F116&amp;$E$2,'Cooking methods'!$A:$A&amp;'Cooking methods'!$B:$B,'Cooking methods'!R:R)*$E116,"")</f>
        <v>3.0240179097200008E-8</v>
      </c>
      <c r="AR116" cm="1">
        <f t="array" ref="AR116">IFERROR(_xlfn.XLOOKUP(Tool_Austria!$G116&amp;$E$2,'Waste management'!$A:$A&amp;'Waste management'!$B:$B,'Waste management'!C:C)*$E116,"")</f>
        <v>3.7961219999999999E-3</v>
      </c>
      <c r="AS116" cm="1">
        <f t="array" ref="AS116">IFERROR(_xlfn.XLOOKUP(Tool_Austria!$G116&amp;$E$2,'Waste management'!$A:$A&amp;'Waste management'!$B:$B,'Waste management'!D:D)*$E116,"")</f>
        <v>2.5899667799999998E-11</v>
      </c>
      <c r="AT116" cm="1">
        <f t="array" ref="AT116">IFERROR(_xlfn.XLOOKUP(Tool_Austria!$G116&amp;$E$2,'Waste management'!$A:$A&amp;'Waste management'!$B:$B,'Waste management'!E:E)*$E116,"")</f>
        <v>6.9834000000000009E-5</v>
      </c>
      <c r="AU116" cm="1">
        <f t="array" ref="AU116">IFERROR(_xlfn.XLOOKUP(Tool_Austria!$G116&amp;$E$2,'Waste management'!$A:$A&amp;'Waste management'!$B:$B,'Waste management'!F:F)*$E116,"")</f>
        <v>8.1359999999999997E-6</v>
      </c>
      <c r="AV116" cm="1">
        <f t="array" ref="AV116">IFERROR(_xlfn.XLOOKUP(Tool_Austria!$G116&amp;$E$2,'Waste management'!$A:$A&amp;'Waste management'!$B:$B,'Waste management'!G:G)*$E116,"")</f>
        <v>7.8509687999999996E-10</v>
      </c>
      <c r="AW116" cm="1">
        <f t="array" ref="AW116">IFERROR(_xlfn.XLOOKUP(Tool_Austria!$G116&amp;$E$2,'Waste management'!$A:$A&amp;'Waste management'!$B:$B,'Waste management'!H:H)*$E116,"")</f>
        <v>2.5591177799999997E-11</v>
      </c>
      <c r="AX116" cm="1">
        <f t="array" ref="AX116">IFERROR(_xlfn.XLOOKUP(Tool_Austria!$G116&amp;$E$2,'Waste management'!$A:$A&amp;'Waste management'!$B:$B,'Waste management'!I:I)*$E116,"")</f>
        <v>1.8194604599999999E-11</v>
      </c>
      <c r="AY116" cm="1">
        <f t="array" ref="AY116">IFERROR(_xlfn.XLOOKUP(Tool_Austria!$G116&amp;$E$2,'Waste management'!$A:$A&amp;'Waste management'!$B:$B,'Waste management'!J:J)*$E116,"")</f>
        <v>1.4983800000000001E-4</v>
      </c>
      <c r="AZ116" cm="1">
        <f t="array" ref="AZ116">IFERROR(_xlfn.XLOOKUP(Tool_Austria!$G116&amp;$E$2,'Waste management'!$A:$A&amp;'Waste management'!$B:$B,'Waste management'!K:K)*$E116,"")</f>
        <v>3.6472467600000002E-7</v>
      </c>
      <c r="BA116" cm="1">
        <f t="array" ref="BA116">IFERROR(_xlfn.XLOOKUP(Tool_Austria!$G116&amp;$E$2,'Waste management'!$A:$A&amp;'Waste management'!$B:$B,'Waste management'!L:L)*$E116,"")</f>
        <v>6.5631349199999995E-6</v>
      </c>
      <c r="BB116" cm="1">
        <f t="array" ref="BB116">IFERROR(_xlfn.XLOOKUP(Tool_Austria!$G116&amp;$E$2,'Waste management'!$A:$A&amp;'Waste management'!$B:$B,'Waste management'!M:M)*$E116,"")</f>
        <v>6.60372E-4</v>
      </c>
      <c r="BC116" cm="1">
        <f t="array" ref="BC116">IFERROR(_xlfn.XLOOKUP(Tool_Austria!$G116&amp;$E$2,'Waste management'!$A:$A&amp;'Waste management'!$B:$B,'Waste management'!N:N)*$E116,"")</f>
        <v>0.56783449200000002</v>
      </c>
      <c r="BD116" cm="1">
        <f t="array" ref="BD116">IFERROR(_xlfn.XLOOKUP(Tool_Austria!$G116&amp;$E$2,'Waste management'!$A:$A&amp;'Waste management'!$B:$B,'Waste management'!O:O)*$E116,"")</f>
        <v>3.6205877999999997E-2</v>
      </c>
      <c r="BE116" cm="1">
        <f t="array" ref="BE116">IFERROR(_xlfn.XLOOKUP(Tool_Austria!$G116&amp;$E$2,'Waste management'!$A:$A&amp;'Waste management'!$B:$B,'Waste management'!P:P)*$E116,"")</f>
        <v>7.8173399999999997E-4</v>
      </c>
      <c r="BF116" cm="1">
        <f t="array" ref="BF116">IFERROR(_xlfn.XLOOKUP(Tool_Austria!$G116&amp;$E$2,'Waste management'!$A:$A&amp;'Waste management'!$B:$B,'Waste management'!Q:Q)*$E116,"")</f>
        <v>2.2753002000000001E-2</v>
      </c>
      <c r="BG116" cm="1">
        <f t="array" ref="BG116">IFERROR(_xlfn.XLOOKUP(Tool_Austria!$G116&amp;$E$2,'Waste management'!$A:$A&amp;'Waste management'!$B:$B,'Waste management'!R:R)*$E116,"")</f>
        <v>7.3942680000000001E-9</v>
      </c>
      <c r="BH116">
        <f>IFERROR((L116+AR116+AB116)*_xlfn.XLOOKUP(Tool_Austria!BH$4,Monetization_Factors!$A:$A,Monetization_Factors!$D:$D),"")</f>
        <v>9.4041004345992666E-3</v>
      </c>
      <c r="BI116">
        <f>IFERROR((M116+AS116+AC116)*_xlfn.XLOOKUP(Tool_Austria!BI$4,Monetization_Factors!$A:$A,Monetization_Factors!$D:$D),"")</f>
        <v>4.7590542486399192E-8</v>
      </c>
      <c r="BJ116">
        <f>IFERROR((N116+AT116+AD116)*_xlfn.XLOOKUP(Tool_Austria!BJ$4,Monetization_Factors!$A:$A,Monetization_Factors!$D:$D),"")</f>
        <v>2.8967379343736181E-5</v>
      </c>
      <c r="BK116">
        <f>IFERROR((O116+AU116+AE116)*_xlfn.XLOOKUP(Tool_Austria!BK$4,Monetization_Factors!$A:$A,Monetization_Factors!$D:$D),"")</f>
        <v>4.1433906732841032E-4</v>
      </c>
      <c r="BL116">
        <f>IFERROR((P116+AV116+AF116)*_xlfn.XLOOKUP(Tool_Austria!BL$4,Monetization_Factors!$A:$A,Monetization_Factors!$D:$D),"")</f>
        <v>9.8539107616839195E-3</v>
      </c>
      <c r="BM116">
        <f>IFERROR((Q116+AW116+AG116)*_xlfn.XLOOKUP(Tool_Austria!BM$4,Monetization_Factors!$A:$A,Monetization_Factors!$D:$D),"")</f>
        <v>-1.316820091776004E-4</v>
      </c>
      <c r="BN116">
        <f>IFERROR((R116+AX116+AH116)*_xlfn.XLOOKUP(Tool_Austria!BN$4,Monetization_Factors!$A:$A,Monetization_Factors!$D:$D),"")</f>
        <v>7.9675315074720395E-5</v>
      </c>
      <c r="BO116">
        <f>IFERROR((S116+AY116+AI116)*_xlfn.XLOOKUP(Tool_Austria!BO$4,Monetization_Factors!$A:$A,Monetization_Factors!$D:$D),"")</f>
        <v>5.9329973407372155E-4</v>
      </c>
      <c r="BP116">
        <f>IFERROR((T116+AZ116+AJ116)*_xlfn.XLOOKUP(Tool_Austria!BP$4,Monetization_Factors!$A:$A,Monetization_Factors!$D:$D),"")</f>
        <v>7.1853983692903451E-5</v>
      </c>
      <c r="BQ116">
        <f>IFERROR((U116+BA116+AK116)*_xlfn.XLOOKUP(Tool_Austria!BQ$4,Monetization_Factors!$A:$A,Monetization_Factors!$D:$D),"")</f>
        <v>1.5613663750285954E-3</v>
      </c>
      <c r="BR116" t="str">
        <f>IFERROR((V116+BB116+AL116)*_xlfn.XLOOKUP(Tool_Austria!BR$4,Monetization_Factors!$A:$A,Monetization_Factors!$D:$D),"")</f>
        <v/>
      </c>
      <c r="BS116">
        <f>IFERROR((W116+BC116+AM116)*_xlfn.XLOOKUP(Tool_Austria!BS$4,Monetization_Factors!$A:$A,Monetization_Factors!$D:$D),"")</f>
        <v>6.6475790185825155E-5</v>
      </c>
      <c r="BT116">
        <f>IFERROR((X116+BD116+AN116)*_xlfn.XLOOKUP(Tool_Austria!BT$4,Monetization_Factors!$A:$A,Monetization_Factors!$D:$D),"")</f>
        <v>5.0064654431867812E-4</v>
      </c>
      <c r="BU116">
        <f>IFERROR((Y116+BE116+AO116)*_xlfn.XLOOKUP(Tool_Austria!BU$4,Monetization_Factors!$A:$A,Monetization_Factors!$D:$D),"")</f>
        <v>8.3876048476351484E-4</v>
      </c>
      <c r="BV116">
        <f>IFERROR((Z116+BF116+AP116)*_xlfn.XLOOKUP(Tool_Austria!BV$4,Monetization_Factors!$A:$A,Monetization_Factors!$D:$D),"")</f>
        <v>1.8250415758617553E-3</v>
      </c>
      <c r="BW116">
        <f>IFERROR((AA116+BG116+AQ116)*_xlfn.XLOOKUP(Tool_Austria!BW$4,Monetization_Factors!$A:$A,Monetization_Factors!$D:$D),"")</f>
        <v>6.8815888544273403E-7</v>
      </c>
      <c r="BX116" s="38" t="str" cm="1">
        <f t="array" ref="BX116">IFERROR(_xlfn.IFS(I116&lt;&gt;0,I116*E116,I116="",J116*E116),"")</f>
        <v/>
      </c>
      <c r="BY116" s="38">
        <f t="shared" si="43"/>
        <v>2.5107491186205377E-2</v>
      </c>
      <c r="BZ116" s="38">
        <f t="shared" si="44"/>
        <v>2.5107491186205377E-2</v>
      </c>
      <c r="CA116" s="38">
        <f t="shared" si="45"/>
        <v>3.8626909517239042E-5</v>
      </c>
      <c r="CB116">
        <f t="shared" si="48"/>
        <v>7.2283147761999997E-2</v>
      </c>
      <c r="CC116">
        <f t="shared" si="48"/>
        <v>1.188841109818E-9</v>
      </c>
      <c r="CD116">
        <f t="shared" si="48"/>
        <v>1.8980275565200003E-2</v>
      </c>
      <c r="CE116">
        <f t="shared" si="48"/>
        <v>2.7373079026200001E-4</v>
      </c>
      <c r="CF116">
        <f t="shared" si="48"/>
        <v>9.8709481577599984E-9</v>
      </c>
      <c r="CG116">
        <f t="shared" si="48"/>
        <v>-6.3412006238400001E-10</v>
      </c>
      <c r="CH116">
        <f t="shared" si="48"/>
        <v>6.9304496961199995E-11</v>
      </c>
      <c r="CI116">
        <f t="shared" si="48"/>
        <v>1.3550622502900001E-3</v>
      </c>
      <c r="CJ116">
        <f t="shared" si="48"/>
        <v>2.9455701977000001E-5</v>
      </c>
      <c r="CK116">
        <f t="shared" si="48"/>
        <v>3.8168949481999997E-4</v>
      </c>
      <c r="CL116">
        <f t="shared" si="48"/>
        <v>5.5325826887500009E-3</v>
      </c>
      <c r="CM116">
        <f t="shared" si="48"/>
        <v>1.3660514119239999</v>
      </c>
      <c r="CN116">
        <f t="shared" si="48"/>
        <v>2.2483522741400002</v>
      </c>
      <c r="CO116">
        <f t="shared" si="48"/>
        <v>0.13198585410400002</v>
      </c>
      <c r="CP116">
        <f t="shared" si="48"/>
        <v>1.1052282285919999</v>
      </c>
      <c r="CQ116">
        <f t="shared" si="37"/>
        <v>3.294013601372E-7</v>
      </c>
      <c r="CR116">
        <f t="shared" si="63"/>
        <v>1.1120484271076922E-4</v>
      </c>
      <c r="CS116">
        <f t="shared" si="63"/>
        <v>1.8289863227969229E-12</v>
      </c>
      <c r="CT116">
        <f t="shared" si="63"/>
        <v>2.9200423946461543E-5</v>
      </c>
      <c r="CU116">
        <f t="shared" si="63"/>
        <v>4.2112429271076923E-7</v>
      </c>
      <c r="CV116">
        <f t="shared" si="63"/>
        <v>1.5186074088861535E-11</v>
      </c>
      <c r="CW116">
        <f t="shared" si="63"/>
        <v>-9.7556932674461546E-13</v>
      </c>
      <c r="CX116">
        <f t="shared" si="63"/>
        <v>1.0662230301723077E-13</v>
      </c>
      <c r="CY116">
        <f t="shared" si="63"/>
        <v>2.0847111542923078E-6</v>
      </c>
      <c r="CZ116">
        <f t="shared" si="63"/>
        <v>4.5316464580000003E-8</v>
      </c>
      <c r="DA116">
        <f t="shared" si="63"/>
        <v>5.8721460741538455E-7</v>
      </c>
      <c r="DB116">
        <f t="shared" si="63"/>
        <v>8.5116656750000011E-6</v>
      </c>
      <c r="DC116">
        <f t="shared" si="63"/>
        <v>2.1016175568061538E-3</v>
      </c>
      <c r="DD116">
        <f t="shared" si="63"/>
        <v>3.4590034986769235E-3</v>
      </c>
      <c r="DE116">
        <f t="shared" si="63"/>
        <v>2.0305516016000004E-4</v>
      </c>
      <c r="DF116">
        <f t="shared" si="63"/>
        <v>1.7003511209107689E-3</v>
      </c>
      <c r="DG116">
        <f t="shared" si="38"/>
        <v>5.0677132328800001E-10</v>
      </c>
      <c r="DH116" s="5">
        <f>IFERROR(((((L116+AB116)*(1/$H116))+AR116)/$F$2)/($B$2*('CAR.CAP_per person'!B$2)/(_xlfn.XLOOKUP($E$2,EU_countries_GDP!$A$2:$A$29,EU_countries_GDP!$E$2:$E$29))),"")</f>
        <v>3.5217692490504542E-2</v>
      </c>
      <c r="DI116" s="5">
        <f>IFERROR(((((M116+AC116)*(1/$H116))+AS116)/$F$2)/($B$2*('CAR.CAP_per person'!C$2)/(_xlfn.XLOOKUP($E$2,EU_countries_GDP!$A$2:$A$29,EU_countries_GDP!$E$2:$E$29))),"")</f>
        <v>7.5408785492110832E-6</v>
      </c>
      <c r="DJ116" s="5">
        <f>IFERROR(((((N116+AD116)*(1/$H116))+AT116)/$F$2)/($B$2*('CAR.CAP_per person'!D$2)/(_xlfn.XLOOKUP($E$2,EU_countries_GDP!$A$2:$A$29,EU_countries_GDP!$E$2:$E$29))),"")</f>
        <v>1.254157120808501E-4</v>
      </c>
      <c r="DK116" s="5">
        <f>IFERROR(((((O116+AE116)*(1/$H116))+AU116)/$F$2)/($B$2*('CAR.CAP_per person'!E$2)/(_xlfn.XLOOKUP($E$2,EU_countries_GDP!$A$2:$A$29,EU_countries_GDP!$E$2:$E$29))),"")</f>
        <v>2.2853879315810903E-3</v>
      </c>
      <c r="DL116" s="5">
        <f>IFERROR(((((P116+AF116)*(1/$H116))+AV116)/$F$2)/($B$2*('CAR.CAP_per person'!F$2)/(_xlfn.XLOOKUP($E$2,EU_countries_GDP!$A$2:$A$29,EU_countries_GDP!$E$2:$E$29))),"")</f>
        <v>6.1690993474358004E-2</v>
      </c>
      <c r="DM116" s="5">
        <f>IFERROR(((((Q116+AG116)*(1/$H116))+AW116)/$F$2)/($B$2*('CAR.CAP_per person'!G$2)/(_xlfn.XLOOKUP($E$2,EU_countries_GDP!$A$2:$A$29,EU_countries_GDP!$E$2:$E$29))),"")</f>
        <v>-2.3940596680533111E-3</v>
      </c>
      <c r="DN116" s="5">
        <f>IFERROR(((((R116+AH116)*(1/$H116))+AX116)/$F$2)/($B$2*('CAR.CAP_per person'!H$2)/(_xlfn.XLOOKUP($E$2,EU_countries_GDP!$A$2:$A$29,EU_countries_GDP!$E$2:$E$29))),"")</f>
        <v>4.4229251565767803E-5</v>
      </c>
      <c r="DO116" s="5">
        <f>IFERROR(((((S116+AI116)*(1/$H116))+AY116)/$F$2)/($B$2*('CAR.CAP_per person'!I$2)/(_xlfn.XLOOKUP($E$2,EU_countries_GDP!$A$2:$A$29,EU_countries_GDP!$E$2:$E$29))),"")</f>
        <v>4.2227467936058818E-3</v>
      </c>
      <c r="DP116" s="5">
        <f>IFERROR(((((T116+AJ116)*(1/$H116))+AZ116)/$F$2)/($B$2*('CAR.CAP_per person'!J$2)/(_xlfn.XLOOKUP($E$2,EU_countries_GDP!$A$2:$A$29,EU_countries_GDP!$E$2:$E$29))),"")</f>
        <v>1.7508646759506179E-2</v>
      </c>
      <c r="DQ116" s="5">
        <f>IFERROR(((((U116+AK116)*(1/$H116))+BA116)/$F$2)/($B$2*('CAR.CAP_per person'!K$2)/(_xlfn.XLOOKUP($E$2,EU_countries_GDP!$A$2:$A$29,EU_countries_GDP!$E$2:$E$29))),"")</f>
        <v>6.541049980208203E-3</v>
      </c>
      <c r="DR116" s="5">
        <f>IFERROR(((((V116+AL116)*(1/$H116))+BB116)/$F$2)/($B$2*('CAR.CAP_per person'!L$2)/(_xlfn.XLOOKUP($E$2,EU_countries_GDP!$A$2:$A$29,EU_countries_GDP!$E$2:$E$29))),"")</f>
        <v>2.7919645421199961E-3</v>
      </c>
      <c r="DS116" s="5">
        <f>IFERROR(((((W116+AM116)*(1/$H116))+BC116)/$F$2)/($B$2*('CAR.CAP_per person'!M$2)/(_xlfn.XLOOKUP($E$2,EU_countries_GDP!$A$2:$A$29,EU_countries_GDP!$E$2:$E$29))),"")</f>
        <v>2.1889577507550776E-2</v>
      </c>
      <c r="DT116" s="5">
        <f>IFERROR(((((X116+AN116)*(1/$H116))+BD116)/$F$2)/($B$2*('CAR.CAP_per person'!N$2)/(_xlfn.XLOOKUP($E$2,EU_countries_GDP!$A$2:$A$29,EU_countries_GDP!$E$2:$E$29))),"")</f>
        <v>0.60791442576327803</v>
      </c>
      <c r="DU116" s="5">
        <f>IFERROR(((((Y116+AO116)*(1/$H116))+BE116)/$F$2)/($B$2*('CAR.CAP_per person'!O$2)/(_xlfn.XLOOKUP($E$2,EU_countries_GDP!$A$2:$A$29,EU_countries_GDP!$E$2:$E$29))),"")</f>
        <v>2.5213903558023321E-3</v>
      </c>
      <c r="DV116" s="5">
        <f>IFERROR(((((Z116+AP116)*(1/$H116))+BF116)/$F$2)/($B$2*('CAR.CAP_per person'!P$2)/(_xlfn.XLOOKUP($E$2,EU_countries_GDP!$A$2:$A$29,EU_countries_GDP!$E$2:$E$29))),"")</f>
        <v>1.6896932070993596E-2</v>
      </c>
      <c r="DW116" s="5">
        <f>IFERROR(((((AA116+AQ116)*(1/$H116))+BG116)/$F$2)/($B$2*('CAR.CAP_per person'!Q$2)/(_xlfn.XLOOKUP($E$2,EU_countries_GDP!$A$2:$A$29,EU_countries_GDP!$E$2:$E$29))),"")</f>
        <v>5.12165338098462E-3</v>
      </c>
    </row>
    <row r="117" spans="1:127">
      <c r="A117" t="s">
        <v>226</v>
      </c>
      <c r="B117" t="str">
        <f>_xlfn.XLOOKUP(D117,Table5[Ingredient],Table5[Category],"",FALSE)</f>
        <v>Starch/satiating food</v>
      </c>
      <c r="C117" s="33" t="s">
        <v>177</v>
      </c>
      <c r="D117" s="33" t="s">
        <v>195</v>
      </c>
      <c r="E117" s="33">
        <v>0</v>
      </c>
      <c r="F117" s="33" t="s">
        <v>179</v>
      </c>
      <c r="G117" s="33" t="s">
        <v>180</v>
      </c>
      <c r="H117" s="91">
        <f>Dataset_AT!R114</f>
        <v>0</v>
      </c>
      <c r="I117" s="33"/>
      <c r="J117" s="37">
        <f>IFERROR(INDEX('AveragePrices&amp;Codes'!G:AG, MATCH($D117, 'AveragePrices&amp;Codes'!$A:$A, 0), MATCH(Tool_Austria!$E$2, 'AveragePrices&amp;Codes'!$G$1:$AG$1, 0)),"")</f>
        <v>0</v>
      </c>
      <c r="K117" s="37">
        <f>IFERROR(E117/(_xlfn.XLOOKUP(A117,Dataset_AT!$V$2:$V$9,Dataset_AT!$W$2:$W$9)),"")</f>
        <v>0</v>
      </c>
      <c r="L117">
        <f>IFERROR(IF($F117="Raw",_xlfn.XLOOKUP(_xlfn.XLOOKUP(Tool_Austria!$D117,'AveragePrices&amp;Codes'!$A:$A,'AveragePrices&amp;Codes'!$B:$B),AGRIBALYSE_Raw!$B:$B,AGRIBALYSE_Raw!O:O)*$E117,_xlfn.XLOOKUP(_xlfn.XLOOKUP(Tool_Austria!$D117,'AveragePrices&amp;Codes'!$A:$A,'AveragePrices&amp;Codes'!$B:$B),AGRIBALYSE_Cooked!$C:$C,AGRIBALYSE_Cooked!P:P)*$E117),"")</f>
        <v>0</v>
      </c>
      <c r="M117">
        <f>IFERROR(IF($F117="Raw",_xlfn.XLOOKUP(_xlfn.XLOOKUP(Tool_Austria!$D117,'AveragePrices&amp;Codes'!$A:$A,'AveragePrices&amp;Codes'!$B:$B),AGRIBALYSE_Raw!$B:$B,AGRIBALYSE_Raw!P:P)*$E117,_xlfn.XLOOKUP(_xlfn.XLOOKUP(Tool_Austria!$D117,'AveragePrices&amp;Codes'!$A:$A,'AveragePrices&amp;Codes'!$B:$B),AGRIBALYSE_Cooked!$C:$C,AGRIBALYSE_Cooked!Q:Q)*$E117),"")</f>
        <v>0</v>
      </c>
      <c r="N117">
        <f>IFERROR(IF($F117="Raw",_xlfn.XLOOKUP(_xlfn.XLOOKUP(Tool_Austria!$D117,'AveragePrices&amp;Codes'!$A:$A,'AveragePrices&amp;Codes'!$B:$B),AGRIBALYSE_Raw!$B:$B,AGRIBALYSE_Raw!Q:Q)*$E117,_xlfn.XLOOKUP(_xlfn.XLOOKUP(Tool_Austria!$D117,'AveragePrices&amp;Codes'!$A:$A,'AveragePrices&amp;Codes'!$B:$B),AGRIBALYSE_Cooked!$C:$C,AGRIBALYSE_Cooked!R:R)*$E117),"")</f>
        <v>0</v>
      </c>
      <c r="O117">
        <f>IFERROR(IF($F117="Raw",_xlfn.XLOOKUP(_xlfn.XLOOKUP(Tool_Austria!$D117,'AveragePrices&amp;Codes'!$A:$A,'AveragePrices&amp;Codes'!$B:$B),AGRIBALYSE_Raw!$B:$B,AGRIBALYSE_Raw!R:R)*$E117,_xlfn.XLOOKUP(_xlfn.XLOOKUP(Tool_Austria!$D117,'AveragePrices&amp;Codes'!$A:$A,'AveragePrices&amp;Codes'!$B:$B),AGRIBALYSE_Cooked!$C:$C,AGRIBALYSE_Cooked!S:S)*$E117),"")</f>
        <v>0</v>
      </c>
      <c r="P117">
        <f>IFERROR(IF($F117="Raw",_xlfn.XLOOKUP(_xlfn.XLOOKUP(Tool_Austria!$D117,'AveragePrices&amp;Codes'!$A:$A,'AveragePrices&amp;Codes'!$B:$B),AGRIBALYSE_Raw!$B:$B,AGRIBALYSE_Raw!S:S)*$E117,_xlfn.XLOOKUP(_xlfn.XLOOKUP(Tool_Austria!$D117,'AveragePrices&amp;Codes'!$A:$A,'AveragePrices&amp;Codes'!$B:$B),AGRIBALYSE_Cooked!$C:$C,AGRIBALYSE_Cooked!T:T)*$E117),"")</f>
        <v>0</v>
      </c>
      <c r="Q117">
        <f>IFERROR(IF($F117="Raw",_xlfn.XLOOKUP(_xlfn.XLOOKUP(Tool_Austria!$D117,'AveragePrices&amp;Codes'!$A:$A,'AveragePrices&amp;Codes'!$B:$B),AGRIBALYSE_Raw!$B:$B,AGRIBALYSE_Raw!T:T)*$E117,_xlfn.XLOOKUP(_xlfn.XLOOKUP(Tool_Austria!$D117,'AveragePrices&amp;Codes'!$A:$A,'AveragePrices&amp;Codes'!$B:$B),AGRIBALYSE_Cooked!$C:$C,AGRIBALYSE_Cooked!U:U)*$E117),"")</f>
        <v>0</v>
      </c>
      <c r="R117">
        <f>IFERROR(IF($F117="Raw",_xlfn.XLOOKUP(_xlfn.XLOOKUP(Tool_Austria!$D117,'AveragePrices&amp;Codes'!$A:$A,'AveragePrices&amp;Codes'!$B:$B),AGRIBALYSE_Raw!$B:$B,AGRIBALYSE_Raw!U:U)*$E117,_xlfn.XLOOKUP(_xlfn.XLOOKUP(Tool_Austria!$D117,'AveragePrices&amp;Codes'!$A:$A,'AveragePrices&amp;Codes'!$B:$B),AGRIBALYSE_Cooked!$C:$C,AGRIBALYSE_Cooked!V:V)*$E117),"")</f>
        <v>0</v>
      </c>
      <c r="S117">
        <f>IFERROR(IF($F117="Raw",_xlfn.XLOOKUP(_xlfn.XLOOKUP(Tool_Austria!$D117,'AveragePrices&amp;Codes'!$A:$A,'AveragePrices&amp;Codes'!$B:$B),AGRIBALYSE_Raw!$B:$B,AGRIBALYSE_Raw!V:V)*$E117,_xlfn.XLOOKUP(_xlfn.XLOOKUP(Tool_Austria!$D117,'AveragePrices&amp;Codes'!$A:$A,'AveragePrices&amp;Codes'!$B:$B),AGRIBALYSE_Cooked!$C:$C,AGRIBALYSE_Cooked!W:W)*$E117),"")</f>
        <v>0</v>
      </c>
      <c r="T117">
        <f>IFERROR(IF($F117="Raw",_xlfn.XLOOKUP(_xlfn.XLOOKUP(Tool_Austria!$D117,'AveragePrices&amp;Codes'!$A:$A,'AveragePrices&amp;Codes'!$B:$B),AGRIBALYSE_Raw!$B:$B,AGRIBALYSE_Raw!W:W)*$E117,_xlfn.XLOOKUP(_xlfn.XLOOKUP(Tool_Austria!$D117,'AveragePrices&amp;Codes'!$A:$A,'AveragePrices&amp;Codes'!$B:$B),AGRIBALYSE_Cooked!$C:$C,AGRIBALYSE_Cooked!X:X)*$E117),"")</f>
        <v>0</v>
      </c>
      <c r="U117">
        <f>IFERROR(IF($F117="Raw",_xlfn.XLOOKUP(_xlfn.XLOOKUP(Tool_Austria!$D117,'AveragePrices&amp;Codes'!$A:$A,'AveragePrices&amp;Codes'!$B:$B),AGRIBALYSE_Raw!$B:$B,AGRIBALYSE_Raw!X:X)*$E117,_xlfn.XLOOKUP(_xlfn.XLOOKUP(Tool_Austria!$D117,'AveragePrices&amp;Codes'!$A:$A,'AveragePrices&amp;Codes'!$B:$B),AGRIBALYSE_Cooked!$C:$C,AGRIBALYSE_Cooked!Y:Y)*$E117),"")</f>
        <v>0</v>
      </c>
      <c r="V117">
        <f>IFERROR(IF($F117="Raw",_xlfn.XLOOKUP(_xlfn.XLOOKUP(Tool_Austria!$D117,'AveragePrices&amp;Codes'!$A:$A,'AveragePrices&amp;Codes'!$B:$B),AGRIBALYSE_Raw!$B:$B,AGRIBALYSE_Raw!Y:Y)*$E117,_xlfn.XLOOKUP(_xlfn.XLOOKUP(Tool_Austria!$D117,'AveragePrices&amp;Codes'!$A:$A,'AveragePrices&amp;Codes'!$B:$B),AGRIBALYSE_Cooked!$C:$C,AGRIBALYSE_Cooked!Z:Z)*$E117),"")</f>
        <v>0</v>
      </c>
      <c r="W117">
        <f>IFERROR(IF($F117="Raw",_xlfn.XLOOKUP(_xlfn.XLOOKUP(Tool_Austria!$D117,'AveragePrices&amp;Codes'!$A:$A,'AveragePrices&amp;Codes'!$B:$B),AGRIBALYSE_Raw!$B:$B,AGRIBALYSE_Raw!Z:Z)*$E117,_xlfn.XLOOKUP(_xlfn.XLOOKUP(Tool_Austria!$D117,'AveragePrices&amp;Codes'!$A:$A,'AveragePrices&amp;Codes'!$B:$B),AGRIBALYSE_Cooked!$C:$C,AGRIBALYSE_Cooked!AA:AA)*$E117),"")</f>
        <v>0</v>
      </c>
      <c r="X117">
        <f>IFERROR(IF($F117="Raw",_xlfn.XLOOKUP(_xlfn.XLOOKUP(Tool_Austria!$D117,'AveragePrices&amp;Codes'!$A:$A,'AveragePrices&amp;Codes'!$B:$B),AGRIBALYSE_Raw!$B:$B,AGRIBALYSE_Raw!AA:AA)*$E117,_xlfn.XLOOKUP(_xlfn.XLOOKUP(Tool_Austria!$D117,'AveragePrices&amp;Codes'!$A:$A,'AveragePrices&amp;Codes'!$B:$B),AGRIBALYSE_Cooked!$C:$C,AGRIBALYSE_Cooked!AB:AB)*$E117),"")</f>
        <v>0</v>
      </c>
      <c r="Y117">
        <f>IFERROR(IF($F117="Raw",_xlfn.XLOOKUP(_xlfn.XLOOKUP(Tool_Austria!$D117,'AveragePrices&amp;Codes'!$A:$A,'AveragePrices&amp;Codes'!$B:$B),AGRIBALYSE_Raw!$B:$B,AGRIBALYSE_Raw!AB:AB)*$E117,_xlfn.XLOOKUP(_xlfn.XLOOKUP(Tool_Austria!$D117,'AveragePrices&amp;Codes'!$A:$A,'AveragePrices&amp;Codes'!$B:$B),AGRIBALYSE_Cooked!$C:$C,AGRIBALYSE_Cooked!AC:AC)*$E117),"")</f>
        <v>0</v>
      </c>
      <c r="Z117">
        <f>IFERROR(IF($F117="Raw",_xlfn.XLOOKUP(_xlfn.XLOOKUP(Tool_Austria!$D117,'AveragePrices&amp;Codes'!$A:$A,'AveragePrices&amp;Codes'!$B:$B),AGRIBALYSE_Raw!$B:$B,AGRIBALYSE_Raw!AC:AC)*$E117,_xlfn.XLOOKUP(_xlfn.XLOOKUP(Tool_Austria!$D117,'AveragePrices&amp;Codes'!$A:$A,'AveragePrices&amp;Codes'!$B:$B),AGRIBALYSE_Cooked!$C:$C,AGRIBALYSE_Cooked!AD:AD)*$E117),"")</f>
        <v>0</v>
      </c>
      <c r="AA117">
        <f>IFERROR(IF($F117="Raw",_xlfn.XLOOKUP(_xlfn.XLOOKUP(Tool_Austria!$D117,'AveragePrices&amp;Codes'!$A:$A,'AveragePrices&amp;Codes'!$B:$B),AGRIBALYSE_Raw!$B:$B,AGRIBALYSE_Raw!AD:AD)*$E117,_xlfn.XLOOKUP(_xlfn.XLOOKUP(Tool_Austria!$D117,'AveragePrices&amp;Codes'!$A:$A,'AveragePrices&amp;Codes'!$B:$B),AGRIBALYSE_Cooked!$C:$C,AGRIBALYSE_Cooked!AE:AE)*$E117),"")</f>
        <v>0</v>
      </c>
      <c r="AB117" cm="1">
        <f t="array" ref="AB117">IFERROR(_xlfn.XLOOKUP(Tool_Austria!$F117&amp;$E$2,'Cooking methods'!$A:$A&amp;'Cooking methods'!$B:$B,'Cooking methods'!C:C)*$E117,"")</f>
        <v>0</v>
      </c>
      <c r="AC117" cm="1">
        <f t="array" ref="AC117">IFERROR(_xlfn.XLOOKUP(Tool_Austria!$F117&amp;$E$2,'Cooking methods'!$A:$A&amp;'Cooking methods'!$B:$B,'Cooking methods'!D:D)*$E117,"")</f>
        <v>0</v>
      </c>
      <c r="AD117" cm="1">
        <f t="array" ref="AD117">IFERROR(_xlfn.XLOOKUP(Tool_Austria!$F117&amp;$E$2,'Cooking methods'!$A:$A&amp;'Cooking methods'!$B:$B,'Cooking methods'!E:E)*$E117,"")</f>
        <v>0</v>
      </c>
      <c r="AE117" cm="1">
        <f t="array" ref="AE117">IFERROR(_xlfn.XLOOKUP(Tool_Austria!$F117&amp;$E$2,'Cooking methods'!$A:$A&amp;'Cooking methods'!$B:$B,'Cooking methods'!F:F)*$E117,"")</f>
        <v>0</v>
      </c>
      <c r="AF117" cm="1">
        <f t="array" ref="AF117">IFERROR(_xlfn.XLOOKUP(Tool_Austria!$F117&amp;$E$2,'Cooking methods'!$A:$A&amp;'Cooking methods'!$B:$B,'Cooking methods'!G:G)*$E117,"")</f>
        <v>0</v>
      </c>
      <c r="AG117" cm="1">
        <f t="array" ref="AG117">IFERROR(_xlfn.XLOOKUP(Tool_Austria!$F117&amp;$E$2,'Cooking methods'!$A:$A&amp;'Cooking methods'!$B:$B,'Cooking methods'!H:H)*$E117,"")</f>
        <v>0</v>
      </c>
      <c r="AH117" cm="1">
        <f t="array" ref="AH117">IFERROR(_xlfn.XLOOKUP(Tool_Austria!$F117&amp;$E$2,'Cooking methods'!$A:$A&amp;'Cooking methods'!$B:$B,'Cooking methods'!I:I)*$E117,"")</f>
        <v>0</v>
      </c>
      <c r="AI117" cm="1">
        <f t="array" ref="AI117">IFERROR(_xlfn.XLOOKUP(Tool_Austria!$F117&amp;$E$2,'Cooking methods'!$A:$A&amp;'Cooking methods'!$B:$B,'Cooking methods'!J:J)*$E117,"")</f>
        <v>0</v>
      </c>
      <c r="AJ117" cm="1">
        <f t="array" ref="AJ117">IFERROR(_xlfn.XLOOKUP(Tool_Austria!$F117&amp;$E$2,'Cooking methods'!$A:$A&amp;'Cooking methods'!$B:$B,'Cooking methods'!K:K)*$E117,"")</f>
        <v>0</v>
      </c>
      <c r="AK117" cm="1">
        <f t="array" ref="AK117">IFERROR(_xlfn.XLOOKUP(Tool_Austria!$F117&amp;$E$2,'Cooking methods'!$A:$A&amp;'Cooking methods'!$B:$B,'Cooking methods'!L:L)*$E117,"")</f>
        <v>0</v>
      </c>
      <c r="AL117" cm="1">
        <f t="array" ref="AL117">IFERROR(_xlfn.XLOOKUP(Tool_Austria!$F117&amp;$E$2,'Cooking methods'!$A:$A&amp;'Cooking methods'!$B:$B,'Cooking methods'!M:M)*$E117,"")</f>
        <v>0</v>
      </c>
      <c r="AM117" cm="1">
        <f t="array" ref="AM117">IFERROR(_xlfn.XLOOKUP(Tool_Austria!$F117&amp;$E$2,'Cooking methods'!$A:$A&amp;'Cooking methods'!$B:$B,'Cooking methods'!N:N)*$E117,"")</f>
        <v>0</v>
      </c>
      <c r="AN117" cm="1">
        <f t="array" ref="AN117">IFERROR(_xlfn.XLOOKUP(Tool_Austria!$F117&amp;$E$2,'Cooking methods'!$A:$A&amp;'Cooking methods'!$B:$B,'Cooking methods'!O:O)*$E117,"")</f>
        <v>0</v>
      </c>
      <c r="AO117" cm="1">
        <f t="array" ref="AO117">IFERROR(_xlfn.XLOOKUP(Tool_Austria!$F117&amp;$E$2,'Cooking methods'!$A:$A&amp;'Cooking methods'!$B:$B,'Cooking methods'!P:P)*$E117,"")</f>
        <v>0</v>
      </c>
      <c r="AP117" cm="1">
        <f t="array" ref="AP117">IFERROR(_xlfn.XLOOKUP(Tool_Austria!$F117&amp;$E$2,'Cooking methods'!$A:$A&amp;'Cooking methods'!$B:$B,'Cooking methods'!Q:Q)*$E117,"")</f>
        <v>0</v>
      </c>
      <c r="AQ117" cm="1">
        <f t="array" ref="AQ117">IFERROR(_xlfn.XLOOKUP(Tool_Austria!$F117&amp;$E$2,'Cooking methods'!$A:$A&amp;'Cooking methods'!$B:$B,'Cooking methods'!R:R)*$E117,"")</f>
        <v>0</v>
      </c>
      <c r="AR117" cm="1">
        <f t="array" ref="AR117">IFERROR(_xlfn.XLOOKUP(Tool_Austria!$G117&amp;$E$2,'Waste management'!$A:$A&amp;'Waste management'!$B:$B,'Waste management'!C:C)*$E117,"")</f>
        <v>0</v>
      </c>
      <c r="AS117" cm="1">
        <f t="array" ref="AS117">IFERROR(_xlfn.XLOOKUP(Tool_Austria!$G117&amp;$E$2,'Waste management'!$A:$A&amp;'Waste management'!$B:$B,'Waste management'!D:D)*$E117,"")</f>
        <v>0</v>
      </c>
      <c r="AT117" cm="1">
        <f t="array" ref="AT117">IFERROR(_xlfn.XLOOKUP(Tool_Austria!$G117&amp;$E$2,'Waste management'!$A:$A&amp;'Waste management'!$B:$B,'Waste management'!E:E)*$E117,"")</f>
        <v>0</v>
      </c>
      <c r="AU117" cm="1">
        <f t="array" ref="AU117">IFERROR(_xlfn.XLOOKUP(Tool_Austria!$G117&amp;$E$2,'Waste management'!$A:$A&amp;'Waste management'!$B:$B,'Waste management'!F:F)*$E117,"")</f>
        <v>0</v>
      </c>
      <c r="AV117" cm="1">
        <f t="array" ref="AV117">IFERROR(_xlfn.XLOOKUP(Tool_Austria!$G117&amp;$E$2,'Waste management'!$A:$A&amp;'Waste management'!$B:$B,'Waste management'!G:G)*$E117,"")</f>
        <v>0</v>
      </c>
      <c r="AW117" cm="1">
        <f t="array" ref="AW117">IFERROR(_xlfn.XLOOKUP(Tool_Austria!$G117&amp;$E$2,'Waste management'!$A:$A&amp;'Waste management'!$B:$B,'Waste management'!H:H)*$E117,"")</f>
        <v>0</v>
      </c>
      <c r="AX117" cm="1">
        <f t="array" ref="AX117">IFERROR(_xlfn.XLOOKUP(Tool_Austria!$G117&amp;$E$2,'Waste management'!$A:$A&amp;'Waste management'!$B:$B,'Waste management'!I:I)*$E117,"")</f>
        <v>0</v>
      </c>
      <c r="AY117" cm="1">
        <f t="array" ref="AY117">IFERROR(_xlfn.XLOOKUP(Tool_Austria!$G117&amp;$E$2,'Waste management'!$A:$A&amp;'Waste management'!$B:$B,'Waste management'!J:J)*$E117,"")</f>
        <v>0</v>
      </c>
      <c r="AZ117" cm="1">
        <f t="array" ref="AZ117">IFERROR(_xlfn.XLOOKUP(Tool_Austria!$G117&amp;$E$2,'Waste management'!$A:$A&amp;'Waste management'!$B:$B,'Waste management'!K:K)*$E117,"")</f>
        <v>0</v>
      </c>
      <c r="BA117" cm="1">
        <f t="array" ref="BA117">IFERROR(_xlfn.XLOOKUP(Tool_Austria!$G117&amp;$E$2,'Waste management'!$A:$A&amp;'Waste management'!$B:$B,'Waste management'!L:L)*$E117,"")</f>
        <v>0</v>
      </c>
      <c r="BB117" cm="1">
        <f t="array" ref="BB117">IFERROR(_xlfn.XLOOKUP(Tool_Austria!$G117&amp;$E$2,'Waste management'!$A:$A&amp;'Waste management'!$B:$B,'Waste management'!M:M)*$E117,"")</f>
        <v>0</v>
      </c>
      <c r="BC117" cm="1">
        <f t="array" ref="BC117">IFERROR(_xlfn.XLOOKUP(Tool_Austria!$G117&amp;$E$2,'Waste management'!$A:$A&amp;'Waste management'!$B:$B,'Waste management'!N:N)*$E117,"")</f>
        <v>0</v>
      </c>
      <c r="BD117" cm="1">
        <f t="array" ref="BD117">IFERROR(_xlfn.XLOOKUP(Tool_Austria!$G117&amp;$E$2,'Waste management'!$A:$A&amp;'Waste management'!$B:$B,'Waste management'!O:O)*$E117,"")</f>
        <v>0</v>
      </c>
      <c r="BE117" cm="1">
        <f t="array" ref="BE117">IFERROR(_xlfn.XLOOKUP(Tool_Austria!$G117&amp;$E$2,'Waste management'!$A:$A&amp;'Waste management'!$B:$B,'Waste management'!P:P)*$E117,"")</f>
        <v>0</v>
      </c>
      <c r="BF117" cm="1">
        <f t="array" ref="BF117">IFERROR(_xlfn.XLOOKUP(Tool_Austria!$G117&amp;$E$2,'Waste management'!$A:$A&amp;'Waste management'!$B:$B,'Waste management'!Q:Q)*$E117,"")</f>
        <v>0</v>
      </c>
      <c r="BG117" cm="1">
        <f t="array" ref="BG117">IFERROR(_xlfn.XLOOKUP(Tool_Austria!$G117&amp;$E$2,'Waste management'!$A:$A&amp;'Waste management'!$B:$B,'Waste management'!R:R)*$E117,"")</f>
        <v>0</v>
      </c>
      <c r="BH117">
        <f>IFERROR((L117+AR117+AB117)*_xlfn.XLOOKUP(Tool_Austria!BH$4,Monetization_Factors!$A:$A,Monetization_Factors!$D:$D),"")</f>
        <v>0</v>
      </c>
      <c r="BI117">
        <f>IFERROR((M117+AS117+AC117)*_xlfn.XLOOKUP(Tool_Austria!BI$4,Monetization_Factors!$A:$A,Monetization_Factors!$D:$D),"")</f>
        <v>0</v>
      </c>
      <c r="BJ117">
        <f>IFERROR((N117+AT117+AD117)*_xlfn.XLOOKUP(Tool_Austria!BJ$4,Monetization_Factors!$A:$A,Monetization_Factors!$D:$D),"")</f>
        <v>0</v>
      </c>
      <c r="BK117">
        <f>IFERROR((O117+AU117+AE117)*_xlfn.XLOOKUP(Tool_Austria!BK$4,Monetization_Factors!$A:$A,Monetization_Factors!$D:$D),"")</f>
        <v>0</v>
      </c>
      <c r="BL117">
        <f>IFERROR((P117+AV117+AF117)*_xlfn.XLOOKUP(Tool_Austria!BL$4,Monetization_Factors!$A:$A,Monetization_Factors!$D:$D),"")</f>
        <v>0</v>
      </c>
      <c r="BM117">
        <f>IFERROR((Q117+AW117+AG117)*_xlfn.XLOOKUP(Tool_Austria!BM$4,Monetization_Factors!$A:$A,Monetization_Factors!$D:$D),"")</f>
        <v>0</v>
      </c>
      <c r="BN117">
        <f>IFERROR((R117+AX117+AH117)*_xlfn.XLOOKUP(Tool_Austria!BN$4,Monetization_Factors!$A:$A,Monetization_Factors!$D:$D),"")</f>
        <v>0</v>
      </c>
      <c r="BO117">
        <f>IFERROR((S117+AY117+AI117)*_xlfn.XLOOKUP(Tool_Austria!BO$4,Monetization_Factors!$A:$A,Monetization_Factors!$D:$D),"")</f>
        <v>0</v>
      </c>
      <c r="BP117">
        <f>IFERROR((T117+AZ117+AJ117)*_xlfn.XLOOKUP(Tool_Austria!BP$4,Monetization_Factors!$A:$A,Monetization_Factors!$D:$D),"")</f>
        <v>0</v>
      </c>
      <c r="BQ117">
        <f>IFERROR((U117+BA117+AK117)*_xlfn.XLOOKUP(Tool_Austria!BQ$4,Monetization_Factors!$A:$A,Monetization_Factors!$D:$D),"")</f>
        <v>0</v>
      </c>
      <c r="BR117" t="str">
        <f>IFERROR((V117+BB117+AL117)*_xlfn.XLOOKUP(Tool_Austria!BR$4,Monetization_Factors!$A:$A,Monetization_Factors!$D:$D),"")</f>
        <v/>
      </c>
      <c r="BS117">
        <f>IFERROR((W117+BC117+AM117)*_xlfn.XLOOKUP(Tool_Austria!BS$4,Monetization_Factors!$A:$A,Monetization_Factors!$D:$D),"")</f>
        <v>0</v>
      </c>
      <c r="BT117">
        <f>IFERROR((X117+BD117+AN117)*_xlfn.XLOOKUP(Tool_Austria!BT$4,Monetization_Factors!$A:$A,Monetization_Factors!$D:$D),"")</f>
        <v>0</v>
      </c>
      <c r="BU117">
        <f>IFERROR((Y117+BE117+AO117)*_xlfn.XLOOKUP(Tool_Austria!BU$4,Monetization_Factors!$A:$A,Monetization_Factors!$D:$D),"")</f>
        <v>0</v>
      </c>
      <c r="BV117">
        <f>IFERROR((Z117+BF117+AP117)*_xlfn.XLOOKUP(Tool_Austria!BV$4,Monetization_Factors!$A:$A,Monetization_Factors!$D:$D),"")</f>
        <v>0</v>
      </c>
      <c r="BW117">
        <f>IFERROR((AA117+BG117+AQ117)*_xlfn.XLOOKUP(Tool_Austria!BW$4,Monetization_Factors!$A:$A,Monetization_Factors!$D:$D),"")</f>
        <v>0</v>
      </c>
      <c r="BX117" s="38" cm="1">
        <f t="array" ref="BX117">IFERROR(_xlfn.IFS(I117&lt;&gt;0,I117*E117,I117="",J117*E117),"")</f>
        <v>0</v>
      </c>
      <c r="BY117" s="38">
        <f t="shared" si="43"/>
        <v>0</v>
      </c>
      <c r="BZ117" s="38">
        <f t="shared" si="44"/>
        <v>0</v>
      </c>
      <c r="CA117" s="38">
        <f t="shared" si="45"/>
        <v>0</v>
      </c>
      <c r="CB117">
        <f t="shared" si="48"/>
        <v>0</v>
      </c>
      <c r="CC117">
        <f t="shared" si="48"/>
        <v>0</v>
      </c>
      <c r="CD117">
        <f t="shared" si="48"/>
        <v>0</v>
      </c>
      <c r="CE117">
        <f t="shared" si="48"/>
        <v>0</v>
      </c>
      <c r="CF117">
        <f t="shared" si="48"/>
        <v>0</v>
      </c>
      <c r="CG117">
        <f t="shared" si="48"/>
        <v>0</v>
      </c>
      <c r="CH117">
        <f t="shared" si="48"/>
        <v>0</v>
      </c>
      <c r="CI117">
        <f t="shared" si="48"/>
        <v>0</v>
      </c>
      <c r="CJ117">
        <f t="shared" si="48"/>
        <v>0</v>
      </c>
      <c r="CK117">
        <f t="shared" si="48"/>
        <v>0</v>
      </c>
      <c r="CL117">
        <f t="shared" si="48"/>
        <v>0</v>
      </c>
      <c r="CM117">
        <f t="shared" si="48"/>
        <v>0</v>
      </c>
      <c r="CN117">
        <f t="shared" si="48"/>
        <v>0</v>
      </c>
      <c r="CO117">
        <f t="shared" si="48"/>
        <v>0</v>
      </c>
      <c r="CP117">
        <f t="shared" si="48"/>
        <v>0</v>
      </c>
      <c r="CQ117">
        <f t="shared" si="37"/>
        <v>0</v>
      </c>
      <c r="CR117">
        <f t="shared" si="63"/>
        <v>0</v>
      </c>
      <c r="CS117">
        <f t="shared" si="63"/>
        <v>0</v>
      </c>
      <c r="CT117">
        <f t="shared" si="63"/>
        <v>0</v>
      </c>
      <c r="CU117">
        <f t="shared" si="63"/>
        <v>0</v>
      </c>
      <c r="CV117">
        <f t="shared" si="63"/>
        <v>0</v>
      </c>
      <c r="CW117">
        <f t="shared" si="63"/>
        <v>0</v>
      </c>
      <c r="CX117">
        <f t="shared" si="63"/>
        <v>0</v>
      </c>
      <c r="CY117">
        <f t="shared" si="63"/>
        <v>0</v>
      </c>
      <c r="CZ117">
        <f t="shared" si="63"/>
        <v>0</v>
      </c>
      <c r="DA117">
        <f t="shared" si="63"/>
        <v>0</v>
      </c>
      <c r="DB117">
        <f t="shared" si="63"/>
        <v>0</v>
      </c>
      <c r="DC117">
        <f t="shared" si="63"/>
        <v>0</v>
      </c>
      <c r="DD117">
        <f t="shared" si="63"/>
        <v>0</v>
      </c>
      <c r="DE117">
        <f t="shared" si="63"/>
        <v>0</v>
      </c>
      <c r="DF117">
        <f t="shared" si="63"/>
        <v>0</v>
      </c>
      <c r="DG117">
        <f t="shared" si="38"/>
        <v>0</v>
      </c>
      <c r="DH117" s="5" t="str">
        <f>IFERROR(((((L117+AB117)*(1/$H117))+AR117)/$F$2)/($B$2*('CAR.CAP_per person'!B$2)/(_xlfn.XLOOKUP($E$2,EU_countries_GDP!$A$2:$A$29,EU_countries_GDP!$E$2:$E$29))),"")</f>
        <v/>
      </c>
      <c r="DI117" s="5" t="str">
        <f>IFERROR(((((M117+AC117)*(1/$H117))+AS117)/$F$2)/($B$2*('CAR.CAP_per person'!C$2)/(_xlfn.XLOOKUP($E$2,EU_countries_GDP!$A$2:$A$29,EU_countries_GDP!$E$2:$E$29))),"")</f>
        <v/>
      </c>
      <c r="DJ117" s="5" t="str">
        <f>IFERROR(((((N117+AD117)*(1/$H117))+AT117)/$F$2)/($B$2*('CAR.CAP_per person'!D$2)/(_xlfn.XLOOKUP($E$2,EU_countries_GDP!$A$2:$A$29,EU_countries_GDP!$E$2:$E$29))),"")</f>
        <v/>
      </c>
      <c r="DK117" s="5" t="str">
        <f>IFERROR(((((O117+AE117)*(1/$H117))+AU117)/$F$2)/($B$2*('CAR.CAP_per person'!E$2)/(_xlfn.XLOOKUP($E$2,EU_countries_GDP!$A$2:$A$29,EU_countries_GDP!$E$2:$E$29))),"")</f>
        <v/>
      </c>
      <c r="DL117" s="5" t="str">
        <f>IFERROR(((((P117+AF117)*(1/$H117))+AV117)/$F$2)/($B$2*('CAR.CAP_per person'!F$2)/(_xlfn.XLOOKUP($E$2,EU_countries_GDP!$A$2:$A$29,EU_countries_GDP!$E$2:$E$29))),"")</f>
        <v/>
      </c>
      <c r="DM117" s="5" t="str">
        <f>IFERROR(((((Q117+AG117)*(1/$H117))+AW117)/$F$2)/($B$2*('CAR.CAP_per person'!G$2)/(_xlfn.XLOOKUP($E$2,EU_countries_GDP!$A$2:$A$29,EU_countries_GDP!$E$2:$E$29))),"")</f>
        <v/>
      </c>
      <c r="DN117" s="5" t="str">
        <f>IFERROR(((((R117+AH117)*(1/$H117))+AX117)/$F$2)/($B$2*('CAR.CAP_per person'!H$2)/(_xlfn.XLOOKUP($E$2,EU_countries_GDP!$A$2:$A$29,EU_countries_GDP!$E$2:$E$29))),"")</f>
        <v/>
      </c>
      <c r="DO117" s="5" t="str">
        <f>IFERROR(((((S117+AI117)*(1/$H117))+AY117)/$F$2)/($B$2*('CAR.CAP_per person'!I$2)/(_xlfn.XLOOKUP($E$2,EU_countries_GDP!$A$2:$A$29,EU_countries_GDP!$E$2:$E$29))),"")</f>
        <v/>
      </c>
      <c r="DP117" s="5" t="str">
        <f>IFERROR(((((T117+AJ117)*(1/$H117))+AZ117)/$F$2)/($B$2*('CAR.CAP_per person'!J$2)/(_xlfn.XLOOKUP($E$2,EU_countries_GDP!$A$2:$A$29,EU_countries_GDP!$E$2:$E$29))),"")</f>
        <v/>
      </c>
      <c r="DQ117" s="5" t="str">
        <f>IFERROR(((((U117+AK117)*(1/$H117))+BA117)/$F$2)/($B$2*('CAR.CAP_per person'!K$2)/(_xlfn.XLOOKUP($E$2,EU_countries_GDP!$A$2:$A$29,EU_countries_GDP!$E$2:$E$29))),"")</f>
        <v/>
      </c>
      <c r="DR117" s="5" t="str">
        <f>IFERROR(((((V117+AL117)*(1/$H117))+BB117)/$F$2)/($B$2*('CAR.CAP_per person'!L$2)/(_xlfn.XLOOKUP($E$2,EU_countries_GDP!$A$2:$A$29,EU_countries_GDP!$E$2:$E$29))),"")</f>
        <v/>
      </c>
      <c r="DS117" s="5" t="str">
        <f>IFERROR(((((W117+AM117)*(1/$H117))+BC117)/$F$2)/($B$2*('CAR.CAP_per person'!M$2)/(_xlfn.XLOOKUP($E$2,EU_countries_GDP!$A$2:$A$29,EU_countries_GDP!$E$2:$E$29))),"")</f>
        <v/>
      </c>
      <c r="DT117" s="5" t="str">
        <f>IFERROR(((((X117+AN117)*(1/$H117))+BD117)/$F$2)/($B$2*('CAR.CAP_per person'!N$2)/(_xlfn.XLOOKUP($E$2,EU_countries_GDP!$A$2:$A$29,EU_countries_GDP!$E$2:$E$29))),"")</f>
        <v/>
      </c>
      <c r="DU117" s="5" t="str">
        <f>IFERROR(((((Y117+AO117)*(1/$H117))+BE117)/$F$2)/($B$2*('CAR.CAP_per person'!O$2)/(_xlfn.XLOOKUP($E$2,EU_countries_GDP!$A$2:$A$29,EU_countries_GDP!$E$2:$E$29))),"")</f>
        <v/>
      </c>
      <c r="DV117" s="5" t="str">
        <f>IFERROR(((((Z117+AP117)*(1/$H117))+BF117)/$F$2)/($B$2*('CAR.CAP_per person'!P$2)/(_xlfn.XLOOKUP($E$2,EU_countries_GDP!$A$2:$A$29,EU_countries_GDP!$E$2:$E$29))),"")</f>
        <v/>
      </c>
      <c r="DW117" s="5" t="str">
        <f>IFERROR(((((AA117+AQ117)*(1/$H117))+BG117)/$F$2)/($B$2*('CAR.CAP_per person'!Q$2)/(_xlfn.XLOOKUP($E$2,EU_countries_GDP!$A$2:$A$29,EU_countries_GDP!$E$2:$E$29))),"")</f>
        <v/>
      </c>
    </row>
    <row r="118" spans="1:127">
      <c r="A118" t="s">
        <v>226</v>
      </c>
      <c r="B118" t="str">
        <f>_xlfn.XLOOKUP(D118,Table5[Ingredient],Table5[Category],"",FALSE)</f>
        <v>Dairy products</v>
      </c>
      <c r="C118" s="33" t="s">
        <v>177</v>
      </c>
      <c r="D118" s="33" t="s">
        <v>184</v>
      </c>
      <c r="E118" s="33">
        <v>0</v>
      </c>
      <c r="F118" s="33" t="s">
        <v>179</v>
      </c>
      <c r="G118" s="33" t="s">
        <v>180</v>
      </c>
      <c r="H118" s="91">
        <f>Dataset_AT!R115</f>
        <v>0</v>
      </c>
      <c r="I118" s="33"/>
      <c r="J118" s="37">
        <f>IFERROR(INDEX('AveragePrices&amp;Codes'!G:AG, MATCH($D118, 'AveragePrices&amp;Codes'!$A:$A, 0), MATCH(Tool_Austria!$E$2, 'AveragePrices&amp;Codes'!$G$1:$AG$1, 0)),"")</f>
        <v>6.0664224433399943</v>
      </c>
      <c r="K118" s="37">
        <f>IFERROR(E118/(_xlfn.XLOOKUP(A118,Dataset_AT!$V$2:$V$9,Dataset_AT!$W$2:$W$9)),"")</f>
        <v>0</v>
      </c>
      <c r="L118">
        <f>IFERROR(IF($F118="Raw",_xlfn.XLOOKUP(_xlfn.XLOOKUP(Tool_Austria!$D118,'AveragePrices&amp;Codes'!$A:$A,'AveragePrices&amp;Codes'!$B:$B),AGRIBALYSE_Raw!$B:$B,AGRIBALYSE_Raw!O:O)*$E118,_xlfn.XLOOKUP(_xlfn.XLOOKUP(Tool_Austria!$D118,'AveragePrices&amp;Codes'!$A:$A,'AveragePrices&amp;Codes'!$B:$B),AGRIBALYSE_Cooked!$C:$C,AGRIBALYSE_Cooked!P:P)*$E118),"")</f>
        <v>0</v>
      </c>
      <c r="M118">
        <f>IFERROR(IF($F118="Raw",_xlfn.XLOOKUP(_xlfn.XLOOKUP(Tool_Austria!$D118,'AveragePrices&amp;Codes'!$A:$A,'AveragePrices&amp;Codes'!$B:$B),AGRIBALYSE_Raw!$B:$B,AGRIBALYSE_Raw!P:P)*$E118,_xlfn.XLOOKUP(_xlfn.XLOOKUP(Tool_Austria!$D118,'AveragePrices&amp;Codes'!$A:$A,'AveragePrices&amp;Codes'!$B:$B),AGRIBALYSE_Cooked!$C:$C,AGRIBALYSE_Cooked!Q:Q)*$E118),"")</f>
        <v>0</v>
      </c>
      <c r="N118">
        <f>IFERROR(IF($F118="Raw",_xlfn.XLOOKUP(_xlfn.XLOOKUP(Tool_Austria!$D118,'AveragePrices&amp;Codes'!$A:$A,'AveragePrices&amp;Codes'!$B:$B),AGRIBALYSE_Raw!$B:$B,AGRIBALYSE_Raw!Q:Q)*$E118,_xlfn.XLOOKUP(_xlfn.XLOOKUP(Tool_Austria!$D118,'AveragePrices&amp;Codes'!$A:$A,'AveragePrices&amp;Codes'!$B:$B),AGRIBALYSE_Cooked!$C:$C,AGRIBALYSE_Cooked!R:R)*$E118),"")</f>
        <v>0</v>
      </c>
      <c r="O118">
        <f>IFERROR(IF($F118="Raw",_xlfn.XLOOKUP(_xlfn.XLOOKUP(Tool_Austria!$D118,'AveragePrices&amp;Codes'!$A:$A,'AveragePrices&amp;Codes'!$B:$B),AGRIBALYSE_Raw!$B:$B,AGRIBALYSE_Raw!R:R)*$E118,_xlfn.XLOOKUP(_xlfn.XLOOKUP(Tool_Austria!$D118,'AveragePrices&amp;Codes'!$A:$A,'AveragePrices&amp;Codes'!$B:$B),AGRIBALYSE_Cooked!$C:$C,AGRIBALYSE_Cooked!S:S)*$E118),"")</f>
        <v>0</v>
      </c>
      <c r="P118">
        <f>IFERROR(IF($F118="Raw",_xlfn.XLOOKUP(_xlfn.XLOOKUP(Tool_Austria!$D118,'AveragePrices&amp;Codes'!$A:$A,'AveragePrices&amp;Codes'!$B:$B),AGRIBALYSE_Raw!$B:$B,AGRIBALYSE_Raw!S:S)*$E118,_xlfn.XLOOKUP(_xlfn.XLOOKUP(Tool_Austria!$D118,'AveragePrices&amp;Codes'!$A:$A,'AveragePrices&amp;Codes'!$B:$B),AGRIBALYSE_Cooked!$C:$C,AGRIBALYSE_Cooked!T:T)*$E118),"")</f>
        <v>0</v>
      </c>
      <c r="Q118">
        <f>IFERROR(IF($F118="Raw",_xlfn.XLOOKUP(_xlfn.XLOOKUP(Tool_Austria!$D118,'AveragePrices&amp;Codes'!$A:$A,'AveragePrices&amp;Codes'!$B:$B),AGRIBALYSE_Raw!$B:$B,AGRIBALYSE_Raw!T:T)*$E118,_xlfn.XLOOKUP(_xlfn.XLOOKUP(Tool_Austria!$D118,'AveragePrices&amp;Codes'!$A:$A,'AveragePrices&amp;Codes'!$B:$B),AGRIBALYSE_Cooked!$C:$C,AGRIBALYSE_Cooked!U:U)*$E118),"")</f>
        <v>0</v>
      </c>
      <c r="R118">
        <f>IFERROR(IF($F118="Raw",_xlfn.XLOOKUP(_xlfn.XLOOKUP(Tool_Austria!$D118,'AveragePrices&amp;Codes'!$A:$A,'AveragePrices&amp;Codes'!$B:$B),AGRIBALYSE_Raw!$B:$B,AGRIBALYSE_Raw!U:U)*$E118,_xlfn.XLOOKUP(_xlfn.XLOOKUP(Tool_Austria!$D118,'AveragePrices&amp;Codes'!$A:$A,'AveragePrices&amp;Codes'!$B:$B),AGRIBALYSE_Cooked!$C:$C,AGRIBALYSE_Cooked!V:V)*$E118),"")</f>
        <v>0</v>
      </c>
      <c r="S118">
        <f>IFERROR(IF($F118="Raw",_xlfn.XLOOKUP(_xlfn.XLOOKUP(Tool_Austria!$D118,'AveragePrices&amp;Codes'!$A:$A,'AveragePrices&amp;Codes'!$B:$B),AGRIBALYSE_Raw!$B:$B,AGRIBALYSE_Raw!V:V)*$E118,_xlfn.XLOOKUP(_xlfn.XLOOKUP(Tool_Austria!$D118,'AveragePrices&amp;Codes'!$A:$A,'AveragePrices&amp;Codes'!$B:$B),AGRIBALYSE_Cooked!$C:$C,AGRIBALYSE_Cooked!W:W)*$E118),"")</f>
        <v>0</v>
      </c>
      <c r="T118">
        <f>IFERROR(IF($F118="Raw",_xlfn.XLOOKUP(_xlfn.XLOOKUP(Tool_Austria!$D118,'AveragePrices&amp;Codes'!$A:$A,'AveragePrices&amp;Codes'!$B:$B),AGRIBALYSE_Raw!$B:$B,AGRIBALYSE_Raw!W:W)*$E118,_xlfn.XLOOKUP(_xlfn.XLOOKUP(Tool_Austria!$D118,'AveragePrices&amp;Codes'!$A:$A,'AveragePrices&amp;Codes'!$B:$B),AGRIBALYSE_Cooked!$C:$C,AGRIBALYSE_Cooked!X:X)*$E118),"")</f>
        <v>0</v>
      </c>
      <c r="U118">
        <f>IFERROR(IF($F118="Raw",_xlfn.XLOOKUP(_xlfn.XLOOKUP(Tool_Austria!$D118,'AveragePrices&amp;Codes'!$A:$A,'AveragePrices&amp;Codes'!$B:$B),AGRIBALYSE_Raw!$B:$B,AGRIBALYSE_Raw!X:X)*$E118,_xlfn.XLOOKUP(_xlfn.XLOOKUP(Tool_Austria!$D118,'AveragePrices&amp;Codes'!$A:$A,'AveragePrices&amp;Codes'!$B:$B),AGRIBALYSE_Cooked!$C:$C,AGRIBALYSE_Cooked!Y:Y)*$E118),"")</f>
        <v>0</v>
      </c>
      <c r="V118">
        <f>IFERROR(IF($F118="Raw",_xlfn.XLOOKUP(_xlfn.XLOOKUP(Tool_Austria!$D118,'AveragePrices&amp;Codes'!$A:$A,'AveragePrices&amp;Codes'!$B:$B),AGRIBALYSE_Raw!$B:$B,AGRIBALYSE_Raw!Y:Y)*$E118,_xlfn.XLOOKUP(_xlfn.XLOOKUP(Tool_Austria!$D118,'AveragePrices&amp;Codes'!$A:$A,'AveragePrices&amp;Codes'!$B:$B),AGRIBALYSE_Cooked!$C:$C,AGRIBALYSE_Cooked!Z:Z)*$E118),"")</f>
        <v>0</v>
      </c>
      <c r="W118">
        <f>IFERROR(IF($F118="Raw",_xlfn.XLOOKUP(_xlfn.XLOOKUP(Tool_Austria!$D118,'AveragePrices&amp;Codes'!$A:$A,'AveragePrices&amp;Codes'!$B:$B),AGRIBALYSE_Raw!$B:$B,AGRIBALYSE_Raw!Z:Z)*$E118,_xlfn.XLOOKUP(_xlfn.XLOOKUP(Tool_Austria!$D118,'AveragePrices&amp;Codes'!$A:$A,'AveragePrices&amp;Codes'!$B:$B),AGRIBALYSE_Cooked!$C:$C,AGRIBALYSE_Cooked!AA:AA)*$E118),"")</f>
        <v>0</v>
      </c>
      <c r="X118">
        <f>IFERROR(IF($F118="Raw",_xlfn.XLOOKUP(_xlfn.XLOOKUP(Tool_Austria!$D118,'AveragePrices&amp;Codes'!$A:$A,'AveragePrices&amp;Codes'!$B:$B),AGRIBALYSE_Raw!$B:$B,AGRIBALYSE_Raw!AA:AA)*$E118,_xlfn.XLOOKUP(_xlfn.XLOOKUP(Tool_Austria!$D118,'AveragePrices&amp;Codes'!$A:$A,'AveragePrices&amp;Codes'!$B:$B),AGRIBALYSE_Cooked!$C:$C,AGRIBALYSE_Cooked!AB:AB)*$E118),"")</f>
        <v>0</v>
      </c>
      <c r="Y118">
        <f>IFERROR(IF($F118="Raw",_xlfn.XLOOKUP(_xlfn.XLOOKUP(Tool_Austria!$D118,'AveragePrices&amp;Codes'!$A:$A,'AveragePrices&amp;Codes'!$B:$B),AGRIBALYSE_Raw!$B:$B,AGRIBALYSE_Raw!AB:AB)*$E118,_xlfn.XLOOKUP(_xlfn.XLOOKUP(Tool_Austria!$D118,'AveragePrices&amp;Codes'!$A:$A,'AveragePrices&amp;Codes'!$B:$B),AGRIBALYSE_Cooked!$C:$C,AGRIBALYSE_Cooked!AC:AC)*$E118),"")</f>
        <v>0</v>
      </c>
      <c r="Z118">
        <f>IFERROR(IF($F118="Raw",_xlfn.XLOOKUP(_xlfn.XLOOKUP(Tool_Austria!$D118,'AveragePrices&amp;Codes'!$A:$A,'AveragePrices&amp;Codes'!$B:$B),AGRIBALYSE_Raw!$B:$B,AGRIBALYSE_Raw!AC:AC)*$E118,_xlfn.XLOOKUP(_xlfn.XLOOKUP(Tool_Austria!$D118,'AveragePrices&amp;Codes'!$A:$A,'AveragePrices&amp;Codes'!$B:$B),AGRIBALYSE_Cooked!$C:$C,AGRIBALYSE_Cooked!AD:AD)*$E118),"")</f>
        <v>0</v>
      </c>
      <c r="AA118">
        <f>IFERROR(IF($F118="Raw",_xlfn.XLOOKUP(_xlfn.XLOOKUP(Tool_Austria!$D118,'AveragePrices&amp;Codes'!$A:$A,'AveragePrices&amp;Codes'!$B:$B),AGRIBALYSE_Raw!$B:$B,AGRIBALYSE_Raw!AD:AD)*$E118,_xlfn.XLOOKUP(_xlfn.XLOOKUP(Tool_Austria!$D118,'AveragePrices&amp;Codes'!$A:$A,'AveragePrices&amp;Codes'!$B:$B),AGRIBALYSE_Cooked!$C:$C,AGRIBALYSE_Cooked!AE:AE)*$E118),"")</f>
        <v>0</v>
      </c>
      <c r="AB118" cm="1">
        <f t="array" ref="AB118">IFERROR(_xlfn.XLOOKUP(Tool_Austria!$F118&amp;$E$2,'Cooking methods'!$A:$A&amp;'Cooking methods'!$B:$B,'Cooking methods'!C:C)*$E118,"")</f>
        <v>0</v>
      </c>
      <c r="AC118" cm="1">
        <f t="array" ref="AC118">IFERROR(_xlfn.XLOOKUP(Tool_Austria!$F118&amp;$E$2,'Cooking methods'!$A:$A&amp;'Cooking methods'!$B:$B,'Cooking methods'!D:D)*$E118,"")</f>
        <v>0</v>
      </c>
      <c r="AD118" cm="1">
        <f t="array" ref="AD118">IFERROR(_xlfn.XLOOKUP(Tool_Austria!$F118&amp;$E$2,'Cooking methods'!$A:$A&amp;'Cooking methods'!$B:$B,'Cooking methods'!E:E)*$E118,"")</f>
        <v>0</v>
      </c>
      <c r="AE118" cm="1">
        <f t="array" ref="AE118">IFERROR(_xlfn.XLOOKUP(Tool_Austria!$F118&amp;$E$2,'Cooking methods'!$A:$A&amp;'Cooking methods'!$B:$B,'Cooking methods'!F:F)*$E118,"")</f>
        <v>0</v>
      </c>
      <c r="AF118" cm="1">
        <f t="array" ref="AF118">IFERROR(_xlfn.XLOOKUP(Tool_Austria!$F118&amp;$E$2,'Cooking methods'!$A:$A&amp;'Cooking methods'!$B:$B,'Cooking methods'!G:G)*$E118,"")</f>
        <v>0</v>
      </c>
      <c r="AG118" cm="1">
        <f t="array" ref="AG118">IFERROR(_xlfn.XLOOKUP(Tool_Austria!$F118&amp;$E$2,'Cooking methods'!$A:$A&amp;'Cooking methods'!$B:$B,'Cooking methods'!H:H)*$E118,"")</f>
        <v>0</v>
      </c>
      <c r="AH118" cm="1">
        <f t="array" ref="AH118">IFERROR(_xlfn.XLOOKUP(Tool_Austria!$F118&amp;$E$2,'Cooking methods'!$A:$A&amp;'Cooking methods'!$B:$B,'Cooking methods'!I:I)*$E118,"")</f>
        <v>0</v>
      </c>
      <c r="AI118" cm="1">
        <f t="array" ref="AI118">IFERROR(_xlfn.XLOOKUP(Tool_Austria!$F118&amp;$E$2,'Cooking methods'!$A:$A&amp;'Cooking methods'!$B:$B,'Cooking methods'!J:J)*$E118,"")</f>
        <v>0</v>
      </c>
      <c r="AJ118" cm="1">
        <f t="array" ref="AJ118">IFERROR(_xlfn.XLOOKUP(Tool_Austria!$F118&amp;$E$2,'Cooking methods'!$A:$A&amp;'Cooking methods'!$B:$B,'Cooking methods'!K:K)*$E118,"")</f>
        <v>0</v>
      </c>
      <c r="AK118" cm="1">
        <f t="array" ref="AK118">IFERROR(_xlfn.XLOOKUP(Tool_Austria!$F118&amp;$E$2,'Cooking methods'!$A:$A&amp;'Cooking methods'!$B:$B,'Cooking methods'!L:L)*$E118,"")</f>
        <v>0</v>
      </c>
      <c r="AL118" cm="1">
        <f t="array" ref="AL118">IFERROR(_xlfn.XLOOKUP(Tool_Austria!$F118&amp;$E$2,'Cooking methods'!$A:$A&amp;'Cooking methods'!$B:$B,'Cooking methods'!M:M)*$E118,"")</f>
        <v>0</v>
      </c>
      <c r="AM118" cm="1">
        <f t="array" ref="AM118">IFERROR(_xlfn.XLOOKUP(Tool_Austria!$F118&amp;$E$2,'Cooking methods'!$A:$A&amp;'Cooking methods'!$B:$B,'Cooking methods'!N:N)*$E118,"")</f>
        <v>0</v>
      </c>
      <c r="AN118" cm="1">
        <f t="array" ref="AN118">IFERROR(_xlfn.XLOOKUP(Tool_Austria!$F118&amp;$E$2,'Cooking methods'!$A:$A&amp;'Cooking methods'!$B:$B,'Cooking methods'!O:O)*$E118,"")</f>
        <v>0</v>
      </c>
      <c r="AO118" cm="1">
        <f t="array" ref="AO118">IFERROR(_xlfn.XLOOKUP(Tool_Austria!$F118&amp;$E$2,'Cooking methods'!$A:$A&amp;'Cooking methods'!$B:$B,'Cooking methods'!P:P)*$E118,"")</f>
        <v>0</v>
      </c>
      <c r="AP118" cm="1">
        <f t="array" ref="AP118">IFERROR(_xlfn.XLOOKUP(Tool_Austria!$F118&amp;$E$2,'Cooking methods'!$A:$A&amp;'Cooking methods'!$B:$B,'Cooking methods'!Q:Q)*$E118,"")</f>
        <v>0</v>
      </c>
      <c r="AQ118" cm="1">
        <f t="array" ref="AQ118">IFERROR(_xlfn.XLOOKUP(Tool_Austria!$F118&amp;$E$2,'Cooking methods'!$A:$A&amp;'Cooking methods'!$B:$B,'Cooking methods'!R:R)*$E118,"")</f>
        <v>0</v>
      </c>
      <c r="AR118" cm="1">
        <f t="array" ref="AR118">IFERROR(_xlfn.XLOOKUP(Tool_Austria!$G118&amp;$E$2,'Waste management'!$A:$A&amp;'Waste management'!$B:$B,'Waste management'!C:C)*$E118,"")</f>
        <v>0</v>
      </c>
      <c r="AS118" cm="1">
        <f t="array" ref="AS118">IFERROR(_xlfn.XLOOKUP(Tool_Austria!$G118&amp;$E$2,'Waste management'!$A:$A&amp;'Waste management'!$B:$B,'Waste management'!D:D)*$E118,"")</f>
        <v>0</v>
      </c>
      <c r="AT118" cm="1">
        <f t="array" ref="AT118">IFERROR(_xlfn.XLOOKUP(Tool_Austria!$G118&amp;$E$2,'Waste management'!$A:$A&amp;'Waste management'!$B:$B,'Waste management'!E:E)*$E118,"")</f>
        <v>0</v>
      </c>
      <c r="AU118" cm="1">
        <f t="array" ref="AU118">IFERROR(_xlfn.XLOOKUP(Tool_Austria!$G118&amp;$E$2,'Waste management'!$A:$A&amp;'Waste management'!$B:$B,'Waste management'!F:F)*$E118,"")</f>
        <v>0</v>
      </c>
      <c r="AV118" cm="1">
        <f t="array" ref="AV118">IFERROR(_xlfn.XLOOKUP(Tool_Austria!$G118&amp;$E$2,'Waste management'!$A:$A&amp;'Waste management'!$B:$B,'Waste management'!G:G)*$E118,"")</f>
        <v>0</v>
      </c>
      <c r="AW118" cm="1">
        <f t="array" ref="AW118">IFERROR(_xlfn.XLOOKUP(Tool_Austria!$G118&amp;$E$2,'Waste management'!$A:$A&amp;'Waste management'!$B:$B,'Waste management'!H:H)*$E118,"")</f>
        <v>0</v>
      </c>
      <c r="AX118" cm="1">
        <f t="array" ref="AX118">IFERROR(_xlfn.XLOOKUP(Tool_Austria!$G118&amp;$E$2,'Waste management'!$A:$A&amp;'Waste management'!$B:$B,'Waste management'!I:I)*$E118,"")</f>
        <v>0</v>
      </c>
      <c r="AY118" cm="1">
        <f t="array" ref="AY118">IFERROR(_xlfn.XLOOKUP(Tool_Austria!$G118&amp;$E$2,'Waste management'!$A:$A&amp;'Waste management'!$B:$B,'Waste management'!J:J)*$E118,"")</f>
        <v>0</v>
      </c>
      <c r="AZ118" cm="1">
        <f t="array" ref="AZ118">IFERROR(_xlfn.XLOOKUP(Tool_Austria!$G118&amp;$E$2,'Waste management'!$A:$A&amp;'Waste management'!$B:$B,'Waste management'!K:K)*$E118,"")</f>
        <v>0</v>
      </c>
      <c r="BA118" cm="1">
        <f t="array" ref="BA118">IFERROR(_xlfn.XLOOKUP(Tool_Austria!$G118&amp;$E$2,'Waste management'!$A:$A&amp;'Waste management'!$B:$B,'Waste management'!L:L)*$E118,"")</f>
        <v>0</v>
      </c>
      <c r="BB118" cm="1">
        <f t="array" ref="BB118">IFERROR(_xlfn.XLOOKUP(Tool_Austria!$G118&amp;$E$2,'Waste management'!$A:$A&amp;'Waste management'!$B:$B,'Waste management'!M:M)*$E118,"")</f>
        <v>0</v>
      </c>
      <c r="BC118" cm="1">
        <f t="array" ref="BC118">IFERROR(_xlfn.XLOOKUP(Tool_Austria!$G118&amp;$E$2,'Waste management'!$A:$A&amp;'Waste management'!$B:$B,'Waste management'!N:N)*$E118,"")</f>
        <v>0</v>
      </c>
      <c r="BD118" cm="1">
        <f t="array" ref="BD118">IFERROR(_xlfn.XLOOKUP(Tool_Austria!$G118&amp;$E$2,'Waste management'!$A:$A&amp;'Waste management'!$B:$B,'Waste management'!O:O)*$E118,"")</f>
        <v>0</v>
      </c>
      <c r="BE118" cm="1">
        <f t="array" ref="BE118">IFERROR(_xlfn.XLOOKUP(Tool_Austria!$G118&amp;$E$2,'Waste management'!$A:$A&amp;'Waste management'!$B:$B,'Waste management'!P:P)*$E118,"")</f>
        <v>0</v>
      </c>
      <c r="BF118" cm="1">
        <f t="array" ref="BF118">IFERROR(_xlfn.XLOOKUP(Tool_Austria!$G118&amp;$E$2,'Waste management'!$A:$A&amp;'Waste management'!$B:$B,'Waste management'!Q:Q)*$E118,"")</f>
        <v>0</v>
      </c>
      <c r="BG118" cm="1">
        <f t="array" ref="BG118">IFERROR(_xlfn.XLOOKUP(Tool_Austria!$G118&amp;$E$2,'Waste management'!$A:$A&amp;'Waste management'!$B:$B,'Waste management'!R:R)*$E118,"")</f>
        <v>0</v>
      </c>
      <c r="BH118">
        <f>IFERROR((L118+AR118+AB118)*_xlfn.XLOOKUP(Tool_Austria!BH$4,Monetization_Factors!$A:$A,Monetization_Factors!$D:$D),"")</f>
        <v>0</v>
      </c>
      <c r="BI118">
        <f>IFERROR((M118+AS118+AC118)*_xlfn.XLOOKUP(Tool_Austria!BI$4,Monetization_Factors!$A:$A,Monetization_Factors!$D:$D),"")</f>
        <v>0</v>
      </c>
      <c r="BJ118">
        <f>IFERROR((N118+AT118+AD118)*_xlfn.XLOOKUP(Tool_Austria!BJ$4,Monetization_Factors!$A:$A,Monetization_Factors!$D:$D),"")</f>
        <v>0</v>
      </c>
      <c r="BK118">
        <f>IFERROR((O118+AU118+AE118)*_xlfn.XLOOKUP(Tool_Austria!BK$4,Monetization_Factors!$A:$A,Monetization_Factors!$D:$D),"")</f>
        <v>0</v>
      </c>
      <c r="BL118">
        <f>IFERROR((P118+AV118+AF118)*_xlfn.XLOOKUP(Tool_Austria!BL$4,Monetization_Factors!$A:$A,Monetization_Factors!$D:$D),"")</f>
        <v>0</v>
      </c>
      <c r="BM118">
        <f>IFERROR((Q118+AW118+AG118)*_xlfn.XLOOKUP(Tool_Austria!BM$4,Monetization_Factors!$A:$A,Monetization_Factors!$D:$D),"")</f>
        <v>0</v>
      </c>
      <c r="BN118">
        <f>IFERROR((R118+AX118+AH118)*_xlfn.XLOOKUP(Tool_Austria!BN$4,Monetization_Factors!$A:$A,Monetization_Factors!$D:$D),"")</f>
        <v>0</v>
      </c>
      <c r="BO118">
        <f>IFERROR((S118+AY118+AI118)*_xlfn.XLOOKUP(Tool_Austria!BO$4,Monetization_Factors!$A:$A,Monetization_Factors!$D:$D),"")</f>
        <v>0</v>
      </c>
      <c r="BP118">
        <f>IFERROR((T118+AZ118+AJ118)*_xlfn.XLOOKUP(Tool_Austria!BP$4,Monetization_Factors!$A:$A,Monetization_Factors!$D:$D),"")</f>
        <v>0</v>
      </c>
      <c r="BQ118">
        <f>IFERROR((U118+BA118+AK118)*_xlfn.XLOOKUP(Tool_Austria!BQ$4,Monetization_Factors!$A:$A,Monetization_Factors!$D:$D),"")</f>
        <v>0</v>
      </c>
      <c r="BR118" t="str">
        <f>IFERROR((V118+BB118+AL118)*_xlfn.XLOOKUP(Tool_Austria!BR$4,Monetization_Factors!$A:$A,Monetization_Factors!$D:$D),"")</f>
        <v/>
      </c>
      <c r="BS118">
        <f>IFERROR((W118+BC118+AM118)*_xlfn.XLOOKUP(Tool_Austria!BS$4,Monetization_Factors!$A:$A,Monetization_Factors!$D:$D),"")</f>
        <v>0</v>
      </c>
      <c r="BT118">
        <f>IFERROR((X118+BD118+AN118)*_xlfn.XLOOKUP(Tool_Austria!BT$4,Monetization_Factors!$A:$A,Monetization_Factors!$D:$D),"")</f>
        <v>0</v>
      </c>
      <c r="BU118">
        <f>IFERROR((Y118+BE118+AO118)*_xlfn.XLOOKUP(Tool_Austria!BU$4,Monetization_Factors!$A:$A,Monetization_Factors!$D:$D),"")</f>
        <v>0</v>
      </c>
      <c r="BV118">
        <f>IFERROR((Z118+BF118+AP118)*_xlfn.XLOOKUP(Tool_Austria!BV$4,Monetization_Factors!$A:$A,Monetization_Factors!$D:$D),"")</f>
        <v>0</v>
      </c>
      <c r="BW118">
        <f>IFERROR((AA118+BG118+AQ118)*_xlfn.XLOOKUP(Tool_Austria!BW$4,Monetization_Factors!$A:$A,Monetization_Factors!$D:$D),"")</f>
        <v>0</v>
      </c>
      <c r="BX118" s="38" cm="1">
        <f t="array" ref="BX118">IFERROR(_xlfn.IFS(I118&lt;&gt;0,I118*E118,I118="",J118*E118),"")</f>
        <v>0</v>
      </c>
      <c r="BY118" s="38">
        <f t="shared" si="43"/>
        <v>0</v>
      </c>
      <c r="BZ118" s="38">
        <f t="shared" si="44"/>
        <v>0</v>
      </c>
      <c r="CA118" s="38">
        <f t="shared" si="45"/>
        <v>0</v>
      </c>
      <c r="CB118">
        <f t="shared" si="48"/>
        <v>0</v>
      </c>
      <c r="CC118">
        <f t="shared" si="48"/>
        <v>0</v>
      </c>
      <c r="CD118">
        <f t="shared" si="48"/>
        <v>0</v>
      </c>
      <c r="CE118">
        <f t="shared" si="48"/>
        <v>0</v>
      </c>
      <c r="CF118">
        <f t="shared" si="48"/>
        <v>0</v>
      </c>
      <c r="CG118">
        <f t="shared" si="48"/>
        <v>0</v>
      </c>
      <c r="CH118">
        <f t="shared" si="48"/>
        <v>0</v>
      </c>
      <c r="CI118">
        <f t="shared" si="48"/>
        <v>0</v>
      </c>
      <c r="CJ118">
        <f t="shared" si="48"/>
        <v>0</v>
      </c>
      <c r="CK118">
        <f t="shared" si="48"/>
        <v>0</v>
      </c>
      <c r="CL118">
        <f t="shared" si="48"/>
        <v>0</v>
      </c>
      <c r="CM118">
        <f t="shared" si="48"/>
        <v>0</v>
      </c>
      <c r="CN118">
        <f t="shared" si="48"/>
        <v>0</v>
      </c>
      <c r="CO118">
        <f t="shared" si="48"/>
        <v>0</v>
      </c>
      <c r="CP118">
        <f t="shared" si="48"/>
        <v>0</v>
      </c>
      <c r="CQ118">
        <f t="shared" si="37"/>
        <v>0</v>
      </c>
      <c r="CR118">
        <f t="shared" si="63"/>
        <v>0</v>
      </c>
      <c r="CS118">
        <f t="shared" si="63"/>
        <v>0</v>
      </c>
      <c r="CT118">
        <f t="shared" si="63"/>
        <v>0</v>
      </c>
      <c r="CU118">
        <f t="shared" si="63"/>
        <v>0</v>
      </c>
      <c r="CV118">
        <f t="shared" si="63"/>
        <v>0</v>
      </c>
      <c r="CW118">
        <f t="shared" si="63"/>
        <v>0</v>
      </c>
      <c r="CX118">
        <f t="shared" si="63"/>
        <v>0</v>
      </c>
      <c r="CY118">
        <f t="shared" si="63"/>
        <v>0</v>
      </c>
      <c r="CZ118">
        <f t="shared" si="63"/>
        <v>0</v>
      </c>
      <c r="DA118">
        <f t="shared" si="63"/>
        <v>0</v>
      </c>
      <c r="DB118">
        <f t="shared" si="63"/>
        <v>0</v>
      </c>
      <c r="DC118">
        <f t="shared" si="63"/>
        <v>0</v>
      </c>
      <c r="DD118">
        <f t="shared" si="63"/>
        <v>0</v>
      </c>
      <c r="DE118">
        <f t="shared" si="63"/>
        <v>0</v>
      </c>
      <c r="DF118">
        <f t="shared" si="63"/>
        <v>0</v>
      </c>
      <c r="DG118">
        <f t="shared" si="38"/>
        <v>0</v>
      </c>
      <c r="DH118" s="5" t="str">
        <f>IFERROR(((((L118+AB118)*(1/$H118))+AR118)/$F$2)/($B$2*('CAR.CAP_per person'!B$2)/(_xlfn.XLOOKUP($E$2,EU_countries_GDP!$A$2:$A$29,EU_countries_GDP!$E$2:$E$29))),"")</f>
        <v/>
      </c>
      <c r="DI118" s="5" t="str">
        <f>IFERROR(((((M118+AC118)*(1/$H118))+AS118)/$F$2)/($B$2*('CAR.CAP_per person'!C$2)/(_xlfn.XLOOKUP($E$2,EU_countries_GDP!$A$2:$A$29,EU_countries_GDP!$E$2:$E$29))),"")</f>
        <v/>
      </c>
      <c r="DJ118" s="5" t="str">
        <f>IFERROR(((((N118+AD118)*(1/$H118))+AT118)/$F$2)/($B$2*('CAR.CAP_per person'!D$2)/(_xlfn.XLOOKUP($E$2,EU_countries_GDP!$A$2:$A$29,EU_countries_GDP!$E$2:$E$29))),"")</f>
        <v/>
      </c>
      <c r="DK118" s="5" t="str">
        <f>IFERROR(((((O118+AE118)*(1/$H118))+AU118)/$F$2)/($B$2*('CAR.CAP_per person'!E$2)/(_xlfn.XLOOKUP($E$2,EU_countries_GDP!$A$2:$A$29,EU_countries_GDP!$E$2:$E$29))),"")</f>
        <v/>
      </c>
      <c r="DL118" s="5" t="str">
        <f>IFERROR(((((P118+AF118)*(1/$H118))+AV118)/$F$2)/($B$2*('CAR.CAP_per person'!F$2)/(_xlfn.XLOOKUP($E$2,EU_countries_GDP!$A$2:$A$29,EU_countries_GDP!$E$2:$E$29))),"")</f>
        <v/>
      </c>
      <c r="DM118" s="5" t="str">
        <f>IFERROR(((((Q118+AG118)*(1/$H118))+AW118)/$F$2)/($B$2*('CAR.CAP_per person'!G$2)/(_xlfn.XLOOKUP($E$2,EU_countries_GDP!$A$2:$A$29,EU_countries_GDP!$E$2:$E$29))),"")</f>
        <v/>
      </c>
      <c r="DN118" s="5" t="str">
        <f>IFERROR(((((R118+AH118)*(1/$H118))+AX118)/$F$2)/($B$2*('CAR.CAP_per person'!H$2)/(_xlfn.XLOOKUP($E$2,EU_countries_GDP!$A$2:$A$29,EU_countries_GDP!$E$2:$E$29))),"")</f>
        <v/>
      </c>
      <c r="DO118" s="5" t="str">
        <f>IFERROR(((((S118+AI118)*(1/$H118))+AY118)/$F$2)/($B$2*('CAR.CAP_per person'!I$2)/(_xlfn.XLOOKUP($E$2,EU_countries_GDP!$A$2:$A$29,EU_countries_GDP!$E$2:$E$29))),"")</f>
        <v/>
      </c>
      <c r="DP118" s="5" t="str">
        <f>IFERROR(((((T118+AJ118)*(1/$H118))+AZ118)/$F$2)/($B$2*('CAR.CAP_per person'!J$2)/(_xlfn.XLOOKUP($E$2,EU_countries_GDP!$A$2:$A$29,EU_countries_GDP!$E$2:$E$29))),"")</f>
        <v/>
      </c>
      <c r="DQ118" s="5" t="str">
        <f>IFERROR(((((U118+AK118)*(1/$H118))+BA118)/$F$2)/($B$2*('CAR.CAP_per person'!K$2)/(_xlfn.XLOOKUP($E$2,EU_countries_GDP!$A$2:$A$29,EU_countries_GDP!$E$2:$E$29))),"")</f>
        <v/>
      </c>
      <c r="DR118" s="5" t="str">
        <f>IFERROR(((((V118+AL118)*(1/$H118))+BB118)/$F$2)/($B$2*('CAR.CAP_per person'!L$2)/(_xlfn.XLOOKUP($E$2,EU_countries_GDP!$A$2:$A$29,EU_countries_GDP!$E$2:$E$29))),"")</f>
        <v/>
      </c>
      <c r="DS118" s="5" t="str">
        <f>IFERROR(((((W118+AM118)*(1/$H118))+BC118)/$F$2)/($B$2*('CAR.CAP_per person'!M$2)/(_xlfn.XLOOKUP($E$2,EU_countries_GDP!$A$2:$A$29,EU_countries_GDP!$E$2:$E$29))),"")</f>
        <v/>
      </c>
      <c r="DT118" s="5" t="str">
        <f>IFERROR(((((X118+AN118)*(1/$H118))+BD118)/$F$2)/($B$2*('CAR.CAP_per person'!N$2)/(_xlfn.XLOOKUP($E$2,EU_countries_GDP!$A$2:$A$29,EU_countries_GDP!$E$2:$E$29))),"")</f>
        <v/>
      </c>
      <c r="DU118" s="5" t="str">
        <f>IFERROR(((((Y118+AO118)*(1/$H118))+BE118)/$F$2)/($B$2*('CAR.CAP_per person'!O$2)/(_xlfn.XLOOKUP($E$2,EU_countries_GDP!$A$2:$A$29,EU_countries_GDP!$E$2:$E$29))),"")</f>
        <v/>
      </c>
      <c r="DV118" s="5" t="str">
        <f>IFERROR(((((Z118+AP118)*(1/$H118))+BF118)/$F$2)/($B$2*('CAR.CAP_per person'!P$2)/(_xlfn.XLOOKUP($E$2,EU_countries_GDP!$A$2:$A$29,EU_countries_GDP!$E$2:$E$29))),"")</f>
        <v/>
      </c>
      <c r="DW118" s="5" t="str">
        <f>IFERROR(((((AA118+AQ118)*(1/$H118))+BG118)/$F$2)/($B$2*('CAR.CAP_per person'!Q$2)/(_xlfn.XLOOKUP($E$2,EU_countries_GDP!$A$2:$A$29,EU_countries_GDP!$E$2:$E$29))),"")</f>
        <v/>
      </c>
    </row>
    <row r="119" spans="1:127">
      <c r="A119" t="s">
        <v>226</v>
      </c>
      <c r="B119" t="str">
        <f>_xlfn.XLOOKUP(D119,Table5[Ingredient],Table5[Category],"",FALSE)</f>
        <v xml:space="preserve">Other </v>
      </c>
      <c r="C119" s="33" t="s">
        <v>177</v>
      </c>
      <c r="D119" s="33" t="s">
        <v>187</v>
      </c>
      <c r="E119" s="33">
        <v>0</v>
      </c>
      <c r="F119" s="33" t="s">
        <v>179</v>
      </c>
      <c r="G119" s="33" t="s">
        <v>180</v>
      </c>
      <c r="H119" s="91">
        <f>Dataset_AT!R116</f>
        <v>0</v>
      </c>
      <c r="I119" s="33"/>
      <c r="J119" s="37">
        <f>IFERROR(INDEX('AveragePrices&amp;Codes'!G:AG, MATCH($D119, 'AveragePrices&amp;Codes'!$A:$A, 0), MATCH(Tool_Austria!$E$2, 'AveragePrices&amp;Codes'!$G$1:$AG$1, 0)),"")</f>
        <v>2.7022484230769233</v>
      </c>
      <c r="K119" s="37">
        <f>IFERROR(E119/(_xlfn.XLOOKUP(A119,Dataset_AT!$V$2:$V$9,Dataset_AT!$W$2:$W$9)),"")</f>
        <v>0</v>
      </c>
      <c r="L119">
        <f>IFERROR(IF($F119="Raw",_xlfn.XLOOKUP(_xlfn.XLOOKUP(Tool_Austria!$D119,'AveragePrices&amp;Codes'!$A:$A,'AveragePrices&amp;Codes'!$B:$B),AGRIBALYSE_Raw!$B:$B,AGRIBALYSE_Raw!O:O)*$E119,_xlfn.XLOOKUP(_xlfn.XLOOKUP(Tool_Austria!$D119,'AveragePrices&amp;Codes'!$A:$A,'AveragePrices&amp;Codes'!$B:$B),AGRIBALYSE_Cooked!$C:$C,AGRIBALYSE_Cooked!P:P)*$E119),"")</f>
        <v>0</v>
      </c>
      <c r="M119">
        <f>IFERROR(IF($F119="Raw",_xlfn.XLOOKUP(_xlfn.XLOOKUP(Tool_Austria!$D119,'AveragePrices&amp;Codes'!$A:$A,'AveragePrices&amp;Codes'!$B:$B),AGRIBALYSE_Raw!$B:$B,AGRIBALYSE_Raw!P:P)*$E119,_xlfn.XLOOKUP(_xlfn.XLOOKUP(Tool_Austria!$D119,'AveragePrices&amp;Codes'!$A:$A,'AveragePrices&amp;Codes'!$B:$B),AGRIBALYSE_Cooked!$C:$C,AGRIBALYSE_Cooked!Q:Q)*$E119),"")</f>
        <v>0</v>
      </c>
      <c r="N119">
        <f>IFERROR(IF($F119="Raw",_xlfn.XLOOKUP(_xlfn.XLOOKUP(Tool_Austria!$D119,'AveragePrices&amp;Codes'!$A:$A,'AveragePrices&amp;Codes'!$B:$B),AGRIBALYSE_Raw!$B:$B,AGRIBALYSE_Raw!Q:Q)*$E119,_xlfn.XLOOKUP(_xlfn.XLOOKUP(Tool_Austria!$D119,'AveragePrices&amp;Codes'!$A:$A,'AveragePrices&amp;Codes'!$B:$B),AGRIBALYSE_Cooked!$C:$C,AGRIBALYSE_Cooked!R:R)*$E119),"")</f>
        <v>0</v>
      </c>
      <c r="O119">
        <f>IFERROR(IF($F119="Raw",_xlfn.XLOOKUP(_xlfn.XLOOKUP(Tool_Austria!$D119,'AveragePrices&amp;Codes'!$A:$A,'AveragePrices&amp;Codes'!$B:$B),AGRIBALYSE_Raw!$B:$B,AGRIBALYSE_Raw!R:R)*$E119,_xlfn.XLOOKUP(_xlfn.XLOOKUP(Tool_Austria!$D119,'AveragePrices&amp;Codes'!$A:$A,'AveragePrices&amp;Codes'!$B:$B),AGRIBALYSE_Cooked!$C:$C,AGRIBALYSE_Cooked!S:S)*$E119),"")</f>
        <v>0</v>
      </c>
      <c r="P119">
        <f>IFERROR(IF($F119="Raw",_xlfn.XLOOKUP(_xlfn.XLOOKUP(Tool_Austria!$D119,'AveragePrices&amp;Codes'!$A:$A,'AveragePrices&amp;Codes'!$B:$B),AGRIBALYSE_Raw!$B:$B,AGRIBALYSE_Raw!S:S)*$E119,_xlfn.XLOOKUP(_xlfn.XLOOKUP(Tool_Austria!$D119,'AveragePrices&amp;Codes'!$A:$A,'AveragePrices&amp;Codes'!$B:$B),AGRIBALYSE_Cooked!$C:$C,AGRIBALYSE_Cooked!T:T)*$E119),"")</f>
        <v>0</v>
      </c>
      <c r="Q119">
        <f>IFERROR(IF($F119="Raw",_xlfn.XLOOKUP(_xlfn.XLOOKUP(Tool_Austria!$D119,'AveragePrices&amp;Codes'!$A:$A,'AveragePrices&amp;Codes'!$B:$B),AGRIBALYSE_Raw!$B:$B,AGRIBALYSE_Raw!T:T)*$E119,_xlfn.XLOOKUP(_xlfn.XLOOKUP(Tool_Austria!$D119,'AveragePrices&amp;Codes'!$A:$A,'AveragePrices&amp;Codes'!$B:$B),AGRIBALYSE_Cooked!$C:$C,AGRIBALYSE_Cooked!U:U)*$E119),"")</f>
        <v>0</v>
      </c>
      <c r="R119">
        <f>IFERROR(IF($F119="Raw",_xlfn.XLOOKUP(_xlfn.XLOOKUP(Tool_Austria!$D119,'AveragePrices&amp;Codes'!$A:$A,'AveragePrices&amp;Codes'!$B:$B),AGRIBALYSE_Raw!$B:$B,AGRIBALYSE_Raw!U:U)*$E119,_xlfn.XLOOKUP(_xlfn.XLOOKUP(Tool_Austria!$D119,'AveragePrices&amp;Codes'!$A:$A,'AveragePrices&amp;Codes'!$B:$B),AGRIBALYSE_Cooked!$C:$C,AGRIBALYSE_Cooked!V:V)*$E119),"")</f>
        <v>0</v>
      </c>
      <c r="S119">
        <f>IFERROR(IF($F119="Raw",_xlfn.XLOOKUP(_xlfn.XLOOKUP(Tool_Austria!$D119,'AveragePrices&amp;Codes'!$A:$A,'AveragePrices&amp;Codes'!$B:$B),AGRIBALYSE_Raw!$B:$B,AGRIBALYSE_Raw!V:V)*$E119,_xlfn.XLOOKUP(_xlfn.XLOOKUP(Tool_Austria!$D119,'AveragePrices&amp;Codes'!$A:$A,'AveragePrices&amp;Codes'!$B:$B),AGRIBALYSE_Cooked!$C:$C,AGRIBALYSE_Cooked!W:W)*$E119),"")</f>
        <v>0</v>
      </c>
      <c r="T119">
        <f>IFERROR(IF($F119="Raw",_xlfn.XLOOKUP(_xlfn.XLOOKUP(Tool_Austria!$D119,'AveragePrices&amp;Codes'!$A:$A,'AveragePrices&amp;Codes'!$B:$B),AGRIBALYSE_Raw!$B:$B,AGRIBALYSE_Raw!W:W)*$E119,_xlfn.XLOOKUP(_xlfn.XLOOKUP(Tool_Austria!$D119,'AveragePrices&amp;Codes'!$A:$A,'AveragePrices&amp;Codes'!$B:$B),AGRIBALYSE_Cooked!$C:$C,AGRIBALYSE_Cooked!X:X)*$E119),"")</f>
        <v>0</v>
      </c>
      <c r="U119">
        <f>IFERROR(IF($F119="Raw",_xlfn.XLOOKUP(_xlfn.XLOOKUP(Tool_Austria!$D119,'AveragePrices&amp;Codes'!$A:$A,'AveragePrices&amp;Codes'!$B:$B),AGRIBALYSE_Raw!$B:$B,AGRIBALYSE_Raw!X:X)*$E119,_xlfn.XLOOKUP(_xlfn.XLOOKUP(Tool_Austria!$D119,'AveragePrices&amp;Codes'!$A:$A,'AveragePrices&amp;Codes'!$B:$B),AGRIBALYSE_Cooked!$C:$C,AGRIBALYSE_Cooked!Y:Y)*$E119),"")</f>
        <v>0</v>
      </c>
      <c r="V119">
        <f>IFERROR(IF($F119="Raw",_xlfn.XLOOKUP(_xlfn.XLOOKUP(Tool_Austria!$D119,'AveragePrices&amp;Codes'!$A:$A,'AveragePrices&amp;Codes'!$B:$B),AGRIBALYSE_Raw!$B:$B,AGRIBALYSE_Raw!Y:Y)*$E119,_xlfn.XLOOKUP(_xlfn.XLOOKUP(Tool_Austria!$D119,'AveragePrices&amp;Codes'!$A:$A,'AveragePrices&amp;Codes'!$B:$B),AGRIBALYSE_Cooked!$C:$C,AGRIBALYSE_Cooked!Z:Z)*$E119),"")</f>
        <v>0</v>
      </c>
      <c r="W119">
        <f>IFERROR(IF($F119="Raw",_xlfn.XLOOKUP(_xlfn.XLOOKUP(Tool_Austria!$D119,'AveragePrices&amp;Codes'!$A:$A,'AveragePrices&amp;Codes'!$B:$B),AGRIBALYSE_Raw!$B:$B,AGRIBALYSE_Raw!Z:Z)*$E119,_xlfn.XLOOKUP(_xlfn.XLOOKUP(Tool_Austria!$D119,'AveragePrices&amp;Codes'!$A:$A,'AveragePrices&amp;Codes'!$B:$B),AGRIBALYSE_Cooked!$C:$C,AGRIBALYSE_Cooked!AA:AA)*$E119),"")</f>
        <v>0</v>
      </c>
      <c r="X119">
        <f>IFERROR(IF($F119="Raw",_xlfn.XLOOKUP(_xlfn.XLOOKUP(Tool_Austria!$D119,'AveragePrices&amp;Codes'!$A:$A,'AveragePrices&amp;Codes'!$B:$B),AGRIBALYSE_Raw!$B:$B,AGRIBALYSE_Raw!AA:AA)*$E119,_xlfn.XLOOKUP(_xlfn.XLOOKUP(Tool_Austria!$D119,'AveragePrices&amp;Codes'!$A:$A,'AveragePrices&amp;Codes'!$B:$B),AGRIBALYSE_Cooked!$C:$C,AGRIBALYSE_Cooked!AB:AB)*$E119),"")</f>
        <v>0</v>
      </c>
      <c r="Y119">
        <f>IFERROR(IF($F119="Raw",_xlfn.XLOOKUP(_xlfn.XLOOKUP(Tool_Austria!$D119,'AveragePrices&amp;Codes'!$A:$A,'AveragePrices&amp;Codes'!$B:$B),AGRIBALYSE_Raw!$B:$B,AGRIBALYSE_Raw!AB:AB)*$E119,_xlfn.XLOOKUP(_xlfn.XLOOKUP(Tool_Austria!$D119,'AveragePrices&amp;Codes'!$A:$A,'AveragePrices&amp;Codes'!$B:$B),AGRIBALYSE_Cooked!$C:$C,AGRIBALYSE_Cooked!AC:AC)*$E119),"")</f>
        <v>0</v>
      </c>
      <c r="Z119">
        <f>IFERROR(IF($F119="Raw",_xlfn.XLOOKUP(_xlfn.XLOOKUP(Tool_Austria!$D119,'AveragePrices&amp;Codes'!$A:$A,'AveragePrices&amp;Codes'!$B:$B),AGRIBALYSE_Raw!$B:$B,AGRIBALYSE_Raw!AC:AC)*$E119,_xlfn.XLOOKUP(_xlfn.XLOOKUP(Tool_Austria!$D119,'AveragePrices&amp;Codes'!$A:$A,'AveragePrices&amp;Codes'!$B:$B),AGRIBALYSE_Cooked!$C:$C,AGRIBALYSE_Cooked!AD:AD)*$E119),"")</f>
        <v>0</v>
      </c>
      <c r="AA119">
        <f>IFERROR(IF($F119="Raw",_xlfn.XLOOKUP(_xlfn.XLOOKUP(Tool_Austria!$D119,'AveragePrices&amp;Codes'!$A:$A,'AveragePrices&amp;Codes'!$B:$B),AGRIBALYSE_Raw!$B:$B,AGRIBALYSE_Raw!AD:AD)*$E119,_xlfn.XLOOKUP(_xlfn.XLOOKUP(Tool_Austria!$D119,'AveragePrices&amp;Codes'!$A:$A,'AveragePrices&amp;Codes'!$B:$B),AGRIBALYSE_Cooked!$C:$C,AGRIBALYSE_Cooked!AE:AE)*$E119),"")</f>
        <v>0</v>
      </c>
      <c r="AB119" cm="1">
        <f t="array" ref="AB119">IFERROR(_xlfn.XLOOKUP(Tool_Austria!$F119&amp;$E$2,'Cooking methods'!$A:$A&amp;'Cooking methods'!$B:$B,'Cooking methods'!C:C)*$E119,"")</f>
        <v>0</v>
      </c>
      <c r="AC119" cm="1">
        <f t="array" ref="AC119">IFERROR(_xlfn.XLOOKUP(Tool_Austria!$F119&amp;$E$2,'Cooking methods'!$A:$A&amp;'Cooking methods'!$B:$B,'Cooking methods'!D:D)*$E119,"")</f>
        <v>0</v>
      </c>
      <c r="AD119" cm="1">
        <f t="array" ref="AD119">IFERROR(_xlfn.XLOOKUP(Tool_Austria!$F119&amp;$E$2,'Cooking methods'!$A:$A&amp;'Cooking methods'!$B:$B,'Cooking methods'!E:E)*$E119,"")</f>
        <v>0</v>
      </c>
      <c r="AE119" cm="1">
        <f t="array" ref="AE119">IFERROR(_xlfn.XLOOKUP(Tool_Austria!$F119&amp;$E$2,'Cooking methods'!$A:$A&amp;'Cooking methods'!$B:$B,'Cooking methods'!F:F)*$E119,"")</f>
        <v>0</v>
      </c>
      <c r="AF119" cm="1">
        <f t="array" ref="AF119">IFERROR(_xlfn.XLOOKUP(Tool_Austria!$F119&amp;$E$2,'Cooking methods'!$A:$A&amp;'Cooking methods'!$B:$B,'Cooking methods'!G:G)*$E119,"")</f>
        <v>0</v>
      </c>
      <c r="AG119" cm="1">
        <f t="array" ref="AG119">IFERROR(_xlfn.XLOOKUP(Tool_Austria!$F119&amp;$E$2,'Cooking methods'!$A:$A&amp;'Cooking methods'!$B:$B,'Cooking methods'!H:H)*$E119,"")</f>
        <v>0</v>
      </c>
      <c r="AH119" cm="1">
        <f t="array" ref="AH119">IFERROR(_xlfn.XLOOKUP(Tool_Austria!$F119&amp;$E$2,'Cooking methods'!$A:$A&amp;'Cooking methods'!$B:$B,'Cooking methods'!I:I)*$E119,"")</f>
        <v>0</v>
      </c>
      <c r="AI119" cm="1">
        <f t="array" ref="AI119">IFERROR(_xlfn.XLOOKUP(Tool_Austria!$F119&amp;$E$2,'Cooking methods'!$A:$A&amp;'Cooking methods'!$B:$B,'Cooking methods'!J:J)*$E119,"")</f>
        <v>0</v>
      </c>
      <c r="AJ119" cm="1">
        <f t="array" ref="AJ119">IFERROR(_xlfn.XLOOKUP(Tool_Austria!$F119&amp;$E$2,'Cooking methods'!$A:$A&amp;'Cooking methods'!$B:$B,'Cooking methods'!K:K)*$E119,"")</f>
        <v>0</v>
      </c>
      <c r="AK119" cm="1">
        <f t="array" ref="AK119">IFERROR(_xlfn.XLOOKUP(Tool_Austria!$F119&amp;$E$2,'Cooking methods'!$A:$A&amp;'Cooking methods'!$B:$B,'Cooking methods'!L:L)*$E119,"")</f>
        <v>0</v>
      </c>
      <c r="AL119" cm="1">
        <f t="array" ref="AL119">IFERROR(_xlfn.XLOOKUP(Tool_Austria!$F119&amp;$E$2,'Cooking methods'!$A:$A&amp;'Cooking methods'!$B:$B,'Cooking methods'!M:M)*$E119,"")</f>
        <v>0</v>
      </c>
      <c r="AM119" cm="1">
        <f t="array" ref="AM119">IFERROR(_xlfn.XLOOKUP(Tool_Austria!$F119&amp;$E$2,'Cooking methods'!$A:$A&amp;'Cooking methods'!$B:$B,'Cooking methods'!N:N)*$E119,"")</f>
        <v>0</v>
      </c>
      <c r="AN119" cm="1">
        <f t="array" ref="AN119">IFERROR(_xlfn.XLOOKUP(Tool_Austria!$F119&amp;$E$2,'Cooking methods'!$A:$A&amp;'Cooking methods'!$B:$B,'Cooking methods'!O:O)*$E119,"")</f>
        <v>0</v>
      </c>
      <c r="AO119" cm="1">
        <f t="array" ref="AO119">IFERROR(_xlfn.XLOOKUP(Tool_Austria!$F119&amp;$E$2,'Cooking methods'!$A:$A&amp;'Cooking methods'!$B:$B,'Cooking methods'!P:P)*$E119,"")</f>
        <v>0</v>
      </c>
      <c r="AP119" cm="1">
        <f t="array" ref="AP119">IFERROR(_xlfn.XLOOKUP(Tool_Austria!$F119&amp;$E$2,'Cooking methods'!$A:$A&amp;'Cooking methods'!$B:$B,'Cooking methods'!Q:Q)*$E119,"")</f>
        <v>0</v>
      </c>
      <c r="AQ119" cm="1">
        <f t="array" ref="AQ119">IFERROR(_xlfn.XLOOKUP(Tool_Austria!$F119&amp;$E$2,'Cooking methods'!$A:$A&amp;'Cooking methods'!$B:$B,'Cooking methods'!R:R)*$E119,"")</f>
        <v>0</v>
      </c>
      <c r="AR119" cm="1">
        <f t="array" ref="AR119">IFERROR(_xlfn.XLOOKUP(Tool_Austria!$G119&amp;$E$2,'Waste management'!$A:$A&amp;'Waste management'!$B:$B,'Waste management'!C:C)*$E119,"")</f>
        <v>0</v>
      </c>
      <c r="AS119" cm="1">
        <f t="array" ref="AS119">IFERROR(_xlfn.XLOOKUP(Tool_Austria!$G119&amp;$E$2,'Waste management'!$A:$A&amp;'Waste management'!$B:$B,'Waste management'!D:D)*$E119,"")</f>
        <v>0</v>
      </c>
      <c r="AT119" cm="1">
        <f t="array" ref="AT119">IFERROR(_xlfn.XLOOKUP(Tool_Austria!$G119&amp;$E$2,'Waste management'!$A:$A&amp;'Waste management'!$B:$B,'Waste management'!E:E)*$E119,"")</f>
        <v>0</v>
      </c>
      <c r="AU119" cm="1">
        <f t="array" ref="AU119">IFERROR(_xlfn.XLOOKUP(Tool_Austria!$G119&amp;$E$2,'Waste management'!$A:$A&amp;'Waste management'!$B:$B,'Waste management'!F:F)*$E119,"")</f>
        <v>0</v>
      </c>
      <c r="AV119" cm="1">
        <f t="array" ref="AV119">IFERROR(_xlfn.XLOOKUP(Tool_Austria!$G119&amp;$E$2,'Waste management'!$A:$A&amp;'Waste management'!$B:$B,'Waste management'!G:G)*$E119,"")</f>
        <v>0</v>
      </c>
      <c r="AW119" cm="1">
        <f t="array" ref="AW119">IFERROR(_xlfn.XLOOKUP(Tool_Austria!$G119&amp;$E$2,'Waste management'!$A:$A&amp;'Waste management'!$B:$B,'Waste management'!H:H)*$E119,"")</f>
        <v>0</v>
      </c>
      <c r="AX119" cm="1">
        <f t="array" ref="AX119">IFERROR(_xlfn.XLOOKUP(Tool_Austria!$G119&amp;$E$2,'Waste management'!$A:$A&amp;'Waste management'!$B:$B,'Waste management'!I:I)*$E119,"")</f>
        <v>0</v>
      </c>
      <c r="AY119" cm="1">
        <f t="array" ref="AY119">IFERROR(_xlfn.XLOOKUP(Tool_Austria!$G119&amp;$E$2,'Waste management'!$A:$A&amp;'Waste management'!$B:$B,'Waste management'!J:J)*$E119,"")</f>
        <v>0</v>
      </c>
      <c r="AZ119" cm="1">
        <f t="array" ref="AZ119">IFERROR(_xlfn.XLOOKUP(Tool_Austria!$G119&amp;$E$2,'Waste management'!$A:$A&amp;'Waste management'!$B:$B,'Waste management'!K:K)*$E119,"")</f>
        <v>0</v>
      </c>
      <c r="BA119" cm="1">
        <f t="array" ref="BA119">IFERROR(_xlfn.XLOOKUP(Tool_Austria!$G119&amp;$E$2,'Waste management'!$A:$A&amp;'Waste management'!$B:$B,'Waste management'!L:L)*$E119,"")</f>
        <v>0</v>
      </c>
      <c r="BB119" cm="1">
        <f t="array" ref="BB119">IFERROR(_xlfn.XLOOKUP(Tool_Austria!$G119&amp;$E$2,'Waste management'!$A:$A&amp;'Waste management'!$B:$B,'Waste management'!M:M)*$E119,"")</f>
        <v>0</v>
      </c>
      <c r="BC119" cm="1">
        <f t="array" ref="BC119">IFERROR(_xlfn.XLOOKUP(Tool_Austria!$G119&amp;$E$2,'Waste management'!$A:$A&amp;'Waste management'!$B:$B,'Waste management'!N:N)*$E119,"")</f>
        <v>0</v>
      </c>
      <c r="BD119" cm="1">
        <f t="array" ref="BD119">IFERROR(_xlfn.XLOOKUP(Tool_Austria!$G119&amp;$E$2,'Waste management'!$A:$A&amp;'Waste management'!$B:$B,'Waste management'!O:O)*$E119,"")</f>
        <v>0</v>
      </c>
      <c r="BE119" cm="1">
        <f t="array" ref="BE119">IFERROR(_xlfn.XLOOKUP(Tool_Austria!$G119&amp;$E$2,'Waste management'!$A:$A&amp;'Waste management'!$B:$B,'Waste management'!P:P)*$E119,"")</f>
        <v>0</v>
      </c>
      <c r="BF119" cm="1">
        <f t="array" ref="BF119">IFERROR(_xlfn.XLOOKUP(Tool_Austria!$G119&amp;$E$2,'Waste management'!$A:$A&amp;'Waste management'!$B:$B,'Waste management'!Q:Q)*$E119,"")</f>
        <v>0</v>
      </c>
      <c r="BG119" cm="1">
        <f t="array" ref="BG119">IFERROR(_xlfn.XLOOKUP(Tool_Austria!$G119&amp;$E$2,'Waste management'!$A:$A&amp;'Waste management'!$B:$B,'Waste management'!R:R)*$E119,"")</f>
        <v>0</v>
      </c>
      <c r="BH119">
        <f>IFERROR((L119+AR119+AB119)*_xlfn.XLOOKUP(Tool_Austria!BH$4,Monetization_Factors!$A:$A,Monetization_Factors!$D:$D),"")</f>
        <v>0</v>
      </c>
      <c r="BI119">
        <f>IFERROR((M119+AS119+AC119)*_xlfn.XLOOKUP(Tool_Austria!BI$4,Monetization_Factors!$A:$A,Monetization_Factors!$D:$D),"")</f>
        <v>0</v>
      </c>
      <c r="BJ119">
        <f>IFERROR((N119+AT119+AD119)*_xlfn.XLOOKUP(Tool_Austria!BJ$4,Monetization_Factors!$A:$A,Monetization_Factors!$D:$D),"")</f>
        <v>0</v>
      </c>
      <c r="BK119">
        <f>IFERROR((O119+AU119+AE119)*_xlfn.XLOOKUP(Tool_Austria!BK$4,Monetization_Factors!$A:$A,Monetization_Factors!$D:$D),"")</f>
        <v>0</v>
      </c>
      <c r="BL119">
        <f>IFERROR((P119+AV119+AF119)*_xlfn.XLOOKUP(Tool_Austria!BL$4,Monetization_Factors!$A:$A,Monetization_Factors!$D:$D),"")</f>
        <v>0</v>
      </c>
      <c r="BM119">
        <f>IFERROR((Q119+AW119+AG119)*_xlfn.XLOOKUP(Tool_Austria!BM$4,Monetization_Factors!$A:$A,Monetization_Factors!$D:$D),"")</f>
        <v>0</v>
      </c>
      <c r="BN119">
        <f>IFERROR((R119+AX119+AH119)*_xlfn.XLOOKUP(Tool_Austria!BN$4,Monetization_Factors!$A:$A,Monetization_Factors!$D:$D),"")</f>
        <v>0</v>
      </c>
      <c r="BO119">
        <f>IFERROR((S119+AY119+AI119)*_xlfn.XLOOKUP(Tool_Austria!BO$4,Monetization_Factors!$A:$A,Monetization_Factors!$D:$D),"")</f>
        <v>0</v>
      </c>
      <c r="BP119">
        <f>IFERROR((T119+AZ119+AJ119)*_xlfn.XLOOKUP(Tool_Austria!BP$4,Monetization_Factors!$A:$A,Monetization_Factors!$D:$D),"")</f>
        <v>0</v>
      </c>
      <c r="BQ119">
        <f>IFERROR((U119+BA119+AK119)*_xlfn.XLOOKUP(Tool_Austria!BQ$4,Monetization_Factors!$A:$A,Monetization_Factors!$D:$D),"")</f>
        <v>0</v>
      </c>
      <c r="BR119" t="str">
        <f>IFERROR((V119+BB119+AL119)*_xlfn.XLOOKUP(Tool_Austria!BR$4,Monetization_Factors!$A:$A,Monetization_Factors!$D:$D),"")</f>
        <v/>
      </c>
      <c r="BS119">
        <f>IFERROR((W119+BC119+AM119)*_xlfn.XLOOKUP(Tool_Austria!BS$4,Monetization_Factors!$A:$A,Monetization_Factors!$D:$D),"")</f>
        <v>0</v>
      </c>
      <c r="BT119">
        <f>IFERROR((X119+BD119+AN119)*_xlfn.XLOOKUP(Tool_Austria!BT$4,Monetization_Factors!$A:$A,Monetization_Factors!$D:$D),"")</f>
        <v>0</v>
      </c>
      <c r="BU119">
        <f>IFERROR((Y119+BE119+AO119)*_xlfn.XLOOKUP(Tool_Austria!BU$4,Monetization_Factors!$A:$A,Monetization_Factors!$D:$D),"")</f>
        <v>0</v>
      </c>
      <c r="BV119">
        <f>IFERROR((Z119+BF119+AP119)*_xlfn.XLOOKUP(Tool_Austria!BV$4,Monetization_Factors!$A:$A,Monetization_Factors!$D:$D),"")</f>
        <v>0</v>
      </c>
      <c r="BW119">
        <f>IFERROR((AA119+BG119+AQ119)*_xlfn.XLOOKUP(Tool_Austria!BW$4,Monetization_Factors!$A:$A,Monetization_Factors!$D:$D),"")</f>
        <v>0</v>
      </c>
      <c r="BX119" s="38" cm="1">
        <f t="array" ref="BX119">IFERROR(_xlfn.IFS(I119&lt;&gt;0,I119*E119,I119="",J119*E119),"")</f>
        <v>0</v>
      </c>
      <c r="BY119" s="38">
        <f t="shared" si="43"/>
        <v>0</v>
      </c>
      <c r="BZ119" s="38">
        <f t="shared" si="44"/>
        <v>0</v>
      </c>
      <c r="CA119" s="38">
        <f t="shared" si="45"/>
        <v>0</v>
      </c>
      <c r="CB119">
        <f t="shared" ref="CB119:CP122" si="78">IFERROR((L119+AB119+AR119),"")</f>
        <v>0</v>
      </c>
      <c r="CC119">
        <f t="shared" ref="CC119:CC120" si="79">IFERROR((M119+AC119+AS119),"")</f>
        <v>0</v>
      </c>
      <c r="CD119">
        <f t="shared" ref="CD119:CD120" si="80">IFERROR((N119+AD119+AT119),"")</f>
        <v>0</v>
      </c>
      <c r="CE119">
        <f t="shared" ref="CE119:CE120" si="81">IFERROR((O119+AE119+AU119),"")</f>
        <v>0</v>
      </c>
      <c r="CF119">
        <f t="shared" ref="CF119:CF120" si="82">IFERROR((P119+AF119+AV119),"")</f>
        <v>0</v>
      </c>
      <c r="CG119">
        <f t="shared" ref="CG119:CG120" si="83">IFERROR((Q119+AG119+AW119),"")</f>
        <v>0</v>
      </c>
      <c r="CH119">
        <f t="shared" ref="CH119:CH120" si="84">IFERROR((R119+AH119+AX119),"")</f>
        <v>0</v>
      </c>
      <c r="CI119">
        <f t="shared" ref="CI119:CI120" si="85">IFERROR((S119+AI119+AY119),"")</f>
        <v>0</v>
      </c>
      <c r="CJ119">
        <f t="shared" ref="CJ119:CJ120" si="86">IFERROR((T119+AJ119+AZ119),"")</f>
        <v>0</v>
      </c>
      <c r="CK119">
        <f t="shared" ref="CK119:CK120" si="87">IFERROR((U119+AK119+BA119),"")</f>
        <v>0</v>
      </c>
      <c r="CL119">
        <f t="shared" ref="CL119:CL120" si="88">IFERROR((V119+AL119+BB119),"")</f>
        <v>0</v>
      </c>
      <c r="CM119">
        <f t="shared" ref="CM119:CM120" si="89">IFERROR((W119+AM119+BC119),"")</f>
        <v>0</v>
      </c>
      <c r="CN119">
        <f t="shared" ref="CN119:CN120" si="90">IFERROR((X119+AN119+BD119),"")</f>
        <v>0</v>
      </c>
      <c r="CO119">
        <f t="shared" ref="CO119:CO120" si="91">IFERROR((Y119+AO119+BE119),"")</f>
        <v>0</v>
      </c>
      <c r="CP119">
        <f t="shared" ref="CP119:CP120" si="92">IFERROR((Z119+AP119+BF119),"")</f>
        <v>0</v>
      </c>
      <c r="CQ119">
        <f t="shared" si="37"/>
        <v>0</v>
      </c>
      <c r="CR119">
        <f t="shared" ref="CR119:DF122" si="93">IFERROR((L119+AB119+AR119)/$F$2,"")</f>
        <v>0</v>
      </c>
      <c r="CS119">
        <f t="shared" ref="CS119:CS120" si="94">IFERROR((M119+AC119+AS119)/$F$2,"")</f>
        <v>0</v>
      </c>
      <c r="CT119">
        <f t="shared" ref="CT119:CT120" si="95">IFERROR((N119+AD119+AT119)/$F$2,"")</f>
        <v>0</v>
      </c>
      <c r="CU119">
        <f t="shared" ref="CU119:CU120" si="96">IFERROR((O119+AE119+AU119)/$F$2,"")</f>
        <v>0</v>
      </c>
      <c r="CV119">
        <f t="shared" ref="CV119:CV120" si="97">IFERROR((P119+AF119+AV119)/$F$2,"")</f>
        <v>0</v>
      </c>
      <c r="CW119">
        <f t="shared" ref="CW119:CW120" si="98">IFERROR((Q119+AG119+AW119)/$F$2,"")</f>
        <v>0</v>
      </c>
      <c r="CX119">
        <f t="shared" ref="CX119:CX120" si="99">IFERROR((R119+AH119+AX119)/$F$2,"")</f>
        <v>0</v>
      </c>
      <c r="CY119">
        <f t="shared" ref="CY119:CY120" si="100">IFERROR((S119+AI119+AY119)/$F$2,"")</f>
        <v>0</v>
      </c>
      <c r="CZ119">
        <f t="shared" ref="CZ119:CZ120" si="101">IFERROR((T119+AJ119+AZ119)/$F$2,"")</f>
        <v>0</v>
      </c>
      <c r="DA119">
        <f t="shared" ref="DA119:DA120" si="102">IFERROR((U119+AK119+BA119)/$F$2,"")</f>
        <v>0</v>
      </c>
      <c r="DB119">
        <f t="shared" ref="DB119:DB120" si="103">IFERROR((V119+AL119+BB119)/$F$2,"")</f>
        <v>0</v>
      </c>
      <c r="DC119">
        <f t="shared" ref="DC119:DC120" si="104">IFERROR((W119+AM119+BC119)/$F$2,"")</f>
        <v>0</v>
      </c>
      <c r="DD119">
        <f t="shared" ref="DD119:DD120" si="105">IFERROR((X119+AN119+BD119)/$F$2,"")</f>
        <v>0</v>
      </c>
      <c r="DE119">
        <f t="shared" ref="DE119:DE120" si="106">IFERROR((Y119+AO119+BE119)/$F$2,"")</f>
        <v>0</v>
      </c>
      <c r="DF119">
        <f t="shared" ref="DF119:DF120" si="107">IFERROR((Z119+AP119+BF119)/$F$2,"")</f>
        <v>0</v>
      </c>
      <c r="DG119">
        <f t="shared" si="38"/>
        <v>0</v>
      </c>
      <c r="DH119" s="5" t="str">
        <f>IFERROR(((((L119+AB119)*(1/$H119))+AR119)/$F$2)/($B$2*('CAR.CAP_per person'!B$2)/(_xlfn.XLOOKUP($E$2,EU_countries_GDP!$A$2:$A$29,EU_countries_GDP!$E$2:$E$29))),"")</f>
        <v/>
      </c>
      <c r="DI119" s="5" t="str">
        <f>IFERROR(((((M119+AC119)*(1/$H119))+AS119)/$F$2)/($B$2*('CAR.CAP_per person'!C$2)/(_xlfn.XLOOKUP($E$2,EU_countries_GDP!$A$2:$A$29,EU_countries_GDP!$E$2:$E$29))),"")</f>
        <v/>
      </c>
      <c r="DJ119" s="5" t="str">
        <f>IFERROR(((((N119+AD119)*(1/$H119))+AT119)/$F$2)/($B$2*('CAR.CAP_per person'!D$2)/(_xlfn.XLOOKUP($E$2,EU_countries_GDP!$A$2:$A$29,EU_countries_GDP!$E$2:$E$29))),"")</f>
        <v/>
      </c>
      <c r="DK119" s="5" t="str">
        <f>IFERROR(((((O119+AE119)*(1/$H119))+AU119)/$F$2)/($B$2*('CAR.CAP_per person'!E$2)/(_xlfn.XLOOKUP($E$2,EU_countries_GDP!$A$2:$A$29,EU_countries_GDP!$E$2:$E$29))),"")</f>
        <v/>
      </c>
      <c r="DL119" s="5" t="str">
        <f>IFERROR(((((P119+AF119)*(1/$H119))+AV119)/$F$2)/($B$2*('CAR.CAP_per person'!F$2)/(_xlfn.XLOOKUP($E$2,EU_countries_GDP!$A$2:$A$29,EU_countries_GDP!$E$2:$E$29))),"")</f>
        <v/>
      </c>
      <c r="DM119" s="5" t="str">
        <f>IFERROR(((((Q119+AG119)*(1/$H119))+AW119)/$F$2)/($B$2*('CAR.CAP_per person'!G$2)/(_xlfn.XLOOKUP($E$2,EU_countries_GDP!$A$2:$A$29,EU_countries_GDP!$E$2:$E$29))),"")</f>
        <v/>
      </c>
      <c r="DN119" s="5" t="str">
        <f>IFERROR(((((R119+AH119)*(1/$H119))+AX119)/$F$2)/($B$2*('CAR.CAP_per person'!H$2)/(_xlfn.XLOOKUP($E$2,EU_countries_GDP!$A$2:$A$29,EU_countries_GDP!$E$2:$E$29))),"")</f>
        <v/>
      </c>
      <c r="DO119" s="5" t="str">
        <f>IFERROR(((((S119+AI119)*(1/$H119))+AY119)/$F$2)/($B$2*('CAR.CAP_per person'!I$2)/(_xlfn.XLOOKUP($E$2,EU_countries_GDP!$A$2:$A$29,EU_countries_GDP!$E$2:$E$29))),"")</f>
        <v/>
      </c>
      <c r="DP119" s="5" t="str">
        <f>IFERROR(((((T119+AJ119)*(1/$H119))+AZ119)/$F$2)/($B$2*('CAR.CAP_per person'!J$2)/(_xlfn.XLOOKUP($E$2,EU_countries_GDP!$A$2:$A$29,EU_countries_GDP!$E$2:$E$29))),"")</f>
        <v/>
      </c>
      <c r="DQ119" s="5" t="str">
        <f>IFERROR(((((U119+AK119)*(1/$H119))+BA119)/$F$2)/($B$2*('CAR.CAP_per person'!K$2)/(_xlfn.XLOOKUP($E$2,EU_countries_GDP!$A$2:$A$29,EU_countries_GDP!$E$2:$E$29))),"")</f>
        <v/>
      </c>
      <c r="DR119" s="5" t="str">
        <f>IFERROR(((((V119+AL119)*(1/$H119))+BB119)/$F$2)/($B$2*('CAR.CAP_per person'!L$2)/(_xlfn.XLOOKUP($E$2,EU_countries_GDP!$A$2:$A$29,EU_countries_GDP!$E$2:$E$29))),"")</f>
        <v/>
      </c>
      <c r="DS119" s="5" t="str">
        <f>IFERROR(((((W119+AM119)*(1/$H119))+BC119)/$F$2)/($B$2*('CAR.CAP_per person'!M$2)/(_xlfn.XLOOKUP($E$2,EU_countries_GDP!$A$2:$A$29,EU_countries_GDP!$E$2:$E$29))),"")</f>
        <v/>
      </c>
      <c r="DT119" s="5" t="str">
        <f>IFERROR(((((X119+AN119)*(1/$H119))+BD119)/$F$2)/($B$2*('CAR.CAP_per person'!N$2)/(_xlfn.XLOOKUP($E$2,EU_countries_GDP!$A$2:$A$29,EU_countries_GDP!$E$2:$E$29))),"")</f>
        <v/>
      </c>
      <c r="DU119" s="5" t="str">
        <f>IFERROR(((((Y119+AO119)*(1/$H119))+BE119)/$F$2)/($B$2*('CAR.CAP_per person'!O$2)/(_xlfn.XLOOKUP($E$2,EU_countries_GDP!$A$2:$A$29,EU_countries_GDP!$E$2:$E$29))),"")</f>
        <v/>
      </c>
      <c r="DV119" s="5" t="str">
        <f>IFERROR(((((Z119+AP119)*(1/$H119))+BF119)/$F$2)/($B$2*('CAR.CAP_per person'!P$2)/(_xlfn.XLOOKUP($E$2,EU_countries_GDP!$A$2:$A$29,EU_countries_GDP!$E$2:$E$29))),"")</f>
        <v/>
      </c>
      <c r="DW119" s="5" t="str">
        <f>IFERROR(((((AA119+AQ119)*(1/$H119))+BG119)/$F$2)/($B$2*('CAR.CAP_per person'!Q$2)/(_xlfn.XLOOKUP($E$2,EU_countries_GDP!$A$2:$A$29,EU_countries_GDP!$E$2:$E$29))),"")</f>
        <v/>
      </c>
    </row>
    <row r="120" spans="1:127">
      <c r="A120" t="s">
        <v>226</v>
      </c>
      <c r="B120" t="str">
        <f>_xlfn.XLOOKUP(D120,Table5[Ingredient],Table5[Category],"",FALSE)</f>
        <v>Starch/satiating food</v>
      </c>
      <c r="C120" s="33" t="s">
        <v>177</v>
      </c>
      <c r="D120" s="33" t="s">
        <v>195</v>
      </c>
      <c r="E120" s="33">
        <v>0</v>
      </c>
      <c r="F120" s="33" t="s">
        <v>179</v>
      </c>
      <c r="G120" s="33" t="s">
        <v>180</v>
      </c>
      <c r="H120" s="91">
        <f>Dataset_AT!R117</f>
        <v>0</v>
      </c>
      <c r="I120" s="33"/>
      <c r="J120" s="37">
        <f>IFERROR(INDEX('AveragePrices&amp;Codes'!G:AG, MATCH($D120, 'AveragePrices&amp;Codes'!$A:$A, 0), MATCH(Tool_Austria!$E$2, 'AveragePrices&amp;Codes'!$G$1:$AG$1, 0)),"")</f>
        <v>0</v>
      </c>
      <c r="K120" s="37">
        <f>IFERROR(E120/(_xlfn.XLOOKUP(A120,Dataset_AT!$V$2:$V$9,Dataset_AT!$W$2:$W$9)),"")</f>
        <v>0</v>
      </c>
      <c r="L120">
        <f>IFERROR(IF($F120="Raw",_xlfn.XLOOKUP(_xlfn.XLOOKUP(Tool_Austria!$D120,'AveragePrices&amp;Codes'!$A:$A,'AveragePrices&amp;Codes'!$B:$B),AGRIBALYSE_Raw!$B:$B,AGRIBALYSE_Raw!O:O)*$E120,_xlfn.XLOOKUP(_xlfn.XLOOKUP(Tool_Austria!$D120,'AveragePrices&amp;Codes'!$A:$A,'AveragePrices&amp;Codes'!$B:$B),AGRIBALYSE_Cooked!$C:$C,AGRIBALYSE_Cooked!P:P)*$E120),"")</f>
        <v>0</v>
      </c>
      <c r="M120">
        <f>IFERROR(IF($F120="Raw",_xlfn.XLOOKUP(_xlfn.XLOOKUP(Tool_Austria!$D120,'AveragePrices&amp;Codes'!$A:$A,'AveragePrices&amp;Codes'!$B:$B),AGRIBALYSE_Raw!$B:$B,AGRIBALYSE_Raw!P:P)*$E120,_xlfn.XLOOKUP(_xlfn.XLOOKUP(Tool_Austria!$D120,'AveragePrices&amp;Codes'!$A:$A,'AveragePrices&amp;Codes'!$B:$B),AGRIBALYSE_Cooked!$C:$C,AGRIBALYSE_Cooked!Q:Q)*$E120),"")</f>
        <v>0</v>
      </c>
      <c r="N120">
        <f>IFERROR(IF($F120="Raw",_xlfn.XLOOKUP(_xlfn.XLOOKUP(Tool_Austria!$D120,'AveragePrices&amp;Codes'!$A:$A,'AveragePrices&amp;Codes'!$B:$B),AGRIBALYSE_Raw!$B:$B,AGRIBALYSE_Raw!Q:Q)*$E120,_xlfn.XLOOKUP(_xlfn.XLOOKUP(Tool_Austria!$D120,'AveragePrices&amp;Codes'!$A:$A,'AveragePrices&amp;Codes'!$B:$B),AGRIBALYSE_Cooked!$C:$C,AGRIBALYSE_Cooked!R:R)*$E120),"")</f>
        <v>0</v>
      </c>
      <c r="O120">
        <f>IFERROR(IF($F120="Raw",_xlfn.XLOOKUP(_xlfn.XLOOKUP(Tool_Austria!$D120,'AveragePrices&amp;Codes'!$A:$A,'AveragePrices&amp;Codes'!$B:$B),AGRIBALYSE_Raw!$B:$B,AGRIBALYSE_Raw!R:R)*$E120,_xlfn.XLOOKUP(_xlfn.XLOOKUP(Tool_Austria!$D120,'AveragePrices&amp;Codes'!$A:$A,'AveragePrices&amp;Codes'!$B:$B),AGRIBALYSE_Cooked!$C:$C,AGRIBALYSE_Cooked!S:S)*$E120),"")</f>
        <v>0</v>
      </c>
      <c r="P120">
        <f>IFERROR(IF($F120="Raw",_xlfn.XLOOKUP(_xlfn.XLOOKUP(Tool_Austria!$D120,'AveragePrices&amp;Codes'!$A:$A,'AveragePrices&amp;Codes'!$B:$B),AGRIBALYSE_Raw!$B:$B,AGRIBALYSE_Raw!S:S)*$E120,_xlfn.XLOOKUP(_xlfn.XLOOKUP(Tool_Austria!$D120,'AveragePrices&amp;Codes'!$A:$A,'AveragePrices&amp;Codes'!$B:$B),AGRIBALYSE_Cooked!$C:$C,AGRIBALYSE_Cooked!T:T)*$E120),"")</f>
        <v>0</v>
      </c>
      <c r="Q120">
        <f>IFERROR(IF($F120="Raw",_xlfn.XLOOKUP(_xlfn.XLOOKUP(Tool_Austria!$D120,'AveragePrices&amp;Codes'!$A:$A,'AveragePrices&amp;Codes'!$B:$B),AGRIBALYSE_Raw!$B:$B,AGRIBALYSE_Raw!T:T)*$E120,_xlfn.XLOOKUP(_xlfn.XLOOKUP(Tool_Austria!$D120,'AveragePrices&amp;Codes'!$A:$A,'AveragePrices&amp;Codes'!$B:$B),AGRIBALYSE_Cooked!$C:$C,AGRIBALYSE_Cooked!U:U)*$E120),"")</f>
        <v>0</v>
      </c>
      <c r="R120">
        <f>IFERROR(IF($F120="Raw",_xlfn.XLOOKUP(_xlfn.XLOOKUP(Tool_Austria!$D120,'AveragePrices&amp;Codes'!$A:$A,'AveragePrices&amp;Codes'!$B:$B),AGRIBALYSE_Raw!$B:$B,AGRIBALYSE_Raw!U:U)*$E120,_xlfn.XLOOKUP(_xlfn.XLOOKUP(Tool_Austria!$D120,'AveragePrices&amp;Codes'!$A:$A,'AveragePrices&amp;Codes'!$B:$B),AGRIBALYSE_Cooked!$C:$C,AGRIBALYSE_Cooked!V:V)*$E120),"")</f>
        <v>0</v>
      </c>
      <c r="S120">
        <f>IFERROR(IF($F120="Raw",_xlfn.XLOOKUP(_xlfn.XLOOKUP(Tool_Austria!$D120,'AveragePrices&amp;Codes'!$A:$A,'AveragePrices&amp;Codes'!$B:$B),AGRIBALYSE_Raw!$B:$B,AGRIBALYSE_Raw!V:V)*$E120,_xlfn.XLOOKUP(_xlfn.XLOOKUP(Tool_Austria!$D120,'AveragePrices&amp;Codes'!$A:$A,'AveragePrices&amp;Codes'!$B:$B),AGRIBALYSE_Cooked!$C:$C,AGRIBALYSE_Cooked!W:W)*$E120),"")</f>
        <v>0</v>
      </c>
      <c r="T120">
        <f>IFERROR(IF($F120="Raw",_xlfn.XLOOKUP(_xlfn.XLOOKUP(Tool_Austria!$D120,'AveragePrices&amp;Codes'!$A:$A,'AveragePrices&amp;Codes'!$B:$B),AGRIBALYSE_Raw!$B:$B,AGRIBALYSE_Raw!W:W)*$E120,_xlfn.XLOOKUP(_xlfn.XLOOKUP(Tool_Austria!$D120,'AveragePrices&amp;Codes'!$A:$A,'AveragePrices&amp;Codes'!$B:$B),AGRIBALYSE_Cooked!$C:$C,AGRIBALYSE_Cooked!X:X)*$E120),"")</f>
        <v>0</v>
      </c>
      <c r="U120">
        <f>IFERROR(IF($F120="Raw",_xlfn.XLOOKUP(_xlfn.XLOOKUP(Tool_Austria!$D120,'AveragePrices&amp;Codes'!$A:$A,'AveragePrices&amp;Codes'!$B:$B),AGRIBALYSE_Raw!$B:$B,AGRIBALYSE_Raw!X:X)*$E120,_xlfn.XLOOKUP(_xlfn.XLOOKUP(Tool_Austria!$D120,'AveragePrices&amp;Codes'!$A:$A,'AveragePrices&amp;Codes'!$B:$B),AGRIBALYSE_Cooked!$C:$C,AGRIBALYSE_Cooked!Y:Y)*$E120),"")</f>
        <v>0</v>
      </c>
      <c r="V120">
        <f>IFERROR(IF($F120="Raw",_xlfn.XLOOKUP(_xlfn.XLOOKUP(Tool_Austria!$D120,'AveragePrices&amp;Codes'!$A:$A,'AveragePrices&amp;Codes'!$B:$B),AGRIBALYSE_Raw!$B:$B,AGRIBALYSE_Raw!Y:Y)*$E120,_xlfn.XLOOKUP(_xlfn.XLOOKUP(Tool_Austria!$D120,'AveragePrices&amp;Codes'!$A:$A,'AveragePrices&amp;Codes'!$B:$B),AGRIBALYSE_Cooked!$C:$C,AGRIBALYSE_Cooked!Z:Z)*$E120),"")</f>
        <v>0</v>
      </c>
      <c r="W120">
        <f>IFERROR(IF($F120="Raw",_xlfn.XLOOKUP(_xlfn.XLOOKUP(Tool_Austria!$D120,'AveragePrices&amp;Codes'!$A:$A,'AveragePrices&amp;Codes'!$B:$B),AGRIBALYSE_Raw!$B:$B,AGRIBALYSE_Raw!Z:Z)*$E120,_xlfn.XLOOKUP(_xlfn.XLOOKUP(Tool_Austria!$D120,'AveragePrices&amp;Codes'!$A:$A,'AveragePrices&amp;Codes'!$B:$B),AGRIBALYSE_Cooked!$C:$C,AGRIBALYSE_Cooked!AA:AA)*$E120),"")</f>
        <v>0</v>
      </c>
      <c r="X120">
        <f>IFERROR(IF($F120="Raw",_xlfn.XLOOKUP(_xlfn.XLOOKUP(Tool_Austria!$D120,'AveragePrices&amp;Codes'!$A:$A,'AveragePrices&amp;Codes'!$B:$B),AGRIBALYSE_Raw!$B:$B,AGRIBALYSE_Raw!AA:AA)*$E120,_xlfn.XLOOKUP(_xlfn.XLOOKUP(Tool_Austria!$D120,'AveragePrices&amp;Codes'!$A:$A,'AveragePrices&amp;Codes'!$B:$B),AGRIBALYSE_Cooked!$C:$C,AGRIBALYSE_Cooked!AB:AB)*$E120),"")</f>
        <v>0</v>
      </c>
      <c r="Y120">
        <f>IFERROR(IF($F120="Raw",_xlfn.XLOOKUP(_xlfn.XLOOKUP(Tool_Austria!$D120,'AveragePrices&amp;Codes'!$A:$A,'AveragePrices&amp;Codes'!$B:$B),AGRIBALYSE_Raw!$B:$B,AGRIBALYSE_Raw!AB:AB)*$E120,_xlfn.XLOOKUP(_xlfn.XLOOKUP(Tool_Austria!$D120,'AveragePrices&amp;Codes'!$A:$A,'AveragePrices&amp;Codes'!$B:$B),AGRIBALYSE_Cooked!$C:$C,AGRIBALYSE_Cooked!AC:AC)*$E120),"")</f>
        <v>0</v>
      </c>
      <c r="Z120">
        <f>IFERROR(IF($F120="Raw",_xlfn.XLOOKUP(_xlfn.XLOOKUP(Tool_Austria!$D120,'AveragePrices&amp;Codes'!$A:$A,'AveragePrices&amp;Codes'!$B:$B),AGRIBALYSE_Raw!$B:$B,AGRIBALYSE_Raw!AC:AC)*$E120,_xlfn.XLOOKUP(_xlfn.XLOOKUP(Tool_Austria!$D120,'AveragePrices&amp;Codes'!$A:$A,'AveragePrices&amp;Codes'!$B:$B),AGRIBALYSE_Cooked!$C:$C,AGRIBALYSE_Cooked!AD:AD)*$E120),"")</f>
        <v>0</v>
      </c>
      <c r="AA120">
        <f>IFERROR(IF($F120="Raw",_xlfn.XLOOKUP(_xlfn.XLOOKUP(Tool_Austria!$D120,'AveragePrices&amp;Codes'!$A:$A,'AveragePrices&amp;Codes'!$B:$B),AGRIBALYSE_Raw!$B:$B,AGRIBALYSE_Raw!AD:AD)*$E120,_xlfn.XLOOKUP(_xlfn.XLOOKUP(Tool_Austria!$D120,'AveragePrices&amp;Codes'!$A:$A,'AveragePrices&amp;Codes'!$B:$B),AGRIBALYSE_Cooked!$C:$C,AGRIBALYSE_Cooked!AE:AE)*$E120),"")</f>
        <v>0</v>
      </c>
      <c r="AB120" cm="1">
        <f t="array" ref="AB120">IFERROR(_xlfn.XLOOKUP(Tool_Austria!$F120&amp;$E$2,'Cooking methods'!$A:$A&amp;'Cooking methods'!$B:$B,'Cooking methods'!C:C)*$E120,"")</f>
        <v>0</v>
      </c>
      <c r="AC120" cm="1">
        <f t="array" ref="AC120">IFERROR(_xlfn.XLOOKUP(Tool_Austria!$F120&amp;$E$2,'Cooking methods'!$A:$A&amp;'Cooking methods'!$B:$B,'Cooking methods'!D:D)*$E120,"")</f>
        <v>0</v>
      </c>
      <c r="AD120" cm="1">
        <f t="array" ref="AD120">IFERROR(_xlfn.XLOOKUP(Tool_Austria!$F120&amp;$E$2,'Cooking methods'!$A:$A&amp;'Cooking methods'!$B:$B,'Cooking methods'!E:E)*$E120,"")</f>
        <v>0</v>
      </c>
      <c r="AE120" cm="1">
        <f t="array" ref="AE120">IFERROR(_xlfn.XLOOKUP(Tool_Austria!$F120&amp;$E$2,'Cooking methods'!$A:$A&amp;'Cooking methods'!$B:$B,'Cooking methods'!F:F)*$E120,"")</f>
        <v>0</v>
      </c>
      <c r="AF120" cm="1">
        <f t="array" ref="AF120">IFERROR(_xlfn.XLOOKUP(Tool_Austria!$F120&amp;$E$2,'Cooking methods'!$A:$A&amp;'Cooking methods'!$B:$B,'Cooking methods'!G:G)*$E120,"")</f>
        <v>0</v>
      </c>
      <c r="AG120" cm="1">
        <f t="array" ref="AG120">IFERROR(_xlfn.XLOOKUP(Tool_Austria!$F120&amp;$E$2,'Cooking methods'!$A:$A&amp;'Cooking methods'!$B:$B,'Cooking methods'!H:H)*$E120,"")</f>
        <v>0</v>
      </c>
      <c r="AH120" cm="1">
        <f t="array" ref="AH120">IFERROR(_xlfn.XLOOKUP(Tool_Austria!$F120&amp;$E$2,'Cooking methods'!$A:$A&amp;'Cooking methods'!$B:$B,'Cooking methods'!I:I)*$E120,"")</f>
        <v>0</v>
      </c>
      <c r="AI120" cm="1">
        <f t="array" ref="AI120">IFERROR(_xlfn.XLOOKUP(Tool_Austria!$F120&amp;$E$2,'Cooking methods'!$A:$A&amp;'Cooking methods'!$B:$B,'Cooking methods'!J:J)*$E120,"")</f>
        <v>0</v>
      </c>
      <c r="AJ120" cm="1">
        <f t="array" ref="AJ120">IFERROR(_xlfn.XLOOKUP(Tool_Austria!$F120&amp;$E$2,'Cooking methods'!$A:$A&amp;'Cooking methods'!$B:$B,'Cooking methods'!K:K)*$E120,"")</f>
        <v>0</v>
      </c>
      <c r="AK120" cm="1">
        <f t="array" ref="AK120">IFERROR(_xlfn.XLOOKUP(Tool_Austria!$F120&amp;$E$2,'Cooking methods'!$A:$A&amp;'Cooking methods'!$B:$B,'Cooking methods'!L:L)*$E120,"")</f>
        <v>0</v>
      </c>
      <c r="AL120" cm="1">
        <f t="array" ref="AL120">IFERROR(_xlfn.XLOOKUP(Tool_Austria!$F120&amp;$E$2,'Cooking methods'!$A:$A&amp;'Cooking methods'!$B:$B,'Cooking methods'!M:M)*$E120,"")</f>
        <v>0</v>
      </c>
      <c r="AM120" cm="1">
        <f t="array" ref="AM120">IFERROR(_xlfn.XLOOKUP(Tool_Austria!$F120&amp;$E$2,'Cooking methods'!$A:$A&amp;'Cooking methods'!$B:$B,'Cooking methods'!N:N)*$E120,"")</f>
        <v>0</v>
      </c>
      <c r="AN120" cm="1">
        <f t="array" ref="AN120">IFERROR(_xlfn.XLOOKUP(Tool_Austria!$F120&amp;$E$2,'Cooking methods'!$A:$A&amp;'Cooking methods'!$B:$B,'Cooking methods'!O:O)*$E120,"")</f>
        <v>0</v>
      </c>
      <c r="AO120" cm="1">
        <f t="array" ref="AO120">IFERROR(_xlfn.XLOOKUP(Tool_Austria!$F120&amp;$E$2,'Cooking methods'!$A:$A&amp;'Cooking methods'!$B:$B,'Cooking methods'!P:P)*$E120,"")</f>
        <v>0</v>
      </c>
      <c r="AP120" cm="1">
        <f t="array" ref="AP120">IFERROR(_xlfn.XLOOKUP(Tool_Austria!$F120&amp;$E$2,'Cooking methods'!$A:$A&amp;'Cooking methods'!$B:$B,'Cooking methods'!Q:Q)*$E120,"")</f>
        <v>0</v>
      </c>
      <c r="AQ120" cm="1">
        <f t="array" ref="AQ120">IFERROR(_xlfn.XLOOKUP(Tool_Austria!$F120&amp;$E$2,'Cooking methods'!$A:$A&amp;'Cooking methods'!$B:$B,'Cooking methods'!R:R)*$E120,"")</f>
        <v>0</v>
      </c>
      <c r="AR120" cm="1">
        <f t="array" ref="AR120">IFERROR(_xlfn.XLOOKUP(Tool_Austria!$G120&amp;$E$2,'Waste management'!$A:$A&amp;'Waste management'!$B:$B,'Waste management'!C:C)*$E120,"")</f>
        <v>0</v>
      </c>
      <c r="AS120" cm="1">
        <f t="array" ref="AS120">IFERROR(_xlfn.XLOOKUP(Tool_Austria!$G120&amp;$E$2,'Waste management'!$A:$A&amp;'Waste management'!$B:$B,'Waste management'!D:D)*$E120,"")</f>
        <v>0</v>
      </c>
      <c r="AT120" cm="1">
        <f t="array" ref="AT120">IFERROR(_xlfn.XLOOKUP(Tool_Austria!$G120&amp;$E$2,'Waste management'!$A:$A&amp;'Waste management'!$B:$B,'Waste management'!E:E)*$E120,"")</f>
        <v>0</v>
      </c>
      <c r="AU120" cm="1">
        <f t="array" ref="AU120">IFERROR(_xlfn.XLOOKUP(Tool_Austria!$G120&amp;$E$2,'Waste management'!$A:$A&amp;'Waste management'!$B:$B,'Waste management'!F:F)*$E120,"")</f>
        <v>0</v>
      </c>
      <c r="AV120" cm="1">
        <f t="array" ref="AV120">IFERROR(_xlfn.XLOOKUP(Tool_Austria!$G120&amp;$E$2,'Waste management'!$A:$A&amp;'Waste management'!$B:$B,'Waste management'!G:G)*$E120,"")</f>
        <v>0</v>
      </c>
      <c r="AW120" cm="1">
        <f t="array" ref="AW120">IFERROR(_xlfn.XLOOKUP(Tool_Austria!$G120&amp;$E$2,'Waste management'!$A:$A&amp;'Waste management'!$B:$B,'Waste management'!H:H)*$E120,"")</f>
        <v>0</v>
      </c>
      <c r="AX120" cm="1">
        <f t="array" ref="AX120">IFERROR(_xlfn.XLOOKUP(Tool_Austria!$G120&amp;$E$2,'Waste management'!$A:$A&amp;'Waste management'!$B:$B,'Waste management'!I:I)*$E120,"")</f>
        <v>0</v>
      </c>
      <c r="AY120" cm="1">
        <f t="array" ref="AY120">IFERROR(_xlfn.XLOOKUP(Tool_Austria!$G120&amp;$E$2,'Waste management'!$A:$A&amp;'Waste management'!$B:$B,'Waste management'!J:J)*$E120,"")</f>
        <v>0</v>
      </c>
      <c r="AZ120" cm="1">
        <f t="array" ref="AZ120">IFERROR(_xlfn.XLOOKUP(Tool_Austria!$G120&amp;$E$2,'Waste management'!$A:$A&amp;'Waste management'!$B:$B,'Waste management'!K:K)*$E120,"")</f>
        <v>0</v>
      </c>
      <c r="BA120" cm="1">
        <f t="array" ref="BA120">IFERROR(_xlfn.XLOOKUP(Tool_Austria!$G120&amp;$E$2,'Waste management'!$A:$A&amp;'Waste management'!$B:$B,'Waste management'!L:L)*$E120,"")</f>
        <v>0</v>
      </c>
      <c r="BB120" cm="1">
        <f t="array" ref="BB120">IFERROR(_xlfn.XLOOKUP(Tool_Austria!$G120&amp;$E$2,'Waste management'!$A:$A&amp;'Waste management'!$B:$B,'Waste management'!M:M)*$E120,"")</f>
        <v>0</v>
      </c>
      <c r="BC120" cm="1">
        <f t="array" ref="BC120">IFERROR(_xlfn.XLOOKUP(Tool_Austria!$G120&amp;$E$2,'Waste management'!$A:$A&amp;'Waste management'!$B:$B,'Waste management'!N:N)*$E120,"")</f>
        <v>0</v>
      </c>
      <c r="BD120" cm="1">
        <f t="array" ref="BD120">IFERROR(_xlfn.XLOOKUP(Tool_Austria!$G120&amp;$E$2,'Waste management'!$A:$A&amp;'Waste management'!$B:$B,'Waste management'!O:O)*$E120,"")</f>
        <v>0</v>
      </c>
      <c r="BE120" cm="1">
        <f t="array" ref="BE120">IFERROR(_xlfn.XLOOKUP(Tool_Austria!$G120&amp;$E$2,'Waste management'!$A:$A&amp;'Waste management'!$B:$B,'Waste management'!P:P)*$E120,"")</f>
        <v>0</v>
      </c>
      <c r="BF120" cm="1">
        <f t="array" ref="BF120">IFERROR(_xlfn.XLOOKUP(Tool_Austria!$G120&amp;$E$2,'Waste management'!$A:$A&amp;'Waste management'!$B:$B,'Waste management'!Q:Q)*$E120,"")</f>
        <v>0</v>
      </c>
      <c r="BG120" cm="1">
        <f t="array" ref="BG120">IFERROR(_xlfn.XLOOKUP(Tool_Austria!$G120&amp;$E$2,'Waste management'!$A:$A&amp;'Waste management'!$B:$B,'Waste management'!R:R)*$E120,"")</f>
        <v>0</v>
      </c>
      <c r="BH120">
        <f>IFERROR((L120+AR120+AB120)*_xlfn.XLOOKUP(Tool_Austria!BH$4,Monetization_Factors!$A:$A,Monetization_Factors!$D:$D),"")</f>
        <v>0</v>
      </c>
      <c r="BI120">
        <f>IFERROR((M120+AS120+AC120)*_xlfn.XLOOKUP(Tool_Austria!BI$4,Monetization_Factors!$A:$A,Monetization_Factors!$D:$D),"")</f>
        <v>0</v>
      </c>
      <c r="BJ120">
        <f>IFERROR((N120+AT120+AD120)*_xlfn.XLOOKUP(Tool_Austria!BJ$4,Monetization_Factors!$A:$A,Monetization_Factors!$D:$D),"")</f>
        <v>0</v>
      </c>
      <c r="BK120">
        <f>IFERROR((O120+AU120+AE120)*_xlfn.XLOOKUP(Tool_Austria!BK$4,Monetization_Factors!$A:$A,Monetization_Factors!$D:$D),"")</f>
        <v>0</v>
      </c>
      <c r="BL120">
        <f>IFERROR((P120+AV120+AF120)*_xlfn.XLOOKUP(Tool_Austria!BL$4,Monetization_Factors!$A:$A,Monetization_Factors!$D:$D),"")</f>
        <v>0</v>
      </c>
      <c r="BM120">
        <f>IFERROR((Q120+AW120+AG120)*_xlfn.XLOOKUP(Tool_Austria!BM$4,Monetization_Factors!$A:$A,Monetization_Factors!$D:$D),"")</f>
        <v>0</v>
      </c>
      <c r="BN120">
        <f>IFERROR((R120+AX120+AH120)*_xlfn.XLOOKUP(Tool_Austria!BN$4,Monetization_Factors!$A:$A,Monetization_Factors!$D:$D),"")</f>
        <v>0</v>
      </c>
      <c r="BO120">
        <f>IFERROR((S120+AY120+AI120)*_xlfn.XLOOKUP(Tool_Austria!BO$4,Monetization_Factors!$A:$A,Monetization_Factors!$D:$D),"")</f>
        <v>0</v>
      </c>
      <c r="BP120">
        <f>IFERROR((T120+AZ120+AJ120)*_xlfn.XLOOKUP(Tool_Austria!BP$4,Monetization_Factors!$A:$A,Monetization_Factors!$D:$D),"")</f>
        <v>0</v>
      </c>
      <c r="BQ120">
        <f>IFERROR((U120+BA120+AK120)*_xlfn.XLOOKUP(Tool_Austria!BQ$4,Monetization_Factors!$A:$A,Monetization_Factors!$D:$D),"")</f>
        <v>0</v>
      </c>
      <c r="BR120" t="str">
        <f>IFERROR((V120+BB120+AL120)*_xlfn.XLOOKUP(Tool_Austria!BR$4,Monetization_Factors!$A:$A,Monetization_Factors!$D:$D),"")</f>
        <v/>
      </c>
      <c r="BS120">
        <f>IFERROR((W120+BC120+AM120)*_xlfn.XLOOKUP(Tool_Austria!BS$4,Monetization_Factors!$A:$A,Monetization_Factors!$D:$D),"")</f>
        <v>0</v>
      </c>
      <c r="BT120">
        <f>IFERROR((X120+BD120+AN120)*_xlfn.XLOOKUP(Tool_Austria!BT$4,Monetization_Factors!$A:$A,Monetization_Factors!$D:$D),"")</f>
        <v>0</v>
      </c>
      <c r="BU120">
        <f>IFERROR((Y120+BE120+AO120)*_xlfn.XLOOKUP(Tool_Austria!BU$4,Monetization_Factors!$A:$A,Monetization_Factors!$D:$D),"")</f>
        <v>0</v>
      </c>
      <c r="BV120">
        <f>IFERROR((Z120+BF120+AP120)*_xlfn.XLOOKUP(Tool_Austria!BV$4,Monetization_Factors!$A:$A,Monetization_Factors!$D:$D),"")</f>
        <v>0</v>
      </c>
      <c r="BW120">
        <f>IFERROR((AA120+BG120+AQ120)*_xlfn.XLOOKUP(Tool_Austria!BW$4,Monetization_Factors!$A:$A,Monetization_Factors!$D:$D),"")</f>
        <v>0</v>
      </c>
      <c r="BX120" s="38" cm="1">
        <f t="array" ref="BX120">IFERROR(_xlfn.IFS(I120&lt;&gt;0,I120*E120,I120="",J120*E120),"")</f>
        <v>0</v>
      </c>
      <c r="BY120" s="38">
        <f t="shared" si="43"/>
        <v>0</v>
      </c>
      <c r="BZ120" s="38">
        <f t="shared" si="44"/>
        <v>0</v>
      </c>
      <c r="CA120" s="38">
        <f t="shared" si="45"/>
        <v>0</v>
      </c>
      <c r="CB120">
        <f t="shared" si="78"/>
        <v>0</v>
      </c>
      <c r="CC120">
        <f t="shared" si="79"/>
        <v>0</v>
      </c>
      <c r="CD120">
        <f t="shared" si="80"/>
        <v>0</v>
      </c>
      <c r="CE120">
        <f t="shared" si="81"/>
        <v>0</v>
      </c>
      <c r="CF120">
        <f t="shared" si="82"/>
        <v>0</v>
      </c>
      <c r="CG120">
        <f t="shared" si="83"/>
        <v>0</v>
      </c>
      <c r="CH120">
        <f t="shared" si="84"/>
        <v>0</v>
      </c>
      <c r="CI120">
        <f t="shared" si="85"/>
        <v>0</v>
      </c>
      <c r="CJ120">
        <f t="shared" si="86"/>
        <v>0</v>
      </c>
      <c r="CK120">
        <f t="shared" si="87"/>
        <v>0</v>
      </c>
      <c r="CL120">
        <f t="shared" si="88"/>
        <v>0</v>
      </c>
      <c r="CM120">
        <f t="shared" si="89"/>
        <v>0</v>
      </c>
      <c r="CN120">
        <f t="shared" si="90"/>
        <v>0</v>
      </c>
      <c r="CO120">
        <f t="shared" si="91"/>
        <v>0</v>
      </c>
      <c r="CP120">
        <f t="shared" si="92"/>
        <v>0</v>
      </c>
      <c r="CQ120">
        <f t="shared" si="37"/>
        <v>0</v>
      </c>
      <c r="CR120">
        <f t="shared" si="93"/>
        <v>0</v>
      </c>
      <c r="CS120">
        <f t="shared" si="94"/>
        <v>0</v>
      </c>
      <c r="CT120">
        <f t="shared" si="95"/>
        <v>0</v>
      </c>
      <c r="CU120">
        <f t="shared" si="96"/>
        <v>0</v>
      </c>
      <c r="CV120">
        <f t="shared" si="97"/>
        <v>0</v>
      </c>
      <c r="CW120">
        <f t="shared" si="98"/>
        <v>0</v>
      </c>
      <c r="CX120">
        <f t="shared" si="99"/>
        <v>0</v>
      </c>
      <c r="CY120">
        <f t="shared" si="100"/>
        <v>0</v>
      </c>
      <c r="CZ120">
        <f t="shared" si="101"/>
        <v>0</v>
      </c>
      <c r="DA120">
        <f t="shared" si="102"/>
        <v>0</v>
      </c>
      <c r="DB120">
        <f t="shared" si="103"/>
        <v>0</v>
      </c>
      <c r="DC120">
        <f t="shared" si="104"/>
        <v>0</v>
      </c>
      <c r="DD120">
        <f t="shared" si="105"/>
        <v>0</v>
      </c>
      <c r="DE120">
        <f t="shared" si="106"/>
        <v>0</v>
      </c>
      <c r="DF120">
        <f t="shared" si="107"/>
        <v>0</v>
      </c>
      <c r="DG120">
        <f t="shared" si="38"/>
        <v>0</v>
      </c>
      <c r="DH120" s="5" t="str">
        <f>IFERROR(((((L120+AB120)*(1/$H120))+AR120)/$F$2)/($B$2*('CAR.CAP_per person'!B$2)/(_xlfn.XLOOKUP($E$2,EU_countries_GDP!$A$2:$A$29,EU_countries_GDP!$E$2:$E$29))),"")</f>
        <v/>
      </c>
      <c r="DI120" s="5" t="str">
        <f>IFERROR(((((M120+AC120)*(1/$H120))+AS120)/$F$2)/($B$2*('CAR.CAP_per person'!C$2)/(_xlfn.XLOOKUP($E$2,EU_countries_GDP!$A$2:$A$29,EU_countries_GDP!$E$2:$E$29))),"")</f>
        <v/>
      </c>
      <c r="DJ120" s="5" t="str">
        <f>IFERROR(((((N120+AD120)*(1/$H120))+AT120)/$F$2)/($B$2*('CAR.CAP_per person'!D$2)/(_xlfn.XLOOKUP($E$2,EU_countries_GDP!$A$2:$A$29,EU_countries_GDP!$E$2:$E$29))),"")</f>
        <v/>
      </c>
      <c r="DK120" s="5" t="str">
        <f>IFERROR(((((O120+AE120)*(1/$H120))+AU120)/$F$2)/($B$2*('CAR.CAP_per person'!E$2)/(_xlfn.XLOOKUP($E$2,EU_countries_GDP!$A$2:$A$29,EU_countries_GDP!$E$2:$E$29))),"")</f>
        <v/>
      </c>
      <c r="DL120" s="5" t="str">
        <f>IFERROR(((((P120+AF120)*(1/$H120))+AV120)/$F$2)/($B$2*('CAR.CAP_per person'!F$2)/(_xlfn.XLOOKUP($E$2,EU_countries_GDP!$A$2:$A$29,EU_countries_GDP!$E$2:$E$29))),"")</f>
        <v/>
      </c>
      <c r="DM120" s="5" t="str">
        <f>IFERROR(((((Q120+AG120)*(1/$H120))+AW120)/$F$2)/($B$2*('CAR.CAP_per person'!G$2)/(_xlfn.XLOOKUP($E$2,EU_countries_GDP!$A$2:$A$29,EU_countries_GDP!$E$2:$E$29))),"")</f>
        <v/>
      </c>
      <c r="DN120" s="5" t="str">
        <f>IFERROR(((((R120+AH120)*(1/$H120))+AX120)/$F$2)/($B$2*('CAR.CAP_per person'!H$2)/(_xlfn.XLOOKUP($E$2,EU_countries_GDP!$A$2:$A$29,EU_countries_GDP!$E$2:$E$29))),"")</f>
        <v/>
      </c>
      <c r="DO120" s="5" t="str">
        <f>IFERROR(((((S120+AI120)*(1/$H120))+AY120)/$F$2)/($B$2*('CAR.CAP_per person'!I$2)/(_xlfn.XLOOKUP($E$2,EU_countries_GDP!$A$2:$A$29,EU_countries_GDP!$E$2:$E$29))),"")</f>
        <v/>
      </c>
      <c r="DP120" s="5" t="str">
        <f>IFERROR(((((T120+AJ120)*(1/$H120))+AZ120)/$F$2)/($B$2*('CAR.CAP_per person'!J$2)/(_xlfn.XLOOKUP($E$2,EU_countries_GDP!$A$2:$A$29,EU_countries_GDP!$E$2:$E$29))),"")</f>
        <v/>
      </c>
      <c r="DQ120" s="5" t="str">
        <f>IFERROR(((((U120+AK120)*(1/$H120))+BA120)/$F$2)/($B$2*('CAR.CAP_per person'!K$2)/(_xlfn.XLOOKUP($E$2,EU_countries_GDP!$A$2:$A$29,EU_countries_GDP!$E$2:$E$29))),"")</f>
        <v/>
      </c>
      <c r="DR120" s="5" t="str">
        <f>IFERROR(((((V120+AL120)*(1/$H120))+BB120)/$F$2)/($B$2*('CAR.CAP_per person'!L$2)/(_xlfn.XLOOKUP($E$2,EU_countries_GDP!$A$2:$A$29,EU_countries_GDP!$E$2:$E$29))),"")</f>
        <v/>
      </c>
      <c r="DS120" s="5" t="str">
        <f>IFERROR(((((W120+AM120)*(1/$H120))+BC120)/$F$2)/($B$2*('CAR.CAP_per person'!M$2)/(_xlfn.XLOOKUP($E$2,EU_countries_GDP!$A$2:$A$29,EU_countries_GDP!$E$2:$E$29))),"")</f>
        <v/>
      </c>
      <c r="DT120" s="5" t="str">
        <f>IFERROR(((((X120+AN120)*(1/$H120))+BD120)/$F$2)/($B$2*('CAR.CAP_per person'!N$2)/(_xlfn.XLOOKUP($E$2,EU_countries_GDP!$A$2:$A$29,EU_countries_GDP!$E$2:$E$29))),"")</f>
        <v/>
      </c>
      <c r="DU120" s="5" t="str">
        <f>IFERROR(((((Y120+AO120)*(1/$H120))+BE120)/$F$2)/($B$2*('CAR.CAP_per person'!O$2)/(_xlfn.XLOOKUP($E$2,EU_countries_GDP!$A$2:$A$29,EU_countries_GDP!$E$2:$E$29))),"")</f>
        <v/>
      </c>
      <c r="DV120" s="5" t="str">
        <f>IFERROR(((((Z120+AP120)*(1/$H120))+BF120)/$F$2)/($B$2*('CAR.CAP_per person'!P$2)/(_xlfn.XLOOKUP($E$2,EU_countries_GDP!$A$2:$A$29,EU_countries_GDP!$E$2:$E$29))),"")</f>
        <v/>
      </c>
      <c r="DW120" s="5" t="str">
        <f>IFERROR(((((AA120+AQ120)*(1/$H120))+BG120)/$F$2)/($B$2*('CAR.CAP_per person'!Q$2)/(_xlfn.XLOOKUP($E$2,EU_countries_GDP!$A$2:$A$29,EU_countries_GDP!$E$2:$E$29))),"")</f>
        <v/>
      </c>
    </row>
    <row r="121" spans="1:127">
      <c r="A121" t="s">
        <v>226</v>
      </c>
      <c r="B121" t="str">
        <f>_xlfn.XLOOKUP(D121,Table5[Ingredient],Table5[Category],"",FALSE)</f>
        <v>Fruit</v>
      </c>
      <c r="C121" s="33" t="s">
        <v>177</v>
      </c>
      <c r="D121" s="33" t="s">
        <v>228</v>
      </c>
      <c r="E121" s="33">
        <v>0.84960000000000002</v>
      </c>
      <c r="F121" s="33" t="s">
        <v>182</v>
      </c>
      <c r="G121" s="33" t="s">
        <v>180</v>
      </c>
      <c r="H121" s="91">
        <f>Dataset_AT!R118</f>
        <v>8.1576218458347741E-2</v>
      </c>
      <c r="I121" s="33"/>
      <c r="J121" s="37">
        <f>IFERROR(INDEX('AveragePrices&amp;Codes'!G:AG, MATCH($D121, 'AveragePrices&amp;Codes'!$A:$A, 0), MATCH(Tool_Austria!$E$2, 'AveragePrices&amp;Codes'!$G$1:$AG$1, 0)),"")</f>
        <v>0.80430000000000001</v>
      </c>
      <c r="K121" s="37">
        <f>IFERROR(E121/(_xlfn.XLOOKUP(A121,Dataset_AT!$V$2:$V$9,Dataset_AT!$W$2:$W$9)),"")</f>
        <v>9.8790697674418608E-3</v>
      </c>
      <c r="L121">
        <f>IFERROR(IF($F121="Raw",_xlfn.XLOOKUP(_xlfn.XLOOKUP(Tool_Austria!$D121,'AveragePrices&amp;Codes'!$A:$A,'AveragePrices&amp;Codes'!$B:$B),AGRIBALYSE_Raw!$B:$B,AGRIBALYSE_Raw!O:O)*$E121,_xlfn.XLOOKUP(_xlfn.XLOOKUP(Tool_Austria!$D121,'AveragePrices&amp;Codes'!$A:$A,'AveragePrices&amp;Codes'!$B:$B),AGRIBALYSE_Cooked!$C:$C,AGRIBALYSE_Cooked!P:P)*$E121),"")</f>
        <v>0.23126115964800004</v>
      </c>
      <c r="M121">
        <f>IFERROR(IF($F121="Raw",_xlfn.XLOOKUP(_xlfn.XLOOKUP(Tool_Austria!$D121,'AveragePrices&amp;Codes'!$A:$A,'AveragePrices&amp;Codes'!$B:$B),AGRIBALYSE_Raw!$B:$B,AGRIBALYSE_Raw!P:P)*$E121,_xlfn.XLOOKUP(_xlfn.XLOOKUP(Tool_Austria!$D121,'AveragePrices&amp;Codes'!$A:$A,'AveragePrices&amp;Codes'!$B:$B),AGRIBALYSE_Cooked!$C:$C,AGRIBALYSE_Cooked!Q:Q)*$E121),"")</f>
        <v>1.4290675276800002E-8</v>
      </c>
      <c r="N121">
        <f>IFERROR(IF($F121="Raw",_xlfn.XLOOKUP(_xlfn.XLOOKUP(Tool_Austria!$D121,'AveragePrices&amp;Codes'!$A:$A,'AveragePrices&amp;Codes'!$B:$B),AGRIBALYSE_Raw!$B:$B,AGRIBALYSE_Raw!Q:Q)*$E121,_xlfn.XLOOKUP(_xlfn.XLOOKUP(Tool_Austria!$D121,'AveragePrices&amp;Codes'!$A:$A,'AveragePrices&amp;Codes'!$B:$B),AGRIBALYSE_Cooked!$C:$C,AGRIBALYSE_Cooked!R:R)*$E121),"")</f>
        <v>3.6825566495999995E-2</v>
      </c>
      <c r="O121">
        <f>IFERROR(IF($F121="Raw",_xlfn.XLOOKUP(_xlfn.XLOOKUP(Tool_Austria!$D121,'AveragePrices&amp;Codes'!$A:$A,'AveragePrices&amp;Codes'!$B:$B),AGRIBALYSE_Raw!$B:$B,AGRIBALYSE_Raw!R:R)*$E121,_xlfn.XLOOKUP(_xlfn.XLOOKUP(Tool_Austria!$D121,'AveragePrices&amp;Codes'!$A:$A,'AveragePrices&amp;Codes'!$B:$B),AGRIBALYSE_Cooked!$C:$C,AGRIBALYSE_Cooked!S:S)*$E121),"")</f>
        <v>9.2674940063999995E-4</v>
      </c>
      <c r="P121">
        <f>IFERROR(IF($F121="Raw",_xlfn.XLOOKUP(_xlfn.XLOOKUP(Tool_Austria!$D121,'AveragePrices&amp;Codes'!$A:$A,'AveragePrices&amp;Codes'!$B:$B),AGRIBALYSE_Raw!$B:$B,AGRIBALYSE_Raw!S:S)*$E121,_xlfn.XLOOKUP(_xlfn.XLOOKUP(Tool_Austria!$D121,'AveragePrices&amp;Codes'!$A:$A,'AveragePrices&amp;Codes'!$B:$B),AGRIBALYSE_Cooked!$C:$C,AGRIBALYSE_Cooked!T:T)*$E121),"")</f>
        <v>1.3508292230400001E-8</v>
      </c>
      <c r="Q121">
        <f>IFERROR(IF($F121="Raw",_xlfn.XLOOKUP(_xlfn.XLOOKUP(Tool_Austria!$D121,'AveragePrices&amp;Codes'!$A:$A,'AveragePrices&amp;Codes'!$B:$B),AGRIBALYSE_Raw!$B:$B,AGRIBALYSE_Raw!T:T)*$E121,_xlfn.XLOOKUP(_xlfn.XLOOKUP(Tool_Austria!$D121,'AveragePrices&amp;Codes'!$A:$A,'AveragePrices&amp;Codes'!$B:$B),AGRIBALYSE_Cooked!$C:$C,AGRIBALYSE_Cooked!U:U)*$E121),"")</f>
        <v>4.667974272E-9</v>
      </c>
      <c r="R121">
        <f>IFERROR(IF($F121="Raw",_xlfn.XLOOKUP(_xlfn.XLOOKUP(Tool_Austria!$D121,'AveragePrices&amp;Codes'!$A:$A,'AveragePrices&amp;Codes'!$B:$B),AGRIBALYSE_Raw!$B:$B,AGRIBALYSE_Raw!U:U)*$E121,_xlfn.XLOOKUP(_xlfn.XLOOKUP(Tool_Austria!$D121,'AveragePrices&amp;Codes'!$A:$A,'AveragePrices&amp;Codes'!$B:$B),AGRIBALYSE_Cooked!$C:$C,AGRIBALYSE_Cooked!V:V)*$E121),"")</f>
        <v>2.19371069952E-10</v>
      </c>
      <c r="S121">
        <f>IFERROR(IF($F121="Raw",_xlfn.XLOOKUP(_xlfn.XLOOKUP(Tool_Austria!$D121,'AveragePrices&amp;Codes'!$A:$A,'AveragePrices&amp;Codes'!$B:$B),AGRIBALYSE_Raw!$B:$B,AGRIBALYSE_Raw!V:V)*$E121,_xlfn.XLOOKUP(_xlfn.XLOOKUP(Tool_Austria!$D121,'AveragePrices&amp;Codes'!$A:$A,'AveragePrices&amp;Codes'!$B:$B),AGRIBALYSE_Cooked!$C:$C,AGRIBALYSE_Cooked!W:W)*$E121),"")</f>
        <v>9.854794166400001E-4</v>
      </c>
      <c r="T121">
        <f>IFERROR(IF($F121="Raw",_xlfn.XLOOKUP(_xlfn.XLOOKUP(Tool_Austria!$D121,'AveragePrices&amp;Codes'!$A:$A,'AveragePrices&amp;Codes'!$B:$B),AGRIBALYSE_Raw!$B:$B,AGRIBALYSE_Raw!W:W)*$E121,_xlfn.XLOOKUP(_xlfn.XLOOKUP(Tool_Austria!$D121,'AveragePrices&amp;Codes'!$A:$A,'AveragePrices&amp;Codes'!$B:$B),AGRIBALYSE_Cooked!$C:$C,AGRIBALYSE_Cooked!X:X)*$E121),"")</f>
        <v>2.61119111232E-5</v>
      </c>
      <c r="U121">
        <f>IFERROR(IF($F121="Raw",_xlfn.XLOOKUP(_xlfn.XLOOKUP(Tool_Austria!$D121,'AveragePrices&amp;Codes'!$A:$A,'AveragePrices&amp;Codes'!$B:$B),AGRIBALYSE_Raw!$B:$B,AGRIBALYSE_Raw!X:X)*$E121,_xlfn.XLOOKUP(_xlfn.XLOOKUP(Tool_Austria!$D121,'AveragePrices&amp;Codes'!$A:$A,'AveragePrices&amp;Codes'!$B:$B),AGRIBALYSE_Cooked!$C:$C,AGRIBALYSE_Cooked!Y:Y)*$E121),"")</f>
        <v>4.1856062255999998E-4</v>
      </c>
      <c r="V121">
        <f>IFERROR(IF($F121="Raw",_xlfn.XLOOKUP(_xlfn.XLOOKUP(Tool_Austria!$D121,'AveragePrices&amp;Codes'!$A:$A,'AveragePrices&amp;Codes'!$B:$B),AGRIBALYSE_Raw!$B:$B,AGRIBALYSE_Raw!Y:Y)*$E121,_xlfn.XLOOKUP(_xlfn.XLOOKUP(Tool_Austria!$D121,'AveragePrices&amp;Codes'!$A:$A,'AveragePrices&amp;Codes'!$B:$B),AGRIBALYSE_Cooked!$C:$C,AGRIBALYSE_Cooked!Z:Z)*$E121),"")</f>
        <v>3.8275547097599998E-3</v>
      </c>
      <c r="W121">
        <f>IFERROR(IF($F121="Raw",_xlfn.XLOOKUP(_xlfn.XLOOKUP(Tool_Austria!$D121,'AveragePrices&amp;Codes'!$A:$A,'AveragePrices&amp;Codes'!$B:$B),AGRIBALYSE_Raw!$B:$B,AGRIBALYSE_Raw!Z:Z)*$E121,_xlfn.XLOOKUP(_xlfn.XLOOKUP(Tool_Austria!$D121,'AveragePrices&amp;Codes'!$A:$A,'AveragePrices&amp;Codes'!$B:$B),AGRIBALYSE_Cooked!$C:$C,AGRIBALYSE_Cooked!AA:AA)*$E121),"")</f>
        <v>5.9865290601600005</v>
      </c>
      <c r="X121">
        <f>IFERROR(IF($F121="Raw",_xlfn.XLOOKUP(_xlfn.XLOOKUP(Tool_Austria!$D121,'AveragePrices&amp;Codes'!$A:$A,'AveragePrices&amp;Codes'!$B:$B),AGRIBALYSE_Raw!$B:$B,AGRIBALYSE_Raw!AA:AA)*$E121,_xlfn.XLOOKUP(_xlfn.XLOOKUP(Tool_Austria!$D121,'AveragePrices&amp;Codes'!$A:$A,'AveragePrices&amp;Codes'!$B:$B),AGRIBALYSE_Cooked!$C:$C,AGRIBALYSE_Cooked!AB:AB)*$E121),"")</f>
        <v>9.2943136128000017</v>
      </c>
      <c r="Y121">
        <f>IFERROR(IF($F121="Raw",_xlfn.XLOOKUP(_xlfn.XLOOKUP(Tool_Austria!$D121,'AveragePrices&amp;Codes'!$A:$A,'AveragePrices&amp;Codes'!$B:$B),AGRIBALYSE_Raw!$B:$B,AGRIBALYSE_Raw!AB:AB)*$E121,_xlfn.XLOOKUP(_xlfn.XLOOKUP(Tool_Austria!$D121,'AveragePrices&amp;Codes'!$A:$A,'AveragePrices&amp;Codes'!$B:$B),AGRIBALYSE_Cooked!$C:$C,AGRIBALYSE_Cooked!AC:AC)*$E121),"")</f>
        <v>0.30750072931200001</v>
      </c>
      <c r="Z121">
        <f>IFERROR(IF($F121="Raw",_xlfn.XLOOKUP(_xlfn.XLOOKUP(Tool_Austria!$D121,'AveragePrices&amp;Codes'!$A:$A,'AveragePrices&amp;Codes'!$B:$B),AGRIBALYSE_Raw!$B:$B,AGRIBALYSE_Raw!AC:AC)*$E121,_xlfn.XLOOKUP(_xlfn.XLOOKUP(Tool_Austria!$D121,'AveragePrices&amp;Codes'!$A:$A,'AveragePrices&amp;Codes'!$B:$B),AGRIBALYSE_Cooked!$C:$C,AGRIBALYSE_Cooked!AD:AD)*$E121),"")</f>
        <v>3.21979606848</v>
      </c>
      <c r="AA121">
        <f>IFERROR(IF($F121="Raw",_xlfn.XLOOKUP(_xlfn.XLOOKUP(Tool_Austria!$D121,'AveragePrices&amp;Codes'!$A:$A,'AveragePrices&amp;Codes'!$B:$B),AGRIBALYSE_Raw!$B:$B,AGRIBALYSE_Raw!AD:AD)*$E121,_xlfn.XLOOKUP(_xlfn.XLOOKUP(Tool_Austria!$D121,'AveragePrices&amp;Codes'!$A:$A,'AveragePrices&amp;Codes'!$B:$B),AGRIBALYSE_Cooked!$C:$C,AGRIBALYSE_Cooked!AE:AE)*$E121),"")</f>
        <v>1.35899234976E-6</v>
      </c>
      <c r="AB121" cm="1">
        <f t="array" ref="AB121">IFERROR(_xlfn.XLOOKUP(Tool_Austria!$F121&amp;$E$2,'Cooking methods'!$A:$A&amp;'Cooking methods'!$B:$B,'Cooking methods'!C:C)*$E121,"")</f>
        <v>0.22432253308800001</v>
      </c>
      <c r="AC121" cm="1">
        <f t="array" ref="AC121">IFERROR(_xlfn.XLOOKUP(Tool_Austria!$F121&amp;$E$2,'Cooking methods'!$A:$A&amp;'Cooking methods'!$B:$B,'Cooking methods'!D:D)*$E121,"")</f>
        <v>4.1822253641760002E-9</v>
      </c>
      <c r="AD121" cm="1">
        <f t="array" ref="AD121">IFERROR(_xlfn.XLOOKUP(Tool_Austria!$F121&amp;$E$2,'Cooking methods'!$A:$A&amp;'Cooking methods'!$B:$B,'Cooking methods'!E:E)*$E121,"")</f>
        <v>0.1528263312</v>
      </c>
      <c r="AE121" cm="1">
        <f t="array" ref="AE121">IFERROR(_xlfn.XLOOKUP(Tool_Austria!$F121&amp;$E$2,'Cooking methods'!$A:$A&amp;'Cooking methods'!$B:$B,'Cooking methods'!F:F)*$E121,"")</f>
        <v>5.0411609870400003E-4</v>
      </c>
      <c r="AF121" cm="1">
        <f t="array" ref="AF121">IFERROR(_xlfn.XLOOKUP(Tool_Austria!$F121&amp;$E$2,'Cooking methods'!$A:$A&amp;'Cooking methods'!$B:$B,'Cooking methods'!G:G)*$E121,"")</f>
        <v>2.9383805683200005E-9</v>
      </c>
      <c r="AG121" cm="1">
        <f t="array" ref="AG121">IFERROR(_xlfn.XLOOKUP(Tool_Austria!$F121&amp;$E$2,'Cooking methods'!$A:$A&amp;'Cooking methods'!$B:$B,'Cooking methods'!H:H)*$E121,"")</f>
        <v>1.7677208517120002E-9</v>
      </c>
      <c r="AH121" cm="1">
        <f t="array" ref="AH121">IFERROR(_xlfn.XLOOKUP(Tool_Austria!$F121&amp;$E$2,'Cooking methods'!$A:$A&amp;'Cooking methods'!$B:$B,'Cooking methods'!I:I)*$E121,"")</f>
        <v>4.2303159215040007E-10</v>
      </c>
      <c r="AI121" cm="1">
        <f t="array" ref="AI121">IFERROR(_xlfn.XLOOKUP(Tool_Austria!$F121&amp;$E$2,'Cooking methods'!$A:$A&amp;'Cooking methods'!$B:$B,'Cooking methods'!J:J)*$E121,"")</f>
        <v>1.00343357448E-3</v>
      </c>
      <c r="AJ121" cm="1">
        <f t="array" ref="AJ121">IFERROR(_xlfn.XLOOKUP(Tool_Austria!$F121&amp;$E$2,'Cooking methods'!$A:$A&amp;'Cooking methods'!$B:$B,'Cooking methods'!K:K)*$E121,"")</f>
        <v>2.1501552050400002E-4</v>
      </c>
      <c r="AK121" cm="1">
        <f t="array" ref="AK121">IFERROR(_xlfn.XLOOKUP(Tool_Austria!$F121&amp;$E$2,'Cooking methods'!$A:$A&amp;'Cooking methods'!$B:$B,'Cooking methods'!L:L)*$E121,"")</f>
        <v>1.9387104528000002E-4</v>
      </c>
      <c r="AL121" cm="1">
        <f t="array" ref="AL121">IFERROR(_xlfn.XLOOKUP(Tool_Austria!$F121&amp;$E$2,'Cooking methods'!$A:$A&amp;'Cooking methods'!$B:$B,'Cooking methods'!M:M)*$E121,"")</f>
        <v>1.4240898204E-3</v>
      </c>
      <c r="AM121" cm="1">
        <f t="array" ref="AM121">IFERROR(_xlfn.XLOOKUP(Tool_Austria!$F121&amp;$E$2,'Cooking methods'!$A:$A&amp;'Cooking methods'!$B:$B,'Cooking methods'!N:N)*$E121,"")</f>
        <v>0.73178275084800004</v>
      </c>
      <c r="AN121" cm="1">
        <f t="array" ref="AN121">IFERROR(_xlfn.XLOOKUP(Tool_Austria!$F121&amp;$E$2,'Cooking methods'!$A:$A&amp;'Cooking methods'!$B:$B,'Cooking methods'!O:O)*$E121,"")</f>
        <v>0.58696992048000007</v>
      </c>
      <c r="AO121" cm="1">
        <f t="array" ref="AO121">IFERROR(_xlfn.XLOOKUP(Tool_Austria!$F121&amp;$E$2,'Cooking methods'!$A:$A&amp;'Cooking methods'!$B:$B,'Cooking methods'!P:P)*$E121,"")</f>
        <v>0.11478258556800001</v>
      </c>
      <c r="AP121" cm="1">
        <f t="array" ref="AP121">IFERROR(_xlfn.XLOOKUP(Tool_Austria!$F121&amp;$E$2,'Cooking methods'!$A:$A&amp;'Cooking methods'!$B:$B,'Cooking methods'!Q:Q)*$E121,"")</f>
        <v>5.3588683179839993</v>
      </c>
      <c r="AQ121" cm="1">
        <f t="array" ref="AQ121">IFERROR(_xlfn.XLOOKUP(Tool_Austria!$F121&amp;$E$2,'Cooking methods'!$A:$A&amp;'Cooking methods'!$B:$B,'Cooking methods'!R:R)*$E121,"")</f>
        <v>3.7893888143040009E-7</v>
      </c>
      <c r="AR121" cm="1">
        <f t="array" ref="AR121">IFERROR(_xlfn.XLOOKUP(Tool_Austria!$G121&amp;$E$2,'Waste management'!$A:$A&amp;'Waste management'!$B:$B,'Waste management'!C:C)*$E121,"")</f>
        <v>4.7569104000000001E-2</v>
      </c>
      <c r="AS121" cm="1">
        <f t="array" ref="AS121">IFERROR(_xlfn.XLOOKUP(Tool_Austria!$G121&amp;$E$2,'Waste management'!$A:$A&amp;'Waste management'!$B:$B,'Waste management'!D:D)*$E121,"")</f>
        <v>3.2454804959999999E-10</v>
      </c>
      <c r="AT121" cm="1">
        <f t="array" ref="AT121">IFERROR(_xlfn.XLOOKUP(Tool_Austria!$G121&amp;$E$2,'Waste management'!$A:$A&amp;'Waste management'!$B:$B,'Waste management'!E:E)*$E121,"")</f>
        <v>8.750880000000001E-4</v>
      </c>
      <c r="AU121" cm="1">
        <f t="array" ref="AU121">IFERROR(_xlfn.XLOOKUP(Tool_Austria!$G121&amp;$E$2,'Waste management'!$A:$A&amp;'Waste management'!$B:$B,'Waste management'!F:F)*$E121,"")</f>
        <v>1.01952E-4</v>
      </c>
      <c r="AV121" cm="1">
        <f t="array" ref="AV121">IFERROR(_xlfn.XLOOKUP(Tool_Austria!$G121&amp;$E$2,'Waste management'!$A:$A&amp;'Waste management'!$B:$B,'Waste management'!G:G)*$E121,"")</f>
        <v>9.8380281599999999E-9</v>
      </c>
      <c r="AW121" cm="1">
        <f t="array" ref="AW121">IFERROR(_xlfn.XLOOKUP(Tool_Austria!$G121&amp;$E$2,'Waste management'!$A:$A&amp;'Waste management'!$B:$B,'Waste management'!H:H)*$E121,"")</f>
        <v>3.206823696E-10</v>
      </c>
      <c r="AX121" cm="1">
        <f t="array" ref="AX121">IFERROR(_xlfn.XLOOKUP(Tool_Austria!$G121&amp;$E$2,'Waste management'!$A:$A&amp;'Waste management'!$B:$B,'Waste management'!I:I)*$E121,"")</f>
        <v>2.2799610720000002E-10</v>
      </c>
      <c r="AY121" cm="1">
        <f t="array" ref="AY121">IFERROR(_xlfn.XLOOKUP(Tool_Austria!$G121&amp;$E$2,'Waste management'!$A:$A&amp;'Waste management'!$B:$B,'Waste management'!J:J)*$E121,"")</f>
        <v>1.8776160000000001E-3</v>
      </c>
      <c r="AZ121" cm="1">
        <f t="array" ref="AZ121">IFERROR(_xlfn.XLOOKUP(Tool_Austria!$G121&amp;$E$2,'Waste management'!$A:$A&amp;'Waste management'!$B:$B,'Waste management'!K:K)*$E121,"")</f>
        <v>4.5703552320000006E-6</v>
      </c>
      <c r="BA121" cm="1">
        <f t="array" ref="BA121">IFERROR(_xlfn.XLOOKUP(Tool_Austria!$G121&amp;$E$2,'Waste management'!$A:$A&amp;'Waste management'!$B:$B,'Waste management'!L:L)*$E121,"")</f>
        <v>8.2242469440000005E-5</v>
      </c>
      <c r="BB121" cm="1">
        <f t="array" ref="BB121">IFERROR(_xlfn.XLOOKUP(Tool_Austria!$G121&amp;$E$2,'Waste management'!$A:$A&amp;'Waste management'!$B:$B,'Waste management'!M:M)*$E121,"")</f>
        <v>8.2751040000000001E-3</v>
      </c>
      <c r="BC121" cm="1">
        <f t="array" ref="BC121">IFERROR(_xlfn.XLOOKUP(Tool_Austria!$G121&amp;$E$2,'Waste management'!$A:$A&amp;'Waste management'!$B:$B,'Waste management'!N:N)*$E121,"")</f>
        <v>7.1155189440000006</v>
      </c>
      <c r="BD121" cm="1">
        <f t="array" ref="BD121">IFERROR(_xlfn.XLOOKUP(Tool_Austria!$G121&amp;$E$2,'Waste management'!$A:$A&amp;'Waste management'!$B:$B,'Waste management'!O:O)*$E121,"")</f>
        <v>0.45369489600000001</v>
      </c>
      <c r="BE121" cm="1">
        <f t="array" ref="BE121">IFERROR(_xlfn.XLOOKUP(Tool_Austria!$G121&amp;$E$2,'Waste management'!$A:$A&amp;'Waste management'!$B:$B,'Waste management'!P:P)*$E121,"")</f>
        <v>9.7958880000000009E-3</v>
      </c>
      <c r="BF121" cm="1">
        <f t="array" ref="BF121">IFERROR(_xlfn.XLOOKUP(Tool_Austria!$G121&amp;$E$2,'Waste management'!$A:$A&amp;'Waste management'!$B:$B,'Waste management'!Q:Q)*$E121,"")</f>
        <v>0.28511726399999998</v>
      </c>
      <c r="BG121" cm="1">
        <f t="array" ref="BG121">IFERROR(_xlfn.XLOOKUP(Tool_Austria!$G121&amp;$E$2,'Waste management'!$A:$A&amp;'Waste management'!$B:$B,'Waste management'!R:R)*$E121,"")</f>
        <v>9.2657375999999995E-8</v>
      </c>
      <c r="BH121">
        <f>IFERROR((L121+AR121+AB121)*_xlfn.XLOOKUP(Tool_Austria!BH$4,Monetization_Factors!$A:$A,Monetization_Factors!$D:$D),"")</f>
        <v>6.5460616768302352E-2</v>
      </c>
      <c r="BI121">
        <f>IFERROR((M121+AS121+AC121)*_xlfn.XLOOKUP(Tool_Austria!BI$4,Monetization_Factors!$A:$A,Monetization_Factors!$D:$D),"")</f>
        <v>7.5248136454645129E-7</v>
      </c>
      <c r="BJ121">
        <f>IFERROR((N121+AT121+AD121)*_xlfn.XLOOKUP(Tool_Austria!BJ$4,Monetization_Factors!$A:$A,Monetization_Factors!$D:$D),"")</f>
        <v>2.907791012262088E-4</v>
      </c>
      <c r="BK121">
        <f>IFERROR((O121+AU121+AE121)*_xlfn.XLOOKUP(Tool_Austria!BK$4,Monetization_Factors!$A:$A,Monetization_Factors!$D:$D),"")</f>
        <v>2.3201853633453904E-3</v>
      </c>
      <c r="BL121">
        <f>IFERROR((P121+AV121+AF121)*_xlfn.XLOOKUP(Tool_Austria!BL$4,Monetization_Factors!$A:$A,Monetization_Factors!$D:$D),"")</f>
        <v>2.6239333193251294E-2</v>
      </c>
      <c r="BM121">
        <f>IFERROR((Q121+AW121+AG121)*_xlfn.XLOOKUP(Tool_Austria!BM$4,Monetization_Factors!$A:$A,Monetization_Factors!$D:$D),"")</f>
        <v>1.4030361375680267E-3</v>
      </c>
      <c r="BN121">
        <f>IFERROR((R121+AX121+AH121)*_xlfn.XLOOKUP(Tool_Austria!BN$4,Monetization_Factors!$A:$A,Monetization_Factors!$D:$D),"")</f>
        <v>1.0006464114968277E-3</v>
      </c>
      <c r="BO121">
        <f>IFERROR((S121+AY121+AI121)*_xlfn.XLOOKUP(Tool_Austria!BO$4,Monetization_Factors!$A:$A,Monetization_Factors!$D:$D),"")</f>
        <v>1.6929189944807955E-3</v>
      </c>
      <c r="BP121">
        <f>IFERROR((T121+AZ121+AJ121)*_xlfn.XLOOKUP(Tool_Austria!BP$4,Monetization_Factors!$A:$A,Monetization_Factors!$D:$D),"")</f>
        <v>5.9935304832146072E-4</v>
      </c>
      <c r="BQ121">
        <f>IFERROR((U121+BA121+AK121)*_xlfn.XLOOKUP(Tool_Austria!BQ$4,Monetization_Factors!$A:$A,Monetization_Factors!$D:$D),"")</f>
        <v>2.841683761986936E-3</v>
      </c>
      <c r="BR121" t="str">
        <f>IFERROR((V121+BB121+AL121)*_xlfn.XLOOKUP(Tool_Austria!BR$4,Monetization_Factors!$A:$A,Monetization_Factors!$D:$D),"")</f>
        <v/>
      </c>
      <c r="BS121">
        <f>IFERROR((W121+BC121+AM121)*_xlfn.XLOOKUP(Tool_Austria!BS$4,Monetization_Factors!$A:$A,Monetization_Factors!$D:$D),"")</f>
        <v>6.7319196240272236E-4</v>
      </c>
      <c r="BT121">
        <f>IFERROR((X121+BD121+AN121)*_xlfn.XLOOKUP(Tool_Austria!BT$4,Monetization_Factors!$A:$A,Monetization_Factors!$D:$D),"")</f>
        <v>2.3013169669802943E-3</v>
      </c>
      <c r="BU121">
        <f>IFERROR((Y121+BE121+AO121)*_xlfn.XLOOKUP(Tool_Austria!BU$4,Monetization_Factors!$A:$A,Monetization_Factors!$D:$D),"")</f>
        <v>2.7458318478455679E-3</v>
      </c>
      <c r="BV121">
        <f>IFERROR((Z121+BF121+AP121)*_xlfn.XLOOKUP(Tool_Austria!BV$4,Monetization_Factors!$A:$A,Monetization_Factors!$D:$D),"")</f>
        <v>1.4636587822286844E-2</v>
      </c>
      <c r="BW121">
        <f>IFERROR((AA121+BG121+AQ121)*_xlfn.XLOOKUP(Tool_Austria!BW$4,Monetization_Factors!$A:$A,Monetization_Factors!$D:$D),"")</f>
        <v>3.8243188039770573E-6</v>
      </c>
      <c r="BX121" s="38" cm="1">
        <f t="array" ref="BX121">IFERROR(_xlfn.IFS(I121&lt;&gt;0,I121*E121,I121="",J121*E121),"")</f>
        <v>0.68333328000000004</v>
      </c>
      <c r="BY121" s="38">
        <f t="shared" si="43"/>
        <v>0.12221005817966323</v>
      </c>
      <c r="BZ121" s="38">
        <f t="shared" si="44"/>
        <v>0.80554333817966328</v>
      </c>
      <c r="CA121" s="38">
        <f t="shared" si="45"/>
        <v>1.2392974433533281E-3</v>
      </c>
      <c r="CB121">
        <f t="shared" si="78"/>
        <v>0.50315279673600011</v>
      </c>
      <c r="CC121">
        <f t="shared" si="78"/>
        <v>1.8797448690575999E-8</v>
      </c>
      <c r="CD121">
        <f t="shared" si="78"/>
        <v>0.19052698569599999</v>
      </c>
      <c r="CE121">
        <f t="shared" si="78"/>
        <v>1.5328174993440001E-3</v>
      </c>
      <c r="CF121">
        <f t="shared" si="78"/>
        <v>2.6284700958720002E-8</v>
      </c>
      <c r="CG121">
        <f t="shared" si="78"/>
        <v>6.7563774933119997E-9</v>
      </c>
      <c r="CH121">
        <f t="shared" si="78"/>
        <v>8.7039876930240014E-10</v>
      </c>
      <c r="CI121">
        <f t="shared" si="78"/>
        <v>3.8665289911200005E-3</v>
      </c>
      <c r="CJ121">
        <f t="shared" si="78"/>
        <v>2.4569778685919999E-4</v>
      </c>
      <c r="CK121">
        <f t="shared" si="78"/>
        <v>6.9467413728000003E-4</v>
      </c>
      <c r="CL121">
        <f t="shared" si="78"/>
        <v>1.3526748530160001E-2</v>
      </c>
      <c r="CM121">
        <f t="shared" si="78"/>
        <v>13.833830755008002</v>
      </c>
      <c r="CN121">
        <f t="shared" si="78"/>
        <v>10.334978429280001</v>
      </c>
      <c r="CO121">
        <f t="shared" si="78"/>
        <v>0.43207920288000001</v>
      </c>
      <c r="CP121">
        <f t="shared" si="78"/>
        <v>8.8637816504639986</v>
      </c>
      <c r="CQ121">
        <f t="shared" si="37"/>
        <v>1.8305886071904E-6</v>
      </c>
      <c r="CR121">
        <f t="shared" si="93"/>
        <v>7.7408122574769249E-4</v>
      </c>
      <c r="CS121">
        <f t="shared" si="93"/>
        <v>2.8919151831655385E-11</v>
      </c>
      <c r="CT121">
        <f t="shared" si="93"/>
        <v>2.9311843953230767E-4</v>
      </c>
      <c r="CU121">
        <f t="shared" si="93"/>
        <v>2.3581807682215388E-6</v>
      </c>
      <c r="CV121">
        <f t="shared" si="93"/>
        <v>4.0438001474953848E-11</v>
      </c>
      <c r="CW121">
        <f t="shared" si="93"/>
        <v>1.0394426912787692E-11</v>
      </c>
      <c r="CX121">
        <f t="shared" si="93"/>
        <v>1.3390750296960002E-12</v>
      </c>
      <c r="CY121">
        <f t="shared" si="93"/>
        <v>5.9485061401846165E-6</v>
      </c>
      <c r="CZ121">
        <f t="shared" si="93"/>
        <v>3.7799659516799999E-7</v>
      </c>
      <c r="DA121">
        <f t="shared" si="93"/>
        <v>1.0687294419692308E-6</v>
      </c>
      <c r="DB121">
        <f t="shared" si="93"/>
        <v>2.0810382354092309E-5</v>
      </c>
      <c r="DC121">
        <f t="shared" si="93"/>
        <v>2.1282816546166157E-2</v>
      </c>
      <c r="DD121">
        <f t="shared" si="93"/>
        <v>1.5899966814276925E-2</v>
      </c>
      <c r="DE121">
        <f t="shared" si="93"/>
        <v>6.6473723519999998E-4</v>
      </c>
      <c r="DF121">
        <f t="shared" si="93"/>
        <v>1.3636587154559997E-2</v>
      </c>
      <c r="DG121">
        <f t="shared" si="38"/>
        <v>2.8162901649083077E-9</v>
      </c>
      <c r="DH121" s="5">
        <f>IFERROR(((((L121+AB121)*(1/$H121))+AR121)/$F$2)/($B$2*('CAR.CAP_per person'!B$2)/(_xlfn.XLOOKUP($E$2,EU_countries_GDP!$A$2:$A$29,EU_countries_GDP!$E$2:$E$29))),"")</f>
        <v>0.12664334306470867</v>
      </c>
      <c r="DI121" s="5">
        <f>IFERROR(((((M121+AC121)*(1/$H121))+AS121)/$F$2)/($B$2*('CAR.CAP_per person'!C$2)/(_xlfn.XLOOKUP($E$2,EU_countries_GDP!$A$2:$A$29,EU_countries_GDP!$E$2:$E$29))),"")</f>
        <v>6.4391626621988876E-5</v>
      </c>
      <c r="DJ121" s="5">
        <f>IFERROR(((((N121+AD121)*(1/$H121))+AT121)/$F$2)/($B$2*('CAR.CAP_per person'!D$2)/(_xlfn.XLOOKUP($E$2,EU_countries_GDP!$A$2:$A$29,EU_countries_GDP!$E$2:$E$29))),"")</f>
        <v>6.7597802900403229E-4</v>
      </c>
      <c r="DK121" s="5">
        <f>IFERROR(((((O121+AE121)*(1/$H121))+AU121)/$F$2)/($B$2*('CAR.CAP_per person'!E$2)/(_xlfn.XLOOKUP($E$2,EU_countries_GDP!$A$2:$A$29,EU_countries_GDP!$E$2:$E$29))),"")</f>
        <v>6.6451596420354425E-3</v>
      </c>
      <c r="DL121" s="5">
        <f>IFERROR(((((P121+AF121)*(1/$H121))+AV121)/$F$2)/($B$2*('CAR.CAP_per person'!F$2)/(_xlfn.XLOOKUP($E$2,EU_countries_GDP!$A$2:$A$29,EU_countries_GDP!$E$2:$E$29))),"")</f>
        <v>6.2692534326801622E-2</v>
      </c>
      <c r="DM121" s="5">
        <f>IFERROR(((((Q121+AG121)*(1/$H121))+AW121)/$F$2)/($B$2*('CAR.CAP_per person'!G$2)/(_xlfn.XLOOKUP($E$2,EU_countries_GDP!$A$2:$A$29,EU_countries_GDP!$E$2:$E$29))),"")</f>
        <v>1.2621452538360231E-2</v>
      </c>
      <c r="DN121" s="5">
        <f>IFERROR(((((R121+AH121)*(1/$H121))+AX121)/$F$2)/($B$2*('CAR.CAP_per person'!H$2)/(_xlfn.XLOOKUP($E$2,EU_countries_GDP!$A$2:$A$29,EU_countries_GDP!$E$2:$E$29))),"")</f>
        <v>3.0263197772771914E-4</v>
      </c>
      <c r="DO121" s="5">
        <f>IFERROR(((((S121+AI121)*(1/$H121))+AY121)/$F$2)/($B$2*('CAR.CAP_per person'!I$2)/(_xlfn.XLOOKUP($E$2,EU_countries_GDP!$A$2:$A$29,EU_countries_GDP!$E$2:$E$29))),"")</f>
        <v>4.0108365888769605E-3</v>
      </c>
      <c r="DP121" s="5">
        <f>IFERROR(((((T121+AJ121)*(1/$H121))+AZ121)/$F$2)/($B$2*('CAR.CAP_per person'!J$2)/(_xlfn.XLOOKUP($E$2,EU_countries_GDP!$A$2:$A$29,EU_countries_GDP!$E$2:$E$29))),"")</f>
        <v>7.8055811269402586E-2</v>
      </c>
      <c r="DQ121" s="5">
        <f>IFERROR(((((U121+AK121)*(1/$H121))+BA121)/$F$2)/($B$2*('CAR.CAP_per person'!K$2)/(_xlfn.XLOOKUP($E$2,EU_countries_GDP!$A$2:$A$29,EU_countries_GDP!$E$2:$E$29))),"")</f>
        <v>5.7963989946543393E-3</v>
      </c>
      <c r="DR121" s="5">
        <f>IFERROR(((((V121+AL121)*(1/$H121))+BB121)/$F$2)/($B$2*('CAR.CAP_per person'!L$2)/(_xlfn.XLOOKUP($E$2,EU_countries_GDP!$A$2:$A$29,EU_countries_GDP!$E$2:$E$29))),"")</f>
        <v>1.8140780399964441E-3</v>
      </c>
      <c r="DS121" s="5">
        <f>IFERROR(((((W121+AM121)*(1/$H121))+BC121)/$F$2)/($B$2*('CAR.CAP_per person'!M$2)/(_xlfn.XLOOKUP($E$2,EU_countries_GDP!$A$2:$A$29,EU_countries_GDP!$E$2:$E$29))),"")</f>
        <v>0.10429486648567669</v>
      </c>
      <c r="DT121" s="5">
        <f>IFERROR(((((X121+AN121)*(1/$H121))+BD121)/$F$2)/($B$2*('CAR.CAP_per person'!N$2)/(_xlfn.XLOOKUP($E$2,EU_countries_GDP!$A$2:$A$29,EU_countries_GDP!$E$2:$E$29))),"")</f>
        <v>1.4634776140103312</v>
      </c>
      <c r="DU121" s="5">
        <f>IFERROR(((((Y121+AO121)*(1/$H121))+BE121)/$F$2)/($B$2*('CAR.CAP_per person'!O$2)/(_xlfn.XLOOKUP($E$2,EU_countries_GDP!$A$2:$A$29,EU_countries_GDP!$E$2:$E$29))),"")</f>
        <v>4.3675326082973729E-3</v>
      </c>
      <c r="DV121" s="5">
        <f>IFERROR(((((Z121+AP121)*(1/$H121))+BF121)/$F$2)/($B$2*('CAR.CAP_per person'!P$2)/(_xlfn.XLOOKUP($E$2,EU_countries_GDP!$A$2:$A$29,EU_countries_GDP!$E$2:$E$29))),"")</f>
        <v>7.208044638785778E-2</v>
      </c>
      <c r="DW121" s="5">
        <f>IFERROR(((((AA121+AQ121)*(1/$H121))+BG121)/$F$2)/($B$2*('CAR.CAP_per person'!Q$2)/(_xlfn.XLOOKUP($E$2,EU_countries_GDP!$A$2:$A$29,EU_countries_GDP!$E$2:$E$29))),"")</f>
        <v>1.4902431384513307E-2</v>
      </c>
    </row>
    <row r="122" spans="1:127">
      <c r="A122" t="s">
        <v>226</v>
      </c>
      <c r="B122" t="str">
        <f>_xlfn.XLOOKUP(D122,Table5[Ingredient],Table5[Category],"",FALSE)</f>
        <v>Starch/satiating food</v>
      </c>
      <c r="C122" s="33" t="s">
        <v>177</v>
      </c>
      <c r="D122" s="33" t="s">
        <v>205</v>
      </c>
      <c r="E122" s="33">
        <v>9.4400000000000012E-2</v>
      </c>
      <c r="F122" s="33" t="s">
        <v>182</v>
      </c>
      <c r="G122" s="33" t="s">
        <v>180</v>
      </c>
      <c r="H122" s="91">
        <f>Dataset_AT!R119</f>
        <v>8.1576218458347741E-2</v>
      </c>
      <c r="I122" s="33"/>
      <c r="J122" s="37" t="str">
        <f>IFERROR(INDEX('AveragePrices&amp;Codes'!G:AG, MATCH($D122, 'AveragePrices&amp;Codes'!$A:$A, 0), MATCH(Tool_Austria!$E$2, 'AveragePrices&amp;Codes'!$G$1:$AG$1, 0)),"")</f>
        <v/>
      </c>
      <c r="K122" s="37">
        <f>IFERROR(E122/(_xlfn.XLOOKUP(A122,Dataset_AT!$V$2:$V$9,Dataset_AT!$W$2:$W$9)),"")</f>
        <v>1.0976744186046512E-3</v>
      </c>
      <c r="L122">
        <f>IFERROR(IF($F122="Raw",_xlfn.XLOOKUP(_xlfn.XLOOKUP(Tool_Austria!$D122,'AveragePrices&amp;Codes'!$A:$A,'AveragePrices&amp;Codes'!$B:$B),AGRIBALYSE_Raw!$B:$B,AGRIBALYSE_Raw!O:O)*$E122,_xlfn.XLOOKUP(_xlfn.XLOOKUP(Tool_Austria!$D122,'AveragePrices&amp;Codes'!$A:$A,'AveragePrices&amp;Codes'!$B:$B),AGRIBALYSE_Cooked!$C:$C,AGRIBALYSE_Cooked!P:P)*$E122),"")</f>
        <v>7.0431840944000013E-2</v>
      </c>
      <c r="M122">
        <f>IFERROR(IF($F122="Raw",_xlfn.XLOOKUP(_xlfn.XLOOKUP(Tool_Austria!$D122,'AveragePrices&amp;Codes'!$A:$A,'AveragePrices&amp;Codes'!$B:$B),AGRIBALYSE_Raw!$B:$B,AGRIBALYSE_Raw!P:P)*$E122,_xlfn.XLOOKUP(_xlfn.XLOOKUP(Tool_Austria!$D122,'AveragePrices&amp;Codes'!$A:$A,'AveragePrices&amp;Codes'!$B:$B),AGRIBALYSE_Cooked!$C:$C,AGRIBALYSE_Cooked!Q:Q)*$E122),"")</f>
        <v>1.1545069968000002E-9</v>
      </c>
      <c r="N122">
        <f>IFERROR(IF($F122="Raw",_xlfn.XLOOKUP(_xlfn.XLOOKUP(Tool_Austria!$D122,'AveragePrices&amp;Codes'!$A:$A,'AveragePrices&amp;Codes'!$B:$B),AGRIBALYSE_Raw!$B:$B,AGRIBALYSE_Raw!Q:Q)*$E122,_xlfn.XLOOKUP(_xlfn.XLOOKUP(Tool_Austria!$D122,'AveragePrices&amp;Codes'!$A:$A,'AveragePrices&amp;Codes'!$B:$B),AGRIBALYSE_Cooked!$C:$C,AGRIBALYSE_Cooked!R:R)*$E122),"")</f>
        <v>9.348878889600001E-3</v>
      </c>
      <c r="O122">
        <f>IFERROR(IF($F122="Raw",_xlfn.XLOOKUP(_xlfn.XLOOKUP(Tool_Austria!$D122,'AveragePrices&amp;Codes'!$A:$A,'AveragePrices&amp;Codes'!$B:$B),AGRIBALYSE_Raw!$B:$B,AGRIBALYSE_Raw!R:R)*$E122,_xlfn.XLOOKUP(_xlfn.XLOOKUP(Tool_Austria!$D122,'AveragePrices&amp;Codes'!$A:$A,'AveragePrices&amp;Codes'!$B:$B),AGRIBALYSE_Cooked!$C:$C,AGRIBALYSE_Cooked!S:S)*$E122),"")</f>
        <v>3.1378279632000004E-4</v>
      </c>
      <c r="P122">
        <f>IFERROR(IF($F122="Raw",_xlfn.XLOOKUP(_xlfn.XLOOKUP(Tool_Austria!$D122,'AveragePrices&amp;Codes'!$A:$A,'AveragePrices&amp;Codes'!$B:$B),AGRIBALYSE_Raw!$B:$B,AGRIBALYSE_Raw!S:S)*$E122,_xlfn.XLOOKUP(_xlfn.XLOOKUP(Tool_Austria!$D122,'AveragePrices&amp;Codes'!$A:$A,'AveragePrices&amp;Codes'!$B:$B),AGRIBALYSE_Cooked!$C:$C,AGRIBALYSE_Cooked!T:T)*$E122),"")</f>
        <v>1.2324020064000001E-8</v>
      </c>
      <c r="Q122">
        <f>IFERROR(IF($F122="Raw",_xlfn.XLOOKUP(_xlfn.XLOOKUP(Tool_Austria!$D122,'AveragePrices&amp;Codes'!$A:$A,'AveragePrices&amp;Codes'!$B:$B),AGRIBALYSE_Raw!$B:$B,AGRIBALYSE_Raw!T:T)*$E122,_xlfn.XLOOKUP(_xlfn.XLOOKUP(Tool_Austria!$D122,'AveragePrices&amp;Codes'!$A:$A,'AveragePrices&amp;Codes'!$B:$B),AGRIBALYSE_Cooked!$C:$C,AGRIBALYSE_Cooked!U:U)*$E122),"")</f>
        <v>-1.1149494320000002E-9</v>
      </c>
      <c r="R122">
        <f>IFERROR(IF($F122="Raw",_xlfn.XLOOKUP(_xlfn.XLOOKUP(Tool_Austria!$D122,'AveragePrices&amp;Codes'!$A:$A,'AveragePrices&amp;Codes'!$B:$B),AGRIBALYSE_Raw!$B:$B,AGRIBALYSE_Raw!U:U)*$E122,_xlfn.XLOOKUP(_xlfn.XLOOKUP(Tool_Austria!$D122,'AveragePrices&amp;Codes'!$A:$A,'AveragePrices&amp;Codes'!$B:$B),AGRIBALYSE_Cooked!$C:$C,AGRIBALYSE_Cooked!V:V)*$E122),"")</f>
        <v>2.4158345792000005E-11</v>
      </c>
      <c r="S122">
        <f>IFERROR(IF($F122="Raw",_xlfn.XLOOKUP(_xlfn.XLOOKUP(Tool_Austria!$D122,'AveragePrices&amp;Codes'!$A:$A,'AveragePrices&amp;Codes'!$B:$B),AGRIBALYSE_Raw!$B:$B,AGRIBALYSE_Raw!V:V)*$E122,_xlfn.XLOOKUP(_xlfn.XLOOKUP(Tool_Austria!$D122,'AveragePrices&amp;Codes'!$A:$A,'AveragePrices&amp;Codes'!$B:$B),AGRIBALYSE_Cooked!$C:$C,AGRIBALYSE_Cooked!W:W)*$E122),"")</f>
        <v>1.5665777232000001E-3</v>
      </c>
      <c r="T122">
        <f>IFERROR(IF($F122="Raw",_xlfn.XLOOKUP(_xlfn.XLOOKUP(Tool_Austria!$D122,'AveragePrices&amp;Codes'!$A:$A,'AveragePrices&amp;Codes'!$B:$B),AGRIBALYSE_Raw!$B:$B,AGRIBALYSE_Raw!W:W)*$E122,_xlfn.XLOOKUP(_xlfn.XLOOKUP(Tool_Austria!$D122,'AveragePrices&amp;Codes'!$A:$A,'AveragePrices&amp;Codes'!$B:$B),AGRIBALYSE_Cooked!$C:$C,AGRIBALYSE_Cooked!X:X)*$E122),"")</f>
        <v>1.6613638192000001E-5</v>
      </c>
      <c r="U122">
        <f>IFERROR(IF($F122="Raw",_xlfn.XLOOKUP(_xlfn.XLOOKUP(Tool_Austria!$D122,'AveragePrices&amp;Codes'!$A:$A,'AveragePrices&amp;Codes'!$B:$B),AGRIBALYSE_Raw!$B:$B,AGRIBALYSE_Raw!X:X)*$E122,_xlfn.XLOOKUP(_xlfn.XLOOKUP(Tool_Austria!$D122,'AveragePrices&amp;Codes'!$A:$A,'AveragePrices&amp;Codes'!$B:$B),AGRIBALYSE_Cooked!$C:$C,AGRIBALYSE_Cooked!Y:Y)*$E122),"")</f>
        <v>5.0075860127999998E-4</v>
      </c>
      <c r="V122">
        <f>IFERROR(IF($F122="Raw",_xlfn.XLOOKUP(_xlfn.XLOOKUP(Tool_Austria!$D122,'AveragePrices&amp;Codes'!$A:$A,'AveragePrices&amp;Codes'!$B:$B),AGRIBALYSE_Raw!$B:$B,AGRIBALYSE_Raw!Y:Y)*$E122,_xlfn.XLOOKUP(_xlfn.XLOOKUP(Tool_Austria!$D122,'AveragePrices&amp;Codes'!$A:$A,'AveragePrices&amp;Codes'!$B:$B),AGRIBALYSE_Cooked!$C:$C,AGRIBALYSE_Cooked!Z:Z)*$E122),"")</f>
        <v>6.6254947744000016E-3</v>
      </c>
      <c r="W122">
        <f>IFERROR(IF($F122="Raw",_xlfn.XLOOKUP(_xlfn.XLOOKUP(Tool_Austria!$D122,'AveragePrices&amp;Codes'!$A:$A,'AveragePrices&amp;Codes'!$B:$B),AGRIBALYSE_Raw!$B:$B,AGRIBALYSE_Raw!Z:Z)*$E122,_xlfn.XLOOKUP(_xlfn.XLOOKUP(Tool_Austria!$D122,'AveragePrices&amp;Codes'!$A:$A,'AveragePrices&amp;Codes'!$B:$B),AGRIBALYSE_Cooked!$C:$C,AGRIBALYSE_Cooked!AA:AA)*$E122),"")</f>
        <v>1.0300724756800002</v>
      </c>
      <c r="X122">
        <f>IFERROR(IF($F122="Raw",_xlfn.XLOOKUP(_xlfn.XLOOKUP(Tool_Austria!$D122,'AveragePrices&amp;Codes'!$A:$A,'AveragePrices&amp;Codes'!$B:$B),AGRIBALYSE_Raw!$B:$B,AGRIBALYSE_Raw!AA:AA)*$E122,_xlfn.XLOOKUP(_xlfn.XLOOKUP(Tool_Austria!$D122,'AveragePrices&amp;Codes'!$A:$A,'AveragePrices&amp;Codes'!$B:$B),AGRIBALYSE_Cooked!$C:$C,AGRIBALYSE_Cooked!AB:AB)*$E122),"")</f>
        <v>3.0148197600000004</v>
      </c>
      <c r="Y122">
        <f>IFERROR(IF($F122="Raw",_xlfn.XLOOKUP(_xlfn.XLOOKUP(Tool_Austria!$D122,'AveragePrices&amp;Codes'!$A:$A,'AveragePrices&amp;Codes'!$B:$B),AGRIBALYSE_Raw!$B:$B,AGRIBALYSE_Raw!AB:AB)*$E122,_xlfn.XLOOKUP(_xlfn.XLOOKUP(Tool_Austria!$D122,'AveragePrices&amp;Codes'!$A:$A,'AveragePrices&amp;Codes'!$B:$B),AGRIBALYSE_Cooked!$C:$C,AGRIBALYSE_Cooked!AC:AC)*$E122),"")</f>
        <v>0.16992586224000003</v>
      </c>
      <c r="Z122">
        <f>IFERROR(IF($F122="Raw",_xlfn.XLOOKUP(_xlfn.XLOOKUP(Tool_Austria!$D122,'AveragePrices&amp;Codes'!$A:$A,'AveragePrices&amp;Codes'!$B:$B),AGRIBALYSE_Raw!$B:$B,AGRIBALYSE_Raw!AC:AC)*$E122,_xlfn.XLOOKUP(_xlfn.XLOOKUP(Tool_Austria!$D122,'AveragePrices&amp;Codes'!$A:$A,'AveragePrices&amp;Codes'!$B:$B),AGRIBALYSE_Cooked!$C:$C,AGRIBALYSE_Cooked!AD:AD)*$E122),"")</f>
        <v>0.91173333424000014</v>
      </c>
      <c r="AA122">
        <f>IFERROR(IF($F122="Raw",_xlfn.XLOOKUP(_xlfn.XLOOKUP(Tool_Austria!$D122,'AveragePrices&amp;Codes'!$A:$A,'AveragePrices&amp;Codes'!$B:$B),AGRIBALYSE_Raw!$B:$B,AGRIBALYSE_Raw!AD:AD)*$E122,_xlfn.XLOOKUP(_xlfn.XLOOKUP(Tool_Austria!$D122,'AveragePrices&amp;Codes'!$A:$A,'AveragePrices&amp;Codes'!$B:$B),AGRIBALYSE_Cooked!$C:$C,AGRIBALYSE_Cooked!AE:AE)*$E122),"")</f>
        <v>4.0623593792000007E-7</v>
      </c>
      <c r="AB122" cm="1">
        <f t="array" ref="AB122">IFERROR(_xlfn.XLOOKUP(Tool_Austria!$F122&amp;$E$2,'Cooking methods'!$A:$A&amp;'Cooking methods'!$B:$B,'Cooking methods'!C:C)*$E122,"")</f>
        <v>2.4924725898666671E-2</v>
      </c>
      <c r="AC122" cm="1">
        <f t="array" ref="AC122">IFERROR(_xlfn.XLOOKUP(Tool_Austria!$F122&amp;$E$2,'Cooking methods'!$A:$A&amp;'Cooking methods'!$B:$B,'Cooking methods'!D:D)*$E122,"")</f>
        <v>4.6469170713066673E-10</v>
      </c>
      <c r="AD122" cm="1">
        <f t="array" ref="AD122">IFERROR(_xlfn.XLOOKUP(Tool_Austria!$F122&amp;$E$2,'Cooking methods'!$A:$A&amp;'Cooking methods'!$B:$B,'Cooking methods'!E:E)*$E122,"")</f>
        <v>1.698070346666667E-2</v>
      </c>
      <c r="AE122" cm="1">
        <f t="array" ref="AE122">IFERROR(_xlfn.XLOOKUP(Tool_Austria!$F122&amp;$E$2,'Cooking methods'!$A:$A&amp;'Cooking methods'!$B:$B,'Cooking methods'!F:F)*$E122,"")</f>
        <v>5.6012899856000008E-5</v>
      </c>
      <c r="AF122" cm="1">
        <f t="array" ref="AF122">IFERROR(_xlfn.XLOOKUP(Tool_Austria!$F122&amp;$E$2,'Cooking methods'!$A:$A&amp;'Cooking methods'!$B:$B,'Cooking methods'!G:G)*$E122,"")</f>
        <v>3.264867298133334E-10</v>
      </c>
      <c r="AG122" cm="1">
        <f t="array" ref="AG122">IFERROR(_xlfn.XLOOKUP(Tool_Austria!$F122&amp;$E$2,'Cooking methods'!$A:$A&amp;'Cooking methods'!$B:$B,'Cooking methods'!H:H)*$E122,"")</f>
        <v>1.9641342796800004E-10</v>
      </c>
      <c r="AH122" cm="1">
        <f t="array" ref="AH122">IFERROR(_xlfn.XLOOKUP(Tool_Austria!$F122&amp;$E$2,'Cooking methods'!$A:$A&amp;'Cooking methods'!$B:$B,'Cooking methods'!I:I)*$E122,"")</f>
        <v>4.7003510238933346E-11</v>
      </c>
      <c r="AI122" cm="1">
        <f t="array" ref="AI122">IFERROR(_xlfn.XLOOKUP(Tool_Austria!$F122&amp;$E$2,'Cooking methods'!$A:$A&amp;'Cooking methods'!$B:$B,'Cooking methods'!J:J)*$E122,"")</f>
        <v>1.1149261938666668E-4</v>
      </c>
      <c r="AJ122" cm="1">
        <f t="array" ref="AJ122">IFERROR(_xlfn.XLOOKUP(Tool_Austria!$F122&amp;$E$2,'Cooking methods'!$A:$A&amp;'Cooking methods'!$B:$B,'Cooking methods'!K:K)*$E122,"")</f>
        <v>2.3890613389333338E-5</v>
      </c>
      <c r="AK122" cm="1">
        <f t="array" ref="AK122">IFERROR(_xlfn.XLOOKUP(Tool_Austria!$F122&amp;$E$2,'Cooking methods'!$A:$A&amp;'Cooking methods'!$B:$B,'Cooking methods'!L:L)*$E122,"")</f>
        <v>2.1541227253333338E-5</v>
      </c>
      <c r="AL122" cm="1">
        <f t="array" ref="AL122">IFERROR(_xlfn.XLOOKUP(Tool_Austria!$F122&amp;$E$2,'Cooking methods'!$A:$A&amp;'Cooking methods'!$B:$B,'Cooking methods'!M:M)*$E122,"")</f>
        <v>1.582322022666667E-4</v>
      </c>
      <c r="AM122" cm="1">
        <f t="array" ref="AM122">IFERROR(_xlfn.XLOOKUP(Tool_Austria!$F122&amp;$E$2,'Cooking methods'!$A:$A&amp;'Cooking methods'!$B:$B,'Cooking methods'!N:N)*$E122,"")</f>
        <v>8.1309194538666682E-2</v>
      </c>
      <c r="AN122" cm="1">
        <f t="array" ref="AN122">IFERROR(_xlfn.XLOOKUP(Tool_Austria!$F122&amp;$E$2,'Cooking methods'!$A:$A&amp;'Cooking methods'!$B:$B,'Cooking methods'!O:O)*$E122,"")</f>
        <v>6.5218880053333345E-2</v>
      </c>
      <c r="AO122" cm="1">
        <f t="array" ref="AO122">IFERROR(_xlfn.XLOOKUP(Tool_Austria!$F122&amp;$E$2,'Cooking methods'!$A:$A&amp;'Cooking methods'!$B:$B,'Cooking methods'!P:P)*$E122,"")</f>
        <v>1.275362061866667E-2</v>
      </c>
      <c r="AP122" cm="1">
        <f t="array" ref="AP122">IFERROR(_xlfn.XLOOKUP(Tool_Austria!$F122&amp;$E$2,'Cooking methods'!$A:$A&amp;'Cooking methods'!$B:$B,'Cooking methods'!Q:Q)*$E122,"")</f>
        <v>0.59542981310933341</v>
      </c>
      <c r="AQ122" cm="1">
        <f t="array" ref="AQ122">IFERROR(_xlfn.XLOOKUP(Tool_Austria!$F122&amp;$E$2,'Cooking methods'!$A:$A&amp;'Cooking methods'!$B:$B,'Cooking methods'!R:R)*$E122,"")</f>
        <v>4.2104320158933345E-8</v>
      </c>
      <c r="AR122" cm="1">
        <f t="array" ref="AR122">IFERROR(_xlfn.XLOOKUP(Tool_Austria!$G122&amp;$E$2,'Waste management'!$A:$A&amp;'Waste management'!$B:$B,'Waste management'!C:C)*$E122,"")</f>
        <v>5.2854560000000009E-3</v>
      </c>
      <c r="AS122" cm="1">
        <f t="array" ref="AS122">IFERROR(_xlfn.XLOOKUP(Tool_Austria!$G122&amp;$E$2,'Waste management'!$A:$A&amp;'Waste management'!$B:$B,'Waste management'!D:D)*$E122,"")</f>
        <v>3.6060894400000002E-11</v>
      </c>
      <c r="AT122" cm="1">
        <f t="array" ref="AT122">IFERROR(_xlfn.XLOOKUP(Tool_Austria!$G122&amp;$E$2,'Waste management'!$A:$A&amp;'Waste management'!$B:$B,'Waste management'!E:E)*$E122,"")</f>
        <v>9.723200000000002E-5</v>
      </c>
      <c r="AU122" cm="1">
        <f t="array" ref="AU122">IFERROR(_xlfn.XLOOKUP(Tool_Austria!$G122&amp;$E$2,'Waste management'!$A:$A&amp;'Waste management'!$B:$B,'Waste management'!F:F)*$E122,"")</f>
        <v>1.1328000000000002E-5</v>
      </c>
      <c r="AV122" cm="1">
        <f t="array" ref="AV122">IFERROR(_xlfn.XLOOKUP(Tool_Austria!$G122&amp;$E$2,'Waste management'!$A:$A&amp;'Waste management'!$B:$B,'Waste management'!G:G)*$E122,"")</f>
        <v>1.0931142400000002E-9</v>
      </c>
      <c r="AW122" cm="1">
        <f t="array" ref="AW122">IFERROR(_xlfn.XLOOKUP(Tool_Austria!$G122&amp;$E$2,'Waste management'!$A:$A&amp;'Waste management'!$B:$B,'Waste management'!H:H)*$E122,"")</f>
        <v>3.5631374400000002E-11</v>
      </c>
      <c r="AX122" cm="1">
        <f t="array" ref="AX122">IFERROR(_xlfn.XLOOKUP(Tool_Austria!$G122&amp;$E$2,'Waste management'!$A:$A&amp;'Waste management'!$B:$B,'Waste management'!I:I)*$E122,"")</f>
        <v>2.5332900800000005E-11</v>
      </c>
      <c r="AY122" cm="1">
        <f t="array" ref="AY122">IFERROR(_xlfn.XLOOKUP(Tool_Austria!$G122&amp;$E$2,'Waste management'!$A:$A&amp;'Waste management'!$B:$B,'Waste management'!J:J)*$E122,"")</f>
        <v>2.0862400000000003E-4</v>
      </c>
      <c r="AZ122" cm="1">
        <f t="array" ref="AZ122">IFERROR(_xlfn.XLOOKUP(Tool_Austria!$G122&amp;$E$2,'Waste management'!$A:$A&amp;'Waste management'!$B:$B,'Waste management'!K:K)*$E122,"")</f>
        <v>5.0781724800000013E-7</v>
      </c>
      <c r="BA122" cm="1">
        <f t="array" ref="BA122">IFERROR(_xlfn.XLOOKUP(Tool_Austria!$G122&amp;$E$2,'Waste management'!$A:$A&amp;'Waste management'!$B:$B,'Waste management'!L:L)*$E122,"")</f>
        <v>9.1380521600000008E-6</v>
      </c>
      <c r="BB122" cm="1">
        <f t="array" ref="BB122">IFERROR(_xlfn.XLOOKUP(Tool_Austria!$G122&amp;$E$2,'Waste management'!$A:$A&amp;'Waste management'!$B:$B,'Waste management'!M:M)*$E122,"")</f>
        <v>9.1945600000000014E-4</v>
      </c>
      <c r="BC122" cm="1">
        <f t="array" ref="BC122">IFERROR(_xlfn.XLOOKUP(Tool_Austria!$G122&amp;$E$2,'Waste management'!$A:$A&amp;'Waste management'!$B:$B,'Waste management'!N:N)*$E122,"")</f>
        <v>0.79061321600000012</v>
      </c>
      <c r="BD122" cm="1">
        <f t="array" ref="BD122">IFERROR(_xlfn.XLOOKUP(Tool_Austria!$G122&amp;$E$2,'Waste management'!$A:$A&amp;'Waste management'!$B:$B,'Waste management'!O:O)*$E122,"")</f>
        <v>5.0410544000000002E-2</v>
      </c>
      <c r="BE122" cm="1">
        <f t="array" ref="BE122">IFERROR(_xlfn.XLOOKUP(Tool_Austria!$G122&amp;$E$2,'Waste management'!$A:$A&amp;'Waste management'!$B:$B,'Waste management'!P:P)*$E122,"")</f>
        <v>1.0884320000000001E-3</v>
      </c>
      <c r="BF122" cm="1">
        <f t="array" ref="BF122">IFERROR(_xlfn.XLOOKUP(Tool_Austria!$G122&amp;$E$2,'Waste management'!$A:$A&amp;'Waste management'!$B:$B,'Waste management'!Q:Q)*$E122,"")</f>
        <v>3.1679696000000007E-2</v>
      </c>
      <c r="BG122" cm="1">
        <f t="array" ref="BG122">IFERROR(_xlfn.XLOOKUP(Tool_Austria!$G122&amp;$E$2,'Waste management'!$A:$A&amp;'Waste management'!$B:$B,'Waste management'!R:R)*$E122,"")</f>
        <v>1.0295264E-8</v>
      </c>
      <c r="BH122">
        <f>IFERROR((L122+AR122+AB122)*_xlfn.XLOOKUP(Tool_Austria!BH$4,Monetization_Factors!$A:$A,Monetization_Factors!$D:$D),"")</f>
        <v>1.30936147643978E-2</v>
      </c>
      <c r="BI122">
        <f>IFERROR((M122+AS122+AC122)*_xlfn.XLOOKUP(Tool_Austria!BI$4,Monetization_Factors!$A:$A,Monetization_Factors!$D:$D),"")</f>
        <v>6.6261758270148741E-8</v>
      </c>
      <c r="BJ122">
        <f>IFERROR((N122+AT122+AD122)*_xlfn.XLOOKUP(Tool_Austria!BJ$4,Monetization_Factors!$A:$A,Monetization_Factors!$D:$D),"")</f>
        <v>4.033216239009875E-5</v>
      </c>
      <c r="BK122">
        <f>IFERROR((O122+AU122+AE122)*_xlfn.XLOOKUP(Tool_Austria!BK$4,Monetization_Factors!$A:$A,Monetization_Factors!$D:$D),"")</f>
        <v>5.7689687250445348E-4</v>
      </c>
      <c r="BL122">
        <f>IFERROR((P122+AV122+AF122)*_xlfn.XLOOKUP(Tool_Austria!BL$4,Monetization_Factors!$A:$A,Monetization_Factors!$D:$D),"")</f>
        <v>1.3719899349601212E-2</v>
      </c>
      <c r="BM122">
        <f>IFERROR((Q122+AW122+AG122)*_xlfn.XLOOKUP(Tool_Austria!BM$4,Monetization_Factors!$A:$A,Monetization_Factors!$D:$D),"")</f>
        <v>-1.8334486233577402E-4</v>
      </c>
      <c r="BN122">
        <f>IFERROR((R122+AX122+AH122)*_xlfn.XLOOKUP(Tool_Austria!BN$4,Monetization_Factors!$A:$A,Monetization_Factors!$D:$D),"")</f>
        <v>1.1093436199194109E-4</v>
      </c>
      <c r="BO122">
        <f>IFERROR((S122+AY122+AI122)*_xlfn.XLOOKUP(Tool_Austria!BO$4,Monetization_Factors!$A:$A,Monetization_Factors!$D:$D),"")</f>
        <v>8.2606924626193675E-4</v>
      </c>
      <c r="BP122">
        <f>IFERROR((T122+AZ122+AJ122)*_xlfn.XLOOKUP(Tool_Austria!BP$4,Monetization_Factors!$A:$A,Monetization_Factors!$D:$D),"")</f>
        <v>1.0004448466976528E-4</v>
      </c>
      <c r="BQ122">
        <f>IFERROR((U122+BA122+AK122)*_xlfn.XLOOKUP(Tool_Austria!BQ$4,Monetization_Factors!$A:$A,Monetization_Factors!$D:$D),"")</f>
        <v>2.1739378436976316E-3</v>
      </c>
      <c r="BR122" t="str">
        <f>IFERROR((V122+BB122+AL122)*_xlfn.XLOOKUP(Tool_Austria!BR$4,Monetization_Factors!$A:$A,Monetization_Factors!$D:$D),"")</f>
        <v/>
      </c>
      <c r="BS122">
        <f>IFERROR((W122+BC122+AM122)*_xlfn.XLOOKUP(Tool_Austria!BS$4,Monetization_Factors!$A:$A,Monetization_Factors!$D:$D),"")</f>
        <v>9.2556262441620884E-5</v>
      </c>
      <c r="BT122">
        <f>IFERROR((X122+BD122+AN122)*_xlfn.XLOOKUP(Tool_Austria!BT$4,Monetization_Factors!$A:$A,Monetization_Factors!$D:$D),"")</f>
        <v>6.9706539503957556E-4</v>
      </c>
      <c r="BU122">
        <f>IFERROR((Y122+BE122+AO122)*_xlfn.XLOOKUP(Tool_Austria!BU$4,Monetization_Factors!$A:$A,Monetization_Factors!$D:$D),"")</f>
        <v>1.1678317073993481E-3</v>
      </c>
      <c r="BV122">
        <f>IFERROR((Z122+BF122+AP122)*_xlfn.XLOOKUP(Tool_Austria!BV$4,Monetization_Factors!$A:$A,Monetization_Factors!$D:$D),"")</f>
        <v>2.5410608371880493E-3</v>
      </c>
      <c r="BW122">
        <f>IFERROR((AA122+BG122+AQ122)*_xlfn.XLOOKUP(Tool_Austria!BW$4,Monetization_Factors!$A:$A,Monetization_Factors!$D:$D),"")</f>
        <v>9.581445248642198E-7</v>
      </c>
      <c r="BX122" s="38" t="str" cm="1">
        <f t="array" ref="BX122">IFERROR(_xlfn.IFS(I122&lt;&gt;0,I122*E122,I122="",J122*E122),"")</f>
        <v/>
      </c>
      <c r="BY122" s="38">
        <f t="shared" si="43"/>
        <v>3.4957922831530784E-2</v>
      </c>
      <c r="BZ122" s="38">
        <f t="shared" si="44"/>
        <v>3.4957922831530784E-2</v>
      </c>
      <c r="CA122" s="38">
        <f t="shared" si="45"/>
        <v>5.3781419740816593E-5</v>
      </c>
      <c r="CB122">
        <f t="shared" si="78"/>
        <v>0.10064202284266668</v>
      </c>
      <c r="CC122">
        <f t="shared" si="78"/>
        <v>1.6552595983306668E-9</v>
      </c>
      <c r="CD122">
        <f t="shared" si="78"/>
        <v>2.6426814356266672E-2</v>
      </c>
      <c r="CE122">
        <f t="shared" si="78"/>
        <v>3.8112369617600007E-4</v>
      </c>
      <c r="CF122">
        <f t="shared" si="78"/>
        <v>1.3743621033813334E-8</v>
      </c>
      <c r="CG122">
        <f t="shared" si="78"/>
        <v>-8.8290462963200013E-10</v>
      </c>
      <c r="CH122">
        <f t="shared" si="78"/>
        <v>9.649475683093335E-11</v>
      </c>
      <c r="CI122">
        <f t="shared" si="78"/>
        <v>1.8866943425866669E-3</v>
      </c>
      <c r="CJ122">
        <f t="shared" si="78"/>
        <v>4.1012068829333339E-5</v>
      </c>
      <c r="CK122">
        <f t="shared" si="78"/>
        <v>5.3143788069333331E-4</v>
      </c>
      <c r="CL122">
        <f t="shared" si="78"/>
        <v>7.7031829766666679E-3</v>
      </c>
      <c r="CM122">
        <f t="shared" si="78"/>
        <v>1.9019948862186669</v>
      </c>
      <c r="CN122">
        <f t="shared" si="78"/>
        <v>3.1304491840533339</v>
      </c>
      <c r="CO122">
        <f t="shared" si="78"/>
        <v>0.1837679148586667</v>
      </c>
      <c r="CP122">
        <f t="shared" si="78"/>
        <v>1.5388428433493335</v>
      </c>
      <c r="CQ122">
        <f t="shared" si="37"/>
        <v>4.586355220789334E-7</v>
      </c>
      <c r="CR122">
        <f t="shared" si="93"/>
        <v>1.5483388129641028E-4</v>
      </c>
      <c r="CS122">
        <f t="shared" si="93"/>
        <v>2.5465532282010259E-12</v>
      </c>
      <c r="CT122">
        <f t="shared" si="93"/>
        <v>4.0656637471179493E-5</v>
      </c>
      <c r="CU122">
        <f t="shared" si="93"/>
        <v>5.8634414796307705E-7</v>
      </c>
      <c r="CV122">
        <f t="shared" si="93"/>
        <v>2.1144032359712823E-11</v>
      </c>
      <c r="CW122">
        <f t="shared" si="93"/>
        <v>-1.3583148148184617E-12</v>
      </c>
      <c r="CX122">
        <f t="shared" si="93"/>
        <v>1.4845347204758976E-13</v>
      </c>
      <c r="CY122">
        <f t="shared" si="93"/>
        <v>2.9026066809025645E-6</v>
      </c>
      <c r="CZ122">
        <f t="shared" si="93"/>
        <v>6.3095490506666681E-8</v>
      </c>
      <c r="DA122">
        <f t="shared" si="93"/>
        <v>8.1759673952820513E-7</v>
      </c>
      <c r="DB122">
        <f t="shared" si="93"/>
        <v>1.1851050733333335E-5</v>
      </c>
      <c r="DC122">
        <f t="shared" si="93"/>
        <v>2.9261459787979492E-3</v>
      </c>
      <c r="DD122">
        <f t="shared" si="93"/>
        <v>4.8160756677743596E-3</v>
      </c>
      <c r="DE122">
        <f t="shared" si="93"/>
        <v>2.8271986901333337E-4</v>
      </c>
      <c r="DF122">
        <f t="shared" si="93"/>
        <v>2.3674505282297439E-3</v>
      </c>
      <c r="DG122">
        <f t="shared" si="38"/>
        <v>7.0559311089066677E-10</v>
      </c>
      <c r="DH122" s="5">
        <f>IFERROR(((((L122+AB122)*(1/$H122))+AR122)/$F$2)/($B$2*('CAR.CAP_per person'!B$2)/(_xlfn.XLOOKUP($E$2,EU_countries_GDP!$A$2:$A$29,EU_countries_GDP!$E$2:$E$29))),"")</f>
        <v>2.640222871344864E-2</v>
      </c>
      <c r="DI122" s="5">
        <f>IFERROR(((((M122+AC122)*(1/$H122))+AS122)/$F$2)/($B$2*('CAR.CAP_per person'!C$2)/(_xlfn.XLOOKUP($E$2,EU_countries_GDP!$A$2:$A$29,EU_countries_GDP!$E$2:$E$29))),"")</f>
        <v>5.6462585390102052E-6</v>
      </c>
      <c r="DJ122" s="5">
        <f>IFERROR(((((N122+AD122)*(1/$H122))+AT122)/$F$2)/($B$2*('CAR.CAP_per person'!D$2)/(_xlfn.XLOOKUP($E$2,EU_countries_GDP!$A$2:$A$29,EU_countries_GDP!$E$2:$E$29))),"")</f>
        <v>9.3839725622695062E-5</v>
      </c>
      <c r="DK122" s="5">
        <f>IFERROR(((((O122+AE122)*(1/$H122))+AU122)/$F$2)/($B$2*('CAR.CAP_per person'!E$2)/(_xlfn.XLOOKUP($E$2,EU_countries_GDP!$A$2:$A$29,EU_countries_GDP!$E$2:$E$29))),"")</f>
        <v>1.7117304029354032E-3</v>
      </c>
      <c r="DL122" s="5">
        <f>IFERROR(((((P122+AF122)*(1/$H122))+AV122)/$F$2)/($B$2*('CAR.CAP_per person'!F$2)/(_xlfn.XLOOKUP($E$2,EU_countries_GDP!$A$2:$A$29,EU_countries_GDP!$E$2:$E$29))),"")</f>
        <v>4.6302538230021811E-2</v>
      </c>
      <c r="DM122" s="5">
        <f>IFERROR(((((Q122+AG122)*(1/$H122))+AW122)/$F$2)/($B$2*('CAR.CAP_per person'!G$2)/(_xlfn.XLOOKUP($E$2,EU_countries_GDP!$A$2:$A$29,EU_countries_GDP!$E$2:$E$29))),"")</f>
        <v>-1.7884294567767146E-3</v>
      </c>
      <c r="DN122" s="5">
        <f>IFERROR(((((R122+AH122)*(1/$H122))+AX122)/$F$2)/($B$2*('CAR.CAP_per person'!H$2)/(_xlfn.XLOOKUP($E$2,EU_countries_GDP!$A$2:$A$29,EU_countries_GDP!$E$2:$E$29))),"")</f>
        <v>3.3526782610131448E-5</v>
      </c>
      <c r="DO122" s="5">
        <f>IFERROR(((((S122+AI122)*(1/$H122))+AY122)/$F$2)/($B$2*('CAR.CAP_per person'!I$2)/(_xlfn.XLOOKUP($E$2,EU_countries_GDP!$A$2:$A$29,EU_countries_GDP!$E$2:$E$29))),"")</f>
        <v>3.1738869024333142E-3</v>
      </c>
      <c r="DP122" s="5">
        <f>IFERROR(((((T122+AJ122)*(1/$H122))+AZ122)/$F$2)/($B$2*('CAR.CAP_per person'!J$2)/(_xlfn.XLOOKUP($E$2,EU_countries_GDP!$A$2:$A$29,EU_countries_GDP!$E$2:$E$29))),"")</f>
        <v>1.31048541764856E-2</v>
      </c>
      <c r="DQ122" s="5">
        <f>IFERROR(((((U122+AK122)*(1/$H122))+BA122)/$F$2)/($B$2*('CAR.CAP_per person'!K$2)/(_xlfn.XLOOKUP($E$2,EU_countries_GDP!$A$2:$A$29,EU_countries_GDP!$E$2:$E$29))),"")</f>
        <v>4.8967530737659267E-3</v>
      </c>
      <c r="DR122" s="5">
        <f>IFERROR(((((V122+AL122)*(1/$H122))+BB122)/$F$2)/($B$2*('CAR.CAP_per person'!L$2)/(_xlfn.XLOOKUP($E$2,EU_countries_GDP!$A$2:$A$29,EU_countries_GDP!$E$2:$E$29))),"")</f>
        <v>2.0993612535877065E-3</v>
      </c>
      <c r="DS122" s="5">
        <f>IFERROR(((((W122+AM122)*(1/$H122))+BC122)/$F$2)/($B$2*('CAR.CAP_per person'!M$2)/(_xlfn.XLOOKUP($E$2,EU_countries_GDP!$A$2:$A$29,EU_countries_GDP!$E$2:$E$29))),"")</f>
        <v>1.6802549307941932E-2</v>
      </c>
      <c r="DT122" s="5">
        <f>IFERROR(((((X122+AN122)*(1/$H122))+BD122)/$F$2)/($B$2*('CAR.CAP_per person'!N$2)/(_xlfn.XLOOKUP($E$2,EU_countries_GDP!$A$2:$A$29,EU_countries_GDP!$E$2:$E$29))),"")</f>
        <v>0.45507682558682527</v>
      </c>
      <c r="DU122" s="5">
        <f>IFERROR(((((Y122+AO122)*(1/$H122))+BE122)/$F$2)/($B$2*('CAR.CAP_per person'!O$2)/(_xlfn.XLOOKUP($E$2,EU_countries_GDP!$A$2:$A$29,EU_countries_GDP!$E$2:$E$29))),"")</f>
        <v>1.88673965740214E-3</v>
      </c>
      <c r="DV122" s="5">
        <f>IFERROR(((((Z122+AP122)*(1/$H122))+BF122)/$F$2)/($B$2*('CAR.CAP_per person'!P$2)/(_xlfn.XLOOKUP($E$2,EU_countries_GDP!$A$2:$A$29,EU_countries_GDP!$E$2:$E$29))),"")</f>
        <v>1.2651039591322728E-2</v>
      </c>
      <c r="DW122" s="5">
        <f>IFERROR(((((AA122+AQ122)*(1/$H122))+BG122)/$F$2)/($B$2*('CAR.CAP_per person'!Q$2)/(_xlfn.XLOOKUP($E$2,EU_countries_GDP!$A$2:$A$29,EU_countries_GDP!$E$2:$E$29))),"")</f>
        <v>3.8349553540604035E-3</v>
      </c>
    </row>
    <row r="123" spans="1:127">
      <c r="A123" t="s">
        <v>176</v>
      </c>
      <c r="B123" t="str">
        <f>_xlfn.XLOOKUP(D123,Table5[Ingredient],Table5[Category],"",FALSE)</f>
        <v>Starch/satiating food</v>
      </c>
      <c r="C123" s="33" t="s">
        <v>229</v>
      </c>
      <c r="D123" s="33" t="s">
        <v>178</v>
      </c>
      <c r="E123" s="33">
        <v>3.3209999999999997</v>
      </c>
      <c r="F123" s="33" t="s">
        <v>179</v>
      </c>
      <c r="G123" s="33" t="s">
        <v>180</v>
      </c>
      <c r="H123" s="91">
        <f>Dataset_AT!S2</f>
        <v>0.30245901639344264</v>
      </c>
      <c r="I123" s="33"/>
      <c r="J123" s="37">
        <f>IFERROR(INDEX('AveragePrices&amp;Codes'!G:AG, MATCH($D123, 'AveragePrices&amp;Codes'!$A:$A, 0), MATCH(Tool_Austria!$E$2, 'AveragePrices&amp;Codes'!$G$1:$AG$1, 0)),"")</f>
        <v>4.0569082692307692</v>
      </c>
      <c r="K123" s="37">
        <f>IFERROR(E123/(_xlfn.XLOOKUP(A123,Dataset_AT!$V$2:$V$9,Dataset_AT!$W$2:$W$9)),"")</f>
        <v>4.9567164179104471E-2</v>
      </c>
      <c r="L123">
        <f>IFERROR(IF($F123="Raw",_xlfn.XLOOKUP(_xlfn.XLOOKUP(Tool_Austria!$D123,'AveragePrices&amp;Codes'!$A:$A,'AveragePrices&amp;Codes'!$B:$B),AGRIBALYSE_Raw!$B:$B,AGRIBALYSE_Raw!O:O)*$E123,_xlfn.XLOOKUP(_xlfn.XLOOKUP(Tool_Austria!$D123,'AveragePrices&amp;Codes'!$A:$A,'AveragePrices&amp;Codes'!$B:$B),AGRIBALYSE_Cooked!$C:$C,AGRIBALYSE_Cooked!P:P)*$E123),"")</f>
        <v>3.2860426558499998</v>
      </c>
      <c r="M123">
        <f>IFERROR(IF($F123="Raw",_xlfn.XLOOKUP(_xlfn.XLOOKUP(Tool_Austria!$D123,'AveragePrices&amp;Codes'!$A:$A,'AveragePrices&amp;Codes'!$B:$B),AGRIBALYSE_Raw!$B:$B,AGRIBALYSE_Raw!P:P)*$E123,_xlfn.XLOOKUP(_xlfn.XLOOKUP(Tool_Austria!$D123,'AveragePrices&amp;Codes'!$A:$A,'AveragePrices&amp;Codes'!$B:$B),AGRIBALYSE_Cooked!$C:$C,AGRIBALYSE_Cooked!Q:Q)*$E123),"")</f>
        <v>5.1805391535000001E-8</v>
      </c>
      <c r="N123">
        <f>IFERROR(IF($F123="Raw",_xlfn.XLOOKUP(_xlfn.XLOOKUP(Tool_Austria!$D123,'AveragePrices&amp;Codes'!$A:$A,'AveragePrices&amp;Codes'!$B:$B),AGRIBALYSE_Raw!$B:$B,AGRIBALYSE_Raw!Q:Q)*$E123,_xlfn.XLOOKUP(_xlfn.XLOOKUP(Tool_Austria!$D123,'AveragePrices&amp;Codes'!$A:$A,'AveragePrices&amp;Codes'!$B:$B),AGRIBALYSE_Cooked!$C:$C,AGRIBALYSE_Cooked!R:R)*$E123),"")</f>
        <v>0.32641708819499998</v>
      </c>
      <c r="O123">
        <f>IFERROR(IF($F123="Raw",_xlfn.XLOOKUP(_xlfn.XLOOKUP(Tool_Austria!$D123,'AveragePrices&amp;Codes'!$A:$A,'AveragePrices&amp;Codes'!$B:$B),AGRIBALYSE_Raw!$B:$B,AGRIBALYSE_Raw!R:R)*$E123,_xlfn.XLOOKUP(_xlfn.XLOOKUP(Tool_Austria!$D123,'AveragePrices&amp;Codes'!$A:$A,'AveragePrices&amp;Codes'!$B:$B),AGRIBALYSE_Cooked!$C:$C,AGRIBALYSE_Cooked!S:S)*$E123),"")</f>
        <v>1.4916746236949999E-2</v>
      </c>
      <c r="P123">
        <f>IFERROR(IF($F123="Raw",_xlfn.XLOOKUP(_xlfn.XLOOKUP(Tool_Austria!$D123,'AveragePrices&amp;Codes'!$A:$A,'AveragePrices&amp;Codes'!$B:$B),AGRIBALYSE_Raw!$B:$B,AGRIBALYSE_Raw!S:S)*$E123,_xlfn.XLOOKUP(_xlfn.XLOOKUP(Tool_Austria!$D123,'AveragePrices&amp;Codes'!$A:$A,'AveragePrices&amp;Codes'!$B:$B),AGRIBALYSE_Cooked!$C:$C,AGRIBALYSE_Cooked!T:T)*$E123),"")</f>
        <v>2.6072765838E-7</v>
      </c>
      <c r="Q123">
        <f>IFERROR(IF($F123="Raw",_xlfn.XLOOKUP(_xlfn.XLOOKUP(Tool_Austria!$D123,'AveragePrices&amp;Codes'!$A:$A,'AveragePrices&amp;Codes'!$B:$B),AGRIBALYSE_Raw!$B:$B,AGRIBALYSE_Raw!T:T)*$E123,_xlfn.XLOOKUP(_xlfn.XLOOKUP(Tool_Austria!$D123,'AveragePrices&amp;Codes'!$A:$A,'AveragePrices&amp;Codes'!$B:$B),AGRIBALYSE_Cooked!$C:$C,AGRIBALYSE_Cooked!U:U)*$E123),"")</f>
        <v>1.1378872981349998E-7</v>
      </c>
      <c r="R123">
        <f>IFERROR(IF($F123="Raw",_xlfn.XLOOKUP(_xlfn.XLOOKUP(Tool_Austria!$D123,'AveragePrices&amp;Codes'!$A:$A,'AveragePrices&amp;Codes'!$B:$B),AGRIBALYSE_Raw!$B:$B,AGRIBALYSE_Raw!U:U)*$E123,_xlfn.XLOOKUP(_xlfn.XLOOKUP(Tool_Austria!$D123,'AveragePrices&amp;Codes'!$A:$A,'AveragePrices&amp;Codes'!$B:$B),AGRIBALYSE_Cooked!$C:$C,AGRIBALYSE_Cooked!V:V)*$E123),"")</f>
        <v>2.4770457274499999E-9</v>
      </c>
      <c r="S123">
        <f>IFERROR(IF($F123="Raw",_xlfn.XLOOKUP(_xlfn.XLOOKUP(Tool_Austria!$D123,'AveragePrices&amp;Codes'!$A:$A,'AveragePrices&amp;Codes'!$B:$B),AGRIBALYSE_Raw!$B:$B,AGRIBALYSE_Raw!V:V)*$E123,_xlfn.XLOOKUP(_xlfn.XLOOKUP(Tool_Austria!$D123,'AveragePrices&amp;Codes'!$A:$A,'AveragePrices&amp;Codes'!$B:$B),AGRIBALYSE_Cooked!$C:$C,AGRIBALYSE_Cooked!W:W)*$E123),"")</f>
        <v>3.47474254005E-2</v>
      </c>
      <c r="T123">
        <f>IFERROR(IF($F123="Raw",_xlfn.XLOOKUP(_xlfn.XLOOKUP(Tool_Austria!$D123,'AveragePrices&amp;Codes'!$A:$A,'AveragePrices&amp;Codes'!$B:$B),AGRIBALYSE_Raw!$B:$B,AGRIBALYSE_Raw!W:W)*$E123,_xlfn.XLOOKUP(_xlfn.XLOOKUP(Tool_Austria!$D123,'AveragePrices&amp;Codes'!$A:$A,'AveragePrices&amp;Codes'!$B:$B),AGRIBALYSE_Cooked!$C:$C,AGRIBALYSE_Cooked!X:X)*$E123),"")</f>
        <v>1.193846413815E-3</v>
      </c>
      <c r="U123">
        <f>IFERROR(IF($F123="Raw",_xlfn.XLOOKUP(_xlfn.XLOOKUP(Tool_Austria!$D123,'AveragePrices&amp;Codes'!$A:$A,'AveragePrices&amp;Codes'!$B:$B),AGRIBALYSE_Raw!$B:$B,AGRIBALYSE_Raw!X:X)*$E123,_xlfn.XLOOKUP(_xlfn.XLOOKUP(Tool_Austria!$D123,'AveragePrices&amp;Codes'!$A:$A,'AveragePrices&amp;Codes'!$B:$B),AGRIBALYSE_Cooked!$C:$C,AGRIBALYSE_Cooked!Y:Y)*$E123),"")</f>
        <v>2.96361174735E-2</v>
      </c>
      <c r="V123">
        <f>IFERROR(IF($F123="Raw",_xlfn.XLOOKUP(_xlfn.XLOOKUP(Tool_Austria!$D123,'AveragePrices&amp;Codes'!$A:$A,'AveragePrices&amp;Codes'!$B:$B),AGRIBALYSE_Raw!$B:$B,AGRIBALYSE_Raw!Y:Y)*$E123,_xlfn.XLOOKUP(_xlfn.XLOOKUP(Tool_Austria!$D123,'AveragePrices&amp;Codes'!$A:$A,'AveragePrices&amp;Codes'!$B:$B),AGRIBALYSE_Cooked!$C:$C,AGRIBALYSE_Cooked!Z:Z)*$E123),"")</f>
        <v>0.13549506311699999</v>
      </c>
      <c r="W123">
        <f>IFERROR(IF($F123="Raw",_xlfn.XLOOKUP(_xlfn.XLOOKUP(Tool_Austria!$D123,'AveragePrices&amp;Codes'!$A:$A,'AveragePrices&amp;Codes'!$B:$B),AGRIBALYSE_Raw!$B:$B,AGRIBALYSE_Raw!Z:Z)*$E123,_xlfn.XLOOKUP(_xlfn.XLOOKUP(Tool_Austria!$D123,'AveragePrices&amp;Codes'!$A:$A,'AveragePrices&amp;Codes'!$B:$B),AGRIBALYSE_Cooked!$C:$C,AGRIBALYSE_Cooked!AA:AA)*$E123),"")</f>
        <v>23.414461424999999</v>
      </c>
      <c r="X123">
        <f>IFERROR(IF($F123="Raw",_xlfn.XLOOKUP(_xlfn.XLOOKUP(Tool_Austria!$D123,'AveragePrices&amp;Codes'!$A:$A,'AveragePrices&amp;Codes'!$B:$B),AGRIBALYSE_Raw!$B:$B,AGRIBALYSE_Raw!AA:AA)*$E123,_xlfn.XLOOKUP(_xlfn.XLOOKUP(Tool_Austria!$D123,'AveragePrices&amp;Codes'!$A:$A,'AveragePrices&amp;Codes'!$B:$B),AGRIBALYSE_Cooked!$C:$C,AGRIBALYSE_Cooked!AB:AB)*$E123),"")</f>
        <v>363.42136390499996</v>
      </c>
      <c r="Y123">
        <f>IFERROR(IF($F123="Raw",_xlfn.XLOOKUP(_xlfn.XLOOKUP(Tool_Austria!$D123,'AveragePrices&amp;Codes'!$A:$A,'AveragePrices&amp;Codes'!$B:$B),AGRIBALYSE_Raw!$B:$B,AGRIBALYSE_Raw!AB:AB)*$E123,_xlfn.XLOOKUP(_xlfn.XLOOKUP(Tool_Austria!$D123,'AveragePrices&amp;Codes'!$A:$A,'AveragePrices&amp;Codes'!$B:$B),AGRIBALYSE_Cooked!$C:$C,AGRIBALYSE_Cooked!AC:AC)*$E123),"")</f>
        <v>1.6334496413549997</v>
      </c>
      <c r="Z123">
        <f>IFERROR(IF($F123="Raw",_xlfn.XLOOKUP(_xlfn.XLOOKUP(Tool_Austria!$D123,'AveragePrices&amp;Codes'!$A:$A,'AveragePrices&amp;Codes'!$B:$B),AGRIBALYSE_Raw!$B:$B,AGRIBALYSE_Raw!AC:AC)*$E123,_xlfn.XLOOKUP(_xlfn.XLOOKUP(Tool_Austria!$D123,'AveragePrices&amp;Codes'!$A:$A,'AveragePrices&amp;Codes'!$B:$B),AGRIBALYSE_Cooked!$C:$C,AGRIBALYSE_Cooked!AD:AD)*$E123),"")</f>
        <v>38.560240592999996</v>
      </c>
      <c r="AA123">
        <f>IFERROR(IF($F123="Raw",_xlfn.XLOOKUP(_xlfn.XLOOKUP(Tool_Austria!$D123,'AveragePrices&amp;Codes'!$A:$A,'AveragePrices&amp;Codes'!$B:$B),AGRIBALYSE_Raw!$B:$B,AGRIBALYSE_Raw!AD:AD)*$E123,_xlfn.XLOOKUP(_xlfn.XLOOKUP(Tool_Austria!$D123,'AveragePrices&amp;Codes'!$A:$A,'AveragePrices&amp;Codes'!$B:$B),AGRIBALYSE_Cooked!$C:$C,AGRIBALYSE_Cooked!AE:AE)*$E123),"")</f>
        <v>1.5912502589249999E-5</v>
      </c>
      <c r="AB123" cm="1">
        <f t="array" ref="AB123">IFERROR(_xlfn.XLOOKUP(Tool_Austria!$F123&amp;$E$2,'Cooking methods'!$A:$A&amp;'Cooking methods'!$B:$B,'Cooking methods'!C:C)*$E123,"")</f>
        <v>0.65449650293999995</v>
      </c>
      <c r="AC123" cm="1">
        <f t="array" ref="AC123">IFERROR(_xlfn.XLOOKUP(Tool_Austria!$F123&amp;$E$2,'Cooking methods'!$A:$A&amp;'Cooking methods'!$B:$B,'Cooking methods'!D:D)*$E123,"")</f>
        <v>2.3440723992629995E-8</v>
      </c>
      <c r="AD123" cm="1">
        <f t="array" ref="AD123">IFERROR(_xlfn.XLOOKUP(Tool_Austria!$F123&amp;$E$2,'Cooking methods'!$A:$A&amp;'Cooking methods'!$B:$B,'Cooking methods'!E:E)*$E123,"")</f>
        <v>4.6527209999999992E-2</v>
      </c>
      <c r="AE123" cm="1">
        <f t="array" ref="AE123">IFERROR(_xlfn.XLOOKUP(Tool_Austria!$F123&amp;$E$2,'Cooking methods'!$A:$A&amp;'Cooking methods'!$B:$B,'Cooking methods'!F:F)*$E123,"")</f>
        <v>1.1853213237900001E-3</v>
      </c>
      <c r="AF123" cm="1">
        <f t="array" ref="AF123">IFERROR(_xlfn.XLOOKUP(Tool_Austria!$F123&amp;$E$2,'Cooking methods'!$A:$A&amp;'Cooking methods'!$B:$B,'Cooking methods'!G:G)*$E123,"")</f>
        <v>4.7833478855999996E-9</v>
      </c>
      <c r="AG123" cm="1">
        <f t="array" ref="AG123">IFERROR(_xlfn.XLOOKUP(Tool_Austria!$F123&amp;$E$2,'Cooking methods'!$A:$A&amp;'Cooking methods'!$B:$B,'Cooking methods'!H:H)*$E123,"")</f>
        <v>2.7143009895599996E-9</v>
      </c>
      <c r="AH123" cm="1">
        <f t="array" ref="AH123">IFERROR(_xlfn.XLOOKUP(Tool_Austria!$F123&amp;$E$2,'Cooking methods'!$A:$A&amp;'Cooking methods'!$B:$B,'Cooking methods'!I:I)*$E123,"")</f>
        <v>1.4709579500519999E-9</v>
      </c>
      <c r="AI123" cm="1">
        <f t="array" ref="AI123">IFERROR(_xlfn.XLOOKUP(Tool_Austria!$F123&amp;$E$2,'Cooking methods'!$A:$A&amp;'Cooking methods'!$B:$B,'Cooking methods'!J:J)*$E123,"")</f>
        <v>8.2637289854999994E-4</v>
      </c>
      <c r="AJ123" cm="1">
        <f t="array" ref="AJ123">IFERROR(_xlfn.XLOOKUP(Tool_Austria!$F123&amp;$E$2,'Cooking methods'!$A:$A&amp;'Cooking methods'!$B:$B,'Cooking methods'!K:K)*$E123,"")</f>
        <v>1.7702047516499999E-4</v>
      </c>
      <c r="AK123" cm="1">
        <f t="array" ref="AK123">IFERROR(_xlfn.XLOOKUP(Tool_Austria!$F123&amp;$E$2,'Cooking methods'!$A:$A&amp;'Cooking methods'!$B:$B,'Cooking methods'!L:L)*$E123,"")</f>
        <v>3.3470466029999997E-4</v>
      </c>
      <c r="AL123" cm="1">
        <f t="array" ref="AL123">IFERROR(_xlfn.XLOOKUP(Tool_Austria!$F123&amp;$E$2,'Cooking methods'!$A:$A&amp;'Cooking methods'!$B:$B,'Cooking methods'!M:M)*$E123,"")</f>
        <v>2.2578657052499999E-3</v>
      </c>
      <c r="AM123" cm="1">
        <f t="array" ref="AM123">IFERROR(_xlfn.XLOOKUP(Tool_Austria!$F123&amp;$E$2,'Cooking methods'!$A:$A&amp;'Cooking methods'!$B:$B,'Cooking methods'!N:N)*$E123,"")</f>
        <v>1.6613549582399996</v>
      </c>
      <c r="AN123" cm="1">
        <f t="array" ref="AN123">IFERROR(_xlfn.XLOOKUP(Tool_Austria!$F123&amp;$E$2,'Cooking methods'!$A:$A&amp;'Cooking methods'!$B:$B,'Cooking methods'!O:O)*$E123,"")</f>
        <v>0.95838547139999986</v>
      </c>
      <c r="AO123" cm="1">
        <f t="array" ref="AO123">IFERROR(_xlfn.XLOOKUP(Tool_Austria!$F123&amp;$E$2,'Cooking methods'!$A:$A&amp;'Cooking methods'!$B:$B,'Cooking methods'!P:P)*$E123,"")</f>
        <v>0.17161446833999999</v>
      </c>
      <c r="AP123" cm="1">
        <f t="array" ref="AP123">IFERROR(_xlfn.XLOOKUP(Tool_Austria!$F123&amp;$E$2,'Cooking methods'!$A:$A&amp;'Cooking methods'!$B:$B,'Cooking methods'!Q:Q)*$E123,"")</f>
        <v>10.329532194419999</v>
      </c>
      <c r="AQ123" cm="1">
        <f t="array" ref="AQ123">IFERROR(_xlfn.XLOOKUP(Tool_Austria!$F123&amp;$E$2,'Cooking methods'!$A:$A&amp;'Cooking methods'!$B:$B,'Cooking methods'!R:R)*$E123,"")</f>
        <v>9.9406899205199989E-7</v>
      </c>
      <c r="AR123" cm="1">
        <f t="array" ref="AR123">IFERROR(_xlfn.XLOOKUP(Tool_Austria!$G123&amp;$E$2,'Waste management'!$A:$A&amp;'Waste management'!$B:$B,'Waste management'!C:C)*$E123,"")</f>
        <v>0.18594278999999997</v>
      </c>
      <c r="AS123" cm="1">
        <f t="array" ref="AS123">IFERROR(_xlfn.XLOOKUP(Tool_Austria!$G123&amp;$E$2,'Waste management'!$A:$A&amp;'Waste management'!$B:$B,'Waste management'!D:D)*$E123,"")</f>
        <v>1.2686253209999998E-9</v>
      </c>
      <c r="AT123" cm="1">
        <f t="array" ref="AT123">IFERROR(_xlfn.XLOOKUP(Tool_Austria!$G123&amp;$E$2,'Waste management'!$A:$A&amp;'Waste management'!$B:$B,'Waste management'!E:E)*$E123,"")</f>
        <v>3.42063E-3</v>
      </c>
      <c r="AU123" cm="1">
        <f t="array" ref="AU123">IFERROR(_xlfn.XLOOKUP(Tool_Austria!$G123&amp;$E$2,'Waste management'!$A:$A&amp;'Waste management'!$B:$B,'Waste management'!F:F)*$E123,"")</f>
        <v>3.9851999999999997E-4</v>
      </c>
      <c r="AV123" cm="1">
        <f t="array" ref="AV123">IFERROR(_xlfn.XLOOKUP(Tool_Austria!$G123&amp;$E$2,'Waste management'!$A:$A&amp;'Waste management'!$B:$B,'Waste management'!G:G)*$E123,"")</f>
        <v>3.8455851599999996E-8</v>
      </c>
      <c r="AW123" cm="1">
        <f t="array" ref="AW123">IFERROR(_xlfn.XLOOKUP(Tool_Austria!$G123&amp;$E$2,'Waste management'!$A:$A&amp;'Waste management'!$B:$B,'Waste management'!H:H)*$E123,"")</f>
        <v>1.2535147709999998E-9</v>
      </c>
      <c r="AX123" cm="1">
        <f t="array" ref="AX123">IFERROR(_xlfn.XLOOKUP(Tool_Austria!$G123&amp;$E$2,'Waste management'!$A:$A&amp;'Waste management'!$B:$B,'Waste management'!I:I)*$E123,"")</f>
        <v>8.9121359699999994E-10</v>
      </c>
      <c r="AY123" cm="1">
        <f t="array" ref="AY123">IFERROR(_xlfn.XLOOKUP(Tool_Austria!$G123&amp;$E$2,'Waste management'!$A:$A&amp;'Waste management'!$B:$B,'Waste management'!J:J)*$E123,"")</f>
        <v>7.3394100000000002E-3</v>
      </c>
      <c r="AZ123" cm="1">
        <f t="array" ref="AZ123">IFERROR(_xlfn.XLOOKUP(Tool_Austria!$G123&amp;$E$2,'Waste management'!$A:$A&amp;'Waste management'!$B:$B,'Waste management'!K:K)*$E123,"")</f>
        <v>1.786505382E-5</v>
      </c>
      <c r="BA123" cm="1">
        <f t="array" ref="BA123">IFERROR(_xlfn.XLOOKUP(Tool_Austria!$G123&amp;$E$2,'Waste management'!$A:$A&amp;'Waste management'!$B:$B,'Waste management'!L:L)*$E123,"")</f>
        <v>3.2147744939999999E-4</v>
      </c>
      <c r="BB123" cm="1">
        <f t="array" ref="BB123">IFERROR(_xlfn.XLOOKUP(Tool_Austria!$G123&amp;$E$2,'Waste management'!$A:$A&amp;'Waste management'!$B:$B,'Waste management'!M:M)*$E123,"")</f>
        <v>3.234654E-2</v>
      </c>
      <c r="BC123" cm="1">
        <f t="array" ref="BC123">IFERROR(_xlfn.XLOOKUP(Tool_Austria!$G123&amp;$E$2,'Waste management'!$A:$A&amp;'Waste management'!$B:$B,'Waste management'!N:N)*$E123,"")</f>
        <v>27.813839939999998</v>
      </c>
      <c r="BD123" cm="1">
        <f t="array" ref="BD123">IFERROR(_xlfn.XLOOKUP(Tool_Austria!$G123&amp;$E$2,'Waste management'!$A:$A&amp;'Waste management'!$B:$B,'Waste management'!O:O)*$E123,"")</f>
        <v>1.7734472099999998</v>
      </c>
      <c r="BE123" cm="1">
        <f t="array" ref="BE123">IFERROR(_xlfn.XLOOKUP(Tool_Austria!$G123&amp;$E$2,'Waste management'!$A:$A&amp;'Waste management'!$B:$B,'Waste management'!P:P)*$E123,"")</f>
        <v>3.829113E-2</v>
      </c>
      <c r="BF123" cm="1">
        <f t="array" ref="BF123">IFERROR(_xlfn.XLOOKUP(Tool_Austria!$G123&amp;$E$2,'Waste management'!$A:$A&amp;'Waste management'!$B:$B,'Waste management'!Q:Q)*$E123,"")</f>
        <v>1.1144943899999999</v>
      </c>
      <c r="BG123" cm="1">
        <f t="array" ref="BG123">IFERROR(_xlfn.XLOOKUP(Tool_Austria!$G123&amp;$E$2,'Waste management'!$A:$A&amp;'Waste management'!$B:$B,'Waste management'!R:R)*$E123,"")</f>
        <v>3.6218825999999998E-7</v>
      </c>
      <c r="BH123">
        <f>IFERROR((L123+AR123+AB123)*_xlfn.XLOOKUP(Tool_Austria!BH$4,Monetization_Factors!$A:$A,Monetization_Factors!$D:$D),"")</f>
        <v>0.53685889297121481</v>
      </c>
      <c r="BI123">
        <f>IFERROR((M123+AS123+AC123)*_xlfn.XLOOKUP(Tool_Austria!BI$4,Monetization_Factors!$A:$A,Monetization_Factors!$D:$D),"")</f>
        <v>3.0629644240263612E-6</v>
      </c>
      <c r="BJ123">
        <f>IFERROR((N123+AT123+AD123)*_xlfn.XLOOKUP(Tool_Austria!BJ$4,Monetization_Factors!$A:$A,Monetization_Factors!$D:$D),"")</f>
        <v>5.7440186309474746E-4</v>
      </c>
      <c r="BK123">
        <f>IFERROR((O123+AU123+AE123)*_xlfn.XLOOKUP(Tool_Austria!BK$4,Monetization_Factors!$A:$A,Monetization_Factors!$D:$D),"")</f>
        <v>2.4976503570328854E-2</v>
      </c>
      <c r="BL123">
        <f>IFERROR((P123+AV123+AF123)*_xlfn.XLOOKUP(Tool_Austria!BL$4,Monetization_Factors!$A:$A,Monetization_Factors!$D:$D),"")</f>
        <v>0.30344220677143063</v>
      </c>
      <c r="BM123">
        <f>IFERROR((Q123+AW123+AG123)*_xlfn.XLOOKUP(Tool_Austria!BM$4,Monetization_Factors!$A:$A,Monetization_Factors!$D:$D),"")</f>
        <v>2.4453442549521111E-2</v>
      </c>
      <c r="BN123">
        <f>IFERROR((R123+AX123+AH123)*_xlfn.XLOOKUP(Tool_Austria!BN$4,Monetization_Factors!$A:$A,Monetization_Factors!$D:$D),"")</f>
        <v>5.563364254369165E-3</v>
      </c>
      <c r="BO123">
        <f>IFERROR((S123+AY123+AI123)*_xlfn.XLOOKUP(Tool_Austria!BO$4,Monetization_Factors!$A:$A,Monetization_Factors!$D:$D),"")</f>
        <v>1.8789096269656795E-2</v>
      </c>
      <c r="BP123">
        <f>IFERROR((T123+AZ123+AJ123)*_xlfn.XLOOKUP(Tool_Austria!BP$4,Monetization_Factors!$A:$A,Monetization_Factors!$D:$D),"")</f>
        <v>3.3876606454560656E-3</v>
      </c>
      <c r="BQ123">
        <f>IFERROR((U123+BA123+AK123)*_xlfn.XLOOKUP(Tool_Austria!BQ$4,Monetization_Factors!$A:$A,Monetization_Factors!$D:$D),"")</f>
        <v>0.1239158494886166</v>
      </c>
      <c r="BR123" t="str">
        <f>IFERROR((V123+BB123+AL123)*_xlfn.XLOOKUP(Tool_Austria!BR$4,Monetization_Factors!$A:$A,Monetization_Factors!$D:$D),"")</f>
        <v/>
      </c>
      <c r="BS123">
        <f>IFERROR((W123+BC123+AM123)*_xlfn.XLOOKUP(Tool_Austria!BS$4,Monetization_Factors!$A:$A,Monetization_Factors!$D:$D),"")</f>
        <v>2.5737550329765395E-3</v>
      </c>
      <c r="BT123">
        <f>IFERROR((X123+BD123+AN123)*_xlfn.XLOOKUP(Tool_Austria!BT$4,Monetization_Factors!$A:$A,Monetization_Factors!$D:$D),"")</f>
        <v>8.1532300196301088E-2</v>
      </c>
      <c r="BU123">
        <f>IFERROR((Y123+BE123+AO123)*_xlfn.XLOOKUP(Tool_Austria!BU$4,Monetization_Factors!$A:$A,Monetization_Factors!$D:$D),"")</f>
        <v>1.1714388219359072E-2</v>
      </c>
      <c r="BV123">
        <f>IFERROR((Z123+BF123+AP123)*_xlfn.XLOOKUP(Tool_Austria!BV$4,Monetization_Factors!$A:$A,Monetization_Factors!$D:$D),"")</f>
        <v>8.2571060174196673E-2</v>
      </c>
      <c r="BW123">
        <f>IFERROR((AA123+BG123+AQ123)*_xlfn.XLOOKUP(Tool_Austria!BW$4,Monetization_Factors!$A:$A,Monetization_Factors!$D:$D),"")</f>
        <v>3.6076507153519136E-5</v>
      </c>
      <c r="BX123" s="38" cm="1">
        <f t="array" ref="BX123">IFERROR(_xlfn.IFS(I123&lt;&gt;0,I123*E123,I123="",J123*E123),"")</f>
        <v>13.472992362115383</v>
      </c>
      <c r="BY123" s="38">
        <f t="shared" si="43"/>
        <v>1.2203920614780996</v>
      </c>
      <c r="BZ123" s="38">
        <f t="shared" si="44"/>
        <v>14.693384423593482</v>
      </c>
      <c r="CA123" s="38">
        <f t="shared" si="45"/>
        <v>2.2605206805528435E-2</v>
      </c>
      <c r="CB123">
        <f>IFERROR((L123+AB123+AR123),"")</f>
        <v>4.1264819487899995</v>
      </c>
      <c r="CC123">
        <f t="shared" ref="CC123:CQ138" si="108">IFERROR((M123+AC123+AS123),"")</f>
        <v>7.6514740848629992E-8</v>
      </c>
      <c r="CD123">
        <f t="shared" si="108"/>
        <v>0.37636492819499995</v>
      </c>
      <c r="CE123">
        <f t="shared" si="108"/>
        <v>1.650058756074E-2</v>
      </c>
      <c r="CF123">
        <f t="shared" si="108"/>
        <v>3.0396685786559998E-7</v>
      </c>
      <c r="CG123">
        <f t="shared" si="108"/>
        <v>1.1775654557405999E-7</v>
      </c>
      <c r="CH123">
        <f t="shared" si="108"/>
        <v>4.8392172745019998E-9</v>
      </c>
      <c r="CI123">
        <f t="shared" si="108"/>
        <v>4.2913208299049994E-2</v>
      </c>
      <c r="CJ123">
        <f t="shared" si="108"/>
        <v>1.3887319428E-3</v>
      </c>
      <c r="CK123">
        <f t="shared" si="108"/>
        <v>3.02922995832E-2</v>
      </c>
      <c r="CL123">
        <f t="shared" si="108"/>
        <v>0.17009946882224999</v>
      </c>
      <c r="CM123">
        <f t="shared" si="108"/>
        <v>52.889656323239997</v>
      </c>
      <c r="CN123">
        <f t="shared" si="108"/>
        <v>366.15319658639993</v>
      </c>
      <c r="CO123">
        <f t="shared" si="108"/>
        <v>1.8433552396949997</v>
      </c>
      <c r="CP123">
        <f t="shared" si="108"/>
        <v>50.00426717741999</v>
      </c>
      <c r="CQ123">
        <f t="shared" si="108"/>
        <v>1.7268759841302001E-5</v>
      </c>
      <c r="CR123">
        <f>IFERROR((L123+AB123+AR123)/$F$2,"")</f>
        <v>6.3484337673692303E-3</v>
      </c>
      <c r="CS123">
        <f t="shared" ref="CS123:DG138" si="109">IFERROR((M123+AC123+AS123)/$F$2,"")</f>
        <v>1.1771498592096922E-10</v>
      </c>
      <c r="CT123">
        <f t="shared" si="109"/>
        <v>5.790229664538461E-4</v>
      </c>
      <c r="CU123">
        <f t="shared" si="109"/>
        <v>2.5385519324215384E-5</v>
      </c>
      <c r="CV123">
        <f t="shared" si="109"/>
        <v>4.6764131979323073E-10</v>
      </c>
      <c r="CW123">
        <f t="shared" si="109"/>
        <v>1.8116391626778459E-10</v>
      </c>
      <c r="CX123">
        <f t="shared" si="109"/>
        <v>7.4449496530799988E-12</v>
      </c>
      <c r="CY123">
        <f t="shared" si="109"/>
        <v>6.6020320460076913E-5</v>
      </c>
      <c r="CZ123">
        <f t="shared" si="109"/>
        <v>2.1365106812307694E-6</v>
      </c>
      <c r="DA123">
        <f t="shared" si="109"/>
        <v>4.6603537820307692E-5</v>
      </c>
      <c r="DB123">
        <f t="shared" si="109"/>
        <v>2.616914904957692E-4</v>
      </c>
      <c r="DC123">
        <f t="shared" si="109"/>
        <v>8.1368702035753845E-2</v>
      </c>
      <c r="DD123">
        <f t="shared" si="109"/>
        <v>0.563312610132923</v>
      </c>
      <c r="DE123">
        <f t="shared" si="109"/>
        <v>2.8359311379923071E-3</v>
      </c>
      <c r="DF123">
        <f t="shared" si="109"/>
        <v>7.6929641811415372E-2</v>
      </c>
      <c r="DG123">
        <f t="shared" si="109"/>
        <v>2.6567322832772309E-8</v>
      </c>
      <c r="DH123" s="5">
        <f>IFERROR(((((L123+AB123)*(1/$H123))+AR123)/$F$2)/($B$2*('CAR.CAP_per person'!B$2)/(_xlfn.XLOOKUP($E$2,EU_countries_GDP!$A$2:$A$29,EU_countries_GDP!$E$2:$E$29))),"")</f>
        <v>0.29712410164158887</v>
      </c>
      <c r="DI123" s="5">
        <f>IFERROR(((((M123+AC123)*(1/$H123))+AS123)/$F$2)/($B$2*('CAR.CAP_per person'!C$2)/(_xlfn.XLOOKUP($E$2,EU_countries_GDP!$A$2:$A$29,EU_countries_GDP!$E$2:$E$29))),"")</f>
        <v>7.1000667495177246E-5</v>
      </c>
      <c r="DJ123" s="5">
        <f>IFERROR(((((N123+AD123)*(1/$H123))+AT123)/$F$2)/($B$2*('CAR.CAP_per person'!D$2)/(_xlfn.XLOOKUP($E$2,EU_countries_GDP!$A$2:$A$29,EU_countries_GDP!$E$2:$E$29))),"")</f>
        <v>3.5938179951629657E-4</v>
      </c>
      <c r="DK123" s="5">
        <f>IFERROR(((((O123+AE123)*(1/$H123))+AU123)/$F$2)/($B$2*('CAR.CAP_per person'!E$2)/(_xlfn.XLOOKUP($E$2,EU_countries_GDP!$A$2:$A$29,EU_countries_GDP!$E$2:$E$29))),"")</f>
        <v>2.0202596058219679E-2</v>
      </c>
      <c r="DL123" s="5">
        <f>IFERROR(((((P123+AF123)*(1/$H123))+AV123)/$F$2)/($B$2*('CAR.CAP_per person'!F$2)/(_xlfn.XLOOKUP($E$2,EU_countries_GDP!$A$2:$A$29,EU_countries_GDP!$E$2:$E$29))),"")</f>
        <v>0.2716728300020092</v>
      </c>
      <c r="DM123" s="5">
        <f>IFERROR(((((Q123+AG123)*(1/$H123))+AW123)/$F$2)/($B$2*('CAR.CAP_per person'!G$2)/(_xlfn.XLOOKUP($E$2,EU_countries_GDP!$A$2:$A$29,EU_countries_GDP!$E$2:$E$29))),"")</f>
        <v>6.1574005916738936E-2</v>
      </c>
      <c r="DN123" s="5">
        <f>IFERROR(((((R123+AH123)*(1/$H123))+AX123)/$F$2)/($B$2*('CAR.CAP_per person'!H$2)/(_xlfn.XLOOKUP($E$2,EU_countries_GDP!$A$2:$A$29,EU_countries_GDP!$E$2:$E$29))),"")</f>
        <v>5.207993730836992E-4</v>
      </c>
      <c r="DO123" s="5">
        <f>IFERROR(((((S123+AI123)*(1/$H123))+AY123)/$F$2)/($B$2*('CAR.CAP_per person'!I$2)/(_xlfn.XLOOKUP($E$2,EU_countries_GDP!$A$2:$A$29,EU_countries_GDP!$E$2:$E$29))),"")</f>
        <v>1.9086003773485769E-2</v>
      </c>
      <c r="DP123" s="5">
        <f>IFERROR(((((T123+AJ123)*(1/$H123))+AZ123)/$F$2)/($B$2*('CAR.CAP_per person'!J$2)/(_xlfn.XLOOKUP($E$2,EU_countries_GDP!$A$2:$A$29,EU_countries_GDP!$E$2:$E$29))),"")</f>
        <v>0.11997435261358956</v>
      </c>
      <c r="DQ123" s="5">
        <f>IFERROR(((((U123+AK123)*(1/$H123))+BA123)/$F$2)/($B$2*('CAR.CAP_per person'!K$2)/(_xlfn.XLOOKUP($E$2,EU_countries_GDP!$A$2:$A$29,EU_countries_GDP!$E$2:$E$29))),"")</f>
        <v>7.5922640335057287E-2</v>
      </c>
      <c r="DR123" s="5">
        <f>IFERROR(((((V123+AL123)*(1/$H123))+BB123)/$F$2)/($B$2*('CAR.CAP_per person'!L$2)/(_xlfn.XLOOKUP($E$2,EU_countries_GDP!$A$2:$A$29,EU_countries_GDP!$E$2:$E$29))),"")</f>
        <v>1.2179784579324286E-2</v>
      </c>
      <c r="DS123" s="5">
        <f>IFERROR(((((W123+AM123)*(1/$H123))+BC123)/$F$2)/($B$2*('CAR.CAP_per person'!M$2)/(_xlfn.XLOOKUP($E$2,EU_countries_GDP!$A$2:$A$29,EU_countries_GDP!$E$2:$E$29))),"")</f>
        <v>0.12906374728822098</v>
      </c>
      <c r="DT123" s="5">
        <f>IFERROR(((((X123+AN123)*(1/$H123))+BD123)/$F$2)/($B$2*('CAR.CAP_per person'!N$2)/(_xlfn.XLOOKUP($E$2,EU_countries_GDP!$A$2:$A$29,EU_countries_GDP!$E$2:$E$29))),"")</f>
        <v>14.522427156490993</v>
      </c>
      <c r="DU123" s="5">
        <f>IFERROR(((((Y123+AO123)*(1/$H123))+BE123)/$F$2)/($B$2*('CAR.CAP_per person'!O$2)/(_xlfn.XLOOKUP($E$2,EU_countries_GDP!$A$2:$A$29,EU_countries_GDP!$E$2:$E$29))),"")</f>
        <v>5.0579952439227483E-3</v>
      </c>
      <c r="DV123" s="5">
        <f>IFERROR(((((Z123+AP123)*(1/$H123))+BF123)/$F$2)/($B$2*('CAR.CAP_per person'!P$2)/(_xlfn.XLOOKUP($E$2,EU_countries_GDP!$A$2:$A$29,EU_countries_GDP!$E$2:$E$29))),"")</f>
        <v>0.11125539786963638</v>
      </c>
      <c r="DW123" s="5">
        <f>IFERROR(((((AA123+AQ123)*(1/$H123))+BG123)/$F$2)/($B$2*('CAR.CAP_per person'!Q$2)/(_xlfn.XLOOKUP($E$2,EU_countries_GDP!$A$2:$A$29,EU_countries_GDP!$E$2:$E$29))),"")</f>
        <v>3.9182968784592855E-2</v>
      </c>
    </row>
    <row r="124" spans="1:127">
      <c r="A124" t="s">
        <v>176</v>
      </c>
      <c r="B124" t="str">
        <f>_xlfn.XLOOKUP(D124,Table5[Ingredient],Table5[Category],"",FALSE)</f>
        <v>Dairy products</v>
      </c>
      <c r="C124" s="33" t="s">
        <v>229</v>
      </c>
      <c r="D124" s="33" t="s">
        <v>181</v>
      </c>
      <c r="E124" s="33">
        <v>0.82020000000000004</v>
      </c>
      <c r="F124" s="33" t="s">
        <v>182</v>
      </c>
      <c r="G124" s="33" t="s">
        <v>180</v>
      </c>
      <c r="H124" s="91">
        <f>Dataset_AT!S3</f>
        <v>0.75944444444444448</v>
      </c>
      <c r="I124" s="33"/>
      <c r="J124" s="37" t="str">
        <f>IFERROR(INDEX('AveragePrices&amp;Codes'!G:AG, MATCH($D124, 'AveragePrices&amp;Codes'!$A:$A, 0), MATCH(Tool_Austria!$E$2, 'AveragePrices&amp;Codes'!$G$1:$AG$1, 0)),"")</f>
        <v/>
      </c>
      <c r="K124" s="37">
        <f>IFERROR(E124/(_xlfn.XLOOKUP(A124,Dataset_AT!$V$2:$V$9,Dataset_AT!$W$2:$W$9)),"")</f>
        <v>1.224179104477612E-2</v>
      </c>
      <c r="L124">
        <f>IFERROR(IF($F124="Raw",_xlfn.XLOOKUP(_xlfn.XLOOKUP(Tool_Austria!$D124,'AveragePrices&amp;Codes'!$A:$A,'AveragePrices&amp;Codes'!$B:$B),AGRIBALYSE_Raw!$B:$B,AGRIBALYSE_Raw!O:O)*$E124,_xlfn.XLOOKUP(_xlfn.XLOOKUP(Tool_Austria!$D124,'AveragePrices&amp;Codes'!$A:$A,'AveragePrices&amp;Codes'!$B:$B),AGRIBALYSE_Cooked!$C:$C,AGRIBALYSE_Cooked!P:P)*$E124),"")</f>
        <v>5.4481376626736848</v>
      </c>
      <c r="M124">
        <f>IFERROR(IF($F124="Raw",_xlfn.XLOOKUP(_xlfn.XLOOKUP(Tool_Austria!$D124,'AveragePrices&amp;Codes'!$A:$A,'AveragePrices&amp;Codes'!$B:$B),AGRIBALYSE_Raw!$B:$B,AGRIBALYSE_Raw!P:P)*$E124,_xlfn.XLOOKUP(_xlfn.XLOOKUP(Tool_Austria!$D124,'AveragePrices&amp;Codes'!$A:$A,'AveragePrices&amp;Codes'!$B:$B),AGRIBALYSE_Cooked!$C:$C,AGRIBALYSE_Cooked!Q:Q)*$E124),"")</f>
        <v>5.8280898734526317E-8</v>
      </c>
      <c r="N124">
        <f>IFERROR(IF($F124="Raw",_xlfn.XLOOKUP(_xlfn.XLOOKUP(Tool_Austria!$D124,'AveragePrices&amp;Codes'!$A:$A,'AveragePrices&amp;Codes'!$B:$B),AGRIBALYSE_Raw!$B:$B,AGRIBALYSE_Raw!Q:Q)*$E124,_xlfn.XLOOKUP(_xlfn.XLOOKUP(Tool_Austria!$D124,'AveragePrices&amp;Codes'!$A:$A,'AveragePrices&amp;Codes'!$B:$B),AGRIBALYSE_Cooked!$C:$C,AGRIBALYSE_Cooked!R:R)*$E124),"")</f>
        <v>0.53557094973473685</v>
      </c>
      <c r="O124">
        <f>IFERROR(IF($F124="Raw",_xlfn.XLOOKUP(_xlfn.XLOOKUP(Tool_Austria!$D124,'AveragePrices&amp;Codes'!$A:$A,'AveragePrices&amp;Codes'!$B:$B),AGRIBALYSE_Raw!$B:$B,AGRIBALYSE_Raw!R:R)*$E124,_xlfn.XLOOKUP(_xlfn.XLOOKUP(Tool_Austria!$D124,'AveragePrices&amp;Codes'!$A:$A,'AveragePrices&amp;Codes'!$B:$B),AGRIBALYSE_Cooked!$C:$C,AGRIBALYSE_Cooked!S:S)*$E124),"")</f>
        <v>1.0204090069263158E-2</v>
      </c>
      <c r="P124">
        <f>IFERROR(IF($F124="Raw",_xlfn.XLOOKUP(_xlfn.XLOOKUP(Tool_Austria!$D124,'AveragePrices&amp;Codes'!$A:$A,'AveragePrices&amp;Codes'!$B:$B),AGRIBALYSE_Raw!$B:$B,AGRIBALYSE_Raw!S:S)*$E124,_xlfn.XLOOKUP(_xlfn.XLOOKUP(Tool_Austria!$D124,'AveragePrices&amp;Codes'!$A:$A,'AveragePrices&amp;Codes'!$B:$B),AGRIBALYSE_Cooked!$C:$C,AGRIBALYSE_Cooked!T:T)*$E124),"")</f>
        <v>4.732533279157895E-7</v>
      </c>
      <c r="Q124">
        <f>IFERROR(IF($F124="Raw",_xlfn.XLOOKUP(_xlfn.XLOOKUP(Tool_Austria!$D124,'AveragePrices&amp;Codes'!$A:$A,'AveragePrices&amp;Codes'!$B:$B),AGRIBALYSE_Raw!$B:$B,AGRIBALYSE_Raw!T:T)*$E124,_xlfn.XLOOKUP(_xlfn.XLOOKUP(Tool_Austria!$D124,'AveragePrices&amp;Codes'!$A:$A,'AveragePrices&amp;Codes'!$B:$B),AGRIBALYSE_Cooked!$C:$C,AGRIBALYSE_Cooked!U:U)*$E124),"")</f>
        <v>6.2788517633052641E-8</v>
      </c>
      <c r="R124">
        <f>IFERROR(IF($F124="Raw",_xlfn.XLOOKUP(_xlfn.XLOOKUP(Tool_Austria!$D124,'AveragePrices&amp;Codes'!$A:$A,'AveragePrices&amp;Codes'!$B:$B),AGRIBALYSE_Raw!$B:$B,AGRIBALYSE_Raw!U:U)*$E124,_xlfn.XLOOKUP(_xlfn.XLOOKUP(Tool_Austria!$D124,'AveragePrices&amp;Codes'!$A:$A,'AveragePrices&amp;Codes'!$B:$B),AGRIBALYSE_Cooked!$C:$C,AGRIBALYSE_Cooked!V:V)*$E124),"")</f>
        <v>2.5250243789052638E-9</v>
      </c>
      <c r="S124">
        <f>IFERROR(IF($F124="Raw",_xlfn.XLOOKUP(_xlfn.XLOOKUP(Tool_Austria!$D124,'AveragePrices&amp;Codes'!$A:$A,'AveragePrices&amp;Codes'!$B:$B),AGRIBALYSE_Raw!$B:$B,AGRIBALYSE_Raw!V:V)*$E124,_xlfn.XLOOKUP(_xlfn.XLOOKUP(Tool_Austria!$D124,'AveragePrices&amp;Codes'!$A:$A,'AveragePrices&amp;Codes'!$B:$B),AGRIBALYSE_Cooked!$C:$C,AGRIBALYSE_Cooked!W:W)*$E124),"")</f>
        <v>6.4602788809263165E-2</v>
      </c>
      <c r="T124">
        <f>IFERROR(IF($F124="Raw",_xlfn.XLOOKUP(_xlfn.XLOOKUP(Tool_Austria!$D124,'AveragePrices&amp;Codes'!$A:$A,'AveragePrices&amp;Codes'!$B:$B),AGRIBALYSE_Raw!$B:$B,AGRIBALYSE_Raw!W:W)*$E124,_xlfn.XLOOKUP(_xlfn.XLOOKUP(Tool_Austria!$D124,'AveragePrices&amp;Codes'!$A:$A,'AveragePrices&amp;Codes'!$B:$B),AGRIBALYSE_Cooked!$C:$C,AGRIBALYSE_Cooked!X:X)*$E124),"")</f>
        <v>5.049630455810527E-4</v>
      </c>
      <c r="U124">
        <f>IFERROR(IF($F124="Raw",_xlfn.XLOOKUP(_xlfn.XLOOKUP(Tool_Austria!$D124,'AveragePrices&amp;Codes'!$A:$A,'AveragePrices&amp;Codes'!$B:$B),AGRIBALYSE_Raw!$B:$B,AGRIBALYSE_Raw!X:X)*$E124,_xlfn.XLOOKUP(_xlfn.XLOOKUP(Tool_Austria!$D124,'AveragePrices&amp;Codes'!$A:$A,'AveragePrices&amp;Codes'!$B:$B),AGRIBALYSE_Cooked!$C:$C,AGRIBALYSE_Cooked!Y:Y)*$E124),"")</f>
        <v>1.8019421024842105E-2</v>
      </c>
      <c r="V124">
        <f>IFERROR(IF($F124="Raw",_xlfn.XLOOKUP(_xlfn.XLOOKUP(Tool_Austria!$D124,'AveragePrices&amp;Codes'!$A:$A,'AveragePrices&amp;Codes'!$B:$B),AGRIBALYSE_Raw!$B:$B,AGRIBALYSE_Raw!Y:Y)*$E124,_xlfn.XLOOKUP(_xlfn.XLOOKUP(Tool_Austria!$D124,'AveragePrices&amp;Codes'!$A:$A,'AveragePrices&amp;Codes'!$B:$B),AGRIBALYSE_Cooked!$C:$C,AGRIBALYSE_Cooked!Z:Z)*$E124),"")</f>
        <v>0.27756850965473684</v>
      </c>
      <c r="W124">
        <f>IFERROR(IF($F124="Raw",_xlfn.XLOOKUP(_xlfn.XLOOKUP(Tool_Austria!$D124,'AveragePrices&amp;Codes'!$A:$A,'AveragePrices&amp;Codes'!$B:$B),AGRIBALYSE_Raw!$B:$B,AGRIBALYSE_Raw!Z:Z)*$E124,_xlfn.XLOOKUP(_xlfn.XLOOKUP(Tool_Austria!$D124,'AveragePrices&amp;Codes'!$A:$A,'AveragePrices&amp;Codes'!$B:$B),AGRIBALYSE_Cooked!$C:$C,AGRIBALYSE_Cooked!AA:AA)*$E124),"")</f>
        <v>63.774539625473693</v>
      </c>
      <c r="X124">
        <f>IFERROR(IF($F124="Raw",_xlfn.XLOOKUP(_xlfn.XLOOKUP(Tool_Austria!$D124,'AveragePrices&amp;Codes'!$A:$A,'AveragePrices&amp;Codes'!$B:$B),AGRIBALYSE_Raw!$B:$B,AGRIBALYSE_Raw!AA:AA)*$E124,_xlfn.XLOOKUP(_xlfn.XLOOKUP(Tool_Austria!$D124,'AveragePrices&amp;Codes'!$A:$A,'AveragePrices&amp;Codes'!$B:$B),AGRIBALYSE_Cooked!$C:$C,AGRIBALYSE_Cooked!AB:AB)*$E124),"")</f>
        <v>249.75201374526321</v>
      </c>
      <c r="Y124">
        <f>IFERROR(IF($F124="Raw",_xlfn.XLOOKUP(_xlfn.XLOOKUP(Tool_Austria!$D124,'AveragePrices&amp;Codes'!$A:$A,'AveragePrices&amp;Codes'!$B:$B),AGRIBALYSE_Raw!$B:$B,AGRIBALYSE_Raw!AB:AB)*$E124,_xlfn.XLOOKUP(_xlfn.XLOOKUP(Tool_Austria!$D124,'AveragePrices&amp;Codes'!$A:$A,'AveragePrices&amp;Codes'!$B:$B),AGRIBALYSE_Cooked!$C:$C,AGRIBALYSE_Cooked!AC:AC)*$E124),"")</f>
        <v>0.69621617646947376</v>
      </c>
      <c r="Z124">
        <f>IFERROR(IF($F124="Raw",_xlfn.XLOOKUP(_xlfn.XLOOKUP(Tool_Austria!$D124,'AveragePrices&amp;Codes'!$A:$A,'AveragePrices&amp;Codes'!$B:$B),AGRIBALYSE_Raw!$B:$B,AGRIBALYSE_Raw!AC:AC)*$E124,_xlfn.XLOOKUP(_xlfn.XLOOKUP(Tool_Austria!$D124,'AveragePrices&amp;Codes'!$A:$A,'AveragePrices&amp;Codes'!$B:$B),AGRIBALYSE_Cooked!$C:$C,AGRIBALYSE_Cooked!AD:AD)*$E124),"")</f>
        <v>28.180295187789476</v>
      </c>
      <c r="AA124">
        <f>IFERROR(IF($F124="Raw",_xlfn.XLOOKUP(_xlfn.XLOOKUP(Tool_Austria!$D124,'AveragePrices&amp;Codes'!$A:$A,'AveragePrices&amp;Codes'!$B:$B),AGRIBALYSE_Raw!$B:$B,AGRIBALYSE_Raw!AD:AD)*$E124,_xlfn.XLOOKUP(_xlfn.XLOOKUP(Tool_Austria!$D124,'AveragePrices&amp;Codes'!$A:$A,'AveragePrices&amp;Codes'!$B:$B),AGRIBALYSE_Cooked!$C:$C,AGRIBALYSE_Cooked!AE:AE)*$E124),"")</f>
        <v>1.1330019187578948E-5</v>
      </c>
      <c r="AB124" cm="1">
        <f t="array" ref="AB124">IFERROR(_xlfn.XLOOKUP(Tool_Austria!$F124&amp;$E$2,'Cooking methods'!$A:$A&amp;'Cooking methods'!$B:$B,'Cooking methods'!C:C)*$E124,"")</f>
        <v>0.21655995955600002</v>
      </c>
      <c r="AC124" cm="1">
        <f t="array" ref="AC124">IFERROR(_xlfn.XLOOKUP(Tool_Austria!$F124&amp;$E$2,'Cooking methods'!$A:$A&amp;'Cooking methods'!$B:$B,'Cooking methods'!D:D)*$E124,"")</f>
        <v>4.0375014638620005E-9</v>
      </c>
      <c r="AD124" cm="1">
        <f t="array" ref="AD124">IFERROR(_xlfn.XLOOKUP(Tool_Austria!$F124&amp;$E$2,'Cooking methods'!$A:$A&amp;'Cooking methods'!$B:$B,'Cooking methods'!E:E)*$E124,"")</f>
        <v>0.1475378494</v>
      </c>
      <c r="AE124" cm="1">
        <f t="array" ref="AE124">IFERROR(_xlfn.XLOOKUP(Tool_Austria!$F124&amp;$E$2,'Cooking methods'!$A:$A&amp;'Cooking methods'!$B:$B,'Cooking methods'!F:F)*$E124,"")</f>
        <v>4.8667140319800004E-4</v>
      </c>
      <c r="AF124" cm="1">
        <f t="array" ref="AF124">IFERROR(_xlfn.XLOOKUP(Tool_Austria!$F124&amp;$E$2,'Cooking methods'!$A:$A&amp;'Cooking methods'!$B:$B,'Cooking methods'!G:G)*$E124,"")</f>
        <v>2.8366993198400003E-9</v>
      </c>
      <c r="AG124" cm="1">
        <f t="array" ref="AG124">IFERROR(_xlfn.XLOOKUP(Tool_Austria!$F124&amp;$E$2,'Cooking methods'!$A:$A&amp;'Cooking methods'!$B:$B,'Cooking methods'!H:H)*$E124,"")</f>
        <v>1.7065497205440001E-9</v>
      </c>
      <c r="AH124" cm="1">
        <f t="array" ref="AH124">IFERROR(_xlfn.XLOOKUP(Tool_Austria!$F124&amp;$E$2,'Cooking methods'!$A:$A&amp;'Cooking methods'!$B:$B,'Cooking methods'!I:I)*$E124,"")</f>
        <v>4.0839278705480005E-10</v>
      </c>
      <c r="AI124" cm="1">
        <f t="array" ref="AI124">IFERROR(_xlfn.XLOOKUP(Tool_Austria!$F124&amp;$E$2,'Cooking methods'!$A:$A&amp;'Cooking methods'!$B:$B,'Cooking methods'!J:J)*$E124,"")</f>
        <v>9.6871023751000007E-4</v>
      </c>
      <c r="AJ124" cm="1">
        <f t="array" ref="AJ124">IFERROR(_xlfn.XLOOKUP(Tool_Austria!$F124&amp;$E$2,'Cooking methods'!$A:$A&amp;'Cooking methods'!$B:$B,'Cooking methods'!K:K)*$E124,"")</f>
        <v>2.0757501167300004E-4</v>
      </c>
      <c r="AK124" cm="1">
        <f t="array" ref="AK124">IFERROR(_xlfn.XLOOKUP(Tool_Austria!$F124&amp;$E$2,'Cooking methods'!$A:$A&amp;'Cooking methods'!$B:$B,'Cooking methods'!L:L)*$E124,"")</f>
        <v>1.8716223086000003E-4</v>
      </c>
      <c r="AL124" cm="1">
        <f t="array" ref="AL124">IFERROR(_xlfn.XLOOKUP(Tool_Austria!$F124&amp;$E$2,'Cooking methods'!$A:$A&amp;'Cooking methods'!$B:$B,'Cooking methods'!M:M)*$E124,"")</f>
        <v>1.3748098760500002E-3</v>
      </c>
      <c r="AM124" cm="1">
        <f t="array" ref="AM124">IFERROR(_xlfn.XLOOKUP(Tool_Austria!$F124&amp;$E$2,'Cooking methods'!$A:$A&amp;'Cooking methods'!$B:$B,'Cooking methods'!N:N)*$E124,"")</f>
        <v>0.7064597601760001</v>
      </c>
      <c r="AN124" cm="1">
        <f t="array" ref="AN124">IFERROR(_xlfn.XLOOKUP(Tool_Austria!$F124&amp;$E$2,'Cooking methods'!$A:$A&amp;'Cooking methods'!$B:$B,'Cooking methods'!O:O)*$E124,"")</f>
        <v>0.56665810826000007</v>
      </c>
      <c r="AO124" cm="1">
        <f t="array" ref="AO124">IFERROR(_xlfn.XLOOKUP(Tool_Austria!$F124&amp;$E$2,'Cooking methods'!$A:$A&amp;'Cooking methods'!$B:$B,'Cooking methods'!P:P)*$E124,"")</f>
        <v>0.11081058931600002</v>
      </c>
      <c r="AP124" cm="1">
        <f t="array" ref="AP124">IFERROR(_xlfn.XLOOKUP(Tool_Austria!$F124&amp;$E$2,'Cooking methods'!$A:$A&amp;'Cooking methods'!$B:$B,'Cooking methods'!Q:Q)*$E124,"")</f>
        <v>5.1734272533079997</v>
      </c>
      <c r="AQ124" cm="1">
        <f t="array" ref="AQ124">IFERROR(_xlfn.XLOOKUP(Tool_Austria!$F124&amp;$E$2,'Cooking methods'!$A:$A&amp;'Cooking methods'!$B:$B,'Cooking methods'!R:R)*$E124,"")</f>
        <v>3.6582588341480006E-7</v>
      </c>
      <c r="AR124" cm="1">
        <f t="array" ref="AR124">IFERROR(_xlfn.XLOOKUP(Tool_Austria!$G124&amp;$E$2,'Waste management'!$A:$A&amp;'Waste management'!$B:$B,'Waste management'!C:C)*$E124,"")</f>
        <v>4.5922998E-2</v>
      </c>
      <c r="AS124" cm="1">
        <f t="array" ref="AS124">IFERROR(_xlfn.XLOOKUP(Tool_Austria!$G124&amp;$E$2,'Waste management'!$A:$A&amp;'Waste management'!$B:$B,'Waste management'!D:D)*$E124,"")</f>
        <v>3.133172202E-10</v>
      </c>
      <c r="AT124" cm="1">
        <f t="array" ref="AT124">IFERROR(_xlfn.XLOOKUP(Tool_Austria!$G124&amp;$E$2,'Waste management'!$A:$A&amp;'Waste management'!$B:$B,'Waste management'!E:E)*$E124,"")</f>
        <v>8.4480600000000014E-4</v>
      </c>
      <c r="AU124" cm="1">
        <f t="array" ref="AU124">IFERROR(_xlfn.XLOOKUP(Tool_Austria!$G124&amp;$E$2,'Waste management'!$A:$A&amp;'Waste management'!$B:$B,'Waste management'!F:F)*$E124,"")</f>
        <v>9.8424000000000005E-5</v>
      </c>
      <c r="AV124" cm="1">
        <f t="array" ref="AV124">IFERROR(_xlfn.XLOOKUP(Tool_Austria!$G124&amp;$E$2,'Waste management'!$A:$A&amp;'Waste management'!$B:$B,'Waste management'!G:G)*$E124,"")</f>
        <v>9.4975879200000007E-9</v>
      </c>
      <c r="AW124" cm="1">
        <f t="array" ref="AW124">IFERROR(_xlfn.XLOOKUP(Tool_Austria!$G124&amp;$E$2,'Waste management'!$A:$A&amp;'Waste management'!$B:$B,'Waste management'!H:H)*$E124,"")</f>
        <v>3.0958531019999998E-10</v>
      </c>
      <c r="AX124" cm="1">
        <f t="array" ref="AX124">IFERROR(_xlfn.XLOOKUP(Tool_Austria!$G124&amp;$E$2,'Waste management'!$A:$A&amp;'Waste management'!$B:$B,'Waste management'!I:I)*$E124,"")</f>
        <v>2.2010641140000002E-10</v>
      </c>
      <c r="AY124" cm="1">
        <f t="array" ref="AY124">IFERROR(_xlfn.XLOOKUP(Tool_Austria!$G124&amp;$E$2,'Waste management'!$A:$A&amp;'Waste management'!$B:$B,'Waste management'!J:J)*$E124,"")</f>
        <v>1.8126420000000002E-3</v>
      </c>
      <c r="AZ124" cm="1">
        <f t="array" ref="AZ124">IFERROR(_xlfn.XLOOKUP(Tool_Austria!$G124&amp;$E$2,'Waste management'!$A:$A&amp;'Waste management'!$B:$B,'Waste management'!K:K)*$E124,"")</f>
        <v>4.4122002840000005E-6</v>
      </c>
      <c r="BA124" cm="1">
        <f t="array" ref="BA124">IFERROR(_xlfn.XLOOKUP(Tool_Austria!$G124&amp;$E$2,'Waste management'!$A:$A&amp;'Waste management'!$B:$B,'Waste management'!L:L)*$E124,"")</f>
        <v>7.9396508280000008E-5</v>
      </c>
      <c r="BB124" cm="1">
        <f t="array" ref="BB124">IFERROR(_xlfn.XLOOKUP(Tool_Austria!$G124&amp;$E$2,'Waste management'!$A:$A&amp;'Waste management'!$B:$B,'Waste management'!M:M)*$E124,"")</f>
        <v>7.9887480000000004E-3</v>
      </c>
      <c r="BC124" cm="1">
        <f t="array" ref="BC124">IFERROR(_xlfn.XLOOKUP(Tool_Austria!$G124&amp;$E$2,'Waste management'!$A:$A&amp;'Waste management'!$B:$B,'Waste management'!N:N)*$E124,"")</f>
        <v>6.8692898280000003</v>
      </c>
      <c r="BD124" cm="1">
        <f t="array" ref="BD124">IFERROR(_xlfn.XLOOKUP(Tool_Austria!$G124&amp;$E$2,'Waste management'!$A:$A&amp;'Waste management'!$B:$B,'Waste management'!O:O)*$E124,"")</f>
        <v>0.43799500200000002</v>
      </c>
      <c r="BE124" cm="1">
        <f t="array" ref="BE124">IFERROR(_xlfn.XLOOKUP(Tool_Austria!$G124&amp;$E$2,'Waste management'!$A:$A&amp;'Waste management'!$B:$B,'Waste management'!P:P)*$E124,"")</f>
        <v>9.456906000000001E-3</v>
      </c>
      <c r="BF124" cm="1">
        <f t="array" ref="BF124">IFERROR(_xlfn.XLOOKUP(Tool_Austria!$G124&amp;$E$2,'Waste management'!$A:$A&amp;'Waste management'!$B:$B,'Waste management'!Q:Q)*$E124,"")</f>
        <v>0.27525091800000001</v>
      </c>
      <c r="BG124" cm="1">
        <f t="array" ref="BG124">IFERROR(_xlfn.XLOOKUP(Tool_Austria!$G124&amp;$E$2,'Waste management'!$A:$A&amp;'Waste management'!$B:$B,'Waste management'!R:R)*$E124,"")</f>
        <v>8.9451012000000002E-8</v>
      </c>
      <c r="BH124">
        <f>IFERROR((L124+AR124+AB124)*_xlfn.XLOOKUP(Tool_Austria!BH$4,Monetization_Factors!$A:$A,Monetization_Factors!$D:$D),"")</f>
        <v>0.74295671286144327</v>
      </c>
      <c r="BI124">
        <f>IFERROR((M124+AS124+AC124)*_xlfn.XLOOKUP(Tool_Austria!BI$4,Monetization_Factors!$A:$A,Monetization_Factors!$D:$D),"")</f>
        <v>2.5072125990510108E-6</v>
      </c>
      <c r="BJ124">
        <f>IFERROR((N124+AT124+AD124)*_xlfn.XLOOKUP(Tool_Austria!BJ$4,Monetization_Factors!$A:$A,Monetization_Factors!$D:$D),"")</f>
        <v>1.0438385610048492E-3</v>
      </c>
      <c r="BK124">
        <f>IFERROR((O124+AU124+AE124)*_xlfn.XLOOKUP(Tool_Austria!BK$4,Monetization_Factors!$A:$A,Monetization_Factors!$D:$D),"")</f>
        <v>1.6331305081222283E-2</v>
      </c>
      <c r="BL124">
        <f>IFERROR((P124+AV124+AF124)*_xlfn.XLOOKUP(Tool_Austria!BL$4,Monetization_Factors!$A:$A,Monetization_Factors!$D:$D),"")</f>
        <v>0.48474948406661744</v>
      </c>
      <c r="BM124">
        <f>IFERROR((Q124+AW124+AG124)*_xlfn.XLOOKUP(Tool_Austria!BM$4,Monetization_Factors!$A:$A,Monetization_Factors!$D:$D),"")</f>
        <v>1.3457399273479593E-2</v>
      </c>
      <c r="BN124">
        <f>IFERROR((R124+AX124+AH124)*_xlfn.XLOOKUP(Tool_Austria!BN$4,Monetization_Factors!$A:$A,Monetization_Factors!$D:$D),"")</f>
        <v>3.6254210857686307E-3</v>
      </c>
      <c r="BO124">
        <f>IFERROR((S124+AY124+AI124)*_xlfn.XLOOKUP(Tool_Austria!BO$4,Monetization_Factors!$A:$A,Monetization_Factors!$D:$D),"")</f>
        <v>2.9503436432740018E-2</v>
      </c>
      <c r="BP124">
        <f>IFERROR((T124+AZ124+AJ124)*_xlfn.XLOOKUP(Tool_Austria!BP$4,Monetization_Factors!$A:$A,Monetization_Factors!$D:$D),"")</f>
        <v>1.7489222342752984E-3</v>
      </c>
      <c r="BQ124">
        <f>IFERROR((U124+BA124+AK124)*_xlfn.XLOOKUP(Tool_Austria!BQ$4,Monetization_Factors!$A:$A,Monetization_Factors!$D:$D),"")</f>
        <v>7.4801938029233267E-2</v>
      </c>
      <c r="BR124" t="str">
        <f>IFERROR((V124+BB124+AL124)*_xlfn.XLOOKUP(Tool_Austria!BR$4,Monetization_Factors!$A:$A,Monetization_Factors!$D:$D),"")</f>
        <v/>
      </c>
      <c r="BS124">
        <f>IFERROR((W124+BC124+AM124)*_xlfn.XLOOKUP(Tool_Austria!BS$4,Monetization_Factors!$A:$A,Monetization_Factors!$D:$D),"")</f>
        <v>3.4720998156168967E-3</v>
      </c>
      <c r="BT124">
        <f>IFERROR((X124+BD124+AN124)*_xlfn.XLOOKUP(Tool_Austria!BT$4,Monetization_Factors!$A:$A,Monetization_Factors!$D:$D),"")</f>
        <v>5.5836649874676431E-2</v>
      </c>
      <c r="BU124">
        <f>IFERROR((Y124+BE124+AO124)*_xlfn.XLOOKUP(Tool_Austria!BU$4,Monetization_Factors!$A:$A,Monetization_Factors!$D:$D),"")</f>
        <v>5.1886942354341572E-3</v>
      </c>
      <c r="BV124">
        <f>IFERROR((Z124+BF124+AP124)*_xlfn.XLOOKUP(Tool_Austria!BV$4,Monetization_Factors!$A:$A,Monetization_Factors!$D:$D),"")</f>
        <v>5.5530860455932897E-2</v>
      </c>
      <c r="BW124">
        <f>IFERROR((AA124+BG124+AQ124)*_xlfn.XLOOKUP(Tool_Austria!BW$4,Monetization_Factors!$A:$A,Monetization_Factors!$D:$D),"")</f>
        <v>2.4620894745873578E-5</v>
      </c>
      <c r="BX124" s="38" t="str" cm="1">
        <f t="array" ref="BX124">IFERROR(_xlfn.IFS(I124&lt;&gt;0,I124*E124,I124="",J124*E124),"")</f>
        <v/>
      </c>
      <c r="BY124" s="38">
        <f t="shared" si="43"/>
        <v>1.4882738901147901</v>
      </c>
      <c r="BZ124" s="38">
        <f t="shared" si="44"/>
        <v>1.4882738901147901</v>
      </c>
      <c r="CA124" s="38">
        <f t="shared" si="45"/>
        <v>2.2896521386381384E-3</v>
      </c>
      <c r="CB124">
        <f t="shared" ref="CB124:CQ153" si="110">IFERROR((L124+AB124+AR124),"")</f>
        <v>5.710620620229685</v>
      </c>
      <c r="CC124">
        <f t="shared" si="108"/>
        <v>6.2631717418588324E-8</v>
      </c>
      <c r="CD124">
        <f t="shared" si="108"/>
        <v>0.68395360513473691</v>
      </c>
      <c r="CE124">
        <f t="shared" si="108"/>
        <v>1.0789185472461158E-2</v>
      </c>
      <c r="CF124">
        <f t="shared" si="108"/>
        <v>4.8558761515562952E-7</v>
      </c>
      <c r="CG124">
        <f t="shared" si="108"/>
        <v>6.4804652663796651E-8</v>
      </c>
      <c r="CH124">
        <f t="shared" si="108"/>
        <v>3.1535235773600641E-9</v>
      </c>
      <c r="CI124">
        <f t="shared" si="108"/>
        <v>6.7384141046773163E-2</v>
      </c>
      <c r="CJ124">
        <f t="shared" si="108"/>
        <v>7.1695025753805268E-4</v>
      </c>
      <c r="CK124">
        <f t="shared" si="108"/>
        <v>1.8285979763982104E-2</v>
      </c>
      <c r="CL124">
        <f t="shared" si="108"/>
        <v>0.28693206753078682</v>
      </c>
      <c r="CM124">
        <f t="shared" si="108"/>
        <v>71.350289213649702</v>
      </c>
      <c r="CN124">
        <f t="shared" si="108"/>
        <v>250.75666685552321</v>
      </c>
      <c r="CO124">
        <f t="shared" si="108"/>
        <v>0.81648367178547376</v>
      </c>
      <c r="CP124">
        <f t="shared" si="108"/>
        <v>33.628973359097472</v>
      </c>
      <c r="CQ124">
        <f t="shared" si="108"/>
        <v>1.1785296082993748E-5</v>
      </c>
      <c r="CR124">
        <f t="shared" ref="CR124:DG153" si="111">IFERROR((L124+AB124+AR124)/$F$2,"")</f>
        <v>8.7855701849687464E-3</v>
      </c>
      <c r="CS124">
        <f t="shared" si="109"/>
        <v>9.6356488336289728E-11</v>
      </c>
      <c r="CT124">
        <f t="shared" si="109"/>
        <v>1.0522363155919029E-3</v>
      </c>
      <c r="CU124">
        <f t="shared" si="109"/>
        <v>1.6598746880709473E-5</v>
      </c>
      <c r="CV124">
        <f t="shared" si="109"/>
        <v>7.4705786947019922E-10</v>
      </c>
      <c r="CW124">
        <f t="shared" si="109"/>
        <v>9.9699465636610229E-11</v>
      </c>
      <c r="CX124">
        <f t="shared" si="109"/>
        <v>4.8515747344000991E-12</v>
      </c>
      <c r="CY124">
        <f t="shared" si="109"/>
        <v>1.0366790930272794E-4</v>
      </c>
      <c r="CZ124">
        <f t="shared" si="109"/>
        <v>1.1030003962123887E-6</v>
      </c>
      <c r="DA124">
        <f t="shared" si="109"/>
        <v>2.8132276559972468E-5</v>
      </c>
      <c r="DB124">
        <f t="shared" si="109"/>
        <v>4.4143395004736432E-4</v>
      </c>
      <c r="DC124">
        <f t="shared" si="109"/>
        <v>0.10976967571330723</v>
      </c>
      <c r="DD124">
        <f t="shared" si="109"/>
        <v>0.38577948747003571</v>
      </c>
      <c r="DE124">
        <f t="shared" si="109"/>
        <v>1.2561287258238058E-3</v>
      </c>
      <c r="DF124">
        <f t="shared" si="109"/>
        <v>5.1736882090919187E-2</v>
      </c>
      <c r="DG124">
        <f t="shared" si="109"/>
        <v>1.8131224743067303E-8</v>
      </c>
      <c r="DH124" s="5">
        <f>IFERROR(((((L124+AB124)*(1/$H124))+AR124)/$F$2)/($B$2*('CAR.CAP_per person'!B$2)/(_xlfn.XLOOKUP($E$2,EU_countries_GDP!$A$2:$A$29,EU_countries_GDP!$E$2:$E$29))),"")</f>
        <v>0.16874876880154926</v>
      </c>
      <c r="DI124" s="5">
        <f>IFERROR(((((M124+AC124)*(1/$H124))+AS124)/$F$2)/($B$2*('CAR.CAP_per person'!C$2)/(_xlfn.XLOOKUP($E$2,EU_countries_GDP!$A$2:$A$29,EU_countries_GDP!$E$2:$E$29))),"")</f>
        <v>2.3388978624202932E-5</v>
      </c>
      <c r="DJ124" s="5">
        <f>IFERROR(((((N124+AD124)*(1/$H124))+AT124)/$F$2)/($B$2*('CAR.CAP_per person'!D$2)/(_xlfn.XLOOKUP($E$2,EU_countries_GDP!$A$2:$A$29,EU_countries_GDP!$E$2:$E$29))),"")</f>
        <v>2.6168395140784852E-4</v>
      </c>
      <c r="DK124" s="5">
        <f>IFERROR(((((O124+AE124)*(1/$H124))+AU124)/$F$2)/($B$2*('CAR.CAP_per person'!E$2)/(_xlfn.XLOOKUP($E$2,EU_countries_GDP!$A$2:$A$29,EU_countries_GDP!$E$2:$E$29))),"")</f>
        <v>5.3393909581565318E-3</v>
      </c>
      <c r="DL124" s="5">
        <f>IFERROR(((((P124+AF124)*(1/$H124))+AV124)/$F$2)/($B$2*('CAR.CAP_per person'!F$2)/(_xlfn.XLOOKUP($E$2,EU_countries_GDP!$A$2:$A$29,EU_countries_GDP!$E$2:$E$29))),"")</f>
        <v>0.18868322610860455</v>
      </c>
      <c r="DM124" s="5">
        <f>IFERROR(((((Q124+AG124)*(1/$H124))+AW124)/$F$2)/($B$2*('CAR.CAP_per person'!G$2)/(_xlfn.XLOOKUP($E$2,EU_countries_GDP!$A$2:$A$29,EU_countries_GDP!$E$2:$E$29))),"")</f>
        <v>1.3580835659370403E-2</v>
      </c>
      <c r="DN124" s="5">
        <f>IFERROR(((((R124+AH124)*(1/$H124))+AX124)/$F$2)/($B$2*('CAR.CAP_per person'!H$2)/(_xlfn.XLOOKUP($E$2,EU_countries_GDP!$A$2:$A$29,EU_countries_GDP!$E$2:$E$29))),"")</f>
        <v>1.5248324717212386E-4</v>
      </c>
      <c r="DO124" s="5">
        <f>IFERROR(((((S124+AI124)*(1/$H124))+AY124)/$F$2)/($B$2*('CAR.CAP_per person'!I$2)/(_xlfn.XLOOKUP($E$2,EU_countries_GDP!$A$2:$A$29,EU_countries_GDP!$E$2:$E$29))),"")</f>
        <v>1.34649495849188E-2</v>
      </c>
      <c r="DP124" s="5">
        <f>IFERROR(((((T124+AJ124)*(1/$H124))+AZ124)/$F$2)/($B$2*('CAR.CAP_per person'!J$2)/(_xlfn.XLOOKUP($E$2,EU_countries_GDP!$A$2:$A$29,EU_countries_GDP!$E$2:$E$29))),"")</f>
        <v>2.4854258302359267E-2</v>
      </c>
      <c r="DQ124" s="5">
        <f>IFERROR(((((U124+AK124)*(1/$H124))+BA124)/$F$2)/($B$2*('CAR.CAP_per person'!K$2)/(_xlfn.XLOOKUP($E$2,EU_countries_GDP!$A$2:$A$29,EU_countries_GDP!$E$2:$E$29))),"")</f>
        <v>1.836964940882602E-2</v>
      </c>
      <c r="DR124" s="5">
        <f>IFERROR(((((V124+AL124)*(1/$H124))+BB124)/$F$2)/($B$2*('CAR.CAP_per person'!L$2)/(_xlfn.XLOOKUP($E$2,EU_countries_GDP!$A$2:$A$29,EU_countries_GDP!$E$2:$E$29))),"")</f>
        <v>9.370687586859652E-3</v>
      </c>
      <c r="DS124" s="5">
        <f>IFERROR(((((W124+AM124)*(1/$H124))+BC124)/$F$2)/($B$2*('CAR.CAP_per person'!M$2)/(_xlfn.XLOOKUP($E$2,EU_countries_GDP!$A$2:$A$29,EU_countries_GDP!$E$2:$E$29))),"")</f>
        <v>0.10697941467257632</v>
      </c>
      <c r="DT124" s="5">
        <f>IFERROR(((((X124+AN124)*(1/$H124))+BD124)/$F$2)/($B$2*('CAR.CAP_per person'!N$2)/(_xlfn.XLOOKUP($E$2,EU_countries_GDP!$A$2:$A$29,EU_countries_GDP!$E$2:$E$29))),"")</f>
        <v>3.9727078150373147</v>
      </c>
      <c r="DU124" s="5">
        <f>IFERROR(((((Y124+AO124)*(1/$H124))+BE124)/$F$2)/($B$2*('CAR.CAP_per person'!O$2)/(_xlfn.XLOOKUP($E$2,EU_countries_GDP!$A$2:$A$29,EU_countries_GDP!$E$2:$E$29))),"")</f>
        <v>9.0284770932359468E-4</v>
      </c>
      <c r="DV124" s="5">
        <f>IFERROR(((((Z124+AP124)*(1/$H124))+BF124)/$F$2)/($B$2*('CAR.CAP_per person'!P$2)/(_xlfn.XLOOKUP($E$2,EU_countries_GDP!$A$2:$A$29,EU_countries_GDP!$E$2:$E$29))),"")</f>
        <v>3.0209750478620217E-2</v>
      </c>
      <c r="DW124" s="5">
        <f>IFERROR(((((AA124+AQ124)*(1/$H124))+BG124)/$F$2)/($B$2*('CAR.CAP_per person'!Q$2)/(_xlfn.XLOOKUP($E$2,EU_countries_GDP!$A$2:$A$29,EU_countries_GDP!$E$2:$E$29))),"")</f>
        <v>1.0788329035462323E-2</v>
      </c>
    </row>
    <row r="125" spans="1:127">
      <c r="A125" t="s">
        <v>176</v>
      </c>
      <c r="B125" t="str">
        <f>_xlfn.XLOOKUP(D125,Table5[Ingredient],Table5[Category],"",FALSE)</f>
        <v>Dairy products</v>
      </c>
      <c r="C125" s="33" t="s">
        <v>229</v>
      </c>
      <c r="D125" s="33" t="s">
        <v>183</v>
      </c>
      <c r="E125" s="33">
        <v>0.27340000000000003</v>
      </c>
      <c r="F125" s="33" t="s">
        <v>182</v>
      </c>
      <c r="G125" s="33" t="s">
        <v>180</v>
      </c>
      <c r="H125" s="91">
        <f>Dataset_AT!S4</f>
        <v>0.75944444444444448</v>
      </c>
      <c r="I125" s="33"/>
      <c r="J125" s="37">
        <f>IFERROR(INDEX('AveragePrices&amp;Codes'!G:AG, MATCH($D125, 'AveragePrices&amp;Codes'!$A:$A, 0), MATCH(Tool_Austria!$E$2, 'AveragePrices&amp;Codes'!$G$1:$AG$1, 0)),"")</f>
        <v>0.51222692307692297</v>
      </c>
      <c r="K125" s="37">
        <f>IFERROR(E125/(_xlfn.XLOOKUP(A125,Dataset_AT!$V$2:$V$9,Dataset_AT!$W$2:$W$9)),"")</f>
        <v>4.0805970149253735E-3</v>
      </c>
      <c r="L125">
        <f>IFERROR(IF($F125="Raw",_xlfn.XLOOKUP(_xlfn.XLOOKUP(Tool_Austria!$D125,'AveragePrices&amp;Codes'!$A:$A,'AveragePrices&amp;Codes'!$B:$B),AGRIBALYSE_Raw!$B:$B,AGRIBALYSE_Raw!O:O)*$E125,_xlfn.XLOOKUP(_xlfn.XLOOKUP(Tool_Austria!$D125,'AveragePrices&amp;Codes'!$A:$A,'AveragePrices&amp;Codes'!$B:$B),AGRIBALYSE_Cooked!$C:$C,AGRIBALYSE_Cooked!P:P)*$E125),"")</f>
        <v>0.41899263717894747</v>
      </c>
      <c r="M125">
        <f>IFERROR(IF($F125="Raw",_xlfn.XLOOKUP(_xlfn.XLOOKUP(Tool_Austria!$D125,'AveragePrices&amp;Codes'!$A:$A,'AveragePrices&amp;Codes'!$B:$B),AGRIBALYSE_Raw!$B:$B,AGRIBALYSE_Raw!P:P)*$E125,_xlfn.XLOOKUP(_xlfn.XLOOKUP(Tool_Austria!$D125,'AveragePrices&amp;Codes'!$A:$A,'AveragePrices&amp;Codes'!$B:$B),AGRIBALYSE_Cooked!$C:$C,AGRIBALYSE_Cooked!Q:Q)*$E125),"")</f>
        <v>6.5623027818947386E-9</v>
      </c>
      <c r="N125">
        <f>IFERROR(IF($F125="Raw",_xlfn.XLOOKUP(_xlfn.XLOOKUP(Tool_Austria!$D125,'AveragePrices&amp;Codes'!$A:$A,'AveragePrices&amp;Codes'!$B:$B),AGRIBALYSE_Raw!$B:$B,AGRIBALYSE_Raw!Q:Q)*$E125,_xlfn.XLOOKUP(_xlfn.XLOOKUP(Tool_Austria!$D125,'AveragePrices&amp;Codes'!$A:$A,'AveragePrices&amp;Codes'!$B:$B),AGRIBALYSE_Cooked!$C:$C,AGRIBALYSE_Cooked!R:R)*$E125),"")</f>
        <v>3.89221219031579E-2</v>
      </c>
      <c r="O125">
        <f>IFERROR(IF($F125="Raw",_xlfn.XLOOKUP(_xlfn.XLOOKUP(Tool_Austria!$D125,'AveragePrices&amp;Codes'!$A:$A,'AveragePrices&amp;Codes'!$B:$B),AGRIBALYSE_Raw!$B:$B,AGRIBALYSE_Raw!R:R)*$E125,_xlfn.XLOOKUP(_xlfn.XLOOKUP(Tool_Austria!$D125,'AveragePrices&amp;Codes'!$A:$A,'AveragePrices&amp;Codes'!$B:$B),AGRIBALYSE_Cooked!$C:$C,AGRIBALYSE_Cooked!S:S)*$E125),"")</f>
        <v>8.7469754147368438E-4</v>
      </c>
      <c r="P125">
        <f>IFERROR(IF($F125="Raw",_xlfn.XLOOKUP(_xlfn.XLOOKUP(Tool_Austria!$D125,'AveragePrices&amp;Codes'!$A:$A,'AveragePrices&amp;Codes'!$B:$B),AGRIBALYSE_Raw!$B:$B,AGRIBALYSE_Raw!S:S)*$E125,_xlfn.XLOOKUP(_xlfn.XLOOKUP(Tool_Austria!$D125,'AveragePrices&amp;Codes'!$A:$A,'AveragePrices&amp;Codes'!$B:$B),AGRIBALYSE_Cooked!$C:$C,AGRIBALYSE_Cooked!T:T)*$E125),"")</f>
        <v>3.4738762311578953E-8</v>
      </c>
      <c r="Q125">
        <f>IFERROR(IF($F125="Raw",_xlfn.XLOOKUP(_xlfn.XLOOKUP(Tool_Austria!$D125,'AveragePrices&amp;Codes'!$A:$A,'AveragePrices&amp;Codes'!$B:$B),AGRIBALYSE_Raw!$B:$B,AGRIBALYSE_Raw!T:T)*$E125,_xlfn.XLOOKUP(_xlfn.XLOOKUP(Tool_Austria!$D125,'AveragePrices&amp;Codes'!$A:$A,'AveragePrices&amp;Codes'!$B:$B),AGRIBALYSE_Cooked!$C:$C,AGRIBALYSE_Cooked!U:U)*$E125),"")</f>
        <v>4.9163878722105277E-9</v>
      </c>
      <c r="R125">
        <f>IFERROR(IF($F125="Raw",_xlfn.XLOOKUP(_xlfn.XLOOKUP(Tool_Austria!$D125,'AveragePrices&amp;Codes'!$A:$A,'AveragePrices&amp;Codes'!$B:$B),AGRIBALYSE_Raw!$B:$B,AGRIBALYSE_Raw!U:U)*$E125,_xlfn.XLOOKUP(_xlfn.XLOOKUP(Tool_Austria!$D125,'AveragePrices&amp;Codes'!$A:$A,'AveragePrices&amp;Codes'!$B:$B),AGRIBALYSE_Cooked!$C:$C,AGRIBALYSE_Cooked!V:V)*$E125),"")</f>
        <v>2.0519095640631582E-10</v>
      </c>
      <c r="S125">
        <f>IFERROR(IF($F125="Raw",_xlfn.XLOOKUP(_xlfn.XLOOKUP(Tool_Austria!$D125,'AveragePrices&amp;Codes'!$A:$A,'AveragePrices&amp;Codes'!$B:$B),AGRIBALYSE_Raw!$B:$B,AGRIBALYSE_Raw!V:V)*$E125,_xlfn.XLOOKUP(_xlfn.XLOOKUP(Tool_Austria!$D125,'AveragePrices&amp;Codes'!$A:$A,'AveragePrices&amp;Codes'!$B:$B),AGRIBALYSE_Cooked!$C:$C,AGRIBALYSE_Cooked!W:W)*$E125),"")</f>
        <v>4.6497089075789484E-3</v>
      </c>
      <c r="T125">
        <f>IFERROR(IF($F125="Raw",_xlfn.XLOOKUP(_xlfn.XLOOKUP(Tool_Austria!$D125,'AveragePrices&amp;Codes'!$A:$A,'AveragePrices&amp;Codes'!$B:$B),AGRIBALYSE_Raw!$B:$B,AGRIBALYSE_Raw!W:W)*$E125,_xlfn.XLOOKUP(_xlfn.XLOOKUP(Tool_Austria!$D125,'AveragePrices&amp;Codes'!$A:$A,'AveragePrices&amp;Codes'!$B:$B),AGRIBALYSE_Cooked!$C:$C,AGRIBALYSE_Cooked!X:X)*$E125),"")</f>
        <v>3.5585225978947373E-5</v>
      </c>
      <c r="U125">
        <f>IFERROR(IF($F125="Raw",_xlfn.XLOOKUP(_xlfn.XLOOKUP(Tool_Austria!$D125,'AveragePrices&amp;Codes'!$A:$A,'AveragePrices&amp;Codes'!$B:$B),AGRIBALYSE_Raw!$B:$B,AGRIBALYSE_Raw!X:X)*$E125,_xlfn.XLOOKUP(_xlfn.XLOOKUP(Tool_Austria!$D125,'AveragePrices&amp;Codes'!$A:$A,'AveragePrices&amp;Codes'!$B:$B),AGRIBALYSE_Cooked!$C:$C,AGRIBALYSE_Cooked!Y:Y)*$E125),"")</f>
        <v>1.2552697083368424E-3</v>
      </c>
      <c r="V125">
        <f>IFERROR(IF($F125="Raw",_xlfn.XLOOKUP(_xlfn.XLOOKUP(Tool_Austria!$D125,'AveragePrices&amp;Codes'!$A:$A,'AveragePrices&amp;Codes'!$B:$B),AGRIBALYSE_Raw!$B:$B,AGRIBALYSE_Raw!Y:Y)*$E125,_xlfn.XLOOKUP(_xlfn.XLOOKUP(Tool_Austria!$D125,'AveragePrices&amp;Codes'!$A:$A,'AveragePrices&amp;Codes'!$B:$B),AGRIBALYSE_Cooked!$C:$C,AGRIBALYSE_Cooked!Z:Z)*$E125),"")</f>
        <v>1.9885826703157899E-2</v>
      </c>
      <c r="W125">
        <f>IFERROR(IF($F125="Raw",_xlfn.XLOOKUP(_xlfn.XLOOKUP(Tool_Austria!$D125,'AveragePrices&amp;Codes'!$A:$A,'AveragePrices&amp;Codes'!$B:$B),AGRIBALYSE_Raw!$B:$B,AGRIBALYSE_Raw!Z:Z)*$E125,_xlfn.XLOOKUP(_xlfn.XLOOKUP(Tool_Austria!$D125,'AveragePrices&amp;Codes'!$A:$A,'AveragePrices&amp;Codes'!$B:$B),AGRIBALYSE_Cooked!$C:$C,AGRIBALYSE_Cooked!AA:AA)*$E125),"")</f>
        <v>4.8251177429473691</v>
      </c>
      <c r="X125">
        <f>IFERROR(IF($F125="Raw",_xlfn.XLOOKUP(_xlfn.XLOOKUP(Tool_Austria!$D125,'AveragePrices&amp;Codes'!$A:$A,'AveragePrices&amp;Codes'!$B:$B),AGRIBALYSE_Raw!$B:$B,AGRIBALYSE_Raw!AA:AA)*$E125,_xlfn.XLOOKUP(_xlfn.XLOOKUP(Tool_Austria!$D125,'AveragePrices&amp;Codes'!$A:$A,'AveragePrices&amp;Codes'!$B:$B),AGRIBALYSE_Cooked!$C:$C,AGRIBALYSE_Cooked!AB:AB)*$E125),"")</f>
        <v>18.365015892210533</v>
      </c>
      <c r="Y125">
        <f>IFERROR(IF($F125="Raw",_xlfn.XLOOKUP(_xlfn.XLOOKUP(Tool_Austria!$D125,'AveragePrices&amp;Codes'!$A:$A,'AveragePrices&amp;Codes'!$B:$B),AGRIBALYSE_Raw!$B:$B,AGRIBALYSE_Raw!AB:AB)*$E125,_xlfn.XLOOKUP(_xlfn.XLOOKUP(Tool_Austria!$D125,'AveragePrices&amp;Codes'!$A:$A,'AveragePrices&amp;Codes'!$B:$B),AGRIBALYSE_Cooked!$C:$C,AGRIBALYSE_Cooked!AC:AC)*$E125),"")</f>
        <v>5.0144029233684224E-2</v>
      </c>
      <c r="Z125">
        <f>IFERROR(IF($F125="Raw",_xlfn.XLOOKUP(_xlfn.XLOOKUP(Tool_Austria!$D125,'AveragePrices&amp;Codes'!$A:$A,'AveragePrices&amp;Codes'!$B:$B),AGRIBALYSE_Raw!$B:$B,AGRIBALYSE_Raw!AC:AC)*$E125,_xlfn.XLOOKUP(_xlfn.XLOOKUP(Tool_Austria!$D125,'AveragePrices&amp;Codes'!$A:$A,'AveragePrices&amp;Codes'!$B:$B),AGRIBALYSE_Cooked!$C:$C,AGRIBALYSE_Cooked!AD:AD)*$E125),"")</f>
        <v>2.4682895620631586</v>
      </c>
      <c r="AA125">
        <f>IFERROR(IF($F125="Raw",_xlfn.XLOOKUP(_xlfn.XLOOKUP(Tool_Austria!$D125,'AveragePrices&amp;Codes'!$A:$A,'AveragePrices&amp;Codes'!$B:$B),AGRIBALYSE_Raw!$B:$B,AGRIBALYSE_Raw!AD:AD)*$E125,_xlfn.XLOOKUP(_xlfn.XLOOKUP(Tool_Austria!$D125,'AveragePrices&amp;Codes'!$A:$A,'AveragePrices&amp;Codes'!$B:$B),AGRIBALYSE_Cooked!$C:$C,AGRIBALYSE_Cooked!AE:AE)*$E125),"")</f>
        <v>9.6709261101052651E-7</v>
      </c>
      <c r="AB125" cm="1">
        <f t="array" ref="AB125">IFERROR(_xlfn.XLOOKUP(Tool_Austria!$F125&amp;$E$2,'Cooking methods'!$A:$A&amp;'Cooking methods'!$B:$B,'Cooking methods'!C:C)*$E125,"")</f>
        <v>7.2186653185333349E-2</v>
      </c>
      <c r="AC125" cm="1">
        <f t="array" ref="AC125">IFERROR(_xlfn.XLOOKUP(Tool_Austria!$F125&amp;$E$2,'Cooking methods'!$A:$A&amp;'Cooking methods'!$B:$B,'Cooking methods'!D:D)*$E125,"")</f>
        <v>1.3458338212873335E-9</v>
      </c>
      <c r="AD125" cm="1">
        <f t="array" ref="AD125">IFERROR(_xlfn.XLOOKUP(Tool_Austria!$F125&amp;$E$2,'Cooking methods'!$A:$A&amp;'Cooking methods'!$B:$B,'Cooking methods'!E:E)*$E125,"")</f>
        <v>4.9179283133333342E-2</v>
      </c>
      <c r="AE125" cm="1">
        <f t="array" ref="AE125">IFERROR(_xlfn.XLOOKUP(Tool_Austria!$F125&amp;$E$2,'Cooking methods'!$A:$A&amp;'Cooking methods'!$B:$B,'Cooking methods'!F:F)*$E125,"")</f>
        <v>1.6222380106600001E-4</v>
      </c>
      <c r="AF125" cm="1">
        <f t="array" ref="AF125">IFERROR(_xlfn.XLOOKUP(Tool_Austria!$F125&amp;$E$2,'Cooking methods'!$A:$A&amp;'Cooking methods'!$B:$B,'Cooking methods'!G:G)*$E125,"")</f>
        <v>9.4556643994666684E-10</v>
      </c>
      <c r="AG125" cm="1">
        <f t="array" ref="AG125">IFERROR(_xlfn.XLOOKUP(Tool_Austria!$F125&amp;$E$2,'Cooking methods'!$A:$A&amp;'Cooking methods'!$B:$B,'Cooking methods'!H:H)*$E125,"")</f>
        <v>5.6884990684800012E-10</v>
      </c>
      <c r="AH125" cm="1">
        <f t="array" ref="AH125">IFERROR(_xlfn.XLOOKUP(Tool_Austria!$F125&amp;$E$2,'Cooking methods'!$A:$A&amp;'Cooking methods'!$B:$B,'Cooking methods'!I:I)*$E125,"")</f>
        <v>1.3613092901826669E-10</v>
      </c>
      <c r="AI125" cm="1">
        <f t="array" ref="AI125">IFERROR(_xlfn.XLOOKUP(Tool_Austria!$F125&amp;$E$2,'Cooking methods'!$A:$A&amp;'Cooking methods'!$B:$B,'Cooking methods'!J:J)*$E125,"")</f>
        <v>3.2290341250333339E-4</v>
      </c>
      <c r="AJ125" cm="1">
        <f t="array" ref="AJ125">IFERROR(_xlfn.XLOOKUP(Tool_Austria!$F125&amp;$E$2,'Cooking methods'!$A:$A&amp;'Cooking methods'!$B:$B,'Cooking methods'!K:K)*$E125,"")</f>
        <v>6.919167055766668E-5</v>
      </c>
      <c r="AK125" cm="1">
        <f t="array" ref="AK125">IFERROR(_xlfn.XLOOKUP(Tool_Austria!$F125&amp;$E$2,'Cooking methods'!$A:$A&amp;'Cooking methods'!$B:$B,'Cooking methods'!L:L)*$E125,"")</f>
        <v>6.2387410286666686E-5</v>
      </c>
      <c r="AL125" cm="1">
        <f t="array" ref="AL125">IFERROR(_xlfn.XLOOKUP(Tool_Austria!$F125&amp;$E$2,'Cooking methods'!$A:$A&amp;'Cooking methods'!$B:$B,'Cooking methods'!M:M)*$E125,"")</f>
        <v>4.5826995868333337E-4</v>
      </c>
      <c r="AM125" cm="1">
        <f t="array" ref="AM125">IFERROR(_xlfn.XLOOKUP(Tool_Austria!$F125&amp;$E$2,'Cooking methods'!$A:$A&amp;'Cooking methods'!$B:$B,'Cooking methods'!N:N)*$E125,"")</f>
        <v>0.23548658672533337</v>
      </c>
      <c r="AN125" cm="1">
        <f t="array" ref="AN125">IFERROR(_xlfn.XLOOKUP(Tool_Austria!$F125&amp;$E$2,'Cooking methods'!$A:$A&amp;'Cooking methods'!$B:$B,'Cooking methods'!O:O)*$E125,"")</f>
        <v>0.18888603608666668</v>
      </c>
      <c r="AO125" cm="1">
        <f t="array" ref="AO125">IFERROR(_xlfn.XLOOKUP(Tool_Austria!$F125&amp;$E$2,'Cooking methods'!$A:$A&amp;'Cooking methods'!$B:$B,'Cooking methods'!P:P)*$E125,"")</f>
        <v>3.693686310533334E-2</v>
      </c>
      <c r="AP125" cm="1">
        <f t="array" ref="AP125">IFERROR(_xlfn.XLOOKUP(Tool_Austria!$F125&amp;$E$2,'Cooking methods'!$A:$A&amp;'Cooking methods'!$B:$B,'Cooking methods'!Q:Q)*$E125,"")</f>
        <v>1.7244757511026667</v>
      </c>
      <c r="AQ125" cm="1">
        <f t="array" ref="AQ125">IFERROR(_xlfn.XLOOKUP(Tool_Austria!$F125&amp;$E$2,'Cooking methods'!$A:$A&amp;'Cooking methods'!$B:$B,'Cooking methods'!R:R)*$E125,"")</f>
        <v>1.2194196113826671E-7</v>
      </c>
      <c r="AR125" cm="1">
        <f t="array" ref="AR125">IFERROR(_xlfn.XLOOKUP(Tool_Austria!$G125&amp;$E$2,'Waste management'!$A:$A&amp;'Waste management'!$B:$B,'Waste management'!C:C)*$E125,"")</f>
        <v>1.5307666000000001E-2</v>
      </c>
      <c r="AS125" cm="1">
        <f t="array" ref="AS125">IFERROR(_xlfn.XLOOKUP(Tool_Austria!$G125&amp;$E$2,'Waste management'!$A:$A&amp;'Waste management'!$B:$B,'Waste management'!D:D)*$E125,"")</f>
        <v>1.044390734E-10</v>
      </c>
      <c r="AT125" cm="1">
        <f t="array" ref="AT125">IFERROR(_xlfn.XLOOKUP(Tool_Austria!$G125&amp;$E$2,'Waste management'!$A:$A&amp;'Waste management'!$B:$B,'Waste management'!E:E)*$E125,"")</f>
        <v>2.8160200000000005E-4</v>
      </c>
      <c r="AU125" cm="1">
        <f t="array" ref="AU125">IFERROR(_xlfn.XLOOKUP(Tool_Austria!$G125&amp;$E$2,'Waste management'!$A:$A&amp;'Waste management'!$B:$B,'Waste management'!F:F)*$E125,"")</f>
        <v>3.2808000000000002E-5</v>
      </c>
      <c r="AV125" cm="1">
        <f t="array" ref="AV125">IFERROR(_xlfn.XLOOKUP(Tool_Austria!$G125&amp;$E$2,'Waste management'!$A:$A&amp;'Waste management'!$B:$B,'Waste management'!G:G)*$E125,"")</f>
        <v>3.1658626400000002E-9</v>
      </c>
      <c r="AW125" cm="1">
        <f t="array" ref="AW125">IFERROR(_xlfn.XLOOKUP(Tool_Austria!$G125&amp;$E$2,'Waste management'!$A:$A&amp;'Waste management'!$B:$B,'Waste management'!H:H)*$E125,"")</f>
        <v>1.0319510340000001E-10</v>
      </c>
      <c r="AX125" cm="1">
        <f t="array" ref="AX125">IFERROR(_xlfn.XLOOKUP(Tool_Austria!$G125&amp;$E$2,'Waste management'!$A:$A&amp;'Waste management'!$B:$B,'Waste management'!I:I)*$E125,"")</f>
        <v>7.3368803800000015E-11</v>
      </c>
      <c r="AY125" cm="1">
        <f t="array" ref="AY125">IFERROR(_xlfn.XLOOKUP(Tool_Austria!$G125&amp;$E$2,'Waste management'!$A:$A&amp;'Waste management'!$B:$B,'Waste management'!J:J)*$E125,"")</f>
        <v>6.0421400000000016E-4</v>
      </c>
      <c r="AZ125" cm="1">
        <f t="array" ref="AZ125">IFERROR(_xlfn.XLOOKUP(Tool_Austria!$G125&amp;$E$2,'Waste management'!$A:$A&amp;'Waste management'!$B:$B,'Waste management'!K:K)*$E125,"")</f>
        <v>1.4707334280000003E-6</v>
      </c>
      <c r="BA125" cm="1">
        <f t="array" ref="BA125">IFERROR(_xlfn.XLOOKUP(Tool_Austria!$G125&amp;$E$2,'Waste management'!$A:$A&amp;'Waste management'!$B:$B,'Waste management'!L:L)*$E125,"")</f>
        <v>2.6465502760000002E-5</v>
      </c>
      <c r="BB125" cm="1">
        <f t="array" ref="BB125">IFERROR(_xlfn.XLOOKUP(Tool_Austria!$G125&amp;$E$2,'Waste management'!$A:$A&amp;'Waste management'!$B:$B,'Waste management'!M:M)*$E125,"")</f>
        <v>2.6629160000000004E-3</v>
      </c>
      <c r="BC125" cm="1">
        <f t="array" ref="BC125">IFERROR(_xlfn.XLOOKUP(Tool_Austria!$G125&amp;$E$2,'Waste management'!$A:$A&amp;'Waste management'!$B:$B,'Waste management'!N:N)*$E125,"")</f>
        <v>2.2897632760000004</v>
      </c>
      <c r="BD125" cm="1">
        <f t="array" ref="BD125">IFERROR(_xlfn.XLOOKUP(Tool_Austria!$G125&amp;$E$2,'Waste management'!$A:$A&amp;'Waste management'!$B:$B,'Waste management'!O:O)*$E125,"")</f>
        <v>0.14599833400000001</v>
      </c>
      <c r="BE125" cm="1">
        <f t="array" ref="BE125">IFERROR(_xlfn.XLOOKUP(Tool_Austria!$G125&amp;$E$2,'Waste management'!$A:$A&amp;'Waste management'!$B:$B,'Waste management'!P:P)*$E125,"")</f>
        <v>3.1523020000000005E-3</v>
      </c>
      <c r="BF125" cm="1">
        <f t="array" ref="BF125">IFERROR(_xlfn.XLOOKUP(Tool_Austria!$G125&amp;$E$2,'Waste management'!$A:$A&amp;'Waste management'!$B:$B,'Waste management'!Q:Q)*$E125,"")</f>
        <v>9.1750306000000004E-2</v>
      </c>
      <c r="BG125" cm="1">
        <f t="array" ref="BG125">IFERROR(_xlfn.XLOOKUP(Tool_Austria!$G125&amp;$E$2,'Waste management'!$A:$A&amp;'Waste management'!$B:$B,'Waste management'!R:R)*$E125,"")</f>
        <v>2.9817004000000003E-8</v>
      </c>
      <c r="BH125">
        <f>IFERROR((L125+AR125+AB125)*_xlfn.XLOOKUP(Tool_Austria!BH$4,Monetization_Factors!$A:$A,Monetization_Factors!$D:$D),"")</f>
        <v>6.5894393837787182E-2</v>
      </c>
      <c r="BI125">
        <f>IFERROR((M125+AS125+AC125)*_xlfn.XLOOKUP(Tool_Austria!BI$4,Monetization_Factors!$A:$A,Monetization_Factors!$D:$D),"")</f>
        <v>3.2075171359126762E-7</v>
      </c>
      <c r="BJ125">
        <f>IFERROR((N125+AT125+AD125)*_xlfn.XLOOKUP(Tool_Austria!BJ$4,Monetization_Factors!$A:$A,Monetization_Factors!$D:$D),"")</f>
        <v>1.3488866816350502E-4</v>
      </c>
      <c r="BK125">
        <f>IFERROR((O125+AU125+AE125)*_xlfn.XLOOKUP(Tool_Austria!BK$4,Monetization_Factors!$A:$A,Monetization_Factors!$D:$D),"")</f>
        <v>1.6192210516671893E-3</v>
      </c>
      <c r="BL125">
        <f>IFERROR((P125+AV125+AF125)*_xlfn.XLOOKUP(Tool_Austria!BL$4,Monetization_Factors!$A:$A,Monetization_Factors!$D:$D),"")</f>
        <v>3.8783135411918579E-2</v>
      </c>
      <c r="BM125">
        <f>IFERROR((Q125+AW125+AG125)*_xlfn.XLOOKUP(Tool_Austria!BM$4,Monetization_Factors!$A:$A,Monetization_Factors!$D:$D),"")</f>
        <v>1.1604995863869637E-3</v>
      </c>
      <c r="BN125">
        <f>IFERROR((R125+AX125+AH125)*_xlfn.XLOOKUP(Tool_Austria!BN$4,Monetization_Factors!$A:$A,Monetization_Factors!$D:$D),"")</f>
        <v>4.7674556156174534E-4</v>
      </c>
      <c r="BO125">
        <f>IFERROR((S125+AY125+AI125)*_xlfn.XLOOKUP(Tool_Austria!BO$4,Monetization_Factors!$A:$A,Monetization_Factors!$D:$D),"")</f>
        <v>2.4417546662317837E-3</v>
      </c>
      <c r="BP125">
        <f>IFERROR((T125+AZ125+AJ125)*_xlfn.XLOOKUP(Tool_Austria!BP$4,Monetization_Factors!$A:$A,Monetization_Factors!$D:$D),"")</f>
        <v>2.5917954618254039E-4</v>
      </c>
      <c r="BQ125">
        <f>IFERROR((U125+BA125+AK125)*_xlfn.XLOOKUP(Tool_Austria!BQ$4,Monetization_Factors!$A:$A,Monetization_Factors!$D:$D),"")</f>
        <v>5.4983642291051484E-3</v>
      </c>
      <c r="BR125" t="str">
        <f>IFERROR((V125+BB125+AL125)*_xlfn.XLOOKUP(Tool_Austria!BR$4,Monetization_Factors!$A:$A,Monetization_Factors!$D:$D),"")</f>
        <v/>
      </c>
      <c r="BS125">
        <f>IFERROR((W125+BC125+AM125)*_xlfn.XLOOKUP(Tool_Austria!BS$4,Monetization_Factors!$A:$A,Monetization_Factors!$D:$D),"")</f>
        <v>3.5768894968249486E-4</v>
      </c>
      <c r="BT125">
        <f>IFERROR((X125+BD125+AN125)*_xlfn.XLOOKUP(Tool_Austria!BT$4,Monetization_Factors!$A:$A,Monetization_Factors!$D:$D),"")</f>
        <v>4.1639562238991387E-3</v>
      </c>
      <c r="BU125">
        <f>IFERROR((Y125+BE125+AO125)*_xlfn.XLOOKUP(Tool_Austria!BU$4,Monetization_Factors!$A:$A,Monetization_Factors!$D:$D),"")</f>
        <v>5.7342537455505323E-4</v>
      </c>
      <c r="BV125">
        <f>IFERROR((Z125+BF125+AP125)*_xlfn.XLOOKUP(Tool_Austria!BV$4,Monetization_Factors!$A:$A,Monetization_Factors!$D:$D),"")</f>
        <v>7.074936139993649E-3</v>
      </c>
      <c r="BW125">
        <f>IFERROR((AA125+BG125+AQ125)*_xlfn.XLOOKUP(Tool_Austria!BW$4,Monetization_Factors!$A:$A,Monetization_Factors!$D:$D),"")</f>
        <v>2.3374149192878458E-6</v>
      </c>
      <c r="BX125" s="38" cm="1">
        <f t="array" ref="BX125">IFERROR(_xlfn.IFS(I125&lt;&gt;0,I125*E125,I125="",J125*E125),"")</f>
        <v>0.14004284076923076</v>
      </c>
      <c r="BY125" s="38">
        <f t="shared" si="43"/>
        <v>0.12844084741376785</v>
      </c>
      <c r="BZ125" s="38">
        <f t="shared" si="44"/>
        <v>0.26848368818299861</v>
      </c>
      <c r="CA125" s="38">
        <f t="shared" si="45"/>
        <v>4.13051827973844E-4</v>
      </c>
      <c r="CB125">
        <f t="shared" si="110"/>
        <v>0.50648695636428087</v>
      </c>
      <c r="CC125">
        <f t="shared" si="108"/>
        <v>8.0125756765820726E-9</v>
      </c>
      <c r="CD125">
        <f t="shared" si="108"/>
        <v>8.8383007036491254E-2</v>
      </c>
      <c r="CE125">
        <f t="shared" si="108"/>
        <v>1.0697293425396845E-3</v>
      </c>
      <c r="CF125">
        <f t="shared" si="108"/>
        <v>3.8850191391525619E-8</v>
      </c>
      <c r="CG125">
        <f t="shared" si="108"/>
        <v>5.5884328824585275E-9</v>
      </c>
      <c r="CH125">
        <f t="shared" si="108"/>
        <v>4.1469068922458256E-10</v>
      </c>
      <c r="CI125">
        <f t="shared" si="108"/>
        <v>5.5768263200822819E-3</v>
      </c>
      <c r="CJ125">
        <f t="shared" si="108"/>
        <v>1.0624762996461404E-4</v>
      </c>
      <c r="CK125">
        <f t="shared" si="108"/>
        <v>1.344122621383509E-3</v>
      </c>
      <c r="CL125">
        <f t="shared" si="108"/>
        <v>2.3007012661841235E-2</v>
      </c>
      <c r="CM125">
        <f t="shared" si="108"/>
        <v>7.3503676056727025</v>
      </c>
      <c r="CN125">
        <f t="shared" si="108"/>
        <v>18.699900262297202</v>
      </c>
      <c r="CO125">
        <f t="shared" si="108"/>
        <v>9.0233194339017553E-2</v>
      </c>
      <c r="CP125">
        <f t="shared" si="108"/>
        <v>4.2845156191658251</v>
      </c>
      <c r="CQ125">
        <f t="shared" si="108"/>
        <v>1.1188515761487933E-6</v>
      </c>
      <c r="CR125">
        <f t="shared" si="111"/>
        <v>7.7921070209889369E-4</v>
      </c>
      <c r="CS125">
        <f t="shared" si="109"/>
        <v>1.2327039502433958E-11</v>
      </c>
      <c r="CT125">
        <f t="shared" si="109"/>
        <v>1.3597385697921731E-4</v>
      </c>
      <c r="CU125">
        <f t="shared" si="109"/>
        <v>1.6457374500610532E-6</v>
      </c>
      <c r="CV125">
        <f t="shared" si="109"/>
        <v>5.9769525217731716E-11</v>
      </c>
      <c r="CW125">
        <f t="shared" si="109"/>
        <v>8.5975890499361962E-12</v>
      </c>
      <c r="CX125">
        <f t="shared" si="109"/>
        <v>6.3798567573012696E-13</v>
      </c>
      <c r="CY125">
        <f t="shared" si="109"/>
        <v>8.579732800126588E-6</v>
      </c>
      <c r="CZ125">
        <f t="shared" si="109"/>
        <v>1.6345789225325238E-7</v>
      </c>
      <c r="DA125">
        <f t="shared" si="109"/>
        <v>2.0678809559746293E-6</v>
      </c>
      <c r="DB125">
        <f t="shared" si="109"/>
        <v>3.5395404095140361E-5</v>
      </c>
      <c r="DC125">
        <f t="shared" si="109"/>
        <v>1.1308257854881081E-2</v>
      </c>
      <c r="DD125">
        <f t="shared" si="109"/>
        <v>2.8769077326611079E-2</v>
      </c>
      <c r="DE125">
        <f t="shared" si="109"/>
        <v>1.3882029898310393E-4</v>
      </c>
      <c r="DF125">
        <f t="shared" si="109"/>
        <v>6.5915624910243466E-3</v>
      </c>
      <c r="DG125">
        <f t="shared" si="109"/>
        <v>1.7213101171519897E-9</v>
      </c>
      <c r="DH125" s="5">
        <f>IFERROR(((((L125+AB125)*(1/$H125))+AR125)/$F$2)/($B$2*('CAR.CAP_per person'!B$2)/(_xlfn.XLOOKUP($E$2,EU_countries_GDP!$A$2:$A$29,EU_countries_GDP!$E$2:$E$29))),"")</f>
        <v>1.4886667916203838E-2</v>
      </c>
      <c r="DI125" s="5">
        <f>IFERROR(((((M125+AC125)*(1/$H125))+AS125)/$F$2)/($B$2*('CAR.CAP_per person'!C$2)/(_xlfn.XLOOKUP($E$2,EU_countries_GDP!$A$2:$A$29,EU_countries_GDP!$E$2:$E$29))),"")</f>
        <v>2.9864012026755526E-6</v>
      </c>
      <c r="DJ125" s="5">
        <f>IFERROR(((((N125+AD125)*(1/$H125))+AT125)/$F$2)/($B$2*('CAR.CAP_per person'!D$2)/(_xlfn.XLOOKUP($E$2,EU_countries_GDP!$A$2:$A$29,EU_countries_GDP!$E$2:$E$29))),"")</f>
        <v>3.3799890138039544E-5</v>
      </c>
      <c r="DK125" s="5">
        <f>IFERROR(((((O125+AE125)*(1/$H125))+AU125)/$F$2)/($B$2*('CAR.CAP_per person'!E$2)/(_xlfn.XLOOKUP($E$2,EU_countries_GDP!$A$2:$A$29,EU_countries_GDP!$E$2:$E$29))),"")</f>
        <v>5.266415090622547E-4</v>
      </c>
      <c r="DL125" s="5">
        <f>IFERROR(((((P125+AF125)*(1/$H125))+AV125)/$F$2)/($B$2*('CAR.CAP_per person'!F$2)/(_xlfn.XLOOKUP($E$2,EU_countries_GDP!$A$2:$A$29,EU_countries_GDP!$E$2:$E$29))),"")</f>
        <v>1.4869938674015197E-2</v>
      </c>
      <c r="DM125" s="5">
        <f>IFERROR(((((Q125+AG125)*(1/$H125))+AW125)/$F$2)/($B$2*('CAR.CAP_per person'!G$2)/(_xlfn.XLOOKUP($E$2,EU_countries_GDP!$A$2:$A$29,EU_countries_GDP!$E$2:$E$29))),"")</f>
        <v>1.1672832605173857E-3</v>
      </c>
      <c r="DN125" s="5">
        <f>IFERROR(((((R125+AH125)*(1/$H125))+AX125)/$F$2)/($B$2*('CAR.CAP_per person'!H$2)/(_xlfn.XLOOKUP($E$2,EU_countries_GDP!$A$2:$A$29,EU_countries_GDP!$E$2:$E$29))),"")</f>
        <v>1.952610388919978E-5</v>
      </c>
      <c r="DO125" s="5">
        <f>IFERROR(((((S125+AI125)*(1/$H125))+AY125)/$F$2)/($B$2*('CAR.CAP_per person'!I$2)/(_xlfn.XLOOKUP($E$2,EU_countries_GDP!$A$2:$A$29,EU_countries_GDP!$E$2:$E$29))),"")</f>
        <v>1.092407324695264E-3</v>
      </c>
      <c r="DP125" s="5">
        <f>IFERROR(((((T125+AJ125)*(1/$H125))+AZ125)/$F$2)/($B$2*('CAR.CAP_per person'!J$2)/(_xlfn.XLOOKUP($E$2,EU_countries_GDP!$A$2:$A$29,EU_countries_GDP!$E$2:$E$29))),"")</f>
        <v>3.676426403748967E-3</v>
      </c>
      <c r="DQ125" s="5">
        <f>IFERROR(((((U125+AK125)*(1/$H125))+BA125)/$F$2)/($B$2*('CAR.CAP_per person'!K$2)/(_xlfn.XLOOKUP($E$2,EU_countries_GDP!$A$2:$A$29,EU_countries_GDP!$E$2:$E$29))),"")</f>
        <v>1.3452823734860721E-3</v>
      </c>
      <c r="DR125" s="5">
        <f>IFERROR(((((V125+AL125)*(1/$H125))+BB125)/$F$2)/($B$2*('CAR.CAP_per person'!L$2)/(_xlfn.XLOOKUP($E$2,EU_countries_GDP!$A$2:$A$29,EU_countries_GDP!$E$2:$E$29))),"")</f>
        <v>7.3537285537487009E-4</v>
      </c>
      <c r="DS125" s="5">
        <f>IFERROR(((((W125+AM125)*(1/$H125))+BC125)/$F$2)/($B$2*('CAR.CAP_per person'!M$2)/(_xlfn.XLOOKUP($E$2,EU_countries_GDP!$A$2:$A$29,EU_countries_GDP!$E$2:$E$29))),"")</f>
        <v>1.0436651879847197E-2</v>
      </c>
      <c r="DT125" s="5">
        <f>IFERROR(((((X125+AN125)*(1/$H125))+BD125)/$F$2)/($B$2*('CAR.CAP_per person'!N$2)/(_xlfn.XLOOKUP($E$2,EU_countries_GDP!$A$2:$A$29,EU_countries_GDP!$E$2:$E$29))),"")</f>
        <v>0.2958281652413165</v>
      </c>
      <c r="DU125" s="5">
        <f>IFERROR(((((Y125+AO125)*(1/$H125))+BE125)/$F$2)/($B$2*('CAR.CAP_per person'!O$2)/(_xlfn.XLOOKUP($E$2,EU_countries_GDP!$A$2:$A$29,EU_countries_GDP!$E$2:$E$29))),"")</f>
        <v>9.9215586862227872E-5</v>
      </c>
      <c r="DV125" s="5">
        <f>IFERROR(((((Z125+AP125)*(1/$H125))+BF125)/$F$2)/($B$2*('CAR.CAP_per person'!P$2)/(_xlfn.XLOOKUP($E$2,EU_countries_GDP!$A$2:$A$29,EU_countries_GDP!$E$2:$E$29))),"")</f>
        <v>3.8366149309282077E-3</v>
      </c>
      <c r="DW125" s="5">
        <f>IFERROR(((((AA125+AQ125)*(1/$H125))+BG125)/$F$2)/($B$2*('CAR.CAP_per person'!Q$2)/(_xlfn.XLOOKUP($E$2,EU_countries_GDP!$A$2:$A$29,EU_countries_GDP!$E$2:$E$29))),"")</f>
        <v>1.019498832152985E-3</v>
      </c>
    </row>
    <row r="126" spans="1:127">
      <c r="A126" t="s">
        <v>176</v>
      </c>
      <c r="B126" t="str">
        <f>_xlfn.XLOOKUP(D126,Table5[Ingredient],Table5[Category],"",FALSE)</f>
        <v>Dairy products</v>
      </c>
      <c r="C126" s="33" t="s">
        <v>229</v>
      </c>
      <c r="D126" s="33" t="s">
        <v>184</v>
      </c>
      <c r="E126" s="33">
        <v>0.13670000000000002</v>
      </c>
      <c r="F126" s="33" t="s">
        <v>182</v>
      </c>
      <c r="G126" s="33" t="s">
        <v>180</v>
      </c>
      <c r="H126" s="91">
        <f>Dataset_AT!S5</f>
        <v>0.75944444444444448</v>
      </c>
      <c r="I126" s="33"/>
      <c r="J126" s="37">
        <f>IFERROR(INDEX('AveragePrices&amp;Codes'!G:AG, MATCH($D126, 'AveragePrices&amp;Codes'!$A:$A, 0), MATCH(Tool_Austria!$E$2, 'AveragePrices&amp;Codes'!$G$1:$AG$1, 0)),"")</f>
        <v>6.0664224433399943</v>
      </c>
      <c r="K126" s="37">
        <f>IFERROR(E126/(_xlfn.XLOOKUP(A126,Dataset_AT!$V$2:$V$9,Dataset_AT!$W$2:$W$9)),"")</f>
        <v>2.0402985074626867E-3</v>
      </c>
      <c r="L126">
        <f>IFERROR(IF($F126="Raw",_xlfn.XLOOKUP(_xlfn.XLOOKUP(Tool_Austria!$D126,'AveragePrices&amp;Codes'!$A:$A,'AveragePrices&amp;Codes'!$B:$B),AGRIBALYSE_Raw!$B:$B,AGRIBALYSE_Raw!O:O)*$E126,_xlfn.XLOOKUP(_xlfn.XLOOKUP(Tool_Austria!$D126,'AveragePrices&amp;Codes'!$A:$A,'AveragePrices&amp;Codes'!$B:$B),AGRIBALYSE_Cooked!$C:$C,AGRIBALYSE_Cooked!P:P)*$E126),"")</f>
        <v>1.0860115916200002</v>
      </c>
      <c r="M126">
        <f>IFERROR(IF($F126="Raw",_xlfn.XLOOKUP(_xlfn.XLOOKUP(Tool_Austria!$D126,'AveragePrices&amp;Codes'!$A:$A,'AveragePrices&amp;Codes'!$B:$B),AGRIBALYSE_Raw!$B:$B,AGRIBALYSE_Raw!P:P)*$E126,_xlfn.XLOOKUP(_xlfn.XLOOKUP(Tool_Austria!$D126,'AveragePrices&amp;Codes'!$A:$A,'AveragePrices&amp;Codes'!$B:$B),AGRIBALYSE_Cooked!$C:$C,AGRIBALYSE_Cooked!Q:Q)*$E126),"")</f>
        <v>9.4180231887000026E-9</v>
      </c>
      <c r="N126">
        <f>IFERROR(IF($F126="Raw",_xlfn.XLOOKUP(_xlfn.XLOOKUP(Tool_Austria!$D126,'AveragePrices&amp;Codes'!$A:$A,'AveragePrices&amp;Codes'!$B:$B),AGRIBALYSE_Raw!$B:$B,AGRIBALYSE_Raw!Q:Q)*$E126,_xlfn.XLOOKUP(_xlfn.XLOOKUP(Tool_Austria!$D126,'AveragePrices&amp;Codes'!$A:$A,'AveragePrices&amp;Codes'!$B:$B),AGRIBALYSE_Cooked!$C:$C,AGRIBALYSE_Cooked!R:R)*$E126),"")</f>
        <v>9.6908191114000009E-2</v>
      </c>
      <c r="O126">
        <f>IFERROR(IF($F126="Raw",_xlfn.XLOOKUP(_xlfn.XLOOKUP(Tool_Austria!$D126,'AveragePrices&amp;Codes'!$A:$A,'AveragePrices&amp;Codes'!$B:$B),AGRIBALYSE_Raw!$B:$B,AGRIBALYSE_Raw!R:R)*$E126,_xlfn.XLOOKUP(_xlfn.XLOOKUP(Tool_Austria!$D126,'AveragePrices&amp;Codes'!$A:$A,'AveragePrices&amp;Codes'!$B:$B),AGRIBALYSE_Cooked!$C:$C,AGRIBALYSE_Cooked!S:S)*$E126),"")</f>
        <v>1.9184784208000003E-3</v>
      </c>
      <c r="P126">
        <f>IFERROR(IF($F126="Raw",_xlfn.XLOOKUP(_xlfn.XLOOKUP(Tool_Austria!$D126,'AveragePrices&amp;Codes'!$A:$A,'AveragePrices&amp;Codes'!$B:$B),AGRIBALYSE_Raw!$B:$B,AGRIBALYSE_Raw!S:S)*$E126,_xlfn.XLOOKUP(_xlfn.XLOOKUP(Tool_Austria!$D126,'AveragePrices&amp;Codes'!$A:$A,'AveragePrices&amp;Codes'!$B:$B),AGRIBALYSE_Cooked!$C:$C,AGRIBALYSE_Cooked!T:T)*$E126),"")</f>
        <v>9.6448444408000022E-8</v>
      </c>
      <c r="Q126">
        <f>IFERROR(IF($F126="Raw",_xlfn.XLOOKUP(_xlfn.XLOOKUP(Tool_Austria!$D126,'AveragePrices&amp;Codes'!$A:$A,'AveragePrices&amp;Codes'!$B:$B),AGRIBALYSE_Raw!$B:$B,AGRIBALYSE_Raw!T:T)*$E126,_xlfn.XLOOKUP(_xlfn.XLOOKUP(Tool_Austria!$D126,'AveragePrices&amp;Codes'!$A:$A,'AveragePrices&amp;Codes'!$B:$B),AGRIBALYSE_Cooked!$C:$C,AGRIBALYSE_Cooked!U:U)*$E126),"")</f>
        <v>1.3536327494900001E-8</v>
      </c>
      <c r="R126">
        <f>IFERROR(IF($F126="Raw",_xlfn.XLOOKUP(_xlfn.XLOOKUP(Tool_Austria!$D126,'AveragePrices&amp;Codes'!$A:$A,'AveragePrices&amp;Codes'!$B:$B),AGRIBALYSE_Raw!$B:$B,AGRIBALYSE_Raw!U:U)*$E126,_xlfn.XLOOKUP(_xlfn.XLOOKUP(Tool_Austria!$D126,'AveragePrices&amp;Codes'!$A:$A,'AveragePrices&amp;Codes'!$B:$B),AGRIBALYSE_Cooked!$C:$C,AGRIBALYSE_Cooked!V:V)*$E126),"")</f>
        <v>5.313340764100001E-10</v>
      </c>
      <c r="S126">
        <f>IFERROR(IF($F126="Raw",_xlfn.XLOOKUP(_xlfn.XLOOKUP(Tool_Austria!$D126,'AveragePrices&amp;Codes'!$A:$A,'AveragePrices&amp;Codes'!$B:$B),AGRIBALYSE_Raw!$B:$B,AGRIBALYSE_Raw!V:V)*$E126,_xlfn.XLOOKUP(_xlfn.XLOOKUP(Tool_Austria!$D126,'AveragePrices&amp;Codes'!$A:$A,'AveragePrices&amp;Codes'!$B:$B),AGRIBALYSE_Cooked!$C:$C,AGRIBALYSE_Cooked!W:W)*$E126),"")</f>
        <v>1.3851239594000002E-2</v>
      </c>
      <c r="T126">
        <f>IFERROR(IF($F126="Raw",_xlfn.XLOOKUP(_xlfn.XLOOKUP(Tool_Austria!$D126,'AveragePrices&amp;Codes'!$A:$A,'AveragePrices&amp;Codes'!$B:$B),AGRIBALYSE_Raw!$B:$B,AGRIBALYSE_Raw!W:W)*$E126,_xlfn.XLOOKUP(_xlfn.XLOOKUP(Tool_Austria!$D126,'AveragePrices&amp;Codes'!$A:$A,'AveragePrices&amp;Codes'!$B:$B),AGRIBALYSE_Cooked!$C:$C,AGRIBALYSE_Cooked!X:X)*$E126),"")</f>
        <v>7.6324862013999999E-5</v>
      </c>
      <c r="U126">
        <f>IFERROR(IF($F126="Raw",_xlfn.XLOOKUP(_xlfn.XLOOKUP(Tool_Austria!$D126,'AveragePrices&amp;Codes'!$A:$A,'AveragePrices&amp;Codes'!$B:$B),AGRIBALYSE_Raw!$B:$B,AGRIBALYSE_Raw!X:X)*$E126,_xlfn.XLOOKUP(_xlfn.XLOOKUP(Tool_Austria!$D126,'AveragePrices&amp;Codes'!$A:$A,'AveragePrices&amp;Codes'!$B:$B),AGRIBALYSE_Cooked!$C:$C,AGRIBALYSE_Cooked!Y:Y)*$E126),"")</f>
        <v>3.7063946716000004E-3</v>
      </c>
      <c r="V126">
        <f>IFERROR(IF($F126="Raw",_xlfn.XLOOKUP(_xlfn.XLOOKUP(Tool_Austria!$D126,'AveragePrices&amp;Codes'!$A:$A,'AveragePrices&amp;Codes'!$B:$B),AGRIBALYSE_Raw!$B:$B,AGRIBALYSE_Raw!Y:Y)*$E126,_xlfn.XLOOKUP(_xlfn.XLOOKUP(Tool_Austria!$D126,'AveragePrices&amp;Codes'!$A:$A,'AveragePrices&amp;Codes'!$B:$B),AGRIBALYSE_Cooked!$C:$C,AGRIBALYSE_Cooked!Z:Z)*$E126),"")</f>
        <v>6.0145234559000005E-2</v>
      </c>
      <c r="W126">
        <f>IFERROR(IF($F126="Raw",_xlfn.XLOOKUP(_xlfn.XLOOKUP(Tool_Austria!$D126,'AveragePrices&amp;Codes'!$A:$A,'AveragePrices&amp;Codes'!$B:$B),AGRIBALYSE_Raw!$B:$B,AGRIBALYSE_Raw!Z:Z)*$E126,_xlfn.XLOOKUP(_xlfn.XLOOKUP(Tool_Austria!$D126,'AveragePrices&amp;Codes'!$A:$A,'AveragePrices&amp;Codes'!$B:$B),AGRIBALYSE_Cooked!$C:$C,AGRIBALYSE_Cooked!AA:AA)*$E126),"")</f>
        <v>13.776201409800002</v>
      </c>
      <c r="X126">
        <f>IFERROR(IF($F126="Raw",_xlfn.XLOOKUP(_xlfn.XLOOKUP(Tool_Austria!$D126,'AveragePrices&amp;Codes'!$A:$A,'AveragePrices&amp;Codes'!$B:$B),AGRIBALYSE_Raw!$B:$B,AGRIBALYSE_Raw!AA:AA)*$E126,_xlfn.XLOOKUP(_xlfn.XLOOKUP(Tool_Austria!$D126,'AveragePrices&amp;Codes'!$A:$A,'AveragePrices&amp;Codes'!$B:$B),AGRIBALYSE_Cooked!$C:$C,AGRIBALYSE_Cooked!AB:AB)*$E126),"")</f>
        <v>54.161600792000009</v>
      </c>
      <c r="Y126">
        <f>IFERROR(IF($F126="Raw",_xlfn.XLOOKUP(_xlfn.XLOOKUP(Tool_Austria!$D126,'AveragePrices&amp;Codes'!$A:$A,'AveragePrices&amp;Codes'!$B:$B),AGRIBALYSE_Raw!$B:$B,AGRIBALYSE_Raw!AB:AB)*$E126,_xlfn.XLOOKUP(_xlfn.XLOOKUP(Tool_Austria!$D126,'AveragePrices&amp;Codes'!$A:$A,'AveragePrices&amp;Codes'!$B:$B),AGRIBALYSE_Cooked!$C:$C,AGRIBALYSE_Cooked!AC:AC)*$E126),"")</f>
        <v>0.11835305419300002</v>
      </c>
      <c r="Z126">
        <f>IFERROR(IF($F126="Raw",_xlfn.XLOOKUP(_xlfn.XLOOKUP(Tool_Austria!$D126,'AveragePrices&amp;Codes'!$A:$A,'AveragePrices&amp;Codes'!$B:$B),AGRIBALYSE_Raw!$B:$B,AGRIBALYSE_Raw!AC:AC)*$E126,_xlfn.XLOOKUP(_xlfn.XLOOKUP(Tool_Austria!$D126,'AveragePrices&amp;Codes'!$A:$A,'AveragePrices&amp;Codes'!$B:$B),AGRIBALYSE_Cooked!$C:$C,AGRIBALYSE_Cooked!AD:AD)*$E126),"")</f>
        <v>4.4125103196</v>
      </c>
      <c r="AA126">
        <f>IFERROR(IF($F126="Raw",_xlfn.XLOOKUP(_xlfn.XLOOKUP(Tool_Austria!$D126,'AveragePrices&amp;Codes'!$A:$A,'AveragePrices&amp;Codes'!$B:$B),AGRIBALYSE_Raw!$B:$B,AGRIBALYSE_Raw!AD:AD)*$E126,_xlfn.XLOOKUP(_xlfn.XLOOKUP(Tool_Austria!$D126,'AveragePrices&amp;Codes'!$A:$A,'AveragePrices&amp;Codes'!$B:$B),AGRIBALYSE_Cooked!$C:$C,AGRIBALYSE_Cooked!AE:AE)*$E126),"")</f>
        <v>2.3342548883000005E-6</v>
      </c>
      <c r="AB126" cm="1">
        <f t="array" ref="AB126">IFERROR(_xlfn.XLOOKUP(Tool_Austria!$F126&amp;$E$2,'Cooking methods'!$A:$A&amp;'Cooking methods'!$B:$B,'Cooking methods'!C:C)*$E126,"")</f>
        <v>3.6093326592666675E-2</v>
      </c>
      <c r="AC126" cm="1">
        <f t="array" ref="AC126">IFERROR(_xlfn.XLOOKUP(Tool_Austria!$F126&amp;$E$2,'Cooking methods'!$A:$A&amp;'Cooking methods'!$B:$B,'Cooking methods'!D:D)*$E126,"")</f>
        <v>6.7291691064366674E-10</v>
      </c>
      <c r="AD126" cm="1">
        <f t="array" ref="AD126">IFERROR(_xlfn.XLOOKUP(Tool_Austria!$F126&amp;$E$2,'Cooking methods'!$A:$A&amp;'Cooking methods'!$B:$B,'Cooking methods'!E:E)*$E126,"")</f>
        <v>2.4589641566666671E-2</v>
      </c>
      <c r="AE126" cm="1">
        <f t="array" ref="AE126">IFERROR(_xlfn.XLOOKUP(Tool_Austria!$F126&amp;$E$2,'Cooking methods'!$A:$A&amp;'Cooking methods'!$B:$B,'Cooking methods'!F:F)*$E126,"")</f>
        <v>8.1111900533000007E-5</v>
      </c>
      <c r="AF126" cm="1">
        <f t="array" ref="AF126">IFERROR(_xlfn.XLOOKUP(Tool_Austria!$F126&amp;$E$2,'Cooking methods'!$A:$A&amp;'Cooking methods'!$B:$B,'Cooking methods'!G:G)*$E126,"")</f>
        <v>4.7278321997333342E-10</v>
      </c>
      <c r="AG126" cm="1">
        <f t="array" ref="AG126">IFERROR(_xlfn.XLOOKUP(Tool_Austria!$F126&amp;$E$2,'Cooking methods'!$A:$A&amp;'Cooking methods'!$B:$B,'Cooking methods'!H:H)*$E126,"")</f>
        <v>2.8442495342400006E-10</v>
      </c>
      <c r="AH126" cm="1">
        <f t="array" ref="AH126">IFERROR(_xlfn.XLOOKUP(Tool_Austria!$F126&amp;$E$2,'Cooking methods'!$A:$A&amp;'Cooking methods'!$B:$B,'Cooking methods'!I:I)*$E126,"")</f>
        <v>6.8065464509133347E-11</v>
      </c>
      <c r="AI126" cm="1">
        <f t="array" ref="AI126">IFERROR(_xlfn.XLOOKUP(Tool_Austria!$F126&amp;$E$2,'Cooking methods'!$A:$A&amp;'Cooking methods'!$B:$B,'Cooking methods'!J:J)*$E126,"")</f>
        <v>1.614517062516667E-4</v>
      </c>
      <c r="AJ126" cm="1">
        <f t="array" ref="AJ126">IFERROR(_xlfn.XLOOKUP(Tool_Austria!$F126&amp;$E$2,'Cooking methods'!$A:$A&amp;'Cooking methods'!$B:$B,'Cooking methods'!K:K)*$E126,"")</f>
        <v>3.459583527883334E-5</v>
      </c>
      <c r="AK126" cm="1">
        <f t="array" ref="AK126">IFERROR(_xlfn.XLOOKUP(Tool_Austria!$F126&amp;$E$2,'Cooking methods'!$A:$A&amp;'Cooking methods'!$B:$B,'Cooking methods'!L:L)*$E126,"")</f>
        <v>3.1193705143333343E-5</v>
      </c>
      <c r="AL126" cm="1">
        <f t="array" ref="AL126">IFERROR(_xlfn.XLOOKUP(Tool_Austria!$F126&amp;$E$2,'Cooking methods'!$A:$A&amp;'Cooking methods'!$B:$B,'Cooking methods'!M:M)*$E126,"")</f>
        <v>2.2913497934166669E-4</v>
      </c>
      <c r="AM126" cm="1">
        <f t="array" ref="AM126">IFERROR(_xlfn.XLOOKUP(Tool_Austria!$F126&amp;$E$2,'Cooking methods'!$A:$A&amp;'Cooking methods'!$B:$B,'Cooking methods'!N:N)*$E126,"")</f>
        <v>0.11774329336266669</v>
      </c>
      <c r="AN126" cm="1">
        <f t="array" ref="AN126">IFERROR(_xlfn.XLOOKUP(Tool_Austria!$F126&amp;$E$2,'Cooking methods'!$A:$A&amp;'Cooking methods'!$B:$B,'Cooking methods'!O:O)*$E126,"")</f>
        <v>9.444301804333334E-2</v>
      </c>
      <c r="AO126" cm="1">
        <f t="array" ref="AO126">IFERROR(_xlfn.XLOOKUP(Tool_Austria!$F126&amp;$E$2,'Cooking methods'!$A:$A&amp;'Cooking methods'!$B:$B,'Cooking methods'!P:P)*$E126,"")</f>
        <v>1.846843155266667E-2</v>
      </c>
      <c r="AP126" cm="1">
        <f t="array" ref="AP126">IFERROR(_xlfn.XLOOKUP(Tool_Austria!$F126&amp;$E$2,'Cooking methods'!$A:$A&amp;'Cooking methods'!$B:$B,'Cooking methods'!Q:Q)*$E126,"")</f>
        <v>0.86223787555133335</v>
      </c>
      <c r="AQ126" cm="1">
        <f t="array" ref="AQ126">IFERROR(_xlfn.XLOOKUP(Tool_Austria!$F126&amp;$E$2,'Cooking methods'!$A:$A&amp;'Cooking methods'!$B:$B,'Cooking methods'!R:R)*$E126,"")</f>
        <v>6.0970980569133353E-8</v>
      </c>
      <c r="AR126" cm="1">
        <f t="array" ref="AR126">IFERROR(_xlfn.XLOOKUP(Tool_Austria!$G126&amp;$E$2,'Waste management'!$A:$A&amp;'Waste management'!$B:$B,'Waste management'!C:C)*$E126,"")</f>
        <v>7.6538330000000005E-3</v>
      </c>
      <c r="AS126" cm="1">
        <f t="array" ref="AS126">IFERROR(_xlfn.XLOOKUP(Tool_Austria!$G126&amp;$E$2,'Waste management'!$A:$A&amp;'Waste management'!$B:$B,'Waste management'!D:D)*$E126,"")</f>
        <v>5.2219536700000002E-11</v>
      </c>
      <c r="AT126" cm="1">
        <f t="array" ref="AT126">IFERROR(_xlfn.XLOOKUP(Tool_Austria!$G126&amp;$E$2,'Waste management'!$A:$A&amp;'Waste management'!$B:$B,'Waste management'!E:E)*$E126,"")</f>
        <v>1.4080100000000002E-4</v>
      </c>
      <c r="AU126" cm="1">
        <f t="array" ref="AU126">IFERROR(_xlfn.XLOOKUP(Tool_Austria!$G126&amp;$E$2,'Waste management'!$A:$A&amp;'Waste management'!$B:$B,'Waste management'!F:F)*$E126,"")</f>
        <v>1.6404000000000001E-5</v>
      </c>
      <c r="AV126" cm="1">
        <f t="array" ref="AV126">IFERROR(_xlfn.XLOOKUP(Tool_Austria!$G126&amp;$E$2,'Waste management'!$A:$A&amp;'Waste management'!$B:$B,'Waste management'!G:G)*$E126,"")</f>
        <v>1.5829313200000001E-9</v>
      </c>
      <c r="AW126" cm="1">
        <f t="array" ref="AW126">IFERROR(_xlfn.XLOOKUP(Tool_Austria!$G126&amp;$E$2,'Waste management'!$A:$A&amp;'Waste management'!$B:$B,'Waste management'!H:H)*$E126,"")</f>
        <v>5.1597551700000007E-11</v>
      </c>
      <c r="AX126" cm="1">
        <f t="array" ref="AX126">IFERROR(_xlfn.XLOOKUP(Tool_Austria!$G126&amp;$E$2,'Waste management'!$A:$A&amp;'Waste management'!$B:$B,'Waste management'!I:I)*$E126,"")</f>
        <v>3.6684401900000007E-11</v>
      </c>
      <c r="AY126" cm="1">
        <f t="array" ref="AY126">IFERROR(_xlfn.XLOOKUP(Tool_Austria!$G126&amp;$E$2,'Waste management'!$A:$A&amp;'Waste management'!$B:$B,'Waste management'!J:J)*$E126,"")</f>
        <v>3.0210700000000008E-4</v>
      </c>
      <c r="AZ126" cm="1">
        <f t="array" ref="AZ126">IFERROR(_xlfn.XLOOKUP(Tool_Austria!$G126&amp;$E$2,'Waste management'!$A:$A&amp;'Waste management'!$B:$B,'Waste management'!K:K)*$E126,"")</f>
        <v>7.3536671400000015E-7</v>
      </c>
      <c r="BA126" cm="1">
        <f t="array" ref="BA126">IFERROR(_xlfn.XLOOKUP(Tool_Austria!$G126&amp;$E$2,'Waste management'!$A:$A&amp;'Waste management'!$B:$B,'Waste management'!L:L)*$E126,"")</f>
        <v>1.3232751380000001E-5</v>
      </c>
      <c r="BB126" cm="1">
        <f t="array" ref="BB126">IFERROR(_xlfn.XLOOKUP(Tool_Austria!$G126&amp;$E$2,'Waste management'!$A:$A&amp;'Waste management'!$B:$B,'Waste management'!M:M)*$E126,"")</f>
        <v>1.3314580000000002E-3</v>
      </c>
      <c r="BC126" cm="1">
        <f t="array" ref="BC126">IFERROR(_xlfn.XLOOKUP(Tool_Austria!$G126&amp;$E$2,'Waste management'!$A:$A&amp;'Waste management'!$B:$B,'Waste management'!N:N)*$E126,"")</f>
        <v>1.1448816380000002</v>
      </c>
      <c r="BD126" cm="1">
        <f t="array" ref="BD126">IFERROR(_xlfn.XLOOKUP(Tool_Austria!$G126&amp;$E$2,'Waste management'!$A:$A&amp;'Waste management'!$B:$B,'Waste management'!O:O)*$E126,"")</f>
        <v>7.2999167000000004E-2</v>
      </c>
      <c r="BE126" cm="1">
        <f t="array" ref="BE126">IFERROR(_xlfn.XLOOKUP(Tool_Austria!$G126&amp;$E$2,'Waste management'!$A:$A&amp;'Waste management'!$B:$B,'Waste management'!P:P)*$E126,"")</f>
        <v>1.5761510000000002E-3</v>
      </c>
      <c r="BF126" cm="1">
        <f t="array" ref="BF126">IFERROR(_xlfn.XLOOKUP(Tool_Austria!$G126&amp;$E$2,'Waste management'!$A:$A&amp;'Waste management'!$B:$B,'Waste management'!Q:Q)*$E126,"")</f>
        <v>4.5875153000000002E-2</v>
      </c>
      <c r="BG126" cm="1">
        <f t="array" ref="BG126">IFERROR(_xlfn.XLOOKUP(Tool_Austria!$G126&amp;$E$2,'Waste management'!$A:$A&amp;'Waste management'!$B:$B,'Waste management'!R:R)*$E126,"")</f>
        <v>1.4908502000000001E-8</v>
      </c>
      <c r="BH126">
        <f>IFERROR((L126+AR126+AB126)*_xlfn.XLOOKUP(Tool_Austria!BH$4,Monetization_Factors!$A:$A,Monetization_Factors!$D:$D),"")</f>
        <v>0.14698259680462758</v>
      </c>
      <c r="BI126">
        <f>IFERROR((M126+AS126+AC126)*_xlfn.XLOOKUP(Tool_Austria!BI$4,Monetization_Factors!$A:$A,Monetization_Factors!$D:$D),"")</f>
        <v>4.0604119896170576E-7</v>
      </c>
      <c r="BJ126">
        <f>IFERROR((N126+AT126+AD126)*_xlfn.XLOOKUP(Tool_Austria!BJ$4,Monetization_Factors!$A:$A,Monetization_Factors!$D:$D),"")</f>
        <v>1.8564284973512221E-4</v>
      </c>
      <c r="BK126">
        <f>IFERROR((O126+AU126+AE126)*_xlfn.XLOOKUP(Tool_Austria!BK$4,Monetization_Factors!$A:$A,Monetization_Factors!$D:$D),"")</f>
        <v>3.0515573569234902E-3</v>
      </c>
      <c r="BL126">
        <f>IFERROR((P126+AV126+AF126)*_xlfn.XLOOKUP(Tool_Austria!BL$4,Monetization_Factors!$A:$A,Monetization_Factors!$D:$D),"")</f>
        <v>9.8334139376974161E-2</v>
      </c>
      <c r="BM126">
        <f>IFERROR((Q126+AW126+AG126)*_xlfn.XLOOKUP(Tool_Austria!BM$4,Monetization_Factors!$A:$A,Monetization_Factors!$D:$D),"")</f>
        <v>2.8807461368598659E-3</v>
      </c>
      <c r="BN126">
        <f>IFERROR((R126+AX126+AH126)*_xlfn.XLOOKUP(Tool_Austria!BN$4,Monetization_Factors!$A:$A,Monetization_Factors!$D:$D),"")</f>
        <v>7.3126839931408926E-4</v>
      </c>
      <c r="BO126">
        <f>IFERROR((S126+AY126+AI126)*_xlfn.XLOOKUP(Tool_Austria!BO$4,Monetization_Factors!$A:$A,Monetization_Factors!$D:$D),"")</f>
        <v>6.2675836649133095E-3</v>
      </c>
      <c r="BP126">
        <f>IFERROR((T126+AZ126+AJ126)*_xlfn.XLOOKUP(Tool_Austria!BP$4,Monetization_Factors!$A:$A,Monetization_Factors!$D:$D),"")</f>
        <v>2.7237283323362522E-4</v>
      </c>
      <c r="BQ126">
        <f>IFERROR((U126+BA126+AK126)*_xlfn.XLOOKUP(Tool_Austria!BQ$4,Monetization_Factors!$A:$A,Monetization_Factors!$D:$D),"")</f>
        <v>1.5343377451245822E-2</v>
      </c>
      <c r="BR126" t="str">
        <f>IFERROR((V126+BB126+AL126)*_xlfn.XLOOKUP(Tool_Austria!BR$4,Monetization_Factors!$A:$A,Monetization_Factors!$D:$D),"")</f>
        <v/>
      </c>
      <c r="BS126">
        <f>IFERROR((W126+BC126+AM126)*_xlfn.XLOOKUP(Tool_Austria!BS$4,Monetization_Factors!$A:$A,Monetization_Factors!$D:$D),"")</f>
        <v>7.3183033652309524E-4</v>
      </c>
      <c r="BT126">
        <f>IFERROR((X126+BD126+AN126)*_xlfn.XLOOKUP(Tool_Austria!BT$4,Monetization_Factors!$A:$A,Monetization_Factors!$D:$D),"")</f>
        <v>1.2097591616510195E-2</v>
      </c>
      <c r="BU126">
        <f>IFERROR((Y126+BE126+AO126)*_xlfn.XLOOKUP(Tool_Austria!BU$4,Monetization_Factors!$A:$A,Monetization_Factors!$D:$D),"")</f>
        <v>8.795068962121614E-4</v>
      </c>
      <c r="BV126">
        <f>IFERROR((Z126+BF126+AP126)*_xlfn.XLOOKUP(Tool_Austria!BV$4,Monetization_Factors!$A:$A,Monetization_Factors!$D:$D),"")</f>
        <v>8.7858403980935421E-3</v>
      </c>
      <c r="BW126">
        <f>IFERROR((AA126+BG126+AQ126)*_xlfn.XLOOKUP(Tool_Austria!BW$4,Monetization_Factors!$A:$A,Monetization_Factors!$D:$D),"")</f>
        <v>5.0350593019218809E-6</v>
      </c>
      <c r="BX126" s="38" cm="1">
        <f t="array" ref="BX126">IFERROR(_xlfn.IFS(I126&lt;&gt;0,I126*E126,I126="",J126*E126),"")</f>
        <v>0.82927994800457727</v>
      </c>
      <c r="BY126" s="38">
        <f t="shared" si="43"/>
        <v>0.2965494952216669</v>
      </c>
      <c r="BZ126" s="38">
        <f t="shared" si="44"/>
        <v>1.1258294432262441</v>
      </c>
      <c r="CA126" s="38">
        <f t="shared" si="45"/>
        <v>1.7320452972711447E-3</v>
      </c>
      <c r="CB126">
        <f t="shared" si="110"/>
        <v>1.1297587512126668</v>
      </c>
      <c r="CC126">
        <f t="shared" si="108"/>
        <v>1.0143159636043669E-8</v>
      </c>
      <c r="CD126">
        <f t="shared" si="108"/>
        <v>0.12163863368066667</v>
      </c>
      <c r="CE126">
        <f t="shared" si="108"/>
        <v>2.0159943213330003E-3</v>
      </c>
      <c r="CF126">
        <f t="shared" si="108"/>
        <v>9.8504158947973358E-8</v>
      </c>
      <c r="CG126">
        <f t="shared" si="108"/>
        <v>1.3872350000024001E-8</v>
      </c>
      <c r="CH126">
        <f t="shared" si="108"/>
        <v>6.3608394281913349E-10</v>
      </c>
      <c r="CI126">
        <f t="shared" si="108"/>
        <v>1.4314798300251667E-2</v>
      </c>
      <c r="CJ126">
        <f t="shared" si="108"/>
        <v>1.1165606400683334E-4</v>
      </c>
      <c r="CK126">
        <f t="shared" si="108"/>
        <v>3.7508211281233337E-3</v>
      </c>
      <c r="CL126">
        <f t="shared" si="108"/>
        <v>6.1705827538341675E-2</v>
      </c>
      <c r="CM126">
        <f t="shared" si="108"/>
        <v>15.038826341162668</v>
      </c>
      <c r="CN126">
        <f t="shared" si="108"/>
        <v>54.329042977043343</v>
      </c>
      <c r="CO126">
        <f t="shared" si="108"/>
        <v>0.13839763674566669</v>
      </c>
      <c r="CP126">
        <f t="shared" si="108"/>
        <v>5.320623348151333</v>
      </c>
      <c r="CQ126">
        <f t="shared" si="108"/>
        <v>2.4101343708691341E-6</v>
      </c>
      <c r="CR126">
        <f t="shared" si="111"/>
        <v>1.7380903864810259E-3</v>
      </c>
      <c r="CS126">
        <f t="shared" si="109"/>
        <v>1.5604860978528722E-11</v>
      </c>
      <c r="CT126">
        <f t="shared" si="109"/>
        <v>1.8713635950871795E-4</v>
      </c>
      <c r="CU126">
        <f t="shared" si="109"/>
        <v>3.1015297251276928E-6</v>
      </c>
      <c r="CV126">
        <f t="shared" si="109"/>
        <v>1.5154485991995902E-10</v>
      </c>
      <c r="CW126">
        <f t="shared" si="109"/>
        <v>2.1342076923113847E-11</v>
      </c>
      <c r="CX126">
        <f t="shared" si="109"/>
        <v>9.7859068126020542E-13</v>
      </c>
      <c r="CY126">
        <f t="shared" si="109"/>
        <v>2.2022766615771796E-5</v>
      </c>
      <c r="CZ126">
        <f t="shared" si="109"/>
        <v>1.7177856001051283E-7</v>
      </c>
      <c r="DA126">
        <f t="shared" si="109"/>
        <v>5.7704940432666669E-6</v>
      </c>
      <c r="DB126">
        <f t="shared" si="109"/>
        <v>9.4932042366679506E-5</v>
      </c>
      <c r="DC126">
        <f t="shared" si="109"/>
        <v>2.3136655909481028E-2</v>
      </c>
      <c r="DD126">
        <f t="shared" si="109"/>
        <v>8.3583143041605149E-2</v>
      </c>
      <c r="DE126">
        <f t="shared" si="109"/>
        <v>2.1291944114717952E-4</v>
      </c>
      <c r="DF126">
        <f t="shared" si="109"/>
        <v>8.1855743817712823E-3</v>
      </c>
      <c r="DG126">
        <f t="shared" si="109"/>
        <v>3.70789903210636E-9</v>
      </c>
      <c r="DH126" s="5">
        <f>IFERROR(((((L126+AB126)*(1/$H126))+AR126)/$F$2)/($B$2*('CAR.CAP_per person'!B$2)/(_xlfn.XLOOKUP($E$2,EU_countries_GDP!$A$2:$A$29,EU_countries_GDP!$E$2:$E$29))),"")</f>
        <v>3.339455133913688E-2</v>
      </c>
      <c r="DI126" s="5">
        <f>IFERROR(((((M126+AC126)*(1/$H126))+AS126)/$F$2)/($B$2*('CAR.CAP_per person'!C$2)/(_xlfn.XLOOKUP($E$2,EU_countries_GDP!$A$2:$A$29,EU_countries_GDP!$E$2:$E$29))),"")</f>
        <v>3.7876946003384448E-6</v>
      </c>
      <c r="DJ126" s="5">
        <f>IFERROR(((((N126+AD126)*(1/$H126))+AT126)/$F$2)/($B$2*('CAR.CAP_per person'!D$2)/(_xlfn.XLOOKUP($E$2,EU_countries_GDP!$A$2:$A$29,EU_countries_GDP!$E$2:$E$29))),"")</f>
        <v>4.6540398031116901E-5</v>
      </c>
      <c r="DK126" s="5">
        <f>IFERROR(((((O126+AE126)*(1/$H126))+AU126)/$F$2)/($B$2*('CAR.CAP_per person'!E$2)/(_xlfn.XLOOKUP($E$2,EU_countries_GDP!$A$2:$A$29,EU_countries_GDP!$E$2:$E$29))),"")</f>
        <v>9.9791957726759473E-4</v>
      </c>
      <c r="DL126" s="5">
        <f>IFERROR(((((P126+AF126)*(1/$H126))+AV126)/$F$2)/($B$2*('CAR.CAP_per person'!F$2)/(_xlfn.XLOOKUP($E$2,EU_countries_GDP!$A$2:$A$29,EU_countries_GDP!$E$2:$E$29))),"")</f>
        <v>3.830772476261167E-2</v>
      </c>
      <c r="DM126" s="5">
        <f>IFERROR(((((Q126+AG126)*(1/$H126))+AW126)/$F$2)/($B$2*('CAR.CAP_per person'!G$2)/(_xlfn.XLOOKUP($E$2,EU_countries_GDP!$A$2:$A$29,EU_countries_GDP!$E$2:$E$29))),"")</f>
        <v>2.907910013499433E-3</v>
      </c>
      <c r="DN126" s="5">
        <f>IFERROR(((((R126+AH126)*(1/$H126))+AX126)/$F$2)/($B$2*('CAR.CAP_per person'!H$2)/(_xlfn.XLOOKUP($E$2,EU_countries_GDP!$A$2:$A$29,EU_countries_GDP!$E$2:$E$29))),"")</f>
        <v>3.0847991891321958E-5</v>
      </c>
      <c r="DO126" s="5">
        <f>IFERROR(((((S126+AI126)*(1/$H126))+AY126)/$F$2)/($B$2*('CAR.CAP_per person'!I$2)/(_xlfn.XLOOKUP($E$2,EU_countries_GDP!$A$2:$A$29,EU_countries_GDP!$E$2:$E$29))),"")</f>
        <v>2.8644501090789409E-3</v>
      </c>
      <c r="DP126" s="5">
        <f>IFERROR(((((T126+AJ126)*(1/$H126))+AZ126)/$F$2)/($B$2*('CAR.CAP_per person'!J$2)/(_xlfn.XLOOKUP($E$2,EU_countries_GDP!$A$2:$A$29,EU_countries_GDP!$E$2:$E$29))),"")</f>
        <v>3.8703381314234195E-3</v>
      </c>
      <c r="DQ126" s="5">
        <f>IFERROR(((((U126+AK126)*(1/$H126))+BA126)/$F$2)/($B$2*('CAR.CAP_per person'!K$2)/(_xlfn.XLOOKUP($E$2,EU_countries_GDP!$A$2:$A$29,EU_countries_GDP!$E$2:$E$29))),"")</f>
        <v>3.7687220135934609E-3</v>
      </c>
      <c r="DR126" s="5">
        <f>IFERROR(((((V126+AL126)*(1/$H126))+BB126)/$F$2)/($B$2*('CAR.CAP_per person'!L$2)/(_xlfn.XLOOKUP($E$2,EU_countries_GDP!$A$2:$A$29,EU_countries_GDP!$E$2:$E$29))),"")</f>
        <v>2.0182591226182742E-3</v>
      </c>
      <c r="DS126" s="5">
        <f>IFERROR(((((W126+AM126)*(1/$H126))+BC126)/$F$2)/($B$2*('CAR.CAP_per person'!M$2)/(_xlfn.XLOOKUP($E$2,EU_countries_GDP!$A$2:$A$29,EU_countries_GDP!$E$2:$E$29))),"")</f>
        <v>2.2660412642974876E-2</v>
      </c>
      <c r="DT126" s="5">
        <f>IFERROR(((((X126+AN126)*(1/$H126))+BD126)/$F$2)/($B$2*('CAR.CAP_per person'!N$2)/(_xlfn.XLOOKUP($E$2,EU_countries_GDP!$A$2:$A$29,EU_countries_GDP!$E$2:$E$29))),"")</f>
        <v>0.86081200213712761</v>
      </c>
      <c r="DU126" s="5">
        <f>IFERROR(((((Y126+AO126)*(1/$H126))+BE126)/$F$2)/($B$2*('CAR.CAP_per person'!O$2)/(_xlfn.XLOOKUP($E$2,EU_countries_GDP!$A$2:$A$29,EU_countries_GDP!$E$2:$E$29))),"")</f>
        <v>1.5304388622386248E-4</v>
      </c>
      <c r="DV126" s="5">
        <f>IFERROR(((((Z126+AP126)*(1/$H126))+BF126)/$F$2)/($B$2*('CAR.CAP_per person'!P$2)/(_xlfn.XLOOKUP($E$2,EU_countries_GDP!$A$2:$A$29,EU_countries_GDP!$E$2:$E$29))),"")</f>
        <v>4.779145764103228E-3</v>
      </c>
      <c r="DW126" s="5">
        <f>IFERROR(((((AA126+AQ126)*(1/$H126))+BG126)/$F$2)/($B$2*('CAR.CAP_per person'!Q$2)/(_xlfn.XLOOKUP($E$2,EU_countries_GDP!$A$2:$A$29,EU_countries_GDP!$E$2:$E$29))),"")</f>
        <v>2.2069977740156715E-3</v>
      </c>
    </row>
    <row r="127" spans="1:127">
      <c r="A127" t="s">
        <v>176</v>
      </c>
      <c r="B127" t="str">
        <f>_xlfn.XLOOKUP(D127,Table5[Ingredient],Table5[Category],"",FALSE)</f>
        <v>Meat (excluding beef)</v>
      </c>
      <c r="C127" s="33" t="s">
        <v>229</v>
      </c>
      <c r="D127" s="33" t="s">
        <v>185</v>
      </c>
      <c r="E127" s="33">
        <v>1.0146000000000002</v>
      </c>
      <c r="F127" s="33" t="s">
        <v>182</v>
      </c>
      <c r="G127" s="33" t="s">
        <v>180</v>
      </c>
      <c r="H127" s="91">
        <f>Dataset_AT!S6</f>
        <v>0.51164901664145246</v>
      </c>
      <c r="I127" s="33"/>
      <c r="J127" s="37" t="str">
        <f>IFERROR(INDEX('AveragePrices&amp;Codes'!G:AG, MATCH($D127, 'AveragePrices&amp;Codes'!$A:$A, 0), MATCH(Tool_Austria!$E$2, 'AveragePrices&amp;Codes'!$G$1:$AG$1, 0)),"")</f>
        <v/>
      </c>
      <c r="K127" s="37">
        <f>IFERROR(E127/(_xlfn.XLOOKUP(A127,Dataset_AT!$V$2:$V$9,Dataset_AT!$W$2:$W$9)),"")</f>
        <v>1.5143283582089554E-2</v>
      </c>
      <c r="L127">
        <f>IFERROR(IF($F127="Raw",_xlfn.XLOOKUP(_xlfn.XLOOKUP(Tool_Austria!$D127,'AveragePrices&amp;Codes'!$A:$A,'AveragePrices&amp;Codes'!$B:$B),AGRIBALYSE_Raw!$B:$B,AGRIBALYSE_Raw!O:O)*$E127,_xlfn.XLOOKUP(_xlfn.XLOOKUP(Tool_Austria!$D127,'AveragePrices&amp;Codes'!$A:$A,'AveragePrices&amp;Codes'!$B:$B),AGRIBALYSE_Cooked!$C:$C,AGRIBALYSE_Cooked!P:P)*$E127),"")</f>
        <v>11.087051646000003</v>
      </c>
      <c r="M127">
        <f>IFERROR(IF($F127="Raw",_xlfn.XLOOKUP(_xlfn.XLOOKUP(Tool_Austria!$D127,'AveragePrices&amp;Codes'!$A:$A,'AveragePrices&amp;Codes'!$B:$B),AGRIBALYSE_Raw!$B:$B,AGRIBALYSE_Raw!P:P)*$E127,_xlfn.XLOOKUP(_xlfn.XLOOKUP(Tool_Austria!$D127,'AveragePrices&amp;Codes'!$A:$A,'AveragePrices&amp;Codes'!$B:$B),AGRIBALYSE_Cooked!$C:$C,AGRIBALYSE_Cooked!Q:Q)*$E127),"")</f>
        <v>2.1850948843714292E-6</v>
      </c>
      <c r="N127">
        <f>IFERROR(IF($F127="Raw",_xlfn.XLOOKUP(_xlfn.XLOOKUP(Tool_Austria!$D127,'AveragePrices&amp;Codes'!$A:$A,'AveragePrices&amp;Codes'!$B:$B),AGRIBALYSE_Raw!$B:$B,AGRIBALYSE_Raw!Q:Q)*$E127,_xlfn.XLOOKUP(_xlfn.XLOOKUP(Tool_Austria!$D127,'AveragePrices&amp;Codes'!$A:$A,'AveragePrices&amp;Codes'!$B:$B),AGRIBALYSE_Cooked!$C:$C,AGRIBALYSE_Cooked!R:R)*$E127),"")</f>
        <v>2.5868303925428577</v>
      </c>
      <c r="O127">
        <f>IFERROR(IF($F127="Raw",_xlfn.XLOOKUP(_xlfn.XLOOKUP(Tool_Austria!$D127,'AveragePrices&amp;Codes'!$A:$A,'AveragePrices&amp;Codes'!$B:$B),AGRIBALYSE_Raw!$B:$B,AGRIBALYSE_Raw!R:R)*$E127,_xlfn.XLOOKUP(_xlfn.XLOOKUP(Tool_Austria!$D127,'AveragePrices&amp;Codes'!$A:$A,'AveragePrices&amp;Codes'!$B:$B),AGRIBALYSE_Cooked!$C:$C,AGRIBALYSE_Cooked!S:S)*$E127),"")</f>
        <v>2.6221620982285719E-2</v>
      </c>
      <c r="P127">
        <f>IFERROR(IF($F127="Raw",_xlfn.XLOOKUP(_xlfn.XLOOKUP(Tool_Austria!$D127,'AveragePrices&amp;Codes'!$A:$A,'AveragePrices&amp;Codes'!$B:$B),AGRIBALYSE_Raw!$B:$B,AGRIBALYSE_Raw!S:S)*$E127,_xlfn.XLOOKUP(_xlfn.XLOOKUP(Tool_Austria!$D127,'AveragePrices&amp;Codes'!$A:$A,'AveragePrices&amp;Codes'!$B:$B),AGRIBALYSE_Cooked!$C:$C,AGRIBALYSE_Cooked!T:T)*$E127),"")</f>
        <v>1.154400690411429E-6</v>
      </c>
      <c r="Q127">
        <f>IFERROR(IF($F127="Raw",_xlfn.XLOOKUP(_xlfn.XLOOKUP(Tool_Austria!$D127,'AveragePrices&amp;Codes'!$A:$A,'AveragePrices&amp;Codes'!$B:$B),AGRIBALYSE_Raw!$B:$B,AGRIBALYSE_Raw!T:T)*$E127,_xlfn.XLOOKUP(_xlfn.XLOOKUP(Tool_Austria!$D127,'AveragePrices&amp;Codes'!$A:$A,'AveragePrices&amp;Codes'!$B:$B),AGRIBALYSE_Cooked!$C:$C,AGRIBALYSE_Cooked!U:U)*$E127),"")</f>
        <v>1.216280318237143E-7</v>
      </c>
      <c r="R127">
        <f>IFERROR(IF($F127="Raw",_xlfn.XLOOKUP(_xlfn.XLOOKUP(Tool_Austria!$D127,'AveragePrices&amp;Codes'!$A:$A,'AveragePrices&amp;Codes'!$B:$B),AGRIBALYSE_Raw!$B:$B,AGRIBALYSE_Raw!U:U)*$E127,_xlfn.XLOOKUP(_xlfn.XLOOKUP(Tool_Austria!$D127,'AveragePrices&amp;Codes'!$A:$A,'AveragePrices&amp;Codes'!$B:$B),AGRIBALYSE_Cooked!$C:$C,AGRIBALYSE_Cooked!V:V)*$E127),"")</f>
        <v>7.8092257493142878E-9</v>
      </c>
      <c r="S127">
        <f>IFERROR(IF($F127="Raw",_xlfn.XLOOKUP(_xlfn.XLOOKUP(Tool_Austria!$D127,'AveragePrices&amp;Codes'!$A:$A,'AveragePrices&amp;Codes'!$B:$B),AGRIBALYSE_Raw!$B:$B,AGRIBALYSE_Raw!V:V)*$E127,_xlfn.XLOOKUP(_xlfn.XLOOKUP(Tool_Austria!$D127,'AveragePrices&amp;Codes'!$A:$A,'AveragePrices&amp;Codes'!$B:$B),AGRIBALYSE_Cooked!$C:$C,AGRIBALYSE_Cooked!W:W)*$E127),"")</f>
        <v>0.15521972604857148</v>
      </c>
      <c r="T127">
        <f>IFERROR(IF($F127="Raw",_xlfn.XLOOKUP(_xlfn.XLOOKUP(Tool_Austria!$D127,'AveragePrices&amp;Codes'!$A:$A,'AveragePrices&amp;Codes'!$B:$B),AGRIBALYSE_Raw!$B:$B,AGRIBALYSE_Raw!W:W)*$E127,_xlfn.XLOOKUP(_xlfn.XLOOKUP(Tool_Austria!$D127,'AveragePrices&amp;Codes'!$A:$A,'AveragePrices&amp;Codes'!$B:$B),AGRIBALYSE_Cooked!$C:$C,AGRIBALYSE_Cooked!X:X)*$E127),"")</f>
        <v>1.6354957755428574E-3</v>
      </c>
      <c r="U127">
        <f>IFERROR(IF($F127="Raw",_xlfn.XLOOKUP(_xlfn.XLOOKUP(Tool_Austria!$D127,'AveragePrices&amp;Codes'!$A:$A,'AveragePrices&amp;Codes'!$B:$B),AGRIBALYSE_Raw!$B:$B,AGRIBALYSE_Raw!X:X)*$E127,_xlfn.XLOOKUP(_xlfn.XLOOKUP(Tool_Austria!$D127,'AveragePrices&amp;Codes'!$A:$A,'AveragePrices&amp;Codes'!$B:$B),AGRIBALYSE_Cooked!$C:$C,AGRIBALYSE_Cooked!Y:Y)*$E127),"")</f>
        <v>4.5579633851142866E-2</v>
      </c>
      <c r="V127">
        <f>IFERROR(IF($F127="Raw",_xlfn.XLOOKUP(_xlfn.XLOOKUP(Tool_Austria!$D127,'AveragePrices&amp;Codes'!$A:$A,'AveragePrices&amp;Codes'!$B:$B),AGRIBALYSE_Raw!$B:$B,AGRIBALYSE_Raw!Y:Y)*$E127,_xlfn.XLOOKUP(_xlfn.XLOOKUP(Tool_Austria!$D127,'AveragePrices&amp;Codes'!$A:$A,'AveragePrices&amp;Codes'!$B:$B),AGRIBALYSE_Cooked!$C:$C,AGRIBALYSE_Cooked!Z:Z)*$E127),"")</f>
        <v>0.66079219561714297</v>
      </c>
      <c r="W127">
        <f>IFERROR(IF($F127="Raw",_xlfn.XLOOKUP(_xlfn.XLOOKUP(Tool_Austria!$D127,'AveragePrices&amp;Codes'!$A:$A,'AveragePrices&amp;Codes'!$B:$B),AGRIBALYSE_Raw!$B:$B,AGRIBALYSE_Raw!Z:Z)*$E127,_xlfn.XLOOKUP(_xlfn.XLOOKUP(Tool_Austria!$D127,'AveragePrices&amp;Codes'!$A:$A,'AveragePrices&amp;Codes'!$B:$B),AGRIBALYSE_Cooked!$C:$C,AGRIBALYSE_Cooked!AA:AA)*$E127),"")</f>
        <v>292.0262275011429</v>
      </c>
      <c r="X127">
        <f>IFERROR(IF($F127="Raw",_xlfn.XLOOKUP(_xlfn.XLOOKUP(Tool_Austria!$D127,'AveragePrices&amp;Codes'!$A:$A,'AveragePrices&amp;Codes'!$B:$B),AGRIBALYSE_Raw!$B:$B,AGRIBALYSE_Raw!AA:AA)*$E127,_xlfn.XLOOKUP(_xlfn.XLOOKUP(Tool_Austria!$D127,'AveragePrices&amp;Codes'!$A:$A,'AveragePrices&amp;Codes'!$B:$B),AGRIBALYSE_Cooked!$C:$C,AGRIBALYSE_Cooked!AB:AB)*$E127),"")</f>
        <v>542.29790228571437</v>
      </c>
      <c r="Y127">
        <f>IFERROR(IF($F127="Raw",_xlfn.XLOOKUP(_xlfn.XLOOKUP(Tool_Austria!$D127,'AveragePrices&amp;Codes'!$A:$A,'AveragePrices&amp;Codes'!$B:$B),AGRIBALYSE_Raw!$B:$B,AGRIBALYSE_Raw!AB:AB)*$E127,_xlfn.XLOOKUP(_xlfn.XLOOKUP(Tool_Austria!$D127,'AveragePrices&amp;Codes'!$A:$A,'AveragePrices&amp;Codes'!$B:$B),AGRIBALYSE_Cooked!$C:$C,AGRIBALYSE_Cooked!AC:AC)*$E127),"")</f>
        <v>3.5932811253428576</v>
      </c>
      <c r="Z127">
        <f>IFERROR(IF($F127="Raw",_xlfn.XLOOKUP(_xlfn.XLOOKUP(Tool_Austria!$D127,'AveragePrices&amp;Codes'!$A:$A,'AveragePrices&amp;Codes'!$B:$B),AGRIBALYSE_Raw!$B:$B,AGRIBALYSE_Raw!AC:AC)*$E127,_xlfn.XLOOKUP(_xlfn.XLOOKUP(Tool_Austria!$D127,'AveragePrices&amp;Codes'!$A:$A,'AveragePrices&amp;Codes'!$B:$B),AGRIBALYSE_Cooked!$C:$C,AGRIBALYSE_Cooked!AD:AD)*$E127),"")</f>
        <v>112.17900839485718</v>
      </c>
      <c r="AA127">
        <f>IFERROR(IF($F127="Raw",_xlfn.XLOOKUP(_xlfn.XLOOKUP(Tool_Austria!$D127,'AveragePrices&amp;Codes'!$A:$A,'AveragePrices&amp;Codes'!$B:$B),AGRIBALYSE_Raw!$B:$B,AGRIBALYSE_Raw!AD:AD)*$E127,_xlfn.XLOOKUP(_xlfn.XLOOKUP(Tool_Austria!$D127,'AveragePrices&amp;Codes'!$A:$A,'AveragePrices&amp;Codes'!$B:$B),AGRIBALYSE_Cooked!$C:$C,AGRIBALYSE_Cooked!AE:AE)*$E127),"")</f>
        <v>8.7967394079428588E-5</v>
      </c>
      <c r="AB127" cm="1">
        <f t="array" ref="AB127">IFERROR(_xlfn.XLOOKUP(Tool_Austria!$F127&amp;$E$2,'Cooking methods'!$A:$A&amp;'Cooking methods'!$B:$B,'Cooking methods'!C:C)*$E127,"")</f>
        <v>0.26788799678800007</v>
      </c>
      <c r="AC127" cm="1">
        <f t="array" ref="AC127">IFERROR(_xlfn.XLOOKUP(Tool_Austria!$F127&amp;$E$2,'Cooking methods'!$A:$A&amp;'Cooking methods'!$B:$B,'Cooking methods'!D:D)*$E127,"")</f>
        <v>4.9944513353260011E-9</v>
      </c>
      <c r="AD127" cm="1">
        <f t="array" ref="AD127">IFERROR(_xlfn.XLOOKUP(Tool_Austria!$F127&amp;$E$2,'Cooking methods'!$A:$A&amp;'Cooking methods'!$B:$B,'Cooking methods'!E:E)*$E127,"")</f>
        <v>0.18250658620000004</v>
      </c>
      <c r="AE127" cm="1">
        <f t="array" ref="AE127">IFERROR(_xlfn.XLOOKUP(Tool_Austria!$F127&amp;$E$2,'Cooking methods'!$A:$A&amp;'Cooking methods'!$B:$B,'Cooking methods'!F:F)*$E127,"")</f>
        <v>6.0202000205400008E-4</v>
      </c>
      <c r="AF127" cm="1">
        <f t="array" ref="AF127">IFERROR(_xlfn.XLOOKUP(Tool_Austria!$F127&amp;$E$2,'Cooking methods'!$A:$A&amp;'Cooking methods'!$B:$B,'Cooking methods'!G:G)*$E127,"")</f>
        <v>3.5090406363200009E-9</v>
      </c>
      <c r="AG127" cm="1">
        <f t="array" ref="AG127">IFERROR(_xlfn.XLOOKUP(Tool_Austria!$F127&amp;$E$2,'Cooking methods'!$A:$A&amp;'Cooking methods'!$B:$B,'Cooking methods'!H:H)*$E127,"")</f>
        <v>2.1110282205120006E-9</v>
      </c>
      <c r="AH127" cm="1">
        <f t="array" ref="AH127">IFERROR(_xlfn.XLOOKUP(Tool_Austria!$F127&amp;$E$2,'Cooking methods'!$A:$A&amp;'Cooking methods'!$B:$B,'Cooking methods'!I:I)*$E127,"")</f>
        <v>5.0518815136040018E-10</v>
      </c>
      <c r="AI127" cm="1">
        <f t="array" ref="AI127">IFERROR(_xlfn.XLOOKUP(Tool_Austria!$F127&amp;$E$2,'Cooking methods'!$A:$A&amp;'Cooking methods'!$B:$B,'Cooking methods'!J:J)*$E127,"")</f>
        <v>1.1983094452300003E-3</v>
      </c>
      <c r="AJ127" cm="1">
        <f t="array" ref="AJ127">IFERROR(_xlfn.XLOOKUP(Tool_Austria!$F127&amp;$E$2,'Cooking methods'!$A:$A&amp;'Cooking methods'!$B:$B,'Cooking methods'!K:K)*$E127,"")</f>
        <v>2.5677347822900009E-4</v>
      </c>
      <c r="AK127" cm="1">
        <f t="array" ref="AK127">IFERROR(_xlfn.XLOOKUP(Tool_Austria!$F127&amp;$E$2,'Cooking methods'!$A:$A&amp;'Cooking methods'!$B:$B,'Cooking methods'!L:L)*$E127,"")</f>
        <v>2.3152255478000005E-4</v>
      </c>
      <c r="AL127" cm="1">
        <f t="array" ref="AL127">IFERROR(_xlfn.XLOOKUP(Tool_Austria!$F127&amp;$E$2,'Cooking methods'!$A:$A&amp;'Cooking methods'!$B:$B,'Cooking methods'!M:M)*$E127,"")</f>
        <v>1.7006609366500003E-3</v>
      </c>
      <c r="AM127" cm="1">
        <f t="array" ref="AM127">IFERROR(_xlfn.XLOOKUP(Tool_Austria!$F127&amp;$E$2,'Cooking methods'!$A:$A&amp;'Cooking methods'!$B:$B,'Cooking methods'!N:N)*$E127,"")</f>
        <v>0.87390157604800023</v>
      </c>
      <c r="AN127" cm="1">
        <f t="array" ref="AN127">IFERROR(_xlfn.XLOOKUP(Tool_Austria!$F127&amp;$E$2,'Cooking methods'!$A:$A&amp;'Cooking methods'!$B:$B,'Cooking methods'!O:O)*$E127,"")</f>
        <v>0.70096478498000014</v>
      </c>
      <c r="AO127" cm="1">
        <f t="array" ref="AO127">IFERROR(_xlfn.XLOOKUP(Tool_Austria!$F127&amp;$E$2,'Cooking methods'!$A:$A&amp;'Cooking methods'!$B:$B,'Cooking methods'!P:P)*$E127,"")</f>
        <v>0.13707440126800005</v>
      </c>
      <c r="AP127" cm="1">
        <f t="array" ref="AP127">IFERROR(_xlfn.XLOOKUP(Tool_Austria!$F127&amp;$E$2,'Cooking methods'!$A:$A&amp;'Cooking methods'!$B:$B,'Cooking methods'!Q:Q)*$E127,"")</f>
        <v>6.3996089870840001</v>
      </c>
      <c r="AQ127" cm="1">
        <f t="array" ref="AQ127">IFERROR(_xlfn.XLOOKUP(Tool_Austria!$F127&amp;$E$2,'Cooking methods'!$A:$A&amp;'Cooking methods'!$B:$B,'Cooking methods'!R:R)*$E127,"")</f>
        <v>4.5253223764040016E-7</v>
      </c>
      <c r="AR127" cm="1">
        <f t="array" ref="AR127">IFERROR(_xlfn.XLOOKUP(Tool_Austria!$G127&amp;$E$2,'Waste management'!$A:$A&amp;'Waste management'!$B:$B,'Waste management'!C:C)*$E127,"")</f>
        <v>5.6807454000000007E-2</v>
      </c>
      <c r="AS127" cm="1">
        <f t="array" ref="AS127">IFERROR(_xlfn.XLOOKUP(Tool_Austria!$G127&amp;$E$2,'Waste management'!$A:$A&amp;'Waste management'!$B:$B,'Waste management'!D:D)*$E127,"")</f>
        <v>3.8757821460000004E-10</v>
      </c>
      <c r="AT127" cm="1">
        <f t="array" ref="AT127">IFERROR(_xlfn.XLOOKUP(Tool_Austria!$G127&amp;$E$2,'Waste management'!$A:$A&amp;'Waste management'!$B:$B,'Waste management'!E:E)*$E127,"")</f>
        <v>1.0450380000000003E-3</v>
      </c>
      <c r="AU127" cm="1">
        <f t="array" ref="AU127">IFERROR(_xlfn.XLOOKUP(Tool_Austria!$G127&amp;$E$2,'Waste management'!$A:$A&amp;'Waste management'!$B:$B,'Waste management'!F:F)*$E127,"")</f>
        <v>1.2175200000000002E-4</v>
      </c>
      <c r="AV127" cm="1">
        <f t="array" ref="AV127">IFERROR(_xlfn.XLOOKUP(Tool_Austria!$G127&amp;$E$2,'Waste management'!$A:$A&amp;'Waste management'!$B:$B,'Waste management'!G:G)*$E127,"")</f>
        <v>1.1748662160000002E-8</v>
      </c>
      <c r="AW127" cm="1">
        <f t="array" ref="AW127">IFERROR(_xlfn.XLOOKUP(Tool_Austria!$G127&amp;$E$2,'Waste management'!$A:$A&amp;'Waste management'!$B:$B,'Waste management'!H:H)*$E127,"")</f>
        <v>3.8296178460000004E-10</v>
      </c>
      <c r="AX127" cm="1">
        <f t="array" ref="AX127">IFERROR(_xlfn.XLOOKUP(Tool_Austria!$G127&amp;$E$2,'Waste management'!$A:$A&amp;'Waste management'!$B:$B,'Waste management'!I:I)*$E127,"")</f>
        <v>2.7227501220000008E-10</v>
      </c>
      <c r="AY127" cm="1">
        <f t="array" ref="AY127">IFERROR(_xlfn.XLOOKUP(Tool_Austria!$G127&amp;$E$2,'Waste management'!$A:$A&amp;'Waste management'!$B:$B,'Waste management'!J:J)*$E127,"")</f>
        <v>2.2422660000000006E-3</v>
      </c>
      <c r="AZ127" cm="1">
        <f t="array" ref="AZ127">IFERROR(_xlfn.XLOOKUP(Tool_Austria!$G127&amp;$E$2,'Waste management'!$A:$A&amp;'Waste management'!$B:$B,'Waste management'!K:K)*$E127,"")</f>
        <v>5.4579595320000011E-6</v>
      </c>
      <c r="BA127" cm="1">
        <f t="array" ref="BA127">IFERROR(_xlfn.XLOOKUP(Tool_Austria!$G127&amp;$E$2,'Waste management'!$A:$A&amp;'Waste management'!$B:$B,'Waste management'!L:L)*$E127,"")</f>
        <v>9.8214700440000019E-5</v>
      </c>
      <c r="BB127" cm="1">
        <f t="array" ref="BB127">IFERROR(_xlfn.XLOOKUP(Tool_Austria!$G127&amp;$E$2,'Waste management'!$A:$A&amp;'Waste management'!$B:$B,'Waste management'!M:M)*$E127,"")</f>
        <v>9.8822040000000021E-3</v>
      </c>
      <c r="BC127" cm="1">
        <f t="array" ref="BC127">IFERROR(_xlfn.XLOOKUP(Tool_Austria!$G127&amp;$E$2,'Waste management'!$A:$A&amp;'Waste management'!$B:$B,'Waste management'!N:N)*$E127,"")</f>
        <v>8.4974170440000023</v>
      </c>
      <c r="BD127" cm="1">
        <f t="array" ref="BD127">IFERROR(_xlfn.XLOOKUP(Tool_Austria!$G127&amp;$E$2,'Waste management'!$A:$A&amp;'Waste management'!$B:$B,'Waste management'!O:O)*$E127,"")</f>
        <v>0.54180654600000011</v>
      </c>
      <c r="BE127" cm="1">
        <f t="array" ref="BE127">IFERROR(_xlfn.XLOOKUP(Tool_Austria!$G127&amp;$E$2,'Waste management'!$A:$A&amp;'Waste management'!$B:$B,'Waste management'!P:P)*$E127,"")</f>
        <v>1.1698338000000003E-2</v>
      </c>
      <c r="BF127" cm="1">
        <f t="array" ref="BF127">IFERROR(_xlfn.XLOOKUP(Tool_Austria!$G127&amp;$E$2,'Waste management'!$A:$A&amp;'Waste management'!$B:$B,'Waste management'!Q:Q)*$E127,"")</f>
        <v>0.34048961400000005</v>
      </c>
      <c r="BG127" cm="1">
        <f t="array" ref="BG127">IFERROR(_xlfn.XLOOKUP(Tool_Austria!$G127&amp;$E$2,'Waste management'!$A:$A&amp;'Waste management'!$B:$B,'Waste management'!R:R)*$E127,"")</f>
        <v>1.1065227600000001E-7</v>
      </c>
      <c r="BH127">
        <f>IFERROR((L127+AR127+AB127)*_xlfn.XLOOKUP(Tool_Austria!BH$4,Monetization_Factors!$A:$A,Monetization_Factors!$D:$D),"")</f>
        <v>1.4846782293681284</v>
      </c>
      <c r="BI127">
        <f>IFERROR((M127+AS127+AC127)*_xlfn.XLOOKUP(Tool_Austria!BI$4,Monetization_Factors!$A:$A,Monetization_Factors!$D:$D),"")</f>
        <v>8.7687062448075928E-5</v>
      </c>
      <c r="BJ127">
        <f>IFERROR((N127+AT127+AD127)*_xlfn.XLOOKUP(Tool_Austria!BJ$4,Monetization_Factors!$A:$A,Monetization_Factors!$D:$D),"")</f>
        <v>4.2281107316056825E-3</v>
      </c>
      <c r="BK127">
        <f>IFERROR((O127+AU127+AE127)*_xlfn.XLOOKUP(Tool_Austria!BK$4,Monetization_Factors!$A:$A,Monetization_Factors!$D:$D),"")</f>
        <v>4.0786529667498281E-2</v>
      </c>
      <c r="BL127">
        <f>IFERROR((P127+AV127+AF127)*_xlfn.XLOOKUP(Tool_Austria!BL$4,Monetization_Factors!$A:$A,Monetization_Factors!$D:$D),"")</f>
        <v>1.167639546284404</v>
      </c>
      <c r="BM127">
        <f>IFERROR((Q127+AW127+AG127)*_xlfn.XLOOKUP(Tool_Austria!BM$4,Monetization_Factors!$A:$A,Monetization_Factors!$D:$D),"")</f>
        <v>2.5775303743202038E-2</v>
      </c>
      <c r="BN127">
        <f>IFERROR((R127+AX127+AH127)*_xlfn.XLOOKUP(Tool_Austria!BN$4,Monetization_Factors!$A:$A,Monetization_Factors!$D:$D),"")</f>
        <v>9.8716125876350796E-3</v>
      </c>
      <c r="BO127">
        <f>IFERROR((S127+AY127+AI127)*_xlfn.XLOOKUP(Tool_Austria!BO$4,Monetization_Factors!$A:$A,Monetization_Factors!$D:$D),"")</f>
        <v>6.946774191678888E-2</v>
      </c>
      <c r="BP127">
        <f>IFERROR((T127+AZ127+AJ127)*_xlfn.XLOOKUP(Tool_Austria!BP$4,Monetization_Factors!$A:$A,Monetization_Factors!$D:$D),"")</f>
        <v>4.6292992896515709E-3</v>
      </c>
      <c r="BQ127">
        <f>IFERROR((U127+BA127+AK127)*_xlfn.XLOOKUP(Tool_Austria!BQ$4,Monetization_Factors!$A:$A,Monetization_Factors!$D:$D),"")</f>
        <v>0.187800160384263</v>
      </c>
      <c r="BR127" t="str">
        <f>IFERROR((V127+BB127+AL127)*_xlfn.XLOOKUP(Tool_Austria!BR$4,Monetization_Factors!$A:$A,Monetization_Factors!$D:$D),"")</f>
        <v/>
      </c>
      <c r="BS127">
        <f>IFERROR((W127+BC127+AM127)*_xlfn.XLOOKUP(Tool_Austria!BS$4,Monetization_Factors!$A:$A,Monetization_Factors!$D:$D),"")</f>
        <v>1.4666827224500927E-2</v>
      </c>
      <c r="BT127">
        <f>IFERROR((X127+BD127+AN127)*_xlfn.XLOOKUP(Tool_Austria!BT$4,Monetization_Factors!$A:$A,Monetization_Factors!$D:$D),"")</f>
        <v>0.1210316386238592</v>
      </c>
      <c r="BU127">
        <f>IFERROR((Y127+BE127+AO127)*_xlfn.XLOOKUP(Tool_Austria!BU$4,Monetization_Factors!$A:$A,Monetization_Factors!$D:$D),"")</f>
        <v>2.3780479618815943E-2</v>
      </c>
      <c r="BV127">
        <f>IFERROR((Z127+BF127+AP127)*_xlfn.XLOOKUP(Tool_Austria!BV$4,Monetization_Factors!$A:$A,Monetization_Factors!$D:$D),"")</f>
        <v>0.19636877598433441</v>
      </c>
      <c r="BW127">
        <f>IFERROR((AA127+BG127+AQ127)*_xlfn.XLOOKUP(Tool_Austria!BW$4,Monetization_Factors!$A:$A,Monetization_Factors!$D:$D),"")</f>
        <v>1.8495097976168481E-4</v>
      </c>
      <c r="BX127" s="38" t="str" cm="1">
        <f t="array" ref="BX127">IFERROR(_xlfn.IFS(I127&lt;&gt;0,I127*E127,I127="",J127*E127),"")</f>
        <v/>
      </c>
      <c r="BY127" s="38">
        <f t="shared" si="43"/>
        <v>3.3509968934668972</v>
      </c>
      <c r="BZ127" s="38">
        <f t="shared" si="44"/>
        <v>3.3509968934668972</v>
      </c>
      <c r="CA127" s="38">
        <f t="shared" si="45"/>
        <v>5.1553798361029185E-3</v>
      </c>
      <c r="CB127">
        <f t="shared" si="110"/>
        <v>11.411747096788002</v>
      </c>
      <c r="CC127">
        <f t="shared" si="108"/>
        <v>2.1904769139213555E-6</v>
      </c>
      <c r="CD127">
        <f t="shared" si="108"/>
        <v>2.7703820167428579</v>
      </c>
      <c r="CE127">
        <f t="shared" si="108"/>
        <v>2.6945392984339719E-2</v>
      </c>
      <c r="CF127">
        <f t="shared" si="108"/>
        <v>1.169658393207749E-6</v>
      </c>
      <c r="CG127">
        <f t="shared" si="108"/>
        <v>1.2412202182882632E-7</v>
      </c>
      <c r="CH127">
        <f t="shared" si="108"/>
        <v>8.5866889128746885E-9</v>
      </c>
      <c r="CI127">
        <f t="shared" si="108"/>
        <v>0.15866030149380148</v>
      </c>
      <c r="CJ127">
        <f t="shared" si="108"/>
        <v>1.8977272133038575E-3</v>
      </c>
      <c r="CK127">
        <f t="shared" si="108"/>
        <v>4.590937110636286E-2</v>
      </c>
      <c r="CL127">
        <f t="shared" si="108"/>
        <v>0.67237506055379292</v>
      </c>
      <c r="CM127">
        <f t="shared" si="108"/>
        <v>301.39754612119089</v>
      </c>
      <c r="CN127">
        <f t="shared" si="108"/>
        <v>543.54067361669433</v>
      </c>
      <c r="CO127">
        <f t="shared" si="108"/>
        <v>3.7420538646108574</v>
      </c>
      <c r="CP127">
        <f t="shared" si="108"/>
        <v>118.91910699594118</v>
      </c>
      <c r="CQ127">
        <f t="shared" si="108"/>
        <v>8.8530578593068985E-5</v>
      </c>
      <c r="CR127">
        <f t="shared" si="111"/>
        <v>1.7556533995058465E-2</v>
      </c>
      <c r="CS127">
        <f t="shared" si="109"/>
        <v>3.3699644829559315E-9</v>
      </c>
      <c r="CT127">
        <f t="shared" si="109"/>
        <v>4.2621261796043971E-3</v>
      </c>
      <c r="CU127">
        <f t="shared" si="109"/>
        <v>4.1454450745138032E-5</v>
      </c>
      <c r="CV127">
        <f t="shared" si="109"/>
        <v>1.7994744510888445E-9</v>
      </c>
      <c r="CW127">
        <f t="shared" si="109"/>
        <v>1.9095695665973279E-10</v>
      </c>
      <c r="CX127">
        <f t="shared" si="109"/>
        <v>1.3210290635191829E-11</v>
      </c>
      <c r="CY127">
        <f t="shared" si="109"/>
        <v>2.4409277152892534E-4</v>
      </c>
      <c r="CZ127">
        <f t="shared" si="109"/>
        <v>2.9195803281597807E-6</v>
      </c>
      <c r="DA127">
        <f t="shared" si="109"/>
        <v>7.0629801702096708E-5</v>
      </c>
      <c r="DB127">
        <f t="shared" si="109"/>
        <v>1.0344231700827585E-3</v>
      </c>
      <c r="DC127">
        <f t="shared" si="109"/>
        <v>0.46368853249413983</v>
      </c>
      <c r="DD127">
        <f t="shared" si="109"/>
        <v>0.83621642094876047</v>
      </c>
      <c r="DE127">
        <f t="shared" si="109"/>
        <v>5.7570059455551654E-3</v>
      </c>
      <c r="DF127">
        <f t="shared" si="109"/>
        <v>0.18295247230144795</v>
      </c>
      <c r="DG127">
        <f t="shared" si="109"/>
        <v>1.3620089014318305E-7</v>
      </c>
      <c r="DH127" s="5">
        <f>IFERROR(((((L127+AB127)*(1/$H127))+AR127)/$F$2)/($B$2*('CAR.CAP_per person'!B$2)/(_xlfn.XLOOKUP($E$2,EU_countries_GDP!$A$2:$A$29,EU_countries_GDP!$E$2:$E$29))),"")</f>
        <v>0.50028467062712034</v>
      </c>
      <c r="DI127" s="5">
        <f>IFERROR(((((M127+AC127)*(1/$H127))+AS127)/$F$2)/($B$2*('CAR.CAP_per person'!C$2)/(_xlfn.XLOOKUP($E$2,EU_countries_GDP!$A$2:$A$29,EU_countries_GDP!$E$2:$E$29))),"")</f>
        <v>1.2155277931167369E-3</v>
      </c>
      <c r="DJ127" s="5">
        <f>IFERROR(((((N127+AD127)*(1/$H127))+AT127)/$F$2)/($B$2*('CAR.CAP_per person'!D$2)/(_xlfn.XLOOKUP($E$2,EU_countries_GDP!$A$2:$A$29,EU_countries_GDP!$E$2:$E$29))),"")</f>
        <v>1.5734864996545222E-3</v>
      </c>
      <c r="DK127" s="5">
        <f>IFERROR(((((O127+AE127)*(1/$H127))+AU127)/$F$2)/($B$2*('CAR.CAP_per person'!E$2)/(_xlfn.XLOOKUP($E$2,EU_countries_GDP!$A$2:$A$29,EU_countries_GDP!$E$2:$E$29))),"")</f>
        <v>1.9792751246287925E-2</v>
      </c>
      <c r="DL127" s="5">
        <f>IFERROR(((((P127+AF127)*(1/$H127))+AV127)/$F$2)/($B$2*('CAR.CAP_per person'!F$2)/(_xlfn.XLOOKUP($E$2,EU_countries_GDP!$A$2:$A$29,EU_countries_GDP!$E$2:$E$29))),"")</f>
        <v>0.67446779436199089</v>
      </c>
      <c r="DM127" s="5">
        <f>IFERROR(((((Q127+AG127)*(1/$H127))+AW127)/$F$2)/($B$2*('CAR.CAP_per person'!G$2)/(_xlfn.XLOOKUP($E$2,EU_countries_GDP!$A$2:$A$29,EU_countries_GDP!$E$2:$E$29))),"")</f>
        <v>3.8595575571175128E-2</v>
      </c>
      <c r="DN127" s="5">
        <f>IFERROR(((((R127+AH127)*(1/$H127))+AX127)/$F$2)/($B$2*('CAR.CAP_per person'!H$2)/(_xlfn.XLOOKUP($E$2,EU_countries_GDP!$A$2:$A$29,EU_countries_GDP!$E$2:$E$29))),"")</f>
        <v>6.1709449355571875E-4</v>
      </c>
      <c r="DO127" s="5">
        <f>IFERROR(((((S127+AI127)*(1/$H127))+AY127)/$F$2)/($B$2*('CAR.CAP_per person'!I$2)/(_xlfn.XLOOKUP($E$2,EU_countries_GDP!$A$2:$A$29,EU_countries_GDP!$E$2:$E$29))),"")</f>
        <v>4.7038221308020711E-2</v>
      </c>
      <c r="DP127" s="5">
        <f>IFERROR(((((T127+AJ127)*(1/$H127))+AZ127)/$F$2)/($B$2*('CAR.CAP_per person'!J$2)/(_xlfn.XLOOKUP($E$2,EU_countries_GDP!$A$2:$A$29,EU_countries_GDP!$E$2:$E$29))),"")</f>
        <v>9.7656788500401673E-2</v>
      </c>
      <c r="DQ127" s="5">
        <f>IFERROR(((((U127+AK127)*(1/$H127))+BA127)/$F$2)/($B$2*('CAR.CAP_per person'!K$2)/(_xlfn.XLOOKUP($E$2,EU_countries_GDP!$A$2:$A$29,EU_countries_GDP!$E$2:$E$29))),"")</f>
        <v>6.8455402532527923E-2</v>
      </c>
      <c r="DR127" s="5">
        <f>IFERROR(((((V127+AL127)*(1/$H127))+BB127)/$F$2)/($B$2*('CAR.CAP_per person'!L$2)/(_xlfn.XLOOKUP($E$2,EU_countries_GDP!$A$2:$A$29,EU_countries_GDP!$E$2:$E$29))),"")</f>
        <v>3.2577512748720505E-2</v>
      </c>
      <c r="DS127" s="5">
        <f>IFERROR(((((W127+AM127)*(1/$H127))+BC127)/$F$2)/($B$2*('CAR.CAP_per person'!M$2)/(_xlfn.XLOOKUP($E$2,EU_countries_GDP!$A$2:$A$29,EU_countries_GDP!$E$2:$E$29))),"")</f>
        <v>0.67721010080878352</v>
      </c>
      <c r="DT127" s="5">
        <f>IFERROR(((((X127+AN127)*(1/$H127))+BD127)/$F$2)/($B$2*('CAR.CAP_per person'!N$2)/(_xlfn.XLOOKUP($E$2,EU_countries_GDP!$A$2:$A$29,EU_countries_GDP!$E$2:$E$29))),"")</f>
        <v>12.780890266097639</v>
      </c>
      <c r="DU127" s="5">
        <f>IFERROR(((((Y127+AO127)*(1/$H127))+BE127)/$F$2)/($B$2*('CAR.CAP_per person'!O$2)/(_xlfn.XLOOKUP($E$2,EU_countries_GDP!$A$2:$A$29,EU_countries_GDP!$E$2:$E$29))),"")</f>
        <v>6.1496315672183912E-3</v>
      </c>
      <c r="DV127" s="5">
        <f>IFERROR(((((Z127+AP127)*(1/$H127))+BF127)/$F$2)/($B$2*('CAR.CAP_per person'!P$2)/(_xlfn.XLOOKUP($E$2,EU_countries_GDP!$A$2:$A$29,EU_countries_GDP!$E$2:$E$29))),"")</f>
        <v>0.15865629067413378</v>
      </c>
      <c r="DW127" s="5">
        <f>IFERROR(((((AA127+AQ127)*(1/$H127))+BG127)/$F$2)/($B$2*('CAR.CAP_per person'!Q$2)/(_xlfn.XLOOKUP($E$2,EU_countries_GDP!$A$2:$A$29,EU_countries_GDP!$E$2:$E$29))),"")</f>
        <v>0.12043684262330263</v>
      </c>
    </row>
    <row r="128" spans="1:127">
      <c r="A128" t="s">
        <v>176</v>
      </c>
      <c r="B128" t="str">
        <f>_xlfn.XLOOKUP(D128,Table5[Ingredient],Table5[Category],"",FALSE)</f>
        <v>Dairy products</v>
      </c>
      <c r="C128" s="33" t="s">
        <v>229</v>
      </c>
      <c r="D128" s="33" t="s">
        <v>186</v>
      </c>
      <c r="E128" s="33">
        <v>0.84550000000000003</v>
      </c>
      <c r="F128" s="33" t="s">
        <v>182</v>
      </c>
      <c r="G128" s="33" t="s">
        <v>180</v>
      </c>
      <c r="H128" s="91">
        <f>Dataset_AT!S7</f>
        <v>0.51164901664145235</v>
      </c>
      <c r="I128" s="33"/>
      <c r="J128" s="37" t="str">
        <f>IFERROR(INDEX('AveragePrices&amp;Codes'!G:AG, MATCH($D128, 'AveragePrices&amp;Codes'!$A:$A, 0), MATCH(Tool_Austria!$E$2, 'AveragePrices&amp;Codes'!$G$1:$AG$1, 0)),"")</f>
        <v/>
      </c>
      <c r="K128" s="37">
        <f>IFERROR(E128/(_xlfn.XLOOKUP(A128,Dataset_AT!$V$2:$V$9,Dataset_AT!$W$2:$W$9)),"")</f>
        <v>1.2619402985074628E-2</v>
      </c>
      <c r="L128">
        <f>IFERROR(IF($F128="Raw",_xlfn.XLOOKUP(_xlfn.XLOOKUP(Tool_Austria!$D128,'AveragePrices&amp;Codes'!$A:$A,'AveragePrices&amp;Codes'!$B:$B),AGRIBALYSE_Raw!$B:$B,AGRIBALYSE_Raw!O:O)*$E128,_xlfn.XLOOKUP(_xlfn.XLOOKUP(Tool_Austria!$D128,'AveragePrices&amp;Codes'!$A:$A,'AveragePrices&amp;Codes'!$B:$B),AGRIBALYSE_Cooked!$C:$C,AGRIBALYSE_Cooked!P:P)*$E128),"")</f>
        <v>5.5841961530000006</v>
      </c>
      <c r="M128">
        <f>IFERROR(IF($F128="Raw",_xlfn.XLOOKUP(_xlfn.XLOOKUP(Tool_Austria!$D128,'AveragePrices&amp;Codes'!$A:$A,'AveragePrices&amp;Codes'!$B:$B),AGRIBALYSE_Raw!$B:$B,AGRIBALYSE_Raw!P:P)*$E128,_xlfn.XLOOKUP(_xlfn.XLOOKUP(Tool_Austria!$D128,'AveragePrices&amp;Codes'!$A:$A,'AveragePrices&amp;Codes'!$B:$B),AGRIBALYSE_Cooked!$C:$C,AGRIBALYSE_Cooked!Q:Q)*$E128),"")</f>
        <v>6.0055004370000011E-8</v>
      </c>
      <c r="N128">
        <f>IFERROR(IF($F128="Raw",_xlfn.XLOOKUP(_xlfn.XLOOKUP(Tool_Austria!$D128,'AveragePrices&amp;Codes'!$A:$A,'AveragePrices&amp;Codes'!$B:$B),AGRIBALYSE_Raw!$B:$B,AGRIBALYSE_Raw!Q:Q)*$E128,_xlfn.XLOOKUP(_xlfn.XLOOKUP(Tool_Austria!$D128,'AveragePrices&amp;Codes'!$A:$A,'AveragePrices&amp;Codes'!$B:$B),AGRIBALYSE_Cooked!$C:$C,AGRIBALYSE_Cooked!R:R)*$E128),"")</f>
        <v>0.55316883780000015</v>
      </c>
      <c r="O128">
        <f>IFERROR(IF($F128="Raw",_xlfn.XLOOKUP(_xlfn.XLOOKUP(Tool_Austria!$D128,'AveragePrices&amp;Codes'!$A:$A,'AveragePrices&amp;Codes'!$B:$B),AGRIBALYSE_Raw!$B:$B,AGRIBALYSE_Raw!R:R)*$E128,_xlfn.XLOOKUP(_xlfn.XLOOKUP(Tool_Austria!$D128,'AveragePrices&amp;Codes'!$A:$A,'AveragePrices&amp;Codes'!$B:$B),AGRIBALYSE_Cooked!$C:$C,AGRIBALYSE_Cooked!S:S)*$E128),"")</f>
        <v>1.0474465180000002E-2</v>
      </c>
      <c r="P128">
        <f>IFERROR(IF($F128="Raw",_xlfn.XLOOKUP(_xlfn.XLOOKUP(Tool_Austria!$D128,'AveragePrices&amp;Codes'!$A:$A,'AveragePrices&amp;Codes'!$B:$B),AGRIBALYSE_Raw!$B:$B,AGRIBALYSE_Raw!S:S)*$E128,_xlfn.XLOOKUP(_xlfn.XLOOKUP(Tool_Austria!$D128,'AveragePrices&amp;Codes'!$A:$A,'AveragePrices&amp;Codes'!$B:$B),AGRIBALYSE_Cooked!$C:$C,AGRIBALYSE_Cooked!T:T)*$E128),"")</f>
        <v>4.8492892439999998E-7</v>
      </c>
      <c r="Q128">
        <f>IFERROR(IF($F128="Raw",_xlfn.XLOOKUP(_xlfn.XLOOKUP(Tool_Austria!$D128,'AveragePrices&amp;Codes'!$A:$A,'AveragePrices&amp;Codes'!$B:$B),AGRIBALYSE_Raw!$B:$B,AGRIBALYSE_Raw!T:T)*$E128,_xlfn.XLOOKUP(_xlfn.XLOOKUP(Tool_Austria!$D128,'AveragePrices&amp;Codes'!$A:$A,'AveragePrices&amp;Codes'!$B:$B),AGRIBALYSE_Cooked!$C:$C,AGRIBALYSE_Cooked!U:U)*$E128),"")</f>
        <v>6.4309747270000004E-8</v>
      </c>
      <c r="R128">
        <f>IFERROR(IF($F128="Raw",_xlfn.XLOOKUP(_xlfn.XLOOKUP(Tool_Austria!$D128,'AveragePrices&amp;Codes'!$A:$A,'AveragePrices&amp;Codes'!$B:$B),AGRIBALYSE_Raw!$B:$B,AGRIBALYSE_Raw!U:U)*$E128,_xlfn.XLOOKUP(_xlfn.XLOOKUP(Tool_Austria!$D128,'AveragePrices&amp;Codes'!$A:$A,'AveragePrices&amp;Codes'!$B:$B),AGRIBALYSE_Cooked!$C:$C,AGRIBALYSE_Cooked!V:V)*$E128),"")</f>
        <v>2.5874992250000002E-9</v>
      </c>
      <c r="S128">
        <f>IFERROR(IF($F128="Raw",_xlfn.XLOOKUP(_xlfn.XLOOKUP(Tool_Austria!$D128,'AveragePrices&amp;Codes'!$A:$A,'AveragePrices&amp;Codes'!$B:$B),AGRIBALYSE_Raw!$B:$B,AGRIBALYSE_Raw!V:V)*$E128,_xlfn.XLOOKUP(_xlfn.XLOOKUP(Tool_Austria!$D128,'AveragePrices&amp;Codes'!$A:$A,'AveragePrices&amp;Codes'!$B:$B),AGRIBALYSE_Cooked!$C:$C,AGRIBALYSE_Cooked!W:W)*$E128),"")</f>
        <v>6.6125614270000008E-2</v>
      </c>
      <c r="T128">
        <f>IFERROR(IF($F128="Raw",_xlfn.XLOOKUP(_xlfn.XLOOKUP(Tool_Austria!$D128,'AveragePrices&amp;Codes'!$A:$A,'AveragePrices&amp;Codes'!$B:$B),AGRIBALYSE_Raw!$B:$B,AGRIBALYSE_Raw!W:W)*$E128,_xlfn.XLOOKUP(_xlfn.XLOOKUP(Tool_Austria!$D128,'AveragePrices&amp;Codes'!$A:$A,'AveragePrices&amp;Codes'!$B:$B),AGRIBALYSE_Cooked!$C:$C,AGRIBALYSE_Cooked!X:X)*$E128),"")</f>
        <v>5.1996816210000008E-4</v>
      </c>
      <c r="U128">
        <f>IFERROR(IF($F128="Raw",_xlfn.XLOOKUP(_xlfn.XLOOKUP(Tool_Austria!$D128,'AveragePrices&amp;Codes'!$A:$A,'AveragePrices&amp;Codes'!$B:$B),AGRIBALYSE_Raw!$B:$B,AGRIBALYSE_Raw!X:X)*$E128,_xlfn.XLOOKUP(_xlfn.XLOOKUP(Tool_Austria!$D128,'AveragePrices&amp;Codes'!$A:$A,'AveragePrices&amp;Codes'!$B:$B),AGRIBALYSE_Cooked!$C:$C,AGRIBALYSE_Cooked!Y:Y)*$E128),"")</f>
        <v>1.8457381590000002E-2</v>
      </c>
      <c r="V128">
        <f>IFERROR(IF($F128="Raw",_xlfn.XLOOKUP(_xlfn.XLOOKUP(Tool_Austria!$D128,'AveragePrices&amp;Codes'!$A:$A,'AveragePrices&amp;Codes'!$B:$B),AGRIBALYSE_Raw!$B:$B,AGRIBALYSE_Raw!Y:Y)*$E128,_xlfn.XLOOKUP(_xlfn.XLOOKUP(Tool_Austria!$D128,'AveragePrices&amp;Codes'!$A:$A,'AveragePrices&amp;Codes'!$B:$B),AGRIBALYSE_Cooked!$C:$C,AGRIBALYSE_Cooked!Z:Z)*$E128),"")</f>
        <v>0.28404543130000004</v>
      </c>
      <c r="W128">
        <f>IFERROR(IF($F128="Raw",_xlfn.XLOOKUP(_xlfn.XLOOKUP(Tool_Austria!$D128,'AveragePrices&amp;Codes'!$A:$A,'AveragePrices&amp;Codes'!$B:$B),AGRIBALYSE_Raw!$B:$B,AGRIBALYSE_Raw!Z:Z)*$E128,_xlfn.XLOOKUP(_xlfn.XLOOKUP(Tool_Austria!$D128,'AveragePrices&amp;Codes'!$A:$A,'AveragePrices&amp;Codes'!$B:$B),AGRIBALYSE_Cooked!$C:$C,AGRIBALYSE_Cooked!AA:AA)*$E128),"")</f>
        <v>65.284841060000005</v>
      </c>
      <c r="X128">
        <f>IFERROR(IF($F128="Raw",_xlfn.XLOOKUP(_xlfn.XLOOKUP(Tool_Austria!$D128,'AveragePrices&amp;Codes'!$A:$A,'AveragePrices&amp;Codes'!$B:$B),AGRIBALYSE_Raw!$B:$B,AGRIBALYSE_Raw!AA:AA)*$E128,_xlfn.XLOOKUP(_xlfn.XLOOKUP(Tool_Austria!$D128,'AveragePrices&amp;Codes'!$A:$A,'AveragePrices&amp;Codes'!$B:$B),AGRIBALYSE_Cooked!$C:$C,AGRIBALYSE_Cooked!AB:AB)*$E128),"")</f>
        <v>255.57903940000006</v>
      </c>
      <c r="Y128">
        <f>IFERROR(IF($F128="Raw",_xlfn.XLOOKUP(_xlfn.XLOOKUP(Tool_Austria!$D128,'AveragePrices&amp;Codes'!$A:$A,'AveragePrices&amp;Codes'!$B:$B),AGRIBALYSE_Raw!$B:$B,AGRIBALYSE_Raw!AB:AB)*$E128,_xlfn.XLOOKUP(_xlfn.XLOOKUP(Tool_Austria!$D128,'AveragePrices&amp;Codes'!$A:$A,'AveragePrices&amp;Codes'!$B:$B),AGRIBALYSE_Cooked!$C:$C,AGRIBALYSE_Cooked!AC:AC)*$E128),"")</f>
        <v>0.71462213580000011</v>
      </c>
      <c r="Z128">
        <f>IFERROR(IF($F128="Raw",_xlfn.XLOOKUP(_xlfn.XLOOKUP(Tool_Austria!$D128,'AveragePrices&amp;Codes'!$A:$A,'AveragePrices&amp;Codes'!$B:$B),AGRIBALYSE_Raw!$B:$B,AGRIBALYSE_Raw!AC:AC)*$E128,_xlfn.XLOOKUP(_xlfn.XLOOKUP(Tool_Austria!$D128,'AveragePrices&amp;Codes'!$A:$A,'AveragePrices&amp;Codes'!$B:$B),AGRIBALYSE_Cooked!$C:$C,AGRIBALYSE_Cooked!AD:AD)*$E128),"")</f>
        <v>29.06511003</v>
      </c>
      <c r="AA128">
        <f>IFERROR(IF($F128="Raw",_xlfn.XLOOKUP(_xlfn.XLOOKUP(Tool_Austria!$D128,'AveragePrices&amp;Codes'!$A:$A,'AveragePrices&amp;Codes'!$B:$B),AGRIBALYSE_Raw!$B:$B,AGRIBALYSE_Raw!AD:AD)*$E128,_xlfn.XLOOKUP(_xlfn.XLOOKUP(Tool_Austria!$D128,'AveragePrices&amp;Codes'!$A:$A,'AveragePrices&amp;Codes'!$B:$B),AGRIBALYSE_Cooked!$C:$C,AGRIBALYSE_Cooked!AE:AE)*$E128),"")</f>
        <v>1.1629322060000001E-5</v>
      </c>
      <c r="AB128" cm="1">
        <f t="array" ref="AB128">IFERROR(_xlfn.XLOOKUP(Tool_Austria!$F128&amp;$E$2,'Cooking methods'!$A:$A&amp;'Cooking methods'!$B:$B,'Cooking methods'!C:C)*$E128,"")</f>
        <v>0.22323999732333336</v>
      </c>
      <c r="AC128" cm="1">
        <f t="array" ref="AC128">IFERROR(_xlfn.XLOOKUP(Tool_Austria!$F128&amp;$E$2,'Cooking methods'!$A:$A&amp;'Cooking methods'!$B:$B,'Cooking methods'!D:D)*$E128,"")</f>
        <v>4.162042779438333E-9</v>
      </c>
      <c r="AD128" cm="1">
        <f t="array" ref="AD128">IFERROR(_xlfn.XLOOKUP(Tool_Austria!$F128&amp;$E$2,'Cooking methods'!$A:$A&amp;'Cooking methods'!$B:$B,'Cooking methods'!E:E)*$E128,"")</f>
        <v>0.15208882183333333</v>
      </c>
      <c r="AE128" cm="1">
        <f t="array" ref="AE128">IFERROR(_xlfn.XLOOKUP(Tool_Austria!$F128&amp;$E$2,'Cooking methods'!$A:$A&amp;'Cooking methods'!$B:$B,'Cooking methods'!F:F)*$E128,"")</f>
        <v>5.0168333504500005E-4</v>
      </c>
      <c r="AF128" cm="1">
        <f t="array" ref="AF128">IFERROR(_xlfn.XLOOKUP(Tool_Austria!$F128&amp;$E$2,'Cooking methods'!$A:$A&amp;'Cooking methods'!$B:$B,'Cooking methods'!G:G)*$E128,"")</f>
        <v>2.9242005302666673E-9</v>
      </c>
      <c r="AG128" cm="1">
        <f t="array" ref="AG128">IFERROR(_xlfn.XLOOKUP(Tool_Austria!$F128&amp;$E$2,'Cooking methods'!$A:$A&amp;'Cooking methods'!$B:$B,'Cooking methods'!H:H)*$E128,"")</f>
        <v>1.7591901837600001E-9</v>
      </c>
      <c r="AH128" cm="1">
        <f t="array" ref="AH128">IFERROR(_xlfn.XLOOKUP(Tool_Austria!$F128&amp;$E$2,'Cooking methods'!$A:$A&amp;'Cooking methods'!$B:$B,'Cooking methods'!I:I)*$E128,"")</f>
        <v>4.2099012613366675E-10</v>
      </c>
      <c r="AI128" cm="1">
        <f t="array" ref="AI128">IFERROR(_xlfn.XLOOKUP(Tool_Austria!$F128&amp;$E$2,'Cooking methods'!$A:$A&amp;'Cooking methods'!$B:$B,'Cooking methods'!J:J)*$E128,"")</f>
        <v>9.9859120435833349E-4</v>
      </c>
      <c r="AJ128" cm="1">
        <f t="array" ref="AJ128">IFERROR(_xlfn.XLOOKUP(Tool_Austria!$F128&amp;$E$2,'Cooking methods'!$A:$A&amp;'Cooking methods'!$B:$B,'Cooking methods'!K:K)*$E128,"")</f>
        <v>2.1397789852416671E-4</v>
      </c>
      <c r="AK128" cm="1">
        <f t="array" ref="AK128">IFERROR(_xlfn.XLOOKUP(Tool_Austria!$F128&amp;$E$2,'Cooking methods'!$A:$A&amp;'Cooking methods'!$B:$B,'Cooking methods'!L:L)*$E128,"")</f>
        <v>1.929354623166667E-4</v>
      </c>
      <c r="AL128" cm="1">
        <f t="array" ref="AL128">IFERROR(_xlfn.XLOOKUP(Tool_Austria!$F128&amp;$E$2,'Cooking methods'!$A:$A&amp;'Cooking methods'!$B:$B,'Cooking methods'!M:M)*$E128,"")</f>
        <v>1.4172174472083334E-3</v>
      </c>
      <c r="AM128" cm="1">
        <f t="array" ref="AM128">IFERROR(_xlfn.XLOOKUP(Tool_Austria!$F128&amp;$E$2,'Cooking methods'!$A:$A&amp;'Cooking methods'!$B:$B,'Cooking methods'!N:N)*$E128,"")</f>
        <v>0.72825131337333338</v>
      </c>
      <c r="AN128" cm="1">
        <f t="array" ref="AN128">IFERROR(_xlfn.XLOOKUP(Tool_Austria!$F128&amp;$E$2,'Cooking methods'!$A:$A&amp;'Cooking methods'!$B:$B,'Cooking methods'!O:O)*$E128,"")</f>
        <v>0.58413732081666669</v>
      </c>
      <c r="AO128" cm="1">
        <f t="array" ref="AO128">IFERROR(_xlfn.XLOOKUP(Tool_Austria!$F128&amp;$E$2,'Cooking methods'!$A:$A&amp;'Cooking methods'!$B:$B,'Cooking methods'!P:P)*$E128,"")</f>
        <v>0.11422866772333336</v>
      </c>
      <c r="AP128" cm="1">
        <f t="array" ref="AP128">IFERROR(_xlfn.XLOOKUP(Tool_Austria!$F128&amp;$E$2,'Cooking methods'!$A:$A&amp;'Cooking methods'!$B:$B,'Cooking methods'!Q:Q)*$E128,"")</f>
        <v>5.3330074892366666</v>
      </c>
      <c r="AQ128" cm="1">
        <f t="array" ref="AQ128">IFERROR(_xlfn.XLOOKUP(Tool_Austria!$F128&amp;$E$2,'Cooking methods'!$A:$A&amp;'Cooking methods'!$B:$B,'Cooking methods'!R:R)*$E128,"")</f>
        <v>3.7711019803366675E-7</v>
      </c>
      <c r="AR128" cm="1">
        <f t="array" ref="AR128">IFERROR(_xlfn.XLOOKUP(Tool_Austria!$G128&amp;$E$2,'Waste management'!$A:$A&amp;'Waste management'!$B:$B,'Waste management'!C:C)*$E128,"")</f>
        <v>4.7339544999999997E-2</v>
      </c>
      <c r="AS128" cm="1">
        <f t="array" ref="AS128">IFERROR(_xlfn.XLOOKUP(Tool_Austria!$G128&amp;$E$2,'Waste management'!$A:$A&amp;'Waste management'!$B:$B,'Waste management'!D:D)*$E128,"")</f>
        <v>3.2298184549999998E-10</v>
      </c>
      <c r="AT128" cm="1">
        <f t="array" ref="AT128">IFERROR(_xlfn.XLOOKUP(Tool_Austria!$G128&amp;$E$2,'Waste management'!$A:$A&amp;'Waste management'!$B:$B,'Waste management'!E:E)*$E128,"")</f>
        <v>8.7086500000000007E-4</v>
      </c>
      <c r="AU128" cm="1">
        <f t="array" ref="AU128">IFERROR(_xlfn.XLOOKUP(Tool_Austria!$G128&amp;$E$2,'Waste management'!$A:$A&amp;'Waste management'!$B:$B,'Waste management'!F:F)*$E128,"")</f>
        <v>1.0146000000000001E-4</v>
      </c>
      <c r="AV128" cm="1">
        <f t="array" ref="AV128">IFERROR(_xlfn.XLOOKUP(Tool_Austria!$G128&amp;$E$2,'Waste management'!$A:$A&amp;'Waste management'!$B:$B,'Waste management'!G:G)*$E128,"")</f>
        <v>9.7905518000000008E-9</v>
      </c>
      <c r="AW128" cm="1">
        <f t="array" ref="AW128">IFERROR(_xlfn.XLOOKUP(Tool_Austria!$G128&amp;$E$2,'Waste management'!$A:$A&amp;'Waste management'!$B:$B,'Waste management'!H:H)*$E128,"")</f>
        <v>3.191348205E-10</v>
      </c>
      <c r="AX128" cm="1">
        <f t="array" ref="AX128">IFERROR(_xlfn.XLOOKUP(Tool_Austria!$G128&amp;$E$2,'Waste management'!$A:$A&amp;'Waste management'!$B:$B,'Waste management'!I:I)*$E128,"")</f>
        <v>2.2689584350000002E-10</v>
      </c>
      <c r="AY128" cm="1">
        <f t="array" ref="AY128">IFERROR(_xlfn.XLOOKUP(Tool_Austria!$G128&amp;$E$2,'Waste management'!$A:$A&amp;'Waste management'!$B:$B,'Waste management'!J:J)*$E128,"")</f>
        <v>1.8685550000000003E-3</v>
      </c>
      <c r="AZ128" cm="1">
        <f t="array" ref="AZ128">IFERROR(_xlfn.XLOOKUP(Tool_Austria!$G128&amp;$E$2,'Waste management'!$A:$A&amp;'Waste management'!$B:$B,'Waste management'!K:K)*$E128,"")</f>
        <v>4.5482996100000002E-6</v>
      </c>
      <c r="BA128" cm="1">
        <f t="array" ref="BA128">IFERROR(_xlfn.XLOOKUP(Tool_Austria!$G128&amp;$E$2,'Waste management'!$A:$A&amp;'Waste management'!$B:$B,'Waste management'!L:L)*$E128,"")</f>
        <v>8.1845583699999996E-5</v>
      </c>
      <c r="BB128" cm="1">
        <f t="array" ref="BB128">IFERROR(_xlfn.XLOOKUP(Tool_Austria!$G128&amp;$E$2,'Waste management'!$A:$A&amp;'Waste management'!$B:$B,'Waste management'!M:M)*$E128,"")</f>
        <v>8.23517E-3</v>
      </c>
      <c r="BC128" cm="1">
        <f t="array" ref="BC128">IFERROR(_xlfn.XLOOKUP(Tool_Austria!$G128&amp;$E$2,'Waste management'!$A:$A&amp;'Waste management'!$B:$B,'Waste management'!N:N)*$E128,"")</f>
        <v>7.0811808699999998</v>
      </c>
      <c r="BD128" cm="1">
        <f t="array" ref="BD128">IFERROR(_xlfn.XLOOKUP(Tool_Austria!$G128&amp;$E$2,'Waste management'!$A:$A&amp;'Waste management'!$B:$B,'Waste management'!O:O)*$E128,"")</f>
        <v>0.451505455</v>
      </c>
      <c r="BE128" cm="1">
        <f t="array" ref="BE128">IFERROR(_xlfn.XLOOKUP(Tool_Austria!$G128&amp;$E$2,'Waste management'!$A:$A&amp;'Waste management'!$B:$B,'Waste management'!P:P)*$E128,"")</f>
        <v>9.7486150000000004E-3</v>
      </c>
      <c r="BF128" cm="1">
        <f t="array" ref="BF128">IFERROR(_xlfn.XLOOKUP(Tool_Austria!$G128&amp;$E$2,'Waste management'!$A:$A&amp;'Waste management'!$B:$B,'Waste management'!Q:Q)*$E128,"")</f>
        <v>0.28374134500000003</v>
      </c>
      <c r="BG128" cm="1">
        <f t="array" ref="BG128">IFERROR(_xlfn.XLOOKUP(Tool_Austria!$G128&amp;$E$2,'Waste management'!$A:$A&amp;'Waste management'!$B:$B,'Waste management'!R:R)*$E128,"")</f>
        <v>9.2210230000000004E-8</v>
      </c>
      <c r="BH128">
        <f>IFERROR((L128+AR128+AB128)*_xlfn.XLOOKUP(Tool_Austria!BH$4,Monetization_Factors!$A:$A,Monetization_Factors!$D:$D),"")</f>
        <v>0.76171141359475247</v>
      </c>
      <c r="BI128">
        <f>IFERROR((M128+AS128+AC128)*_xlfn.XLOOKUP(Tool_Austria!BI$4,Monetization_Factors!$A:$A,Monetization_Factors!$D:$D),"")</f>
        <v>2.5836042904230195E-6</v>
      </c>
      <c r="BJ128">
        <f>IFERROR((N128+AT128+AD128)*_xlfn.XLOOKUP(Tool_Austria!BJ$4,Monetization_Factors!$A:$A,Monetization_Factors!$D:$D),"")</f>
        <v>1.0776815525265528E-3</v>
      </c>
      <c r="BK128">
        <f>IFERROR((O128+AU128+AE128)*_xlfn.XLOOKUP(Tool_Austria!BK$4,Monetization_Factors!$A:$A,Monetization_Factors!$D:$D),"")</f>
        <v>1.6767883422832402E-2</v>
      </c>
      <c r="BL128">
        <f>IFERROR((P128+AV128+AF128)*_xlfn.XLOOKUP(Tool_Austria!BL$4,Monetization_Factors!$A:$A,Monetization_Factors!$D:$D),"")</f>
        <v>0.49678473670852774</v>
      </c>
      <c r="BM128">
        <f>IFERROR((Q128+AW128+AG128)*_xlfn.XLOOKUP(Tool_Austria!BM$4,Monetization_Factors!$A:$A,Monetization_Factors!$D:$D),"")</f>
        <v>1.3786213780456606E-2</v>
      </c>
      <c r="BN128">
        <f>IFERROR((R128+AX128+AH128)*_xlfn.XLOOKUP(Tool_Austria!BN$4,Monetization_Factors!$A:$A,Monetization_Factors!$D:$D),"")</f>
        <v>3.7195325855238631E-3</v>
      </c>
      <c r="BO128">
        <f>IFERROR((S128+AY128+AI128)*_xlfn.XLOOKUP(Tool_Austria!BO$4,Monetization_Factors!$A:$A,Monetization_Factors!$D:$D),"")</f>
        <v>3.020775350629723E-2</v>
      </c>
      <c r="BP128">
        <f>IFERROR((T128+AZ128+AJ128)*_xlfn.XLOOKUP(Tool_Austria!BP$4,Monetization_Factors!$A:$A,Monetization_Factors!$D:$D),"")</f>
        <v>1.8014767313643024E-3</v>
      </c>
      <c r="BQ128">
        <f>IFERROR((U128+BA128+AK128)*_xlfn.XLOOKUP(Tool_Austria!BQ$4,Monetization_Factors!$A:$A,Monetization_Factors!$D:$D),"")</f>
        <v>7.6627125630576567E-2</v>
      </c>
      <c r="BR128" t="str">
        <f>IFERROR((V128+BB128+AL128)*_xlfn.XLOOKUP(Tool_Austria!BR$4,Monetization_Factors!$A:$A,Monetization_Factors!$D:$D),"")</f>
        <v/>
      </c>
      <c r="BS128">
        <f>IFERROR((W128+BC128+AM128)*_xlfn.XLOOKUP(Tool_Austria!BS$4,Monetization_Factors!$A:$A,Monetization_Factors!$D:$D),"")</f>
        <v>3.5569668385088495E-3</v>
      </c>
      <c r="BT128">
        <f>IFERROR((X128+BD128+AN128)*_xlfn.XLOOKUP(Tool_Austria!BT$4,Monetization_Factors!$A:$A,Monetization_Factors!$D:$D),"")</f>
        <v>5.7141069631492625E-2</v>
      </c>
      <c r="BU128">
        <f>IFERROR((Y128+BE128+AO128)*_xlfn.XLOOKUP(Tool_Austria!BU$4,Monetization_Factors!$A:$A,Monetization_Factors!$D:$D),"")</f>
        <v>5.3292381943355234E-3</v>
      </c>
      <c r="BV128">
        <f>IFERROR((Z128+BF128+AP128)*_xlfn.XLOOKUP(Tool_Austria!BV$4,Monetization_Factors!$A:$A,Monetization_Factors!$D:$D),"")</f>
        <v>5.7269469524893417E-2</v>
      </c>
      <c r="BW128">
        <f>IFERROR((AA128+BG128+AQ128)*_xlfn.XLOOKUP(Tool_Austria!BW$4,Monetization_Factors!$A:$A,Monetization_Factors!$D:$D),"")</f>
        <v>2.5275512907619921E-5</v>
      </c>
      <c r="BX128" s="38" t="str" cm="1">
        <f t="array" ref="BX128">IFERROR(_xlfn.IFS(I128&lt;&gt;0,I128*E128,I128="",J128*E128),"")</f>
        <v/>
      </c>
      <c r="BY128" s="38">
        <f t="shared" si="43"/>
        <v>1.5258084208192861</v>
      </c>
      <c r="BZ128" s="38">
        <f t="shared" si="44"/>
        <v>1.5258084208192861</v>
      </c>
      <c r="CA128" s="38">
        <f t="shared" si="45"/>
        <v>2.3473975704912096E-3</v>
      </c>
      <c r="CB128">
        <f t="shared" si="110"/>
        <v>5.8547756953233341</v>
      </c>
      <c r="CC128">
        <f t="shared" si="108"/>
        <v>6.4540028994938336E-8</v>
      </c>
      <c r="CD128">
        <f t="shared" si="108"/>
        <v>0.70612852463333353</v>
      </c>
      <c r="CE128">
        <f t="shared" si="108"/>
        <v>1.1077608515045001E-2</v>
      </c>
      <c r="CF128">
        <f t="shared" si="108"/>
        <v>4.9764367673026664E-7</v>
      </c>
      <c r="CG128">
        <f t="shared" si="108"/>
        <v>6.6388072274259999E-8</v>
      </c>
      <c r="CH128">
        <f t="shared" si="108"/>
        <v>3.2353851946336667E-9</v>
      </c>
      <c r="CI128">
        <f t="shared" si="108"/>
        <v>6.8992760474358331E-2</v>
      </c>
      <c r="CJ128">
        <f t="shared" si="108"/>
        <v>7.3849436023416674E-4</v>
      </c>
      <c r="CK128">
        <f t="shared" si="108"/>
        <v>1.8732162636016667E-2</v>
      </c>
      <c r="CL128">
        <f t="shared" si="108"/>
        <v>0.29369781874720841</v>
      </c>
      <c r="CM128">
        <f t="shared" si="108"/>
        <v>73.094273243373337</v>
      </c>
      <c r="CN128">
        <f t="shared" si="108"/>
        <v>256.61468217581677</v>
      </c>
      <c r="CO128">
        <f t="shared" si="108"/>
        <v>0.83859941852333353</v>
      </c>
      <c r="CP128">
        <f t="shared" si="108"/>
        <v>34.681858864236666</v>
      </c>
      <c r="CQ128">
        <f t="shared" si="108"/>
        <v>1.2098642488033668E-5</v>
      </c>
      <c r="CR128">
        <f t="shared" si="111"/>
        <v>9.0073472235743593E-3</v>
      </c>
      <c r="CS128">
        <f t="shared" si="109"/>
        <v>9.9292352299905137E-11</v>
      </c>
      <c r="CT128">
        <f t="shared" si="109"/>
        <v>1.0863515763589746E-3</v>
      </c>
      <c r="CU128">
        <f t="shared" si="109"/>
        <v>1.704247463853077E-5</v>
      </c>
      <c r="CV128">
        <f t="shared" si="109"/>
        <v>7.6560565650810255E-10</v>
      </c>
      <c r="CW128">
        <f t="shared" si="109"/>
        <v>1.0213549580655384E-10</v>
      </c>
      <c r="CX128">
        <f t="shared" si="109"/>
        <v>4.9775156840517945E-12</v>
      </c>
      <c r="CY128">
        <f t="shared" si="109"/>
        <v>1.0614270842208974E-4</v>
      </c>
      <c r="CZ128">
        <f t="shared" si="109"/>
        <v>1.1361451695910258E-6</v>
      </c>
      <c r="DA128">
        <f t="shared" si="109"/>
        <v>2.8818711747717947E-5</v>
      </c>
      <c r="DB128">
        <f t="shared" si="109"/>
        <v>4.5184279807262832E-4</v>
      </c>
      <c r="DC128">
        <f t="shared" si="109"/>
        <v>0.11245272806672821</v>
      </c>
      <c r="DD128">
        <f t="shared" si="109"/>
        <v>0.39479181873202579</v>
      </c>
      <c r="DE128">
        <f t="shared" si="109"/>
        <v>1.2901529515743594E-3</v>
      </c>
      <c r="DF128">
        <f t="shared" si="109"/>
        <v>5.3356705944979488E-2</v>
      </c>
      <c r="DG128">
        <f t="shared" si="109"/>
        <v>1.8613296135436414E-8</v>
      </c>
      <c r="DH128" s="5">
        <f>IFERROR(((((L128+AB128)*(1/$H128))+AR128)/$F$2)/($B$2*('CAR.CAP_per person'!B$2)/(_xlfn.XLOOKUP($E$2,EU_countries_GDP!$A$2:$A$29,EU_countries_GDP!$E$2:$E$29))),"")</f>
        <v>0.25627964513366636</v>
      </c>
      <c r="DI128" s="5">
        <f>IFERROR(((((M128+AC128)*(1/$H128))+AS128)/$F$2)/($B$2*('CAR.CAP_per person'!C$2)/(_xlfn.XLOOKUP($E$2,EU_countries_GDP!$A$2:$A$29,EU_countries_GDP!$E$2:$E$29))),"")</f>
        <v>3.5729770928246415E-5</v>
      </c>
      <c r="DJ128" s="5">
        <f>IFERROR(((((N128+AD128)*(1/$H128))+AT128)/$F$2)/($B$2*('CAR.CAP_per person'!D$2)/(_xlfn.XLOOKUP($E$2,EU_countries_GDP!$A$2:$A$29,EU_countries_GDP!$E$2:$E$29))),"")</f>
        <v>4.0089023885651035E-4</v>
      </c>
      <c r="DK128" s="5">
        <f>IFERROR(((((O128+AE128)*(1/$H128))+AU128)/$F$2)/($B$2*('CAR.CAP_per person'!E$2)/(_xlfn.XLOOKUP($E$2,EU_countries_GDP!$A$2:$A$29,EU_countries_GDP!$E$2:$E$29))),"")</f>
        <v>8.1185814988657436E-3</v>
      </c>
      <c r="DL128" s="5">
        <f>IFERROR(((((P128+AF128)*(1/$H128))+AV128)/$F$2)/($B$2*('CAR.CAP_per person'!F$2)/(_xlfn.XLOOKUP($E$2,EU_countries_GDP!$A$2:$A$29,EU_countries_GDP!$E$2:$E$29))),"")</f>
        <v>0.28560346662335701</v>
      </c>
      <c r="DM128" s="5">
        <f>IFERROR(((((Q128+AG128)*(1/$H128))+AW128)/$F$2)/($B$2*('CAR.CAP_per person'!G$2)/(_xlfn.XLOOKUP($E$2,EU_countries_GDP!$A$2:$A$29,EU_countries_GDP!$E$2:$E$29))),"")</f>
        <v>2.0625898293730623E-2</v>
      </c>
      <c r="DN128" s="5">
        <f>IFERROR(((((R128+AH128)*(1/$H128))+AX128)/$F$2)/($B$2*('CAR.CAP_per person'!H$2)/(_xlfn.XLOOKUP($E$2,EU_countries_GDP!$A$2:$A$29,EU_countries_GDP!$E$2:$E$29))),"")</f>
        <v>2.2808427937424149E-4</v>
      </c>
      <c r="DO128" s="5">
        <f>IFERROR(((((S128+AI128)*(1/$H128))+AY128)/$F$2)/($B$2*('CAR.CAP_per person'!I$2)/(_xlfn.XLOOKUP($E$2,EU_countries_GDP!$A$2:$A$29,EU_countries_GDP!$E$2:$E$29))),"")</f>
        <v>2.0324107445190736E-2</v>
      </c>
      <c r="DP128" s="5">
        <f>IFERROR(((((T128+AJ128)*(1/$H128))+AZ128)/$F$2)/($B$2*('CAR.CAP_per person'!J$2)/(_xlfn.XLOOKUP($E$2,EU_countries_GDP!$A$2:$A$29,EU_countries_GDP!$E$2:$E$29))),"")</f>
        <v>3.7941810152106403E-2</v>
      </c>
      <c r="DQ128" s="5">
        <f>IFERROR(((((U128+AK128)*(1/$H128))+BA128)/$F$2)/($B$2*('CAR.CAP_per person'!K$2)/(_xlfn.XLOOKUP($E$2,EU_countries_GDP!$A$2:$A$29,EU_countries_GDP!$E$2:$E$29))),"")</f>
        <v>2.790105393267283E-2</v>
      </c>
      <c r="DR128" s="5">
        <f>IFERROR(((((V128+AL128)*(1/$H128))+BB128)/$F$2)/($B$2*('CAR.CAP_per person'!L$2)/(_xlfn.XLOOKUP($E$2,EU_countries_GDP!$A$2:$A$29,EU_countries_GDP!$E$2:$E$29))),"")</f>
        <v>1.4136681934987476E-2</v>
      </c>
      <c r="DS128" s="5">
        <f>IFERROR(((((W128+AM128)*(1/$H128))+BC128)/$F$2)/($B$2*('CAR.CAP_per person'!M$2)/(_xlfn.XLOOKUP($E$2,EU_countries_GDP!$A$2:$A$29,EU_countries_GDP!$E$2:$E$29))),"")</f>
        <v>0.15864983679937131</v>
      </c>
      <c r="DT128" s="5">
        <f>IFERROR(((((X128+AN128)*(1/$H128))+BD128)/$F$2)/($B$2*('CAR.CAP_per person'!N$2)/(_xlfn.XLOOKUP($E$2,EU_countries_GDP!$A$2:$A$29,EU_countries_GDP!$E$2:$E$29))),"")</f>
        <v>6.0318245261598769</v>
      </c>
      <c r="DU128" s="5">
        <f>IFERROR(((((Y128+AO128)*(1/$H128))+BE128)/$F$2)/($B$2*('CAR.CAP_per person'!O$2)/(_xlfn.XLOOKUP($E$2,EU_countries_GDP!$A$2:$A$29,EU_countries_GDP!$E$2:$E$29))),"")</f>
        <v>1.3724123857408355E-3</v>
      </c>
      <c r="DV128" s="5">
        <f>IFERROR(((((Z128+AP128)*(1/$H128))+BF128)/$F$2)/($B$2*('CAR.CAP_per person'!P$2)/(_xlfn.XLOOKUP($E$2,EU_countries_GDP!$A$2:$A$29,EU_countries_GDP!$E$2:$E$29))),"")</f>
        <v>4.615057073439105E-2</v>
      </c>
      <c r="DW128" s="5">
        <f>IFERROR(((((AA128+AQ128)*(1/$H128))+BG128)/$F$2)/($B$2*('CAR.CAP_per person'!Q$2)/(_xlfn.XLOOKUP($E$2,EU_countries_GDP!$A$2:$A$29,EU_countries_GDP!$E$2:$E$29))),"")</f>
        <v>1.6407726741490443E-2</v>
      </c>
    </row>
    <row r="129" spans="1:127">
      <c r="A129" t="s">
        <v>176</v>
      </c>
      <c r="B129" t="str">
        <f>_xlfn.XLOOKUP(D129,Table5[Ingredient],Table5[Category],"",FALSE)</f>
        <v xml:space="preserve">Other </v>
      </c>
      <c r="C129" s="33" t="s">
        <v>229</v>
      </c>
      <c r="D129" s="33" t="s">
        <v>187</v>
      </c>
      <c r="E129" s="33">
        <v>0.67640000000000011</v>
      </c>
      <c r="F129" s="33" t="s">
        <v>182</v>
      </c>
      <c r="G129" s="33" t="s">
        <v>180</v>
      </c>
      <c r="H129" s="91">
        <f>Dataset_AT!S8</f>
        <v>0.51164901664145246</v>
      </c>
      <c r="I129" s="33"/>
      <c r="J129" s="37">
        <f>IFERROR(INDEX('AveragePrices&amp;Codes'!G:AG, MATCH($D129, 'AveragePrices&amp;Codes'!$A:$A, 0), MATCH(Tool_Austria!$E$2, 'AveragePrices&amp;Codes'!$G$1:$AG$1, 0)),"")</f>
        <v>2.7022484230769233</v>
      </c>
      <c r="K129" s="37">
        <f>IFERROR(E129/(_xlfn.XLOOKUP(A129,Dataset_AT!$V$2:$V$9,Dataset_AT!$W$2:$W$9)),"")</f>
        <v>1.0095522388059703E-2</v>
      </c>
      <c r="L129">
        <f>IFERROR(IF($F129="Raw",_xlfn.XLOOKUP(_xlfn.XLOOKUP(Tool_Austria!$D129,'AveragePrices&amp;Codes'!$A:$A,'AveragePrices&amp;Codes'!$B:$B),AGRIBALYSE_Raw!$B:$B,AGRIBALYSE_Raw!O:O)*$E129,_xlfn.XLOOKUP(_xlfn.XLOOKUP(Tool_Austria!$D129,'AveragePrices&amp;Codes'!$A:$A,'AveragePrices&amp;Codes'!$B:$B),AGRIBALYSE_Cooked!$C:$C,AGRIBALYSE_Cooked!P:P)*$E129),"")</f>
        <v>1.5569984711555556</v>
      </c>
      <c r="M129">
        <f>IFERROR(IF($F129="Raw",_xlfn.XLOOKUP(_xlfn.XLOOKUP(Tool_Austria!$D129,'AveragePrices&amp;Codes'!$A:$A,'AveragePrices&amp;Codes'!$B:$B),AGRIBALYSE_Raw!$B:$B,AGRIBALYSE_Raw!P:P)*$E129,_xlfn.XLOOKUP(_xlfn.XLOOKUP(Tool_Austria!$D129,'AveragePrices&amp;Codes'!$A:$A,'AveragePrices&amp;Codes'!$B:$B),AGRIBALYSE_Cooked!$C:$C,AGRIBALYSE_Cooked!Q:Q)*$E129),"")</f>
        <v>2.9428878840000002E-8</v>
      </c>
      <c r="N129">
        <f>IFERROR(IF($F129="Raw",_xlfn.XLOOKUP(_xlfn.XLOOKUP(Tool_Austria!$D129,'AveragePrices&amp;Codes'!$A:$A,'AveragePrices&amp;Codes'!$B:$B),AGRIBALYSE_Raw!$B:$B,AGRIBALYSE_Raw!Q:Q)*$E129,_xlfn.XLOOKUP(_xlfn.XLOOKUP(Tool_Austria!$D129,'AveragePrices&amp;Codes'!$A:$A,'AveragePrices&amp;Codes'!$B:$B),AGRIBALYSE_Cooked!$C:$C,AGRIBALYSE_Cooked!R:R)*$E129),"")</f>
        <v>0.18962831161333335</v>
      </c>
      <c r="O129">
        <f>IFERROR(IF($F129="Raw",_xlfn.XLOOKUP(_xlfn.XLOOKUP(Tool_Austria!$D129,'AveragePrices&amp;Codes'!$A:$A,'AveragePrices&amp;Codes'!$B:$B),AGRIBALYSE_Raw!$B:$B,AGRIBALYSE_Raw!R:R)*$E129,_xlfn.XLOOKUP(_xlfn.XLOOKUP(Tool_Austria!$D129,'AveragePrices&amp;Codes'!$A:$A,'AveragePrices&amp;Codes'!$B:$B),AGRIBALYSE_Cooked!$C:$C,AGRIBALYSE_Cooked!S:S)*$E129),"")</f>
        <v>5.7455223491111118E-3</v>
      </c>
      <c r="P129">
        <f>IFERROR(IF($F129="Raw",_xlfn.XLOOKUP(_xlfn.XLOOKUP(Tool_Austria!$D129,'AveragePrices&amp;Codes'!$A:$A,'AveragePrices&amp;Codes'!$B:$B),AGRIBALYSE_Raw!$B:$B,AGRIBALYSE_Raw!S:S)*$E129,_xlfn.XLOOKUP(_xlfn.XLOOKUP(Tool_Austria!$D129,'AveragePrices&amp;Codes'!$A:$A,'AveragePrices&amp;Codes'!$B:$B),AGRIBALYSE_Cooked!$C:$C,AGRIBALYSE_Cooked!T:T)*$E129),"")</f>
        <v>1.7875999156888891E-7</v>
      </c>
      <c r="Q129">
        <f>IFERROR(IF($F129="Raw",_xlfn.XLOOKUP(_xlfn.XLOOKUP(Tool_Austria!$D129,'AveragePrices&amp;Codes'!$A:$A,'AveragePrices&amp;Codes'!$B:$B),AGRIBALYSE_Raw!$B:$B,AGRIBALYSE_Raw!T:T)*$E129,_xlfn.XLOOKUP(_xlfn.XLOOKUP(Tool_Austria!$D129,'AveragePrices&amp;Codes'!$A:$A,'AveragePrices&amp;Codes'!$B:$B),AGRIBALYSE_Cooked!$C:$C,AGRIBALYSE_Cooked!U:U)*$E129),"")</f>
        <v>2.3199046951111114E-8</v>
      </c>
      <c r="R129">
        <f>IFERROR(IF($F129="Raw",_xlfn.XLOOKUP(_xlfn.XLOOKUP(Tool_Austria!$D129,'AveragePrices&amp;Codes'!$A:$A,'AveragePrices&amp;Codes'!$B:$B),AGRIBALYSE_Raw!$B:$B,AGRIBALYSE_Raw!U:U)*$E129,_xlfn.XLOOKUP(_xlfn.XLOOKUP(Tool_Austria!$D129,'AveragePrices&amp;Codes'!$A:$A,'AveragePrices&amp;Codes'!$B:$B),AGRIBALYSE_Cooked!$C:$C,AGRIBALYSE_Cooked!V:V)*$E129),"")</f>
        <v>1.8550714169333333E-9</v>
      </c>
      <c r="S129">
        <f>IFERROR(IF($F129="Raw",_xlfn.XLOOKUP(_xlfn.XLOOKUP(Tool_Austria!$D129,'AveragePrices&amp;Codes'!$A:$A,'AveragePrices&amp;Codes'!$B:$B),AGRIBALYSE_Raw!$B:$B,AGRIBALYSE_Raw!V:V)*$E129,_xlfn.XLOOKUP(_xlfn.XLOOKUP(Tool_Austria!$D129,'AveragePrices&amp;Codes'!$A:$A,'AveragePrices&amp;Codes'!$B:$B),AGRIBALYSE_Cooked!$C:$C,AGRIBALYSE_Cooked!W:W)*$E129),"")</f>
        <v>2.4008494079555558E-2</v>
      </c>
      <c r="T129">
        <f>IFERROR(IF($F129="Raw",_xlfn.XLOOKUP(_xlfn.XLOOKUP(Tool_Austria!$D129,'AveragePrices&amp;Codes'!$A:$A,'AveragePrices&amp;Codes'!$B:$B),AGRIBALYSE_Raw!$B:$B,AGRIBALYSE_Raw!W:W)*$E129,_xlfn.XLOOKUP(_xlfn.XLOOKUP(Tool_Austria!$D129,'AveragePrices&amp;Codes'!$A:$A,'AveragePrices&amp;Codes'!$B:$B),AGRIBALYSE_Cooked!$C:$C,AGRIBALYSE_Cooked!X:X)*$E129),"")</f>
        <v>4.3094971912444453E-4</v>
      </c>
      <c r="U129">
        <f>IFERROR(IF($F129="Raw",_xlfn.XLOOKUP(_xlfn.XLOOKUP(Tool_Austria!$D129,'AveragePrices&amp;Codes'!$A:$A,'AveragePrices&amp;Codes'!$B:$B),AGRIBALYSE_Raw!$B:$B,AGRIBALYSE_Raw!X:X)*$E129,_xlfn.XLOOKUP(_xlfn.XLOOKUP(Tool_Austria!$D129,'AveragePrices&amp;Codes'!$A:$A,'AveragePrices&amp;Codes'!$B:$B),AGRIBALYSE_Cooked!$C:$C,AGRIBALYSE_Cooked!Y:Y)*$E129),"")</f>
        <v>1.0554730482666669E-2</v>
      </c>
      <c r="V129">
        <f>IFERROR(IF($F129="Raw",_xlfn.XLOOKUP(_xlfn.XLOOKUP(Tool_Austria!$D129,'AveragePrices&amp;Codes'!$A:$A,'AveragePrices&amp;Codes'!$B:$B),AGRIBALYSE_Raw!$B:$B,AGRIBALYSE_Raw!Y:Y)*$E129,_xlfn.XLOOKUP(_xlfn.XLOOKUP(Tool_Austria!$D129,'AveragePrices&amp;Codes'!$A:$A,'AveragePrices&amp;Codes'!$B:$B),AGRIBALYSE_Cooked!$C:$C,AGRIBALYSE_Cooked!Z:Z)*$E129),"")</f>
        <v>0.10388720879111113</v>
      </c>
      <c r="W129">
        <f>IFERROR(IF($F129="Raw",_xlfn.XLOOKUP(_xlfn.XLOOKUP(Tool_Austria!$D129,'AveragePrices&amp;Codes'!$A:$A,'AveragePrices&amp;Codes'!$B:$B),AGRIBALYSE_Raw!$B:$B,AGRIBALYSE_Raw!Z:Z)*$E129,_xlfn.XLOOKUP(_xlfn.XLOOKUP(Tool_Austria!$D129,'AveragePrices&amp;Codes'!$A:$A,'AveragePrices&amp;Codes'!$B:$B),AGRIBALYSE_Cooked!$C:$C,AGRIBALYSE_Cooked!AA:AA)*$E129),"")</f>
        <v>51.548746125333345</v>
      </c>
      <c r="X129">
        <f>IFERROR(IF($F129="Raw",_xlfn.XLOOKUP(_xlfn.XLOOKUP(Tool_Austria!$D129,'AveragePrices&amp;Codes'!$A:$A,'AveragePrices&amp;Codes'!$B:$B),AGRIBALYSE_Raw!$B:$B,AGRIBALYSE_Raw!AA:AA)*$E129,_xlfn.XLOOKUP(_xlfn.XLOOKUP(Tool_Austria!$D129,'AveragePrices&amp;Codes'!$A:$A,'AveragePrices&amp;Codes'!$B:$B),AGRIBALYSE_Cooked!$C:$C,AGRIBALYSE_Cooked!AB:AB)*$E129),"")</f>
        <v>135.05723141777779</v>
      </c>
      <c r="Y129">
        <f>IFERROR(IF($F129="Raw",_xlfn.XLOOKUP(_xlfn.XLOOKUP(Tool_Austria!$D129,'AveragePrices&amp;Codes'!$A:$A,'AveragePrices&amp;Codes'!$B:$B),AGRIBALYSE_Raw!$B:$B,AGRIBALYSE_Raw!AB:AB)*$E129,_xlfn.XLOOKUP(_xlfn.XLOOKUP(Tool_Austria!$D129,'AveragePrices&amp;Codes'!$A:$A,'AveragePrices&amp;Codes'!$B:$B),AGRIBALYSE_Cooked!$C:$C,AGRIBALYSE_Cooked!AC:AC)*$E129),"")</f>
        <v>0.649221691848889</v>
      </c>
      <c r="Z129">
        <f>IFERROR(IF($F129="Raw",_xlfn.XLOOKUP(_xlfn.XLOOKUP(Tool_Austria!$D129,'AveragePrices&amp;Codes'!$A:$A,'AveragePrices&amp;Codes'!$B:$B),AGRIBALYSE_Raw!$B:$B,AGRIBALYSE_Raw!AC:AC)*$E129,_xlfn.XLOOKUP(_xlfn.XLOOKUP(Tool_Austria!$D129,'AveragePrices&amp;Codes'!$A:$A,'AveragePrices&amp;Codes'!$B:$B),AGRIBALYSE_Cooked!$C:$C,AGRIBALYSE_Cooked!AD:AD)*$E129),"")</f>
        <v>13.519947833777781</v>
      </c>
      <c r="AA129">
        <f>IFERROR(IF($F129="Raw",_xlfn.XLOOKUP(_xlfn.XLOOKUP(Tool_Austria!$D129,'AveragePrices&amp;Codes'!$A:$A,'AveragePrices&amp;Codes'!$B:$B),AGRIBALYSE_Raw!$B:$B,AGRIBALYSE_Raw!AD:AD)*$E129,_xlfn.XLOOKUP(_xlfn.XLOOKUP(Tool_Austria!$D129,'AveragePrices&amp;Codes'!$A:$A,'AveragePrices&amp;Codes'!$B:$B),AGRIBALYSE_Cooked!$C:$C,AGRIBALYSE_Cooked!AE:AE)*$E129),"")</f>
        <v>5.7320073510222232E-6</v>
      </c>
      <c r="AB129" cm="1">
        <f t="array" ref="AB129">IFERROR(_xlfn.XLOOKUP(Tool_Austria!$F129&amp;$E$2,'Cooking methods'!$A:$A&amp;'Cooking methods'!$B:$B,'Cooking methods'!C:C)*$E129,"")</f>
        <v>0.1785919978586667</v>
      </c>
      <c r="AC129" cm="1">
        <f t="array" ref="AC129">IFERROR(_xlfn.XLOOKUP(Tool_Austria!$F129&amp;$E$2,'Cooking methods'!$A:$A&amp;'Cooking methods'!$B:$B,'Cooking methods'!D:D)*$E129,"")</f>
        <v>3.329634223550667E-9</v>
      </c>
      <c r="AD129" cm="1">
        <f t="array" ref="AD129">IFERROR(_xlfn.XLOOKUP(Tool_Austria!$F129&amp;$E$2,'Cooking methods'!$A:$A&amp;'Cooking methods'!$B:$B,'Cooking methods'!E:E)*$E129,"")</f>
        <v>0.12167105746666669</v>
      </c>
      <c r="AE129" cm="1">
        <f t="array" ref="AE129">IFERROR(_xlfn.XLOOKUP(Tool_Austria!$F129&amp;$E$2,'Cooking methods'!$A:$A&amp;'Cooking methods'!$B:$B,'Cooking methods'!F:F)*$E129,"")</f>
        <v>4.0134666803600007E-4</v>
      </c>
      <c r="AF129" cm="1">
        <f t="array" ref="AF129">IFERROR(_xlfn.XLOOKUP(Tool_Austria!$F129&amp;$E$2,'Cooking methods'!$A:$A&amp;'Cooking methods'!$B:$B,'Cooking methods'!G:G)*$E129,"")</f>
        <v>2.3393604242133341E-9</v>
      </c>
      <c r="AG129" cm="1">
        <f t="array" ref="AG129">IFERROR(_xlfn.XLOOKUP(Tool_Austria!$F129&amp;$E$2,'Cooking methods'!$A:$A&amp;'Cooking methods'!$B:$B,'Cooking methods'!H:H)*$E129,"")</f>
        <v>1.4073521470080004E-9</v>
      </c>
      <c r="AH129" cm="1">
        <f t="array" ref="AH129">IFERROR(_xlfn.XLOOKUP(Tool_Austria!$F129&amp;$E$2,'Cooking methods'!$A:$A&amp;'Cooking methods'!$B:$B,'Cooking methods'!I:I)*$E129,"")</f>
        <v>3.3679210090693342E-10</v>
      </c>
      <c r="AI129" cm="1">
        <f t="array" ref="AI129">IFERROR(_xlfn.XLOOKUP(Tool_Austria!$F129&amp;$E$2,'Cooking methods'!$A:$A&amp;'Cooking methods'!$B:$B,'Cooking methods'!J:J)*$E129,"")</f>
        <v>7.9887296348666681E-4</v>
      </c>
      <c r="AJ129" cm="1">
        <f t="array" ref="AJ129">IFERROR(_xlfn.XLOOKUP(Tool_Austria!$F129&amp;$E$2,'Cooking methods'!$A:$A&amp;'Cooking methods'!$B:$B,'Cooking methods'!K:K)*$E129,"")</f>
        <v>1.7118231881933338E-4</v>
      </c>
      <c r="AK129" cm="1">
        <f t="array" ref="AK129">IFERROR(_xlfn.XLOOKUP(Tool_Austria!$F129&amp;$E$2,'Cooking methods'!$A:$A&amp;'Cooking methods'!$B:$B,'Cooking methods'!L:L)*$E129,"")</f>
        <v>1.5434836985333338E-4</v>
      </c>
      <c r="AL129" cm="1">
        <f t="array" ref="AL129">IFERROR(_xlfn.XLOOKUP(Tool_Austria!$F129&amp;$E$2,'Cooking methods'!$A:$A&amp;'Cooking methods'!$B:$B,'Cooking methods'!M:M)*$E129,"")</f>
        <v>1.1337739577666668E-3</v>
      </c>
      <c r="AM129" cm="1">
        <f t="array" ref="AM129">IFERROR(_xlfn.XLOOKUP(Tool_Austria!$F129&amp;$E$2,'Cooking methods'!$A:$A&amp;'Cooking methods'!$B:$B,'Cooking methods'!N:N)*$E129,"")</f>
        <v>0.58260105069866674</v>
      </c>
      <c r="AN129" cm="1">
        <f t="array" ref="AN129">IFERROR(_xlfn.XLOOKUP(Tool_Austria!$F129&amp;$E$2,'Cooking methods'!$A:$A&amp;'Cooking methods'!$B:$B,'Cooking methods'!O:O)*$E129,"")</f>
        <v>0.46730985665333341</v>
      </c>
      <c r="AO129" cm="1">
        <f t="array" ref="AO129">IFERROR(_xlfn.XLOOKUP(Tool_Austria!$F129&amp;$E$2,'Cooking methods'!$A:$A&amp;'Cooking methods'!$B:$B,'Cooking methods'!P:P)*$E129,"")</f>
        <v>9.1382934178666692E-2</v>
      </c>
      <c r="AP129" cm="1">
        <f t="array" ref="AP129">IFERROR(_xlfn.XLOOKUP(Tool_Austria!$F129&amp;$E$2,'Cooking methods'!$A:$A&amp;'Cooking methods'!$B:$B,'Cooking methods'!Q:Q)*$E129,"")</f>
        <v>4.266405991389334</v>
      </c>
      <c r="AQ129" cm="1">
        <f t="array" ref="AQ129">IFERROR(_xlfn.XLOOKUP(Tool_Austria!$F129&amp;$E$2,'Cooking methods'!$A:$A&amp;'Cooking methods'!$B:$B,'Cooking methods'!R:R)*$E129,"")</f>
        <v>3.0168815842693344E-7</v>
      </c>
      <c r="AR129" cm="1">
        <f t="array" ref="AR129">IFERROR(_xlfn.XLOOKUP(Tool_Austria!$G129&amp;$E$2,'Waste management'!$A:$A&amp;'Waste management'!$B:$B,'Waste management'!C:C)*$E129,"")</f>
        <v>3.7871636000000007E-2</v>
      </c>
      <c r="AS129" cm="1">
        <f t="array" ref="AS129">IFERROR(_xlfn.XLOOKUP(Tool_Austria!$G129&amp;$E$2,'Waste management'!$A:$A&amp;'Waste management'!$B:$B,'Waste management'!D:D)*$E129,"")</f>
        <v>2.5838547640000001E-10</v>
      </c>
      <c r="AT129" cm="1">
        <f t="array" ref="AT129">IFERROR(_xlfn.XLOOKUP(Tool_Austria!$G129&amp;$E$2,'Waste management'!$A:$A&amp;'Waste management'!$B:$B,'Waste management'!E:E)*$E129,"")</f>
        <v>6.9669200000000017E-4</v>
      </c>
      <c r="AU129" cm="1">
        <f t="array" ref="AU129">IFERROR(_xlfn.XLOOKUP(Tool_Austria!$G129&amp;$E$2,'Waste management'!$A:$A&amp;'Waste management'!$B:$B,'Waste management'!F:F)*$E129,"")</f>
        <v>8.116800000000002E-5</v>
      </c>
      <c r="AV129" cm="1">
        <f t="array" ref="AV129">IFERROR(_xlfn.XLOOKUP(Tool_Austria!$G129&amp;$E$2,'Waste management'!$A:$A&amp;'Waste management'!$B:$B,'Waste management'!G:G)*$E129,"")</f>
        <v>7.8324414400000013E-9</v>
      </c>
      <c r="AW129" cm="1">
        <f t="array" ref="AW129">IFERROR(_xlfn.XLOOKUP(Tool_Austria!$G129&amp;$E$2,'Waste management'!$A:$A&amp;'Waste management'!$B:$B,'Waste management'!H:H)*$E129,"")</f>
        <v>2.5530785640000001E-10</v>
      </c>
      <c r="AX129" cm="1">
        <f t="array" ref="AX129">IFERROR(_xlfn.XLOOKUP(Tool_Austria!$G129&amp;$E$2,'Waste management'!$A:$A&amp;'Waste management'!$B:$B,'Waste management'!I:I)*$E129,"")</f>
        <v>1.8151667480000004E-10</v>
      </c>
      <c r="AY129" cm="1">
        <f t="array" ref="AY129">IFERROR(_xlfn.XLOOKUP(Tool_Austria!$G129&amp;$E$2,'Waste management'!$A:$A&amp;'Waste management'!$B:$B,'Waste management'!J:J)*$E129,"")</f>
        <v>1.4948440000000004E-3</v>
      </c>
      <c r="AZ129" cm="1">
        <f t="array" ref="AZ129">IFERROR(_xlfn.XLOOKUP(Tool_Austria!$G129&amp;$E$2,'Waste management'!$A:$A&amp;'Waste management'!$B:$B,'Waste management'!K:K)*$E129,"")</f>
        <v>3.6386396880000006E-6</v>
      </c>
      <c r="BA129" cm="1">
        <f t="array" ref="BA129">IFERROR(_xlfn.XLOOKUP(Tool_Austria!$G129&amp;$E$2,'Waste management'!$A:$A&amp;'Waste management'!$B:$B,'Waste management'!L:L)*$E129,"")</f>
        <v>6.5476466960000013E-5</v>
      </c>
      <c r="BB129" cm="1">
        <f t="array" ref="BB129">IFERROR(_xlfn.XLOOKUP(Tool_Austria!$G129&amp;$E$2,'Waste management'!$A:$A&amp;'Waste management'!$B:$B,'Waste management'!M:M)*$E129,"")</f>
        <v>6.5881360000000014E-3</v>
      </c>
      <c r="BC129" cm="1">
        <f t="array" ref="BC129">IFERROR(_xlfn.XLOOKUP(Tool_Austria!$G129&amp;$E$2,'Waste management'!$A:$A&amp;'Waste management'!$B:$B,'Waste management'!N:N)*$E129,"")</f>
        <v>5.6649446960000009</v>
      </c>
      <c r="BD129" cm="1">
        <f t="array" ref="BD129">IFERROR(_xlfn.XLOOKUP(Tool_Austria!$G129&amp;$E$2,'Waste management'!$A:$A&amp;'Waste management'!$B:$B,'Waste management'!O:O)*$E129,"")</f>
        <v>0.36120436400000006</v>
      </c>
      <c r="BE129" cm="1">
        <f t="array" ref="BE129">IFERROR(_xlfn.XLOOKUP(Tool_Austria!$G129&amp;$E$2,'Waste management'!$A:$A&amp;'Waste management'!$B:$B,'Waste management'!P:P)*$E129,"")</f>
        <v>7.7988920000000017E-3</v>
      </c>
      <c r="BF129" cm="1">
        <f t="array" ref="BF129">IFERROR(_xlfn.XLOOKUP(Tool_Austria!$G129&amp;$E$2,'Waste management'!$A:$A&amp;'Waste management'!$B:$B,'Waste management'!Q:Q)*$E129,"")</f>
        <v>0.22699307600000004</v>
      </c>
      <c r="BG129" cm="1">
        <f t="array" ref="BG129">IFERROR(_xlfn.XLOOKUP(Tool_Austria!$G129&amp;$E$2,'Waste management'!$A:$A&amp;'Waste management'!$B:$B,'Waste management'!R:R)*$E129,"")</f>
        <v>7.3768184000000008E-8</v>
      </c>
      <c r="BH129">
        <f>IFERROR((L129+AR129+AB129)*_xlfn.XLOOKUP(Tool_Austria!BH$4,Monetization_Factors!$A:$A,Monetization_Factors!$D:$D),"")</f>
        <v>0.23072896337363547</v>
      </c>
      <c r="BI129">
        <f>IFERROR((M129+AS129+AC129)*_xlfn.XLOOKUP(Tool_Austria!BI$4,Monetization_Factors!$A:$A,Monetization_Factors!$D:$D),"")</f>
        <v>1.3217006879709969E-6</v>
      </c>
      <c r="BJ129">
        <f>IFERROR((N129+AT129+AD129)*_xlfn.XLOOKUP(Tool_Austria!BJ$4,Monetization_Factors!$A:$A,Monetization_Factors!$D:$D),"")</f>
        <v>4.7616317392284454E-4</v>
      </c>
      <c r="BK129">
        <f>IFERROR((O129+AU129+AE129)*_xlfn.XLOOKUP(Tool_Austria!BK$4,Monetization_Factors!$A:$A,Monetization_Factors!$D:$D),"")</f>
        <v>9.4272151353584268E-3</v>
      </c>
      <c r="BL129">
        <f>IFERROR((P129+AV129+AF129)*_xlfn.XLOOKUP(Tool_Austria!BL$4,Monetization_Factors!$A:$A,Monetization_Factors!$D:$D),"")</f>
        <v>0.18860569448651288</v>
      </c>
      <c r="BM129">
        <f>IFERROR((Q129+AW129+AG129)*_xlfn.XLOOKUP(Tool_Austria!BM$4,Monetization_Factors!$A:$A,Monetization_Factors!$D:$D),"")</f>
        <v>5.1628070416943851E-3</v>
      </c>
      <c r="BN129">
        <f>IFERROR((R129+AX129+AH129)*_xlfn.XLOOKUP(Tool_Austria!BN$4,Monetization_Factors!$A:$A,Monetization_Factors!$D:$D),"")</f>
        <v>2.7285359959625857E-3</v>
      </c>
      <c r="BO129">
        <f>IFERROR((S129+AY129+AI129)*_xlfn.XLOOKUP(Tool_Austria!BO$4,Monetization_Factors!$A:$A,Monetization_Factors!$D:$D),"")</f>
        <v>1.1516146076719479E-2</v>
      </c>
      <c r="BP129">
        <f>IFERROR((T129+AZ129+AJ129)*_xlfn.XLOOKUP(Tool_Austria!BP$4,Monetization_Factors!$A:$A,Monetization_Factors!$D:$D),"")</f>
        <v>1.4777117322201389E-3</v>
      </c>
      <c r="BQ129">
        <f>IFERROR((U129+BA129+AK129)*_xlfn.XLOOKUP(Tool_Austria!BQ$4,Monetization_Factors!$A:$A,Monetization_Factors!$D:$D),"")</f>
        <v>4.4075167407096424E-2</v>
      </c>
      <c r="BR129" t="str">
        <f>IFERROR((V129+BB129+AL129)*_xlfn.XLOOKUP(Tool_Austria!BR$4,Monetization_Factors!$A:$A,Monetization_Factors!$D:$D),"")</f>
        <v/>
      </c>
      <c r="BS129">
        <f>IFERROR((W129+BC129+AM129)*_xlfn.XLOOKUP(Tool_Austria!BS$4,Monetization_Factors!$A:$A,Monetization_Factors!$D:$D),"")</f>
        <v>2.8125253108831484E-3</v>
      </c>
      <c r="BT129">
        <f>IFERROR((X129+BD129+AN129)*_xlfn.XLOOKUP(Tool_Austria!BT$4,Monetization_Factors!$A:$A,Monetization_Factors!$D:$D),"")</f>
        <v>3.0258038190242826E-2</v>
      </c>
      <c r="BU129">
        <f>IFERROR((Y129+BE129+AO129)*_xlfn.XLOOKUP(Tool_Austria!BU$4,Monetization_Factors!$A:$A,Monetization_Factors!$D:$D),"")</f>
        <v>4.7560498194365837E-3</v>
      </c>
      <c r="BV129">
        <f>IFERROR((Z129+BF129+AP129)*_xlfn.XLOOKUP(Tool_Austria!BV$4,Monetization_Factors!$A:$A,Monetization_Factors!$D:$D),"")</f>
        <v>2.9745084467243096E-2</v>
      </c>
      <c r="BW129">
        <f>IFERROR((AA129+BG129+AQ129)*_xlfn.XLOOKUP(Tool_Austria!BW$4,Monetization_Factors!$A:$A,Monetization_Factors!$D:$D),"")</f>
        <v>1.2759222992932907E-5</v>
      </c>
      <c r="BX129" s="38" cm="1">
        <f t="array" ref="BX129">IFERROR(_xlfn.IFS(I129&lt;&gt;0,I129*E129,I129="",J129*E129),"")</f>
        <v>1.8278008333692313</v>
      </c>
      <c r="BY129" s="38">
        <f t="shared" si="43"/>
        <v>0.56178418313460921</v>
      </c>
      <c r="BZ129" s="38">
        <f t="shared" si="44"/>
        <v>2.3895850165038404</v>
      </c>
      <c r="CA129" s="38">
        <f t="shared" si="45"/>
        <v>3.6762846407751388E-3</v>
      </c>
      <c r="CB129">
        <f t="shared" si="110"/>
        <v>1.7734621050142223</v>
      </c>
      <c r="CC129">
        <f t="shared" si="108"/>
        <v>3.3016898539950666E-8</v>
      </c>
      <c r="CD129">
        <f t="shared" si="108"/>
        <v>0.31199606108000005</v>
      </c>
      <c r="CE129">
        <f t="shared" si="108"/>
        <v>6.2280370171471124E-3</v>
      </c>
      <c r="CF129">
        <f t="shared" si="108"/>
        <v>1.8893179343310224E-7</v>
      </c>
      <c r="CG129">
        <f t="shared" si="108"/>
        <v>2.4861706954519116E-8</v>
      </c>
      <c r="CH129">
        <f t="shared" si="108"/>
        <v>2.3733801926402668E-9</v>
      </c>
      <c r="CI129">
        <f t="shared" si="108"/>
        <v>2.6302211043042228E-2</v>
      </c>
      <c r="CJ129">
        <f t="shared" si="108"/>
        <v>6.0577067763177789E-4</v>
      </c>
      <c r="CK129">
        <f t="shared" si="108"/>
        <v>1.0774555319480003E-2</v>
      </c>
      <c r="CL129">
        <f t="shared" si="108"/>
        <v>0.1116091187488778</v>
      </c>
      <c r="CM129">
        <f t="shared" si="108"/>
        <v>57.796291872032008</v>
      </c>
      <c r="CN129">
        <f t="shared" si="108"/>
        <v>135.88574563843113</v>
      </c>
      <c r="CO129">
        <f t="shared" si="108"/>
        <v>0.74840351802755567</v>
      </c>
      <c r="CP129">
        <f t="shared" si="108"/>
        <v>18.013346901167115</v>
      </c>
      <c r="CQ129">
        <f t="shared" si="108"/>
        <v>6.107463693449156E-6</v>
      </c>
      <c r="CR129">
        <f t="shared" si="111"/>
        <v>2.7284032384834191E-3</v>
      </c>
      <c r="CS129">
        <f t="shared" si="109"/>
        <v>5.0795228523001027E-11</v>
      </c>
      <c r="CT129">
        <f t="shared" si="109"/>
        <v>4.79993940123077E-4</v>
      </c>
      <c r="CU129">
        <f t="shared" si="109"/>
        <v>9.5815954109955576E-6</v>
      </c>
      <c r="CV129">
        <f t="shared" si="109"/>
        <v>2.9066429758938806E-10</v>
      </c>
      <c r="CW129">
        <f t="shared" si="109"/>
        <v>3.824877993002941E-11</v>
      </c>
      <c r="CX129">
        <f t="shared" si="109"/>
        <v>3.6513541425234874E-12</v>
      </c>
      <c r="CY129">
        <f t="shared" si="109"/>
        <v>4.0464940066218815E-5</v>
      </c>
      <c r="CZ129">
        <f t="shared" si="109"/>
        <v>9.319548886642737E-7</v>
      </c>
      <c r="DA129">
        <f t="shared" si="109"/>
        <v>1.6576238953046157E-5</v>
      </c>
      <c r="DB129">
        <f t="shared" si="109"/>
        <v>1.7170633653673507E-4</v>
      </c>
      <c r="DC129">
        <f t="shared" si="109"/>
        <v>8.8917372110818474E-2</v>
      </c>
      <c r="DD129">
        <f t="shared" si="109"/>
        <v>0.20905499328989405</v>
      </c>
      <c r="DE129">
        <f t="shared" si="109"/>
        <v>1.151390027734701E-3</v>
      </c>
      <c r="DF129">
        <f t="shared" si="109"/>
        <v>2.7712841386410947E-2</v>
      </c>
      <c r="DG129">
        <f t="shared" si="109"/>
        <v>9.3960979899217787E-9</v>
      </c>
      <c r="DH129" s="5">
        <f>IFERROR(((((L129+AB129)*(1/$H129))+AR129)/$F$2)/($B$2*('CAR.CAP_per person'!B$2)/(_xlfn.XLOOKUP($E$2,EU_countries_GDP!$A$2:$A$29,EU_countries_GDP!$E$2:$E$29))),"")</f>
        <v>7.7124290224573677E-2</v>
      </c>
      <c r="DI129" s="5">
        <f>IFERROR(((((M129+AC129)*(1/$H129))+AS129)/$F$2)/($B$2*('CAR.CAP_per person'!C$2)/(_xlfn.XLOOKUP($E$2,EU_countries_GDP!$A$2:$A$29,EU_countries_GDP!$E$2:$E$29))),"")</f>
        <v>1.8253118170695281E-5</v>
      </c>
      <c r="DJ129" s="5">
        <f>IFERROR(((((N129+AD129)*(1/$H129))+AT129)/$F$2)/($B$2*('CAR.CAP_per person'!D$2)/(_xlfn.XLOOKUP($E$2,EU_countries_GDP!$A$2:$A$29,EU_countries_GDP!$E$2:$E$29))),"")</f>
        <v>1.7704294659339693E-4</v>
      </c>
      <c r="DK129" s="5">
        <f>IFERROR(((((O129+AE129)*(1/$H129))+AU129)/$F$2)/($B$2*('CAR.CAP_per person'!E$2)/(_xlfn.XLOOKUP($E$2,EU_countries_GDP!$A$2:$A$29,EU_countries_GDP!$E$2:$E$29))),"")</f>
        <v>4.555743802477202E-3</v>
      </c>
      <c r="DL129" s="5">
        <f>IFERROR(((((P129+AF129)*(1/$H129))+AV129)/$F$2)/($B$2*('CAR.CAP_per person'!F$2)/(_xlfn.XLOOKUP($E$2,EU_countries_GDP!$A$2:$A$29,EU_countries_GDP!$E$2:$E$29))),"")</f>
        <v>0.10726552074289969</v>
      </c>
      <c r="DM129" s="5">
        <f>IFERROR(((((Q129+AG129)*(1/$H129))+AW129)/$F$2)/($B$2*('CAR.CAP_per person'!G$2)/(_xlfn.XLOOKUP($E$2,EU_countries_GDP!$A$2:$A$29,EU_countries_GDP!$E$2:$E$29))),"")</f>
        <v>7.7035525347435513E-3</v>
      </c>
      <c r="DN129" s="5">
        <f>IFERROR(((((R129+AH129)*(1/$H129))+AX129)/$F$2)/($B$2*('CAR.CAP_per person'!H$2)/(_xlfn.XLOOKUP($E$2,EU_countries_GDP!$A$2:$A$29,EU_countries_GDP!$E$2:$E$29))),"")</f>
        <v>1.6677837616755324E-4</v>
      </c>
      <c r="DO129" s="5">
        <f>IFERROR(((((S129+AI129)*(1/$H129))+AY129)/$F$2)/($B$2*('CAR.CAP_per person'!I$2)/(_xlfn.XLOOKUP($E$2,EU_countries_GDP!$A$2:$A$29,EU_countries_GDP!$E$2:$E$29))),"")</f>
        <v>7.6341111091999102E-3</v>
      </c>
      <c r="DP129" s="5">
        <f>IFERROR(((((T129+AJ129)*(1/$H129))+AZ129)/$F$2)/($B$2*('CAR.CAP_per person'!J$2)/(_xlfn.XLOOKUP($E$2,EU_countries_GDP!$A$2:$A$29,EU_countries_GDP!$E$2:$E$29))),"")</f>
        <v>3.1125153243908191E-2</v>
      </c>
      <c r="DQ129" s="5">
        <f>IFERROR(((((U129+AK129)*(1/$H129))+BA129)/$F$2)/($B$2*('CAR.CAP_per person'!K$2)/(_xlfn.XLOOKUP($E$2,EU_countries_GDP!$A$2:$A$29,EU_countries_GDP!$E$2:$E$29))),"")</f>
        <v>1.6034998930158372E-2</v>
      </c>
      <c r="DR129" s="5">
        <f>IFERROR(((((V129+AL129)*(1/$H129))+BB129)/$F$2)/($B$2*('CAR.CAP_per person'!L$2)/(_xlfn.XLOOKUP($E$2,EU_countries_GDP!$A$2:$A$29,EU_countries_GDP!$E$2:$E$29))),"")</f>
        <v>5.2897011501810733E-3</v>
      </c>
      <c r="DS129" s="5">
        <f>IFERROR(((((W129+AM129)*(1/$H129))+BC129)/$F$2)/($B$2*('CAR.CAP_per person'!M$2)/(_xlfn.XLOOKUP($E$2,EU_countries_GDP!$A$2:$A$29,EU_countries_GDP!$E$2:$E$29))),"")</f>
        <v>0.12537263699925472</v>
      </c>
      <c r="DT129" s="5">
        <f>IFERROR(((((X129+AN129)*(1/$H129))+BD129)/$F$2)/($B$2*('CAR.CAP_per person'!N$2)/(_xlfn.XLOOKUP($E$2,EU_countries_GDP!$A$2:$A$29,EU_countries_GDP!$E$2:$E$29))),"")</f>
        <v>3.1926425307978628</v>
      </c>
      <c r="DU129" s="5">
        <f>IFERROR(((((Y129+AO129)*(1/$H129))+BE129)/$F$2)/($B$2*('CAR.CAP_per person'!O$2)/(_xlfn.XLOOKUP($E$2,EU_countries_GDP!$A$2:$A$29,EU_countries_GDP!$E$2:$E$29))),"")</f>
        <v>1.2255263828487215E-3</v>
      </c>
      <c r="DV129" s="5">
        <f>IFERROR(((((Z129+AP129)*(1/$H129))+BF129)/$F$2)/($B$2*('CAR.CAP_per person'!P$2)/(_xlfn.XLOOKUP($E$2,EU_countries_GDP!$A$2:$A$29,EU_countries_GDP!$E$2:$E$29))),"")</f>
        <v>2.3918111450566406E-2</v>
      </c>
      <c r="DW129" s="5">
        <f>IFERROR(((((AA129+AQ129)*(1/$H129))+BG129)/$F$2)/($B$2*('CAR.CAP_per person'!Q$2)/(_xlfn.XLOOKUP($E$2,EU_countries_GDP!$A$2:$A$29,EU_countries_GDP!$E$2:$E$29))),"")</f>
        <v>8.2646193302118916E-3</v>
      </c>
    </row>
    <row r="130" spans="1:127">
      <c r="A130" t="s">
        <v>176</v>
      </c>
      <c r="B130" t="str">
        <f>_xlfn.XLOOKUP(D130,Table5[Ingredient],Table5[Category],"",FALSE)</f>
        <v>Dairy products</v>
      </c>
      <c r="C130" s="33" t="s">
        <v>229</v>
      </c>
      <c r="D130" s="33" t="s">
        <v>183</v>
      </c>
      <c r="E130" s="33">
        <v>0.33820000000000006</v>
      </c>
      <c r="F130" s="33" t="s">
        <v>182</v>
      </c>
      <c r="G130" s="33" t="s">
        <v>180</v>
      </c>
      <c r="H130" s="91">
        <f>Dataset_AT!S9</f>
        <v>0.51164901664145246</v>
      </c>
      <c r="I130" s="33"/>
      <c r="J130" s="37">
        <f>IFERROR(INDEX('AveragePrices&amp;Codes'!G:AG, MATCH($D130, 'AveragePrices&amp;Codes'!$A:$A, 0), MATCH(Tool_Austria!$E$2, 'AveragePrices&amp;Codes'!$G$1:$AG$1, 0)),"")</f>
        <v>0.51222692307692297</v>
      </c>
      <c r="K130" s="37">
        <f>IFERROR(E130/(_xlfn.XLOOKUP(A130,Dataset_AT!$V$2:$V$9,Dataset_AT!$W$2:$W$9)),"")</f>
        <v>5.0477611940298516E-3</v>
      </c>
      <c r="L130">
        <f>IFERROR(IF($F130="Raw",_xlfn.XLOOKUP(_xlfn.XLOOKUP(Tool_Austria!$D130,'AveragePrices&amp;Codes'!$A:$A,'AveragePrices&amp;Codes'!$B:$B),AGRIBALYSE_Raw!$B:$B,AGRIBALYSE_Raw!O:O)*$E130,_xlfn.XLOOKUP(_xlfn.XLOOKUP(Tool_Austria!$D130,'AveragePrices&amp;Codes'!$A:$A,'AveragePrices&amp;Codes'!$B:$B),AGRIBALYSE_Cooked!$C:$C,AGRIBALYSE_Cooked!P:P)*$E130),"")</f>
        <v>0.5183003288000001</v>
      </c>
      <c r="M130">
        <f>IFERROR(IF($F130="Raw",_xlfn.XLOOKUP(_xlfn.XLOOKUP(Tool_Austria!$D130,'AveragePrices&amp;Codes'!$A:$A,'AveragePrices&amp;Codes'!$B:$B),AGRIBALYSE_Raw!$B:$B,AGRIBALYSE_Raw!P:P)*$E130,_xlfn.XLOOKUP(_xlfn.XLOOKUP(Tool_Austria!$D130,'AveragePrices&amp;Codes'!$A:$A,'AveragePrices&amp;Codes'!$B:$B),AGRIBALYSE_Cooked!$C:$C,AGRIBALYSE_Cooked!Q:Q)*$E130),"")</f>
        <v>8.1176693520000019E-9</v>
      </c>
      <c r="N130">
        <f>IFERROR(IF($F130="Raw",_xlfn.XLOOKUP(_xlfn.XLOOKUP(Tool_Austria!$D130,'AveragePrices&amp;Codes'!$A:$A,'AveragePrices&amp;Codes'!$B:$B),AGRIBALYSE_Raw!$B:$B,AGRIBALYSE_Raw!Q:Q)*$E130,_xlfn.XLOOKUP(_xlfn.XLOOKUP(Tool_Austria!$D130,'AveragePrices&amp;Codes'!$A:$A,'AveragePrices&amp;Codes'!$B:$B),AGRIBALYSE_Cooked!$C:$C,AGRIBALYSE_Cooked!R:R)*$E130),"")</f>
        <v>4.8147262720000014E-2</v>
      </c>
      <c r="O130">
        <f>IFERROR(IF($F130="Raw",_xlfn.XLOOKUP(_xlfn.XLOOKUP(Tool_Austria!$D130,'AveragePrices&amp;Codes'!$A:$A,'AveragePrices&amp;Codes'!$B:$B),AGRIBALYSE_Raw!$B:$B,AGRIBALYSE_Raw!R:R)*$E130,_xlfn.XLOOKUP(_xlfn.XLOOKUP(Tool_Austria!$D130,'AveragePrices&amp;Codes'!$A:$A,'AveragePrices&amp;Codes'!$B:$B),AGRIBALYSE_Cooked!$C:$C,AGRIBALYSE_Cooked!S:S)*$E130),"")</f>
        <v>1.0820142960000002E-3</v>
      </c>
      <c r="P130">
        <f>IFERROR(IF($F130="Raw",_xlfn.XLOOKUP(_xlfn.XLOOKUP(Tool_Austria!$D130,'AveragePrices&amp;Codes'!$A:$A,'AveragePrices&amp;Codes'!$B:$B),AGRIBALYSE_Raw!$B:$B,AGRIBALYSE_Raw!S:S)*$E130,_xlfn.XLOOKUP(_xlfn.XLOOKUP(Tool_Austria!$D130,'AveragePrices&amp;Codes'!$A:$A,'AveragePrices&amp;Codes'!$B:$B),AGRIBALYSE_Cooked!$C:$C,AGRIBALYSE_Cooked!T:T)*$E130),"")</f>
        <v>4.2972382640000008E-8</v>
      </c>
      <c r="Q130">
        <f>IFERROR(IF($F130="Raw",_xlfn.XLOOKUP(_xlfn.XLOOKUP(Tool_Austria!$D130,'AveragePrices&amp;Codes'!$A:$A,'AveragePrices&amp;Codes'!$B:$B),AGRIBALYSE_Raw!$B:$B,AGRIBALYSE_Raw!T:T)*$E130,_xlfn.XLOOKUP(_xlfn.XLOOKUP(Tool_Austria!$D130,'AveragePrices&amp;Codes'!$A:$A,'AveragePrices&amp;Codes'!$B:$B),AGRIBALYSE_Cooked!$C:$C,AGRIBALYSE_Cooked!U:U)*$E130),"")</f>
        <v>6.0816473240000015E-9</v>
      </c>
      <c r="R130">
        <f>IFERROR(IF($F130="Raw",_xlfn.XLOOKUP(_xlfn.XLOOKUP(Tool_Austria!$D130,'AveragePrices&amp;Codes'!$A:$A,'AveragePrices&amp;Codes'!$B:$B),AGRIBALYSE_Raw!$B:$B,AGRIBALYSE_Raw!U:U)*$E130,_xlfn.XLOOKUP(_xlfn.XLOOKUP(Tool_Austria!$D130,'AveragePrices&amp;Codes'!$A:$A,'AveragePrices&amp;Codes'!$B:$B),AGRIBALYSE_Cooked!$C:$C,AGRIBALYSE_Cooked!V:V)*$E130),"")</f>
        <v>2.5382436524000006E-10</v>
      </c>
      <c r="S130">
        <f>IFERROR(IF($F130="Raw",_xlfn.XLOOKUP(_xlfn.XLOOKUP(Tool_Austria!$D130,'AveragePrices&amp;Codes'!$A:$A,'AveragePrices&amp;Codes'!$B:$B),AGRIBALYSE_Raw!$B:$B,AGRIBALYSE_Raw!V:V)*$E130,_xlfn.XLOOKUP(_xlfn.XLOOKUP(Tool_Austria!$D130,'AveragePrices&amp;Codes'!$A:$A,'AveragePrices&amp;Codes'!$B:$B),AGRIBALYSE_Cooked!$C:$C,AGRIBALYSE_Cooked!W:W)*$E130),"")</f>
        <v>5.7517613480000014E-3</v>
      </c>
      <c r="T130">
        <f>IFERROR(IF($F130="Raw",_xlfn.XLOOKUP(_xlfn.XLOOKUP(Tool_Austria!$D130,'AveragePrices&amp;Codes'!$A:$A,'AveragePrices&amp;Codes'!$B:$B),AGRIBALYSE_Raw!$B:$B,AGRIBALYSE_Raw!W:W)*$E130,_xlfn.XLOOKUP(_xlfn.XLOOKUP(Tool_Austria!$D130,'AveragePrices&amp;Codes'!$A:$A,'AveragePrices&amp;Codes'!$B:$B),AGRIBALYSE_Cooked!$C:$C,AGRIBALYSE_Cooked!X:X)*$E130),"")</f>
        <v>4.4019471200000012E-5</v>
      </c>
      <c r="U130">
        <f>IFERROR(IF($F130="Raw",_xlfn.XLOOKUP(_xlfn.XLOOKUP(Tool_Austria!$D130,'AveragePrices&amp;Codes'!$A:$A,'AveragePrices&amp;Codes'!$B:$B),AGRIBALYSE_Raw!$B:$B,AGRIBALYSE_Raw!X:X)*$E130,_xlfn.XLOOKUP(_xlfn.XLOOKUP(Tool_Austria!$D130,'AveragePrices&amp;Codes'!$A:$A,'AveragePrices&amp;Codes'!$B:$B),AGRIBALYSE_Cooked!$C:$C,AGRIBALYSE_Cooked!Y:Y)*$E130),"")</f>
        <v>1.5527879128000002E-3</v>
      </c>
      <c r="V130">
        <f>IFERROR(IF($F130="Raw",_xlfn.XLOOKUP(_xlfn.XLOOKUP(Tool_Austria!$D130,'AveragePrices&amp;Codes'!$A:$A,'AveragePrices&amp;Codes'!$B:$B),AGRIBALYSE_Raw!$B:$B,AGRIBALYSE_Raw!Y:Y)*$E130,_xlfn.XLOOKUP(_xlfn.XLOOKUP(Tool_Austria!$D130,'AveragePrices&amp;Codes'!$A:$A,'AveragePrices&amp;Codes'!$B:$B),AGRIBALYSE_Cooked!$C:$C,AGRIBALYSE_Cooked!Z:Z)*$E130),"")</f>
        <v>2.4599073120000006E-2</v>
      </c>
      <c r="W130">
        <f>IFERROR(IF($F130="Raw",_xlfn.XLOOKUP(_xlfn.XLOOKUP(Tool_Austria!$D130,'AveragePrices&amp;Codes'!$A:$A,'AveragePrices&amp;Codes'!$B:$B),AGRIBALYSE_Raw!$B:$B,AGRIBALYSE_Raw!Z:Z)*$E130,_xlfn.XLOOKUP(_xlfn.XLOOKUP(Tool_Austria!$D130,'AveragePrices&amp;Codes'!$A:$A,'AveragePrices&amp;Codes'!$B:$B),AGRIBALYSE_Cooked!$C:$C,AGRIBALYSE_Cooked!AA:AA)*$E130),"")</f>
        <v>5.9687447720000009</v>
      </c>
      <c r="X130">
        <f>IFERROR(IF($F130="Raw",_xlfn.XLOOKUP(_xlfn.XLOOKUP(Tool_Austria!$D130,'AveragePrices&amp;Codes'!$A:$A,'AveragePrices&amp;Codes'!$B:$B),AGRIBALYSE_Raw!$B:$B,AGRIBALYSE_Raw!AA:AA)*$E130,_xlfn.XLOOKUP(_xlfn.XLOOKUP(Tool_Austria!$D130,'AveragePrices&amp;Codes'!$A:$A,'AveragePrices&amp;Codes'!$B:$B),AGRIBALYSE_Cooked!$C:$C,AGRIBALYSE_Cooked!AB:AB)*$E130),"")</f>
        <v>22.717806784000008</v>
      </c>
      <c r="Y130">
        <f>IFERROR(IF($F130="Raw",_xlfn.XLOOKUP(_xlfn.XLOOKUP(Tool_Austria!$D130,'AveragePrices&amp;Codes'!$A:$A,'AveragePrices&amp;Codes'!$B:$B),AGRIBALYSE_Raw!$B:$B,AGRIBALYSE_Raw!AB:AB)*$E130,_xlfn.XLOOKUP(_xlfn.XLOOKUP(Tool_Austria!$D130,'AveragePrices&amp;Codes'!$A:$A,'AveragePrices&amp;Codes'!$B:$B),AGRIBALYSE_Cooked!$C:$C,AGRIBALYSE_Cooked!AC:AC)*$E130),"")</f>
        <v>6.202893448000002E-2</v>
      </c>
      <c r="Z130">
        <f>IFERROR(IF($F130="Raw",_xlfn.XLOOKUP(_xlfn.XLOOKUP(Tool_Austria!$D130,'AveragePrices&amp;Codes'!$A:$A,'AveragePrices&amp;Codes'!$B:$B),AGRIBALYSE_Raw!$B:$B,AGRIBALYSE_Raw!AC:AC)*$E130,_xlfn.XLOOKUP(_xlfn.XLOOKUP(Tool_Austria!$D130,'AveragePrices&amp;Codes'!$A:$A,'AveragePrices&amp;Codes'!$B:$B),AGRIBALYSE_Cooked!$C:$C,AGRIBALYSE_Cooked!AD:AD)*$E130),"")</f>
        <v>3.0533121064000008</v>
      </c>
      <c r="AA130">
        <f>IFERROR(IF($F130="Raw",_xlfn.XLOOKUP(_xlfn.XLOOKUP(Tool_Austria!$D130,'AveragePrices&amp;Codes'!$A:$A,'AveragePrices&amp;Codes'!$B:$B),AGRIBALYSE_Raw!$B:$B,AGRIBALYSE_Raw!AD:AD)*$E130,_xlfn.XLOOKUP(_xlfn.XLOOKUP(Tool_Austria!$D130,'AveragePrices&amp;Codes'!$A:$A,'AveragePrices&amp;Codes'!$B:$B),AGRIBALYSE_Cooked!$C:$C,AGRIBALYSE_Cooked!AE:AE)*$E130),"")</f>
        <v>1.1963084164000002E-6</v>
      </c>
      <c r="AB130" cm="1">
        <f t="array" ref="AB130">IFERROR(_xlfn.XLOOKUP(Tool_Austria!$F130&amp;$E$2,'Cooking methods'!$A:$A&amp;'Cooking methods'!$B:$B,'Cooking methods'!C:C)*$E130,"")</f>
        <v>8.9295998929333348E-2</v>
      </c>
      <c r="AC130" cm="1">
        <f t="array" ref="AC130">IFERROR(_xlfn.XLOOKUP(Tool_Austria!$F130&amp;$E$2,'Cooking methods'!$A:$A&amp;'Cooking methods'!$B:$B,'Cooking methods'!D:D)*$E130,"")</f>
        <v>1.6648171117753335E-9</v>
      </c>
      <c r="AD130" cm="1">
        <f t="array" ref="AD130">IFERROR(_xlfn.XLOOKUP(Tool_Austria!$F130&amp;$E$2,'Cooking methods'!$A:$A&amp;'Cooking methods'!$B:$B,'Cooking methods'!E:E)*$E130,"")</f>
        <v>6.0835528733333345E-2</v>
      </c>
      <c r="AE130" cm="1">
        <f t="array" ref="AE130">IFERROR(_xlfn.XLOOKUP(Tool_Austria!$F130&amp;$E$2,'Cooking methods'!$A:$A&amp;'Cooking methods'!$B:$B,'Cooking methods'!F:F)*$E130,"")</f>
        <v>2.0067333401800003E-4</v>
      </c>
      <c r="AF130" cm="1">
        <f t="array" ref="AF130">IFERROR(_xlfn.XLOOKUP(Tool_Austria!$F130&amp;$E$2,'Cooking methods'!$A:$A&amp;'Cooking methods'!$B:$B,'Cooking methods'!G:G)*$E130,"")</f>
        <v>1.169680212106667E-9</v>
      </c>
      <c r="AG130" cm="1">
        <f t="array" ref="AG130">IFERROR(_xlfn.XLOOKUP(Tool_Austria!$F130&amp;$E$2,'Cooking methods'!$A:$A&amp;'Cooking methods'!$B:$B,'Cooking methods'!H:H)*$E130,"")</f>
        <v>7.0367607350400021E-10</v>
      </c>
      <c r="AH130" cm="1">
        <f t="array" ref="AH130">IFERROR(_xlfn.XLOOKUP(Tool_Austria!$F130&amp;$E$2,'Cooking methods'!$A:$A&amp;'Cooking methods'!$B:$B,'Cooking methods'!I:I)*$E130,"")</f>
        <v>1.6839605045346671E-10</v>
      </c>
      <c r="AI130" cm="1">
        <f t="array" ref="AI130">IFERROR(_xlfn.XLOOKUP(Tool_Austria!$F130&amp;$E$2,'Cooking methods'!$A:$A&amp;'Cooking methods'!$B:$B,'Cooking methods'!J:J)*$E130,"")</f>
        <v>3.9943648174333341E-4</v>
      </c>
      <c r="AJ130" cm="1">
        <f t="array" ref="AJ130">IFERROR(_xlfn.XLOOKUP(Tool_Austria!$F130&amp;$E$2,'Cooking methods'!$A:$A&amp;'Cooking methods'!$B:$B,'Cooking methods'!K:K)*$E130,"")</f>
        <v>8.5591159409666688E-5</v>
      </c>
      <c r="AK130" cm="1">
        <f t="array" ref="AK130">IFERROR(_xlfn.XLOOKUP(Tool_Austria!$F130&amp;$E$2,'Cooking methods'!$A:$A&amp;'Cooking methods'!$B:$B,'Cooking methods'!L:L)*$E130,"")</f>
        <v>7.7174184926666689E-5</v>
      </c>
      <c r="AL130" cm="1">
        <f t="array" ref="AL130">IFERROR(_xlfn.XLOOKUP(Tool_Austria!$F130&amp;$E$2,'Cooking methods'!$A:$A&amp;'Cooking methods'!$B:$B,'Cooking methods'!M:M)*$E130,"")</f>
        <v>5.6688697888333339E-4</v>
      </c>
      <c r="AM130" cm="1">
        <f t="array" ref="AM130">IFERROR(_xlfn.XLOOKUP(Tool_Austria!$F130&amp;$E$2,'Cooking methods'!$A:$A&amp;'Cooking methods'!$B:$B,'Cooking methods'!N:N)*$E130,"")</f>
        <v>0.29130052534933337</v>
      </c>
      <c r="AN130" cm="1">
        <f t="array" ref="AN130">IFERROR(_xlfn.XLOOKUP(Tool_Austria!$F130&amp;$E$2,'Cooking methods'!$A:$A&amp;'Cooking methods'!$B:$B,'Cooking methods'!O:O)*$E130,"")</f>
        <v>0.23365492832666671</v>
      </c>
      <c r="AO130" cm="1">
        <f t="array" ref="AO130">IFERROR(_xlfn.XLOOKUP(Tool_Austria!$F130&amp;$E$2,'Cooking methods'!$A:$A&amp;'Cooking methods'!$B:$B,'Cooking methods'!P:P)*$E130,"")</f>
        <v>4.5691467089333346E-2</v>
      </c>
      <c r="AP130" cm="1">
        <f t="array" ref="AP130">IFERROR(_xlfn.XLOOKUP(Tool_Austria!$F130&amp;$E$2,'Cooking methods'!$A:$A&amp;'Cooking methods'!$B:$B,'Cooking methods'!Q:Q)*$E130,"")</f>
        <v>2.133202995694667</v>
      </c>
      <c r="AQ130" cm="1">
        <f t="array" ref="AQ130">IFERROR(_xlfn.XLOOKUP(Tool_Austria!$F130&amp;$E$2,'Cooking methods'!$A:$A&amp;'Cooking methods'!$B:$B,'Cooking methods'!R:R)*$E130,"")</f>
        <v>1.5084407921346672E-7</v>
      </c>
      <c r="AR130" cm="1">
        <f t="array" ref="AR130">IFERROR(_xlfn.XLOOKUP(Tool_Austria!$G130&amp;$E$2,'Waste management'!$A:$A&amp;'Waste management'!$B:$B,'Waste management'!C:C)*$E130,"")</f>
        <v>1.8935818000000004E-2</v>
      </c>
      <c r="AS130" cm="1">
        <f t="array" ref="AS130">IFERROR(_xlfn.XLOOKUP(Tool_Austria!$G130&amp;$E$2,'Waste management'!$A:$A&amp;'Waste management'!$B:$B,'Waste management'!D:D)*$E130,"")</f>
        <v>1.2919273820000001E-10</v>
      </c>
      <c r="AT130" cm="1">
        <f t="array" ref="AT130">IFERROR(_xlfn.XLOOKUP(Tool_Austria!$G130&amp;$E$2,'Waste management'!$A:$A&amp;'Waste management'!$B:$B,'Waste management'!E:E)*$E130,"")</f>
        <v>3.4834600000000008E-4</v>
      </c>
      <c r="AU130" cm="1">
        <f t="array" ref="AU130">IFERROR(_xlfn.XLOOKUP(Tool_Austria!$G130&amp;$E$2,'Waste management'!$A:$A&amp;'Waste management'!$B:$B,'Waste management'!F:F)*$E130,"")</f>
        <v>4.058400000000001E-5</v>
      </c>
      <c r="AV130" cm="1">
        <f t="array" ref="AV130">IFERROR(_xlfn.XLOOKUP(Tool_Austria!$G130&amp;$E$2,'Waste management'!$A:$A&amp;'Waste management'!$B:$B,'Waste management'!G:G)*$E130,"")</f>
        <v>3.9162207200000007E-9</v>
      </c>
      <c r="AW130" cm="1">
        <f t="array" ref="AW130">IFERROR(_xlfn.XLOOKUP(Tool_Austria!$G130&amp;$E$2,'Waste management'!$A:$A&amp;'Waste management'!$B:$B,'Waste management'!H:H)*$E130,"")</f>
        <v>1.2765392820000001E-10</v>
      </c>
      <c r="AX130" cm="1">
        <f t="array" ref="AX130">IFERROR(_xlfn.XLOOKUP(Tool_Austria!$G130&amp;$E$2,'Waste management'!$A:$A&amp;'Waste management'!$B:$B,'Waste management'!I:I)*$E130,"")</f>
        <v>9.0758337400000021E-11</v>
      </c>
      <c r="AY130" cm="1">
        <f t="array" ref="AY130">IFERROR(_xlfn.XLOOKUP(Tool_Austria!$G130&amp;$E$2,'Waste management'!$A:$A&amp;'Waste management'!$B:$B,'Waste management'!J:J)*$E130,"")</f>
        <v>7.4742200000000019E-4</v>
      </c>
      <c r="AZ130" cm="1">
        <f t="array" ref="AZ130">IFERROR(_xlfn.XLOOKUP(Tool_Austria!$G130&amp;$E$2,'Waste management'!$A:$A&amp;'Waste management'!$B:$B,'Waste management'!K:K)*$E130,"")</f>
        <v>1.8193198440000003E-6</v>
      </c>
      <c r="BA130" cm="1">
        <f t="array" ref="BA130">IFERROR(_xlfn.XLOOKUP(Tool_Austria!$G130&amp;$E$2,'Waste management'!$A:$A&amp;'Waste management'!$B:$B,'Waste management'!L:L)*$E130,"")</f>
        <v>3.2738233480000006E-5</v>
      </c>
      <c r="BB130" cm="1">
        <f t="array" ref="BB130">IFERROR(_xlfn.XLOOKUP(Tool_Austria!$G130&amp;$E$2,'Waste management'!$A:$A&amp;'Waste management'!$B:$B,'Waste management'!M:M)*$E130,"")</f>
        <v>3.2940680000000007E-3</v>
      </c>
      <c r="BC130" cm="1">
        <f t="array" ref="BC130">IFERROR(_xlfn.XLOOKUP(Tool_Austria!$G130&amp;$E$2,'Waste management'!$A:$A&amp;'Waste management'!$B:$B,'Waste management'!N:N)*$E130,"")</f>
        <v>2.8324723480000005</v>
      </c>
      <c r="BD130" cm="1">
        <f t="array" ref="BD130">IFERROR(_xlfn.XLOOKUP(Tool_Austria!$G130&amp;$E$2,'Waste management'!$A:$A&amp;'Waste management'!$B:$B,'Waste management'!O:O)*$E130,"")</f>
        <v>0.18060218200000003</v>
      </c>
      <c r="BE130" cm="1">
        <f t="array" ref="BE130">IFERROR(_xlfn.XLOOKUP(Tool_Austria!$G130&amp;$E$2,'Waste management'!$A:$A&amp;'Waste management'!$B:$B,'Waste management'!P:P)*$E130,"")</f>
        <v>3.8994460000000009E-3</v>
      </c>
      <c r="BF130" cm="1">
        <f t="array" ref="BF130">IFERROR(_xlfn.XLOOKUP(Tool_Austria!$G130&amp;$E$2,'Waste management'!$A:$A&amp;'Waste management'!$B:$B,'Waste management'!Q:Q)*$E130,"")</f>
        <v>0.11349653800000002</v>
      </c>
      <c r="BG130" cm="1">
        <f t="array" ref="BG130">IFERROR(_xlfn.XLOOKUP(Tool_Austria!$G130&amp;$E$2,'Waste management'!$A:$A&amp;'Waste management'!$B:$B,'Waste management'!R:R)*$E130,"")</f>
        <v>3.6884092000000004E-8</v>
      </c>
      <c r="BH130">
        <f>IFERROR((L130+AR130+AB130)*_xlfn.XLOOKUP(Tool_Austria!BH$4,Monetization_Factors!$A:$A,Monetization_Factors!$D:$D),"")</f>
        <v>8.1512377454058607E-2</v>
      </c>
      <c r="BI130">
        <f>IFERROR((M130+AS130+AC130)*_xlfn.XLOOKUP(Tool_Austria!BI$4,Monetization_Factors!$A:$A,Monetization_Factors!$D:$D),"")</f>
        <v>3.9677479713447957E-7</v>
      </c>
      <c r="BJ130">
        <f>IFERROR((N130+AT130+AD130)*_xlfn.XLOOKUP(Tool_Austria!BJ$4,Monetization_Factors!$A:$A,Monetization_Factors!$D:$D),"")</f>
        <v>1.6685935469238261E-4</v>
      </c>
      <c r="BK130">
        <f>IFERROR((O130+AU130+AE130)*_xlfn.XLOOKUP(Tool_Austria!BK$4,Monetization_Factors!$A:$A,Monetization_Factors!$D:$D),"")</f>
        <v>2.0030013155590471E-3</v>
      </c>
      <c r="BL130">
        <f>IFERROR((P130+AV130+AF130)*_xlfn.XLOOKUP(Tool_Austria!BL$4,Monetization_Factors!$A:$A,Monetization_Factors!$D:$D),"")</f>
        <v>4.7975334295211641E-2</v>
      </c>
      <c r="BM130">
        <f>IFERROR((Q130+AW130+AG130)*_xlfn.XLOOKUP(Tool_Austria!BM$4,Monetization_Factors!$A:$A,Monetization_Factors!$D:$D),"")</f>
        <v>1.4355558160792654E-3</v>
      </c>
      <c r="BN130">
        <f>IFERROR((R130+AX130+AH130)*_xlfn.XLOOKUP(Tool_Austria!BN$4,Monetization_Factors!$A:$A,Monetization_Factors!$D:$D),"")</f>
        <v>5.8974158346811363E-4</v>
      </c>
      <c r="BO130">
        <f>IFERROR((S130+AY130+AI130)*_xlfn.XLOOKUP(Tool_Austria!BO$4,Monetization_Factors!$A:$A,Monetization_Factors!$D:$D),"")</f>
        <v>3.0204880326246864E-3</v>
      </c>
      <c r="BP130">
        <f>IFERROR((T130+AZ130+AJ130)*_xlfn.XLOOKUP(Tool_Austria!BP$4,Monetization_Factors!$A:$A,Monetization_Factors!$D:$D),"")</f>
        <v>3.2060908017167211E-4</v>
      </c>
      <c r="BQ130">
        <f>IFERROR((U130+BA130+AK130)*_xlfn.XLOOKUP(Tool_Austria!BQ$4,Monetization_Factors!$A:$A,Monetization_Factors!$D:$D),"")</f>
        <v>6.8015610178615987E-3</v>
      </c>
      <c r="BR130" t="str">
        <f>IFERROR((V130+BB130+AL130)*_xlfn.XLOOKUP(Tool_Austria!BR$4,Monetization_Factors!$A:$A,Monetization_Factors!$D:$D),"")</f>
        <v/>
      </c>
      <c r="BS130">
        <f>IFERROR((W130+BC130+AM130)*_xlfn.XLOOKUP(Tool_Austria!BS$4,Monetization_Factors!$A:$A,Monetization_Factors!$D:$D),"")</f>
        <v>4.4246672561309346E-4</v>
      </c>
      <c r="BT130">
        <f>IFERROR((X130+BD130+AN130)*_xlfn.XLOOKUP(Tool_Austria!BT$4,Monetization_Factors!$A:$A,Monetization_Factors!$D:$D),"")</f>
        <v>5.1508778161034703E-3</v>
      </c>
      <c r="BU130">
        <f>IFERROR((Y130+BE130+AO130)*_xlfn.XLOOKUP(Tool_Austria!BU$4,Monetization_Factors!$A:$A,Monetization_Factors!$D:$D),"")</f>
        <v>7.0933599734644844E-4</v>
      </c>
      <c r="BV130">
        <f>IFERROR((Z130+BF130+AP130)*_xlfn.XLOOKUP(Tool_Austria!BV$4,Monetization_Factors!$A:$A,Monetization_Factors!$D:$D),"")</f>
        <v>8.7518046910967529E-3</v>
      </c>
      <c r="BW130">
        <f>IFERROR((AA130+BG130+AQ130)*_xlfn.XLOOKUP(Tool_Austria!BW$4,Monetization_Factors!$A:$A,Monetization_Factors!$D:$D),"")</f>
        <v>2.8914181627766983E-6</v>
      </c>
      <c r="BX130" s="38" cm="1">
        <f t="array" ref="BX130">IFERROR(_xlfn.IFS(I130&lt;&gt;0,I130*E130,I130="",J130*E130),"")</f>
        <v>0.17323514538461537</v>
      </c>
      <c r="BY130" s="38">
        <f t="shared" si="43"/>
        <v>0.15888330137284673</v>
      </c>
      <c r="BZ130" s="38">
        <f t="shared" si="44"/>
        <v>0.3321184467574621</v>
      </c>
      <c r="CA130" s="38">
        <f t="shared" si="45"/>
        <v>5.1095145654994167E-4</v>
      </c>
      <c r="CB130">
        <f t="shared" si="110"/>
        <v>0.62653214572933347</v>
      </c>
      <c r="CC130">
        <f t="shared" si="108"/>
        <v>9.9116792019753354E-9</v>
      </c>
      <c r="CD130">
        <f t="shared" si="108"/>
        <v>0.10933113745333337</v>
      </c>
      <c r="CE130">
        <f t="shared" si="108"/>
        <v>1.3232716300180002E-3</v>
      </c>
      <c r="CF130">
        <f t="shared" si="108"/>
        <v>4.8058283572106673E-8</v>
      </c>
      <c r="CG130">
        <f t="shared" si="108"/>
        <v>6.9129773257040021E-9</v>
      </c>
      <c r="CH130">
        <f t="shared" si="108"/>
        <v>5.1297875309346683E-10</v>
      </c>
      <c r="CI130">
        <f t="shared" si="108"/>
        <v>6.8986198297433347E-3</v>
      </c>
      <c r="CJ130">
        <f t="shared" si="108"/>
        <v>1.3142995045366669E-4</v>
      </c>
      <c r="CK130">
        <f t="shared" si="108"/>
        <v>1.6627003312066667E-3</v>
      </c>
      <c r="CL130">
        <f t="shared" si="108"/>
        <v>2.8460028098883341E-2</v>
      </c>
      <c r="CM130">
        <f t="shared" si="108"/>
        <v>9.0925176453493357</v>
      </c>
      <c r="CN130">
        <f t="shared" si="108"/>
        <v>23.132063894326677</v>
      </c>
      <c r="CO130">
        <f t="shared" si="108"/>
        <v>0.11161984756933337</v>
      </c>
      <c r="CP130">
        <f t="shared" si="108"/>
        <v>5.3000116400946675</v>
      </c>
      <c r="CQ130">
        <f t="shared" si="108"/>
        <v>1.3840365876134668E-6</v>
      </c>
      <c r="CR130">
        <f t="shared" si="111"/>
        <v>9.6389560881435916E-4</v>
      </c>
      <c r="CS130">
        <f t="shared" si="109"/>
        <v>1.524873723380821E-11</v>
      </c>
      <c r="CT130">
        <f t="shared" si="109"/>
        <v>1.6820174992820519E-4</v>
      </c>
      <c r="CU130">
        <f t="shared" si="109"/>
        <v>2.0358025077200004E-6</v>
      </c>
      <c r="CV130">
        <f t="shared" si="109"/>
        <v>7.3935820880164112E-11</v>
      </c>
      <c r="CW130">
        <f t="shared" si="109"/>
        <v>1.0635349731852311E-11</v>
      </c>
      <c r="CX130">
        <f t="shared" si="109"/>
        <v>7.8919808168225661E-13</v>
      </c>
      <c r="CY130">
        <f t="shared" si="109"/>
        <v>1.0613261276528207E-5</v>
      </c>
      <c r="CZ130">
        <f t="shared" si="109"/>
        <v>2.0219992377487184E-7</v>
      </c>
      <c r="DA130">
        <f t="shared" si="109"/>
        <v>2.5580005095487181E-6</v>
      </c>
      <c r="DB130">
        <f t="shared" si="109"/>
        <v>4.3784658613666676E-5</v>
      </c>
      <c r="DC130">
        <f t="shared" si="109"/>
        <v>1.3988488685152824E-2</v>
      </c>
      <c r="DD130">
        <f t="shared" si="109"/>
        <v>3.5587790606656428E-2</v>
      </c>
      <c r="DE130">
        <f t="shared" si="109"/>
        <v>1.7172284241435902E-4</v>
      </c>
      <c r="DF130">
        <f t="shared" si="109"/>
        <v>8.1538640616841043E-3</v>
      </c>
      <c r="DG130">
        <f t="shared" si="109"/>
        <v>2.1292870578668719E-9</v>
      </c>
      <c r="DH130" s="5">
        <f>IFERROR(((((L130+AB130)*(1/$H130))+AR130)/$F$2)/($B$2*('CAR.CAP_per person'!B$2)/(_xlfn.XLOOKUP($E$2,EU_countries_GDP!$A$2:$A$29,EU_countries_GDP!$E$2:$E$29))),"")</f>
        <v>2.7127371234909173E-2</v>
      </c>
      <c r="DI130" s="5">
        <f>IFERROR(((((M130+AC130)*(1/$H130))+AS130)/$F$2)/($B$2*('CAR.CAP_per person'!C$2)/(_xlfn.XLOOKUP($E$2,EU_countries_GDP!$A$2:$A$29,EU_countries_GDP!$E$2:$E$29))),"")</f>
        <v>5.4655982064911778E-6</v>
      </c>
      <c r="DJ130" s="5">
        <f>IFERROR(((((N130+AD130)*(1/$H130))+AT130)/$F$2)/($B$2*('CAR.CAP_per person'!D$2)/(_xlfn.XLOOKUP($E$2,EU_countries_GDP!$A$2:$A$29,EU_countries_GDP!$E$2:$E$29))),"")</f>
        <v>6.2011318688933912E-5</v>
      </c>
      <c r="DK130" s="5">
        <f>IFERROR(((((O130+AE130)*(1/$H130))+AU130)/$F$2)/($B$2*('CAR.CAP_per person'!E$2)/(_xlfn.XLOOKUP($E$2,EU_countries_GDP!$A$2:$A$29,EU_countries_GDP!$E$2:$E$29))),"")</f>
        <v>9.595689614584601E-4</v>
      </c>
      <c r="DL130" s="5">
        <f>IFERROR(((((P130+AF130)*(1/$H130))+AV130)/$F$2)/($B$2*('CAR.CAP_per person'!F$2)/(_xlfn.XLOOKUP($E$2,EU_countries_GDP!$A$2:$A$29,EU_countries_GDP!$E$2:$E$29))),"")</f>
        <v>2.6740520637319538E-2</v>
      </c>
      <c r="DM130" s="5">
        <f>IFERROR(((((Q130+AG130)*(1/$H130))+AW130)/$F$2)/($B$2*('CAR.CAP_per person'!G$2)/(_xlfn.XLOOKUP($E$2,EU_countries_GDP!$A$2:$A$29,EU_countries_GDP!$E$2:$E$29))),"")</f>
        <v>2.1334109754704541E-3</v>
      </c>
      <c r="DN130" s="5">
        <f>IFERROR(((((R130+AH130)*(1/$H130))+AX130)/$F$2)/($B$2*('CAR.CAP_per person'!H$2)/(_xlfn.XLOOKUP($E$2,EU_countries_GDP!$A$2:$A$29,EU_countries_GDP!$E$2:$E$29))),"")</f>
        <v>3.4210435346972393E-5</v>
      </c>
      <c r="DO130" s="5">
        <f>IFERROR(((((S130+AI130)*(1/$H130))+AY130)/$F$2)/($B$2*('CAR.CAP_per person'!I$2)/(_xlfn.XLOOKUP($E$2,EU_countries_GDP!$A$2:$A$29,EU_countries_GDP!$E$2:$E$29))),"")</f>
        <v>1.9504908553284626E-3</v>
      </c>
      <c r="DP130" s="5">
        <f>IFERROR(((((T130+AJ130)*(1/$H130))+AZ130)/$F$2)/($B$2*('CAR.CAP_per person'!J$2)/(_xlfn.XLOOKUP($E$2,EU_countries_GDP!$A$2:$A$29,EU_countries_GDP!$E$2:$E$29))),"")</f>
        <v>6.727095647056737E-3</v>
      </c>
      <c r="DQ130" s="5">
        <f>IFERROR(((((U130+AK130)*(1/$H130))+BA130)/$F$2)/($B$2*('CAR.CAP_per person'!K$2)/(_xlfn.XLOOKUP($E$2,EU_countries_GDP!$A$2:$A$29,EU_countries_GDP!$E$2:$E$29))),"")</f>
        <v>2.4579788968917497E-3</v>
      </c>
      <c r="DR130" s="5">
        <f>IFERROR(((((V130+AL130)*(1/$H130))+BB130)/$F$2)/($B$2*('CAR.CAP_per person'!L$2)/(_xlfn.XLOOKUP($E$2,EU_countries_GDP!$A$2:$A$29,EU_countries_GDP!$E$2:$E$29))),"")</f>
        <v>1.3103916602629823E-3</v>
      </c>
      <c r="DS130" s="5">
        <f>IFERROR(((((W130+AM130)*(1/$H130))+BC130)/$F$2)/($B$2*('CAR.CAP_per person'!M$2)/(_xlfn.XLOOKUP($E$2,EU_countries_GDP!$A$2:$A$29,EU_countries_GDP!$E$2:$E$29))),"")</f>
        <v>1.7563796342975609E-2</v>
      </c>
      <c r="DT130" s="5">
        <f>IFERROR(((((X130+AN130)*(1/$H130))+BD130)/$F$2)/($B$2*('CAR.CAP_per person'!N$2)/(_xlfn.XLOOKUP($E$2,EU_countries_GDP!$A$2:$A$29,EU_countries_GDP!$E$2:$E$29))),"")</f>
        <v>0.54212055469168141</v>
      </c>
      <c r="DU130" s="5">
        <f>IFERROR(((((Y130+AO130)*(1/$H130))+BE130)/$F$2)/($B$2*('CAR.CAP_per person'!O$2)/(_xlfn.XLOOKUP($E$2,EU_countries_GDP!$A$2:$A$29,EU_countries_GDP!$E$2:$E$29))),"")</f>
        <v>1.8058046916345546E-4</v>
      </c>
      <c r="DV130" s="5">
        <f>IFERROR(((((Z130+AP130)*(1/$H130))+BF130)/$F$2)/($B$2*('CAR.CAP_per person'!P$2)/(_xlfn.XLOOKUP($E$2,EU_countries_GDP!$A$2:$A$29,EU_countries_GDP!$E$2:$E$29))),"")</f>
        <v>7.006877147508854E-3</v>
      </c>
      <c r="DW130" s="5">
        <f>IFERROR(((((AA130+AQ130)*(1/$H130))+BG130)/$F$2)/($B$2*('CAR.CAP_per person'!Q$2)/(_xlfn.XLOOKUP($E$2,EU_countries_GDP!$A$2:$A$29,EU_countries_GDP!$E$2:$E$29))),"")</f>
        <v>1.859471895166399E-3</v>
      </c>
    </row>
    <row r="131" spans="1:127">
      <c r="A131" t="s">
        <v>176</v>
      </c>
      <c r="B131" t="str">
        <f>_xlfn.XLOOKUP(D131,Table5[Ingredient],Table5[Category],"",FALSE)</f>
        <v>Vegetables</v>
      </c>
      <c r="C131" s="33" t="s">
        <v>229</v>
      </c>
      <c r="D131" s="33" t="s">
        <v>188</v>
      </c>
      <c r="E131" s="33">
        <v>0.83640000000000003</v>
      </c>
      <c r="F131" s="33" t="s">
        <v>189</v>
      </c>
      <c r="G131" s="33" t="s">
        <v>180</v>
      </c>
      <c r="H131" s="91">
        <f>Dataset_AT!S10</f>
        <v>0.55759999999999998</v>
      </c>
      <c r="I131" s="33"/>
      <c r="J131" s="37">
        <f>IFERROR(INDEX('AveragePrices&amp;Codes'!G:AG, MATCH($D131, 'AveragePrices&amp;Codes'!$A:$A, 0), MATCH(Tool_Austria!$E$2, 'AveragePrices&amp;Codes'!$G$1:$AG$1, 0)),"")</f>
        <v>0.43754761904761913</v>
      </c>
      <c r="K131" s="37">
        <f>IFERROR(E131/(_xlfn.XLOOKUP(A131,Dataset_AT!$V$2:$V$9,Dataset_AT!$W$2:$W$9)),"")</f>
        <v>1.2483582089552239E-2</v>
      </c>
      <c r="L131">
        <f>IFERROR(IF($F131="Raw",_xlfn.XLOOKUP(_xlfn.XLOOKUP(Tool_Austria!$D131,'AveragePrices&amp;Codes'!$A:$A,'AveragePrices&amp;Codes'!$B:$B),AGRIBALYSE_Raw!$B:$B,AGRIBALYSE_Raw!O:O)*$E131,_xlfn.XLOOKUP(_xlfn.XLOOKUP(Tool_Austria!$D131,'AveragePrices&amp;Codes'!$A:$A,'AveragePrices&amp;Codes'!$B:$B),AGRIBALYSE_Cooked!$C:$C,AGRIBALYSE_Cooked!P:P)*$E131),"")</f>
        <v>0.63736619946000006</v>
      </c>
      <c r="M131">
        <f>IFERROR(IF($F131="Raw",_xlfn.XLOOKUP(_xlfn.XLOOKUP(Tool_Austria!$D131,'AveragePrices&amp;Codes'!$A:$A,'AveragePrices&amp;Codes'!$B:$B),AGRIBALYSE_Raw!$B:$B,AGRIBALYSE_Raw!P:P)*$E131,_xlfn.XLOOKUP(_xlfn.XLOOKUP(Tool_Austria!$D131,'AveragePrices&amp;Codes'!$A:$A,'AveragePrices&amp;Codes'!$B:$B),AGRIBALYSE_Cooked!$C:$C,AGRIBALYSE_Cooked!Q:Q)*$E131),"")</f>
        <v>1.7495064949200003E-8</v>
      </c>
      <c r="N131">
        <f>IFERROR(IF($F131="Raw",_xlfn.XLOOKUP(_xlfn.XLOOKUP(Tool_Austria!$D131,'AveragePrices&amp;Codes'!$A:$A,'AveragePrices&amp;Codes'!$B:$B),AGRIBALYSE_Raw!$B:$B,AGRIBALYSE_Raw!Q:Q)*$E131,_xlfn.XLOOKUP(_xlfn.XLOOKUP(Tool_Austria!$D131,'AveragePrices&amp;Codes'!$A:$A,'AveragePrices&amp;Codes'!$B:$B),AGRIBALYSE_Cooked!$C:$C,AGRIBALYSE_Cooked!R:R)*$E131),"")</f>
        <v>8.0367309824400004E-2</v>
      </c>
      <c r="O131">
        <f>IFERROR(IF($F131="Raw",_xlfn.XLOOKUP(_xlfn.XLOOKUP(Tool_Austria!$D131,'AveragePrices&amp;Codes'!$A:$A,'AveragePrices&amp;Codes'!$B:$B),AGRIBALYSE_Raw!$B:$B,AGRIBALYSE_Raw!R:R)*$E131,_xlfn.XLOOKUP(_xlfn.XLOOKUP(Tool_Austria!$D131,'AveragePrices&amp;Codes'!$A:$A,'AveragePrices&amp;Codes'!$B:$B),AGRIBALYSE_Cooked!$C:$C,AGRIBALYSE_Cooked!S:S)*$E131),"")</f>
        <v>2.2463996071200002E-3</v>
      </c>
      <c r="P131">
        <f>IFERROR(IF($F131="Raw",_xlfn.XLOOKUP(_xlfn.XLOOKUP(Tool_Austria!$D131,'AveragePrices&amp;Codes'!$A:$A,'AveragePrices&amp;Codes'!$B:$B),AGRIBALYSE_Raw!$B:$B,AGRIBALYSE_Raw!S:S)*$E131,_xlfn.XLOOKUP(_xlfn.XLOOKUP(Tool_Austria!$D131,'AveragePrices&amp;Codes'!$A:$A,'AveragePrices&amp;Codes'!$B:$B),AGRIBALYSE_Cooked!$C:$C,AGRIBALYSE_Cooked!T:T)*$E131),"")</f>
        <v>3.1830966804000006E-8</v>
      </c>
      <c r="Q131">
        <f>IFERROR(IF($F131="Raw",_xlfn.XLOOKUP(_xlfn.XLOOKUP(Tool_Austria!$D131,'AveragePrices&amp;Codes'!$A:$A,'AveragePrices&amp;Codes'!$B:$B),AGRIBALYSE_Raw!$B:$B,AGRIBALYSE_Raw!T:T)*$E131,_xlfn.XLOOKUP(_xlfn.XLOOKUP(Tool_Austria!$D131,'AveragePrices&amp;Codes'!$A:$A,'AveragePrices&amp;Codes'!$B:$B),AGRIBALYSE_Cooked!$C:$C,AGRIBALYSE_Cooked!U:U)*$E131),"")</f>
        <v>1.34196482376E-8</v>
      </c>
      <c r="R131">
        <f>IFERROR(IF($F131="Raw",_xlfn.XLOOKUP(_xlfn.XLOOKUP(Tool_Austria!$D131,'AveragePrices&amp;Codes'!$A:$A,'AveragePrices&amp;Codes'!$B:$B),AGRIBALYSE_Raw!$B:$B,AGRIBALYSE_Raw!U:U)*$E131,_xlfn.XLOOKUP(_xlfn.XLOOKUP(Tool_Austria!$D131,'AveragePrices&amp;Codes'!$A:$A,'AveragePrices&amp;Codes'!$B:$B),AGRIBALYSE_Cooked!$C:$C,AGRIBALYSE_Cooked!V:V)*$E131),"")</f>
        <v>2.5702068487200001E-10</v>
      </c>
      <c r="S131">
        <f>IFERROR(IF($F131="Raw",_xlfn.XLOOKUP(_xlfn.XLOOKUP(Tool_Austria!$D131,'AveragePrices&amp;Codes'!$A:$A,'AveragePrices&amp;Codes'!$B:$B),AGRIBALYSE_Raw!$B:$B,AGRIBALYSE_Raw!V:V)*$E131,_xlfn.XLOOKUP(_xlfn.XLOOKUP(Tool_Austria!$D131,'AveragePrices&amp;Codes'!$A:$A,'AveragePrices&amp;Codes'!$B:$B),AGRIBALYSE_Cooked!$C:$C,AGRIBALYSE_Cooked!W:W)*$E131),"")</f>
        <v>2.7632456268E-3</v>
      </c>
      <c r="T131">
        <f>IFERROR(IF($F131="Raw",_xlfn.XLOOKUP(_xlfn.XLOOKUP(Tool_Austria!$D131,'AveragePrices&amp;Codes'!$A:$A,'AveragePrices&amp;Codes'!$B:$B),AGRIBALYSE_Raw!$B:$B,AGRIBALYSE_Raw!W:W)*$E131,_xlfn.XLOOKUP(_xlfn.XLOOKUP(Tool_Austria!$D131,'AveragePrices&amp;Codes'!$A:$A,'AveragePrices&amp;Codes'!$B:$B),AGRIBALYSE_Cooked!$C:$C,AGRIBALYSE_Cooked!X:X)*$E131),"")</f>
        <v>1.3118470634400001E-4</v>
      </c>
      <c r="U131">
        <f>IFERROR(IF($F131="Raw",_xlfn.XLOOKUP(_xlfn.XLOOKUP(Tool_Austria!$D131,'AveragePrices&amp;Codes'!$A:$A,'AveragePrices&amp;Codes'!$B:$B),AGRIBALYSE_Raw!$B:$B,AGRIBALYSE_Raw!X:X)*$E131,_xlfn.XLOOKUP(_xlfn.XLOOKUP(Tool_Austria!$D131,'AveragePrices&amp;Codes'!$A:$A,'AveragePrices&amp;Codes'!$B:$B),AGRIBALYSE_Cooked!$C:$C,AGRIBALYSE_Cooked!Y:Y)*$E131),"")</f>
        <v>2.0081235495600001E-3</v>
      </c>
      <c r="V131">
        <f>IFERROR(IF($F131="Raw",_xlfn.XLOOKUP(_xlfn.XLOOKUP(Tool_Austria!$D131,'AveragePrices&amp;Codes'!$A:$A,'AveragePrices&amp;Codes'!$B:$B),AGRIBALYSE_Raw!$B:$B,AGRIBALYSE_Raw!Y:Y)*$E131,_xlfn.XLOOKUP(_xlfn.XLOOKUP(Tool_Austria!$D131,'AveragePrices&amp;Codes'!$A:$A,'AveragePrices&amp;Codes'!$B:$B),AGRIBALYSE_Cooked!$C:$C,AGRIBALYSE_Cooked!Z:Z)*$E131),"")</f>
        <v>8.3913034416000006E-3</v>
      </c>
      <c r="W131">
        <f>IFERROR(IF($F131="Raw",_xlfn.XLOOKUP(_xlfn.XLOOKUP(Tool_Austria!$D131,'AveragePrices&amp;Codes'!$A:$A,'AveragePrices&amp;Codes'!$B:$B),AGRIBALYSE_Raw!$B:$B,AGRIBALYSE_Raw!Z:Z)*$E131,_xlfn.XLOOKUP(_xlfn.XLOOKUP(Tool_Austria!$D131,'AveragePrices&amp;Codes'!$A:$A,'AveragePrices&amp;Codes'!$B:$B),AGRIBALYSE_Cooked!$C:$C,AGRIBALYSE_Cooked!AA:AA)*$E131),"")</f>
        <v>8.5788832878000001</v>
      </c>
      <c r="X131">
        <f>IFERROR(IF($F131="Raw",_xlfn.XLOOKUP(_xlfn.XLOOKUP(Tool_Austria!$D131,'AveragePrices&amp;Codes'!$A:$A,'AveragePrices&amp;Codes'!$B:$B),AGRIBALYSE_Raw!$B:$B,AGRIBALYSE_Raw!AA:AA)*$E131,_xlfn.XLOOKUP(_xlfn.XLOOKUP(Tool_Austria!$D131,'AveragePrices&amp;Codes'!$A:$A,'AveragePrices&amp;Codes'!$B:$B),AGRIBALYSE_Cooked!$C:$C,AGRIBALYSE_Cooked!AB:AB)*$E131),"")</f>
        <v>7.7824858742399998</v>
      </c>
      <c r="Y131">
        <f>IFERROR(IF($F131="Raw",_xlfn.XLOOKUP(_xlfn.XLOOKUP(Tool_Austria!$D131,'AveragePrices&amp;Codes'!$A:$A,'AveragePrices&amp;Codes'!$B:$B),AGRIBALYSE_Raw!$B:$B,AGRIBALYSE_Raw!AB:AB)*$E131,_xlfn.XLOOKUP(_xlfn.XLOOKUP(Tool_Austria!$D131,'AveragePrices&amp;Codes'!$A:$A,'AveragePrices&amp;Codes'!$B:$B),AGRIBALYSE_Cooked!$C:$C,AGRIBALYSE_Cooked!AC:AC)*$E131),"")</f>
        <v>0.41803908500400005</v>
      </c>
      <c r="Z131">
        <f>IFERROR(IF($F131="Raw",_xlfn.XLOOKUP(_xlfn.XLOOKUP(Tool_Austria!$D131,'AveragePrices&amp;Codes'!$A:$A,'AveragePrices&amp;Codes'!$B:$B),AGRIBALYSE_Raw!$B:$B,AGRIBALYSE_Raw!AC:AC)*$E131,_xlfn.XLOOKUP(_xlfn.XLOOKUP(Tool_Austria!$D131,'AveragePrices&amp;Codes'!$A:$A,'AveragePrices&amp;Codes'!$B:$B),AGRIBALYSE_Cooked!$C:$C,AGRIBALYSE_Cooked!AD:AD)*$E131),"")</f>
        <v>7.8716991420000006</v>
      </c>
      <c r="AA131">
        <f>IFERROR(IF($F131="Raw",_xlfn.XLOOKUP(_xlfn.XLOOKUP(Tool_Austria!$D131,'AveragePrices&amp;Codes'!$A:$A,'AveragePrices&amp;Codes'!$B:$B),AGRIBALYSE_Raw!$B:$B,AGRIBALYSE_Raw!AD:AD)*$E131,_xlfn.XLOOKUP(_xlfn.XLOOKUP(Tool_Austria!$D131,'AveragePrices&amp;Codes'!$A:$A,'AveragePrices&amp;Codes'!$B:$B),AGRIBALYSE_Cooked!$C:$C,AGRIBALYSE_Cooked!AE:AE)*$E131),"")</f>
        <v>3.2474966366399998E-6</v>
      </c>
      <c r="AB131" cm="1">
        <f t="array" ref="AB131">IFERROR(_xlfn.XLOOKUP(Tool_Austria!$F131&amp;$E$2,'Cooking methods'!$A:$A&amp;'Cooking methods'!$B:$B,'Cooking methods'!C:C)*$E131,"")</f>
        <v>0</v>
      </c>
      <c r="AC131" cm="1">
        <f t="array" ref="AC131">IFERROR(_xlfn.XLOOKUP(Tool_Austria!$F131&amp;$E$2,'Cooking methods'!$A:$A&amp;'Cooking methods'!$B:$B,'Cooking methods'!D:D)*$E131,"")</f>
        <v>0</v>
      </c>
      <c r="AD131" cm="1">
        <f t="array" ref="AD131">IFERROR(_xlfn.XLOOKUP(Tool_Austria!$F131&amp;$E$2,'Cooking methods'!$A:$A&amp;'Cooking methods'!$B:$B,'Cooking methods'!E:E)*$E131,"")</f>
        <v>0</v>
      </c>
      <c r="AE131" cm="1">
        <f t="array" ref="AE131">IFERROR(_xlfn.XLOOKUP(Tool_Austria!$F131&amp;$E$2,'Cooking methods'!$A:$A&amp;'Cooking methods'!$B:$B,'Cooking methods'!F:F)*$E131,"")</f>
        <v>0</v>
      </c>
      <c r="AF131" cm="1">
        <f t="array" ref="AF131">IFERROR(_xlfn.XLOOKUP(Tool_Austria!$F131&amp;$E$2,'Cooking methods'!$A:$A&amp;'Cooking methods'!$B:$B,'Cooking methods'!G:G)*$E131,"")</f>
        <v>0</v>
      </c>
      <c r="AG131" cm="1">
        <f t="array" ref="AG131">IFERROR(_xlfn.XLOOKUP(Tool_Austria!$F131&amp;$E$2,'Cooking methods'!$A:$A&amp;'Cooking methods'!$B:$B,'Cooking methods'!H:H)*$E131,"")</f>
        <v>0</v>
      </c>
      <c r="AH131" cm="1">
        <f t="array" ref="AH131">IFERROR(_xlfn.XLOOKUP(Tool_Austria!$F131&amp;$E$2,'Cooking methods'!$A:$A&amp;'Cooking methods'!$B:$B,'Cooking methods'!I:I)*$E131,"")</f>
        <v>0</v>
      </c>
      <c r="AI131" cm="1">
        <f t="array" ref="AI131">IFERROR(_xlfn.XLOOKUP(Tool_Austria!$F131&amp;$E$2,'Cooking methods'!$A:$A&amp;'Cooking methods'!$B:$B,'Cooking methods'!J:J)*$E131,"")</f>
        <v>0</v>
      </c>
      <c r="AJ131" cm="1">
        <f t="array" ref="AJ131">IFERROR(_xlfn.XLOOKUP(Tool_Austria!$F131&amp;$E$2,'Cooking methods'!$A:$A&amp;'Cooking methods'!$B:$B,'Cooking methods'!K:K)*$E131,"")</f>
        <v>0</v>
      </c>
      <c r="AK131" cm="1">
        <f t="array" ref="AK131">IFERROR(_xlfn.XLOOKUP(Tool_Austria!$F131&amp;$E$2,'Cooking methods'!$A:$A&amp;'Cooking methods'!$B:$B,'Cooking methods'!L:L)*$E131,"")</f>
        <v>0</v>
      </c>
      <c r="AL131" cm="1">
        <f t="array" ref="AL131">IFERROR(_xlfn.XLOOKUP(Tool_Austria!$F131&amp;$E$2,'Cooking methods'!$A:$A&amp;'Cooking methods'!$B:$B,'Cooking methods'!M:M)*$E131,"")</f>
        <v>0</v>
      </c>
      <c r="AM131" cm="1">
        <f t="array" ref="AM131">IFERROR(_xlfn.XLOOKUP(Tool_Austria!$F131&amp;$E$2,'Cooking methods'!$A:$A&amp;'Cooking methods'!$B:$B,'Cooking methods'!N:N)*$E131,"")</f>
        <v>0</v>
      </c>
      <c r="AN131" cm="1">
        <f t="array" ref="AN131">IFERROR(_xlfn.XLOOKUP(Tool_Austria!$F131&amp;$E$2,'Cooking methods'!$A:$A&amp;'Cooking methods'!$B:$B,'Cooking methods'!O:O)*$E131,"")</f>
        <v>0</v>
      </c>
      <c r="AO131" cm="1">
        <f t="array" ref="AO131">IFERROR(_xlfn.XLOOKUP(Tool_Austria!$F131&amp;$E$2,'Cooking methods'!$A:$A&amp;'Cooking methods'!$B:$B,'Cooking methods'!P:P)*$E131,"")</f>
        <v>0</v>
      </c>
      <c r="AP131" cm="1">
        <f t="array" ref="AP131">IFERROR(_xlfn.XLOOKUP(Tool_Austria!$F131&amp;$E$2,'Cooking methods'!$A:$A&amp;'Cooking methods'!$B:$B,'Cooking methods'!Q:Q)*$E131,"")</f>
        <v>0</v>
      </c>
      <c r="AQ131" cm="1">
        <f t="array" ref="AQ131">IFERROR(_xlfn.XLOOKUP(Tool_Austria!$F131&amp;$E$2,'Cooking methods'!$A:$A&amp;'Cooking methods'!$B:$B,'Cooking methods'!R:R)*$E131,"")</f>
        <v>0</v>
      </c>
      <c r="AR131" cm="1">
        <f t="array" ref="AR131">IFERROR(_xlfn.XLOOKUP(Tool_Austria!$G131&amp;$E$2,'Waste management'!$A:$A&amp;'Waste management'!$B:$B,'Waste management'!C:C)*$E131,"")</f>
        <v>4.6830035999999998E-2</v>
      </c>
      <c r="AS131" cm="1">
        <f t="array" ref="AS131">IFERROR(_xlfn.XLOOKUP(Tool_Austria!$G131&amp;$E$2,'Waste management'!$A:$A&amp;'Waste management'!$B:$B,'Waste management'!D:D)*$E131,"")</f>
        <v>3.1950563639999999E-10</v>
      </c>
      <c r="AT131" cm="1">
        <f t="array" ref="AT131">IFERROR(_xlfn.XLOOKUP(Tool_Austria!$G131&amp;$E$2,'Waste management'!$A:$A&amp;'Waste management'!$B:$B,'Waste management'!E:E)*$E131,"")</f>
        <v>8.6149200000000016E-4</v>
      </c>
      <c r="AU131" cm="1">
        <f t="array" ref="AU131">IFERROR(_xlfn.XLOOKUP(Tool_Austria!$G131&amp;$E$2,'Waste management'!$A:$A&amp;'Waste management'!$B:$B,'Waste management'!F:F)*$E131,"")</f>
        <v>1.0036800000000001E-4</v>
      </c>
      <c r="AV131" cm="1">
        <f t="array" ref="AV131">IFERROR(_xlfn.XLOOKUP(Tool_Austria!$G131&amp;$E$2,'Waste management'!$A:$A&amp;'Waste management'!$B:$B,'Waste management'!G:G)*$E131,"")</f>
        <v>9.68517744E-9</v>
      </c>
      <c r="AW131" cm="1">
        <f t="array" ref="AW131">IFERROR(_xlfn.XLOOKUP(Tool_Austria!$G131&amp;$E$2,'Waste management'!$A:$A&amp;'Waste management'!$B:$B,'Waste management'!H:H)*$E131,"")</f>
        <v>3.157000164E-10</v>
      </c>
      <c r="AX131" cm="1">
        <f t="array" ref="AX131">IFERROR(_xlfn.XLOOKUP(Tool_Austria!$G131&amp;$E$2,'Waste management'!$A:$A&amp;'Waste management'!$B:$B,'Waste management'!I:I)*$E131,"")</f>
        <v>2.2445379480000002E-10</v>
      </c>
      <c r="AY131" cm="1">
        <f t="array" ref="AY131">IFERROR(_xlfn.XLOOKUP(Tool_Austria!$G131&amp;$E$2,'Waste management'!$A:$A&amp;'Waste management'!$B:$B,'Waste management'!J:J)*$E131,"")</f>
        <v>1.8484440000000003E-3</v>
      </c>
      <c r="AZ131" cm="1">
        <f t="array" ref="AZ131">IFERROR(_xlfn.XLOOKUP(Tool_Austria!$G131&amp;$E$2,'Waste management'!$A:$A&amp;'Waste management'!$B:$B,'Waste management'!K:K)*$E131,"")</f>
        <v>4.4993468880000001E-6</v>
      </c>
      <c r="BA131" cm="1">
        <f t="array" ref="BA131">IFERROR(_xlfn.XLOOKUP(Tool_Austria!$G131&amp;$E$2,'Waste management'!$A:$A&amp;'Waste management'!$B:$B,'Waste management'!L:L)*$E131,"")</f>
        <v>8.0964690959999997E-5</v>
      </c>
      <c r="BB131" cm="1">
        <f t="array" ref="BB131">IFERROR(_xlfn.XLOOKUP(Tool_Austria!$G131&amp;$E$2,'Waste management'!$A:$A&amp;'Waste management'!$B:$B,'Waste management'!M:M)*$E131,"")</f>
        <v>8.1465360000000011E-3</v>
      </c>
      <c r="BC131" cm="1">
        <f t="array" ref="BC131">IFERROR(_xlfn.XLOOKUP(Tool_Austria!$G131&amp;$E$2,'Waste management'!$A:$A&amp;'Waste management'!$B:$B,'Waste management'!N:N)*$E131,"")</f>
        <v>7.0049670960000006</v>
      </c>
      <c r="BD131" cm="1">
        <f t="array" ref="BD131">IFERROR(_xlfn.XLOOKUP(Tool_Austria!$G131&amp;$E$2,'Waste management'!$A:$A&amp;'Waste management'!$B:$B,'Waste management'!O:O)*$E131,"")</f>
        <v>0.44664596400000001</v>
      </c>
      <c r="BE131" cm="1">
        <f t="array" ref="BE131">IFERROR(_xlfn.XLOOKUP(Tool_Austria!$G131&amp;$E$2,'Waste management'!$A:$A&amp;'Waste management'!$B:$B,'Waste management'!P:P)*$E131,"")</f>
        <v>9.6436920000000006E-3</v>
      </c>
      <c r="BF131" cm="1">
        <f t="array" ref="BF131">IFERROR(_xlfn.XLOOKUP(Tool_Austria!$G131&amp;$E$2,'Waste management'!$A:$A&amp;'Waste management'!$B:$B,'Waste management'!Q:Q)*$E131,"")</f>
        <v>0.28068747599999999</v>
      </c>
      <c r="BG131" cm="1">
        <f t="array" ref="BG131">IFERROR(_xlfn.XLOOKUP(Tool_Austria!$G131&amp;$E$2,'Waste management'!$A:$A&amp;'Waste management'!$B:$B,'Waste management'!R:R)*$E131,"")</f>
        <v>9.1217784000000001E-8</v>
      </c>
      <c r="BH131">
        <f>IFERROR((L131+AR131+AB131)*_xlfn.XLOOKUP(Tool_Austria!BH$4,Monetization_Factors!$A:$A,Monetization_Factors!$D:$D),"")</f>
        <v>8.9014525715261125E-2</v>
      </c>
      <c r="BI131">
        <f>IFERROR((M131+AS131+AC131)*_xlfn.XLOOKUP(Tool_Austria!BI$4,Monetization_Factors!$A:$A,Monetization_Factors!$D:$D),"")</f>
        <v>7.1313573473308386E-7</v>
      </c>
      <c r="BJ131">
        <f>IFERROR((N131+AT131+AD131)*_xlfn.XLOOKUP(Tool_Austria!BJ$4,Monetization_Factors!$A:$A,Monetization_Factors!$D:$D),"")</f>
        <v>1.2397003973950313E-4</v>
      </c>
      <c r="BK131">
        <f>IFERROR((O131+AU131+AE131)*_xlfn.XLOOKUP(Tool_Austria!BK$4,Monetization_Factors!$A:$A,Monetization_Factors!$D:$D),"")</f>
        <v>3.5522401430980394E-3</v>
      </c>
      <c r="BL131">
        <f>IFERROR((P131+AV131+AF131)*_xlfn.XLOOKUP(Tool_Austria!BL$4,Monetization_Factors!$A:$A,Monetization_Factors!$D:$D),"")</f>
        <v>4.1444486792078274E-2</v>
      </c>
      <c r="BM131">
        <f>IFERROR((Q131+AW131+AG131)*_xlfn.XLOOKUP(Tool_Austria!BM$4,Monetization_Factors!$A:$A,Monetization_Factors!$D:$D),"")</f>
        <v>2.8522962166516092E-3</v>
      </c>
      <c r="BN131">
        <f>IFERROR((R131+AX131+AH131)*_xlfn.XLOOKUP(Tool_Austria!BN$4,Monetization_Factors!$A:$A,Monetization_Factors!$D:$D),"")</f>
        <v>5.5352296821056725E-4</v>
      </c>
      <c r="BO131">
        <f>IFERROR((S131+AY131+AI131)*_xlfn.XLOOKUP(Tool_Austria!BO$4,Monetization_Factors!$A:$A,Monetization_Factors!$D:$D),"")</f>
        <v>2.019179730396458E-3</v>
      </c>
      <c r="BP131">
        <f>IFERROR((T131+AZ131+AJ131)*_xlfn.XLOOKUP(Tool_Austria!BP$4,Monetization_Factors!$A:$A,Monetization_Factors!$D:$D),"")</f>
        <v>3.3098650155857301E-4</v>
      </c>
      <c r="BQ131">
        <f>IFERROR((U131+BA131+AK131)*_xlfn.XLOOKUP(Tool_Austria!BQ$4,Monetization_Factors!$A:$A,Monetization_Factors!$D:$D),"")</f>
        <v>8.5457739274533047E-3</v>
      </c>
      <c r="BR131" t="str">
        <f>IFERROR((V131+BB131+AL131)*_xlfn.XLOOKUP(Tool_Austria!BR$4,Monetization_Factors!$A:$A,Monetization_Factors!$D:$D),"")</f>
        <v/>
      </c>
      <c r="BS131">
        <f>IFERROR((W131+BC131+AM131)*_xlfn.XLOOKUP(Tool_Austria!BS$4,Monetization_Factors!$A:$A,Monetization_Factors!$D:$D),"")</f>
        <v>7.5835269401882126E-4</v>
      </c>
      <c r="BT131">
        <f>IFERROR((X131+BD131+AN131)*_xlfn.XLOOKUP(Tool_Austria!BT$4,Monetization_Factors!$A:$A,Monetization_Factors!$D:$D),"")</f>
        <v>1.8324025398259859E-3</v>
      </c>
      <c r="BU131">
        <f>IFERROR((Y131+BE131+AO131)*_xlfn.XLOOKUP(Tool_Austria!BU$4,Monetization_Factors!$A:$A,Monetization_Factors!$D:$D),"")</f>
        <v>2.7178928817797429E-3</v>
      </c>
      <c r="BV131">
        <f>IFERROR((Z131+BF131+AP131)*_xlfn.XLOOKUP(Tool_Austria!BV$4,Monetization_Factors!$A:$A,Monetization_Factors!$D:$D),"")</f>
        <v>1.3461875235763142E-2</v>
      </c>
      <c r="BW131">
        <f>IFERROR((AA131+BG131+AQ131)*_xlfn.XLOOKUP(Tool_Austria!BW$4,Monetization_Factors!$A:$A,Monetization_Factors!$D:$D),"")</f>
        <v>6.9749742185710446E-6</v>
      </c>
      <c r="BX131" s="38" cm="1">
        <f t="array" ref="BX131">IFERROR(_xlfn.IFS(I131&lt;&gt;0,I131*E131,I131="",J131*E131),"")</f>
        <v>0.36596482857142865</v>
      </c>
      <c r="BY131" s="38">
        <f t="shared" si="43"/>
        <v>0.16721519349578845</v>
      </c>
      <c r="BZ131" s="38">
        <f t="shared" si="44"/>
        <v>0.53318002206721715</v>
      </c>
      <c r="CA131" s="38">
        <f t="shared" si="45"/>
        <v>8.2027695702648789E-4</v>
      </c>
      <c r="CB131">
        <f t="shared" si="110"/>
        <v>0.68419623546000008</v>
      </c>
      <c r="CC131">
        <f t="shared" si="108"/>
        <v>1.7814570585600003E-8</v>
      </c>
      <c r="CD131">
        <f t="shared" si="108"/>
        <v>8.122880182440001E-2</v>
      </c>
      <c r="CE131">
        <f t="shared" si="108"/>
        <v>2.3467676071200001E-3</v>
      </c>
      <c r="CF131">
        <f t="shared" si="108"/>
        <v>4.1516144244000009E-8</v>
      </c>
      <c r="CG131">
        <f t="shared" si="108"/>
        <v>1.3735348254E-8</v>
      </c>
      <c r="CH131">
        <f t="shared" si="108"/>
        <v>4.8147447967200003E-10</v>
      </c>
      <c r="CI131">
        <f t="shared" si="108"/>
        <v>4.6116896268000003E-3</v>
      </c>
      <c r="CJ131">
        <f t="shared" si="108"/>
        <v>1.3568405323200001E-4</v>
      </c>
      <c r="CK131">
        <f t="shared" si="108"/>
        <v>2.08908824052E-3</v>
      </c>
      <c r="CL131">
        <f t="shared" si="108"/>
        <v>1.6537839441600002E-2</v>
      </c>
      <c r="CM131">
        <f t="shared" si="108"/>
        <v>15.583850383800002</v>
      </c>
      <c r="CN131">
        <f t="shared" si="108"/>
        <v>8.2291318382400007</v>
      </c>
      <c r="CO131">
        <f t="shared" si="108"/>
        <v>0.42768277700400004</v>
      </c>
      <c r="CP131">
        <f t="shared" si="108"/>
        <v>8.1523866180000013</v>
      </c>
      <c r="CQ131">
        <f t="shared" si="108"/>
        <v>3.3387144206399996E-6</v>
      </c>
      <c r="CR131">
        <f t="shared" si="111"/>
        <v>1.0526095930153848E-3</v>
      </c>
      <c r="CS131">
        <f t="shared" si="109"/>
        <v>2.7407031670153851E-11</v>
      </c>
      <c r="CT131">
        <f t="shared" si="109"/>
        <v>1.2496738742215387E-4</v>
      </c>
      <c r="CU131">
        <f t="shared" si="109"/>
        <v>3.6104117032615388E-6</v>
      </c>
      <c r="CV131">
        <f t="shared" si="109"/>
        <v>6.3870991144615397E-11</v>
      </c>
      <c r="CW131">
        <f t="shared" si="109"/>
        <v>2.1131305006153845E-11</v>
      </c>
      <c r="CX131">
        <f t="shared" si="109"/>
        <v>7.4072996872615393E-13</v>
      </c>
      <c r="CY131">
        <f t="shared" si="109"/>
        <v>7.0949071181538468E-6</v>
      </c>
      <c r="CZ131">
        <f t="shared" si="109"/>
        <v>2.0874469728000002E-7</v>
      </c>
      <c r="DA131">
        <f t="shared" si="109"/>
        <v>3.2139819084923075E-6</v>
      </c>
      <c r="DB131">
        <f t="shared" si="109"/>
        <v>2.5442829910153848E-5</v>
      </c>
      <c r="DC131">
        <f t="shared" si="109"/>
        <v>2.3975154436615388E-2</v>
      </c>
      <c r="DD131">
        <f t="shared" si="109"/>
        <v>1.266020282806154E-2</v>
      </c>
      <c r="DE131">
        <f t="shared" si="109"/>
        <v>6.57973503083077E-4</v>
      </c>
      <c r="DF131">
        <f t="shared" si="109"/>
        <v>1.2542133258461541E-2</v>
      </c>
      <c r="DG131">
        <f t="shared" si="109"/>
        <v>5.1364837240615375E-9</v>
      </c>
      <c r="DH131" s="5">
        <f>IFERROR(((((L131+AB131)*(1/$H131))+AR131)/$F$2)/($B$2*('CAR.CAP_per person'!B$2)/(_xlfn.XLOOKUP($E$2,EU_countries_GDP!$A$2:$A$29,EU_countries_GDP!$E$2:$E$29))),"")</f>
        <v>2.6754597982550008E-2</v>
      </c>
      <c r="DI131" s="5">
        <f>IFERROR(((((M131+AC131)*(1/$H131))+AS131)/$F$2)/($B$2*('CAR.CAP_per person'!C$2)/(_xlfn.XLOOKUP($E$2,EU_countries_GDP!$A$2:$A$29,EU_countries_GDP!$E$2:$E$29))),"")</f>
        <v>8.9997166302195941E-6</v>
      </c>
      <c r="DJ131" s="5">
        <f>IFERROR(((((N131+AD131)*(1/$H131))+AT131)/$F$2)/($B$2*('CAR.CAP_per person'!D$2)/(_xlfn.XLOOKUP($E$2,EU_countries_GDP!$A$2:$A$29,EU_countries_GDP!$E$2:$E$29))),"")</f>
        <v>4.2142500542089158E-5</v>
      </c>
      <c r="DK131" s="5">
        <f>IFERROR(((((O131+AE131)*(1/$H131))+AU131)/$F$2)/($B$2*('CAR.CAP_per person'!E$2)/(_xlfn.XLOOKUP($E$2,EU_countries_GDP!$A$2:$A$29,EU_countries_GDP!$E$2:$E$29))),"")</f>
        <v>1.55526548479536E-3</v>
      </c>
      <c r="DL131" s="5">
        <f>IFERROR(((((P131+AF131)*(1/$H131))+AV131)/$F$2)/($B$2*('CAR.CAP_per person'!F$2)/(_xlfn.XLOOKUP($E$2,EU_countries_GDP!$A$2:$A$29,EU_countries_GDP!$E$2:$E$29))),"")</f>
        <v>1.9796879584774118E-2</v>
      </c>
      <c r="DM131" s="5">
        <f>IFERROR(((((Q131+AG131)*(1/$H131))+AW131)/$F$2)/($B$2*('CAR.CAP_per person'!G$2)/(_xlfn.XLOOKUP($E$2,EU_countries_GDP!$A$2:$A$29,EU_countries_GDP!$E$2:$E$29))),"")</f>
        <v>3.8850260779814574E-3</v>
      </c>
      <c r="DN131" s="5">
        <f>IFERROR(((((R131+AH131)*(1/$H131))+AX131)/$F$2)/($B$2*('CAR.CAP_per person'!H$2)/(_xlfn.XLOOKUP($E$2,EU_countries_GDP!$A$2:$A$29,EU_countries_GDP!$E$2:$E$29))),"")</f>
        <v>2.5598621390538628E-5</v>
      </c>
      <c r="DO131" s="5">
        <f>IFERROR(((((S131+AI131)*(1/$H131))+AY131)/$F$2)/($B$2*('CAR.CAP_per person'!I$2)/(_xlfn.XLOOKUP($E$2,EU_countries_GDP!$A$2:$A$29,EU_countries_GDP!$E$2:$E$29))),"")</f>
        <v>1.0392737304279927E-3</v>
      </c>
      <c r="DP131" s="5">
        <f>IFERROR(((((T131+AJ131)*(1/$H131))+AZ131)/$F$2)/($B$2*('CAR.CAP_per person'!J$2)/(_xlfn.XLOOKUP($E$2,EU_countries_GDP!$A$2:$A$29,EU_countries_GDP!$E$2:$E$29))),"")</f>
        <v>6.321772549890795E-3</v>
      </c>
      <c r="DQ131" s="5">
        <f>IFERROR(((((U131+AK131)*(1/$H131))+BA131)/$F$2)/($B$2*('CAR.CAP_per person'!K$2)/(_xlfn.XLOOKUP($E$2,EU_countries_GDP!$A$2:$A$29,EU_countries_GDP!$E$2:$E$29))),"")</f>
        <v>2.8122613124952163E-3</v>
      </c>
      <c r="DR131" s="5">
        <f>IFERROR(((((V131+AL131)*(1/$H131))+BB131)/$F$2)/($B$2*('CAR.CAP_per person'!L$2)/(_xlfn.XLOOKUP($E$2,EU_countries_GDP!$A$2:$A$29,EU_countries_GDP!$E$2:$E$29))),"")</f>
        <v>5.7917611545631219E-4</v>
      </c>
      <c r="DS131" s="5">
        <f>IFERROR(((((W131+AM131)*(1/$H131))+BC131)/$F$2)/($B$2*('CAR.CAP_per person'!M$2)/(_xlfn.XLOOKUP($E$2,EU_countries_GDP!$A$2:$A$29,EU_countries_GDP!$E$2:$E$29))),"")</f>
        <v>2.6099822433639949E-2</v>
      </c>
      <c r="DT131" s="5">
        <f>IFERROR(((((X131+AN131)*(1/$H131))+BD131)/$F$2)/($B$2*('CAR.CAP_per person'!N$2)/(_xlfn.XLOOKUP($E$2,EU_countries_GDP!$A$2:$A$29,EU_countries_GDP!$E$2:$E$29))),"")</f>
        <v>0.17337580543786615</v>
      </c>
      <c r="DU131" s="5">
        <f>IFERROR(((((Y131+AO131)*(1/$H131))+BE131)/$F$2)/($B$2*('CAR.CAP_per person'!O$2)/(_xlfn.XLOOKUP($E$2,EU_countries_GDP!$A$2:$A$29,EU_countries_GDP!$E$2:$E$29))),"")</f>
        <v>6.394692377824678E-4</v>
      </c>
      <c r="DV131" s="5">
        <f>IFERROR(((((Z131+AP131)*(1/$H131))+BF131)/$F$2)/($B$2*('CAR.CAP_per person'!P$2)/(_xlfn.XLOOKUP($E$2,EU_countries_GDP!$A$2:$A$29,EU_countries_GDP!$E$2:$E$29))),"")</f>
        <v>9.8419569787965705E-3</v>
      </c>
      <c r="DW131" s="5">
        <f>IFERROR(((((AA131+AQ131)*(1/$H131))+BG131)/$F$2)/($B$2*('CAR.CAP_per person'!Q$2)/(_xlfn.XLOOKUP($E$2,EU_countries_GDP!$A$2:$A$29,EU_countries_GDP!$E$2:$E$29))),"")</f>
        <v>4.1198235373808316E-3</v>
      </c>
    </row>
    <row r="132" spans="1:127">
      <c r="A132" t="s">
        <v>176</v>
      </c>
      <c r="B132" t="str">
        <f>_xlfn.XLOOKUP(D132,Table5[Ingredient],Table5[Category],"",FALSE)</f>
        <v>Vegetables</v>
      </c>
      <c r="C132" s="33" t="s">
        <v>229</v>
      </c>
      <c r="D132" s="33" t="s">
        <v>190</v>
      </c>
      <c r="E132" s="33">
        <v>0.20910000000000001</v>
      </c>
      <c r="F132" s="33" t="s">
        <v>189</v>
      </c>
      <c r="G132" s="33" t="s">
        <v>180</v>
      </c>
      <c r="H132" s="91">
        <f>Dataset_AT!S11</f>
        <v>0.55759999999999998</v>
      </c>
      <c r="I132" s="33"/>
      <c r="J132" s="37">
        <f>IFERROR(INDEX('AveragePrices&amp;Codes'!G:AG, MATCH($D132, 'AveragePrices&amp;Codes'!$A:$A, 0), MATCH(Tool_Austria!$E$2, 'AveragePrices&amp;Codes'!$G$1:$AG$1, 0)),"")</f>
        <v>0.63338293633975185</v>
      </c>
      <c r="K132" s="37">
        <f>IFERROR(E132/(_xlfn.XLOOKUP(A132,Dataset_AT!$V$2:$V$9,Dataset_AT!$W$2:$W$9)),"")</f>
        <v>3.1208955223880597E-3</v>
      </c>
      <c r="L132">
        <f>IFERROR(IF($F132="Raw",_xlfn.XLOOKUP(_xlfn.XLOOKUP(Tool_Austria!$D132,'AveragePrices&amp;Codes'!$A:$A,'AveragePrices&amp;Codes'!$B:$B),AGRIBALYSE_Raw!$B:$B,AGRIBALYSE_Raw!O:O)*$E132,_xlfn.XLOOKUP(_xlfn.XLOOKUP(Tool_Austria!$D132,'AveragePrices&amp;Codes'!$A:$A,'AveragePrices&amp;Codes'!$B:$B),AGRIBALYSE_Cooked!$C:$C,AGRIBALYSE_Cooked!P:P)*$E132),"")</f>
        <v>8.2851320802000014E-2</v>
      </c>
      <c r="M132">
        <f>IFERROR(IF($F132="Raw",_xlfn.XLOOKUP(_xlfn.XLOOKUP(Tool_Austria!$D132,'AveragePrices&amp;Codes'!$A:$A,'AveragePrices&amp;Codes'!$B:$B),AGRIBALYSE_Raw!$B:$B,AGRIBALYSE_Raw!P:P)*$E132,_xlfn.XLOOKUP(_xlfn.XLOOKUP(Tool_Austria!$D132,'AveragePrices&amp;Codes'!$A:$A,'AveragePrices&amp;Codes'!$B:$B),AGRIBALYSE_Cooked!$C:$C,AGRIBALYSE_Cooked!Q:Q)*$E132),"")</f>
        <v>4.0591447587000003E-9</v>
      </c>
      <c r="N132">
        <f>IFERROR(IF($F132="Raw",_xlfn.XLOOKUP(_xlfn.XLOOKUP(Tool_Austria!$D132,'AveragePrices&amp;Codes'!$A:$A,'AveragePrices&amp;Codes'!$B:$B),AGRIBALYSE_Raw!$B:$B,AGRIBALYSE_Raw!Q:Q)*$E132,_xlfn.XLOOKUP(_xlfn.XLOOKUP(Tool_Austria!$D132,'AveragePrices&amp;Codes'!$A:$A,'AveragePrices&amp;Codes'!$B:$B),AGRIBALYSE_Cooked!$C:$C,AGRIBALYSE_Cooked!R:R)*$E132),"")</f>
        <v>1.2987722286299999E-2</v>
      </c>
      <c r="O132">
        <f>IFERROR(IF($F132="Raw",_xlfn.XLOOKUP(_xlfn.XLOOKUP(Tool_Austria!$D132,'AveragePrices&amp;Codes'!$A:$A,'AveragePrices&amp;Codes'!$B:$B),AGRIBALYSE_Raw!$B:$B,AGRIBALYSE_Raw!R:R)*$E132,_xlfn.XLOOKUP(_xlfn.XLOOKUP(Tool_Austria!$D132,'AveragePrices&amp;Codes'!$A:$A,'AveragePrices&amp;Codes'!$B:$B),AGRIBALYSE_Cooked!$C:$C,AGRIBALYSE_Cooked!S:S)*$E132),"")</f>
        <v>3.0676927176E-4</v>
      </c>
      <c r="P132">
        <f>IFERROR(IF($F132="Raw",_xlfn.XLOOKUP(_xlfn.XLOOKUP(Tool_Austria!$D132,'AveragePrices&amp;Codes'!$A:$A,'AveragePrices&amp;Codes'!$B:$B),AGRIBALYSE_Raw!$B:$B,AGRIBALYSE_Raw!S:S)*$E132,_xlfn.XLOOKUP(_xlfn.XLOOKUP(Tool_Austria!$D132,'AveragePrices&amp;Codes'!$A:$A,'AveragePrices&amp;Codes'!$B:$B),AGRIBALYSE_Cooked!$C:$C,AGRIBALYSE_Cooked!T:T)*$E132),"")</f>
        <v>5.3016115220999791E-9</v>
      </c>
      <c r="Q132">
        <f>IFERROR(IF($F132="Raw",_xlfn.XLOOKUP(_xlfn.XLOOKUP(Tool_Austria!$D132,'AveragePrices&amp;Codes'!$A:$A,'AveragePrices&amp;Codes'!$B:$B),AGRIBALYSE_Raw!$B:$B,AGRIBALYSE_Raw!T:T)*$E132,_xlfn.XLOOKUP(_xlfn.XLOOKUP(Tool_Austria!$D132,'AveragePrices&amp;Codes'!$A:$A,'AveragePrices&amp;Codes'!$B:$B),AGRIBALYSE_Cooked!$C:$C,AGRIBALYSE_Cooked!U:U)*$E132),"")</f>
        <v>2.0872552908300001E-9</v>
      </c>
      <c r="R132">
        <f>IFERROR(IF($F132="Raw",_xlfn.XLOOKUP(_xlfn.XLOOKUP(Tool_Austria!$D132,'AveragePrices&amp;Codes'!$A:$A,'AveragePrices&amp;Codes'!$B:$B),AGRIBALYSE_Raw!$B:$B,AGRIBALYSE_Raw!U:U)*$E132,_xlfn.XLOOKUP(_xlfn.XLOOKUP(Tool_Austria!$D132,'AveragePrices&amp;Codes'!$A:$A,'AveragePrices&amp;Codes'!$B:$B),AGRIBALYSE_Cooked!$C:$C,AGRIBALYSE_Cooked!V:V)*$E132),"")</f>
        <v>5.4165435462000005E-11</v>
      </c>
      <c r="S132">
        <f>IFERROR(IF($F132="Raw",_xlfn.XLOOKUP(_xlfn.XLOOKUP(Tool_Austria!$D132,'AveragePrices&amp;Codes'!$A:$A,'AveragePrices&amp;Codes'!$B:$B),AGRIBALYSE_Raw!$B:$B,AGRIBALYSE_Raw!V:V)*$E132,_xlfn.XLOOKUP(_xlfn.XLOOKUP(Tool_Austria!$D132,'AveragePrices&amp;Codes'!$A:$A,'AveragePrices&amp;Codes'!$B:$B),AGRIBALYSE_Cooked!$C:$C,AGRIBALYSE_Cooked!W:W)*$E132),"")</f>
        <v>4.2740566932000004E-4</v>
      </c>
      <c r="T132">
        <f>IFERROR(IF($F132="Raw",_xlfn.XLOOKUP(_xlfn.XLOOKUP(Tool_Austria!$D132,'AveragePrices&amp;Codes'!$A:$A,'AveragePrices&amp;Codes'!$B:$B),AGRIBALYSE_Raw!$B:$B,AGRIBALYSE_Raw!W:W)*$E132,_xlfn.XLOOKUP(_xlfn.XLOOKUP(Tool_Austria!$D132,'AveragePrices&amp;Codes'!$A:$A,'AveragePrices&amp;Codes'!$B:$B),AGRIBALYSE_Cooked!$C:$C,AGRIBALYSE_Cooked!X:X)*$E132),"")</f>
        <v>1.19914398261E-5</v>
      </c>
      <c r="U132">
        <f>IFERROR(IF($F132="Raw",_xlfn.XLOOKUP(_xlfn.XLOOKUP(Tool_Austria!$D132,'AveragePrices&amp;Codes'!$A:$A,'AveragePrices&amp;Codes'!$B:$B),AGRIBALYSE_Raw!$B:$B,AGRIBALYSE_Raw!X:X)*$E132,_xlfn.XLOOKUP(_xlfn.XLOOKUP(Tool_Austria!$D132,'AveragePrices&amp;Codes'!$A:$A,'AveragePrices&amp;Codes'!$B:$B),AGRIBALYSE_Cooked!$C:$C,AGRIBALYSE_Cooked!Y:Y)*$E132),"")</f>
        <v>2.8797180906000002E-4</v>
      </c>
      <c r="V132">
        <f>IFERROR(IF($F132="Raw",_xlfn.XLOOKUP(_xlfn.XLOOKUP(Tool_Austria!$D132,'AveragePrices&amp;Codes'!$A:$A,'AveragePrices&amp;Codes'!$B:$B),AGRIBALYSE_Raw!$B:$B,AGRIBALYSE_Raw!Y:Y)*$E132,_xlfn.XLOOKUP(_xlfn.XLOOKUP(Tool_Austria!$D132,'AveragePrices&amp;Codes'!$A:$A,'AveragePrices&amp;Codes'!$B:$B),AGRIBALYSE_Cooked!$C:$C,AGRIBALYSE_Cooked!Z:Z)*$E132),"")</f>
        <v>1.3038254228700001E-3</v>
      </c>
      <c r="W132">
        <f>IFERROR(IF($F132="Raw",_xlfn.XLOOKUP(_xlfn.XLOOKUP(Tool_Austria!$D132,'AveragePrices&amp;Codes'!$A:$A,'AveragePrices&amp;Codes'!$B:$B),AGRIBALYSE_Raw!$B:$B,AGRIBALYSE_Raw!Z:Z)*$E132,_xlfn.XLOOKUP(_xlfn.XLOOKUP(Tool_Austria!$D132,'AveragePrices&amp;Codes'!$A:$A,'AveragePrices&amp;Codes'!$B:$B),AGRIBALYSE_Cooked!$C:$C,AGRIBALYSE_Cooked!AA:AA)*$E132),"")</f>
        <v>3.8152231056899999</v>
      </c>
      <c r="X132">
        <f>IFERROR(IF($F132="Raw",_xlfn.XLOOKUP(_xlfn.XLOOKUP(Tool_Austria!$D132,'AveragePrices&amp;Codes'!$A:$A,'AveragePrices&amp;Codes'!$B:$B),AGRIBALYSE_Raw!$B:$B,AGRIBALYSE_Raw!AA:AA)*$E132,_xlfn.XLOOKUP(_xlfn.XLOOKUP(Tool_Austria!$D132,'AveragePrices&amp;Codes'!$A:$A,'AveragePrices&amp;Codes'!$B:$B),AGRIBALYSE_Cooked!$C:$C,AGRIBALYSE_Cooked!AB:AB)*$E132),"")</f>
        <v>1.99450948767</v>
      </c>
      <c r="Y132">
        <f>IFERROR(IF($F132="Raw",_xlfn.XLOOKUP(_xlfn.XLOOKUP(Tool_Austria!$D132,'AveragePrices&amp;Codes'!$A:$A,'AveragePrices&amp;Codes'!$B:$B),AGRIBALYSE_Raw!$B:$B,AGRIBALYSE_Raw!AB:AB)*$E132,_xlfn.XLOOKUP(_xlfn.XLOOKUP(Tool_Austria!$D132,'AveragePrices&amp;Codes'!$A:$A,'AveragePrices&amp;Codes'!$B:$B),AGRIBALYSE_Cooked!$C:$C,AGRIBALYSE_Cooked!AC:AC)*$E132),"")</f>
        <v>7.5701278035E-2</v>
      </c>
      <c r="Z132">
        <f>IFERROR(IF($F132="Raw",_xlfn.XLOOKUP(_xlfn.XLOOKUP(Tool_Austria!$D132,'AveragePrices&amp;Codes'!$A:$A,'AveragePrices&amp;Codes'!$B:$B),AGRIBALYSE_Raw!$B:$B,AGRIBALYSE_Raw!AC:AC)*$E132,_xlfn.XLOOKUP(_xlfn.XLOOKUP(Tool_Austria!$D132,'AveragePrices&amp;Codes'!$A:$A,'AveragePrices&amp;Codes'!$B:$B),AGRIBALYSE_Cooked!$C:$C,AGRIBALYSE_Cooked!AD:AD)*$E132),"")</f>
        <v>1.1554509066300001</v>
      </c>
      <c r="AA132">
        <f>IFERROR(IF($F132="Raw",_xlfn.XLOOKUP(_xlfn.XLOOKUP(Tool_Austria!$D132,'AveragePrices&amp;Codes'!$A:$A,'AveragePrices&amp;Codes'!$B:$B),AGRIBALYSE_Raw!$B:$B,AGRIBALYSE_Raw!AD:AD)*$E132,_xlfn.XLOOKUP(_xlfn.XLOOKUP(Tool_Austria!$D132,'AveragePrices&amp;Codes'!$A:$A,'AveragePrices&amp;Codes'!$B:$B),AGRIBALYSE_Cooked!$C:$C,AGRIBALYSE_Cooked!AE:AE)*$E132),"")</f>
        <v>4.7195852268000005E-7</v>
      </c>
      <c r="AB132" cm="1">
        <f t="array" ref="AB132">IFERROR(_xlfn.XLOOKUP(Tool_Austria!$F132&amp;$E$2,'Cooking methods'!$A:$A&amp;'Cooking methods'!$B:$B,'Cooking methods'!C:C)*$E132,"")</f>
        <v>0</v>
      </c>
      <c r="AC132" cm="1">
        <f t="array" ref="AC132">IFERROR(_xlfn.XLOOKUP(Tool_Austria!$F132&amp;$E$2,'Cooking methods'!$A:$A&amp;'Cooking methods'!$B:$B,'Cooking methods'!D:D)*$E132,"")</f>
        <v>0</v>
      </c>
      <c r="AD132" cm="1">
        <f t="array" ref="AD132">IFERROR(_xlfn.XLOOKUP(Tool_Austria!$F132&amp;$E$2,'Cooking methods'!$A:$A&amp;'Cooking methods'!$B:$B,'Cooking methods'!E:E)*$E132,"")</f>
        <v>0</v>
      </c>
      <c r="AE132" cm="1">
        <f t="array" ref="AE132">IFERROR(_xlfn.XLOOKUP(Tool_Austria!$F132&amp;$E$2,'Cooking methods'!$A:$A&amp;'Cooking methods'!$B:$B,'Cooking methods'!F:F)*$E132,"")</f>
        <v>0</v>
      </c>
      <c r="AF132" cm="1">
        <f t="array" ref="AF132">IFERROR(_xlfn.XLOOKUP(Tool_Austria!$F132&amp;$E$2,'Cooking methods'!$A:$A&amp;'Cooking methods'!$B:$B,'Cooking methods'!G:G)*$E132,"")</f>
        <v>0</v>
      </c>
      <c r="AG132" cm="1">
        <f t="array" ref="AG132">IFERROR(_xlfn.XLOOKUP(Tool_Austria!$F132&amp;$E$2,'Cooking methods'!$A:$A&amp;'Cooking methods'!$B:$B,'Cooking methods'!H:H)*$E132,"")</f>
        <v>0</v>
      </c>
      <c r="AH132" cm="1">
        <f t="array" ref="AH132">IFERROR(_xlfn.XLOOKUP(Tool_Austria!$F132&amp;$E$2,'Cooking methods'!$A:$A&amp;'Cooking methods'!$B:$B,'Cooking methods'!I:I)*$E132,"")</f>
        <v>0</v>
      </c>
      <c r="AI132" cm="1">
        <f t="array" ref="AI132">IFERROR(_xlfn.XLOOKUP(Tool_Austria!$F132&amp;$E$2,'Cooking methods'!$A:$A&amp;'Cooking methods'!$B:$B,'Cooking methods'!J:J)*$E132,"")</f>
        <v>0</v>
      </c>
      <c r="AJ132" cm="1">
        <f t="array" ref="AJ132">IFERROR(_xlfn.XLOOKUP(Tool_Austria!$F132&amp;$E$2,'Cooking methods'!$A:$A&amp;'Cooking methods'!$B:$B,'Cooking methods'!K:K)*$E132,"")</f>
        <v>0</v>
      </c>
      <c r="AK132" cm="1">
        <f t="array" ref="AK132">IFERROR(_xlfn.XLOOKUP(Tool_Austria!$F132&amp;$E$2,'Cooking methods'!$A:$A&amp;'Cooking methods'!$B:$B,'Cooking methods'!L:L)*$E132,"")</f>
        <v>0</v>
      </c>
      <c r="AL132" cm="1">
        <f t="array" ref="AL132">IFERROR(_xlfn.XLOOKUP(Tool_Austria!$F132&amp;$E$2,'Cooking methods'!$A:$A&amp;'Cooking methods'!$B:$B,'Cooking methods'!M:M)*$E132,"")</f>
        <v>0</v>
      </c>
      <c r="AM132" cm="1">
        <f t="array" ref="AM132">IFERROR(_xlfn.XLOOKUP(Tool_Austria!$F132&amp;$E$2,'Cooking methods'!$A:$A&amp;'Cooking methods'!$B:$B,'Cooking methods'!N:N)*$E132,"")</f>
        <v>0</v>
      </c>
      <c r="AN132" cm="1">
        <f t="array" ref="AN132">IFERROR(_xlfn.XLOOKUP(Tool_Austria!$F132&amp;$E$2,'Cooking methods'!$A:$A&amp;'Cooking methods'!$B:$B,'Cooking methods'!O:O)*$E132,"")</f>
        <v>0</v>
      </c>
      <c r="AO132" cm="1">
        <f t="array" ref="AO132">IFERROR(_xlfn.XLOOKUP(Tool_Austria!$F132&amp;$E$2,'Cooking methods'!$A:$A&amp;'Cooking methods'!$B:$B,'Cooking methods'!P:P)*$E132,"")</f>
        <v>0</v>
      </c>
      <c r="AP132" cm="1">
        <f t="array" ref="AP132">IFERROR(_xlfn.XLOOKUP(Tool_Austria!$F132&amp;$E$2,'Cooking methods'!$A:$A&amp;'Cooking methods'!$B:$B,'Cooking methods'!Q:Q)*$E132,"")</f>
        <v>0</v>
      </c>
      <c r="AQ132" cm="1">
        <f t="array" ref="AQ132">IFERROR(_xlfn.XLOOKUP(Tool_Austria!$F132&amp;$E$2,'Cooking methods'!$A:$A&amp;'Cooking methods'!$B:$B,'Cooking methods'!R:R)*$E132,"")</f>
        <v>0</v>
      </c>
      <c r="AR132" cm="1">
        <f t="array" ref="AR132">IFERROR(_xlfn.XLOOKUP(Tool_Austria!$G132&amp;$E$2,'Waste management'!$A:$A&amp;'Waste management'!$B:$B,'Waste management'!C:C)*$E132,"")</f>
        <v>1.1707509E-2</v>
      </c>
      <c r="AS132" cm="1">
        <f t="array" ref="AS132">IFERROR(_xlfn.XLOOKUP(Tool_Austria!$G132&amp;$E$2,'Waste management'!$A:$A&amp;'Waste management'!$B:$B,'Waste management'!D:D)*$E132,"")</f>
        <v>7.9876409099999998E-11</v>
      </c>
      <c r="AT132" cm="1">
        <f t="array" ref="AT132">IFERROR(_xlfn.XLOOKUP(Tool_Austria!$G132&amp;$E$2,'Waste management'!$A:$A&amp;'Waste management'!$B:$B,'Waste management'!E:E)*$E132,"")</f>
        <v>2.1537300000000004E-4</v>
      </c>
      <c r="AU132" cm="1">
        <f t="array" ref="AU132">IFERROR(_xlfn.XLOOKUP(Tool_Austria!$G132&amp;$E$2,'Waste management'!$A:$A&amp;'Waste management'!$B:$B,'Waste management'!F:F)*$E132,"")</f>
        <v>2.5092000000000003E-5</v>
      </c>
      <c r="AV132" cm="1">
        <f t="array" ref="AV132">IFERROR(_xlfn.XLOOKUP(Tool_Austria!$G132&amp;$E$2,'Waste management'!$A:$A&amp;'Waste management'!$B:$B,'Waste management'!G:G)*$E132,"")</f>
        <v>2.42129436E-9</v>
      </c>
      <c r="AW132" cm="1">
        <f t="array" ref="AW132">IFERROR(_xlfn.XLOOKUP(Tool_Austria!$G132&amp;$E$2,'Waste management'!$A:$A&amp;'Waste management'!$B:$B,'Waste management'!H:H)*$E132,"")</f>
        <v>7.8925004100000001E-11</v>
      </c>
      <c r="AX132" cm="1">
        <f t="array" ref="AX132">IFERROR(_xlfn.XLOOKUP(Tool_Austria!$G132&amp;$E$2,'Waste management'!$A:$A&amp;'Waste management'!$B:$B,'Waste management'!I:I)*$E132,"")</f>
        <v>5.6113448700000004E-11</v>
      </c>
      <c r="AY132" cm="1">
        <f t="array" ref="AY132">IFERROR(_xlfn.XLOOKUP(Tool_Austria!$G132&amp;$E$2,'Waste management'!$A:$A&amp;'Waste management'!$B:$B,'Waste management'!J:J)*$E132,"")</f>
        <v>4.6211100000000008E-4</v>
      </c>
      <c r="AZ132" cm="1">
        <f t="array" ref="AZ132">IFERROR(_xlfn.XLOOKUP(Tool_Austria!$G132&amp;$E$2,'Waste management'!$A:$A&amp;'Waste management'!$B:$B,'Waste management'!K:K)*$E132,"")</f>
        <v>1.124836722E-6</v>
      </c>
      <c r="BA132" cm="1">
        <f t="array" ref="BA132">IFERROR(_xlfn.XLOOKUP(Tool_Austria!$G132&amp;$E$2,'Waste management'!$A:$A&amp;'Waste management'!$B:$B,'Waste management'!L:L)*$E132,"")</f>
        <v>2.0241172739999999E-5</v>
      </c>
      <c r="BB132" cm="1">
        <f t="array" ref="BB132">IFERROR(_xlfn.XLOOKUP(Tool_Austria!$G132&amp;$E$2,'Waste management'!$A:$A&amp;'Waste management'!$B:$B,'Waste management'!M:M)*$E132,"")</f>
        <v>2.0366340000000003E-3</v>
      </c>
      <c r="BC132" cm="1">
        <f t="array" ref="BC132">IFERROR(_xlfn.XLOOKUP(Tool_Austria!$G132&amp;$E$2,'Waste management'!$A:$A&amp;'Waste management'!$B:$B,'Waste management'!N:N)*$E132,"")</f>
        <v>1.7512417740000001</v>
      </c>
      <c r="BD132" cm="1">
        <f t="array" ref="BD132">IFERROR(_xlfn.XLOOKUP(Tool_Austria!$G132&amp;$E$2,'Waste management'!$A:$A&amp;'Waste management'!$B:$B,'Waste management'!O:O)*$E132,"")</f>
        <v>0.111661491</v>
      </c>
      <c r="BE132" cm="1">
        <f t="array" ref="BE132">IFERROR(_xlfn.XLOOKUP(Tool_Austria!$G132&amp;$E$2,'Waste management'!$A:$A&amp;'Waste management'!$B:$B,'Waste management'!P:P)*$E132,"")</f>
        <v>2.4109230000000001E-3</v>
      </c>
      <c r="BF132" cm="1">
        <f t="array" ref="BF132">IFERROR(_xlfn.XLOOKUP(Tool_Austria!$G132&amp;$E$2,'Waste management'!$A:$A&amp;'Waste management'!$B:$B,'Waste management'!Q:Q)*$E132,"")</f>
        <v>7.0171868999999998E-2</v>
      </c>
      <c r="BG132" cm="1">
        <f t="array" ref="BG132">IFERROR(_xlfn.XLOOKUP(Tool_Austria!$G132&amp;$E$2,'Waste management'!$A:$A&amp;'Waste management'!$B:$B,'Waste management'!R:R)*$E132,"")</f>
        <v>2.2804446E-8</v>
      </c>
      <c r="BH132">
        <f>IFERROR((L132+AR132+AB132)*_xlfn.XLOOKUP(Tool_Austria!BH$4,Monetization_Factors!$A:$A,Monetization_Factors!$D:$D),"")</f>
        <v>1.2302186055373608E-2</v>
      </c>
      <c r="BI132">
        <f>IFERROR((M132+AS132+AC132)*_xlfn.XLOOKUP(Tool_Austria!BI$4,Monetization_Factors!$A:$A,Monetization_Factors!$D:$D),"")</f>
        <v>1.656893096239303E-7</v>
      </c>
      <c r="BJ132">
        <f>IFERROR((N132+AT132+AD132)*_xlfn.XLOOKUP(Tool_Austria!BJ$4,Monetization_Factors!$A:$A,Monetization_Factors!$D:$D),"")</f>
        <v>2.0150343358079533E-5</v>
      </c>
      <c r="BK132">
        <f>IFERROR((O132+AU132+AE132)*_xlfn.XLOOKUP(Tool_Austria!BK$4,Monetization_Factors!$A:$A,Monetization_Factors!$D:$D),"")</f>
        <v>5.0232964180554245E-4</v>
      </c>
      <c r="BL132">
        <f>IFERROR((P132+AV132+AF132)*_xlfn.XLOOKUP(Tool_Austria!BL$4,Monetization_Factors!$A:$A,Monetization_Factors!$D:$D),"")</f>
        <v>7.7095760373607804E-3</v>
      </c>
      <c r="BM132">
        <f>IFERROR((Q132+AW132+AG132)*_xlfn.XLOOKUP(Tool_Austria!BM$4,Monetization_Factors!$A:$A,Monetization_Factors!$D:$D),"")</f>
        <v>4.4983117614180485E-4</v>
      </c>
      <c r="BN132">
        <f>IFERROR((R132+AX132+AH132)*_xlfn.XLOOKUP(Tool_Austria!BN$4,Monetization_Factors!$A:$A,Monetization_Factors!$D:$D),"")</f>
        <v>1.2678116467124855E-4</v>
      </c>
      <c r="BO132">
        <f>IFERROR((S132+AY132+AI132)*_xlfn.XLOOKUP(Tool_Austria!BO$4,Monetization_Factors!$A:$A,Monetization_Factors!$D:$D),"")</f>
        <v>3.894655048126044E-4</v>
      </c>
      <c r="BP132">
        <f>IFERROR((T132+AZ132+AJ132)*_xlfn.XLOOKUP(Tool_Austria!BP$4,Monetization_Factors!$A:$A,Monetization_Factors!$D:$D),"")</f>
        <v>3.1995731146882568E-5</v>
      </c>
      <c r="BQ132">
        <f>IFERROR((U132+BA132+AK132)*_xlfn.XLOOKUP(Tool_Austria!BQ$4,Monetization_Factors!$A:$A,Monetization_Factors!$D:$D),"")</f>
        <v>1.2607980902297671E-3</v>
      </c>
      <c r="BR132" t="str">
        <f>IFERROR((V132+BB132+AL132)*_xlfn.XLOOKUP(Tool_Austria!BR$4,Monetization_Factors!$A:$A,Monetization_Factors!$D:$D),"")</f>
        <v/>
      </c>
      <c r="BS132">
        <f>IFERROR((W132+BC132+AM132)*_xlfn.XLOOKUP(Tool_Austria!BS$4,Monetization_Factors!$A:$A,Monetization_Factors!$D:$D),"")</f>
        <v>2.7087937407704518E-4</v>
      </c>
      <c r="BT132">
        <f>IFERROR((X132+BD132+AN132)*_xlfn.XLOOKUP(Tool_Austria!BT$4,Monetization_Factors!$A:$A,Monetization_Factors!$D:$D),"")</f>
        <v>4.6898665940538708E-4</v>
      </c>
      <c r="BU132">
        <f>IFERROR((Y132+BE132+AO132)*_xlfn.XLOOKUP(Tool_Austria!BU$4,Monetization_Factors!$A:$A,Monetization_Factors!$D:$D),"")</f>
        <v>4.9639734538851714E-4</v>
      </c>
      <c r="BV132">
        <f>IFERROR((Z132+BF132+AP132)*_xlfn.XLOOKUP(Tool_Austria!BV$4,Monetization_Factors!$A:$A,Monetization_Factors!$D:$D),"")</f>
        <v>2.0238467168879771E-3</v>
      </c>
      <c r="BW132">
        <f>IFERROR((AA132+BG132+AQ132)*_xlfn.XLOOKUP(Tool_Austria!BW$4,Monetization_Factors!$A:$A,Monetization_Factors!$D:$D),"")</f>
        <v>1.0336190868894853E-6</v>
      </c>
      <c r="BX132" s="38" cm="1">
        <f t="array" ref="BX132">IFERROR(_xlfn.IFS(I132&lt;&gt;0,I132*E132,I132="",J132*E132),"")</f>
        <v>0.13244037198864211</v>
      </c>
      <c r="BY132" s="38">
        <f t="shared" si="43"/>
        <v>2.6054423149055754E-2</v>
      </c>
      <c r="BZ132" s="38">
        <f t="shared" si="44"/>
        <v>0.15849479513769787</v>
      </c>
      <c r="CA132" s="38">
        <f t="shared" si="45"/>
        <v>2.4383814636568904E-4</v>
      </c>
      <c r="CB132">
        <f t="shared" si="110"/>
        <v>9.4558829802000019E-2</v>
      </c>
      <c r="CC132">
        <f t="shared" si="108"/>
        <v>4.1390211678000003E-9</v>
      </c>
      <c r="CD132">
        <f t="shared" si="108"/>
        <v>1.3203095286299999E-2</v>
      </c>
      <c r="CE132">
        <f t="shared" si="108"/>
        <v>3.3186127176E-4</v>
      </c>
      <c r="CF132">
        <f t="shared" si="108"/>
        <v>7.7229058820999791E-9</v>
      </c>
      <c r="CG132">
        <f t="shared" si="108"/>
        <v>2.1661802949300001E-9</v>
      </c>
      <c r="CH132">
        <f t="shared" si="108"/>
        <v>1.1027888416200001E-10</v>
      </c>
      <c r="CI132">
        <f t="shared" si="108"/>
        <v>8.8951666932000017E-4</v>
      </c>
      <c r="CJ132">
        <f t="shared" si="108"/>
        <v>1.31162765481E-5</v>
      </c>
      <c r="CK132">
        <f t="shared" si="108"/>
        <v>3.0821298180000001E-4</v>
      </c>
      <c r="CL132">
        <f t="shared" si="108"/>
        <v>3.3404594228700004E-3</v>
      </c>
      <c r="CM132">
        <f t="shared" si="108"/>
        <v>5.5664648796899998</v>
      </c>
      <c r="CN132">
        <f t="shared" si="108"/>
        <v>2.1061709786699998</v>
      </c>
      <c r="CO132">
        <f t="shared" si="108"/>
        <v>7.8112201034999995E-2</v>
      </c>
      <c r="CP132">
        <f t="shared" si="108"/>
        <v>1.22562277563</v>
      </c>
      <c r="CQ132">
        <f t="shared" si="108"/>
        <v>4.9476296867999999E-7</v>
      </c>
      <c r="CR132">
        <f t="shared" si="111"/>
        <v>1.4547512277230773E-4</v>
      </c>
      <c r="CS132">
        <f t="shared" si="109"/>
        <v>6.3677248735384622E-12</v>
      </c>
      <c r="CT132">
        <f t="shared" si="109"/>
        <v>2.0312454286615383E-5</v>
      </c>
      <c r="CU132">
        <f t="shared" si="109"/>
        <v>5.1055580270769233E-7</v>
      </c>
      <c r="CV132">
        <f t="shared" si="109"/>
        <v>1.1881393664769199E-11</v>
      </c>
      <c r="CW132">
        <f t="shared" si="109"/>
        <v>3.3325850691230769E-12</v>
      </c>
      <c r="CX132">
        <f t="shared" si="109"/>
        <v>1.6965982178769231E-13</v>
      </c>
      <c r="CY132">
        <f t="shared" si="109"/>
        <v>1.368487183569231E-6</v>
      </c>
      <c r="CZ132">
        <f t="shared" si="109"/>
        <v>2.0178886997076924E-8</v>
      </c>
      <c r="DA132">
        <f t="shared" si="109"/>
        <v>4.7417381815384617E-7</v>
      </c>
      <c r="DB132">
        <f t="shared" si="109"/>
        <v>5.1391683428769235E-6</v>
      </c>
      <c r="DC132">
        <f t="shared" si="109"/>
        <v>8.5637921226000002E-3</v>
      </c>
      <c r="DD132">
        <f t="shared" si="109"/>
        <v>3.2402630441076921E-3</v>
      </c>
      <c r="DE132">
        <f t="shared" si="109"/>
        <v>1.2017261697692307E-4</v>
      </c>
      <c r="DF132">
        <f t="shared" si="109"/>
        <v>1.8855735009692307E-3</v>
      </c>
      <c r="DG132">
        <f t="shared" si="109"/>
        <v>7.611737979692308E-10</v>
      </c>
      <c r="DH132" s="5">
        <f>IFERROR(((((L132+AB132)*(1/$H132))+AR132)/$F$2)/($B$2*('CAR.CAP_per person'!B$2)/(_xlfn.XLOOKUP($E$2,EU_countries_GDP!$A$2:$A$29,EU_countries_GDP!$E$2:$E$29))),"")</f>
        <v>3.6042014919674967E-3</v>
      </c>
      <c r="DI132" s="5">
        <f>IFERROR(((((M132+AC132)*(1/$H132))+AS132)/$F$2)/($B$2*('CAR.CAP_per person'!C$2)/(_xlfn.XLOOKUP($E$2,EU_countries_GDP!$A$2:$A$29,EU_countries_GDP!$E$2:$E$29))),"")</f>
        <v>2.0897147797462903E-6</v>
      </c>
      <c r="DJ132" s="5">
        <f>IFERROR(((((N132+AD132)*(1/$H132))+AT132)/$F$2)/($B$2*('CAR.CAP_per person'!D$2)/(_xlfn.XLOOKUP($E$2,EU_countries_GDP!$A$2:$A$29,EU_countries_GDP!$E$2:$E$29))),"")</f>
        <v>6.8325533312243221E-6</v>
      </c>
      <c r="DK132" s="5">
        <f>IFERROR(((((O132+AE132)*(1/$H132))+AU132)/$F$2)/($B$2*('CAR.CAP_per person'!E$2)/(_xlfn.XLOOKUP($E$2,EU_countries_GDP!$A$2:$A$29,EU_countries_GDP!$E$2:$E$29))),"")</f>
        <v>2.1667628172910295E-4</v>
      </c>
      <c r="DL132" s="5">
        <f>IFERROR(((((P132+AF132)*(1/$H132))+AV132)/$F$2)/($B$2*('CAR.CAP_per person'!F$2)/(_xlfn.XLOOKUP($E$2,EU_countries_GDP!$A$2:$A$29,EU_countries_GDP!$E$2:$E$29))),"")</f>
        <v>3.5368889442906806E-3</v>
      </c>
      <c r="DM132" s="5">
        <f>IFERROR(((((Q132+AG132)*(1/$H132))+AW132)/$F$2)/($B$2*('CAR.CAP_per person'!G$2)/(_xlfn.XLOOKUP($E$2,EU_countries_GDP!$A$2:$A$29,EU_countries_GDP!$E$2:$E$29))),"")</f>
        <v>6.0901802358707296E-4</v>
      </c>
      <c r="DN132" s="5">
        <f>IFERROR(((((R132+AH132)*(1/$H132))+AX132)/$F$2)/($B$2*('CAR.CAP_per person'!H$2)/(_xlfn.XLOOKUP($E$2,EU_countries_GDP!$A$2:$A$29,EU_countries_GDP!$E$2:$E$29))),"")</f>
        <v>5.7238325752115696E-6</v>
      </c>
      <c r="DO132" s="5">
        <f>IFERROR(((((S132+AI132)*(1/$H132))+AY132)/$F$2)/($B$2*('CAR.CAP_per person'!I$2)/(_xlfn.XLOOKUP($E$2,EU_countries_GDP!$A$2:$A$29,EU_countries_GDP!$E$2:$E$29))),"")</f>
        <v>1.8766367857135944E-4</v>
      </c>
      <c r="DP132" s="5">
        <f>IFERROR(((((T132+AJ132)*(1/$H132))+AZ132)/$F$2)/($B$2*('CAR.CAP_per person'!J$2)/(_xlfn.XLOOKUP($E$2,EU_countries_GDP!$A$2:$A$29,EU_countries_GDP!$E$2:$E$29))),"")</f>
        <v>5.9667973631730945E-4</v>
      </c>
      <c r="DQ132" s="5">
        <f>IFERROR(((((U132+AK132)*(1/$H132))+BA132)/$F$2)/($B$2*('CAR.CAP_per person'!K$2)/(_xlfn.XLOOKUP($E$2,EU_countries_GDP!$A$2:$A$29,EU_countries_GDP!$E$2:$E$29))),"")</f>
        <v>4.0987922861765463E-4</v>
      </c>
      <c r="DR132" s="5">
        <f>IFERROR(((((V132+AL132)*(1/$H132))+BB132)/$F$2)/($B$2*('CAR.CAP_per person'!L$2)/(_xlfn.XLOOKUP($E$2,EU_countries_GDP!$A$2:$A$29,EU_countries_GDP!$E$2:$E$29))),"")</f>
        <v>1.0923868817300178E-4</v>
      </c>
      <c r="DS132" s="5">
        <f>IFERROR(((((W132+AM132)*(1/$H132))+BC132)/$F$2)/($B$2*('CAR.CAP_per person'!M$2)/(_xlfn.XLOOKUP($E$2,EU_countries_GDP!$A$2:$A$29,EU_countries_GDP!$E$2:$E$29))),"")</f>
        <v>1.0017172392082772E-2</v>
      </c>
      <c r="DT132" s="5">
        <f>IFERROR(((((X132+AN132)*(1/$H132))+BD132)/$F$2)/($B$2*('CAR.CAP_per person'!N$2)/(_xlfn.XLOOKUP($E$2,EU_countries_GDP!$A$2:$A$29,EU_countries_GDP!$E$2:$E$29))),"")</f>
        <v>4.4399291215292222E-2</v>
      </c>
      <c r="DU132" s="5">
        <f>IFERROR(((((Y132+AO132)*(1/$H132))+BE132)/$F$2)/($B$2*('CAR.CAP_per person'!O$2)/(_xlfn.XLOOKUP($E$2,EU_countries_GDP!$A$2:$A$29,EU_countries_GDP!$E$2:$E$29))),"")</f>
        <v>1.1635896903867049E-4</v>
      </c>
      <c r="DV132" s="5">
        <f>IFERROR(((((Z132+AP132)*(1/$H132))+BF132)/$F$2)/($B$2*('CAR.CAP_per person'!P$2)/(_xlfn.XLOOKUP($E$2,EU_countries_GDP!$A$2:$A$29,EU_countries_GDP!$E$2:$E$29))),"")</f>
        <v>1.4644599323720665E-3</v>
      </c>
      <c r="DW132" s="5">
        <f>IFERROR(((((AA132+AQ132)*(1/$H132))+BG132)/$F$2)/($B$2*('CAR.CAP_per person'!Q$2)/(_xlfn.XLOOKUP($E$2,EU_countries_GDP!$A$2:$A$29,EU_countries_GDP!$E$2:$E$29))),"")</f>
        <v>6.0538349724072562E-4</v>
      </c>
    </row>
    <row r="133" spans="1:127">
      <c r="A133" t="s">
        <v>176</v>
      </c>
      <c r="B133" t="str">
        <f>_xlfn.XLOOKUP(D133,Table5[Ingredient],Table5[Category],"",FALSE)</f>
        <v xml:space="preserve">Other </v>
      </c>
      <c r="C133" s="33" t="s">
        <v>229</v>
      </c>
      <c r="D133" s="33" t="s">
        <v>191</v>
      </c>
      <c r="E133" s="33">
        <v>0.13940000000000002</v>
      </c>
      <c r="F133" s="33" t="s">
        <v>189</v>
      </c>
      <c r="G133" s="33" t="s">
        <v>180</v>
      </c>
      <c r="H133" s="91">
        <f>Dataset_AT!S12</f>
        <v>0.5576000000000001</v>
      </c>
      <c r="I133" s="33"/>
      <c r="J133" s="37" t="str">
        <f>IFERROR(INDEX('AveragePrices&amp;Codes'!G:AG, MATCH($D133, 'AveragePrices&amp;Codes'!$A:$A, 0), MATCH(Tool_Austria!$E$2, 'AveragePrices&amp;Codes'!$G$1:$AG$1, 0)),"")</f>
        <v/>
      </c>
      <c r="K133" s="37">
        <f>IFERROR(E133/(_xlfn.XLOOKUP(A133,Dataset_AT!$V$2:$V$9,Dataset_AT!$W$2:$W$9)),"")</f>
        <v>2.0805970149253734E-3</v>
      </c>
      <c r="L133">
        <f>IFERROR(IF($F133="Raw",_xlfn.XLOOKUP(_xlfn.XLOOKUP(Tool_Austria!$D133,'AveragePrices&amp;Codes'!$A:$A,'AveragePrices&amp;Codes'!$B:$B),AGRIBALYSE_Raw!$B:$B,AGRIBALYSE_Raw!O:O)*$E133,_xlfn.XLOOKUP(_xlfn.XLOOKUP(Tool_Austria!$D133,'AveragePrices&amp;Codes'!$A:$A,'AveragePrices&amp;Codes'!$B:$B),AGRIBALYSE_Cooked!$C:$C,AGRIBALYSE_Cooked!P:P)*$E133),"")</f>
        <v>0.32867511748000011</v>
      </c>
      <c r="M133">
        <f>IFERROR(IF($F133="Raw",_xlfn.XLOOKUP(_xlfn.XLOOKUP(Tool_Austria!$D133,'AveragePrices&amp;Codes'!$A:$A,'AveragePrices&amp;Codes'!$B:$B),AGRIBALYSE_Raw!$B:$B,AGRIBALYSE_Raw!P:P)*$E133,_xlfn.XLOOKUP(_xlfn.XLOOKUP(Tool_Austria!$D133,'AveragePrices&amp;Codes'!$A:$A,'AveragePrices&amp;Codes'!$B:$B),AGRIBALYSE_Cooked!$C:$C,AGRIBALYSE_Cooked!Q:Q)*$E133),"")</f>
        <v>4.1835357698000003E-8</v>
      </c>
      <c r="N133">
        <f>IFERROR(IF($F133="Raw",_xlfn.XLOOKUP(_xlfn.XLOOKUP(Tool_Austria!$D133,'AveragePrices&amp;Codes'!$A:$A,'AveragePrices&amp;Codes'!$B:$B),AGRIBALYSE_Raw!$B:$B,AGRIBALYSE_Raw!Q:Q)*$E133,_xlfn.XLOOKUP(_xlfn.XLOOKUP(Tool_Austria!$D133,'AveragePrices&amp;Codes'!$A:$A,'AveragePrices&amp;Codes'!$B:$B),AGRIBALYSE_Cooked!$C:$C,AGRIBALYSE_Cooked!R:R)*$E133),"")</f>
        <v>3.6037562540000005E-2</v>
      </c>
      <c r="O133">
        <f>IFERROR(IF($F133="Raw",_xlfn.XLOOKUP(_xlfn.XLOOKUP(Tool_Austria!$D133,'AveragePrices&amp;Codes'!$A:$A,'AveragePrices&amp;Codes'!$B:$B),AGRIBALYSE_Raw!$B:$B,AGRIBALYSE_Raw!R:R)*$E133,_xlfn.XLOOKUP(_xlfn.XLOOKUP(Tool_Austria!$D133,'AveragePrices&amp;Codes'!$A:$A,'AveragePrices&amp;Codes'!$B:$B),AGRIBALYSE_Cooked!$C:$C,AGRIBALYSE_Cooked!S:S)*$E133),"")</f>
        <v>1.2047814649800003E-3</v>
      </c>
      <c r="P133">
        <f>IFERROR(IF($F133="Raw",_xlfn.XLOOKUP(_xlfn.XLOOKUP(Tool_Austria!$D133,'AveragePrices&amp;Codes'!$A:$A,'AveragePrices&amp;Codes'!$B:$B),AGRIBALYSE_Raw!$B:$B,AGRIBALYSE_Raw!S:S)*$E133,_xlfn.XLOOKUP(_xlfn.XLOOKUP(Tool_Austria!$D133,'AveragePrices&amp;Codes'!$A:$A,'AveragePrices&amp;Codes'!$B:$B),AGRIBALYSE_Cooked!$C:$C,AGRIBALYSE_Cooked!T:T)*$E133),"")</f>
        <v>2.0316264732000003E-8</v>
      </c>
      <c r="Q133">
        <f>IFERROR(IF($F133="Raw",_xlfn.XLOOKUP(_xlfn.XLOOKUP(Tool_Austria!$D133,'AveragePrices&amp;Codes'!$A:$A,'AveragePrices&amp;Codes'!$B:$B),AGRIBALYSE_Raw!$B:$B,AGRIBALYSE_Raw!T:T)*$E133,_xlfn.XLOOKUP(_xlfn.XLOOKUP(Tool_Austria!$D133,'AveragePrices&amp;Codes'!$A:$A,'AveragePrices&amp;Codes'!$B:$B),AGRIBALYSE_Cooked!$C:$C,AGRIBALYSE_Cooked!U:U)*$E133),"")</f>
        <v>1.0228809978200002E-8</v>
      </c>
      <c r="R133">
        <f>IFERROR(IF($F133="Raw",_xlfn.XLOOKUP(_xlfn.XLOOKUP(Tool_Austria!$D133,'AveragePrices&amp;Codes'!$A:$A,'AveragePrices&amp;Codes'!$B:$B),AGRIBALYSE_Raw!$B:$B,AGRIBALYSE_Raw!U:U)*$E133,_xlfn.XLOOKUP(_xlfn.XLOOKUP(Tool_Austria!$D133,'AveragePrices&amp;Codes'!$A:$A,'AveragePrices&amp;Codes'!$B:$B),AGRIBALYSE_Cooked!$C:$C,AGRIBALYSE_Cooked!V:V)*$E133),"")</f>
        <v>1.1964286030400004E-9</v>
      </c>
      <c r="S133">
        <f>IFERROR(IF($F133="Raw",_xlfn.XLOOKUP(_xlfn.XLOOKUP(Tool_Austria!$D133,'AveragePrices&amp;Codes'!$A:$A,'AveragePrices&amp;Codes'!$B:$B),AGRIBALYSE_Raw!$B:$B,AGRIBALYSE_Raw!V:V)*$E133,_xlfn.XLOOKUP(_xlfn.XLOOKUP(Tool_Austria!$D133,'AveragePrices&amp;Codes'!$A:$A,'AveragePrices&amp;Codes'!$B:$B),AGRIBALYSE_Cooked!$C:$C,AGRIBALYSE_Cooked!W:W)*$E133),"")</f>
        <v>2.5673642318000006E-3</v>
      </c>
      <c r="T133">
        <f>IFERROR(IF($F133="Raw",_xlfn.XLOOKUP(_xlfn.XLOOKUP(Tool_Austria!$D133,'AveragePrices&amp;Codes'!$A:$A,'AveragePrices&amp;Codes'!$B:$B),AGRIBALYSE_Raw!$B:$B,AGRIBALYSE_Raw!W:W)*$E133,_xlfn.XLOOKUP(_xlfn.XLOOKUP(Tool_Austria!$D133,'AveragePrices&amp;Codes'!$A:$A,'AveragePrices&amp;Codes'!$B:$B),AGRIBALYSE_Cooked!$C:$C,AGRIBALYSE_Cooked!X:X)*$E133),"")</f>
        <v>1.9001745036000003E-4</v>
      </c>
      <c r="U133">
        <f>IFERROR(IF($F133="Raw",_xlfn.XLOOKUP(_xlfn.XLOOKUP(Tool_Austria!$D133,'AveragePrices&amp;Codes'!$A:$A,'AveragePrices&amp;Codes'!$B:$B),AGRIBALYSE_Raw!$B:$B,AGRIBALYSE_Raw!X:X)*$E133,_xlfn.XLOOKUP(_xlfn.XLOOKUP(Tool_Austria!$D133,'AveragePrices&amp;Codes'!$A:$A,'AveragePrices&amp;Codes'!$B:$B),AGRIBALYSE_Cooked!$C:$C,AGRIBALYSE_Cooked!Y:Y)*$E133),"")</f>
        <v>3.9824291052000006E-3</v>
      </c>
      <c r="V133">
        <f>IFERROR(IF($F133="Raw",_xlfn.XLOOKUP(_xlfn.XLOOKUP(Tool_Austria!$D133,'AveragePrices&amp;Codes'!$A:$A,'AveragePrices&amp;Codes'!$B:$B),AGRIBALYSE_Raw!$B:$B,AGRIBALYSE_Raw!Y:Y)*$E133,_xlfn.XLOOKUP(_xlfn.XLOOKUP(Tool_Austria!$D133,'AveragePrices&amp;Codes'!$A:$A,'AveragePrices&amp;Codes'!$B:$B),AGRIBALYSE_Cooked!$C:$C,AGRIBALYSE_Cooked!Z:Z)*$E133),"")</f>
        <v>1.1550798586800002E-2</v>
      </c>
      <c r="W133">
        <f>IFERROR(IF($F133="Raw",_xlfn.XLOOKUP(_xlfn.XLOOKUP(Tool_Austria!$D133,'AveragePrices&amp;Codes'!$A:$A,'AveragePrices&amp;Codes'!$B:$B),AGRIBALYSE_Raw!$B:$B,AGRIBALYSE_Raw!Z:Z)*$E133,_xlfn.XLOOKUP(_xlfn.XLOOKUP(Tool_Austria!$D133,'AveragePrices&amp;Codes'!$A:$A,'AveragePrices&amp;Codes'!$B:$B),AGRIBALYSE_Cooked!$C:$C,AGRIBALYSE_Cooked!AA:AA)*$E133),"")</f>
        <v>12.865671801200003</v>
      </c>
      <c r="X133">
        <f>IFERROR(IF($F133="Raw",_xlfn.XLOOKUP(_xlfn.XLOOKUP(Tool_Austria!$D133,'AveragePrices&amp;Codes'!$A:$A,'AveragePrices&amp;Codes'!$B:$B),AGRIBALYSE_Raw!$B:$B,AGRIBALYSE_Raw!AA:AA)*$E133,_xlfn.XLOOKUP(_xlfn.XLOOKUP(Tool_Austria!$D133,'AveragePrices&amp;Codes'!$A:$A,'AveragePrices&amp;Codes'!$B:$B),AGRIBALYSE_Cooked!$C:$C,AGRIBALYSE_Cooked!AB:AB)*$E133),"")</f>
        <v>77.336132658000011</v>
      </c>
      <c r="Y133">
        <f>IFERROR(IF($F133="Raw",_xlfn.XLOOKUP(_xlfn.XLOOKUP(Tool_Austria!$D133,'AveragePrices&amp;Codes'!$A:$A,'AveragePrices&amp;Codes'!$B:$B),AGRIBALYSE_Raw!$B:$B,AGRIBALYSE_Raw!AB:AB)*$E133,_xlfn.XLOOKUP(_xlfn.XLOOKUP(Tool_Austria!$D133,'AveragePrices&amp;Codes'!$A:$A,'AveragePrices&amp;Codes'!$B:$B),AGRIBALYSE_Cooked!$C:$C,AGRIBALYSE_Cooked!AC:AC)*$E133),"")</f>
        <v>0.10988874956400002</v>
      </c>
      <c r="Z133">
        <f>IFERROR(IF($F133="Raw",_xlfn.XLOOKUP(_xlfn.XLOOKUP(Tool_Austria!$D133,'AveragePrices&amp;Codes'!$A:$A,'AveragePrices&amp;Codes'!$B:$B),AGRIBALYSE_Raw!$B:$B,AGRIBALYSE_Raw!AC:AC)*$E133,_xlfn.XLOOKUP(_xlfn.XLOOKUP(Tool_Austria!$D133,'AveragePrices&amp;Codes'!$A:$A,'AveragePrices&amp;Codes'!$B:$B),AGRIBALYSE_Cooked!$C:$C,AGRIBALYSE_Cooked!AD:AD)*$E133),"")</f>
        <v>2.8592237814000003</v>
      </c>
      <c r="AA133">
        <f>IFERROR(IF($F133="Raw",_xlfn.XLOOKUP(_xlfn.XLOOKUP(Tool_Austria!$D133,'AveragePrices&amp;Codes'!$A:$A,'AveragePrices&amp;Codes'!$B:$B),AGRIBALYSE_Raw!$B:$B,AGRIBALYSE_Raw!AD:AD)*$E133,_xlfn.XLOOKUP(_xlfn.XLOOKUP(Tool_Austria!$D133,'AveragePrices&amp;Codes'!$A:$A,'AveragePrices&amp;Codes'!$B:$B),AGRIBALYSE_Cooked!$C:$C,AGRIBALYSE_Cooked!AE:AE)*$E133),"")</f>
        <v>1.5604370482000002E-6</v>
      </c>
      <c r="AB133" cm="1">
        <f t="array" ref="AB133">IFERROR(_xlfn.XLOOKUP(Tool_Austria!$F133&amp;$E$2,'Cooking methods'!$A:$A&amp;'Cooking methods'!$B:$B,'Cooking methods'!C:C)*$E133,"")</f>
        <v>0</v>
      </c>
      <c r="AC133" cm="1">
        <f t="array" ref="AC133">IFERROR(_xlfn.XLOOKUP(Tool_Austria!$F133&amp;$E$2,'Cooking methods'!$A:$A&amp;'Cooking methods'!$B:$B,'Cooking methods'!D:D)*$E133,"")</f>
        <v>0</v>
      </c>
      <c r="AD133" cm="1">
        <f t="array" ref="AD133">IFERROR(_xlfn.XLOOKUP(Tool_Austria!$F133&amp;$E$2,'Cooking methods'!$A:$A&amp;'Cooking methods'!$B:$B,'Cooking methods'!E:E)*$E133,"")</f>
        <v>0</v>
      </c>
      <c r="AE133" cm="1">
        <f t="array" ref="AE133">IFERROR(_xlfn.XLOOKUP(Tool_Austria!$F133&amp;$E$2,'Cooking methods'!$A:$A&amp;'Cooking methods'!$B:$B,'Cooking methods'!F:F)*$E133,"")</f>
        <v>0</v>
      </c>
      <c r="AF133" cm="1">
        <f t="array" ref="AF133">IFERROR(_xlfn.XLOOKUP(Tool_Austria!$F133&amp;$E$2,'Cooking methods'!$A:$A&amp;'Cooking methods'!$B:$B,'Cooking methods'!G:G)*$E133,"")</f>
        <v>0</v>
      </c>
      <c r="AG133" cm="1">
        <f t="array" ref="AG133">IFERROR(_xlfn.XLOOKUP(Tool_Austria!$F133&amp;$E$2,'Cooking methods'!$A:$A&amp;'Cooking methods'!$B:$B,'Cooking methods'!H:H)*$E133,"")</f>
        <v>0</v>
      </c>
      <c r="AH133" cm="1">
        <f t="array" ref="AH133">IFERROR(_xlfn.XLOOKUP(Tool_Austria!$F133&amp;$E$2,'Cooking methods'!$A:$A&amp;'Cooking methods'!$B:$B,'Cooking methods'!I:I)*$E133,"")</f>
        <v>0</v>
      </c>
      <c r="AI133" cm="1">
        <f t="array" ref="AI133">IFERROR(_xlfn.XLOOKUP(Tool_Austria!$F133&amp;$E$2,'Cooking methods'!$A:$A&amp;'Cooking methods'!$B:$B,'Cooking methods'!J:J)*$E133,"")</f>
        <v>0</v>
      </c>
      <c r="AJ133" cm="1">
        <f t="array" ref="AJ133">IFERROR(_xlfn.XLOOKUP(Tool_Austria!$F133&amp;$E$2,'Cooking methods'!$A:$A&amp;'Cooking methods'!$B:$B,'Cooking methods'!K:K)*$E133,"")</f>
        <v>0</v>
      </c>
      <c r="AK133" cm="1">
        <f t="array" ref="AK133">IFERROR(_xlfn.XLOOKUP(Tool_Austria!$F133&amp;$E$2,'Cooking methods'!$A:$A&amp;'Cooking methods'!$B:$B,'Cooking methods'!L:L)*$E133,"")</f>
        <v>0</v>
      </c>
      <c r="AL133" cm="1">
        <f t="array" ref="AL133">IFERROR(_xlfn.XLOOKUP(Tool_Austria!$F133&amp;$E$2,'Cooking methods'!$A:$A&amp;'Cooking methods'!$B:$B,'Cooking methods'!M:M)*$E133,"")</f>
        <v>0</v>
      </c>
      <c r="AM133" cm="1">
        <f t="array" ref="AM133">IFERROR(_xlfn.XLOOKUP(Tool_Austria!$F133&amp;$E$2,'Cooking methods'!$A:$A&amp;'Cooking methods'!$B:$B,'Cooking methods'!N:N)*$E133,"")</f>
        <v>0</v>
      </c>
      <c r="AN133" cm="1">
        <f t="array" ref="AN133">IFERROR(_xlfn.XLOOKUP(Tool_Austria!$F133&amp;$E$2,'Cooking methods'!$A:$A&amp;'Cooking methods'!$B:$B,'Cooking methods'!O:O)*$E133,"")</f>
        <v>0</v>
      </c>
      <c r="AO133" cm="1">
        <f t="array" ref="AO133">IFERROR(_xlfn.XLOOKUP(Tool_Austria!$F133&amp;$E$2,'Cooking methods'!$A:$A&amp;'Cooking methods'!$B:$B,'Cooking methods'!P:P)*$E133,"")</f>
        <v>0</v>
      </c>
      <c r="AP133" cm="1">
        <f t="array" ref="AP133">IFERROR(_xlfn.XLOOKUP(Tool_Austria!$F133&amp;$E$2,'Cooking methods'!$A:$A&amp;'Cooking methods'!$B:$B,'Cooking methods'!Q:Q)*$E133,"")</f>
        <v>0</v>
      </c>
      <c r="AQ133" cm="1">
        <f t="array" ref="AQ133">IFERROR(_xlfn.XLOOKUP(Tool_Austria!$F133&amp;$E$2,'Cooking methods'!$A:$A&amp;'Cooking methods'!$B:$B,'Cooking methods'!R:R)*$E133,"")</f>
        <v>0</v>
      </c>
      <c r="AR133" cm="1">
        <f t="array" ref="AR133">IFERROR(_xlfn.XLOOKUP(Tool_Austria!$G133&amp;$E$2,'Waste management'!$A:$A&amp;'Waste management'!$B:$B,'Waste management'!C:C)*$E133,"")</f>
        <v>7.8050060000000015E-3</v>
      </c>
      <c r="AS133" cm="1">
        <f t="array" ref="AS133">IFERROR(_xlfn.XLOOKUP(Tool_Austria!$G133&amp;$E$2,'Waste management'!$A:$A&amp;'Waste management'!$B:$B,'Waste management'!D:D)*$E133,"")</f>
        <v>5.3250939400000009E-11</v>
      </c>
      <c r="AT133" cm="1">
        <f t="array" ref="AT133">IFERROR(_xlfn.XLOOKUP(Tool_Austria!$G133&amp;$E$2,'Waste management'!$A:$A&amp;'Waste management'!$B:$B,'Waste management'!E:E)*$E133,"")</f>
        <v>1.4358200000000004E-4</v>
      </c>
      <c r="AU133" cm="1">
        <f t="array" ref="AU133">IFERROR(_xlfn.XLOOKUP(Tool_Austria!$G133&amp;$E$2,'Waste management'!$A:$A&amp;'Waste management'!$B:$B,'Waste management'!F:F)*$E133,"")</f>
        <v>1.6728000000000003E-5</v>
      </c>
      <c r="AV133" cm="1">
        <f t="array" ref="AV133">IFERROR(_xlfn.XLOOKUP(Tool_Austria!$G133&amp;$E$2,'Waste management'!$A:$A&amp;'Waste management'!$B:$B,'Waste management'!G:G)*$E133,"")</f>
        <v>1.6141962400000003E-9</v>
      </c>
      <c r="AW133" cm="1">
        <f t="array" ref="AW133">IFERROR(_xlfn.XLOOKUP(Tool_Austria!$G133&amp;$E$2,'Waste management'!$A:$A&amp;'Waste management'!$B:$B,'Waste management'!H:H)*$E133,"")</f>
        <v>5.2616669400000005E-11</v>
      </c>
      <c r="AX133" cm="1">
        <f t="array" ref="AX133">IFERROR(_xlfn.XLOOKUP(Tool_Austria!$G133&amp;$E$2,'Waste management'!$A:$A&amp;'Waste management'!$B:$B,'Waste management'!I:I)*$E133,"")</f>
        <v>3.7408965800000007E-11</v>
      </c>
      <c r="AY133" cm="1">
        <f t="array" ref="AY133">IFERROR(_xlfn.XLOOKUP(Tool_Austria!$G133&amp;$E$2,'Waste management'!$A:$A&amp;'Waste management'!$B:$B,'Waste management'!J:J)*$E133,"")</f>
        <v>3.0807400000000009E-4</v>
      </c>
      <c r="AZ133" cm="1">
        <f t="array" ref="AZ133">IFERROR(_xlfn.XLOOKUP(Tool_Austria!$G133&amp;$E$2,'Waste management'!$A:$A&amp;'Waste management'!$B:$B,'Waste management'!K:K)*$E133,"")</f>
        <v>7.4989114800000019E-7</v>
      </c>
      <c r="BA133" cm="1">
        <f t="array" ref="BA133">IFERROR(_xlfn.XLOOKUP(Tool_Austria!$G133&amp;$E$2,'Waste management'!$A:$A&amp;'Waste management'!$B:$B,'Waste management'!L:L)*$E133,"")</f>
        <v>1.3494115160000002E-5</v>
      </c>
      <c r="BB133" cm="1">
        <f t="array" ref="BB133">IFERROR(_xlfn.XLOOKUP(Tool_Austria!$G133&amp;$E$2,'Waste management'!$A:$A&amp;'Waste management'!$B:$B,'Waste management'!M:M)*$E133,"")</f>
        <v>1.3577560000000003E-3</v>
      </c>
      <c r="BC133" cm="1">
        <f t="array" ref="BC133">IFERROR(_xlfn.XLOOKUP(Tool_Austria!$G133&amp;$E$2,'Waste management'!$A:$A&amp;'Waste management'!$B:$B,'Waste management'!N:N)*$E133,"")</f>
        <v>1.1674945160000001</v>
      </c>
      <c r="BD133" cm="1">
        <f t="array" ref="BD133">IFERROR(_xlfn.XLOOKUP(Tool_Austria!$G133&amp;$E$2,'Waste management'!$A:$A&amp;'Waste management'!$B:$B,'Waste management'!O:O)*$E133,"")</f>
        <v>7.444099400000001E-2</v>
      </c>
      <c r="BE133" cm="1">
        <f t="array" ref="BE133">IFERROR(_xlfn.XLOOKUP(Tool_Austria!$G133&amp;$E$2,'Waste management'!$A:$A&amp;'Waste management'!$B:$B,'Waste management'!P:P)*$E133,"")</f>
        <v>1.6072820000000002E-3</v>
      </c>
      <c r="BF133" cm="1">
        <f t="array" ref="BF133">IFERROR(_xlfn.XLOOKUP(Tool_Austria!$G133&amp;$E$2,'Waste management'!$A:$A&amp;'Waste management'!$B:$B,'Waste management'!Q:Q)*$E133,"")</f>
        <v>4.6781246000000005E-2</v>
      </c>
      <c r="BG133" cm="1">
        <f t="array" ref="BG133">IFERROR(_xlfn.XLOOKUP(Tool_Austria!$G133&amp;$E$2,'Waste management'!$A:$A&amp;'Waste management'!$B:$B,'Waste management'!R:R)*$E133,"")</f>
        <v>1.5202964000000002E-8</v>
      </c>
      <c r="BH133">
        <f>IFERROR((L133+AR133+AB133)*_xlfn.XLOOKUP(Tool_Austria!BH$4,Monetization_Factors!$A:$A,Monetization_Factors!$D:$D),"")</f>
        <v>4.3776356916152254E-2</v>
      </c>
      <c r="BI133">
        <f>IFERROR((M133+AS133+AC133)*_xlfn.XLOOKUP(Tool_Austria!BI$4,Monetization_Factors!$A:$A,Monetization_Factors!$D:$D),"")</f>
        <v>1.6768444433752116E-6</v>
      </c>
      <c r="BJ133">
        <f>IFERROR((N133+AT133+AD133)*_xlfn.XLOOKUP(Tool_Austria!BJ$4,Monetization_Factors!$A:$A,Monetization_Factors!$D:$D),"")</f>
        <v>5.5219058089038097E-5</v>
      </c>
      <c r="BK133">
        <f>IFERROR((O133+AU133+AE133)*_xlfn.XLOOKUP(Tool_Austria!BK$4,Monetization_Factors!$A:$A,Monetization_Factors!$D:$D),"")</f>
        <v>1.8489666141255415E-3</v>
      </c>
      <c r="BL133">
        <f>IFERROR((P133+AV133+AF133)*_xlfn.XLOOKUP(Tool_Austria!BL$4,Monetization_Factors!$A:$A,Monetization_Factors!$D:$D),"")</f>
        <v>2.1892608686308761E-2</v>
      </c>
      <c r="BM133">
        <f>IFERROR((Q133+AW133+AG133)*_xlfn.XLOOKUP(Tool_Austria!BM$4,Monetization_Factors!$A:$A,Monetization_Factors!$D:$D),"")</f>
        <v>2.1350513861336071E-3</v>
      </c>
      <c r="BN133">
        <f>IFERROR((R133+AX133+AH133)*_xlfn.XLOOKUP(Tool_Austria!BN$4,Monetization_Factors!$A:$A,Monetization_Factors!$D:$D),"")</f>
        <v>1.4184706816844901E-3</v>
      </c>
      <c r="BO133">
        <f>IFERROR((S133+AY133+AI133)*_xlfn.XLOOKUP(Tool_Austria!BO$4,Monetization_Factors!$A:$A,Monetization_Factors!$D:$D),"")</f>
        <v>1.2589803441924886E-3</v>
      </c>
      <c r="BP133">
        <f>IFERROR((T133+AZ133+AJ133)*_xlfn.XLOOKUP(Tool_Austria!BP$4,Monetization_Factors!$A:$A,Monetization_Factors!$D:$D),"")</f>
        <v>4.6535619679196819E-4</v>
      </c>
      <c r="BQ133">
        <f>IFERROR((U133+BA133+AK133)*_xlfn.XLOOKUP(Tool_Austria!BQ$4,Monetization_Factors!$A:$A,Monetization_Factors!$D:$D),"")</f>
        <v>1.6346009618127866E-2</v>
      </c>
      <c r="BR133" t="str">
        <f>IFERROR((V133+BB133+AL133)*_xlfn.XLOOKUP(Tool_Austria!BR$4,Monetization_Factors!$A:$A,Monetization_Factors!$D:$D),"")</f>
        <v/>
      </c>
      <c r="BS133">
        <f>IFERROR((W133+BC133+AM133)*_xlfn.XLOOKUP(Tool_Austria!BS$4,Monetization_Factors!$A:$A,Monetization_Factors!$D:$D),"")</f>
        <v>6.828921749226786E-4</v>
      </c>
      <c r="BT133">
        <f>IFERROR((X133+BD133+AN133)*_xlfn.XLOOKUP(Tool_Austria!BT$4,Monetization_Factors!$A:$A,Monetization_Factors!$D:$D),"")</f>
        <v>1.7237217067073853E-2</v>
      </c>
      <c r="BU133">
        <f>IFERROR((Y133+BE133+AO133)*_xlfn.XLOOKUP(Tool_Austria!BU$4,Monetization_Factors!$A:$A,Monetization_Factors!$D:$D),"")</f>
        <v>7.0854915565526965E-4</v>
      </c>
      <c r="BV133">
        <f>IFERROR((Z133+BF133+AP133)*_xlfn.XLOOKUP(Tool_Austria!BV$4,Monetization_Factors!$A:$A,Monetization_Factors!$D:$D),"")</f>
        <v>4.7986287876710769E-3</v>
      </c>
      <c r="BW133">
        <f>IFERROR((AA133+BG133+AQ133)*_xlfn.XLOOKUP(Tool_Austria!BW$4,Monetization_Factors!$A:$A,Monetization_Factors!$D:$D),"")</f>
        <v>3.2917006602611077E-6</v>
      </c>
      <c r="BX133" s="38" t="str" cm="1">
        <f t="array" ref="BX133">IFERROR(_xlfn.IFS(I133&lt;&gt;0,I133*E133,I133="",J133*E133),"")</f>
        <v/>
      </c>
      <c r="BY133" s="38">
        <f t="shared" si="43"/>
        <v>0.11262927523203253</v>
      </c>
      <c r="BZ133" s="38">
        <f t="shared" si="44"/>
        <v>0.11262927523203253</v>
      </c>
      <c r="CA133" s="38">
        <f t="shared" si="45"/>
        <v>1.7327580804928083E-4</v>
      </c>
      <c r="CB133">
        <f t="shared" si="110"/>
        <v>0.33648012348000012</v>
      </c>
      <c r="CC133">
        <f t="shared" si="108"/>
        <v>4.1888608637400002E-8</v>
      </c>
      <c r="CD133">
        <f t="shared" si="108"/>
        <v>3.6181144540000008E-2</v>
      </c>
      <c r="CE133">
        <f t="shared" si="108"/>
        <v>1.2215094649800002E-3</v>
      </c>
      <c r="CF133">
        <f t="shared" si="108"/>
        <v>2.1930460972000002E-8</v>
      </c>
      <c r="CG133">
        <f t="shared" si="108"/>
        <v>1.0281426647600001E-8</v>
      </c>
      <c r="CH133">
        <f t="shared" si="108"/>
        <v>1.2338375688400005E-9</v>
      </c>
      <c r="CI133">
        <f t="shared" si="108"/>
        <v>2.8754382318000008E-3</v>
      </c>
      <c r="CJ133">
        <f t="shared" si="108"/>
        <v>1.9076734150800005E-4</v>
      </c>
      <c r="CK133">
        <f t="shared" si="108"/>
        <v>3.9959232203600004E-3</v>
      </c>
      <c r="CL133">
        <f t="shared" si="108"/>
        <v>1.2908554586800002E-2</v>
      </c>
      <c r="CM133">
        <f t="shared" si="108"/>
        <v>14.033166317200003</v>
      </c>
      <c r="CN133">
        <f t="shared" si="108"/>
        <v>77.410573652000011</v>
      </c>
      <c r="CO133">
        <f t="shared" si="108"/>
        <v>0.11149603156400002</v>
      </c>
      <c r="CP133">
        <f t="shared" si="108"/>
        <v>2.9060050274000004</v>
      </c>
      <c r="CQ133">
        <f t="shared" si="108"/>
        <v>1.5756400122000002E-6</v>
      </c>
      <c r="CR133">
        <f t="shared" si="111"/>
        <v>5.1766172843076936E-4</v>
      </c>
      <c r="CS133">
        <f t="shared" si="109"/>
        <v>6.4444013288307698E-11</v>
      </c>
      <c r="CT133">
        <f t="shared" si="109"/>
        <v>5.5663299292307706E-5</v>
      </c>
      <c r="CU133">
        <f t="shared" si="109"/>
        <v>1.8792453307384618E-6</v>
      </c>
      <c r="CV133">
        <f t="shared" si="109"/>
        <v>3.3739170726153849E-11</v>
      </c>
      <c r="CW133">
        <f t="shared" si="109"/>
        <v>1.5817579457846154E-11</v>
      </c>
      <c r="CX133">
        <f t="shared" si="109"/>
        <v>1.8982116443692313E-12</v>
      </c>
      <c r="CY133">
        <f t="shared" si="109"/>
        <v>4.4237511258461549E-6</v>
      </c>
      <c r="CZ133">
        <f t="shared" si="109"/>
        <v>2.9348821770461543E-7</v>
      </c>
      <c r="DA133">
        <f t="shared" si="109"/>
        <v>6.1475741851692313E-6</v>
      </c>
      <c r="DB133">
        <f t="shared" si="109"/>
        <v>1.9859314748923079E-5</v>
      </c>
      <c r="DC133">
        <f t="shared" si="109"/>
        <v>2.1589486641846158E-2</v>
      </c>
      <c r="DD133">
        <f t="shared" si="109"/>
        <v>0.11909319023384617</v>
      </c>
      <c r="DE133">
        <f t="shared" si="109"/>
        <v>1.7153235625230772E-4</v>
      </c>
      <c r="DF133">
        <f t="shared" si="109"/>
        <v>4.4707769652307695E-3</v>
      </c>
      <c r="DG133">
        <f t="shared" si="109"/>
        <v>2.4240615572307696E-9</v>
      </c>
      <c r="DH133" s="5">
        <f>IFERROR(((((L133+AB133)*(1/$H133))+AR133)/$F$2)/($B$2*('CAR.CAP_per person'!B$2)/(_xlfn.XLOOKUP($E$2,EU_countries_GDP!$A$2:$A$29,EU_countries_GDP!$E$2:$E$29))),"")</f>
        <v>1.3429232208141437E-2</v>
      </c>
      <c r="DI133" s="5">
        <f>IFERROR(((((M133+AC133)*(1/$H133))+AS133)/$F$2)/($B$2*('CAR.CAP_per person'!C$2)/(_xlfn.XLOOKUP($E$2,EU_countries_GDP!$A$2:$A$29,EU_countries_GDP!$E$2:$E$29))),"")</f>
        <v>2.1318897346432469E-5</v>
      </c>
      <c r="DJ133" s="5">
        <f>IFERROR(((((N133+AD133)*(1/$H133))+AT133)/$F$2)/($B$2*('CAR.CAP_per person'!D$2)/(_xlfn.XLOOKUP($E$2,EU_countries_GDP!$A$2:$A$29,EU_countries_GDP!$E$2:$E$29))),"")</f>
        <v>1.8826601150925902E-5</v>
      </c>
      <c r="DK133" s="5">
        <f>IFERROR(((((O133+AE133)*(1/$H133))+AU133)/$F$2)/($B$2*('CAR.CAP_per person'!E$2)/(_xlfn.XLOOKUP($E$2,EU_countries_GDP!$A$2:$A$29,EU_countries_GDP!$E$2:$E$29))),"")</f>
        <v>8.2014015147024966E-4</v>
      </c>
      <c r="DL133" s="5">
        <f>IFERROR(((((P133+AF133)*(1/$H133))+AV133)/$F$2)/($B$2*('CAR.CAP_per person'!F$2)/(_xlfn.XLOOKUP($E$2,EU_countries_GDP!$A$2:$A$29,EU_countries_GDP!$E$2:$E$29))),"")</f>
        <v>1.1281259740419099E-2</v>
      </c>
      <c r="DM133" s="5">
        <f>IFERROR(((((Q133+AG133)*(1/$H133))+AW133)/$F$2)/($B$2*('CAR.CAP_per person'!G$2)/(_xlfn.XLOOKUP($E$2,EU_countries_GDP!$A$2:$A$29,EU_countries_GDP!$E$2:$E$29))),"")</f>
        <v>2.9313111945354054E-3</v>
      </c>
      <c r="DN133" s="5">
        <f>IFERROR(((((R133+AH133)*(1/$H133))+AX133)/$F$2)/($B$2*('CAR.CAP_per person'!H$2)/(_xlfn.XLOOKUP($E$2,EU_countries_GDP!$A$2:$A$29,EU_countries_GDP!$E$2:$E$29))),"")</f>
        <v>8.1535420189597483E-5</v>
      </c>
      <c r="DO133" s="5">
        <f>IFERROR(((((S133+AI133)*(1/$H133))+AY133)/$F$2)/($B$2*('CAR.CAP_per person'!I$2)/(_xlfn.XLOOKUP($E$2,EU_countries_GDP!$A$2:$A$29,EU_countries_GDP!$E$2:$E$29))),"")</f>
        <v>7.5033455645844623E-4</v>
      </c>
      <c r="DP133" s="5">
        <f>IFERROR(((((T133+AJ133)*(1/$H133))+AZ133)/$F$2)/($B$2*('CAR.CAP_per person'!J$2)/(_xlfn.XLOOKUP($E$2,EU_countries_GDP!$A$2:$A$29,EU_countries_GDP!$E$2:$E$29))),"")</f>
        <v>9.0048514216294253E-3</v>
      </c>
      <c r="DQ133" s="5">
        <f>IFERROR(((((U133+AK133)*(1/$H133))+BA133)/$F$2)/($B$2*('CAR.CAP_per person'!K$2)/(_xlfn.XLOOKUP($E$2,EU_countries_GDP!$A$2:$A$29,EU_countries_GDP!$E$2:$E$29))),"")</f>
        <v>5.4648412516081447E-3</v>
      </c>
      <c r="DR133" s="5">
        <f>IFERROR(((((V133+AL133)*(1/$H133))+BB133)/$F$2)/($B$2*('CAR.CAP_per person'!L$2)/(_xlfn.XLOOKUP($E$2,EU_countries_GDP!$A$2:$A$29,EU_countries_GDP!$E$2:$E$29))),"")</f>
        <v>5.5114703265256911E-4</v>
      </c>
      <c r="DS133" s="5">
        <f>IFERROR(((((W133+AM133)*(1/$H133))+BC133)/$F$2)/($B$2*('CAR.CAP_per person'!M$2)/(_xlfn.XLOOKUP($E$2,EU_countries_GDP!$A$2:$A$29,EU_countries_GDP!$E$2:$E$29))),"")</f>
        <v>2.8256848805174255E-2</v>
      </c>
      <c r="DT133" s="5">
        <f>IFERROR(((((X133+AN133)*(1/$H133))+BD133)/$F$2)/($B$2*('CAR.CAP_per person'!N$2)/(_xlfn.XLOOKUP($E$2,EU_countries_GDP!$A$2:$A$29,EU_countries_GDP!$E$2:$E$29))),"")</f>
        <v>1.6703419352534443</v>
      </c>
      <c r="DU133" s="5">
        <f>IFERROR(((((Y133+AO133)*(1/$H133))+BE133)/$F$2)/($B$2*('CAR.CAP_per person'!O$2)/(_xlfn.XLOOKUP($E$2,EU_countries_GDP!$A$2:$A$29,EU_countries_GDP!$E$2:$E$29))),"")</f>
        <v>1.6731420664408724E-4</v>
      </c>
      <c r="DV133" s="5">
        <f>IFERROR(((((Z133+AP133)*(1/$H133))+BF133)/$F$2)/($B$2*('CAR.CAP_per person'!P$2)/(_xlfn.XLOOKUP($E$2,EU_countries_GDP!$A$2:$A$29,EU_countries_GDP!$E$2:$E$29))),"")</f>
        <v>3.5371627544151471E-3</v>
      </c>
      <c r="DW133" s="5">
        <f>IFERROR(((((AA133+AQ133)*(1/$H133))+BG133)/$F$2)/($B$2*('CAR.CAP_per person'!Q$2)/(_xlfn.XLOOKUP($E$2,EU_countries_GDP!$A$2:$A$29,EU_countries_GDP!$E$2:$E$29))),"")</f>
        <v>1.9596558217764839E-3</v>
      </c>
    </row>
    <row r="134" spans="1:127">
      <c r="A134" t="s">
        <v>176</v>
      </c>
      <c r="B134" t="str">
        <f>_xlfn.XLOOKUP(D134,Table5[Ingredient],Table5[Category],"",FALSE)</f>
        <v>Dairy products</v>
      </c>
      <c r="C134" s="33" t="s">
        <v>229</v>
      </c>
      <c r="D134" s="33" t="s">
        <v>192</v>
      </c>
      <c r="E134" s="33">
        <v>2.0869999999999997</v>
      </c>
      <c r="F134" s="33" t="s">
        <v>189</v>
      </c>
      <c r="G134" s="33" t="s">
        <v>180</v>
      </c>
      <c r="H134" s="91">
        <f>Dataset_AT!S13</f>
        <v>0.21968421052631576</v>
      </c>
      <c r="I134" s="33"/>
      <c r="J134" s="37" t="str">
        <f>IFERROR(INDEX('AveragePrices&amp;Codes'!G:AG, MATCH($D134, 'AveragePrices&amp;Codes'!$A:$A, 0), MATCH(Tool_Austria!$E$2, 'AveragePrices&amp;Codes'!$G$1:$AG$1, 0)),"")</f>
        <v/>
      </c>
      <c r="K134" s="37">
        <f>IFERROR(E134/(_xlfn.XLOOKUP(A134,Dataset_AT!$V$2:$V$9,Dataset_AT!$W$2:$W$9)),"")</f>
        <v>3.1149253731343279E-2</v>
      </c>
      <c r="L134">
        <f>IFERROR(IF($F134="Raw",_xlfn.XLOOKUP(_xlfn.XLOOKUP(Tool_Austria!$D134,'AveragePrices&amp;Codes'!$A:$A,'AveragePrices&amp;Codes'!$B:$B),AGRIBALYSE_Raw!$B:$B,AGRIBALYSE_Raw!O:O)*$E134,_xlfn.XLOOKUP(_xlfn.XLOOKUP(Tool_Austria!$D134,'AveragePrices&amp;Codes'!$A:$A,'AveragePrices&amp;Codes'!$B:$B),AGRIBALYSE_Cooked!$C:$C,AGRIBALYSE_Cooked!P:P)*$E134),"")</f>
        <v>3.9486972888999996</v>
      </c>
      <c r="M134">
        <f>IFERROR(IF($F134="Raw",_xlfn.XLOOKUP(_xlfn.XLOOKUP(Tool_Austria!$D134,'AveragePrices&amp;Codes'!$A:$A,'AveragePrices&amp;Codes'!$B:$B),AGRIBALYSE_Raw!$B:$B,AGRIBALYSE_Raw!P:P)*$E134,_xlfn.XLOOKUP(_xlfn.XLOOKUP(Tool_Austria!$D134,'AveragePrices&amp;Codes'!$A:$A,'AveragePrices&amp;Codes'!$B:$B),AGRIBALYSE_Cooked!$C:$C,AGRIBALYSE_Cooked!Q:Q)*$E134),"")</f>
        <v>1.0427189193799998E-7</v>
      </c>
      <c r="N134">
        <f>IFERROR(IF($F134="Raw",_xlfn.XLOOKUP(_xlfn.XLOOKUP(Tool_Austria!$D134,'AveragePrices&amp;Codes'!$A:$A,'AveragePrices&amp;Codes'!$B:$B),AGRIBALYSE_Raw!$B:$B,AGRIBALYSE_Raw!Q:Q)*$E134,_xlfn.XLOOKUP(_xlfn.XLOOKUP(Tool_Austria!$D134,'AveragePrices&amp;Codes'!$A:$A,'AveragePrices&amp;Codes'!$B:$B),AGRIBALYSE_Cooked!$C:$C,AGRIBALYSE_Cooked!R:R)*$E134),"")</f>
        <v>1.3580566261699998</v>
      </c>
      <c r="O134">
        <f>IFERROR(IF($F134="Raw",_xlfn.XLOOKUP(_xlfn.XLOOKUP(Tool_Austria!$D134,'AveragePrices&amp;Codes'!$A:$A,'AveragePrices&amp;Codes'!$B:$B),AGRIBALYSE_Raw!$B:$B,AGRIBALYSE_Raw!R:R)*$E134,_xlfn.XLOOKUP(_xlfn.XLOOKUP(Tool_Austria!$D134,'AveragePrices&amp;Codes'!$A:$A,'AveragePrices&amp;Codes'!$B:$B),AGRIBALYSE_Cooked!$C:$C,AGRIBALYSE_Cooked!S:S)*$E134),"")</f>
        <v>9.0006597880999979E-3</v>
      </c>
      <c r="P134">
        <f>IFERROR(IF($F134="Raw",_xlfn.XLOOKUP(_xlfn.XLOOKUP(Tool_Austria!$D134,'AveragePrices&amp;Codes'!$A:$A,'AveragePrices&amp;Codes'!$B:$B),AGRIBALYSE_Raw!$B:$B,AGRIBALYSE_Raw!S:S)*$E134,_xlfn.XLOOKUP(_xlfn.XLOOKUP(Tool_Austria!$D134,'AveragePrices&amp;Codes'!$A:$A,'AveragePrices&amp;Codes'!$B:$B),AGRIBALYSE_Cooked!$C:$C,AGRIBALYSE_Cooked!T:T)*$E134),"")</f>
        <v>2.8626596374999998E-7</v>
      </c>
      <c r="Q134">
        <f>IFERROR(IF($F134="Raw",_xlfn.XLOOKUP(_xlfn.XLOOKUP(Tool_Austria!$D134,'AveragePrices&amp;Codes'!$A:$A,'AveragePrices&amp;Codes'!$B:$B),AGRIBALYSE_Raw!$B:$B,AGRIBALYSE_Raw!T:T)*$E134,_xlfn.XLOOKUP(_xlfn.XLOOKUP(Tool_Austria!$D134,'AveragePrices&amp;Codes'!$A:$A,'AveragePrices&amp;Codes'!$B:$B),AGRIBALYSE_Cooked!$C:$C,AGRIBALYSE_Cooked!U:U)*$E134),"")</f>
        <v>4.7502595181999996E-8</v>
      </c>
      <c r="R134">
        <f>IFERROR(IF($F134="Raw",_xlfn.XLOOKUP(_xlfn.XLOOKUP(Tool_Austria!$D134,'AveragePrices&amp;Codes'!$A:$A,'AveragePrices&amp;Codes'!$B:$B),AGRIBALYSE_Raw!$B:$B,AGRIBALYSE_Raw!U:U)*$E134,_xlfn.XLOOKUP(_xlfn.XLOOKUP(Tool_Austria!$D134,'AveragePrices&amp;Codes'!$A:$A,'AveragePrices&amp;Codes'!$B:$B),AGRIBALYSE_Cooked!$C:$C,AGRIBALYSE_Cooked!V:V)*$E134),"")</f>
        <v>1.7967691119099997E-9</v>
      </c>
      <c r="S134">
        <f>IFERROR(IF($F134="Raw",_xlfn.XLOOKUP(_xlfn.XLOOKUP(Tool_Austria!$D134,'AveragePrices&amp;Codes'!$A:$A,'AveragePrices&amp;Codes'!$B:$B),AGRIBALYSE_Raw!$B:$B,AGRIBALYSE_Raw!V:V)*$E134,_xlfn.XLOOKUP(_xlfn.XLOOKUP(Tool_Austria!$D134,'AveragePrices&amp;Codes'!$A:$A,'AveragePrices&amp;Codes'!$B:$B),AGRIBALYSE_Cooked!$C:$C,AGRIBALYSE_Cooked!W:W)*$E134),"")</f>
        <v>3.5701808119999991E-2</v>
      </c>
      <c r="T134">
        <f>IFERROR(IF($F134="Raw",_xlfn.XLOOKUP(_xlfn.XLOOKUP(Tool_Austria!$D134,'AveragePrices&amp;Codes'!$A:$A,'AveragePrices&amp;Codes'!$B:$B),AGRIBALYSE_Raw!$B:$B,AGRIBALYSE_Raw!W:W)*$E134,_xlfn.XLOOKUP(_xlfn.XLOOKUP(Tool_Austria!$D134,'AveragePrices&amp;Codes'!$A:$A,'AveragePrices&amp;Codes'!$B:$B),AGRIBALYSE_Cooked!$C:$C,AGRIBALYSE_Cooked!X:X)*$E134),"")</f>
        <v>4.4038235704999993E-4</v>
      </c>
      <c r="U134">
        <f>IFERROR(IF($F134="Raw",_xlfn.XLOOKUP(_xlfn.XLOOKUP(Tool_Austria!$D134,'AveragePrices&amp;Codes'!$A:$A,'AveragePrices&amp;Codes'!$B:$B),AGRIBALYSE_Raw!$B:$B,AGRIBALYSE_Raw!X:X)*$E134,_xlfn.XLOOKUP(_xlfn.XLOOKUP(Tool_Austria!$D134,'AveragePrices&amp;Codes'!$A:$A,'AveragePrices&amp;Codes'!$B:$B),AGRIBALYSE_Cooked!$C:$C,AGRIBALYSE_Cooked!Y:Y)*$E134),"")</f>
        <v>1.1157772135699998E-2</v>
      </c>
      <c r="V134">
        <f>IFERROR(IF($F134="Raw",_xlfn.XLOOKUP(_xlfn.XLOOKUP(Tool_Austria!$D134,'AveragePrices&amp;Codes'!$A:$A,'AveragePrices&amp;Codes'!$B:$B),AGRIBALYSE_Raw!$B:$B,AGRIBALYSE_Raw!Y:Y)*$E134,_xlfn.XLOOKUP(_xlfn.XLOOKUP(Tool_Austria!$D134,'AveragePrices&amp;Codes'!$A:$A,'AveragePrices&amp;Codes'!$B:$B),AGRIBALYSE_Cooked!$C:$C,AGRIBALYSE_Cooked!Z:Z)*$E134),"")</f>
        <v>0.14663655190799998</v>
      </c>
      <c r="W134">
        <f>IFERROR(IF($F134="Raw",_xlfn.XLOOKUP(_xlfn.XLOOKUP(Tool_Austria!$D134,'AveragePrices&amp;Codes'!$A:$A,'AveragePrices&amp;Codes'!$B:$B),AGRIBALYSE_Raw!$B:$B,AGRIBALYSE_Raw!Z:Z)*$E134,_xlfn.XLOOKUP(_xlfn.XLOOKUP(Tool_Austria!$D134,'AveragePrices&amp;Codes'!$A:$A,'AveragePrices&amp;Codes'!$B:$B),AGRIBALYSE_Cooked!$C:$C,AGRIBALYSE_Cooked!AA:AA)*$E134),"")</f>
        <v>37.106887757099997</v>
      </c>
      <c r="X134">
        <f>IFERROR(IF($F134="Raw",_xlfn.XLOOKUP(_xlfn.XLOOKUP(Tool_Austria!$D134,'AveragePrices&amp;Codes'!$A:$A,'AveragePrices&amp;Codes'!$B:$B),AGRIBALYSE_Raw!$B:$B,AGRIBALYSE_Raw!AA:AA)*$E134,_xlfn.XLOOKUP(_xlfn.XLOOKUP(Tool_Austria!$D134,'AveragePrices&amp;Codes'!$A:$A,'AveragePrices&amp;Codes'!$B:$B),AGRIBALYSE_Cooked!$C:$C,AGRIBALYSE_Cooked!AB:AB)*$E134),"")</f>
        <v>137.15266667899999</v>
      </c>
      <c r="Y134">
        <f>IFERROR(IF($F134="Raw",_xlfn.XLOOKUP(_xlfn.XLOOKUP(Tool_Austria!$D134,'AveragePrices&amp;Codes'!$A:$A,'AveragePrices&amp;Codes'!$B:$B),AGRIBALYSE_Raw!$B:$B,AGRIBALYSE_Raw!AB:AB)*$E134,_xlfn.XLOOKUP(_xlfn.XLOOKUP(Tool_Austria!$D134,'AveragePrices&amp;Codes'!$A:$A,'AveragePrices&amp;Codes'!$B:$B),AGRIBALYSE_Cooked!$C:$C,AGRIBALYSE_Cooked!AC:AC)*$E134),"")</f>
        <v>0.71334083660999992</v>
      </c>
      <c r="Z134">
        <f>IFERROR(IF($F134="Raw",_xlfn.XLOOKUP(_xlfn.XLOOKUP(Tool_Austria!$D134,'AveragePrices&amp;Codes'!$A:$A,'AveragePrices&amp;Codes'!$B:$B),AGRIBALYSE_Raw!$B:$B,AGRIBALYSE_Raw!AC:AC)*$E134,_xlfn.XLOOKUP(_xlfn.XLOOKUP(Tool_Austria!$D134,'AveragePrices&amp;Codes'!$A:$A,'AveragePrices&amp;Codes'!$B:$B),AGRIBALYSE_Cooked!$C:$C,AGRIBALYSE_Cooked!AD:AD)*$E134),"")</f>
        <v>52.405776285999991</v>
      </c>
      <c r="AA134">
        <f>IFERROR(IF($F134="Raw",_xlfn.XLOOKUP(_xlfn.XLOOKUP(Tool_Austria!$D134,'AveragePrices&amp;Codes'!$A:$A,'AveragePrices&amp;Codes'!$B:$B),AGRIBALYSE_Raw!$B:$B,AGRIBALYSE_Raw!AD:AD)*$E134,_xlfn.XLOOKUP(_xlfn.XLOOKUP(Tool_Austria!$D134,'AveragePrices&amp;Codes'!$A:$A,'AveragePrices&amp;Codes'!$B:$B),AGRIBALYSE_Cooked!$C:$C,AGRIBALYSE_Cooked!AE:AE)*$E134),"")</f>
        <v>1.1884170851299999E-5</v>
      </c>
      <c r="AB134" cm="1">
        <f t="array" ref="AB134">IFERROR(_xlfn.XLOOKUP(Tool_Austria!$F134&amp;$E$2,'Cooking methods'!$A:$A&amp;'Cooking methods'!$B:$B,'Cooking methods'!C:C)*$E134,"")</f>
        <v>0</v>
      </c>
      <c r="AC134" cm="1">
        <f t="array" ref="AC134">IFERROR(_xlfn.XLOOKUP(Tool_Austria!$F134&amp;$E$2,'Cooking methods'!$A:$A&amp;'Cooking methods'!$B:$B,'Cooking methods'!D:D)*$E134,"")</f>
        <v>0</v>
      </c>
      <c r="AD134" cm="1">
        <f t="array" ref="AD134">IFERROR(_xlfn.XLOOKUP(Tool_Austria!$F134&amp;$E$2,'Cooking methods'!$A:$A&amp;'Cooking methods'!$B:$B,'Cooking methods'!E:E)*$E134,"")</f>
        <v>0</v>
      </c>
      <c r="AE134" cm="1">
        <f t="array" ref="AE134">IFERROR(_xlfn.XLOOKUP(Tool_Austria!$F134&amp;$E$2,'Cooking methods'!$A:$A&amp;'Cooking methods'!$B:$B,'Cooking methods'!F:F)*$E134,"")</f>
        <v>0</v>
      </c>
      <c r="AF134" cm="1">
        <f t="array" ref="AF134">IFERROR(_xlfn.XLOOKUP(Tool_Austria!$F134&amp;$E$2,'Cooking methods'!$A:$A&amp;'Cooking methods'!$B:$B,'Cooking methods'!G:G)*$E134,"")</f>
        <v>0</v>
      </c>
      <c r="AG134" cm="1">
        <f t="array" ref="AG134">IFERROR(_xlfn.XLOOKUP(Tool_Austria!$F134&amp;$E$2,'Cooking methods'!$A:$A&amp;'Cooking methods'!$B:$B,'Cooking methods'!H:H)*$E134,"")</f>
        <v>0</v>
      </c>
      <c r="AH134" cm="1">
        <f t="array" ref="AH134">IFERROR(_xlfn.XLOOKUP(Tool_Austria!$F134&amp;$E$2,'Cooking methods'!$A:$A&amp;'Cooking methods'!$B:$B,'Cooking methods'!I:I)*$E134,"")</f>
        <v>0</v>
      </c>
      <c r="AI134" cm="1">
        <f t="array" ref="AI134">IFERROR(_xlfn.XLOOKUP(Tool_Austria!$F134&amp;$E$2,'Cooking methods'!$A:$A&amp;'Cooking methods'!$B:$B,'Cooking methods'!J:J)*$E134,"")</f>
        <v>0</v>
      </c>
      <c r="AJ134" cm="1">
        <f t="array" ref="AJ134">IFERROR(_xlfn.XLOOKUP(Tool_Austria!$F134&amp;$E$2,'Cooking methods'!$A:$A&amp;'Cooking methods'!$B:$B,'Cooking methods'!K:K)*$E134,"")</f>
        <v>0</v>
      </c>
      <c r="AK134" cm="1">
        <f t="array" ref="AK134">IFERROR(_xlfn.XLOOKUP(Tool_Austria!$F134&amp;$E$2,'Cooking methods'!$A:$A&amp;'Cooking methods'!$B:$B,'Cooking methods'!L:L)*$E134,"")</f>
        <v>0</v>
      </c>
      <c r="AL134" cm="1">
        <f t="array" ref="AL134">IFERROR(_xlfn.XLOOKUP(Tool_Austria!$F134&amp;$E$2,'Cooking methods'!$A:$A&amp;'Cooking methods'!$B:$B,'Cooking methods'!M:M)*$E134,"")</f>
        <v>0</v>
      </c>
      <c r="AM134" cm="1">
        <f t="array" ref="AM134">IFERROR(_xlfn.XLOOKUP(Tool_Austria!$F134&amp;$E$2,'Cooking methods'!$A:$A&amp;'Cooking methods'!$B:$B,'Cooking methods'!N:N)*$E134,"")</f>
        <v>0</v>
      </c>
      <c r="AN134" cm="1">
        <f t="array" ref="AN134">IFERROR(_xlfn.XLOOKUP(Tool_Austria!$F134&amp;$E$2,'Cooking methods'!$A:$A&amp;'Cooking methods'!$B:$B,'Cooking methods'!O:O)*$E134,"")</f>
        <v>0</v>
      </c>
      <c r="AO134" cm="1">
        <f t="array" ref="AO134">IFERROR(_xlfn.XLOOKUP(Tool_Austria!$F134&amp;$E$2,'Cooking methods'!$A:$A&amp;'Cooking methods'!$B:$B,'Cooking methods'!P:P)*$E134,"")</f>
        <v>0</v>
      </c>
      <c r="AP134" cm="1">
        <f t="array" ref="AP134">IFERROR(_xlfn.XLOOKUP(Tool_Austria!$F134&amp;$E$2,'Cooking methods'!$A:$A&amp;'Cooking methods'!$B:$B,'Cooking methods'!Q:Q)*$E134,"")</f>
        <v>0</v>
      </c>
      <c r="AQ134" cm="1">
        <f t="array" ref="AQ134">IFERROR(_xlfn.XLOOKUP(Tool_Austria!$F134&amp;$E$2,'Cooking methods'!$A:$A&amp;'Cooking methods'!$B:$B,'Cooking methods'!R:R)*$E134,"")</f>
        <v>0</v>
      </c>
      <c r="AR134" cm="1">
        <f t="array" ref="AR134">IFERROR(_xlfn.XLOOKUP(Tool_Austria!$G134&amp;$E$2,'Waste management'!$A:$A&amp;'Waste management'!$B:$B,'Waste management'!C:C)*$E134,"")</f>
        <v>0.11685112999999998</v>
      </c>
      <c r="AS134" cm="1">
        <f t="array" ref="AS134">IFERROR(_xlfn.XLOOKUP(Tool_Austria!$G134&amp;$E$2,'Waste management'!$A:$A&amp;'Waste management'!$B:$B,'Waste management'!D:D)*$E134,"")</f>
        <v>7.9723608699999985E-10</v>
      </c>
      <c r="AT134" cm="1">
        <f t="array" ref="AT134">IFERROR(_xlfn.XLOOKUP(Tool_Austria!$G134&amp;$E$2,'Waste management'!$A:$A&amp;'Waste management'!$B:$B,'Waste management'!E:E)*$E134,"")</f>
        <v>2.1496100000000001E-3</v>
      </c>
      <c r="AU134" cm="1">
        <f t="array" ref="AU134">IFERROR(_xlfn.XLOOKUP(Tool_Austria!$G134&amp;$E$2,'Waste management'!$A:$A&amp;'Waste management'!$B:$B,'Waste management'!F:F)*$E134,"")</f>
        <v>2.5043999999999999E-4</v>
      </c>
      <c r="AV134" cm="1">
        <f t="array" ref="AV134">IFERROR(_xlfn.XLOOKUP(Tool_Austria!$G134&amp;$E$2,'Waste management'!$A:$A&amp;'Waste management'!$B:$B,'Waste management'!G:G)*$E134,"")</f>
        <v>2.4166625199999997E-8</v>
      </c>
      <c r="AW134" cm="1">
        <f t="array" ref="AW134">IFERROR(_xlfn.XLOOKUP(Tool_Austria!$G134&amp;$E$2,'Waste management'!$A:$A&amp;'Waste management'!$B:$B,'Waste management'!H:H)*$E134,"")</f>
        <v>7.8774023699999991E-10</v>
      </c>
      <c r="AX134" cm="1">
        <f t="array" ref="AX134">IFERROR(_xlfn.XLOOKUP(Tool_Austria!$G134&amp;$E$2,'Waste management'!$A:$A&amp;'Waste management'!$B:$B,'Waste management'!I:I)*$E134,"")</f>
        <v>5.6006105899999995E-10</v>
      </c>
      <c r="AY134" cm="1">
        <f t="array" ref="AY134">IFERROR(_xlfn.XLOOKUP(Tool_Austria!$G134&amp;$E$2,'Waste management'!$A:$A&amp;'Waste management'!$B:$B,'Waste management'!J:J)*$E134,"")</f>
        <v>4.6122699999999999E-3</v>
      </c>
      <c r="AZ134" cm="1">
        <f t="array" ref="AZ134">IFERROR(_xlfn.XLOOKUP(Tool_Austria!$G134&amp;$E$2,'Waste management'!$A:$A&amp;'Waste management'!$B:$B,'Waste management'!K:K)*$E134,"")</f>
        <v>1.1226849539999999E-5</v>
      </c>
      <c r="BA134" cm="1">
        <f t="array" ref="BA134">IFERROR(_xlfn.XLOOKUP(Tool_Austria!$G134&amp;$E$2,'Waste management'!$A:$A&amp;'Waste management'!$B:$B,'Waste management'!L:L)*$E134,"")</f>
        <v>2.0202452179999997E-4</v>
      </c>
      <c r="BB134" cm="1">
        <f t="array" ref="BB134">IFERROR(_xlfn.XLOOKUP(Tool_Austria!$G134&amp;$E$2,'Waste management'!$A:$A&amp;'Waste management'!$B:$B,'Waste management'!M:M)*$E134,"")</f>
        <v>2.0327379999999999E-2</v>
      </c>
      <c r="BC134" cm="1">
        <f t="array" ref="BC134">IFERROR(_xlfn.XLOOKUP(Tool_Austria!$G134&amp;$E$2,'Waste management'!$A:$A&amp;'Waste management'!$B:$B,'Waste management'!N:N)*$E134,"")</f>
        <v>17.478917179999996</v>
      </c>
      <c r="BD134" cm="1">
        <f t="array" ref="BD134">IFERROR(_xlfn.XLOOKUP(Tool_Austria!$G134&amp;$E$2,'Waste management'!$A:$A&amp;'Waste management'!$B:$B,'Waste management'!O:O)*$E134,"")</f>
        <v>1.1144788699999999</v>
      </c>
      <c r="BE134" cm="1">
        <f t="array" ref="BE134">IFERROR(_xlfn.XLOOKUP(Tool_Austria!$G134&amp;$E$2,'Waste management'!$A:$A&amp;'Waste management'!$B:$B,'Waste management'!P:P)*$E134,"")</f>
        <v>2.4063109999999999E-2</v>
      </c>
      <c r="BF134" cm="1">
        <f t="array" ref="BF134">IFERROR(_xlfn.XLOOKUP(Tool_Austria!$G134&amp;$E$2,'Waste management'!$A:$A&amp;'Waste management'!$B:$B,'Waste management'!Q:Q)*$E134,"")</f>
        <v>0.70037632999999988</v>
      </c>
      <c r="BG134" cm="1">
        <f t="array" ref="BG134">IFERROR(_xlfn.XLOOKUP(Tool_Austria!$G134&amp;$E$2,'Waste management'!$A:$A&amp;'Waste management'!$B:$B,'Waste management'!R:R)*$E134,"")</f>
        <v>2.2760821999999996E-7</v>
      </c>
      <c r="BH134">
        <f>IFERROR((L134+AR134+AB134)*_xlfn.XLOOKUP(Tool_Austria!BH$4,Monetization_Factors!$A:$A,Monetization_Factors!$D:$D),"")</f>
        <v>0.52893138769976533</v>
      </c>
      <c r="BI134">
        <f>IFERROR((M134+AS134+AC134)*_xlfn.XLOOKUP(Tool_Austria!BI$4,Monetization_Factors!$A:$A,Monetization_Factors!$D:$D),"")</f>
        <v>4.206026154368244E-6</v>
      </c>
      <c r="BJ134">
        <f>IFERROR((N134+AT134+AD134)*_xlfn.XLOOKUP(Tool_Austria!BJ$4,Monetization_Factors!$A:$A,Monetization_Factors!$D:$D),"")</f>
        <v>2.0759240240481092E-3</v>
      </c>
      <c r="BK134">
        <f>IFERROR((O134+AU134+AE134)*_xlfn.XLOOKUP(Tool_Austria!BK$4,Monetization_Factors!$A:$A,Monetization_Factors!$D:$D),"")</f>
        <v>1.4003145405361902E-2</v>
      </c>
      <c r="BL134">
        <f>IFERROR((P134+AV134+AF134)*_xlfn.XLOOKUP(Tool_Austria!BL$4,Monetization_Factors!$A:$A,Monetization_Factors!$D:$D),"")</f>
        <v>0.30989677791256626</v>
      </c>
      <c r="BM134">
        <f>IFERROR((Q134+AW134+AG134)*_xlfn.XLOOKUP(Tool_Austria!BM$4,Monetization_Factors!$A:$A,Monetization_Factors!$D:$D),"")</f>
        <v>1.0028019564508588E-2</v>
      </c>
      <c r="BN134">
        <f>IFERROR((R134+AX134+AH134)*_xlfn.XLOOKUP(Tool_Austria!BN$4,Monetization_Factors!$A:$A,Monetization_Factors!$D:$D),"")</f>
        <v>2.7095094067271031E-3</v>
      </c>
      <c r="BO134">
        <f>IFERROR((S134+AY134+AI134)*_xlfn.XLOOKUP(Tool_Austria!BO$4,Monetization_Factors!$A:$A,Monetization_Factors!$D:$D),"")</f>
        <v>1.7651094496141717E-2</v>
      </c>
      <c r="BP134">
        <f>IFERROR((T134+AZ134+AJ134)*_xlfn.XLOOKUP(Tool_Austria!BP$4,Monetization_Factors!$A:$A,Monetization_Factors!$D:$D),"")</f>
        <v>1.1016515780618947E-3</v>
      </c>
      <c r="BQ134">
        <f>IFERROR((U134+BA134+AK134)*_xlfn.XLOOKUP(Tool_Austria!BQ$4,Monetization_Factors!$A:$A,Monetization_Factors!$D:$D),"")</f>
        <v>4.646919752545766E-2</v>
      </c>
      <c r="BR134" t="str">
        <f>IFERROR((V134+BB134+AL134)*_xlfn.XLOOKUP(Tool_Austria!BR$4,Monetization_Factors!$A:$A,Monetization_Factors!$D:$D),"")</f>
        <v/>
      </c>
      <c r="BS134">
        <f>IFERROR((W134+BC134+AM134)*_xlfn.XLOOKUP(Tool_Austria!BS$4,Monetization_Factors!$A:$A,Monetization_Factors!$D:$D),"")</f>
        <v>2.6562942539712533E-3</v>
      </c>
      <c r="BT134">
        <f>IFERROR((X134+BD134+AN134)*_xlfn.XLOOKUP(Tool_Austria!BT$4,Monetization_Factors!$A:$A,Monetization_Factors!$D:$D),"")</f>
        <v>3.0788310803471615E-2</v>
      </c>
      <c r="BU134">
        <f>IFERROR((Y134+BE134+AO134)*_xlfn.XLOOKUP(Tool_Austria!BU$4,Monetization_Factors!$A:$A,Monetization_Factors!$D:$D),"")</f>
        <v>4.686148344638306E-3</v>
      </c>
      <c r="BV134">
        <f>IFERROR((Z134+BF134+AP134)*_xlfn.XLOOKUP(Tool_Austria!BV$4,Monetization_Factors!$A:$A,Monetization_Factors!$D:$D),"")</f>
        <v>8.7693142421571557E-2</v>
      </c>
      <c r="BW134">
        <f>IFERROR((AA134+BG134+AQ134)*_xlfn.XLOOKUP(Tool_Austria!BW$4,Monetization_Factors!$A:$A,Monetization_Factors!$D:$D),"")</f>
        <v>2.5302956803101466E-5</v>
      </c>
      <c r="BX134" s="38" t="str" cm="1">
        <f t="array" ref="BX134">IFERROR(_xlfn.IFS(I134&lt;&gt;0,I134*E134,I134="",J134*E134),"")</f>
        <v/>
      </c>
      <c r="BY134" s="38">
        <f t="shared" ref="BY134:BY197" si="112">SUM(BH134:BQ134,BS134:BW134)</f>
        <v>1.0587201124192487</v>
      </c>
      <c r="BZ134" s="38">
        <f t="shared" ref="BZ134:BZ197" si="113">IFERROR(BY134+BX134,BY134)</f>
        <v>1.0587201124192487</v>
      </c>
      <c r="CA134" s="38">
        <f t="shared" ref="CA134:CA197" si="114">IFERROR(BZ134/$F$2,"")</f>
        <v>1.6288001729526903E-3</v>
      </c>
      <c r="CB134">
        <f t="shared" si="110"/>
        <v>4.0655484188999997</v>
      </c>
      <c r="CC134">
        <f t="shared" si="108"/>
        <v>1.0506912802499998E-7</v>
      </c>
      <c r="CD134">
        <f t="shared" si="108"/>
        <v>1.3602062361699998</v>
      </c>
      <c r="CE134">
        <f t="shared" si="108"/>
        <v>9.2510997880999972E-3</v>
      </c>
      <c r="CF134">
        <f t="shared" si="108"/>
        <v>3.1043258894999999E-7</v>
      </c>
      <c r="CG134">
        <f t="shared" si="108"/>
        <v>4.8290335418999997E-8</v>
      </c>
      <c r="CH134">
        <f t="shared" si="108"/>
        <v>2.3568301709099997E-9</v>
      </c>
      <c r="CI134">
        <f t="shared" si="108"/>
        <v>4.0314078119999992E-2</v>
      </c>
      <c r="CJ134">
        <f t="shared" si="108"/>
        <v>4.5160920658999994E-4</v>
      </c>
      <c r="CK134">
        <f t="shared" si="108"/>
        <v>1.1359796657499997E-2</v>
      </c>
      <c r="CL134">
        <f t="shared" si="108"/>
        <v>0.16696393190799999</v>
      </c>
      <c r="CM134">
        <f t="shared" si="108"/>
        <v>54.585804937099994</v>
      </c>
      <c r="CN134">
        <f t="shared" si="108"/>
        <v>138.26714554899999</v>
      </c>
      <c r="CO134">
        <f t="shared" si="108"/>
        <v>0.73740394660999997</v>
      </c>
      <c r="CP134">
        <f t="shared" si="108"/>
        <v>53.106152615999989</v>
      </c>
      <c r="CQ134">
        <f t="shared" si="108"/>
        <v>1.21117790713E-5</v>
      </c>
      <c r="CR134">
        <f t="shared" si="111"/>
        <v>6.2546898752307688E-3</v>
      </c>
      <c r="CS134">
        <f t="shared" si="109"/>
        <v>1.6164481234615382E-10</v>
      </c>
      <c r="CT134">
        <f t="shared" si="109"/>
        <v>2.0926249787230765E-3</v>
      </c>
      <c r="CU134">
        <f t="shared" si="109"/>
        <v>1.4232461212461535E-5</v>
      </c>
      <c r="CV134">
        <f t="shared" si="109"/>
        <v>4.7758859838461539E-10</v>
      </c>
      <c r="CW134">
        <f t="shared" si="109"/>
        <v>7.4292823721538459E-11</v>
      </c>
      <c r="CX134">
        <f t="shared" si="109"/>
        <v>3.6258925706307689E-12</v>
      </c>
      <c r="CY134">
        <f t="shared" si="109"/>
        <v>6.2021658646153833E-5</v>
      </c>
      <c r="CZ134">
        <f t="shared" si="109"/>
        <v>6.947833947538461E-7</v>
      </c>
      <c r="DA134">
        <f t="shared" si="109"/>
        <v>1.7476610242307688E-5</v>
      </c>
      <c r="DB134">
        <f t="shared" si="109"/>
        <v>2.5686758755076919E-4</v>
      </c>
      <c r="DC134">
        <f t="shared" si="109"/>
        <v>8.3978161441692303E-2</v>
      </c>
      <c r="DD134">
        <f t="shared" si="109"/>
        <v>0.21271868545999997</v>
      </c>
      <c r="DE134">
        <f t="shared" si="109"/>
        <v>1.1344676101692308E-3</v>
      </c>
      <c r="DF134">
        <f t="shared" si="109"/>
        <v>8.1701773255384594E-2</v>
      </c>
      <c r="DG134">
        <f t="shared" si="109"/>
        <v>1.8633506263538461E-8</v>
      </c>
      <c r="DH134" s="5">
        <f>IFERROR(((((L134+AB134)*(1/$H134))+AR134)/$F$2)/($B$2*('CAR.CAP_per person'!B$2)/(_xlfn.XLOOKUP($E$2,EU_countries_GDP!$A$2:$A$29,EU_countries_GDP!$E$2:$E$29))),"")</f>
        <v>0.40678361461305668</v>
      </c>
      <c r="DI134" s="5">
        <f>IFERROR(((((M134+AC134)*(1/$H134))+AS134)/$F$2)/($B$2*('CAR.CAP_per person'!C$2)/(_xlfn.XLOOKUP($E$2,EU_countries_GDP!$A$2:$A$29,EU_countries_GDP!$E$2:$E$29))),"")</f>
        <v>1.3499980620265031E-4</v>
      </c>
      <c r="DJ134" s="5">
        <f>IFERROR(((((N134+AD134)*(1/$H134))+AT134)/$F$2)/($B$2*('CAR.CAP_per person'!D$2)/(_xlfn.XLOOKUP($E$2,EU_countries_GDP!$A$2:$A$29,EU_countries_GDP!$E$2:$E$29))),"")</f>
        <v>1.7974033292363976E-3</v>
      </c>
      <c r="DK134" s="5">
        <f>IFERROR(((((O134+AE134)*(1/$H134))+AU134)/$F$2)/($B$2*('CAR.CAP_per person'!E$2)/(_xlfn.XLOOKUP($E$2,EU_countries_GDP!$A$2:$A$29,EU_countries_GDP!$E$2:$E$29))),"")</f>
        <v>1.5526560696761817E-2</v>
      </c>
      <c r="DL134" s="5">
        <f>IFERROR(((((P134+AF134)*(1/$H134))+AV134)/$F$2)/($B$2*('CAR.CAP_per person'!F$2)/(_xlfn.XLOOKUP($E$2,EU_countries_GDP!$A$2:$A$29,EU_countries_GDP!$E$2:$E$29))),"")</f>
        <v>0.39351501771066294</v>
      </c>
      <c r="DM134" s="5">
        <f>IFERROR(((((Q134+AG134)*(1/$H134))+AW134)/$F$2)/($B$2*('CAR.CAP_per person'!G$2)/(_xlfn.XLOOKUP($E$2,EU_countries_GDP!$A$2:$A$29,EU_countries_GDP!$E$2:$E$29))),"")</f>
        <v>3.4579082021417518E-2</v>
      </c>
      <c r="DN134" s="5">
        <f>IFERROR(((((R134+AH134)*(1/$H134))+AX134)/$F$2)/($B$2*('CAR.CAP_per person'!H$2)/(_xlfn.XLOOKUP($E$2,EU_countries_GDP!$A$2:$A$29,EU_countries_GDP!$E$2:$E$29))),"")</f>
        <v>3.2638803037169154E-4</v>
      </c>
      <c r="DO134" s="5">
        <f>IFERROR(((((S134+AI134)*(1/$H134))+AY134)/$F$2)/($B$2*('CAR.CAP_per person'!I$2)/(_xlfn.XLOOKUP($E$2,EU_countries_GDP!$A$2:$A$29,EU_countries_GDP!$E$2:$E$29))),"")</f>
        <v>2.552747018016794E-2</v>
      </c>
      <c r="DP134" s="5">
        <f>IFERROR(((((T134+AJ134)*(1/$H134))+AZ134)/$F$2)/($B$2*('CAR.CAP_per person'!J$2)/(_xlfn.XLOOKUP($E$2,EU_countries_GDP!$A$2:$A$29,EU_countries_GDP!$E$2:$E$29))),"")</f>
        <v>5.3150548432550758E-2</v>
      </c>
      <c r="DQ134" s="5">
        <f>IFERROR(((((U134+AK134)*(1/$H134))+BA134)/$F$2)/($B$2*('CAR.CAP_per person'!K$2)/(_xlfn.XLOOKUP($E$2,EU_countries_GDP!$A$2:$A$29,EU_countries_GDP!$E$2:$E$29))),"")</f>
        <v>3.8943517370212004E-2</v>
      </c>
      <c r="DR134" s="5">
        <f>IFERROR(((((V134+AL134)*(1/$H134))+BB134)/$F$2)/($B$2*('CAR.CAP_per person'!L$2)/(_xlfn.XLOOKUP($E$2,EU_countries_GDP!$A$2:$A$29,EU_countries_GDP!$E$2:$E$29))),"")</f>
        <v>1.7174285810393045E-2</v>
      </c>
      <c r="DS134" s="5">
        <f>IFERROR(((((W134+AM134)*(1/$H134))+BC134)/$F$2)/($B$2*('CAR.CAP_per person'!M$2)/(_xlfn.XLOOKUP($E$2,EU_countries_GDP!$A$2:$A$29,EU_countries_GDP!$E$2:$E$29))),"")</f>
        <v>0.21726875029307835</v>
      </c>
      <c r="DT134" s="5">
        <f>IFERROR(((((X134+AN134)*(1/$H134))+BD134)/$F$2)/($B$2*('CAR.CAP_per person'!N$2)/(_xlfn.XLOOKUP($E$2,EU_countries_GDP!$A$2:$A$29,EU_countries_GDP!$E$2:$E$29))),"")</f>
        <v>7.5282260595020691</v>
      </c>
      <c r="DU134" s="5">
        <f>IFERROR(((((Y134+AO134)*(1/$H134))+BE134)/$F$2)/($B$2*('CAR.CAP_per person'!O$2)/(_xlfn.XLOOKUP($E$2,EU_countries_GDP!$A$2:$A$29,EU_countries_GDP!$E$2:$E$29))),"")</f>
        <v>2.7547329220478627E-3</v>
      </c>
      <c r="DV134" s="5">
        <f>IFERROR(((((Z134+AP134)*(1/$H134))+BF134)/$F$2)/($B$2*('CAR.CAP_per person'!P$2)/(_xlfn.XLOOKUP($E$2,EU_countries_GDP!$A$2:$A$29,EU_countries_GDP!$E$2:$E$29))),"")</f>
        <v>0.16354565038095911</v>
      </c>
      <c r="DW134" s="5">
        <f>IFERROR(((((AA134+AQ134)*(1/$H134))+BG134)/$F$2)/($B$2*('CAR.CAP_per person'!Q$2)/(_xlfn.XLOOKUP($E$2,EU_countries_GDP!$A$2:$A$29,EU_countries_GDP!$E$2:$E$29))),"")</f>
        <v>3.7835270660445015E-2</v>
      </c>
    </row>
    <row r="135" spans="1:127">
      <c r="A135" t="s">
        <v>193</v>
      </c>
      <c r="B135" t="str">
        <f>_xlfn.XLOOKUP(D135,Table5[Ingredient],Table5[Category],"",FALSE)</f>
        <v>Soup</v>
      </c>
      <c r="C135" s="33" t="s">
        <v>229</v>
      </c>
      <c r="D135" s="33" t="s">
        <v>194</v>
      </c>
      <c r="E135" s="33">
        <v>3.8120000000000003</v>
      </c>
      <c r="F135" s="33" t="s">
        <v>179</v>
      </c>
      <c r="G135" s="33" t="s">
        <v>180</v>
      </c>
      <c r="H135" s="91">
        <f>Dataset_AT!S14</f>
        <v>0.4107758620689656</v>
      </c>
      <c r="I135" s="33"/>
      <c r="J135" s="37" t="str">
        <f>IFERROR(INDEX('AveragePrices&amp;Codes'!G:AG, MATCH($D135, 'AveragePrices&amp;Codes'!$A:$A, 0), MATCH(Tool_Austria!$E$2, 'AveragePrices&amp;Codes'!$G$1:$AG$1, 0)),"")</f>
        <v/>
      </c>
      <c r="K135" s="37">
        <f>IFERROR(E135/(_xlfn.XLOOKUP(A135,Dataset_AT!$V$2:$V$9,Dataset_AT!$W$2:$W$9)),"")</f>
        <v>6.0507936507936511E-2</v>
      </c>
      <c r="L135">
        <f>IFERROR(IF($F135="Raw",_xlfn.XLOOKUP(_xlfn.XLOOKUP(Tool_Austria!$D135,'AveragePrices&amp;Codes'!$A:$A,'AveragePrices&amp;Codes'!$B:$B),AGRIBALYSE_Raw!$B:$B,AGRIBALYSE_Raw!O:O)*$E135,_xlfn.XLOOKUP(_xlfn.XLOOKUP(Tool_Austria!$D135,'AveragePrices&amp;Codes'!$A:$A,'AveragePrices&amp;Codes'!$B:$B),AGRIBALYSE_Cooked!$C:$C,AGRIBALYSE_Cooked!P:P)*$E135),"")</f>
        <v>0.61709260474285732</v>
      </c>
      <c r="M135">
        <f>IFERROR(IF($F135="Raw",_xlfn.XLOOKUP(_xlfn.XLOOKUP(Tool_Austria!$D135,'AveragePrices&amp;Codes'!$A:$A,'AveragePrices&amp;Codes'!$B:$B),AGRIBALYSE_Raw!$B:$B,AGRIBALYSE_Raw!P:P)*$E135,_xlfn.XLOOKUP(_xlfn.XLOOKUP(Tool_Austria!$D135,'AveragePrices&amp;Codes'!$A:$A,'AveragePrices&amp;Codes'!$B:$B),AGRIBALYSE_Cooked!$C:$C,AGRIBALYSE_Cooked!Q:Q)*$E135),"")</f>
        <v>8.8114118605714295E-9</v>
      </c>
      <c r="N135">
        <f>IFERROR(IF($F135="Raw",_xlfn.XLOOKUP(_xlfn.XLOOKUP(Tool_Austria!$D135,'AveragePrices&amp;Codes'!$A:$A,'AveragePrices&amp;Codes'!$B:$B),AGRIBALYSE_Raw!$B:$B,AGRIBALYSE_Raw!Q:Q)*$E135,_xlfn.XLOOKUP(_xlfn.XLOOKUP(Tool_Austria!$D135,'AveragePrices&amp;Codes'!$A:$A,'AveragePrices&amp;Codes'!$B:$B),AGRIBALYSE_Cooked!$C:$C,AGRIBALYSE_Cooked!R:R)*$E135),"")</f>
        <v>0.43077844723428577</v>
      </c>
      <c r="O135">
        <f>IFERROR(IF($F135="Raw",_xlfn.XLOOKUP(_xlfn.XLOOKUP(Tool_Austria!$D135,'AveragePrices&amp;Codes'!$A:$A,'AveragePrices&amp;Codes'!$B:$B),AGRIBALYSE_Raw!$B:$B,AGRIBALYSE_Raw!R:R)*$E135,_xlfn.XLOOKUP(_xlfn.XLOOKUP(Tool_Austria!$D135,'AveragePrices&amp;Codes'!$A:$A,'AveragePrices&amp;Codes'!$B:$B),AGRIBALYSE_Cooked!$C:$C,AGRIBALYSE_Cooked!S:S)*$E135),"")</f>
        <v>1.7847787812000004E-3</v>
      </c>
      <c r="P135">
        <f>IFERROR(IF($F135="Raw",_xlfn.XLOOKUP(_xlfn.XLOOKUP(Tool_Austria!$D135,'AveragePrices&amp;Codes'!$A:$A,'AveragePrices&amp;Codes'!$B:$B),AGRIBALYSE_Raw!$B:$B,AGRIBALYSE_Raw!S:S)*$E135,_xlfn.XLOOKUP(_xlfn.XLOOKUP(Tool_Austria!$D135,'AveragePrices&amp;Codes'!$A:$A,'AveragePrices&amp;Codes'!$B:$B),AGRIBALYSE_Cooked!$C:$C,AGRIBALYSE_Cooked!T:T)*$E135),"")</f>
        <v>2.8629050128000006E-8</v>
      </c>
      <c r="Q135">
        <f>IFERROR(IF($F135="Raw",_xlfn.XLOOKUP(_xlfn.XLOOKUP(Tool_Austria!$D135,'AveragePrices&amp;Codes'!$A:$A,'AveragePrices&amp;Codes'!$B:$B),AGRIBALYSE_Raw!$B:$B,AGRIBALYSE_Raw!T:T)*$E135,_xlfn.XLOOKUP(_xlfn.XLOOKUP(Tool_Austria!$D135,'AveragePrices&amp;Codes'!$A:$A,'AveragePrices&amp;Codes'!$B:$B),AGRIBALYSE_Cooked!$C:$C,AGRIBALYSE_Cooked!U:U)*$E135),"")</f>
        <v>1.0008323225142858E-8</v>
      </c>
      <c r="R135">
        <f>IFERROR(IF($F135="Raw",_xlfn.XLOOKUP(_xlfn.XLOOKUP(Tool_Austria!$D135,'AveragePrices&amp;Codes'!$A:$A,'AveragePrices&amp;Codes'!$B:$B),AGRIBALYSE_Raw!$B:$B,AGRIBALYSE_Raw!U:U)*$E135,_xlfn.XLOOKUP(_xlfn.XLOOKUP(Tool_Austria!$D135,'AveragePrices&amp;Codes'!$A:$A,'AveragePrices&amp;Codes'!$B:$B),AGRIBALYSE_Cooked!$C:$C,AGRIBALYSE_Cooked!V:V)*$E135),"")</f>
        <v>4.3951671661714295E-10</v>
      </c>
      <c r="S135">
        <f>IFERROR(IF($F135="Raw",_xlfn.XLOOKUP(_xlfn.XLOOKUP(Tool_Austria!$D135,'AveragePrices&amp;Codes'!$A:$A,'AveragePrices&amp;Codes'!$B:$B),AGRIBALYSE_Raw!$B:$B,AGRIBALYSE_Raw!V:V)*$E135,_xlfn.XLOOKUP(_xlfn.XLOOKUP(Tool_Austria!$D135,'AveragePrices&amp;Codes'!$A:$A,'AveragePrices&amp;Codes'!$B:$B),AGRIBALYSE_Cooked!$C:$C,AGRIBALYSE_Cooked!W:W)*$E135),"")</f>
        <v>3.1413380672000004E-3</v>
      </c>
      <c r="T135">
        <f>IFERROR(IF($F135="Raw",_xlfn.XLOOKUP(_xlfn.XLOOKUP(Tool_Austria!$D135,'AveragePrices&amp;Codes'!$A:$A,'AveragePrices&amp;Codes'!$B:$B),AGRIBALYSE_Raw!$B:$B,AGRIBALYSE_Raw!W:W)*$E135,_xlfn.XLOOKUP(_xlfn.XLOOKUP(Tool_Austria!$D135,'AveragePrices&amp;Codes'!$A:$A,'AveragePrices&amp;Codes'!$B:$B),AGRIBALYSE_Cooked!$C:$C,AGRIBALYSE_Cooked!X:X)*$E135),"")</f>
        <v>1.5564077425714288E-4</v>
      </c>
      <c r="U135">
        <f>IFERROR(IF($F135="Raw",_xlfn.XLOOKUP(_xlfn.XLOOKUP(Tool_Austria!$D135,'AveragePrices&amp;Codes'!$A:$A,'AveragePrices&amp;Codes'!$B:$B),AGRIBALYSE_Raw!$B:$B,AGRIBALYSE_Raw!X:X)*$E135,_xlfn.XLOOKUP(_xlfn.XLOOKUP(Tool_Austria!$D135,'AveragePrices&amp;Codes'!$A:$A,'AveragePrices&amp;Codes'!$B:$B),AGRIBALYSE_Cooked!$C:$C,AGRIBALYSE_Cooked!Y:Y)*$E135),"")</f>
        <v>1.1676551903428574E-3</v>
      </c>
      <c r="V135">
        <f>IFERROR(IF($F135="Raw",_xlfn.XLOOKUP(_xlfn.XLOOKUP(Tool_Austria!$D135,'AveragePrices&amp;Codes'!$A:$A,'AveragePrices&amp;Codes'!$B:$B),AGRIBALYSE_Raw!$B:$B,AGRIBALYSE_Raw!Y:Y)*$E135,_xlfn.XLOOKUP(_xlfn.XLOOKUP(Tool_Austria!$D135,'AveragePrices&amp;Codes'!$A:$A,'AveragePrices&amp;Codes'!$B:$B),AGRIBALYSE_Cooked!$C:$C,AGRIBALYSE_Cooked!Z:Z)*$E135),"")</f>
        <v>9.218254640000003E-3</v>
      </c>
      <c r="W135">
        <f>IFERROR(IF($F135="Raw",_xlfn.XLOOKUP(_xlfn.XLOOKUP(Tool_Austria!$D135,'AveragePrices&amp;Codes'!$A:$A,'AveragePrices&amp;Codes'!$B:$B),AGRIBALYSE_Raw!$B:$B,AGRIBALYSE_Raw!Z:Z)*$E135,_xlfn.XLOOKUP(_xlfn.XLOOKUP(Tool_Austria!$D135,'AveragePrices&amp;Codes'!$A:$A,'AveragePrices&amp;Codes'!$B:$B),AGRIBALYSE_Cooked!$C:$C,AGRIBALYSE_Cooked!AA:AA)*$E135),"")</f>
        <v>3.9883815667428584</v>
      </c>
      <c r="X135">
        <f>IFERROR(IF($F135="Raw",_xlfn.XLOOKUP(_xlfn.XLOOKUP(Tool_Austria!$D135,'AveragePrices&amp;Codes'!$A:$A,'AveragePrices&amp;Codes'!$B:$B),AGRIBALYSE_Raw!$B:$B,AGRIBALYSE_Raw!AA:AA)*$E135,_xlfn.XLOOKUP(_xlfn.XLOOKUP(Tool_Austria!$D135,'AveragePrices&amp;Codes'!$A:$A,'AveragePrices&amp;Codes'!$B:$B),AGRIBALYSE_Cooked!$C:$C,AGRIBALYSE_Cooked!AB:AB)*$E135),"")</f>
        <v>9.5458350480000007</v>
      </c>
      <c r="Y135">
        <f>IFERROR(IF($F135="Raw",_xlfn.XLOOKUP(_xlfn.XLOOKUP(Tool_Austria!$D135,'AveragePrices&amp;Codes'!$A:$A,'AveragePrices&amp;Codes'!$B:$B),AGRIBALYSE_Raw!$B:$B,AGRIBALYSE_Raw!AB:AB)*$E135,_xlfn.XLOOKUP(_xlfn.XLOOKUP(Tool_Austria!$D135,'AveragePrices&amp;Codes'!$A:$A,'AveragePrices&amp;Codes'!$B:$B),AGRIBALYSE_Cooked!$C:$C,AGRIBALYSE_Cooked!AC:AC)*$E135),"")</f>
        <v>0.29244640750285722</v>
      </c>
      <c r="Z135">
        <f>IFERROR(IF($F135="Raw",_xlfn.XLOOKUP(_xlfn.XLOOKUP(Tool_Austria!$D135,'AveragePrices&amp;Codes'!$A:$A,'AveragePrices&amp;Codes'!$B:$B),AGRIBALYSE_Raw!$B:$B,AGRIBALYSE_Raw!AC:AC)*$E135,_xlfn.XLOOKUP(_xlfn.XLOOKUP(Tool_Austria!$D135,'AveragePrices&amp;Codes'!$A:$A,'AveragePrices&amp;Codes'!$B:$B),AGRIBALYSE_Cooked!$C:$C,AGRIBALYSE_Cooked!AD:AD)*$E135),"")</f>
        <v>12.650029967428573</v>
      </c>
      <c r="AA135">
        <f>IFERROR(IF($F135="Raw",_xlfn.XLOOKUP(_xlfn.XLOOKUP(Tool_Austria!$D135,'AveragePrices&amp;Codes'!$A:$A,'AveragePrices&amp;Codes'!$B:$B),AGRIBALYSE_Raw!$B:$B,AGRIBALYSE_Raw!AD:AD)*$E135,_xlfn.XLOOKUP(_xlfn.XLOOKUP(Tool_Austria!$D135,'AveragePrices&amp;Codes'!$A:$A,'AveragePrices&amp;Codes'!$B:$B),AGRIBALYSE_Cooked!$C:$C,AGRIBALYSE_Cooked!AE:AE)*$E135),"")</f>
        <v>5.4479541080000002E-6</v>
      </c>
      <c r="AB135" cm="1">
        <f t="array" ref="AB135">IFERROR(_xlfn.XLOOKUP(Tool_Austria!$F135&amp;$E$2,'Cooking methods'!$A:$A&amp;'Cooking methods'!$B:$B,'Cooking methods'!C:C)*$E135,"")</f>
        <v>0.75126186968000008</v>
      </c>
      <c r="AC135" cm="1">
        <f t="array" ref="AC135">IFERROR(_xlfn.XLOOKUP(Tool_Austria!$F135&amp;$E$2,'Cooking methods'!$A:$A&amp;'Cooking methods'!$B:$B,'Cooking methods'!D:D)*$E135,"")</f>
        <v>2.6906365510359999E-8</v>
      </c>
      <c r="AD135" cm="1">
        <f t="array" ref="AD135">IFERROR(_xlfn.XLOOKUP(Tool_Austria!$F135&amp;$E$2,'Cooking methods'!$A:$A&amp;'Cooking methods'!$B:$B,'Cooking methods'!E:E)*$E135,"")</f>
        <v>5.3406119999999994E-2</v>
      </c>
      <c r="AE135" cm="1">
        <f t="array" ref="AE135">IFERROR(_xlfn.XLOOKUP(Tool_Austria!$F135&amp;$E$2,'Cooking methods'!$A:$A&amp;'Cooking methods'!$B:$B,'Cooking methods'!F:F)*$E135,"")</f>
        <v>1.3605675658800002E-3</v>
      </c>
      <c r="AF135" cm="1">
        <f t="array" ref="AF135">IFERROR(_xlfn.XLOOKUP(Tool_Austria!$F135&amp;$E$2,'Cooking methods'!$A:$A&amp;'Cooking methods'!$B:$B,'Cooking methods'!G:G)*$E135,"")</f>
        <v>5.4905516832000002E-9</v>
      </c>
      <c r="AG135" cm="1">
        <f t="array" ref="AG135">IFERROR(_xlfn.XLOOKUP(Tool_Austria!$F135&amp;$E$2,'Cooking methods'!$A:$A&amp;'Cooking methods'!$B:$B,'Cooking methods'!H:H)*$E135,"")</f>
        <v>3.1156023403199997E-9</v>
      </c>
      <c r="AH135" cm="1">
        <f t="array" ref="AH135">IFERROR(_xlfn.XLOOKUP(Tool_Austria!$F135&amp;$E$2,'Cooking methods'!$A:$A&amp;'Cooking methods'!$B:$B,'Cooking methods'!I:I)*$E135,"")</f>
        <v>1.6884347201440002E-9</v>
      </c>
      <c r="AI135" cm="1">
        <f t="array" ref="AI135">IFERROR(_xlfn.XLOOKUP(Tool_Austria!$F135&amp;$E$2,'Cooking methods'!$A:$A&amp;'Cooking methods'!$B:$B,'Cooking methods'!J:J)*$E135,"")</f>
        <v>9.4854968060000011E-4</v>
      </c>
      <c r="AJ135" cm="1">
        <f t="array" ref="AJ135">IFERROR(_xlfn.XLOOKUP(Tool_Austria!$F135&amp;$E$2,'Cooking methods'!$A:$A&amp;'Cooking methods'!$B:$B,'Cooking methods'!K:K)*$E135,"")</f>
        <v>2.0319242738E-4</v>
      </c>
      <c r="AK135" cm="1">
        <f t="array" ref="AK135">IFERROR(_xlfn.XLOOKUP(Tool_Austria!$F135&amp;$E$2,'Cooking methods'!$A:$A&amp;'Cooking methods'!$B:$B,'Cooking methods'!L:L)*$E135,"")</f>
        <v>3.8418975160000001E-4</v>
      </c>
      <c r="AL135" cm="1">
        <f t="array" ref="AL135">IFERROR(_xlfn.XLOOKUP(Tool_Austria!$F135&amp;$E$2,'Cooking methods'!$A:$A&amp;'Cooking methods'!$B:$B,'Cooking methods'!M:M)*$E135,"")</f>
        <v>2.5916844530000003E-3</v>
      </c>
      <c r="AM135" cm="1">
        <f t="array" ref="AM135">IFERROR(_xlfn.XLOOKUP(Tool_Austria!$F135&amp;$E$2,'Cooking methods'!$A:$A&amp;'Cooking methods'!$B:$B,'Cooking methods'!N:N)*$E135,"")</f>
        <v>1.90698136128</v>
      </c>
      <c r="AN135" cm="1">
        <f t="array" ref="AN135">IFERROR(_xlfn.XLOOKUP(Tool_Austria!$F135&amp;$E$2,'Cooking methods'!$A:$A&amp;'Cooking methods'!$B:$B,'Cooking methods'!O:O)*$E135,"")</f>
        <v>1.1000799208000001</v>
      </c>
      <c r="AO135" cm="1">
        <f t="array" ref="AO135">IFERROR(_xlfn.XLOOKUP(Tool_Austria!$F135&amp;$E$2,'Cooking methods'!$A:$A&amp;'Cooking methods'!$B:$B,'Cooking methods'!P:P)*$E135,"")</f>
        <v>0.19698715848000001</v>
      </c>
      <c r="AP135" cm="1">
        <f t="array" ref="AP135">IFERROR(_xlfn.XLOOKUP(Tool_Austria!$F135&amp;$E$2,'Cooking methods'!$A:$A&amp;'Cooking methods'!$B:$B,'Cooking methods'!Q:Q)*$E135,"")</f>
        <v>11.856722892240001</v>
      </c>
      <c r="AQ135" cm="1">
        <f t="array" ref="AQ135">IFERROR(_xlfn.XLOOKUP(Tool_Austria!$F135&amp;$E$2,'Cooking methods'!$A:$A&amp;'Cooking methods'!$B:$B,'Cooking methods'!R:R)*$E135,"")</f>
        <v>1.1410391441440001E-6</v>
      </c>
      <c r="AR135" cm="1">
        <f t="array" ref="AR135">IFERROR(_xlfn.XLOOKUP(Tool_Austria!$G135&amp;$E$2,'Waste management'!$A:$A&amp;'Waste management'!$B:$B,'Waste management'!C:C)*$E135,"")</f>
        <v>0.21343388000000002</v>
      </c>
      <c r="AS135" cm="1">
        <f t="array" ref="AS135">IFERROR(_xlfn.XLOOKUP(Tool_Austria!$G135&amp;$E$2,'Waste management'!$A:$A&amp;'Waste management'!$B:$B,'Waste management'!D:D)*$E135,"")</f>
        <v>1.456187812E-9</v>
      </c>
      <c r="AT135" cm="1">
        <f t="array" ref="AT135">IFERROR(_xlfn.XLOOKUP(Tool_Austria!$G135&amp;$E$2,'Waste management'!$A:$A&amp;'Waste management'!$B:$B,'Waste management'!E:E)*$E135,"")</f>
        <v>3.9263600000000003E-3</v>
      </c>
      <c r="AU135" cm="1">
        <f t="array" ref="AU135">IFERROR(_xlfn.XLOOKUP(Tool_Austria!$G135&amp;$E$2,'Waste management'!$A:$A&amp;'Waste management'!$B:$B,'Waste management'!F:F)*$E135,"")</f>
        <v>4.5744000000000004E-4</v>
      </c>
      <c r="AV135" cm="1">
        <f t="array" ref="AV135">IFERROR(_xlfn.XLOOKUP(Tool_Austria!$G135&amp;$E$2,'Waste management'!$A:$A&amp;'Waste management'!$B:$B,'Waste management'!G:G)*$E135,"")</f>
        <v>4.4141435200000004E-8</v>
      </c>
      <c r="AW135" cm="1">
        <f t="array" ref="AW135">IFERROR(_xlfn.XLOOKUP(Tool_Austria!$G135&amp;$E$2,'Waste management'!$A:$A&amp;'Waste management'!$B:$B,'Waste management'!H:H)*$E135,"")</f>
        <v>1.4388432120000001E-9</v>
      </c>
      <c r="AX135" cm="1">
        <f t="array" ref="AX135">IFERROR(_xlfn.XLOOKUP(Tool_Austria!$G135&amp;$E$2,'Waste management'!$A:$A&amp;'Waste management'!$B:$B,'Waste management'!I:I)*$E135,"")</f>
        <v>1.0229768840000001E-9</v>
      </c>
      <c r="AY135" cm="1">
        <f t="array" ref="AY135">IFERROR(_xlfn.XLOOKUP(Tool_Austria!$G135&amp;$E$2,'Waste management'!$A:$A&amp;'Waste management'!$B:$B,'Waste management'!J:J)*$E135,"")</f>
        <v>8.4245200000000013E-3</v>
      </c>
      <c r="AZ135" cm="1">
        <f t="array" ref="AZ135">IFERROR(_xlfn.XLOOKUP(Tool_Austria!$G135&amp;$E$2,'Waste management'!$A:$A&amp;'Waste management'!$B:$B,'Waste management'!K:K)*$E135,"")</f>
        <v>2.0506349040000004E-5</v>
      </c>
      <c r="BA135" cm="1">
        <f t="array" ref="BA135">IFERROR(_xlfn.XLOOKUP(Tool_Austria!$G135&amp;$E$2,'Waste management'!$A:$A&amp;'Waste management'!$B:$B,'Waste management'!L:L)*$E135,"")</f>
        <v>3.690069368E-4</v>
      </c>
      <c r="BB135" cm="1">
        <f t="array" ref="BB135">IFERROR(_xlfn.XLOOKUP(Tool_Austria!$G135&amp;$E$2,'Waste management'!$A:$A&amp;'Waste management'!$B:$B,'Waste management'!M:M)*$E135,"")</f>
        <v>3.7128880000000003E-2</v>
      </c>
      <c r="BC135" cm="1">
        <f t="array" ref="BC135">IFERROR(_xlfn.XLOOKUP(Tool_Austria!$G135&amp;$E$2,'Waste management'!$A:$A&amp;'Waste management'!$B:$B,'Waste management'!N:N)*$E135,"")</f>
        <v>31.926033680000003</v>
      </c>
      <c r="BD135" cm="1">
        <f t="array" ref="BD135">IFERROR(_xlfn.XLOOKUP(Tool_Austria!$G135&amp;$E$2,'Waste management'!$A:$A&amp;'Waste management'!$B:$B,'Waste management'!O:O)*$E135,"")</f>
        <v>2.03564612</v>
      </c>
      <c r="BE135" cm="1">
        <f t="array" ref="BE135">IFERROR(_xlfn.XLOOKUP(Tool_Austria!$G135&amp;$E$2,'Waste management'!$A:$A&amp;'Waste management'!$B:$B,'Waste management'!P:P)*$E135,"")</f>
        <v>4.3952360000000003E-2</v>
      </c>
      <c r="BF135" cm="1">
        <f t="array" ref="BF135">IFERROR(_xlfn.XLOOKUP(Tool_Austria!$G135&amp;$E$2,'Waste management'!$A:$A&amp;'Waste management'!$B:$B,'Waste management'!Q:Q)*$E135,"")</f>
        <v>1.2792690800000002</v>
      </c>
      <c r="BG135" cm="1">
        <f t="array" ref="BG135">IFERROR(_xlfn.XLOOKUP(Tool_Austria!$G135&amp;$E$2,'Waste management'!$A:$A&amp;'Waste management'!$B:$B,'Waste management'!R:R)*$E135,"")</f>
        <v>4.1573672E-7</v>
      </c>
      <c r="BH135">
        <f>IFERROR((L135+AR135+AB135)*_xlfn.XLOOKUP(Tool_Austria!BH$4,Monetization_Factors!$A:$A,Monetization_Factors!$D:$D),"")</f>
        <v>0.20579204160076919</v>
      </c>
      <c r="BI135">
        <f>IFERROR((M135+AS135+AC135)*_xlfn.XLOOKUP(Tool_Austria!BI$4,Monetization_Factors!$A:$A,Monetization_Factors!$D:$D),"")</f>
        <v>1.4881123766800586E-6</v>
      </c>
      <c r="BJ135">
        <f>IFERROR((N135+AT135+AD135)*_xlfn.XLOOKUP(Tool_Austria!BJ$4,Monetization_Factors!$A:$A,Monetization_Factors!$D:$D),"")</f>
        <v>7.4494673917919866E-4</v>
      </c>
      <c r="BK135">
        <f>IFERROR((O135+AU135+AE135)*_xlfn.XLOOKUP(Tool_Austria!BK$4,Monetization_Factors!$A:$A,Monetization_Factors!$D:$D),"")</f>
        <v>5.4534425352875211E-3</v>
      </c>
      <c r="BL135">
        <f>IFERROR((P135+AV135+AF135)*_xlfn.XLOOKUP(Tool_Austria!BL$4,Monetization_Factors!$A:$A,Monetization_Factors!$D:$D),"")</f>
        <v>7.8125957354861594E-2</v>
      </c>
      <c r="BM135">
        <f>IFERROR((Q135+AW135+AG135)*_xlfn.XLOOKUP(Tool_Austria!BM$4,Monetization_Factors!$A:$A,Monetization_Factors!$D:$D),"")</f>
        <v>3.0241191937621973E-3</v>
      </c>
      <c r="BN135">
        <f>IFERROR((R135+AX135+AH135)*_xlfn.XLOOKUP(Tool_Austria!BN$4,Monetization_Factors!$A:$A,Monetization_Factors!$D:$D),"")</f>
        <v>3.6224374714826121E-3</v>
      </c>
      <c r="BO135">
        <f>IFERROR((S135+AY135+AI135)*_xlfn.XLOOKUP(Tool_Austria!BO$4,Monetization_Factors!$A:$A,Monetization_Factors!$D:$D),"")</f>
        <v>5.4793016241658733E-3</v>
      </c>
      <c r="BP135">
        <f>IFERROR((T135+AZ135+AJ135)*_xlfn.XLOOKUP(Tool_Austria!BP$4,Monetization_Factors!$A:$A,Monetization_Factors!$D:$D),"")</f>
        <v>9.2535760681283275E-4</v>
      </c>
      <c r="BQ135">
        <f>IFERROR((U135+BA135+AK135)*_xlfn.XLOOKUP(Tool_Austria!BQ$4,Monetization_Factors!$A:$A,Monetization_Factors!$D:$D),"")</f>
        <v>7.8575742208833021E-3</v>
      </c>
      <c r="BR135" t="str">
        <f>IFERROR((V135+BB135+AL135)*_xlfn.XLOOKUP(Tool_Austria!BR$4,Monetization_Factors!$A:$A,Monetization_Factors!$D:$D),"")</f>
        <v/>
      </c>
      <c r="BS135">
        <f>IFERROR((W135+BC135+AM135)*_xlfn.XLOOKUP(Tool_Austria!BS$4,Monetization_Factors!$A:$A,Monetization_Factors!$D:$D),"")</f>
        <v>1.8404923881369152E-3</v>
      </c>
      <c r="BT135">
        <f>IFERROR((X135+BD135+AN135)*_xlfn.XLOOKUP(Tool_Austria!BT$4,Monetization_Factors!$A:$A,Monetization_Factors!$D:$D),"")</f>
        <v>2.823836730879921E-3</v>
      </c>
      <c r="BU135">
        <f>IFERROR((Y135+BE135+AO135)*_xlfn.XLOOKUP(Tool_Austria!BU$4,Monetization_Factors!$A:$A,Monetization_Factors!$D:$D),"")</f>
        <v>3.3896286907451174E-3</v>
      </c>
      <c r="BV135">
        <f>IFERROR((Z135+BF135+AP135)*_xlfn.XLOOKUP(Tool_Austria!BV$4,Monetization_Factors!$A:$A,Monetization_Factors!$D:$D),"")</f>
        <v>4.2579949460692927E-2</v>
      </c>
      <c r="BW135">
        <f>IFERROR((AA135+BG135+AQ135)*_xlfn.XLOOKUP(Tool_Austria!BW$4,Monetization_Factors!$A:$A,Monetization_Factors!$D:$D),"")</f>
        <v>1.4633719692141474E-5</v>
      </c>
      <c r="BX135" s="38" t="str" cm="1">
        <f t="array" ref="BX135">IFERROR(_xlfn.IFS(I135&lt;&gt;0,I135*E135,I135="",J135*E135),"")</f>
        <v/>
      </c>
      <c r="BY135" s="38">
        <f t="shared" si="112"/>
        <v>0.36167520744972803</v>
      </c>
      <c r="BZ135" s="38">
        <f t="shared" si="113"/>
        <v>0.36167520744972803</v>
      </c>
      <c r="CA135" s="38">
        <f t="shared" si="114"/>
        <v>5.5642339607650461E-4</v>
      </c>
      <c r="CB135">
        <f t="shared" si="110"/>
        <v>1.5817883544228575</v>
      </c>
      <c r="CC135">
        <f t="shared" si="108"/>
        <v>3.7173965182931427E-8</v>
      </c>
      <c r="CD135">
        <f t="shared" si="108"/>
        <v>0.48811092723428579</v>
      </c>
      <c r="CE135">
        <f t="shared" si="108"/>
        <v>3.6027863470800003E-3</v>
      </c>
      <c r="CF135">
        <f t="shared" si="108"/>
        <v>7.8261037011200016E-8</v>
      </c>
      <c r="CG135">
        <f t="shared" si="108"/>
        <v>1.4562768777462857E-8</v>
      </c>
      <c r="CH135">
        <f t="shared" si="108"/>
        <v>3.1509283207611434E-9</v>
      </c>
      <c r="CI135">
        <f t="shared" si="108"/>
        <v>1.2514407747800001E-2</v>
      </c>
      <c r="CJ135">
        <f t="shared" si="108"/>
        <v>3.793395506771429E-4</v>
      </c>
      <c r="CK135">
        <f t="shared" si="108"/>
        <v>1.9208518787428575E-3</v>
      </c>
      <c r="CL135">
        <f t="shared" si="108"/>
        <v>4.8938819093000005E-2</v>
      </c>
      <c r="CM135">
        <f t="shared" si="108"/>
        <v>37.821396608022859</v>
      </c>
      <c r="CN135">
        <f t="shared" si="108"/>
        <v>12.681561088800002</v>
      </c>
      <c r="CO135">
        <f t="shared" si="108"/>
        <v>0.53338592598285728</v>
      </c>
      <c r="CP135">
        <f t="shared" si="108"/>
        <v>25.786021939668572</v>
      </c>
      <c r="CQ135">
        <f t="shared" si="108"/>
        <v>7.0047299721440006E-6</v>
      </c>
      <c r="CR135">
        <f t="shared" si="111"/>
        <v>2.4335205452659346E-3</v>
      </c>
      <c r="CS135">
        <f t="shared" si="109"/>
        <v>5.7190715666048347E-11</v>
      </c>
      <c r="CT135">
        <f t="shared" si="109"/>
        <v>7.5093988805274739E-4</v>
      </c>
      <c r="CU135">
        <f t="shared" si="109"/>
        <v>5.5427482262769236E-6</v>
      </c>
      <c r="CV135">
        <f t="shared" si="109"/>
        <v>1.2040159540184617E-10</v>
      </c>
      <c r="CW135">
        <f t="shared" si="109"/>
        <v>2.2404259657635165E-11</v>
      </c>
      <c r="CX135">
        <f t="shared" si="109"/>
        <v>4.8475820319402204E-12</v>
      </c>
      <c r="CY135">
        <f t="shared" si="109"/>
        <v>1.9252934996615384E-5</v>
      </c>
      <c r="CZ135">
        <f t="shared" si="109"/>
        <v>5.8359930873406601E-7</v>
      </c>
      <c r="DA135">
        <f t="shared" si="109"/>
        <v>2.9551567365274731E-6</v>
      </c>
      <c r="DB135">
        <f t="shared" si="109"/>
        <v>7.5290490912307704E-5</v>
      </c>
      <c r="DC135">
        <f t="shared" si="109"/>
        <v>5.8186764012342858E-2</v>
      </c>
      <c r="DD135">
        <f t="shared" si="109"/>
        <v>1.9510093982769233E-2</v>
      </c>
      <c r="DE135">
        <f t="shared" si="109"/>
        <v>8.2059373228131891E-4</v>
      </c>
      <c r="DF135">
        <f t="shared" si="109"/>
        <v>3.9670802984105497E-2</v>
      </c>
      <c r="DG135">
        <f t="shared" si="109"/>
        <v>1.0776507649452309E-8</v>
      </c>
      <c r="DH135" s="5">
        <f>IFERROR(((((L135+AB135)*(1/$H135))+AR135)/$F$2)/($B$2*('CAR.CAP_per person'!B$2)/(_xlfn.XLOOKUP($E$2,EU_countries_GDP!$A$2:$A$29,EU_countries_GDP!$E$2:$E$29))),"")</f>
        <v>7.9700134859690103E-2</v>
      </c>
      <c r="DI135" s="5">
        <f>IFERROR(((((M135+AC135)*(1/$H135))+AS135)/$F$2)/($B$2*('CAR.CAP_per person'!C$2)/(_xlfn.XLOOKUP($E$2,EU_countries_GDP!$A$2:$A$29,EU_countries_GDP!$E$2:$E$29))),"")</f>
        <v>2.5103155075914058E-5</v>
      </c>
      <c r="DJ135" s="5">
        <f>IFERROR(((((N135+AD135)*(1/$H135))+AT135)/$F$2)/($B$2*('CAR.CAP_per person'!D$2)/(_xlfn.XLOOKUP($E$2,EU_countries_GDP!$A$2:$A$29,EU_countries_GDP!$E$2:$E$29))),"")</f>
        <v>3.4373662263772543E-4</v>
      </c>
      <c r="DK135" s="5">
        <f>IFERROR(((((O135+AE135)*(1/$H135))+AU135)/$F$2)/($B$2*('CAR.CAP_per person'!E$2)/(_xlfn.XLOOKUP($E$2,EU_countries_GDP!$A$2:$A$29,EU_countries_GDP!$E$2:$E$29))),"")</f>
        <v>3.0564433413452189E-3</v>
      </c>
      <c r="DL135" s="5">
        <f>IFERROR(((((P135+AF135)*(1/$H135))+AV135)/$F$2)/($B$2*('CAR.CAP_per person'!F$2)/(_xlfn.XLOOKUP($E$2,EU_countries_GDP!$A$2:$A$29,EU_countries_GDP!$E$2:$E$29))),"")</f>
        <v>3.7714342517363685E-2</v>
      </c>
      <c r="DM135" s="5">
        <f>IFERROR(((((Q135+AG135)*(1/$H135))+AW135)/$F$2)/($B$2*('CAR.CAP_per person'!G$2)/(_xlfn.XLOOKUP($E$2,EU_countries_GDP!$A$2:$A$29,EU_countries_GDP!$E$2:$E$29))),"")</f>
        <v>5.3199255966135698E-3</v>
      </c>
      <c r="DN135" s="5">
        <f>IFERROR(((((R135+AH135)*(1/$H135))+AX135)/$F$2)/($B$2*('CAR.CAP_per person'!H$2)/(_xlfn.XLOOKUP($E$2,EU_countries_GDP!$A$2:$A$29,EU_countries_GDP!$E$2:$E$29))),"")</f>
        <v>2.3168532969756851E-4</v>
      </c>
      <c r="DO135" s="5">
        <f>IFERROR(((((S135+AI135)*(1/$H135))+AY135)/$F$2)/($B$2*('CAR.CAP_per person'!I$2)/(_xlfn.XLOOKUP($E$2,EU_countries_GDP!$A$2:$A$29,EU_countries_GDP!$E$2:$E$29))),"")</f>
        <v>2.807578906282927E-3</v>
      </c>
      <c r="DP135" s="5">
        <f>IFERROR(((((T135+AJ135)*(1/$H135))+AZ135)/$F$2)/($B$2*('CAR.CAP_per person'!J$2)/(_xlfn.XLOOKUP($E$2,EU_countries_GDP!$A$2:$A$29,EU_countries_GDP!$E$2:$E$29))),"")</f>
        <v>2.3573063758921681E-2</v>
      </c>
      <c r="DQ135" s="5">
        <f>IFERROR(((((U135+AK135)*(1/$H135))+BA135)/$F$2)/($B$2*('CAR.CAP_per person'!K$2)/(_xlfn.XLOOKUP($E$2,EU_countries_GDP!$A$2:$A$29,EU_countries_GDP!$E$2:$E$29))),"")</f>
        <v>3.1670167282321581E-3</v>
      </c>
      <c r="DR135" s="5">
        <f>IFERROR(((((V135+AL135)*(1/$H135))+BB135)/$F$2)/($B$2*('CAR.CAP_per person'!L$2)/(_xlfn.XLOOKUP($E$2,EU_countries_GDP!$A$2:$A$29,EU_countries_GDP!$E$2:$E$29))),"")</f>
        <v>1.644959501878418E-3</v>
      </c>
      <c r="DS135" s="5">
        <f>IFERROR(((((W135+AM135)*(1/$H135))+BC135)/$F$2)/($B$2*('CAR.CAP_per person'!M$2)/(_xlfn.XLOOKUP($E$2,EU_countries_GDP!$A$2:$A$29,EU_countries_GDP!$E$2:$E$29))),"")</f>
        <v>5.3944811149201008E-2</v>
      </c>
      <c r="DT135" s="5">
        <f>IFERROR(((((X135+AN135)*(1/$H135))+BD135)/$F$2)/($B$2*('CAR.CAP_per person'!N$2)/(_xlfn.XLOOKUP($E$2,EU_countries_GDP!$A$2:$A$29,EU_countries_GDP!$E$2:$E$29))),"")</f>
        <v>0.33645688819491659</v>
      </c>
      <c r="DU135" s="5">
        <f>IFERROR(((((Y135+AO135)*(1/$H135))+BE135)/$F$2)/($B$2*('CAR.CAP_per person'!O$2)/(_xlfn.XLOOKUP($E$2,EU_countries_GDP!$A$2:$A$29,EU_countries_GDP!$E$2:$E$29))),"")</f>
        <v>1.0403889141334113E-3</v>
      </c>
      <c r="DV135" s="5">
        <f>IFERROR(((((Z135+AP135)*(1/$H135))+BF135)/$F$2)/($B$2*('CAR.CAP_per person'!P$2)/(_xlfn.XLOOKUP($E$2,EU_countries_GDP!$A$2:$A$29,EU_countries_GDP!$E$2:$E$29))),"")</f>
        <v>4.1656269544815702E-2</v>
      </c>
      <c r="DW135" s="5">
        <f>IFERROR(((((AA135+AQ135)*(1/$H135))+BG135)/$F$2)/($B$2*('CAR.CAP_per person'!Q$2)/(_xlfn.XLOOKUP($E$2,EU_countries_GDP!$A$2:$A$29,EU_countries_GDP!$E$2:$E$29))),"")</f>
        <v>1.1461203767412996E-2</v>
      </c>
    </row>
    <row r="136" spans="1:127">
      <c r="A136" t="s">
        <v>193</v>
      </c>
      <c r="B136" t="str">
        <f>_xlfn.XLOOKUP(D136,Table5[Ingredient],Table5[Category],"",FALSE)</f>
        <v>Starch/satiating food</v>
      </c>
      <c r="C136" s="33" t="s">
        <v>229</v>
      </c>
      <c r="D136" s="33" t="s">
        <v>195</v>
      </c>
      <c r="E136" s="33">
        <v>0.47650000000000003</v>
      </c>
      <c r="F136" s="33" t="s">
        <v>182</v>
      </c>
      <c r="G136" s="33" t="s">
        <v>180</v>
      </c>
      <c r="H136" s="91">
        <f>Dataset_AT!S15</f>
        <v>0.4107758620689656</v>
      </c>
      <c r="I136" s="33"/>
      <c r="J136" s="37">
        <f>IFERROR(INDEX('AveragePrices&amp;Codes'!G:AG, MATCH($D136, 'AveragePrices&amp;Codes'!$A:$A, 0), MATCH(Tool_Austria!$E$2, 'AveragePrices&amp;Codes'!$G$1:$AG$1, 0)),"")</f>
        <v>0</v>
      </c>
      <c r="K136" s="37">
        <f>IFERROR(E136/(_xlfn.XLOOKUP(A136,Dataset_AT!$V$2:$V$9,Dataset_AT!$W$2:$W$9)),"")</f>
        <v>7.5634920634920638E-3</v>
      </c>
      <c r="L136">
        <f>IFERROR(IF($F136="Raw",_xlfn.XLOOKUP(_xlfn.XLOOKUP(Tool_Austria!$D136,'AveragePrices&amp;Codes'!$A:$A,'AveragePrices&amp;Codes'!$B:$B),AGRIBALYSE_Raw!$B:$B,AGRIBALYSE_Raw!O:O)*$E136,_xlfn.XLOOKUP(_xlfn.XLOOKUP(Tool_Austria!$D136,'AveragePrices&amp;Codes'!$A:$A,'AveragePrices&amp;Codes'!$B:$B),AGRIBALYSE_Cooked!$C:$C,AGRIBALYSE_Cooked!P:P)*$E136),"")</f>
        <v>0.12571170397333337</v>
      </c>
      <c r="M136">
        <f>IFERROR(IF($F136="Raw",_xlfn.XLOOKUP(_xlfn.XLOOKUP(Tool_Austria!$D136,'AveragePrices&amp;Codes'!$A:$A,'AveragePrices&amp;Codes'!$B:$B),AGRIBALYSE_Raw!$B:$B,AGRIBALYSE_Raw!P:P)*$E136,_xlfn.XLOOKUP(_xlfn.XLOOKUP(Tool_Austria!$D136,'AveragePrices&amp;Codes'!$A:$A,'AveragePrices&amp;Codes'!$B:$B),AGRIBALYSE_Cooked!$C:$C,AGRIBALYSE_Cooked!Q:Q)*$E136),"")</f>
        <v>2.1058725311666669E-9</v>
      </c>
      <c r="N136">
        <f>IFERROR(IF($F136="Raw",_xlfn.XLOOKUP(_xlfn.XLOOKUP(Tool_Austria!$D136,'AveragePrices&amp;Codes'!$A:$A,'AveragePrices&amp;Codes'!$B:$B),AGRIBALYSE_Raw!$B:$B,AGRIBALYSE_Raw!Q:Q)*$E136,_xlfn.XLOOKUP(_xlfn.XLOOKUP(Tool_Austria!$D136,'AveragePrices&amp;Codes'!$A:$A,'AveragePrices&amp;Codes'!$B:$B),AGRIBALYSE_Cooked!$C:$C,AGRIBALYSE_Cooked!R:R)*$E136),"")</f>
        <v>2.853500078166667E-2</v>
      </c>
      <c r="O136">
        <f>IFERROR(IF($F136="Raw",_xlfn.XLOOKUP(_xlfn.XLOOKUP(Tool_Austria!$D136,'AveragePrices&amp;Codes'!$A:$A,'AveragePrices&amp;Codes'!$B:$B),AGRIBALYSE_Raw!$B:$B,AGRIBALYSE_Raw!R:R)*$E136,_xlfn.XLOOKUP(_xlfn.XLOOKUP(Tool_Austria!$D136,'AveragePrices&amp;Codes'!$A:$A,'AveragePrices&amp;Codes'!$B:$B),AGRIBALYSE_Cooked!$C:$C,AGRIBALYSE_Cooked!S:S)*$E136),"")</f>
        <v>4.230964848666667E-4</v>
      </c>
      <c r="P136">
        <f>IFERROR(IF($F136="Raw",_xlfn.XLOOKUP(_xlfn.XLOOKUP(Tool_Austria!$D136,'AveragePrices&amp;Codes'!$A:$A,'AveragePrices&amp;Codes'!$B:$B),AGRIBALYSE_Raw!$B:$B,AGRIBALYSE_Raw!S:S)*$E136,_xlfn.XLOOKUP(_xlfn.XLOOKUP(Tool_Austria!$D136,'AveragePrices&amp;Codes'!$A:$A,'AveragePrices&amp;Codes'!$B:$B),AGRIBALYSE_Cooked!$C:$C,AGRIBALYSE_Cooked!T:T)*$E136),"")</f>
        <v>1.1397263250166668E-8</v>
      </c>
      <c r="Q136">
        <f>IFERROR(IF($F136="Raw",_xlfn.XLOOKUP(_xlfn.XLOOKUP(Tool_Austria!$D136,'AveragePrices&amp;Codes'!$A:$A,'AveragePrices&amp;Codes'!$B:$B),AGRIBALYSE_Raw!$B:$B,AGRIBALYSE_Raw!T:T)*$E136,_xlfn.XLOOKUP(_xlfn.XLOOKUP(Tool_Austria!$D136,'AveragePrices&amp;Codes'!$A:$A,'AveragePrices&amp;Codes'!$B:$B),AGRIBALYSE_Cooked!$C:$C,AGRIBALYSE_Cooked!U:U)*$E136),"")</f>
        <v>9.819483121166667E-10</v>
      </c>
      <c r="R136">
        <f>IFERROR(IF($F136="Raw",_xlfn.XLOOKUP(_xlfn.XLOOKUP(Tool_Austria!$D136,'AveragePrices&amp;Codes'!$A:$A,'AveragePrices&amp;Codes'!$B:$B),AGRIBALYSE_Raw!$B:$B,AGRIBALYSE_Raw!U:U)*$E136,_xlfn.XLOOKUP(_xlfn.XLOOKUP(Tool_Austria!$D136,'AveragePrices&amp;Codes'!$A:$A,'AveragePrices&amp;Codes'!$B:$B),AGRIBALYSE_Cooked!$C:$C,AGRIBALYSE_Cooked!V:V)*$E136),"")</f>
        <v>1.6252933735000003E-10</v>
      </c>
      <c r="S136">
        <f>IFERROR(IF($F136="Raw",_xlfn.XLOOKUP(_xlfn.XLOOKUP(Tool_Austria!$D136,'AveragePrices&amp;Codes'!$A:$A,'AveragePrices&amp;Codes'!$B:$B),AGRIBALYSE_Raw!$B:$B,AGRIBALYSE_Raw!V:V)*$E136,_xlfn.XLOOKUP(_xlfn.XLOOKUP(Tool_Austria!$D136,'AveragePrices&amp;Codes'!$A:$A,'AveragePrices&amp;Codes'!$B:$B),AGRIBALYSE_Cooked!$C:$C,AGRIBALYSE_Cooked!W:W)*$E136),"")</f>
        <v>1.5017279176500003E-3</v>
      </c>
      <c r="T136">
        <f>IFERROR(IF($F136="Raw",_xlfn.XLOOKUP(_xlfn.XLOOKUP(Tool_Austria!$D136,'AveragePrices&amp;Codes'!$A:$A,'AveragePrices&amp;Codes'!$B:$B),AGRIBALYSE_Raw!$B:$B,AGRIBALYSE_Raw!W:W)*$E136,_xlfn.XLOOKUP(_xlfn.XLOOKUP(Tool_Austria!$D136,'AveragePrices&amp;Codes'!$A:$A,'AveragePrices&amp;Codes'!$B:$B),AGRIBALYSE_Cooked!$C:$C,AGRIBALYSE_Cooked!X:X)*$E136),"")</f>
        <v>2.5456906081666668E-5</v>
      </c>
      <c r="U136">
        <f>IFERROR(IF($F136="Raw",_xlfn.XLOOKUP(_xlfn.XLOOKUP(Tool_Austria!$D136,'AveragePrices&amp;Codes'!$A:$A,'AveragePrices&amp;Codes'!$B:$B),AGRIBALYSE_Raw!$B:$B,AGRIBALYSE_Raw!X:X)*$E136,_xlfn.XLOOKUP(_xlfn.XLOOKUP(Tool_Austria!$D136,'AveragePrices&amp;Codes'!$A:$A,'AveragePrices&amp;Codes'!$B:$B),AGRIBALYSE_Cooked!$C:$C,AGRIBALYSE_Cooked!Y:Y)*$E136),"")</f>
        <v>1.0094739064166669E-3</v>
      </c>
      <c r="V136">
        <f>IFERROR(IF($F136="Raw",_xlfn.XLOOKUP(_xlfn.XLOOKUP(Tool_Austria!$D136,'AveragePrices&amp;Codes'!$A:$A,'AveragePrices&amp;Codes'!$B:$B),AGRIBALYSE_Raw!$B:$B,AGRIBALYSE_Raw!Y:Y)*$E136,_xlfn.XLOOKUP(_xlfn.XLOOKUP(Tool_Austria!$D136,'AveragePrices&amp;Codes'!$A:$A,'AveragePrices&amp;Codes'!$B:$B),AGRIBALYSE_Cooked!$C:$C,AGRIBALYSE_Cooked!Z:Z)*$E136),"")</f>
        <v>6.3501372890000006E-3</v>
      </c>
      <c r="W136">
        <f>IFERROR(IF($F136="Raw",_xlfn.XLOOKUP(_xlfn.XLOOKUP(Tool_Austria!$D136,'AveragePrices&amp;Codes'!$A:$A,'AveragePrices&amp;Codes'!$B:$B),AGRIBALYSE_Raw!$B:$B,AGRIBALYSE_Raw!Z:Z)*$E136,_xlfn.XLOOKUP(_xlfn.XLOOKUP(Tool_Austria!$D136,'AveragePrices&amp;Codes'!$A:$A,'AveragePrices&amp;Codes'!$B:$B),AGRIBALYSE_Cooked!$C:$C,AGRIBALYSE_Cooked!AA:AA)*$E136),"")</f>
        <v>2.1320944055833335</v>
      </c>
      <c r="X136">
        <f>IFERROR(IF($F136="Raw",_xlfn.XLOOKUP(_xlfn.XLOOKUP(Tool_Austria!$D136,'AveragePrices&amp;Codes'!$A:$A,'AveragePrices&amp;Codes'!$B:$B),AGRIBALYSE_Raw!$B:$B,AGRIBALYSE_Raw!AA:AA)*$E136,_xlfn.XLOOKUP(_xlfn.XLOOKUP(Tool_Austria!$D136,'AveragePrices&amp;Codes'!$A:$A,'AveragePrices&amp;Codes'!$B:$B),AGRIBALYSE_Cooked!$C:$C,AGRIBALYSE_Cooked!AB:AB)*$E136),"")</f>
        <v>13.376393928833336</v>
      </c>
      <c r="Y136">
        <f>IFERROR(IF($F136="Raw",_xlfn.XLOOKUP(_xlfn.XLOOKUP(Tool_Austria!$D136,'AveragePrices&amp;Codes'!$A:$A,'AveragePrices&amp;Codes'!$B:$B),AGRIBALYSE_Raw!$B:$B,AGRIBALYSE_Raw!AB:AB)*$E136,_xlfn.XLOOKUP(_xlfn.XLOOKUP(Tool_Austria!$D136,'AveragePrices&amp;Codes'!$A:$A,'AveragePrices&amp;Codes'!$B:$B),AGRIBALYSE_Cooked!$C:$C,AGRIBALYSE_Cooked!AC:AC)*$E136),"")</f>
        <v>3.263583602166667E-2</v>
      </c>
      <c r="Z136">
        <f>IFERROR(IF($F136="Raw",_xlfn.XLOOKUP(_xlfn.XLOOKUP(Tool_Austria!$D136,'AveragePrices&amp;Codes'!$A:$A,'AveragePrices&amp;Codes'!$B:$B),AGRIBALYSE_Raw!$B:$B,AGRIBALYSE_Raw!AC:AC)*$E136,_xlfn.XLOOKUP(_xlfn.XLOOKUP(Tool_Austria!$D136,'AveragePrices&amp;Codes'!$A:$A,'AveragePrices&amp;Codes'!$B:$B),AGRIBALYSE_Cooked!$C:$C,AGRIBALYSE_Cooked!AD:AD)*$E136),"")</f>
        <v>1.4338362135333333</v>
      </c>
      <c r="AA136">
        <f>IFERROR(IF($F136="Raw",_xlfn.XLOOKUP(_xlfn.XLOOKUP(Tool_Austria!$D136,'AveragePrices&amp;Codes'!$A:$A,'AveragePrices&amp;Codes'!$B:$B),AGRIBALYSE_Raw!$B:$B,AGRIBALYSE_Raw!AD:AD)*$E136,_xlfn.XLOOKUP(_xlfn.XLOOKUP(Tool_Austria!$D136,'AveragePrices&amp;Codes'!$A:$A,'AveragePrices&amp;Codes'!$B:$B),AGRIBALYSE_Cooked!$C:$C,AGRIBALYSE_Cooked!AE:AE)*$E136),"")</f>
        <v>5.7552394280000003E-7</v>
      </c>
      <c r="AB136" cm="1">
        <f t="array" ref="AB136">IFERROR(_xlfn.XLOOKUP(Tool_Austria!$F136&amp;$E$2,'Cooking methods'!$A:$A&amp;'Cooking methods'!$B:$B,'Cooking methods'!C:C)*$E136,"")</f>
        <v>0.12581177850333336</v>
      </c>
      <c r="AC136" cm="1">
        <f t="array" ref="AC136">IFERROR(_xlfn.XLOOKUP(Tool_Austria!$F136&amp;$E$2,'Cooking methods'!$A:$A&amp;'Cooking methods'!$B:$B,'Cooking methods'!D:D)*$E136,"")</f>
        <v>2.3456101530483336E-9</v>
      </c>
      <c r="AD136" cm="1">
        <f t="array" ref="AD136">IFERROR(_xlfn.XLOOKUP(Tool_Austria!$F136&amp;$E$2,'Cooking methods'!$A:$A&amp;'Cooking methods'!$B:$B,'Cooking methods'!E:E)*$E136,"")</f>
        <v>8.5712978833333342E-2</v>
      </c>
      <c r="AE136" cm="1">
        <f t="array" ref="AE136">IFERROR(_xlfn.XLOOKUP(Tool_Austria!$F136&amp;$E$2,'Cooking methods'!$A:$A&amp;'Cooking methods'!$B:$B,'Cooking methods'!F:F)*$E136,"")</f>
        <v>2.8273460573500001E-4</v>
      </c>
      <c r="AF136" cm="1">
        <f t="array" ref="AF136">IFERROR(_xlfn.XLOOKUP(Tool_Austria!$F136&amp;$E$2,'Cooking methods'!$A:$A&amp;'Cooking methods'!$B:$B,'Cooking methods'!G:G)*$E136,"")</f>
        <v>1.6479971054666669E-9</v>
      </c>
      <c r="AG136" cm="1">
        <f t="array" ref="AG136">IFERROR(_xlfn.XLOOKUP(Tool_Austria!$F136&amp;$E$2,'Cooking methods'!$A:$A&amp;'Cooking methods'!$B:$B,'Cooking methods'!H:H)*$E136,"")</f>
        <v>9.9143006808000012E-10</v>
      </c>
      <c r="AH136" cm="1">
        <f t="array" ref="AH136">IFERROR(_xlfn.XLOOKUP(Tool_Austria!$F136&amp;$E$2,'Cooking methods'!$A:$A&amp;'Cooking methods'!$B:$B,'Cooking methods'!I:I)*$E136,"")</f>
        <v>2.3725818462766672E-10</v>
      </c>
      <c r="AI136" cm="1">
        <f t="array" ref="AI136">IFERROR(_xlfn.XLOOKUP(Tool_Austria!$F136&amp;$E$2,'Cooking methods'!$A:$A&amp;'Cooking methods'!$B:$B,'Cooking methods'!J:J)*$E136,"")</f>
        <v>5.6277789340833341E-4</v>
      </c>
      <c r="AJ136" cm="1">
        <f t="array" ref="AJ136">IFERROR(_xlfn.XLOOKUP(Tool_Austria!$F136&amp;$E$2,'Cooking methods'!$A:$A&amp;'Cooking methods'!$B:$B,'Cooking methods'!K:K)*$E136,"")</f>
        <v>1.2059192033916669E-4</v>
      </c>
      <c r="AK136" cm="1">
        <f t="array" ref="AK136">IFERROR(_xlfn.XLOOKUP(Tool_Austria!$F136&amp;$E$2,'Cooking methods'!$A:$A&amp;'Cooking methods'!$B:$B,'Cooking methods'!L:L)*$E136,"")</f>
        <v>1.0873299561666668E-4</v>
      </c>
      <c r="AL136" cm="1">
        <f t="array" ref="AL136">IFERROR(_xlfn.XLOOKUP(Tool_Austria!$F136&amp;$E$2,'Cooking methods'!$A:$A&amp;'Cooking methods'!$B:$B,'Cooking methods'!M:M)*$E136,"")</f>
        <v>7.9870385995833338E-4</v>
      </c>
      <c r="AM136" cm="1">
        <f t="array" ref="AM136">IFERROR(_xlfn.XLOOKUP(Tool_Austria!$F136&amp;$E$2,'Cooking methods'!$A:$A&amp;'Cooking methods'!$B:$B,'Cooking methods'!N:N)*$E136,"")</f>
        <v>0.41042194065333337</v>
      </c>
      <c r="AN136" cm="1">
        <f t="array" ref="AN136">IFERROR(_xlfn.XLOOKUP(Tool_Austria!$F136&amp;$E$2,'Cooking methods'!$A:$A&amp;'Cooking methods'!$B:$B,'Cooking methods'!O:O)*$E136,"")</f>
        <v>0.32920335111666671</v>
      </c>
      <c r="AO136" cm="1">
        <f t="array" ref="AO136">IFERROR(_xlfn.XLOOKUP(Tool_Austria!$F136&amp;$E$2,'Cooking methods'!$A:$A&amp;'Cooking methods'!$B:$B,'Cooking methods'!P:P)*$E136,"")</f>
        <v>6.4376061703333348E-2</v>
      </c>
      <c r="AP136" cm="1">
        <f t="array" ref="AP136">IFERROR(_xlfn.XLOOKUP(Tool_Austria!$F136&amp;$E$2,'Cooking methods'!$A:$A&amp;'Cooking methods'!$B:$B,'Cooking methods'!Q:Q)*$E136,"")</f>
        <v>3.0055329019766668</v>
      </c>
      <c r="AQ136" cm="1">
        <f t="array" ref="AQ136">IFERROR(_xlfn.XLOOKUP(Tool_Austria!$F136&amp;$E$2,'Cooking methods'!$A:$A&amp;'Cooking methods'!$B:$B,'Cooking methods'!R:R)*$E136,"")</f>
        <v>2.1252869232766671E-7</v>
      </c>
      <c r="AR136" cm="1">
        <f t="array" ref="AR136">IFERROR(_xlfn.XLOOKUP(Tool_Austria!$G136&amp;$E$2,'Waste management'!$A:$A&amp;'Waste management'!$B:$B,'Waste management'!C:C)*$E136,"")</f>
        <v>2.6679235000000003E-2</v>
      </c>
      <c r="AS136" cm="1">
        <f t="array" ref="AS136">IFERROR(_xlfn.XLOOKUP(Tool_Austria!$G136&amp;$E$2,'Waste management'!$A:$A&amp;'Waste management'!$B:$B,'Waste management'!D:D)*$E136,"")</f>
        <v>1.820234765E-10</v>
      </c>
      <c r="AT136" cm="1">
        <f t="array" ref="AT136">IFERROR(_xlfn.XLOOKUP(Tool_Austria!$G136&amp;$E$2,'Waste management'!$A:$A&amp;'Waste management'!$B:$B,'Waste management'!E:E)*$E136,"")</f>
        <v>4.9079500000000003E-4</v>
      </c>
      <c r="AU136" cm="1">
        <f t="array" ref="AU136">IFERROR(_xlfn.XLOOKUP(Tool_Austria!$G136&amp;$E$2,'Waste management'!$A:$A&amp;'Waste management'!$B:$B,'Waste management'!F:F)*$E136,"")</f>
        <v>5.7180000000000005E-5</v>
      </c>
      <c r="AV136" cm="1">
        <f t="array" ref="AV136">IFERROR(_xlfn.XLOOKUP(Tool_Austria!$G136&amp;$E$2,'Waste management'!$A:$A&amp;'Waste management'!$B:$B,'Waste management'!G:G)*$E136,"")</f>
        <v>5.5176794000000005E-9</v>
      </c>
      <c r="AW136" cm="1">
        <f t="array" ref="AW136">IFERROR(_xlfn.XLOOKUP(Tool_Austria!$G136&amp;$E$2,'Waste management'!$A:$A&amp;'Waste management'!$B:$B,'Waste management'!H:H)*$E136,"")</f>
        <v>1.7985540150000001E-10</v>
      </c>
      <c r="AX136" cm="1">
        <f t="array" ref="AX136">IFERROR(_xlfn.XLOOKUP(Tool_Austria!$G136&amp;$E$2,'Waste management'!$A:$A&amp;'Waste management'!$B:$B,'Waste management'!I:I)*$E136,"")</f>
        <v>1.2787211050000001E-10</v>
      </c>
      <c r="AY136" cm="1">
        <f t="array" ref="AY136">IFERROR(_xlfn.XLOOKUP(Tool_Austria!$G136&amp;$E$2,'Waste management'!$A:$A&amp;'Waste management'!$B:$B,'Waste management'!J:J)*$E136,"")</f>
        <v>1.0530650000000002E-3</v>
      </c>
      <c r="AZ136" cm="1">
        <f t="array" ref="AZ136">IFERROR(_xlfn.XLOOKUP(Tool_Austria!$G136&amp;$E$2,'Waste management'!$A:$A&amp;'Waste management'!$B:$B,'Waste management'!K:K)*$E136,"")</f>
        <v>2.5632936300000005E-6</v>
      </c>
      <c r="BA136" cm="1">
        <f t="array" ref="BA136">IFERROR(_xlfn.XLOOKUP(Tool_Austria!$G136&amp;$E$2,'Waste management'!$A:$A&amp;'Waste management'!$B:$B,'Waste management'!L:L)*$E136,"")</f>
        <v>4.61258671E-5</v>
      </c>
      <c r="BB136" cm="1">
        <f t="array" ref="BB136">IFERROR(_xlfn.XLOOKUP(Tool_Austria!$G136&amp;$E$2,'Waste management'!$A:$A&amp;'Waste management'!$B:$B,'Waste management'!M:M)*$E136,"")</f>
        <v>4.6411100000000004E-3</v>
      </c>
      <c r="BC136" cm="1">
        <f t="array" ref="BC136">IFERROR(_xlfn.XLOOKUP(Tool_Austria!$G136&amp;$E$2,'Waste management'!$A:$A&amp;'Waste management'!$B:$B,'Waste management'!N:N)*$E136,"")</f>
        <v>3.9907542100000004</v>
      </c>
      <c r="BD136" cm="1">
        <f t="array" ref="BD136">IFERROR(_xlfn.XLOOKUP(Tool_Austria!$G136&amp;$E$2,'Waste management'!$A:$A&amp;'Waste management'!$B:$B,'Waste management'!O:O)*$E136,"")</f>
        <v>0.254455765</v>
      </c>
      <c r="BE136" cm="1">
        <f t="array" ref="BE136">IFERROR(_xlfn.XLOOKUP(Tool_Austria!$G136&amp;$E$2,'Waste management'!$A:$A&amp;'Waste management'!$B:$B,'Waste management'!P:P)*$E136,"")</f>
        <v>5.4940450000000004E-3</v>
      </c>
      <c r="BF136" cm="1">
        <f t="array" ref="BF136">IFERROR(_xlfn.XLOOKUP(Tool_Austria!$G136&amp;$E$2,'Waste management'!$A:$A&amp;'Waste management'!$B:$B,'Waste management'!Q:Q)*$E136,"")</f>
        <v>0.15990863500000002</v>
      </c>
      <c r="BG136" cm="1">
        <f t="array" ref="BG136">IFERROR(_xlfn.XLOOKUP(Tool_Austria!$G136&amp;$E$2,'Waste management'!$A:$A&amp;'Waste management'!$B:$B,'Waste management'!R:R)*$E136,"")</f>
        <v>5.196709E-8</v>
      </c>
      <c r="BH136">
        <f>IFERROR((L136+AR136+AB136)*_xlfn.XLOOKUP(Tool_Austria!BH$4,Monetization_Factors!$A:$A,Monetization_Factors!$D:$D),"")</f>
        <v>3.6194415674083387E-2</v>
      </c>
      <c r="BI136">
        <f>IFERROR((M136+AS136+AC136)*_xlfn.XLOOKUP(Tool_Austria!BI$4,Monetization_Factors!$A:$A,Monetization_Factors!$D:$D),"")</f>
        <v>1.8548405668462943E-7</v>
      </c>
      <c r="BJ136">
        <f>IFERROR((N136+AT136+AD136)*_xlfn.XLOOKUP(Tool_Austria!BJ$4,Monetization_Factors!$A:$A,Monetization_Factors!$D:$D),"")</f>
        <v>1.7511240014881889E-4</v>
      </c>
      <c r="BK136">
        <f>IFERROR((O136+AU136+AE136)*_xlfn.XLOOKUP(Tool_Austria!BK$4,Monetization_Factors!$A:$A,Monetization_Factors!$D:$D),"")</f>
        <v>1.1549497348783122E-3</v>
      </c>
      <c r="BL136">
        <f>IFERROR((P136+AV136+AF136)*_xlfn.XLOOKUP(Tool_Austria!BL$4,Monetization_Factors!$A:$A,Monetization_Factors!$D:$D),"")</f>
        <v>1.8530899859171668E-2</v>
      </c>
      <c r="BM136">
        <f>IFERROR((Q136+AW136+AG136)*_xlfn.XLOOKUP(Tool_Austria!BM$4,Monetization_Factors!$A:$A,Monetization_Factors!$D:$D),"")</f>
        <v>4.4714269019799108E-4</v>
      </c>
      <c r="BN136">
        <f>IFERROR((R136+AX136+AH136)*_xlfn.XLOOKUP(Tool_Austria!BN$4,Monetization_Factors!$A:$A,Monetization_Factors!$D:$D),"")</f>
        <v>6.0661932938357649E-4</v>
      </c>
      <c r="BO136">
        <f>IFERROR((S136+AY136+AI136)*_xlfn.XLOOKUP(Tool_Austria!BO$4,Monetization_Factors!$A:$A,Monetization_Factors!$D:$D),"")</f>
        <v>1.3649955437553198E-3</v>
      </c>
      <c r="BP136">
        <f>IFERROR((T136+AZ136+AJ136)*_xlfn.XLOOKUP(Tool_Austria!BP$4,Monetization_Factors!$A:$A,Monetization_Factors!$D:$D),"")</f>
        <v>3.6252311552576204E-4</v>
      </c>
      <c r="BQ136">
        <f>IFERROR((U136+BA136+AK136)*_xlfn.XLOOKUP(Tool_Austria!BQ$4,Monetization_Factors!$A:$A,Monetization_Factors!$D:$D),"")</f>
        <v>4.762902987220128E-3</v>
      </c>
      <c r="BR136" t="str">
        <f>IFERROR((V136+BB136+AL136)*_xlfn.XLOOKUP(Tool_Austria!BR$4,Monetization_Factors!$A:$A,Monetization_Factors!$D:$D),"")</f>
        <v/>
      </c>
      <c r="BS136">
        <f>IFERROR((W136+BC136+AM136)*_xlfn.XLOOKUP(Tool_Austria!BS$4,Monetization_Factors!$A:$A,Monetization_Factors!$D:$D),"")</f>
        <v>3.1792677708368739E-4</v>
      </c>
      <c r="BT136">
        <f>IFERROR((X136+BD136+AN136)*_xlfn.XLOOKUP(Tool_Austria!BT$4,Monetization_Factors!$A:$A,Monetization_Factors!$D:$D),"")</f>
        <v>3.108521914401953E-3</v>
      </c>
      <c r="BU136">
        <f>IFERROR((Y136+BE136+AO136)*_xlfn.XLOOKUP(Tool_Austria!BU$4,Monetization_Factors!$A:$A,Monetization_Factors!$D:$D),"")</f>
        <v>6.5141779620878646E-4</v>
      </c>
      <c r="BV136">
        <f>IFERROR((Z136+BF136+AP136)*_xlfn.XLOOKUP(Tool_Austria!BV$4,Monetization_Factors!$A:$A,Monetization_Factors!$D:$D),"")</f>
        <v>7.5946966395438638E-3</v>
      </c>
      <c r="BW136">
        <f>IFERROR((AA136+BG136+AQ136)*_xlfn.XLOOKUP(Tool_Austria!BW$4,Monetization_Factors!$A:$A,Monetization_Factors!$D:$D),"")</f>
        <v>1.7549017938268212E-6</v>
      </c>
      <c r="BX136" s="38" cm="1">
        <f t="array" ref="BX136">IFERROR(_xlfn.IFS(I136&lt;&gt;0,I136*E136,I136="",J136*E136),"")</f>
        <v>0</v>
      </c>
      <c r="BY136" s="38">
        <f t="shared" si="112"/>
        <v>7.5274064847453762E-2</v>
      </c>
      <c r="BZ136" s="38">
        <f t="shared" si="113"/>
        <v>7.5274064847453762E-2</v>
      </c>
      <c r="CA136" s="38">
        <f t="shared" si="114"/>
        <v>1.1580625361146733E-4</v>
      </c>
      <c r="CB136">
        <f t="shared" si="110"/>
        <v>0.27820271747666675</v>
      </c>
      <c r="CC136">
        <f t="shared" si="108"/>
        <v>4.6335061607150008E-9</v>
      </c>
      <c r="CD136">
        <f t="shared" si="108"/>
        <v>0.11473877461500001</v>
      </c>
      <c r="CE136">
        <f t="shared" si="108"/>
        <v>7.6301109060166665E-4</v>
      </c>
      <c r="CF136">
        <f t="shared" si="108"/>
        <v>1.8562939755633337E-8</v>
      </c>
      <c r="CG136">
        <f t="shared" si="108"/>
        <v>2.1532337816966669E-9</v>
      </c>
      <c r="CH136">
        <f t="shared" si="108"/>
        <v>5.2765963247766673E-10</v>
      </c>
      <c r="CI136">
        <f t="shared" si="108"/>
        <v>3.1175708110583338E-3</v>
      </c>
      <c r="CJ136">
        <f t="shared" si="108"/>
        <v>1.4861212005083338E-4</v>
      </c>
      <c r="CK136">
        <f t="shared" si="108"/>
        <v>1.1643327691333335E-3</v>
      </c>
      <c r="CL136">
        <f t="shared" si="108"/>
        <v>1.1789951148958335E-2</v>
      </c>
      <c r="CM136">
        <f t="shared" si="108"/>
        <v>6.5332705562366673</v>
      </c>
      <c r="CN136">
        <f t="shared" si="108"/>
        <v>13.960053044950001</v>
      </c>
      <c r="CO136">
        <f t="shared" si="108"/>
        <v>0.10250594272500002</v>
      </c>
      <c r="CP136">
        <f t="shared" si="108"/>
        <v>4.5992777505099998</v>
      </c>
      <c r="CQ136">
        <f t="shared" si="108"/>
        <v>8.400197251276668E-7</v>
      </c>
      <c r="CR136">
        <f t="shared" si="111"/>
        <v>4.2800418073333347E-4</v>
      </c>
      <c r="CS136">
        <f t="shared" si="109"/>
        <v>7.1284710164846167E-12</v>
      </c>
      <c r="CT136">
        <f t="shared" si="109"/>
        <v>1.7652119171538463E-4</v>
      </c>
      <c r="CU136">
        <f t="shared" si="109"/>
        <v>1.1738632163102564E-6</v>
      </c>
      <c r="CV136">
        <f t="shared" si="109"/>
        <v>2.8558368854820518E-11</v>
      </c>
      <c r="CW136">
        <f t="shared" si="109"/>
        <v>3.3126673564564104E-12</v>
      </c>
      <c r="CX136">
        <f t="shared" si="109"/>
        <v>8.1178404996564112E-13</v>
      </c>
      <c r="CY136">
        <f t="shared" si="109"/>
        <v>4.7962627862435902E-6</v>
      </c>
      <c r="CZ136">
        <f t="shared" si="109"/>
        <v>2.2863403084743596E-7</v>
      </c>
      <c r="DA136">
        <f t="shared" si="109"/>
        <v>1.7912811832820515E-6</v>
      </c>
      <c r="DB136">
        <f t="shared" si="109"/>
        <v>1.8138386383012822E-5</v>
      </c>
      <c r="DC136">
        <f t="shared" si="109"/>
        <v>1.0051185471133334E-2</v>
      </c>
      <c r="DD136">
        <f t="shared" si="109"/>
        <v>2.1477004684538465E-2</v>
      </c>
      <c r="DE136">
        <f t="shared" si="109"/>
        <v>1.5770145034615387E-4</v>
      </c>
      <c r="DF136">
        <f t="shared" si="109"/>
        <v>7.075811923861538E-3</v>
      </c>
      <c r="DG136">
        <f t="shared" si="109"/>
        <v>1.2923380386579489E-9</v>
      </c>
      <c r="DH136" s="5">
        <f>IFERROR(((((L136+AB136)*(1/$H136))+AR136)/$F$2)/($B$2*('CAR.CAP_per person'!B$2)/(_xlfn.XLOOKUP($E$2,EU_countries_GDP!$A$2:$A$29,EU_countries_GDP!$E$2:$E$29))),"")</f>
        <v>1.436779005926043E-2</v>
      </c>
      <c r="DI136" s="5">
        <f>IFERROR(((((M136+AC136)*(1/$H136))+AS136)/$F$2)/($B$2*('CAR.CAP_per person'!C$2)/(_xlfn.XLOOKUP($E$2,EU_countries_GDP!$A$2:$A$29,EU_countries_GDP!$E$2:$E$29))),"")</f>
        <v>3.1287426769778483E-6</v>
      </c>
      <c r="DJ136" s="5">
        <f>IFERROR(((((N136+AD136)*(1/$H136))+AT136)/$F$2)/($B$2*('CAR.CAP_per person'!D$2)/(_xlfn.XLOOKUP($E$2,EU_countries_GDP!$A$2:$A$29,EU_countries_GDP!$E$2:$E$29))),"")</f>
        <v>8.0981315591821749E-5</v>
      </c>
      <c r="DK136" s="5">
        <f>IFERROR(((((O136+AE136)*(1/$H136))+AU136)/$F$2)/($B$2*('CAR.CAP_per person'!E$2)/(_xlfn.XLOOKUP($E$2,EU_countries_GDP!$A$2:$A$29,EU_countries_GDP!$E$2:$E$29))),"")</f>
        <v>6.687532799524382E-4</v>
      </c>
      <c r="DL136" s="5">
        <f>IFERROR(((((P136+AF136)*(1/$H136))+AV136)/$F$2)/($B$2*('CAR.CAP_per person'!F$2)/(_xlfn.XLOOKUP($E$2,EU_countries_GDP!$A$2:$A$29,EU_countries_GDP!$E$2:$E$29))),"")</f>
        <v>1.1051746900071862E-2</v>
      </c>
      <c r="DM136" s="5">
        <f>IFERROR(((((Q136+AG136)*(1/$H136))+AW136)/$F$2)/($B$2*('CAR.CAP_per person'!G$2)/(_xlfn.XLOOKUP($E$2,EU_countries_GDP!$A$2:$A$29,EU_countries_GDP!$E$2:$E$29))),"")</f>
        <v>7.9411515410711582E-4</v>
      </c>
      <c r="DN136" s="5">
        <f>IFERROR(((((R136+AH136)*(1/$H136))+AX136)/$F$2)/($B$2*('CAR.CAP_per person'!H$2)/(_xlfn.XLOOKUP($E$2,EU_countries_GDP!$A$2:$A$29,EU_countries_GDP!$E$2:$E$29))),"")</f>
        <v>4.1125500388072947E-5</v>
      </c>
      <c r="DO136" s="5">
        <f>IFERROR(((((S136+AI136)*(1/$H136))+AY136)/$F$2)/($B$2*('CAR.CAP_per person'!I$2)/(_xlfn.XLOOKUP($E$2,EU_countries_GDP!$A$2:$A$29,EU_countries_GDP!$E$2:$E$29))),"")</f>
        <v>9.2851716749730825E-4</v>
      </c>
      <c r="DP136" s="5">
        <f>IFERROR(((((T136+AJ136)*(1/$H136))+AZ136)/$F$2)/($B$2*('CAR.CAP_per person'!J$2)/(_xlfn.XLOOKUP($E$2,EU_countries_GDP!$A$2:$A$29,EU_countries_GDP!$E$2:$E$29))),"")</f>
        <v>9.442003804771195E-3</v>
      </c>
      <c r="DQ136" s="5">
        <f>IFERROR(((((U136+AK136)*(1/$H136))+BA136)/$F$2)/($B$2*('CAR.CAP_per person'!K$2)/(_xlfn.XLOOKUP($E$2,EU_countries_GDP!$A$2:$A$29,EU_countries_GDP!$E$2:$E$29))),"")</f>
        <v>2.1142043881629768E-3</v>
      </c>
      <c r="DR136" s="5">
        <f>IFERROR(((((V136+AL136)*(1/$H136))+BB136)/$F$2)/($B$2*('CAR.CAP_per person'!L$2)/(_xlfn.XLOOKUP($E$2,EU_countries_GDP!$A$2:$A$29,EU_countries_GDP!$E$2:$E$29))),"")</f>
        <v>5.504332448548673E-4</v>
      </c>
      <c r="DS136" s="5">
        <f>IFERROR(((((W136+AM136)*(1/$H136))+BC136)/$F$2)/($B$2*('CAR.CAP_per person'!M$2)/(_xlfn.XLOOKUP($E$2,EU_countries_GDP!$A$2:$A$29,EU_countries_GDP!$E$2:$E$29))),"")</f>
        <v>1.1866905885543845E-2</v>
      </c>
      <c r="DT136" s="5">
        <f>IFERROR(((((X136+AN136)*(1/$H136))+BD136)/$F$2)/($B$2*('CAR.CAP_per person'!N$2)/(_xlfn.XLOOKUP($E$2,EU_countries_GDP!$A$2:$A$29,EU_countries_GDP!$E$2:$E$29))),"")</f>
        <v>0.40467395171882742</v>
      </c>
      <c r="DU136" s="5">
        <f>IFERROR(((((Y136+AO136)*(1/$H136))+BE136)/$F$2)/($B$2*('CAR.CAP_per person'!O$2)/(_xlfn.XLOOKUP($E$2,EU_countries_GDP!$A$2:$A$29,EU_countries_GDP!$E$2:$E$29))),"")</f>
        <v>2.0350835324833516E-4</v>
      </c>
      <c r="DV136" s="5">
        <f>IFERROR(((((Z136+AP136)*(1/$H136))+BF136)/$F$2)/($B$2*('CAR.CAP_per person'!P$2)/(_xlfn.XLOOKUP($E$2,EU_countries_GDP!$A$2:$A$29,EU_countries_GDP!$E$2:$E$29))),"")</f>
        <v>7.4968829251544408E-3</v>
      </c>
      <c r="DW136" s="5">
        <f>IFERROR(((((AA136+AQ136)*(1/$H136))+BG136)/$F$2)/($B$2*('CAR.CAP_per person'!Q$2)/(_xlfn.XLOOKUP($E$2,EU_countries_GDP!$A$2:$A$29,EU_countries_GDP!$E$2:$E$29))),"")</f>
        <v>1.3723388650678356E-3</v>
      </c>
    </row>
    <row r="137" spans="1:127">
      <c r="A137" t="s">
        <v>193</v>
      </c>
      <c r="B137" t="str">
        <f>_xlfn.XLOOKUP(D137,Table5[Ingredient],Table5[Category],"",FALSE)</f>
        <v xml:space="preserve">Other </v>
      </c>
      <c r="C137" s="33" t="s">
        <v>229</v>
      </c>
      <c r="D137" s="33" t="s">
        <v>187</v>
      </c>
      <c r="E137" s="33">
        <v>0.23825000000000002</v>
      </c>
      <c r="F137" s="33" t="s">
        <v>182</v>
      </c>
      <c r="G137" s="33" t="s">
        <v>180</v>
      </c>
      <c r="H137" s="91">
        <f>Dataset_AT!S16</f>
        <v>0.4107758620689656</v>
      </c>
      <c r="I137" s="33"/>
      <c r="J137" s="37">
        <f>IFERROR(INDEX('AveragePrices&amp;Codes'!G:AG, MATCH($D137, 'AveragePrices&amp;Codes'!$A:$A, 0), MATCH(Tool_Austria!$E$2, 'AveragePrices&amp;Codes'!$G$1:$AG$1, 0)),"")</f>
        <v>2.7022484230769233</v>
      </c>
      <c r="K137" s="37">
        <f>IFERROR(E137/(_xlfn.XLOOKUP(A137,Dataset_AT!$V$2:$V$9,Dataset_AT!$W$2:$W$9)),"")</f>
        <v>3.7817460317460319E-3</v>
      </c>
      <c r="L137">
        <f>IFERROR(IF($F137="Raw",_xlfn.XLOOKUP(_xlfn.XLOOKUP(Tool_Austria!$D137,'AveragePrices&amp;Codes'!$A:$A,'AveragePrices&amp;Codes'!$B:$B),AGRIBALYSE_Raw!$B:$B,AGRIBALYSE_Raw!O:O)*$E137,_xlfn.XLOOKUP(_xlfn.XLOOKUP(Tool_Austria!$D137,'AveragePrices&amp;Codes'!$A:$A,'AveragePrices&amp;Codes'!$B:$B),AGRIBALYSE_Cooked!$C:$C,AGRIBALYSE_Cooked!P:P)*$E137),"")</f>
        <v>0.54842531897222213</v>
      </c>
      <c r="M137">
        <f>IFERROR(IF($F137="Raw",_xlfn.XLOOKUP(_xlfn.XLOOKUP(Tool_Austria!$D137,'AveragePrices&amp;Codes'!$A:$A,'AveragePrices&amp;Codes'!$B:$B),AGRIBALYSE_Raw!$B:$B,AGRIBALYSE_Raw!P:P)*$E137,_xlfn.XLOOKUP(_xlfn.XLOOKUP(Tool_Austria!$D137,'AveragePrices&amp;Codes'!$A:$A,'AveragePrices&amp;Codes'!$B:$B),AGRIBALYSE_Cooked!$C:$C,AGRIBALYSE_Cooked!Q:Q)*$E137),"")</f>
        <v>1.0365804824999999E-8</v>
      </c>
      <c r="N137">
        <f>IFERROR(IF($F137="Raw",_xlfn.XLOOKUP(_xlfn.XLOOKUP(Tool_Austria!$D137,'AveragePrices&amp;Codes'!$A:$A,'AveragePrices&amp;Codes'!$B:$B),AGRIBALYSE_Raw!$B:$B,AGRIBALYSE_Raw!Q:Q)*$E137,_xlfn.XLOOKUP(_xlfn.XLOOKUP(Tool_Austria!$D137,'AveragePrices&amp;Codes'!$A:$A,'AveragePrices&amp;Codes'!$B:$B),AGRIBALYSE_Cooked!$C:$C,AGRIBALYSE_Cooked!R:R)*$E137),"")</f>
        <v>6.6793236608333334E-2</v>
      </c>
      <c r="O137">
        <f>IFERROR(IF($F137="Raw",_xlfn.XLOOKUP(_xlfn.XLOOKUP(Tool_Austria!$D137,'AveragePrices&amp;Codes'!$A:$A,'AveragePrices&amp;Codes'!$B:$B),AGRIBALYSE_Raw!$B:$B,AGRIBALYSE_Raw!R:R)*$E137,_xlfn.XLOOKUP(_xlfn.XLOOKUP(Tool_Austria!$D137,'AveragePrices&amp;Codes'!$A:$A,'AveragePrices&amp;Codes'!$B:$B),AGRIBALYSE_Cooked!$C:$C,AGRIBALYSE_Cooked!S:S)*$E137),"")</f>
        <v>2.0237591656944443E-3</v>
      </c>
      <c r="P137">
        <f>IFERROR(IF($F137="Raw",_xlfn.XLOOKUP(_xlfn.XLOOKUP(Tool_Austria!$D137,'AveragePrices&amp;Codes'!$A:$A,'AveragePrices&amp;Codes'!$B:$B),AGRIBALYSE_Raw!$B:$B,AGRIBALYSE_Raw!S:S)*$E137,_xlfn.XLOOKUP(_xlfn.XLOOKUP(Tool_Austria!$D137,'AveragePrices&amp;Codes'!$A:$A,'AveragePrices&amp;Codes'!$B:$B),AGRIBALYSE_Cooked!$C:$C,AGRIBALYSE_Cooked!T:T)*$E137),"")</f>
        <v>6.2965062080555555E-8</v>
      </c>
      <c r="Q137">
        <f>IFERROR(IF($F137="Raw",_xlfn.XLOOKUP(_xlfn.XLOOKUP(Tool_Austria!$D137,'AveragePrices&amp;Codes'!$A:$A,'AveragePrices&amp;Codes'!$B:$B),AGRIBALYSE_Raw!$B:$B,AGRIBALYSE_Raw!T:T)*$E137,_xlfn.XLOOKUP(_xlfn.XLOOKUP(Tool_Austria!$D137,'AveragePrices&amp;Codes'!$A:$A,'AveragePrices&amp;Codes'!$B:$B),AGRIBALYSE_Cooked!$C:$C,AGRIBALYSE_Cooked!U:U)*$E137),"")</f>
        <v>8.1714561444444447E-9</v>
      </c>
      <c r="R137">
        <f>IFERROR(IF($F137="Raw",_xlfn.XLOOKUP(_xlfn.XLOOKUP(Tool_Austria!$D137,'AveragePrices&amp;Codes'!$A:$A,'AveragePrices&amp;Codes'!$B:$B),AGRIBALYSE_Raw!$B:$B,AGRIBALYSE_Raw!U:U)*$E137,_xlfn.XLOOKUP(_xlfn.XLOOKUP(Tool_Austria!$D137,'AveragePrices&amp;Codes'!$A:$A,'AveragePrices&amp;Codes'!$B:$B),AGRIBALYSE_Cooked!$C:$C,AGRIBALYSE_Cooked!V:V)*$E137),"")</f>
        <v>6.5341627008333331E-10</v>
      </c>
      <c r="S137">
        <f>IFERROR(IF($F137="Raw",_xlfn.XLOOKUP(_xlfn.XLOOKUP(Tool_Austria!$D137,'AveragePrices&amp;Codes'!$A:$A,'AveragePrices&amp;Codes'!$B:$B),AGRIBALYSE_Raw!$B:$B,AGRIBALYSE_Raw!V:V)*$E137,_xlfn.XLOOKUP(_xlfn.XLOOKUP(Tool_Austria!$D137,'AveragePrices&amp;Codes'!$A:$A,'AveragePrices&amp;Codes'!$B:$B),AGRIBALYSE_Cooked!$C:$C,AGRIBALYSE_Cooked!W:W)*$E137),"")</f>
        <v>8.4565696547222215E-3</v>
      </c>
      <c r="T137">
        <f>IFERROR(IF($F137="Raw",_xlfn.XLOOKUP(_xlfn.XLOOKUP(Tool_Austria!$D137,'AveragePrices&amp;Codes'!$A:$A,'AveragePrices&amp;Codes'!$B:$B),AGRIBALYSE_Raw!$B:$B,AGRIBALYSE_Raw!W:W)*$E137,_xlfn.XLOOKUP(_xlfn.XLOOKUP(Tool_Austria!$D137,'AveragePrices&amp;Codes'!$A:$A,'AveragePrices&amp;Codes'!$B:$B),AGRIBALYSE_Cooked!$C:$C,AGRIBALYSE_Cooked!X:X)*$E137),"")</f>
        <v>1.5179445680277778E-4</v>
      </c>
      <c r="U137">
        <f>IFERROR(IF($F137="Raw",_xlfn.XLOOKUP(_xlfn.XLOOKUP(Tool_Austria!$D137,'AveragePrices&amp;Codes'!$A:$A,'AveragePrices&amp;Codes'!$B:$B),AGRIBALYSE_Raw!$B:$B,AGRIBALYSE_Raw!X:X)*$E137,_xlfn.XLOOKUP(_xlfn.XLOOKUP(Tool_Austria!$D137,'AveragePrices&amp;Codes'!$A:$A,'AveragePrices&amp;Codes'!$B:$B),AGRIBALYSE_Cooked!$C:$C,AGRIBALYSE_Cooked!Y:Y)*$E137),"")</f>
        <v>3.7177181216666668E-3</v>
      </c>
      <c r="V137">
        <f>IFERROR(IF($F137="Raw",_xlfn.XLOOKUP(_xlfn.XLOOKUP(Tool_Austria!$D137,'AveragePrices&amp;Codes'!$A:$A,'AveragePrices&amp;Codes'!$B:$B),AGRIBALYSE_Raw!$B:$B,AGRIBALYSE_Raw!Y:Y)*$E137,_xlfn.XLOOKUP(_xlfn.XLOOKUP(Tool_Austria!$D137,'AveragePrices&amp;Codes'!$A:$A,'AveragePrices&amp;Codes'!$B:$B),AGRIBALYSE_Cooked!$C:$C,AGRIBALYSE_Cooked!Z:Z)*$E137),"")</f>
        <v>3.6592441594444448E-2</v>
      </c>
      <c r="W137">
        <f>IFERROR(IF($F137="Raw",_xlfn.XLOOKUP(_xlfn.XLOOKUP(Tool_Austria!$D137,'AveragePrices&amp;Codes'!$A:$A,'AveragePrices&amp;Codes'!$B:$B),AGRIBALYSE_Raw!$B:$B,AGRIBALYSE_Raw!Z:Z)*$E137,_xlfn.XLOOKUP(_xlfn.XLOOKUP(Tool_Austria!$D137,'AveragePrices&amp;Codes'!$A:$A,'AveragePrices&amp;Codes'!$B:$B),AGRIBALYSE_Cooked!$C:$C,AGRIBALYSE_Cooked!AA:AA)*$E137),"")</f>
        <v>18.157138918333334</v>
      </c>
      <c r="X137">
        <f>IFERROR(IF($F137="Raw",_xlfn.XLOOKUP(_xlfn.XLOOKUP(Tool_Austria!$D137,'AveragePrices&amp;Codes'!$A:$A,'AveragePrices&amp;Codes'!$B:$B),AGRIBALYSE_Raw!$B:$B,AGRIBALYSE_Raw!AA:AA)*$E137,_xlfn.XLOOKUP(_xlfn.XLOOKUP(Tool_Austria!$D137,'AveragePrices&amp;Codes'!$A:$A,'AveragePrices&amp;Codes'!$B:$B),AGRIBALYSE_Cooked!$C:$C,AGRIBALYSE_Cooked!AB:AB)*$E137),"")</f>
        <v>47.57153368611111</v>
      </c>
      <c r="Y137">
        <f>IFERROR(IF($F137="Raw",_xlfn.XLOOKUP(_xlfn.XLOOKUP(Tool_Austria!$D137,'AveragePrices&amp;Codes'!$A:$A,'AveragePrices&amp;Codes'!$B:$B),AGRIBALYSE_Raw!$B:$B,AGRIBALYSE_Raw!AB:AB)*$E137,_xlfn.XLOOKUP(_xlfn.XLOOKUP(Tool_Austria!$D137,'AveragePrices&amp;Codes'!$A:$A,'AveragePrices&amp;Codes'!$B:$B),AGRIBALYSE_Cooked!$C:$C,AGRIBALYSE_Cooked!AC:AC)*$E137),"")</f>
        <v>0.22867691910555557</v>
      </c>
      <c r="Z137">
        <f>IFERROR(IF($F137="Raw",_xlfn.XLOOKUP(_xlfn.XLOOKUP(Tool_Austria!$D137,'AveragePrices&amp;Codes'!$A:$A,'AveragePrices&amp;Codes'!$B:$B),AGRIBALYSE_Raw!$B:$B,AGRIBALYSE_Raw!AC:AC)*$E137,_xlfn.XLOOKUP(_xlfn.XLOOKUP(Tool_Austria!$D137,'AveragePrices&amp;Codes'!$A:$A,'AveragePrices&amp;Codes'!$B:$B),AGRIBALYSE_Cooked!$C:$C,AGRIBALYSE_Cooked!AD:AD)*$E137),"")</f>
        <v>4.7621637661111116</v>
      </c>
      <c r="AA137">
        <f>IFERROR(IF($F137="Raw",_xlfn.XLOOKUP(_xlfn.XLOOKUP(Tool_Austria!$D137,'AveragePrices&amp;Codes'!$A:$A,'AveragePrices&amp;Codes'!$B:$B),AGRIBALYSE_Raw!$B:$B,AGRIBALYSE_Raw!AD:AD)*$E137,_xlfn.XLOOKUP(_xlfn.XLOOKUP(Tool_Austria!$D137,'AveragePrices&amp;Codes'!$A:$A,'AveragePrices&amp;Codes'!$B:$B),AGRIBALYSE_Cooked!$C:$C,AGRIBALYSE_Cooked!AE:AE)*$E137),"")</f>
        <v>2.018998745388889E-6</v>
      </c>
      <c r="AB137" cm="1">
        <f t="array" ref="AB137">IFERROR(_xlfn.XLOOKUP(Tool_Austria!$F137&amp;$E$2,'Cooking methods'!$A:$A&amp;'Cooking methods'!$B:$B,'Cooking methods'!C:C)*$E137,"")</f>
        <v>6.290588925166668E-2</v>
      </c>
      <c r="AC137" cm="1">
        <f t="array" ref="AC137">IFERROR(_xlfn.XLOOKUP(Tool_Austria!$F137&amp;$E$2,'Cooking methods'!$A:$A&amp;'Cooking methods'!$B:$B,'Cooking methods'!D:D)*$E137,"")</f>
        <v>1.1728050765241668E-9</v>
      </c>
      <c r="AD137" cm="1">
        <f t="array" ref="AD137">IFERROR(_xlfn.XLOOKUP(Tool_Austria!$F137&amp;$E$2,'Cooking methods'!$A:$A&amp;'Cooking methods'!$B:$B,'Cooking methods'!E:E)*$E137,"")</f>
        <v>4.2856489416666671E-2</v>
      </c>
      <c r="AE137" cm="1">
        <f t="array" ref="AE137">IFERROR(_xlfn.XLOOKUP(Tool_Austria!$F137&amp;$E$2,'Cooking methods'!$A:$A&amp;'Cooking methods'!$B:$B,'Cooking methods'!F:F)*$E137,"")</f>
        <v>1.413673028675E-4</v>
      </c>
      <c r="AF137" cm="1">
        <f t="array" ref="AF137">IFERROR(_xlfn.XLOOKUP(Tool_Austria!$F137&amp;$E$2,'Cooking methods'!$A:$A&amp;'Cooking methods'!$B:$B,'Cooking methods'!G:G)*$E137,"")</f>
        <v>8.2399855273333345E-10</v>
      </c>
      <c r="AG137" cm="1">
        <f t="array" ref="AG137">IFERROR(_xlfn.XLOOKUP(Tool_Austria!$F137&amp;$E$2,'Cooking methods'!$A:$A&amp;'Cooking methods'!$B:$B,'Cooking methods'!H:H)*$E137,"")</f>
        <v>4.9571503404000006E-10</v>
      </c>
      <c r="AH137" cm="1">
        <f t="array" ref="AH137">IFERROR(_xlfn.XLOOKUP(Tool_Austria!$F137&amp;$E$2,'Cooking methods'!$A:$A&amp;'Cooking methods'!$B:$B,'Cooking methods'!I:I)*$E137,"")</f>
        <v>1.1862909231383336E-10</v>
      </c>
      <c r="AI137" cm="1">
        <f t="array" ref="AI137">IFERROR(_xlfn.XLOOKUP(Tool_Austria!$F137&amp;$E$2,'Cooking methods'!$A:$A&amp;'Cooking methods'!$B:$B,'Cooking methods'!J:J)*$E137,"")</f>
        <v>2.813889467041667E-4</v>
      </c>
      <c r="AJ137" cm="1">
        <f t="array" ref="AJ137">IFERROR(_xlfn.XLOOKUP(Tool_Austria!$F137&amp;$E$2,'Cooking methods'!$A:$A&amp;'Cooking methods'!$B:$B,'Cooking methods'!K:K)*$E137,"")</f>
        <v>6.0295960169583346E-5</v>
      </c>
      <c r="AK137" cm="1">
        <f t="array" ref="AK137">IFERROR(_xlfn.XLOOKUP(Tool_Austria!$F137&amp;$E$2,'Cooking methods'!$A:$A&amp;'Cooking methods'!$B:$B,'Cooking methods'!L:L)*$E137,"")</f>
        <v>5.436649780833334E-5</v>
      </c>
      <c r="AL137" cm="1">
        <f t="array" ref="AL137">IFERROR(_xlfn.XLOOKUP(Tool_Austria!$F137&amp;$E$2,'Cooking methods'!$A:$A&amp;'Cooking methods'!$B:$B,'Cooking methods'!M:M)*$E137,"")</f>
        <v>3.9935192997916669E-4</v>
      </c>
      <c r="AM137" cm="1">
        <f t="array" ref="AM137">IFERROR(_xlfn.XLOOKUP(Tool_Austria!$F137&amp;$E$2,'Cooking methods'!$A:$A&amp;'Cooking methods'!$B:$B,'Cooking methods'!N:N)*$E137,"")</f>
        <v>0.20521097032666669</v>
      </c>
      <c r="AN137" cm="1">
        <f t="array" ref="AN137">IFERROR(_xlfn.XLOOKUP(Tool_Austria!$F137&amp;$E$2,'Cooking methods'!$A:$A&amp;'Cooking methods'!$B:$B,'Cooking methods'!O:O)*$E137,"")</f>
        <v>0.16460167555833335</v>
      </c>
      <c r="AO137" cm="1">
        <f t="array" ref="AO137">IFERROR(_xlfn.XLOOKUP(Tool_Austria!$F137&amp;$E$2,'Cooking methods'!$A:$A&amp;'Cooking methods'!$B:$B,'Cooking methods'!P:P)*$E137,"")</f>
        <v>3.2188030851666674E-2</v>
      </c>
      <c r="AP137" cm="1">
        <f t="array" ref="AP137">IFERROR(_xlfn.XLOOKUP(Tool_Austria!$F137&amp;$E$2,'Cooking methods'!$A:$A&amp;'Cooking methods'!$B:$B,'Cooking methods'!Q:Q)*$E137,"")</f>
        <v>1.5027664509883334</v>
      </c>
      <c r="AQ137" cm="1">
        <f t="array" ref="AQ137">IFERROR(_xlfn.XLOOKUP(Tool_Austria!$F137&amp;$E$2,'Cooking methods'!$A:$A&amp;'Cooking methods'!$B:$B,'Cooking methods'!R:R)*$E137,"")</f>
        <v>1.0626434616383335E-7</v>
      </c>
      <c r="AR137" cm="1">
        <f t="array" ref="AR137">IFERROR(_xlfn.XLOOKUP(Tool_Austria!$G137&amp;$E$2,'Waste management'!$A:$A&amp;'Waste management'!$B:$B,'Waste management'!C:C)*$E137,"")</f>
        <v>1.3339617500000001E-2</v>
      </c>
      <c r="AS137" cm="1">
        <f t="array" ref="AS137">IFERROR(_xlfn.XLOOKUP(Tool_Austria!$G137&amp;$E$2,'Waste management'!$A:$A&amp;'Waste management'!$B:$B,'Waste management'!D:D)*$E137,"")</f>
        <v>9.1011738249999998E-11</v>
      </c>
      <c r="AT137" cm="1">
        <f t="array" ref="AT137">IFERROR(_xlfn.XLOOKUP(Tool_Austria!$G137&amp;$E$2,'Waste management'!$A:$A&amp;'Waste management'!$B:$B,'Waste management'!E:E)*$E137,"")</f>
        <v>2.4539750000000002E-4</v>
      </c>
      <c r="AU137" cm="1">
        <f t="array" ref="AU137">IFERROR(_xlfn.XLOOKUP(Tool_Austria!$G137&amp;$E$2,'Waste management'!$A:$A&amp;'Waste management'!$B:$B,'Waste management'!F:F)*$E137,"")</f>
        <v>2.8590000000000002E-5</v>
      </c>
      <c r="AV137" cm="1">
        <f t="array" ref="AV137">IFERROR(_xlfn.XLOOKUP(Tool_Austria!$G137&amp;$E$2,'Waste management'!$A:$A&amp;'Waste management'!$B:$B,'Waste management'!G:G)*$E137,"")</f>
        <v>2.7588397000000003E-9</v>
      </c>
      <c r="AW137" cm="1">
        <f t="array" ref="AW137">IFERROR(_xlfn.XLOOKUP(Tool_Austria!$G137&amp;$E$2,'Waste management'!$A:$A&amp;'Waste management'!$B:$B,'Waste management'!H:H)*$E137,"")</f>
        <v>8.9927700750000005E-11</v>
      </c>
      <c r="AX137" cm="1">
        <f t="array" ref="AX137">IFERROR(_xlfn.XLOOKUP(Tool_Austria!$G137&amp;$E$2,'Waste management'!$A:$A&amp;'Waste management'!$B:$B,'Waste management'!I:I)*$E137,"")</f>
        <v>6.3936055250000003E-11</v>
      </c>
      <c r="AY137" cm="1">
        <f t="array" ref="AY137">IFERROR(_xlfn.XLOOKUP(Tool_Austria!$G137&amp;$E$2,'Waste management'!$A:$A&amp;'Waste management'!$B:$B,'Waste management'!J:J)*$E137,"")</f>
        <v>5.2653250000000008E-4</v>
      </c>
      <c r="AZ137" cm="1">
        <f t="array" ref="AZ137">IFERROR(_xlfn.XLOOKUP(Tool_Austria!$G137&amp;$E$2,'Waste management'!$A:$A&amp;'Waste management'!$B:$B,'Waste management'!K:K)*$E137,"")</f>
        <v>1.2816468150000002E-6</v>
      </c>
      <c r="BA137" cm="1">
        <f t="array" ref="BA137">IFERROR(_xlfn.XLOOKUP(Tool_Austria!$G137&amp;$E$2,'Waste management'!$A:$A&amp;'Waste management'!$B:$B,'Waste management'!L:L)*$E137,"")</f>
        <v>2.306293355E-5</v>
      </c>
      <c r="BB137" cm="1">
        <f t="array" ref="BB137">IFERROR(_xlfn.XLOOKUP(Tool_Austria!$G137&amp;$E$2,'Waste management'!$A:$A&amp;'Waste management'!$B:$B,'Waste management'!M:M)*$E137,"")</f>
        <v>2.3205550000000002E-3</v>
      </c>
      <c r="BC137" cm="1">
        <f t="array" ref="BC137">IFERROR(_xlfn.XLOOKUP(Tool_Austria!$G137&amp;$E$2,'Waste management'!$A:$A&amp;'Waste management'!$B:$B,'Waste management'!N:N)*$E137,"")</f>
        <v>1.9953771050000002</v>
      </c>
      <c r="BD137" cm="1">
        <f t="array" ref="BD137">IFERROR(_xlfn.XLOOKUP(Tool_Austria!$G137&amp;$E$2,'Waste management'!$A:$A&amp;'Waste management'!$B:$B,'Waste management'!O:O)*$E137,"")</f>
        <v>0.1272278825</v>
      </c>
      <c r="BE137" cm="1">
        <f t="array" ref="BE137">IFERROR(_xlfn.XLOOKUP(Tool_Austria!$G137&amp;$E$2,'Waste management'!$A:$A&amp;'Waste management'!$B:$B,'Waste management'!P:P)*$E137,"")</f>
        <v>2.7470225000000002E-3</v>
      </c>
      <c r="BF137" cm="1">
        <f t="array" ref="BF137">IFERROR(_xlfn.XLOOKUP(Tool_Austria!$G137&amp;$E$2,'Waste management'!$A:$A&amp;'Waste management'!$B:$B,'Waste management'!Q:Q)*$E137,"")</f>
        <v>7.9954317500000011E-2</v>
      </c>
      <c r="BG137" cm="1">
        <f t="array" ref="BG137">IFERROR(_xlfn.XLOOKUP(Tool_Austria!$G137&amp;$E$2,'Waste management'!$A:$A&amp;'Waste management'!$B:$B,'Waste management'!R:R)*$E137,"")</f>
        <v>2.5983545E-8</v>
      </c>
      <c r="BH137">
        <f>IFERROR((L137+AR137+AB137)*_xlfn.XLOOKUP(Tool_Austria!BH$4,Monetization_Factors!$A:$A,Monetization_Factors!$D:$D),"")</f>
        <v>8.1270218101372915E-2</v>
      </c>
      <c r="BI137">
        <f>IFERROR((M137+AS137+AC137)*_xlfn.XLOOKUP(Tool_Austria!BI$4,Monetization_Factors!$A:$A,Monetization_Factors!$D:$D),"")</f>
        <v>4.6554581447233876E-7</v>
      </c>
      <c r="BJ137">
        <f>IFERROR((N137+AT137+AD137)*_xlfn.XLOOKUP(Tool_Austria!BJ$4,Monetization_Factors!$A:$A,Monetization_Factors!$D:$D),"")</f>
        <v>1.6772010080886709E-4</v>
      </c>
      <c r="BK137">
        <f>IFERROR((O137+AU137+AE137)*_xlfn.XLOOKUP(Tool_Austria!BK$4,Monetization_Factors!$A:$A,Monetization_Factors!$D:$D),"")</f>
        <v>3.3205706771128694E-3</v>
      </c>
      <c r="BL137">
        <f>IFERROR((P137+AV137+AF137)*_xlfn.XLOOKUP(Tool_Austria!BL$4,Monetization_Factors!$A:$A,Monetization_Factors!$D:$D),"")</f>
        <v>6.6433037716457255E-2</v>
      </c>
      <c r="BM137">
        <f>IFERROR((Q137+AW137+AG137)*_xlfn.XLOOKUP(Tool_Austria!BM$4,Monetization_Factors!$A:$A,Monetization_Factors!$D:$D),"")</f>
        <v>1.8185079504489752E-3</v>
      </c>
      <c r="BN137">
        <f>IFERROR((R137+AX137+AH137)*_xlfn.XLOOKUP(Tool_Austria!BN$4,Monetization_Factors!$A:$A,Monetization_Factors!$D:$D),"")</f>
        <v>9.6107880106162922E-4</v>
      </c>
      <c r="BO137">
        <f>IFERROR((S137+AY137+AI137)*_xlfn.XLOOKUP(Tool_Austria!BO$4,Monetization_Factors!$A:$A,Monetization_Factors!$D:$D),"")</f>
        <v>4.0563598503524766E-3</v>
      </c>
      <c r="BP137">
        <f>IFERROR((T137+AZ137+AJ137)*_xlfn.XLOOKUP(Tool_Austria!BP$4,Monetization_Factors!$A:$A,Monetization_Factors!$D:$D),"")</f>
        <v>5.2049796008493199E-4</v>
      </c>
      <c r="BQ137">
        <f>IFERROR((U137+BA137+AK137)*_xlfn.XLOOKUP(Tool_Austria!BQ$4,Monetization_Factors!$A:$A,Monetization_Factors!$D:$D),"")</f>
        <v>1.5524702298552219E-2</v>
      </c>
      <c r="BR137" t="str">
        <f>IFERROR((V137+BB137+AL137)*_xlfn.XLOOKUP(Tool_Austria!BR$4,Monetization_Factors!$A:$A,Monetization_Factors!$D:$D),"")</f>
        <v/>
      </c>
      <c r="BS137">
        <f>IFERROR((W137+BC137+AM137)*_xlfn.XLOOKUP(Tool_Austria!BS$4,Monetization_Factors!$A:$A,Monetization_Factors!$D:$D),"")</f>
        <v>9.9066255960660867E-4</v>
      </c>
      <c r="BT137">
        <f>IFERROR((X137+BD137+AN137)*_xlfn.XLOOKUP(Tool_Austria!BT$4,Monetization_Factors!$A:$A,Monetization_Factors!$D:$D),"")</f>
        <v>1.0657861618606376E-2</v>
      </c>
      <c r="BU137">
        <f>IFERROR((Y137+BE137+AO137)*_xlfn.XLOOKUP(Tool_Austria!BU$4,Monetization_Factors!$A:$A,Monetization_Factors!$D:$D),"")</f>
        <v>1.6752348750454847E-3</v>
      </c>
      <c r="BV137">
        <f>IFERROR((Z137+BF137+AP137)*_xlfn.XLOOKUP(Tool_Austria!BV$4,Monetization_Factors!$A:$A,Monetization_Factors!$D:$D),"")</f>
        <v>1.0477182694146462E-2</v>
      </c>
      <c r="BW137">
        <f>IFERROR((AA137+BG137+AQ137)*_xlfn.XLOOKUP(Tool_Austria!BW$4,Monetization_Factors!$A:$A,Monetization_Factors!$D:$D),"")</f>
        <v>4.4942118244622494E-6</v>
      </c>
      <c r="BX137" s="38" cm="1">
        <f t="array" ref="BX137">IFERROR(_xlfn.IFS(I137&lt;&gt;0,I137*E137,I137="",J137*E137),"")</f>
        <v>0.64381068679807696</v>
      </c>
      <c r="BY137" s="38">
        <f t="shared" si="112"/>
        <v>0.19787859496129601</v>
      </c>
      <c r="BZ137" s="38">
        <f t="shared" si="113"/>
        <v>0.84168928175937296</v>
      </c>
      <c r="CA137" s="38">
        <f t="shared" si="114"/>
        <v>1.2949065873221124E-3</v>
      </c>
      <c r="CB137">
        <f t="shared" si="110"/>
        <v>0.62467082572388888</v>
      </c>
      <c r="CC137">
        <f t="shared" si="108"/>
        <v>1.1629621639774167E-8</v>
      </c>
      <c r="CD137">
        <f t="shared" si="108"/>
        <v>0.109895123525</v>
      </c>
      <c r="CE137">
        <f t="shared" si="108"/>
        <v>2.1937164685619445E-3</v>
      </c>
      <c r="CF137">
        <f t="shared" si="108"/>
        <v>6.6547900333288886E-8</v>
      </c>
      <c r="CG137">
        <f t="shared" si="108"/>
        <v>8.7570988792344434E-9</v>
      </c>
      <c r="CH137">
        <f t="shared" si="108"/>
        <v>8.359814176471667E-10</v>
      </c>
      <c r="CI137">
        <f t="shared" si="108"/>
        <v>9.2644911014263878E-3</v>
      </c>
      <c r="CJ137">
        <f t="shared" si="108"/>
        <v>2.1337206378736111E-4</v>
      </c>
      <c r="CK137">
        <f t="shared" si="108"/>
        <v>3.7951475530249999E-3</v>
      </c>
      <c r="CL137">
        <f t="shared" si="108"/>
        <v>3.931234852442362E-2</v>
      </c>
      <c r="CM137">
        <f t="shared" si="108"/>
        <v>20.357726993660002</v>
      </c>
      <c r="CN137">
        <f t="shared" si="108"/>
        <v>47.863363244169442</v>
      </c>
      <c r="CO137">
        <f t="shared" si="108"/>
        <v>0.26361197245722223</v>
      </c>
      <c r="CP137">
        <f t="shared" si="108"/>
        <v>6.3448845345994451</v>
      </c>
      <c r="CQ137">
        <f t="shared" si="108"/>
        <v>2.1512466365527225E-6</v>
      </c>
      <c r="CR137">
        <f t="shared" si="111"/>
        <v>9.6103203957521367E-4</v>
      </c>
      <c r="CS137">
        <f t="shared" si="109"/>
        <v>1.7891725599652565E-11</v>
      </c>
      <c r="CT137">
        <f t="shared" si="109"/>
        <v>1.6906942080769231E-4</v>
      </c>
      <c r="CU137">
        <f t="shared" si="109"/>
        <v>3.3749484131722224E-6</v>
      </c>
      <c r="CV137">
        <f t="shared" si="109"/>
        <v>1.0238138512813674E-10</v>
      </c>
      <c r="CW137">
        <f t="shared" si="109"/>
        <v>1.3472459814206836E-11</v>
      </c>
      <c r="CX137">
        <f t="shared" si="109"/>
        <v>1.2861252579187179E-12</v>
      </c>
      <c r="CY137">
        <f t="shared" si="109"/>
        <v>1.4253063232963674E-5</v>
      </c>
      <c r="CZ137">
        <f t="shared" si="109"/>
        <v>3.2826471351901711E-7</v>
      </c>
      <c r="DA137">
        <f t="shared" si="109"/>
        <v>5.8386885431153847E-6</v>
      </c>
      <c r="DB137">
        <f t="shared" si="109"/>
        <v>6.0480536191420952E-5</v>
      </c>
      <c r="DC137">
        <f t="shared" si="109"/>
        <v>3.1319579990246156E-2</v>
      </c>
      <c r="DD137">
        <f t="shared" si="109"/>
        <v>7.3635943452568367E-2</v>
      </c>
      <c r="DE137">
        <f t="shared" si="109"/>
        <v>4.0555688070341883E-4</v>
      </c>
      <c r="DF137">
        <f t="shared" si="109"/>
        <v>9.7613608224606848E-3</v>
      </c>
      <c r="DG137">
        <f t="shared" si="109"/>
        <v>3.3096102100811117E-9</v>
      </c>
      <c r="DH137" s="5">
        <f>IFERROR(((((L137+AB137)*(1/$H137))+AR137)/$F$2)/($B$2*('CAR.CAP_per person'!B$2)/(_xlfn.XLOOKUP($E$2,EU_countries_GDP!$A$2:$A$29,EU_countries_GDP!$E$2:$E$29))),"")</f>
        <v>3.376302197845793E-2</v>
      </c>
      <c r="DI137" s="5">
        <f>IFERROR(((((M137+AC137)*(1/$H137))+AS137)/$F$2)/($B$2*('CAR.CAP_per person'!C$2)/(_xlfn.XLOOKUP($E$2,EU_countries_GDP!$A$2:$A$29,EU_countries_GDP!$E$2:$E$29))),"")</f>
        <v>8.0018298422182794E-6</v>
      </c>
      <c r="DJ137" s="5">
        <f>IFERROR(((((N137+AD137)*(1/$H137))+AT137)/$F$2)/($B$2*('CAR.CAP_per person'!D$2)/(_xlfn.XLOOKUP($E$2,EU_countries_GDP!$A$2:$A$29,EU_countries_GDP!$E$2:$E$29))),"")</f>
        <v>7.7656394753291812E-5</v>
      </c>
      <c r="DK137" s="5">
        <f>IFERROR(((((O137+AE137)*(1/$H137))+AU137)/$F$2)/($B$2*('CAR.CAP_per person'!E$2)/(_xlfn.XLOOKUP($E$2,EU_countries_GDP!$A$2:$A$29,EU_countries_GDP!$E$2:$E$29))),"")</f>
        <v>1.9960933594973906E-3</v>
      </c>
      <c r="DL137" s="5">
        <f>IFERROR(((((P137+AF137)*(1/$H137))+AV137)/$F$2)/($B$2*('CAR.CAP_per person'!F$2)/(_xlfn.XLOOKUP($E$2,EU_countries_GDP!$A$2:$A$29,EU_countries_GDP!$E$2:$E$29))),"")</f>
        <v>4.6859649627037203E-2</v>
      </c>
      <c r="DM137" s="5">
        <f>IFERROR(((((Q137+AG137)*(1/$H137))+AW137)/$F$2)/($B$2*('CAR.CAP_per person'!G$2)/(_xlfn.XLOOKUP($E$2,EU_countries_GDP!$A$2:$A$29,EU_countries_GDP!$E$2:$E$29))),"")</f>
        <v>3.3762547460011684E-3</v>
      </c>
      <c r="DN137" s="5">
        <f>IFERROR(((((R137+AH137)*(1/$H137))+AX137)/$F$2)/($B$2*('CAR.CAP_per person'!H$2)/(_xlfn.XLOOKUP($E$2,EU_countries_GDP!$A$2:$A$29,EU_countries_GDP!$E$2:$E$29))),"")</f>
        <v>7.2584145469046038E-5</v>
      </c>
      <c r="DO137" s="5">
        <f>IFERROR(((((S137+AI137)*(1/$H137))+AY137)/$F$2)/($B$2*('CAR.CAP_per person'!I$2)/(_xlfn.XLOOKUP($E$2,EU_countries_GDP!$A$2:$A$29,EU_countries_GDP!$E$2:$E$29))),"")</f>
        <v>3.3295578434652932E-3</v>
      </c>
      <c r="DP137" s="5">
        <f>IFERROR(((((T137+AJ137)*(1/$H137))+AZ137)/$F$2)/($B$2*('CAR.CAP_per person'!J$2)/(_xlfn.XLOOKUP($E$2,EU_countries_GDP!$A$2:$A$29,EU_countries_GDP!$E$2:$E$29))),"")</f>
        <v>1.3647215204679257E-2</v>
      </c>
      <c r="DQ137" s="5">
        <f>IFERROR(((((U137+AK137)*(1/$H137))+BA137)/$F$2)/($B$2*('CAR.CAP_per person'!K$2)/(_xlfn.XLOOKUP($E$2,EU_countries_GDP!$A$2:$A$29,EU_countries_GDP!$E$2:$E$29))),"")</f>
        <v>7.0306969086894123E-3</v>
      </c>
      <c r="DR137" s="5">
        <f>IFERROR(((((V137+AL137)*(1/$H137))+BB137)/$F$2)/($B$2*('CAR.CAP_per person'!L$2)/(_xlfn.XLOOKUP($E$2,EU_countries_GDP!$A$2:$A$29,EU_countries_GDP!$E$2:$E$29))),"")</f>
        <v>2.3065175067147697E-3</v>
      </c>
      <c r="DS137" s="5">
        <f>IFERROR(((((W137+AM137)*(1/$H137))+BC137)/$F$2)/($B$2*('CAR.CAP_per person'!M$2)/(_xlfn.XLOOKUP($E$2,EU_countries_GDP!$A$2:$A$29,EU_countries_GDP!$E$2:$E$29))),"")</f>
        <v>5.4433457075545956E-2</v>
      </c>
      <c r="DT137" s="5">
        <f>IFERROR(((((X137+AN137)*(1/$H137))+BD137)/$F$2)/($B$2*('CAR.CAP_per person'!N$2)/(_xlfn.XLOOKUP($E$2,EU_countries_GDP!$A$2:$A$29,EU_countries_GDP!$E$2:$E$29))),"")</f>
        <v>1.4003294302589522</v>
      </c>
      <c r="DU137" s="5">
        <f>IFERROR(((((Y137+AO137)*(1/$H137))+BE137)/$F$2)/($B$2*('CAR.CAP_per person'!O$2)/(_xlfn.XLOOKUP($E$2,EU_countries_GDP!$A$2:$A$29,EU_countries_GDP!$E$2:$E$29))),"")</f>
        <v>5.3710612973043839E-4</v>
      </c>
      <c r="DV137" s="5">
        <f>IFERROR(((((Z137+AP137)*(1/$H137))+BF137)/$F$2)/($B$2*('CAR.CAP_per person'!P$2)/(_xlfn.XLOOKUP($E$2,EU_countries_GDP!$A$2:$A$29,EU_countries_GDP!$E$2:$E$29))),"")</f>
        <v>1.0480152450614219E-2</v>
      </c>
      <c r="DW137" s="5">
        <f>IFERROR(((((AA137+AQ137)*(1/$H137))+BG137)/$F$2)/($B$2*('CAR.CAP_per person'!Q$2)/(_xlfn.XLOOKUP($E$2,EU_countries_GDP!$A$2:$A$29,EU_countries_GDP!$E$2:$E$29))),"")</f>
        <v>3.6214858283469377E-3</v>
      </c>
    </row>
    <row r="138" spans="1:127">
      <c r="A138" t="s">
        <v>193</v>
      </c>
      <c r="B138" t="str">
        <f>_xlfn.XLOOKUP(D138,Table5[Ingredient],Table5[Category],"",FALSE)</f>
        <v>Dairy products</v>
      </c>
      <c r="C138" s="33" t="s">
        <v>229</v>
      </c>
      <c r="D138" s="33" t="s">
        <v>183</v>
      </c>
      <c r="E138" s="33">
        <v>0.23825000000000002</v>
      </c>
      <c r="F138" s="33" t="s">
        <v>182</v>
      </c>
      <c r="G138" s="33" t="s">
        <v>180</v>
      </c>
      <c r="H138" s="91">
        <f>Dataset_AT!S17</f>
        <v>0.4107758620689656</v>
      </c>
      <c r="I138" s="33"/>
      <c r="J138" s="37">
        <f>IFERROR(INDEX('AveragePrices&amp;Codes'!G:AG, MATCH($D138, 'AveragePrices&amp;Codes'!$A:$A, 0), MATCH(Tool_Austria!$E$2, 'AveragePrices&amp;Codes'!$G$1:$AG$1, 0)),"")</f>
        <v>0.51222692307692297</v>
      </c>
      <c r="K138" s="37">
        <f>IFERROR(E138/(_xlfn.XLOOKUP(A138,Dataset_AT!$V$2:$V$9,Dataset_AT!$W$2:$W$9)),"")</f>
        <v>3.7817460317460319E-3</v>
      </c>
      <c r="L138">
        <f>IFERROR(IF($F138="Raw",_xlfn.XLOOKUP(_xlfn.XLOOKUP(Tool_Austria!$D138,'AveragePrices&amp;Codes'!$A:$A,'AveragePrices&amp;Codes'!$B:$B),AGRIBALYSE_Raw!$B:$B,AGRIBALYSE_Raw!O:O)*$E138,_xlfn.XLOOKUP(_xlfn.XLOOKUP(Tool_Austria!$D138,'AveragePrices&amp;Codes'!$A:$A,'AveragePrices&amp;Codes'!$B:$B),AGRIBALYSE_Cooked!$C:$C,AGRIBALYSE_Cooked!P:P)*$E138),"")</f>
        <v>0.36512434457894744</v>
      </c>
      <c r="M138">
        <f>IFERROR(IF($F138="Raw",_xlfn.XLOOKUP(_xlfn.XLOOKUP(Tool_Austria!$D138,'AveragePrices&amp;Codes'!$A:$A,'AveragePrices&amp;Codes'!$B:$B),AGRIBALYSE_Raw!$B:$B,AGRIBALYSE_Raw!P:P)*$E138,_xlfn.XLOOKUP(_xlfn.XLOOKUP(Tool_Austria!$D138,'AveragePrices&amp;Codes'!$A:$A,'AveragePrices&amp;Codes'!$B:$B),AGRIBALYSE_Cooked!$C:$C,AGRIBALYSE_Cooked!Q:Q)*$E138),"")</f>
        <v>5.7186124278947375E-9</v>
      </c>
      <c r="N138">
        <f>IFERROR(IF($F138="Raw",_xlfn.XLOOKUP(_xlfn.XLOOKUP(Tool_Austria!$D138,'AveragePrices&amp;Codes'!$A:$A,'AveragePrices&amp;Codes'!$B:$B),AGRIBALYSE_Raw!$B:$B,AGRIBALYSE_Raw!Q:Q)*$E138,_xlfn.XLOOKUP(_xlfn.XLOOKUP(Tool_Austria!$D138,'AveragePrices&amp;Codes'!$A:$A,'AveragePrices&amp;Codes'!$B:$B),AGRIBALYSE_Cooked!$C:$C,AGRIBALYSE_Cooked!R:R)*$E138),"")</f>
        <v>3.3918052463157898E-2</v>
      </c>
      <c r="O138">
        <f>IFERROR(IF($F138="Raw",_xlfn.XLOOKUP(_xlfn.XLOOKUP(Tool_Austria!$D138,'AveragePrices&amp;Codes'!$A:$A,'AveragePrices&amp;Codes'!$B:$B),AGRIBALYSE_Raw!$B:$B,AGRIBALYSE_Raw!R:R)*$E138,_xlfn.XLOOKUP(_xlfn.XLOOKUP(Tool_Austria!$D138,'AveragePrices&amp;Codes'!$A:$A,'AveragePrices&amp;Codes'!$B:$B),AGRIBALYSE_Cooked!$C:$C,AGRIBALYSE_Cooked!S:S)*$E138),"")</f>
        <v>7.6224099947368434E-4</v>
      </c>
      <c r="P138">
        <f>IFERROR(IF($F138="Raw",_xlfn.XLOOKUP(_xlfn.XLOOKUP(Tool_Austria!$D138,'AveragePrices&amp;Codes'!$A:$A,'AveragePrices&amp;Codes'!$B:$B),AGRIBALYSE_Raw!$B:$B,AGRIBALYSE_Raw!S:S)*$E138,_xlfn.XLOOKUP(_xlfn.XLOOKUP(Tool_Austria!$D138,'AveragePrices&amp;Codes'!$A:$A,'AveragePrices&amp;Codes'!$B:$B),AGRIBALYSE_Cooked!$C:$C,AGRIBALYSE_Cooked!T:T)*$E138),"")</f>
        <v>3.0272531531578954E-8</v>
      </c>
      <c r="Q138">
        <f>IFERROR(IF($F138="Raw",_xlfn.XLOOKUP(_xlfn.XLOOKUP(Tool_Austria!$D138,'AveragePrices&amp;Codes'!$A:$A,'AveragePrices&amp;Codes'!$B:$B),AGRIBALYSE_Raw!$B:$B,AGRIBALYSE_Raw!T:T)*$E138,_xlfn.XLOOKUP(_xlfn.XLOOKUP(Tool_Austria!$D138,'AveragePrices&amp;Codes'!$A:$A,'AveragePrices&amp;Codes'!$B:$B),AGRIBALYSE_Cooked!$C:$C,AGRIBALYSE_Cooked!U:U)*$E138),"")</f>
        <v>4.284306549210527E-9</v>
      </c>
      <c r="R138">
        <f>IFERROR(IF($F138="Raw",_xlfn.XLOOKUP(_xlfn.XLOOKUP(Tool_Austria!$D138,'AveragePrices&amp;Codes'!$A:$A,'AveragePrices&amp;Codes'!$B:$B),AGRIBALYSE_Raw!$B:$B,AGRIBALYSE_Raw!U:U)*$E138,_xlfn.XLOOKUP(_xlfn.XLOOKUP(Tool_Austria!$D138,'AveragePrices&amp;Codes'!$A:$A,'AveragePrices&amp;Codes'!$B:$B),AGRIBALYSE_Cooked!$C:$C,AGRIBALYSE_Cooked!V:V)*$E138),"")</f>
        <v>1.788103341763158E-10</v>
      </c>
      <c r="S138">
        <f>IFERROR(IF($F138="Raw",_xlfn.XLOOKUP(_xlfn.XLOOKUP(Tool_Austria!$D138,'AveragePrices&amp;Codes'!$A:$A,'AveragePrices&amp;Codes'!$B:$B),AGRIBALYSE_Raw!$B:$B,AGRIBALYSE_Raw!V:V)*$E138,_xlfn.XLOOKUP(_xlfn.XLOOKUP(Tool_Austria!$D138,'AveragePrices&amp;Codes'!$A:$A,'AveragePrices&amp;Codes'!$B:$B),AGRIBALYSE_Cooked!$C:$C,AGRIBALYSE_Cooked!W:W)*$E138),"")</f>
        <v>4.051913486578948E-3</v>
      </c>
      <c r="T138">
        <f>IFERROR(IF($F138="Raw",_xlfn.XLOOKUP(_xlfn.XLOOKUP(Tool_Austria!$D138,'AveragePrices&amp;Codes'!$A:$A,'AveragePrices&amp;Codes'!$B:$B),AGRIBALYSE_Raw!$B:$B,AGRIBALYSE_Raw!W:W)*$E138,_xlfn.XLOOKUP(_xlfn.XLOOKUP(Tool_Austria!$D138,'AveragePrices&amp;Codes'!$A:$A,'AveragePrices&amp;Codes'!$B:$B),AGRIBALYSE_Cooked!$C:$C,AGRIBALYSE_Cooked!X:X)*$E138),"")</f>
        <v>3.1010168578947374E-5</v>
      </c>
      <c r="U138">
        <f>IFERROR(IF($F138="Raw",_xlfn.XLOOKUP(_xlfn.XLOOKUP(Tool_Austria!$D138,'AveragePrices&amp;Codes'!$A:$A,'AveragePrices&amp;Codes'!$B:$B),AGRIBALYSE_Raw!$B:$B,AGRIBALYSE_Raw!X:X)*$E138,_xlfn.XLOOKUP(_xlfn.XLOOKUP(Tool_Austria!$D138,'AveragePrices&amp;Codes'!$A:$A,'AveragePrices&amp;Codes'!$B:$B),AGRIBALYSE_Cooked!$C:$C,AGRIBALYSE_Cooked!Y:Y)*$E138),"")</f>
        <v>1.0938844477368422E-3</v>
      </c>
      <c r="V138">
        <f>IFERROR(IF($F138="Raw",_xlfn.XLOOKUP(_xlfn.XLOOKUP(Tool_Austria!$D138,'AveragePrices&amp;Codes'!$A:$A,'AveragePrices&amp;Codes'!$B:$B),AGRIBALYSE_Raw!$B:$B,AGRIBALYSE_Raw!Y:Y)*$E138,_xlfn.XLOOKUP(_xlfn.XLOOKUP(Tool_Austria!$D138,'AveragePrices&amp;Codes'!$A:$A,'AveragePrices&amp;Codes'!$B:$B),AGRIBALYSE_Cooked!$C:$C,AGRIBALYSE_Cooked!Z:Z)*$E138),"")</f>
        <v>1.7329181463157897E-2</v>
      </c>
      <c r="W138">
        <f>IFERROR(IF($F138="Raw",_xlfn.XLOOKUP(_xlfn.XLOOKUP(Tool_Austria!$D138,'AveragePrices&amp;Codes'!$A:$A,'AveragePrices&amp;Codes'!$B:$B),AGRIBALYSE_Raw!$B:$B,AGRIBALYSE_Raw!Z:Z)*$E138,_xlfn.XLOOKUP(_xlfn.XLOOKUP(Tool_Austria!$D138,'AveragePrices&amp;Codes'!$A:$A,'AveragePrices&amp;Codes'!$B:$B),AGRIBALYSE_Cooked!$C:$C,AGRIBALYSE_Cooked!AA:AA)*$E138),"")</f>
        <v>4.2047706739473689</v>
      </c>
      <c r="X138">
        <f>IFERROR(IF($F138="Raw",_xlfn.XLOOKUP(_xlfn.XLOOKUP(Tool_Austria!$D138,'AveragePrices&amp;Codes'!$A:$A,'AveragePrices&amp;Codes'!$B:$B),AGRIBALYSE_Raw!$B:$B,AGRIBALYSE_Raw!AA:AA)*$E138,_xlfn.XLOOKUP(_xlfn.XLOOKUP(Tool_Austria!$D138,'AveragePrices&amp;Codes'!$A:$A,'AveragePrices&amp;Codes'!$B:$B),AGRIBALYSE_Cooked!$C:$C,AGRIBALYSE_Cooked!AB:AB)*$E138),"")</f>
        <v>16.003895524210531</v>
      </c>
      <c r="Y138">
        <f>IFERROR(IF($F138="Raw",_xlfn.XLOOKUP(_xlfn.XLOOKUP(Tool_Austria!$D138,'AveragePrices&amp;Codes'!$A:$A,'AveragePrices&amp;Codes'!$B:$B),AGRIBALYSE_Raw!$B:$B,AGRIBALYSE_Raw!AB:AB)*$E138,_xlfn.XLOOKUP(_xlfn.XLOOKUP(Tool_Austria!$D138,'AveragePrices&amp;Codes'!$A:$A,'AveragePrices&amp;Codes'!$B:$B),AGRIBALYSE_Cooked!$C:$C,AGRIBALYSE_Cooked!AC:AC)*$E138),"")</f>
        <v>4.3697201773684219E-2</v>
      </c>
      <c r="Z138">
        <f>IFERROR(IF($F138="Raw",_xlfn.XLOOKUP(_xlfn.XLOOKUP(Tool_Austria!$D138,'AveragePrices&amp;Codes'!$A:$A,'AveragePrices&amp;Codes'!$B:$B),AGRIBALYSE_Raw!$B:$B,AGRIBALYSE_Raw!AC:AC)*$E138,_xlfn.XLOOKUP(_xlfn.XLOOKUP(Tool_Austria!$D138,'AveragePrices&amp;Codes'!$A:$A,'AveragePrices&amp;Codes'!$B:$B),AGRIBALYSE_Cooked!$C:$C,AGRIBALYSE_Cooked!AD:AD)*$E138),"")</f>
        <v>2.1509509442631582</v>
      </c>
      <c r="AA138">
        <f>IFERROR(IF($F138="Raw",_xlfn.XLOOKUP(_xlfn.XLOOKUP(Tool_Austria!$D138,'AveragePrices&amp;Codes'!$A:$A,'AveragePrices&amp;Codes'!$B:$B),AGRIBALYSE_Raw!$B:$B,AGRIBALYSE_Raw!AD:AD)*$E138,_xlfn.XLOOKUP(_xlfn.XLOOKUP(Tool_Austria!$D138,'AveragePrices&amp;Codes'!$A:$A,'AveragePrices&amp;Codes'!$B:$B),AGRIBALYSE_Cooked!$C:$C,AGRIBALYSE_Cooked!AE:AE)*$E138),"")</f>
        <v>8.427571857105264E-7</v>
      </c>
      <c r="AB138" cm="1">
        <f t="array" ref="AB138">IFERROR(_xlfn.XLOOKUP(Tool_Austria!$F138&amp;$E$2,'Cooking methods'!$A:$A&amp;'Cooking methods'!$B:$B,'Cooking methods'!C:C)*$E138,"")</f>
        <v>6.290588925166668E-2</v>
      </c>
      <c r="AC138" cm="1">
        <f t="array" ref="AC138">IFERROR(_xlfn.XLOOKUP(Tool_Austria!$F138&amp;$E$2,'Cooking methods'!$A:$A&amp;'Cooking methods'!$B:$B,'Cooking methods'!D:D)*$E138,"")</f>
        <v>1.1728050765241668E-9</v>
      </c>
      <c r="AD138" cm="1">
        <f t="array" ref="AD138">IFERROR(_xlfn.XLOOKUP(Tool_Austria!$F138&amp;$E$2,'Cooking methods'!$A:$A&amp;'Cooking methods'!$B:$B,'Cooking methods'!E:E)*$E138,"")</f>
        <v>4.2856489416666671E-2</v>
      </c>
      <c r="AE138" cm="1">
        <f t="array" ref="AE138">IFERROR(_xlfn.XLOOKUP(Tool_Austria!$F138&amp;$E$2,'Cooking methods'!$A:$A&amp;'Cooking methods'!$B:$B,'Cooking methods'!F:F)*$E138,"")</f>
        <v>1.413673028675E-4</v>
      </c>
      <c r="AF138" cm="1">
        <f t="array" ref="AF138">IFERROR(_xlfn.XLOOKUP(Tool_Austria!$F138&amp;$E$2,'Cooking methods'!$A:$A&amp;'Cooking methods'!$B:$B,'Cooking methods'!G:G)*$E138,"")</f>
        <v>8.2399855273333345E-10</v>
      </c>
      <c r="AG138" cm="1">
        <f t="array" ref="AG138">IFERROR(_xlfn.XLOOKUP(Tool_Austria!$F138&amp;$E$2,'Cooking methods'!$A:$A&amp;'Cooking methods'!$B:$B,'Cooking methods'!H:H)*$E138,"")</f>
        <v>4.9571503404000006E-10</v>
      </c>
      <c r="AH138" cm="1">
        <f t="array" ref="AH138">IFERROR(_xlfn.XLOOKUP(Tool_Austria!$F138&amp;$E$2,'Cooking methods'!$A:$A&amp;'Cooking methods'!$B:$B,'Cooking methods'!I:I)*$E138,"")</f>
        <v>1.1862909231383336E-10</v>
      </c>
      <c r="AI138" cm="1">
        <f t="array" ref="AI138">IFERROR(_xlfn.XLOOKUP(Tool_Austria!$F138&amp;$E$2,'Cooking methods'!$A:$A&amp;'Cooking methods'!$B:$B,'Cooking methods'!J:J)*$E138,"")</f>
        <v>2.813889467041667E-4</v>
      </c>
      <c r="AJ138" cm="1">
        <f t="array" ref="AJ138">IFERROR(_xlfn.XLOOKUP(Tool_Austria!$F138&amp;$E$2,'Cooking methods'!$A:$A&amp;'Cooking methods'!$B:$B,'Cooking methods'!K:K)*$E138,"")</f>
        <v>6.0295960169583346E-5</v>
      </c>
      <c r="AK138" cm="1">
        <f t="array" ref="AK138">IFERROR(_xlfn.XLOOKUP(Tool_Austria!$F138&amp;$E$2,'Cooking methods'!$A:$A&amp;'Cooking methods'!$B:$B,'Cooking methods'!L:L)*$E138,"")</f>
        <v>5.436649780833334E-5</v>
      </c>
      <c r="AL138" cm="1">
        <f t="array" ref="AL138">IFERROR(_xlfn.XLOOKUP(Tool_Austria!$F138&amp;$E$2,'Cooking methods'!$A:$A&amp;'Cooking methods'!$B:$B,'Cooking methods'!M:M)*$E138,"")</f>
        <v>3.9935192997916669E-4</v>
      </c>
      <c r="AM138" cm="1">
        <f t="array" ref="AM138">IFERROR(_xlfn.XLOOKUP(Tool_Austria!$F138&amp;$E$2,'Cooking methods'!$A:$A&amp;'Cooking methods'!$B:$B,'Cooking methods'!N:N)*$E138,"")</f>
        <v>0.20521097032666669</v>
      </c>
      <c r="AN138" cm="1">
        <f t="array" ref="AN138">IFERROR(_xlfn.XLOOKUP(Tool_Austria!$F138&amp;$E$2,'Cooking methods'!$A:$A&amp;'Cooking methods'!$B:$B,'Cooking methods'!O:O)*$E138,"")</f>
        <v>0.16460167555833335</v>
      </c>
      <c r="AO138" cm="1">
        <f t="array" ref="AO138">IFERROR(_xlfn.XLOOKUP(Tool_Austria!$F138&amp;$E$2,'Cooking methods'!$A:$A&amp;'Cooking methods'!$B:$B,'Cooking methods'!P:P)*$E138,"")</f>
        <v>3.2188030851666674E-2</v>
      </c>
      <c r="AP138" cm="1">
        <f t="array" ref="AP138">IFERROR(_xlfn.XLOOKUP(Tool_Austria!$F138&amp;$E$2,'Cooking methods'!$A:$A&amp;'Cooking methods'!$B:$B,'Cooking methods'!Q:Q)*$E138,"")</f>
        <v>1.5027664509883334</v>
      </c>
      <c r="AQ138" cm="1">
        <f t="array" ref="AQ138">IFERROR(_xlfn.XLOOKUP(Tool_Austria!$F138&amp;$E$2,'Cooking methods'!$A:$A&amp;'Cooking methods'!$B:$B,'Cooking methods'!R:R)*$E138,"")</f>
        <v>1.0626434616383335E-7</v>
      </c>
      <c r="AR138" cm="1">
        <f t="array" ref="AR138">IFERROR(_xlfn.XLOOKUP(Tool_Austria!$G138&amp;$E$2,'Waste management'!$A:$A&amp;'Waste management'!$B:$B,'Waste management'!C:C)*$E138,"")</f>
        <v>1.3339617500000001E-2</v>
      </c>
      <c r="AS138" cm="1">
        <f t="array" ref="AS138">IFERROR(_xlfn.XLOOKUP(Tool_Austria!$G138&amp;$E$2,'Waste management'!$A:$A&amp;'Waste management'!$B:$B,'Waste management'!D:D)*$E138,"")</f>
        <v>9.1011738249999998E-11</v>
      </c>
      <c r="AT138" cm="1">
        <f t="array" ref="AT138">IFERROR(_xlfn.XLOOKUP(Tool_Austria!$G138&amp;$E$2,'Waste management'!$A:$A&amp;'Waste management'!$B:$B,'Waste management'!E:E)*$E138,"")</f>
        <v>2.4539750000000002E-4</v>
      </c>
      <c r="AU138" cm="1">
        <f t="array" ref="AU138">IFERROR(_xlfn.XLOOKUP(Tool_Austria!$G138&amp;$E$2,'Waste management'!$A:$A&amp;'Waste management'!$B:$B,'Waste management'!F:F)*$E138,"")</f>
        <v>2.8590000000000002E-5</v>
      </c>
      <c r="AV138" cm="1">
        <f t="array" ref="AV138">IFERROR(_xlfn.XLOOKUP(Tool_Austria!$G138&amp;$E$2,'Waste management'!$A:$A&amp;'Waste management'!$B:$B,'Waste management'!G:G)*$E138,"")</f>
        <v>2.7588397000000003E-9</v>
      </c>
      <c r="AW138" cm="1">
        <f t="array" ref="AW138">IFERROR(_xlfn.XLOOKUP(Tool_Austria!$G138&amp;$E$2,'Waste management'!$A:$A&amp;'Waste management'!$B:$B,'Waste management'!H:H)*$E138,"")</f>
        <v>8.9927700750000005E-11</v>
      </c>
      <c r="AX138" cm="1">
        <f t="array" ref="AX138">IFERROR(_xlfn.XLOOKUP(Tool_Austria!$G138&amp;$E$2,'Waste management'!$A:$A&amp;'Waste management'!$B:$B,'Waste management'!I:I)*$E138,"")</f>
        <v>6.3936055250000003E-11</v>
      </c>
      <c r="AY138" cm="1">
        <f t="array" ref="AY138">IFERROR(_xlfn.XLOOKUP(Tool_Austria!$G138&amp;$E$2,'Waste management'!$A:$A&amp;'Waste management'!$B:$B,'Waste management'!J:J)*$E138,"")</f>
        <v>5.2653250000000008E-4</v>
      </c>
      <c r="AZ138" cm="1">
        <f t="array" ref="AZ138">IFERROR(_xlfn.XLOOKUP(Tool_Austria!$G138&amp;$E$2,'Waste management'!$A:$A&amp;'Waste management'!$B:$B,'Waste management'!K:K)*$E138,"")</f>
        <v>1.2816468150000002E-6</v>
      </c>
      <c r="BA138" cm="1">
        <f t="array" ref="BA138">IFERROR(_xlfn.XLOOKUP(Tool_Austria!$G138&amp;$E$2,'Waste management'!$A:$A&amp;'Waste management'!$B:$B,'Waste management'!L:L)*$E138,"")</f>
        <v>2.306293355E-5</v>
      </c>
      <c r="BB138" cm="1">
        <f t="array" ref="BB138">IFERROR(_xlfn.XLOOKUP(Tool_Austria!$G138&amp;$E$2,'Waste management'!$A:$A&amp;'Waste management'!$B:$B,'Waste management'!M:M)*$E138,"")</f>
        <v>2.3205550000000002E-3</v>
      </c>
      <c r="BC138" cm="1">
        <f t="array" ref="BC138">IFERROR(_xlfn.XLOOKUP(Tool_Austria!$G138&amp;$E$2,'Waste management'!$A:$A&amp;'Waste management'!$B:$B,'Waste management'!N:N)*$E138,"")</f>
        <v>1.9953771050000002</v>
      </c>
      <c r="BD138" cm="1">
        <f t="array" ref="BD138">IFERROR(_xlfn.XLOOKUP(Tool_Austria!$G138&amp;$E$2,'Waste management'!$A:$A&amp;'Waste management'!$B:$B,'Waste management'!O:O)*$E138,"")</f>
        <v>0.1272278825</v>
      </c>
      <c r="BE138" cm="1">
        <f t="array" ref="BE138">IFERROR(_xlfn.XLOOKUP(Tool_Austria!$G138&amp;$E$2,'Waste management'!$A:$A&amp;'Waste management'!$B:$B,'Waste management'!P:P)*$E138,"")</f>
        <v>2.7470225000000002E-3</v>
      </c>
      <c r="BF138" cm="1">
        <f t="array" ref="BF138">IFERROR(_xlfn.XLOOKUP(Tool_Austria!$G138&amp;$E$2,'Waste management'!$A:$A&amp;'Waste management'!$B:$B,'Waste management'!Q:Q)*$E138,"")</f>
        <v>7.9954317500000011E-2</v>
      </c>
      <c r="BG138" cm="1">
        <f t="array" ref="BG138">IFERROR(_xlfn.XLOOKUP(Tool_Austria!$G138&amp;$E$2,'Waste management'!$A:$A&amp;'Waste management'!$B:$B,'Waste management'!R:R)*$E138,"")</f>
        <v>2.5983545E-8</v>
      </c>
      <c r="BH138">
        <f>IFERROR((L138+AR138+AB138)*_xlfn.XLOOKUP(Tool_Austria!BH$4,Monetization_Factors!$A:$A,Monetization_Factors!$D:$D),"")</f>
        <v>5.7422601799022657E-2</v>
      </c>
      <c r="BI138">
        <f>IFERROR((M138+AS138+AC138)*_xlfn.XLOOKUP(Tool_Austria!BI$4,Monetization_Factors!$A:$A,Monetization_Factors!$D:$D),"")</f>
        <v>2.7951388355200989E-7</v>
      </c>
      <c r="BJ138">
        <f>IFERROR((N138+AT138+AD138)*_xlfn.XLOOKUP(Tool_Austria!BJ$4,Monetization_Factors!$A:$A,Monetization_Factors!$D:$D),"")</f>
        <v>1.175465442207574E-4</v>
      </c>
      <c r="BK138">
        <f>IFERROR((O138+AU138+AE138)*_xlfn.XLOOKUP(Tool_Austria!BK$4,Monetization_Factors!$A:$A,Monetization_Factors!$D:$D),"")</f>
        <v>1.4110439486456031E-3</v>
      </c>
      <c r="BL138">
        <f>IFERROR((P138+AV138+AF138)*_xlfn.XLOOKUP(Tool_Austria!BL$4,Monetization_Factors!$A:$A,Monetization_Factors!$D:$D),"")</f>
        <v>3.3796934937416249E-2</v>
      </c>
      <c r="BM138">
        <f>IFERROR((Q138+AW138+AG138)*_xlfn.XLOOKUP(Tool_Austria!BM$4,Monetization_Factors!$A:$A,Monetization_Factors!$D:$D),"")</f>
        <v>1.0112985605585008E-3</v>
      </c>
      <c r="BN138">
        <f>IFERROR((R138+AX138+AH138)*_xlfn.XLOOKUP(Tool_Austria!BN$4,Monetization_Factors!$A:$A,Monetization_Factors!$D:$D),"")</f>
        <v>4.1545219474062111E-4</v>
      </c>
      <c r="BO138">
        <f>IFERROR((S138+AY138+AI138)*_xlfn.XLOOKUP(Tool_Austria!BO$4,Monetization_Factors!$A:$A,Monetization_Factors!$D:$D),"")</f>
        <v>2.1278275392455103E-3</v>
      </c>
      <c r="BP138">
        <f>IFERROR((T138+AZ138+AJ138)*_xlfn.XLOOKUP(Tool_Austria!BP$4,Monetization_Factors!$A:$A,Monetization_Factors!$D:$D),"")</f>
        <v>2.2585781593997898E-4</v>
      </c>
      <c r="BQ138">
        <f>IFERROR((U138+BA138+AK138)*_xlfn.XLOOKUP(Tool_Austria!BQ$4,Monetization_Factors!$A:$A,Monetization_Factors!$D:$D),"")</f>
        <v>4.791460415450993E-3</v>
      </c>
      <c r="BR138" t="str">
        <f>IFERROR((V138+BB138+AL138)*_xlfn.XLOOKUP(Tool_Austria!BR$4,Monetization_Factors!$A:$A,Monetization_Factors!$D:$D),"")</f>
        <v/>
      </c>
      <c r="BS138">
        <f>IFERROR((W138+BC138+AM138)*_xlfn.XLOOKUP(Tool_Austria!BS$4,Monetization_Factors!$A:$A,Monetization_Factors!$D:$D),"")</f>
        <v>3.1170223943619019E-4</v>
      </c>
      <c r="BT138">
        <f>IFERROR((X138+BD138+AN138)*_xlfn.XLOOKUP(Tool_Austria!BT$4,Monetization_Factors!$A:$A,Monetization_Factors!$D:$D),"")</f>
        <v>3.6286121812142275E-3</v>
      </c>
      <c r="BU138">
        <f>IFERROR((Y138+BE138+AO138)*_xlfn.XLOOKUP(Tool_Austria!BU$4,Monetization_Factors!$A:$A,Monetization_Factors!$D:$D),"")</f>
        <v>4.9970225123533807E-4</v>
      </c>
      <c r="BV138">
        <f>IFERROR((Z138+BF138+AP138)*_xlfn.XLOOKUP(Tool_Austria!BV$4,Monetization_Factors!$A:$A,Monetization_Factors!$D:$D),"")</f>
        <v>6.1653384614246045E-3</v>
      </c>
      <c r="BW138">
        <f>IFERROR((AA138+BG138+AQ138)*_xlfn.XLOOKUP(Tool_Austria!BW$4,Monetization_Factors!$A:$A,Monetization_Factors!$D:$D),"")</f>
        <v>2.0369023574262218E-6</v>
      </c>
      <c r="BX138" s="38" cm="1">
        <f t="array" ref="BX138">IFERROR(_xlfn.IFS(I138&lt;&gt;0,I138*E138,I138="",J138*E138),"")</f>
        <v>0.12203806442307691</v>
      </c>
      <c r="BY138" s="38">
        <f t="shared" si="112"/>
        <v>0.1119276953047922</v>
      </c>
      <c r="BZ138" s="38">
        <f t="shared" si="113"/>
        <v>0.23396575972786909</v>
      </c>
      <c r="CA138" s="38">
        <f t="shared" si="114"/>
        <v>3.5994732265826014E-4</v>
      </c>
      <c r="CB138">
        <f t="shared" si="110"/>
        <v>0.44136985133061413</v>
      </c>
      <c r="CC138">
        <f t="shared" si="108"/>
        <v>6.9824292426689038E-9</v>
      </c>
      <c r="CD138">
        <f t="shared" si="108"/>
        <v>7.701993937982457E-2</v>
      </c>
      <c r="CE138">
        <f t="shared" si="108"/>
        <v>9.3219830234118439E-4</v>
      </c>
      <c r="CF138">
        <f t="shared" si="108"/>
        <v>3.3855369784312291E-8</v>
      </c>
      <c r="CG138">
        <f t="shared" si="108"/>
        <v>4.8699492840005273E-9</v>
      </c>
      <c r="CH138">
        <f t="shared" si="108"/>
        <v>3.6137548174014913E-10</v>
      </c>
      <c r="CI138">
        <f t="shared" si="108"/>
        <v>4.8598349332831152E-3</v>
      </c>
      <c r="CJ138">
        <f t="shared" si="108"/>
        <v>9.2587775563530728E-5</v>
      </c>
      <c r="CK138">
        <f t="shared" si="108"/>
        <v>1.1713138790951756E-3</v>
      </c>
      <c r="CL138">
        <f t="shared" si="108"/>
        <v>2.0049088393137064E-2</v>
      </c>
      <c r="CM138">
        <f t="shared" si="108"/>
        <v>6.4053587492740354</v>
      </c>
      <c r="CN138">
        <f t="shared" si="108"/>
        <v>16.295725082268866</v>
      </c>
      <c r="CO138">
        <f t="shared" si="108"/>
        <v>7.8632255125350894E-2</v>
      </c>
      <c r="CP138">
        <f t="shared" si="108"/>
        <v>3.7336717127514913</v>
      </c>
      <c r="CQ138">
        <f t="shared" si="108"/>
        <v>9.7500507687435968E-7</v>
      </c>
      <c r="CR138">
        <f t="shared" si="111"/>
        <v>6.7903054050863715E-4</v>
      </c>
      <c r="CS138">
        <f t="shared" si="109"/>
        <v>1.0742198834875236E-11</v>
      </c>
      <c r="CT138">
        <f t="shared" si="109"/>
        <v>1.1849221443049933E-4</v>
      </c>
      <c r="CU138">
        <f t="shared" si="109"/>
        <v>1.4341512343710528E-6</v>
      </c>
      <c r="CV138">
        <f t="shared" si="109"/>
        <v>5.2085184283557368E-11</v>
      </c>
      <c r="CW138">
        <f t="shared" si="109"/>
        <v>7.4922296676931195E-12</v>
      </c>
      <c r="CX138">
        <f t="shared" si="109"/>
        <v>5.5596227960022946E-13</v>
      </c>
      <c r="CY138">
        <f t="shared" si="109"/>
        <v>7.4766691281278695E-6</v>
      </c>
      <c r="CZ138">
        <f t="shared" si="109"/>
        <v>1.4244273163620113E-7</v>
      </c>
      <c r="DA138">
        <f t="shared" si="109"/>
        <v>1.8020213524541162E-6</v>
      </c>
      <c r="DB138">
        <f t="shared" si="109"/>
        <v>3.084475137405702E-5</v>
      </c>
      <c r="DC138">
        <f t="shared" si="109"/>
        <v>9.8543980758062089E-3</v>
      </c>
      <c r="DD138">
        <f t="shared" si="109"/>
        <v>2.5070346280413641E-2</v>
      </c>
      <c r="DE138">
        <f t="shared" si="109"/>
        <v>1.2097270019284753E-4</v>
      </c>
      <c r="DF138">
        <f t="shared" si="109"/>
        <v>5.7441103273099866E-3</v>
      </c>
      <c r="DG138">
        <f t="shared" si="109"/>
        <v>1.500007810575938E-9</v>
      </c>
      <c r="DH138" s="5">
        <f>IFERROR(((((L138+AB138)*(1/$H138))+AR138)/$F$2)/($B$2*('CAR.CAP_per person'!B$2)/(_xlfn.XLOOKUP($E$2,EU_countries_GDP!$A$2:$A$29,EU_countries_GDP!$E$2:$E$29))),"")</f>
        <v>2.372948362917042E-2</v>
      </c>
      <c r="DI138" s="5">
        <f>IFERROR(((((M138+AC138)*(1/$H138))+AS138)/$F$2)/($B$2*('CAR.CAP_per person'!C$2)/(_xlfn.XLOOKUP($E$2,EU_countries_GDP!$A$2:$A$29,EU_countries_GDP!$E$2:$E$29))),"")</f>
        <v>4.7894889802867392E-6</v>
      </c>
      <c r="DJ138" s="5">
        <f>IFERROR(((((N138+AD138)*(1/$H138))+AT138)/$F$2)/($B$2*('CAR.CAP_per person'!D$2)/(_xlfn.XLOOKUP($E$2,EU_countries_GDP!$A$2:$A$29,EU_countries_GDP!$E$2:$E$29))),"")</f>
        <v>5.4394837003664824E-5</v>
      </c>
      <c r="DK138" s="5">
        <f>IFERROR(((((O138+AE138)*(1/$H138))+AU138)/$F$2)/($B$2*('CAR.CAP_per person'!E$2)/(_xlfn.XLOOKUP($E$2,EU_countries_GDP!$A$2:$A$29,EU_countries_GDP!$E$2:$E$29))),"")</f>
        <v>8.3933737602918859E-4</v>
      </c>
      <c r="DL138" s="5">
        <f>IFERROR(((((P138+AF138)*(1/$H138))+AV138)/$F$2)/($B$2*('CAR.CAP_per person'!F$2)/(_xlfn.XLOOKUP($E$2,EU_countries_GDP!$A$2:$A$29,EU_countries_GDP!$E$2:$E$29))),"")</f>
        <v>2.326282807515281E-2</v>
      </c>
      <c r="DM138" s="5">
        <f>IFERROR(((((Q138+AG138)*(1/$H138))+AW138)/$F$2)/($B$2*('CAR.CAP_per person'!G$2)/(_xlfn.XLOOKUP($E$2,EU_countries_GDP!$A$2:$A$29,EU_countries_GDP!$E$2:$E$29))),"")</f>
        <v>1.8684606925930504E-3</v>
      </c>
      <c r="DN138" s="5">
        <f>IFERROR(((((R138+AH138)*(1/$H138))+AX138)/$F$2)/($B$2*('CAR.CAP_per person'!H$2)/(_xlfn.XLOOKUP($E$2,EU_countries_GDP!$A$2:$A$29,EU_countries_GDP!$E$2:$E$29))),"")</f>
        <v>2.9431835957175448E-5</v>
      </c>
      <c r="DO138" s="5">
        <f>IFERROR(((((S138+AI138)*(1/$H138))+AY138)/$F$2)/($B$2*('CAR.CAP_per person'!I$2)/(_xlfn.XLOOKUP($E$2,EU_countries_GDP!$A$2:$A$29,EU_countries_GDP!$E$2:$E$29))),"")</f>
        <v>1.6917249757232879E-3</v>
      </c>
      <c r="DP138" s="5">
        <f>IFERROR(((((T138+AJ138)*(1/$H138))+AZ138)/$F$2)/($B$2*('CAR.CAP_per person'!J$2)/(_xlfn.XLOOKUP($E$2,EU_countries_GDP!$A$2:$A$29,EU_countries_GDP!$E$2:$E$29))),"")</f>
        <v>5.8944482372958002E-3</v>
      </c>
      <c r="DQ138" s="5">
        <f>IFERROR(((((U138+AK138)*(1/$H138))+BA138)/$F$2)/($B$2*('CAR.CAP_per person'!K$2)/(_xlfn.XLOOKUP($E$2,EU_countries_GDP!$A$2:$A$29,EU_countries_GDP!$E$2:$E$29))),"")</f>
        <v>2.1524489063464284E-3</v>
      </c>
      <c r="DR138" s="5">
        <f>IFERROR(((((V138+AL138)*(1/$H138))+BB138)/$F$2)/($B$2*('CAR.CAP_per person'!L$2)/(_xlfn.XLOOKUP($E$2,EU_countries_GDP!$A$2:$A$29,EU_countries_GDP!$E$2:$E$29))),"")</f>
        <v>1.1355853272896838E-3</v>
      </c>
      <c r="DS138" s="5">
        <f>IFERROR(((((W138+AM138)*(1/$H138))+BC138)/$F$2)/($B$2*('CAR.CAP_per person'!M$2)/(_xlfn.XLOOKUP($E$2,EU_countries_GDP!$A$2:$A$29,EU_countries_GDP!$E$2:$E$29))),"")</f>
        <v>1.4840321143839427E-2</v>
      </c>
      <c r="DT138" s="5">
        <f>IFERROR(((((X138+AN138)*(1/$H138))+BD138)/$F$2)/($B$2*('CAR.CAP_per person'!N$2)/(_xlfn.XLOOKUP($E$2,EU_countries_GDP!$A$2:$A$29,EU_countries_GDP!$E$2:$E$29))),"")</f>
        <v>0.47531216519056374</v>
      </c>
      <c r="DU138" s="5">
        <f>IFERROR(((((Y138+AO138)*(1/$H138))+BE138)/$F$2)/($B$2*('CAR.CAP_per person'!O$2)/(_xlfn.XLOOKUP($E$2,EU_countries_GDP!$A$2:$A$29,EU_countries_GDP!$E$2:$E$29))),"")</f>
        <v>1.5788377131693604E-4</v>
      </c>
      <c r="DV138" s="5">
        <f>IFERROR(((((Z138+AP138)*(1/$H138))+BF138)/$F$2)/($B$2*('CAR.CAP_per person'!P$2)/(_xlfn.XLOOKUP($E$2,EU_countries_GDP!$A$2:$A$29,EU_countries_GDP!$E$2:$E$29))),"")</f>
        <v>6.1348217772267434E-3</v>
      </c>
      <c r="DW138" s="5">
        <f>IFERROR(((((AA138+AQ138)*(1/$H138))+BG138)/$F$2)/($B$2*('CAR.CAP_per person'!Q$2)/(_xlfn.XLOOKUP($E$2,EU_countries_GDP!$A$2:$A$29,EU_countries_GDP!$E$2:$E$29))),"")</f>
        <v>1.627165243528575E-3</v>
      </c>
    </row>
    <row r="139" spans="1:127">
      <c r="A139" t="s">
        <v>193</v>
      </c>
      <c r="B139" t="str">
        <f>_xlfn.XLOOKUP(D139,Table5[Ingredient],Table5[Category],"",FALSE)</f>
        <v>Vegetables</v>
      </c>
      <c r="C139" s="33" t="s">
        <v>229</v>
      </c>
      <c r="D139" s="33" t="s">
        <v>196</v>
      </c>
      <c r="E139" s="33">
        <v>3.923</v>
      </c>
      <c r="F139" s="33" t="s">
        <v>179</v>
      </c>
      <c r="G139" s="33" t="s">
        <v>180</v>
      </c>
      <c r="H139" s="91">
        <f>Dataset_AT!S18</f>
        <v>0.5161842105263158</v>
      </c>
      <c r="I139" s="33"/>
      <c r="J139" s="37">
        <f>IFERROR(INDEX('AveragePrices&amp;Codes'!G:AG, MATCH($D139, 'AveragePrices&amp;Codes'!$A:$A, 0), MATCH(Tool_Austria!$E$2, 'AveragePrices&amp;Codes'!$G$1:$AG$1, 0)),"")</f>
        <v>1.2629395429292931</v>
      </c>
      <c r="K139" s="37">
        <f>IFERROR(E139/(_xlfn.XLOOKUP(A139,Dataset_AT!$V$2:$V$9,Dataset_AT!$W$2:$W$9)),"")</f>
        <v>6.2269841269841274E-2</v>
      </c>
      <c r="L139">
        <f>IFERROR(IF($F139="Raw",_xlfn.XLOOKUP(_xlfn.XLOOKUP(Tool_Austria!$D139,'AveragePrices&amp;Codes'!$A:$A,'AveragePrices&amp;Codes'!$B:$B),AGRIBALYSE_Raw!$B:$B,AGRIBALYSE_Raw!O:O)*$E139,_xlfn.XLOOKUP(_xlfn.XLOOKUP(Tool_Austria!$D139,'AveragePrices&amp;Codes'!$A:$A,'AveragePrices&amp;Codes'!$B:$B),AGRIBALYSE_Cooked!$C:$C,AGRIBALYSE_Cooked!P:P)*$E139),"")</f>
        <v>3.1426291683555556</v>
      </c>
      <c r="M139">
        <f>IFERROR(IF($F139="Raw",_xlfn.XLOOKUP(_xlfn.XLOOKUP(Tool_Austria!$D139,'AveragePrices&amp;Codes'!$A:$A,'AveragePrices&amp;Codes'!$B:$B),AGRIBALYSE_Raw!$B:$B,AGRIBALYSE_Raw!P:P)*$E139,_xlfn.XLOOKUP(_xlfn.XLOOKUP(Tool_Austria!$D139,'AveragePrices&amp;Codes'!$A:$A,'AveragePrices&amp;Codes'!$B:$B),AGRIBALYSE_Cooked!$C:$C,AGRIBALYSE_Cooked!Q:Q)*$E139),"")</f>
        <v>1.3462121031666667E-7</v>
      </c>
      <c r="N139">
        <f>IFERROR(IF($F139="Raw",_xlfn.XLOOKUP(_xlfn.XLOOKUP(Tool_Austria!$D139,'AveragePrices&amp;Codes'!$A:$A,'AveragePrices&amp;Codes'!$B:$B),AGRIBALYSE_Raw!$B:$B,AGRIBALYSE_Raw!Q:Q)*$E139,_xlfn.XLOOKUP(_xlfn.XLOOKUP(Tool_Austria!$D139,'AveragePrices&amp;Codes'!$A:$A,'AveragePrices&amp;Codes'!$B:$B),AGRIBALYSE_Cooked!$C:$C,AGRIBALYSE_Cooked!R:R)*$E139),"")</f>
        <v>0.5159132941111112</v>
      </c>
      <c r="O139">
        <f>IFERROR(IF($F139="Raw",_xlfn.XLOOKUP(_xlfn.XLOOKUP(Tool_Austria!$D139,'AveragePrices&amp;Codes'!$A:$A,'AveragePrices&amp;Codes'!$B:$B),AGRIBALYSE_Raw!$B:$B,AGRIBALYSE_Raw!R:R)*$E139,_xlfn.XLOOKUP(_xlfn.XLOOKUP(Tool_Austria!$D139,'AveragePrices&amp;Codes'!$A:$A,'AveragePrices&amp;Codes'!$B:$B),AGRIBALYSE_Cooked!$C:$C,AGRIBALYSE_Cooked!S:S)*$E139),"")</f>
        <v>1.0060161686777777E-2</v>
      </c>
      <c r="P139">
        <f>IFERROR(IF($F139="Raw",_xlfn.XLOOKUP(_xlfn.XLOOKUP(Tool_Austria!$D139,'AveragePrices&amp;Codes'!$A:$A,'AveragePrices&amp;Codes'!$B:$B),AGRIBALYSE_Raw!$B:$B,AGRIBALYSE_Raw!S:S)*$E139,_xlfn.XLOOKUP(_xlfn.XLOOKUP(Tool_Austria!$D139,'AveragePrices&amp;Codes'!$A:$A,'AveragePrices&amp;Codes'!$B:$B),AGRIBALYSE_Cooked!$C:$C,AGRIBALYSE_Cooked!T:T)*$E139),"")</f>
        <v>2.0651115299E-7</v>
      </c>
      <c r="Q139">
        <f>IFERROR(IF($F139="Raw",_xlfn.XLOOKUP(_xlfn.XLOOKUP(Tool_Austria!$D139,'AveragePrices&amp;Codes'!$A:$A,'AveragePrices&amp;Codes'!$B:$B),AGRIBALYSE_Raw!$B:$B,AGRIBALYSE_Raw!T:T)*$E139,_xlfn.XLOOKUP(_xlfn.XLOOKUP(Tool_Austria!$D139,'AveragePrices&amp;Codes'!$A:$A,'AveragePrices&amp;Codes'!$B:$B),AGRIBALYSE_Cooked!$C:$C,AGRIBALYSE_Cooked!U:U)*$E139),"")</f>
        <v>1.3459616849999997E-7</v>
      </c>
      <c r="R139">
        <f>IFERROR(IF($F139="Raw",_xlfn.XLOOKUP(_xlfn.XLOOKUP(Tool_Austria!$D139,'AveragePrices&amp;Codes'!$A:$A,'AveragePrices&amp;Codes'!$B:$B),AGRIBALYSE_Raw!$B:$B,AGRIBALYSE_Raw!U:U)*$E139,_xlfn.XLOOKUP(_xlfn.XLOOKUP(Tool_Austria!$D139,'AveragePrices&amp;Codes'!$A:$A,'AveragePrices&amp;Codes'!$B:$B),AGRIBALYSE_Cooked!$C:$C,AGRIBALYSE_Cooked!V:V)*$E139),"")</f>
        <v>2.3461175455111115E-9</v>
      </c>
      <c r="S139">
        <f>IFERROR(IF($F139="Raw",_xlfn.XLOOKUP(_xlfn.XLOOKUP(Tool_Austria!$D139,'AveragePrices&amp;Codes'!$A:$A,'AveragePrices&amp;Codes'!$B:$B),AGRIBALYSE_Raw!$B:$B,AGRIBALYSE_Raw!V:V)*$E139,_xlfn.XLOOKUP(_xlfn.XLOOKUP(Tool_Austria!$D139,'AveragePrices&amp;Codes'!$A:$A,'AveragePrices&amp;Codes'!$B:$B),AGRIBALYSE_Cooked!$C:$C,AGRIBALYSE_Cooked!W:W)*$E139),"")</f>
        <v>2.2470433574111111E-2</v>
      </c>
      <c r="T139">
        <f>IFERROR(IF($F139="Raw",_xlfn.XLOOKUP(_xlfn.XLOOKUP(Tool_Austria!$D139,'AveragePrices&amp;Codes'!$A:$A,'AveragePrices&amp;Codes'!$B:$B),AGRIBALYSE_Raw!$B:$B,AGRIBALYSE_Raw!W:W)*$E139,_xlfn.XLOOKUP(_xlfn.XLOOKUP(Tool_Austria!$D139,'AveragePrices&amp;Codes'!$A:$A,'AveragePrices&amp;Codes'!$B:$B),AGRIBALYSE_Cooked!$C:$C,AGRIBALYSE_Cooked!X:X)*$E139),"")</f>
        <v>3.3780859283888892E-4</v>
      </c>
      <c r="U139">
        <f>IFERROR(IF($F139="Raw",_xlfn.XLOOKUP(_xlfn.XLOOKUP(Tool_Austria!$D139,'AveragePrices&amp;Codes'!$A:$A,'AveragePrices&amp;Codes'!$B:$B),AGRIBALYSE_Raw!$B:$B,AGRIBALYSE_Raw!X:X)*$E139,_xlfn.XLOOKUP(_xlfn.XLOOKUP(Tool_Austria!$D139,'AveragePrices&amp;Codes'!$A:$A,'AveragePrices&amp;Codes'!$B:$B),AGRIBALYSE_Cooked!$C:$C,AGRIBALYSE_Cooked!Y:Y)*$E139),"")</f>
        <v>2.1888153581333333E-2</v>
      </c>
      <c r="V139">
        <f>IFERROR(IF($F139="Raw",_xlfn.XLOOKUP(_xlfn.XLOOKUP(Tool_Austria!$D139,'AveragePrices&amp;Codes'!$A:$A,'AveragePrices&amp;Codes'!$B:$B),AGRIBALYSE_Raw!$B:$B,AGRIBALYSE_Raw!Y:Y)*$E139,_xlfn.XLOOKUP(_xlfn.XLOOKUP(Tool_Austria!$D139,'AveragePrices&amp;Codes'!$A:$A,'AveragePrices&amp;Codes'!$B:$B),AGRIBALYSE_Cooked!$C:$C,AGRIBALYSE_Cooked!Z:Z)*$E139),"")</f>
        <v>9.1400996250000005E-2</v>
      </c>
      <c r="W139">
        <f>IFERROR(IF($F139="Raw",_xlfn.XLOOKUP(_xlfn.XLOOKUP(Tool_Austria!$D139,'AveragePrices&amp;Codes'!$A:$A,'AveragePrices&amp;Codes'!$B:$B),AGRIBALYSE_Raw!$B:$B,AGRIBALYSE_Raw!Z:Z)*$E139,_xlfn.XLOOKUP(_xlfn.XLOOKUP(Tool_Austria!$D139,'AveragePrices&amp;Codes'!$A:$A,'AveragePrices&amp;Codes'!$B:$B),AGRIBALYSE_Cooked!$C:$C,AGRIBALYSE_Cooked!AA:AA)*$E139),"")</f>
        <v>27.005239808444447</v>
      </c>
      <c r="X139">
        <f>IFERROR(IF($F139="Raw",_xlfn.XLOOKUP(_xlfn.XLOOKUP(Tool_Austria!$D139,'AveragePrices&amp;Codes'!$A:$A,'AveragePrices&amp;Codes'!$B:$B),AGRIBALYSE_Raw!$B:$B,AGRIBALYSE_Raw!AA:AA)*$E139,_xlfn.XLOOKUP(_xlfn.XLOOKUP(Tool_Austria!$D139,'AveragePrices&amp;Codes'!$A:$A,'AveragePrices&amp;Codes'!$B:$B),AGRIBALYSE_Cooked!$C:$C,AGRIBALYSE_Cooked!AB:AB)*$E139),"")</f>
        <v>143.56636081555556</v>
      </c>
      <c r="Y139">
        <f>IFERROR(IF($F139="Raw",_xlfn.XLOOKUP(_xlfn.XLOOKUP(Tool_Austria!$D139,'AveragePrices&amp;Codes'!$A:$A,'AveragePrices&amp;Codes'!$B:$B),AGRIBALYSE_Raw!$B:$B,AGRIBALYSE_Raw!AB:AB)*$E139,_xlfn.XLOOKUP(_xlfn.XLOOKUP(Tool_Austria!$D139,'AveragePrices&amp;Codes'!$A:$A,'AveragePrices&amp;Codes'!$B:$B),AGRIBALYSE_Cooked!$C:$C,AGRIBALYSE_Cooked!AC:AC)*$E139),"")</f>
        <v>0.32317280828222222</v>
      </c>
      <c r="Z139">
        <f>IFERROR(IF($F139="Raw",_xlfn.XLOOKUP(_xlfn.XLOOKUP(Tool_Austria!$D139,'AveragePrices&amp;Codes'!$A:$A,'AveragePrices&amp;Codes'!$B:$B),AGRIBALYSE_Raw!$B:$B,AGRIBALYSE_Raw!AC:AC)*$E139,_xlfn.XLOOKUP(_xlfn.XLOOKUP(Tool_Austria!$D139,'AveragePrices&amp;Codes'!$A:$A,'AveragePrices&amp;Codes'!$B:$B),AGRIBALYSE_Cooked!$C:$C,AGRIBALYSE_Cooked!AD:AD)*$E139),"")</f>
        <v>36.678884433111115</v>
      </c>
      <c r="AA139">
        <f>IFERROR(IF($F139="Raw",_xlfn.XLOOKUP(_xlfn.XLOOKUP(Tool_Austria!$D139,'AveragePrices&amp;Codes'!$A:$A,'AveragePrices&amp;Codes'!$B:$B),AGRIBALYSE_Raw!$B:$B,AGRIBALYSE_Raw!AD:AD)*$E139,_xlfn.XLOOKUP(_xlfn.XLOOKUP(Tool_Austria!$D139,'AveragePrices&amp;Codes'!$A:$A,'AveragePrices&amp;Codes'!$B:$B),AGRIBALYSE_Cooked!$C:$C,AGRIBALYSE_Cooked!AE:AE)*$E139),"")</f>
        <v>1.5612584531555556E-5</v>
      </c>
      <c r="AB139" cm="1">
        <f t="array" ref="AB139">IFERROR(_xlfn.XLOOKUP(Tool_Austria!$F139&amp;$E$2,'Cooking methods'!$A:$A&amp;'Cooking methods'!$B:$B,'Cooking methods'!C:C)*$E139,"")</f>
        <v>0.77313754322000006</v>
      </c>
      <c r="AC139" cm="1">
        <f t="array" ref="AC139">IFERROR(_xlfn.XLOOKUP(Tool_Austria!$F139&amp;$E$2,'Cooking methods'!$A:$A&amp;'Cooking methods'!$B:$B,'Cooking methods'!D:D)*$E139,"")</f>
        <v>2.7689840476689996E-8</v>
      </c>
      <c r="AD139" cm="1">
        <f t="array" ref="AD139">IFERROR(_xlfn.XLOOKUP(Tool_Austria!$F139&amp;$E$2,'Cooking methods'!$A:$A&amp;'Cooking methods'!$B:$B,'Cooking methods'!E:E)*$E139,"")</f>
        <v>5.4961229999999993E-2</v>
      </c>
      <c r="AE139" cm="1">
        <f t="array" ref="AE139">IFERROR(_xlfn.XLOOKUP(Tool_Austria!$F139&amp;$E$2,'Cooking methods'!$A:$A&amp;'Cooking methods'!$B:$B,'Cooking methods'!F:F)*$E139,"")</f>
        <v>1.4001853517700003E-3</v>
      </c>
      <c r="AF139" cm="1">
        <f t="array" ref="AF139">IFERROR(_xlfn.XLOOKUP(Tool_Austria!$F139&amp;$E$2,'Cooking methods'!$A:$A&amp;'Cooking methods'!$B:$B,'Cooking methods'!G:G)*$E139,"")</f>
        <v>5.6504287127999999E-9</v>
      </c>
      <c r="AG139" cm="1">
        <f t="array" ref="AG139">IFERROR(_xlfn.XLOOKUP(Tool_Austria!$F139&amp;$E$2,'Cooking methods'!$A:$A&amp;'Cooking methods'!$B:$B,'Cooking methods'!H:H)*$E139,"")</f>
        <v>3.2063242342799998E-9</v>
      </c>
      <c r="AH139" cm="1">
        <f t="array" ref="AH139">IFERROR(_xlfn.XLOOKUP(Tool_Austria!$F139&amp;$E$2,'Cooking methods'!$A:$A&amp;'Cooking methods'!$B:$B,'Cooking methods'!I:I)*$E139,"")</f>
        <v>1.737599529676E-9</v>
      </c>
      <c r="AI139" cm="1">
        <f t="array" ref="AI139">IFERROR(_xlfn.XLOOKUP(Tool_Austria!$F139&amp;$E$2,'Cooking methods'!$A:$A&amp;'Cooking methods'!$B:$B,'Cooking methods'!J:J)*$E139,"")</f>
        <v>9.7617009365000003E-4</v>
      </c>
      <c r="AJ139" cm="1">
        <f t="array" ref="AJ139">IFERROR(_xlfn.XLOOKUP(Tool_Austria!$F139&amp;$E$2,'Cooking methods'!$A:$A&amp;'Cooking methods'!$B:$B,'Cooking methods'!K:K)*$E139,"")</f>
        <v>2.09109100895E-4</v>
      </c>
      <c r="AK139" cm="1">
        <f t="array" ref="AK139">IFERROR(_xlfn.XLOOKUP(Tool_Austria!$F139&amp;$E$2,'Cooking methods'!$A:$A&amp;'Cooking methods'!$B:$B,'Cooking methods'!L:L)*$E139,"")</f>
        <v>3.9537680890000001E-4</v>
      </c>
      <c r="AL139" cm="1">
        <f t="array" ref="AL139">IFERROR(_xlfn.XLOOKUP(Tool_Austria!$F139&amp;$E$2,'Cooking methods'!$A:$A&amp;'Cooking methods'!$B:$B,'Cooking methods'!M:M)*$E139,"")</f>
        <v>2.6671506057500001E-3</v>
      </c>
      <c r="AM139" cm="1">
        <f t="array" ref="AM139">IFERROR(_xlfn.XLOOKUP(Tool_Austria!$F139&amp;$E$2,'Cooking methods'!$A:$A&amp;'Cooking methods'!$B:$B,'Cooking methods'!N:N)*$E139,"")</f>
        <v>1.9625099371199999</v>
      </c>
      <c r="AN139" cm="1">
        <f t="array" ref="AN139">IFERROR(_xlfn.XLOOKUP(Tool_Austria!$F139&amp;$E$2,'Cooking methods'!$A:$A&amp;'Cooking methods'!$B:$B,'Cooking methods'!O:O)*$E139,"")</f>
        <v>1.1321126781999999</v>
      </c>
      <c r="AO139" cm="1">
        <f t="array" ref="AO139">IFERROR(_xlfn.XLOOKUP(Tool_Austria!$F139&amp;$E$2,'Cooking methods'!$A:$A&amp;'Cooking methods'!$B:$B,'Cooking methods'!P:P)*$E139,"")</f>
        <v>0.20272314342</v>
      </c>
      <c r="AP139" cm="1">
        <f t="array" ref="AP139">IFERROR(_xlfn.XLOOKUP(Tool_Austria!$F139&amp;$E$2,'Cooking methods'!$A:$A&amp;'Cooking methods'!$B:$B,'Cooking methods'!Q:Q)*$E139,"")</f>
        <v>12.20197374246</v>
      </c>
      <c r="AQ139" cm="1">
        <f t="array" ref="AQ139">IFERROR(_xlfn.XLOOKUP(Tool_Austria!$F139&amp;$E$2,'Cooking methods'!$A:$A&amp;'Cooking methods'!$B:$B,'Cooking methods'!R:R)*$E139,"")</f>
        <v>1.1742645756759999E-6</v>
      </c>
      <c r="AR139" cm="1">
        <f t="array" ref="AR139">IFERROR(_xlfn.XLOOKUP(Tool_Austria!$G139&amp;$E$2,'Waste management'!$A:$A&amp;'Waste management'!$B:$B,'Waste management'!C:C)*$E139,"")</f>
        <v>0.21964876999999999</v>
      </c>
      <c r="AS139" cm="1">
        <f t="array" ref="AS139">IFERROR(_xlfn.XLOOKUP(Tool_Austria!$G139&amp;$E$2,'Waste management'!$A:$A&amp;'Waste management'!$B:$B,'Waste management'!D:D)*$E139,"")</f>
        <v>1.498589923E-9</v>
      </c>
      <c r="AT139" cm="1">
        <f t="array" ref="AT139">IFERROR(_xlfn.XLOOKUP(Tool_Austria!$G139&amp;$E$2,'Waste management'!$A:$A&amp;'Waste management'!$B:$B,'Waste management'!E:E)*$E139,"")</f>
        <v>4.0406900000000004E-3</v>
      </c>
      <c r="AU139" cm="1">
        <f t="array" ref="AU139">IFERROR(_xlfn.XLOOKUP(Tool_Austria!$G139&amp;$E$2,'Waste management'!$A:$A&amp;'Waste management'!$B:$B,'Waste management'!F:F)*$E139,"")</f>
        <v>4.7076000000000003E-4</v>
      </c>
      <c r="AV139" cm="1">
        <f t="array" ref="AV139">IFERROR(_xlfn.XLOOKUP(Tool_Austria!$G139&amp;$E$2,'Waste management'!$A:$A&amp;'Waste management'!$B:$B,'Waste management'!G:G)*$E139,"")</f>
        <v>4.54267708E-8</v>
      </c>
      <c r="AW139" cm="1">
        <f t="array" ref="AW139">IFERROR(_xlfn.XLOOKUP(Tool_Austria!$G139&amp;$E$2,'Waste management'!$A:$A&amp;'Waste management'!$B:$B,'Waste management'!H:H)*$E139,"")</f>
        <v>1.480740273E-9</v>
      </c>
      <c r="AX139" cm="1">
        <f t="array" ref="AX139">IFERROR(_xlfn.XLOOKUP(Tool_Austria!$G139&amp;$E$2,'Waste management'!$A:$A&amp;'Waste management'!$B:$B,'Waste management'!I:I)*$E139,"")</f>
        <v>1.0527645110000002E-9</v>
      </c>
      <c r="AY139" cm="1">
        <f t="array" ref="AY139">IFERROR(_xlfn.XLOOKUP(Tool_Austria!$G139&amp;$E$2,'Waste management'!$A:$A&amp;'Waste management'!$B:$B,'Waste management'!J:J)*$E139,"")</f>
        <v>8.6698299999999999E-3</v>
      </c>
      <c r="AZ139" cm="1">
        <f t="array" ref="AZ139">IFERROR(_xlfn.XLOOKUP(Tool_Austria!$G139&amp;$E$2,'Waste management'!$A:$A&amp;'Waste management'!$B:$B,'Waste management'!K:K)*$E139,"")</f>
        <v>2.1103464660000002E-5</v>
      </c>
      <c r="BA139" cm="1">
        <f t="array" ref="BA139">IFERROR(_xlfn.XLOOKUP(Tool_Austria!$G139&amp;$E$2,'Waste management'!$A:$A&amp;'Waste management'!$B:$B,'Waste management'!L:L)*$E139,"")</f>
        <v>3.7975189219999997E-4</v>
      </c>
      <c r="BB139" cm="1">
        <f t="array" ref="BB139">IFERROR(_xlfn.XLOOKUP(Tool_Austria!$G139&amp;$E$2,'Waste management'!$A:$A&amp;'Waste management'!$B:$B,'Waste management'!M:M)*$E139,"")</f>
        <v>3.8210020000000004E-2</v>
      </c>
      <c r="BC139" cm="1">
        <f t="array" ref="BC139">IFERROR(_xlfn.XLOOKUP(Tool_Austria!$G139&amp;$E$2,'Waste management'!$A:$A&amp;'Waste management'!$B:$B,'Waste management'!N:N)*$E139,"")</f>
        <v>32.855674219999997</v>
      </c>
      <c r="BD139" cm="1">
        <f t="array" ref="BD139">IFERROR(_xlfn.XLOOKUP(Tool_Austria!$G139&amp;$E$2,'Waste management'!$A:$A&amp;'Waste management'!$B:$B,'Waste management'!O:O)*$E139,"")</f>
        <v>2.0949212299999997</v>
      </c>
      <c r="BE139" cm="1">
        <f t="array" ref="BE139">IFERROR(_xlfn.XLOOKUP(Tool_Austria!$G139&amp;$E$2,'Waste management'!$A:$A&amp;'Waste management'!$B:$B,'Waste management'!P:P)*$E139,"")</f>
        <v>4.5232189999999999E-2</v>
      </c>
      <c r="BF139" cm="1">
        <f t="array" ref="BF139">IFERROR(_xlfn.XLOOKUP(Tool_Austria!$G139&amp;$E$2,'Waste management'!$A:$A&amp;'Waste management'!$B:$B,'Waste management'!Q:Q)*$E139,"")</f>
        <v>1.3165195700000001</v>
      </c>
      <c r="BG139" cm="1">
        <f t="array" ref="BG139">IFERROR(_xlfn.XLOOKUP(Tool_Austria!$G139&amp;$E$2,'Waste management'!$A:$A&amp;'Waste management'!$B:$B,'Waste management'!R:R)*$E139,"")</f>
        <v>4.2784238E-7</v>
      </c>
      <c r="BH139">
        <f>IFERROR((L139+AR139+AB139)*_xlfn.XLOOKUP(Tool_Austria!BH$4,Monetization_Factors!$A:$A,Monetization_Factors!$D:$D),"")</f>
        <v>0.53802115336180778</v>
      </c>
      <c r="BI139">
        <f>IFERROR((M139+AS139+AC139)*_xlfn.XLOOKUP(Tool_Austria!BI$4,Monetization_Factors!$A:$A,Monetization_Factors!$D:$D),"")</f>
        <v>6.5574697929036283E-6</v>
      </c>
      <c r="BJ139">
        <f>IFERROR((N139+AT139+AD139)*_xlfn.XLOOKUP(Tool_Austria!BJ$4,Monetization_Factors!$A:$A,Monetization_Factors!$D:$D),"")</f>
        <v>8.7742599102071453E-4</v>
      </c>
      <c r="BK139">
        <f>IFERROR((O139+AU139+AE139)*_xlfn.XLOOKUP(Tool_Austria!BK$4,Monetization_Factors!$A:$A,Monetization_Factors!$D:$D),"")</f>
        <v>1.805980159490151E-2</v>
      </c>
      <c r="BL139">
        <f>IFERROR((P139+AV139+AF139)*_xlfn.XLOOKUP(Tool_Austria!BL$4,Monetization_Factors!$A:$A,Monetization_Factors!$D:$D),"")</f>
        <v>0.25714375136458767</v>
      </c>
      <c r="BM139">
        <f>IFERROR((Q139+AW139+AG139)*_xlfn.XLOOKUP(Tool_Austria!BM$4,Monetization_Factors!$A:$A,Monetization_Factors!$D:$D),"")</f>
        <v>2.8923696087135933E-2</v>
      </c>
      <c r="BN139">
        <f>IFERROR((R139+AX139+AH139)*_xlfn.XLOOKUP(Tool_Austria!BN$4,Monetization_Factors!$A:$A,Monetization_Factors!$D:$D),"")</f>
        <v>5.9051115973625199E-3</v>
      </c>
      <c r="BO139">
        <f>IFERROR((S139+AY139+AI139)*_xlfn.XLOOKUP(Tool_Austria!BO$4,Monetization_Factors!$A:$A,Monetization_Factors!$D:$D),"")</f>
        <v>1.4061842214555861E-2</v>
      </c>
      <c r="BP139">
        <f>IFERROR((T139+AZ139+AJ139)*_xlfn.XLOOKUP(Tool_Austria!BP$4,Monetization_Factors!$A:$A,Monetization_Factors!$D:$D),"")</f>
        <v>1.3856258827010135E-3</v>
      </c>
      <c r="BQ139">
        <f>IFERROR((U139+BA139+AK139)*_xlfn.XLOOKUP(Tool_Austria!BQ$4,Monetization_Factors!$A:$A,Monetization_Factors!$D:$D),"")</f>
        <v>9.2708045109442097E-2</v>
      </c>
      <c r="BR139" t="str">
        <f>IFERROR((V139+BB139+AL139)*_xlfn.XLOOKUP(Tool_Austria!BR$4,Monetization_Factors!$A:$A,Monetization_Factors!$D:$D),"")</f>
        <v/>
      </c>
      <c r="BS139">
        <f>IFERROR((W139+BC139+AM139)*_xlfn.XLOOKUP(Tool_Austria!BS$4,Monetization_Factors!$A:$A,Monetization_Factors!$D:$D),"")</f>
        <v>3.0084965501524057E-3</v>
      </c>
      <c r="BT139">
        <f>IFERROR((X139+BD139+AN139)*_xlfn.XLOOKUP(Tool_Austria!BT$4,Monetization_Factors!$A:$A,Monetization_Factors!$D:$D),"")</f>
        <v>3.2686873246038195E-2</v>
      </c>
      <c r="BU139">
        <f>IFERROR((Y139+BE139+AO139)*_xlfn.XLOOKUP(Tool_Austria!BU$4,Monetization_Factors!$A:$A,Monetization_Factors!$D:$D),"")</f>
        <v>3.6294777212925833E-3</v>
      </c>
      <c r="BV139">
        <f>IFERROR((Z139+BF139+AP139)*_xlfn.XLOOKUP(Tool_Austria!BV$4,Monetization_Factors!$A:$A,Monetization_Factors!$D:$D),"")</f>
        <v>8.2889939846735497E-2</v>
      </c>
      <c r="BW139">
        <f>IFERROR((AA139+BG139+AQ139)*_xlfn.XLOOKUP(Tool_Austria!BW$4,Monetization_Factors!$A:$A,Monetization_Factors!$D:$D),"")</f>
        <v>3.5963551887459094E-5</v>
      </c>
      <c r="BX139" s="38" cm="1">
        <f t="array" ref="BX139">IFERROR(_xlfn.IFS(I139&lt;&gt;0,I139*E139,I139="",J139*E139),"")</f>
        <v>4.9545118269116166</v>
      </c>
      <c r="BY139" s="38">
        <f t="shared" si="112"/>
        <v>1.0793437615894141</v>
      </c>
      <c r="BZ139" s="38">
        <f t="shared" si="113"/>
        <v>6.033855588501031</v>
      </c>
      <c r="CA139" s="38">
        <f t="shared" si="114"/>
        <v>9.2828547515400473E-3</v>
      </c>
      <c r="CB139">
        <f t="shared" si="110"/>
        <v>4.1354154815755555</v>
      </c>
      <c r="CC139">
        <f t="shared" si="110"/>
        <v>1.6380964071635667E-7</v>
      </c>
      <c r="CD139">
        <f t="shared" si="110"/>
        <v>0.57491521411111113</v>
      </c>
      <c r="CE139">
        <f t="shared" si="110"/>
        <v>1.1931107038547778E-2</v>
      </c>
      <c r="CF139">
        <f t="shared" si="110"/>
        <v>2.575883525028E-7</v>
      </c>
      <c r="CG139">
        <f t="shared" si="110"/>
        <v>1.3928323300727997E-7</v>
      </c>
      <c r="CH139">
        <f t="shared" si="110"/>
        <v>5.1364815861871113E-9</v>
      </c>
      <c r="CI139">
        <f t="shared" si="110"/>
        <v>3.211643366776111E-2</v>
      </c>
      <c r="CJ139">
        <f t="shared" si="110"/>
        <v>5.6802115839388898E-4</v>
      </c>
      <c r="CK139">
        <f t="shared" si="110"/>
        <v>2.266328228243333E-2</v>
      </c>
      <c r="CL139">
        <f t="shared" si="110"/>
        <v>0.13227816685575</v>
      </c>
      <c r="CM139">
        <f t="shared" si="110"/>
        <v>61.823423965564444</v>
      </c>
      <c r="CN139">
        <f t="shared" si="110"/>
        <v>146.79339472375557</v>
      </c>
      <c r="CO139">
        <f t="shared" si="110"/>
        <v>0.57112814170222226</v>
      </c>
      <c r="CP139">
        <f t="shared" si="110"/>
        <v>50.19737774557111</v>
      </c>
      <c r="CQ139">
        <f t="shared" si="110"/>
        <v>1.7214691487231557E-5</v>
      </c>
      <c r="CR139">
        <f t="shared" si="111"/>
        <v>6.362177663962393E-3</v>
      </c>
      <c r="CS139">
        <f t="shared" si="111"/>
        <v>2.5201483187131798E-10</v>
      </c>
      <c r="CT139">
        <f t="shared" si="111"/>
        <v>8.8448494478632486E-4</v>
      </c>
      <c r="CU139">
        <f t="shared" si="111"/>
        <v>1.8355549290073505E-5</v>
      </c>
      <c r="CV139">
        <f t="shared" si="111"/>
        <v>3.9628977308123077E-10</v>
      </c>
      <c r="CW139">
        <f t="shared" si="111"/>
        <v>2.1428189693427689E-10</v>
      </c>
      <c r="CX139">
        <f t="shared" si="111"/>
        <v>7.9022793633647868E-12</v>
      </c>
      <c r="CY139">
        <f t="shared" si="111"/>
        <v>4.9409897950401705E-5</v>
      </c>
      <c r="CZ139">
        <f t="shared" si="111"/>
        <v>8.7387870522136767E-7</v>
      </c>
      <c r="DA139">
        <f t="shared" si="111"/>
        <v>3.4866588126820507E-5</v>
      </c>
      <c r="DB139">
        <f t="shared" si="111"/>
        <v>2.0350487208576924E-4</v>
      </c>
      <c r="DC139">
        <f t="shared" si="111"/>
        <v>9.5112959947022221E-2</v>
      </c>
      <c r="DD139">
        <f t="shared" si="111"/>
        <v>0.22583599188270087</v>
      </c>
      <c r="DE139">
        <f t="shared" si="111"/>
        <v>8.7865867954188038E-4</v>
      </c>
      <c r="DF139">
        <f t="shared" si="111"/>
        <v>7.722673499318633E-2</v>
      </c>
      <c r="DG139">
        <f t="shared" si="111"/>
        <v>2.648414074958701E-8</v>
      </c>
      <c r="DH139" s="5">
        <f>IFERROR(((((L139+AB139)*(1/$H139))+AR139)/$F$2)/($B$2*('CAR.CAP_per person'!B$2)/(_xlfn.XLOOKUP($E$2,EU_countries_GDP!$A$2:$A$29,EU_countries_GDP!$E$2:$E$29))),"")</f>
        <v>0.17551027203437722</v>
      </c>
      <c r="DI139" s="5">
        <f>IFERROR(((((M139+AC139)*(1/$H139))+AS139)/$F$2)/($B$2*('CAR.CAP_per person'!C$2)/(_xlfn.XLOOKUP($E$2,EU_countries_GDP!$A$2:$A$29,EU_countries_GDP!$E$2:$E$29))),"")</f>
        <v>8.9710674050156748E-5</v>
      </c>
      <c r="DJ139" s="5">
        <f>IFERROR(((((N139+AD139)*(1/$H139))+AT139)/$F$2)/($B$2*('CAR.CAP_per person'!D$2)/(_xlfn.XLOOKUP($E$2,EU_countries_GDP!$A$2:$A$29,EU_countries_GDP!$E$2:$E$29))),"")</f>
        <v>3.226229845869281E-4</v>
      </c>
      <c r="DK139" s="5">
        <f>IFERROR(((((O139+AE139)*(1/$H139))+AU139)/$F$2)/($B$2*('CAR.CAP_per person'!E$2)/(_xlfn.XLOOKUP($E$2,EU_countries_GDP!$A$2:$A$29,EU_countries_GDP!$E$2:$E$29))),"")</f>
        <v>8.5400121267381751E-3</v>
      </c>
      <c r="DL139" s="5">
        <f>IFERROR(((((P139+AF139)*(1/$H139))+AV139)/$F$2)/($B$2*('CAR.CAP_per person'!F$2)/(_xlfn.XLOOKUP($E$2,EU_countries_GDP!$A$2:$A$29,EU_countries_GDP!$E$2:$E$29))),"")</f>
        <v>0.13533159195602429</v>
      </c>
      <c r="DM139" s="5">
        <f>IFERROR(((((Q139+AG139)*(1/$H139))+AW139)/$F$2)/($B$2*('CAR.CAP_per person'!G$2)/(_xlfn.XLOOKUP($E$2,EU_countries_GDP!$A$2:$A$29,EU_countries_GDP!$E$2:$E$29))),"")</f>
        <v>4.2773052548790907E-2</v>
      </c>
      <c r="DN139" s="5">
        <f>IFERROR(((((R139+AH139)*(1/$H139))+AX139)/$F$2)/($B$2*('CAR.CAP_per person'!H$2)/(_xlfn.XLOOKUP($E$2,EU_countries_GDP!$A$2:$A$29,EU_countries_GDP!$E$2:$E$29))),"")</f>
        <v>3.3479848408834599E-4</v>
      </c>
      <c r="DO139" s="5">
        <f>IFERROR(((((S139+AI139)*(1/$H139))+AY139)/$F$2)/($B$2*('CAR.CAP_per person'!I$2)/(_xlfn.XLOOKUP($E$2,EU_countries_GDP!$A$2:$A$29,EU_countries_GDP!$E$2:$E$29))),"")</f>
        <v>8.2623139859762558E-3</v>
      </c>
      <c r="DP139" s="5">
        <f>IFERROR(((((T139+AJ139)*(1/$H139))+AZ139)/$F$2)/($B$2*('CAR.CAP_per person'!J$2)/(_xlfn.XLOOKUP($E$2,EU_countries_GDP!$A$2:$A$29,EU_countries_GDP!$E$2:$E$29))),"")</f>
        <v>2.8492695432249127E-2</v>
      </c>
      <c r="DQ139" s="5">
        <f>IFERROR(((((U139+AK139)*(1/$H139))+BA139)/$F$2)/($B$2*('CAR.CAP_per person'!K$2)/(_xlfn.XLOOKUP($E$2,EU_countries_GDP!$A$2:$A$29,EU_countries_GDP!$E$2:$E$29))),"")</f>
        <v>3.3259478236097796E-2</v>
      </c>
      <c r="DR139" s="5">
        <f>IFERROR(((((V139+AL139)*(1/$H139))+BB139)/$F$2)/($B$2*('CAR.CAP_per person'!L$2)/(_xlfn.XLOOKUP($E$2,EU_countries_GDP!$A$2:$A$29,EU_countries_GDP!$E$2:$E$29))),"")</f>
        <v>5.5044278996340783E-3</v>
      </c>
      <c r="DS139" s="5">
        <f>IFERROR(((((W139+AM139)*(1/$H139))+BC139)/$F$2)/($B$2*('CAR.CAP_per person'!M$2)/(_xlfn.XLOOKUP($E$2,EU_countries_GDP!$A$2:$A$29,EU_countries_GDP!$E$2:$E$29))),"")</f>
        <v>0.10371542925190966</v>
      </c>
      <c r="DT139" s="5">
        <f>IFERROR(((((X139+AN139)*(1/$H139))+BD139)/$F$2)/($B$2*('CAR.CAP_per person'!N$2)/(_xlfn.XLOOKUP($E$2,EU_countries_GDP!$A$2:$A$29,EU_countries_GDP!$E$2:$E$29))),"")</f>
        <v>3.3994246108162471</v>
      </c>
      <c r="DU139" s="5">
        <f>IFERROR(((((Y139+AO139)*(1/$H139))+BE139)/$F$2)/($B$2*('CAR.CAP_per person'!O$2)/(_xlfn.XLOOKUP($E$2,EU_countries_GDP!$A$2:$A$29,EU_countries_GDP!$E$2:$E$29))),"")</f>
        <v>8.9605655022902163E-4</v>
      </c>
      <c r="DV139" s="5">
        <f>IFERROR(((((Z139+AP139)*(1/$H139))+BF139)/$F$2)/($B$2*('CAR.CAP_per person'!P$2)/(_xlfn.XLOOKUP($E$2,EU_countries_GDP!$A$2:$A$29,EU_countries_GDP!$E$2:$E$29))),"")</f>
        <v>6.5632021605665974E-2</v>
      </c>
      <c r="DW139" s="5">
        <f>IFERROR(((((AA139+AQ139)*(1/$H139))+BG139)/$F$2)/($B$2*('CAR.CAP_per person'!Q$2)/(_xlfn.XLOOKUP($E$2,EU_countries_GDP!$A$2:$A$29,EU_countries_GDP!$E$2:$E$29))),"")</f>
        <v>2.2947960848352576E-2</v>
      </c>
    </row>
    <row r="140" spans="1:127">
      <c r="A140" t="s">
        <v>193</v>
      </c>
      <c r="B140" t="str">
        <f>_xlfn.XLOOKUP(D140,Table5[Ingredient],Table5[Category],"",FALSE)</f>
        <v>Starch/satiating food</v>
      </c>
      <c r="C140" s="33" t="s">
        <v>229</v>
      </c>
      <c r="D140" s="33" t="s">
        <v>197</v>
      </c>
      <c r="E140" s="33">
        <v>4.4549999999999992</v>
      </c>
      <c r="F140" s="33" t="s">
        <v>179</v>
      </c>
      <c r="G140" s="33" t="s">
        <v>180</v>
      </c>
      <c r="H140" s="91">
        <f>Dataset_AT!S19</f>
        <v>0.35927419354838702</v>
      </c>
      <c r="I140" s="33"/>
      <c r="J140" s="37">
        <f>IFERROR(INDEX('AveragePrices&amp;Codes'!G:AG, MATCH($D140, 'AveragePrices&amp;Codes'!$A:$A, 0), MATCH(Tool_Austria!$E$2, 'AveragePrices&amp;Codes'!$G$1:$AG$1, 0)),"")</f>
        <v>0.42920000000000003</v>
      </c>
      <c r="K140" s="37">
        <f>IFERROR(E140/(_xlfn.XLOOKUP(A140,Dataset_AT!$V$2:$V$9,Dataset_AT!$W$2:$W$9)),"")</f>
        <v>7.0714285714285702E-2</v>
      </c>
      <c r="L140">
        <f>IFERROR(IF($F140="Raw",_xlfn.XLOOKUP(_xlfn.XLOOKUP(Tool_Austria!$D140,'AveragePrices&amp;Codes'!$A:$A,'AveragePrices&amp;Codes'!$B:$B),AGRIBALYSE_Raw!$B:$B,AGRIBALYSE_Raw!O:O)*$E140,_xlfn.XLOOKUP(_xlfn.XLOOKUP(Tool_Austria!$D140,'AveragePrices&amp;Codes'!$A:$A,'AveragePrices&amp;Codes'!$B:$B),AGRIBALYSE_Cooked!$C:$C,AGRIBALYSE_Cooked!P:P)*$E140),"")</f>
        <v>4.388946884437499</v>
      </c>
      <c r="M140">
        <f>IFERROR(IF($F140="Raw",_xlfn.XLOOKUP(_xlfn.XLOOKUP(Tool_Austria!$D140,'AveragePrices&amp;Codes'!$A:$A,'AveragePrices&amp;Codes'!$B:$B),AGRIBALYSE_Raw!$B:$B,AGRIBALYSE_Raw!P:P)*$E140,_xlfn.XLOOKUP(_xlfn.XLOOKUP(Tool_Austria!$D140,'AveragePrices&amp;Codes'!$A:$A,'AveragePrices&amp;Codes'!$B:$B),AGRIBALYSE_Cooked!$C:$C,AGRIBALYSE_Cooked!Q:Q)*$E140),"")</f>
        <v>8.0267734181249979E-8</v>
      </c>
      <c r="N140">
        <f>IFERROR(IF($F140="Raw",_xlfn.XLOOKUP(_xlfn.XLOOKUP(Tool_Austria!$D140,'AveragePrices&amp;Codes'!$A:$A,'AveragePrices&amp;Codes'!$B:$B),AGRIBALYSE_Raw!$B:$B,AGRIBALYSE_Raw!Q:Q)*$E140,_xlfn.XLOOKUP(_xlfn.XLOOKUP(Tool_Austria!$D140,'AveragePrices&amp;Codes'!$A:$A,'AveragePrices&amp;Codes'!$B:$B),AGRIBALYSE_Cooked!$C:$C,AGRIBALYSE_Cooked!R:R)*$E140),"")</f>
        <v>0.43047337966874993</v>
      </c>
      <c r="O140">
        <f>IFERROR(IF($F140="Raw",_xlfn.XLOOKUP(_xlfn.XLOOKUP(Tool_Austria!$D140,'AveragePrices&amp;Codes'!$A:$A,'AveragePrices&amp;Codes'!$B:$B),AGRIBALYSE_Raw!$B:$B,AGRIBALYSE_Raw!R:R)*$E140,_xlfn.XLOOKUP(_xlfn.XLOOKUP(Tool_Austria!$D140,'AveragePrices&amp;Codes'!$A:$A,'AveragePrices&amp;Codes'!$B:$B),AGRIBALYSE_Cooked!$C:$C,AGRIBALYSE_Cooked!S:S)*$E140),"")</f>
        <v>1.2312193843124996E-2</v>
      </c>
      <c r="P140">
        <f>IFERROR(IF($F140="Raw",_xlfn.XLOOKUP(_xlfn.XLOOKUP(Tool_Austria!$D140,'AveragePrices&amp;Codes'!$A:$A,'AveragePrices&amp;Codes'!$B:$B),AGRIBALYSE_Raw!$B:$B,AGRIBALYSE_Raw!S:S)*$E140,_xlfn.XLOOKUP(_xlfn.XLOOKUP(Tool_Austria!$D140,'AveragePrices&amp;Codes'!$A:$A,'AveragePrices&amp;Codes'!$B:$B),AGRIBALYSE_Cooked!$C:$C,AGRIBALYSE_Cooked!T:T)*$E140),"")</f>
        <v>2.2919473108124995E-7</v>
      </c>
      <c r="Q140">
        <f>IFERROR(IF($F140="Raw",_xlfn.XLOOKUP(_xlfn.XLOOKUP(Tool_Austria!$D140,'AveragePrices&amp;Codes'!$A:$A,'AveragePrices&amp;Codes'!$B:$B),AGRIBALYSE_Raw!$B:$B,AGRIBALYSE_Raw!T:T)*$E140,_xlfn.XLOOKUP(_xlfn.XLOOKUP(Tool_Austria!$D140,'AveragePrices&amp;Codes'!$A:$A,'AveragePrices&amp;Codes'!$B:$B),AGRIBALYSE_Cooked!$C:$C,AGRIBALYSE_Cooked!U:U)*$E140),"")</f>
        <v>5.3166863227499988E-8</v>
      </c>
      <c r="R140">
        <f>IFERROR(IF($F140="Raw",_xlfn.XLOOKUP(_xlfn.XLOOKUP(Tool_Austria!$D140,'AveragePrices&amp;Codes'!$A:$A,'AveragePrices&amp;Codes'!$B:$B),AGRIBALYSE_Raw!$B:$B,AGRIBALYSE_Raw!U:U)*$E140,_xlfn.XLOOKUP(_xlfn.XLOOKUP(Tool_Austria!$D140,'AveragePrices&amp;Codes'!$A:$A,'AveragePrices&amp;Codes'!$B:$B),AGRIBALYSE_Cooked!$C:$C,AGRIBALYSE_Cooked!V:V)*$E140),"")</f>
        <v>2.1193710243749995E-9</v>
      </c>
      <c r="S140">
        <f>IFERROR(IF($F140="Raw",_xlfn.XLOOKUP(_xlfn.XLOOKUP(Tool_Austria!$D140,'AveragePrices&amp;Codes'!$A:$A,'AveragePrices&amp;Codes'!$B:$B),AGRIBALYSE_Raw!$B:$B,AGRIBALYSE_Raw!V:V)*$E140,_xlfn.XLOOKUP(_xlfn.XLOOKUP(Tool_Austria!$D140,'AveragePrices&amp;Codes'!$A:$A,'AveragePrices&amp;Codes'!$B:$B),AGRIBALYSE_Cooked!$C:$C,AGRIBALYSE_Cooked!W:W)*$E140),"")</f>
        <v>1.7031069061874994E-2</v>
      </c>
      <c r="T140">
        <f>IFERROR(IF($F140="Raw",_xlfn.XLOOKUP(_xlfn.XLOOKUP(Tool_Austria!$D140,'AveragePrices&amp;Codes'!$A:$A,'AveragePrices&amp;Codes'!$B:$B),AGRIBALYSE_Raw!$B:$B,AGRIBALYSE_Raw!W:W)*$E140,_xlfn.XLOOKUP(_xlfn.XLOOKUP(Tool_Austria!$D140,'AveragePrices&amp;Codes'!$A:$A,'AveragePrices&amp;Codes'!$B:$B),AGRIBALYSE_Cooked!$C:$C,AGRIBALYSE_Cooked!X:X)*$E140),"")</f>
        <v>7.4151503662499979E-4</v>
      </c>
      <c r="U140">
        <f>IFERROR(IF($F140="Raw",_xlfn.XLOOKUP(_xlfn.XLOOKUP(Tool_Austria!$D140,'AveragePrices&amp;Codes'!$A:$A,'AveragePrices&amp;Codes'!$B:$B),AGRIBALYSE_Raw!$B:$B,AGRIBALYSE_Raw!X:X)*$E140,_xlfn.XLOOKUP(_xlfn.XLOOKUP(Tool_Austria!$D140,'AveragePrices&amp;Codes'!$A:$A,'AveragePrices&amp;Codes'!$B:$B),AGRIBALYSE_Cooked!$C:$C,AGRIBALYSE_Cooked!Y:Y)*$E140),"")</f>
        <v>8.7349502418749975E-3</v>
      </c>
      <c r="V140">
        <f>IFERROR(IF($F140="Raw",_xlfn.XLOOKUP(_xlfn.XLOOKUP(Tool_Austria!$D140,'AveragePrices&amp;Codes'!$A:$A,'AveragePrices&amp;Codes'!$B:$B),AGRIBALYSE_Raw!$B:$B,AGRIBALYSE_Raw!Y:Y)*$E140,_xlfn.XLOOKUP(_xlfn.XLOOKUP(Tool_Austria!$D140,'AveragePrices&amp;Codes'!$A:$A,'AveragePrices&amp;Codes'!$B:$B),AGRIBALYSE_Cooked!$C:$C,AGRIBALYSE_Cooked!Z:Z)*$E140),"")</f>
        <v>5.5377096761249994E-2</v>
      </c>
      <c r="W140">
        <f>IFERROR(IF($F140="Raw",_xlfn.XLOOKUP(_xlfn.XLOOKUP(Tool_Austria!$D140,'AveragePrices&amp;Codes'!$A:$A,'AveragePrices&amp;Codes'!$B:$B),AGRIBALYSE_Raw!$B:$B,AGRIBALYSE_Raw!Z:Z)*$E140,_xlfn.XLOOKUP(_xlfn.XLOOKUP(Tool_Austria!$D140,'AveragePrices&amp;Codes'!$A:$A,'AveragePrices&amp;Codes'!$B:$B),AGRIBALYSE_Cooked!$C:$C,AGRIBALYSE_Cooked!AA:AA)*$E140),"")</f>
        <v>31.770677131874994</v>
      </c>
      <c r="X140">
        <f>IFERROR(IF($F140="Raw",_xlfn.XLOOKUP(_xlfn.XLOOKUP(Tool_Austria!$D140,'AveragePrices&amp;Codes'!$A:$A,'AveragePrices&amp;Codes'!$B:$B),AGRIBALYSE_Raw!$B:$B,AGRIBALYSE_Raw!AA:AA)*$E140,_xlfn.XLOOKUP(_xlfn.XLOOKUP(Tool_Austria!$D140,'AveragePrices&amp;Codes'!$A:$A,'AveragePrices&amp;Codes'!$B:$B),AGRIBALYSE_Cooked!$C:$C,AGRIBALYSE_Cooked!AB:AB)*$E140),"")</f>
        <v>137.80642589999997</v>
      </c>
      <c r="Y140">
        <f>IFERROR(IF($F140="Raw",_xlfn.XLOOKUP(_xlfn.XLOOKUP(Tool_Austria!$D140,'AveragePrices&amp;Codes'!$A:$A,'AveragePrices&amp;Codes'!$B:$B),AGRIBALYSE_Raw!$B:$B,AGRIBALYSE_Raw!AB:AB)*$E140,_xlfn.XLOOKUP(_xlfn.XLOOKUP(Tool_Austria!$D140,'AveragePrices&amp;Codes'!$A:$A,'AveragePrices&amp;Codes'!$B:$B),AGRIBALYSE_Cooked!$C:$C,AGRIBALYSE_Cooked!AC:AC)*$E140),"")</f>
        <v>1.8220652628749998</v>
      </c>
      <c r="Z140">
        <f>IFERROR(IF($F140="Raw",_xlfn.XLOOKUP(_xlfn.XLOOKUP(Tool_Austria!$D140,'AveragePrices&amp;Codes'!$A:$A,'AveragePrices&amp;Codes'!$B:$B),AGRIBALYSE_Raw!$B:$B,AGRIBALYSE_Raw!AC:AC)*$E140,_xlfn.XLOOKUP(_xlfn.XLOOKUP(Tool_Austria!$D140,'AveragePrices&amp;Codes'!$A:$A,'AveragePrices&amp;Codes'!$B:$B),AGRIBALYSE_Cooked!$C:$C,AGRIBALYSE_Cooked!AD:AD)*$E140),"")</f>
        <v>66.261960393749973</v>
      </c>
      <c r="AA140">
        <f>IFERROR(IF($F140="Raw",_xlfn.XLOOKUP(_xlfn.XLOOKUP(Tool_Austria!$D140,'AveragePrices&amp;Codes'!$A:$A,'AveragePrices&amp;Codes'!$B:$B),AGRIBALYSE_Raw!$B:$B,AGRIBALYSE_Raw!AD:AD)*$E140,_xlfn.XLOOKUP(_xlfn.XLOOKUP(Tool_Austria!$D140,'AveragePrices&amp;Codes'!$A:$A,'AveragePrices&amp;Codes'!$B:$B),AGRIBALYSE_Cooked!$C:$C,AGRIBALYSE_Cooked!AE:AE)*$E140),"")</f>
        <v>1.6273942368749995E-5</v>
      </c>
      <c r="AB140" cm="1">
        <f t="array" ref="AB140">IFERROR(_xlfn.XLOOKUP(Tool_Austria!$F140&amp;$E$2,'Cooking methods'!$A:$A&amp;'Cooking methods'!$B:$B,'Cooking methods'!C:C)*$E140,"")</f>
        <v>0.87798311369999993</v>
      </c>
      <c r="AC140" cm="1">
        <f t="array" ref="AC140">IFERROR(_xlfn.XLOOKUP(Tool_Austria!$F140&amp;$E$2,'Cooking methods'!$A:$A&amp;'Cooking methods'!$B:$B,'Cooking methods'!D:D)*$E140,"")</f>
        <v>3.1444873648649993E-8</v>
      </c>
      <c r="AD140" cm="1">
        <f t="array" ref="AD140">IFERROR(_xlfn.XLOOKUP(Tool_Austria!$F140&amp;$E$2,'Cooking methods'!$A:$A&amp;'Cooking methods'!$B:$B,'Cooking methods'!E:E)*$E140,"")</f>
        <v>6.2414549999999978E-2</v>
      </c>
      <c r="AE140" cm="1">
        <f t="array" ref="AE140">IFERROR(_xlfn.XLOOKUP(Tool_Austria!$F140&amp;$E$2,'Cooking methods'!$A:$A&amp;'Cooking methods'!$B:$B,'Cooking methods'!F:F)*$E140,"")</f>
        <v>1.5900651904499998E-3</v>
      </c>
      <c r="AF140" cm="1">
        <f t="array" ref="AF140">IFERROR(_xlfn.XLOOKUP(Tool_Austria!$F140&amp;$E$2,'Cooking methods'!$A:$A&amp;'Cooking methods'!$B:$B,'Cooking methods'!G:G)*$E140,"")</f>
        <v>6.4166861879999988E-9</v>
      </c>
      <c r="AG140" cm="1">
        <f t="array" ref="AG140">IFERROR(_xlfn.XLOOKUP(Tool_Austria!$F140&amp;$E$2,'Cooking methods'!$A:$A&amp;'Cooking methods'!$B:$B,'Cooking methods'!H:H)*$E140,"")</f>
        <v>3.6411354737999991E-9</v>
      </c>
      <c r="AH140" cm="1">
        <f t="array" ref="AH140">IFERROR(_xlfn.XLOOKUP(Tool_Austria!$F140&amp;$E$2,'Cooking methods'!$A:$A&amp;'Cooking methods'!$B:$B,'Cooking methods'!I:I)*$E140,"")</f>
        <v>1.9732362744599997E-9</v>
      </c>
      <c r="AI140" cm="1">
        <f t="array" ref="AI140">IFERROR(_xlfn.XLOOKUP(Tool_Austria!$F140&amp;$E$2,'Cooking methods'!$A:$A&amp;'Cooking methods'!$B:$B,'Cooking methods'!J:J)*$E140,"")</f>
        <v>1.10854901025E-3</v>
      </c>
      <c r="AJ140" cm="1">
        <f t="array" ref="AJ140">IFERROR(_xlfn.XLOOKUP(Tool_Austria!$F140&amp;$E$2,'Cooking methods'!$A:$A&amp;'Cooking methods'!$B:$B,'Cooking methods'!K:K)*$E140,"")</f>
        <v>2.3746649107499995E-4</v>
      </c>
      <c r="AK140" cm="1">
        <f t="array" ref="AK140">IFERROR(_xlfn.XLOOKUP(Tool_Austria!$F140&amp;$E$2,'Cooking methods'!$A:$A&amp;'Cooking methods'!$B:$B,'Cooking methods'!L:L)*$E140,"")</f>
        <v>4.4899405649999991E-4</v>
      </c>
      <c r="AL140" cm="1">
        <f t="array" ref="AL140">IFERROR(_xlfn.XLOOKUP(Tool_Austria!$F140&amp;$E$2,'Cooking methods'!$A:$A&amp;'Cooking methods'!$B:$B,'Cooking methods'!M:M)*$E140,"")</f>
        <v>3.0288442387499995E-3</v>
      </c>
      <c r="AM140" cm="1">
        <f t="array" ref="AM140">IFERROR(_xlfn.XLOOKUP(Tool_Austria!$F140&amp;$E$2,'Cooking methods'!$A:$A&amp;'Cooking methods'!$B:$B,'Cooking methods'!N:N)*$E140,"")</f>
        <v>2.2286468951999994</v>
      </c>
      <c r="AN140" cm="1">
        <f t="array" ref="AN140">IFERROR(_xlfn.XLOOKUP(Tool_Austria!$F140&amp;$E$2,'Cooking methods'!$A:$A&amp;'Cooking methods'!$B:$B,'Cooking methods'!O:O)*$E140,"")</f>
        <v>1.2856390469999996</v>
      </c>
      <c r="AO140" cm="1">
        <f t="array" ref="AO140">IFERROR(_xlfn.XLOOKUP(Tool_Austria!$F140&amp;$E$2,'Cooking methods'!$A:$A&amp;'Cooking methods'!$B:$B,'Cooking methods'!P:P)*$E140,"")</f>
        <v>0.23021453069999995</v>
      </c>
      <c r="AP140" cm="1">
        <f t="array" ref="AP140">IFERROR(_xlfn.XLOOKUP(Tool_Austria!$F140&amp;$E$2,'Cooking methods'!$A:$A&amp;'Cooking methods'!$B:$B,'Cooking methods'!Q:Q)*$E140,"")</f>
        <v>13.856689529099999</v>
      </c>
      <c r="AQ140" cm="1">
        <f t="array" ref="AQ140">IFERROR(_xlfn.XLOOKUP(Tool_Austria!$F140&amp;$E$2,'Cooking methods'!$A:$A&amp;'Cooking methods'!$B:$B,'Cooking methods'!R:R)*$E140,"")</f>
        <v>1.3335071844599997E-6</v>
      </c>
      <c r="AR140" cm="1">
        <f t="array" ref="AR140">IFERROR(_xlfn.XLOOKUP(Tool_Austria!$G140&amp;$E$2,'Waste management'!$A:$A&amp;'Waste management'!$B:$B,'Waste management'!C:C)*$E140,"")</f>
        <v>0.24943544999999995</v>
      </c>
      <c r="AS140" cm="1">
        <f t="array" ref="AS140">IFERROR(_xlfn.XLOOKUP(Tool_Austria!$G140&amp;$E$2,'Waste management'!$A:$A&amp;'Waste management'!$B:$B,'Waste management'!D:D)*$E140,"")</f>
        <v>1.7018144549999996E-9</v>
      </c>
      <c r="AT140" cm="1">
        <f t="array" ref="AT140">IFERROR(_xlfn.XLOOKUP(Tool_Austria!$G140&amp;$E$2,'Waste management'!$A:$A&amp;'Waste management'!$B:$B,'Waste management'!E:E)*$E140,"")</f>
        <v>4.5886499999999997E-3</v>
      </c>
      <c r="AU140" cm="1">
        <f t="array" ref="AU140">IFERROR(_xlfn.XLOOKUP(Tool_Austria!$G140&amp;$E$2,'Waste management'!$A:$A&amp;'Waste management'!$B:$B,'Waste management'!F:F)*$E140,"")</f>
        <v>5.3459999999999988E-4</v>
      </c>
      <c r="AV140" cm="1">
        <f t="array" ref="AV140">IFERROR(_xlfn.XLOOKUP(Tool_Austria!$G140&amp;$E$2,'Waste management'!$A:$A&amp;'Waste management'!$B:$B,'Waste management'!G:G)*$E140,"")</f>
        <v>5.1587117999999989E-8</v>
      </c>
      <c r="AW140" cm="1">
        <f t="array" ref="AW140">IFERROR(_xlfn.XLOOKUP(Tool_Austria!$G140&amp;$E$2,'Waste management'!$A:$A&amp;'Waste management'!$B:$B,'Waste management'!H:H)*$E140,"")</f>
        <v>1.6815442049999996E-9</v>
      </c>
      <c r="AX140" cm="1">
        <f t="array" ref="AX140">IFERROR(_xlfn.XLOOKUP(Tool_Austria!$G140&amp;$E$2,'Waste management'!$A:$A&amp;'Waste management'!$B:$B,'Waste management'!I:I)*$E140,"")</f>
        <v>1.1955304349999999E-9</v>
      </c>
      <c r="AY140" cm="1">
        <f t="array" ref="AY140">IFERROR(_xlfn.XLOOKUP(Tool_Austria!$G140&amp;$E$2,'Waste management'!$A:$A&amp;'Waste management'!$B:$B,'Waste management'!J:J)*$E140,"")</f>
        <v>9.8455499999999981E-3</v>
      </c>
      <c r="AZ140" cm="1">
        <f t="array" ref="AZ140">IFERROR(_xlfn.XLOOKUP(Tool_Austria!$G140&amp;$E$2,'Waste management'!$A:$A&amp;'Waste management'!$B:$B,'Waste management'!K:K)*$E140,"")</f>
        <v>2.3965316099999998E-5</v>
      </c>
      <c r="BA140" cm="1">
        <f t="array" ref="BA140">IFERROR(_xlfn.XLOOKUP(Tool_Austria!$G140&amp;$E$2,'Waste management'!$A:$A&amp;'Waste management'!$B:$B,'Waste management'!L:L)*$E140,"")</f>
        <v>4.3125023699999991E-4</v>
      </c>
      <c r="BB140" cm="1">
        <f t="array" ref="BB140">IFERROR(_xlfn.XLOOKUP(Tool_Austria!$G140&amp;$E$2,'Waste management'!$A:$A&amp;'Waste management'!$B:$B,'Waste management'!M:M)*$E140,"")</f>
        <v>4.3391699999999991E-2</v>
      </c>
      <c r="BC140" cm="1">
        <f t="array" ref="BC140">IFERROR(_xlfn.XLOOKUP(Tool_Austria!$G140&amp;$E$2,'Waste management'!$A:$A&amp;'Waste management'!$B:$B,'Waste management'!N:N)*$E140,"")</f>
        <v>37.311248699999993</v>
      </c>
      <c r="BD140" cm="1">
        <f t="array" ref="BD140">IFERROR(_xlfn.XLOOKUP(Tool_Austria!$G140&amp;$E$2,'Waste management'!$A:$A&amp;'Waste management'!$B:$B,'Waste management'!O:O)*$E140,"")</f>
        <v>2.3790145499999995</v>
      </c>
      <c r="BE140" cm="1">
        <f t="array" ref="BE140">IFERROR(_xlfn.XLOOKUP(Tool_Austria!$G140&amp;$E$2,'Waste management'!$A:$A&amp;'Waste management'!$B:$B,'Waste management'!P:P)*$E140,"")</f>
        <v>5.1366149999999992E-2</v>
      </c>
      <c r="BF140" cm="1">
        <f t="array" ref="BF140">IFERROR(_xlfn.XLOOKUP(Tool_Austria!$G140&amp;$E$2,'Waste management'!$A:$A&amp;'Waste management'!$B:$B,'Waste management'!Q:Q)*$E140,"")</f>
        <v>1.4950534499999997</v>
      </c>
      <c r="BG140" cm="1">
        <f t="array" ref="BG140">IFERROR(_xlfn.XLOOKUP(Tool_Austria!$G140&amp;$E$2,'Waste management'!$A:$A&amp;'Waste management'!$B:$B,'Waste management'!R:R)*$E140,"")</f>
        <v>4.8586229999999991E-7</v>
      </c>
      <c r="BH140">
        <f>IFERROR((L140+AR140+AB140)*_xlfn.XLOOKUP(Tool_Austria!BH$4,Monetization_Factors!$A:$A,Monetization_Factors!$D:$D),"")</f>
        <v>0.71768394590461126</v>
      </c>
      <c r="BI140">
        <f>IFERROR((M140+AS140+AC140)*_xlfn.XLOOKUP(Tool_Austria!BI$4,Monetization_Factors!$A:$A,Monetization_Factors!$D:$D),"")</f>
        <v>4.5400969378878974E-6</v>
      </c>
      <c r="BJ140">
        <f>IFERROR((N140+AT140+AD140)*_xlfn.XLOOKUP(Tool_Austria!BJ$4,Monetization_Factors!$A:$A,Monetization_Factors!$D:$D),"")</f>
        <v>7.592404413933083E-4</v>
      </c>
      <c r="BK140">
        <f>IFERROR((O140+AU140+AE140)*_xlfn.XLOOKUP(Tool_Austria!BK$4,Monetization_Factors!$A:$A,Monetization_Factors!$D:$D),"")</f>
        <v>2.1852692206813105E-2</v>
      </c>
      <c r="BL140">
        <f>IFERROR((P140+AV140+AF140)*_xlfn.XLOOKUP(Tool_Austria!BL$4,Monetization_Factors!$A:$A,Monetization_Factors!$D:$D),"")</f>
        <v>0.286702826536953</v>
      </c>
      <c r="BM140">
        <f>IFERROR((Q140+AW140+AG140)*_xlfn.XLOOKUP(Tool_Austria!BM$4,Monetization_Factors!$A:$A,Monetization_Factors!$D:$D),"")</f>
        <v>1.2145997237218754E-2</v>
      </c>
      <c r="BN140">
        <f>IFERROR((R140+AX140+AH140)*_xlfn.XLOOKUP(Tool_Austria!BN$4,Monetization_Factors!$A:$A,Monetization_Factors!$D:$D),"")</f>
        <v>6.0794617748644005E-3</v>
      </c>
      <c r="BO140">
        <f>IFERROR((S140+AY140+AI140)*_xlfn.XLOOKUP(Tool_Austria!BO$4,Monetization_Factors!$A:$A,Monetization_Factors!$D:$D),"")</f>
        <v>1.2253011086130387E-2</v>
      </c>
      <c r="BP140">
        <f>IFERROR((T140+AZ140+AJ140)*_xlfn.XLOOKUP(Tool_Austria!BP$4,Monetization_Factors!$A:$A,Monetization_Factors!$D:$D),"")</f>
        <v>2.4465798240193189E-3</v>
      </c>
      <c r="BQ140">
        <f>IFERROR((U140+BA140+AK140)*_xlfn.XLOOKUP(Tool_Austria!BQ$4,Monetization_Factors!$A:$A,Monetization_Factors!$D:$D),"")</f>
        <v>3.9332603177808421E-2</v>
      </c>
      <c r="BR140" t="str">
        <f>IFERROR((V140+BB140+AL140)*_xlfn.XLOOKUP(Tool_Austria!BR$4,Monetization_Factors!$A:$A,Monetization_Factors!$D:$D),"")</f>
        <v/>
      </c>
      <c r="BS140">
        <f>IFERROR((W140+BC140+AM140)*_xlfn.XLOOKUP(Tool_Austria!BS$4,Monetization_Factors!$A:$A,Monetization_Factors!$D:$D),"")</f>
        <v>3.4701671029785486E-3</v>
      </c>
      <c r="BT140">
        <f>IFERROR((X140+BD140+AN140)*_xlfn.XLOOKUP(Tool_Austria!BT$4,Monetization_Factors!$A:$A,Monetization_Factors!$D:$D),"")</f>
        <v>3.1501739245153433E-2</v>
      </c>
      <c r="BU140">
        <f>IFERROR((Y140+BE140+AO140)*_xlfn.XLOOKUP(Tool_Austria!BU$4,Monetization_Factors!$A:$A,Monetization_Factors!$D:$D),"")</f>
        <v>1.3368516674623649E-2</v>
      </c>
      <c r="BV140">
        <f>IFERROR((Z140+BF140+AP140)*_xlfn.XLOOKUP(Tool_Austria!BV$4,Monetization_Factors!$A:$A,Monetization_Factors!$D:$D),"")</f>
        <v>0.13476709874235845</v>
      </c>
      <c r="BW140">
        <f>IFERROR((AA140+BG140+AQ140)*_xlfn.XLOOKUP(Tool_Austria!BW$4,Monetization_Factors!$A:$A,Monetization_Factors!$D:$D),"")</f>
        <v>3.7799095042251083E-5</v>
      </c>
      <c r="BX140" s="38" cm="1">
        <f t="array" ref="BX140">IFERROR(_xlfn.IFS(I140&lt;&gt;0,I140*E140,I140="",J140*E140),"")</f>
        <v>1.9120859999999997</v>
      </c>
      <c r="BY140" s="38">
        <f t="shared" si="112"/>
        <v>1.2824062191469059</v>
      </c>
      <c r="BZ140" s="38">
        <f t="shared" si="113"/>
        <v>3.1944922191469054</v>
      </c>
      <c r="CA140" s="38">
        <f t="shared" si="114"/>
        <v>4.914603414072162E-3</v>
      </c>
      <c r="CB140">
        <f t="shared" si="110"/>
        <v>5.5163654481374991</v>
      </c>
      <c r="CC140">
        <f t="shared" si="110"/>
        <v>1.1341442228489998E-7</v>
      </c>
      <c r="CD140">
        <f t="shared" si="110"/>
        <v>0.49747657966874992</v>
      </c>
      <c r="CE140">
        <f t="shared" si="110"/>
        <v>1.4436859033574995E-2</v>
      </c>
      <c r="CF140">
        <f t="shared" si="110"/>
        <v>2.8719853526924992E-7</v>
      </c>
      <c r="CG140">
        <f t="shared" si="110"/>
        <v>5.8489542906299991E-8</v>
      </c>
      <c r="CH140">
        <f t="shared" si="110"/>
        <v>5.2881377338349991E-9</v>
      </c>
      <c r="CI140">
        <f t="shared" si="110"/>
        <v>2.7985168072124991E-2</v>
      </c>
      <c r="CJ140">
        <f t="shared" si="110"/>
        <v>1.0029468437999997E-3</v>
      </c>
      <c r="CK140">
        <f t="shared" si="110"/>
        <v>9.6151945353749983E-3</v>
      </c>
      <c r="CL140">
        <f t="shared" si="110"/>
        <v>0.10179764099999999</v>
      </c>
      <c r="CM140">
        <f t="shared" si="110"/>
        <v>71.310572727074984</v>
      </c>
      <c r="CN140">
        <f t="shared" si="110"/>
        <v>141.47107949699995</v>
      </c>
      <c r="CO140">
        <f t="shared" si="110"/>
        <v>2.1036459435749997</v>
      </c>
      <c r="CP140">
        <f t="shared" si="110"/>
        <v>81.613703372849969</v>
      </c>
      <c r="CQ140">
        <f t="shared" si="110"/>
        <v>1.8093311853209994E-5</v>
      </c>
      <c r="CR140">
        <f t="shared" si="111"/>
        <v>8.4867160740576906E-3</v>
      </c>
      <c r="CS140">
        <f t="shared" si="111"/>
        <v>1.744837265921538E-10</v>
      </c>
      <c r="CT140">
        <f t="shared" si="111"/>
        <v>7.6534858410576907E-4</v>
      </c>
      <c r="CU140">
        <f t="shared" si="111"/>
        <v>2.2210552359346148E-5</v>
      </c>
      <c r="CV140">
        <f t="shared" si="111"/>
        <v>4.4184390041423065E-10</v>
      </c>
      <c r="CW140">
        <f t="shared" si="111"/>
        <v>8.9983912163538446E-11</v>
      </c>
      <c r="CX140">
        <f t="shared" si="111"/>
        <v>8.1355965135923059E-12</v>
      </c>
      <c r="CY140">
        <f t="shared" si="111"/>
        <v>4.3054104726346137E-5</v>
      </c>
      <c r="CZ140">
        <f t="shared" si="111"/>
        <v>1.5429951443076918E-6</v>
      </c>
      <c r="DA140">
        <f t="shared" si="111"/>
        <v>1.4792606977499997E-5</v>
      </c>
      <c r="DB140">
        <f t="shared" si="111"/>
        <v>1.5661175538461537E-4</v>
      </c>
      <c r="DC140">
        <f t="shared" si="111"/>
        <v>0.1097085734262692</v>
      </c>
      <c r="DD140">
        <f t="shared" si="111"/>
        <v>0.21764781461076915</v>
      </c>
      <c r="DE140">
        <f t="shared" si="111"/>
        <v>3.2363783747307688E-3</v>
      </c>
      <c r="DF140">
        <f t="shared" si="111"/>
        <v>0.12555954365053842</v>
      </c>
      <c r="DG140">
        <f t="shared" si="111"/>
        <v>2.7835864389553839E-8</v>
      </c>
      <c r="DH140" s="5">
        <f>IFERROR(((((L140+AB140)*(1/$H140))+AR140)/$F$2)/($B$2*('CAR.CAP_per person'!B$2)/(_xlfn.XLOOKUP($E$2,EU_countries_GDP!$A$2:$A$29,EU_countries_GDP!$E$2:$E$29))),"")</f>
        <v>0.3352378524298536</v>
      </c>
      <c r="DI140" s="5">
        <f>IFERROR(((((M140+AC140)*(1/$H140))+AS140)/$F$2)/($B$2*('CAR.CAP_per person'!C$2)/(_xlfn.XLOOKUP($E$2,EU_countries_GDP!$A$2:$A$29,EU_countries_GDP!$E$2:$E$29))),"")</f>
        <v>8.8773332315681644E-5</v>
      </c>
      <c r="DJ140" s="5">
        <f>IFERROR(((((N140+AD140)*(1/$H140))+AT140)/$F$2)/($B$2*('CAR.CAP_per person'!D$2)/(_xlfn.XLOOKUP($E$2,EU_countries_GDP!$A$2:$A$29,EU_countries_GDP!$E$2:$E$29))),"")</f>
        <v>4.0008093406698785E-4</v>
      </c>
      <c r="DK140" s="5">
        <f>IFERROR(((((O140+AE140)*(1/$H140))+AU140)/$F$2)/($B$2*('CAR.CAP_per person'!E$2)/(_xlfn.XLOOKUP($E$2,EU_countries_GDP!$A$2:$A$29,EU_countries_GDP!$E$2:$E$29))),"")</f>
        <v>1.4776496732841485E-2</v>
      </c>
      <c r="DL140" s="5">
        <f>IFERROR(((((P140+AF140)*(1/$H140))+AV140)/$F$2)/($B$2*('CAR.CAP_per person'!F$2)/(_xlfn.XLOOKUP($E$2,EU_countries_GDP!$A$2:$A$29,EU_countries_GDP!$E$2:$E$29))),"")</f>
        <v>0.20973263305496931</v>
      </c>
      <c r="DM140" s="5">
        <f>IFERROR(((((Q140+AG140)*(1/$H140))+AW140)/$F$2)/($B$2*('CAR.CAP_per person'!G$2)/(_xlfn.XLOOKUP($E$2,EU_countries_GDP!$A$2:$A$29,EU_countries_GDP!$E$2:$E$29))),"")</f>
        <v>2.5462049317848484E-2</v>
      </c>
      <c r="DN140" s="5">
        <f>IFERROR(((((R140+AH140)*(1/$H140))+AX140)/$F$2)/($B$2*('CAR.CAP_per person'!H$2)/(_xlfn.XLOOKUP($E$2,EU_countries_GDP!$A$2:$A$29,EU_countries_GDP!$E$2:$E$29))),"")</f>
        <v>4.7010282947847036E-4</v>
      </c>
      <c r="DO140" s="5">
        <f>IFERROR(((((S140+AI140)*(1/$H140))+AY140)/$F$2)/($B$2*('CAR.CAP_per person'!I$2)/(_xlfn.XLOOKUP($E$2,EU_countries_GDP!$A$2:$A$29,EU_countries_GDP!$E$2:$E$29))),"")</f>
        <v>9.2157999193813699E-3</v>
      </c>
      <c r="DP140" s="5">
        <f>IFERROR(((((T140+AJ140)*(1/$H140))+AZ140)/$F$2)/($B$2*('CAR.CAP_per person'!J$2)/(_xlfn.XLOOKUP($E$2,EU_countries_GDP!$A$2:$A$29,EU_countries_GDP!$E$2:$E$29))),"")</f>
        <v>7.2477396844186623E-2</v>
      </c>
      <c r="DQ140" s="5">
        <f>IFERROR(((((U140+AK140)*(1/$H140))+BA140)/$F$2)/($B$2*('CAR.CAP_per person'!K$2)/(_xlfn.XLOOKUP($E$2,EU_countries_GDP!$A$2:$A$29,EU_countries_GDP!$E$2:$E$29))),"")</f>
        <v>1.9851865567716544E-2</v>
      </c>
      <c r="DR140" s="5">
        <f>IFERROR(((((V140+AL140)*(1/$H140))+BB140)/$F$2)/($B$2*('CAR.CAP_per person'!L$2)/(_xlfn.XLOOKUP($E$2,EU_countries_GDP!$A$2:$A$29,EU_countries_GDP!$E$2:$E$29))),"")</f>
        <v>5.1426375095849144E-3</v>
      </c>
      <c r="DS140" s="5">
        <f>IFERROR(((((W140+AM140)*(1/$H140))+BC140)/$F$2)/($B$2*('CAR.CAP_per person'!M$2)/(_xlfn.XLOOKUP($E$2,EU_countries_GDP!$A$2:$A$29,EU_countries_GDP!$E$2:$E$29))),"")</f>
        <v>0.15380432054952828</v>
      </c>
      <c r="DT140" s="5">
        <f>IFERROR(((((X140+AN140)*(1/$H140))+BD140)/$F$2)/($B$2*('CAR.CAP_per person'!N$2)/(_xlfn.XLOOKUP($E$2,EU_countries_GDP!$A$2:$A$29,EU_countries_GDP!$E$2:$E$29))),"")</f>
        <v>4.6886688707026156</v>
      </c>
      <c r="DU140" s="5">
        <f>IFERROR(((((Y140+AO140)*(1/$H140))+BE140)/$F$2)/($B$2*('CAR.CAP_per person'!O$2)/(_xlfn.XLOOKUP($E$2,EU_countries_GDP!$A$2:$A$29,EU_countries_GDP!$E$2:$E$29))),"")</f>
        <v>4.853701886852471E-3</v>
      </c>
      <c r="DV140" s="5">
        <f>IFERROR(((((Z140+AP140)*(1/$H140))+BF140)/$F$2)/($B$2*('CAR.CAP_per person'!P$2)/(_xlfn.XLOOKUP($E$2,EU_countries_GDP!$A$2:$A$29,EU_countries_GDP!$E$2:$E$29))),"")</f>
        <v>0.15345992140660061</v>
      </c>
      <c r="DW140" s="5">
        <f>IFERROR(((((AA140+AQ140)*(1/$H140))+BG140)/$F$2)/($B$2*('CAR.CAP_per person'!Q$2)/(_xlfn.XLOOKUP($E$2,EU_countries_GDP!$A$2:$A$29,EU_countries_GDP!$E$2:$E$29))),"")</f>
        <v>3.4471337105596168E-2</v>
      </c>
    </row>
    <row r="141" spans="1:127">
      <c r="A141" t="s">
        <v>193</v>
      </c>
      <c r="B141" t="str">
        <f>_xlfn.XLOOKUP(D141,Table5[Ingredient],Table5[Category],"",FALSE)</f>
        <v>Vegetables</v>
      </c>
      <c r="C141" s="33" t="s">
        <v>229</v>
      </c>
      <c r="D141" s="33" t="s">
        <v>198</v>
      </c>
      <c r="E141" s="33">
        <v>0.46740000000000004</v>
      </c>
      <c r="F141" s="33" t="s">
        <v>189</v>
      </c>
      <c r="G141" s="33" t="s">
        <v>180</v>
      </c>
      <c r="H141" s="91">
        <f>Dataset_AT!S20</f>
        <v>0.18846774193548385</v>
      </c>
      <c r="I141" s="33"/>
      <c r="J141" s="37">
        <f>IFERROR(INDEX('AveragePrices&amp;Codes'!G:AG, MATCH($D141, 'AveragePrices&amp;Codes'!$A:$A, 0), MATCH(Tool_Austria!$E$2, 'AveragePrices&amp;Codes'!$G$1:$AG$1, 0)),"")</f>
        <v>0.63722458418584826</v>
      </c>
      <c r="K141" s="37">
        <f>IFERROR(E141/(_xlfn.XLOOKUP(A141,Dataset_AT!$V$2:$V$9,Dataset_AT!$W$2:$W$9)),"")</f>
        <v>7.4190476190476194E-3</v>
      </c>
      <c r="L141">
        <f>IFERROR(IF($F141="Raw",_xlfn.XLOOKUP(_xlfn.XLOOKUP(Tool_Austria!$D141,'AveragePrices&amp;Codes'!$A:$A,'AveragePrices&amp;Codes'!$B:$B),AGRIBALYSE_Raw!$B:$B,AGRIBALYSE_Raw!O:O)*$E141,_xlfn.XLOOKUP(_xlfn.XLOOKUP(Tool_Austria!$D141,'AveragePrices&amp;Codes'!$A:$A,'AveragePrices&amp;Codes'!$B:$B),AGRIBALYSE_Cooked!$C:$C,AGRIBALYSE_Cooked!P:P)*$E141),"")</f>
        <v>0.34555885040400003</v>
      </c>
      <c r="M141">
        <f>IFERROR(IF($F141="Raw",_xlfn.XLOOKUP(_xlfn.XLOOKUP(Tool_Austria!$D141,'AveragePrices&amp;Codes'!$A:$A,'AveragePrices&amp;Codes'!$B:$B),AGRIBALYSE_Raw!$B:$B,AGRIBALYSE_Raw!P:P)*$E141,_xlfn.XLOOKUP(_xlfn.XLOOKUP(Tool_Austria!$D141,'AveragePrices&amp;Codes'!$A:$A,'AveragePrices&amp;Codes'!$B:$B),AGRIBALYSE_Cooked!$C:$C,AGRIBALYSE_Cooked!Q:Q)*$E141),"")</f>
        <v>4.7607723426000007E-9</v>
      </c>
      <c r="N141">
        <f>IFERROR(IF($F141="Raw",_xlfn.XLOOKUP(_xlfn.XLOOKUP(Tool_Austria!$D141,'AveragePrices&amp;Codes'!$A:$A,'AveragePrices&amp;Codes'!$B:$B),AGRIBALYSE_Raw!$B:$B,AGRIBALYSE_Raw!Q:Q)*$E141,_xlfn.XLOOKUP(_xlfn.XLOOKUP(Tool_Austria!$D141,'AveragePrices&amp;Codes'!$A:$A,'AveragePrices&amp;Codes'!$B:$B),AGRIBALYSE_Cooked!$C:$C,AGRIBALYSE_Cooked!R:R)*$E141),"")</f>
        <v>5.7493962570000001E-2</v>
      </c>
      <c r="O141">
        <f>IFERROR(IF($F141="Raw",_xlfn.XLOOKUP(_xlfn.XLOOKUP(Tool_Austria!$D141,'AveragePrices&amp;Codes'!$A:$A,'AveragePrices&amp;Codes'!$B:$B),AGRIBALYSE_Raw!$B:$B,AGRIBALYSE_Raw!R:R)*$E141,_xlfn.XLOOKUP(_xlfn.XLOOKUP(Tool_Austria!$D141,'AveragePrices&amp;Codes'!$A:$A,'AveragePrices&amp;Codes'!$B:$B),AGRIBALYSE_Cooked!$C:$C,AGRIBALYSE_Cooked!S:S)*$E141),"")</f>
        <v>8.1430806594000001E-4</v>
      </c>
      <c r="P141">
        <f>IFERROR(IF($F141="Raw",_xlfn.XLOOKUP(_xlfn.XLOOKUP(Tool_Austria!$D141,'AveragePrices&amp;Codes'!$A:$A,'AveragePrices&amp;Codes'!$B:$B),AGRIBALYSE_Raw!$B:$B,AGRIBALYSE_Raw!S:S)*$E141,_xlfn.XLOOKUP(_xlfn.XLOOKUP(Tool_Austria!$D141,'AveragePrices&amp;Codes'!$A:$A,'AveragePrices&amp;Codes'!$B:$B),AGRIBALYSE_Cooked!$C:$C,AGRIBALYSE_Cooked!T:T)*$E141),"")</f>
        <v>1.4951213167800001E-8</v>
      </c>
      <c r="Q141">
        <f>IFERROR(IF($F141="Raw",_xlfn.XLOOKUP(_xlfn.XLOOKUP(Tool_Austria!$D141,'AveragePrices&amp;Codes'!$A:$A,'AveragePrices&amp;Codes'!$B:$B),AGRIBALYSE_Raw!$B:$B,AGRIBALYSE_Raw!T:T)*$E141,_xlfn.XLOOKUP(_xlfn.XLOOKUP(Tool_Austria!$D141,'AveragePrices&amp;Codes'!$A:$A,'AveragePrices&amp;Codes'!$B:$B),AGRIBALYSE_Cooked!$C:$C,AGRIBALYSE_Cooked!U:U)*$E141),"")</f>
        <v>4.22829656778E-9</v>
      </c>
      <c r="R141">
        <f>IFERROR(IF($F141="Raw",_xlfn.XLOOKUP(_xlfn.XLOOKUP(Tool_Austria!$D141,'AveragePrices&amp;Codes'!$A:$A,'AveragePrices&amp;Codes'!$B:$B),AGRIBALYSE_Raw!$B:$B,AGRIBALYSE_Raw!U:U)*$E141,_xlfn.XLOOKUP(_xlfn.XLOOKUP(Tool_Austria!$D141,'AveragePrices&amp;Codes'!$A:$A,'AveragePrices&amp;Codes'!$B:$B),AGRIBALYSE_Cooked!$C:$C,AGRIBALYSE_Cooked!V:V)*$E141),"")</f>
        <v>1.71751523796E-10</v>
      </c>
      <c r="S141">
        <f>IFERROR(IF($F141="Raw",_xlfn.XLOOKUP(_xlfn.XLOOKUP(Tool_Austria!$D141,'AveragePrices&amp;Codes'!$A:$A,'AveragePrices&amp;Codes'!$B:$B),AGRIBALYSE_Raw!$B:$B,AGRIBALYSE_Raw!V:V)*$E141,_xlfn.XLOOKUP(_xlfn.XLOOKUP(Tool_Austria!$D141,'AveragePrices&amp;Codes'!$A:$A,'AveragePrices&amp;Codes'!$B:$B),AGRIBALYSE_Cooked!$C:$C,AGRIBALYSE_Cooked!W:W)*$E141),"")</f>
        <v>1.1060242779000003E-3</v>
      </c>
      <c r="T141">
        <f>IFERROR(IF($F141="Raw",_xlfn.XLOOKUP(_xlfn.XLOOKUP(Tool_Austria!$D141,'AveragePrices&amp;Codes'!$A:$A,'AveragePrices&amp;Codes'!$B:$B),AGRIBALYSE_Raw!$B:$B,AGRIBALYSE_Raw!W:W)*$E141,_xlfn.XLOOKUP(_xlfn.XLOOKUP(Tool_Austria!$D141,'AveragePrices&amp;Codes'!$A:$A,'AveragePrices&amp;Codes'!$B:$B),AGRIBALYSE_Cooked!$C:$C,AGRIBALYSE_Cooked!X:X)*$E141),"")</f>
        <v>4.4304838521600003E-5</v>
      </c>
      <c r="U141">
        <f>IFERROR(IF($F141="Raw",_xlfn.XLOOKUP(_xlfn.XLOOKUP(Tool_Austria!$D141,'AveragePrices&amp;Codes'!$A:$A,'AveragePrices&amp;Codes'!$B:$B),AGRIBALYSE_Raw!$B:$B,AGRIBALYSE_Raw!X:X)*$E141,_xlfn.XLOOKUP(_xlfn.XLOOKUP(Tool_Austria!$D141,'AveragePrices&amp;Codes'!$A:$A,'AveragePrices&amp;Codes'!$B:$B),AGRIBALYSE_Cooked!$C:$C,AGRIBALYSE_Cooked!Y:Y)*$E141),"")</f>
        <v>1.0532247173400001E-3</v>
      </c>
      <c r="V141">
        <f>IFERROR(IF($F141="Raw",_xlfn.XLOOKUP(_xlfn.XLOOKUP(Tool_Austria!$D141,'AveragePrices&amp;Codes'!$A:$A,'AveragePrices&amp;Codes'!$B:$B),AGRIBALYSE_Raw!$B:$B,AGRIBALYSE_Raw!Y:Y)*$E141,_xlfn.XLOOKUP(_xlfn.XLOOKUP(Tool_Austria!$D141,'AveragePrices&amp;Codes'!$A:$A,'AveragePrices&amp;Codes'!$B:$B),AGRIBALYSE_Cooked!$C:$C,AGRIBALYSE_Cooked!Z:Z)*$E141),"")</f>
        <v>3.1271776061400003E-3</v>
      </c>
      <c r="W141">
        <f>IFERROR(IF($F141="Raw",_xlfn.XLOOKUP(_xlfn.XLOOKUP(Tool_Austria!$D141,'AveragePrices&amp;Codes'!$A:$A,'AveragePrices&amp;Codes'!$B:$B),AGRIBALYSE_Raw!$B:$B,AGRIBALYSE_Raw!Z:Z)*$E141,_xlfn.XLOOKUP(_xlfn.XLOOKUP(Tool_Austria!$D141,'AveragePrices&amp;Codes'!$A:$A,'AveragePrices&amp;Codes'!$B:$B),AGRIBALYSE_Cooked!$C:$C,AGRIBALYSE_Cooked!AA:AA)*$E141),"")</f>
        <v>2.5114729416000001</v>
      </c>
      <c r="X141">
        <f>IFERROR(IF($F141="Raw",_xlfn.XLOOKUP(_xlfn.XLOOKUP(Tool_Austria!$D141,'AveragePrices&amp;Codes'!$A:$A,'AveragePrices&amp;Codes'!$B:$B),AGRIBALYSE_Raw!$B:$B,AGRIBALYSE_Raw!AA:AA)*$E141,_xlfn.XLOOKUP(_xlfn.XLOOKUP(Tool_Austria!$D141,'AveragePrices&amp;Codes'!$A:$A,'AveragePrices&amp;Codes'!$B:$B),AGRIBALYSE_Cooked!$C:$C,AGRIBALYSE_Cooked!AB:AB)*$E141),"")</f>
        <v>8.8571103456000007</v>
      </c>
      <c r="Y141">
        <f>IFERROR(IF($F141="Raw",_xlfn.XLOOKUP(_xlfn.XLOOKUP(Tool_Austria!$D141,'AveragePrices&amp;Codes'!$A:$A,'AveragePrices&amp;Codes'!$B:$B),AGRIBALYSE_Raw!$B:$B,AGRIBALYSE_Raw!AB:AB)*$E141,_xlfn.XLOOKUP(_xlfn.XLOOKUP(Tool_Austria!$D141,'AveragePrices&amp;Codes'!$A:$A,'AveragePrices&amp;Codes'!$B:$B),AGRIBALYSE_Cooked!$C:$C,AGRIBALYSE_Cooked!AC:AC)*$E141),"")</f>
        <v>0.32679083341200005</v>
      </c>
      <c r="Z141">
        <f>IFERROR(IF($F141="Raw",_xlfn.XLOOKUP(_xlfn.XLOOKUP(Tool_Austria!$D141,'AveragePrices&amp;Codes'!$A:$A,'AveragePrices&amp;Codes'!$B:$B),AGRIBALYSE_Raw!$B:$B,AGRIBALYSE_Raw!AC:AC)*$E141,_xlfn.XLOOKUP(_xlfn.XLOOKUP(Tool_Austria!$D141,'AveragePrices&amp;Codes'!$A:$A,'AveragePrices&amp;Codes'!$B:$B),AGRIBALYSE_Cooked!$C:$C,AGRIBALYSE_Cooked!AD:AD)*$E141),"")</f>
        <v>5.6623285175999998</v>
      </c>
      <c r="AA141">
        <f>IFERROR(IF($F141="Raw",_xlfn.XLOOKUP(_xlfn.XLOOKUP(Tool_Austria!$D141,'AveragePrices&amp;Codes'!$A:$A,'AveragePrices&amp;Codes'!$B:$B),AGRIBALYSE_Raw!$B:$B,AGRIBALYSE_Raw!AD:AD)*$E141,_xlfn.XLOOKUP(_xlfn.XLOOKUP(Tool_Austria!$D141,'AveragePrices&amp;Codes'!$A:$A,'AveragePrices&amp;Codes'!$B:$B),AGRIBALYSE_Cooked!$C:$C,AGRIBALYSE_Cooked!AE:AE)*$E141),"")</f>
        <v>1.6397872255800002E-6</v>
      </c>
      <c r="AB141" cm="1">
        <f t="array" ref="AB141">IFERROR(_xlfn.XLOOKUP(Tool_Austria!$F141&amp;$E$2,'Cooking methods'!$A:$A&amp;'Cooking methods'!$B:$B,'Cooking methods'!C:C)*$E141,"")</f>
        <v>0</v>
      </c>
      <c r="AC141" cm="1">
        <f t="array" ref="AC141">IFERROR(_xlfn.XLOOKUP(Tool_Austria!$F141&amp;$E$2,'Cooking methods'!$A:$A&amp;'Cooking methods'!$B:$B,'Cooking methods'!D:D)*$E141,"")</f>
        <v>0</v>
      </c>
      <c r="AD141" cm="1">
        <f t="array" ref="AD141">IFERROR(_xlfn.XLOOKUP(Tool_Austria!$F141&amp;$E$2,'Cooking methods'!$A:$A&amp;'Cooking methods'!$B:$B,'Cooking methods'!E:E)*$E141,"")</f>
        <v>0</v>
      </c>
      <c r="AE141" cm="1">
        <f t="array" ref="AE141">IFERROR(_xlfn.XLOOKUP(Tool_Austria!$F141&amp;$E$2,'Cooking methods'!$A:$A&amp;'Cooking methods'!$B:$B,'Cooking methods'!F:F)*$E141,"")</f>
        <v>0</v>
      </c>
      <c r="AF141" cm="1">
        <f t="array" ref="AF141">IFERROR(_xlfn.XLOOKUP(Tool_Austria!$F141&amp;$E$2,'Cooking methods'!$A:$A&amp;'Cooking methods'!$B:$B,'Cooking methods'!G:G)*$E141,"")</f>
        <v>0</v>
      </c>
      <c r="AG141" cm="1">
        <f t="array" ref="AG141">IFERROR(_xlfn.XLOOKUP(Tool_Austria!$F141&amp;$E$2,'Cooking methods'!$A:$A&amp;'Cooking methods'!$B:$B,'Cooking methods'!H:H)*$E141,"")</f>
        <v>0</v>
      </c>
      <c r="AH141" cm="1">
        <f t="array" ref="AH141">IFERROR(_xlfn.XLOOKUP(Tool_Austria!$F141&amp;$E$2,'Cooking methods'!$A:$A&amp;'Cooking methods'!$B:$B,'Cooking methods'!I:I)*$E141,"")</f>
        <v>0</v>
      </c>
      <c r="AI141" cm="1">
        <f t="array" ref="AI141">IFERROR(_xlfn.XLOOKUP(Tool_Austria!$F141&amp;$E$2,'Cooking methods'!$A:$A&amp;'Cooking methods'!$B:$B,'Cooking methods'!J:J)*$E141,"")</f>
        <v>0</v>
      </c>
      <c r="AJ141" cm="1">
        <f t="array" ref="AJ141">IFERROR(_xlfn.XLOOKUP(Tool_Austria!$F141&amp;$E$2,'Cooking methods'!$A:$A&amp;'Cooking methods'!$B:$B,'Cooking methods'!K:K)*$E141,"")</f>
        <v>0</v>
      </c>
      <c r="AK141" cm="1">
        <f t="array" ref="AK141">IFERROR(_xlfn.XLOOKUP(Tool_Austria!$F141&amp;$E$2,'Cooking methods'!$A:$A&amp;'Cooking methods'!$B:$B,'Cooking methods'!L:L)*$E141,"")</f>
        <v>0</v>
      </c>
      <c r="AL141" cm="1">
        <f t="array" ref="AL141">IFERROR(_xlfn.XLOOKUP(Tool_Austria!$F141&amp;$E$2,'Cooking methods'!$A:$A&amp;'Cooking methods'!$B:$B,'Cooking methods'!M:M)*$E141,"")</f>
        <v>0</v>
      </c>
      <c r="AM141" cm="1">
        <f t="array" ref="AM141">IFERROR(_xlfn.XLOOKUP(Tool_Austria!$F141&amp;$E$2,'Cooking methods'!$A:$A&amp;'Cooking methods'!$B:$B,'Cooking methods'!N:N)*$E141,"")</f>
        <v>0</v>
      </c>
      <c r="AN141" cm="1">
        <f t="array" ref="AN141">IFERROR(_xlfn.XLOOKUP(Tool_Austria!$F141&amp;$E$2,'Cooking methods'!$A:$A&amp;'Cooking methods'!$B:$B,'Cooking methods'!O:O)*$E141,"")</f>
        <v>0</v>
      </c>
      <c r="AO141" cm="1">
        <f t="array" ref="AO141">IFERROR(_xlfn.XLOOKUP(Tool_Austria!$F141&amp;$E$2,'Cooking methods'!$A:$A&amp;'Cooking methods'!$B:$B,'Cooking methods'!P:P)*$E141,"")</f>
        <v>0</v>
      </c>
      <c r="AP141" cm="1">
        <f t="array" ref="AP141">IFERROR(_xlfn.XLOOKUP(Tool_Austria!$F141&amp;$E$2,'Cooking methods'!$A:$A&amp;'Cooking methods'!$B:$B,'Cooking methods'!Q:Q)*$E141,"")</f>
        <v>0</v>
      </c>
      <c r="AQ141" cm="1">
        <f t="array" ref="AQ141">IFERROR(_xlfn.XLOOKUP(Tool_Austria!$F141&amp;$E$2,'Cooking methods'!$A:$A&amp;'Cooking methods'!$B:$B,'Cooking methods'!R:R)*$E141,"")</f>
        <v>0</v>
      </c>
      <c r="AR141" cm="1">
        <f t="array" ref="AR141">IFERROR(_xlfn.XLOOKUP(Tool_Austria!$G141&amp;$E$2,'Waste management'!$A:$A&amp;'Waste management'!$B:$B,'Waste management'!C:C)*$E141,"")</f>
        <v>2.6169726000000001E-2</v>
      </c>
      <c r="AS141" cm="1">
        <f t="array" ref="AS141">IFERROR(_xlfn.XLOOKUP(Tool_Austria!$G141&amp;$E$2,'Waste management'!$A:$A&amp;'Waste management'!$B:$B,'Waste management'!D:D)*$E141,"")</f>
        <v>1.7854726740000001E-10</v>
      </c>
      <c r="AT141" cm="1">
        <f t="array" ref="AT141">IFERROR(_xlfn.XLOOKUP(Tool_Austria!$G141&amp;$E$2,'Waste management'!$A:$A&amp;'Waste management'!$B:$B,'Waste management'!E:E)*$E141,"")</f>
        <v>4.8142200000000007E-4</v>
      </c>
      <c r="AU141" cm="1">
        <f t="array" ref="AU141">IFERROR(_xlfn.XLOOKUP(Tool_Austria!$G141&amp;$E$2,'Waste management'!$A:$A&amp;'Waste management'!$B:$B,'Waste management'!F:F)*$E141,"")</f>
        <v>5.6088000000000009E-5</v>
      </c>
      <c r="AV141" cm="1">
        <f t="array" ref="AV141">IFERROR(_xlfn.XLOOKUP(Tool_Austria!$G141&amp;$E$2,'Waste management'!$A:$A&amp;'Waste management'!$B:$B,'Waste management'!G:G)*$E141,"")</f>
        <v>5.4123050400000005E-9</v>
      </c>
      <c r="AW141" cm="1">
        <f t="array" ref="AW141">IFERROR(_xlfn.XLOOKUP(Tool_Austria!$G141&amp;$E$2,'Waste management'!$A:$A&amp;'Waste management'!$B:$B,'Waste management'!H:H)*$E141,"")</f>
        <v>1.7642059740000001E-10</v>
      </c>
      <c r="AX141" cm="1">
        <f t="array" ref="AX141">IFERROR(_xlfn.XLOOKUP(Tool_Austria!$G141&amp;$E$2,'Waste management'!$A:$A&amp;'Waste management'!$B:$B,'Waste management'!I:I)*$E141,"")</f>
        <v>1.2543006180000003E-10</v>
      </c>
      <c r="AY141" cm="1">
        <f t="array" ref="AY141">IFERROR(_xlfn.XLOOKUP(Tool_Austria!$G141&amp;$E$2,'Waste management'!$A:$A&amp;'Waste management'!$B:$B,'Waste management'!J:J)*$E141,"")</f>
        <v>1.0329540000000002E-3</v>
      </c>
      <c r="AZ141" cm="1">
        <f t="array" ref="AZ141">IFERROR(_xlfn.XLOOKUP(Tool_Austria!$G141&amp;$E$2,'Waste management'!$A:$A&amp;'Waste management'!$B:$B,'Waste management'!K:K)*$E141,"")</f>
        <v>2.5143409080000004E-6</v>
      </c>
      <c r="BA141" cm="1">
        <f t="array" ref="BA141">IFERROR(_xlfn.XLOOKUP(Tool_Austria!$G141&amp;$E$2,'Waste management'!$A:$A&amp;'Waste management'!$B:$B,'Waste management'!L:L)*$E141,"")</f>
        <v>4.5244974360000001E-5</v>
      </c>
      <c r="BB141" cm="1">
        <f t="array" ref="BB141">IFERROR(_xlfn.XLOOKUP(Tool_Austria!$G141&amp;$E$2,'Waste management'!$A:$A&amp;'Waste management'!$B:$B,'Waste management'!M:M)*$E141,"")</f>
        <v>4.5524760000000006E-3</v>
      </c>
      <c r="BC141" cm="1">
        <f t="array" ref="BC141">IFERROR(_xlfn.XLOOKUP(Tool_Austria!$G141&amp;$E$2,'Waste management'!$A:$A&amp;'Waste management'!$B:$B,'Waste management'!N:N)*$E141,"")</f>
        <v>3.9145404360000002</v>
      </c>
      <c r="BD141" cm="1">
        <f t="array" ref="BD141">IFERROR(_xlfn.XLOOKUP(Tool_Austria!$G141&amp;$E$2,'Waste management'!$A:$A&amp;'Waste management'!$B:$B,'Waste management'!O:O)*$E141,"")</f>
        <v>0.24959627400000001</v>
      </c>
      <c r="BE141" cm="1">
        <f t="array" ref="BE141">IFERROR(_xlfn.XLOOKUP(Tool_Austria!$G141&amp;$E$2,'Waste management'!$A:$A&amp;'Waste management'!$B:$B,'Waste management'!P:P)*$E141,"")</f>
        <v>5.3891220000000005E-3</v>
      </c>
      <c r="BF141" cm="1">
        <f t="array" ref="BF141">IFERROR(_xlfn.XLOOKUP(Tool_Austria!$G141&amp;$E$2,'Waste management'!$A:$A&amp;'Waste management'!$B:$B,'Waste management'!Q:Q)*$E141,"")</f>
        <v>0.15685476600000001</v>
      </c>
      <c r="BG141" cm="1">
        <f t="array" ref="BG141">IFERROR(_xlfn.XLOOKUP(Tool_Austria!$G141&amp;$E$2,'Waste management'!$A:$A&amp;'Waste management'!$B:$B,'Waste management'!R:R)*$E141,"")</f>
        <v>5.0974644000000004E-8</v>
      </c>
      <c r="BH141">
        <f>IFERROR((L141+AR141+AB141)*_xlfn.XLOOKUP(Tool_Austria!BH$4,Monetization_Factors!$A:$A,Monetization_Factors!$D:$D),"")</f>
        <v>4.8362211319629159E-2</v>
      </c>
      <c r="BI141">
        <f>IFERROR((M141+AS141+AC141)*_xlfn.XLOOKUP(Tool_Austria!BI$4,Monetization_Factors!$A:$A,Monetization_Factors!$D:$D),"")</f>
        <v>1.9772608619632599E-7</v>
      </c>
      <c r="BJ141">
        <f>IFERROR((N141+AT141+AD141)*_xlfn.XLOOKUP(Tool_Austria!BJ$4,Monetization_Factors!$A:$A,Monetization_Factors!$D:$D),"")</f>
        <v>8.8481062968196326E-5</v>
      </c>
      <c r="BK141">
        <f>IFERROR((O141+AU141+AE141)*_xlfn.XLOOKUP(Tool_Austria!BK$4,Monetization_Factors!$A:$A,Monetization_Factors!$D:$D),"")</f>
        <v>1.3174955357514344E-3</v>
      </c>
      <c r="BL141">
        <f>IFERROR((P141+AV141+AF141)*_xlfn.XLOOKUP(Tool_Austria!BL$4,Monetization_Factors!$A:$A,Monetization_Factors!$D:$D),"")</f>
        <v>2.0328370487473258E-2</v>
      </c>
      <c r="BM141">
        <f>IFERROR((Q141+AW141+AG141)*_xlfn.XLOOKUP(Tool_Austria!BM$4,Monetization_Factors!$A:$A,Monetization_Factors!$D:$D),"")</f>
        <v>9.1468799140237043E-4</v>
      </c>
      <c r="BN141">
        <f>IFERROR((R141+AX141+AH141)*_xlfn.XLOOKUP(Tool_Austria!BN$4,Monetization_Factors!$A:$A,Monetization_Factors!$D:$D),"")</f>
        <v>3.4165223766103366E-4</v>
      </c>
      <c r="BO141">
        <f>IFERROR((S141+AY141+AI141)*_xlfn.XLOOKUP(Tool_Austria!BO$4,Monetization_Factors!$A:$A,Monetization_Factors!$D:$D),"")</f>
        <v>9.3652911015412287E-4</v>
      </c>
      <c r="BP141">
        <f>IFERROR((T141+AZ141+AJ141)*_xlfn.XLOOKUP(Tool_Austria!BP$4,Monetization_Factors!$A:$A,Monetization_Factors!$D:$D),"")</f>
        <v>1.1421029985557417E-4</v>
      </c>
      <c r="BQ141">
        <f>IFERROR((U141+BA141+AK141)*_xlfn.XLOOKUP(Tool_Austria!BQ$4,Monetization_Factors!$A:$A,Monetization_Factors!$D:$D),"")</f>
        <v>4.493478767125185E-3</v>
      </c>
      <c r="BR141" t="str">
        <f>IFERROR((V141+BB141+AL141)*_xlfn.XLOOKUP(Tool_Austria!BR$4,Monetization_Factors!$A:$A,Monetization_Factors!$D:$D),"")</f>
        <v/>
      </c>
      <c r="BS141">
        <f>IFERROR((W141+BC141+AM141)*_xlfn.XLOOKUP(Tool_Austria!BS$4,Monetization_Factors!$A:$A,Monetization_Factors!$D:$D),"")</f>
        <v>3.1270735002498508E-4</v>
      </c>
      <c r="BT141">
        <f>IFERROR((X141+BD141+AN141)*_xlfn.XLOOKUP(Tool_Austria!BT$4,Monetization_Factors!$A:$A,Monetization_Factors!$D:$D),"")</f>
        <v>2.0278144362278331E-3</v>
      </c>
      <c r="BU141">
        <f>IFERROR((Y141+BE141+AO141)*_xlfn.XLOOKUP(Tool_Austria!BU$4,Monetization_Factors!$A:$A,Monetization_Factors!$D:$D),"")</f>
        <v>2.1109794100400339E-3</v>
      </c>
      <c r="BV141">
        <f>IFERROR((Z141+BF141+AP141)*_xlfn.XLOOKUP(Tool_Austria!BV$4,Monetization_Factors!$A:$A,Monetization_Factors!$D:$D),"")</f>
        <v>9.6091025865846242E-3</v>
      </c>
      <c r="BW141">
        <f>IFERROR((AA141+BG141+AQ141)*_xlfn.XLOOKUP(Tool_Austria!BW$4,Monetization_Factors!$A:$A,Monetization_Factors!$D:$D),"")</f>
        <v>3.5322040055773536E-6</v>
      </c>
      <c r="BX141" s="38" cm="1">
        <f t="array" ref="BX141">IFERROR(_xlfn.IFS(I141&lt;&gt;0,I141*E141,I141="",J141*E141),"")</f>
        <v>0.29783877064846548</v>
      </c>
      <c r="BY141" s="38">
        <f t="shared" si="112"/>
        <v>9.0961450524989579E-2</v>
      </c>
      <c r="BZ141" s="38">
        <f t="shared" si="113"/>
        <v>0.38880022117345503</v>
      </c>
      <c r="CA141" s="38">
        <f t="shared" si="114"/>
        <v>5.981541864207E-4</v>
      </c>
      <c r="CB141">
        <f t="shared" si="110"/>
        <v>0.37172857640400003</v>
      </c>
      <c r="CC141">
        <f t="shared" si="110"/>
        <v>4.9393196100000004E-9</v>
      </c>
      <c r="CD141">
        <f t="shared" si="110"/>
        <v>5.7975384570000003E-2</v>
      </c>
      <c r="CE141">
        <f t="shared" si="110"/>
        <v>8.7039606594000005E-4</v>
      </c>
      <c r="CF141">
        <f t="shared" si="110"/>
        <v>2.03635182078E-8</v>
      </c>
      <c r="CG141">
        <f t="shared" si="110"/>
        <v>4.4047171651800004E-9</v>
      </c>
      <c r="CH141">
        <f t="shared" si="110"/>
        <v>2.97181585596E-10</v>
      </c>
      <c r="CI141">
        <f t="shared" si="110"/>
        <v>2.1389782779000005E-3</v>
      </c>
      <c r="CJ141">
        <f t="shared" si="110"/>
        <v>4.6819179429600003E-5</v>
      </c>
      <c r="CK141">
        <f t="shared" si="110"/>
        <v>1.0984696917000001E-3</v>
      </c>
      <c r="CL141">
        <f t="shared" si="110"/>
        <v>7.6796536061400009E-3</v>
      </c>
      <c r="CM141">
        <f t="shared" si="110"/>
        <v>6.4260133776000004</v>
      </c>
      <c r="CN141">
        <f t="shared" si="110"/>
        <v>9.1067066196000006</v>
      </c>
      <c r="CO141">
        <f t="shared" si="110"/>
        <v>0.33217995541200007</v>
      </c>
      <c r="CP141">
        <f t="shared" si="110"/>
        <v>5.8191832836000001</v>
      </c>
      <c r="CQ141">
        <f t="shared" si="110"/>
        <v>1.6907618695800001E-6</v>
      </c>
      <c r="CR141">
        <f t="shared" si="111"/>
        <v>5.7189011754461545E-4</v>
      </c>
      <c r="CS141">
        <f t="shared" si="111"/>
        <v>7.5989532461538475E-12</v>
      </c>
      <c r="CT141">
        <f t="shared" si="111"/>
        <v>8.919289933846154E-5</v>
      </c>
      <c r="CU141">
        <f t="shared" si="111"/>
        <v>1.3390708706769231E-6</v>
      </c>
      <c r="CV141">
        <f t="shared" si="111"/>
        <v>3.132848955046154E-11</v>
      </c>
      <c r="CW141">
        <f t="shared" si="111"/>
        <v>6.7764879464307697E-12</v>
      </c>
      <c r="CX141">
        <f t="shared" si="111"/>
        <v>4.5720243937846154E-13</v>
      </c>
      <c r="CY141">
        <f t="shared" si="111"/>
        <v>3.290735812153847E-6</v>
      </c>
      <c r="CZ141">
        <f t="shared" si="111"/>
        <v>7.2029506814769236E-8</v>
      </c>
      <c r="DA141">
        <f t="shared" si="111"/>
        <v>1.689953371846154E-6</v>
      </c>
      <c r="DB141">
        <f t="shared" si="111"/>
        <v>1.1814851701753848E-5</v>
      </c>
      <c r="DC141">
        <f t="shared" si="111"/>
        <v>9.8861744270769235E-3</v>
      </c>
      <c r="DD141">
        <f t="shared" si="111"/>
        <v>1.4010317876307693E-2</v>
      </c>
      <c r="DE141">
        <f t="shared" si="111"/>
        <v>5.1104608524923088E-4</v>
      </c>
      <c r="DF141">
        <f t="shared" si="111"/>
        <v>8.9525896670769236E-3</v>
      </c>
      <c r="DG141">
        <f t="shared" si="111"/>
        <v>2.6011721070461539E-9</v>
      </c>
      <c r="DH141" s="5">
        <f>IFERROR(((((L141+AB141)*(1/$H141))+AR141)/$F$2)/($B$2*('CAR.CAP_per person'!B$2)/(_xlfn.XLOOKUP($E$2,EU_countries_GDP!$A$2:$A$29,EU_countries_GDP!$E$2:$E$29))),"")</f>
        <v>4.1815192442333282E-2</v>
      </c>
      <c r="DI141" s="5">
        <f>IFERROR(((((M141+AC141)*(1/$H141))+AS141)/$F$2)/($B$2*('CAR.CAP_per person'!C$2)/(_xlfn.XLOOKUP($E$2,EU_countries_GDP!$A$2:$A$29,EU_countries_GDP!$E$2:$E$29))),"")</f>
        <v>7.2232921830886615E-6</v>
      </c>
      <c r="DJ141" s="5">
        <f>IFERROR(((((N141+AD141)*(1/$H141))+AT141)/$F$2)/($B$2*('CAR.CAP_per person'!D$2)/(_xlfn.XLOOKUP($E$2,EU_countries_GDP!$A$2:$A$29,EU_countries_GDP!$E$2:$E$29))),"")</f>
        <v>8.8806664896542205E-5</v>
      </c>
      <c r="DK141" s="5">
        <f>IFERROR(((((O141+AE141)*(1/$H141))+AU141)/$F$2)/($B$2*('CAR.CAP_per person'!E$2)/(_xlfn.XLOOKUP($E$2,EU_countries_GDP!$A$2:$A$29,EU_countries_GDP!$E$2:$E$29))),"")</f>
        <v>1.6485658524207187E-3</v>
      </c>
      <c r="DL141" s="5">
        <f>IFERROR(((((P141+AF141)*(1/$H141))+AV141)/$F$2)/($B$2*('CAR.CAP_per person'!F$2)/(_xlfn.XLOOKUP($E$2,EU_countries_GDP!$A$2:$A$29,EU_countries_GDP!$E$2:$E$29))),"")</f>
        <v>2.5125342231468503E-2</v>
      </c>
      <c r="DM141" s="5">
        <f>IFERROR(((((Q141+AG141)*(1/$H141))+AW141)/$F$2)/($B$2*('CAR.CAP_per person'!G$2)/(_xlfn.XLOOKUP($E$2,EU_countries_GDP!$A$2:$A$29,EU_countries_GDP!$E$2:$E$29))),"")</f>
        <v>3.602847310484312E-3</v>
      </c>
      <c r="DN141" s="5">
        <f>IFERROR(((((R141+AH141)*(1/$H141))+AX141)/$F$2)/($B$2*('CAR.CAP_per person'!H$2)/(_xlfn.XLOOKUP($E$2,EU_countries_GDP!$A$2:$A$29,EU_countries_GDP!$E$2:$E$29))),"")</f>
        <v>3.8720719714140195E-5</v>
      </c>
      <c r="DO141" s="5">
        <f>IFERROR(((((S141+AI141)*(1/$H141))+AY141)/$F$2)/($B$2*('CAR.CAP_per person'!I$2)/(_xlfn.XLOOKUP($E$2,EU_countries_GDP!$A$2:$A$29,EU_countries_GDP!$E$2:$E$29))),"")</f>
        <v>1.0541527074450598E-3</v>
      </c>
      <c r="DP141" s="5">
        <f>IFERROR(((((T141+AJ141)*(1/$H141))+AZ141)/$F$2)/($B$2*('CAR.CAP_per person'!J$2)/(_xlfn.XLOOKUP($E$2,EU_countries_GDP!$A$2:$A$29,EU_countries_GDP!$E$2:$E$29))),"")</f>
        <v>6.2644905575064353E-3</v>
      </c>
      <c r="DQ141" s="5">
        <f>IFERROR(((((U141+AK141)*(1/$H141))+BA141)/$F$2)/($B$2*('CAR.CAP_per person'!K$2)/(_xlfn.XLOOKUP($E$2,EU_countries_GDP!$A$2:$A$29,EU_countries_GDP!$E$2:$E$29))),"")</f>
        <v>4.3024766674205515E-3</v>
      </c>
      <c r="DR141" s="5">
        <f>IFERROR(((((V141+AL141)*(1/$H141))+BB141)/$F$2)/($B$2*('CAR.CAP_per person'!L$2)/(_xlfn.XLOOKUP($E$2,EU_countries_GDP!$A$2:$A$29,EU_countries_GDP!$E$2:$E$29))),"")</f>
        <v>5.279793814793823E-4</v>
      </c>
      <c r="DS141" s="5">
        <f>IFERROR(((((W141+AM141)*(1/$H141))+BC141)/$F$2)/($B$2*('CAR.CAP_per person'!M$2)/(_xlfn.XLOOKUP($E$2,EU_countries_GDP!$A$2:$A$29,EU_countries_GDP!$E$2:$E$29))),"")</f>
        <v>2.0096541366875102E-2</v>
      </c>
      <c r="DT141" s="5">
        <f>IFERROR(((((X141+AN141)*(1/$H141))+BD141)/$F$2)/($B$2*('CAR.CAP_per person'!N$2)/(_xlfn.XLOOKUP($E$2,EU_countries_GDP!$A$2:$A$29,EU_countries_GDP!$E$2:$E$29))),"")</f>
        <v>0.56868027271535826</v>
      </c>
      <c r="DU141" s="5">
        <f>IFERROR(((((Y141+AO141)*(1/$H141))+BE141)/$F$2)/($B$2*('CAR.CAP_per person'!O$2)/(_xlfn.XLOOKUP($E$2,EU_countries_GDP!$A$2:$A$29,EU_countries_GDP!$E$2:$E$29))),"")</f>
        <v>1.4647222699638077E-3</v>
      </c>
      <c r="DV141" s="5">
        <f>IFERROR(((((Z141+AP141)*(1/$H141))+BF141)/$F$2)/($B$2*('CAR.CAP_per person'!P$2)/(_xlfn.XLOOKUP($E$2,EU_countries_GDP!$A$2:$A$29,EU_countries_GDP!$E$2:$E$29))),"")</f>
        <v>2.064452966168252E-2</v>
      </c>
      <c r="DW141" s="5">
        <f>IFERROR(((((AA141+AQ141)*(1/$H141))+BG141)/$F$2)/($B$2*('CAR.CAP_per person'!Q$2)/(_xlfn.XLOOKUP($E$2,EU_countries_GDP!$A$2:$A$29,EU_countries_GDP!$E$2:$E$29))),"")</f>
        <v>6.0952402744498283E-3</v>
      </c>
    </row>
    <row r="142" spans="1:127">
      <c r="A142" t="s">
        <v>193</v>
      </c>
      <c r="B142" t="str">
        <f>_xlfn.XLOOKUP(D142,Table5[Ingredient],Table5[Category],"",FALSE)</f>
        <v>Dairy products</v>
      </c>
      <c r="C142" s="33" t="s">
        <v>229</v>
      </c>
      <c r="D142" s="33" t="s">
        <v>192</v>
      </c>
      <c r="E142" s="33">
        <v>0.93480000000000008</v>
      </c>
      <c r="F142" s="33" t="s">
        <v>189</v>
      </c>
      <c r="G142" s="33" t="s">
        <v>180</v>
      </c>
      <c r="H142" s="91">
        <f>Dataset_AT!S21</f>
        <v>0.18846774193548388</v>
      </c>
      <c r="I142" s="33"/>
      <c r="J142" s="37" t="str">
        <f>IFERROR(INDEX('AveragePrices&amp;Codes'!G:AG, MATCH($D142, 'AveragePrices&amp;Codes'!$A:$A, 0), MATCH(Tool_Austria!$E$2, 'AveragePrices&amp;Codes'!$G$1:$AG$1, 0)),"")</f>
        <v/>
      </c>
      <c r="K142" s="37">
        <f>IFERROR(E142/(_xlfn.XLOOKUP(A142,Dataset_AT!$V$2:$V$9,Dataset_AT!$W$2:$W$9)),"")</f>
        <v>1.4838095238095239E-2</v>
      </c>
      <c r="L142">
        <f>IFERROR(IF($F142="Raw",_xlfn.XLOOKUP(_xlfn.XLOOKUP(Tool_Austria!$D142,'AveragePrices&amp;Codes'!$A:$A,'AveragePrices&amp;Codes'!$B:$B),AGRIBALYSE_Raw!$B:$B,AGRIBALYSE_Raw!O:O)*$E142,_xlfn.XLOOKUP(_xlfn.XLOOKUP(Tool_Austria!$D142,'AveragePrices&amp;Codes'!$A:$A,'AveragePrices&amp;Codes'!$B:$B),AGRIBALYSE_Cooked!$C:$C,AGRIBALYSE_Cooked!P:P)*$E142),"")</f>
        <v>1.7686833855600002</v>
      </c>
      <c r="M142">
        <f>IFERROR(IF($F142="Raw",_xlfn.XLOOKUP(_xlfn.XLOOKUP(Tool_Austria!$D142,'AveragePrices&amp;Codes'!$A:$A,'AveragePrices&amp;Codes'!$B:$B),AGRIBALYSE_Raw!$B:$B,AGRIBALYSE_Raw!P:P)*$E142,_xlfn.XLOOKUP(_xlfn.XLOOKUP(Tool_Austria!$D142,'AveragePrices&amp;Codes'!$A:$A,'AveragePrices&amp;Codes'!$B:$B),AGRIBALYSE_Cooked!$C:$C,AGRIBALYSE_Cooked!Q:Q)*$E142),"")</f>
        <v>4.6705014175200002E-8</v>
      </c>
      <c r="N142">
        <f>IFERROR(IF($F142="Raw",_xlfn.XLOOKUP(_xlfn.XLOOKUP(Tool_Austria!$D142,'AveragePrices&amp;Codes'!$A:$A,'AveragePrices&amp;Codes'!$B:$B),AGRIBALYSE_Raw!$B:$B,AGRIBALYSE_Raw!Q:Q)*$E142,_xlfn.XLOOKUP(_xlfn.XLOOKUP(Tool_Austria!$D142,'AveragePrices&amp;Codes'!$A:$A,'AveragePrices&amp;Codes'!$B:$B),AGRIBALYSE_Cooked!$C:$C,AGRIBALYSE_Cooked!R:R)*$E142),"")</f>
        <v>0.60829484146800006</v>
      </c>
      <c r="O142">
        <f>IFERROR(IF($F142="Raw",_xlfn.XLOOKUP(_xlfn.XLOOKUP(Tool_Austria!$D142,'AveragePrices&amp;Codes'!$A:$A,'AveragePrices&amp;Codes'!$B:$B),AGRIBALYSE_Raw!$B:$B,AGRIBALYSE_Raw!R:R)*$E142,_xlfn.XLOOKUP(_xlfn.XLOOKUP(Tool_Austria!$D142,'AveragePrices&amp;Codes'!$A:$A,'AveragePrices&amp;Codes'!$B:$B),AGRIBALYSE_Cooked!$C:$C,AGRIBALYSE_Cooked!S:S)*$E142),"")</f>
        <v>4.0315365452400003E-3</v>
      </c>
      <c r="P142">
        <f>IFERROR(IF($F142="Raw",_xlfn.XLOOKUP(_xlfn.XLOOKUP(Tool_Austria!$D142,'AveragePrices&amp;Codes'!$A:$A,'AveragePrices&amp;Codes'!$B:$B),AGRIBALYSE_Raw!$B:$B,AGRIBALYSE_Raw!S:S)*$E142,_xlfn.XLOOKUP(_xlfn.XLOOKUP(Tool_Austria!$D142,'AveragePrices&amp;Codes'!$A:$A,'AveragePrices&amp;Codes'!$B:$B),AGRIBALYSE_Cooked!$C:$C,AGRIBALYSE_Cooked!T:T)*$E142),"")</f>
        <v>1.2822301050000001E-7</v>
      </c>
      <c r="Q142">
        <f>IFERROR(IF($F142="Raw",_xlfn.XLOOKUP(_xlfn.XLOOKUP(Tool_Austria!$D142,'AveragePrices&amp;Codes'!$A:$A,'AveragePrices&amp;Codes'!$B:$B),AGRIBALYSE_Raw!$B:$B,AGRIBALYSE_Raw!T:T)*$E142,_xlfn.XLOOKUP(_xlfn.XLOOKUP(Tool_Austria!$D142,'AveragePrices&amp;Codes'!$A:$A,'AveragePrices&amp;Codes'!$B:$B),AGRIBALYSE_Cooked!$C:$C,AGRIBALYSE_Cooked!U:U)*$E142),"")</f>
        <v>2.1277156672800003E-8</v>
      </c>
      <c r="R142">
        <f>IFERROR(IF($F142="Raw",_xlfn.XLOOKUP(_xlfn.XLOOKUP(Tool_Austria!$D142,'AveragePrices&amp;Codes'!$A:$A,'AveragePrices&amp;Codes'!$B:$B),AGRIBALYSE_Raw!$B:$B,AGRIBALYSE_Raw!U:U)*$E142,_xlfn.XLOOKUP(_xlfn.XLOOKUP(Tool_Austria!$D142,'AveragePrices&amp;Codes'!$A:$A,'AveragePrices&amp;Codes'!$B:$B),AGRIBALYSE_Cooked!$C:$C,AGRIBALYSE_Cooked!V:V)*$E142),"")</f>
        <v>8.0480103776400004E-10</v>
      </c>
      <c r="S142">
        <f>IFERROR(IF($F142="Raw",_xlfn.XLOOKUP(_xlfn.XLOOKUP(Tool_Austria!$D142,'AveragePrices&amp;Codes'!$A:$A,'AveragePrices&amp;Codes'!$B:$B),AGRIBALYSE_Raw!$B:$B,AGRIBALYSE_Raw!V:V)*$E142,_xlfn.XLOOKUP(_xlfn.XLOOKUP(Tool_Austria!$D142,'AveragePrices&amp;Codes'!$A:$A,'AveragePrices&amp;Codes'!$B:$B),AGRIBALYSE_Cooked!$C:$C,AGRIBALYSE_Cooked!W:W)*$E142),"")</f>
        <v>1.5991399247999999E-2</v>
      </c>
      <c r="T142">
        <f>IFERROR(IF($F142="Raw",_xlfn.XLOOKUP(_xlfn.XLOOKUP(Tool_Austria!$D142,'AveragePrices&amp;Codes'!$A:$A,'AveragePrices&amp;Codes'!$B:$B),AGRIBALYSE_Raw!$B:$B,AGRIBALYSE_Raw!W:W)*$E142,_xlfn.XLOOKUP(_xlfn.XLOOKUP(Tool_Austria!$D142,'AveragePrices&amp;Codes'!$A:$A,'AveragePrices&amp;Codes'!$B:$B),AGRIBALYSE_Cooked!$C:$C,AGRIBALYSE_Cooked!X:X)*$E142),"")</f>
        <v>1.9725415782000002E-4</v>
      </c>
      <c r="U142">
        <f>IFERROR(IF($F142="Raw",_xlfn.XLOOKUP(_xlfn.XLOOKUP(Tool_Austria!$D142,'AveragePrices&amp;Codes'!$A:$A,'AveragePrices&amp;Codes'!$B:$B),AGRIBALYSE_Raw!$B:$B,AGRIBALYSE_Raw!X:X)*$E142,_xlfn.XLOOKUP(_xlfn.XLOOKUP(Tool_Austria!$D142,'AveragePrices&amp;Codes'!$A:$A,'AveragePrices&amp;Codes'!$B:$B),AGRIBALYSE_Cooked!$C:$C,AGRIBALYSE_Cooked!Y:Y)*$E142),"")</f>
        <v>4.9977409642800001E-3</v>
      </c>
      <c r="V142">
        <f>IFERROR(IF($F142="Raw",_xlfn.XLOOKUP(_xlfn.XLOOKUP(Tool_Austria!$D142,'AveragePrices&amp;Codes'!$A:$A,'AveragePrices&amp;Codes'!$B:$B),AGRIBALYSE_Raw!$B:$B,AGRIBALYSE_Raw!Y:Y)*$E142,_xlfn.XLOOKUP(_xlfn.XLOOKUP(Tool_Austria!$D142,'AveragePrices&amp;Codes'!$A:$A,'AveragePrices&amp;Codes'!$B:$B),AGRIBALYSE_Cooked!$C:$C,AGRIBALYSE_Cooked!Z:Z)*$E142),"")</f>
        <v>6.5680809163200002E-2</v>
      </c>
      <c r="W142">
        <f>IFERROR(IF($F142="Raw",_xlfn.XLOOKUP(_xlfn.XLOOKUP(Tool_Austria!$D142,'AveragePrices&amp;Codes'!$A:$A,'AveragePrices&amp;Codes'!$B:$B),AGRIBALYSE_Raw!$B:$B,AGRIBALYSE_Raw!Z:Z)*$E142,_xlfn.XLOOKUP(_xlfn.XLOOKUP(Tool_Austria!$D142,'AveragePrices&amp;Codes'!$A:$A,'AveragePrices&amp;Codes'!$B:$B),AGRIBALYSE_Cooked!$C:$C,AGRIBALYSE_Cooked!AA:AA)*$E142),"")</f>
        <v>16.62075643284</v>
      </c>
      <c r="X142">
        <f>IFERROR(IF($F142="Raw",_xlfn.XLOOKUP(_xlfn.XLOOKUP(Tool_Austria!$D142,'AveragePrices&amp;Codes'!$A:$A,'AveragePrices&amp;Codes'!$B:$B),AGRIBALYSE_Raw!$B:$B,AGRIBALYSE_Raw!AA:AA)*$E142,_xlfn.XLOOKUP(_xlfn.XLOOKUP(Tool_Austria!$D142,'AveragePrices&amp;Codes'!$A:$A,'AveragePrices&amp;Codes'!$B:$B),AGRIBALYSE_Cooked!$C:$C,AGRIBALYSE_Cooked!AB:AB)*$E142),"")</f>
        <v>61.43282837160001</v>
      </c>
      <c r="Y142">
        <f>IFERROR(IF($F142="Raw",_xlfn.XLOOKUP(_xlfn.XLOOKUP(Tool_Austria!$D142,'AveragePrices&amp;Codes'!$A:$A,'AveragePrices&amp;Codes'!$B:$B),AGRIBALYSE_Raw!$B:$B,AGRIBALYSE_Raw!AB:AB)*$E142,_xlfn.XLOOKUP(_xlfn.XLOOKUP(Tool_Austria!$D142,'AveragePrices&amp;Codes'!$A:$A,'AveragePrices&amp;Codes'!$B:$B),AGRIBALYSE_Cooked!$C:$C,AGRIBALYSE_Cooked!AC:AC)*$E142),"")</f>
        <v>0.31951653764400001</v>
      </c>
      <c r="Z142">
        <f>IFERROR(IF($F142="Raw",_xlfn.XLOOKUP(_xlfn.XLOOKUP(Tool_Austria!$D142,'AveragePrices&amp;Codes'!$A:$A,'AveragePrices&amp;Codes'!$B:$B),AGRIBALYSE_Raw!$B:$B,AGRIBALYSE_Raw!AC:AC)*$E142,_xlfn.XLOOKUP(_xlfn.XLOOKUP(Tool_Austria!$D142,'AveragePrices&amp;Codes'!$A:$A,'AveragePrices&amp;Codes'!$B:$B),AGRIBALYSE_Cooked!$C:$C,AGRIBALYSE_Cooked!AD:AD)*$E142),"")</f>
        <v>23.473368314400002</v>
      </c>
      <c r="AA142">
        <f>IFERROR(IF($F142="Raw",_xlfn.XLOOKUP(_xlfn.XLOOKUP(Tool_Austria!$D142,'AveragePrices&amp;Codes'!$A:$A,'AveragePrices&amp;Codes'!$B:$B),AGRIBALYSE_Raw!$B:$B,AGRIBALYSE_Raw!AD:AD)*$E142,_xlfn.XLOOKUP(_xlfn.XLOOKUP(Tool_Austria!$D142,'AveragePrices&amp;Codes'!$A:$A,'AveragePrices&amp;Codes'!$B:$B),AGRIBALYSE_Cooked!$C:$C,AGRIBALYSE_Cooked!AE:AE)*$E142),"")</f>
        <v>5.3231063305200009E-6</v>
      </c>
      <c r="AB142" cm="1">
        <f t="array" ref="AB142">IFERROR(_xlfn.XLOOKUP(Tool_Austria!$F142&amp;$E$2,'Cooking methods'!$A:$A&amp;'Cooking methods'!$B:$B,'Cooking methods'!C:C)*$E142,"")</f>
        <v>0</v>
      </c>
      <c r="AC142" cm="1">
        <f t="array" ref="AC142">IFERROR(_xlfn.XLOOKUP(Tool_Austria!$F142&amp;$E$2,'Cooking methods'!$A:$A&amp;'Cooking methods'!$B:$B,'Cooking methods'!D:D)*$E142,"")</f>
        <v>0</v>
      </c>
      <c r="AD142" cm="1">
        <f t="array" ref="AD142">IFERROR(_xlfn.XLOOKUP(Tool_Austria!$F142&amp;$E$2,'Cooking methods'!$A:$A&amp;'Cooking methods'!$B:$B,'Cooking methods'!E:E)*$E142,"")</f>
        <v>0</v>
      </c>
      <c r="AE142" cm="1">
        <f t="array" ref="AE142">IFERROR(_xlfn.XLOOKUP(Tool_Austria!$F142&amp;$E$2,'Cooking methods'!$A:$A&amp;'Cooking methods'!$B:$B,'Cooking methods'!F:F)*$E142,"")</f>
        <v>0</v>
      </c>
      <c r="AF142" cm="1">
        <f t="array" ref="AF142">IFERROR(_xlfn.XLOOKUP(Tool_Austria!$F142&amp;$E$2,'Cooking methods'!$A:$A&amp;'Cooking methods'!$B:$B,'Cooking methods'!G:G)*$E142,"")</f>
        <v>0</v>
      </c>
      <c r="AG142" cm="1">
        <f t="array" ref="AG142">IFERROR(_xlfn.XLOOKUP(Tool_Austria!$F142&amp;$E$2,'Cooking methods'!$A:$A&amp;'Cooking methods'!$B:$B,'Cooking methods'!H:H)*$E142,"")</f>
        <v>0</v>
      </c>
      <c r="AH142" cm="1">
        <f t="array" ref="AH142">IFERROR(_xlfn.XLOOKUP(Tool_Austria!$F142&amp;$E$2,'Cooking methods'!$A:$A&amp;'Cooking methods'!$B:$B,'Cooking methods'!I:I)*$E142,"")</f>
        <v>0</v>
      </c>
      <c r="AI142" cm="1">
        <f t="array" ref="AI142">IFERROR(_xlfn.XLOOKUP(Tool_Austria!$F142&amp;$E$2,'Cooking methods'!$A:$A&amp;'Cooking methods'!$B:$B,'Cooking methods'!J:J)*$E142,"")</f>
        <v>0</v>
      </c>
      <c r="AJ142" cm="1">
        <f t="array" ref="AJ142">IFERROR(_xlfn.XLOOKUP(Tool_Austria!$F142&amp;$E$2,'Cooking methods'!$A:$A&amp;'Cooking methods'!$B:$B,'Cooking methods'!K:K)*$E142,"")</f>
        <v>0</v>
      </c>
      <c r="AK142" cm="1">
        <f t="array" ref="AK142">IFERROR(_xlfn.XLOOKUP(Tool_Austria!$F142&amp;$E$2,'Cooking methods'!$A:$A&amp;'Cooking methods'!$B:$B,'Cooking methods'!L:L)*$E142,"")</f>
        <v>0</v>
      </c>
      <c r="AL142" cm="1">
        <f t="array" ref="AL142">IFERROR(_xlfn.XLOOKUP(Tool_Austria!$F142&amp;$E$2,'Cooking methods'!$A:$A&amp;'Cooking methods'!$B:$B,'Cooking methods'!M:M)*$E142,"")</f>
        <v>0</v>
      </c>
      <c r="AM142" cm="1">
        <f t="array" ref="AM142">IFERROR(_xlfn.XLOOKUP(Tool_Austria!$F142&amp;$E$2,'Cooking methods'!$A:$A&amp;'Cooking methods'!$B:$B,'Cooking methods'!N:N)*$E142,"")</f>
        <v>0</v>
      </c>
      <c r="AN142" cm="1">
        <f t="array" ref="AN142">IFERROR(_xlfn.XLOOKUP(Tool_Austria!$F142&amp;$E$2,'Cooking methods'!$A:$A&amp;'Cooking methods'!$B:$B,'Cooking methods'!O:O)*$E142,"")</f>
        <v>0</v>
      </c>
      <c r="AO142" cm="1">
        <f t="array" ref="AO142">IFERROR(_xlfn.XLOOKUP(Tool_Austria!$F142&amp;$E$2,'Cooking methods'!$A:$A&amp;'Cooking methods'!$B:$B,'Cooking methods'!P:P)*$E142,"")</f>
        <v>0</v>
      </c>
      <c r="AP142" cm="1">
        <f t="array" ref="AP142">IFERROR(_xlfn.XLOOKUP(Tool_Austria!$F142&amp;$E$2,'Cooking methods'!$A:$A&amp;'Cooking methods'!$B:$B,'Cooking methods'!Q:Q)*$E142,"")</f>
        <v>0</v>
      </c>
      <c r="AQ142" cm="1">
        <f t="array" ref="AQ142">IFERROR(_xlfn.XLOOKUP(Tool_Austria!$F142&amp;$E$2,'Cooking methods'!$A:$A&amp;'Cooking methods'!$B:$B,'Cooking methods'!R:R)*$E142,"")</f>
        <v>0</v>
      </c>
      <c r="AR142" cm="1">
        <f t="array" ref="AR142">IFERROR(_xlfn.XLOOKUP(Tool_Austria!$G142&amp;$E$2,'Waste management'!$A:$A&amp;'Waste management'!$B:$B,'Waste management'!C:C)*$E142,"")</f>
        <v>5.2339452000000002E-2</v>
      </c>
      <c r="AS142" cm="1">
        <f t="array" ref="AS142">IFERROR(_xlfn.XLOOKUP(Tool_Austria!$G142&amp;$E$2,'Waste management'!$A:$A&amp;'Waste management'!$B:$B,'Waste management'!D:D)*$E142,"")</f>
        <v>3.5709453480000002E-10</v>
      </c>
      <c r="AT142" cm="1">
        <f t="array" ref="AT142">IFERROR(_xlfn.XLOOKUP(Tool_Austria!$G142&amp;$E$2,'Waste management'!$A:$A&amp;'Waste management'!$B:$B,'Waste management'!E:E)*$E142,"")</f>
        <v>9.6284400000000013E-4</v>
      </c>
      <c r="AU142" cm="1">
        <f t="array" ref="AU142">IFERROR(_xlfn.XLOOKUP(Tool_Austria!$G142&amp;$E$2,'Waste management'!$A:$A&amp;'Waste management'!$B:$B,'Waste management'!F:F)*$E142,"")</f>
        <v>1.1217600000000002E-4</v>
      </c>
      <c r="AV142" cm="1">
        <f t="array" ref="AV142">IFERROR(_xlfn.XLOOKUP(Tool_Austria!$G142&amp;$E$2,'Waste management'!$A:$A&amp;'Waste management'!$B:$B,'Waste management'!G:G)*$E142,"")</f>
        <v>1.0824610080000001E-8</v>
      </c>
      <c r="AW142" cm="1">
        <f t="array" ref="AW142">IFERROR(_xlfn.XLOOKUP(Tool_Austria!$G142&amp;$E$2,'Waste management'!$A:$A&amp;'Waste management'!$B:$B,'Waste management'!H:H)*$E142,"")</f>
        <v>3.5284119480000002E-10</v>
      </c>
      <c r="AX142" cm="1">
        <f t="array" ref="AX142">IFERROR(_xlfn.XLOOKUP(Tool_Austria!$G142&amp;$E$2,'Waste management'!$A:$A&amp;'Waste management'!$B:$B,'Waste management'!I:I)*$E142,"")</f>
        <v>2.5086012360000006E-10</v>
      </c>
      <c r="AY142" cm="1">
        <f t="array" ref="AY142">IFERROR(_xlfn.XLOOKUP(Tool_Austria!$G142&amp;$E$2,'Waste management'!$A:$A&amp;'Waste management'!$B:$B,'Waste management'!J:J)*$E142,"")</f>
        <v>2.0659080000000004E-3</v>
      </c>
      <c r="AZ142" cm="1">
        <f t="array" ref="AZ142">IFERROR(_xlfn.XLOOKUP(Tool_Austria!$G142&amp;$E$2,'Waste management'!$A:$A&amp;'Waste management'!$B:$B,'Waste management'!K:K)*$E142,"")</f>
        <v>5.0286818160000008E-6</v>
      </c>
      <c r="BA142" cm="1">
        <f t="array" ref="BA142">IFERROR(_xlfn.XLOOKUP(Tool_Austria!$G142&amp;$E$2,'Waste management'!$A:$A&amp;'Waste management'!$B:$B,'Waste management'!L:L)*$E142,"")</f>
        <v>9.0489948720000001E-5</v>
      </c>
      <c r="BB142" cm="1">
        <f t="array" ref="BB142">IFERROR(_xlfn.XLOOKUP(Tool_Austria!$G142&amp;$E$2,'Waste management'!$A:$A&amp;'Waste management'!$B:$B,'Waste management'!M:M)*$E142,"")</f>
        <v>9.1049520000000012E-3</v>
      </c>
      <c r="BC142" cm="1">
        <f t="array" ref="BC142">IFERROR(_xlfn.XLOOKUP(Tool_Austria!$G142&amp;$E$2,'Waste management'!$A:$A&amp;'Waste management'!$B:$B,'Waste management'!N:N)*$E142,"")</f>
        <v>7.8290808720000005</v>
      </c>
      <c r="BD142" cm="1">
        <f t="array" ref="BD142">IFERROR(_xlfn.XLOOKUP(Tool_Austria!$G142&amp;$E$2,'Waste management'!$A:$A&amp;'Waste management'!$B:$B,'Waste management'!O:O)*$E142,"")</f>
        <v>0.49919254800000001</v>
      </c>
      <c r="BE142" cm="1">
        <f t="array" ref="BE142">IFERROR(_xlfn.XLOOKUP(Tool_Austria!$G142&amp;$E$2,'Waste management'!$A:$A&amp;'Waste management'!$B:$B,'Waste management'!P:P)*$E142,"")</f>
        <v>1.0778244000000001E-2</v>
      </c>
      <c r="BF142" cm="1">
        <f t="array" ref="BF142">IFERROR(_xlfn.XLOOKUP(Tool_Austria!$G142&amp;$E$2,'Waste management'!$A:$A&amp;'Waste management'!$B:$B,'Waste management'!Q:Q)*$E142,"")</f>
        <v>0.31370953200000001</v>
      </c>
      <c r="BG142" cm="1">
        <f t="array" ref="BG142">IFERROR(_xlfn.XLOOKUP(Tool_Austria!$G142&amp;$E$2,'Waste management'!$A:$A&amp;'Waste management'!$B:$B,'Waste management'!R:R)*$E142,"")</f>
        <v>1.0194928800000001E-7</v>
      </c>
      <c r="BH142">
        <f>IFERROR((L142+AR142+AB142)*_xlfn.XLOOKUP(Tool_Austria!BH$4,Monetization_Factors!$A:$A,Monetization_Factors!$D:$D),"")</f>
        <v>0.23691665607174928</v>
      </c>
      <c r="BI142">
        <f>IFERROR((M142+AS142+AC142)*_xlfn.XLOOKUP(Tool_Austria!BI$4,Monetization_Factors!$A:$A,Monetization_Factors!$D:$D),"")</f>
        <v>1.8839450163408889E-6</v>
      </c>
      <c r="BJ142">
        <f>IFERROR((N142+AT142+AD142)*_xlfn.XLOOKUP(Tool_Austria!BJ$4,Monetization_Factors!$A:$A,Monetization_Factors!$D:$D),"")</f>
        <v>9.2983889682806569E-4</v>
      </c>
      <c r="BK142">
        <f>IFERROR((O142+AU142+AE142)*_xlfn.XLOOKUP(Tool_Austria!BK$4,Monetization_Factors!$A:$A,Monetization_Factors!$D:$D),"")</f>
        <v>6.2722282342751855E-3</v>
      </c>
      <c r="BL142">
        <f>IFERROR((P142+AV142+AF142)*_xlfn.XLOOKUP(Tool_Austria!BL$4,Monetization_Factors!$A:$A,Monetization_Factors!$D:$D),"")</f>
        <v>0.13880762242101916</v>
      </c>
      <c r="BM142">
        <f>IFERROR((Q142+AW142+AG142)*_xlfn.XLOOKUP(Tool_Austria!BM$4,Monetization_Factors!$A:$A,Monetization_Factors!$D:$D),"")</f>
        <v>4.4917070862015487E-3</v>
      </c>
      <c r="BN142">
        <f>IFERROR((R142+AX142+AH142)*_xlfn.XLOOKUP(Tool_Austria!BN$4,Monetization_Factors!$A:$A,Monetization_Factors!$D:$D),"")</f>
        <v>1.2136317170141334E-3</v>
      </c>
      <c r="BO142">
        <f>IFERROR((S142+AY142+AI142)*_xlfn.XLOOKUP(Tool_Austria!BO$4,Monetization_Factors!$A:$A,Monetization_Factors!$D:$D),"")</f>
        <v>7.9062017896469969E-3</v>
      </c>
      <c r="BP142">
        <f>IFERROR((T142+AZ142+AJ142)*_xlfn.XLOOKUP(Tool_Austria!BP$4,Monetization_Factors!$A:$A,Monetization_Factors!$D:$D),"")</f>
        <v>4.9344700295747936E-4</v>
      </c>
      <c r="BQ142">
        <f>IFERROR((U142+BA142+AK142)*_xlfn.XLOOKUP(Tool_Austria!BQ$4,Monetization_Factors!$A:$A,Monetization_Factors!$D:$D),"")</f>
        <v>2.0814281670722488E-2</v>
      </c>
      <c r="BR142" t="str">
        <f>IFERROR((V142+BB142+AL142)*_xlfn.XLOOKUP(Tool_Austria!BR$4,Monetization_Factors!$A:$A,Monetization_Factors!$D:$D),"")</f>
        <v/>
      </c>
      <c r="BS142">
        <f>IFERROR((W142+BC142+AM142)*_xlfn.XLOOKUP(Tool_Austria!BS$4,Monetization_Factors!$A:$A,Monetization_Factors!$D:$D),"")</f>
        <v>1.1897958162972342E-3</v>
      </c>
      <c r="BT142">
        <f>IFERROR((X142+BD142+AN142)*_xlfn.XLOOKUP(Tool_Austria!BT$4,Monetization_Factors!$A:$A,Monetization_Factors!$D:$D),"")</f>
        <v>1.3790566813169753E-2</v>
      </c>
      <c r="BU142">
        <f>IFERROR((Y142+BE142+AO142)*_xlfn.XLOOKUP(Tool_Austria!BU$4,Monetization_Factors!$A:$A,Monetization_Factors!$D:$D),"")</f>
        <v>2.0989992681206939E-3</v>
      </c>
      <c r="BV142">
        <f>IFERROR((Z142+BF142+AP142)*_xlfn.XLOOKUP(Tool_Austria!BV$4,Monetization_Factors!$A:$A,Monetization_Factors!$D:$D),"")</f>
        <v>3.9279132503921954E-2</v>
      </c>
      <c r="BW142">
        <f>IFERROR((AA142+BG142+AQ142)*_xlfn.XLOOKUP(Tool_Austria!BW$4,Monetization_Factors!$A:$A,Monetization_Factors!$D:$D),"")</f>
        <v>1.1333590809554027E-5</v>
      </c>
      <c r="BX142" s="38" t="str" cm="1">
        <f t="array" ref="BX142">IFERROR(_xlfn.IFS(I142&lt;&gt;0,I142*E142,I142="",J142*E142),"")</f>
        <v/>
      </c>
      <c r="BY142" s="38">
        <f t="shared" si="112"/>
        <v>0.47421732682774992</v>
      </c>
      <c r="BZ142" s="38">
        <f t="shared" si="113"/>
        <v>0.47421732682774992</v>
      </c>
      <c r="CA142" s="38">
        <f t="shared" si="114"/>
        <v>7.2956511819653833E-4</v>
      </c>
      <c r="CB142">
        <f t="shared" si="110"/>
        <v>1.8210228375600002</v>
      </c>
      <c r="CC142">
        <f t="shared" si="110"/>
        <v>4.706210871E-8</v>
      </c>
      <c r="CD142">
        <f t="shared" si="110"/>
        <v>0.60925768546800008</v>
      </c>
      <c r="CE142">
        <f t="shared" si="110"/>
        <v>4.1437125452400006E-3</v>
      </c>
      <c r="CF142">
        <f t="shared" si="110"/>
        <v>1.3904762058E-7</v>
      </c>
      <c r="CG142">
        <f t="shared" si="110"/>
        <v>2.1629997867600004E-8</v>
      </c>
      <c r="CH142">
        <f t="shared" si="110"/>
        <v>1.055661161364E-9</v>
      </c>
      <c r="CI142">
        <f t="shared" si="110"/>
        <v>1.8057307248000001E-2</v>
      </c>
      <c r="CJ142">
        <f t="shared" si="110"/>
        <v>2.0228283963600002E-4</v>
      </c>
      <c r="CK142">
        <f t="shared" si="110"/>
        <v>5.0882309130000003E-3</v>
      </c>
      <c r="CL142">
        <f t="shared" si="110"/>
        <v>7.4785761163200001E-2</v>
      </c>
      <c r="CM142">
        <f t="shared" si="110"/>
        <v>24.449837304840003</v>
      </c>
      <c r="CN142">
        <f t="shared" si="110"/>
        <v>61.932020919600014</v>
      </c>
      <c r="CO142">
        <f t="shared" si="110"/>
        <v>0.330294781644</v>
      </c>
      <c r="CP142">
        <f t="shared" si="110"/>
        <v>23.787077846400003</v>
      </c>
      <c r="CQ142">
        <f t="shared" si="110"/>
        <v>5.4250556185200008E-6</v>
      </c>
      <c r="CR142">
        <f t="shared" si="111"/>
        <v>2.8015735962461539E-3</v>
      </c>
      <c r="CS142">
        <f t="shared" si="111"/>
        <v>7.2403244169230764E-11</v>
      </c>
      <c r="CT142">
        <f t="shared" si="111"/>
        <v>9.3731951610461547E-4</v>
      </c>
      <c r="CU142">
        <f t="shared" si="111"/>
        <v>6.374942377292309E-6</v>
      </c>
      <c r="CV142">
        <f t="shared" si="111"/>
        <v>2.1391941627692308E-10</v>
      </c>
      <c r="CW142">
        <f t="shared" si="111"/>
        <v>3.3276919796307698E-11</v>
      </c>
      <c r="CX142">
        <f t="shared" si="111"/>
        <v>1.6240940944061539E-12</v>
      </c>
      <c r="CY142">
        <f t="shared" si="111"/>
        <v>2.778047268923077E-5</v>
      </c>
      <c r="CZ142">
        <f t="shared" si="111"/>
        <v>3.1120436867076925E-7</v>
      </c>
      <c r="DA142">
        <f t="shared" si="111"/>
        <v>7.8280475584615383E-6</v>
      </c>
      <c r="DB142">
        <f t="shared" si="111"/>
        <v>1.1505501717415385E-4</v>
      </c>
      <c r="DC142">
        <f t="shared" si="111"/>
        <v>3.7615134315138465E-2</v>
      </c>
      <c r="DD142">
        <f t="shared" si="111"/>
        <v>9.5280032184000024E-2</v>
      </c>
      <c r="DE142">
        <f t="shared" si="111"/>
        <v>5.0814581791384613E-4</v>
      </c>
      <c r="DF142">
        <f t="shared" si="111"/>
        <v>3.6595504379076924E-2</v>
      </c>
      <c r="DG142">
        <f t="shared" si="111"/>
        <v>8.3462394131076935E-9</v>
      </c>
      <c r="DH142" s="5">
        <f>IFERROR(((((L142+AB142)*(1/$H142))+AR142)/$F$2)/($B$2*('CAR.CAP_per person'!B$2)/(_xlfn.XLOOKUP($E$2,EU_countries_GDP!$A$2:$A$29,EU_countries_GDP!$E$2:$E$29))),"")</f>
        <v>0.21218893997567423</v>
      </c>
      <c r="DI142" s="5">
        <f>IFERROR(((((M142+AC142)*(1/$H142))+AS142)/$F$2)/($B$2*('CAR.CAP_per person'!C$2)/(_xlfn.XLOOKUP($E$2,EU_countries_GDP!$A$2:$A$29,EU_countries_GDP!$E$2:$E$29))),"")</f>
        <v>7.0467314891891657E-5</v>
      </c>
      <c r="DJ142" s="5">
        <f>IFERROR(((((N142+AD142)*(1/$H142))+AT142)/$F$2)/($B$2*('CAR.CAP_per person'!D$2)/(_xlfn.XLOOKUP($E$2,EU_countries_GDP!$A$2:$A$29,EU_countries_GDP!$E$2:$E$29))),"")</f>
        <v>9.3838738517539738E-4</v>
      </c>
      <c r="DK142" s="5">
        <f>IFERROR(((((O142+AE142)*(1/$H142))+AU142)/$F$2)/($B$2*('CAR.CAP_per person'!E$2)/(_xlfn.XLOOKUP($E$2,EU_countries_GDP!$A$2:$A$29,EU_countries_GDP!$E$2:$E$29))),"")</f>
        <v>8.0995006408908898E-3</v>
      </c>
      <c r="DL142" s="5">
        <f>IFERROR(((((P142+AF142)*(1/$H142))+AV142)/$F$2)/($B$2*('CAR.CAP_per person'!F$2)/(_xlfn.XLOOKUP($E$2,EU_countries_GDP!$A$2:$A$29,EU_countries_GDP!$E$2:$E$29))),"")</f>
        <v>0.20492468156220559</v>
      </c>
      <c r="DM142" s="5">
        <f>IFERROR(((((Q142+AG142)*(1/$H142))+AW142)/$F$2)/($B$2*('CAR.CAP_per person'!G$2)/(_xlfn.XLOOKUP($E$2,EU_countries_GDP!$A$2:$A$29,EU_countries_GDP!$E$2:$E$29))),"")</f>
        <v>1.8044608745392994E-2</v>
      </c>
      <c r="DN142" s="5">
        <f>IFERROR(((((R142+AH142)*(1/$H142))+AX142)/$F$2)/($B$2*('CAR.CAP_per person'!H$2)/(_xlfn.XLOOKUP($E$2,EU_countries_GDP!$A$2:$A$29,EU_countries_GDP!$E$2:$E$29))),"")</f>
        <v>1.6885704266041544E-4</v>
      </c>
      <c r="DO142" s="5">
        <f>IFERROR(((((S142+AI142)*(1/$H142))+AY142)/$F$2)/($B$2*('CAR.CAP_per person'!I$2)/(_xlfn.XLOOKUP($E$2,EU_countries_GDP!$A$2:$A$29,EU_countries_GDP!$E$2:$E$29))),"")</f>
        <v>1.3275760422720823E-2</v>
      </c>
      <c r="DP142" s="5">
        <f>IFERROR(((((T142+AJ142)*(1/$H142))+AZ142)/$F$2)/($B$2*('CAR.CAP_per person'!J$2)/(_xlfn.XLOOKUP($E$2,EU_countries_GDP!$A$2:$A$29,EU_countries_GDP!$E$2:$E$29))),"")</f>
        <v>2.7728220076835744E-2</v>
      </c>
      <c r="DQ142" s="5">
        <f>IFERROR(((((U142+AK142)*(1/$H142))+BA142)/$F$2)/($B$2*('CAR.CAP_per person'!K$2)/(_xlfn.XLOOKUP($E$2,EU_countries_GDP!$A$2:$A$29,EU_countries_GDP!$E$2:$E$29))),"")</f>
        <v>2.0321168703975774E-2</v>
      </c>
      <c r="DR142" s="5">
        <f>IFERROR(((((V142+AL142)*(1/$H142))+BB142)/$F$2)/($B$2*('CAR.CAP_per person'!L$2)/(_xlfn.XLOOKUP($E$2,EU_countries_GDP!$A$2:$A$29,EU_countries_GDP!$E$2:$E$29))),"")</f>
        <v>8.9291292651478595E-3</v>
      </c>
      <c r="DS142" s="5">
        <f>IFERROR(((((W142+AM142)*(1/$H142))+BC142)/$F$2)/($B$2*('CAR.CAP_per person'!M$2)/(_xlfn.XLOOKUP($E$2,EU_countries_GDP!$A$2:$A$29,EU_countries_GDP!$E$2:$E$29))),"")</f>
        <v>0.11192556665636984</v>
      </c>
      <c r="DT142" s="5">
        <f>IFERROR(((((X142+AN142)*(1/$H142))+BD142)/$F$2)/($B$2*('CAR.CAP_per person'!N$2)/(_xlfn.XLOOKUP($E$2,EU_countries_GDP!$A$2:$A$29,EU_countries_GDP!$E$2:$E$29))),"")</f>
        <v>3.9295312086426657</v>
      </c>
      <c r="DU142" s="5">
        <f>IFERROR(((((Y142+AO142)*(1/$H142))+BE142)/$F$2)/($B$2*('CAR.CAP_per person'!O$2)/(_xlfn.XLOOKUP($E$2,EU_countries_GDP!$A$2:$A$29,EU_countries_GDP!$E$2:$E$29))),"")</f>
        <v>1.4367571746830303E-3</v>
      </c>
      <c r="DV142" s="5">
        <f>IFERROR(((((Z142+AP142)*(1/$H142))+BF142)/$F$2)/($B$2*('CAR.CAP_per person'!P$2)/(_xlfn.XLOOKUP($E$2,EU_countries_GDP!$A$2:$A$29,EU_countries_GDP!$E$2:$E$29))),"")</f>
        <v>8.535252589540776E-2</v>
      </c>
      <c r="DW142" s="5">
        <f>IFERROR(((((AA142+AQ142)*(1/$H142))+BG142)/$F$2)/($B$2*('CAR.CAP_per person'!Q$2)/(_xlfn.XLOOKUP($E$2,EU_countries_GDP!$A$2:$A$29,EU_countries_GDP!$E$2:$E$29))),"")</f>
        <v>1.9742233214034358E-2</v>
      </c>
    </row>
    <row r="143" spans="1:127">
      <c r="A143" t="s">
        <v>193</v>
      </c>
      <c r="B143" t="str">
        <f>_xlfn.XLOOKUP(D143,Table5[Ingredient],Table5[Category],"",FALSE)</f>
        <v>Dairy products</v>
      </c>
      <c r="C143" s="33" t="s">
        <v>229</v>
      </c>
      <c r="D143" s="33" t="s">
        <v>199</v>
      </c>
      <c r="E143" s="33">
        <v>0.93480000000000008</v>
      </c>
      <c r="F143" s="33" t="s">
        <v>189</v>
      </c>
      <c r="G143" s="33" t="s">
        <v>180</v>
      </c>
      <c r="H143" s="91">
        <f>Dataset_AT!S22</f>
        <v>0.18846774193548388</v>
      </c>
      <c r="I143" s="33"/>
      <c r="J143" s="37">
        <f>IFERROR(INDEX('AveragePrices&amp;Codes'!G:AG, MATCH($D143, 'AveragePrices&amp;Codes'!$A:$A, 0), MATCH(Tool_Austria!$E$2, 'AveragePrices&amp;Codes'!$G$1:$AG$1, 0)),"")</f>
        <v>0</v>
      </c>
      <c r="K143" s="37">
        <f>IFERROR(E143/(_xlfn.XLOOKUP(A143,Dataset_AT!$V$2:$V$9,Dataset_AT!$W$2:$W$9)),"")</f>
        <v>1.4838095238095239E-2</v>
      </c>
      <c r="L143">
        <f>IFERROR(IF($F143="Raw",_xlfn.XLOOKUP(_xlfn.XLOOKUP(Tool_Austria!$D143,'AveragePrices&amp;Codes'!$A:$A,'AveragePrices&amp;Codes'!$B:$B),AGRIBALYSE_Raw!$B:$B,AGRIBALYSE_Raw!O:O)*$E143,_xlfn.XLOOKUP(_xlfn.XLOOKUP(Tool_Austria!$D143,'AveragePrices&amp;Codes'!$A:$A,'AveragePrices&amp;Codes'!$B:$B),AGRIBALYSE_Cooked!$C:$C,AGRIBALYSE_Cooked!P:P)*$E143),"")</f>
        <v>2.4314145195600001</v>
      </c>
      <c r="M143">
        <f>IFERROR(IF($F143="Raw",_xlfn.XLOOKUP(_xlfn.XLOOKUP(Tool_Austria!$D143,'AveragePrices&amp;Codes'!$A:$A,'AveragePrices&amp;Codes'!$B:$B),AGRIBALYSE_Raw!$B:$B,AGRIBALYSE_Raw!P:P)*$E143,_xlfn.XLOOKUP(_xlfn.XLOOKUP(Tool_Austria!$D143,'AveragePrices&amp;Codes'!$A:$A,'AveragePrices&amp;Codes'!$B:$B),AGRIBALYSE_Cooked!$C:$C,AGRIBALYSE_Cooked!Q:Q)*$E143),"")</f>
        <v>3.0705488710799999E-8</v>
      </c>
      <c r="N143">
        <f>IFERROR(IF($F143="Raw",_xlfn.XLOOKUP(_xlfn.XLOOKUP(Tool_Austria!$D143,'AveragePrices&amp;Codes'!$A:$A,'AveragePrices&amp;Codes'!$B:$B),AGRIBALYSE_Raw!$B:$B,AGRIBALYSE_Raw!Q:Q)*$E143,_xlfn.XLOOKUP(_xlfn.XLOOKUP(Tool_Austria!$D143,'AveragePrices&amp;Codes'!$A:$A,'AveragePrices&amp;Codes'!$B:$B),AGRIBALYSE_Cooked!$C:$C,AGRIBALYSE_Cooked!R:R)*$E143),"")</f>
        <v>0.32050258338000004</v>
      </c>
      <c r="O143">
        <f>IFERROR(IF($F143="Raw",_xlfn.XLOOKUP(_xlfn.XLOOKUP(Tool_Austria!$D143,'AveragePrices&amp;Codes'!$A:$A,'AveragePrices&amp;Codes'!$B:$B),AGRIBALYSE_Raw!$B:$B,AGRIBALYSE_Raw!R:R)*$E143,_xlfn.XLOOKUP(_xlfn.XLOOKUP(Tool_Austria!$D143,'AveragePrices&amp;Codes'!$A:$A,'AveragePrices&amp;Codes'!$B:$B),AGRIBALYSE_Cooked!$C:$C,AGRIBALYSE_Cooked!S:S)*$E143),"")</f>
        <v>4.8161347508400001E-3</v>
      </c>
      <c r="P143">
        <f>IFERROR(IF($F143="Raw",_xlfn.XLOOKUP(_xlfn.XLOOKUP(Tool_Austria!$D143,'AveragePrices&amp;Codes'!$A:$A,'AveragePrices&amp;Codes'!$B:$B),AGRIBALYSE_Raw!$B:$B,AGRIBALYSE_Raw!S:S)*$E143,_xlfn.XLOOKUP(_xlfn.XLOOKUP(Tool_Austria!$D143,'AveragePrices&amp;Codes'!$A:$A,'AveragePrices&amp;Codes'!$B:$B),AGRIBALYSE_Cooked!$C:$C,AGRIBALYSE_Cooked!T:T)*$E143),"")</f>
        <v>2.0184894286800003E-7</v>
      </c>
      <c r="Q143">
        <f>IFERROR(IF($F143="Raw",_xlfn.XLOOKUP(_xlfn.XLOOKUP(Tool_Austria!$D143,'AveragePrices&amp;Codes'!$A:$A,'AveragePrices&amp;Codes'!$B:$B),AGRIBALYSE_Raw!$B:$B,AGRIBALYSE_Raw!T:T)*$E143,_xlfn.XLOOKUP(_xlfn.XLOOKUP(Tool_Austria!$D143,'AveragePrices&amp;Codes'!$A:$A,'AveragePrices&amp;Codes'!$B:$B),AGRIBALYSE_Cooked!$C:$C,AGRIBALYSE_Cooked!U:U)*$E143),"")</f>
        <v>3.2663077695600001E-8</v>
      </c>
      <c r="R143">
        <f>IFERROR(IF($F143="Raw",_xlfn.XLOOKUP(_xlfn.XLOOKUP(Tool_Austria!$D143,'AveragePrices&amp;Codes'!$A:$A,'AveragePrices&amp;Codes'!$B:$B),AGRIBALYSE_Raw!$B:$B,AGRIBALYSE_Raw!U:U)*$E143,_xlfn.XLOOKUP(_xlfn.XLOOKUP(Tool_Austria!$D143,'AveragePrices&amp;Codes'!$A:$A,'AveragePrices&amp;Codes'!$B:$B),AGRIBALYSE_Cooked!$C:$C,AGRIBALYSE_Cooked!V:V)*$E143),"")</f>
        <v>1.3493545407600002E-9</v>
      </c>
      <c r="S143">
        <f>IFERROR(IF($F143="Raw",_xlfn.XLOOKUP(_xlfn.XLOOKUP(Tool_Austria!$D143,'AveragePrices&amp;Codes'!$A:$A,'AveragePrices&amp;Codes'!$B:$B),AGRIBALYSE_Raw!$B:$B,AGRIBALYSE_Raw!V:V)*$E143,_xlfn.XLOOKUP(_xlfn.XLOOKUP(Tool_Austria!$D143,'AveragePrices&amp;Codes'!$A:$A,'AveragePrices&amp;Codes'!$B:$B),AGRIBALYSE_Cooked!$C:$C,AGRIBALYSE_Cooked!W:W)*$E143),"")</f>
        <v>2.7360291954000002E-2</v>
      </c>
      <c r="T143">
        <f>IFERROR(IF($F143="Raw",_xlfn.XLOOKUP(_xlfn.XLOOKUP(Tool_Austria!$D143,'AveragePrices&amp;Codes'!$A:$A,'AveragePrices&amp;Codes'!$B:$B),AGRIBALYSE_Raw!$B:$B,AGRIBALYSE_Raw!W:W)*$E143,_xlfn.XLOOKUP(_xlfn.XLOOKUP(Tool_Austria!$D143,'AveragePrices&amp;Codes'!$A:$A,'AveragePrices&amp;Codes'!$B:$B),AGRIBALYSE_Cooked!$C:$C,AGRIBALYSE_Cooked!X:X)*$E143),"")</f>
        <v>2.6508392822400005E-4</v>
      </c>
      <c r="U143">
        <f>IFERROR(IF($F143="Raw",_xlfn.XLOOKUP(_xlfn.XLOOKUP(Tool_Austria!$D143,'AveragePrices&amp;Codes'!$A:$A,'AveragePrices&amp;Codes'!$B:$B),AGRIBALYSE_Raw!$B:$B,AGRIBALYSE_Raw!X:X)*$E143,_xlfn.XLOOKUP(_xlfn.XLOOKUP(Tool_Austria!$D143,'AveragePrices&amp;Codes'!$A:$A,'AveragePrices&amp;Codes'!$B:$B),AGRIBALYSE_Cooked!$C:$C,AGRIBALYSE_Cooked!Y:Y)*$E143),"")</f>
        <v>7.2608765270400005E-3</v>
      </c>
      <c r="V143">
        <f>IFERROR(IF($F143="Raw",_xlfn.XLOOKUP(_xlfn.XLOOKUP(Tool_Austria!$D143,'AveragePrices&amp;Codes'!$A:$A,'AveragePrices&amp;Codes'!$B:$B),AGRIBALYSE_Raw!$B:$B,AGRIBALYSE_Raw!Y:Y)*$E143,_xlfn.XLOOKUP(_xlfn.XLOOKUP(Tool_Austria!$D143,'AveragePrices&amp;Codes'!$A:$A,'AveragePrices&amp;Codes'!$B:$B),AGRIBALYSE_Cooked!$C:$C,AGRIBALYSE_Cooked!Z:Z)*$E143),"")</f>
        <v>0.11501916615600001</v>
      </c>
      <c r="W143">
        <f>IFERROR(IF($F143="Raw",_xlfn.XLOOKUP(_xlfn.XLOOKUP(Tool_Austria!$D143,'AveragePrices&amp;Codes'!$A:$A,'AveragePrices&amp;Codes'!$B:$B),AGRIBALYSE_Raw!$B:$B,AGRIBALYSE_Raw!Z:Z)*$E143,_xlfn.XLOOKUP(_xlfn.XLOOKUP(Tool_Austria!$D143,'AveragePrices&amp;Codes'!$A:$A,'AveragePrices&amp;Codes'!$B:$B),AGRIBALYSE_Cooked!$C:$C,AGRIBALYSE_Cooked!AA:AA)*$E143),"")</f>
        <v>27.9727766532</v>
      </c>
      <c r="X143">
        <f>IFERROR(IF($F143="Raw",_xlfn.XLOOKUP(_xlfn.XLOOKUP(Tool_Austria!$D143,'AveragePrices&amp;Codes'!$A:$A,'AveragePrices&amp;Codes'!$B:$B),AGRIBALYSE_Raw!$B:$B,AGRIBALYSE_Raw!AA:AA)*$E143,_xlfn.XLOOKUP(_xlfn.XLOOKUP(Tool_Austria!$D143,'AveragePrices&amp;Codes'!$A:$A,'AveragePrices&amp;Codes'!$B:$B),AGRIBALYSE_Cooked!$C:$C,AGRIBALYSE_Cooked!AB:AB)*$E143),"")</f>
        <v>108.48401674800002</v>
      </c>
      <c r="Y143">
        <f>IFERROR(IF($F143="Raw",_xlfn.XLOOKUP(_xlfn.XLOOKUP(Tool_Austria!$D143,'AveragePrices&amp;Codes'!$A:$A,'AveragePrices&amp;Codes'!$B:$B),AGRIBALYSE_Raw!$B:$B,AGRIBALYSE_Raw!AB:AB)*$E143,_xlfn.XLOOKUP(_xlfn.XLOOKUP(Tool_Austria!$D143,'AveragePrices&amp;Codes'!$A:$A,'AveragePrices&amp;Codes'!$B:$B),AGRIBALYSE_Cooked!$C:$C,AGRIBALYSE_Cooked!AC:AC)*$E143),"")</f>
        <v>0.335542318836</v>
      </c>
      <c r="Z143">
        <f>IFERROR(IF($F143="Raw",_xlfn.XLOOKUP(_xlfn.XLOOKUP(Tool_Austria!$D143,'AveragePrices&amp;Codes'!$A:$A,'AveragePrices&amp;Codes'!$B:$B),AGRIBALYSE_Raw!$B:$B,AGRIBALYSE_Raw!AC:AC)*$E143,_xlfn.XLOOKUP(_xlfn.XLOOKUP(Tool_Austria!$D143,'AveragePrices&amp;Codes'!$A:$A,'AveragePrices&amp;Codes'!$B:$B),AGRIBALYSE_Cooked!$C:$C,AGRIBALYSE_Cooked!AD:AD)*$E143),"")</f>
        <v>16.676526320400001</v>
      </c>
      <c r="AA143">
        <f>IFERROR(IF($F143="Raw",_xlfn.XLOOKUP(_xlfn.XLOOKUP(Tool_Austria!$D143,'AveragePrices&amp;Codes'!$A:$A,'AveragePrices&amp;Codes'!$B:$B),AGRIBALYSE_Raw!$B:$B,AGRIBALYSE_Raw!AD:AD)*$E143,_xlfn.XLOOKUP(_xlfn.XLOOKUP(Tool_Austria!$D143,'AveragePrices&amp;Codes'!$A:$A,'AveragePrices&amp;Codes'!$B:$B),AGRIBALYSE_Cooked!$C:$C,AGRIBALYSE_Cooked!AE:AE)*$E143),"")</f>
        <v>1.097462211E-5</v>
      </c>
      <c r="AB143" cm="1">
        <f t="array" ref="AB143">IFERROR(_xlfn.XLOOKUP(Tool_Austria!$F143&amp;$E$2,'Cooking methods'!$A:$A&amp;'Cooking methods'!$B:$B,'Cooking methods'!C:C)*$E143,"")</f>
        <v>0</v>
      </c>
      <c r="AC143" cm="1">
        <f t="array" ref="AC143">IFERROR(_xlfn.XLOOKUP(Tool_Austria!$F143&amp;$E$2,'Cooking methods'!$A:$A&amp;'Cooking methods'!$B:$B,'Cooking methods'!D:D)*$E143,"")</f>
        <v>0</v>
      </c>
      <c r="AD143" cm="1">
        <f t="array" ref="AD143">IFERROR(_xlfn.XLOOKUP(Tool_Austria!$F143&amp;$E$2,'Cooking methods'!$A:$A&amp;'Cooking methods'!$B:$B,'Cooking methods'!E:E)*$E143,"")</f>
        <v>0</v>
      </c>
      <c r="AE143" cm="1">
        <f t="array" ref="AE143">IFERROR(_xlfn.XLOOKUP(Tool_Austria!$F143&amp;$E$2,'Cooking methods'!$A:$A&amp;'Cooking methods'!$B:$B,'Cooking methods'!F:F)*$E143,"")</f>
        <v>0</v>
      </c>
      <c r="AF143" cm="1">
        <f t="array" ref="AF143">IFERROR(_xlfn.XLOOKUP(Tool_Austria!$F143&amp;$E$2,'Cooking methods'!$A:$A&amp;'Cooking methods'!$B:$B,'Cooking methods'!G:G)*$E143,"")</f>
        <v>0</v>
      </c>
      <c r="AG143" cm="1">
        <f t="array" ref="AG143">IFERROR(_xlfn.XLOOKUP(Tool_Austria!$F143&amp;$E$2,'Cooking methods'!$A:$A&amp;'Cooking methods'!$B:$B,'Cooking methods'!H:H)*$E143,"")</f>
        <v>0</v>
      </c>
      <c r="AH143" cm="1">
        <f t="array" ref="AH143">IFERROR(_xlfn.XLOOKUP(Tool_Austria!$F143&amp;$E$2,'Cooking methods'!$A:$A&amp;'Cooking methods'!$B:$B,'Cooking methods'!I:I)*$E143,"")</f>
        <v>0</v>
      </c>
      <c r="AI143" cm="1">
        <f t="array" ref="AI143">IFERROR(_xlfn.XLOOKUP(Tool_Austria!$F143&amp;$E$2,'Cooking methods'!$A:$A&amp;'Cooking methods'!$B:$B,'Cooking methods'!J:J)*$E143,"")</f>
        <v>0</v>
      </c>
      <c r="AJ143" cm="1">
        <f t="array" ref="AJ143">IFERROR(_xlfn.XLOOKUP(Tool_Austria!$F143&amp;$E$2,'Cooking methods'!$A:$A&amp;'Cooking methods'!$B:$B,'Cooking methods'!K:K)*$E143,"")</f>
        <v>0</v>
      </c>
      <c r="AK143" cm="1">
        <f t="array" ref="AK143">IFERROR(_xlfn.XLOOKUP(Tool_Austria!$F143&amp;$E$2,'Cooking methods'!$A:$A&amp;'Cooking methods'!$B:$B,'Cooking methods'!L:L)*$E143,"")</f>
        <v>0</v>
      </c>
      <c r="AL143" cm="1">
        <f t="array" ref="AL143">IFERROR(_xlfn.XLOOKUP(Tool_Austria!$F143&amp;$E$2,'Cooking methods'!$A:$A&amp;'Cooking methods'!$B:$B,'Cooking methods'!M:M)*$E143,"")</f>
        <v>0</v>
      </c>
      <c r="AM143" cm="1">
        <f t="array" ref="AM143">IFERROR(_xlfn.XLOOKUP(Tool_Austria!$F143&amp;$E$2,'Cooking methods'!$A:$A&amp;'Cooking methods'!$B:$B,'Cooking methods'!N:N)*$E143,"")</f>
        <v>0</v>
      </c>
      <c r="AN143" cm="1">
        <f t="array" ref="AN143">IFERROR(_xlfn.XLOOKUP(Tool_Austria!$F143&amp;$E$2,'Cooking methods'!$A:$A&amp;'Cooking methods'!$B:$B,'Cooking methods'!O:O)*$E143,"")</f>
        <v>0</v>
      </c>
      <c r="AO143" cm="1">
        <f t="array" ref="AO143">IFERROR(_xlfn.XLOOKUP(Tool_Austria!$F143&amp;$E$2,'Cooking methods'!$A:$A&amp;'Cooking methods'!$B:$B,'Cooking methods'!P:P)*$E143,"")</f>
        <v>0</v>
      </c>
      <c r="AP143" cm="1">
        <f t="array" ref="AP143">IFERROR(_xlfn.XLOOKUP(Tool_Austria!$F143&amp;$E$2,'Cooking methods'!$A:$A&amp;'Cooking methods'!$B:$B,'Cooking methods'!Q:Q)*$E143,"")</f>
        <v>0</v>
      </c>
      <c r="AQ143" cm="1">
        <f t="array" ref="AQ143">IFERROR(_xlfn.XLOOKUP(Tool_Austria!$F143&amp;$E$2,'Cooking methods'!$A:$A&amp;'Cooking methods'!$B:$B,'Cooking methods'!R:R)*$E143,"")</f>
        <v>0</v>
      </c>
      <c r="AR143" cm="1">
        <f t="array" ref="AR143">IFERROR(_xlfn.XLOOKUP(Tool_Austria!$G143&amp;$E$2,'Waste management'!$A:$A&amp;'Waste management'!$B:$B,'Waste management'!C:C)*$E143,"")</f>
        <v>5.2339452000000002E-2</v>
      </c>
      <c r="AS143" cm="1">
        <f t="array" ref="AS143">IFERROR(_xlfn.XLOOKUP(Tool_Austria!$G143&amp;$E$2,'Waste management'!$A:$A&amp;'Waste management'!$B:$B,'Waste management'!D:D)*$E143,"")</f>
        <v>3.5709453480000002E-10</v>
      </c>
      <c r="AT143" cm="1">
        <f t="array" ref="AT143">IFERROR(_xlfn.XLOOKUP(Tool_Austria!$G143&amp;$E$2,'Waste management'!$A:$A&amp;'Waste management'!$B:$B,'Waste management'!E:E)*$E143,"")</f>
        <v>9.6284400000000013E-4</v>
      </c>
      <c r="AU143" cm="1">
        <f t="array" ref="AU143">IFERROR(_xlfn.XLOOKUP(Tool_Austria!$G143&amp;$E$2,'Waste management'!$A:$A&amp;'Waste management'!$B:$B,'Waste management'!F:F)*$E143,"")</f>
        <v>1.1217600000000002E-4</v>
      </c>
      <c r="AV143" cm="1">
        <f t="array" ref="AV143">IFERROR(_xlfn.XLOOKUP(Tool_Austria!$G143&amp;$E$2,'Waste management'!$A:$A&amp;'Waste management'!$B:$B,'Waste management'!G:G)*$E143,"")</f>
        <v>1.0824610080000001E-8</v>
      </c>
      <c r="AW143" cm="1">
        <f t="array" ref="AW143">IFERROR(_xlfn.XLOOKUP(Tool_Austria!$G143&amp;$E$2,'Waste management'!$A:$A&amp;'Waste management'!$B:$B,'Waste management'!H:H)*$E143,"")</f>
        <v>3.5284119480000002E-10</v>
      </c>
      <c r="AX143" cm="1">
        <f t="array" ref="AX143">IFERROR(_xlfn.XLOOKUP(Tool_Austria!$G143&amp;$E$2,'Waste management'!$A:$A&amp;'Waste management'!$B:$B,'Waste management'!I:I)*$E143,"")</f>
        <v>2.5086012360000006E-10</v>
      </c>
      <c r="AY143" cm="1">
        <f t="array" ref="AY143">IFERROR(_xlfn.XLOOKUP(Tool_Austria!$G143&amp;$E$2,'Waste management'!$A:$A&amp;'Waste management'!$B:$B,'Waste management'!J:J)*$E143,"")</f>
        <v>2.0659080000000004E-3</v>
      </c>
      <c r="AZ143" cm="1">
        <f t="array" ref="AZ143">IFERROR(_xlfn.XLOOKUP(Tool_Austria!$G143&amp;$E$2,'Waste management'!$A:$A&amp;'Waste management'!$B:$B,'Waste management'!K:K)*$E143,"")</f>
        <v>5.0286818160000008E-6</v>
      </c>
      <c r="BA143" cm="1">
        <f t="array" ref="BA143">IFERROR(_xlfn.XLOOKUP(Tool_Austria!$G143&amp;$E$2,'Waste management'!$A:$A&amp;'Waste management'!$B:$B,'Waste management'!L:L)*$E143,"")</f>
        <v>9.0489948720000001E-5</v>
      </c>
      <c r="BB143" cm="1">
        <f t="array" ref="BB143">IFERROR(_xlfn.XLOOKUP(Tool_Austria!$G143&amp;$E$2,'Waste management'!$A:$A&amp;'Waste management'!$B:$B,'Waste management'!M:M)*$E143,"")</f>
        <v>9.1049520000000012E-3</v>
      </c>
      <c r="BC143" cm="1">
        <f t="array" ref="BC143">IFERROR(_xlfn.XLOOKUP(Tool_Austria!$G143&amp;$E$2,'Waste management'!$A:$A&amp;'Waste management'!$B:$B,'Waste management'!N:N)*$E143,"")</f>
        <v>7.8290808720000005</v>
      </c>
      <c r="BD143" cm="1">
        <f t="array" ref="BD143">IFERROR(_xlfn.XLOOKUP(Tool_Austria!$G143&amp;$E$2,'Waste management'!$A:$A&amp;'Waste management'!$B:$B,'Waste management'!O:O)*$E143,"")</f>
        <v>0.49919254800000001</v>
      </c>
      <c r="BE143" cm="1">
        <f t="array" ref="BE143">IFERROR(_xlfn.XLOOKUP(Tool_Austria!$G143&amp;$E$2,'Waste management'!$A:$A&amp;'Waste management'!$B:$B,'Waste management'!P:P)*$E143,"")</f>
        <v>1.0778244000000001E-2</v>
      </c>
      <c r="BF143" cm="1">
        <f t="array" ref="BF143">IFERROR(_xlfn.XLOOKUP(Tool_Austria!$G143&amp;$E$2,'Waste management'!$A:$A&amp;'Waste management'!$B:$B,'Waste management'!Q:Q)*$E143,"")</f>
        <v>0.31370953200000001</v>
      </c>
      <c r="BG143" cm="1">
        <f t="array" ref="BG143">IFERROR(_xlfn.XLOOKUP(Tool_Austria!$G143&amp;$E$2,'Waste management'!$A:$A&amp;'Waste management'!$B:$B,'Waste management'!R:R)*$E143,"")</f>
        <v>1.0194928800000001E-7</v>
      </c>
      <c r="BH143">
        <f>IFERROR((L143+AR143+AB143)*_xlfn.XLOOKUP(Tool_Austria!BH$4,Monetization_Factors!$A:$A,Monetization_Factors!$D:$D),"")</f>
        <v>0.32313855340517306</v>
      </c>
      <c r="BI143">
        <f>IFERROR((M143+AS143+AC143)*_xlfn.XLOOKUP(Tool_Austria!BI$4,Monetization_Factors!$A:$A,Monetization_Factors!$D:$D),"")</f>
        <v>1.2434674200603221E-6</v>
      </c>
      <c r="BJ143">
        <f>IFERROR((N143+AT143+AD143)*_xlfn.XLOOKUP(Tool_Austria!BJ$4,Monetization_Factors!$A:$A,Monetization_Factors!$D:$D),"")</f>
        <v>4.9061516250512949E-4</v>
      </c>
      <c r="BK143">
        <f>IFERROR((O143+AU143+AE143)*_xlfn.XLOOKUP(Tool_Austria!BK$4,Monetization_Factors!$A:$A,Monetization_Factors!$D:$D),"")</f>
        <v>7.4598538149586386E-3</v>
      </c>
      <c r="BL143">
        <f>IFERROR((P143+AV143+AF143)*_xlfn.XLOOKUP(Tool_Austria!BL$4,Monetization_Factors!$A:$A,Monetization_Factors!$D:$D),"")</f>
        <v>0.21230647538882619</v>
      </c>
      <c r="BM143">
        <f>IFERROR((Q143+AW143+AG143)*_xlfn.XLOOKUP(Tool_Austria!BM$4,Monetization_Factors!$A:$A,Monetization_Factors!$D:$D),"")</f>
        <v>6.8561188838397189E-3</v>
      </c>
      <c r="BN143">
        <f>IFERROR((R143+AX143+AH143)*_xlfn.XLOOKUP(Tool_Austria!BN$4,Monetization_Factors!$A:$A,Monetization_Factors!$D:$D),"")</f>
        <v>1.8396729384162511E-3</v>
      </c>
      <c r="BO143">
        <f>IFERROR((S143+AY143+AI143)*_xlfn.XLOOKUP(Tool_Austria!BO$4,Monetization_Factors!$A:$A,Monetization_Factors!$D:$D),"")</f>
        <v>1.2883951717917027E-2</v>
      </c>
      <c r="BP143">
        <f>IFERROR((T143+AZ143+AJ143)*_xlfn.XLOOKUP(Tool_Austria!BP$4,Monetization_Factors!$A:$A,Monetization_Factors!$D:$D),"")</f>
        <v>6.5891035603961128E-4</v>
      </c>
      <c r="BQ143">
        <f>IFERROR((U143+BA143+AK143)*_xlfn.XLOOKUP(Tool_Austria!BQ$4,Monetization_Factors!$A:$A,Monetization_Factors!$D:$D),"")</f>
        <v>3.0072026035657857E-2</v>
      </c>
      <c r="BR143" t="str">
        <f>IFERROR((V143+BB143+AL143)*_xlfn.XLOOKUP(Tool_Austria!BR$4,Monetization_Factors!$A:$A,Monetization_Factors!$D:$D),"")</f>
        <v/>
      </c>
      <c r="BS143">
        <f>IFERROR((W143+BC143+AM143)*_xlfn.XLOOKUP(Tool_Austria!BS$4,Monetization_Factors!$A:$A,Monetization_Factors!$D:$D),"")</f>
        <v>1.7422161042650491E-3</v>
      </c>
      <c r="BT143">
        <f>IFERROR((X143+BD143+AN143)*_xlfn.XLOOKUP(Tool_Austria!BT$4,Monetization_Factors!$A:$A,Monetization_Factors!$D:$D),"")</f>
        <v>2.4267579307015737E-2</v>
      </c>
      <c r="BU143">
        <f>IFERROR((Y143+BE143+AO143)*_xlfn.XLOOKUP(Tool_Austria!BU$4,Monetization_Factors!$A:$A,Monetization_Factors!$D:$D),"")</f>
        <v>2.2008419397658257E-3</v>
      </c>
      <c r="BV143">
        <f>IFERROR((Z143+BF143+AP143)*_xlfn.XLOOKUP(Tool_Austria!BV$4,Monetization_Factors!$A:$A,Monetization_Factors!$D:$D),"")</f>
        <v>2.8055641370859065E-2</v>
      </c>
      <c r="BW143">
        <f>IFERROR((AA143+BG143+AQ143)*_xlfn.XLOOKUP(Tool_Austria!BW$4,Monetization_Factors!$A:$A,Monetization_Factors!$D:$D),"")</f>
        <v>2.3140284012791264E-5</v>
      </c>
      <c r="BX143" s="38" cm="1">
        <f t="array" ref="BX143">IFERROR(_xlfn.IFS(I143&lt;&gt;0,I143*E143,I143="",J143*E143),"")</f>
        <v>0</v>
      </c>
      <c r="BY143" s="38">
        <f t="shared" si="112"/>
        <v>0.65199684017667203</v>
      </c>
      <c r="BZ143" s="38">
        <f t="shared" si="113"/>
        <v>0.65199684017667203</v>
      </c>
      <c r="CA143" s="38">
        <f t="shared" si="114"/>
        <v>1.0030720618102646E-3</v>
      </c>
      <c r="CB143">
        <f t="shared" si="110"/>
        <v>2.4837539715600001</v>
      </c>
      <c r="CC143">
        <f t="shared" si="110"/>
        <v>3.1062583245599997E-8</v>
      </c>
      <c r="CD143">
        <f t="shared" si="110"/>
        <v>0.32146542738000006</v>
      </c>
      <c r="CE143">
        <f t="shared" si="110"/>
        <v>4.9283107508400004E-3</v>
      </c>
      <c r="CF143">
        <f t="shared" si="110"/>
        <v>2.1267355294800002E-7</v>
      </c>
      <c r="CG143">
        <f t="shared" si="110"/>
        <v>3.3015918890399998E-8</v>
      </c>
      <c r="CH143">
        <f t="shared" si="110"/>
        <v>1.6002146643600002E-9</v>
      </c>
      <c r="CI143">
        <f t="shared" si="110"/>
        <v>2.9426199954000004E-2</v>
      </c>
      <c r="CJ143">
        <f t="shared" si="110"/>
        <v>2.7011261004000005E-4</v>
      </c>
      <c r="CK143">
        <f t="shared" si="110"/>
        <v>7.3513664757600006E-3</v>
      </c>
      <c r="CL143">
        <f t="shared" si="110"/>
        <v>0.12412411815600001</v>
      </c>
      <c r="CM143">
        <f t="shared" si="110"/>
        <v>35.801857525199999</v>
      </c>
      <c r="CN143">
        <f t="shared" si="110"/>
        <v>108.98320929600001</v>
      </c>
      <c r="CO143">
        <f t="shared" si="110"/>
        <v>0.34632056283599999</v>
      </c>
      <c r="CP143">
        <f t="shared" si="110"/>
        <v>16.990235852400001</v>
      </c>
      <c r="CQ143">
        <f t="shared" si="110"/>
        <v>1.1076571398E-5</v>
      </c>
      <c r="CR143">
        <f t="shared" si="111"/>
        <v>3.8211599562461541E-3</v>
      </c>
      <c r="CS143">
        <f t="shared" si="111"/>
        <v>4.7788589608615381E-11</v>
      </c>
      <c r="CT143">
        <f t="shared" si="111"/>
        <v>4.945621959692309E-4</v>
      </c>
      <c r="CU143">
        <f t="shared" si="111"/>
        <v>7.582016539753847E-6</v>
      </c>
      <c r="CV143">
        <f t="shared" si="111"/>
        <v>3.2719008145846157E-10</v>
      </c>
      <c r="CW143">
        <f t="shared" si="111"/>
        <v>5.0793721369846148E-11</v>
      </c>
      <c r="CX143">
        <f t="shared" si="111"/>
        <v>2.4618687144000003E-12</v>
      </c>
      <c r="CY143">
        <f t="shared" si="111"/>
        <v>4.5271076852307701E-5</v>
      </c>
      <c r="CZ143">
        <f t="shared" si="111"/>
        <v>4.155578616000001E-7</v>
      </c>
      <c r="DA143">
        <f t="shared" si="111"/>
        <v>1.1309794578092309E-5</v>
      </c>
      <c r="DB143">
        <f t="shared" si="111"/>
        <v>1.9096018177846156E-4</v>
      </c>
      <c r="DC143">
        <f t="shared" si="111"/>
        <v>5.5079780808000002E-2</v>
      </c>
      <c r="DD143">
        <f t="shared" si="111"/>
        <v>0.16766647584000002</v>
      </c>
      <c r="DE143">
        <f t="shared" si="111"/>
        <v>5.3280086590153845E-4</v>
      </c>
      <c r="DF143">
        <f t="shared" si="111"/>
        <v>2.6138824388307693E-2</v>
      </c>
      <c r="DG143">
        <f t="shared" si="111"/>
        <v>1.7040879073846153E-8</v>
      </c>
      <c r="DH143" s="5">
        <f>IFERROR(((((L143+AB143)*(1/$H143))+AR143)/$F$2)/($B$2*('CAR.CAP_per person'!B$2)/(_xlfn.XLOOKUP($E$2,EU_countries_GDP!$A$2:$A$29,EU_countries_GDP!$E$2:$E$29))),"")</f>
        <v>0.29125582026564334</v>
      </c>
      <c r="DI143" s="5">
        <f>IFERROR(((((M143+AC143)*(1/$H143))+AS143)/$F$2)/($B$2*('CAR.CAP_per person'!C$2)/(_xlfn.XLOOKUP($E$2,EU_countries_GDP!$A$2:$A$29,EU_countries_GDP!$E$2:$E$29))),"")</f>
        <v>4.6362380175632695E-5</v>
      </c>
      <c r="DJ143" s="5">
        <f>IFERROR(((((N143+AD143)*(1/$H143))+AT143)/$F$2)/($B$2*('CAR.CAP_per person'!D$2)/(_xlfn.XLOOKUP($E$2,EU_countries_GDP!$A$2:$A$29,EU_countries_GDP!$E$2:$E$29))),"")</f>
        <v>4.9455642305755746E-4</v>
      </c>
      <c r="DK143" s="5">
        <f>IFERROR(((((O143+AE143)*(1/$H143))+AU143)/$F$2)/($B$2*('CAR.CAP_per person'!E$2)/(_xlfn.XLOOKUP($E$2,EU_countries_GDP!$A$2:$A$29,EU_countries_GDP!$E$2:$E$29))),"")</f>
        <v>9.6675634152151111E-3</v>
      </c>
      <c r="DL143" s="5">
        <f>IFERROR(((((P143+AF143)*(1/$H143))+AV143)/$F$2)/($B$2*('CAR.CAP_per person'!F$2)/(_xlfn.XLOOKUP($E$2,EU_countries_GDP!$A$2:$A$29,EU_countries_GDP!$E$2:$E$29))),"")</f>
        <v>0.32075004352788811</v>
      </c>
      <c r="DM143" s="5">
        <f>IFERROR(((((Q143+AG143)*(1/$H143))+AW143)/$F$2)/($B$2*('CAR.CAP_per person'!G$2)/(_xlfn.XLOOKUP($E$2,EU_countries_GDP!$A$2:$A$29,EU_countries_GDP!$E$2:$E$29))),"")</f>
        <v>2.7670630240870485E-2</v>
      </c>
      <c r="DN143" s="5">
        <f>IFERROR(((((R143+AH143)*(1/$H143))+AX143)/$F$2)/($B$2*('CAR.CAP_per person'!H$2)/(_xlfn.XLOOKUP($E$2,EU_countries_GDP!$A$2:$A$29,EU_countries_GDP!$E$2:$E$29))),"")</f>
        <v>2.7677142344926381E-4</v>
      </c>
      <c r="DO143" s="5">
        <f>IFERROR(((((S143+AI143)*(1/$H143))+AY143)/$F$2)/($B$2*('CAR.CAP_per person'!I$2)/(_xlfn.XLOOKUP($E$2,EU_countries_GDP!$A$2:$A$29,EU_countries_GDP!$E$2:$E$29))),"")</f>
        <v>2.2489663212420349E-2</v>
      </c>
      <c r="DP143" s="5">
        <f>IFERROR(((((T143+AJ143)*(1/$H143))+AZ143)/$F$2)/($B$2*('CAR.CAP_per person'!J$2)/(_xlfn.XLOOKUP($E$2,EU_countries_GDP!$A$2:$A$29,EU_countries_GDP!$E$2:$E$29))),"")</f>
        <v>3.721752760285716E-2</v>
      </c>
      <c r="DQ143" s="5">
        <f>IFERROR(((((U143+AK143)*(1/$H143))+BA143)/$F$2)/($B$2*('CAR.CAP_per person'!K$2)/(_xlfn.XLOOKUP($E$2,EU_countries_GDP!$A$2:$A$29,EU_countries_GDP!$E$2:$E$29))),"")</f>
        <v>2.9491943560606113E-2</v>
      </c>
      <c r="DR143" s="5">
        <f>IFERROR(((((V143+AL143)*(1/$H143))+BB143)/$F$2)/($B$2*('CAR.CAP_per person'!L$2)/(_xlfn.XLOOKUP($E$2,EU_countries_GDP!$A$2:$A$29,EU_countries_GDP!$E$2:$E$29))),"")</f>
        <v>1.5465768608006962E-2</v>
      </c>
      <c r="DS143" s="5">
        <f>IFERROR(((((W143+AM143)*(1/$H143))+BC143)/$F$2)/($B$2*('CAR.CAP_per person'!M$2)/(_xlfn.XLOOKUP($E$2,EU_countries_GDP!$A$2:$A$29,EU_countries_GDP!$E$2:$E$29))),"")</f>
        <v>0.18213783684830728</v>
      </c>
      <c r="DT143" s="5">
        <f>IFERROR(((((X143+AN143)*(1/$H143))+BD143)/$F$2)/($B$2*('CAR.CAP_per person'!N$2)/(_xlfn.XLOOKUP($E$2,EU_countries_GDP!$A$2:$A$29,EU_countries_GDP!$E$2:$E$29))),"")</f>
        <v>6.9345433722102943</v>
      </c>
      <c r="DU143" s="5">
        <f>IFERROR(((((Y143+AO143)*(1/$H143))+BE143)/$F$2)/($B$2*('CAR.CAP_per person'!O$2)/(_xlfn.XLOOKUP($E$2,EU_countries_GDP!$A$2:$A$29,EU_countries_GDP!$E$2:$E$29))),"")</f>
        <v>1.5083644123560871E-3</v>
      </c>
      <c r="DV143" s="5">
        <f>IFERROR(((((Z143+AP143)*(1/$H143))+BF143)/$F$2)/($B$2*('CAR.CAP_per person'!P$2)/(_xlfn.XLOOKUP($E$2,EU_countries_GDP!$A$2:$A$29,EU_countries_GDP!$E$2:$E$29))),"")</f>
        <v>6.0700329204319968E-2</v>
      </c>
      <c r="DW143" s="5">
        <f>IFERROR(((((AA143+AQ143)*(1/$H143))+BG143)/$F$2)/($B$2*('CAR.CAP_per person'!Q$2)/(_xlfn.XLOOKUP($E$2,EU_countries_GDP!$A$2:$A$29,EU_countries_GDP!$E$2:$E$29))),"")</f>
        <v>4.0627079582619123E-2</v>
      </c>
    </row>
    <row r="144" spans="1:127">
      <c r="A144" t="s">
        <v>193</v>
      </c>
      <c r="B144" t="str">
        <f>_xlfn.XLOOKUP(D144,Table5[Ingredient],Table5[Category],"",FALSE)</f>
        <v>Salad</v>
      </c>
      <c r="C144" s="33" t="s">
        <v>229</v>
      </c>
      <c r="D144" s="33" t="s">
        <v>200</v>
      </c>
      <c r="E144" s="33">
        <v>1.409</v>
      </c>
      <c r="F144" s="33" t="s">
        <v>189</v>
      </c>
      <c r="G144" s="33" t="s">
        <v>180</v>
      </c>
      <c r="H144" s="91">
        <f>Dataset_AT!S23</f>
        <v>0.70450000000000002</v>
      </c>
      <c r="I144" s="33"/>
      <c r="J144" s="37">
        <f>IFERROR(INDEX('AveragePrices&amp;Codes'!G:AG, MATCH($D144, 'AveragePrices&amp;Codes'!$A:$A, 0), MATCH(Tool_Austria!$E$2, 'AveragePrices&amp;Codes'!$G$1:$AG$1, 0)),"")</f>
        <v>0.65484092000000005</v>
      </c>
      <c r="K144" s="37">
        <f>IFERROR(E144/(_xlfn.XLOOKUP(A144,Dataset_AT!$V$2:$V$9,Dataset_AT!$W$2:$W$9)),"")</f>
        <v>2.2365079365079366E-2</v>
      </c>
      <c r="L144">
        <f>IFERROR(IF($F144="Raw",_xlfn.XLOOKUP(_xlfn.XLOOKUP(Tool_Austria!$D144,'AveragePrices&amp;Codes'!$A:$A,'AveragePrices&amp;Codes'!$B:$B),AGRIBALYSE_Raw!$B:$B,AGRIBALYSE_Raw!O:O)*$E144,_xlfn.XLOOKUP(_xlfn.XLOOKUP(Tool_Austria!$D144,'AveragePrices&amp;Codes'!$A:$A,'AveragePrices&amp;Codes'!$B:$B),AGRIBALYSE_Cooked!$C:$C,AGRIBALYSE_Cooked!P:P)*$E144),"")</f>
        <v>0.80406088402999998</v>
      </c>
      <c r="M144">
        <f>IFERROR(IF($F144="Raw",_xlfn.XLOOKUP(_xlfn.XLOOKUP(Tool_Austria!$D144,'AveragePrices&amp;Codes'!$A:$A,'AveragePrices&amp;Codes'!$B:$B),AGRIBALYSE_Raw!$B:$B,AGRIBALYSE_Raw!P:P)*$E144,_xlfn.XLOOKUP(_xlfn.XLOOKUP(Tool_Austria!$D144,'AveragePrices&amp;Codes'!$A:$A,'AveragePrices&amp;Codes'!$B:$B),AGRIBALYSE_Cooked!$C:$C,AGRIBALYSE_Cooked!Q:Q)*$E144),"")</f>
        <v>3.3415508657999997E-8</v>
      </c>
      <c r="N144">
        <f>IFERROR(IF($F144="Raw",_xlfn.XLOOKUP(_xlfn.XLOOKUP(Tool_Austria!$D144,'AveragePrices&amp;Codes'!$A:$A,'AveragePrices&amp;Codes'!$B:$B),AGRIBALYSE_Raw!$B:$B,AGRIBALYSE_Raw!Q:Q)*$E144,_xlfn.XLOOKUP(_xlfn.XLOOKUP(Tool_Austria!$D144,'AveragePrices&amp;Codes'!$A:$A,'AveragePrices&amp;Codes'!$B:$B),AGRIBALYSE_Cooked!$C:$C,AGRIBALYSE_Cooked!R:R)*$E144),"")</f>
        <v>0.33747590232000002</v>
      </c>
      <c r="O144">
        <f>IFERROR(IF($F144="Raw",_xlfn.XLOOKUP(_xlfn.XLOOKUP(Tool_Austria!$D144,'AveragePrices&amp;Codes'!$A:$A,'AveragePrices&amp;Codes'!$B:$B),AGRIBALYSE_Raw!$B:$B,AGRIBALYSE_Raw!R:R)*$E144,_xlfn.XLOOKUP(_xlfn.XLOOKUP(Tool_Austria!$D144,'AveragePrices&amp;Codes'!$A:$A,'AveragePrices&amp;Codes'!$B:$B),AGRIBALYSE_Cooked!$C:$C,AGRIBALYSE_Cooked!S:S)*$E144),"")</f>
        <v>2.8367260327000002E-3</v>
      </c>
      <c r="P144">
        <f>IFERROR(IF($F144="Raw",_xlfn.XLOOKUP(_xlfn.XLOOKUP(Tool_Austria!$D144,'AveragePrices&amp;Codes'!$A:$A,'AveragePrices&amp;Codes'!$B:$B),AGRIBALYSE_Raw!$B:$B,AGRIBALYSE_Raw!S:S)*$E144,_xlfn.XLOOKUP(_xlfn.XLOOKUP(Tool_Austria!$D144,'AveragePrices&amp;Codes'!$A:$A,'AveragePrices&amp;Codes'!$B:$B),AGRIBALYSE_Cooked!$C:$C,AGRIBALYSE_Cooked!T:T)*$E144),"")</f>
        <v>4.7872582747000004E-8</v>
      </c>
      <c r="Q144">
        <f>IFERROR(IF($F144="Raw",_xlfn.XLOOKUP(_xlfn.XLOOKUP(Tool_Austria!$D144,'AveragePrices&amp;Codes'!$A:$A,'AveragePrices&amp;Codes'!$B:$B),AGRIBALYSE_Raw!$B:$B,AGRIBALYSE_Raw!T:T)*$E144,_xlfn.XLOOKUP(_xlfn.XLOOKUP(Tool_Austria!$D144,'AveragePrices&amp;Codes'!$A:$A,'AveragePrices&amp;Codes'!$B:$B),AGRIBALYSE_Cooked!$C:$C,AGRIBALYSE_Cooked!U:U)*$E144),"")</f>
        <v>5.0547738327E-8</v>
      </c>
      <c r="R144">
        <f>IFERROR(IF($F144="Raw",_xlfn.XLOOKUP(_xlfn.XLOOKUP(Tool_Austria!$D144,'AveragePrices&amp;Codes'!$A:$A,'AveragePrices&amp;Codes'!$B:$B),AGRIBALYSE_Raw!$B:$B,AGRIBALYSE_Raw!U:U)*$E144,_xlfn.XLOOKUP(_xlfn.XLOOKUP(Tool_Austria!$D144,'AveragePrices&amp;Codes'!$A:$A,'AveragePrices&amp;Codes'!$B:$B),AGRIBALYSE_Cooked!$C:$C,AGRIBALYSE_Cooked!V:V)*$E144),"")</f>
        <v>8.7295024745000012E-10</v>
      </c>
      <c r="S144">
        <f>IFERROR(IF($F144="Raw",_xlfn.XLOOKUP(_xlfn.XLOOKUP(Tool_Austria!$D144,'AveragePrices&amp;Codes'!$A:$A,'AveragePrices&amp;Codes'!$B:$B),AGRIBALYSE_Raw!$B:$B,AGRIBALYSE_Raw!V:V)*$E144,_xlfn.XLOOKUP(_xlfn.XLOOKUP(Tool_Austria!$D144,'AveragePrices&amp;Codes'!$A:$A,'AveragePrices&amp;Codes'!$B:$B),AGRIBALYSE_Cooked!$C:$C,AGRIBALYSE_Cooked!W:W)*$E144),"")</f>
        <v>3.7454894671999999E-3</v>
      </c>
      <c r="T144">
        <f>IFERROR(IF($F144="Raw",_xlfn.XLOOKUP(_xlfn.XLOOKUP(Tool_Austria!$D144,'AveragePrices&amp;Codes'!$A:$A,'AveragePrices&amp;Codes'!$B:$B),AGRIBALYSE_Raw!$B:$B,AGRIBALYSE_Raw!W:W)*$E144,_xlfn.XLOOKUP(_xlfn.XLOOKUP(Tool_Austria!$D144,'AveragePrices&amp;Codes'!$A:$A,'AveragePrices&amp;Codes'!$B:$B),AGRIBALYSE_Cooked!$C:$C,AGRIBALYSE_Cooked!X:X)*$E144),"")</f>
        <v>1.13828537795E-4</v>
      </c>
      <c r="U144">
        <f>IFERROR(IF($F144="Raw",_xlfn.XLOOKUP(_xlfn.XLOOKUP(Tool_Austria!$D144,'AveragePrices&amp;Codes'!$A:$A,'AveragePrices&amp;Codes'!$B:$B),AGRIBALYSE_Raw!$B:$B,AGRIBALYSE_Raw!X:X)*$E144,_xlfn.XLOOKUP(_xlfn.XLOOKUP(Tool_Austria!$D144,'AveragePrices&amp;Codes'!$A:$A,'AveragePrices&amp;Codes'!$B:$B),AGRIBALYSE_Cooked!$C:$C,AGRIBALYSE_Cooked!Y:Y)*$E144),"")</f>
        <v>2.0766787439E-3</v>
      </c>
      <c r="V144">
        <f>IFERROR(IF($F144="Raw",_xlfn.XLOOKUP(_xlfn.XLOOKUP(Tool_Austria!$D144,'AveragePrices&amp;Codes'!$A:$A,'AveragePrices&amp;Codes'!$B:$B),AGRIBALYSE_Raw!$B:$B,AGRIBALYSE_Raw!Y:Y)*$E144,_xlfn.XLOOKUP(_xlfn.XLOOKUP(Tool_Austria!$D144,'AveragePrices&amp;Codes'!$A:$A,'AveragePrices&amp;Codes'!$B:$B),AGRIBALYSE_Cooked!$C:$C,AGRIBALYSE_Cooked!Z:Z)*$E144),"")</f>
        <v>1.3437618910000001E-2</v>
      </c>
      <c r="W144">
        <f>IFERROR(IF($F144="Raw",_xlfn.XLOOKUP(_xlfn.XLOOKUP(Tool_Austria!$D144,'AveragePrices&amp;Codes'!$A:$A,'AveragePrices&amp;Codes'!$B:$B),AGRIBALYSE_Raw!$B:$B,AGRIBALYSE_Raw!Z:Z)*$E144,_xlfn.XLOOKUP(_xlfn.XLOOKUP(Tool_Austria!$D144,'AveragePrices&amp;Codes'!$A:$A,'AveragePrices&amp;Codes'!$B:$B),AGRIBALYSE_Cooked!$C:$C,AGRIBALYSE_Cooked!AA:AA)*$E144),"")</f>
        <v>8.4969749226999998</v>
      </c>
      <c r="X144">
        <f>IFERROR(IF($F144="Raw",_xlfn.XLOOKUP(_xlfn.XLOOKUP(Tool_Austria!$D144,'AveragePrices&amp;Codes'!$A:$A,'AveragePrices&amp;Codes'!$B:$B),AGRIBALYSE_Raw!$B:$B,AGRIBALYSE_Raw!AA:AA)*$E144,_xlfn.XLOOKUP(_xlfn.XLOOKUP(Tool_Austria!$D144,'AveragePrices&amp;Codes'!$A:$A,'AveragePrices&amp;Codes'!$B:$B),AGRIBALYSE_Cooked!$C:$C,AGRIBALYSE_Cooked!AB:AB)*$E144),"")</f>
        <v>9.6150254403000002</v>
      </c>
      <c r="Y144">
        <f>IFERROR(IF($F144="Raw",_xlfn.XLOOKUP(_xlfn.XLOOKUP(Tool_Austria!$D144,'AveragePrices&amp;Codes'!$A:$A,'AveragePrices&amp;Codes'!$B:$B),AGRIBALYSE_Raw!$B:$B,AGRIBALYSE_Raw!AB:AB)*$E144,_xlfn.XLOOKUP(_xlfn.XLOOKUP(Tool_Austria!$D144,'AveragePrices&amp;Codes'!$A:$A,'AveragePrices&amp;Codes'!$B:$B),AGRIBALYSE_Cooked!$C:$C,AGRIBALYSE_Cooked!AC:AC)*$E144),"")</f>
        <v>0.67545815697</v>
      </c>
      <c r="Z144">
        <f>IFERROR(IF($F144="Raw",_xlfn.XLOOKUP(_xlfn.XLOOKUP(Tool_Austria!$D144,'AveragePrices&amp;Codes'!$A:$A,'AveragePrices&amp;Codes'!$B:$B),AGRIBALYSE_Raw!$B:$B,AGRIBALYSE_Raw!AC:AC)*$E144,_xlfn.XLOOKUP(_xlfn.XLOOKUP(Tool_Austria!$D144,'AveragePrices&amp;Codes'!$A:$A,'AveragePrices&amp;Codes'!$B:$B),AGRIBALYSE_Cooked!$C:$C,AGRIBALYSE_Cooked!AD:AD)*$E144),"")</f>
        <v>16.377856704999999</v>
      </c>
      <c r="AA144">
        <f>IFERROR(IF($F144="Raw",_xlfn.XLOOKUP(_xlfn.XLOOKUP(Tool_Austria!$D144,'AveragePrices&amp;Codes'!$A:$A,'AveragePrices&amp;Codes'!$B:$B),AGRIBALYSE_Raw!$B:$B,AGRIBALYSE_Raw!AD:AD)*$E144,_xlfn.XLOOKUP(_xlfn.XLOOKUP(Tool_Austria!$D144,'AveragePrices&amp;Codes'!$A:$A,'AveragePrices&amp;Codes'!$B:$B),AGRIBALYSE_Cooked!$C:$C,AGRIBALYSE_Cooked!AE:AE)*$E144),"")</f>
        <v>6.2465714103000003E-6</v>
      </c>
      <c r="AB144" cm="1">
        <f t="array" ref="AB144">IFERROR(_xlfn.XLOOKUP(Tool_Austria!$F144&amp;$E$2,'Cooking methods'!$A:$A&amp;'Cooking methods'!$B:$B,'Cooking methods'!C:C)*$E144,"")</f>
        <v>0</v>
      </c>
      <c r="AC144" cm="1">
        <f t="array" ref="AC144">IFERROR(_xlfn.XLOOKUP(Tool_Austria!$F144&amp;$E$2,'Cooking methods'!$A:$A&amp;'Cooking methods'!$B:$B,'Cooking methods'!D:D)*$E144,"")</f>
        <v>0</v>
      </c>
      <c r="AD144" cm="1">
        <f t="array" ref="AD144">IFERROR(_xlfn.XLOOKUP(Tool_Austria!$F144&amp;$E$2,'Cooking methods'!$A:$A&amp;'Cooking methods'!$B:$B,'Cooking methods'!E:E)*$E144,"")</f>
        <v>0</v>
      </c>
      <c r="AE144" cm="1">
        <f t="array" ref="AE144">IFERROR(_xlfn.XLOOKUP(Tool_Austria!$F144&amp;$E$2,'Cooking methods'!$A:$A&amp;'Cooking methods'!$B:$B,'Cooking methods'!F:F)*$E144,"")</f>
        <v>0</v>
      </c>
      <c r="AF144" cm="1">
        <f t="array" ref="AF144">IFERROR(_xlfn.XLOOKUP(Tool_Austria!$F144&amp;$E$2,'Cooking methods'!$A:$A&amp;'Cooking methods'!$B:$B,'Cooking methods'!G:G)*$E144,"")</f>
        <v>0</v>
      </c>
      <c r="AG144" cm="1">
        <f t="array" ref="AG144">IFERROR(_xlfn.XLOOKUP(Tool_Austria!$F144&amp;$E$2,'Cooking methods'!$A:$A&amp;'Cooking methods'!$B:$B,'Cooking methods'!H:H)*$E144,"")</f>
        <v>0</v>
      </c>
      <c r="AH144" cm="1">
        <f t="array" ref="AH144">IFERROR(_xlfn.XLOOKUP(Tool_Austria!$F144&amp;$E$2,'Cooking methods'!$A:$A&amp;'Cooking methods'!$B:$B,'Cooking methods'!I:I)*$E144,"")</f>
        <v>0</v>
      </c>
      <c r="AI144" cm="1">
        <f t="array" ref="AI144">IFERROR(_xlfn.XLOOKUP(Tool_Austria!$F144&amp;$E$2,'Cooking methods'!$A:$A&amp;'Cooking methods'!$B:$B,'Cooking methods'!J:J)*$E144,"")</f>
        <v>0</v>
      </c>
      <c r="AJ144" cm="1">
        <f t="array" ref="AJ144">IFERROR(_xlfn.XLOOKUP(Tool_Austria!$F144&amp;$E$2,'Cooking methods'!$A:$A&amp;'Cooking methods'!$B:$B,'Cooking methods'!K:K)*$E144,"")</f>
        <v>0</v>
      </c>
      <c r="AK144" cm="1">
        <f t="array" ref="AK144">IFERROR(_xlfn.XLOOKUP(Tool_Austria!$F144&amp;$E$2,'Cooking methods'!$A:$A&amp;'Cooking methods'!$B:$B,'Cooking methods'!L:L)*$E144,"")</f>
        <v>0</v>
      </c>
      <c r="AL144" cm="1">
        <f t="array" ref="AL144">IFERROR(_xlfn.XLOOKUP(Tool_Austria!$F144&amp;$E$2,'Cooking methods'!$A:$A&amp;'Cooking methods'!$B:$B,'Cooking methods'!M:M)*$E144,"")</f>
        <v>0</v>
      </c>
      <c r="AM144" cm="1">
        <f t="array" ref="AM144">IFERROR(_xlfn.XLOOKUP(Tool_Austria!$F144&amp;$E$2,'Cooking methods'!$A:$A&amp;'Cooking methods'!$B:$B,'Cooking methods'!N:N)*$E144,"")</f>
        <v>0</v>
      </c>
      <c r="AN144" cm="1">
        <f t="array" ref="AN144">IFERROR(_xlfn.XLOOKUP(Tool_Austria!$F144&amp;$E$2,'Cooking methods'!$A:$A&amp;'Cooking methods'!$B:$B,'Cooking methods'!O:O)*$E144,"")</f>
        <v>0</v>
      </c>
      <c r="AO144" cm="1">
        <f t="array" ref="AO144">IFERROR(_xlfn.XLOOKUP(Tool_Austria!$F144&amp;$E$2,'Cooking methods'!$A:$A&amp;'Cooking methods'!$B:$B,'Cooking methods'!P:P)*$E144,"")</f>
        <v>0</v>
      </c>
      <c r="AP144" cm="1">
        <f t="array" ref="AP144">IFERROR(_xlfn.XLOOKUP(Tool_Austria!$F144&amp;$E$2,'Cooking methods'!$A:$A&amp;'Cooking methods'!$B:$B,'Cooking methods'!Q:Q)*$E144,"")</f>
        <v>0</v>
      </c>
      <c r="AQ144" cm="1">
        <f t="array" ref="AQ144">IFERROR(_xlfn.XLOOKUP(Tool_Austria!$F144&amp;$E$2,'Cooking methods'!$A:$A&amp;'Cooking methods'!$B:$B,'Cooking methods'!R:R)*$E144,"")</f>
        <v>0</v>
      </c>
      <c r="AR144" cm="1">
        <f t="array" ref="AR144">IFERROR(_xlfn.XLOOKUP(Tool_Austria!$G144&amp;$E$2,'Waste management'!$A:$A&amp;'Waste management'!$B:$B,'Waste management'!C:C)*$E144,"")</f>
        <v>7.8889909999999994E-2</v>
      </c>
      <c r="AS144" cm="1">
        <f t="array" ref="AS144">IFERROR(_xlfn.XLOOKUP(Tool_Austria!$G144&amp;$E$2,'Waste management'!$A:$A&amp;'Waste management'!$B:$B,'Waste management'!D:D)*$E144,"")</f>
        <v>5.3823940900000001E-10</v>
      </c>
      <c r="AT144" cm="1">
        <f t="array" ref="AT144">IFERROR(_xlfn.XLOOKUP(Tool_Austria!$G144&amp;$E$2,'Waste management'!$A:$A&amp;'Waste management'!$B:$B,'Waste management'!E:E)*$E144,"")</f>
        <v>1.4512700000000002E-3</v>
      </c>
      <c r="AU144" cm="1">
        <f t="array" ref="AU144">IFERROR(_xlfn.XLOOKUP(Tool_Austria!$G144&amp;$E$2,'Waste management'!$A:$A&amp;'Waste management'!$B:$B,'Waste management'!F:F)*$E144,"")</f>
        <v>1.6908E-4</v>
      </c>
      <c r="AV144" cm="1">
        <f t="array" ref="AV144">IFERROR(_xlfn.XLOOKUP(Tool_Austria!$G144&amp;$E$2,'Waste management'!$A:$A&amp;'Waste management'!$B:$B,'Waste management'!G:G)*$E144,"")</f>
        <v>1.6315656400000002E-8</v>
      </c>
      <c r="AW144" cm="1">
        <f t="array" ref="AW144">IFERROR(_xlfn.XLOOKUP(Tool_Austria!$G144&amp;$E$2,'Waste management'!$A:$A&amp;'Waste management'!$B:$B,'Waste management'!H:H)*$E144,"")</f>
        <v>5.3182845900000003E-10</v>
      </c>
      <c r="AX144" cm="1">
        <f t="array" ref="AX144">IFERROR(_xlfn.XLOOKUP(Tool_Austria!$G144&amp;$E$2,'Waste management'!$A:$A&amp;'Waste management'!$B:$B,'Waste management'!I:I)*$E144,"")</f>
        <v>3.7811501300000002E-10</v>
      </c>
      <c r="AY144" cm="1">
        <f t="array" ref="AY144">IFERROR(_xlfn.XLOOKUP(Tool_Austria!$G144&amp;$E$2,'Waste management'!$A:$A&amp;'Waste management'!$B:$B,'Waste management'!J:J)*$E144,"")</f>
        <v>3.1138900000000002E-3</v>
      </c>
      <c r="AZ144" cm="1">
        <f t="array" ref="AZ144">IFERROR(_xlfn.XLOOKUP(Tool_Austria!$G144&amp;$E$2,'Waste management'!$A:$A&amp;'Waste management'!$B:$B,'Waste management'!K:K)*$E144,"")</f>
        <v>7.5796027800000006E-6</v>
      </c>
      <c r="BA144" cm="1">
        <f t="array" ref="BA144">IFERROR(_xlfn.XLOOKUP(Tool_Austria!$G144&amp;$E$2,'Waste management'!$A:$A&amp;'Waste management'!$B:$B,'Waste management'!L:L)*$E144,"")</f>
        <v>1.363931726E-4</v>
      </c>
      <c r="BB144" cm="1">
        <f t="array" ref="BB144">IFERROR(_xlfn.XLOOKUP(Tool_Austria!$G144&amp;$E$2,'Waste management'!$A:$A&amp;'Waste management'!$B:$B,'Waste management'!M:M)*$E144,"")</f>
        <v>1.372366E-2</v>
      </c>
      <c r="BC144" cm="1">
        <f t="array" ref="BC144">IFERROR(_xlfn.XLOOKUP(Tool_Austria!$G144&amp;$E$2,'Waste management'!$A:$A&amp;'Waste management'!$B:$B,'Waste management'!N:N)*$E144,"")</f>
        <v>11.800572260000001</v>
      </c>
      <c r="BD144" cm="1">
        <f t="array" ref="BD144">IFERROR(_xlfn.XLOOKUP(Tool_Austria!$G144&amp;$E$2,'Waste management'!$A:$A&amp;'Waste management'!$B:$B,'Waste management'!O:O)*$E144,"")</f>
        <v>0.75242008999999999</v>
      </c>
      <c r="BE144" cm="1">
        <f t="array" ref="BE144">IFERROR(_xlfn.XLOOKUP(Tool_Austria!$G144&amp;$E$2,'Waste management'!$A:$A&amp;'Waste management'!$B:$B,'Waste management'!P:P)*$E144,"")</f>
        <v>1.624577E-2</v>
      </c>
      <c r="BF144" cm="1">
        <f t="array" ref="BF144">IFERROR(_xlfn.XLOOKUP(Tool_Austria!$G144&amp;$E$2,'Waste management'!$A:$A&amp;'Waste management'!$B:$B,'Waste management'!Q:Q)*$E144,"")</f>
        <v>0.47284630999999999</v>
      </c>
      <c r="BG144" cm="1">
        <f t="array" ref="BG144">IFERROR(_xlfn.XLOOKUP(Tool_Austria!$G144&amp;$E$2,'Waste management'!$A:$A&amp;'Waste management'!$B:$B,'Waste management'!R:R)*$E144,"")</f>
        <v>1.5366553999999999E-7</v>
      </c>
      <c r="BH144">
        <f>IFERROR((L144+AR144+AB144)*_xlfn.XLOOKUP(Tool_Austria!BH$4,Monetization_Factors!$A:$A,Monetization_Factors!$D:$D),"")</f>
        <v>0.11487266676884333</v>
      </c>
      <c r="BI144">
        <f>IFERROR((M144+AS144+AC144)*_xlfn.XLOOKUP(Tool_Austria!BI$4,Monetization_Factors!$A:$A,Monetization_Factors!$D:$D),"")</f>
        <v>1.359203746077079E-6</v>
      </c>
      <c r="BJ144">
        <f>IFERROR((N144+AT144+AD144)*_xlfn.XLOOKUP(Tool_Austria!BJ$4,Monetization_Factors!$A:$A,Monetization_Factors!$D:$D),"")</f>
        <v>5.172649857884098E-4</v>
      </c>
      <c r="BK144">
        <f>IFERROR((O144+AU144+AE144)*_xlfn.XLOOKUP(Tool_Austria!BK$4,Monetization_Factors!$A:$A,Monetization_Factors!$D:$D),"")</f>
        <v>4.5498092011022123E-3</v>
      </c>
      <c r="BL144">
        <f>IFERROR((P144+AV144+AF144)*_xlfn.XLOOKUP(Tool_Austria!BL$4,Monetization_Factors!$A:$A,Monetization_Factors!$D:$D),"")</f>
        <v>6.407744933873688E-2</v>
      </c>
      <c r="BM144">
        <f>IFERROR((Q144+AW144+AG144)*_xlfn.XLOOKUP(Tool_Austria!BM$4,Monetization_Factors!$A:$A,Monetization_Factors!$D:$D),"")</f>
        <v>1.0607234152179727E-2</v>
      </c>
      <c r="BN144">
        <f>IFERROR((R144+AX144+AH144)*_xlfn.XLOOKUP(Tool_Austria!BN$4,Monetization_Factors!$A:$A,Monetization_Factors!$D:$D),"")</f>
        <v>1.4382763482317174E-3</v>
      </c>
      <c r="BO144">
        <f>IFERROR((S144+AY144+AI144)*_xlfn.XLOOKUP(Tool_Austria!BO$4,Monetization_Factors!$A:$A,Monetization_Factors!$D:$D),"")</f>
        <v>3.0033070531848599E-3</v>
      </c>
      <c r="BP144">
        <f>IFERROR((T144+AZ144+AJ144)*_xlfn.XLOOKUP(Tool_Austria!BP$4,Monetization_Factors!$A:$A,Monetization_Factors!$D:$D),"")</f>
        <v>2.9616196415463143E-4</v>
      </c>
      <c r="BQ144">
        <f>IFERROR((U144+BA144+AK144)*_xlfn.XLOOKUP(Tool_Austria!BQ$4,Monetization_Factors!$A:$A,Monetization_Factors!$D:$D),"")</f>
        <v>9.0529504291773158E-3</v>
      </c>
      <c r="BR144" t="str">
        <f>IFERROR((V144+BB144+AL144)*_xlfn.XLOOKUP(Tool_Austria!BR$4,Monetization_Factors!$A:$A,Monetization_Factors!$D:$D),"")</f>
        <v/>
      </c>
      <c r="BS144">
        <f>IFERROR((W144+BC144+AM144)*_xlfn.XLOOKUP(Tool_Austria!BS$4,Monetization_Factors!$A:$A,Monetization_Factors!$D:$D),"")</f>
        <v>9.8773404575136134E-4</v>
      </c>
      <c r="BT144">
        <f>IFERROR((X144+BD144+AN144)*_xlfn.XLOOKUP(Tool_Austria!BT$4,Monetization_Factors!$A:$A,Monetization_Factors!$D:$D),"")</f>
        <v>2.308546502189996E-3</v>
      </c>
      <c r="BU144">
        <f>IFERROR((Y144+BE144+AO144)*_xlfn.XLOOKUP(Tool_Austria!BU$4,Monetization_Factors!$A:$A,Monetization_Factors!$D:$D),"")</f>
        <v>4.3957280500759449E-3</v>
      </c>
      <c r="BV144">
        <f>IFERROR((Z144+BF144+AP144)*_xlfn.XLOOKUP(Tool_Austria!BV$4,Monetization_Factors!$A:$A,Monetization_Factors!$D:$D),"")</f>
        <v>2.7825233548415575E-2</v>
      </c>
      <c r="BW144">
        <f>IFERROR((AA144+BG144+AQ144)*_xlfn.XLOOKUP(Tool_Austria!BW$4,Monetization_Factors!$A:$A,Monetization_Factors!$D:$D),"")</f>
        <v>1.3370861384583747E-5</v>
      </c>
      <c r="BX144" s="38" cm="1">
        <f t="array" ref="BX144">IFERROR(_xlfn.IFS(I144&lt;&gt;0,I144*E144,I144="",J144*E144),"")</f>
        <v>0.92267085628000012</v>
      </c>
      <c r="BY144" s="38">
        <f t="shared" si="112"/>
        <v>0.24394709245296262</v>
      </c>
      <c r="BZ144" s="38">
        <f t="shared" si="113"/>
        <v>1.1666179487329627</v>
      </c>
      <c r="CA144" s="38">
        <f t="shared" si="114"/>
        <v>1.794796844204558E-3</v>
      </c>
      <c r="CB144">
        <f t="shared" si="110"/>
        <v>0.88295079402999999</v>
      </c>
      <c r="CC144">
        <f t="shared" si="110"/>
        <v>3.3953748066999995E-8</v>
      </c>
      <c r="CD144">
        <f t="shared" si="110"/>
        <v>0.33892717232000003</v>
      </c>
      <c r="CE144">
        <f t="shared" si="110"/>
        <v>3.0058060327E-3</v>
      </c>
      <c r="CF144">
        <f t="shared" si="110"/>
        <v>6.4188239147000013E-8</v>
      </c>
      <c r="CG144">
        <f t="shared" si="110"/>
        <v>5.1079566786E-8</v>
      </c>
      <c r="CH144">
        <f t="shared" si="110"/>
        <v>1.2510652604500002E-9</v>
      </c>
      <c r="CI144">
        <f t="shared" si="110"/>
        <v>6.8593794671999997E-3</v>
      </c>
      <c r="CJ144">
        <f t="shared" si="110"/>
        <v>1.2140814057500001E-4</v>
      </c>
      <c r="CK144">
        <f t="shared" si="110"/>
        <v>2.2130719165000001E-3</v>
      </c>
      <c r="CL144">
        <f t="shared" si="110"/>
        <v>2.7161278910000003E-2</v>
      </c>
      <c r="CM144">
        <f t="shared" si="110"/>
        <v>20.297547182700001</v>
      </c>
      <c r="CN144">
        <f t="shared" si="110"/>
        <v>10.367445530299999</v>
      </c>
      <c r="CO144">
        <f t="shared" si="110"/>
        <v>0.69170392697000005</v>
      </c>
      <c r="CP144">
        <f t="shared" si="110"/>
        <v>16.850703015000001</v>
      </c>
      <c r="CQ144">
        <f t="shared" si="110"/>
        <v>6.4002369503000002E-6</v>
      </c>
      <c r="CR144">
        <f t="shared" si="111"/>
        <v>1.3583858369692308E-3</v>
      </c>
      <c r="CS144">
        <f t="shared" si="111"/>
        <v>5.2236535487692301E-11</v>
      </c>
      <c r="CT144">
        <f t="shared" si="111"/>
        <v>5.2142641895384619E-4</v>
      </c>
      <c r="CU144">
        <f t="shared" si="111"/>
        <v>4.6243169733846152E-6</v>
      </c>
      <c r="CV144">
        <f t="shared" si="111"/>
        <v>9.8751137149230787E-11</v>
      </c>
      <c r="CW144">
        <f t="shared" si="111"/>
        <v>7.8583948901538456E-11</v>
      </c>
      <c r="CX144">
        <f t="shared" si="111"/>
        <v>1.9247157853076926E-12</v>
      </c>
      <c r="CY144">
        <f t="shared" si="111"/>
        <v>1.0552891488E-5</v>
      </c>
      <c r="CZ144">
        <f t="shared" si="111"/>
        <v>1.8678175473076925E-7</v>
      </c>
      <c r="DA144">
        <f t="shared" si="111"/>
        <v>3.4047260253846157E-6</v>
      </c>
      <c r="DB144">
        <f t="shared" si="111"/>
        <v>4.1786582938461543E-5</v>
      </c>
      <c r="DC144">
        <f t="shared" si="111"/>
        <v>3.1226995665692307E-2</v>
      </c>
      <c r="DD144">
        <f t="shared" si="111"/>
        <v>1.5949916200461538E-2</v>
      </c>
      <c r="DE144">
        <f t="shared" si="111"/>
        <v>1.0641598876461539E-3</v>
      </c>
      <c r="DF144">
        <f t="shared" si="111"/>
        <v>2.5924158484615385E-2</v>
      </c>
      <c r="DG144">
        <f t="shared" si="111"/>
        <v>9.846518385076923E-9</v>
      </c>
      <c r="DH144" s="5">
        <f>IFERROR(((((L144+AB144)*(1/$H144))+AR144)/$F$2)/($B$2*('CAR.CAP_per person'!B$2)/(_xlfn.XLOOKUP($E$2,EU_countries_GDP!$A$2:$A$29,EU_countries_GDP!$E$2:$E$29))),"")</f>
        <v>2.7436536201346659E-2</v>
      </c>
      <c r="DI144" s="5">
        <f>IFERROR(((((M144+AC144)*(1/$H144))+AS144)/$F$2)/($B$2*('CAR.CAP_per person'!C$2)/(_xlfn.XLOOKUP($E$2,EU_countries_GDP!$A$2:$A$29,EU_countries_GDP!$E$2:$E$29))),"")</f>
        <v>1.3620826512369581E-5</v>
      </c>
      <c r="DJ144" s="5">
        <f>IFERROR(((((N144+AD144)*(1/$H144))+AT144)/$F$2)/($B$2*('CAR.CAP_per person'!D$2)/(_xlfn.XLOOKUP($E$2,EU_countries_GDP!$A$2:$A$29,EU_countries_GDP!$E$2:$E$29))),"")</f>
        <v>1.3965324741645153E-4</v>
      </c>
      <c r="DK144" s="5">
        <f>IFERROR(((((O144+AE144)*(1/$H144))+AU144)/$F$2)/($B$2*('CAR.CAP_per person'!E$2)/(_xlfn.XLOOKUP($E$2,EU_countries_GDP!$A$2:$A$29,EU_countries_GDP!$E$2:$E$29))),"")</f>
        <v>1.5803508378418737E-3</v>
      </c>
      <c r="DL144" s="5">
        <f>IFERROR(((((P144+AF144)*(1/$H144))+AV144)/$F$2)/($B$2*('CAR.CAP_per person'!F$2)/(_xlfn.XLOOKUP($E$2,EU_countries_GDP!$A$2:$A$29,EU_countries_GDP!$E$2:$E$29))),"")</f>
        <v>2.4984675806282441E-2</v>
      </c>
      <c r="DM144" s="5">
        <f>IFERROR(((((Q144+AG144)*(1/$H144))+AW144)/$F$2)/($B$2*('CAR.CAP_per person'!G$2)/(_xlfn.XLOOKUP($E$2,EU_countries_GDP!$A$2:$A$29,EU_countries_GDP!$E$2:$E$29))),"")</f>
        <v>1.1517113631758178E-2</v>
      </c>
      <c r="DN144" s="5">
        <f>IFERROR(((((R144+AH144)*(1/$H144))+AX144)/$F$2)/($B$2*('CAR.CAP_per person'!H$2)/(_xlfn.XLOOKUP($E$2,EU_countries_GDP!$A$2:$A$29,EU_countries_GDP!$E$2:$E$29))),"")</f>
        <v>6.0401148509724497E-5</v>
      </c>
      <c r="DO144" s="5">
        <f>IFERROR(((((S144+AI144)*(1/$H144))+AY144)/$F$2)/($B$2*('CAR.CAP_per person'!I$2)/(_xlfn.XLOOKUP($E$2,EU_countries_GDP!$A$2:$A$29,EU_countries_GDP!$E$2:$E$29))),"")</f>
        <v>1.2876898253863997E-3</v>
      </c>
      <c r="DP144" s="5">
        <f>IFERROR(((((T144+AJ144)*(1/$H144))+AZ144)/$F$2)/($B$2*('CAR.CAP_per person'!J$2)/(_xlfn.XLOOKUP($E$2,EU_countries_GDP!$A$2:$A$29,EU_countries_GDP!$E$2:$E$29))),"")</f>
        <v>4.459962382414911E-3</v>
      </c>
      <c r="DQ144" s="5">
        <f>IFERROR(((((U144+AK144)*(1/$H144))+BA144)/$F$2)/($B$2*('CAR.CAP_per person'!K$2)/(_xlfn.XLOOKUP($E$2,EU_countries_GDP!$A$2:$A$29,EU_countries_GDP!$E$2:$E$29))),"")</f>
        <v>2.3554006769329686E-3</v>
      </c>
      <c r="DR144" s="5">
        <f>IFERROR(((((V144+AL144)*(1/$H144))+BB144)/$F$2)/($B$2*('CAR.CAP_per person'!L$2)/(_xlfn.XLOOKUP($E$2,EU_countries_GDP!$A$2:$A$29,EU_countries_GDP!$E$2:$E$29))),"")</f>
        <v>8.1893505608693286E-4</v>
      </c>
      <c r="DS144" s="5">
        <f>IFERROR(((((W144+AM144)*(1/$H144))+BC144)/$F$2)/($B$2*('CAR.CAP_per person'!M$2)/(_xlfn.XLOOKUP($E$2,EU_countries_GDP!$A$2:$A$29,EU_countries_GDP!$E$2:$E$29))),"")</f>
        <v>2.78148007905035E-2</v>
      </c>
      <c r="DT144" s="5">
        <f>IFERROR(((((X144+AN144)*(1/$H144))+BD144)/$F$2)/($B$2*('CAR.CAP_per person'!N$2)/(_xlfn.XLOOKUP($E$2,EU_countries_GDP!$A$2:$A$29,EU_countries_GDP!$E$2:$E$29))),"")</f>
        <v>0.17333578444520839</v>
      </c>
      <c r="DU144" s="5">
        <f>IFERROR(((((Y144+AO144)*(1/$H144))+BE144)/$F$2)/($B$2*('CAR.CAP_per person'!O$2)/(_xlfn.XLOOKUP($E$2,EU_countries_GDP!$A$2:$A$29,EU_countries_GDP!$E$2:$E$29))),"")</f>
        <v>8.2108732052408435E-4</v>
      </c>
      <c r="DV144" s="5">
        <f>IFERROR(((((Z144+AP144)*(1/$H144))+BF144)/$F$2)/($B$2*('CAR.CAP_per person'!P$2)/(_xlfn.XLOOKUP($E$2,EU_countries_GDP!$A$2:$A$29,EU_countries_GDP!$E$2:$E$29))),"")</f>
        <v>1.621460299127447E-2</v>
      </c>
      <c r="DW144" s="5">
        <f>IFERROR(((((AA144+AQ144)*(1/$H144))+BG144)/$F$2)/($B$2*('CAR.CAP_per person'!Q$2)/(_xlfn.XLOOKUP($E$2,EU_countries_GDP!$A$2:$A$29,EU_countries_GDP!$E$2:$E$29))),"")</f>
        <v>6.2824092530887488E-3</v>
      </c>
    </row>
    <row r="145" spans="1:127">
      <c r="A145" t="s">
        <v>201</v>
      </c>
      <c r="B145" t="str">
        <f>_xlfn.XLOOKUP(D145,Table5[Ingredient],Table5[Category],"",FALSE)</f>
        <v>Soup</v>
      </c>
      <c r="C145" s="33" t="s">
        <v>229</v>
      </c>
      <c r="D145" s="33" t="s">
        <v>194</v>
      </c>
      <c r="E145" s="33">
        <v>6.4847999999999999</v>
      </c>
      <c r="F145" s="33" t="s">
        <v>179</v>
      </c>
      <c r="G145" s="33" t="s">
        <v>180</v>
      </c>
      <c r="H145" s="91">
        <f>Dataset_AT!S24</f>
        <v>0.35260341902649089</v>
      </c>
      <c r="I145" s="33"/>
      <c r="J145" s="37" t="str">
        <f>IFERROR(INDEX('AveragePrices&amp;Codes'!G:AG, MATCH($D145, 'AveragePrices&amp;Codes'!$A:$A, 0), MATCH(Tool_Austria!$E$2, 'AveragePrices&amp;Codes'!$G$1:$AG$1, 0)),"")</f>
        <v/>
      </c>
      <c r="K145" s="37">
        <f>IFERROR(E145/(_xlfn.XLOOKUP(A145,Dataset_AT!$V$2:$V$9,Dataset_AT!$W$2:$W$9)),"")</f>
        <v>9.5364705882352935E-2</v>
      </c>
      <c r="L145">
        <f>IFERROR(IF($F145="Raw",_xlfn.XLOOKUP(_xlfn.XLOOKUP(Tool_Austria!$D145,'AveragePrices&amp;Codes'!$A:$A,'AveragePrices&amp;Codes'!$B:$B),AGRIBALYSE_Raw!$B:$B,AGRIBALYSE_Raw!O:O)*$E145,_xlfn.XLOOKUP(_xlfn.XLOOKUP(Tool_Austria!$D145,'AveragePrices&amp;Codes'!$A:$A,'AveragePrices&amp;Codes'!$B:$B),AGRIBALYSE_Cooked!$C:$C,AGRIBALYSE_Cooked!P:P)*$E145),"")</f>
        <v>1.0497697070400001</v>
      </c>
      <c r="M145">
        <f>IFERROR(IF($F145="Raw",_xlfn.XLOOKUP(_xlfn.XLOOKUP(Tool_Austria!$D145,'AveragePrices&amp;Codes'!$A:$A,'AveragePrices&amp;Codes'!$B:$B),AGRIBALYSE_Raw!$B:$B,AGRIBALYSE_Raw!P:P)*$E145,_xlfn.XLOOKUP(_xlfn.XLOOKUP(Tool_Austria!$D145,'AveragePrices&amp;Codes'!$A:$A,'AveragePrices&amp;Codes'!$B:$B),AGRIBALYSE_Cooked!$C:$C,AGRIBALYSE_Cooked!Q:Q)*$E145),"")</f>
        <v>1.4989570732799999E-8</v>
      </c>
      <c r="N145">
        <f>IFERROR(IF($F145="Raw",_xlfn.XLOOKUP(_xlfn.XLOOKUP(Tool_Austria!$D145,'AveragePrices&amp;Codes'!$A:$A,'AveragePrices&amp;Codes'!$B:$B),AGRIBALYSE_Raw!$B:$B,AGRIBALYSE_Raw!Q:Q)*$E145,_xlfn.XLOOKUP(_xlfn.XLOOKUP(Tool_Austria!$D145,'AveragePrices&amp;Codes'!$A:$A,'AveragePrices&amp;Codes'!$B:$B),AGRIBALYSE_Cooked!$C:$C,AGRIBALYSE_Cooked!R:R)*$E145),"")</f>
        <v>0.73282058620800006</v>
      </c>
      <c r="O145">
        <f>IFERROR(IF($F145="Raw",_xlfn.XLOOKUP(_xlfn.XLOOKUP(Tool_Austria!$D145,'AveragePrices&amp;Codes'!$A:$A,'AveragePrices&amp;Codes'!$B:$B),AGRIBALYSE_Raw!$B:$B,AGRIBALYSE_Raw!R:R)*$E145,_xlfn.XLOOKUP(_xlfn.XLOOKUP(Tool_Austria!$D145,'AveragePrices&amp;Codes'!$A:$A,'AveragePrices&amp;Codes'!$B:$B),AGRIBALYSE_Cooked!$C:$C,AGRIBALYSE_Cooked!S:S)*$E145),"")</f>
        <v>3.0361840084800005E-3</v>
      </c>
      <c r="P145">
        <f>IFERROR(IF($F145="Raw",_xlfn.XLOOKUP(_xlfn.XLOOKUP(Tool_Austria!$D145,'AveragePrices&amp;Codes'!$A:$A,'AveragePrices&amp;Codes'!$B:$B),AGRIBALYSE_Raw!$B:$B,AGRIBALYSE_Raw!S:S)*$E145,_xlfn.XLOOKUP(_xlfn.XLOOKUP(Tool_Austria!$D145,'AveragePrices&amp;Codes'!$A:$A,'AveragePrices&amp;Codes'!$B:$B),AGRIBALYSE_Cooked!$C:$C,AGRIBALYSE_Cooked!T:T)*$E145),"")</f>
        <v>4.8702430291200007E-8</v>
      </c>
      <c r="Q145">
        <f>IFERROR(IF($F145="Raw",_xlfn.XLOOKUP(_xlfn.XLOOKUP(Tool_Austria!$D145,'AveragePrices&amp;Codes'!$A:$A,'AveragePrices&amp;Codes'!$B:$B),AGRIBALYSE_Raw!$B:$B,AGRIBALYSE_Raw!T:T)*$E145,_xlfn.XLOOKUP(_xlfn.XLOOKUP(Tool_Austria!$D145,'AveragePrices&amp;Codes'!$A:$A,'AveragePrices&amp;Codes'!$B:$B),AGRIBALYSE_Cooked!$C:$C,AGRIBALYSE_Cooked!U:U)*$E145),"")</f>
        <v>1.7025701587199999E-8</v>
      </c>
      <c r="R145">
        <f>IFERROR(IF($F145="Raw",_xlfn.XLOOKUP(_xlfn.XLOOKUP(Tool_Austria!$D145,'AveragePrices&amp;Codes'!$A:$A,'AveragePrices&amp;Codes'!$B:$B),AGRIBALYSE_Raw!$B:$B,AGRIBALYSE_Raw!U:U)*$E145,_xlfn.XLOOKUP(_xlfn.XLOOKUP(Tool_Austria!$D145,'AveragePrices&amp;Codes'!$A:$A,'AveragePrices&amp;Codes'!$B:$B),AGRIBALYSE_Cooked!$C:$C,AGRIBALYSE_Cooked!V:V)*$E145),"")</f>
        <v>7.4768573030400008E-10</v>
      </c>
      <c r="S145">
        <f>IFERROR(IF($F145="Raw",_xlfn.XLOOKUP(_xlfn.XLOOKUP(Tool_Austria!$D145,'AveragePrices&amp;Codes'!$A:$A,'AveragePrices&amp;Codes'!$B:$B),AGRIBALYSE_Raw!$B:$B,AGRIBALYSE_Raw!V:V)*$E145,_xlfn.XLOOKUP(_xlfn.XLOOKUP(Tool_Austria!$D145,'AveragePrices&amp;Codes'!$A:$A,'AveragePrices&amp;Codes'!$B:$B),AGRIBALYSE_Cooked!$C:$C,AGRIBALYSE_Cooked!W:W)*$E145),"")</f>
        <v>5.3439006028799998E-3</v>
      </c>
      <c r="T145">
        <f>IFERROR(IF($F145="Raw",_xlfn.XLOOKUP(_xlfn.XLOOKUP(Tool_Austria!$D145,'AveragePrices&amp;Codes'!$A:$A,'AveragePrices&amp;Codes'!$B:$B),AGRIBALYSE_Raw!$B:$B,AGRIBALYSE_Raw!W:W)*$E145,_xlfn.XLOOKUP(_xlfn.XLOOKUP(Tool_Austria!$D145,'AveragePrices&amp;Codes'!$A:$A,'AveragePrices&amp;Codes'!$B:$B),AGRIBALYSE_Cooked!$C:$C,AGRIBALYSE_Cooked!X:X)*$E145),"")</f>
        <v>2.6476896456000004E-4</v>
      </c>
      <c r="U145">
        <f>IFERROR(IF($F145="Raw",_xlfn.XLOOKUP(_xlfn.XLOOKUP(Tool_Austria!$D145,'AveragePrices&amp;Codes'!$A:$A,'AveragePrices&amp;Codes'!$B:$B),AGRIBALYSE_Raw!$B:$B,AGRIBALYSE_Raw!X:X)*$E145,_xlfn.XLOOKUP(_xlfn.XLOOKUP(Tool_Austria!$D145,'AveragePrices&amp;Codes'!$A:$A,'AveragePrices&amp;Codes'!$B:$B),AGRIBALYSE_Cooked!$C:$C,AGRIBALYSE_Cooked!Y:Y)*$E145),"")</f>
        <v>1.9863615892800005E-3</v>
      </c>
      <c r="V145">
        <f>IFERROR(IF($F145="Raw",_xlfn.XLOOKUP(_xlfn.XLOOKUP(Tool_Austria!$D145,'AveragePrices&amp;Codes'!$A:$A,'AveragePrices&amp;Codes'!$B:$B),AGRIBALYSE_Raw!$B:$B,AGRIBALYSE_Raw!Y:Y)*$E145,_xlfn.XLOOKUP(_xlfn.XLOOKUP(Tool_Austria!$D145,'AveragePrices&amp;Codes'!$A:$A,'AveragePrices&amp;Codes'!$B:$B),AGRIBALYSE_Cooked!$C:$C,AGRIBALYSE_Cooked!Z:Z)*$E145),"")</f>
        <v>1.5681673056000003E-2</v>
      </c>
      <c r="W145">
        <f>IFERROR(IF($F145="Raw",_xlfn.XLOOKUP(_xlfn.XLOOKUP(Tool_Austria!$D145,'AveragePrices&amp;Codes'!$A:$A,'AveragePrices&amp;Codes'!$B:$B),AGRIBALYSE_Raw!$B:$B,AGRIBALYSE_Raw!Z:Z)*$E145,_xlfn.XLOOKUP(_xlfn.XLOOKUP(Tool_Austria!$D145,'AveragePrices&amp;Codes'!$A:$A,'AveragePrices&amp;Codes'!$B:$B),AGRIBALYSE_Cooked!$C:$C,AGRIBALYSE_Cooked!AA:AA)*$E145),"")</f>
        <v>6.7848522518400012</v>
      </c>
      <c r="X145">
        <f>IFERROR(IF($F145="Raw",_xlfn.XLOOKUP(_xlfn.XLOOKUP(Tool_Austria!$D145,'AveragePrices&amp;Codes'!$A:$A,'AveragePrices&amp;Codes'!$B:$B),AGRIBALYSE_Raw!$B:$B,AGRIBALYSE_Raw!AA:AA)*$E145,_xlfn.XLOOKUP(_xlfn.XLOOKUP(Tool_Austria!$D145,'AveragePrices&amp;Codes'!$A:$A,'AveragePrices&amp;Codes'!$B:$B),AGRIBALYSE_Cooked!$C:$C,AGRIBALYSE_Cooked!AB:AB)*$E145),"")</f>
        <v>16.2389378592</v>
      </c>
      <c r="Y145">
        <f>IFERROR(IF($F145="Raw",_xlfn.XLOOKUP(_xlfn.XLOOKUP(Tool_Austria!$D145,'AveragePrices&amp;Codes'!$A:$A,'AveragePrices&amp;Codes'!$B:$B),AGRIBALYSE_Raw!$B:$B,AGRIBALYSE_Raw!AB:AB)*$E145,_xlfn.XLOOKUP(_xlfn.XLOOKUP(Tool_Austria!$D145,'AveragePrices&amp;Codes'!$A:$A,'AveragePrices&amp;Codes'!$B:$B),AGRIBALYSE_Cooked!$C:$C,AGRIBALYSE_Cooked!AC:AC)*$E145),"")</f>
        <v>0.49749644894400002</v>
      </c>
      <c r="Z145">
        <f>IFERROR(IF($F145="Raw",_xlfn.XLOOKUP(_xlfn.XLOOKUP(Tool_Austria!$D145,'AveragePrices&amp;Codes'!$A:$A,'AveragePrices&amp;Codes'!$B:$B),AGRIBALYSE_Raw!$B:$B,AGRIBALYSE_Raw!AC:AC)*$E145,_xlfn.XLOOKUP(_xlfn.XLOOKUP(Tool_Austria!$D145,'AveragePrices&amp;Codes'!$A:$A,'AveragePrices&amp;Codes'!$B:$B),AGRIBALYSE_Cooked!$C:$C,AGRIBALYSE_Cooked!AD:AD)*$E145),"")</f>
        <v>21.519652238400003</v>
      </c>
      <c r="AA145">
        <f>IFERROR(IF($F145="Raw",_xlfn.XLOOKUP(_xlfn.XLOOKUP(Tool_Austria!$D145,'AveragePrices&amp;Codes'!$A:$A,'AveragePrices&amp;Codes'!$B:$B),AGRIBALYSE_Raw!$B:$B,AGRIBALYSE_Raw!AD:AD)*$E145,_xlfn.XLOOKUP(_xlfn.XLOOKUP(Tool_Austria!$D145,'AveragePrices&amp;Codes'!$A:$A,'AveragePrices&amp;Codes'!$B:$B),AGRIBALYSE_Cooked!$C:$C,AGRIBALYSE_Cooked!AE:AE)*$E145),"")</f>
        <v>9.2678102831999995E-6</v>
      </c>
      <c r="AB145" cm="1">
        <f t="array" ref="AB145">IFERROR(_xlfn.XLOOKUP(Tool_Austria!$F145&amp;$E$2,'Cooking methods'!$A:$A&amp;'Cooking methods'!$B:$B,'Cooking methods'!C:C)*$E145,"")</f>
        <v>1.2780123222720001</v>
      </c>
      <c r="AC145" cm="1">
        <f t="array" ref="AC145">IFERROR(_xlfn.XLOOKUP(Tool_Austria!$F145&amp;$E$2,'Cooking methods'!$A:$A&amp;'Cooking methods'!$B:$B,'Cooking methods'!D:D)*$E145,"")</f>
        <v>4.5771878032943992E-8</v>
      </c>
      <c r="AD145" cm="1">
        <f t="array" ref="AD145">IFERROR(_xlfn.XLOOKUP(Tool_Austria!$F145&amp;$E$2,'Cooking methods'!$A:$A&amp;'Cooking methods'!$B:$B,'Cooking methods'!E:E)*$E145,"")</f>
        <v>9.0852047999999991E-2</v>
      </c>
      <c r="AE145" cm="1">
        <f t="array" ref="AE145">IFERROR(_xlfn.XLOOKUP(Tool_Austria!$F145&amp;$E$2,'Cooking methods'!$A:$A&amp;'Cooking methods'!$B:$B,'Cooking methods'!F:F)*$E145,"")</f>
        <v>2.3145352967520001E-3</v>
      </c>
      <c r="AF145" cm="1">
        <f t="array" ref="AF145">IFERROR(_xlfn.XLOOKUP(Tool_Austria!$F145&amp;$E$2,'Cooking methods'!$A:$A&amp;'Cooking methods'!$B:$B,'Cooking methods'!G:G)*$E145,"")</f>
        <v>9.3402753292799997E-9</v>
      </c>
      <c r="AG145" cm="1">
        <f t="array" ref="AG145">IFERROR(_xlfn.XLOOKUP(Tool_Austria!$F145&amp;$E$2,'Cooking methods'!$A:$A&amp;'Cooking methods'!$B:$B,'Cooking methods'!H:H)*$E145,"")</f>
        <v>5.3001201617279997E-9</v>
      </c>
      <c r="AH145" cm="1">
        <f t="array" ref="AH145">IFERROR(_xlfn.XLOOKUP(Tool_Austria!$F145&amp;$E$2,'Cooking methods'!$A:$A&amp;'Cooking methods'!$B:$B,'Cooking methods'!I:I)*$E145,"")</f>
        <v>2.8722878995775998E-9</v>
      </c>
      <c r="AI145" cm="1">
        <f t="array" ref="AI145">IFERROR(_xlfn.XLOOKUP(Tool_Austria!$F145&amp;$E$2,'Cooking methods'!$A:$A&amp;'Cooking methods'!$B:$B,'Cooking methods'!J:J)*$E145,"")</f>
        <v>1.61362932024E-3</v>
      </c>
      <c r="AJ145" cm="1">
        <f t="array" ref="AJ145">IFERROR(_xlfn.XLOOKUP(Tool_Austria!$F145&amp;$E$2,'Cooking methods'!$A:$A&amp;'Cooking methods'!$B:$B,'Cooking methods'!K:K)*$E145,"")</f>
        <v>3.45661661352E-4</v>
      </c>
      <c r="AK145" cm="1">
        <f t="array" ref="AK145">IFERROR(_xlfn.XLOOKUP(Tool_Austria!$F145&amp;$E$2,'Cooking methods'!$A:$A&amp;'Cooking methods'!$B:$B,'Cooking methods'!L:L)*$E145,"")</f>
        <v>6.5356602863999994E-4</v>
      </c>
      <c r="AL145" cm="1">
        <f t="array" ref="AL145">IFERROR(_xlfn.XLOOKUP(Tool_Austria!$F145&amp;$E$2,'Cooking methods'!$A:$A&amp;'Cooking methods'!$B:$B,'Cooking methods'!M:M)*$E145,"")</f>
        <v>4.4088550211999998E-3</v>
      </c>
      <c r="AM145" cm="1">
        <f t="array" ref="AM145">IFERROR(_xlfn.XLOOKUP(Tool_Austria!$F145&amp;$E$2,'Cooking methods'!$A:$A&amp;'Cooking methods'!$B:$B,'Cooking methods'!N:N)*$E145,"")</f>
        <v>3.2440694469119995</v>
      </c>
      <c r="AN145" cm="1">
        <f t="array" ref="AN145">IFERROR(_xlfn.XLOOKUP(Tool_Austria!$F145&amp;$E$2,'Cooking methods'!$A:$A&amp;'Cooking methods'!$B:$B,'Cooking methods'!O:O)*$E145,"")</f>
        <v>1.8714056323199999</v>
      </c>
      <c r="AO145" cm="1">
        <f t="array" ref="AO145">IFERROR(_xlfn.XLOOKUP(Tool_Austria!$F145&amp;$E$2,'Cooking methods'!$A:$A&amp;'Cooking methods'!$B:$B,'Cooking methods'!P:P)*$E145,"")</f>
        <v>0.33510554179199997</v>
      </c>
      <c r="AP145" cm="1">
        <f t="array" ref="AP145">IFERROR(_xlfn.XLOOKUP(Tool_Austria!$F145&amp;$E$2,'Cooking methods'!$A:$A&amp;'Cooking methods'!$B:$B,'Cooking methods'!Q:Q)*$E145,"")</f>
        <v>20.170114536096001</v>
      </c>
      <c r="AQ145" cm="1">
        <f t="array" ref="AQ145">IFERROR(_xlfn.XLOOKUP(Tool_Austria!$F145&amp;$E$2,'Cooking methods'!$A:$A&amp;'Cooking methods'!$B:$B,'Cooking methods'!R:R)*$E145,"")</f>
        <v>1.9410835891775999E-6</v>
      </c>
      <c r="AR145" cm="1">
        <f t="array" ref="AR145">IFERROR(_xlfn.XLOOKUP(Tool_Austria!$G145&amp;$E$2,'Waste management'!$A:$A&amp;'Waste management'!$B:$B,'Waste management'!C:C)*$E145,"")</f>
        <v>0.36308395199999999</v>
      </c>
      <c r="AS145" cm="1">
        <f t="array" ref="AS145">IFERROR(_xlfn.XLOOKUP(Tool_Austria!$G145&amp;$E$2,'Waste management'!$A:$A&amp;'Waste management'!$B:$B,'Waste management'!D:D)*$E145,"")</f>
        <v>2.4772000847999997E-9</v>
      </c>
      <c r="AT145" cm="1">
        <f t="array" ref="AT145">IFERROR(_xlfn.XLOOKUP(Tool_Austria!$G145&amp;$E$2,'Waste management'!$A:$A&amp;'Waste management'!$B:$B,'Waste management'!E:E)*$E145,"")</f>
        <v>6.6793440000000003E-3</v>
      </c>
      <c r="AU145" cm="1">
        <f t="array" ref="AU145">IFERROR(_xlfn.XLOOKUP(Tool_Austria!$G145&amp;$E$2,'Waste management'!$A:$A&amp;'Waste management'!$B:$B,'Waste management'!F:F)*$E145,"")</f>
        <v>7.78176E-4</v>
      </c>
      <c r="AV145" cm="1">
        <f t="array" ref="AV145">IFERROR(_xlfn.XLOOKUP(Tool_Austria!$G145&amp;$E$2,'Waste management'!$A:$A&amp;'Waste management'!$B:$B,'Waste management'!G:G)*$E145,"")</f>
        <v>7.5091390080000004E-8</v>
      </c>
      <c r="AW145" cm="1">
        <f t="array" ref="AW145">IFERROR(_xlfn.XLOOKUP(Tool_Austria!$G145&amp;$E$2,'Waste management'!$A:$A&amp;'Waste management'!$B:$B,'Waste management'!H:H)*$E145,"")</f>
        <v>2.4476942447999998E-9</v>
      </c>
      <c r="AX145" cm="1">
        <f t="array" ref="AX145">IFERROR(_xlfn.XLOOKUP(Tool_Austria!$G145&amp;$E$2,'Waste management'!$A:$A&amp;'Waste management'!$B:$B,'Waste management'!I:I)*$E145,"")</f>
        <v>1.7402414736000002E-9</v>
      </c>
      <c r="AY145" cm="1">
        <f t="array" ref="AY145">IFERROR(_xlfn.XLOOKUP(Tool_Austria!$G145&amp;$E$2,'Waste management'!$A:$A&amp;'Waste management'!$B:$B,'Waste management'!J:J)*$E145,"")</f>
        <v>1.4331408E-2</v>
      </c>
      <c r="AZ145" cm="1">
        <f t="array" ref="AZ145">IFERROR(_xlfn.XLOOKUP(Tool_Austria!$G145&amp;$E$2,'Waste management'!$A:$A&amp;'Waste management'!$B:$B,'Waste management'!K:K)*$E145,"")</f>
        <v>3.4884462816000002E-5</v>
      </c>
      <c r="BA145" cm="1">
        <f t="array" ref="BA145">IFERROR(_xlfn.XLOOKUP(Tool_Austria!$G145&amp;$E$2,'Waste management'!$A:$A&amp;'Waste management'!$B:$B,'Waste management'!L:L)*$E145,"")</f>
        <v>6.2773771872000003E-4</v>
      </c>
      <c r="BB145" cm="1">
        <f t="array" ref="BB145">IFERROR(_xlfn.XLOOKUP(Tool_Austria!$G145&amp;$E$2,'Waste management'!$A:$A&amp;'Waste management'!$B:$B,'Waste management'!M:M)*$E145,"")</f>
        <v>6.3161952000000007E-2</v>
      </c>
      <c r="BC145" cm="1">
        <f t="array" ref="BC145">IFERROR(_xlfn.XLOOKUP(Tool_Austria!$G145&amp;$E$2,'Waste management'!$A:$A&amp;'Waste management'!$B:$B,'Waste management'!N:N)*$E145,"")</f>
        <v>54.311107872000001</v>
      </c>
      <c r="BD145" cm="1">
        <f t="array" ref="BD145">IFERROR(_xlfn.XLOOKUP(Tool_Austria!$G145&amp;$E$2,'Waste management'!$A:$A&amp;'Waste management'!$B:$B,'Waste management'!O:O)*$E145,"")</f>
        <v>3.4629480479999999</v>
      </c>
      <c r="BE145" cm="1">
        <f t="array" ref="BE145">IFERROR(_xlfn.XLOOKUP(Tool_Austria!$G145&amp;$E$2,'Waste management'!$A:$A&amp;'Waste management'!$B:$B,'Waste management'!P:P)*$E145,"")</f>
        <v>7.4769743999999999E-2</v>
      </c>
      <c r="BF145" cm="1">
        <f t="array" ref="BF145">IFERROR(_xlfn.XLOOKUP(Tool_Austria!$G145&amp;$E$2,'Waste management'!$A:$A&amp;'Waste management'!$B:$B,'Waste management'!Q:Q)*$E145,"")</f>
        <v>2.176234032</v>
      </c>
      <c r="BG145" cm="1">
        <f t="array" ref="BG145">IFERROR(_xlfn.XLOOKUP(Tool_Austria!$G145&amp;$E$2,'Waste management'!$A:$A&amp;'Waste management'!$B:$B,'Waste management'!R:R)*$E145,"")</f>
        <v>7.07232288E-7</v>
      </c>
      <c r="BH145">
        <f>IFERROR((L145+AR145+AB145)*_xlfn.XLOOKUP(Tool_Austria!BH$4,Monetization_Factors!$A:$A,Monetization_Factors!$D:$D),"")</f>
        <v>0.35008400613134</v>
      </c>
      <c r="BI145">
        <f>IFERROR((M145+AS145+AC145)*_xlfn.XLOOKUP(Tool_Austria!BI$4,Monetization_Factors!$A:$A,Monetization_Factors!$D:$D),"")</f>
        <v>2.5315086936765065E-6</v>
      </c>
      <c r="BJ145">
        <f>IFERROR((N145+AT145+AD145)*_xlfn.XLOOKUP(Tool_Austria!BJ$4,Monetization_Factors!$A:$A,Monetization_Factors!$D:$D),"")</f>
        <v>1.2672693111829138E-3</v>
      </c>
      <c r="BK145">
        <f>IFERROR((O145+AU145+AE145)*_xlfn.XLOOKUP(Tool_Austria!BK$4,Monetization_Factors!$A:$A,Monetization_Factors!$D:$D),"")</f>
        <v>9.2771469446045439E-3</v>
      </c>
      <c r="BL145">
        <f>IFERROR((P145+AV145+AF145)*_xlfn.XLOOKUP(Tool_Austria!BL$4,Monetization_Factors!$A:$A,Monetization_Factors!$D:$D),"")</f>
        <v>0.13290430436904682</v>
      </c>
      <c r="BM145">
        <f>IFERROR((Q145+AW145+AG145)*_xlfn.XLOOKUP(Tool_Austria!BM$4,Monetization_Factors!$A:$A,Monetization_Factors!$D:$D),"")</f>
        <v>5.1444932181818198E-3</v>
      </c>
      <c r="BN145">
        <f>IFERROR((R145+AX145+AH145)*_xlfn.XLOOKUP(Tool_Austria!BN$4,Monetization_Factors!$A:$A,Monetization_Factors!$D:$D),"")</f>
        <v>6.1623248990216274E-3</v>
      </c>
      <c r="BO145">
        <f>IFERROR((S145+AY145+AI145)*_xlfn.XLOOKUP(Tool_Austria!BO$4,Monetization_Factors!$A:$A,Monetization_Factors!$D:$D),"")</f>
        <v>9.3211372435442943E-3</v>
      </c>
      <c r="BP145">
        <f>IFERROR((T145+AZ145+AJ145)*_xlfn.XLOOKUP(Tool_Austria!BP$4,Monetization_Factors!$A:$A,Monetization_Factors!$D:$D),"")</f>
        <v>1.5741760253567307E-3</v>
      </c>
      <c r="BQ145">
        <f>IFERROR((U145+BA145+AK145)*_xlfn.XLOOKUP(Tool_Austria!BQ$4,Monetization_Factors!$A:$A,Monetization_Factors!$D:$D),"")</f>
        <v>1.3366945778484796E-2</v>
      </c>
      <c r="BR145" t="str">
        <f>IFERROR((V145+BB145+AL145)*_xlfn.XLOOKUP(Tool_Austria!BR$4,Monetization_Factors!$A:$A,Monetization_Factors!$D:$D),"")</f>
        <v/>
      </c>
      <c r="BS145">
        <f>IFERROR((W145+BC145+AM145)*_xlfn.XLOOKUP(Tool_Austria!BS$4,Monetization_Factors!$A:$A,Monetization_Factors!$D:$D),"")</f>
        <v>3.1309614476889465E-3</v>
      </c>
      <c r="BT145">
        <f>IFERROR((X145+BD145+AN145)*_xlfn.XLOOKUP(Tool_Austria!BT$4,Monetization_Factors!$A:$A,Monetization_Factors!$D:$D),"")</f>
        <v>4.8037818553017071E-3</v>
      </c>
      <c r="BU145">
        <f>IFERROR((Y145+BE145+AO145)*_xlfn.XLOOKUP(Tool_Austria!BU$4,Monetization_Factors!$A:$A,Monetization_Factors!$D:$D),"")</f>
        <v>5.7662812522937907E-3</v>
      </c>
      <c r="BV145">
        <f>IFERROR((Z145+BF145+AP145)*_xlfn.XLOOKUP(Tool_Austria!BV$4,Monetization_Factors!$A:$A,Monetization_Factors!$D:$D),"")</f>
        <v>7.2435061978673013E-2</v>
      </c>
      <c r="BW145">
        <f>IFERROR((AA145+BG145+AQ145)*_xlfn.XLOOKUP(Tool_Austria!BW$4,Monetization_Factors!$A:$A,Monetization_Factors!$D:$D),"")</f>
        <v>2.4894214443756297E-5</v>
      </c>
      <c r="BX145" s="38" t="str" cm="1">
        <f t="array" ref="BX145">IFERROR(_xlfn.IFS(I145&lt;&gt;0,I145*E145,I145="",J145*E145),"")</f>
        <v/>
      </c>
      <c r="BY145" s="38">
        <f t="shared" si="112"/>
        <v>0.6152653161778584</v>
      </c>
      <c r="BZ145" s="38">
        <f t="shared" si="113"/>
        <v>0.6152653161778584</v>
      </c>
      <c r="CA145" s="38">
        <f t="shared" si="114"/>
        <v>9.4656202488901291E-4</v>
      </c>
      <c r="CB145">
        <f t="shared" si="110"/>
        <v>2.6908659813120002</v>
      </c>
      <c r="CC145">
        <f t="shared" si="110"/>
        <v>6.3238648850544E-8</v>
      </c>
      <c r="CD145">
        <f t="shared" si="110"/>
        <v>0.83035197820800011</v>
      </c>
      <c r="CE145">
        <f t="shared" si="110"/>
        <v>6.1288953052320008E-3</v>
      </c>
      <c r="CF145">
        <f t="shared" si="110"/>
        <v>1.3313409570048E-7</v>
      </c>
      <c r="CG145">
        <f t="shared" si="110"/>
        <v>2.4773515993728001E-8</v>
      </c>
      <c r="CH145">
        <f t="shared" si="110"/>
        <v>5.3602151034816003E-9</v>
      </c>
      <c r="CI145">
        <f t="shared" si="110"/>
        <v>2.1288937923119998E-2</v>
      </c>
      <c r="CJ145">
        <f t="shared" si="110"/>
        <v>6.4531508872800014E-4</v>
      </c>
      <c r="CK145">
        <f t="shared" si="110"/>
        <v>3.2676653366400005E-3</v>
      </c>
      <c r="CL145">
        <f t="shared" si="110"/>
        <v>8.3252480077200014E-2</v>
      </c>
      <c r="CM145">
        <f t="shared" si="110"/>
        <v>64.340029570751994</v>
      </c>
      <c r="CN145">
        <f t="shared" si="110"/>
        <v>21.57329153952</v>
      </c>
      <c r="CO145">
        <f t="shared" si="110"/>
        <v>0.90737173473600008</v>
      </c>
      <c r="CP145">
        <f t="shared" si="110"/>
        <v>43.866000806496004</v>
      </c>
      <c r="CQ145">
        <f t="shared" si="110"/>
        <v>1.1916126160377598E-5</v>
      </c>
      <c r="CR145">
        <f t="shared" si="111"/>
        <v>4.1397938174030768E-3</v>
      </c>
      <c r="CS145">
        <f t="shared" si="111"/>
        <v>9.7290229000836917E-11</v>
      </c>
      <c r="CT145">
        <f t="shared" si="111"/>
        <v>1.2774645818584617E-3</v>
      </c>
      <c r="CU145">
        <f t="shared" si="111"/>
        <v>9.4290697003569251E-6</v>
      </c>
      <c r="CV145">
        <f t="shared" si="111"/>
        <v>2.0482168569304615E-10</v>
      </c>
      <c r="CW145">
        <f t="shared" si="111"/>
        <v>3.8113101528812312E-11</v>
      </c>
      <c r="CX145">
        <f t="shared" si="111"/>
        <v>8.2464847745870767E-12</v>
      </c>
      <c r="CY145">
        <f t="shared" si="111"/>
        <v>3.2752212189415379E-5</v>
      </c>
      <c r="CZ145">
        <f t="shared" si="111"/>
        <v>9.9279244419692326E-7</v>
      </c>
      <c r="DA145">
        <f t="shared" si="111"/>
        <v>5.0271774409846159E-6</v>
      </c>
      <c r="DB145">
        <f t="shared" si="111"/>
        <v>1.2808073858030771E-4</v>
      </c>
      <c r="DC145">
        <f t="shared" si="111"/>
        <v>9.8984660878079986E-2</v>
      </c>
      <c r="DD145">
        <f t="shared" si="111"/>
        <v>3.3189679291569227E-2</v>
      </c>
      <c r="DE145">
        <f t="shared" si="111"/>
        <v>1.3959565149784616E-3</v>
      </c>
      <c r="DF145">
        <f t="shared" si="111"/>
        <v>6.7486155086916924E-2</v>
      </c>
      <c r="DG145">
        <f t="shared" si="111"/>
        <v>1.8332501785196305E-8</v>
      </c>
      <c r="DH145" s="5">
        <f>IFERROR(((((L145+AB145)*(1/$H145))+AR145)/$F$2)/($B$2*('CAR.CAP_per person'!B$2)/(_xlfn.XLOOKUP($E$2,EU_countries_GDP!$A$2:$A$29,EU_countries_GDP!$E$2:$E$29))),"")</f>
        <v>0.15660366185329472</v>
      </c>
      <c r="DI145" s="5">
        <f>IFERROR(((((M145+AC145)*(1/$H145))+AS145)/$F$2)/($B$2*('CAR.CAP_per person'!C$2)/(_xlfn.XLOOKUP($E$2,EU_countries_GDP!$A$2:$A$29,EU_countries_GDP!$E$2:$E$29))),"")</f>
        <v>4.9633647063971886E-5</v>
      </c>
      <c r="DJ145" s="5">
        <f>IFERROR(((((N145+AD145)*(1/$H145))+AT145)/$F$2)/($B$2*('CAR.CAP_per person'!D$2)/(_xlfn.XLOOKUP($E$2,EU_countries_GDP!$A$2:$A$29,EU_countries_GDP!$E$2:$E$29))),"")</f>
        <v>6.8090050704980505E-4</v>
      </c>
      <c r="DK145" s="5">
        <f>IFERROR(((((O145+AE145)*(1/$H145))+AU145)/$F$2)/($B$2*('CAR.CAP_per person'!E$2)/(_xlfn.XLOOKUP($E$2,EU_countries_GDP!$A$2:$A$29,EU_countries_GDP!$E$2:$E$29))),"")</f>
        <v>6.0089337619227776E-3</v>
      </c>
      <c r="DL145" s="5">
        <f>IFERROR(((((P145+AF145)*(1/$H145))+AV145)/$F$2)/($B$2*('CAR.CAP_per person'!F$2)/(_xlfn.XLOOKUP($E$2,EU_countries_GDP!$A$2:$A$29,EU_countries_GDP!$E$2:$E$29))),"")</f>
        <v>7.1069590544095715E-2</v>
      </c>
      <c r="DM145" s="5">
        <f>IFERROR(((((Q145+AG145)*(1/$H145))+AW145)/$F$2)/($B$2*('CAR.CAP_per person'!G$2)/(_xlfn.XLOOKUP($E$2,EU_countries_GDP!$A$2:$A$29,EU_countries_GDP!$E$2:$E$29))),"")</f>
        <v>1.0478740235599278E-2</v>
      </c>
      <c r="DN145" s="5">
        <f>IFERROR(((((R145+AH145)*(1/$H145))+AX145)/$F$2)/($B$2*('CAR.CAP_per person'!H$2)/(_xlfn.XLOOKUP($E$2,EU_countries_GDP!$A$2:$A$29,EU_countries_GDP!$E$2:$E$29))),"")</f>
        <v>4.4843338840480157E-4</v>
      </c>
      <c r="DO145" s="5">
        <f>IFERROR(((((S145+AI145)*(1/$H145))+AY145)/$F$2)/($B$2*('CAR.CAP_per person'!I$2)/(_xlfn.XLOOKUP($E$2,EU_countries_GDP!$A$2:$A$29,EU_countries_GDP!$E$2:$E$29))),"")</f>
        <v>5.2029434855960129E-3</v>
      </c>
      <c r="DP145" s="5">
        <f>IFERROR(((((T145+AJ145)*(1/$H145))+AZ145)/$F$2)/($B$2*('CAR.CAP_per person'!J$2)/(_xlfn.XLOOKUP($E$2,EU_countries_GDP!$A$2:$A$29,EU_countries_GDP!$E$2:$E$29))),"")</f>
        <v>4.656559674418774E-2</v>
      </c>
      <c r="DQ145" s="5">
        <f>IFERROR(((((U145+AK145)*(1/$H145))+BA145)/$F$2)/($B$2*('CAR.CAP_per person'!K$2)/(_xlfn.XLOOKUP($E$2,EU_countries_GDP!$A$2:$A$29,EU_countries_GDP!$E$2:$E$29))),"")</f>
        <v>6.1973328859905507E-3</v>
      </c>
      <c r="DR145" s="5">
        <f>IFERROR(((((V145+AL145)*(1/$H145))+BB145)/$F$2)/($B$2*('CAR.CAP_per person'!L$2)/(_xlfn.XLOOKUP($E$2,EU_countries_GDP!$A$2:$A$29,EU_countries_GDP!$E$2:$E$29))),"")</f>
        <v>2.9998062036442163E-3</v>
      </c>
      <c r="DS145" s="5">
        <f>IFERROR(((((W145+AM145)*(1/$H145))+BC145)/$F$2)/($B$2*('CAR.CAP_per person'!M$2)/(_xlfn.XLOOKUP($E$2,EU_countries_GDP!$A$2:$A$29,EU_countries_GDP!$E$2:$E$29))),"")</f>
        <v>9.6463676077665678E-2</v>
      </c>
      <c r="DT145" s="5">
        <f>IFERROR(((((X145+AN145)*(1/$H145))+BD145)/$F$2)/($B$2*('CAR.CAP_per person'!N$2)/(_xlfn.XLOOKUP($E$2,EU_countries_GDP!$A$2:$A$29,EU_countries_GDP!$E$2:$E$29))),"")</f>
        <v>0.65991689362059291</v>
      </c>
      <c r="DU145" s="5">
        <f>IFERROR(((((Y145+AO145)*(1/$H145))+BE145)/$F$2)/($B$2*('CAR.CAP_per person'!O$2)/(_xlfn.XLOOKUP($E$2,EU_countries_GDP!$A$2:$A$29,EU_countries_GDP!$E$2:$E$29))),"")</f>
        <v>2.0514655252131071E-3</v>
      </c>
      <c r="DV145" s="5">
        <f>IFERROR(((((Z145+AP145)*(1/$H145))+BF145)/$F$2)/($B$2*('CAR.CAP_per person'!P$2)/(_xlfn.XLOOKUP($E$2,EU_countries_GDP!$A$2:$A$29,EU_countries_GDP!$E$2:$E$29))),"")</f>
        <v>8.2309399182068241E-2</v>
      </c>
      <c r="DW145" s="5">
        <f>IFERROR(((((AA145+AQ145)*(1/$H145))+BG145)/$F$2)/($B$2*('CAR.CAP_per person'!Q$2)/(_xlfn.XLOOKUP($E$2,EU_countries_GDP!$A$2:$A$29,EU_countries_GDP!$E$2:$E$29))),"")</f>
        <v>2.2632668557973173E-2</v>
      </c>
    </row>
    <row r="146" spans="1:127">
      <c r="A146" t="s">
        <v>201</v>
      </c>
      <c r="B146" t="str">
        <f>_xlfn.XLOOKUP(D146,Table5[Ingredient],Table5[Category],"",FALSE)</f>
        <v>Starch/satiating food</v>
      </c>
      <c r="C146" s="33" t="s">
        <v>229</v>
      </c>
      <c r="D146" s="33" t="s">
        <v>178</v>
      </c>
      <c r="E146" s="33">
        <v>1.6212</v>
      </c>
      <c r="F146" s="33" t="s">
        <v>179</v>
      </c>
      <c r="G146" s="33" t="s">
        <v>180</v>
      </c>
      <c r="H146" s="91">
        <f>Dataset_AT!S25</f>
        <v>0.35260341902649089</v>
      </c>
      <c r="I146" s="33"/>
      <c r="J146" s="37">
        <f>IFERROR(INDEX('AveragePrices&amp;Codes'!G:AG, MATCH($D146, 'AveragePrices&amp;Codes'!$A:$A, 0), MATCH(Tool_Austria!$E$2, 'AveragePrices&amp;Codes'!$G$1:$AG$1, 0)),"")</f>
        <v>4.0569082692307692</v>
      </c>
      <c r="K146" s="37">
        <f>IFERROR(E146/(_xlfn.XLOOKUP(A146,Dataset_AT!$V$2:$V$9,Dataset_AT!$W$2:$W$9)),"")</f>
        <v>2.3841176470588234E-2</v>
      </c>
      <c r="L146">
        <f>IFERROR(IF($F146="Raw",_xlfn.XLOOKUP(_xlfn.XLOOKUP(Tool_Austria!$D146,'AveragePrices&amp;Codes'!$A:$A,'AveragePrices&amp;Codes'!$B:$B),AGRIBALYSE_Raw!$B:$B,AGRIBALYSE_Raw!O:O)*$E146,_xlfn.XLOOKUP(_xlfn.XLOOKUP(Tool_Austria!$D146,'AveragePrices&amp;Codes'!$A:$A,'AveragePrices&amp;Codes'!$B:$B),AGRIBALYSE_Cooked!$C:$C,AGRIBALYSE_Cooked!P:P)*$E146),"")</f>
        <v>1.6041350056199999</v>
      </c>
      <c r="M146">
        <f>IFERROR(IF($F146="Raw",_xlfn.XLOOKUP(_xlfn.XLOOKUP(Tool_Austria!$D146,'AveragePrices&amp;Codes'!$A:$A,'AveragePrices&amp;Codes'!$B:$B),AGRIBALYSE_Raw!$B:$B,AGRIBALYSE_Raw!P:P)*$E146,_xlfn.XLOOKUP(_xlfn.XLOOKUP(Tool_Austria!$D146,'AveragePrices&amp;Codes'!$A:$A,'AveragePrices&amp;Codes'!$B:$B),AGRIBALYSE_Cooked!$C:$C,AGRIBALYSE_Cooked!Q:Q)*$E146),"")</f>
        <v>2.5289641902E-8</v>
      </c>
      <c r="N146">
        <f>IFERROR(IF($F146="Raw",_xlfn.XLOOKUP(_xlfn.XLOOKUP(Tool_Austria!$D146,'AveragePrices&amp;Codes'!$A:$A,'AveragePrices&amp;Codes'!$B:$B),AGRIBALYSE_Raw!$B:$B,AGRIBALYSE_Raw!Q:Q)*$E146,_xlfn.XLOOKUP(_xlfn.XLOOKUP(Tool_Austria!$D146,'AveragePrices&amp;Codes'!$A:$A,'AveragePrices&amp;Codes'!$B:$B),AGRIBALYSE_Cooked!$C:$C,AGRIBALYSE_Cooked!R:R)*$E146),"")</f>
        <v>0.15934579445399999</v>
      </c>
      <c r="O146">
        <f>IFERROR(IF($F146="Raw",_xlfn.XLOOKUP(_xlfn.XLOOKUP(Tool_Austria!$D146,'AveragePrices&amp;Codes'!$A:$A,'AveragePrices&amp;Codes'!$B:$B),AGRIBALYSE_Raw!$B:$B,AGRIBALYSE_Raw!R:R)*$E146,_xlfn.XLOOKUP(_xlfn.XLOOKUP(Tool_Austria!$D146,'AveragePrices&amp;Codes'!$A:$A,'AveragePrices&amp;Codes'!$B:$B),AGRIBALYSE_Cooked!$C:$C,AGRIBALYSE_Cooked!S:S)*$E146),"")</f>
        <v>7.2818515505400005E-3</v>
      </c>
      <c r="P146">
        <f>IFERROR(IF($F146="Raw",_xlfn.XLOOKUP(_xlfn.XLOOKUP(Tool_Austria!$D146,'AveragePrices&amp;Codes'!$A:$A,'AveragePrices&amp;Codes'!$B:$B),AGRIBALYSE_Raw!$B:$B,AGRIBALYSE_Raw!S:S)*$E146,_xlfn.XLOOKUP(_xlfn.XLOOKUP(Tool_Austria!$D146,'AveragePrices&amp;Codes'!$A:$A,'AveragePrices&amp;Codes'!$B:$B),AGRIBALYSE_Cooked!$C:$C,AGRIBALYSE_Cooked!T:T)*$E146),"")</f>
        <v>1.27278434136E-7</v>
      </c>
      <c r="Q146">
        <f>IFERROR(IF($F146="Raw",_xlfn.XLOOKUP(_xlfn.XLOOKUP(Tool_Austria!$D146,'AveragePrices&amp;Codes'!$A:$A,'AveragePrices&amp;Codes'!$B:$B),AGRIBALYSE_Raw!$B:$B,AGRIBALYSE_Raw!T:T)*$E146,_xlfn.XLOOKUP(_xlfn.XLOOKUP(Tool_Austria!$D146,'AveragePrices&amp;Codes'!$A:$A,'AveragePrices&amp;Codes'!$B:$B),AGRIBALYSE_Cooked!$C:$C,AGRIBALYSE_Cooked!U:U)*$E146),"")</f>
        <v>5.5547813542199996E-8</v>
      </c>
      <c r="R146">
        <f>IFERROR(IF($F146="Raw",_xlfn.XLOOKUP(_xlfn.XLOOKUP(Tool_Austria!$D146,'AveragePrices&amp;Codes'!$A:$A,'AveragePrices&amp;Codes'!$B:$B),AGRIBALYSE_Raw!$B:$B,AGRIBALYSE_Raw!U:U)*$E146,_xlfn.XLOOKUP(_xlfn.XLOOKUP(Tool_Austria!$D146,'AveragePrices&amp;Codes'!$A:$A,'AveragePrices&amp;Codes'!$B:$B),AGRIBALYSE_Cooked!$C:$C,AGRIBALYSE_Cooked!V:V)*$E146),"")</f>
        <v>1.2092100371400001E-9</v>
      </c>
      <c r="S146">
        <f>IFERROR(IF($F146="Raw",_xlfn.XLOOKUP(_xlfn.XLOOKUP(Tool_Austria!$D146,'AveragePrices&amp;Codes'!$A:$A,'AveragePrices&amp;Codes'!$B:$B),AGRIBALYSE_Raw!$B:$B,AGRIBALYSE_Raw!V:V)*$E146,_xlfn.XLOOKUP(_xlfn.XLOOKUP(Tool_Austria!$D146,'AveragePrices&amp;Codes'!$A:$A,'AveragePrices&amp;Codes'!$B:$B),AGRIBALYSE_Cooked!$C:$C,AGRIBALYSE_Cooked!W:W)*$E146),"")</f>
        <v>1.6962519138599998E-2</v>
      </c>
      <c r="T146">
        <f>IFERROR(IF($F146="Raw",_xlfn.XLOOKUP(_xlfn.XLOOKUP(Tool_Austria!$D146,'AveragePrices&amp;Codes'!$A:$A,'AveragePrices&amp;Codes'!$B:$B),AGRIBALYSE_Raw!$B:$B,AGRIBALYSE_Raw!W:W)*$E146,_xlfn.XLOOKUP(_xlfn.XLOOKUP(Tool_Austria!$D146,'AveragePrices&amp;Codes'!$A:$A,'AveragePrices&amp;Codes'!$B:$B),AGRIBALYSE_Cooked!$C:$C,AGRIBALYSE_Cooked!X:X)*$E146),"")</f>
        <v>5.8279548511800002E-4</v>
      </c>
      <c r="U146">
        <f>IFERROR(IF($F146="Raw",_xlfn.XLOOKUP(_xlfn.XLOOKUP(Tool_Austria!$D146,'AveragePrices&amp;Codes'!$A:$A,'AveragePrices&amp;Codes'!$B:$B),AGRIBALYSE_Raw!$B:$B,AGRIBALYSE_Raw!X:X)*$E146,_xlfn.XLOOKUP(_xlfn.XLOOKUP(Tool_Austria!$D146,'AveragePrices&amp;Codes'!$A:$A,'AveragePrices&amp;Codes'!$B:$B),AGRIBALYSE_Cooked!$C:$C,AGRIBALYSE_Cooked!Y:Y)*$E146),"")</f>
        <v>1.4467351294200001E-2</v>
      </c>
      <c r="V146">
        <f>IFERROR(IF($F146="Raw",_xlfn.XLOOKUP(_xlfn.XLOOKUP(Tool_Austria!$D146,'AveragePrices&amp;Codes'!$A:$A,'AveragePrices&amp;Codes'!$B:$B),AGRIBALYSE_Raw!$B:$B,AGRIBALYSE_Raw!Y:Y)*$E146,_xlfn.XLOOKUP(_xlfn.XLOOKUP(Tool_Austria!$D146,'AveragePrices&amp;Codes'!$A:$A,'AveragePrices&amp;Codes'!$B:$B),AGRIBALYSE_Cooked!$C:$C,AGRIBALYSE_Cooked!Z:Z)*$E146),"")</f>
        <v>6.6144112112399997E-2</v>
      </c>
      <c r="W146">
        <f>IFERROR(IF($F146="Raw",_xlfn.XLOOKUP(_xlfn.XLOOKUP(Tool_Austria!$D146,'AveragePrices&amp;Codes'!$A:$A,'AveragePrices&amp;Codes'!$B:$B),AGRIBALYSE_Raw!$B:$B,AGRIBALYSE_Raw!Z:Z)*$E146,_xlfn.XLOOKUP(_xlfn.XLOOKUP(Tool_Austria!$D146,'AveragePrices&amp;Codes'!$A:$A,'AveragePrices&amp;Codes'!$B:$B),AGRIBALYSE_Cooked!$C:$C,AGRIBALYSE_Cooked!AA:AA)*$E146),"")</f>
        <v>11.430149009999999</v>
      </c>
      <c r="X146">
        <f>IFERROR(IF($F146="Raw",_xlfn.XLOOKUP(_xlfn.XLOOKUP(Tool_Austria!$D146,'AveragePrices&amp;Codes'!$A:$A,'AveragePrices&amp;Codes'!$B:$B),AGRIBALYSE_Raw!$B:$B,AGRIBALYSE_Raw!AA:AA)*$E146,_xlfn.XLOOKUP(_xlfn.XLOOKUP(Tool_Austria!$D146,'AveragePrices&amp;Codes'!$A:$A,'AveragePrices&amp;Codes'!$B:$B),AGRIBALYSE_Cooked!$C:$C,AGRIBALYSE_Cooked!AB:AB)*$E146),"")</f>
        <v>177.41003166599998</v>
      </c>
      <c r="Y146">
        <f>IFERROR(IF($F146="Raw",_xlfn.XLOOKUP(_xlfn.XLOOKUP(Tool_Austria!$D146,'AveragePrices&amp;Codes'!$A:$A,'AveragePrices&amp;Codes'!$B:$B),AGRIBALYSE_Raw!$B:$B,AGRIBALYSE_Raw!AB:AB)*$E146,_xlfn.XLOOKUP(_xlfn.XLOOKUP(Tool_Austria!$D146,'AveragePrices&amp;Codes'!$A:$A,'AveragePrices&amp;Codes'!$B:$B),AGRIBALYSE_Cooked!$C:$C,AGRIBALYSE_Cooked!AC:AC)*$E146),"")</f>
        <v>0.79739492880599994</v>
      </c>
      <c r="Z146">
        <f>IFERROR(IF($F146="Raw",_xlfn.XLOOKUP(_xlfn.XLOOKUP(Tool_Austria!$D146,'AveragePrices&amp;Codes'!$A:$A,'AveragePrices&amp;Codes'!$B:$B),AGRIBALYSE_Raw!$B:$B,AGRIBALYSE_Raw!AC:AC)*$E146,_xlfn.XLOOKUP(_xlfn.XLOOKUP(Tool_Austria!$D146,'AveragePrices&amp;Codes'!$A:$A,'AveragePrices&amp;Codes'!$B:$B),AGRIBALYSE_Cooked!$C:$C,AGRIBALYSE_Cooked!AD:AD)*$E146),"")</f>
        <v>18.823806699600002</v>
      </c>
      <c r="AA146">
        <f>IFERROR(IF($F146="Raw",_xlfn.XLOOKUP(_xlfn.XLOOKUP(Tool_Austria!$D146,'AveragePrices&amp;Codes'!$A:$A,'AveragePrices&amp;Codes'!$B:$B),AGRIBALYSE_Raw!$B:$B,AGRIBALYSE_Raw!AD:AD)*$E146,_xlfn.XLOOKUP(_xlfn.XLOOKUP(Tool_Austria!$D146,'AveragePrices&amp;Codes'!$A:$A,'AveragePrices&amp;Codes'!$B:$B),AGRIBALYSE_Cooked!$C:$C,AGRIBALYSE_Cooked!AE:AE)*$E146),"")</f>
        <v>7.7679461600999994E-6</v>
      </c>
      <c r="AB146" cm="1">
        <f t="array" ref="AB146">IFERROR(_xlfn.XLOOKUP(Tool_Austria!$F146&amp;$E$2,'Cooking methods'!$A:$A&amp;'Cooking methods'!$B:$B,'Cooking methods'!C:C)*$E146,"")</f>
        <v>0.31950308056800003</v>
      </c>
      <c r="AC146" cm="1">
        <f t="array" ref="AC146">IFERROR(_xlfn.XLOOKUP(Tool_Austria!$F146&amp;$E$2,'Cooking methods'!$A:$A&amp;'Cooking methods'!$B:$B,'Cooking methods'!D:D)*$E146,"")</f>
        <v>1.1442969508235998E-8</v>
      </c>
      <c r="AD146" cm="1">
        <f t="array" ref="AD146">IFERROR(_xlfn.XLOOKUP(Tool_Austria!$F146&amp;$E$2,'Cooking methods'!$A:$A&amp;'Cooking methods'!$B:$B,'Cooking methods'!E:E)*$E146,"")</f>
        <v>2.2713011999999998E-2</v>
      </c>
      <c r="AE146" cm="1">
        <f t="array" ref="AE146">IFERROR(_xlfn.XLOOKUP(Tool_Austria!$F146&amp;$E$2,'Cooking methods'!$A:$A&amp;'Cooking methods'!$B:$B,'Cooking methods'!F:F)*$E146,"")</f>
        <v>5.7863382418800002E-4</v>
      </c>
      <c r="AF146" cm="1">
        <f t="array" ref="AF146">IFERROR(_xlfn.XLOOKUP(Tool_Austria!$F146&amp;$E$2,'Cooking methods'!$A:$A&amp;'Cooking methods'!$B:$B,'Cooking methods'!G:G)*$E146,"")</f>
        <v>2.3350688323199999E-9</v>
      </c>
      <c r="AG146" cm="1">
        <f t="array" ref="AG146">IFERROR(_xlfn.XLOOKUP(Tool_Austria!$F146&amp;$E$2,'Cooking methods'!$A:$A&amp;'Cooking methods'!$B:$B,'Cooking methods'!H:H)*$E146,"")</f>
        <v>1.3250300404319999E-9</v>
      </c>
      <c r="AH146" cm="1">
        <f t="array" ref="AH146">IFERROR(_xlfn.XLOOKUP(Tool_Austria!$F146&amp;$E$2,'Cooking methods'!$A:$A&amp;'Cooking methods'!$B:$B,'Cooking methods'!I:I)*$E146,"")</f>
        <v>7.1807197489439994E-10</v>
      </c>
      <c r="AI146" cm="1">
        <f t="array" ref="AI146">IFERROR(_xlfn.XLOOKUP(Tool_Austria!$F146&amp;$E$2,'Cooking methods'!$A:$A&amp;'Cooking methods'!$B:$B,'Cooking methods'!J:J)*$E146,"")</f>
        <v>4.0340733006E-4</v>
      </c>
      <c r="AJ146" cm="1">
        <f t="array" ref="AJ146">IFERROR(_xlfn.XLOOKUP(Tool_Austria!$F146&amp;$E$2,'Cooking methods'!$A:$A&amp;'Cooking methods'!$B:$B,'Cooking methods'!K:K)*$E146,"")</f>
        <v>8.6415415338000001E-5</v>
      </c>
      <c r="AK146" cm="1">
        <f t="array" ref="AK146">IFERROR(_xlfn.XLOOKUP(Tool_Austria!$F146&amp;$E$2,'Cooking methods'!$A:$A&amp;'Cooking methods'!$B:$B,'Cooking methods'!L:L)*$E146,"")</f>
        <v>1.6339150715999999E-4</v>
      </c>
      <c r="AL146" cm="1">
        <f t="array" ref="AL146">IFERROR(_xlfn.XLOOKUP(Tool_Austria!$F146&amp;$E$2,'Cooking methods'!$A:$A&amp;'Cooking methods'!$B:$B,'Cooking methods'!M:M)*$E146,"")</f>
        <v>1.1022137553E-3</v>
      </c>
      <c r="AM146" cm="1">
        <f t="array" ref="AM146">IFERROR(_xlfn.XLOOKUP(Tool_Austria!$F146&amp;$E$2,'Cooking methods'!$A:$A&amp;'Cooking methods'!$B:$B,'Cooking methods'!N:N)*$E146,"")</f>
        <v>0.81101736172799987</v>
      </c>
      <c r="AN146" cm="1">
        <f t="array" ref="AN146">IFERROR(_xlfn.XLOOKUP(Tool_Austria!$F146&amp;$E$2,'Cooking methods'!$A:$A&amp;'Cooking methods'!$B:$B,'Cooking methods'!O:O)*$E146,"")</f>
        <v>0.46785140807999998</v>
      </c>
      <c r="AO146" cm="1">
        <f t="array" ref="AO146">IFERROR(_xlfn.XLOOKUP(Tool_Austria!$F146&amp;$E$2,'Cooking methods'!$A:$A&amp;'Cooking methods'!$B:$B,'Cooking methods'!P:P)*$E146,"")</f>
        <v>8.3776385447999993E-2</v>
      </c>
      <c r="AP146" cm="1">
        <f t="array" ref="AP146">IFERROR(_xlfn.XLOOKUP(Tool_Austria!$F146&amp;$E$2,'Cooking methods'!$A:$A&amp;'Cooking methods'!$B:$B,'Cooking methods'!Q:Q)*$E146,"")</f>
        <v>5.0425286340240003</v>
      </c>
      <c r="AQ146" cm="1">
        <f t="array" ref="AQ146">IFERROR(_xlfn.XLOOKUP(Tool_Austria!$F146&amp;$E$2,'Cooking methods'!$A:$A&amp;'Cooking methods'!$B:$B,'Cooking methods'!R:R)*$E146,"")</f>
        <v>4.8527089729439999E-7</v>
      </c>
      <c r="AR146" cm="1">
        <f t="array" ref="AR146">IFERROR(_xlfn.XLOOKUP(Tool_Austria!$G146&amp;$E$2,'Waste management'!$A:$A&amp;'Waste management'!$B:$B,'Waste management'!C:C)*$E146,"")</f>
        <v>9.0770987999999997E-2</v>
      </c>
      <c r="AS146" cm="1">
        <f t="array" ref="AS146">IFERROR(_xlfn.XLOOKUP(Tool_Austria!$G146&amp;$E$2,'Waste management'!$A:$A&amp;'Waste management'!$B:$B,'Waste management'!D:D)*$E146,"")</f>
        <v>6.1930002119999992E-10</v>
      </c>
      <c r="AT146" cm="1">
        <f t="array" ref="AT146">IFERROR(_xlfn.XLOOKUP(Tool_Austria!$G146&amp;$E$2,'Waste management'!$A:$A&amp;'Waste management'!$B:$B,'Waste management'!E:E)*$E146,"")</f>
        <v>1.6698360000000001E-3</v>
      </c>
      <c r="AU146" cm="1">
        <f t="array" ref="AU146">IFERROR(_xlfn.XLOOKUP(Tool_Austria!$G146&amp;$E$2,'Waste management'!$A:$A&amp;'Waste management'!$B:$B,'Waste management'!F:F)*$E146,"")</f>
        <v>1.94544E-4</v>
      </c>
      <c r="AV146" cm="1">
        <f t="array" ref="AV146">IFERROR(_xlfn.XLOOKUP(Tool_Austria!$G146&amp;$E$2,'Waste management'!$A:$A&amp;'Waste management'!$B:$B,'Waste management'!G:G)*$E146,"")</f>
        <v>1.8772847520000001E-8</v>
      </c>
      <c r="AW146" cm="1">
        <f t="array" ref="AW146">IFERROR(_xlfn.XLOOKUP(Tool_Austria!$G146&amp;$E$2,'Waste management'!$A:$A&amp;'Waste management'!$B:$B,'Waste management'!H:H)*$E146,"")</f>
        <v>6.1192356119999994E-10</v>
      </c>
      <c r="AX146" cm="1">
        <f t="array" ref="AX146">IFERROR(_xlfn.XLOOKUP(Tool_Austria!$G146&amp;$E$2,'Waste management'!$A:$A&amp;'Waste management'!$B:$B,'Waste management'!I:I)*$E146,"")</f>
        <v>4.3506036840000004E-10</v>
      </c>
      <c r="AY146" cm="1">
        <f t="array" ref="AY146">IFERROR(_xlfn.XLOOKUP(Tool_Austria!$G146&amp;$E$2,'Waste management'!$A:$A&amp;'Waste management'!$B:$B,'Waste management'!J:J)*$E146,"")</f>
        <v>3.5828520000000001E-3</v>
      </c>
      <c r="AZ146" cm="1">
        <f t="array" ref="AZ146">IFERROR(_xlfn.XLOOKUP(Tool_Austria!$G146&amp;$E$2,'Waste management'!$A:$A&amp;'Waste management'!$B:$B,'Waste management'!K:K)*$E146,"")</f>
        <v>8.7211157040000005E-6</v>
      </c>
      <c r="BA146" cm="1">
        <f t="array" ref="BA146">IFERROR(_xlfn.XLOOKUP(Tool_Austria!$G146&amp;$E$2,'Waste management'!$A:$A&amp;'Waste management'!$B:$B,'Waste management'!L:L)*$E146,"")</f>
        <v>1.5693442968000001E-4</v>
      </c>
      <c r="BB146" cm="1">
        <f t="array" ref="BB146">IFERROR(_xlfn.XLOOKUP(Tool_Austria!$G146&amp;$E$2,'Waste management'!$A:$A&amp;'Waste management'!$B:$B,'Waste management'!M:M)*$E146,"")</f>
        <v>1.5790488000000002E-2</v>
      </c>
      <c r="BC146" cm="1">
        <f t="array" ref="BC146">IFERROR(_xlfn.XLOOKUP(Tool_Austria!$G146&amp;$E$2,'Waste management'!$A:$A&amp;'Waste management'!$B:$B,'Waste management'!N:N)*$E146,"")</f>
        <v>13.577776968</v>
      </c>
      <c r="BD146" cm="1">
        <f t="array" ref="BD146">IFERROR(_xlfn.XLOOKUP(Tool_Austria!$G146&amp;$E$2,'Waste management'!$A:$A&amp;'Waste management'!$B:$B,'Waste management'!O:O)*$E146,"")</f>
        <v>0.86573701199999997</v>
      </c>
      <c r="BE146" cm="1">
        <f t="array" ref="BE146">IFERROR(_xlfn.XLOOKUP(Tool_Austria!$G146&amp;$E$2,'Waste management'!$A:$A&amp;'Waste management'!$B:$B,'Waste management'!P:P)*$E146,"")</f>
        <v>1.8692436E-2</v>
      </c>
      <c r="BF146" cm="1">
        <f t="array" ref="BF146">IFERROR(_xlfn.XLOOKUP(Tool_Austria!$G146&amp;$E$2,'Waste management'!$A:$A&amp;'Waste management'!$B:$B,'Waste management'!Q:Q)*$E146,"")</f>
        <v>0.544058508</v>
      </c>
      <c r="BG146" cm="1">
        <f t="array" ref="BG146">IFERROR(_xlfn.XLOOKUP(Tool_Austria!$G146&amp;$E$2,'Waste management'!$A:$A&amp;'Waste management'!$B:$B,'Waste management'!R:R)*$E146,"")</f>
        <v>1.76808072E-7</v>
      </c>
      <c r="BH146">
        <f>IFERROR((L146+AR146+AB146)*_xlfn.XLOOKUP(Tool_Austria!BH$4,Monetization_Factors!$A:$A,Monetization_Factors!$D:$D),"")</f>
        <v>0.26207637376842319</v>
      </c>
      <c r="BI146">
        <f>IFERROR((M146+AS146+AC146)*_xlfn.XLOOKUP(Tool_Austria!BI$4,Monetization_Factors!$A:$A,Monetization_Factors!$D:$D),"")</f>
        <v>1.495235749542769E-6</v>
      </c>
      <c r="BJ146">
        <f>IFERROR((N146+AT146+AD146)*_xlfn.XLOOKUP(Tool_Austria!BJ$4,Monetization_Factors!$A:$A,Monetization_Factors!$D:$D),"")</f>
        <v>2.8040358339331671E-4</v>
      </c>
      <c r="BK146">
        <f>IFERROR((O146+AU146+AE146)*_xlfn.XLOOKUP(Tool_Austria!BK$4,Monetization_Factors!$A:$A,Monetization_Factors!$D:$D),"")</f>
        <v>1.2192685211748612E-2</v>
      </c>
      <c r="BL146">
        <f>IFERROR((P146+AV146+AF146)*_xlfn.XLOOKUP(Tool_Austria!BL$4,Monetization_Factors!$A:$A,Monetization_Factors!$D:$D),"")</f>
        <v>0.14813023354948612</v>
      </c>
      <c r="BM146">
        <f>IFERROR((Q146+AW146+AG146)*_xlfn.XLOOKUP(Tool_Austria!BM$4,Monetization_Factors!$A:$A,Monetization_Factors!$D:$D),"")</f>
        <v>1.1937344493009223E-2</v>
      </c>
      <c r="BN146">
        <f>IFERROR((R146+AX146+AH146)*_xlfn.XLOOKUP(Tool_Austria!BN$4,Monetization_Factors!$A:$A,Monetization_Factors!$D:$D),"")</f>
        <v>2.7158464706965642E-3</v>
      </c>
      <c r="BO146">
        <f>IFERROR((S146+AY146+AI146)*_xlfn.XLOOKUP(Tool_Austria!BO$4,Monetization_Factors!$A:$A,Monetization_Factors!$D:$D),"")</f>
        <v>9.1722020091441134E-3</v>
      </c>
      <c r="BP146">
        <f>IFERROR((T146+AZ146+AJ146)*_xlfn.XLOOKUP(Tool_Austria!BP$4,Monetization_Factors!$A:$A,Monetization_Factors!$D:$D),"")</f>
        <v>1.6537414749814433E-3</v>
      </c>
      <c r="BQ146">
        <f>IFERROR((U146+BA146+AK146)*_xlfn.XLOOKUP(Tool_Austria!BQ$4,Monetization_Factors!$A:$A,Monetization_Factors!$D:$D),"")</f>
        <v>6.0491531222807968E-2</v>
      </c>
      <c r="BR146" t="str">
        <f>IFERROR((V146+BB146+AL146)*_xlfn.XLOOKUP(Tool_Austria!BR$4,Monetization_Factors!$A:$A,Monetization_Factors!$D:$D),"")</f>
        <v/>
      </c>
      <c r="BS146">
        <f>IFERROR((W146+BC146+AM146)*_xlfn.XLOOKUP(Tool_Austria!BS$4,Monetization_Factors!$A:$A,Monetization_Factors!$D:$D),"")</f>
        <v>1.2564202527737326E-3</v>
      </c>
      <c r="BT146">
        <f>IFERROR((X146+BD146+AN146)*_xlfn.XLOOKUP(Tool_Austria!BT$4,Monetization_Factors!$A:$A,Monetization_Factors!$D:$D),"")</f>
        <v>3.9801314386703812E-2</v>
      </c>
      <c r="BU146">
        <f>IFERROR((Y146+BE146+AO146)*_xlfn.XLOOKUP(Tool_Austria!BU$4,Monetization_Factors!$A:$A,Monetization_Factors!$D:$D),"")</f>
        <v>5.7185685580321988E-3</v>
      </c>
      <c r="BV146">
        <f>IFERROR((Z146+BF146+AP146)*_xlfn.XLOOKUP(Tool_Austria!BV$4,Monetization_Factors!$A:$A,Monetization_Factors!$D:$D),"")</f>
        <v>4.0308401913401889E-2</v>
      </c>
      <c r="BW146">
        <f>IFERROR((AA146+BG146+AQ146)*_xlfn.XLOOKUP(Tool_Austria!BW$4,Monetization_Factors!$A:$A,Monetization_Factors!$D:$D),"")</f>
        <v>1.7611331947390912E-5</v>
      </c>
      <c r="BX146" s="38" cm="1">
        <f t="array" ref="BX146">IFERROR(_xlfn.IFS(I146&lt;&gt;0,I146*E146,I146="",J146*E146),"")</f>
        <v>6.5770596860769226</v>
      </c>
      <c r="BY146" s="38">
        <f t="shared" si="112"/>
        <v>0.5957541734622992</v>
      </c>
      <c r="BZ146" s="38">
        <f t="shared" si="113"/>
        <v>7.1728138595392217</v>
      </c>
      <c r="CA146" s="38">
        <f t="shared" si="114"/>
        <v>1.1035098245444956E-2</v>
      </c>
      <c r="CB146">
        <f t="shared" si="110"/>
        <v>2.0144090741879999</v>
      </c>
      <c r="CC146">
        <f t="shared" si="110"/>
        <v>3.7351911431435997E-8</v>
      </c>
      <c r="CD146">
        <f t="shared" si="110"/>
        <v>0.183728642454</v>
      </c>
      <c r="CE146">
        <f t="shared" si="110"/>
        <v>8.0550293747280004E-3</v>
      </c>
      <c r="CF146">
        <f t="shared" si="110"/>
        <v>1.4838635048831999E-7</v>
      </c>
      <c r="CG146">
        <f t="shared" si="110"/>
        <v>5.7484767143832001E-8</v>
      </c>
      <c r="CH146">
        <f t="shared" si="110"/>
        <v>2.3623423804343999E-9</v>
      </c>
      <c r="CI146">
        <f t="shared" si="110"/>
        <v>2.0948778468660001E-2</v>
      </c>
      <c r="CJ146">
        <f t="shared" si="110"/>
        <v>6.7793201616000011E-4</v>
      </c>
      <c r="CK146">
        <f t="shared" si="110"/>
        <v>1.4787677231040002E-2</v>
      </c>
      <c r="CL146">
        <f t="shared" si="110"/>
        <v>8.3036813867699996E-2</v>
      </c>
      <c r="CM146">
        <f t="shared" si="110"/>
        <v>25.818943339728001</v>
      </c>
      <c r="CN146">
        <f t="shared" si="110"/>
        <v>178.74362008608</v>
      </c>
      <c r="CO146">
        <f t="shared" si="110"/>
        <v>0.89986375025400001</v>
      </c>
      <c r="CP146">
        <f t="shared" si="110"/>
        <v>24.410393841624</v>
      </c>
      <c r="CQ146">
        <f t="shared" si="110"/>
        <v>8.4300251293943986E-6</v>
      </c>
      <c r="CR146">
        <f t="shared" si="111"/>
        <v>3.0990908833661538E-3</v>
      </c>
      <c r="CS146">
        <f t="shared" si="111"/>
        <v>5.7464479125286147E-11</v>
      </c>
      <c r="CT146">
        <f t="shared" si="111"/>
        <v>2.8265944992923075E-4</v>
      </c>
      <c r="CU146">
        <f t="shared" si="111"/>
        <v>1.2392352884196923E-5</v>
      </c>
      <c r="CV146">
        <f t="shared" si="111"/>
        <v>2.2828669305895383E-10</v>
      </c>
      <c r="CW146">
        <f t="shared" si="111"/>
        <v>8.8438103298203074E-11</v>
      </c>
      <c r="CX146">
        <f t="shared" si="111"/>
        <v>3.6343728929759999E-12</v>
      </c>
      <c r="CY146">
        <f t="shared" si="111"/>
        <v>3.222888995178462E-5</v>
      </c>
      <c r="CZ146">
        <f t="shared" si="111"/>
        <v>1.0429723325538463E-6</v>
      </c>
      <c r="DA146">
        <f t="shared" si="111"/>
        <v>2.2750272663138464E-5</v>
      </c>
      <c r="DB146">
        <f t="shared" si="111"/>
        <v>1.2774894441184615E-4</v>
      </c>
      <c r="DC146">
        <f t="shared" si="111"/>
        <v>3.9721451291889233E-2</v>
      </c>
      <c r="DD146">
        <f t="shared" si="111"/>
        <v>0.27499018474781539</v>
      </c>
      <c r="DE146">
        <f t="shared" si="111"/>
        <v>1.3844057696215384E-3</v>
      </c>
      <c r="DF146">
        <f t="shared" si="111"/>
        <v>3.7554452064036924E-2</v>
      </c>
      <c r="DG146">
        <f t="shared" si="111"/>
        <v>1.2969269429837536E-8</v>
      </c>
      <c r="DH146" s="5">
        <f>IFERROR(((((L146+AB146)*(1/$H146))+AR146)/$F$2)/($B$2*('CAR.CAP_per person'!B$2)/(_xlfn.XLOOKUP($E$2,EU_countries_GDP!$A$2:$A$29,EU_countries_GDP!$E$2:$E$29))),"")</f>
        <v>0.12470894139061585</v>
      </c>
      <c r="DI146" s="5">
        <f>IFERROR(((((M146+AC146)*(1/$H146))+AS146)/$F$2)/($B$2*('CAR.CAP_per person'!C$2)/(_xlfn.XLOOKUP($E$2,EU_countries_GDP!$A$2:$A$29,EU_countries_GDP!$E$2:$E$29))),"")</f>
        <v>2.975605218867993E-5</v>
      </c>
      <c r="DJ146" s="5">
        <f>IFERROR(((((N146+AD146)*(1/$H146))+AT146)/$F$2)/($B$2*('CAR.CAP_per person'!D$2)/(_xlfn.XLOOKUP($E$2,EU_countries_GDP!$A$2:$A$29,EU_countries_GDP!$E$2:$E$29))),"")</f>
        <v>1.5055769539447451E-4</v>
      </c>
      <c r="DK146" s="5">
        <f>IFERROR(((((O146+AE146)*(1/$H146))+AU146)/$F$2)/($B$2*('CAR.CAP_per person'!E$2)/(_xlfn.XLOOKUP($E$2,EU_countries_GDP!$A$2:$A$29,EU_countries_GDP!$E$2:$E$29))),"")</f>
        <v>8.4701200447059293E-3</v>
      </c>
      <c r="DL146" s="5">
        <f>IFERROR(((((P146+AF146)*(1/$H146))+AV146)/$F$2)/($B$2*('CAR.CAP_per person'!F$2)/(_xlfn.XLOOKUP($E$2,EU_countries_GDP!$A$2:$A$29,EU_countries_GDP!$E$2:$E$29))),"")</f>
        <v>0.11455268755144045</v>
      </c>
      <c r="DM146" s="5">
        <f>IFERROR(((((Q146+AG146)*(1/$H146))+AW146)/$F$2)/($B$2*('CAR.CAP_per person'!G$2)/(_xlfn.XLOOKUP($E$2,EU_countries_GDP!$A$2:$A$29,EU_countries_GDP!$E$2:$E$29))),"")</f>
        <v>2.5797560313844947E-2</v>
      </c>
      <c r="DN146" s="5">
        <f>IFERROR(((((R146+AH146)*(1/$H146))+AX146)/$F$2)/($B$2*('CAR.CAP_per person'!H$2)/(_xlfn.XLOOKUP($E$2,EU_countries_GDP!$A$2:$A$29,EU_countries_GDP!$E$2:$E$29))),"")</f>
        <v>2.2039197426080369E-4</v>
      </c>
      <c r="DO146" s="5">
        <f>IFERROR(((((S146+AI146)*(1/$H146))+AY146)/$F$2)/($B$2*('CAR.CAP_per person'!I$2)/(_xlfn.XLOOKUP($E$2,EU_countries_GDP!$A$2:$A$29,EU_countries_GDP!$E$2:$E$29))),"")</f>
        <v>8.0699601749015318E-3</v>
      </c>
      <c r="DP146" s="5">
        <f>IFERROR(((((T146+AJ146)*(1/$H146))+AZ146)/$F$2)/($B$2*('CAR.CAP_per person'!J$2)/(_xlfn.XLOOKUP($E$2,EU_countries_GDP!$A$2:$A$29,EU_countries_GDP!$E$2:$E$29))),"")</f>
        <v>5.0271141521381069E-2</v>
      </c>
      <c r="DQ146" s="5">
        <f>IFERROR(((((U146+AK146)*(1/$H146))+BA146)/$F$2)/($B$2*('CAR.CAP_per person'!K$2)/(_xlfn.XLOOKUP($E$2,EU_countries_GDP!$A$2:$A$29,EU_countries_GDP!$E$2:$E$29))),"")</f>
        <v>3.1809131637235831E-2</v>
      </c>
      <c r="DR146" s="5">
        <f>IFERROR(((((V146+AL146)*(1/$H146))+BB146)/$F$2)/($B$2*('CAR.CAP_per person'!L$2)/(_xlfn.XLOOKUP($E$2,EU_countries_GDP!$A$2:$A$29,EU_countries_GDP!$E$2:$E$29))),"")</f>
        <v>5.1562726052075923E-3</v>
      </c>
      <c r="DS146" s="5">
        <f>IFERROR(((((W146+AM146)*(1/$H146))+BC146)/$F$2)/($B$2*('CAR.CAP_per person'!M$2)/(_xlfn.XLOOKUP($E$2,EU_countries_GDP!$A$2:$A$29,EU_countries_GDP!$E$2:$E$29))),"")</f>
        <v>5.6295386400853041E-2</v>
      </c>
      <c r="DT146" s="5">
        <f>IFERROR(((((X146+AN146)*(1/$H146))+BD146)/$F$2)/($B$2*('CAR.CAP_per person'!N$2)/(_xlfn.XLOOKUP($E$2,EU_countries_GDP!$A$2:$A$29,EU_countries_GDP!$E$2:$E$29))),"")</f>
        <v>6.0826491284266799</v>
      </c>
      <c r="DU146" s="5">
        <f>IFERROR(((((Y146+AO146)*(1/$H146))+BE146)/$F$2)/($B$2*('CAR.CAP_per person'!O$2)/(_xlfn.XLOOKUP($E$2,EU_countries_GDP!$A$2:$A$29,EU_countries_GDP!$E$2:$E$29))),"")</f>
        <v>2.1202395596822301E-3</v>
      </c>
      <c r="DV146" s="5">
        <f>IFERROR(((((Z146+AP146)*(1/$H146))+BF146)/$F$2)/($B$2*('CAR.CAP_per person'!P$2)/(_xlfn.XLOOKUP($E$2,EU_countries_GDP!$A$2:$A$29,EU_countries_GDP!$E$2:$E$29))),"")</f>
        <v>4.6640327120133107E-2</v>
      </c>
      <c r="DW146" s="5">
        <f>IFERROR(((((AA146+AQ146)*(1/$H146))+BG146)/$F$2)/($B$2*('CAR.CAP_per person'!Q$2)/(_xlfn.XLOOKUP($E$2,EU_countries_GDP!$A$2:$A$29,EU_countries_GDP!$E$2:$E$29))),"")</f>
        <v>1.6425112763156113E-2</v>
      </c>
    </row>
    <row r="147" spans="1:127">
      <c r="A147" t="s">
        <v>201</v>
      </c>
      <c r="B147" t="str">
        <f>_xlfn.XLOOKUP(D147,Table5[Ingredient],Table5[Category],"",FALSE)</f>
        <v>Plant-based protein</v>
      </c>
      <c r="C147" s="33" t="s">
        <v>229</v>
      </c>
      <c r="D147" s="33" t="s">
        <v>202</v>
      </c>
      <c r="E147" s="33">
        <v>4.7459999999999996</v>
      </c>
      <c r="F147" s="33" t="s">
        <v>182</v>
      </c>
      <c r="G147" s="33" t="s">
        <v>180</v>
      </c>
      <c r="H147" s="91">
        <f>Dataset_AT!S26</f>
        <v>0.52733333333333332</v>
      </c>
      <c r="I147" s="33"/>
      <c r="J147" s="37" t="str">
        <f>IFERROR(INDEX('AveragePrices&amp;Codes'!G:AG, MATCH($D147, 'AveragePrices&amp;Codes'!$A:$A, 0), MATCH(Tool_Austria!$E$2, 'AveragePrices&amp;Codes'!$G$1:$AG$1, 0)),"")</f>
        <v/>
      </c>
      <c r="K147" s="37">
        <f>IFERROR(E147/(_xlfn.XLOOKUP(A147,Dataset_AT!$V$2:$V$9,Dataset_AT!$W$2:$W$9)),"")</f>
        <v>6.9794117647058812E-2</v>
      </c>
      <c r="L147">
        <f>IFERROR(IF($F147="Raw",_xlfn.XLOOKUP(_xlfn.XLOOKUP(Tool_Austria!$D147,'AveragePrices&amp;Codes'!$A:$A,'AveragePrices&amp;Codes'!$B:$B),AGRIBALYSE_Raw!$B:$B,AGRIBALYSE_Raw!O:O)*$E147,_xlfn.XLOOKUP(_xlfn.XLOOKUP(Tool_Austria!$D147,'AveragePrices&amp;Codes'!$A:$A,'AveragePrices&amp;Codes'!$B:$B),AGRIBALYSE_Cooked!$C:$C,AGRIBALYSE_Cooked!P:P)*$E147),"")</f>
        <v>25.632724080599999</v>
      </c>
      <c r="M147">
        <f>IFERROR(IF($F147="Raw",_xlfn.XLOOKUP(_xlfn.XLOOKUP(Tool_Austria!$D147,'AveragePrices&amp;Codes'!$A:$A,'AveragePrices&amp;Codes'!$B:$B),AGRIBALYSE_Raw!$B:$B,AGRIBALYSE_Raw!P:P)*$E147,_xlfn.XLOOKUP(_xlfn.XLOOKUP(Tool_Austria!$D147,'AveragePrices&amp;Codes'!$A:$A,'AveragePrices&amp;Codes'!$B:$B),AGRIBALYSE_Cooked!$C:$C,AGRIBALYSE_Cooked!Q:Q)*$E147),"")</f>
        <v>2.0501103986999997E-7</v>
      </c>
      <c r="N147">
        <f>IFERROR(IF($F147="Raw",_xlfn.XLOOKUP(_xlfn.XLOOKUP(Tool_Austria!$D147,'AveragePrices&amp;Codes'!$A:$A,'AveragePrices&amp;Codes'!$B:$B),AGRIBALYSE_Raw!$B:$B,AGRIBALYSE_Raw!Q:Q)*$E147,_xlfn.XLOOKUP(_xlfn.XLOOKUP(Tool_Austria!$D147,'AveragePrices&amp;Codes'!$A:$A,'AveragePrices&amp;Codes'!$B:$B),AGRIBALYSE_Cooked!$C:$C,AGRIBALYSE_Cooked!R:R)*$E147),"")</f>
        <v>1.0026093008399999</v>
      </c>
      <c r="O147">
        <f>IFERROR(IF($F147="Raw",_xlfn.XLOOKUP(_xlfn.XLOOKUP(Tool_Austria!$D147,'AveragePrices&amp;Codes'!$A:$A,'AveragePrices&amp;Codes'!$B:$B),AGRIBALYSE_Raw!$B:$B,AGRIBALYSE_Raw!R:R)*$E147,_xlfn.XLOOKUP(_xlfn.XLOOKUP(Tool_Austria!$D147,'AveragePrices&amp;Codes'!$A:$A,'AveragePrices&amp;Codes'!$B:$B),AGRIBALYSE_Cooked!$C:$C,AGRIBALYSE_Cooked!S:S)*$E147),"")</f>
        <v>9.8347893419999999E-2</v>
      </c>
      <c r="P147">
        <f>IFERROR(IF($F147="Raw",_xlfn.XLOOKUP(_xlfn.XLOOKUP(Tool_Austria!$D147,'AveragePrices&amp;Codes'!$A:$A,'AveragePrices&amp;Codes'!$B:$B),AGRIBALYSE_Raw!$B:$B,AGRIBALYSE_Raw!S:S)*$E147,_xlfn.XLOOKUP(_xlfn.XLOOKUP(Tool_Austria!$D147,'AveragePrices&amp;Codes'!$A:$A,'AveragePrices&amp;Codes'!$B:$B),AGRIBALYSE_Cooked!$C:$C,AGRIBALYSE_Cooked!T:T)*$E147),"")</f>
        <v>7.2075295109999992E-7</v>
      </c>
      <c r="Q147">
        <f>IFERROR(IF($F147="Raw",_xlfn.XLOOKUP(_xlfn.XLOOKUP(Tool_Austria!$D147,'AveragePrices&amp;Codes'!$A:$A,'AveragePrices&amp;Codes'!$B:$B),AGRIBALYSE_Raw!$B:$B,AGRIBALYSE_Raw!T:T)*$E147,_xlfn.XLOOKUP(_xlfn.XLOOKUP(Tool_Austria!$D147,'AveragePrices&amp;Codes'!$A:$A,'AveragePrices&amp;Codes'!$B:$B),AGRIBALYSE_Cooked!$C:$C,AGRIBALYSE_Cooked!U:U)*$E147),"")</f>
        <v>4.2418187989799994E-7</v>
      </c>
      <c r="R147">
        <f>IFERROR(IF($F147="Raw",_xlfn.XLOOKUP(_xlfn.XLOOKUP(Tool_Austria!$D147,'AveragePrices&amp;Codes'!$A:$A,'AveragePrices&amp;Codes'!$B:$B),AGRIBALYSE_Raw!$B:$B,AGRIBALYSE_Raw!U:U)*$E147,_xlfn.XLOOKUP(_xlfn.XLOOKUP(Tool_Austria!$D147,'AveragePrices&amp;Codes'!$A:$A,'AveragePrices&amp;Codes'!$B:$B),AGRIBALYSE_Cooked!$C:$C,AGRIBALYSE_Cooked!V:V)*$E147),"")</f>
        <v>1.7871592653599999E-8</v>
      </c>
      <c r="S147">
        <f>IFERROR(IF($F147="Raw",_xlfn.XLOOKUP(_xlfn.XLOOKUP(Tool_Austria!$D147,'AveragePrices&amp;Codes'!$A:$A,'AveragePrices&amp;Codes'!$B:$B),AGRIBALYSE_Raw!$B:$B,AGRIBALYSE_Raw!V:V)*$E147,_xlfn.XLOOKUP(_xlfn.XLOOKUP(Tool_Austria!$D147,'AveragePrices&amp;Codes'!$A:$A,'AveragePrices&amp;Codes'!$B:$B),AGRIBALYSE_Cooked!$C:$C,AGRIBALYSE_Cooked!W:W)*$E147),"")</f>
        <v>8.7543947147999984E-2</v>
      </c>
      <c r="T147">
        <f>IFERROR(IF($F147="Raw",_xlfn.XLOOKUP(_xlfn.XLOOKUP(Tool_Austria!$D147,'AveragePrices&amp;Codes'!$A:$A,'AveragePrices&amp;Codes'!$B:$B),AGRIBALYSE_Raw!$B:$B,AGRIBALYSE_Raw!W:W)*$E147,_xlfn.XLOOKUP(_xlfn.XLOOKUP(Tool_Austria!$D147,'AveragePrices&amp;Codes'!$A:$A,'AveragePrices&amp;Codes'!$B:$B),AGRIBALYSE_Cooked!$C:$C,AGRIBALYSE_Cooked!X:X)*$E147),"")</f>
        <v>1.8846573400199999E-3</v>
      </c>
      <c r="U147">
        <f>IFERROR(IF($F147="Raw",_xlfn.XLOOKUP(_xlfn.XLOOKUP(Tool_Austria!$D147,'AveragePrices&amp;Codes'!$A:$A,'AveragePrices&amp;Codes'!$B:$B),AGRIBALYSE_Raw!$B:$B,AGRIBALYSE_Raw!X:X)*$E147,_xlfn.XLOOKUP(_xlfn.XLOOKUP(Tool_Austria!$D147,'AveragePrices&amp;Codes'!$A:$A,'AveragePrices&amp;Codes'!$B:$B),AGRIBALYSE_Cooked!$C:$C,AGRIBALYSE_Cooked!Y:Y)*$E147),"")</f>
        <v>0.12106235383199998</v>
      </c>
      <c r="V147">
        <f>IFERROR(IF($F147="Raw",_xlfn.XLOOKUP(_xlfn.XLOOKUP(Tool_Austria!$D147,'AveragePrices&amp;Codes'!$A:$A,'AveragePrices&amp;Codes'!$B:$B),AGRIBALYSE_Raw!$B:$B,AGRIBALYSE_Raw!Y:Y)*$E147,_xlfn.XLOOKUP(_xlfn.XLOOKUP(Tool_Austria!$D147,'AveragePrices&amp;Codes'!$A:$A,'AveragePrices&amp;Codes'!$B:$B),AGRIBALYSE_Cooked!$C:$C,AGRIBALYSE_Cooked!Z:Z)*$E147),"")</f>
        <v>0.28487477251799997</v>
      </c>
      <c r="W147">
        <f>IFERROR(IF($F147="Raw",_xlfn.XLOOKUP(_xlfn.XLOOKUP(Tool_Austria!$D147,'AveragePrices&amp;Codes'!$A:$A,'AveragePrices&amp;Codes'!$B:$B),AGRIBALYSE_Raw!$B:$B,AGRIBALYSE_Raw!Z:Z)*$E147,_xlfn.XLOOKUP(_xlfn.XLOOKUP(Tool_Austria!$D147,'AveragePrices&amp;Codes'!$A:$A,'AveragePrices&amp;Codes'!$B:$B),AGRIBALYSE_Cooked!$C:$C,AGRIBALYSE_Cooked!AA:AA)*$E147),"")</f>
        <v>1129.97514</v>
      </c>
      <c r="X147">
        <f>IFERROR(IF($F147="Raw",_xlfn.XLOOKUP(_xlfn.XLOOKUP(Tool_Austria!$D147,'AveragePrices&amp;Codes'!$A:$A,'AveragePrices&amp;Codes'!$B:$B),AGRIBALYSE_Raw!$B:$B,AGRIBALYSE_Raw!AA:AA)*$E147,_xlfn.XLOOKUP(_xlfn.XLOOKUP(Tool_Austria!$D147,'AveragePrices&amp;Codes'!$A:$A,'AveragePrices&amp;Codes'!$B:$B),AGRIBALYSE_Cooked!$C:$C,AGRIBALYSE_Cooked!AB:AB)*$E147),"")</f>
        <v>210.78637133399999</v>
      </c>
      <c r="Y147">
        <f>IFERROR(IF($F147="Raw",_xlfn.XLOOKUP(_xlfn.XLOOKUP(Tool_Austria!$D147,'AveragePrices&amp;Codes'!$A:$A,'AveragePrices&amp;Codes'!$B:$B),AGRIBALYSE_Raw!$B:$B,AGRIBALYSE_Raw!AB:AB)*$E147,_xlfn.XLOOKUP(_xlfn.XLOOKUP(Tool_Austria!$D147,'AveragePrices&amp;Codes'!$A:$A,'AveragePrices&amp;Codes'!$B:$B),AGRIBALYSE_Cooked!$C:$C,AGRIBALYSE_Cooked!AC:AC)*$E147),"")</f>
        <v>3.1963422023399999</v>
      </c>
      <c r="Z147">
        <f>IFERROR(IF($F147="Raw",_xlfn.XLOOKUP(_xlfn.XLOOKUP(Tool_Austria!$D147,'AveragePrices&amp;Codes'!$A:$A,'AveragePrices&amp;Codes'!$B:$B),AGRIBALYSE_Raw!$B:$B,AGRIBALYSE_Raw!AC:AC)*$E147,_xlfn.XLOOKUP(_xlfn.XLOOKUP(Tool_Austria!$D147,'AveragePrices&amp;Codes'!$A:$A,'AveragePrices&amp;Codes'!$B:$B),AGRIBALYSE_Cooked!$C:$C,AGRIBALYSE_Cooked!AD:AD)*$E147),"")</f>
        <v>181.06195501799999</v>
      </c>
      <c r="AA147">
        <f>IFERROR(IF($F147="Raw",_xlfn.XLOOKUP(_xlfn.XLOOKUP(Tool_Austria!$D147,'AveragePrices&amp;Codes'!$A:$A,'AveragePrices&amp;Codes'!$B:$B),AGRIBALYSE_Raw!$B:$B,AGRIBALYSE_Raw!AD:AD)*$E147,_xlfn.XLOOKUP(_xlfn.XLOOKUP(Tool_Austria!$D147,'AveragePrices&amp;Codes'!$A:$A,'AveragePrices&amp;Codes'!$B:$B),AGRIBALYSE_Cooked!$C:$C,AGRIBALYSE_Cooked!AE:AE)*$E147),"")</f>
        <v>5.9763753461999996E-5</v>
      </c>
      <c r="AB147" cm="1">
        <f t="array" ref="AB147">IFERROR(_xlfn.XLOOKUP(Tool_Austria!$F147&amp;$E$2,'Cooking methods'!$A:$A&amp;'Cooking methods'!$B:$B,'Cooking methods'!C:C)*$E147,"")</f>
        <v>1.25310115588</v>
      </c>
      <c r="AC147" cm="1">
        <f t="array" ref="AC147">IFERROR(_xlfn.XLOOKUP(Tool_Austria!$F147&amp;$E$2,'Cooking methods'!$A:$A&amp;'Cooking methods'!$B:$B,'Cooking methods'!D:D)*$E147,"")</f>
        <v>2.3362572479259998E-8</v>
      </c>
      <c r="AD147" cm="1">
        <f t="array" ref="AD147">IFERROR(_xlfn.XLOOKUP(Tool_Austria!$F147&amp;$E$2,'Cooking methods'!$A:$A&amp;'Cooking methods'!$B:$B,'Cooking methods'!E:E)*$E147,"")</f>
        <v>0.85371206199999994</v>
      </c>
      <c r="AE147" cm="1">
        <f t="array" ref="AE147">IFERROR(_xlfn.XLOOKUP(Tool_Austria!$F147&amp;$E$2,'Cooking methods'!$A:$A&amp;'Cooking methods'!$B:$B,'Cooking methods'!F:F)*$E147,"")</f>
        <v>2.8160722745399999E-3</v>
      </c>
      <c r="AF147" cm="1">
        <f t="array" ref="AF147">IFERROR(_xlfn.XLOOKUP(Tool_Austria!$F147&amp;$E$2,'Cooking methods'!$A:$A&amp;'Cooking methods'!$B:$B,'Cooking methods'!G:G)*$E147,"")</f>
        <v>1.64142586832E-8</v>
      </c>
      <c r="AG147" cm="1">
        <f t="array" ref="AG147">IFERROR(_xlfn.XLOOKUP(Tool_Austria!$F147&amp;$E$2,'Cooking methods'!$A:$A&amp;'Cooking methods'!$B:$B,'Cooking methods'!H:H)*$E147,"")</f>
        <v>9.8747683171199997E-9</v>
      </c>
      <c r="AH147" cm="1">
        <f t="array" ref="AH147">IFERROR(_xlfn.XLOOKUP(Tool_Austria!$F147&amp;$E$2,'Cooking methods'!$A:$A&amp;'Cooking methods'!$B:$B,'Cooking methods'!I:I)*$E147,"")</f>
        <v>2.3631213940039998E-9</v>
      </c>
      <c r="AI147" cm="1">
        <f t="array" ref="AI147">IFERROR(_xlfn.XLOOKUP(Tool_Austria!$F147&amp;$E$2,'Cooking methods'!$A:$A&amp;'Cooking methods'!$B:$B,'Cooking methods'!J:J)*$E147,"")</f>
        <v>5.6053386823E-3</v>
      </c>
      <c r="AJ147" cm="1">
        <f t="array" ref="AJ147">IFERROR(_xlfn.XLOOKUP(Tool_Austria!$F147&amp;$E$2,'Cooking methods'!$A:$A&amp;'Cooking methods'!$B:$B,'Cooking methods'!K:K)*$E147,"")</f>
        <v>1.20111071129E-3</v>
      </c>
      <c r="AK147" cm="1">
        <f t="array" ref="AK147">IFERROR(_xlfn.XLOOKUP(Tool_Austria!$F147&amp;$E$2,'Cooking methods'!$A:$A&amp;'Cooking methods'!$B:$B,'Cooking methods'!L:L)*$E147,"")</f>
        <v>1.0829943277999999E-3</v>
      </c>
      <c r="AL147" cm="1">
        <f t="array" ref="AL147">IFERROR(_xlfn.XLOOKUP(Tool_Austria!$F147&amp;$E$2,'Cooking methods'!$A:$A&amp;'Cooking methods'!$B:$B,'Cooking methods'!M:M)*$E147,"")</f>
        <v>7.9551910164999996E-3</v>
      </c>
      <c r="AM147" cm="1">
        <f t="array" ref="AM147">IFERROR(_xlfn.XLOOKUP(Tool_Austria!$F147&amp;$E$2,'Cooking methods'!$A:$A&amp;'Cooking methods'!$B:$B,'Cooking methods'!N:N)*$E147,"")</f>
        <v>4.0878542084799996</v>
      </c>
      <c r="AN147" cm="1">
        <f t="array" ref="AN147">IFERROR(_xlfn.XLOOKUP(Tool_Austria!$F147&amp;$E$2,'Cooking methods'!$A:$A&amp;'Cooking methods'!$B:$B,'Cooking methods'!O:O)*$E147,"")</f>
        <v>3.2789068297999999</v>
      </c>
      <c r="AO147" cm="1">
        <f t="array" ref="AO147">IFERROR(_xlfn.XLOOKUP(Tool_Austria!$F147&amp;$E$2,'Cooking methods'!$A:$A&amp;'Cooking methods'!$B:$B,'Cooking methods'!P:P)*$E147,"")</f>
        <v>0.64119368068000004</v>
      </c>
      <c r="AP147" cm="1">
        <f t="array" ref="AP147">IFERROR(_xlfn.XLOOKUP(Tool_Austria!$F147&amp;$E$2,'Cooking methods'!$A:$A&amp;'Cooking methods'!$B:$B,'Cooking methods'!Q:Q)*$E147,"")</f>
        <v>29.935486154839996</v>
      </c>
      <c r="AQ147" cm="1">
        <f t="array" ref="AQ147">IFERROR(_xlfn.XLOOKUP(Tool_Austria!$F147&amp;$E$2,'Cooking methods'!$A:$A&amp;'Cooking methods'!$B:$B,'Cooking methods'!R:R)*$E147,"")</f>
        <v>2.1168125368040002E-6</v>
      </c>
      <c r="AR147" cm="1">
        <f t="array" ref="AR147">IFERROR(_xlfn.XLOOKUP(Tool_Austria!$G147&amp;$E$2,'Waste management'!$A:$A&amp;'Waste management'!$B:$B,'Waste management'!C:C)*$E147,"")</f>
        <v>0.26572853999999996</v>
      </c>
      <c r="AS147" cm="1">
        <f t="array" ref="AS147">IFERROR(_xlfn.XLOOKUP(Tool_Austria!$G147&amp;$E$2,'Waste management'!$A:$A&amp;'Waste management'!$B:$B,'Waste management'!D:D)*$E147,"")</f>
        <v>1.8129767459999997E-9</v>
      </c>
      <c r="AT147" cm="1">
        <f t="array" ref="AT147">IFERROR(_xlfn.XLOOKUP(Tool_Austria!$G147&amp;$E$2,'Waste management'!$A:$A&amp;'Waste management'!$B:$B,'Waste management'!E:E)*$E147,"")</f>
        <v>4.8883800000000003E-3</v>
      </c>
      <c r="AU147" cm="1">
        <f t="array" ref="AU147">IFERROR(_xlfn.XLOOKUP(Tool_Austria!$G147&amp;$E$2,'Waste management'!$A:$A&amp;'Waste management'!$B:$B,'Waste management'!F:F)*$E147,"")</f>
        <v>5.6952000000000001E-4</v>
      </c>
      <c r="AV147" cm="1">
        <f t="array" ref="AV147">IFERROR(_xlfn.XLOOKUP(Tool_Austria!$G147&amp;$E$2,'Waste management'!$A:$A&amp;'Waste management'!$B:$B,'Waste management'!G:G)*$E147,"")</f>
        <v>5.4956781599999997E-8</v>
      </c>
      <c r="AW147" cm="1">
        <f t="array" ref="AW147">IFERROR(_xlfn.XLOOKUP(Tool_Austria!$G147&amp;$E$2,'Waste management'!$A:$A&amp;'Waste management'!$B:$B,'Waste management'!H:H)*$E147,"")</f>
        <v>1.7913824459999998E-9</v>
      </c>
      <c r="AX147" cm="1">
        <f t="array" ref="AX147">IFERROR(_xlfn.XLOOKUP(Tool_Austria!$G147&amp;$E$2,'Waste management'!$A:$A&amp;'Waste management'!$B:$B,'Waste management'!I:I)*$E147,"")</f>
        <v>1.2736223219999999E-9</v>
      </c>
      <c r="AY147" cm="1">
        <f t="array" ref="AY147">IFERROR(_xlfn.XLOOKUP(Tool_Austria!$G147&amp;$E$2,'Waste management'!$A:$A&amp;'Waste management'!$B:$B,'Waste management'!J:J)*$E147,"")</f>
        <v>1.048866E-2</v>
      </c>
      <c r="AZ147" cm="1">
        <f t="array" ref="AZ147">IFERROR(_xlfn.XLOOKUP(Tool_Austria!$G147&amp;$E$2,'Waste management'!$A:$A&amp;'Waste management'!$B:$B,'Waste management'!K:K)*$E147,"")</f>
        <v>2.5530727319999998E-5</v>
      </c>
      <c r="BA147" cm="1">
        <f t="array" ref="BA147">IFERROR(_xlfn.XLOOKUP(Tool_Austria!$G147&amp;$E$2,'Waste management'!$A:$A&amp;'Waste management'!$B:$B,'Waste management'!L:L)*$E147,"")</f>
        <v>4.5941944439999995E-4</v>
      </c>
      <c r="BB147" cm="1">
        <f t="array" ref="BB147">IFERROR(_xlfn.XLOOKUP(Tool_Austria!$G147&amp;$E$2,'Waste management'!$A:$A&amp;'Waste management'!$B:$B,'Waste management'!M:M)*$E147,"")</f>
        <v>4.6226039999999996E-2</v>
      </c>
      <c r="BC147" cm="1">
        <f t="array" ref="BC147">IFERROR(_xlfn.XLOOKUP(Tool_Austria!$G147&amp;$E$2,'Waste management'!$A:$A&amp;'Waste management'!$B:$B,'Waste management'!N:N)*$E147,"")</f>
        <v>39.748414439999998</v>
      </c>
      <c r="BD147" cm="1">
        <f t="array" ref="BD147">IFERROR(_xlfn.XLOOKUP(Tool_Austria!$G147&amp;$E$2,'Waste management'!$A:$A&amp;'Waste management'!$B:$B,'Waste management'!O:O)*$E147,"")</f>
        <v>2.5344114599999998</v>
      </c>
      <c r="BE147" cm="1">
        <f t="array" ref="BE147">IFERROR(_xlfn.XLOOKUP(Tool_Austria!$G147&amp;$E$2,'Waste management'!$A:$A&amp;'Waste management'!$B:$B,'Waste management'!P:P)*$E147,"")</f>
        <v>5.4721379999999993E-2</v>
      </c>
      <c r="BF147" cm="1">
        <f t="array" ref="BF147">IFERROR(_xlfn.XLOOKUP(Tool_Austria!$G147&amp;$E$2,'Waste management'!$A:$A&amp;'Waste management'!$B:$B,'Waste management'!Q:Q)*$E147,"")</f>
        <v>1.5927101399999999</v>
      </c>
      <c r="BG147" cm="1">
        <f t="array" ref="BG147">IFERROR(_xlfn.XLOOKUP(Tool_Austria!$G147&amp;$E$2,'Waste management'!$A:$A&amp;'Waste management'!$B:$B,'Waste management'!R:R)*$E147,"")</f>
        <v>5.1759875999999998E-7</v>
      </c>
      <c r="BH147">
        <f>IFERROR((L147+AR147+AB147)*_xlfn.XLOOKUP(Tool_Austria!BH$4,Monetization_Factors!$A:$A,Monetization_Factors!$D:$D),"")</f>
        <v>3.5324407773463578</v>
      </c>
      <c r="BI147">
        <f>IFERROR((M147+AS147+AC147)*_xlfn.XLOOKUP(Tool_Austria!BI$4,Monetization_Factors!$A:$A,Monetization_Factors!$D:$D),"")</f>
        <v>9.2146078712018489E-6</v>
      </c>
      <c r="BJ147">
        <f>IFERROR((N147+AT147+AD147)*_xlfn.XLOOKUP(Tool_Austria!BJ$4,Monetization_Factors!$A:$A,Monetization_Factors!$D:$D),"")</f>
        <v>2.8405472024839815E-3</v>
      </c>
      <c r="BK147">
        <f>IFERROR((O147+AU147+AE147)*_xlfn.XLOOKUP(Tool_Austria!BK$4,Monetization_Factors!$A:$A,Monetization_Factors!$D:$D),"")</f>
        <v>0.15399129026880085</v>
      </c>
      <c r="BL147">
        <f>IFERROR((P147+AV147+AF147)*_xlfn.XLOOKUP(Tool_Austria!BL$4,Monetization_Factors!$A:$A,Monetization_Factors!$D:$D),"")</f>
        <v>0.79075677417499768</v>
      </c>
      <c r="BM147">
        <f>IFERROR((Q147+AW147+AG147)*_xlfn.XLOOKUP(Tool_Austria!BM$4,Monetization_Factors!$A:$A,Monetization_Factors!$D:$D),"")</f>
        <v>9.0508639890345147E-2</v>
      </c>
      <c r="BN147">
        <f>IFERROR((R147+AX147+AH147)*_xlfn.XLOOKUP(Tool_Austria!BN$4,Monetization_Factors!$A:$A,Monetization_Factors!$D:$D),"")</f>
        <v>2.4726872744501253E-2</v>
      </c>
      <c r="BO147">
        <f>IFERROR((S147+AY147+AI147)*_xlfn.XLOOKUP(Tool_Austria!BO$4,Monetization_Factors!$A:$A,Monetization_Factors!$D:$D),"")</f>
        <v>4.5376783013403602E-2</v>
      </c>
      <c r="BP147">
        <f>IFERROR((T147+AZ147+AJ147)*_xlfn.XLOOKUP(Tool_Austria!BP$4,Monetization_Factors!$A:$A,Monetization_Factors!$D:$D),"")</f>
        <v>7.5896752308939356E-3</v>
      </c>
      <c r="BQ147">
        <f>IFERROR((U147+BA147+AK147)*_xlfn.XLOOKUP(Tool_Austria!BQ$4,Monetization_Factors!$A:$A,Monetization_Factors!$D:$D),"")</f>
        <v>0.50153584039736165</v>
      </c>
      <c r="BR147" t="str">
        <f>IFERROR((V147+BB147+AL147)*_xlfn.XLOOKUP(Tool_Austria!BR$4,Monetization_Factors!$A:$A,Monetization_Factors!$D:$D),"")</f>
        <v/>
      </c>
      <c r="BS147">
        <f>IFERROR((W147+BC147+AM147)*_xlfn.XLOOKUP(Tool_Austria!BS$4,Monetization_Factors!$A:$A,Monetization_Factors!$D:$D),"")</f>
        <v>5.7120866929264172E-2</v>
      </c>
      <c r="BT147">
        <f>IFERROR((X147+BD147+AN147)*_xlfn.XLOOKUP(Tool_Austria!BT$4,Monetization_Factors!$A:$A,Monetization_Factors!$D:$D),"")</f>
        <v>4.8230825461784997E-2</v>
      </c>
      <c r="BU147">
        <f>IFERROR((Y147+BE147+AO147)*_xlfn.XLOOKUP(Tool_Austria!BU$4,Monetization_Factors!$A:$A,Monetization_Factors!$D:$D),"")</f>
        <v>2.4735011270090545E-2</v>
      </c>
      <c r="BV147">
        <f>IFERROR((Z147+BF147+AP147)*_xlfn.XLOOKUP(Tool_Austria!BV$4,Monetization_Factors!$A:$A,Monetization_Factors!$D:$D),"")</f>
        <v>0.35104592402507417</v>
      </c>
      <c r="BW147">
        <f>IFERROR((AA147+BG147+AQ147)*_xlfn.XLOOKUP(Tool_Austria!BW$4,Monetization_Factors!$A:$A,Monetization_Factors!$D:$D),"")</f>
        <v>1.3035723803995718E-4</v>
      </c>
      <c r="BX147" s="38" t="str" cm="1">
        <f t="array" ref="BX147">IFERROR(_xlfn.IFS(I147&lt;&gt;0,I147*E147,I147="",J147*E147),"")</f>
        <v/>
      </c>
      <c r="BY147" s="38">
        <f t="shared" si="112"/>
        <v>5.6310393998012707</v>
      </c>
      <c r="BZ147" s="38">
        <f t="shared" si="113"/>
        <v>5.6310393998012707</v>
      </c>
      <c r="CA147" s="38">
        <f t="shared" si="114"/>
        <v>8.6631375381558007E-3</v>
      </c>
      <c r="CB147">
        <f t="shared" si="110"/>
        <v>27.15155377648</v>
      </c>
      <c r="CC147">
        <f t="shared" si="110"/>
        <v>2.3018658909525999E-7</v>
      </c>
      <c r="CD147">
        <f t="shared" si="110"/>
        <v>1.8612097428399996</v>
      </c>
      <c r="CE147">
        <f t="shared" si="110"/>
        <v>0.10173348569454001</v>
      </c>
      <c r="CF147">
        <f t="shared" si="110"/>
        <v>7.9212399138319982E-7</v>
      </c>
      <c r="CG147">
        <f t="shared" si="110"/>
        <v>4.3584803066111994E-7</v>
      </c>
      <c r="CH147">
        <f t="shared" si="110"/>
        <v>2.1508336369603999E-8</v>
      </c>
      <c r="CI147">
        <f t="shared" si="110"/>
        <v>0.10363794583029998</v>
      </c>
      <c r="CJ147">
        <f t="shared" si="110"/>
        <v>3.1112987786299996E-3</v>
      </c>
      <c r="CK147">
        <f t="shared" si="110"/>
        <v>0.12260476760419999</v>
      </c>
      <c r="CL147">
        <f t="shared" si="110"/>
        <v>0.33905600353449994</v>
      </c>
      <c r="CM147">
        <f t="shared" si="110"/>
        <v>1173.81140864848</v>
      </c>
      <c r="CN147">
        <f t="shared" si="110"/>
        <v>216.5996896238</v>
      </c>
      <c r="CO147">
        <f t="shared" si="110"/>
        <v>3.8922572630200003</v>
      </c>
      <c r="CP147">
        <f t="shared" si="110"/>
        <v>212.59015131283999</v>
      </c>
      <c r="CQ147">
        <f t="shared" si="110"/>
        <v>6.2398164758804006E-5</v>
      </c>
      <c r="CR147">
        <f t="shared" si="111"/>
        <v>4.1771621194584614E-2</v>
      </c>
      <c r="CS147">
        <f t="shared" si="111"/>
        <v>3.5413321399270768E-10</v>
      </c>
      <c r="CT147">
        <f t="shared" si="111"/>
        <v>2.86339960436923E-3</v>
      </c>
      <c r="CU147">
        <f t="shared" si="111"/>
        <v>1.5651305491467694E-4</v>
      </c>
      <c r="CV147">
        <f t="shared" si="111"/>
        <v>1.2186522944356921E-9</v>
      </c>
      <c r="CW147">
        <f t="shared" si="111"/>
        <v>6.7053543178633836E-10</v>
      </c>
      <c r="CX147">
        <f t="shared" si="111"/>
        <v>3.3089748260929228E-11</v>
      </c>
      <c r="CY147">
        <f t="shared" si="111"/>
        <v>1.5944299358507688E-4</v>
      </c>
      <c r="CZ147">
        <f t="shared" si="111"/>
        <v>4.7866135055846147E-6</v>
      </c>
      <c r="DA147">
        <f t="shared" si="111"/>
        <v>1.886227193910769E-4</v>
      </c>
      <c r="DB147">
        <f t="shared" si="111"/>
        <v>5.2162462082230756E-4</v>
      </c>
      <c r="DC147">
        <f t="shared" si="111"/>
        <v>1.8058637056130462</v>
      </c>
      <c r="DD147">
        <f t="shared" si="111"/>
        <v>0.3332302917289231</v>
      </c>
      <c r="DE147">
        <f t="shared" si="111"/>
        <v>5.9880880969538468E-3</v>
      </c>
      <c r="DF147">
        <f t="shared" si="111"/>
        <v>0.32706177125052305</v>
      </c>
      <c r="DG147">
        <f t="shared" si="111"/>
        <v>9.599717655200617E-8</v>
      </c>
      <c r="DH147" s="5">
        <f>IFERROR(((((L147+AB147)*(1/$H147))+AR147)/$F$2)/($B$2*('CAR.CAP_per person'!B$2)/(_xlfn.XLOOKUP($E$2,EU_countries_GDP!$A$2:$A$29,EU_countries_GDP!$E$2:$E$29))),"")</f>
        <v>1.1523649643428582</v>
      </c>
      <c r="DI147" s="5">
        <f>IFERROR(((((M147+AC147)*(1/$H147))+AS147)/$F$2)/($B$2*('CAR.CAP_per person'!C$2)/(_xlfn.XLOOKUP($E$2,EU_countries_GDP!$A$2:$A$29,EU_countries_GDP!$E$2:$E$29))),"")</f>
        <v>1.2348405398657979E-4</v>
      </c>
      <c r="DJ147" s="5">
        <f>IFERROR(((((N147+AD147)*(1/$H147))+AT147)/$F$2)/($B$2*('CAR.CAP_per person'!D$2)/(_xlfn.XLOOKUP($E$2,EU_countries_GDP!$A$2:$A$29,EU_countries_GDP!$E$2:$E$29))),"")</f>
        <v>1.0245805918211882E-3</v>
      </c>
      <c r="DK147" s="5">
        <f>IFERROR(((((O147+AE147)*(1/$H147))+AU147)/$F$2)/($B$2*('CAR.CAP_per person'!E$2)/(_xlfn.XLOOKUP($E$2,EU_countries_GDP!$A$2:$A$29,EU_countries_GDP!$E$2:$E$29))),"")</f>
        <v>7.2473822635727464E-2</v>
      </c>
      <c r="DL147" s="5">
        <f>IFERROR(((((P147+AF147)*(1/$H147))+AV147)/$F$2)/($B$2*('CAR.CAP_per person'!F$2)/(_xlfn.XLOOKUP($E$2,EU_countries_GDP!$A$2:$A$29,EU_countries_GDP!$E$2:$E$29))),"")</f>
        <v>0.43076181016498599</v>
      </c>
      <c r="DM147" s="5">
        <f>IFERROR(((((Q147+AG147)*(1/$H147))+AW147)/$F$2)/($B$2*('CAR.CAP_per person'!G$2)/(_xlfn.XLOOKUP($E$2,EU_countries_GDP!$A$2:$A$29,EU_countries_GDP!$E$2:$E$29))),"")</f>
        <v>0.1314380240584623</v>
      </c>
      <c r="DN147" s="5">
        <f>IFERROR(((((R147+AH147)*(1/$H147))+AX147)/$F$2)/($B$2*('CAR.CAP_per person'!H$2)/(_xlfn.XLOOKUP($E$2,EU_countries_GDP!$A$2:$A$29,EU_countries_GDP!$E$2:$E$29))),"")</f>
        <v>1.4807049491167921E-3</v>
      </c>
      <c r="DO147" s="5">
        <f>IFERROR(((((S147+AI147)*(1/$H147))+AY147)/$F$2)/($B$2*('CAR.CAP_per person'!I$2)/(_xlfn.XLOOKUP($E$2,EU_countries_GDP!$A$2:$A$29,EU_countries_GDP!$E$2:$E$29))),"")</f>
        <v>2.8582995956399525E-2</v>
      </c>
      <c r="DP147" s="5">
        <f>IFERROR(((((T147+AJ147)*(1/$H147))+AZ147)/$F$2)/($B$2*('CAR.CAP_per person'!J$2)/(_xlfn.XLOOKUP($E$2,EU_countries_GDP!$A$2:$A$29,EU_countries_GDP!$E$2:$E$29))),"")</f>
        <v>0.1549601257745607</v>
      </c>
      <c r="DQ147" s="5">
        <f>IFERROR(((((U147+AK147)*(1/$H147))+BA147)/$F$2)/($B$2*('CAR.CAP_per person'!K$2)/(_xlfn.XLOOKUP($E$2,EU_countries_GDP!$A$2:$A$29,EU_countries_GDP!$E$2:$E$29))),"")</f>
        <v>0.17724938546345831</v>
      </c>
      <c r="DR147" s="5">
        <f>IFERROR(((((V147+AL147)*(1/$H147))+BB147)/$F$2)/($B$2*('CAR.CAP_per person'!L$2)/(_xlfn.XLOOKUP($E$2,EU_countries_GDP!$A$2:$A$29,EU_countries_GDP!$E$2:$E$29))),"")</f>
        <v>1.5019784961012797E-2</v>
      </c>
      <c r="DS147" s="5">
        <f>IFERROR(((((W147+AM147)*(1/$H147))+BC147)/$F$2)/($B$2*('CAR.CAP_per person'!M$2)/(_xlfn.XLOOKUP($E$2,EU_countries_GDP!$A$2:$A$29,EU_countries_GDP!$E$2:$E$29))),"")</f>
        <v>2.5531865154944913</v>
      </c>
      <c r="DT147" s="5">
        <f>IFERROR(((((X147+AN147)*(1/$H147))+BD147)/$F$2)/($B$2*('CAR.CAP_per person'!N$2)/(_xlfn.XLOOKUP($E$2,EU_countries_GDP!$A$2:$A$29,EU_countries_GDP!$E$2:$E$29))),"")</f>
        <v>4.9167336606997409</v>
      </c>
      <c r="DU147" s="5">
        <f>IFERROR(((((Y147+AO147)*(1/$H147))+BE147)/$F$2)/($B$2*('CAR.CAP_per person'!O$2)/(_xlfn.XLOOKUP($E$2,EU_countries_GDP!$A$2:$A$29,EU_countries_GDP!$E$2:$E$29))),"")</f>
        <v>6.1744095198828491E-3</v>
      </c>
      <c r="DV147" s="5">
        <f>IFERROR(((((Z147+AP147)*(1/$H147))+BF147)/$F$2)/($B$2*('CAR.CAP_per person'!P$2)/(_xlfn.XLOOKUP($E$2,EU_countries_GDP!$A$2:$A$29,EU_countries_GDP!$E$2:$E$29))),"")</f>
        <v>0.27460140029210534</v>
      </c>
      <c r="DW147" s="5">
        <f>IFERROR(((((AA147+AQ147)*(1/$H147))+BG147)/$F$2)/($B$2*('CAR.CAP_per person'!Q$2)/(_xlfn.XLOOKUP($E$2,EU_countries_GDP!$A$2:$A$29,EU_countries_GDP!$E$2:$E$29))),"")</f>
        <v>8.20887843537184E-2</v>
      </c>
    </row>
    <row r="148" spans="1:127">
      <c r="A148" t="s">
        <v>201</v>
      </c>
      <c r="B148" t="str">
        <f>_xlfn.XLOOKUP(D148,Table5[Ingredient],Table5[Category],"",FALSE)</f>
        <v>Vegetables</v>
      </c>
      <c r="C148" s="33" t="s">
        <v>229</v>
      </c>
      <c r="D148" s="33" t="s">
        <v>190</v>
      </c>
      <c r="E148" s="33">
        <v>1.9775</v>
      </c>
      <c r="F148" s="33" t="s">
        <v>182</v>
      </c>
      <c r="G148" s="33" t="s">
        <v>180</v>
      </c>
      <c r="H148" s="91">
        <f>Dataset_AT!S27</f>
        <v>0.52733333333333332</v>
      </c>
      <c r="I148" s="33"/>
      <c r="J148" s="37">
        <f>IFERROR(INDEX('AveragePrices&amp;Codes'!G:AG, MATCH($D148, 'AveragePrices&amp;Codes'!$A:$A, 0), MATCH(Tool_Austria!$E$2, 'AveragePrices&amp;Codes'!$G$1:$AG$1, 0)),"")</f>
        <v>0.63338293633975185</v>
      </c>
      <c r="K148" s="37">
        <f>IFERROR(E148/(_xlfn.XLOOKUP(A148,Dataset_AT!$V$2:$V$9,Dataset_AT!$W$2:$W$9)),"")</f>
        <v>2.9080882352941179E-2</v>
      </c>
      <c r="L148">
        <f>IFERROR(IF($F148="Raw",_xlfn.XLOOKUP(_xlfn.XLOOKUP(Tool_Austria!$D148,'AveragePrices&amp;Codes'!$A:$A,'AveragePrices&amp;Codes'!$B:$B),AGRIBALYSE_Raw!$B:$B,AGRIBALYSE_Raw!O:O)*$E148,_xlfn.XLOOKUP(_xlfn.XLOOKUP(Tool_Austria!$D148,'AveragePrices&amp;Codes'!$A:$A,'AveragePrices&amp;Codes'!$B:$B),AGRIBALYSE_Cooked!$C:$C,AGRIBALYSE_Cooked!P:P)*$E148),"")</f>
        <v>0.87060145005555556</v>
      </c>
      <c r="M148">
        <f>IFERROR(IF($F148="Raw",_xlfn.XLOOKUP(_xlfn.XLOOKUP(Tool_Austria!$D148,'AveragePrices&amp;Codes'!$A:$A,'AveragePrices&amp;Codes'!$B:$B),AGRIBALYSE_Raw!$B:$B,AGRIBALYSE_Raw!P:P)*$E148,_xlfn.XLOOKUP(_xlfn.XLOOKUP(Tool_Austria!$D148,'AveragePrices&amp;Codes'!$A:$A,'AveragePrices&amp;Codes'!$B:$B),AGRIBALYSE_Cooked!$C:$C,AGRIBALYSE_Cooked!Q:Q)*$E148),"")</f>
        <v>4.2653481908333333E-8</v>
      </c>
      <c r="N148">
        <f>IFERROR(IF($F148="Raw",_xlfn.XLOOKUP(_xlfn.XLOOKUP(Tool_Austria!$D148,'AveragePrices&amp;Codes'!$A:$A,'AveragePrices&amp;Codes'!$B:$B),AGRIBALYSE_Raw!$B:$B,AGRIBALYSE_Raw!Q:Q)*$E148,_xlfn.XLOOKUP(_xlfn.XLOOKUP(Tool_Austria!$D148,'AveragePrices&amp;Codes'!$A:$A,'AveragePrices&amp;Codes'!$B:$B),AGRIBALYSE_Cooked!$C:$C,AGRIBALYSE_Cooked!R:R)*$E148),"")</f>
        <v>0.13647494989722223</v>
      </c>
      <c r="O148">
        <f>IFERROR(IF($F148="Raw",_xlfn.XLOOKUP(_xlfn.XLOOKUP(Tool_Austria!$D148,'AveragePrices&amp;Codes'!$A:$A,'AveragePrices&amp;Codes'!$B:$B),AGRIBALYSE_Raw!$B:$B,AGRIBALYSE_Raw!R:R)*$E148,_xlfn.XLOOKUP(_xlfn.XLOOKUP(Tool_Austria!$D148,'AveragePrices&amp;Codes'!$A:$A,'AveragePrices&amp;Codes'!$B:$B),AGRIBALYSE_Cooked!$C:$C,AGRIBALYSE_Cooked!S:S)*$E148),"")</f>
        <v>3.22353066E-3</v>
      </c>
      <c r="P148">
        <f>IFERROR(IF($F148="Raw",_xlfn.XLOOKUP(_xlfn.XLOOKUP(Tool_Austria!$D148,'AveragePrices&amp;Codes'!$A:$A,'AveragePrices&amp;Codes'!$B:$B),AGRIBALYSE_Raw!$B:$B,AGRIBALYSE_Raw!S:S)*$E148,_xlfn.XLOOKUP(_xlfn.XLOOKUP(Tool_Austria!$D148,'AveragePrices&amp;Codes'!$A:$A,'AveragePrices&amp;Codes'!$B:$B),AGRIBALYSE_Cooked!$C:$C,AGRIBALYSE_Cooked!T:T)*$E148),"")</f>
        <v>5.5709319224999782E-8</v>
      </c>
      <c r="Q148">
        <f>IFERROR(IF($F148="Raw",_xlfn.XLOOKUP(_xlfn.XLOOKUP(Tool_Austria!$D148,'AveragePrices&amp;Codes'!$A:$A,'AveragePrices&amp;Codes'!$B:$B),AGRIBALYSE_Raw!$B:$B,AGRIBALYSE_Raw!T:T)*$E148,_xlfn.XLOOKUP(_xlfn.XLOOKUP(Tool_Austria!$D148,'AveragePrices&amp;Codes'!$A:$A,'AveragePrices&amp;Codes'!$B:$B),AGRIBALYSE_Cooked!$C:$C,AGRIBALYSE_Cooked!U:U)*$E148),"")</f>
        <v>2.1932872828611113E-8</v>
      </c>
      <c r="R148">
        <f>IFERROR(IF($F148="Raw",_xlfn.XLOOKUP(_xlfn.XLOOKUP(Tool_Austria!$D148,'AveragePrices&amp;Codes'!$A:$A,'AveragePrices&amp;Codes'!$B:$B),AGRIBALYSE_Raw!$B:$B,AGRIBALYSE_Raw!U:U)*$E148,_xlfn.XLOOKUP(_xlfn.XLOOKUP(Tool_Austria!$D148,'AveragePrices&amp;Codes'!$A:$A,'AveragePrices&amp;Codes'!$B:$B),AGRIBALYSE_Cooked!$C:$C,AGRIBALYSE_Cooked!V:V)*$E148),"")</f>
        <v>5.6917024616666667E-10</v>
      </c>
      <c r="S148">
        <f>IFERROR(IF($F148="Raw",_xlfn.XLOOKUP(_xlfn.XLOOKUP(Tool_Austria!$D148,'AveragePrices&amp;Codes'!$A:$A,'AveragePrices&amp;Codes'!$B:$B),AGRIBALYSE_Raw!$B:$B,AGRIBALYSE_Raw!V:V)*$E148,_xlfn.XLOOKUP(_xlfn.XLOOKUP(Tool_Austria!$D148,'AveragePrices&amp;Codes'!$A:$A,'AveragePrices&amp;Codes'!$B:$B),AGRIBALYSE_Cooked!$C:$C,AGRIBALYSE_Cooked!W:W)*$E148),"")</f>
        <v>4.4911775922222225E-3</v>
      </c>
      <c r="T148">
        <f>IFERROR(IF($F148="Raw",_xlfn.XLOOKUP(_xlfn.XLOOKUP(Tool_Austria!$D148,'AveragePrices&amp;Codes'!$A:$A,'AveragePrices&amp;Codes'!$B:$B),AGRIBALYSE_Raw!$B:$B,AGRIBALYSE_Raw!W:W)*$E148,_xlfn.XLOOKUP(_xlfn.XLOOKUP(Tool_Austria!$D148,'AveragePrices&amp;Codes'!$A:$A,'AveragePrices&amp;Codes'!$B:$B),AGRIBALYSE_Cooked!$C:$C,AGRIBALYSE_Cooked!X:X)*$E148),"")</f>
        <v>1.2600601655833336E-4</v>
      </c>
      <c r="U148">
        <f>IFERROR(IF($F148="Raw",_xlfn.XLOOKUP(_xlfn.XLOOKUP(Tool_Austria!$D148,'AveragePrices&amp;Codes'!$A:$A,'AveragePrices&amp;Codes'!$B:$B),AGRIBALYSE_Raw!$B:$B,AGRIBALYSE_Raw!X:X)*$E148,_xlfn.XLOOKUP(_xlfn.XLOOKUP(Tool_Austria!$D148,'AveragePrices&amp;Codes'!$A:$A,'AveragePrices&amp;Codes'!$B:$B),AGRIBALYSE_Cooked!$C:$C,AGRIBALYSE_Cooked!Y:Y)*$E148),"")</f>
        <v>3.0260069738888887E-3</v>
      </c>
      <c r="V148">
        <f>IFERROR(IF($F148="Raw",_xlfn.XLOOKUP(_xlfn.XLOOKUP(Tool_Austria!$D148,'AveragePrices&amp;Codes'!$A:$A,'AveragePrices&amp;Codes'!$B:$B),AGRIBALYSE_Raw!$B:$B,AGRIBALYSE_Raw!Y:Y)*$E148,_xlfn.XLOOKUP(_xlfn.XLOOKUP(Tool_Austria!$D148,'AveragePrices&amp;Codes'!$A:$A,'AveragePrices&amp;Codes'!$B:$B),AGRIBALYSE_Cooked!$C:$C,AGRIBALYSE_Cooked!Z:Z)*$E148),"")</f>
        <v>1.3700593940833334E-2</v>
      </c>
      <c r="W148">
        <f>IFERROR(IF($F148="Raw",_xlfn.XLOOKUP(_xlfn.XLOOKUP(Tool_Austria!$D148,'AveragePrices&amp;Codes'!$A:$A,'AveragePrices&amp;Codes'!$B:$B),AGRIBALYSE_Raw!$B:$B,AGRIBALYSE_Raw!Z:Z)*$E148,_xlfn.XLOOKUP(_xlfn.XLOOKUP(Tool_Austria!$D148,'AveragePrices&amp;Codes'!$A:$A,'AveragePrices&amp;Codes'!$B:$B),AGRIBALYSE_Cooked!$C:$C,AGRIBALYSE_Cooked!AA:AA)*$E148),"")</f>
        <v>40.090353852499995</v>
      </c>
      <c r="X148">
        <f>IFERROR(IF($F148="Raw",_xlfn.XLOOKUP(_xlfn.XLOOKUP(Tool_Austria!$D148,'AveragePrices&amp;Codes'!$A:$A,'AveragePrices&amp;Codes'!$B:$B),AGRIBALYSE_Raw!$B:$B,AGRIBALYSE_Raw!AA:AA)*$E148,_xlfn.XLOOKUP(_xlfn.XLOOKUP(Tool_Austria!$D148,'AveragePrices&amp;Codes'!$A:$A,'AveragePrices&amp;Codes'!$B:$B),AGRIBALYSE_Cooked!$C:$C,AGRIBALYSE_Cooked!AB:AB)*$E148),"")</f>
        <v>20.958300185277778</v>
      </c>
      <c r="Y148">
        <f>IFERROR(IF($F148="Raw",_xlfn.XLOOKUP(_xlfn.XLOOKUP(Tool_Austria!$D148,'AveragePrices&amp;Codes'!$A:$A,'AveragePrices&amp;Codes'!$B:$B),AGRIBALYSE_Raw!$B:$B,AGRIBALYSE_Raw!AB:AB)*$E148,_xlfn.XLOOKUP(_xlfn.XLOOKUP(Tool_Austria!$D148,'AveragePrices&amp;Codes'!$A:$A,'AveragePrices&amp;Codes'!$B:$B),AGRIBALYSE_Cooked!$C:$C,AGRIBALYSE_Cooked!AC:AC)*$E148),"")</f>
        <v>0.79546882041666667</v>
      </c>
      <c r="Z148">
        <f>IFERROR(IF($F148="Raw",_xlfn.XLOOKUP(_xlfn.XLOOKUP(Tool_Austria!$D148,'AveragePrices&amp;Codes'!$A:$A,'AveragePrices&amp;Codes'!$B:$B),AGRIBALYSE_Raw!$B:$B,AGRIBALYSE_Raw!AC:AC)*$E148,_xlfn.XLOOKUP(_xlfn.XLOOKUP(Tool_Austria!$D148,'AveragePrices&amp;Codes'!$A:$A,'AveragePrices&amp;Codes'!$B:$B),AGRIBALYSE_Cooked!$C:$C,AGRIBALYSE_Cooked!AD:AD)*$E148),"")</f>
        <v>12.141474934166666</v>
      </c>
      <c r="AA148">
        <f>IFERROR(IF($F148="Raw",_xlfn.XLOOKUP(_xlfn.XLOOKUP(Tool_Austria!$D148,'AveragePrices&amp;Codes'!$A:$A,'AveragePrices&amp;Codes'!$B:$B),AGRIBALYSE_Raw!$B:$B,AGRIBALYSE_Raw!AD:AD)*$E148,_xlfn.XLOOKUP(_xlfn.XLOOKUP(Tool_Austria!$D148,'AveragePrices&amp;Codes'!$A:$A,'AveragePrices&amp;Codes'!$B:$B),AGRIBALYSE_Cooked!$C:$C,AGRIBALYSE_Cooked!AE:AE)*$E148),"")</f>
        <v>4.9593388522222225E-6</v>
      </c>
      <c r="AB148" cm="1">
        <f t="array" ref="AB148">IFERROR(_xlfn.XLOOKUP(Tool_Austria!$F148&amp;$E$2,'Cooking methods'!$A:$A&amp;'Cooking methods'!$B:$B,'Cooking methods'!C:C)*$E148,"")</f>
        <v>0.52212548161666672</v>
      </c>
      <c r="AC148" cm="1">
        <f t="array" ref="AC148">IFERROR(_xlfn.XLOOKUP(Tool_Austria!$F148&amp;$E$2,'Cooking methods'!$A:$A&amp;'Cooking methods'!$B:$B,'Cooking methods'!D:D)*$E148,"")</f>
        <v>9.7344051996916666E-9</v>
      </c>
      <c r="AD148" cm="1">
        <f t="array" ref="AD148">IFERROR(_xlfn.XLOOKUP(Tool_Austria!$F148&amp;$E$2,'Cooking methods'!$A:$A&amp;'Cooking methods'!$B:$B,'Cooking methods'!E:E)*$E148,"")</f>
        <v>0.35571335916666669</v>
      </c>
      <c r="AE148" cm="1">
        <f t="array" ref="AE148">IFERROR(_xlfn.XLOOKUP(Tool_Austria!$F148&amp;$E$2,'Cooking methods'!$A:$A&amp;'Cooking methods'!$B:$B,'Cooking methods'!F:F)*$E148,"")</f>
        <v>1.1733634477250001E-3</v>
      </c>
      <c r="AF148" cm="1">
        <f t="array" ref="AF148">IFERROR(_xlfn.XLOOKUP(Tool_Austria!$F148&amp;$E$2,'Cooking methods'!$A:$A&amp;'Cooking methods'!$B:$B,'Cooking methods'!G:G)*$E148,"")</f>
        <v>6.839274451333334E-9</v>
      </c>
      <c r="AG148" cm="1">
        <f t="array" ref="AG148">IFERROR(_xlfn.XLOOKUP(Tool_Austria!$F148&amp;$E$2,'Cooking methods'!$A:$A&amp;'Cooking methods'!$B:$B,'Cooking methods'!H:H)*$E148,"")</f>
        <v>4.1144867988000001E-9</v>
      </c>
      <c r="AH148" cm="1">
        <f t="array" ref="AH148">IFERROR(_xlfn.XLOOKUP(Tool_Austria!$F148&amp;$E$2,'Cooking methods'!$A:$A&amp;'Cooking methods'!$B:$B,'Cooking methods'!I:I)*$E148,"")</f>
        <v>9.8463391416833349E-10</v>
      </c>
      <c r="AI148" cm="1">
        <f t="array" ref="AI148">IFERROR(_xlfn.XLOOKUP(Tool_Austria!$F148&amp;$E$2,'Cooking methods'!$A:$A&amp;'Cooking methods'!$B:$B,'Cooking methods'!J:J)*$E148,"")</f>
        <v>2.3355577842916666E-3</v>
      </c>
      <c r="AJ148" cm="1">
        <f t="array" ref="AJ148">IFERROR(_xlfn.XLOOKUP(Tool_Austria!$F148&amp;$E$2,'Cooking methods'!$A:$A&amp;'Cooking methods'!$B:$B,'Cooking methods'!K:K)*$E148,"")</f>
        <v>5.0046279637083345E-4</v>
      </c>
      <c r="AK148" cm="1">
        <f t="array" ref="AK148">IFERROR(_xlfn.XLOOKUP(Tool_Austria!$F148&amp;$E$2,'Cooking methods'!$A:$A&amp;'Cooking methods'!$B:$B,'Cooking methods'!L:L)*$E148,"")</f>
        <v>4.5124763658333335E-4</v>
      </c>
      <c r="AL148" cm="1">
        <f t="array" ref="AL148">IFERROR(_xlfn.XLOOKUP(Tool_Austria!$F148&amp;$E$2,'Cooking methods'!$A:$A&amp;'Cooking methods'!$B:$B,'Cooking methods'!M:M)*$E148,"")</f>
        <v>3.3146629235416667E-3</v>
      </c>
      <c r="AM148" cm="1">
        <f t="array" ref="AM148">IFERROR(_xlfn.XLOOKUP(Tool_Austria!$F148&amp;$E$2,'Cooking methods'!$A:$A&amp;'Cooking methods'!$B:$B,'Cooking methods'!N:N)*$E148,"")</f>
        <v>1.7032725868666667</v>
      </c>
      <c r="AN148" cm="1">
        <f t="array" ref="AN148">IFERROR(_xlfn.XLOOKUP(Tool_Austria!$F148&amp;$E$2,'Cooking methods'!$A:$A&amp;'Cooking methods'!$B:$B,'Cooking methods'!O:O)*$E148,"")</f>
        <v>1.3662111790833333</v>
      </c>
      <c r="AO148" cm="1">
        <f t="array" ref="AO148">IFERROR(_xlfn.XLOOKUP(Tool_Austria!$F148&amp;$E$2,'Cooking methods'!$A:$A&amp;'Cooking methods'!$B:$B,'Cooking methods'!P:P)*$E148,"")</f>
        <v>0.26716403361666669</v>
      </c>
      <c r="AP148" cm="1">
        <f t="array" ref="AP148">IFERROR(_xlfn.XLOOKUP(Tool_Austria!$F148&amp;$E$2,'Cooking methods'!$A:$A&amp;'Cooking methods'!$B:$B,'Cooking methods'!Q:Q)*$E148,"")</f>
        <v>12.473119231183333</v>
      </c>
      <c r="AQ148" cm="1">
        <f t="array" ref="AQ148">IFERROR(_xlfn.XLOOKUP(Tool_Austria!$F148&amp;$E$2,'Cooking methods'!$A:$A&amp;'Cooking methods'!$B:$B,'Cooking methods'!R:R)*$E148,"")</f>
        <v>8.8200522366833354E-7</v>
      </c>
      <c r="AR148" cm="1">
        <f t="array" ref="AR148">IFERROR(_xlfn.XLOOKUP(Tool_Austria!$G148&amp;$E$2,'Waste management'!$A:$A&amp;'Waste management'!$B:$B,'Waste management'!C:C)*$E148,"")</f>
        <v>0.11072022499999999</v>
      </c>
      <c r="AS148" cm="1">
        <f t="array" ref="AS148">IFERROR(_xlfn.XLOOKUP(Tool_Austria!$G148&amp;$E$2,'Waste management'!$A:$A&amp;'Waste management'!$B:$B,'Waste management'!D:D)*$E148,"")</f>
        <v>7.5540697750000001E-10</v>
      </c>
      <c r="AT148" cm="1">
        <f t="array" ref="AT148">IFERROR(_xlfn.XLOOKUP(Tool_Austria!$G148&amp;$E$2,'Waste management'!$A:$A&amp;'Waste management'!$B:$B,'Waste management'!E:E)*$E148,"")</f>
        <v>2.0368250000000004E-3</v>
      </c>
      <c r="AU148" cm="1">
        <f t="array" ref="AU148">IFERROR(_xlfn.XLOOKUP(Tool_Austria!$G148&amp;$E$2,'Waste management'!$A:$A&amp;'Waste management'!$B:$B,'Waste management'!F:F)*$E148,"")</f>
        <v>2.3730000000000002E-4</v>
      </c>
      <c r="AV148" cm="1">
        <f t="array" ref="AV148">IFERROR(_xlfn.XLOOKUP(Tool_Austria!$G148&amp;$E$2,'Waste management'!$A:$A&amp;'Waste management'!$B:$B,'Waste management'!G:G)*$E148,"")</f>
        <v>2.2898658999999999E-8</v>
      </c>
      <c r="AW148" cm="1">
        <f t="array" ref="AW148">IFERROR(_xlfn.XLOOKUP(Tool_Austria!$G148&amp;$E$2,'Waste management'!$A:$A&amp;'Waste management'!$B:$B,'Waste management'!H:H)*$E148,"")</f>
        <v>7.4640935249999997E-10</v>
      </c>
      <c r="AX148" cm="1">
        <f t="array" ref="AX148">IFERROR(_xlfn.XLOOKUP(Tool_Austria!$G148&amp;$E$2,'Waste management'!$A:$A&amp;'Waste management'!$B:$B,'Waste management'!I:I)*$E148,"")</f>
        <v>5.3067596750000005E-10</v>
      </c>
      <c r="AY148" cm="1">
        <f t="array" ref="AY148">IFERROR(_xlfn.XLOOKUP(Tool_Austria!$G148&amp;$E$2,'Waste management'!$A:$A&amp;'Waste management'!$B:$B,'Waste management'!J:J)*$E148,"")</f>
        <v>4.3702750000000007E-3</v>
      </c>
      <c r="AZ148" cm="1">
        <f t="array" ref="AZ148">IFERROR(_xlfn.XLOOKUP(Tool_Austria!$G148&amp;$E$2,'Waste management'!$A:$A&amp;'Waste management'!$B:$B,'Waste management'!K:K)*$E148,"")</f>
        <v>1.0637803050000001E-5</v>
      </c>
      <c r="BA148" cm="1">
        <f t="array" ref="BA148">IFERROR(_xlfn.XLOOKUP(Tool_Austria!$G148&amp;$E$2,'Waste management'!$A:$A&amp;'Waste management'!$B:$B,'Waste management'!L:L)*$E148,"")</f>
        <v>1.9142476850000001E-4</v>
      </c>
      <c r="BB148" cm="1">
        <f t="array" ref="BB148">IFERROR(_xlfn.XLOOKUP(Tool_Austria!$G148&amp;$E$2,'Waste management'!$A:$A&amp;'Waste management'!$B:$B,'Waste management'!M:M)*$E148,"")</f>
        <v>1.9260849999999999E-2</v>
      </c>
      <c r="BC148" cm="1">
        <f t="array" ref="BC148">IFERROR(_xlfn.XLOOKUP(Tool_Austria!$G148&amp;$E$2,'Waste management'!$A:$A&amp;'Waste management'!$B:$B,'Waste management'!N:N)*$E148,"")</f>
        <v>16.56183935</v>
      </c>
      <c r="BD148" cm="1">
        <f t="array" ref="BD148">IFERROR(_xlfn.XLOOKUP(Tool_Austria!$G148&amp;$E$2,'Waste management'!$A:$A&amp;'Waste management'!$B:$B,'Waste management'!O:O)*$E148,"")</f>
        <v>1.0560047749999999</v>
      </c>
      <c r="BE148" cm="1">
        <f t="array" ref="BE148">IFERROR(_xlfn.XLOOKUP(Tool_Austria!$G148&amp;$E$2,'Waste management'!$A:$A&amp;'Waste management'!$B:$B,'Waste management'!P:P)*$E148,"")</f>
        <v>2.2800575E-2</v>
      </c>
      <c r="BF148" cm="1">
        <f t="array" ref="BF148">IFERROR(_xlfn.XLOOKUP(Tool_Austria!$G148&amp;$E$2,'Waste management'!$A:$A&amp;'Waste management'!$B:$B,'Waste management'!Q:Q)*$E148,"")</f>
        <v>0.66362922499999999</v>
      </c>
      <c r="BG148" cm="1">
        <f t="array" ref="BG148">IFERROR(_xlfn.XLOOKUP(Tool_Austria!$G148&amp;$E$2,'Waste management'!$A:$A&amp;'Waste management'!$B:$B,'Waste management'!R:R)*$E148,"")</f>
        <v>2.1566615000000001E-7</v>
      </c>
      <c r="BH148">
        <f>IFERROR((L148+AR148+AB148)*_xlfn.XLOOKUP(Tool_Austria!BH$4,Monetization_Factors!$A:$A,Monetization_Factors!$D:$D),"")</f>
        <v>0.195599783590098</v>
      </c>
      <c r="BI148">
        <f>IFERROR((M148+AS148+AC148)*_xlfn.XLOOKUP(Tool_Austria!BI$4,Monetization_Factors!$A:$A,Monetization_Factors!$D:$D),"")</f>
        <v>2.1273811732768628E-6</v>
      </c>
      <c r="BJ148">
        <f>IFERROR((N148+AT148+AD148)*_xlfn.XLOOKUP(Tool_Austria!BJ$4,Monetization_Factors!$A:$A,Monetization_Factors!$D:$D),"")</f>
        <v>7.5427813945369777E-4</v>
      </c>
      <c r="BK148">
        <f>IFERROR((O148+AU148+AE148)*_xlfn.XLOOKUP(Tool_Austria!BK$4,Monetization_Factors!$A:$A,Monetization_Factors!$D:$D),"")</f>
        <v>7.0146572206062439E-3</v>
      </c>
      <c r="BL148">
        <f>IFERROR((P148+AV148+AF148)*_xlfn.XLOOKUP(Tool_Austria!BL$4,Monetization_Factors!$A:$A,Monetization_Factors!$D:$D),"")</f>
        <v>8.5299769510157747E-2</v>
      </c>
      <c r="BM148">
        <f>IFERROR((Q148+AW148+AG148)*_xlfn.XLOOKUP(Tool_Austria!BM$4,Monetization_Factors!$A:$A,Monetization_Factors!$D:$D),"")</f>
        <v>5.5640209827939116E-3</v>
      </c>
      <c r="BN148">
        <f>IFERROR((R148+AX148+AH148)*_xlfn.XLOOKUP(Tool_Austria!BN$4,Monetization_Factors!$A:$A,Monetization_Factors!$D:$D),"")</f>
        <v>2.3964045369989132E-3</v>
      </c>
      <c r="BO148">
        <f>IFERROR((S148+AY148+AI148)*_xlfn.XLOOKUP(Tool_Austria!BO$4,Monetization_Factors!$A:$A,Monetization_Factors!$D:$D),"")</f>
        <v>4.9024930606580384E-3</v>
      </c>
      <c r="BP148">
        <f>IFERROR((T148+AZ148+AJ148)*_xlfn.XLOOKUP(Tool_Austria!BP$4,Monetization_Factors!$A:$A,Monetization_Factors!$D:$D),"")</f>
        <v>1.5541523481923281E-3</v>
      </c>
      <c r="BQ148">
        <f>IFERROR((U148+BA148+AK148)*_xlfn.XLOOKUP(Tool_Austria!BQ$4,Monetization_Factors!$A:$A,Monetization_Factors!$D:$D),"")</f>
        <v>1.500736253113108E-2</v>
      </c>
      <c r="BR148" t="str">
        <f>IFERROR((V148+BB148+AL148)*_xlfn.XLOOKUP(Tool_Austria!BR$4,Monetization_Factors!$A:$A,Monetization_Factors!$D:$D),"")</f>
        <v/>
      </c>
      <c r="BS148">
        <f>IFERROR((W148+BC148+AM148)*_xlfn.XLOOKUP(Tool_Austria!BS$4,Monetization_Factors!$A:$A,Monetization_Factors!$D:$D),"")</f>
        <v>2.8397362399021162E-3</v>
      </c>
      <c r="BT148">
        <f>IFERROR((X148+BD148+AN148)*_xlfn.XLOOKUP(Tool_Austria!BT$4,Monetization_Factors!$A:$A,Monetization_Factors!$D:$D),"")</f>
        <v>5.2062013342795907E-3</v>
      </c>
      <c r="BU148">
        <f>IFERROR((Y148+BE148+AO148)*_xlfn.XLOOKUP(Tool_Austria!BU$4,Monetization_Factors!$A:$A,Monetization_Factors!$D:$D),"")</f>
        <v>6.8978503438493219E-3</v>
      </c>
      <c r="BV148">
        <f>IFERROR((Z148+BF148+AP148)*_xlfn.XLOOKUP(Tool_Austria!BV$4,Monetization_Factors!$A:$A,Monetization_Factors!$D:$D),"")</f>
        <v>4.1741431731328278E-2</v>
      </c>
      <c r="BW148">
        <f>IFERROR((AA148+BG148+AQ148)*_xlfn.XLOOKUP(Tool_Austria!BW$4,Monetization_Factors!$A:$A,Monetization_Factors!$D:$D),"")</f>
        <v>1.2653819657660139E-5</v>
      </c>
      <c r="BX148" s="38" cm="1">
        <f t="array" ref="BX148">IFERROR(_xlfn.IFS(I148&lt;&gt;0,I148*E148,I148="",J148*E148),"")</f>
        <v>1.2525147566118593</v>
      </c>
      <c r="BY148" s="38">
        <f t="shared" si="112"/>
        <v>0.37479292277028015</v>
      </c>
      <c r="BZ148" s="38">
        <f t="shared" si="113"/>
        <v>1.6273076793821395</v>
      </c>
      <c r="CA148" s="38">
        <f t="shared" si="114"/>
        <v>2.5035502759725224E-3</v>
      </c>
      <c r="CB148">
        <f t="shared" si="110"/>
        <v>1.5034471566722221</v>
      </c>
      <c r="CC148">
        <f t="shared" si="110"/>
        <v>5.3143294085525005E-8</v>
      </c>
      <c r="CD148">
        <f t="shared" si="110"/>
        <v>0.4942251340638889</v>
      </c>
      <c r="CE148">
        <f t="shared" si="110"/>
        <v>4.6341941077250003E-3</v>
      </c>
      <c r="CF148">
        <f t="shared" si="110"/>
        <v>8.5447252676333122E-8</v>
      </c>
      <c r="CG148">
        <f t="shared" si="110"/>
        <v>2.6793768979911116E-8</v>
      </c>
      <c r="CH148">
        <f t="shared" si="110"/>
        <v>2.0844801278350001E-9</v>
      </c>
      <c r="CI148">
        <f t="shared" si="110"/>
        <v>1.119701037651389E-2</v>
      </c>
      <c r="CJ148">
        <f t="shared" si="110"/>
        <v>6.3710661597916678E-4</v>
      </c>
      <c r="CK148">
        <f t="shared" si="110"/>
        <v>3.6686793789722223E-3</v>
      </c>
      <c r="CL148">
        <f t="shared" si="110"/>
        <v>3.6276106864375005E-2</v>
      </c>
      <c r="CM148">
        <f t="shared" si="110"/>
        <v>58.355465789366662</v>
      </c>
      <c r="CN148">
        <f t="shared" si="110"/>
        <v>23.380516139361113</v>
      </c>
      <c r="CO148">
        <f t="shared" si="110"/>
        <v>1.0854334290333334</v>
      </c>
      <c r="CP148">
        <f t="shared" si="110"/>
        <v>25.27822339035</v>
      </c>
      <c r="CQ148">
        <f t="shared" si="110"/>
        <v>6.057010225890556E-6</v>
      </c>
      <c r="CR148">
        <f t="shared" si="111"/>
        <v>2.3129956256495725E-3</v>
      </c>
      <c r="CS148">
        <f t="shared" si="111"/>
        <v>8.1758913977730777E-11</v>
      </c>
      <c r="CT148">
        <f t="shared" si="111"/>
        <v>7.6034636009829066E-4</v>
      </c>
      <c r="CU148">
        <f t="shared" si="111"/>
        <v>7.1295293965000006E-6</v>
      </c>
      <c r="CV148">
        <f t="shared" si="111"/>
        <v>1.3145731180974327E-10</v>
      </c>
      <c r="CW148">
        <f t="shared" si="111"/>
        <v>4.1221183046017103E-11</v>
      </c>
      <c r="CX148">
        <f t="shared" si="111"/>
        <v>3.2068925043615385E-12</v>
      </c>
      <c r="CY148">
        <f t="shared" si="111"/>
        <v>1.7226169810021368E-5</v>
      </c>
      <c r="CZ148">
        <f t="shared" si="111"/>
        <v>9.8016402458333348E-7</v>
      </c>
      <c r="DA148">
        <f t="shared" si="111"/>
        <v>5.6441221214957269E-6</v>
      </c>
      <c r="DB148">
        <f t="shared" si="111"/>
        <v>5.5809395175961548E-5</v>
      </c>
      <c r="DC148">
        <f t="shared" si="111"/>
        <v>8.9777639675948706E-2</v>
      </c>
      <c r="DD148">
        <f t="shared" si="111"/>
        <v>3.5970024829786326E-2</v>
      </c>
      <c r="DE148">
        <f t="shared" si="111"/>
        <v>1.6698975831282053E-3</v>
      </c>
      <c r="DF148">
        <f t="shared" si="111"/>
        <v>3.8889574446692304E-2</v>
      </c>
      <c r="DG148">
        <f t="shared" si="111"/>
        <v>9.3184772706008556E-9</v>
      </c>
      <c r="DH148" s="5">
        <f>IFERROR(((((L148+AB148)*(1/$H148))+AR148)/$F$2)/($B$2*('CAR.CAP_per person'!B$2)/(_xlfn.XLOOKUP($E$2,EU_countries_GDP!$A$2:$A$29,EU_countries_GDP!$E$2:$E$29))),"")</f>
        <v>6.1874312193418324E-2</v>
      </c>
      <c r="DI148" s="5">
        <f>IFERROR(((((M148+AC148)*(1/$H148))+AS148)/$F$2)/($B$2*('CAR.CAP_per person'!C$2)/(_xlfn.XLOOKUP($E$2,EU_countries_GDP!$A$2:$A$29,EU_countries_GDP!$E$2:$E$29))),"")</f>
        <v>2.8423095560198926E-5</v>
      </c>
      <c r="DJ148" s="5">
        <f>IFERROR(((((N148+AD148)*(1/$H148))+AT148)/$F$2)/($B$2*('CAR.CAP_per person'!D$2)/(_xlfn.XLOOKUP($E$2,EU_countries_GDP!$A$2:$A$29,EU_countries_GDP!$E$2:$E$29))),"")</f>
        <v>2.7187438937793351E-4</v>
      </c>
      <c r="DK148" s="5">
        <f>IFERROR(((((O148+AE148)*(1/$H148))+AU148)/$F$2)/($B$2*('CAR.CAP_per person'!E$2)/(_xlfn.XLOOKUP($E$2,EU_countries_GDP!$A$2:$A$29,EU_countries_GDP!$E$2:$E$29))),"")</f>
        <v>3.2299916961889049E-3</v>
      </c>
      <c r="DL148" s="5">
        <f>IFERROR(((((P148+AF148)*(1/$H148))+AV148)/$F$2)/($B$2*('CAR.CAP_per person'!F$2)/(_xlfn.XLOOKUP($E$2,EU_countries_GDP!$A$2:$A$29,EU_countries_GDP!$E$2:$E$29))),"")</f>
        <v>4.1956778718980077E-2</v>
      </c>
      <c r="DM148" s="5">
        <f>IFERROR(((((Q148+AG148)*(1/$H148))+AW148)/$F$2)/($B$2*('CAR.CAP_per person'!G$2)/(_xlfn.XLOOKUP($E$2,EU_countries_GDP!$A$2:$A$29,EU_countries_GDP!$E$2:$E$29))),"")</f>
        <v>7.9892825954384662E-3</v>
      </c>
      <c r="DN148" s="5">
        <f>IFERROR(((((R148+AH148)*(1/$H148))+AX148)/$F$2)/($B$2*('CAR.CAP_per person'!H$2)/(_xlfn.XLOOKUP($E$2,EU_countries_GDP!$A$2:$A$29,EU_countries_GDP!$E$2:$E$29))),"")</f>
        <v>1.2986926123832702E-4</v>
      </c>
      <c r="DO148" s="5">
        <f>IFERROR(((((S148+AI148)*(1/$H148))+AY148)/$F$2)/($B$2*('CAR.CAP_per person'!I$2)/(_xlfn.XLOOKUP($E$2,EU_countries_GDP!$A$2:$A$29,EU_countries_GDP!$E$2:$E$29))),"")</f>
        <v>2.6449115872342333E-3</v>
      </c>
      <c r="DP148" s="5">
        <f>IFERROR(((((T148+AJ148)*(1/$H148))+AZ148)/$F$2)/($B$2*('CAR.CAP_per person'!J$2)/(_xlfn.XLOOKUP($E$2,EU_countries_GDP!$A$2:$A$29,EU_countries_GDP!$E$2:$E$29))),"")</f>
        <v>3.1603630988444202E-2</v>
      </c>
      <c r="DQ148" s="5">
        <f>IFERROR(((((U148+AK148)*(1/$H148))+BA148)/$F$2)/($B$2*('CAR.CAP_per person'!K$2)/(_xlfn.XLOOKUP($E$2,EU_countries_GDP!$A$2:$A$29,EU_countries_GDP!$E$2:$E$29))),"")</f>
        <v>5.1821715798801606E-3</v>
      </c>
      <c r="DR148" s="5">
        <f>IFERROR(((((V148+AL148)*(1/$H148))+BB148)/$F$2)/($B$2*('CAR.CAP_per person'!L$2)/(_xlfn.XLOOKUP($E$2,EU_countries_GDP!$A$2:$A$29,EU_countries_GDP!$E$2:$E$29))),"")</f>
        <v>1.2866059880586994E-3</v>
      </c>
      <c r="DS148" s="5">
        <f>IFERROR(((((W148+AM148)*(1/$H148))+BC148)/$F$2)/($B$2*('CAR.CAP_per person'!M$2)/(_xlfn.XLOOKUP($E$2,EU_countries_GDP!$A$2:$A$29,EU_countries_GDP!$E$2:$E$29))),"")</f>
        <v>0.11169074997937928</v>
      </c>
      <c r="DT148" s="5">
        <f>IFERROR(((((X148+AN148)*(1/$H148))+BD148)/$F$2)/($B$2*('CAR.CAP_per person'!N$2)/(_xlfn.XLOOKUP($E$2,EU_countries_GDP!$A$2:$A$29,EU_countries_GDP!$E$2:$E$29))),"")</f>
        <v>0.52228747797990571</v>
      </c>
      <c r="DU148" s="5">
        <f>IFERROR(((((Y148+AO148)*(1/$H148))+BE148)/$F$2)/($B$2*('CAR.CAP_per person'!O$2)/(_xlfn.XLOOKUP($E$2,EU_countries_GDP!$A$2:$A$29,EU_countries_GDP!$E$2:$E$29))),"")</f>
        <v>1.7161653406713843E-3</v>
      </c>
      <c r="DV148" s="5">
        <f>IFERROR(((((Z148+AP148)*(1/$H148))+BF148)/$F$2)/($B$2*('CAR.CAP_per person'!P$2)/(_xlfn.XLOOKUP($E$2,EU_countries_GDP!$A$2:$A$29,EU_countries_GDP!$E$2:$E$29))),"")</f>
        <v>3.2361150991171123E-2</v>
      </c>
      <c r="DW148" s="5">
        <f>IFERROR(((((AA148+AQ148)*(1/$H148))+BG148)/$F$2)/($B$2*('CAR.CAP_per person'!Q$2)/(_xlfn.XLOOKUP($E$2,EU_countries_GDP!$A$2:$A$29,EU_countries_GDP!$E$2:$E$29))),"")</f>
        <v>7.8651165334715448E-3</v>
      </c>
    </row>
    <row r="149" spans="1:127">
      <c r="A149" t="s">
        <v>201</v>
      </c>
      <c r="B149" t="str">
        <f>_xlfn.XLOOKUP(D149,Table5[Ingredient],Table5[Category],"",FALSE)</f>
        <v>Vegetables</v>
      </c>
      <c r="C149" s="33" t="s">
        <v>229</v>
      </c>
      <c r="D149" s="33" t="s">
        <v>203</v>
      </c>
      <c r="E149" s="33">
        <v>0.79100000000000004</v>
      </c>
      <c r="F149" s="33" t="s">
        <v>182</v>
      </c>
      <c r="G149" s="33" t="s">
        <v>180</v>
      </c>
      <c r="H149" s="91">
        <f>Dataset_AT!S28</f>
        <v>0.52733333333333332</v>
      </c>
      <c r="I149" s="33"/>
      <c r="J149" s="37">
        <f>IFERROR(INDEX('AveragePrices&amp;Codes'!G:AG, MATCH($D149, 'AveragePrices&amp;Codes'!$A:$A, 0), MATCH(Tool_Austria!$E$2, 'AveragePrices&amp;Codes'!$G$1:$AG$1, 0)),"")</f>
        <v>0.63722458418584826</v>
      </c>
      <c r="K149" s="37">
        <f>IFERROR(E149/(_xlfn.XLOOKUP(A149,Dataset_AT!$V$2:$V$9,Dataset_AT!$W$2:$W$9)),"")</f>
        <v>1.163235294117647E-2</v>
      </c>
      <c r="L149">
        <f>IFERROR(IF($F149="Raw",_xlfn.XLOOKUP(_xlfn.XLOOKUP(Tool_Austria!$D149,'AveragePrices&amp;Codes'!$A:$A,'AveragePrices&amp;Codes'!$B:$B),AGRIBALYSE_Raw!$B:$B,AGRIBALYSE_Raw!O:O)*$E149,_xlfn.XLOOKUP(_xlfn.XLOOKUP(Tool_Austria!$D149,'AveragePrices&amp;Codes'!$A:$A,'AveragePrices&amp;Codes'!$B:$B),AGRIBALYSE_Cooked!$C:$C,AGRIBALYSE_Cooked!P:P)*$E149),"")</f>
        <v>0.37016358446666664</v>
      </c>
      <c r="M149">
        <f>IFERROR(IF($F149="Raw",_xlfn.XLOOKUP(_xlfn.XLOOKUP(Tool_Austria!$D149,'AveragePrices&amp;Codes'!$A:$A,'AveragePrices&amp;Codes'!$B:$B),AGRIBALYSE_Raw!$B:$B,AGRIBALYSE_Raw!P:P)*$E149,_xlfn.XLOOKUP(_xlfn.XLOOKUP(Tool_Austria!$D149,'AveragePrices&amp;Codes'!$A:$A,'AveragePrices&amp;Codes'!$B:$B),AGRIBALYSE_Cooked!$C:$C,AGRIBALYSE_Cooked!Q:Q)*$E149),"")</f>
        <v>1.7401522763333333E-8</v>
      </c>
      <c r="N149">
        <f>IFERROR(IF($F149="Raw",_xlfn.XLOOKUP(_xlfn.XLOOKUP(Tool_Austria!$D149,'AveragePrices&amp;Codes'!$A:$A,'AveragePrices&amp;Codes'!$B:$B),AGRIBALYSE_Raw!$B:$B,AGRIBALYSE_Raw!Q:Q)*$E149,_xlfn.XLOOKUP(_xlfn.XLOOKUP(Tool_Austria!$D149,'AveragePrices&amp;Codes'!$A:$A,'AveragePrices&amp;Codes'!$B:$B),AGRIBALYSE_Cooked!$C:$C,AGRIBALYSE_Cooked!R:R)*$E149),"")</f>
        <v>6.0122272630000001E-2</v>
      </c>
      <c r="O149">
        <f>IFERROR(IF($F149="Raw",_xlfn.XLOOKUP(_xlfn.XLOOKUP(Tool_Austria!$D149,'AveragePrices&amp;Codes'!$A:$A,'AveragePrices&amp;Codes'!$B:$B),AGRIBALYSE_Raw!$B:$B,AGRIBALYSE_Raw!R:R)*$E149,_xlfn.XLOOKUP(_xlfn.XLOOKUP(Tool_Austria!$D149,'AveragePrices&amp;Codes'!$A:$A,'AveragePrices&amp;Codes'!$B:$B),AGRIBALYSE_Cooked!$C:$C,AGRIBALYSE_Cooked!S:S)*$E149),"")</f>
        <v>1.4940401847777776E-3</v>
      </c>
      <c r="P149">
        <f>IFERROR(IF($F149="Raw",_xlfn.XLOOKUP(_xlfn.XLOOKUP(Tool_Austria!$D149,'AveragePrices&amp;Codes'!$A:$A,'AveragePrices&amp;Codes'!$B:$B),AGRIBALYSE_Raw!$B:$B,AGRIBALYSE_Raw!S:S)*$E149,_xlfn.XLOOKUP(_xlfn.XLOOKUP(Tool_Austria!$D149,'AveragePrices&amp;Codes'!$A:$A,'AveragePrices&amp;Codes'!$B:$B),AGRIBALYSE_Cooked!$C:$C,AGRIBALYSE_Cooked!T:T)*$E149),"")</f>
        <v>2.4633271024444444E-8</v>
      </c>
      <c r="Q149">
        <f>IFERROR(IF($F149="Raw",_xlfn.XLOOKUP(_xlfn.XLOOKUP(Tool_Austria!$D149,'AveragePrices&amp;Codes'!$A:$A,'AveragePrices&amp;Codes'!$B:$B),AGRIBALYSE_Raw!$B:$B,AGRIBALYSE_Raw!T:T)*$E149,_xlfn.XLOOKUP(_xlfn.XLOOKUP(Tool_Austria!$D149,'AveragePrices&amp;Codes'!$A:$A,'AveragePrices&amp;Codes'!$B:$B),AGRIBALYSE_Cooked!$C:$C,AGRIBALYSE_Cooked!U:U)*$E149),"")</f>
        <v>6.8856876946666671E-9</v>
      </c>
      <c r="R149">
        <f>IFERROR(IF($F149="Raw",_xlfn.XLOOKUP(_xlfn.XLOOKUP(Tool_Austria!$D149,'AveragePrices&amp;Codes'!$A:$A,'AveragePrices&amp;Codes'!$B:$B),AGRIBALYSE_Raw!$B:$B,AGRIBALYSE_Raw!U:U)*$E149,_xlfn.XLOOKUP(_xlfn.XLOOKUP(Tool_Austria!$D149,'AveragePrices&amp;Codes'!$A:$A,'AveragePrices&amp;Codes'!$B:$B),AGRIBALYSE_Cooked!$C:$C,AGRIBALYSE_Cooked!V:V)*$E149),"")</f>
        <v>2.6010969786666667E-10</v>
      </c>
      <c r="S149">
        <f>IFERROR(IF($F149="Raw",_xlfn.XLOOKUP(_xlfn.XLOOKUP(Tool_Austria!$D149,'AveragePrices&amp;Codes'!$A:$A,'AveragePrices&amp;Codes'!$B:$B),AGRIBALYSE_Raw!$B:$B,AGRIBALYSE_Raw!V:V)*$E149,_xlfn.XLOOKUP(_xlfn.XLOOKUP(Tool_Austria!$D149,'AveragePrices&amp;Codes'!$A:$A,'AveragePrices&amp;Codes'!$B:$B),AGRIBALYSE_Cooked!$C:$C,AGRIBALYSE_Cooked!W:W)*$E149),"")</f>
        <v>2.0968233167777779E-3</v>
      </c>
      <c r="T149">
        <f>IFERROR(IF($F149="Raw",_xlfn.XLOOKUP(_xlfn.XLOOKUP(Tool_Austria!$D149,'AveragePrices&amp;Codes'!$A:$A,'AveragePrices&amp;Codes'!$B:$B),AGRIBALYSE_Raw!$B:$B,AGRIBALYSE_Raw!W:W)*$E149,_xlfn.XLOOKUP(_xlfn.XLOOKUP(Tool_Austria!$D149,'AveragePrices&amp;Codes'!$A:$A,'AveragePrices&amp;Codes'!$B:$B),AGRIBALYSE_Cooked!$C:$C,AGRIBALYSE_Cooked!X:X)*$E149),"")</f>
        <v>5.733202628222222E-5</v>
      </c>
      <c r="U149">
        <f>IFERROR(IF($F149="Raw",_xlfn.XLOOKUP(_xlfn.XLOOKUP(Tool_Austria!$D149,'AveragePrices&amp;Codes'!$A:$A,'AveragePrices&amp;Codes'!$B:$B),AGRIBALYSE_Raw!$B:$B,AGRIBALYSE_Raw!X:X)*$E149,_xlfn.XLOOKUP(_xlfn.XLOOKUP(Tool_Austria!$D149,'AveragePrices&amp;Codes'!$A:$A,'AveragePrices&amp;Codes'!$B:$B),AGRIBALYSE_Cooked!$C:$C,AGRIBALYSE_Cooked!Y:Y)*$E149),"")</f>
        <v>2.0024310895555559E-3</v>
      </c>
      <c r="V149">
        <f>IFERROR(IF($F149="Raw",_xlfn.XLOOKUP(_xlfn.XLOOKUP(Tool_Austria!$D149,'AveragePrices&amp;Codes'!$A:$A,'AveragePrices&amp;Codes'!$B:$B),AGRIBALYSE_Raw!$B:$B,AGRIBALYSE_Raw!Y:Y)*$E149,_xlfn.XLOOKUP(_xlfn.XLOOKUP(Tool_Austria!$D149,'AveragePrices&amp;Codes'!$A:$A,'AveragePrices&amp;Codes'!$B:$B),AGRIBALYSE_Cooked!$C:$C,AGRIBALYSE_Cooked!Z:Z)*$E149),"")</f>
        <v>7.5848824768888889E-3</v>
      </c>
      <c r="W149">
        <f>IFERROR(IF($F149="Raw",_xlfn.XLOOKUP(_xlfn.XLOOKUP(Tool_Austria!$D149,'AveragePrices&amp;Codes'!$A:$A,'AveragePrices&amp;Codes'!$B:$B),AGRIBALYSE_Raw!$B:$B,AGRIBALYSE_Raw!Z:Z)*$E149,_xlfn.XLOOKUP(_xlfn.XLOOKUP(Tool_Austria!$D149,'AveragePrices&amp;Codes'!$A:$A,'AveragePrices&amp;Codes'!$B:$B),AGRIBALYSE_Cooked!$C:$C,AGRIBALYSE_Cooked!AA:AA)*$E149),"")</f>
        <v>4.8951274936666671</v>
      </c>
      <c r="X149">
        <f>IFERROR(IF($F149="Raw",_xlfn.XLOOKUP(_xlfn.XLOOKUP(Tool_Austria!$D149,'AveragePrices&amp;Codes'!$A:$A,'AveragePrices&amp;Codes'!$B:$B),AGRIBALYSE_Raw!$B:$B,AGRIBALYSE_Raw!AA:AA)*$E149,_xlfn.XLOOKUP(_xlfn.XLOOKUP(Tool_Austria!$D149,'AveragePrices&amp;Codes'!$A:$A,'AveragePrices&amp;Codes'!$B:$B),AGRIBALYSE_Cooked!$C:$C,AGRIBALYSE_Cooked!AB:AB)*$E149),"")</f>
        <v>15.460350756666667</v>
      </c>
      <c r="Y149">
        <f>IFERROR(IF($F149="Raw",_xlfn.XLOOKUP(_xlfn.XLOOKUP(Tool_Austria!$D149,'AveragePrices&amp;Codes'!$A:$A,'AveragePrices&amp;Codes'!$B:$B),AGRIBALYSE_Raw!$B:$B,AGRIBALYSE_Raw!AB:AB)*$E149,_xlfn.XLOOKUP(_xlfn.XLOOKUP(Tool_Austria!$D149,'AveragePrices&amp;Codes'!$A:$A,'AveragePrices&amp;Codes'!$B:$B),AGRIBALYSE_Cooked!$C:$C,AGRIBALYSE_Cooked!AC:AC)*$E149),"")</f>
        <v>0.6468193236555555</v>
      </c>
      <c r="Z149">
        <f>IFERROR(IF($F149="Raw",_xlfn.XLOOKUP(_xlfn.XLOOKUP(Tool_Austria!$D149,'AveragePrices&amp;Codes'!$A:$A,'AveragePrices&amp;Codes'!$B:$B),AGRIBALYSE_Raw!$B:$B,AGRIBALYSE_Raw!AC:AC)*$E149,_xlfn.XLOOKUP(_xlfn.XLOOKUP(Tool_Austria!$D149,'AveragePrices&amp;Codes'!$A:$A,'AveragePrices&amp;Codes'!$B:$B),AGRIBALYSE_Cooked!$C:$C,AGRIBALYSE_Cooked!AD:AD)*$E149),"")</f>
        <v>5.0871467865555555</v>
      </c>
      <c r="AA149">
        <f>IFERROR(IF($F149="Raw",_xlfn.XLOOKUP(_xlfn.XLOOKUP(Tool_Austria!$D149,'AveragePrices&amp;Codes'!$A:$A,'AveragePrices&amp;Codes'!$B:$B),AGRIBALYSE_Raw!$B:$B,AGRIBALYSE_Raw!AD:AD)*$E149,_xlfn.XLOOKUP(_xlfn.XLOOKUP(Tool_Austria!$D149,'AveragePrices&amp;Codes'!$A:$A,'AveragePrices&amp;Codes'!$B:$B),AGRIBALYSE_Cooked!$C:$C,AGRIBALYSE_Cooked!AE:AE)*$E149),"")</f>
        <v>2.138635664666667E-6</v>
      </c>
      <c r="AB149" cm="1">
        <f t="array" ref="AB149">IFERROR(_xlfn.XLOOKUP(Tool_Austria!$F149&amp;$E$2,'Cooking methods'!$A:$A&amp;'Cooking methods'!$B:$B,'Cooking methods'!C:C)*$E149,"")</f>
        <v>0.20885019264666668</v>
      </c>
      <c r="AC149" cm="1">
        <f t="array" ref="AC149">IFERROR(_xlfn.XLOOKUP(Tool_Austria!$F149&amp;$E$2,'Cooking methods'!$A:$A&amp;'Cooking methods'!$B:$B,'Cooking methods'!D:D)*$E149,"")</f>
        <v>3.8937620798766671E-9</v>
      </c>
      <c r="AD149" cm="1">
        <f t="array" ref="AD149">IFERROR(_xlfn.XLOOKUP(Tool_Austria!$F149&amp;$E$2,'Cooking methods'!$A:$A&amp;'Cooking methods'!$B:$B,'Cooking methods'!E:E)*$E149,"")</f>
        <v>0.14228534366666667</v>
      </c>
      <c r="AE149" cm="1">
        <f t="array" ref="AE149">IFERROR(_xlfn.XLOOKUP(Tool_Austria!$F149&amp;$E$2,'Cooking methods'!$A:$A&amp;'Cooking methods'!$B:$B,'Cooking methods'!F:F)*$E149,"")</f>
        <v>4.6934537909000003E-4</v>
      </c>
      <c r="AF149" cm="1">
        <f t="array" ref="AF149">IFERROR(_xlfn.XLOOKUP(Tool_Austria!$F149&amp;$E$2,'Cooking methods'!$A:$A&amp;'Cooking methods'!$B:$B,'Cooking methods'!G:G)*$E149,"")</f>
        <v>2.7357097805333339E-9</v>
      </c>
      <c r="AG149" cm="1">
        <f t="array" ref="AG149">IFERROR(_xlfn.XLOOKUP(Tool_Austria!$F149&amp;$E$2,'Cooking methods'!$A:$A&amp;'Cooking methods'!$B:$B,'Cooking methods'!H:H)*$E149,"")</f>
        <v>1.6457947195200002E-9</v>
      </c>
      <c r="AH149" cm="1">
        <f t="array" ref="AH149">IFERROR(_xlfn.XLOOKUP(Tool_Austria!$F149&amp;$E$2,'Cooking methods'!$A:$A&amp;'Cooking methods'!$B:$B,'Cooking methods'!I:I)*$E149,"")</f>
        <v>3.9385356566733339E-10</v>
      </c>
      <c r="AI149" cm="1">
        <f t="array" ref="AI149">IFERROR(_xlfn.XLOOKUP(Tool_Austria!$F149&amp;$E$2,'Cooking methods'!$A:$A&amp;'Cooking methods'!$B:$B,'Cooking methods'!J:J)*$E149,"")</f>
        <v>9.342231137166667E-4</v>
      </c>
      <c r="AJ149" cm="1">
        <f t="array" ref="AJ149">IFERROR(_xlfn.XLOOKUP(Tool_Austria!$F149&amp;$E$2,'Cooking methods'!$A:$A&amp;'Cooking methods'!$B:$B,'Cooking methods'!K:K)*$E149,"")</f>
        <v>2.0018511854833336E-4</v>
      </c>
      <c r="AK149" cm="1">
        <f t="array" ref="AK149">IFERROR(_xlfn.XLOOKUP(Tool_Austria!$F149&amp;$E$2,'Cooking methods'!$A:$A&amp;'Cooking methods'!$B:$B,'Cooking methods'!L:L)*$E149,"")</f>
        <v>1.8049905463333335E-4</v>
      </c>
      <c r="AL149" cm="1">
        <f t="array" ref="AL149">IFERROR(_xlfn.XLOOKUP(Tool_Austria!$F149&amp;$E$2,'Cooking methods'!$A:$A&amp;'Cooking methods'!$B:$B,'Cooking methods'!M:M)*$E149,"")</f>
        <v>1.3258651694166667E-3</v>
      </c>
      <c r="AM149" cm="1">
        <f t="array" ref="AM149">IFERROR(_xlfn.XLOOKUP(Tool_Austria!$F149&amp;$E$2,'Cooking methods'!$A:$A&amp;'Cooking methods'!$B:$B,'Cooking methods'!N:N)*$E149,"")</f>
        <v>0.68130903474666671</v>
      </c>
      <c r="AN149" cm="1">
        <f t="array" ref="AN149">IFERROR(_xlfn.XLOOKUP(Tool_Austria!$F149&amp;$E$2,'Cooking methods'!$A:$A&amp;'Cooking methods'!$B:$B,'Cooking methods'!O:O)*$E149,"")</f>
        <v>0.54648447163333336</v>
      </c>
      <c r="AO149" cm="1">
        <f t="array" ref="AO149">IFERROR(_xlfn.XLOOKUP(Tool_Austria!$F149&amp;$E$2,'Cooking methods'!$A:$A&amp;'Cooking methods'!$B:$B,'Cooking methods'!P:P)*$E149,"")</f>
        <v>0.10686561344666669</v>
      </c>
      <c r="AP149" cm="1">
        <f t="array" ref="AP149">IFERROR(_xlfn.XLOOKUP(Tool_Austria!$F149&amp;$E$2,'Cooking methods'!$A:$A&amp;'Cooking methods'!$B:$B,'Cooking methods'!Q:Q)*$E149,"")</f>
        <v>4.9892476924733336</v>
      </c>
      <c r="AQ149" cm="1">
        <f t="array" ref="AQ149">IFERROR(_xlfn.XLOOKUP(Tool_Austria!$F149&amp;$E$2,'Cooking methods'!$A:$A&amp;'Cooking methods'!$B:$B,'Cooking methods'!R:R)*$E149,"")</f>
        <v>3.5280208946733343E-7</v>
      </c>
      <c r="AR149" cm="1">
        <f t="array" ref="AR149">IFERROR(_xlfn.XLOOKUP(Tool_Austria!$G149&amp;$E$2,'Waste management'!$A:$A&amp;'Waste management'!$B:$B,'Waste management'!C:C)*$E149,"")</f>
        <v>4.4288090000000002E-2</v>
      </c>
      <c r="AS149" cm="1">
        <f t="array" ref="AS149">IFERROR(_xlfn.XLOOKUP(Tool_Austria!$G149&amp;$E$2,'Waste management'!$A:$A&amp;'Waste management'!$B:$B,'Waste management'!D:D)*$E149,"")</f>
        <v>3.0216279099999998E-10</v>
      </c>
      <c r="AT149" cm="1">
        <f t="array" ref="AT149">IFERROR(_xlfn.XLOOKUP(Tool_Austria!$G149&amp;$E$2,'Waste management'!$A:$A&amp;'Waste management'!$B:$B,'Waste management'!E:E)*$E149,"")</f>
        <v>8.1473000000000016E-4</v>
      </c>
      <c r="AU149" cm="1">
        <f t="array" ref="AU149">IFERROR(_xlfn.XLOOKUP(Tool_Austria!$G149&amp;$E$2,'Waste management'!$A:$A&amp;'Waste management'!$B:$B,'Waste management'!F:F)*$E149,"")</f>
        <v>9.4920000000000006E-5</v>
      </c>
      <c r="AV149" cm="1">
        <f t="array" ref="AV149">IFERROR(_xlfn.XLOOKUP(Tool_Austria!$G149&amp;$E$2,'Waste management'!$A:$A&amp;'Waste management'!$B:$B,'Waste management'!G:G)*$E149,"")</f>
        <v>9.1594636E-9</v>
      </c>
      <c r="AW149" cm="1">
        <f t="array" ref="AW149">IFERROR(_xlfn.XLOOKUP(Tool_Austria!$G149&amp;$E$2,'Waste management'!$A:$A&amp;'Waste management'!$B:$B,'Waste management'!H:H)*$E149,"")</f>
        <v>2.9856374100000001E-10</v>
      </c>
      <c r="AX149" cm="1">
        <f t="array" ref="AX149">IFERROR(_xlfn.XLOOKUP(Tool_Austria!$G149&amp;$E$2,'Waste management'!$A:$A&amp;'Waste management'!$B:$B,'Waste management'!I:I)*$E149,"")</f>
        <v>2.1227038700000003E-10</v>
      </c>
      <c r="AY149" cm="1">
        <f t="array" ref="AY149">IFERROR(_xlfn.XLOOKUP(Tool_Austria!$G149&amp;$E$2,'Waste management'!$A:$A&amp;'Waste management'!$B:$B,'Waste management'!J:J)*$E149,"")</f>
        <v>1.7481100000000002E-3</v>
      </c>
      <c r="AZ149" cm="1">
        <f t="array" ref="AZ149">IFERROR(_xlfn.XLOOKUP(Tool_Austria!$G149&amp;$E$2,'Waste management'!$A:$A&amp;'Waste management'!$B:$B,'Waste management'!K:K)*$E149,"")</f>
        <v>4.2551212200000005E-6</v>
      </c>
      <c r="BA149" cm="1">
        <f t="array" ref="BA149">IFERROR(_xlfn.XLOOKUP(Tool_Austria!$G149&amp;$E$2,'Waste management'!$A:$A&amp;'Waste management'!$B:$B,'Waste management'!L:L)*$E149,"")</f>
        <v>7.6569907400000006E-5</v>
      </c>
      <c r="BB149" cm="1">
        <f t="array" ref="BB149">IFERROR(_xlfn.XLOOKUP(Tool_Austria!$G149&amp;$E$2,'Waste management'!$A:$A&amp;'Waste management'!$B:$B,'Waste management'!M:M)*$E149,"")</f>
        <v>7.7043400000000005E-3</v>
      </c>
      <c r="BC149" cm="1">
        <f t="array" ref="BC149">IFERROR(_xlfn.XLOOKUP(Tool_Austria!$G149&amp;$E$2,'Waste management'!$A:$A&amp;'Waste management'!$B:$B,'Waste management'!N:N)*$E149,"")</f>
        <v>6.6247357400000002</v>
      </c>
      <c r="BD149" cm="1">
        <f t="array" ref="BD149">IFERROR(_xlfn.XLOOKUP(Tool_Austria!$G149&amp;$E$2,'Waste management'!$A:$A&amp;'Waste management'!$B:$B,'Waste management'!O:O)*$E149,"")</f>
        <v>0.42240190999999999</v>
      </c>
      <c r="BE149" cm="1">
        <f t="array" ref="BE149">IFERROR(_xlfn.XLOOKUP(Tool_Austria!$G149&amp;$E$2,'Waste management'!$A:$A&amp;'Waste management'!$B:$B,'Waste management'!P:P)*$E149,"")</f>
        <v>9.12023E-3</v>
      </c>
      <c r="BF149" cm="1">
        <f t="array" ref="BF149">IFERROR(_xlfn.XLOOKUP(Tool_Austria!$G149&amp;$E$2,'Waste management'!$A:$A&amp;'Waste management'!$B:$B,'Waste management'!Q:Q)*$E149,"")</f>
        <v>0.26545169000000002</v>
      </c>
      <c r="BG149" cm="1">
        <f t="array" ref="BG149">IFERROR(_xlfn.XLOOKUP(Tool_Austria!$G149&amp;$E$2,'Waste management'!$A:$A&amp;'Waste management'!$B:$B,'Waste management'!R:R)*$E149,"")</f>
        <v>8.6266460000000001E-8</v>
      </c>
      <c r="BH149">
        <f>IFERROR((L149+AR149+AB149)*_xlfn.XLOOKUP(Tool_Austria!BH$4,Monetization_Factors!$A:$A,Monetization_Factors!$D:$D),"")</f>
        <v>8.1092115394683084E-2</v>
      </c>
      <c r="BI149">
        <f>IFERROR((M149+AS149+AC149)*_xlfn.XLOOKUP(Tool_Austria!BI$4,Monetization_Factors!$A:$A,Monetization_Factors!$D:$D),"")</f>
        <v>8.6456822593475442E-7</v>
      </c>
      <c r="BJ149">
        <f>IFERROR((N149+AT149+AD149)*_xlfn.XLOOKUP(Tool_Austria!BJ$4,Monetization_Factors!$A:$A,Monetization_Factors!$D:$D),"")</f>
        <v>3.1015454839301919E-4</v>
      </c>
      <c r="BK149">
        <f>IFERROR((O149+AU149+AE149)*_xlfn.XLOOKUP(Tool_Austria!BK$4,Monetization_Factors!$A:$A,Monetization_Factors!$D:$D),"")</f>
        <v>3.115602767206294E-3</v>
      </c>
      <c r="BL149">
        <f>IFERROR((P149+AV149+AF149)*_xlfn.XLOOKUP(Tool_Austria!BL$4,Monetization_Factors!$A:$A,Monetization_Factors!$D:$D),"")</f>
        <v>3.6465395793494455E-2</v>
      </c>
      <c r="BM149">
        <f>IFERROR((Q149+AW149+AG149)*_xlfn.XLOOKUP(Tool_Austria!BM$4,Monetization_Factors!$A:$A,Monetization_Factors!$D:$D),"")</f>
        <v>1.8336562550544284E-3</v>
      </c>
      <c r="BN149">
        <f>IFERROR((R149+AX149+AH149)*_xlfn.XLOOKUP(Tool_Austria!BN$4,Monetization_Factors!$A:$A,Monetization_Factors!$D:$D),"")</f>
        <v>9.9585801875542047E-4</v>
      </c>
      <c r="BO149">
        <f>IFERROR((S149+AY149+AI149)*_xlfn.XLOOKUP(Tool_Austria!BO$4,Monetization_Factors!$A:$A,Monetization_Factors!$D:$D),"")</f>
        <v>2.0925033065471673E-3</v>
      </c>
      <c r="BP149">
        <f>IFERROR((T149+AZ149+AJ149)*_xlfn.XLOOKUP(Tool_Austria!BP$4,Monetization_Factors!$A:$A,Monetization_Factors!$D:$D),"")</f>
        <v>6.3856499331565748E-4</v>
      </c>
      <c r="BQ149">
        <f>IFERROR((U149+BA149+AK149)*_xlfn.XLOOKUP(Tool_Austria!BQ$4,Monetization_Factors!$A:$A,Monetization_Factors!$D:$D),"")</f>
        <v>9.2428726826500312E-3</v>
      </c>
      <c r="BR149" t="str">
        <f>IFERROR((V149+BB149+AL149)*_xlfn.XLOOKUP(Tool_Austria!BR$4,Monetization_Factors!$A:$A,Monetization_Factors!$D:$D),"")</f>
        <v/>
      </c>
      <c r="BS149">
        <f>IFERROR((W149+BC149+AM149)*_xlfn.XLOOKUP(Tool_Austria!BS$4,Monetization_Factors!$A:$A,Monetization_Factors!$D:$D),"")</f>
        <v>5.9374234428980453E-4</v>
      </c>
      <c r="BT149">
        <f>IFERROR((X149+BD149+AN149)*_xlfn.XLOOKUP(Tool_Austria!BT$4,Monetization_Factors!$A:$A,Monetization_Factors!$D:$D),"")</f>
        <v>3.658341663664853E-3</v>
      </c>
      <c r="BU149">
        <f>IFERROR((Y149+BE149+AO149)*_xlfn.XLOOKUP(Tool_Austria!BU$4,Monetization_Factors!$A:$A,Monetization_Factors!$D:$D),"")</f>
        <v>4.8475712498297456E-3</v>
      </c>
      <c r="BV149">
        <f>IFERROR((Z149+BF149+AP149)*_xlfn.XLOOKUP(Tool_Austria!BV$4,Monetization_Factors!$A:$A,Monetization_Factors!$D:$D),"")</f>
        <v>1.7077286610467018E-2</v>
      </c>
      <c r="BW149">
        <f>IFERROR((AA149+BG149+AQ149)*_xlfn.XLOOKUP(Tool_Austria!BW$4,Monetization_Factors!$A:$A,Monetization_Factors!$D:$D),"")</f>
        <v>5.3851327701277618E-6</v>
      </c>
      <c r="BX149" s="38" cm="1">
        <f t="array" ref="BX149">IFERROR(_xlfn.IFS(I149&lt;&gt;0,I149*E149,I149="",J149*E149),"")</f>
        <v>0.50404464609100597</v>
      </c>
      <c r="BY149" s="38">
        <f t="shared" si="112"/>
        <v>0.16196991532934701</v>
      </c>
      <c r="BZ149" s="38">
        <f t="shared" si="113"/>
        <v>0.66601456142035298</v>
      </c>
      <c r="CA149" s="38">
        <f t="shared" si="114"/>
        <v>1.024637786800543E-3</v>
      </c>
      <c r="CB149">
        <f t="shared" si="110"/>
        <v>0.62330186711333335</v>
      </c>
      <c r="CC149">
        <f t="shared" si="110"/>
        <v>2.1597447634210002E-8</v>
      </c>
      <c r="CD149">
        <f t="shared" si="110"/>
        <v>0.20322234629666669</v>
      </c>
      <c r="CE149">
        <f t="shared" si="110"/>
        <v>2.0583055638677778E-3</v>
      </c>
      <c r="CF149">
        <f t="shared" si="110"/>
        <v>3.6528444404977778E-8</v>
      </c>
      <c r="CG149">
        <f t="shared" si="110"/>
        <v>8.8300461551866666E-9</v>
      </c>
      <c r="CH149">
        <f t="shared" si="110"/>
        <v>8.6623365053400003E-10</v>
      </c>
      <c r="CI149">
        <f t="shared" si="110"/>
        <v>4.7791564304944453E-3</v>
      </c>
      <c r="CJ149">
        <f t="shared" si="110"/>
        <v>2.6177226605055562E-4</v>
      </c>
      <c r="CK149">
        <f t="shared" si="110"/>
        <v>2.2595000515888892E-3</v>
      </c>
      <c r="CL149">
        <f t="shared" si="110"/>
        <v>1.6615087646305558E-2</v>
      </c>
      <c r="CM149">
        <f t="shared" si="110"/>
        <v>12.201172268413334</v>
      </c>
      <c r="CN149">
        <f t="shared" si="110"/>
        <v>16.429237138300003</v>
      </c>
      <c r="CO149">
        <f t="shared" si="110"/>
        <v>0.76280516710222213</v>
      </c>
      <c r="CP149">
        <f t="shared" si="110"/>
        <v>10.341846169028889</v>
      </c>
      <c r="CQ149">
        <f t="shared" si="110"/>
        <v>2.5777042141340003E-6</v>
      </c>
      <c r="CR149">
        <f t="shared" si="111"/>
        <v>9.589259494051282E-4</v>
      </c>
      <c r="CS149">
        <f t="shared" si="111"/>
        <v>3.3226842514169236E-11</v>
      </c>
      <c r="CT149">
        <f t="shared" si="111"/>
        <v>3.1264976353333337E-4</v>
      </c>
      <c r="CU149">
        <f t="shared" si="111"/>
        <v>3.1666239444119658E-6</v>
      </c>
      <c r="CV149">
        <f t="shared" si="111"/>
        <v>5.6197606776888889E-11</v>
      </c>
      <c r="CW149">
        <f t="shared" si="111"/>
        <v>1.3584686392594871E-11</v>
      </c>
      <c r="CX149">
        <f t="shared" si="111"/>
        <v>1.3326671546676923E-12</v>
      </c>
      <c r="CY149">
        <f t="shared" si="111"/>
        <v>7.3525483546068392E-6</v>
      </c>
      <c r="CZ149">
        <f t="shared" si="111"/>
        <v>4.0272656315470097E-7</v>
      </c>
      <c r="DA149">
        <f t="shared" si="111"/>
        <v>3.4761539255213682E-6</v>
      </c>
      <c r="DB149">
        <f t="shared" si="111"/>
        <v>2.5561673302008553E-5</v>
      </c>
      <c r="DC149">
        <f t="shared" si="111"/>
        <v>1.8771034259097437E-2</v>
      </c>
      <c r="DD149">
        <f t="shared" si="111"/>
        <v>2.5275749443538467E-2</v>
      </c>
      <c r="DE149">
        <f t="shared" si="111"/>
        <v>1.1735464109264957E-3</v>
      </c>
      <c r="DF149">
        <f t="shared" si="111"/>
        <v>1.5910532567736752E-2</v>
      </c>
      <c r="DG149">
        <f t="shared" si="111"/>
        <v>3.9656987909753848E-9</v>
      </c>
      <c r="DH149" s="5">
        <f>IFERROR(((((L149+AB149)*(1/$H149))+AR149)/$F$2)/($B$2*('CAR.CAP_per person'!B$2)/(_xlfn.XLOOKUP($E$2,EU_countries_GDP!$A$2:$A$29,EU_countries_GDP!$E$2:$E$29))),"")</f>
        <v>2.5684504215789793E-2</v>
      </c>
      <c r="DI149" s="5">
        <f>IFERROR(((((M149+AC149)*(1/$H149))+AS149)/$F$2)/($B$2*('CAR.CAP_per person'!C$2)/(_xlfn.XLOOKUP($E$2,EU_countries_GDP!$A$2:$A$29,EU_countries_GDP!$E$2:$E$29))),"")</f>
        <v>1.1552383448823999E-5</v>
      </c>
      <c r="DJ149" s="5">
        <f>IFERROR(((((N149+AD149)*(1/$H149))+AT149)/$F$2)/($B$2*('CAR.CAP_per person'!D$2)/(_xlfn.XLOOKUP($E$2,EU_countries_GDP!$A$2:$A$29,EU_countries_GDP!$E$2:$E$29))),"")</f>
        <v>1.1179902264792822E-4</v>
      </c>
      <c r="DK149" s="5">
        <f>IFERROR(((((O149+AE149)*(1/$H149))+AU149)/$F$2)/($B$2*('CAR.CAP_per person'!E$2)/(_xlfn.XLOOKUP($E$2,EU_countries_GDP!$A$2:$A$29,EU_countries_GDP!$E$2:$E$29))),"")</f>
        <v>1.4381581236546283E-3</v>
      </c>
      <c r="DL149" s="5">
        <f>IFERROR(((((P149+AF149)*(1/$H149))+AV149)/$F$2)/($B$2*('CAR.CAP_per person'!F$2)/(_xlfn.XLOOKUP($E$2,EU_countries_GDP!$A$2:$A$29,EU_countries_GDP!$E$2:$E$29))),"")</f>
        <v>1.8103727618428152E-2</v>
      </c>
      <c r="DM149" s="5">
        <f>IFERROR(((((Q149+AG149)*(1/$H149))+AW149)/$F$2)/($B$2*('CAR.CAP_per person'!G$2)/(_xlfn.XLOOKUP($E$2,EU_countries_GDP!$A$2:$A$29,EU_countries_GDP!$E$2:$E$29))),"")</f>
        <v>2.6254062379033266E-3</v>
      </c>
      <c r="DN149" s="5">
        <f>IFERROR(((((R149+AH149)*(1/$H149))+AX149)/$F$2)/($B$2*('CAR.CAP_per person'!H$2)/(_xlfn.XLOOKUP($E$2,EU_countries_GDP!$A$2:$A$29,EU_countries_GDP!$E$2:$E$29))),"")</f>
        <v>5.4245401864331884E-5</v>
      </c>
      <c r="DO149" s="5">
        <f>IFERROR(((((S149+AI149)*(1/$H149))+AY149)/$F$2)/($B$2*('CAR.CAP_per person'!I$2)/(_xlfn.XLOOKUP($E$2,EU_countries_GDP!$A$2:$A$29,EU_countries_GDP!$E$2:$E$29))),"")</f>
        <v>1.1449624195665855E-3</v>
      </c>
      <c r="DP149" s="5">
        <f>IFERROR(((((T149+AJ149)*(1/$H149))+AZ149)/$F$2)/($B$2*('CAR.CAP_per person'!J$2)/(_xlfn.XLOOKUP($E$2,EU_countries_GDP!$A$2:$A$29,EU_countries_GDP!$E$2:$E$29))),"")</f>
        <v>1.2987930165383015E-2</v>
      </c>
      <c r="DQ149" s="5">
        <f>IFERROR(((((U149+AK149)*(1/$H149))+BA149)/$F$2)/($B$2*('CAR.CAP_per person'!K$2)/(_xlfn.XLOOKUP($E$2,EU_countries_GDP!$A$2:$A$29,EU_countries_GDP!$E$2:$E$29))),"")</f>
        <v>3.2199334640173839E-3</v>
      </c>
      <c r="DR149" s="5">
        <f>IFERROR(((((V149+AL149)*(1/$H149))+BB149)/$F$2)/($B$2*('CAR.CAP_per person'!L$2)/(_xlfn.XLOOKUP($E$2,EU_countries_GDP!$A$2:$A$29,EU_countries_GDP!$E$2:$E$29))),"")</f>
        <v>6.1429771216863914E-4</v>
      </c>
      <c r="DS149" s="5">
        <f>IFERROR(((((W149+AM149)*(1/$H149))+BC149)/$F$2)/($B$2*('CAR.CAP_per person'!M$2)/(_xlfn.XLOOKUP($E$2,EU_countries_GDP!$A$2:$A$29,EU_countries_GDP!$E$2:$E$29))),"")</f>
        <v>2.0049023627882058E-2</v>
      </c>
      <c r="DT149" s="5">
        <f>IFERROR(((((X149+AN149)*(1/$H149))+BD149)/$F$2)/($B$2*('CAR.CAP_per person'!N$2)/(_xlfn.XLOOKUP($E$2,EU_countries_GDP!$A$2:$A$29,EU_countries_GDP!$E$2:$E$29))),"")</f>
        <v>0.37045441096724763</v>
      </c>
      <c r="DU149" s="5">
        <f>IFERROR(((((Y149+AO149)*(1/$H149))+BE149)/$F$2)/($B$2*('CAR.CAP_per person'!O$2)/(_xlfn.XLOOKUP($E$2,EU_countries_GDP!$A$2:$A$29,EU_countries_GDP!$E$2:$E$29))),"")</f>
        <v>1.2112725020019264E-3</v>
      </c>
      <c r="DV149" s="5">
        <f>IFERROR(((((Z149+AP149)*(1/$H149))+BF149)/$F$2)/($B$2*('CAR.CAP_per person'!P$2)/(_xlfn.XLOOKUP($E$2,EU_countries_GDP!$A$2:$A$29,EU_countries_GDP!$E$2:$E$29))),"")</f>
        <v>1.3243327567663138E-2</v>
      </c>
      <c r="DW149" s="5">
        <f>IFERROR(((((AA149+AQ149)*(1/$H149))+BG149)/$F$2)/($B$2*('CAR.CAP_per person'!Q$2)/(_xlfn.XLOOKUP($E$2,EU_countries_GDP!$A$2:$A$29,EU_countries_GDP!$E$2:$E$29))),"")</f>
        <v>3.3506297853993605E-3</v>
      </c>
    </row>
    <row r="150" spans="1:127">
      <c r="A150" t="s">
        <v>201</v>
      </c>
      <c r="B150" t="str">
        <f>_xlfn.XLOOKUP(D150,Table5[Ingredient],Table5[Category],"",FALSE)</f>
        <v>Starch/satiating food</v>
      </c>
      <c r="C150" s="33" t="s">
        <v>229</v>
      </c>
      <c r="D150" s="33" t="s">
        <v>195</v>
      </c>
      <c r="E150" s="33">
        <v>1.0332000000000001</v>
      </c>
      <c r="F150" s="33" t="s">
        <v>179</v>
      </c>
      <c r="G150" s="33" t="s">
        <v>180</v>
      </c>
      <c r="H150" s="91">
        <f>Dataset_AT!S29</f>
        <v>0.15196078431372548</v>
      </c>
      <c r="I150" s="33"/>
      <c r="J150" s="37">
        <f>IFERROR(INDEX('AveragePrices&amp;Codes'!G:AG, MATCH($D150, 'AveragePrices&amp;Codes'!$A:$A, 0), MATCH(Tool_Austria!$E$2, 'AveragePrices&amp;Codes'!$G$1:$AG$1, 0)),"")</f>
        <v>0</v>
      </c>
      <c r="K150" s="37">
        <f>IFERROR(E150/(_xlfn.XLOOKUP(A150,Dataset_AT!$V$2:$V$9,Dataset_AT!$W$2:$W$9)),"")</f>
        <v>1.5194117647058825E-2</v>
      </c>
      <c r="L150">
        <f>IFERROR(IF($F150="Raw",_xlfn.XLOOKUP(_xlfn.XLOOKUP(Tool_Austria!$D150,'AveragePrices&amp;Codes'!$A:$A,'AveragePrices&amp;Codes'!$B:$B),AGRIBALYSE_Raw!$B:$B,AGRIBALYSE_Raw!O:O)*$E150,_xlfn.XLOOKUP(_xlfn.XLOOKUP(Tool_Austria!$D150,'AveragePrices&amp;Codes'!$A:$A,'AveragePrices&amp;Codes'!$B:$B),AGRIBALYSE_Cooked!$C:$C,AGRIBALYSE_Cooked!P:P)*$E150),"")</f>
        <v>0.27258202003200005</v>
      </c>
      <c r="M150">
        <f>IFERROR(IF($F150="Raw",_xlfn.XLOOKUP(_xlfn.XLOOKUP(Tool_Austria!$D150,'AveragePrices&amp;Codes'!$A:$A,'AveragePrices&amp;Codes'!$B:$B),AGRIBALYSE_Raw!$B:$B,AGRIBALYSE_Raw!P:P)*$E150,_xlfn.XLOOKUP(_xlfn.XLOOKUP(Tool_Austria!$D150,'AveragePrices&amp;Codes'!$A:$A,'AveragePrices&amp;Codes'!$B:$B),AGRIBALYSE_Cooked!$C:$C,AGRIBALYSE_Cooked!Q:Q)*$E150),"")</f>
        <v>4.5661857276000009E-9</v>
      </c>
      <c r="N150">
        <f>IFERROR(IF($F150="Raw",_xlfn.XLOOKUP(_xlfn.XLOOKUP(Tool_Austria!$D150,'AveragePrices&amp;Codes'!$A:$A,'AveragePrices&amp;Codes'!$B:$B),AGRIBALYSE_Raw!$B:$B,AGRIBALYSE_Raw!Q:Q)*$E150,_xlfn.XLOOKUP(_xlfn.XLOOKUP(Tool_Austria!$D150,'AveragePrices&amp;Codes'!$A:$A,'AveragePrices&amp;Codes'!$B:$B),AGRIBALYSE_Cooked!$C:$C,AGRIBALYSE_Cooked!R:R)*$E150),"")</f>
        <v>6.1872744612000007E-2</v>
      </c>
      <c r="O150">
        <f>IFERROR(IF($F150="Raw",_xlfn.XLOOKUP(_xlfn.XLOOKUP(Tool_Austria!$D150,'AveragePrices&amp;Codes'!$A:$A,'AveragePrices&amp;Codes'!$B:$B),AGRIBALYSE_Raw!$B:$B,AGRIBALYSE_Raw!R:R)*$E150,_xlfn.XLOOKUP(_xlfn.XLOOKUP(Tool_Austria!$D150,'AveragePrices&amp;Codes'!$A:$A,'AveragePrices&amp;Codes'!$B:$B),AGRIBALYSE_Cooked!$C:$C,AGRIBALYSE_Cooked!S:S)*$E150),"")</f>
        <v>9.174045921600001E-4</v>
      </c>
      <c r="P150">
        <f>IFERROR(IF($F150="Raw",_xlfn.XLOOKUP(_xlfn.XLOOKUP(Tool_Austria!$D150,'AveragePrices&amp;Codes'!$A:$A,'AveragePrices&amp;Codes'!$B:$B),AGRIBALYSE_Raw!$B:$B,AGRIBALYSE_Raw!S:S)*$E150,_xlfn.XLOOKUP(_xlfn.XLOOKUP(Tool_Austria!$D150,'AveragePrices&amp;Codes'!$A:$A,'AveragePrices&amp;Codes'!$B:$B),AGRIBALYSE_Cooked!$C:$C,AGRIBALYSE_Cooked!T:T)*$E150),"")</f>
        <v>2.4712806694800002E-8</v>
      </c>
      <c r="Q150">
        <f>IFERROR(IF($F150="Raw",_xlfn.XLOOKUP(_xlfn.XLOOKUP(Tool_Austria!$D150,'AveragePrices&amp;Codes'!$A:$A,'AveragePrices&amp;Codes'!$B:$B),AGRIBALYSE_Raw!$B:$B,AGRIBALYSE_Raw!T:T)*$E150,_xlfn.XLOOKUP(_xlfn.XLOOKUP(Tool_Austria!$D150,'AveragePrices&amp;Codes'!$A:$A,'AveragePrices&amp;Codes'!$B:$B),AGRIBALYSE_Cooked!$C:$C,AGRIBALYSE_Cooked!U:U)*$E150),"")</f>
        <v>2.1291689319600003E-9</v>
      </c>
      <c r="R150">
        <f>IFERROR(IF($F150="Raw",_xlfn.XLOOKUP(_xlfn.XLOOKUP(Tool_Austria!$D150,'AveragePrices&amp;Codes'!$A:$A,'AveragePrices&amp;Codes'!$B:$B),AGRIBALYSE_Raw!$B:$B,AGRIBALYSE_Raw!U:U)*$E150,_xlfn.XLOOKUP(_xlfn.XLOOKUP(Tool_Austria!$D150,'AveragePrices&amp;Codes'!$A:$A,'AveragePrices&amp;Codes'!$B:$B),AGRIBALYSE_Cooked!$C:$C,AGRIBALYSE_Cooked!V:V)*$E150),"")</f>
        <v>3.5241408468000009E-10</v>
      </c>
      <c r="S150">
        <f>IFERROR(IF($F150="Raw",_xlfn.XLOOKUP(_xlfn.XLOOKUP(Tool_Austria!$D150,'AveragePrices&amp;Codes'!$A:$A,'AveragePrices&amp;Codes'!$B:$B),AGRIBALYSE_Raw!$B:$B,AGRIBALYSE_Raw!V:V)*$E150,_xlfn.XLOOKUP(_xlfn.XLOOKUP(Tool_Austria!$D150,'AveragePrices&amp;Codes'!$A:$A,'AveragePrices&amp;Codes'!$B:$B),AGRIBALYSE_Cooked!$C:$C,AGRIBALYSE_Cooked!W:W)*$E150),"")</f>
        <v>3.2562125593200006E-3</v>
      </c>
      <c r="T150">
        <f>IFERROR(IF($F150="Raw",_xlfn.XLOOKUP(_xlfn.XLOOKUP(Tool_Austria!$D150,'AveragePrices&amp;Codes'!$A:$A,'AveragePrices&amp;Codes'!$B:$B),AGRIBALYSE_Raw!$B:$B,AGRIBALYSE_Raw!W:W)*$E150,_xlfn.XLOOKUP(_xlfn.XLOOKUP(Tool_Austria!$D150,'AveragePrices&amp;Codes'!$A:$A,'AveragePrices&amp;Codes'!$B:$B),AGRIBALYSE_Cooked!$C:$C,AGRIBALYSE_Cooked!X:X)*$E150),"")</f>
        <v>5.5198479252000006E-5</v>
      </c>
      <c r="U150">
        <f>IFERROR(IF($F150="Raw",_xlfn.XLOOKUP(_xlfn.XLOOKUP(Tool_Austria!$D150,'AveragePrices&amp;Codes'!$A:$A,'AveragePrices&amp;Codes'!$B:$B),AGRIBALYSE_Raw!$B:$B,AGRIBALYSE_Raw!X:X)*$E150,_xlfn.XLOOKUP(_xlfn.XLOOKUP(Tool_Austria!$D150,'AveragePrices&amp;Codes'!$A:$A,'AveragePrices&amp;Codes'!$B:$B),AGRIBALYSE_Cooked!$C:$C,AGRIBALYSE_Cooked!Y:Y)*$E150),"")</f>
        <v>2.1888529698000005E-3</v>
      </c>
      <c r="V150">
        <f>IFERROR(IF($F150="Raw",_xlfn.XLOOKUP(_xlfn.XLOOKUP(Tool_Austria!$D150,'AveragePrices&amp;Codes'!$A:$A,'AveragePrices&amp;Codes'!$B:$B),AGRIBALYSE_Raw!$B:$B,AGRIBALYSE_Raw!Y:Y)*$E150,_xlfn.XLOOKUP(_xlfn.XLOOKUP(Tool_Austria!$D150,'AveragePrices&amp;Codes'!$A:$A,'AveragePrices&amp;Codes'!$B:$B),AGRIBALYSE_Cooked!$C:$C,AGRIBALYSE_Cooked!Z:Z)*$E150),"")</f>
        <v>1.3769069983200002E-2</v>
      </c>
      <c r="W150">
        <f>IFERROR(IF($F150="Raw",_xlfn.XLOOKUP(_xlfn.XLOOKUP(Tool_Austria!$D150,'AveragePrices&amp;Codes'!$A:$A,'AveragePrices&amp;Codes'!$B:$B),AGRIBALYSE_Raw!$B:$B,AGRIBALYSE_Raw!Z:Z)*$E150,_xlfn.XLOOKUP(_xlfn.XLOOKUP(Tool_Austria!$D150,'AveragePrices&amp;Codes'!$A:$A,'AveragePrices&amp;Codes'!$B:$B),AGRIBALYSE_Cooked!$C:$C,AGRIBALYSE_Cooked!AA:AA)*$E150),"")</f>
        <v>4.6230428958000003</v>
      </c>
      <c r="X150">
        <f>IFERROR(IF($F150="Raw",_xlfn.XLOOKUP(_xlfn.XLOOKUP(Tool_Austria!$D150,'AveragePrices&amp;Codes'!$A:$A,'AveragePrices&amp;Codes'!$B:$B),AGRIBALYSE_Raw!$B:$B,AGRIBALYSE_Raw!AA:AA)*$E150,_xlfn.XLOOKUP(_xlfn.XLOOKUP(Tool_Austria!$D150,'AveragePrices&amp;Codes'!$A:$A,'AveragePrices&amp;Codes'!$B:$B),AGRIBALYSE_Cooked!$C:$C,AGRIBALYSE_Cooked!AB:AB)*$E150),"")</f>
        <v>29.004176720400004</v>
      </c>
      <c r="Y150">
        <f>IFERROR(IF($F150="Raw",_xlfn.XLOOKUP(_xlfn.XLOOKUP(Tool_Austria!$D150,'AveragePrices&amp;Codes'!$A:$A,'AveragePrices&amp;Codes'!$B:$B),AGRIBALYSE_Raw!$B:$B,AGRIBALYSE_Raw!AB:AB)*$E150,_xlfn.XLOOKUP(_xlfn.XLOOKUP(Tool_Austria!$D150,'AveragePrices&amp;Codes'!$A:$A,'AveragePrices&amp;Codes'!$B:$B),AGRIBALYSE_Cooked!$C:$C,AGRIBALYSE_Cooked!AC:AC)*$E150),"")</f>
        <v>7.0764629124E-2</v>
      </c>
      <c r="Z150">
        <f>IFERROR(IF($F150="Raw",_xlfn.XLOOKUP(_xlfn.XLOOKUP(Tool_Austria!$D150,'AveragePrices&amp;Codes'!$A:$A,'AveragePrices&amp;Codes'!$B:$B),AGRIBALYSE_Raw!$B:$B,AGRIBALYSE_Raw!AC:AC)*$E150,_xlfn.XLOOKUP(_xlfn.XLOOKUP(Tool_Austria!$D150,'AveragePrices&amp;Codes'!$A:$A,'AveragePrices&amp;Codes'!$B:$B),AGRIBALYSE_Cooked!$C:$C,AGRIBALYSE_Cooked!AD:AD)*$E150),"")</f>
        <v>3.1090022577600003</v>
      </c>
      <c r="AA150">
        <f>IFERROR(IF($F150="Raw",_xlfn.XLOOKUP(_xlfn.XLOOKUP(Tool_Austria!$D150,'AveragePrices&amp;Codes'!$A:$A,'AveragePrices&amp;Codes'!$B:$B),AGRIBALYSE_Raw!$B:$B,AGRIBALYSE_Raw!AD:AD)*$E150,_xlfn.XLOOKUP(_xlfn.XLOOKUP(Tool_Austria!$D150,'AveragePrices&amp;Codes'!$A:$A,'AveragePrices&amp;Codes'!$B:$B),AGRIBALYSE_Cooked!$C:$C,AGRIBALYSE_Cooked!AE:AE)*$E150),"")</f>
        <v>1.2479146646400001E-6</v>
      </c>
      <c r="AB150" cm="1">
        <f t="array" ref="AB150">IFERROR(_xlfn.XLOOKUP(Tool_Austria!$F150&amp;$E$2,'Cooking methods'!$A:$A&amp;'Cooking methods'!$B:$B,'Cooking methods'!C:C)*$E150,"")</f>
        <v>0.20362113424800005</v>
      </c>
      <c r="AC150" cm="1">
        <f t="array" ref="AC150">IFERROR(_xlfn.XLOOKUP(Tool_Austria!$F150&amp;$E$2,'Cooking methods'!$A:$A&amp;'Cooking methods'!$B:$B,'Cooking methods'!D:D)*$E150,"")</f>
        <v>7.2926696865959999E-9</v>
      </c>
      <c r="AD150" cm="1">
        <f t="array" ref="AD150">IFERROR(_xlfn.XLOOKUP(Tool_Austria!$F150&amp;$E$2,'Cooking methods'!$A:$A&amp;'Cooking methods'!$B:$B,'Cooking methods'!E:E)*$E150,"")</f>
        <v>1.4475132E-2</v>
      </c>
      <c r="AE150" cm="1">
        <f t="array" ref="AE150">IFERROR(_xlfn.XLOOKUP(Tool_Austria!$F150&amp;$E$2,'Cooking methods'!$A:$A&amp;'Cooking methods'!$B:$B,'Cooking methods'!F:F)*$E150,"")</f>
        <v>3.6876663406800006E-4</v>
      </c>
      <c r="AF150" cm="1">
        <f t="array" ref="AF150">IFERROR(_xlfn.XLOOKUP(Tool_Austria!$F150&amp;$E$2,'Cooking methods'!$A:$A&amp;'Cooking methods'!$B:$B,'Cooking methods'!G:G)*$E150,"")</f>
        <v>1.4881526755200002E-9</v>
      </c>
      <c r="AG150" cm="1">
        <f t="array" ref="AG150">IFERROR(_xlfn.XLOOKUP(Tool_Austria!$F150&amp;$E$2,'Cooking methods'!$A:$A&amp;'Cooking methods'!$B:$B,'Cooking methods'!H:H)*$E150,"")</f>
        <v>8.4444919675200002E-10</v>
      </c>
      <c r="AH150" cm="1">
        <f t="array" ref="AH150">IFERROR(_xlfn.XLOOKUP(Tool_Austria!$F150&amp;$E$2,'Cooking methods'!$A:$A&amp;'Cooking methods'!$B:$B,'Cooking methods'!I:I)*$E150,"")</f>
        <v>4.5763136223840007E-10</v>
      </c>
      <c r="AI150" cm="1">
        <f t="array" ref="AI150">IFERROR(_xlfn.XLOOKUP(Tool_Austria!$F150&amp;$E$2,'Cooking methods'!$A:$A&amp;'Cooking methods'!$B:$B,'Cooking methods'!J:J)*$E150,"")</f>
        <v>2.5709379066000005E-4</v>
      </c>
      <c r="AJ150" cm="1">
        <f t="array" ref="AJ150">IFERROR(_xlfn.XLOOKUP(Tool_Austria!$F150&amp;$E$2,'Cooking methods'!$A:$A&amp;'Cooking methods'!$B:$B,'Cooking methods'!K:K)*$E150,"")</f>
        <v>5.5073036718000005E-5</v>
      </c>
      <c r="AK150" cm="1">
        <f t="array" ref="AK150">IFERROR(_xlfn.XLOOKUP(Tool_Austria!$F150&amp;$E$2,'Cooking methods'!$A:$A&amp;'Cooking methods'!$B:$B,'Cooking methods'!L:L)*$E150,"")</f>
        <v>1.0413033876000001E-4</v>
      </c>
      <c r="AL150" cm="1">
        <f t="array" ref="AL150">IFERROR(_xlfn.XLOOKUP(Tool_Austria!$F150&amp;$E$2,'Cooking methods'!$A:$A&amp;'Cooking methods'!$B:$B,'Cooking methods'!M:M)*$E150,"")</f>
        <v>7.0244710830000008E-4</v>
      </c>
      <c r="AM150" cm="1">
        <f t="array" ref="AM150">IFERROR(_xlfn.XLOOKUP(Tool_Austria!$F150&amp;$E$2,'Cooking methods'!$A:$A&amp;'Cooking methods'!$B:$B,'Cooking methods'!N:N)*$E150,"")</f>
        <v>0.51686598700800002</v>
      </c>
      <c r="AN150" cm="1">
        <f t="array" ref="AN150">IFERROR(_xlfn.XLOOKUP(Tool_Austria!$F150&amp;$E$2,'Cooking methods'!$A:$A&amp;'Cooking methods'!$B:$B,'Cooking methods'!O:O)*$E150,"")</f>
        <v>0.29816436888000003</v>
      </c>
      <c r="AO150" cm="1">
        <f t="array" ref="AO150">IFERROR(_xlfn.XLOOKUP(Tool_Austria!$F150&amp;$E$2,'Cooking methods'!$A:$A&amp;'Cooking methods'!$B:$B,'Cooking methods'!P:P)*$E150,"")</f>
        <v>5.3391167928000006E-2</v>
      </c>
      <c r="AP150" cm="1">
        <f t="array" ref="AP150">IFERROR(_xlfn.XLOOKUP(Tool_Austria!$F150&amp;$E$2,'Cooking methods'!$A:$A&amp;'Cooking methods'!$B:$B,'Cooking methods'!Q:Q)*$E150,"")</f>
        <v>3.2136322382640006</v>
      </c>
      <c r="AQ150" cm="1">
        <f t="array" ref="AQ150">IFERROR(_xlfn.XLOOKUP(Tool_Austria!$F150&amp;$E$2,'Cooking methods'!$A:$A&amp;'Cooking methods'!$B:$B,'Cooking methods'!R:R)*$E150,"")</f>
        <v>3.0926590863840005E-7</v>
      </c>
      <c r="AR150" cm="1">
        <f t="array" ref="AR150">IFERROR(_xlfn.XLOOKUP(Tool_Austria!$G150&amp;$E$2,'Waste management'!$A:$A&amp;'Waste management'!$B:$B,'Waste management'!C:C)*$E150,"")</f>
        <v>5.7848868000000005E-2</v>
      </c>
      <c r="AS150" cm="1">
        <f t="array" ref="AS150">IFERROR(_xlfn.XLOOKUP(Tool_Austria!$G150&amp;$E$2,'Waste management'!$A:$A&amp;'Waste management'!$B:$B,'Waste management'!D:D)*$E150,"")</f>
        <v>3.9468343320000001E-10</v>
      </c>
      <c r="AT150" cm="1">
        <f t="array" ref="AT150">IFERROR(_xlfn.XLOOKUP(Tool_Austria!$G150&amp;$E$2,'Waste management'!$A:$A&amp;'Waste management'!$B:$B,'Waste management'!E:E)*$E150,"")</f>
        <v>1.0641960000000003E-3</v>
      </c>
      <c r="AU150" cm="1">
        <f t="array" ref="AU150">IFERROR(_xlfn.XLOOKUP(Tool_Austria!$G150&amp;$E$2,'Waste management'!$A:$A&amp;'Waste management'!$B:$B,'Waste management'!F:F)*$E150,"")</f>
        <v>1.2398400000000002E-4</v>
      </c>
      <c r="AV150" cm="1">
        <f t="array" ref="AV150">IFERROR(_xlfn.XLOOKUP(Tool_Austria!$G150&amp;$E$2,'Waste management'!$A:$A&amp;'Waste management'!$B:$B,'Waste management'!G:G)*$E150,"")</f>
        <v>1.1964042720000002E-8</v>
      </c>
      <c r="AW150" cm="1">
        <f t="array" ref="AW150">IFERROR(_xlfn.XLOOKUP(Tool_Austria!$G150&amp;$E$2,'Waste management'!$A:$A&amp;'Waste management'!$B:$B,'Waste management'!H:H)*$E150,"")</f>
        <v>3.8998237320000005E-10</v>
      </c>
      <c r="AX150" cm="1">
        <f t="array" ref="AX150">IFERROR(_xlfn.XLOOKUP(Tool_Austria!$G150&amp;$E$2,'Waste management'!$A:$A&amp;'Waste management'!$B:$B,'Waste management'!I:I)*$E150,"")</f>
        <v>2.7726645240000005E-10</v>
      </c>
      <c r="AY150" cm="1">
        <f t="array" ref="AY150">IFERROR(_xlfn.XLOOKUP(Tool_Austria!$G150&amp;$E$2,'Waste management'!$A:$A&amp;'Waste management'!$B:$B,'Waste management'!J:J)*$E150,"")</f>
        <v>2.2833720000000005E-3</v>
      </c>
      <c r="AZ150" cm="1">
        <f t="array" ref="AZ150">IFERROR(_xlfn.XLOOKUP(Tool_Austria!$G150&amp;$E$2,'Waste management'!$A:$A&amp;'Waste management'!$B:$B,'Waste management'!K:K)*$E150,"")</f>
        <v>5.5580167440000006E-6</v>
      </c>
      <c r="BA150" cm="1">
        <f t="array" ref="BA150">IFERROR(_xlfn.XLOOKUP(Tool_Austria!$G150&amp;$E$2,'Waste management'!$A:$A&amp;'Waste management'!$B:$B,'Waste management'!L:L)*$E150,"")</f>
        <v>1.0001520648000001E-4</v>
      </c>
      <c r="BB150" cm="1">
        <f t="array" ref="BB150">IFERROR(_xlfn.XLOOKUP(Tool_Austria!$G150&amp;$E$2,'Waste management'!$A:$A&amp;'Waste management'!$B:$B,'Waste management'!M:M)*$E150,"")</f>
        <v>1.0063368000000001E-2</v>
      </c>
      <c r="BC150" cm="1">
        <f t="array" ref="BC150">IFERROR(_xlfn.XLOOKUP(Tool_Austria!$G150&amp;$E$2,'Waste management'!$A:$A&amp;'Waste management'!$B:$B,'Waste management'!N:N)*$E150,"")</f>
        <v>8.6531946480000013</v>
      </c>
      <c r="BD150" cm="1">
        <f t="array" ref="BD150">IFERROR(_xlfn.XLOOKUP(Tool_Austria!$G150&amp;$E$2,'Waste management'!$A:$A&amp;'Waste management'!$B:$B,'Waste management'!O:O)*$E150,"")</f>
        <v>0.55173913200000002</v>
      </c>
      <c r="BE150" cm="1">
        <f t="array" ref="BE150">IFERROR(_xlfn.XLOOKUP(Tool_Austria!$G150&amp;$E$2,'Waste management'!$A:$A&amp;'Waste management'!$B:$B,'Waste management'!P:P)*$E150,"")</f>
        <v>1.1912796000000002E-2</v>
      </c>
      <c r="BF150" cm="1">
        <f t="array" ref="BF150">IFERROR(_xlfn.XLOOKUP(Tool_Austria!$G150&amp;$E$2,'Waste management'!$A:$A&amp;'Waste management'!$B:$B,'Waste management'!Q:Q)*$E150,"")</f>
        <v>0.34673158800000003</v>
      </c>
      <c r="BG150" cm="1">
        <f t="array" ref="BG150">IFERROR(_xlfn.XLOOKUP(Tool_Austria!$G150&amp;$E$2,'Waste management'!$A:$A&amp;'Waste management'!$B:$B,'Waste management'!R:R)*$E150,"")</f>
        <v>1.1268079200000001E-7</v>
      </c>
      <c r="BH150">
        <f>IFERROR((L150+AR150+AB150)*_xlfn.XLOOKUP(Tool_Austria!BH$4,Monetization_Factors!$A:$A,Monetization_Factors!$D:$D),"")</f>
        <v>6.948063290434385E-2</v>
      </c>
      <c r="BI150">
        <f>IFERROR((M150+AS150+AC150)*_xlfn.XLOOKUP(Tool_Austria!BI$4,Monetization_Factors!$A:$A,Monetization_Factors!$D:$D),"")</f>
        <v>4.9052186731245968E-7</v>
      </c>
      <c r="BJ150">
        <f>IFERROR((N150+AT150+AD150)*_xlfn.XLOOKUP(Tool_Austria!BJ$4,Monetization_Factors!$A:$A,Monetization_Factors!$D:$D),"")</f>
        <v>1.18145011405846E-4</v>
      </c>
      <c r="BK150">
        <f>IFERROR((O150+AU150+AE150)*_xlfn.XLOOKUP(Tool_Austria!BK$4,Monetization_Factors!$A:$A,Monetization_Factors!$D:$D),"")</f>
        <v>2.1345147203365405E-3</v>
      </c>
      <c r="BL150">
        <f>IFERROR((P150+AV150+AF150)*_xlfn.XLOOKUP(Tool_Austria!BL$4,Monetization_Factors!$A:$A,Monetization_Factors!$D:$D),"")</f>
        <v>3.8099128757134074E-2</v>
      </c>
      <c r="BM150">
        <f>IFERROR((Q150+AW150+AG150)*_xlfn.XLOOKUP(Tool_Austria!BM$4,Monetization_Factors!$A:$A,Monetization_Factors!$D:$D),"")</f>
        <v>6.9848865922544749E-4</v>
      </c>
      <c r="BN150">
        <f>IFERROR((R150+AX150+AH150)*_xlfn.XLOOKUP(Tool_Austria!BN$4,Monetization_Factors!$A:$A,Monetization_Factors!$D:$D),"")</f>
        <v>1.2500187139542606E-3</v>
      </c>
      <c r="BO150">
        <f>IFERROR((S150+AY150+AI150)*_xlfn.XLOOKUP(Tool_Austria!BO$4,Monetization_Factors!$A:$A,Monetization_Factors!$D:$D),"")</f>
        <v>2.5380145619273279E-3</v>
      </c>
      <c r="BP150">
        <f>IFERROR((T150+AZ150+AJ150)*_xlfn.XLOOKUP(Tool_Austria!BP$4,Monetization_Factors!$A:$A,Monetization_Factors!$D:$D),"")</f>
        <v>2.825535565673198E-4</v>
      </c>
      <c r="BQ150">
        <f>IFERROR((U150+BA150+AK150)*_xlfn.XLOOKUP(Tool_Austria!BQ$4,Monetization_Factors!$A:$A,Monetization_Factors!$D:$D),"")</f>
        <v>9.78897105522601E-3</v>
      </c>
      <c r="BR150" t="str">
        <f>IFERROR((V150+BB150+AL150)*_xlfn.XLOOKUP(Tool_Austria!BR$4,Monetization_Factors!$A:$A,Monetization_Factors!$D:$D),"")</f>
        <v/>
      </c>
      <c r="BS150">
        <f>IFERROR((W150+BC150+AM150)*_xlfn.XLOOKUP(Tool_Austria!BS$4,Monetization_Factors!$A:$A,Monetization_Factors!$D:$D),"")</f>
        <v>6.7121006451283463E-4</v>
      </c>
      <c r="BT150">
        <f>IFERROR((X150+BD150+AN150)*_xlfn.XLOOKUP(Tool_Austria!BT$4,Monetization_Factors!$A:$A,Monetization_Factors!$D:$D),"")</f>
        <v>6.6476869610272446E-3</v>
      </c>
      <c r="BU150">
        <f>IFERROR((Y150+BE150+AO150)*_xlfn.XLOOKUP(Tool_Austria!BU$4,Monetization_Factors!$A:$A,Monetization_Factors!$D:$D),"")</f>
        <v>8.6470599326088013E-4</v>
      </c>
      <c r="BV150">
        <f>IFERROR((Z150+BF150+AP150)*_xlfn.XLOOKUP(Tool_Austria!BV$4,Monetization_Factors!$A:$A,Monetization_Factors!$D:$D),"")</f>
        <v>1.1012992677080282E-2</v>
      </c>
      <c r="BW150">
        <f>IFERROR((AA150+BG150+AQ150)*_xlfn.XLOOKUP(Tool_Austria!BW$4,Monetization_Factors!$A:$A,Monetization_Factors!$D:$D),"")</f>
        <v>3.4885403493635799E-6</v>
      </c>
      <c r="BX150" s="38" cm="1">
        <f t="array" ref="BX150">IFERROR(_xlfn.IFS(I150&lt;&gt;0,I150*E150,I150="",J150*E150),"")</f>
        <v>0</v>
      </c>
      <c r="BY150" s="38">
        <f t="shared" si="112"/>
        <v>0.14359104269821862</v>
      </c>
      <c r="BZ150" s="38">
        <f t="shared" si="113"/>
        <v>0.14359104269821862</v>
      </c>
      <c r="CA150" s="38">
        <f t="shared" si="114"/>
        <v>2.2090929645879789E-4</v>
      </c>
      <c r="CB150">
        <f t="shared" si="110"/>
        <v>0.53405202228000015</v>
      </c>
      <c r="CC150">
        <f t="shared" si="110"/>
        <v>1.2253538847396002E-8</v>
      </c>
      <c r="CD150">
        <f t="shared" si="110"/>
        <v>7.7412072612000005E-2</v>
      </c>
      <c r="CE150">
        <f t="shared" si="110"/>
        <v>1.4101552262280001E-3</v>
      </c>
      <c r="CF150">
        <f t="shared" si="110"/>
        <v>3.8165002090320002E-8</v>
      </c>
      <c r="CG150">
        <f t="shared" si="110"/>
        <v>3.3636005019120003E-9</v>
      </c>
      <c r="CH150">
        <f t="shared" si="110"/>
        <v>1.0873118993184001E-9</v>
      </c>
      <c r="CI150">
        <f t="shared" si="110"/>
        <v>5.7966783499800011E-3</v>
      </c>
      <c r="CJ150">
        <f t="shared" si="110"/>
        <v>1.1582953271400002E-4</v>
      </c>
      <c r="CK150">
        <f t="shared" si="110"/>
        <v>2.3929985150400006E-3</v>
      </c>
      <c r="CL150">
        <f t="shared" si="110"/>
        <v>2.4534885091500001E-2</v>
      </c>
      <c r="CM150">
        <f t="shared" si="110"/>
        <v>13.793103530808001</v>
      </c>
      <c r="CN150">
        <f t="shared" si="110"/>
        <v>29.854080221280004</v>
      </c>
      <c r="CO150">
        <f t="shared" si="110"/>
        <v>0.136068593052</v>
      </c>
      <c r="CP150">
        <f t="shared" si="110"/>
        <v>6.6693660840240012</v>
      </c>
      <c r="CQ150">
        <f t="shared" si="110"/>
        <v>1.6698613652784001E-6</v>
      </c>
      <c r="CR150">
        <f t="shared" si="111"/>
        <v>8.2161849581538482E-4</v>
      </c>
      <c r="CS150">
        <f t="shared" si="111"/>
        <v>1.885159822676308E-11</v>
      </c>
      <c r="CT150">
        <f t="shared" si="111"/>
        <v>1.1909549632615385E-4</v>
      </c>
      <c r="CU150">
        <f t="shared" si="111"/>
        <v>2.1694695788123077E-6</v>
      </c>
      <c r="CV150">
        <f t="shared" si="111"/>
        <v>5.8715387831261545E-11</v>
      </c>
      <c r="CW150">
        <f t="shared" si="111"/>
        <v>5.1747700029415388E-12</v>
      </c>
      <c r="CX150">
        <f t="shared" si="111"/>
        <v>1.6727875374129233E-12</v>
      </c>
      <c r="CY150">
        <f t="shared" si="111"/>
        <v>8.9179666922769246E-6</v>
      </c>
      <c r="CZ150">
        <f t="shared" si="111"/>
        <v>1.7819928109846158E-7</v>
      </c>
      <c r="DA150">
        <f t="shared" si="111"/>
        <v>3.6815361769846163E-6</v>
      </c>
      <c r="DB150">
        <f t="shared" si="111"/>
        <v>3.7745977063846157E-5</v>
      </c>
      <c r="DC150">
        <f t="shared" si="111"/>
        <v>2.1220159278166156E-2</v>
      </c>
      <c r="DD150">
        <f t="shared" si="111"/>
        <v>4.5929354186584621E-2</v>
      </c>
      <c r="DE150">
        <f t="shared" si="111"/>
        <v>2.0933629700307693E-4</v>
      </c>
      <c r="DF150">
        <f t="shared" si="111"/>
        <v>1.0260563206190771E-2</v>
      </c>
      <c r="DG150">
        <f t="shared" si="111"/>
        <v>2.5690174850436922E-9</v>
      </c>
      <c r="DH150" s="5">
        <f>IFERROR(((((L150+AB150)*(1/$H150))+AR150)/$F$2)/($B$2*('CAR.CAP_per person'!B$2)/(_xlfn.XLOOKUP($E$2,EU_countries_GDP!$A$2:$A$29,EU_countries_GDP!$E$2:$E$29))),"")</f>
        <v>7.1762741136670319E-2</v>
      </c>
      <c r="DI150" s="5">
        <f>IFERROR(((((M150+AC150)*(1/$H150))+AS150)/$F$2)/($B$2*('CAR.CAP_per person'!C$2)/(_xlfn.XLOOKUP($E$2,EU_countries_GDP!$A$2:$A$29,EU_countries_GDP!$E$2:$E$29))),"")</f>
        <v>2.2270914475492217E-5</v>
      </c>
      <c r="DJ150" s="5">
        <f>IFERROR(((((N150+AD150)*(1/$H150))+AT150)/$F$2)/($B$2*('CAR.CAP_per person'!D$2)/(_xlfn.XLOOKUP($E$2,EU_countries_GDP!$A$2:$A$29,EU_countries_GDP!$E$2:$E$29))),"")</f>
        <v>1.4633893149199382E-4</v>
      </c>
      <c r="DK150" s="5">
        <f>IFERROR(((((O150+AE150)*(1/$H150))+AU150)/$F$2)/($B$2*('CAR.CAP_per person'!E$2)/(_xlfn.XLOOKUP($E$2,EU_countries_GDP!$A$2:$A$29,EU_countries_GDP!$E$2:$E$29))),"")</f>
        <v>3.2347157092771019E-3</v>
      </c>
      <c r="DL150" s="5">
        <f>IFERROR(((((P150+AF150)*(1/$H150))+AV150)/$F$2)/($B$2*('CAR.CAP_per person'!F$2)/(_xlfn.XLOOKUP($E$2,EU_countries_GDP!$A$2:$A$29,EU_countries_GDP!$E$2:$E$29))),"")</f>
        <v>5.4667771842709864E-2</v>
      </c>
      <c r="DM150" s="5">
        <f>IFERROR(((((Q150+AG150)*(1/$H150))+AW150)/$F$2)/($B$2*('CAR.CAP_per person'!G$2)/(_xlfn.XLOOKUP($E$2,EU_countries_GDP!$A$2:$A$29,EU_countries_GDP!$E$2:$E$29))),"")</f>
        <v>3.1800899948604962E-3</v>
      </c>
      <c r="DN150" s="5">
        <f>IFERROR(((((R150+AH150)*(1/$H150))+AX150)/$F$2)/($B$2*('CAR.CAP_per person'!H$2)/(_xlfn.XLOOKUP($E$2,EU_countries_GDP!$A$2:$A$29,EU_countries_GDP!$E$2:$E$29))),"")</f>
        <v>2.0944747716794462E-4</v>
      </c>
      <c r="DO150" s="5">
        <f>IFERROR(((((S150+AI150)*(1/$H150))+AY150)/$F$2)/($B$2*('CAR.CAP_per person'!I$2)/(_xlfn.XLOOKUP($E$2,EU_countries_GDP!$A$2:$A$29,EU_countries_GDP!$E$2:$E$29))),"")</f>
        <v>3.8801705722840015E-3</v>
      </c>
      <c r="DP150" s="5">
        <f>IFERROR(((((T150+AJ150)*(1/$H150))+AZ150)/$F$2)/($B$2*('CAR.CAP_per person'!J$2)/(_xlfn.XLOOKUP($E$2,EU_countries_GDP!$A$2:$A$29,EU_countries_GDP!$E$2:$E$29))),"")</f>
        <v>1.927954275729088E-2</v>
      </c>
      <c r="DQ150" s="5">
        <f>IFERROR(((((U150+AK150)*(1/$H150))+BA150)/$F$2)/($B$2*('CAR.CAP_per person'!K$2)/(_xlfn.XLOOKUP($E$2,EU_countries_GDP!$A$2:$A$29,EU_countries_GDP!$E$2:$E$29))),"")</f>
        <v>1.1600346356493823E-2</v>
      </c>
      <c r="DR150" s="5">
        <f>IFERROR(((((V150+AL150)*(1/$H150))+BB150)/$F$2)/($B$2*('CAR.CAP_per person'!L$2)/(_xlfn.XLOOKUP($E$2,EU_countries_GDP!$A$2:$A$29,EU_countries_GDP!$E$2:$E$29))),"")</f>
        <v>2.6291526373049042E-3</v>
      </c>
      <c r="DS150" s="5">
        <f>IFERROR(((((W150+AM150)*(1/$H150))+BC150)/$F$2)/($B$2*('CAR.CAP_per person'!M$2)/(_xlfn.XLOOKUP($E$2,EU_countries_GDP!$A$2:$A$29,EU_countries_GDP!$E$2:$E$29))),"")</f>
        <v>4.9514438641645148E-2</v>
      </c>
      <c r="DT150" s="5">
        <f>IFERROR(((((X150+AN150)*(1/$H150))+BD150)/$F$2)/($B$2*('CAR.CAP_per person'!N$2)/(_xlfn.XLOOKUP($E$2,EU_countries_GDP!$A$2:$A$29,EU_countries_GDP!$E$2:$E$29))),"")</f>
        <v>2.3276856478143748</v>
      </c>
      <c r="DU150" s="5">
        <f>IFERROR(((((Y150+AO150)*(1/$H150))+BE150)/$F$2)/($B$2*('CAR.CAP_per person'!O$2)/(_xlfn.XLOOKUP($E$2,EU_countries_GDP!$A$2:$A$29,EU_countries_GDP!$E$2:$E$29))),"")</f>
        <v>6.9806652043967617E-4</v>
      </c>
      <c r="DV150" s="5">
        <f>IFERROR(((((Z150+AP150)*(1/$H150))+BF150)/$F$2)/($B$2*('CAR.CAP_per person'!P$2)/(_xlfn.XLOOKUP($E$2,EU_countries_GDP!$A$2:$A$29,EU_countries_GDP!$E$2:$E$29))),"")</f>
        <v>2.8678485898512567E-2</v>
      </c>
      <c r="DW150" s="5">
        <f>IFERROR(((((AA150+AQ150)*(1/$H150))+BG150)/$F$2)/($B$2*('CAR.CAP_per person'!Q$2)/(_xlfn.XLOOKUP($E$2,EU_countries_GDP!$A$2:$A$29,EU_countries_GDP!$E$2:$E$29))),"")</f>
        <v>7.2153987918684619E-3</v>
      </c>
    </row>
    <row r="151" spans="1:127">
      <c r="A151" t="s">
        <v>201</v>
      </c>
      <c r="B151" t="str">
        <f>_xlfn.XLOOKUP(D151,Table5[Ingredient],Table5[Category],"",FALSE)</f>
        <v>Dairy products</v>
      </c>
      <c r="C151" s="33" t="s">
        <v>229</v>
      </c>
      <c r="D151" s="33" t="s">
        <v>183</v>
      </c>
      <c r="E151" s="33">
        <v>0.34440000000000009</v>
      </c>
      <c r="F151" s="33" t="s">
        <v>179</v>
      </c>
      <c r="G151" s="33" t="s">
        <v>180</v>
      </c>
      <c r="H151" s="91">
        <f>Dataset_AT!S30</f>
        <v>0.15196078431372548</v>
      </c>
      <c r="I151" s="33"/>
      <c r="J151" s="37">
        <f>IFERROR(INDEX('AveragePrices&amp;Codes'!G:AG, MATCH($D151, 'AveragePrices&amp;Codes'!$A:$A, 0), MATCH(Tool_Austria!$E$2, 'AveragePrices&amp;Codes'!$G$1:$AG$1, 0)),"")</f>
        <v>0.51222692307692297</v>
      </c>
      <c r="K151" s="37">
        <f>IFERROR(E151/(_xlfn.XLOOKUP(A151,Dataset_AT!$V$2:$V$9,Dataset_AT!$W$2:$W$9)),"")</f>
        <v>5.0647058823529425E-3</v>
      </c>
      <c r="L151">
        <f>IFERROR(IF($F151="Raw",_xlfn.XLOOKUP(_xlfn.XLOOKUP(Tool_Austria!$D151,'AveragePrices&amp;Codes'!$A:$A,'AveragePrices&amp;Codes'!$B:$B),AGRIBALYSE_Raw!$B:$B,AGRIBALYSE_Raw!O:O)*$E151,_xlfn.XLOOKUP(_xlfn.XLOOKUP(Tool_Austria!$D151,'AveragePrices&amp;Codes'!$A:$A,'AveragePrices&amp;Codes'!$B:$B),AGRIBALYSE_Cooked!$C:$C,AGRIBALYSE_Cooked!P:P)*$E151),"")</f>
        <v>0.52780199065263178</v>
      </c>
      <c r="M151">
        <f>IFERROR(IF($F151="Raw",_xlfn.XLOOKUP(_xlfn.XLOOKUP(Tool_Austria!$D151,'AveragePrices&amp;Codes'!$A:$A,'AveragePrices&amp;Codes'!$B:$B),AGRIBALYSE_Raw!$B:$B,AGRIBALYSE_Raw!P:P)*$E151,_xlfn.XLOOKUP(_xlfn.XLOOKUP(Tool_Austria!$D151,'AveragePrices&amp;Codes'!$A:$A,'AveragePrices&amp;Codes'!$B:$B),AGRIBALYSE_Cooked!$C:$C,AGRIBALYSE_Cooked!Q:Q)*$E151),"")</f>
        <v>8.2664852892631611E-9</v>
      </c>
      <c r="N151">
        <f>IFERROR(IF($F151="Raw",_xlfn.XLOOKUP(_xlfn.XLOOKUP(Tool_Austria!$D151,'AveragePrices&amp;Codes'!$A:$A,'AveragePrices&amp;Codes'!$B:$B),AGRIBALYSE_Raw!$B:$B,AGRIBALYSE_Raw!Q:Q)*$E151,_xlfn.XLOOKUP(_xlfn.XLOOKUP(Tool_Austria!$D151,'AveragePrices&amp;Codes'!$A:$A,'AveragePrices&amp;Codes'!$B:$B),AGRIBALYSE_Cooked!$C:$C,AGRIBALYSE_Cooked!R:R)*$E151),"")</f>
        <v>4.9029915082105281E-2</v>
      </c>
      <c r="O151">
        <f>IFERROR(IF($F151="Raw",_xlfn.XLOOKUP(_xlfn.XLOOKUP(Tool_Austria!$D151,'AveragePrices&amp;Codes'!$A:$A,'AveragePrices&amp;Codes'!$B:$B),AGRIBALYSE_Raw!$B:$B,AGRIBALYSE_Raw!R:R)*$E151,_xlfn.XLOOKUP(_xlfn.XLOOKUP(Tool_Austria!$D151,'AveragePrices&amp;Codes'!$A:$A,'AveragePrices&amp;Codes'!$B:$B),AGRIBALYSE_Cooked!$C:$C,AGRIBALYSE_Cooked!S:S)*$E151),"")</f>
        <v>1.1018501583157899E-3</v>
      </c>
      <c r="P151">
        <f>IFERROR(IF($F151="Raw",_xlfn.XLOOKUP(_xlfn.XLOOKUP(Tool_Austria!$D151,'AveragePrices&amp;Codes'!$A:$A,'AveragePrices&amp;Codes'!$B:$B),AGRIBALYSE_Raw!$B:$B,AGRIBALYSE_Raw!S:S)*$E151,_xlfn.XLOOKUP(_xlfn.XLOOKUP(Tool_Austria!$D151,'AveragePrices&amp;Codes'!$A:$A,'AveragePrices&amp;Codes'!$B:$B),AGRIBALYSE_Cooked!$C:$C,AGRIBALYSE_Cooked!T:T)*$E151),"")</f>
        <v>4.3760167301052648E-8</v>
      </c>
      <c r="Q151">
        <f>IFERROR(IF($F151="Raw",_xlfn.XLOOKUP(_xlfn.XLOOKUP(Tool_Austria!$D151,'AveragePrices&amp;Codes'!$A:$A,'AveragePrices&amp;Codes'!$B:$B),AGRIBALYSE_Raw!$B:$B,AGRIBALYSE_Raw!T:T)*$E151,_xlfn.XLOOKUP(_xlfn.XLOOKUP(Tool_Austria!$D151,'AveragePrices&amp;Codes'!$A:$A,'AveragePrices&amp;Codes'!$B:$B),AGRIBALYSE_Cooked!$C:$C,AGRIBALYSE_Cooked!U:U)*$E151),"")</f>
        <v>6.1931381974736868E-9</v>
      </c>
      <c r="R151">
        <f>IFERROR(IF($F151="Raw",_xlfn.XLOOKUP(_xlfn.XLOOKUP(Tool_Austria!$D151,'AveragePrices&amp;Codes'!$A:$A,'AveragePrices&amp;Codes'!$B:$B),AGRIBALYSE_Raw!$B:$B,AGRIBALYSE_Raw!U:U)*$E151,_xlfn.XLOOKUP(_xlfn.XLOOKUP(Tool_Austria!$D151,'AveragePrices&amp;Codes'!$A:$A,'AveragePrices&amp;Codes'!$B:$B),AGRIBALYSE_Cooked!$C:$C,AGRIBALYSE_Cooked!V:V)*$E151),"")</f>
        <v>2.5847756176421061E-10</v>
      </c>
      <c r="S151">
        <f>IFERROR(IF($F151="Raw",_xlfn.XLOOKUP(_xlfn.XLOOKUP(Tool_Austria!$D151,'AveragePrices&amp;Codes'!$A:$A,'AveragePrices&amp;Codes'!$B:$B),AGRIBALYSE_Raw!$B:$B,AGRIBALYSE_Raw!V:V)*$E151,_xlfn.XLOOKUP(_xlfn.XLOOKUP(Tool_Austria!$D151,'AveragePrices&amp;Codes'!$A:$A,'AveragePrices&amp;Codes'!$B:$B),AGRIBALYSE_Cooked!$C:$C,AGRIBALYSE_Cooked!W:W)*$E151),"")</f>
        <v>5.8572046370526341E-3</v>
      </c>
      <c r="T151">
        <f>IFERROR(IF($F151="Raw",_xlfn.XLOOKUP(_xlfn.XLOOKUP(Tool_Austria!$D151,'AveragePrices&amp;Codes'!$A:$A,'AveragePrices&amp;Codes'!$B:$B),AGRIBALYSE_Raw!$B:$B,AGRIBALYSE_Raw!W:W)*$E151,_xlfn.XLOOKUP(_xlfn.XLOOKUP(Tool_Austria!$D151,'AveragePrices&amp;Codes'!$A:$A,'AveragePrices&amp;Codes'!$B:$B),AGRIBALYSE_Cooked!$C:$C,AGRIBALYSE_Cooked!X:X)*$E151),"")</f>
        <v>4.4826451452631592E-5</v>
      </c>
      <c r="U151">
        <f>IFERROR(IF($F151="Raw",_xlfn.XLOOKUP(_xlfn.XLOOKUP(Tool_Austria!$D151,'AveragePrices&amp;Codes'!$A:$A,'AveragePrices&amp;Codes'!$B:$B),AGRIBALYSE_Raw!$B:$B,AGRIBALYSE_Raw!X:X)*$E151,_xlfn.XLOOKUP(_xlfn.XLOOKUP(Tool_Austria!$D151,'AveragePrices&amp;Codes'!$A:$A,'AveragePrices&amp;Codes'!$B:$B),AGRIBALYSE_Cooked!$C:$C,AGRIBALYSE_Cooked!Y:Y)*$E151),"")</f>
        <v>1.5812541607578953E-3</v>
      </c>
      <c r="V151">
        <f>IFERROR(IF($F151="Raw",_xlfn.XLOOKUP(_xlfn.XLOOKUP(Tool_Austria!$D151,'AveragePrices&amp;Codes'!$A:$A,'AveragePrices&amp;Codes'!$B:$B),AGRIBALYSE_Raw!$B:$B,AGRIBALYSE_Raw!Y:Y)*$E151,_xlfn.XLOOKUP(_xlfn.XLOOKUP(Tool_Austria!$D151,'AveragePrices&amp;Codes'!$A:$A,'AveragePrices&amp;Codes'!$B:$B),AGRIBALYSE_Cooked!$C:$C,AGRIBALYSE_Cooked!Z:Z)*$E151),"")</f>
        <v>2.5050031882105271E-2</v>
      </c>
      <c r="W151">
        <f>IFERROR(IF($F151="Raw",_xlfn.XLOOKUP(_xlfn.XLOOKUP(Tool_Austria!$D151,'AveragePrices&amp;Codes'!$A:$A,'AveragePrices&amp;Codes'!$B:$B),AGRIBALYSE_Raw!$B:$B,AGRIBALYSE_Raw!Z:Z)*$E151,_xlfn.XLOOKUP(_xlfn.XLOOKUP(Tool_Austria!$D151,'AveragePrices&amp;Codes'!$A:$A,'AveragePrices&amp;Codes'!$B:$B),AGRIBALYSE_Cooked!$C:$C,AGRIBALYSE_Cooked!AA:AA)*$E151),"")</f>
        <v>6.0781658766315809</v>
      </c>
      <c r="X151">
        <f>IFERROR(IF($F151="Raw",_xlfn.XLOOKUP(_xlfn.XLOOKUP(Tool_Austria!$D151,'AveragePrices&amp;Codes'!$A:$A,'AveragePrices&amp;Codes'!$B:$B),AGRIBALYSE_Raw!$B:$B,AGRIBALYSE_Raw!AA:AA)*$E151,_xlfn.XLOOKUP(_xlfn.XLOOKUP(Tool_Austria!$D151,'AveragePrices&amp;Codes'!$A:$A,'AveragePrices&amp;Codes'!$B:$B),AGRIBALYSE_Cooked!$C:$C,AGRIBALYSE_Cooked!AB:AB)*$E151),"")</f>
        <v>23.134277517473695</v>
      </c>
      <c r="Y151">
        <f>IFERROR(IF($F151="Raw",_xlfn.XLOOKUP(_xlfn.XLOOKUP(Tool_Austria!$D151,'AveragePrices&amp;Codes'!$A:$A,'AveragePrices&amp;Codes'!$B:$B),AGRIBALYSE_Raw!$B:$B,AGRIBALYSE_Raw!AB:AB)*$E151,_xlfn.XLOOKUP(_xlfn.XLOOKUP(Tool_Austria!$D151,'AveragePrices&amp;Codes'!$A:$A,'AveragePrices&amp;Codes'!$B:$B),AGRIBALYSE_Cooked!$C:$C,AGRIBALYSE_Cooked!AC:AC)*$E151),"")</f>
        <v>6.3166070475789496E-2</v>
      </c>
      <c r="Z151">
        <f>IFERROR(IF($F151="Raw",_xlfn.XLOOKUP(_xlfn.XLOOKUP(Tool_Austria!$D151,'AveragePrices&amp;Codes'!$A:$A,'AveragePrices&amp;Codes'!$B:$B),AGRIBALYSE_Raw!$B:$B,AGRIBALYSE_Raw!AC:AC)*$E151,_xlfn.XLOOKUP(_xlfn.XLOOKUP(Tool_Austria!$D151,'AveragePrices&amp;Codes'!$A:$A,'AveragePrices&amp;Codes'!$B:$B),AGRIBALYSE_Cooked!$C:$C,AGRIBALYSE_Cooked!AD:AD)*$E151),"")</f>
        <v>3.1092864856421065</v>
      </c>
      <c r="AA151">
        <f>IFERROR(IF($F151="Raw",_xlfn.XLOOKUP(_xlfn.XLOOKUP(Tool_Austria!$D151,'AveragePrices&amp;Codes'!$A:$A,'AveragePrices&amp;Codes'!$B:$B),AGRIBALYSE_Raw!$B:$B,AGRIBALYSE_Raw!AD:AD)*$E151,_xlfn.XLOOKUP(_xlfn.XLOOKUP(Tool_Austria!$D151,'AveragePrices&amp;Codes'!$A:$A,'AveragePrices&amp;Codes'!$B:$B),AGRIBALYSE_Cooked!$C:$C,AGRIBALYSE_Cooked!AE:AE)*$E151),"")</f>
        <v>1.2182395582736846E-6</v>
      </c>
      <c r="AB151" cm="1">
        <f t="array" ref="AB151">IFERROR(_xlfn.XLOOKUP(Tool_Austria!$F151&amp;$E$2,'Cooking methods'!$A:$A&amp;'Cooking methods'!$B:$B,'Cooking methods'!C:C)*$E151,"")</f>
        <v>6.7873711416000029E-2</v>
      </c>
      <c r="AC151" cm="1">
        <f t="array" ref="AC151">IFERROR(_xlfn.XLOOKUP(Tool_Austria!$F151&amp;$E$2,'Cooking methods'!$A:$A&amp;'Cooking methods'!$B:$B,'Cooking methods'!D:D)*$E151,"")</f>
        <v>2.4308898955320005E-9</v>
      </c>
      <c r="AD151" cm="1">
        <f t="array" ref="AD151">IFERROR(_xlfn.XLOOKUP(Tool_Austria!$F151&amp;$E$2,'Cooking methods'!$A:$A&amp;'Cooking methods'!$B:$B,'Cooking methods'!E:E)*$E151,"")</f>
        <v>4.8250440000000006E-3</v>
      </c>
      <c r="AE151" cm="1">
        <f t="array" ref="AE151">IFERROR(_xlfn.XLOOKUP(Tool_Austria!$F151&amp;$E$2,'Cooking methods'!$A:$A&amp;'Cooking methods'!$B:$B,'Cooking methods'!F:F)*$E151,"")</f>
        <v>1.2292221135600006E-4</v>
      </c>
      <c r="AF151" cm="1">
        <f t="array" ref="AF151">IFERROR(_xlfn.XLOOKUP(Tool_Austria!$F151&amp;$E$2,'Cooking methods'!$A:$A&amp;'Cooking methods'!$B:$B,'Cooking methods'!G:G)*$E151,"")</f>
        <v>4.9605089184000019E-10</v>
      </c>
      <c r="AG151" cm="1">
        <f t="array" ref="AG151">IFERROR(_xlfn.XLOOKUP(Tool_Austria!$F151&amp;$E$2,'Cooking methods'!$A:$A&amp;'Cooking methods'!$B:$B,'Cooking methods'!H:H)*$E151,"")</f>
        <v>2.8148306558400006E-10</v>
      </c>
      <c r="AH151" cm="1">
        <f t="array" ref="AH151">IFERROR(_xlfn.XLOOKUP(Tool_Austria!$F151&amp;$E$2,'Cooking methods'!$A:$A&amp;'Cooking methods'!$B:$B,'Cooking methods'!I:I)*$E151,"")</f>
        <v>1.5254378741280003E-10</v>
      </c>
      <c r="AI151" cm="1">
        <f t="array" ref="AI151">IFERROR(_xlfn.XLOOKUP(Tool_Austria!$F151&amp;$E$2,'Cooking methods'!$A:$A&amp;'Cooking methods'!$B:$B,'Cooking methods'!J:J)*$E151,"")</f>
        <v>8.569793022000003E-5</v>
      </c>
      <c r="AJ151" cm="1">
        <f t="array" ref="AJ151">IFERROR(_xlfn.XLOOKUP(Tool_Austria!$F151&amp;$E$2,'Cooking methods'!$A:$A&amp;'Cooking methods'!$B:$B,'Cooking methods'!K:K)*$E151,"")</f>
        <v>1.8357678906000005E-5</v>
      </c>
      <c r="AK151" cm="1">
        <f t="array" ref="AK151">IFERROR(_xlfn.XLOOKUP(Tool_Austria!$F151&amp;$E$2,'Cooking methods'!$A:$A&amp;'Cooking methods'!$B:$B,'Cooking methods'!L:L)*$E151,"")</f>
        <v>3.4710112920000009E-5</v>
      </c>
      <c r="AL151" cm="1">
        <f t="array" ref="AL151">IFERROR(_xlfn.XLOOKUP(Tool_Austria!$F151&amp;$E$2,'Cooking methods'!$A:$A&amp;'Cooking methods'!$B:$B,'Cooking methods'!M:M)*$E151,"")</f>
        <v>2.3414903610000006E-4</v>
      </c>
      <c r="AM151" cm="1">
        <f t="array" ref="AM151">IFERROR(_xlfn.XLOOKUP(Tool_Austria!$F151&amp;$E$2,'Cooking methods'!$A:$A&amp;'Cooking methods'!$B:$B,'Cooking methods'!N:N)*$E151,"")</f>
        <v>0.17228866233600001</v>
      </c>
      <c r="AN151" cm="1">
        <f t="array" ref="AN151">IFERROR(_xlfn.XLOOKUP(Tool_Austria!$F151&amp;$E$2,'Cooking methods'!$A:$A&amp;'Cooking methods'!$B:$B,'Cooking methods'!O:O)*$E151,"")</f>
        <v>9.9388122960000019E-2</v>
      </c>
      <c r="AO151" cm="1">
        <f t="array" ref="AO151">IFERROR(_xlfn.XLOOKUP(Tool_Austria!$F151&amp;$E$2,'Cooking methods'!$A:$A&amp;'Cooking methods'!$B:$B,'Cooking methods'!P:P)*$E151,"")</f>
        <v>1.7797055976000006E-2</v>
      </c>
      <c r="AP151" cm="1">
        <f t="array" ref="AP151">IFERROR(_xlfn.XLOOKUP(Tool_Austria!$F151&amp;$E$2,'Cooking methods'!$A:$A&amp;'Cooking methods'!$B:$B,'Cooking methods'!Q:Q)*$E151,"")</f>
        <v>1.0712107460880003</v>
      </c>
      <c r="AQ151" cm="1">
        <f t="array" ref="AQ151">IFERROR(_xlfn.XLOOKUP(Tool_Austria!$F151&amp;$E$2,'Cooking methods'!$A:$A&amp;'Cooking methods'!$B:$B,'Cooking methods'!R:R)*$E151,"")</f>
        <v>1.0308863621280003E-7</v>
      </c>
      <c r="AR151" cm="1">
        <f t="array" ref="AR151">IFERROR(_xlfn.XLOOKUP(Tool_Austria!$G151&amp;$E$2,'Waste management'!$A:$A&amp;'Waste management'!$B:$B,'Waste management'!C:C)*$E151,"")</f>
        <v>1.9282956000000004E-2</v>
      </c>
      <c r="AS151" cm="1">
        <f t="array" ref="AS151">IFERROR(_xlfn.XLOOKUP(Tool_Austria!$G151&amp;$E$2,'Waste management'!$A:$A&amp;'Waste management'!$B:$B,'Waste management'!D:D)*$E151,"")</f>
        <v>1.3156114440000004E-10</v>
      </c>
      <c r="AT151" cm="1">
        <f t="array" ref="AT151">IFERROR(_xlfn.XLOOKUP(Tool_Austria!$G151&amp;$E$2,'Waste management'!$A:$A&amp;'Waste management'!$B:$B,'Waste management'!E:E)*$E151,"")</f>
        <v>3.5473200000000013E-4</v>
      </c>
      <c r="AU151" cm="1">
        <f t="array" ref="AU151">IFERROR(_xlfn.XLOOKUP(Tool_Austria!$G151&amp;$E$2,'Waste management'!$A:$A&amp;'Waste management'!$B:$B,'Waste management'!F:F)*$E151,"")</f>
        <v>4.1328000000000015E-5</v>
      </c>
      <c r="AV151" cm="1">
        <f t="array" ref="AV151">IFERROR(_xlfn.XLOOKUP(Tool_Austria!$G151&amp;$E$2,'Waste management'!$A:$A&amp;'Waste management'!$B:$B,'Waste management'!G:G)*$E151,"")</f>
        <v>3.9880142400000013E-9</v>
      </c>
      <c r="AW151" cm="1">
        <f t="array" ref="AW151">IFERROR(_xlfn.XLOOKUP(Tool_Austria!$G151&amp;$E$2,'Waste management'!$A:$A&amp;'Waste management'!$B:$B,'Waste management'!H:H)*$E151,"")</f>
        <v>1.2999412440000002E-10</v>
      </c>
      <c r="AX151" cm="1">
        <f t="array" ref="AX151">IFERROR(_xlfn.XLOOKUP(Tool_Austria!$G151&amp;$E$2,'Waste management'!$A:$A&amp;'Waste management'!$B:$B,'Waste management'!I:I)*$E151,"")</f>
        <v>9.2422150800000029E-11</v>
      </c>
      <c r="AY151" cm="1">
        <f t="array" ref="AY151">IFERROR(_xlfn.XLOOKUP(Tool_Austria!$G151&amp;$E$2,'Waste management'!$A:$A&amp;'Waste management'!$B:$B,'Waste management'!J:J)*$E151,"")</f>
        <v>7.6112400000000028E-4</v>
      </c>
      <c r="AZ151" cm="1">
        <f t="array" ref="AZ151">IFERROR(_xlfn.XLOOKUP(Tool_Austria!$G151&amp;$E$2,'Waste management'!$A:$A&amp;'Waste management'!$B:$B,'Waste management'!K:K)*$E151,"")</f>
        <v>1.8526722480000006E-6</v>
      </c>
      <c r="BA151" cm="1">
        <f t="array" ref="BA151">IFERROR(_xlfn.XLOOKUP(Tool_Austria!$G151&amp;$E$2,'Waste management'!$A:$A&amp;'Waste management'!$B:$B,'Waste management'!L:L)*$E151,"")</f>
        <v>3.3338402160000009E-5</v>
      </c>
      <c r="BB151" cm="1">
        <f t="array" ref="BB151">IFERROR(_xlfn.XLOOKUP(Tool_Austria!$G151&amp;$E$2,'Waste management'!$A:$A&amp;'Waste management'!$B:$B,'Waste management'!M:M)*$E151,"")</f>
        <v>3.3544560000000009E-3</v>
      </c>
      <c r="BC151" cm="1">
        <f t="array" ref="BC151">IFERROR(_xlfn.XLOOKUP(Tool_Austria!$G151&amp;$E$2,'Waste management'!$A:$A&amp;'Waste management'!$B:$B,'Waste management'!N:N)*$E151,"")</f>
        <v>2.884398216000001</v>
      </c>
      <c r="BD151" cm="1">
        <f t="array" ref="BD151">IFERROR(_xlfn.XLOOKUP(Tool_Austria!$G151&amp;$E$2,'Waste management'!$A:$A&amp;'Waste management'!$B:$B,'Waste management'!O:O)*$E151,"")</f>
        <v>0.18391304400000005</v>
      </c>
      <c r="BE151" cm="1">
        <f t="array" ref="BE151">IFERROR(_xlfn.XLOOKUP(Tool_Austria!$G151&amp;$E$2,'Waste management'!$A:$A&amp;'Waste management'!$B:$B,'Waste management'!P:P)*$E151,"")</f>
        <v>3.9709320000000008E-3</v>
      </c>
      <c r="BF151" cm="1">
        <f t="array" ref="BF151">IFERROR(_xlfn.XLOOKUP(Tool_Austria!$G151&amp;$E$2,'Waste management'!$A:$A&amp;'Waste management'!$B:$B,'Waste management'!Q:Q)*$E151,"")</f>
        <v>0.11557719600000003</v>
      </c>
      <c r="BG151" cm="1">
        <f t="array" ref="BG151">IFERROR(_xlfn.XLOOKUP(Tool_Austria!$G151&amp;$E$2,'Waste management'!$A:$A&amp;'Waste management'!$B:$B,'Waste management'!R:R)*$E151,"")</f>
        <v>3.7560264000000012E-8</v>
      </c>
      <c r="BH151">
        <f>IFERROR((L151+AR151+AB151)*_xlfn.XLOOKUP(Tool_Austria!BH$4,Monetization_Factors!$A:$A,Monetization_Factors!$D:$D),"")</f>
        <v>8.0006656636556372E-2</v>
      </c>
      <c r="BI151">
        <f>IFERROR((M151+AS151+AC151)*_xlfn.XLOOKUP(Tool_Austria!BI$4,Monetization_Factors!$A:$A,Monetization_Factors!$D:$D),"")</f>
        <v>4.3349355115753851E-7</v>
      </c>
      <c r="BJ151">
        <f>IFERROR((N151+AT151+AD151)*_xlfn.XLOOKUP(Tool_Austria!BJ$4,Monetization_Factors!$A:$A,Monetization_Factors!$D:$D),"")</f>
        <v>8.2733924504301533E-5</v>
      </c>
      <c r="BK151">
        <f>IFERROR((O151+AU151+AE151)*_xlfn.XLOOKUP(Tool_Austria!BK$4,Monetization_Factors!$A:$A,Monetization_Factors!$D:$D),"")</f>
        <v>1.9164626888040321E-3</v>
      </c>
      <c r="BL151">
        <f>IFERROR((P151+AV151+AF151)*_xlfn.XLOOKUP(Tool_Austria!BL$4,Monetization_Factors!$A:$A,Monetization_Factors!$D:$D),"")</f>
        <v>4.8160962205634955E-2</v>
      </c>
      <c r="BM151">
        <f>IFERROR((Q151+AW151+AG151)*_xlfn.XLOOKUP(Tool_Austria!BM$4,Monetization_Factors!$A:$A,Monetization_Factors!$D:$D),"")</f>
        <v>1.3715210662094772E-3</v>
      </c>
      <c r="BN151">
        <f>IFERROR((R151+AX151+AH151)*_xlfn.XLOOKUP(Tool_Austria!BN$4,Monetization_Factors!$A:$A,Monetization_Factors!$D:$D),"")</f>
        <v>5.7877946225401433E-4</v>
      </c>
      <c r="BO151">
        <f>IFERROR((S151+AY151+AI151)*_xlfn.XLOOKUP(Tool_Austria!BO$4,Monetization_Factors!$A:$A,Monetization_Factors!$D:$D),"")</f>
        <v>2.9352874222086729E-3</v>
      </c>
      <c r="BP151">
        <f>IFERROR((T151+AZ151+AJ151)*_xlfn.XLOOKUP(Tool_Austria!BP$4,Monetization_Factors!$A:$A,Monetization_Factors!$D:$D),"")</f>
        <v>1.5865021168344389E-4</v>
      </c>
      <c r="BQ151">
        <f>IFERROR((U151+BA151+AK151)*_xlfn.XLOOKUP(Tool_Austria!BQ$4,Monetization_Factors!$A:$A,Monetization_Factors!$D:$D),"")</f>
        <v>6.7467556095888717E-3</v>
      </c>
      <c r="BR151" t="str">
        <f>IFERROR((V151+BB151+AL151)*_xlfn.XLOOKUP(Tool_Austria!BR$4,Monetization_Factors!$A:$A,Monetization_Factors!$D:$D),"")</f>
        <v/>
      </c>
      <c r="BS151">
        <f>IFERROR((W151+BC151+AM151)*_xlfn.XLOOKUP(Tool_Austria!BS$4,Monetization_Factors!$A:$A,Monetization_Factors!$D:$D),"")</f>
        <v>4.4452686759597298E-4</v>
      </c>
      <c r="BT151">
        <f>IFERROR((X151+BD151+AN151)*_xlfn.XLOOKUP(Tool_Austria!BT$4,Monetization_Factors!$A:$A,Monetization_Factors!$D:$D),"")</f>
        <v>5.2144541491643678E-3</v>
      </c>
      <c r="BU151">
        <f>IFERROR((Y151+BE151+AO151)*_xlfn.XLOOKUP(Tool_Austria!BU$4,Monetization_Factors!$A:$A,Monetization_Factors!$D:$D),"")</f>
        <v>5.3974975215011819E-4</v>
      </c>
      <c r="BV151">
        <f>IFERROR((Z151+BF151+AP151)*_xlfn.XLOOKUP(Tool_Austria!BV$4,Monetization_Factors!$A:$A,Monetization_Factors!$D:$D),"")</f>
        <v>7.0940229726056915E-3</v>
      </c>
      <c r="BW151">
        <f>IFERROR((AA151+BG151+AQ151)*_xlfn.XLOOKUP(Tool_Austria!BW$4,Monetization_Factors!$A:$A,Monetization_Factors!$D:$D),"")</f>
        <v>2.8388807096715077E-6</v>
      </c>
      <c r="BX151" s="38" cm="1">
        <f t="array" ref="BX151">IFERROR(_xlfn.IFS(I151&lt;&gt;0,I151*E151,I151="",J151*E151),"")</f>
        <v>0.17641095230769233</v>
      </c>
      <c r="BY151" s="38">
        <f t="shared" si="112"/>
        <v>0.1552538353432211</v>
      </c>
      <c r="BZ151" s="38">
        <f t="shared" si="113"/>
        <v>0.33166478765091345</v>
      </c>
      <c r="CA151" s="38">
        <f t="shared" si="114"/>
        <v>5.1025351946294381E-4</v>
      </c>
      <c r="CB151">
        <f t="shared" si="110"/>
        <v>0.61495865806863181</v>
      </c>
      <c r="CC151">
        <f t="shared" si="110"/>
        <v>1.0828936329195161E-8</v>
      </c>
      <c r="CD151">
        <f t="shared" si="110"/>
        <v>5.4209691082105285E-2</v>
      </c>
      <c r="CE151">
        <f t="shared" si="110"/>
        <v>1.26610036967179E-3</v>
      </c>
      <c r="CF151">
        <f t="shared" si="110"/>
        <v>4.8244232432892651E-8</v>
      </c>
      <c r="CG151">
        <f t="shared" si="110"/>
        <v>6.6046153874576871E-9</v>
      </c>
      <c r="CH151">
        <f t="shared" si="110"/>
        <v>5.0344349997701063E-10</v>
      </c>
      <c r="CI151">
        <f t="shared" si="110"/>
        <v>6.7040265672726343E-3</v>
      </c>
      <c r="CJ151">
        <f t="shared" si="110"/>
        <v>6.5036802606631606E-5</v>
      </c>
      <c r="CK151">
        <f t="shared" si="110"/>
        <v>1.6493026758378953E-3</v>
      </c>
      <c r="CL151">
        <f t="shared" si="110"/>
        <v>2.8638636918205274E-2</v>
      </c>
      <c r="CM151">
        <f t="shared" si="110"/>
        <v>9.1348527549675822</v>
      </c>
      <c r="CN151">
        <f t="shared" si="110"/>
        <v>23.417578684433696</v>
      </c>
      <c r="CO151">
        <f t="shared" si="110"/>
        <v>8.4934058451789501E-2</v>
      </c>
      <c r="CP151">
        <f t="shared" si="110"/>
        <v>4.2960744277301073</v>
      </c>
      <c r="CQ151">
        <f t="shared" si="110"/>
        <v>1.3588884584864846E-6</v>
      </c>
      <c r="CR151">
        <f t="shared" si="111"/>
        <v>9.460902431825105E-4</v>
      </c>
      <c r="CS151">
        <f t="shared" si="111"/>
        <v>1.6659902044915631E-11</v>
      </c>
      <c r="CT151">
        <f t="shared" si="111"/>
        <v>8.3399524741700442E-5</v>
      </c>
      <c r="CU151">
        <f t="shared" si="111"/>
        <v>1.9478467225719845E-6</v>
      </c>
      <c r="CV151">
        <f t="shared" si="111"/>
        <v>7.4221896050604078E-11</v>
      </c>
      <c r="CW151">
        <f t="shared" si="111"/>
        <v>1.0160946749934904E-11</v>
      </c>
      <c r="CX151">
        <f t="shared" si="111"/>
        <v>7.7452846150309333E-13</v>
      </c>
      <c r="CY151">
        <f t="shared" si="111"/>
        <v>1.0313887026573284E-5</v>
      </c>
      <c r="CZ151">
        <f t="shared" si="111"/>
        <v>1.0005661939481786E-7</v>
      </c>
      <c r="DA151">
        <f t="shared" si="111"/>
        <v>2.5373887320583003E-6</v>
      </c>
      <c r="DB151">
        <f t="shared" si="111"/>
        <v>4.40594414126235E-5</v>
      </c>
      <c r="DC151">
        <f t="shared" si="111"/>
        <v>1.405361962302705E-2</v>
      </c>
      <c r="DD151">
        <f t="shared" si="111"/>
        <v>3.6027044129897996E-2</v>
      </c>
      <c r="DE151">
        <f t="shared" si="111"/>
        <v>1.3066778223352231E-4</v>
      </c>
      <c r="DF151">
        <f t="shared" si="111"/>
        <v>6.6093452734309341E-3</v>
      </c>
      <c r="DG151">
        <f t="shared" si="111"/>
        <v>2.0905976284407453E-9</v>
      </c>
      <c r="DH151" s="5">
        <f>IFERROR(((((L151+AB151)*(1/$H151))+AR151)/$F$2)/($B$2*('CAR.CAP_per person'!B$2)/(_xlfn.XLOOKUP($E$2,EU_countries_GDP!$A$2:$A$29,EU_countries_GDP!$E$2:$E$29))),"")</f>
        <v>8.8573491331303336E-2</v>
      </c>
      <c r="DI151" s="5">
        <f>IFERROR(((((M151+AC151)*(1/$H151))+AS151)/$F$2)/($B$2*('CAR.CAP_per person'!C$2)/(_xlfn.XLOOKUP($E$2,EU_countries_GDP!$A$2:$A$29,EU_countries_GDP!$E$2:$E$29))),"")</f>
        <v>2.002591987320121E-5</v>
      </c>
      <c r="DJ151" s="5">
        <f>IFERROR(((((N151+AD151)*(1/$H151))+AT151)/$F$2)/($B$2*('CAR.CAP_per person'!D$2)/(_xlfn.XLOOKUP($E$2,EU_countries_GDP!$A$2:$A$29,EU_countries_GDP!$E$2:$E$29))),"")</f>
        <v>1.0311080407019153E-4</v>
      </c>
      <c r="DK151" s="5">
        <f>IFERROR(((((O151+AE151)*(1/$H151))+AU151)/$F$2)/($B$2*('CAR.CAP_per person'!E$2)/(_xlfn.XLOOKUP($E$2,EU_countries_GDP!$A$2:$A$29,EU_countries_GDP!$E$2:$E$29))),"")</f>
        <v>3.0513937093204981E-3</v>
      </c>
      <c r="DL151" s="5">
        <f>IFERROR(((((P151+AF151)*(1/$H151))+AV151)/$F$2)/($B$2*('CAR.CAP_per person'!F$2)/(_xlfn.XLOOKUP($E$2,EU_countries_GDP!$A$2:$A$29,EU_countries_GDP!$E$2:$E$29))),"")</f>
        <v>8.7530480673725611E-2</v>
      </c>
      <c r="DM151" s="5">
        <f>IFERROR(((((Q151+AG151)*(1/$H151))+AW151)/$F$2)/($B$2*('CAR.CAP_per person'!G$2)/(_xlfn.XLOOKUP($E$2,EU_countries_GDP!$A$2:$A$29,EU_countries_GDP!$E$2:$E$29))),"")</f>
        <v>6.809599048916838E-3</v>
      </c>
      <c r="DN151" s="5">
        <f>IFERROR(((((R151+AH151)*(1/$H151))+AX151)/$F$2)/($B$2*('CAR.CAP_per person'!H$2)/(_xlfn.XLOOKUP($E$2,EU_countries_GDP!$A$2:$A$29,EU_countries_GDP!$E$2:$E$29))),"")</f>
        <v>1.0447214829841643E-4</v>
      </c>
      <c r="DO151" s="5">
        <f>IFERROR(((((S151+AI151)*(1/$H151))+AY151)/$F$2)/($B$2*('CAR.CAP_per person'!I$2)/(_xlfn.XLOOKUP($E$2,EU_countries_GDP!$A$2:$A$29,EU_countries_GDP!$E$2:$E$29))),"")</f>
        <v>6.0897663187255771E-3</v>
      </c>
      <c r="DP151" s="5">
        <f>IFERROR(((((T151+AJ151)*(1/$H151))+AZ151)/$F$2)/($B$2*('CAR.CAP_per person'!J$2)/(_xlfn.XLOOKUP($E$2,EU_countries_GDP!$A$2:$A$29,EU_countries_GDP!$E$2:$E$29))),"")</f>
        <v>1.1011804754075852E-2</v>
      </c>
      <c r="DQ151" s="5">
        <f>IFERROR(((((U151+AK151)*(1/$H151))+BA151)/$F$2)/($B$2*('CAR.CAP_per person'!K$2)/(_xlfn.XLOOKUP($E$2,EU_countries_GDP!$A$2:$A$29,EU_countries_GDP!$E$2:$E$29))),"")</f>
        <v>8.1468950872197812E-3</v>
      </c>
      <c r="DR151" s="5">
        <f>IFERROR(((((V151+AL151)*(1/$H151))+BB151)/$F$2)/($B$2*('CAR.CAP_per person'!L$2)/(_xlfn.XLOOKUP($E$2,EU_countries_GDP!$A$2:$A$29,EU_countries_GDP!$E$2:$E$29))),"")</f>
        <v>4.23831081525644E-3</v>
      </c>
      <c r="DS151" s="5">
        <f>IFERROR(((((W151+AM151)*(1/$H151))+BC151)/$F$2)/($B$2*('CAR.CAP_per person'!M$2)/(_xlfn.XLOOKUP($E$2,EU_countries_GDP!$A$2:$A$29,EU_countries_GDP!$E$2:$E$29))),"")</f>
        <v>5.1308771908541752E-2</v>
      </c>
      <c r="DT151" s="5">
        <f>IFERROR(((((X151+AN151)*(1/$H151))+BD151)/$F$2)/($B$2*('CAR.CAP_per person'!N$2)/(_xlfn.XLOOKUP($E$2,EU_countries_GDP!$A$2:$A$29,EU_countries_GDP!$E$2:$E$29))),"")</f>
        <v>1.8425571548676145</v>
      </c>
      <c r="DU151" s="5">
        <f>IFERROR(((((Y151+AO151)*(1/$H151))+BE151)/$F$2)/($B$2*('CAR.CAP_per person'!O$2)/(_xlfn.XLOOKUP($E$2,EU_countries_GDP!$A$2:$A$29,EU_countries_GDP!$E$2:$E$29))),"")</f>
        <v>4.5201757274314678E-4</v>
      </c>
      <c r="DV151" s="5">
        <f>IFERROR(((((Z151+AP151)*(1/$H151))+BF151)/$F$2)/($B$2*('CAR.CAP_per person'!P$2)/(_xlfn.XLOOKUP($E$2,EU_countries_GDP!$A$2:$A$29,EU_countries_GDP!$E$2:$E$29))),"")</f>
        <v>1.8884375922113773E-2</v>
      </c>
      <c r="DW151" s="5">
        <f>IFERROR(((((AA151+AQ151)*(1/$H151))+BG151)/$F$2)/($B$2*('CAR.CAP_per person'!Q$2)/(_xlfn.XLOOKUP($E$2,EU_countries_GDP!$A$2:$A$29,EU_countries_GDP!$E$2:$E$29))),"")</f>
        <v>6.082113313856316E-3</v>
      </c>
    </row>
    <row r="152" spans="1:127">
      <c r="A152" t="s">
        <v>201</v>
      </c>
      <c r="B152" t="str">
        <f>_xlfn.XLOOKUP(D152,Table5[Ingredient],Table5[Category],"",FALSE)</f>
        <v xml:space="preserve">Other </v>
      </c>
      <c r="C152" s="33" t="s">
        <v>229</v>
      </c>
      <c r="D152" s="33" t="s">
        <v>187</v>
      </c>
      <c r="E152" s="33">
        <v>0.17220000000000005</v>
      </c>
      <c r="F152" s="33" t="s">
        <v>179</v>
      </c>
      <c r="G152" s="33" t="s">
        <v>180</v>
      </c>
      <c r="H152" s="91">
        <f>Dataset_AT!S31</f>
        <v>0.15196078431372548</v>
      </c>
      <c r="I152" s="33"/>
      <c r="J152" s="37">
        <f>IFERROR(INDEX('AveragePrices&amp;Codes'!G:AG, MATCH($D152, 'AveragePrices&amp;Codes'!$A:$A, 0), MATCH(Tool_Austria!$E$2, 'AveragePrices&amp;Codes'!$G$1:$AG$1, 0)),"")</f>
        <v>2.7022484230769233</v>
      </c>
      <c r="K152" s="37">
        <f>IFERROR(E152/(_xlfn.XLOOKUP(A152,Dataset_AT!$V$2:$V$9,Dataset_AT!$W$2:$W$9)),"")</f>
        <v>2.5323529411764713E-3</v>
      </c>
      <c r="L152">
        <f>IFERROR(IF($F152="Raw",_xlfn.XLOOKUP(_xlfn.XLOOKUP(Tool_Austria!$D152,'AveragePrices&amp;Codes'!$A:$A,'AveragePrices&amp;Codes'!$B:$B),AGRIBALYSE_Raw!$B:$B,AGRIBALYSE_Raw!O:O)*$E152,_xlfn.XLOOKUP(_xlfn.XLOOKUP(Tool_Austria!$D152,'AveragePrices&amp;Codes'!$A:$A,'AveragePrices&amp;Codes'!$B:$B),AGRIBALYSE_Cooked!$C:$C,AGRIBALYSE_Cooked!P:P)*$E152),"")</f>
        <v>0.39638547713333339</v>
      </c>
      <c r="M152">
        <f>IFERROR(IF($F152="Raw",_xlfn.XLOOKUP(_xlfn.XLOOKUP(Tool_Austria!$D152,'AveragePrices&amp;Codes'!$A:$A,'AveragePrices&amp;Codes'!$B:$B),AGRIBALYSE_Raw!$B:$B,AGRIBALYSE_Raw!P:P)*$E152,_xlfn.XLOOKUP(_xlfn.XLOOKUP(Tool_Austria!$D152,'AveragePrices&amp;Codes'!$A:$A,'AveragePrices&amp;Codes'!$B:$B),AGRIBALYSE_Cooked!$C:$C,AGRIBALYSE_Cooked!Q:Q)*$E152),"")</f>
        <v>7.4920948200000003E-9</v>
      </c>
      <c r="N152">
        <f>IFERROR(IF($F152="Raw",_xlfn.XLOOKUP(_xlfn.XLOOKUP(Tool_Austria!$D152,'AveragePrices&amp;Codes'!$A:$A,'AveragePrices&amp;Codes'!$B:$B),AGRIBALYSE_Raw!$B:$B,AGRIBALYSE_Raw!Q:Q)*$E152,_xlfn.XLOOKUP(_xlfn.XLOOKUP(Tool_Austria!$D152,'AveragePrices&amp;Codes'!$A:$A,'AveragePrices&amp;Codes'!$B:$B),AGRIBALYSE_Cooked!$C:$C,AGRIBALYSE_Cooked!R:R)*$E152),"")</f>
        <v>4.8276160940000014E-2</v>
      </c>
      <c r="O152">
        <f>IFERROR(IF($F152="Raw",_xlfn.XLOOKUP(_xlfn.XLOOKUP(Tool_Austria!$D152,'AveragePrices&amp;Codes'!$A:$A,'AveragePrices&amp;Codes'!$B:$B),AGRIBALYSE_Raw!$B:$B,AGRIBALYSE_Raw!R:R)*$E152,_xlfn.XLOOKUP(_xlfn.XLOOKUP(Tool_Austria!$D152,'AveragePrices&amp;Codes'!$A:$A,'AveragePrices&amp;Codes'!$B:$B),AGRIBALYSE_Cooked!$C:$C,AGRIBALYSE_Cooked!S:S)*$E152),"")</f>
        <v>1.4627128156666669E-3</v>
      </c>
      <c r="P152">
        <f>IFERROR(IF($F152="Raw",_xlfn.XLOOKUP(_xlfn.XLOOKUP(Tool_Austria!$D152,'AveragePrices&amp;Codes'!$A:$A,'AveragePrices&amp;Codes'!$B:$B),AGRIBALYSE_Raw!$B:$B,AGRIBALYSE_Raw!S:S)*$E152,_xlfn.XLOOKUP(_xlfn.XLOOKUP(Tool_Austria!$D152,'AveragePrices&amp;Codes'!$A:$A,'AveragePrices&amp;Codes'!$B:$B),AGRIBALYSE_Cooked!$C:$C,AGRIBALYSE_Cooked!T:T)*$E152),"")</f>
        <v>4.5509270473333347E-8</v>
      </c>
      <c r="Q152">
        <f>IFERROR(IF($F152="Raw",_xlfn.XLOOKUP(_xlfn.XLOOKUP(Tool_Austria!$D152,'AveragePrices&amp;Codes'!$A:$A,'AveragePrices&amp;Codes'!$B:$B),AGRIBALYSE_Raw!$B:$B,AGRIBALYSE_Raw!T:T)*$E152,_xlfn.XLOOKUP(_xlfn.XLOOKUP(Tool_Austria!$D152,'AveragePrices&amp;Codes'!$A:$A,'AveragePrices&amp;Codes'!$B:$B),AGRIBALYSE_Cooked!$C:$C,AGRIBALYSE_Cooked!U:U)*$E152),"")</f>
        <v>5.9060849866666681E-9</v>
      </c>
      <c r="R152">
        <f>IFERROR(IF($F152="Raw",_xlfn.XLOOKUP(_xlfn.XLOOKUP(Tool_Austria!$D152,'AveragePrices&amp;Codes'!$A:$A,'AveragePrices&amp;Codes'!$B:$B),AGRIBALYSE_Raw!$B:$B,AGRIBALYSE_Raw!U:U)*$E152,_xlfn.XLOOKUP(_xlfn.XLOOKUP(Tool_Austria!$D152,'AveragePrices&amp;Codes'!$A:$A,'AveragePrices&amp;Codes'!$B:$B),AGRIBALYSE_Cooked!$C:$C,AGRIBALYSE_Cooked!V:V)*$E152),"")</f>
        <v>4.7226980780000009E-10</v>
      </c>
      <c r="S152">
        <f>IFERROR(IF($F152="Raw",_xlfn.XLOOKUP(_xlfn.XLOOKUP(Tool_Austria!$D152,'AveragePrices&amp;Codes'!$A:$A,'AveragePrices&amp;Codes'!$B:$B),AGRIBALYSE_Raw!$B:$B,AGRIBALYSE_Raw!V:V)*$E152,_xlfn.XLOOKUP(_xlfn.XLOOKUP(Tool_Austria!$D152,'AveragePrices&amp;Codes'!$A:$A,'AveragePrices&amp;Codes'!$B:$B),AGRIBALYSE_Cooked!$C:$C,AGRIBALYSE_Cooked!W:W)*$E152),"")</f>
        <v>6.1121565353333346E-3</v>
      </c>
      <c r="T152">
        <f>IFERROR(IF($F152="Raw",_xlfn.XLOOKUP(_xlfn.XLOOKUP(Tool_Austria!$D152,'AveragePrices&amp;Codes'!$A:$A,'AveragePrices&amp;Codes'!$B:$B),AGRIBALYSE_Raw!$B:$B,AGRIBALYSE_Raw!W:W)*$E152,_xlfn.XLOOKUP(_xlfn.XLOOKUP(Tool_Austria!$D152,'AveragePrices&amp;Codes'!$A:$A,'AveragePrices&amp;Codes'!$B:$B),AGRIBALYSE_Cooked!$C:$C,AGRIBALYSE_Cooked!X:X)*$E152),"")</f>
        <v>1.097125098066667E-4</v>
      </c>
      <c r="U152">
        <f>IFERROR(IF($F152="Raw",_xlfn.XLOOKUP(_xlfn.XLOOKUP(Tool_Austria!$D152,'AveragePrices&amp;Codes'!$A:$A,'AveragePrices&amp;Codes'!$B:$B),AGRIBALYSE_Raw!$B:$B,AGRIBALYSE_Raw!X:X)*$E152,_xlfn.XLOOKUP(_xlfn.XLOOKUP(Tool_Austria!$D152,'AveragePrices&amp;Codes'!$A:$A,'AveragePrices&amp;Codes'!$B:$B),AGRIBALYSE_Cooked!$C:$C,AGRIBALYSE_Cooked!Y:Y)*$E152),"")</f>
        <v>2.6870558680000007E-3</v>
      </c>
      <c r="V152">
        <f>IFERROR(IF($F152="Raw",_xlfn.XLOOKUP(_xlfn.XLOOKUP(Tool_Austria!$D152,'AveragePrices&amp;Codes'!$A:$A,'AveragePrices&amp;Codes'!$B:$B),AGRIBALYSE_Raw!$B:$B,AGRIBALYSE_Raw!Y:Y)*$E152,_xlfn.XLOOKUP(_xlfn.XLOOKUP(Tool_Austria!$D152,'AveragePrices&amp;Codes'!$A:$A,'AveragePrices&amp;Codes'!$B:$B),AGRIBALYSE_Cooked!$C:$C,AGRIBALYSE_Cooked!Z:Z)*$E152),"")</f>
        <v>2.6447926306666671E-2</v>
      </c>
      <c r="W152">
        <f>IFERROR(IF($F152="Raw",_xlfn.XLOOKUP(_xlfn.XLOOKUP(Tool_Austria!$D152,'AveragePrices&amp;Codes'!$A:$A,'AveragePrices&amp;Codes'!$B:$B),AGRIBALYSE_Raw!$B:$B,AGRIBALYSE_Raw!Z:Z)*$E152,_xlfn.XLOOKUP(_xlfn.XLOOKUP(Tool_Austria!$D152,'AveragePrices&amp;Codes'!$A:$A,'AveragePrices&amp;Codes'!$B:$B),AGRIBALYSE_Cooked!$C:$C,AGRIBALYSE_Cooked!AA:AA)*$E152),"")</f>
        <v>13.123438916000005</v>
      </c>
      <c r="X152">
        <f>IFERROR(IF($F152="Raw",_xlfn.XLOOKUP(_xlfn.XLOOKUP(Tool_Austria!$D152,'AveragePrices&amp;Codes'!$A:$A,'AveragePrices&amp;Codes'!$B:$B),AGRIBALYSE_Raw!$B:$B,AGRIBALYSE_Raw!AA:AA)*$E152,_xlfn.XLOOKUP(_xlfn.XLOOKUP(Tool_Austria!$D152,'AveragePrices&amp;Codes'!$A:$A,'AveragePrices&amp;Codes'!$B:$B),AGRIBALYSE_Cooked!$C:$C,AGRIBALYSE_Cooked!AB:AB)*$E152),"")</f>
        <v>34.383286886666674</v>
      </c>
      <c r="Y152">
        <f>IFERROR(IF($F152="Raw",_xlfn.XLOOKUP(_xlfn.XLOOKUP(Tool_Austria!$D152,'AveragePrices&amp;Codes'!$A:$A,'AveragePrices&amp;Codes'!$B:$B),AGRIBALYSE_Raw!$B:$B,AGRIBALYSE_Raw!AB:AB)*$E152,_xlfn.XLOOKUP(_xlfn.XLOOKUP(Tool_Austria!$D152,'AveragePrices&amp;Codes'!$A:$A,'AveragePrices&amp;Codes'!$B:$B),AGRIBALYSE_Cooked!$C:$C,AGRIBALYSE_Cooked!AC:AC)*$E152),"")</f>
        <v>0.1652808624133334</v>
      </c>
      <c r="Z152">
        <f>IFERROR(IF($F152="Raw",_xlfn.XLOOKUP(_xlfn.XLOOKUP(Tool_Austria!$D152,'AveragePrices&amp;Codes'!$A:$A,'AveragePrices&amp;Codes'!$B:$B),AGRIBALYSE_Raw!$B:$B,AGRIBALYSE_Raw!AC:AC)*$E152,_xlfn.XLOOKUP(_xlfn.XLOOKUP(Tool_Austria!$D152,'AveragePrices&amp;Codes'!$A:$A,'AveragePrices&amp;Codes'!$B:$B),AGRIBALYSE_Cooked!$C:$C,AGRIBALYSE_Cooked!AD:AD)*$E152),"")</f>
        <v>3.4419500546666679</v>
      </c>
      <c r="AA152">
        <f>IFERROR(IF($F152="Raw",_xlfn.XLOOKUP(_xlfn.XLOOKUP(Tool_Austria!$D152,'AveragePrices&amp;Codes'!$A:$A,'AveragePrices&amp;Codes'!$B:$B),AGRIBALYSE_Raw!$B:$B,AGRIBALYSE_Raw!AD:AD)*$E152,_xlfn.XLOOKUP(_xlfn.XLOOKUP(Tool_Austria!$D152,'AveragePrices&amp;Codes'!$A:$A,'AveragePrices&amp;Codes'!$B:$B),AGRIBALYSE_Cooked!$C:$C,AGRIBALYSE_Cooked!AE:AE)*$E152),"")</f>
        <v>1.4592721257333338E-6</v>
      </c>
      <c r="AB152" cm="1">
        <f t="array" ref="AB152">IFERROR(_xlfn.XLOOKUP(Tool_Austria!$F152&amp;$E$2,'Cooking methods'!$A:$A&amp;'Cooking methods'!$B:$B,'Cooking methods'!C:C)*$E152,"")</f>
        <v>3.3936855708000015E-2</v>
      </c>
      <c r="AC152" cm="1">
        <f t="array" ref="AC152">IFERROR(_xlfn.XLOOKUP(Tool_Austria!$F152&amp;$E$2,'Cooking methods'!$A:$A&amp;'Cooking methods'!$B:$B,'Cooking methods'!D:D)*$E152,"")</f>
        <v>1.2154449477660003E-9</v>
      </c>
      <c r="AD152" cm="1">
        <f t="array" ref="AD152">IFERROR(_xlfn.XLOOKUP(Tool_Austria!$F152&amp;$E$2,'Cooking methods'!$A:$A&amp;'Cooking methods'!$B:$B,'Cooking methods'!E:E)*$E152,"")</f>
        <v>2.4125220000000003E-3</v>
      </c>
      <c r="AE152" cm="1">
        <f t="array" ref="AE152">IFERROR(_xlfn.XLOOKUP(Tool_Austria!$F152&amp;$E$2,'Cooking methods'!$A:$A&amp;'Cooking methods'!$B:$B,'Cooking methods'!F:F)*$E152,"")</f>
        <v>6.1461105678000029E-5</v>
      </c>
      <c r="AF152" cm="1">
        <f t="array" ref="AF152">IFERROR(_xlfn.XLOOKUP(Tool_Austria!$F152&amp;$E$2,'Cooking methods'!$A:$A&amp;'Cooking methods'!$B:$B,'Cooking methods'!G:G)*$E152,"")</f>
        <v>2.480254459200001E-10</v>
      </c>
      <c r="AG152" cm="1">
        <f t="array" ref="AG152">IFERROR(_xlfn.XLOOKUP(Tool_Austria!$F152&amp;$E$2,'Cooking methods'!$A:$A&amp;'Cooking methods'!$B:$B,'Cooking methods'!H:H)*$E152,"")</f>
        <v>1.4074153279200003E-10</v>
      </c>
      <c r="AH152" cm="1">
        <f t="array" ref="AH152">IFERROR(_xlfn.XLOOKUP(Tool_Austria!$F152&amp;$E$2,'Cooking methods'!$A:$A&amp;'Cooking methods'!$B:$B,'Cooking methods'!I:I)*$E152,"")</f>
        <v>7.6271893706400016E-11</v>
      </c>
      <c r="AI152" cm="1">
        <f t="array" ref="AI152">IFERROR(_xlfn.XLOOKUP(Tool_Austria!$F152&amp;$E$2,'Cooking methods'!$A:$A&amp;'Cooking methods'!$B:$B,'Cooking methods'!J:J)*$E152,"")</f>
        <v>4.2848965110000015E-5</v>
      </c>
      <c r="AJ152" cm="1">
        <f t="array" ref="AJ152">IFERROR(_xlfn.XLOOKUP(Tool_Austria!$F152&amp;$E$2,'Cooking methods'!$A:$A&amp;'Cooking methods'!$B:$B,'Cooking methods'!K:K)*$E152,"")</f>
        <v>9.1788394530000025E-6</v>
      </c>
      <c r="AK152" cm="1">
        <f t="array" ref="AK152">IFERROR(_xlfn.XLOOKUP(Tool_Austria!$F152&amp;$E$2,'Cooking methods'!$A:$A&amp;'Cooking methods'!$B:$B,'Cooking methods'!L:L)*$E152,"")</f>
        <v>1.7355056460000004E-5</v>
      </c>
      <c r="AL152" cm="1">
        <f t="array" ref="AL152">IFERROR(_xlfn.XLOOKUP(Tool_Austria!$F152&amp;$E$2,'Cooking methods'!$A:$A&amp;'Cooking methods'!$B:$B,'Cooking methods'!M:M)*$E152,"")</f>
        <v>1.1707451805000003E-4</v>
      </c>
      <c r="AM152" cm="1">
        <f t="array" ref="AM152">IFERROR(_xlfn.XLOOKUP(Tool_Austria!$F152&amp;$E$2,'Cooking methods'!$A:$A&amp;'Cooking methods'!$B:$B,'Cooking methods'!N:N)*$E152,"")</f>
        <v>8.6144331168000007E-2</v>
      </c>
      <c r="AN152" cm="1">
        <f t="array" ref="AN152">IFERROR(_xlfn.XLOOKUP(Tool_Austria!$F152&amp;$E$2,'Cooking methods'!$A:$A&amp;'Cooking methods'!$B:$B,'Cooking methods'!O:O)*$E152,"")</f>
        <v>4.969406148000001E-2</v>
      </c>
      <c r="AO152" cm="1">
        <f t="array" ref="AO152">IFERROR(_xlfn.XLOOKUP(Tool_Austria!$F152&amp;$E$2,'Cooking methods'!$A:$A&amp;'Cooking methods'!$B:$B,'Cooking methods'!P:P)*$E152,"")</f>
        <v>8.8985279880000028E-3</v>
      </c>
      <c r="AP152" cm="1">
        <f t="array" ref="AP152">IFERROR(_xlfn.XLOOKUP(Tool_Austria!$F152&amp;$E$2,'Cooking methods'!$A:$A&amp;'Cooking methods'!$B:$B,'Cooking methods'!Q:Q)*$E152,"")</f>
        <v>0.53560537304400013</v>
      </c>
      <c r="AQ152" cm="1">
        <f t="array" ref="AQ152">IFERROR(_xlfn.XLOOKUP(Tool_Austria!$F152&amp;$E$2,'Cooking methods'!$A:$A&amp;'Cooking methods'!$B:$B,'Cooking methods'!R:R)*$E152,"")</f>
        <v>5.1544318106400014E-8</v>
      </c>
      <c r="AR152" cm="1">
        <f t="array" ref="AR152">IFERROR(_xlfn.XLOOKUP(Tool_Austria!$G152&amp;$E$2,'Waste management'!$A:$A&amp;'Waste management'!$B:$B,'Waste management'!C:C)*$E152,"")</f>
        <v>9.6414780000000019E-3</v>
      </c>
      <c r="AS152" cm="1">
        <f t="array" ref="AS152">IFERROR(_xlfn.XLOOKUP(Tool_Austria!$G152&amp;$E$2,'Waste management'!$A:$A&amp;'Waste management'!$B:$B,'Waste management'!D:D)*$E152,"")</f>
        <v>6.5780572200000018E-11</v>
      </c>
      <c r="AT152" cm="1">
        <f t="array" ref="AT152">IFERROR(_xlfn.XLOOKUP(Tool_Austria!$G152&amp;$E$2,'Waste management'!$A:$A&amp;'Waste management'!$B:$B,'Waste management'!E:E)*$E152,"")</f>
        <v>1.7736600000000006E-4</v>
      </c>
      <c r="AU152" cm="1">
        <f t="array" ref="AU152">IFERROR(_xlfn.XLOOKUP(Tool_Austria!$G152&amp;$E$2,'Waste management'!$A:$A&amp;'Waste management'!$B:$B,'Waste management'!F:F)*$E152,"")</f>
        <v>2.0664000000000007E-5</v>
      </c>
      <c r="AV152" cm="1">
        <f t="array" ref="AV152">IFERROR(_xlfn.XLOOKUP(Tool_Austria!$G152&amp;$E$2,'Waste management'!$A:$A&amp;'Waste management'!$B:$B,'Waste management'!G:G)*$E152,"")</f>
        <v>1.9940071200000006E-9</v>
      </c>
      <c r="AW152" cm="1">
        <f t="array" ref="AW152">IFERROR(_xlfn.XLOOKUP(Tool_Austria!$G152&amp;$E$2,'Waste management'!$A:$A&amp;'Waste management'!$B:$B,'Waste management'!H:H)*$E152,"")</f>
        <v>6.4997062200000012E-11</v>
      </c>
      <c r="AX152" cm="1">
        <f t="array" ref="AX152">IFERROR(_xlfn.XLOOKUP(Tool_Austria!$G152&amp;$E$2,'Waste management'!$A:$A&amp;'Waste management'!$B:$B,'Waste management'!I:I)*$E152,"")</f>
        <v>4.6211075400000015E-11</v>
      </c>
      <c r="AY152" cm="1">
        <f t="array" ref="AY152">IFERROR(_xlfn.XLOOKUP(Tool_Austria!$G152&amp;$E$2,'Waste management'!$A:$A&amp;'Waste management'!$B:$B,'Waste management'!J:J)*$E152,"")</f>
        <v>3.8056200000000014E-4</v>
      </c>
      <c r="AZ152" cm="1">
        <f t="array" ref="AZ152">IFERROR(_xlfn.XLOOKUP(Tool_Austria!$G152&amp;$E$2,'Waste management'!$A:$A&amp;'Waste management'!$B:$B,'Waste management'!K:K)*$E152,"")</f>
        <v>9.2633612400000031E-7</v>
      </c>
      <c r="BA152" cm="1">
        <f t="array" ref="BA152">IFERROR(_xlfn.XLOOKUP(Tool_Austria!$G152&amp;$E$2,'Waste management'!$A:$A&amp;'Waste management'!$B:$B,'Waste management'!L:L)*$E152,"")</f>
        <v>1.6669201080000004E-5</v>
      </c>
      <c r="BB152" cm="1">
        <f t="array" ref="BB152">IFERROR(_xlfn.XLOOKUP(Tool_Austria!$G152&amp;$E$2,'Waste management'!$A:$A&amp;'Waste management'!$B:$B,'Waste management'!M:M)*$E152,"")</f>
        <v>1.6772280000000004E-3</v>
      </c>
      <c r="BC152" cm="1">
        <f t="array" ref="BC152">IFERROR(_xlfn.XLOOKUP(Tool_Austria!$G152&amp;$E$2,'Waste management'!$A:$A&amp;'Waste management'!$B:$B,'Waste management'!N:N)*$E152,"")</f>
        <v>1.4421991080000005</v>
      </c>
      <c r="BD152" cm="1">
        <f t="array" ref="BD152">IFERROR(_xlfn.XLOOKUP(Tool_Austria!$G152&amp;$E$2,'Waste management'!$A:$A&amp;'Waste management'!$B:$B,'Waste management'!O:O)*$E152,"")</f>
        <v>9.1956522000000027E-2</v>
      </c>
      <c r="BE152" cm="1">
        <f t="array" ref="BE152">IFERROR(_xlfn.XLOOKUP(Tool_Austria!$G152&amp;$E$2,'Waste management'!$A:$A&amp;'Waste management'!$B:$B,'Waste management'!P:P)*$E152,"")</f>
        <v>1.9854660000000004E-3</v>
      </c>
      <c r="BF152" cm="1">
        <f t="array" ref="BF152">IFERROR(_xlfn.XLOOKUP(Tool_Austria!$G152&amp;$E$2,'Waste management'!$A:$A&amp;'Waste management'!$B:$B,'Waste management'!Q:Q)*$E152,"")</f>
        <v>5.7788598000000017E-2</v>
      </c>
      <c r="BG152" cm="1">
        <f t="array" ref="BG152">IFERROR(_xlfn.XLOOKUP(Tool_Austria!$G152&amp;$E$2,'Waste management'!$A:$A&amp;'Waste management'!$B:$B,'Waste management'!R:R)*$E152,"")</f>
        <v>1.8780132000000006E-8</v>
      </c>
      <c r="BH152">
        <f>IFERROR((L152+AR152+AB152)*_xlfn.XLOOKUP(Tool_Austria!BH$4,Monetization_Factors!$A:$A,Monetization_Factors!$D:$D),"")</f>
        <v>5.7239674707636912E-2</v>
      </c>
      <c r="BI152">
        <f>IFERROR((M152+AS152+AC152)*_xlfn.XLOOKUP(Tool_Austria!BI$4,Monetization_Factors!$A:$A,Monetization_Factors!$D:$D),"")</f>
        <v>3.5120511137931753E-7</v>
      </c>
      <c r="BJ152">
        <f>IFERROR((N152+AT152+AD152)*_xlfn.XLOOKUP(Tool_Austria!BJ$4,Monetization_Factors!$A:$A,Monetization_Factors!$D:$D),"")</f>
        <v>7.7630913750461323E-5</v>
      </c>
      <c r="BK152">
        <f>IFERROR((O152+AU152+AE152)*_xlfn.XLOOKUP(Tool_Austria!BK$4,Monetization_Factors!$A:$A,Monetization_Factors!$D:$D),"")</f>
        <v>2.3383803586394278E-3</v>
      </c>
      <c r="BL152">
        <f>IFERROR((P152+AV152+AF152)*_xlfn.XLOOKUP(Tool_Austria!BL$4,Monetization_Factors!$A:$A,Monetization_Factors!$D:$D),"")</f>
        <v>4.7668883615098127E-2</v>
      </c>
      <c r="BM152">
        <f>IFERROR((Q152+AW152+AG152)*_xlfn.XLOOKUP(Tool_Austria!BM$4,Monetization_Factors!$A:$A,Monetization_Factors!$D:$D),"")</f>
        <v>1.2691874247695435E-3</v>
      </c>
      <c r="BN152">
        <f>IFERROR((R152+AX152+AH152)*_xlfn.XLOOKUP(Tool_Austria!BN$4,Monetization_Factors!$A:$A,Monetization_Factors!$D:$D),"")</f>
        <v>6.8375238215944215E-4</v>
      </c>
      <c r="BO152">
        <f>IFERROR((S152+AY152+AI152)*_xlfn.XLOOKUP(Tool_Austria!BO$4,Monetization_Factors!$A:$A,Monetization_Factors!$D:$D),"")</f>
        <v>2.8615293940953959E-3</v>
      </c>
      <c r="BP152">
        <f>IFERROR((T152+AZ152+AJ152)*_xlfn.XLOOKUP(Tool_Austria!BP$4,Monetization_Factors!$A:$A,Monetization_Factors!$D:$D),"")</f>
        <v>2.9228222156789586E-4</v>
      </c>
      <c r="BQ152">
        <f>IFERROR((U152+BA152+AK152)*_xlfn.XLOOKUP(Tool_Austria!BQ$4,Monetization_Factors!$A:$A,Monetization_Factors!$D:$D),"")</f>
        <v>1.1131045180534337E-2</v>
      </c>
      <c r="BR152" t="str">
        <f>IFERROR((V152+BB152+AL152)*_xlfn.XLOOKUP(Tool_Austria!BR$4,Monetization_Factors!$A:$A,Monetization_Factors!$D:$D),"")</f>
        <v/>
      </c>
      <c r="BS152">
        <f>IFERROR((W152+BC152+AM152)*_xlfn.XLOOKUP(Tool_Austria!BS$4,Monetization_Factors!$A:$A,Monetization_Factors!$D:$D),"")</f>
        <v>7.1299571977215693E-4</v>
      </c>
      <c r="BT152">
        <f>IFERROR((X152+BD152+AN152)*_xlfn.XLOOKUP(Tool_Austria!BT$4,Monetization_Factors!$A:$A,Monetization_Factors!$D:$D),"")</f>
        <v>7.6877590918704442E-3</v>
      </c>
      <c r="BU152">
        <f>IFERROR((Y152+BE152+AO152)*_xlfn.XLOOKUP(Tool_Austria!BU$4,Monetization_Factors!$A:$A,Monetization_Factors!$D:$D),"")</f>
        <v>1.1195148249527394E-3</v>
      </c>
      <c r="BV152">
        <f>IFERROR((Z152+BF152+AP152)*_xlfn.XLOOKUP(Tool_Austria!BV$4,Monetization_Factors!$A:$A,Monetization_Factors!$D:$D),"")</f>
        <v>6.6634840020413739E-3</v>
      </c>
      <c r="BW152">
        <f>IFERROR((AA152+BG152+AQ152)*_xlfn.XLOOKUP(Tool_Austria!BW$4,Monetization_Factors!$A:$A,Monetization_Factors!$D:$D),"")</f>
        <v>3.1955104082401773E-6</v>
      </c>
      <c r="BX152" s="38" cm="1">
        <f t="array" ref="BX152">IFERROR(_xlfn.IFS(I152&lt;&gt;0,I152*E152,I152="",J152*E152),"")</f>
        <v>0.4653271784538463</v>
      </c>
      <c r="BY152" s="38">
        <f t="shared" si="112"/>
        <v>0.13974966655240784</v>
      </c>
      <c r="BZ152" s="38">
        <f t="shared" si="113"/>
        <v>0.60507684500625414</v>
      </c>
      <c r="CA152" s="38">
        <f t="shared" si="114"/>
        <v>9.3088745385577559E-4</v>
      </c>
      <c r="CB152">
        <f t="shared" si="110"/>
        <v>0.4399638108413334</v>
      </c>
      <c r="CC152">
        <f t="shared" si="110"/>
        <v>8.7733203399660003E-9</v>
      </c>
      <c r="CD152">
        <f t="shared" si="110"/>
        <v>5.0866048940000012E-2</v>
      </c>
      <c r="CE152">
        <f t="shared" si="110"/>
        <v>1.5448379213446671E-3</v>
      </c>
      <c r="CF152">
        <f t="shared" si="110"/>
        <v>4.7751303039253349E-8</v>
      </c>
      <c r="CG152">
        <f t="shared" si="110"/>
        <v>6.1118235816586683E-9</v>
      </c>
      <c r="CH152">
        <f t="shared" si="110"/>
        <v>5.9475277690640015E-10</v>
      </c>
      <c r="CI152">
        <f t="shared" si="110"/>
        <v>6.5355675004433351E-3</v>
      </c>
      <c r="CJ152">
        <f t="shared" si="110"/>
        <v>1.198176853836667E-4</v>
      </c>
      <c r="CK152">
        <f t="shared" si="110"/>
        <v>2.7210801255400006E-3</v>
      </c>
      <c r="CL152">
        <f t="shared" si="110"/>
        <v>2.8242228824716671E-2</v>
      </c>
      <c r="CM152">
        <f t="shared" si="110"/>
        <v>14.651782355168006</v>
      </c>
      <c r="CN152">
        <f t="shared" si="110"/>
        <v>34.524937470146668</v>
      </c>
      <c r="CO152">
        <f t="shared" si="110"/>
        <v>0.17616485640133339</v>
      </c>
      <c r="CP152">
        <f t="shared" si="110"/>
        <v>4.0353440257106676</v>
      </c>
      <c r="CQ152">
        <f t="shared" si="110"/>
        <v>1.5295965758397337E-6</v>
      </c>
      <c r="CR152">
        <f t="shared" si="111"/>
        <v>6.7686740129435912E-4</v>
      </c>
      <c r="CS152">
        <f t="shared" si="111"/>
        <v>1.349741590764E-11</v>
      </c>
      <c r="CT152">
        <f t="shared" si="111"/>
        <v>7.8255459907692322E-5</v>
      </c>
      <c r="CU152">
        <f t="shared" si="111"/>
        <v>2.3766737251456417E-6</v>
      </c>
      <c r="CV152">
        <f t="shared" si="111"/>
        <v>7.3463543137312842E-11</v>
      </c>
      <c r="CW152">
        <f t="shared" si="111"/>
        <v>9.4028055102441054E-12</v>
      </c>
      <c r="CX152">
        <f t="shared" si="111"/>
        <v>9.1500427216369248E-13</v>
      </c>
      <c r="CY152">
        <f t="shared" si="111"/>
        <v>1.0054719231451284E-5</v>
      </c>
      <c r="CZ152">
        <f t="shared" si="111"/>
        <v>1.8433490059025647E-7</v>
      </c>
      <c r="DA152">
        <f t="shared" si="111"/>
        <v>4.1862771162153857E-6</v>
      </c>
      <c r="DB152">
        <f t="shared" si="111"/>
        <v>4.3449582807256418E-5</v>
      </c>
      <c r="DC152">
        <f t="shared" si="111"/>
        <v>2.2541203623335393E-2</v>
      </c>
      <c r="DD152">
        <f t="shared" si="111"/>
        <v>5.3115288415610258E-2</v>
      </c>
      <c r="DE152">
        <f t="shared" si="111"/>
        <v>2.7102285600205135E-4</v>
      </c>
      <c r="DF152">
        <f t="shared" si="111"/>
        <v>6.2082215780164115E-3</v>
      </c>
      <c r="DG152">
        <f t="shared" si="111"/>
        <v>2.3532255012918981E-9</v>
      </c>
      <c r="DH152" s="5">
        <f>IFERROR(((((L152+AB152)*(1/$H152))+AR152)/$F$2)/($B$2*('CAR.CAP_per person'!B$2)/(_xlfn.XLOOKUP($E$2,EU_countries_GDP!$A$2:$A$29,EU_countries_GDP!$E$2:$E$29))),"")</f>
        <v>6.3889980480137276E-2</v>
      </c>
      <c r="DI152" s="5">
        <f>IFERROR(((((M152+AC152)*(1/$H152))+AS152)/$F$2)/($B$2*('CAR.CAP_per person'!C$2)/(_xlfn.XLOOKUP($E$2,EU_countries_GDP!$A$2:$A$29,EU_countries_GDP!$E$2:$E$29))),"")</f>
        <v>1.6289137893809767E-5</v>
      </c>
      <c r="DJ152" s="5">
        <f>IFERROR(((((N152+AD152)*(1/$H152))+AT152)/$F$2)/($B$2*('CAR.CAP_per person'!D$2)/(_xlfn.XLOOKUP($E$2,EU_countries_GDP!$A$2:$A$29,EU_countries_GDP!$E$2:$E$29))),"")</f>
        <v>9.7003155643276919E-5</v>
      </c>
      <c r="DK152" s="5">
        <f>IFERROR(((((O152+AE152)*(1/$H152))+AU152)/$F$2)/($B$2*('CAR.CAP_per person'!E$2)/(_xlfn.XLOOKUP($E$2,EU_countries_GDP!$A$2:$A$29,EU_countries_GDP!$E$2:$E$29))),"")</f>
        <v>3.7857329832507833E-3</v>
      </c>
      <c r="DL152" s="5">
        <f>IFERROR(((((P152+AF152)*(1/$H152))+AV152)/$F$2)/($B$2*('CAR.CAP_per person'!F$2)/(_xlfn.XLOOKUP($E$2,EU_countries_GDP!$A$2:$A$29,EU_countries_GDP!$E$2:$E$29))),"")</f>
        <v>8.9868022591136271E-2</v>
      </c>
      <c r="DM152" s="5">
        <f>IFERROR(((((Q152+AG152)*(1/$H152))+AW152)/$F$2)/($B$2*('CAR.CAP_per person'!G$2)/(_xlfn.XLOOKUP($E$2,EU_countries_GDP!$A$2:$A$29,EU_countries_GDP!$E$2:$E$29))),"")</f>
        <v>6.3506836036221082E-3</v>
      </c>
      <c r="DN152" s="5">
        <f>IFERROR(((((R152+AH152)*(1/$H152))+AX152)/$F$2)/($B$2*('CAR.CAP_per person'!H$2)/(_xlfn.XLOOKUP($E$2,EU_countries_GDP!$A$2:$A$29,EU_countries_GDP!$E$2:$E$29))),"")</f>
        <v>1.3654579886448077E-4</v>
      </c>
      <c r="DO152" s="5">
        <f>IFERROR(((((S152+AI152)*(1/$H152))+AY152)/$F$2)/($B$2*('CAR.CAP_per person'!I$2)/(_xlfn.XLOOKUP($E$2,EU_countries_GDP!$A$2:$A$29,EU_countries_GDP!$E$2:$E$29))),"")</f>
        <v>6.2448332841867817E-3</v>
      </c>
      <c r="DP152" s="5">
        <f>IFERROR(((((T152+AJ152)*(1/$H152))+AZ152)/$F$2)/($B$2*('CAR.CAP_per person'!J$2)/(_xlfn.XLOOKUP($E$2,EU_countries_GDP!$A$2:$A$29,EU_countries_GDP!$E$2:$E$29))),"")</f>
        <v>2.0653032535203675E-2</v>
      </c>
      <c r="DQ152" s="5">
        <f>IFERROR(((((U152+AK152)*(1/$H152))+BA152)/$F$2)/($B$2*('CAR.CAP_per person'!K$2)/(_xlfn.XLOOKUP($E$2,EU_countries_GDP!$A$2:$A$29,EU_countries_GDP!$E$2:$E$29))),"")</f>
        <v>1.3604426321402232E-2</v>
      </c>
      <c r="DR152" s="5">
        <f>IFERROR(((((V152+AL152)*(1/$H152))+BB152)/$F$2)/($B$2*('CAR.CAP_per person'!L$2)/(_xlfn.XLOOKUP($E$2,EU_countries_GDP!$A$2:$A$29,EU_countries_GDP!$E$2:$E$29))),"")</f>
        <v>4.4068885747354479E-3</v>
      </c>
      <c r="DS152" s="5">
        <f>IFERROR(((((W152+AM152)*(1/$H152))+BC152)/$F$2)/($B$2*('CAR.CAP_per person'!M$2)/(_xlfn.XLOOKUP($E$2,EU_countries_GDP!$A$2:$A$29,EU_countries_GDP!$E$2:$E$29))),"")</f>
        <v>0.10301030105536835</v>
      </c>
      <c r="DT152" s="5">
        <f>IFERROR(((((X152+AN152)*(1/$H152))+BD152)/$F$2)/($B$2*('CAR.CAP_per person'!N$2)/(_xlfn.XLOOKUP($E$2,EU_countries_GDP!$A$2:$A$29,EU_countries_GDP!$E$2:$E$29))),"")</f>
        <v>2.7285503516904495</v>
      </c>
      <c r="DU152" s="5">
        <f>IFERROR(((((Y152+AO152)*(1/$H152))+BE152)/$F$2)/($B$2*('CAR.CAP_per person'!O$2)/(_xlfn.XLOOKUP($E$2,EU_countries_GDP!$A$2:$A$29,EU_countries_GDP!$E$2:$E$29))),"")</f>
        <v>9.6692237837581413E-4</v>
      </c>
      <c r="DV152" s="5">
        <f>IFERROR(((((Z152+AP152)*(1/$H152))+BF152)/$F$2)/($B$2*('CAR.CAP_per person'!P$2)/(_xlfn.XLOOKUP($E$2,EU_countries_GDP!$A$2:$A$29,EU_countries_GDP!$E$2:$E$29))),"")</f>
        <v>1.7931968392608279E-2</v>
      </c>
      <c r="DW152" s="5">
        <f>IFERROR(((((AA152+AQ152)*(1/$H152))+BG152)/$F$2)/($B$2*('CAR.CAP_per person'!Q$2)/(_xlfn.XLOOKUP($E$2,EU_countries_GDP!$A$2:$A$29,EU_countries_GDP!$E$2:$E$29))),"")</f>
        <v>6.9375020940787308E-3</v>
      </c>
    </row>
    <row r="153" spans="1:127">
      <c r="A153" t="s">
        <v>201</v>
      </c>
      <c r="B153" t="str">
        <f>_xlfn.XLOOKUP(D153,Table5[Ingredient],Table5[Category],"",FALSE)</f>
        <v>Starch/satiating food</v>
      </c>
      <c r="C153" s="33" t="s">
        <v>229</v>
      </c>
      <c r="D153" s="33" t="s">
        <v>195</v>
      </c>
      <c r="E153" s="33">
        <v>0.14399999999999999</v>
      </c>
      <c r="F153" s="33" t="s">
        <v>204</v>
      </c>
      <c r="G153" s="33" t="s">
        <v>180</v>
      </c>
      <c r="H153" s="91">
        <f>Dataset_AT!S32</f>
        <v>0.19889502762430936</v>
      </c>
      <c r="I153" s="33"/>
      <c r="J153" s="37">
        <f>IFERROR(INDEX('AveragePrices&amp;Codes'!G:AG, MATCH($D153, 'AveragePrices&amp;Codes'!$A:$A, 0), MATCH(Tool_Austria!$E$2, 'AveragePrices&amp;Codes'!$G$1:$AG$1, 0)),"")</f>
        <v>0</v>
      </c>
      <c r="K153" s="37">
        <f>IFERROR(E153/(_xlfn.XLOOKUP(A153,Dataset_AT!$V$2:$V$9,Dataset_AT!$W$2:$W$9)),"")</f>
        <v>2.1176470588235292E-3</v>
      </c>
      <c r="L153">
        <f>IFERROR(IF($F153="Raw",_xlfn.XLOOKUP(_xlfn.XLOOKUP(Tool_Austria!$D153,'AveragePrices&amp;Codes'!$A:$A,'AveragePrices&amp;Codes'!$B:$B),AGRIBALYSE_Raw!$B:$B,AGRIBALYSE_Raw!O:O)*$E153,_xlfn.XLOOKUP(_xlfn.XLOOKUP(Tool_Austria!$D153,'AveragePrices&amp;Codes'!$A:$A,'AveragePrices&amp;Codes'!$B:$B),AGRIBALYSE_Cooked!$C:$C,AGRIBALYSE_Cooked!P:P)*$E153),"")</f>
        <v>3.7990525439999999E-2</v>
      </c>
      <c r="M153">
        <f>IFERROR(IF($F153="Raw",_xlfn.XLOOKUP(_xlfn.XLOOKUP(Tool_Austria!$D153,'AveragePrices&amp;Codes'!$A:$A,'AveragePrices&amp;Codes'!$B:$B),AGRIBALYSE_Raw!$B:$B,AGRIBALYSE_Raw!P:P)*$E153,_xlfn.XLOOKUP(_xlfn.XLOOKUP(Tool_Austria!$D153,'AveragePrices&amp;Codes'!$A:$A,'AveragePrices&amp;Codes'!$B:$B),AGRIBALYSE_Cooked!$C:$C,AGRIBALYSE_Cooked!Q:Q)*$E153),"")</f>
        <v>6.3640219200000002E-10</v>
      </c>
      <c r="N153">
        <f>IFERROR(IF($F153="Raw",_xlfn.XLOOKUP(_xlfn.XLOOKUP(Tool_Austria!$D153,'AveragePrices&amp;Codes'!$A:$A,'AveragePrices&amp;Codes'!$B:$B),AGRIBALYSE_Raw!$B:$B,AGRIBALYSE_Raw!Q:Q)*$E153,_xlfn.XLOOKUP(_xlfn.XLOOKUP(Tool_Austria!$D153,'AveragePrices&amp;Codes'!$A:$A,'AveragePrices&amp;Codes'!$B:$B),AGRIBALYSE_Cooked!$C:$C,AGRIBALYSE_Cooked!R:R)*$E153),"")</f>
        <v>8.6233790400000003E-3</v>
      </c>
      <c r="O153">
        <f>IFERROR(IF($F153="Raw",_xlfn.XLOOKUP(_xlfn.XLOOKUP(Tool_Austria!$D153,'AveragePrices&amp;Codes'!$A:$A,'AveragePrices&amp;Codes'!$B:$B),AGRIBALYSE_Raw!$B:$B,AGRIBALYSE_Raw!R:R)*$E153,_xlfn.XLOOKUP(_xlfn.XLOOKUP(Tool_Austria!$D153,'AveragePrices&amp;Codes'!$A:$A,'AveragePrices&amp;Codes'!$B:$B),AGRIBALYSE_Cooked!$C:$C,AGRIBALYSE_Cooked!S:S)*$E153),"")</f>
        <v>1.278612672E-4</v>
      </c>
      <c r="P153">
        <f>IFERROR(IF($F153="Raw",_xlfn.XLOOKUP(_xlfn.XLOOKUP(Tool_Austria!$D153,'AveragePrices&amp;Codes'!$A:$A,'AveragePrices&amp;Codes'!$B:$B),AGRIBALYSE_Raw!$B:$B,AGRIBALYSE_Raw!S:S)*$E153,_xlfn.XLOOKUP(_xlfn.XLOOKUP(Tool_Austria!$D153,'AveragePrices&amp;Codes'!$A:$A,'AveragePrices&amp;Codes'!$B:$B),AGRIBALYSE_Cooked!$C:$C,AGRIBALYSE_Cooked!T:T)*$E153),"")</f>
        <v>3.4442936159999997E-9</v>
      </c>
      <c r="Q153">
        <f>IFERROR(IF($F153="Raw",_xlfn.XLOOKUP(_xlfn.XLOOKUP(Tool_Austria!$D153,'AveragePrices&amp;Codes'!$A:$A,'AveragePrices&amp;Codes'!$B:$B),AGRIBALYSE_Raw!$B:$B,AGRIBALYSE_Raw!T:T)*$E153,_xlfn.XLOOKUP(_xlfn.XLOOKUP(Tool_Austria!$D153,'AveragePrices&amp;Codes'!$A:$A,'AveragePrices&amp;Codes'!$B:$B),AGRIBALYSE_Cooked!$C:$C,AGRIBALYSE_Cooked!U:U)*$E153),"")</f>
        <v>2.9674828319999997E-10</v>
      </c>
      <c r="R153">
        <f>IFERROR(IF($F153="Raw",_xlfn.XLOOKUP(_xlfn.XLOOKUP(Tool_Austria!$D153,'AveragePrices&amp;Codes'!$A:$A,'AveragePrices&amp;Codes'!$B:$B),AGRIBALYSE_Raw!$B:$B,AGRIBALYSE_Raw!U:U)*$E153,_xlfn.XLOOKUP(_xlfn.XLOOKUP(Tool_Austria!$D153,'AveragePrices&amp;Codes'!$A:$A,'AveragePrices&amp;Codes'!$B:$B),AGRIBALYSE_Cooked!$C:$C,AGRIBALYSE_Cooked!V:V)*$E153),"")</f>
        <v>4.9116945600000002E-11</v>
      </c>
      <c r="S153">
        <f>IFERROR(IF($F153="Raw",_xlfn.XLOOKUP(_xlfn.XLOOKUP(Tool_Austria!$D153,'AveragePrices&amp;Codes'!$A:$A,'AveragePrices&amp;Codes'!$B:$B),AGRIBALYSE_Raw!$B:$B,AGRIBALYSE_Raw!V:V)*$E153,_xlfn.XLOOKUP(_xlfn.XLOOKUP(Tool_Austria!$D153,'AveragePrices&amp;Codes'!$A:$A,'AveragePrices&amp;Codes'!$B:$B),AGRIBALYSE_Cooked!$C:$C,AGRIBALYSE_Cooked!W:W)*$E153),"")</f>
        <v>4.5382753440000002E-4</v>
      </c>
      <c r="T153">
        <f>IFERROR(IF($F153="Raw",_xlfn.XLOOKUP(_xlfn.XLOOKUP(Tool_Austria!$D153,'AveragePrices&amp;Codes'!$A:$A,'AveragePrices&amp;Codes'!$B:$B),AGRIBALYSE_Raw!$B:$B,AGRIBALYSE_Raw!W:W)*$E153,_xlfn.XLOOKUP(_xlfn.XLOOKUP(Tool_Austria!$D153,'AveragePrices&amp;Codes'!$A:$A,'AveragePrices&amp;Codes'!$B:$B),AGRIBALYSE_Cooked!$C:$C,AGRIBALYSE_Cooked!X:X)*$E153),"")</f>
        <v>7.6931678399999997E-6</v>
      </c>
      <c r="U153">
        <f>IFERROR(IF($F153="Raw",_xlfn.XLOOKUP(_xlfn.XLOOKUP(Tool_Austria!$D153,'AveragePrices&amp;Codes'!$A:$A,'AveragePrices&amp;Codes'!$B:$B),AGRIBALYSE_Raw!$B:$B,AGRIBALYSE_Raw!X:X)*$E153,_xlfn.XLOOKUP(_xlfn.XLOOKUP(Tool_Austria!$D153,'AveragePrices&amp;Codes'!$A:$A,'AveragePrices&amp;Codes'!$B:$B),AGRIBALYSE_Cooked!$C:$C,AGRIBALYSE_Cooked!Y:Y)*$E153),"")</f>
        <v>3.0506661599999997E-4</v>
      </c>
      <c r="V153">
        <f>IFERROR(IF($F153="Raw",_xlfn.XLOOKUP(_xlfn.XLOOKUP(Tool_Austria!$D153,'AveragePrices&amp;Codes'!$A:$A,'AveragePrices&amp;Codes'!$B:$B),AGRIBALYSE_Raw!$B:$B,AGRIBALYSE_Raw!Y:Y)*$E153,_xlfn.XLOOKUP(_xlfn.XLOOKUP(Tool_Austria!$D153,'AveragePrices&amp;Codes'!$A:$A,'AveragePrices&amp;Codes'!$B:$B),AGRIBALYSE_Cooked!$C:$C,AGRIBALYSE_Cooked!Z:Z)*$E153),"")</f>
        <v>1.9190341440000001E-3</v>
      </c>
      <c r="W153">
        <f>IFERROR(IF($F153="Raw",_xlfn.XLOOKUP(_xlfn.XLOOKUP(Tool_Austria!$D153,'AveragePrices&amp;Codes'!$A:$A,'AveragePrices&amp;Codes'!$B:$B),AGRIBALYSE_Raw!$B:$B,AGRIBALYSE_Raw!Z:Z)*$E153,_xlfn.XLOOKUP(_xlfn.XLOOKUP(Tool_Austria!$D153,'AveragePrices&amp;Codes'!$A:$A,'AveragePrices&amp;Codes'!$B:$B),AGRIBALYSE_Cooked!$C:$C,AGRIBALYSE_Cooked!AA:AA)*$E153),"")</f>
        <v>0.64432653599999989</v>
      </c>
      <c r="X153">
        <f>IFERROR(IF($F153="Raw",_xlfn.XLOOKUP(_xlfn.XLOOKUP(Tool_Austria!$D153,'AveragePrices&amp;Codes'!$A:$A,'AveragePrices&amp;Codes'!$B:$B),AGRIBALYSE_Raw!$B:$B,AGRIBALYSE_Raw!AA:AA)*$E153,_xlfn.XLOOKUP(_xlfn.XLOOKUP(Tool_Austria!$D153,'AveragePrices&amp;Codes'!$A:$A,'AveragePrices&amp;Codes'!$B:$B),AGRIBALYSE_Cooked!$C:$C,AGRIBALYSE_Cooked!AB:AB)*$E153),"")</f>
        <v>4.0423939679999998</v>
      </c>
      <c r="Y153">
        <f>IFERROR(IF($F153="Raw",_xlfn.XLOOKUP(_xlfn.XLOOKUP(Tool_Austria!$D153,'AveragePrices&amp;Codes'!$A:$A,'AveragePrices&amp;Codes'!$B:$B),AGRIBALYSE_Raw!$B:$B,AGRIBALYSE_Raw!AB:AB)*$E153,_xlfn.XLOOKUP(_xlfn.XLOOKUP(Tool_Austria!$D153,'AveragePrices&amp;Codes'!$A:$A,'AveragePrices&amp;Codes'!$B:$B),AGRIBALYSE_Cooked!$C:$C,AGRIBALYSE_Cooked!AC:AC)*$E153),"")</f>
        <v>9.8626660799999988E-3</v>
      </c>
      <c r="Z153">
        <f>IFERROR(IF($F153="Raw",_xlfn.XLOOKUP(_xlfn.XLOOKUP(Tool_Austria!$D153,'AveragePrices&amp;Codes'!$A:$A,'AveragePrices&amp;Codes'!$B:$B),AGRIBALYSE_Raw!$B:$B,AGRIBALYSE_Raw!AC:AC)*$E153,_xlfn.XLOOKUP(_xlfn.XLOOKUP(Tool_Austria!$D153,'AveragePrices&amp;Codes'!$A:$A,'AveragePrices&amp;Codes'!$B:$B),AGRIBALYSE_Cooked!$C:$C,AGRIBALYSE_Cooked!AD:AD)*$E153),"")</f>
        <v>0.43331041919999996</v>
      </c>
      <c r="AA153">
        <f>IFERROR(IF($F153="Raw",_xlfn.XLOOKUP(_xlfn.XLOOKUP(Tool_Austria!$D153,'AveragePrices&amp;Codes'!$A:$A,'AveragePrices&amp;Codes'!$B:$B),AGRIBALYSE_Raw!$B:$B,AGRIBALYSE_Raw!AD:AD)*$E153,_xlfn.XLOOKUP(_xlfn.XLOOKUP(Tool_Austria!$D153,'AveragePrices&amp;Codes'!$A:$A,'AveragePrices&amp;Codes'!$B:$B),AGRIBALYSE_Cooked!$C:$C,AGRIBALYSE_Cooked!AE:AE)*$E153),"")</f>
        <v>1.7392538879999998E-7</v>
      </c>
      <c r="AB153" cm="1">
        <f t="array" ref="AB153">IFERROR(_xlfn.XLOOKUP(Tool_Austria!$F153&amp;$E$2,'Cooking methods'!$A:$A&amp;'Cooking methods'!$B:$B,'Cooking methods'!C:C)*$E153,"")</f>
        <v>7.5287232000000009E-2</v>
      </c>
      <c r="AC153" cm="1">
        <f t="array" ref="AC153">IFERROR(_xlfn.XLOOKUP(Tool_Austria!$F153&amp;$E$2,'Cooking methods'!$A:$A&amp;'Cooking methods'!$B:$B,'Cooking methods'!D:D)*$E153,"")</f>
        <v>8.6928292799999995E-10</v>
      </c>
      <c r="AD153" cm="1">
        <f t="array" ref="AD153">IFERROR(_xlfn.XLOOKUP(Tool_Austria!$F153&amp;$E$2,'Cooking methods'!$A:$A&amp;'Cooking methods'!$B:$B,'Cooking methods'!E:E)*$E153,"")</f>
        <v>7.3067184000000007E-2</v>
      </c>
      <c r="AE153" cm="1">
        <f t="array" ref="AE153">IFERROR(_xlfn.XLOOKUP(Tool_Austria!$F153&amp;$E$2,'Cooking methods'!$A:$A&amp;'Cooking methods'!$B:$B,'Cooking methods'!F:F)*$E153,"")</f>
        <v>1.8273599999999997E-4</v>
      </c>
      <c r="AF153" cm="1">
        <f t="array" ref="AF153">IFERROR(_xlfn.XLOOKUP(Tool_Austria!$F153&amp;$E$2,'Cooking methods'!$A:$A&amp;'Cooking methods'!$B:$B,'Cooking methods'!G:G)*$E153,"")</f>
        <v>1.1366879040000001E-9</v>
      </c>
      <c r="AG153" cm="1">
        <f t="array" ref="AG153">IFERROR(_xlfn.XLOOKUP(Tool_Austria!$F153&amp;$E$2,'Cooking methods'!$A:$A&amp;'Cooking methods'!$B:$B,'Cooking methods'!H:H)*$E153,"")</f>
        <v>6.77398464E-10</v>
      </c>
      <c r="AH153" cm="1">
        <f t="array" ref="AH153">IFERROR(_xlfn.XLOOKUP(Tool_Austria!$F153&amp;$E$2,'Cooking methods'!$A:$A&amp;'Cooking methods'!$B:$B,'Cooking methods'!I:I)*$E153,"")</f>
        <v>1.1763591120000001E-10</v>
      </c>
      <c r="AI153" cm="1">
        <f t="array" ref="AI153">IFERROR(_xlfn.XLOOKUP(Tool_Austria!$F153&amp;$E$2,'Cooking methods'!$A:$A&amp;'Cooking methods'!$B:$B,'Cooking methods'!J:J)*$E153,"")</f>
        <v>4.4517599999999998E-4</v>
      </c>
      <c r="AJ153" cm="1">
        <f t="array" ref="AJ153">IFERROR(_xlfn.XLOOKUP(Tool_Austria!$F153&amp;$E$2,'Cooking methods'!$A:$A&amp;'Cooking methods'!$B:$B,'Cooking methods'!K:K)*$E153,"")</f>
        <v>9.1367999999999983E-5</v>
      </c>
      <c r="AK153" cm="1">
        <f t="array" ref="AK153">IFERROR(_xlfn.XLOOKUP(Tool_Austria!$F153&amp;$E$2,'Cooking methods'!$A:$A&amp;'Cooking methods'!$B:$B,'Cooking methods'!L:L)*$E153,"")</f>
        <v>7.1928000000000007E-5</v>
      </c>
      <c r="AL153" cm="1">
        <f t="array" ref="AL153">IFERROR(_xlfn.XLOOKUP(Tool_Austria!$F153&amp;$E$2,'Cooking methods'!$A:$A&amp;'Cooking methods'!$B:$B,'Cooking methods'!M:M)*$E153,"")</f>
        <v>5.6181600000000003E-4</v>
      </c>
      <c r="AM153" cm="1">
        <f t="array" ref="AM153">IFERROR(_xlfn.XLOOKUP(Tool_Austria!$F153&amp;$E$2,'Cooking methods'!$A:$A&amp;'Cooking methods'!$B:$B,'Cooking methods'!N:N)*$E153,"")</f>
        <v>0.237564576</v>
      </c>
      <c r="AN153" cm="1">
        <f t="array" ref="AN153">IFERROR(_xlfn.XLOOKUP(Tool_Austria!$F153&amp;$E$2,'Cooking methods'!$A:$A&amp;'Cooking methods'!$B:$B,'Cooking methods'!O:O)*$E153,"")</f>
        <v>0.20608538400000001</v>
      </c>
      <c r="AO153" cm="1">
        <f t="array" ref="AO153">IFERROR(_xlfn.XLOOKUP(Tool_Austria!$F153&amp;$E$2,'Cooking methods'!$A:$A&amp;'Cooking methods'!$B:$B,'Cooking methods'!P:P)*$E153,"")</f>
        <v>4.0726799999999994E-2</v>
      </c>
      <c r="AP153" cm="1">
        <f t="array" ref="AP153">IFERROR(_xlfn.XLOOKUP(Tool_Austria!$F153&amp;$E$2,'Cooking methods'!$A:$A&amp;'Cooking methods'!$B:$B,'Cooking methods'!Q:Q)*$E153,"")</f>
        <v>2.1099631679999997</v>
      </c>
      <c r="AQ153" cm="1">
        <f t="array" ref="AQ153">IFERROR(_xlfn.XLOOKUP(Tool_Austria!$F153&amp;$E$2,'Cooking methods'!$A:$A&amp;'Cooking methods'!$B:$B,'Cooking methods'!R:R)*$E153,"")</f>
        <v>1.177408872E-7</v>
      </c>
      <c r="AR153" cm="1">
        <f t="array" ref="AR153">IFERROR(_xlfn.XLOOKUP(Tool_Austria!$G153&amp;$E$2,'Waste management'!$A:$A&amp;'Waste management'!$B:$B,'Waste management'!C:C)*$E153,"")</f>
        <v>8.0625599999999999E-3</v>
      </c>
      <c r="AS153" cm="1">
        <f t="array" ref="AS153">IFERROR(_xlfn.XLOOKUP(Tool_Austria!$G153&amp;$E$2,'Waste management'!$A:$A&amp;'Waste management'!$B:$B,'Waste management'!D:D)*$E153,"")</f>
        <v>5.5008143999999994E-11</v>
      </c>
      <c r="AT153" cm="1">
        <f t="array" ref="AT153">IFERROR(_xlfn.XLOOKUP(Tool_Austria!$G153&amp;$E$2,'Waste management'!$A:$A&amp;'Waste management'!$B:$B,'Waste management'!E:E)*$E153,"")</f>
        <v>1.4832000000000002E-4</v>
      </c>
      <c r="AU153" cm="1">
        <f t="array" ref="AU153">IFERROR(_xlfn.XLOOKUP(Tool_Austria!$G153&amp;$E$2,'Waste management'!$A:$A&amp;'Waste management'!$B:$B,'Waste management'!F:F)*$E153,"")</f>
        <v>1.7280000000000001E-5</v>
      </c>
      <c r="AV153" cm="1">
        <f t="array" ref="AV153">IFERROR(_xlfn.XLOOKUP(Tool_Austria!$G153&amp;$E$2,'Waste management'!$A:$A&amp;'Waste management'!$B:$B,'Waste management'!G:G)*$E153,"")</f>
        <v>1.6674623999999999E-9</v>
      </c>
      <c r="AW153" cm="1">
        <f t="array" ref="AW153">IFERROR(_xlfn.XLOOKUP(Tool_Austria!$G153&amp;$E$2,'Waste management'!$A:$A&amp;'Waste management'!$B:$B,'Waste management'!H:H)*$E153,"")</f>
        <v>5.4352943999999992E-11</v>
      </c>
      <c r="AX153" cm="1">
        <f t="array" ref="AX153">IFERROR(_xlfn.XLOOKUP(Tool_Austria!$G153&amp;$E$2,'Waste management'!$A:$A&amp;'Waste management'!$B:$B,'Waste management'!I:I)*$E153,"")</f>
        <v>3.8643407999999998E-11</v>
      </c>
      <c r="AY153" cm="1">
        <f t="array" ref="AY153">IFERROR(_xlfn.XLOOKUP(Tool_Austria!$G153&amp;$E$2,'Waste management'!$A:$A&amp;'Waste management'!$B:$B,'Waste management'!J:J)*$E153,"")</f>
        <v>3.1824000000000002E-4</v>
      </c>
      <c r="AZ153" cm="1">
        <f t="array" ref="AZ153">IFERROR(_xlfn.XLOOKUP(Tool_Austria!$G153&amp;$E$2,'Waste management'!$A:$A&amp;'Waste management'!$B:$B,'Waste management'!K:K)*$E153,"")</f>
        <v>7.7463647999999994E-7</v>
      </c>
      <c r="BA153" cm="1">
        <f t="array" ref="BA153">IFERROR(_xlfn.XLOOKUP(Tool_Austria!$G153&amp;$E$2,'Waste management'!$A:$A&amp;'Waste management'!$B:$B,'Waste management'!L:L)*$E153,"")</f>
        <v>1.3939401599999998E-5</v>
      </c>
      <c r="BB153" cm="1">
        <f t="array" ref="BB153">IFERROR(_xlfn.XLOOKUP(Tool_Austria!$G153&amp;$E$2,'Waste management'!$A:$A&amp;'Waste management'!$B:$B,'Waste management'!M:M)*$E153,"")</f>
        <v>1.40256E-3</v>
      </c>
      <c r="BC153" cm="1">
        <f t="array" ref="BC153">IFERROR(_xlfn.XLOOKUP(Tool_Austria!$G153&amp;$E$2,'Waste management'!$A:$A&amp;'Waste management'!$B:$B,'Waste management'!N:N)*$E153,"")</f>
        <v>1.20602016</v>
      </c>
      <c r="BD153" cm="1">
        <f t="array" ref="BD153">IFERROR(_xlfn.XLOOKUP(Tool_Austria!$G153&amp;$E$2,'Waste management'!$A:$A&amp;'Waste management'!$B:$B,'Waste management'!O:O)*$E153,"")</f>
        <v>7.6897439999999997E-2</v>
      </c>
      <c r="BE153" cm="1">
        <f t="array" ref="BE153">IFERROR(_xlfn.XLOOKUP(Tool_Austria!$G153&amp;$E$2,'Waste management'!$A:$A&amp;'Waste management'!$B:$B,'Waste management'!P:P)*$E153,"")</f>
        <v>1.6603199999999999E-3</v>
      </c>
      <c r="BF153" cm="1">
        <f t="array" ref="BF153">IFERROR(_xlfn.XLOOKUP(Tool_Austria!$G153&amp;$E$2,'Waste management'!$A:$A&amp;'Waste management'!$B:$B,'Waste management'!Q:Q)*$E153,"")</f>
        <v>4.8324959999999993E-2</v>
      </c>
      <c r="BG153" cm="1">
        <f t="array" ref="BG153">IFERROR(_xlfn.XLOOKUP(Tool_Austria!$G153&amp;$E$2,'Waste management'!$A:$A&amp;'Waste management'!$B:$B,'Waste management'!R:R)*$E153,"")</f>
        <v>1.5704639999999998E-8</v>
      </c>
      <c r="BH153">
        <f>IFERROR((L153+AR153+AB153)*_xlfn.XLOOKUP(Tool_Austria!BH$4,Monetization_Factors!$A:$A,Monetization_Factors!$D:$D),"")</f>
        <v>1.5786480906021132E-2</v>
      </c>
      <c r="BI153">
        <f>IFERROR((M153+AS153+AC153)*_xlfn.XLOOKUP(Tool_Austria!BI$4,Monetization_Factors!$A:$A,Monetization_Factors!$D:$D),"")</f>
        <v>6.2476169839045771E-8</v>
      </c>
      <c r="BJ153">
        <f>IFERROR((N153+AT153+AD153)*_xlfn.XLOOKUP(Tool_Austria!BJ$4,Monetization_Factors!$A:$A,Monetization_Factors!$D:$D),"")</f>
        <v>1.2490113549425472E-4</v>
      </c>
      <c r="BK153">
        <f>IFERROR((O153+AU153+AE153)*_xlfn.XLOOKUP(Tool_Austria!BK$4,Monetization_Factors!$A:$A,Monetization_Factors!$D:$D),"")</f>
        <v>4.9629915933025143E-4</v>
      </c>
      <c r="BL153">
        <f>IFERROR((P153+AV153+AF153)*_xlfn.XLOOKUP(Tool_Austria!BL$4,Monetization_Factors!$A:$A,Monetization_Factors!$D:$D),"")</f>
        <v>6.2376590174533769E-3</v>
      </c>
      <c r="BM153">
        <f>IFERROR((Q153+AW153+AG153)*_xlfn.XLOOKUP(Tool_Austria!BM$4,Monetization_Factors!$A:$A,Monetization_Factors!$D:$D),"")</f>
        <v>2.1357927908255192E-4</v>
      </c>
      <c r="BN153">
        <f>IFERROR((R153+AX153+AH153)*_xlfn.XLOOKUP(Tool_Austria!BN$4,Monetization_Factors!$A:$A,Monetization_Factors!$D:$D),"")</f>
        <v>2.3613203804469753E-4</v>
      </c>
      <c r="BO153">
        <f>IFERROR((S153+AY153+AI153)*_xlfn.XLOOKUP(Tool_Austria!BO$4,Monetization_Factors!$A:$A,Monetization_Factors!$D:$D),"")</f>
        <v>5.3295726089920906E-4</v>
      </c>
      <c r="BP153">
        <f>IFERROR((T153+AZ153+AJ153)*_xlfn.XLOOKUP(Tool_Austria!BP$4,Monetization_Factors!$A:$A,Monetization_Factors!$D:$D),"")</f>
        <v>2.4353859436718111E-4</v>
      </c>
      <c r="BQ153">
        <f>IFERROR((U153+BA153+AK153)*_xlfn.XLOOKUP(Tool_Austria!BQ$4,Monetization_Factors!$A:$A,Monetization_Factors!$D:$D),"")</f>
        <v>1.5991826817851774E-3</v>
      </c>
      <c r="BR153" t="str">
        <f>IFERROR((V153+BB153+AL153)*_xlfn.XLOOKUP(Tool_Austria!BR$4,Monetization_Factors!$A:$A,Monetization_Factors!$D:$D),"")</f>
        <v/>
      </c>
      <c r="BS153">
        <f>IFERROR((W153+BC153+AM153)*_xlfn.XLOOKUP(Tool_Austria!BS$4,Monetization_Factors!$A:$A,Monetization_Factors!$D:$D),"")</f>
        <v>1.0160346121132167E-4</v>
      </c>
      <c r="BT153">
        <f>IFERROR((X153+BD153+AN153)*_xlfn.XLOOKUP(Tool_Austria!BT$4,Monetization_Factors!$A:$A,Monetization_Factors!$D:$D),"")</f>
        <v>9.6314308424791319E-4</v>
      </c>
      <c r="BU153">
        <f>IFERROR((Y153+BE153+AO153)*_xlfn.XLOOKUP(Tool_Austria!BU$4,Monetization_Factors!$A:$A,Monetization_Factors!$D:$D),"")</f>
        <v>3.3204358299426698E-4</v>
      </c>
      <c r="BV153">
        <f>IFERROR((Z153+BF153+AP153)*_xlfn.XLOOKUP(Tool_Austria!BV$4,Monetization_Factors!$A:$A,Monetization_Factors!$D:$D),"")</f>
        <v>4.2794555678408591E-3</v>
      </c>
      <c r="BW153">
        <f>IFERROR((AA153+BG153+AQ153)*_xlfn.XLOOKUP(Tool_Austria!BW$4,Monetization_Factors!$A:$A,Monetization_Factors!$D:$D),"")</f>
        <v>6.421346496079171E-7</v>
      </c>
      <c r="BX153" s="38" cm="1">
        <f t="array" ref="BX153">IFERROR(_xlfn.IFS(I153&lt;&gt;0,I153*E153,I153="",J153*E153),"")</f>
        <v>0</v>
      </c>
      <c r="BY153" s="38">
        <f t="shared" si="112"/>
        <v>3.114768037959164E-2</v>
      </c>
      <c r="BZ153" s="38">
        <f t="shared" si="113"/>
        <v>3.114768037959164E-2</v>
      </c>
      <c r="CA153" s="38">
        <f t="shared" si="114"/>
        <v>4.7919508276294832E-5</v>
      </c>
      <c r="CB153">
        <f t="shared" si="110"/>
        <v>0.12134031744000001</v>
      </c>
      <c r="CC153">
        <f t="shared" si="110"/>
        <v>1.5606932639999999E-9</v>
      </c>
      <c r="CD153">
        <f t="shared" si="110"/>
        <v>8.1838883040000004E-2</v>
      </c>
      <c r="CE153">
        <f t="shared" si="110"/>
        <v>3.2787726719999999E-4</v>
      </c>
      <c r="CF153">
        <f t="shared" si="110"/>
        <v>6.2484439199999997E-9</v>
      </c>
      <c r="CG153">
        <f t="shared" si="110"/>
        <v>1.0284996912E-9</v>
      </c>
      <c r="CH153">
        <f t="shared" si="110"/>
        <v>2.0539626480000002E-10</v>
      </c>
      <c r="CI153">
        <f t="shared" si="110"/>
        <v>1.2172435344E-3</v>
      </c>
      <c r="CJ153">
        <f t="shared" si="110"/>
        <v>9.9835804319999989E-5</v>
      </c>
      <c r="CK153">
        <f t="shared" si="110"/>
        <v>3.9093401759999997E-4</v>
      </c>
      <c r="CL153">
        <f t="shared" si="110"/>
        <v>3.8834101439999998E-3</v>
      </c>
      <c r="CM153">
        <f t="shared" si="110"/>
        <v>2.0879112719999999</v>
      </c>
      <c r="CN153">
        <f t="shared" si="110"/>
        <v>4.3253767919999992</v>
      </c>
      <c r="CO153">
        <f t="shared" si="110"/>
        <v>5.2249786079999992E-2</v>
      </c>
      <c r="CP153">
        <f t="shared" si="110"/>
        <v>2.5915985471999998</v>
      </c>
      <c r="CQ153">
        <f t="shared" si="110"/>
        <v>3.0737091599999997E-7</v>
      </c>
      <c r="CR153">
        <f t="shared" si="111"/>
        <v>1.8667741144615387E-4</v>
      </c>
      <c r="CS153">
        <f t="shared" si="111"/>
        <v>2.4010665600000001E-12</v>
      </c>
      <c r="CT153">
        <f t="shared" si="111"/>
        <v>1.2590597390769231E-4</v>
      </c>
      <c r="CU153">
        <f t="shared" si="111"/>
        <v>5.0442656492307692E-7</v>
      </c>
      <c r="CV153">
        <f t="shared" si="111"/>
        <v>9.612990646153845E-12</v>
      </c>
      <c r="CW153">
        <f t="shared" si="111"/>
        <v>1.5823072172307693E-12</v>
      </c>
      <c r="CX153">
        <f t="shared" si="111"/>
        <v>3.159942535384616E-13</v>
      </c>
      <c r="CY153">
        <f t="shared" si="111"/>
        <v>1.8726823606153845E-6</v>
      </c>
      <c r="CZ153">
        <f t="shared" si="111"/>
        <v>1.5359354510769228E-7</v>
      </c>
      <c r="DA153">
        <f t="shared" si="111"/>
        <v>6.0143695015384614E-7</v>
      </c>
      <c r="DB153">
        <f t="shared" si="111"/>
        <v>5.9744771446153841E-6</v>
      </c>
      <c r="DC153">
        <f t="shared" si="111"/>
        <v>3.2121711876923077E-3</v>
      </c>
      <c r="DD153">
        <f t="shared" si="111"/>
        <v>6.654425833846153E-3</v>
      </c>
      <c r="DE153">
        <f t="shared" si="111"/>
        <v>8.038428627692306E-5</v>
      </c>
      <c r="DF153">
        <f t="shared" si="111"/>
        <v>3.987074688E-3</v>
      </c>
      <c r="DG153">
        <f t="shared" si="111"/>
        <v>4.7287833230769229E-10</v>
      </c>
      <c r="DH153" s="5">
        <f>IFERROR(((((L153+AB153)*(1/$H153))+AR153)/$F$2)/($B$2*('CAR.CAP_per person'!B$2)/(_xlfn.XLOOKUP($E$2,EU_countries_GDP!$A$2:$A$29,EU_countries_GDP!$E$2:$E$29))),"")</f>
        <v>1.2987330766017312E-2</v>
      </c>
      <c r="DI153" s="5">
        <f>IFERROR(((((M153+AC153)*(1/$H153))+AS153)/$F$2)/($B$2*('CAR.CAP_per person'!C$2)/(_xlfn.XLOOKUP($E$2,EU_countries_GDP!$A$2:$A$29,EU_countries_GDP!$E$2:$E$29))),"")</f>
        <v>2.1651622491539141E-6</v>
      </c>
      <c r="DJ153" s="5">
        <f>IFERROR(((((N153+AD153)*(1/$H153))+AT153)/$F$2)/($B$2*('CAR.CAP_per person'!D$2)/(_xlfn.XLOOKUP($E$2,EU_countries_GDP!$A$2:$A$29,EU_countries_GDP!$E$2:$E$29))),"")</f>
        <v>1.1942088461544927E-4</v>
      </c>
      <c r="DK153" s="5">
        <f>IFERROR(((((O153+AE153)*(1/$H153))+AU153)/$F$2)/($B$2*('CAR.CAP_per person'!E$2)/(_xlfn.XLOOKUP($E$2,EU_countries_GDP!$A$2:$A$29,EU_countries_GDP!$E$2:$E$29))),"")</f>
        <v>5.9471123941868067E-4</v>
      </c>
      <c r="DL153" s="5">
        <f>IFERROR(((((P153+AF153)*(1/$H153))+AV153)/$F$2)/($B$2*('CAR.CAP_per person'!F$2)/(_xlfn.XLOOKUP($E$2,EU_countries_GDP!$A$2:$A$29,EU_countries_GDP!$E$2:$E$29))),"")</f>
        <v>7.3231874108323778E-3</v>
      </c>
      <c r="DM153" s="5">
        <f>IFERROR(((((Q153+AG153)*(1/$H153))+AW153)/$F$2)/($B$2*('CAR.CAP_per person'!G$2)/(_xlfn.XLOOKUP($E$2,EU_countries_GDP!$A$2:$A$29,EU_countries_GDP!$E$2:$E$29))),"")</f>
        <v>7.8905841327110531E-4</v>
      </c>
      <c r="DN153" s="5">
        <f>IFERROR(((((R153+AH153)*(1/$H153))+AX153)/$F$2)/($B$2*('CAR.CAP_per person'!H$2)/(_xlfn.XLOOKUP($E$2,EU_countries_GDP!$A$2:$A$29,EU_countries_GDP!$E$2:$E$29))),"")</f>
        <v>3.2756316187768177E-5</v>
      </c>
      <c r="DO153" s="5">
        <f>IFERROR(((((S153+AI153)*(1/$H153))+AY153)/$F$2)/($B$2*('CAR.CAP_per person'!I$2)/(_xlfn.XLOOKUP($E$2,EU_countries_GDP!$A$2:$A$29,EU_countries_GDP!$E$2:$E$29))),"")</f>
        <v>7.390077530844163E-4</v>
      </c>
      <c r="DP153" s="5">
        <f>IFERROR(((((T153+AJ153)*(1/$H153))+AZ153)/$F$2)/($B$2*('CAR.CAP_per person'!J$2)/(_xlfn.XLOOKUP($E$2,EU_countries_GDP!$A$2:$A$29,EU_countries_GDP!$E$2:$E$29))),"")</f>
        <v>1.3152419710894033E-2</v>
      </c>
      <c r="DQ153" s="5">
        <f>IFERROR(((((U153+AK153)*(1/$H153))+BA153)/$F$2)/($B$2*('CAR.CAP_per person'!K$2)/(_xlfn.XLOOKUP($E$2,EU_countries_GDP!$A$2:$A$29,EU_countries_GDP!$E$2:$E$29))),"")</f>
        <v>1.4582295503099358E-3</v>
      </c>
      <c r="DR153" s="5">
        <f>IFERROR(((((V153+AL153)*(1/$H153))+BB153)/$F$2)/($B$2*('CAR.CAP_per person'!L$2)/(_xlfn.XLOOKUP($E$2,EU_countries_GDP!$A$2:$A$29,EU_countries_GDP!$E$2:$E$29))),"")</f>
        <v>3.4646749512139277E-4</v>
      </c>
      <c r="DS153" s="5">
        <f>IFERROR(((((W153+AM153)*(1/$H153))+BC153)/$F$2)/($B$2*('CAR.CAP_per person'!M$2)/(_xlfn.XLOOKUP($E$2,EU_countries_GDP!$A$2:$A$29,EU_countries_GDP!$E$2:$E$29))),"")</f>
        <v>6.5743661536893259E-3</v>
      </c>
      <c r="DT153" s="5">
        <f>IFERROR(((((X153+AN153)*(1/$H153))+BD153)/$F$2)/($B$2*('CAR.CAP_per person'!N$2)/(_xlfn.XLOOKUP($E$2,EU_countries_GDP!$A$2:$A$29,EU_countries_GDP!$E$2:$E$29))),"")</f>
        <v>0.25803754568526294</v>
      </c>
      <c r="DU153" s="5">
        <f>IFERROR(((((Y153+AO153)*(1/$H153))+BE153)/$F$2)/($B$2*('CAR.CAP_per person'!O$2)/(_xlfn.XLOOKUP($E$2,EU_countries_GDP!$A$2:$A$29,EU_countries_GDP!$E$2:$E$29))),"")</f>
        <v>2.1559397052986682E-4</v>
      </c>
      <c r="DV153" s="5">
        <f>IFERROR(((((Z153+AP153)*(1/$H153))+BF153)/$F$2)/($B$2*('CAR.CAP_per person'!P$2)/(_xlfn.XLOOKUP($E$2,EU_countries_GDP!$A$2:$A$29,EU_countries_GDP!$E$2:$E$29))),"")</f>
        <v>8.7739031040102999E-3</v>
      </c>
      <c r="DW153" s="5">
        <f>IFERROR(((((AA153+AQ153)*(1/$H153))+BG153)/$F$2)/($B$2*('CAR.CAP_per person'!Q$2)/(_xlfn.XLOOKUP($E$2,EU_countries_GDP!$A$2:$A$29,EU_countries_GDP!$E$2:$E$29))),"")</f>
        <v>1.0322668221488765E-3</v>
      </c>
    </row>
    <row r="154" spans="1:127">
      <c r="A154" t="s">
        <v>201</v>
      </c>
      <c r="B154" t="str">
        <f>_xlfn.XLOOKUP(D154,Table5[Ingredient],Table5[Category],"",FALSE)</f>
        <v>Starch/satiating food</v>
      </c>
      <c r="C154" s="33" t="s">
        <v>229</v>
      </c>
      <c r="D154" s="33" t="s">
        <v>205</v>
      </c>
      <c r="E154" s="33">
        <v>7.1999999999999995E-2</v>
      </c>
      <c r="F154" s="33" t="s">
        <v>204</v>
      </c>
      <c r="G154" s="33" t="s">
        <v>180</v>
      </c>
      <c r="H154" s="91">
        <f>Dataset_AT!S33</f>
        <v>0.19889502762430936</v>
      </c>
      <c r="I154" s="33"/>
      <c r="J154" s="37" t="str">
        <f>IFERROR(INDEX('AveragePrices&amp;Codes'!G:AG, MATCH($D154, 'AveragePrices&amp;Codes'!$A:$A, 0), MATCH(Tool_Austria!$E$2, 'AveragePrices&amp;Codes'!$G$1:$AG$1, 0)),"")</f>
        <v/>
      </c>
      <c r="K154" s="37">
        <f>IFERROR(E154/(_xlfn.XLOOKUP(A154,Dataset_AT!$V$2:$V$9,Dataset_AT!$W$2:$W$9)),"")</f>
        <v>1.0588235294117646E-3</v>
      </c>
      <c r="L154">
        <f>IFERROR(IF($F154="Raw",_xlfn.XLOOKUP(_xlfn.XLOOKUP(Tool_Austria!$D154,'AveragePrices&amp;Codes'!$A:$A,'AveragePrices&amp;Codes'!$B:$B),AGRIBALYSE_Raw!$B:$B,AGRIBALYSE_Raw!O:O)*$E154,_xlfn.XLOOKUP(_xlfn.XLOOKUP(Tool_Austria!$D154,'AveragePrices&amp;Codes'!$A:$A,'AveragePrices&amp;Codes'!$B:$B),AGRIBALYSE_Cooked!$C:$C,AGRIBALYSE_Cooked!P:P)*$E154),"")</f>
        <v>5.3719200719999999E-2</v>
      </c>
      <c r="M154">
        <f>IFERROR(IF($F154="Raw",_xlfn.XLOOKUP(_xlfn.XLOOKUP(Tool_Austria!$D154,'AveragePrices&amp;Codes'!$A:$A,'AveragePrices&amp;Codes'!$B:$B),AGRIBALYSE_Raw!$B:$B,AGRIBALYSE_Raw!P:P)*$E154,_xlfn.XLOOKUP(_xlfn.XLOOKUP(Tool_Austria!$D154,'AveragePrices&amp;Codes'!$A:$A,'AveragePrices&amp;Codes'!$B:$B),AGRIBALYSE_Cooked!$C:$C,AGRIBALYSE_Cooked!Q:Q)*$E154),"")</f>
        <v>8.8055618400000003E-10</v>
      </c>
      <c r="N154">
        <f>IFERROR(IF($F154="Raw",_xlfn.XLOOKUP(_xlfn.XLOOKUP(Tool_Austria!$D154,'AveragePrices&amp;Codes'!$A:$A,'AveragePrices&amp;Codes'!$B:$B),AGRIBALYSE_Raw!$B:$B,AGRIBALYSE_Raw!Q:Q)*$E154,_xlfn.XLOOKUP(_xlfn.XLOOKUP(Tool_Austria!$D154,'AveragePrices&amp;Codes'!$A:$A,'AveragePrices&amp;Codes'!$B:$B),AGRIBALYSE_Cooked!$C:$C,AGRIBALYSE_Cooked!R:R)*$E154),"")</f>
        <v>7.1305008479999998E-3</v>
      </c>
      <c r="O154">
        <f>IFERROR(IF($F154="Raw",_xlfn.XLOOKUP(_xlfn.XLOOKUP(Tool_Austria!$D154,'AveragePrices&amp;Codes'!$A:$A,'AveragePrices&amp;Codes'!$B:$B),AGRIBALYSE_Raw!$B:$B,AGRIBALYSE_Raw!R:R)*$E154,_xlfn.XLOOKUP(_xlfn.XLOOKUP(Tool_Austria!$D154,'AveragePrices&amp;Codes'!$A:$A,'AveragePrices&amp;Codes'!$B:$B),AGRIBALYSE_Cooked!$C:$C,AGRIBALYSE_Cooked!S:S)*$E154),"")</f>
        <v>2.3932586159999998E-4</v>
      </c>
      <c r="P154">
        <f>IFERROR(IF($F154="Raw",_xlfn.XLOOKUP(_xlfn.XLOOKUP(Tool_Austria!$D154,'AveragePrices&amp;Codes'!$A:$A,'AveragePrices&amp;Codes'!$B:$B),AGRIBALYSE_Raw!$B:$B,AGRIBALYSE_Raw!S:S)*$E154,_xlfn.XLOOKUP(_xlfn.XLOOKUP(Tool_Austria!$D154,'AveragePrices&amp;Codes'!$A:$A,'AveragePrices&amp;Codes'!$B:$B),AGRIBALYSE_Cooked!$C:$C,AGRIBALYSE_Cooked!T:T)*$E154),"")</f>
        <v>9.3996763199999989E-9</v>
      </c>
      <c r="Q154">
        <f>IFERROR(IF($F154="Raw",_xlfn.XLOOKUP(_xlfn.XLOOKUP(Tool_Austria!$D154,'AveragePrices&amp;Codes'!$A:$A,'AveragePrices&amp;Codes'!$B:$B),AGRIBALYSE_Raw!$B:$B,AGRIBALYSE_Raw!T:T)*$E154,_xlfn.XLOOKUP(_xlfn.XLOOKUP(Tool_Austria!$D154,'AveragePrices&amp;Codes'!$A:$A,'AveragePrices&amp;Codes'!$B:$B),AGRIBALYSE_Cooked!$C:$C,AGRIBALYSE_Cooked!U:U)*$E154),"")</f>
        <v>-8.5038515999999994E-10</v>
      </c>
      <c r="R154">
        <f>IFERROR(IF($F154="Raw",_xlfn.XLOOKUP(_xlfn.XLOOKUP(Tool_Austria!$D154,'AveragePrices&amp;Codes'!$A:$A,'AveragePrices&amp;Codes'!$B:$B),AGRIBALYSE_Raw!$B:$B,AGRIBALYSE_Raw!U:U)*$E154,_xlfn.XLOOKUP(_xlfn.XLOOKUP(Tool_Austria!$D154,'AveragePrices&amp;Codes'!$A:$A,'AveragePrices&amp;Codes'!$B:$B),AGRIBALYSE_Cooked!$C:$C,AGRIBALYSE_Cooked!V:V)*$E154),"")</f>
        <v>1.8425856959999999E-11</v>
      </c>
      <c r="S154">
        <f>IFERROR(IF($F154="Raw",_xlfn.XLOOKUP(_xlfn.XLOOKUP(Tool_Austria!$D154,'AveragePrices&amp;Codes'!$A:$A,'AveragePrices&amp;Codes'!$B:$B),AGRIBALYSE_Raw!$B:$B,AGRIBALYSE_Raw!V:V)*$E154,_xlfn.XLOOKUP(_xlfn.XLOOKUP(Tool_Austria!$D154,'AveragePrices&amp;Codes'!$A:$A,'AveragePrices&amp;Codes'!$B:$B),AGRIBALYSE_Cooked!$C:$C,AGRIBALYSE_Cooked!W:W)*$E154),"")</f>
        <v>1.1948474159999998E-3</v>
      </c>
      <c r="T154">
        <f>IFERROR(IF($F154="Raw",_xlfn.XLOOKUP(_xlfn.XLOOKUP(Tool_Austria!$D154,'AveragePrices&amp;Codes'!$A:$A,'AveragePrices&amp;Codes'!$B:$B),AGRIBALYSE_Raw!$B:$B,AGRIBALYSE_Raw!W:W)*$E154,_xlfn.XLOOKUP(_xlfn.XLOOKUP(Tool_Austria!$D154,'AveragePrices&amp;Codes'!$A:$A,'AveragePrices&amp;Codes'!$B:$B),AGRIBALYSE_Cooked!$C:$C,AGRIBALYSE_Cooked!X:X)*$E154),"")</f>
        <v>1.2671418959999998E-5</v>
      </c>
      <c r="U154">
        <f>IFERROR(IF($F154="Raw",_xlfn.XLOOKUP(_xlfn.XLOOKUP(Tool_Austria!$D154,'AveragePrices&amp;Codes'!$A:$A,'AveragePrices&amp;Codes'!$B:$B),AGRIBALYSE_Raw!$B:$B,AGRIBALYSE_Raw!X:X)*$E154,_xlfn.XLOOKUP(_xlfn.XLOOKUP(Tool_Austria!$D154,'AveragePrices&amp;Codes'!$A:$A,'AveragePrices&amp;Codes'!$B:$B),AGRIBALYSE_Cooked!$C:$C,AGRIBALYSE_Cooked!Y:Y)*$E154),"")</f>
        <v>3.8193452639999993E-4</v>
      </c>
      <c r="V154">
        <f>IFERROR(IF($F154="Raw",_xlfn.XLOOKUP(_xlfn.XLOOKUP(Tool_Austria!$D154,'AveragePrices&amp;Codes'!$A:$A,'AveragePrices&amp;Codes'!$B:$B),AGRIBALYSE_Raw!$B:$B,AGRIBALYSE_Raw!Y:Y)*$E154,_xlfn.XLOOKUP(_xlfn.XLOOKUP(Tool_Austria!$D154,'AveragePrices&amp;Codes'!$A:$A,'AveragePrices&amp;Codes'!$B:$B),AGRIBALYSE_Cooked!$C:$C,AGRIBALYSE_Cooked!Z:Z)*$E154),"")</f>
        <v>5.0533434719999999E-3</v>
      </c>
      <c r="W154">
        <f>IFERROR(IF($F154="Raw",_xlfn.XLOOKUP(_xlfn.XLOOKUP(Tool_Austria!$D154,'AveragePrices&amp;Codes'!$A:$A,'AveragePrices&amp;Codes'!$B:$B),AGRIBALYSE_Raw!$B:$B,AGRIBALYSE_Raw!Z:Z)*$E154,_xlfn.XLOOKUP(_xlfn.XLOOKUP(Tool_Austria!$D154,'AveragePrices&amp;Codes'!$A:$A,'AveragePrices&amp;Codes'!$B:$B),AGRIBALYSE_Cooked!$C:$C,AGRIBALYSE_Cooked!AA:AA)*$E154),"")</f>
        <v>0.78564849839999995</v>
      </c>
      <c r="X154">
        <f>IFERROR(IF($F154="Raw",_xlfn.XLOOKUP(_xlfn.XLOOKUP(Tool_Austria!$D154,'AveragePrices&amp;Codes'!$A:$A,'AveragePrices&amp;Codes'!$B:$B),AGRIBALYSE_Raw!$B:$B,AGRIBALYSE_Raw!AA:AA)*$E154,_xlfn.XLOOKUP(_xlfn.XLOOKUP(Tool_Austria!$D154,'AveragePrices&amp;Codes'!$A:$A,'AveragePrices&amp;Codes'!$B:$B),AGRIBALYSE_Cooked!$C:$C,AGRIBALYSE_Cooked!AB:AB)*$E154),"")</f>
        <v>2.2994387999999999</v>
      </c>
      <c r="Y154">
        <f>IFERROR(IF($F154="Raw",_xlfn.XLOOKUP(_xlfn.XLOOKUP(Tool_Austria!$D154,'AveragePrices&amp;Codes'!$A:$A,'AveragePrices&amp;Codes'!$B:$B),AGRIBALYSE_Raw!$B:$B,AGRIBALYSE_Raw!AB:AB)*$E154,_xlfn.XLOOKUP(_xlfn.XLOOKUP(Tool_Austria!$D154,'AveragePrices&amp;Codes'!$A:$A,'AveragePrices&amp;Codes'!$B:$B),AGRIBALYSE_Cooked!$C:$C,AGRIBALYSE_Cooked!AC:AC)*$E154),"")</f>
        <v>0.12960447119999999</v>
      </c>
      <c r="Z154">
        <f>IFERROR(IF($F154="Raw",_xlfn.XLOOKUP(_xlfn.XLOOKUP(Tool_Austria!$D154,'AveragePrices&amp;Codes'!$A:$A,'AveragePrices&amp;Codes'!$B:$B),AGRIBALYSE_Raw!$B:$B,AGRIBALYSE_Raw!AC:AC)*$E154,_xlfn.XLOOKUP(_xlfn.XLOOKUP(Tool_Austria!$D154,'AveragePrices&amp;Codes'!$A:$A,'AveragePrices&amp;Codes'!$B:$B),AGRIBALYSE_Cooked!$C:$C,AGRIBALYSE_Cooked!AD:AD)*$E154),"")</f>
        <v>0.69538983119999997</v>
      </c>
      <c r="AA154">
        <f>IFERROR(IF($F154="Raw",_xlfn.XLOOKUP(_xlfn.XLOOKUP(Tool_Austria!$D154,'AveragePrices&amp;Codes'!$A:$A,'AveragePrices&amp;Codes'!$B:$B),AGRIBALYSE_Raw!$B:$B,AGRIBALYSE_Raw!AD:AD)*$E154,_xlfn.XLOOKUP(_xlfn.XLOOKUP(Tool_Austria!$D154,'AveragePrices&amp;Codes'!$A:$A,'AveragePrices&amp;Codes'!$B:$B),AGRIBALYSE_Cooked!$C:$C,AGRIBALYSE_Cooked!AE:AE)*$E154),"")</f>
        <v>3.0984096960000002E-7</v>
      </c>
      <c r="AB154" cm="1">
        <f t="array" ref="AB154">IFERROR(_xlfn.XLOOKUP(Tool_Austria!$F154&amp;$E$2,'Cooking methods'!$A:$A&amp;'Cooking methods'!$B:$B,'Cooking methods'!C:C)*$E154,"")</f>
        <v>3.7643616000000005E-2</v>
      </c>
      <c r="AC154" cm="1">
        <f t="array" ref="AC154">IFERROR(_xlfn.XLOOKUP(Tool_Austria!$F154&amp;$E$2,'Cooking methods'!$A:$A&amp;'Cooking methods'!$B:$B,'Cooking methods'!D:D)*$E154,"")</f>
        <v>4.3464146399999998E-10</v>
      </c>
      <c r="AD154" cm="1">
        <f t="array" ref="AD154">IFERROR(_xlfn.XLOOKUP(Tool_Austria!$F154&amp;$E$2,'Cooking methods'!$A:$A&amp;'Cooking methods'!$B:$B,'Cooking methods'!E:E)*$E154,"")</f>
        <v>3.6533592000000004E-2</v>
      </c>
      <c r="AE154" cm="1">
        <f t="array" ref="AE154">IFERROR(_xlfn.XLOOKUP(Tool_Austria!$F154&amp;$E$2,'Cooking methods'!$A:$A&amp;'Cooking methods'!$B:$B,'Cooking methods'!F:F)*$E154,"")</f>
        <v>9.1367999999999983E-5</v>
      </c>
      <c r="AF154" cm="1">
        <f t="array" ref="AF154">IFERROR(_xlfn.XLOOKUP(Tool_Austria!$F154&amp;$E$2,'Cooking methods'!$A:$A&amp;'Cooking methods'!$B:$B,'Cooking methods'!G:G)*$E154,"")</f>
        <v>5.6834395200000003E-10</v>
      </c>
      <c r="AG154" cm="1">
        <f t="array" ref="AG154">IFERROR(_xlfn.XLOOKUP(Tool_Austria!$F154&amp;$E$2,'Cooking methods'!$A:$A&amp;'Cooking methods'!$B:$B,'Cooking methods'!H:H)*$E154,"")</f>
        <v>3.38699232E-10</v>
      </c>
      <c r="AH154" cm="1">
        <f t="array" ref="AH154">IFERROR(_xlfn.XLOOKUP(Tool_Austria!$F154&amp;$E$2,'Cooking methods'!$A:$A&amp;'Cooking methods'!$B:$B,'Cooking methods'!I:I)*$E154,"")</f>
        <v>5.8817955600000006E-11</v>
      </c>
      <c r="AI154" cm="1">
        <f t="array" ref="AI154">IFERROR(_xlfn.XLOOKUP(Tool_Austria!$F154&amp;$E$2,'Cooking methods'!$A:$A&amp;'Cooking methods'!$B:$B,'Cooking methods'!J:J)*$E154,"")</f>
        <v>2.2258799999999999E-4</v>
      </c>
      <c r="AJ154" cm="1">
        <f t="array" ref="AJ154">IFERROR(_xlfn.XLOOKUP(Tool_Austria!$F154&amp;$E$2,'Cooking methods'!$A:$A&amp;'Cooking methods'!$B:$B,'Cooking methods'!K:K)*$E154,"")</f>
        <v>4.5683999999999992E-5</v>
      </c>
      <c r="AK154" cm="1">
        <f t="array" ref="AK154">IFERROR(_xlfn.XLOOKUP(Tool_Austria!$F154&amp;$E$2,'Cooking methods'!$A:$A&amp;'Cooking methods'!$B:$B,'Cooking methods'!L:L)*$E154,"")</f>
        <v>3.5964000000000003E-5</v>
      </c>
      <c r="AL154" cm="1">
        <f t="array" ref="AL154">IFERROR(_xlfn.XLOOKUP(Tool_Austria!$F154&amp;$E$2,'Cooking methods'!$A:$A&amp;'Cooking methods'!$B:$B,'Cooking methods'!M:M)*$E154,"")</f>
        <v>2.8090800000000001E-4</v>
      </c>
      <c r="AM154" cm="1">
        <f t="array" ref="AM154">IFERROR(_xlfn.XLOOKUP(Tool_Austria!$F154&amp;$E$2,'Cooking methods'!$A:$A&amp;'Cooking methods'!$B:$B,'Cooking methods'!N:N)*$E154,"")</f>
        <v>0.118782288</v>
      </c>
      <c r="AN154" cm="1">
        <f t="array" ref="AN154">IFERROR(_xlfn.XLOOKUP(Tool_Austria!$F154&amp;$E$2,'Cooking methods'!$A:$A&amp;'Cooking methods'!$B:$B,'Cooking methods'!O:O)*$E154,"")</f>
        <v>0.10304269200000001</v>
      </c>
      <c r="AO154" cm="1">
        <f t="array" ref="AO154">IFERROR(_xlfn.XLOOKUP(Tool_Austria!$F154&amp;$E$2,'Cooking methods'!$A:$A&amp;'Cooking methods'!$B:$B,'Cooking methods'!P:P)*$E154,"")</f>
        <v>2.0363399999999997E-2</v>
      </c>
      <c r="AP154" cm="1">
        <f t="array" ref="AP154">IFERROR(_xlfn.XLOOKUP(Tool_Austria!$F154&amp;$E$2,'Cooking methods'!$A:$A&amp;'Cooking methods'!$B:$B,'Cooking methods'!Q:Q)*$E154,"")</f>
        <v>1.0549815839999999</v>
      </c>
      <c r="AQ154" cm="1">
        <f t="array" ref="AQ154">IFERROR(_xlfn.XLOOKUP(Tool_Austria!$F154&amp;$E$2,'Cooking methods'!$A:$A&amp;'Cooking methods'!$B:$B,'Cooking methods'!R:R)*$E154,"")</f>
        <v>5.88704436E-8</v>
      </c>
      <c r="AR154" cm="1">
        <f t="array" ref="AR154">IFERROR(_xlfn.XLOOKUP(Tool_Austria!$G154&amp;$E$2,'Waste management'!$A:$A&amp;'Waste management'!$B:$B,'Waste management'!C:C)*$E154,"")</f>
        <v>4.0312799999999999E-3</v>
      </c>
      <c r="AS154" cm="1">
        <f t="array" ref="AS154">IFERROR(_xlfn.XLOOKUP(Tool_Austria!$G154&amp;$E$2,'Waste management'!$A:$A&amp;'Waste management'!$B:$B,'Waste management'!D:D)*$E154,"")</f>
        <v>2.7504071999999997E-11</v>
      </c>
      <c r="AT154" cm="1">
        <f t="array" ref="AT154">IFERROR(_xlfn.XLOOKUP(Tool_Austria!$G154&amp;$E$2,'Waste management'!$A:$A&amp;'Waste management'!$B:$B,'Waste management'!E:E)*$E154,"")</f>
        <v>7.4160000000000008E-5</v>
      </c>
      <c r="AU154" cm="1">
        <f t="array" ref="AU154">IFERROR(_xlfn.XLOOKUP(Tool_Austria!$G154&amp;$E$2,'Waste management'!$A:$A&amp;'Waste management'!$B:$B,'Waste management'!F:F)*$E154,"")</f>
        <v>8.6400000000000003E-6</v>
      </c>
      <c r="AV154" cm="1">
        <f t="array" ref="AV154">IFERROR(_xlfn.XLOOKUP(Tool_Austria!$G154&amp;$E$2,'Waste management'!$A:$A&amp;'Waste management'!$B:$B,'Waste management'!G:G)*$E154,"")</f>
        <v>8.3373119999999994E-10</v>
      </c>
      <c r="AW154" cm="1">
        <f t="array" ref="AW154">IFERROR(_xlfn.XLOOKUP(Tool_Austria!$G154&amp;$E$2,'Waste management'!$A:$A&amp;'Waste management'!$B:$B,'Waste management'!H:H)*$E154,"")</f>
        <v>2.7176471999999996E-11</v>
      </c>
      <c r="AX154" cm="1">
        <f t="array" ref="AX154">IFERROR(_xlfn.XLOOKUP(Tool_Austria!$G154&amp;$E$2,'Waste management'!$A:$A&amp;'Waste management'!$B:$B,'Waste management'!I:I)*$E154,"")</f>
        <v>1.9321703999999999E-11</v>
      </c>
      <c r="AY154" cm="1">
        <f t="array" ref="AY154">IFERROR(_xlfn.XLOOKUP(Tool_Austria!$G154&amp;$E$2,'Waste management'!$A:$A&amp;'Waste management'!$B:$B,'Waste management'!J:J)*$E154,"")</f>
        <v>1.5912000000000001E-4</v>
      </c>
      <c r="AZ154" cm="1">
        <f t="array" ref="AZ154">IFERROR(_xlfn.XLOOKUP(Tool_Austria!$G154&amp;$E$2,'Waste management'!$A:$A&amp;'Waste management'!$B:$B,'Waste management'!K:K)*$E154,"")</f>
        <v>3.8731823999999997E-7</v>
      </c>
      <c r="BA154" cm="1">
        <f t="array" ref="BA154">IFERROR(_xlfn.XLOOKUP(Tool_Austria!$G154&amp;$E$2,'Waste management'!$A:$A&amp;'Waste management'!$B:$B,'Waste management'!L:L)*$E154,"")</f>
        <v>6.969700799999999E-6</v>
      </c>
      <c r="BB154" cm="1">
        <f t="array" ref="BB154">IFERROR(_xlfn.XLOOKUP(Tool_Austria!$G154&amp;$E$2,'Waste management'!$A:$A&amp;'Waste management'!$B:$B,'Waste management'!M:M)*$E154,"")</f>
        <v>7.0127999999999998E-4</v>
      </c>
      <c r="BC154" cm="1">
        <f t="array" ref="BC154">IFERROR(_xlfn.XLOOKUP(Tool_Austria!$G154&amp;$E$2,'Waste management'!$A:$A&amp;'Waste management'!$B:$B,'Waste management'!N:N)*$E154,"")</f>
        <v>0.60301008</v>
      </c>
      <c r="BD154" cm="1">
        <f t="array" ref="BD154">IFERROR(_xlfn.XLOOKUP(Tool_Austria!$G154&amp;$E$2,'Waste management'!$A:$A&amp;'Waste management'!$B:$B,'Waste management'!O:O)*$E154,"")</f>
        <v>3.8448719999999999E-2</v>
      </c>
      <c r="BE154" cm="1">
        <f t="array" ref="BE154">IFERROR(_xlfn.XLOOKUP(Tool_Austria!$G154&amp;$E$2,'Waste management'!$A:$A&amp;'Waste management'!$B:$B,'Waste management'!P:P)*$E154,"")</f>
        <v>8.3015999999999993E-4</v>
      </c>
      <c r="BF154" cm="1">
        <f t="array" ref="BF154">IFERROR(_xlfn.XLOOKUP(Tool_Austria!$G154&amp;$E$2,'Waste management'!$A:$A&amp;'Waste management'!$B:$B,'Waste management'!Q:Q)*$E154,"")</f>
        <v>2.4162479999999997E-2</v>
      </c>
      <c r="BG154" cm="1">
        <f t="array" ref="BG154">IFERROR(_xlfn.XLOOKUP(Tool_Austria!$G154&amp;$E$2,'Waste management'!$A:$A&amp;'Waste management'!$B:$B,'Waste management'!R:R)*$E154,"")</f>
        <v>7.8523199999999992E-9</v>
      </c>
      <c r="BH154">
        <f>IFERROR((L154+AR154+AB154)*_xlfn.XLOOKUP(Tool_Austria!BH$4,Monetization_Factors!$A:$A,Monetization_Factors!$D:$D),"")</f>
        <v>1.2410855008369862E-2</v>
      </c>
      <c r="BI154">
        <f>IFERROR((M154+AS154+AC154)*_xlfn.XLOOKUP(Tool_Austria!BI$4,Monetization_Factors!$A:$A,Monetization_Factors!$D:$D),"")</f>
        <v>5.3749742269598774E-8</v>
      </c>
      <c r="BJ154">
        <f>IFERROR((N154+AT154+AD154)*_xlfn.XLOOKUP(Tool_Austria!BJ$4,Monetization_Factors!$A:$A,Monetization_Factors!$D:$D),"")</f>
        <v>6.6752590484157962E-5</v>
      </c>
      <c r="BK154">
        <f>IFERROR((O154+AU154+AE154)*_xlfn.XLOOKUP(Tool_Austria!BK$4,Monetization_Factors!$A:$A,Monetization_Factors!$D:$D),"")</f>
        <v>5.1364070367720786E-4</v>
      </c>
      <c r="BL154">
        <f>IFERROR((P154+AV154+AF154)*_xlfn.XLOOKUP(Tool_Austria!BL$4,Monetization_Factors!$A:$A,Monetization_Factors!$D:$D),"")</f>
        <v>1.0783107496243814E-2</v>
      </c>
      <c r="BM154">
        <f>IFERROR((Q154+AW154+AG154)*_xlfn.XLOOKUP(Tool_Austria!BM$4,Monetization_Factors!$A:$A,Monetization_Factors!$D:$D),"")</f>
        <v>-1.006137203604047E-4</v>
      </c>
      <c r="BN154">
        <f>IFERROR((R154+AX154+AH154)*_xlfn.XLOOKUP(Tool_Austria!BN$4,Monetization_Factors!$A:$A,Monetization_Factors!$D:$D),"")</f>
        <v>1.1101571030201025E-4</v>
      </c>
      <c r="BO154">
        <f>IFERROR((S154+AY154+AI154)*_xlfn.XLOOKUP(Tool_Austria!BO$4,Monetization_Factors!$A:$A,Monetization_Factors!$D:$D),"")</f>
        <v>6.902781837993823E-4</v>
      </c>
      <c r="BP154">
        <f>IFERROR((T154+AZ154+AJ154)*_xlfn.XLOOKUP(Tool_Austria!BP$4,Monetization_Factors!$A:$A,Monetization_Factors!$D:$D),"")</f>
        <v>1.4329652317032309E-4</v>
      </c>
      <c r="BQ154">
        <f>IFERROR((U154+BA154+AK154)*_xlfn.XLOOKUP(Tool_Austria!BQ$4,Monetization_Factors!$A:$A,Monetization_Factors!$D:$D),"")</f>
        <v>1.7379963891354386E-3</v>
      </c>
      <c r="BR154" t="str">
        <f>IFERROR((V154+BB154+AL154)*_xlfn.XLOOKUP(Tool_Austria!BR$4,Monetization_Factors!$A:$A,Monetization_Factors!$D:$D),"")</f>
        <v/>
      </c>
      <c r="BS154">
        <f>IFERROR((W154+BC154+AM154)*_xlfn.XLOOKUP(Tool_Austria!BS$4,Monetization_Factors!$A:$A,Monetization_Factors!$D:$D),"")</f>
        <v>7.3356186947025359E-5</v>
      </c>
      <c r="BT154">
        <f>IFERROR((X154+BD154+AN154)*_xlfn.XLOOKUP(Tool_Austria!BT$4,Monetization_Factors!$A:$A,Monetization_Factors!$D:$D),"")</f>
        <v>5.4352838281460699E-4</v>
      </c>
      <c r="BU154">
        <f>IFERROR((Y154+BE154+AO154)*_xlfn.XLOOKUP(Tool_Austria!BU$4,Monetization_Factors!$A:$A,Monetization_Factors!$D:$D),"")</f>
        <v>9.5831049932844565E-4</v>
      </c>
      <c r="BV154">
        <f>IFERROR((Z154+BF154+AP154)*_xlfn.XLOOKUP(Tool_Austria!BV$4,Monetization_Factors!$A:$A,Monetization_Factors!$D:$D),"")</f>
        <v>2.9302528226606219E-3</v>
      </c>
      <c r="BW154">
        <f>IFERROR((AA154+BG154+AQ154)*_xlfn.XLOOKUP(Tool_Austria!BW$4,Monetization_Factors!$A:$A,Monetization_Factors!$D:$D),"")</f>
        <v>7.8668673022216325E-7</v>
      </c>
      <c r="BX154" s="38" t="str" cm="1">
        <f t="array" ref="BX154">IFERROR(_xlfn.IFS(I154&lt;&gt;0,I154*E154,I154="",J154*E154),"")</f>
        <v/>
      </c>
      <c r="BY154" s="38">
        <f t="shared" si="112"/>
        <v>3.0862617213044979E-2</v>
      </c>
      <c r="BZ154" s="38">
        <f t="shared" si="113"/>
        <v>3.0862617213044979E-2</v>
      </c>
      <c r="CA154" s="38">
        <f t="shared" si="114"/>
        <v>4.7480949558530736E-5</v>
      </c>
      <c r="CB154">
        <f t="shared" ref="CB154:CQ169" si="115">IFERROR((L154+AB154+AR154),"")</f>
        <v>9.5394096720000002E-2</v>
      </c>
      <c r="CC154">
        <f t="shared" si="115"/>
        <v>1.3427017199999999E-9</v>
      </c>
      <c r="CD154">
        <f t="shared" si="115"/>
        <v>4.3738252848000002E-2</v>
      </c>
      <c r="CE154">
        <f t="shared" si="115"/>
        <v>3.3933386159999999E-4</v>
      </c>
      <c r="CF154">
        <f t="shared" si="115"/>
        <v>1.0801751471999999E-8</v>
      </c>
      <c r="CG154">
        <f t="shared" si="115"/>
        <v>-4.8450945599999991E-10</v>
      </c>
      <c r="CH154">
        <f t="shared" si="115"/>
        <v>9.6565516560000013E-11</v>
      </c>
      <c r="CI154">
        <f t="shared" si="115"/>
        <v>1.5765554159999997E-3</v>
      </c>
      <c r="CJ154">
        <f t="shared" si="115"/>
        <v>5.8742737199999987E-5</v>
      </c>
      <c r="CK154">
        <f t="shared" si="115"/>
        <v>4.2486822719999993E-4</v>
      </c>
      <c r="CL154">
        <f t="shared" si="115"/>
        <v>6.0355314720000001E-3</v>
      </c>
      <c r="CM154">
        <f t="shared" si="115"/>
        <v>1.5074408664000001</v>
      </c>
      <c r="CN154">
        <f t="shared" si="115"/>
        <v>2.4409302119999996</v>
      </c>
      <c r="CO154">
        <f t="shared" si="115"/>
        <v>0.15079803119999999</v>
      </c>
      <c r="CP154">
        <f t="shared" si="115"/>
        <v>1.7745338951999998</v>
      </c>
      <c r="CQ154">
        <f t="shared" si="115"/>
        <v>3.7656373320000001E-7</v>
      </c>
      <c r="CR154">
        <f t="shared" ref="CR154:DG169" si="116">IFERROR((L154+AB154+AR154)/$F$2,"")</f>
        <v>1.467601488E-4</v>
      </c>
      <c r="CS154">
        <f t="shared" si="116"/>
        <v>2.0656949538461539E-12</v>
      </c>
      <c r="CT154">
        <f t="shared" si="116"/>
        <v>6.7289619766153843E-5</v>
      </c>
      <c r="CU154">
        <f t="shared" si="116"/>
        <v>5.2205209476923077E-7</v>
      </c>
      <c r="CV154">
        <f t="shared" si="116"/>
        <v>1.6618079187692305E-11</v>
      </c>
      <c r="CW154">
        <f t="shared" si="116"/>
        <v>-7.4539916307692289E-13</v>
      </c>
      <c r="CX154">
        <f t="shared" si="116"/>
        <v>1.4856233316923079E-13</v>
      </c>
      <c r="CY154">
        <f t="shared" si="116"/>
        <v>2.4254698707692305E-6</v>
      </c>
      <c r="CZ154">
        <f t="shared" si="116"/>
        <v>9.0373441846153829E-8</v>
      </c>
      <c r="DA154">
        <f t="shared" si="116"/>
        <v>6.5364342646153836E-7</v>
      </c>
      <c r="DB154">
        <f t="shared" si="116"/>
        <v>9.2854330338461537E-6</v>
      </c>
      <c r="DC154">
        <f t="shared" si="116"/>
        <v>2.3191397944615387E-3</v>
      </c>
      <c r="DD154">
        <f t="shared" si="116"/>
        <v>3.7552772492307684E-3</v>
      </c>
      <c r="DE154">
        <f t="shared" si="116"/>
        <v>2.3199697107692305E-4</v>
      </c>
      <c r="DF154">
        <f t="shared" si="116"/>
        <v>2.7300521464615384E-3</v>
      </c>
      <c r="DG154">
        <f t="shared" si="116"/>
        <v>5.7932882030769229E-10</v>
      </c>
      <c r="DH154" s="5">
        <f>IFERROR(((((L154+AB154)*(1/$H154))+AR154)/$F$2)/($B$2*('CAR.CAP_per person'!B$2)/(_xlfn.XLOOKUP($E$2,EU_countries_GDP!$A$2:$A$29,EU_countries_GDP!$E$2:$E$29))),"")</f>
        <v>1.0419204445296421E-2</v>
      </c>
      <c r="DI154" s="5">
        <f>IFERROR(((((M154+AC154)*(1/$H154))+AS154)/$F$2)/($B$2*('CAR.CAP_per person'!C$2)/(_xlfn.XLOOKUP($E$2,EU_countries_GDP!$A$2:$A$29,EU_countries_GDP!$E$2:$E$29))),"")</f>
        <v>1.885409266911405E-6</v>
      </c>
      <c r="DJ154" s="5">
        <f>IFERROR(((((N154+AD154)*(1/$H154))+AT154)/$F$2)/($B$2*('CAR.CAP_per person'!D$2)/(_xlfn.XLOOKUP($E$2,EU_countries_GDP!$A$2:$A$29,EU_countries_GDP!$E$2:$E$29))),"")</f>
        <v>6.3829687073038561E-5</v>
      </c>
      <c r="DK154" s="5">
        <f>IFERROR(((((O154+AE154)*(1/$H154))+AU154)/$F$2)/($B$2*('CAR.CAP_per person'!E$2)/(_xlfn.XLOOKUP($E$2,EU_countries_GDP!$A$2:$A$29,EU_countries_GDP!$E$2:$E$29))),"")</f>
        <v>6.295153727177438E-4</v>
      </c>
      <c r="DL154" s="5">
        <f>IFERROR(((((P154+AF154)*(1/$H154))+AV154)/$F$2)/($B$2*('CAR.CAP_per person'!F$2)/(_xlfn.XLOOKUP($E$2,EU_countries_GDP!$A$2:$A$29,EU_countries_GDP!$E$2:$E$29))),"")</f>
        <v>1.5106373853755796E-2</v>
      </c>
      <c r="DM154" s="5">
        <f>IFERROR(((((Q154+AG154)*(1/$H154))+AW154)/$F$2)/($B$2*('CAR.CAP_per person'!G$2)/(_xlfn.XLOOKUP($E$2,EU_countries_GDP!$A$2:$A$29,EU_countries_GDP!$E$2:$E$29))),"")</f>
        <v>-4.0558613619623771E-4</v>
      </c>
      <c r="DN154" s="5">
        <f>IFERROR(((((R154+AH154)*(1/$H154))+AX154)/$F$2)/($B$2*('CAR.CAP_per person'!H$2)/(_xlfn.XLOOKUP($E$2,EU_countries_GDP!$A$2:$A$29,EU_countries_GDP!$E$2:$E$29))),"")</f>
        <v>1.5226568773302556E-5</v>
      </c>
      <c r="DO154" s="5">
        <f>IFERROR(((((S154+AI154)*(1/$H154))+AY154)/$F$2)/($B$2*('CAR.CAP_per person'!I$2)/(_xlfn.XLOOKUP($E$2,EU_countries_GDP!$A$2:$A$29,EU_countries_GDP!$E$2:$E$29))),"")</f>
        <v>1.1128381321740236E-3</v>
      </c>
      <c r="DP154" s="5">
        <f>IFERROR(((((T154+AJ154)*(1/$H154))+AZ154)/$F$2)/($B$2*('CAR.CAP_per person'!J$2)/(_xlfn.XLOOKUP($E$2,EU_countries_GDP!$A$2:$A$29,EU_countries_GDP!$E$2:$E$29))),"")</f>
        <v>7.746069801156834E-3</v>
      </c>
      <c r="DQ154" s="5">
        <f>IFERROR(((((U154+AK154)*(1/$H154))+BA154)/$F$2)/($B$2*('CAR.CAP_per person'!K$2)/(_xlfn.XLOOKUP($E$2,EU_countries_GDP!$A$2:$A$29,EU_countries_GDP!$E$2:$E$29))),"")</f>
        <v>1.6099694914457007E-3</v>
      </c>
      <c r="DR154" s="5">
        <f>IFERROR(((((V154+AL154)*(1/$H154))+BB154)/$F$2)/($B$2*('CAR.CAP_per person'!L$2)/(_xlfn.XLOOKUP($E$2,EU_countries_GDP!$A$2:$A$29,EU_countries_GDP!$E$2:$E$29))),"")</f>
        <v>6.8717368128208274E-4</v>
      </c>
      <c r="DS154" s="5">
        <f>IFERROR(((((W154+AM154)*(1/$H154))+BC154)/$F$2)/($B$2*('CAR.CAP_per person'!M$2)/(_xlfn.XLOOKUP($E$2,EU_countries_GDP!$A$2:$A$29,EU_countries_GDP!$E$2:$E$29))),"")</f>
        <v>6.0035526679678855E-3</v>
      </c>
      <c r="DT154" s="5">
        <f>IFERROR(((((X154+AN154)*(1/$H154))+BD154)/$F$2)/($B$2*('CAR.CAP_per person'!N$2)/(_xlfn.XLOOKUP($E$2,EU_countries_GDP!$A$2:$A$29,EU_countries_GDP!$E$2:$E$29))),"")</f>
        <v>0.1458575728092962</v>
      </c>
      <c r="DU154" s="5">
        <f>IFERROR(((((Y154+AO154)*(1/$H154))+BE154)/$F$2)/($B$2*('CAR.CAP_per person'!O$2)/(_xlfn.XLOOKUP($E$2,EU_countries_GDP!$A$2:$A$29,EU_countries_GDP!$E$2:$E$29))),"")</f>
        <v>6.3566300302172313E-4</v>
      </c>
      <c r="DV154" s="5">
        <f>IFERROR(((((Z154+AP154)*(1/$H154))+BF154)/$F$2)/($B$2*('CAR.CAP_per person'!P$2)/(_xlfn.XLOOKUP($E$2,EU_countries_GDP!$A$2:$A$29,EU_countries_GDP!$E$2:$E$29))),"")</f>
        <v>6.0322943245543137E-3</v>
      </c>
      <c r="DW154" s="5">
        <f>IFERROR(((((AA154+AQ154)*(1/$H154))+BG154)/$F$2)/($B$2*('CAR.CAP_per person'!Q$2)/(_xlfn.XLOOKUP($E$2,EU_countries_GDP!$A$2:$A$29,EU_countries_GDP!$E$2:$E$29))),"")</f>
        <v>1.2965871758061263E-3</v>
      </c>
    </row>
    <row r="155" spans="1:127">
      <c r="A155" t="s">
        <v>201</v>
      </c>
      <c r="B155" t="str">
        <f>_xlfn.XLOOKUP(D155,Table5[Ingredient],Table5[Category],"",FALSE)</f>
        <v>Dairy products</v>
      </c>
      <c r="C155" s="33" t="s">
        <v>229</v>
      </c>
      <c r="D155" s="33" t="s">
        <v>183</v>
      </c>
      <c r="E155" s="33">
        <v>3.5999999999999997E-2</v>
      </c>
      <c r="F155" s="33" t="s">
        <v>204</v>
      </c>
      <c r="G155" s="33" t="s">
        <v>180</v>
      </c>
      <c r="H155" s="91">
        <f>Dataset_AT!S34</f>
        <v>0.19889502762430936</v>
      </c>
      <c r="I155" s="33"/>
      <c r="J155" s="37">
        <f>IFERROR(INDEX('AveragePrices&amp;Codes'!G:AG, MATCH($D155, 'AveragePrices&amp;Codes'!$A:$A, 0), MATCH(Tool_Austria!$E$2, 'AveragePrices&amp;Codes'!$G$1:$AG$1, 0)),"")</f>
        <v>0.51222692307692297</v>
      </c>
      <c r="K155" s="37">
        <f>IFERROR(E155/(_xlfn.XLOOKUP(A155,Dataset_AT!$V$2:$V$9,Dataset_AT!$W$2:$W$9)),"")</f>
        <v>5.2941176470588231E-4</v>
      </c>
      <c r="L155">
        <f>IFERROR(IF($F155="Raw",_xlfn.XLOOKUP(_xlfn.XLOOKUP(Tool_Austria!$D155,'AveragePrices&amp;Codes'!$A:$A,'AveragePrices&amp;Codes'!$B:$B),AGRIBALYSE_Raw!$B:$B,AGRIBALYSE_Raw!O:O)*$E155,_xlfn.XLOOKUP(_xlfn.XLOOKUP(Tool_Austria!$D155,'AveragePrices&amp;Codes'!$A:$A,'AveragePrices&amp;Codes'!$B:$B),AGRIBALYSE_Cooked!$C:$C,AGRIBALYSE_Cooked!P:P)*$E155),"")</f>
        <v>5.5170939789473683E-2</v>
      </c>
      <c r="M155">
        <f>IFERROR(IF($F155="Raw",_xlfn.XLOOKUP(_xlfn.XLOOKUP(Tool_Austria!$D155,'AveragePrices&amp;Codes'!$A:$A,'AveragePrices&amp;Codes'!$B:$B),AGRIBALYSE_Raw!$B:$B,AGRIBALYSE_Raw!P:P)*$E155,_xlfn.XLOOKUP(_xlfn.XLOOKUP(Tool_Austria!$D155,'AveragePrices&amp;Codes'!$A:$A,'AveragePrices&amp;Codes'!$B:$B),AGRIBALYSE_Cooked!$C:$C,AGRIBALYSE_Cooked!Q:Q)*$E155),"")</f>
        <v>8.6409253894736842E-10</v>
      </c>
      <c r="N155">
        <f>IFERROR(IF($F155="Raw",_xlfn.XLOOKUP(_xlfn.XLOOKUP(Tool_Austria!$D155,'AveragePrices&amp;Codes'!$A:$A,'AveragePrices&amp;Codes'!$B:$B),AGRIBALYSE_Raw!$B:$B,AGRIBALYSE_Raw!Q:Q)*$E155,_xlfn.XLOOKUP(_xlfn.XLOOKUP(Tool_Austria!$D155,'AveragePrices&amp;Codes'!$A:$A,'AveragePrices&amp;Codes'!$B:$B),AGRIBALYSE_Cooked!$C:$C,AGRIBALYSE_Cooked!R:R)*$E155),"")</f>
        <v>5.1250782315789469E-3</v>
      </c>
      <c r="O155">
        <f>IFERROR(IF($F155="Raw",_xlfn.XLOOKUP(_xlfn.XLOOKUP(Tool_Austria!$D155,'AveragePrices&amp;Codes'!$A:$A,'AveragePrices&amp;Codes'!$B:$B),AGRIBALYSE_Raw!$B:$B,AGRIBALYSE_Raw!R:R)*$E155,_xlfn.XLOOKUP(_xlfn.XLOOKUP(Tool_Austria!$D155,'AveragePrices&amp;Codes'!$A:$A,'AveragePrices&amp;Codes'!$B:$B),AGRIBALYSE_Cooked!$C:$C,AGRIBALYSE_Cooked!S:S)*$E155),"")</f>
        <v>1.1517597473684211E-4</v>
      </c>
      <c r="P155">
        <f>IFERROR(IF($F155="Raw",_xlfn.XLOOKUP(_xlfn.XLOOKUP(Tool_Austria!$D155,'AveragePrices&amp;Codes'!$A:$A,'AveragePrices&amp;Codes'!$B:$B),AGRIBALYSE_Raw!$B:$B,AGRIBALYSE_Raw!S:S)*$E155,_xlfn.XLOOKUP(_xlfn.XLOOKUP(Tool_Austria!$D155,'AveragePrices&amp;Codes'!$A:$A,'AveragePrices&amp;Codes'!$B:$B),AGRIBALYSE_Cooked!$C:$C,AGRIBALYSE_Cooked!T:T)*$E155),"")</f>
        <v>4.5742335157894735E-9</v>
      </c>
      <c r="Q155">
        <f>IFERROR(IF($F155="Raw",_xlfn.XLOOKUP(_xlfn.XLOOKUP(Tool_Austria!$D155,'AveragePrices&amp;Codes'!$A:$A,'AveragePrices&amp;Codes'!$B:$B),AGRIBALYSE_Raw!$B:$B,AGRIBALYSE_Raw!T:T)*$E155,_xlfn.XLOOKUP(_xlfn.XLOOKUP(Tool_Austria!$D155,'AveragePrices&amp;Codes'!$A:$A,'AveragePrices&amp;Codes'!$B:$B),AGRIBALYSE_Cooked!$C:$C,AGRIBALYSE_Cooked!U:U)*$E155),"")</f>
        <v>6.4736636210526319E-10</v>
      </c>
      <c r="R155">
        <f>IFERROR(IF($F155="Raw",_xlfn.XLOOKUP(_xlfn.XLOOKUP(Tool_Austria!$D155,'AveragePrices&amp;Codes'!$A:$A,'AveragePrices&amp;Codes'!$B:$B),AGRIBALYSE_Raw!$B:$B,AGRIBALYSE_Raw!U:U)*$E155,_xlfn.XLOOKUP(_xlfn.XLOOKUP(Tool_Austria!$D155,'AveragePrices&amp;Codes'!$A:$A,'AveragePrices&amp;Codes'!$B:$B),AGRIBALYSE_Cooked!$C:$C,AGRIBALYSE_Cooked!V:V)*$E155),"")</f>
        <v>2.7018560463157893E-11</v>
      </c>
      <c r="S155">
        <f>IFERROR(IF($F155="Raw",_xlfn.XLOOKUP(_xlfn.XLOOKUP(Tool_Austria!$D155,'AveragePrices&amp;Codes'!$A:$A,'AveragePrices&amp;Codes'!$B:$B),AGRIBALYSE_Raw!$B:$B,AGRIBALYSE_Raw!V:V)*$E155,_xlfn.XLOOKUP(_xlfn.XLOOKUP(Tool_Austria!$D155,'AveragePrices&amp;Codes'!$A:$A,'AveragePrices&amp;Codes'!$B:$B),AGRIBALYSE_Cooked!$C:$C,AGRIBALYSE_Cooked!W:W)*$E155),"")</f>
        <v>6.1225135578947369E-4</v>
      </c>
      <c r="T155">
        <f>IFERROR(IF($F155="Raw",_xlfn.XLOOKUP(_xlfn.XLOOKUP(Tool_Austria!$D155,'AveragePrices&amp;Codes'!$A:$A,'AveragePrices&amp;Codes'!$B:$B),AGRIBALYSE_Raw!$B:$B,AGRIBALYSE_Raw!W:W)*$E155,_xlfn.XLOOKUP(_xlfn.XLOOKUP(Tool_Austria!$D155,'AveragePrices&amp;Codes'!$A:$A,'AveragePrices&amp;Codes'!$B:$B),AGRIBALYSE_Cooked!$C:$C,AGRIBALYSE_Cooked!X:X)*$E155),"")</f>
        <v>4.6856917894736842E-6</v>
      </c>
      <c r="U155">
        <f>IFERROR(IF($F155="Raw",_xlfn.XLOOKUP(_xlfn.XLOOKUP(Tool_Austria!$D155,'AveragePrices&amp;Codes'!$A:$A,'AveragePrices&amp;Codes'!$B:$B),AGRIBALYSE_Raw!$B:$B,AGRIBALYSE_Raw!X:X)*$E155,_xlfn.XLOOKUP(_xlfn.XLOOKUP(Tool_Austria!$D155,'AveragePrices&amp;Codes'!$A:$A,'AveragePrices&amp;Codes'!$B:$B),AGRIBALYSE_Cooked!$C:$C,AGRIBALYSE_Cooked!Y:Y)*$E155),"")</f>
        <v>1.6528789136842104E-4</v>
      </c>
      <c r="V155">
        <f>IFERROR(IF($F155="Raw",_xlfn.XLOOKUP(_xlfn.XLOOKUP(Tool_Austria!$D155,'AveragePrices&amp;Codes'!$A:$A,'AveragePrices&amp;Codes'!$B:$B),AGRIBALYSE_Raw!$B:$B,AGRIBALYSE_Raw!Y:Y)*$E155,_xlfn.XLOOKUP(_xlfn.XLOOKUP(Tool_Austria!$D155,'AveragePrices&amp;Codes'!$A:$A,'AveragePrices&amp;Codes'!$B:$B),AGRIBALYSE_Cooked!$C:$C,AGRIBALYSE_Cooked!Z:Z)*$E155),"")</f>
        <v>2.6184702315789473E-3</v>
      </c>
      <c r="W155">
        <f>IFERROR(IF($F155="Raw",_xlfn.XLOOKUP(_xlfn.XLOOKUP(Tool_Austria!$D155,'AveragePrices&amp;Codes'!$A:$A,'AveragePrices&amp;Codes'!$B:$B),AGRIBALYSE_Raw!$B:$B,AGRIBALYSE_Raw!Z:Z)*$E155,_xlfn.XLOOKUP(_xlfn.XLOOKUP(Tool_Austria!$D155,'AveragePrices&amp;Codes'!$A:$A,'AveragePrices&amp;Codes'!$B:$B),AGRIBALYSE_Cooked!$C:$C,AGRIBALYSE_Cooked!AA:AA)*$E155),"")</f>
        <v>0.63534834947368413</v>
      </c>
      <c r="X155">
        <f>IFERROR(IF($F155="Raw",_xlfn.XLOOKUP(_xlfn.XLOOKUP(Tool_Austria!$D155,'AveragePrices&amp;Codes'!$A:$A,'AveragePrices&amp;Codes'!$B:$B),AGRIBALYSE_Raw!$B:$B,AGRIBALYSE_Raw!AA:AA)*$E155,_xlfn.XLOOKUP(_xlfn.XLOOKUP(Tool_Austria!$D155,'AveragePrices&amp;Codes'!$A:$A,'AveragePrices&amp;Codes'!$B:$B),AGRIBALYSE_Cooked!$C:$C,AGRIBALYSE_Cooked!AB:AB)*$E155),"")</f>
        <v>2.4182171621052633</v>
      </c>
      <c r="Y155">
        <f>IFERROR(IF($F155="Raw",_xlfn.XLOOKUP(_xlfn.XLOOKUP(Tool_Austria!$D155,'AveragePrices&amp;Codes'!$A:$A,'AveragePrices&amp;Codes'!$B:$B),AGRIBALYSE_Raw!$B:$B,AGRIBALYSE_Raw!AB:AB)*$E155,_xlfn.XLOOKUP(_xlfn.XLOOKUP(Tool_Austria!$D155,'AveragePrices&amp;Codes'!$A:$A,'AveragePrices&amp;Codes'!$B:$B),AGRIBALYSE_Cooked!$C:$C,AGRIBALYSE_Cooked!AC:AC)*$E155),"")</f>
        <v>6.6027251368421056E-3</v>
      </c>
      <c r="Z155">
        <f>IFERROR(IF($F155="Raw",_xlfn.XLOOKUP(_xlfn.XLOOKUP(Tool_Austria!$D155,'AveragePrices&amp;Codes'!$A:$A,'AveragePrices&amp;Codes'!$B:$B),AGRIBALYSE_Raw!$B:$B,AGRIBALYSE_Raw!AC:AC)*$E155,_xlfn.XLOOKUP(_xlfn.XLOOKUP(Tool_Austria!$D155,'AveragePrices&amp;Codes'!$A:$A,'AveragePrices&amp;Codes'!$B:$B),AGRIBALYSE_Cooked!$C:$C,AGRIBALYSE_Cooked!AD:AD)*$E155),"")</f>
        <v>0.32501252463157898</v>
      </c>
      <c r="AA155">
        <f>IFERROR(IF($F155="Raw",_xlfn.XLOOKUP(_xlfn.XLOOKUP(Tool_Austria!$D155,'AveragePrices&amp;Codes'!$A:$A,'AveragePrices&amp;Codes'!$B:$B),AGRIBALYSE_Raw!$B:$B,AGRIBALYSE_Raw!AD:AD)*$E155,_xlfn.XLOOKUP(_xlfn.XLOOKUP(Tool_Austria!$D155,'AveragePrices&amp;Codes'!$A:$A,'AveragePrices&amp;Codes'!$B:$B),AGRIBALYSE_Cooked!$C:$C,AGRIBALYSE_Cooked!AE:AE)*$E155),"")</f>
        <v>1.2734211410526316E-7</v>
      </c>
      <c r="AB155" cm="1">
        <f t="array" ref="AB155">IFERROR(_xlfn.XLOOKUP(Tool_Austria!$F155&amp;$E$2,'Cooking methods'!$A:$A&amp;'Cooking methods'!$B:$B,'Cooking methods'!C:C)*$E155,"")</f>
        <v>1.8821808000000002E-2</v>
      </c>
      <c r="AC155" cm="1">
        <f t="array" ref="AC155">IFERROR(_xlfn.XLOOKUP(Tool_Austria!$F155&amp;$E$2,'Cooking methods'!$A:$A&amp;'Cooking methods'!$B:$B,'Cooking methods'!D:D)*$E155,"")</f>
        <v>2.1732073199999999E-10</v>
      </c>
      <c r="AD155" cm="1">
        <f t="array" ref="AD155">IFERROR(_xlfn.XLOOKUP(Tool_Austria!$F155&amp;$E$2,'Cooking methods'!$A:$A&amp;'Cooking methods'!$B:$B,'Cooking methods'!E:E)*$E155,"")</f>
        <v>1.8266796000000002E-2</v>
      </c>
      <c r="AE155" cm="1">
        <f t="array" ref="AE155">IFERROR(_xlfn.XLOOKUP(Tool_Austria!$F155&amp;$E$2,'Cooking methods'!$A:$A&amp;'Cooking methods'!$B:$B,'Cooking methods'!F:F)*$E155,"")</f>
        <v>4.5683999999999992E-5</v>
      </c>
      <c r="AF155" cm="1">
        <f t="array" ref="AF155">IFERROR(_xlfn.XLOOKUP(Tool_Austria!$F155&amp;$E$2,'Cooking methods'!$A:$A&amp;'Cooking methods'!$B:$B,'Cooking methods'!G:G)*$E155,"")</f>
        <v>2.8417197600000002E-10</v>
      </c>
      <c r="AG155" cm="1">
        <f t="array" ref="AG155">IFERROR(_xlfn.XLOOKUP(Tool_Austria!$F155&amp;$E$2,'Cooking methods'!$A:$A&amp;'Cooking methods'!$B:$B,'Cooking methods'!H:H)*$E155,"")</f>
        <v>1.69349616E-10</v>
      </c>
      <c r="AH155" cm="1">
        <f t="array" ref="AH155">IFERROR(_xlfn.XLOOKUP(Tool_Austria!$F155&amp;$E$2,'Cooking methods'!$A:$A&amp;'Cooking methods'!$B:$B,'Cooking methods'!I:I)*$E155,"")</f>
        <v>2.9408977800000003E-11</v>
      </c>
      <c r="AI155" cm="1">
        <f t="array" ref="AI155">IFERROR(_xlfn.XLOOKUP(Tool_Austria!$F155&amp;$E$2,'Cooking methods'!$A:$A&amp;'Cooking methods'!$B:$B,'Cooking methods'!J:J)*$E155,"")</f>
        <v>1.11294E-4</v>
      </c>
      <c r="AJ155" cm="1">
        <f t="array" ref="AJ155">IFERROR(_xlfn.XLOOKUP(Tool_Austria!$F155&amp;$E$2,'Cooking methods'!$A:$A&amp;'Cooking methods'!$B:$B,'Cooking methods'!K:K)*$E155,"")</f>
        <v>2.2841999999999996E-5</v>
      </c>
      <c r="AK155" cm="1">
        <f t="array" ref="AK155">IFERROR(_xlfn.XLOOKUP(Tool_Austria!$F155&amp;$E$2,'Cooking methods'!$A:$A&amp;'Cooking methods'!$B:$B,'Cooking methods'!L:L)*$E155,"")</f>
        <v>1.7982000000000002E-5</v>
      </c>
      <c r="AL155" cm="1">
        <f t="array" ref="AL155">IFERROR(_xlfn.XLOOKUP(Tool_Austria!$F155&amp;$E$2,'Cooking methods'!$A:$A&amp;'Cooking methods'!$B:$B,'Cooking methods'!M:M)*$E155,"")</f>
        <v>1.4045400000000001E-4</v>
      </c>
      <c r="AM155" cm="1">
        <f t="array" ref="AM155">IFERROR(_xlfn.XLOOKUP(Tool_Austria!$F155&amp;$E$2,'Cooking methods'!$A:$A&amp;'Cooking methods'!$B:$B,'Cooking methods'!N:N)*$E155,"")</f>
        <v>5.9391144E-2</v>
      </c>
      <c r="AN155" cm="1">
        <f t="array" ref="AN155">IFERROR(_xlfn.XLOOKUP(Tool_Austria!$F155&amp;$E$2,'Cooking methods'!$A:$A&amp;'Cooking methods'!$B:$B,'Cooking methods'!O:O)*$E155,"")</f>
        <v>5.1521346000000003E-2</v>
      </c>
      <c r="AO155" cm="1">
        <f t="array" ref="AO155">IFERROR(_xlfn.XLOOKUP(Tool_Austria!$F155&amp;$E$2,'Cooking methods'!$A:$A&amp;'Cooking methods'!$B:$B,'Cooking methods'!P:P)*$E155,"")</f>
        <v>1.0181699999999998E-2</v>
      </c>
      <c r="AP155" cm="1">
        <f t="array" ref="AP155">IFERROR(_xlfn.XLOOKUP(Tool_Austria!$F155&amp;$E$2,'Cooking methods'!$A:$A&amp;'Cooking methods'!$B:$B,'Cooking methods'!Q:Q)*$E155,"")</f>
        <v>0.52749079199999993</v>
      </c>
      <c r="AQ155" cm="1">
        <f t="array" ref="AQ155">IFERROR(_xlfn.XLOOKUP(Tool_Austria!$F155&amp;$E$2,'Cooking methods'!$A:$A&amp;'Cooking methods'!$B:$B,'Cooking methods'!R:R)*$E155,"")</f>
        <v>2.94352218E-8</v>
      </c>
      <c r="AR155" cm="1">
        <f t="array" ref="AR155">IFERROR(_xlfn.XLOOKUP(Tool_Austria!$G155&amp;$E$2,'Waste management'!$A:$A&amp;'Waste management'!$B:$B,'Waste management'!C:C)*$E155,"")</f>
        <v>2.01564E-3</v>
      </c>
      <c r="AS155" cm="1">
        <f t="array" ref="AS155">IFERROR(_xlfn.XLOOKUP(Tool_Austria!$G155&amp;$E$2,'Waste management'!$A:$A&amp;'Waste management'!$B:$B,'Waste management'!D:D)*$E155,"")</f>
        <v>1.3752035999999999E-11</v>
      </c>
      <c r="AT155" cm="1">
        <f t="array" ref="AT155">IFERROR(_xlfn.XLOOKUP(Tool_Austria!$G155&amp;$E$2,'Waste management'!$A:$A&amp;'Waste management'!$B:$B,'Waste management'!E:E)*$E155,"")</f>
        <v>3.7080000000000004E-5</v>
      </c>
      <c r="AU155" cm="1">
        <f t="array" ref="AU155">IFERROR(_xlfn.XLOOKUP(Tool_Austria!$G155&amp;$E$2,'Waste management'!$A:$A&amp;'Waste management'!$B:$B,'Waste management'!F:F)*$E155,"")</f>
        <v>4.3200000000000001E-6</v>
      </c>
      <c r="AV155" cm="1">
        <f t="array" ref="AV155">IFERROR(_xlfn.XLOOKUP(Tool_Austria!$G155&amp;$E$2,'Waste management'!$A:$A&amp;'Waste management'!$B:$B,'Waste management'!G:G)*$E155,"")</f>
        <v>4.1686559999999997E-10</v>
      </c>
      <c r="AW155" cm="1">
        <f t="array" ref="AW155">IFERROR(_xlfn.XLOOKUP(Tool_Austria!$G155&amp;$E$2,'Waste management'!$A:$A&amp;'Waste management'!$B:$B,'Waste management'!H:H)*$E155,"")</f>
        <v>1.3588235999999998E-11</v>
      </c>
      <c r="AX155" cm="1">
        <f t="array" ref="AX155">IFERROR(_xlfn.XLOOKUP(Tool_Austria!$G155&amp;$E$2,'Waste management'!$A:$A&amp;'Waste management'!$B:$B,'Waste management'!I:I)*$E155,"")</f>
        <v>9.6608519999999995E-12</v>
      </c>
      <c r="AY155" cm="1">
        <f t="array" ref="AY155">IFERROR(_xlfn.XLOOKUP(Tool_Austria!$G155&amp;$E$2,'Waste management'!$A:$A&amp;'Waste management'!$B:$B,'Waste management'!J:J)*$E155,"")</f>
        <v>7.9560000000000004E-5</v>
      </c>
      <c r="AZ155" cm="1">
        <f t="array" ref="AZ155">IFERROR(_xlfn.XLOOKUP(Tool_Austria!$G155&amp;$E$2,'Waste management'!$A:$A&amp;'Waste management'!$B:$B,'Waste management'!K:K)*$E155,"")</f>
        <v>1.9365911999999999E-7</v>
      </c>
      <c r="BA155" cm="1">
        <f t="array" ref="BA155">IFERROR(_xlfn.XLOOKUP(Tool_Austria!$G155&amp;$E$2,'Waste management'!$A:$A&amp;'Waste management'!$B:$B,'Waste management'!L:L)*$E155,"")</f>
        <v>3.4848503999999995E-6</v>
      </c>
      <c r="BB155" cm="1">
        <f t="array" ref="BB155">IFERROR(_xlfn.XLOOKUP(Tool_Austria!$G155&amp;$E$2,'Waste management'!$A:$A&amp;'Waste management'!$B:$B,'Waste management'!M:M)*$E155,"")</f>
        <v>3.5063999999999999E-4</v>
      </c>
      <c r="BC155" cm="1">
        <f t="array" ref="BC155">IFERROR(_xlfn.XLOOKUP(Tool_Austria!$G155&amp;$E$2,'Waste management'!$A:$A&amp;'Waste management'!$B:$B,'Waste management'!N:N)*$E155,"")</f>
        <v>0.30150504</v>
      </c>
      <c r="BD155" cm="1">
        <f t="array" ref="BD155">IFERROR(_xlfn.XLOOKUP(Tool_Austria!$G155&amp;$E$2,'Waste management'!$A:$A&amp;'Waste management'!$B:$B,'Waste management'!O:O)*$E155,"")</f>
        <v>1.9224359999999999E-2</v>
      </c>
      <c r="BE155" cm="1">
        <f t="array" ref="BE155">IFERROR(_xlfn.XLOOKUP(Tool_Austria!$G155&amp;$E$2,'Waste management'!$A:$A&amp;'Waste management'!$B:$B,'Waste management'!P:P)*$E155,"")</f>
        <v>4.1507999999999996E-4</v>
      </c>
      <c r="BF155" cm="1">
        <f t="array" ref="BF155">IFERROR(_xlfn.XLOOKUP(Tool_Austria!$G155&amp;$E$2,'Waste management'!$A:$A&amp;'Waste management'!$B:$B,'Waste management'!Q:Q)*$E155,"")</f>
        <v>1.2081239999999998E-2</v>
      </c>
      <c r="BG155" cm="1">
        <f t="array" ref="BG155">IFERROR(_xlfn.XLOOKUP(Tool_Austria!$G155&amp;$E$2,'Waste management'!$A:$A&amp;'Waste management'!$B:$B,'Waste management'!R:R)*$E155,"")</f>
        <v>3.9261599999999996E-9</v>
      </c>
      <c r="BH155">
        <f>IFERROR((L155+AR155+AB155)*_xlfn.XLOOKUP(Tool_Austria!BH$4,Monetization_Factors!$A:$A,Monetization_Factors!$D:$D),"")</f>
        <v>9.8887574043911783E-3</v>
      </c>
      <c r="BI155">
        <f>IFERROR((M155+AS155+AC155)*_xlfn.XLOOKUP(Tool_Austria!BI$4,Monetization_Factors!$A:$A,Monetization_Factors!$D:$D),"")</f>
        <v>4.3840602953146648E-8</v>
      </c>
      <c r="BJ155">
        <f>IFERROR((N155+AT155+AD155)*_xlfn.XLOOKUP(Tool_Austria!BJ$4,Monetization_Factors!$A:$A,Monetization_Factors!$D:$D),"")</f>
        <v>3.5756878372067458E-5</v>
      </c>
      <c r="BK155">
        <f>IFERROR((O155+AU155+AE155)*_xlfn.XLOOKUP(Tool_Austria!BK$4,Monetization_Factors!$A:$A,Monetization_Factors!$D:$D),"")</f>
        <v>2.5002856495714662E-4</v>
      </c>
      <c r="BL155">
        <f>IFERROR((P155+AV155+AF155)*_xlfn.XLOOKUP(Tool_Austria!BL$4,Monetization_Factors!$A:$A,Monetization_Factors!$D:$D),"")</f>
        <v>5.2661658993030909E-3</v>
      </c>
      <c r="BM155">
        <f>IFERROR((Q155+AW155+AG155)*_xlfn.XLOOKUP(Tool_Austria!BM$4,Monetization_Factors!$A:$A,Monetization_Factors!$D:$D),"")</f>
        <v>1.7242180720628198E-4</v>
      </c>
      <c r="BN155">
        <f>IFERROR((R155+AX155+AH155)*_xlfn.XLOOKUP(Tool_Austria!BN$4,Monetization_Factors!$A:$A,Monetization_Factors!$D:$D),"")</f>
        <v>7.5977945845940315E-5</v>
      </c>
      <c r="BO155">
        <f>IFERROR((S155+AY155+AI155)*_xlfn.XLOOKUP(Tool_Austria!BO$4,Monetization_Factors!$A:$A,Monetization_Factors!$D:$D),"")</f>
        <v>3.5163122131186454E-4</v>
      </c>
      <c r="BP155">
        <f>IFERROR((T155+AZ155+AJ155)*_xlfn.XLOOKUP(Tool_Austria!BP$4,Monetization_Factors!$A:$A,Monetization_Factors!$D:$D),"")</f>
        <v>6.7623222754966422E-5</v>
      </c>
      <c r="BQ155">
        <f>IFERROR((U155+BA155+AK155)*_xlfn.XLOOKUP(Tool_Austria!BQ$4,Monetization_Factors!$A:$A,Monetization_Factors!$D:$D),"")</f>
        <v>7.6395231760798769E-4</v>
      </c>
      <c r="BR155" t="str">
        <f>IFERROR((V155+BB155+AL155)*_xlfn.XLOOKUP(Tool_Austria!BR$4,Monetization_Factors!$A:$A,Monetization_Factors!$D:$D),"")</f>
        <v/>
      </c>
      <c r="BS155">
        <f>IFERROR((W155+BC155+AM155)*_xlfn.XLOOKUP(Tool_Austria!BS$4,Monetization_Factors!$A:$A,Monetization_Factors!$D:$D),"")</f>
        <v>4.8479978134714874E-5</v>
      </c>
      <c r="BT155">
        <f>IFERROR((X155+BD155+AN155)*_xlfn.XLOOKUP(Tool_Austria!BT$4,Monetization_Factors!$A:$A,Monetization_Factors!$D:$D),"")</f>
        <v>5.5422394132211255E-4</v>
      </c>
      <c r="BU155">
        <f>IFERROR((Y155+BE155+AO155)*_xlfn.XLOOKUP(Tool_Austria!BU$4,Monetization_Factors!$A:$A,Monetization_Factors!$D:$D),"")</f>
        <v>1.093016017830432E-4</v>
      </c>
      <c r="BV155">
        <f>IFERROR((Z155+BF155+AP155)*_xlfn.XLOOKUP(Tool_Austria!BV$4,Monetization_Factors!$A:$A,Monetization_Factors!$D:$D),"")</f>
        <v>1.4276714264806602E-3</v>
      </c>
      <c r="BW155">
        <f>IFERROR((AA155+BG155+AQ155)*_xlfn.XLOOKUP(Tool_Austria!BW$4,Monetization_Factors!$A:$A,Monetization_Factors!$D:$D),"")</f>
        <v>3.3572884636194242E-7</v>
      </c>
      <c r="BX155" s="38" cm="1">
        <f t="array" ref="BX155">IFERROR(_xlfn.IFS(I155&lt;&gt;0,I155*E155,I155="",J155*E155),"")</f>
        <v>1.8440169230769226E-2</v>
      </c>
      <c r="BY155" s="38">
        <f t="shared" si="112"/>
        <v>1.9012371778920373E-2</v>
      </c>
      <c r="BZ155" s="38">
        <f t="shared" si="113"/>
        <v>3.7452541009689602E-2</v>
      </c>
      <c r="CA155" s="38">
        <f t="shared" si="114"/>
        <v>5.7619293861060924E-5</v>
      </c>
      <c r="CB155">
        <f t="shared" si="115"/>
        <v>7.6008387789473678E-2</v>
      </c>
      <c r="CC155">
        <f t="shared" si="115"/>
        <v>1.0951653069473686E-9</v>
      </c>
      <c r="CD155">
        <f t="shared" si="115"/>
        <v>2.3428954231578949E-2</v>
      </c>
      <c r="CE155">
        <f t="shared" si="115"/>
        <v>1.651799747368421E-4</v>
      </c>
      <c r="CF155">
        <f t="shared" si="115"/>
        <v>5.2752710917894735E-9</v>
      </c>
      <c r="CG155">
        <f t="shared" si="115"/>
        <v>8.3030421410526321E-10</v>
      </c>
      <c r="CH155">
        <f t="shared" si="115"/>
        <v>6.6088390263157898E-11</v>
      </c>
      <c r="CI155">
        <f t="shared" si="115"/>
        <v>8.0310535578947365E-4</v>
      </c>
      <c r="CJ155">
        <f t="shared" si="115"/>
        <v>2.772135090947368E-5</v>
      </c>
      <c r="CK155">
        <f t="shared" si="115"/>
        <v>1.8675474176842104E-4</v>
      </c>
      <c r="CL155">
        <f t="shared" si="115"/>
        <v>3.1095642315789474E-3</v>
      </c>
      <c r="CM155">
        <f t="shared" si="115"/>
        <v>0.99624453347368414</v>
      </c>
      <c r="CN155">
        <f t="shared" si="115"/>
        <v>2.4889628681052631</v>
      </c>
      <c r="CO155">
        <f t="shared" si="115"/>
        <v>1.7199505136842104E-2</v>
      </c>
      <c r="CP155">
        <f t="shared" si="115"/>
        <v>0.86458455663157896</v>
      </c>
      <c r="CQ155">
        <f t="shared" si="115"/>
        <v>1.6070349590526316E-7</v>
      </c>
      <c r="CR155">
        <f t="shared" si="116"/>
        <v>1.1693598121457489E-4</v>
      </c>
      <c r="CS155">
        <f t="shared" si="116"/>
        <v>1.6848697029959517E-12</v>
      </c>
      <c r="CT155">
        <f t="shared" si="116"/>
        <v>3.6044544971659924E-5</v>
      </c>
      <c r="CU155">
        <f t="shared" si="116"/>
        <v>2.5412303805668017E-7</v>
      </c>
      <c r="CV155">
        <f t="shared" si="116"/>
        <v>8.1158016796761126E-12</v>
      </c>
      <c r="CW155">
        <f t="shared" si="116"/>
        <v>1.2773910986234819E-12</v>
      </c>
      <c r="CX155">
        <f t="shared" si="116"/>
        <v>1.0167444655870446E-13</v>
      </c>
      <c r="CY155">
        <f t="shared" si="116"/>
        <v>1.2355467012145748E-6</v>
      </c>
      <c r="CZ155">
        <f t="shared" si="116"/>
        <v>4.2648232168421047E-8</v>
      </c>
      <c r="DA155">
        <f t="shared" si="116"/>
        <v>2.8731498733603235E-7</v>
      </c>
      <c r="DB155">
        <f t="shared" si="116"/>
        <v>4.783944971659919E-6</v>
      </c>
      <c r="DC155">
        <f t="shared" si="116"/>
        <v>1.5326838976518218E-3</v>
      </c>
      <c r="DD155">
        <f t="shared" si="116"/>
        <v>3.8291736432388662E-3</v>
      </c>
      <c r="DE155">
        <f t="shared" si="116"/>
        <v>2.6460777133603238E-5</v>
      </c>
      <c r="DF155">
        <f t="shared" si="116"/>
        <v>1.3301300871255061E-3</v>
      </c>
      <c r="DG155">
        <f t="shared" si="116"/>
        <v>2.4723614754655871E-10</v>
      </c>
      <c r="DH155" s="5">
        <f>IFERROR(((((L155+AB155)*(1/$H155))+AR155)/$F$2)/($B$2*('CAR.CAP_per person'!B$2)/(_xlfn.XLOOKUP($E$2,EU_countries_GDP!$A$2:$A$29,EU_countries_GDP!$E$2:$E$29))),"")</f>
        <v>8.4101974096367008E-3</v>
      </c>
      <c r="DI155" s="5">
        <f>IFERROR(((((M155+AC155)*(1/$H155))+AS155)/$F$2)/($B$2*('CAR.CAP_per person'!C$2)/(_xlfn.XLOOKUP($E$2,EU_countries_GDP!$A$2:$A$29,EU_countries_GDP!$E$2:$E$29))),"")</f>
        <v>1.5477496884357282E-6</v>
      </c>
      <c r="DJ155" s="5">
        <f>IFERROR(((((N155+AD155)*(1/$H155))+AT155)/$F$2)/($B$2*('CAR.CAP_per person'!D$2)/(_xlfn.XLOOKUP($E$2,EU_countries_GDP!$A$2:$A$29,EU_countries_GDP!$E$2:$E$29))),"")</f>
        <v>3.4194283975592422E-5</v>
      </c>
      <c r="DK155" s="5">
        <f>IFERROR(((((O155+AE155)*(1/$H155))+AU155)/$F$2)/($B$2*('CAR.CAP_per person'!E$2)/(_xlfn.XLOOKUP($E$2,EU_countries_GDP!$A$2:$A$29,EU_countries_GDP!$E$2:$E$29))),"")</f>
        <v>3.0626038438154508E-4</v>
      </c>
      <c r="DL155" s="5">
        <f>IFERROR(((((P155+AF155)*(1/$H155))+AV155)/$F$2)/($B$2*('CAR.CAP_per person'!F$2)/(_xlfn.XLOOKUP($E$2,EU_countries_GDP!$A$2:$A$29,EU_countries_GDP!$E$2:$E$29))),"")</f>
        <v>7.3659499339945702E-3</v>
      </c>
      <c r="DM155" s="5">
        <f>IFERROR(((((Q155+AG155)*(1/$H155))+AW155)/$F$2)/($B$2*('CAR.CAP_per person'!G$2)/(_xlfn.XLOOKUP($E$2,EU_countries_GDP!$A$2:$A$29,EU_countries_GDP!$E$2:$E$29))),"")</f>
        <v>6.564438514430319E-4</v>
      </c>
      <c r="DN155" s="5">
        <f>IFERROR(((((R155+AH155)*(1/$H155))+AX155)/$F$2)/($B$2*('CAR.CAP_per person'!H$2)/(_xlfn.XLOOKUP($E$2,EU_countries_GDP!$A$2:$A$29,EU_countries_GDP!$E$2:$E$29))),"")</f>
        <v>1.0956845466128517E-5</v>
      </c>
      <c r="DO155" s="5">
        <f>IFERROR(((((S155+AI155)*(1/$H155))+AY155)/$F$2)/($B$2*('CAR.CAP_per person'!I$2)/(_xlfn.XLOOKUP($E$2,EU_countries_GDP!$A$2:$A$29,EU_countries_GDP!$E$2:$E$29))),"")</f>
        <v>5.6780610542180889E-4</v>
      </c>
      <c r="DP155" s="5">
        <f>IFERROR(((((T155+AJ155)*(1/$H155))+AZ155)/$F$2)/($B$2*('CAR.CAP_per person'!J$2)/(_xlfn.XLOOKUP($E$2,EU_countries_GDP!$A$2:$A$29,EU_countries_GDP!$E$2:$E$29))),"")</f>
        <v>3.6543011115489337E-3</v>
      </c>
      <c r="DQ155" s="5">
        <f>IFERROR(((((U155+AK155)*(1/$H155))+BA155)/$F$2)/($B$2*('CAR.CAP_per person'!K$2)/(_xlfn.XLOOKUP($E$2,EU_countries_GDP!$A$2:$A$29,EU_countries_GDP!$E$2:$E$29))),"")</f>
        <v>7.0638110295671538E-4</v>
      </c>
      <c r="DR155" s="5">
        <f>IFERROR(((((V155+AL155)*(1/$H155))+BB155)/$F$2)/($B$2*('CAR.CAP_per person'!L$2)/(_xlfn.XLOOKUP($E$2,EU_countries_GDP!$A$2:$A$29,EU_countries_GDP!$E$2:$E$29))),"")</f>
        <v>3.5511124547011946E-4</v>
      </c>
      <c r="DS155" s="5">
        <f>IFERROR(((((W155+AM155)*(1/$H155))+BC155)/$F$2)/($B$2*('CAR.CAP_per person'!M$2)/(_xlfn.XLOOKUP($E$2,EU_countries_GDP!$A$2:$A$29,EU_countries_GDP!$E$2:$E$29))),"")</f>
        <v>4.4231486839278805E-3</v>
      </c>
      <c r="DT155" s="5">
        <f>IFERROR(((((X155+AN155)*(1/$H155))+BD155)/$F$2)/($B$2*('CAR.CAP_per person'!N$2)/(_xlfn.XLOOKUP($E$2,EU_countries_GDP!$A$2:$A$29,EU_countries_GDP!$E$2:$E$29))),"")</f>
        <v>0.14969647136776085</v>
      </c>
      <c r="DU155" s="5">
        <f>IFERROR(((((Y155+AO155)*(1/$H155))+BE155)/$F$2)/($B$2*('CAR.CAP_per person'!O$2)/(_xlfn.XLOOKUP($E$2,EU_countries_GDP!$A$2:$A$29,EU_countries_GDP!$E$2:$E$29))),"")</f>
        <v>7.1414797183141023E-5</v>
      </c>
      <c r="DV155" s="5">
        <f>IFERROR(((((Z155+AP155)*(1/$H155))+BF155)/$F$2)/($B$2*('CAR.CAP_per person'!P$2)/(_xlfn.XLOOKUP($E$2,EU_countries_GDP!$A$2:$A$29,EU_countries_GDP!$E$2:$E$29))),"")</f>
        <v>2.9381910121259601E-3</v>
      </c>
      <c r="DW155" s="5">
        <f>IFERROR(((((AA155+AQ155)*(1/$H155))+BG155)/$F$2)/($B$2*('CAR.CAP_per person'!Q$2)/(_xlfn.XLOOKUP($E$2,EU_countries_GDP!$A$2:$A$29,EU_countries_GDP!$E$2:$E$29))),"")</f>
        <v>5.5172229483037944E-4</v>
      </c>
    </row>
    <row r="156" spans="1:127">
      <c r="A156" t="s">
        <v>201</v>
      </c>
      <c r="B156" t="str">
        <f>_xlfn.XLOOKUP(D156,Table5[Ingredient],Table5[Category],"",FALSE)</f>
        <v xml:space="preserve">Other </v>
      </c>
      <c r="C156" s="33" t="s">
        <v>229</v>
      </c>
      <c r="D156" s="33" t="s">
        <v>187</v>
      </c>
      <c r="E156" s="33">
        <v>3.5999999999999997E-2</v>
      </c>
      <c r="F156" s="33" t="s">
        <v>204</v>
      </c>
      <c r="G156" s="33" t="s">
        <v>180</v>
      </c>
      <c r="H156" s="91">
        <f>Dataset_AT!S35</f>
        <v>0.19889502762430936</v>
      </c>
      <c r="I156" s="33"/>
      <c r="J156" s="37">
        <f>IFERROR(INDEX('AveragePrices&amp;Codes'!G:AG, MATCH($D156, 'AveragePrices&amp;Codes'!$A:$A, 0), MATCH(Tool_Austria!$E$2, 'AveragePrices&amp;Codes'!$G$1:$AG$1, 0)),"")</f>
        <v>2.7022484230769233</v>
      </c>
      <c r="K156" s="37">
        <f>IFERROR(E156/(_xlfn.XLOOKUP(A156,Dataset_AT!$V$2:$V$9,Dataset_AT!$W$2:$W$9)),"")</f>
        <v>5.2941176470588231E-4</v>
      </c>
      <c r="L156">
        <f>IFERROR(IF($F156="Raw",_xlfn.XLOOKUP(_xlfn.XLOOKUP(Tool_Austria!$D156,'AveragePrices&amp;Codes'!$A:$A,'AveragePrices&amp;Codes'!$B:$B),AGRIBALYSE_Raw!$B:$B,AGRIBALYSE_Raw!O:O)*$E156,_xlfn.XLOOKUP(_xlfn.XLOOKUP(Tool_Austria!$D156,'AveragePrices&amp;Codes'!$A:$A,'AveragePrices&amp;Codes'!$B:$B),AGRIBALYSE_Cooked!$C:$C,AGRIBALYSE_Cooked!P:P)*$E156),"")</f>
        <v>8.2868043999999974E-2</v>
      </c>
      <c r="M156">
        <f>IFERROR(IF($F156="Raw",_xlfn.XLOOKUP(_xlfn.XLOOKUP(Tool_Austria!$D156,'AveragePrices&amp;Codes'!$A:$A,'AveragePrices&amp;Codes'!$B:$B),AGRIBALYSE_Raw!$B:$B,AGRIBALYSE_Raw!P:P)*$E156,_xlfn.XLOOKUP(_xlfn.XLOOKUP(Tool_Austria!$D156,'AveragePrices&amp;Codes'!$A:$A,'AveragePrices&amp;Codes'!$B:$B),AGRIBALYSE_Cooked!$C:$C,AGRIBALYSE_Cooked!Q:Q)*$E156),"")</f>
        <v>1.5662915999999997E-9</v>
      </c>
      <c r="N156">
        <f>IFERROR(IF($F156="Raw",_xlfn.XLOOKUP(_xlfn.XLOOKUP(Tool_Austria!$D156,'AveragePrices&amp;Codes'!$A:$A,'AveragePrices&amp;Codes'!$B:$B),AGRIBALYSE_Raw!$B:$B,AGRIBALYSE_Raw!Q:Q)*$E156,_xlfn.XLOOKUP(_xlfn.XLOOKUP(Tool_Austria!$D156,'AveragePrices&amp;Codes'!$A:$A,'AveragePrices&amp;Codes'!$B:$B),AGRIBALYSE_Cooked!$C:$C,AGRIBALYSE_Cooked!R:R)*$E156),"")</f>
        <v>1.0092577199999999E-2</v>
      </c>
      <c r="O156">
        <f>IFERROR(IF($F156="Raw",_xlfn.XLOOKUP(_xlfn.XLOOKUP(Tool_Austria!$D156,'AveragePrices&amp;Codes'!$A:$A,'AveragePrices&amp;Codes'!$B:$B),AGRIBALYSE_Raw!$B:$B,AGRIBALYSE_Raw!R:R)*$E156,_xlfn.XLOOKUP(_xlfn.XLOOKUP(Tool_Austria!$D156,'AveragePrices&amp;Codes'!$A:$A,'AveragePrices&amp;Codes'!$B:$B),AGRIBALYSE_Cooked!$C:$C,AGRIBALYSE_Cooked!S:S)*$E156),"")</f>
        <v>3.0579361999999997E-4</v>
      </c>
      <c r="P156">
        <f>IFERROR(IF($F156="Raw",_xlfn.XLOOKUP(_xlfn.XLOOKUP(Tool_Austria!$D156,'AveragePrices&amp;Codes'!$A:$A,'AveragePrices&amp;Codes'!$B:$B),AGRIBALYSE_Raw!$B:$B,AGRIBALYSE_Raw!S:S)*$E156,_xlfn.XLOOKUP(_xlfn.XLOOKUP(Tool_Austria!$D156,'AveragePrices&amp;Codes'!$A:$A,'AveragePrices&amp;Codes'!$B:$B),AGRIBALYSE_Cooked!$C:$C,AGRIBALYSE_Cooked!T:T)*$E156),"")</f>
        <v>9.5141331999999995E-9</v>
      </c>
      <c r="Q156">
        <f>IFERROR(IF($F156="Raw",_xlfn.XLOOKUP(_xlfn.XLOOKUP(Tool_Austria!$D156,'AveragePrices&amp;Codes'!$A:$A,'AveragePrices&amp;Codes'!$B:$B),AGRIBALYSE_Raw!$B:$B,AGRIBALYSE_Raw!T:T)*$E156,_xlfn.XLOOKUP(_xlfn.XLOOKUP(Tool_Austria!$D156,'AveragePrices&amp;Codes'!$A:$A,'AveragePrices&amp;Codes'!$B:$B),AGRIBALYSE_Cooked!$C:$C,AGRIBALYSE_Cooked!U:U)*$E156),"")</f>
        <v>1.2347215999999999E-9</v>
      </c>
      <c r="R156">
        <f>IFERROR(IF($F156="Raw",_xlfn.XLOOKUP(_xlfn.XLOOKUP(Tool_Austria!$D156,'AveragePrices&amp;Codes'!$A:$A,'AveragePrices&amp;Codes'!$B:$B),AGRIBALYSE_Raw!$B:$B,AGRIBALYSE_Raw!U:U)*$E156,_xlfn.XLOOKUP(_xlfn.XLOOKUP(Tool_Austria!$D156,'AveragePrices&amp;Codes'!$A:$A,'AveragePrices&amp;Codes'!$B:$B),AGRIBALYSE_Cooked!$C:$C,AGRIBALYSE_Cooked!V:V)*$E156),"")</f>
        <v>9.8732363999999986E-11</v>
      </c>
      <c r="S156">
        <f>IFERROR(IF($F156="Raw",_xlfn.XLOOKUP(_xlfn.XLOOKUP(Tool_Austria!$D156,'AveragePrices&amp;Codes'!$A:$A,'AveragePrices&amp;Codes'!$B:$B),AGRIBALYSE_Raw!$B:$B,AGRIBALYSE_Raw!V:V)*$E156,_xlfn.XLOOKUP(_xlfn.XLOOKUP(Tool_Austria!$D156,'AveragePrices&amp;Codes'!$A:$A,'AveragePrices&amp;Codes'!$B:$B),AGRIBALYSE_Cooked!$C:$C,AGRIBALYSE_Cooked!W:W)*$E156),"")</f>
        <v>1.2778027599999998E-3</v>
      </c>
      <c r="T156">
        <f>IFERROR(IF($F156="Raw",_xlfn.XLOOKUP(_xlfn.XLOOKUP(Tool_Austria!$D156,'AveragePrices&amp;Codes'!$A:$A,'AveragePrices&amp;Codes'!$B:$B),AGRIBALYSE_Raw!$B:$B,AGRIBALYSE_Raw!W:W)*$E156,_xlfn.XLOOKUP(_xlfn.XLOOKUP(Tool_Austria!$D156,'AveragePrices&amp;Codes'!$A:$A,'AveragePrices&amp;Codes'!$B:$B),AGRIBALYSE_Cooked!$C:$C,AGRIBALYSE_Cooked!X:X)*$E156),"")</f>
        <v>2.2936413199999998E-5</v>
      </c>
      <c r="U156">
        <f>IFERROR(IF($F156="Raw",_xlfn.XLOOKUP(_xlfn.XLOOKUP(Tool_Austria!$D156,'AveragePrices&amp;Codes'!$A:$A,'AveragePrices&amp;Codes'!$B:$B),AGRIBALYSE_Raw!$B:$B,AGRIBALYSE_Raw!X:X)*$E156,_xlfn.XLOOKUP(_xlfn.XLOOKUP(Tool_Austria!$D156,'AveragePrices&amp;Codes'!$A:$A,'AveragePrices&amp;Codes'!$B:$B),AGRIBALYSE_Cooked!$C:$C,AGRIBALYSE_Cooked!Y:Y)*$E156),"")</f>
        <v>5.6175383999999991E-4</v>
      </c>
      <c r="V156">
        <f>IFERROR(IF($F156="Raw",_xlfn.XLOOKUP(_xlfn.XLOOKUP(Tool_Austria!$D156,'AveragePrices&amp;Codes'!$A:$A,'AveragePrices&amp;Codes'!$B:$B),AGRIBALYSE_Raw!$B:$B,AGRIBALYSE_Raw!Y:Y)*$E156,_xlfn.XLOOKUP(_xlfn.XLOOKUP(Tool_Austria!$D156,'AveragePrices&amp;Codes'!$A:$A,'AveragePrices&amp;Codes'!$B:$B),AGRIBALYSE_Cooked!$C:$C,AGRIBALYSE_Cooked!Z:Z)*$E156),"")</f>
        <v>5.5291831999999992E-3</v>
      </c>
      <c r="W156">
        <f>IFERROR(IF($F156="Raw",_xlfn.XLOOKUP(_xlfn.XLOOKUP(Tool_Austria!$D156,'AveragePrices&amp;Codes'!$A:$A,'AveragePrices&amp;Codes'!$B:$B),AGRIBALYSE_Raw!$B:$B,AGRIBALYSE_Raw!Z:Z)*$E156,_xlfn.XLOOKUP(_xlfn.XLOOKUP(Tool_Austria!$D156,'AveragePrices&amp;Codes'!$A:$A,'AveragePrices&amp;Codes'!$B:$B),AGRIBALYSE_Cooked!$C:$C,AGRIBALYSE_Cooked!AA:AA)*$E156),"")</f>
        <v>2.74357608</v>
      </c>
      <c r="X156">
        <f>IFERROR(IF($F156="Raw",_xlfn.XLOOKUP(_xlfn.XLOOKUP(Tool_Austria!$D156,'AveragePrices&amp;Codes'!$A:$A,'AveragePrices&amp;Codes'!$B:$B),AGRIBALYSE_Raw!$B:$B,AGRIBALYSE_Raw!AA:AA)*$E156,_xlfn.XLOOKUP(_xlfn.XLOOKUP(Tool_Austria!$D156,'AveragePrices&amp;Codes'!$A:$A,'AveragePrices&amp;Codes'!$B:$B),AGRIBALYSE_Cooked!$C:$C,AGRIBALYSE_Cooked!AB:AB)*$E156),"")</f>
        <v>7.1881435999999983</v>
      </c>
      <c r="Y156">
        <f>IFERROR(IF($F156="Raw",_xlfn.XLOOKUP(_xlfn.XLOOKUP(Tool_Austria!$D156,'AveragePrices&amp;Codes'!$A:$A,'AveragePrices&amp;Codes'!$B:$B),AGRIBALYSE_Raw!$B:$B,AGRIBALYSE_Raw!AB:AB)*$E156,_xlfn.XLOOKUP(_xlfn.XLOOKUP(Tool_Austria!$D156,'AveragePrices&amp;Codes'!$A:$A,'AveragePrices&amp;Codes'!$B:$B),AGRIBALYSE_Cooked!$C:$C,AGRIBALYSE_Cooked!AC:AC)*$E156),"")</f>
        <v>3.4553490399999998E-2</v>
      </c>
      <c r="Z156">
        <f>IFERROR(IF($F156="Raw",_xlfn.XLOOKUP(_xlfn.XLOOKUP(Tool_Austria!$D156,'AveragePrices&amp;Codes'!$A:$A,'AveragePrices&amp;Codes'!$B:$B),AGRIBALYSE_Raw!$B:$B,AGRIBALYSE_Raw!AC:AC)*$E156,_xlfn.XLOOKUP(_xlfn.XLOOKUP(Tool_Austria!$D156,'AveragePrices&amp;Codes'!$A:$A,'AveragePrices&amp;Codes'!$B:$B),AGRIBALYSE_Cooked!$C:$C,AGRIBALYSE_Cooked!AD:AD)*$E156),"")</f>
        <v>0.71957143999999995</v>
      </c>
      <c r="AA156">
        <f>IFERROR(IF($F156="Raw",_xlfn.XLOOKUP(_xlfn.XLOOKUP(Tool_Austria!$D156,'AveragePrices&amp;Codes'!$A:$A,'AveragePrices&amp;Codes'!$B:$B),AGRIBALYSE_Raw!$B:$B,AGRIBALYSE_Raw!AD:AD)*$E156,_xlfn.XLOOKUP(_xlfn.XLOOKUP(Tool_Austria!$D156,'AveragePrices&amp;Codes'!$A:$A,'AveragePrices&amp;Codes'!$B:$B),AGRIBALYSE_Cooked!$C:$C,AGRIBALYSE_Cooked!AE:AE)*$E156),"")</f>
        <v>3.0507431199999999E-7</v>
      </c>
      <c r="AB156" cm="1">
        <f t="array" ref="AB156">IFERROR(_xlfn.XLOOKUP(Tool_Austria!$F156&amp;$E$2,'Cooking methods'!$A:$A&amp;'Cooking methods'!$B:$B,'Cooking methods'!C:C)*$E156,"")</f>
        <v>1.8821808000000002E-2</v>
      </c>
      <c r="AC156" cm="1">
        <f t="array" ref="AC156">IFERROR(_xlfn.XLOOKUP(Tool_Austria!$F156&amp;$E$2,'Cooking methods'!$A:$A&amp;'Cooking methods'!$B:$B,'Cooking methods'!D:D)*$E156,"")</f>
        <v>2.1732073199999999E-10</v>
      </c>
      <c r="AD156" cm="1">
        <f t="array" ref="AD156">IFERROR(_xlfn.XLOOKUP(Tool_Austria!$F156&amp;$E$2,'Cooking methods'!$A:$A&amp;'Cooking methods'!$B:$B,'Cooking methods'!E:E)*$E156,"")</f>
        <v>1.8266796000000002E-2</v>
      </c>
      <c r="AE156" cm="1">
        <f t="array" ref="AE156">IFERROR(_xlfn.XLOOKUP(Tool_Austria!$F156&amp;$E$2,'Cooking methods'!$A:$A&amp;'Cooking methods'!$B:$B,'Cooking methods'!F:F)*$E156,"")</f>
        <v>4.5683999999999992E-5</v>
      </c>
      <c r="AF156" cm="1">
        <f t="array" ref="AF156">IFERROR(_xlfn.XLOOKUP(Tool_Austria!$F156&amp;$E$2,'Cooking methods'!$A:$A&amp;'Cooking methods'!$B:$B,'Cooking methods'!G:G)*$E156,"")</f>
        <v>2.8417197600000002E-10</v>
      </c>
      <c r="AG156" cm="1">
        <f t="array" ref="AG156">IFERROR(_xlfn.XLOOKUP(Tool_Austria!$F156&amp;$E$2,'Cooking methods'!$A:$A&amp;'Cooking methods'!$B:$B,'Cooking methods'!H:H)*$E156,"")</f>
        <v>1.69349616E-10</v>
      </c>
      <c r="AH156" cm="1">
        <f t="array" ref="AH156">IFERROR(_xlfn.XLOOKUP(Tool_Austria!$F156&amp;$E$2,'Cooking methods'!$A:$A&amp;'Cooking methods'!$B:$B,'Cooking methods'!I:I)*$E156,"")</f>
        <v>2.9408977800000003E-11</v>
      </c>
      <c r="AI156" cm="1">
        <f t="array" ref="AI156">IFERROR(_xlfn.XLOOKUP(Tool_Austria!$F156&amp;$E$2,'Cooking methods'!$A:$A&amp;'Cooking methods'!$B:$B,'Cooking methods'!J:J)*$E156,"")</f>
        <v>1.11294E-4</v>
      </c>
      <c r="AJ156" cm="1">
        <f t="array" ref="AJ156">IFERROR(_xlfn.XLOOKUP(Tool_Austria!$F156&amp;$E$2,'Cooking methods'!$A:$A&amp;'Cooking methods'!$B:$B,'Cooking methods'!K:K)*$E156,"")</f>
        <v>2.2841999999999996E-5</v>
      </c>
      <c r="AK156" cm="1">
        <f t="array" ref="AK156">IFERROR(_xlfn.XLOOKUP(Tool_Austria!$F156&amp;$E$2,'Cooking methods'!$A:$A&amp;'Cooking methods'!$B:$B,'Cooking methods'!L:L)*$E156,"")</f>
        <v>1.7982000000000002E-5</v>
      </c>
      <c r="AL156" cm="1">
        <f t="array" ref="AL156">IFERROR(_xlfn.XLOOKUP(Tool_Austria!$F156&amp;$E$2,'Cooking methods'!$A:$A&amp;'Cooking methods'!$B:$B,'Cooking methods'!M:M)*$E156,"")</f>
        <v>1.4045400000000001E-4</v>
      </c>
      <c r="AM156" cm="1">
        <f t="array" ref="AM156">IFERROR(_xlfn.XLOOKUP(Tool_Austria!$F156&amp;$E$2,'Cooking methods'!$A:$A&amp;'Cooking methods'!$B:$B,'Cooking methods'!N:N)*$E156,"")</f>
        <v>5.9391144E-2</v>
      </c>
      <c r="AN156" cm="1">
        <f t="array" ref="AN156">IFERROR(_xlfn.XLOOKUP(Tool_Austria!$F156&amp;$E$2,'Cooking methods'!$A:$A&amp;'Cooking methods'!$B:$B,'Cooking methods'!O:O)*$E156,"")</f>
        <v>5.1521346000000003E-2</v>
      </c>
      <c r="AO156" cm="1">
        <f t="array" ref="AO156">IFERROR(_xlfn.XLOOKUP(Tool_Austria!$F156&amp;$E$2,'Cooking methods'!$A:$A&amp;'Cooking methods'!$B:$B,'Cooking methods'!P:P)*$E156,"")</f>
        <v>1.0181699999999998E-2</v>
      </c>
      <c r="AP156" cm="1">
        <f t="array" ref="AP156">IFERROR(_xlfn.XLOOKUP(Tool_Austria!$F156&amp;$E$2,'Cooking methods'!$A:$A&amp;'Cooking methods'!$B:$B,'Cooking methods'!Q:Q)*$E156,"")</f>
        <v>0.52749079199999993</v>
      </c>
      <c r="AQ156" cm="1">
        <f t="array" ref="AQ156">IFERROR(_xlfn.XLOOKUP(Tool_Austria!$F156&amp;$E$2,'Cooking methods'!$A:$A&amp;'Cooking methods'!$B:$B,'Cooking methods'!R:R)*$E156,"")</f>
        <v>2.94352218E-8</v>
      </c>
      <c r="AR156" cm="1">
        <f t="array" ref="AR156">IFERROR(_xlfn.XLOOKUP(Tool_Austria!$G156&amp;$E$2,'Waste management'!$A:$A&amp;'Waste management'!$B:$B,'Waste management'!C:C)*$E156,"")</f>
        <v>2.01564E-3</v>
      </c>
      <c r="AS156" cm="1">
        <f t="array" ref="AS156">IFERROR(_xlfn.XLOOKUP(Tool_Austria!$G156&amp;$E$2,'Waste management'!$A:$A&amp;'Waste management'!$B:$B,'Waste management'!D:D)*$E156,"")</f>
        <v>1.3752035999999999E-11</v>
      </c>
      <c r="AT156" cm="1">
        <f t="array" ref="AT156">IFERROR(_xlfn.XLOOKUP(Tool_Austria!$G156&amp;$E$2,'Waste management'!$A:$A&amp;'Waste management'!$B:$B,'Waste management'!E:E)*$E156,"")</f>
        <v>3.7080000000000004E-5</v>
      </c>
      <c r="AU156" cm="1">
        <f t="array" ref="AU156">IFERROR(_xlfn.XLOOKUP(Tool_Austria!$G156&amp;$E$2,'Waste management'!$A:$A&amp;'Waste management'!$B:$B,'Waste management'!F:F)*$E156,"")</f>
        <v>4.3200000000000001E-6</v>
      </c>
      <c r="AV156" cm="1">
        <f t="array" ref="AV156">IFERROR(_xlfn.XLOOKUP(Tool_Austria!$G156&amp;$E$2,'Waste management'!$A:$A&amp;'Waste management'!$B:$B,'Waste management'!G:G)*$E156,"")</f>
        <v>4.1686559999999997E-10</v>
      </c>
      <c r="AW156" cm="1">
        <f t="array" ref="AW156">IFERROR(_xlfn.XLOOKUP(Tool_Austria!$G156&amp;$E$2,'Waste management'!$A:$A&amp;'Waste management'!$B:$B,'Waste management'!H:H)*$E156,"")</f>
        <v>1.3588235999999998E-11</v>
      </c>
      <c r="AX156" cm="1">
        <f t="array" ref="AX156">IFERROR(_xlfn.XLOOKUP(Tool_Austria!$G156&amp;$E$2,'Waste management'!$A:$A&amp;'Waste management'!$B:$B,'Waste management'!I:I)*$E156,"")</f>
        <v>9.6608519999999995E-12</v>
      </c>
      <c r="AY156" cm="1">
        <f t="array" ref="AY156">IFERROR(_xlfn.XLOOKUP(Tool_Austria!$G156&amp;$E$2,'Waste management'!$A:$A&amp;'Waste management'!$B:$B,'Waste management'!J:J)*$E156,"")</f>
        <v>7.9560000000000004E-5</v>
      </c>
      <c r="AZ156" cm="1">
        <f t="array" ref="AZ156">IFERROR(_xlfn.XLOOKUP(Tool_Austria!$G156&amp;$E$2,'Waste management'!$A:$A&amp;'Waste management'!$B:$B,'Waste management'!K:K)*$E156,"")</f>
        <v>1.9365911999999999E-7</v>
      </c>
      <c r="BA156" cm="1">
        <f t="array" ref="BA156">IFERROR(_xlfn.XLOOKUP(Tool_Austria!$G156&amp;$E$2,'Waste management'!$A:$A&amp;'Waste management'!$B:$B,'Waste management'!L:L)*$E156,"")</f>
        <v>3.4848503999999995E-6</v>
      </c>
      <c r="BB156" cm="1">
        <f t="array" ref="BB156">IFERROR(_xlfn.XLOOKUP(Tool_Austria!$G156&amp;$E$2,'Waste management'!$A:$A&amp;'Waste management'!$B:$B,'Waste management'!M:M)*$E156,"")</f>
        <v>3.5063999999999999E-4</v>
      </c>
      <c r="BC156" cm="1">
        <f t="array" ref="BC156">IFERROR(_xlfn.XLOOKUP(Tool_Austria!$G156&amp;$E$2,'Waste management'!$A:$A&amp;'Waste management'!$B:$B,'Waste management'!N:N)*$E156,"")</f>
        <v>0.30150504</v>
      </c>
      <c r="BD156" cm="1">
        <f t="array" ref="BD156">IFERROR(_xlfn.XLOOKUP(Tool_Austria!$G156&amp;$E$2,'Waste management'!$A:$A&amp;'Waste management'!$B:$B,'Waste management'!O:O)*$E156,"")</f>
        <v>1.9224359999999999E-2</v>
      </c>
      <c r="BE156" cm="1">
        <f t="array" ref="BE156">IFERROR(_xlfn.XLOOKUP(Tool_Austria!$G156&amp;$E$2,'Waste management'!$A:$A&amp;'Waste management'!$B:$B,'Waste management'!P:P)*$E156,"")</f>
        <v>4.1507999999999996E-4</v>
      </c>
      <c r="BF156" cm="1">
        <f t="array" ref="BF156">IFERROR(_xlfn.XLOOKUP(Tool_Austria!$G156&amp;$E$2,'Waste management'!$A:$A&amp;'Waste management'!$B:$B,'Waste management'!Q:Q)*$E156,"")</f>
        <v>1.2081239999999998E-2</v>
      </c>
      <c r="BG156" cm="1">
        <f t="array" ref="BG156">IFERROR(_xlfn.XLOOKUP(Tool_Austria!$G156&amp;$E$2,'Waste management'!$A:$A&amp;'Waste management'!$B:$B,'Waste management'!R:R)*$E156,"")</f>
        <v>3.9261599999999996E-9</v>
      </c>
      <c r="BH156">
        <f>IFERROR((L156+AR156+AB156)*_xlfn.XLOOKUP(Tool_Austria!BH$4,Monetization_Factors!$A:$A,Monetization_Factors!$D:$D),"")</f>
        <v>1.3492174768020178E-2</v>
      </c>
      <c r="BI156">
        <f>IFERROR((M156+AS156+AC156)*_xlfn.XLOOKUP(Tool_Austria!BI$4,Monetization_Factors!$A:$A,Monetization_Factors!$D:$D),"")</f>
        <v>7.1950359566501694E-8</v>
      </c>
      <c r="BJ156">
        <f>IFERROR((N156+AT156+AD156)*_xlfn.XLOOKUP(Tool_Austria!BJ$4,Monetization_Factors!$A:$A,Monetization_Factors!$D:$D),"")</f>
        <v>4.3338192274153288E-5</v>
      </c>
      <c r="BK156">
        <f>IFERROR((O156+AU156+AE156)*_xlfn.XLOOKUP(Tool_Austria!BK$4,Monetization_Factors!$A:$A,Monetization_Factors!$D:$D),"")</f>
        <v>5.3856145991967158E-4</v>
      </c>
      <c r="BL156">
        <f>IFERROR((P156+AV156+AF156)*_xlfn.XLOOKUP(Tool_Austria!BL$4,Monetization_Factors!$A:$A,Monetization_Factors!$D:$D),"")</f>
        <v>1.0197539246818207E-2</v>
      </c>
      <c r="BM156">
        <f>IFERROR((Q156+AW156+AG156)*_xlfn.XLOOKUP(Tool_Austria!BM$4,Monetization_Factors!$A:$A,Monetization_Factors!$D:$D),"")</f>
        <v>2.9439258595153733E-4</v>
      </c>
      <c r="BN156">
        <f>IFERROR((R156+AX156+AH156)*_xlfn.XLOOKUP(Tool_Austria!BN$4,Monetization_Factors!$A:$A,Monetization_Factors!$D:$D),"")</f>
        <v>1.5842309937188484E-4</v>
      </c>
      <c r="BO156">
        <f>IFERROR((S156+AY156+AI156)*_xlfn.XLOOKUP(Tool_Austria!BO$4,Monetization_Factors!$A:$A,Monetization_Factors!$D:$D),"")</f>
        <v>6.4303589371417647E-4</v>
      </c>
      <c r="BP156">
        <f>IFERROR((T156+AZ156+AJ156)*_xlfn.XLOOKUP(Tool_Austria!BP$4,Monetization_Factors!$A:$A,Monetization_Factors!$D:$D),"")</f>
        <v>1.1214387412629197E-4</v>
      </c>
      <c r="BQ156">
        <f>IFERROR((U156+BA156+AK156)*_xlfn.XLOOKUP(Tool_Austria!BQ$4,Monetization_Factors!$A:$A,Monetization_Factors!$D:$D),"")</f>
        <v>2.3857643125361895E-3</v>
      </c>
      <c r="BR156" t="str">
        <f>IFERROR((V156+BB156+AL156)*_xlfn.XLOOKUP(Tool_Austria!BR$4,Monetization_Factors!$A:$A,Monetization_Factors!$D:$D),"")</f>
        <v/>
      </c>
      <c r="BS156">
        <f>IFERROR((W156+BC156+AM156)*_xlfn.XLOOKUP(Tool_Austria!BS$4,Monetization_Factors!$A:$A,Monetization_Factors!$D:$D),"")</f>
        <v>1.5107209366938462E-4</v>
      </c>
      <c r="BT156">
        <f>IFERROR((X156+BD156+AN156)*_xlfn.XLOOKUP(Tool_Austria!BT$4,Monetization_Factors!$A:$A,Monetization_Factors!$D:$D),"")</f>
        <v>1.6163560703719229E-3</v>
      </c>
      <c r="BU156">
        <f>IFERROR((Y156+BE156+AO156)*_xlfn.XLOOKUP(Tool_Austria!BU$4,Monetization_Factors!$A:$A,Monetization_Factors!$D:$D),"")</f>
        <v>2.869266782034641E-4</v>
      </c>
      <c r="BV156">
        <f>IFERROR((Z156+BF156+AP156)*_xlfn.XLOOKUP(Tool_Austria!BV$4,Monetization_Factors!$A:$A,Monetization_Factors!$D:$D),"")</f>
        <v>2.0791987816873208E-3</v>
      </c>
      <c r="BW156">
        <f>IFERROR((AA156+BG156+AQ156)*_xlfn.XLOOKUP(Tool_Austria!BW$4,Monetization_Factors!$A:$A,Monetization_Factors!$D:$D),"")</f>
        <v>7.0703269027924343E-7</v>
      </c>
      <c r="BX156" s="38" cm="1">
        <f t="array" ref="BX156">IFERROR(_xlfn.IFS(I156&lt;&gt;0,I156*E156,I156="",J156*E156),"")</f>
        <v>9.7280943230769232E-2</v>
      </c>
      <c r="BY156" s="38">
        <f t="shared" si="112"/>
        <v>3.1999706039714228E-2</v>
      </c>
      <c r="BZ156" s="38">
        <f t="shared" si="113"/>
        <v>0.12928064927048347</v>
      </c>
      <c r="CA156" s="38">
        <f t="shared" si="114"/>
        <v>1.9889330656997457E-4</v>
      </c>
      <c r="CB156">
        <f t="shared" si="115"/>
        <v>0.10370549199999997</v>
      </c>
      <c r="CC156">
        <f t="shared" si="115"/>
        <v>1.7973643679999998E-9</v>
      </c>
      <c r="CD156">
        <f t="shared" si="115"/>
        <v>2.8396453200000001E-2</v>
      </c>
      <c r="CE156">
        <f t="shared" si="115"/>
        <v>3.5579761999999994E-4</v>
      </c>
      <c r="CF156">
        <f t="shared" si="115"/>
        <v>1.0215170775999999E-8</v>
      </c>
      <c r="CG156">
        <f t="shared" si="115"/>
        <v>1.417659452E-9</v>
      </c>
      <c r="CH156">
        <f t="shared" si="115"/>
        <v>1.3780219379999997E-10</v>
      </c>
      <c r="CI156">
        <f t="shared" si="115"/>
        <v>1.4686567599999998E-3</v>
      </c>
      <c r="CJ156">
        <f t="shared" si="115"/>
        <v>4.5972072319999991E-5</v>
      </c>
      <c r="CK156">
        <f t="shared" si="115"/>
        <v>5.8322069039999994E-4</v>
      </c>
      <c r="CL156">
        <f t="shared" si="115"/>
        <v>6.0202771999999993E-3</v>
      </c>
      <c r="CM156">
        <f t="shared" si="115"/>
        <v>3.104472264</v>
      </c>
      <c r="CN156">
        <f t="shared" si="115"/>
        <v>7.2588893059999986</v>
      </c>
      <c r="CO156">
        <f t="shared" si="115"/>
        <v>4.5150270399999998E-2</v>
      </c>
      <c r="CP156">
        <f t="shared" si="115"/>
        <v>1.2591434719999999</v>
      </c>
      <c r="CQ156">
        <f t="shared" si="115"/>
        <v>3.3843569380000001E-7</v>
      </c>
      <c r="CR156">
        <f t="shared" si="116"/>
        <v>1.5954691076923072E-4</v>
      </c>
      <c r="CS156">
        <f t="shared" si="116"/>
        <v>2.7651759507692305E-12</v>
      </c>
      <c r="CT156">
        <f t="shared" si="116"/>
        <v>4.3686851076923076E-5</v>
      </c>
      <c r="CU156">
        <f t="shared" si="116"/>
        <v>5.4738095384615371E-7</v>
      </c>
      <c r="CV156">
        <f t="shared" si="116"/>
        <v>1.5715647347692306E-11</v>
      </c>
      <c r="CW156">
        <f t="shared" si="116"/>
        <v>2.1810145415384614E-12</v>
      </c>
      <c r="CX156">
        <f t="shared" si="116"/>
        <v>2.1200337507692304E-13</v>
      </c>
      <c r="CY156">
        <f t="shared" si="116"/>
        <v>2.2594719384615383E-6</v>
      </c>
      <c r="CZ156">
        <f t="shared" si="116"/>
        <v>7.0726265107692288E-8</v>
      </c>
      <c r="DA156">
        <f t="shared" si="116"/>
        <v>8.9726260061538451E-7</v>
      </c>
      <c r="DB156">
        <f t="shared" si="116"/>
        <v>9.2619649230769228E-6</v>
      </c>
      <c r="DC156">
        <f t="shared" si="116"/>
        <v>4.7761111753846152E-3</v>
      </c>
      <c r="DD156">
        <f t="shared" si="116"/>
        <v>1.1167522009230766E-2</v>
      </c>
      <c r="DE156">
        <f t="shared" si="116"/>
        <v>6.9461954461538455E-5</v>
      </c>
      <c r="DF156">
        <f t="shared" si="116"/>
        <v>1.9371438030769228E-3</v>
      </c>
      <c r="DG156">
        <f t="shared" si="116"/>
        <v>5.2067029815384621E-10</v>
      </c>
      <c r="DH156" s="5">
        <f>IFERROR(((((L156+AB156)*(1/$H156))+AR156)/$F$2)/($B$2*('CAR.CAP_per person'!B$2)/(_xlfn.XLOOKUP($E$2,EU_countries_GDP!$A$2:$A$29,EU_countries_GDP!$E$2:$E$29))),"")</f>
        <v>1.1541353342776426E-2</v>
      </c>
      <c r="DI156" s="5">
        <f>IFERROR(((((M156+AC156)*(1/$H156))+AS156)/$F$2)/($B$2*('CAR.CAP_per person'!C$2)/(_xlfn.XLOOKUP($E$2,EU_countries_GDP!$A$2:$A$29,EU_countries_GDP!$E$2:$E$29))),"")</f>
        <v>2.550221578107468E-6</v>
      </c>
      <c r="DJ156" s="5">
        <f>IFERROR(((((N156+AD156)*(1/$H156))+AT156)/$F$2)/($B$2*('CAR.CAP_per person'!D$2)/(_xlfn.XLOOKUP($E$2,EU_countries_GDP!$A$2:$A$29,EU_countries_GDP!$E$2:$E$29))),"")</f>
        <v>4.1453494238838099E-5</v>
      </c>
      <c r="DK156" s="5">
        <f>IFERROR(((((O156+AE156)*(1/$H156))+AU156)/$F$2)/($B$2*('CAR.CAP_per person'!E$2)/(_xlfn.XLOOKUP($E$2,EU_countries_GDP!$A$2:$A$29,EU_countries_GDP!$E$2:$E$29))),"")</f>
        <v>6.6724802749834622E-4</v>
      </c>
      <c r="DL156" s="5">
        <f>IFERROR(((((P156+AF156)*(1/$H156))+AV156)/$F$2)/($B$2*('CAR.CAP_per person'!F$2)/(_xlfn.XLOOKUP($E$2,EU_countries_GDP!$A$2:$A$29,EU_countries_GDP!$E$2:$E$29))),"")</f>
        <v>1.472978562518608E-2</v>
      </c>
      <c r="DM156" s="5">
        <f>IFERROR(((((Q156+AG156)*(1/$H156))+AW156)/$F$2)/($B$2*('CAR.CAP_per person'!G$2)/(_xlfn.XLOOKUP($E$2,EU_countries_GDP!$A$2:$A$29,EU_countries_GDP!$E$2:$E$29))),"")</f>
        <v>1.1269795819031517E-3</v>
      </c>
      <c r="DN156" s="5">
        <f>IFERROR(((((R156+AH156)*(1/$H156))+AX156)/$F$2)/($B$2*('CAR.CAP_per person'!H$2)/(_xlfn.XLOOKUP($E$2,EU_countries_GDP!$A$2:$A$29,EU_countries_GDP!$E$2:$E$29))),"")</f>
        <v>2.4423342055177788E-5</v>
      </c>
      <c r="DO156" s="5">
        <f>IFERROR(((((S156+AI156)*(1/$H156))+AY156)/$F$2)/($B$2*('CAR.CAP_per person'!I$2)/(_xlfn.XLOOKUP($E$2,EU_countries_GDP!$A$2:$A$29,EU_countries_GDP!$E$2:$E$29))),"")</f>
        <v>1.0789229141481933E-3</v>
      </c>
      <c r="DP156" s="5">
        <f>IFERROR(((((T156+AJ156)*(1/$H156))+AZ156)/$F$2)/($B$2*('CAR.CAP_per person'!J$2)/(_xlfn.XLOOKUP($E$2,EU_countries_GDP!$A$2:$A$29,EU_countries_GDP!$E$2:$E$29))),"")</f>
        <v>6.0736990789565307E-3</v>
      </c>
      <c r="DQ156" s="5">
        <f>IFERROR(((((U156+AK156)*(1/$H156))+BA156)/$F$2)/($B$2*('CAR.CAP_per person'!K$2)/(_xlfn.XLOOKUP($E$2,EU_countries_GDP!$A$2:$A$29,EU_countries_GDP!$E$2:$E$29))),"")</f>
        <v>2.2287309105844403E-3</v>
      </c>
      <c r="DR156" s="5">
        <f>IFERROR(((((V156+AL156)*(1/$H156))+BB156)/$F$2)/($B$2*('CAR.CAP_per person'!L$2)/(_xlfn.XLOOKUP($E$2,EU_countries_GDP!$A$2:$A$29,EU_countries_GDP!$E$2:$E$29))),"")</f>
        <v>7.2052283939415479E-4</v>
      </c>
      <c r="DS156" s="5">
        <f>IFERROR(((((W156+AM156)*(1/$H156))+BC156)/$F$2)/($B$2*('CAR.CAP_per person'!M$2)/(_xlfn.XLOOKUP($E$2,EU_countries_GDP!$A$2:$A$29,EU_countries_GDP!$E$2:$E$29))),"")</f>
        <v>1.6778937655719056E-2</v>
      </c>
      <c r="DT156" s="5">
        <f>IFERROR(((((X156+AN156)*(1/$H156))+BD156)/$F$2)/($B$2*('CAR.CAP_per person'!N$2)/(_xlfn.XLOOKUP($E$2,EU_countries_GDP!$A$2:$A$29,EU_countries_GDP!$E$2:$E$29))),"")</f>
        <v>0.43836565236324088</v>
      </c>
      <c r="DU156" s="5">
        <f>IFERROR(((((Y156+AO156)*(1/$H156))+BE156)/$F$2)/($B$2*('CAR.CAP_per person'!O$2)/(_xlfn.XLOOKUP($E$2,EU_countries_GDP!$A$2:$A$29,EU_countries_GDP!$E$2:$E$29))),"")</f>
        <v>1.8975832627425126E-4</v>
      </c>
      <c r="DV156" s="5">
        <f>IFERROR(((((Z156+AP156)*(1/$H156))+BF156)/$F$2)/($B$2*('CAR.CAP_per person'!P$2)/(_xlfn.XLOOKUP($E$2,EU_countries_GDP!$A$2:$A$29,EU_countries_GDP!$E$2:$E$29))),"")</f>
        <v>4.2942338602003274E-3</v>
      </c>
      <c r="DW156" s="5">
        <f>IFERROR(((((AA156+AQ156)*(1/$H156))+BG156)/$F$2)/($B$2*('CAR.CAP_per person'!Q$2)/(_xlfn.XLOOKUP($E$2,EU_countries_GDP!$A$2:$A$29,EU_countries_GDP!$E$2:$E$29))),"")</f>
        <v>1.1740878566443857E-3</v>
      </c>
    </row>
    <row r="157" spans="1:127">
      <c r="A157" t="s">
        <v>206</v>
      </c>
      <c r="B157" t="str">
        <f>_xlfn.XLOOKUP(D157,Table5[Ingredient],Table5[Category],"",FALSE)</f>
        <v>Vegetables</v>
      </c>
      <c r="C157" s="33" t="s">
        <v>229</v>
      </c>
      <c r="D157" s="33" t="s">
        <v>207</v>
      </c>
      <c r="E157" s="33">
        <v>1.9295999999999998</v>
      </c>
      <c r="F157" s="33" t="s">
        <v>179</v>
      </c>
      <c r="G157" s="33" t="s">
        <v>180</v>
      </c>
      <c r="H157" s="91">
        <f>Dataset_AT!S36</f>
        <v>0.64838709677419359</v>
      </c>
      <c r="I157" s="33"/>
      <c r="J157" s="37">
        <f>IFERROR(INDEX('AveragePrices&amp;Codes'!G:AG, MATCH($D157, 'AveragePrices&amp;Codes'!$A:$A, 0), MATCH(Tool_Austria!$E$2, 'AveragePrices&amp;Codes'!$G$1:$AG$1, 0)),"")</f>
        <v>1.2629395429292931</v>
      </c>
      <c r="K157" s="37">
        <f>IFERROR(E157/(_xlfn.XLOOKUP(A157,Dataset_AT!$V$2:$V$9,Dataset_AT!$W$2:$W$9)),"")</f>
        <v>5.3599999999999995E-2</v>
      </c>
      <c r="L157">
        <f>IFERROR(IF($F157="Raw",_xlfn.XLOOKUP(_xlfn.XLOOKUP(Tool_Austria!$D157,'AveragePrices&amp;Codes'!$A:$A,'AveragePrices&amp;Codes'!$B:$B),AGRIBALYSE_Raw!$B:$B,AGRIBALYSE_Raw!O:O)*$E157,_xlfn.XLOOKUP(_xlfn.XLOOKUP(Tool_Austria!$D157,'AveragePrices&amp;Codes'!$A:$A,'AveragePrices&amp;Codes'!$B:$B),AGRIBALYSE_Cooked!$C:$C,AGRIBALYSE_Cooked!P:P)*$E157),"")</f>
        <v>2.0391261971199994</v>
      </c>
      <c r="M157">
        <f>IFERROR(IF($F157="Raw",_xlfn.XLOOKUP(_xlfn.XLOOKUP(Tool_Austria!$D157,'AveragePrices&amp;Codes'!$A:$A,'AveragePrices&amp;Codes'!$B:$B),AGRIBALYSE_Raw!$B:$B,AGRIBALYSE_Raw!P:P)*$E157,_xlfn.XLOOKUP(_xlfn.XLOOKUP(Tool_Austria!$D157,'AveragePrices&amp;Codes'!$A:$A,'AveragePrices&amp;Codes'!$B:$B),AGRIBALYSE_Cooked!$C:$C,AGRIBALYSE_Cooked!Q:Q)*$E157),"")</f>
        <v>4.9288608959999997E-8</v>
      </c>
      <c r="N157">
        <f>IFERROR(IF($F157="Raw",_xlfn.XLOOKUP(_xlfn.XLOOKUP(Tool_Austria!$D157,'AveragePrices&amp;Codes'!$A:$A,'AveragePrices&amp;Codes'!$B:$B),AGRIBALYSE_Raw!$B:$B,AGRIBALYSE_Raw!Q:Q)*$E157,_xlfn.XLOOKUP(_xlfn.XLOOKUP(Tool_Austria!$D157,'AveragePrices&amp;Codes'!$A:$A,'AveragePrices&amp;Codes'!$B:$B),AGRIBALYSE_Cooked!$C:$C,AGRIBALYSE_Cooked!R:R)*$E157),"")</f>
        <v>0.23186959071999996</v>
      </c>
      <c r="O157">
        <f>IFERROR(IF($F157="Raw",_xlfn.XLOOKUP(_xlfn.XLOOKUP(Tool_Austria!$D157,'AveragePrices&amp;Codes'!$A:$A,'AveragePrices&amp;Codes'!$B:$B),AGRIBALYSE_Raw!$B:$B,AGRIBALYSE_Raw!R:R)*$E157,_xlfn.XLOOKUP(_xlfn.XLOOKUP(Tool_Austria!$D157,'AveragePrices&amp;Codes'!$A:$A,'AveragePrices&amp;Codes'!$B:$B),AGRIBALYSE_Cooked!$C:$C,AGRIBALYSE_Cooked!S:S)*$E157),"")</f>
        <v>8.2952442719999991E-3</v>
      </c>
      <c r="P157">
        <f>IFERROR(IF($F157="Raw",_xlfn.XLOOKUP(_xlfn.XLOOKUP(Tool_Austria!$D157,'AveragePrices&amp;Codes'!$A:$A,'AveragePrices&amp;Codes'!$B:$B),AGRIBALYSE_Raw!$B:$B,AGRIBALYSE_Raw!S:S)*$E157,_xlfn.XLOOKUP(_xlfn.XLOOKUP(Tool_Austria!$D157,'AveragePrices&amp;Codes'!$A:$A,'AveragePrices&amp;Codes'!$B:$B),AGRIBALYSE_Cooked!$C:$C,AGRIBALYSE_Cooked!T:T)*$E157),"")</f>
        <v>9.7356334271999997E-8</v>
      </c>
      <c r="Q157">
        <f>IFERROR(IF($F157="Raw",_xlfn.XLOOKUP(_xlfn.XLOOKUP(Tool_Austria!$D157,'AveragePrices&amp;Codes'!$A:$A,'AveragePrices&amp;Codes'!$B:$B),AGRIBALYSE_Raw!$B:$B,AGRIBALYSE_Raw!T:T)*$E157,_xlfn.XLOOKUP(_xlfn.XLOOKUP(Tool_Austria!$D157,'AveragePrices&amp;Codes'!$A:$A,'AveragePrices&amp;Codes'!$B:$B),AGRIBALYSE_Cooked!$C:$C,AGRIBALYSE_Cooked!U:U)*$E157),"")</f>
        <v>4.6203731711999992E-8</v>
      </c>
      <c r="R157">
        <f>IFERROR(IF($F157="Raw",_xlfn.XLOOKUP(_xlfn.XLOOKUP(Tool_Austria!$D157,'AveragePrices&amp;Codes'!$A:$A,'AveragePrices&amp;Codes'!$B:$B),AGRIBALYSE_Raw!$B:$B,AGRIBALYSE_Raw!U:U)*$E157,_xlfn.XLOOKUP(_xlfn.XLOOKUP(Tool_Austria!$D157,'AveragePrices&amp;Codes'!$A:$A,'AveragePrices&amp;Codes'!$B:$B),AGRIBALYSE_Cooked!$C:$C,AGRIBALYSE_Cooked!V:V)*$E157),"")</f>
        <v>8.7683129407999984E-10</v>
      </c>
      <c r="S157">
        <f>IFERROR(IF($F157="Raw",_xlfn.XLOOKUP(_xlfn.XLOOKUP(Tool_Austria!$D157,'AveragePrices&amp;Codes'!$A:$A,'AveragePrices&amp;Codes'!$B:$B),AGRIBALYSE_Raw!$B:$B,AGRIBALYSE_Raw!V:V)*$E157,_xlfn.XLOOKUP(_xlfn.XLOOKUP(Tool_Austria!$D157,'AveragePrices&amp;Codes'!$A:$A,'AveragePrices&amp;Codes'!$B:$B),AGRIBALYSE_Cooked!$C:$C,AGRIBALYSE_Cooked!W:W)*$E157),"")</f>
        <v>1.04160532672E-2</v>
      </c>
      <c r="T157">
        <f>IFERROR(IF($F157="Raw",_xlfn.XLOOKUP(_xlfn.XLOOKUP(Tool_Austria!$D157,'AveragePrices&amp;Codes'!$A:$A,'AveragePrices&amp;Codes'!$B:$B),AGRIBALYSE_Raw!$B:$B,AGRIBALYSE_Raw!W:W)*$E157,_xlfn.XLOOKUP(_xlfn.XLOOKUP(Tool_Austria!$D157,'AveragePrices&amp;Codes'!$A:$A,'AveragePrices&amp;Codes'!$B:$B),AGRIBALYSE_Cooked!$C:$C,AGRIBALYSE_Cooked!X:X)*$E157),"")</f>
        <v>2.6668883679999996E-4</v>
      </c>
      <c r="U157">
        <f>IFERROR(IF($F157="Raw",_xlfn.XLOOKUP(_xlfn.XLOOKUP(Tool_Austria!$D157,'AveragePrices&amp;Codes'!$A:$A,'AveragePrices&amp;Codes'!$B:$B),AGRIBALYSE_Raw!$B:$B,AGRIBALYSE_Raw!X:X)*$E157,_xlfn.XLOOKUP(_xlfn.XLOOKUP(Tool_Austria!$D157,'AveragePrices&amp;Codes'!$A:$A,'AveragePrices&amp;Codes'!$B:$B),AGRIBALYSE_Cooked!$C:$C,AGRIBALYSE_Cooked!Y:Y)*$E157),"")</f>
        <v>1.3289209871999998E-2</v>
      </c>
      <c r="V157">
        <f>IFERROR(IF($F157="Raw",_xlfn.XLOOKUP(_xlfn.XLOOKUP(Tool_Austria!$D157,'AveragePrices&amp;Codes'!$A:$A,'AveragePrices&amp;Codes'!$B:$B),AGRIBALYSE_Raw!$B:$B,AGRIBALYSE_Raw!Y:Y)*$E157,_xlfn.XLOOKUP(_xlfn.XLOOKUP(Tool_Austria!$D157,'AveragePrices&amp;Codes'!$A:$A,'AveragePrices&amp;Codes'!$B:$B),AGRIBALYSE_Cooked!$C:$C,AGRIBALYSE_Cooked!Z:Z)*$E157),"")</f>
        <v>3.9103624864E-2</v>
      </c>
      <c r="W157">
        <f>IFERROR(IF($F157="Raw",_xlfn.XLOOKUP(_xlfn.XLOOKUP(Tool_Austria!$D157,'AveragePrices&amp;Codes'!$A:$A,'AveragePrices&amp;Codes'!$B:$B),AGRIBALYSE_Raw!$B:$B,AGRIBALYSE_Raw!Z:Z)*$E157,_xlfn.XLOOKUP(_xlfn.XLOOKUP(Tool_Austria!$D157,'AveragePrices&amp;Codes'!$A:$A,'AveragePrices&amp;Codes'!$B:$B),AGRIBALYSE_Cooked!$C:$C,AGRIBALYSE_Cooked!AA:AA)*$E157),"")</f>
        <v>18.110363926399998</v>
      </c>
      <c r="X157">
        <f>IFERROR(IF($F157="Raw",_xlfn.XLOOKUP(_xlfn.XLOOKUP(Tool_Austria!$D157,'AveragePrices&amp;Codes'!$A:$A,'AveragePrices&amp;Codes'!$B:$B),AGRIBALYSE_Raw!$B:$B,AGRIBALYSE_Raw!AA:AA)*$E157,_xlfn.XLOOKUP(_xlfn.XLOOKUP(Tool_Austria!$D157,'AveragePrices&amp;Codes'!$A:$A,'AveragePrices&amp;Codes'!$B:$B),AGRIBALYSE_Cooked!$C:$C,AGRIBALYSE_Cooked!AB:AB)*$E157),"")</f>
        <v>22.583367327999994</v>
      </c>
      <c r="Y157">
        <f>IFERROR(IF($F157="Raw",_xlfn.XLOOKUP(_xlfn.XLOOKUP(Tool_Austria!$D157,'AveragePrices&amp;Codes'!$A:$A,'AveragePrices&amp;Codes'!$B:$B),AGRIBALYSE_Raw!$B:$B,AGRIBALYSE_Raw!AB:AB)*$E157,_xlfn.XLOOKUP(_xlfn.XLOOKUP(Tool_Austria!$D157,'AveragePrices&amp;Codes'!$A:$A,'AveragePrices&amp;Codes'!$B:$B),AGRIBALYSE_Cooked!$C:$C,AGRIBALYSE_Cooked!AC:AC)*$E157),"")</f>
        <v>2.1631309119999997</v>
      </c>
      <c r="Z157">
        <f>IFERROR(IF($F157="Raw",_xlfn.XLOOKUP(_xlfn.XLOOKUP(Tool_Austria!$D157,'AveragePrices&amp;Codes'!$A:$A,'AveragePrices&amp;Codes'!$B:$B),AGRIBALYSE_Raw!$B:$B,AGRIBALYSE_Raw!AC:AC)*$E157,_xlfn.XLOOKUP(_xlfn.XLOOKUP(Tool_Austria!$D157,'AveragePrices&amp;Codes'!$A:$A,'AveragePrices&amp;Codes'!$B:$B),AGRIBALYSE_Cooked!$C:$C,AGRIBALYSE_Cooked!AD:AD)*$E157),"")</f>
        <v>23.427110655999996</v>
      </c>
      <c r="AA157">
        <f>IFERROR(IF($F157="Raw",_xlfn.XLOOKUP(_xlfn.XLOOKUP(Tool_Austria!$D157,'AveragePrices&amp;Codes'!$A:$A,'AveragePrices&amp;Codes'!$B:$B),AGRIBALYSE_Raw!$B:$B,AGRIBALYSE_Raw!AD:AD)*$E157,_xlfn.XLOOKUP(_xlfn.XLOOKUP(Tool_Austria!$D157,'AveragePrices&amp;Codes'!$A:$A,'AveragePrices&amp;Codes'!$B:$B),AGRIBALYSE_Cooked!$C:$C,AGRIBALYSE_Cooked!AE:AE)*$E157),"")</f>
        <v>9.7965592607999993E-6</v>
      </c>
      <c r="AB157" cm="1">
        <f t="array" ref="AB157">IFERROR(_xlfn.XLOOKUP(Tool_Austria!$F157&amp;$E$2,'Cooking methods'!$A:$A&amp;'Cooking methods'!$B:$B,'Cooking methods'!C:C)*$E157,"")</f>
        <v>0.38028197894399995</v>
      </c>
      <c r="AC157" cm="1">
        <f t="array" ref="AC157">IFERROR(_xlfn.XLOOKUP(Tool_Austria!$F157&amp;$E$2,'Cooking methods'!$A:$A&amp;'Cooking methods'!$B:$B,'Cooking methods'!D:D)*$E157,"")</f>
        <v>1.3619759414687996E-8</v>
      </c>
      <c r="AD157" cm="1">
        <f t="array" ref="AD157">IFERROR(_xlfn.XLOOKUP(Tool_Austria!$F157&amp;$E$2,'Cooking methods'!$A:$A&amp;'Cooking methods'!$B:$B,'Cooking methods'!E:E)*$E157,"")</f>
        <v>2.7033695999999992E-2</v>
      </c>
      <c r="AE157" cm="1">
        <f t="array" ref="AE157">IFERROR(_xlfn.XLOOKUP(Tool_Austria!$F157&amp;$E$2,'Cooking methods'!$A:$A&amp;'Cooking methods'!$B:$B,'Cooking methods'!F:F)*$E157,"")</f>
        <v>6.8870702390399997E-4</v>
      </c>
      <c r="AF157" cm="1">
        <f t="array" ref="AF157">IFERROR(_xlfn.XLOOKUP(Tool_Austria!$F157&amp;$E$2,'Cooking methods'!$A:$A&amp;'Cooking methods'!$B:$B,'Cooking methods'!G:G)*$E157,"")</f>
        <v>2.7792677145599998E-9</v>
      </c>
      <c r="AG157" cm="1">
        <f t="array" ref="AG157">IFERROR(_xlfn.XLOOKUP(Tool_Austria!$F157&amp;$E$2,'Cooking methods'!$A:$A&amp;'Cooking methods'!$B:$B,'Cooking methods'!H:H)*$E157,"")</f>
        <v>1.5770897890559996E-9</v>
      </c>
      <c r="AH157" cm="1">
        <f t="array" ref="AH157">IFERROR(_xlfn.XLOOKUP(Tool_Austria!$F157&amp;$E$2,'Cooking methods'!$A:$A&amp;'Cooking methods'!$B:$B,'Cooking methods'!I:I)*$E157,"")</f>
        <v>8.5467041867519985E-10</v>
      </c>
      <c r="AI157" cm="1">
        <f t="array" ref="AI157">IFERROR(_xlfn.XLOOKUP(Tool_Austria!$F157&amp;$E$2,'Cooking methods'!$A:$A&amp;'Cooking methods'!$B:$B,'Cooking methods'!J:J)*$E157,"")</f>
        <v>4.8014728847999997E-4</v>
      </c>
      <c r="AJ157" cm="1">
        <f t="array" ref="AJ157">IFERROR(_xlfn.XLOOKUP(Tool_Austria!$F157&amp;$E$2,'Cooking methods'!$A:$A&amp;'Cooking methods'!$B:$B,'Cooking methods'!K:K)*$E157,"")</f>
        <v>1.0285417310399998E-4</v>
      </c>
      <c r="AK157" cm="1">
        <f t="array" ref="AK157">IFERROR(_xlfn.XLOOKUP(Tool_Austria!$F157&amp;$E$2,'Cooking methods'!$A:$A&amp;'Cooking methods'!$B:$B,'Cooking methods'!L:L)*$E157,"")</f>
        <v>1.9447338527999998E-4</v>
      </c>
      <c r="AL157" cm="1">
        <f t="array" ref="AL157">IFERROR(_xlfn.XLOOKUP(Tool_Austria!$F157&amp;$E$2,'Cooking methods'!$A:$A&amp;'Cooking methods'!$B:$B,'Cooking methods'!M:M)*$E157,"")</f>
        <v>1.3118872823999999E-3</v>
      </c>
      <c r="AM157" cm="1">
        <f t="array" ref="AM157">IFERROR(_xlfn.XLOOKUP(Tool_Austria!$F157&amp;$E$2,'Cooking methods'!$A:$A&amp;'Cooking methods'!$B:$B,'Cooking methods'!N:N)*$E157,"")</f>
        <v>0.9652967562239998</v>
      </c>
      <c r="AN157" cm="1">
        <f t="array" ref="AN157">IFERROR(_xlfn.XLOOKUP(Tool_Austria!$F157&amp;$E$2,'Cooking methods'!$A:$A&amp;'Cooking methods'!$B:$B,'Cooking methods'!O:O)*$E157,"")</f>
        <v>0.55685052863999995</v>
      </c>
      <c r="AO157" cm="1">
        <f t="array" ref="AO157">IFERROR(_xlfn.XLOOKUP(Tool_Austria!$F157&amp;$E$2,'Cooking methods'!$A:$A&amp;'Cooking methods'!$B:$B,'Cooking methods'!P:P)*$E157,"")</f>
        <v>9.9713121983999981E-2</v>
      </c>
      <c r="AP157" cm="1">
        <f t="array" ref="AP157">IFERROR(_xlfn.XLOOKUP(Tool_Austria!$F157&amp;$E$2,'Cooking methods'!$A:$A&amp;'Cooking methods'!$B:$B,'Cooking methods'!Q:Q)*$E157,"")</f>
        <v>6.0017661313919994</v>
      </c>
      <c r="AQ157" cm="1">
        <f t="array" ref="AQ157">IFERROR(_xlfn.XLOOKUP(Tool_Austria!$F157&amp;$E$2,'Cooking methods'!$A:$A&amp;'Cooking methods'!$B:$B,'Cooking methods'!R:R)*$E157,"")</f>
        <v>5.7758371787519997E-7</v>
      </c>
      <c r="AR157" cm="1">
        <f t="array" ref="AR157">IFERROR(_xlfn.XLOOKUP(Tool_Austria!$G157&amp;$E$2,'Waste management'!$A:$A&amp;'Waste management'!$B:$B,'Waste management'!C:C)*$E157,"")</f>
        <v>0.10803830399999999</v>
      </c>
      <c r="AS157" cm="1">
        <f t="array" ref="AS157">IFERROR(_xlfn.XLOOKUP(Tool_Austria!$G157&amp;$E$2,'Waste management'!$A:$A&amp;'Waste management'!$B:$B,'Waste management'!D:D)*$E157,"")</f>
        <v>7.3710912959999986E-10</v>
      </c>
      <c r="AT157" cm="1">
        <f t="array" ref="AT157">IFERROR(_xlfn.XLOOKUP(Tool_Austria!$G157&amp;$E$2,'Waste management'!$A:$A&amp;'Waste management'!$B:$B,'Waste management'!E:E)*$E157,"")</f>
        <v>1.9874879999999999E-3</v>
      </c>
      <c r="AU157" cm="1">
        <f t="array" ref="AU157">IFERROR(_xlfn.XLOOKUP(Tool_Austria!$G157&amp;$E$2,'Waste management'!$A:$A&amp;'Waste management'!$B:$B,'Waste management'!F:F)*$E157,"")</f>
        <v>2.3155199999999997E-4</v>
      </c>
      <c r="AV157" cm="1">
        <f t="array" ref="AV157">IFERROR(_xlfn.XLOOKUP(Tool_Austria!$G157&amp;$E$2,'Waste management'!$A:$A&amp;'Waste management'!$B:$B,'Waste management'!G:G)*$E157,"")</f>
        <v>2.2343996159999998E-8</v>
      </c>
      <c r="AW157" cm="1">
        <f t="array" ref="AW157">IFERROR(_xlfn.XLOOKUP(Tool_Austria!$G157&amp;$E$2,'Waste management'!$A:$A&amp;'Waste management'!$B:$B,'Waste management'!H:H)*$E157,"")</f>
        <v>7.283294495999999E-10</v>
      </c>
      <c r="AX157" cm="1">
        <f t="array" ref="AX157">IFERROR(_xlfn.XLOOKUP(Tool_Austria!$G157&amp;$E$2,'Waste management'!$A:$A&amp;'Waste management'!$B:$B,'Waste management'!I:I)*$E157,"")</f>
        <v>5.1782166720000001E-10</v>
      </c>
      <c r="AY157" cm="1">
        <f t="array" ref="AY157">IFERROR(_xlfn.XLOOKUP(Tool_Austria!$G157&amp;$E$2,'Waste management'!$A:$A&amp;'Waste management'!$B:$B,'Waste management'!J:J)*$E157,"")</f>
        <v>4.264416E-3</v>
      </c>
      <c r="AZ157" cm="1">
        <f t="array" ref="AZ157">IFERROR(_xlfn.XLOOKUP(Tool_Austria!$G157&amp;$E$2,'Waste management'!$A:$A&amp;'Waste management'!$B:$B,'Waste management'!K:K)*$E157,"")</f>
        <v>1.0380128831999999E-5</v>
      </c>
      <c r="BA157" cm="1">
        <f t="array" ref="BA157">IFERROR(_xlfn.XLOOKUP(Tool_Austria!$G157&amp;$E$2,'Waste management'!$A:$A&amp;'Waste management'!$B:$B,'Waste management'!L:L)*$E157,"")</f>
        <v>1.8678798143999996E-4</v>
      </c>
      <c r="BB157" cm="1">
        <f t="array" ref="BB157">IFERROR(_xlfn.XLOOKUP(Tool_Austria!$G157&amp;$E$2,'Waste management'!$A:$A&amp;'Waste management'!$B:$B,'Waste management'!M:M)*$E157,"")</f>
        <v>1.8794303999999998E-2</v>
      </c>
      <c r="BC157" cm="1">
        <f t="array" ref="BC157">IFERROR(_xlfn.XLOOKUP(Tool_Austria!$G157&amp;$E$2,'Waste management'!$A:$A&amp;'Waste management'!$B:$B,'Waste management'!N:N)*$E157,"")</f>
        <v>16.160670143999997</v>
      </c>
      <c r="BD157" cm="1">
        <f t="array" ref="BD157">IFERROR(_xlfn.XLOOKUP(Tool_Austria!$G157&amp;$E$2,'Waste management'!$A:$A&amp;'Waste management'!$B:$B,'Waste management'!O:O)*$E157,"")</f>
        <v>1.0304256959999998</v>
      </c>
      <c r="BE157" cm="1">
        <f t="array" ref="BE157">IFERROR(_xlfn.XLOOKUP(Tool_Austria!$G157&amp;$E$2,'Waste management'!$A:$A&amp;'Waste management'!$B:$B,'Waste management'!P:P)*$E157,"")</f>
        <v>2.2248287999999998E-2</v>
      </c>
      <c r="BF157" cm="1">
        <f t="array" ref="BF157">IFERROR(_xlfn.XLOOKUP(Tool_Austria!$G157&amp;$E$2,'Waste management'!$A:$A&amp;'Waste management'!$B:$B,'Waste management'!Q:Q)*$E157,"")</f>
        <v>0.64755446399999994</v>
      </c>
      <c r="BG157" cm="1">
        <f t="array" ref="BG157">IFERROR(_xlfn.XLOOKUP(Tool_Austria!$G157&amp;$E$2,'Waste management'!$A:$A&amp;'Waste management'!$B:$B,'Waste management'!R:R)*$E157,"")</f>
        <v>2.1044217599999998E-7</v>
      </c>
      <c r="BH157">
        <f>IFERROR((L157+AR157+AB157)*_xlfn.XLOOKUP(Tool_Austria!BH$4,Monetization_Factors!$A:$A,Monetization_Factors!$D:$D),"")</f>
        <v>0.32882298678878946</v>
      </c>
      <c r="BI157">
        <f>IFERROR((M157+AS157+AC157)*_xlfn.XLOOKUP(Tool_Austria!BI$4,Monetization_Factors!$A:$A,Monetization_Factors!$D:$D),"")</f>
        <v>2.5477944665781962E-6</v>
      </c>
      <c r="BJ157">
        <f>IFERROR((N157+AT157+AD157)*_xlfn.XLOOKUP(Tool_Austria!BJ$4,Monetization_Factors!$A:$A,Monetization_Factors!$D:$D),"")</f>
        <v>3.9816714002043632E-4</v>
      </c>
      <c r="BK157">
        <f>IFERROR((O157+AU157+AE157)*_xlfn.XLOOKUP(Tool_Austria!BK$4,Monetization_Factors!$A:$A,Monetization_Factors!$D:$D),"")</f>
        <v>1.3949263935314139E-2</v>
      </c>
      <c r="BL157">
        <f>IFERROR((P157+AV157+AF157)*_xlfn.XLOOKUP(Tool_Austria!BL$4,Monetization_Factors!$A:$A,Monetization_Factors!$D:$D),"")</f>
        <v>0.12226819662853849</v>
      </c>
      <c r="BM157">
        <f>IFERROR((Q157+AW157+AG157)*_xlfn.XLOOKUP(Tool_Austria!BM$4,Monetization_Factors!$A:$A,Monetization_Factors!$D:$D),"")</f>
        <v>1.0073459017629498E-2</v>
      </c>
      <c r="BN157">
        <f>IFERROR((R157+AX157+AH157)*_xlfn.XLOOKUP(Tool_Austria!BN$4,Monetization_Factors!$A:$A,Monetization_Factors!$D:$D),"")</f>
        <v>2.5859151550179935E-3</v>
      </c>
      <c r="BO157">
        <f>IFERROR((S157+AY157+AI157)*_xlfn.XLOOKUP(Tool_Austria!BO$4,Monetization_Factors!$A:$A,Monetization_Factors!$D:$D),"")</f>
        <v>6.6379162794577206E-3</v>
      </c>
      <c r="BP157">
        <f>IFERROR((T157+AZ157+AJ157)*_xlfn.XLOOKUP(Tool_Austria!BP$4,Monetization_Factors!$A:$A,Monetization_Factors!$D:$D),"")</f>
        <v>9.2678120645738483E-4</v>
      </c>
      <c r="BQ157">
        <f>IFERROR((U157+BA157+AK157)*_xlfn.XLOOKUP(Tool_Austria!BQ$4,Monetization_Factors!$A:$A,Monetization_Factors!$D:$D),"")</f>
        <v>5.5921408402918635E-2</v>
      </c>
      <c r="BR157" t="str">
        <f>IFERROR((V157+BB157+AL157)*_xlfn.XLOOKUP(Tool_Austria!BR$4,Monetization_Factors!$A:$A,Monetization_Factors!$D:$D),"")</f>
        <v/>
      </c>
      <c r="BS157">
        <f>IFERROR((W157+BC157+AM157)*_xlfn.XLOOKUP(Tool_Austria!BS$4,Monetization_Factors!$A:$A,Monetization_Factors!$D:$D),"")</f>
        <v>1.7146960315716849E-3</v>
      </c>
      <c r="BT157">
        <f>IFERROR((X157+BD157+AN157)*_xlfn.XLOOKUP(Tool_Austria!BT$4,Monetization_Factors!$A:$A,Monetization_Factors!$D:$D),"")</f>
        <v>5.3821410940669383E-3</v>
      </c>
      <c r="BU157">
        <f>IFERROR((Y157+BE157+AO157)*_xlfn.XLOOKUP(Tool_Austria!BU$4,Monetization_Factors!$A:$A,Monetization_Factors!$D:$D),"")</f>
        <v>1.452159518706027E-2</v>
      </c>
      <c r="BV157">
        <f>IFERROR((Z157+BF157+AP157)*_xlfn.XLOOKUP(Tool_Austria!BV$4,Monetization_Factors!$A:$A,Monetization_Factors!$D:$D),"")</f>
        <v>4.9664617738967798E-2</v>
      </c>
      <c r="BW157">
        <f>IFERROR((AA157+BG157+AQ157)*_xlfn.XLOOKUP(Tool_Austria!BW$4,Monetization_Factors!$A:$A,Monetization_Factors!$D:$D),"")</f>
        <v>2.2112465837667348E-5</v>
      </c>
      <c r="BX157" s="38" cm="1">
        <f t="array" ref="BX157">IFERROR(_xlfn.IFS(I157&lt;&gt;0,I157*E157,I157="",J157*E157),"")</f>
        <v>2.4369681420363638</v>
      </c>
      <c r="BY157" s="38">
        <f t="shared" si="112"/>
        <v>0.61289180486611483</v>
      </c>
      <c r="BZ157" s="38">
        <f t="shared" si="113"/>
        <v>3.0498599469024787</v>
      </c>
      <c r="CA157" s="38">
        <f t="shared" si="114"/>
        <v>4.692092226003813E-3</v>
      </c>
      <c r="CB157">
        <f t="shared" si="115"/>
        <v>2.5274464800639995</v>
      </c>
      <c r="CC157">
        <f t="shared" si="115"/>
        <v>6.3645477504287995E-8</v>
      </c>
      <c r="CD157">
        <f t="shared" si="115"/>
        <v>0.26089077471999994</v>
      </c>
      <c r="CE157">
        <f t="shared" si="115"/>
        <v>9.2155032959039991E-3</v>
      </c>
      <c r="CF157">
        <f t="shared" si="115"/>
        <v>1.2247959814655999E-7</v>
      </c>
      <c r="CG157">
        <f t="shared" si="115"/>
        <v>4.8509150950655989E-8</v>
      </c>
      <c r="CH157">
        <f t="shared" si="115"/>
        <v>2.2493233799551999E-9</v>
      </c>
      <c r="CI157">
        <f t="shared" si="115"/>
        <v>1.516061655568E-2</v>
      </c>
      <c r="CJ157">
        <f t="shared" si="115"/>
        <v>3.7992313873599996E-4</v>
      </c>
      <c r="CK157">
        <f t="shared" si="115"/>
        <v>1.3670471238719997E-2</v>
      </c>
      <c r="CL157">
        <f t="shared" si="115"/>
        <v>5.9209816146399995E-2</v>
      </c>
      <c r="CM157">
        <f t="shared" si="115"/>
        <v>35.236330826623998</v>
      </c>
      <c r="CN157">
        <f t="shared" si="115"/>
        <v>24.170643552639991</v>
      </c>
      <c r="CO157">
        <f t="shared" si="115"/>
        <v>2.285092321984</v>
      </c>
      <c r="CP157">
        <f t="shared" si="115"/>
        <v>30.076431251391995</v>
      </c>
      <c r="CQ157">
        <f t="shared" si="115"/>
        <v>1.0584585154675198E-5</v>
      </c>
      <c r="CR157">
        <f t="shared" si="116"/>
        <v>3.8883792000984608E-3</v>
      </c>
      <c r="CS157">
        <f t="shared" si="116"/>
        <v>9.7916119237366144E-11</v>
      </c>
      <c r="CT157">
        <f t="shared" si="116"/>
        <v>4.0137042264615377E-4</v>
      </c>
      <c r="CU157">
        <f t="shared" si="116"/>
        <v>1.4177697378313845E-5</v>
      </c>
      <c r="CV157">
        <f t="shared" si="116"/>
        <v>1.8843015099470768E-10</v>
      </c>
      <c r="CW157">
        <f t="shared" si="116"/>
        <v>7.4629463001009211E-11</v>
      </c>
      <c r="CX157">
        <f t="shared" si="116"/>
        <v>3.4604975076233844E-12</v>
      </c>
      <c r="CY157">
        <f t="shared" si="116"/>
        <v>2.3324025470276925E-5</v>
      </c>
      <c r="CZ157">
        <f t="shared" si="116"/>
        <v>5.8449713651692299E-7</v>
      </c>
      <c r="DA157">
        <f t="shared" si="116"/>
        <v>2.1031494213415379E-5</v>
      </c>
      <c r="DB157">
        <f t="shared" si="116"/>
        <v>9.1092024840615379E-5</v>
      </c>
      <c r="DC157">
        <f t="shared" si="116"/>
        <v>5.4209739733267689E-2</v>
      </c>
      <c r="DD157">
        <f t="shared" si="116"/>
        <v>3.7185605465599986E-2</v>
      </c>
      <c r="DE157">
        <f t="shared" si="116"/>
        <v>3.5155266492061538E-3</v>
      </c>
      <c r="DF157">
        <f t="shared" si="116"/>
        <v>4.6271432694449222E-2</v>
      </c>
      <c r="DG157">
        <f t="shared" si="116"/>
        <v>1.6283977161038766E-8</v>
      </c>
      <c r="DH157" s="5">
        <f>IFERROR(((((L157+AB157)*(1/$H157))+AR157)/$F$2)/($B$2*('CAR.CAP_per person'!B$2)/(_xlfn.XLOOKUP($E$2,EU_countries_GDP!$A$2:$A$29,EU_countries_GDP!$E$2:$E$29))),"")</f>
        <v>8.6330616023746656E-2</v>
      </c>
      <c r="DI157" s="5">
        <f>IFERROR(((((M157+AC157)*(1/$H157))+AS157)/$F$2)/($B$2*('CAR.CAP_per person'!C$2)/(_xlfn.XLOOKUP($E$2,EU_countries_GDP!$A$2:$A$29,EU_countries_GDP!$E$2:$E$29))),"")</f>
        <v>2.7758559554064515E-5</v>
      </c>
      <c r="DJ157" s="5">
        <f>IFERROR(((((N157+AD157)*(1/$H157))+AT157)/$F$2)/($B$2*('CAR.CAP_per person'!D$2)/(_xlfn.XLOOKUP($E$2,EU_countries_GDP!$A$2:$A$29,EU_countries_GDP!$E$2:$E$29))),"")</f>
        <v>1.1663664147281314E-4</v>
      </c>
      <c r="DK157" s="5">
        <f>IFERROR(((((O157+AE157)*(1/$H157))+AU157)/$F$2)/($B$2*('CAR.CAP_per person'!E$2)/(_xlfn.XLOOKUP($E$2,EU_countries_GDP!$A$2:$A$29,EU_countries_GDP!$E$2:$E$29))),"")</f>
        <v>5.3062037711056314E-3</v>
      </c>
      <c r="DL157" s="5">
        <f>IFERROR(((((P157+AF157)*(1/$H157))+AV157)/$F$2)/($B$2*('CAR.CAP_per person'!F$2)/(_xlfn.XLOOKUP($E$2,EU_countries_GDP!$A$2:$A$29,EU_countries_GDP!$E$2:$E$29))),"")</f>
        <v>5.2414072168568665E-2</v>
      </c>
      <c r="DM157" s="5">
        <f>IFERROR(((((Q157+AG157)*(1/$H157))+AW157)/$F$2)/($B$2*('CAR.CAP_per person'!G$2)/(_xlfn.XLOOKUP($E$2,EU_countries_GDP!$A$2:$A$29,EU_countries_GDP!$E$2:$E$29))),"")</f>
        <v>1.1857856535161354E-2</v>
      </c>
      <c r="DN157" s="5">
        <f>IFERROR(((((R157+AH157)*(1/$H157))+AX157)/$F$2)/($B$2*('CAR.CAP_per person'!H$2)/(_xlfn.XLOOKUP($E$2,EU_countries_GDP!$A$2:$A$29,EU_countries_GDP!$E$2:$E$29))),"")</f>
        <v>1.1907882957684214E-4</v>
      </c>
      <c r="DO157" s="5">
        <f>IFERROR(((((S157+AI157)*(1/$H157))+AY157)/$F$2)/($B$2*('CAR.CAP_per person'!I$2)/(_xlfn.XLOOKUP($E$2,EU_countries_GDP!$A$2:$A$29,EU_countries_GDP!$E$2:$E$29))),"")</f>
        <v>3.218227520788861E-3</v>
      </c>
      <c r="DP157" s="5">
        <f>IFERROR(((((T157+AJ157)*(1/$H157))+AZ157)/$F$2)/($B$2*('CAR.CAP_per person'!J$2)/(_xlfn.XLOOKUP($E$2,EU_countries_GDP!$A$2:$A$29,EU_countries_GDP!$E$2:$E$29))),"")</f>
        <v>1.5301017070248188E-2</v>
      </c>
      <c r="DQ157" s="5">
        <f>IFERROR(((((U157+AK157)*(1/$H157))+BA157)/$F$2)/($B$2*('CAR.CAP_per person'!K$2)/(_xlfn.XLOOKUP($E$2,EU_countries_GDP!$A$2:$A$29,EU_countries_GDP!$E$2:$E$29))),"")</f>
        <v>1.602470716058679E-2</v>
      </c>
      <c r="DR157" s="5">
        <f>IFERROR(((((V157+AL157)*(1/$H157))+BB157)/$F$2)/($B$2*('CAR.CAP_per person'!L$2)/(_xlfn.XLOOKUP($E$2,EU_countries_GDP!$A$2:$A$29,EU_countries_GDP!$E$2:$E$29))),"")</f>
        <v>2.0256788928062612E-3</v>
      </c>
      <c r="DS157" s="5">
        <f>IFERROR(((((W157+AM157)*(1/$H157))+BC157)/$F$2)/($B$2*('CAR.CAP_per person'!M$2)/(_xlfn.XLOOKUP($E$2,EU_countries_GDP!$A$2:$A$29,EU_countries_GDP!$E$2:$E$29))),"")</f>
        <v>5.3132376675061967E-2</v>
      </c>
      <c r="DT157" s="5">
        <f>IFERROR(((((X157+AN157)*(1/$H157))+BD157)/$F$2)/($B$2*('CAR.CAP_per person'!N$2)/(_xlfn.XLOOKUP($E$2,EU_countries_GDP!$A$2:$A$29,EU_countries_GDP!$E$2:$E$29))),"")</f>
        <v>0.44198474661096665</v>
      </c>
      <c r="DU157" s="5">
        <f>IFERROR(((((Y157+AO157)*(1/$H157))+BE157)/$F$2)/($B$2*('CAR.CAP_per person'!O$2)/(_xlfn.XLOOKUP($E$2,EU_countries_GDP!$A$2:$A$29,EU_countries_GDP!$E$2:$E$29))),"")</f>
        <v>2.9577047044430219E-3</v>
      </c>
      <c r="DV157" s="5">
        <f>IFERROR(((((Z157+AP157)*(1/$H157))+BF157)/$F$2)/($B$2*('CAR.CAP_per person'!P$2)/(_xlfn.XLOOKUP($E$2,EU_countries_GDP!$A$2:$A$29,EU_countries_GDP!$E$2:$E$29))),"")</f>
        <v>3.1468580775998407E-2</v>
      </c>
      <c r="DW157" s="5">
        <f>IFERROR(((((AA157+AQ157)*(1/$H157))+BG157)/$F$2)/($B$2*('CAR.CAP_per person'!Q$2)/(_xlfn.XLOOKUP($E$2,EU_countries_GDP!$A$2:$A$29,EU_countries_GDP!$E$2:$E$29))),"")</f>
        <v>1.1290057127128836E-2</v>
      </c>
    </row>
    <row r="158" spans="1:127">
      <c r="A158" t="s">
        <v>206</v>
      </c>
      <c r="B158" t="str">
        <f>_xlfn.XLOOKUP(D158,Table5[Ingredient],Table5[Category],"",FALSE)</f>
        <v>Dairy products</v>
      </c>
      <c r="C158" s="33" t="s">
        <v>229</v>
      </c>
      <c r="D158" s="33" t="s">
        <v>183</v>
      </c>
      <c r="E158" s="33">
        <v>1.2864</v>
      </c>
      <c r="F158" s="33" t="s">
        <v>179</v>
      </c>
      <c r="G158" s="33" t="s">
        <v>180</v>
      </c>
      <c r="H158" s="91">
        <f>Dataset_AT!S37</f>
        <v>0.64838709677419359</v>
      </c>
      <c r="I158" s="33"/>
      <c r="J158" s="37">
        <f>IFERROR(INDEX('AveragePrices&amp;Codes'!G:AG, MATCH($D158, 'AveragePrices&amp;Codes'!$A:$A, 0), MATCH(Tool_Austria!$E$2, 'AveragePrices&amp;Codes'!$G$1:$AG$1, 0)),"")</f>
        <v>0.51222692307692297</v>
      </c>
      <c r="K158" s="37">
        <f>IFERROR(E158/(_xlfn.XLOOKUP(A158,Dataset_AT!$V$2:$V$9,Dataset_AT!$W$2:$W$9)),"")</f>
        <v>3.5733333333333332E-2</v>
      </c>
      <c r="L158">
        <f>IFERROR(IF($F158="Raw",_xlfn.XLOOKUP(_xlfn.XLOOKUP(Tool_Austria!$D158,'AveragePrices&amp;Codes'!$A:$A,'AveragePrices&amp;Codes'!$B:$B),AGRIBALYSE_Raw!$B:$B,AGRIBALYSE_Raw!O:O)*$E158,_xlfn.XLOOKUP(_xlfn.XLOOKUP(Tool_Austria!$D158,'AveragePrices&amp;Codes'!$A:$A,'AveragePrices&amp;Codes'!$B:$B),AGRIBALYSE_Cooked!$C:$C,AGRIBALYSE_Cooked!P:P)*$E158),"")</f>
        <v>1.9714415818105264</v>
      </c>
      <c r="M158">
        <f>IFERROR(IF($F158="Raw",_xlfn.XLOOKUP(_xlfn.XLOOKUP(Tool_Austria!$D158,'AveragePrices&amp;Codes'!$A:$A,'AveragePrices&amp;Codes'!$B:$B),AGRIBALYSE_Raw!$B:$B,AGRIBALYSE_Raw!P:P)*$E158,_xlfn.XLOOKUP(_xlfn.XLOOKUP(Tool_Austria!$D158,'AveragePrices&amp;Codes'!$A:$A,'AveragePrices&amp;Codes'!$B:$B),AGRIBALYSE_Cooked!$C:$C,AGRIBALYSE_Cooked!Q:Q)*$E158),"")</f>
        <v>3.0876906725052635E-8</v>
      </c>
      <c r="N158">
        <f>IFERROR(IF($F158="Raw",_xlfn.XLOOKUP(_xlfn.XLOOKUP(Tool_Austria!$D158,'AveragePrices&amp;Codes'!$A:$A,'AveragePrices&amp;Codes'!$B:$B),AGRIBALYSE_Raw!$B:$B,AGRIBALYSE_Raw!Q:Q)*$E158,_xlfn.XLOOKUP(_xlfn.XLOOKUP(Tool_Austria!$D158,'AveragePrices&amp;Codes'!$A:$A,'AveragePrices&amp;Codes'!$B:$B),AGRIBALYSE_Cooked!$C:$C,AGRIBALYSE_Cooked!R:R)*$E158),"")</f>
        <v>0.18313612880842106</v>
      </c>
      <c r="O158">
        <f>IFERROR(IF($F158="Raw",_xlfn.XLOOKUP(_xlfn.XLOOKUP(Tool_Austria!$D158,'AveragePrices&amp;Codes'!$A:$A,'AveragePrices&amp;Codes'!$B:$B),AGRIBALYSE_Raw!$B:$B,AGRIBALYSE_Raw!R:R)*$E158,_xlfn.XLOOKUP(_xlfn.XLOOKUP(Tool_Austria!$D158,'AveragePrices&amp;Codes'!$A:$A,'AveragePrices&amp;Codes'!$B:$B),AGRIBALYSE_Cooked!$C:$C,AGRIBALYSE_Cooked!S:S)*$E158),"")</f>
        <v>4.1156214972631585E-3</v>
      </c>
      <c r="P158">
        <f>IFERROR(IF($F158="Raw",_xlfn.XLOOKUP(_xlfn.XLOOKUP(Tool_Austria!$D158,'AveragePrices&amp;Codes'!$A:$A,'AveragePrices&amp;Codes'!$B:$B),AGRIBALYSE_Raw!$B:$B,AGRIBALYSE_Raw!S:S)*$E158,_xlfn.XLOOKUP(_xlfn.XLOOKUP(Tool_Austria!$D158,'AveragePrices&amp;Codes'!$A:$A,'AveragePrices&amp;Codes'!$B:$B),AGRIBALYSE_Cooked!$C:$C,AGRIBALYSE_Cooked!T:T)*$E158),"")</f>
        <v>1.6345261096421052E-7</v>
      </c>
      <c r="Q158">
        <f>IFERROR(IF($F158="Raw",_xlfn.XLOOKUP(_xlfn.XLOOKUP(Tool_Austria!$D158,'AveragePrices&amp;Codes'!$A:$A,'AveragePrices&amp;Codes'!$B:$B),AGRIBALYSE_Raw!$B:$B,AGRIBALYSE_Raw!T:T)*$E158,_xlfn.XLOOKUP(_xlfn.XLOOKUP(Tool_Austria!$D158,'AveragePrices&amp;Codes'!$A:$A,'AveragePrices&amp;Codes'!$B:$B),AGRIBALYSE_Cooked!$C:$C,AGRIBALYSE_Cooked!U:U)*$E158),"")</f>
        <v>2.3132558005894738E-8</v>
      </c>
      <c r="R158">
        <f>IFERROR(IF($F158="Raw",_xlfn.XLOOKUP(_xlfn.XLOOKUP(Tool_Austria!$D158,'AveragePrices&amp;Codes'!$A:$A,'AveragePrices&amp;Codes'!$B:$B),AGRIBALYSE_Raw!$B:$B,AGRIBALYSE_Raw!U:U)*$E158,_xlfn.XLOOKUP(_xlfn.XLOOKUP(Tool_Austria!$D158,'AveragePrices&amp;Codes'!$A:$A,'AveragePrices&amp;Codes'!$B:$B),AGRIBALYSE_Cooked!$C:$C,AGRIBALYSE_Cooked!V:V)*$E158),"")</f>
        <v>9.6546322721684206E-10</v>
      </c>
      <c r="S158">
        <f>IFERROR(IF($F158="Raw",_xlfn.XLOOKUP(_xlfn.XLOOKUP(Tool_Austria!$D158,'AveragePrices&amp;Codes'!$A:$A,'AveragePrices&amp;Codes'!$B:$B),AGRIBALYSE_Raw!$B:$B,AGRIBALYSE_Raw!V:V)*$E158,_xlfn.XLOOKUP(_xlfn.XLOOKUP(Tool_Austria!$D158,'AveragePrices&amp;Codes'!$A:$A,'AveragePrices&amp;Codes'!$B:$B),AGRIBALYSE_Cooked!$C:$C,AGRIBALYSE_Cooked!W:W)*$E158),"")</f>
        <v>2.1877781780210527E-2</v>
      </c>
      <c r="T158">
        <f>IFERROR(IF($F158="Raw",_xlfn.XLOOKUP(_xlfn.XLOOKUP(Tool_Austria!$D158,'AveragePrices&amp;Codes'!$A:$A,'AveragePrices&amp;Codes'!$B:$B),AGRIBALYSE_Raw!$B:$B,AGRIBALYSE_Raw!W:W)*$E158,_xlfn.XLOOKUP(_xlfn.XLOOKUP(Tool_Austria!$D158,'AveragePrices&amp;Codes'!$A:$A,'AveragePrices&amp;Codes'!$B:$B),AGRIBALYSE_Cooked!$C:$C,AGRIBALYSE_Cooked!X:X)*$E158),"")</f>
        <v>1.6743538661052632E-4</v>
      </c>
      <c r="U158">
        <f>IFERROR(IF($F158="Raw",_xlfn.XLOOKUP(_xlfn.XLOOKUP(Tool_Austria!$D158,'AveragePrices&amp;Codes'!$A:$A,'AveragePrices&amp;Codes'!$B:$B),AGRIBALYSE_Raw!$B:$B,AGRIBALYSE_Raw!X:X)*$E158,_xlfn.XLOOKUP(_xlfn.XLOOKUP(Tool_Austria!$D158,'AveragePrices&amp;Codes'!$A:$A,'AveragePrices&amp;Codes'!$B:$B),AGRIBALYSE_Cooked!$C:$C,AGRIBALYSE_Cooked!Y:Y)*$E158),"")</f>
        <v>5.9062873182315788E-3</v>
      </c>
      <c r="V158">
        <f>IFERROR(IF($F158="Raw",_xlfn.XLOOKUP(_xlfn.XLOOKUP(Tool_Austria!$D158,'AveragePrices&amp;Codes'!$A:$A,'AveragePrices&amp;Codes'!$B:$B),AGRIBALYSE_Raw!$B:$B,AGRIBALYSE_Raw!Y:Y)*$E158,_xlfn.XLOOKUP(_xlfn.XLOOKUP(Tool_Austria!$D158,'AveragePrices&amp;Codes'!$A:$A,'AveragePrices&amp;Codes'!$B:$B),AGRIBALYSE_Cooked!$C:$C,AGRIBALYSE_Cooked!Z:Z)*$E158),"")</f>
        <v>9.3566669608421055E-2</v>
      </c>
      <c r="W158">
        <f>IFERROR(IF($F158="Raw",_xlfn.XLOOKUP(_xlfn.XLOOKUP(Tool_Austria!$D158,'AveragePrices&amp;Codes'!$A:$A,'AveragePrices&amp;Codes'!$B:$B),AGRIBALYSE_Raw!$B:$B,AGRIBALYSE_Raw!Z:Z)*$E158,_xlfn.XLOOKUP(_xlfn.XLOOKUP(Tool_Austria!$D158,'AveragePrices&amp;Codes'!$A:$A,'AveragePrices&amp;Codes'!$B:$B),AGRIBALYSE_Cooked!$C:$C,AGRIBALYSE_Cooked!AA:AA)*$E158),"")</f>
        <v>22.703114354526317</v>
      </c>
      <c r="X158">
        <f>IFERROR(IF($F158="Raw",_xlfn.XLOOKUP(_xlfn.XLOOKUP(Tool_Austria!$D158,'AveragePrices&amp;Codes'!$A:$A,'AveragePrices&amp;Codes'!$B:$B),AGRIBALYSE_Raw!$B:$B,AGRIBALYSE_Raw!AA:AA)*$E158,_xlfn.XLOOKUP(_xlfn.XLOOKUP(Tool_Austria!$D158,'AveragePrices&amp;Codes'!$A:$A,'AveragePrices&amp;Codes'!$B:$B),AGRIBALYSE_Cooked!$C:$C,AGRIBALYSE_Cooked!AB:AB)*$E158),"")</f>
        <v>86.410959925894744</v>
      </c>
      <c r="Y158">
        <f>IFERROR(IF($F158="Raw",_xlfn.XLOOKUP(_xlfn.XLOOKUP(Tool_Austria!$D158,'AveragePrices&amp;Codes'!$A:$A,'AveragePrices&amp;Codes'!$B:$B),AGRIBALYSE_Raw!$B:$B,AGRIBALYSE_Raw!AB:AB)*$E158,_xlfn.XLOOKUP(_xlfn.XLOOKUP(Tool_Austria!$D158,'AveragePrices&amp;Codes'!$A:$A,'AveragePrices&amp;Codes'!$B:$B),AGRIBALYSE_Cooked!$C:$C,AGRIBALYSE_Cooked!AC:AC)*$E158),"")</f>
        <v>0.23593737822315791</v>
      </c>
      <c r="Z158">
        <f>IFERROR(IF($F158="Raw",_xlfn.XLOOKUP(_xlfn.XLOOKUP(Tool_Austria!$D158,'AveragePrices&amp;Codes'!$A:$A,'AveragePrices&amp;Codes'!$B:$B),AGRIBALYSE_Raw!$B:$B,AGRIBALYSE_Raw!AC:AC)*$E158,_xlfn.XLOOKUP(_xlfn.XLOOKUP(Tool_Austria!$D158,'AveragePrices&amp;Codes'!$A:$A,'AveragePrices&amp;Codes'!$B:$B),AGRIBALYSE_Cooked!$C:$C,AGRIBALYSE_Cooked!AD:AD)*$E158),"")</f>
        <v>11.613780880168422</v>
      </c>
      <c r="AA158">
        <f>IFERROR(IF($F158="Raw",_xlfn.XLOOKUP(_xlfn.XLOOKUP(Tool_Austria!$D158,'AveragePrices&amp;Codes'!$A:$A,'AveragePrices&amp;Codes'!$B:$B),AGRIBALYSE_Raw!$B:$B,AGRIBALYSE_Raw!AD:AD)*$E158,_xlfn.XLOOKUP(_xlfn.XLOOKUP(Tool_Austria!$D158,'AveragePrices&amp;Codes'!$A:$A,'AveragePrices&amp;Codes'!$B:$B),AGRIBALYSE_Cooked!$C:$C,AGRIBALYSE_Cooked!AE:AE)*$E158),"")</f>
        <v>4.5503582106947367E-6</v>
      </c>
      <c r="AB158" cm="1">
        <f t="array" ref="AB158">IFERROR(_xlfn.XLOOKUP(Tool_Austria!$F158&amp;$E$2,'Cooking methods'!$A:$A&amp;'Cooking methods'!$B:$B,'Cooking methods'!C:C)*$E158,"")</f>
        <v>0.25352131929600003</v>
      </c>
      <c r="AC158" cm="1">
        <f t="array" ref="AC158">IFERROR(_xlfn.XLOOKUP(Tool_Austria!$F158&amp;$E$2,'Cooking methods'!$A:$A&amp;'Cooking methods'!$B:$B,'Cooking methods'!D:D)*$E158,"")</f>
        <v>9.0798396097919981E-9</v>
      </c>
      <c r="AD158" cm="1">
        <f t="array" ref="AD158">IFERROR(_xlfn.XLOOKUP(Tool_Austria!$F158&amp;$E$2,'Cooking methods'!$A:$A&amp;'Cooking methods'!$B:$B,'Cooking methods'!E:E)*$E158,"")</f>
        <v>1.8022463999999998E-2</v>
      </c>
      <c r="AE158" cm="1">
        <f t="array" ref="AE158">IFERROR(_xlfn.XLOOKUP(Tool_Austria!$F158&amp;$E$2,'Cooking methods'!$A:$A&amp;'Cooking methods'!$B:$B,'Cooking methods'!F:F)*$E158,"")</f>
        <v>4.5913801593600002E-4</v>
      </c>
      <c r="AF158" cm="1">
        <f t="array" ref="AF158">IFERROR(_xlfn.XLOOKUP(Tool_Austria!$F158&amp;$E$2,'Cooking methods'!$A:$A&amp;'Cooking methods'!$B:$B,'Cooking methods'!G:G)*$E158,"")</f>
        <v>1.8528451430399999E-9</v>
      </c>
      <c r="AG158" cm="1">
        <f t="array" ref="AG158">IFERROR(_xlfn.XLOOKUP(Tool_Austria!$F158&amp;$E$2,'Cooking methods'!$A:$A&amp;'Cooking methods'!$B:$B,'Cooking methods'!H:H)*$E158,"")</f>
        <v>1.0513931927039998E-9</v>
      </c>
      <c r="AH158" cm="1">
        <f t="array" ref="AH158">IFERROR(_xlfn.XLOOKUP(Tool_Austria!$F158&amp;$E$2,'Cooking methods'!$A:$A&amp;'Cooking methods'!$B:$B,'Cooking methods'!I:I)*$E158,"")</f>
        <v>5.697802791168E-10</v>
      </c>
      <c r="AI158" cm="1">
        <f t="array" ref="AI158">IFERROR(_xlfn.XLOOKUP(Tool_Austria!$F158&amp;$E$2,'Cooking methods'!$A:$A&amp;'Cooking methods'!$B:$B,'Cooking methods'!J:J)*$E158,"")</f>
        <v>3.2009819232000004E-4</v>
      </c>
      <c r="AJ158" cm="1">
        <f t="array" ref="AJ158">IFERROR(_xlfn.XLOOKUP(Tool_Austria!$F158&amp;$E$2,'Cooking methods'!$A:$A&amp;'Cooking methods'!$B:$B,'Cooking methods'!K:K)*$E158,"")</f>
        <v>6.8569448736000005E-5</v>
      </c>
      <c r="AK158" cm="1">
        <f t="array" ref="AK158">IFERROR(_xlfn.XLOOKUP(Tool_Austria!$F158&amp;$E$2,'Cooking methods'!$A:$A&amp;'Cooking methods'!$B:$B,'Cooking methods'!L:L)*$E158,"")</f>
        <v>1.2964892352000001E-4</v>
      </c>
      <c r="AL158" cm="1">
        <f t="array" ref="AL158">IFERROR(_xlfn.XLOOKUP(Tool_Austria!$F158&amp;$E$2,'Cooking methods'!$A:$A&amp;'Cooking methods'!$B:$B,'Cooking methods'!M:M)*$E158,"")</f>
        <v>8.7459152160000004E-4</v>
      </c>
      <c r="AM158" cm="1">
        <f t="array" ref="AM158">IFERROR(_xlfn.XLOOKUP(Tool_Austria!$F158&amp;$E$2,'Cooking methods'!$A:$A&amp;'Cooking methods'!$B:$B,'Cooking methods'!N:N)*$E158,"")</f>
        <v>0.64353117081599986</v>
      </c>
      <c r="AN158" cm="1">
        <f t="array" ref="AN158">IFERROR(_xlfn.XLOOKUP(Tool_Austria!$F158&amp;$E$2,'Cooking methods'!$A:$A&amp;'Cooking methods'!$B:$B,'Cooking methods'!O:O)*$E158,"")</f>
        <v>0.37123368575999999</v>
      </c>
      <c r="AO158" cm="1">
        <f t="array" ref="AO158">IFERROR(_xlfn.XLOOKUP(Tool_Austria!$F158&amp;$E$2,'Cooking methods'!$A:$A&amp;'Cooking methods'!$B:$B,'Cooking methods'!P:P)*$E158,"")</f>
        <v>6.6475414656000001E-2</v>
      </c>
      <c r="AP158" cm="1">
        <f t="array" ref="AP158">IFERROR(_xlfn.XLOOKUP(Tool_Austria!$F158&amp;$E$2,'Cooking methods'!$A:$A&amp;'Cooking methods'!$B:$B,'Cooking methods'!Q:Q)*$E158,"")</f>
        <v>4.0011774209280002</v>
      </c>
      <c r="AQ158" cm="1">
        <f t="array" ref="AQ158">IFERROR(_xlfn.XLOOKUP(Tool_Austria!$F158&amp;$E$2,'Cooking methods'!$A:$A&amp;'Cooking methods'!$B:$B,'Cooking methods'!R:R)*$E158,"")</f>
        <v>3.8505581191680001E-7</v>
      </c>
      <c r="AR158" cm="1">
        <f t="array" ref="AR158">IFERROR(_xlfn.XLOOKUP(Tool_Austria!$G158&amp;$E$2,'Waste management'!$A:$A&amp;'Waste management'!$B:$B,'Waste management'!C:C)*$E158,"")</f>
        <v>7.2025536000000001E-2</v>
      </c>
      <c r="AS158" cm="1">
        <f t="array" ref="AS158">IFERROR(_xlfn.XLOOKUP(Tool_Austria!$G158&amp;$E$2,'Waste management'!$A:$A&amp;'Waste management'!$B:$B,'Waste management'!D:D)*$E158,"")</f>
        <v>4.9140608639999998E-10</v>
      </c>
      <c r="AT158" cm="1">
        <f t="array" ref="AT158">IFERROR(_xlfn.XLOOKUP(Tool_Austria!$G158&amp;$E$2,'Waste management'!$A:$A&amp;'Waste management'!$B:$B,'Waste management'!E:E)*$E158,"")</f>
        <v>1.3249920000000001E-3</v>
      </c>
      <c r="AU158" cm="1">
        <f t="array" ref="AU158">IFERROR(_xlfn.XLOOKUP(Tool_Austria!$G158&amp;$E$2,'Waste management'!$A:$A&amp;'Waste management'!$B:$B,'Waste management'!F:F)*$E158,"")</f>
        <v>1.54368E-4</v>
      </c>
      <c r="AV158" cm="1">
        <f t="array" ref="AV158">IFERROR(_xlfn.XLOOKUP(Tool_Austria!$G158&amp;$E$2,'Waste management'!$A:$A&amp;'Waste management'!$B:$B,'Waste management'!G:G)*$E158,"")</f>
        <v>1.489599744E-8</v>
      </c>
      <c r="AW158" cm="1">
        <f t="array" ref="AW158">IFERROR(_xlfn.XLOOKUP(Tool_Austria!$G158&amp;$E$2,'Waste management'!$A:$A&amp;'Waste management'!$B:$B,'Waste management'!H:H)*$E158,"")</f>
        <v>4.855529664E-10</v>
      </c>
      <c r="AX158" cm="1">
        <f t="array" ref="AX158">IFERROR(_xlfn.XLOOKUP(Tool_Austria!$G158&amp;$E$2,'Waste management'!$A:$A&amp;'Waste management'!$B:$B,'Waste management'!I:I)*$E158,"")</f>
        <v>3.4521444480000002E-10</v>
      </c>
      <c r="AY158" cm="1">
        <f t="array" ref="AY158">IFERROR(_xlfn.XLOOKUP(Tool_Austria!$G158&amp;$E$2,'Waste management'!$A:$A&amp;'Waste management'!$B:$B,'Waste management'!J:J)*$E158,"")</f>
        <v>2.842944E-3</v>
      </c>
      <c r="AZ158" cm="1">
        <f t="array" ref="AZ158">IFERROR(_xlfn.XLOOKUP(Tool_Austria!$G158&amp;$E$2,'Waste management'!$A:$A&amp;'Waste management'!$B:$B,'Waste management'!K:K)*$E158,"")</f>
        <v>6.9200858880000005E-6</v>
      </c>
      <c r="BA158" cm="1">
        <f t="array" ref="BA158">IFERROR(_xlfn.XLOOKUP(Tool_Austria!$G158&amp;$E$2,'Waste management'!$A:$A&amp;'Waste management'!$B:$B,'Waste management'!L:L)*$E158,"")</f>
        <v>1.2452532095999998E-4</v>
      </c>
      <c r="BB158" cm="1">
        <f t="array" ref="BB158">IFERROR(_xlfn.XLOOKUP(Tool_Austria!$G158&amp;$E$2,'Waste management'!$A:$A&amp;'Waste management'!$B:$B,'Waste management'!M:M)*$E158,"")</f>
        <v>1.2529536000000001E-2</v>
      </c>
      <c r="BC158" cm="1">
        <f t="array" ref="BC158">IFERROR(_xlfn.XLOOKUP(Tool_Austria!$G158&amp;$E$2,'Waste management'!$A:$A&amp;'Waste management'!$B:$B,'Waste management'!N:N)*$E158,"")</f>
        <v>10.773780095999999</v>
      </c>
      <c r="BD158" cm="1">
        <f t="array" ref="BD158">IFERROR(_xlfn.XLOOKUP(Tool_Austria!$G158&amp;$E$2,'Waste management'!$A:$A&amp;'Waste management'!$B:$B,'Waste management'!O:O)*$E158,"")</f>
        <v>0.68695046399999993</v>
      </c>
      <c r="BE158" cm="1">
        <f t="array" ref="BE158">IFERROR(_xlfn.XLOOKUP(Tool_Austria!$G158&amp;$E$2,'Waste management'!$A:$A&amp;'Waste management'!$B:$B,'Waste management'!P:P)*$E158,"")</f>
        <v>1.4832192000000001E-2</v>
      </c>
      <c r="BF158" cm="1">
        <f t="array" ref="BF158">IFERROR(_xlfn.XLOOKUP(Tool_Austria!$G158&amp;$E$2,'Waste management'!$A:$A&amp;'Waste management'!$B:$B,'Waste management'!Q:Q)*$E158,"")</f>
        <v>0.43170297600000002</v>
      </c>
      <c r="BG158" cm="1">
        <f t="array" ref="BG158">IFERROR(_xlfn.XLOOKUP(Tool_Austria!$G158&amp;$E$2,'Waste management'!$A:$A&amp;'Waste management'!$B:$B,'Waste management'!R:R)*$E158,"")</f>
        <v>1.4029478399999998E-7</v>
      </c>
      <c r="BH158">
        <f>IFERROR((L158+AR158+AB158)*_xlfn.XLOOKUP(Tool_Austria!BH$4,Monetization_Factors!$A:$A,Monetization_Factors!$D:$D),"")</f>
        <v>0.29884019482365293</v>
      </c>
      <c r="BI158">
        <f>IFERROR((M158+AS158+AC158)*_xlfn.XLOOKUP(Tool_Austria!BI$4,Monetization_Factors!$A:$A,Monetization_Factors!$D:$D),"")</f>
        <v>1.619181487250457E-6</v>
      </c>
      <c r="BJ158">
        <f>IFERROR((N158+AT158+AD158)*_xlfn.XLOOKUP(Tool_Austria!BJ$4,Monetization_Factors!$A:$A,Monetization_Factors!$D:$D),"")</f>
        <v>3.0902706295683345E-4</v>
      </c>
      <c r="BK158">
        <f>IFERROR((O158+AU158+AE158)*_xlfn.XLOOKUP(Tool_Austria!BK$4,Monetization_Factors!$A:$A,Monetization_Factors!$D:$D),"")</f>
        <v>7.1583554090519936E-3</v>
      </c>
      <c r="BL158">
        <f>IFERROR((P158+AV158+AF158)*_xlfn.XLOOKUP(Tool_Austria!BL$4,Monetization_Factors!$A:$A,Monetization_Factors!$D:$D),"")</f>
        <v>0.17989042329073396</v>
      </c>
      <c r="BM158">
        <f>IFERROR((Q158+AW158+AG158)*_xlfn.XLOOKUP(Tool_Austria!BM$4,Monetization_Factors!$A:$A,Monetization_Factors!$D:$D),"")</f>
        <v>5.1228940173399275E-3</v>
      </c>
      <c r="BN158">
        <f>IFERROR((R158+AX158+AH158)*_xlfn.XLOOKUP(Tool_Austria!BN$4,Monetization_Factors!$A:$A,Monetization_Factors!$D:$D),"")</f>
        <v>2.1618522074435655E-3</v>
      </c>
      <c r="BO158">
        <f>IFERROR((S158+AY158+AI158)*_xlfn.XLOOKUP(Tool_Austria!BO$4,Monetization_Factors!$A:$A,Monetization_Factors!$D:$D),"")</f>
        <v>1.0963861033476295E-2</v>
      </c>
      <c r="BP158">
        <f>IFERROR((T158+AZ158+AJ158)*_xlfn.XLOOKUP(Tool_Austria!BP$4,Monetization_Factors!$A:$A,Monetization_Factors!$D:$D),"")</f>
        <v>5.9258894398833391E-4</v>
      </c>
      <c r="BQ158">
        <f>IFERROR((U158+BA158+AK158)*_xlfn.XLOOKUP(Tool_Austria!BQ$4,Monetization_Factors!$A:$A,Monetization_Factors!$D:$D),"")</f>
        <v>2.5200425134074101E-2</v>
      </c>
      <c r="BR158" t="str">
        <f>IFERROR((V158+BB158+AL158)*_xlfn.XLOOKUP(Tool_Austria!BR$4,Monetization_Factors!$A:$A,Monetization_Factors!$D:$D),"")</f>
        <v/>
      </c>
      <c r="BS158">
        <f>IFERROR((W158+BC158+AM158)*_xlfn.XLOOKUP(Tool_Austria!BS$4,Monetization_Factors!$A:$A,Monetization_Factors!$D:$D),"")</f>
        <v>1.6603930385466303E-3</v>
      </c>
      <c r="BT158">
        <f>IFERROR((X158+BD158+AN158)*_xlfn.XLOOKUP(Tool_Austria!BT$4,Monetization_Factors!$A:$A,Monetization_Factors!$D:$D),"")</f>
        <v>1.9476985532767249E-2</v>
      </c>
      <c r="BU158">
        <f>IFERROR((Y158+BE158+AO158)*_xlfn.XLOOKUP(Tool_Austria!BU$4,Monetization_Factors!$A:$A,Monetization_Factors!$D:$D),"")</f>
        <v>2.0160687606443433E-3</v>
      </c>
      <c r="BV158">
        <f>IFERROR((Z158+BF158+AP158)*_xlfn.XLOOKUP(Tool_Austria!BV$4,Monetization_Factors!$A:$A,Monetization_Factors!$D:$D),"")</f>
        <v>2.6497535284436585E-2</v>
      </c>
      <c r="BW158">
        <f>IFERROR((AA158+BG158+AQ158)*_xlfn.XLOOKUP(Tool_Austria!BW$4,Monetization_Factors!$A:$A,Monetization_Factors!$D:$D),"")</f>
        <v>1.0603763486996013E-5</v>
      </c>
      <c r="BX158" s="38" cm="1">
        <f t="array" ref="BX158">IFERROR(_xlfn.IFS(I158&lt;&gt;0,I158*E158,I158="",J158*E158),"")</f>
        <v>0.6589287138461537</v>
      </c>
      <c r="BY158" s="38">
        <f t="shared" si="112"/>
        <v>0.57990282748408684</v>
      </c>
      <c r="BZ158" s="38">
        <f t="shared" si="113"/>
        <v>1.2388315413302404</v>
      </c>
      <c r="CA158" s="38">
        <f t="shared" si="114"/>
        <v>1.9058946789696006E-3</v>
      </c>
      <c r="CB158">
        <f t="shared" si="115"/>
        <v>2.2969884371065263</v>
      </c>
      <c r="CC158">
        <f t="shared" si="115"/>
        <v>4.0448152421244633E-8</v>
      </c>
      <c r="CD158">
        <f t="shared" si="115"/>
        <v>0.20248358480842105</v>
      </c>
      <c r="CE158">
        <f t="shared" si="115"/>
        <v>4.729127513199159E-3</v>
      </c>
      <c r="CF158">
        <f t="shared" si="115"/>
        <v>1.8020145354725051E-7</v>
      </c>
      <c r="CG158">
        <f t="shared" si="115"/>
        <v>2.4669504164998738E-8</v>
      </c>
      <c r="CH158">
        <f t="shared" si="115"/>
        <v>1.880457951133642E-9</v>
      </c>
      <c r="CI158">
        <f t="shared" si="115"/>
        <v>2.5040823972530529E-2</v>
      </c>
      <c r="CJ158">
        <f t="shared" si="115"/>
        <v>2.4292492123452632E-4</v>
      </c>
      <c r="CK158">
        <f t="shared" si="115"/>
        <v>6.1604615627115786E-3</v>
      </c>
      <c r="CL158">
        <f t="shared" si="115"/>
        <v>0.10697079713002106</v>
      </c>
      <c r="CM158">
        <f t="shared" si="115"/>
        <v>34.120425621342321</v>
      </c>
      <c r="CN158">
        <f t="shared" si="115"/>
        <v>87.469144075654754</v>
      </c>
      <c r="CO158">
        <f t="shared" si="115"/>
        <v>0.31724498487915792</v>
      </c>
      <c r="CP158">
        <f t="shared" si="115"/>
        <v>16.046661277096423</v>
      </c>
      <c r="CQ158">
        <f t="shared" si="115"/>
        <v>5.075708806611537E-6</v>
      </c>
      <c r="CR158">
        <f t="shared" si="116"/>
        <v>3.5338283647792712E-3</v>
      </c>
      <c r="CS158">
        <f t="shared" si="116"/>
        <v>6.2227926801914826E-11</v>
      </c>
      <c r="CT158">
        <f t="shared" si="116"/>
        <v>3.1151320739757082E-4</v>
      </c>
      <c r="CU158">
        <f t="shared" si="116"/>
        <v>7.2755807895371679E-6</v>
      </c>
      <c r="CV158">
        <f t="shared" si="116"/>
        <v>2.7723300545730849E-10</v>
      </c>
      <c r="CW158">
        <f t="shared" si="116"/>
        <v>3.7953083330767288E-11</v>
      </c>
      <c r="CX158">
        <f t="shared" si="116"/>
        <v>2.8930122325132953E-12</v>
      </c>
      <c r="CY158">
        <f t="shared" si="116"/>
        <v>3.8524344573123892E-5</v>
      </c>
      <c r="CZ158">
        <f t="shared" si="116"/>
        <v>3.737306480531174E-7</v>
      </c>
      <c r="DA158">
        <f t="shared" si="116"/>
        <v>9.4776331734024292E-6</v>
      </c>
      <c r="DB158">
        <f t="shared" si="116"/>
        <v>1.6457045712310931E-4</v>
      </c>
      <c r="DC158">
        <f t="shared" si="116"/>
        <v>5.2492962494372804E-2</v>
      </c>
      <c r="DD158">
        <f t="shared" si="116"/>
        <v>0.13456791396254578</v>
      </c>
      <c r="DE158">
        <f t="shared" si="116"/>
        <v>4.8806920750639682E-4</v>
      </c>
      <c r="DF158">
        <f t="shared" si="116"/>
        <v>2.4687171195532959E-2</v>
      </c>
      <c r="DG158">
        <f t="shared" si="116"/>
        <v>7.8087827794023649E-9</v>
      </c>
      <c r="DH158" s="5">
        <f>IFERROR(((((L158+AB158)*(1/$H158))+AR158)/$F$2)/($B$2*('CAR.CAP_per person'!B$2)/(_xlfn.XLOOKUP($E$2,EU_countries_GDP!$A$2:$A$29,EU_countries_GDP!$E$2:$E$29))),"")</f>
        <v>7.8777802296438215E-2</v>
      </c>
      <c r="DI158" s="5">
        <f>IFERROR(((((M158+AC158)*(1/$H158))+AS158)/$F$2)/($B$2*('CAR.CAP_per person'!C$2)/(_xlfn.XLOOKUP($E$2,EU_countries_GDP!$A$2:$A$29,EU_countries_GDP!$E$2:$E$29))),"")</f>
        <v>1.7637662797993936E-5</v>
      </c>
      <c r="DJ158" s="5">
        <f>IFERROR(((((N158+AD158)*(1/$H158))+AT158)/$F$2)/($B$2*('CAR.CAP_per person'!D$2)/(_xlfn.XLOOKUP($E$2,EU_countries_GDP!$A$2:$A$29,EU_countries_GDP!$E$2:$E$29))),"")</f>
        <v>9.0558782705306014E-5</v>
      </c>
      <c r="DK158" s="5">
        <f>IFERROR(((((O158+AE158)*(1/$H158))+AU158)/$F$2)/($B$2*('CAR.CAP_per person'!E$2)/(_xlfn.XLOOKUP($E$2,EU_countries_GDP!$A$2:$A$29,EU_countries_GDP!$E$2:$E$29))),"")</f>
        <v>2.7157291471826038E-3</v>
      </c>
      <c r="DL158" s="5">
        <f>IFERROR(((((P158+AF158)*(1/$H158))+AV158)/$F$2)/($B$2*('CAR.CAP_per person'!F$2)/(_xlfn.XLOOKUP($E$2,EU_countries_GDP!$A$2:$A$29,EU_countries_GDP!$E$2:$E$29))),"")</f>
        <v>8.0006228045917477E-2</v>
      </c>
      <c r="DM158" s="5">
        <f>IFERROR(((((Q158+AG158)*(1/$H158))+AW158)/$F$2)/($B$2*('CAR.CAP_per person'!G$2)/(_xlfn.XLOOKUP($E$2,EU_countries_GDP!$A$2:$A$29,EU_countries_GDP!$E$2:$E$29))),"")</f>
        <v>6.0204054018105062E-3</v>
      </c>
      <c r="DN158" s="5">
        <f>IFERROR(((((R158+AH158)*(1/$H158))+AX158)/$F$2)/($B$2*('CAR.CAP_per person'!H$2)/(_xlfn.XLOOKUP($E$2,EU_countries_GDP!$A$2:$A$29,EU_countries_GDP!$E$2:$E$29))),"")</f>
        <v>1.0132720380483935E-4</v>
      </c>
      <c r="DO158" s="5">
        <f>IFERROR(((((S158+AI158)*(1/$H158))+AY158)/$F$2)/($B$2*('CAR.CAP_per person'!I$2)/(_xlfn.XLOOKUP($E$2,EU_countries_GDP!$A$2:$A$29,EU_countries_GDP!$E$2:$E$29))),"")</f>
        <v>5.6634935585173239E-3</v>
      </c>
      <c r="DP158" s="5">
        <f>IFERROR(((((T158+AJ158)*(1/$H158))+AZ158)/$F$2)/($B$2*('CAR.CAP_per person'!J$2)/(_xlfn.XLOOKUP($E$2,EU_countries_GDP!$A$2:$A$29,EU_countries_GDP!$E$2:$E$29))),"")</f>
        <v>9.779507497397014E-3</v>
      </c>
      <c r="DQ158" s="5">
        <f>IFERROR(((((U158+AK158)*(1/$H158))+BA158)/$F$2)/($B$2*('CAR.CAP_per person'!K$2)/(_xlfn.XLOOKUP($E$2,EU_countries_GDP!$A$2:$A$29,EU_countries_GDP!$E$2:$E$29))),"")</f>
        <v>7.2046628645013192E-3</v>
      </c>
      <c r="DR158" s="5">
        <f>IFERROR(((((V158+AL158)*(1/$H158))+BB158)/$F$2)/($B$2*('CAR.CAP_per person'!L$2)/(_xlfn.XLOOKUP($E$2,EU_countries_GDP!$A$2:$A$29,EU_countries_GDP!$E$2:$E$29))),"")</f>
        <v>3.9497785744367787E-3</v>
      </c>
      <c r="DS158" s="5">
        <f>IFERROR(((((W158+AM158)*(1/$H158))+BC158)/$F$2)/($B$2*('CAR.CAP_per person'!M$2)/(_xlfn.XLOOKUP($E$2,EU_countries_GDP!$A$2:$A$29,EU_countries_GDP!$E$2:$E$29))),"")</f>
        <v>5.4531419060143707E-2</v>
      </c>
      <c r="DT158" s="5">
        <f>IFERROR(((((X158+AN158)*(1/$H158))+BD158)/$F$2)/($B$2*('CAR.CAP_per person'!N$2)/(_xlfn.XLOOKUP($E$2,EU_countries_GDP!$A$2:$A$29,EU_countries_GDP!$E$2:$E$29))),"")</f>
        <v>1.6193183653631986</v>
      </c>
      <c r="DU158" s="5">
        <f>IFERROR(((((Y158+AO158)*(1/$H158))+BE158)/$F$2)/($B$2*('CAR.CAP_per person'!O$2)/(_xlfn.XLOOKUP($E$2,EU_countries_GDP!$A$2:$A$29,EU_countries_GDP!$E$2:$E$29))),"")</f>
        <v>4.0526252032972233E-4</v>
      </c>
      <c r="DV158" s="5">
        <f>IFERROR(((((Z158+AP158)*(1/$H158))+BF158)/$F$2)/($B$2*('CAR.CAP_per person'!P$2)/(_xlfn.XLOOKUP($E$2,EU_countries_GDP!$A$2:$A$29,EU_countries_GDP!$E$2:$E$29))),"")</f>
        <v>1.6757455127182162E-2</v>
      </c>
      <c r="DW158" s="5">
        <f>IFERROR(((((AA158+AQ158)*(1/$H158))+BG158)/$F$2)/($B$2*('CAR.CAP_per person'!Q$2)/(_xlfn.XLOOKUP($E$2,EU_countries_GDP!$A$2:$A$29,EU_countries_GDP!$E$2:$E$29))),"")</f>
        <v>5.3991359922924689E-3</v>
      </c>
    </row>
    <row r="159" spans="1:127">
      <c r="A159" t="s">
        <v>206</v>
      </c>
      <c r="B159" t="str">
        <f>_xlfn.XLOOKUP(D159,Table5[Ingredient],Table5[Category],"",FALSE)</f>
        <v>Starch/satiating food</v>
      </c>
      <c r="C159" s="33" t="s">
        <v>229</v>
      </c>
      <c r="D159" s="33" t="s">
        <v>197</v>
      </c>
      <c r="E159" s="33">
        <v>1.2864</v>
      </c>
      <c r="F159" s="33" t="s">
        <v>179</v>
      </c>
      <c r="G159" s="33" t="s">
        <v>180</v>
      </c>
      <c r="H159" s="91">
        <f>Dataset_AT!S38</f>
        <v>0.64838709677419359</v>
      </c>
      <c r="I159" s="33"/>
      <c r="J159" s="37">
        <f>IFERROR(INDEX('AveragePrices&amp;Codes'!G:AG, MATCH($D159, 'AveragePrices&amp;Codes'!$A:$A, 0), MATCH(Tool_Austria!$E$2, 'AveragePrices&amp;Codes'!$G$1:$AG$1, 0)),"")</f>
        <v>0.42920000000000003</v>
      </c>
      <c r="K159" s="37">
        <f>IFERROR(E159/(_xlfn.XLOOKUP(A159,Dataset_AT!$V$2:$V$9,Dataset_AT!$W$2:$W$9)),"")</f>
        <v>3.5733333333333332E-2</v>
      </c>
      <c r="L159">
        <f>IFERROR(IF($F159="Raw",_xlfn.XLOOKUP(_xlfn.XLOOKUP(Tool_Austria!$D159,'AveragePrices&amp;Codes'!$A:$A,'AveragePrices&amp;Codes'!$B:$B),AGRIBALYSE_Raw!$B:$B,AGRIBALYSE_Raw!O:O)*$E159,_xlfn.XLOOKUP(_xlfn.XLOOKUP(Tool_Austria!$D159,'AveragePrices&amp;Codes'!$A:$A,'AveragePrices&amp;Codes'!$B:$B),AGRIBALYSE_Cooked!$C:$C,AGRIBALYSE_Cooked!P:P)*$E159),"")</f>
        <v>1.2673268848799999</v>
      </c>
      <c r="M159">
        <f>IFERROR(IF($F159="Raw",_xlfn.XLOOKUP(_xlfn.XLOOKUP(Tool_Austria!$D159,'AveragePrices&amp;Codes'!$A:$A,'AveragePrices&amp;Codes'!$B:$B),AGRIBALYSE_Raw!$B:$B,AGRIBALYSE_Raw!P:P)*$E159,_xlfn.XLOOKUP(_xlfn.XLOOKUP(Tool_Austria!$D159,'AveragePrices&amp;Codes'!$A:$A,'AveragePrices&amp;Codes'!$B:$B),AGRIBALYSE_Cooked!$C:$C,AGRIBALYSE_Cooked!Q:Q)*$E159),"")</f>
        <v>2.3177646071999998E-8</v>
      </c>
      <c r="N159">
        <f>IFERROR(IF($F159="Raw",_xlfn.XLOOKUP(_xlfn.XLOOKUP(Tool_Austria!$D159,'AveragePrices&amp;Codes'!$A:$A,'AveragePrices&amp;Codes'!$B:$B),AGRIBALYSE_Raw!$B:$B,AGRIBALYSE_Raw!Q:Q)*$E159,_xlfn.XLOOKUP(_xlfn.XLOOKUP(Tool_Austria!$D159,'AveragePrices&amp;Codes'!$A:$A,'AveragePrices&amp;Codes'!$B:$B),AGRIBALYSE_Cooked!$C:$C,AGRIBALYSE_Cooked!R:R)*$E159),"")</f>
        <v>0.124301000136</v>
      </c>
      <c r="O159">
        <f>IFERROR(IF($F159="Raw",_xlfn.XLOOKUP(_xlfn.XLOOKUP(Tool_Austria!$D159,'AveragePrices&amp;Codes'!$A:$A,'AveragePrices&amp;Codes'!$B:$B),AGRIBALYSE_Raw!$B:$B,AGRIBALYSE_Raw!R:R)*$E159,_xlfn.XLOOKUP(_xlfn.XLOOKUP(Tool_Austria!$D159,'AveragePrices&amp;Codes'!$A:$A,'AveragePrices&amp;Codes'!$B:$B),AGRIBALYSE_Cooked!$C:$C,AGRIBALYSE_Cooked!S:S)*$E159),"")</f>
        <v>3.5551977911999996E-3</v>
      </c>
      <c r="P159">
        <f>IFERROR(IF($F159="Raw",_xlfn.XLOOKUP(_xlfn.XLOOKUP(Tool_Austria!$D159,'AveragePrices&amp;Codes'!$A:$A,'AveragePrices&amp;Codes'!$B:$B),AGRIBALYSE_Raw!$B:$B,AGRIBALYSE_Raw!S:S)*$E159,_xlfn.XLOOKUP(_xlfn.XLOOKUP(Tool_Austria!$D159,'AveragePrices&amp;Codes'!$A:$A,'AveragePrices&amp;Codes'!$B:$B),AGRIBALYSE_Cooked!$C:$C,AGRIBALYSE_Cooked!T:T)*$E159),"")</f>
        <v>6.6180943224000001E-8</v>
      </c>
      <c r="Q159">
        <f>IFERROR(IF($F159="Raw",_xlfn.XLOOKUP(_xlfn.XLOOKUP(Tool_Austria!$D159,'AveragePrices&amp;Codes'!$A:$A,'AveragePrices&amp;Codes'!$B:$B),AGRIBALYSE_Raw!$B:$B,AGRIBALYSE_Raw!T:T)*$E159,_xlfn.XLOOKUP(_xlfn.XLOOKUP(Tool_Austria!$D159,'AveragePrices&amp;Codes'!$A:$A,'AveragePrices&amp;Codes'!$B:$B),AGRIBALYSE_Cooked!$C:$C,AGRIBALYSE_Cooked!U:U)*$E159),"")</f>
        <v>1.53521555232E-8</v>
      </c>
      <c r="R159">
        <f>IFERROR(IF($F159="Raw",_xlfn.XLOOKUP(_xlfn.XLOOKUP(Tool_Austria!$D159,'AveragePrices&amp;Codes'!$A:$A,'AveragePrices&amp;Codes'!$B:$B),AGRIBALYSE_Raw!$B:$B,AGRIBALYSE_Raw!U:U)*$E159,_xlfn.XLOOKUP(_xlfn.XLOOKUP(Tool_Austria!$D159,'AveragePrices&amp;Codes'!$A:$A,'AveragePrices&amp;Codes'!$B:$B),AGRIBALYSE_Cooked!$C:$C,AGRIBALYSE_Cooked!V:V)*$E159),"")</f>
        <v>6.1197730319999996E-10</v>
      </c>
      <c r="S159">
        <f>IFERROR(IF($F159="Raw",_xlfn.XLOOKUP(_xlfn.XLOOKUP(Tool_Austria!$D159,'AveragePrices&amp;Codes'!$A:$A,'AveragePrices&amp;Codes'!$B:$B),AGRIBALYSE_Raw!$B:$B,AGRIBALYSE_Raw!V:V)*$E159,_xlfn.XLOOKUP(_xlfn.XLOOKUP(Tool_Austria!$D159,'AveragePrices&amp;Codes'!$A:$A,'AveragePrices&amp;Codes'!$B:$B),AGRIBALYSE_Cooked!$C:$C,AGRIBALYSE_Cooked!W:W)*$E159),"")</f>
        <v>4.9177928711999991E-3</v>
      </c>
      <c r="T159">
        <f>IFERROR(IF($F159="Raw",_xlfn.XLOOKUP(_xlfn.XLOOKUP(Tool_Austria!$D159,'AveragePrices&amp;Codes'!$A:$A,'AveragePrices&amp;Codes'!$B:$B),AGRIBALYSE_Raw!$B:$B,AGRIBALYSE_Raw!W:W)*$E159,_xlfn.XLOOKUP(_xlfn.XLOOKUP(Tool_Austria!$D159,'AveragePrices&amp;Codes'!$A:$A,'AveragePrices&amp;Codes'!$B:$B),AGRIBALYSE_Cooked!$C:$C,AGRIBALYSE_Cooked!X:X)*$E159),"")</f>
        <v>2.1411558767999998E-4</v>
      </c>
      <c r="U159">
        <f>IFERROR(IF($F159="Raw",_xlfn.XLOOKUP(_xlfn.XLOOKUP(Tool_Austria!$D159,'AveragePrices&amp;Codes'!$A:$A,'AveragePrices&amp;Codes'!$B:$B),AGRIBALYSE_Raw!$B:$B,AGRIBALYSE_Raw!X:X)*$E159,_xlfn.XLOOKUP(_xlfn.XLOOKUP(Tool_Austria!$D159,'AveragePrices&amp;Codes'!$A:$A,'AveragePrices&amp;Codes'!$B:$B),AGRIBALYSE_Cooked!$C:$C,AGRIBALYSE_Cooked!Y:Y)*$E159),"")</f>
        <v>2.5222536455999996E-3</v>
      </c>
      <c r="V159">
        <f>IFERROR(IF($F159="Raw",_xlfn.XLOOKUP(_xlfn.XLOOKUP(Tool_Austria!$D159,'AveragePrices&amp;Codes'!$A:$A,'AveragePrices&amp;Codes'!$B:$B),AGRIBALYSE_Raw!$B:$B,AGRIBALYSE_Raw!Y:Y)*$E159,_xlfn.XLOOKUP(_xlfn.XLOOKUP(Tool_Austria!$D159,'AveragePrices&amp;Codes'!$A:$A,'AveragePrices&amp;Codes'!$B:$B),AGRIBALYSE_Cooked!$C:$C,AGRIBALYSE_Cooked!Z:Z)*$E159),"")</f>
        <v>1.59903697584E-2</v>
      </c>
      <c r="W159">
        <f>IFERROR(IF($F159="Raw",_xlfn.XLOOKUP(_xlfn.XLOOKUP(Tool_Austria!$D159,'AveragePrices&amp;Codes'!$A:$A,'AveragePrices&amp;Codes'!$B:$B),AGRIBALYSE_Raw!$B:$B,AGRIBALYSE_Raw!Z:Z)*$E159,_xlfn.XLOOKUP(_xlfn.XLOOKUP(Tool_Austria!$D159,'AveragePrices&amp;Codes'!$A:$A,'AveragePrices&amp;Codes'!$B:$B),AGRIBALYSE_Cooked!$C:$C,AGRIBALYSE_Cooked!AA:AA)*$E159),"")</f>
        <v>9.1739167368000007</v>
      </c>
      <c r="X159">
        <f>IFERROR(IF($F159="Raw",_xlfn.XLOOKUP(_xlfn.XLOOKUP(Tool_Austria!$D159,'AveragePrices&amp;Codes'!$A:$A,'AveragePrices&amp;Codes'!$B:$B),AGRIBALYSE_Raw!$B:$B,AGRIBALYSE_Raw!AA:AA)*$E159,_xlfn.XLOOKUP(_xlfn.XLOOKUP(Tool_Austria!$D159,'AveragePrices&amp;Codes'!$A:$A,'AveragePrices&amp;Codes'!$B:$B),AGRIBALYSE_Cooked!$C:$C,AGRIBALYSE_Cooked!AB:AB)*$E159),"")</f>
        <v>39.792185471999993</v>
      </c>
      <c r="Y159">
        <f>IFERROR(IF($F159="Raw",_xlfn.XLOOKUP(_xlfn.XLOOKUP(Tool_Austria!$D159,'AveragePrices&amp;Codes'!$A:$A,'AveragePrices&amp;Codes'!$B:$B),AGRIBALYSE_Raw!$B:$B,AGRIBALYSE_Raw!AB:AB)*$E159,_xlfn.XLOOKUP(_xlfn.XLOOKUP(Tool_Austria!$D159,'AveragePrices&amp;Codes'!$A:$A,'AveragePrices&amp;Codes'!$B:$B),AGRIBALYSE_Cooked!$C:$C,AGRIBALYSE_Cooked!AC:AC)*$E159),"")</f>
        <v>0.52612901328000006</v>
      </c>
      <c r="Z159">
        <f>IFERROR(IF($F159="Raw",_xlfn.XLOOKUP(_xlfn.XLOOKUP(Tool_Austria!$D159,'AveragePrices&amp;Codes'!$A:$A,'AveragePrices&amp;Codes'!$B:$B),AGRIBALYSE_Raw!$B:$B,AGRIBALYSE_Raw!AC:AC)*$E159,_xlfn.XLOOKUP(_xlfn.XLOOKUP(Tool_Austria!$D159,'AveragePrices&amp;Codes'!$A:$A,'AveragePrices&amp;Codes'!$B:$B),AGRIBALYSE_Cooked!$C:$C,AGRIBALYSE_Cooked!AD:AD)*$E159),"")</f>
        <v>19.133419943999996</v>
      </c>
      <c r="AA159">
        <f>IFERROR(IF($F159="Raw",_xlfn.XLOOKUP(_xlfn.XLOOKUP(Tool_Austria!$D159,'AveragePrices&amp;Codes'!$A:$A,'AveragePrices&amp;Codes'!$B:$B),AGRIBALYSE_Raw!$B:$B,AGRIBALYSE_Raw!AD:AD)*$E159,_xlfn.XLOOKUP(_xlfn.XLOOKUP(Tool_Austria!$D159,'AveragePrices&amp;Codes'!$A:$A,'AveragePrices&amp;Codes'!$B:$B),AGRIBALYSE_Cooked!$C:$C,AGRIBALYSE_Cooked!AE:AE)*$E159),"")</f>
        <v>4.6991693519999996E-6</v>
      </c>
      <c r="AB159" cm="1">
        <f t="array" ref="AB159">IFERROR(_xlfn.XLOOKUP(Tool_Austria!$F159&amp;$E$2,'Cooking methods'!$A:$A&amp;'Cooking methods'!$B:$B,'Cooking methods'!C:C)*$E159,"")</f>
        <v>0.25352131929600003</v>
      </c>
      <c r="AC159" cm="1">
        <f t="array" ref="AC159">IFERROR(_xlfn.XLOOKUP(Tool_Austria!$F159&amp;$E$2,'Cooking methods'!$A:$A&amp;'Cooking methods'!$B:$B,'Cooking methods'!D:D)*$E159,"")</f>
        <v>9.0798396097919981E-9</v>
      </c>
      <c r="AD159" cm="1">
        <f t="array" ref="AD159">IFERROR(_xlfn.XLOOKUP(Tool_Austria!$F159&amp;$E$2,'Cooking methods'!$A:$A&amp;'Cooking methods'!$B:$B,'Cooking methods'!E:E)*$E159,"")</f>
        <v>1.8022463999999998E-2</v>
      </c>
      <c r="AE159" cm="1">
        <f t="array" ref="AE159">IFERROR(_xlfn.XLOOKUP(Tool_Austria!$F159&amp;$E$2,'Cooking methods'!$A:$A&amp;'Cooking methods'!$B:$B,'Cooking methods'!F:F)*$E159,"")</f>
        <v>4.5913801593600002E-4</v>
      </c>
      <c r="AF159" cm="1">
        <f t="array" ref="AF159">IFERROR(_xlfn.XLOOKUP(Tool_Austria!$F159&amp;$E$2,'Cooking methods'!$A:$A&amp;'Cooking methods'!$B:$B,'Cooking methods'!G:G)*$E159,"")</f>
        <v>1.8528451430399999E-9</v>
      </c>
      <c r="AG159" cm="1">
        <f t="array" ref="AG159">IFERROR(_xlfn.XLOOKUP(Tool_Austria!$F159&amp;$E$2,'Cooking methods'!$A:$A&amp;'Cooking methods'!$B:$B,'Cooking methods'!H:H)*$E159,"")</f>
        <v>1.0513931927039998E-9</v>
      </c>
      <c r="AH159" cm="1">
        <f t="array" ref="AH159">IFERROR(_xlfn.XLOOKUP(Tool_Austria!$F159&amp;$E$2,'Cooking methods'!$A:$A&amp;'Cooking methods'!$B:$B,'Cooking methods'!I:I)*$E159,"")</f>
        <v>5.697802791168E-10</v>
      </c>
      <c r="AI159" cm="1">
        <f t="array" ref="AI159">IFERROR(_xlfn.XLOOKUP(Tool_Austria!$F159&amp;$E$2,'Cooking methods'!$A:$A&amp;'Cooking methods'!$B:$B,'Cooking methods'!J:J)*$E159,"")</f>
        <v>3.2009819232000004E-4</v>
      </c>
      <c r="AJ159" cm="1">
        <f t="array" ref="AJ159">IFERROR(_xlfn.XLOOKUP(Tool_Austria!$F159&amp;$E$2,'Cooking methods'!$A:$A&amp;'Cooking methods'!$B:$B,'Cooking methods'!K:K)*$E159,"")</f>
        <v>6.8569448736000005E-5</v>
      </c>
      <c r="AK159" cm="1">
        <f t="array" ref="AK159">IFERROR(_xlfn.XLOOKUP(Tool_Austria!$F159&amp;$E$2,'Cooking methods'!$A:$A&amp;'Cooking methods'!$B:$B,'Cooking methods'!L:L)*$E159,"")</f>
        <v>1.2964892352000001E-4</v>
      </c>
      <c r="AL159" cm="1">
        <f t="array" ref="AL159">IFERROR(_xlfn.XLOOKUP(Tool_Austria!$F159&amp;$E$2,'Cooking methods'!$A:$A&amp;'Cooking methods'!$B:$B,'Cooking methods'!M:M)*$E159,"")</f>
        <v>8.7459152160000004E-4</v>
      </c>
      <c r="AM159" cm="1">
        <f t="array" ref="AM159">IFERROR(_xlfn.XLOOKUP(Tool_Austria!$F159&amp;$E$2,'Cooking methods'!$A:$A&amp;'Cooking methods'!$B:$B,'Cooking methods'!N:N)*$E159,"")</f>
        <v>0.64353117081599986</v>
      </c>
      <c r="AN159" cm="1">
        <f t="array" ref="AN159">IFERROR(_xlfn.XLOOKUP(Tool_Austria!$F159&amp;$E$2,'Cooking methods'!$A:$A&amp;'Cooking methods'!$B:$B,'Cooking methods'!O:O)*$E159,"")</f>
        <v>0.37123368575999999</v>
      </c>
      <c r="AO159" cm="1">
        <f t="array" ref="AO159">IFERROR(_xlfn.XLOOKUP(Tool_Austria!$F159&amp;$E$2,'Cooking methods'!$A:$A&amp;'Cooking methods'!$B:$B,'Cooking methods'!P:P)*$E159,"")</f>
        <v>6.6475414656000001E-2</v>
      </c>
      <c r="AP159" cm="1">
        <f t="array" ref="AP159">IFERROR(_xlfn.XLOOKUP(Tool_Austria!$F159&amp;$E$2,'Cooking methods'!$A:$A&amp;'Cooking methods'!$B:$B,'Cooking methods'!Q:Q)*$E159,"")</f>
        <v>4.0011774209280002</v>
      </c>
      <c r="AQ159" cm="1">
        <f t="array" ref="AQ159">IFERROR(_xlfn.XLOOKUP(Tool_Austria!$F159&amp;$E$2,'Cooking methods'!$A:$A&amp;'Cooking methods'!$B:$B,'Cooking methods'!R:R)*$E159,"")</f>
        <v>3.8505581191680001E-7</v>
      </c>
      <c r="AR159" cm="1">
        <f t="array" ref="AR159">IFERROR(_xlfn.XLOOKUP(Tool_Austria!$G159&amp;$E$2,'Waste management'!$A:$A&amp;'Waste management'!$B:$B,'Waste management'!C:C)*$E159,"")</f>
        <v>7.2025536000000001E-2</v>
      </c>
      <c r="AS159" cm="1">
        <f t="array" ref="AS159">IFERROR(_xlfn.XLOOKUP(Tool_Austria!$G159&amp;$E$2,'Waste management'!$A:$A&amp;'Waste management'!$B:$B,'Waste management'!D:D)*$E159,"")</f>
        <v>4.9140608639999998E-10</v>
      </c>
      <c r="AT159" cm="1">
        <f t="array" ref="AT159">IFERROR(_xlfn.XLOOKUP(Tool_Austria!$G159&amp;$E$2,'Waste management'!$A:$A&amp;'Waste management'!$B:$B,'Waste management'!E:E)*$E159,"")</f>
        <v>1.3249920000000001E-3</v>
      </c>
      <c r="AU159" cm="1">
        <f t="array" ref="AU159">IFERROR(_xlfn.XLOOKUP(Tool_Austria!$G159&amp;$E$2,'Waste management'!$A:$A&amp;'Waste management'!$B:$B,'Waste management'!F:F)*$E159,"")</f>
        <v>1.54368E-4</v>
      </c>
      <c r="AV159" cm="1">
        <f t="array" ref="AV159">IFERROR(_xlfn.XLOOKUP(Tool_Austria!$G159&amp;$E$2,'Waste management'!$A:$A&amp;'Waste management'!$B:$B,'Waste management'!G:G)*$E159,"")</f>
        <v>1.489599744E-8</v>
      </c>
      <c r="AW159" cm="1">
        <f t="array" ref="AW159">IFERROR(_xlfn.XLOOKUP(Tool_Austria!$G159&amp;$E$2,'Waste management'!$A:$A&amp;'Waste management'!$B:$B,'Waste management'!H:H)*$E159,"")</f>
        <v>4.855529664E-10</v>
      </c>
      <c r="AX159" cm="1">
        <f t="array" ref="AX159">IFERROR(_xlfn.XLOOKUP(Tool_Austria!$G159&amp;$E$2,'Waste management'!$A:$A&amp;'Waste management'!$B:$B,'Waste management'!I:I)*$E159,"")</f>
        <v>3.4521444480000002E-10</v>
      </c>
      <c r="AY159" cm="1">
        <f t="array" ref="AY159">IFERROR(_xlfn.XLOOKUP(Tool_Austria!$G159&amp;$E$2,'Waste management'!$A:$A&amp;'Waste management'!$B:$B,'Waste management'!J:J)*$E159,"")</f>
        <v>2.842944E-3</v>
      </c>
      <c r="AZ159" cm="1">
        <f t="array" ref="AZ159">IFERROR(_xlfn.XLOOKUP(Tool_Austria!$G159&amp;$E$2,'Waste management'!$A:$A&amp;'Waste management'!$B:$B,'Waste management'!K:K)*$E159,"")</f>
        <v>6.9200858880000005E-6</v>
      </c>
      <c r="BA159" cm="1">
        <f t="array" ref="BA159">IFERROR(_xlfn.XLOOKUP(Tool_Austria!$G159&amp;$E$2,'Waste management'!$A:$A&amp;'Waste management'!$B:$B,'Waste management'!L:L)*$E159,"")</f>
        <v>1.2452532095999998E-4</v>
      </c>
      <c r="BB159" cm="1">
        <f t="array" ref="BB159">IFERROR(_xlfn.XLOOKUP(Tool_Austria!$G159&amp;$E$2,'Waste management'!$A:$A&amp;'Waste management'!$B:$B,'Waste management'!M:M)*$E159,"")</f>
        <v>1.2529536000000001E-2</v>
      </c>
      <c r="BC159" cm="1">
        <f t="array" ref="BC159">IFERROR(_xlfn.XLOOKUP(Tool_Austria!$G159&amp;$E$2,'Waste management'!$A:$A&amp;'Waste management'!$B:$B,'Waste management'!N:N)*$E159,"")</f>
        <v>10.773780095999999</v>
      </c>
      <c r="BD159" cm="1">
        <f t="array" ref="BD159">IFERROR(_xlfn.XLOOKUP(Tool_Austria!$G159&amp;$E$2,'Waste management'!$A:$A&amp;'Waste management'!$B:$B,'Waste management'!O:O)*$E159,"")</f>
        <v>0.68695046399999993</v>
      </c>
      <c r="BE159" cm="1">
        <f t="array" ref="BE159">IFERROR(_xlfn.XLOOKUP(Tool_Austria!$G159&amp;$E$2,'Waste management'!$A:$A&amp;'Waste management'!$B:$B,'Waste management'!P:P)*$E159,"")</f>
        <v>1.4832192000000001E-2</v>
      </c>
      <c r="BF159" cm="1">
        <f t="array" ref="BF159">IFERROR(_xlfn.XLOOKUP(Tool_Austria!$G159&amp;$E$2,'Waste management'!$A:$A&amp;'Waste management'!$B:$B,'Waste management'!Q:Q)*$E159,"")</f>
        <v>0.43170297600000002</v>
      </c>
      <c r="BG159" cm="1">
        <f t="array" ref="BG159">IFERROR(_xlfn.XLOOKUP(Tool_Austria!$G159&amp;$E$2,'Waste management'!$A:$A&amp;'Waste management'!$B:$B,'Waste management'!R:R)*$E159,"")</f>
        <v>1.4029478399999998E-7</v>
      </c>
      <c r="BH159">
        <f>IFERROR((L159+AR159+AB159)*_xlfn.XLOOKUP(Tool_Austria!BH$4,Monetization_Factors!$A:$A,Monetization_Factors!$D:$D),"")</f>
        <v>0.20723425993528438</v>
      </c>
      <c r="BI159">
        <f>IFERROR((M159+AS159+AC159)*_xlfn.XLOOKUP(Tool_Austria!BI$4,Monetization_Factors!$A:$A,Monetization_Factors!$D:$D),"")</f>
        <v>1.3109720989672261E-6</v>
      </c>
      <c r="BJ159">
        <f>IFERROR((N159+AT159+AD159)*_xlfn.XLOOKUP(Tool_Austria!BJ$4,Monetization_Factors!$A:$A,Monetization_Factors!$D:$D),"")</f>
        <v>2.1923387290872097E-4</v>
      </c>
      <c r="BK159">
        <f>IFERROR((O159+AU159+AE159)*_xlfn.XLOOKUP(Tool_Austria!BK$4,Monetization_Factors!$A:$A,Monetization_Factors!$D:$D),"")</f>
        <v>6.3100568473275836E-3</v>
      </c>
      <c r="BL159">
        <f>IFERROR((P159+AV159+AF159)*_xlfn.XLOOKUP(Tool_Austria!BL$4,Monetization_Factors!$A:$A,Monetization_Factors!$D:$D),"")</f>
        <v>8.2786647824273057E-2</v>
      </c>
      <c r="BM159">
        <f>IFERROR((Q159+AW159+AG159)*_xlfn.XLOOKUP(Tool_Austria!BM$4,Monetization_Factors!$A:$A,Monetization_Factors!$D:$D),"")</f>
        <v>3.5072078217639074E-3</v>
      </c>
      <c r="BN159">
        <f>IFERROR((R159+AX159+AH159)*_xlfn.XLOOKUP(Tool_Austria!BN$4,Monetization_Factors!$A:$A,Monetization_Factors!$D:$D),"")</f>
        <v>1.7554701744524276E-3</v>
      </c>
      <c r="BO159">
        <f>IFERROR((S159+AY159+AI159)*_xlfn.XLOOKUP(Tool_Austria!BO$4,Monetization_Factors!$A:$A,Monetization_Factors!$D:$D),"")</f>
        <v>3.5381085210321288E-3</v>
      </c>
      <c r="BP159">
        <f>IFERROR((T159+AZ159+AJ159)*_xlfn.XLOOKUP(Tool_Austria!BP$4,Monetization_Factors!$A:$A,Monetization_Factors!$D:$D),"")</f>
        <v>7.0646022123870987E-4</v>
      </c>
      <c r="BQ159">
        <f>IFERROR((U159+BA159+AK159)*_xlfn.XLOOKUP(Tool_Austria!BQ$4,Monetization_Factors!$A:$A,Monetization_Factors!$D:$D),"")</f>
        <v>1.1357454708851347E-2</v>
      </c>
      <c r="BR159" t="str">
        <f>IFERROR((V159+BB159+AL159)*_xlfn.XLOOKUP(Tool_Austria!BR$4,Monetization_Factors!$A:$A,Monetization_Factors!$D:$D),"")</f>
        <v/>
      </c>
      <c r="BS159">
        <f>IFERROR((W159+BC159+AM159)*_xlfn.XLOOKUP(Tool_Austria!BS$4,Monetization_Factors!$A:$A,Monetization_Factors!$D:$D),"")</f>
        <v>1.0020253560654559E-3</v>
      </c>
      <c r="BT159">
        <f>IFERROR((X159+BD159+AN159)*_xlfn.XLOOKUP(Tool_Austria!BT$4,Monetization_Factors!$A:$A,Monetization_Factors!$D:$D),"")</f>
        <v>9.0962597901156871E-3</v>
      </c>
      <c r="BU159">
        <f>IFERROR((Y159+BE159+AO159)*_xlfn.XLOOKUP(Tool_Austria!BU$4,Monetization_Factors!$A:$A,Monetization_Factors!$D:$D),"")</f>
        <v>3.8602154545983986E-3</v>
      </c>
      <c r="BV159">
        <f>IFERROR((Z159+BF159+AP159)*_xlfn.XLOOKUP(Tool_Austria!BV$4,Monetization_Factors!$A:$A,Monetization_Factors!$D:$D),"")</f>
        <v>3.891456696345004E-2</v>
      </c>
      <c r="BW159">
        <f>IFERROR((AA159+BG159+AQ159)*_xlfn.XLOOKUP(Tool_Austria!BW$4,Monetization_Factors!$A:$A,Monetization_Factors!$D:$D),"")</f>
        <v>1.0914647780550348E-5</v>
      </c>
      <c r="BX159" s="38" cm="1">
        <f t="array" ref="BX159">IFERROR(_xlfn.IFS(I159&lt;&gt;0,I159*E159,I159="",J159*E159),"")</f>
        <v>0.55212287999999998</v>
      </c>
      <c r="BY159" s="38">
        <f t="shared" si="112"/>
        <v>0.37030019311124135</v>
      </c>
      <c r="BZ159" s="38">
        <f t="shared" si="113"/>
        <v>0.92242307311124128</v>
      </c>
      <c r="CA159" s="38">
        <f t="shared" si="114"/>
        <v>1.4191124201711404E-3</v>
      </c>
      <c r="CB159">
        <f t="shared" si="115"/>
        <v>1.5928737401759998</v>
      </c>
      <c r="CC159">
        <f t="shared" si="115"/>
        <v>3.2748891768191993E-8</v>
      </c>
      <c r="CD159">
        <f t="shared" si="115"/>
        <v>0.143648456136</v>
      </c>
      <c r="CE159">
        <f t="shared" si="115"/>
        <v>4.1687038071359997E-3</v>
      </c>
      <c r="CF159">
        <f t="shared" si="115"/>
        <v>8.2929785807040012E-8</v>
      </c>
      <c r="CG159">
        <f t="shared" si="115"/>
        <v>1.6889101682304E-8</v>
      </c>
      <c r="CH159">
        <f t="shared" si="115"/>
        <v>1.5269720271168E-9</v>
      </c>
      <c r="CI159">
        <f t="shared" si="115"/>
        <v>8.0808350635199998E-3</v>
      </c>
      <c r="CJ159">
        <f t="shared" si="115"/>
        <v>2.8960512230399995E-4</v>
      </c>
      <c r="CK159">
        <f t="shared" si="115"/>
        <v>2.7764278900799994E-3</v>
      </c>
      <c r="CL159">
        <f t="shared" si="115"/>
        <v>2.9394497280000001E-2</v>
      </c>
      <c r="CM159">
        <f t="shared" si="115"/>
        <v>20.591228003615999</v>
      </c>
      <c r="CN159">
        <f t="shared" si="115"/>
        <v>40.850369621759988</v>
      </c>
      <c r="CO159">
        <f t="shared" si="115"/>
        <v>0.60743661993600007</v>
      </c>
      <c r="CP159">
        <f t="shared" si="115"/>
        <v>23.566300340927999</v>
      </c>
      <c r="CQ159">
        <f t="shared" si="115"/>
        <v>5.2245199479167998E-6</v>
      </c>
      <c r="CR159">
        <f t="shared" si="116"/>
        <v>2.4505749848861536E-3</v>
      </c>
      <c r="CS159">
        <f t="shared" si="116"/>
        <v>5.0382910412603064E-11</v>
      </c>
      <c r="CT159">
        <f t="shared" si="116"/>
        <v>2.2099762482461537E-4</v>
      </c>
      <c r="CU159">
        <f t="shared" si="116"/>
        <v>6.4133904725169226E-6</v>
      </c>
      <c r="CV159">
        <f t="shared" si="116"/>
        <v>1.2758428585698463E-10</v>
      </c>
      <c r="CW159">
        <f t="shared" si="116"/>
        <v>2.5983233357390769E-11</v>
      </c>
      <c r="CX159">
        <f t="shared" si="116"/>
        <v>2.3491877340258462E-12</v>
      </c>
      <c r="CY159">
        <f t="shared" si="116"/>
        <v>1.2432053943876923E-5</v>
      </c>
      <c r="CZ159">
        <f t="shared" si="116"/>
        <v>4.4554634200615378E-7</v>
      </c>
      <c r="DA159">
        <f t="shared" si="116"/>
        <v>4.2714275231999992E-6</v>
      </c>
      <c r="DB159">
        <f t="shared" si="116"/>
        <v>4.5222303507692308E-5</v>
      </c>
      <c r="DC159">
        <f t="shared" si="116"/>
        <v>3.1678812313255381E-2</v>
      </c>
      <c r="DD159">
        <f t="shared" si="116"/>
        <v>6.284672249501537E-2</v>
      </c>
      <c r="DE159">
        <f t="shared" si="116"/>
        <v>9.3451787682461546E-4</v>
      </c>
      <c r="DF159">
        <f t="shared" si="116"/>
        <v>3.6255846678350766E-2</v>
      </c>
      <c r="DG159">
        <f t="shared" si="116"/>
        <v>8.0377229967950771E-9</v>
      </c>
      <c r="DH159" s="5">
        <f>IFERROR(((((L159+AB159)*(1/$H159))+AR159)/$F$2)/($B$2*('CAR.CAP_per person'!B$2)/(_xlfn.XLOOKUP($E$2,EU_countries_GDP!$A$2:$A$29,EU_countries_GDP!$E$2:$E$29))),"")</f>
        <v>5.436018386078071E-2</v>
      </c>
      <c r="DI159" s="5">
        <f>IFERROR(((((M159+AC159)*(1/$H159))+AS159)/$F$2)/($B$2*('CAR.CAP_per person'!C$2)/(_xlfn.XLOOKUP($E$2,EU_countries_GDP!$A$2:$A$29,EU_countries_GDP!$E$2:$E$29))),"")</f>
        <v>1.4265950236557154E-5</v>
      </c>
      <c r="DJ159" s="5">
        <f>IFERROR(((((N159+AD159)*(1/$H159))+AT159)/$F$2)/($B$2*('CAR.CAP_per person'!D$2)/(_xlfn.XLOOKUP($E$2,EU_countries_GDP!$A$2:$A$29,EU_countries_GDP!$E$2:$E$29))),"")</f>
        <v>6.4184669847620996E-5</v>
      </c>
      <c r="DK159" s="5">
        <f>IFERROR(((((O159+AE159)*(1/$H159))+AU159)/$F$2)/($B$2*('CAR.CAP_per person'!E$2)/(_xlfn.XLOOKUP($E$2,EU_countries_GDP!$A$2:$A$29,EU_countries_GDP!$E$2:$E$29))),"")</f>
        <v>2.3901659568345947E-3</v>
      </c>
      <c r="DL159" s="5">
        <f>IFERROR(((((P159+AF159)*(1/$H159))+AV159)/$F$2)/($B$2*('CAR.CAP_per person'!F$2)/(_xlfn.XLOOKUP($E$2,EU_countries_GDP!$A$2:$A$29,EU_countries_GDP!$E$2:$E$29))),"")</f>
        <v>3.5526524486152476E-2</v>
      </c>
      <c r="DM159" s="5">
        <f>IFERROR(((((Q159+AG159)*(1/$H159))+AW159)/$F$2)/($B$2*('CAR.CAP_per person'!G$2)/(_xlfn.XLOOKUP($E$2,EU_countries_GDP!$A$2:$A$29,EU_countries_GDP!$E$2:$E$29))),"")</f>
        <v>4.1084252150681887E-3</v>
      </c>
      <c r="DN159" s="5">
        <f>IFERROR(((((R159+AH159)*(1/$H159))+AX159)/$F$2)/($B$2*('CAR.CAP_per person'!H$2)/(_xlfn.XLOOKUP($E$2,EU_countries_GDP!$A$2:$A$29,EU_countries_GDP!$E$2:$E$29))),"")</f>
        <v>8.0965526270539945E-5</v>
      </c>
      <c r="DO159" s="5">
        <f>IFERROR(((((S159+AI159)*(1/$H159))+AY159)/$F$2)/($B$2*('CAR.CAP_per person'!I$2)/(_xlfn.XLOOKUP($E$2,EU_countries_GDP!$A$2:$A$29,EU_countries_GDP!$E$2:$E$29))),"")</f>
        <v>1.6681540887364388E-3</v>
      </c>
      <c r="DP159" s="5">
        <f>IFERROR(((((T159+AJ159)*(1/$H159))+AZ159)/$F$2)/($B$2*('CAR.CAP_per person'!J$2)/(_xlfn.XLOOKUP($E$2,EU_countries_GDP!$A$2:$A$29,EU_countries_GDP!$E$2:$E$29))),"")</f>
        <v>1.1677740658359366E-2</v>
      </c>
      <c r="DQ159" s="5">
        <f>IFERROR(((((U159+AK159)*(1/$H159))+BA159)/$F$2)/($B$2*('CAR.CAP_per person'!K$2)/(_xlfn.XLOOKUP($E$2,EU_countries_GDP!$A$2:$A$29,EU_countries_GDP!$E$2:$E$29))),"")</f>
        <v>3.2187040965243542E-3</v>
      </c>
      <c r="DR159" s="5">
        <f>IFERROR(((((V159+AL159)*(1/$H159))+BB159)/$F$2)/($B$2*('CAR.CAP_per person'!L$2)/(_xlfn.XLOOKUP($E$2,EU_countries_GDP!$A$2:$A$29,EU_countries_GDP!$E$2:$E$29))),"")</f>
        <v>9.6232224555084067E-4</v>
      </c>
      <c r="DS159" s="5">
        <f>IFERROR(((((W159+AM159)*(1/$H159))+BC159)/$F$2)/($B$2*('CAR.CAP_per person'!M$2)/(_xlfn.XLOOKUP($E$2,EU_countries_GDP!$A$2:$A$29,EU_countries_GDP!$E$2:$E$29))),"")</f>
        <v>3.0208563347542908E-2</v>
      </c>
      <c r="DT159" s="5">
        <f>IFERROR(((((X159+AN159)*(1/$H159))+BD159)/$F$2)/($B$2*('CAR.CAP_per person'!N$2)/(_xlfn.XLOOKUP($E$2,EU_countries_GDP!$A$2:$A$29,EU_countries_GDP!$E$2:$E$29))),"")</f>
        <v>0.75387400283776695</v>
      </c>
      <c r="DU159" s="5">
        <f>IFERROR(((((Y159+AO159)*(1/$H159))+BE159)/$F$2)/($B$2*('CAR.CAP_per person'!O$2)/(_xlfn.XLOOKUP($E$2,EU_countries_GDP!$A$2:$A$29,EU_countries_GDP!$E$2:$E$29))),"")</f>
        <v>7.8216176317711338E-4</v>
      </c>
      <c r="DV159" s="5">
        <f>IFERROR(((((Z159+AP159)*(1/$H159))+BF159)/$F$2)/($B$2*('CAR.CAP_per person'!P$2)/(_xlfn.XLOOKUP($E$2,EU_countries_GDP!$A$2:$A$29,EU_countries_GDP!$E$2:$E$29))),"")</f>
        <v>2.4685171590744265E-2</v>
      </c>
      <c r="DW159" s="5">
        <f>IFERROR(((((AA159+AQ159)*(1/$H159))+BG159)/$F$2)/($B$2*('CAR.CAP_per person'!Q$2)/(_xlfn.XLOOKUP($E$2,EU_countries_GDP!$A$2:$A$29,EU_countries_GDP!$E$2:$E$29))),"")</f>
        <v>5.5589829781804555E-3</v>
      </c>
    </row>
    <row r="160" spans="1:127">
      <c r="A160" t="s">
        <v>206</v>
      </c>
      <c r="B160" t="str">
        <f>_xlfn.XLOOKUP(D160,Table5[Ingredient],Table5[Category],"",FALSE)</f>
        <v>Vegetables</v>
      </c>
      <c r="C160" s="33" t="s">
        <v>229</v>
      </c>
      <c r="D160" s="33" t="s">
        <v>203</v>
      </c>
      <c r="E160" s="33">
        <v>0.64319999999999999</v>
      </c>
      <c r="F160" s="33" t="s">
        <v>179</v>
      </c>
      <c r="G160" s="33" t="s">
        <v>180</v>
      </c>
      <c r="H160" s="91">
        <f>Dataset_AT!S39</f>
        <v>0.64838709677419359</v>
      </c>
      <c r="I160" s="33"/>
      <c r="J160" s="37">
        <f>IFERROR(INDEX('AveragePrices&amp;Codes'!G:AG, MATCH($D160, 'AveragePrices&amp;Codes'!$A:$A, 0), MATCH(Tool_Austria!$E$2, 'AveragePrices&amp;Codes'!$G$1:$AG$1, 0)),"")</f>
        <v>0.63722458418584826</v>
      </c>
      <c r="K160" s="37">
        <f>IFERROR(E160/(_xlfn.XLOOKUP(A160,Dataset_AT!$V$2:$V$9,Dataset_AT!$W$2:$W$9)),"")</f>
        <v>1.7866666666666666E-2</v>
      </c>
      <c r="L160">
        <f>IFERROR(IF($F160="Raw",_xlfn.XLOOKUP(_xlfn.XLOOKUP(Tool_Austria!$D160,'AveragePrices&amp;Codes'!$A:$A,'AveragePrices&amp;Codes'!$B:$B),AGRIBALYSE_Raw!$B:$B,AGRIBALYSE_Raw!O:O)*$E160,_xlfn.XLOOKUP(_xlfn.XLOOKUP(Tool_Austria!$D160,'AveragePrices&amp;Codes'!$A:$A,'AveragePrices&amp;Codes'!$B:$B),AGRIBALYSE_Cooked!$C:$C,AGRIBALYSE_Cooked!P:P)*$E160),"")</f>
        <v>0.30099774655999995</v>
      </c>
      <c r="M160">
        <f>IFERROR(IF($F160="Raw",_xlfn.XLOOKUP(_xlfn.XLOOKUP(Tool_Austria!$D160,'AveragePrices&amp;Codes'!$A:$A,'AveragePrices&amp;Codes'!$B:$B),AGRIBALYSE_Raw!$B:$B,AGRIBALYSE_Raw!P:P)*$E160,_xlfn.XLOOKUP(_xlfn.XLOOKUP(Tool_Austria!$D160,'AveragePrices&amp;Codes'!$A:$A,'AveragePrices&amp;Codes'!$B:$B),AGRIBALYSE_Cooked!$C:$C,AGRIBALYSE_Cooked!Q:Q)*$E160),"")</f>
        <v>1.4150011935999999E-8</v>
      </c>
      <c r="N160">
        <f>IFERROR(IF($F160="Raw",_xlfn.XLOOKUP(_xlfn.XLOOKUP(Tool_Austria!$D160,'AveragePrices&amp;Codes'!$A:$A,'AveragePrices&amp;Codes'!$B:$B),AGRIBALYSE_Raw!$B:$B,AGRIBALYSE_Raw!Q:Q)*$E160,_xlfn.XLOOKUP(_xlfn.XLOOKUP(Tool_Austria!$D160,'AveragePrices&amp;Codes'!$A:$A,'AveragePrices&amp;Codes'!$B:$B),AGRIBALYSE_Cooked!$C:$C,AGRIBALYSE_Cooked!R:R)*$E160),"")</f>
        <v>4.8888300576E-2</v>
      </c>
      <c r="O160">
        <f>IFERROR(IF($F160="Raw",_xlfn.XLOOKUP(_xlfn.XLOOKUP(Tool_Austria!$D160,'AveragePrices&amp;Codes'!$A:$A,'AveragePrices&amp;Codes'!$B:$B),AGRIBALYSE_Raw!$B:$B,AGRIBALYSE_Raw!R:R)*$E160,_xlfn.XLOOKUP(_xlfn.XLOOKUP(Tool_Austria!$D160,'AveragePrices&amp;Codes'!$A:$A,'AveragePrices&amp;Codes'!$B:$B),AGRIBALYSE_Cooked!$C:$C,AGRIBALYSE_Cooked!S:S)*$E160),"")</f>
        <v>1.2148756597333331E-3</v>
      </c>
      <c r="P160">
        <f>IFERROR(IF($F160="Raw",_xlfn.XLOOKUP(_xlfn.XLOOKUP(Tool_Austria!$D160,'AveragePrices&amp;Codes'!$A:$A,'AveragePrices&amp;Codes'!$B:$B),AGRIBALYSE_Raw!$B:$B,AGRIBALYSE_Raw!S:S)*$E160,_xlfn.XLOOKUP(_xlfn.XLOOKUP(Tool_Austria!$D160,'AveragePrices&amp;Codes'!$A:$A,'AveragePrices&amp;Codes'!$B:$B),AGRIBALYSE_Cooked!$C:$C,AGRIBALYSE_Cooked!T:T)*$E160),"")</f>
        <v>2.0030492949333331E-8</v>
      </c>
      <c r="Q160">
        <f>IFERROR(IF($F160="Raw",_xlfn.XLOOKUP(_xlfn.XLOOKUP(Tool_Austria!$D160,'AveragePrices&amp;Codes'!$A:$A,'AveragePrices&amp;Codes'!$B:$B),AGRIBALYSE_Raw!$B:$B,AGRIBALYSE_Raw!T:T)*$E160,_xlfn.XLOOKUP(_xlfn.XLOOKUP(Tool_Austria!$D160,'AveragePrices&amp;Codes'!$A:$A,'AveragePrices&amp;Codes'!$B:$B),AGRIBALYSE_Cooked!$C:$C,AGRIBALYSE_Cooked!U:U)*$E160),"")</f>
        <v>5.5990825855999999E-9</v>
      </c>
      <c r="R160">
        <f>IFERROR(IF($F160="Raw",_xlfn.XLOOKUP(_xlfn.XLOOKUP(Tool_Austria!$D160,'AveragePrices&amp;Codes'!$A:$A,'AveragePrices&amp;Codes'!$B:$B),AGRIBALYSE_Raw!$B:$B,AGRIBALYSE_Raw!U:U)*$E160,_xlfn.XLOOKUP(_xlfn.XLOOKUP(Tool_Austria!$D160,'AveragePrices&amp;Codes'!$A:$A,'AveragePrices&amp;Codes'!$B:$B),AGRIBALYSE_Cooked!$C:$C,AGRIBALYSE_Cooked!V:V)*$E160),"")</f>
        <v>2.1150765824E-10</v>
      </c>
      <c r="S160">
        <f>IFERROR(IF($F160="Raw",_xlfn.XLOOKUP(_xlfn.XLOOKUP(Tool_Austria!$D160,'AveragePrices&amp;Codes'!$A:$A,'AveragePrices&amp;Codes'!$B:$B),AGRIBALYSE_Raw!$B:$B,AGRIBALYSE_Raw!V:V)*$E160,_xlfn.XLOOKUP(_xlfn.XLOOKUP(Tool_Austria!$D160,'AveragePrices&amp;Codes'!$A:$A,'AveragePrices&amp;Codes'!$B:$B),AGRIBALYSE_Cooked!$C:$C,AGRIBALYSE_Cooked!W:W)*$E160),"")</f>
        <v>1.7050275061333334E-3</v>
      </c>
      <c r="T160">
        <f>IFERROR(IF($F160="Raw",_xlfn.XLOOKUP(_xlfn.XLOOKUP(Tool_Austria!$D160,'AveragePrices&amp;Codes'!$A:$A,'AveragePrices&amp;Codes'!$B:$B),AGRIBALYSE_Raw!$B:$B,AGRIBALYSE_Raw!W:W)*$E160,_xlfn.XLOOKUP(_xlfn.XLOOKUP(Tool_Austria!$D160,'AveragePrices&amp;Codes'!$A:$A,'AveragePrices&amp;Codes'!$B:$B),AGRIBALYSE_Cooked!$C:$C,AGRIBALYSE_Cooked!X:X)*$E160),"")</f>
        <v>4.6619417578666661E-5</v>
      </c>
      <c r="U160">
        <f>IFERROR(IF($F160="Raw",_xlfn.XLOOKUP(_xlfn.XLOOKUP(Tool_Austria!$D160,'AveragePrices&amp;Codes'!$A:$A,'AveragePrices&amp;Codes'!$B:$B),AGRIBALYSE_Raw!$B:$B,AGRIBALYSE_Raw!X:X)*$E160,_xlfn.XLOOKUP(_xlfn.XLOOKUP(Tool_Austria!$D160,'AveragePrices&amp;Codes'!$A:$A,'AveragePrices&amp;Codes'!$B:$B),AGRIBALYSE_Cooked!$C:$C,AGRIBALYSE_Cooked!Y:Y)*$E160),"")</f>
        <v>1.6282726634666669E-3</v>
      </c>
      <c r="V160">
        <f>IFERROR(IF($F160="Raw",_xlfn.XLOOKUP(_xlfn.XLOOKUP(Tool_Austria!$D160,'AveragePrices&amp;Codes'!$A:$A,'AveragePrices&amp;Codes'!$B:$B),AGRIBALYSE_Raw!$B:$B,AGRIBALYSE_Raw!Y:Y)*$E160,_xlfn.XLOOKUP(_xlfn.XLOOKUP(Tool_Austria!$D160,'AveragePrices&amp;Codes'!$A:$A,'AveragePrices&amp;Codes'!$B:$B),AGRIBALYSE_Cooked!$C:$C,AGRIBALYSE_Cooked!Z:Z)*$E160),"")</f>
        <v>6.1676313642666661E-3</v>
      </c>
      <c r="W160">
        <f>IFERROR(IF($F160="Raw",_xlfn.XLOOKUP(_xlfn.XLOOKUP(Tool_Austria!$D160,'AveragePrices&amp;Codes'!$A:$A,'AveragePrices&amp;Codes'!$B:$B),AGRIBALYSE_Raw!$B:$B,AGRIBALYSE_Raw!Z:Z)*$E160,_xlfn.XLOOKUP(_xlfn.XLOOKUP(Tool_Austria!$D160,'AveragePrices&amp;Codes'!$A:$A,'AveragePrices&amp;Codes'!$B:$B),AGRIBALYSE_Cooked!$C:$C,AGRIBALYSE_Cooked!AA:AA)*$E160),"")</f>
        <v>3.9804627103999999</v>
      </c>
      <c r="X160">
        <f>IFERROR(IF($F160="Raw",_xlfn.XLOOKUP(_xlfn.XLOOKUP(Tool_Austria!$D160,'AveragePrices&amp;Codes'!$A:$A,'AveragePrices&amp;Codes'!$B:$B),AGRIBALYSE_Raw!$B:$B,AGRIBALYSE_Raw!AA:AA)*$E160,_xlfn.XLOOKUP(_xlfn.XLOOKUP(Tool_Austria!$D160,'AveragePrices&amp;Codes'!$A:$A,'AveragePrices&amp;Codes'!$B:$B),AGRIBALYSE_Cooked!$C:$C,AGRIBALYSE_Cooked!AB:AB)*$E160),"")</f>
        <v>12.571551968</v>
      </c>
      <c r="Y160">
        <f>IFERROR(IF($F160="Raw",_xlfn.XLOOKUP(_xlfn.XLOOKUP(Tool_Austria!$D160,'AveragePrices&amp;Codes'!$A:$A,'AveragePrices&amp;Codes'!$B:$B),AGRIBALYSE_Raw!$B:$B,AGRIBALYSE_Raw!AB:AB)*$E160,_xlfn.XLOOKUP(_xlfn.XLOOKUP(Tool_Austria!$D160,'AveragePrices&amp;Codes'!$A:$A,'AveragePrices&amp;Codes'!$B:$B),AGRIBALYSE_Cooked!$C:$C,AGRIBALYSE_Cooked!AC:AC)*$E160),"")</f>
        <v>0.52595978378666663</v>
      </c>
      <c r="Z160">
        <f>IFERROR(IF($F160="Raw",_xlfn.XLOOKUP(_xlfn.XLOOKUP(Tool_Austria!$D160,'AveragePrices&amp;Codes'!$A:$A,'AveragePrices&amp;Codes'!$B:$B),AGRIBALYSE_Raw!$B:$B,AGRIBALYSE_Raw!AC:AC)*$E160,_xlfn.XLOOKUP(_xlfn.XLOOKUP(Tool_Austria!$D160,'AveragePrices&amp;Codes'!$A:$A,'AveragePrices&amp;Codes'!$B:$B),AGRIBALYSE_Cooked!$C:$C,AGRIBALYSE_Cooked!AD:AD)*$E160),"")</f>
        <v>4.136602797866666</v>
      </c>
      <c r="AA160">
        <f>IFERROR(IF($F160="Raw",_xlfn.XLOOKUP(_xlfn.XLOOKUP(Tool_Austria!$D160,'AveragePrices&amp;Codes'!$A:$A,'AveragePrices&amp;Codes'!$B:$B),AGRIBALYSE_Raw!$B:$B,AGRIBALYSE_Raw!AD:AD)*$E160,_xlfn.XLOOKUP(_xlfn.XLOOKUP(Tool_Austria!$D160,'AveragePrices&amp;Codes'!$A:$A,'AveragePrices&amp;Codes'!$B:$B),AGRIBALYSE_Cooked!$C:$C,AGRIBALYSE_Cooked!AE:AE)*$E160),"")</f>
        <v>1.7390271296000003E-6</v>
      </c>
      <c r="AB160" cm="1">
        <f t="array" ref="AB160">IFERROR(_xlfn.XLOOKUP(Tool_Austria!$F160&amp;$E$2,'Cooking methods'!$A:$A&amp;'Cooking methods'!$B:$B,'Cooking methods'!C:C)*$E160,"")</f>
        <v>0.12676065964800001</v>
      </c>
      <c r="AC160" cm="1">
        <f t="array" ref="AC160">IFERROR(_xlfn.XLOOKUP(Tool_Austria!$F160&amp;$E$2,'Cooking methods'!$A:$A&amp;'Cooking methods'!$B:$B,'Cooking methods'!D:D)*$E160,"")</f>
        <v>4.539919804895999E-9</v>
      </c>
      <c r="AD160" cm="1">
        <f t="array" ref="AD160">IFERROR(_xlfn.XLOOKUP(Tool_Austria!$F160&amp;$E$2,'Cooking methods'!$A:$A&amp;'Cooking methods'!$B:$B,'Cooking methods'!E:E)*$E160,"")</f>
        <v>9.0112319999999992E-3</v>
      </c>
      <c r="AE160" cm="1">
        <f t="array" ref="AE160">IFERROR(_xlfn.XLOOKUP(Tool_Austria!$F160&amp;$E$2,'Cooking methods'!$A:$A&amp;'Cooking methods'!$B:$B,'Cooking methods'!F:F)*$E160,"")</f>
        <v>2.2956900796800001E-4</v>
      </c>
      <c r="AF160" cm="1">
        <f t="array" ref="AF160">IFERROR(_xlfn.XLOOKUP(Tool_Austria!$F160&amp;$E$2,'Cooking methods'!$A:$A&amp;'Cooking methods'!$B:$B,'Cooking methods'!G:G)*$E160,"")</f>
        <v>9.2642257151999997E-10</v>
      </c>
      <c r="AG160" cm="1">
        <f t="array" ref="AG160">IFERROR(_xlfn.XLOOKUP(Tool_Austria!$F160&amp;$E$2,'Cooking methods'!$A:$A&amp;'Cooking methods'!$B:$B,'Cooking methods'!H:H)*$E160,"")</f>
        <v>5.2569659635199992E-10</v>
      </c>
      <c r="AH160" cm="1">
        <f t="array" ref="AH160">IFERROR(_xlfn.XLOOKUP(Tool_Austria!$F160&amp;$E$2,'Cooking methods'!$A:$A&amp;'Cooking methods'!$B:$B,'Cooking methods'!I:I)*$E160,"")</f>
        <v>2.848901395584E-10</v>
      </c>
      <c r="AI160" cm="1">
        <f t="array" ref="AI160">IFERROR(_xlfn.XLOOKUP(Tool_Austria!$F160&amp;$E$2,'Cooking methods'!$A:$A&amp;'Cooking methods'!$B:$B,'Cooking methods'!J:J)*$E160,"")</f>
        <v>1.6004909616000002E-4</v>
      </c>
      <c r="AJ160" cm="1">
        <f t="array" ref="AJ160">IFERROR(_xlfn.XLOOKUP(Tool_Austria!$F160&amp;$E$2,'Cooking methods'!$A:$A&amp;'Cooking methods'!$B:$B,'Cooking methods'!K:K)*$E160,"")</f>
        <v>3.4284724368000003E-5</v>
      </c>
      <c r="AK160" cm="1">
        <f t="array" ref="AK160">IFERROR(_xlfn.XLOOKUP(Tool_Austria!$F160&amp;$E$2,'Cooking methods'!$A:$A&amp;'Cooking methods'!$B:$B,'Cooking methods'!L:L)*$E160,"")</f>
        <v>6.4824461760000003E-5</v>
      </c>
      <c r="AL160" cm="1">
        <f t="array" ref="AL160">IFERROR(_xlfn.XLOOKUP(Tool_Austria!$F160&amp;$E$2,'Cooking methods'!$A:$A&amp;'Cooking methods'!$B:$B,'Cooking methods'!M:M)*$E160,"")</f>
        <v>4.3729576080000002E-4</v>
      </c>
      <c r="AM160" cm="1">
        <f t="array" ref="AM160">IFERROR(_xlfn.XLOOKUP(Tool_Austria!$F160&amp;$E$2,'Cooking methods'!$A:$A&amp;'Cooking methods'!$B:$B,'Cooking methods'!N:N)*$E160,"")</f>
        <v>0.32176558540799993</v>
      </c>
      <c r="AN160" cm="1">
        <f t="array" ref="AN160">IFERROR(_xlfn.XLOOKUP(Tool_Austria!$F160&amp;$E$2,'Cooking methods'!$A:$A&amp;'Cooking methods'!$B:$B,'Cooking methods'!O:O)*$E160,"")</f>
        <v>0.18561684287999999</v>
      </c>
      <c r="AO160" cm="1">
        <f t="array" ref="AO160">IFERROR(_xlfn.XLOOKUP(Tool_Austria!$F160&amp;$E$2,'Cooking methods'!$A:$A&amp;'Cooking methods'!$B:$B,'Cooking methods'!P:P)*$E160,"")</f>
        <v>3.3237707328E-2</v>
      </c>
      <c r="AP160" cm="1">
        <f t="array" ref="AP160">IFERROR(_xlfn.XLOOKUP(Tool_Austria!$F160&amp;$E$2,'Cooking methods'!$A:$A&amp;'Cooking methods'!$B:$B,'Cooking methods'!Q:Q)*$E160,"")</f>
        <v>2.0005887104640001</v>
      </c>
      <c r="AQ160" cm="1">
        <f t="array" ref="AQ160">IFERROR(_xlfn.XLOOKUP(Tool_Austria!$F160&amp;$E$2,'Cooking methods'!$A:$A&amp;'Cooking methods'!$B:$B,'Cooking methods'!R:R)*$E160,"")</f>
        <v>1.9252790595840001E-7</v>
      </c>
      <c r="AR160" cm="1">
        <f t="array" ref="AR160">IFERROR(_xlfn.XLOOKUP(Tool_Austria!$G160&amp;$E$2,'Waste management'!$A:$A&amp;'Waste management'!$B:$B,'Waste management'!C:C)*$E160,"")</f>
        <v>3.6012768000000001E-2</v>
      </c>
      <c r="AS160" cm="1">
        <f t="array" ref="AS160">IFERROR(_xlfn.XLOOKUP(Tool_Austria!$G160&amp;$E$2,'Waste management'!$A:$A&amp;'Waste management'!$B:$B,'Waste management'!D:D)*$E160,"")</f>
        <v>2.4570304319999999E-10</v>
      </c>
      <c r="AT160" cm="1">
        <f t="array" ref="AT160">IFERROR(_xlfn.XLOOKUP(Tool_Austria!$G160&amp;$E$2,'Waste management'!$A:$A&amp;'Waste management'!$B:$B,'Waste management'!E:E)*$E160,"")</f>
        <v>6.6249600000000005E-4</v>
      </c>
      <c r="AU160" cm="1">
        <f t="array" ref="AU160">IFERROR(_xlfn.XLOOKUP(Tool_Austria!$G160&amp;$E$2,'Waste management'!$A:$A&amp;'Waste management'!$B:$B,'Waste management'!F:F)*$E160,"")</f>
        <v>7.7183999999999998E-5</v>
      </c>
      <c r="AV160" cm="1">
        <f t="array" ref="AV160">IFERROR(_xlfn.XLOOKUP(Tool_Austria!$G160&amp;$E$2,'Waste management'!$A:$A&amp;'Waste management'!$B:$B,'Waste management'!G:G)*$E160,"")</f>
        <v>7.44799872E-9</v>
      </c>
      <c r="AW160" cm="1">
        <f t="array" ref="AW160">IFERROR(_xlfn.XLOOKUP(Tool_Austria!$G160&amp;$E$2,'Waste management'!$A:$A&amp;'Waste management'!$B:$B,'Waste management'!H:H)*$E160,"")</f>
        <v>2.427764832E-10</v>
      </c>
      <c r="AX160" cm="1">
        <f t="array" ref="AX160">IFERROR(_xlfn.XLOOKUP(Tool_Austria!$G160&amp;$E$2,'Waste management'!$A:$A&amp;'Waste management'!$B:$B,'Waste management'!I:I)*$E160,"")</f>
        <v>1.7260722240000001E-10</v>
      </c>
      <c r="AY160" cm="1">
        <f t="array" ref="AY160">IFERROR(_xlfn.XLOOKUP(Tool_Austria!$G160&amp;$E$2,'Waste management'!$A:$A&amp;'Waste management'!$B:$B,'Waste management'!J:J)*$E160,"")</f>
        <v>1.421472E-3</v>
      </c>
      <c r="AZ160" cm="1">
        <f t="array" ref="AZ160">IFERROR(_xlfn.XLOOKUP(Tool_Austria!$G160&amp;$E$2,'Waste management'!$A:$A&amp;'Waste management'!$B:$B,'Waste management'!K:K)*$E160,"")</f>
        <v>3.4600429440000003E-6</v>
      </c>
      <c r="BA160" cm="1">
        <f t="array" ref="BA160">IFERROR(_xlfn.XLOOKUP(Tool_Austria!$G160&amp;$E$2,'Waste management'!$A:$A&amp;'Waste management'!$B:$B,'Waste management'!L:L)*$E160,"")</f>
        <v>6.2262660479999992E-5</v>
      </c>
      <c r="BB160" cm="1">
        <f t="array" ref="BB160">IFERROR(_xlfn.XLOOKUP(Tool_Austria!$G160&amp;$E$2,'Waste management'!$A:$A&amp;'Waste management'!$B:$B,'Waste management'!M:M)*$E160,"")</f>
        <v>6.2647680000000004E-3</v>
      </c>
      <c r="BC160" cm="1">
        <f t="array" ref="BC160">IFERROR(_xlfn.XLOOKUP(Tool_Austria!$G160&amp;$E$2,'Waste management'!$A:$A&amp;'Waste management'!$B:$B,'Waste management'!N:N)*$E160,"")</f>
        <v>5.3868900479999997</v>
      </c>
      <c r="BD160" cm="1">
        <f t="array" ref="BD160">IFERROR(_xlfn.XLOOKUP(Tool_Austria!$G160&amp;$E$2,'Waste management'!$A:$A&amp;'Waste management'!$B:$B,'Waste management'!O:O)*$E160,"")</f>
        <v>0.34347523199999996</v>
      </c>
      <c r="BE160" cm="1">
        <f t="array" ref="BE160">IFERROR(_xlfn.XLOOKUP(Tool_Austria!$G160&amp;$E$2,'Waste management'!$A:$A&amp;'Waste management'!$B:$B,'Waste management'!P:P)*$E160,"")</f>
        <v>7.4160960000000005E-3</v>
      </c>
      <c r="BF160" cm="1">
        <f t="array" ref="BF160">IFERROR(_xlfn.XLOOKUP(Tool_Austria!$G160&amp;$E$2,'Waste management'!$A:$A&amp;'Waste management'!$B:$B,'Waste management'!Q:Q)*$E160,"")</f>
        <v>0.21585148800000001</v>
      </c>
      <c r="BG160" cm="1">
        <f t="array" ref="BG160">IFERROR(_xlfn.XLOOKUP(Tool_Austria!$G160&amp;$E$2,'Waste management'!$A:$A&amp;'Waste management'!$B:$B,'Waste management'!R:R)*$E160,"")</f>
        <v>7.0147391999999992E-8</v>
      </c>
      <c r="BH160">
        <f>IFERROR((L160+AR160+AB160)*_xlfn.XLOOKUP(Tool_Austria!BH$4,Monetization_Factors!$A:$A,Monetization_Factors!$D:$D),"")</f>
        <v>6.033703340209088E-2</v>
      </c>
      <c r="BI160">
        <f>IFERROR((M160+AS160+AC160)*_xlfn.XLOOKUP(Tool_Austria!BI$4,Monetization_Factors!$A:$A,Monetization_Factors!$D:$D),"")</f>
        <v>7.5801309717277308E-7</v>
      </c>
      <c r="BJ160">
        <f>IFERROR((N160+AT160+AD160)*_xlfn.XLOOKUP(Tool_Austria!BJ$4,Monetization_Factors!$A:$A,Monetization_Factors!$D:$D),"")</f>
        <v>8.937638924537052E-5</v>
      </c>
      <c r="BK160">
        <f>IFERROR((O160+AU160+AE160)*_xlfn.XLOOKUP(Tool_Austria!BK$4,Monetization_Factors!$A:$A,Monetization_Factors!$D:$D),"")</f>
        <v>2.3032491244119476E-3</v>
      </c>
      <c r="BL160">
        <f>IFERROR((P160+AV160+AF160)*_xlfn.XLOOKUP(Tool_Austria!BL$4,Monetization_Factors!$A:$A,Monetization_Factors!$D:$D),"")</f>
        <v>2.8355886957284016E-2</v>
      </c>
      <c r="BM160">
        <f>IFERROR((Q160+AW160+AG160)*_xlfn.XLOOKUP(Tool_Austria!BM$4,Monetization_Factors!$A:$A,Monetization_Factors!$D:$D),"")</f>
        <v>1.3222930061305431E-3</v>
      </c>
      <c r="BN160">
        <f>IFERROR((R160+AX160+AH160)*_xlfn.XLOOKUP(Tool_Austria!BN$4,Monetization_Factors!$A:$A,Monetization_Factors!$D:$D),"")</f>
        <v>7.6911583097874427E-4</v>
      </c>
      <c r="BO160">
        <f>IFERROR((S160+AY160+AI160)*_xlfn.XLOOKUP(Tool_Austria!BO$4,Monetization_Factors!$A:$A,Monetization_Factors!$D:$D),"")</f>
        <v>1.4389806898861593E-3</v>
      </c>
      <c r="BP160">
        <f>IFERROR((T160+AZ160+AJ160)*_xlfn.XLOOKUP(Tool_Austria!BP$4,Monetization_Factors!$A:$A,Monetization_Factors!$D:$D),"")</f>
        <v>2.0579726024293668E-4</v>
      </c>
      <c r="BQ160">
        <f>IFERROR((U160+BA160+AK160)*_xlfn.XLOOKUP(Tool_Austria!BQ$4,Monetization_Factors!$A:$A,Monetization_Factors!$D:$D),"")</f>
        <v>7.1806004165042552E-3</v>
      </c>
      <c r="BR160" t="str">
        <f>IFERROR((V160+BB160+AL160)*_xlfn.XLOOKUP(Tool_Austria!BR$4,Monetization_Factors!$A:$A,Monetization_Factors!$D:$D),"")</f>
        <v/>
      </c>
      <c r="BS160">
        <f>IFERROR((W160+BC160+AM160)*_xlfn.XLOOKUP(Tool_Austria!BS$4,Monetization_Factors!$A:$A,Monetization_Factors!$D:$D),"")</f>
        <v>4.7149894395368799E-4</v>
      </c>
      <c r="BT160">
        <f>IFERROR((X160+BD160+AN160)*_xlfn.XLOOKUP(Tool_Austria!BT$4,Monetization_Factors!$A:$A,Monetization_Factors!$D:$D),"")</f>
        <v>2.917155040095174E-3</v>
      </c>
      <c r="BU160">
        <f>IFERROR((Y160+BE160+AO160)*_xlfn.XLOOKUP(Tool_Austria!BU$4,Monetization_Factors!$A:$A,Monetization_Factors!$D:$D),"")</f>
        <v>3.6007880558730928E-3</v>
      </c>
      <c r="BV160">
        <f>IFERROR((Z160+BF160+AP160)*_xlfn.XLOOKUP(Tool_Austria!BV$4,Monetization_Factors!$A:$A,Monetization_Factors!$D:$D),"")</f>
        <v>1.049065460109687E-2</v>
      </c>
      <c r="BW160">
        <f>IFERROR((AA160+BG160+AQ160)*_xlfn.XLOOKUP(Tool_Austria!BW$4,Monetization_Factors!$A:$A,Monetization_Factors!$D:$D),"")</f>
        <v>4.1817960647243881E-6</v>
      </c>
      <c r="BX160" s="38" cm="1">
        <f t="array" ref="BX160">IFERROR(_xlfn.IFS(I160&lt;&gt;0,I160*E160,I160="",J160*E160),"")</f>
        <v>0.4098628525483376</v>
      </c>
      <c r="BY160" s="38">
        <f t="shared" si="112"/>
        <v>0.11948736952695556</v>
      </c>
      <c r="BZ160" s="38">
        <f t="shared" si="113"/>
        <v>0.52935022207529314</v>
      </c>
      <c r="CA160" s="38">
        <f t="shared" si="114"/>
        <v>8.1438495703891256E-4</v>
      </c>
      <c r="CB160">
        <f t="shared" si="115"/>
        <v>0.46377117420799996</v>
      </c>
      <c r="CC160">
        <f t="shared" si="115"/>
        <v>1.8935634784095998E-8</v>
      </c>
      <c r="CD160">
        <f t="shared" si="115"/>
        <v>5.8562028576E-2</v>
      </c>
      <c r="CE160">
        <f t="shared" si="115"/>
        <v>1.5216286677013332E-3</v>
      </c>
      <c r="CF160">
        <f t="shared" si="115"/>
        <v>2.840491424085333E-8</v>
      </c>
      <c r="CG160">
        <f t="shared" si="115"/>
        <v>6.3675556651519993E-9</v>
      </c>
      <c r="CH160">
        <f t="shared" si="115"/>
        <v>6.6900502019840009E-10</v>
      </c>
      <c r="CI160">
        <f t="shared" si="115"/>
        <v>3.2865486022933335E-3</v>
      </c>
      <c r="CJ160">
        <f t="shared" si="115"/>
        <v>8.4364184890666654E-5</v>
      </c>
      <c r="CK160">
        <f t="shared" si="115"/>
        <v>1.7553597857066668E-3</v>
      </c>
      <c r="CL160">
        <f t="shared" si="115"/>
        <v>1.2869695125066666E-2</v>
      </c>
      <c r="CM160">
        <f t="shared" si="115"/>
        <v>9.6891183438079995</v>
      </c>
      <c r="CN160">
        <f t="shared" si="115"/>
        <v>13.100644042879999</v>
      </c>
      <c r="CO160">
        <f t="shared" si="115"/>
        <v>0.56661358711466669</v>
      </c>
      <c r="CP160">
        <f t="shared" si="115"/>
        <v>6.3530429963306663</v>
      </c>
      <c r="CQ160">
        <f t="shared" si="115"/>
        <v>2.0017024275584004E-6</v>
      </c>
      <c r="CR160">
        <f t="shared" si="116"/>
        <v>7.1349411416615381E-4</v>
      </c>
      <c r="CS160">
        <f t="shared" si="116"/>
        <v>2.9131745821686149E-11</v>
      </c>
      <c r="CT160">
        <f t="shared" si="116"/>
        <v>9.0095428578461535E-5</v>
      </c>
      <c r="CU160">
        <f t="shared" si="116"/>
        <v>2.3409671810789739E-6</v>
      </c>
      <c r="CV160">
        <f t="shared" si="116"/>
        <v>4.369986806285128E-11</v>
      </c>
      <c r="CW160">
        <f t="shared" si="116"/>
        <v>9.796239484849229E-12</v>
      </c>
      <c r="CX160">
        <f t="shared" si="116"/>
        <v>1.0292384926129232E-12</v>
      </c>
      <c r="CY160">
        <f t="shared" si="116"/>
        <v>5.0562286189128205E-6</v>
      </c>
      <c r="CZ160">
        <f t="shared" si="116"/>
        <v>1.2979105367794869E-7</v>
      </c>
      <c r="DA160">
        <f t="shared" si="116"/>
        <v>2.7005535164717952E-6</v>
      </c>
      <c r="DB160">
        <f t="shared" si="116"/>
        <v>1.9799530961641026E-5</v>
      </c>
      <c r="DC160">
        <f t="shared" si="116"/>
        <v>1.4906335913550768E-2</v>
      </c>
      <c r="DD160">
        <f t="shared" si="116"/>
        <v>2.0154836989046153E-2</v>
      </c>
      <c r="DE160">
        <f t="shared" si="116"/>
        <v>8.7171321094564103E-4</v>
      </c>
      <c r="DF160">
        <f t="shared" si="116"/>
        <v>9.7739123020471781E-3</v>
      </c>
      <c r="DG160">
        <f t="shared" si="116"/>
        <v>3.0795421962436928E-9</v>
      </c>
      <c r="DH160" s="5">
        <f>IFERROR(((((L160+AB160)*(1/$H160))+AR160)/$F$2)/($B$2*('CAR.CAP_per person'!B$2)/(_xlfn.XLOOKUP($E$2,EU_countries_GDP!$A$2:$A$29,EU_countries_GDP!$E$2:$E$29))),"")</f>
        <v>1.5643755501054634E-2</v>
      </c>
      <c r="DI160" s="5">
        <f>IFERROR(((((M160+AC160)*(1/$H160))+AS160)/$F$2)/($B$2*('CAR.CAP_per person'!C$2)/(_xlfn.XLOOKUP($E$2,EU_countries_GDP!$A$2:$A$29,EU_countries_GDP!$E$2:$E$29))),"")</f>
        <v>8.254588371223659E-6</v>
      </c>
      <c r="DJ160" s="5">
        <f>IFERROR(((((N160+AD160)*(1/$H160))+AT160)/$F$2)/($B$2*('CAR.CAP_per person'!D$2)/(_xlfn.XLOOKUP($E$2,EU_countries_GDP!$A$2:$A$29,EU_countries_GDP!$E$2:$E$29))),"")</f>
        <v>2.6147268531747012E-5</v>
      </c>
      <c r="DK160" s="5">
        <f>IFERROR(((((O160+AE160)*(1/$H160))+AU160)/$F$2)/($B$2*('CAR.CAP_per person'!E$2)/(_xlfn.XLOOKUP($E$2,EU_countries_GDP!$A$2:$A$29,EU_countries_GDP!$E$2:$E$29))),"")</f>
        <v>8.6818393762072414E-4</v>
      </c>
      <c r="DL160" s="5">
        <f>IFERROR(((((P160+AF160)*(1/$H160))+AV160)/$F$2)/($B$2*('CAR.CAP_per person'!F$2)/(_xlfn.XLOOKUP($E$2,EU_countries_GDP!$A$2:$A$29,EU_countries_GDP!$E$2:$E$29))),"")</f>
        <v>1.1791287125267769E-2</v>
      </c>
      <c r="DM160" s="5">
        <f>IFERROR(((((Q160+AG160)*(1/$H160))+AW160)/$F$2)/($B$2*('CAR.CAP_per person'!G$2)/(_xlfn.XLOOKUP($E$2,EU_countries_GDP!$A$2:$A$29,EU_countries_GDP!$E$2:$E$29))),"")</f>
        <v>1.5438053846039046E-3</v>
      </c>
      <c r="DN160" s="5">
        <f>IFERROR(((((R160+AH160)*(1/$H160))+AX160)/$F$2)/($B$2*('CAR.CAP_per person'!H$2)/(_xlfn.XLOOKUP($E$2,EU_countries_GDP!$A$2:$A$29,EU_countries_GDP!$E$2:$E$29))),"")</f>
        <v>3.5040420486783234E-5</v>
      </c>
      <c r="DO160" s="5">
        <f>IFERROR(((((S160+AI160)*(1/$H160))+AY160)/$F$2)/($B$2*('CAR.CAP_per person'!I$2)/(_xlfn.XLOOKUP($E$2,EU_countries_GDP!$A$2:$A$29,EU_countries_GDP!$E$2:$E$29))),"")</f>
        <v>6.564848121386669E-4</v>
      </c>
      <c r="DP160" s="5">
        <f>IFERROR(((((T160+AJ160)*(1/$H160))+AZ160)/$F$2)/($B$2*('CAR.CAP_per person'!J$2)/(_xlfn.XLOOKUP($E$2,EU_countries_GDP!$A$2:$A$29,EU_countries_GDP!$E$2:$E$29))),"")</f>
        <v>3.3811660480169451E-3</v>
      </c>
      <c r="DQ160" s="5">
        <f>IFERROR(((((U160+AK160)*(1/$H160))+BA160)/$F$2)/($B$2*('CAR.CAP_per person'!K$2)/(_xlfn.XLOOKUP($E$2,EU_countries_GDP!$A$2:$A$29,EU_countries_GDP!$E$2:$E$29))),"")</f>
        <v>2.0418028818833291E-3</v>
      </c>
      <c r="DR160" s="5">
        <f>IFERROR(((((V160+AL160)*(1/$H160))+BB160)/$F$2)/($B$2*('CAR.CAP_per person'!L$2)/(_xlfn.XLOOKUP($E$2,EU_countries_GDP!$A$2:$A$29,EU_countries_GDP!$E$2:$E$29))),"")</f>
        <v>4.1078220131202645E-4</v>
      </c>
      <c r="DS160" s="5">
        <f>IFERROR(((((W160+AM160)*(1/$H160))+BC160)/$F$2)/($B$2*('CAR.CAP_per person'!M$2)/(_xlfn.XLOOKUP($E$2,EU_countries_GDP!$A$2:$A$29,EU_countries_GDP!$E$2:$E$29))),"")</f>
        <v>1.4013920900230473E-2</v>
      </c>
      <c r="DT160" s="5">
        <f>IFERROR(((((X160+AN160)*(1/$H160))+BD160)/$F$2)/($B$2*('CAR.CAP_per person'!N$2)/(_xlfn.XLOOKUP($E$2,EU_countries_GDP!$A$2:$A$29,EU_countries_GDP!$E$2:$E$29))),"")</f>
        <v>0.24096211597820244</v>
      </c>
      <c r="DU160" s="5">
        <f>IFERROR(((((Y160+AO160)*(1/$H160))+BE160)/$F$2)/($B$2*('CAR.CAP_per person'!O$2)/(_xlfn.XLOOKUP($E$2,EU_countries_GDP!$A$2:$A$29,EU_countries_GDP!$E$2:$E$29))),"")</f>
        <v>7.3252777024654684E-4</v>
      </c>
      <c r="DV160" s="5">
        <f>IFERROR(((((Z160+AP160)*(1/$H160))+BF160)/$F$2)/($B$2*('CAR.CAP_per person'!P$2)/(_xlfn.XLOOKUP($E$2,EU_countries_GDP!$A$2:$A$29,EU_countries_GDP!$E$2:$E$29))),"")</f>
        <v>6.6177963902077095E-3</v>
      </c>
      <c r="DW160" s="5">
        <f>IFERROR(((((AA160+AQ160)*(1/$H160))+BG160)/$F$2)/($B$2*('CAR.CAP_per person'!Q$2)/(_xlfn.XLOOKUP($E$2,EU_countries_GDP!$A$2:$A$29,EU_countries_GDP!$E$2:$E$29))),"")</f>
        <v>2.1236549526107342E-3</v>
      </c>
    </row>
    <row r="161" spans="1:127">
      <c r="A161" t="s">
        <v>206</v>
      </c>
      <c r="B161" t="str">
        <f>_xlfn.XLOOKUP(D161,Table5[Ingredient],Table5[Category],"",FALSE)</f>
        <v>Dairy products</v>
      </c>
      <c r="C161" s="33" t="s">
        <v>229</v>
      </c>
      <c r="D161" s="33" t="s">
        <v>184</v>
      </c>
      <c r="E161" s="33">
        <v>0.64319999999999999</v>
      </c>
      <c r="F161" s="33" t="s">
        <v>179</v>
      </c>
      <c r="G161" s="33" t="s">
        <v>180</v>
      </c>
      <c r="H161" s="91">
        <f>Dataset_AT!S40</f>
        <v>0.64838709677419359</v>
      </c>
      <c r="I161" s="33"/>
      <c r="J161" s="37">
        <f>IFERROR(INDEX('AveragePrices&amp;Codes'!G:AG, MATCH($D161, 'AveragePrices&amp;Codes'!$A:$A, 0), MATCH(Tool_Austria!$E$2, 'AveragePrices&amp;Codes'!$G$1:$AG$1, 0)),"")</f>
        <v>6.0664224433399943</v>
      </c>
      <c r="K161" s="37">
        <f>IFERROR(E161/(_xlfn.XLOOKUP(A161,Dataset_AT!$V$2:$V$9,Dataset_AT!$W$2:$W$9)),"")</f>
        <v>1.7866666666666666E-2</v>
      </c>
      <c r="L161">
        <f>IFERROR(IF($F161="Raw",_xlfn.XLOOKUP(_xlfn.XLOOKUP(Tool_Austria!$D161,'AveragePrices&amp;Codes'!$A:$A,'AveragePrices&amp;Codes'!$B:$B),AGRIBALYSE_Raw!$B:$B,AGRIBALYSE_Raw!O:O)*$E161,_xlfn.XLOOKUP(_xlfn.XLOOKUP(Tool_Austria!$D161,'AveragePrices&amp;Codes'!$A:$A,'AveragePrices&amp;Codes'!$B:$B),AGRIBALYSE_Cooked!$C:$C,AGRIBALYSE_Cooked!P:P)*$E161),"")</f>
        <v>5.1098950675200001</v>
      </c>
      <c r="M161">
        <f>IFERROR(IF($F161="Raw",_xlfn.XLOOKUP(_xlfn.XLOOKUP(Tool_Austria!$D161,'AveragePrices&amp;Codes'!$A:$A,'AveragePrices&amp;Codes'!$B:$B),AGRIBALYSE_Raw!$B:$B,AGRIBALYSE_Raw!P:P)*$E161,_xlfn.XLOOKUP(_xlfn.XLOOKUP(Tool_Austria!$D161,'AveragePrices&amp;Codes'!$A:$A,'AveragePrices&amp;Codes'!$B:$B),AGRIBALYSE_Cooked!$C:$C,AGRIBALYSE_Cooked!Q:Q)*$E161),"")</f>
        <v>4.4313624835200004E-8</v>
      </c>
      <c r="N161">
        <f>IFERROR(IF($F161="Raw",_xlfn.XLOOKUP(_xlfn.XLOOKUP(Tool_Austria!$D161,'AveragePrices&amp;Codes'!$A:$A,'AveragePrices&amp;Codes'!$B:$B),AGRIBALYSE_Raw!$B:$B,AGRIBALYSE_Raw!Q:Q)*$E161,_xlfn.XLOOKUP(_xlfn.XLOOKUP(Tool_Austria!$D161,'AveragePrices&amp;Codes'!$A:$A,'AveragePrices&amp;Codes'!$B:$B),AGRIBALYSE_Cooked!$C:$C,AGRIBALYSE_Cooked!R:R)*$E161),"")</f>
        <v>0.45597182534399999</v>
      </c>
      <c r="O161">
        <f>IFERROR(IF($F161="Raw",_xlfn.XLOOKUP(_xlfn.XLOOKUP(Tool_Austria!$D161,'AveragePrices&amp;Codes'!$A:$A,'AveragePrices&amp;Codes'!$B:$B),AGRIBALYSE_Raw!$B:$B,AGRIBALYSE_Raw!R:R)*$E161,_xlfn.XLOOKUP(_xlfn.XLOOKUP(Tool_Austria!$D161,'AveragePrices&amp;Codes'!$A:$A,'AveragePrices&amp;Codes'!$B:$B),AGRIBALYSE_Cooked!$C:$C,AGRIBALYSE_Cooked!S:S)*$E161),"")</f>
        <v>9.0268128767999993E-3</v>
      </c>
      <c r="P161">
        <f>IFERROR(IF($F161="Raw",_xlfn.XLOOKUP(_xlfn.XLOOKUP(Tool_Austria!$D161,'AveragePrices&amp;Codes'!$A:$A,'AveragePrices&amp;Codes'!$B:$B),AGRIBALYSE_Raw!$B:$B,AGRIBALYSE_Raw!S:S)*$E161,_xlfn.XLOOKUP(_xlfn.XLOOKUP(Tool_Austria!$D161,'AveragePrices&amp;Codes'!$A:$A,'AveragePrices&amp;Codes'!$B:$B),AGRIBALYSE_Cooked!$C:$C,AGRIBALYSE_Cooked!T:T)*$E161),"")</f>
        <v>4.5380862796800001E-7</v>
      </c>
      <c r="Q161">
        <f>IFERROR(IF($F161="Raw",_xlfn.XLOOKUP(_xlfn.XLOOKUP(Tool_Austria!$D161,'AveragePrices&amp;Codes'!$A:$A,'AveragePrices&amp;Codes'!$B:$B),AGRIBALYSE_Raw!$B:$B,AGRIBALYSE_Raw!T:T)*$E161,_xlfn.XLOOKUP(_xlfn.XLOOKUP(Tool_Austria!$D161,'AveragePrices&amp;Codes'!$A:$A,'AveragePrices&amp;Codes'!$B:$B),AGRIBALYSE_Cooked!$C:$C,AGRIBALYSE_Cooked!U:U)*$E161),"")</f>
        <v>6.3691044950400003E-8</v>
      </c>
      <c r="R161">
        <f>IFERROR(IF($F161="Raw",_xlfn.XLOOKUP(_xlfn.XLOOKUP(Tool_Austria!$D161,'AveragePrices&amp;Codes'!$A:$A,'AveragePrices&amp;Codes'!$B:$B),AGRIBALYSE_Raw!$B:$B,AGRIBALYSE_Raw!U:U)*$E161,_xlfn.XLOOKUP(_xlfn.XLOOKUP(Tool_Austria!$D161,'AveragePrices&amp;Codes'!$A:$A,'AveragePrices&amp;Codes'!$B:$B),AGRIBALYSE_Cooked!$C:$C,AGRIBALYSE_Cooked!V:V)*$E161),"")</f>
        <v>2.5000298313600003E-9</v>
      </c>
      <c r="S161">
        <f>IFERROR(IF($F161="Raw",_xlfn.XLOOKUP(_xlfn.XLOOKUP(Tool_Austria!$D161,'AveragePrices&amp;Codes'!$A:$A,'AveragePrices&amp;Codes'!$B:$B),AGRIBALYSE_Raw!$B:$B,AGRIBALYSE_Raw!V:V)*$E161,_xlfn.XLOOKUP(_xlfn.XLOOKUP(Tool_Austria!$D161,'AveragePrices&amp;Codes'!$A:$A,'AveragePrices&amp;Codes'!$B:$B),AGRIBALYSE_Cooked!$C:$C,AGRIBALYSE_Cooked!W:W)*$E161),"")</f>
        <v>6.5172767423999994E-2</v>
      </c>
      <c r="T161">
        <f>IFERROR(IF($F161="Raw",_xlfn.XLOOKUP(_xlfn.XLOOKUP(Tool_Austria!$D161,'AveragePrices&amp;Codes'!$A:$A,'AveragePrices&amp;Codes'!$B:$B),AGRIBALYSE_Raw!$B:$B,AGRIBALYSE_Raw!W:W)*$E161,_xlfn.XLOOKUP(_xlfn.XLOOKUP(Tool_Austria!$D161,'AveragePrices&amp;Codes'!$A:$A,'AveragePrices&amp;Codes'!$B:$B),AGRIBALYSE_Cooked!$C:$C,AGRIBALYSE_Cooked!X:X)*$E161),"")</f>
        <v>3.5912327174399995E-4</v>
      </c>
      <c r="U161">
        <f>IFERROR(IF($F161="Raw",_xlfn.XLOOKUP(_xlfn.XLOOKUP(Tool_Austria!$D161,'AveragePrices&amp;Codes'!$A:$A,'AveragePrices&amp;Codes'!$B:$B),AGRIBALYSE_Raw!$B:$B,AGRIBALYSE_Raw!X:X)*$E161,_xlfn.XLOOKUP(_xlfn.XLOOKUP(Tool_Austria!$D161,'AveragePrices&amp;Codes'!$A:$A,'AveragePrices&amp;Codes'!$B:$B),AGRIBALYSE_Cooked!$C:$C,AGRIBALYSE_Cooked!Y:Y)*$E161),"")</f>
        <v>1.7439305433599998E-2</v>
      </c>
      <c r="V161">
        <f>IFERROR(IF($F161="Raw",_xlfn.XLOOKUP(_xlfn.XLOOKUP(Tool_Austria!$D161,'AveragePrices&amp;Codes'!$A:$A,'AveragePrices&amp;Codes'!$B:$B),AGRIBALYSE_Raw!$B:$B,AGRIBALYSE_Raw!Y:Y)*$E161,_xlfn.XLOOKUP(_xlfn.XLOOKUP(Tool_Austria!$D161,'AveragePrices&amp;Codes'!$A:$A,'AveragePrices&amp;Codes'!$B:$B),AGRIBALYSE_Cooked!$C:$C,AGRIBALYSE_Cooked!Z:Z)*$E161),"")</f>
        <v>0.28299498806399997</v>
      </c>
      <c r="W161">
        <f>IFERROR(IF($F161="Raw",_xlfn.XLOOKUP(_xlfn.XLOOKUP(Tool_Austria!$D161,'AveragePrices&amp;Codes'!$A:$A,'AveragePrices&amp;Codes'!$B:$B),AGRIBALYSE_Raw!$B:$B,AGRIBALYSE_Raw!Z:Z)*$E161,_xlfn.XLOOKUP(_xlfn.XLOOKUP(Tool_Austria!$D161,'AveragePrices&amp;Codes'!$A:$A,'AveragePrices&amp;Codes'!$B:$B),AGRIBALYSE_Cooked!$C:$C,AGRIBALYSE_Cooked!AA:AA)*$E161),"")</f>
        <v>64.819698220799992</v>
      </c>
      <c r="X161">
        <f>IFERROR(IF($F161="Raw",_xlfn.XLOOKUP(_xlfn.XLOOKUP(Tool_Austria!$D161,'AveragePrices&amp;Codes'!$A:$A,'AveragePrices&amp;Codes'!$B:$B),AGRIBALYSE_Raw!$B:$B,AGRIBALYSE_Raw!AA:AA)*$E161,_xlfn.XLOOKUP(_xlfn.XLOOKUP(Tool_Austria!$D161,'AveragePrices&amp;Codes'!$A:$A,'AveragePrices&amp;Codes'!$B:$B),AGRIBALYSE_Cooked!$C:$C,AGRIBALYSE_Cooked!AB:AB)*$E161),"")</f>
        <v>254.840831232</v>
      </c>
      <c r="Y161">
        <f>IFERROR(IF($F161="Raw",_xlfn.XLOOKUP(_xlfn.XLOOKUP(Tool_Austria!$D161,'AveragePrices&amp;Codes'!$A:$A,'AveragePrices&amp;Codes'!$B:$B),AGRIBALYSE_Raw!$B:$B,AGRIBALYSE_Raw!AB:AB)*$E161,_xlfn.XLOOKUP(_xlfn.XLOOKUP(Tool_Austria!$D161,'AveragePrices&amp;Codes'!$A:$A,'AveragePrices&amp;Codes'!$B:$B),AGRIBALYSE_Cooked!$C:$C,AGRIBALYSE_Cooked!AC:AC)*$E161),"")</f>
        <v>0.55687406332800005</v>
      </c>
      <c r="Z161">
        <f>IFERROR(IF($F161="Raw",_xlfn.XLOOKUP(_xlfn.XLOOKUP(Tool_Austria!$D161,'AveragePrices&amp;Codes'!$A:$A,'AveragePrices&amp;Codes'!$B:$B),AGRIBALYSE_Raw!$B:$B,AGRIBALYSE_Raw!AC:AC)*$E161,_xlfn.XLOOKUP(_xlfn.XLOOKUP(Tool_Austria!$D161,'AveragePrices&amp;Codes'!$A:$A,'AveragePrices&amp;Codes'!$B:$B),AGRIBALYSE_Cooked!$C:$C,AGRIBALYSE_Cooked!AD:AD)*$E161),"")</f>
        <v>20.761716441599997</v>
      </c>
      <c r="AA161">
        <f>IFERROR(IF($F161="Raw",_xlfn.XLOOKUP(_xlfn.XLOOKUP(Tool_Austria!$D161,'AveragePrices&amp;Codes'!$A:$A,'AveragePrices&amp;Codes'!$B:$B),AGRIBALYSE_Raw!$B:$B,AGRIBALYSE_Raw!AD:AD)*$E161,_xlfn.XLOOKUP(_xlfn.XLOOKUP(Tool_Austria!$D161,'AveragePrices&amp;Codes'!$A:$A,'AveragePrices&amp;Codes'!$B:$B),AGRIBALYSE_Cooked!$C:$C,AGRIBALYSE_Cooked!AE:AE)*$E161),"")</f>
        <v>1.09831217568E-5</v>
      </c>
      <c r="AB161" cm="1">
        <f t="array" ref="AB161">IFERROR(_xlfn.XLOOKUP(Tool_Austria!$F161&amp;$E$2,'Cooking methods'!$A:$A&amp;'Cooking methods'!$B:$B,'Cooking methods'!C:C)*$E161,"")</f>
        <v>0.12676065964800001</v>
      </c>
      <c r="AC161" cm="1">
        <f t="array" ref="AC161">IFERROR(_xlfn.XLOOKUP(Tool_Austria!$F161&amp;$E$2,'Cooking methods'!$A:$A&amp;'Cooking methods'!$B:$B,'Cooking methods'!D:D)*$E161,"")</f>
        <v>4.539919804895999E-9</v>
      </c>
      <c r="AD161" cm="1">
        <f t="array" ref="AD161">IFERROR(_xlfn.XLOOKUP(Tool_Austria!$F161&amp;$E$2,'Cooking methods'!$A:$A&amp;'Cooking methods'!$B:$B,'Cooking methods'!E:E)*$E161,"")</f>
        <v>9.0112319999999992E-3</v>
      </c>
      <c r="AE161" cm="1">
        <f t="array" ref="AE161">IFERROR(_xlfn.XLOOKUP(Tool_Austria!$F161&amp;$E$2,'Cooking methods'!$A:$A&amp;'Cooking methods'!$B:$B,'Cooking methods'!F:F)*$E161,"")</f>
        <v>2.2956900796800001E-4</v>
      </c>
      <c r="AF161" cm="1">
        <f t="array" ref="AF161">IFERROR(_xlfn.XLOOKUP(Tool_Austria!$F161&amp;$E$2,'Cooking methods'!$A:$A&amp;'Cooking methods'!$B:$B,'Cooking methods'!G:G)*$E161,"")</f>
        <v>9.2642257151999997E-10</v>
      </c>
      <c r="AG161" cm="1">
        <f t="array" ref="AG161">IFERROR(_xlfn.XLOOKUP(Tool_Austria!$F161&amp;$E$2,'Cooking methods'!$A:$A&amp;'Cooking methods'!$B:$B,'Cooking methods'!H:H)*$E161,"")</f>
        <v>5.2569659635199992E-10</v>
      </c>
      <c r="AH161" cm="1">
        <f t="array" ref="AH161">IFERROR(_xlfn.XLOOKUP(Tool_Austria!$F161&amp;$E$2,'Cooking methods'!$A:$A&amp;'Cooking methods'!$B:$B,'Cooking methods'!I:I)*$E161,"")</f>
        <v>2.848901395584E-10</v>
      </c>
      <c r="AI161" cm="1">
        <f t="array" ref="AI161">IFERROR(_xlfn.XLOOKUP(Tool_Austria!$F161&amp;$E$2,'Cooking methods'!$A:$A&amp;'Cooking methods'!$B:$B,'Cooking methods'!J:J)*$E161,"")</f>
        <v>1.6004909616000002E-4</v>
      </c>
      <c r="AJ161" cm="1">
        <f t="array" ref="AJ161">IFERROR(_xlfn.XLOOKUP(Tool_Austria!$F161&amp;$E$2,'Cooking methods'!$A:$A&amp;'Cooking methods'!$B:$B,'Cooking methods'!K:K)*$E161,"")</f>
        <v>3.4284724368000003E-5</v>
      </c>
      <c r="AK161" cm="1">
        <f t="array" ref="AK161">IFERROR(_xlfn.XLOOKUP(Tool_Austria!$F161&amp;$E$2,'Cooking methods'!$A:$A&amp;'Cooking methods'!$B:$B,'Cooking methods'!L:L)*$E161,"")</f>
        <v>6.4824461760000003E-5</v>
      </c>
      <c r="AL161" cm="1">
        <f t="array" ref="AL161">IFERROR(_xlfn.XLOOKUP(Tool_Austria!$F161&amp;$E$2,'Cooking methods'!$A:$A&amp;'Cooking methods'!$B:$B,'Cooking methods'!M:M)*$E161,"")</f>
        <v>4.3729576080000002E-4</v>
      </c>
      <c r="AM161" cm="1">
        <f t="array" ref="AM161">IFERROR(_xlfn.XLOOKUP(Tool_Austria!$F161&amp;$E$2,'Cooking methods'!$A:$A&amp;'Cooking methods'!$B:$B,'Cooking methods'!N:N)*$E161,"")</f>
        <v>0.32176558540799993</v>
      </c>
      <c r="AN161" cm="1">
        <f t="array" ref="AN161">IFERROR(_xlfn.XLOOKUP(Tool_Austria!$F161&amp;$E$2,'Cooking methods'!$A:$A&amp;'Cooking methods'!$B:$B,'Cooking methods'!O:O)*$E161,"")</f>
        <v>0.18561684287999999</v>
      </c>
      <c r="AO161" cm="1">
        <f t="array" ref="AO161">IFERROR(_xlfn.XLOOKUP(Tool_Austria!$F161&amp;$E$2,'Cooking methods'!$A:$A&amp;'Cooking methods'!$B:$B,'Cooking methods'!P:P)*$E161,"")</f>
        <v>3.3237707328E-2</v>
      </c>
      <c r="AP161" cm="1">
        <f t="array" ref="AP161">IFERROR(_xlfn.XLOOKUP(Tool_Austria!$F161&amp;$E$2,'Cooking methods'!$A:$A&amp;'Cooking methods'!$B:$B,'Cooking methods'!Q:Q)*$E161,"")</f>
        <v>2.0005887104640001</v>
      </c>
      <c r="AQ161" cm="1">
        <f t="array" ref="AQ161">IFERROR(_xlfn.XLOOKUP(Tool_Austria!$F161&amp;$E$2,'Cooking methods'!$A:$A&amp;'Cooking methods'!$B:$B,'Cooking methods'!R:R)*$E161,"")</f>
        <v>1.9252790595840001E-7</v>
      </c>
      <c r="AR161" cm="1">
        <f t="array" ref="AR161">IFERROR(_xlfn.XLOOKUP(Tool_Austria!$G161&amp;$E$2,'Waste management'!$A:$A&amp;'Waste management'!$B:$B,'Waste management'!C:C)*$E161,"")</f>
        <v>3.6012768000000001E-2</v>
      </c>
      <c r="AS161" cm="1">
        <f t="array" ref="AS161">IFERROR(_xlfn.XLOOKUP(Tool_Austria!$G161&amp;$E$2,'Waste management'!$A:$A&amp;'Waste management'!$B:$B,'Waste management'!D:D)*$E161,"")</f>
        <v>2.4570304319999999E-10</v>
      </c>
      <c r="AT161" cm="1">
        <f t="array" ref="AT161">IFERROR(_xlfn.XLOOKUP(Tool_Austria!$G161&amp;$E$2,'Waste management'!$A:$A&amp;'Waste management'!$B:$B,'Waste management'!E:E)*$E161,"")</f>
        <v>6.6249600000000005E-4</v>
      </c>
      <c r="AU161" cm="1">
        <f t="array" ref="AU161">IFERROR(_xlfn.XLOOKUP(Tool_Austria!$G161&amp;$E$2,'Waste management'!$A:$A&amp;'Waste management'!$B:$B,'Waste management'!F:F)*$E161,"")</f>
        <v>7.7183999999999998E-5</v>
      </c>
      <c r="AV161" cm="1">
        <f t="array" ref="AV161">IFERROR(_xlfn.XLOOKUP(Tool_Austria!$G161&amp;$E$2,'Waste management'!$A:$A&amp;'Waste management'!$B:$B,'Waste management'!G:G)*$E161,"")</f>
        <v>7.44799872E-9</v>
      </c>
      <c r="AW161" cm="1">
        <f t="array" ref="AW161">IFERROR(_xlfn.XLOOKUP(Tool_Austria!$G161&amp;$E$2,'Waste management'!$A:$A&amp;'Waste management'!$B:$B,'Waste management'!H:H)*$E161,"")</f>
        <v>2.427764832E-10</v>
      </c>
      <c r="AX161" cm="1">
        <f t="array" ref="AX161">IFERROR(_xlfn.XLOOKUP(Tool_Austria!$G161&amp;$E$2,'Waste management'!$A:$A&amp;'Waste management'!$B:$B,'Waste management'!I:I)*$E161,"")</f>
        <v>1.7260722240000001E-10</v>
      </c>
      <c r="AY161" cm="1">
        <f t="array" ref="AY161">IFERROR(_xlfn.XLOOKUP(Tool_Austria!$G161&amp;$E$2,'Waste management'!$A:$A&amp;'Waste management'!$B:$B,'Waste management'!J:J)*$E161,"")</f>
        <v>1.421472E-3</v>
      </c>
      <c r="AZ161" cm="1">
        <f t="array" ref="AZ161">IFERROR(_xlfn.XLOOKUP(Tool_Austria!$G161&amp;$E$2,'Waste management'!$A:$A&amp;'Waste management'!$B:$B,'Waste management'!K:K)*$E161,"")</f>
        <v>3.4600429440000003E-6</v>
      </c>
      <c r="BA161" cm="1">
        <f t="array" ref="BA161">IFERROR(_xlfn.XLOOKUP(Tool_Austria!$G161&amp;$E$2,'Waste management'!$A:$A&amp;'Waste management'!$B:$B,'Waste management'!L:L)*$E161,"")</f>
        <v>6.2262660479999992E-5</v>
      </c>
      <c r="BB161" cm="1">
        <f t="array" ref="BB161">IFERROR(_xlfn.XLOOKUP(Tool_Austria!$G161&amp;$E$2,'Waste management'!$A:$A&amp;'Waste management'!$B:$B,'Waste management'!M:M)*$E161,"")</f>
        <v>6.2647680000000004E-3</v>
      </c>
      <c r="BC161" cm="1">
        <f t="array" ref="BC161">IFERROR(_xlfn.XLOOKUP(Tool_Austria!$G161&amp;$E$2,'Waste management'!$A:$A&amp;'Waste management'!$B:$B,'Waste management'!N:N)*$E161,"")</f>
        <v>5.3868900479999997</v>
      </c>
      <c r="BD161" cm="1">
        <f t="array" ref="BD161">IFERROR(_xlfn.XLOOKUP(Tool_Austria!$G161&amp;$E$2,'Waste management'!$A:$A&amp;'Waste management'!$B:$B,'Waste management'!O:O)*$E161,"")</f>
        <v>0.34347523199999996</v>
      </c>
      <c r="BE161" cm="1">
        <f t="array" ref="BE161">IFERROR(_xlfn.XLOOKUP(Tool_Austria!$G161&amp;$E$2,'Waste management'!$A:$A&amp;'Waste management'!$B:$B,'Waste management'!P:P)*$E161,"")</f>
        <v>7.4160960000000005E-3</v>
      </c>
      <c r="BF161" cm="1">
        <f t="array" ref="BF161">IFERROR(_xlfn.XLOOKUP(Tool_Austria!$G161&amp;$E$2,'Waste management'!$A:$A&amp;'Waste management'!$B:$B,'Waste management'!Q:Q)*$E161,"")</f>
        <v>0.21585148800000001</v>
      </c>
      <c r="BG161" cm="1">
        <f t="array" ref="BG161">IFERROR(_xlfn.XLOOKUP(Tool_Austria!$G161&amp;$E$2,'Waste management'!$A:$A&amp;'Waste management'!$B:$B,'Waste management'!R:R)*$E161,"")</f>
        <v>7.0147391999999992E-8</v>
      </c>
      <c r="BH161">
        <f>IFERROR((L161+AR161+AB161)*_xlfn.XLOOKUP(Tool_Austria!BH$4,Monetization_Factors!$A:$A,Monetization_Factors!$D:$D),"")</f>
        <v>0.68597876022458504</v>
      </c>
      <c r="BI161">
        <f>IFERROR((M161+AS161+AC161)*_xlfn.XLOOKUP(Tool_Austria!BI$4,Monetization_Factors!$A:$A,Monetization_Factors!$D:$D),"")</f>
        <v>1.9654938020101405E-6</v>
      </c>
      <c r="BJ161">
        <f>IFERROR((N161+AT161+AD161)*_xlfn.XLOOKUP(Tool_Austria!BJ$4,Monetization_Factors!$A:$A,Monetization_Factors!$D:$D),"")</f>
        <v>7.106604610193632E-4</v>
      </c>
      <c r="BK161">
        <f>IFERROR((O161+AU161+AE161)*_xlfn.XLOOKUP(Tool_Austria!BK$4,Monetization_Factors!$A:$A,Monetization_Factors!$D:$D),"")</f>
        <v>1.4127972157759502E-2</v>
      </c>
      <c r="BL161">
        <f>IFERROR((P161+AV161+AF161)*_xlfn.XLOOKUP(Tool_Austria!BL$4,Monetization_Factors!$A:$A,Monetization_Factors!$D:$D),"")</f>
        <v>0.46138531478213912</v>
      </c>
      <c r="BM161">
        <f>IFERROR((Q161+AW161+AG161)*_xlfn.XLOOKUP(Tool_Austria!BM$4,Monetization_Factors!$A:$A,Monetization_Factors!$D:$D),"")</f>
        <v>1.338572826870082E-2</v>
      </c>
      <c r="BN161">
        <f>IFERROR((R161+AX161+AH161)*_xlfn.XLOOKUP(Tool_Austria!BN$4,Monetization_Factors!$A:$A,Monetization_Factors!$D:$D),"")</f>
        <v>3.4000955392782194E-3</v>
      </c>
      <c r="BO161">
        <f>IFERROR((S161+AY161+AI161)*_xlfn.XLOOKUP(Tool_Austria!BO$4,Monetization_Factors!$A:$A,Monetization_Factors!$D:$D),"")</f>
        <v>2.922766213789469E-2</v>
      </c>
      <c r="BP161">
        <f>IFERROR((T161+AZ161+AJ161)*_xlfn.XLOOKUP(Tool_Austria!BP$4,Monetization_Factors!$A:$A,Monetization_Factors!$D:$D),"")</f>
        <v>9.6811644919652794E-4</v>
      </c>
      <c r="BQ161">
        <f>IFERROR((U161+BA161+AK161)*_xlfn.XLOOKUP(Tool_Austria!BQ$4,Monetization_Factors!$A:$A,Monetization_Factors!$D:$D),"")</f>
        <v>7.1858343075896572E-2</v>
      </c>
      <c r="BR161" t="str">
        <f>IFERROR((V161+BB161+AL161)*_xlfn.XLOOKUP(Tool_Austria!BR$4,Monetization_Factors!$A:$A,Monetization_Factors!$D:$D),"")</f>
        <v/>
      </c>
      <c r="BS161">
        <f>IFERROR((W161+BC161+AM161)*_xlfn.XLOOKUP(Tool_Austria!BS$4,Monetization_Factors!$A:$A,Monetization_Factors!$D:$D),"")</f>
        <v>3.4321021976475978E-3</v>
      </c>
      <c r="BT161">
        <f>IFERROR((X161+BD161+AN161)*_xlfn.XLOOKUP(Tool_Austria!BT$4,Monetization_Factors!$A:$A,Monetization_Factors!$D:$D),"")</f>
        <v>5.6863895883672529E-2</v>
      </c>
      <c r="BU161">
        <f>IFERROR((Y161+BE161+AO161)*_xlfn.XLOOKUP(Tool_Austria!BU$4,Monetization_Factors!$A:$A,Monetization_Factors!$D:$D),"")</f>
        <v>3.797246049574236E-3</v>
      </c>
      <c r="BV161">
        <f>IFERROR((Z161+BF161+AP161)*_xlfn.XLOOKUP(Tool_Austria!BV$4,Monetization_Factors!$A:$A,Monetization_Factors!$D:$D),"")</f>
        <v>3.7943376869956469E-2</v>
      </c>
      <c r="BW161">
        <f>IFERROR((AA161+BG161+AQ161)*_xlfn.XLOOKUP(Tool_Austria!BW$4,Monetization_Factors!$A:$A,Monetization_Factors!$D:$D),"")</f>
        <v>2.3493816673660274E-5</v>
      </c>
      <c r="BX161" s="38" cm="1">
        <f t="array" ref="BX161">IFERROR(_xlfn.IFS(I161&lt;&gt;0,I161*E161,I161="",J161*E161),"")</f>
        <v>3.9019229155562845</v>
      </c>
      <c r="BY161" s="38">
        <f t="shared" si="112"/>
        <v>1.3831047334077962</v>
      </c>
      <c r="BZ161" s="38">
        <f t="shared" si="113"/>
        <v>5.2850276489640802</v>
      </c>
      <c r="CA161" s="38">
        <f t="shared" si="114"/>
        <v>8.1308117676370459E-3</v>
      </c>
      <c r="CB161">
        <f t="shared" si="115"/>
        <v>5.2726684951680003</v>
      </c>
      <c r="CC161">
        <f t="shared" si="115"/>
        <v>4.9099247683296004E-8</v>
      </c>
      <c r="CD161">
        <f t="shared" si="115"/>
        <v>0.46564555334399998</v>
      </c>
      <c r="CE161">
        <f t="shared" si="115"/>
        <v>9.3335658847679987E-3</v>
      </c>
      <c r="CF161">
        <f t="shared" si="115"/>
        <v>4.6218304925952001E-7</v>
      </c>
      <c r="CG161">
        <f t="shared" si="115"/>
        <v>6.4459518029951993E-8</v>
      </c>
      <c r="CH161">
        <f t="shared" si="115"/>
        <v>2.9575271933184004E-9</v>
      </c>
      <c r="CI161">
        <f t="shared" si="115"/>
        <v>6.6754288520159993E-2</v>
      </c>
      <c r="CJ161">
        <f t="shared" si="115"/>
        <v>3.9686803905600001E-4</v>
      </c>
      <c r="CK161">
        <f t="shared" si="115"/>
        <v>1.7566392555839999E-2</v>
      </c>
      <c r="CL161">
        <f t="shared" si="115"/>
        <v>0.28969705182479993</v>
      </c>
      <c r="CM161">
        <f t="shared" si="115"/>
        <v>70.528353854207992</v>
      </c>
      <c r="CN161">
        <f t="shared" si="115"/>
        <v>255.36992330688</v>
      </c>
      <c r="CO161">
        <f t="shared" si="115"/>
        <v>0.59752786665600011</v>
      </c>
      <c r="CP161">
        <f t="shared" si="115"/>
        <v>22.978156640063997</v>
      </c>
      <c r="CQ161">
        <f t="shared" si="115"/>
        <v>1.12457970547584E-5</v>
      </c>
      <c r="CR161">
        <f t="shared" si="116"/>
        <v>8.1117976848738473E-3</v>
      </c>
      <c r="CS161">
        <f t="shared" si="116"/>
        <v>7.5537304128147699E-11</v>
      </c>
      <c r="CT161">
        <f t="shared" si="116"/>
        <v>7.1637777437538459E-4</v>
      </c>
      <c r="CU161">
        <f t="shared" si="116"/>
        <v>1.4359332130412305E-5</v>
      </c>
      <c r="CV161">
        <f t="shared" si="116"/>
        <v>7.1105084501464614E-10</v>
      </c>
      <c r="CW161">
        <f t="shared" si="116"/>
        <v>9.9168489276849214E-11</v>
      </c>
      <c r="CX161">
        <f t="shared" si="116"/>
        <v>4.5500418358744618E-12</v>
      </c>
      <c r="CY161">
        <f t="shared" si="116"/>
        <v>1.0269890541563076E-4</v>
      </c>
      <c r="CZ161">
        <f t="shared" si="116"/>
        <v>6.1056621393230775E-7</v>
      </c>
      <c r="DA161">
        <f t="shared" si="116"/>
        <v>2.702521931667692E-5</v>
      </c>
      <c r="DB161">
        <f t="shared" si="116"/>
        <v>4.4568777203815373E-4</v>
      </c>
      <c r="DC161">
        <f t="shared" si="116"/>
        <v>0.1085051597757046</v>
      </c>
      <c r="DD161">
        <f t="shared" si="116"/>
        <v>0.39287680508750766</v>
      </c>
      <c r="DE161">
        <f t="shared" si="116"/>
        <v>9.192736410092309E-4</v>
      </c>
      <c r="DF161">
        <f t="shared" si="116"/>
        <v>3.5351010215483071E-2</v>
      </c>
      <c r="DG161">
        <f t="shared" si="116"/>
        <v>1.7301226238089847E-8</v>
      </c>
      <c r="DH161" s="5">
        <f>IFERROR(((((L161+AB161)*(1/$H161))+AR161)/$F$2)/($B$2*('CAR.CAP_per person'!B$2)/(_xlfn.XLOOKUP($E$2,EU_countries_GDP!$A$2:$A$29,EU_countries_GDP!$E$2:$E$29))),"")</f>
        <v>0.18240894360370066</v>
      </c>
      <c r="DI161" s="5">
        <f>IFERROR(((((M161+AC161)*(1/$H161))+AS161)/$F$2)/($B$2*('CAR.CAP_per person'!C$2)/(_xlfn.XLOOKUP($E$2,EU_countries_GDP!$A$2:$A$29,EU_countries_GDP!$E$2:$E$29))),"")</f>
        <v>2.1464042771267319E-5</v>
      </c>
      <c r="DJ161" s="5">
        <f>IFERROR(((((N161+AD161)*(1/$H161))+AT161)/$F$2)/($B$2*('CAR.CAP_per person'!D$2)/(_xlfn.XLOOKUP($E$2,EU_countries_GDP!$A$2:$A$29,EU_countries_GDP!$E$2:$E$29))),"")</f>
        <v>2.0863122101043275E-4</v>
      </c>
      <c r="DK161" s="5">
        <f>IFERROR(((((O161+AE161)*(1/$H161))+AU161)/$F$2)/($B$2*('CAR.CAP_per person'!E$2)/(_xlfn.XLOOKUP($E$2,EU_countries_GDP!$A$2:$A$29,EU_countries_GDP!$E$2:$E$29))),"")</f>
        <v>5.4063203077833882E-3</v>
      </c>
      <c r="DL161" s="5">
        <f>IFERROR(((((P161+AF161)*(1/$H161))+AV161)/$F$2)/($B$2*('CAR.CAP_per person'!F$2)/(_xlfn.XLOOKUP($E$2,EU_countries_GDP!$A$2:$A$29,EU_countries_GDP!$E$2:$E$29))),"")</f>
        <v>0.21014629947962116</v>
      </c>
      <c r="DM161" s="5">
        <f>IFERROR(((((Q161+AG161)*(1/$H161))+AW161)/$F$2)/($B$2*('CAR.CAP_per person'!G$2)/(_xlfn.XLOOKUP($E$2,EU_countries_GDP!$A$2:$A$29,EU_countries_GDP!$E$2:$E$29))),"")</f>
        <v>1.581950401298755E-2</v>
      </c>
      <c r="DN161" s="5">
        <f>IFERROR(((((R161+AH161)*(1/$H161))+AX161)/$F$2)/($B$2*('CAR.CAP_per person'!H$2)/(_xlfn.XLOOKUP($E$2,EU_countries_GDP!$A$2:$A$29,EU_countries_GDP!$E$2:$E$29))),"")</f>
        <v>1.668650487199102E-4</v>
      </c>
      <c r="DO161" s="5">
        <f>IFERROR(((((S161+AI161)*(1/$H161))+AY161)/$F$2)/($B$2*('CAR.CAP_per person'!I$2)/(_xlfn.XLOOKUP($E$2,EU_countries_GDP!$A$2:$A$29,EU_countries_GDP!$E$2:$E$29))),"")</f>
        <v>1.5607860530133431E-2</v>
      </c>
      <c r="DP161" s="5">
        <f>IFERROR(((((T161+AJ161)*(1/$H161))+AZ161)/$F$2)/($B$2*('CAR.CAP_per person'!J$2)/(_xlfn.XLOOKUP($E$2,EU_countries_GDP!$A$2:$A$29,EU_countries_GDP!$E$2:$E$29))),"")</f>
        <v>1.6089020027101528E-2</v>
      </c>
      <c r="DQ161" s="5">
        <f>IFERROR(((((U161+AK161)*(1/$H161))+BA161)/$F$2)/($B$2*('CAR.CAP_per person'!K$2)/(_xlfn.XLOOKUP($E$2,EU_countries_GDP!$A$2:$A$29,EU_countries_GDP!$E$2:$E$29))),"")</f>
        <v>2.0665176878004111E-2</v>
      </c>
      <c r="DR161" s="5">
        <f>IFERROR(((((V161+AL161)*(1/$H161))+BB161)/$F$2)/($B$2*('CAR.CAP_per person'!L$2)/(_xlfn.XLOOKUP($E$2,EU_countries_GDP!$A$2:$A$29,EU_countries_GDP!$E$2:$E$29))),"")</f>
        <v>1.1071378805948346E-2</v>
      </c>
      <c r="DS161" s="5">
        <f>IFERROR(((((W161+AM161)*(1/$H161))+BC161)/$F$2)/($B$2*('CAR.CAP_per person'!M$2)/(_xlfn.XLOOKUP($E$2,EU_countries_GDP!$A$2:$A$29,EU_countries_GDP!$E$2:$E$29))),"")</f>
        <v>0.12339098736022107</v>
      </c>
      <c r="DT161" s="5">
        <f>IFERROR(((((X161+AN161)*(1/$H161))+BD161)/$F$2)/($B$2*('CAR.CAP_per person'!N$2)/(_xlfn.XLOOKUP($E$2,EU_countries_GDP!$A$2:$A$29,EU_countries_GDP!$E$2:$E$29))),"")</f>
        <v>4.738518828016808</v>
      </c>
      <c r="DU161" s="5">
        <f>IFERROR(((((Y161+AO161)*(1/$H161))+BE161)/$F$2)/($B$2*('CAR.CAP_per person'!O$2)/(_xlfn.XLOOKUP($E$2,EU_countries_GDP!$A$2:$A$29,EU_countries_GDP!$E$2:$E$29))),"")</f>
        <v>7.7267906044489753E-4</v>
      </c>
      <c r="DV161" s="5">
        <f>IFERROR(((((Z161+AP161)*(1/$H161))+BF161)/$F$2)/($B$2*('CAR.CAP_per person'!P$2)/(_xlfn.XLOOKUP($E$2,EU_countries_GDP!$A$2:$A$29,EU_countries_GDP!$E$2:$E$29))),"")</f>
        <v>2.4145125298313367E-2</v>
      </c>
      <c r="DW161" s="5">
        <f>IFERROR(((((AA161+AQ161)*(1/$H161))+BG161)/$F$2)/($B$2*('CAR.CAP_per person'!Q$2)/(_xlfn.XLOOKUP($E$2,EU_countries_GDP!$A$2:$A$29,EU_countries_GDP!$E$2:$E$29))),"")</f>
        <v>1.2053292279899926E-2</v>
      </c>
    </row>
    <row r="162" spans="1:127">
      <c r="A162" t="s">
        <v>206</v>
      </c>
      <c r="B162" t="str">
        <f>_xlfn.XLOOKUP(D162,Table5[Ingredient],Table5[Category],"",FALSE)</f>
        <v>Dairy products</v>
      </c>
      <c r="C162" s="33" t="s">
        <v>229</v>
      </c>
      <c r="D162" s="33" t="s">
        <v>183</v>
      </c>
      <c r="E162" s="33">
        <v>2.3460000000000001</v>
      </c>
      <c r="F162" s="33" t="s">
        <v>204</v>
      </c>
      <c r="G162" s="33" t="s">
        <v>180</v>
      </c>
      <c r="H162" s="91">
        <f>Dataset_AT!S41</f>
        <v>0.43236269812016226</v>
      </c>
      <c r="I162" s="33"/>
      <c r="J162" s="37">
        <f>IFERROR(INDEX('AveragePrices&amp;Codes'!G:AG, MATCH($D162, 'AveragePrices&amp;Codes'!$A:$A, 0), MATCH(Tool_Austria!$E$2, 'AveragePrices&amp;Codes'!$G$1:$AG$1, 0)),"")</f>
        <v>0.51222692307692297</v>
      </c>
      <c r="K162" s="37">
        <f>IFERROR(E162/(_xlfn.XLOOKUP(A162,Dataset_AT!$V$2:$V$9,Dataset_AT!$W$2:$W$9)),"")</f>
        <v>6.5166666666666664E-2</v>
      </c>
      <c r="L162">
        <f>IFERROR(IF($F162="Raw",_xlfn.XLOOKUP(_xlfn.XLOOKUP(Tool_Austria!$D162,'AveragePrices&amp;Codes'!$A:$A,'AveragePrices&amp;Codes'!$B:$B),AGRIBALYSE_Raw!$B:$B,AGRIBALYSE_Raw!O:O)*$E162,_xlfn.XLOOKUP(_xlfn.XLOOKUP(Tool_Austria!$D162,'AveragePrices&amp;Codes'!$A:$A,'AveragePrices&amp;Codes'!$B:$B),AGRIBALYSE_Cooked!$C:$C,AGRIBALYSE_Cooked!P:P)*$E162),"")</f>
        <v>3.5953062429473688</v>
      </c>
      <c r="M162">
        <f>IFERROR(IF($F162="Raw",_xlfn.XLOOKUP(_xlfn.XLOOKUP(Tool_Austria!$D162,'AveragePrices&amp;Codes'!$A:$A,'AveragePrices&amp;Codes'!$B:$B),AGRIBALYSE_Raw!$B:$B,AGRIBALYSE_Raw!P:P)*$E162,_xlfn.XLOOKUP(_xlfn.XLOOKUP(Tool_Austria!$D162,'AveragePrices&amp;Codes'!$A:$A,'AveragePrices&amp;Codes'!$B:$B),AGRIBALYSE_Cooked!$C:$C,AGRIBALYSE_Cooked!Q:Q)*$E162),"")</f>
        <v>5.6310030454736853E-8</v>
      </c>
      <c r="N162">
        <f>IFERROR(IF($F162="Raw",_xlfn.XLOOKUP(_xlfn.XLOOKUP(Tool_Austria!$D162,'AveragePrices&amp;Codes'!$A:$A,'AveragePrices&amp;Codes'!$B:$B),AGRIBALYSE_Raw!$B:$B,AGRIBALYSE_Raw!Q:Q)*$E162,_xlfn.XLOOKUP(_xlfn.XLOOKUP(Tool_Austria!$D162,'AveragePrices&amp;Codes'!$A:$A,'AveragePrices&amp;Codes'!$B:$B),AGRIBALYSE_Cooked!$C:$C,AGRIBALYSE_Cooked!R:R)*$E162),"")</f>
        <v>0.33398426475789478</v>
      </c>
      <c r="O162">
        <f>IFERROR(IF($F162="Raw",_xlfn.XLOOKUP(_xlfn.XLOOKUP(Tool_Austria!$D162,'AveragePrices&amp;Codes'!$A:$A,'AveragePrices&amp;Codes'!$B:$B),AGRIBALYSE_Raw!$B:$B,AGRIBALYSE_Raw!R:R)*$E162,_xlfn.XLOOKUP(_xlfn.XLOOKUP(Tool_Austria!$D162,'AveragePrices&amp;Codes'!$A:$A,'AveragePrices&amp;Codes'!$B:$B),AGRIBALYSE_Cooked!$C:$C,AGRIBALYSE_Cooked!S:S)*$E162),"")</f>
        <v>7.505634353684211E-3</v>
      </c>
      <c r="P162">
        <f>IFERROR(IF($F162="Raw",_xlfn.XLOOKUP(_xlfn.XLOOKUP(Tool_Austria!$D162,'AveragePrices&amp;Codes'!$A:$A,'AveragePrices&amp;Codes'!$B:$B),AGRIBALYSE_Raw!$B:$B,AGRIBALYSE_Raw!S:S)*$E162,_xlfn.XLOOKUP(_xlfn.XLOOKUP(Tool_Austria!$D162,'AveragePrices&amp;Codes'!$A:$A,'AveragePrices&amp;Codes'!$B:$B),AGRIBALYSE_Cooked!$C:$C,AGRIBALYSE_Cooked!T:T)*$E162),"")</f>
        <v>2.9808755077894738E-7</v>
      </c>
      <c r="Q162">
        <f>IFERROR(IF($F162="Raw",_xlfn.XLOOKUP(_xlfn.XLOOKUP(Tool_Austria!$D162,'AveragePrices&amp;Codes'!$A:$A,'AveragePrices&amp;Codes'!$B:$B),AGRIBALYSE_Raw!$B:$B,AGRIBALYSE_Raw!T:T)*$E162,_xlfn.XLOOKUP(_xlfn.XLOOKUP(Tool_Austria!$D162,'AveragePrices&amp;Codes'!$A:$A,'AveragePrices&amp;Codes'!$B:$B),AGRIBALYSE_Cooked!$C:$C,AGRIBALYSE_Cooked!U:U)*$E162),"")</f>
        <v>4.2186707930526323E-8</v>
      </c>
      <c r="R162">
        <f>IFERROR(IF($F162="Raw",_xlfn.XLOOKUP(_xlfn.XLOOKUP(Tool_Austria!$D162,'AveragePrices&amp;Codes'!$A:$A,'AveragePrices&amp;Codes'!$B:$B),AGRIBALYSE_Raw!$B:$B,AGRIBALYSE_Raw!U:U)*$E162,_xlfn.XLOOKUP(_xlfn.XLOOKUP(Tool_Austria!$D162,'AveragePrices&amp;Codes'!$A:$A,'AveragePrices&amp;Codes'!$B:$B),AGRIBALYSE_Cooked!$C:$C,AGRIBALYSE_Cooked!V:V)*$E162),"")</f>
        <v>1.7607095235157895E-9</v>
      </c>
      <c r="S162">
        <f>IFERROR(IF($F162="Raw",_xlfn.XLOOKUP(_xlfn.XLOOKUP(Tool_Austria!$D162,'AveragePrices&amp;Codes'!$A:$A,'AveragePrices&amp;Codes'!$B:$B),AGRIBALYSE_Raw!$B:$B,AGRIBALYSE_Raw!V:V)*$E162,_xlfn.XLOOKUP(_xlfn.XLOOKUP(Tool_Austria!$D162,'AveragePrices&amp;Codes'!$A:$A,'AveragePrices&amp;Codes'!$B:$B),AGRIBALYSE_Cooked!$C:$C,AGRIBALYSE_Cooked!W:W)*$E162),"")</f>
        <v>3.9898380018947376E-2</v>
      </c>
      <c r="T162">
        <f>IFERROR(IF($F162="Raw",_xlfn.XLOOKUP(_xlfn.XLOOKUP(Tool_Austria!$D162,'AveragePrices&amp;Codes'!$A:$A,'AveragePrices&amp;Codes'!$B:$B),AGRIBALYSE_Raw!$B:$B,AGRIBALYSE_Raw!W:W)*$E162,_xlfn.XLOOKUP(_xlfn.XLOOKUP(Tool_Austria!$D162,'AveragePrices&amp;Codes'!$A:$A,'AveragePrices&amp;Codes'!$B:$B),AGRIBALYSE_Cooked!$C:$C,AGRIBALYSE_Cooked!X:X)*$E162),"")</f>
        <v>3.0535091494736843E-4</v>
      </c>
      <c r="U162">
        <f>IFERROR(IF($F162="Raw",_xlfn.XLOOKUP(_xlfn.XLOOKUP(Tool_Austria!$D162,'AveragePrices&amp;Codes'!$A:$A,'AveragePrices&amp;Codes'!$B:$B),AGRIBALYSE_Raw!$B:$B,AGRIBALYSE_Raw!X:X)*$E162,_xlfn.XLOOKUP(_xlfn.XLOOKUP(Tool_Austria!$D162,'AveragePrices&amp;Codes'!$A:$A,'AveragePrices&amp;Codes'!$B:$B),AGRIBALYSE_Cooked!$C:$C,AGRIBALYSE_Cooked!Y:Y)*$E162),"")</f>
        <v>1.0771260920842105E-2</v>
      </c>
      <c r="V162">
        <f>IFERROR(IF($F162="Raw",_xlfn.XLOOKUP(_xlfn.XLOOKUP(Tool_Austria!$D162,'AveragePrices&amp;Codes'!$A:$A,'AveragePrices&amp;Codes'!$B:$B),AGRIBALYSE_Raw!$B:$B,AGRIBALYSE_Raw!Y:Y)*$E162,_xlfn.XLOOKUP(_xlfn.XLOOKUP(Tool_Austria!$D162,'AveragePrices&amp;Codes'!$A:$A,'AveragePrices&amp;Codes'!$B:$B),AGRIBALYSE_Cooked!$C:$C,AGRIBALYSE_Cooked!Z:Z)*$E162),"")</f>
        <v>0.17063697675789474</v>
      </c>
      <c r="W162">
        <f>IFERROR(IF($F162="Raw",_xlfn.XLOOKUP(_xlfn.XLOOKUP(Tool_Austria!$D162,'AveragePrices&amp;Codes'!$A:$A,'AveragePrices&amp;Codes'!$B:$B),AGRIBALYSE_Raw!$B:$B,AGRIBALYSE_Raw!Z:Z)*$E162,_xlfn.XLOOKUP(_xlfn.XLOOKUP(Tool_Austria!$D162,'AveragePrices&amp;Codes'!$A:$A,'AveragePrices&amp;Codes'!$B:$B),AGRIBALYSE_Cooked!$C:$C,AGRIBALYSE_Cooked!AA:AA)*$E162),"")</f>
        <v>41.403534107368422</v>
      </c>
      <c r="X162">
        <f>IFERROR(IF($F162="Raw",_xlfn.XLOOKUP(_xlfn.XLOOKUP(Tool_Austria!$D162,'AveragePrices&amp;Codes'!$A:$A,'AveragePrices&amp;Codes'!$B:$B),AGRIBALYSE_Raw!$B:$B,AGRIBALYSE_Raw!AA:AA)*$E162,_xlfn.XLOOKUP(_xlfn.XLOOKUP(Tool_Austria!$D162,'AveragePrices&amp;Codes'!$A:$A,'AveragePrices&amp;Codes'!$B:$B),AGRIBALYSE_Cooked!$C:$C,AGRIBALYSE_Cooked!AB:AB)*$E162),"")</f>
        <v>157.58715173052636</v>
      </c>
      <c r="Y162">
        <f>IFERROR(IF($F162="Raw",_xlfn.XLOOKUP(_xlfn.XLOOKUP(Tool_Austria!$D162,'AveragePrices&amp;Codes'!$A:$A,'AveragePrices&amp;Codes'!$B:$B),AGRIBALYSE_Raw!$B:$B,AGRIBALYSE_Raw!AB:AB)*$E162,_xlfn.XLOOKUP(_xlfn.XLOOKUP(Tool_Austria!$D162,'AveragePrices&amp;Codes'!$A:$A,'AveragePrices&amp;Codes'!$B:$B),AGRIBALYSE_Cooked!$C:$C,AGRIBALYSE_Cooked!AC:AC)*$E162),"")</f>
        <v>0.43027758808421057</v>
      </c>
      <c r="Z162">
        <f>IFERROR(IF($F162="Raw",_xlfn.XLOOKUP(_xlfn.XLOOKUP(Tool_Austria!$D162,'AveragePrices&amp;Codes'!$A:$A,'AveragePrices&amp;Codes'!$B:$B),AGRIBALYSE_Raw!$B:$B,AGRIBALYSE_Raw!AC:AC)*$E162,_xlfn.XLOOKUP(_xlfn.XLOOKUP(Tool_Austria!$D162,'AveragePrices&amp;Codes'!$A:$A,'AveragePrices&amp;Codes'!$B:$B),AGRIBALYSE_Cooked!$C:$C,AGRIBALYSE_Cooked!AD:AD)*$E162),"")</f>
        <v>21.179982855157899</v>
      </c>
      <c r="AA162">
        <f>IFERROR(IF($F162="Raw",_xlfn.XLOOKUP(_xlfn.XLOOKUP(Tool_Austria!$D162,'AveragePrices&amp;Codes'!$A:$A,'AveragePrices&amp;Codes'!$B:$B),AGRIBALYSE_Raw!$B:$B,AGRIBALYSE_Raw!AD:AD)*$E162,_xlfn.XLOOKUP(_xlfn.XLOOKUP(Tool_Austria!$D162,'AveragePrices&amp;Codes'!$A:$A,'AveragePrices&amp;Codes'!$B:$B),AGRIBALYSE_Cooked!$C:$C,AGRIBALYSE_Cooked!AE:AE)*$E162),"")</f>
        <v>8.2984611025263166E-6</v>
      </c>
      <c r="AB162" cm="1">
        <f t="array" ref="AB162">IFERROR(_xlfn.XLOOKUP(Tool_Austria!$F162&amp;$E$2,'Cooking methods'!$A:$A&amp;'Cooking methods'!$B:$B,'Cooking methods'!C:C)*$E162,"")</f>
        <v>1.2265544880000001</v>
      </c>
      <c r="AC162" cm="1">
        <f t="array" ref="AC162">IFERROR(_xlfn.XLOOKUP(Tool_Austria!$F162&amp;$E$2,'Cooking methods'!$A:$A&amp;'Cooking methods'!$B:$B,'Cooking methods'!D:D)*$E162,"")</f>
        <v>1.4162067702E-8</v>
      </c>
      <c r="AD162" cm="1">
        <f t="array" ref="AD162">IFERROR(_xlfn.XLOOKUP(Tool_Austria!$F162&amp;$E$2,'Cooking methods'!$A:$A&amp;'Cooking methods'!$B:$B,'Cooking methods'!E:E)*$E162,"")</f>
        <v>1.1903862060000001</v>
      </c>
      <c r="AE162" cm="1">
        <f t="array" ref="AE162">IFERROR(_xlfn.XLOOKUP(Tool_Austria!$F162&amp;$E$2,'Cooking methods'!$A:$A&amp;'Cooking methods'!$B:$B,'Cooking methods'!F:F)*$E162,"")</f>
        <v>2.9770740000000001E-3</v>
      </c>
      <c r="AF162" cm="1">
        <f t="array" ref="AF162">IFERROR(_xlfn.XLOOKUP(Tool_Austria!$F162&amp;$E$2,'Cooking methods'!$A:$A&amp;'Cooking methods'!$B:$B,'Cooking methods'!G:G)*$E162,"")</f>
        <v>1.8518540436000003E-8</v>
      </c>
      <c r="AG162" cm="1">
        <f t="array" ref="AG162">IFERROR(_xlfn.XLOOKUP(Tool_Austria!$F162&amp;$E$2,'Cooking methods'!$A:$A&amp;'Cooking methods'!$B:$B,'Cooking methods'!H:H)*$E162,"")</f>
        <v>1.1035949976000001E-8</v>
      </c>
      <c r="AH162" cm="1">
        <f t="array" ref="AH162">IFERROR(_xlfn.XLOOKUP(Tool_Austria!$F162&amp;$E$2,'Cooking methods'!$A:$A&amp;'Cooking methods'!$B:$B,'Cooking methods'!I:I)*$E162,"")</f>
        <v>1.9164850533000002E-9</v>
      </c>
      <c r="AI162" cm="1">
        <f t="array" ref="AI162">IFERROR(_xlfn.XLOOKUP(Tool_Austria!$F162&amp;$E$2,'Cooking methods'!$A:$A&amp;'Cooking methods'!$B:$B,'Cooking methods'!J:J)*$E162,"")</f>
        <v>7.2526590000000007E-3</v>
      </c>
      <c r="AJ162" cm="1">
        <f t="array" ref="AJ162">IFERROR(_xlfn.XLOOKUP(Tool_Austria!$F162&amp;$E$2,'Cooking methods'!$A:$A&amp;'Cooking methods'!$B:$B,'Cooking methods'!K:K)*$E162,"")</f>
        <v>1.4885370000000001E-3</v>
      </c>
      <c r="AK162" cm="1">
        <f t="array" ref="AK162">IFERROR(_xlfn.XLOOKUP(Tool_Austria!$F162&amp;$E$2,'Cooking methods'!$A:$A&amp;'Cooking methods'!$B:$B,'Cooking methods'!L:L)*$E162,"")</f>
        <v>1.1718270000000001E-3</v>
      </c>
      <c r="AL162" cm="1">
        <f t="array" ref="AL162">IFERROR(_xlfn.XLOOKUP(Tool_Austria!$F162&amp;$E$2,'Cooking methods'!$A:$A&amp;'Cooking methods'!$B:$B,'Cooking methods'!M:M)*$E162,"")</f>
        <v>9.1529190000000007E-3</v>
      </c>
      <c r="AM162" cm="1">
        <f t="array" ref="AM162">IFERROR(_xlfn.XLOOKUP(Tool_Austria!$F162&amp;$E$2,'Cooking methods'!$A:$A&amp;'Cooking methods'!$B:$B,'Cooking methods'!N:N)*$E162,"")</f>
        <v>3.8703228840000006</v>
      </c>
      <c r="AN162" cm="1">
        <f t="array" ref="AN162">IFERROR(_xlfn.XLOOKUP(Tool_Austria!$F162&amp;$E$2,'Cooking methods'!$A:$A&amp;'Cooking methods'!$B:$B,'Cooking methods'!O:O)*$E162,"")</f>
        <v>3.3574743810000003</v>
      </c>
      <c r="AO162" cm="1">
        <f t="array" ref="AO162">IFERROR(_xlfn.XLOOKUP(Tool_Austria!$F162&amp;$E$2,'Cooking methods'!$A:$A&amp;'Cooking methods'!$B:$B,'Cooking methods'!P:P)*$E162,"")</f>
        <v>0.66350745</v>
      </c>
      <c r="AP162" cm="1">
        <f t="array" ref="AP162">IFERROR(_xlfn.XLOOKUP(Tool_Austria!$F162&amp;$E$2,'Cooking methods'!$A:$A&amp;'Cooking methods'!$B:$B,'Cooking methods'!Q:Q)*$E162,"")</f>
        <v>34.374816611999996</v>
      </c>
      <c r="AQ162" cm="1">
        <f t="array" ref="AQ162">IFERROR(_xlfn.XLOOKUP(Tool_Austria!$F162&amp;$E$2,'Cooking methods'!$A:$A&amp;'Cooking methods'!$B:$B,'Cooking methods'!R:R)*$E162,"")</f>
        <v>1.9181952873000001E-6</v>
      </c>
      <c r="AR162" cm="1">
        <f t="array" ref="AR162">IFERROR(_xlfn.XLOOKUP(Tool_Austria!$G162&amp;$E$2,'Waste management'!$A:$A&amp;'Waste management'!$B:$B,'Waste management'!C:C)*$E162,"")</f>
        <v>0.13135253999999999</v>
      </c>
      <c r="AS162" cm="1">
        <f t="array" ref="AS162">IFERROR(_xlfn.XLOOKUP(Tool_Austria!$G162&amp;$E$2,'Waste management'!$A:$A&amp;'Waste management'!$B:$B,'Waste management'!D:D)*$E162,"")</f>
        <v>8.9617434599999998E-10</v>
      </c>
      <c r="AT162" cm="1">
        <f t="array" ref="AT162">IFERROR(_xlfn.XLOOKUP(Tool_Austria!$G162&amp;$E$2,'Waste management'!$A:$A&amp;'Waste management'!$B:$B,'Waste management'!E:E)*$E162,"")</f>
        <v>2.4163800000000005E-3</v>
      </c>
      <c r="AU162" cm="1">
        <f t="array" ref="AU162">IFERROR(_xlfn.XLOOKUP(Tool_Austria!$G162&amp;$E$2,'Waste management'!$A:$A&amp;'Waste management'!$B:$B,'Waste management'!F:F)*$E162,"")</f>
        <v>2.8152E-4</v>
      </c>
      <c r="AV162" cm="1">
        <f t="array" ref="AV162">IFERROR(_xlfn.XLOOKUP(Tool_Austria!$G162&amp;$E$2,'Waste management'!$A:$A&amp;'Waste management'!$B:$B,'Waste management'!G:G)*$E162,"")</f>
        <v>2.71657416E-8</v>
      </c>
      <c r="AW162" cm="1">
        <f t="array" ref="AW162">IFERROR(_xlfn.XLOOKUP(Tool_Austria!$G162&amp;$E$2,'Waste management'!$A:$A&amp;'Waste management'!$B:$B,'Waste management'!H:H)*$E162,"")</f>
        <v>8.8550004600000003E-10</v>
      </c>
      <c r="AX162" cm="1">
        <f t="array" ref="AX162">IFERROR(_xlfn.XLOOKUP(Tool_Austria!$G162&amp;$E$2,'Waste management'!$A:$A&amp;'Waste management'!$B:$B,'Waste management'!I:I)*$E162,"")</f>
        <v>6.2956552200000002E-10</v>
      </c>
      <c r="AY162" cm="1">
        <f t="array" ref="AY162">IFERROR(_xlfn.XLOOKUP(Tool_Austria!$G162&amp;$E$2,'Waste management'!$A:$A&amp;'Waste management'!$B:$B,'Waste management'!J:J)*$E162,"")</f>
        <v>5.1846600000000007E-3</v>
      </c>
      <c r="AZ162" cm="1">
        <f t="array" ref="AZ162">IFERROR(_xlfn.XLOOKUP(Tool_Austria!$G162&amp;$E$2,'Waste management'!$A:$A&amp;'Waste management'!$B:$B,'Waste management'!K:K)*$E162,"")</f>
        <v>1.2620119320000001E-5</v>
      </c>
      <c r="BA162" cm="1">
        <f t="array" ref="BA162">IFERROR(_xlfn.XLOOKUP(Tool_Austria!$G162&amp;$E$2,'Waste management'!$A:$A&amp;'Waste management'!$B:$B,'Waste management'!L:L)*$E162,"")</f>
        <v>2.2709608439999999E-4</v>
      </c>
      <c r="BB162" cm="1">
        <f t="array" ref="BB162">IFERROR(_xlfn.XLOOKUP(Tool_Austria!$G162&amp;$E$2,'Waste management'!$A:$A&amp;'Waste management'!$B:$B,'Waste management'!M:M)*$E162,"")</f>
        <v>2.2850040000000002E-2</v>
      </c>
      <c r="BC162" cm="1">
        <f t="array" ref="BC162">IFERROR(_xlfn.XLOOKUP(Tool_Austria!$G162&amp;$E$2,'Waste management'!$A:$A&amp;'Waste management'!$B:$B,'Waste management'!N:N)*$E162,"")</f>
        <v>19.648078439999999</v>
      </c>
      <c r="BD162" cm="1">
        <f t="array" ref="BD162">IFERROR(_xlfn.XLOOKUP(Tool_Austria!$G162&amp;$E$2,'Waste management'!$A:$A&amp;'Waste management'!$B:$B,'Waste management'!O:O)*$E162,"")</f>
        <v>1.25278746</v>
      </c>
      <c r="BE162" cm="1">
        <f t="array" ref="BE162">IFERROR(_xlfn.XLOOKUP(Tool_Austria!$G162&amp;$E$2,'Waste management'!$A:$A&amp;'Waste management'!$B:$B,'Waste management'!P:P)*$E162,"")</f>
        <v>2.7049380000000001E-2</v>
      </c>
      <c r="BF162" cm="1">
        <f t="array" ref="BF162">IFERROR(_xlfn.XLOOKUP(Tool_Austria!$G162&amp;$E$2,'Waste management'!$A:$A&amp;'Waste management'!$B:$B,'Waste management'!Q:Q)*$E162,"")</f>
        <v>0.78729413999999998</v>
      </c>
      <c r="BG162" cm="1">
        <f t="array" ref="BG162">IFERROR(_xlfn.XLOOKUP(Tool_Austria!$G162&amp;$E$2,'Waste management'!$A:$A&amp;'Waste management'!$B:$B,'Waste management'!R:R)*$E162,"")</f>
        <v>2.5585476000000001E-7</v>
      </c>
      <c r="BH162">
        <f>IFERROR((L162+AR162+AB162)*_xlfn.XLOOKUP(Tool_Austria!BH$4,Monetization_Factors!$A:$A,Monetization_Factors!$D:$D),"")</f>
        <v>0.64441735751949181</v>
      </c>
      <c r="BI162">
        <f>IFERROR((M162+AS162+AC162)*_xlfn.XLOOKUP(Tool_Austria!BI$4,Monetization_Factors!$A:$A,Monetization_Factors!$D:$D),"")</f>
        <v>2.8569459591133907E-6</v>
      </c>
      <c r="BJ162">
        <f>IFERROR((N162+AT162+AD162)*_xlfn.XLOOKUP(Tool_Austria!BJ$4,Monetization_Factors!$A:$A,Monetization_Factors!$D:$D),"")</f>
        <v>2.3301565739130628E-3</v>
      </c>
      <c r="BK162">
        <f>IFERROR((O162+AU162+AE162)*_xlfn.XLOOKUP(Tool_Austria!BK$4,Monetization_Factors!$A:$A,Monetization_Factors!$D:$D),"")</f>
        <v>1.629352814970739E-2</v>
      </c>
      <c r="BL162">
        <f>IFERROR((P162+AV162+AF162)*_xlfn.XLOOKUP(Tool_Austria!BL$4,Monetization_Factors!$A:$A,Monetization_Factors!$D:$D),"")</f>
        <v>0.34317847777125143</v>
      </c>
      <c r="BM162">
        <f>IFERROR((Q162+AW162+AG162)*_xlfn.XLOOKUP(Tool_Austria!BM$4,Monetization_Factors!$A:$A,Monetization_Factors!$D:$D),"")</f>
        <v>1.1236154436276045E-2</v>
      </c>
      <c r="BN162">
        <f>IFERROR((R162+AX162+AH162)*_xlfn.XLOOKUP(Tool_Austria!BN$4,Monetization_Factors!$A:$A,Monetization_Factors!$D:$D),"")</f>
        <v>4.951229470960444E-3</v>
      </c>
      <c r="BO162">
        <f>IFERROR((S162+AY162+AI162)*_xlfn.XLOOKUP(Tool_Austria!BO$4,Monetization_Factors!$A:$A,Monetization_Factors!$D:$D),"")</f>
        <v>2.2914634588823181E-2</v>
      </c>
      <c r="BP162">
        <f>IFERROR((T162+AZ162+AJ162)*_xlfn.XLOOKUP(Tool_Austria!BP$4,Monetization_Factors!$A:$A,Monetization_Factors!$D:$D),"")</f>
        <v>4.4067800161986465E-3</v>
      </c>
      <c r="BQ162">
        <f>IFERROR((U162+BA162+AK162)*_xlfn.XLOOKUP(Tool_Austria!BQ$4,Monetization_Factors!$A:$A,Monetization_Factors!$D:$D),"")</f>
        <v>4.9784226030787207E-2</v>
      </c>
      <c r="BR162" t="str">
        <f>IFERROR((V162+BB162+AL162)*_xlfn.XLOOKUP(Tool_Austria!BR$4,Monetization_Factors!$A:$A,Monetization_Factors!$D:$D),"")</f>
        <v/>
      </c>
      <c r="BS162">
        <f>IFERROR((W162+BC162+AM162)*_xlfn.XLOOKUP(Tool_Austria!BS$4,Monetization_Factors!$A:$A,Monetization_Factors!$D:$D),"")</f>
        <v>3.1592785751122531E-3</v>
      </c>
      <c r="BT162">
        <f>IFERROR((X162+BD162+AN162)*_xlfn.XLOOKUP(Tool_Austria!BT$4,Monetization_Factors!$A:$A,Monetization_Factors!$D:$D),"")</f>
        <v>3.6116926842824346E-2</v>
      </c>
      <c r="BU162">
        <f>IFERROR((Y162+BE162+AO162)*_xlfn.XLOOKUP(Tool_Austria!BU$4,Monetization_Factors!$A:$A,Monetization_Factors!$D:$D),"")</f>
        <v>7.122821049528316E-3</v>
      </c>
      <c r="BV162">
        <f>IFERROR((Z162+BF162+AP162)*_xlfn.XLOOKUP(Tool_Austria!BV$4,Monetization_Factors!$A:$A,Monetization_Factors!$D:$D),"")</f>
        <v>9.3036587958989697E-2</v>
      </c>
      <c r="BW162">
        <f>IFERROR((AA162+BG162+AQ162)*_xlfn.XLOOKUP(Tool_Austria!BW$4,Monetization_Factors!$A:$A,Monetization_Factors!$D:$D),"")</f>
        <v>2.1878329821253248E-5</v>
      </c>
      <c r="BX162" s="38" cm="1">
        <f t="array" ref="BX162">IFERROR(_xlfn.IFS(I162&lt;&gt;0,I162*E162,I162="",J162*E162),"")</f>
        <v>1.2016843615384614</v>
      </c>
      <c r="BY162" s="38">
        <f t="shared" si="112"/>
        <v>1.2389728942596439</v>
      </c>
      <c r="BZ162" s="38">
        <f t="shared" si="113"/>
        <v>2.4406572557981052</v>
      </c>
      <c r="CA162" s="38">
        <f t="shared" si="114"/>
        <v>3.7548573166124696E-3</v>
      </c>
      <c r="CB162">
        <f t="shared" si="115"/>
        <v>4.9532132709473693</v>
      </c>
      <c r="CC162">
        <f t="shared" si="115"/>
        <v>7.1368272502736846E-8</v>
      </c>
      <c r="CD162">
        <f t="shared" si="115"/>
        <v>1.526786850757895</v>
      </c>
      <c r="CE162">
        <f t="shared" si="115"/>
        <v>1.0764228353684211E-2</v>
      </c>
      <c r="CF162">
        <f t="shared" si="115"/>
        <v>3.4377183281494738E-7</v>
      </c>
      <c r="CG162">
        <f t="shared" si="115"/>
        <v>5.4108157952526326E-8</v>
      </c>
      <c r="CH162">
        <f t="shared" si="115"/>
        <v>4.3067600988157898E-9</v>
      </c>
      <c r="CI162">
        <f t="shared" si="115"/>
        <v>5.2335699018947378E-2</v>
      </c>
      <c r="CJ162">
        <f t="shared" si="115"/>
        <v>1.8065080342673683E-3</v>
      </c>
      <c r="CK162">
        <f t="shared" si="115"/>
        <v>1.2170184005242106E-2</v>
      </c>
      <c r="CL162">
        <f t="shared" si="115"/>
        <v>0.20263993575789474</v>
      </c>
      <c r="CM162">
        <f t="shared" si="115"/>
        <v>64.921935431368425</v>
      </c>
      <c r="CN162">
        <f t="shared" si="115"/>
        <v>162.19741357152637</v>
      </c>
      <c r="CO162">
        <f t="shared" si="115"/>
        <v>1.1208344180842105</v>
      </c>
      <c r="CP162">
        <f t="shared" si="115"/>
        <v>56.342093607157892</v>
      </c>
      <c r="CQ162">
        <f t="shared" si="115"/>
        <v>1.0472511149826317E-5</v>
      </c>
      <c r="CR162">
        <f t="shared" si="116"/>
        <v>7.6203281091497986E-3</v>
      </c>
      <c r="CS162">
        <f t="shared" si="116"/>
        <v>1.0979734231190284E-10</v>
      </c>
      <c r="CT162">
        <f t="shared" si="116"/>
        <v>2.3489028473198384E-3</v>
      </c>
      <c r="CU162">
        <f t="shared" si="116"/>
        <v>1.6560351313360324E-5</v>
      </c>
      <c r="CV162">
        <f t="shared" si="116"/>
        <v>5.2887974279222676E-10</v>
      </c>
      <c r="CW162">
        <f t="shared" si="116"/>
        <v>8.3243319926963576E-11</v>
      </c>
      <c r="CX162">
        <f t="shared" si="116"/>
        <v>6.6257847674089074E-12</v>
      </c>
      <c r="CY162">
        <f t="shared" si="116"/>
        <v>8.051646002914981E-5</v>
      </c>
      <c r="CZ162">
        <f t="shared" si="116"/>
        <v>2.7792431296421053E-6</v>
      </c>
      <c r="DA162">
        <f t="shared" si="116"/>
        <v>1.8723360008064778E-5</v>
      </c>
      <c r="DB162">
        <f t="shared" si="116"/>
        <v>3.1175374731983807E-4</v>
      </c>
      <c r="DC162">
        <f t="shared" si="116"/>
        <v>9.9879900663643731E-2</v>
      </c>
      <c r="DD162">
        <f t="shared" si="116"/>
        <v>0.24953448241773288</v>
      </c>
      <c r="DE162">
        <f t="shared" si="116"/>
        <v>1.7243606432064777E-3</v>
      </c>
      <c r="DF162">
        <f t="shared" si="116"/>
        <v>8.6680144011012136E-2</v>
      </c>
      <c r="DG162">
        <f t="shared" si="116"/>
        <v>1.611155561511741E-8</v>
      </c>
      <c r="DH162" s="5">
        <f>IFERROR(((((L162+AB162)*(1/$H162))+AR162)/$F$2)/($B$2*('CAR.CAP_per person'!B$2)/(_xlfn.XLOOKUP($E$2,EU_countries_GDP!$A$2:$A$29,EU_countries_GDP!$E$2:$E$29))),"")</f>
        <v>0.25371488006974746</v>
      </c>
      <c r="DI162" s="5">
        <f>IFERROR(((((M162+AC162)*(1/$H162))+AS162)/$F$2)/($B$2*('CAR.CAP_per person'!C$2)/(_xlfn.XLOOKUP($E$2,EU_countries_GDP!$A$2:$A$29,EU_countries_GDP!$E$2:$E$29))),"")</f>
        <v>4.6535692628277582E-5</v>
      </c>
      <c r="DJ162" s="5">
        <f>IFERROR(((((N162+AD162)*(1/$H162))+AT162)/$F$2)/($B$2*('CAR.CAP_per person'!D$2)/(_xlfn.XLOOKUP($E$2,EU_countries_GDP!$A$2:$A$29,EU_countries_GDP!$E$2:$E$29))),"")</f>
        <v>1.0254520889743874E-3</v>
      </c>
      <c r="DK162" s="5">
        <f>IFERROR(((((O162+AE162)*(1/$H162))+AU162)/$F$2)/($B$2*('CAR.CAP_per person'!E$2)/(_xlfn.XLOOKUP($E$2,EU_countries_GDP!$A$2:$A$29,EU_countries_GDP!$E$2:$E$29))),"")</f>
        <v>9.2383019754094901E-3</v>
      </c>
      <c r="DL162" s="5">
        <f>IFERROR(((((P162+AF162)*(1/$H162))+AV162)/$F$2)/($B$2*('CAR.CAP_per person'!F$2)/(_xlfn.XLOOKUP($E$2,EU_countries_GDP!$A$2:$A$29,EU_countries_GDP!$E$2:$E$29))),"")</f>
        <v>0.22516492063895988</v>
      </c>
      <c r="DM162" s="5">
        <f>IFERROR(((((Q162+AG162)*(1/$H162))+AW162)/$F$2)/($B$2*('CAR.CAP_per person'!G$2)/(_xlfn.XLOOKUP($E$2,EU_countries_GDP!$A$2:$A$29,EU_countries_GDP!$E$2:$E$29))),"")</f>
        <v>1.9754995836177184E-2</v>
      </c>
      <c r="DN162" s="5">
        <f>IFERROR(((((R162+AH162)*(1/$H162))+AX162)/$F$2)/($B$2*('CAR.CAP_per person'!H$2)/(_xlfn.XLOOKUP($E$2,EU_countries_GDP!$A$2:$A$29,EU_countries_GDP!$E$2:$E$29))),"")</f>
        <v>3.4116005249718674E-4</v>
      </c>
      <c r="DO162" s="5">
        <f>IFERROR(((((S162+AI162)*(1/$H162))+AY162)/$F$2)/($B$2*('CAR.CAP_per person'!I$2)/(_xlfn.XLOOKUP($E$2,EU_countries_GDP!$A$2:$A$29,EU_countries_GDP!$E$2:$E$29))),"")</f>
        <v>1.7449258200177339E-2</v>
      </c>
      <c r="DP162" s="5">
        <f>IFERROR(((((T162+AJ162)*(1/$H162))+AZ162)/$F$2)/($B$2*('CAR.CAP_per person'!J$2)/(_xlfn.XLOOKUP($E$2,EU_countries_GDP!$A$2:$A$29,EU_countries_GDP!$E$2:$E$29))),"")</f>
        <v>0.10972795260315747</v>
      </c>
      <c r="DQ162" s="5">
        <f>IFERROR(((((U162+AK162)*(1/$H162))+BA162)/$F$2)/($B$2*('CAR.CAP_per person'!K$2)/(_xlfn.XLOOKUP($E$2,EU_countries_GDP!$A$2:$A$29,EU_countries_GDP!$E$2:$E$29))),"")</f>
        <v>2.126947523528723E-2</v>
      </c>
      <c r="DR162" s="5">
        <f>IFERROR(((((V162+AL162)*(1/$H162))+BB162)/$F$2)/($B$2*('CAR.CAP_per person'!L$2)/(_xlfn.XLOOKUP($E$2,EU_countries_GDP!$A$2:$A$29,EU_countries_GDP!$E$2:$E$29))),"")</f>
        <v>1.0953575885847706E-2</v>
      </c>
      <c r="DS162" s="5">
        <f>IFERROR(((((W162+AM162)*(1/$H162))+BC162)/$F$2)/($B$2*('CAR.CAP_per person'!M$2)/(_xlfn.XLOOKUP($E$2,EU_countries_GDP!$A$2:$A$29,EU_countries_GDP!$E$2:$E$29))),"")</f>
        <v>0.14496402862514257</v>
      </c>
      <c r="DT162" s="5">
        <f>IFERROR(((((X162+AN162)*(1/$H162))+BD162)/$F$2)/($B$2*('CAR.CAP_per person'!N$2)/(_xlfn.XLOOKUP($E$2,EU_countries_GDP!$A$2:$A$29,EU_countries_GDP!$E$2:$E$29))),"")</f>
        <v>4.4957286347087164</v>
      </c>
      <c r="DU162" s="5">
        <f>IFERROR(((((Y162+AO162)*(1/$H162))+BE162)/$F$2)/($B$2*('CAR.CAP_per person'!O$2)/(_xlfn.XLOOKUP($E$2,EU_countries_GDP!$A$2:$A$29,EU_countries_GDP!$E$2:$E$29))),"")</f>
        <v>2.1531658429775171E-3</v>
      </c>
      <c r="DV162" s="5">
        <f>IFERROR(((((Z162+AP162)*(1/$H162))+BF162)/$F$2)/($B$2*('CAR.CAP_per person'!P$2)/(_xlfn.XLOOKUP($E$2,EU_countries_GDP!$A$2:$A$29,EU_countries_GDP!$E$2:$E$29))),"")</f>
        <v>8.8371401591080395E-2</v>
      </c>
      <c r="DW162" s="5">
        <f>IFERROR(((((AA162+AQ162)*(1/$H162))+BG162)/$F$2)/($B$2*('CAR.CAP_per person'!Q$2)/(_xlfn.XLOOKUP($E$2,EU_countries_GDP!$A$2:$A$29,EU_countries_GDP!$E$2:$E$29))),"")</f>
        <v>1.6635698313181901E-2</v>
      </c>
    </row>
    <row r="163" spans="1:127">
      <c r="A163" t="s">
        <v>206</v>
      </c>
      <c r="B163" t="str">
        <f>_xlfn.XLOOKUP(D163,Table5[Ingredient],Table5[Category],"",FALSE)</f>
        <v>Starch/satiating food</v>
      </c>
      <c r="C163" s="33" t="s">
        <v>229</v>
      </c>
      <c r="D163" s="33" t="s">
        <v>208</v>
      </c>
      <c r="E163" s="33">
        <v>1.4076</v>
      </c>
      <c r="F163" s="33" t="s">
        <v>204</v>
      </c>
      <c r="G163" s="33" t="s">
        <v>180</v>
      </c>
      <c r="H163" s="91">
        <f>Dataset_AT!S42</f>
        <v>0.43236269812016226</v>
      </c>
      <c r="I163" s="33"/>
      <c r="J163" s="37">
        <f>IFERROR(INDEX('AveragePrices&amp;Codes'!G:AG, MATCH($D163, 'AveragePrices&amp;Codes'!$A:$A, 0), MATCH(Tool_Austria!$E$2, 'AveragePrices&amp;Codes'!$G$1:$AG$1, 0)),"")</f>
        <v>0.50506666666666666</v>
      </c>
      <c r="K163" s="37">
        <f>IFERROR(E163/(_xlfn.XLOOKUP(A163,Dataset_AT!$V$2:$V$9,Dataset_AT!$W$2:$W$9)),"")</f>
        <v>3.9099999999999996E-2</v>
      </c>
      <c r="L163">
        <f>IFERROR(IF($F163="Raw",_xlfn.XLOOKUP(_xlfn.XLOOKUP(Tool_Austria!$D163,'AveragePrices&amp;Codes'!$A:$A,'AveragePrices&amp;Codes'!$B:$B),AGRIBALYSE_Raw!$B:$B,AGRIBALYSE_Raw!O:O)*$E163,_xlfn.XLOOKUP(_xlfn.XLOOKUP(Tool_Austria!$D163,'AveragePrices&amp;Codes'!$A:$A,'AveragePrices&amp;Codes'!$B:$B),AGRIBALYSE_Cooked!$C:$C,AGRIBALYSE_Cooked!P:P)*$E163),"")</f>
        <v>0.94543246343999987</v>
      </c>
      <c r="M163">
        <f>IFERROR(IF($F163="Raw",_xlfn.XLOOKUP(_xlfn.XLOOKUP(Tool_Austria!$D163,'AveragePrices&amp;Codes'!$A:$A,'AveragePrices&amp;Codes'!$B:$B),AGRIBALYSE_Raw!$B:$B,AGRIBALYSE_Raw!P:P)*$E163,_xlfn.XLOOKUP(_xlfn.XLOOKUP(Tool_Austria!$D163,'AveragePrices&amp;Codes'!$A:$A,'AveragePrices&amp;Codes'!$B:$B),AGRIBALYSE_Cooked!$C:$C,AGRIBALYSE_Cooked!Q:Q)*$E163),"")</f>
        <v>1.45456443324E-8</v>
      </c>
      <c r="N163">
        <f>IFERROR(IF($F163="Raw",_xlfn.XLOOKUP(_xlfn.XLOOKUP(Tool_Austria!$D163,'AveragePrices&amp;Codes'!$A:$A,'AveragePrices&amp;Codes'!$B:$B),AGRIBALYSE_Raw!$B:$B,AGRIBALYSE_Raw!Q:Q)*$E163,_xlfn.XLOOKUP(_xlfn.XLOOKUP(Tool_Austria!$D163,'AveragePrices&amp;Codes'!$A:$A,'AveragePrices&amp;Codes'!$B:$B),AGRIBALYSE_Cooked!$C:$C,AGRIBALYSE_Cooked!R:R)*$E163),"")</f>
        <v>4.7295862044000006E-2</v>
      </c>
      <c r="O163">
        <f>IFERROR(IF($F163="Raw",_xlfn.XLOOKUP(_xlfn.XLOOKUP(Tool_Austria!$D163,'AveragePrices&amp;Codes'!$A:$A,'AveragePrices&amp;Codes'!$B:$B),AGRIBALYSE_Raw!$B:$B,AGRIBALYSE_Raw!R:R)*$E163,_xlfn.XLOOKUP(_xlfn.XLOOKUP(Tool_Austria!$D163,'AveragePrices&amp;Codes'!$A:$A,'AveragePrices&amp;Codes'!$B:$B),AGRIBALYSE_Cooked!$C:$C,AGRIBALYSE_Cooked!S:S)*$E163),"")</f>
        <v>3.6198194907600002E-3</v>
      </c>
      <c r="P163">
        <f>IFERROR(IF($F163="Raw",_xlfn.XLOOKUP(_xlfn.XLOOKUP(Tool_Austria!$D163,'AveragePrices&amp;Codes'!$A:$A,'AveragePrices&amp;Codes'!$B:$B),AGRIBALYSE_Raw!$B:$B,AGRIBALYSE_Raw!S:S)*$E163,_xlfn.XLOOKUP(_xlfn.XLOOKUP(Tool_Austria!$D163,'AveragePrices&amp;Codes'!$A:$A,'AveragePrices&amp;Codes'!$B:$B),AGRIBALYSE_Cooked!$C:$C,AGRIBALYSE_Cooked!T:T)*$E163),"")</f>
        <v>7.5579341268000004E-8</v>
      </c>
      <c r="Q163">
        <f>IFERROR(IF($F163="Raw",_xlfn.XLOOKUP(_xlfn.XLOOKUP(Tool_Austria!$D163,'AveragePrices&amp;Codes'!$A:$A,'AveragePrices&amp;Codes'!$B:$B),AGRIBALYSE_Raw!$B:$B,AGRIBALYSE_Raw!T:T)*$E163,_xlfn.XLOOKUP(_xlfn.XLOOKUP(Tool_Austria!$D163,'AveragePrices&amp;Codes'!$A:$A,'AveragePrices&amp;Codes'!$B:$B),AGRIBALYSE_Cooked!$C:$C,AGRIBALYSE_Cooked!U:U)*$E163),"")</f>
        <v>3.2058633333599994E-7</v>
      </c>
      <c r="R163">
        <f>IFERROR(IF($F163="Raw",_xlfn.XLOOKUP(_xlfn.XLOOKUP(Tool_Austria!$D163,'AveragePrices&amp;Codes'!$A:$A,'AveragePrices&amp;Codes'!$B:$B),AGRIBALYSE_Raw!$B:$B,AGRIBALYSE_Raw!U:U)*$E163,_xlfn.XLOOKUP(_xlfn.XLOOKUP(Tool_Austria!$D163,'AveragePrices&amp;Codes'!$A:$A,'AveragePrices&amp;Codes'!$B:$B),AGRIBALYSE_Cooked!$C:$C,AGRIBALYSE_Cooked!V:V)*$E163),"")</f>
        <v>2.4910107174000002E-10</v>
      </c>
      <c r="S163">
        <f>IFERROR(IF($F163="Raw",_xlfn.XLOOKUP(_xlfn.XLOOKUP(Tool_Austria!$D163,'AveragePrices&amp;Codes'!$A:$A,'AveragePrices&amp;Codes'!$B:$B),AGRIBALYSE_Raw!$B:$B,AGRIBALYSE_Raw!V:V)*$E163,_xlfn.XLOOKUP(_xlfn.XLOOKUP(Tool_Austria!$D163,'AveragePrices&amp;Codes'!$A:$A,'AveragePrices&amp;Codes'!$B:$B),AGRIBALYSE_Cooked!$C:$C,AGRIBALYSE_Cooked!W:W)*$E163),"")</f>
        <v>1.18323179748E-2</v>
      </c>
      <c r="T163">
        <f>IFERROR(IF($F163="Raw",_xlfn.XLOOKUP(_xlfn.XLOOKUP(Tool_Austria!$D163,'AveragePrices&amp;Codes'!$A:$A,'AveragePrices&amp;Codes'!$B:$B),AGRIBALYSE_Raw!$B:$B,AGRIBALYSE_Raw!W:W)*$E163,_xlfn.XLOOKUP(_xlfn.XLOOKUP(Tool_Austria!$D163,'AveragePrices&amp;Codes'!$A:$A,'AveragePrices&amp;Codes'!$B:$B),AGRIBALYSE_Cooked!$C:$C,AGRIBALYSE_Cooked!X:X)*$E163),"")</f>
        <v>1.1576463683999999E-4</v>
      </c>
      <c r="U163">
        <f>IFERROR(IF($F163="Raw",_xlfn.XLOOKUP(_xlfn.XLOOKUP(Tool_Austria!$D163,'AveragePrices&amp;Codes'!$A:$A,'AveragePrices&amp;Codes'!$B:$B),AGRIBALYSE_Raw!$B:$B,AGRIBALYSE_Raw!X:X)*$E163,_xlfn.XLOOKUP(_xlfn.XLOOKUP(Tool_Austria!$D163,'AveragePrices&amp;Codes'!$A:$A,'AveragePrices&amp;Codes'!$B:$B),AGRIBALYSE_Cooked!$C:$C,AGRIBALYSE_Cooked!Y:Y)*$E163),"")</f>
        <v>9.8617769760000005E-3</v>
      </c>
      <c r="V163">
        <f>IFERROR(IF($F163="Raw",_xlfn.XLOOKUP(_xlfn.XLOOKUP(Tool_Austria!$D163,'AveragePrices&amp;Codes'!$A:$A,'AveragePrices&amp;Codes'!$B:$B),AGRIBALYSE_Raw!$B:$B,AGRIBALYSE_Raw!Y:Y)*$E163,_xlfn.XLOOKUP(_xlfn.XLOOKUP(Tool_Austria!$D163,'AveragePrices&amp;Codes'!$A:$A,'AveragePrices&amp;Codes'!$B:$B),AGRIBALYSE_Cooked!$C:$C,AGRIBALYSE_Cooked!Z:Z)*$E163),"")</f>
        <v>4.8063881448000001E-2</v>
      </c>
      <c r="W163">
        <f>IFERROR(IF($F163="Raw",_xlfn.XLOOKUP(_xlfn.XLOOKUP(Tool_Austria!$D163,'AveragePrices&amp;Codes'!$A:$A,'AveragePrices&amp;Codes'!$B:$B),AGRIBALYSE_Raw!$B:$B,AGRIBALYSE_Raw!Z:Z)*$E163,_xlfn.XLOOKUP(_xlfn.XLOOKUP(Tool_Austria!$D163,'AveragePrices&amp;Codes'!$A:$A,'AveragePrices&amp;Codes'!$B:$B),AGRIBALYSE_Cooked!$C:$C,AGRIBALYSE_Cooked!AA:AA)*$E163),"")</f>
        <v>27.828357147719998</v>
      </c>
      <c r="X163">
        <f>IFERROR(IF($F163="Raw",_xlfn.XLOOKUP(_xlfn.XLOOKUP(Tool_Austria!$D163,'AveragePrices&amp;Codes'!$A:$A,'AveragePrices&amp;Codes'!$B:$B),AGRIBALYSE_Raw!$B:$B,AGRIBALYSE_Raw!AA:AA)*$E163,_xlfn.XLOOKUP(_xlfn.XLOOKUP(Tool_Austria!$D163,'AveragePrices&amp;Codes'!$A:$A,'AveragePrices&amp;Codes'!$B:$B),AGRIBALYSE_Cooked!$C:$C,AGRIBALYSE_Cooked!AB:AB)*$E163),"")</f>
        <v>29.571010474800001</v>
      </c>
      <c r="Y163">
        <f>IFERROR(IF($F163="Raw",_xlfn.XLOOKUP(_xlfn.XLOOKUP(Tool_Austria!$D163,'AveragePrices&amp;Codes'!$A:$A,'AveragePrices&amp;Codes'!$B:$B),AGRIBALYSE_Raw!$B:$B,AGRIBALYSE_Raw!AB:AB)*$E163,_xlfn.XLOOKUP(_xlfn.XLOOKUP(Tool_Austria!$D163,'AveragePrices&amp;Codes'!$A:$A,'AveragePrices&amp;Codes'!$B:$B),AGRIBALYSE_Cooked!$C:$C,AGRIBALYSE_Cooked!AC:AC)*$E163),"")</f>
        <v>6.7083860615999997</v>
      </c>
      <c r="Z163">
        <f>IFERROR(IF($F163="Raw",_xlfn.XLOOKUP(_xlfn.XLOOKUP(Tool_Austria!$D163,'AveragePrices&amp;Codes'!$A:$A,'AveragePrices&amp;Codes'!$B:$B),AGRIBALYSE_Raw!$B:$B,AGRIBALYSE_Raw!AC:AC)*$E163,_xlfn.XLOOKUP(_xlfn.XLOOKUP(Tool_Austria!$D163,'AveragePrices&amp;Codes'!$A:$A,'AveragePrices&amp;Codes'!$B:$B),AGRIBALYSE_Cooked!$C:$C,AGRIBALYSE_Cooked!AD:AD)*$E163),"")</f>
        <v>5.3012200715999995</v>
      </c>
      <c r="AA163">
        <f>IFERROR(IF($F163="Raw",_xlfn.XLOOKUP(_xlfn.XLOOKUP(Tool_Austria!$D163,'AveragePrices&amp;Codes'!$A:$A,'AveragePrices&amp;Codes'!$B:$B),AGRIBALYSE_Raw!$B:$B,AGRIBALYSE_Raw!AD:AD)*$E163,_xlfn.XLOOKUP(_xlfn.XLOOKUP(Tool_Austria!$D163,'AveragePrices&amp;Codes'!$A:$A,'AveragePrices&amp;Codes'!$B:$B),AGRIBALYSE_Cooked!$C:$C,AGRIBALYSE_Cooked!AE:AE)*$E163),"")</f>
        <v>2.48261428956E-6</v>
      </c>
      <c r="AB163" cm="1">
        <f t="array" ref="AB163">IFERROR(_xlfn.XLOOKUP(Tool_Austria!$F163&amp;$E$2,'Cooking methods'!$A:$A&amp;'Cooking methods'!$B:$B,'Cooking methods'!C:C)*$E163,"")</f>
        <v>0.73593269280000007</v>
      </c>
      <c r="AC163" cm="1">
        <f t="array" ref="AC163">IFERROR(_xlfn.XLOOKUP(Tool_Austria!$F163&amp;$E$2,'Cooking methods'!$A:$A&amp;'Cooking methods'!$B:$B,'Cooking methods'!D:D)*$E163,"")</f>
        <v>8.4972406211999994E-9</v>
      </c>
      <c r="AD163" cm="1">
        <f t="array" ref="AD163">IFERROR(_xlfn.XLOOKUP(Tool_Austria!$F163&amp;$E$2,'Cooking methods'!$A:$A&amp;'Cooking methods'!$B:$B,'Cooking methods'!E:E)*$E163,"")</f>
        <v>0.71423172360000009</v>
      </c>
      <c r="AE163" cm="1">
        <f t="array" ref="AE163">IFERROR(_xlfn.XLOOKUP(Tool_Austria!$F163&amp;$E$2,'Cooking methods'!$A:$A&amp;'Cooking methods'!$B:$B,'Cooking methods'!F:F)*$E163,"")</f>
        <v>1.7862443999999999E-3</v>
      </c>
      <c r="AF163" cm="1">
        <f t="array" ref="AF163">IFERROR(_xlfn.XLOOKUP(Tool_Austria!$F163&amp;$E$2,'Cooking methods'!$A:$A&amp;'Cooking methods'!$B:$B,'Cooking methods'!G:G)*$E163,"")</f>
        <v>1.1111124261600001E-8</v>
      </c>
      <c r="AG163" cm="1">
        <f t="array" ref="AG163">IFERROR(_xlfn.XLOOKUP(Tool_Austria!$F163&amp;$E$2,'Cooking methods'!$A:$A&amp;'Cooking methods'!$B:$B,'Cooking methods'!H:H)*$E163,"")</f>
        <v>6.6215699856000006E-9</v>
      </c>
      <c r="AH163" cm="1">
        <f t="array" ref="AH163">IFERROR(_xlfn.XLOOKUP(Tool_Austria!$F163&amp;$E$2,'Cooking methods'!$A:$A&amp;'Cooking methods'!$B:$B,'Cooking methods'!I:I)*$E163,"")</f>
        <v>1.1498910319800002E-9</v>
      </c>
      <c r="AI163" cm="1">
        <f t="array" ref="AI163">IFERROR(_xlfn.XLOOKUP(Tool_Austria!$F163&amp;$E$2,'Cooking methods'!$A:$A&amp;'Cooking methods'!$B:$B,'Cooking methods'!J:J)*$E163,"")</f>
        <v>4.3515953999999999E-3</v>
      </c>
      <c r="AJ163" cm="1">
        <f t="array" ref="AJ163">IFERROR(_xlfn.XLOOKUP(Tool_Austria!$F163&amp;$E$2,'Cooking methods'!$A:$A&amp;'Cooking methods'!$B:$B,'Cooking methods'!K:K)*$E163,"")</f>
        <v>8.9312219999999995E-4</v>
      </c>
      <c r="AK163" cm="1">
        <f t="array" ref="AK163">IFERROR(_xlfn.XLOOKUP(Tool_Austria!$F163&amp;$E$2,'Cooking methods'!$A:$A&amp;'Cooking methods'!$B:$B,'Cooking methods'!L:L)*$E163,"")</f>
        <v>7.0309620000000002E-4</v>
      </c>
      <c r="AL163" cm="1">
        <f t="array" ref="AL163">IFERROR(_xlfn.XLOOKUP(Tool_Austria!$F163&amp;$E$2,'Cooking methods'!$A:$A&amp;'Cooking methods'!$B:$B,'Cooking methods'!M:M)*$E163,"")</f>
        <v>5.4917514000000006E-3</v>
      </c>
      <c r="AM163" cm="1">
        <f t="array" ref="AM163">IFERROR(_xlfn.XLOOKUP(Tool_Austria!$F163&amp;$E$2,'Cooking methods'!$A:$A&amp;'Cooking methods'!$B:$B,'Cooking methods'!N:N)*$E163,"")</f>
        <v>2.3221937304</v>
      </c>
      <c r="AN163" cm="1">
        <f t="array" ref="AN163">IFERROR(_xlfn.XLOOKUP(Tool_Austria!$F163&amp;$E$2,'Cooking methods'!$A:$A&amp;'Cooking methods'!$B:$B,'Cooking methods'!O:O)*$E163,"")</f>
        <v>2.0144846286</v>
      </c>
      <c r="AO163" cm="1">
        <f t="array" ref="AO163">IFERROR(_xlfn.XLOOKUP(Tool_Austria!$F163&amp;$E$2,'Cooking methods'!$A:$A&amp;'Cooking methods'!$B:$B,'Cooking methods'!P:P)*$E163,"")</f>
        <v>0.39810446999999999</v>
      </c>
      <c r="AP163" cm="1">
        <f t="array" ref="AP163">IFERROR(_xlfn.XLOOKUP(Tool_Austria!$F163&amp;$E$2,'Cooking methods'!$A:$A&amp;'Cooking methods'!$B:$B,'Cooking methods'!Q:Q)*$E163,"")</f>
        <v>20.624889967199998</v>
      </c>
      <c r="AQ163" cm="1">
        <f t="array" ref="AQ163">IFERROR(_xlfn.XLOOKUP(Tool_Austria!$F163&amp;$E$2,'Cooking methods'!$A:$A&amp;'Cooking methods'!$B:$B,'Cooking methods'!R:R)*$E163,"")</f>
        <v>1.15091717238E-6</v>
      </c>
      <c r="AR163" cm="1">
        <f t="array" ref="AR163">IFERROR(_xlfn.XLOOKUP(Tool_Austria!$G163&amp;$E$2,'Waste management'!$A:$A&amp;'Waste management'!$B:$B,'Waste management'!C:C)*$E163,"")</f>
        <v>7.8811523999999994E-2</v>
      </c>
      <c r="AS163" cm="1">
        <f t="array" ref="AS163">IFERROR(_xlfn.XLOOKUP(Tool_Austria!$G163&amp;$E$2,'Waste management'!$A:$A&amp;'Waste management'!$B:$B,'Waste management'!D:D)*$E163,"")</f>
        <v>5.3770460759999995E-10</v>
      </c>
      <c r="AT163" cm="1">
        <f t="array" ref="AT163">IFERROR(_xlfn.XLOOKUP(Tool_Austria!$G163&amp;$E$2,'Waste management'!$A:$A&amp;'Waste management'!$B:$B,'Waste management'!E:E)*$E163,"")</f>
        <v>1.449828E-3</v>
      </c>
      <c r="AU163" cm="1">
        <f t="array" ref="AU163">IFERROR(_xlfn.XLOOKUP(Tool_Austria!$G163&amp;$E$2,'Waste management'!$A:$A&amp;'Waste management'!$B:$B,'Waste management'!F:F)*$E163,"")</f>
        <v>1.6891200000000001E-4</v>
      </c>
      <c r="AV163" cm="1">
        <f t="array" ref="AV163">IFERROR(_xlfn.XLOOKUP(Tool_Austria!$G163&amp;$E$2,'Waste management'!$A:$A&amp;'Waste management'!$B:$B,'Waste management'!G:G)*$E163,"")</f>
        <v>1.6299444959999999E-8</v>
      </c>
      <c r="AW163" cm="1">
        <f t="array" ref="AW163">IFERROR(_xlfn.XLOOKUP(Tool_Austria!$G163&amp;$E$2,'Waste management'!$A:$A&amp;'Waste management'!$B:$B,'Waste management'!H:H)*$E163,"")</f>
        <v>5.3130002759999992E-10</v>
      </c>
      <c r="AX163" cm="1">
        <f t="array" ref="AX163">IFERROR(_xlfn.XLOOKUP(Tool_Austria!$G163&amp;$E$2,'Waste management'!$A:$A&amp;'Waste management'!$B:$B,'Waste management'!I:I)*$E163,"")</f>
        <v>3.7773931320000001E-10</v>
      </c>
      <c r="AY163" cm="1">
        <f t="array" ref="AY163">IFERROR(_xlfn.XLOOKUP(Tool_Austria!$G163&amp;$E$2,'Waste management'!$A:$A&amp;'Waste management'!$B:$B,'Waste management'!J:J)*$E163,"")</f>
        <v>3.1107960000000003E-3</v>
      </c>
      <c r="AZ163" cm="1">
        <f t="array" ref="AZ163">IFERROR(_xlfn.XLOOKUP(Tool_Austria!$G163&amp;$E$2,'Waste management'!$A:$A&amp;'Waste management'!$B:$B,'Waste management'!K:K)*$E163,"")</f>
        <v>7.5720715920000002E-6</v>
      </c>
      <c r="BA163" cm="1">
        <f t="array" ref="BA163">IFERROR(_xlfn.XLOOKUP(Tool_Austria!$G163&amp;$E$2,'Waste management'!$A:$A&amp;'Waste management'!$B:$B,'Waste management'!L:L)*$E163,"")</f>
        <v>1.3625765064E-4</v>
      </c>
      <c r="BB163" cm="1">
        <f t="array" ref="BB163">IFERROR(_xlfn.XLOOKUP(Tool_Austria!$G163&amp;$E$2,'Waste management'!$A:$A&amp;'Waste management'!$B:$B,'Waste management'!M:M)*$E163,"")</f>
        <v>1.3710023999999999E-2</v>
      </c>
      <c r="BC163" cm="1">
        <f t="array" ref="BC163">IFERROR(_xlfn.XLOOKUP(Tool_Austria!$G163&amp;$E$2,'Waste management'!$A:$A&amp;'Waste management'!$B:$B,'Waste management'!N:N)*$E163,"")</f>
        <v>11.788847064</v>
      </c>
      <c r="BD163" cm="1">
        <f t="array" ref="BD163">IFERROR(_xlfn.XLOOKUP(Tool_Austria!$G163&amp;$E$2,'Waste management'!$A:$A&amp;'Waste management'!$B:$B,'Waste management'!O:O)*$E163,"")</f>
        <v>0.75167247599999998</v>
      </c>
      <c r="BE163" cm="1">
        <f t="array" ref="BE163">IFERROR(_xlfn.XLOOKUP(Tool_Austria!$G163&amp;$E$2,'Waste management'!$A:$A&amp;'Waste management'!$B:$B,'Waste management'!P:P)*$E163,"")</f>
        <v>1.6229627999999999E-2</v>
      </c>
      <c r="BF163" cm="1">
        <f t="array" ref="BF163">IFERROR(_xlfn.XLOOKUP(Tool_Austria!$G163&amp;$E$2,'Waste management'!$A:$A&amp;'Waste management'!$B:$B,'Waste management'!Q:Q)*$E163,"")</f>
        <v>0.47237648399999999</v>
      </c>
      <c r="BG163" cm="1">
        <f t="array" ref="BG163">IFERROR(_xlfn.XLOOKUP(Tool_Austria!$G163&amp;$E$2,'Waste management'!$A:$A&amp;'Waste management'!$B:$B,'Waste management'!R:R)*$E163,"")</f>
        <v>1.5351285599999999E-7</v>
      </c>
      <c r="BH163">
        <f>IFERROR((L163+AR163+AB163)*_xlfn.XLOOKUP(Tool_Austria!BH$4,Monetization_Factors!$A:$A,Monetization_Factors!$D:$D),"")</f>
        <v>0.22900051804770041</v>
      </c>
      <c r="BI163">
        <f>IFERROR((M163+AS163+AC163)*_xlfn.XLOOKUP(Tool_Austria!BI$4,Monetization_Factors!$A:$A,Monetization_Factors!$D:$D),"")</f>
        <v>9.4395545384397914E-7</v>
      </c>
      <c r="BJ163">
        <f>IFERROR((N163+AT163+AD163)*_xlfn.XLOOKUP(Tool_Austria!BJ$4,Monetization_Factors!$A:$A,Monetization_Factors!$D:$D),"")</f>
        <v>1.164443376799602E-3</v>
      </c>
      <c r="BK163">
        <f>IFERROR((O163+AU163+AE163)*_xlfn.XLOOKUP(Tool_Austria!BK$4,Monetization_Factors!$A:$A,Monetization_Factors!$D:$D),"")</f>
        <v>8.4386937572676225E-3</v>
      </c>
      <c r="BL163">
        <f>IFERROR((P163+AV163+AF163)*_xlfn.XLOOKUP(Tool_Austria!BL$4,Monetization_Factors!$A:$A,Monetization_Factors!$D:$D),"")</f>
        <v>0.10281214844802025</v>
      </c>
      <c r="BM163">
        <f>IFERROR((Q163+AW163+AG163)*_xlfn.XLOOKUP(Tool_Austria!BM$4,Monetization_Factors!$A:$A,Monetization_Factors!$D:$D),"")</f>
        <v>6.8058652207023632E-2</v>
      </c>
      <c r="BN163">
        <f>IFERROR((R163+AX163+AH163)*_xlfn.XLOOKUP(Tool_Austria!BN$4,Monetization_Factors!$A:$A,Monetization_Factors!$D:$D),"")</f>
        <v>2.0426038951773715E-3</v>
      </c>
      <c r="BO163">
        <f>IFERROR((S163+AY163+AI163)*_xlfn.XLOOKUP(Tool_Austria!BO$4,Monetization_Factors!$A:$A,Monetization_Factors!$D:$D),"")</f>
        <v>8.4479852779078338E-3</v>
      </c>
      <c r="BP163">
        <f>IFERROR((T163+AZ163+AJ163)*_xlfn.XLOOKUP(Tool_Austria!BP$4,Monetization_Factors!$A:$A,Monetization_Factors!$D:$D),"")</f>
        <v>2.4795410371821662E-3</v>
      </c>
      <c r="BQ163">
        <f>IFERROR((U163+BA163+AK163)*_xlfn.XLOOKUP(Tool_Austria!BQ$4,Monetization_Factors!$A:$A,Monetization_Factors!$D:$D),"")</f>
        <v>4.377481191977034E-2</v>
      </c>
      <c r="BR163" t="str">
        <f>IFERROR((V163+BB163+AL163)*_xlfn.XLOOKUP(Tool_Austria!BR$4,Monetization_Factors!$A:$A,Monetization_Factors!$D:$D),"")</f>
        <v/>
      </c>
      <c r="BS163">
        <f>IFERROR((W163+BC163+AM163)*_xlfn.XLOOKUP(Tool_Austria!BS$4,Monetization_Factors!$A:$A,Monetization_Factors!$D:$D),"")</f>
        <v>2.0408855726692841E-3</v>
      </c>
      <c r="BT163">
        <f>IFERROR((X163+BD163+AN163)*_xlfn.XLOOKUP(Tool_Austria!BT$4,Monetization_Factors!$A:$A,Monetization_Factors!$D:$D),"")</f>
        <v>7.2006025870092454E-3</v>
      </c>
      <c r="BU163">
        <f>IFERROR((Y163+BE163+AO163)*_xlfn.XLOOKUP(Tool_Austria!BU$4,Monetization_Factors!$A:$A,Monetization_Factors!$D:$D),"")</f>
        <v>4.5264367567705098E-2</v>
      </c>
      <c r="BV163">
        <f>IFERROR((Z163+BF163+AP163)*_xlfn.XLOOKUP(Tool_Austria!BV$4,Monetization_Factors!$A:$A,Monetization_Factors!$D:$D),"")</f>
        <v>4.3591300147402832E-2</v>
      </c>
      <c r="BW163">
        <f>IFERROR((AA163+BG163+AQ163)*_xlfn.XLOOKUP(Tool_Austria!BW$4,Monetization_Factors!$A:$A,Monetization_Factors!$D:$D),"")</f>
        <v>7.9115890592265906E-6</v>
      </c>
      <c r="BX163" s="38" cm="1">
        <f t="array" ref="BX163">IFERROR(_xlfn.IFS(I163&lt;&gt;0,I163*E163,I163="",J163*E163),"")</f>
        <v>0.71093183999999998</v>
      </c>
      <c r="BY163" s="38">
        <f t="shared" si="112"/>
        <v>0.56432540938614884</v>
      </c>
      <c r="BZ163" s="38">
        <f t="shared" si="113"/>
        <v>1.2752572493861489</v>
      </c>
      <c r="CA163" s="38">
        <f t="shared" si="114"/>
        <v>1.9619342298248443E-3</v>
      </c>
      <c r="CB163">
        <f t="shared" si="115"/>
        <v>1.7601766802400001</v>
      </c>
      <c r="CC163">
        <f t="shared" si="115"/>
        <v>2.3580589561200001E-8</v>
      </c>
      <c r="CD163">
        <f t="shared" si="115"/>
        <v>0.76297741364400018</v>
      </c>
      <c r="CE163">
        <f t="shared" si="115"/>
        <v>5.5749758907599999E-3</v>
      </c>
      <c r="CF163">
        <f t="shared" si="115"/>
        <v>1.029899104896E-7</v>
      </c>
      <c r="CG163">
        <f t="shared" si="115"/>
        <v>3.2773920334919994E-7</v>
      </c>
      <c r="CH163">
        <f t="shared" si="115"/>
        <v>1.7767314169200001E-9</v>
      </c>
      <c r="CI163">
        <f t="shared" si="115"/>
        <v>1.9294709374799997E-2</v>
      </c>
      <c r="CJ163">
        <f t="shared" si="115"/>
        <v>1.016458908432E-3</v>
      </c>
      <c r="CK163">
        <f t="shared" si="115"/>
        <v>1.0701130826639999E-2</v>
      </c>
      <c r="CL163">
        <f t="shared" si="115"/>
        <v>6.7265656847999997E-2</v>
      </c>
      <c r="CM163">
        <f t="shared" si="115"/>
        <v>41.939397942119996</v>
      </c>
      <c r="CN163">
        <f t="shared" si="115"/>
        <v>32.337167579400003</v>
      </c>
      <c r="CO163">
        <f t="shared" si="115"/>
        <v>7.1227201595999992</v>
      </c>
      <c r="CP163">
        <f t="shared" si="115"/>
        <v>26.398486522799999</v>
      </c>
      <c r="CQ163">
        <f t="shared" si="115"/>
        <v>3.7870443179399999E-6</v>
      </c>
      <c r="CR163">
        <f t="shared" si="116"/>
        <v>2.7079641234461541E-3</v>
      </c>
      <c r="CS163">
        <f t="shared" si="116"/>
        <v>3.627783009415385E-11</v>
      </c>
      <c r="CT163">
        <f t="shared" si="116"/>
        <v>1.1738114056061542E-3</v>
      </c>
      <c r="CU163">
        <f t="shared" si="116"/>
        <v>8.5768859857846145E-6</v>
      </c>
      <c r="CV163">
        <f t="shared" si="116"/>
        <v>1.5844601613784617E-10</v>
      </c>
      <c r="CW163">
        <f t="shared" si="116"/>
        <v>5.0421415899876909E-10</v>
      </c>
      <c r="CX163">
        <f t="shared" si="116"/>
        <v>2.7334329491076923E-12</v>
      </c>
      <c r="CY163">
        <f t="shared" si="116"/>
        <v>2.9684168268923073E-5</v>
      </c>
      <c r="CZ163">
        <f t="shared" si="116"/>
        <v>1.5637829360492307E-6</v>
      </c>
      <c r="DA163">
        <f t="shared" si="116"/>
        <v>1.6463278194830766E-5</v>
      </c>
      <c r="DB163">
        <f t="shared" si="116"/>
        <v>1.0348562592E-4</v>
      </c>
      <c r="DC163">
        <f t="shared" si="116"/>
        <v>6.4522150680184603E-2</v>
      </c>
      <c r="DD163">
        <f t="shared" si="116"/>
        <v>4.9749488583692311E-2</v>
      </c>
      <c r="DE163">
        <f t="shared" si="116"/>
        <v>1.0958031014769229E-2</v>
      </c>
      <c r="DF163">
        <f t="shared" si="116"/>
        <v>4.0613056188923073E-2</v>
      </c>
      <c r="DG163">
        <f t="shared" si="116"/>
        <v>5.8262220276000003E-9</v>
      </c>
      <c r="DH163" s="5">
        <f>IFERROR(((((L163+AB163)*(1/$H163))+AR163)/$F$2)/($B$2*('CAR.CAP_per person'!B$2)/(_xlfn.XLOOKUP($E$2,EU_countries_GDP!$A$2:$A$29,EU_countries_GDP!$E$2:$E$29))),"")</f>
        <v>8.9211666495561046E-2</v>
      </c>
      <c r="DI163" s="5">
        <f>IFERROR(((((M163+AC163)*(1/$H163))+AS163)/$F$2)/($B$2*('CAR.CAP_per person'!C$2)/(_xlfn.XLOOKUP($E$2,EU_countries_GDP!$A$2:$A$29,EU_countries_GDP!$E$2:$E$29))),"")</f>
        <v>1.528566120760424E-5</v>
      </c>
      <c r="DJ163" s="5">
        <f>IFERROR(((((N163+AD163)*(1/$H163))+AT163)/$F$2)/($B$2*('CAR.CAP_per person'!D$2)/(_xlfn.XLOOKUP($E$2,EU_countries_GDP!$A$2:$A$29,EU_countries_GDP!$E$2:$E$29))),"")</f>
        <v>5.1235417595288499E-4</v>
      </c>
      <c r="DK163" s="5">
        <f>IFERROR(((((O163+AE163)*(1/$H163))+AU163)/$F$2)/($B$2*('CAR.CAP_per person'!E$2)/(_xlfn.XLOOKUP($E$2,EU_countries_GDP!$A$2:$A$29,EU_countries_GDP!$E$2:$E$29))),"")</f>
        <v>4.773245642121623E-3</v>
      </c>
      <c r="DL163" s="5">
        <f>IFERROR(((((P163+AF163)*(1/$H163))+AV163)/$F$2)/($B$2*('CAR.CAP_per person'!F$2)/(_xlfn.XLOOKUP($E$2,EU_countries_GDP!$A$2:$A$29,EU_countries_GDP!$E$2:$E$29))),"")</f>
        <v>6.4280039434122527E-2</v>
      </c>
      <c r="DM163" s="5">
        <f>IFERROR(((((Q163+AG163)*(1/$H163))+AW163)/$F$2)/($B$2*('CAR.CAP_per person'!G$2)/(_xlfn.XLOOKUP($E$2,EU_countries_GDP!$A$2:$A$29,EU_countries_GDP!$E$2:$E$29))),"")</f>
        <v>0.12066909088462383</v>
      </c>
      <c r="DN163" s="5">
        <f>IFERROR(((((R163+AH163)*(1/$H163))+AX163)/$F$2)/($B$2*('CAR.CAP_per person'!H$2)/(_xlfn.XLOOKUP($E$2,EU_countries_GDP!$A$2:$A$29,EU_countries_GDP!$E$2:$E$29))),"")</f>
        <v>1.3495702040596297E-4</v>
      </c>
      <c r="DO163" s="5">
        <f>IFERROR(((((S163+AI163)*(1/$H163))+AY163)/$F$2)/($B$2*('CAR.CAP_per person'!I$2)/(_xlfn.XLOOKUP($E$2,EU_countries_GDP!$A$2:$A$29,EU_countries_GDP!$E$2:$E$29))),"")</f>
        <v>6.1925435194414898E-3</v>
      </c>
      <c r="DP163" s="5">
        <f>IFERROR(((((T163+AJ163)*(1/$H163))+AZ163)/$F$2)/($B$2*('CAR.CAP_per person'!J$2)/(_xlfn.XLOOKUP($E$2,EU_countries_GDP!$A$2:$A$29,EU_countries_GDP!$E$2:$E$29))),"")</f>
        <v>6.1723772451781102E-2</v>
      </c>
      <c r="DQ163" s="5">
        <f>IFERROR(((((U163+AK163)*(1/$H163))+BA163)/$F$2)/($B$2*('CAR.CAP_per person'!K$2)/(_xlfn.XLOOKUP($E$2,EU_countries_GDP!$A$2:$A$29,EU_countries_GDP!$E$2:$E$29))),"")</f>
        <v>1.8765648669855511E-2</v>
      </c>
      <c r="DR163" s="5">
        <f>IFERROR(((((V163+AL163)*(1/$H163))+BB163)/$F$2)/($B$2*('CAR.CAP_per person'!L$2)/(_xlfn.XLOOKUP($E$2,EU_countries_GDP!$A$2:$A$29,EU_countries_GDP!$E$2:$E$29))),"")</f>
        <v>3.4352153293216721E-3</v>
      </c>
      <c r="DS163" s="5">
        <f>IFERROR(((((W163+AM163)*(1/$H163))+BC163)/$F$2)/($B$2*('CAR.CAP_per person'!M$2)/(_xlfn.XLOOKUP($E$2,EU_countries_GDP!$A$2:$A$29,EU_countries_GDP!$E$2:$E$29))),"")</f>
        <v>9.5029474045033382E-2</v>
      </c>
      <c r="DT163" s="5">
        <f>IFERROR(((((X163+AN163)*(1/$H163))+BD163)/$F$2)/($B$2*('CAR.CAP_per person'!N$2)/(_xlfn.XLOOKUP($E$2,EU_countries_GDP!$A$2:$A$29,EU_countries_GDP!$E$2:$E$29))),"")</f>
        <v>0.88837826085483518</v>
      </c>
      <c r="DU163" s="5">
        <f>IFERROR(((((Y163+AO163)*(1/$H163))+BE163)/$F$2)/($B$2*('CAR.CAP_per person'!O$2)/(_xlfn.XLOOKUP($E$2,EU_countries_GDP!$A$2:$A$29,EU_countries_GDP!$E$2:$E$29))),"")</f>
        <v>1.3855120958874475E-2</v>
      </c>
      <c r="DV163" s="5">
        <f>IFERROR(((((Z163+AP163)*(1/$H163))+BF163)/$F$2)/($B$2*('CAR.CAP_per person'!P$2)/(_xlfn.XLOOKUP($E$2,EU_countries_GDP!$A$2:$A$29,EU_countries_GDP!$E$2:$E$29))),"")</f>
        <v>4.1312592841785588E-2</v>
      </c>
      <c r="DW163" s="5">
        <f>IFERROR(((((AA163+AQ163)*(1/$H163))+BG163)/$F$2)/($B$2*('CAR.CAP_per person'!Q$2)/(_xlfn.XLOOKUP($E$2,EU_countries_GDP!$A$2:$A$29,EU_countries_GDP!$E$2:$E$29))),"")</f>
        <v>5.9599921333398842E-3</v>
      </c>
    </row>
    <row r="164" spans="1:127">
      <c r="A164" t="s">
        <v>206</v>
      </c>
      <c r="B164" t="str">
        <f>_xlfn.XLOOKUP(D164,Table5[Ingredient],Table5[Category],"",FALSE)</f>
        <v>Starch/satiating food</v>
      </c>
      <c r="C164" s="33" t="s">
        <v>229</v>
      </c>
      <c r="D164" s="33" t="s">
        <v>205</v>
      </c>
      <c r="E164" s="33">
        <v>0.46920000000000006</v>
      </c>
      <c r="F164" s="33" t="s">
        <v>204</v>
      </c>
      <c r="G164" s="33" t="s">
        <v>180</v>
      </c>
      <c r="H164" s="91">
        <f>Dataset_AT!S43</f>
        <v>0.43236269812016226</v>
      </c>
      <c r="I164" s="33"/>
      <c r="J164" s="37" t="str">
        <f>IFERROR(INDEX('AveragePrices&amp;Codes'!G:AG, MATCH($D164, 'AveragePrices&amp;Codes'!$A:$A, 0), MATCH(Tool_Austria!$E$2, 'AveragePrices&amp;Codes'!$G$1:$AG$1, 0)),"")</f>
        <v/>
      </c>
      <c r="K164" s="37">
        <f>IFERROR(E164/(_xlfn.XLOOKUP(A164,Dataset_AT!$V$2:$V$9,Dataset_AT!$W$2:$W$9)),"")</f>
        <v>1.3033333333333334E-2</v>
      </c>
      <c r="L164">
        <f>IFERROR(IF($F164="Raw",_xlfn.XLOOKUP(_xlfn.XLOOKUP(Tool_Austria!$D164,'AveragePrices&amp;Codes'!$A:$A,'AveragePrices&amp;Codes'!$B:$B),AGRIBALYSE_Raw!$B:$B,AGRIBALYSE_Raw!O:O)*$E164,_xlfn.XLOOKUP(_xlfn.XLOOKUP(Tool_Austria!$D164,'AveragePrices&amp;Codes'!$A:$A,'AveragePrices&amp;Codes'!$B:$B),AGRIBALYSE_Cooked!$C:$C,AGRIBALYSE_Cooked!P:P)*$E164),"")</f>
        <v>0.35007012469200005</v>
      </c>
      <c r="M164">
        <f>IFERROR(IF($F164="Raw",_xlfn.XLOOKUP(_xlfn.XLOOKUP(Tool_Austria!$D164,'AveragePrices&amp;Codes'!$A:$A,'AveragePrices&amp;Codes'!$B:$B),AGRIBALYSE_Raw!$B:$B,AGRIBALYSE_Raw!P:P)*$E164,_xlfn.XLOOKUP(_xlfn.XLOOKUP(Tool_Austria!$D164,'AveragePrices&amp;Codes'!$A:$A,'AveragePrices&amp;Codes'!$B:$B),AGRIBALYSE_Cooked!$C:$C,AGRIBALYSE_Cooked!Q:Q)*$E164),"")</f>
        <v>5.7382911324000012E-9</v>
      </c>
      <c r="N164">
        <f>IFERROR(IF($F164="Raw",_xlfn.XLOOKUP(_xlfn.XLOOKUP(Tool_Austria!$D164,'AveragePrices&amp;Codes'!$A:$A,'AveragePrices&amp;Codes'!$B:$B),AGRIBALYSE_Raw!$B:$B,AGRIBALYSE_Raw!Q:Q)*$E164,_xlfn.XLOOKUP(_xlfn.XLOOKUP(Tool_Austria!$D164,'AveragePrices&amp;Codes'!$A:$A,'AveragePrices&amp;Codes'!$B:$B),AGRIBALYSE_Cooked!$C:$C,AGRIBALYSE_Cooked!R:R)*$E164),"")</f>
        <v>4.6467097192800004E-2</v>
      </c>
      <c r="O164">
        <f>IFERROR(IF($F164="Raw",_xlfn.XLOOKUP(_xlfn.XLOOKUP(Tool_Austria!$D164,'AveragePrices&amp;Codes'!$A:$A,'AveragePrices&amp;Codes'!$B:$B),AGRIBALYSE_Raw!$B:$B,AGRIBALYSE_Raw!R:R)*$E164,_xlfn.XLOOKUP(_xlfn.XLOOKUP(Tool_Austria!$D164,'AveragePrices&amp;Codes'!$A:$A,'AveragePrices&amp;Codes'!$B:$B),AGRIBALYSE_Cooked!$C:$C,AGRIBALYSE_Cooked!S:S)*$E164),"")</f>
        <v>1.5596068647600002E-3</v>
      </c>
      <c r="P164">
        <f>IFERROR(IF($F164="Raw",_xlfn.XLOOKUP(_xlfn.XLOOKUP(Tool_Austria!$D164,'AveragePrices&amp;Codes'!$A:$A,'AveragePrices&amp;Codes'!$B:$B),AGRIBALYSE_Raw!$B:$B,AGRIBALYSE_Raw!S:S)*$E164,_xlfn.XLOOKUP(_xlfn.XLOOKUP(Tool_Austria!$D164,'AveragePrices&amp;Codes'!$A:$A,'AveragePrices&amp;Codes'!$B:$B),AGRIBALYSE_Cooked!$C:$C,AGRIBALYSE_Cooked!T:T)*$E164),"")</f>
        <v>6.1254557352000009E-8</v>
      </c>
      <c r="Q164">
        <f>IFERROR(IF($F164="Raw",_xlfn.XLOOKUP(_xlfn.XLOOKUP(Tool_Austria!$D164,'AveragePrices&amp;Codes'!$A:$A,'AveragePrices&amp;Codes'!$B:$B),AGRIBALYSE_Raw!$B:$B,AGRIBALYSE_Raw!T:T)*$E164,_xlfn.XLOOKUP(_xlfn.XLOOKUP(Tool_Austria!$D164,'AveragePrices&amp;Codes'!$A:$A,'AveragePrices&amp;Codes'!$B:$B),AGRIBALYSE_Cooked!$C:$C,AGRIBALYSE_Cooked!U:U)*$E164),"")</f>
        <v>-5.541676626000001E-9</v>
      </c>
      <c r="R164">
        <f>IFERROR(IF($F164="Raw",_xlfn.XLOOKUP(_xlfn.XLOOKUP(Tool_Austria!$D164,'AveragePrices&amp;Codes'!$A:$A,'AveragePrices&amp;Codes'!$B:$B),AGRIBALYSE_Raw!$B:$B,AGRIBALYSE_Raw!U:U)*$E164,_xlfn.XLOOKUP(_xlfn.XLOOKUP(Tool_Austria!$D164,'AveragePrices&amp;Codes'!$A:$A,'AveragePrices&amp;Codes'!$B:$B),AGRIBALYSE_Cooked!$C:$C,AGRIBALYSE_Cooked!V:V)*$E164),"")</f>
        <v>1.2007516785600002E-10</v>
      </c>
      <c r="S164">
        <f>IFERROR(IF($F164="Raw",_xlfn.XLOOKUP(_xlfn.XLOOKUP(Tool_Austria!$D164,'AveragePrices&amp;Codes'!$A:$A,'AveragePrices&amp;Codes'!$B:$B),AGRIBALYSE_Raw!$B:$B,AGRIBALYSE_Raw!V:V)*$E164,_xlfn.XLOOKUP(_xlfn.XLOOKUP(Tool_Austria!$D164,'AveragePrices&amp;Codes'!$A:$A,'AveragePrices&amp;Codes'!$B:$B),AGRIBALYSE_Cooked!$C:$C,AGRIBALYSE_Cooked!W:W)*$E164),"")</f>
        <v>7.7864223276000013E-3</v>
      </c>
      <c r="T164">
        <f>IFERROR(IF($F164="Raw",_xlfn.XLOOKUP(_xlfn.XLOOKUP(Tool_Austria!$D164,'AveragePrices&amp;Codes'!$A:$A,'AveragePrices&amp;Codes'!$B:$B),AGRIBALYSE_Raw!$B:$B,AGRIBALYSE_Raw!W:W)*$E164,_xlfn.XLOOKUP(_xlfn.XLOOKUP(Tool_Austria!$D164,'AveragePrices&amp;Codes'!$A:$A,'AveragePrices&amp;Codes'!$B:$B),AGRIBALYSE_Cooked!$C:$C,AGRIBALYSE_Cooked!X:X)*$E164),"")</f>
        <v>8.2575413556000007E-5</v>
      </c>
      <c r="U164">
        <f>IFERROR(IF($F164="Raw",_xlfn.XLOOKUP(_xlfn.XLOOKUP(Tool_Austria!$D164,'AveragePrices&amp;Codes'!$A:$A,'AveragePrices&amp;Codes'!$B:$B),AGRIBALYSE_Raw!$B:$B,AGRIBALYSE_Raw!X:X)*$E164,_xlfn.XLOOKUP(_xlfn.XLOOKUP(Tool_Austria!$D164,'AveragePrices&amp;Codes'!$A:$A,'AveragePrices&amp;Codes'!$B:$B),AGRIBALYSE_Cooked!$C:$C,AGRIBALYSE_Cooked!Y:Y)*$E164),"")</f>
        <v>2.4889399970400004E-3</v>
      </c>
      <c r="V164">
        <f>IFERROR(IF($F164="Raw",_xlfn.XLOOKUP(_xlfn.XLOOKUP(Tool_Austria!$D164,'AveragePrices&amp;Codes'!$A:$A,'AveragePrices&amp;Codes'!$B:$B),AGRIBALYSE_Raw!$B:$B,AGRIBALYSE_Raw!Y:Y)*$E164,_xlfn.XLOOKUP(_xlfn.XLOOKUP(Tool_Austria!$D164,'AveragePrices&amp;Codes'!$A:$A,'AveragePrices&amp;Codes'!$B:$B),AGRIBALYSE_Cooked!$C:$C,AGRIBALYSE_Cooked!Z:Z)*$E164),"")</f>
        <v>3.2930954959200009E-2</v>
      </c>
      <c r="W164">
        <f>IFERROR(IF($F164="Raw",_xlfn.XLOOKUP(_xlfn.XLOOKUP(Tool_Austria!$D164,'AveragePrices&amp;Codes'!$A:$A,'AveragePrices&amp;Codes'!$B:$B),AGRIBALYSE_Raw!$B:$B,AGRIBALYSE_Raw!Z:Z)*$E164,_xlfn.XLOOKUP(_xlfn.XLOOKUP(Tool_Austria!$D164,'AveragePrices&amp;Codes'!$A:$A,'AveragePrices&amp;Codes'!$B:$B),AGRIBALYSE_Cooked!$C:$C,AGRIBALYSE_Cooked!AA:AA)*$E164),"")</f>
        <v>5.1198093812400005</v>
      </c>
      <c r="X164">
        <f>IFERROR(IF($F164="Raw",_xlfn.XLOOKUP(_xlfn.XLOOKUP(Tool_Austria!$D164,'AveragePrices&amp;Codes'!$A:$A,'AveragePrices&amp;Codes'!$B:$B),AGRIBALYSE_Raw!$B:$B,AGRIBALYSE_Raw!AA:AA)*$E164,_xlfn.XLOOKUP(_xlfn.XLOOKUP(Tool_Austria!$D164,'AveragePrices&amp;Codes'!$A:$A,'AveragePrices&amp;Codes'!$B:$B),AGRIBALYSE_Cooked!$C:$C,AGRIBALYSE_Cooked!AB:AB)*$E164),"")</f>
        <v>14.984676180000003</v>
      </c>
      <c r="Y164">
        <f>IFERROR(IF($F164="Raw",_xlfn.XLOOKUP(_xlfn.XLOOKUP(Tool_Austria!$D164,'AveragePrices&amp;Codes'!$A:$A,'AveragePrices&amp;Codes'!$B:$B),AGRIBALYSE_Raw!$B:$B,AGRIBALYSE_Raw!AB:AB)*$E164,_xlfn.XLOOKUP(_xlfn.XLOOKUP(Tool_Austria!$D164,'AveragePrices&amp;Codes'!$A:$A,'AveragePrices&amp;Codes'!$B:$B),AGRIBALYSE_Cooked!$C:$C,AGRIBALYSE_Cooked!AC:AC)*$E164),"")</f>
        <v>0.84458913732000018</v>
      </c>
      <c r="Z164">
        <f>IFERROR(IF($F164="Raw",_xlfn.XLOOKUP(_xlfn.XLOOKUP(Tool_Austria!$D164,'AveragePrices&amp;Codes'!$A:$A,'AveragePrices&amp;Codes'!$B:$B),AGRIBALYSE_Raw!$B:$B,AGRIBALYSE_Raw!AC:AC)*$E164,_xlfn.XLOOKUP(_xlfn.XLOOKUP(Tool_Austria!$D164,'AveragePrices&amp;Codes'!$A:$A,'AveragePrices&amp;Codes'!$B:$B),AGRIBALYSE_Cooked!$C:$C,AGRIBALYSE_Cooked!AD:AD)*$E164),"")</f>
        <v>4.5316237333200009</v>
      </c>
      <c r="AA164">
        <f>IFERROR(IF($F164="Raw",_xlfn.XLOOKUP(_xlfn.XLOOKUP(Tool_Austria!$D164,'AveragePrices&amp;Codes'!$A:$A,'AveragePrices&amp;Codes'!$B:$B),AGRIBALYSE_Raw!$B:$B,AGRIBALYSE_Raw!AD:AD)*$E164,_xlfn.XLOOKUP(_xlfn.XLOOKUP(Tool_Austria!$D164,'AveragePrices&amp;Codes'!$A:$A,'AveragePrices&amp;Codes'!$B:$B),AGRIBALYSE_Cooked!$C:$C,AGRIBALYSE_Cooked!AE:AE)*$E164),"")</f>
        <v>2.0191303185600005E-6</v>
      </c>
      <c r="AB164" cm="1">
        <f t="array" ref="AB164">IFERROR(_xlfn.XLOOKUP(Tool_Austria!$F164&amp;$E$2,'Cooking methods'!$A:$A&amp;'Cooking methods'!$B:$B,'Cooking methods'!C:C)*$E164,"")</f>
        <v>0.24531089760000008</v>
      </c>
      <c r="AC164" cm="1">
        <f t="array" ref="AC164">IFERROR(_xlfn.XLOOKUP(Tool_Austria!$F164&amp;$E$2,'Cooking methods'!$A:$A&amp;'Cooking methods'!$B:$B,'Cooking methods'!D:D)*$E164,"")</f>
        <v>2.8324135404000003E-9</v>
      </c>
      <c r="AD164" cm="1">
        <f t="array" ref="AD164">IFERROR(_xlfn.XLOOKUP(Tool_Austria!$F164&amp;$E$2,'Cooking methods'!$A:$A&amp;'Cooking methods'!$B:$B,'Cooking methods'!E:E)*$E164,"")</f>
        <v>0.23807724120000007</v>
      </c>
      <c r="AE164" cm="1">
        <f t="array" ref="AE164">IFERROR(_xlfn.XLOOKUP(Tool_Austria!$F164&amp;$E$2,'Cooking methods'!$A:$A&amp;'Cooking methods'!$B:$B,'Cooking methods'!F:F)*$E164,"")</f>
        <v>5.954148E-4</v>
      </c>
      <c r="AF164" cm="1">
        <f t="array" ref="AF164">IFERROR(_xlfn.XLOOKUP(Tool_Austria!$F164&amp;$E$2,'Cooking methods'!$A:$A&amp;'Cooking methods'!$B:$B,'Cooking methods'!G:G)*$E164,"")</f>
        <v>3.7037080872000009E-9</v>
      </c>
      <c r="AG164" cm="1">
        <f t="array" ref="AG164">IFERROR(_xlfn.XLOOKUP(Tool_Austria!$F164&amp;$E$2,'Cooking methods'!$A:$A&amp;'Cooking methods'!$B:$B,'Cooking methods'!H:H)*$E164,"")</f>
        <v>2.2071899952000005E-9</v>
      </c>
      <c r="AH164" cm="1">
        <f t="array" ref="AH164">IFERROR(_xlfn.XLOOKUP(Tool_Austria!$F164&amp;$E$2,'Cooking methods'!$A:$A&amp;'Cooking methods'!$B:$B,'Cooking methods'!I:I)*$E164,"")</f>
        <v>3.832970106600001E-10</v>
      </c>
      <c r="AI164" cm="1">
        <f t="array" ref="AI164">IFERROR(_xlfn.XLOOKUP(Tool_Austria!$F164&amp;$E$2,'Cooking methods'!$A:$A&amp;'Cooking methods'!$B:$B,'Cooking methods'!J:J)*$E164,"")</f>
        <v>1.4505318000000002E-3</v>
      </c>
      <c r="AJ164" cm="1">
        <f t="array" ref="AJ164">IFERROR(_xlfn.XLOOKUP(Tool_Austria!$F164&amp;$E$2,'Cooking methods'!$A:$A&amp;'Cooking methods'!$B:$B,'Cooking methods'!K:K)*$E164,"")</f>
        <v>2.977074E-4</v>
      </c>
      <c r="AK164" cm="1">
        <f t="array" ref="AK164">IFERROR(_xlfn.XLOOKUP(Tool_Austria!$F164&amp;$E$2,'Cooking methods'!$A:$A&amp;'Cooking methods'!$B:$B,'Cooking methods'!L:L)*$E164,"")</f>
        <v>2.3436540000000005E-4</v>
      </c>
      <c r="AL164" cm="1">
        <f t="array" ref="AL164">IFERROR(_xlfn.XLOOKUP(Tool_Austria!$F164&amp;$E$2,'Cooking methods'!$A:$A&amp;'Cooking methods'!$B:$B,'Cooking methods'!M:M)*$E164,"")</f>
        <v>1.8305838000000005E-3</v>
      </c>
      <c r="AM164" cm="1">
        <f t="array" ref="AM164">IFERROR(_xlfn.XLOOKUP(Tool_Austria!$F164&amp;$E$2,'Cooking methods'!$A:$A&amp;'Cooking methods'!$B:$B,'Cooking methods'!N:N)*$E164,"")</f>
        <v>0.77406457680000018</v>
      </c>
      <c r="AN164" cm="1">
        <f t="array" ref="AN164">IFERROR(_xlfn.XLOOKUP(Tool_Austria!$F164&amp;$E$2,'Cooking methods'!$A:$A&amp;'Cooking methods'!$B:$B,'Cooking methods'!O:O)*$E164,"")</f>
        <v>0.67149487620000015</v>
      </c>
      <c r="AO164" cm="1">
        <f t="array" ref="AO164">IFERROR(_xlfn.XLOOKUP(Tool_Austria!$F164&amp;$E$2,'Cooking methods'!$A:$A&amp;'Cooking methods'!$B:$B,'Cooking methods'!P:P)*$E164,"")</f>
        <v>0.13270149000000001</v>
      </c>
      <c r="AP164" cm="1">
        <f t="array" ref="AP164">IFERROR(_xlfn.XLOOKUP(Tool_Austria!$F164&amp;$E$2,'Cooking methods'!$A:$A&amp;'Cooking methods'!$B:$B,'Cooking methods'!Q:Q)*$E164,"")</f>
        <v>6.8749633224000002</v>
      </c>
      <c r="AQ164" cm="1">
        <f t="array" ref="AQ164">IFERROR(_xlfn.XLOOKUP(Tool_Austria!$F164&amp;$E$2,'Cooking methods'!$A:$A&amp;'Cooking methods'!$B:$B,'Cooking methods'!R:R)*$E164,"")</f>
        <v>3.8363905746000007E-7</v>
      </c>
      <c r="AR164" cm="1">
        <f t="array" ref="AR164">IFERROR(_xlfn.XLOOKUP(Tool_Austria!$G164&amp;$E$2,'Waste management'!$A:$A&amp;'Waste management'!$B:$B,'Waste management'!C:C)*$E164,"")</f>
        <v>2.6270508000000001E-2</v>
      </c>
      <c r="AS164" cm="1">
        <f t="array" ref="AS164">IFERROR(_xlfn.XLOOKUP(Tool_Austria!$G164&amp;$E$2,'Waste management'!$A:$A&amp;'Waste management'!$B:$B,'Waste management'!D:D)*$E164,"")</f>
        <v>1.7923486920000002E-10</v>
      </c>
      <c r="AT164" cm="1">
        <f t="array" ref="AT164">IFERROR(_xlfn.XLOOKUP(Tool_Austria!$G164&amp;$E$2,'Waste management'!$A:$A&amp;'Waste management'!$B:$B,'Waste management'!E:E)*$E164,"")</f>
        <v>4.8327600000000009E-4</v>
      </c>
      <c r="AU164" cm="1">
        <f t="array" ref="AU164">IFERROR(_xlfn.XLOOKUP(Tool_Austria!$G164&amp;$E$2,'Waste management'!$A:$A&amp;'Waste management'!$B:$B,'Waste management'!F:F)*$E164,"")</f>
        <v>5.6304000000000008E-5</v>
      </c>
      <c r="AV164" cm="1">
        <f t="array" ref="AV164">IFERROR(_xlfn.XLOOKUP(Tool_Austria!$G164&amp;$E$2,'Waste management'!$A:$A&amp;'Waste management'!$B:$B,'Waste management'!G:G)*$E164,"")</f>
        <v>5.4331483200000004E-9</v>
      </c>
      <c r="AW164" cm="1">
        <f t="array" ref="AW164">IFERROR(_xlfn.XLOOKUP(Tool_Austria!$G164&amp;$E$2,'Waste management'!$A:$A&amp;'Waste management'!$B:$B,'Waste management'!H:H)*$E164,"")</f>
        <v>1.7710000920000001E-10</v>
      </c>
      <c r="AX164" cm="1">
        <f t="array" ref="AX164">IFERROR(_xlfn.XLOOKUP(Tool_Austria!$G164&amp;$E$2,'Waste management'!$A:$A&amp;'Waste management'!$B:$B,'Waste management'!I:I)*$E164,"")</f>
        <v>1.2591310440000003E-10</v>
      </c>
      <c r="AY164" cm="1">
        <f t="array" ref="AY164">IFERROR(_xlfn.XLOOKUP(Tool_Austria!$G164&amp;$E$2,'Waste management'!$A:$A&amp;'Waste management'!$B:$B,'Waste management'!J:J)*$E164,"")</f>
        <v>1.0369320000000002E-3</v>
      </c>
      <c r="AZ164" cm="1">
        <f t="array" ref="AZ164">IFERROR(_xlfn.XLOOKUP(Tool_Austria!$G164&amp;$E$2,'Waste management'!$A:$A&amp;'Waste management'!$B:$B,'Waste management'!K:K)*$E164,"")</f>
        <v>2.5240238640000005E-6</v>
      </c>
      <c r="BA164" cm="1">
        <f t="array" ref="BA164">IFERROR(_xlfn.XLOOKUP(Tool_Austria!$G164&amp;$E$2,'Waste management'!$A:$A&amp;'Waste management'!$B:$B,'Waste management'!L:L)*$E164,"")</f>
        <v>4.5419216880000002E-5</v>
      </c>
      <c r="BB164" cm="1">
        <f t="array" ref="BB164">IFERROR(_xlfn.XLOOKUP(Tool_Austria!$G164&amp;$E$2,'Waste management'!$A:$A&amp;'Waste management'!$B:$B,'Waste management'!M:M)*$E164,"")</f>
        <v>4.5700080000000004E-3</v>
      </c>
      <c r="BC164" cm="1">
        <f t="array" ref="BC164">IFERROR(_xlfn.XLOOKUP(Tool_Austria!$G164&amp;$E$2,'Waste management'!$A:$A&amp;'Waste management'!$B:$B,'Waste management'!N:N)*$E164,"")</f>
        <v>3.9296156880000006</v>
      </c>
      <c r="BD164" cm="1">
        <f t="array" ref="BD164">IFERROR(_xlfn.XLOOKUP(Tool_Austria!$G164&amp;$E$2,'Waste management'!$A:$A&amp;'Waste management'!$B:$B,'Waste management'!O:O)*$E164,"")</f>
        <v>0.25055749200000005</v>
      </c>
      <c r="BE164" cm="1">
        <f t="array" ref="BE164">IFERROR(_xlfn.XLOOKUP(Tool_Austria!$G164&amp;$E$2,'Waste management'!$A:$A&amp;'Waste management'!$B:$B,'Waste management'!P:P)*$E164,"")</f>
        <v>5.409876000000001E-3</v>
      </c>
      <c r="BF164" cm="1">
        <f t="array" ref="BF164">IFERROR(_xlfn.XLOOKUP(Tool_Austria!$G164&amp;$E$2,'Waste management'!$A:$A&amp;'Waste management'!$B:$B,'Waste management'!Q:Q)*$E164,"")</f>
        <v>0.15745882800000002</v>
      </c>
      <c r="BG164" cm="1">
        <f t="array" ref="BG164">IFERROR(_xlfn.XLOOKUP(Tool_Austria!$G164&amp;$E$2,'Waste management'!$A:$A&amp;'Waste management'!$B:$B,'Waste management'!R:R)*$E164,"")</f>
        <v>5.1170952000000007E-8</v>
      </c>
      <c r="BH164">
        <f>IFERROR((L164+AR164+AB164)*_xlfn.XLOOKUP(Tool_Austria!BH$4,Monetization_Factors!$A:$A,Monetization_Factors!$D:$D),"")</f>
        <v>8.0877405137876945E-2</v>
      </c>
      <c r="BI164">
        <f>IFERROR((M164+AS164+AC164)*_xlfn.XLOOKUP(Tool_Austria!BI$4,Monetization_Factors!$A:$A,Monetization_Factors!$D:$D),"")</f>
        <v>3.5026915379021871E-7</v>
      </c>
      <c r="BJ164">
        <f>IFERROR((N164+AT164+AD164)*_xlfn.XLOOKUP(Tool_Austria!BJ$4,Monetization_Factors!$A:$A,Monetization_Factors!$D:$D),"")</f>
        <v>4.3500438132176275E-4</v>
      </c>
      <c r="BK164">
        <f>IFERROR((O164+AU164+AE164)*_xlfn.XLOOKUP(Tool_Austria!BK$4,Monetization_Factors!$A:$A,Monetization_Factors!$D:$D),"")</f>
        <v>3.347225252296472E-3</v>
      </c>
      <c r="BL164">
        <f>IFERROR((P164+AV164+AF164)*_xlfn.XLOOKUP(Tool_Austria!BL$4,Monetization_Factors!$A:$A,Monetization_Factors!$D:$D),"")</f>
        <v>7.0269917183855529E-2</v>
      </c>
      <c r="BM164">
        <f>IFERROR((Q164+AW164+AG164)*_xlfn.XLOOKUP(Tool_Austria!BM$4,Monetization_Factors!$A:$A,Monetization_Factors!$D:$D),"")</f>
        <v>-6.5566607768197094E-4</v>
      </c>
      <c r="BN164">
        <f>IFERROR((R164+AX164+AH164)*_xlfn.XLOOKUP(Tool_Austria!BN$4,Monetization_Factors!$A:$A,Monetization_Factors!$D:$D),"")</f>
        <v>7.2345237880143366E-4</v>
      </c>
      <c r="BO164">
        <f>IFERROR((S164+AY164+AI164)*_xlfn.XLOOKUP(Tool_Austria!BO$4,Monetization_Factors!$A:$A,Monetization_Factors!$D:$D),"")</f>
        <v>4.4983128310926426E-3</v>
      </c>
      <c r="BP164">
        <f>IFERROR((T164+AZ164+AJ164)*_xlfn.XLOOKUP(Tool_Austria!BP$4,Monetization_Factors!$A:$A,Monetization_Factors!$D:$D),"")</f>
        <v>9.3381567599327227E-4</v>
      </c>
      <c r="BQ164">
        <f>IFERROR((U164+BA164+AK164)*_xlfn.XLOOKUP(Tool_Austria!BQ$4,Monetization_Factors!$A:$A,Monetization_Factors!$D:$D),"")</f>
        <v>1.1325943135865945E-2</v>
      </c>
      <c r="BR164" t="str">
        <f>IFERROR((V164+BB164+AL164)*_xlfn.XLOOKUP(Tool_Austria!BR$4,Monetization_Factors!$A:$A,Monetization_Factors!$D:$D),"")</f>
        <v/>
      </c>
      <c r="BS164">
        <f>IFERROR((W164+BC164+AM164)*_xlfn.XLOOKUP(Tool_Austria!BS$4,Monetization_Factors!$A:$A,Monetization_Factors!$D:$D),"")</f>
        <v>4.7803781827144876E-4</v>
      </c>
      <c r="BT164">
        <f>IFERROR((X164+BD164+AN164)*_xlfn.XLOOKUP(Tool_Austria!BT$4,Monetization_Factors!$A:$A,Monetization_Factors!$D:$D),"")</f>
        <v>3.5419932946751903E-3</v>
      </c>
      <c r="BU164">
        <f>IFERROR((Y164+BE164+AO164)*_xlfn.XLOOKUP(Tool_Austria!BU$4,Monetization_Factors!$A:$A,Monetization_Factors!$D:$D),"")</f>
        <v>6.2449900872903717E-3</v>
      </c>
      <c r="BV164">
        <f>IFERROR((Z164+BF164+AP164)*_xlfn.XLOOKUP(Tool_Austria!BV$4,Monetization_Factors!$A:$A,Monetization_Factors!$D:$D),"")</f>
        <v>1.909548089433839E-2</v>
      </c>
      <c r="BW164">
        <f>IFERROR((AA164+BG164+AQ164)*_xlfn.XLOOKUP(Tool_Austria!BW$4,Monetization_Factors!$A:$A,Monetization_Factors!$D:$D),"")</f>
        <v>5.1265751919477651E-6</v>
      </c>
      <c r="BX164" s="38" t="str" cm="1">
        <f t="array" ref="BX164">IFERROR(_xlfn.IFS(I164&lt;&gt;0,I164*E164,I164="",J164*E164),"")</f>
        <v/>
      </c>
      <c r="BY164" s="38">
        <f t="shared" si="112"/>
        <v>0.20112138883834313</v>
      </c>
      <c r="BZ164" s="38">
        <f t="shared" si="113"/>
        <v>0.20112138883834313</v>
      </c>
      <c r="CA164" s="38">
        <f t="shared" si="114"/>
        <v>3.0941752128975868E-4</v>
      </c>
      <c r="CB164">
        <f t="shared" si="115"/>
        <v>0.62165153029200015</v>
      </c>
      <c r="CC164">
        <f t="shared" si="115"/>
        <v>8.7499395420000008E-9</v>
      </c>
      <c r="CD164">
        <f t="shared" si="115"/>
        <v>0.28502761439280005</v>
      </c>
      <c r="CE164">
        <f t="shared" si="115"/>
        <v>2.2113256647600002E-3</v>
      </c>
      <c r="CF164">
        <f t="shared" si="115"/>
        <v>7.0391413759199999E-8</v>
      </c>
      <c r="CG164">
        <f t="shared" si="115"/>
        <v>-3.1573866216000004E-9</v>
      </c>
      <c r="CH164">
        <f t="shared" si="115"/>
        <v>6.2928528291600012E-10</v>
      </c>
      <c r="CI164">
        <f t="shared" si="115"/>
        <v>1.0273886127600003E-2</v>
      </c>
      <c r="CJ164">
        <f t="shared" si="115"/>
        <v>3.8280683742000001E-4</v>
      </c>
      <c r="CK164">
        <f t="shared" si="115"/>
        <v>2.7687246139200005E-3</v>
      </c>
      <c r="CL164">
        <f t="shared" si="115"/>
        <v>3.933154675920001E-2</v>
      </c>
      <c r="CM164">
        <f t="shared" si="115"/>
        <v>9.8234896460400005</v>
      </c>
      <c r="CN164">
        <f t="shared" si="115"/>
        <v>15.906728548200004</v>
      </c>
      <c r="CO164">
        <f t="shared" si="115"/>
        <v>0.98270050332000014</v>
      </c>
      <c r="CP164">
        <f t="shared" si="115"/>
        <v>11.56404588372</v>
      </c>
      <c r="CQ164">
        <f t="shared" si="115"/>
        <v>2.4539403280200007E-6</v>
      </c>
      <c r="CR164">
        <f t="shared" si="116"/>
        <v>9.5638696968000018E-4</v>
      </c>
      <c r="CS164">
        <f t="shared" si="116"/>
        <v>1.3461445449230771E-11</v>
      </c>
      <c r="CT164">
        <f t="shared" si="116"/>
        <v>4.3850402214276932E-4</v>
      </c>
      <c r="CU164">
        <f t="shared" si="116"/>
        <v>3.402039484246154E-6</v>
      </c>
      <c r="CV164">
        <f t="shared" si="116"/>
        <v>1.0829448270646154E-10</v>
      </c>
      <c r="CW164">
        <f t="shared" si="116"/>
        <v>-4.8575178793846163E-12</v>
      </c>
      <c r="CX164">
        <f t="shared" si="116"/>
        <v>9.6813120448615399E-13</v>
      </c>
      <c r="CY164">
        <f t="shared" si="116"/>
        <v>1.5805978657846157E-5</v>
      </c>
      <c r="CZ164">
        <f t="shared" si="116"/>
        <v>5.889335960307692E-7</v>
      </c>
      <c r="DA164">
        <f t="shared" si="116"/>
        <v>4.2595763291076933E-6</v>
      </c>
      <c r="DB164">
        <f t="shared" si="116"/>
        <v>6.0510071937230785E-5</v>
      </c>
      <c r="DC164">
        <f t="shared" si="116"/>
        <v>1.5113060993907693E-2</v>
      </c>
      <c r="DD164">
        <f t="shared" si="116"/>
        <v>2.4471890074153853E-2</v>
      </c>
      <c r="DE164">
        <f t="shared" si="116"/>
        <v>1.5118469281846156E-3</v>
      </c>
      <c r="DF164">
        <f t="shared" si="116"/>
        <v>1.7790839821107692E-2</v>
      </c>
      <c r="DG164">
        <f t="shared" si="116"/>
        <v>3.7752928123384623E-9</v>
      </c>
      <c r="DH164" s="5">
        <f>IFERROR(((((L164+AB164)*(1/$H164))+AR164)/$F$2)/($B$2*('CAR.CAP_per person'!B$2)/(_xlfn.XLOOKUP($E$2,EU_countries_GDP!$A$2:$A$29,EU_countries_GDP!$E$2:$E$29))),"")</f>
        <v>3.1553551169088111E-2</v>
      </c>
      <c r="DI164" s="5">
        <f>IFERROR(((((M164+AC164)*(1/$H164))+AS164)/$F$2)/($B$2*('CAR.CAP_per person'!C$2)/(_xlfn.XLOOKUP($E$2,EU_countries_GDP!$A$2:$A$29,EU_countries_GDP!$E$2:$E$29))),"")</f>
        <v>5.6795424280625684E-6</v>
      </c>
      <c r="DJ164" s="5">
        <f>IFERROR(((((N164+AD164)*(1/$H164))+AT164)/$F$2)/($B$2*('CAR.CAP_per person'!D$2)/(_xlfn.XLOOKUP($E$2,EU_countries_GDP!$A$2:$A$29,EU_countries_GDP!$E$2:$E$29))),"")</f>
        <v>1.9142385003530747E-4</v>
      </c>
      <c r="DK164" s="5">
        <f>IFERROR(((((O164+AE164)*(1/$H164))+AU164)/$F$2)/($B$2*('CAR.CAP_per person'!E$2)/(_xlfn.XLOOKUP($E$2,EU_countries_GDP!$A$2:$A$29,EU_countries_GDP!$E$2:$E$29))),"")</f>
        <v>1.8986066498100475E-3</v>
      </c>
      <c r="DL164" s="5">
        <f>IFERROR(((((P164+AF164)*(1/$H164))+AV164)/$F$2)/($B$2*('CAR.CAP_per person'!F$2)/(_xlfn.XLOOKUP($E$2,EU_countries_GDP!$A$2:$A$29,EU_countries_GDP!$E$2:$E$29))),"")</f>
        <v>4.6155578518272566E-2</v>
      </c>
      <c r="DM164" s="5">
        <f>IFERROR(((((Q164+AG164)*(1/$H164))+AW164)/$F$2)/($B$2*('CAR.CAP_per person'!G$2)/(_xlfn.XLOOKUP($E$2,EU_countries_GDP!$A$2:$A$29,EU_countries_GDP!$E$2:$E$29))),"")</f>
        <v>-1.2006246177704006E-3</v>
      </c>
      <c r="DN164" s="5">
        <f>IFERROR(((((R164+AH164)*(1/$H164))+AX164)/$F$2)/($B$2*('CAR.CAP_per person'!H$2)/(_xlfn.XLOOKUP($E$2,EU_countries_GDP!$A$2:$A$29,EU_countries_GDP!$E$2:$E$29))),"")</f>
        <v>4.818542219309094E-5</v>
      </c>
      <c r="DO164" s="5">
        <f>IFERROR(((((S164+AI164)*(1/$H164))+AY164)/$F$2)/($B$2*('CAR.CAP_per person'!I$2)/(_xlfn.XLOOKUP($E$2,EU_countries_GDP!$A$2:$A$29,EU_countries_GDP!$E$2:$E$29))),"")</f>
        <v>3.4215797334823097E-3</v>
      </c>
      <c r="DP164" s="5">
        <f>IFERROR(((((T164+AJ164)*(1/$H164))+AZ164)/$F$2)/($B$2*('CAR.CAP_per person'!J$2)/(_xlfn.XLOOKUP($E$2,EU_countries_GDP!$A$2:$A$29,EU_countries_GDP!$E$2:$E$29))),"")</f>
        <v>2.3257026475630369E-2</v>
      </c>
      <c r="DQ164" s="5">
        <f>IFERROR(((((U164+AK164)*(1/$H164))+BA164)/$F$2)/($B$2*('CAR.CAP_per person'!K$2)/(_xlfn.XLOOKUP($E$2,EU_countries_GDP!$A$2:$A$29,EU_countries_GDP!$E$2:$E$29))),"")</f>
        <v>4.8450810864486601E-3</v>
      </c>
      <c r="DR164" s="5">
        <f>IFERROR(((((V164+AL164)*(1/$H164))+BB164)/$F$2)/($B$2*('CAR.CAP_per person'!L$2)/(_xlfn.XLOOKUP($E$2,EU_countries_GDP!$A$2:$A$29,EU_countries_GDP!$E$2:$E$29))),"")</f>
        <v>2.1216196847910025E-3</v>
      </c>
      <c r="DS164" s="5">
        <f>IFERROR(((((W164+AM164)*(1/$H164))+BC164)/$F$2)/($B$2*('CAR.CAP_per person'!M$2)/(_xlfn.XLOOKUP($E$2,EU_countries_GDP!$A$2:$A$29,EU_countries_GDP!$E$2:$E$29))),"")</f>
        <v>2.0470853934093921E-2</v>
      </c>
      <c r="DT164" s="5">
        <f>IFERROR(((((X164+AN164)*(1/$H164))+BD164)/$F$2)/($B$2*('CAR.CAP_per person'!N$2)/(_xlfn.XLOOKUP($E$2,EU_countries_GDP!$A$2:$A$29,EU_countries_GDP!$E$2:$E$29))),"")</f>
        <v>0.43887892184798688</v>
      </c>
      <c r="DU164" s="5">
        <f>IFERROR(((((Y164+AO164)*(1/$H164))+BE164)/$F$2)/($B$2*('CAR.CAP_per person'!O$2)/(_xlfn.XLOOKUP($E$2,EU_countries_GDP!$A$2:$A$29,EU_countries_GDP!$E$2:$E$29))),"")</f>
        <v>1.9080442599570628E-3</v>
      </c>
      <c r="DV164" s="5">
        <f>IFERROR(((((Z164+AP164)*(1/$H164))+BF164)/$F$2)/($B$2*('CAR.CAP_per person'!P$2)/(_xlfn.XLOOKUP($E$2,EU_countries_GDP!$A$2:$A$29,EU_countries_GDP!$E$2:$E$29))),"")</f>
        <v>1.8141672661553539E-2</v>
      </c>
      <c r="DW164" s="5">
        <f>IFERROR(((((AA164+AQ164)*(1/$H164))+BG164)/$F$2)/($B$2*('CAR.CAP_per person'!Q$2)/(_xlfn.XLOOKUP($E$2,EU_countries_GDP!$A$2:$A$29,EU_countries_GDP!$E$2:$E$29))),"")</f>
        <v>3.9061405866279626E-3</v>
      </c>
    </row>
    <row r="165" spans="1:127">
      <c r="A165" t="s">
        <v>206</v>
      </c>
      <c r="B165" t="str">
        <f>_xlfn.XLOOKUP(D165,Table5[Ingredient],Table5[Category],"",FALSE)</f>
        <v>Desserts</v>
      </c>
      <c r="C165" s="33" t="s">
        <v>229</v>
      </c>
      <c r="D165" s="33" t="s">
        <v>209</v>
      </c>
      <c r="E165" s="33">
        <v>0.23460000000000003</v>
      </c>
      <c r="F165" s="33" t="s">
        <v>204</v>
      </c>
      <c r="G165" s="33" t="s">
        <v>180</v>
      </c>
      <c r="H165" s="91">
        <f>Dataset_AT!S44</f>
        <v>0.43236269812016226</v>
      </c>
      <c r="I165" s="33"/>
      <c r="J165" s="37" t="str">
        <f>IFERROR(INDEX('AveragePrices&amp;Codes'!G:AG, MATCH($D165, 'AveragePrices&amp;Codes'!$A:$A, 0), MATCH(Tool_Austria!$E$2, 'AveragePrices&amp;Codes'!$G$1:$AG$1, 0)),"")</f>
        <v/>
      </c>
      <c r="K165" s="37">
        <f>IFERROR(E165/(_xlfn.XLOOKUP(A165,Dataset_AT!$V$2:$V$9,Dataset_AT!$W$2:$W$9)),"")</f>
        <v>6.5166666666666671E-3</v>
      </c>
      <c r="L165">
        <f>IFERROR(IF($F165="Raw",_xlfn.XLOOKUP(_xlfn.XLOOKUP(Tool_Austria!$D165,'AveragePrices&amp;Codes'!$A:$A,'AveragePrices&amp;Codes'!$B:$B),AGRIBALYSE_Raw!$B:$B,AGRIBALYSE_Raw!O:O)*$E165,_xlfn.XLOOKUP(_xlfn.XLOOKUP(Tool_Austria!$D165,'AveragePrices&amp;Codes'!$A:$A,'AveragePrices&amp;Codes'!$B:$B),AGRIBALYSE_Cooked!$C:$C,AGRIBALYSE_Cooked!P:P)*$E165),"")</f>
        <v>1.02676692276</v>
      </c>
      <c r="M165">
        <f>IFERROR(IF($F165="Raw",_xlfn.XLOOKUP(_xlfn.XLOOKUP(Tool_Austria!$D165,'AveragePrices&amp;Codes'!$A:$A,'AveragePrices&amp;Codes'!$B:$B),AGRIBALYSE_Raw!$B:$B,AGRIBALYSE_Raw!P:P)*$E165,_xlfn.XLOOKUP(_xlfn.XLOOKUP(Tool_Austria!$D165,'AveragePrices&amp;Codes'!$A:$A,'AveragePrices&amp;Codes'!$B:$B),AGRIBALYSE_Cooked!$C:$C,AGRIBALYSE_Cooked!Q:Q)*$E165),"")</f>
        <v>6.614872155600001E-8</v>
      </c>
      <c r="N165">
        <f>IFERROR(IF($F165="Raw",_xlfn.XLOOKUP(_xlfn.XLOOKUP(Tool_Austria!$D165,'AveragePrices&amp;Codes'!$A:$A,'AveragePrices&amp;Codes'!$B:$B),AGRIBALYSE_Raw!$B:$B,AGRIBALYSE_Raw!Q:Q)*$E165,_xlfn.XLOOKUP(_xlfn.XLOOKUP(Tool_Austria!$D165,'AveragePrices&amp;Codes'!$A:$A,'AveragePrices&amp;Codes'!$B:$B),AGRIBALYSE_Cooked!$C:$C,AGRIBALYSE_Cooked!R:R)*$E165),"")</f>
        <v>0.13108021162800002</v>
      </c>
      <c r="O165">
        <f>IFERROR(IF($F165="Raw",_xlfn.XLOOKUP(_xlfn.XLOOKUP(Tool_Austria!$D165,'AveragePrices&amp;Codes'!$A:$A,'AveragePrices&amp;Codes'!$B:$B),AGRIBALYSE_Raw!$B:$B,AGRIBALYSE_Raw!R:R)*$E165,_xlfn.XLOOKUP(_xlfn.XLOOKUP(Tool_Austria!$D165,'AveragePrices&amp;Codes'!$A:$A,'AveragePrices&amp;Codes'!$B:$B),AGRIBALYSE_Cooked!$C:$C,AGRIBALYSE_Cooked!S:S)*$E165),"")</f>
        <v>3.7628434746E-3</v>
      </c>
      <c r="P165">
        <f>IFERROR(IF($F165="Raw",_xlfn.XLOOKUP(_xlfn.XLOOKUP(Tool_Austria!$D165,'AveragePrices&amp;Codes'!$A:$A,'AveragePrices&amp;Codes'!$B:$B),AGRIBALYSE_Raw!$B:$B,AGRIBALYSE_Raw!S:S)*$E165,_xlfn.XLOOKUP(_xlfn.XLOOKUP(Tool_Austria!$D165,'AveragePrices&amp;Codes'!$A:$A,'AveragePrices&amp;Codes'!$B:$B),AGRIBALYSE_Cooked!$C:$C,AGRIBALYSE_Cooked!T:T)*$E165),"")</f>
        <v>4.6285092636000006E-8</v>
      </c>
      <c r="Q165">
        <f>IFERROR(IF($F165="Raw",_xlfn.XLOOKUP(_xlfn.XLOOKUP(Tool_Austria!$D165,'AveragePrices&amp;Codes'!$A:$A,'AveragePrices&amp;Codes'!$B:$B),AGRIBALYSE_Raw!$B:$B,AGRIBALYSE_Raw!T:T)*$E165,_xlfn.XLOOKUP(_xlfn.XLOOKUP(Tool_Austria!$D165,'AveragePrices&amp;Codes'!$A:$A,'AveragePrices&amp;Codes'!$B:$B),AGRIBALYSE_Cooked!$C:$C,AGRIBALYSE_Cooked!U:U)*$E165),"")</f>
        <v>6.9594805530000011E-9</v>
      </c>
      <c r="R165">
        <f>IFERROR(IF($F165="Raw",_xlfn.XLOOKUP(_xlfn.XLOOKUP(Tool_Austria!$D165,'AveragePrices&amp;Codes'!$A:$A,'AveragePrices&amp;Codes'!$B:$B),AGRIBALYSE_Raw!$B:$B,AGRIBALYSE_Raw!U:U)*$E165,_xlfn.XLOOKUP(_xlfn.XLOOKUP(Tool_Austria!$D165,'AveragePrices&amp;Codes'!$A:$A,'AveragePrices&amp;Codes'!$B:$B),AGRIBALYSE_Cooked!$C:$C,AGRIBALYSE_Cooked!V:V)*$E165),"")</f>
        <v>2.5187298804E-10</v>
      </c>
      <c r="S165">
        <f>IFERROR(IF($F165="Raw",_xlfn.XLOOKUP(_xlfn.XLOOKUP(Tool_Austria!$D165,'AveragePrices&amp;Codes'!$A:$A,'AveragePrices&amp;Codes'!$B:$B),AGRIBALYSE_Raw!$B:$B,AGRIBALYSE_Raw!V:V)*$E165,_xlfn.XLOOKUP(_xlfn.XLOOKUP(Tool_Austria!$D165,'AveragePrices&amp;Codes'!$A:$A,'AveragePrices&amp;Codes'!$B:$B),AGRIBALYSE_Cooked!$C:$C,AGRIBALYSE_Cooked!W:W)*$E165),"")</f>
        <v>4.2279215526000004E-3</v>
      </c>
      <c r="T165">
        <f>IFERROR(IF($F165="Raw",_xlfn.XLOOKUP(_xlfn.XLOOKUP(Tool_Austria!$D165,'AveragePrices&amp;Codes'!$A:$A,'AveragePrices&amp;Codes'!$B:$B),AGRIBALYSE_Raw!$B:$B,AGRIBALYSE_Raw!W:W)*$E165,_xlfn.XLOOKUP(_xlfn.XLOOKUP(Tool_Austria!$D165,'AveragePrices&amp;Codes'!$A:$A,'AveragePrices&amp;Codes'!$B:$B),AGRIBALYSE_Cooked!$C:$C,AGRIBALYSE_Cooked!X:X)*$E165),"")</f>
        <v>4.4035478046000007E-4</v>
      </c>
      <c r="U165">
        <f>IFERROR(IF($F165="Raw",_xlfn.XLOOKUP(_xlfn.XLOOKUP(Tool_Austria!$D165,'AveragePrices&amp;Codes'!$A:$A,'AveragePrices&amp;Codes'!$B:$B),AGRIBALYSE_Raw!$B:$B,AGRIBALYSE_Raw!X:X)*$E165,_xlfn.XLOOKUP(_xlfn.XLOOKUP(Tool_Austria!$D165,'AveragePrices&amp;Codes'!$A:$A,'AveragePrices&amp;Codes'!$B:$B),AGRIBALYSE_Cooked!$C:$C,AGRIBALYSE_Cooked!Y:Y)*$E165),"")</f>
        <v>2.4185296398000003E-2</v>
      </c>
      <c r="V165">
        <f>IFERROR(IF($F165="Raw",_xlfn.XLOOKUP(_xlfn.XLOOKUP(Tool_Austria!$D165,'AveragePrices&amp;Codes'!$A:$A,'AveragePrices&amp;Codes'!$B:$B),AGRIBALYSE_Raw!$B:$B,AGRIBALYSE_Raw!Y:Y)*$E165,_xlfn.XLOOKUP(_xlfn.XLOOKUP(Tool_Austria!$D165,'AveragePrices&amp;Codes'!$A:$A,'AveragePrices&amp;Codes'!$B:$B),AGRIBALYSE_Cooked!$C:$C,AGRIBALYSE_Cooked!Z:Z)*$E165),"")</f>
        <v>9.3183535242000026E-3</v>
      </c>
      <c r="W165">
        <f>IFERROR(IF($F165="Raw",_xlfn.XLOOKUP(_xlfn.XLOOKUP(Tool_Austria!$D165,'AveragePrices&amp;Codes'!$A:$A,'AveragePrices&amp;Codes'!$B:$B),AGRIBALYSE_Raw!$B:$B,AGRIBALYSE_Raw!Z:Z)*$E165,_xlfn.XLOOKUP(_xlfn.XLOOKUP(Tool_Austria!$D165,'AveragePrices&amp;Codes'!$A:$A,'AveragePrices&amp;Codes'!$B:$B),AGRIBALYSE_Cooked!$C:$C,AGRIBALYSE_Cooked!AA:AA)*$E165),"")</f>
        <v>9.1509135688200018</v>
      </c>
      <c r="X165">
        <f>IFERROR(IF($F165="Raw",_xlfn.XLOOKUP(_xlfn.XLOOKUP(Tool_Austria!$D165,'AveragePrices&amp;Codes'!$A:$A,'AveragePrices&amp;Codes'!$B:$B),AGRIBALYSE_Raw!$B:$B,AGRIBALYSE_Raw!AA:AA)*$E165,_xlfn.XLOOKUP(_xlfn.XLOOKUP(Tool_Austria!$D165,'AveragePrices&amp;Codes'!$A:$A,'AveragePrices&amp;Codes'!$B:$B),AGRIBALYSE_Cooked!$C:$C,AGRIBALYSE_Cooked!AB:AB)*$E165),"")</f>
        <v>233.98916963400004</v>
      </c>
      <c r="Y165">
        <f>IFERROR(IF($F165="Raw",_xlfn.XLOOKUP(_xlfn.XLOOKUP(Tool_Austria!$D165,'AveragePrices&amp;Codes'!$A:$A,'AveragePrices&amp;Codes'!$B:$B),AGRIBALYSE_Raw!$B:$B,AGRIBALYSE_Raw!AB:AB)*$E165,_xlfn.XLOOKUP(_xlfn.XLOOKUP(Tool_Austria!$D165,'AveragePrices&amp;Codes'!$A:$A,'AveragePrices&amp;Codes'!$B:$B),AGRIBALYSE_Cooked!$C:$C,AGRIBALYSE_Cooked!AC:AC)*$E165),"")</f>
        <v>0.15963222574200001</v>
      </c>
      <c r="Z165">
        <f>IFERROR(IF($F165="Raw",_xlfn.XLOOKUP(_xlfn.XLOOKUP(Tool_Austria!$D165,'AveragePrices&amp;Codes'!$A:$A,'AveragePrices&amp;Codes'!$B:$B),AGRIBALYSE_Raw!$B:$B,AGRIBALYSE_Raw!AC:AC)*$E165,_xlfn.XLOOKUP(_xlfn.XLOOKUP(Tool_Austria!$D165,'AveragePrices&amp;Codes'!$A:$A,'AveragePrices&amp;Codes'!$B:$B),AGRIBALYSE_Cooked!$C:$C,AGRIBALYSE_Cooked!AD:AD)*$E165),"")</f>
        <v>13.024976281800003</v>
      </c>
      <c r="AA165">
        <f>IFERROR(IF($F165="Raw",_xlfn.XLOOKUP(_xlfn.XLOOKUP(Tool_Austria!$D165,'AveragePrices&amp;Codes'!$A:$A,'AveragePrices&amp;Codes'!$B:$B),AGRIBALYSE_Raw!$B:$B,AGRIBALYSE_Raw!AD:AD)*$E165,_xlfn.XLOOKUP(_xlfn.XLOOKUP(Tool_Austria!$D165,'AveragePrices&amp;Codes'!$A:$A,'AveragePrices&amp;Codes'!$B:$B),AGRIBALYSE_Cooked!$C:$C,AGRIBALYSE_Cooked!AE:AE)*$E165),"")</f>
        <v>1.4652970548000003E-6</v>
      </c>
      <c r="AB165" cm="1">
        <f t="array" ref="AB165">IFERROR(_xlfn.XLOOKUP(Tool_Austria!$F165&amp;$E$2,'Cooking methods'!$A:$A&amp;'Cooking methods'!$B:$B,'Cooking methods'!C:C)*$E165,"")</f>
        <v>0.12265544880000004</v>
      </c>
      <c r="AC165" cm="1">
        <f t="array" ref="AC165">IFERROR(_xlfn.XLOOKUP(Tool_Austria!$F165&amp;$E$2,'Cooking methods'!$A:$A&amp;'Cooking methods'!$B:$B,'Cooking methods'!D:D)*$E165,"")</f>
        <v>1.4162067702000002E-9</v>
      </c>
      <c r="AD165" cm="1">
        <f t="array" ref="AD165">IFERROR(_xlfn.XLOOKUP(Tool_Austria!$F165&amp;$E$2,'Cooking methods'!$A:$A&amp;'Cooking methods'!$B:$B,'Cooking methods'!E:E)*$E165,"")</f>
        <v>0.11903862060000003</v>
      </c>
      <c r="AE165" cm="1">
        <f t="array" ref="AE165">IFERROR(_xlfn.XLOOKUP(Tool_Austria!$F165&amp;$E$2,'Cooking methods'!$A:$A&amp;'Cooking methods'!$B:$B,'Cooking methods'!F:F)*$E165,"")</f>
        <v>2.977074E-4</v>
      </c>
      <c r="AF165" cm="1">
        <f t="array" ref="AF165">IFERROR(_xlfn.XLOOKUP(Tool_Austria!$F165&amp;$E$2,'Cooking methods'!$A:$A&amp;'Cooking methods'!$B:$B,'Cooking methods'!G:G)*$E165,"")</f>
        <v>1.8518540436000004E-9</v>
      </c>
      <c r="AG165" cm="1">
        <f t="array" ref="AG165">IFERROR(_xlfn.XLOOKUP(Tool_Austria!$F165&amp;$E$2,'Cooking methods'!$A:$A&amp;'Cooking methods'!$B:$B,'Cooking methods'!H:H)*$E165,"")</f>
        <v>1.1035949976000002E-9</v>
      </c>
      <c r="AH165" cm="1">
        <f t="array" ref="AH165">IFERROR(_xlfn.XLOOKUP(Tool_Austria!$F165&amp;$E$2,'Cooking methods'!$A:$A&amp;'Cooking methods'!$B:$B,'Cooking methods'!I:I)*$E165,"")</f>
        <v>1.9164850533000005E-10</v>
      </c>
      <c r="AI165" cm="1">
        <f t="array" ref="AI165">IFERROR(_xlfn.XLOOKUP(Tool_Austria!$F165&amp;$E$2,'Cooking methods'!$A:$A&amp;'Cooking methods'!$B:$B,'Cooking methods'!J:J)*$E165,"")</f>
        <v>7.2526590000000009E-4</v>
      </c>
      <c r="AJ165" cm="1">
        <f t="array" ref="AJ165">IFERROR(_xlfn.XLOOKUP(Tool_Austria!$F165&amp;$E$2,'Cooking methods'!$A:$A&amp;'Cooking methods'!$B:$B,'Cooking methods'!K:K)*$E165,"")</f>
        <v>1.488537E-4</v>
      </c>
      <c r="AK165" cm="1">
        <f t="array" ref="AK165">IFERROR(_xlfn.XLOOKUP(Tool_Austria!$F165&amp;$E$2,'Cooking methods'!$A:$A&amp;'Cooking methods'!$B:$B,'Cooking methods'!L:L)*$E165,"")</f>
        <v>1.1718270000000003E-4</v>
      </c>
      <c r="AL165" cm="1">
        <f t="array" ref="AL165">IFERROR(_xlfn.XLOOKUP(Tool_Austria!$F165&amp;$E$2,'Cooking methods'!$A:$A&amp;'Cooking methods'!$B:$B,'Cooking methods'!M:M)*$E165,"")</f>
        <v>9.1529190000000024E-4</v>
      </c>
      <c r="AM165" cm="1">
        <f t="array" ref="AM165">IFERROR(_xlfn.XLOOKUP(Tool_Austria!$F165&amp;$E$2,'Cooking methods'!$A:$A&amp;'Cooking methods'!$B:$B,'Cooking methods'!N:N)*$E165,"")</f>
        <v>0.38703228840000009</v>
      </c>
      <c r="AN165" cm="1">
        <f t="array" ref="AN165">IFERROR(_xlfn.XLOOKUP(Tool_Austria!$F165&amp;$E$2,'Cooking methods'!$A:$A&amp;'Cooking methods'!$B:$B,'Cooking methods'!O:O)*$E165,"")</f>
        <v>0.33574743810000007</v>
      </c>
      <c r="AO165" cm="1">
        <f t="array" ref="AO165">IFERROR(_xlfn.XLOOKUP(Tool_Austria!$F165&amp;$E$2,'Cooking methods'!$A:$A&amp;'Cooking methods'!$B:$B,'Cooking methods'!P:P)*$E165,"")</f>
        <v>6.6350745000000003E-2</v>
      </c>
      <c r="AP165" cm="1">
        <f t="array" ref="AP165">IFERROR(_xlfn.XLOOKUP(Tool_Austria!$F165&amp;$E$2,'Cooking methods'!$A:$A&amp;'Cooking methods'!$B:$B,'Cooking methods'!Q:Q)*$E165,"")</f>
        <v>3.4374816612000001</v>
      </c>
      <c r="AQ165" cm="1">
        <f t="array" ref="AQ165">IFERROR(_xlfn.XLOOKUP(Tool_Austria!$F165&amp;$E$2,'Cooking methods'!$A:$A&amp;'Cooking methods'!$B:$B,'Cooking methods'!R:R)*$E165,"")</f>
        <v>1.9181952873000003E-7</v>
      </c>
      <c r="AR165" cm="1">
        <f t="array" ref="AR165">IFERROR(_xlfn.XLOOKUP(Tool_Austria!$G165&amp;$E$2,'Waste management'!$A:$A&amp;'Waste management'!$B:$B,'Waste management'!C:C)*$E165,"")</f>
        <v>1.3135254000000001E-2</v>
      </c>
      <c r="AS165" cm="1">
        <f t="array" ref="AS165">IFERROR(_xlfn.XLOOKUP(Tool_Austria!$G165&amp;$E$2,'Waste management'!$A:$A&amp;'Waste management'!$B:$B,'Waste management'!D:D)*$E165,"")</f>
        <v>8.9617434600000008E-11</v>
      </c>
      <c r="AT165" cm="1">
        <f t="array" ref="AT165">IFERROR(_xlfn.XLOOKUP(Tool_Austria!$G165&amp;$E$2,'Waste management'!$A:$A&amp;'Waste management'!$B:$B,'Waste management'!E:E)*$E165,"")</f>
        <v>2.4163800000000005E-4</v>
      </c>
      <c r="AU165" cm="1">
        <f t="array" ref="AU165">IFERROR(_xlfn.XLOOKUP(Tool_Austria!$G165&amp;$E$2,'Waste management'!$A:$A&amp;'Waste management'!$B:$B,'Waste management'!F:F)*$E165,"")</f>
        <v>2.8152000000000004E-5</v>
      </c>
      <c r="AV165" cm="1">
        <f t="array" ref="AV165">IFERROR(_xlfn.XLOOKUP(Tool_Austria!$G165&amp;$E$2,'Waste management'!$A:$A&amp;'Waste management'!$B:$B,'Waste management'!G:G)*$E165,"")</f>
        <v>2.7165741600000002E-9</v>
      </c>
      <c r="AW165" cm="1">
        <f t="array" ref="AW165">IFERROR(_xlfn.XLOOKUP(Tool_Austria!$G165&amp;$E$2,'Waste management'!$A:$A&amp;'Waste management'!$B:$B,'Waste management'!H:H)*$E165,"")</f>
        <v>8.8550004600000003E-11</v>
      </c>
      <c r="AX165" cm="1">
        <f t="array" ref="AX165">IFERROR(_xlfn.XLOOKUP(Tool_Austria!$G165&amp;$E$2,'Waste management'!$A:$A&amp;'Waste management'!$B:$B,'Waste management'!I:I)*$E165,"")</f>
        <v>6.2956552200000015E-11</v>
      </c>
      <c r="AY165" cm="1">
        <f t="array" ref="AY165">IFERROR(_xlfn.XLOOKUP(Tool_Austria!$G165&amp;$E$2,'Waste management'!$A:$A&amp;'Waste management'!$B:$B,'Waste management'!J:J)*$E165,"")</f>
        <v>5.1846600000000009E-4</v>
      </c>
      <c r="AZ165" cm="1">
        <f t="array" ref="AZ165">IFERROR(_xlfn.XLOOKUP(Tool_Austria!$G165&amp;$E$2,'Waste management'!$A:$A&amp;'Waste management'!$B:$B,'Waste management'!K:K)*$E165,"")</f>
        <v>1.2620119320000002E-6</v>
      </c>
      <c r="BA165" cm="1">
        <f t="array" ref="BA165">IFERROR(_xlfn.XLOOKUP(Tool_Austria!$G165&amp;$E$2,'Waste management'!$A:$A&amp;'Waste management'!$B:$B,'Waste management'!L:L)*$E165,"")</f>
        <v>2.2709608440000001E-5</v>
      </c>
      <c r="BB165" cm="1">
        <f t="array" ref="BB165">IFERROR(_xlfn.XLOOKUP(Tool_Austria!$G165&amp;$E$2,'Waste management'!$A:$A&amp;'Waste management'!$B:$B,'Waste management'!M:M)*$E165,"")</f>
        <v>2.2850040000000002E-3</v>
      </c>
      <c r="BC165" cm="1">
        <f t="array" ref="BC165">IFERROR(_xlfn.XLOOKUP(Tool_Austria!$G165&amp;$E$2,'Waste management'!$A:$A&amp;'Waste management'!$B:$B,'Waste management'!N:N)*$E165,"")</f>
        <v>1.9648078440000003</v>
      </c>
      <c r="BD165" cm="1">
        <f t="array" ref="BD165">IFERROR(_xlfn.XLOOKUP(Tool_Austria!$G165&amp;$E$2,'Waste management'!$A:$A&amp;'Waste management'!$B:$B,'Waste management'!O:O)*$E165,"")</f>
        <v>0.12527874600000002</v>
      </c>
      <c r="BE165" cm="1">
        <f t="array" ref="BE165">IFERROR(_xlfn.XLOOKUP(Tool_Austria!$G165&amp;$E$2,'Waste management'!$A:$A&amp;'Waste management'!$B:$B,'Waste management'!P:P)*$E165,"")</f>
        <v>2.7049380000000005E-3</v>
      </c>
      <c r="BF165" cm="1">
        <f t="array" ref="BF165">IFERROR(_xlfn.XLOOKUP(Tool_Austria!$G165&amp;$E$2,'Waste management'!$A:$A&amp;'Waste management'!$B:$B,'Waste management'!Q:Q)*$E165,"")</f>
        <v>7.8729414000000011E-2</v>
      </c>
      <c r="BG165" cm="1">
        <f t="array" ref="BG165">IFERROR(_xlfn.XLOOKUP(Tool_Austria!$G165&amp;$E$2,'Waste management'!$A:$A&amp;'Waste management'!$B:$B,'Waste management'!R:R)*$E165,"")</f>
        <v>2.5585476000000003E-8</v>
      </c>
      <c r="BH165">
        <f>IFERROR((L165+AR165+AB165)*_xlfn.XLOOKUP(Tool_Austria!BH$4,Monetization_Factors!$A:$A,Monetization_Factors!$D:$D),"")</f>
        <v>0.15124975890331907</v>
      </c>
      <c r="BI165">
        <f>IFERROR((M165+AS165+AC165)*_xlfn.XLOOKUP(Tool_Austria!BI$4,Monetization_Factors!$A:$A,Monetization_Factors!$D:$D),"")</f>
        <v>2.7082816263985849E-6</v>
      </c>
      <c r="BJ165">
        <f>IFERROR((N165+AT165+AD165)*_xlfn.XLOOKUP(Tool_Austria!BJ$4,Monetization_Factors!$A:$A,Monetization_Factors!$D:$D),"")</f>
        <v>3.8209596530134596E-4</v>
      </c>
      <c r="BK165">
        <f>IFERROR((O165+AU165+AE165)*_xlfn.XLOOKUP(Tool_Austria!BK$4,Monetization_Factors!$A:$A,Monetization_Factors!$D:$D),"")</f>
        <v>6.1889615487656559E-3</v>
      </c>
      <c r="BL165">
        <f>IFERROR((P165+AV165+AF165)*_xlfn.XLOOKUP(Tool_Austria!BL$4,Monetization_Factors!$A:$A,Monetization_Factors!$D:$D),"")</f>
        <v>5.0765746943662121E-2</v>
      </c>
      <c r="BM165">
        <f>IFERROR((Q165+AW165+AG165)*_xlfn.XLOOKUP(Tool_Austria!BM$4,Monetization_Factors!$A:$A,Monetization_Factors!$D:$D),"")</f>
        <v>1.6927747517349215E-3</v>
      </c>
      <c r="BN165">
        <f>IFERROR((R165+AX165+AH165)*_xlfn.XLOOKUP(Tool_Austria!BN$4,Monetization_Factors!$A:$A,Monetization_Factors!$D:$D),"")</f>
        <v>5.822681013298508E-4</v>
      </c>
      <c r="BO165">
        <f>IFERROR((S165+AY165+AI165)*_xlfn.XLOOKUP(Tool_Austria!BO$4,Monetization_Factors!$A:$A,Monetization_Factors!$D:$D),"")</f>
        <v>2.3957058339396479E-3</v>
      </c>
      <c r="BP165">
        <f>IFERROR((T165+AZ165+AJ165)*_xlfn.XLOOKUP(Tool_Austria!BP$4,Monetization_Factors!$A:$A,Monetization_Factors!$D:$D),"")</f>
        <v>1.4403885931696476E-3</v>
      </c>
      <c r="BQ165">
        <f>IFERROR((U165+BA165+AK165)*_xlfn.XLOOKUP(Tool_Austria!BQ$4,Monetization_Factors!$A:$A,Monetization_Factors!$D:$D),"")</f>
        <v>9.9506358513670651E-2</v>
      </c>
      <c r="BR165" t="str">
        <f>IFERROR((V165+BB165+AL165)*_xlfn.XLOOKUP(Tool_Austria!BR$4,Monetization_Factors!$A:$A,Monetization_Factors!$D:$D),"")</f>
        <v/>
      </c>
      <c r="BS165">
        <f>IFERROR((W165+BC165+AM165)*_xlfn.XLOOKUP(Tool_Austria!BS$4,Monetization_Factors!$A:$A,Monetization_Factors!$D:$D),"")</f>
        <v>5.5975539055631547E-4</v>
      </c>
      <c r="BT165">
        <f>IFERROR((X165+BD165+AN165)*_xlfn.XLOOKUP(Tool_Austria!BT$4,Monetization_Factors!$A:$A,Monetization_Factors!$D:$D),"")</f>
        <v>5.2205644863221455E-2</v>
      </c>
      <c r="BU165">
        <f>IFERROR((Y165+BE165+AO165)*_xlfn.XLOOKUP(Tool_Austria!BU$4,Monetization_Factors!$A:$A,Monetization_Factors!$D:$D),"")</f>
        <v>1.4532949951200959E-3</v>
      </c>
      <c r="BV165">
        <f>IFERROR((Z165+BF165+AP165)*_xlfn.XLOOKUP(Tool_Austria!BV$4,Monetization_Factors!$A:$A,Monetization_Factors!$D:$D),"")</f>
        <v>2.731413644682432E-2</v>
      </c>
      <c r="BW165">
        <f>IFERROR((AA165+BG165+AQ165)*_xlfn.XLOOKUP(Tool_Austria!BW$4,Monetization_Factors!$A:$A,Monetization_Factors!$D:$D),"")</f>
        <v>3.5153660972621668E-6</v>
      </c>
      <c r="BX165" s="38" t="str" cm="1">
        <f t="array" ref="BX165">IFERROR(_xlfn.IFS(I165&lt;&gt;0,I165*E165,I165="",J165*E165),"")</f>
        <v/>
      </c>
      <c r="BY165" s="38">
        <f t="shared" si="112"/>
        <v>0.39574311449833877</v>
      </c>
      <c r="BZ165" s="38">
        <f t="shared" si="113"/>
        <v>0.39574311449833877</v>
      </c>
      <c r="CA165" s="38">
        <f t="shared" si="114"/>
        <v>6.0883556076667502E-4</v>
      </c>
      <c r="CB165">
        <f t="shared" si="115"/>
        <v>1.1625576255600001</v>
      </c>
      <c r="CC165">
        <f t="shared" si="115"/>
        <v>6.7654545760800013E-8</v>
      </c>
      <c r="CD165">
        <f t="shared" si="115"/>
        <v>0.25036047022800001</v>
      </c>
      <c r="CE165">
        <f t="shared" si="115"/>
        <v>4.0887028745999997E-3</v>
      </c>
      <c r="CF165">
        <f t="shared" si="115"/>
        <v>5.0853520839600001E-8</v>
      </c>
      <c r="CG165">
        <f t="shared" si="115"/>
        <v>8.1516255552000012E-9</v>
      </c>
      <c r="CH165">
        <f t="shared" si="115"/>
        <v>5.064780455700001E-10</v>
      </c>
      <c r="CI165">
        <f t="shared" si="115"/>
        <v>5.4716534526000008E-3</v>
      </c>
      <c r="CJ165">
        <f t="shared" si="115"/>
        <v>5.9047049239200006E-4</v>
      </c>
      <c r="CK165">
        <f t="shared" si="115"/>
        <v>2.4325188706440001E-2</v>
      </c>
      <c r="CL165">
        <f t="shared" si="115"/>
        <v>1.2518649424200003E-2</v>
      </c>
      <c r="CM165">
        <f t="shared" si="115"/>
        <v>11.502753701220003</v>
      </c>
      <c r="CN165">
        <f t="shared" si="115"/>
        <v>234.45019581810001</v>
      </c>
      <c r="CO165">
        <f t="shared" si="115"/>
        <v>0.22868790874200001</v>
      </c>
      <c r="CP165">
        <f t="shared" si="115"/>
        <v>16.541187357000005</v>
      </c>
      <c r="CQ165">
        <f t="shared" si="115"/>
        <v>1.6827020595300003E-6</v>
      </c>
      <c r="CR165">
        <f t="shared" si="116"/>
        <v>1.7885501931692309E-3</v>
      </c>
      <c r="CS165">
        <f t="shared" si="116"/>
        <v>1.0408391655507694E-10</v>
      </c>
      <c r="CT165">
        <f t="shared" si="116"/>
        <v>3.8516995419692307E-4</v>
      </c>
      <c r="CU165">
        <f t="shared" si="116"/>
        <v>6.2903121147692307E-6</v>
      </c>
      <c r="CV165">
        <f t="shared" si="116"/>
        <v>7.8236185907076922E-11</v>
      </c>
      <c r="CW165">
        <f t="shared" si="116"/>
        <v>1.2540962392615386E-11</v>
      </c>
      <c r="CX165">
        <f t="shared" si="116"/>
        <v>7.7919699318461552E-13</v>
      </c>
      <c r="CY165">
        <f t="shared" si="116"/>
        <v>8.4179283886153851E-6</v>
      </c>
      <c r="CZ165">
        <f t="shared" si="116"/>
        <v>9.0841614214153853E-7</v>
      </c>
      <c r="DA165">
        <f t="shared" si="116"/>
        <v>3.7423367240676925E-5</v>
      </c>
      <c r="DB165">
        <f t="shared" si="116"/>
        <v>1.9259460652615391E-5</v>
      </c>
      <c r="DC165">
        <f t="shared" si="116"/>
        <v>1.7696544155723082E-2</v>
      </c>
      <c r="DD165">
        <f t="shared" si="116"/>
        <v>0.36069260895092309</v>
      </c>
      <c r="DE165">
        <f t="shared" si="116"/>
        <v>3.5182755191076923E-4</v>
      </c>
      <c r="DF165">
        <f t="shared" si="116"/>
        <v>2.5447980549230777E-2</v>
      </c>
      <c r="DG165">
        <f t="shared" si="116"/>
        <v>2.5887723992769237E-9</v>
      </c>
      <c r="DH165" s="5">
        <f>IFERROR(((((L165+AB165)*(1/$H165))+AR165)/$F$2)/($B$2*('CAR.CAP_per person'!B$2)/(_xlfn.XLOOKUP($E$2,EU_countries_GDP!$A$2:$A$29,EU_countries_GDP!$E$2:$E$29))),"")</f>
        <v>6.0071186655336534E-2</v>
      </c>
      <c r="DI165" s="5">
        <f>IFERROR(((((M165+AC165)*(1/$H165))+AS165)/$F$2)/($B$2*('CAR.CAP_per person'!C$2)/(_xlfn.XLOOKUP($E$2,EU_countries_GDP!$A$2:$A$29,EU_countries_GDP!$E$2:$E$29))),"")</f>
        <v>4.4397444743641317E-5</v>
      </c>
      <c r="DJ165" s="5">
        <f>IFERROR(((((N165+AD165)*(1/$H165))+AT165)/$F$2)/($B$2*('CAR.CAP_per person'!D$2)/(_xlfn.XLOOKUP($E$2,EU_countries_GDP!$A$2:$A$29,EU_countries_GDP!$E$2:$E$29))),"")</f>
        <v>1.682112577914088E-4</v>
      </c>
      <c r="DK165" s="5">
        <f>IFERROR(((((O165+AE165)*(1/$H165))+AU165)/$F$2)/($B$2*('CAR.CAP_per person'!E$2)/(_xlfn.XLOOKUP($E$2,EU_countries_GDP!$A$2:$A$29,EU_countries_GDP!$E$2:$E$29))),"")</f>
        <v>3.5480504758542541E-3</v>
      </c>
      <c r="DL165" s="5">
        <f>IFERROR(((((P165+AF165)*(1/$H165))+AV165)/$F$2)/($B$2*('CAR.CAP_per person'!F$2)/(_xlfn.XLOOKUP($E$2,EU_countries_GDP!$A$2:$A$29,EU_countries_GDP!$E$2:$E$29))),"")</f>
        <v>3.381503260763187E-2</v>
      </c>
      <c r="DM165" s="5">
        <f>IFERROR(((((Q165+AG165)*(1/$H165))+AW165)/$F$2)/($B$2*('CAR.CAP_per person'!G$2)/(_xlfn.XLOOKUP($E$2,EU_countries_GDP!$A$2:$A$29,EU_countries_GDP!$E$2:$E$29))),"")</f>
        <v>2.9855576960890217E-3</v>
      </c>
      <c r="DN165" s="5">
        <f>IFERROR(((((R165+AH165)*(1/$H165))+AX165)/$F$2)/($B$2*('CAR.CAP_per person'!H$2)/(_xlfn.XLOOKUP($E$2,EU_countries_GDP!$A$2:$A$29,EU_countries_GDP!$E$2:$E$29))),"")</f>
        <v>4.0664001842739945E-5</v>
      </c>
      <c r="DO165" s="5">
        <f>IFERROR(((((S165+AI165)*(1/$H165))+AY165)/$F$2)/($B$2*('CAR.CAP_per person'!I$2)/(_xlfn.XLOOKUP($E$2,EU_countries_GDP!$A$2:$A$29,EU_countries_GDP!$E$2:$E$29))),"")</f>
        <v>1.8290350501555214E-3</v>
      </c>
      <c r="DP165" s="5">
        <f>IFERROR(((((T165+AJ165)*(1/$H165))+AZ165)/$F$2)/($B$2*('CAR.CAP_per person'!J$2)/(_xlfn.XLOOKUP($E$2,EU_countries_GDP!$A$2:$A$29,EU_countries_GDP!$E$2:$E$29))),"")</f>
        <v>3.5964495466128225E-2</v>
      </c>
      <c r="DQ165" s="5">
        <f>IFERROR(((((U165+AK165)*(1/$H165))+BA165)/$F$2)/($B$2*('CAR.CAP_per person'!K$2)/(_xlfn.XLOOKUP($E$2,EU_countries_GDP!$A$2:$A$29,EU_countries_GDP!$E$2:$E$29))),"")</f>
        <v>4.294476985031262E-2</v>
      </c>
      <c r="DR165" s="5">
        <f>IFERROR(((((V165+AL165)*(1/$H165))+BB165)/$F$2)/($B$2*('CAR.CAP_per person'!L$2)/(_xlfn.XLOOKUP($E$2,EU_countries_GDP!$A$2:$A$29,EU_countries_GDP!$E$2:$E$29))),"")</f>
        <v>6.480571035758977E-4</v>
      </c>
      <c r="DS165" s="5">
        <f>IFERROR(((((W165+AM165)*(1/$H165))+BC165)/$F$2)/($B$2*('CAR.CAP_per person'!M$2)/(_xlfn.XLOOKUP($E$2,EU_countries_GDP!$A$2:$A$29,EU_countries_GDP!$E$2:$E$29))),"")</f>
        <v>2.8005146160938233E-2</v>
      </c>
      <c r="DT165" s="5">
        <f>IFERROR(((((X165+AN165)*(1/$H165))+BD165)/$F$2)/($B$2*('CAR.CAP_per person'!N$2)/(_xlfn.XLOOKUP($E$2,EU_countries_GDP!$A$2:$A$29,EU_countries_GDP!$E$2:$E$29))),"")</f>
        <v>6.5250417804904677</v>
      </c>
      <c r="DU165" s="5">
        <f>IFERROR(((((Y165+AO165)*(1/$H165))+BE165)/$F$2)/($B$2*('CAR.CAP_per person'!O$2)/(_xlfn.XLOOKUP($E$2,EU_countries_GDP!$A$2:$A$29,EU_countries_GDP!$E$2:$E$29))),"")</f>
        <v>4.4242943503387133E-4</v>
      </c>
      <c r="DV165" s="5">
        <f>IFERROR(((((Z165+AP165)*(1/$H165))+BF165)/$F$2)/($B$2*('CAR.CAP_per person'!P$2)/(_xlfn.XLOOKUP($E$2,EU_countries_GDP!$A$2:$A$29,EU_countries_GDP!$E$2:$E$29))),"")</f>
        <v>2.6081286349706495E-2</v>
      </c>
      <c r="DW165" s="5">
        <f>IFERROR(((((AA165+AQ165)*(1/$H165))+BG165)/$F$2)/($B$2*('CAR.CAP_per person'!Q$2)/(_xlfn.XLOOKUP($E$2,EU_countries_GDP!$A$2:$A$29,EU_countries_GDP!$E$2:$E$29))),"")</f>
        <v>2.6871860980285144E-3</v>
      </c>
    </row>
    <row r="166" spans="1:127">
      <c r="A166" t="s">
        <v>206</v>
      </c>
      <c r="B166" t="str">
        <f>_xlfn.XLOOKUP(D166,Table5[Ingredient],Table5[Category],"",FALSE)</f>
        <v>Fruit</v>
      </c>
      <c r="C166" s="33" t="s">
        <v>229</v>
      </c>
      <c r="D166" s="33" t="s">
        <v>210</v>
      </c>
      <c r="E166" s="33">
        <v>0.30840000000000001</v>
      </c>
      <c r="F166" s="33" t="s">
        <v>204</v>
      </c>
      <c r="G166" s="33" t="s">
        <v>180</v>
      </c>
      <c r="H166" s="91">
        <f>Dataset_AT!S45</f>
        <v>0.39660493827160498</v>
      </c>
      <c r="I166" s="33"/>
      <c r="J166" s="37">
        <f>IFERROR(INDEX('AveragePrices&amp;Codes'!G:AG, MATCH($D166, 'AveragePrices&amp;Codes'!$A:$A, 0), MATCH(Tool_Austria!$E$2, 'AveragePrices&amp;Codes'!$G$1:$AG$1, 0)),"")</f>
        <v>7.2656909090909094</v>
      </c>
      <c r="K166" s="37">
        <f>IFERROR(E166/(_xlfn.XLOOKUP(A166,Dataset_AT!$V$2:$V$9,Dataset_AT!$W$2:$W$9)),"")</f>
        <v>8.5666666666666669E-3</v>
      </c>
      <c r="L166">
        <f>IFERROR(IF($F166="Raw",_xlfn.XLOOKUP(_xlfn.XLOOKUP(Tool_Austria!$D166,'AveragePrices&amp;Codes'!$A:$A,'AveragePrices&amp;Codes'!$B:$B),AGRIBALYSE_Raw!$B:$B,AGRIBALYSE_Raw!O:O)*$E166,_xlfn.XLOOKUP(_xlfn.XLOOKUP(Tool_Austria!$D166,'AveragePrices&amp;Codes'!$A:$A,'AveragePrices&amp;Codes'!$B:$B),AGRIBALYSE_Cooked!$C:$C,AGRIBALYSE_Cooked!P:P)*$E166),"")</f>
        <v>0.31793718776000002</v>
      </c>
      <c r="M166">
        <f>IFERROR(IF($F166="Raw",_xlfn.XLOOKUP(_xlfn.XLOOKUP(Tool_Austria!$D166,'AveragePrices&amp;Codes'!$A:$A,'AveragePrices&amp;Codes'!$B:$B),AGRIBALYSE_Raw!$B:$B,AGRIBALYSE_Raw!P:P)*$E166,_xlfn.XLOOKUP(_xlfn.XLOOKUP(Tool_Austria!$D166,'AveragePrices&amp;Codes'!$A:$A,'AveragePrices&amp;Codes'!$B:$B),AGRIBALYSE_Cooked!$C:$C,AGRIBALYSE_Cooked!Q:Q)*$E166),"")</f>
        <v>8.6446680856000006E-9</v>
      </c>
      <c r="N166">
        <f>IFERROR(IF($F166="Raw",_xlfn.XLOOKUP(_xlfn.XLOOKUP(Tool_Austria!$D166,'AveragePrices&amp;Codes'!$A:$A,'AveragePrices&amp;Codes'!$B:$B),AGRIBALYSE_Raw!$B:$B,AGRIBALYSE_Raw!Q:Q)*$E166,_xlfn.XLOOKUP(_xlfn.XLOOKUP(Tool_Austria!$D166,'AveragePrices&amp;Codes'!$A:$A,'AveragePrices&amp;Codes'!$B:$B),AGRIBALYSE_Cooked!$C:$C,AGRIBALYSE_Cooked!R:R)*$E166),"")</f>
        <v>8.9278187607999999E-3</v>
      </c>
      <c r="O166">
        <f>IFERROR(IF($F166="Raw",_xlfn.XLOOKUP(_xlfn.XLOOKUP(Tool_Austria!$D166,'AveragePrices&amp;Codes'!$A:$A,'AveragePrices&amp;Codes'!$B:$B),AGRIBALYSE_Raw!$B:$B,AGRIBALYSE_Raw!R:R)*$E166,_xlfn.XLOOKUP(_xlfn.XLOOKUP(Tool_Austria!$D166,'AveragePrices&amp;Codes'!$A:$A,'AveragePrices&amp;Codes'!$B:$B),AGRIBALYSE_Cooked!$C:$C,AGRIBALYSE_Cooked!S:S)*$E166),"")</f>
        <v>2.1693034872E-3</v>
      </c>
      <c r="P166">
        <f>IFERROR(IF($F166="Raw",_xlfn.XLOOKUP(_xlfn.XLOOKUP(Tool_Austria!$D166,'AveragePrices&amp;Codes'!$A:$A,'AveragePrices&amp;Codes'!$B:$B),AGRIBALYSE_Raw!$B:$B,AGRIBALYSE_Raw!S:S)*$E166,_xlfn.XLOOKUP(_xlfn.XLOOKUP(Tool_Austria!$D166,'AveragePrices&amp;Codes'!$A:$A,'AveragePrices&amp;Codes'!$B:$B),AGRIBALYSE_Cooked!$C:$C,AGRIBALYSE_Cooked!T:T)*$E166),"")</f>
        <v>6.2219264128000007E-8</v>
      </c>
      <c r="Q166">
        <f>IFERROR(IF($F166="Raw",_xlfn.XLOOKUP(_xlfn.XLOOKUP(Tool_Austria!$D166,'AveragePrices&amp;Codes'!$A:$A,'AveragePrices&amp;Codes'!$B:$B),AGRIBALYSE_Raw!$B:$B,AGRIBALYSE_Raw!T:T)*$E166,_xlfn.XLOOKUP(_xlfn.XLOOKUP(Tool_Austria!$D166,'AveragePrices&amp;Codes'!$A:$A,'AveragePrices&amp;Codes'!$B:$B),AGRIBALYSE_Cooked!$C:$C,AGRIBALYSE_Cooked!U:U)*$E166),"")</f>
        <v>1.34171809072E-8</v>
      </c>
      <c r="R166">
        <f>IFERROR(IF($F166="Raw",_xlfn.XLOOKUP(_xlfn.XLOOKUP(Tool_Austria!$D166,'AveragePrices&amp;Codes'!$A:$A,'AveragePrices&amp;Codes'!$B:$B),AGRIBALYSE_Raw!$B:$B,AGRIBALYSE_Raw!U:U)*$E166,_xlfn.XLOOKUP(_xlfn.XLOOKUP(Tool_Austria!$D166,'AveragePrices&amp;Codes'!$A:$A,'AveragePrices&amp;Codes'!$B:$B),AGRIBALYSE_Cooked!$C:$C,AGRIBALYSE_Cooked!V:V)*$E166),"")</f>
        <v>6.0339313240000003E-10</v>
      </c>
      <c r="S166">
        <f>IFERROR(IF($F166="Raw",_xlfn.XLOOKUP(_xlfn.XLOOKUP(Tool_Austria!$D166,'AveragePrices&amp;Codes'!$A:$A,'AveragePrices&amp;Codes'!$B:$B),AGRIBALYSE_Raw!$B:$B,AGRIBALYSE_Raw!V:V)*$E166,_xlfn.XLOOKUP(_xlfn.XLOOKUP(Tool_Austria!$D166,'AveragePrices&amp;Codes'!$A:$A,'AveragePrices&amp;Codes'!$B:$B),AGRIBALYSE_Cooked!$C:$C,AGRIBALYSE_Cooked!W:W)*$E166),"")</f>
        <v>8.6400198808000012E-3</v>
      </c>
      <c r="T166">
        <f>IFERROR(IF($F166="Raw",_xlfn.XLOOKUP(_xlfn.XLOOKUP(Tool_Austria!$D166,'AveragePrices&amp;Codes'!$A:$A,'AveragePrices&amp;Codes'!$B:$B),AGRIBALYSE_Raw!$B:$B,AGRIBALYSE_Raw!W:W)*$E166,_xlfn.XLOOKUP(_xlfn.XLOOKUP(Tool_Austria!$D166,'AveragePrices&amp;Codes'!$A:$A,'AveragePrices&amp;Codes'!$B:$B),AGRIBALYSE_Cooked!$C:$C,AGRIBALYSE_Cooked!X:X)*$E166),"")</f>
        <v>8.1185718152000002E-5</v>
      </c>
      <c r="U166">
        <f>IFERROR(IF($F166="Raw",_xlfn.XLOOKUP(_xlfn.XLOOKUP(Tool_Austria!$D166,'AveragePrices&amp;Codes'!$A:$A,'AveragePrices&amp;Codes'!$B:$B),AGRIBALYSE_Raw!$B:$B,AGRIBALYSE_Raw!X:X)*$E166,_xlfn.XLOOKUP(_xlfn.XLOOKUP(Tool_Austria!$D166,'AveragePrices&amp;Codes'!$A:$A,'AveragePrices&amp;Codes'!$B:$B),AGRIBALYSE_Cooked!$C:$C,AGRIBALYSE_Cooked!Y:Y)*$E166),"")</f>
        <v>3.1251115704000001E-3</v>
      </c>
      <c r="V166">
        <f>IFERROR(IF($F166="Raw",_xlfn.XLOOKUP(_xlfn.XLOOKUP(Tool_Austria!$D166,'AveragePrices&amp;Codes'!$A:$A,'AveragePrices&amp;Codes'!$B:$B),AGRIBALYSE_Raw!$B:$B,AGRIBALYSE_Raw!Y:Y)*$E166,_xlfn.XLOOKUP(_xlfn.XLOOKUP(Tool_Austria!$D166,'AveragePrices&amp;Codes'!$A:$A,'AveragePrices&amp;Codes'!$B:$B),AGRIBALYSE_Cooked!$C:$C,AGRIBALYSE_Cooked!Z:Z)*$E166),"")</f>
        <v>3.7321048616000004E-2</v>
      </c>
      <c r="W166">
        <f>IFERROR(IF($F166="Raw",_xlfn.XLOOKUP(_xlfn.XLOOKUP(Tool_Austria!$D166,'AveragePrices&amp;Codes'!$A:$A,'AveragePrices&amp;Codes'!$B:$B),AGRIBALYSE_Raw!$B:$B,AGRIBALYSE_Raw!Z:Z)*$E166,_xlfn.XLOOKUP(_xlfn.XLOOKUP(Tool_Austria!$D166,'AveragePrices&amp;Codes'!$A:$A,'AveragePrices&amp;Codes'!$B:$B),AGRIBALYSE_Cooked!$C:$C,AGRIBALYSE_Cooked!AA:AA)*$E166),"")</f>
        <v>16.662617821600001</v>
      </c>
      <c r="X166">
        <f>IFERROR(IF($F166="Raw",_xlfn.XLOOKUP(_xlfn.XLOOKUP(Tool_Austria!$D166,'AveragePrices&amp;Codes'!$A:$A,'AveragePrices&amp;Codes'!$B:$B),AGRIBALYSE_Raw!$B:$B,AGRIBALYSE_Raw!AA:AA)*$E166,_xlfn.XLOOKUP(_xlfn.XLOOKUP(Tool_Austria!$D166,'AveragePrices&amp;Codes'!$A:$A,'AveragePrices&amp;Codes'!$B:$B),AGRIBALYSE_Cooked!$C:$C,AGRIBALYSE_Cooked!AB:AB)*$E166),"")</f>
        <v>24.196420472000003</v>
      </c>
      <c r="Y166">
        <f>IFERROR(IF($F166="Raw",_xlfn.XLOOKUP(_xlfn.XLOOKUP(Tool_Austria!$D166,'AveragePrices&amp;Codes'!$A:$A,'AveragePrices&amp;Codes'!$B:$B),AGRIBALYSE_Raw!$B:$B,AGRIBALYSE_Raw!AB:AB)*$E166,_xlfn.XLOOKUP(_xlfn.XLOOKUP(Tool_Austria!$D166,'AveragePrices&amp;Codes'!$A:$A,'AveragePrices&amp;Codes'!$B:$B),AGRIBALYSE_Cooked!$C:$C,AGRIBALYSE_Cooked!AC:AC)*$E166),"")</f>
        <v>0.48326530831999998</v>
      </c>
      <c r="Z166">
        <f>IFERROR(IF($F166="Raw",_xlfn.XLOOKUP(_xlfn.XLOOKUP(Tool_Austria!$D166,'AveragePrices&amp;Codes'!$A:$A,'AveragePrices&amp;Codes'!$B:$B),AGRIBALYSE_Raw!$B:$B,AGRIBALYSE_Raw!AC:AC)*$E166,_xlfn.XLOOKUP(_xlfn.XLOOKUP(Tool_Austria!$D166,'AveragePrices&amp;Codes'!$A:$A,'AveragePrices&amp;Codes'!$B:$B),AGRIBALYSE_Cooked!$C:$C,AGRIBALYSE_Cooked!AD:AD)*$E166),"")</f>
        <v>3.1212316928000003</v>
      </c>
      <c r="AA166">
        <f>IFERROR(IF($F166="Raw",_xlfn.XLOOKUP(_xlfn.XLOOKUP(Tool_Austria!$D166,'AveragePrices&amp;Codes'!$A:$A,'AveragePrices&amp;Codes'!$B:$B),AGRIBALYSE_Raw!$B:$B,AGRIBALYSE_Raw!AD:AD)*$E166,_xlfn.XLOOKUP(_xlfn.XLOOKUP(Tool_Austria!$D166,'AveragePrices&amp;Codes'!$A:$A,'AveragePrices&amp;Codes'!$B:$B),AGRIBALYSE_Cooked!$C:$C,AGRIBALYSE_Cooked!AE:AE)*$E166),"")</f>
        <v>1.7346528951200002E-6</v>
      </c>
      <c r="AB166" cm="1">
        <f t="array" ref="AB166">IFERROR(_xlfn.XLOOKUP(Tool_Austria!$F166&amp;$E$2,'Cooking methods'!$A:$A&amp;'Cooking methods'!$B:$B,'Cooking methods'!C:C)*$E166,"")</f>
        <v>0.16124015520000001</v>
      </c>
      <c r="AC166" cm="1">
        <f t="array" ref="AC166">IFERROR(_xlfn.XLOOKUP(Tool_Austria!$F166&amp;$E$2,'Cooking methods'!$A:$A&amp;'Cooking methods'!$B:$B,'Cooking methods'!D:D)*$E166,"")</f>
        <v>1.8617142708E-9</v>
      </c>
      <c r="AD166" cm="1">
        <f t="array" ref="AD166">IFERROR(_xlfn.XLOOKUP(Tool_Austria!$F166&amp;$E$2,'Cooking methods'!$A:$A&amp;'Cooking methods'!$B:$B,'Cooking methods'!E:E)*$E166,"")</f>
        <v>0.15648555240000003</v>
      </c>
      <c r="AE166" cm="1">
        <f t="array" ref="AE166">IFERROR(_xlfn.XLOOKUP(Tool_Austria!$F166&amp;$E$2,'Cooking methods'!$A:$A&amp;'Cooking methods'!$B:$B,'Cooking methods'!F:F)*$E166,"")</f>
        <v>3.9135960000000002E-4</v>
      </c>
      <c r="AF166" cm="1">
        <f t="array" ref="AF166">IFERROR(_xlfn.XLOOKUP(Tool_Austria!$F166&amp;$E$2,'Cooking methods'!$A:$A&amp;'Cooking methods'!$B:$B,'Cooking methods'!G:G)*$E166,"")</f>
        <v>2.4344065944000003E-9</v>
      </c>
      <c r="AG166" cm="1">
        <f t="array" ref="AG166">IFERROR(_xlfn.XLOOKUP(Tool_Austria!$F166&amp;$E$2,'Cooking methods'!$A:$A&amp;'Cooking methods'!$B:$B,'Cooking methods'!H:H)*$E166,"")</f>
        <v>1.4507617104000002E-9</v>
      </c>
      <c r="AH166" cm="1">
        <f t="array" ref="AH166">IFERROR(_xlfn.XLOOKUP(Tool_Austria!$F166&amp;$E$2,'Cooking methods'!$A:$A&amp;'Cooking methods'!$B:$B,'Cooking methods'!I:I)*$E166,"")</f>
        <v>2.5193690982000002E-10</v>
      </c>
      <c r="AI166" cm="1">
        <f t="array" ref="AI166">IFERROR(_xlfn.XLOOKUP(Tool_Austria!$F166&amp;$E$2,'Cooking methods'!$A:$A&amp;'Cooking methods'!$B:$B,'Cooking methods'!J:J)*$E166,"")</f>
        <v>9.5341860000000003E-4</v>
      </c>
      <c r="AJ166" cm="1">
        <f t="array" ref="AJ166">IFERROR(_xlfn.XLOOKUP(Tool_Austria!$F166&amp;$E$2,'Cooking methods'!$A:$A&amp;'Cooking methods'!$B:$B,'Cooking methods'!K:K)*$E166,"")</f>
        <v>1.9567980000000001E-4</v>
      </c>
      <c r="AK166" cm="1">
        <f t="array" ref="AK166">IFERROR(_xlfn.XLOOKUP(Tool_Austria!$F166&amp;$E$2,'Cooking methods'!$A:$A&amp;'Cooking methods'!$B:$B,'Cooking methods'!L:L)*$E166,"")</f>
        <v>1.5404580000000001E-4</v>
      </c>
      <c r="AL166" cm="1">
        <f t="array" ref="AL166">IFERROR(_xlfn.XLOOKUP(Tool_Austria!$F166&amp;$E$2,'Cooking methods'!$A:$A&amp;'Cooking methods'!$B:$B,'Cooking methods'!M:M)*$E166,"")</f>
        <v>1.2032226000000001E-3</v>
      </c>
      <c r="AM166" cm="1">
        <f t="array" ref="AM166">IFERROR(_xlfn.XLOOKUP(Tool_Austria!$F166&amp;$E$2,'Cooking methods'!$A:$A&amp;'Cooking methods'!$B:$B,'Cooking methods'!N:N)*$E166,"")</f>
        <v>0.50878413360000008</v>
      </c>
      <c r="AN166" cm="1">
        <f t="array" ref="AN166">IFERROR(_xlfn.XLOOKUP(Tool_Austria!$F166&amp;$E$2,'Cooking methods'!$A:$A&amp;'Cooking methods'!$B:$B,'Cooking methods'!O:O)*$E166,"")</f>
        <v>0.44136619740000005</v>
      </c>
      <c r="AO166" cm="1">
        <f t="array" ref="AO166">IFERROR(_xlfn.XLOOKUP(Tool_Austria!$F166&amp;$E$2,'Cooking methods'!$A:$A&amp;'Cooking methods'!$B:$B,'Cooking methods'!P:P)*$E166,"")</f>
        <v>8.7223229999999999E-2</v>
      </c>
      <c r="AP166" cm="1">
        <f t="array" ref="AP166">IFERROR(_xlfn.XLOOKUP(Tool_Austria!$F166&amp;$E$2,'Cooking methods'!$A:$A&amp;'Cooking methods'!$B:$B,'Cooking methods'!Q:Q)*$E166,"")</f>
        <v>4.5188377847999996</v>
      </c>
      <c r="AQ166" cm="1">
        <f t="array" ref="AQ166">IFERROR(_xlfn.XLOOKUP(Tool_Austria!$F166&amp;$E$2,'Cooking methods'!$A:$A&amp;'Cooking methods'!$B:$B,'Cooking methods'!R:R)*$E166,"")</f>
        <v>2.5216173342000001E-7</v>
      </c>
      <c r="AR166" cm="1">
        <f t="array" ref="AR166">IFERROR(_xlfn.XLOOKUP(Tool_Austria!$G166&amp;$E$2,'Waste management'!$A:$A&amp;'Waste management'!$B:$B,'Waste management'!C:C)*$E166,"")</f>
        <v>1.7267316000000001E-2</v>
      </c>
      <c r="AS166" cm="1">
        <f t="array" ref="AS166">IFERROR(_xlfn.XLOOKUP(Tool_Austria!$G166&amp;$E$2,'Waste management'!$A:$A&amp;'Waste management'!$B:$B,'Waste management'!D:D)*$E166,"")</f>
        <v>1.1780910839999999E-10</v>
      </c>
      <c r="AT166" cm="1">
        <f t="array" ref="AT166">IFERROR(_xlfn.XLOOKUP(Tool_Austria!$G166&amp;$E$2,'Waste management'!$A:$A&amp;'Waste management'!$B:$B,'Waste management'!E:E)*$E166,"")</f>
        <v>3.1765200000000003E-4</v>
      </c>
      <c r="AU166" cm="1">
        <f t="array" ref="AU166">IFERROR(_xlfn.XLOOKUP(Tool_Austria!$G166&amp;$E$2,'Waste management'!$A:$A&amp;'Waste management'!$B:$B,'Waste management'!F:F)*$E166,"")</f>
        <v>3.7008000000000002E-5</v>
      </c>
      <c r="AV166" cm="1">
        <f t="array" ref="AV166">IFERROR(_xlfn.XLOOKUP(Tool_Austria!$G166&amp;$E$2,'Waste management'!$A:$A&amp;'Waste management'!$B:$B,'Waste management'!G:G)*$E166,"")</f>
        <v>3.5711486400000002E-9</v>
      </c>
      <c r="AW166" cm="1">
        <f t="array" ref="AW166">IFERROR(_xlfn.XLOOKUP(Tool_Austria!$G166&amp;$E$2,'Waste management'!$A:$A&amp;'Waste management'!$B:$B,'Waste management'!H:H)*$E166,"")</f>
        <v>1.1640588839999999E-10</v>
      </c>
      <c r="AX166" cm="1">
        <f t="array" ref="AX166">IFERROR(_xlfn.XLOOKUP(Tool_Austria!$G166&amp;$E$2,'Waste management'!$A:$A&amp;'Waste management'!$B:$B,'Waste management'!I:I)*$E166,"")</f>
        <v>8.2761298800000007E-11</v>
      </c>
      <c r="AY166" cm="1">
        <f t="array" ref="AY166">IFERROR(_xlfn.XLOOKUP(Tool_Austria!$G166&amp;$E$2,'Waste management'!$A:$A&amp;'Waste management'!$B:$B,'Waste management'!J:J)*$E166,"")</f>
        <v>6.8156400000000006E-4</v>
      </c>
      <c r="AZ166" cm="1">
        <f t="array" ref="AZ166">IFERROR(_xlfn.XLOOKUP(Tool_Austria!$G166&amp;$E$2,'Waste management'!$A:$A&amp;'Waste management'!$B:$B,'Waste management'!K:K)*$E166,"")</f>
        <v>1.6590131280000001E-6</v>
      </c>
      <c r="BA166" cm="1">
        <f t="array" ref="BA166">IFERROR(_xlfn.XLOOKUP(Tool_Austria!$G166&amp;$E$2,'Waste management'!$A:$A&amp;'Waste management'!$B:$B,'Waste management'!L:L)*$E166,"")</f>
        <v>2.9853551760000001E-5</v>
      </c>
      <c r="BB166" cm="1">
        <f t="array" ref="BB166">IFERROR(_xlfn.XLOOKUP(Tool_Austria!$G166&amp;$E$2,'Waste management'!$A:$A&amp;'Waste management'!$B:$B,'Waste management'!M:M)*$E166,"")</f>
        <v>3.0038160000000003E-3</v>
      </c>
      <c r="BC166" cm="1">
        <f t="array" ref="BC166">IFERROR(_xlfn.XLOOKUP(Tool_Austria!$G166&amp;$E$2,'Waste management'!$A:$A&amp;'Waste management'!$B:$B,'Waste management'!N:N)*$E166,"")</f>
        <v>2.5828931760000002</v>
      </c>
      <c r="BD166" cm="1">
        <f t="array" ref="BD166">IFERROR(_xlfn.XLOOKUP(Tool_Austria!$G166&amp;$E$2,'Waste management'!$A:$A&amp;'Waste management'!$B:$B,'Waste management'!O:O)*$E166,"")</f>
        <v>0.164688684</v>
      </c>
      <c r="BE166" cm="1">
        <f t="array" ref="BE166">IFERROR(_xlfn.XLOOKUP(Tool_Austria!$G166&amp;$E$2,'Waste management'!$A:$A&amp;'Waste management'!$B:$B,'Waste management'!P:P)*$E166,"")</f>
        <v>3.555852E-3</v>
      </c>
      <c r="BF166" cm="1">
        <f t="array" ref="BF166">IFERROR(_xlfn.XLOOKUP(Tool_Austria!$G166&amp;$E$2,'Waste management'!$A:$A&amp;'Waste management'!$B:$B,'Waste management'!Q:Q)*$E166,"")</f>
        <v>0.103495956</v>
      </c>
      <c r="BG166" cm="1">
        <f t="array" ref="BG166">IFERROR(_xlfn.XLOOKUP(Tool_Austria!$G166&amp;$E$2,'Waste management'!$A:$A&amp;'Waste management'!$B:$B,'Waste management'!R:R)*$E166,"")</f>
        <v>3.3634104000000002E-8</v>
      </c>
      <c r="BH166">
        <f>IFERROR((L166+AR166+AB166)*_xlfn.XLOOKUP(Tool_Austria!BH$4,Monetization_Factors!$A:$A,Monetization_Factors!$D:$D),"")</f>
        <v>6.4587882205298208E-2</v>
      </c>
      <c r="BI166">
        <f>IFERROR((M166+AS166+AC166)*_xlfn.XLOOKUP(Tool_Austria!BI$4,Monetization_Factors!$A:$A,Monetization_Factors!$D:$D),"")</f>
        <v>4.2529740190983824E-7</v>
      </c>
      <c r="BJ166">
        <f>IFERROR((N166+AT166+AD166)*_xlfn.XLOOKUP(Tool_Austria!BJ$4,Monetization_Factors!$A:$A,Monetization_Factors!$D:$D),"")</f>
        <v>2.529359176284348E-4</v>
      </c>
      <c r="BK166">
        <f>IFERROR((O166+AU166+AE166)*_xlfn.XLOOKUP(Tool_Austria!BK$4,Monetization_Factors!$A:$A,Monetization_Factors!$D:$D),"")</f>
        <v>3.9320261139283415E-3</v>
      </c>
      <c r="BL166">
        <f>IFERROR((P166+AV166+AF166)*_xlfn.XLOOKUP(Tool_Austria!BL$4,Monetization_Factors!$A:$A,Monetization_Factors!$D:$D),"")</f>
        <v>6.8107062359615791E-2</v>
      </c>
      <c r="BM166">
        <f>IFERROR((Q166+AW166+AG166)*_xlfn.XLOOKUP(Tool_Austria!BM$4,Monetization_Factors!$A:$A,Monetization_Factors!$D:$D),"")</f>
        <v>3.1116648636998583E-3</v>
      </c>
      <c r="BN166">
        <f>IFERROR((R166+AX166+AH166)*_xlfn.XLOOKUP(Tool_Austria!BN$4,Monetization_Factors!$A:$A,Monetization_Factors!$D:$D),"")</f>
        <v>1.0784685906670682E-3</v>
      </c>
      <c r="BO166">
        <f>IFERROR((S166+AY166+AI166)*_xlfn.XLOOKUP(Tool_Austria!BO$4,Monetization_Factors!$A:$A,Monetization_Factors!$D:$D),"")</f>
        <v>4.4988016145832543E-3</v>
      </c>
      <c r="BP166">
        <f>IFERROR((T166+AZ166+AJ166)*_xlfn.XLOOKUP(Tool_Austria!BP$4,Monetization_Factors!$A:$A,Monetization_Factors!$D:$D),"")</f>
        <v>6.7943032368719626E-4</v>
      </c>
      <c r="BQ166">
        <f>IFERROR((U166+BA166+AK166)*_xlfn.XLOOKUP(Tool_Austria!BQ$4,Monetization_Factors!$A:$A,Monetization_Factors!$D:$D),"")</f>
        <v>1.353607699079977E-2</v>
      </c>
      <c r="BR166" t="str">
        <f>IFERROR((V166+BB166+AL166)*_xlfn.XLOOKUP(Tool_Austria!BR$4,Monetization_Factors!$A:$A,Monetization_Factors!$D:$D),"")</f>
        <v/>
      </c>
      <c r="BS166">
        <f>IFERROR((W166+BC166+AM166)*_xlfn.XLOOKUP(Tool_Austria!BS$4,Monetization_Factors!$A:$A,Monetization_Factors!$D:$D),"")</f>
        <v>9.612979181808257E-4</v>
      </c>
      <c r="BT166">
        <f>IFERROR((X166+BD166+AN166)*_xlfn.XLOOKUP(Tool_Austria!BT$4,Monetization_Factors!$A:$A,Monetization_Factors!$D:$D),"")</f>
        <v>5.5228327513661231E-3</v>
      </c>
      <c r="BU166">
        <f>IFERROR((Y166+BE166+AO166)*_xlfn.XLOOKUP(Tool_Austria!BU$4,Monetization_Factors!$A:$A,Monetization_Factors!$D:$D),"")</f>
        <v>3.6480102687458187E-3</v>
      </c>
      <c r="BV166">
        <f>IFERROR((Z166+BF166+AP166)*_xlfn.XLOOKUP(Tool_Austria!BV$4,Monetization_Factors!$A:$A,Monetization_Factors!$D:$D),"")</f>
        <v>1.278679687699415E-2</v>
      </c>
      <c r="BW166">
        <f>IFERROR((AA166+BG166+AQ166)*_xlfn.XLOOKUP(Tool_Austria!BW$4,Monetization_Factors!$A:$A,Monetization_Factors!$D:$D),"")</f>
        <v>4.2209593406044099E-6</v>
      </c>
      <c r="BX166" s="38" cm="1">
        <f t="array" ref="BX166">IFERROR(_xlfn.IFS(I166&lt;&gt;0,I166*E166,I166="",J166*E166),"")</f>
        <v>2.2407390763636363</v>
      </c>
      <c r="BY166" s="38">
        <f t="shared" si="112"/>
        <v>0.18270793305193733</v>
      </c>
      <c r="BZ166" s="38">
        <f t="shared" si="113"/>
        <v>2.4234470094155736</v>
      </c>
      <c r="CA166" s="38">
        <f t="shared" si="114"/>
        <v>3.7283800144854978E-3</v>
      </c>
      <c r="CB166">
        <f t="shared" si="115"/>
        <v>0.49644465896000001</v>
      </c>
      <c r="CC166">
        <f t="shared" si="115"/>
        <v>1.06241914648E-8</v>
      </c>
      <c r="CD166">
        <f t="shared" si="115"/>
        <v>0.16573102316080005</v>
      </c>
      <c r="CE166">
        <f t="shared" si="115"/>
        <v>2.5976710872E-3</v>
      </c>
      <c r="CF166">
        <f t="shared" si="115"/>
        <v>6.8224819362399998E-8</v>
      </c>
      <c r="CG166">
        <f t="shared" si="115"/>
        <v>1.4984348506000002E-8</v>
      </c>
      <c r="CH166">
        <f t="shared" si="115"/>
        <v>9.3809134102000012E-10</v>
      </c>
      <c r="CI166">
        <f t="shared" si="115"/>
        <v>1.0275002480800002E-2</v>
      </c>
      <c r="CJ166">
        <f t="shared" si="115"/>
        <v>2.7852453127999997E-4</v>
      </c>
      <c r="CK166">
        <f t="shared" si="115"/>
        <v>3.3090109221600001E-3</v>
      </c>
      <c r="CL166">
        <f t="shared" si="115"/>
        <v>4.1528087216000001E-2</v>
      </c>
      <c r="CM166">
        <f t="shared" si="115"/>
        <v>19.754295131199999</v>
      </c>
      <c r="CN166">
        <f t="shared" si="115"/>
        <v>24.802475353400006</v>
      </c>
      <c r="CO166">
        <f t="shared" si="115"/>
        <v>0.57404439031999999</v>
      </c>
      <c r="CP166">
        <f t="shared" si="115"/>
        <v>7.7435654335999997</v>
      </c>
      <c r="CQ166">
        <f t="shared" si="115"/>
        <v>2.0204487325400004E-6</v>
      </c>
      <c r="CR166">
        <f t="shared" si="116"/>
        <v>7.6376101378461544E-4</v>
      </c>
      <c r="CS166">
        <f t="shared" si="116"/>
        <v>1.6344909945846155E-11</v>
      </c>
      <c r="CT166">
        <f t="shared" si="116"/>
        <v>2.5497080486276929E-4</v>
      </c>
      <c r="CU166">
        <f t="shared" si="116"/>
        <v>3.996417057230769E-6</v>
      </c>
      <c r="CV166">
        <f t="shared" si="116"/>
        <v>1.0496126055753846E-10</v>
      </c>
      <c r="CW166">
        <f t="shared" si="116"/>
        <v>2.3052843855384619E-11</v>
      </c>
      <c r="CX166">
        <f t="shared" si="116"/>
        <v>1.443217447723077E-12</v>
      </c>
      <c r="CY166">
        <f t="shared" si="116"/>
        <v>1.5807696124307696E-5</v>
      </c>
      <c r="CZ166">
        <f t="shared" si="116"/>
        <v>4.2849927889230763E-7</v>
      </c>
      <c r="DA166">
        <f t="shared" si="116"/>
        <v>5.0907860340923075E-6</v>
      </c>
      <c r="DB166">
        <f t="shared" si="116"/>
        <v>6.3889364947692303E-5</v>
      </c>
      <c r="DC166">
        <f t="shared" si="116"/>
        <v>3.0391223278769228E-2</v>
      </c>
      <c r="DD166">
        <f t="shared" si="116"/>
        <v>3.8157654389846161E-2</v>
      </c>
      <c r="DE166">
        <f t="shared" si="116"/>
        <v>8.83145215876923E-4</v>
      </c>
      <c r="DF166">
        <f t="shared" si="116"/>
        <v>1.1913177590153846E-2</v>
      </c>
      <c r="DG166">
        <f t="shared" si="116"/>
        <v>3.1083826654461545E-9</v>
      </c>
      <c r="DH166" s="5">
        <f>IFERROR(((((L166+AB166)*(1/$H166))+AR166)/$F$2)/($B$2*('CAR.CAP_per person'!B$2)/(_xlfn.XLOOKUP($E$2,EU_countries_GDP!$A$2:$A$29,EU_countries_GDP!$E$2:$E$29))),"")</f>
        <v>2.7554677067243748E-2</v>
      </c>
      <c r="DI166" s="5">
        <f>IFERROR(((((M166+AC166)*(1/$H166))+AS166)/$F$2)/($B$2*('CAR.CAP_per person'!C$2)/(_xlfn.XLOOKUP($E$2,EU_countries_GDP!$A$2:$A$29,EU_countries_GDP!$E$2:$E$29))),"")</f>
        <v>7.5554105647530397E-6</v>
      </c>
      <c r="DJ166" s="5">
        <f>IFERROR(((((N166+AD166)*(1/$H166))+AT166)/$F$2)/($B$2*('CAR.CAP_per person'!D$2)/(_xlfn.XLOOKUP($E$2,EU_countries_GDP!$A$2:$A$29,EU_countries_GDP!$E$2:$E$29))),"")</f>
        <v>1.2131615954599436E-4</v>
      </c>
      <c r="DK166" s="5">
        <f>IFERROR(((((O166+AE166)*(1/$H166))+AU166)/$F$2)/($B$2*('CAR.CAP_per person'!E$2)/(_xlfn.XLOOKUP($E$2,EU_countries_GDP!$A$2:$A$29,EU_countries_GDP!$E$2:$E$29))),"")</f>
        <v>2.445849475247573E-3</v>
      </c>
      <c r="DL166" s="5">
        <f>IFERROR(((((P166+AF166)*(1/$H166))+AV166)/$F$2)/($B$2*('CAR.CAP_per person'!F$2)/(_xlfn.XLOOKUP($E$2,EU_countries_GDP!$A$2:$A$29,EU_countries_GDP!$E$2:$E$29))),"")</f>
        <v>4.9391943341617825E-2</v>
      </c>
      <c r="DM166" s="5">
        <f>IFERROR(((((Q166+AG166)*(1/$H166))+AW166)/$F$2)/($B$2*('CAR.CAP_per person'!G$2)/(_xlfn.XLOOKUP($E$2,EU_countries_GDP!$A$2:$A$29,EU_countries_GDP!$E$2:$E$29))),"")</f>
        <v>5.9917668385179191E-3</v>
      </c>
      <c r="DN166" s="5">
        <f>IFERROR(((((R166+AH166)*(1/$H166))+AX166)/$F$2)/($B$2*('CAR.CAP_per person'!H$2)/(_xlfn.XLOOKUP($E$2,EU_countries_GDP!$A$2:$A$29,EU_countries_GDP!$E$2:$E$29))),"")</f>
        <v>8.3638406214923719E-5</v>
      </c>
      <c r="DO166" s="5">
        <f>IFERROR(((((S166+AI166)*(1/$H166))+AY166)/$F$2)/($B$2*('CAR.CAP_per person'!I$2)/(_xlfn.XLOOKUP($E$2,EU_countries_GDP!$A$2:$A$29,EU_countries_GDP!$E$2:$E$29))),"")</f>
        <v>3.7988000054440885E-3</v>
      </c>
      <c r="DP166" s="5">
        <f>IFERROR(((((T166+AJ166)*(1/$H166))+AZ166)/$F$2)/($B$2*('CAR.CAP_per person'!J$2)/(_xlfn.XLOOKUP($E$2,EU_countries_GDP!$A$2:$A$29,EU_countries_GDP!$E$2:$E$29))),"")</f>
        <v>1.8449849756184061E-2</v>
      </c>
      <c r="DQ166" s="5">
        <f>IFERROR(((((U166+AK166)*(1/$H166))+BA166)/$F$2)/($B$2*('CAR.CAP_per person'!K$2)/(_xlfn.XLOOKUP($E$2,EU_countries_GDP!$A$2:$A$29,EU_countries_GDP!$E$2:$E$29))),"")</f>
        <v>6.3372657032458564E-3</v>
      </c>
      <c r="DR166" s="5">
        <f>IFERROR(((((V166+AL166)*(1/$H166))+BB166)/$F$2)/($B$2*('CAR.CAP_per person'!L$2)/(_xlfn.XLOOKUP($E$2,EU_countries_GDP!$A$2:$A$29,EU_countries_GDP!$E$2:$E$29))),"")</f>
        <v>2.5004022011772685E-3</v>
      </c>
      <c r="DS166" s="5">
        <f>IFERROR(((((W166+AM166)*(1/$H166))+BC166)/$F$2)/($B$2*('CAR.CAP_per person'!M$2)/(_xlfn.XLOOKUP($E$2,EU_countries_GDP!$A$2:$A$29,EU_countries_GDP!$E$2:$E$29))),"")</f>
        <v>5.3479789420872274E-2</v>
      </c>
      <c r="DT166" s="5">
        <f>IFERROR(((((X166+AN166)*(1/$H166))+BD166)/$F$2)/($B$2*('CAR.CAP_per person'!N$2)/(_xlfn.XLOOKUP($E$2,EU_countries_GDP!$A$2:$A$29,EU_countries_GDP!$E$2:$E$29))),"")</f>
        <v>0.74973201516418231</v>
      </c>
      <c r="DU166" s="5">
        <f>IFERROR(((((Y166+AO166)*(1/$H166))+BE166)/$F$2)/($B$2*('CAR.CAP_per person'!O$2)/(_xlfn.XLOOKUP($E$2,EU_countries_GDP!$A$2:$A$29,EU_countries_GDP!$E$2:$E$29))),"")</f>
        <v>1.2143274490533998E-3</v>
      </c>
      <c r="DV166" s="5">
        <f>IFERROR(((((Z166+AP166)*(1/$H166))+BF166)/$F$2)/($B$2*('CAR.CAP_per person'!P$2)/(_xlfn.XLOOKUP($E$2,EU_countries_GDP!$A$2:$A$29,EU_countries_GDP!$E$2:$E$29))),"")</f>
        <v>1.3238894191480098E-2</v>
      </c>
      <c r="DW166" s="5">
        <f>IFERROR(((((AA166+AQ166)*(1/$H166))+BG166)/$F$2)/($B$2*('CAR.CAP_per person'!Q$2)/(_xlfn.XLOOKUP($E$2,EU_countries_GDP!$A$2:$A$29,EU_countries_GDP!$E$2:$E$29))),"")</f>
        <v>3.5124382880287758E-3</v>
      </c>
    </row>
    <row r="167" spans="1:127">
      <c r="A167" t="s">
        <v>206</v>
      </c>
      <c r="B167" t="str">
        <f>_xlfn.XLOOKUP(D167,Table5[Ingredient],Table5[Category],"",FALSE)</f>
        <v>Fruit</v>
      </c>
      <c r="C167" s="33" t="s">
        <v>229</v>
      </c>
      <c r="D167" s="33" t="s">
        <v>211</v>
      </c>
      <c r="E167" s="33">
        <v>0.30840000000000001</v>
      </c>
      <c r="F167" s="33" t="s">
        <v>204</v>
      </c>
      <c r="G167" s="33" t="s">
        <v>180</v>
      </c>
      <c r="H167" s="91">
        <f>Dataset_AT!S46</f>
        <v>0.39660493827160498</v>
      </c>
      <c r="I167" s="33"/>
      <c r="J167" s="37">
        <f>IFERROR(INDEX('AveragePrices&amp;Codes'!G:AG, MATCH($D167, 'AveragePrices&amp;Codes'!$A:$A, 0), MATCH(Tool_Austria!$E$2, 'AveragePrices&amp;Codes'!$G$1:$AG$1, 0)),"")</f>
        <v>3.2678820526666668</v>
      </c>
      <c r="K167" s="37">
        <f>IFERROR(E167/(_xlfn.XLOOKUP(A167,Dataset_AT!$V$2:$V$9,Dataset_AT!$W$2:$W$9)),"")</f>
        <v>8.5666666666666669E-3</v>
      </c>
      <c r="L167">
        <f>IFERROR(IF($F167="Raw",_xlfn.XLOOKUP(_xlfn.XLOOKUP(Tool_Austria!$D167,'AveragePrices&amp;Codes'!$A:$A,'AveragePrices&amp;Codes'!$B:$B),AGRIBALYSE_Raw!$B:$B,AGRIBALYSE_Raw!O:O)*$E167,_xlfn.XLOOKUP(_xlfn.XLOOKUP(Tool_Austria!$D167,'AveragePrices&amp;Codes'!$A:$A,'AveragePrices&amp;Codes'!$B:$B),AGRIBALYSE_Cooked!$C:$C,AGRIBALYSE_Cooked!P:P)*$E167),"")</f>
        <v>0.10957821874399999</v>
      </c>
      <c r="M167">
        <f>IFERROR(IF($F167="Raw",_xlfn.XLOOKUP(_xlfn.XLOOKUP(Tool_Austria!$D167,'AveragePrices&amp;Codes'!$A:$A,'AveragePrices&amp;Codes'!$B:$B),AGRIBALYSE_Raw!$B:$B,AGRIBALYSE_Raw!P:P)*$E167,_xlfn.XLOOKUP(_xlfn.XLOOKUP(Tool_Austria!$D167,'AveragePrices&amp;Codes'!$A:$A,'AveragePrices&amp;Codes'!$B:$B),AGRIBALYSE_Cooked!$C:$C,AGRIBALYSE_Cooked!Q:Q)*$E167),"")</f>
        <v>4.8867844792000002E-9</v>
      </c>
      <c r="N167">
        <f>IFERROR(IF($F167="Raw",_xlfn.XLOOKUP(_xlfn.XLOOKUP(Tool_Austria!$D167,'AveragePrices&amp;Codes'!$A:$A,'AveragePrices&amp;Codes'!$B:$B),AGRIBALYSE_Raw!$B:$B,AGRIBALYSE_Raw!Q:Q)*$E167,_xlfn.XLOOKUP(_xlfn.XLOOKUP(Tool_Austria!$D167,'AveragePrices&amp;Codes'!$A:$A,'AveragePrices&amp;Codes'!$B:$B),AGRIBALYSE_Cooked!$C:$C,AGRIBALYSE_Cooked!R:R)*$E167),"")</f>
        <v>1.8413572185600004E-2</v>
      </c>
      <c r="O167">
        <f>IFERROR(IF($F167="Raw",_xlfn.XLOOKUP(_xlfn.XLOOKUP(Tool_Austria!$D167,'AveragePrices&amp;Codes'!$A:$A,'AveragePrices&amp;Codes'!$B:$B),AGRIBALYSE_Raw!$B:$B,AGRIBALYSE_Raw!R:R)*$E167,_xlfn.XLOOKUP(_xlfn.XLOOKUP(Tool_Austria!$D167,'AveragePrices&amp;Codes'!$A:$A,'AveragePrices&amp;Codes'!$B:$B),AGRIBALYSE_Cooked!$C:$C,AGRIBALYSE_Cooked!S:S)*$E167),"")</f>
        <v>5.0511281663999992E-4</v>
      </c>
      <c r="P167">
        <f>IFERROR(IF($F167="Raw",_xlfn.XLOOKUP(_xlfn.XLOOKUP(Tool_Austria!$D167,'AveragePrices&amp;Codes'!$A:$A,'AveragePrices&amp;Codes'!$B:$B),AGRIBALYSE_Raw!$B:$B,AGRIBALYSE_Raw!S:S)*$E167,_xlfn.XLOOKUP(_xlfn.XLOOKUP(Tool_Austria!$D167,'AveragePrices&amp;Codes'!$A:$A,'AveragePrices&amp;Codes'!$B:$B),AGRIBALYSE_Cooked!$C:$C,AGRIBALYSE_Cooked!T:T)*$E167),"")</f>
        <v>1.1522882223200001E-8</v>
      </c>
      <c r="Q167">
        <f>IFERROR(IF($F167="Raw",_xlfn.XLOOKUP(_xlfn.XLOOKUP(Tool_Austria!$D167,'AveragePrices&amp;Codes'!$A:$A,'AveragePrices&amp;Codes'!$B:$B),AGRIBALYSE_Raw!$B:$B,AGRIBALYSE_Raw!T:T)*$E167,_xlfn.XLOOKUP(_xlfn.XLOOKUP(Tool_Austria!$D167,'AveragePrices&amp;Codes'!$A:$A,'AveragePrices&amp;Codes'!$B:$B),AGRIBALYSE_Cooked!$C:$C,AGRIBALYSE_Cooked!U:U)*$E167),"")</f>
        <v>3.5707051608000002E-9</v>
      </c>
      <c r="R167">
        <f>IFERROR(IF($F167="Raw",_xlfn.XLOOKUP(_xlfn.XLOOKUP(Tool_Austria!$D167,'AveragePrices&amp;Codes'!$A:$A,'AveragePrices&amp;Codes'!$B:$B),AGRIBALYSE_Raw!$B:$B,AGRIBALYSE_Raw!U:U)*$E167,_xlfn.XLOOKUP(_xlfn.XLOOKUP(Tool_Austria!$D167,'AveragePrices&amp;Codes'!$A:$A,'AveragePrices&amp;Codes'!$B:$B),AGRIBALYSE_Cooked!$C:$C,AGRIBALYSE_Cooked!V:V)*$E167),"")</f>
        <v>1.0725355094400001E-10</v>
      </c>
      <c r="S167">
        <f>IFERROR(IF($F167="Raw",_xlfn.XLOOKUP(_xlfn.XLOOKUP(Tool_Austria!$D167,'AveragePrices&amp;Codes'!$A:$A,'AveragePrices&amp;Codes'!$B:$B),AGRIBALYSE_Raw!$B:$B,AGRIBALYSE_Raw!V:V)*$E167,_xlfn.XLOOKUP(_xlfn.XLOOKUP(Tool_Austria!$D167,'AveragePrices&amp;Codes'!$A:$A,'AveragePrices&amp;Codes'!$B:$B),AGRIBALYSE_Cooked!$C:$C,AGRIBALYSE_Cooked!W:W)*$E167),"")</f>
        <v>1.3743195687200001E-3</v>
      </c>
      <c r="T167">
        <f>IFERROR(IF($F167="Raw",_xlfn.XLOOKUP(_xlfn.XLOOKUP(Tool_Austria!$D167,'AveragePrices&amp;Codes'!$A:$A,'AveragePrices&amp;Codes'!$B:$B),AGRIBALYSE_Raw!$B:$B,AGRIBALYSE_Raw!W:W)*$E167,_xlfn.XLOOKUP(_xlfn.XLOOKUP(Tool_Austria!$D167,'AveragePrices&amp;Codes'!$A:$A,'AveragePrices&amp;Codes'!$B:$B),AGRIBALYSE_Cooked!$C:$C,AGRIBALYSE_Cooked!X:X)*$E167),"")</f>
        <v>2.0743426039999999E-5</v>
      </c>
      <c r="U167">
        <f>IFERROR(IF($F167="Raw",_xlfn.XLOOKUP(_xlfn.XLOOKUP(Tool_Austria!$D167,'AveragePrices&amp;Codes'!$A:$A,'AveragePrices&amp;Codes'!$B:$B),AGRIBALYSE_Raw!$B:$B,AGRIBALYSE_Raw!X:X)*$E167,_xlfn.XLOOKUP(_xlfn.XLOOKUP(Tool_Austria!$D167,'AveragePrices&amp;Codes'!$A:$A,'AveragePrices&amp;Codes'!$B:$B),AGRIBALYSE_Cooked!$C:$C,AGRIBALYSE_Cooked!Y:Y)*$E167),"")</f>
        <v>1.0112794155199998E-3</v>
      </c>
      <c r="V167">
        <f>IFERROR(IF($F167="Raw",_xlfn.XLOOKUP(_xlfn.XLOOKUP(Tool_Austria!$D167,'AveragePrices&amp;Codes'!$A:$A,'AveragePrices&amp;Codes'!$B:$B),AGRIBALYSE_Raw!$B:$B,AGRIBALYSE_Raw!Y:Y)*$E167,_xlfn.XLOOKUP(_xlfn.XLOOKUP(Tool_Austria!$D167,'AveragePrices&amp;Codes'!$A:$A,'AveragePrices&amp;Codes'!$B:$B),AGRIBALYSE_Cooked!$C:$C,AGRIBALYSE_Cooked!Z:Z)*$E167),"")</f>
        <v>5.5034535119999999E-3</v>
      </c>
      <c r="W167">
        <f>IFERROR(IF($F167="Raw",_xlfn.XLOOKUP(_xlfn.XLOOKUP(Tool_Austria!$D167,'AveragePrices&amp;Codes'!$A:$A,'AveragePrices&amp;Codes'!$B:$B),AGRIBALYSE_Raw!$B:$B,AGRIBALYSE_Raw!Z:Z)*$E167,_xlfn.XLOOKUP(_xlfn.XLOOKUP(Tool_Austria!$D167,'AveragePrices&amp;Codes'!$A:$A,'AveragePrices&amp;Codes'!$B:$B),AGRIBALYSE_Cooked!$C:$C,AGRIBALYSE_Cooked!AA:AA)*$E167),"")</f>
        <v>2.5080415353600003</v>
      </c>
      <c r="X167">
        <f>IFERROR(IF($F167="Raw",_xlfn.XLOOKUP(_xlfn.XLOOKUP(Tool_Austria!$D167,'AveragePrices&amp;Codes'!$A:$A,'AveragePrices&amp;Codes'!$B:$B),AGRIBALYSE_Raw!$B:$B,AGRIBALYSE_Raw!AA:AA)*$E167,_xlfn.XLOOKUP(_xlfn.XLOOKUP(Tool_Austria!$D167,'AveragePrices&amp;Codes'!$A:$A,'AveragePrices&amp;Codes'!$B:$B),AGRIBALYSE_Cooked!$C:$C,AGRIBALYSE_Cooked!AB:AB)*$E167),"")</f>
        <v>15.907319493600001</v>
      </c>
      <c r="Y167">
        <f>IFERROR(IF($F167="Raw",_xlfn.XLOOKUP(_xlfn.XLOOKUP(Tool_Austria!$D167,'AveragePrices&amp;Codes'!$A:$A,'AveragePrices&amp;Codes'!$B:$B),AGRIBALYSE_Raw!$B:$B,AGRIBALYSE_Raw!AB:AB)*$E167,_xlfn.XLOOKUP(_xlfn.XLOOKUP(Tool_Austria!$D167,'AveragePrices&amp;Codes'!$A:$A,'AveragePrices&amp;Codes'!$B:$B),AGRIBALYSE_Cooked!$C:$C,AGRIBALYSE_Cooked!AC:AC)*$E167),"")</f>
        <v>1.3702229270400001</v>
      </c>
      <c r="Z167">
        <f>IFERROR(IF($F167="Raw",_xlfn.XLOOKUP(_xlfn.XLOOKUP(Tool_Austria!$D167,'AveragePrices&amp;Codes'!$A:$A,'AveragePrices&amp;Codes'!$B:$B),AGRIBALYSE_Raw!$B:$B,AGRIBALYSE_Raw!AC:AC)*$E167,_xlfn.XLOOKUP(_xlfn.XLOOKUP(Tool_Austria!$D167,'AveragePrices&amp;Codes'!$A:$A,'AveragePrices&amp;Codes'!$B:$B),AGRIBALYSE_Cooked!$C:$C,AGRIBALYSE_Cooked!AD:AD)*$E167),"")</f>
        <v>1.65770216072</v>
      </c>
      <c r="AA167">
        <f>IFERROR(IF($F167="Raw",_xlfn.XLOOKUP(_xlfn.XLOOKUP(Tool_Austria!$D167,'AveragePrices&amp;Codes'!$A:$A,'AveragePrices&amp;Codes'!$B:$B),AGRIBALYSE_Raw!$B:$B,AGRIBALYSE_Raw!AD:AD)*$E167,_xlfn.XLOOKUP(_xlfn.XLOOKUP(Tool_Austria!$D167,'AveragePrices&amp;Codes'!$A:$A,'AveragePrices&amp;Codes'!$B:$B),AGRIBALYSE_Cooked!$C:$C,AGRIBALYSE_Cooked!AE:AE)*$E167),"")</f>
        <v>6.6683874295999998E-7</v>
      </c>
      <c r="AB167" cm="1">
        <f t="array" ref="AB167">IFERROR(_xlfn.XLOOKUP(Tool_Austria!$F167&amp;$E$2,'Cooking methods'!$A:$A&amp;'Cooking methods'!$B:$B,'Cooking methods'!C:C)*$E167,"")</f>
        <v>0.16124015520000001</v>
      </c>
      <c r="AC167" cm="1">
        <f t="array" ref="AC167">IFERROR(_xlfn.XLOOKUP(Tool_Austria!$F167&amp;$E$2,'Cooking methods'!$A:$A&amp;'Cooking methods'!$B:$B,'Cooking methods'!D:D)*$E167,"")</f>
        <v>1.8617142708E-9</v>
      </c>
      <c r="AD167" cm="1">
        <f t="array" ref="AD167">IFERROR(_xlfn.XLOOKUP(Tool_Austria!$F167&amp;$E$2,'Cooking methods'!$A:$A&amp;'Cooking methods'!$B:$B,'Cooking methods'!E:E)*$E167,"")</f>
        <v>0.15648555240000003</v>
      </c>
      <c r="AE167" cm="1">
        <f t="array" ref="AE167">IFERROR(_xlfn.XLOOKUP(Tool_Austria!$F167&amp;$E$2,'Cooking methods'!$A:$A&amp;'Cooking methods'!$B:$B,'Cooking methods'!F:F)*$E167,"")</f>
        <v>3.9135960000000002E-4</v>
      </c>
      <c r="AF167" cm="1">
        <f t="array" ref="AF167">IFERROR(_xlfn.XLOOKUP(Tool_Austria!$F167&amp;$E$2,'Cooking methods'!$A:$A&amp;'Cooking methods'!$B:$B,'Cooking methods'!G:G)*$E167,"")</f>
        <v>2.4344065944000003E-9</v>
      </c>
      <c r="AG167" cm="1">
        <f t="array" ref="AG167">IFERROR(_xlfn.XLOOKUP(Tool_Austria!$F167&amp;$E$2,'Cooking methods'!$A:$A&amp;'Cooking methods'!$B:$B,'Cooking methods'!H:H)*$E167,"")</f>
        <v>1.4507617104000002E-9</v>
      </c>
      <c r="AH167" cm="1">
        <f t="array" ref="AH167">IFERROR(_xlfn.XLOOKUP(Tool_Austria!$F167&amp;$E$2,'Cooking methods'!$A:$A&amp;'Cooking methods'!$B:$B,'Cooking methods'!I:I)*$E167,"")</f>
        <v>2.5193690982000002E-10</v>
      </c>
      <c r="AI167" cm="1">
        <f t="array" ref="AI167">IFERROR(_xlfn.XLOOKUP(Tool_Austria!$F167&amp;$E$2,'Cooking methods'!$A:$A&amp;'Cooking methods'!$B:$B,'Cooking methods'!J:J)*$E167,"")</f>
        <v>9.5341860000000003E-4</v>
      </c>
      <c r="AJ167" cm="1">
        <f t="array" ref="AJ167">IFERROR(_xlfn.XLOOKUP(Tool_Austria!$F167&amp;$E$2,'Cooking methods'!$A:$A&amp;'Cooking methods'!$B:$B,'Cooking methods'!K:K)*$E167,"")</f>
        <v>1.9567980000000001E-4</v>
      </c>
      <c r="AK167" cm="1">
        <f t="array" ref="AK167">IFERROR(_xlfn.XLOOKUP(Tool_Austria!$F167&amp;$E$2,'Cooking methods'!$A:$A&amp;'Cooking methods'!$B:$B,'Cooking methods'!L:L)*$E167,"")</f>
        <v>1.5404580000000001E-4</v>
      </c>
      <c r="AL167" cm="1">
        <f t="array" ref="AL167">IFERROR(_xlfn.XLOOKUP(Tool_Austria!$F167&amp;$E$2,'Cooking methods'!$A:$A&amp;'Cooking methods'!$B:$B,'Cooking methods'!M:M)*$E167,"")</f>
        <v>1.2032226000000001E-3</v>
      </c>
      <c r="AM167" cm="1">
        <f t="array" ref="AM167">IFERROR(_xlfn.XLOOKUP(Tool_Austria!$F167&amp;$E$2,'Cooking methods'!$A:$A&amp;'Cooking methods'!$B:$B,'Cooking methods'!N:N)*$E167,"")</f>
        <v>0.50878413360000008</v>
      </c>
      <c r="AN167" cm="1">
        <f t="array" ref="AN167">IFERROR(_xlfn.XLOOKUP(Tool_Austria!$F167&amp;$E$2,'Cooking methods'!$A:$A&amp;'Cooking methods'!$B:$B,'Cooking methods'!O:O)*$E167,"")</f>
        <v>0.44136619740000005</v>
      </c>
      <c r="AO167" cm="1">
        <f t="array" ref="AO167">IFERROR(_xlfn.XLOOKUP(Tool_Austria!$F167&amp;$E$2,'Cooking methods'!$A:$A&amp;'Cooking methods'!$B:$B,'Cooking methods'!P:P)*$E167,"")</f>
        <v>8.7223229999999999E-2</v>
      </c>
      <c r="AP167" cm="1">
        <f t="array" ref="AP167">IFERROR(_xlfn.XLOOKUP(Tool_Austria!$F167&amp;$E$2,'Cooking methods'!$A:$A&amp;'Cooking methods'!$B:$B,'Cooking methods'!Q:Q)*$E167,"")</f>
        <v>4.5188377847999996</v>
      </c>
      <c r="AQ167" cm="1">
        <f t="array" ref="AQ167">IFERROR(_xlfn.XLOOKUP(Tool_Austria!$F167&amp;$E$2,'Cooking methods'!$A:$A&amp;'Cooking methods'!$B:$B,'Cooking methods'!R:R)*$E167,"")</f>
        <v>2.5216173342000001E-7</v>
      </c>
      <c r="AR167" cm="1">
        <f t="array" ref="AR167">IFERROR(_xlfn.XLOOKUP(Tool_Austria!$G167&amp;$E$2,'Waste management'!$A:$A&amp;'Waste management'!$B:$B,'Waste management'!C:C)*$E167,"")</f>
        <v>1.7267316000000001E-2</v>
      </c>
      <c r="AS167" cm="1">
        <f t="array" ref="AS167">IFERROR(_xlfn.XLOOKUP(Tool_Austria!$G167&amp;$E$2,'Waste management'!$A:$A&amp;'Waste management'!$B:$B,'Waste management'!D:D)*$E167,"")</f>
        <v>1.1780910839999999E-10</v>
      </c>
      <c r="AT167" cm="1">
        <f t="array" ref="AT167">IFERROR(_xlfn.XLOOKUP(Tool_Austria!$G167&amp;$E$2,'Waste management'!$A:$A&amp;'Waste management'!$B:$B,'Waste management'!E:E)*$E167,"")</f>
        <v>3.1765200000000003E-4</v>
      </c>
      <c r="AU167" cm="1">
        <f t="array" ref="AU167">IFERROR(_xlfn.XLOOKUP(Tool_Austria!$G167&amp;$E$2,'Waste management'!$A:$A&amp;'Waste management'!$B:$B,'Waste management'!F:F)*$E167,"")</f>
        <v>3.7008000000000002E-5</v>
      </c>
      <c r="AV167" cm="1">
        <f t="array" ref="AV167">IFERROR(_xlfn.XLOOKUP(Tool_Austria!$G167&amp;$E$2,'Waste management'!$A:$A&amp;'Waste management'!$B:$B,'Waste management'!G:G)*$E167,"")</f>
        <v>3.5711486400000002E-9</v>
      </c>
      <c r="AW167" cm="1">
        <f t="array" ref="AW167">IFERROR(_xlfn.XLOOKUP(Tool_Austria!$G167&amp;$E$2,'Waste management'!$A:$A&amp;'Waste management'!$B:$B,'Waste management'!H:H)*$E167,"")</f>
        <v>1.1640588839999999E-10</v>
      </c>
      <c r="AX167" cm="1">
        <f t="array" ref="AX167">IFERROR(_xlfn.XLOOKUP(Tool_Austria!$G167&amp;$E$2,'Waste management'!$A:$A&amp;'Waste management'!$B:$B,'Waste management'!I:I)*$E167,"")</f>
        <v>8.2761298800000007E-11</v>
      </c>
      <c r="AY167" cm="1">
        <f t="array" ref="AY167">IFERROR(_xlfn.XLOOKUP(Tool_Austria!$G167&amp;$E$2,'Waste management'!$A:$A&amp;'Waste management'!$B:$B,'Waste management'!J:J)*$E167,"")</f>
        <v>6.8156400000000006E-4</v>
      </c>
      <c r="AZ167" cm="1">
        <f t="array" ref="AZ167">IFERROR(_xlfn.XLOOKUP(Tool_Austria!$G167&amp;$E$2,'Waste management'!$A:$A&amp;'Waste management'!$B:$B,'Waste management'!K:K)*$E167,"")</f>
        <v>1.6590131280000001E-6</v>
      </c>
      <c r="BA167" cm="1">
        <f t="array" ref="BA167">IFERROR(_xlfn.XLOOKUP(Tool_Austria!$G167&amp;$E$2,'Waste management'!$A:$A&amp;'Waste management'!$B:$B,'Waste management'!L:L)*$E167,"")</f>
        <v>2.9853551760000001E-5</v>
      </c>
      <c r="BB167" cm="1">
        <f t="array" ref="BB167">IFERROR(_xlfn.XLOOKUP(Tool_Austria!$G167&amp;$E$2,'Waste management'!$A:$A&amp;'Waste management'!$B:$B,'Waste management'!M:M)*$E167,"")</f>
        <v>3.0038160000000003E-3</v>
      </c>
      <c r="BC167" cm="1">
        <f t="array" ref="BC167">IFERROR(_xlfn.XLOOKUP(Tool_Austria!$G167&amp;$E$2,'Waste management'!$A:$A&amp;'Waste management'!$B:$B,'Waste management'!N:N)*$E167,"")</f>
        <v>2.5828931760000002</v>
      </c>
      <c r="BD167" cm="1">
        <f t="array" ref="BD167">IFERROR(_xlfn.XLOOKUP(Tool_Austria!$G167&amp;$E$2,'Waste management'!$A:$A&amp;'Waste management'!$B:$B,'Waste management'!O:O)*$E167,"")</f>
        <v>0.164688684</v>
      </c>
      <c r="BE167" cm="1">
        <f t="array" ref="BE167">IFERROR(_xlfn.XLOOKUP(Tool_Austria!$G167&amp;$E$2,'Waste management'!$A:$A&amp;'Waste management'!$B:$B,'Waste management'!P:P)*$E167,"")</f>
        <v>3.555852E-3</v>
      </c>
      <c r="BF167" cm="1">
        <f t="array" ref="BF167">IFERROR(_xlfn.XLOOKUP(Tool_Austria!$G167&amp;$E$2,'Waste management'!$A:$A&amp;'Waste management'!$B:$B,'Waste management'!Q:Q)*$E167,"")</f>
        <v>0.103495956</v>
      </c>
      <c r="BG167" cm="1">
        <f t="array" ref="BG167">IFERROR(_xlfn.XLOOKUP(Tool_Austria!$G167&amp;$E$2,'Waste management'!$A:$A&amp;'Waste management'!$B:$B,'Waste management'!R:R)*$E167,"")</f>
        <v>3.3634104000000002E-8</v>
      </c>
      <c r="BH167">
        <f>IFERROR((L167+AR167+AB167)*_xlfn.XLOOKUP(Tool_Austria!BH$4,Monetization_Factors!$A:$A,Monetization_Factors!$D:$D),"")</f>
        <v>3.7480198993608951E-2</v>
      </c>
      <c r="BI167">
        <f>IFERROR((M167+AS167+AC167)*_xlfn.XLOOKUP(Tool_Austria!BI$4,Monetization_Factors!$A:$A,Monetization_Factors!$D:$D),"")</f>
        <v>2.7486542411870955E-7</v>
      </c>
      <c r="BJ167">
        <f>IFERROR((N167+AT167+AD167)*_xlfn.XLOOKUP(Tool_Austria!BJ$4,Monetization_Factors!$A:$A,Monetization_Factors!$D:$D),"")</f>
        <v>2.6741291596670582E-4</v>
      </c>
      <c r="BK167">
        <f>IFERROR((O167+AU167+AE167)*_xlfn.XLOOKUP(Tool_Austria!BK$4,Monetization_Factors!$A:$A,Monetization_Factors!$D:$D),"")</f>
        <v>1.4129846511959855E-3</v>
      </c>
      <c r="BL167">
        <f>IFERROR((P167+AV167+AF167)*_xlfn.XLOOKUP(Tool_Austria!BL$4,Monetization_Factors!$A:$A,Monetization_Factors!$D:$D),"")</f>
        <v>1.7498183126730567E-2</v>
      </c>
      <c r="BM167">
        <f>IFERROR((Q167+AW167+AG167)*_xlfn.XLOOKUP(Tool_Austria!BM$4,Monetization_Factors!$A:$A,Monetization_Factors!$D:$D),"")</f>
        <v>1.0669358186514637E-3</v>
      </c>
      <c r="BN167">
        <f>IFERROR((R167+AX167+AH167)*_xlfn.XLOOKUP(Tool_Austria!BN$4,Monetization_Factors!$A:$A,Monetization_Factors!$D:$D),"")</f>
        <v>5.0808601512254692E-4</v>
      </c>
      <c r="BO167">
        <f>IFERROR((S167+AY167+AI167)*_xlfn.XLOOKUP(Tool_Austria!BO$4,Monetization_Factors!$A:$A,Monetization_Factors!$D:$D),"")</f>
        <v>1.3175912590487617E-3</v>
      </c>
      <c r="BP167">
        <f>IFERROR((T167+AZ167+AJ167)*_xlfn.XLOOKUP(Tool_Austria!BP$4,Monetization_Factors!$A:$A,Monetization_Factors!$D:$D),"")</f>
        <v>5.3198792101865581E-4</v>
      </c>
      <c r="BQ167">
        <f>IFERROR((U167+BA167+AK167)*_xlfn.XLOOKUP(Tool_Austria!BQ$4,Monetization_Factors!$A:$A,Monetization_Factors!$D:$D),"")</f>
        <v>4.8890838356951743E-3</v>
      </c>
      <c r="BR167" t="str">
        <f>IFERROR((V167+BB167+AL167)*_xlfn.XLOOKUP(Tool_Austria!BR$4,Monetization_Factors!$A:$A,Monetization_Factors!$D:$D),"")</f>
        <v/>
      </c>
      <c r="BS167">
        <f>IFERROR((W167+BC167+AM167)*_xlfn.XLOOKUP(Tool_Austria!BS$4,Monetization_Factors!$A:$A,Monetization_Factors!$D:$D),"")</f>
        <v>2.7249760278999079E-4</v>
      </c>
      <c r="BT167">
        <f>IFERROR((X167+BD167+AN167)*_xlfn.XLOOKUP(Tool_Austria!BT$4,Monetization_Factors!$A:$A,Monetization_Factors!$D:$D),"")</f>
        <v>3.6770767245745098E-3</v>
      </c>
      <c r="BU167">
        <f>IFERROR((Y167+BE167+AO167)*_xlfn.XLOOKUP(Tool_Austria!BU$4,Monetization_Factors!$A:$A,Monetization_Factors!$D:$D),"")</f>
        <v>9.2845613013745037E-3</v>
      </c>
      <c r="BV167">
        <f>IFERROR((Z167+BF167+AP167)*_xlfn.XLOOKUP(Tool_Austria!BV$4,Monetization_Factors!$A:$A,Monetization_Factors!$D:$D),"")</f>
        <v>1.0370099425328251E-2</v>
      </c>
      <c r="BW167">
        <f>IFERROR((AA167+BG167+AQ167)*_xlfn.XLOOKUP(Tool_Austria!BW$4,Monetization_Factors!$A:$A,Monetization_Factors!$D:$D),"")</f>
        <v>1.9901677114977804E-6</v>
      </c>
      <c r="BX167" s="38" cm="1">
        <f t="array" ref="BX167">IFERROR(_xlfn.IFS(I167&lt;&gt;0,I167*E167,I167="",J167*E167),"")</f>
        <v>1.0078148250423999</v>
      </c>
      <c r="BY167" s="38">
        <f t="shared" si="112"/>
        <v>8.8578964624241682E-2</v>
      </c>
      <c r="BZ167" s="38">
        <f t="shared" si="113"/>
        <v>1.0963937896666416</v>
      </c>
      <c r="CA167" s="38">
        <f t="shared" si="114"/>
        <v>1.6867596764102179E-3</v>
      </c>
      <c r="CB167">
        <f t="shared" si="115"/>
        <v>0.28808568994399997</v>
      </c>
      <c r="CC167">
        <f t="shared" si="115"/>
        <v>6.8663078584000007E-9</v>
      </c>
      <c r="CD167">
        <f t="shared" si="115"/>
        <v>0.17521677658560003</v>
      </c>
      <c r="CE167">
        <f t="shared" si="115"/>
        <v>9.3348041664000005E-4</v>
      </c>
      <c r="CF167">
        <f t="shared" si="115"/>
        <v>1.7528437457600001E-8</v>
      </c>
      <c r="CG167">
        <f t="shared" si="115"/>
        <v>5.1378727596000003E-9</v>
      </c>
      <c r="CH167">
        <f t="shared" si="115"/>
        <v>4.4195175956400002E-10</v>
      </c>
      <c r="CI167">
        <f t="shared" si="115"/>
        <v>3.0093021687199999E-3</v>
      </c>
      <c r="CJ167">
        <f t="shared" si="115"/>
        <v>2.1808223916800002E-4</v>
      </c>
      <c r="CK167">
        <f t="shared" si="115"/>
        <v>1.1951787672799998E-3</v>
      </c>
      <c r="CL167">
        <f t="shared" si="115"/>
        <v>9.7104921120000007E-3</v>
      </c>
      <c r="CM167">
        <f t="shared" si="115"/>
        <v>5.5997188449599999</v>
      </c>
      <c r="CN167">
        <f t="shared" si="115"/>
        <v>16.513374375000001</v>
      </c>
      <c r="CO167">
        <f t="shared" si="115"/>
        <v>1.4610020090400002</v>
      </c>
      <c r="CP167">
        <f t="shared" si="115"/>
        <v>6.2800359015199998</v>
      </c>
      <c r="CQ167">
        <f t="shared" si="115"/>
        <v>9.5263458038000002E-7</v>
      </c>
      <c r="CR167">
        <f t="shared" si="116"/>
        <v>4.4320875375999995E-4</v>
      </c>
      <c r="CS167">
        <f t="shared" si="116"/>
        <v>1.0563550551384616E-11</v>
      </c>
      <c r="CT167">
        <f t="shared" si="116"/>
        <v>2.695642716701539E-4</v>
      </c>
      <c r="CU167">
        <f t="shared" si="116"/>
        <v>1.4361237179076924E-6</v>
      </c>
      <c r="CV167">
        <f t="shared" si="116"/>
        <v>2.6966826857846154E-11</v>
      </c>
      <c r="CW167">
        <f t="shared" si="116"/>
        <v>7.9044196301538467E-12</v>
      </c>
      <c r="CX167">
        <f t="shared" si="116"/>
        <v>6.7992578394461536E-13</v>
      </c>
      <c r="CY167">
        <f t="shared" si="116"/>
        <v>4.6296956441846157E-6</v>
      </c>
      <c r="CZ167">
        <f t="shared" si="116"/>
        <v>3.355111371815385E-7</v>
      </c>
      <c r="DA167">
        <f t="shared" si="116"/>
        <v>1.8387365650461536E-6</v>
      </c>
      <c r="DB167">
        <f t="shared" si="116"/>
        <v>1.4939218633846156E-5</v>
      </c>
      <c r="DC167">
        <f t="shared" si="116"/>
        <v>8.6149520691692315E-3</v>
      </c>
      <c r="DD167">
        <f t="shared" si="116"/>
        <v>2.5405191346153849E-2</v>
      </c>
      <c r="DE167">
        <f t="shared" si="116"/>
        <v>2.2476953985230775E-3</v>
      </c>
      <c r="DF167">
        <f t="shared" si="116"/>
        <v>9.6615936946461527E-3</v>
      </c>
      <c r="DG167">
        <f t="shared" si="116"/>
        <v>1.465591662123077E-9</v>
      </c>
      <c r="DH167" s="5">
        <f>IFERROR(((((L167+AB167)*(1/$H167))+AR167)/$F$2)/($B$2*('CAR.CAP_per person'!B$2)/(_xlfn.XLOOKUP($E$2,EU_countries_GDP!$A$2:$A$29,EU_countries_GDP!$E$2:$E$29))),"")</f>
        <v>1.5741999782764565E-2</v>
      </c>
      <c r="DI167" s="5">
        <f>IFERROR(((((M167+AC167)*(1/$H167))+AS167)/$F$2)/($B$2*('CAR.CAP_per person'!C$2)/(_xlfn.XLOOKUP($E$2,EU_countries_GDP!$A$2:$A$29,EU_countries_GDP!$E$2:$E$29))),"")</f>
        <v>4.8649843131192141E-6</v>
      </c>
      <c r="DJ167" s="5">
        <f>IFERROR(((((N167+AD167)*(1/$H167))+AT167)/$F$2)/($B$2*('CAR.CAP_per person'!D$2)/(_xlfn.XLOOKUP($E$2,EU_countries_GDP!$A$2:$A$29,EU_countries_GDP!$E$2:$E$29))),"")</f>
        <v>1.2826783086449474E-4</v>
      </c>
      <c r="DK167" s="5">
        <f>IFERROR(((((O167+AE167)*(1/$H167))+AU167)/$F$2)/($B$2*('CAR.CAP_per person'!E$2)/(_xlfn.XLOOKUP($E$2,EU_countries_GDP!$A$2:$A$29,EU_countries_GDP!$E$2:$E$29))),"")</f>
        <v>8.6533627605156634E-4</v>
      </c>
      <c r="DL167" s="5">
        <f>IFERROR(((((P167+AF167)*(1/$H167))+AV167)/$F$2)/($B$2*('CAR.CAP_per person'!F$2)/(_xlfn.XLOOKUP($E$2,EU_countries_GDP!$A$2:$A$29,EU_countries_GDP!$E$2:$E$29))),"")</f>
        <v>1.149285754251461E-2</v>
      </c>
      <c r="DM167" s="5">
        <f>IFERROR(((((Q167+AG167)*(1/$H167))+AW167)/$F$2)/($B$2*('CAR.CAP_per person'!G$2)/(_xlfn.XLOOKUP($E$2,EU_countries_GDP!$A$2:$A$29,EU_countries_GDP!$E$2:$E$29))),"")</f>
        <v>2.0359298645273986E-3</v>
      </c>
      <c r="DN167" s="5">
        <f>IFERROR(((((R167+AH167)*(1/$H167))+AX167)/$F$2)/($B$2*('CAR.CAP_per person'!H$2)/(_xlfn.XLOOKUP($E$2,EU_countries_GDP!$A$2:$A$29,EU_countries_GDP!$E$2:$E$29))),"")</f>
        <v>3.6916392485435425E-5</v>
      </c>
      <c r="DO167" s="5">
        <f>IFERROR(((((S167+AI167)*(1/$H167))+AY167)/$F$2)/($B$2*('CAR.CAP_per person'!I$2)/(_xlfn.XLOOKUP($E$2,EU_countries_GDP!$A$2:$A$29,EU_countries_GDP!$E$2:$E$29))),"")</f>
        <v>1.0005800562098378E-3</v>
      </c>
      <c r="DP167" s="5">
        <f>IFERROR(((((T167+AJ167)*(1/$H167))+AZ167)/$F$2)/($B$2*('CAR.CAP_per person'!J$2)/(_xlfn.XLOOKUP($E$2,EU_countries_GDP!$A$2:$A$29,EU_countries_GDP!$E$2:$E$29))),"")</f>
        <v>1.4431626993982687E-2</v>
      </c>
      <c r="DQ167" s="5">
        <f>IFERROR(((((U167+AK167)*(1/$H167))+BA167)/$F$2)/($B$2*('CAR.CAP_per person'!K$2)/(_xlfn.XLOOKUP($E$2,EU_countries_GDP!$A$2:$A$29,EU_countries_GDP!$E$2:$E$29))),"")</f>
        <v>2.2667927611649814E-3</v>
      </c>
      <c r="DR167" s="5">
        <f>IFERROR(((((V167+AL167)*(1/$H167))+BB167)/$F$2)/($B$2*('CAR.CAP_per person'!L$2)/(_xlfn.XLOOKUP($E$2,EU_countries_GDP!$A$2:$A$29,EU_countries_GDP!$E$2:$E$29))),"")</f>
        <v>4.9724007130010528E-4</v>
      </c>
      <c r="DS167" s="5">
        <f>IFERROR(((((W167+AM167)*(1/$H167))+BC167)/$F$2)/($B$2*('CAR.CAP_per person'!M$2)/(_xlfn.XLOOKUP($E$2,EU_countries_GDP!$A$2:$A$29,EU_countries_GDP!$E$2:$E$29))),"")</f>
        <v>1.1877652160211015E-2</v>
      </c>
      <c r="DT167" s="5">
        <f>IFERROR(((((X167+AN167)*(1/$H167))+BD167)/$F$2)/($B$2*('CAR.CAP_per person'!N$2)/(_xlfn.XLOOKUP($E$2,EU_countries_GDP!$A$2:$A$29,EU_countries_GDP!$E$2:$E$29))),"")</f>
        <v>0.49816020344789391</v>
      </c>
      <c r="DU167" s="5">
        <f>IFERROR(((((Y167+AO167)*(1/$H167))+BE167)/$F$2)/($B$2*('CAR.CAP_per person'!O$2)/(_xlfn.XLOOKUP($E$2,EU_countries_GDP!$A$2:$A$29,EU_countries_GDP!$E$2:$E$29))),"")</f>
        <v>3.0976273786639916E-3</v>
      </c>
      <c r="DV167" s="5">
        <f>IFERROR(((((Z167+AP167)*(1/$H167))+BF167)/$F$2)/($B$2*('CAR.CAP_per person'!P$2)/(_xlfn.XLOOKUP($E$2,EU_countries_GDP!$A$2:$A$29,EU_countries_GDP!$E$2:$E$29))),"")</f>
        <v>1.071640769364446E-2</v>
      </c>
      <c r="DW167" s="5">
        <f>IFERROR(((((AA167+AQ167)*(1/$H167))+BG167)/$F$2)/($B$2*('CAR.CAP_per person'!Q$2)/(_xlfn.XLOOKUP($E$2,EU_countries_GDP!$A$2:$A$29,EU_countries_GDP!$E$2:$E$29))),"")</f>
        <v>1.6372670952078043E-3</v>
      </c>
    </row>
    <row r="168" spans="1:127">
      <c r="A168" t="s">
        <v>206</v>
      </c>
      <c r="B168" t="str">
        <f>_xlfn.XLOOKUP(D168,Table5[Ingredient],Table5[Category],"",FALSE)</f>
        <v>Starch/satiating food</v>
      </c>
      <c r="C168" s="33" t="s">
        <v>229</v>
      </c>
      <c r="D168" s="33" t="s">
        <v>205</v>
      </c>
      <c r="E168" s="33">
        <v>0.2056</v>
      </c>
      <c r="F168" s="33" t="s">
        <v>204</v>
      </c>
      <c r="G168" s="33" t="s">
        <v>180</v>
      </c>
      <c r="H168" s="91">
        <f>Dataset_AT!S47</f>
        <v>0.39660493827160487</v>
      </c>
      <c r="I168" s="33"/>
      <c r="J168" s="37" t="str">
        <f>IFERROR(INDEX('AveragePrices&amp;Codes'!G:AG, MATCH($D168, 'AveragePrices&amp;Codes'!$A:$A, 0), MATCH(Tool_Austria!$E$2, 'AveragePrices&amp;Codes'!$G$1:$AG$1, 0)),"")</f>
        <v/>
      </c>
      <c r="K168" s="37">
        <f>IFERROR(E168/(_xlfn.XLOOKUP(A168,Dataset_AT!$V$2:$V$9,Dataset_AT!$W$2:$W$9)),"")</f>
        <v>5.7111111111111112E-3</v>
      </c>
      <c r="L168">
        <f>IFERROR(IF($F168="Raw",_xlfn.XLOOKUP(_xlfn.XLOOKUP(Tool_Austria!$D168,'AveragePrices&amp;Codes'!$A:$A,'AveragePrices&amp;Codes'!$B:$B),AGRIBALYSE_Raw!$B:$B,AGRIBALYSE_Raw!O:O)*$E168,_xlfn.XLOOKUP(_xlfn.XLOOKUP(Tool_Austria!$D168,'AveragePrices&amp;Codes'!$A:$A,'AveragePrices&amp;Codes'!$B:$B),AGRIBALYSE_Cooked!$C:$C,AGRIBALYSE_Cooked!P:P)*$E168),"")</f>
        <v>0.15339816205600001</v>
      </c>
      <c r="M168">
        <f>IFERROR(IF($F168="Raw",_xlfn.XLOOKUP(_xlfn.XLOOKUP(Tool_Austria!$D168,'AveragePrices&amp;Codes'!$A:$A,'AveragePrices&amp;Codes'!$B:$B),AGRIBALYSE_Raw!$B:$B,AGRIBALYSE_Raw!P:P)*$E168,_xlfn.XLOOKUP(_xlfn.XLOOKUP(Tool_Austria!$D168,'AveragePrices&amp;Codes'!$A:$A,'AveragePrices&amp;Codes'!$B:$B),AGRIBALYSE_Cooked!$C:$C,AGRIBALYSE_Cooked!Q:Q)*$E168),"")</f>
        <v>2.5144771032E-9</v>
      </c>
      <c r="N168">
        <f>IFERROR(IF($F168="Raw",_xlfn.XLOOKUP(_xlfn.XLOOKUP(Tool_Austria!$D168,'AveragePrices&amp;Codes'!$A:$A,'AveragePrices&amp;Codes'!$B:$B),AGRIBALYSE_Raw!$B:$B,AGRIBALYSE_Raw!Q:Q)*$E168,_xlfn.XLOOKUP(_xlfn.XLOOKUP(Tool_Austria!$D168,'AveragePrices&amp;Codes'!$A:$A,'AveragePrices&amp;Codes'!$B:$B),AGRIBALYSE_Cooked!$C:$C,AGRIBALYSE_Cooked!R:R)*$E168),"")</f>
        <v>2.0361541310400001E-2</v>
      </c>
      <c r="O168">
        <f>IFERROR(IF($F168="Raw",_xlfn.XLOOKUP(_xlfn.XLOOKUP(Tool_Austria!$D168,'AveragePrices&amp;Codes'!$A:$A,'AveragePrices&amp;Codes'!$B:$B),AGRIBALYSE_Raw!$B:$B,AGRIBALYSE_Raw!R:R)*$E168,_xlfn.XLOOKUP(_xlfn.XLOOKUP(Tool_Austria!$D168,'AveragePrices&amp;Codes'!$A:$A,'AveragePrices&amp;Codes'!$B:$B),AGRIBALYSE_Cooked!$C:$C,AGRIBALYSE_Cooked!S:S)*$E168),"")</f>
        <v>6.8340829368000006E-4</v>
      </c>
      <c r="P168">
        <f>IFERROR(IF($F168="Raw",_xlfn.XLOOKUP(_xlfn.XLOOKUP(Tool_Austria!$D168,'AveragePrices&amp;Codes'!$A:$A,'AveragePrices&amp;Codes'!$B:$B),AGRIBALYSE_Raw!$B:$B,AGRIBALYSE_Raw!S:S)*$E168,_xlfn.XLOOKUP(_xlfn.XLOOKUP(Tool_Austria!$D168,'AveragePrices&amp;Codes'!$A:$A,'AveragePrices&amp;Codes'!$B:$B),AGRIBALYSE_Cooked!$C:$C,AGRIBALYSE_Cooked!T:T)*$E168),"")</f>
        <v>2.6841297935999998E-8</v>
      </c>
      <c r="Q168">
        <f>IFERROR(IF($F168="Raw",_xlfn.XLOOKUP(_xlfn.XLOOKUP(Tool_Austria!$D168,'AveragePrices&amp;Codes'!$A:$A,'AveragePrices&amp;Codes'!$B:$B),AGRIBALYSE_Raw!$B:$B,AGRIBALYSE_Raw!T:T)*$E168,_xlfn.XLOOKUP(_xlfn.XLOOKUP(Tool_Austria!$D168,'AveragePrices&amp;Codes'!$A:$A,'AveragePrices&amp;Codes'!$B:$B),AGRIBALYSE_Cooked!$C:$C,AGRIBALYSE_Cooked!U:U)*$E168),"")</f>
        <v>-2.4283220680000002E-9</v>
      </c>
      <c r="R168">
        <f>IFERROR(IF($F168="Raw",_xlfn.XLOOKUP(_xlfn.XLOOKUP(Tool_Austria!$D168,'AveragePrices&amp;Codes'!$A:$A,'AveragePrices&amp;Codes'!$B:$B),AGRIBALYSE_Raw!$B:$B,AGRIBALYSE_Raw!U:U)*$E168,_xlfn.XLOOKUP(_xlfn.XLOOKUP(Tool_Austria!$D168,'AveragePrices&amp;Codes'!$A:$A,'AveragePrices&amp;Codes'!$B:$B),AGRIBALYSE_Cooked!$C:$C,AGRIBALYSE_Cooked!V:V)*$E168),"")</f>
        <v>5.2616058208000001E-11</v>
      </c>
      <c r="S168">
        <f>IFERROR(IF($F168="Raw",_xlfn.XLOOKUP(_xlfn.XLOOKUP(Tool_Austria!$D168,'AveragePrices&amp;Codes'!$A:$A,'AveragePrices&amp;Codes'!$B:$B),AGRIBALYSE_Raw!$B:$B,AGRIBALYSE_Raw!V:V)*$E168,_xlfn.XLOOKUP(_xlfn.XLOOKUP(Tool_Austria!$D168,'AveragePrices&amp;Codes'!$A:$A,'AveragePrices&amp;Codes'!$B:$B),AGRIBALYSE_Cooked!$C:$C,AGRIBALYSE_Cooked!W:W)*$E168),"")</f>
        <v>3.4119531768000001E-3</v>
      </c>
      <c r="T168">
        <f>IFERROR(IF($F168="Raw",_xlfn.XLOOKUP(_xlfn.XLOOKUP(Tool_Austria!$D168,'AveragePrices&amp;Codes'!$A:$A,'AveragePrices&amp;Codes'!$B:$B),AGRIBALYSE_Raw!$B:$B,AGRIBALYSE_Raw!W:W)*$E168,_xlfn.XLOOKUP(_xlfn.XLOOKUP(Tool_Austria!$D168,'AveragePrices&amp;Codes'!$A:$A,'AveragePrices&amp;Codes'!$B:$B),AGRIBALYSE_Cooked!$C:$C,AGRIBALYSE_Cooked!X:X)*$E168),"")</f>
        <v>3.6183940807999996E-5</v>
      </c>
      <c r="U168">
        <f>IFERROR(IF($F168="Raw",_xlfn.XLOOKUP(_xlfn.XLOOKUP(Tool_Austria!$D168,'AveragePrices&amp;Codes'!$A:$A,'AveragePrices&amp;Codes'!$B:$B),AGRIBALYSE_Raw!$B:$B,AGRIBALYSE_Raw!X:X)*$E168,_xlfn.XLOOKUP(_xlfn.XLOOKUP(Tool_Austria!$D168,'AveragePrices&amp;Codes'!$A:$A,'AveragePrices&amp;Codes'!$B:$B),AGRIBALYSE_Cooked!$C:$C,AGRIBALYSE_Cooked!Y:Y)*$E168),"")</f>
        <v>1.09063525872E-3</v>
      </c>
      <c r="V168">
        <f>IFERROR(IF($F168="Raw",_xlfn.XLOOKUP(_xlfn.XLOOKUP(Tool_Austria!$D168,'AveragePrices&amp;Codes'!$A:$A,'AveragePrices&amp;Codes'!$B:$B),AGRIBALYSE_Raw!$B:$B,AGRIBALYSE_Raw!Y:Y)*$E168,_xlfn.XLOOKUP(_xlfn.XLOOKUP(Tool_Austria!$D168,'AveragePrices&amp;Codes'!$A:$A,'AveragePrices&amp;Codes'!$B:$B),AGRIBALYSE_Cooked!$C:$C,AGRIBALYSE_Cooked!Z:Z)*$E168),"")</f>
        <v>1.4430103025600001E-2</v>
      </c>
      <c r="W168">
        <f>IFERROR(IF($F168="Raw",_xlfn.XLOOKUP(_xlfn.XLOOKUP(Tool_Austria!$D168,'AveragePrices&amp;Codes'!$A:$A,'AveragePrices&amp;Codes'!$B:$B),AGRIBALYSE_Raw!$B:$B,AGRIBALYSE_Raw!Z:Z)*$E168,_xlfn.XLOOKUP(_xlfn.XLOOKUP(Tool_Austria!$D168,'AveragePrices&amp;Codes'!$A:$A,'AveragePrices&amp;Codes'!$B:$B),AGRIBALYSE_Cooked!$C:$C,AGRIBALYSE_Cooked!AA:AA)*$E168),"")</f>
        <v>2.2434629343200001</v>
      </c>
      <c r="X168">
        <f>IFERROR(IF($F168="Raw",_xlfn.XLOOKUP(_xlfn.XLOOKUP(Tool_Austria!$D168,'AveragePrices&amp;Codes'!$A:$A,'AveragePrices&amp;Codes'!$B:$B),AGRIBALYSE_Raw!$B:$B,AGRIBALYSE_Raw!AA:AA)*$E168,_xlfn.XLOOKUP(_xlfn.XLOOKUP(Tool_Austria!$D168,'AveragePrices&amp;Codes'!$A:$A,'AveragePrices&amp;Codes'!$B:$B),AGRIBALYSE_Cooked!$C:$C,AGRIBALYSE_Cooked!AB:AB)*$E168),"")</f>
        <v>6.5661752400000006</v>
      </c>
      <c r="Y168">
        <f>IFERROR(IF($F168="Raw",_xlfn.XLOOKUP(_xlfn.XLOOKUP(Tool_Austria!$D168,'AveragePrices&amp;Codes'!$A:$A,'AveragePrices&amp;Codes'!$B:$B),AGRIBALYSE_Raw!$B:$B,AGRIBALYSE_Raw!AB:AB)*$E168,_xlfn.XLOOKUP(_xlfn.XLOOKUP(Tool_Austria!$D168,'AveragePrices&amp;Codes'!$A:$A,'AveragePrices&amp;Codes'!$B:$B),AGRIBALYSE_Cooked!$C:$C,AGRIBALYSE_Cooked!AC:AC)*$E168),"")</f>
        <v>0.37009276776000005</v>
      </c>
      <c r="Z168">
        <f>IFERROR(IF($F168="Raw",_xlfn.XLOOKUP(_xlfn.XLOOKUP(Tool_Austria!$D168,'AveragePrices&amp;Codes'!$A:$A,'AveragePrices&amp;Codes'!$B:$B),AGRIBALYSE_Raw!$B:$B,AGRIBALYSE_Raw!AC:AC)*$E168,_xlfn.XLOOKUP(_xlfn.XLOOKUP(Tool_Austria!$D168,'AveragePrices&amp;Codes'!$A:$A,'AveragePrices&amp;Codes'!$B:$B),AGRIBALYSE_Cooked!$C:$C,AGRIBALYSE_Cooked!AD:AD)*$E168),"")</f>
        <v>1.9857242957600003</v>
      </c>
      <c r="AA168">
        <f>IFERROR(IF($F168="Raw",_xlfn.XLOOKUP(_xlfn.XLOOKUP(Tool_Austria!$D168,'AveragePrices&amp;Codes'!$A:$A,'AveragePrices&amp;Codes'!$B:$B),AGRIBALYSE_Raw!$B:$B,AGRIBALYSE_Raw!AD:AD)*$E168,_xlfn.XLOOKUP(_xlfn.XLOOKUP(Tool_Austria!$D168,'AveragePrices&amp;Codes'!$A:$A,'AveragePrices&amp;Codes'!$B:$B),AGRIBALYSE_Cooked!$C:$C,AGRIBALYSE_Cooked!AE:AE)*$E168),"")</f>
        <v>8.8476810208000004E-7</v>
      </c>
      <c r="AB168" cm="1">
        <f t="array" ref="AB168">IFERROR(_xlfn.XLOOKUP(Tool_Austria!$F168&amp;$E$2,'Cooking methods'!$A:$A&amp;'Cooking methods'!$B:$B,'Cooking methods'!C:C)*$E168,"")</f>
        <v>0.10749343680000002</v>
      </c>
      <c r="AC168" cm="1">
        <f t="array" ref="AC168">IFERROR(_xlfn.XLOOKUP(Tool_Austria!$F168&amp;$E$2,'Cooking methods'!$A:$A&amp;'Cooking methods'!$B:$B,'Cooking methods'!D:D)*$E168,"")</f>
        <v>1.2411428472E-9</v>
      </c>
      <c r="AD168" cm="1">
        <f t="array" ref="AD168">IFERROR(_xlfn.XLOOKUP(Tool_Austria!$F168&amp;$E$2,'Cooking methods'!$A:$A&amp;'Cooking methods'!$B:$B,'Cooking methods'!E:E)*$E168,"")</f>
        <v>0.10432370160000001</v>
      </c>
      <c r="AE168" cm="1">
        <f t="array" ref="AE168">IFERROR(_xlfn.XLOOKUP(Tool_Austria!$F168&amp;$E$2,'Cooking methods'!$A:$A&amp;'Cooking methods'!$B:$B,'Cooking methods'!F:F)*$E168,"")</f>
        <v>2.6090640000000001E-4</v>
      </c>
      <c r="AF168" cm="1">
        <f t="array" ref="AF168">IFERROR(_xlfn.XLOOKUP(Tool_Austria!$F168&amp;$E$2,'Cooking methods'!$A:$A&amp;'Cooking methods'!$B:$B,'Cooking methods'!G:G)*$E168,"")</f>
        <v>1.6229377296000001E-9</v>
      </c>
      <c r="AG168" cm="1">
        <f t="array" ref="AG168">IFERROR(_xlfn.XLOOKUP(Tool_Austria!$F168&amp;$E$2,'Cooking methods'!$A:$A&amp;'Cooking methods'!$B:$B,'Cooking methods'!H:H)*$E168,"")</f>
        <v>9.6717447360000018E-10</v>
      </c>
      <c r="AH168" cm="1">
        <f t="array" ref="AH168">IFERROR(_xlfn.XLOOKUP(Tool_Austria!$F168&amp;$E$2,'Cooking methods'!$A:$A&amp;'Cooking methods'!$B:$B,'Cooking methods'!I:I)*$E168,"")</f>
        <v>1.6795793988000001E-10</v>
      </c>
      <c r="AI168" cm="1">
        <f t="array" ref="AI168">IFERROR(_xlfn.XLOOKUP(Tool_Austria!$F168&amp;$E$2,'Cooking methods'!$A:$A&amp;'Cooking methods'!$B:$B,'Cooking methods'!J:J)*$E168,"")</f>
        <v>6.3561240000000005E-4</v>
      </c>
      <c r="AJ168" cm="1">
        <f t="array" ref="AJ168">IFERROR(_xlfn.XLOOKUP(Tool_Austria!$F168&amp;$E$2,'Cooking methods'!$A:$A&amp;'Cooking methods'!$B:$B,'Cooking methods'!K:K)*$E168,"")</f>
        <v>1.3045320000000001E-4</v>
      </c>
      <c r="AK168" cm="1">
        <f t="array" ref="AK168">IFERROR(_xlfn.XLOOKUP(Tool_Austria!$F168&amp;$E$2,'Cooking methods'!$A:$A&amp;'Cooking methods'!$B:$B,'Cooking methods'!L:L)*$E168,"")</f>
        <v>1.0269720000000001E-4</v>
      </c>
      <c r="AL168" cm="1">
        <f t="array" ref="AL168">IFERROR(_xlfn.XLOOKUP(Tool_Austria!$F168&amp;$E$2,'Cooking methods'!$A:$A&amp;'Cooking methods'!$B:$B,'Cooking methods'!M:M)*$E168,"")</f>
        <v>8.0214840000000006E-4</v>
      </c>
      <c r="AM168" cm="1">
        <f t="array" ref="AM168">IFERROR(_xlfn.XLOOKUP(Tool_Austria!$F168&amp;$E$2,'Cooking methods'!$A:$A&amp;'Cooking methods'!$B:$B,'Cooking methods'!N:N)*$E168,"")</f>
        <v>0.33918942240000005</v>
      </c>
      <c r="AN168" cm="1">
        <f t="array" ref="AN168">IFERROR(_xlfn.XLOOKUP(Tool_Austria!$F168&amp;$E$2,'Cooking methods'!$A:$A&amp;'Cooking methods'!$B:$B,'Cooking methods'!O:O)*$E168,"")</f>
        <v>0.29424413160000001</v>
      </c>
      <c r="AO168" cm="1">
        <f t="array" ref="AO168">IFERROR(_xlfn.XLOOKUP(Tool_Austria!$F168&amp;$E$2,'Cooking methods'!$A:$A&amp;'Cooking methods'!$B:$B,'Cooking methods'!P:P)*$E168,"")</f>
        <v>5.8148819999999997E-2</v>
      </c>
      <c r="AP168" cm="1">
        <f t="array" ref="AP168">IFERROR(_xlfn.XLOOKUP(Tool_Austria!$F168&amp;$E$2,'Cooking methods'!$A:$A&amp;'Cooking methods'!$B:$B,'Cooking methods'!Q:Q)*$E168,"")</f>
        <v>3.0125585232000001</v>
      </c>
      <c r="AQ168" cm="1">
        <f t="array" ref="AQ168">IFERROR(_xlfn.XLOOKUP(Tool_Austria!$F168&amp;$E$2,'Cooking methods'!$A:$A&amp;'Cooking methods'!$B:$B,'Cooking methods'!R:R)*$E168,"")</f>
        <v>1.6810782228E-7</v>
      </c>
      <c r="AR168" cm="1">
        <f t="array" ref="AR168">IFERROR(_xlfn.XLOOKUP(Tool_Austria!$G168&amp;$E$2,'Waste management'!$A:$A&amp;'Waste management'!$B:$B,'Waste management'!C:C)*$E168,"")</f>
        <v>1.1511544E-2</v>
      </c>
      <c r="AS168" cm="1">
        <f t="array" ref="AS168">IFERROR(_xlfn.XLOOKUP(Tool_Austria!$G168&amp;$E$2,'Waste management'!$A:$A&amp;'Waste management'!$B:$B,'Waste management'!D:D)*$E168,"")</f>
        <v>7.85394056E-11</v>
      </c>
      <c r="AT168" cm="1">
        <f t="array" ref="AT168">IFERROR(_xlfn.XLOOKUP(Tool_Austria!$G168&amp;$E$2,'Waste management'!$A:$A&amp;'Waste management'!$B:$B,'Waste management'!E:E)*$E168,"")</f>
        <v>2.1176800000000004E-4</v>
      </c>
      <c r="AU168" cm="1">
        <f t="array" ref="AU168">IFERROR(_xlfn.XLOOKUP(Tool_Austria!$G168&amp;$E$2,'Waste management'!$A:$A&amp;'Waste management'!$B:$B,'Waste management'!F:F)*$E168,"")</f>
        <v>2.4672E-5</v>
      </c>
      <c r="AV168" cm="1">
        <f t="array" ref="AV168">IFERROR(_xlfn.XLOOKUP(Tool_Austria!$G168&amp;$E$2,'Waste management'!$A:$A&amp;'Waste management'!$B:$B,'Waste management'!G:G)*$E168,"")</f>
        <v>2.38076576E-9</v>
      </c>
      <c r="AW168" cm="1">
        <f t="array" ref="AW168">IFERROR(_xlfn.XLOOKUP(Tool_Austria!$G168&amp;$E$2,'Waste management'!$A:$A&amp;'Waste management'!$B:$B,'Waste management'!H:H)*$E168,"")</f>
        <v>7.76039256E-11</v>
      </c>
      <c r="AX168" cm="1">
        <f t="array" ref="AX168">IFERROR(_xlfn.XLOOKUP(Tool_Austria!$G168&amp;$E$2,'Waste management'!$A:$A&amp;'Waste management'!$B:$B,'Waste management'!I:I)*$E168,"")</f>
        <v>5.5174199200000002E-11</v>
      </c>
      <c r="AY168" cm="1">
        <f t="array" ref="AY168">IFERROR(_xlfn.XLOOKUP(Tool_Austria!$G168&amp;$E$2,'Waste management'!$A:$A&amp;'Waste management'!$B:$B,'Waste management'!J:J)*$E168,"")</f>
        <v>4.5437600000000004E-4</v>
      </c>
      <c r="AZ168" cm="1">
        <f t="array" ref="AZ168">IFERROR(_xlfn.XLOOKUP(Tool_Austria!$G168&amp;$E$2,'Waste management'!$A:$A&amp;'Waste management'!$B:$B,'Waste management'!K:K)*$E168,"")</f>
        <v>1.1060087520000001E-6</v>
      </c>
      <c r="BA168" cm="1">
        <f t="array" ref="BA168">IFERROR(_xlfn.XLOOKUP(Tool_Austria!$G168&amp;$E$2,'Waste management'!$A:$A&amp;'Waste management'!$B:$B,'Waste management'!L:L)*$E168,"")</f>
        <v>1.990236784E-5</v>
      </c>
      <c r="BB168" cm="1">
        <f t="array" ref="BB168">IFERROR(_xlfn.XLOOKUP(Tool_Austria!$G168&amp;$E$2,'Waste management'!$A:$A&amp;'Waste management'!$B:$B,'Waste management'!M:M)*$E168,"")</f>
        <v>2.0025440000000002E-3</v>
      </c>
      <c r="BC168" cm="1">
        <f t="array" ref="BC168">IFERROR(_xlfn.XLOOKUP(Tool_Austria!$G168&amp;$E$2,'Waste management'!$A:$A&amp;'Waste management'!$B:$B,'Waste management'!N:N)*$E168,"")</f>
        <v>1.7219287840000002</v>
      </c>
      <c r="BD168" cm="1">
        <f t="array" ref="BD168">IFERROR(_xlfn.XLOOKUP(Tool_Austria!$G168&amp;$E$2,'Waste management'!$A:$A&amp;'Waste management'!$B:$B,'Waste management'!O:O)*$E168,"")</f>
        <v>0.109792456</v>
      </c>
      <c r="BE168" cm="1">
        <f t="array" ref="BE168">IFERROR(_xlfn.XLOOKUP(Tool_Austria!$G168&amp;$E$2,'Waste management'!$A:$A&amp;'Waste management'!$B:$B,'Waste management'!P:P)*$E168,"")</f>
        <v>2.370568E-3</v>
      </c>
      <c r="BF168" cm="1">
        <f t="array" ref="BF168">IFERROR(_xlfn.XLOOKUP(Tool_Austria!$G168&amp;$E$2,'Waste management'!$A:$A&amp;'Waste management'!$B:$B,'Waste management'!Q:Q)*$E168,"")</f>
        <v>6.8997303999999995E-2</v>
      </c>
      <c r="BG168" cm="1">
        <f t="array" ref="BG168">IFERROR(_xlfn.XLOOKUP(Tool_Austria!$G168&amp;$E$2,'Waste management'!$A:$A&amp;'Waste management'!$B:$B,'Waste management'!R:R)*$E168,"")</f>
        <v>2.2422736E-8</v>
      </c>
      <c r="BH168">
        <f>IFERROR((L168+AR168+AB168)*_xlfn.XLOOKUP(Tool_Austria!BH$4,Monetization_Factors!$A:$A,Monetization_Factors!$D:$D),"")</f>
        <v>3.5439885968345054E-2</v>
      </c>
      <c r="BI168">
        <f>IFERROR((M168+AS168+AC168)*_xlfn.XLOOKUP(Tool_Austria!BI$4,Monetization_Factors!$A:$A,Monetization_Factors!$D:$D),"")</f>
        <v>1.5348537514763206E-7</v>
      </c>
      <c r="BJ168">
        <f>IFERROR((N168+AT168+AD168)*_xlfn.XLOOKUP(Tool_Austria!BJ$4,Monetization_Factors!$A:$A,Monetization_Factors!$D:$D),"")</f>
        <v>1.9061573060476217E-4</v>
      </c>
      <c r="BK168">
        <f>IFERROR((O168+AU168+AE168)*_xlfn.XLOOKUP(Tool_Austria!BK$4,Monetization_Factors!$A:$A,Monetization_Factors!$D:$D),"")</f>
        <v>1.4667295649449161E-3</v>
      </c>
      <c r="BL168">
        <f>IFERROR((P168+AV168+AF168)*_xlfn.XLOOKUP(Tool_Austria!BL$4,Monetization_Factors!$A:$A,Monetization_Factors!$D:$D),"")</f>
        <v>3.079176251705178E-2</v>
      </c>
      <c r="BM168">
        <f>IFERROR((Q168+AW168+AG168)*_xlfn.XLOOKUP(Tool_Austria!BM$4,Monetization_Factors!$A:$A,Monetization_Factors!$D:$D),"")</f>
        <v>-2.8730806814026687E-4</v>
      </c>
      <c r="BN168">
        <f>IFERROR((R168+AX168+AH168)*_xlfn.XLOOKUP(Tool_Austria!BN$4,Monetization_Factors!$A:$A,Monetization_Factors!$D:$D),"")</f>
        <v>3.1701152830685152E-4</v>
      </c>
      <c r="BO168">
        <f>IFERROR((S168+AY168+AI168)*_xlfn.XLOOKUP(Tool_Austria!BO$4,Monetization_Factors!$A:$A,Monetization_Factors!$D:$D),"")</f>
        <v>1.9711277026271254E-3</v>
      </c>
      <c r="BP168">
        <f>IFERROR((T168+AZ168+AJ168)*_xlfn.XLOOKUP(Tool_Austria!BP$4,Monetization_Factors!$A:$A,Monetization_Factors!$D:$D),"")</f>
        <v>4.0919118283081157E-4</v>
      </c>
      <c r="BQ168">
        <f>IFERROR((U168+BA168+AK168)*_xlfn.XLOOKUP(Tool_Austria!BQ$4,Monetization_Factors!$A:$A,Monetization_Factors!$D:$D),"")</f>
        <v>4.9629452445311972E-3</v>
      </c>
      <c r="BR168" t="str">
        <f>IFERROR((V168+BB168+AL168)*_xlfn.XLOOKUP(Tool_Austria!BR$4,Monetization_Factors!$A:$A,Monetization_Factors!$D:$D),"")</f>
        <v/>
      </c>
      <c r="BS168">
        <f>IFERROR((W168+BC168+AM168)*_xlfn.XLOOKUP(Tool_Austria!BS$4,Monetization_Factors!$A:$A,Monetization_Factors!$D:$D),"")</f>
        <v>2.094726671709502E-4</v>
      </c>
      <c r="BT168">
        <f>IFERROR((X168+BD168+AN168)*_xlfn.XLOOKUP(Tool_Austria!BT$4,Monetization_Factors!$A:$A,Monetization_Factors!$D:$D),"")</f>
        <v>1.5520754931483782E-3</v>
      </c>
      <c r="BU168">
        <f>IFERROR((Y168+BE168+AO168)*_xlfn.XLOOKUP(Tool_Austria!BU$4,Monetization_Factors!$A:$A,Monetization_Factors!$D:$D),"")</f>
        <v>2.7365088703045618E-3</v>
      </c>
      <c r="BV168">
        <f>IFERROR((Z168+BF168+AP168)*_xlfn.XLOOKUP(Tool_Austria!BV$4,Monetization_Factors!$A:$A,Monetization_Factors!$D:$D),"")</f>
        <v>8.3674997269308875E-3</v>
      </c>
      <c r="BW168">
        <f>IFERROR((AA168+BG168+AQ168)*_xlfn.XLOOKUP(Tool_Austria!BW$4,Monetization_Factors!$A:$A,Monetization_Factors!$D:$D),"")</f>
        <v>2.2464276629677326E-6</v>
      </c>
      <c r="BX168" s="38" t="str" cm="1">
        <f t="array" ref="BX168">IFERROR(_xlfn.IFS(I168&lt;&gt;0,I168*E168,I168="",J168*E168),"")</f>
        <v/>
      </c>
      <c r="BY168" s="38">
        <f t="shared" si="112"/>
        <v>8.8129918041695121E-2</v>
      </c>
      <c r="BZ168" s="38">
        <f t="shared" si="113"/>
        <v>8.8129918041695121E-2</v>
      </c>
      <c r="CA168" s="38">
        <f t="shared" si="114"/>
        <v>1.3558448929491557E-4</v>
      </c>
      <c r="CB168">
        <f t="shared" si="115"/>
        <v>0.27240314285600004</v>
      </c>
      <c r="CC168">
        <f t="shared" si="115"/>
        <v>3.8341593560000002E-9</v>
      </c>
      <c r="CD168">
        <f t="shared" si="115"/>
        <v>0.12489701091040001</v>
      </c>
      <c r="CE168">
        <f t="shared" si="115"/>
        <v>9.6898669368000007E-4</v>
      </c>
      <c r="CF168">
        <f t="shared" si="115"/>
        <v>3.0845001425599996E-8</v>
      </c>
      <c r="CG168">
        <f t="shared" si="115"/>
        <v>-1.3835436688E-9</v>
      </c>
      <c r="CH168">
        <f t="shared" si="115"/>
        <v>2.7574819728800001E-10</v>
      </c>
      <c r="CI168">
        <f t="shared" si="115"/>
        <v>4.5019415768000007E-3</v>
      </c>
      <c r="CJ168">
        <f t="shared" si="115"/>
        <v>1.6774314956E-4</v>
      </c>
      <c r="CK168">
        <f t="shared" si="115"/>
        <v>1.21323482656E-3</v>
      </c>
      <c r="CL168">
        <f t="shared" si="115"/>
        <v>1.7234795425600004E-2</v>
      </c>
      <c r="CM168">
        <f t="shared" si="115"/>
        <v>4.3045811407199999</v>
      </c>
      <c r="CN168">
        <f t="shared" si="115"/>
        <v>6.9702118276000009</v>
      </c>
      <c r="CO168">
        <f t="shared" si="115"/>
        <v>0.43061215576000006</v>
      </c>
      <c r="CP168">
        <f t="shared" si="115"/>
        <v>5.0672801229599997</v>
      </c>
      <c r="CQ168">
        <f t="shared" si="115"/>
        <v>1.0752986603600001E-6</v>
      </c>
      <c r="CR168">
        <f t="shared" si="116"/>
        <v>4.1908175824000005E-4</v>
      </c>
      <c r="CS168">
        <f t="shared" si="116"/>
        <v>5.8987067015384616E-12</v>
      </c>
      <c r="CT168">
        <f t="shared" si="116"/>
        <v>1.9214924755446154E-4</v>
      </c>
      <c r="CU168">
        <f t="shared" si="116"/>
        <v>1.4907487595076924E-6</v>
      </c>
      <c r="CV168">
        <f t="shared" si="116"/>
        <v>4.7453848347076913E-11</v>
      </c>
      <c r="CW168">
        <f t="shared" si="116"/>
        <v>-2.1285287212307691E-12</v>
      </c>
      <c r="CX168">
        <f t="shared" si="116"/>
        <v>4.2422799582769231E-13</v>
      </c>
      <c r="CY168">
        <f t="shared" si="116"/>
        <v>6.9260639643076938E-6</v>
      </c>
      <c r="CZ168">
        <f t="shared" si="116"/>
        <v>2.5806638393846151E-7</v>
      </c>
      <c r="DA168">
        <f t="shared" si="116"/>
        <v>1.8665151177846154E-6</v>
      </c>
      <c r="DB168">
        <f t="shared" si="116"/>
        <v>2.6515069885538467E-5</v>
      </c>
      <c r="DC168">
        <f t="shared" si="116"/>
        <v>6.6224325241846151E-3</v>
      </c>
      <c r="DD168">
        <f t="shared" si="116"/>
        <v>1.0723402811692309E-2</v>
      </c>
      <c r="DE168">
        <f t="shared" si="116"/>
        <v>6.6248023963076934E-4</v>
      </c>
      <c r="DF168">
        <f t="shared" si="116"/>
        <v>7.7958155737846146E-3</v>
      </c>
      <c r="DG168">
        <f t="shared" si="116"/>
        <v>1.6543056313230771E-9</v>
      </c>
      <c r="DH168" s="5">
        <f>IFERROR(((((L168+AB168)*(1/$H168))+AR168)/$F$2)/($B$2*('CAR.CAP_per person'!B$2)/(_xlfn.XLOOKUP($E$2,EU_countries_GDP!$A$2:$A$29,EU_countries_GDP!$E$2:$E$29))),"")</f>
        <v>1.5049793499392349E-2</v>
      </c>
      <c r="DI168" s="5">
        <f>IFERROR(((((M168+AC168)*(1/$H168))+AS168)/$F$2)/($B$2*('CAR.CAP_per person'!C$2)/(_xlfn.XLOOKUP($E$2,EU_countries_GDP!$A$2:$A$29,EU_countries_GDP!$E$2:$E$29))),"")</f>
        <v>2.7111065622314662E-6</v>
      </c>
      <c r="DJ168" s="5">
        <f>IFERROR(((((N168+AD168)*(1/$H168))+AT168)/$F$2)/($B$2*('CAR.CAP_per person'!D$2)/(_xlfn.XLOOKUP($E$2,EU_countries_GDP!$A$2:$A$29,EU_countries_GDP!$E$2:$E$29))),"")</f>
        <v>9.1437616680417451E-5</v>
      </c>
      <c r="DK168" s="5">
        <f>IFERROR(((((O168+AE168)*(1/$H168))+AU168)/$F$2)/($B$2*('CAR.CAP_per person'!E$2)/(_xlfn.XLOOKUP($E$2,EU_countries_GDP!$A$2:$A$29,EU_countries_GDP!$E$2:$E$29))),"")</f>
        <v>9.0612647001572333E-4</v>
      </c>
      <c r="DL168" s="5">
        <f>IFERROR(((((P168+AF168)*(1/$H168))+AV168)/$F$2)/($B$2*('CAR.CAP_per person'!F$2)/(_xlfn.XLOOKUP($E$2,EU_countries_GDP!$A$2:$A$29,EU_countries_GDP!$E$2:$E$29))),"")</f>
        <v>2.1984876901285758E-2</v>
      </c>
      <c r="DM168" s="5">
        <f>IFERROR(((((Q168+AG168)*(1/$H168))+AW168)/$F$2)/($B$2*('CAR.CAP_per person'!G$2)/(_xlfn.XLOOKUP($E$2,EU_countries_GDP!$A$2:$A$29,EU_countries_GDP!$E$2:$E$29))),"")</f>
        <v>-5.7465317314176183E-4</v>
      </c>
      <c r="DN168" s="5">
        <f>IFERROR(((((R168+AH168)*(1/$H168))+AX168)/$F$2)/($B$2*('CAR.CAP_per person'!H$2)/(_xlfn.XLOOKUP($E$2,EU_countries_GDP!$A$2:$A$29,EU_countries_GDP!$E$2:$E$29))),"")</f>
        <v>2.2832383685198824E-5</v>
      </c>
      <c r="DO168" s="5">
        <f>IFERROR(((((S168+AI168)*(1/$H168))+AY168)/$F$2)/($B$2*('CAR.CAP_per person'!I$2)/(_xlfn.XLOOKUP($E$2,EU_countries_GDP!$A$2:$A$29,EU_countries_GDP!$E$2:$E$29))),"")</f>
        <v>1.6282311682200255E-3</v>
      </c>
      <c r="DP168" s="5">
        <f>IFERROR(((((T168+AJ168)*(1/$H168))+AZ168)/$F$2)/($B$2*('CAR.CAP_per person'!J$2)/(_xlfn.XLOOKUP($E$2,EU_countries_GDP!$A$2:$A$29,EU_countries_GDP!$E$2:$E$29))),"")</f>
        <v>1.110725150029076E-2</v>
      </c>
      <c r="DQ168" s="5">
        <f>IFERROR(((((U168+AK168)*(1/$H168))+BA168)/$F$2)/($B$2*('CAR.CAP_per person'!K$2)/(_xlfn.XLOOKUP($E$2,EU_countries_GDP!$A$2:$A$29,EU_countries_GDP!$E$2:$E$29))),"")</f>
        <v>2.3131246498636344E-3</v>
      </c>
      <c r="DR168" s="5">
        <f>IFERROR(((((V168+AL168)*(1/$H168))+BB168)/$F$2)/($B$2*('CAR.CAP_per person'!L$2)/(_xlfn.XLOOKUP($E$2,EU_countries_GDP!$A$2:$A$29,EU_countries_GDP!$E$2:$E$29))),"")</f>
        <v>1.0089894665429051E-3</v>
      </c>
      <c r="DS168" s="5">
        <f>IFERROR(((((W168+AM168)*(1/$H168))+BC168)/$F$2)/($B$2*('CAR.CAP_per person'!M$2)/(_xlfn.XLOOKUP($E$2,EU_countries_GDP!$A$2:$A$29,EU_countries_GDP!$E$2:$E$29))),"")</f>
        <v>9.5979571398839402E-3</v>
      </c>
      <c r="DT168" s="5">
        <f>IFERROR(((((X168+AN168)*(1/$H168))+BD168)/$F$2)/($B$2*('CAR.CAP_per person'!N$2)/(_xlfn.XLOOKUP($E$2,EU_countries_GDP!$A$2:$A$29,EU_countries_GDP!$E$2:$E$29))),"")</f>
        <v>0.20953329388346856</v>
      </c>
      <c r="DU168" s="5">
        <f>IFERROR(((((Y168+AO168)*(1/$H168))+BE168)/$F$2)/($B$2*('CAR.CAP_per person'!O$2)/(_xlfn.XLOOKUP($E$2,EU_countries_GDP!$A$2:$A$29,EU_countries_GDP!$E$2:$E$29))),"")</f>
        <v>9.1129268639600954E-4</v>
      </c>
      <c r="DV168" s="5">
        <f>IFERROR(((((Z168+AP168)*(1/$H168))+BF168)/$F$2)/($B$2*('CAR.CAP_per person'!P$2)/(_xlfn.XLOOKUP($E$2,EU_countries_GDP!$A$2:$A$29,EU_countries_GDP!$E$2:$E$29))),"")</f>
        <v>8.662024004076176E-3</v>
      </c>
      <c r="DW168" s="5">
        <f>IFERROR(((((AA168+AQ168)*(1/$H168))+BG168)/$F$2)/($B$2*('CAR.CAP_per person'!Q$2)/(_xlfn.XLOOKUP($E$2,EU_countries_GDP!$A$2:$A$29,EU_countries_GDP!$E$2:$E$29))),"")</f>
        <v>1.8645552093829807E-3</v>
      </c>
    </row>
    <row r="169" spans="1:127">
      <c r="A169" t="s">
        <v>206</v>
      </c>
      <c r="B169" t="str">
        <f>_xlfn.XLOOKUP(D169,Table5[Ingredient],Table5[Category],"",FALSE)</f>
        <v>Fruit</v>
      </c>
      <c r="C169" s="33" t="s">
        <v>229</v>
      </c>
      <c r="D169" s="33" t="s">
        <v>212</v>
      </c>
      <c r="E169" s="33">
        <v>0.1028</v>
      </c>
      <c r="F169" s="33" t="s">
        <v>204</v>
      </c>
      <c r="G169" s="33" t="s">
        <v>180</v>
      </c>
      <c r="H169" s="91">
        <f>Dataset_AT!S48</f>
        <v>0.39660493827160487</v>
      </c>
      <c r="I169" s="33"/>
      <c r="J169" s="37">
        <f>IFERROR(INDEX('AveragePrices&amp;Codes'!G:AG, MATCH($D169, 'AveragePrices&amp;Codes'!$A:$A, 0), MATCH(Tool_Austria!$E$2, 'AveragePrices&amp;Codes'!$G$1:$AG$1, 0)),"")</f>
        <v>0.9790539545454543</v>
      </c>
      <c r="K169" s="37">
        <f>IFERROR(E169/(_xlfn.XLOOKUP(A169,Dataset_AT!$V$2:$V$9,Dataset_AT!$W$2:$W$9)),"")</f>
        <v>2.8555555555555556E-3</v>
      </c>
      <c r="L169">
        <f>IFERROR(IF($F169="Raw",_xlfn.XLOOKUP(_xlfn.XLOOKUP(Tool_Austria!$D169,'AveragePrices&amp;Codes'!$A:$A,'AveragePrices&amp;Codes'!$B:$B),AGRIBALYSE_Raw!$B:$B,AGRIBALYSE_Raw!O:O)*$E169,_xlfn.XLOOKUP(_xlfn.XLOOKUP(Tool_Austria!$D169,'AveragePrices&amp;Codes'!$A:$A,'AveragePrices&amp;Codes'!$B:$B),AGRIBALYSE_Cooked!$C:$C,AGRIBALYSE_Cooked!P:P)*$E169),"")</f>
        <v>3.9091954061333339E-2</v>
      </c>
      <c r="M169">
        <f>IFERROR(IF($F169="Raw",_xlfn.XLOOKUP(_xlfn.XLOOKUP(Tool_Austria!$D169,'AveragePrices&amp;Codes'!$A:$A,'AveragePrices&amp;Codes'!$B:$B),AGRIBALYSE_Raw!$B:$B,AGRIBALYSE_Raw!P:P)*$E169,_xlfn.XLOOKUP(_xlfn.XLOOKUP(Tool_Austria!$D169,'AveragePrices&amp;Codes'!$A:$A,'AveragePrices&amp;Codes'!$B:$B),AGRIBALYSE_Cooked!$C:$C,AGRIBALYSE_Cooked!Q:Q)*$E169),"")</f>
        <v>1.5901999730666669E-9</v>
      </c>
      <c r="N169">
        <f>IFERROR(IF($F169="Raw",_xlfn.XLOOKUP(_xlfn.XLOOKUP(Tool_Austria!$D169,'AveragePrices&amp;Codes'!$A:$A,'AveragePrices&amp;Codes'!$B:$B),AGRIBALYSE_Raw!$B:$B,AGRIBALYSE_Raw!Q:Q)*$E169,_xlfn.XLOOKUP(_xlfn.XLOOKUP(Tool_Austria!$D169,'AveragePrices&amp;Codes'!$A:$A,'AveragePrices&amp;Codes'!$B:$B),AGRIBALYSE_Cooked!$C:$C,AGRIBALYSE_Cooked!R:R)*$E169),"")</f>
        <v>3.6094674085333333E-3</v>
      </c>
      <c r="O169">
        <f>IFERROR(IF($F169="Raw",_xlfn.XLOOKUP(_xlfn.XLOOKUP(Tool_Austria!$D169,'AveragePrices&amp;Codes'!$A:$A,'AveragePrices&amp;Codes'!$B:$B),AGRIBALYSE_Raw!$B:$B,AGRIBALYSE_Raw!R:R)*$E169,_xlfn.XLOOKUP(_xlfn.XLOOKUP(Tool_Austria!$D169,'AveragePrices&amp;Codes'!$A:$A,'AveragePrices&amp;Codes'!$B:$B),AGRIBALYSE_Cooked!$C:$C,AGRIBALYSE_Cooked!S:S)*$E169),"")</f>
        <v>1.5705401584E-4</v>
      </c>
      <c r="P169">
        <f>IFERROR(IF($F169="Raw",_xlfn.XLOOKUP(_xlfn.XLOOKUP(Tool_Austria!$D169,'AveragePrices&amp;Codes'!$A:$A,'AveragePrices&amp;Codes'!$B:$B),AGRIBALYSE_Raw!$B:$B,AGRIBALYSE_Raw!S:S)*$E169,_xlfn.XLOOKUP(_xlfn.XLOOKUP(Tool_Austria!$D169,'AveragePrices&amp;Codes'!$A:$A,'AveragePrices&amp;Codes'!$B:$B),AGRIBALYSE_Cooked!$C:$C,AGRIBALYSE_Cooked!T:T)*$E169),"")</f>
        <v>3.0482077813333335E-9</v>
      </c>
      <c r="Q169">
        <f>IFERROR(IF($F169="Raw",_xlfn.XLOOKUP(_xlfn.XLOOKUP(Tool_Austria!$D169,'AveragePrices&amp;Codes'!$A:$A,'AveragePrices&amp;Codes'!$B:$B),AGRIBALYSE_Raw!$B:$B,AGRIBALYSE_Raw!T:T)*$E169,_xlfn.XLOOKUP(_xlfn.XLOOKUP(Tool_Austria!$D169,'AveragePrices&amp;Codes'!$A:$A,'AveragePrices&amp;Codes'!$B:$B),AGRIBALYSE_Cooked!$C:$C,AGRIBALYSE_Cooked!U:U)*$E169),"")</f>
        <v>8.0030821146666659E-10</v>
      </c>
      <c r="R169">
        <f>IFERROR(IF($F169="Raw",_xlfn.XLOOKUP(_xlfn.XLOOKUP(Tool_Austria!$D169,'AveragePrices&amp;Codes'!$A:$A,'AveragePrices&amp;Codes'!$B:$B),AGRIBALYSE_Raw!$B:$B,AGRIBALYSE_Raw!U:U)*$E169,_xlfn.XLOOKUP(_xlfn.XLOOKUP(Tool_Austria!$D169,'AveragePrices&amp;Codes'!$A:$A,'AveragePrices&amp;Codes'!$B:$B),AGRIBALYSE_Cooked!$C:$C,AGRIBALYSE_Cooked!V:V)*$E169),"")</f>
        <v>1.8549724754666666E-11</v>
      </c>
      <c r="S169">
        <f>IFERROR(IF($F169="Raw",_xlfn.XLOOKUP(_xlfn.XLOOKUP(Tool_Austria!$D169,'AveragePrices&amp;Codes'!$A:$A,'AveragePrices&amp;Codes'!$B:$B),AGRIBALYSE_Raw!$B:$B,AGRIBALYSE_Raw!V:V)*$E169,_xlfn.XLOOKUP(_xlfn.XLOOKUP(Tool_Austria!$D169,'AveragePrices&amp;Codes'!$A:$A,'AveragePrices&amp;Codes'!$B:$B),AGRIBALYSE_Cooked!$C:$C,AGRIBALYSE_Cooked!W:W)*$E169),"")</f>
        <v>3.1189130045333329E-4</v>
      </c>
      <c r="T169">
        <f>IFERROR(IF($F169="Raw",_xlfn.XLOOKUP(_xlfn.XLOOKUP(Tool_Austria!$D169,'AveragePrices&amp;Codes'!$A:$A,'AveragePrices&amp;Codes'!$B:$B),AGRIBALYSE_Raw!$B:$B,AGRIBALYSE_Raw!W:W)*$E169,_xlfn.XLOOKUP(_xlfn.XLOOKUP(Tool_Austria!$D169,'AveragePrices&amp;Codes'!$A:$A,'AveragePrices&amp;Codes'!$B:$B),AGRIBALYSE_Cooked!$C:$C,AGRIBALYSE_Cooked!X:X)*$E169),"")</f>
        <v>5.9061252925333342E-6</v>
      </c>
      <c r="U169">
        <f>IFERROR(IF($F169="Raw",_xlfn.XLOOKUP(_xlfn.XLOOKUP(Tool_Austria!$D169,'AveragePrices&amp;Codes'!$A:$A,'AveragePrices&amp;Codes'!$B:$B),AGRIBALYSE_Raw!$B:$B,AGRIBALYSE_Raw!X:X)*$E169,_xlfn.XLOOKUP(_xlfn.XLOOKUP(Tool_Austria!$D169,'AveragePrices&amp;Codes'!$A:$A,'AveragePrices&amp;Codes'!$B:$B),AGRIBALYSE_Cooked!$C:$C,AGRIBALYSE_Cooked!Y:Y)*$E169),"")</f>
        <v>8.5649492213333344E-5</v>
      </c>
      <c r="V169">
        <f>IFERROR(IF($F169="Raw",_xlfn.XLOOKUP(_xlfn.XLOOKUP(Tool_Austria!$D169,'AveragePrices&amp;Codes'!$A:$A,'AveragePrices&amp;Codes'!$B:$B),AGRIBALYSE_Raw!$B:$B,AGRIBALYSE_Raw!Y:Y)*$E169,_xlfn.XLOOKUP(_xlfn.XLOOKUP(Tool_Austria!$D169,'AveragePrices&amp;Codes'!$A:$A,'AveragePrices&amp;Codes'!$B:$B),AGRIBALYSE_Cooked!$C:$C,AGRIBALYSE_Cooked!Z:Z)*$E169),"")</f>
        <v>1.2560321250666667E-3</v>
      </c>
      <c r="W169">
        <f>IFERROR(IF($F169="Raw",_xlfn.XLOOKUP(_xlfn.XLOOKUP(Tool_Austria!$D169,'AveragePrices&amp;Codes'!$A:$A,'AveragePrices&amp;Codes'!$B:$B),AGRIBALYSE_Raw!$B:$B,AGRIBALYSE_Raw!Z:Z)*$E169,_xlfn.XLOOKUP(_xlfn.XLOOKUP(Tool_Austria!$D169,'AveragePrices&amp;Codes'!$A:$A,'AveragePrices&amp;Codes'!$B:$B),AGRIBALYSE_Cooked!$C:$C,AGRIBALYSE_Cooked!AA:AA)*$E169),"")</f>
        <v>1.5659014728799932</v>
      </c>
      <c r="X169">
        <f>IFERROR(IF($F169="Raw",_xlfn.XLOOKUP(_xlfn.XLOOKUP(Tool_Austria!$D169,'AveragePrices&amp;Codes'!$A:$A,'AveragePrices&amp;Codes'!$B:$B),AGRIBALYSE_Raw!$B:$B,AGRIBALYSE_Raw!AA:AA)*$E169,_xlfn.XLOOKUP(_xlfn.XLOOKUP(Tool_Austria!$D169,'AveragePrices&amp;Codes'!$A:$A,'AveragePrices&amp;Codes'!$B:$B),AGRIBALYSE_Cooked!$C:$C,AGRIBALYSE_Cooked!AB:AB)*$E169),"")</f>
        <v>1.4895567856</v>
      </c>
      <c r="Y169">
        <f>IFERROR(IF($F169="Raw",_xlfn.XLOOKUP(_xlfn.XLOOKUP(Tool_Austria!$D169,'AveragePrices&amp;Codes'!$A:$A,'AveragePrices&amp;Codes'!$B:$B),AGRIBALYSE_Raw!$B:$B,AGRIBALYSE_Raw!AB:AB)*$E169,_xlfn.XLOOKUP(_xlfn.XLOOKUP(Tool_Austria!$D169,'AveragePrices&amp;Codes'!$A:$A,'AveragePrices&amp;Codes'!$B:$B),AGRIBALYSE_Cooked!$C:$C,AGRIBALYSE_Cooked!AC:AC)*$E169),"")</f>
        <v>0.75503563973333332</v>
      </c>
      <c r="Z169">
        <f>IFERROR(IF($F169="Raw",_xlfn.XLOOKUP(_xlfn.XLOOKUP(Tool_Austria!$D169,'AveragePrices&amp;Codes'!$A:$A,'AveragePrices&amp;Codes'!$B:$B),AGRIBALYSE_Raw!$B:$B,AGRIBALYSE_Raw!AC:AC)*$E169,_xlfn.XLOOKUP(_xlfn.XLOOKUP(Tool_Austria!$D169,'AveragePrices&amp;Codes'!$A:$A,'AveragePrices&amp;Codes'!$B:$B),AGRIBALYSE_Cooked!$C:$C,AGRIBALYSE_Cooked!AD:AD)*$E169),"")</f>
        <v>0.45096478759999997</v>
      </c>
      <c r="AA169">
        <f>IFERROR(IF($F169="Raw",_xlfn.XLOOKUP(_xlfn.XLOOKUP(Tool_Austria!$D169,'AveragePrices&amp;Codes'!$A:$A,'AveragePrices&amp;Codes'!$B:$B),AGRIBALYSE_Raw!$B:$B,AGRIBALYSE_Raw!AD:AD)*$E169,_xlfn.XLOOKUP(_xlfn.XLOOKUP(Tool_Austria!$D169,'AveragePrices&amp;Codes'!$A:$A,'AveragePrices&amp;Codes'!$B:$B),AGRIBALYSE_Cooked!$C:$C,AGRIBALYSE_Cooked!AE:AE)*$E169),"")</f>
        <v>2.0895247248000001E-7</v>
      </c>
      <c r="AB169" cm="1">
        <f t="array" ref="AB169">IFERROR(_xlfn.XLOOKUP(Tool_Austria!$F169&amp;$E$2,'Cooking methods'!$A:$A&amp;'Cooking methods'!$B:$B,'Cooking methods'!C:C)*$E169,"")</f>
        <v>5.3746718400000011E-2</v>
      </c>
      <c r="AC169" cm="1">
        <f t="array" ref="AC169">IFERROR(_xlfn.XLOOKUP(Tool_Austria!$F169&amp;$E$2,'Cooking methods'!$A:$A&amp;'Cooking methods'!$B:$B,'Cooking methods'!D:D)*$E169,"")</f>
        <v>6.2057142360000002E-10</v>
      </c>
      <c r="AD169" cm="1">
        <f t="array" ref="AD169">IFERROR(_xlfn.XLOOKUP(Tool_Austria!$F169&amp;$E$2,'Cooking methods'!$A:$A&amp;'Cooking methods'!$B:$B,'Cooking methods'!E:E)*$E169,"")</f>
        <v>5.2161850800000006E-2</v>
      </c>
      <c r="AE169" cm="1">
        <f t="array" ref="AE169">IFERROR(_xlfn.XLOOKUP(Tool_Austria!$F169&amp;$E$2,'Cooking methods'!$A:$A&amp;'Cooking methods'!$B:$B,'Cooking methods'!F:F)*$E169,"")</f>
        <v>1.3045320000000001E-4</v>
      </c>
      <c r="AF169" cm="1">
        <f t="array" ref="AF169">IFERROR(_xlfn.XLOOKUP(Tool_Austria!$F169&amp;$E$2,'Cooking methods'!$A:$A&amp;'Cooking methods'!$B:$B,'Cooking methods'!G:G)*$E169,"")</f>
        <v>8.1146886480000003E-10</v>
      </c>
      <c r="AG169" cm="1">
        <f t="array" ref="AG169">IFERROR(_xlfn.XLOOKUP(Tool_Austria!$F169&amp;$E$2,'Cooking methods'!$A:$A&amp;'Cooking methods'!$B:$B,'Cooking methods'!H:H)*$E169,"")</f>
        <v>4.8358723680000009E-10</v>
      </c>
      <c r="AH169" cm="1">
        <f t="array" ref="AH169">IFERROR(_xlfn.XLOOKUP(Tool_Austria!$F169&amp;$E$2,'Cooking methods'!$A:$A&amp;'Cooking methods'!$B:$B,'Cooking methods'!I:I)*$E169,"")</f>
        <v>8.3978969940000006E-11</v>
      </c>
      <c r="AI169" cm="1">
        <f t="array" ref="AI169">IFERROR(_xlfn.XLOOKUP(Tool_Austria!$F169&amp;$E$2,'Cooking methods'!$A:$A&amp;'Cooking methods'!$B:$B,'Cooking methods'!J:J)*$E169,"")</f>
        <v>3.1780620000000003E-4</v>
      </c>
      <c r="AJ169" cm="1">
        <f t="array" ref="AJ169">IFERROR(_xlfn.XLOOKUP(Tool_Austria!$F169&amp;$E$2,'Cooking methods'!$A:$A&amp;'Cooking methods'!$B:$B,'Cooking methods'!K:K)*$E169,"")</f>
        <v>6.5226600000000003E-5</v>
      </c>
      <c r="AK169" cm="1">
        <f t="array" ref="AK169">IFERROR(_xlfn.XLOOKUP(Tool_Austria!$F169&amp;$E$2,'Cooking methods'!$A:$A&amp;'Cooking methods'!$B:$B,'Cooking methods'!L:L)*$E169,"")</f>
        <v>5.1348600000000005E-5</v>
      </c>
      <c r="AL169" cm="1">
        <f t="array" ref="AL169">IFERROR(_xlfn.XLOOKUP(Tool_Austria!$F169&amp;$E$2,'Cooking methods'!$A:$A&amp;'Cooking methods'!$B:$B,'Cooking methods'!M:M)*$E169,"")</f>
        <v>4.0107420000000003E-4</v>
      </c>
      <c r="AM169" cm="1">
        <f t="array" ref="AM169">IFERROR(_xlfn.XLOOKUP(Tool_Austria!$F169&amp;$E$2,'Cooking methods'!$A:$A&amp;'Cooking methods'!$B:$B,'Cooking methods'!N:N)*$E169,"")</f>
        <v>0.16959471120000003</v>
      </c>
      <c r="AN169" cm="1">
        <f t="array" ref="AN169">IFERROR(_xlfn.XLOOKUP(Tool_Austria!$F169&amp;$E$2,'Cooking methods'!$A:$A&amp;'Cooking methods'!$B:$B,'Cooking methods'!O:O)*$E169,"")</f>
        <v>0.14712206580000001</v>
      </c>
      <c r="AO169" cm="1">
        <f t="array" ref="AO169">IFERROR(_xlfn.XLOOKUP(Tool_Austria!$F169&amp;$E$2,'Cooking methods'!$A:$A&amp;'Cooking methods'!$B:$B,'Cooking methods'!P:P)*$E169,"")</f>
        <v>2.9074409999999998E-2</v>
      </c>
      <c r="AP169" cm="1">
        <f t="array" ref="AP169">IFERROR(_xlfn.XLOOKUP(Tool_Austria!$F169&amp;$E$2,'Cooking methods'!$A:$A&amp;'Cooking methods'!$B:$B,'Cooking methods'!Q:Q)*$E169,"")</f>
        <v>1.5062792616</v>
      </c>
      <c r="AQ169" cm="1">
        <f t="array" ref="AQ169">IFERROR(_xlfn.XLOOKUP(Tool_Austria!$F169&amp;$E$2,'Cooking methods'!$A:$A&amp;'Cooking methods'!$B:$B,'Cooking methods'!R:R)*$E169,"")</f>
        <v>8.4053911140000002E-8</v>
      </c>
      <c r="AR169" cm="1">
        <f t="array" ref="AR169">IFERROR(_xlfn.XLOOKUP(Tool_Austria!$G169&amp;$E$2,'Waste management'!$A:$A&amp;'Waste management'!$B:$B,'Waste management'!C:C)*$E169,"")</f>
        <v>5.7557720000000001E-3</v>
      </c>
      <c r="AS169" cm="1">
        <f t="array" ref="AS169">IFERROR(_xlfn.XLOOKUP(Tool_Austria!$G169&amp;$E$2,'Waste management'!$A:$A&amp;'Waste management'!$B:$B,'Waste management'!D:D)*$E169,"")</f>
        <v>3.92697028E-11</v>
      </c>
      <c r="AT169" cm="1">
        <f t="array" ref="AT169">IFERROR(_xlfn.XLOOKUP(Tool_Austria!$G169&amp;$E$2,'Waste management'!$A:$A&amp;'Waste management'!$B:$B,'Waste management'!E:E)*$E169,"")</f>
        <v>1.0588400000000002E-4</v>
      </c>
      <c r="AU169" cm="1">
        <f t="array" ref="AU169">IFERROR(_xlfn.XLOOKUP(Tool_Austria!$G169&amp;$E$2,'Waste management'!$A:$A&amp;'Waste management'!$B:$B,'Waste management'!F:F)*$E169,"")</f>
        <v>1.2336E-5</v>
      </c>
      <c r="AV169" cm="1">
        <f t="array" ref="AV169">IFERROR(_xlfn.XLOOKUP(Tool_Austria!$G169&amp;$E$2,'Waste management'!$A:$A&amp;'Waste management'!$B:$B,'Waste management'!G:G)*$E169,"")</f>
        <v>1.19038288E-9</v>
      </c>
      <c r="AW169" cm="1">
        <f t="array" ref="AW169">IFERROR(_xlfn.XLOOKUP(Tool_Austria!$G169&amp;$E$2,'Waste management'!$A:$A&amp;'Waste management'!$B:$B,'Waste management'!H:H)*$E169,"")</f>
        <v>3.88019628E-11</v>
      </c>
      <c r="AX169" cm="1">
        <f t="array" ref="AX169">IFERROR(_xlfn.XLOOKUP(Tool_Austria!$G169&amp;$E$2,'Waste management'!$A:$A&amp;'Waste management'!$B:$B,'Waste management'!I:I)*$E169,"")</f>
        <v>2.7587099600000001E-11</v>
      </c>
      <c r="AY169" cm="1">
        <f t="array" ref="AY169">IFERROR(_xlfn.XLOOKUP(Tool_Austria!$G169&amp;$E$2,'Waste management'!$A:$A&amp;'Waste management'!$B:$B,'Waste management'!J:J)*$E169,"")</f>
        <v>2.2718800000000002E-4</v>
      </c>
      <c r="AZ169" cm="1">
        <f t="array" ref="AZ169">IFERROR(_xlfn.XLOOKUP(Tool_Austria!$G169&amp;$E$2,'Waste management'!$A:$A&amp;'Waste management'!$B:$B,'Waste management'!K:K)*$E169,"")</f>
        <v>5.5300437600000003E-7</v>
      </c>
      <c r="BA169" cm="1">
        <f t="array" ref="BA169">IFERROR(_xlfn.XLOOKUP(Tool_Austria!$G169&amp;$E$2,'Waste management'!$A:$A&amp;'Waste management'!$B:$B,'Waste management'!L:L)*$E169,"")</f>
        <v>9.9511839199999998E-6</v>
      </c>
      <c r="BB169" cm="1">
        <f t="array" ref="BB169">IFERROR(_xlfn.XLOOKUP(Tool_Austria!$G169&amp;$E$2,'Waste management'!$A:$A&amp;'Waste management'!$B:$B,'Waste management'!M:M)*$E169,"")</f>
        <v>1.0012720000000001E-3</v>
      </c>
      <c r="BC169" cm="1">
        <f t="array" ref="BC169">IFERROR(_xlfn.XLOOKUP(Tool_Austria!$G169&amp;$E$2,'Waste management'!$A:$A&amp;'Waste management'!$B:$B,'Waste management'!N:N)*$E169,"")</f>
        <v>0.86096439200000008</v>
      </c>
      <c r="BD169" cm="1">
        <f t="array" ref="BD169">IFERROR(_xlfn.XLOOKUP(Tool_Austria!$G169&amp;$E$2,'Waste management'!$A:$A&amp;'Waste management'!$B:$B,'Waste management'!O:O)*$E169,"")</f>
        <v>5.4896227999999998E-2</v>
      </c>
      <c r="BE169" cm="1">
        <f t="array" ref="BE169">IFERROR(_xlfn.XLOOKUP(Tool_Austria!$G169&amp;$E$2,'Waste management'!$A:$A&amp;'Waste management'!$B:$B,'Waste management'!P:P)*$E169,"")</f>
        <v>1.185284E-3</v>
      </c>
      <c r="BF169" cm="1">
        <f t="array" ref="BF169">IFERROR(_xlfn.XLOOKUP(Tool_Austria!$G169&amp;$E$2,'Waste management'!$A:$A&amp;'Waste management'!$B:$B,'Waste management'!Q:Q)*$E169,"")</f>
        <v>3.4498651999999998E-2</v>
      </c>
      <c r="BG169" cm="1">
        <f t="array" ref="BG169">IFERROR(_xlfn.XLOOKUP(Tool_Austria!$G169&amp;$E$2,'Waste management'!$A:$A&amp;'Waste management'!$B:$B,'Waste management'!R:R)*$E169,"")</f>
        <v>1.1211368E-8</v>
      </c>
      <c r="BH169">
        <f>IFERROR((L169+AR169+AB169)*_xlfn.XLOOKUP(Tool_Austria!BH$4,Monetization_Factors!$A:$A,Monetization_Factors!$D:$D),"")</f>
        <v>1.2827223034901265E-2</v>
      </c>
      <c r="BI169">
        <f>IFERROR((M169+AS169+AC169)*_xlfn.XLOOKUP(Tool_Austria!BI$4,Monetization_Factors!$A:$A,Monetization_Factors!$D:$D),"")</f>
        <v>9.0071478565126155E-8</v>
      </c>
      <c r="BJ169">
        <f>IFERROR((N169+AT169+AD169)*_xlfn.XLOOKUP(Tool_Austria!BJ$4,Monetization_Factors!$A:$A,Monetization_Factors!$D:$D),"")</f>
        <v>8.5278852115769187E-5</v>
      </c>
      <c r="BK169">
        <f>IFERROR((O169+AU169+AE169)*_xlfn.XLOOKUP(Tool_Austria!BK$4,Monetization_Factors!$A:$A,Monetization_Factors!$D:$D),"")</f>
        <v>4.538647562336129E-4</v>
      </c>
      <c r="BL169">
        <f>IFERROR((P169+AV169+AF169)*_xlfn.XLOOKUP(Tool_Austria!BL$4,Monetization_Factors!$A:$A,Monetization_Factors!$D:$D),"")</f>
        <v>5.0413430519933222E-3</v>
      </c>
      <c r="BM169">
        <f>IFERROR((Q169+AW169+AG169)*_xlfn.XLOOKUP(Tool_Austria!BM$4,Monetization_Factors!$A:$A,Monetization_Factors!$D:$D),"")</f>
        <v>2.746726731345629E-4</v>
      </c>
      <c r="BN169">
        <f>IFERROR((R169+AX169+AH169)*_xlfn.XLOOKUP(Tool_Austria!BN$4,Monetization_Factors!$A:$A,Monetization_Factors!$D:$D),"")</f>
        <v>1.4958649670928322E-4</v>
      </c>
      <c r="BO169">
        <f>IFERROR((S169+AY169+AI169)*_xlfn.XLOOKUP(Tool_Austria!BO$4,Monetization_Factors!$A:$A,Monetization_Factors!$D:$D),"")</f>
        <v>3.7517829121266471E-4</v>
      </c>
      <c r="BP169">
        <f>IFERROR((T169+AZ169+AJ169)*_xlfn.XLOOKUP(Tool_Austria!BP$4,Monetization_Factors!$A:$A,Monetization_Factors!$D:$D),"")</f>
        <v>1.7486954663781834E-4</v>
      </c>
      <c r="BQ169">
        <f>IFERROR((U169+BA169+AK169)*_xlfn.XLOOKUP(Tool_Austria!BQ$4,Monetization_Factors!$A:$A,Monetization_Factors!$D:$D),"")</f>
        <v>6.0112122996096773E-4</v>
      </c>
      <c r="BR169" t="str">
        <f>IFERROR((V169+BB169+AL169)*_xlfn.XLOOKUP(Tool_Austria!BR$4,Monetization_Factors!$A:$A,Monetization_Factors!$D:$D),"")</f>
        <v/>
      </c>
      <c r="BS169">
        <f>IFERROR((W169+BC169+AM169)*_xlfn.XLOOKUP(Tool_Austria!BS$4,Monetization_Factors!$A:$A,Monetization_Factors!$D:$D),"")</f>
        <v>1.2635085837520662E-4</v>
      </c>
      <c r="BT169">
        <f>IFERROR((X169+BD169+AN169)*_xlfn.XLOOKUP(Tool_Austria!BT$4,Monetization_Factors!$A:$A,Monetization_Factors!$D:$D),"")</f>
        <v>3.7666749454603934E-4</v>
      </c>
      <c r="BU169">
        <f>IFERROR((Y169+BE169+AO169)*_xlfn.XLOOKUP(Tool_Austria!BU$4,Monetization_Factors!$A:$A,Monetization_Factors!$D:$D),"")</f>
        <v>4.9904946198680144E-3</v>
      </c>
      <c r="BV169">
        <f>IFERROR((Z169+BF169+AP169)*_xlfn.XLOOKUP(Tool_Austria!BV$4,Monetization_Factors!$A:$A,Monetization_Factors!$D:$D),"")</f>
        <v>3.2889254400785659E-3</v>
      </c>
      <c r="BW169">
        <f>IFERROR((AA169+BG169+AQ169)*_xlfn.XLOOKUP(Tool_Austria!BW$4,Monetization_Factors!$A:$A,Monetization_Factors!$D:$D),"")</f>
        <v>6.3554731164290466E-7</v>
      </c>
      <c r="BX169" s="38" cm="1">
        <f t="array" ref="BX169">IFERROR(_xlfn.IFS(I169&lt;&gt;0,I169*E169,I169="",J169*E169),"")</f>
        <v>0.10064674652727271</v>
      </c>
      <c r="BY169" s="38">
        <f t="shared" si="112"/>
        <v>2.8766301964557296E-2</v>
      </c>
      <c r="BZ169" s="38">
        <f t="shared" si="113"/>
        <v>0.12941304849183</v>
      </c>
      <c r="CA169" s="38">
        <f t="shared" si="114"/>
        <v>1.9909699767973844E-4</v>
      </c>
      <c r="CB169">
        <f t="shared" si="115"/>
        <v>9.859444446133335E-2</v>
      </c>
      <c r="CC169">
        <f t="shared" si="115"/>
        <v>2.2500410994666672E-9</v>
      </c>
      <c r="CD169">
        <f t="shared" si="115"/>
        <v>5.5877202208533337E-2</v>
      </c>
      <c r="CE169">
        <f t="shared" si="115"/>
        <v>2.9984321584E-4</v>
      </c>
      <c r="CF169">
        <f t="shared" si="115"/>
        <v>5.0500595261333335E-9</v>
      </c>
      <c r="CG169">
        <f t="shared" si="115"/>
        <v>1.3226974110666666E-9</v>
      </c>
      <c r="CH169">
        <f t="shared" si="115"/>
        <v>1.3011579429466668E-10</v>
      </c>
      <c r="CI169">
        <f t="shared" si="115"/>
        <v>8.5688550045333333E-4</v>
      </c>
      <c r="CJ169">
        <f t="shared" si="115"/>
        <v>7.1685729668533347E-5</v>
      </c>
      <c r="CK169">
        <f t="shared" si="115"/>
        <v>1.4694927613333335E-4</v>
      </c>
      <c r="CL169">
        <f t="shared" si="115"/>
        <v>2.6583783250666666E-3</v>
      </c>
      <c r="CM169">
        <f t="shared" si="115"/>
        <v>2.596460576079993</v>
      </c>
      <c r="CN169">
        <f t="shared" si="115"/>
        <v>1.6915750794000002</v>
      </c>
      <c r="CO169">
        <f t="shared" si="115"/>
        <v>0.78529533373333327</v>
      </c>
      <c r="CP169">
        <f t="shared" si="115"/>
        <v>1.9917427012</v>
      </c>
      <c r="CQ169">
        <f t="shared" ref="CQ169:CQ240" si="117">IFERROR((AA169+AQ169+BG169),"")</f>
        <v>3.0421775162000001E-7</v>
      </c>
      <c r="CR169">
        <f t="shared" si="116"/>
        <v>1.5168376070974363E-4</v>
      </c>
      <c r="CS169">
        <f t="shared" si="116"/>
        <v>3.4616016914871805E-12</v>
      </c>
      <c r="CT169">
        <f t="shared" si="116"/>
        <v>8.5964926474666671E-5</v>
      </c>
      <c r="CU169">
        <f t="shared" si="116"/>
        <v>4.6129725513846154E-7</v>
      </c>
      <c r="CV169">
        <f t="shared" si="116"/>
        <v>7.7693223478974353E-12</v>
      </c>
      <c r="CW169">
        <f t="shared" si="116"/>
        <v>2.0349190939487177E-12</v>
      </c>
      <c r="CX169">
        <f t="shared" si="116"/>
        <v>2.0017814506871797E-13</v>
      </c>
      <c r="CY169">
        <f t="shared" si="116"/>
        <v>1.3182853853128205E-6</v>
      </c>
      <c r="CZ169">
        <f t="shared" si="116"/>
        <v>1.1028573795158977E-7</v>
      </c>
      <c r="DA169">
        <f t="shared" si="116"/>
        <v>2.2607580943589746E-7</v>
      </c>
      <c r="DB169">
        <f t="shared" si="116"/>
        <v>4.0898128077948716E-6</v>
      </c>
      <c r="DC169">
        <f t="shared" si="116"/>
        <v>3.9945547324307584E-3</v>
      </c>
      <c r="DD169">
        <f t="shared" si="116"/>
        <v>2.6024231990769233E-3</v>
      </c>
      <c r="DE169">
        <f t="shared" si="116"/>
        <v>1.2081466672820512E-3</v>
      </c>
      <c r="DF169">
        <f t="shared" si="116"/>
        <v>3.0642195403076922E-3</v>
      </c>
      <c r="DG169">
        <f t="shared" ref="DG169:DG240" si="118">IFERROR((AA169+AQ169+BG169)/$F$2,"")</f>
        <v>4.6802731018461544E-10</v>
      </c>
      <c r="DH169" s="5">
        <f>IFERROR(((((L169+AB169)*(1/$H169))+AR169)/$F$2)/($B$2*('CAR.CAP_per person'!B$2)/(_xlfn.XLOOKUP($E$2,EU_countries_GDP!$A$2:$A$29,EU_countries_GDP!$E$2:$E$29))),"")</f>
        <v>5.3928030051760912E-3</v>
      </c>
      <c r="DI169" s="5">
        <f>IFERROR(((((M169+AC169)*(1/$H169))+AS169)/$F$2)/($B$2*('CAR.CAP_per person'!C$2)/(_xlfn.XLOOKUP($E$2,EU_countries_GDP!$A$2:$A$29,EU_countries_GDP!$E$2:$E$29))),"")</f>
        <v>1.5939343069595344E-6</v>
      </c>
      <c r="DJ169" s="5">
        <f>IFERROR(((((N169+AD169)*(1/$H169))+AT169)/$F$2)/($B$2*('CAR.CAP_per person'!D$2)/(_xlfn.XLOOKUP($E$2,EU_countries_GDP!$A$2:$A$29,EU_countries_GDP!$E$2:$E$29))),"")</f>
        <v>4.0903003178587166E-5</v>
      </c>
      <c r="DK169" s="5">
        <f>IFERROR(((((O169+AE169)*(1/$H169))+AU169)/$F$2)/($B$2*('CAR.CAP_per person'!E$2)/(_xlfn.XLOOKUP($E$2,EU_countries_GDP!$A$2:$A$29,EU_countries_GDP!$E$2:$E$29))),"")</f>
        <v>2.7769753055972482E-4</v>
      </c>
      <c r="DL169" s="5">
        <f>IFERROR(((((P169+AF169)*(1/$H169))+AV169)/$F$2)/($B$2*('CAR.CAP_per person'!F$2)/(_xlfn.XLOOKUP($E$2,EU_countries_GDP!$A$2:$A$29,EU_countries_GDP!$E$2:$E$29))),"")</f>
        <v>3.2383143157524506E-3</v>
      </c>
      <c r="DM169" s="5">
        <f>IFERROR(((((Q169+AG169)*(1/$H169))+AW169)/$F$2)/($B$2*('CAR.CAP_per person'!G$2)/(_xlfn.XLOOKUP($E$2,EU_countries_GDP!$A$2:$A$29,EU_countries_GDP!$E$2:$E$29))),"")</f>
        <v>5.2198957176093313E-4</v>
      </c>
      <c r="DN169" s="5">
        <f>IFERROR(((((R169+AH169)*(1/$H169))+AX169)/$F$2)/($B$2*('CAR.CAP_per person'!H$2)/(_xlfn.XLOOKUP($E$2,EU_countries_GDP!$A$2:$A$29,EU_countries_GDP!$E$2:$E$29))),"")</f>
        <v>1.0685583731746141E-5</v>
      </c>
      <c r="DO169" s="5">
        <f>IFERROR(((((S169+AI169)*(1/$H169))+AY169)/$F$2)/($B$2*('CAR.CAP_per person'!I$2)/(_xlfn.XLOOKUP($E$2,EU_countries_GDP!$A$2:$A$29,EU_countries_GDP!$E$2:$E$29))),"")</f>
        <v>2.7721520340196441E-4</v>
      </c>
      <c r="DP169" s="5">
        <f>IFERROR(((((T169+AJ169)*(1/$H169))+AZ169)/$F$2)/($B$2*('CAR.CAP_per person'!J$2)/(_xlfn.XLOOKUP($E$2,EU_countries_GDP!$A$2:$A$29,EU_countries_GDP!$E$2:$E$29))),"")</f>
        <v>4.7435068997082998E-3</v>
      </c>
      <c r="DQ169" s="5">
        <f>IFERROR(((((U169+AK169)*(1/$H169))+BA169)/$F$2)/($B$2*('CAR.CAP_per person'!K$2)/(_xlfn.XLOOKUP($E$2,EU_countries_GDP!$A$2:$A$29,EU_countries_GDP!$E$2:$E$29))),"")</f>
        <v>2.7140845390536143E-4</v>
      </c>
      <c r="DR169" s="5">
        <f>IFERROR(((((V169+AL169)*(1/$H169))+BB169)/$F$2)/($B$2*('CAR.CAP_per person'!L$2)/(_xlfn.XLOOKUP($E$2,EU_countries_GDP!$A$2:$A$29,EU_countries_GDP!$E$2:$E$29))),"")</f>
        <v>1.2932866777549211E-4</v>
      </c>
      <c r="DS169" s="5">
        <f>IFERROR(((((W169+AM169)*(1/$H169))+BC169)/$F$2)/($B$2*('CAR.CAP_per person'!M$2)/(_xlfn.XLOOKUP($E$2,EU_countries_GDP!$A$2:$A$29,EU_countries_GDP!$E$2:$E$29))),"")</f>
        <v>6.1044518791638904E-3</v>
      </c>
      <c r="DT169" s="5">
        <f>IFERROR(((((X169+AN169)*(1/$H169))+BD169)/$F$2)/($B$2*('CAR.CAP_per person'!N$2)/(_xlfn.XLOOKUP($E$2,EU_countries_GDP!$A$2:$A$29,EU_countries_GDP!$E$2:$E$29))),"")</f>
        <v>5.0333506055311214E-2</v>
      </c>
      <c r="DU169" s="5">
        <f>IFERROR(((((Y169+AO169)*(1/$H169))+BE169)/$F$2)/($B$2*('CAR.CAP_per person'!O$2)/(_xlfn.XLOOKUP($E$2,EU_countries_GDP!$A$2:$A$29,EU_countries_GDP!$E$2:$E$29))),"")</f>
        <v>1.6659191936376071E-3</v>
      </c>
      <c r="DV169" s="5">
        <f>IFERROR(((((Z169+AP169)*(1/$H169))+BF169)/$F$2)/($B$2*('CAR.CAP_per person'!P$2)/(_xlfn.XLOOKUP($E$2,EU_countries_GDP!$A$2:$A$29,EU_countries_GDP!$E$2:$E$29))),"")</f>
        <v>3.3970173373890156E-3</v>
      </c>
      <c r="DW169" s="5">
        <f>IFERROR(((((AA169+AQ169)*(1/$H169))+BG169)/$F$2)/($B$2*('CAR.CAP_per person'!Q$2)/(_xlfn.XLOOKUP($E$2,EU_countries_GDP!$A$2:$A$29,EU_countries_GDP!$E$2:$E$29))),"")</f>
        <v>5.2235217831930888E-4</v>
      </c>
    </row>
    <row r="170" spans="1:127">
      <c r="A170" t="s">
        <v>213</v>
      </c>
      <c r="B170" t="str">
        <f>_xlfn.XLOOKUP(D170,Table5[Ingredient],Table5[Category],"",FALSE)</f>
        <v>Soup</v>
      </c>
      <c r="C170" s="33" t="s">
        <v>229</v>
      </c>
      <c r="D170" s="33" t="s">
        <v>194</v>
      </c>
      <c r="E170" s="33">
        <v>9.7631999999999994</v>
      </c>
      <c r="F170" s="33" t="s">
        <v>179</v>
      </c>
      <c r="G170" s="33" t="s">
        <v>180</v>
      </c>
      <c r="H170" s="91">
        <f>Dataset_AT!S49</f>
        <v>0.42474549725920119</v>
      </c>
      <c r="I170" s="33"/>
      <c r="J170" s="37" t="str">
        <f>IFERROR(INDEX('AveragePrices&amp;Codes'!G:AG, MATCH($D170, 'AveragePrices&amp;Codes'!$A:$A, 0), MATCH(Tool_Austria!$E$2, 'AveragePrices&amp;Codes'!$G$1:$AG$1, 0)),"")</f>
        <v/>
      </c>
      <c r="K170" s="37">
        <f>IFERROR(E170/(_xlfn.XLOOKUP(A170,Dataset_AT!$V$2:$V$9,Dataset_AT!$W$2:$W$9)),"")</f>
        <v>5.6762790697674419E-2</v>
      </c>
      <c r="L170">
        <f>IFERROR(IF($F170="Raw",_xlfn.XLOOKUP(_xlfn.XLOOKUP(Tool_Austria!$D170,'AveragePrices&amp;Codes'!$A:$A,'AveragePrices&amp;Codes'!$B:$B),AGRIBALYSE_Raw!$B:$B,AGRIBALYSE_Raw!O:O)*$E170,_xlfn.XLOOKUP(_xlfn.XLOOKUP(Tool_Austria!$D170,'AveragePrices&amp;Codes'!$A:$A,'AveragePrices&amp;Codes'!$B:$B),AGRIBALYSE_Cooked!$C:$C,AGRIBALYSE_Cooked!P:P)*$E170),"")</f>
        <v>1.5804822976457145</v>
      </c>
      <c r="M170">
        <f>IFERROR(IF($F170="Raw",_xlfn.XLOOKUP(_xlfn.XLOOKUP(Tool_Austria!$D170,'AveragePrices&amp;Codes'!$A:$A,'AveragePrices&amp;Codes'!$B:$B),AGRIBALYSE_Raw!$B:$B,AGRIBALYSE_Raw!P:P)*$E170,_xlfn.XLOOKUP(_xlfn.XLOOKUP(Tool_Austria!$D170,'AveragePrices&amp;Codes'!$A:$A,'AveragePrices&amp;Codes'!$B:$B),AGRIBALYSE_Cooked!$C:$C,AGRIBALYSE_Cooked!Q:Q)*$E170),"")</f>
        <v>2.2567569852342857E-8</v>
      </c>
      <c r="N170">
        <f>IFERROR(IF($F170="Raw",_xlfn.XLOOKUP(_xlfn.XLOOKUP(Tool_Austria!$D170,'AveragePrices&amp;Codes'!$A:$A,'AveragePrices&amp;Codes'!$B:$B),AGRIBALYSE_Raw!$B:$B,AGRIBALYSE_Raw!Q:Q)*$E170,_xlfn.XLOOKUP(_xlfn.XLOOKUP(Tool_Austria!$D170,'AveragePrices&amp;Codes'!$A:$A,'AveragePrices&amp;Codes'!$B:$B),AGRIBALYSE_Cooked!$C:$C,AGRIBALYSE_Cooked!R:R)*$E170),"")</f>
        <v>1.1032990913005716</v>
      </c>
      <c r="O170">
        <f>IFERROR(IF($F170="Raw",_xlfn.XLOOKUP(_xlfn.XLOOKUP(Tool_Austria!$D170,'AveragePrices&amp;Codes'!$A:$A,'AveragePrices&amp;Codes'!$B:$B),AGRIBALYSE_Raw!$B:$B,AGRIBALYSE_Raw!R:R)*$E170,_xlfn.XLOOKUP(_xlfn.XLOOKUP(Tool_Austria!$D170,'AveragePrices&amp;Codes'!$A:$A,'AveragePrices&amp;Codes'!$B:$B),AGRIBALYSE_Cooked!$C:$C,AGRIBALYSE_Cooked!S:S)*$E170),"")</f>
        <v>4.571131216320001E-3</v>
      </c>
      <c r="P170">
        <f>IFERROR(IF($F170="Raw",_xlfn.XLOOKUP(_xlfn.XLOOKUP(Tool_Austria!$D170,'AveragePrices&amp;Codes'!$A:$A,'AveragePrices&amp;Codes'!$B:$B),AGRIBALYSE_Raw!$B:$B,AGRIBALYSE_Raw!S:S)*$E170,_xlfn.XLOOKUP(_xlfn.XLOOKUP(Tool_Austria!$D170,'AveragePrices&amp;Codes'!$A:$A,'AveragePrices&amp;Codes'!$B:$B),AGRIBALYSE_Cooked!$C:$C,AGRIBALYSE_Cooked!T:T)*$E170),"")</f>
        <v>7.3324014220800009E-8</v>
      </c>
      <c r="Q170">
        <f>IFERROR(IF($F170="Raw",_xlfn.XLOOKUP(_xlfn.XLOOKUP(Tool_Austria!$D170,'AveragePrices&amp;Codes'!$A:$A,'AveragePrices&amp;Codes'!$B:$B),AGRIBALYSE_Raw!$B:$B,AGRIBALYSE_Raw!T:T)*$E170,_xlfn.XLOOKUP(_xlfn.XLOOKUP(Tool_Austria!$D170,'AveragePrices&amp;Codes'!$A:$A,'AveragePrices&amp;Codes'!$B:$B),AGRIBALYSE_Cooked!$C:$C,AGRIBALYSE_Cooked!U:U)*$E170),"")</f>
        <v>2.5633069599085715E-8</v>
      </c>
      <c r="R170">
        <f>IFERROR(IF($F170="Raw",_xlfn.XLOOKUP(_xlfn.XLOOKUP(Tool_Austria!$D170,'AveragePrices&amp;Codes'!$A:$A,'AveragePrices&amp;Codes'!$B:$B),AGRIBALYSE_Raw!$B:$B,AGRIBALYSE_Raw!U:U)*$E170,_xlfn.XLOOKUP(_xlfn.XLOOKUP(Tool_Austria!$D170,'AveragePrices&amp;Codes'!$A:$A,'AveragePrices&amp;Codes'!$B:$B),AGRIBALYSE_Cooked!$C:$C,AGRIBALYSE_Cooked!V:V)*$E170),"")</f>
        <v>1.1256793304502858E-9</v>
      </c>
      <c r="S170">
        <f>IFERROR(IF($F170="Raw",_xlfn.XLOOKUP(_xlfn.XLOOKUP(Tool_Austria!$D170,'AveragePrices&amp;Codes'!$A:$A,'AveragePrices&amp;Codes'!$B:$B),AGRIBALYSE_Raw!$B:$B,AGRIBALYSE_Raw!V:V)*$E170,_xlfn.XLOOKUP(_xlfn.XLOOKUP(Tool_Austria!$D170,'AveragePrices&amp;Codes'!$A:$A,'AveragePrices&amp;Codes'!$B:$B),AGRIBALYSE_Cooked!$C:$C,AGRIBALYSE_Cooked!W:W)*$E170),"")</f>
        <v>8.0455172659199999E-3</v>
      </c>
      <c r="T170">
        <f>IFERROR(IF($F170="Raw",_xlfn.XLOOKUP(_xlfn.XLOOKUP(Tool_Austria!$D170,'AveragePrices&amp;Codes'!$A:$A,'AveragePrices&amp;Codes'!$B:$B),AGRIBALYSE_Raw!$B:$B,AGRIBALYSE_Raw!W:W)*$E170,_xlfn.XLOOKUP(_xlfn.XLOOKUP(Tool_Austria!$D170,'AveragePrices&amp;Codes'!$A:$A,'AveragePrices&amp;Codes'!$B:$B),AGRIBALYSE_Cooked!$C:$C,AGRIBALYSE_Cooked!X:X)*$E170),"")</f>
        <v>3.9862329675428572E-4</v>
      </c>
      <c r="U170">
        <f>IFERROR(IF($F170="Raw",_xlfn.XLOOKUP(_xlfn.XLOOKUP(Tool_Austria!$D170,'AveragePrices&amp;Codes'!$A:$A,'AveragePrices&amp;Codes'!$B:$B),AGRIBALYSE_Raw!$B:$B,AGRIBALYSE_Raw!X:X)*$E170,_xlfn.XLOOKUP(_xlfn.XLOOKUP(Tool_Austria!$D170,'AveragePrices&amp;Codes'!$A:$A,'AveragePrices&amp;Codes'!$B:$B),AGRIBALYSE_Cooked!$C:$C,AGRIBALYSE_Cooked!Y:Y)*$E170),"")</f>
        <v>2.9905695578057146E-3</v>
      </c>
      <c r="V170">
        <f>IFERROR(IF($F170="Raw",_xlfn.XLOOKUP(_xlfn.XLOOKUP(Tool_Austria!$D170,'AveragePrices&amp;Codes'!$A:$A,'AveragePrices&amp;Codes'!$B:$B),AGRIBALYSE_Raw!$B:$B,AGRIBALYSE_Raw!Y:Y)*$E170,_xlfn.XLOOKUP(_xlfn.XLOOKUP(Tool_Austria!$D170,'AveragePrices&amp;Codes'!$A:$A,'AveragePrices&amp;Codes'!$B:$B),AGRIBALYSE_Cooked!$C:$C,AGRIBALYSE_Cooked!Z:Z)*$E170),"")</f>
        <v>2.3609565504000004E-2</v>
      </c>
      <c r="W170">
        <f>IFERROR(IF($F170="Raw",_xlfn.XLOOKUP(_xlfn.XLOOKUP(Tool_Austria!$D170,'AveragePrices&amp;Codes'!$A:$A,'AveragePrices&amp;Codes'!$B:$B),AGRIBALYSE_Raw!$B:$B,AGRIBALYSE_Raw!Z:Z)*$E170,_xlfn.XLOOKUP(_xlfn.XLOOKUP(Tool_Austria!$D170,'AveragePrices&amp;Codes'!$A:$A,'AveragePrices&amp;Codes'!$B:$B),AGRIBALYSE_Cooked!$C:$C,AGRIBALYSE_Cooked!AA:AA)*$E170),"")</f>
        <v>10.214944100845715</v>
      </c>
      <c r="X170">
        <f>IFERROR(IF($F170="Raw",_xlfn.XLOOKUP(_xlfn.XLOOKUP(Tool_Austria!$D170,'AveragePrices&amp;Codes'!$A:$A,'AveragePrices&amp;Codes'!$B:$B),AGRIBALYSE_Raw!$B:$B,AGRIBALYSE_Raw!AA:AA)*$E170,_xlfn.XLOOKUP(_xlfn.XLOOKUP(Tool_Austria!$D170,'AveragePrices&amp;Codes'!$A:$A,'AveragePrices&amp;Codes'!$B:$B),AGRIBALYSE_Cooked!$C:$C,AGRIBALYSE_Cooked!AB:AB)*$E170),"")</f>
        <v>24.448556332799999</v>
      </c>
      <c r="Y170">
        <f>IFERROR(IF($F170="Raw",_xlfn.XLOOKUP(_xlfn.XLOOKUP(Tool_Austria!$D170,'AveragePrices&amp;Codes'!$A:$A,'AveragePrices&amp;Codes'!$B:$B),AGRIBALYSE_Raw!$B:$B,AGRIBALYSE_Raw!AB:AB)*$E170,_xlfn.XLOOKUP(_xlfn.XLOOKUP(Tool_Austria!$D170,'AveragePrices&amp;Codes'!$A:$A,'AveragePrices&amp;Codes'!$B:$B),AGRIBALYSE_Cooked!$C:$C,AGRIBALYSE_Cooked!AC:AC)*$E170),"")</f>
        <v>0.74900649678171427</v>
      </c>
      <c r="Z170">
        <f>IFERROR(IF($F170="Raw",_xlfn.XLOOKUP(_xlfn.XLOOKUP(Tool_Austria!$D170,'AveragePrices&amp;Codes'!$A:$A,'AveragePrices&amp;Codes'!$B:$B),AGRIBALYSE_Raw!$B:$B,AGRIBALYSE_Raw!AC:AC)*$E170,_xlfn.XLOOKUP(_xlfn.XLOOKUP(Tool_Austria!$D170,'AveragePrices&amp;Codes'!$A:$A,'AveragePrices&amp;Codes'!$B:$B),AGRIBALYSE_Cooked!$C:$C,AGRIBALYSE_Cooked!AD:AD)*$E170),"")</f>
        <v>32.398943488457142</v>
      </c>
      <c r="AA170">
        <f>IFERROR(IF($F170="Raw",_xlfn.XLOOKUP(_xlfn.XLOOKUP(Tool_Austria!$D170,'AveragePrices&amp;Codes'!$A:$A,'AveragePrices&amp;Codes'!$B:$B),AGRIBALYSE_Raw!$B:$B,AGRIBALYSE_Raw!AD:AD)*$E170,_xlfn.XLOOKUP(_xlfn.XLOOKUP(Tool_Austria!$D170,'AveragePrices&amp;Codes'!$A:$A,'AveragePrices&amp;Codes'!$B:$B),AGRIBALYSE_Cooked!$C:$C,AGRIBALYSE_Cooked!AE:AE)*$E170),"")</f>
        <v>1.3953165148799999E-5</v>
      </c>
      <c r="AB170" cm="1">
        <f t="array" ref="AB170">IFERROR(_xlfn.XLOOKUP(Tool_Austria!$F170&amp;$E$2,'Cooking methods'!$A:$A&amp;'Cooking methods'!$B:$B,'Cooking methods'!C:C)*$E170,"")</f>
        <v>1.9241132964480001</v>
      </c>
      <c r="AC170" cm="1">
        <f t="array" ref="AC170">IFERROR(_xlfn.XLOOKUP(Tool_Austria!$F170&amp;$E$2,'Cooking methods'!$A:$A&amp;'Cooking methods'!$B:$B,'Cooking methods'!D:D)*$E170,"")</f>
        <v>6.8911917038495985E-8</v>
      </c>
      <c r="AD170" cm="1">
        <f t="array" ref="AD170">IFERROR(_xlfn.XLOOKUP(Tool_Austria!$F170&amp;$E$2,'Cooking methods'!$A:$A&amp;'Cooking methods'!$B:$B,'Cooking methods'!E:E)*$E170,"")</f>
        <v>0.13678243199999998</v>
      </c>
      <c r="AE170" cm="1">
        <f t="array" ref="AE170">IFERROR(_xlfn.XLOOKUP(Tool_Austria!$F170&amp;$E$2,'Cooking methods'!$A:$A&amp;'Cooking methods'!$B:$B,'Cooking methods'!F:F)*$E170,"")</f>
        <v>3.484651956768E-3</v>
      </c>
      <c r="AF170" cm="1">
        <f t="array" ref="AF170">IFERROR(_xlfn.XLOOKUP(Tool_Austria!$F170&amp;$E$2,'Cooking methods'!$A:$A&amp;'Cooking methods'!$B:$B,'Cooking methods'!G:G)*$E170,"")</f>
        <v>1.406226500352E-8</v>
      </c>
      <c r="AG170" cm="1">
        <f t="array" ref="AG170">IFERROR(_xlfn.XLOOKUP(Tool_Austria!$F170&amp;$E$2,'Cooking methods'!$A:$A&amp;'Cooking methods'!$B:$B,'Cooking methods'!H:H)*$E170,"")</f>
        <v>7.9796035595519983E-9</v>
      </c>
      <c r="AH170" cm="1">
        <f t="array" ref="AH170">IFERROR(_xlfn.XLOOKUP(Tool_Austria!$F170&amp;$E$2,'Cooking methods'!$A:$A&amp;'Cooking methods'!$B:$B,'Cooking methods'!I:I)*$E170,"")</f>
        <v>4.3243771929983999E-9</v>
      </c>
      <c r="AI170" cm="1">
        <f t="array" ref="AI170">IFERROR(_xlfn.XLOOKUP(Tool_Austria!$F170&amp;$E$2,'Cooking methods'!$A:$A&amp;'Cooking methods'!$B:$B,'Cooking methods'!J:J)*$E170,"")</f>
        <v>2.42940195216E-3</v>
      </c>
      <c r="AJ170" cm="1">
        <f t="array" ref="AJ170">IFERROR(_xlfn.XLOOKUP(Tool_Austria!$F170&amp;$E$2,'Cooking methods'!$A:$A&amp;'Cooking methods'!$B:$B,'Cooking methods'!K:K)*$E170,"")</f>
        <v>5.2041141316799995E-4</v>
      </c>
      <c r="AK170" cm="1">
        <f t="array" ref="AK170">IFERROR(_xlfn.XLOOKUP(Tool_Austria!$F170&amp;$E$2,'Cooking methods'!$A:$A&amp;'Cooking methods'!$B:$B,'Cooking methods'!L:L)*$E170,"")</f>
        <v>9.8397727775999992E-4</v>
      </c>
      <c r="AL170" cm="1">
        <f t="array" ref="AL170">IFERROR(_xlfn.XLOOKUP(Tool_Austria!$F170&amp;$E$2,'Cooking methods'!$A:$A&amp;'Cooking methods'!$B:$B,'Cooking methods'!M:M)*$E170,"")</f>
        <v>6.6377580407999993E-3</v>
      </c>
      <c r="AM170" cm="1">
        <f t="array" ref="AM170">IFERROR(_xlfn.XLOOKUP(Tool_Austria!$F170&amp;$E$2,'Cooking methods'!$A:$A&amp;'Cooking methods'!$B:$B,'Cooking methods'!N:N)*$E170,"")</f>
        <v>4.8841134382079989</v>
      </c>
      <c r="AN170" cm="1">
        <f t="array" ref="AN170">IFERROR(_xlfn.XLOOKUP(Tool_Austria!$F170&amp;$E$2,'Cooking methods'!$A:$A&amp;'Cooking methods'!$B:$B,'Cooking methods'!O:O)*$E170,"")</f>
        <v>2.8174974508799999</v>
      </c>
      <c r="AO170" cm="1">
        <f t="array" ref="AO170">IFERROR(_xlfn.XLOOKUP(Tool_Austria!$F170&amp;$E$2,'Cooking methods'!$A:$A&amp;'Cooking methods'!$B:$B,'Cooking methods'!P:P)*$E170,"")</f>
        <v>0.50451863212799997</v>
      </c>
      <c r="AP170" cm="1">
        <f t="array" ref="AP170">IFERROR(_xlfn.XLOOKUP(Tool_Austria!$F170&amp;$E$2,'Cooking methods'!$A:$A&amp;'Cooking methods'!$B:$B,'Cooking methods'!Q:Q)*$E170,"")</f>
        <v>30.367145052864</v>
      </c>
      <c r="AQ170" cm="1">
        <f t="array" ref="AQ170">IFERROR(_xlfn.XLOOKUP(Tool_Austria!$F170&amp;$E$2,'Cooking methods'!$A:$A&amp;'Cooking methods'!$B:$B,'Cooking methods'!R:R)*$E170,"")</f>
        <v>2.9224011993983998E-6</v>
      </c>
      <c r="AR170" cm="1">
        <f t="array" ref="AR170">IFERROR(_xlfn.XLOOKUP(Tool_Austria!$G170&amp;$E$2,'Waste management'!$A:$A&amp;'Waste management'!$B:$B,'Waste management'!C:C)*$E170,"")</f>
        <v>0.54664156799999997</v>
      </c>
      <c r="AS170" cm="1">
        <f t="array" ref="AS170">IFERROR(_xlfn.XLOOKUP(Tool_Austria!$G170&amp;$E$2,'Waste management'!$A:$A&amp;'Waste management'!$B:$B,'Waste management'!D:D)*$E170,"")</f>
        <v>3.7295521631999998E-9</v>
      </c>
      <c r="AT170" cm="1">
        <f t="array" ref="AT170">IFERROR(_xlfn.XLOOKUP(Tool_Austria!$G170&amp;$E$2,'Waste management'!$A:$A&amp;'Waste management'!$B:$B,'Waste management'!E:E)*$E170,"")</f>
        <v>1.0056096E-2</v>
      </c>
      <c r="AU170" cm="1">
        <f t="array" ref="AU170">IFERROR(_xlfn.XLOOKUP(Tool_Austria!$G170&amp;$E$2,'Waste management'!$A:$A&amp;'Waste management'!$B:$B,'Waste management'!F:F)*$E170,"")</f>
        <v>1.171584E-3</v>
      </c>
      <c r="AV170" cm="1">
        <f t="array" ref="AV170">IFERROR(_xlfn.XLOOKUP(Tool_Austria!$G170&amp;$E$2,'Waste management'!$A:$A&amp;'Waste management'!$B:$B,'Waste management'!G:G)*$E170,"")</f>
        <v>1.1305395071999999E-7</v>
      </c>
      <c r="AW170" cm="1">
        <f t="array" ref="AW170">IFERROR(_xlfn.XLOOKUP(Tool_Austria!$G170&amp;$E$2,'Waste management'!$A:$A&amp;'Waste management'!$B:$B,'Waste management'!H:H)*$E170,"")</f>
        <v>3.6851296031999994E-9</v>
      </c>
      <c r="AX170" cm="1">
        <f t="array" ref="AX170">IFERROR(_xlfn.XLOOKUP(Tool_Austria!$G170&amp;$E$2,'Waste management'!$A:$A&amp;'Waste management'!$B:$B,'Waste management'!I:I)*$E170,"")</f>
        <v>2.6200230623999998E-9</v>
      </c>
      <c r="AY170" cm="1">
        <f t="array" ref="AY170">IFERROR(_xlfn.XLOOKUP(Tool_Austria!$G170&amp;$E$2,'Waste management'!$A:$A&amp;'Waste management'!$B:$B,'Waste management'!J:J)*$E170,"")</f>
        <v>2.1576672000000002E-2</v>
      </c>
      <c r="AZ170" cm="1">
        <f t="array" ref="AZ170">IFERROR(_xlfn.XLOOKUP(Tool_Austria!$G170&amp;$E$2,'Waste management'!$A:$A&amp;'Waste management'!$B:$B,'Waste management'!K:K)*$E170,"")</f>
        <v>5.2520353344E-5</v>
      </c>
      <c r="BA170" cm="1">
        <f t="array" ref="BA170">IFERROR(_xlfn.XLOOKUP(Tool_Austria!$G170&amp;$E$2,'Waste management'!$A:$A&amp;'Waste management'!$B:$B,'Waste management'!L:L)*$E170,"")</f>
        <v>9.4509142847999997E-4</v>
      </c>
      <c r="BB170" cm="1">
        <f t="array" ref="BB170">IFERROR(_xlfn.XLOOKUP(Tool_Austria!$G170&amp;$E$2,'Waste management'!$A:$A&amp;'Waste management'!$B:$B,'Waste management'!M:M)*$E170,"")</f>
        <v>9.5093568000000003E-2</v>
      </c>
      <c r="BC170" cm="1">
        <f t="array" ref="BC170">IFERROR(_xlfn.XLOOKUP(Tool_Austria!$G170&amp;$E$2,'Waste management'!$A:$A&amp;'Waste management'!$B:$B,'Waste management'!N:N)*$E170,"")</f>
        <v>81.768166847999993</v>
      </c>
      <c r="BD170" cm="1">
        <f t="array" ref="BD170">IFERROR(_xlfn.XLOOKUP(Tool_Austria!$G170&amp;$E$2,'Waste management'!$A:$A&amp;'Waste management'!$B:$B,'Waste management'!O:O)*$E170,"")</f>
        <v>5.2136464319999991</v>
      </c>
      <c r="BE170" cm="1">
        <f t="array" ref="BE170">IFERROR(_xlfn.XLOOKUP(Tool_Austria!$G170&amp;$E$2,'Waste management'!$A:$A&amp;'Waste management'!$B:$B,'Waste management'!P:P)*$E170,"")</f>
        <v>0.112569696</v>
      </c>
      <c r="BF170" cm="1">
        <f t="array" ref="BF170">IFERROR(_xlfn.XLOOKUP(Tool_Austria!$G170&amp;$E$2,'Waste management'!$A:$A&amp;'Waste management'!$B:$B,'Waste management'!Q:Q)*$E170,"")</f>
        <v>3.2764322879999996</v>
      </c>
      <c r="BG170" cm="1">
        <f t="array" ref="BG170">IFERROR(_xlfn.XLOOKUP(Tool_Austria!$G170&amp;$E$2,'Waste management'!$A:$A&amp;'Waste management'!$B:$B,'Waste management'!R:R)*$E170,"")</f>
        <v>1.0647745919999999E-6</v>
      </c>
      <c r="BH170">
        <f>IFERROR((L170+AR170+AB170)*_xlfn.XLOOKUP(Tool_Austria!BH$4,Monetization_Factors!$A:$A,Monetization_Factors!$D:$D),"")</f>
        <v>0.52706948073363846</v>
      </c>
      <c r="BI170">
        <f>IFERROR((M170+AS170+AC170)*_xlfn.XLOOKUP(Tool_Austria!BI$4,Monetization_Factors!$A:$A,Monetization_Factors!$D:$D),"")</f>
        <v>3.811316567681728E-6</v>
      </c>
      <c r="BJ170">
        <f>IFERROR((N170+AT170+AD170)*_xlfn.XLOOKUP(Tool_Austria!BJ$4,Monetization_Factors!$A:$A,Monetization_Factors!$D:$D),"")</f>
        <v>1.9079391405966296E-3</v>
      </c>
      <c r="BK170">
        <f>IFERROR((O170+AU170+AE170)*_xlfn.XLOOKUP(Tool_Austria!BK$4,Monetization_Factors!$A:$A,Monetization_Factors!$D:$D),"")</f>
        <v>1.3967221972853916E-2</v>
      </c>
      <c r="BL170">
        <f>IFERROR((P170+AV170+AF170)*_xlfn.XLOOKUP(Tool_Austria!BL$4,Monetization_Factors!$A:$A,Monetization_Factors!$D:$D),"")</f>
        <v>0.20009426727360563</v>
      </c>
      <c r="BM170">
        <f>IFERROR((Q170+AW170+AG170)*_xlfn.XLOOKUP(Tool_Austria!BM$4,Monetization_Factors!$A:$A,Monetization_Factors!$D:$D),"")</f>
        <v>7.7452991900679663E-3</v>
      </c>
      <c r="BN170">
        <f>IFERROR((R170+AX170+AH170)*_xlfn.XLOOKUP(Tool_Austria!BN$4,Monetization_Factors!$A:$A,Monetization_Factors!$D:$D),"")</f>
        <v>9.2776971462694199E-3</v>
      </c>
      <c r="BO170">
        <f>IFERROR((S170+AY170+AI170)*_xlfn.XLOOKUP(Tool_Austria!BO$4,Monetization_Factors!$A:$A,Monetization_Factors!$D:$D),"")</f>
        <v>1.4033451630917172E-2</v>
      </c>
      <c r="BP170">
        <f>IFERROR((T170+AZ170+AJ170)*_xlfn.XLOOKUP(Tool_Austria!BP$4,Monetization_Factors!$A:$A,Monetization_Factors!$D:$D),"")</f>
        <v>2.3700029871025832E-3</v>
      </c>
      <c r="BQ170">
        <f>IFERROR((U170+BA170+AK170)*_xlfn.XLOOKUP(Tool_Austria!BQ$4,Monetization_Factors!$A:$A,Monetization_Factors!$D:$D),"")</f>
        <v>2.0124624510316855E-2</v>
      </c>
      <c r="BR170" t="str">
        <f>IFERROR((V170+BB170+AL170)*_xlfn.XLOOKUP(Tool_Austria!BR$4,Monetization_Factors!$A:$A,Monetization_Factors!$D:$D),"")</f>
        <v/>
      </c>
      <c r="BS170">
        <f>IFERROR((W170+BC170+AM170)*_xlfn.XLOOKUP(Tool_Austria!BS$4,Monetization_Factors!$A:$A,Monetization_Factors!$D:$D),"")</f>
        <v>4.7138235267204422E-3</v>
      </c>
      <c r="BT170">
        <f>IFERROR((X170+BD170+AN170)*_xlfn.XLOOKUP(Tool_Austria!BT$4,Monetization_Factors!$A:$A,Monetization_Factors!$D:$D),"")</f>
        <v>7.2323407059094545E-3</v>
      </c>
      <c r="BU170">
        <f>IFERROR((Y170+BE170+AO170)*_xlfn.XLOOKUP(Tool_Austria!BU$4,Monetization_Factors!$A:$A,Monetization_Factors!$D:$D),"")</f>
        <v>8.6814330622987188E-3</v>
      </c>
      <c r="BV170">
        <f>IFERROR((Z170+BF170+AP170)*_xlfn.XLOOKUP(Tool_Austria!BV$4,Monetization_Factors!$A:$A,Monetization_Factors!$D:$D),"")</f>
        <v>0.10905471211296884</v>
      </c>
      <c r="BW170">
        <f>IFERROR((AA170+BG170+AQ170)*_xlfn.XLOOKUP(Tool_Austria!BW$4,Monetization_Factors!$A:$A,Monetization_Factors!$D:$D),"")</f>
        <v>3.7479520487490975E-5</v>
      </c>
      <c r="BX170" s="38" t="str" cm="1">
        <f t="array" ref="BX170">IFERROR(_xlfn.IFS(I170&lt;&gt;0,I170*E170,I170="",J170*E170),"")</f>
        <v/>
      </c>
      <c r="BY170" s="38">
        <f t="shared" si="112"/>
        <v>0.92631358483032122</v>
      </c>
      <c r="BZ170" s="38">
        <f t="shared" si="113"/>
        <v>0.92631358483032122</v>
      </c>
      <c r="CA170" s="38">
        <f t="shared" si="114"/>
        <v>1.4250978228158788E-3</v>
      </c>
      <c r="CB170">
        <f t="shared" ref="CB170:CP186" si="119">IFERROR((L170+AB170+AR170),"")</f>
        <v>4.0512371620937149</v>
      </c>
      <c r="CC170">
        <f t="shared" si="119"/>
        <v>9.5209039054038847E-8</v>
      </c>
      <c r="CD170">
        <f t="shared" si="119"/>
        <v>1.2501376193005715</v>
      </c>
      <c r="CE170">
        <f t="shared" si="119"/>
        <v>9.2273671730880007E-3</v>
      </c>
      <c r="CF170">
        <f t="shared" si="119"/>
        <v>2.0044022994432E-7</v>
      </c>
      <c r="CG170">
        <f t="shared" si="119"/>
        <v>3.7297802761837716E-8</v>
      </c>
      <c r="CH170">
        <f t="shared" si="119"/>
        <v>8.0700795858486861E-9</v>
      </c>
      <c r="CI170">
        <f t="shared" si="119"/>
        <v>3.2051591218080003E-2</v>
      </c>
      <c r="CJ170">
        <f t="shared" si="119"/>
        <v>9.7155506326628569E-4</v>
      </c>
      <c r="CK170">
        <f t="shared" si="119"/>
        <v>4.9196382640457146E-3</v>
      </c>
      <c r="CL170">
        <f t="shared" si="119"/>
        <v>0.12534089154479999</v>
      </c>
      <c r="CM170">
        <f t="shared" si="119"/>
        <v>96.86722438705371</v>
      </c>
      <c r="CN170">
        <f t="shared" si="119"/>
        <v>32.479700215679998</v>
      </c>
      <c r="CO170">
        <f t="shared" si="119"/>
        <v>1.3660948249097142</v>
      </c>
      <c r="CP170">
        <f t="shared" si="119"/>
        <v>66.042520829321134</v>
      </c>
      <c r="CQ170">
        <f t="shared" si="117"/>
        <v>1.7940340940198397E-5</v>
      </c>
      <c r="CR170">
        <f t="shared" ref="CR170:DF186" si="120">IFERROR((L170+AB170+AR170)/$F$2,"")</f>
        <v>6.2326725570672533E-3</v>
      </c>
      <c r="CS170">
        <f t="shared" si="120"/>
        <v>1.464754446985213E-10</v>
      </c>
      <c r="CT170">
        <f t="shared" si="120"/>
        <v>1.9232886450778024E-3</v>
      </c>
      <c r="CU170">
        <f t="shared" si="120"/>
        <v>1.4195949497058462E-5</v>
      </c>
      <c r="CV170">
        <f t="shared" si="120"/>
        <v>3.0836958452972306E-10</v>
      </c>
      <c r="CW170">
        <f t="shared" si="120"/>
        <v>5.7381235018211869E-11</v>
      </c>
      <c r="CX170">
        <f t="shared" si="120"/>
        <v>1.2415507055151825E-11</v>
      </c>
      <c r="CY170">
        <f t="shared" si="120"/>
        <v>4.9310140335507694E-5</v>
      </c>
      <c r="CZ170">
        <f t="shared" si="120"/>
        <v>1.4947000973327473E-6</v>
      </c>
      <c r="DA170">
        <f t="shared" si="120"/>
        <v>7.5686742523780226E-6</v>
      </c>
      <c r="DB170">
        <f t="shared" si="120"/>
        <v>1.9283214083815384E-4</v>
      </c>
      <c r="DC170">
        <f t="shared" si="120"/>
        <v>0.14902649905700571</v>
      </c>
      <c r="DD170">
        <f t="shared" si="120"/>
        <v>4.9968769562584614E-2</v>
      </c>
      <c r="DE170">
        <f t="shared" si="120"/>
        <v>2.1016843460149449E-3</v>
      </c>
      <c r="DF170">
        <f t="shared" si="120"/>
        <v>0.1016038781989556</v>
      </c>
      <c r="DG170">
        <f t="shared" si="118"/>
        <v>2.7600524523382148E-8</v>
      </c>
      <c r="DH170" s="5">
        <f>IFERROR(((((L170+AB170)*(1/$H170))+AR170)/$F$2)/($B$2*('CAR.CAP_per person'!B$2)/(_xlfn.XLOOKUP($E$2,EU_countries_GDP!$A$2:$A$29,EU_countries_GDP!$E$2:$E$29))),"")</f>
        <v>0.19781667750098794</v>
      </c>
      <c r="DI170" s="5">
        <f>IFERROR(((((M170+AC170)*(1/$H170))+AS170)/$F$2)/($B$2*('CAR.CAP_per person'!C$2)/(_xlfn.XLOOKUP($E$2,EU_countries_GDP!$A$2:$A$29,EU_countries_GDP!$E$2:$E$29))),"")</f>
        <v>6.2213829906755685E-5</v>
      </c>
      <c r="DJ170" s="5">
        <f>IFERROR(((((N170+AD170)*(1/$H170))+AT170)/$F$2)/($B$2*('CAR.CAP_per person'!D$2)/(_xlfn.XLOOKUP($E$2,EU_countries_GDP!$A$2:$A$29,EU_countries_GDP!$E$2:$E$29))),"")</f>
        <v>8.5151100204796846E-4</v>
      </c>
      <c r="DK170" s="5">
        <f>IFERROR(((((O170+AE170)*(1/$H170))+AU170)/$F$2)/($B$2*('CAR.CAP_per person'!E$2)/(_xlfn.XLOOKUP($E$2,EU_countries_GDP!$A$2:$A$29,EU_countries_GDP!$E$2:$E$29))),"")</f>
        <v>7.5851395741351356E-3</v>
      </c>
      <c r="DL170" s="5">
        <f>IFERROR(((((P170+AF170)*(1/$H170))+AV170)/$F$2)/($B$2*('CAR.CAP_per person'!F$2)/(_xlfn.XLOOKUP($E$2,EU_countries_GDP!$A$2:$A$29,EU_countries_GDP!$E$2:$E$29))),"")</f>
        <v>9.4518582803147094E-2</v>
      </c>
      <c r="DM170" s="5">
        <f>IFERROR(((((Q170+AG170)*(1/$H170))+AW170)/$F$2)/($B$2*('CAR.CAP_per person'!G$2)/(_xlfn.XLOOKUP($E$2,EU_countries_GDP!$A$2:$A$29,EU_countries_GDP!$E$2:$E$29))),"")</f>
        <v>1.3196446560856083E-2</v>
      </c>
      <c r="DN170" s="5">
        <f>IFERROR(((((R170+AH170)*(1/$H170))+AX170)/$F$2)/($B$2*('CAR.CAP_per person'!H$2)/(_xlfn.XLOOKUP($E$2,EU_countries_GDP!$A$2:$A$29,EU_countries_GDP!$E$2:$E$29))),"")</f>
        <v>5.7708895967831535E-4</v>
      </c>
      <c r="DO170" s="5">
        <f>IFERROR(((((S170+AI170)*(1/$H170))+AY170)/$F$2)/($B$2*('CAR.CAP_per person'!I$2)/(_xlfn.XLOOKUP($E$2,EU_countries_GDP!$A$2:$A$29,EU_countries_GDP!$E$2:$E$29))),"")</f>
        <v>7.0625970246304577E-3</v>
      </c>
      <c r="DP170" s="5">
        <f>IFERROR(((((T170+AJ170)*(1/$H170))+AZ170)/$F$2)/($B$2*('CAR.CAP_per person'!J$2)/(_xlfn.XLOOKUP($E$2,EU_countries_GDP!$A$2:$A$29,EU_countries_GDP!$E$2:$E$29))),"")</f>
        <v>5.8434600832747374E-2</v>
      </c>
      <c r="DQ170" s="5">
        <f>IFERROR(((((U170+AK170)*(1/$H170))+BA170)/$F$2)/($B$2*('CAR.CAP_per person'!K$2)/(_xlfn.XLOOKUP($E$2,EU_countries_GDP!$A$2:$A$29,EU_countries_GDP!$E$2:$E$29))),"")</f>
        <v>7.8682483323113152E-3</v>
      </c>
      <c r="DR170" s="5">
        <f>IFERROR(((((V170+AL170)*(1/$H170))+BB170)/$F$2)/($B$2*('CAR.CAP_per person'!L$2)/(_xlfn.XLOOKUP($E$2,EU_countries_GDP!$A$2:$A$29,EU_countries_GDP!$E$2:$E$29))),"")</f>
        <v>4.1525588142523823E-3</v>
      </c>
      <c r="DS170" s="5">
        <f>IFERROR(((((W170+AM170)*(1/$H170))+BC170)/$F$2)/($B$2*('CAR.CAP_per person'!M$2)/(_xlfn.XLOOKUP($E$2,EU_countries_GDP!$A$2:$A$29,EU_countries_GDP!$E$2:$E$29))),"")</f>
        <v>0.13675289672170118</v>
      </c>
      <c r="DT170" s="5">
        <f>IFERROR(((((X170+AN170)*(1/$H170))+BD170)/$F$2)/($B$2*('CAR.CAP_per person'!N$2)/(_xlfn.XLOOKUP($E$2,EU_countries_GDP!$A$2:$A$29,EU_countries_GDP!$E$2:$E$29))),"")</f>
        <v>0.83544741256423372</v>
      </c>
      <c r="DU170" s="5">
        <f>IFERROR(((((Y170+AO170)*(1/$H170))+BE170)/$F$2)/($B$2*('CAR.CAP_per person'!O$2)/(_xlfn.XLOOKUP($E$2,EU_countries_GDP!$A$2:$A$29,EU_countries_GDP!$E$2:$E$29))),"")</f>
        <v>2.5800983888081734E-3</v>
      </c>
      <c r="DV170" s="5">
        <f>IFERROR(((((Z170+AP170)*(1/$H170))+BF170)/$F$2)/($B$2*('CAR.CAP_per person'!P$2)/(_xlfn.XLOOKUP($E$2,EU_countries_GDP!$A$2:$A$29,EU_countries_GDP!$E$2:$E$29))),"")</f>
        <v>0.10325372782873823</v>
      </c>
      <c r="DW170" s="5">
        <f>IFERROR(((((AA170+AQ170)*(1/$H170))+BG170)/$F$2)/($B$2*('CAR.CAP_per person'!Q$2)/(_xlfn.XLOOKUP($E$2,EU_countries_GDP!$A$2:$A$29,EU_countries_GDP!$E$2:$E$29))),"")</f>
        <v>2.8413100417965225E-2</v>
      </c>
    </row>
    <row r="171" spans="1:127">
      <c r="A171" t="s">
        <v>213</v>
      </c>
      <c r="B171" t="str">
        <f>_xlfn.XLOOKUP(D171,Table5[Ingredient],Table5[Category],"",FALSE)</f>
        <v>Beef</v>
      </c>
      <c r="C171" s="33" t="s">
        <v>229</v>
      </c>
      <c r="D171" s="33" t="s">
        <v>214</v>
      </c>
      <c r="E171" s="33">
        <v>1.0848</v>
      </c>
      <c r="F171" s="33" t="s">
        <v>179</v>
      </c>
      <c r="G171" s="33" t="s">
        <v>180</v>
      </c>
      <c r="H171" s="91">
        <f>Dataset_AT!S50</f>
        <v>0.42474549725920119</v>
      </c>
      <c r="I171" s="33"/>
      <c r="J171" s="37">
        <f>IFERROR(INDEX('AveragePrices&amp;Codes'!G:AG, MATCH($D171, 'AveragePrices&amp;Codes'!$A:$A, 0), MATCH(Tool_Austria!$E$2, 'AveragePrices&amp;Codes'!$G$1:$AG$1, 0)),"")</f>
        <v>5.2430406923076927</v>
      </c>
      <c r="K171" s="37">
        <f>IFERROR(E171/(_xlfn.XLOOKUP(A171,Dataset_AT!$V$2:$V$9,Dataset_AT!$W$2:$W$9)),"")</f>
        <v>6.3069767441860467E-3</v>
      </c>
      <c r="L171">
        <f>IFERROR(IF($F171="Raw",_xlfn.XLOOKUP(_xlfn.XLOOKUP(Tool_Austria!$D171,'AveragePrices&amp;Codes'!$A:$A,'AveragePrices&amp;Codes'!$B:$B),AGRIBALYSE_Raw!$B:$B,AGRIBALYSE_Raw!O:O)*$E171,_xlfn.XLOOKUP(_xlfn.XLOOKUP(Tool_Austria!$D171,'AveragePrices&amp;Codes'!$A:$A,'AveragePrices&amp;Codes'!$B:$B),AGRIBALYSE_Cooked!$C:$C,AGRIBALYSE_Cooked!P:P)*$E171),"")</f>
        <v>27.10720710857143</v>
      </c>
      <c r="M171">
        <f>IFERROR(IF($F171="Raw",_xlfn.XLOOKUP(_xlfn.XLOOKUP(Tool_Austria!$D171,'AveragePrices&amp;Codes'!$A:$A,'AveragePrices&amp;Codes'!$B:$B),AGRIBALYSE_Raw!$B:$B,AGRIBALYSE_Raw!P:P)*$E171,_xlfn.XLOOKUP(_xlfn.XLOOKUP(Tool_Austria!$D171,'AveragePrices&amp;Codes'!$A:$A,'AveragePrices&amp;Codes'!$B:$B),AGRIBALYSE_Cooked!$C:$C,AGRIBALYSE_Cooked!Q:Q)*$E171),"")</f>
        <v>1.5139367758628574E-7</v>
      </c>
      <c r="N171">
        <f>IFERROR(IF($F171="Raw",_xlfn.XLOOKUP(_xlfn.XLOOKUP(Tool_Austria!$D171,'AveragePrices&amp;Codes'!$A:$A,'AveragePrices&amp;Codes'!$B:$B),AGRIBALYSE_Raw!$B:$B,AGRIBALYSE_Raw!Q:Q)*$E171,_xlfn.XLOOKUP(_xlfn.XLOOKUP(Tool_Austria!$D171,'AveragePrices&amp;Codes'!$A:$A,'AveragePrices&amp;Codes'!$B:$B),AGRIBALYSE_Cooked!$C:$C,AGRIBALYSE_Cooked!R:R)*$E171),"")</f>
        <v>2.0361826176000002</v>
      </c>
      <c r="O171">
        <f>IFERROR(IF($F171="Raw",_xlfn.XLOOKUP(_xlfn.XLOOKUP(Tool_Austria!$D171,'AveragePrices&amp;Codes'!$A:$A,'AveragePrices&amp;Codes'!$B:$B),AGRIBALYSE_Raw!$B:$B,AGRIBALYSE_Raw!R:R)*$E171,_xlfn.XLOOKUP(_xlfn.XLOOKUP(Tool_Austria!$D171,'AveragePrices&amp;Codes'!$A:$A,'AveragePrices&amp;Codes'!$B:$B),AGRIBALYSE_Cooked!$C:$C,AGRIBALYSE_Cooked!S:S)*$E171),"")</f>
        <v>4.2834569321142858E-2</v>
      </c>
      <c r="P171">
        <f>IFERROR(IF($F171="Raw",_xlfn.XLOOKUP(_xlfn.XLOOKUP(Tool_Austria!$D171,'AveragePrices&amp;Codes'!$A:$A,'AveragePrices&amp;Codes'!$B:$B),AGRIBALYSE_Raw!$B:$B,AGRIBALYSE_Raw!S:S)*$E171,_xlfn.XLOOKUP(_xlfn.XLOOKUP(Tool_Austria!$D171,'AveragePrices&amp;Codes'!$A:$A,'AveragePrices&amp;Codes'!$B:$B),AGRIBALYSE_Cooked!$C:$C,AGRIBALYSE_Cooked!T:T)*$E171),"")</f>
        <v>2.5166785055999998E-6</v>
      </c>
      <c r="Q171">
        <f>IFERROR(IF($F171="Raw",_xlfn.XLOOKUP(_xlfn.XLOOKUP(Tool_Austria!$D171,'AveragePrices&amp;Codes'!$A:$A,'AveragePrices&amp;Codes'!$B:$B),AGRIBALYSE_Raw!$B:$B,AGRIBALYSE_Raw!T:T)*$E171,_xlfn.XLOOKUP(_xlfn.XLOOKUP(Tool_Austria!$D171,'AveragePrices&amp;Codes'!$A:$A,'AveragePrices&amp;Codes'!$B:$B),AGRIBALYSE_Cooked!$C:$C,AGRIBALYSE_Cooked!U:U)*$E171),"")</f>
        <v>3.9237126116571435E-7</v>
      </c>
      <c r="R171">
        <f>IFERROR(IF($F171="Raw",_xlfn.XLOOKUP(_xlfn.XLOOKUP(Tool_Austria!$D171,'AveragePrices&amp;Codes'!$A:$A,'AveragePrices&amp;Codes'!$B:$B),AGRIBALYSE_Raw!$B:$B,AGRIBALYSE_Raw!U:U)*$E171,_xlfn.XLOOKUP(_xlfn.XLOOKUP(Tool_Austria!$D171,'AveragePrices&amp;Codes'!$A:$A,'AveragePrices&amp;Codes'!$B:$B),AGRIBALYSE_Cooked!$C:$C,AGRIBALYSE_Cooked!V:V)*$E171),"")</f>
        <v>1.1278605161142859E-8</v>
      </c>
      <c r="S171">
        <f>IFERROR(IF($F171="Raw",_xlfn.XLOOKUP(_xlfn.XLOOKUP(Tool_Austria!$D171,'AveragePrices&amp;Codes'!$A:$A,'AveragePrices&amp;Codes'!$B:$B),AGRIBALYSE_Raw!$B:$B,AGRIBALYSE_Raw!V:V)*$E171,_xlfn.XLOOKUP(_xlfn.XLOOKUP(Tool_Austria!$D171,'AveragePrices&amp;Codes'!$A:$A,'AveragePrices&amp;Codes'!$B:$B),AGRIBALYSE_Cooked!$C:$C,AGRIBALYSE_Cooked!W:W)*$E171),"")</f>
        <v>0.36892537028571432</v>
      </c>
      <c r="T171">
        <f>IFERROR(IF($F171="Raw",_xlfn.XLOOKUP(_xlfn.XLOOKUP(Tool_Austria!$D171,'AveragePrices&amp;Codes'!$A:$A,'AveragePrices&amp;Codes'!$B:$B),AGRIBALYSE_Raw!$B:$B,AGRIBALYSE_Raw!W:W)*$E171,_xlfn.XLOOKUP(_xlfn.XLOOKUP(Tool_Austria!$D171,'AveragePrices&amp;Codes'!$A:$A,'AveragePrices&amp;Codes'!$B:$B),AGRIBALYSE_Cooked!$C:$C,AGRIBALYSE_Cooked!X:X)*$E171),"")</f>
        <v>1.3700867478857143E-3</v>
      </c>
      <c r="U171">
        <f>IFERROR(IF($F171="Raw",_xlfn.XLOOKUP(_xlfn.XLOOKUP(Tool_Austria!$D171,'AveragePrices&amp;Codes'!$A:$A,'AveragePrices&amp;Codes'!$B:$B),AGRIBALYSE_Raw!$B:$B,AGRIBALYSE_Raw!X:X)*$E171,_xlfn.XLOOKUP(_xlfn.XLOOKUP(Tool_Austria!$D171,'AveragePrices&amp;Codes'!$A:$A,'AveragePrices&amp;Codes'!$B:$B),AGRIBALYSE_Cooked!$C:$C,AGRIBALYSE_Cooked!Y:Y)*$E171),"")</f>
        <v>8.3051465101714295E-2</v>
      </c>
      <c r="V171">
        <f>IFERROR(IF($F171="Raw",_xlfn.XLOOKUP(_xlfn.XLOOKUP(Tool_Austria!$D171,'AveragePrices&amp;Codes'!$A:$A,'AveragePrices&amp;Codes'!$B:$B),AGRIBALYSE_Raw!$B:$B,AGRIBALYSE_Raw!Y:Y)*$E171,_xlfn.XLOOKUP(_xlfn.XLOOKUP(Tool_Austria!$D171,'AveragePrices&amp;Codes'!$A:$A,'AveragePrices&amp;Codes'!$B:$B),AGRIBALYSE_Cooked!$C:$C,AGRIBALYSE_Cooked!Z:Z)*$E171),"")</f>
        <v>1.6271889970285713</v>
      </c>
      <c r="W171">
        <f>IFERROR(IF($F171="Raw",_xlfn.XLOOKUP(_xlfn.XLOOKUP(Tool_Austria!$D171,'AveragePrices&amp;Codes'!$A:$A,'AveragePrices&amp;Codes'!$B:$B),AGRIBALYSE_Raw!$B:$B,AGRIBALYSE_Raw!Z:Z)*$E171,_xlfn.XLOOKUP(_xlfn.XLOOKUP(Tool_Austria!$D171,'AveragePrices&amp;Codes'!$A:$A,'AveragePrices&amp;Codes'!$B:$B),AGRIBALYSE_Cooked!$C:$C,AGRIBALYSE_Cooked!AA:AA)*$E171),"")</f>
        <v>147.84083825828571</v>
      </c>
      <c r="X171">
        <f>IFERROR(IF($F171="Raw",_xlfn.XLOOKUP(_xlfn.XLOOKUP(Tool_Austria!$D171,'AveragePrices&amp;Codes'!$A:$A,'AveragePrices&amp;Codes'!$B:$B),AGRIBALYSE_Raw!$B:$B,AGRIBALYSE_Raw!AA:AA)*$E171,_xlfn.XLOOKUP(_xlfn.XLOOKUP(Tool_Austria!$D171,'AveragePrices&amp;Codes'!$A:$A,'AveragePrices&amp;Codes'!$B:$B),AGRIBALYSE_Cooked!$C:$C,AGRIBALYSE_Cooked!AB:AB)*$E171),"")</f>
        <v>1742.4993627428573</v>
      </c>
      <c r="Y171">
        <f>IFERROR(IF($F171="Raw",_xlfn.XLOOKUP(_xlfn.XLOOKUP(Tool_Austria!$D171,'AveragePrices&amp;Codes'!$A:$A,'AveragePrices&amp;Codes'!$B:$B),AGRIBALYSE_Raw!$B:$B,AGRIBALYSE_Raw!AB:AB)*$E171,_xlfn.XLOOKUP(_xlfn.XLOOKUP(Tool_Austria!$D171,'AveragePrices&amp;Codes'!$A:$A,'AveragePrices&amp;Codes'!$B:$B),AGRIBALYSE_Cooked!$C:$C,AGRIBALYSE_Cooked!AC:AC)*$E171),"")</f>
        <v>2.6246977755428578</v>
      </c>
      <c r="Z171">
        <f>IFERROR(IF($F171="Raw",_xlfn.XLOOKUP(_xlfn.XLOOKUP(Tool_Austria!$D171,'AveragePrices&amp;Codes'!$A:$A,'AveragePrices&amp;Codes'!$B:$B),AGRIBALYSE_Raw!$B:$B,AGRIBALYSE_Raw!AC:AC)*$E171,_xlfn.XLOOKUP(_xlfn.XLOOKUP(Tool_Austria!$D171,'AveragePrices&amp;Codes'!$A:$A,'AveragePrices&amp;Codes'!$B:$B),AGRIBALYSE_Cooked!$C:$C,AGRIBALYSE_Cooked!AD:AD)*$E171),"")</f>
        <v>95.592021202285721</v>
      </c>
      <c r="AA171">
        <f>IFERROR(IF($F171="Raw",_xlfn.XLOOKUP(_xlfn.XLOOKUP(Tool_Austria!$D171,'AveragePrices&amp;Codes'!$A:$A,'AveragePrices&amp;Codes'!$B:$B),AGRIBALYSE_Raw!$B:$B,AGRIBALYSE_Raw!AD:AD)*$E171,_xlfn.XLOOKUP(_xlfn.XLOOKUP(Tool_Austria!$D171,'AveragePrices&amp;Codes'!$A:$A,'AveragePrices&amp;Codes'!$B:$B),AGRIBALYSE_Cooked!$C:$C,AGRIBALYSE_Cooked!AE:AE)*$E171),"")</f>
        <v>3.961781343085714E-5</v>
      </c>
      <c r="AB171" cm="1">
        <f t="array" ref="AB171">IFERROR(_xlfn.XLOOKUP(Tool_Austria!$F171&amp;$E$2,'Cooking methods'!$A:$A&amp;'Cooking methods'!$B:$B,'Cooking methods'!C:C)*$E171,"")</f>
        <v>0.21379036627200002</v>
      </c>
      <c r="AC171" cm="1">
        <f t="array" ref="AC171">IFERROR(_xlfn.XLOOKUP(Tool_Austria!$F171&amp;$E$2,'Cooking methods'!$A:$A&amp;'Cooking methods'!$B:$B,'Cooking methods'!D:D)*$E171,"")</f>
        <v>7.6568796709439989E-9</v>
      </c>
      <c r="AD171" cm="1">
        <f t="array" ref="AD171">IFERROR(_xlfn.XLOOKUP(Tool_Austria!$F171&amp;$E$2,'Cooking methods'!$A:$A&amp;'Cooking methods'!$B:$B,'Cooking methods'!E:E)*$E171,"")</f>
        <v>1.5198047999999997E-2</v>
      </c>
      <c r="AE171" cm="1">
        <f t="array" ref="AE171">IFERROR(_xlfn.XLOOKUP(Tool_Austria!$F171&amp;$E$2,'Cooking methods'!$A:$A&amp;'Cooking methods'!$B:$B,'Cooking methods'!F:F)*$E171,"")</f>
        <v>3.8718355075200003E-4</v>
      </c>
      <c r="AF171" cm="1">
        <f t="array" ref="AF171">IFERROR(_xlfn.XLOOKUP(Tool_Austria!$F171&amp;$E$2,'Cooking methods'!$A:$A&amp;'Cooking methods'!$B:$B,'Cooking methods'!G:G)*$E171,"")</f>
        <v>1.5624738892800001E-9</v>
      </c>
      <c r="AG171" cm="1">
        <f t="array" ref="AG171">IFERROR(_xlfn.XLOOKUP(Tool_Austria!$F171&amp;$E$2,'Cooking methods'!$A:$A&amp;'Cooking methods'!$B:$B,'Cooking methods'!H:H)*$E171,"")</f>
        <v>8.8662261772799994E-10</v>
      </c>
      <c r="AH171" cm="1">
        <f t="array" ref="AH171">IFERROR(_xlfn.XLOOKUP(Tool_Austria!$F171&amp;$E$2,'Cooking methods'!$A:$A&amp;'Cooking methods'!$B:$B,'Cooking methods'!I:I)*$E171,"")</f>
        <v>4.8048635477760004E-10</v>
      </c>
      <c r="AI171" cm="1">
        <f t="array" ref="AI171">IFERROR(_xlfn.XLOOKUP(Tool_Austria!$F171&amp;$E$2,'Cooking methods'!$A:$A&amp;'Cooking methods'!$B:$B,'Cooking methods'!J:J)*$E171,"")</f>
        <v>2.6993355024000003E-4</v>
      </c>
      <c r="AJ171" cm="1">
        <f t="array" ref="AJ171">IFERROR(_xlfn.XLOOKUP(Tool_Austria!$F171&amp;$E$2,'Cooking methods'!$A:$A&amp;'Cooking methods'!$B:$B,'Cooking methods'!K:K)*$E171,"")</f>
        <v>5.7823490351999997E-5</v>
      </c>
      <c r="AK171" cm="1">
        <f t="array" ref="AK171">IFERROR(_xlfn.XLOOKUP(Tool_Austria!$F171&amp;$E$2,'Cooking methods'!$A:$A&amp;'Cooking methods'!$B:$B,'Cooking methods'!L:L)*$E171,"")</f>
        <v>1.0933080864E-4</v>
      </c>
      <c r="AL171" cm="1">
        <f t="array" ref="AL171">IFERROR(_xlfn.XLOOKUP(Tool_Austria!$F171&amp;$E$2,'Cooking methods'!$A:$A&amp;'Cooking methods'!$B:$B,'Cooking methods'!M:M)*$E171,"")</f>
        <v>7.3752867119999998E-4</v>
      </c>
      <c r="AM171" cm="1">
        <f t="array" ref="AM171">IFERROR(_xlfn.XLOOKUP(Tool_Austria!$F171&amp;$E$2,'Cooking methods'!$A:$A&amp;'Cooking methods'!$B:$B,'Cooking methods'!N:N)*$E171,"")</f>
        <v>0.54267927091199997</v>
      </c>
      <c r="AN171" cm="1">
        <f t="array" ref="AN171">IFERROR(_xlfn.XLOOKUP(Tool_Austria!$F171&amp;$E$2,'Cooking methods'!$A:$A&amp;'Cooking methods'!$B:$B,'Cooking methods'!O:O)*$E171,"")</f>
        <v>0.31305527231999997</v>
      </c>
      <c r="AO171" cm="1">
        <f t="array" ref="AO171">IFERROR(_xlfn.XLOOKUP(Tool_Austria!$F171&amp;$E$2,'Cooking methods'!$A:$A&amp;'Cooking methods'!$B:$B,'Cooking methods'!P:P)*$E171,"")</f>
        <v>5.6057625792E-2</v>
      </c>
      <c r="AP171" cm="1">
        <f t="array" ref="AP171">IFERROR(_xlfn.XLOOKUP(Tool_Austria!$F171&amp;$E$2,'Cooking methods'!$A:$A&amp;'Cooking methods'!$B:$B,'Cooking methods'!Q:Q)*$E171,"")</f>
        <v>3.374127228096</v>
      </c>
      <c r="AQ171" cm="1">
        <f t="array" ref="AQ171">IFERROR(_xlfn.XLOOKUP(Tool_Austria!$F171&amp;$E$2,'Cooking methods'!$A:$A&amp;'Cooking methods'!$B:$B,'Cooking methods'!R:R)*$E171,"")</f>
        <v>3.247112443776E-7</v>
      </c>
      <c r="AR171" cm="1">
        <f t="array" ref="AR171">IFERROR(_xlfn.XLOOKUP(Tool_Austria!$G171&amp;$E$2,'Waste management'!$A:$A&amp;'Waste management'!$B:$B,'Waste management'!C:C)*$E171,"")</f>
        <v>6.0737951999999998E-2</v>
      </c>
      <c r="AS171" cm="1">
        <f t="array" ref="AS171">IFERROR(_xlfn.XLOOKUP(Tool_Austria!$G171&amp;$E$2,'Waste management'!$A:$A&amp;'Waste management'!$B:$B,'Waste management'!D:D)*$E171,"")</f>
        <v>4.1439468479999997E-10</v>
      </c>
      <c r="AT171" cm="1">
        <f t="array" ref="AT171">IFERROR(_xlfn.XLOOKUP(Tool_Austria!$G171&amp;$E$2,'Waste management'!$A:$A&amp;'Waste management'!$B:$B,'Waste management'!E:E)*$E171,"")</f>
        <v>1.1173440000000001E-3</v>
      </c>
      <c r="AU171" cm="1">
        <f t="array" ref="AU171">IFERROR(_xlfn.XLOOKUP(Tool_Austria!$G171&amp;$E$2,'Waste management'!$A:$A&amp;'Waste management'!$B:$B,'Waste management'!F:F)*$E171,"")</f>
        <v>1.30176E-4</v>
      </c>
      <c r="AV171" cm="1">
        <f t="array" ref="AV171">IFERROR(_xlfn.XLOOKUP(Tool_Austria!$G171&amp;$E$2,'Waste management'!$A:$A&amp;'Waste management'!$B:$B,'Waste management'!G:G)*$E171,"")</f>
        <v>1.2561550079999999E-8</v>
      </c>
      <c r="AW171" cm="1">
        <f t="array" ref="AW171">IFERROR(_xlfn.XLOOKUP(Tool_Austria!$G171&amp;$E$2,'Waste management'!$A:$A&amp;'Waste management'!$B:$B,'Waste management'!H:H)*$E171,"")</f>
        <v>4.0945884479999995E-10</v>
      </c>
      <c r="AX171" cm="1">
        <f t="array" ref="AX171">IFERROR(_xlfn.XLOOKUP(Tool_Austria!$G171&amp;$E$2,'Waste management'!$A:$A&amp;'Waste management'!$B:$B,'Waste management'!I:I)*$E171,"")</f>
        <v>2.9111367359999999E-10</v>
      </c>
      <c r="AY171" cm="1">
        <f t="array" ref="AY171">IFERROR(_xlfn.XLOOKUP(Tool_Austria!$G171&amp;$E$2,'Waste management'!$A:$A&amp;'Waste management'!$B:$B,'Waste management'!J:J)*$E171,"")</f>
        <v>2.3974080000000002E-3</v>
      </c>
      <c r="AZ171" cm="1">
        <f t="array" ref="AZ171">IFERROR(_xlfn.XLOOKUP(Tool_Austria!$G171&amp;$E$2,'Waste management'!$A:$A&amp;'Waste management'!$B:$B,'Waste management'!K:K)*$E171,"")</f>
        <v>5.8355948160000003E-6</v>
      </c>
      <c r="BA171" cm="1">
        <f t="array" ref="BA171">IFERROR(_xlfn.XLOOKUP(Tool_Austria!$G171&amp;$E$2,'Waste management'!$A:$A&amp;'Waste management'!$B:$B,'Waste management'!L:L)*$E171,"")</f>
        <v>1.0501015871999999E-4</v>
      </c>
      <c r="BB171" cm="1">
        <f t="array" ref="BB171">IFERROR(_xlfn.XLOOKUP(Tool_Austria!$G171&amp;$E$2,'Waste management'!$A:$A&amp;'Waste management'!$B:$B,'Waste management'!M:M)*$E171,"")</f>
        <v>1.0565952E-2</v>
      </c>
      <c r="BC171" cm="1">
        <f t="array" ref="BC171">IFERROR(_xlfn.XLOOKUP(Tool_Austria!$G171&amp;$E$2,'Waste management'!$A:$A&amp;'Waste management'!$B:$B,'Waste management'!N:N)*$E171,"")</f>
        <v>9.0853518720000004</v>
      </c>
      <c r="BD171" cm="1">
        <f t="array" ref="BD171">IFERROR(_xlfn.XLOOKUP(Tool_Austria!$G171&amp;$E$2,'Waste management'!$A:$A&amp;'Waste management'!$B:$B,'Waste management'!O:O)*$E171,"")</f>
        <v>0.57929404799999995</v>
      </c>
      <c r="BE171" cm="1">
        <f t="array" ref="BE171">IFERROR(_xlfn.XLOOKUP(Tool_Austria!$G171&amp;$E$2,'Waste management'!$A:$A&amp;'Waste management'!$B:$B,'Waste management'!P:P)*$E171,"")</f>
        <v>1.2507743999999999E-2</v>
      </c>
      <c r="BF171" cm="1">
        <f t="array" ref="BF171">IFERROR(_xlfn.XLOOKUP(Tool_Austria!$G171&amp;$E$2,'Waste management'!$A:$A&amp;'Waste management'!$B:$B,'Waste management'!Q:Q)*$E171,"")</f>
        <v>0.36404803200000002</v>
      </c>
      <c r="BG171" cm="1">
        <f t="array" ref="BG171">IFERROR(_xlfn.XLOOKUP(Tool_Austria!$G171&amp;$E$2,'Waste management'!$A:$A&amp;'Waste management'!$B:$B,'Waste management'!R:R)*$E171,"")</f>
        <v>1.18308288E-7</v>
      </c>
      <c r="BH171">
        <f>IFERROR((L171+AR171+AB171)*_xlfn.XLOOKUP(Tool_Austria!BH$4,Monetization_Factors!$A:$A,Monetization_Factors!$D:$D),"")</f>
        <v>3.5623876103944543</v>
      </c>
      <c r="BI171">
        <f>IFERROR((M171+AS171+AC171)*_xlfn.XLOOKUP(Tool_Austria!BI$4,Monetization_Factors!$A:$A,Monetization_Factors!$D:$D),"")</f>
        <v>6.3835473957075538E-6</v>
      </c>
      <c r="BJ171">
        <f>IFERROR((N171+AT171+AD171)*_xlfn.XLOOKUP(Tool_Austria!BJ$4,Monetization_Factors!$A:$A,Monetization_Factors!$D:$D),"")</f>
        <v>3.1324881581465151E-3</v>
      </c>
      <c r="BK171">
        <f>IFERROR((O171+AU171+AE171)*_xlfn.XLOOKUP(Tool_Austria!BK$4,Monetization_Factors!$A:$A,Monetization_Factors!$D:$D),"")</f>
        <v>6.5620669704259019E-2</v>
      </c>
      <c r="BL171">
        <f>IFERROR((P171+AV171+AF171)*_xlfn.XLOOKUP(Tool_Austria!BL$4,Monetization_Factors!$A:$A,Monetization_Factors!$D:$D),"")</f>
        <v>2.5264343286226749</v>
      </c>
      <c r="BM171">
        <f>IFERROR((Q171+AW171+AG171)*_xlfn.XLOOKUP(Tool_Austria!BM$4,Monetization_Factors!$A:$A,Monetization_Factors!$D:$D),"")</f>
        <v>8.1749355839654869E-2</v>
      </c>
      <c r="BN171">
        <f>IFERROR((R171+AX171+AH171)*_xlfn.XLOOKUP(Tool_Austria!BN$4,Monetization_Factors!$A:$A,Monetization_Factors!$D:$D),"")</f>
        <v>1.3853414097033065E-2</v>
      </c>
      <c r="BO171">
        <f>IFERROR((S171+AY171+AI171)*_xlfn.XLOOKUP(Tool_Austria!BO$4,Monetization_Factors!$A:$A,Monetization_Factors!$D:$D),"")</f>
        <v>0.16269795507093665</v>
      </c>
      <c r="BP171">
        <f>IFERROR((T171+AZ171+AJ171)*_xlfn.XLOOKUP(Tool_Austria!BP$4,Monetization_Factors!$A:$A,Monetization_Factors!$D:$D),"")</f>
        <v>3.4974671385679963E-3</v>
      </c>
      <c r="BQ171">
        <f>IFERROR((U171+BA171+AK171)*_xlfn.XLOOKUP(Tool_Austria!BQ$4,Monetization_Factors!$A:$A,Monetization_Factors!$D:$D),"")</f>
        <v>0.34061306782156769</v>
      </c>
      <c r="BR171" t="str">
        <f>IFERROR((V171+BB171+AL171)*_xlfn.XLOOKUP(Tool_Austria!BR$4,Monetization_Factors!$A:$A,Monetization_Factors!$D:$D),"")</f>
        <v/>
      </c>
      <c r="BS171">
        <f>IFERROR((W171+BC171+AM171)*_xlfn.XLOOKUP(Tool_Austria!BS$4,Monetization_Factors!$A:$A,Monetization_Factors!$D:$D),"")</f>
        <v>7.6628649783903602E-3</v>
      </c>
      <c r="BT171">
        <f>IFERROR((X171+BD171+AN171)*_xlfn.XLOOKUP(Tool_Austria!BT$4,Monetization_Factors!$A:$A,Monetization_Factors!$D:$D),"")</f>
        <v>0.38820564111649741</v>
      </c>
      <c r="BU171">
        <f>IFERROR((Y171+BE171+AO171)*_xlfn.XLOOKUP(Tool_Austria!BU$4,Monetization_Factors!$A:$A,Monetization_Factors!$D:$D),"")</f>
        <v>1.7115491025248529E-2</v>
      </c>
      <c r="BV171">
        <f>IFERROR((Z171+BF171+AP171)*_xlfn.XLOOKUP(Tool_Austria!BV$4,Monetization_Factors!$A:$A,Monetization_Factors!$D:$D),"")</f>
        <v>0.16402199436518725</v>
      </c>
      <c r="BW171">
        <f>IFERROR((AA171+BG171+AQ171)*_xlfn.XLOOKUP(Tool_Austria!BW$4,Monetization_Factors!$A:$A,Monetization_Factors!$D:$D),"")</f>
        <v>8.3691877138590556E-5</v>
      </c>
      <c r="BX171" s="38" cm="1">
        <f t="array" ref="BX171">IFERROR(_xlfn.IFS(I171&lt;&gt;0,I171*E171,I171="",J171*E171),"")</f>
        <v>5.6876505430153852</v>
      </c>
      <c r="BY171" s="38">
        <f t="shared" si="112"/>
        <v>7.3370824237571535</v>
      </c>
      <c r="BZ171" s="38">
        <f t="shared" si="113"/>
        <v>13.02473296677254</v>
      </c>
      <c r="CA171" s="38">
        <f t="shared" si="114"/>
        <v>2.00380507181116E-2</v>
      </c>
      <c r="CB171">
        <f t="shared" si="119"/>
        <v>27.381735426843431</v>
      </c>
      <c r="CC171">
        <f t="shared" si="119"/>
        <v>1.5946495194202974E-7</v>
      </c>
      <c r="CD171">
        <f t="shared" si="119"/>
        <v>2.0524980095999998</v>
      </c>
      <c r="CE171">
        <f t="shared" si="119"/>
        <v>4.335192887189486E-2</v>
      </c>
      <c r="CF171">
        <f t="shared" si="119"/>
        <v>2.5308025295692796E-6</v>
      </c>
      <c r="CG171">
        <f t="shared" si="119"/>
        <v>3.9366734262824232E-7</v>
      </c>
      <c r="CH171">
        <f t="shared" si="119"/>
        <v>1.205020518952046E-8</v>
      </c>
      <c r="CI171">
        <f t="shared" si="119"/>
        <v>0.37159271183595433</v>
      </c>
      <c r="CJ171">
        <f t="shared" si="119"/>
        <v>1.4337458330537143E-3</v>
      </c>
      <c r="CK171">
        <f t="shared" si="119"/>
        <v>8.32658060690743E-2</v>
      </c>
      <c r="CL171">
        <f t="shared" si="119"/>
        <v>1.6384924776997714</v>
      </c>
      <c r="CM171">
        <f t="shared" si="119"/>
        <v>157.46886940119771</v>
      </c>
      <c r="CN171">
        <f t="shared" si="119"/>
        <v>1743.3917120631775</v>
      </c>
      <c r="CO171">
        <f t="shared" si="119"/>
        <v>2.6932631453348579</v>
      </c>
      <c r="CP171">
        <f t="shared" si="119"/>
        <v>99.330196462381721</v>
      </c>
      <c r="CQ171">
        <f t="shared" si="117"/>
        <v>4.0060832963234743E-5</v>
      </c>
      <c r="CR171">
        <f t="shared" si="120"/>
        <v>4.2125746810528358E-2</v>
      </c>
      <c r="CS171">
        <f t="shared" si="120"/>
        <v>2.4533069529543036E-10</v>
      </c>
      <c r="CT171">
        <f t="shared" si="120"/>
        <v>3.1576892455384615E-3</v>
      </c>
      <c r="CU171">
        <f t="shared" si="120"/>
        <v>6.6695275187530557E-5</v>
      </c>
      <c r="CV171">
        <f t="shared" si="120"/>
        <v>3.8935423531835069E-9</v>
      </c>
      <c r="CW171">
        <f t="shared" si="120"/>
        <v>6.0564206558191131E-10</v>
      </c>
      <c r="CX171">
        <f t="shared" si="120"/>
        <v>1.8538777214646861E-11</v>
      </c>
      <c r="CY171">
        <f t="shared" si="120"/>
        <v>5.7168109513223747E-4</v>
      </c>
      <c r="CZ171">
        <f t="shared" si="120"/>
        <v>2.2057628200826373E-6</v>
      </c>
      <c r="DA171">
        <f t="shared" si="120"/>
        <v>1.2810124010626816E-4</v>
      </c>
      <c r="DB171">
        <f t="shared" si="120"/>
        <v>2.520757657999648E-3</v>
      </c>
      <c r="DC171">
        <f t="shared" si="120"/>
        <v>0.24225979907876571</v>
      </c>
      <c r="DD171">
        <f t="shared" si="120"/>
        <v>2.6821410954818115</v>
      </c>
      <c r="DE171">
        <f t="shared" si="120"/>
        <v>4.1434817620536277E-3</v>
      </c>
      <c r="DF171">
        <f t="shared" si="120"/>
        <v>0.15281568686520264</v>
      </c>
      <c r="DG171">
        <f t="shared" si="118"/>
        <v>6.163205071266884E-8</v>
      </c>
      <c r="DH171" s="5">
        <f>IFERROR(((((L171+AB171)*(1/$H171))+AR171)/$F$2)/($B$2*('CAR.CAP_per person'!B$2)/(_xlfn.XLOOKUP($E$2,EU_countries_GDP!$A$2:$A$29,EU_countries_GDP!$E$2:$E$29))),"")</f>
        <v>1.4476778140388089</v>
      </c>
      <c r="DI171" s="5">
        <f>IFERROR(((((M171+AC171)*(1/$H171))+AS171)/$F$2)/($B$2*('CAR.CAP_per person'!C$2)/(_xlfn.XLOOKUP($E$2,EU_countries_GDP!$A$2:$A$29,EU_countries_GDP!$E$2:$E$29))),"")</f>
        <v>1.064443562531519E-4</v>
      </c>
      <c r="DJ171" s="5">
        <f>IFERROR(((((N171+AD171)*(1/$H171))+AT171)/$F$2)/($B$2*('CAR.CAP_per person'!D$2)/(_xlfn.XLOOKUP($E$2,EU_countries_GDP!$A$2:$A$29,EU_countries_GDP!$E$2:$E$29))),"")</f>
        <v>1.4040851720844066E-3</v>
      </c>
      <c r="DK171" s="5">
        <f>IFERROR(((((O171+AE171)*(1/$H171))+AU171)/$F$2)/($B$2*('CAR.CAP_per person'!E$2)/(_xlfn.XLOOKUP($E$2,EU_countries_GDP!$A$2:$A$29,EU_countries_GDP!$E$2:$E$29))),"")</f>
        <v>3.8377967643130485E-2</v>
      </c>
      <c r="DL171" s="5">
        <f>IFERROR(((((P171+AF171)*(1/$H171))+AV171)/$F$2)/($B$2*('CAR.CAP_per person'!F$2)/(_xlfn.XLOOKUP($E$2,EU_countries_GDP!$A$2:$A$29,EU_countries_GDP!$E$2:$E$29))),"")</f>
        <v>1.7615605128835943</v>
      </c>
      <c r="DM171" s="5">
        <f>IFERROR(((((Q171+AG171)*(1/$H171))+AW171)/$F$2)/($B$2*('CAR.CAP_per person'!G$2)/(_xlfn.XLOOKUP($E$2,EU_countries_GDP!$A$2:$A$29,EU_countries_GDP!$E$2:$E$29))),"")</f>
        <v>0.14758980641033129</v>
      </c>
      <c r="DN171" s="5">
        <f>IFERROR(((((R171+AH171)*(1/$H171))+AX171)/$F$2)/($B$2*('CAR.CAP_per person'!H$2)/(_xlfn.XLOOKUP($E$2,EU_countries_GDP!$A$2:$A$29,EU_countries_GDP!$E$2:$E$29))),"")</f>
        <v>1.0448733014579718E-3</v>
      </c>
      <c r="DO171" s="5">
        <f>IFERROR(((((S171+AI171)*(1/$H171))+AY171)/$F$2)/($B$2*('CAR.CAP_per person'!I$2)/(_xlfn.XLOOKUP($E$2,EU_countries_GDP!$A$2:$A$29,EU_countries_GDP!$E$2:$E$29))),"")</f>
        <v>0.13313310507967621</v>
      </c>
      <c r="DP171" s="5">
        <f>IFERROR(((((T171+AJ171)*(1/$H171))+AZ171)/$F$2)/($B$2*('CAR.CAP_per person'!J$2)/(_xlfn.XLOOKUP($E$2,EU_countries_GDP!$A$2:$A$29,EU_countries_GDP!$E$2:$E$29))),"")</f>
        <v>8.8792553044235722E-2</v>
      </c>
      <c r="DQ171" s="5">
        <f>IFERROR(((((U171+AK171)*(1/$H171))+BA171)/$F$2)/($B$2*('CAR.CAP_per person'!K$2)/(_xlfn.XLOOKUP($E$2,EU_countries_GDP!$A$2:$A$29,EU_countries_GDP!$E$2:$E$29))),"")</f>
        <v>0.14960813566451725</v>
      </c>
      <c r="DR171" s="5">
        <f>IFERROR(((((V171+AL171)*(1/$H171))+BB171)/$F$2)/($B$2*('CAR.CAP_per person'!L$2)/(_xlfn.XLOOKUP($E$2,EU_countries_GDP!$A$2:$A$29,EU_countries_GDP!$E$2:$E$29))),"")</f>
        <v>9.5964033202865034E-2</v>
      </c>
      <c r="DS171" s="5">
        <f>IFERROR(((((W171+AM171)*(1/$H171))+BC171)/$F$2)/($B$2*('CAR.CAP_per person'!M$2)/(_xlfn.XLOOKUP($E$2,EU_countries_GDP!$A$2:$A$29,EU_countries_GDP!$E$2:$E$29))),"")</f>
        <v>0.41781492774570383</v>
      </c>
      <c r="DT171" s="5">
        <f>IFERROR(((((X171+AN171)*(1/$H171))+BD171)/$F$2)/($B$2*('CAR.CAP_per person'!N$2)/(_xlfn.XLOOKUP($E$2,EU_countries_GDP!$A$2:$A$29,EU_countries_GDP!$E$2:$E$29))),"")</f>
        <v>49.396461177584122</v>
      </c>
      <c r="DU171" s="5">
        <f>IFERROR(((((Y171+AO171)*(1/$H171))+BE171)/$F$2)/($B$2*('CAR.CAP_per person'!O$2)/(_xlfn.XLOOKUP($E$2,EU_countries_GDP!$A$2:$A$29,EU_countries_GDP!$E$2:$E$29))),"")</f>
        <v>5.3255315263601843E-3</v>
      </c>
      <c r="DV171" s="5">
        <f>IFERROR(((((Z171+AP171)*(1/$H171))+BF171)/$F$2)/($B$2*('CAR.CAP_per person'!P$2)/(_xlfn.XLOOKUP($E$2,EU_countries_GDP!$A$2:$A$29,EU_countries_GDP!$E$2:$E$29))),"")</f>
        <v>0.15952229461295958</v>
      </c>
      <c r="DW171" s="5">
        <f>IFERROR(((((AA171+AQ171)*(1/$H171))+BG171)/$F$2)/($B$2*('CAR.CAP_per person'!Q$2)/(_xlfn.XLOOKUP($E$2,EU_countries_GDP!$A$2:$A$29,EU_countries_GDP!$E$2:$E$29))),"")</f>
        <v>6.5577692382651834E-2</v>
      </c>
    </row>
    <row r="172" spans="1:127">
      <c r="A172" t="s">
        <v>213</v>
      </c>
      <c r="B172" t="str">
        <f>_xlfn.XLOOKUP(D172,Table5[Ingredient],Table5[Category],"",FALSE)</f>
        <v>Starch/satiating food</v>
      </c>
      <c r="C172" s="33" t="s">
        <v>229</v>
      </c>
      <c r="D172" s="33" t="s">
        <v>178</v>
      </c>
      <c r="E172" s="33">
        <v>4.9976000000000012</v>
      </c>
      <c r="F172" s="33" t="s">
        <v>204</v>
      </c>
      <c r="G172" s="33" t="s">
        <v>180</v>
      </c>
      <c r="H172" s="91">
        <f>Dataset_AT!S51</f>
        <v>0.37202239161505479</v>
      </c>
      <c r="I172" s="33"/>
      <c r="J172" s="37">
        <f>IFERROR(INDEX('AveragePrices&amp;Codes'!G:AG, MATCH($D172, 'AveragePrices&amp;Codes'!$A:$A, 0), MATCH(Tool_Austria!$E$2, 'AveragePrices&amp;Codes'!$G$1:$AG$1, 0)),"")</f>
        <v>4.0569082692307692</v>
      </c>
      <c r="K172" s="37">
        <f>IFERROR(E172/(_xlfn.XLOOKUP(A172,Dataset_AT!$V$2:$V$9,Dataset_AT!$W$2:$W$9)),"")</f>
        <v>2.9055813953488378E-2</v>
      </c>
      <c r="L172">
        <f>IFERROR(IF($F172="Raw",_xlfn.XLOOKUP(_xlfn.XLOOKUP(Tool_Austria!$D172,'AveragePrices&amp;Codes'!$A:$A,'AveragePrices&amp;Codes'!$B:$B),AGRIBALYSE_Raw!$B:$B,AGRIBALYSE_Raw!O:O)*$E172,_xlfn.XLOOKUP(_xlfn.XLOOKUP(Tool_Austria!$D172,'AveragePrices&amp;Codes'!$A:$A,'AveragePrices&amp;Codes'!$B:$B),AGRIBALYSE_Cooked!$C:$C,AGRIBALYSE_Cooked!P:P)*$E172),"")</f>
        <v>4.944994512760001</v>
      </c>
      <c r="M172">
        <f>IFERROR(IF($F172="Raw",_xlfn.XLOOKUP(_xlfn.XLOOKUP(Tool_Austria!$D172,'AveragePrices&amp;Codes'!$A:$A,'AveragePrices&amp;Codes'!$B:$B),AGRIBALYSE_Raw!$B:$B,AGRIBALYSE_Raw!P:P)*$E172,_xlfn.XLOOKUP(_xlfn.XLOOKUP(Tool_Austria!$D172,'AveragePrices&amp;Codes'!$A:$A,'AveragePrices&amp;Codes'!$B:$B),AGRIBALYSE_Cooked!$C:$C,AGRIBALYSE_Cooked!Q:Q)*$E172),"")</f>
        <v>7.7959236596000015E-8</v>
      </c>
      <c r="N172">
        <f>IFERROR(IF($F172="Raw",_xlfn.XLOOKUP(_xlfn.XLOOKUP(Tool_Austria!$D172,'AveragePrices&amp;Codes'!$A:$A,'AveragePrices&amp;Codes'!$B:$B),AGRIBALYSE_Raw!$B:$B,AGRIBALYSE_Raw!Q:Q)*$E172,_xlfn.XLOOKUP(_xlfn.XLOOKUP(Tool_Austria!$D172,'AveragePrices&amp;Codes'!$A:$A,'AveragePrices&amp;Codes'!$B:$B),AGRIBALYSE_Cooked!$C:$C,AGRIBALYSE_Cooked!R:R)*$E172),"")</f>
        <v>0.4912080818920001</v>
      </c>
      <c r="O172">
        <f>IFERROR(IF($F172="Raw",_xlfn.XLOOKUP(_xlfn.XLOOKUP(Tool_Austria!$D172,'AveragePrices&amp;Codes'!$A:$A,'AveragePrices&amp;Codes'!$B:$B),AGRIBALYSE_Raw!$B:$B,AGRIBALYSE_Raw!R:R)*$E172,_xlfn.XLOOKUP(_xlfn.XLOOKUP(Tool_Austria!$D172,'AveragePrices&amp;Codes'!$A:$A,'AveragePrices&amp;Codes'!$B:$B),AGRIBALYSE_Cooked!$C:$C,AGRIBALYSE_Cooked!S:S)*$E172),"")</f>
        <v>2.2447434806920005E-2</v>
      </c>
      <c r="P172">
        <f>IFERROR(IF($F172="Raw",_xlfn.XLOOKUP(_xlfn.XLOOKUP(Tool_Austria!$D172,'AveragePrices&amp;Codes'!$A:$A,'AveragePrices&amp;Codes'!$B:$B),AGRIBALYSE_Raw!$B:$B,AGRIBALYSE_Raw!S:S)*$E172,_xlfn.XLOOKUP(_xlfn.XLOOKUP(Tool_Austria!$D172,'AveragePrices&amp;Codes'!$A:$A,'AveragePrices&amp;Codes'!$B:$B),AGRIBALYSE_Cooked!$C:$C,AGRIBALYSE_Cooked!T:T)*$E172),"")</f>
        <v>3.9235547892800009E-7</v>
      </c>
      <c r="Q172">
        <f>IFERROR(IF($F172="Raw",_xlfn.XLOOKUP(_xlfn.XLOOKUP(Tool_Austria!$D172,'AveragePrices&amp;Codes'!$A:$A,'AveragePrices&amp;Codes'!$B:$B),AGRIBALYSE_Raw!$B:$B,AGRIBALYSE_Raw!T:T)*$E172,_xlfn.XLOOKUP(_xlfn.XLOOKUP(Tool_Austria!$D172,'AveragePrices&amp;Codes'!$A:$A,'AveragePrices&amp;Codes'!$B:$B),AGRIBALYSE_Cooked!$C:$C,AGRIBALYSE_Cooked!U:U)*$E172),"")</f>
        <v>1.7123473535560002E-7</v>
      </c>
      <c r="R172">
        <f>IFERROR(IF($F172="Raw",_xlfn.XLOOKUP(_xlfn.XLOOKUP(Tool_Austria!$D172,'AveragePrices&amp;Codes'!$A:$A,'AveragePrices&amp;Codes'!$B:$B),AGRIBALYSE_Raw!$B:$B,AGRIBALYSE_Raw!U:U)*$E172,_xlfn.XLOOKUP(_xlfn.XLOOKUP(Tool_Austria!$D172,'AveragePrices&amp;Codes'!$A:$A,'AveragePrices&amp;Codes'!$B:$B),AGRIBALYSE_Cooked!$C:$C,AGRIBALYSE_Cooked!V:V)*$E172),"")</f>
        <v>3.7275771537200012E-9</v>
      </c>
      <c r="S172">
        <f>IFERROR(IF($F172="Raw",_xlfn.XLOOKUP(_xlfn.XLOOKUP(Tool_Austria!$D172,'AveragePrices&amp;Codes'!$A:$A,'AveragePrices&amp;Codes'!$B:$B),AGRIBALYSE_Raw!$B:$B,AGRIBALYSE_Raw!V:V)*$E172,_xlfn.XLOOKUP(_xlfn.XLOOKUP(Tool_Austria!$D172,'AveragePrices&amp;Codes'!$A:$A,'AveragePrices&amp;Codes'!$B:$B),AGRIBALYSE_Cooked!$C:$C,AGRIBALYSE_Cooked!W:W)*$E172),"")</f>
        <v>5.2289591442800015E-2</v>
      </c>
      <c r="T172">
        <f>IFERROR(IF($F172="Raw",_xlfn.XLOOKUP(_xlfn.XLOOKUP(Tool_Austria!$D172,'AveragePrices&amp;Codes'!$A:$A,'AveragePrices&amp;Codes'!$B:$B),AGRIBALYSE_Raw!$B:$B,AGRIBALYSE_Raw!W:W)*$E172,_xlfn.XLOOKUP(_xlfn.XLOOKUP(Tool_Austria!$D172,'AveragePrices&amp;Codes'!$A:$A,'AveragePrices&amp;Codes'!$B:$B),AGRIBALYSE_Cooked!$C:$C,AGRIBALYSE_Cooked!X:X)*$E172),"")</f>
        <v>1.7965573133640006E-3</v>
      </c>
      <c r="U172">
        <f>IFERROR(IF($F172="Raw",_xlfn.XLOOKUP(_xlfn.XLOOKUP(Tool_Austria!$D172,'AveragePrices&amp;Codes'!$A:$A,'AveragePrices&amp;Codes'!$B:$B),AGRIBALYSE_Raw!$B:$B,AGRIBALYSE_Raw!X:X)*$E172,_xlfn.XLOOKUP(_xlfn.XLOOKUP(Tool_Austria!$D172,'AveragePrices&amp;Codes'!$A:$A,'AveragePrices&amp;Codes'!$B:$B),AGRIBALYSE_Cooked!$C:$C,AGRIBALYSE_Cooked!Y:Y)*$E172),"")</f>
        <v>4.4597850251600013E-2</v>
      </c>
      <c r="V172">
        <f>IFERROR(IF($F172="Raw",_xlfn.XLOOKUP(_xlfn.XLOOKUP(Tool_Austria!$D172,'AveragePrices&amp;Codes'!$A:$A,'AveragePrices&amp;Codes'!$B:$B),AGRIBALYSE_Raw!$B:$B,AGRIBALYSE_Raw!Y:Y)*$E172,_xlfn.XLOOKUP(_xlfn.XLOOKUP(Tool_Austria!$D172,'AveragePrices&amp;Codes'!$A:$A,'AveragePrices&amp;Codes'!$B:$B),AGRIBALYSE_Cooked!$C:$C,AGRIBALYSE_Cooked!Z:Z)*$E172),"")</f>
        <v>0.20389946625520006</v>
      </c>
      <c r="W172">
        <f>IFERROR(IF($F172="Raw",_xlfn.XLOOKUP(_xlfn.XLOOKUP(Tool_Austria!$D172,'AveragePrices&amp;Codes'!$A:$A,'AveragePrices&amp;Codes'!$B:$B),AGRIBALYSE_Raw!$B:$B,AGRIBALYSE_Raw!Z:Z)*$E172,_xlfn.XLOOKUP(_xlfn.XLOOKUP(Tool_Austria!$D172,'AveragePrices&amp;Codes'!$A:$A,'AveragePrices&amp;Codes'!$B:$B),AGRIBALYSE_Cooked!$C:$C,AGRIBALYSE_Cooked!AA:AA)*$E172),"")</f>
        <v>35.235203980000009</v>
      </c>
      <c r="X172">
        <f>IFERROR(IF($F172="Raw",_xlfn.XLOOKUP(_xlfn.XLOOKUP(Tool_Austria!$D172,'AveragePrices&amp;Codes'!$A:$A,'AveragePrices&amp;Codes'!$B:$B),AGRIBALYSE_Raw!$B:$B,AGRIBALYSE_Raw!AA:AA)*$E172,_xlfn.XLOOKUP(_xlfn.XLOOKUP(Tool_Austria!$D172,'AveragePrices&amp;Codes'!$A:$A,'AveragePrices&amp;Codes'!$B:$B),AGRIBALYSE_Cooked!$C:$C,AGRIBALYSE_Cooked!AB:AB)*$E172),"")</f>
        <v>546.89388986800009</v>
      </c>
      <c r="Y172">
        <f>IFERROR(IF($F172="Raw",_xlfn.XLOOKUP(_xlfn.XLOOKUP(Tool_Austria!$D172,'AveragePrices&amp;Codes'!$A:$A,'AveragePrices&amp;Codes'!$B:$B),AGRIBALYSE_Raw!$B:$B,AGRIBALYSE_Raw!AB:AB)*$E172,_xlfn.XLOOKUP(_xlfn.XLOOKUP(Tool_Austria!$D172,'AveragePrices&amp;Codes'!$A:$A,'AveragePrices&amp;Codes'!$B:$B),AGRIBALYSE_Cooked!$C:$C,AGRIBALYSE_Cooked!AC:AC)*$E172),"")</f>
        <v>2.4580933235880003</v>
      </c>
      <c r="Z172">
        <f>IFERROR(IF($F172="Raw",_xlfn.XLOOKUP(_xlfn.XLOOKUP(Tool_Austria!$D172,'AveragePrices&amp;Codes'!$A:$A,'AveragePrices&amp;Codes'!$B:$B),AGRIBALYSE_Raw!$B:$B,AGRIBALYSE_Raw!AC:AC)*$E172,_xlfn.XLOOKUP(_xlfn.XLOOKUP(Tool_Austria!$D172,'AveragePrices&amp;Codes'!$A:$A,'AveragePrices&amp;Codes'!$B:$B),AGRIBALYSE_Cooked!$C:$C,AGRIBALYSE_Cooked!AD:AD)*$E172),"")</f>
        <v>58.027298520800016</v>
      </c>
      <c r="AA172">
        <f>IFERROR(IF($F172="Raw",_xlfn.XLOOKUP(_xlfn.XLOOKUP(Tool_Austria!$D172,'AveragePrices&amp;Codes'!$A:$A,'AveragePrices&amp;Codes'!$B:$B),AGRIBALYSE_Raw!$B:$B,AGRIBALYSE_Raw!AD:AD)*$E172,_xlfn.XLOOKUP(_xlfn.XLOOKUP(Tool_Austria!$D172,'AveragePrices&amp;Codes'!$A:$A,'AveragePrices&amp;Codes'!$B:$B),AGRIBALYSE_Cooked!$C:$C,AGRIBALYSE_Cooked!AE:AE)*$E172),"")</f>
        <v>2.3945896699800003E-5</v>
      </c>
      <c r="AB172" cm="1">
        <f t="array" ref="AB172">IFERROR(_xlfn.XLOOKUP(Tool_Austria!$F172&amp;$E$2,'Cooking methods'!$A:$A&amp;'Cooking methods'!$B:$B,'Cooking methods'!C:C)*$E172,"")</f>
        <v>2.6128852128000011</v>
      </c>
      <c r="AC172" cm="1">
        <f t="array" ref="AC172">IFERROR(_xlfn.XLOOKUP(Tool_Austria!$F172&amp;$E$2,'Cooking methods'!$A:$A&amp;'Cooking methods'!$B:$B,'Cooking methods'!D:D)*$E172,"")</f>
        <v>3.0168946951200007E-8</v>
      </c>
      <c r="AD172" cm="1">
        <f t="array" ref="AD172">IFERROR(_xlfn.XLOOKUP(Tool_Austria!$F172&amp;$E$2,'Cooking methods'!$A:$A&amp;'Cooking methods'!$B:$B,'Cooking methods'!E:E)*$E172,"")</f>
        <v>2.5358372136000007</v>
      </c>
      <c r="AE172" cm="1">
        <f t="array" ref="AE172">IFERROR(_xlfn.XLOOKUP(Tool_Austria!$F172&amp;$E$2,'Cooking methods'!$A:$A&amp;'Cooking methods'!$B:$B,'Cooking methods'!F:F)*$E172,"")</f>
        <v>6.3419544000000013E-3</v>
      </c>
      <c r="AF172" cm="1">
        <f t="array" ref="AF172">IFERROR(_xlfn.XLOOKUP(Tool_Austria!$F172&amp;$E$2,'Cooking methods'!$A:$A&amp;'Cooking methods'!$B:$B,'Cooking methods'!G:G)*$E172,"")</f>
        <v>3.9449385201600014E-8</v>
      </c>
      <c r="AG172" cm="1">
        <f t="array" ref="AG172">IFERROR(_xlfn.XLOOKUP(Tool_Austria!$F172&amp;$E$2,'Cooking methods'!$A:$A&amp;'Cooking methods'!$B:$B,'Cooking methods'!H:H)*$E172,"")</f>
        <v>2.3509490025600009E-8</v>
      </c>
      <c r="AH172" cm="1">
        <f t="array" ref="AH172">IFERROR(_xlfn.XLOOKUP(Tool_Austria!$F172&amp;$E$2,'Cooking methods'!$A:$A&amp;'Cooking methods'!$B:$B,'Cooking methods'!I:I)*$E172,"")</f>
        <v>4.0826196514800011E-9</v>
      </c>
      <c r="AI172" cm="1">
        <f t="array" ref="AI172">IFERROR(_xlfn.XLOOKUP(Tool_Austria!$F172&amp;$E$2,'Cooking methods'!$A:$A&amp;'Cooking methods'!$B:$B,'Cooking methods'!J:J)*$E172,"")</f>
        <v>1.5450080400000003E-2</v>
      </c>
      <c r="AJ172" cm="1">
        <f t="array" ref="AJ172">IFERROR(_xlfn.XLOOKUP(Tool_Austria!$F172&amp;$E$2,'Cooking methods'!$A:$A&amp;'Cooking methods'!$B:$B,'Cooking methods'!K:K)*$E172,"")</f>
        <v>3.1709772000000007E-3</v>
      </c>
      <c r="AK172" cm="1">
        <f t="array" ref="AK172">IFERROR(_xlfn.XLOOKUP(Tool_Austria!$F172&amp;$E$2,'Cooking methods'!$A:$A&amp;'Cooking methods'!$B:$B,'Cooking methods'!L:L)*$E172,"")</f>
        <v>2.4963012000000008E-3</v>
      </c>
      <c r="AL172" cm="1">
        <f t="array" ref="AL172">IFERROR(_xlfn.XLOOKUP(Tool_Austria!$F172&amp;$E$2,'Cooking methods'!$A:$A&amp;'Cooking methods'!$B:$B,'Cooking methods'!M:M)*$E172,"")</f>
        <v>1.9498136400000008E-2</v>
      </c>
      <c r="AM172" cm="1">
        <f t="array" ref="AM172">IFERROR(_xlfn.XLOOKUP(Tool_Austria!$F172&amp;$E$2,'Cooking methods'!$A:$A&amp;'Cooking methods'!$B:$B,'Cooking methods'!N:N)*$E172,"")</f>
        <v>8.244810590400002</v>
      </c>
      <c r="AN172" cm="1">
        <f t="array" ref="AN172">IFERROR(_xlfn.XLOOKUP(Tool_Austria!$F172&amp;$E$2,'Cooking methods'!$A:$A&amp;'Cooking methods'!$B:$B,'Cooking methods'!O:O)*$E172,"")</f>
        <v>7.1523077436000024</v>
      </c>
      <c r="AO172" cm="1">
        <f t="array" ref="AO172">IFERROR(_xlfn.XLOOKUP(Tool_Austria!$F172&amp;$E$2,'Cooking methods'!$A:$A&amp;'Cooking methods'!$B:$B,'Cooking methods'!P:P)*$E172,"")</f>
        <v>1.4134462200000002</v>
      </c>
      <c r="AP172" cm="1">
        <f t="array" ref="AP172">IFERROR(_xlfn.XLOOKUP(Tool_Austria!$F172&amp;$E$2,'Cooking methods'!$A:$A&amp;'Cooking methods'!$B:$B,'Cooking methods'!Q:Q)*$E172,"")</f>
        <v>73.227443947200015</v>
      </c>
      <c r="AQ172" cm="1">
        <f t="array" ref="AQ172">IFERROR(_xlfn.XLOOKUP(Tool_Austria!$F172&amp;$E$2,'Cooking methods'!$A:$A&amp;'Cooking methods'!$B:$B,'Cooking methods'!R:R)*$E172,"")</f>
        <v>4.0862629018800013E-6</v>
      </c>
      <c r="AR172" cm="1">
        <f t="array" ref="AR172">IFERROR(_xlfn.XLOOKUP(Tool_Austria!$G172&amp;$E$2,'Waste management'!$A:$A&amp;'Waste management'!$B:$B,'Waste management'!C:C)*$E172,"")</f>
        <v>0.27981562400000004</v>
      </c>
      <c r="AS172" cm="1">
        <f t="array" ref="AS172">IFERROR(_xlfn.XLOOKUP(Tool_Austria!$G172&amp;$E$2,'Waste management'!$A:$A&amp;'Waste management'!$B:$B,'Waste management'!D:D)*$E172,"")</f>
        <v>1.9090881976000003E-9</v>
      </c>
      <c r="AT172" cm="1">
        <f t="array" ref="AT172">IFERROR(_xlfn.XLOOKUP(Tool_Austria!$G172&amp;$E$2,'Waste management'!$A:$A&amp;'Waste management'!$B:$B,'Waste management'!E:E)*$E172,"")</f>
        <v>5.1475280000000019E-3</v>
      </c>
      <c r="AU172" cm="1">
        <f t="array" ref="AU172">IFERROR(_xlfn.XLOOKUP(Tool_Austria!$G172&amp;$E$2,'Waste management'!$A:$A&amp;'Waste management'!$B:$B,'Waste management'!F:F)*$E172,"")</f>
        <v>5.9971200000000018E-4</v>
      </c>
      <c r="AV172" cm="1">
        <f t="array" ref="AV172">IFERROR(_xlfn.XLOOKUP(Tool_Austria!$G172&amp;$E$2,'Waste management'!$A:$A&amp;'Waste management'!$B:$B,'Waste management'!G:G)*$E172,"")</f>
        <v>5.7870208960000012E-8</v>
      </c>
      <c r="AW172" cm="1">
        <f t="array" ref="AW172">IFERROR(_xlfn.XLOOKUP(Tool_Austria!$G172&amp;$E$2,'Waste management'!$A:$A&amp;'Waste management'!$B:$B,'Waste management'!H:H)*$E172,"")</f>
        <v>1.8863491176000004E-9</v>
      </c>
      <c r="AX172" cm="1">
        <f t="array" ref="AX172">IFERROR(_xlfn.XLOOKUP(Tool_Austria!$G172&amp;$E$2,'Waste management'!$A:$A&amp;'Waste management'!$B:$B,'Waste management'!I:I)*$E172,"")</f>
        <v>1.3411409432000003E-9</v>
      </c>
      <c r="AY172" cm="1">
        <f t="array" ref="AY172">IFERROR(_xlfn.XLOOKUP(Tool_Austria!$G172&amp;$E$2,'Waste management'!$A:$A&amp;'Waste management'!$B:$B,'Waste management'!J:J)*$E172,"")</f>
        <v>1.1044696000000003E-2</v>
      </c>
      <c r="AZ172" cm="1">
        <f t="array" ref="AZ172">IFERROR(_xlfn.XLOOKUP(Tool_Austria!$G172&amp;$E$2,'Waste management'!$A:$A&amp;'Waste management'!$B:$B,'Waste management'!K:K)*$E172,"")</f>
        <v>2.6884189392000006E-5</v>
      </c>
      <c r="BA172" cm="1">
        <f t="array" ref="BA172">IFERROR(_xlfn.XLOOKUP(Tool_Austria!$G172&amp;$E$2,'Waste management'!$A:$A&amp;'Waste management'!$B:$B,'Waste management'!L:L)*$E172,"")</f>
        <v>4.8377467664000013E-4</v>
      </c>
      <c r="BB172" cm="1">
        <f t="array" ref="BB172">IFERROR(_xlfn.XLOOKUP(Tool_Austria!$G172&amp;$E$2,'Waste management'!$A:$A&amp;'Waste management'!$B:$B,'Waste management'!M:M)*$E172,"")</f>
        <v>4.8676624000000016E-2</v>
      </c>
      <c r="BC172" cm="1">
        <f t="array" ref="BC172">IFERROR(_xlfn.XLOOKUP(Tool_Austria!$G172&amp;$E$2,'Waste management'!$A:$A&amp;'Waste management'!$B:$B,'Waste management'!N:N)*$E172,"")</f>
        <v>41.85559966400001</v>
      </c>
      <c r="BD172" cm="1">
        <f t="array" ref="BD172">IFERROR(_xlfn.XLOOKUP(Tool_Austria!$G172&amp;$E$2,'Waste management'!$A:$A&amp;'Waste management'!$B:$B,'Waste management'!O:O)*$E172,"")</f>
        <v>2.6687683760000005</v>
      </c>
      <c r="BE172" cm="1">
        <f t="array" ref="BE172">IFERROR(_xlfn.XLOOKUP(Tool_Austria!$G172&amp;$E$2,'Waste management'!$A:$A&amp;'Waste management'!$B:$B,'Waste management'!P:P)*$E172,"")</f>
        <v>5.7622328000000014E-2</v>
      </c>
      <c r="BF172" cm="1">
        <f t="array" ref="BF172">IFERROR(_xlfn.XLOOKUP(Tool_Austria!$G172&amp;$E$2,'Waste management'!$A:$A&amp;'Waste management'!$B:$B,'Waste management'!Q:Q)*$E172,"")</f>
        <v>1.6771445840000003</v>
      </c>
      <c r="BG172" cm="1">
        <f t="array" ref="BG172">IFERROR(_xlfn.XLOOKUP(Tool_Austria!$G172&amp;$E$2,'Waste management'!$A:$A&amp;'Waste management'!$B:$B,'Waste management'!R:R)*$E172,"")</f>
        <v>5.4503825600000015E-7</v>
      </c>
      <c r="BH172">
        <f>IFERROR((L172+AR172+AB172)*_xlfn.XLOOKUP(Tool_Austria!BH$4,Monetization_Factors!$A:$A,Monetization_Factors!$D:$D),"")</f>
        <v>1.0196909864210717</v>
      </c>
      <c r="BI172">
        <f>IFERROR((M172+AS172+AC172)*_xlfn.XLOOKUP(Tool_Austria!BI$4,Monetization_Factors!$A:$A,Monetization_Factors!$D:$D),"")</f>
        <v>4.4049060995712468E-6</v>
      </c>
      <c r="BJ172">
        <f>IFERROR((N172+AT172+AD172)*_xlfn.XLOOKUP(Tool_Austria!BJ$4,Monetization_Factors!$A:$A,Monetization_Factors!$D:$D),"")</f>
        <v>4.6276820091321856E-3</v>
      </c>
      <c r="BK172">
        <f>IFERROR((O172+AU172+AE172)*_xlfn.XLOOKUP(Tool_Austria!BK$4,Monetization_Factors!$A:$A,Monetization_Factors!$D:$D),"")</f>
        <v>4.4485506259782807E-2</v>
      </c>
      <c r="BL172">
        <f>IFERROR((P172+AV172+AF172)*_xlfn.XLOOKUP(Tool_Austria!BL$4,Monetization_Factors!$A:$A,Monetization_Factors!$D:$D),"")</f>
        <v>0.48882988699040542</v>
      </c>
      <c r="BM172">
        <f>IFERROR((Q172+AW172+AG172)*_xlfn.XLOOKUP(Tool_Austria!BM$4,Monetization_Factors!$A:$A,Monetization_Factors!$D:$D),"")</f>
        <v>4.08325026311313E-2</v>
      </c>
      <c r="BN172">
        <f>IFERROR((R172+AX172+AH172)*_xlfn.XLOOKUP(Tool_Austria!BN$4,Monetization_Factors!$A:$A,Monetization_Factors!$D:$D),"")</f>
        <v>1.0520756234146795E-2</v>
      </c>
      <c r="BO172">
        <f>IFERROR((S172+AY172+AI172)*_xlfn.XLOOKUP(Tool_Austria!BO$4,Monetization_Factors!$A:$A,Monetization_Factors!$D:$D),"")</f>
        <v>3.4494905662301477E-2</v>
      </c>
      <c r="BP172">
        <f>IFERROR((T172+AZ172+AJ172)*_xlfn.XLOOKUP(Tool_Austria!BP$4,Monetization_Factors!$A:$A,Monetization_Factors!$D:$D),"")</f>
        <v>1.2183341626133323E-2</v>
      </c>
      <c r="BQ172">
        <f>IFERROR((U172+BA172+AK172)*_xlfn.XLOOKUP(Tool_Austria!BQ$4,Monetization_Factors!$A:$A,Monetization_Factors!$D:$D),"")</f>
        <v>0.19462567101895492</v>
      </c>
      <c r="BR172" t="str">
        <f>IFERROR((V172+BB172+AL172)*_xlfn.XLOOKUP(Tool_Austria!BR$4,Monetization_Factors!$A:$A,Monetization_Factors!$D:$D),"")</f>
        <v/>
      </c>
      <c r="BS172">
        <f>IFERROR((W172+BC172+AM172)*_xlfn.XLOOKUP(Tool_Austria!BS$4,Monetization_Factors!$A:$A,Monetization_Factors!$D:$D),"")</f>
        <v>4.152663902476969E-3</v>
      </c>
      <c r="BT172">
        <f>IFERROR((X172+BD172+AN172)*_xlfn.XLOOKUP(Tool_Austria!BT$4,Monetization_Factors!$A:$A,Monetization_Factors!$D:$D),"")</f>
        <v>0.1239651931318425</v>
      </c>
      <c r="BU172">
        <f>IFERROR((Y172+BE172+AO172)*_xlfn.XLOOKUP(Tool_Austria!BU$4,Monetization_Factors!$A:$A,Monetization_Factors!$D:$D),"")</f>
        <v>2.4969537368229162E-2</v>
      </c>
      <c r="BV172">
        <f>IFERROR((Z172+BF172+AP172)*_xlfn.XLOOKUP(Tool_Austria!BV$4,Monetization_Factors!$A:$A,Monetization_Factors!$D:$D),"")</f>
        <v>0.21950780332196729</v>
      </c>
      <c r="BW172">
        <f>IFERROR((AA172+BG172+AQ172)*_xlfn.XLOOKUP(Tool_Austria!BW$4,Monetization_Factors!$A:$A,Monetization_Factors!$D:$D),"")</f>
        <v>5.9701188296935258E-5</v>
      </c>
      <c r="BX172" s="38" cm="1">
        <f t="array" ref="BX172">IFERROR(_xlfn.IFS(I172&lt;&gt;0,I172*E172,I172="",J172*E172),"")</f>
        <v>20.274804766307696</v>
      </c>
      <c r="BY172" s="38">
        <f t="shared" si="112"/>
        <v>2.2229505426719722</v>
      </c>
      <c r="BZ172" s="38">
        <f t="shared" si="113"/>
        <v>22.49775530897967</v>
      </c>
      <c r="CA172" s="38">
        <f t="shared" si="114"/>
        <v>3.4611931244584108E-2</v>
      </c>
      <c r="CB172">
        <f t="shared" si="119"/>
        <v>7.8376953495600024</v>
      </c>
      <c r="CC172">
        <f t="shared" si="119"/>
        <v>1.1003727174480001E-7</v>
      </c>
      <c r="CD172">
        <f t="shared" si="119"/>
        <v>3.032192823492001</v>
      </c>
      <c r="CE172">
        <f t="shared" si="119"/>
        <v>2.9389101206920006E-2</v>
      </c>
      <c r="CF172">
        <f t="shared" si="119"/>
        <v>4.8967507308960015E-7</v>
      </c>
      <c r="CG172">
        <f t="shared" si="119"/>
        <v>1.9663057449880005E-7</v>
      </c>
      <c r="CH172">
        <f t="shared" si="119"/>
        <v>9.151337748400004E-9</v>
      </c>
      <c r="CI172">
        <f t="shared" si="119"/>
        <v>7.8784367842800032E-2</v>
      </c>
      <c r="CJ172">
        <f t="shared" si="119"/>
        <v>4.9944187027560014E-3</v>
      </c>
      <c r="CK172">
        <f t="shared" si="119"/>
        <v>4.7577926128240015E-2</v>
      </c>
      <c r="CL172">
        <f t="shared" si="119"/>
        <v>0.27207422665520009</v>
      </c>
      <c r="CM172">
        <f t="shared" si="119"/>
        <v>85.335614234400026</v>
      </c>
      <c r="CN172">
        <f t="shared" si="119"/>
        <v>556.71496598760007</v>
      </c>
      <c r="CO172">
        <f t="shared" si="119"/>
        <v>3.9291618715880006</v>
      </c>
      <c r="CP172">
        <f t="shared" si="119"/>
        <v>132.93188705200001</v>
      </c>
      <c r="CQ172">
        <f t="shared" si="117"/>
        <v>2.8577197857680006E-5</v>
      </c>
      <c r="CR172">
        <f t="shared" si="120"/>
        <v>1.2057992845476926E-2</v>
      </c>
      <c r="CS172">
        <f t="shared" si="120"/>
        <v>1.6928811037661541E-10</v>
      </c>
      <c r="CT172">
        <f t="shared" si="120"/>
        <v>4.6649120361415396E-3</v>
      </c>
      <c r="CU172">
        <f t="shared" si="120"/>
        <v>4.521400185680001E-5</v>
      </c>
      <c r="CV172">
        <f t="shared" si="120"/>
        <v>7.5334626629169257E-10</v>
      </c>
      <c r="CW172">
        <f t="shared" si="120"/>
        <v>3.0250857615200005E-10</v>
      </c>
      <c r="CX172">
        <f t="shared" si="120"/>
        <v>1.4078981151384621E-11</v>
      </c>
      <c r="CY172">
        <f t="shared" si="120"/>
        <v>1.2120671975815389E-4</v>
      </c>
      <c r="CZ172">
        <f t="shared" si="120"/>
        <v>7.6837210811630796E-6</v>
      </c>
      <c r="DA172">
        <f t="shared" si="120"/>
        <v>7.3196809428061559E-5</v>
      </c>
      <c r="DB172">
        <f t="shared" si="120"/>
        <v>4.1857573331569243E-4</v>
      </c>
      <c r="DC172">
        <f t="shared" si="120"/>
        <v>0.13128556036061542</v>
      </c>
      <c r="DD172">
        <f t="shared" si="120"/>
        <v>0.85648456305784626</v>
      </c>
      <c r="DE172">
        <f t="shared" si="120"/>
        <v>6.0448644178276931E-3</v>
      </c>
      <c r="DF172">
        <f t="shared" si="120"/>
        <v>0.20451059546461539</v>
      </c>
      <c r="DG172">
        <f t="shared" si="118"/>
        <v>4.3964919781046163E-8</v>
      </c>
      <c r="DH172" s="5">
        <f>IFERROR(((((L172+AB172)*(1/$H172))+AR172)/$F$2)/($B$2*('CAR.CAP_per person'!B$2)/(_xlfn.XLOOKUP($E$2,EU_countries_GDP!$A$2:$A$29,EU_countries_GDP!$E$2:$E$29))),"")</f>
        <v>0.46309068310488782</v>
      </c>
      <c r="DI172" s="5">
        <f>IFERROR(((((M172+AC172)*(1/$H172))+AS172)/$F$2)/($B$2*('CAR.CAP_per person'!C$2)/(_xlfn.XLOOKUP($E$2,EU_countries_GDP!$A$2:$A$29,EU_countries_GDP!$E$2:$E$29))),"")</f>
        <v>8.3070912605919602E-5</v>
      </c>
      <c r="DJ172" s="5">
        <f>IFERROR(((((N172+AD172)*(1/$H172))+AT172)/$F$2)/($B$2*('CAR.CAP_per person'!D$2)/(_xlfn.XLOOKUP($E$2,EU_countries_GDP!$A$2:$A$29,EU_countries_GDP!$E$2:$E$29))),"")</f>
        <v>2.3664646192326473E-3</v>
      </c>
      <c r="DK172" s="5">
        <f>IFERROR(((((O172+AE172)*(1/$H172))+AU172)/$F$2)/($B$2*('CAR.CAP_per person'!E$2)/(_xlfn.XLOOKUP($E$2,EU_countries_GDP!$A$2:$A$29,EU_countries_GDP!$E$2:$E$29))),"")</f>
        <v>2.937441100692614E-2</v>
      </c>
      <c r="DL172" s="5">
        <f>IFERROR(((((P172+AF172)*(1/$H172))+AV172)/$F$2)/($B$2*('CAR.CAP_per person'!F$2)/(_xlfn.XLOOKUP($E$2,EU_countries_GDP!$A$2:$A$29,EU_countries_GDP!$E$2:$E$29))),"")</f>
        <v>0.36129252852912114</v>
      </c>
      <c r="DM172" s="5">
        <f>IFERROR(((((Q172+AG172)*(1/$H172))+AW172)/$F$2)/($B$2*('CAR.CAP_per person'!G$2)/(_xlfn.XLOOKUP($E$2,EU_countries_GDP!$A$2:$A$29,EU_countries_GDP!$E$2:$E$29))),"")</f>
        <v>8.3709234453055226E-2</v>
      </c>
      <c r="DN172" s="5">
        <f>IFERROR(((((R172+AH172)*(1/$H172))+AX172)/$F$2)/($B$2*('CAR.CAP_per person'!H$2)/(_xlfn.XLOOKUP($E$2,EU_countries_GDP!$A$2:$A$29,EU_countries_GDP!$E$2:$E$29))),"")</f>
        <v>8.3418491841769462E-4</v>
      </c>
      <c r="DO172" s="5">
        <f>IFERROR(((((S172+AI172)*(1/$H172))+AY172)/$F$2)/($B$2*('CAR.CAP_per person'!I$2)/(_xlfn.XLOOKUP($E$2,EU_countries_GDP!$A$2:$A$29,EU_countries_GDP!$E$2:$E$29))),"")</f>
        <v>2.9499278164368817E-2</v>
      </c>
      <c r="DP172" s="5">
        <f>IFERROR(((((T172+AJ172)*(1/$H172))+AZ172)/$F$2)/($B$2*('CAR.CAP_per person'!J$2)/(_xlfn.XLOOKUP($E$2,EU_countries_GDP!$A$2:$A$29,EU_countries_GDP!$E$2:$E$29))),"")</f>
        <v>0.35277397107386677</v>
      </c>
      <c r="DQ172" s="5">
        <f>IFERROR(((((U172+AK172)*(1/$H172))+BA172)/$F$2)/($B$2*('CAR.CAP_per person'!K$2)/(_xlfn.XLOOKUP($E$2,EU_countries_GDP!$A$2:$A$29,EU_countries_GDP!$E$2:$E$29))),"")</f>
        <v>9.7048074243782839E-2</v>
      </c>
      <c r="DR172" s="5">
        <f>IFERROR(((((V172+AL172)*(1/$H172))+BB172)/$F$2)/($B$2*('CAR.CAP_per person'!L$2)/(_xlfn.XLOOKUP($E$2,EU_countries_GDP!$A$2:$A$29,EU_countries_GDP!$E$2:$E$29))),"")</f>
        <v>1.6209380823048975E-2</v>
      </c>
      <c r="DS172" s="5">
        <f>IFERROR(((((W172+AM172)*(1/$H172))+BC172)/$F$2)/($B$2*('CAR.CAP_per person'!M$2)/(_xlfn.XLOOKUP($E$2,EU_countries_GDP!$A$2:$A$29,EU_countries_GDP!$E$2:$E$29))),"")</f>
        <v>0.18502771695393253</v>
      </c>
      <c r="DT172" s="5">
        <f>IFERROR(((((X172+AN172)*(1/$H172))+BD172)/$F$2)/($B$2*('CAR.CAP_per person'!N$2)/(_xlfn.XLOOKUP($E$2,EU_countries_GDP!$A$2:$A$29,EU_countries_GDP!$E$2:$E$29))),"")</f>
        <v>17.958378259550212</v>
      </c>
      <c r="DU172" s="5">
        <f>IFERROR(((((Y172+AO172)*(1/$H172))+BE172)/$F$2)/($B$2*('CAR.CAP_per person'!O$2)/(_xlfn.XLOOKUP($E$2,EU_countries_GDP!$A$2:$A$29,EU_countries_GDP!$E$2:$E$29))),"")</f>
        <v>8.8122624494072453E-3</v>
      </c>
      <c r="DV172" s="5">
        <f>IFERROR(((((Z172+AP172)*(1/$H172))+BF172)/$F$2)/($B$2*('CAR.CAP_per person'!P$2)/(_xlfn.XLOOKUP($E$2,EU_countries_GDP!$A$2:$A$29,EU_countries_GDP!$E$2:$E$29))),"")</f>
        <v>0.24232096026127781</v>
      </c>
      <c r="DW172" s="5">
        <f>IFERROR(((((AA172+AQ172)*(1/$H172))+BG172)/$F$2)/($B$2*('CAR.CAP_per person'!Q$2)/(_xlfn.XLOOKUP($E$2,EU_countries_GDP!$A$2:$A$29,EU_countries_GDP!$E$2:$E$29))),"")</f>
        <v>5.2859243287033293E-2</v>
      </c>
    </row>
    <row r="173" spans="1:127">
      <c r="A173" t="s">
        <v>213</v>
      </c>
      <c r="B173" t="str">
        <f>_xlfn.XLOOKUP(D173,Table5[Ingredient],Table5[Category],"",FALSE)</f>
        <v>Meat (excluding beef)</v>
      </c>
      <c r="C173" s="33" t="s">
        <v>229</v>
      </c>
      <c r="D173" s="33" t="s">
        <v>215</v>
      </c>
      <c r="E173" s="33">
        <v>4.3729000000000005</v>
      </c>
      <c r="F173" s="33" t="s">
        <v>204</v>
      </c>
      <c r="G173" s="33" t="s">
        <v>180</v>
      </c>
      <c r="H173" s="91">
        <f>Dataset_AT!S52</f>
        <v>0.37202239161505479</v>
      </c>
      <c r="I173" s="33"/>
      <c r="J173" s="37">
        <f>IFERROR(INDEX('AveragePrices&amp;Codes'!G:AG, MATCH($D173, 'AveragePrices&amp;Codes'!$A:$A, 0), MATCH(Tool_Austria!$E$2, 'AveragePrices&amp;Codes'!$G$1:$AG$1, 0)),"")</f>
        <v>2.2904555555555555</v>
      </c>
      <c r="K173" s="37">
        <f>IFERROR(E173/(_xlfn.XLOOKUP(A173,Dataset_AT!$V$2:$V$9,Dataset_AT!$W$2:$W$9)),"")</f>
        <v>2.5423837209302327E-2</v>
      </c>
      <c r="L173">
        <f>IFERROR(IF($F173="Raw",_xlfn.XLOOKUP(_xlfn.XLOOKUP(Tool_Austria!$D173,'AveragePrices&amp;Codes'!$A:$A,'AveragePrices&amp;Codes'!$B:$B),AGRIBALYSE_Raw!$B:$B,AGRIBALYSE_Raw!O:O)*$E173,_xlfn.XLOOKUP(_xlfn.XLOOKUP(Tool_Austria!$D173,'AveragePrices&amp;Codes'!$A:$A,'AveragePrices&amp;Codes'!$B:$B),AGRIBALYSE_Cooked!$C:$C,AGRIBALYSE_Cooked!P:P)*$E173),"")</f>
        <v>42.35772852640001</v>
      </c>
      <c r="M173">
        <f>IFERROR(IF($F173="Raw",_xlfn.XLOOKUP(_xlfn.XLOOKUP(Tool_Austria!$D173,'AveragePrices&amp;Codes'!$A:$A,'AveragePrices&amp;Codes'!$B:$B),AGRIBALYSE_Raw!$B:$B,AGRIBALYSE_Raw!P:P)*$E173,_xlfn.XLOOKUP(_xlfn.XLOOKUP(Tool_Austria!$D173,'AveragePrices&amp;Codes'!$A:$A,'AveragePrices&amp;Codes'!$B:$B),AGRIBALYSE_Cooked!$C:$C,AGRIBALYSE_Cooked!Q:Q)*$E173),"")</f>
        <v>6.5956238302000006E-7</v>
      </c>
      <c r="N173">
        <f>IFERROR(IF($F173="Raw",_xlfn.XLOOKUP(_xlfn.XLOOKUP(Tool_Austria!$D173,'AveragePrices&amp;Codes'!$A:$A,'AveragePrices&amp;Codes'!$B:$B),AGRIBALYSE_Raw!$B:$B,AGRIBALYSE_Raw!Q:Q)*$E173,_xlfn.XLOOKUP(_xlfn.XLOOKUP(Tool_Austria!$D173,'AveragePrices&amp;Codes'!$A:$A,'AveragePrices&amp;Codes'!$B:$B),AGRIBALYSE_Cooked!$C:$C,AGRIBALYSE_Cooked!R:R)*$E173),"")</f>
        <v>8.4275197229000014</v>
      </c>
      <c r="O173">
        <f>IFERROR(IF($F173="Raw",_xlfn.XLOOKUP(_xlfn.XLOOKUP(Tool_Austria!$D173,'AveragePrices&amp;Codes'!$A:$A,'AveragePrices&amp;Codes'!$B:$B),AGRIBALYSE_Raw!$B:$B,AGRIBALYSE_Raw!R:R)*$E173,_xlfn.XLOOKUP(_xlfn.XLOOKUP(Tool_Austria!$D173,'AveragePrices&amp;Codes'!$A:$A,'AveragePrices&amp;Codes'!$B:$B),AGRIBALYSE_Cooked!$C:$C,AGRIBALYSE_Cooked!S:S)*$E173),"")</f>
        <v>0.10049425209400001</v>
      </c>
      <c r="P173">
        <f>IFERROR(IF($F173="Raw",_xlfn.XLOOKUP(_xlfn.XLOOKUP(Tool_Austria!$D173,'AveragePrices&amp;Codes'!$A:$A,'AveragePrices&amp;Codes'!$B:$B),AGRIBALYSE_Raw!$B:$B,AGRIBALYSE_Raw!S:S)*$E173,_xlfn.XLOOKUP(_xlfn.XLOOKUP(Tool_Austria!$D173,'AveragePrices&amp;Codes'!$A:$A,'AveragePrices&amp;Codes'!$B:$B),AGRIBALYSE_Cooked!$C:$C,AGRIBALYSE_Cooked!T:T)*$E173),"")</f>
        <v>4.599730194220001E-6</v>
      </c>
      <c r="Q173">
        <f>IFERROR(IF($F173="Raw",_xlfn.XLOOKUP(_xlfn.XLOOKUP(Tool_Austria!$D173,'AveragePrices&amp;Codes'!$A:$A,'AveragePrices&amp;Codes'!$B:$B),AGRIBALYSE_Raw!$B:$B,AGRIBALYSE_Raw!T:T)*$E173,_xlfn.XLOOKUP(_xlfn.XLOOKUP(Tool_Austria!$D173,'AveragePrices&amp;Codes'!$A:$A,'AveragePrices&amp;Codes'!$B:$B),AGRIBALYSE_Cooked!$C:$C,AGRIBALYSE_Cooked!U:U)*$E173),"")</f>
        <v>4.6413450220100006E-7</v>
      </c>
      <c r="R173">
        <f>IFERROR(IF($F173="Raw",_xlfn.XLOOKUP(_xlfn.XLOOKUP(Tool_Austria!$D173,'AveragePrices&amp;Codes'!$A:$A,'AveragePrices&amp;Codes'!$B:$B),AGRIBALYSE_Raw!$B:$B,AGRIBALYSE_Raw!U:U)*$E173,_xlfn.XLOOKUP(_xlfn.XLOOKUP(Tool_Austria!$D173,'AveragePrices&amp;Codes'!$A:$A,'AveragePrices&amp;Codes'!$B:$B),AGRIBALYSE_Cooked!$C:$C,AGRIBALYSE_Cooked!V:V)*$E173),"")</f>
        <v>3.0247027579500004E-8</v>
      </c>
      <c r="S173">
        <f>IFERROR(IF($F173="Raw",_xlfn.XLOOKUP(_xlfn.XLOOKUP(Tool_Austria!$D173,'AveragePrices&amp;Codes'!$A:$A,'AveragePrices&amp;Codes'!$B:$B),AGRIBALYSE_Raw!$B:$B,AGRIBALYSE_Raw!V:V)*$E173,_xlfn.XLOOKUP(_xlfn.XLOOKUP(Tool_Austria!$D173,'AveragePrices&amp;Codes'!$A:$A,'AveragePrices&amp;Codes'!$B:$B),AGRIBALYSE_Cooked!$C:$C,AGRIBALYSE_Cooked!W:W)*$E173),"")</f>
        <v>0.62547868854999999</v>
      </c>
      <c r="T173">
        <f>IFERROR(IF($F173="Raw",_xlfn.XLOOKUP(_xlfn.XLOOKUP(Tool_Austria!$D173,'AveragePrices&amp;Codes'!$A:$A,'AveragePrices&amp;Codes'!$B:$B),AGRIBALYSE_Raw!$B:$B,AGRIBALYSE_Raw!W:W)*$E173,_xlfn.XLOOKUP(_xlfn.XLOOKUP(Tool_Austria!$D173,'AveragePrices&amp;Codes'!$A:$A,'AveragePrices&amp;Codes'!$B:$B),AGRIBALYSE_Cooked!$C:$C,AGRIBALYSE_Cooked!X:X)*$E173),"")</f>
        <v>5.6705870610800008E-3</v>
      </c>
      <c r="U173">
        <f>IFERROR(IF($F173="Raw",_xlfn.XLOOKUP(_xlfn.XLOOKUP(Tool_Austria!$D173,'AveragePrices&amp;Codes'!$A:$A,'AveragePrices&amp;Codes'!$B:$B),AGRIBALYSE_Raw!$B:$B,AGRIBALYSE_Raw!X:X)*$E173,_xlfn.XLOOKUP(_xlfn.XLOOKUP(Tool_Austria!$D173,'AveragePrices&amp;Codes'!$A:$A,'AveragePrices&amp;Codes'!$B:$B),AGRIBALYSE_Cooked!$C:$C,AGRIBALYSE_Cooked!Y:Y)*$E173),"")</f>
        <v>0.18024817057900003</v>
      </c>
      <c r="V173">
        <f>IFERROR(IF($F173="Raw",_xlfn.XLOOKUP(_xlfn.XLOOKUP(Tool_Austria!$D173,'AveragePrices&amp;Codes'!$A:$A,'AveragePrices&amp;Codes'!$B:$B),AGRIBALYSE_Raw!$B:$B,AGRIBALYSE_Raw!Y:Y)*$E173,_xlfn.XLOOKUP(_xlfn.XLOOKUP(Tool_Austria!$D173,'AveragePrices&amp;Codes'!$A:$A,'AveragePrices&amp;Codes'!$B:$B),AGRIBALYSE_Cooked!$C:$C,AGRIBALYSE_Cooked!Z:Z)*$E173),"")</f>
        <v>2.6798988433100006</v>
      </c>
      <c r="W173">
        <f>IFERROR(IF($F173="Raw",_xlfn.XLOOKUP(_xlfn.XLOOKUP(Tool_Austria!$D173,'AveragePrices&amp;Codes'!$A:$A,'AveragePrices&amp;Codes'!$B:$B),AGRIBALYSE_Raw!$B:$B,AGRIBALYSE_Raw!Z:Z)*$E173,_xlfn.XLOOKUP(_xlfn.XLOOKUP(Tool_Austria!$D173,'AveragePrices&amp;Codes'!$A:$A,'AveragePrices&amp;Codes'!$B:$B),AGRIBALYSE_Cooked!$C:$C,AGRIBALYSE_Cooked!AA:AA)*$E173),"")</f>
        <v>1181.2035937450003</v>
      </c>
      <c r="X173">
        <f>IFERROR(IF($F173="Raw",_xlfn.XLOOKUP(_xlfn.XLOOKUP(Tool_Austria!$D173,'AveragePrices&amp;Codes'!$A:$A,'AveragePrices&amp;Codes'!$B:$B),AGRIBALYSE_Raw!$B:$B,AGRIBALYSE_Raw!AA:AA)*$E173,_xlfn.XLOOKUP(_xlfn.XLOOKUP(Tool_Austria!$D173,'AveragePrices&amp;Codes'!$A:$A,'AveragePrices&amp;Codes'!$B:$B),AGRIBALYSE_Cooked!$C:$C,AGRIBALYSE_Cooked!AB:AB)*$E173),"")</f>
        <v>2185.2497638900004</v>
      </c>
      <c r="Y173">
        <f>IFERROR(IF($F173="Raw",_xlfn.XLOOKUP(_xlfn.XLOOKUP(Tool_Austria!$D173,'AveragePrices&amp;Codes'!$A:$A,'AveragePrices&amp;Codes'!$B:$B),AGRIBALYSE_Raw!$B:$B,AGRIBALYSE_Raw!AB:AB)*$E173,_xlfn.XLOOKUP(_xlfn.XLOOKUP(Tool_Austria!$D173,'AveragePrices&amp;Codes'!$A:$A,'AveragePrices&amp;Codes'!$B:$B),AGRIBALYSE_Cooked!$C:$C,AGRIBALYSE_Cooked!AC:AC)*$E173),"")</f>
        <v>13.730225077000002</v>
      </c>
      <c r="Z173">
        <f>IFERROR(IF($F173="Raw",_xlfn.XLOOKUP(_xlfn.XLOOKUP(Tool_Austria!$D173,'AveragePrices&amp;Codes'!$A:$A,'AveragePrices&amp;Codes'!$B:$B),AGRIBALYSE_Raw!$B:$B,AGRIBALYSE_Raw!AC:AC)*$E173,_xlfn.XLOOKUP(_xlfn.XLOOKUP(Tool_Austria!$D173,'AveragePrices&amp;Codes'!$A:$A,'AveragePrices&amp;Codes'!$B:$B),AGRIBALYSE_Cooked!$C:$C,AGRIBALYSE_Cooked!AD:AD)*$E173),"")</f>
        <v>368.93820586700002</v>
      </c>
      <c r="AA173">
        <f>IFERROR(IF($F173="Raw",_xlfn.XLOOKUP(_xlfn.XLOOKUP(Tool_Austria!$D173,'AveragePrices&amp;Codes'!$A:$A,'AveragePrices&amp;Codes'!$B:$B),AGRIBALYSE_Raw!$B:$B,AGRIBALYSE_Raw!AD:AD)*$E173,_xlfn.XLOOKUP(_xlfn.XLOOKUP(Tool_Austria!$D173,'AveragePrices&amp;Codes'!$A:$A,'AveragePrices&amp;Codes'!$B:$B),AGRIBALYSE_Cooked!$C:$C,AGRIBALYSE_Cooked!AE:AE)*$E173),"")</f>
        <v>1.6575068271500003E-4</v>
      </c>
      <c r="AB173" cm="1">
        <f t="array" ref="AB173">IFERROR(_xlfn.XLOOKUP(Tool_Austria!$F173&amp;$E$2,'Cooking methods'!$A:$A&amp;'Cooking methods'!$B:$B,'Cooking methods'!C:C)*$E173,"")</f>
        <v>2.2862745612000004</v>
      </c>
      <c r="AC173" cm="1">
        <f t="array" ref="AC173">IFERROR(_xlfn.XLOOKUP(Tool_Austria!$F173&amp;$E$2,'Cooking methods'!$A:$A&amp;'Cooking methods'!$B:$B,'Cooking methods'!D:D)*$E173,"")</f>
        <v>2.6397828582300003E-8</v>
      </c>
      <c r="AD173" cm="1">
        <f t="array" ref="AD173">IFERROR(_xlfn.XLOOKUP(Tool_Austria!$F173&amp;$E$2,'Cooking methods'!$A:$A&amp;'Cooking methods'!$B:$B,'Cooking methods'!E:E)*$E173,"")</f>
        <v>2.2188575619000006</v>
      </c>
      <c r="AE173" cm="1">
        <f t="array" ref="AE173">IFERROR(_xlfn.XLOOKUP(Tool_Austria!$F173&amp;$E$2,'Cooking methods'!$A:$A&amp;'Cooking methods'!$B:$B,'Cooking methods'!F:F)*$E173,"")</f>
        <v>5.5492101000000002E-3</v>
      </c>
      <c r="AF173" cm="1">
        <f t="array" ref="AF173">IFERROR(_xlfn.XLOOKUP(Tool_Austria!$F173&amp;$E$2,'Cooking methods'!$A:$A&amp;'Cooking methods'!$B:$B,'Cooking methods'!G:G)*$E173,"")</f>
        <v>3.4518212051400004E-8</v>
      </c>
      <c r="AG173" cm="1">
        <f t="array" ref="AG173">IFERROR(_xlfn.XLOOKUP(Tool_Austria!$F173&amp;$E$2,'Cooking methods'!$A:$A&amp;'Cooking methods'!$B:$B,'Cooking methods'!H:H)*$E173,"")</f>
        <v>2.0570803772400004E-8</v>
      </c>
      <c r="AH173" cm="1">
        <f t="array" ref="AH173">IFERROR(_xlfn.XLOOKUP(Tool_Austria!$F173&amp;$E$2,'Cooking methods'!$A:$A&amp;'Cooking methods'!$B:$B,'Cooking methods'!I:I)*$E173,"")</f>
        <v>3.5722921950450009E-9</v>
      </c>
      <c r="AI173" cm="1">
        <f t="array" ref="AI173">IFERROR(_xlfn.XLOOKUP(Tool_Austria!$F173&amp;$E$2,'Cooking methods'!$A:$A&amp;'Cooking methods'!$B:$B,'Cooking methods'!J:J)*$E173,"")</f>
        <v>1.3518820350000002E-2</v>
      </c>
      <c r="AJ173" cm="1">
        <f t="array" ref="AJ173">IFERROR(_xlfn.XLOOKUP(Tool_Austria!$F173&amp;$E$2,'Cooking methods'!$A:$A&amp;'Cooking methods'!$B:$B,'Cooking methods'!K:K)*$E173,"")</f>
        <v>2.7746050500000001E-3</v>
      </c>
      <c r="AK173" cm="1">
        <f t="array" ref="AK173">IFERROR(_xlfn.XLOOKUP(Tool_Austria!$F173&amp;$E$2,'Cooking methods'!$A:$A&amp;'Cooking methods'!$B:$B,'Cooking methods'!L:L)*$E173,"")</f>
        <v>2.1842635500000005E-3</v>
      </c>
      <c r="AL173" cm="1">
        <f t="array" ref="AL173">IFERROR(_xlfn.XLOOKUP(Tool_Austria!$F173&amp;$E$2,'Cooking methods'!$A:$A&amp;'Cooking methods'!$B:$B,'Cooking methods'!M:M)*$E173,"")</f>
        <v>1.7060869350000004E-2</v>
      </c>
      <c r="AM173" cm="1">
        <f t="array" ref="AM173">IFERROR(_xlfn.XLOOKUP(Tool_Austria!$F173&amp;$E$2,'Cooking methods'!$A:$A&amp;'Cooking methods'!$B:$B,'Cooking methods'!N:N)*$E173,"")</f>
        <v>7.2142092666000011</v>
      </c>
      <c r="AN173" cm="1">
        <f t="array" ref="AN173">IFERROR(_xlfn.XLOOKUP(Tool_Austria!$F173&amp;$E$2,'Cooking methods'!$A:$A&amp;'Cooking methods'!$B:$B,'Cooking methods'!O:O)*$E173,"")</f>
        <v>6.2582692756500009</v>
      </c>
      <c r="AO173" cm="1">
        <f t="array" ref="AO173">IFERROR(_xlfn.XLOOKUP(Tool_Austria!$F173&amp;$E$2,'Cooking methods'!$A:$A&amp;'Cooking methods'!$B:$B,'Cooking methods'!P:P)*$E173,"")</f>
        <v>1.2367654425000001</v>
      </c>
      <c r="AP173" cm="1">
        <f t="array" ref="AP173">IFERROR(_xlfn.XLOOKUP(Tool_Austria!$F173&amp;$E$2,'Cooking methods'!$A:$A&amp;'Cooking methods'!$B:$B,'Cooking methods'!Q:Q)*$E173,"")</f>
        <v>64.074013453800006</v>
      </c>
      <c r="AQ173" cm="1">
        <f t="array" ref="AQ173">IFERROR(_xlfn.XLOOKUP(Tool_Austria!$F173&amp;$E$2,'Cooking methods'!$A:$A&amp;'Cooking methods'!$B:$B,'Cooking methods'!R:R)*$E173,"")</f>
        <v>3.5754800391450006E-6</v>
      </c>
      <c r="AR173" cm="1">
        <f t="array" ref="AR173">IFERROR(_xlfn.XLOOKUP(Tool_Austria!$G173&amp;$E$2,'Waste management'!$A:$A&amp;'Waste management'!$B:$B,'Waste management'!C:C)*$E173,"")</f>
        <v>0.24483867100000001</v>
      </c>
      <c r="AS173" cm="1">
        <f t="array" ref="AS173">IFERROR(_xlfn.XLOOKUP(Tool_Austria!$G173&amp;$E$2,'Waste management'!$A:$A&amp;'Waste management'!$B:$B,'Waste management'!D:D)*$E173,"")</f>
        <v>1.6704521729E-9</v>
      </c>
      <c r="AT173" cm="1">
        <f t="array" ref="AT173">IFERROR(_xlfn.XLOOKUP(Tool_Austria!$G173&amp;$E$2,'Waste management'!$A:$A&amp;'Waste management'!$B:$B,'Waste management'!E:E)*$E173,"")</f>
        <v>4.5040870000000012E-3</v>
      </c>
      <c r="AU173" cm="1">
        <f t="array" ref="AU173">IFERROR(_xlfn.XLOOKUP(Tool_Austria!$G173&amp;$E$2,'Waste management'!$A:$A&amp;'Waste management'!$B:$B,'Waste management'!F:F)*$E173,"")</f>
        <v>5.2474800000000012E-4</v>
      </c>
      <c r="AV173" cm="1">
        <f t="array" ref="AV173">IFERROR(_xlfn.XLOOKUP(Tool_Austria!$G173&amp;$E$2,'Waste management'!$A:$A&amp;'Waste management'!$B:$B,'Waste management'!G:G)*$E173,"")</f>
        <v>5.0636432840000003E-8</v>
      </c>
      <c r="AW173" cm="1">
        <f t="array" ref="AW173">IFERROR(_xlfn.XLOOKUP(Tool_Austria!$G173&amp;$E$2,'Waste management'!$A:$A&amp;'Waste management'!$B:$B,'Waste management'!H:H)*$E173,"")</f>
        <v>1.6505554779E-9</v>
      </c>
      <c r="AX173" cm="1">
        <f t="array" ref="AX173">IFERROR(_xlfn.XLOOKUP(Tool_Austria!$G173&amp;$E$2,'Waste management'!$A:$A&amp;'Waste management'!$B:$B,'Waste management'!I:I)*$E173,"")</f>
        <v>1.1734983253000002E-9</v>
      </c>
      <c r="AY173" cm="1">
        <f t="array" ref="AY173">IFERROR(_xlfn.XLOOKUP(Tool_Austria!$G173&amp;$E$2,'Waste management'!$A:$A&amp;'Waste management'!$B:$B,'Waste management'!J:J)*$E173,"")</f>
        <v>9.6641090000000023E-3</v>
      </c>
      <c r="AZ173" cm="1">
        <f t="array" ref="AZ173">IFERROR(_xlfn.XLOOKUP(Tool_Austria!$G173&amp;$E$2,'Waste management'!$A:$A&amp;'Waste management'!$B:$B,'Waste management'!K:K)*$E173,"")</f>
        <v>2.3523665718000004E-5</v>
      </c>
      <c r="BA173" cm="1">
        <f t="array" ref="BA173">IFERROR(_xlfn.XLOOKUP(Tool_Austria!$G173&amp;$E$2,'Waste management'!$A:$A&amp;'Waste management'!$B:$B,'Waste management'!L:L)*$E173,"")</f>
        <v>4.2330284206000004E-4</v>
      </c>
      <c r="BB173" cm="1">
        <f t="array" ref="BB173">IFERROR(_xlfn.XLOOKUP(Tool_Austria!$G173&amp;$E$2,'Waste management'!$A:$A&amp;'Waste management'!$B:$B,'Waste management'!M:M)*$E173,"")</f>
        <v>4.2592046000000008E-2</v>
      </c>
      <c r="BC173" cm="1">
        <f t="array" ref="BC173">IFERROR(_xlfn.XLOOKUP(Tool_Austria!$G173&amp;$E$2,'Waste management'!$A:$A&amp;'Waste management'!$B:$B,'Waste management'!N:N)*$E173,"")</f>
        <v>36.623649706000002</v>
      </c>
      <c r="BD173" cm="1">
        <f t="array" ref="BD173">IFERROR(_xlfn.XLOOKUP(Tool_Austria!$G173&amp;$E$2,'Waste management'!$A:$A&amp;'Waste management'!$B:$B,'Waste management'!O:O)*$E173,"")</f>
        <v>2.3351723290000002</v>
      </c>
      <c r="BE173" cm="1">
        <f t="array" ref="BE173">IFERROR(_xlfn.XLOOKUP(Tool_Austria!$G173&amp;$E$2,'Waste management'!$A:$A&amp;'Waste management'!$B:$B,'Waste management'!P:P)*$E173,"")</f>
        <v>5.0419537000000007E-2</v>
      </c>
      <c r="BF173" cm="1">
        <f t="array" ref="BF173">IFERROR(_xlfn.XLOOKUP(Tool_Austria!$G173&amp;$E$2,'Waste management'!$A:$A&amp;'Waste management'!$B:$B,'Waste management'!Q:Q)*$E173,"")</f>
        <v>1.4675015110000003</v>
      </c>
      <c r="BG173" cm="1">
        <f t="array" ref="BG173">IFERROR(_xlfn.XLOOKUP(Tool_Austria!$G173&amp;$E$2,'Waste management'!$A:$A&amp;'Waste management'!$B:$B,'Waste management'!R:R)*$E173,"")</f>
        <v>4.7690847400000008E-7</v>
      </c>
      <c r="BH173">
        <f>IFERROR((L173+AR173+AB173)*_xlfn.XLOOKUP(Tool_Austria!BH$4,Monetization_Factors!$A:$A,Monetization_Factors!$D:$D),"")</f>
        <v>5.8400773812541544</v>
      </c>
      <c r="BI173">
        <f>IFERROR((M173+AS173+AC173)*_xlfn.XLOOKUP(Tool_Austria!BI$4,Monetization_Factors!$A:$A,Monetization_Factors!$D:$D),"")</f>
        <v>2.7526568562517471E-5</v>
      </c>
      <c r="BJ173">
        <f>IFERROR((N173+AT173+AD173)*_xlfn.XLOOKUP(Tool_Austria!BJ$4,Monetization_Factors!$A:$A,Monetization_Factors!$D:$D),"")</f>
        <v>1.6255197137798393E-2</v>
      </c>
      <c r="BK173">
        <f>IFERROR((O173+AU173+AE173)*_xlfn.XLOOKUP(Tool_Austria!BK$4,Monetization_Factors!$A:$A,Monetization_Factors!$D:$D),"")</f>
        <v>0.16130948504688447</v>
      </c>
      <c r="BL173">
        <f>IFERROR((P173+AV173+AF173)*_xlfn.XLOOKUP(Tool_Austria!BL$4,Monetization_Factors!$A:$A,Monetization_Factors!$D:$D),"")</f>
        <v>4.6767986616440416</v>
      </c>
      <c r="BM173">
        <f>IFERROR((Q173+AW173+AG173)*_xlfn.XLOOKUP(Tool_Austria!BM$4,Monetization_Factors!$A:$A,Monetization_Factors!$D:$D),"")</f>
        <v>0.10099714677127961</v>
      </c>
      <c r="BN173">
        <f>IFERROR((R173+AX173+AH173)*_xlfn.XLOOKUP(Tool_Austria!BN$4,Monetization_Factors!$A:$A,Monetization_Factors!$D:$D),"")</f>
        <v>4.0229190452365907E-2</v>
      </c>
      <c r="BO173">
        <f>IFERROR((S173+AY173+AI173)*_xlfn.XLOOKUP(Tool_Austria!BO$4,Monetization_Factors!$A:$A,Monetization_Factors!$D:$D),"")</f>
        <v>0.2840096573582041</v>
      </c>
      <c r="BP173">
        <f>IFERROR((T173+AZ173+AJ173)*_xlfn.XLOOKUP(Tool_Austria!BP$4,Monetization_Factors!$A:$A,Monetization_Factors!$D:$D),"")</f>
        <v>2.0658511747607425E-2</v>
      </c>
      <c r="BQ173">
        <f>IFERROR((U173+BA173+AK173)*_xlfn.XLOOKUP(Tool_Austria!BQ$4,Monetization_Factors!$A:$A,Monetization_Factors!$D:$D),"")</f>
        <v>0.74800276942997046</v>
      </c>
      <c r="BR173" t="str">
        <f>IFERROR((V173+BB173+AL173)*_xlfn.XLOOKUP(Tool_Austria!BR$4,Monetization_Factors!$A:$A,Monetization_Factors!$D:$D),"")</f>
        <v/>
      </c>
      <c r="BS173">
        <f>IFERROR((W173+BC173+AM173)*_xlfn.XLOOKUP(Tool_Austria!BS$4,Monetization_Factors!$A:$A,Monetization_Factors!$D:$D),"")</f>
        <v>5.9613860700232779E-2</v>
      </c>
      <c r="BT173">
        <f>IFERROR((X173+BD173+AN173)*_xlfn.XLOOKUP(Tool_Austria!BT$4,Monetization_Factors!$A:$A,Monetization_Factors!$D:$D),"")</f>
        <v>0.48850886591071502</v>
      </c>
      <c r="BU173">
        <f>IFERROR((Y173+BE173+AO173)*_xlfn.XLOOKUP(Tool_Austria!BU$4,Monetization_Factors!$A:$A,Monetization_Factors!$D:$D),"")</f>
        <v>9.5434546561006681E-2</v>
      </c>
      <c r="BV173">
        <f>IFERROR((Z173+BF173+AP173)*_xlfn.XLOOKUP(Tool_Austria!BV$4,Monetization_Factors!$A:$A,Monetization_Factors!$D:$D),"")</f>
        <v>0.71744779392488955</v>
      </c>
      <c r="BW173">
        <f>IFERROR((AA173+BG173+AQ173)*_xlfn.XLOOKUP(Tool_Austria!BW$4,Monetization_Factors!$A:$A,Monetization_Factors!$D:$D),"")</f>
        <v>3.547389488387155E-4</v>
      </c>
      <c r="BX173" s="38" cm="1">
        <f t="array" ref="BX173">IFERROR(_xlfn.IFS(I173&lt;&gt;0,I173*E173,I173="",J173*E173),"")</f>
        <v>10.01593309888889</v>
      </c>
      <c r="BY173" s="38">
        <f t="shared" si="112"/>
        <v>13.249725333456551</v>
      </c>
      <c r="BZ173" s="38">
        <f t="shared" si="113"/>
        <v>23.26565843234544</v>
      </c>
      <c r="CA173" s="38">
        <f t="shared" si="114"/>
        <v>3.579332066514683E-2</v>
      </c>
      <c r="CB173">
        <f t="shared" si="119"/>
        <v>44.888841758600009</v>
      </c>
      <c r="CC173">
        <f t="shared" si="119"/>
        <v>6.8763066377520005E-7</v>
      </c>
      <c r="CD173">
        <f t="shared" si="119"/>
        <v>10.650881371800002</v>
      </c>
      <c r="CE173">
        <f t="shared" si="119"/>
        <v>0.10656821019400002</v>
      </c>
      <c r="CF173">
        <f t="shared" si="119"/>
        <v>4.6848848391114013E-6</v>
      </c>
      <c r="CG173">
        <f t="shared" si="119"/>
        <v>4.863558614513001E-7</v>
      </c>
      <c r="CH173">
        <f t="shared" si="119"/>
        <v>3.4992818099845004E-8</v>
      </c>
      <c r="CI173">
        <f t="shared" si="119"/>
        <v>0.64866161789999999</v>
      </c>
      <c r="CJ173">
        <f t="shared" si="119"/>
        <v>8.4687157767980008E-3</v>
      </c>
      <c r="CK173">
        <f t="shared" si="119"/>
        <v>0.18285573697106003</v>
      </c>
      <c r="CL173">
        <f t="shared" si="119"/>
        <v>2.7395517586600007</v>
      </c>
      <c r="CM173">
        <f t="shared" si="119"/>
        <v>1225.0414527176001</v>
      </c>
      <c r="CN173">
        <f t="shared" si="119"/>
        <v>2193.8432054946506</v>
      </c>
      <c r="CO173">
        <f t="shared" si="119"/>
        <v>15.017410056500001</v>
      </c>
      <c r="CP173">
        <f t="shared" si="119"/>
        <v>434.47972083180002</v>
      </c>
      <c r="CQ173">
        <f t="shared" si="117"/>
        <v>1.6980307122814505E-4</v>
      </c>
      <c r="CR173">
        <f t="shared" si="120"/>
        <v>6.9059756551692317E-2</v>
      </c>
      <c r="CS173">
        <f t="shared" si="120"/>
        <v>1.0578933288849232E-9</v>
      </c>
      <c r="CT173">
        <f t="shared" si="120"/>
        <v>1.6385971341230772E-2</v>
      </c>
      <c r="CU173">
        <f t="shared" si="120"/>
        <v>1.6395109260615388E-4</v>
      </c>
      <c r="CV173">
        <f t="shared" si="120"/>
        <v>7.2075151370944638E-9</v>
      </c>
      <c r="CW173">
        <f t="shared" si="120"/>
        <v>7.48239786848154E-10</v>
      </c>
      <c r="CX173">
        <f t="shared" si="120"/>
        <v>5.3835104768992311E-11</v>
      </c>
      <c r="CY173">
        <f t="shared" si="120"/>
        <v>9.979409506153847E-4</v>
      </c>
      <c r="CZ173">
        <f t="shared" si="120"/>
        <v>1.3028793502766156E-5</v>
      </c>
      <c r="DA173">
        <f t="shared" si="120"/>
        <v>2.8131651841701541E-4</v>
      </c>
      <c r="DB173">
        <f t="shared" si="120"/>
        <v>4.214695013323078E-3</v>
      </c>
      <c r="DC173">
        <f t="shared" si="120"/>
        <v>1.8846791580270772</v>
      </c>
      <c r="DD173">
        <f t="shared" si="120"/>
        <v>3.3751433930686932</v>
      </c>
      <c r="DE173">
        <f t="shared" si="120"/>
        <v>2.3103707779230771E-2</v>
      </c>
      <c r="DF173">
        <f t="shared" si="120"/>
        <v>0.66843033974123078</v>
      </c>
      <c r="DG173">
        <f t="shared" si="118"/>
        <v>2.6123549419714622E-7</v>
      </c>
      <c r="DH173" s="5">
        <f>IFERROR(((((L173+AB173)*(1/$H173))+AR173)/$F$2)/($B$2*('CAR.CAP_per person'!B$2)/(_xlfn.XLOOKUP($E$2,EU_countries_GDP!$A$2:$A$29,EU_countries_GDP!$E$2:$E$29))),"")</f>
        <v>2.7037932413193007</v>
      </c>
      <c r="DI173" s="5">
        <f>IFERROR(((((M173+AC173)*(1/$H173))+AS173)/$F$2)/($B$2*('CAR.CAP_per person'!C$2)/(_xlfn.XLOOKUP($E$2,EU_countries_GDP!$A$2:$A$29,EU_countries_GDP!$E$2:$E$29))),"")</f>
        <v>5.2403343967235281E-4</v>
      </c>
      <c r="DJ173" s="5">
        <f>IFERROR(((((N173+AD173)*(1/$H173))+AT173)/$F$2)/($B$2*('CAR.CAP_per person'!D$2)/(_xlfn.XLOOKUP($E$2,EU_countries_GDP!$A$2:$A$29,EU_countries_GDP!$E$2:$E$29))),"")</f>
        <v>8.3191055819617707E-3</v>
      </c>
      <c r="DK173" s="5">
        <f>IFERROR(((((O173+AE173)*(1/$H173))+AU173)/$F$2)/($B$2*('CAR.CAP_per person'!E$2)/(_xlfn.XLOOKUP($E$2,EU_countries_GDP!$A$2:$A$29,EU_countries_GDP!$E$2:$E$29))),"")</f>
        <v>0.10756395143903012</v>
      </c>
      <c r="DL173" s="5">
        <f>IFERROR(((((P173+AF173)*(1/$H173))+AV173)/$F$2)/($B$2*('CAR.CAP_per person'!F$2)/(_xlfn.XLOOKUP($E$2,EU_countries_GDP!$A$2:$A$29,EU_countries_GDP!$E$2:$E$29))),"")</f>
        <v>3.708360206709409</v>
      </c>
      <c r="DM173" s="5">
        <f>IFERROR(((((Q173+AG173)*(1/$H173))+AW173)/$F$2)/($B$2*('CAR.CAP_per person'!G$2)/(_xlfn.XLOOKUP($E$2,EU_countries_GDP!$A$2:$A$29,EU_countries_GDP!$E$2:$E$29))),"")</f>
        <v>0.20786157507488282</v>
      </c>
      <c r="DN173" s="5">
        <f>IFERROR(((((R173+AH173)*(1/$H173))+AX173)/$F$2)/($B$2*('CAR.CAP_per person'!H$2)/(_xlfn.XLOOKUP($E$2,EU_countries_GDP!$A$2:$A$29,EU_countries_GDP!$E$2:$E$29))),"")</f>
        <v>3.4390772926085004E-3</v>
      </c>
      <c r="DO173" s="5">
        <f>IFERROR(((((S173+AI173)*(1/$H173))+AY173)/$F$2)/($B$2*('CAR.CAP_per person'!I$2)/(_xlfn.XLOOKUP($E$2,EU_countries_GDP!$A$2:$A$29,EU_countries_GDP!$E$2:$E$29))),"")</f>
        <v>0.26383307694613867</v>
      </c>
      <c r="DP173" s="5">
        <f>IFERROR(((((T173+AJ173)*(1/$H173))+AZ173)/$F$2)/($B$2*('CAR.CAP_per person'!J$2)/(_xlfn.XLOOKUP($E$2,EU_countries_GDP!$A$2:$A$29,EU_countries_GDP!$E$2:$E$29))),"")</f>
        <v>0.59915813342730384</v>
      </c>
      <c r="DQ173" s="5">
        <f>IFERROR(((((U173+AK173)*(1/$H173))+BA173)/$F$2)/($B$2*('CAR.CAP_per person'!K$2)/(_xlfn.XLOOKUP($E$2,EU_countries_GDP!$A$2:$A$29,EU_countries_GDP!$E$2:$E$29))),"")</f>
        <v>0.37483504587218858</v>
      </c>
      <c r="DR173" s="5">
        <f>IFERROR(((((V173+AL173)*(1/$H173))+BB173)/$F$2)/($B$2*('CAR.CAP_per person'!L$2)/(_xlfn.XLOOKUP($E$2,EU_countries_GDP!$A$2:$A$29,EU_countries_GDP!$E$2:$E$29))),"")</f>
        <v>0.18207752854193374</v>
      </c>
      <c r="DS173" s="5">
        <f>IFERROR(((((W173+AM173)*(1/$H173))+BC173)/$F$2)/($B$2*('CAR.CAP_per person'!M$2)/(_xlfn.XLOOKUP($E$2,EU_countries_GDP!$A$2:$A$29,EU_countries_GDP!$E$2:$E$29))),"")</f>
        <v>3.7664106826755921</v>
      </c>
      <c r="DT173" s="5">
        <f>IFERROR(((((X173+AN173)*(1/$H173))+BD173)/$F$2)/($B$2*('CAR.CAP_per person'!N$2)/(_xlfn.XLOOKUP($E$2,EU_countries_GDP!$A$2:$A$29,EU_countries_GDP!$E$2:$E$29))),"")</f>
        <v>70.934706451589662</v>
      </c>
      <c r="DU173" s="5">
        <f>IFERROR(((((Y173+AO173)*(1/$H173))+BE173)/$F$2)/($B$2*('CAR.CAP_per person'!O$2)/(_xlfn.XLOOKUP($E$2,EU_countries_GDP!$A$2:$A$29,EU_countries_GDP!$E$2:$E$29))),"")</f>
        <v>3.392220510665054E-2</v>
      </c>
      <c r="DV173" s="5">
        <f>IFERROR(((((Z173+AP173)*(1/$H173))+BF173)/$F$2)/($B$2*('CAR.CAP_per person'!P$2)/(_xlfn.XLOOKUP($E$2,EU_countries_GDP!$A$2:$A$29,EU_countries_GDP!$E$2:$E$29))),"")</f>
        <v>0.79664303640108491</v>
      </c>
      <c r="DW173" s="5">
        <f>IFERROR(((((AA173+AQ173)*(1/$H173))+BG173)/$F$2)/($B$2*('CAR.CAP_per person'!Q$2)/(_xlfn.XLOOKUP($E$2,EU_countries_GDP!$A$2:$A$29,EU_countries_GDP!$E$2:$E$29))),"")</f>
        <v>0.31733149009772976</v>
      </c>
    </row>
    <row r="174" spans="1:127">
      <c r="A174" t="s">
        <v>213</v>
      </c>
      <c r="B174" t="str">
        <f>_xlfn.XLOOKUP(D174,Table5[Ingredient],Table5[Category],"",FALSE)</f>
        <v>Vegetables</v>
      </c>
      <c r="C174" s="33" t="s">
        <v>229</v>
      </c>
      <c r="D174" s="33" t="s">
        <v>216</v>
      </c>
      <c r="E174" s="33">
        <v>1.8741000000000001</v>
      </c>
      <c r="F174" s="33" t="s">
        <v>204</v>
      </c>
      <c r="G174" s="33" t="s">
        <v>180</v>
      </c>
      <c r="H174" s="91">
        <f>Dataset_AT!S53</f>
        <v>0.37202239161505479</v>
      </c>
      <c r="I174" s="33"/>
      <c r="J174" s="37">
        <f>IFERROR(INDEX('AveragePrices&amp;Codes'!G:AG, MATCH($D174, 'AveragePrices&amp;Codes'!$A:$A, 0), MATCH(Tool_Austria!$E$2, 'AveragePrices&amp;Codes'!$G$1:$AG$1, 0)),"")</f>
        <v>1.2720221879683722</v>
      </c>
      <c r="K174" s="37">
        <f>IFERROR(E174/(_xlfn.XLOOKUP(A174,Dataset_AT!$V$2:$V$9,Dataset_AT!$W$2:$W$9)),"")</f>
        <v>1.0895930232558139E-2</v>
      </c>
      <c r="L174">
        <f>IFERROR(IF($F174="Raw",_xlfn.XLOOKUP(_xlfn.XLOOKUP(Tool_Austria!$D174,'AveragePrices&amp;Codes'!$A:$A,'AveragePrices&amp;Codes'!$B:$B),AGRIBALYSE_Raw!$B:$B,AGRIBALYSE_Raw!O:O)*$E174,_xlfn.XLOOKUP(_xlfn.XLOOKUP(Tool_Austria!$D174,'AveragePrices&amp;Codes'!$A:$A,'AveragePrices&amp;Codes'!$B:$B),AGRIBALYSE_Cooked!$C:$C,AGRIBALYSE_Cooked!P:P)*$E174),"")</f>
        <v>1.3035500371666666</v>
      </c>
      <c r="M174">
        <f>IFERROR(IF($F174="Raw",_xlfn.XLOOKUP(_xlfn.XLOOKUP(Tool_Austria!$D174,'AveragePrices&amp;Codes'!$A:$A,'AveragePrices&amp;Codes'!$B:$B),AGRIBALYSE_Raw!$B:$B,AGRIBALYSE_Raw!P:P)*$E174,_xlfn.XLOOKUP(_xlfn.XLOOKUP(Tool_Austria!$D174,'AveragePrices&amp;Codes'!$A:$A,'AveragePrices&amp;Codes'!$B:$B),AGRIBALYSE_Cooked!$C:$C,AGRIBALYSE_Cooked!Q:Q)*$E174),"")</f>
        <v>5.2392899747666667E-8</v>
      </c>
      <c r="N174">
        <f>IFERROR(IF($F174="Raw",_xlfn.XLOOKUP(_xlfn.XLOOKUP(Tool_Austria!$D174,'AveragePrices&amp;Codes'!$A:$A,'AveragePrices&amp;Codes'!$B:$B),AGRIBALYSE_Raw!$B:$B,AGRIBALYSE_Raw!Q:Q)*$E174,_xlfn.XLOOKUP(_xlfn.XLOOKUP(Tool_Austria!$D174,'AveragePrices&amp;Codes'!$A:$A,'AveragePrices&amp;Codes'!$B:$B),AGRIBALYSE_Cooked!$C:$C,AGRIBALYSE_Cooked!R:R)*$E174),"")</f>
        <v>0.19646444969366667</v>
      </c>
      <c r="O174">
        <f>IFERROR(IF($F174="Raw",_xlfn.XLOOKUP(_xlfn.XLOOKUP(Tool_Austria!$D174,'AveragePrices&amp;Codes'!$A:$A,'AveragePrices&amp;Codes'!$B:$B),AGRIBALYSE_Raw!$B:$B,AGRIBALYSE_Raw!R:R)*$E174,_xlfn.XLOOKUP(_xlfn.XLOOKUP(Tool_Austria!$D174,'AveragePrices&amp;Codes'!$A:$A,'AveragePrices&amp;Codes'!$B:$B),AGRIBALYSE_Cooked!$C:$C,AGRIBALYSE_Cooked!S:S)*$E174),"")</f>
        <v>4.2966720236666672E-3</v>
      </c>
      <c r="P174">
        <f>IFERROR(IF($F174="Raw",_xlfn.XLOOKUP(_xlfn.XLOOKUP(Tool_Austria!$D174,'AveragePrices&amp;Codes'!$A:$A,'AveragePrices&amp;Codes'!$B:$B),AGRIBALYSE_Raw!$B:$B,AGRIBALYSE_Raw!S:S)*$E174,_xlfn.XLOOKUP(_xlfn.XLOOKUP(Tool_Austria!$D174,'AveragePrices&amp;Codes'!$A:$A,'AveragePrices&amp;Codes'!$B:$B),AGRIBALYSE_Cooked!$C:$C,AGRIBALYSE_Cooked!T:T)*$E174),"")</f>
        <v>7.0694950128000009E-8</v>
      </c>
      <c r="Q174">
        <f>IFERROR(IF($F174="Raw",_xlfn.XLOOKUP(_xlfn.XLOOKUP(Tool_Austria!$D174,'AveragePrices&amp;Codes'!$A:$A,'AveragePrices&amp;Codes'!$B:$B),AGRIBALYSE_Raw!$B:$B,AGRIBALYSE_Raw!T:T)*$E174,_xlfn.XLOOKUP(_xlfn.XLOOKUP(Tool_Austria!$D174,'AveragePrices&amp;Codes'!$A:$A,'AveragePrices&amp;Codes'!$B:$B),AGRIBALYSE_Cooked!$C:$C,AGRIBALYSE_Cooked!U:U)*$E174),"")</f>
        <v>3.6631302281E-8</v>
      </c>
      <c r="R174">
        <f>IFERROR(IF($F174="Raw",_xlfn.XLOOKUP(_xlfn.XLOOKUP(Tool_Austria!$D174,'AveragePrices&amp;Codes'!$A:$A,'AveragePrices&amp;Codes'!$B:$B),AGRIBALYSE_Raw!$B:$B,AGRIBALYSE_Raw!U:U)*$E174,_xlfn.XLOOKUP(_xlfn.XLOOKUP(Tool_Austria!$D174,'AveragePrices&amp;Codes'!$A:$A,'AveragePrices&amp;Codes'!$B:$B),AGRIBALYSE_Cooked!$C:$C,AGRIBALYSE_Cooked!V:V)*$E174),"")</f>
        <v>1.0356285762266667E-9</v>
      </c>
      <c r="S174">
        <f>IFERROR(IF($F174="Raw",_xlfn.XLOOKUP(_xlfn.XLOOKUP(Tool_Austria!$D174,'AveragePrices&amp;Codes'!$A:$A,'AveragePrices&amp;Codes'!$B:$B),AGRIBALYSE_Raw!$B:$B,AGRIBALYSE_Raw!V:V)*$E174,_xlfn.XLOOKUP(_xlfn.XLOOKUP(Tool_Austria!$D174,'AveragePrices&amp;Codes'!$A:$A,'AveragePrices&amp;Codes'!$B:$B),AGRIBALYSE_Cooked!$C:$C,AGRIBALYSE_Cooked!W:W)*$E174),"")</f>
        <v>5.6709256068333339E-3</v>
      </c>
      <c r="T174">
        <f>IFERROR(IF($F174="Raw",_xlfn.XLOOKUP(_xlfn.XLOOKUP(Tool_Austria!$D174,'AveragePrices&amp;Codes'!$A:$A,'AveragePrices&amp;Codes'!$B:$B),AGRIBALYSE_Raw!$B:$B,AGRIBALYSE_Raw!W:W)*$E174,_xlfn.XLOOKUP(_xlfn.XLOOKUP(Tool_Austria!$D174,'AveragePrices&amp;Codes'!$A:$A,'AveragePrices&amp;Codes'!$B:$B),AGRIBALYSE_Cooked!$C:$C,AGRIBALYSE_Cooked!X:X)*$E174),"")</f>
        <v>1.5304665857500001E-4</v>
      </c>
      <c r="U174">
        <f>IFERROR(IF($F174="Raw",_xlfn.XLOOKUP(_xlfn.XLOOKUP(Tool_Austria!$D174,'AveragePrices&amp;Codes'!$A:$A,'AveragePrices&amp;Codes'!$B:$B),AGRIBALYSE_Raw!$B:$B,AGRIBALYSE_Raw!X:X)*$E174,_xlfn.XLOOKUP(_xlfn.XLOOKUP(Tool_Austria!$D174,'AveragePrices&amp;Codes'!$A:$A,'AveragePrices&amp;Codes'!$B:$B),AGRIBALYSE_Cooked!$C:$C,AGRIBALYSE_Cooked!Y:Y)*$E174),"")</f>
        <v>2.9851124995666665E-3</v>
      </c>
      <c r="V174">
        <f>IFERROR(IF($F174="Raw",_xlfn.XLOOKUP(_xlfn.XLOOKUP(Tool_Austria!$D174,'AveragePrices&amp;Codes'!$A:$A,'AveragePrices&amp;Codes'!$B:$B),AGRIBALYSE_Raw!$B:$B,AGRIBALYSE_Raw!Y:Y)*$E174,_xlfn.XLOOKUP(_xlfn.XLOOKUP(Tool_Austria!$D174,'AveragePrices&amp;Codes'!$A:$A,'AveragePrices&amp;Codes'!$B:$B),AGRIBALYSE_Cooked!$C:$C,AGRIBALYSE_Cooked!Z:Z)*$E174),"")</f>
        <v>2.1214355969000002E-2</v>
      </c>
      <c r="W174">
        <f>IFERROR(IF($F174="Raw",_xlfn.XLOOKUP(_xlfn.XLOOKUP(Tool_Austria!$D174,'AveragePrices&amp;Codes'!$A:$A,'AveragePrices&amp;Codes'!$B:$B),AGRIBALYSE_Raw!$B:$B,AGRIBALYSE_Raw!Z:Z)*$E174,_xlfn.XLOOKUP(_xlfn.XLOOKUP(Tool_Austria!$D174,'AveragePrices&amp;Codes'!$A:$A,'AveragePrices&amp;Codes'!$B:$B),AGRIBALYSE_Cooked!$C:$C,AGRIBALYSE_Cooked!AA:AA)*$E174),"")</f>
        <v>9.3033039362666674</v>
      </c>
      <c r="X174">
        <f>IFERROR(IF($F174="Raw",_xlfn.XLOOKUP(_xlfn.XLOOKUP(Tool_Austria!$D174,'AveragePrices&amp;Codes'!$A:$A,'AveragePrices&amp;Codes'!$B:$B),AGRIBALYSE_Raw!$B:$B,AGRIBALYSE_Raw!AA:AA)*$E174,_xlfn.XLOOKUP(_xlfn.XLOOKUP(Tool_Austria!$D174,'AveragePrices&amp;Codes'!$A:$A,'AveragePrices&amp;Codes'!$B:$B),AGRIBALYSE_Cooked!$C:$C,AGRIBALYSE_Cooked!AB:AB)*$E174),"")</f>
        <v>10.778365774900001</v>
      </c>
      <c r="Y174">
        <f>IFERROR(IF($F174="Raw",_xlfn.XLOOKUP(_xlfn.XLOOKUP(Tool_Austria!$D174,'AveragePrices&amp;Codes'!$A:$A,'AveragePrices&amp;Codes'!$B:$B),AGRIBALYSE_Raw!$B:$B,AGRIBALYSE_Raw!AB:AB)*$E174,_xlfn.XLOOKUP(_xlfn.XLOOKUP(Tool_Austria!$D174,'AveragePrices&amp;Codes'!$A:$A,'AveragePrices&amp;Codes'!$B:$B),AGRIBALYSE_Cooked!$C:$C,AGRIBALYSE_Cooked!AC:AC)*$E174),"")</f>
        <v>0.78994537329666659</v>
      </c>
      <c r="Z174">
        <f>IFERROR(IF($F174="Raw",_xlfn.XLOOKUP(_xlfn.XLOOKUP(Tool_Austria!$D174,'AveragePrices&amp;Codes'!$A:$A,'AveragePrices&amp;Codes'!$B:$B),AGRIBALYSE_Raw!$B:$B,AGRIBALYSE_Raw!AC:AC)*$E174,_xlfn.XLOOKUP(_xlfn.XLOOKUP(Tool_Austria!$D174,'AveragePrices&amp;Codes'!$A:$A,'AveragePrices&amp;Codes'!$B:$B),AGRIBALYSE_Cooked!$C:$C,AGRIBALYSE_Cooked!AD:AD)*$E174),"")</f>
        <v>18.624650041466669</v>
      </c>
      <c r="AA174">
        <f>IFERROR(IF($F174="Raw",_xlfn.XLOOKUP(_xlfn.XLOOKUP(Tool_Austria!$D174,'AveragePrices&amp;Codes'!$A:$A,'AveragePrices&amp;Codes'!$B:$B),AGRIBALYSE_Raw!$B:$B,AGRIBALYSE_Raw!AD:AD)*$E174,_xlfn.XLOOKUP(_xlfn.XLOOKUP(Tool_Austria!$D174,'AveragePrices&amp;Codes'!$A:$A,'AveragePrices&amp;Codes'!$B:$B),AGRIBALYSE_Cooked!$C:$C,AGRIBALYSE_Cooked!AE:AE)*$E174),"")</f>
        <v>7.3947469419000001E-6</v>
      </c>
      <c r="AB174" cm="1">
        <f t="array" ref="AB174">IFERROR(_xlfn.XLOOKUP(Tool_Austria!$F174&amp;$E$2,'Cooking methods'!$A:$A&amp;'Cooking methods'!$B:$B,'Cooking methods'!C:C)*$E174,"")</f>
        <v>0.97983195480000018</v>
      </c>
      <c r="AC174" cm="1">
        <f t="array" ref="AC174">IFERROR(_xlfn.XLOOKUP(Tool_Austria!$F174&amp;$E$2,'Cooking methods'!$A:$A&amp;'Cooking methods'!$B:$B,'Cooking methods'!D:D)*$E174,"")</f>
        <v>1.13133551067E-8</v>
      </c>
      <c r="AD174" cm="1">
        <f t="array" ref="AD174">IFERROR(_xlfn.XLOOKUP(Tool_Austria!$F174&amp;$E$2,'Cooking methods'!$A:$A&amp;'Cooking methods'!$B:$B,'Cooking methods'!E:E)*$E174,"")</f>
        <v>0.95093895510000015</v>
      </c>
      <c r="AE174" cm="1">
        <f t="array" ref="AE174">IFERROR(_xlfn.XLOOKUP(Tool_Austria!$F174&amp;$E$2,'Cooking methods'!$A:$A&amp;'Cooking methods'!$B:$B,'Cooking methods'!F:F)*$E174,"")</f>
        <v>2.3782329E-3</v>
      </c>
      <c r="AF174" cm="1">
        <f t="array" ref="AF174">IFERROR(_xlfn.XLOOKUP(Tool_Austria!$F174&amp;$E$2,'Cooking methods'!$A:$A&amp;'Cooking methods'!$B:$B,'Cooking methods'!G:G)*$E174,"")</f>
        <v>1.4793519450600002E-8</v>
      </c>
      <c r="AG174" cm="1">
        <f t="array" ref="AG174">IFERROR(_xlfn.XLOOKUP(Tool_Austria!$F174&amp;$E$2,'Cooking methods'!$A:$A&amp;'Cooking methods'!$B:$B,'Cooking methods'!H:H)*$E174,"")</f>
        <v>8.8160587596000008E-9</v>
      </c>
      <c r="AH174" cm="1">
        <f t="array" ref="AH174">IFERROR(_xlfn.XLOOKUP(Tool_Austria!$F174&amp;$E$2,'Cooking methods'!$A:$A&amp;'Cooking methods'!$B:$B,'Cooking methods'!I:I)*$E174,"")</f>
        <v>1.5309823693050002E-9</v>
      </c>
      <c r="AI174" cm="1">
        <f t="array" ref="AI174">IFERROR(_xlfn.XLOOKUP(Tool_Austria!$F174&amp;$E$2,'Cooking methods'!$A:$A&amp;'Cooking methods'!$B:$B,'Cooking methods'!J:J)*$E174,"")</f>
        <v>5.7937801500000004E-3</v>
      </c>
      <c r="AJ174" cm="1">
        <f t="array" ref="AJ174">IFERROR(_xlfn.XLOOKUP(Tool_Austria!$F174&amp;$E$2,'Cooking methods'!$A:$A&amp;'Cooking methods'!$B:$B,'Cooking methods'!K:K)*$E174,"")</f>
        <v>1.18911645E-3</v>
      </c>
      <c r="AK174" cm="1">
        <f t="array" ref="AK174">IFERROR(_xlfn.XLOOKUP(Tool_Austria!$F174&amp;$E$2,'Cooking methods'!$A:$A&amp;'Cooking methods'!$B:$B,'Cooking methods'!L:L)*$E174,"")</f>
        <v>9.3611295000000012E-4</v>
      </c>
      <c r="AL174" cm="1">
        <f t="array" ref="AL174">IFERROR(_xlfn.XLOOKUP(Tool_Austria!$F174&amp;$E$2,'Cooking methods'!$A:$A&amp;'Cooking methods'!$B:$B,'Cooking methods'!M:M)*$E174,"")</f>
        <v>7.3118011500000009E-3</v>
      </c>
      <c r="AM174" cm="1">
        <f t="array" ref="AM174">IFERROR(_xlfn.XLOOKUP(Tool_Austria!$F174&amp;$E$2,'Cooking methods'!$A:$A&amp;'Cooking methods'!$B:$B,'Cooking methods'!N:N)*$E174,"")</f>
        <v>3.0918039714000005</v>
      </c>
      <c r="AN174" cm="1">
        <f t="array" ref="AN174">IFERROR(_xlfn.XLOOKUP(Tool_Austria!$F174&amp;$E$2,'Cooking methods'!$A:$A&amp;'Cooking methods'!$B:$B,'Cooking methods'!O:O)*$E174,"")</f>
        <v>2.6821154038500006</v>
      </c>
      <c r="AO174" cm="1">
        <f t="array" ref="AO174">IFERROR(_xlfn.XLOOKUP(Tool_Austria!$F174&amp;$E$2,'Cooking methods'!$A:$A&amp;'Cooking methods'!$B:$B,'Cooking methods'!P:P)*$E174,"")</f>
        <v>0.53004233249999999</v>
      </c>
      <c r="AP174" cm="1">
        <f t="array" ref="AP174">IFERROR(_xlfn.XLOOKUP(Tool_Austria!$F174&amp;$E$2,'Cooking methods'!$A:$A&amp;'Cooking methods'!$B:$B,'Cooking methods'!Q:Q)*$E174,"")</f>
        <v>27.460291480199999</v>
      </c>
      <c r="AQ174" cm="1">
        <f t="array" ref="AQ174">IFERROR(_xlfn.XLOOKUP(Tool_Austria!$F174&amp;$E$2,'Cooking methods'!$A:$A&amp;'Cooking methods'!$B:$B,'Cooking methods'!R:R)*$E174,"")</f>
        <v>1.5323485882050002E-6</v>
      </c>
      <c r="AR174" cm="1">
        <f t="array" ref="AR174">IFERROR(_xlfn.XLOOKUP(Tool_Austria!$G174&amp;$E$2,'Waste management'!$A:$A&amp;'Waste management'!$B:$B,'Waste management'!C:C)*$E174,"")</f>
        <v>0.104930859</v>
      </c>
      <c r="AS174" cm="1">
        <f t="array" ref="AS174">IFERROR(_xlfn.XLOOKUP(Tool_Austria!$G174&amp;$E$2,'Waste management'!$A:$A&amp;'Waste management'!$B:$B,'Waste management'!D:D)*$E174,"")</f>
        <v>7.1590807409999996E-10</v>
      </c>
      <c r="AT174" cm="1">
        <f t="array" ref="AT174">IFERROR(_xlfn.XLOOKUP(Tool_Austria!$G174&amp;$E$2,'Waste management'!$A:$A&amp;'Waste management'!$B:$B,'Waste management'!E:E)*$E174,"")</f>
        <v>1.9303230000000003E-3</v>
      </c>
      <c r="AU174" cm="1">
        <f t="array" ref="AU174">IFERROR(_xlfn.XLOOKUP(Tool_Austria!$G174&amp;$E$2,'Waste management'!$A:$A&amp;'Waste management'!$B:$B,'Waste management'!F:F)*$E174,"")</f>
        <v>2.2489200000000003E-4</v>
      </c>
      <c r="AV174" cm="1">
        <f t="array" ref="AV174">IFERROR(_xlfn.XLOOKUP(Tool_Austria!$G174&amp;$E$2,'Waste management'!$A:$A&amp;'Waste management'!$B:$B,'Waste management'!G:G)*$E174,"")</f>
        <v>2.170132836E-8</v>
      </c>
      <c r="AW174" cm="1">
        <f t="array" ref="AW174">IFERROR(_xlfn.XLOOKUP(Tool_Austria!$G174&amp;$E$2,'Waste management'!$A:$A&amp;'Waste management'!$B:$B,'Waste management'!H:H)*$E174,"")</f>
        <v>7.0738091910000005E-10</v>
      </c>
      <c r="AX174" cm="1">
        <f t="array" ref="AX174">IFERROR(_xlfn.XLOOKUP(Tool_Austria!$G174&amp;$E$2,'Waste management'!$A:$A&amp;'Waste management'!$B:$B,'Waste management'!I:I)*$E174,"")</f>
        <v>5.0292785370000005E-10</v>
      </c>
      <c r="AY174" cm="1">
        <f t="array" ref="AY174">IFERROR(_xlfn.XLOOKUP(Tool_Austria!$G174&amp;$E$2,'Waste management'!$A:$A&amp;'Waste management'!$B:$B,'Waste management'!J:J)*$E174,"")</f>
        <v>4.1417610000000007E-3</v>
      </c>
      <c r="AZ174" cm="1">
        <f t="array" ref="AZ174">IFERROR(_xlfn.XLOOKUP(Tool_Austria!$G174&amp;$E$2,'Waste management'!$A:$A&amp;'Waste management'!$B:$B,'Waste management'!K:K)*$E174,"")</f>
        <v>1.0081571022000001E-5</v>
      </c>
      <c r="BA174" cm="1">
        <f t="array" ref="BA174">IFERROR(_xlfn.XLOOKUP(Tool_Austria!$G174&amp;$E$2,'Waste management'!$A:$A&amp;'Waste management'!$B:$B,'Waste management'!L:L)*$E174,"")</f>
        <v>1.8141550374E-4</v>
      </c>
      <c r="BB174" cm="1">
        <f t="array" ref="BB174">IFERROR(_xlfn.XLOOKUP(Tool_Austria!$G174&amp;$E$2,'Waste management'!$A:$A&amp;'Waste management'!$B:$B,'Waste management'!M:M)*$E174,"")</f>
        <v>1.8253734000000001E-2</v>
      </c>
      <c r="BC174" cm="1">
        <f t="array" ref="BC174">IFERROR(_xlfn.XLOOKUP(Tool_Austria!$G174&amp;$E$2,'Waste management'!$A:$A&amp;'Waste management'!$B:$B,'Waste management'!N:N)*$E174,"")</f>
        <v>15.695849874</v>
      </c>
      <c r="BD174" cm="1">
        <f t="array" ref="BD174">IFERROR(_xlfn.XLOOKUP(Tool_Austria!$G174&amp;$E$2,'Waste management'!$A:$A&amp;'Waste management'!$B:$B,'Waste management'!O:O)*$E174,"")</f>
        <v>1.0007881410000001</v>
      </c>
      <c r="BE174" cm="1">
        <f t="array" ref="BE174">IFERROR(_xlfn.XLOOKUP(Tool_Austria!$G174&amp;$E$2,'Waste management'!$A:$A&amp;'Waste management'!$B:$B,'Waste management'!P:P)*$E174,"")</f>
        <v>2.1608373E-2</v>
      </c>
      <c r="BF174" cm="1">
        <f t="array" ref="BF174">IFERROR(_xlfn.XLOOKUP(Tool_Austria!$G174&amp;$E$2,'Waste management'!$A:$A&amp;'Waste management'!$B:$B,'Waste management'!Q:Q)*$E174,"")</f>
        <v>0.62892921899999998</v>
      </c>
      <c r="BG174" cm="1">
        <f t="array" ref="BG174">IFERROR(_xlfn.XLOOKUP(Tool_Austria!$G174&amp;$E$2,'Waste management'!$A:$A&amp;'Waste management'!$B:$B,'Waste management'!R:R)*$E174,"")</f>
        <v>2.04389346E-7</v>
      </c>
      <c r="BH174">
        <f>IFERROR((L174+AR174+AB174)*_xlfn.XLOOKUP(Tool_Austria!BH$4,Monetization_Factors!$A:$A,Monetization_Factors!$D:$D),"")</f>
        <v>0.31072158054995586</v>
      </c>
      <c r="BI174">
        <f>IFERROR((M174+AS174+AC174)*_xlfn.XLOOKUP(Tool_Austria!BI$4,Monetization_Factors!$A:$A,Monetization_Factors!$D:$D),"")</f>
        <v>2.5788859895518596E-6</v>
      </c>
      <c r="BJ174">
        <f>IFERROR((N174+AT174+AD174)*_xlfn.XLOOKUP(Tool_Austria!BJ$4,Monetization_Factors!$A:$A,Monetization_Factors!$D:$D),"")</f>
        <v>1.7540939261488928E-3</v>
      </c>
      <c r="BK174">
        <f>IFERROR((O174+AU174+AE174)*_xlfn.XLOOKUP(Tool_Austria!BK$4,Monetization_Factors!$A:$A,Monetization_Factors!$D:$D),"")</f>
        <v>1.0444040363055773E-2</v>
      </c>
      <c r="BL174">
        <f>IFERROR((P174+AV174+AF174)*_xlfn.XLOOKUP(Tool_Austria!BL$4,Monetization_Factors!$A:$A,Monetization_Factors!$D:$D),"")</f>
        <v>0.10700478683190515</v>
      </c>
      <c r="BM174">
        <f>IFERROR((Q174+AW174+AG174)*_xlfn.XLOOKUP(Tool_Austria!BM$4,Monetization_Factors!$A:$A,Monetization_Factors!$D:$D),"")</f>
        <v>9.5845400813805662E-3</v>
      </c>
      <c r="BN174">
        <f>IFERROR((R174+AX174+AH174)*_xlfn.XLOOKUP(Tool_Austria!BN$4,Monetization_Factors!$A:$A,Monetization_Factors!$D:$D),"")</f>
        <v>3.5288687125134477E-3</v>
      </c>
      <c r="BO174">
        <f>IFERROR((S174+AY174+AI174)*_xlfn.XLOOKUP(Tool_Austria!BO$4,Monetization_Factors!$A:$A,Monetization_Factors!$D:$D),"")</f>
        <v>6.8331270941080274E-3</v>
      </c>
      <c r="BP174">
        <f>IFERROR((T174+AZ174+AJ174)*_xlfn.XLOOKUP(Tool_Austria!BP$4,Monetization_Factors!$A:$A,Monetization_Factors!$D:$D),"")</f>
        <v>3.2986539323505964E-3</v>
      </c>
      <c r="BQ174">
        <f>IFERROR((U174+BA174+AK174)*_xlfn.XLOOKUP(Tool_Austria!BQ$4,Monetization_Factors!$A:$A,Monetization_Factors!$D:$D),"")</f>
        <v>1.6782556817103788E-2</v>
      </c>
      <c r="BR174" t="str">
        <f>IFERROR((V174+BB174+AL174)*_xlfn.XLOOKUP(Tool_Austria!BR$4,Monetization_Factors!$A:$A,Monetization_Factors!$D:$D),"")</f>
        <v/>
      </c>
      <c r="BS174">
        <f>IFERROR((W174+BC174+AM174)*_xlfn.XLOOKUP(Tool_Austria!BS$4,Monetization_Factors!$A:$A,Monetization_Factors!$D:$D),"")</f>
        <v>1.3669826767228853E-3</v>
      </c>
      <c r="BT174">
        <f>IFERROR((X174+BD174+AN174)*_xlfn.XLOOKUP(Tool_Austria!BT$4,Monetization_Factors!$A:$A,Monetization_Factors!$D:$D),"")</f>
        <v>3.2201290672583191E-3</v>
      </c>
      <c r="BU174">
        <f>IFERROR((Y174+BE174+AO174)*_xlfn.XLOOKUP(Tool_Austria!BU$4,Monetization_Factors!$A:$A,Monetization_Factors!$D:$D),"")</f>
        <v>8.5257453160218592E-3</v>
      </c>
      <c r="BV174">
        <f>IFERROR((Z174+BF174+AP174)*_xlfn.XLOOKUP(Tool_Austria!BV$4,Monetization_Factors!$A:$A,Monetization_Factors!$D:$D),"")</f>
        <v>7.7137693433471669E-2</v>
      </c>
      <c r="BW174">
        <f>IFERROR((AA174+BG174+AQ174)*_xlfn.XLOOKUP(Tool_Austria!BW$4,Monetization_Factors!$A:$A,Monetization_Factors!$D:$D),"")</f>
        <v>1.9076765354460792E-5</v>
      </c>
      <c r="BX174" s="38" cm="1">
        <f t="array" ref="BX174">IFERROR(_xlfn.IFS(I174&lt;&gt;0,I174*E174,I174="",J174*E174),"")</f>
        <v>2.3838967824715263</v>
      </c>
      <c r="BY174" s="38">
        <f t="shared" si="112"/>
        <v>0.56022445445334079</v>
      </c>
      <c r="BZ174" s="38">
        <f t="shared" si="113"/>
        <v>2.9441212369248673</v>
      </c>
      <c r="CA174" s="38">
        <f t="shared" si="114"/>
        <v>4.5294172875767185E-3</v>
      </c>
      <c r="CB174">
        <f t="shared" si="119"/>
        <v>2.3883128509666669</v>
      </c>
      <c r="CC174">
        <f t="shared" si="119"/>
        <v>6.4422162928466666E-8</v>
      </c>
      <c r="CD174">
        <f t="shared" si="119"/>
        <v>1.1493337277936668</v>
      </c>
      <c r="CE174">
        <f t="shared" si="119"/>
        <v>6.8997969236666672E-3</v>
      </c>
      <c r="CF174">
        <f t="shared" si="119"/>
        <v>1.0718979793860002E-7</v>
      </c>
      <c r="CG174">
        <f t="shared" si="119"/>
        <v>4.6154741959700001E-8</v>
      </c>
      <c r="CH174">
        <f t="shared" si="119"/>
        <v>3.0695387992316673E-9</v>
      </c>
      <c r="CI174">
        <f t="shared" si="119"/>
        <v>1.5606466756833335E-2</v>
      </c>
      <c r="CJ174">
        <f t="shared" si="119"/>
        <v>1.352244679597E-3</v>
      </c>
      <c r="CK174">
        <f t="shared" si="119"/>
        <v>4.1026409533066665E-3</v>
      </c>
      <c r="CL174">
        <f t="shared" si="119"/>
        <v>4.6779891119000008E-2</v>
      </c>
      <c r="CM174">
        <f t="shared" si="119"/>
        <v>28.090957781666667</v>
      </c>
      <c r="CN174">
        <f t="shared" si="119"/>
        <v>14.461269319750002</v>
      </c>
      <c r="CO174">
        <f t="shared" si="119"/>
        <v>1.3415960787966668</v>
      </c>
      <c r="CP174">
        <f t="shared" si="119"/>
        <v>46.713870740666664</v>
      </c>
      <c r="CQ174">
        <f t="shared" si="117"/>
        <v>9.1314848761050002E-6</v>
      </c>
      <c r="CR174">
        <f t="shared" si="120"/>
        <v>3.6743274630256415E-3</v>
      </c>
      <c r="CS174">
        <f t="shared" si="120"/>
        <v>9.9111019889948713E-11</v>
      </c>
      <c r="CT174">
        <f t="shared" si="120"/>
        <v>1.7682057350671798E-3</v>
      </c>
      <c r="CU174">
        <f t="shared" si="120"/>
        <v>1.0615072190256412E-5</v>
      </c>
      <c r="CV174">
        <f t="shared" si="120"/>
        <v>1.6490738144400003E-10</v>
      </c>
      <c r="CW174">
        <f t="shared" si="120"/>
        <v>7.1007295322615384E-11</v>
      </c>
      <c r="CX174">
        <f t="shared" si="120"/>
        <v>4.722367383433334E-12</v>
      </c>
      <c r="CY174">
        <f t="shared" si="120"/>
        <v>2.400994885666667E-5</v>
      </c>
      <c r="CZ174">
        <f t="shared" si="120"/>
        <v>2.080376430149231E-6</v>
      </c>
      <c r="DA174">
        <f t="shared" si="120"/>
        <v>6.3117553127794871E-6</v>
      </c>
      <c r="DB174">
        <f t="shared" si="120"/>
        <v>7.196906326000001E-5</v>
      </c>
      <c r="DC174">
        <f t="shared" si="120"/>
        <v>4.3216858125641029E-2</v>
      </c>
      <c r="DD174">
        <f t="shared" si="120"/>
        <v>2.2248106645769233E-2</v>
      </c>
      <c r="DE174">
        <f t="shared" si="120"/>
        <v>2.0639939673794874E-3</v>
      </c>
      <c r="DF174">
        <f t="shared" si="120"/>
        <v>7.1867493447179479E-2</v>
      </c>
      <c r="DG174">
        <f t="shared" si="118"/>
        <v>1.4048438270930769E-8</v>
      </c>
      <c r="DH174" s="5">
        <f>IFERROR(((((L174+AB174)*(1/$H174))+AR174)/$F$2)/($B$2*('CAR.CAP_per person'!B$2)/(_xlfn.XLOOKUP($E$2,EU_countries_GDP!$A$2:$A$29,EU_countries_GDP!$E$2:$E$29))),"")</f>
        <v>0.1403672145056753</v>
      </c>
      <c r="DI174" s="5">
        <f>IFERROR(((((M174+AC174)*(1/$H174))+AS174)/$F$2)/($B$2*('CAR.CAP_per person'!C$2)/(_xlfn.XLOOKUP($E$2,EU_countries_GDP!$A$2:$A$29,EU_countries_GDP!$E$2:$E$29))),"")</f>
        <v>4.8827077366230208E-5</v>
      </c>
      <c r="DJ174" s="5">
        <f>IFERROR(((((N174+AD174)*(1/$H174))+AT174)/$F$2)/($B$2*('CAR.CAP_per person'!D$2)/(_xlfn.XLOOKUP($E$2,EU_countries_GDP!$A$2:$A$29,EU_countries_GDP!$E$2:$E$29))),"")</f>
        <v>8.9700382765699335E-4</v>
      </c>
      <c r="DK174" s="5">
        <f>IFERROR(((((O174+AE174)*(1/$H174))+AU174)/$F$2)/($B$2*('CAR.CAP_per person'!E$2)/(_xlfn.XLOOKUP($E$2,EU_countries_GDP!$A$2:$A$29,EU_countries_GDP!$E$2:$E$29))),"")</f>
        <v>6.8428793600085304E-3</v>
      </c>
      <c r="DL174" s="5">
        <f>IFERROR(((((P174+AF174)*(1/$H174))+AV174)/$F$2)/($B$2*('CAR.CAP_per person'!F$2)/(_xlfn.XLOOKUP($E$2,EU_countries_GDP!$A$2:$A$29,EU_countries_GDP!$E$2:$E$29))),"")</f>
        <v>7.4565786721954699E-2</v>
      </c>
      <c r="DM174" s="5">
        <f>IFERROR(((((Q174+AG174)*(1/$H174))+AW174)/$F$2)/($B$2*('CAR.CAP_per person'!G$2)/(_xlfn.XLOOKUP($E$2,EU_countries_GDP!$A$2:$A$29,EU_countries_GDP!$E$2:$E$29))),"")</f>
        <v>1.957775067034475E-2</v>
      </c>
      <c r="DN174" s="5">
        <f>IFERROR(((((R174+AH174)*(1/$H174))+AX174)/$F$2)/($B$2*('CAR.CAP_per person'!H$2)/(_xlfn.XLOOKUP($E$2,EU_countries_GDP!$A$2:$A$29,EU_countries_GDP!$E$2:$E$29))),"")</f>
        <v>2.7645543434257796E-4</v>
      </c>
      <c r="DO174" s="5">
        <f>IFERROR(((((S174+AI174)*(1/$H174))+AY174)/$F$2)/($B$2*('CAR.CAP_per person'!I$2)/(_xlfn.XLOOKUP($E$2,EU_countries_GDP!$A$2:$A$29,EU_countries_GDP!$E$2:$E$29))),"")</f>
        <v>5.3397580612943116E-3</v>
      </c>
      <c r="DP174" s="5">
        <f>IFERROR(((((T174+AJ174)*(1/$H174))+AZ174)/$F$2)/($B$2*('CAR.CAP_per person'!J$2)/(_xlfn.XLOOKUP($E$2,EU_countries_GDP!$A$2:$A$29,EU_countries_GDP!$E$2:$E$29))),"")</f>
        <v>9.5389226707149166E-2</v>
      </c>
      <c r="DQ174" s="5">
        <f>IFERROR(((((U174+AK174)*(1/$H174))+BA174)/$F$2)/($B$2*('CAR.CAP_per person'!K$2)/(_xlfn.XLOOKUP($E$2,EU_countries_GDP!$A$2:$A$29,EU_countries_GDP!$E$2:$E$29))),"")</f>
        <v>8.1883525543832089E-3</v>
      </c>
      <c r="DR174" s="5">
        <f>IFERROR(((((V174+AL174)*(1/$H174))+BB174)/$F$2)/($B$2*('CAR.CAP_per person'!L$2)/(_xlfn.XLOOKUP($E$2,EU_countries_GDP!$A$2:$A$29,EU_countries_GDP!$E$2:$E$29))),"")</f>
        <v>2.370396723205743E-3</v>
      </c>
      <c r="DS174" s="5">
        <f>IFERROR(((((W174+AM174)*(1/$H174))+BC174)/$F$2)/($B$2*('CAR.CAP_per person'!M$2)/(_xlfn.XLOOKUP($E$2,EU_countries_GDP!$A$2:$A$29,EU_countries_GDP!$E$2:$E$29))),"")</f>
        <v>5.7134347455897745E-2</v>
      </c>
      <c r="DT174" s="5">
        <f>IFERROR(((((X174+AN174)*(1/$H174))+BD174)/$F$2)/($B$2*('CAR.CAP_per person'!N$2)/(_xlfn.XLOOKUP($E$2,EU_countries_GDP!$A$2:$A$29,EU_countries_GDP!$E$2:$E$29))),"")</f>
        <v>0.44756238634101747</v>
      </c>
      <c r="DU174" s="5">
        <f>IFERROR(((((Y174+AO174)*(1/$H174))+BE174)/$F$2)/($B$2*('CAR.CAP_per person'!O$2)/(_xlfn.XLOOKUP($E$2,EU_countries_GDP!$A$2:$A$29,EU_countries_GDP!$E$2:$E$29))),"")</f>
        <v>3.006162143012431E-3</v>
      </c>
      <c r="DV174" s="5">
        <f>IFERROR(((((Z174+AP174)*(1/$H174))+BF174)/$F$2)/($B$2*('CAR.CAP_per person'!P$2)/(_xlfn.XLOOKUP($E$2,EU_countries_GDP!$A$2:$A$29,EU_countries_GDP!$E$2:$E$29))),"")</f>
        <v>8.5108864440354676E-2</v>
      </c>
      <c r="DW174" s="5">
        <f>IFERROR(((((AA174+AQ174)*(1/$H174))+BG174)/$F$2)/($B$2*('CAR.CAP_per person'!Q$2)/(_xlfn.XLOOKUP($E$2,EU_countries_GDP!$A$2:$A$29,EU_countries_GDP!$E$2:$E$29))),"")</f>
        <v>1.68549686999356E-2</v>
      </c>
    </row>
    <row r="175" spans="1:127">
      <c r="A175" t="s">
        <v>213</v>
      </c>
      <c r="B175" t="str">
        <f>_xlfn.XLOOKUP(D175,Table5[Ingredient],Table5[Category],"",FALSE)</f>
        <v>Vegetables</v>
      </c>
      <c r="C175" s="33" t="s">
        <v>229</v>
      </c>
      <c r="D175" s="33" t="s">
        <v>203</v>
      </c>
      <c r="E175" s="33">
        <v>1.2494000000000003</v>
      </c>
      <c r="F175" s="33" t="s">
        <v>204</v>
      </c>
      <c r="G175" s="33" t="s">
        <v>180</v>
      </c>
      <c r="H175" s="91">
        <f>Dataset_AT!S54</f>
        <v>0.37202239161505479</v>
      </c>
      <c r="I175" s="33"/>
      <c r="J175" s="37">
        <f>IFERROR(INDEX('AveragePrices&amp;Codes'!G:AG, MATCH($D175, 'AveragePrices&amp;Codes'!$A:$A, 0), MATCH(Tool_Austria!$E$2, 'AveragePrices&amp;Codes'!$G$1:$AG$1, 0)),"")</f>
        <v>0.63722458418584826</v>
      </c>
      <c r="K175" s="37">
        <f>IFERROR(E175/(_xlfn.XLOOKUP(A175,Dataset_AT!$V$2:$V$9,Dataset_AT!$W$2:$W$9)),"")</f>
        <v>7.2639534883720946E-3</v>
      </c>
      <c r="L175">
        <f>IFERROR(IF($F175="Raw",_xlfn.XLOOKUP(_xlfn.XLOOKUP(Tool_Austria!$D175,'AveragePrices&amp;Codes'!$A:$A,'AveragePrices&amp;Codes'!$B:$B),AGRIBALYSE_Raw!$B:$B,AGRIBALYSE_Raw!O:O)*$E175,_xlfn.XLOOKUP(_xlfn.XLOOKUP(Tool_Austria!$D175,'AveragePrices&amp;Codes'!$A:$A,'AveragePrices&amp;Codes'!$B:$B),AGRIBALYSE_Cooked!$C:$C,AGRIBALYSE_Cooked!P:P)*$E175),"")</f>
        <v>0.5846806351866668</v>
      </c>
      <c r="M175">
        <f>IFERROR(IF($F175="Raw",_xlfn.XLOOKUP(_xlfn.XLOOKUP(Tool_Austria!$D175,'AveragePrices&amp;Codes'!$A:$A,'AveragePrices&amp;Codes'!$B:$B),AGRIBALYSE_Raw!$B:$B,AGRIBALYSE_Raw!P:P)*$E175,_xlfn.XLOOKUP(_xlfn.XLOOKUP(Tool_Austria!$D175,'AveragePrices&amp;Codes'!$A:$A,'AveragePrices&amp;Codes'!$B:$B),AGRIBALYSE_Cooked!$C:$C,AGRIBALYSE_Cooked!Q:Q)*$E175),"")</f>
        <v>2.7486046195333338E-8</v>
      </c>
      <c r="N175">
        <f>IFERROR(IF($F175="Raw",_xlfn.XLOOKUP(_xlfn.XLOOKUP(Tool_Austria!$D175,'AveragePrices&amp;Codes'!$A:$A,'AveragePrices&amp;Codes'!$B:$B),AGRIBALYSE_Raw!$B:$B,AGRIBALYSE_Raw!Q:Q)*$E175,_xlfn.XLOOKUP(_xlfn.XLOOKUP(Tool_Austria!$D175,'AveragePrices&amp;Codes'!$A:$A,'AveragePrices&amp;Codes'!$B:$B),AGRIBALYSE_Cooked!$C:$C,AGRIBALYSE_Cooked!R:R)*$E175),"")</f>
        <v>9.4964307742000029E-2</v>
      </c>
      <c r="O175">
        <f>IFERROR(IF($F175="Raw",_xlfn.XLOOKUP(_xlfn.XLOOKUP(Tool_Austria!$D175,'AveragePrices&amp;Codes'!$A:$A,'AveragePrices&amp;Codes'!$B:$B),AGRIBALYSE_Raw!$B:$B,AGRIBALYSE_Raw!R:R)*$E175,_xlfn.XLOOKUP(_xlfn.XLOOKUP(Tool_Austria!$D175,'AveragePrices&amp;Codes'!$A:$A,'AveragePrices&amp;Codes'!$B:$B),AGRIBALYSE_Cooked!$C:$C,AGRIBALYSE_Cooked!S:S)*$E175),"")</f>
        <v>2.3598657482444448E-3</v>
      </c>
      <c r="P175">
        <f>IFERROR(IF($F175="Raw",_xlfn.XLOOKUP(_xlfn.XLOOKUP(Tool_Austria!$D175,'AveragePrices&amp;Codes'!$A:$A,'AveragePrices&amp;Codes'!$B:$B),AGRIBALYSE_Raw!$B:$B,AGRIBALYSE_Raw!S:S)*$E175,_xlfn.XLOOKUP(_xlfn.XLOOKUP(Tool_Austria!$D175,'AveragePrices&amp;Codes'!$A:$A,'AveragePrices&amp;Codes'!$B:$B),AGRIBALYSE_Cooked!$C:$C,AGRIBALYSE_Cooked!T:T)*$E175),"")</f>
        <v>3.8908734283111117E-8</v>
      </c>
      <c r="Q175">
        <f>IFERROR(IF($F175="Raw",_xlfn.XLOOKUP(_xlfn.XLOOKUP(Tool_Austria!$D175,'AveragePrices&amp;Codes'!$A:$A,'AveragePrices&amp;Codes'!$B:$B),AGRIBALYSE_Raw!$B:$B,AGRIBALYSE_Raw!T:T)*$E175,_xlfn.XLOOKUP(_xlfn.XLOOKUP(Tool_Austria!$D175,'AveragePrices&amp;Codes'!$A:$A,'AveragePrices&amp;Codes'!$B:$B),AGRIBALYSE_Cooked!$C:$C,AGRIBALYSE_Cooked!U:U)*$E175),"")</f>
        <v>1.0876078641866669E-8</v>
      </c>
      <c r="R175">
        <f>IFERROR(IF($F175="Raw",_xlfn.XLOOKUP(_xlfn.XLOOKUP(Tool_Austria!$D175,'AveragePrices&amp;Codes'!$A:$A,'AveragePrices&amp;Codes'!$B:$B),AGRIBALYSE_Raw!$B:$B,AGRIBALYSE_Raw!U:U)*$E175,_xlfn.XLOOKUP(_xlfn.XLOOKUP(Tool_Austria!$D175,'AveragePrices&amp;Codes'!$A:$A,'AveragePrices&amp;Codes'!$B:$B),AGRIBALYSE_Cooked!$C:$C,AGRIBALYSE_Cooked!V:V)*$E175),"")</f>
        <v>4.1084836474666672E-10</v>
      </c>
      <c r="S175">
        <f>IFERROR(IF($F175="Raw",_xlfn.XLOOKUP(_xlfn.XLOOKUP(Tool_Austria!$D175,'AveragePrices&amp;Codes'!$A:$A,'AveragePrices&amp;Codes'!$B:$B),AGRIBALYSE_Raw!$B:$B,AGRIBALYSE_Raw!V:V)*$E175,_xlfn.XLOOKUP(_xlfn.XLOOKUP(Tool_Austria!$D175,'AveragePrices&amp;Codes'!$A:$A,'AveragePrices&amp;Codes'!$B:$B),AGRIBALYSE_Cooked!$C:$C,AGRIBALYSE_Cooked!W:W)*$E175),"")</f>
        <v>3.3119735170444456E-3</v>
      </c>
      <c r="T175">
        <f>IFERROR(IF($F175="Raw",_xlfn.XLOOKUP(_xlfn.XLOOKUP(Tool_Austria!$D175,'AveragePrices&amp;Codes'!$A:$A,'AveragePrices&amp;Codes'!$B:$B),AGRIBALYSE_Raw!$B:$B,AGRIBALYSE_Raw!W:W)*$E175,_xlfn.XLOOKUP(_xlfn.XLOOKUP(Tool_Austria!$D175,'AveragePrices&amp;Codes'!$A:$A,'AveragePrices&amp;Codes'!$B:$B),AGRIBALYSE_Cooked!$C:$C,AGRIBALYSE_Cooked!X:X)*$E175),"")</f>
        <v>9.0557058959555575E-5</v>
      </c>
      <c r="U175">
        <f>IFERROR(IF($F175="Raw",_xlfn.XLOOKUP(_xlfn.XLOOKUP(Tool_Austria!$D175,'AveragePrices&amp;Codes'!$A:$A,'AveragePrices&amp;Codes'!$B:$B),AGRIBALYSE_Raw!$B:$B,AGRIBALYSE_Raw!X:X)*$E175,_xlfn.XLOOKUP(_xlfn.XLOOKUP(Tool_Austria!$D175,'AveragePrices&amp;Codes'!$A:$A,'AveragePrices&amp;Codes'!$B:$B),AGRIBALYSE_Cooked!$C:$C,AGRIBALYSE_Cooked!Y:Y)*$E175),"")</f>
        <v>3.16287914448889E-3</v>
      </c>
      <c r="V175">
        <f>IFERROR(IF($F175="Raw",_xlfn.XLOOKUP(_xlfn.XLOOKUP(Tool_Austria!$D175,'AveragePrices&amp;Codes'!$A:$A,'AveragePrices&amp;Codes'!$B:$B),AGRIBALYSE_Raw!$B:$B,AGRIBALYSE_Raw!Y:Y)*$E175,_xlfn.XLOOKUP(_xlfn.XLOOKUP(Tool_Austria!$D175,'AveragePrices&amp;Codes'!$A:$A,'AveragePrices&amp;Codes'!$B:$B),AGRIBALYSE_Cooked!$C:$C,AGRIBALYSE_Cooked!Z:Z)*$E175),"")</f>
        <v>1.1980470501422225E-2</v>
      </c>
      <c r="W175">
        <f>IFERROR(IF($F175="Raw",_xlfn.XLOOKUP(_xlfn.XLOOKUP(Tool_Austria!$D175,'AveragePrices&amp;Codes'!$A:$A,'AveragePrices&amp;Codes'!$B:$B),AGRIBALYSE_Raw!$B:$B,AGRIBALYSE_Raw!Z:Z)*$E175,_xlfn.XLOOKUP(_xlfn.XLOOKUP(Tool_Austria!$D175,'AveragePrices&amp;Codes'!$A:$A,'AveragePrices&amp;Codes'!$B:$B),AGRIBALYSE_Cooked!$C:$C,AGRIBALYSE_Cooked!AA:AA)*$E175),"")</f>
        <v>7.731949798466669</v>
      </c>
      <c r="X175">
        <f>IFERROR(IF($F175="Raw",_xlfn.XLOOKUP(_xlfn.XLOOKUP(Tool_Austria!$D175,'AveragePrices&amp;Codes'!$A:$A,'AveragePrices&amp;Codes'!$B:$B),AGRIBALYSE_Raw!$B:$B,AGRIBALYSE_Raw!AA:AA)*$E175,_xlfn.XLOOKUP(_xlfn.XLOOKUP(Tool_Austria!$D175,'AveragePrices&amp;Codes'!$A:$A,'AveragePrices&amp;Codes'!$B:$B),AGRIBALYSE_Cooked!$C:$C,AGRIBALYSE_Cooked!AB:AB)*$E175),"")</f>
        <v>24.419926972666669</v>
      </c>
      <c r="Y175">
        <f>IFERROR(IF($F175="Raw",_xlfn.XLOOKUP(_xlfn.XLOOKUP(Tool_Austria!$D175,'AveragePrices&amp;Codes'!$A:$A,'AveragePrices&amp;Codes'!$B:$B),AGRIBALYSE_Raw!$B:$B,AGRIBALYSE_Raw!AB:AB)*$E175,_xlfn.XLOOKUP(_xlfn.XLOOKUP(Tool_Austria!$D175,'AveragePrices&amp;Codes'!$A:$A,'AveragePrices&amp;Codes'!$B:$B),AGRIBALYSE_Cooked!$C:$C,AGRIBALYSE_Cooked!AC:AC)*$E175),"")</f>
        <v>1.021663796428889</v>
      </c>
      <c r="Z175">
        <f>IFERROR(IF($F175="Raw",_xlfn.XLOOKUP(_xlfn.XLOOKUP(Tool_Austria!$D175,'AveragePrices&amp;Codes'!$A:$A,'AveragePrices&amp;Codes'!$B:$B),AGRIBALYSE_Raw!$B:$B,AGRIBALYSE_Raw!AC:AC)*$E175,_xlfn.XLOOKUP(_xlfn.XLOOKUP(Tool_Austria!$D175,'AveragePrices&amp;Codes'!$A:$A,'AveragePrices&amp;Codes'!$B:$B),AGRIBALYSE_Cooked!$C:$C,AGRIBALYSE_Cooked!AD:AD)*$E175),"")</f>
        <v>8.0352480342888892</v>
      </c>
      <c r="AA175">
        <f>IFERROR(IF($F175="Raw",_xlfn.XLOOKUP(_xlfn.XLOOKUP(Tool_Austria!$D175,'AveragePrices&amp;Codes'!$A:$A,'AveragePrices&amp;Codes'!$B:$B),AGRIBALYSE_Raw!$B:$B,AGRIBALYSE_Raw!AD:AD)*$E175,_xlfn.XLOOKUP(_xlfn.XLOOKUP(Tool_Austria!$D175,'AveragePrices&amp;Codes'!$A:$A,'AveragePrices&amp;Codes'!$B:$B),AGRIBALYSE_Cooked!$C:$C,AGRIBALYSE_Cooked!AE:AE)*$E175),"")</f>
        <v>3.3780169398666678E-6</v>
      </c>
      <c r="AB175" cm="1">
        <f t="array" ref="AB175">IFERROR(_xlfn.XLOOKUP(Tool_Austria!$F175&amp;$E$2,'Cooking methods'!$A:$A&amp;'Cooking methods'!$B:$B,'Cooking methods'!C:C)*$E175,"")</f>
        <v>0.65322130320000027</v>
      </c>
      <c r="AC175" cm="1">
        <f t="array" ref="AC175">IFERROR(_xlfn.XLOOKUP(Tool_Austria!$F175&amp;$E$2,'Cooking methods'!$A:$A&amp;'Cooking methods'!$B:$B,'Cooking methods'!D:D)*$E175,"")</f>
        <v>7.5422367378000017E-9</v>
      </c>
      <c r="AD175" cm="1">
        <f t="array" ref="AD175">IFERROR(_xlfn.XLOOKUP(Tool_Austria!$F175&amp;$E$2,'Cooking methods'!$A:$A&amp;'Cooking methods'!$B:$B,'Cooking methods'!E:E)*$E175,"")</f>
        <v>0.63395930340000017</v>
      </c>
      <c r="AE175" cm="1">
        <f t="array" ref="AE175">IFERROR(_xlfn.XLOOKUP(Tool_Austria!$F175&amp;$E$2,'Cooking methods'!$A:$A&amp;'Cooking methods'!$B:$B,'Cooking methods'!F:F)*$E175,"")</f>
        <v>1.5854886000000003E-3</v>
      </c>
      <c r="AF175" cm="1">
        <f t="array" ref="AF175">IFERROR(_xlfn.XLOOKUP(Tool_Austria!$F175&amp;$E$2,'Cooking methods'!$A:$A&amp;'Cooking methods'!$B:$B,'Cooking methods'!G:G)*$E175,"")</f>
        <v>9.8623463004000035E-9</v>
      </c>
      <c r="AG175" cm="1">
        <f t="array" ref="AG175">IFERROR(_xlfn.XLOOKUP(Tool_Austria!$F175&amp;$E$2,'Cooking methods'!$A:$A&amp;'Cooking methods'!$B:$B,'Cooking methods'!H:H)*$E175,"")</f>
        <v>5.8773725064000022E-9</v>
      </c>
      <c r="AH175" cm="1">
        <f t="array" ref="AH175">IFERROR(_xlfn.XLOOKUP(Tool_Austria!$F175&amp;$E$2,'Cooking methods'!$A:$A&amp;'Cooking methods'!$B:$B,'Cooking methods'!I:I)*$E175,"")</f>
        <v>1.0206549128700003E-9</v>
      </c>
      <c r="AI175" cm="1">
        <f t="array" ref="AI175">IFERROR(_xlfn.XLOOKUP(Tool_Austria!$F175&amp;$E$2,'Cooking methods'!$A:$A&amp;'Cooking methods'!$B:$B,'Cooking methods'!J:J)*$E175,"")</f>
        <v>3.8625201000000008E-3</v>
      </c>
      <c r="AJ175" cm="1">
        <f t="array" ref="AJ175">IFERROR(_xlfn.XLOOKUP(Tool_Austria!$F175&amp;$E$2,'Cooking methods'!$A:$A&amp;'Cooking methods'!$B:$B,'Cooking methods'!K:K)*$E175,"")</f>
        <v>7.9274430000000017E-4</v>
      </c>
      <c r="AK175" cm="1">
        <f t="array" ref="AK175">IFERROR(_xlfn.XLOOKUP(Tool_Austria!$F175&amp;$E$2,'Cooking methods'!$A:$A&amp;'Cooking methods'!$B:$B,'Cooking methods'!L:L)*$E175,"")</f>
        <v>6.2407530000000019E-4</v>
      </c>
      <c r="AL175" cm="1">
        <f t="array" ref="AL175">IFERROR(_xlfn.XLOOKUP(Tool_Austria!$F175&amp;$E$2,'Cooking methods'!$A:$A&amp;'Cooking methods'!$B:$B,'Cooking methods'!M:M)*$E175,"")</f>
        <v>4.874534100000002E-3</v>
      </c>
      <c r="AM175" cm="1">
        <f t="array" ref="AM175">IFERROR(_xlfn.XLOOKUP(Tool_Austria!$F175&amp;$E$2,'Cooking methods'!$A:$A&amp;'Cooking methods'!$B:$B,'Cooking methods'!N:N)*$E175,"")</f>
        <v>2.0612026476000005</v>
      </c>
      <c r="AN175" cm="1">
        <f t="array" ref="AN175">IFERROR(_xlfn.XLOOKUP(Tool_Austria!$F175&amp;$E$2,'Cooking methods'!$A:$A&amp;'Cooking methods'!$B:$B,'Cooking methods'!O:O)*$E175,"")</f>
        <v>1.7880769359000006</v>
      </c>
      <c r="AO175" cm="1">
        <f t="array" ref="AO175">IFERROR(_xlfn.XLOOKUP(Tool_Austria!$F175&amp;$E$2,'Cooking methods'!$A:$A&amp;'Cooking methods'!$B:$B,'Cooking methods'!P:P)*$E175,"")</f>
        <v>0.35336155500000005</v>
      </c>
      <c r="AP175" cm="1">
        <f t="array" ref="AP175">IFERROR(_xlfn.XLOOKUP(Tool_Austria!$F175&amp;$E$2,'Cooking methods'!$A:$A&amp;'Cooking methods'!$B:$B,'Cooking methods'!Q:Q)*$E175,"")</f>
        <v>18.306860986800004</v>
      </c>
      <c r="AQ175" cm="1">
        <f t="array" ref="AQ175">IFERROR(_xlfn.XLOOKUP(Tool_Austria!$F175&amp;$E$2,'Cooking methods'!$A:$A&amp;'Cooking methods'!$B:$B,'Cooking methods'!R:R)*$E175,"")</f>
        <v>1.0215657254700003E-6</v>
      </c>
      <c r="AR175" cm="1">
        <f t="array" ref="AR175">IFERROR(_xlfn.XLOOKUP(Tool_Austria!$G175&amp;$E$2,'Waste management'!$A:$A&amp;'Waste management'!$B:$B,'Waste management'!C:C)*$E175,"")</f>
        <v>6.995390600000001E-2</v>
      </c>
      <c r="AS175" cm="1">
        <f t="array" ref="AS175">IFERROR(_xlfn.XLOOKUP(Tool_Austria!$G175&amp;$E$2,'Waste management'!$A:$A&amp;'Waste management'!$B:$B,'Waste management'!D:D)*$E175,"")</f>
        <v>4.7727204940000007E-10</v>
      </c>
      <c r="AT175" cm="1">
        <f t="array" ref="AT175">IFERROR(_xlfn.XLOOKUP(Tool_Austria!$G175&amp;$E$2,'Waste management'!$A:$A&amp;'Waste management'!$B:$B,'Waste management'!E:E)*$E175,"")</f>
        <v>1.2868820000000005E-3</v>
      </c>
      <c r="AU175" cm="1">
        <f t="array" ref="AU175">IFERROR(_xlfn.XLOOKUP(Tool_Austria!$G175&amp;$E$2,'Waste management'!$A:$A&amp;'Waste management'!$B:$B,'Waste management'!F:F)*$E175,"")</f>
        <v>1.4992800000000005E-4</v>
      </c>
      <c r="AV175" cm="1">
        <f t="array" ref="AV175">IFERROR(_xlfn.XLOOKUP(Tool_Austria!$G175&amp;$E$2,'Waste management'!$A:$A&amp;'Waste management'!$B:$B,'Waste management'!G:G)*$E175,"")</f>
        <v>1.4467552240000003E-8</v>
      </c>
      <c r="AW175" cm="1">
        <f t="array" ref="AW175">IFERROR(_xlfn.XLOOKUP(Tool_Austria!$G175&amp;$E$2,'Waste management'!$A:$A&amp;'Waste management'!$B:$B,'Waste management'!H:H)*$E175,"")</f>
        <v>4.715872794000001E-10</v>
      </c>
      <c r="AX175" cm="1">
        <f t="array" ref="AX175">IFERROR(_xlfn.XLOOKUP(Tool_Austria!$G175&amp;$E$2,'Waste management'!$A:$A&amp;'Waste management'!$B:$B,'Waste management'!I:I)*$E175,"")</f>
        <v>3.3528523580000009E-10</v>
      </c>
      <c r="AY175" cm="1">
        <f t="array" ref="AY175">IFERROR(_xlfn.XLOOKUP(Tool_Austria!$G175&amp;$E$2,'Waste management'!$A:$A&amp;'Waste management'!$B:$B,'Waste management'!J:J)*$E175,"")</f>
        <v>2.7611740000000008E-3</v>
      </c>
      <c r="AZ175" cm="1">
        <f t="array" ref="AZ175">IFERROR(_xlfn.XLOOKUP(Tool_Austria!$G175&amp;$E$2,'Waste management'!$A:$A&amp;'Waste management'!$B:$B,'Waste management'!K:K)*$E175,"")</f>
        <v>6.7210473480000016E-6</v>
      </c>
      <c r="BA175" cm="1">
        <f t="array" ref="BA175">IFERROR(_xlfn.XLOOKUP(Tool_Austria!$G175&amp;$E$2,'Waste management'!$A:$A&amp;'Waste management'!$B:$B,'Waste management'!L:L)*$E175,"")</f>
        <v>1.2094366916000003E-4</v>
      </c>
      <c r="BB175" cm="1">
        <f t="array" ref="BB175">IFERROR(_xlfn.XLOOKUP(Tool_Austria!$G175&amp;$E$2,'Waste management'!$A:$A&amp;'Waste management'!$B:$B,'Waste management'!M:M)*$E175,"")</f>
        <v>1.2169156000000004E-2</v>
      </c>
      <c r="BC175" cm="1">
        <f t="array" ref="BC175">IFERROR(_xlfn.XLOOKUP(Tool_Austria!$G175&amp;$E$2,'Waste management'!$A:$A&amp;'Waste management'!$B:$B,'Waste management'!N:N)*$E175,"")</f>
        <v>10.463899916000003</v>
      </c>
      <c r="BD175" cm="1">
        <f t="array" ref="BD175">IFERROR(_xlfn.XLOOKUP(Tool_Austria!$G175&amp;$E$2,'Waste management'!$A:$A&amp;'Waste management'!$B:$B,'Waste management'!O:O)*$E175,"")</f>
        <v>0.66719209400000012</v>
      </c>
      <c r="BE175" cm="1">
        <f t="array" ref="BE175">IFERROR(_xlfn.XLOOKUP(Tool_Austria!$G175&amp;$E$2,'Waste management'!$A:$A&amp;'Waste management'!$B:$B,'Waste management'!P:P)*$E175,"")</f>
        <v>1.4405582000000004E-2</v>
      </c>
      <c r="BF175" cm="1">
        <f t="array" ref="BF175">IFERROR(_xlfn.XLOOKUP(Tool_Austria!$G175&amp;$E$2,'Waste management'!$A:$A&amp;'Waste management'!$B:$B,'Waste management'!Q:Q)*$E175,"")</f>
        <v>0.41928614600000008</v>
      </c>
      <c r="BG175" cm="1">
        <f t="array" ref="BG175">IFERROR(_xlfn.XLOOKUP(Tool_Austria!$G175&amp;$E$2,'Waste management'!$A:$A&amp;'Waste management'!$B:$B,'Waste management'!R:R)*$E175,"")</f>
        <v>1.3625956400000004E-7</v>
      </c>
      <c r="BH175">
        <f>IFERROR((L175+AR175+AB175)*_xlfn.XLOOKUP(Tool_Austria!BH$4,Monetization_Factors!$A:$A,Monetization_Factors!$D:$D),"")</f>
        <v>0.17015318363121518</v>
      </c>
      <c r="BI175">
        <f>IFERROR((M175+AS175+AC175)*_xlfn.XLOOKUP(Tool_Austria!BI$4,Monetization_Factors!$A:$A,Monetization_Factors!$D:$D),"")</f>
        <v>1.4213241861716211E-6</v>
      </c>
      <c r="BJ175">
        <f>IFERROR((N175+AT175+AD175)*_xlfn.XLOOKUP(Tool_Austria!BJ$4,Monetization_Factors!$A:$A,Monetization_Factors!$D:$D),"")</f>
        <v>1.1144350503742592E-3</v>
      </c>
      <c r="BK175">
        <f>IFERROR((O175+AU175+AE175)*_xlfn.XLOOKUP(Tool_Austria!BK$4,Monetization_Factors!$A:$A,Monetization_Factors!$D:$D),"")</f>
        <v>6.1989207242414655E-3</v>
      </c>
      <c r="BL175">
        <f>IFERROR((P175+AV175+AF175)*_xlfn.XLOOKUP(Tool_Austria!BL$4,Monetization_Factors!$A:$A,Monetization_Factors!$D:$D),"")</f>
        <v>6.3129482049187904E-2</v>
      </c>
      <c r="BM175">
        <f>IFERROR((Q175+AW175+AG175)*_xlfn.XLOOKUP(Tool_Austria!BM$4,Monetization_Factors!$A:$A,Monetization_Factors!$D:$D),"")</f>
        <v>3.5769687837805173E-3</v>
      </c>
      <c r="BN175">
        <f>IFERROR((R175+AX175+AH175)*_xlfn.XLOOKUP(Tool_Austria!BN$4,Monetization_Factors!$A:$A,Monetization_Factors!$D:$D),"")</f>
        <v>2.0311731222243676E-3</v>
      </c>
      <c r="BO175">
        <f>IFERROR((S175+AY175+AI175)*_xlfn.XLOOKUP(Tool_Austria!BO$4,Monetization_Factors!$A:$A,Monetization_Factors!$D:$D),"")</f>
        <v>4.3502274185379976E-3</v>
      </c>
      <c r="BP175">
        <f>IFERROR((T175+AZ175+AJ175)*_xlfn.XLOOKUP(Tool_Austria!BP$4,Monetization_Factors!$A:$A,Monetization_Factors!$D:$D),"")</f>
        <v>2.1711129315158538E-3</v>
      </c>
      <c r="BQ175">
        <f>IFERROR((U175+BA175+AK175)*_xlfn.XLOOKUP(Tool_Austria!BQ$4,Monetization_Factors!$A:$A,Monetization_Factors!$D:$D),"")</f>
        <v>1.5985927814352142E-2</v>
      </c>
      <c r="BR175" t="str">
        <f>IFERROR((V175+BB175+AL175)*_xlfn.XLOOKUP(Tool_Austria!BR$4,Monetization_Factors!$A:$A,Monetization_Factors!$D:$D),"")</f>
        <v/>
      </c>
      <c r="BS175">
        <f>IFERROR((W175+BC175+AM175)*_xlfn.XLOOKUP(Tool_Austria!BS$4,Monetization_Factors!$A:$A,Monetization_Factors!$D:$D),"")</f>
        <v>9.8576345725334691E-4</v>
      </c>
      <c r="BT175">
        <f>IFERROR((X175+BD175+AN175)*_xlfn.XLOOKUP(Tool_Austria!BT$4,Monetization_Factors!$A:$A,Monetization_Factors!$D:$D),"")</f>
        <v>5.9843709374762964E-3</v>
      </c>
      <c r="BU175">
        <f>IFERROR((Y175+BE175+AO175)*_xlfn.XLOOKUP(Tool_Austria!BU$4,Monetization_Factors!$A:$A,Monetization_Factors!$D:$D),"")</f>
        <v>8.8297323313901929E-3</v>
      </c>
      <c r="BV175">
        <f>IFERROR((Z175+BF175+AP175)*_xlfn.XLOOKUP(Tool_Austria!BV$4,Monetization_Factors!$A:$A,Monetization_Factors!$D:$D),"")</f>
        <v>4.4190564034202594E-2</v>
      </c>
      <c r="BW175">
        <f>IFERROR((AA175+BG175+AQ175)*_xlfn.XLOOKUP(Tool_Austria!BW$4,Monetization_Factors!$A:$A,Monetization_Factors!$D:$D),"")</f>
        <v>9.4759175608270467E-6</v>
      </c>
      <c r="BX175" s="38" cm="1">
        <f t="array" ref="BX175">IFERROR(_xlfn.IFS(I175&lt;&gt;0,I175*E175,I175="",J175*E175),"")</f>
        <v>0.79614839548179905</v>
      </c>
      <c r="BY175" s="38">
        <f t="shared" si="112"/>
        <v>0.32871275952749907</v>
      </c>
      <c r="BZ175" s="38">
        <f t="shared" si="113"/>
        <v>1.1248611550092982</v>
      </c>
      <c r="CA175" s="38">
        <f t="shared" si="114"/>
        <v>1.7305556230912279E-3</v>
      </c>
      <c r="CB175">
        <f t="shared" si="119"/>
        <v>1.307855844386667</v>
      </c>
      <c r="CC175">
        <f t="shared" si="119"/>
        <v>3.5505554982533341E-8</v>
      </c>
      <c r="CD175">
        <f t="shared" si="119"/>
        <v>0.73021049314200026</v>
      </c>
      <c r="CE175">
        <f t="shared" si="119"/>
        <v>4.095282348244445E-3</v>
      </c>
      <c r="CF175">
        <f t="shared" si="119"/>
        <v>6.3238632823511123E-8</v>
      </c>
      <c r="CG175">
        <f t="shared" si="119"/>
        <v>1.7225038427666673E-8</v>
      </c>
      <c r="CH175">
        <f t="shared" si="119"/>
        <v>1.7667885134166671E-9</v>
      </c>
      <c r="CI175">
        <f t="shared" si="119"/>
        <v>9.9356676170444472E-3</v>
      </c>
      <c r="CJ175">
        <f t="shared" si="119"/>
        <v>8.9002240630755571E-4</v>
      </c>
      <c r="CK175">
        <f t="shared" si="119"/>
        <v>3.9078981136488897E-3</v>
      </c>
      <c r="CL175">
        <f t="shared" si="119"/>
        <v>2.9024160601422232E-2</v>
      </c>
      <c r="CM175">
        <f t="shared" si="119"/>
        <v>20.257052362066673</v>
      </c>
      <c r="CN175">
        <f t="shared" si="119"/>
        <v>26.875196002566671</v>
      </c>
      <c r="CO175">
        <f t="shared" si="119"/>
        <v>1.389430933428889</v>
      </c>
      <c r="CP175">
        <f t="shared" si="119"/>
        <v>26.761395167088896</v>
      </c>
      <c r="CQ175">
        <f t="shared" si="117"/>
        <v>4.5358422293366681E-6</v>
      </c>
      <c r="CR175">
        <f t="shared" si="120"/>
        <v>2.0120859144410262E-3</v>
      </c>
      <c r="CS175">
        <f t="shared" si="120"/>
        <v>5.4623930742358987E-11</v>
      </c>
      <c r="CT175">
        <f t="shared" si="120"/>
        <v>1.1234007586800004E-3</v>
      </c>
      <c r="CU175">
        <f t="shared" si="120"/>
        <v>6.3004343819145304E-6</v>
      </c>
      <c r="CV175">
        <f t="shared" si="120"/>
        <v>9.7290204343863267E-11</v>
      </c>
      <c r="CW175">
        <f t="shared" si="120"/>
        <v>2.650005911948719E-11</v>
      </c>
      <c r="CX175">
        <f t="shared" si="120"/>
        <v>2.7181361744871801E-12</v>
      </c>
      <c r="CY175">
        <f t="shared" si="120"/>
        <v>1.5285642487760687E-5</v>
      </c>
      <c r="CZ175">
        <f t="shared" si="120"/>
        <v>1.3692652404731626E-6</v>
      </c>
      <c r="DA175">
        <f t="shared" si="120"/>
        <v>6.0121509440752146E-6</v>
      </c>
      <c r="DB175">
        <f t="shared" si="120"/>
        <v>4.4652554771418818E-5</v>
      </c>
      <c r="DC175">
        <f t="shared" si="120"/>
        <v>3.1164695941641035E-2</v>
      </c>
      <c r="DD175">
        <f t="shared" si="120"/>
        <v>4.1346455388564109E-2</v>
      </c>
      <c r="DE175">
        <f t="shared" si="120"/>
        <v>2.1375860514290601E-3</v>
      </c>
      <c r="DF175">
        <f t="shared" si="120"/>
        <v>4.1171377180136762E-2</v>
      </c>
      <c r="DG175">
        <f t="shared" si="118"/>
        <v>6.9782188143641046E-9</v>
      </c>
      <c r="DH175" s="5">
        <f>IFERROR(((((L175+AB175)*(1/$H175))+AR175)/$F$2)/($B$2*('CAR.CAP_per person'!B$2)/(_xlfn.XLOOKUP($E$2,EU_countries_GDP!$A$2:$A$29,EU_countries_GDP!$E$2:$E$29))),"")</f>
        <v>7.6391835896349625E-2</v>
      </c>
      <c r="DI175" s="5">
        <f>IFERROR(((((M175+AC175)*(1/$H175))+AS175)/$F$2)/($B$2*('CAR.CAP_per person'!C$2)/(_xlfn.XLOOKUP($E$2,EU_countries_GDP!$A$2:$A$29,EU_countries_GDP!$E$2:$E$29))),"")</f>
        <v>2.6870855958337343E-5</v>
      </c>
      <c r="DJ175" s="5">
        <f>IFERROR(((((N175+AD175)*(1/$H175))+AT175)/$F$2)/($B$2*('CAR.CAP_per person'!D$2)/(_xlfn.XLOOKUP($E$2,EU_countries_GDP!$A$2:$A$29,EU_countries_GDP!$E$2:$E$29))),"")</f>
        <v>5.6986712018056065E-4</v>
      </c>
      <c r="DK175" s="5">
        <f>IFERROR(((((O175+AE175)*(1/$H175))+AU175)/$F$2)/($B$2*('CAR.CAP_per person'!E$2)/(_xlfn.XLOOKUP($E$2,EU_countries_GDP!$A$2:$A$29,EU_countries_GDP!$E$2:$E$29))),"")</f>
        <v>4.0510429093989315E-3</v>
      </c>
      <c r="DL175" s="5">
        <f>IFERROR(((((P175+AF175)*(1/$H175))+AV175)/$F$2)/($B$2*('CAR.CAP_per person'!F$2)/(_xlfn.XLOOKUP($E$2,EU_countries_GDP!$A$2:$A$29,EU_countries_GDP!$E$2:$E$29))),"")</f>
        <v>4.3158466467073504E-2</v>
      </c>
      <c r="DM175" s="5">
        <f>IFERROR(((((Q175+AG175)*(1/$H175))+AW175)/$F$2)/($B$2*('CAR.CAP_per person'!G$2)/(_xlfn.XLOOKUP($E$2,EU_countries_GDP!$A$2:$A$29,EU_countries_GDP!$E$2:$E$29))),"")</f>
        <v>7.2506200196940243E-3</v>
      </c>
      <c r="DN175" s="5">
        <f>IFERROR(((((R175+AH175)*(1/$H175))+AX175)/$F$2)/($B$2*('CAR.CAP_per person'!H$2)/(_xlfn.XLOOKUP($E$2,EU_countries_GDP!$A$2:$A$29,EU_countries_GDP!$E$2:$E$29))),"")</f>
        <v>1.5623647092986805E-4</v>
      </c>
      <c r="DO175" s="5">
        <f>IFERROR(((((S175+AI175)*(1/$H175))+AY175)/$F$2)/($B$2*('CAR.CAP_per person'!I$2)/(_xlfn.XLOOKUP($E$2,EU_countries_GDP!$A$2:$A$29,EU_countries_GDP!$E$2:$E$29))),"")</f>
        <v>3.3674249800139801E-3</v>
      </c>
      <c r="DP175" s="5">
        <f>IFERROR(((((T175+AJ175)*(1/$H175))+AZ175)/$F$2)/($B$2*('CAR.CAP_per person'!J$2)/(_xlfn.XLOOKUP($E$2,EU_countries_GDP!$A$2:$A$29,EU_countries_GDP!$E$2:$E$29))),"")</f>
        <v>6.2779615246048609E-2</v>
      </c>
      <c r="DQ175" s="5">
        <f>IFERROR(((((U175+AK175)*(1/$H175))+BA175)/$F$2)/($B$2*('CAR.CAP_per person'!K$2)/(_xlfn.XLOOKUP($E$2,EU_countries_GDP!$A$2:$A$29,EU_countries_GDP!$E$2:$E$29))),"")</f>
        <v>7.8665270199748151E-3</v>
      </c>
      <c r="DR175" s="5">
        <f>IFERROR(((((V175+AL175)*(1/$H175))+BB175)/$F$2)/($B$2*('CAR.CAP_per person'!L$2)/(_xlfn.XLOOKUP($E$2,EU_countries_GDP!$A$2:$A$29,EU_countries_GDP!$E$2:$E$29))),"")</f>
        <v>1.4351266794852867E-3</v>
      </c>
      <c r="DS175" s="5">
        <f>IFERROR(((((W175+AM175)*(1/$H175))+BC175)/$F$2)/($B$2*('CAR.CAP_per person'!M$2)/(_xlfn.XLOOKUP($E$2,EU_countries_GDP!$A$2:$A$29,EU_countries_GDP!$E$2:$E$29))),"")</f>
        <v>4.288278610893731E-2</v>
      </c>
      <c r="DT175" s="5">
        <f>IFERROR(((((X175+AN175)*(1/$H175))+BD175)/$F$2)/($B$2*('CAR.CAP_per person'!N$2)/(_xlfn.XLOOKUP($E$2,EU_countries_GDP!$A$2:$A$29,EU_countries_GDP!$E$2:$E$29))),"")</f>
        <v>0.85599511076137791</v>
      </c>
      <c r="DU175" s="5">
        <f>IFERROR(((((Y175+AO175)*(1/$H175))+BE175)/$F$2)/($B$2*('CAR.CAP_per person'!O$2)/(_xlfn.XLOOKUP($E$2,EU_countries_GDP!$A$2:$A$29,EU_countries_GDP!$E$2:$E$29))),"")</f>
        <v>3.1246814463100942E-3</v>
      </c>
      <c r="DV175" s="5">
        <f>IFERROR(((((Z175+AP175)*(1/$H175))+BF175)/$F$2)/($B$2*('CAR.CAP_per person'!P$2)/(_xlfn.XLOOKUP($E$2,EU_countries_GDP!$A$2:$A$29,EU_countries_GDP!$E$2:$E$29))),"")</f>
        <v>4.8689017911743314E-2</v>
      </c>
      <c r="DW175" s="5">
        <f>IFERROR(((((AA175+AQ175)*(1/$H175))+BG175)/$F$2)/($B$2*('CAR.CAP_per person'!Q$2)/(_xlfn.XLOOKUP($E$2,EU_countries_GDP!$A$2:$A$29,EU_countries_GDP!$E$2:$E$29))),"")</f>
        <v>8.3314590675714287E-3</v>
      </c>
    </row>
    <row r="176" spans="1:127">
      <c r="A176" t="s">
        <v>213</v>
      </c>
      <c r="B176" t="str">
        <f>_xlfn.XLOOKUP(D176,Table5[Ingredient],Table5[Category],"",FALSE)</f>
        <v>Vegetables</v>
      </c>
      <c r="C176" s="33" t="s">
        <v>229</v>
      </c>
      <c r="D176" s="33" t="s">
        <v>217</v>
      </c>
      <c r="E176" s="33">
        <v>9.7971000000000004</v>
      </c>
      <c r="F176" s="33" t="s">
        <v>189</v>
      </c>
      <c r="G176" s="33" t="s">
        <v>180</v>
      </c>
      <c r="H176" s="91">
        <f>Dataset_AT!S55</f>
        <v>0.71795191229600119</v>
      </c>
      <c r="I176" s="33"/>
      <c r="J176" s="37">
        <f>IFERROR(INDEX('AveragePrices&amp;Codes'!G:AG, MATCH($D176, 'AveragePrices&amp;Codes'!$A:$A, 0), MATCH(Tool_Austria!$E$2, 'AveragePrices&amp;Codes'!$G$1:$AG$1, 0)),"")</f>
        <v>0.50297857142857139</v>
      </c>
      <c r="K176" s="37">
        <f>IFERROR(E176/(_xlfn.XLOOKUP(A176,Dataset_AT!$V$2:$V$9,Dataset_AT!$W$2:$W$9)),"")</f>
        <v>5.6959883720930235E-2</v>
      </c>
      <c r="L176">
        <f>IFERROR(IF($F176="Raw",_xlfn.XLOOKUP(_xlfn.XLOOKUP(Tool_Austria!$D176,'AveragePrices&amp;Codes'!$A:$A,'AveragePrices&amp;Codes'!$B:$B),AGRIBALYSE_Raw!$B:$B,AGRIBALYSE_Raw!O:O)*$E176,_xlfn.XLOOKUP(_xlfn.XLOOKUP(Tool_Austria!$D176,'AveragePrices&amp;Codes'!$A:$A,'AveragePrices&amp;Codes'!$B:$B),AGRIBALYSE_Cooked!$C:$C,AGRIBALYSE_Cooked!P:P)*$E176),"")</f>
        <v>3.8818874941620005</v>
      </c>
      <c r="M176">
        <f>IFERROR(IF($F176="Raw",_xlfn.XLOOKUP(_xlfn.XLOOKUP(Tool_Austria!$D176,'AveragePrices&amp;Codes'!$A:$A,'AveragePrices&amp;Codes'!$B:$B),AGRIBALYSE_Raw!$B:$B,AGRIBALYSE_Raw!P:P)*$E176,_xlfn.XLOOKUP(_xlfn.XLOOKUP(Tool_Austria!$D176,'AveragePrices&amp;Codes'!$A:$A,'AveragePrices&amp;Codes'!$B:$B),AGRIBALYSE_Cooked!$C:$C,AGRIBALYSE_Cooked!Q:Q)*$E176),"")</f>
        <v>1.9018578247469998E-7</v>
      </c>
      <c r="N176">
        <f>IFERROR(IF($F176="Raw",_xlfn.XLOOKUP(_xlfn.XLOOKUP(Tool_Austria!$D176,'AveragePrices&amp;Codes'!$A:$A,'AveragePrices&amp;Codes'!$B:$B),AGRIBALYSE_Raw!$B:$B,AGRIBALYSE_Raw!Q:Q)*$E176,_xlfn.XLOOKUP(_xlfn.XLOOKUP(Tool_Austria!$D176,'AveragePrices&amp;Codes'!$A:$A,'AveragePrices&amp;Codes'!$B:$B),AGRIBALYSE_Cooked!$C:$C,AGRIBALYSE_Cooked!R:R)*$E176),"")</f>
        <v>0.60852230517030004</v>
      </c>
      <c r="O176">
        <f>IFERROR(IF($F176="Raw",_xlfn.XLOOKUP(_xlfn.XLOOKUP(Tool_Austria!$D176,'AveragePrices&amp;Codes'!$A:$A,'AveragePrices&amp;Codes'!$B:$B),AGRIBALYSE_Raw!$B:$B,AGRIBALYSE_Raw!R:R)*$E176,_xlfn.XLOOKUP(_xlfn.XLOOKUP(Tool_Austria!$D176,'AveragePrices&amp;Codes'!$A:$A,'AveragePrices&amp;Codes'!$B:$B),AGRIBALYSE_Cooked!$C:$C,AGRIBALYSE_Cooked!S:S)*$E176),"")</f>
        <v>1.437326270856E-2</v>
      </c>
      <c r="P176">
        <f>IFERROR(IF($F176="Raw",_xlfn.XLOOKUP(_xlfn.XLOOKUP(Tool_Austria!$D176,'AveragePrices&amp;Codes'!$A:$A,'AveragePrices&amp;Codes'!$B:$B),AGRIBALYSE_Raw!$B:$B,AGRIBALYSE_Raw!S:S)*$E176,_xlfn.XLOOKUP(_xlfn.XLOOKUP(Tool_Austria!$D176,'AveragePrices&amp;Codes'!$A:$A,'AveragePrices&amp;Codes'!$B:$B),AGRIBALYSE_Cooked!$C:$C,AGRIBALYSE_Cooked!T:T)*$E176),"")</f>
        <v>2.4839989595009903E-7</v>
      </c>
      <c r="Q176">
        <f>IFERROR(IF($F176="Raw",_xlfn.XLOOKUP(_xlfn.XLOOKUP(Tool_Austria!$D176,'AveragePrices&amp;Codes'!$A:$A,'AveragePrices&amp;Codes'!$B:$B),AGRIBALYSE_Raw!$B:$B,AGRIBALYSE_Raw!T:T)*$E176,_xlfn.XLOOKUP(_xlfn.XLOOKUP(Tool_Austria!$D176,'AveragePrices&amp;Codes'!$A:$A,'AveragePrices&amp;Codes'!$B:$B),AGRIBALYSE_Cooked!$C:$C,AGRIBALYSE_Cooked!U:U)*$E176),"")</f>
        <v>9.7795546675230014E-8</v>
      </c>
      <c r="R176">
        <f>IFERROR(IF($F176="Raw",_xlfn.XLOOKUP(_xlfn.XLOOKUP(Tool_Austria!$D176,'AveragePrices&amp;Codes'!$A:$A,'AveragePrices&amp;Codes'!$B:$B),AGRIBALYSE_Raw!$B:$B,AGRIBALYSE_Raw!U:U)*$E176,_xlfn.XLOOKUP(_xlfn.XLOOKUP(Tool_Austria!$D176,'AveragePrices&amp;Codes'!$A:$A,'AveragePrices&amp;Codes'!$B:$B),AGRIBALYSE_Cooked!$C:$C,AGRIBALYSE_Cooked!V:V)*$E176),"")</f>
        <v>2.5378488176220001E-9</v>
      </c>
      <c r="S176">
        <f>IFERROR(IF($F176="Raw",_xlfn.XLOOKUP(_xlfn.XLOOKUP(Tool_Austria!$D176,'AveragePrices&amp;Codes'!$A:$A,'AveragePrices&amp;Codes'!$B:$B),AGRIBALYSE_Raw!$B:$B,AGRIBALYSE_Raw!V:V)*$E176,_xlfn.XLOOKUP(_xlfn.XLOOKUP(Tool_Austria!$D176,'AveragePrices&amp;Codes'!$A:$A,'AveragePrices&amp;Codes'!$B:$B),AGRIBALYSE_Cooked!$C:$C,AGRIBALYSE_Cooked!W:W)*$E176),"")</f>
        <v>2.0025519286920004E-2</v>
      </c>
      <c r="T176">
        <f>IFERROR(IF($F176="Raw",_xlfn.XLOOKUP(_xlfn.XLOOKUP(Tool_Austria!$D176,'AveragePrices&amp;Codes'!$A:$A,'AveragePrices&amp;Codes'!$B:$B),AGRIBALYSE_Raw!$B:$B,AGRIBALYSE_Raw!W:W)*$E176,_xlfn.XLOOKUP(_xlfn.XLOOKUP(Tool_Austria!$D176,'AveragePrices&amp;Codes'!$A:$A,'AveragePrices&amp;Codes'!$B:$B),AGRIBALYSE_Cooked!$C:$C,AGRIBALYSE_Cooked!X:X)*$E176),"")</f>
        <v>5.6184282697409999E-4</v>
      </c>
      <c r="U176">
        <f>IFERROR(IF($F176="Raw",_xlfn.XLOOKUP(_xlfn.XLOOKUP(Tool_Austria!$D176,'AveragePrices&amp;Codes'!$A:$A,'AveragePrices&amp;Codes'!$B:$B),AGRIBALYSE_Raw!$B:$B,AGRIBALYSE_Raw!X:X)*$E176,_xlfn.XLOOKUP(_xlfn.XLOOKUP(Tool_Austria!$D176,'AveragePrices&amp;Codes'!$A:$A,'AveragePrices&amp;Codes'!$B:$B),AGRIBALYSE_Cooked!$C:$C,AGRIBALYSE_Cooked!Y:Y)*$E176),"")</f>
        <v>1.349253280986E-2</v>
      </c>
      <c r="V176">
        <f>IFERROR(IF($F176="Raw",_xlfn.XLOOKUP(_xlfn.XLOOKUP(Tool_Austria!$D176,'AveragePrices&amp;Codes'!$A:$A,'AveragePrices&amp;Codes'!$B:$B),AGRIBALYSE_Raw!$B:$B,AGRIBALYSE_Raw!Y:Y)*$E176,_xlfn.XLOOKUP(_xlfn.XLOOKUP(Tool_Austria!$D176,'AveragePrices&amp;Codes'!$A:$A,'AveragePrices&amp;Codes'!$B:$B),AGRIBALYSE_Cooked!$C:$C,AGRIBALYSE_Cooked!Z:Z)*$E176),"")</f>
        <v>6.1088991154470001E-2</v>
      </c>
      <c r="W176">
        <f>IFERROR(IF($F176="Raw",_xlfn.XLOOKUP(_xlfn.XLOOKUP(Tool_Austria!$D176,'AveragePrices&amp;Codes'!$A:$A,'AveragePrices&amp;Codes'!$B:$B),AGRIBALYSE_Raw!$B:$B,AGRIBALYSE_Raw!Z:Z)*$E176,_xlfn.XLOOKUP(_xlfn.XLOOKUP(Tool_Austria!$D176,'AveragePrices&amp;Codes'!$A:$A,'AveragePrices&amp;Codes'!$B:$B),AGRIBALYSE_Cooked!$C:$C,AGRIBALYSE_Cooked!AA:AA)*$E176),"")</f>
        <v>178.75716063489</v>
      </c>
      <c r="X176">
        <f>IFERROR(IF($F176="Raw",_xlfn.XLOOKUP(_xlfn.XLOOKUP(Tool_Austria!$D176,'AveragePrices&amp;Codes'!$A:$A,'AveragePrices&amp;Codes'!$B:$B),AGRIBALYSE_Raw!$B:$B,AGRIBALYSE_Raw!AA:AA)*$E176,_xlfn.XLOOKUP(_xlfn.XLOOKUP(Tool_Austria!$D176,'AveragePrices&amp;Codes'!$A:$A,'AveragePrices&amp;Codes'!$B:$B),AGRIBALYSE_Cooked!$C:$C,AGRIBALYSE_Cooked!AB:AB)*$E176),"")</f>
        <v>93.450066483270007</v>
      </c>
      <c r="Y176">
        <f>IFERROR(IF($F176="Raw",_xlfn.XLOOKUP(_xlfn.XLOOKUP(Tool_Austria!$D176,'AveragePrices&amp;Codes'!$A:$A,'AveragePrices&amp;Codes'!$B:$B),AGRIBALYSE_Raw!$B:$B,AGRIBALYSE_Raw!AB:AB)*$E176,_xlfn.XLOOKUP(_xlfn.XLOOKUP(Tool_Austria!$D176,'AveragePrices&amp;Codes'!$A:$A,'AveragePrices&amp;Codes'!$B:$B),AGRIBALYSE_Cooked!$C:$C,AGRIBALYSE_Cooked!AC:AC)*$E176),"")</f>
        <v>3.5468818318349999</v>
      </c>
      <c r="Z176">
        <f>IFERROR(IF($F176="Raw",_xlfn.XLOOKUP(_xlfn.XLOOKUP(Tool_Austria!$D176,'AveragePrices&amp;Codes'!$A:$A,'AveragePrices&amp;Codes'!$B:$B),AGRIBALYSE_Raw!$B:$B,AGRIBALYSE_Raw!AC:AC)*$E176,_xlfn.XLOOKUP(_xlfn.XLOOKUP(Tool_Austria!$D176,'AveragePrices&amp;Codes'!$A:$A,'AveragePrices&amp;Codes'!$B:$B),AGRIBALYSE_Cooked!$C:$C,AGRIBALYSE_Cooked!AD:AD)*$E176),"")</f>
        <v>54.13710223503</v>
      </c>
      <c r="AA176">
        <f>IFERROR(IF($F176="Raw",_xlfn.XLOOKUP(_xlfn.XLOOKUP(Tool_Austria!$D176,'AveragePrices&amp;Codes'!$A:$A,'AveragePrices&amp;Codes'!$B:$B),AGRIBALYSE_Raw!$B:$B,AGRIBALYSE_Raw!AD:AD)*$E176,_xlfn.XLOOKUP(_xlfn.XLOOKUP(Tool_Austria!$D176,'AveragePrices&amp;Codes'!$A:$A,'AveragePrices&amp;Codes'!$B:$B),AGRIBALYSE_Cooked!$C:$C,AGRIBALYSE_Cooked!AE:AE)*$E176),"")</f>
        <v>2.2112983465080001E-5</v>
      </c>
      <c r="AB176" cm="1">
        <f t="array" ref="AB176">IFERROR(_xlfn.XLOOKUP(Tool_Austria!$F176&amp;$E$2,'Cooking methods'!$A:$A&amp;'Cooking methods'!$B:$B,'Cooking methods'!C:C)*$E176,"")</f>
        <v>0</v>
      </c>
      <c r="AC176" cm="1">
        <f t="array" ref="AC176">IFERROR(_xlfn.XLOOKUP(Tool_Austria!$F176&amp;$E$2,'Cooking methods'!$A:$A&amp;'Cooking methods'!$B:$B,'Cooking methods'!D:D)*$E176,"")</f>
        <v>0</v>
      </c>
      <c r="AD176" cm="1">
        <f t="array" ref="AD176">IFERROR(_xlfn.XLOOKUP(Tool_Austria!$F176&amp;$E$2,'Cooking methods'!$A:$A&amp;'Cooking methods'!$B:$B,'Cooking methods'!E:E)*$E176,"")</f>
        <v>0</v>
      </c>
      <c r="AE176" cm="1">
        <f t="array" ref="AE176">IFERROR(_xlfn.XLOOKUP(Tool_Austria!$F176&amp;$E$2,'Cooking methods'!$A:$A&amp;'Cooking methods'!$B:$B,'Cooking methods'!F:F)*$E176,"")</f>
        <v>0</v>
      </c>
      <c r="AF176" cm="1">
        <f t="array" ref="AF176">IFERROR(_xlfn.XLOOKUP(Tool_Austria!$F176&amp;$E$2,'Cooking methods'!$A:$A&amp;'Cooking methods'!$B:$B,'Cooking methods'!G:G)*$E176,"")</f>
        <v>0</v>
      </c>
      <c r="AG176" cm="1">
        <f t="array" ref="AG176">IFERROR(_xlfn.XLOOKUP(Tool_Austria!$F176&amp;$E$2,'Cooking methods'!$A:$A&amp;'Cooking methods'!$B:$B,'Cooking methods'!H:H)*$E176,"")</f>
        <v>0</v>
      </c>
      <c r="AH176" cm="1">
        <f t="array" ref="AH176">IFERROR(_xlfn.XLOOKUP(Tool_Austria!$F176&amp;$E$2,'Cooking methods'!$A:$A&amp;'Cooking methods'!$B:$B,'Cooking methods'!I:I)*$E176,"")</f>
        <v>0</v>
      </c>
      <c r="AI176" cm="1">
        <f t="array" ref="AI176">IFERROR(_xlfn.XLOOKUP(Tool_Austria!$F176&amp;$E$2,'Cooking methods'!$A:$A&amp;'Cooking methods'!$B:$B,'Cooking methods'!J:J)*$E176,"")</f>
        <v>0</v>
      </c>
      <c r="AJ176" cm="1">
        <f t="array" ref="AJ176">IFERROR(_xlfn.XLOOKUP(Tool_Austria!$F176&amp;$E$2,'Cooking methods'!$A:$A&amp;'Cooking methods'!$B:$B,'Cooking methods'!K:K)*$E176,"")</f>
        <v>0</v>
      </c>
      <c r="AK176" cm="1">
        <f t="array" ref="AK176">IFERROR(_xlfn.XLOOKUP(Tool_Austria!$F176&amp;$E$2,'Cooking methods'!$A:$A&amp;'Cooking methods'!$B:$B,'Cooking methods'!L:L)*$E176,"")</f>
        <v>0</v>
      </c>
      <c r="AL176" cm="1">
        <f t="array" ref="AL176">IFERROR(_xlfn.XLOOKUP(Tool_Austria!$F176&amp;$E$2,'Cooking methods'!$A:$A&amp;'Cooking methods'!$B:$B,'Cooking methods'!M:M)*$E176,"")</f>
        <v>0</v>
      </c>
      <c r="AM176" cm="1">
        <f t="array" ref="AM176">IFERROR(_xlfn.XLOOKUP(Tool_Austria!$F176&amp;$E$2,'Cooking methods'!$A:$A&amp;'Cooking methods'!$B:$B,'Cooking methods'!N:N)*$E176,"")</f>
        <v>0</v>
      </c>
      <c r="AN176" cm="1">
        <f t="array" ref="AN176">IFERROR(_xlfn.XLOOKUP(Tool_Austria!$F176&amp;$E$2,'Cooking methods'!$A:$A&amp;'Cooking methods'!$B:$B,'Cooking methods'!O:O)*$E176,"")</f>
        <v>0</v>
      </c>
      <c r="AO176" cm="1">
        <f t="array" ref="AO176">IFERROR(_xlfn.XLOOKUP(Tool_Austria!$F176&amp;$E$2,'Cooking methods'!$A:$A&amp;'Cooking methods'!$B:$B,'Cooking methods'!P:P)*$E176,"")</f>
        <v>0</v>
      </c>
      <c r="AP176" cm="1">
        <f t="array" ref="AP176">IFERROR(_xlfn.XLOOKUP(Tool_Austria!$F176&amp;$E$2,'Cooking methods'!$A:$A&amp;'Cooking methods'!$B:$B,'Cooking methods'!Q:Q)*$E176,"")</f>
        <v>0</v>
      </c>
      <c r="AQ176" cm="1">
        <f t="array" ref="AQ176">IFERROR(_xlfn.XLOOKUP(Tool_Austria!$F176&amp;$E$2,'Cooking methods'!$A:$A&amp;'Cooking methods'!$B:$B,'Cooking methods'!R:R)*$E176,"")</f>
        <v>0</v>
      </c>
      <c r="AR176" cm="1">
        <f t="array" ref="AR176">IFERROR(_xlfn.XLOOKUP(Tool_Austria!$G176&amp;$E$2,'Waste management'!$A:$A&amp;'Waste management'!$B:$B,'Waste management'!C:C)*$E176,"")</f>
        <v>0.54853962899999997</v>
      </c>
      <c r="AS176" cm="1">
        <f t="array" ref="AS176">IFERROR(_xlfn.XLOOKUP(Tool_Austria!$G176&amp;$E$2,'Waste management'!$A:$A&amp;'Waste management'!$B:$B,'Waste management'!D:D)*$E176,"")</f>
        <v>3.7425019971E-9</v>
      </c>
      <c r="AT176" cm="1">
        <f t="array" ref="AT176">IFERROR(_xlfn.XLOOKUP(Tool_Austria!$G176&amp;$E$2,'Waste management'!$A:$A&amp;'Waste management'!$B:$B,'Waste management'!E:E)*$E176,"")</f>
        <v>1.0091013000000001E-2</v>
      </c>
      <c r="AU176" cm="1">
        <f t="array" ref="AU176">IFERROR(_xlfn.XLOOKUP(Tool_Austria!$G176&amp;$E$2,'Waste management'!$A:$A&amp;'Waste management'!$B:$B,'Waste management'!F:F)*$E176,"")</f>
        <v>1.1756520000000001E-3</v>
      </c>
      <c r="AV176" cm="1">
        <f t="array" ref="AV176">IFERROR(_xlfn.XLOOKUP(Tool_Austria!$G176&amp;$E$2,'Waste management'!$A:$A&amp;'Waste management'!$B:$B,'Waste management'!G:G)*$E176,"")</f>
        <v>1.1344649916E-7</v>
      </c>
      <c r="AW176" cm="1">
        <f t="array" ref="AW176">IFERROR(_xlfn.XLOOKUP(Tool_Austria!$G176&amp;$E$2,'Waste management'!$A:$A&amp;'Waste management'!$B:$B,'Waste management'!H:H)*$E176,"")</f>
        <v>3.6979251921E-9</v>
      </c>
      <c r="AX176" cm="1">
        <f t="array" ref="AX176">IFERROR(_xlfn.XLOOKUP(Tool_Austria!$G176&amp;$E$2,'Waste management'!$A:$A&amp;'Waste management'!$B:$B,'Waste management'!I:I)*$E176,"")</f>
        <v>2.6291203647000002E-9</v>
      </c>
      <c r="AY176" cm="1">
        <f t="array" ref="AY176">IFERROR(_xlfn.XLOOKUP(Tool_Austria!$G176&amp;$E$2,'Waste management'!$A:$A&amp;'Waste management'!$B:$B,'Waste management'!J:J)*$E176,"")</f>
        <v>2.1651591000000001E-2</v>
      </c>
      <c r="AZ176" cm="1">
        <f t="array" ref="AZ176">IFERROR(_xlfn.XLOOKUP(Tool_Austria!$G176&amp;$E$2,'Waste management'!$A:$A&amp;'Waste management'!$B:$B,'Waste management'!K:K)*$E176,"")</f>
        <v>5.2702715682000003E-5</v>
      </c>
      <c r="BA176" cm="1">
        <f t="array" ref="BA176">IFERROR(_xlfn.XLOOKUP(Tool_Austria!$G176&amp;$E$2,'Waste management'!$A:$A&amp;'Waste management'!$B:$B,'Waste management'!L:L)*$E176,"")</f>
        <v>9.4837299594000002E-4</v>
      </c>
      <c r="BB176" cm="1">
        <f t="array" ref="BB176">IFERROR(_xlfn.XLOOKUP(Tool_Austria!$G176&amp;$E$2,'Waste management'!$A:$A&amp;'Waste management'!$B:$B,'Waste management'!M:M)*$E176,"")</f>
        <v>9.5423754000000013E-2</v>
      </c>
      <c r="BC176" cm="1">
        <f t="array" ref="BC176">IFERROR(_xlfn.XLOOKUP(Tool_Austria!$G176&amp;$E$2,'Waste management'!$A:$A&amp;'Waste management'!$B:$B,'Waste management'!N:N)*$E176,"")</f>
        <v>82.052084094000008</v>
      </c>
      <c r="BD176" cm="1">
        <f t="array" ref="BD176">IFERROR(_xlfn.XLOOKUP(Tool_Austria!$G176&amp;$E$2,'Waste management'!$A:$A&amp;'Waste management'!$B:$B,'Waste management'!O:O)*$E176,"")</f>
        <v>5.2317493710000003</v>
      </c>
      <c r="BE176" cm="1">
        <f t="array" ref="BE176">IFERROR(_xlfn.XLOOKUP(Tool_Austria!$G176&amp;$E$2,'Waste management'!$A:$A&amp;'Waste management'!$B:$B,'Waste management'!P:P)*$E176,"")</f>
        <v>0.11296056300000001</v>
      </c>
      <c r="BF176" cm="1">
        <f t="array" ref="BF176">IFERROR(_xlfn.XLOOKUP(Tool_Austria!$G176&amp;$E$2,'Waste management'!$A:$A&amp;'Waste management'!$B:$B,'Waste management'!Q:Q)*$E176,"")</f>
        <v>3.2878087890000001</v>
      </c>
      <c r="BG176" cm="1">
        <f t="array" ref="BG176">IFERROR(_xlfn.XLOOKUP(Tool_Austria!$G176&amp;$E$2,'Waste management'!$A:$A&amp;'Waste management'!$B:$B,'Waste management'!R:R)*$E176,"")</f>
        <v>1.0684717259999999E-6</v>
      </c>
      <c r="BH176">
        <f>IFERROR((L176+AR176+AB176)*_xlfn.XLOOKUP(Tool_Austria!BH$4,Monetization_Factors!$A:$A,Monetization_Factors!$D:$D),"")</f>
        <v>0.57640242469201708</v>
      </c>
      <c r="BI176">
        <f>IFERROR((M176+AS176+AC176)*_xlfn.XLOOKUP(Tool_Austria!BI$4,Monetization_Factors!$A:$A,Monetization_Factors!$D:$D),"")</f>
        <v>7.7631503362821957E-6</v>
      </c>
      <c r="BJ176">
        <f>IFERROR((N176+AT176+AD176)*_xlfn.XLOOKUP(Tool_Austria!BJ$4,Monetization_Factors!$A:$A,Monetization_Factors!$D:$D),"")</f>
        <v>9.4411730709440954E-4</v>
      </c>
      <c r="BK176">
        <f>IFERROR((O176+AU176+AE176)*_xlfn.XLOOKUP(Tool_Austria!BK$4,Monetization_Factors!$A:$A,Monetization_Factors!$D:$D),"")</f>
        <v>2.3535981509962126E-2</v>
      </c>
      <c r="BL176">
        <f>IFERROR((P176+AV176+AF176)*_xlfn.XLOOKUP(Tool_Austria!BL$4,Monetization_Factors!$A:$A,Monetization_Factors!$D:$D),"")</f>
        <v>0.36122184311634298</v>
      </c>
      <c r="BM176">
        <f>IFERROR((Q176+AW176+AG176)*_xlfn.XLOOKUP(Tool_Austria!BM$4,Monetization_Factors!$A:$A,Monetization_Factors!$D:$D),"")</f>
        <v>2.1076236326058713E-2</v>
      </c>
      <c r="BN176">
        <f>IFERROR((R176+AX176+AH176)*_xlfn.XLOOKUP(Tool_Austria!BN$4,Monetization_Factors!$A:$A,Monetization_Factors!$D:$D),"")</f>
        <v>5.9401613983772793E-3</v>
      </c>
      <c r="BO176">
        <f>IFERROR((S176+AY176+AI176)*_xlfn.XLOOKUP(Tool_Austria!BO$4,Monetization_Factors!$A:$A,Monetization_Factors!$D:$D),"")</f>
        <v>1.824788377426861E-2</v>
      </c>
      <c r="BP176">
        <f>IFERROR((T176+AZ176+AJ176)*_xlfn.XLOOKUP(Tool_Austria!BP$4,Monetization_Factors!$A:$A,Monetization_Factors!$D:$D),"")</f>
        <v>1.4991170617844245E-3</v>
      </c>
      <c r="BQ176">
        <f>IFERROR((U176+BA176+AK176)*_xlfn.XLOOKUP(Tool_Austria!BQ$4,Monetization_Factors!$A:$A,Monetization_Factors!$D:$D),"")</f>
        <v>5.9073003203204445E-2</v>
      </c>
      <c r="BR176" t="str">
        <f>IFERROR((V176+BB176+AL176)*_xlfn.XLOOKUP(Tool_Austria!BR$4,Monetization_Factors!$A:$A,Monetization_Factors!$D:$D),"")</f>
        <v/>
      </c>
      <c r="BS176">
        <f>IFERROR((W176+BC176+AM176)*_xlfn.XLOOKUP(Tool_Austria!BS$4,Monetization_Factors!$A:$A,Monetization_Factors!$D:$D),"")</f>
        <v>1.2691689697609849E-2</v>
      </c>
      <c r="BT176">
        <f>IFERROR((X176+BD176+AN176)*_xlfn.XLOOKUP(Tool_Austria!BT$4,Monetization_Factors!$A:$A,Monetization_Factors!$D:$D),"")</f>
        <v>2.1973740797993874E-2</v>
      </c>
      <c r="BU176">
        <f>IFERROR((Y176+BE176+AO176)*_xlfn.XLOOKUP(Tool_Austria!BU$4,Monetization_Factors!$A:$A,Monetization_Factors!$D:$D),"")</f>
        <v>2.325803171930101E-2</v>
      </c>
      <c r="BV176">
        <f>IFERROR((Z176+BF176+AP176)*_xlfn.XLOOKUP(Tool_Austria!BV$4,Monetization_Factors!$A:$A,Monetization_Factors!$D:$D),"")</f>
        <v>9.4824623003458647E-2</v>
      </c>
      <c r="BW176">
        <f>IFERROR((AA176+BG176+AQ176)*_xlfn.XLOOKUP(Tool_Austria!BW$4,Monetization_Factors!$A:$A,Monetization_Factors!$D:$D),"")</f>
        <v>4.8428835754017104E-5</v>
      </c>
      <c r="BX176" s="38" cm="1">
        <f t="array" ref="BX176">IFERROR(_xlfn.IFS(I176&lt;&gt;0,I176*E176,I176="",J176*E176),"")</f>
        <v>4.9277313621428567</v>
      </c>
      <c r="BY176" s="38">
        <f t="shared" si="112"/>
        <v>1.2207450455935638</v>
      </c>
      <c r="BZ176" s="38">
        <f t="shared" si="113"/>
        <v>6.1484764077364202</v>
      </c>
      <c r="CA176" s="38">
        <f t="shared" si="114"/>
        <v>9.4591944734406467E-3</v>
      </c>
      <c r="CB176">
        <f t="shared" si="119"/>
        <v>4.4304271231620005</v>
      </c>
      <c r="CC176">
        <f t="shared" si="119"/>
        <v>1.9392828447179998E-7</v>
      </c>
      <c r="CD176">
        <f t="shared" si="119"/>
        <v>0.61861331817030007</v>
      </c>
      <c r="CE176">
        <f t="shared" si="119"/>
        <v>1.5548914708559999E-2</v>
      </c>
      <c r="CF176">
        <f t="shared" si="119"/>
        <v>3.6184639511009906E-7</v>
      </c>
      <c r="CG176">
        <f t="shared" si="119"/>
        <v>1.0149347186733001E-7</v>
      </c>
      <c r="CH176">
        <f t="shared" si="119"/>
        <v>5.1669691823219999E-9</v>
      </c>
      <c r="CI176">
        <f t="shared" si="119"/>
        <v>4.1677110286920005E-2</v>
      </c>
      <c r="CJ176">
        <f t="shared" si="119"/>
        <v>6.1454554265609994E-4</v>
      </c>
      <c r="CK176">
        <f t="shared" si="119"/>
        <v>1.44409058058E-2</v>
      </c>
      <c r="CL176">
        <f t="shared" si="119"/>
        <v>0.15651274515447</v>
      </c>
      <c r="CM176">
        <f t="shared" si="119"/>
        <v>260.80924472889001</v>
      </c>
      <c r="CN176">
        <f t="shared" si="119"/>
        <v>98.681815854270013</v>
      </c>
      <c r="CO176">
        <f t="shared" si="119"/>
        <v>3.6598423948350001</v>
      </c>
      <c r="CP176">
        <f t="shared" si="119"/>
        <v>57.424911024030003</v>
      </c>
      <c r="CQ176">
        <f t="shared" si="117"/>
        <v>2.3181455191079999E-5</v>
      </c>
      <c r="CR176">
        <f t="shared" si="120"/>
        <v>6.8160417279415396E-3</v>
      </c>
      <c r="CS176">
        <f t="shared" si="120"/>
        <v>2.9835120687969231E-10</v>
      </c>
      <c r="CT176">
        <f t="shared" si="120"/>
        <v>9.5171279718507702E-4</v>
      </c>
      <c r="CU176">
        <f t="shared" si="120"/>
        <v>2.3921407243938462E-5</v>
      </c>
      <c r="CV176">
        <f t="shared" si="120"/>
        <v>5.5668676170784466E-10</v>
      </c>
      <c r="CW176">
        <f t="shared" si="120"/>
        <v>1.5614380287281539E-10</v>
      </c>
      <c r="CX176">
        <f t="shared" si="120"/>
        <v>7.9491833574184621E-12</v>
      </c>
      <c r="CY176">
        <f t="shared" si="120"/>
        <v>6.4118631210646155E-5</v>
      </c>
      <c r="CZ176">
        <f t="shared" si="120"/>
        <v>9.4545468100938452E-7</v>
      </c>
      <c r="DA176">
        <f t="shared" si="120"/>
        <v>2.2216778162769229E-5</v>
      </c>
      <c r="DB176">
        <f t="shared" si="120"/>
        <v>2.4078883869918462E-4</v>
      </c>
      <c r="DC176">
        <f t="shared" si="120"/>
        <v>0.40124499189060003</v>
      </c>
      <c r="DD176">
        <f t="shared" si="120"/>
        <v>0.15181817823733848</v>
      </c>
      <c r="DE176">
        <f t="shared" si="120"/>
        <v>5.6305267612846155E-3</v>
      </c>
      <c r="DF176">
        <f t="shared" si="120"/>
        <v>8.8346016960046153E-2</v>
      </c>
      <c r="DG176">
        <f t="shared" si="118"/>
        <v>3.566377721704615E-8</v>
      </c>
      <c r="DH176" s="5">
        <f>IFERROR(((((L176+AB176)*(1/$H176))+AR176)/$F$2)/($B$2*('CAR.CAP_per person'!B$2)/(_xlfn.XLOOKUP($E$2,EU_countries_GDP!$A$2:$A$29,EU_countries_GDP!$E$2:$E$29))),"")</f>
        <v>0.13390827114483392</v>
      </c>
      <c r="DI176" s="5">
        <f>IFERROR(((((M176+AC176)*(1/$H176))+AS176)/$F$2)/($B$2*('CAR.CAP_per person'!C$2)/(_xlfn.XLOOKUP($E$2,EU_countries_GDP!$A$2:$A$29,EU_countries_GDP!$E$2:$E$29))),"")</f>
        <v>7.6280113590293687E-5</v>
      </c>
      <c r="DJ176" s="5">
        <f>IFERROR(((((N176+AD176)*(1/$H176))+AT176)/$F$2)/($B$2*('CAR.CAP_per person'!D$2)/(_xlfn.XLOOKUP($E$2,EU_countries_GDP!$A$2:$A$29,EU_countries_GDP!$E$2:$E$29))),"")</f>
        <v>2.49285310722077E-4</v>
      </c>
      <c r="DK176" s="5">
        <f>IFERROR(((((O176+AE176)*(1/$H176))+AU176)/$F$2)/($B$2*('CAR.CAP_per person'!E$2)/(_xlfn.XLOOKUP($E$2,EU_countries_GDP!$A$2:$A$29,EU_countries_GDP!$E$2:$E$29))),"")</f>
        <v>7.983550950213086E-3</v>
      </c>
      <c r="DL176" s="5">
        <f>IFERROR(((((P176+AF176)*(1/$H176))+AV176)/$F$2)/($B$2*('CAR.CAP_per person'!F$2)/(_xlfn.XLOOKUP($E$2,EU_countries_GDP!$A$2:$A$29,EU_countries_GDP!$E$2:$E$29))),"")</f>
        <v>0.13621650604729166</v>
      </c>
      <c r="DM176" s="5">
        <f>IFERROR(((((Q176+AG176)*(1/$H176))+AW176)/$F$2)/($B$2*('CAR.CAP_per person'!G$2)/(_xlfn.XLOOKUP($E$2,EU_countries_GDP!$A$2:$A$29,EU_countries_GDP!$E$2:$E$29))),"")</f>
        <v>2.2293196463439233E-2</v>
      </c>
      <c r="DN176" s="5">
        <f>IFERROR(((((R176+AH176)*(1/$H176))+AX176)/$F$2)/($B$2*('CAR.CAP_per person'!H$2)/(_xlfn.XLOOKUP($E$2,EU_countries_GDP!$A$2:$A$29,EU_countries_GDP!$E$2:$E$29))),"")</f>
        <v>2.3021625923499943E-4</v>
      </c>
      <c r="DO176" s="5">
        <f>IFERROR(((((S176+AI176)*(1/$H176))+AY176)/$F$2)/($B$2*('CAR.CAP_per person'!I$2)/(_xlfn.XLOOKUP($E$2,EU_countries_GDP!$A$2:$A$29,EU_countries_GDP!$E$2:$E$29))),"")</f>
        <v>7.5675431585087612E-3</v>
      </c>
      <c r="DP176" s="5">
        <f>IFERROR(((((T176+AJ176)*(1/$H176))+AZ176)/$F$2)/($B$2*('CAR.CAP_per person'!J$2)/(_xlfn.XLOOKUP($E$2,EU_countries_GDP!$A$2:$A$29,EU_countries_GDP!$E$2:$E$29))),"")</f>
        <v>2.2022976730766797E-2</v>
      </c>
      <c r="DQ176" s="5">
        <f>IFERROR(((((U176+AK176)*(1/$H176))+BA176)/$F$2)/($B$2*('CAR.CAP_per person'!K$2)/(_xlfn.XLOOKUP($E$2,EU_countries_GDP!$A$2:$A$29,EU_countries_GDP!$E$2:$E$29))),"")</f>
        <v>1.5076889770799124E-2</v>
      </c>
      <c r="DR176" s="5">
        <f>IFERROR(((((V176+AL176)*(1/$H176))+BB176)/$F$2)/($B$2*('CAR.CAP_per person'!L$2)/(_xlfn.XLOOKUP($E$2,EU_countries_GDP!$A$2:$A$29,EU_countries_GDP!$E$2:$E$29))),"")</f>
        <v>4.5072538145704113E-3</v>
      </c>
      <c r="DS176" s="5">
        <f>IFERROR(((((W176+AM176)*(1/$H176))+BC176)/$F$2)/($B$2*('CAR.CAP_per person'!M$2)/(_xlfn.XLOOKUP($E$2,EU_countries_GDP!$A$2:$A$29,EU_countries_GDP!$E$2:$E$29))),"")</f>
        <v>0.3858777202069113</v>
      </c>
      <c r="DT176" s="5">
        <f>IFERROR(((((X176+AN176)*(1/$H176))+BD176)/$F$2)/($B$2*('CAR.CAP_per person'!N$2)/(_xlfn.XLOOKUP($E$2,EU_countries_GDP!$A$2:$A$29,EU_countries_GDP!$E$2:$E$29))),"")</f>
        <v>1.6297137241278832</v>
      </c>
      <c r="DU176" s="5">
        <f>IFERROR(((((Y176+AO176)*(1/$H176))+BE176)/$F$2)/($B$2*('CAR.CAP_per person'!O$2)/(_xlfn.XLOOKUP($E$2,EU_countries_GDP!$A$2:$A$29,EU_countries_GDP!$E$2:$E$29))),"")</f>
        <v>4.2554404380191133E-3</v>
      </c>
      <c r="DV176" s="5">
        <f>IFERROR(((((Z176+AP176)*(1/$H176))+BF176)/$F$2)/($B$2*('CAR.CAP_per person'!P$2)/(_xlfn.XLOOKUP($E$2,EU_countries_GDP!$A$2:$A$29,EU_countries_GDP!$E$2:$E$29))),"")</f>
        <v>5.3792292081275346E-2</v>
      </c>
      <c r="DW176" s="5">
        <f>IFERROR(((((AA176+AQ176)*(1/$H176))+BG176)/$F$2)/($B$2*('CAR.CAP_per person'!Q$2)/(_xlfn.XLOOKUP($E$2,EU_countries_GDP!$A$2:$A$29,EU_countries_GDP!$E$2:$E$29))),"")</f>
        <v>2.2195545862556742E-2</v>
      </c>
    </row>
    <row r="177" spans="1:127">
      <c r="A177" t="s">
        <v>213</v>
      </c>
      <c r="B177" t="str">
        <f>_xlfn.XLOOKUP(D177,Table5[Ingredient],Table5[Category],"",FALSE)</f>
        <v>Vegetables</v>
      </c>
      <c r="C177" s="33" t="s">
        <v>229</v>
      </c>
      <c r="D177" s="33" t="s">
        <v>203</v>
      </c>
      <c r="E177" s="33">
        <v>1.1526000000000001</v>
      </c>
      <c r="F177" s="33" t="s">
        <v>189</v>
      </c>
      <c r="G177" s="33" t="s">
        <v>180</v>
      </c>
      <c r="H177" s="91">
        <f>Dataset_AT!S56</f>
        <v>0.71795191229600108</v>
      </c>
      <c r="I177" s="33"/>
      <c r="J177" s="37">
        <f>IFERROR(INDEX('AveragePrices&amp;Codes'!G:AG, MATCH($D177, 'AveragePrices&amp;Codes'!$A:$A, 0), MATCH(Tool_Austria!$E$2, 'AveragePrices&amp;Codes'!$G$1:$AG$1, 0)),"")</f>
        <v>0.63722458418584826</v>
      </c>
      <c r="K177" s="37">
        <f>IFERROR(E177/(_xlfn.XLOOKUP(A177,Dataset_AT!$V$2:$V$9,Dataset_AT!$W$2:$W$9)),"")</f>
        <v>6.701162790697675E-3</v>
      </c>
      <c r="L177">
        <f>IFERROR(IF($F177="Raw",_xlfn.XLOOKUP(_xlfn.XLOOKUP(Tool_Austria!$D177,'AveragePrices&amp;Codes'!$A:$A,'AveragePrices&amp;Codes'!$B:$B),AGRIBALYSE_Raw!$B:$B,AGRIBALYSE_Raw!O:O)*$E177,_xlfn.XLOOKUP(_xlfn.XLOOKUP(Tool_Austria!$D177,'AveragePrices&amp;Codes'!$A:$A,'AveragePrices&amp;Codes'!$B:$B),AGRIBALYSE_Cooked!$C:$C,AGRIBALYSE_Cooked!P:P)*$E177),"")</f>
        <v>0.48544310077200004</v>
      </c>
      <c r="M177">
        <f>IFERROR(IF($F177="Raw",_xlfn.XLOOKUP(_xlfn.XLOOKUP(Tool_Austria!$D177,'AveragePrices&amp;Codes'!$A:$A,'AveragePrices&amp;Codes'!$B:$B),AGRIBALYSE_Raw!$B:$B,AGRIBALYSE_Raw!P:P)*$E177,_xlfn.XLOOKUP(_xlfn.XLOOKUP(Tool_Austria!$D177,'AveragePrices&amp;Codes'!$A:$A,'AveragePrices&amp;Codes'!$B:$B),AGRIBALYSE_Cooked!$C:$C,AGRIBALYSE_Cooked!Q:Q)*$E177),"")</f>
        <v>2.2820854138200003E-8</v>
      </c>
      <c r="N177">
        <f>IFERROR(IF($F177="Raw",_xlfn.XLOOKUP(_xlfn.XLOOKUP(Tool_Austria!$D177,'AveragePrices&amp;Codes'!$A:$A,'AveragePrices&amp;Codes'!$B:$B),AGRIBALYSE_Raw!$B:$B,AGRIBALYSE_Raw!Q:Q)*$E177,_xlfn.XLOOKUP(_xlfn.XLOOKUP(Tool_Austria!$D177,'AveragePrices&amp;Codes'!$A:$A,'AveragePrices&amp;Codes'!$B:$B),AGRIBALYSE_Cooked!$C:$C,AGRIBALYSE_Cooked!R:R)*$E177),"")</f>
        <v>7.8846066106200013E-2</v>
      </c>
      <c r="O177">
        <f>IFERROR(IF($F177="Raw",_xlfn.XLOOKUP(_xlfn.XLOOKUP(Tool_Austria!$D177,'AveragePrices&amp;Codes'!$A:$A,'AveragePrices&amp;Codes'!$B:$B),AGRIBALYSE_Raw!$B:$B,AGRIBALYSE_Raw!R:R)*$E177,_xlfn.XLOOKUP(_xlfn.XLOOKUP(Tool_Austria!$D177,'AveragePrices&amp;Codes'!$A:$A,'AveragePrices&amp;Codes'!$B:$B),AGRIBALYSE_Cooked!$C:$C,AGRIBALYSE_Cooked!S:S)*$E177),"")</f>
        <v>1.95932698518E-3</v>
      </c>
      <c r="P177">
        <f>IFERROR(IF($F177="Raw",_xlfn.XLOOKUP(_xlfn.XLOOKUP(Tool_Austria!$D177,'AveragePrices&amp;Codes'!$A:$A,'AveragePrices&amp;Codes'!$B:$B),AGRIBALYSE_Raw!$B:$B,AGRIBALYSE_Raw!S:S)*$E177,_xlfn.XLOOKUP(_xlfn.XLOOKUP(Tool_Austria!$D177,'AveragePrices&amp;Codes'!$A:$A,'AveragePrices&amp;Codes'!$B:$B),AGRIBALYSE_Cooked!$C:$C,AGRIBALYSE_Cooked!T:T)*$E177),"")</f>
        <v>3.23047754292E-8</v>
      </c>
      <c r="Q177">
        <f>IFERROR(IF($F177="Raw",_xlfn.XLOOKUP(_xlfn.XLOOKUP(Tool_Austria!$D177,'AveragePrices&amp;Codes'!$A:$A,'AveragePrices&amp;Codes'!$B:$B),AGRIBALYSE_Raw!$B:$B,AGRIBALYSE_Raw!T:T)*$E177,_xlfn.XLOOKUP(_xlfn.XLOOKUP(Tool_Austria!$D177,'AveragePrices&amp;Codes'!$A:$A,'AveragePrices&amp;Codes'!$B:$B),AGRIBALYSE_Cooked!$C:$C,AGRIBALYSE_Cooked!U:U)*$E177),"")</f>
        <v>9.0300875767200012E-9</v>
      </c>
      <c r="R177">
        <f>IFERROR(IF($F177="Raw",_xlfn.XLOOKUP(_xlfn.XLOOKUP(Tool_Austria!$D177,'AveragePrices&amp;Codes'!$A:$A,'AveragePrices&amp;Codes'!$B:$B),AGRIBALYSE_Raw!$B:$B,AGRIBALYSE_Raw!U:U)*$E177,_xlfn.XLOOKUP(_xlfn.XLOOKUP(Tool_Austria!$D177,'AveragePrices&amp;Codes'!$A:$A,'AveragePrices&amp;Codes'!$B:$B),AGRIBALYSE_Cooked!$C:$C,AGRIBALYSE_Cooked!V:V)*$E177),"")</f>
        <v>3.4111528948800003E-10</v>
      </c>
      <c r="S177">
        <f>IFERROR(IF($F177="Raw",_xlfn.XLOOKUP(_xlfn.XLOOKUP(Tool_Austria!$D177,'AveragePrices&amp;Codes'!$A:$A,'AveragePrices&amp;Codes'!$B:$B),AGRIBALYSE_Raw!$B:$B,AGRIBALYSE_Raw!V:V)*$E177,_xlfn.XLOOKUP(_xlfn.XLOOKUP(Tool_Austria!$D177,'AveragePrices&amp;Codes'!$A:$A,'AveragePrices&amp;Codes'!$B:$B),AGRIBALYSE_Cooked!$C:$C,AGRIBALYSE_Cooked!W:W)*$E177),"")</f>
        <v>2.7498340068600005E-3</v>
      </c>
      <c r="T177">
        <f>IFERROR(IF($F177="Raw",_xlfn.XLOOKUP(_xlfn.XLOOKUP(Tool_Austria!$D177,'AveragePrices&amp;Codes'!$A:$A,'AveragePrices&amp;Codes'!$B:$B),AGRIBALYSE_Raw!$B:$B,AGRIBALYSE_Raw!W:W)*$E177,_xlfn.XLOOKUP(_xlfn.XLOOKUP(Tool_Austria!$D177,'AveragePrices&amp;Codes'!$A:$A,'AveragePrices&amp;Codes'!$B:$B),AGRIBALYSE_Cooked!$C:$C,AGRIBALYSE_Cooked!X:X)*$E177),"")</f>
        <v>7.5186857324399998E-5</v>
      </c>
      <c r="U177">
        <f>IFERROR(IF($F177="Raw",_xlfn.XLOOKUP(_xlfn.XLOOKUP(Tool_Austria!$D177,'AveragePrices&amp;Codes'!$A:$A,'AveragePrices&amp;Codes'!$B:$B),AGRIBALYSE_Raw!$B:$B,AGRIBALYSE_Raw!X:X)*$E177,_xlfn.XLOOKUP(_xlfn.XLOOKUP(Tool_Austria!$D177,'AveragePrices&amp;Codes'!$A:$A,'AveragePrices&amp;Codes'!$B:$B),AGRIBALYSE_Cooked!$C:$C,AGRIBALYSE_Cooked!Y:Y)*$E177),"")</f>
        <v>2.6260453431600004E-3</v>
      </c>
      <c r="V177">
        <f>IFERROR(IF($F177="Raw",_xlfn.XLOOKUP(_xlfn.XLOOKUP(Tool_Austria!$D177,'AveragePrices&amp;Codes'!$A:$A,'AveragePrices&amp;Codes'!$B:$B),AGRIBALYSE_Raw!$B:$B,AGRIBALYSE_Raw!Y:Y)*$E177,_xlfn.XLOOKUP(_xlfn.XLOOKUP(Tool_Austria!$D177,'AveragePrices&amp;Codes'!$A:$A,'AveragePrices&amp;Codes'!$B:$B),AGRIBALYSE_Cooked!$C:$C,AGRIBALYSE_Cooked!Z:Z)*$E177),"")</f>
        <v>9.9470315911200004E-3</v>
      </c>
      <c r="W177">
        <f>IFERROR(IF($F177="Raw",_xlfn.XLOOKUP(_xlfn.XLOOKUP(Tool_Austria!$D177,'AveragePrices&amp;Codes'!$A:$A,'AveragePrices&amp;Codes'!$B:$B),AGRIBALYSE_Raw!$B:$B,AGRIBALYSE_Raw!Z:Z)*$E177,_xlfn.XLOOKUP(_xlfn.XLOOKUP(Tool_Austria!$D177,'AveragePrices&amp;Codes'!$A:$A,'AveragePrices&amp;Codes'!$B:$B),AGRIBALYSE_Cooked!$C:$C,AGRIBALYSE_Cooked!AA:AA)*$E177),"")</f>
        <v>6.4196100559800007</v>
      </c>
      <c r="X177">
        <f>IFERROR(IF($F177="Raw",_xlfn.XLOOKUP(_xlfn.XLOOKUP(Tool_Austria!$D177,'AveragePrices&amp;Codes'!$A:$A,'AveragePrices&amp;Codes'!$B:$B),AGRIBALYSE_Raw!$B:$B,AGRIBALYSE_Raw!AA:AA)*$E177,_xlfn.XLOOKUP(_xlfn.XLOOKUP(Tool_Austria!$D177,'AveragePrices&amp;Codes'!$A:$A,'AveragePrices&amp;Codes'!$B:$B),AGRIBALYSE_Cooked!$C:$C,AGRIBALYSE_Cooked!AB:AB)*$E177),"")</f>
        <v>20.2751457066</v>
      </c>
      <c r="Y177">
        <f>IFERROR(IF($F177="Raw",_xlfn.XLOOKUP(_xlfn.XLOOKUP(Tool_Austria!$D177,'AveragePrices&amp;Codes'!$A:$A,'AveragePrices&amp;Codes'!$B:$B),AGRIBALYSE_Raw!$B:$B,AGRIBALYSE_Raw!AB:AB)*$E177,_xlfn.XLOOKUP(_xlfn.XLOOKUP(Tool_Austria!$D177,'AveragePrices&amp;Codes'!$A:$A,'AveragePrices&amp;Codes'!$B:$B),AGRIBALYSE_Cooked!$C:$C,AGRIBALYSE_Cooked!AC:AC)*$E177),"")</f>
        <v>0.84825734159400001</v>
      </c>
      <c r="Z177">
        <f>IFERROR(IF($F177="Raw",_xlfn.XLOOKUP(_xlfn.XLOOKUP(Tool_Austria!$D177,'AveragePrices&amp;Codes'!$A:$A,'AveragePrices&amp;Codes'!$B:$B),AGRIBALYSE_Raw!$B:$B,AGRIBALYSE_Raw!AC:AC)*$E177,_xlfn.XLOOKUP(_xlfn.XLOOKUP(Tool_Austria!$D177,'AveragePrices&amp;Codes'!$A:$A,'AveragePrices&amp;Codes'!$B:$B),AGRIBALYSE_Cooked!$C:$C,AGRIBALYSE_Cooked!AD:AD)*$E177),"")</f>
        <v>6.6714296429399997</v>
      </c>
      <c r="AA177">
        <f>IFERROR(IF($F177="Raw",_xlfn.XLOOKUP(_xlfn.XLOOKUP(Tool_Austria!$D177,'AveragePrices&amp;Codes'!$A:$A,'AveragePrices&amp;Codes'!$B:$B),AGRIBALYSE_Raw!$B:$B,AGRIBALYSE_Raw!AD:AD)*$E177,_xlfn.XLOOKUP(_xlfn.XLOOKUP(Tool_Austria!$D177,'AveragePrices&amp;Codes'!$A:$A,'AveragePrices&amp;Codes'!$B:$B),AGRIBALYSE_Cooked!$C:$C,AGRIBALYSE_Cooked!AE:AE)*$E177),"")</f>
        <v>2.8046679145200006E-6</v>
      </c>
      <c r="AB177" cm="1">
        <f t="array" ref="AB177">IFERROR(_xlfn.XLOOKUP(Tool_Austria!$F177&amp;$E$2,'Cooking methods'!$A:$A&amp;'Cooking methods'!$B:$B,'Cooking methods'!C:C)*$E177,"")</f>
        <v>0</v>
      </c>
      <c r="AC177" cm="1">
        <f t="array" ref="AC177">IFERROR(_xlfn.XLOOKUP(Tool_Austria!$F177&amp;$E$2,'Cooking methods'!$A:$A&amp;'Cooking methods'!$B:$B,'Cooking methods'!D:D)*$E177,"")</f>
        <v>0</v>
      </c>
      <c r="AD177" cm="1">
        <f t="array" ref="AD177">IFERROR(_xlfn.XLOOKUP(Tool_Austria!$F177&amp;$E$2,'Cooking methods'!$A:$A&amp;'Cooking methods'!$B:$B,'Cooking methods'!E:E)*$E177,"")</f>
        <v>0</v>
      </c>
      <c r="AE177" cm="1">
        <f t="array" ref="AE177">IFERROR(_xlfn.XLOOKUP(Tool_Austria!$F177&amp;$E$2,'Cooking methods'!$A:$A&amp;'Cooking methods'!$B:$B,'Cooking methods'!F:F)*$E177,"")</f>
        <v>0</v>
      </c>
      <c r="AF177" cm="1">
        <f t="array" ref="AF177">IFERROR(_xlfn.XLOOKUP(Tool_Austria!$F177&amp;$E$2,'Cooking methods'!$A:$A&amp;'Cooking methods'!$B:$B,'Cooking methods'!G:G)*$E177,"")</f>
        <v>0</v>
      </c>
      <c r="AG177" cm="1">
        <f t="array" ref="AG177">IFERROR(_xlfn.XLOOKUP(Tool_Austria!$F177&amp;$E$2,'Cooking methods'!$A:$A&amp;'Cooking methods'!$B:$B,'Cooking methods'!H:H)*$E177,"")</f>
        <v>0</v>
      </c>
      <c r="AH177" cm="1">
        <f t="array" ref="AH177">IFERROR(_xlfn.XLOOKUP(Tool_Austria!$F177&amp;$E$2,'Cooking methods'!$A:$A&amp;'Cooking methods'!$B:$B,'Cooking methods'!I:I)*$E177,"")</f>
        <v>0</v>
      </c>
      <c r="AI177" cm="1">
        <f t="array" ref="AI177">IFERROR(_xlfn.XLOOKUP(Tool_Austria!$F177&amp;$E$2,'Cooking methods'!$A:$A&amp;'Cooking methods'!$B:$B,'Cooking methods'!J:J)*$E177,"")</f>
        <v>0</v>
      </c>
      <c r="AJ177" cm="1">
        <f t="array" ref="AJ177">IFERROR(_xlfn.XLOOKUP(Tool_Austria!$F177&amp;$E$2,'Cooking methods'!$A:$A&amp;'Cooking methods'!$B:$B,'Cooking methods'!K:K)*$E177,"")</f>
        <v>0</v>
      </c>
      <c r="AK177" cm="1">
        <f t="array" ref="AK177">IFERROR(_xlfn.XLOOKUP(Tool_Austria!$F177&amp;$E$2,'Cooking methods'!$A:$A&amp;'Cooking methods'!$B:$B,'Cooking methods'!L:L)*$E177,"")</f>
        <v>0</v>
      </c>
      <c r="AL177" cm="1">
        <f t="array" ref="AL177">IFERROR(_xlfn.XLOOKUP(Tool_Austria!$F177&amp;$E$2,'Cooking methods'!$A:$A&amp;'Cooking methods'!$B:$B,'Cooking methods'!M:M)*$E177,"")</f>
        <v>0</v>
      </c>
      <c r="AM177" cm="1">
        <f t="array" ref="AM177">IFERROR(_xlfn.XLOOKUP(Tool_Austria!$F177&amp;$E$2,'Cooking methods'!$A:$A&amp;'Cooking methods'!$B:$B,'Cooking methods'!N:N)*$E177,"")</f>
        <v>0</v>
      </c>
      <c r="AN177" cm="1">
        <f t="array" ref="AN177">IFERROR(_xlfn.XLOOKUP(Tool_Austria!$F177&amp;$E$2,'Cooking methods'!$A:$A&amp;'Cooking methods'!$B:$B,'Cooking methods'!O:O)*$E177,"")</f>
        <v>0</v>
      </c>
      <c r="AO177" cm="1">
        <f t="array" ref="AO177">IFERROR(_xlfn.XLOOKUP(Tool_Austria!$F177&amp;$E$2,'Cooking methods'!$A:$A&amp;'Cooking methods'!$B:$B,'Cooking methods'!P:P)*$E177,"")</f>
        <v>0</v>
      </c>
      <c r="AP177" cm="1">
        <f t="array" ref="AP177">IFERROR(_xlfn.XLOOKUP(Tool_Austria!$F177&amp;$E$2,'Cooking methods'!$A:$A&amp;'Cooking methods'!$B:$B,'Cooking methods'!Q:Q)*$E177,"")</f>
        <v>0</v>
      </c>
      <c r="AQ177" cm="1">
        <f t="array" ref="AQ177">IFERROR(_xlfn.XLOOKUP(Tool_Austria!$F177&amp;$E$2,'Cooking methods'!$A:$A&amp;'Cooking methods'!$B:$B,'Cooking methods'!R:R)*$E177,"")</f>
        <v>0</v>
      </c>
      <c r="AR177" cm="1">
        <f t="array" ref="AR177">IFERROR(_xlfn.XLOOKUP(Tool_Austria!$G177&amp;$E$2,'Waste management'!$A:$A&amp;'Waste management'!$B:$B,'Waste management'!C:C)*$E177,"")</f>
        <v>6.4534073999999997E-2</v>
      </c>
      <c r="AS177" cm="1">
        <f t="array" ref="AS177">IFERROR(_xlfn.XLOOKUP(Tool_Austria!$G177&amp;$E$2,'Waste management'!$A:$A&amp;'Waste management'!$B:$B,'Waste management'!D:D)*$E177,"")</f>
        <v>4.4029435260000002E-10</v>
      </c>
      <c r="AT177" cm="1">
        <f t="array" ref="AT177">IFERROR(_xlfn.XLOOKUP(Tool_Austria!$G177&amp;$E$2,'Waste management'!$A:$A&amp;'Waste management'!$B:$B,'Waste management'!E:E)*$E177,"")</f>
        <v>1.1871780000000001E-3</v>
      </c>
      <c r="AU177" cm="1">
        <f t="array" ref="AU177">IFERROR(_xlfn.XLOOKUP(Tool_Austria!$G177&amp;$E$2,'Waste management'!$A:$A&amp;'Waste management'!$B:$B,'Waste management'!F:F)*$E177,"")</f>
        <v>1.38312E-4</v>
      </c>
      <c r="AV177" cm="1">
        <f t="array" ref="AV177">IFERROR(_xlfn.XLOOKUP(Tool_Austria!$G177&amp;$E$2,'Waste management'!$A:$A&amp;'Waste management'!$B:$B,'Waste management'!G:G)*$E177,"")</f>
        <v>1.3346646960000001E-8</v>
      </c>
      <c r="AW177" cm="1">
        <f t="array" ref="AW177">IFERROR(_xlfn.XLOOKUP(Tool_Austria!$G177&amp;$E$2,'Waste management'!$A:$A&amp;'Waste management'!$B:$B,'Waste management'!H:H)*$E177,"")</f>
        <v>4.3505002259999999E-10</v>
      </c>
      <c r="AX177" cm="1">
        <f t="array" ref="AX177">IFERROR(_xlfn.XLOOKUP(Tool_Austria!$G177&amp;$E$2,'Waste management'!$A:$A&amp;'Waste management'!$B:$B,'Waste management'!I:I)*$E177,"")</f>
        <v>3.0930827820000006E-10</v>
      </c>
      <c r="AY177" cm="1">
        <f t="array" ref="AY177">IFERROR(_xlfn.XLOOKUP(Tool_Austria!$G177&amp;$E$2,'Waste management'!$A:$A&amp;'Waste management'!$B:$B,'Waste management'!J:J)*$E177,"")</f>
        <v>2.5472460000000004E-3</v>
      </c>
      <c r="AZ177" cm="1">
        <f t="array" ref="AZ177">IFERROR(_xlfn.XLOOKUP(Tool_Austria!$G177&amp;$E$2,'Waste management'!$A:$A&amp;'Waste management'!$B:$B,'Waste management'!K:K)*$E177,"")</f>
        <v>6.2003194920000006E-6</v>
      </c>
      <c r="BA177" cm="1">
        <f t="array" ref="BA177">IFERROR(_xlfn.XLOOKUP(Tool_Austria!$G177&amp;$E$2,'Waste management'!$A:$A&amp;'Waste management'!$B:$B,'Waste management'!L:L)*$E177,"")</f>
        <v>1.1157329364000001E-4</v>
      </c>
      <c r="BB177" cm="1">
        <f t="array" ref="BB177">IFERROR(_xlfn.XLOOKUP(Tool_Austria!$G177&amp;$E$2,'Waste management'!$A:$A&amp;'Waste management'!$B:$B,'Waste management'!M:M)*$E177,"")</f>
        <v>1.1226324000000001E-2</v>
      </c>
      <c r="BC177" cm="1">
        <f t="array" ref="BC177">IFERROR(_xlfn.XLOOKUP(Tool_Austria!$G177&amp;$E$2,'Waste management'!$A:$A&amp;'Waste management'!$B:$B,'Waste management'!N:N)*$E177,"")</f>
        <v>9.6531863639999997</v>
      </c>
      <c r="BD177" cm="1">
        <f t="array" ref="BD177">IFERROR(_xlfn.XLOOKUP(Tool_Austria!$G177&amp;$E$2,'Waste management'!$A:$A&amp;'Waste management'!$B:$B,'Waste management'!O:O)*$E177,"")</f>
        <v>0.61549992600000003</v>
      </c>
      <c r="BE177" cm="1">
        <f t="array" ref="BE177">IFERROR(_xlfn.XLOOKUP(Tool_Austria!$G177&amp;$E$2,'Waste management'!$A:$A&amp;'Waste management'!$B:$B,'Waste management'!P:P)*$E177,"")</f>
        <v>1.3289478E-2</v>
      </c>
      <c r="BF177" cm="1">
        <f t="array" ref="BF177">IFERROR(_xlfn.XLOOKUP(Tool_Austria!$G177&amp;$E$2,'Waste management'!$A:$A&amp;'Waste management'!$B:$B,'Waste management'!Q:Q)*$E177,"")</f>
        <v>0.38680103400000004</v>
      </c>
      <c r="BG177" cm="1">
        <f t="array" ref="BG177">IFERROR(_xlfn.XLOOKUP(Tool_Austria!$G177&amp;$E$2,'Waste management'!$A:$A&amp;'Waste management'!$B:$B,'Waste management'!R:R)*$E177,"")</f>
        <v>1.25702556E-7</v>
      </c>
      <c r="BH177">
        <f>IFERROR((L177+AR177+AB177)*_xlfn.XLOOKUP(Tool_Austria!BH$4,Monetization_Factors!$A:$A,Monetization_Factors!$D:$D),"")</f>
        <v>7.155250910381683E-2</v>
      </c>
      <c r="BI177">
        <f>IFERROR((M177+AS177+AC177)*_xlfn.XLOOKUP(Tool_Austria!BI$4,Monetization_Factors!$A:$A,Monetization_Factors!$D:$D),"")</f>
        <v>9.3116789652683743E-7</v>
      </c>
      <c r="BJ177">
        <f>IFERROR((N177+AT177+AD177)*_xlfn.XLOOKUP(Tool_Austria!BJ$4,Monetization_Factors!$A:$A,Monetization_Factors!$D:$D),"")</f>
        <v>1.2214539953175354E-4</v>
      </c>
      <c r="BK177">
        <f>IFERROR((O177+AU177+AE177)*_xlfn.XLOOKUP(Tool_Austria!BK$4,Monetization_Factors!$A:$A,Monetization_Factors!$D:$D),"")</f>
        <v>3.1751407281559651E-3</v>
      </c>
      <c r="BL177">
        <f>IFERROR((P177+AV177+AF177)*_xlfn.XLOOKUP(Tool_Austria!BL$4,Monetization_Factors!$A:$A,Monetization_Factors!$D:$D),"")</f>
        <v>4.5572627388734951E-2</v>
      </c>
      <c r="BM177">
        <f>IFERROR((Q177+AW177+AG177)*_xlfn.XLOOKUP(Tool_Austria!BM$4,Monetization_Factors!$A:$A,Monetization_Factors!$D:$D),"")</f>
        <v>1.9655399823419236E-3</v>
      </c>
      <c r="BN177">
        <f>IFERROR((R177+AX177+AH177)*_xlfn.XLOOKUP(Tool_Austria!BN$4,Monetization_Factors!$A:$A,Monetization_Factors!$D:$D),"")</f>
        <v>7.4775382492968639E-4</v>
      </c>
      <c r="BO177">
        <f>IFERROR((S177+AY177+AI177)*_xlfn.XLOOKUP(Tool_Austria!BO$4,Monetization_Factors!$A:$A,Monetization_Factors!$D:$D),"")</f>
        <v>2.3192706894201187E-3</v>
      </c>
      <c r="BP177">
        <f>IFERROR((T177+AZ177+AJ177)*_xlfn.XLOOKUP(Tool_Austria!BP$4,Monetization_Factors!$A:$A,Monetization_Factors!$D:$D),"")</f>
        <v>1.9853517259046699E-4</v>
      </c>
      <c r="BQ177">
        <f>IFERROR((U177+BA177+AK177)*_xlfn.XLOOKUP(Tool_Austria!BQ$4,Monetization_Factors!$A:$A,Monetization_Factors!$D:$D),"")</f>
        <v>1.1198698798789073E-2</v>
      </c>
      <c r="BR177" t="str">
        <f>IFERROR((V177+BB177+AL177)*_xlfn.XLOOKUP(Tool_Austria!BR$4,Monetization_Factors!$A:$A,Monetization_Factors!$D:$D),"")</f>
        <v/>
      </c>
      <c r="BS177">
        <f>IFERROR((W177+BC177+AM177)*_xlfn.XLOOKUP(Tool_Austria!BS$4,Monetization_Factors!$A:$A,Monetization_Factors!$D:$D),"")</f>
        <v>7.8214614266180745E-4</v>
      </c>
      <c r="BT177">
        <f>IFERROR((X177+BD177+AN177)*_xlfn.XLOOKUP(Tool_Austria!BT$4,Monetization_Factors!$A:$A,Monetization_Factors!$D:$D),"")</f>
        <v>4.6517752866586711E-3</v>
      </c>
      <c r="BU177">
        <f>IFERROR((Y177+BE177+AO177)*_xlfn.XLOOKUP(Tool_Austria!BU$4,Monetization_Factors!$A:$A,Monetization_Factors!$D:$D),"")</f>
        <v>5.4750672559175989E-3</v>
      </c>
      <c r="BV177">
        <f>IFERROR((Z177+BF177+AP177)*_xlfn.XLOOKUP(Tool_Austria!BV$4,Monetization_Factors!$A:$A,Monetization_Factors!$D:$D),"")</f>
        <v>1.1655117109928297E-2</v>
      </c>
      <c r="BW177">
        <f>IFERROR((AA177+BG177+AQ177)*_xlfn.XLOOKUP(Tool_Austria!BW$4,Monetization_Factors!$A:$A,Monetization_Factors!$D:$D),"")</f>
        <v>6.1218948096857273E-6</v>
      </c>
      <c r="BX177" s="38" cm="1">
        <f t="array" ref="BX177">IFERROR(_xlfn.IFS(I177&lt;&gt;0,I177*E177,I177="",J177*E177),"")</f>
        <v>0.73446505573260878</v>
      </c>
      <c r="BY177" s="38">
        <f t="shared" si="112"/>
        <v>0.15942337994618336</v>
      </c>
      <c r="BZ177" s="38">
        <f t="shared" si="113"/>
        <v>0.89388843567879217</v>
      </c>
      <c r="CA177" s="38">
        <f t="shared" si="114"/>
        <v>1.3752129779673727E-3</v>
      </c>
      <c r="CB177">
        <f t="shared" si="119"/>
        <v>0.54997717477200003</v>
      </c>
      <c r="CC177">
        <f t="shared" si="119"/>
        <v>2.3261148490800003E-8</v>
      </c>
      <c r="CD177">
        <f t="shared" si="119"/>
        <v>8.0033244106200011E-2</v>
      </c>
      <c r="CE177">
        <f t="shared" si="119"/>
        <v>2.0976389851799998E-3</v>
      </c>
      <c r="CF177">
        <f t="shared" si="119"/>
        <v>4.5651422389200004E-8</v>
      </c>
      <c r="CG177">
        <f t="shared" si="119"/>
        <v>9.4651375993200012E-9</v>
      </c>
      <c r="CH177">
        <f t="shared" si="119"/>
        <v>6.5042356768800009E-10</v>
      </c>
      <c r="CI177">
        <f t="shared" si="119"/>
        <v>5.2970800068600013E-3</v>
      </c>
      <c r="CJ177">
        <f t="shared" si="119"/>
        <v>8.1387176816399994E-5</v>
      </c>
      <c r="CK177">
        <f t="shared" si="119"/>
        <v>2.7376186368000006E-3</v>
      </c>
      <c r="CL177">
        <f t="shared" si="119"/>
        <v>2.1173355591120002E-2</v>
      </c>
      <c r="CM177">
        <f t="shared" si="119"/>
        <v>16.072796419980001</v>
      </c>
      <c r="CN177">
        <f t="shared" si="119"/>
        <v>20.890645632599998</v>
      </c>
      <c r="CO177">
        <f t="shared" si="119"/>
        <v>0.86154681959400004</v>
      </c>
      <c r="CP177">
        <f t="shared" si="119"/>
        <v>7.0582306769400001</v>
      </c>
      <c r="CQ177">
        <f t="shared" si="117"/>
        <v>2.9303704705200005E-6</v>
      </c>
      <c r="CR177">
        <f t="shared" si="120"/>
        <v>8.4611873041846159E-4</v>
      </c>
      <c r="CS177">
        <f t="shared" si="120"/>
        <v>3.5786382293538468E-11</v>
      </c>
      <c r="CT177">
        <f t="shared" si="120"/>
        <v>1.2312806785569233E-4</v>
      </c>
      <c r="CU177">
        <f t="shared" si="120"/>
        <v>3.227136900276923E-6</v>
      </c>
      <c r="CV177">
        <f t="shared" si="120"/>
        <v>7.0232957521846154E-11</v>
      </c>
      <c r="CW177">
        <f t="shared" si="120"/>
        <v>1.4561750152800003E-11</v>
      </c>
      <c r="CX177">
        <f t="shared" si="120"/>
        <v>1.0006516425969233E-12</v>
      </c>
      <c r="CY177">
        <f t="shared" si="120"/>
        <v>8.1493538567076949E-6</v>
      </c>
      <c r="CZ177">
        <f t="shared" si="120"/>
        <v>1.25211041256E-7</v>
      </c>
      <c r="DA177">
        <f t="shared" si="120"/>
        <v>4.2117209796923086E-6</v>
      </c>
      <c r="DB177">
        <f t="shared" si="120"/>
        <v>3.2574393217107696E-5</v>
      </c>
      <c r="DC177">
        <f t="shared" si="120"/>
        <v>2.472737910766154E-2</v>
      </c>
      <c r="DD177">
        <f t="shared" si="120"/>
        <v>3.2139454819384614E-2</v>
      </c>
      <c r="DE177">
        <f t="shared" si="120"/>
        <v>1.3254566455292308E-3</v>
      </c>
      <c r="DF177">
        <f t="shared" si="120"/>
        <v>1.0858816426061539E-2</v>
      </c>
      <c r="DG177">
        <f t="shared" si="118"/>
        <v>4.5082622623384624E-9</v>
      </c>
      <c r="DH177" s="5">
        <f>IFERROR(((((L177+AB177)*(1/$H177))+AR177)/$F$2)/($B$2*('CAR.CAP_per person'!B$2)/(_xlfn.XLOOKUP($E$2,EU_countries_GDP!$A$2:$A$29,EU_countries_GDP!$E$2:$E$29))),"")</f>
        <v>1.665433110227546E-2</v>
      </c>
      <c r="DI177" s="5">
        <f>IFERROR(((((M177+AC177)*(1/$H177))+AS177)/$F$2)/($B$2*('CAR.CAP_per person'!C$2)/(_xlfn.XLOOKUP($E$2,EU_countries_GDP!$A$2:$A$29,EU_countries_GDP!$E$2:$E$29))),"")</f>
        <v>9.1505438169056159E-6</v>
      </c>
      <c r="DJ177" s="5">
        <f>IFERROR(((((N177+AD177)*(1/$H177))+AT177)/$F$2)/($B$2*('CAR.CAP_per person'!D$2)/(_xlfn.XLOOKUP($E$2,EU_countries_GDP!$A$2:$A$29,EU_countries_GDP!$E$2:$E$29))),"")</f>
        <v>3.2264859459992116E-5</v>
      </c>
      <c r="DK177" s="5">
        <f>IFERROR(((((O177+AE177)*(1/$H177))+AU177)/$F$2)/($B$2*('CAR.CAP_per person'!E$2)/(_xlfn.XLOOKUP($E$2,EU_countries_GDP!$A$2:$A$29,EU_countries_GDP!$E$2:$E$29))),"")</f>
        <v>1.0800298387146469E-3</v>
      </c>
      <c r="DL177" s="5">
        <f>IFERROR(((((P177+AF177)*(1/$H177))+AV177)/$F$2)/($B$2*('CAR.CAP_per person'!F$2)/(_xlfn.XLOOKUP($E$2,EU_countries_GDP!$A$2:$A$29,EU_countries_GDP!$E$2:$E$29))),"")</f>
        <v>1.7297926877547953E-2</v>
      </c>
      <c r="DM177" s="5">
        <f>IFERROR(((((Q177+AG177)*(1/$H177))+AW177)/$F$2)/($B$2*('CAR.CAP_per person'!G$2)/(_xlfn.XLOOKUP($E$2,EU_countries_GDP!$A$2:$A$29,EU_countries_GDP!$E$2:$E$29))),"")</f>
        <v>2.0733866734046744E-3</v>
      </c>
      <c r="DN177" s="5">
        <f>IFERROR(((((R177+AH177)*(1/$H177))+AX177)/$F$2)/($B$2*('CAR.CAP_per person'!H$2)/(_xlfn.XLOOKUP($E$2,EU_countries_GDP!$A$2:$A$29,EU_countries_GDP!$E$2:$E$29))),"")</f>
        <v>2.9297499806069478E-5</v>
      </c>
      <c r="DO177" s="5">
        <f>IFERROR(((((S177+AI177)*(1/$H177))+AY177)/$F$2)/($B$2*('CAR.CAP_per person'!I$2)/(_xlfn.XLOOKUP($E$2,EU_countries_GDP!$A$2:$A$29,EU_countries_GDP!$E$2:$E$29))),"")</f>
        <v>9.7409894122699441E-4</v>
      </c>
      <c r="DP177" s="5">
        <f>IFERROR(((((T177+AJ177)*(1/$H177))+AZ177)/$F$2)/($B$2*('CAR.CAP_per person'!J$2)/(_xlfn.XLOOKUP($E$2,EU_countries_GDP!$A$2:$A$29,EU_countries_GDP!$E$2:$E$29))),"")</f>
        <v>2.9246796860936792E-3</v>
      </c>
      <c r="DQ177" s="5">
        <f>IFERROR(((((U177+AK177)*(1/$H177))+BA177)/$F$2)/($B$2*('CAR.CAP_per person'!K$2)/(_xlfn.XLOOKUP($E$2,EU_countries_GDP!$A$2:$A$29,EU_countries_GDP!$E$2:$E$29))),"")</f>
        <v>2.878650466579672E-3</v>
      </c>
      <c r="DR177" s="5">
        <f>IFERROR(((((V177+AL177)*(1/$H177))+BB177)/$F$2)/($B$2*('CAR.CAP_per person'!L$2)/(_xlfn.XLOOKUP($E$2,EU_countries_GDP!$A$2:$A$29,EU_countries_GDP!$E$2:$E$29))),"")</f>
        <v>6.2625714214959794E-4</v>
      </c>
      <c r="DS177" s="5">
        <f>IFERROR(((((W177+AM177)*(1/$H177))+BC177)/$F$2)/($B$2*('CAR.CAP_per person'!M$2)/(_xlfn.XLOOKUP($E$2,EU_countries_GDP!$A$2:$A$29,EU_countries_GDP!$E$2:$E$29))),"")</f>
        <v>2.1675401163138125E-2</v>
      </c>
      <c r="DT177" s="5">
        <f>IFERROR(((((X177+AN177)*(1/$H177))+BD177)/$F$2)/($B$2*('CAR.CAP_per person'!N$2)/(_xlfn.XLOOKUP($E$2,EU_countries_GDP!$A$2:$A$29,EU_countries_GDP!$E$2:$E$29))),"")</f>
        <v>0.34733225707233206</v>
      </c>
      <c r="DU177" s="5">
        <f>IFERROR(((((Y177+AO177)*(1/$H177))+BE177)/$F$2)/($B$2*('CAR.CAP_per person'!O$2)/(_xlfn.XLOOKUP($E$2,EU_countries_GDP!$A$2:$A$29,EU_countries_GDP!$E$2:$E$29))),"")</f>
        <v>1.0061545352606743E-3</v>
      </c>
      <c r="DV177" s="5">
        <f>IFERROR(((((Z177+AP177)*(1/$H177))+BF177)/$F$2)/($B$2*('CAR.CAP_per person'!P$2)/(_xlfn.XLOOKUP($E$2,EU_countries_GDP!$A$2:$A$29,EU_countries_GDP!$E$2:$E$29))),"")</f>
        <v>6.6163857647198515E-3</v>
      </c>
      <c r="DW177" s="5">
        <f>IFERROR(((((AA177+AQ177)*(1/$H177))+BG177)/$F$2)/($B$2*('CAR.CAP_per person'!Q$2)/(_xlfn.XLOOKUP($E$2,EU_countries_GDP!$A$2:$A$29,EU_countries_GDP!$E$2:$E$29))),"")</f>
        <v>2.8083033843201853E-3</v>
      </c>
    </row>
    <row r="178" spans="1:127">
      <c r="A178" t="s">
        <v>213</v>
      </c>
      <c r="B178" t="str">
        <f>_xlfn.XLOOKUP(D178,Table5[Ingredient],Table5[Category],"",FALSE)</f>
        <v xml:space="preserve">Other </v>
      </c>
      <c r="C178" s="33" t="s">
        <v>229</v>
      </c>
      <c r="D178" s="33" t="s">
        <v>191</v>
      </c>
      <c r="E178" s="33">
        <v>0.57630000000000003</v>
      </c>
      <c r="F178" s="33" t="s">
        <v>189</v>
      </c>
      <c r="G178" s="33" t="s">
        <v>180</v>
      </c>
      <c r="H178" s="91">
        <f>Dataset_AT!S57</f>
        <v>0.71795191229600108</v>
      </c>
      <c r="I178" s="33"/>
      <c r="J178" s="37" t="str">
        <f>IFERROR(INDEX('AveragePrices&amp;Codes'!G:AG, MATCH($D178, 'AveragePrices&amp;Codes'!$A:$A, 0), MATCH(Tool_Austria!$E$2, 'AveragePrices&amp;Codes'!$G$1:$AG$1, 0)),"")</f>
        <v/>
      </c>
      <c r="K178" s="37">
        <f>IFERROR(E178/(_xlfn.XLOOKUP(A178,Dataset_AT!$V$2:$V$9,Dataset_AT!$W$2:$W$9)),"")</f>
        <v>3.3505813953488375E-3</v>
      </c>
      <c r="L178">
        <f>IFERROR(IF($F178="Raw",_xlfn.XLOOKUP(_xlfn.XLOOKUP(Tool_Austria!$D178,'AveragePrices&amp;Codes'!$A:$A,'AveragePrices&amp;Codes'!$B:$B),AGRIBALYSE_Raw!$B:$B,AGRIBALYSE_Raw!O:O)*$E178,_xlfn.XLOOKUP(_xlfn.XLOOKUP(Tool_Austria!$D178,'AveragePrices&amp;Codes'!$A:$A,'AveragePrices&amp;Codes'!$B:$B),AGRIBALYSE_Cooked!$C:$C,AGRIBALYSE_Cooked!P:P)*$E178),"")</f>
        <v>1.3587910344600003</v>
      </c>
      <c r="M178">
        <f>IFERROR(IF($F178="Raw",_xlfn.XLOOKUP(_xlfn.XLOOKUP(Tool_Austria!$D178,'AveragePrices&amp;Codes'!$A:$A,'AveragePrices&amp;Codes'!$B:$B),AGRIBALYSE_Raw!$B:$B,AGRIBALYSE_Raw!P:P)*$E178,_xlfn.XLOOKUP(_xlfn.XLOOKUP(Tool_Austria!$D178,'AveragePrices&amp;Codes'!$A:$A,'AveragePrices&amp;Codes'!$B:$B),AGRIBALYSE_Cooked!$C:$C,AGRIBALYSE_Cooked!Q:Q)*$E178),"")</f>
        <v>1.7295349097100001E-7</v>
      </c>
      <c r="N178">
        <f>IFERROR(IF($F178="Raw",_xlfn.XLOOKUP(_xlfn.XLOOKUP(Tool_Austria!$D178,'AveragePrices&amp;Codes'!$A:$A,'AveragePrices&amp;Codes'!$B:$B),AGRIBALYSE_Raw!$B:$B,AGRIBALYSE_Raw!Q:Q)*$E178,_xlfn.XLOOKUP(_xlfn.XLOOKUP(Tool_Austria!$D178,'AveragePrices&amp;Codes'!$A:$A,'AveragePrices&amp;Codes'!$B:$B),AGRIBALYSE_Cooked!$C:$C,AGRIBALYSE_Cooked!R:R)*$E178),"")</f>
        <v>0.14898455733000002</v>
      </c>
      <c r="O178">
        <f>IFERROR(IF($F178="Raw",_xlfn.XLOOKUP(_xlfn.XLOOKUP(Tool_Austria!$D178,'AveragePrices&amp;Codes'!$A:$A,'AveragePrices&amp;Codes'!$B:$B),AGRIBALYSE_Raw!$B:$B,AGRIBALYSE_Raw!R:R)*$E178,_xlfn.XLOOKUP(_xlfn.XLOOKUP(Tool_Austria!$D178,'AveragePrices&amp;Codes'!$A:$A,'AveragePrices&amp;Codes'!$B:$B),AGRIBALYSE_Cooked!$C:$C,AGRIBALYSE_Cooked!S:S)*$E178),"")</f>
        <v>4.9807428857100008E-3</v>
      </c>
      <c r="P178">
        <f>IFERROR(IF($F178="Raw",_xlfn.XLOOKUP(_xlfn.XLOOKUP(Tool_Austria!$D178,'AveragePrices&amp;Codes'!$A:$A,'AveragePrices&amp;Codes'!$B:$B),AGRIBALYSE_Raw!$B:$B,AGRIBALYSE_Raw!S:S)*$E178,_xlfn.XLOOKUP(_xlfn.XLOOKUP(Tool_Austria!$D178,'AveragePrices&amp;Codes'!$A:$A,'AveragePrices&amp;Codes'!$B:$B),AGRIBALYSE_Cooked!$C:$C,AGRIBALYSE_Cooked!T:T)*$E178),"")</f>
        <v>8.3990411514000009E-8</v>
      </c>
      <c r="Q178">
        <f>IFERROR(IF($F178="Raw",_xlfn.XLOOKUP(_xlfn.XLOOKUP(Tool_Austria!$D178,'AveragePrices&amp;Codes'!$A:$A,'AveragePrices&amp;Codes'!$B:$B),AGRIBALYSE_Raw!$B:$B,AGRIBALYSE_Raw!T:T)*$E178,_xlfn.XLOOKUP(_xlfn.XLOOKUP(Tool_Austria!$D178,'AveragePrices&amp;Codes'!$A:$A,'AveragePrices&amp;Codes'!$B:$B),AGRIBALYSE_Cooked!$C:$C,AGRIBALYSE_Cooked!U:U)*$E178),"")</f>
        <v>4.2287397348900002E-8</v>
      </c>
      <c r="R178">
        <f>IFERROR(IF($F178="Raw",_xlfn.XLOOKUP(_xlfn.XLOOKUP(Tool_Austria!$D178,'AveragePrices&amp;Codes'!$A:$A,'AveragePrices&amp;Codes'!$B:$B),AGRIBALYSE_Raw!$B:$B,AGRIBALYSE_Raw!U:U)*$E178,_xlfn.XLOOKUP(_xlfn.XLOOKUP(Tool_Austria!$D178,'AveragePrices&amp;Codes'!$A:$A,'AveragePrices&amp;Codes'!$B:$B),AGRIBALYSE_Cooked!$C:$C,AGRIBALYSE_Cooked!V:V)*$E178),"")</f>
        <v>4.9462109320800009E-9</v>
      </c>
      <c r="S178">
        <f>IFERROR(IF($F178="Raw",_xlfn.XLOOKUP(_xlfn.XLOOKUP(Tool_Austria!$D178,'AveragePrices&amp;Codes'!$A:$A,'AveragePrices&amp;Codes'!$B:$B),AGRIBALYSE_Raw!$B:$B,AGRIBALYSE_Raw!V:V)*$E178,_xlfn.XLOOKUP(_xlfn.XLOOKUP(Tool_Austria!$D178,'AveragePrices&amp;Codes'!$A:$A,'AveragePrices&amp;Codes'!$B:$B),AGRIBALYSE_Cooked!$C:$C,AGRIBALYSE_Cooked!W:W)*$E178),"")</f>
        <v>1.06138594461E-2</v>
      </c>
      <c r="T178">
        <f>IFERROR(IF($F178="Raw",_xlfn.XLOOKUP(_xlfn.XLOOKUP(Tool_Austria!$D178,'AveragePrices&amp;Codes'!$A:$A,'AveragePrices&amp;Codes'!$B:$B),AGRIBALYSE_Raw!$B:$B,AGRIBALYSE_Raw!W:W)*$E178,_xlfn.XLOOKUP(_xlfn.XLOOKUP(Tool_Austria!$D178,'AveragePrices&amp;Codes'!$A:$A,'AveragePrices&amp;Codes'!$B:$B),AGRIBALYSE_Cooked!$C:$C,AGRIBALYSE_Cooked!X:X)*$E178),"")</f>
        <v>7.8555994722000005E-4</v>
      </c>
      <c r="U178">
        <f>IFERROR(IF($F178="Raw",_xlfn.XLOOKUP(_xlfn.XLOOKUP(Tool_Austria!$D178,'AveragePrices&amp;Codes'!$A:$A,'AveragePrices&amp;Codes'!$B:$B),AGRIBALYSE_Raw!$B:$B,AGRIBALYSE_Raw!X:X)*$E178,_xlfn.XLOOKUP(_xlfn.XLOOKUP(Tool_Austria!$D178,'AveragePrices&amp;Codes'!$A:$A,'AveragePrices&amp;Codes'!$B:$B),AGRIBALYSE_Cooked!$C:$C,AGRIBALYSE_Cooked!Y:Y)*$E178),"")</f>
        <v>1.6463944715400001E-2</v>
      </c>
      <c r="V178">
        <f>IFERROR(IF($F178="Raw",_xlfn.XLOOKUP(_xlfn.XLOOKUP(Tool_Austria!$D178,'AveragePrices&amp;Codes'!$A:$A,'AveragePrices&amp;Codes'!$B:$B),AGRIBALYSE_Raw!$B:$B,AGRIBALYSE_Raw!Y:Y)*$E178,_xlfn.XLOOKUP(_xlfn.XLOOKUP(Tool_Austria!$D178,'AveragePrices&amp;Codes'!$A:$A,'AveragePrices&amp;Codes'!$B:$B),AGRIBALYSE_Cooked!$C:$C,AGRIBALYSE_Cooked!Z:Z)*$E178),"")</f>
        <v>4.7752691718600006E-2</v>
      </c>
      <c r="W178">
        <f>IFERROR(IF($F178="Raw",_xlfn.XLOOKUP(_xlfn.XLOOKUP(Tool_Austria!$D178,'AveragePrices&amp;Codes'!$A:$A,'AveragePrices&amp;Codes'!$B:$B),AGRIBALYSE_Raw!$B:$B,AGRIBALYSE_Raw!Z:Z)*$E178,_xlfn.XLOOKUP(_xlfn.XLOOKUP(Tool_Austria!$D178,'AveragePrices&amp;Codes'!$A:$A,'AveragePrices&amp;Codes'!$B:$B),AGRIBALYSE_Cooked!$C:$C,AGRIBALYSE_Cooked!AA:AA)*$E178),"")</f>
        <v>53.188570007400003</v>
      </c>
      <c r="X178">
        <f>IFERROR(IF($F178="Raw",_xlfn.XLOOKUP(_xlfn.XLOOKUP(Tool_Austria!$D178,'AveragePrices&amp;Codes'!$A:$A,'AveragePrices&amp;Codes'!$B:$B),AGRIBALYSE_Raw!$B:$B,AGRIBALYSE_Raw!AA:AA)*$E178,_xlfn.XLOOKUP(_xlfn.XLOOKUP(Tool_Austria!$D178,'AveragePrices&amp;Codes'!$A:$A,'AveragePrices&amp;Codes'!$B:$B),AGRIBALYSE_Cooked!$C:$C,AGRIBALYSE_Cooked!AB:AB)*$E178),"")</f>
        <v>319.718889891</v>
      </c>
      <c r="Y178">
        <f>IFERROR(IF($F178="Raw",_xlfn.XLOOKUP(_xlfn.XLOOKUP(Tool_Austria!$D178,'AveragePrices&amp;Codes'!$A:$A,'AveragePrices&amp;Codes'!$B:$B),AGRIBALYSE_Raw!$B:$B,AGRIBALYSE_Raw!AB:AB)*$E178,_xlfn.XLOOKUP(_xlfn.XLOOKUP(Tool_Austria!$D178,'AveragePrices&amp;Codes'!$A:$A,'AveragePrices&amp;Codes'!$B:$B),AGRIBALYSE_Cooked!$C:$C,AGRIBALYSE_Cooked!AC:AC)*$E178),"")</f>
        <v>0.45429617197800004</v>
      </c>
      <c r="Z178">
        <f>IFERROR(IF($F178="Raw",_xlfn.XLOOKUP(_xlfn.XLOOKUP(Tool_Austria!$D178,'AveragePrices&amp;Codes'!$A:$A,'AveragePrices&amp;Codes'!$B:$B),AGRIBALYSE_Raw!$B:$B,AGRIBALYSE_Raw!AC:AC)*$E178,_xlfn.XLOOKUP(_xlfn.XLOOKUP(Tool_Austria!$D178,'AveragePrices&amp;Codes'!$A:$A,'AveragePrices&amp;Codes'!$B:$B),AGRIBALYSE_Cooked!$C:$C,AGRIBALYSE_Cooked!AD:AD)*$E178),"")</f>
        <v>11.8204495353</v>
      </c>
      <c r="AA178">
        <f>IFERROR(IF($F178="Raw",_xlfn.XLOOKUP(_xlfn.XLOOKUP(Tool_Austria!$D178,'AveragePrices&amp;Codes'!$A:$A,'AveragePrices&amp;Codes'!$B:$B),AGRIBALYSE_Raw!$B:$B,AGRIBALYSE_Raw!AD:AD)*$E178,_xlfn.XLOOKUP(_xlfn.XLOOKUP(Tool_Austria!$D178,'AveragePrices&amp;Codes'!$A:$A,'AveragePrices&amp;Codes'!$B:$B),AGRIBALYSE_Cooked!$C:$C,AGRIBALYSE_Cooked!AE:AE)*$E178),"")</f>
        <v>6.4510751139000002E-6</v>
      </c>
      <c r="AB178" cm="1">
        <f t="array" ref="AB178">IFERROR(_xlfn.XLOOKUP(Tool_Austria!$F178&amp;$E$2,'Cooking methods'!$A:$A&amp;'Cooking methods'!$B:$B,'Cooking methods'!C:C)*$E178,"")</f>
        <v>0</v>
      </c>
      <c r="AC178" cm="1">
        <f t="array" ref="AC178">IFERROR(_xlfn.XLOOKUP(Tool_Austria!$F178&amp;$E$2,'Cooking methods'!$A:$A&amp;'Cooking methods'!$B:$B,'Cooking methods'!D:D)*$E178,"")</f>
        <v>0</v>
      </c>
      <c r="AD178" cm="1">
        <f t="array" ref="AD178">IFERROR(_xlfn.XLOOKUP(Tool_Austria!$F178&amp;$E$2,'Cooking methods'!$A:$A&amp;'Cooking methods'!$B:$B,'Cooking methods'!E:E)*$E178,"")</f>
        <v>0</v>
      </c>
      <c r="AE178" cm="1">
        <f t="array" ref="AE178">IFERROR(_xlfn.XLOOKUP(Tool_Austria!$F178&amp;$E$2,'Cooking methods'!$A:$A&amp;'Cooking methods'!$B:$B,'Cooking methods'!F:F)*$E178,"")</f>
        <v>0</v>
      </c>
      <c r="AF178" cm="1">
        <f t="array" ref="AF178">IFERROR(_xlfn.XLOOKUP(Tool_Austria!$F178&amp;$E$2,'Cooking methods'!$A:$A&amp;'Cooking methods'!$B:$B,'Cooking methods'!G:G)*$E178,"")</f>
        <v>0</v>
      </c>
      <c r="AG178" cm="1">
        <f t="array" ref="AG178">IFERROR(_xlfn.XLOOKUP(Tool_Austria!$F178&amp;$E$2,'Cooking methods'!$A:$A&amp;'Cooking methods'!$B:$B,'Cooking methods'!H:H)*$E178,"")</f>
        <v>0</v>
      </c>
      <c r="AH178" cm="1">
        <f t="array" ref="AH178">IFERROR(_xlfn.XLOOKUP(Tool_Austria!$F178&amp;$E$2,'Cooking methods'!$A:$A&amp;'Cooking methods'!$B:$B,'Cooking methods'!I:I)*$E178,"")</f>
        <v>0</v>
      </c>
      <c r="AI178" cm="1">
        <f t="array" ref="AI178">IFERROR(_xlfn.XLOOKUP(Tool_Austria!$F178&amp;$E$2,'Cooking methods'!$A:$A&amp;'Cooking methods'!$B:$B,'Cooking methods'!J:J)*$E178,"")</f>
        <v>0</v>
      </c>
      <c r="AJ178" cm="1">
        <f t="array" ref="AJ178">IFERROR(_xlfn.XLOOKUP(Tool_Austria!$F178&amp;$E$2,'Cooking methods'!$A:$A&amp;'Cooking methods'!$B:$B,'Cooking methods'!K:K)*$E178,"")</f>
        <v>0</v>
      </c>
      <c r="AK178" cm="1">
        <f t="array" ref="AK178">IFERROR(_xlfn.XLOOKUP(Tool_Austria!$F178&amp;$E$2,'Cooking methods'!$A:$A&amp;'Cooking methods'!$B:$B,'Cooking methods'!L:L)*$E178,"")</f>
        <v>0</v>
      </c>
      <c r="AL178" cm="1">
        <f t="array" ref="AL178">IFERROR(_xlfn.XLOOKUP(Tool_Austria!$F178&amp;$E$2,'Cooking methods'!$A:$A&amp;'Cooking methods'!$B:$B,'Cooking methods'!M:M)*$E178,"")</f>
        <v>0</v>
      </c>
      <c r="AM178" cm="1">
        <f t="array" ref="AM178">IFERROR(_xlfn.XLOOKUP(Tool_Austria!$F178&amp;$E$2,'Cooking methods'!$A:$A&amp;'Cooking methods'!$B:$B,'Cooking methods'!N:N)*$E178,"")</f>
        <v>0</v>
      </c>
      <c r="AN178" cm="1">
        <f t="array" ref="AN178">IFERROR(_xlfn.XLOOKUP(Tool_Austria!$F178&amp;$E$2,'Cooking methods'!$A:$A&amp;'Cooking methods'!$B:$B,'Cooking methods'!O:O)*$E178,"")</f>
        <v>0</v>
      </c>
      <c r="AO178" cm="1">
        <f t="array" ref="AO178">IFERROR(_xlfn.XLOOKUP(Tool_Austria!$F178&amp;$E$2,'Cooking methods'!$A:$A&amp;'Cooking methods'!$B:$B,'Cooking methods'!P:P)*$E178,"")</f>
        <v>0</v>
      </c>
      <c r="AP178" cm="1">
        <f t="array" ref="AP178">IFERROR(_xlfn.XLOOKUP(Tool_Austria!$F178&amp;$E$2,'Cooking methods'!$A:$A&amp;'Cooking methods'!$B:$B,'Cooking methods'!Q:Q)*$E178,"")</f>
        <v>0</v>
      </c>
      <c r="AQ178" cm="1">
        <f t="array" ref="AQ178">IFERROR(_xlfn.XLOOKUP(Tool_Austria!$F178&amp;$E$2,'Cooking methods'!$A:$A&amp;'Cooking methods'!$B:$B,'Cooking methods'!R:R)*$E178,"")</f>
        <v>0</v>
      </c>
      <c r="AR178" cm="1">
        <f t="array" ref="AR178">IFERROR(_xlfn.XLOOKUP(Tool_Austria!$G178&amp;$E$2,'Waste management'!$A:$A&amp;'Waste management'!$B:$B,'Waste management'!C:C)*$E178,"")</f>
        <v>3.2267036999999998E-2</v>
      </c>
      <c r="AS178" cm="1">
        <f t="array" ref="AS178">IFERROR(_xlfn.XLOOKUP(Tool_Austria!$G178&amp;$E$2,'Waste management'!$A:$A&amp;'Waste management'!$B:$B,'Waste management'!D:D)*$E178,"")</f>
        <v>2.2014717630000001E-10</v>
      </c>
      <c r="AT178" cm="1">
        <f t="array" ref="AT178">IFERROR(_xlfn.XLOOKUP(Tool_Austria!$G178&amp;$E$2,'Waste management'!$A:$A&amp;'Waste management'!$B:$B,'Waste management'!E:E)*$E178,"")</f>
        <v>5.9358900000000005E-4</v>
      </c>
      <c r="AU178" cm="1">
        <f t="array" ref="AU178">IFERROR(_xlfn.XLOOKUP(Tool_Austria!$G178&amp;$E$2,'Waste management'!$A:$A&amp;'Waste management'!$B:$B,'Waste management'!F:F)*$E178,"")</f>
        <v>6.9156E-5</v>
      </c>
      <c r="AV178" cm="1">
        <f t="array" ref="AV178">IFERROR(_xlfn.XLOOKUP(Tool_Austria!$G178&amp;$E$2,'Waste management'!$A:$A&amp;'Waste management'!$B:$B,'Waste management'!G:G)*$E178,"")</f>
        <v>6.6733234800000005E-9</v>
      </c>
      <c r="AW178" cm="1">
        <f t="array" ref="AW178">IFERROR(_xlfn.XLOOKUP(Tool_Austria!$G178&amp;$E$2,'Waste management'!$A:$A&amp;'Waste management'!$B:$B,'Waste management'!H:H)*$E178,"")</f>
        <v>2.175250113E-10</v>
      </c>
      <c r="AX178" cm="1">
        <f t="array" ref="AX178">IFERROR(_xlfn.XLOOKUP(Tool_Austria!$G178&amp;$E$2,'Waste management'!$A:$A&amp;'Waste management'!$B:$B,'Waste management'!I:I)*$E178,"")</f>
        <v>1.5465413910000003E-10</v>
      </c>
      <c r="AY178" cm="1">
        <f t="array" ref="AY178">IFERROR(_xlfn.XLOOKUP(Tool_Austria!$G178&amp;$E$2,'Waste management'!$A:$A&amp;'Waste management'!$B:$B,'Waste management'!J:J)*$E178,"")</f>
        <v>1.2736230000000002E-3</v>
      </c>
      <c r="AZ178" cm="1">
        <f t="array" ref="AZ178">IFERROR(_xlfn.XLOOKUP(Tool_Austria!$G178&amp;$E$2,'Waste management'!$A:$A&amp;'Waste management'!$B:$B,'Waste management'!K:K)*$E178,"")</f>
        <v>3.1001597460000003E-6</v>
      </c>
      <c r="BA178" cm="1">
        <f t="array" ref="BA178">IFERROR(_xlfn.XLOOKUP(Tool_Austria!$G178&amp;$E$2,'Waste management'!$A:$A&amp;'Waste management'!$B:$B,'Waste management'!L:L)*$E178,"")</f>
        <v>5.5786646820000004E-5</v>
      </c>
      <c r="BB178" cm="1">
        <f t="array" ref="BB178">IFERROR(_xlfn.XLOOKUP(Tool_Austria!$G178&amp;$E$2,'Waste management'!$A:$A&amp;'Waste management'!$B:$B,'Waste management'!M:M)*$E178,"")</f>
        <v>5.6131620000000005E-3</v>
      </c>
      <c r="BC178" cm="1">
        <f t="array" ref="BC178">IFERROR(_xlfn.XLOOKUP(Tool_Austria!$G178&amp;$E$2,'Waste management'!$A:$A&amp;'Waste management'!$B:$B,'Waste management'!N:N)*$E178,"")</f>
        <v>4.8265931819999999</v>
      </c>
      <c r="BD178" cm="1">
        <f t="array" ref="BD178">IFERROR(_xlfn.XLOOKUP(Tool_Austria!$G178&amp;$E$2,'Waste management'!$A:$A&amp;'Waste management'!$B:$B,'Waste management'!O:O)*$E178,"")</f>
        <v>0.30774996300000002</v>
      </c>
      <c r="BE178" cm="1">
        <f t="array" ref="BE178">IFERROR(_xlfn.XLOOKUP(Tool_Austria!$G178&amp;$E$2,'Waste management'!$A:$A&amp;'Waste management'!$B:$B,'Waste management'!P:P)*$E178,"")</f>
        <v>6.6447390000000002E-3</v>
      </c>
      <c r="BF178" cm="1">
        <f t="array" ref="BF178">IFERROR(_xlfn.XLOOKUP(Tool_Austria!$G178&amp;$E$2,'Waste management'!$A:$A&amp;'Waste management'!$B:$B,'Waste management'!Q:Q)*$E178,"")</f>
        <v>0.19340051700000002</v>
      </c>
      <c r="BG178" cm="1">
        <f t="array" ref="BG178">IFERROR(_xlfn.XLOOKUP(Tool_Austria!$G178&amp;$E$2,'Waste management'!$A:$A&amp;'Waste management'!$B:$B,'Waste management'!R:R)*$E178,"")</f>
        <v>6.2851278000000001E-8</v>
      </c>
      <c r="BH178">
        <f>IFERROR((L178+AR178+AB178)*_xlfn.XLOOKUP(Tool_Austria!BH$4,Monetization_Factors!$A:$A,Monetization_Factors!$D:$D),"")</f>
        <v>0.18097786578750746</v>
      </c>
      <c r="BI178">
        <f>IFERROR((M178+AS178+AC178)*_xlfn.XLOOKUP(Tool_Austria!BI$4,Monetization_Factors!$A:$A,Monetization_Factors!$D:$D),"")</f>
        <v>6.9323203207828868E-6</v>
      </c>
      <c r="BJ178">
        <f>IFERROR((N178+AT178+AD178)*_xlfn.XLOOKUP(Tool_Austria!BJ$4,Monetization_Factors!$A:$A,Monetization_Factors!$D:$D),"")</f>
        <v>2.2828366697785261E-4</v>
      </c>
      <c r="BK178">
        <f>IFERROR((O178+AU178+AE178)*_xlfn.XLOOKUP(Tool_Austria!BK$4,Monetization_Factors!$A:$A,Monetization_Factors!$D:$D),"")</f>
        <v>7.6438985632751042E-3</v>
      </c>
      <c r="BL178">
        <f>IFERROR((P178+AV178+AF178)*_xlfn.XLOOKUP(Tool_Austria!BL$4,Monetization_Factors!$A:$A,Monetization_Factors!$D:$D),"")</f>
        <v>9.0507248105593532E-2</v>
      </c>
      <c r="BM178">
        <f>IFERROR((Q178+AW178+AG178)*_xlfn.XLOOKUP(Tool_Austria!BM$4,Monetization_Factors!$A:$A,Monetization_Factors!$D:$D),"")</f>
        <v>8.8266148768206439E-3</v>
      </c>
      <c r="BN178">
        <f>IFERROR((R178+AX178+AH178)*_xlfn.XLOOKUP(Tool_Austria!BN$4,Monetization_Factors!$A:$A,Monetization_Factors!$D:$D),"")</f>
        <v>5.8641653791590498E-3</v>
      </c>
      <c r="BO178">
        <f>IFERROR((S178+AY178+AI178)*_xlfn.XLOOKUP(Tool_Austria!BO$4,Monetization_Factors!$A:$A,Monetization_Factors!$D:$D),"")</f>
        <v>5.2048089839177259E-3</v>
      </c>
      <c r="BP178">
        <f>IFERROR((T178+AZ178+AJ178)*_xlfn.XLOOKUP(Tool_Austria!BP$4,Monetization_Factors!$A:$A,Monetization_Factors!$D:$D),"")</f>
        <v>1.9238506184448437E-3</v>
      </c>
      <c r="BQ178">
        <f>IFERROR((U178+BA178+AK178)*_xlfn.XLOOKUP(Tool_Austria!BQ$4,Monetization_Factors!$A:$A,Monetization_Factors!$D:$D),"")</f>
        <v>6.7576795860309097E-2</v>
      </c>
      <c r="BR178" t="str">
        <f>IFERROR((V178+BB178+AL178)*_xlfn.XLOOKUP(Tool_Austria!BR$4,Monetization_Factors!$A:$A,Monetization_Factors!$D:$D),"")</f>
        <v/>
      </c>
      <c r="BS178">
        <f>IFERROR((W178+BC178+AM178)*_xlfn.XLOOKUP(Tool_Austria!BS$4,Monetization_Factors!$A:$A,Monetization_Factors!$D:$D),"")</f>
        <v>2.8231761865705851E-3</v>
      </c>
      <c r="BT178">
        <f>IFERROR((X178+BD178+AN178)*_xlfn.XLOOKUP(Tool_Austria!BT$4,Monetization_Factors!$A:$A,Monetization_Factors!$D:$D),"")</f>
        <v>7.1261177874854087E-2</v>
      </c>
      <c r="BU178">
        <f>IFERROR((Y178+BE178+AO178)*_xlfn.XLOOKUP(Tool_Austria!BU$4,Monetization_Factors!$A:$A,Monetization_Factors!$D:$D),"")</f>
        <v>2.9292458995992241E-3</v>
      </c>
      <c r="BV178">
        <f>IFERROR((Z178+BF178+AP178)*_xlfn.XLOOKUP(Tool_Austria!BV$4,Monetization_Factors!$A:$A,Monetization_Factors!$D:$D),"")</f>
        <v>1.9838233646591402E-2</v>
      </c>
      <c r="BW178">
        <f>IFERROR((AA178+BG178+AQ178)*_xlfn.XLOOKUP(Tool_Austria!BW$4,Monetization_Factors!$A:$A,Monetization_Factors!$D:$D),"")</f>
        <v>1.3608372241811164E-5</v>
      </c>
      <c r="BX178" s="38" t="str" cm="1">
        <f t="array" ref="BX178">IFERROR(_xlfn.IFS(I178&lt;&gt;0,I178*E178,I178="",J178*E178),"")</f>
        <v/>
      </c>
      <c r="BY178" s="38">
        <f t="shared" si="112"/>
        <v>0.46562590614218319</v>
      </c>
      <c r="BZ178" s="38">
        <f t="shared" si="113"/>
        <v>0.46562590614218319</v>
      </c>
      <c r="CA178" s="38">
        <f t="shared" si="114"/>
        <v>7.1634754791105105E-4</v>
      </c>
      <c r="CB178">
        <f t="shared" si="119"/>
        <v>1.3910580714600003</v>
      </c>
      <c r="CC178">
        <f t="shared" si="119"/>
        <v>1.7317363814730001E-7</v>
      </c>
      <c r="CD178">
        <f t="shared" si="119"/>
        <v>0.14957814633000002</v>
      </c>
      <c r="CE178">
        <f t="shared" si="119"/>
        <v>5.0498988857100007E-3</v>
      </c>
      <c r="CF178">
        <f t="shared" si="119"/>
        <v>9.0663734994000004E-8</v>
      </c>
      <c r="CG178">
        <f t="shared" si="119"/>
        <v>4.2504922360200004E-8</v>
      </c>
      <c r="CH178">
        <f t="shared" si="119"/>
        <v>5.1008650711800006E-9</v>
      </c>
      <c r="CI178">
        <f t="shared" si="119"/>
        <v>1.18874824461E-2</v>
      </c>
      <c r="CJ178">
        <f t="shared" si="119"/>
        <v>7.8866010696600002E-4</v>
      </c>
      <c r="CK178">
        <f t="shared" si="119"/>
        <v>1.651973136222E-2</v>
      </c>
      <c r="CL178">
        <f t="shared" si="119"/>
        <v>5.3365853718600004E-2</v>
      </c>
      <c r="CM178">
        <f t="shared" si="119"/>
        <v>58.015163189399999</v>
      </c>
      <c r="CN178">
        <f t="shared" si="119"/>
        <v>320.026639854</v>
      </c>
      <c r="CO178">
        <f t="shared" si="119"/>
        <v>0.46094091097800005</v>
      </c>
      <c r="CP178">
        <f t="shared" si="119"/>
        <v>12.0138500523</v>
      </c>
      <c r="CQ178">
        <f t="shared" si="117"/>
        <v>6.5139263919000006E-6</v>
      </c>
      <c r="CR178">
        <f t="shared" si="120"/>
        <v>2.1400893407076929E-3</v>
      </c>
      <c r="CS178">
        <f t="shared" si="120"/>
        <v>2.6642098176507694E-10</v>
      </c>
      <c r="CT178">
        <f t="shared" si="120"/>
        <v>2.3012022512307694E-4</v>
      </c>
      <c r="CU178">
        <f t="shared" si="120"/>
        <v>7.7690752087846157E-6</v>
      </c>
      <c r="CV178">
        <f t="shared" si="120"/>
        <v>1.3948266922153846E-10</v>
      </c>
      <c r="CW178">
        <f t="shared" si="120"/>
        <v>6.5392188246461542E-11</v>
      </c>
      <c r="CX178">
        <f t="shared" si="120"/>
        <v>7.8474847248923085E-12</v>
      </c>
      <c r="CY178">
        <f t="shared" si="120"/>
        <v>1.8288434532461539E-5</v>
      </c>
      <c r="CZ178">
        <f t="shared" si="120"/>
        <v>1.2133232414861539E-6</v>
      </c>
      <c r="DA178">
        <f t="shared" si="120"/>
        <v>2.5414971326492306E-5</v>
      </c>
      <c r="DB178">
        <f t="shared" si="120"/>
        <v>8.2101313413230771E-5</v>
      </c>
      <c r="DC178">
        <f t="shared" si="120"/>
        <v>8.9254097214461536E-2</v>
      </c>
      <c r="DD178">
        <f t="shared" si="120"/>
        <v>0.49234867669846155</v>
      </c>
      <c r="DE178">
        <f t="shared" si="120"/>
        <v>7.0913986304307701E-4</v>
      </c>
      <c r="DF178">
        <f t="shared" si="120"/>
        <v>1.8482846234307692E-2</v>
      </c>
      <c r="DG178">
        <f t="shared" si="118"/>
        <v>1.0021425218307693E-8</v>
      </c>
      <c r="DH178" s="5">
        <f>IFERROR(((((L178+AB178)*(1/$H178))+AR178)/$F$2)/($B$2*('CAR.CAP_per person'!B$2)/(_xlfn.XLOOKUP($E$2,EU_countries_GDP!$A$2:$A$29,EU_countries_GDP!$E$2:$E$29))),"")</f>
        <v>4.3280622466461076E-2</v>
      </c>
      <c r="DI178" s="5">
        <f>IFERROR(((((M178+AC178)*(1/$H178))+AS178)/$F$2)/($B$2*('CAR.CAP_per person'!C$2)/(_xlfn.XLOOKUP($E$2,EU_countries_GDP!$A$2:$A$29,EU_countries_GDP!$E$2:$E$29))),"")</f>
        <v>6.8464676962030514E-5</v>
      </c>
      <c r="DJ178" s="5">
        <f>IFERROR(((((N178+AD178)*(1/$H178))+AT178)/$F$2)/($B$2*('CAR.CAP_per person'!D$2)/(_xlfn.XLOOKUP($E$2,EU_countries_GDP!$A$2:$A$29,EU_countries_GDP!$E$2:$E$29))),"")</f>
        <v>6.0486984625310521E-5</v>
      </c>
      <c r="DK178" s="5">
        <f>IFERROR(((((O178+AE178)*(1/$H178))+AU178)/$F$2)/($B$2*('CAR.CAP_per person'!E$2)/(_xlfn.XLOOKUP($E$2,EU_countries_GDP!$A$2:$A$29,EU_countries_GDP!$E$2:$E$29))),"")</f>
        <v>2.63912383888699E-3</v>
      </c>
      <c r="DL178" s="5">
        <f>IFERROR(((((P178+AF178)*(1/$H178))+AV178)/$F$2)/($B$2*('CAR.CAP_per person'!F$2)/(_xlfn.XLOOKUP($E$2,EU_countries_GDP!$A$2:$A$29,EU_countries_GDP!$E$2:$E$29))),"")</f>
        <v>3.6663775742825991E-2</v>
      </c>
      <c r="DM178" s="5">
        <f>IFERROR(((((Q178+AG178)*(1/$H178))+AW178)/$F$2)/($B$2*('CAR.CAP_per person'!G$2)/(_xlfn.XLOOKUP($E$2,EU_countries_GDP!$A$2:$A$29,EU_countries_GDP!$E$2:$E$29))),"")</f>
        <v>9.4195951011747311E-3</v>
      </c>
      <c r="DN178" s="5">
        <f>IFERROR(((((R178+AH178)*(1/$H178))+AX178)/$F$2)/($B$2*('CAR.CAP_per person'!H$2)/(_xlfn.XLOOKUP($E$2,EU_countries_GDP!$A$2:$A$29,EU_countries_GDP!$E$2:$E$29))),"")</f>
        <v>2.6308400561927649E-4</v>
      </c>
      <c r="DO178" s="5">
        <f>IFERROR(((((S178+AI178)*(1/$H178))+AY178)/$F$2)/($B$2*('CAR.CAP_per person'!I$2)/(_xlfn.XLOOKUP($E$2,EU_countries_GDP!$A$2:$A$29,EU_countries_GDP!$E$2:$E$29))),"")</f>
        <v>2.4526234319981704E-3</v>
      </c>
      <c r="DP178" s="5">
        <f>IFERROR(((((T178+AJ178)*(1/$H178))+AZ178)/$F$2)/($B$2*('CAR.CAP_per person'!J$2)/(_xlfn.XLOOKUP($E$2,EU_countries_GDP!$A$2:$A$29,EU_countries_GDP!$E$2:$E$29))),"")</f>
        <v>2.8931033299112889E-2</v>
      </c>
      <c r="DQ178" s="5">
        <f>IFERROR(((((U178+AK178)*(1/$H178))+BA178)/$F$2)/($B$2*('CAR.CAP_per person'!K$2)/(_xlfn.XLOOKUP($E$2,EU_countries_GDP!$A$2:$A$29,EU_countries_GDP!$E$2:$E$29))),"")</f>
        <v>1.7556028008036923E-2</v>
      </c>
      <c r="DR178" s="5">
        <f>IFERROR(((((V178+AL178)*(1/$H178))+BB178)/$F$2)/($B$2*('CAR.CAP_per person'!L$2)/(_xlfn.XLOOKUP($E$2,EU_countries_GDP!$A$2:$A$29,EU_countries_GDP!$E$2:$E$29))),"")</f>
        <v>1.8009264164446242E-3</v>
      </c>
      <c r="DS178" s="5">
        <f>IFERROR(((((W178+AM178)*(1/$H178))+BC178)/$F$2)/($B$2*('CAR.CAP_per person'!M$2)/(_xlfn.XLOOKUP($E$2,EU_countries_GDP!$A$2:$A$29,EU_countries_GDP!$E$2:$E$29))),"")</f>
        <v>9.198368815658986E-2</v>
      </c>
      <c r="DT178" s="5">
        <f>IFERROR(((((X178+AN178)*(1/$H178))+BD178)/$F$2)/($B$2*('CAR.CAP_per person'!N$2)/(_xlfn.XLOOKUP($E$2,EU_countries_GDP!$A$2:$A$29,EU_countries_GDP!$E$2:$E$29))),"")</f>
        <v>5.3639612360730453</v>
      </c>
      <c r="DU178" s="5">
        <f>IFERROR(((((Y178+AO178)*(1/$H178))+BE178)/$F$2)/($B$2*('CAR.CAP_per person'!O$2)/(_xlfn.XLOOKUP($E$2,EU_countries_GDP!$A$2:$A$29,EU_countries_GDP!$E$2:$E$29))),"")</f>
        <v>5.3846222859909004E-4</v>
      </c>
      <c r="DV178" s="5">
        <f>IFERROR(((((Z178+AP178)*(1/$H178))+BF178)/$F$2)/($B$2*('CAR.CAP_per person'!P$2)/(_xlfn.XLOOKUP($E$2,EU_countries_GDP!$A$2:$A$29,EU_countries_GDP!$E$2:$E$29))),"")</f>
        <v>1.1386649346671805E-2</v>
      </c>
      <c r="DW178" s="5">
        <f>IFERROR(((((AA178+AQ178)*(1/$H178))+BG178)/$F$2)/($B$2*('CAR.CAP_per person'!Q$2)/(_xlfn.XLOOKUP($E$2,EU_countries_GDP!$A$2:$A$29,EU_countries_GDP!$E$2:$E$29))),"")</f>
        <v>6.3018397021225312E-3</v>
      </c>
    </row>
    <row r="179" spans="1:127">
      <c r="A179" t="s">
        <v>213</v>
      </c>
      <c r="B179" t="str">
        <f>_xlfn.XLOOKUP(D179,Table5[Ingredient],Table5[Category],"",FALSE)</f>
        <v>Starch/satiating food</v>
      </c>
      <c r="C179" s="33" t="s">
        <v>229</v>
      </c>
      <c r="D179" s="33" t="s">
        <v>195</v>
      </c>
      <c r="E179" s="33">
        <v>0.20699999999999999</v>
      </c>
      <c r="F179" s="33" t="s">
        <v>204</v>
      </c>
      <c r="G179" s="33" t="s">
        <v>180</v>
      </c>
      <c r="H179" s="91">
        <f>Dataset_AT!S58</f>
        <v>7.4337427278603749E-2</v>
      </c>
      <c r="I179" s="33"/>
      <c r="J179" s="37">
        <f>IFERROR(INDEX('AveragePrices&amp;Codes'!G:AG, MATCH($D179, 'AveragePrices&amp;Codes'!$A:$A, 0), MATCH(Tool_Austria!$E$2, 'AveragePrices&amp;Codes'!$G$1:$AG$1, 0)),"")</f>
        <v>0</v>
      </c>
      <c r="K179" s="37">
        <f>IFERROR(E179/(_xlfn.XLOOKUP(A179,Dataset_AT!$V$2:$V$9,Dataset_AT!$W$2:$W$9)),"")</f>
        <v>1.2034883720930232E-3</v>
      </c>
      <c r="L179">
        <f>IFERROR(IF($F179="Raw",_xlfn.XLOOKUP(_xlfn.XLOOKUP(Tool_Austria!$D179,'AveragePrices&amp;Codes'!$A:$A,'AveragePrices&amp;Codes'!$B:$B),AGRIBALYSE_Raw!$B:$B,AGRIBALYSE_Raw!O:O)*$E179,_xlfn.XLOOKUP(_xlfn.XLOOKUP(Tool_Austria!$D179,'AveragePrices&amp;Codes'!$A:$A,'AveragePrices&amp;Codes'!$B:$B),AGRIBALYSE_Cooked!$C:$C,AGRIBALYSE_Cooked!P:P)*$E179),"")</f>
        <v>5.4611380320000007E-2</v>
      </c>
      <c r="M179">
        <f>IFERROR(IF($F179="Raw",_xlfn.XLOOKUP(_xlfn.XLOOKUP(Tool_Austria!$D179,'AveragePrices&amp;Codes'!$A:$A,'AveragePrices&amp;Codes'!$B:$B),AGRIBALYSE_Raw!$B:$B,AGRIBALYSE_Raw!P:P)*$E179,_xlfn.XLOOKUP(_xlfn.XLOOKUP(Tool_Austria!$D179,'AveragePrices&amp;Codes'!$A:$A,'AveragePrices&amp;Codes'!$B:$B),AGRIBALYSE_Cooked!$C:$C,AGRIBALYSE_Cooked!Q:Q)*$E179),"")</f>
        <v>9.1482815100000001E-10</v>
      </c>
      <c r="N179">
        <f>IFERROR(IF($F179="Raw",_xlfn.XLOOKUP(_xlfn.XLOOKUP(Tool_Austria!$D179,'AveragePrices&amp;Codes'!$A:$A,'AveragePrices&amp;Codes'!$B:$B),AGRIBALYSE_Raw!$B:$B,AGRIBALYSE_Raw!Q:Q)*$E179,_xlfn.XLOOKUP(_xlfn.XLOOKUP(Tool_Austria!$D179,'AveragePrices&amp;Codes'!$A:$A,'AveragePrices&amp;Codes'!$B:$B),AGRIBALYSE_Cooked!$C:$C,AGRIBALYSE_Cooked!R:R)*$E179),"")</f>
        <v>1.2396107369999999E-2</v>
      </c>
      <c r="O179">
        <f>IFERROR(IF($F179="Raw",_xlfn.XLOOKUP(_xlfn.XLOOKUP(Tool_Austria!$D179,'AveragePrices&amp;Codes'!$A:$A,'AveragePrices&amp;Codes'!$B:$B),AGRIBALYSE_Raw!$B:$B,AGRIBALYSE_Raw!R:R)*$E179,_xlfn.XLOOKUP(_xlfn.XLOOKUP(Tool_Austria!$D179,'AveragePrices&amp;Codes'!$A:$A,'AveragePrices&amp;Codes'!$B:$B),AGRIBALYSE_Cooked!$C:$C,AGRIBALYSE_Cooked!S:S)*$E179),"")</f>
        <v>1.8380057159999999E-4</v>
      </c>
      <c r="P179">
        <f>IFERROR(IF($F179="Raw",_xlfn.XLOOKUP(_xlfn.XLOOKUP(Tool_Austria!$D179,'AveragePrices&amp;Codes'!$A:$A,'AveragePrices&amp;Codes'!$B:$B),AGRIBALYSE_Raw!$B:$B,AGRIBALYSE_Raw!S:S)*$E179,_xlfn.XLOOKUP(_xlfn.XLOOKUP(Tool_Austria!$D179,'AveragePrices&amp;Codes'!$A:$A,'AveragePrices&amp;Codes'!$B:$B),AGRIBALYSE_Cooked!$C:$C,AGRIBALYSE_Cooked!T:T)*$E179),"")</f>
        <v>4.9511720729999995E-9</v>
      </c>
      <c r="Q179">
        <f>IFERROR(IF($F179="Raw",_xlfn.XLOOKUP(_xlfn.XLOOKUP(Tool_Austria!$D179,'AveragePrices&amp;Codes'!$A:$A,'AveragePrices&amp;Codes'!$B:$B),AGRIBALYSE_Raw!$B:$B,AGRIBALYSE_Raw!T:T)*$E179,_xlfn.XLOOKUP(_xlfn.XLOOKUP(Tool_Austria!$D179,'AveragePrices&amp;Codes'!$A:$A,'AveragePrices&amp;Codes'!$B:$B),AGRIBALYSE_Cooked!$C:$C,AGRIBALYSE_Cooked!U:U)*$E179),"")</f>
        <v>4.2657565709999999E-10</v>
      </c>
      <c r="R179">
        <f>IFERROR(IF($F179="Raw",_xlfn.XLOOKUP(_xlfn.XLOOKUP(Tool_Austria!$D179,'AveragePrices&amp;Codes'!$A:$A,'AveragePrices&amp;Codes'!$B:$B),AGRIBALYSE_Raw!$B:$B,AGRIBALYSE_Raw!U:U)*$E179,_xlfn.XLOOKUP(_xlfn.XLOOKUP(Tool_Austria!$D179,'AveragePrices&amp;Codes'!$A:$A,'AveragePrices&amp;Codes'!$B:$B),AGRIBALYSE_Cooked!$C:$C,AGRIBALYSE_Cooked!V:V)*$E179),"")</f>
        <v>7.0605609299999998E-11</v>
      </c>
      <c r="S179">
        <f>IFERROR(IF($F179="Raw",_xlfn.XLOOKUP(_xlfn.XLOOKUP(Tool_Austria!$D179,'AveragePrices&amp;Codes'!$A:$A,'AveragePrices&amp;Codes'!$B:$B),AGRIBALYSE_Raw!$B:$B,AGRIBALYSE_Raw!V:V)*$E179,_xlfn.XLOOKUP(_xlfn.XLOOKUP(Tool_Austria!$D179,'AveragePrices&amp;Codes'!$A:$A,'AveragePrices&amp;Codes'!$B:$B),AGRIBALYSE_Cooked!$C:$C,AGRIBALYSE_Cooked!W:W)*$E179),"")</f>
        <v>6.5237708070000006E-4</v>
      </c>
      <c r="T179">
        <f>IFERROR(IF($F179="Raw",_xlfn.XLOOKUP(_xlfn.XLOOKUP(Tool_Austria!$D179,'AveragePrices&amp;Codes'!$A:$A,'AveragePrices&amp;Codes'!$B:$B),AGRIBALYSE_Raw!$B:$B,AGRIBALYSE_Raw!W:W)*$E179,_xlfn.XLOOKUP(_xlfn.XLOOKUP(Tool_Austria!$D179,'AveragePrices&amp;Codes'!$A:$A,'AveragePrices&amp;Codes'!$B:$B),AGRIBALYSE_Cooked!$C:$C,AGRIBALYSE_Cooked!X:X)*$E179),"")</f>
        <v>1.1058928769999998E-5</v>
      </c>
      <c r="U179">
        <f>IFERROR(IF($F179="Raw",_xlfn.XLOOKUP(_xlfn.XLOOKUP(Tool_Austria!$D179,'AveragePrices&amp;Codes'!$A:$A,'AveragePrices&amp;Codes'!$B:$B),AGRIBALYSE_Raw!$B:$B,AGRIBALYSE_Raw!X:X)*$E179,_xlfn.XLOOKUP(_xlfn.XLOOKUP(Tool_Austria!$D179,'AveragePrices&amp;Codes'!$A:$A,'AveragePrices&amp;Codes'!$B:$B),AGRIBALYSE_Cooked!$C:$C,AGRIBALYSE_Cooked!Y:Y)*$E179),"")</f>
        <v>4.385332605E-4</v>
      </c>
      <c r="V179">
        <f>IFERROR(IF($F179="Raw",_xlfn.XLOOKUP(_xlfn.XLOOKUP(Tool_Austria!$D179,'AveragePrices&amp;Codes'!$A:$A,'AveragePrices&amp;Codes'!$B:$B),AGRIBALYSE_Raw!$B:$B,AGRIBALYSE_Raw!Y:Y)*$E179,_xlfn.XLOOKUP(_xlfn.XLOOKUP(Tool_Austria!$D179,'AveragePrices&amp;Codes'!$A:$A,'AveragePrices&amp;Codes'!$B:$B),AGRIBALYSE_Cooked!$C:$C,AGRIBALYSE_Cooked!Z:Z)*$E179),"")</f>
        <v>2.7586115820000001E-3</v>
      </c>
      <c r="W179">
        <f>IFERROR(IF($F179="Raw",_xlfn.XLOOKUP(_xlfn.XLOOKUP(Tool_Austria!$D179,'AveragePrices&amp;Codes'!$A:$A,'AveragePrices&amp;Codes'!$B:$B),AGRIBALYSE_Raw!$B:$B,AGRIBALYSE_Raw!Z:Z)*$E179,_xlfn.XLOOKUP(_xlfn.XLOOKUP(Tool_Austria!$D179,'AveragePrices&amp;Codes'!$A:$A,'AveragePrices&amp;Codes'!$B:$B),AGRIBALYSE_Cooked!$C:$C,AGRIBALYSE_Cooked!AA:AA)*$E179),"")</f>
        <v>0.92621939549999988</v>
      </c>
      <c r="X179">
        <f>IFERROR(IF($F179="Raw",_xlfn.XLOOKUP(_xlfn.XLOOKUP(Tool_Austria!$D179,'AveragePrices&amp;Codes'!$A:$A,'AveragePrices&amp;Codes'!$B:$B),AGRIBALYSE_Raw!$B:$B,AGRIBALYSE_Raw!AA:AA)*$E179,_xlfn.XLOOKUP(_xlfn.XLOOKUP(Tool_Austria!$D179,'AveragePrices&amp;Codes'!$A:$A,'AveragePrices&amp;Codes'!$B:$B),AGRIBALYSE_Cooked!$C:$C,AGRIBALYSE_Cooked!AB:AB)*$E179),"")</f>
        <v>5.8109413290000003</v>
      </c>
      <c r="Y179">
        <f>IFERROR(IF($F179="Raw",_xlfn.XLOOKUP(_xlfn.XLOOKUP(Tool_Austria!$D179,'AveragePrices&amp;Codes'!$A:$A,'AveragePrices&amp;Codes'!$B:$B),AGRIBALYSE_Raw!$B:$B,AGRIBALYSE_Raw!AB:AB)*$E179,_xlfn.XLOOKUP(_xlfn.XLOOKUP(Tool_Austria!$D179,'AveragePrices&amp;Codes'!$A:$A,'AveragePrices&amp;Codes'!$B:$B),AGRIBALYSE_Cooked!$C:$C,AGRIBALYSE_Cooked!AC:AC)*$E179),"")</f>
        <v>1.4177582489999998E-2</v>
      </c>
      <c r="Z179">
        <f>IFERROR(IF($F179="Raw",_xlfn.XLOOKUP(_xlfn.XLOOKUP(Tool_Austria!$D179,'AveragePrices&amp;Codes'!$A:$A,'AveragePrices&amp;Codes'!$B:$B),AGRIBALYSE_Raw!$B:$B,AGRIBALYSE_Raw!AC:AC)*$E179,_xlfn.XLOOKUP(_xlfn.XLOOKUP(Tool_Austria!$D179,'AveragePrices&amp;Codes'!$A:$A,'AveragePrices&amp;Codes'!$B:$B),AGRIBALYSE_Cooked!$C:$C,AGRIBALYSE_Cooked!AD:AD)*$E179),"")</f>
        <v>0.62288372759999999</v>
      </c>
      <c r="AA179">
        <f>IFERROR(IF($F179="Raw",_xlfn.XLOOKUP(_xlfn.XLOOKUP(Tool_Austria!$D179,'AveragePrices&amp;Codes'!$A:$A,'AveragePrices&amp;Codes'!$B:$B),AGRIBALYSE_Raw!$B:$B,AGRIBALYSE_Raw!AD:AD)*$E179,_xlfn.XLOOKUP(_xlfn.XLOOKUP(Tool_Austria!$D179,'AveragePrices&amp;Codes'!$A:$A,'AveragePrices&amp;Codes'!$B:$B),AGRIBALYSE_Cooked!$C:$C,AGRIBALYSE_Cooked!AE:AE)*$E179),"")</f>
        <v>2.5001774639999997E-7</v>
      </c>
      <c r="AB179" cm="1">
        <f t="array" ref="AB179">IFERROR(_xlfn.XLOOKUP(Tool_Austria!$F179&amp;$E$2,'Cooking methods'!$A:$A&amp;'Cooking methods'!$B:$B,'Cooking methods'!C:C)*$E179,"")</f>
        <v>0.10822539600000002</v>
      </c>
      <c r="AC179" cm="1">
        <f t="array" ref="AC179">IFERROR(_xlfn.XLOOKUP(Tool_Austria!$F179&amp;$E$2,'Cooking methods'!$A:$A&amp;'Cooking methods'!$B:$B,'Cooking methods'!D:D)*$E179,"")</f>
        <v>1.249594209E-9</v>
      </c>
      <c r="AD179" cm="1">
        <f t="array" ref="AD179">IFERROR(_xlfn.XLOOKUP(Tool_Austria!$F179&amp;$E$2,'Cooking methods'!$A:$A&amp;'Cooking methods'!$B:$B,'Cooking methods'!E:E)*$E179,"")</f>
        <v>0.105034077</v>
      </c>
      <c r="AE179" cm="1">
        <f t="array" ref="AE179">IFERROR(_xlfn.XLOOKUP(Tool_Austria!$F179&amp;$E$2,'Cooking methods'!$A:$A&amp;'Cooking methods'!$B:$B,'Cooking methods'!F:F)*$E179,"")</f>
        <v>2.6268299999999999E-4</v>
      </c>
      <c r="AF179" cm="1">
        <f t="array" ref="AF179">IFERROR(_xlfn.XLOOKUP(Tool_Austria!$F179&amp;$E$2,'Cooking methods'!$A:$A&amp;'Cooking methods'!$B:$B,'Cooking methods'!G:G)*$E179,"")</f>
        <v>1.633988862E-9</v>
      </c>
      <c r="AG179" cm="1">
        <f t="array" ref="AG179">IFERROR(_xlfn.XLOOKUP(Tool_Austria!$F179&amp;$E$2,'Cooking methods'!$A:$A&amp;'Cooking methods'!$B:$B,'Cooking methods'!H:H)*$E179,"")</f>
        <v>9.737602920000001E-10</v>
      </c>
      <c r="AH179" cm="1">
        <f t="array" ref="AH179">IFERROR(_xlfn.XLOOKUP(Tool_Austria!$F179&amp;$E$2,'Cooking methods'!$A:$A&amp;'Cooking methods'!$B:$B,'Cooking methods'!I:I)*$E179,"")</f>
        <v>1.6910162235E-10</v>
      </c>
      <c r="AI179" cm="1">
        <f t="array" ref="AI179">IFERROR(_xlfn.XLOOKUP(Tool_Austria!$F179&amp;$E$2,'Cooking methods'!$A:$A&amp;'Cooking methods'!$B:$B,'Cooking methods'!J:J)*$E179,"")</f>
        <v>6.3994049999999993E-4</v>
      </c>
      <c r="AJ179" cm="1">
        <f t="array" ref="AJ179">IFERROR(_xlfn.XLOOKUP(Tool_Austria!$F179&amp;$E$2,'Cooking methods'!$A:$A&amp;'Cooking methods'!$B:$B,'Cooking methods'!K:K)*$E179,"")</f>
        <v>1.313415E-4</v>
      </c>
      <c r="AK179" cm="1">
        <f t="array" ref="AK179">IFERROR(_xlfn.XLOOKUP(Tool_Austria!$F179&amp;$E$2,'Cooking methods'!$A:$A&amp;'Cooking methods'!$B:$B,'Cooking methods'!L:L)*$E179,"")</f>
        <v>1.0339650000000001E-4</v>
      </c>
      <c r="AL179" cm="1">
        <f t="array" ref="AL179">IFERROR(_xlfn.XLOOKUP(Tool_Austria!$F179&amp;$E$2,'Cooking methods'!$A:$A&amp;'Cooking methods'!$B:$B,'Cooking methods'!M:M)*$E179,"")</f>
        <v>8.0761050000000001E-4</v>
      </c>
      <c r="AM179" cm="1">
        <f t="array" ref="AM179">IFERROR(_xlfn.XLOOKUP(Tool_Austria!$F179&amp;$E$2,'Cooking methods'!$A:$A&amp;'Cooking methods'!$B:$B,'Cooking methods'!N:N)*$E179,"")</f>
        <v>0.34149907800000001</v>
      </c>
      <c r="AN179" cm="1">
        <f t="array" ref="AN179">IFERROR(_xlfn.XLOOKUP(Tool_Austria!$F179&amp;$E$2,'Cooking methods'!$A:$A&amp;'Cooking methods'!$B:$B,'Cooking methods'!O:O)*$E179,"")</f>
        <v>0.2962477395</v>
      </c>
      <c r="AO179" cm="1">
        <f t="array" ref="AO179">IFERROR(_xlfn.XLOOKUP(Tool_Austria!$F179&amp;$E$2,'Cooking methods'!$A:$A&amp;'Cooking methods'!$B:$B,'Cooking methods'!P:P)*$E179,"")</f>
        <v>5.8544774999999993E-2</v>
      </c>
      <c r="AP179" cm="1">
        <f t="array" ref="AP179">IFERROR(_xlfn.XLOOKUP(Tool_Austria!$F179&amp;$E$2,'Cooking methods'!$A:$A&amp;'Cooking methods'!$B:$B,'Cooking methods'!Q:Q)*$E179,"")</f>
        <v>3.0330720539999998</v>
      </c>
      <c r="AQ179" cm="1">
        <f t="array" ref="AQ179">IFERROR(_xlfn.XLOOKUP(Tool_Austria!$F179&amp;$E$2,'Cooking methods'!$A:$A&amp;'Cooking methods'!$B:$B,'Cooking methods'!R:R)*$E179,"")</f>
        <v>1.6925252535000001E-7</v>
      </c>
      <c r="AR179" cm="1">
        <f t="array" ref="AR179">IFERROR(_xlfn.XLOOKUP(Tool_Austria!$G179&amp;$E$2,'Waste management'!$A:$A&amp;'Waste management'!$B:$B,'Waste management'!C:C)*$E179,"")</f>
        <v>1.1589929999999998E-2</v>
      </c>
      <c r="AS179" cm="1">
        <f t="array" ref="AS179">IFERROR(_xlfn.XLOOKUP(Tool_Austria!$G179&amp;$E$2,'Waste management'!$A:$A&amp;'Waste management'!$B:$B,'Waste management'!D:D)*$E179,"")</f>
        <v>7.9074206999999997E-11</v>
      </c>
      <c r="AT179" cm="1">
        <f t="array" ref="AT179">IFERROR(_xlfn.XLOOKUP(Tool_Austria!$G179&amp;$E$2,'Waste management'!$A:$A&amp;'Waste management'!$B:$B,'Waste management'!E:E)*$E179,"")</f>
        <v>2.1321E-4</v>
      </c>
      <c r="AU179" cm="1">
        <f t="array" ref="AU179">IFERROR(_xlfn.XLOOKUP(Tool_Austria!$G179&amp;$E$2,'Waste management'!$A:$A&amp;'Waste management'!$B:$B,'Waste management'!F:F)*$E179,"")</f>
        <v>2.4839999999999999E-5</v>
      </c>
      <c r="AV179" cm="1">
        <f t="array" ref="AV179">IFERROR(_xlfn.XLOOKUP(Tool_Austria!$G179&amp;$E$2,'Waste management'!$A:$A&amp;'Waste management'!$B:$B,'Waste management'!G:G)*$E179,"")</f>
        <v>2.3969772000000001E-9</v>
      </c>
      <c r="AW179" cm="1">
        <f t="array" ref="AW179">IFERROR(_xlfn.XLOOKUP(Tool_Austria!$G179&amp;$E$2,'Waste management'!$A:$A&amp;'Waste management'!$B:$B,'Waste management'!H:H)*$E179,"")</f>
        <v>7.813235699999999E-11</v>
      </c>
      <c r="AX179" cm="1">
        <f t="array" ref="AX179">IFERROR(_xlfn.XLOOKUP(Tool_Austria!$G179&amp;$E$2,'Waste management'!$A:$A&amp;'Waste management'!$B:$B,'Waste management'!I:I)*$E179,"")</f>
        <v>5.5549898999999998E-11</v>
      </c>
      <c r="AY179" cm="1">
        <f t="array" ref="AY179">IFERROR(_xlfn.XLOOKUP(Tool_Austria!$G179&amp;$E$2,'Waste management'!$A:$A&amp;'Waste management'!$B:$B,'Waste management'!J:J)*$E179,"")</f>
        <v>4.5747000000000002E-4</v>
      </c>
      <c r="AZ179" cm="1">
        <f t="array" ref="AZ179">IFERROR(_xlfn.XLOOKUP(Tool_Austria!$G179&amp;$E$2,'Waste management'!$A:$A&amp;'Waste management'!$B:$B,'Waste management'!K:K)*$E179,"")</f>
        <v>1.1135399400000001E-6</v>
      </c>
      <c r="BA179" cm="1">
        <f t="array" ref="BA179">IFERROR(_xlfn.XLOOKUP(Tool_Austria!$G179&amp;$E$2,'Waste management'!$A:$A&amp;'Waste management'!$B:$B,'Waste management'!L:L)*$E179,"")</f>
        <v>2.0037889799999999E-5</v>
      </c>
      <c r="BB179" cm="1">
        <f t="array" ref="BB179">IFERROR(_xlfn.XLOOKUP(Tool_Austria!$G179&amp;$E$2,'Waste management'!$A:$A&amp;'Waste management'!$B:$B,'Waste management'!M:M)*$E179,"")</f>
        <v>2.0161799999999998E-3</v>
      </c>
      <c r="BC179" cm="1">
        <f t="array" ref="BC179">IFERROR(_xlfn.XLOOKUP(Tool_Austria!$G179&amp;$E$2,'Waste management'!$A:$A&amp;'Waste management'!$B:$B,'Waste management'!N:N)*$E179,"")</f>
        <v>1.7336539799999999</v>
      </c>
      <c r="BD179" cm="1">
        <f t="array" ref="BD179">IFERROR(_xlfn.XLOOKUP(Tool_Austria!$G179&amp;$E$2,'Waste management'!$A:$A&amp;'Waste management'!$B:$B,'Waste management'!O:O)*$E179,"")</f>
        <v>0.11054006999999999</v>
      </c>
      <c r="BE179" cm="1">
        <f t="array" ref="BE179">IFERROR(_xlfn.XLOOKUP(Tool_Austria!$G179&amp;$E$2,'Waste management'!$A:$A&amp;'Waste management'!$B:$B,'Waste management'!P:P)*$E179,"")</f>
        <v>2.3867099999999998E-3</v>
      </c>
      <c r="BF179" cm="1">
        <f t="array" ref="BF179">IFERROR(_xlfn.XLOOKUP(Tool_Austria!$G179&amp;$E$2,'Waste management'!$A:$A&amp;'Waste management'!$B:$B,'Waste management'!Q:Q)*$E179,"")</f>
        <v>6.9467130000000002E-2</v>
      </c>
      <c r="BG179" cm="1">
        <f t="array" ref="BG179">IFERROR(_xlfn.XLOOKUP(Tool_Austria!$G179&amp;$E$2,'Waste management'!$A:$A&amp;'Waste management'!$B:$B,'Waste management'!R:R)*$E179,"")</f>
        <v>2.257542E-8</v>
      </c>
      <c r="BH179">
        <f>IFERROR((L179+AR179+AB179)*_xlfn.XLOOKUP(Tool_Austria!BH$4,Monetization_Factors!$A:$A,Monetization_Factors!$D:$D),"")</f>
        <v>2.2693066302405376E-2</v>
      </c>
      <c r="BI179">
        <f>IFERROR((M179+AS179+AC179)*_xlfn.XLOOKUP(Tool_Austria!BI$4,Monetization_Factors!$A:$A,Monetization_Factors!$D:$D),"")</f>
        <v>8.9809494143628305E-8</v>
      </c>
      <c r="BJ179">
        <f>IFERROR((N179+AT179+AD179)*_xlfn.XLOOKUP(Tool_Austria!BJ$4,Monetization_Factors!$A:$A,Monetization_Factors!$D:$D),"")</f>
        <v>1.7954538227299115E-4</v>
      </c>
      <c r="BK179">
        <f>IFERROR((O179+AU179+AE179)*_xlfn.XLOOKUP(Tool_Austria!BK$4,Monetization_Factors!$A:$A,Monetization_Factors!$D:$D),"")</f>
        <v>7.1343004153723657E-4</v>
      </c>
      <c r="BL179">
        <f>IFERROR((P179+AV179+AF179)*_xlfn.XLOOKUP(Tool_Austria!BL$4,Monetization_Factors!$A:$A,Monetization_Factors!$D:$D),"")</f>
        <v>8.96663483758923E-3</v>
      </c>
      <c r="BM179">
        <f>IFERROR((Q179+AW179+AG179)*_xlfn.XLOOKUP(Tool_Austria!BM$4,Monetization_Factors!$A:$A,Monetization_Factors!$D:$D),"")</f>
        <v>3.0702021368116838E-4</v>
      </c>
      <c r="BN179">
        <f>IFERROR((R179+AX179+AH179)*_xlfn.XLOOKUP(Tool_Austria!BN$4,Monetization_Factors!$A:$A,Monetization_Factors!$D:$D),"")</f>
        <v>3.3943980468925265E-4</v>
      </c>
      <c r="BO179">
        <f>IFERROR((S179+AY179+AI179)*_xlfn.XLOOKUP(Tool_Austria!BO$4,Monetization_Factors!$A:$A,Monetization_Factors!$D:$D),"")</f>
        <v>7.6612606254261302E-4</v>
      </c>
      <c r="BP179">
        <f>IFERROR((T179+AZ179+AJ179)*_xlfn.XLOOKUP(Tool_Austria!BP$4,Monetization_Factors!$A:$A,Monetization_Factors!$D:$D),"")</f>
        <v>3.5008672940282291E-4</v>
      </c>
      <c r="BQ179">
        <f>IFERROR((U179+BA179+AK179)*_xlfn.XLOOKUP(Tool_Austria!BQ$4,Monetization_Factors!$A:$A,Monetization_Factors!$D:$D),"")</f>
        <v>2.2988251050661923E-3</v>
      </c>
      <c r="BR179" t="str">
        <f>IFERROR((V179+BB179+AL179)*_xlfn.XLOOKUP(Tool_Austria!BR$4,Monetization_Factors!$A:$A,Monetization_Factors!$D:$D),"")</f>
        <v/>
      </c>
      <c r="BS179">
        <f>IFERROR((W179+BC179+AM179)*_xlfn.XLOOKUP(Tool_Austria!BS$4,Monetization_Factors!$A:$A,Monetization_Factors!$D:$D),"")</f>
        <v>1.460549754912749E-4</v>
      </c>
      <c r="BT179">
        <f>IFERROR((X179+BD179+AN179)*_xlfn.XLOOKUP(Tool_Austria!BT$4,Monetization_Factors!$A:$A,Monetization_Factors!$D:$D),"")</f>
        <v>1.3845181836063755E-3</v>
      </c>
      <c r="BU179">
        <f>IFERROR((Y179+BE179+AO179)*_xlfn.XLOOKUP(Tool_Austria!BU$4,Monetization_Factors!$A:$A,Monetization_Factors!$D:$D),"")</f>
        <v>4.7731265055425876E-4</v>
      </c>
      <c r="BV179">
        <f>IFERROR((Z179+BF179+AP179)*_xlfn.XLOOKUP(Tool_Austria!BV$4,Monetization_Factors!$A:$A,Monetization_Factors!$D:$D),"")</f>
        <v>6.151717378771235E-3</v>
      </c>
      <c r="BW179">
        <f>IFERROR((AA179+BG179+AQ179)*_xlfn.XLOOKUP(Tool_Austria!BW$4,Monetization_Factors!$A:$A,Monetization_Factors!$D:$D),"")</f>
        <v>9.2306855881138078E-7</v>
      </c>
      <c r="BX179" s="38" cm="1">
        <f t="array" ref="BX179">IFERROR(_xlfn.IFS(I179&lt;&gt;0,I179*E179,I179="",J179*E179),"")</f>
        <v>0</v>
      </c>
      <c r="BY179" s="38">
        <f t="shared" si="112"/>
        <v>4.4774790545662982E-2</v>
      </c>
      <c r="BZ179" s="38">
        <f t="shared" si="113"/>
        <v>4.4774790545662982E-2</v>
      </c>
      <c r="CA179" s="38">
        <f t="shared" si="114"/>
        <v>6.8884293147173812E-5</v>
      </c>
      <c r="CB179">
        <f t="shared" si="119"/>
        <v>0.17442670632000001</v>
      </c>
      <c r="CC179">
        <f t="shared" si="119"/>
        <v>2.2434965670000002E-9</v>
      </c>
      <c r="CD179">
        <f t="shared" si="119"/>
        <v>0.11764339437</v>
      </c>
      <c r="CE179">
        <f t="shared" si="119"/>
        <v>4.7132357159999997E-4</v>
      </c>
      <c r="CF179">
        <f t="shared" si="119"/>
        <v>8.9821381350000002E-9</v>
      </c>
      <c r="CG179">
        <f t="shared" si="119"/>
        <v>1.4784683061E-9</v>
      </c>
      <c r="CH179">
        <f t="shared" si="119"/>
        <v>2.9525713064999998E-10</v>
      </c>
      <c r="CI179">
        <f t="shared" si="119"/>
        <v>1.7497875807000001E-3</v>
      </c>
      <c r="CJ179">
        <f t="shared" si="119"/>
        <v>1.4351396871E-4</v>
      </c>
      <c r="CK179">
        <f t="shared" si="119"/>
        <v>5.6196765030000007E-4</v>
      </c>
      <c r="CL179">
        <f t="shared" si="119"/>
        <v>5.5824020819999999E-3</v>
      </c>
      <c r="CM179">
        <f t="shared" si="119"/>
        <v>3.0013724535000001</v>
      </c>
      <c r="CN179">
        <f t="shared" si="119"/>
        <v>6.2177291385000002</v>
      </c>
      <c r="CO179">
        <f t="shared" si="119"/>
        <v>7.5109067489999987E-2</v>
      </c>
      <c r="CP179">
        <f t="shared" si="119"/>
        <v>3.7254229115999999</v>
      </c>
      <c r="CQ179">
        <f t="shared" si="117"/>
        <v>4.4184569174999997E-7</v>
      </c>
      <c r="CR179">
        <f t="shared" si="120"/>
        <v>2.6834877895384615E-4</v>
      </c>
      <c r="CS179">
        <f t="shared" si="120"/>
        <v>3.4515331800000004E-12</v>
      </c>
      <c r="CT179">
        <f t="shared" si="120"/>
        <v>1.8098983749230771E-4</v>
      </c>
      <c r="CU179">
        <f t="shared" si="120"/>
        <v>7.2511318707692301E-7</v>
      </c>
      <c r="CV179">
        <f t="shared" si="120"/>
        <v>1.3818674053846155E-11</v>
      </c>
      <c r="CW179">
        <f t="shared" si="120"/>
        <v>2.2745666247692309E-12</v>
      </c>
      <c r="CX179">
        <f t="shared" si="120"/>
        <v>4.5424173946153845E-13</v>
      </c>
      <c r="CY179">
        <f t="shared" si="120"/>
        <v>2.6919808933846155E-6</v>
      </c>
      <c r="CZ179">
        <f t="shared" si="120"/>
        <v>2.2079072109230769E-7</v>
      </c>
      <c r="DA179">
        <f t="shared" si="120"/>
        <v>8.6456561584615399E-7</v>
      </c>
      <c r="DB179">
        <f t="shared" si="120"/>
        <v>8.5883108953846146E-6</v>
      </c>
      <c r="DC179">
        <f t="shared" si="120"/>
        <v>4.6174960823076924E-3</v>
      </c>
      <c r="DD179">
        <f t="shared" si="120"/>
        <v>9.5657371361538464E-3</v>
      </c>
      <c r="DE179">
        <f t="shared" si="120"/>
        <v>1.1555241152307691E-4</v>
      </c>
      <c r="DF179">
        <f t="shared" si="120"/>
        <v>5.7314198639999998E-3</v>
      </c>
      <c r="DG179">
        <f t="shared" si="118"/>
        <v>6.797626026923076E-10</v>
      </c>
      <c r="DH179" s="5">
        <f>IFERROR(((((L179+AB179)*(1/$H179))+AR179)/$F$2)/($B$2*('CAR.CAP_per person'!B$2)/(_xlfn.XLOOKUP($E$2,EU_countries_GDP!$A$2:$A$29,EU_countries_GDP!$E$2:$E$29))),"")</f>
        <v>4.9514341868039678E-2</v>
      </c>
      <c r="DI179" s="5">
        <f>IFERROR(((((M179+AC179)*(1/$H179))+AS179)/$F$2)/($B$2*('CAR.CAP_per person'!C$2)/(_xlfn.XLOOKUP($E$2,EU_countries_GDP!$A$2:$A$29,EU_countries_GDP!$E$2:$E$29))),"")</f>
        <v>8.2898798349585342E-6</v>
      </c>
      <c r="DJ179" s="5">
        <f>IFERROR(((((N179+AD179)*(1/$H179))+AT179)/$F$2)/($B$2*('CAR.CAP_per person'!D$2)/(_xlfn.XLOOKUP($E$2,EU_countries_GDP!$A$2:$A$29,EU_countries_GDP!$E$2:$E$29))),"")</f>
        <v>4.5920472156022255E-4</v>
      </c>
      <c r="DK179" s="5">
        <f>IFERROR(((((O179+AE179)*(1/$H179))+AU179)/$F$2)/($B$2*('CAR.CAP_per person'!E$2)/(_xlfn.XLOOKUP($E$2,EU_countries_GDP!$A$2:$A$29,EU_countries_GDP!$E$2:$E$29))),"")</f>
        <v>2.2716611210744941E-3</v>
      </c>
      <c r="DL179" s="5">
        <f>IFERROR(((((P179+AF179)*(1/$H179))+AV179)/$F$2)/($B$2*('CAR.CAP_per person'!F$2)/(_xlfn.XLOOKUP($E$2,EU_countries_GDP!$A$2:$A$29,EU_countries_GDP!$E$2:$E$29))),"")</f>
        <v>2.6975156203922983E-2</v>
      </c>
      <c r="DM179" s="5">
        <f>IFERROR(((((Q179+AG179)*(1/$H179))+AW179)/$F$2)/($B$2*('CAR.CAP_per person'!G$2)/(_xlfn.XLOOKUP($E$2,EU_countries_GDP!$A$2:$A$29,EU_countries_GDP!$E$2:$E$29))),"")</f>
        <v>3.0139635234024552E-3</v>
      </c>
      <c r="DN179" s="5">
        <f>IFERROR(((((R179+AH179)*(1/$H179))+AX179)/$F$2)/($B$2*('CAR.CAP_per person'!H$2)/(_xlfn.XLOOKUP($E$2,EU_countries_GDP!$A$2:$A$29,EU_countries_GDP!$E$2:$E$29))),"")</f>
        <v>1.2250879921211073E-4</v>
      </c>
      <c r="DO179" s="5">
        <f>IFERROR(((((S179+AI179)*(1/$H179))+AY179)/$F$2)/($B$2*('CAR.CAP_per person'!I$2)/(_xlfn.XLOOKUP($E$2,EU_countries_GDP!$A$2:$A$29,EU_countries_GDP!$E$2:$E$29))),"")</f>
        <v>2.7252404342903986E-3</v>
      </c>
      <c r="DP179" s="5">
        <f>IFERROR(((((T179+AJ179)*(1/$H179))+AZ179)/$F$2)/($B$2*('CAR.CAP_per person'!J$2)/(_xlfn.XLOOKUP($E$2,EU_countries_GDP!$A$2:$A$29,EU_countries_GDP!$E$2:$E$29))),"")</f>
        <v>5.0536755317912019E-2</v>
      </c>
      <c r="DQ179" s="5">
        <f>IFERROR(((((U179+AK179)*(1/$H179))+BA179)/$F$2)/($B$2*('CAR.CAP_per person'!K$2)/(_xlfn.XLOOKUP($E$2,EU_countries_GDP!$A$2:$A$29,EU_countries_GDP!$E$2:$E$29))),"")</f>
        <v>5.582902485353443E-3</v>
      </c>
      <c r="DR179" s="5">
        <f>IFERROR(((((V179+AL179)*(1/$H179))+BB179)/$F$2)/($B$2*('CAR.CAP_per person'!L$2)/(_xlfn.XLOOKUP($E$2,EU_countries_GDP!$A$2:$A$29,EU_countries_GDP!$E$2:$E$29))),"")</f>
        <v>1.2482072484391855E-3</v>
      </c>
      <c r="DS179" s="5">
        <f>IFERROR(((((W179+AM179)*(1/$H179))+BC179)/$F$2)/($B$2*('CAR.CAP_per person'!M$2)/(_xlfn.XLOOKUP($E$2,EU_countries_GDP!$A$2:$A$29,EU_countries_GDP!$E$2:$E$29))),"")</f>
        <v>2.189976654865863E-2</v>
      </c>
      <c r="DT179" s="5">
        <f>IFERROR(((((X179+AN179)*(1/$H179))+BD179)/$F$2)/($B$2*('CAR.CAP_per person'!N$2)/(_xlfn.XLOOKUP($E$2,EU_countries_GDP!$A$2:$A$29,EU_countries_GDP!$E$2:$E$29))),"")</f>
        <v>0.99021717913433072</v>
      </c>
      <c r="DU179" s="5">
        <f>IFERROR(((((Y179+AO179)*(1/$H179))+BE179)/$F$2)/($B$2*('CAR.CAP_per person'!O$2)/(_xlfn.XLOOKUP($E$2,EU_countries_GDP!$A$2:$A$29,EU_countries_GDP!$E$2:$E$29))),"")</f>
        <v>8.2583526900409062E-4</v>
      </c>
      <c r="DV179" s="5">
        <f>IFERROR(((((Z179+AP179)*(1/$H179))+BF179)/$F$2)/($B$2*('CAR.CAP_per person'!P$2)/(_xlfn.XLOOKUP($E$2,EU_countries_GDP!$A$2:$A$29,EU_countries_GDP!$E$2:$E$29))),"")</f>
        <v>3.3666028725808241E-2</v>
      </c>
      <c r="DW179" s="5">
        <f>IFERROR(((((AA179+AQ179)*(1/$H179))+BG179)/$F$2)/($B$2*('CAR.CAP_per person'!Q$2)/(_xlfn.XLOOKUP($E$2,EU_countries_GDP!$A$2:$A$29,EU_countries_GDP!$E$2:$E$29))),"")</f>
        <v>3.9438898481109659E-3</v>
      </c>
    </row>
    <row r="180" spans="1:127">
      <c r="A180" t="s">
        <v>213</v>
      </c>
      <c r="B180" t="str">
        <f>_xlfn.XLOOKUP(D180,Table5[Ingredient],Table5[Category],"",FALSE)</f>
        <v>Starch/satiating food</v>
      </c>
      <c r="C180" s="33" t="s">
        <v>229</v>
      </c>
      <c r="D180" s="33" t="s">
        <v>205</v>
      </c>
      <c r="E180" s="33">
        <v>0.13799999999999998</v>
      </c>
      <c r="F180" s="33" t="s">
        <v>204</v>
      </c>
      <c r="G180" s="33" t="s">
        <v>180</v>
      </c>
      <c r="H180" s="91">
        <f>Dataset_AT!S59</f>
        <v>7.4337427278603735E-2</v>
      </c>
      <c r="I180" s="33"/>
      <c r="J180" s="37" t="str">
        <f>IFERROR(INDEX('AveragePrices&amp;Codes'!G:AG, MATCH($D180, 'AveragePrices&amp;Codes'!$A:$A, 0), MATCH(Tool_Austria!$E$2, 'AveragePrices&amp;Codes'!$G$1:$AG$1, 0)),"")</f>
        <v/>
      </c>
      <c r="K180" s="37">
        <f>IFERROR(E180/(_xlfn.XLOOKUP(A180,Dataset_AT!$V$2:$V$9,Dataset_AT!$W$2:$W$9)),"")</f>
        <v>8.0232558139534875E-4</v>
      </c>
      <c r="L180">
        <f>IFERROR(IF($F180="Raw",_xlfn.XLOOKUP(_xlfn.XLOOKUP(Tool_Austria!$D180,'AveragePrices&amp;Codes'!$A:$A,'AveragePrices&amp;Codes'!$B:$B),AGRIBALYSE_Raw!$B:$B,AGRIBALYSE_Raw!O:O)*$E180,_xlfn.XLOOKUP(_xlfn.XLOOKUP(Tool_Austria!$D180,'AveragePrices&amp;Codes'!$A:$A,'AveragePrices&amp;Codes'!$B:$B),AGRIBALYSE_Cooked!$C:$C,AGRIBALYSE_Cooked!P:P)*$E180),"")</f>
        <v>0.10296180138</v>
      </c>
      <c r="M180">
        <f>IFERROR(IF($F180="Raw",_xlfn.XLOOKUP(_xlfn.XLOOKUP(Tool_Austria!$D180,'AveragePrices&amp;Codes'!$A:$A,'AveragePrices&amp;Codes'!$B:$B),AGRIBALYSE_Raw!$B:$B,AGRIBALYSE_Raw!P:P)*$E180,_xlfn.XLOOKUP(_xlfn.XLOOKUP(Tool_Austria!$D180,'AveragePrices&amp;Codes'!$A:$A,'AveragePrices&amp;Codes'!$B:$B),AGRIBALYSE_Cooked!$C:$C,AGRIBALYSE_Cooked!Q:Q)*$E180),"")</f>
        <v>1.6877326859999999E-9</v>
      </c>
      <c r="N180">
        <f>IFERROR(IF($F180="Raw",_xlfn.XLOOKUP(_xlfn.XLOOKUP(Tool_Austria!$D180,'AveragePrices&amp;Codes'!$A:$A,'AveragePrices&amp;Codes'!$B:$B),AGRIBALYSE_Raw!$B:$B,AGRIBALYSE_Raw!Q:Q)*$E180,_xlfn.XLOOKUP(_xlfn.XLOOKUP(Tool_Austria!$D180,'AveragePrices&amp;Codes'!$A:$A,'AveragePrices&amp;Codes'!$B:$B),AGRIBALYSE_Cooked!$C:$C,AGRIBALYSE_Cooked!R:R)*$E180),"")</f>
        <v>1.3666793291999999E-2</v>
      </c>
      <c r="O180">
        <f>IFERROR(IF($F180="Raw",_xlfn.XLOOKUP(_xlfn.XLOOKUP(Tool_Austria!$D180,'AveragePrices&amp;Codes'!$A:$A,'AveragePrices&amp;Codes'!$B:$B),AGRIBALYSE_Raw!$B:$B,AGRIBALYSE_Raw!R:R)*$E180,_xlfn.XLOOKUP(_xlfn.XLOOKUP(Tool_Austria!$D180,'AveragePrices&amp;Codes'!$A:$A,'AveragePrices&amp;Codes'!$B:$B),AGRIBALYSE_Cooked!$C:$C,AGRIBALYSE_Cooked!S:S)*$E180),"")</f>
        <v>4.5870790139999993E-4</v>
      </c>
      <c r="P180">
        <f>IFERROR(IF($F180="Raw",_xlfn.XLOOKUP(_xlfn.XLOOKUP(Tool_Austria!$D180,'AveragePrices&amp;Codes'!$A:$A,'AveragePrices&amp;Codes'!$B:$B),AGRIBALYSE_Raw!$B:$B,AGRIBALYSE_Raw!S:S)*$E180,_xlfn.XLOOKUP(_xlfn.XLOOKUP(Tool_Austria!$D180,'AveragePrices&amp;Codes'!$A:$A,'AveragePrices&amp;Codes'!$B:$B),AGRIBALYSE_Cooked!$C:$C,AGRIBALYSE_Cooked!T:T)*$E180),"")</f>
        <v>1.8016046279999998E-8</v>
      </c>
      <c r="Q180">
        <f>IFERROR(IF($F180="Raw",_xlfn.XLOOKUP(_xlfn.XLOOKUP(Tool_Austria!$D180,'AveragePrices&amp;Codes'!$A:$A,'AveragePrices&amp;Codes'!$B:$B),AGRIBALYSE_Raw!$B:$B,AGRIBALYSE_Raw!T:T)*$E180,_xlfn.XLOOKUP(_xlfn.XLOOKUP(Tool_Austria!$D180,'AveragePrices&amp;Codes'!$A:$A,'AveragePrices&amp;Codes'!$B:$B),AGRIBALYSE_Cooked!$C:$C,AGRIBALYSE_Cooked!U:U)*$E180),"")</f>
        <v>-1.6299048899999998E-9</v>
      </c>
      <c r="R180">
        <f>IFERROR(IF($F180="Raw",_xlfn.XLOOKUP(_xlfn.XLOOKUP(Tool_Austria!$D180,'AveragePrices&amp;Codes'!$A:$A,'AveragePrices&amp;Codes'!$B:$B),AGRIBALYSE_Raw!$B:$B,AGRIBALYSE_Raw!U:U)*$E180,_xlfn.XLOOKUP(_xlfn.XLOOKUP(Tool_Austria!$D180,'AveragePrices&amp;Codes'!$A:$A,'AveragePrices&amp;Codes'!$B:$B),AGRIBALYSE_Cooked!$C:$C,AGRIBALYSE_Cooked!V:V)*$E180),"")</f>
        <v>3.5316225839999998E-11</v>
      </c>
      <c r="S180">
        <f>IFERROR(IF($F180="Raw",_xlfn.XLOOKUP(_xlfn.XLOOKUP(Tool_Austria!$D180,'AveragePrices&amp;Codes'!$A:$A,'AveragePrices&amp;Codes'!$B:$B),AGRIBALYSE_Raw!$B:$B,AGRIBALYSE_Raw!V:V)*$E180,_xlfn.XLOOKUP(_xlfn.XLOOKUP(Tool_Austria!$D180,'AveragePrices&amp;Codes'!$A:$A,'AveragePrices&amp;Codes'!$B:$B),AGRIBALYSE_Cooked!$C:$C,AGRIBALYSE_Cooked!W:W)*$E180),"")</f>
        <v>2.2901242139999997E-3</v>
      </c>
      <c r="T180">
        <f>IFERROR(IF($F180="Raw",_xlfn.XLOOKUP(_xlfn.XLOOKUP(Tool_Austria!$D180,'AveragePrices&amp;Codes'!$A:$A,'AveragePrices&amp;Codes'!$B:$B),AGRIBALYSE_Raw!$B:$B,AGRIBALYSE_Raw!W:W)*$E180,_xlfn.XLOOKUP(_xlfn.XLOOKUP(Tool_Austria!$D180,'AveragePrices&amp;Codes'!$A:$A,'AveragePrices&amp;Codes'!$B:$B),AGRIBALYSE_Cooked!$C:$C,AGRIBALYSE_Cooked!X:X)*$E180),"")</f>
        <v>2.4286886339999995E-5</v>
      </c>
      <c r="U180">
        <f>IFERROR(IF($F180="Raw",_xlfn.XLOOKUP(_xlfn.XLOOKUP(Tool_Austria!$D180,'AveragePrices&amp;Codes'!$A:$A,'AveragePrices&amp;Codes'!$B:$B),AGRIBALYSE_Raw!$B:$B,AGRIBALYSE_Raw!X:X)*$E180,_xlfn.XLOOKUP(_xlfn.XLOOKUP(Tool_Austria!$D180,'AveragePrices&amp;Codes'!$A:$A,'AveragePrices&amp;Codes'!$B:$B),AGRIBALYSE_Cooked!$C:$C,AGRIBALYSE_Cooked!Y:Y)*$E180),"")</f>
        <v>7.3204117559999983E-4</v>
      </c>
      <c r="V180">
        <f>IFERROR(IF($F180="Raw",_xlfn.XLOOKUP(_xlfn.XLOOKUP(Tool_Austria!$D180,'AveragePrices&amp;Codes'!$A:$A,'AveragePrices&amp;Codes'!$B:$B),AGRIBALYSE_Raw!$B:$B,AGRIBALYSE_Raw!Y:Y)*$E180,_xlfn.XLOOKUP(_xlfn.XLOOKUP(Tool_Austria!$D180,'AveragePrices&amp;Codes'!$A:$A,'AveragePrices&amp;Codes'!$B:$B),AGRIBALYSE_Cooked!$C:$C,AGRIBALYSE_Cooked!Z:Z)*$E180),"")</f>
        <v>9.6855749880000001E-3</v>
      </c>
      <c r="W180">
        <f>IFERROR(IF($F180="Raw",_xlfn.XLOOKUP(_xlfn.XLOOKUP(Tool_Austria!$D180,'AveragePrices&amp;Codes'!$A:$A,'AveragePrices&amp;Codes'!$B:$B),AGRIBALYSE_Raw!$B:$B,AGRIBALYSE_Raw!Z:Z)*$E180,_xlfn.XLOOKUP(_xlfn.XLOOKUP(Tool_Austria!$D180,'AveragePrices&amp;Codes'!$A:$A,'AveragePrices&amp;Codes'!$B:$B),AGRIBALYSE_Cooked!$C:$C,AGRIBALYSE_Cooked!AA:AA)*$E180),"")</f>
        <v>1.5058262885999998</v>
      </c>
      <c r="X180">
        <f>IFERROR(IF($F180="Raw",_xlfn.XLOOKUP(_xlfn.XLOOKUP(Tool_Austria!$D180,'AveragePrices&amp;Codes'!$A:$A,'AveragePrices&amp;Codes'!$B:$B),AGRIBALYSE_Raw!$B:$B,AGRIBALYSE_Raw!AA:AA)*$E180,_xlfn.XLOOKUP(_xlfn.XLOOKUP(Tool_Austria!$D180,'AveragePrices&amp;Codes'!$A:$A,'AveragePrices&amp;Codes'!$B:$B),AGRIBALYSE_Cooked!$C:$C,AGRIBALYSE_Cooked!AB:AB)*$E180),"")</f>
        <v>4.4072576999999997</v>
      </c>
      <c r="Y180">
        <f>IFERROR(IF($F180="Raw",_xlfn.XLOOKUP(_xlfn.XLOOKUP(Tool_Austria!$D180,'AveragePrices&amp;Codes'!$A:$A,'AveragePrices&amp;Codes'!$B:$B),AGRIBALYSE_Raw!$B:$B,AGRIBALYSE_Raw!AB:AB)*$E180,_xlfn.XLOOKUP(_xlfn.XLOOKUP(Tool_Austria!$D180,'AveragePrices&amp;Codes'!$A:$A,'AveragePrices&amp;Codes'!$B:$B),AGRIBALYSE_Cooked!$C:$C,AGRIBALYSE_Cooked!AC:AC)*$E180),"")</f>
        <v>0.24840856979999998</v>
      </c>
      <c r="Z180">
        <f>IFERROR(IF($F180="Raw",_xlfn.XLOOKUP(_xlfn.XLOOKUP(Tool_Austria!$D180,'AveragePrices&amp;Codes'!$A:$A,'AveragePrices&amp;Codes'!$B:$B),AGRIBALYSE_Raw!$B:$B,AGRIBALYSE_Raw!AC:AC)*$E180,_xlfn.XLOOKUP(_xlfn.XLOOKUP(Tool_Austria!$D180,'AveragePrices&amp;Codes'!$A:$A,'AveragePrices&amp;Codes'!$B:$B),AGRIBALYSE_Cooked!$C:$C,AGRIBALYSE_Cooked!AD:AD)*$E180),"")</f>
        <v>1.3328305098</v>
      </c>
      <c r="AA180">
        <f>IFERROR(IF($F180="Raw",_xlfn.XLOOKUP(_xlfn.XLOOKUP(Tool_Austria!$D180,'AveragePrices&amp;Codes'!$A:$A,'AveragePrices&amp;Codes'!$B:$B),AGRIBALYSE_Raw!$B:$B,AGRIBALYSE_Raw!AD:AD)*$E180,_xlfn.XLOOKUP(_xlfn.XLOOKUP(Tool_Austria!$D180,'AveragePrices&amp;Codes'!$A:$A,'AveragePrices&amp;Codes'!$B:$B),AGRIBALYSE_Cooked!$C:$C,AGRIBALYSE_Cooked!AE:AE)*$E180),"")</f>
        <v>5.9386185839999994E-7</v>
      </c>
      <c r="AB180" cm="1">
        <f t="array" ref="AB180">IFERROR(_xlfn.XLOOKUP(Tool_Austria!$F180&amp;$E$2,'Cooking methods'!$A:$A&amp;'Cooking methods'!$B:$B,'Cooking methods'!C:C)*$E180,"")</f>
        <v>7.2150264000000006E-2</v>
      </c>
      <c r="AC180" cm="1">
        <f t="array" ref="AC180">IFERROR(_xlfn.XLOOKUP(Tool_Austria!$F180&amp;$E$2,'Cooking methods'!$A:$A&amp;'Cooking methods'!$B:$B,'Cooking methods'!D:D)*$E180,"")</f>
        <v>8.3306280599999994E-10</v>
      </c>
      <c r="AD180" cm="1">
        <f t="array" ref="AD180">IFERROR(_xlfn.XLOOKUP(Tool_Austria!$F180&amp;$E$2,'Cooking methods'!$A:$A&amp;'Cooking methods'!$B:$B,'Cooking methods'!E:E)*$E180,"")</f>
        <v>7.0022717999999998E-2</v>
      </c>
      <c r="AE180" cm="1">
        <f t="array" ref="AE180">IFERROR(_xlfn.XLOOKUP(Tool_Austria!$F180&amp;$E$2,'Cooking methods'!$A:$A&amp;'Cooking methods'!$B:$B,'Cooking methods'!F:F)*$E180,"")</f>
        <v>1.7512199999999997E-4</v>
      </c>
      <c r="AF180" cm="1">
        <f t="array" ref="AF180">IFERROR(_xlfn.XLOOKUP(Tool_Austria!$F180&amp;$E$2,'Cooking methods'!$A:$A&amp;'Cooking methods'!$B:$B,'Cooking methods'!G:G)*$E180,"")</f>
        <v>1.0893259079999999E-9</v>
      </c>
      <c r="AG180" cm="1">
        <f t="array" ref="AG180">IFERROR(_xlfn.XLOOKUP(Tool_Austria!$F180&amp;$E$2,'Cooking methods'!$A:$A&amp;'Cooking methods'!$B:$B,'Cooking methods'!H:H)*$E180,"")</f>
        <v>6.4917352799999996E-10</v>
      </c>
      <c r="AH180" cm="1">
        <f t="array" ref="AH180">IFERROR(_xlfn.XLOOKUP(Tool_Austria!$F180&amp;$E$2,'Cooking methods'!$A:$A&amp;'Cooking methods'!$B:$B,'Cooking methods'!I:I)*$E180,"")</f>
        <v>1.1273441489999999E-10</v>
      </c>
      <c r="AI180" cm="1">
        <f t="array" ref="AI180">IFERROR(_xlfn.XLOOKUP(Tool_Austria!$F180&amp;$E$2,'Cooking methods'!$A:$A&amp;'Cooking methods'!$B:$B,'Cooking methods'!J:J)*$E180,"")</f>
        <v>4.2662699999999995E-4</v>
      </c>
      <c r="AJ180" cm="1">
        <f t="array" ref="AJ180">IFERROR(_xlfn.XLOOKUP(Tool_Austria!$F180&amp;$E$2,'Cooking methods'!$A:$A&amp;'Cooking methods'!$B:$B,'Cooking methods'!K:K)*$E180,"")</f>
        <v>8.7560999999999984E-5</v>
      </c>
      <c r="AK180" cm="1">
        <f t="array" ref="AK180">IFERROR(_xlfn.XLOOKUP(Tool_Austria!$F180&amp;$E$2,'Cooking methods'!$A:$A&amp;'Cooking methods'!$B:$B,'Cooking methods'!L:L)*$E180,"")</f>
        <v>6.8930999999999994E-5</v>
      </c>
      <c r="AL180" cm="1">
        <f t="array" ref="AL180">IFERROR(_xlfn.XLOOKUP(Tool_Austria!$F180&amp;$E$2,'Cooking methods'!$A:$A&amp;'Cooking methods'!$B:$B,'Cooking methods'!M:M)*$E180,"")</f>
        <v>5.3840699999999997E-4</v>
      </c>
      <c r="AM180" cm="1">
        <f t="array" ref="AM180">IFERROR(_xlfn.XLOOKUP(Tool_Austria!$F180&amp;$E$2,'Cooking methods'!$A:$A&amp;'Cooking methods'!$B:$B,'Cooking methods'!N:N)*$E180,"")</f>
        <v>0.22766605200000001</v>
      </c>
      <c r="AN180" cm="1">
        <f t="array" ref="AN180">IFERROR(_xlfn.XLOOKUP(Tool_Austria!$F180&amp;$E$2,'Cooking methods'!$A:$A&amp;'Cooking methods'!$B:$B,'Cooking methods'!O:O)*$E180,"")</f>
        <v>0.197498493</v>
      </c>
      <c r="AO180" cm="1">
        <f t="array" ref="AO180">IFERROR(_xlfn.XLOOKUP(Tool_Austria!$F180&amp;$E$2,'Cooking methods'!$A:$A&amp;'Cooking methods'!$B:$B,'Cooking methods'!P:P)*$E180,"")</f>
        <v>3.9029849999999998E-2</v>
      </c>
      <c r="AP180" cm="1">
        <f t="array" ref="AP180">IFERROR(_xlfn.XLOOKUP(Tool_Austria!$F180&amp;$E$2,'Cooking methods'!$A:$A&amp;'Cooking methods'!$B:$B,'Cooking methods'!Q:Q)*$E180,"")</f>
        <v>2.0220480359999997</v>
      </c>
      <c r="AQ180" cm="1">
        <f t="array" ref="AQ180">IFERROR(_xlfn.XLOOKUP(Tool_Austria!$F180&amp;$E$2,'Cooking methods'!$A:$A&amp;'Cooking methods'!$B:$B,'Cooking methods'!R:R)*$E180,"")</f>
        <v>1.1283501689999999E-7</v>
      </c>
      <c r="AR180" cm="1">
        <f t="array" ref="AR180">IFERROR(_xlfn.XLOOKUP(Tool_Austria!$G180&amp;$E$2,'Waste management'!$A:$A&amp;'Waste management'!$B:$B,'Waste management'!C:C)*$E180,"")</f>
        <v>7.7266199999999991E-3</v>
      </c>
      <c r="AS180" cm="1">
        <f t="array" ref="AS180">IFERROR(_xlfn.XLOOKUP(Tool_Austria!$G180&amp;$E$2,'Waste management'!$A:$A&amp;'Waste management'!$B:$B,'Waste management'!D:D)*$E180,"")</f>
        <v>5.2716137999999994E-11</v>
      </c>
      <c r="AT180" cm="1">
        <f t="array" ref="AT180">IFERROR(_xlfn.XLOOKUP(Tool_Austria!$G180&amp;$E$2,'Waste management'!$A:$A&amp;'Waste management'!$B:$B,'Waste management'!E:E)*$E180,"")</f>
        <v>1.4213999999999999E-4</v>
      </c>
      <c r="AU180" cm="1">
        <f t="array" ref="AU180">IFERROR(_xlfn.XLOOKUP(Tool_Austria!$G180&amp;$E$2,'Waste management'!$A:$A&amp;'Waste management'!$B:$B,'Waste management'!F:F)*$E180,"")</f>
        <v>1.6559999999999997E-5</v>
      </c>
      <c r="AV180" cm="1">
        <f t="array" ref="AV180">IFERROR(_xlfn.XLOOKUP(Tool_Austria!$G180&amp;$E$2,'Waste management'!$A:$A&amp;'Waste management'!$B:$B,'Waste management'!G:G)*$E180,"")</f>
        <v>1.5979847999999998E-9</v>
      </c>
      <c r="AW180" cm="1">
        <f t="array" ref="AW180">IFERROR(_xlfn.XLOOKUP(Tool_Austria!$G180&amp;$E$2,'Waste management'!$A:$A&amp;'Waste management'!$B:$B,'Waste management'!H:H)*$E180,"")</f>
        <v>5.2088237999999989E-11</v>
      </c>
      <c r="AX180" cm="1">
        <f t="array" ref="AX180">IFERROR(_xlfn.XLOOKUP(Tool_Austria!$G180&amp;$E$2,'Waste management'!$A:$A&amp;'Waste management'!$B:$B,'Waste management'!I:I)*$E180,"")</f>
        <v>3.7033265999999999E-11</v>
      </c>
      <c r="AY180" cm="1">
        <f t="array" ref="AY180">IFERROR(_xlfn.XLOOKUP(Tool_Austria!$G180&amp;$E$2,'Waste management'!$A:$A&amp;'Waste management'!$B:$B,'Waste management'!J:J)*$E180,"")</f>
        <v>3.0498E-4</v>
      </c>
      <c r="AZ180" cm="1">
        <f t="array" ref="AZ180">IFERROR(_xlfn.XLOOKUP(Tool_Austria!$G180&amp;$E$2,'Waste management'!$A:$A&amp;'Waste management'!$B:$B,'Waste management'!K:K)*$E180,"")</f>
        <v>7.4235996E-7</v>
      </c>
      <c r="BA180" cm="1">
        <f t="array" ref="BA180">IFERROR(_xlfn.XLOOKUP(Tool_Austria!$G180&amp;$E$2,'Waste management'!$A:$A&amp;'Waste management'!$B:$B,'Waste management'!L:L)*$E180,"")</f>
        <v>1.3358593199999999E-5</v>
      </c>
      <c r="BB180" cm="1">
        <f t="array" ref="BB180">IFERROR(_xlfn.XLOOKUP(Tool_Austria!$G180&amp;$E$2,'Waste management'!$A:$A&amp;'Waste management'!$B:$B,'Waste management'!M:M)*$E180,"")</f>
        <v>1.3441199999999999E-3</v>
      </c>
      <c r="BC180" cm="1">
        <f t="array" ref="BC180">IFERROR(_xlfn.XLOOKUP(Tool_Austria!$G180&amp;$E$2,'Waste management'!$A:$A&amp;'Waste management'!$B:$B,'Waste management'!N:N)*$E180,"")</f>
        <v>1.1557693199999999</v>
      </c>
      <c r="BD180" cm="1">
        <f t="array" ref="BD180">IFERROR(_xlfn.XLOOKUP(Tool_Austria!$G180&amp;$E$2,'Waste management'!$A:$A&amp;'Waste management'!$B:$B,'Waste management'!O:O)*$E180,"")</f>
        <v>7.3693379999999989E-2</v>
      </c>
      <c r="BE180" cm="1">
        <f t="array" ref="BE180">IFERROR(_xlfn.XLOOKUP(Tool_Austria!$G180&amp;$E$2,'Waste management'!$A:$A&amp;'Waste management'!$B:$B,'Waste management'!P:P)*$E180,"")</f>
        <v>1.5911399999999998E-3</v>
      </c>
      <c r="BF180" cm="1">
        <f t="array" ref="BF180">IFERROR(_xlfn.XLOOKUP(Tool_Austria!$G180&amp;$E$2,'Waste management'!$A:$A&amp;'Waste management'!$B:$B,'Waste management'!Q:Q)*$E180,"")</f>
        <v>4.6311419999999992E-2</v>
      </c>
      <c r="BG180" cm="1">
        <f t="array" ref="BG180">IFERROR(_xlfn.XLOOKUP(Tool_Austria!$G180&amp;$E$2,'Waste management'!$A:$A&amp;'Waste management'!$B:$B,'Waste management'!R:R)*$E180,"")</f>
        <v>1.5050279999999999E-8</v>
      </c>
      <c r="BH180">
        <f>IFERROR((L180+AR180+AB180)*_xlfn.XLOOKUP(Tool_Austria!BH$4,Monetization_Factors!$A:$A,Monetization_Factors!$D:$D),"")</f>
        <v>2.3787472099375567E-2</v>
      </c>
      <c r="BI180">
        <f>IFERROR((M180+AS180+AC180)*_xlfn.XLOOKUP(Tool_Austria!BI$4,Monetization_Factors!$A:$A,Monetization_Factors!$D:$D),"")</f>
        <v>1.0302033935006431E-7</v>
      </c>
      <c r="BJ180">
        <f>IFERROR((N180+AT180+AD180)*_xlfn.XLOOKUP(Tool_Austria!BJ$4,Monetization_Factors!$A:$A,Monetization_Factors!$D:$D),"")</f>
        <v>1.2794246509463607E-4</v>
      </c>
      <c r="BK180">
        <f>IFERROR((O180+AU180+AE180)*_xlfn.XLOOKUP(Tool_Austria!BK$4,Monetization_Factors!$A:$A,Monetization_Factors!$D:$D),"")</f>
        <v>9.8447801538131515E-4</v>
      </c>
      <c r="BL180">
        <f>IFERROR((P180+AV180+AF180)*_xlfn.XLOOKUP(Tool_Austria!BL$4,Monetization_Factors!$A:$A,Monetization_Factors!$D:$D),"")</f>
        <v>2.0667622701133977E-2</v>
      </c>
      <c r="BM180">
        <f>IFERROR((Q180+AW180+AG180)*_xlfn.XLOOKUP(Tool_Austria!BM$4,Monetization_Factors!$A:$A,Monetization_Factors!$D:$D),"")</f>
        <v>-1.9284296402410903E-4</v>
      </c>
      <c r="BN180">
        <f>IFERROR((R180+AX180+AH180)*_xlfn.XLOOKUP(Tool_Austria!BN$4,Monetization_Factors!$A:$A,Monetization_Factors!$D:$D),"")</f>
        <v>2.1278011141218629E-4</v>
      </c>
      <c r="BO180">
        <f>IFERROR((S180+AY180+AI180)*_xlfn.XLOOKUP(Tool_Austria!BO$4,Monetization_Factors!$A:$A,Monetization_Factors!$D:$D),"")</f>
        <v>1.3230331856154828E-3</v>
      </c>
      <c r="BP180">
        <f>IFERROR((T180+AZ180+AJ180)*_xlfn.XLOOKUP(Tool_Austria!BP$4,Monetization_Factors!$A:$A,Monetization_Factors!$D:$D),"")</f>
        <v>2.746516694097859E-4</v>
      </c>
      <c r="BQ180">
        <f>IFERROR((U180+BA180+AK180)*_xlfn.XLOOKUP(Tool_Austria!BQ$4,Monetization_Factors!$A:$A,Monetization_Factors!$D:$D),"")</f>
        <v>3.3311597458429236E-3</v>
      </c>
      <c r="BR180" t="str">
        <f>IFERROR((V180+BB180+AL180)*_xlfn.XLOOKUP(Tool_Austria!BR$4,Monetization_Factors!$A:$A,Monetization_Factors!$D:$D),"")</f>
        <v/>
      </c>
      <c r="BS180">
        <f>IFERROR((W180+BC180+AM180)*_xlfn.XLOOKUP(Tool_Austria!BS$4,Monetization_Factors!$A:$A,Monetization_Factors!$D:$D),"")</f>
        <v>1.4059935831513195E-4</v>
      </c>
      <c r="BT180">
        <f>IFERROR((X180+BD180+AN180)*_xlfn.XLOOKUP(Tool_Austria!BT$4,Monetization_Factors!$A:$A,Monetization_Factors!$D:$D),"")</f>
        <v>1.0417627337279969E-3</v>
      </c>
      <c r="BU180">
        <f>IFERROR((Y180+BE180+AO180)*_xlfn.XLOOKUP(Tool_Austria!BU$4,Monetization_Factors!$A:$A,Monetization_Factors!$D:$D),"")</f>
        <v>1.8367617903795206E-3</v>
      </c>
      <c r="BV180">
        <f>IFERROR((Z180+BF180+AP180)*_xlfn.XLOOKUP(Tool_Austria!BV$4,Monetization_Factors!$A:$A,Monetization_Factors!$D:$D),"")</f>
        <v>5.6163179100995253E-3</v>
      </c>
      <c r="BW180">
        <f>IFERROR((AA180+BG180+AQ180)*_xlfn.XLOOKUP(Tool_Austria!BW$4,Monetization_Factors!$A:$A,Monetization_Factors!$D:$D),"")</f>
        <v>1.5078162329258127E-6</v>
      </c>
      <c r="BX180" s="38" t="str" cm="1">
        <f t="array" ref="BX180">IFERROR(_xlfn.IFS(I180&lt;&gt;0,I180*E180,I180="",J180*E180),"")</f>
        <v/>
      </c>
      <c r="BY180" s="38">
        <f t="shared" si="112"/>
        <v>5.9153349658336213E-2</v>
      </c>
      <c r="BZ180" s="38">
        <f t="shared" si="113"/>
        <v>5.9153349658336213E-2</v>
      </c>
      <c r="CA180" s="38">
        <f t="shared" si="114"/>
        <v>9.1005153320517252E-5</v>
      </c>
      <c r="CB180">
        <f t="shared" si="119"/>
        <v>0.18283868538</v>
      </c>
      <c r="CC180">
        <f t="shared" si="119"/>
        <v>2.5735116299999998E-9</v>
      </c>
      <c r="CD180">
        <f t="shared" si="119"/>
        <v>8.3831651292000001E-2</v>
      </c>
      <c r="CE180">
        <f t="shared" si="119"/>
        <v>6.5038990139999991E-4</v>
      </c>
      <c r="CF180">
        <f t="shared" si="119"/>
        <v>2.0703356988E-8</v>
      </c>
      <c r="CG180">
        <f t="shared" si="119"/>
        <v>-9.2864312399999993E-10</v>
      </c>
      <c r="CH180">
        <f t="shared" si="119"/>
        <v>1.8508390673999998E-10</v>
      </c>
      <c r="CI180">
        <f t="shared" si="119"/>
        <v>3.0217312139999997E-3</v>
      </c>
      <c r="CJ180">
        <f t="shared" si="119"/>
        <v>1.1259024629999997E-4</v>
      </c>
      <c r="CK180">
        <f t="shared" si="119"/>
        <v>8.1433076879999984E-4</v>
      </c>
      <c r="CL180">
        <f t="shared" si="119"/>
        <v>1.1568101987999999E-2</v>
      </c>
      <c r="CM180">
        <f t="shared" si="119"/>
        <v>2.8892616605999999</v>
      </c>
      <c r="CN180">
        <f t="shared" si="119"/>
        <v>4.678449573</v>
      </c>
      <c r="CO180">
        <f t="shared" si="119"/>
        <v>0.28902955979999995</v>
      </c>
      <c r="CP180">
        <f t="shared" si="119"/>
        <v>3.4011899657999995</v>
      </c>
      <c r="CQ180">
        <f t="shared" si="117"/>
        <v>7.2174715529999998E-7</v>
      </c>
      <c r="CR180">
        <f t="shared" si="120"/>
        <v>2.8129028520000002E-4</v>
      </c>
      <c r="CS180">
        <f t="shared" si="120"/>
        <v>3.9592486615384613E-12</v>
      </c>
      <c r="CT180">
        <f t="shared" si="120"/>
        <v>1.2897177121846154E-4</v>
      </c>
      <c r="CU180">
        <f t="shared" si="120"/>
        <v>1.0005998483076922E-6</v>
      </c>
      <c r="CV180">
        <f t="shared" si="120"/>
        <v>3.185131844307692E-11</v>
      </c>
      <c r="CW180">
        <f t="shared" si="120"/>
        <v>-1.428681729230769E-12</v>
      </c>
      <c r="CX180">
        <f t="shared" si="120"/>
        <v>2.8474447190769228E-13</v>
      </c>
      <c r="CY180">
        <f t="shared" si="120"/>
        <v>4.6488172523076921E-6</v>
      </c>
      <c r="CZ180">
        <f t="shared" si="120"/>
        <v>1.7321576353846149E-7</v>
      </c>
      <c r="DA180">
        <f t="shared" si="120"/>
        <v>1.2528165673846152E-6</v>
      </c>
      <c r="DB180">
        <f t="shared" si="120"/>
        <v>1.7797079981538461E-5</v>
      </c>
      <c r="DC180">
        <f t="shared" si="120"/>
        <v>4.4450179393846151E-3</v>
      </c>
      <c r="DD180">
        <f t="shared" si="120"/>
        <v>7.1976147276923081E-3</v>
      </c>
      <c r="DE180">
        <f t="shared" si="120"/>
        <v>4.4466086123076914E-4</v>
      </c>
      <c r="DF180">
        <f t="shared" si="120"/>
        <v>5.2325999473846144E-3</v>
      </c>
      <c r="DG180">
        <f t="shared" si="118"/>
        <v>1.1103802389230769E-9</v>
      </c>
      <c r="DH180" s="5">
        <f>IFERROR(((((L180+AB180)*(1/$H180))+AR180)/$F$2)/($B$2*('CAR.CAP_per person'!B$2)/(_xlfn.XLOOKUP($E$2,EU_countries_GDP!$A$2:$A$29,EU_countries_GDP!$E$2:$E$29))),"")</f>
        <v>5.3140419574727225E-2</v>
      </c>
      <c r="DI180" s="5">
        <f>IFERROR(((((M180+AC180)*(1/$H180))+AS180)/$F$2)/($B$2*('CAR.CAP_per person'!C$2)/(_xlfn.XLOOKUP($E$2,EU_countries_GDP!$A$2:$A$29,EU_countries_GDP!$E$2:$E$29))),"")</f>
        <v>9.643631206997224E-6</v>
      </c>
      <c r="DJ180" s="5">
        <f>IFERROR(((((N180+AD180)*(1/$H180))+AT180)/$F$2)/($B$2*('CAR.CAP_per person'!D$2)/(_xlfn.XLOOKUP($E$2,EU_countries_GDP!$A$2:$A$29,EU_countries_GDP!$E$2:$E$29))),"")</f>
        <v>3.2726069646094605E-4</v>
      </c>
      <c r="DK180" s="5">
        <f>IFERROR(((((O180+AE180)*(1/$H180))+AU180)/$F$2)/($B$2*('CAR.CAP_per person'!E$2)/(_xlfn.XLOOKUP($E$2,EU_countries_GDP!$A$2:$A$29,EU_countries_GDP!$E$2:$E$29))),"")</f>
        <v>3.2178146851863116E-3</v>
      </c>
      <c r="DL180" s="5">
        <f>IFERROR(((((P180+AF180)*(1/$H180))+AV180)/$F$2)/($B$2*('CAR.CAP_per person'!F$2)/(_xlfn.XLOOKUP($E$2,EU_countries_GDP!$A$2:$A$29,EU_countries_GDP!$E$2:$E$29))),"")</f>
        <v>7.6674293456513068E-2</v>
      </c>
      <c r="DM180" s="5">
        <f>IFERROR(((((Q180+AG180)*(1/$H180))+AW180)/$F$2)/($B$2*('CAR.CAP_per person'!G$2)/(_xlfn.XLOOKUP($E$2,EU_countries_GDP!$A$2:$A$29,EU_countries_GDP!$E$2:$E$29))),"")</f>
        <v>-2.093823919295976E-3</v>
      </c>
      <c r="DN180" s="5">
        <f>IFERROR(((((R180+AH180)*(1/$H180))+AX180)/$F$2)/($B$2*('CAR.CAP_per person'!H$2)/(_xlfn.XLOOKUP($E$2,EU_countries_GDP!$A$2:$A$29,EU_countries_GDP!$E$2:$E$29))),"")</f>
        <v>7.5766979176229742E-5</v>
      </c>
      <c r="DO180" s="5">
        <f>IFERROR(((((S180+AI180)*(1/$H180))+AY180)/$F$2)/($B$2*('CAR.CAP_per person'!I$2)/(_xlfn.XLOOKUP($E$2,EU_countries_GDP!$A$2:$A$29,EU_countries_GDP!$E$2:$E$29))),"")</f>
        <v>5.628776437284491E-3</v>
      </c>
      <c r="DP180" s="5">
        <f>IFERROR(((((T180+AJ180)*(1/$H180))+AZ180)/$F$2)/($B$2*('CAR.CAP_per person'!J$2)/(_xlfn.XLOOKUP($E$2,EU_countries_GDP!$A$2:$A$29,EU_countries_GDP!$E$2:$E$29))),"")</f>
        <v>3.9690418839609047E-2</v>
      </c>
      <c r="DQ180" s="5">
        <f>IFERROR(((((U180+AK180)*(1/$H180))+BA180)/$F$2)/($B$2*('CAR.CAP_per person'!K$2)/(_xlfn.XLOOKUP($E$2,EU_countries_GDP!$A$2:$A$29,EU_countries_GDP!$E$2:$E$29))),"")</f>
        <v>8.2391137065950665E-3</v>
      </c>
      <c r="DR180" s="5">
        <f>IFERROR(((((V180+AL180)*(1/$H180))+BB180)/$F$2)/($B$2*('CAR.CAP_per person'!L$2)/(_xlfn.XLOOKUP($E$2,EU_countries_GDP!$A$2:$A$29,EU_countries_GDP!$E$2:$E$29))),"")</f>
        <v>3.4677130080581174E-3</v>
      </c>
      <c r="DS180" s="5">
        <f>IFERROR(((((W180+AM180)*(1/$H180))+BC180)/$F$2)/($B$2*('CAR.CAP_per person'!M$2)/(_xlfn.XLOOKUP($E$2,EU_countries_GDP!$A$2:$A$29,EU_countries_GDP!$E$2:$E$29))),"")</f>
        <v>2.8529867871189971E-2</v>
      </c>
      <c r="DT180" s="5">
        <f>IFERROR(((((X180+AN180)*(1/$H180))+BD180)/$F$2)/($B$2*('CAR.CAP_per person'!N$2)/(_xlfn.XLOOKUP($E$2,EU_countries_GDP!$A$2:$A$29,EU_countries_GDP!$E$2:$E$29))),"")</f>
        <v>0.74649712934401902</v>
      </c>
      <c r="DU180" s="5">
        <f>IFERROR(((((Y180+AO180)*(1/$H180))+BE180)/$F$2)/($B$2*('CAR.CAP_per person'!O$2)/(_xlfn.XLOOKUP($E$2,EU_countries_GDP!$A$2:$A$29,EU_countries_GDP!$E$2:$E$29))),"")</f>
        <v>3.2575471094383741E-3</v>
      </c>
      <c r="DV180" s="5">
        <f>IFERROR(((((Z180+AP180)*(1/$H180))+BF180)/$F$2)/($B$2*('CAR.CAP_per person'!P$2)/(_xlfn.XLOOKUP($E$2,EU_countries_GDP!$A$2:$A$29,EU_countries_GDP!$E$2:$E$29))),"")</f>
        <v>3.0881627777500895E-2</v>
      </c>
      <c r="DW180" s="5">
        <f>IFERROR(((((AA180+AQ180)*(1/$H180))+BG180)/$F$2)/($B$2*('CAR.CAP_per person'!Q$2)/(_xlfn.XLOOKUP($E$2,EU_countries_GDP!$A$2:$A$29,EU_countries_GDP!$E$2:$E$29))),"")</f>
        <v>6.6315647850608232E-3</v>
      </c>
    </row>
    <row r="181" spans="1:127">
      <c r="A181" t="s">
        <v>213</v>
      </c>
      <c r="B181" t="str">
        <f>_xlfn.XLOOKUP(D181,Table5[Ingredient],Table5[Category],"",FALSE)</f>
        <v xml:space="preserve">Other </v>
      </c>
      <c r="C181" s="33" t="s">
        <v>229</v>
      </c>
      <c r="D181" s="33" t="s">
        <v>187</v>
      </c>
      <c r="E181" s="33">
        <v>0.13799999999999998</v>
      </c>
      <c r="F181" s="33" t="s">
        <v>204</v>
      </c>
      <c r="G181" s="33" t="s">
        <v>180</v>
      </c>
      <c r="H181" s="91">
        <f>Dataset_AT!S60</f>
        <v>7.4337427278603735E-2</v>
      </c>
      <c r="I181" s="33"/>
      <c r="J181" s="37">
        <f>IFERROR(INDEX('AveragePrices&amp;Codes'!G:AG, MATCH($D181, 'AveragePrices&amp;Codes'!$A:$A, 0), MATCH(Tool_Austria!$E$2, 'AveragePrices&amp;Codes'!$G$1:$AG$1, 0)),"")</f>
        <v>2.7022484230769233</v>
      </c>
      <c r="K181" s="37">
        <f>IFERROR(E181/(_xlfn.XLOOKUP(A181,Dataset_AT!$V$2:$V$9,Dataset_AT!$W$2:$W$9)),"")</f>
        <v>8.0232558139534875E-4</v>
      </c>
      <c r="L181">
        <f>IFERROR(IF($F181="Raw",_xlfn.XLOOKUP(_xlfn.XLOOKUP(Tool_Austria!$D181,'AveragePrices&amp;Codes'!$A:$A,'AveragePrices&amp;Codes'!$B:$B),AGRIBALYSE_Raw!$B:$B,AGRIBALYSE_Raw!O:O)*$E181,_xlfn.XLOOKUP(_xlfn.XLOOKUP(Tool_Austria!$D181,'AveragePrices&amp;Codes'!$A:$A,'AveragePrices&amp;Codes'!$B:$B),AGRIBALYSE_Cooked!$C:$C,AGRIBALYSE_Cooked!P:P)*$E181),"")</f>
        <v>0.31766083533333322</v>
      </c>
      <c r="M181">
        <f>IFERROR(IF($F181="Raw",_xlfn.XLOOKUP(_xlfn.XLOOKUP(Tool_Austria!$D181,'AveragePrices&amp;Codes'!$A:$A,'AveragePrices&amp;Codes'!$B:$B),AGRIBALYSE_Raw!$B:$B,AGRIBALYSE_Raw!P:P)*$E181,_xlfn.XLOOKUP(_xlfn.XLOOKUP(Tool_Austria!$D181,'AveragePrices&amp;Codes'!$A:$A,'AveragePrices&amp;Codes'!$B:$B),AGRIBALYSE_Cooked!$C:$C,AGRIBALYSE_Cooked!Q:Q)*$E181),"")</f>
        <v>6.0041177999999982E-9</v>
      </c>
      <c r="N181">
        <f>IFERROR(IF($F181="Raw",_xlfn.XLOOKUP(_xlfn.XLOOKUP(Tool_Austria!$D181,'AveragePrices&amp;Codes'!$A:$A,'AveragePrices&amp;Codes'!$B:$B),AGRIBALYSE_Raw!$B:$B,AGRIBALYSE_Raw!Q:Q)*$E181,_xlfn.XLOOKUP(_xlfn.XLOOKUP(Tool_Austria!$D181,'AveragePrices&amp;Codes'!$A:$A,'AveragePrices&amp;Codes'!$B:$B),AGRIBALYSE_Cooked!$C:$C,AGRIBALYSE_Cooked!R:R)*$E181),"")</f>
        <v>3.8688212599999994E-2</v>
      </c>
      <c r="O181">
        <f>IFERROR(IF($F181="Raw",_xlfn.XLOOKUP(_xlfn.XLOOKUP(Tool_Austria!$D181,'AveragePrices&amp;Codes'!$A:$A,'AveragePrices&amp;Codes'!$B:$B),AGRIBALYSE_Raw!$B:$B,AGRIBALYSE_Raw!R:R)*$E181,_xlfn.XLOOKUP(_xlfn.XLOOKUP(Tool_Austria!$D181,'AveragePrices&amp;Codes'!$A:$A,'AveragePrices&amp;Codes'!$B:$B),AGRIBALYSE_Cooked!$C:$C,AGRIBALYSE_Cooked!S:S)*$E181),"")</f>
        <v>1.1722088766666664E-3</v>
      </c>
      <c r="P181">
        <f>IFERROR(IF($F181="Raw",_xlfn.XLOOKUP(_xlfn.XLOOKUP(Tool_Austria!$D181,'AveragePrices&amp;Codes'!$A:$A,'AveragePrices&amp;Codes'!$B:$B),AGRIBALYSE_Raw!$B:$B,AGRIBALYSE_Raw!S:S)*$E181,_xlfn.XLOOKUP(_xlfn.XLOOKUP(Tool_Austria!$D181,'AveragePrices&amp;Codes'!$A:$A,'AveragePrices&amp;Codes'!$B:$B),AGRIBALYSE_Cooked!$C:$C,AGRIBALYSE_Cooked!T:T)*$E181),"")</f>
        <v>3.6470843933333332E-8</v>
      </c>
      <c r="Q181">
        <f>IFERROR(IF($F181="Raw",_xlfn.XLOOKUP(_xlfn.XLOOKUP(Tool_Austria!$D181,'AveragePrices&amp;Codes'!$A:$A,'AveragePrices&amp;Codes'!$B:$B),AGRIBALYSE_Raw!$B:$B,AGRIBALYSE_Raw!T:T)*$E181,_xlfn.XLOOKUP(_xlfn.XLOOKUP(Tool_Austria!$D181,'AveragePrices&amp;Codes'!$A:$A,'AveragePrices&amp;Codes'!$B:$B),AGRIBALYSE_Cooked!$C:$C,AGRIBALYSE_Cooked!U:U)*$E181),"")</f>
        <v>4.7330994666666657E-9</v>
      </c>
      <c r="R181">
        <f>IFERROR(IF($F181="Raw",_xlfn.XLOOKUP(_xlfn.XLOOKUP(Tool_Austria!$D181,'AveragePrices&amp;Codes'!$A:$A,'AveragePrices&amp;Codes'!$B:$B),AGRIBALYSE_Raw!$B:$B,AGRIBALYSE_Raw!U:U)*$E181,_xlfn.XLOOKUP(_xlfn.XLOOKUP(Tool_Austria!$D181,'AveragePrices&amp;Codes'!$A:$A,'AveragePrices&amp;Codes'!$B:$B),AGRIBALYSE_Cooked!$C:$C,AGRIBALYSE_Cooked!V:V)*$E181),"")</f>
        <v>3.7847406199999991E-10</v>
      </c>
      <c r="S181">
        <f>IFERROR(IF($F181="Raw",_xlfn.XLOOKUP(_xlfn.XLOOKUP(Tool_Austria!$D181,'AveragePrices&amp;Codes'!$A:$A,'AveragePrices&amp;Codes'!$B:$B),AGRIBALYSE_Raw!$B:$B,AGRIBALYSE_Raw!V:V)*$E181,_xlfn.XLOOKUP(_xlfn.XLOOKUP(Tool_Austria!$D181,'AveragePrices&amp;Codes'!$A:$A,'AveragePrices&amp;Codes'!$B:$B),AGRIBALYSE_Cooked!$C:$C,AGRIBALYSE_Cooked!W:W)*$E181),"")</f>
        <v>4.8982439133333326E-3</v>
      </c>
      <c r="T181">
        <f>IFERROR(IF($F181="Raw",_xlfn.XLOOKUP(_xlfn.XLOOKUP(Tool_Austria!$D181,'AveragePrices&amp;Codes'!$A:$A,'AveragePrices&amp;Codes'!$B:$B),AGRIBALYSE_Raw!$B:$B,AGRIBALYSE_Raw!W:W)*$E181,_xlfn.XLOOKUP(_xlfn.XLOOKUP(Tool_Austria!$D181,'AveragePrices&amp;Codes'!$A:$A,'AveragePrices&amp;Codes'!$B:$B),AGRIBALYSE_Cooked!$C:$C,AGRIBALYSE_Cooked!X:X)*$E181),"")</f>
        <v>8.7922917266666651E-5</v>
      </c>
      <c r="U181">
        <f>IFERROR(IF($F181="Raw",_xlfn.XLOOKUP(_xlfn.XLOOKUP(Tool_Austria!$D181,'AveragePrices&amp;Codes'!$A:$A,'AveragePrices&amp;Codes'!$B:$B),AGRIBALYSE_Raw!$B:$B,AGRIBALYSE_Raw!X:X)*$E181,_xlfn.XLOOKUP(_xlfn.XLOOKUP(Tool_Austria!$D181,'AveragePrices&amp;Codes'!$A:$A,'AveragePrices&amp;Codes'!$B:$B),AGRIBALYSE_Cooked!$C:$C,AGRIBALYSE_Cooked!Y:Y)*$E181),"")</f>
        <v>2.1533897199999996E-3</v>
      </c>
      <c r="V181">
        <f>IFERROR(IF($F181="Raw",_xlfn.XLOOKUP(_xlfn.XLOOKUP(Tool_Austria!$D181,'AveragePrices&amp;Codes'!$A:$A,'AveragePrices&amp;Codes'!$B:$B),AGRIBALYSE_Raw!$B:$B,AGRIBALYSE_Raw!Y:Y)*$E181,_xlfn.XLOOKUP(_xlfn.XLOOKUP(Tool_Austria!$D181,'AveragePrices&amp;Codes'!$A:$A,'AveragePrices&amp;Codes'!$B:$B),AGRIBALYSE_Cooked!$C:$C,AGRIBALYSE_Cooked!Z:Z)*$E181),"")</f>
        <v>2.1195202266666664E-2</v>
      </c>
      <c r="W181">
        <f>IFERROR(IF($F181="Raw",_xlfn.XLOOKUP(_xlfn.XLOOKUP(Tool_Austria!$D181,'AveragePrices&amp;Codes'!$A:$A,'AveragePrices&amp;Codes'!$B:$B),AGRIBALYSE_Raw!$B:$B,AGRIBALYSE_Raw!Z:Z)*$E181,_xlfn.XLOOKUP(_xlfn.XLOOKUP(Tool_Austria!$D181,'AveragePrices&amp;Codes'!$A:$A,'AveragePrices&amp;Codes'!$B:$B),AGRIBALYSE_Cooked!$C:$C,AGRIBALYSE_Cooked!AA:AA)*$E181),"")</f>
        <v>10.517041639999999</v>
      </c>
      <c r="X181">
        <f>IFERROR(IF($F181="Raw",_xlfn.XLOOKUP(_xlfn.XLOOKUP(Tool_Austria!$D181,'AveragePrices&amp;Codes'!$A:$A,'AveragePrices&amp;Codes'!$B:$B),AGRIBALYSE_Raw!$B:$B,AGRIBALYSE_Raw!AA:AA)*$E181,_xlfn.XLOOKUP(_xlfn.XLOOKUP(Tool_Austria!$D181,'AveragePrices&amp;Codes'!$A:$A,'AveragePrices&amp;Codes'!$B:$B),AGRIBALYSE_Cooked!$C:$C,AGRIBALYSE_Cooked!AB:AB)*$E181),"")</f>
        <v>27.554550466666658</v>
      </c>
      <c r="Y181">
        <f>IFERROR(IF($F181="Raw",_xlfn.XLOOKUP(_xlfn.XLOOKUP(Tool_Austria!$D181,'AveragePrices&amp;Codes'!$A:$A,'AveragePrices&amp;Codes'!$B:$B),AGRIBALYSE_Raw!$B:$B,AGRIBALYSE_Raw!AB:AB)*$E181,_xlfn.XLOOKUP(_xlfn.XLOOKUP(Tool_Austria!$D181,'AveragePrices&amp;Codes'!$A:$A,'AveragePrices&amp;Codes'!$B:$B),AGRIBALYSE_Cooked!$C:$C,AGRIBALYSE_Cooked!AC:AC)*$E181),"")</f>
        <v>0.13245504653333331</v>
      </c>
      <c r="Z181">
        <f>IFERROR(IF($F181="Raw",_xlfn.XLOOKUP(_xlfn.XLOOKUP(Tool_Austria!$D181,'AveragePrices&amp;Codes'!$A:$A,'AveragePrices&amp;Codes'!$B:$B),AGRIBALYSE_Raw!$B:$B,AGRIBALYSE_Raw!AC:AC)*$E181,_xlfn.XLOOKUP(_xlfn.XLOOKUP(Tool_Austria!$D181,'AveragePrices&amp;Codes'!$A:$A,'AveragePrices&amp;Codes'!$B:$B),AGRIBALYSE_Cooked!$C:$C,AGRIBALYSE_Cooked!AD:AD)*$E181),"")</f>
        <v>2.7583571866666663</v>
      </c>
      <c r="AA181">
        <f>IFERROR(IF($F181="Raw",_xlfn.XLOOKUP(_xlfn.XLOOKUP(Tool_Austria!$D181,'AveragePrices&amp;Codes'!$A:$A,'AveragePrices&amp;Codes'!$B:$B),AGRIBALYSE_Raw!$B:$B,AGRIBALYSE_Raw!AD:AD)*$E181,_xlfn.XLOOKUP(_xlfn.XLOOKUP(Tool_Austria!$D181,'AveragePrices&amp;Codes'!$A:$A,'AveragePrices&amp;Codes'!$B:$B),AGRIBALYSE_Cooked!$C:$C,AGRIBALYSE_Cooked!AE:AE)*$E181),"")</f>
        <v>1.1694515293333333E-6</v>
      </c>
      <c r="AB181" cm="1">
        <f t="array" ref="AB181">IFERROR(_xlfn.XLOOKUP(Tool_Austria!$F181&amp;$E$2,'Cooking methods'!$A:$A&amp;'Cooking methods'!$B:$B,'Cooking methods'!C:C)*$E181,"")</f>
        <v>7.2150264000000006E-2</v>
      </c>
      <c r="AC181" cm="1">
        <f t="array" ref="AC181">IFERROR(_xlfn.XLOOKUP(Tool_Austria!$F181&amp;$E$2,'Cooking methods'!$A:$A&amp;'Cooking methods'!$B:$B,'Cooking methods'!D:D)*$E181,"")</f>
        <v>8.3306280599999994E-10</v>
      </c>
      <c r="AD181" cm="1">
        <f t="array" ref="AD181">IFERROR(_xlfn.XLOOKUP(Tool_Austria!$F181&amp;$E$2,'Cooking methods'!$A:$A&amp;'Cooking methods'!$B:$B,'Cooking methods'!E:E)*$E181,"")</f>
        <v>7.0022717999999998E-2</v>
      </c>
      <c r="AE181" cm="1">
        <f t="array" ref="AE181">IFERROR(_xlfn.XLOOKUP(Tool_Austria!$F181&amp;$E$2,'Cooking methods'!$A:$A&amp;'Cooking methods'!$B:$B,'Cooking methods'!F:F)*$E181,"")</f>
        <v>1.7512199999999997E-4</v>
      </c>
      <c r="AF181" cm="1">
        <f t="array" ref="AF181">IFERROR(_xlfn.XLOOKUP(Tool_Austria!$F181&amp;$E$2,'Cooking methods'!$A:$A&amp;'Cooking methods'!$B:$B,'Cooking methods'!G:G)*$E181,"")</f>
        <v>1.0893259079999999E-9</v>
      </c>
      <c r="AG181" cm="1">
        <f t="array" ref="AG181">IFERROR(_xlfn.XLOOKUP(Tool_Austria!$F181&amp;$E$2,'Cooking methods'!$A:$A&amp;'Cooking methods'!$B:$B,'Cooking methods'!H:H)*$E181,"")</f>
        <v>6.4917352799999996E-10</v>
      </c>
      <c r="AH181" cm="1">
        <f t="array" ref="AH181">IFERROR(_xlfn.XLOOKUP(Tool_Austria!$F181&amp;$E$2,'Cooking methods'!$A:$A&amp;'Cooking methods'!$B:$B,'Cooking methods'!I:I)*$E181,"")</f>
        <v>1.1273441489999999E-10</v>
      </c>
      <c r="AI181" cm="1">
        <f t="array" ref="AI181">IFERROR(_xlfn.XLOOKUP(Tool_Austria!$F181&amp;$E$2,'Cooking methods'!$A:$A&amp;'Cooking methods'!$B:$B,'Cooking methods'!J:J)*$E181,"")</f>
        <v>4.2662699999999995E-4</v>
      </c>
      <c r="AJ181" cm="1">
        <f t="array" ref="AJ181">IFERROR(_xlfn.XLOOKUP(Tool_Austria!$F181&amp;$E$2,'Cooking methods'!$A:$A&amp;'Cooking methods'!$B:$B,'Cooking methods'!K:K)*$E181,"")</f>
        <v>8.7560999999999984E-5</v>
      </c>
      <c r="AK181" cm="1">
        <f t="array" ref="AK181">IFERROR(_xlfn.XLOOKUP(Tool_Austria!$F181&amp;$E$2,'Cooking methods'!$A:$A&amp;'Cooking methods'!$B:$B,'Cooking methods'!L:L)*$E181,"")</f>
        <v>6.8930999999999994E-5</v>
      </c>
      <c r="AL181" cm="1">
        <f t="array" ref="AL181">IFERROR(_xlfn.XLOOKUP(Tool_Austria!$F181&amp;$E$2,'Cooking methods'!$A:$A&amp;'Cooking methods'!$B:$B,'Cooking methods'!M:M)*$E181,"")</f>
        <v>5.3840699999999997E-4</v>
      </c>
      <c r="AM181" cm="1">
        <f t="array" ref="AM181">IFERROR(_xlfn.XLOOKUP(Tool_Austria!$F181&amp;$E$2,'Cooking methods'!$A:$A&amp;'Cooking methods'!$B:$B,'Cooking methods'!N:N)*$E181,"")</f>
        <v>0.22766605200000001</v>
      </c>
      <c r="AN181" cm="1">
        <f t="array" ref="AN181">IFERROR(_xlfn.XLOOKUP(Tool_Austria!$F181&amp;$E$2,'Cooking methods'!$A:$A&amp;'Cooking methods'!$B:$B,'Cooking methods'!O:O)*$E181,"")</f>
        <v>0.197498493</v>
      </c>
      <c r="AO181" cm="1">
        <f t="array" ref="AO181">IFERROR(_xlfn.XLOOKUP(Tool_Austria!$F181&amp;$E$2,'Cooking methods'!$A:$A&amp;'Cooking methods'!$B:$B,'Cooking methods'!P:P)*$E181,"")</f>
        <v>3.9029849999999998E-2</v>
      </c>
      <c r="AP181" cm="1">
        <f t="array" ref="AP181">IFERROR(_xlfn.XLOOKUP(Tool_Austria!$F181&amp;$E$2,'Cooking methods'!$A:$A&amp;'Cooking methods'!$B:$B,'Cooking methods'!Q:Q)*$E181,"")</f>
        <v>2.0220480359999997</v>
      </c>
      <c r="AQ181" cm="1">
        <f t="array" ref="AQ181">IFERROR(_xlfn.XLOOKUP(Tool_Austria!$F181&amp;$E$2,'Cooking methods'!$A:$A&amp;'Cooking methods'!$B:$B,'Cooking methods'!R:R)*$E181,"")</f>
        <v>1.1283501689999999E-7</v>
      </c>
      <c r="AR181" cm="1">
        <f t="array" ref="AR181">IFERROR(_xlfn.XLOOKUP(Tool_Austria!$G181&amp;$E$2,'Waste management'!$A:$A&amp;'Waste management'!$B:$B,'Waste management'!C:C)*$E181,"")</f>
        <v>7.7266199999999991E-3</v>
      </c>
      <c r="AS181" cm="1">
        <f t="array" ref="AS181">IFERROR(_xlfn.XLOOKUP(Tool_Austria!$G181&amp;$E$2,'Waste management'!$A:$A&amp;'Waste management'!$B:$B,'Waste management'!D:D)*$E181,"")</f>
        <v>5.2716137999999994E-11</v>
      </c>
      <c r="AT181" cm="1">
        <f t="array" ref="AT181">IFERROR(_xlfn.XLOOKUP(Tool_Austria!$G181&amp;$E$2,'Waste management'!$A:$A&amp;'Waste management'!$B:$B,'Waste management'!E:E)*$E181,"")</f>
        <v>1.4213999999999999E-4</v>
      </c>
      <c r="AU181" cm="1">
        <f t="array" ref="AU181">IFERROR(_xlfn.XLOOKUP(Tool_Austria!$G181&amp;$E$2,'Waste management'!$A:$A&amp;'Waste management'!$B:$B,'Waste management'!F:F)*$E181,"")</f>
        <v>1.6559999999999997E-5</v>
      </c>
      <c r="AV181" cm="1">
        <f t="array" ref="AV181">IFERROR(_xlfn.XLOOKUP(Tool_Austria!$G181&amp;$E$2,'Waste management'!$A:$A&amp;'Waste management'!$B:$B,'Waste management'!G:G)*$E181,"")</f>
        <v>1.5979847999999998E-9</v>
      </c>
      <c r="AW181" cm="1">
        <f t="array" ref="AW181">IFERROR(_xlfn.XLOOKUP(Tool_Austria!$G181&amp;$E$2,'Waste management'!$A:$A&amp;'Waste management'!$B:$B,'Waste management'!H:H)*$E181,"")</f>
        <v>5.2088237999999989E-11</v>
      </c>
      <c r="AX181" cm="1">
        <f t="array" ref="AX181">IFERROR(_xlfn.XLOOKUP(Tool_Austria!$G181&amp;$E$2,'Waste management'!$A:$A&amp;'Waste management'!$B:$B,'Waste management'!I:I)*$E181,"")</f>
        <v>3.7033265999999999E-11</v>
      </c>
      <c r="AY181" cm="1">
        <f t="array" ref="AY181">IFERROR(_xlfn.XLOOKUP(Tool_Austria!$G181&amp;$E$2,'Waste management'!$A:$A&amp;'Waste management'!$B:$B,'Waste management'!J:J)*$E181,"")</f>
        <v>3.0498E-4</v>
      </c>
      <c r="AZ181" cm="1">
        <f t="array" ref="AZ181">IFERROR(_xlfn.XLOOKUP(Tool_Austria!$G181&amp;$E$2,'Waste management'!$A:$A&amp;'Waste management'!$B:$B,'Waste management'!K:K)*$E181,"")</f>
        <v>7.4235996E-7</v>
      </c>
      <c r="BA181" cm="1">
        <f t="array" ref="BA181">IFERROR(_xlfn.XLOOKUP(Tool_Austria!$G181&amp;$E$2,'Waste management'!$A:$A&amp;'Waste management'!$B:$B,'Waste management'!L:L)*$E181,"")</f>
        <v>1.3358593199999999E-5</v>
      </c>
      <c r="BB181" cm="1">
        <f t="array" ref="BB181">IFERROR(_xlfn.XLOOKUP(Tool_Austria!$G181&amp;$E$2,'Waste management'!$A:$A&amp;'Waste management'!$B:$B,'Waste management'!M:M)*$E181,"")</f>
        <v>1.3441199999999999E-3</v>
      </c>
      <c r="BC181" cm="1">
        <f t="array" ref="BC181">IFERROR(_xlfn.XLOOKUP(Tool_Austria!$G181&amp;$E$2,'Waste management'!$A:$A&amp;'Waste management'!$B:$B,'Waste management'!N:N)*$E181,"")</f>
        <v>1.1557693199999999</v>
      </c>
      <c r="BD181" cm="1">
        <f t="array" ref="BD181">IFERROR(_xlfn.XLOOKUP(Tool_Austria!$G181&amp;$E$2,'Waste management'!$A:$A&amp;'Waste management'!$B:$B,'Waste management'!O:O)*$E181,"")</f>
        <v>7.3693379999999989E-2</v>
      </c>
      <c r="BE181" cm="1">
        <f t="array" ref="BE181">IFERROR(_xlfn.XLOOKUP(Tool_Austria!$G181&amp;$E$2,'Waste management'!$A:$A&amp;'Waste management'!$B:$B,'Waste management'!P:P)*$E181,"")</f>
        <v>1.5911399999999998E-3</v>
      </c>
      <c r="BF181" cm="1">
        <f t="array" ref="BF181">IFERROR(_xlfn.XLOOKUP(Tool_Austria!$G181&amp;$E$2,'Waste management'!$A:$A&amp;'Waste management'!$B:$B,'Waste management'!Q:Q)*$E181,"")</f>
        <v>4.6311419999999992E-2</v>
      </c>
      <c r="BG181" cm="1">
        <f t="array" ref="BG181">IFERROR(_xlfn.XLOOKUP(Tool_Austria!$G181&amp;$E$2,'Waste management'!$A:$A&amp;'Waste management'!$B:$B,'Waste management'!R:R)*$E181,"")</f>
        <v>1.5050279999999999E-8</v>
      </c>
      <c r="BH181">
        <f>IFERROR((L181+AR181+AB181)*_xlfn.XLOOKUP(Tool_Austria!BH$4,Monetization_Factors!$A:$A,Monetization_Factors!$D:$D),"")</f>
        <v>5.1720003277410678E-2</v>
      </c>
      <c r="BI181">
        <f>IFERROR((M181+AS181+AC181)*_xlfn.XLOOKUP(Tool_Austria!BI$4,Monetization_Factors!$A:$A,Monetization_Factors!$D:$D),"")</f>
        <v>2.7580971167158981E-7</v>
      </c>
      <c r="BJ181">
        <f>IFERROR((N181+AT181+AD181)*_xlfn.XLOOKUP(Tool_Austria!BJ$4,Monetization_Factors!$A:$A,Monetization_Factors!$D:$D),"")</f>
        <v>1.6612973705092091E-4</v>
      </c>
      <c r="BK181">
        <f>IFERROR((O181+AU181+AE181)*_xlfn.XLOOKUP(Tool_Austria!BK$4,Monetization_Factors!$A:$A,Monetization_Factors!$D:$D),"")</f>
        <v>2.0644855963587415E-3</v>
      </c>
      <c r="BL181">
        <f>IFERROR((P181+AV181+AF181)*_xlfn.XLOOKUP(Tool_Austria!BL$4,Monetization_Factors!$A:$A,Monetization_Factors!$D:$D),"")</f>
        <v>3.9090567112803135E-2</v>
      </c>
      <c r="BM181">
        <f>IFERROR((Q181+AW181+AG181)*_xlfn.XLOOKUP(Tool_Austria!BM$4,Monetization_Factors!$A:$A,Monetization_Factors!$D:$D),"")</f>
        <v>1.1285049128142263E-3</v>
      </c>
      <c r="BN181">
        <f>IFERROR((R181+AX181+AH181)*_xlfn.XLOOKUP(Tool_Austria!BN$4,Monetization_Factors!$A:$A,Monetization_Factors!$D:$D),"")</f>
        <v>6.0728854759222524E-4</v>
      </c>
      <c r="BO181">
        <f>IFERROR((S181+AY181+AI181)*_xlfn.XLOOKUP(Tool_Austria!BO$4,Monetization_Factors!$A:$A,Monetization_Factors!$D:$D),"")</f>
        <v>2.4649709259043431E-3</v>
      </c>
      <c r="BP181">
        <f>IFERROR((T181+AZ181+AJ181)*_xlfn.XLOOKUP(Tool_Austria!BP$4,Monetization_Factors!$A:$A,Monetization_Factors!$D:$D),"")</f>
        <v>4.2988485081745247E-4</v>
      </c>
      <c r="BQ181">
        <f>IFERROR((U181+BA181+AK181)*_xlfn.XLOOKUP(Tool_Austria!BQ$4,Monetization_Factors!$A:$A,Monetization_Factors!$D:$D),"")</f>
        <v>9.1454298647220596E-3</v>
      </c>
      <c r="BR181" t="str">
        <f>IFERROR((V181+BB181+AL181)*_xlfn.XLOOKUP(Tool_Austria!BR$4,Monetization_Factors!$A:$A,Monetization_Factors!$D:$D),"")</f>
        <v/>
      </c>
      <c r="BS181">
        <f>IFERROR((W181+BC181+AM181)*_xlfn.XLOOKUP(Tool_Austria!BS$4,Monetization_Factors!$A:$A,Monetization_Factors!$D:$D),"")</f>
        <v>5.7910969239930755E-4</v>
      </c>
      <c r="BT181">
        <f>IFERROR((X181+BD181+AN181)*_xlfn.XLOOKUP(Tool_Austria!BT$4,Monetization_Factors!$A:$A,Monetization_Factors!$D:$D),"")</f>
        <v>6.1960316030923715E-3</v>
      </c>
      <c r="BU181">
        <f>IFERROR((Y181+BE181+AO181)*_xlfn.XLOOKUP(Tool_Austria!BU$4,Monetization_Factors!$A:$A,Monetization_Factors!$D:$D),"")</f>
        <v>1.0998855997799456E-3</v>
      </c>
      <c r="BV181">
        <f>IFERROR((Z181+BF181+AP181)*_xlfn.XLOOKUP(Tool_Austria!BV$4,Monetization_Factors!$A:$A,Monetization_Factors!$D:$D),"")</f>
        <v>7.9702619964680619E-3</v>
      </c>
      <c r="BW181">
        <f>IFERROR((AA181+BG181+AQ181)*_xlfn.XLOOKUP(Tool_Austria!BW$4,Monetization_Factors!$A:$A,Monetization_Factors!$D:$D),"")</f>
        <v>2.7102919794037661E-6</v>
      </c>
      <c r="BX181" s="38" cm="1">
        <f t="array" ref="BX181">IFERROR(_xlfn.IFS(I181&lt;&gt;0,I181*E181,I181="",J181*E181),"")</f>
        <v>0.37291028238461538</v>
      </c>
      <c r="BY181" s="38">
        <f t="shared" si="112"/>
        <v>0.12266553981890453</v>
      </c>
      <c r="BZ181" s="38">
        <f t="shared" si="113"/>
        <v>0.49557582220351992</v>
      </c>
      <c r="CA181" s="38">
        <f t="shared" si="114"/>
        <v>7.6242434185156912E-4</v>
      </c>
      <c r="CB181">
        <f t="shared" si="119"/>
        <v>0.39753771933333326</v>
      </c>
      <c r="CC181">
        <f t="shared" si="119"/>
        <v>6.8898967439999984E-9</v>
      </c>
      <c r="CD181">
        <f t="shared" si="119"/>
        <v>0.10885307059999999</v>
      </c>
      <c r="CE181">
        <f t="shared" si="119"/>
        <v>1.3638908766666665E-3</v>
      </c>
      <c r="CF181">
        <f t="shared" si="119"/>
        <v>3.9158154641333334E-8</v>
      </c>
      <c r="CG181">
        <f t="shared" si="119"/>
        <v>5.4343612326666654E-9</v>
      </c>
      <c r="CH181">
        <f t="shared" si="119"/>
        <v>5.2824174289999992E-10</v>
      </c>
      <c r="CI181">
        <f t="shared" si="119"/>
        <v>5.6298509133333322E-3</v>
      </c>
      <c r="CJ181">
        <f t="shared" si="119"/>
        <v>1.7622627722666665E-4</v>
      </c>
      <c r="CK181">
        <f t="shared" si="119"/>
        <v>2.2356793131999998E-3</v>
      </c>
      <c r="CL181">
        <f t="shared" si="119"/>
        <v>2.3077729266666666E-2</v>
      </c>
      <c r="CM181">
        <f t="shared" si="119"/>
        <v>11.900477011999998</v>
      </c>
      <c r="CN181">
        <f t="shared" si="119"/>
        <v>27.825742339666661</v>
      </c>
      <c r="CO181">
        <f t="shared" si="119"/>
        <v>0.17307603653333331</v>
      </c>
      <c r="CP181">
        <f t="shared" si="119"/>
        <v>4.8267166426666659</v>
      </c>
      <c r="CQ181">
        <f t="shared" si="117"/>
        <v>1.2973368262333332E-6</v>
      </c>
      <c r="CR181">
        <f t="shared" si="120"/>
        <v>6.1159649128205112E-4</v>
      </c>
      <c r="CS181">
        <f t="shared" si="120"/>
        <v>1.0599841144615382E-11</v>
      </c>
      <c r="CT181">
        <f t="shared" si="120"/>
        <v>1.6746626246153844E-4</v>
      </c>
      <c r="CU181">
        <f t="shared" si="120"/>
        <v>2.0982936564102563E-6</v>
      </c>
      <c r="CV181">
        <f t="shared" si="120"/>
        <v>6.0243314832820515E-11</v>
      </c>
      <c r="CW181">
        <f t="shared" si="120"/>
        <v>8.3605557425641003E-12</v>
      </c>
      <c r="CX181">
        <f t="shared" si="120"/>
        <v>8.1267960446153838E-13</v>
      </c>
      <c r="CY181">
        <f t="shared" si="120"/>
        <v>8.6613090974358949E-6</v>
      </c>
      <c r="CZ181">
        <f t="shared" si="120"/>
        <v>2.7111734957948714E-7</v>
      </c>
      <c r="DA181">
        <f t="shared" si="120"/>
        <v>3.4395066356923074E-6</v>
      </c>
      <c r="DB181">
        <f t="shared" si="120"/>
        <v>3.550419887179487E-5</v>
      </c>
      <c r="DC181">
        <f t="shared" si="120"/>
        <v>1.8308426172307688E-2</v>
      </c>
      <c r="DD181">
        <f t="shared" si="120"/>
        <v>4.2808834368717942E-2</v>
      </c>
      <c r="DE181">
        <f t="shared" si="120"/>
        <v>2.6627082543589741E-4</v>
      </c>
      <c r="DF181">
        <f t="shared" si="120"/>
        <v>7.4257179117948706E-3</v>
      </c>
      <c r="DG181">
        <f t="shared" si="118"/>
        <v>1.9959028095897437E-9</v>
      </c>
      <c r="DH181" s="5">
        <f>IFERROR(((((L181+AB181)*(1/$H181))+AR181)/$F$2)/($B$2*('CAR.CAP_per person'!B$2)/(_xlfn.XLOOKUP($E$2,EU_countries_GDP!$A$2:$A$29,EU_countries_GDP!$E$2:$E$29))),"")</f>
        <v>0.11808109791398698</v>
      </c>
      <c r="DI181" s="5">
        <f>IFERROR(((((M181+AC181)*(1/$H181))+AS181)/$F$2)/($B$2*('CAR.CAP_per person'!C$2)/(_xlfn.XLOOKUP($E$2,EU_countries_GDP!$A$2:$A$29,EU_countries_GDP!$E$2:$E$29))),"")</f>
        <v>2.6130893395127265E-5</v>
      </c>
      <c r="DJ181" s="5">
        <f>IFERROR(((((N181+AD181)*(1/$H181))+AT181)/$F$2)/($B$2*('CAR.CAP_per person'!D$2)/(_xlfn.XLOOKUP($E$2,EU_countries_GDP!$A$2:$A$29,EU_countries_GDP!$E$2:$E$29))),"")</f>
        <v>4.2509247084649663E-4</v>
      </c>
      <c r="DK181" s="5">
        <f>IFERROR(((((O181+AE181)*(1/$H181))+AU181)/$F$2)/($B$2*('CAR.CAP_per person'!E$2)/(_xlfn.XLOOKUP($E$2,EU_countries_GDP!$A$2:$A$29,EU_countries_GDP!$E$2:$E$29))),"")</f>
        <v>6.8330802613814513E-3</v>
      </c>
      <c r="DL181" s="5">
        <f>IFERROR(((((P181+AF181)*(1/$H181))+AV181)/$F$2)/($B$2*('CAR.CAP_per person'!F$2)/(_xlfn.XLOOKUP($E$2,EU_countries_GDP!$A$2:$A$29,EU_countries_GDP!$E$2:$E$29))),"")</f>
        <v>0.15028002728822193</v>
      </c>
      <c r="DM181" s="5">
        <f>IFERROR(((((Q181+AG181)*(1/$H181))+AW181)/$F$2)/($B$2*('CAR.CAP_per person'!G$2)/(_xlfn.XLOOKUP($E$2,EU_countries_GDP!$A$2:$A$29,EU_countries_GDP!$E$2:$E$29))),"")</f>
        <v>1.1544794574971196E-2</v>
      </c>
      <c r="DN181" s="5">
        <f>IFERROR(((((R181+AH181)*(1/$H181))+AX181)/$F$2)/($B$2*('CAR.CAP_per person'!H$2)/(_xlfn.XLOOKUP($E$2,EU_countries_GDP!$A$2:$A$29,EU_countries_GDP!$E$2:$E$29))),"")</f>
        <v>2.4817687451243205E-4</v>
      </c>
      <c r="DO181" s="5">
        <f>IFERROR(((((S181+AI181)*(1/$H181))+AY181)/$F$2)/($B$2*('CAR.CAP_per person'!I$2)/(_xlfn.XLOOKUP($E$2,EU_countries_GDP!$A$2:$A$29,EU_countries_GDP!$E$2:$E$29))),"")</f>
        <v>1.0987760655741823E-2</v>
      </c>
      <c r="DP181" s="5">
        <f>IFERROR(((((T181+AJ181)*(1/$H181))+AZ181)/$F$2)/($B$2*('CAR.CAP_per person'!J$2)/(_xlfn.XLOOKUP($E$2,EU_countries_GDP!$A$2:$A$29,EU_countries_GDP!$E$2:$E$29))),"")</f>
        <v>6.2261208788455064E-2</v>
      </c>
      <c r="DQ181" s="5">
        <f>IFERROR(((((U181+AK181)*(1/$H181))+BA181)/$F$2)/($B$2*('CAR.CAP_per person'!K$2)/(_xlfn.XLOOKUP($E$2,EU_countries_GDP!$A$2:$A$29,EU_countries_GDP!$E$2:$E$29))),"")</f>
        <v>2.2841557797473825E-2</v>
      </c>
      <c r="DR181" s="5">
        <f>IFERROR(((((V181+AL181)*(1/$H181))+BB181)/$F$2)/($B$2*('CAR.CAP_per person'!L$2)/(_xlfn.XLOOKUP($E$2,EU_countries_GDP!$A$2:$A$29,EU_countries_GDP!$E$2:$E$29))),"")</f>
        <v>7.3337018925071773E-3</v>
      </c>
      <c r="DS181" s="5">
        <f>IFERROR(((((W181+AM181)*(1/$H181))+BC181)/$F$2)/($B$2*('CAR.CAP_per person'!M$2)/(_xlfn.XLOOKUP($E$2,EU_countries_GDP!$A$2:$A$29,EU_countries_GDP!$E$2:$E$29))),"")</f>
        <v>0.16983330586936154</v>
      </c>
      <c r="DT181" s="5">
        <f>IFERROR(((((X181+AN181)*(1/$H181))+BD181)/$F$2)/($B$2*('CAR.CAP_per person'!N$2)/(_xlfn.XLOOKUP($E$2,EU_countries_GDP!$A$2:$A$29,EU_countries_GDP!$E$2:$E$29))),"")</f>
        <v>4.4945468418607675</v>
      </c>
      <c r="DU181" s="5">
        <f>IFERROR(((((Y181+AO181)*(1/$H181))+BE181)/$F$2)/($B$2*('CAR.CAP_per person'!O$2)/(_xlfn.XLOOKUP($E$2,EU_countries_GDP!$A$2:$A$29,EU_countries_GDP!$E$2:$E$29))),"")</f>
        <v>1.9439833386690739E-3</v>
      </c>
      <c r="DV181" s="5">
        <f>IFERROR(((((Z181+AP181)*(1/$H181))+BF181)/$F$2)/($B$2*('CAR.CAP_per person'!P$2)/(_xlfn.XLOOKUP($E$2,EU_countries_GDP!$A$2:$A$29,EU_countries_GDP!$E$2:$E$29))),"")</f>
        <v>4.399013687155931E-2</v>
      </c>
      <c r="DW181" s="5">
        <f>IFERROR(((((AA181+AQ181)*(1/$H181))+BG181)/$F$2)/($B$2*('CAR.CAP_per person'!Q$2)/(_xlfn.XLOOKUP($E$2,EU_countries_GDP!$A$2:$A$29,EU_countries_GDP!$E$2:$E$29))),"")</f>
        <v>1.2024296721477354E-2</v>
      </c>
    </row>
    <row r="182" spans="1:127">
      <c r="A182" t="s">
        <v>213</v>
      </c>
      <c r="B182" t="str">
        <f>_xlfn.XLOOKUP(D182,Table5[Ingredient],Table5[Category],"",FALSE)</f>
        <v>Desserts</v>
      </c>
      <c r="C182" s="33" t="s">
        <v>229</v>
      </c>
      <c r="D182" s="33" t="s">
        <v>218</v>
      </c>
      <c r="E182" s="33">
        <v>0.10349999999999999</v>
      </c>
      <c r="F182" s="33" t="s">
        <v>204</v>
      </c>
      <c r="G182" s="33" t="s">
        <v>180</v>
      </c>
      <c r="H182" s="91">
        <f>Dataset_AT!S61</f>
        <v>7.4337427278603749E-2</v>
      </c>
      <c r="I182" s="33"/>
      <c r="J182" s="37" t="str">
        <f>IFERROR(INDEX('AveragePrices&amp;Codes'!G:AG, MATCH($D182, 'AveragePrices&amp;Codes'!$A:$A, 0), MATCH(Tool_Austria!$E$2, 'AveragePrices&amp;Codes'!$G$1:$AG$1, 0)),"")</f>
        <v/>
      </c>
      <c r="K182" s="37">
        <f>IFERROR(E182/(_xlfn.XLOOKUP(A182,Dataset_AT!$V$2:$V$9,Dataset_AT!$W$2:$W$9)),"")</f>
        <v>6.0174418604651162E-4</v>
      </c>
      <c r="L182">
        <f>IFERROR(IF($F182="Raw",_xlfn.XLOOKUP(_xlfn.XLOOKUP(Tool_Austria!$D182,'AveragePrices&amp;Codes'!$A:$A,'AveragePrices&amp;Codes'!$B:$B),AGRIBALYSE_Raw!$B:$B,AGRIBALYSE_Raw!O:O)*$E182,_xlfn.XLOOKUP(_xlfn.XLOOKUP(Tool_Austria!$D182,'AveragePrices&amp;Codes'!$A:$A,'AveragePrices&amp;Codes'!$B:$B),AGRIBALYSE_Cooked!$C:$C,AGRIBALYSE_Cooked!P:P)*$E182),"")</f>
        <v>1.302844959</v>
      </c>
      <c r="M182">
        <f>IFERROR(IF($F182="Raw",_xlfn.XLOOKUP(_xlfn.XLOOKUP(Tool_Austria!$D182,'AveragePrices&amp;Codes'!$A:$A,'AveragePrices&amp;Codes'!$B:$B),AGRIBALYSE_Raw!$B:$B,AGRIBALYSE_Raw!P:P)*$E182,_xlfn.XLOOKUP(_xlfn.XLOOKUP(Tool_Austria!$D182,'AveragePrices&amp;Codes'!$A:$A,'AveragePrices&amp;Codes'!$B:$B),AGRIBALYSE_Cooked!$C:$C,AGRIBALYSE_Cooked!Q:Q)*$E182),"")</f>
        <v>6.2332863614999998E-9</v>
      </c>
      <c r="N182">
        <f>IFERROR(IF($F182="Raw",_xlfn.XLOOKUP(_xlfn.XLOOKUP(Tool_Austria!$D182,'AveragePrices&amp;Codes'!$A:$A,'AveragePrices&amp;Codes'!$B:$B),AGRIBALYSE_Raw!$B:$B,AGRIBALYSE_Raw!Q:Q)*$E182,_xlfn.XLOOKUP(_xlfn.XLOOKUP(Tool_Austria!$D182,'AveragePrices&amp;Codes'!$A:$A,'AveragePrices&amp;Codes'!$B:$B),AGRIBALYSE_Cooked!$C:$C,AGRIBALYSE_Cooked!R:R)*$E182),"")</f>
        <v>5.7683901329999995E-2</v>
      </c>
      <c r="O182">
        <f>IFERROR(IF($F182="Raw",_xlfn.XLOOKUP(_xlfn.XLOOKUP(Tool_Austria!$D182,'AveragePrices&amp;Codes'!$A:$A,'AveragePrices&amp;Codes'!$B:$B),AGRIBALYSE_Raw!$B:$B,AGRIBALYSE_Raw!R:R)*$E182,_xlfn.XLOOKUP(_xlfn.XLOOKUP(Tool_Austria!$D182,'AveragePrices&amp;Codes'!$A:$A,'AveragePrices&amp;Codes'!$B:$B),AGRIBALYSE_Cooked!$C:$C,AGRIBALYSE_Cooked!S:S)*$E182),"")</f>
        <v>2.3291315009999996E-3</v>
      </c>
      <c r="P182">
        <f>IFERROR(IF($F182="Raw",_xlfn.XLOOKUP(_xlfn.XLOOKUP(Tool_Austria!$D182,'AveragePrices&amp;Codes'!$A:$A,'AveragePrices&amp;Codes'!$B:$B),AGRIBALYSE_Raw!$B:$B,AGRIBALYSE_Raw!S:S)*$E182,_xlfn.XLOOKUP(_xlfn.XLOOKUP(Tool_Austria!$D182,'AveragePrices&amp;Codes'!$A:$A,'AveragePrices&amp;Codes'!$B:$B),AGRIBALYSE_Cooked!$C:$C,AGRIBALYSE_Cooked!T:T)*$E182),"")</f>
        <v>4.1278641075E-8</v>
      </c>
      <c r="Q182">
        <f>IFERROR(IF($F182="Raw",_xlfn.XLOOKUP(_xlfn.XLOOKUP(Tool_Austria!$D182,'AveragePrices&amp;Codes'!$A:$A,'AveragePrices&amp;Codes'!$B:$B),AGRIBALYSE_Raw!$B:$B,AGRIBALYSE_Raw!T:T)*$E182,_xlfn.XLOOKUP(_xlfn.XLOOKUP(Tool_Austria!$D182,'AveragePrices&amp;Codes'!$A:$A,'AveragePrices&amp;Codes'!$B:$B),AGRIBALYSE_Cooked!$C:$C,AGRIBALYSE_Cooked!U:U)*$E182),"")</f>
        <v>5.9643508229999999E-9</v>
      </c>
      <c r="R182">
        <f>IFERROR(IF($F182="Raw",_xlfn.XLOOKUP(_xlfn.XLOOKUP(Tool_Austria!$D182,'AveragePrices&amp;Codes'!$A:$A,'AveragePrices&amp;Codes'!$B:$B),AGRIBALYSE_Raw!$B:$B,AGRIBALYSE_Raw!U:U)*$E182,_xlfn.XLOOKUP(_xlfn.XLOOKUP(Tool_Austria!$D182,'AveragePrices&amp;Codes'!$A:$A,'AveragePrices&amp;Codes'!$B:$B),AGRIBALYSE_Cooked!$C:$C,AGRIBALYSE_Cooked!V:V)*$E182),"")</f>
        <v>7.3045532789999993E-10</v>
      </c>
      <c r="S182">
        <f>IFERROR(IF($F182="Raw",_xlfn.XLOOKUP(_xlfn.XLOOKUP(Tool_Austria!$D182,'AveragePrices&amp;Codes'!$A:$A,'AveragePrices&amp;Codes'!$B:$B),AGRIBALYSE_Raw!$B:$B,AGRIBALYSE_Raw!V:V)*$E182,_xlfn.XLOOKUP(_xlfn.XLOOKUP(Tool_Austria!$D182,'AveragePrices&amp;Codes'!$A:$A,'AveragePrices&amp;Codes'!$B:$B),AGRIBALYSE_Cooked!$C:$C,AGRIBALYSE_Cooked!W:W)*$E182),"")</f>
        <v>5.1157142685000004E-3</v>
      </c>
      <c r="T182">
        <f>IFERROR(IF($F182="Raw",_xlfn.XLOOKUP(_xlfn.XLOOKUP(Tool_Austria!$D182,'AveragePrices&amp;Codes'!$A:$A,'AveragePrices&amp;Codes'!$B:$B),AGRIBALYSE_Raw!$B:$B,AGRIBALYSE_Raw!W:W)*$E182,_xlfn.XLOOKUP(_xlfn.XLOOKUP(Tool_Austria!$D182,'AveragePrices&amp;Codes'!$A:$A,'AveragePrices&amp;Codes'!$B:$B),AGRIBALYSE_Cooked!$C:$C,AGRIBALYSE_Cooked!X:X)*$E182),"")</f>
        <v>1.6677939284999999E-4</v>
      </c>
      <c r="U182">
        <f>IFERROR(IF($F182="Raw",_xlfn.XLOOKUP(_xlfn.XLOOKUP(Tool_Austria!$D182,'AveragePrices&amp;Codes'!$A:$A,'AveragePrices&amp;Codes'!$B:$B),AGRIBALYSE_Raw!$B:$B,AGRIBALYSE_Raw!X:X)*$E182,_xlfn.XLOOKUP(_xlfn.XLOOKUP(Tool_Austria!$D182,'AveragePrices&amp;Codes'!$A:$A,'AveragePrices&amp;Codes'!$B:$B),AGRIBALYSE_Cooked!$C:$C,AGRIBALYSE_Cooked!Y:Y)*$E182),"")</f>
        <v>3.3535382760000003E-3</v>
      </c>
      <c r="V182">
        <f>IFERROR(IF($F182="Raw",_xlfn.XLOOKUP(_xlfn.XLOOKUP(Tool_Austria!$D182,'AveragePrices&amp;Codes'!$A:$A,'AveragePrices&amp;Codes'!$B:$B),AGRIBALYSE_Raw!$B:$B,AGRIBALYSE_Raw!Y:Y)*$E182,_xlfn.XLOOKUP(_xlfn.XLOOKUP(Tool_Austria!$D182,'AveragePrices&amp;Codes'!$A:$A,'AveragePrices&amp;Codes'!$B:$B),AGRIBALYSE_Cooked!$C:$C,AGRIBALYSE_Cooked!Z:Z)*$E182),"")</f>
        <v>2.0317300470000001E-2</v>
      </c>
      <c r="W182">
        <f>IFERROR(IF($F182="Raw",_xlfn.XLOOKUP(_xlfn.XLOOKUP(Tool_Austria!$D182,'AveragePrices&amp;Codes'!$A:$A,'AveragePrices&amp;Codes'!$B:$B),AGRIBALYSE_Raw!$B:$B,AGRIBALYSE_Raw!Z:Z)*$E182,_xlfn.XLOOKUP(_xlfn.XLOOKUP(Tool_Austria!$D182,'AveragePrices&amp;Codes'!$A:$A,'AveragePrices&amp;Codes'!$B:$B),AGRIBALYSE_Cooked!$C:$C,AGRIBALYSE_Cooked!AA:AA)*$E182),"")</f>
        <v>5.705020395</v>
      </c>
      <c r="X182">
        <f>IFERROR(IF($F182="Raw",_xlfn.XLOOKUP(_xlfn.XLOOKUP(Tool_Austria!$D182,'AveragePrices&amp;Codes'!$A:$A,'AveragePrices&amp;Codes'!$B:$B),AGRIBALYSE_Raw!$B:$B,AGRIBALYSE_Raw!AA:AA)*$E182,_xlfn.XLOOKUP(_xlfn.XLOOKUP(Tool_Austria!$D182,'AveragePrices&amp;Codes'!$A:$A,'AveragePrices&amp;Codes'!$B:$B),AGRIBALYSE_Cooked!$C:$C,AGRIBALYSE_Cooked!AB:AB)*$E182),"")</f>
        <v>50.3883954</v>
      </c>
      <c r="Y182">
        <f>IFERROR(IF($F182="Raw",_xlfn.XLOOKUP(_xlfn.XLOOKUP(Tool_Austria!$D182,'AveragePrices&amp;Codes'!$A:$A,'AveragePrices&amp;Codes'!$B:$B),AGRIBALYSE_Raw!$B:$B,AGRIBALYSE_Raw!AB:AB)*$E182,_xlfn.XLOOKUP(_xlfn.XLOOKUP(Tool_Austria!$D182,'AveragePrices&amp;Codes'!$A:$A,'AveragePrices&amp;Codes'!$B:$B),AGRIBALYSE_Cooked!$C:$C,AGRIBALYSE_Cooked!AC:AC)*$E182),"")</f>
        <v>0.12337541549999999</v>
      </c>
      <c r="Z182">
        <f>IFERROR(IF($F182="Raw",_xlfn.XLOOKUP(_xlfn.XLOOKUP(Tool_Austria!$D182,'AveragePrices&amp;Codes'!$A:$A,'AveragePrices&amp;Codes'!$B:$B),AGRIBALYSE_Raw!$B:$B,AGRIBALYSE_Raw!AC:AC)*$E182,_xlfn.XLOOKUP(_xlfn.XLOOKUP(Tool_Austria!$D182,'AveragePrices&amp;Codes'!$A:$A,'AveragePrices&amp;Codes'!$B:$B),AGRIBALYSE_Cooked!$C:$C,AGRIBALYSE_Cooked!AD:AD)*$E182),"")</f>
        <v>4.8742528050000002</v>
      </c>
      <c r="AA182">
        <f>IFERROR(IF($F182="Raw",_xlfn.XLOOKUP(_xlfn.XLOOKUP(Tool_Austria!$D182,'AveragePrices&amp;Codes'!$A:$A,'AveragePrices&amp;Codes'!$B:$B),AGRIBALYSE_Raw!$B:$B,AGRIBALYSE_Raw!AD:AD)*$E182,_xlfn.XLOOKUP(_xlfn.XLOOKUP(Tool_Austria!$D182,'AveragePrices&amp;Codes'!$A:$A,'AveragePrices&amp;Codes'!$B:$B),AGRIBALYSE_Cooked!$C:$C,AGRIBALYSE_Cooked!AE:AE)*$E182),"")</f>
        <v>1.5639147044999999E-6</v>
      </c>
      <c r="AB182" cm="1">
        <f t="array" ref="AB182">IFERROR(_xlfn.XLOOKUP(Tool_Austria!$F182&amp;$E$2,'Cooking methods'!$A:$A&amp;'Cooking methods'!$B:$B,'Cooking methods'!C:C)*$E182,"")</f>
        <v>5.4112698000000008E-2</v>
      </c>
      <c r="AC182" cm="1">
        <f t="array" ref="AC182">IFERROR(_xlfn.XLOOKUP(Tool_Austria!$F182&amp;$E$2,'Cooking methods'!$A:$A&amp;'Cooking methods'!$B:$B,'Cooking methods'!D:D)*$E182,"")</f>
        <v>6.2479710450000001E-10</v>
      </c>
      <c r="AD182" cm="1">
        <f t="array" ref="AD182">IFERROR(_xlfn.XLOOKUP(Tool_Austria!$F182&amp;$E$2,'Cooking methods'!$A:$A&amp;'Cooking methods'!$B:$B,'Cooking methods'!E:E)*$E182,"")</f>
        <v>5.2517038500000002E-2</v>
      </c>
      <c r="AE182" cm="1">
        <f t="array" ref="AE182">IFERROR(_xlfn.XLOOKUP(Tool_Austria!$F182&amp;$E$2,'Cooking methods'!$A:$A&amp;'Cooking methods'!$B:$B,'Cooking methods'!F:F)*$E182,"")</f>
        <v>1.313415E-4</v>
      </c>
      <c r="AF182" cm="1">
        <f t="array" ref="AF182">IFERROR(_xlfn.XLOOKUP(Tool_Austria!$F182&amp;$E$2,'Cooking methods'!$A:$A&amp;'Cooking methods'!$B:$B,'Cooking methods'!G:G)*$E182,"")</f>
        <v>8.1699443100000002E-10</v>
      </c>
      <c r="AG182" cm="1">
        <f t="array" ref="AG182">IFERROR(_xlfn.XLOOKUP(Tool_Austria!$F182&amp;$E$2,'Cooking methods'!$A:$A&amp;'Cooking methods'!$B:$B,'Cooking methods'!H:H)*$E182,"")</f>
        <v>4.8688014600000005E-10</v>
      </c>
      <c r="AH182" cm="1">
        <f t="array" ref="AH182">IFERROR(_xlfn.XLOOKUP(Tool_Austria!$F182&amp;$E$2,'Cooking methods'!$A:$A&amp;'Cooking methods'!$B:$B,'Cooking methods'!I:I)*$E182,"")</f>
        <v>8.4550811175000002E-11</v>
      </c>
      <c r="AI182" cm="1">
        <f t="array" ref="AI182">IFERROR(_xlfn.XLOOKUP(Tool_Austria!$F182&amp;$E$2,'Cooking methods'!$A:$A&amp;'Cooking methods'!$B:$B,'Cooking methods'!J:J)*$E182,"")</f>
        <v>3.1997024999999996E-4</v>
      </c>
      <c r="AJ182" cm="1">
        <f t="array" ref="AJ182">IFERROR(_xlfn.XLOOKUP(Tool_Austria!$F182&amp;$E$2,'Cooking methods'!$A:$A&amp;'Cooking methods'!$B:$B,'Cooking methods'!K:K)*$E182,"")</f>
        <v>6.5670749999999998E-5</v>
      </c>
      <c r="AK182" cm="1">
        <f t="array" ref="AK182">IFERROR(_xlfn.XLOOKUP(Tool_Austria!$F182&amp;$E$2,'Cooking methods'!$A:$A&amp;'Cooking methods'!$B:$B,'Cooking methods'!L:L)*$E182,"")</f>
        <v>5.1698250000000003E-5</v>
      </c>
      <c r="AL182" cm="1">
        <f t="array" ref="AL182">IFERROR(_xlfn.XLOOKUP(Tool_Austria!$F182&amp;$E$2,'Cooking methods'!$A:$A&amp;'Cooking methods'!$B:$B,'Cooking methods'!M:M)*$E182,"")</f>
        <v>4.0380525E-4</v>
      </c>
      <c r="AM182" cm="1">
        <f t="array" ref="AM182">IFERROR(_xlfn.XLOOKUP(Tool_Austria!$F182&amp;$E$2,'Cooking methods'!$A:$A&amp;'Cooking methods'!$B:$B,'Cooking methods'!N:N)*$E182,"")</f>
        <v>0.17074953900000001</v>
      </c>
      <c r="AN182" cm="1">
        <f t="array" ref="AN182">IFERROR(_xlfn.XLOOKUP(Tool_Austria!$F182&amp;$E$2,'Cooking methods'!$A:$A&amp;'Cooking methods'!$B:$B,'Cooking methods'!O:O)*$E182,"")</f>
        <v>0.14812386975</v>
      </c>
      <c r="AO182" cm="1">
        <f t="array" ref="AO182">IFERROR(_xlfn.XLOOKUP(Tool_Austria!$F182&amp;$E$2,'Cooking methods'!$A:$A&amp;'Cooking methods'!$B:$B,'Cooking methods'!P:P)*$E182,"")</f>
        <v>2.9272387499999997E-2</v>
      </c>
      <c r="AP182" cm="1">
        <f t="array" ref="AP182">IFERROR(_xlfn.XLOOKUP(Tool_Austria!$F182&amp;$E$2,'Cooking methods'!$A:$A&amp;'Cooking methods'!$B:$B,'Cooking methods'!Q:Q)*$E182,"")</f>
        <v>1.5165360269999999</v>
      </c>
      <c r="AQ182" cm="1">
        <f t="array" ref="AQ182">IFERROR(_xlfn.XLOOKUP(Tool_Austria!$F182&amp;$E$2,'Cooking methods'!$A:$A&amp;'Cooking methods'!$B:$B,'Cooking methods'!R:R)*$E182,"")</f>
        <v>8.4626262675000003E-8</v>
      </c>
      <c r="AR182" cm="1">
        <f t="array" ref="AR182">IFERROR(_xlfn.XLOOKUP(Tool_Austria!$G182&amp;$E$2,'Waste management'!$A:$A&amp;'Waste management'!$B:$B,'Waste management'!C:C)*$E182,"")</f>
        <v>5.7949649999999991E-3</v>
      </c>
      <c r="AS182" cm="1">
        <f t="array" ref="AS182">IFERROR(_xlfn.XLOOKUP(Tool_Austria!$G182&amp;$E$2,'Waste management'!$A:$A&amp;'Waste management'!$B:$B,'Waste management'!D:D)*$E182,"")</f>
        <v>3.9537103499999998E-11</v>
      </c>
      <c r="AT182" cm="1">
        <f t="array" ref="AT182">IFERROR(_xlfn.XLOOKUP(Tool_Austria!$G182&amp;$E$2,'Waste management'!$A:$A&amp;'Waste management'!$B:$B,'Waste management'!E:E)*$E182,"")</f>
        <v>1.06605E-4</v>
      </c>
      <c r="AU182" cm="1">
        <f t="array" ref="AU182">IFERROR(_xlfn.XLOOKUP(Tool_Austria!$G182&amp;$E$2,'Waste management'!$A:$A&amp;'Waste management'!$B:$B,'Waste management'!F:F)*$E182,"")</f>
        <v>1.242E-5</v>
      </c>
      <c r="AV182" cm="1">
        <f t="array" ref="AV182">IFERROR(_xlfn.XLOOKUP(Tool_Austria!$G182&amp;$E$2,'Waste management'!$A:$A&amp;'Waste management'!$B:$B,'Waste management'!G:G)*$E182,"")</f>
        <v>1.1984886E-9</v>
      </c>
      <c r="AW182" cm="1">
        <f t="array" ref="AW182">IFERROR(_xlfn.XLOOKUP(Tool_Austria!$G182&amp;$E$2,'Waste management'!$A:$A&amp;'Waste management'!$B:$B,'Waste management'!H:H)*$E182,"")</f>
        <v>3.9066178499999995E-11</v>
      </c>
      <c r="AX182" cm="1">
        <f t="array" ref="AX182">IFERROR(_xlfn.XLOOKUP(Tool_Austria!$G182&amp;$E$2,'Waste management'!$A:$A&amp;'Waste management'!$B:$B,'Waste management'!I:I)*$E182,"")</f>
        <v>2.7774949499999999E-11</v>
      </c>
      <c r="AY182" cm="1">
        <f t="array" ref="AY182">IFERROR(_xlfn.XLOOKUP(Tool_Austria!$G182&amp;$E$2,'Waste management'!$A:$A&amp;'Waste management'!$B:$B,'Waste management'!J:J)*$E182,"")</f>
        <v>2.2873500000000001E-4</v>
      </c>
      <c r="AZ182" cm="1">
        <f t="array" ref="AZ182">IFERROR(_xlfn.XLOOKUP(Tool_Austria!$G182&amp;$E$2,'Waste management'!$A:$A&amp;'Waste management'!$B:$B,'Waste management'!K:K)*$E182,"")</f>
        <v>5.5676997000000003E-7</v>
      </c>
      <c r="BA182" cm="1">
        <f t="array" ref="BA182">IFERROR(_xlfn.XLOOKUP(Tool_Austria!$G182&amp;$E$2,'Waste management'!$A:$A&amp;'Waste management'!$B:$B,'Waste management'!L:L)*$E182,"")</f>
        <v>1.00189449E-5</v>
      </c>
      <c r="BB182" cm="1">
        <f t="array" ref="BB182">IFERROR(_xlfn.XLOOKUP(Tool_Austria!$G182&amp;$E$2,'Waste management'!$A:$A&amp;'Waste management'!$B:$B,'Waste management'!M:M)*$E182,"")</f>
        <v>1.0080899999999999E-3</v>
      </c>
      <c r="BC182" cm="1">
        <f t="array" ref="BC182">IFERROR(_xlfn.XLOOKUP(Tool_Austria!$G182&amp;$E$2,'Waste management'!$A:$A&amp;'Waste management'!$B:$B,'Waste management'!N:N)*$E182,"")</f>
        <v>0.86682698999999996</v>
      </c>
      <c r="BD182" cm="1">
        <f t="array" ref="BD182">IFERROR(_xlfn.XLOOKUP(Tool_Austria!$G182&amp;$E$2,'Waste management'!$A:$A&amp;'Waste management'!$B:$B,'Waste management'!O:O)*$E182,"")</f>
        <v>5.5270034999999995E-2</v>
      </c>
      <c r="BE182" cm="1">
        <f t="array" ref="BE182">IFERROR(_xlfn.XLOOKUP(Tool_Austria!$G182&amp;$E$2,'Waste management'!$A:$A&amp;'Waste management'!$B:$B,'Waste management'!P:P)*$E182,"")</f>
        <v>1.1933549999999999E-3</v>
      </c>
      <c r="BF182" cm="1">
        <f t="array" ref="BF182">IFERROR(_xlfn.XLOOKUP(Tool_Austria!$G182&amp;$E$2,'Waste management'!$A:$A&amp;'Waste management'!$B:$B,'Waste management'!Q:Q)*$E182,"")</f>
        <v>3.4733565000000001E-2</v>
      </c>
      <c r="BG182" cm="1">
        <f t="array" ref="BG182">IFERROR(_xlfn.XLOOKUP(Tool_Austria!$G182&amp;$E$2,'Waste management'!$A:$A&amp;'Waste management'!$B:$B,'Waste management'!R:R)*$E182,"")</f>
        <v>1.128771E-8</v>
      </c>
      <c r="BH182">
        <f>IFERROR((L182+AR182+AB182)*_xlfn.XLOOKUP(Tool_Austria!BH$4,Monetization_Factors!$A:$A,Monetization_Factors!$D:$D),"")</f>
        <v>0.17729530217745595</v>
      </c>
      <c r="BI182">
        <f>IFERROR((M182+AS182+AC182)*_xlfn.XLOOKUP(Tool_Austria!BI$4,Monetization_Factors!$A:$A,Monetization_Factors!$D:$D),"")</f>
        <v>2.761189044161708E-7</v>
      </c>
      <c r="BJ182">
        <f>IFERROR((N182+AT182+AD182)*_xlfn.XLOOKUP(Tool_Austria!BJ$4,Monetization_Factors!$A:$A,Monetization_Factors!$D:$D),"")</f>
        <v>1.6834953131161898E-4</v>
      </c>
      <c r="BK182">
        <f>IFERROR((O182+AU182+AE182)*_xlfn.XLOOKUP(Tool_Austria!BK$4,Monetization_Factors!$A:$A,Monetization_Factors!$D:$D),"")</f>
        <v>3.7431528205379731E-3</v>
      </c>
      <c r="BL182">
        <f>IFERROR((P182+AV182+AF182)*_xlfn.XLOOKUP(Tool_Austria!BL$4,Monetization_Factors!$A:$A,Monetization_Factors!$D:$D),"")</f>
        <v>4.3219397835699315E-2</v>
      </c>
      <c r="BM182">
        <f>IFERROR((Q182+AW182+AG182)*_xlfn.XLOOKUP(Tool_Austria!BM$4,Monetization_Factors!$A:$A,Monetization_Factors!$D:$D),"")</f>
        <v>1.3477816256582977E-3</v>
      </c>
      <c r="BN182">
        <f>IFERROR((R182+AX182+AH182)*_xlfn.XLOOKUP(Tool_Austria!BN$4,Monetization_Factors!$A:$A,Monetization_Factors!$D:$D),"")</f>
        <v>9.6889598389008019E-4</v>
      </c>
      <c r="BO182">
        <f>IFERROR((S182+AY182+AI182)*_xlfn.XLOOKUP(Tool_Austria!BO$4,Monetization_Factors!$A:$A,Monetization_Factors!$D:$D),"")</f>
        <v>2.4801064255821582E-3</v>
      </c>
      <c r="BP182">
        <f>IFERROR((T182+AZ182+AJ182)*_xlfn.XLOOKUP(Tool_Austria!BP$4,Monetization_Factors!$A:$A,Monetization_Factors!$D:$D),"")</f>
        <v>5.6839504036179959E-4</v>
      </c>
      <c r="BQ182">
        <f>IFERROR((U182+BA182+AK182)*_xlfn.XLOOKUP(Tool_Austria!BQ$4,Monetization_Factors!$A:$A,Monetization_Factors!$D:$D),"")</f>
        <v>1.3970688548581712E-2</v>
      </c>
      <c r="BR182" t="str">
        <f>IFERROR((V182+BB182+AL182)*_xlfn.XLOOKUP(Tool_Austria!BR$4,Monetization_Factors!$A:$A,Monetization_Factors!$D:$D),"")</f>
        <v/>
      </c>
      <c r="BS182">
        <f>IFERROR((W182+BC182+AM182)*_xlfn.XLOOKUP(Tool_Austria!BS$4,Monetization_Factors!$A:$A,Monetization_Factors!$D:$D),"")</f>
        <v>3.2811316947150941E-4</v>
      </c>
      <c r="BT182">
        <f>IFERROR((X182+BD182+AN182)*_xlfn.XLOOKUP(Tool_Austria!BT$4,Monetization_Factors!$A:$A,Monetization_Factors!$D:$D),"")</f>
        <v>1.1265407462009039E-2</v>
      </c>
      <c r="BU182">
        <f>IFERROR((Y182+BE182+AO182)*_xlfn.XLOOKUP(Tool_Austria!BU$4,Monetization_Factors!$A:$A,Monetization_Factors!$D:$D),"")</f>
        <v>9.776493483838421E-4</v>
      </c>
      <c r="BV182">
        <f>IFERROR((Z182+BF182+AP182)*_xlfn.XLOOKUP(Tool_Austria!BV$4,Monetization_Factors!$A:$A,Monetization_Factors!$D:$D),"")</f>
        <v>1.0610338405937425E-2</v>
      </c>
      <c r="BW182">
        <f>IFERROR((AA182+BG182+AQ182)*_xlfn.XLOOKUP(Tool_Austria!BW$4,Monetization_Factors!$A:$A,Monetization_Factors!$D:$D),"")</f>
        <v>3.4675808625528549E-6</v>
      </c>
      <c r="BX182" s="38" t="str" cm="1">
        <f t="array" ref="BX182">IFERROR(_xlfn.IFS(I182&lt;&gt;0,I182*E182,I182="",J182*E182),"")</f>
        <v/>
      </c>
      <c r="BY182" s="38">
        <f t="shared" si="112"/>
        <v>0.26694732207464772</v>
      </c>
      <c r="BZ182" s="38">
        <f t="shared" si="113"/>
        <v>0.26694732207464772</v>
      </c>
      <c r="CA182" s="38">
        <f t="shared" si="114"/>
        <v>4.1068818780715035E-4</v>
      </c>
      <c r="CB182">
        <f t="shared" si="119"/>
        <v>1.3627526219999999</v>
      </c>
      <c r="CC182">
        <f t="shared" si="119"/>
        <v>6.8976205695000002E-9</v>
      </c>
      <c r="CD182">
        <f t="shared" si="119"/>
        <v>0.11030754482999999</v>
      </c>
      <c r="CE182">
        <f t="shared" si="119"/>
        <v>2.4728930009999994E-3</v>
      </c>
      <c r="CF182">
        <f t="shared" si="119"/>
        <v>4.3294124106000003E-8</v>
      </c>
      <c r="CG182">
        <f t="shared" si="119"/>
        <v>6.4902971474999998E-9</v>
      </c>
      <c r="CH182">
        <f t="shared" si="119"/>
        <v>8.4278108857499989E-10</v>
      </c>
      <c r="CI182">
        <f t="shared" si="119"/>
        <v>5.6644195185000003E-3</v>
      </c>
      <c r="CJ182">
        <f t="shared" si="119"/>
        <v>2.3300691281999999E-4</v>
      </c>
      <c r="CK182">
        <f t="shared" si="119"/>
        <v>3.4152554709000003E-3</v>
      </c>
      <c r="CL182">
        <f t="shared" si="119"/>
        <v>2.172919572E-2</v>
      </c>
      <c r="CM182">
        <f t="shared" si="119"/>
        <v>6.7425969239999999</v>
      </c>
      <c r="CN182">
        <f t="shared" si="119"/>
        <v>50.591789304750002</v>
      </c>
      <c r="CO182">
        <f t="shared" si="119"/>
        <v>0.15384115799999998</v>
      </c>
      <c r="CP182">
        <f t="shared" si="119"/>
        <v>6.4255223969999999</v>
      </c>
      <c r="CQ182">
        <f t="shared" si="117"/>
        <v>1.6598286771750001E-6</v>
      </c>
      <c r="CR182">
        <f t="shared" si="120"/>
        <v>2.0965424953846151E-3</v>
      </c>
      <c r="CS182">
        <f t="shared" si="120"/>
        <v>1.0611723953076924E-11</v>
      </c>
      <c r="CT182">
        <f t="shared" si="120"/>
        <v>1.6970391512307692E-4</v>
      </c>
      <c r="CU182">
        <f t="shared" si="120"/>
        <v>3.8044507707692301E-6</v>
      </c>
      <c r="CV182">
        <f t="shared" si="120"/>
        <v>6.6606344778461548E-11</v>
      </c>
      <c r="CW182">
        <f t="shared" si="120"/>
        <v>9.9850725346153839E-12</v>
      </c>
      <c r="CX182">
        <f t="shared" si="120"/>
        <v>1.2965862901153845E-12</v>
      </c>
      <c r="CY182">
        <f t="shared" si="120"/>
        <v>8.7144915669230781E-6</v>
      </c>
      <c r="CZ182">
        <f t="shared" si="120"/>
        <v>3.5847217356923076E-7</v>
      </c>
      <c r="DA182">
        <f t="shared" si="120"/>
        <v>5.2542391860000001E-6</v>
      </c>
      <c r="DB182">
        <f t="shared" si="120"/>
        <v>3.342953187692308E-5</v>
      </c>
      <c r="DC182">
        <f t="shared" si="120"/>
        <v>1.0373226036923077E-2</v>
      </c>
      <c r="DD182">
        <f t="shared" si="120"/>
        <v>7.7833522007307698E-2</v>
      </c>
      <c r="DE182">
        <f t="shared" si="120"/>
        <v>2.3667870461538458E-4</v>
      </c>
      <c r="DF182">
        <f t="shared" si="120"/>
        <v>9.8854190723076923E-3</v>
      </c>
      <c r="DG182">
        <f t="shared" si="118"/>
        <v>2.5535825802692309E-9</v>
      </c>
      <c r="DH182" s="5">
        <f>IFERROR(((((L182+AB182)*(1/$H182))+AR182)/$F$2)/($B$2*('CAR.CAP_per person'!B$2)/(_xlfn.XLOOKUP($E$2,EU_countries_GDP!$A$2:$A$29,EU_countries_GDP!$E$2:$E$29))),"")</f>
        <v>0.410573463823525</v>
      </c>
      <c r="DI182" s="5">
        <f>IFERROR(((((M182+AC182)*(1/$H182))+AS182)/$F$2)/($B$2*('CAR.CAP_per person'!C$2)/(_xlfn.XLOOKUP($E$2,EU_countries_GDP!$A$2:$A$29,EU_countries_GDP!$E$2:$E$29))),"")</f>
        <v>2.6206993749415462E-5</v>
      </c>
      <c r="DJ182" s="5">
        <f>IFERROR(((((N182+AD182)*(1/$H182))+AT182)/$F$2)/($B$2*('CAR.CAP_per person'!D$2)/(_xlfn.XLOOKUP($E$2,EU_countries_GDP!$A$2:$A$29,EU_countries_GDP!$E$2:$E$29))),"")</f>
        <v>4.3090796094820497E-4</v>
      </c>
      <c r="DK182" s="5">
        <f>IFERROR(((((O182+AE182)*(1/$H182))+AU182)/$F$2)/($B$2*('CAR.CAP_per person'!E$2)/(_xlfn.XLOOKUP($E$2,EU_countries_GDP!$A$2:$A$29,EU_countries_GDP!$E$2:$E$29))),"")</f>
        <v>1.2471743584733002E-2</v>
      </c>
      <c r="DL182" s="5">
        <f>IFERROR(((((P182+AF182)*(1/$H182))+AV182)/$F$2)/($B$2*('CAR.CAP_per person'!F$2)/(_xlfn.XLOOKUP($E$2,EU_countries_GDP!$A$2:$A$29,EU_countries_GDP!$E$2:$E$29))),"")</f>
        <v>0.16825098405591965</v>
      </c>
      <c r="DM182" s="5">
        <f>IFERROR(((((Q182+AG182)*(1/$H182))+AW182)/$F$2)/($B$2*('CAR.CAP_per person'!G$2)/(_xlfn.XLOOKUP($E$2,EU_countries_GDP!$A$2:$A$29,EU_countries_GDP!$E$2:$E$29))),"")</f>
        <v>1.3833950237783053E-2</v>
      </c>
      <c r="DN182" s="5">
        <f>IFERROR(((((R182+AH182)*(1/$H182))+AX182)/$F$2)/($B$2*('CAR.CAP_per person'!H$2)/(_xlfn.XLOOKUP($E$2,EU_countries_GDP!$A$2:$A$29,EU_countries_GDP!$E$2:$E$29))),"")</f>
        <v>4.1051401470733464E-4</v>
      </c>
      <c r="DO182" s="5">
        <f>IFERROR(((((S182+AI182)*(1/$H182))+AY182)/$F$2)/($B$2*('CAR.CAP_per person'!I$2)/(_xlfn.XLOOKUP($E$2,EU_countries_GDP!$A$2:$A$29,EU_countries_GDP!$E$2:$E$29))),"")</f>
        <v>1.12038068764891E-2</v>
      </c>
      <c r="DP182" s="5">
        <f>IFERROR(((((T182+AJ182)*(1/$H182))+AZ182)/$F$2)/($B$2*('CAR.CAP_per person'!J$2)/(_xlfn.XLOOKUP($E$2,EU_countries_GDP!$A$2:$A$29,EU_countries_GDP!$E$2:$E$29))),"")</f>
        <v>8.2461420839856442E-2</v>
      </c>
      <c r="DQ182" s="5">
        <f>IFERROR(((((U182+AK182)*(1/$H182))+BA182)/$F$2)/($B$2*('CAR.CAP_per person'!K$2)/(_xlfn.XLOOKUP($E$2,EU_countries_GDP!$A$2:$A$29,EU_countries_GDP!$E$2:$E$29))),"")</f>
        <v>3.4991875728995231E-2</v>
      </c>
      <c r="DR182" s="5">
        <f>IFERROR(((((V182+AL182)*(1/$H182))+BB182)/$F$2)/($B$2*('CAR.CAP_per person'!L$2)/(_xlfn.XLOOKUP($E$2,EU_countries_GDP!$A$2:$A$29,EU_countries_GDP!$E$2:$E$29))),"")</f>
        <v>6.9852198576247576E-3</v>
      </c>
      <c r="DS182" s="5">
        <f>IFERROR(((((W182+AM182)*(1/$H182))+BC182)/$F$2)/($B$2*('CAR.CAP_per person'!M$2)/(_xlfn.XLOOKUP($E$2,EU_countries_GDP!$A$2:$A$29,EU_countries_GDP!$E$2:$E$29))),"")</f>
        <v>9.3147453115531839E-2</v>
      </c>
      <c r="DT182" s="5">
        <f>IFERROR(((((X182+AN182)*(1/$H182))+BD182)/$F$2)/($B$2*('CAR.CAP_per person'!N$2)/(_xlfn.XLOOKUP($E$2,EU_countries_GDP!$A$2:$A$29,EU_countries_GDP!$E$2:$E$29))),"")</f>
        <v>8.1836259552190622</v>
      </c>
      <c r="DU182" s="5">
        <f>IFERROR(((((Y182+AO182)*(1/$H182))+BE182)/$F$2)/($B$2*('CAR.CAP_per person'!O$2)/(_xlfn.XLOOKUP($E$2,EU_countries_GDP!$A$2:$A$29,EU_countries_GDP!$E$2:$E$29))),"")</f>
        <v>1.7302548946656765E-3</v>
      </c>
      <c r="DV182" s="5">
        <f>IFERROR(((((Z182+AP182)*(1/$H182))+BF182)/$F$2)/($B$2*('CAR.CAP_per person'!P$2)/(_xlfn.XLOOKUP($E$2,EU_countries_GDP!$A$2:$A$29,EU_countries_GDP!$E$2:$E$29))),"")</f>
        <v>5.8790593752899509E-2</v>
      </c>
      <c r="DW182" s="5">
        <f>IFERROR(((((AA182+AQ182)*(1/$H182))+BG182)/$F$2)/($B$2*('CAR.CAP_per person'!Q$2)/(_xlfn.XLOOKUP($E$2,EU_countries_GDP!$A$2:$A$29,EU_countries_GDP!$E$2:$E$29))),"")</f>
        <v>1.5453134427274052E-2</v>
      </c>
    </row>
    <row r="183" spans="1:127">
      <c r="A183" t="s">
        <v>213</v>
      </c>
      <c r="B183" t="str">
        <f>_xlfn.XLOOKUP(D183,Table5[Ingredient],Table5[Category],"",FALSE)</f>
        <v>Dairy products</v>
      </c>
      <c r="C183" s="33" t="s">
        <v>229</v>
      </c>
      <c r="D183" s="33" t="s">
        <v>184</v>
      </c>
      <c r="E183" s="33">
        <v>0.10349999999999999</v>
      </c>
      <c r="F183" s="33" t="s">
        <v>204</v>
      </c>
      <c r="G183" s="33" t="s">
        <v>180</v>
      </c>
      <c r="H183" s="91">
        <f>Dataset_AT!S62</f>
        <v>7.4337427278603749E-2</v>
      </c>
      <c r="I183" s="33"/>
      <c r="J183" s="37">
        <f>IFERROR(INDEX('AveragePrices&amp;Codes'!G:AG, MATCH($D183, 'AveragePrices&amp;Codes'!$A:$A, 0), MATCH(Tool_Austria!$E$2, 'AveragePrices&amp;Codes'!$G$1:$AG$1, 0)),"")</f>
        <v>6.0664224433399943</v>
      </c>
      <c r="K183" s="37">
        <f>IFERROR(E183/(_xlfn.XLOOKUP(A183,Dataset_AT!$V$2:$V$9,Dataset_AT!$W$2:$W$9)),"")</f>
        <v>6.0174418604651162E-4</v>
      </c>
      <c r="L183">
        <f>IFERROR(IF($F183="Raw",_xlfn.XLOOKUP(_xlfn.XLOOKUP(Tool_Austria!$D183,'AveragePrices&amp;Codes'!$A:$A,'AveragePrices&amp;Codes'!$B:$B),AGRIBALYSE_Raw!$B:$B,AGRIBALYSE_Raw!O:O)*$E183,_xlfn.XLOOKUP(_xlfn.XLOOKUP(Tool_Austria!$D183,'AveragePrices&amp;Codes'!$A:$A,'AveragePrices&amp;Codes'!$B:$B),AGRIBALYSE_Cooked!$C:$C,AGRIBALYSE_Cooked!P:P)*$E183),"")</f>
        <v>0.82225457009999992</v>
      </c>
      <c r="M183">
        <f>IFERROR(IF($F183="Raw",_xlfn.XLOOKUP(_xlfn.XLOOKUP(Tool_Austria!$D183,'AveragePrices&amp;Codes'!$A:$A,'AveragePrices&amp;Codes'!$B:$B),AGRIBALYSE_Raw!$B:$B,AGRIBALYSE_Raw!P:P)*$E183,_xlfn.XLOOKUP(_xlfn.XLOOKUP(Tool_Austria!$D183,'AveragePrices&amp;Codes'!$A:$A,'AveragePrices&amp;Codes'!$B:$B),AGRIBALYSE_Cooked!$C:$C,AGRIBALYSE_Cooked!Q:Q)*$E183),"")</f>
        <v>7.1306905635000004E-9</v>
      </c>
      <c r="N183">
        <f>IFERROR(IF($F183="Raw",_xlfn.XLOOKUP(_xlfn.XLOOKUP(Tool_Austria!$D183,'AveragePrices&amp;Codes'!$A:$A,'AveragePrices&amp;Codes'!$B:$B),AGRIBALYSE_Raw!$B:$B,AGRIBALYSE_Raw!Q:Q)*$E183,_xlfn.XLOOKUP(_xlfn.XLOOKUP(Tool_Austria!$D183,'AveragePrices&amp;Codes'!$A:$A,'AveragePrices&amp;Codes'!$B:$B),AGRIBALYSE_Cooked!$C:$C,AGRIBALYSE_Cooked!R:R)*$E183),"")</f>
        <v>7.3372331969999996E-2</v>
      </c>
      <c r="O183">
        <f>IFERROR(IF($F183="Raw",_xlfn.XLOOKUP(_xlfn.XLOOKUP(Tool_Austria!$D183,'AveragePrices&amp;Codes'!$A:$A,'AveragePrices&amp;Codes'!$B:$B),AGRIBALYSE_Raw!$B:$B,AGRIBALYSE_Raw!R:R)*$E183,_xlfn.XLOOKUP(_xlfn.XLOOKUP(Tool_Austria!$D183,'AveragePrices&amp;Codes'!$A:$A,'AveragePrices&amp;Codes'!$B:$B),AGRIBALYSE_Cooked!$C:$C,AGRIBALYSE_Cooked!S:S)*$E183),"")</f>
        <v>1.4525421839999999E-3</v>
      </c>
      <c r="P183">
        <f>IFERROR(IF($F183="Raw",_xlfn.XLOOKUP(_xlfn.XLOOKUP(Tool_Austria!$D183,'AveragePrices&amp;Codes'!$A:$A,'AveragePrices&amp;Codes'!$B:$B),AGRIBALYSE_Raw!$B:$B,AGRIBALYSE_Raw!S:S)*$E183,_xlfn.XLOOKUP(_xlfn.XLOOKUP(Tool_Austria!$D183,'AveragePrices&amp;Codes'!$A:$A,'AveragePrices&amp;Codes'!$B:$B),AGRIBALYSE_Cooked!$C:$C,AGRIBALYSE_Cooked!T:T)*$E183),"")</f>
        <v>7.3024242840000003E-8</v>
      </c>
      <c r="Q183">
        <f>IFERROR(IF($F183="Raw",_xlfn.XLOOKUP(_xlfn.XLOOKUP(Tool_Austria!$D183,'AveragePrices&amp;Codes'!$A:$A,'AveragePrices&amp;Codes'!$B:$B),AGRIBALYSE_Raw!$B:$B,AGRIBALYSE_Raw!T:T)*$E183,_xlfn.XLOOKUP(_xlfn.XLOOKUP(Tool_Austria!$D183,'AveragePrices&amp;Codes'!$A:$A,'AveragePrices&amp;Codes'!$B:$B),AGRIBALYSE_Cooked!$C:$C,AGRIBALYSE_Cooked!U:U)*$E183),"")</f>
        <v>1.0248792214499999E-8</v>
      </c>
      <c r="R183">
        <f>IFERROR(IF($F183="Raw",_xlfn.XLOOKUP(_xlfn.XLOOKUP(Tool_Austria!$D183,'AveragePrices&amp;Codes'!$A:$A,'AveragePrices&amp;Codes'!$B:$B),AGRIBALYSE_Raw!$B:$B,AGRIBALYSE_Raw!U:U)*$E183,_xlfn.XLOOKUP(_xlfn.XLOOKUP(Tool_Austria!$D183,'AveragePrices&amp;Codes'!$A:$A,'AveragePrices&amp;Codes'!$B:$B),AGRIBALYSE_Cooked!$C:$C,AGRIBALYSE_Cooked!V:V)*$E183),"")</f>
        <v>4.0229024805000002E-10</v>
      </c>
      <c r="S183">
        <f>IFERROR(IF($F183="Raw",_xlfn.XLOOKUP(_xlfn.XLOOKUP(Tool_Austria!$D183,'AveragePrices&amp;Codes'!$A:$A,'AveragePrices&amp;Codes'!$B:$B),AGRIBALYSE_Raw!$B:$B,AGRIBALYSE_Raw!V:V)*$E183,_xlfn.XLOOKUP(_xlfn.XLOOKUP(Tool_Austria!$D183,'AveragePrices&amp;Codes'!$A:$A,'AveragePrices&amp;Codes'!$B:$B),AGRIBALYSE_Cooked!$C:$C,AGRIBALYSE_Cooked!W:W)*$E183),"")</f>
        <v>1.0487222369999999E-2</v>
      </c>
      <c r="T183">
        <f>IFERROR(IF($F183="Raw",_xlfn.XLOOKUP(_xlfn.XLOOKUP(Tool_Austria!$D183,'AveragePrices&amp;Codes'!$A:$A,'AveragePrices&amp;Codes'!$B:$B),AGRIBALYSE_Raw!$B:$B,AGRIBALYSE_Raw!W:W)*$E183,_xlfn.XLOOKUP(_xlfn.XLOOKUP(Tool_Austria!$D183,'AveragePrices&amp;Codes'!$A:$A,'AveragePrices&amp;Codes'!$B:$B),AGRIBALYSE_Cooked!$C:$C,AGRIBALYSE_Cooked!X:X)*$E183),"")</f>
        <v>5.7788026469999996E-5</v>
      </c>
      <c r="U183">
        <f>IFERROR(IF($F183="Raw",_xlfn.XLOOKUP(_xlfn.XLOOKUP(Tool_Austria!$D183,'AveragePrices&amp;Codes'!$A:$A,'AveragePrices&amp;Codes'!$B:$B),AGRIBALYSE_Raw!$B:$B,AGRIBALYSE_Raw!X:X)*$E183,_xlfn.XLOOKUP(_xlfn.XLOOKUP(Tool_Austria!$D183,'AveragePrices&amp;Codes'!$A:$A,'AveragePrices&amp;Codes'!$B:$B),AGRIBALYSE_Cooked!$C:$C,AGRIBALYSE_Cooked!Y:Y)*$E183),"")</f>
        <v>2.8062315179999998E-3</v>
      </c>
      <c r="V183">
        <f>IFERROR(IF($F183="Raw",_xlfn.XLOOKUP(_xlfn.XLOOKUP(Tool_Austria!$D183,'AveragePrices&amp;Codes'!$A:$A,'AveragePrices&amp;Codes'!$B:$B),AGRIBALYSE_Raw!$B:$B,AGRIBALYSE_Raw!Y:Y)*$E183,_xlfn.XLOOKUP(_xlfn.XLOOKUP(Tool_Austria!$D183,'AveragePrices&amp;Codes'!$A:$A,'AveragePrices&amp;Codes'!$B:$B),AGRIBALYSE_Cooked!$C:$C,AGRIBALYSE_Cooked!Z:Z)*$E183),"")</f>
        <v>4.5537906194999998E-2</v>
      </c>
      <c r="W183">
        <f>IFERROR(IF($F183="Raw",_xlfn.XLOOKUP(_xlfn.XLOOKUP(Tool_Austria!$D183,'AveragePrices&amp;Codes'!$A:$A,'AveragePrices&amp;Codes'!$B:$B),AGRIBALYSE_Raw!$B:$B,AGRIBALYSE_Raw!Z:Z)*$E183,_xlfn.XLOOKUP(_xlfn.XLOOKUP(Tool_Austria!$D183,'AveragePrices&amp;Codes'!$A:$A,'AveragePrices&amp;Codes'!$B:$B),AGRIBALYSE_Cooked!$C:$C,AGRIBALYSE_Cooked!AA:AA)*$E183),"")</f>
        <v>10.430408528999999</v>
      </c>
      <c r="X183">
        <f>IFERROR(IF($F183="Raw",_xlfn.XLOOKUP(_xlfn.XLOOKUP(Tool_Austria!$D183,'AveragePrices&amp;Codes'!$A:$A,'AveragePrices&amp;Codes'!$B:$B),AGRIBALYSE_Raw!$B:$B,AGRIBALYSE_Raw!AA:AA)*$E183,_xlfn.XLOOKUP(_xlfn.XLOOKUP(Tool_Austria!$D183,'AveragePrices&amp;Codes'!$A:$A,'AveragePrices&amp;Codes'!$B:$B),AGRIBALYSE_Cooked!$C:$C,AGRIBALYSE_Cooked!AB:AB)*$E183),"")</f>
        <v>41.007503159999999</v>
      </c>
      <c r="Y183">
        <f>IFERROR(IF($F183="Raw",_xlfn.XLOOKUP(_xlfn.XLOOKUP(Tool_Austria!$D183,'AveragePrices&amp;Codes'!$A:$A,'AveragePrices&amp;Codes'!$B:$B),AGRIBALYSE_Raw!$B:$B,AGRIBALYSE_Raw!AB:AB)*$E183,_xlfn.XLOOKUP(_xlfn.XLOOKUP(Tool_Austria!$D183,'AveragePrices&amp;Codes'!$A:$A,'AveragePrices&amp;Codes'!$B:$B),AGRIBALYSE_Cooked!$C:$C,AGRIBALYSE_Cooked!AC:AC)*$E183),"")</f>
        <v>8.9608932764999996E-2</v>
      </c>
      <c r="Z183">
        <f>IFERROR(IF($F183="Raw",_xlfn.XLOOKUP(_xlfn.XLOOKUP(Tool_Austria!$D183,'AveragePrices&amp;Codes'!$A:$A,'AveragePrices&amp;Codes'!$B:$B),AGRIBALYSE_Raw!$B:$B,AGRIBALYSE_Raw!AC:AC)*$E183,_xlfn.XLOOKUP(_xlfn.XLOOKUP(Tool_Austria!$D183,'AveragePrices&amp;Codes'!$A:$A,'AveragePrices&amp;Codes'!$B:$B),AGRIBALYSE_Cooked!$C:$C,AGRIBALYSE_Cooked!AD:AD)*$E183),"")</f>
        <v>3.3408545579999998</v>
      </c>
      <c r="AA183">
        <f>IFERROR(IF($F183="Raw",_xlfn.XLOOKUP(_xlfn.XLOOKUP(Tool_Austria!$D183,'AveragePrices&amp;Codes'!$A:$A,'AveragePrices&amp;Codes'!$B:$B),AGRIBALYSE_Raw!$B:$B,AGRIBALYSE_Raw!AD:AD)*$E183,_xlfn.XLOOKUP(_xlfn.XLOOKUP(Tool_Austria!$D183,'AveragePrices&amp;Codes'!$A:$A,'AveragePrices&amp;Codes'!$B:$B),AGRIBALYSE_Cooked!$C:$C,AGRIBALYSE_Cooked!AE:AE)*$E183),"")</f>
        <v>1.7673400215E-6</v>
      </c>
      <c r="AB183" cm="1">
        <f t="array" ref="AB183">IFERROR(_xlfn.XLOOKUP(Tool_Austria!$F183&amp;$E$2,'Cooking methods'!$A:$A&amp;'Cooking methods'!$B:$B,'Cooking methods'!C:C)*$E183,"")</f>
        <v>5.4112698000000008E-2</v>
      </c>
      <c r="AC183" cm="1">
        <f t="array" ref="AC183">IFERROR(_xlfn.XLOOKUP(Tool_Austria!$F183&amp;$E$2,'Cooking methods'!$A:$A&amp;'Cooking methods'!$B:$B,'Cooking methods'!D:D)*$E183,"")</f>
        <v>6.2479710450000001E-10</v>
      </c>
      <c r="AD183" cm="1">
        <f t="array" ref="AD183">IFERROR(_xlfn.XLOOKUP(Tool_Austria!$F183&amp;$E$2,'Cooking methods'!$A:$A&amp;'Cooking methods'!$B:$B,'Cooking methods'!E:E)*$E183,"")</f>
        <v>5.2517038500000002E-2</v>
      </c>
      <c r="AE183" cm="1">
        <f t="array" ref="AE183">IFERROR(_xlfn.XLOOKUP(Tool_Austria!$F183&amp;$E$2,'Cooking methods'!$A:$A&amp;'Cooking methods'!$B:$B,'Cooking methods'!F:F)*$E183,"")</f>
        <v>1.313415E-4</v>
      </c>
      <c r="AF183" cm="1">
        <f t="array" ref="AF183">IFERROR(_xlfn.XLOOKUP(Tool_Austria!$F183&amp;$E$2,'Cooking methods'!$A:$A&amp;'Cooking methods'!$B:$B,'Cooking methods'!G:G)*$E183,"")</f>
        <v>8.1699443100000002E-10</v>
      </c>
      <c r="AG183" cm="1">
        <f t="array" ref="AG183">IFERROR(_xlfn.XLOOKUP(Tool_Austria!$F183&amp;$E$2,'Cooking methods'!$A:$A&amp;'Cooking methods'!$B:$B,'Cooking methods'!H:H)*$E183,"")</f>
        <v>4.8688014600000005E-10</v>
      </c>
      <c r="AH183" cm="1">
        <f t="array" ref="AH183">IFERROR(_xlfn.XLOOKUP(Tool_Austria!$F183&amp;$E$2,'Cooking methods'!$A:$A&amp;'Cooking methods'!$B:$B,'Cooking methods'!I:I)*$E183,"")</f>
        <v>8.4550811175000002E-11</v>
      </c>
      <c r="AI183" cm="1">
        <f t="array" ref="AI183">IFERROR(_xlfn.XLOOKUP(Tool_Austria!$F183&amp;$E$2,'Cooking methods'!$A:$A&amp;'Cooking methods'!$B:$B,'Cooking methods'!J:J)*$E183,"")</f>
        <v>3.1997024999999996E-4</v>
      </c>
      <c r="AJ183" cm="1">
        <f t="array" ref="AJ183">IFERROR(_xlfn.XLOOKUP(Tool_Austria!$F183&amp;$E$2,'Cooking methods'!$A:$A&amp;'Cooking methods'!$B:$B,'Cooking methods'!K:K)*$E183,"")</f>
        <v>6.5670749999999998E-5</v>
      </c>
      <c r="AK183" cm="1">
        <f t="array" ref="AK183">IFERROR(_xlfn.XLOOKUP(Tool_Austria!$F183&amp;$E$2,'Cooking methods'!$A:$A&amp;'Cooking methods'!$B:$B,'Cooking methods'!L:L)*$E183,"")</f>
        <v>5.1698250000000003E-5</v>
      </c>
      <c r="AL183" cm="1">
        <f t="array" ref="AL183">IFERROR(_xlfn.XLOOKUP(Tool_Austria!$F183&amp;$E$2,'Cooking methods'!$A:$A&amp;'Cooking methods'!$B:$B,'Cooking methods'!M:M)*$E183,"")</f>
        <v>4.0380525E-4</v>
      </c>
      <c r="AM183" cm="1">
        <f t="array" ref="AM183">IFERROR(_xlfn.XLOOKUP(Tool_Austria!$F183&amp;$E$2,'Cooking methods'!$A:$A&amp;'Cooking methods'!$B:$B,'Cooking methods'!N:N)*$E183,"")</f>
        <v>0.17074953900000001</v>
      </c>
      <c r="AN183" cm="1">
        <f t="array" ref="AN183">IFERROR(_xlfn.XLOOKUP(Tool_Austria!$F183&amp;$E$2,'Cooking methods'!$A:$A&amp;'Cooking methods'!$B:$B,'Cooking methods'!O:O)*$E183,"")</f>
        <v>0.14812386975</v>
      </c>
      <c r="AO183" cm="1">
        <f t="array" ref="AO183">IFERROR(_xlfn.XLOOKUP(Tool_Austria!$F183&amp;$E$2,'Cooking methods'!$A:$A&amp;'Cooking methods'!$B:$B,'Cooking methods'!P:P)*$E183,"")</f>
        <v>2.9272387499999997E-2</v>
      </c>
      <c r="AP183" cm="1">
        <f t="array" ref="AP183">IFERROR(_xlfn.XLOOKUP(Tool_Austria!$F183&amp;$E$2,'Cooking methods'!$A:$A&amp;'Cooking methods'!$B:$B,'Cooking methods'!Q:Q)*$E183,"")</f>
        <v>1.5165360269999999</v>
      </c>
      <c r="AQ183" cm="1">
        <f t="array" ref="AQ183">IFERROR(_xlfn.XLOOKUP(Tool_Austria!$F183&amp;$E$2,'Cooking methods'!$A:$A&amp;'Cooking methods'!$B:$B,'Cooking methods'!R:R)*$E183,"")</f>
        <v>8.4626262675000003E-8</v>
      </c>
      <c r="AR183" cm="1">
        <f t="array" ref="AR183">IFERROR(_xlfn.XLOOKUP(Tool_Austria!$G183&amp;$E$2,'Waste management'!$A:$A&amp;'Waste management'!$B:$B,'Waste management'!C:C)*$E183,"")</f>
        <v>5.7949649999999991E-3</v>
      </c>
      <c r="AS183" cm="1">
        <f t="array" ref="AS183">IFERROR(_xlfn.XLOOKUP(Tool_Austria!$G183&amp;$E$2,'Waste management'!$A:$A&amp;'Waste management'!$B:$B,'Waste management'!D:D)*$E183,"")</f>
        <v>3.9537103499999998E-11</v>
      </c>
      <c r="AT183" cm="1">
        <f t="array" ref="AT183">IFERROR(_xlfn.XLOOKUP(Tool_Austria!$G183&amp;$E$2,'Waste management'!$A:$A&amp;'Waste management'!$B:$B,'Waste management'!E:E)*$E183,"")</f>
        <v>1.06605E-4</v>
      </c>
      <c r="AU183" cm="1">
        <f t="array" ref="AU183">IFERROR(_xlfn.XLOOKUP(Tool_Austria!$G183&amp;$E$2,'Waste management'!$A:$A&amp;'Waste management'!$B:$B,'Waste management'!F:F)*$E183,"")</f>
        <v>1.242E-5</v>
      </c>
      <c r="AV183" cm="1">
        <f t="array" ref="AV183">IFERROR(_xlfn.XLOOKUP(Tool_Austria!$G183&amp;$E$2,'Waste management'!$A:$A&amp;'Waste management'!$B:$B,'Waste management'!G:G)*$E183,"")</f>
        <v>1.1984886E-9</v>
      </c>
      <c r="AW183" cm="1">
        <f t="array" ref="AW183">IFERROR(_xlfn.XLOOKUP(Tool_Austria!$G183&amp;$E$2,'Waste management'!$A:$A&amp;'Waste management'!$B:$B,'Waste management'!H:H)*$E183,"")</f>
        <v>3.9066178499999995E-11</v>
      </c>
      <c r="AX183" cm="1">
        <f t="array" ref="AX183">IFERROR(_xlfn.XLOOKUP(Tool_Austria!$G183&amp;$E$2,'Waste management'!$A:$A&amp;'Waste management'!$B:$B,'Waste management'!I:I)*$E183,"")</f>
        <v>2.7774949499999999E-11</v>
      </c>
      <c r="AY183" cm="1">
        <f t="array" ref="AY183">IFERROR(_xlfn.XLOOKUP(Tool_Austria!$G183&amp;$E$2,'Waste management'!$A:$A&amp;'Waste management'!$B:$B,'Waste management'!J:J)*$E183,"")</f>
        <v>2.2873500000000001E-4</v>
      </c>
      <c r="AZ183" cm="1">
        <f t="array" ref="AZ183">IFERROR(_xlfn.XLOOKUP(Tool_Austria!$G183&amp;$E$2,'Waste management'!$A:$A&amp;'Waste management'!$B:$B,'Waste management'!K:K)*$E183,"")</f>
        <v>5.5676997000000003E-7</v>
      </c>
      <c r="BA183" cm="1">
        <f t="array" ref="BA183">IFERROR(_xlfn.XLOOKUP(Tool_Austria!$G183&amp;$E$2,'Waste management'!$A:$A&amp;'Waste management'!$B:$B,'Waste management'!L:L)*$E183,"")</f>
        <v>1.00189449E-5</v>
      </c>
      <c r="BB183" cm="1">
        <f t="array" ref="BB183">IFERROR(_xlfn.XLOOKUP(Tool_Austria!$G183&amp;$E$2,'Waste management'!$A:$A&amp;'Waste management'!$B:$B,'Waste management'!M:M)*$E183,"")</f>
        <v>1.0080899999999999E-3</v>
      </c>
      <c r="BC183" cm="1">
        <f t="array" ref="BC183">IFERROR(_xlfn.XLOOKUP(Tool_Austria!$G183&amp;$E$2,'Waste management'!$A:$A&amp;'Waste management'!$B:$B,'Waste management'!N:N)*$E183,"")</f>
        <v>0.86682698999999996</v>
      </c>
      <c r="BD183" cm="1">
        <f t="array" ref="BD183">IFERROR(_xlfn.XLOOKUP(Tool_Austria!$G183&amp;$E$2,'Waste management'!$A:$A&amp;'Waste management'!$B:$B,'Waste management'!O:O)*$E183,"")</f>
        <v>5.5270034999999995E-2</v>
      </c>
      <c r="BE183" cm="1">
        <f t="array" ref="BE183">IFERROR(_xlfn.XLOOKUP(Tool_Austria!$G183&amp;$E$2,'Waste management'!$A:$A&amp;'Waste management'!$B:$B,'Waste management'!P:P)*$E183,"")</f>
        <v>1.1933549999999999E-3</v>
      </c>
      <c r="BF183" cm="1">
        <f t="array" ref="BF183">IFERROR(_xlfn.XLOOKUP(Tool_Austria!$G183&amp;$E$2,'Waste management'!$A:$A&amp;'Waste management'!$B:$B,'Waste management'!Q:Q)*$E183,"")</f>
        <v>3.4733565000000001E-2</v>
      </c>
      <c r="BG183" cm="1">
        <f t="array" ref="BG183">IFERROR(_xlfn.XLOOKUP(Tool_Austria!$G183&amp;$E$2,'Waste management'!$A:$A&amp;'Waste management'!$B:$B,'Waste management'!R:R)*$E183,"")</f>
        <v>1.128771E-8</v>
      </c>
      <c r="BH183">
        <f>IFERROR((L183+AR183+AB183)*_xlfn.XLOOKUP(Tool_Austria!BH$4,Monetization_Factors!$A:$A,Monetization_Factors!$D:$D),"")</f>
        <v>0.11477007430553586</v>
      </c>
      <c r="BI183">
        <f>IFERROR((M183+AS183+AC183)*_xlfn.XLOOKUP(Tool_Austria!BI$4,Monetization_Factors!$A:$A,Monetization_Factors!$D:$D),"")</f>
        <v>3.1204292525465977E-7</v>
      </c>
      <c r="BJ183">
        <f>IFERROR((N183+AT183+AD183)*_xlfn.XLOOKUP(Tool_Austria!BJ$4,Monetization_Factors!$A:$A,Monetization_Factors!$D:$D),"")</f>
        <v>1.922929519482511E-4</v>
      </c>
      <c r="BK183">
        <f>IFERROR((O183+AU183+AE183)*_xlfn.XLOOKUP(Tool_Austria!BK$4,Monetization_Factors!$A:$A,Monetization_Factors!$D:$D),"")</f>
        <v>2.4162827242357335E-3</v>
      </c>
      <c r="BL183">
        <f>IFERROR((P183+AV183+AF183)*_xlfn.XLOOKUP(Tool_Austria!BL$4,Monetization_Factors!$A:$A,Monetization_Factors!$D:$D),"")</f>
        <v>7.491020624323258E-2</v>
      </c>
      <c r="BM183">
        <f>IFERROR((Q183+AW183+AG183)*_xlfn.XLOOKUP(Tool_Austria!BM$4,Monetization_Factors!$A:$A,Monetization_Factors!$D:$D),"")</f>
        <v>2.2374930290719065E-3</v>
      </c>
      <c r="BN183">
        <f>IFERROR((R183+AX183+AH183)*_xlfn.XLOOKUP(Tool_Austria!BN$4,Monetization_Factors!$A:$A,Monetization_Factors!$D:$D),"")</f>
        <v>5.9162384023383693E-4</v>
      </c>
      <c r="BO183">
        <f>IFERROR((S183+AY183+AI183)*_xlfn.XLOOKUP(Tool_Austria!BO$4,Monetization_Factors!$A:$A,Monetization_Factors!$D:$D),"")</f>
        <v>4.8319646723252513E-3</v>
      </c>
      <c r="BP183">
        <f>IFERROR((T183+AZ183+AJ183)*_xlfn.XLOOKUP(Tool_Austria!BP$4,Monetization_Factors!$A:$A,Monetization_Factors!$D:$D),"")</f>
        <v>3.025224473863935E-4</v>
      </c>
      <c r="BQ183">
        <f>IFERROR((U183+BA183+AK183)*_xlfn.XLOOKUP(Tool_Austria!BQ$4,Monetization_Factors!$A:$A,Monetization_Factors!$D:$D),"")</f>
        <v>1.1731836339222094E-2</v>
      </c>
      <c r="BR183" t="str">
        <f>IFERROR((V183+BB183+AL183)*_xlfn.XLOOKUP(Tool_Austria!BR$4,Monetization_Factors!$A:$A,Monetization_Factors!$D:$D),"")</f>
        <v/>
      </c>
      <c r="BS183">
        <f>IFERROR((W183+BC183+AM183)*_xlfn.XLOOKUP(Tool_Austria!BS$4,Monetization_Factors!$A:$A,Monetization_Factors!$D:$D),"")</f>
        <v>5.5806345348018193E-4</v>
      </c>
      <c r="BT183">
        <f>IFERROR((X183+BD183+AN183)*_xlfn.XLOOKUP(Tool_Austria!BT$4,Monetization_Factors!$A:$A,Monetization_Factors!$D:$D),"")</f>
        <v>9.1765393888872081E-3</v>
      </c>
      <c r="BU183">
        <f>IFERROR((Y183+BE183+AO183)*_xlfn.XLOOKUP(Tool_Austria!BU$4,Monetization_Factors!$A:$A,Monetization_Factors!$D:$D),"")</f>
        <v>7.6306581123257466E-4</v>
      </c>
      <c r="BV183">
        <f>IFERROR((Z183+BF183+AP183)*_xlfn.XLOOKUP(Tool_Austria!BV$4,Monetization_Factors!$A:$A,Monetization_Factors!$D:$D),"")</f>
        <v>8.078268123319245E-3</v>
      </c>
      <c r="BW183">
        <f>IFERROR((AA183+BG183+AQ183)*_xlfn.XLOOKUP(Tool_Austria!BW$4,Monetization_Factors!$A:$A,Monetization_Factors!$D:$D),"")</f>
        <v>3.8925607088997184E-6</v>
      </c>
      <c r="BX183" s="38" cm="1">
        <f t="array" ref="BX183">IFERROR(_xlfn.IFS(I183&lt;&gt;0,I183*E183,I183="",J183*E183),"")</f>
        <v>0.62787472288568935</v>
      </c>
      <c r="BY183" s="38">
        <f t="shared" si="112"/>
        <v>0.23056443793374531</v>
      </c>
      <c r="BZ183" s="38">
        <f t="shared" si="113"/>
        <v>0.85843916081943461</v>
      </c>
      <c r="CA183" s="38">
        <f t="shared" si="114"/>
        <v>1.3206756320298994E-3</v>
      </c>
      <c r="CB183">
        <f t="shared" si="119"/>
        <v>0.88216223309999986</v>
      </c>
      <c r="CC183">
        <f t="shared" si="119"/>
        <v>7.7950247715000008E-9</v>
      </c>
      <c r="CD183">
        <f t="shared" si="119"/>
        <v>0.12599597546999999</v>
      </c>
      <c r="CE183">
        <f t="shared" si="119"/>
        <v>1.596303684E-3</v>
      </c>
      <c r="CF183">
        <f t="shared" si="119"/>
        <v>7.5039725871000007E-8</v>
      </c>
      <c r="CG183">
        <f t="shared" si="119"/>
        <v>1.0774738538999999E-8</v>
      </c>
      <c r="CH183">
        <f t="shared" si="119"/>
        <v>5.1461600872499997E-10</v>
      </c>
      <c r="CI183">
        <f t="shared" si="119"/>
        <v>1.1035927619999998E-2</v>
      </c>
      <c r="CJ183">
        <f t="shared" si="119"/>
        <v>1.2401554643999999E-4</v>
      </c>
      <c r="CK183">
        <f t="shared" si="119"/>
        <v>2.8679487128999998E-3</v>
      </c>
      <c r="CL183">
        <f t="shared" si="119"/>
        <v>4.6949801445000001E-2</v>
      </c>
      <c r="CM183">
        <f t="shared" si="119"/>
        <v>11.467985058</v>
      </c>
      <c r="CN183">
        <f t="shared" si="119"/>
        <v>41.21089706475</v>
      </c>
      <c r="CO183">
        <f t="shared" si="119"/>
        <v>0.12007467526499999</v>
      </c>
      <c r="CP183">
        <f t="shared" si="119"/>
        <v>4.892124149999999</v>
      </c>
      <c r="CQ183">
        <f t="shared" si="117"/>
        <v>1.863253994175E-6</v>
      </c>
      <c r="CR183">
        <f t="shared" si="120"/>
        <v>1.357172666307692E-3</v>
      </c>
      <c r="CS183">
        <f t="shared" si="120"/>
        <v>1.1992345802307694E-11</v>
      </c>
      <c r="CT183">
        <f t="shared" si="120"/>
        <v>1.9383996226153845E-4</v>
      </c>
      <c r="CU183">
        <f t="shared" si="120"/>
        <v>2.4558518215384615E-6</v>
      </c>
      <c r="CV183">
        <f t="shared" si="120"/>
        <v>1.1544573210923078E-10</v>
      </c>
      <c r="CW183">
        <f t="shared" si="120"/>
        <v>1.6576520829230767E-11</v>
      </c>
      <c r="CX183">
        <f t="shared" si="120"/>
        <v>7.9171693649999996E-13</v>
      </c>
      <c r="CY183">
        <f t="shared" si="120"/>
        <v>1.6978350184615381E-5</v>
      </c>
      <c r="CZ183">
        <f t="shared" si="120"/>
        <v>1.9079314836923075E-7</v>
      </c>
      <c r="DA183">
        <f t="shared" si="120"/>
        <v>4.4122287890769225E-6</v>
      </c>
      <c r="DB183">
        <f t="shared" si="120"/>
        <v>7.2230463761538467E-5</v>
      </c>
      <c r="DC183">
        <f t="shared" si="120"/>
        <v>1.7643053935384616E-2</v>
      </c>
      <c r="DD183">
        <f t="shared" si="120"/>
        <v>6.3401380099615379E-2</v>
      </c>
      <c r="DE183">
        <f t="shared" si="120"/>
        <v>1.8473026963846152E-4</v>
      </c>
      <c r="DF183">
        <f t="shared" si="120"/>
        <v>7.5263448461538448E-3</v>
      </c>
      <c r="DG183">
        <f t="shared" si="118"/>
        <v>2.866544606423077E-9</v>
      </c>
      <c r="DH183" s="5">
        <f>IFERROR(((((L183+AB183)*(1/$H183))+AR183)/$F$2)/($B$2*('CAR.CAP_per person'!B$2)/(_xlfn.XLOOKUP($E$2,EU_countries_GDP!$A$2:$A$29,EU_countries_GDP!$E$2:$E$29))),"")</f>
        <v>0.26520780807829042</v>
      </c>
      <c r="DI183" s="5">
        <f>IFERROR(((((M183+AC183)*(1/$H183))+AS183)/$F$2)/($B$2*('CAR.CAP_per person'!C$2)/(_xlfn.XLOOKUP($E$2,EU_countries_GDP!$A$2:$A$29,EU_countries_GDP!$E$2:$E$29))),"")</f>
        <v>2.9634801504361685E-5</v>
      </c>
      <c r="DJ183" s="5">
        <f>IFERROR(((((N183+AD183)*(1/$H183))+AT183)/$F$2)/($B$2*('CAR.CAP_per person'!D$2)/(_xlfn.XLOOKUP($E$2,EU_countries_GDP!$A$2:$A$29,EU_countries_GDP!$E$2:$E$29))),"")</f>
        <v>4.9224848635737357E-4</v>
      </c>
      <c r="DK183" s="5">
        <f>IFERROR(((((O183+AE183)*(1/$H183))+AU183)/$F$2)/($B$2*('CAR.CAP_per person'!E$2)/(_xlfn.XLOOKUP($E$2,EU_countries_GDP!$A$2:$A$29,EU_countries_GDP!$E$2:$E$29))),"")</f>
        <v>8.0301194075185628E-3</v>
      </c>
      <c r="DL183" s="5">
        <f>IFERROR(((((P183+AF183)*(1/$H183))+AV183)/$F$2)/($B$2*('CAR.CAP_per person'!F$2)/(_xlfn.XLOOKUP($E$2,EU_countries_GDP!$A$2:$A$29,EU_countries_GDP!$E$2:$E$29))),"")</f>
        <v>0.29486620670616454</v>
      </c>
      <c r="DM183" s="5">
        <f>IFERROR(((((Q183+AG183)*(1/$H183))+AW183)/$F$2)/($B$2*('CAR.CAP_per person'!G$2)/(_xlfn.XLOOKUP($E$2,EU_countries_GDP!$A$2:$A$29,EU_countries_GDP!$E$2:$E$29))),"")</f>
        <v>2.3017326253940137E-2</v>
      </c>
      <c r="DN183" s="5">
        <f>IFERROR(((((R183+AH183)*(1/$H183))+AX183)/$F$2)/($B$2*('CAR.CAP_per person'!H$2)/(_xlfn.XLOOKUP($E$2,EU_countries_GDP!$A$2:$A$29,EU_countries_GDP!$E$2:$E$29))),"")</f>
        <v>2.4563680338363742E-4</v>
      </c>
      <c r="DO183" s="5">
        <f>IFERROR(((((S183+AI183)*(1/$H183))+AY183)/$F$2)/($B$2*('CAR.CAP_per person'!I$2)/(_xlfn.XLOOKUP($E$2,EU_countries_GDP!$A$2:$A$29,EU_countries_GDP!$E$2:$E$29))),"")</f>
        <v>2.2240810719760636E-2</v>
      </c>
      <c r="DP183" s="5">
        <f>IFERROR(((((T183+AJ183)*(1/$H183))+AZ183)/$F$2)/($B$2*('CAR.CAP_per person'!J$2)/(_xlfn.XLOOKUP($E$2,EU_countries_GDP!$A$2:$A$29,EU_countries_GDP!$E$2:$E$29))),"")</f>
        <v>4.3803742147802326E-2</v>
      </c>
      <c r="DQ183" s="5">
        <f>IFERROR(((((U183+AK183)*(1/$H183))+BA183)/$F$2)/($B$2*('CAR.CAP_per person'!K$2)/(_xlfn.XLOOKUP($E$2,EU_countries_GDP!$A$2:$A$29,EU_countries_GDP!$E$2:$E$29))),"")</f>
        <v>2.9369035106444896E-2</v>
      </c>
      <c r="DR183" s="5">
        <f>IFERROR(((((V183+AL183)*(1/$H183))+BB183)/$F$2)/($B$2*('CAR.CAP_per person'!L$2)/(_xlfn.XLOOKUP($E$2,EU_countries_GDP!$A$2:$A$29,EU_countries_GDP!$E$2:$E$29))),"")</f>
        <v>1.5456613329474655E-2</v>
      </c>
      <c r="DS183" s="5">
        <f>IFERROR(((((W183+AM183)*(1/$H183))+BC183)/$F$2)/($B$2*('CAR.CAP_per person'!M$2)/(_xlfn.XLOOKUP($E$2,EU_countries_GDP!$A$2:$A$29,EU_countries_GDP!$E$2:$E$29))),"")</f>
        <v>0.16724551460578657</v>
      </c>
      <c r="DT183" s="5">
        <f>IFERROR(((((X183+AN183)*(1/$H183))+BD183)/$F$2)/($B$2*('CAR.CAP_per person'!N$2)/(_xlfn.XLOOKUP($E$2,EU_countries_GDP!$A$2:$A$29,EU_countries_GDP!$E$2:$E$29))),"")</f>
        <v>6.6646556454852623</v>
      </c>
      <c r="DU183" s="5">
        <f>IFERROR(((((Y183+AO183)*(1/$H183))+BE183)/$F$2)/($B$2*('CAR.CAP_per person'!O$2)/(_xlfn.XLOOKUP($E$2,EU_countries_GDP!$A$2:$A$29,EU_countries_GDP!$E$2:$E$29))),"")</f>
        <v>1.3477358720655787E-3</v>
      </c>
      <c r="DV183" s="5">
        <f>IFERROR(((((Z183+AP183)*(1/$H183))+BF183)/$F$2)/($B$2*('CAR.CAP_per person'!P$2)/(_xlfn.XLOOKUP($E$2,EU_countries_GDP!$A$2:$A$29,EU_countries_GDP!$E$2:$E$29))),"")</f>
        <v>4.4690145692682107E-2</v>
      </c>
      <c r="DW183" s="5">
        <f>IFERROR(((((AA183+AQ183)*(1/$H183))+BG183)/$F$2)/($B$2*('CAR.CAP_per person'!Q$2)/(_xlfn.XLOOKUP($E$2,EU_countries_GDP!$A$2:$A$29,EU_countries_GDP!$E$2:$E$29))),"")</f>
        <v>1.735903764107341E-2</v>
      </c>
    </row>
    <row r="184" spans="1:127">
      <c r="A184" t="s">
        <v>213</v>
      </c>
      <c r="B184" t="str">
        <f>_xlfn.XLOOKUP(D184,Table5[Ingredient],Table5[Category],"",FALSE)</f>
        <v>Dairy products</v>
      </c>
      <c r="C184" s="33" t="s">
        <v>229</v>
      </c>
      <c r="D184" s="33" t="s">
        <v>183</v>
      </c>
      <c r="E184" s="33">
        <v>4.0979999999999999</v>
      </c>
      <c r="F184" s="33" t="s">
        <v>189</v>
      </c>
      <c r="G184" s="33" t="s">
        <v>180</v>
      </c>
      <c r="H184" s="91">
        <f>Dataset_AT!S63</f>
        <v>0.15785824345146379</v>
      </c>
      <c r="I184" s="33"/>
      <c r="J184" s="37">
        <f>IFERROR(INDEX('AveragePrices&amp;Codes'!G:AG, MATCH($D184, 'AveragePrices&amp;Codes'!$A:$A, 0), MATCH(Tool_Austria!$E$2, 'AveragePrices&amp;Codes'!$G$1:$AG$1, 0)),"")</f>
        <v>0.51222692307692297</v>
      </c>
      <c r="K184" s="37">
        <f>IFERROR(E184/(_xlfn.XLOOKUP(A184,Dataset_AT!$V$2:$V$9,Dataset_AT!$W$2:$W$9)),"")</f>
        <v>2.3825581395348835E-2</v>
      </c>
      <c r="L184">
        <f>IFERROR(IF($F184="Raw",_xlfn.XLOOKUP(_xlfn.XLOOKUP(Tool_Austria!$D184,'AveragePrices&amp;Codes'!$A:$A,'AveragePrices&amp;Codes'!$B:$B),AGRIBALYSE_Raw!$B:$B,AGRIBALYSE_Raw!O:O)*$E184,_xlfn.XLOOKUP(_xlfn.XLOOKUP(Tool_Austria!$D184,'AveragePrices&amp;Codes'!$A:$A,'AveragePrices&amp;Codes'!$B:$B),AGRIBALYSE_Cooked!$C:$C,AGRIBALYSE_Cooked!P:P)*$E184),"")</f>
        <v>5.9662773804000002</v>
      </c>
      <c r="M184">
        <f>IFERROR(IF($F184="Raw",_xlfn.XLOOKUP(_xlfn.XLOOKUP(Tool_Austria!$D184,'AveragePrices&amp;Codes'!$A:$A,'AveragePrices&amp;Codes'!$B:$B),AGRIBALYSE_Raw!$B:$B,AGRIBALYSE_Raw!P:P)*$E184,_xlfn.XLOOKUP(_xlfn.XLOOKUP(Tool_Austria!$D184,'AveragePrices&amp;Codes'!$A:$A,'AveragePrices&amp;Codes'!$B:$B),AGRIBALYSE_Cooked!$C:$C,AGRIBALYSE_Cooked!Q:Q)*$E184),"")</f>
        <v>9.3444407315999994E-8</v>
      </c>
      <c r="N184">
        <f>IFERROR(IF($F184="Raw",_xlfn.XLOOKUP(_xlfn.XLOOKUP(Tool_Austria!$D184,'AveragePrices&amp;Codes'!$A:$A,'AveragePrices&amp;Codes'!$B:$B),AGRIBALYSE_Raw!$B:$B,AGRIBALYSE_Raw!Q:Q)*$E184,_xlfn.XLOOKUP(_xlfn.XLOOKUP(Tool_Austria!$D184,'AveragePrices&amp;Codes'!$A:$A,'AveragePrices&amp;Codes'!$B:$B),AGRIBALYSE_Cooked!$C:$C,AGRIBALYSE_Cooked!R:R)*$E184),"")</f>
        <v>0.55423450176</v>
      </c>
      <c r="O184">
        <f>IFERROR(IF($F184="Raw",_xlfn.XLOOKUP(_xlfn.XLOOKUP(Tool_Austria!$D184,'AveragePrices&amp;Codes'!$A:$A,'AveragePrices&amp;Codes'!$B:$B),AGRIBALYSE_Raw!$B:$B,AGRIBALYSE_Raw!R:R)*$E184,_xlfn.XLOOKUP(_xlfn.XLOOKUP(Tool_Austria!$D184,'AveragePrices&amp;Codes'!$A:$A,'AveragePrices&amp;Codes'!$B:$B),AGRIBALYSE_Cooked!$C:$C,AGRIBALYSE_Cooked!S:S)*$E184),"")</f>
        <v>1.2455321868E-2</v>
      </c>
      <c r="P184">
        <f>IFERROR(IF($F184="Raw",_xlfn.XLOOKUP(_xlfn.XLOOKUP(Tool_Austria!$D184,'AveragePrices&amp;Codes'!$A:$A,'AveragePrices&amp;Codes'!$B:$B),AGRIBALYSE_Raw!$B:$B,AGRIBALYSE_Raw!S:S)*$E184,_xlfn.XLOOKUP(_xlfn.XLOOKUP(Tool_Austria!$D184,'AveragePrices&amp;Codes'!$A:$A,'AveragePrices&amp;Codes'!$B:$B),AGRIBALYSE_Cooked!$C:$C,AGRIBALYSE_Cooked!T:T)*$E184),"")</f>
        <v>4.9466523612E-7</v>
      </c>
      <c r="Q184">
        <f>IFERROR(IF($F184="Raw",_xlfn.XLOOKUP(_xlfn.XLOOKUP(Tool_Austria!$D184,'AveragePrices&amp;Codes'!$A:$A,'AveragePrices&amp;Codes'!$B:$B),AGRIBALYSE_Raw!$B:$B,AGRIBALYSE_Raw!T:T)*$E184,_xlfn.XLOOKUP(_xlfn.XLOOKUP(Tool_Austria!$D184,'AveragePrices&amp;Codes'!$A:$A,'AveragePrices&amp;Codes'!$B:$B),AGRIBALYSE_Cooked!$C:$C,AGRIBALYSE_Cooked!U:U)*$E184),"")</f>
        <v>7.0007277342000006E-8</v>
      </c>
      <c r="R184">
        <f>IFERROR(IF($F184="Raw",_xlfn.XLOOKUP(_xlfn.XLOOKUP(Tool_Austria!$D184,'AveragePrices&amp;Codes'!$A:$A,'AveragePrices&amp;Codes'!$B:$B),AGRIBALYSE_Raw!$B:$B,AGRIBALYSE_Raw!U:U)*$E184,_xlfn.XLOOKUP(_xlfn.XLOOKUP(Tool_Austria!$D184,'AveragePrices&amp;Codes'!$A:$A,'AveragePrices&amp;Codes'!$B:$B),AGRIBALYSE_Cooked!$C:$C,AGRIBALYSE_Cooked!V:V)*$E184),"")</f>
        <v>2.9218321594200001E-9</v>
      </c>
      <c r="S184">
        <f>IFERROR(IF($F184="Raw",_xlfn.XLOOKUP(_xlfn.XLOOKUP(Tool_Austria!$D184,'AveragePrices&amp;Codes'!$A:$A,'AveragePrices&amp;Codes'!$B:$B),AGRIBALYSE_Raw!$B:$B,AGRIBALYSE_Raw!V:V)*$E184,_xlfn.XLOOKUP(_xlfn.XLOOKUP(Tool_Austria!$D184,'AveragePrices&amp;Codes'!$A:$A,'AveragePrices&amp;Codes'!$B:$B),AGRIBALYSE_Cooked!$C:$C,AGRIBALYSE_Cooked!W:W)*$E184),"")</f>
        <v>6.6209882033999995E-2</v>
      </c>
      <c r="T184">
        <f>IFERROR(IF($F184="Raw",_xlfn.XLOOKUP(_xlfn.XLOOKUP(Tool_Austria!$D184,'AveragePrices&amp;Codes'!$A:$A,'AveragePrices&amp;Codes'!$B:$B),AGRIBALYSE_Raw!$B:$B,AGRIBALYSE_Raw!W:W)*$E184,_xlfn.XLOOKUP(_xlfn.XLOOKUP(Tool_Austria!$D184,'AveragePrices&amp;Codes'!$A:$A,'AveragePrices&amp;Codes'!$B:$B),AGRIBALYSE_Cooked!$C:$C,AGRIBALYSE_Cooked!X:X)*$E184),"")</f>
        <v>5.0671851960000004E-4</v>
      </c>
      <c r="U184">
        <f>IFERROR(IF($F184="Raw",_xlfn.XLOOKUP(_xlfn.XLOOKUP(Tool_Austria!$D184,'AveragePrices&amp;Codes'!$A:$A,'AveragePrices&amp;Codes'!$B:$B),AGRIBALYSE_Raw!$B:$B,AGRIBALYSE_Raw!X:X)*$E184,_xlfn.XLOOKUP(_xlfn.XLOOKUP(Tool_Austria!$D184,'AveragePrices&amp;Codes'!$A:$A,'AveragePrices&amp;Codes'!$B:$B),AGRIBALYSE_Cooked!$C:$C,AGRIBALYSE_Cooked!Y:Y)*$E184),"")</f>
        <v>1.7874508052399998E-2</v>
      </c>
      <c r="V184">
        <f>IFERROR(IF($F184="Raw",_xlfn.XLOOKUP(_xlfn.XLOOKUP(Tool_Austria!$D184,'AveragePrices&amp;Codes'!$A:$A,'AveragePrices&amp;Codes'!$B:$B),AGRIBALYSE_Raw!$B:$B,AGRIBALYSE_Raw!Y:Y)*$E184,_xlfn.XLOOKUP(_xlfn.XLOOKUP(Tool_Austria!$D184,'AveragePrices&amp;Codes'!$A:$A,'AveragePrices&amp;Codes'!$B:$B),AGRIBALYSE_Cooked!$C:$C,AGRIBALYSE_Cooked!Z:Z)*$E184),"")</f>
        <v>0.28316573495999997</v>
      </c>
      <c r="W184">
        <f>IFERROR(IF($F184="Raw",_xlfn.XLOOKUP(_xlfn.XLOOKUP(Tool_Austria!$D184,'AveragePrices&amp;Codes'!$A:$A,'AveragePrices&amp;Codes'!$B:$B),AGRIBALYSE_Raw!$B:$B,AGRIBALYSE_Raw!Z:Z)*$E184,_xlfn.XLOOKUP(_xlfn.XLOOKUP(Tool_Austria!$D184,'AveragePrices&amp;Codes'!$A:$A,'AveragePrices&amp;Codes'!$B:$B),AGRIBALYSE_Cooked!$C:$C,AGRIBALYSE_Cooked!AA:AA)*$E184),"")</f>
        <v>68.707629425999997</v>
      </c>
      <c r="X184">
        <f>IFERROR(IF($F184="Raw",_xlfn.XLOOKUP(_xlfn.XLOOKUP(Tool_Austria!$D184,'AveragePrices&amp;Codes'!$A:$A,'AveragePrices&amp;Codes'!$B:$B),AGRIBALYSE_Raw!$B:$B,AGRIBALYSE_Raw!AA:AA)*$E184,_xlfn.XLOOKUP(_xlfn.XLOOKUP(Tool_Austria!$D184,'AveragePrices&amp;Codes'!$A:$A,'AveragePrices&amp;Codes'!$B:$B),AGRIBALYSE_Cooked!$C:$C,AGRIBALYSE_Cooked!AB:AB)*$E184),"")</f>
        <v>261.51003427199998</v>
      </c>
      <c r="Y184">
        <f>IFERROR(IF($F184="Raw",_xlfn.XLOOKUP(_xlfn.XLOOKUP(Tool_Austria!$D184,'AveragePrices&amp;Codes'!$A:$A,'AveragePrices&amp;Codes'!$B:$B),AGRIBALYSE_Raw!$B:$B,AGRIBALYSE_Raw!AB:AB)*$E184,_xlfn.XLOOKUP(_xlfn.XLOOKUP(Tool_Austria!$D184,'AveragePrices&amp;Codes'!$A:$A,'AveragePrices&amp;Codes'!$B:$B),AGRIBALYSE_Cooked!$C:$C,AGRIBALYSE_Cooked!AC:AC)*$E184),"")</f>
        <v>0.71402970083999995</v>
      </c>
      <c r="Z184">
        <f>IFERROR(IF($F184="Raw",_xlfn.XLOOKUP(_xlfn.XLOOKUP(Tool_Austria!$D184,'AveragePrices&amp;Codes'!$A:$A,'AveragePrices&amp;Codes'!$B:$B),AGRIBALYSE_Raw!$B:$B,AGRIBALYSE_Raw!AC:AC)*$E184,_xlfn.XLOOKUP(_xlfn.XLOOKUP(Tool_Austria!$D184,'AveragePrices&amp;Codes'!$A:$A,'AveragePrices&amp;Codes'!$B:$B),AGRIBALYSE_Cooked!$C:$C,AGRIBALYSE_Cooked!AD:AD)*$E184),"")</f>
        <v>35.147396101200002</v>
      </c>
      <c r="AA184">
        <f>IFERROR(IF($F184="Raw",_xlfn.XLOOKUP(_xlfn.XLOOKUP(Tool_Austria!$D184,'AveragePrices&amp;Codes'!$A:$A,'AveragePrices&amp;Codes'!$B:$B),AGRIBALYSE_Raw!$B:$B,AGRIBALYSE_Raw!AD:AD)*$E184,_xlfn.XLOOKUP(_xlfn.XLOOKUP(Tool_Austria!$D184,'AveragePrices&amp;Codes'!$A:$A,'AveragePrices&amp;Codes'!$B:$B),AGRIBALYSE_Cooked!$C:$C,AGRIBALYSE_Cooked!AE:AE)*$E184),"")</f>
        <v>1.37709884562E-5</v>
      </c>
      <c r="AB184" cm="1">
        <f t="array" ref="AB184">IFERROR(_xlfn.XLOOKUP(Tool_Austria!$F184&amp;$E$2,'Cooking methods'!$A:$A&amp;'Cooking methods'!$B:$B,'Cooking methods'!C:C)*$E184,"")</f>
        <v>0</v>
      </c>
      <c r="AC184" cm="1">
        <f t="array" ref="AC184">IFERROR(_xlfn.XLOOKUP(Tool_Austria!$F184&amp;$E$2,'Cooking methods'!$A:$A&amp;'Cooking methods'!$B:$B,'Cooking methods'!D:D)*$E184,"")</f>
        <v>0</v>
      </c>
      <c r="AD184" cm="1">
        <f t="array" ref="AD184">IFERROR(_xlfn.XLOOKUP(Tool_Austria!$F184&amp;$E$2,'Cooking methods'!$A:$A&amp;'Cooking methods'!$B:$B,'Cooking methods'!E:E)*$E184,"")</f>
        <v>0</v>
      </c>
      <c r="AE184" cm="1">
        <f t="array" ref="AE184">IFERROR(_xlfn.XLOOKUP(Tool_Austria!$F184&amp;$E$2,'Cooking methods'!$A:$A&amp;'Cooking methods'!$B:$B,'Cooking methods'!F:F)*$E184,"")</f>
        <v>0</v>
      </c>
      <c r="AF184" cm="1">
        <f t="array" ref="AF184">IFERROR(_xlfn.XLOOKUP(Tool_Austria!$F184&amp;$E$2,'Cooking methods'!$A:$A&amp;'Cooking methods'!$B:$B,'Cooking methods'!G:G)*$E184,"")</f>
        <v>0</v>
      </c>
      <c r="AG184" cm="1">
        <f t="array" ref="AG184">IFERROR(_xlfn.XLOOKUP(Tool_Austria!$F184&amp;$E$2,'Cooking methods'!$A:$A&amp;'Cooking methods'!$B:$B,'Cooking methods'!H:H)*$E184,"")</f>
        <v>0</v>
      </c>
      <c r="AH184" cm="1">
        <f t="array" ref="AH184">IFERROR(_xlfn.XLOOKUP(Tool_Austria!$F184&amp;$E$2,'Cooking methods'!$A:$A&amp;'Cooking methods'!$B:$B,'Cooking methods'!I:I)*$E184,"")</f>
        <v>0</v>
      </c>
      <c r="AI184" cm="1">
        <f t="array" ref="AI184">IFERROR(_xlfn.XLOOKUP(Tool_Austria!$F184&amp;$E$2,'Cooking methods'!$A:$A&amp;'Cooking methods'!$B:$B,'Cooking methods'!J:J)*$E184,"")</f>
        <v>0</v>
      </c>
      <c r="AJ184" cm="1">
        <f t="array" ref="AJ184">IFERROR(_xlfn.XLOOKUP(Tool_Austria!$F184&amp;$E$2,'Cooking methods'!$A:$A&amp;'Cooking methods'!$B:$B,'Cooking methods'!K:K)*$E184,"")</f>
        <v>0</v>
      </c>
      <c r="AK184" cm="1">
        <f t="array" ref="AK184">IFERROR(_xlfn.XLOOKUP(Tool_Austria!$F184&amp;$E$2,'Cooking methods'!$A:$A&amp;'Cooking methods'!$B:$B,'Cooking methods'!L:L)*$E184,"")</f>
        <v>0</v>
      </c>
      <c r="AL184" cm="1">
        <f t="array" ref="AL184">IFERROR(_xlfn.XLOOKUP(Tool_Austria!$F184&amp;$E$2,'Cooking methods'!$A:$A&amp;'Cooking methods'!$B:$B,'Cooking methods'!M:M)*$E184,"")</f>
        <v>0</v>
      </c>
      <c r="AM184" cm="1">
        <f t="array" ref="AM184">IFERROR(_xlfn.XLOOKUP(Tool_Austria!$F184&amp;$E$2,'Cooking methods'!$A:$A&amp;'Cooking methods'!$B:$B,'Cooking methods'!N:N)*$E184,"")</f>
        <v>0</v>
      </c>
      <c r="AN184" cm="1">
        <f t="array" ref="AN184">IFERROR(_xlfn.XLOOKUP(Tool_Austria!$F184&amp;$E$2,'Cooking methods'!$A:$A&amp;'Cooking methods'!$B:$B,'Cooking methods'!O:O)*$E184,"")</f>
        <v>0</v>
      </c>
      <c r="AO184" cm="1">
        <f t="array" ref="AO184">IFERROR(_xlfn.XLOOKUP(Tool_Austria!$F184&amp;$E$2,'Cooking methods'!$A:$A&amp;'Cooking methods'!$B:$B,'Cooking methods'!P:P)*$E184,"")</f>
        <v>0</v>
      </c>
      <c r="AP184" cm="1">
        <f t="array" ref="AP184">IFERROR(_xlfn.XLOOKUP(Tool_Austria!$F184&amp;$E$2,'Cooking methods'!$A:$A&amp;'Cooking methods'!$B:$B,'Cooking methods'!Q:Q)*$E184,"")</f>
        <v>0</v>
      </c>
      <c r="AQ184" cm="1">
        <f t="array" ref="AQ184">IFERROR(_xlfn.XLOOKUP(Tool_Austria!$F184&amp;$E$2,'Cooking methods'!$A:$A&amp;'Cooking methods'!$B:$B,'Cooking methods'!R:R)*$E184,"")</f>
        <v>0</v>
      </c>
      <c r="AR184" cm="1">
        <f t="array" ref="AR184">IFERROR(_xlfn.XLOOKUP(Tool_Austria!$G184&amp;$E$2,'Waste management'!$A:$A&amp;'Waste management'!$B:$B,'Waste management'!C:C)*$E184,"")</f>
        <v>0.22944701999999997</v>
      </c>
      <c r="AS184" cm="1">
        <f t="array" ref="AS184">IFERROR(_xlfn.XLOOKUP(Tool_Austria!$G184&amp;$E$2,'Waste management'!$A:$A&amp;'Waste management'!$B:$B,'Waste management'!D:D)*$E184,"")</f>
        <v>1.5654400979999999E-9</v>
      </c>
      <c r="AT184" cm="1">
        <f t="array" ref="AT184">IFERROR(_xlfn.XLOOKUP(Tool_Austria!$G184&amp;$E$2,'Waste management'!$A:$A&amp;'Waste management'!$B:$B,'Waste management'!E:E)*$E184,"")</f>
        <v>4.2209400000000003E-3</v>
      </c>
      <c r="AU184" cm="1">
        <f t="array" ref="AU184">IFERROR(_xlfn.XLOOKUP(Tool_Austria!$G184&amp;$E$2,'Waste management'!$A:$A&amp;'Waste management'!$B:$B,'Waste management'!F:F)*$E184,"")</f>
        <v>4.9176000000000005E-4</v>
      </c>
      <c r="AV184" cm="1">
        <f t="array" ref="AV184">IFERROR(_xlfn.XLOOKUP(Tool_Austria!$G184&amp;$E$2,'Waste management'!$A:$A&amp;'Waste management'!$B:$B,'Waste management'!G:G)*$E184,"")</f>
        <v>4.7453200799999999E-8</v>
      </c>
      <c r="AW184" cm="1">
        <f t="array" ref="AW184">IFERROR(_xlfn.XLOOKUP(Tool_Austria!$G184&amp;$E$2,'Waste management'!$A:$A&amp;'Waste management'!$B:$B,'Waste management'!H:H)*$E184,"")</f>
        <v>1.5467941979999998E-9</v>
      </c>
      <c r="AX184" cm="1">
        <f t="array" ref="AX184">IFERROR(_xlfn.XLOOKUP(Tool_Austria!$G184&amp;$E$2,'Waste management'!$A:$A&amp;'Waste management'!$B:$B,'Waste management'!I:I)*$E184,"")</f>
        <v>1.0997269859999999E-9</v>
      </c>
      <c r="AY184" cm="1">
        <f t="array" ref="AY184">IFERROR(_xlfn.XLOOKUP(Tool_Austria!$G184&amp;$E$2,'Waste management'!$A:$A&amp;'Waste management'!$B:$B,'Waste management'!J:J)*$E184,"")</f>
        <v>9.0565799999999998E-3</v>
      </c>
      <c r="AZ184" cm="1">
        <f t="array" ref="AZ184">IFERROR(_xlfn.XLOOKUP(Tool_Austria!$G184&amp;$E$2,'Waste management'!$A:$A&amp;'Waste management'!$B:$B,'Waste management'!K:K)*$E184,"")</f>
        <v>2.2044863159999999E-5</v>
      </c>
      <c r="BA184" cm="1">
        <f t="array" ref="BA184">IFERROR(_xlfn.XLOOKUP(Tool_Austria!$G184&amp;$E$2,'Waste management'!$A:$A&amp;'Waste management'!$B:$B,'Waste management'!L:L)*$E184,"")</f>
        <v>3.9669213719999998E-4</v>
      </c>
      <c r="BB184" cm="1">
        <f t="array" ref="BB184">IFERROR(_xlfn.XLOOKUP(Tool_Austria!$G184&amp;$E$2,'Waste management'!$A:$A&amp;'Waste management'!$B:$B,'Waste management'!M:M)*$E184,"")</f>
        <v>3.9914520000000002E-2</v>
      </c>
      <c r="BC184" cm="1">
        <f t="array" ref="BC184">IFERROR(_xlfn.XLOOKUP(Tool_Austria!$G184&amp;$E$2,'Waste management'!$A:$A&amp;'Waste management'!$B:$B,'Waste management'!N:N)*$E184,"")</f>
        <v>34.321323720000002</v>
      </c>
      <c r="BD184" cm="1">
        <f t="array" ref="BD184">IFERROR(_xlfn.XLOOKUP(Tool_Austria!$G184&amp;$E$2,'Waste management'!$A:$A&amp;'Waste management'!$B:$B,'Waste management'!O:O)*$E184,"")</f>
        <v>2.18837298</v>
      </c>
      <c r="BE184" cm="1">
        <f t="array" ref="BE184">IFERROR(_xlfn.XLOOKUP(Tool_Austria!$G184&amp;$E$2,'Waste management'!$A:$A&amp;'Waste management'!$B:$B,'Waste management'!P:P)*$E184,"")</f>
        <v>4.7249939999999997E-2</v>
      </c>
      <c r="BF184" cm="1">
        <f t="array" ref="BF184">IFERROR(_xlfn.XLOOKUP(Tool_Austria!$G184&amp;$E$2,'Waste management'!$A:$A&amp;'Waste management'!$B:$B,'Waste management'!Q:Q)*$E184,"")</f>
        <v>1.37524782</v>
      </c>
      <c r="BG184" cm="1">
        <f t="array" ref="BG184">IFERROR(_xlfn.XLOOKUP(Tool_Austria!$G184&amp;$E$2,'Waste management'!$A:$A&amp;'Waste management'!$B:$B,'Waste management'!R:R)*$E184,"")</f>
        <v>4.4692787999999998E-7</v>
      </c>
      <c r="BH184">
        <f>IFERROR((L184+AR184+AB184)*_xlfn.XLOOKUP(Tool_Austria!BH$4,Monetization_Factors!$A:$A,Monetization_Factors!$D:$D),"")</f>
        <v>0.80606913686580695</v>
      </c>
      <c r="BI184">
        <f>IFERROR((M184+AS184+AC184)*_xlfn.XLOOKUP(Tool_Austria!BI$4,Monetization_Factors!$A:$A,Monetization_Factors!$D:$D),"")</f>
        <v>3.8033427197638544E-6</v>
      </c>
      <c r="BJ184">
        <f>IFERROR((N184+AT184+AD184)*_xlfn.XLOOKUP(Tool_Austria!BJ$4,Monetization_Factors!$A:$A,Monetization_Factors!$D:$D),"")</f>
        <v>8.5230536155628375E-4</v>
      </c>
      <c r="BK184">
        <f>IFERROR((O184+AU184+AE184)*_xlfn.XLOOKUP(Tool_Austria!BK$4,Monetization_Factors!$A:$A,Monetization_Factors!$D:$D),"")</f>
        <v>1.959765585989471E-2</v>
      </c>
      <c r="BL184">
        <f>IFERROR((P184+AV184+AF184)*_xlfn.XLOOKUP(Tool_Austria!BL$4,Monetization_Factors!$A:$A,Monetization_Factors!$D:$D),"")</f>
        <v>0.54118273283338802</v>
      </c>
      <c r="BM184">
        <f>IFERROR((Q184+AW184+AG184)*_xlfn.XLOOKUP(Tool_Austria!BM$4,Monetization_Factors!$A:$A,Monetization_Factors!$D:$D),"")</f>
        <v>1.4858990377628367E-2</v>
      </c>
      <c r="BN184">
        <f>IFERROR((R184+AX184+AH184)*_xlfn.XLOOKUP(Tool_Austria!BN$4,Monetization_Factors!$A:$A,Monetization_Factors!$D:$D),"")</f>
        <v>4.6233506634114629E-3</v>
      </c>
      <c r="BO184">
        <f>IFERROR((S184+AY184+AI184)*_xlfn.XLOOKUP(Tool_Austria!BO$4,Monetization_Factors!$A:$A,Monetization_Factors!$D:$D),"")</f>
        <v>3.2954627656319999E-2</v>
      </c>
      <c r="BP184">
        <f>IFERROR((T184+AZ184+AJ184)*_xlfn.XLOOKUP(Tool_Austria!BP$4,Monetization_Factors!$A:$A,Monetization_Factors!$D:$D),"")</f>
        <v>1.2898608056229081E-3</v>
      </c>
      <c r="BQ184">
        <f>IFERROR((U184+BA184+AK184)*_xlfn.XLOOKUP(Tool_Austria!BQ$4,Monetization_Factors!$A:$A,Monetization_Factors!$D:$D),"")</f>
        <v>7.4741479644104436E-2</v>
      </c>
      <c r="BR184" t="str">
        <f>IFERROR((V184+BB184+AL184)*_xlfn.XLOOKUP(Tool_Austria!BR$4,Monetization_Factors!$A:$A,Monetization_Factors!$D:$D),"")</f>
        <v/>
      </c>
      <c r="BS184">
        <f>IFERROR((W184+BC184+AM184)*_xlfn.XLOOKUP(Tool_Austria!BS$4,Monetization_Factors!$A:$A,Monetization_Factors!$D:$D),"")</f>
        <v>5.0136700658669981E-3</v>
      </c>
      <c r="BT184">
        <f>IFERROR((X184+BD184+AN184)*_xlfn.XLOOKUP(Tool_Austria!BT$4,Monetization_Factors!$A:$A,Monetization_Factors!$D:$D),"")</f>
        <v>5.87184214197711E-2</v>
      </c>
      <c r="BU184">
        <f>IFERROR((Y184+BE184+AO184)*_xlfn.XLOOKUP(Tool_Austria!BU$4,Monetization_Factors!$A:$A,Monetization_Factors!$D:$D),"")</f>
        <v>4.8378766416014071E-3</v>
      </c>
      <c r="BV184">
        <f>IFERROR((Z184+BF184+AP184)*_xlfn.XLOOKUP(Tool_Austria!BV$4,Monetization_Factors!$A:$A,Monetization_Factors!$D:$D),"")</f>
        <v>6.0309121584326393E-2</v>
      </c>
      <c r="BW184">
        <f>IFERROR((AA184+BG184+AQ184)*_xlfn.XLOOKUP(Tool_Austria!BW$4,Monetization_Factors!$A:$A,Monetization_Factors!$D:$D),"")</f>
        <v>2.9702929748566281E-5</v>
      </c>
      <c r="BX184" s="38" cm="1">
        <f t="array" ref="BX184">IFERROR(_xlfn.IFS(I184&lt;&gt;0,I184*E184,I184="",J184*E184),"")</f>
        <v>2.0991059307692304</v>
      </c>
      <c r="BY184" s="38">
        <f t="shared" si="112"/>
        <v>1.6250827360517672</v>
      </c>
      <c r="BZ184" s="38">
        <f t="shared" si="113"/>
        <v>3.7241886668209974</v>
      </c>
      <c r="CA184" s="38">
        <f t="shared" si="114"/>
        <v>5.7295210258784578E-3</v>
      </c>
      <c r="CB184">
        <f t="shared" si="119"/>
        <v>6.1957244004000005</v>
      </c>
      <c r="CC184">
        <f t="shared" si="119"/>
        <v>9.5009847413999995E-8</v>
      </c>
      <c r="CD184">
        <f t="shared" si="119"/>
        <v>0.55845544175999995</v>
      </c>
      <c r="CE184">
        <f t="shared" si="119"/>
        <v>1.2947081868000001E-2</v>
      </c>
      <c r="CF184">
        <f t="shared" si="119"/>
        <v>5.4211843692E-7</v>
      </c>
      <c r="CG184">
        <f t="shared" si="119"/>
        <v>7.1554071540000007E-8</v>
      </c>
      <c r="CH184">
        <f t="shared" si="119"/>
        <v>4.0215591454199999E-9</v>
      </c>
      <c r="CI184">
        <f t="shared" si="119"/>
        <v>7.526646203399999E-2</v>
      </c>
      <c r="CJ184">
        <f t="shared" si="119"/>
        <v>5.2876338276000004E-4</v>
      </c>
      <c r="CK184">
        <f t="shared" si="119"/>
        <v>1.8271200189599997E-2</v>
      </c>
      <c r="CL184">
        <f t="shared" si="119"/>
        <v>0.32308025495999998</v>
      </c>
      <c r="CM184">
        <f t="shared" si="119"/>
        <v>103.02895314599999</v>
      </c>
      <c r="CN184">
        <f t="shared" si="119"/>
        <v>263.69840725199998</v>
      </c>
      <c r="CO184">
        <f t="shared" si="119"/>
        <v>0.76127964083999999</v>
      </c>
      <c r="CP184">
        <f t="shared" si="119"/>
        <v>36.5226439212</v>
      </c>
      <c r="CQ184">
        <f t="shared" si="117"/>
        <v>1.42179163362E-5</v>
      </c>
      <c r="CR184">
        <f t="shared" si="120"/>
        <v>9.531883692923078E-3</v>
      </c>
      <c r="CS184">
        <f t="shared" si="120"/>
        <v>1.4616899602153845E-10</v>
      </c>
      <c r="CT184">
        <f t="shared" si="120"/>
        <v>8.5916221809230757E-4</v>
      </c>
      <c r="CU184">
        <f t="shared" si="120"/>
        <v>1.9918587489230771E-5</v>
      </c>
      <c r="CV184">
        <f t="shared" si="120"/>
        <v>8.3402836449230768E-10</v>
      </c>
      <c r="CW184">
        <f t="shared" si="120"/>
        <v>1.1008318698461539E-10</v>
      </c>
      <c r="CX184">
        <f t="shared" si="120"/>
        <v>6.1870140698769225E-12</v>
      </c>
      <c r="CY184">
        <f t="shared" si="120"/>
        <v>1.1579455697538461E-4</v>
      </c>
      <c r="CZ184">
        <f t="shared" si="120"/>
        <v>8.1348212732307699E-7</v>
      </c>
      <c r="DA184">
        <f t="shared" si="120"/>
        <v>2.8109538753230763E-5</v>
      </c>
      <c r="DB184">
        <f t="shared" si="120"/>
        <v>4.9704654609230767E-4</v>
      </c>
      <c r="DC184">
        <f t="shared" si="120"/>
        <v>0.1585060817630769</v>
      </c>
      <c r="DD184">
        <f t="shared" si="120"/>
        <v>0.40568985731076918</v>
      </c>
      <c r="DE184">
        <f t="shared" si="120"/>
        <v>1.1711994474461539E-3</v>
      </c>
      <c r="DF184">
        <f t="shared" si="120"/>
        <v>5.6188682955692307E-2</v>
      </c>
      <c r="DG184">
        <f t="shared" si="118"/>
        <v>2.1873717440307691E-8</v>
      </c>
      <c r="DH184" s="5">
        <f>IFERROR(((((L184+AB184)*(1/$H184))+AR184)/$F$2)/($B$2*('CAR.CAP_per person'!B$2)/(_xlfn.XLOOKUP($E$2,EU_countries_GDP!$A$2:$A$29,EU_countries_GDP!$E$2:$E$29))),"")</f>
        <v>0.85498594963934249</v>
      </c>
      <c r="DI184" s="5">
        <f>IFERROR(((((M184+AC184)*(1/$H184))+AS184)/$F$2)/($B$2*('CAR.CAP_per person'!C$2)/(_xlfn.XLOOKUP($E$2,EU_countries_GDP!$A$2:$A$29,EU_countries_GDP!$E$2:$E$29))),"")</f>
        <v>1.6852678144044421E-4</v>
      </c>
      <c r="DJ184" s="5">
        <f>IFERROR(((((N184+AD184)*(1/$H184))+AT184)/$F$2)/($B$2*('CAR.CAP_per person'!D$2)/(_xlfn.XLOOKUP($E$2,EU_countries_GDP!$A$2:$A$29,EU_countries_GDP!$E$2:$E$29))),"")</f>
        <v>1.0217005109780697E-3</v>
      </c>
      <c r="DK184" s="5">
        <f>IFERROR(((((O184+AE184)*(1/$H184))+AU184)/$F$2)/($B$2*('CAR.CAP_per person'!E$2)/(_xlfn.XLOOKUP($E$2,EU_countries_GDP!$A$2:$A$29,EU_countries_GDP!$E$2:$E$29))),"")</f>
        <v>2.9904683535089439E-2</v>
      </c>
      <c r="DL184" s="5">
        <f>IFERROR(((((P184+AF184)*(1/$H184))+AV184)/$F$2)/($B$2*('CAR.CAP_per person'!F$2)/(_xlfn.XLOOKUP($E$2,EU_countries_GDP!$A$2:$A$29,EU_countries_GDP!$E$2:$E$29))),"")</f>
        <v>0.94315131704932698</v>
      </c>
      <c r="DM184" s="5">
        <f>IFERROR(((((Q184+AG184)*(1/$H184))+AW184)/$F$2)/($B$2*('CAR.CAP_per person'!G$2)/(_xlfn.XLOOKUP($E$2,EU_countries_GDP!$A$2:$A$29,EU_countries_GDP!$E$2:$E$29))),"")</f>
        <v>7.0909385791898344E-2</v>
      </c>
      <c r="DN184" s="5">
        <f>IFERROR(((((R184+AH184)*(1/$H184))+AX184)/$F$2)/($B$2*('CAR.CAP_per person'!H$2)/(_xlfn.XLOOKUP($E$2,EU_countries_GDP!$A$2:$A$29,EU_countries_GDP!$E$2:$E$29))),"")</f>
        <v>7.3236900283916745E-4</v>
      </c>
      <c r="DO184" s="5">
        <f>IFERROR(((((S184+AI184)*(1/$H184))+AY184)/$F$2)/($B$2*('CAR.CAP_per person'!I$2)/(_xlfn.XLOOKUP($E$2,EU_countries_GDP!$A$2:$A$29,EU_countries_GDP!$E$2:$E$29))),"")</f>
        <v>6.5447920328515097E-2</v>
      </c>
      <c r="DP184" s="5">
        <f>IFERROR(((((T184+AJ184)*(1/$H184))+AZ184)/$F$2)/($B$2*('CAR.CAP_per person'!J$2)/(_xlfn.XLOOKUP($E$2,EU_countries_GDP!$A$2:$A$29,EU_countries_GDP!$E$2:$E$29))),"")</f>
        <v>8.5216383363714093E-2</v>
      </c>
      <c r="DQ184" s="5">
        <f>IFERROR(((((U184+AK184)*(1/$H184))+BA184)/$F$2)/($B$2*('CAR.CAP_per person'!K$2)/(_xlfn.XLOOKUP($E$2,EU_countries_GDP!$A$2:$A$29,EU_countries_GDP!$E$2:$E$29))),"")</f>
        <v>8.6779703016048468E-2</v>
      </c>
      <c r="DR184" s="5">
        <f>IFERROR(((((V184+AL184)*(1/$H184))+BB184)/$F$2)/($B$2*('CAR.CAP_per person'!L$2)/(_xlfn.XLOOKUP($E$2,EU_countries_GDP!$A$2:$A$29,EU_countries_GDP!$E$2:$E$29))),"")</f>
        <v>4.5786560277069899E-2</v>
      </c>
      <c r="DS184" s="5">
        <f>IFERROR(((((W184+AM184)*(1/$H184))+BC184)/$F$2)/($B$2*('CAR.CAP_per person'!M$2)/(_xlfn.XLOOKUP($E$2,EU_countries_GDP!$A$2:$A$29,EU_countries_GDP!$E$2:$E$29))),"")</f>
        <v>0.54736553898000129</v>
      </c>
      <c r="DT184" s="5">
        <f>IFERROR(((((X184+AN184)*(1/$H184))+BD184)/$F$2)/($B$2*('CAR.CAP_per person'!N$2)/(_xlfn.XLOOKUP($E$2,EU_countries_GDP!$A$2:$A$29,EU_countries_GDP!$E$2:$E$29))),"")</f>
        <v>19.966736071322181</v>
      </c>
      <c r="DU184" s="5">
        <f>IFERROR(((((Y184+AO184)*(1/$H184))+BE184)/$F$2)/($B$2*('CAR.CAP_per person'!O$2)/(_xlfn.XLOOKUP($E$2,EU_countries_GDP!$A$2:$A$29,EU_countries_GDP!$E$2:$E$29))),"")</f>
        <v>3.8489022570130141E-3</v>
      </c>
      <c r="DV184" s="5">
        <f>IFERROR(((((Z184+AP184)*(1/$H184))+BF184)/$F$2)/($B$2*('CAR.CAP_per person'!P$2)/(_xlfn.XLOOKUP($E$2,EU_countries_GDP!$A$2:$A$29,EU_countries_GDP!$E$2:$E$29))),"")</f>
        <v>0.15313893222018063</v>
      </c>
      <c r="DW184" s="5">
        <f>IFERROR(((((AA184+AQ184)*(1/$H184))+BG184)/$F$2)/($B$2*('CAR.CAP_per person'!Q$2)/(_xlfn.XLOOKUP($E$2,EU_countries_GDP!$A$2:$A$29,EU_countries_GDP!$E$2:$E$29))),"")</f>
        <v>6.106895725765206E-2</v>
      </c>
    </row>
    <row r="185" spans="1:127">
      <c r="A185" t="s">
        <v>213</v>
      </c>
      <c r="B185" t="str">
        <f>_xlfn.XLOOKUP(D185,Table5[Ingredient],Table5[Category],"",FALSE)</f>
        <v>Starch/satiating food</v>
      </c>
      <c r="C185" s="33" t="s">
        <v>229</v>
      </c>
      <c r="D185" s="33" t="s">
        <v>195</v>
      </c>
      <c r="E185" s="33">
        <v>0.59040000000000004</v>
      </c>
      <c r="F185" s="33" t="s">
        <v>219</v>
      </c>
      <c r="G185" s="33" t="s">
        <v>180</v>
      </c>
      <c r="H185" s="91">
        <f>Dataset_AT!S64</f>
        <v>3.8527799530148787E-2</v>
      </c>
      <c r="I185" s="33"/>
      <c r="J185" s="37">
        <f>IFERROR(INDEX('AveragePrices&amp;Codes'!G:AG, MATCH($D185, 'AveragePrices&amp;Codes'!$A:$A, 0), MATCH(Tool_Austria!$E$2, 'AveragePrices&amp;Codes'!$G$1:$AG$1, 0)),"")</f>
        <v>0</v>
      </c>
      <c r="K185" s="37">
        <f>IFERROR(E185/(_xlfn.XLOOKUP(A185,Dataset_AT!$V$2:$V$9,Dataset_AT!$W$2:$W$9)),"")</f>
        <v>3.4325581395348841E-3</v>
      </c>
      <c r="L185">
        <f>IFERROR(IF($F185="Raw",_xlfn.XLOOKUP(_xlfn.XLOOKUP(Tool_Austria!$D185,'AveragePrices&amp;Codes'!$A:$A,'AveragePrices&amp;Codes'!$B:$B),AGRIBALYSE_Raw!$B:$B,AGRIBALYSE_Raw!O:O)*$E185,_xlfn.XLOOKUP(_xlfn.XLOOKUP(Tool_Austria!$D185,'AveragePrices&amp;Codes'!$A:$A,'AveragePrices&amp;Codes'!$B:$B),AGRIBALYSE_Cooked!$C:$C,AGRIBALYSE_Cooked!P:P)*$E185),"")</f>
        <v>0.15576115430400003</v>
      </c>
      <c r="M185">
        <f>IFERROR(IF($F185="Raw",_xlfn.XLOOKUP(_xlfn.XLOOKUP(Tool_Austria!$D185,'AveragePrices&amp;Codes'!$A:$A,'AveragePrices&amp;Codes'!$B:$B),AGRIBALYSE_Raw!$B:$B,AGRIBALYSE_Raw!P:P)*$E185,_xlfn.XLOOKUP(_xlfn.XLOOKUP(Tool_Austria!$D185,'AveragePrices&amp;Codes'!$A:$A,'AveragePrices&amp;Codes'!$B:$B),AGRIBALYSE_Cooked!$C:$C,AGRIBALYSE_Cooked!Q:Q)*$E185),"")</f>
        <v>2.6092489872000004E-9</v>
      </c>
      <c r="N185">
        <f>IFERROR(IF($F185="Raw",_xlfn.XLOOKUP(_xlfn.XLOOKUP(Tool_Austria!$D185,'AveragePrices&amp;Codes'!$A:$A,'AveragePrices&amp;Codes'!$B:$B),AGRIBALYSE_Raw!$B:$B,AGRIBALYSE_Raw!Q:Q)*$E185,_xlfn.XLOOKUP(_xlfn.XLOOKUP(Tool_Austria!$D185,'AveragePrices&amp;Codes'!$A:$A,'AveragePrices&amp;Codes'!$B:$B),AGRIBALYSE_Cooked!$C:$C,AGRIBALYSE_Cooked!R:R)*$E185),"")</f>
        <v>3.5355854064000006E-2</v>
      </c>
      <c r="O185">
        <f>IFERROR(IF($F185="Raw",_xlfn.XLOOKUP(_xlfn.XLOOKUP(Tool_Austria!$D185,'AveragePrices&amp;Codes'!$A:$A,'AveragePrices&amp;Codes'!$B:$B),AGRIBALYSE_Raw!$B:$B,AGRIBALYSE_Raw!R:R)*$E185,_xlfn.XLOOKUP(_xlfn.XLOOKUP(Tool_Austria!$D185,'AveragePrices&amp;Codes'!$A:$A,'AveragePrices&amp;Codes'!$B:$B),AGRIBALYSE_Cooked!$C:$C,AGRIBALYSE_Cooked!S:S)*$E185),"")</f>
        <v>5.2423119552000004E-4</v>
      </c>
      <c r="P185">
        <f>IFERROR(IF($F185="Raw",_xlfn.XLOOKUP(_xlfn.XLOOKUP(Tool_Austria!$D185,'AveragePrices&amp;Codes'!$A:$A,'AveragePrices&amp;Codes'!$B:$B),AGRIBALYSE_Raw!$B:$B,AGRIBALYSE_Raw!S:S)*$E185,_xlfn.XLOOKUP(_xlfn.XLOOKUP(Tool_Austria!$D185,'AveragePrices&amp;Codes'!$A:$A,'AveragePrices&amp;Codes'!$B:$B),AGRIBALYSE_Cooked!$C:$C,AGRIBALYSE_Cooked!T:T)*$E185),"")</f>
        <v>1.4121603825600001E-8</v>
      </c>
      <c r="Q185">
        <f>IFERROR(IF($F185="Raw",_xlfn.XLOOKUP(_xlfn.XLOOKUP(Tool_Austria!$D185,'AveragePrices&amp;Codes'!$A:$A,'AveragePrices&amp;Codes'!$B:$B),AGRIBALYSE_Raw!$B:$B,AGRIBALYSE_Raw!T:T)*$E185,_xlfn.XLOOKUP(_xlfn.XLOOKUP(Tool_Austria!$D185,'AveragePrices&amp;Codes'!$A:$A,'AveragePrices&amp;Codes'!$B:$B),AGRIBALYSE_Cooked!$C:$C,AGRIBALYSE_Cooked!U:U)*$E185),"")</f>
        <v>1.2166679611200002E-9</v>
      </c>
      <c r="R185">
        <f>IFERROR(IF($F185="Raw",_xlfn.XLOOKUP(_xlfn.XLOOKUP(Tool_Austria!$D185,'AveragePrices&amp;Codes'!$A:$A,'AveragePrices&amp;Codes'!$B:$B),AGRIBALYSE_Raw!$B:$B,AGRIBALYSE_Raw!U:U)*$E185,_xlfn.XLOOKUP(_xlfn.XLOOKUP(Tool_Austria!$D185,'AveragePrices&amp;Codes'!$A:$A,'AveragePrices&amp;Codes'!$B:$B),AGRIBALYSE_Cooked!$C:$C,AGRIBALYSE_Cooked!V:V)*$E185),"")</f>
        <v>2.0137947696000004E-10</v>
      </c>
      <c r="S185">
        <f>IFERROR(IF($F185="Raw",_xlfn.XLOOKUP(_xlfn.XLOOKUP(Tool_Austria!$D185,'AveragePrices&amp;Codes'!$A:$A,'AveragePrices&amp;Codes'!$B:$B),AGRIBALYSE_Raw!$B:$B,AGRIBALYSE_Raw!V:V)*$E185,_xlfn.XLOOKUP(_xlfn.XLOOKUP(Tool_Austria!$D185,'AveragePrices&amp;Codes'!$A:$A,'AveragePrices&amp;Codes'!$B:$B),AGRIBALYSE_Cooked!$C:$C,AGRIBALYSE_Cooked!W:W)*$E185),"")</f>
        <v>1.8606928910400002E-3</v>
      </c>
      <c r="T185">
        <f>IFERROR(IF($F185="Raw",_xlfn.XLOOKUP(_xlfn.XLOOKUP(Tool_Austria!$D185,'AveragePrices&amp;Codes'!$A:$A,'AveragePrices&amp;Codes'!$B:$B),AGRIBALYSE_Raw!$B:$B,AGRIBALYSE_Raw!W:W)*$E185,_xlfn.XLOOKUP(_xlfn.XLOOKUP(Tool_Austria!$D185,'AveragePrices&amp;Codes'!$A:$A,'AveragePrices&amp;Codes'!$B:$B),AGRIBALYSE_Cooked!$C:$C,AGRIBALYSE_Cooked!X:X)*$E185),"")</f>
        <v>3.1541988144000003E-5</v>
      </c>
      <c r="U185">
        <f>IFERROR(IF($F185="Raw",_xlfn.XLOOKUP(_xlfn.XLOOKUP(Tool_Austria!$D185,'AveragePrices&amp;Codes'!$A:$A,'AveragePrices&amp;Codes'!$B:$B),AGRIBALYSE_Raw!$B:$B,AGRIBALYSE_Raw!X:X)*$E185,_xlfn.XLOOKUP(_xlfn.XLOOKUP(Tool_Austria!$D185,'AveragePrices&amp;Codes'!$A:$A,'AveragePrices&amp;Codes'!$B:$B),AGRIBALYSE_Cooked!$C:$C,AGRIBALYSE_Cooked!Y:Y)*$E185),"")</f>
        <v>1.2507731256000002E-3</v>
      </c>
      <c r="V185">
        <f>IFERROR(IF($F185="Raw",_xlfn.XLOOKUP(_xlfn.XLOOKUP(Tool_Austria!$D185,'AveragePrices&amp;Codes'!$A:$A,'AveragePrices&amp;Codes'!$B:$B),AGRIBALYSE_Raw!$B:$B,AGRIBALYSE_Raw!Y:Y)*$E185,_xlfn.XLOOKUP(_xlfn.XLOOKUP(Tool_Austria!$D185,'AveragePrices&amp;Codes'!$A:$A,'AveragePrices&amp;Codes'!$B:$B),AGRIBALYSE_Cooked!$C:$C,AGRIBALYSE_Cooked!Z:Z)*$E185),"")</f>
        <v>7.8680399904000019E-3</v>
      </c>
      <c r="W185">
        <f>IFERROR(IF($F185="Raw",_xlfn.XLOOKUP(_xlfn.XLOOKUP(Tool_Austria!$D185,'AveragePrices&amp;Codes'!$A:$A,'AveragePrices&amp;Codes'!$B:$B),AGRIBALYSE_Raw!$B:$B,AGRIBALYSE_Raw!Z:Z)*$E185,_xlfn.XLOOKUP(_xlfn.XLOOKUP(Tool_Austria!$D185,'AveragePrices&amp;Codes'!$A:$A,'AveragePrices&amp;Codes'!$B:$B),AGRIBALYSE_Cooked!$C:$C,AGRIBALYSE_Cooked!AA:AA)*$E185),"")</f>
        <v>2.6417387976</v>
      </c>
      <c r="X185">
        <f>IFERROR(IF($F185="Raw",_xlfn.XLOOKUP(_xlfn.XLOOKUP(Tool_Austria!$D185,'AveragePrices&amp;Codes'!$A:$A,'AveragePrices&amp;Codes'!$B:$B),AGRIBALYSE_Raw!$B:$B,AGRIBALYSE_Raw!AA:AA)*$E185,_xlfn.XLOOKUP(_xlfn.XLOOKUP(Tool_Austria!$D185,'AveragePrices&amp;Codes'!$A:$A,'AveragePrices&amp;Codes'!$B:$B),AGRIBALYSE_Cooked!$C:$C,AGRIBALYSE_Cooked!AB:AB)*$E185),"")</f>
        <v>16.573815268800001</v>
      </c>
      <c r="Y185">
        <f>IFERROR(IF($F185="Raw",_xlfn.XLOOKUP(_xlfn.XLOOKUP(Tool_Austria!$D185,'AveragePrices&amp;Codes'!$A:$A,'AveragePrices&amp;Codes'!$B:$B),AGRIBALYSE_Raw!$B:$B,AGRIBALYSE_Raw!AB:AB)*$E185,_xlfn.XLOOKUP(_xlfn.XLOOKUP(Tool_Austria!$D185,'AveragePrices&amp;Codes'!$A:$A,'AveragePrices&amp;Codes'!$B:$B),AGRIBALYSE_Cooked!$C:$C,AGRIBALYSE_Cooked!AC:AC)*$E185),"")</f>
        <v>4.0436930927999999E-2</v>
      </c>
      <c r="Z185">
        <f>IFERROR(IF($F185="Raw",_xlfn.XLOOKUP(_xlfn.XLOOKUP(Tool_Austria!$D185,'AveragePrices&amp;Codes'!$A:$A,'AveragePrices&amp;Codes'!$B:$B),AGRIBALYSE_Raw!$B:$B,AGRIBALYSE_Raw!AC:AC)*$E185,_xlfn.XLOOKUP(_xlfn.XLOOKUP(Tool_Austria!$D185,'AveragePrices&amp;Codes'!$A:$A,'AveragePrices&amp;Codes'!$B:$B),AGRIBALYSE_Cooked!$C:$C,AGRIBALYSE_Cooked!AD:AD)*$E185),"")</f>
        <v>1.7765727187200002</v>
      </c>
      <c r="AA185">
        <f>IFERROR(IF($F185="Raw",_xlfn.XLOOKUP(_xlfn.XLOOKUP(Tool_Austria!$D185,'AveragePrices&amp;Codes'!$A:$A,'AveragePrices&amp;Codes'!$B:$B),AGRIBALYSE_Raw!$B:$B,AGRIBALYSE_Raw!AD:AD)*$E185,_xlfn.XLOOKUP(_xlfn.XLOOKUP(Tool_Austria!$D185,'AveragePrices&amp;Codes'!$A:$A,'AveragePrices&amp;Codes'!$B:$B),AGRIBALYSE_Cooked!$C:$C,AGRIBALYSE_Cooked!AE:AE)*$E185),"")</f>
        <v>7.1309409408E-7</v>
      </c>
      <c r="AB185" cm="1">
        <f t="array" ref="AB185">IFERROR(_xlfn.XLOOKUP(Tool_Austria!$F185&amp;$E$2,'Cooking methods'!$A:$A&amp;'Cooking methods'!$B:$B,'Cooking methods'!C:C)*$E185,"")</f>
        <v>4.2622865280000005E-2</v>
      </c>
      <c r="AC185" cm="1">
        <f t="array" ref="AC185">IFERROR(_xlfn.XLOOKUP(Tool_Austria!$F185&amp;$E$2,'Cooking methods'!$A:$A&amp;'Cooking methods'!$B:$B,'Cooking methods'!D:D)*$E185,"")</f>
        <v>9.8757678095999991E-10</v>
      </c>
      <c r="AD185" cm="1">
        <f t="array" ref="AD185">IFERROR(_xlfn.XLOOKUP(Tool_Austria!$F185&amp;$E$2,'Cooking methods'!$A:$A&amp;'Cooking methods'!$B:$B,'Cooking methods'!E:E)*$E185,"")</f>
        <v>1.0757088000000001E-2</v>
      </c>
      <c r="AE185" cm="1">
        <f t="array" ref="AE185">IFERROR(_xlfn.XLOOKUP(Tool_Austria!$F185&amp;$E$2,'Cooking methods'!$A:$A&amp;'Cooking methods'!$B:$B,'Cooking methods'!F:F)*$E185,"")</f>
        <v>9.1012509792000012E-5</v>
      </c>
      <c r="AF185" cm="1">
        <f t="array" ref="AF185">IFERROR(_xlfn.XLOOKUP(Tool_Austria!$F185&amp;$E$2,'Cooking methods'!$A:$A&amp;'Cooking methods'!$B:$B,'Cooking methods'!G:G)*$E185,"")</f>
        <v>6.149830752E-10</v>
      </c>
      <c r="AG185" cm="1">
        <f t="array" ref="AG185">IFERROR(_xlfn.XLOOKUP(Tool_Austria!$F185&amp;$E$2,'Cooking methods'!$A:$A&amp;'Cooking methods'!$B:$B,'Cooking methods'!H:H)*$E185,"")</f>
        <v>4.2537245471999996E-10</v>
      </c>
      <c r="AH185" cm="1">
        <f t="array" ref="AH185">IFERROR(_xlfn.XLOOKUP(Tool_Austria!$F185&amp;$E$2,'Cooking methods'!$A:$A&amp;'Cooking methods'!$B:$B,'Cooking methods'!I:I)*$E185,"")</f>
        <v>1.3810244774400002E-10</v>
      </c>
      <c r="AI185" cm="1">
        <f t="array" ref="AI185">IFERROR(_xlfn.XLOOKUP(Tool_Austria!$F185&amp;$E$2,'Cooking methods'!$A:$A&amp;'Cooking methods'!$B:$B,'Cooking methods'!J:J)*$E185,"")</f>
        <v>1.1977155503999999E-4</v>
      </c>
      <c r="AJ185" cm="1">
        <f t="array" ref="AJ185">IFERROR(_xlfn.XLOOKUP(Tool_Austria!$F185&amp;$E$2,'Cooking methods'!$A:$A&amp;'Cooking methods'!$B:$B,'Cooking methods'!K:K)*$E185,"")</f>
        <v>4.2173588592000007E-5</v>
      </c>
      <c r="AK185" cm="1">
        <f t="array" ref="AK185">IFERROR(_xlfn.XLOOKUP(Tool_Austria!$F185&amp;$E$2,'Cooking methods'!$A:$A&amp;'Cooking methods'!$B:$B,'Cooking methods'!L:L)*$E185,"")</f>
        <v>4.9763989440000009E-5</v>
      </c>
      <c r="AL185" cm="1">
        <f t="array" ref="AL185">IFERROR(_xlfn.XLOOKUP(Tool_Austria!$F185&amp;$E$2,'Cooking methods'!$A:$A&amp;'Cooking methods'!$B:$B,'Cooking methods'!M:M)*$E185,"")</f>
        <v>2.6402127120000004E-4</v>
      </c>
      <c r="AM185" cm="1">
        <f t="array" ref="AM185">IFERROR(_xlfn.XLOOKUP(Tool_Austria!$F185&amp;$E$2,'Cooking methods'!$A:$A&amp;'Cooking methods'!$B:$B,'Cooking methods'!N:N)*$E185,"")</f>
        <v>0.25621423488</v>
      </c>
      <c r="AN185" cm="1">
        <f t="array" ref="AN185">IFERROR(_xlfn.XLOOKUP(Tool_Austria!$F185&amp;$E$2,'Cooking methods'!$A:$A&amp;'Cooking methods'!$B:$B,'Cooking methods'!O:O)*$E185,"")</f>
        <v>0.20835334080000001</v>
      </c>
      <c r="AO185" cm="1">
        <f t="array" ref="AO185">IFERROR(_xlfn.XLOOKUP(Tool_Austria!$F185&amp;$E$2,'Cooking methods'!$A:$A&amp;'Cooking methods'!$B:$B,'Cooking methods'!P:P)*$E185,"")</f>
        <v>4.1803390080000002E-2</v>
      </c>
      <c r="AP185" cm="1">
        <f t="array" ref="AP185">IFERROR(_xlfn.XLOOKUP(Tool_Austria!$F185&amp;$E$2,'Cooking methods'!$A:$A&amp;'Cooking methods'!$B:$B,'Cooking methods'!Q:Q)*$E185,"")</f>
        <v>0.68466775104000011</v>
      </c>
      <c r="AQ185" cm="1">
        <f t="array" ref="AQ185">IFERROR(_xlfn.XLOOKUP(Tool_Austria!$F185&amp;$E$2,'Cooking methods'!$A:$A&amp;'Cooking methods'!$B:$B,'Cooking methods'!R:R)*$E185,"")</f>
        <v>1.3053021350400001E-7</v>
      </c>
      <c r="AR185" cm="1">
        <f t="array" ref="AR185">IFERROR(_xlfn.XLOOKUP(Tool_Austria!$G185&amp;$E$2,'Waste management'!$A:$A&amp;'Waste management'!$B:$B,'Waste management'!C:C)*$E185,"")</f>
        <v>3.3056495999999998E-2</v>
      </c>
      <c r="AS185" cm="1">
        <f t="array" ref="AS185">IFERROR(_xlfn.XLOOKUP(Tool_Austria!$G185&amp;$E$2,'Waste management'!$A:$A&amp;'Waste management'!$B:$B,'Waste management'!D:D)*$E185,"")</f>
        <v>2.2553339040000001E-10</v>
      </c>
      <c r="AT185" cm="1">
        <f t="array" ref="AT185">IFERROR(_xlfn.XLOOKUP(Tool_Austria!$G185&amp;$E$2,'Waste management'!$A:$A&amp;'Waste management'!$B:$B,'Waste management'!E:E)*$E185,"")</f>
        <v>6.0811200000000006E-4</v>
      </c>
      <c r="AU185" cm="1">
        <f t="array" ref="AU185">IFERROR(_xlfn.XLOOKUP(Tool_Austria!$G185&amp;$E$2,'Waste management'!$A:$A&amp;'Waste management'!$B:$B,'Waste management'!F:F)*$E185,"")</f>
        <v>7.084800000000001E-5</v>
      </c>
      <c r="AV185" cm="1">
        <f t="array" ref="AV185">IFERROR(_xlfn.XLOOKUP(Tool_Austria!$G185&amp;$E$2,'Waste management'!$A:$A&amp;'Waste management'!$B:$B,'Waste management'!G:G)*$E185,"")</f>
        <v>6.8365958400000006E-9</v>
      </c>
      <c r="AW185" cm="1">
        <f t="array" ref="AW185">IFERROR(_xlfn.XLOOKUP(Tool_Austria!$G185&amp;$E$2,'Waste management'!$A:$A&amp;'Waste management'!$B:$B,'Waste management'!H:H)*$E185,"")</f>
        <v>2.228470704E-10</v>
      </c>
      <c r="AX185" cm="1">
        <f t="array" ref="AX185">IFERROR(_xlfn.XLOOKUP(Tool_Austria!$G185&amp;$E$2,'Waste management'!$A:$A&amp;'Waste management'!$B:$B,'Waste management'!I:I)*$E185,"")</f>
        <v>1.5843797280000002E-10</v>
      </c>
      <c r="AY185" cm="1">
        <f t="array" ref="AY185">IFERROR(_xlfn.XLOOKUP(Tool_Austria!$G185&amp;$E$2,'Waste management'!$A:$A&amp;'Waste management'!$B:$B,'Waste management'!J:J)*$E185,"")</f>
        <v>1.3047840000000002E-3</v>
      </c>
      <c r="AZ185" cm="1">
        <f t="array" ref="AZ185">IFERROR(_xlfn.XLOOKUP(Tool_Austria!$G185&amp;$E$2,'Waste management'!$A:$A&amp;'Waste management'!$B:$B,'Waste management'!K:K)*$E185,"")</f>
        <v>3.1760095680000001E-6</v>
      </c>
      <c r="BA185" cm="1">
        <f t="array" ref="BA185">IFERROR(_xlfn.XLOOKUP(Tool_Austria!$G185&amp;$E$2,'Waste management'!$A:$A&amp;'Waste management'!$B:$B,'Waste management'!L:L)*$E185,"")</f>
        <v>5.7151546559999999E-5</v>
      </c>
      <c r="BB185" cm="1">
        <f t="array" ref="BB185">IFERROR(_xlfn.XLOOKUP(Tool_Austria!$G185&amp;$E$2,'Waste management'!$A:$A&amp;'Waste management'!$B:$B,'Waste management'!M:M)*$E185,"")</f>
        <v>5.7504960000000008E-3</v>
      </c>
      <c r="BC185" cm="1">
        <f t="array" ref="BC185">IFERROR(_xlfn.XLOOKUP(Tool_Austria!$G185&amp;$E$2,'Waste management'!$A:$A&amp;'Waste management'!$B:$B,'Waste management'!N:N)*$E185,"")</f>
        <v>4.9446826560000003</v>
      </c>
      <c r="BD185" cm="1">
        <f t="array" ref="BD185">IFERROR(_xlfn.XLOOKUP(Tool_Austria!$G185&amp;$E$2,'Waste management'!$A:$A&amp;'Waste management'!$B:$B,'Waste management'!O:O)*$E185,"")</f>
        <v>0.31527950399999999</v>
      </c>
      <c r="BE185" cm="1">
        <f t="array" ref="BE185">IFERROR(_xlfn.XLOOKUP(Tool_Austria!$G185&amp;$E$2,'Waste management'!$A:$A&amp;'Waste management'!$B:$B,'Waste management'!P:P)*$E185,"")</f>
        <v>6.8073120000000003E-3</v>
      </c>
      <c r="BF185" cm="1">
        <f t="array" ref="BF185">IFERROR(_xlfn.XLOOKUP(Tool_Austria!$G185&amp;$E$2,'Waste management'!$A:$A&amp;'Waste management'!$B:$B,'Waste management'!Q:Q)*$E185,"")</f>
        <v>0.19813233600000002</v>
      </c>
      <c r="BG185" cm="1">
        <f t="array" ref="BG185">IFERROR(_xlfn.XLOOKUP(Tool_Austria!$G185&amp;$E$2,'Waste management'!$A:$A&amp;'Waste management'!$B:$B,'Waste management'!R:R)*$E185,"")</f>
        <v>6.4389024000000003E-8</v>
      </c>
      <c r="BH185">
        <f>IFERROR((L185+AR185+AB185)*_xlfn.XLOOKUP(Tool_Austria!BH$4,Monetization_Factors!$A:$A,Monetization_Factors!$D:$D),"")</f>
        <v>3.0110612508930833E-2</v>
      </c>
      <c r="BI185">
        <f>IFERROR((M185+AS185+AC185)*_xlfn.XLOOKUP(Tool_Austria!BI$4,Monetization_Factors!$A:$A,Monetization_Factors!$D:$D),"")</f>
        <v>1.5301300100698495E-7</v>
      </c>
      <c r="BJ185">
        <f>IFERROR((N185+AT185+AD185)*_xlfn.XLOOKUP(Tool_Austria!BJ$4,Monetization_Factors!$A:$A,Monetization_Factors!$D:$D),"")</f>
        <v>7.1304891847434777E-5</v>
      </c>
      <c r="BK185">
        <f>IFERROR((O185+AU185+AE185)*_xlfn.XLOOKUP(Tool_Austria!BK$4,Monetization_Factors!$A:$A,Monetization_Factors!$D:$D),"")</f>
        <v>1.0385188929920551E-3</v>
      </c>
      <c r="BL185">
        <f>IFERROR((P185+AV185+AF185)*_xlfn.XLOOKUP(Tool_Austria!BL$4,Monetization_Factors!$A:$A,Monetization_Factors!$D:$D),"")</f>
        <v>2.153594712238702E-2</v>
      </c>
      <c r="BM185">
        <f>IFERROR((Q185+AW185+AG185)*_xlfn.XLOOKUP(Tool_Austria!BM$4,Monetization_Factors!$A:$A,Monetization_Factors!$D:$D),"")</f>
        <v>3.872644088171717E-4</v>
      </c>
      <c r="BN185">
        <f>IFERROR((R185+AX185+AH185)*_xlfn.XLOOKUP(Tool_Austria!BN$4,Monetization_Factors!$A:$A,Monetization_Factors!$D:$D),"")</f>
        <v>5.7242930047979356E-4</v>
      </c>
      <c r="BO185">
        <f>IFERROR((S185+AY185+AI185)*_xlfn.XLOOKUP(Tool_Austria!BO$4,Monetization_Factors!$A:$A,Monetization_Factors!$D:$D),"")</f>
        <v>1.4384114301820685E-3</v>
      </c>
      <c r="BP185">
        <f>IFERROR((T185+AZ185+AJ185)*_xlfn.XLOOKUP(Tool_Austria!BP$4,Monetization_Factors!$A:$A,Monetization_Factors!$D:$D),"")</f>
        <v>1.8756866812147862E-4</v>
      </c>
      <c r="BQ185">
        <f>IFERROR((U185+BA185+AK185)*_xlfn.XLOOKUP(Tool_Austria!BQ$4,Monetization_Factors!$A:$A,Monetization_Factors!$D:$D),"")</f>
        <v>5.5538584444916736E-3</v>
      </c>
      <c r="BR185" t="str">
        <f>IFERROR((V185+BB185+AL185)*_xlfn.XLOOKUP(Tool_Austria!BR$4,Monetization_Factors!$A:$A,Monetization_Factors!$D:$D),"")</f>
        <v/>
      </c>
      <c r="BS185">
        <f>IFERROR((W185+BC185+AM185)*_xlfn.XLOOKUP(Tool_Austria!BS$4,Monetization_Factors!$A:$A,Monetization_Factors!$D:$D),"")</f>
        <v>3.8164405818151293E-4</v>
      </c>
      <c r="BT185">
        <f>IFERROR((X185+BD185+AN185)*_xlfn.XLOOKUP(Tool_Austria!BT$4,Monetization_Factors!$A:$A,Monetization_Factors!$D:$D),"")</f>
        <v>3.8071339679258561E-3</v>
      </c>
      <c r="BU185">
        <f>IFERROR((Y185+BE185+AO185)*_xlfn.XLOOKUP(Tool_Austria!BU$4,Monetization_Factors!$A:$A,Monetization_Factors!$D:$D),"")</f>
        <v>5.6589121869061022E-4</v>
      </c>
      <c r="BV185">
        <f>IFERROR((Z185+BF185+AP185)*_xlfn.XLOOKUP(Tool_Austria!BV$4,Monetization_Factors!$A:$A,Monetization_Factors!$D:$D),"")</f>
        <v>4.3913698643140682E-3</v>
      </c>
      <c r="BW185">
        <f>IFERROR((AA185+BG185+AQ185)*_xlfn.XLOOKUP(Tool_Austria!BW$4,Monetization_Factors!$A:$A,Monetization_Factors!$D:$D),"")</f>
        <v>1.8969485795982379E-6</v>
      </c>
      <c r="BX185" s="38" cm="1">
        <f t="array" ref="BX185">IFERROR(_xlfn.IFS(I185&lt;&gt;0,I185*E185,I185="",J185*E185),"")</f>
        <v>0</v>
      </c>
      <c r="BY185" s="38">
        <f t="shared" si="112"/>
        <v>7.0044004738942192E-2</v>
      </c>
      <c r="BZ185" s="38">
        <f t="shared" si="113"/>
        <v>7.0044004738942192E-2</v>
      </c>
      <c r="CA185" s="38">
        <f t="shared" si="114"/>
        <v>1.0776000729068029E-4</v>
      </c>
      <c r="CB185">
        <f t="shared" si="119"/>
        <v>0.23144051558400003</v>
      </c>
      <c r="CC185">
        <f t="shared" si="119"/>
        <v>3.8223591585600006E-9</v>
      </c>
      <c r="CD185">
        <f t="shared" si="119"/>
        <v>4.6721054064000005E-2</v>
      </c>
      <c r="CE185">
        <f t="shared" si="119"/>
        <v>6.8609170531199999E-4</v>
      </c>
      <c r="CF185">
        <f t="shared" si="119"/>
        <v>2.1573182740800003E-8</v>
      </c>
      <c r="CG185">
        <f t="shared" si="119"/>
        <v>1.86488748624E-9</v>
      </c>
      <c r="CH185">
        <f t="shared" si="119"/>
        <v>4.9791989750400012E-10</v>
      </c>
      <c r="CI185">
        <f t="shared" si="119"/>
        <v>3.2852484460800004E-3</v>
      </c>
      <c r="CJ185">
        <f t="shared" si="119"/>
        <v>7.6891586304000012E-5</v>
      </c>
      <c r="CK185">
        <f t="shared" si="119"/>
        <v>1.3576886616000002E-3</v>
      </c>
      <c r="CL185">
        <f t="shared" si="119"/>
        <v>1.3882557261600002E-2</v>
      </c>
      <c r="CM185">
        <f t="shared" si="119"/>
        <v>7.8426356884799997</v>
      </c>
      <c r="CN185">
        <f t="shared" si="119"/>
        <v>17.097448113599999</v>
      </c>
      <c r="CO185">
        <f t="shared" si="119"/>
        <v>8.9047633007999991E-2</v>
      </c>
      <c r="CP185">
        <f t="shared" si="119"/>
        <v>2.6593728057600003</v>
      </c>
      <c r="CQ185">
        <f t="shared" si="117"/>
        <v>9.08013331584E-7</v>
      </c>
      <c r="CR185">
        <f t="shared" si="120"/>
        <v>3.5606233166769237E-4</v>
      </c>
      <c r="CS185">
        <f t="shared" si="120"/>
        <v>5.8805525516307703E-12</v>
      </c>
      <c r="CT185">
        <f t="shared" si="120"/>
        <v>7.1878544713846164E-5</v>
      </c>
      <c r="CU185">
        <f t="shared" si="120"/>
        <v>1.05552570048E-6</v>
      </c>
      <c r="CV185">
        <f t="shared" si="120"/>
        <v>3.3189511908923085E-11</v>
      </c>
      <c r="CW185">
        <f t="shared" si="120"/>
        <v>2.8690576711384614E-12</v>
      </c>
      <c r="CX185">
        <f t="shared" si="120"/>
        <v>7.6603061154461555E-13</v>
      </c>
      <c r="CY185">
        <f t="shared" si="120"/>
        <v>5.0542283785846163E-6</v>
      </c>
      <c r="CZ185">
        <f t="shared" si="120"/>
        <v>1.1829474816000002E-7</v>
      </c>
      <c r="DA185">
        <f t="shared" si="120"/>
        <v>2.0887517870769232E-6</v>
      </c>
      <c r="DB185">
        <f t="shared" si="120"/>
        <v>2.1357780402461541E-5</v>
      </c>
      <c r="DC185">
        <f t="shared" si="120"/>
        <v>1.2065593366892308E-2</v>
      </c>
      <c r="DD185">
        <f t="shared" si="120"/>
        <v>2.6303766328615384E-2</v>
      </c>
      <c r="DE185">
        <f t="shared" si="120"/>
        <v>1.3699635847384613E-4</v>
      </c>
      <c r="DF185">
        <f t="shared" si="120"/>
        <v>4.091342778092308E-3</v>
      </c>
      <c r="DG185">
        <f t="shared" si="118"/>
        <v>1.3969435870523078E-9</v>
      </c>
      <c r="DH185" s="5">
        <f>IFERROR(((((L185+AB185)*(1/$H185))+AR185)/$F$2)/($B$2*('CAR.CAP_per person'!B$2)/(_xlfn.XLOOKUP($E$2,EU_countries_GDP!$A$2:$A$29,EU_countries_GDP!$E$2:$E$29))),"")</f>
        <v>0.1165214626639641</v>
      </c>
      <c r="DI185" s="5">
        <f>IFERROR(((((M185+AC185)*(1/$H185))+AS185)/$F$2)/($B$2*('CAR.CAP_per person'!C$2)/(_xlfn.XLOOKUP($E$2,EU_countries_GDP!$A$2:$A$29,EU_countries_GDP!$E$2:$E$29))),"")</f>
        <v>2.6572290697591191E-5</v>
      </c>
      <c r="DJ185" s="5">
        <f>IFERROR(((((N185+AD185)*(1/$H185))+AT185)/$F$2)/($B$2*('CAR.CAP_per person'!D$2)/(_xlfn.XLOOKUP($E$2,EU_countries_GDP!$A$2:$A$29,EU_countries_GDP!$E$2:$E$29))),"")</f>
        <v>3.4805248922884359E-4</v>
      </c>
      <c r="DK185" s="5">
        <f>IFERROR(((((O185+AE185)*(1/$H185))+AU185)/$F$2)/($B$2*('CAR.CAP_per person'!E$2)/(_xlfn.XLOOKUP($E$2,EU_countries_GDP!$A$2:$A$29,EU_countries_GDP!$E$2:$E$29))),"")</f>
        <v>6.0415543051198879E-3</v>
      </c>
      <c r="DL185" s="5">
        <f>IFERROR(((((P185+AF185)*(1/$H185))+AV185)/$F$2)/($B$2*('CAR.CAP_per person'!F$2)/(_xlfn.XLOOKUP($E$2,EU_countries_GDP!$A$2:$A$29,EU_countries_GDP!$E$2:$E$29))),"")</f>
        <v>0.11543208253533808</v>
      </c>
      <c r="DM185" s="5">
        <f>IFERROR(((((Q185+AG185)*(1/$H185))+AW185)/$F$2)/($B$2*('CAR.CAP_per person'!G$2)/(_xlfn.XLOOKUP($E$2,EU_countries_GDP!$A$2:$A$29,EU_countries_GDP!$E$2:$E$29))),"")</f>
        <v>6.8263762583555309E-3</v>
      </c>
      <c r="DN185" s="5">
        <f>IFERROR(((((R185+AH185)*(1/$H185))+AX185)/$F$2)/($B$2*('CAR.CAP_per person'!H$2)/(_xlfn.XLOOKUP($E$2,EU_countries_GDP!$A$2:$A$29,EU_countries_GDP!$E$2:$E$29))),"")</f>
        <v>3.3501015318656625E-4</v>
      </c>
      <c r="DO185" s="5">
        <f>IFERROR(((((S185+AI185)*(1/$H185))+AY185)/$F$2)/($B$2*('CAR.CAP_per person'!I$2)/(_xlfn.XLOOKUP($E$2,EU_countries_GDP!$A$2:$A$29,EU_countries_GDP!$E$2:$E$29))),"")</f>
        <v>8.0508458820705876E-3</v>
      </c>
      <c r="DP185" s="5">
        <f>IFERROR(((((T185+AJ185)*(1/$H185))+AZ185)/$F$2)/($B$2*('CAR.CAP_per person'!J$2)/(_xlfn.XLOOKUP($E$2,EU_countries_GDP!$A$2:$A$29,EU_countries_GDP!$E$2:$E$29))),"")</f>
        <v>5.0530846778884843E-2</v>
      </c>
      <c r="DQ185" s="5">
        <f>IFERROR(((((U185+AK185)*(1/$H185))+BA185)/$F$2)/($B$2*('CAR.CAP_per person'!K$2)/(_xlfn.XLOOKUP($E$2,EU_countries_GDP!$A$2:$A$29,EU_countries_GDP!$E$2:$E$29))),"")</f>
        <v>2.5823536124156318E-2</v>
      </c>
      <c r="DR185" s="5">
        <f>IFERROR(((((V185+AL185)*(1/$H185))+BB185)/$F$2)/($B$2*('CAR.CAP_per person'!L$2)/(_xlfn.XLOOKUP($E$2,EU_countries_GDP!$A$2:$A$29,EU_countries_GDP!$E$2:$E$29))),"")</f>
        <v>5.4138613512608093E-3</v>
      </c>
      <c r="DS185" s="5">
        <f>IFERROR(((((W185+AM185)*(1/$H185))+BC185)/$F$2)/($B$2*('CAR.CAP_per person'!M$2)/(_xlfn.XLOOKUP($E$2,EU_countries_GDP!$A$2:$A$29,EU_countries_GDP!$E$2:$E$29))),"")</f>
        <v>9.3442569237808415E-2</v>
      </c>
      <c r="DT185" s="5">
        <f>IFERROR(((((X185+AN185)*(1/$H185))+BD185)/$F$2)/($B$2*('CAR.CAP_per person'!N$2)/(_xlfn.XLOOKUP($E$2,EU_countries_GDP!$A$2:$A$29,EU_countries_GDP!$E$2:$E$29))),"")</f>
        <v>5.2468756328095285</v>
      </c>
      <c r="DU185" s="5">
        <f>IFERROR(((((Y185+AO185)*(1/$H185))+BE185)/$F$2)/($B$2*('CAR.CAP_per person'!O$2)/(_xlfn.XLOOKUP($E$2,EU_countries_GDP!$A$2:$A$29,EU_countries_GDP!$E$2:$E$29))),"")</f>
        <v>1.8033005925922523E-3</v>
      </c>
      <c r="DV185" s="5">
        <f>IFERROR(((((Z185+AP185)*(1/$H185))+BF185)/$F$2)/($B$2*('CAR.CAP_per person'!P$2)/(_xlfn.XLOOKUP($E$2,EU_countries_GDP!$A$2:$A$29,EU_countries_GDP!$E$2:$E$29))),"")</f>
        <v>4.3803640978324891E-2</v>
      </c>
      <c r="DW185" s="5">
        <f>IFERROR(((((AA185+AQ185)*(1/$H185))+BG185)/$F$2)/($B$2*('CAR.CAP_per person'!Q$2)/(_xlfn.XLOOKUP($E$2,EU_countries_GDP!$A$2:$A$29,EU_countries_GDP!$E$2:$E$29))),"")</f>
        <v>1.5295140195118713E-2</v>
      </c>
    </row>
    <row r="186" spans="1:127">
      <c r="A186" t="s">
        <v>213</v>
      </c>
      <c r="B186" t="str">
        <f>_xlfn.XLOOKUP(D186,Table5[Ingredient],Table5[Category],"",FALSE)</f>
        <v xml:space="preserve">Other </v>
      </c>
      <c r="C186" s="33" t="s">
        <v>229</v>
      </c>
      <c r="D186" s="33" t="s">
        <v>187</v>
      </c>
      <c r="E186" s="33">
        <v>0.10720000000000002</v>
      </c>
      <c r="F186" s="33" t="s">
        <v>219</v>
      </c>
      <c r="G186" s="33" t="s">
        <v>180</v>
      </c>
      <c r="H186" s="91">
        <f>Dataset_AT!S65</f>
        <v>2.0986687548942836E-2</v>
      </c>
      <c r="I186" s="33"/>
      <c r="J186" s="37">
        <f>IFERROR(INDEX('AveragePrices&amp;Codes'!G:AG, MATCH($D186, 'AveragePrices&amp;Codes'!$A:$A, 0), MATCH(Tool_Austria!$E$2, 'AveragePrices&amp;Codes'!$G$1:$AG$1, 0)),"")</f>
        <v>2.7022484230769233</v>
      </c>
      <c r="K186" s="37">
        <f>IFERROR(E186/(_xlfn.XLOOKUP(A186,Dataset_AT!$V$2:$V$9,Dataset_AT!$W$2:$W$9)),"")</f>
        <v>6.2325581395348845E-4</v>
      </c>
      <c r="L186">
        <f>IFERROR(IF($F186="Raw",_xlfn.XLOOKUP(_xlfn.XLOOKUP(Tool_Austria!$D186,'AveragePrices&amp;Codes'!$A:$A,'AveragePrices&amp;Codes'!$B:$B),AGRIBALYSE_Raw!$B:$B,AGRIBALYSE_Raw!O:O)*$E186,_xlfn.XLOOKUP(_xlfn.XLOOKUP(Tool_Austria!$D186,'AveragePrices&amp;Codes'!$A:$A,'AveragePrices&amp;Codes'!$B:$B),AGRIBALYSE_Cooked!$C:$C,AGRIBALYSE_Cooked!P:P)*$E186),"")</f>
        <v>0.24676261991111112</v>
      </c>
      <c r="M186">
        <f>IFERROR(IF($F186="Raw",_xlfn.XLOOKUP(_xlfn.XLOOKUP(Tool_Austria!$D186,'AveragePrices&amp;Codes'!$A:$A,'AveragePrices&amp;Codes'!$B:$B),AGRIBALYSE_Raw!$B:$B,AGRIBALYSE_Raw!P:P)*$E186,_xlfn.XLOOKUP(_xlfn.XLOOKUP(Tool_Austria!$D186,'AveragePrices&amp;Codes'!$A:$A,'AveragePrices&amp;Codes'!$B:$B),AGRIBALYSE_Cooked!$C:$C,AGRIBALYSE_Cooked!Q:Q)*$E186),"")</f>
        <v>4.6640683200000004E-9</v>
      </c>
      <c r="N186">
        <f>IFERROR(IF($F186="Raw",_xlfn.XLOOKUP(_xlfn.XLOOKUP(Tool_Austria!$D186,'AveragePrices&amp;Codes'!$A:$A,'AveragePrices&amp;Codes'!$B:$B),AGRIBALYSE_Raw!$B:$B,AGRIBALYSE_Raw!Q:Q)*$E186,_xlfn.XLOOKUP(_xlfn.XLOOKUP(Tool_Austria!$D186,'AveragePrices&amp;Codes'!$A:$A,'AveragePrices&amp;Codes'!$B:$B),AGRIBALYSE_Cooked!$C:$C,AGRIBALYSE_Cooked!R:R)*$E186),"")</f>
        <v>3.005345210666667E-2</v>
      </c>
      <c r="O186">
        <f>IFERROR(IF($F186="Raw",_xlfn.XLOOKUP(_xlfn.XLOOKUP(Tool_Austria!$D186,'AveragePrices&amp;Codes'!$A:$A,'AveragePrices&amp;Codes'!$B:$B),AGRIBALYSE_Raw!$B:$B,AGRIBALYSE_Raw!R:R)*$E186,_xlfn.XLOOKUP(_xlfn.XLOOKUP(Tool_Austria!$D186,'AveragePrices&amp;Codes'!$A:$A,'AveragePrices&amp;Codes'!$B:$B),AGRIBALYSE_Cooked!$C:$C,AGRIBALYSE_Cooked!S:S)*$E186),"")</f>
        <v>9.1058544622222226E-4</v>
      </c>
      <c r="P186">
        <f>IFERROR(IF($F186="Raw",_xlfn.XLOOKUP(_xlfn.XLOOKUP(Tool_Austria!$D186,'AveragePrices&amp;Codes'!$A:$A,'AveragePrices&amp;Codes'!$B:$B),AGRIBALYSE_Raw!$B:$B,AGRIBALYSE_Raw!S:S)*$E186,_xlfn.XLOOKUP(_xlfn.XLOOKUP(Tool_Austria!$D186,'AveragePrices&amp;Codes'!$A:$A,'AveragePrices&amp;Codes'!$B:$B),AGRIBALYSE_Cooked!$C:$C,AGRIBALYSE_Cooked!T:T)*$E186),"")</f>
        <v>2.8330974417777781E-8</v>
      </c>
      <c r="Q186">
        <f>IFERROR(IF($F186="Raw",_xlfn.XLOOKUP(_xlfn.XLOOKUP(Tool_Austria!$D186,'AveragePrices&amp;Codes'!$A:$A,'AveragePrices&amp;Codes'!$B:$B),AGRIBALYSE_Raw!$B:$B,AGRIBALYSE_Raw!T:T)*$E186,_xlfn.XLOOKUP(_xlfn.XLOOKUP(Tool_Austria!$D186,'AveragePrices&amp;Codes'!$A:$A,'AveragePrices&amp;Codes'!$B:$B),AGRIBALYSE_Cooked!$C:$C,AGRIBALYSE_Cooked!U:U)*$E186),"")</f>
        <v>3.6767265422222227E-9</v>
      </c>
      <c r="R186">
        <f>IFERROR(IF($F186="Raw",_xlfn.XLOOKUP(_xlfn.XLOOKUP(Tool_Austria!$D186,'AveragePrices&amp;Codes'!$A:$A,'AveragePrices&amp;Codes'!$B:$B),AGRIBALYSE_Raw!$B:$B,AGRIBALYSE_Raw!U:U)*$E186,_xlfn.XLOOKUP(_xlfn.XLOOKUP(Tool_Austria!$D186,'AveragePrices&amp;Codes'!$A:$A,'AveragePrices&amp;Codes'!$B:$B),AGRIBALYSE_Cooked!$C:$C,AGRIBALYSE_Cooked!V:V)*$E186),"")</f>
        <v>2.9400303946666668E-10</v>
      </c>
      <c r="S186">
        <f>IFERROR(IF($F186="Raw",_xlfn.XLOOKUP(_xlfn.XLOOKUP(Tool_Austria!$D186,'AveragePrices&amp;Codes'!$A:$A,'AveragePrices&amp;Codes'!$B:$B),AGRIBALYSE_Raw!$B:$B,AGRIBALYSE_Raw!V:V)*$E186,_xlfn.XLOOKUP(_xlfn.XLOOKUP(Tool_Austria!$D186,'AveragePrices&amp;Codes'!$A:$A,'AveragePrices&amp;Codes'!$B:$B),AGRIBALYSE_Cooked!$C:$C,AGRIBALYSE_Cooked!W:W)*$E186),"")</f>
        <v>3.8050126631111111E-3</v>
      </c>
      <c r="T186">
        <f>IFERROR(IF($F186="Raw",_xlfn.XLOOKUP(_xlfn.XLOOKUP(Tool_Austria!$D186,'AveragePrices&amp;Codes'!$A:$A,'AveragePrices&amp;Codes'!$B:$B),AGRIBALYSE_Raw!$B:$B,AGRIBALYSE_Raw!W:W)*$E186,_xlfn.XLOOKUP(_xlfn.XLOOKUP(Tool_Austria!$D186,'AveragePrices&amp;Codes'!$A:$A,'AveragePrices&amp;Codes'!$B:$B),AGRIBALYSE_Cooked!$C:$C,AGRIBALYSE_Cooked!X:X)*$E186),"")</f>
        <v>6.8299541528888901E-5</v>
      </c>
      <c r="U186">
        <f>IFERROR(IF($F186="Raw",_xlfn.XLOOKUP(_xlfn.XLOOKUP(Tool_Austria!$D186,'AveragePrices&amp;Codes'!$A:$A,'AveragePrices&amp;Codes'!$B:$B),AGRIBALYSE_Raw!$B:$B,AGRIBALYSE_Raw!X:X)*$E186,_xlfn.XLOOKUP(_xlfn.XLOOKUP(Tool_Austria!$D186,'AveragePrices&amp;Codes'!$A:$A,'AveragePrices&amp;Codes'!$B:$B),AGRIBALYSE_Cooked!$C:$C,AGRIBALYSE_Cooked!Y:Y)*$E186),"")</f>
        <v>1.6727781013333336E-3</v>
      </c>
      <c r="V186">
        <f>IFERROR(IF($F186="Raw",_xlfn.XLOOKUP(_xlfn.XLOOKUP(Tool_Austria!$D186,'AveragePrices&amp;Codes'!$A:$A,'AveragePrices&amp;Codes'!$B:$B),AGRIBALYSE_Raw!$B:$B,AGRIBALYSE_Raw!Y:Y)*$E186,_xlfn.XLOOKUP(_xlfn.XLOOKUP(Tool_Austria!$D186,'AveragePrices&amp;Codes'!$A:$A,'AveragePrices&amp;Codes'!$B:$B),AGRIBALYSE_Cooked!$C:$C,AGRIBALYSE_Cooked!Z:Z)*$E186),"")</f>
        <v>1.6464678862222224E-2</v>
      </c>
      <c r="W186">
        <f>IFERROR(IF($F186="Raw",_xlfn.XLOOKUP(_xlfn.XLOOKUP(Tool_Austria!$D186,'AveragePrices&amp;Codes'!$A:$A,'AveragePrices&amp;Codes'!$B:$B),AGRIBALYSE_Raw!$B:$B,AGRIBALYSE_Raw!Z:Z)*$E186,_xlfn.XLOOKUP(_xlfn.XLOOKUP(Tool_Austria!$D186,'AveragePrices&amp;Codes'!$A:$A,'AveragePrices&amp;Codes'!$B:$B),AGRIBALYSE_Cooked!$C:$C,AGRIBALYSE_Cooked!AA:AA)*$E186),"")</f>
        <v>8.1697598826666677</v>
      </c>
      <c r="X186">
        <f>IFERROR(IF($F186="Raw",_xlfn.XLOOKUP(_xlfn.XLOOKUP(Tool_Austria!$D186,'AveragePrices&amp;Codes'!$A:$A,'AveragePrices&amp;Codes'!$B:$B),AGRIBALYSE_Raw!$B:$B,AGRIBALYSE_Raw!AA:AA)*$E186,_xlfn.XLOOKUP(_xlfn.XLOOKUP(Tool_Austria!$D186,'AveragePrices&amp;Codes'!$A:$A,'AveragePrices&amp;Codes'!$B:$B),AGRIBALYSE_Cooked!$C:$C,AGRIBALYSE_Cooked!AB:AB)*$E186),"")</f>
        <v>21.404694275555556</v>
      </c>
      <c r="Y186">
        <f>IFERROR(IF($F186="Raw",_xlfn.XLOOKUP(_xlfn.XLOOKUP(Tool_Austria!$D186,'AveragePrices&amp;Codes'!$A:$A,'AveragePrices&amp;Codes'!$B:$B),AGRIBALYSE_Raw!$B:$B,AGRIBALYSE_Raw!AB:AB)*$E186,_xlfn.XLOOKUP(_xlfn.XLOOKUP(Tool_Austria!$D186,'AveragePrices&amp;Codes'!$A:$A,'AveragePrices&amp;Codes'!$B:$B),AGRIBALYSE_Cooked!$C:$C,AGRIBALYSE_Cooked!AC:AC)*$E186),"")</f>
        <v>0.1028926158577778</v>
      </c>
      <c r="Z186">
        <f>IFERROR(IF($F186="Raw",_xlfn.XLOOKUP(_xlfn.XLOOKUP(Tool_Austria!$D186,'AveragePrices&amp;Codes'!$A:$A,'AveragePrices&amp;Codes'!$B:$B),AGRIBALYSE_Raw!$B:$B,AGRIBALYSE_Raw!AC:AC)*$E186,_xlfn.XLOOKUP(_xlfn.XLOOKUP(Tool_Austria!$D186,'AveragePrices&amp;Codes'!$A:$A,'AveragePrices&amp;Codes'!$B:$B),AGRIBALYSE_Cooked!$C:$C,AGRIBALYSE_Cooked!AD:AD)*$E186),"")</f>
        <v>2.1427238435555562</v>
      </c>
      <c r="AA186">
        <f>IFERROR(IF($F186="Raw",_xlfn.XLOOKUP(_xlfn.XLOOKUP(Tool_Austria!$D186,'AveragePrices&amp;Codes'!$A:$A,'AveragePrices&amp;Codes'!$B:$B),AGRIBALYSE_Raw!$B:$B,AGRIBALYSE_Raw!AD:AD)*$E186,_xlfn.XLOOKUP(_xlfn.XLOOKUP(Tool_Austria!$D186,'AveragePrices&amp;Codes'!$A:$A,'AveragePrices&amp;Codes'!$B:$B),AGRIBALYSE_Cooked!$C:$C,AGRIBALYSE_Cooked!AE:AE)*$E186),"")</f>
        <v>9.0844350684444464E-7</v>
      </c>
      <c r="AB186" cm="1">
        <f t="array" ref="AB186">IFERROR(_xlfn.XLOOKUP(Tool_Austria!$F186&amp;$E$2,'Cooking methods'!$A:$A&amp;'Cooking methods'!$B:$B,'Cooking methods'!C:C)*$E186,"")</f>
        <v>7.7391110400000015E-3</v>
      </c>
      <c r="AC186" cm="1">
        <f t="array" ref="AC186">IFERROR(_xlfn.XLOOKUP(Tool_Austria!$F186&amp;$E$2,'Cooking methods'!$A:$A&amp;'Cooking methods'!$B:$B,'Cooking methods'!D:D)*$E186,"")</f>
        <v>1.7931610928000002E-10</v>
      </c>
      <c r="AD186" cm="1">
        <f t="array" ref="AD186">IFERROR(_xlfn.XLOOKUP(Tool_Austria!$F186&amp;$E$2,'Cooking methods'!$A:$A&amp;'Cooking methods'!$B:$B,'Cooking methods'!E:E)*$E186,"")</f>
        <v>1.9531840000000002E-3</v>
      </c>
      <c r="AE186" cm="1">
        <f t="array" ref="AE186">IFERROR(_xlfn.XLOOKUP(Tool_Austria!$F186&amp;$E$2,'Cooking methods'!$A:$A&amp;'Cooking methods'!$B:$B,'Cooking methods'!F:F)*$E186,"")</f>
        <v>1.6525306656000003E-5</v>
      </c>
      <c r="AF186" cm="1">
        <f t="array" ref="AF186">IFERROR(_xlfn.XLOOKUP(Tool_Austria!$F186&amp;$E$2,'Cooking methods'!$A:$A&amp;'Cooking methods'!$B:$B,'Cooking methods'!G:G)*$E186,"")</f>
        <v>1.1166359360000001E-10</v>
      </c>
      <c r="AG186" cm="1">
        <f t="array" ref="AG186">IFERROR(_xlfn.XLOOKUP(Tool_Austria!$F186&amp;$E$2,'Cooking methods'!$A:$A&amp;'Cooking methods'!$B:$B,'Cooking methods'!H:H)*$E186,"")</f>
        <v>7.723564896E-11</v>
      </c>
      <c r="AH186" cm="1">
        <f t="array" ref="AH186">IFERROR(_xlfn.XLOOKUP(Tool_Austria!$F186&amp;$E$2,'Cooking methods'!$A:$A&amp;'Cooking methods'!$B:$B,'Cooking methods'!I:I)*$E186,"")</f>
        <v>2.5075512192000003E-11</v>
      </c>
      <c r="AI186" cm="1">
        <f t="array" ref="AI186">IFERROR(_xlfn.XLOOKUP(Tool_Austria!$F186&amp;$E$2,'Cooking methods'!$A:$A&amp;'Cooking methods'!$B:$B,'Cooking methods'!J:J)*$E186,"")</f>
        <v>2.1747138719999999E-5</v>
      </c>
      <c r="AJ186" cm="1">
        <f t="array" ref="AJ186">IFERROR(_xlfn.XLOOKUP(Tool_Austria!$F186&amp;$E$2,'Cooking methods'!$A:$A&amp;'Cooking methods'!$B:$B,'Cooking methods'!K:K)*$E186,"")</f>
        <v>7.6575350560000026E-6</v>
      </c>
      <c r="AK186" cm="1">
        <f t="array" ref="AK186">IFERROR(_xlfn.XLOOKUP(Tool_Austria!$F186&amp;$E$2,'Cooking methods'!$A:$A&amp;'Cooking methods'!$B:$B,'Cooking methods'!L:L)*$E186,"")</f>
        <v>9.0357379200000026E-6</v>
      </c>
      <c r="AL186" cm="1">
        <f t="array" ref="AL186">IFERROR(_xlfn.XLOOKUP(Tool_Austria!$F186&amp;$E$2,'Cooking methods'!$A:$A&amp;'Cooking methods'!$B:$B,'Cooking methods'!M:M)*$E186,"")</f>
        <v>4.793882160000001E-5</v>
      </c>
      <c r="AM186" cm="1">
        <f t="array" ref="AM186">IFERROR(_xlfn.XLOOKUP(Tool_Austria!$F186&amp;$E$2,'Cooking methods'!$A:$A&amp;'Cooking methods'!$B:$B,'Cooking methods'!N:N)*$E186,"")</f>
        <v>4.6521283840000011E-2</v>
      </c>
      <c r="AN186" cm="1">
        <f t="array" ref="AN186">IFERROR(_xlfn.XLOOKUP(Tool_Austria!$F186&amp;$E$2,'Cooking methods'!$A:$A&amp;'Cooking methods'!$B:$B,'Cooking methods'!O:O)*$E186,"")</f>
        <v>3.7831094400000008E-2</v>
      </c>
      <c r="AO186" cm="1">
        <f t="array" ref="AO186">IFERROR(_xlfn.XLOOKUP(Tool_Austria!$F186&amp;$E$2,'Cooking methods'!$A:$A&amp;'Cooking methods'!$B:$B,'Cooking methods'!P:P)*$E186,"")</f>
        <v>7.5903174400000009E-3</v>
      </c>
      <c r="AP186" cm="1">
        <f t="array" ref="AP186">IFERROR(_xlfn.XLOOKUP(Tool_Austria!$F186&amp;$E$2,'Cooking methods'!$A:$A&amp;'Cooking methods'!$B:$B,'Cooking methods'!Q:Q)*$E186,"")</f>
        <v>0.12431636672000003</v>
      </c>
      <c r="AQ186" cm="1">
        <f t="array" ref="AQ186">IFERROR(_xlfn.XLOOKUP(Tool_Austria!$F186&amp;$E$2,'Cooking methods'!$A:$A&amp;'Cooking methods'!$B:$B,'Cooking methods'!R:R)*$E186,"")</f>
        <v>2.3700607872000003E-8</v>
      </c>
      <c r="AR186" cm="1">
        <f t="array" ref="AR186">IFERROR(_xlfn.XLOOKUP(Tool_Austria!$G186&amp;$E$2,'Waste management'!$A:$A&amp;'Waste management'!$B:$B,'Waste management'!C:C)*$E186,"")</f>
        <v>6.0021280000000007E-3</v>
      </c>
      <c r="AS186" cm="1">
        <f t="array" ref="AS186">IFERROR(_xlfn.XLOOKUP(Tool_Austria!$G186&amp;$E$2,'Waste management'!$A:$A&amp;'Waste management'!$B:$B,'Waste management'!D:D)*$E186,"")</f>
        <v>4.0950507200000007E-11</v>
      </c>
      <c r="AT186" cm="1">
        <f t="array" ref="AT186">IFERROR(_xlfn.XLOOKUP(Tool_Austria!$G186&amp;$E$2,'Waste management'!$A:$A&amp;'Waste management'!$B:$B,'Waste management'!E:E)*$E186,"")</f>
        <v>1.1041600000000004E-4</v>
      </c>
      <c r="AU186" cm="1">
        <f t="array" ref="AU186">IFERROR(_xlfn.XLOOKUP(Tool_Austria!$G186&amp;$E$2,'Waste management'!$A:$A&amp;'Waste management'!$B:$B,'Waste management'!F:F)*$E186,"")</f>
        <v>1.2864000000000003E-5</v>
      </c>
      <c r="AV186" cm="1">
        <f t="array" ref="AV186">IFERROR(_xlfn.XLOOKUP(Tool_Austria!$G186&amp;$E$2,'Waste management'!$A:$A&amp;'Waste management'!$B:$B,'Waste management'!G:G)*$E186,"")</f>
        <v>1.2413331200000001E-9</v>
      </c>
      <c r="AW186" cm="1">
        <f t="array" ref="AW186">IFERROR(_xlfn.XLOOKUP(Tool_Austria!$G186&amp;$E$2,'Waste management'!$A:$A&amp;'Waste management'!$B:$B,'Waste management'!H:H)*$E186,"")</f>
        <v>4.0462747200000004E-11</v>
      </c>
      <c r="AX186" cm="1">
        <f t="array" ref="AX186">IFERROR(_xlfn.XLOOKUP(Tool_Austria!$G186&amp;$E$2,'Waste management'!$A:$A&amp;'Waste management'!$B:$B,'Waste management'!I:I)*$E186,"")</f>
        <v>2.8767870400000006E-11</v>
      </c>
      <c r="AY186" cm="1">
        <f t="array" ref="AY186">IFERROR(_xlfn.XLOOKUP(Tool_Austria!$G186&amp;$E$2,'Waste management'!$A:$A&amp;'Waste management'!$B:$B,'Waste management'!J:J)*$E186,"")</f>
        <v>2.3691200000000007E-4</v>
      </c>
      <c r="AZ186" cm="1">
        <f t="array" ref="AZ186">IFERROR(_xlfn.XLOOKUP(Tool_Austria!$G186&amp;$E$2,'Waste management'!$A:$A&amp;'Waste management'!$B:$B,'Waste management'!K:K)*$E186,"")</f>
        <v>5.7667382400000015E-7</v>
      </c>
      <c r="BA186" cm="1">
        <f t="array" ref="BA186">IFERROR(_xlfn.XLOOKUP(Tool_Austria!$G186&amp;$E$2,'Waste management'!$A:$A&amp;'Waste management'!$B:$B,'Waste management'!L:L)*$E186,"")</f>
        <v>1.0377110080000002E-5</v>
      </c>
      <c r="BB186" cm="1">
        <f t="array" ref="BB186">IFERROR(_xlfn.XLOOKUP(Tool_Austria!$G186&amp;$E$2,'Waste management'!$A:$A&amp;'Waste management'!$B:$B,'Waste management'!M:M)*$E186,"")</f>
        <v>1.0441280000000003E-3</v>
      </c>
      <c r="BC186" cm="1">
        <f t="array" ref="BC186">IFERROR(_xlfn.XLOOKUP(Tool_Austria!$G186&amp;$E$2,'Waste management'!$A:$A&amp;'Waste management'!$B:$B,'Waste management'!N:N)*$E186,"")</f>
        <v>0.89781500800000014</v>
      </c>
      <c r="BD186" cm="1">
        <f t="array" ref="BD186">IFERROR(_xlfn.XLOOKUP(Tool_Austria!$G186&amp;$E$2,'Waste management'!$A:$A&amp;'Waste management'!$B:$B,'Waste management'!O:O)*$E186,"")</f>
        <v>5.724587200000001E-2</v>
      </c>
      <c r="BE186" cm="1">
        <f t="array" ref="BE186">IFERROR(_xlfn.XLOOKUP(Tool_Austria!$G186&amp;$E$2,'Waste management'!$A:$A&amp;'Waste management'!$B:$B,'Waste management'!P:P)*$E186,"")</f>
        <v>1.2360160000000002E-3</v>
      </c>
      <c r="BF186" cm="1">
        <f t="array" ref="BF186">IFERROR(_xlfn.XLOOKUP(Tool_Austria!$G186&amp;$E$2,'Waste management'!$A:$A&amp;'Waste management'!$B:$B,'Waste management'!Q:Q)*$E186,"")</f>
        <v>3.5975248000000008E-2</v>
      </c>
      <c r="BG186" cm="1">
        <f t="array" ref="BG186">IFERROR(_xlfn.XLOOKUP(Tool_Austria!$G186&amp;$E$2,'Waste management'!$A:$A&amp;'Waste management'!$B:$B,'Waste management'!R:R)*$E186,"")</f>
        <v>1.1691232000000001E-8</v>
      </c>
      <c r="BH186">
        <f>IFERROR((L186+AR186+AB186)*_xlfn.XLOOKUP(Tool_Austria!BH$4,Monetization_Factors!$A:$A,Monetization_Factors!$D:$D),"")</f>
        <v>3.3891778775921241E-2</v>
      </c>
      <c r="BI186">
        <f>IFERROR((M186+AS186+AC186)*_xlfn.XLOOKUP(Tool_Austria!BI$4,Monetization_Factors!$A:$A,Monetization_Factors!$D:$D),"")</f>
        <v>1.9552499269472681E-7</v>
      </c>
      <c r="BJ186">
        <f>IFERROR((N186+AT186+AD186)*_xlfn.XLOOKUP(Tool_Austria!BJ$4,Monetization_Factors!$A:$A,Monetization_Factors!$D:$D),"")</f>
        <v>4.9016508141859068E-5</v>
      </c>
      <c r="BK186">
        <f>IFERROR((O186+AU186+AE186)*_xlfn.XLOOKUP(Tool_Austria!BK$4,Monetization_Factors!$A:$A,Monetization_Factors!$D:$D),"")</f>
        <v>1.4228149564286801E-3</v>
      </c>
      <c r="BL186">
        <f>IFERROR((P186+AV186+AF186)*_xlfn.XLOOKUP(Tool_Austria!BL$4,Monetization_Factors!$A:$A,Monetization_Factors!$D:$D),"")</f>
        <v>2.9632736177532076E-2</v>
      </c>
      <c r="BM186">
        <f>IFERROR((Q186+AW186+AG186)*_xlfn.XLOOKUP(Tool_Austria!BM$4,Monetization_Factors!$A:$A,Monetization_Factors!$D:$D),"")</f>
        <v>7.8795409449951964E-4</v>
      </c>
      <c r="BN186">
        <f>IFERROR((R186+AX186+AH186)*_xlfn.XLOOKUP(Tool_Austria!BN$4,Monetization_Factors!$A:$A,Monetization_Factors!$D:$D),"")</f>
        <v>3.9989862837695083E-4</v>
      </c>
      <c r="BO186">
        <f>IFERROR((S186+AY186+AI186)*_xlfn.XLOOKUP(Tool_Austria!BO$4,Monetization_Factors!$A:$A,Monetization_Factors!$D:$D),"")</f>
        <v>1.7792358977407128E-3</v>
      </c>
      <c r="BP186">
        <f>IFERROR((T186+AZ186+AJ186)*_xlfn.XLOOKUP(Tool_Austria!BP$4,Monetization_Factors!$A:$A,Monetization_Factors!$D:$D),"")</f>
        <v>1.8669576634537682E-4</v>
      </c>
      <c r="BQ186">
        <f>IFERROR((U186+BA186+AK186)*_xlfn.XLOOKUP(Tool_Austria!BQ$4,Monetization_Factors!$A:$A,Monetization_Factors!$D:$D),"")</f>
        <v>6.9221974517867735E-3</v>
      </c>
      <c r="BR186" t="str">
        <f>IFERROR((V186+BB186+AL186)*_xlfn.XLOOKUP(Tool_Austria!BR$4,Monetization_Factors!$A:$A,Monetization_Factors!$D:$D),"")</f>
        <v/>
      </c>
      <c r="BS186">
        <f>IFERROR((W186+BC186+AM186)*_xlfn.XLOOKUP(Tool_Austria!BS$4,Monetization_Factors!$A:$A,Monetization_Factors!$D:$D),"")</f>
        <v>4.4351679573802482E-4</v>
      </c>
      <c r="BT186">
        <f>IFERROR((X186+BD186+AN186)*_xlfn.XLOOKUP(Tool_Austria!BT$4,Monetization_Factors!$A:$A,Monetization_Factors!$D:$D),"")</f>
        <v>4.7874108962948506E-3</v>
      </c>
      <c r="BU186">
        <f>IFERROR((Y186+BE186+AO186)*_xlfn.XLOOKUP(Tool_Austria!BU$4,Monetization_Factors!$A:$A,Monetization_Factors!$D:$D),"")</f>
        <v>7.0996578160897612E-4</v>
      </c>
      <c r="BV186">
        <f>IFERROR((Z186+BF186+AP186)*_xlfn.XLOOKUP(Tool_Austria!BV$4,Monetization_Factors!$A:$A,Monetization_Factors!$D:$D),"")</f>
        <v>3.8029240047186648E-3</v>
      </c>
      <c r="BW186">
        <f>IFERROR((AA186+BG186+AQ186)*_xlfn.XLOOKUP(Tool_Austria!BW$4,Monetization_Factors!$A:$A,Monetization_Factors!$D:$D),"")</f>
        <v>1.9717850587117069E-6</v>
      </c>
      <c r="BX186" s="38" cm="1">
        <f t="array" ref="BX186">IFERROR(_xlfn.IFS(I186&lt;&gt;0,I186*E186,I186="",J186*E186),"")</f>
        <v>0.28968103095384623</v>
      </c>
      <c r="BY186" s="38">
        <f t="shared" si="112"/>
        <v>8.481831304518514E-2</v>
      </c>
      <c r="BZ186" s="38">
        <f t="shared" si="113"/>
        <v>0.3744993439990314</v>
      </c>
      <c r="CA186" s="38">
        <f t="shared" si="114"/>
        <v>5.7615283692158674E-4</v>
      </c>
      <c r="CB186">
        <f t="shared" si="119"/>
        <v>0.26050385895111111</v>
      </c>
      <c r="CC186">
        <f t="shared" si="119"/>
        <v>4.8843349364800002E-9</v>
      </c>
      <c r="CD186">
        <f t="shared" si="119"/>
        <v>3.2117052106666669E-2</v>
      </c>
      <c r="CE186">
        <f t="shared" si="119"/>
        <v>9.3997475287822233E-4</v>
      </c>
      <c r="CF186">
        <f t="shared" si="119"/>
        <v>2.9683971131377782E-8</v>
      </c>
      <c r="CG186">
        <f t="shared" si="119"/>
        <v>3.7944249383822232E-9</v>
      </c>
      <c r="CH186">
        <f t="shared" si="119"/>
        <v>3.4784642205866671E-10</v>
      </c>
      <c r="CI186">
        <f t="shared" si="119"/>
        <v>4.0636718018311107E-3</v>
      </c>
      <c r="CJ186">
        <f t="shared" si="119"/>
        <v>7.6533750408888911E-5</v>
      </c>
      <c r="CK186">
        <f t="shared" si="119"/>
        <v>1.6921909493333336E-3</v>
      </c>
      <c r="CL186">
        <f t="shared" si="119"/>
        <v>1.7556745683822227E-2</v>
      </c>
      <c r="CM186">
        <f t="shared" si="119"/>
        <v>9.1140961745066686</v>
      </c>
      <c r="CN186">
        <f t="shared" si="119"/>
        <v>21.499771241955557</v>
      </c>
      <c r="CO186">
        <f t="shared" si="119"/>
        <v>0.11171894929777781</v>
      </c>
      <c r="CP186">
        <f t="shared" si="119"/>
        <v>2.3030154582755564</v>
      </c>
      <c r="CQ186">
        <f t="shared" si="117"/>
        <v>9.4383534671644468E-7</v>
      </c>
      <c r="CR186">
        <f t="shared" si="120"/>
        <v>4.00775167617094E-4</v>
      </c>
      <c r="CS186">
        <f t="shared" si="120"/>
        <v>7.5143614407384617E-12</v>
      </c>
      <c r="CT186">
        <f t="shared" si="120"/>
        <v>4.9410849394871797E-5</v>
      </c>
      <c r="CU186">
        <f t="shared" si="120"/>
        <v>1.4461150044280344E-6</v>
      </c>
      <c r="CV186">
        <f t="shared" si="120"/>
        <v>4.5667647894427354E-11</v>
      </c>
      <c r="CW186">
        <f t="shared" si="120"/>
        <v>5.8375768282803435E-12</v>
      </c>
      <c r="CX186">
        <f t="shared" si="120"/>
        <v>5.3514834162871799E-13</v>
      </c>
      <c r="CY186">
        <f t="shared" si="120"/>
        <v>6.2518027720478628E-6</v>
      </c>
      <c r="CZ186">
        <f t="shared" si="120"/>
        <v>1.1774423139829063E-7</v>
      </c>
      <c r="DA186">
        <f t="shared" si="120"/>
        <v>2.6033706912820518E-6</v>
      </c>
      <c r="DB186">
        <f t="shared" si="120"/>
        <v>2.7010377975111117E-5</v>
      </c>
      <c r="DC186">
        <f t="shared" si="120"/>
        <v>1.4021686422317952E-2</v>
      </c>
      <c r="DD186">
        <f t="shared" si="120"/>
        <v>3.3076571141470085E-2</v>
      </c>
      <c r="DE186">
        <f t="shared" si="120"/>
        <v>1.7187530661196587E-4</v>
      </c>
      <c r="DF186">
        <f t="shared" si="120"/>
        <v>3.5431007050393177E-3</v>
      </c>
      <c r="DG186">
        <f t="shared" si="118"/>
        <v>1.4520543795637611E-9</v>
      </c>
      <c r="DH186" s="5">
        <f>IFERROR(((((L186+AB186)*(1/$H186))+AR186)/$F$2)/($B$2*('CAR.CAP_per person'!B$2)/(_xlfn.XLOOKUP($E$2,EU_countries_GDP!$A$2:$A$29,EU_countries_GDP!$E$2:$E$29))),"")</f>
        <v>0.2728073080841007</v>
      </c>
      <c r="DI186" s="5">
        <f>IFERROR(((((M186+AC186)*(1/$H186))+AS186)/$F$2)/($B$2*('CAR.CAP_per person'!C$2)/(_xlfn.XLOOKUP($E$2,EU_countries_GDP!$A$2:$A$29,EU_countries_GDP!$E$2:$E$29))),"")</f>
        <v>6.5541742626013907E-5</v>
      </c>
      <c r="DJ186" s="5">
        <f>IFERROR(((((N186+AD186)*(1/$H186))+AT186)/$F$2)/($B$2*('CAR.CAP_per person'!D$2)/(_xlfn.XLOOKUP($E$2,EU_countries_GDP!$A$2:$A$29,EU_countries_GDP!$E$2:$E$29))),"")</f>
        <v>4.4330547323416991E-4</v>
      </c>
      <c r="DK186" s="5">
        <f>IFERROR(((((O186+AE186)*(1/$H186))+AU186)/$F$2)/($B$2*('CAR.CAP_per person'!E$2)/(_xlfn.XLOOKUP($E$2,EU_countries_GDP!$A$2:$A$29,EU_countries_GDP!$E$2:$E$29))),"")</f>
        <v>1.6644368799688475E-2</v>
      </c>
      <c r="DL186" s="5">
        <f>IFERROR(((((P186+AF186)*(1/$H186))+AV186)/$F$2)/($B$2*('CAR.CAP_per person'!F$2)/(_xlfn.XLOOKUP($E$2,EU_countries_GDP!$A$2:$A$29,EU_countries_GDP!$E$2:$E$29))),"")</f>
        <v>0.40219203393435304</v>
      </c>
      <c r="DM186" s="5">
        <f>IFERROR(((((Q186+AG186)*(1/$H186))+AW186)/$F$2)/($B$2*('CAR.CAP_per person'!G$2)/(_xlfn.XLOOKUP($E$2,EU_countries_GDP!$A$2:$A$29,EU_countries_GDP!$E$2:$E$29))),"")</f>
        <v>2.8507551323532485E-2</v>
      </c>
      <c r="DN186" s="5">
        <f>IFERROR(((((R186+AH186)*(1/$H186))+AX186)/$F$2)/($B$2*('CAR.CAP_per person'!H$2)/(_xlfn.XLOOKUP($E$2,EU_countries_GDP!$A$2:$A$29,EU_countries_GDP!$E$2:$E$29))),"")</f>
        <v>5.6891905555254171E-4</v>
      </c>
      <c r="DO186" s="5">
        <f>IFERROR(((((S186+AI186)*(1/$H186))+AY186)/$F$2)/($B$2*('CAR.CAP_per person'!I$2)/(_xlfn.XLOOKUP($E$2,EU_countries_GDP!$A$2:$A$29,EU_countries_GDP!$E$2:$E$29))),"")</f>
        <v>2.7887763824772656E-2</v>
      </c>
      <c r="DP186" s="5">
        <f>IFERROR(((((T186+AJ186)*(1/$H186))+AZ186)/$F$2)/($B$2*('CAR.CAP_per person'!J$2)/(_xlfn.XLOOKUP($E$2,EU_countries_GDP!$A$2:$A$29,EU_countries_GDP!$E$2:$E$29))),"")</f>
        <v>9.5443144234023308E-2</v>
      </c>
      <c r="DQ186" s="5">
        <f>IFERROR(((((U186+AK186)*(1/$H186))+BA186)/$F$2)/($B$2*('CAR.CAP_per person'!K$2)/(_xlfn.XLOOKUP($E$2,EU_countries_GDP!$A$2:$A$29,EU_countries_GDP!$E$2:$E$29))),"")</f>
        <v>6.1210052040529851E-2</v>
      </c>
      <c r="DR186" s="5">
        <f>IFERROR(((((V186+AL186)*(1/$H186))+BB186)/$F$2)/($B$2*('CAR.CAP_per person'!L$2)/(_xlfn.XLOOKUP($E$2,EU_countries_GDP!$A$2:$A$29,EU_countries_GDP!$E$2:$E$29))),"")</f>
        <v>1.9672286370668458E-2</v>
      </c>
      <c r="DS186" s="5">
        <f>IFERROR(((((W186+AM186)*(1/$H186))+BC186)/$F$2)/($B$2*('CAR.CAP_per person'!M$2)/(_xlfn.XLOOKUP($E$2,EU_countries_GDP!$A$2:$A$29,EU_countries_GDP!$E$2:$E$29))),"")</f>
        <v>0.45740730629243637</v>
      </c>
      <c r="DT186" s="5">
        <f>IFERROR(((((X186+AN186)*(1/$H186))+BD186)/$F$2)/($B$2*('CAR.CAP_per person'!N$2)/(_xlfn.XLOOKUP($E$2,EU_countries_GDP!$A$2:$A$29,EU_countries_GDP!$E$2:$E$29))),"")</f>
        <v>12.298978229431732</v>
      </c>
      <c r="DU186" s="5">
        <f>IFERROR(((((Y186+AO186)*(1/$H186))+BE186)/$F$2)/($B$2*('CAR.CAP_per person'!O$2)/(_xlfn.XLOOKUP($E$2,EU_countries_GDP!$A$2:$A$29,EU_countries_GDP!$E$2:$E$29))),"")</f>
        <v>4.4343298265451369E-3</v>
      </c>
      <c r="DV186" s="5">
        <f>IFERROR(((((Z186+AP186)*(1/$H186))+BF186)/$F$2)/($B$2*('CAR.CAP_per person'!P$2)/(_xlfn.XLOOKUP($E$2,EU_countries_GDP!$A$2:$A$29,EU_countries_GDP!$E$2:$E$29))),"")</f>
        <v>7.3866141656313611E-2</v>
      </c>
      <c r="DW186" s="5">
        <f>IFERROR(((((AA186+AQ186)*(1/$H186))+BG186)/$F$2)/($B$2*('CAR.CAP_per person'!Q$2)/(_xlfn.XLOOKUP($E$2,EU_countries_GDP!$A$2:$A$29,EU_countries_GDP!$E$2:$E$29))),"")</f>
        <v>3.0942602145773414E-2</v>
      </c>
    </row>
    <row r="187" spans="1:127">
      <c r="A187" t="s">
        <v>213</v>
      </c>
      <c r="B187" t="str">
        <f>_xlfn.XLOOKUP(D187,Table5[Ingredient],Table5[Category],"",FALSE)</f>
        <v xml:space="preserve">Other </v>
      </c>
      <c r="C187" s="33" t="s">
        <v>229</v>
      </c>
      <c r="D187" s="33" t="s">
        <v>191</v>
      </c>
      <c r="E187" s="33">
        <v>0.10720000000000002</v>
      </c>
      <c r="F187" s="33" t="s">
        <v>219</v>
      </c>
      <c r="G187" s="33" t="s">
        <v>180</v>
      </c>
      <c r="H187" s="91">
        <f>Dataset_AT!S66</f>
        <v>2.0986687548942836E-2</v>
      </c>
      <c r="I187" s="33"/>
      <c r="J187" s="37" t="str">
        <f>IFERROR(INDEX('AveragePrices&amp;Codes'!G:AG, MATCH($D187, 'AveragePrices&amp;Codes'!$A:$A, 0), MATCH(Tool_Austria!$E$2, 'AveragePrices&amp;Codes'!$G$1:$AG$1, 0)),"")</f>
        <v/>
      </c>
      <c r="K187" s="37">
        <f>IFERROR(E187/(_xlfn.XLOOKUP(A187,Dataset_AT!$V$2:$V$9,Dataset_AT!$W$2:$W$9)),"")</f>
        <v>6.2325581395348845E-4</v>
      </c>
      <c r="L187">
        <f>IFERROR(IF($F187="Raw",_xlfn.XLOOKUP(_xlfn.XLOOKUP(Tool_Austria!$D187,'AveragePrices&amp;Codes'!$A:$A,'AveragePrices&amp;Codes'!$B:$B),AGRIBALYSE_Raw!$B:$B,AGRIBALYSE_Raw!O:O)*$E187,_xlfn.XLOOKUP(_xlfn.XLOOKUP(Tool_Austria!$D187,'AveragePrices&amp;Codes'!$A:$A,'AveragePrices&amp;Codes'!$B:$B),AGRIBALYSE_Cooked!$C:$C,AGRIBALYSE_Cooked!P:P)*$E187),"")</f>
        <v>0.25275446624000009</v>
      </c>
      <c r="M187">
        <f>IFERROR(IF($F187="Raw",_xlfn.XLOOKUP(_xlfn.XLOOKUP(Tool_Austria!$D187,'AveragePrices&amp;Codes'!$A:$A,'AveragePrices&amp;Codes'!$B:$B),AGRIBALYSE_Raw!$B:$B,AGRIBALYSE_Raw!P:P)*$E187,_xlfn.XLOOKUP(_xlfn.XLOOKUP(Tool_Austria!$D187,'AveragePrices&amp;Codes'!$A:$A,'AveragePrices&amp;Codes'!$B:$B),AGRIBALYSE_Cooked!$C:$C,AGRIBALYSE_Cooked!Q:Q)*$E187),"")</f>
        <v>3.2171810224000004E-8</v>
      </c>
      <c r="N187">
        <f>IFERROR(IF($F187="Raw",_xlfn.XLOOKUP(_xlfn.XLOOKUP(Tool_Austria!$D187,'AveragePrices&amp;Codes'!$A:$A,'AveragePrices&amp;Codes'!$B:$B),AGRIBALYSE_Raw!$B:$B,AGRIBALYSE_Raw!Q:Q)*$E187,_xlfn.XLOOKUP(_xlfn.XLOOKUP(Tool_Austria!$D187,'AveragePrices&amp;Codes'!$A:$A,'AveragePrices&amp;Codes'!$B:$B),AGRIBALYSE_Cooked!$C:$C,AGRIBALYSE_Cooked!R:R)*$E187),"")</f>
        <v>2.7713247520000005E-2</v>
      </c>
      <c r="O187">
        <f>IFERROR(IF($F187="Raw",_xlfn.XLOOKUP(_xlfn.XLOOKUP(Tool_Austria!$D187,'AveragePrices&amp;Codes'!$A:$A,'AveragePrices&amp;Codes'!$B:$B),AGRIBALYSE_Raw!$B:$B,AGRIBALYSE_Raw!R:R)*$E187,_xlfn.XLOOKUP(_xlfn.XLOOKUP(Tool_Austria!$D187,'AveragePrices&amp;Codes'!$A:$A,'AveragePrices&amp;Codes'!$B:$B),AGRIBALYSE_Cooked!$C:$C,AGRIBALYSE_Cooked!S:S)*$E187),"")</f>
        <v>9.2648904624000018E-4</v>
      </c>
      <c r="P187">
        <f>IFERROR(IF($F187="Raw",_xlfn.XLOOKUP(_xlfn.XLOOKUP(Tool_Austria!$D187,'AveragePrices&amp;Codes'!$A:$A,'AveragePrices&amp;Codes'!$B:$B),AGRIBALYSE_Raw!$B:$B,AGRIBALYSE_Raw!S:S)*$E187,_xlfn.XLOOKUP(_xlfn.XLOOKUP(Tool_Austria!$D187,'AveragePrices&amp;Codes'!$A:$A,'AveragePrices&amp;Codes'!$B:$B),AGRIBALYSE_Cooked!$C:$C,AGRIBALYSE_Cooked!T:T)*$E187),"")</f>
        <v>1.5623411616000002E-8</v>
      </c>
      <c r="Q187">
        <f>IFERROR(IF($F187="Raw",_xlfn.XLOOKUP(_xlfn.XLOOKUP(Tool_Austria!$D187,'AveragePrices&amp;Codes'!$A:$A,'AveragePrices&amp;Codes'!$B:$B),AGRIBALYSE_Raw!$B:$B,AGRIBALYSE_Raw!T:T)*$E187,_xlfn.XLOOKUP(_xlfn.XLOOKUP(Tool_Austria!$D187,'AveragePrices&amp;Codes'!$A:$A,'AveragePrices&amp;Codes'!$B:$B),AGRIBALYSE_Cooked!$C:$C,AGRIBALYSE_Cooked!U:U)*$E187),"")</f>
        <v>7.8660576016000015E-9</v>
      </c>
      <c r="R187">
        <f>IFERROR(IF($F187="Raw",_xlfn.XLOOKUP(_xlfn.XLOOKUP(Tool_Austria!$D187,'AveragePrices&amp;Codes'!$A:$A,'AveragePrices&amp;Codes'!$B:$B),AGRIBALYSE_Raw!$B:$B,AGRIBALYSE_Raw!U:U)*$E187,_xlfn.XLOOKUP(_xlfn.XLOOKUP(Tool_Austria!$D187,'AveragePrices&amp;Codes'!$A:$A,'AveragePrices&amp;Codes'!$B:$B),AGRIBALYSE_Cooked!$C:$C,AGRIBALYSE_Cooked!V:V)*$E187),"")</f>
        <v>9.200656115200002E-10</v>
      </c>
      <c r="S187">
        <f>IFERROR(IF($F187="Raw",_xlfn.XLOOKUP(_xlfn.XLOOKUP(Tool_Austria!$D187,'AveragePrices&amp;Codes'!$A:$A,'AveragePrices&amp;Codes'!$B:$B),AGRIBALYSE_Raw!$B:$B,AGRIBALYSE_Raw!V:V)*$E187,_xlfn.XLOOKUP(_xlfn.XLOOKUP(Tool_Austria!$D187,'AveragePrices&amp;Codes'!$A:$A,'AveragePrices&amp;Codes'!$B:$B),AGRIBALYSE_Cooked!$C:$C,AGRIBALYSE_Cooked!W:W)*$E187),"")</f>
        <v>1.9743288784000003E-3</v>
      </c>
      <c r="T187">
        <f>IFERROR(IF($F187="Raw",_xlfn.XLOOKUP(_xlfn.XLOOKUP(Tool_Austria!$D187,'AveragePrices&amp;Codes'!$A:$A,'AveragePrices&amp;Codes'!$B:$B),AGRIBALYSE_Raw!$B:$B,AGRIBALYSE_Raw!W:W)*$E187,_xlfn.XLOOKUP(_xlfn.XLOOKUP(Tool_Austria!$D187,'AveragePrices&amp;Codes'!$A:$A,'AveragePrices&amp;Codes'!$B:$B),AGRIBALYSE_Cooked!$C:$C,AGRIBALYSE_Cooked!X:X)*$E187),"")</f>
        <v>1.4612532768000004E-4</v>
      </c>
      <c r="U187">
        <f>IFERROR(IF($F187="Raw",_xlfn.XLOOKUP(_xlfn.XLOOKUP(Tool_Austria!$D187,'AveragePrices&amp;Codes'!$A:$A,'AveragePrices&amp;Codes'!$B:$B),AGRIBALYSE_Raw!$B:$B,AGRIBALYSE_Raw!X:X)*$E187,_xlfn.XLOOKUP(_xlfn.XLOOKUP(Tool_Austria!$D187,'AveragePrices&amp;Codes'!$A:$A,'AveragePrices&amp;Codes'!$B:$B),AGRIBALYSE_Cooked!$C:$C,AGRIBALYSE_Cooked!Y:Y)*$E187),"")</f>
        <v>3.0625279776000003E-3</v>
      </c>
      <c r="V187">
        <f>IFERROR(IF($F187="Raw",_xlfn.XLOOKUP(_xlfn.XLOOKUP(Tool_Austria!$D187,'AveragePrices&amp;Codes'!$A:$A,'AveragePrices&amp;Codes'!$B:$B),AGRIBALYSE_Raw!$B:$B,AGRIBALYSE_Raw!Y:Y)*$E187,_xlfn.XLOOKUP(_xlfn.XLOOKUP(Tool_Austria!$D187,'AveragePrices&amp;Codes'!$A:$A,'AveragePrices&amp;Codes'!$B:$B),AGRIBALYSE_Cooked!$C:$C,AGRIBALYSE_Cooked!Z:Z)*$E187),"")</f>
        <v>8.882680118400002E-3</v>
      </c>
      <c r="W187">
        <f>IFERROR(IF($F187="Raw",_xlfn.XLOOKUP(_xlfn.XLOOKUP(Tool_Austria!$D187,'AveragePrices&amp;Codes'!$A:$A,'AveragePrices&amp;Codes'!$B:$B),AGRIBALYSE_Raw!$B:$B,AGRIBALYSE_Raw!Z:Z)*$E187,_xlfn.XLOOKUP(_xlfn.XLOOKUP(Tool_Austria!$D187,'AveragePrices&amp;Codes'!$A:$A,'AveragePrices&amp;Codes'!$B:$B),AGRIBALYSE_Cooked!$C:$C,AGRIBALYSE_Cooked!AA:AA)*$E187),"")</f>
        <v>9.893830825600002</v>
      </c>
      <c r="X187">
        <f>IFERROR(IF($F187="Raw",_xlfn.XLOOKUP(_xlfn.XLOOKUP(Tool_Austria!$D187,'AveragePrices&amp;Codes'!$A:$A,'AveragePrices&amp;Codes'!$B:$B),AGRIBALYSE_Raw!$B:$B,AGRIBALYSE_Raw!AA:AA)*$E187,_xlfn.XLOOKUP(_xlfn.XLOOKUP(Tool_Austria!$D187,'AveragePrices&amp;Codes'!$A:$A,'AveragePrices&amp;Codes'!$B:$B),AGRIBALYSE_Cooked!$C:$C,AGRIBALYSE_Cooked!AB:AB)*$E187),"")</f>
        <v>59.472262704000002</v>
      </c>
      <c r="Y187">
        <f>IFERROR(IF($F187="Raw",_xlfn.XLOOKUP(_xlfn.XLOOKUP(Tool_Austria!$D187,'AveragePrices&amp;Codes'!$A:$A,'AveragePrices&amp;Codes'!$B:$B),AGRIBALYSE_Raw!$B:$B,AGRIBALYSE_Raw!AB:AB)*$E187,_xlfn.XLOOKUP(_xlfn.XLOOKUP(Tool_Austria!$D187,'AveragePrices&amp;Codes'!$A:$A,'AveragePrices&amp;Codes'!$B:$B),AGRIBALYSE_Cooked!$C:$C,AGRIBALYSE_Cooked!AC:AC)*$E187),"")</f>
        <v>8.4505552032000011E-2</v>
      </c>
      <c r="Z187">
        <f>IFERROR(IF($F187="Raw",_xlfn.XLOOKUP(_xlfn.XLOOKUP(Tool_Austria!$D187,'AveragePrices&amp;Codes'!$A:$A,'AveragePrices&amp;Codes'!$B:$B),AGRIBALYSE_Raw!$B:$B,AGRIBALYSE_Raw!AC:AC)*$E187,_xlfn.XLOOKUP(_xlfn.XLOOKUP(Tool_Austria!$D187,'AveragePrices&amp;Codes'!$A:$A,'AveragePrices&amp;Codes'!$B:$B),AGRIBALYSE_Cooked!$C:$C,AGRIBALYSE_Cooked!AD:AD)*$E187),"")</f>
        <v>2.1987718032000001</v>
      </c>
      <c r="AA187">
        <f>IFERROR(IF($F187="Raw",_xlfn.XLOOKUP(_xlfn.XLOOKUP(Tool_Austria!$D187,'AveragePrices&amp;Codes'!$A:$A,'AveragePrices&amp;Codes'!$B:$B),AGRIBALYSE_Raw!$B:$B,AGRIBALYSE_Raw!AD:AD)*$E187,_xlfn.XLOOKUP(_xlfn.XLOOKUP(Tool_Austria!$D187,'AveragePrices&amp;Codes'!$A:$A,'AveragePrices&amp;Codes'!$B:$B),AGRIBALYSE_Cooked!$C:$C,AGRIBALYSE_Cooked!AE:AE)*$E187),"")</f>
        <v>1.1999917616000003E-6</v>
      </c>
      <c r="AB187" cm="1">
        <f t="array" ref="AB187">IFERROR(_xlfn.XLOOKUP(Tool_Austria!$F187&amp;$E$2,'Cooking methods'!$A:$A&amp;'Cooking methods'!$B:$B,'Cooking methods'!C:C)*$E187,"")</f>
        <v>7.7391110400000015E-3</v>
      </c>
      <c r="AC187" cm="1">
        <f t="array" ref="AC187">IFERROR(_xlfn.XLOOKUP(Tool_Austria!$F187&amp;$E$2,'Cooking methods'!$A:$A&amp;'Cooking methods'!$B:$B,'Cooking methods'!D:D)*$E187,"")</f>
        <v>1.7931610928000002E-10</v>
      </c>
      <c r="AD187" cm="1">
        <f t="array" ref="AD187">IFERROR(_xlfn.XLOOKUP(Tool_Austria!$F187&amp;$E$2,'Cooking methods'!$A:$A&amp;'Cooking methods'!$B:$B,'Cooking methods'!E:E)*$E187,"")</f>
        <v>1.9531840000000002E-3</v>
      </c>
      <c r="AE187" cm="1">
        <f t="array" ref="AE187">IFERROR(_xlfn.XLOOKUP(Tool_Austria!$F187&amp;$E$2,'Cooking methods'!$A:$A&amp;'Cooking methods'!$B:$B,'Cooking methods'!F:F)*$E187,"")</f>
        <v>1.6525306656000003E-5</v>
      </c>
      <c r="AF187" cm="1">
        <f t="array" ref="AF187">IFERROR(_xlfn.XLOOKUP(Tool_Austria!$F187&amp;$E$2,'Cooking methods'!$A:$A&amp;'Cooking methods'!$B:$B,'Cooking methods'!G:G)*$E187,"")</f>
        <v>1.1166359360000001E-10</v>
      </c>
      <c r="AG187" cm="1">
        <f t="array" ref="AG187">IFERROR(_xlfn.XLOOKUP(Tool_Austria!$F187&amp;$E$2,'Cooking methods'!$A:$A&amp;'Cooking methods'!$B:$B,'Cooking methods'!H:H)*$E187,"")</f>
        <v>7.723564896E-11</v>
      </c>
      <c r="AH187" cm="1">
        <f t="array" ref="AH187">IFERROR(_xlfn.XLOOKUP(Tool_Austria!$F187&amp;$E$2,'Cooking methods'!$A:$A&amp;'Cooking methods'!$B:$B,'Cooking methods'!I:I)*$E187,"")</f>
        <v>2.5075512192000003E-11</v>
      </c>
      <c r="AI187" cm="1">
        <f t="array" ref="AI187">IFERROR(_xlfn.XLOOKUP(Tool_Austria!$F187&amp;$E$2,'Cooking methods'!$A:$A&amp;'Cooking methods'!$B:$B,'Cooking methods'!J:J)*$E187,"")</f>
        <v>2.1747138719999999E-5</v>
      </c>
      <c r="AJ187" cm="1">
        <f t="array" ref="AJ187">IFERROR(_xlfn.XLOOKUP(Tool_Austria!$F187&amp;$E$2,'Cooking methods'!$A:$A&amp;'Cooking methods'!$B:$B,'Cooking methods'!K:K)*$E187,"")</f>
        <v>7.6575350560000026E-6</v>
      </c>
      <c r="AK187" cm="1">
        <f t="array" ref="AK187">IFERROR(_xlfn.XLOOKUP(Tool_Austria!$F187&amp;$E$2,'Cooking methods'!$A:$A&amp;'Cooking methods'!$B:$B,'Cooking methods'!L:L)*$E187,"")</f>
        <v>9.0357379200000026E-6</v>
      </c>
      <c r="AL187" cm="1">
        <f t="array" ref="AL187">IFERROR(_xlfn.XLOOKUP(Tool_Austria!$F187&amp;$E$2,'Cooking methods'!$A:$A&amp;'Cooking methods'!$B:$B,'Cooking methods'!M:M)*$E187,"")</f>
        <v>4.793882160000001E-5</v>
      </c>
      <c r="AM187" cm="1">
        <f t="array" ref="AM187">IFERROR(_xlfn.XLOOKUP(Tool_Austria!$F187&amp;$E$2,'Cooking methods'!$A:$A&amp;'Cooking methods'!$B:$B,'Cooking methods'!N:N)*$E187,"")</f>
        <v>4.6521283840000011E-2</v>
      </c>
      <c r="AN187" cm="1">
        <f t="array" ref="AN187">IFERROR(_xlfn.XLOOKUP(Tool_Austria!$F187&amp;$E$2,'Cooking methods'!$A:$A&amp;'Cooking methods'!$B:$B,'Cooking methods'!O:O)*$E187,"")</f>
        <v>3.7831094400000008E-2</v>
      </c>
      <c r="AO187" cm="1">
        <f t="array" ref="AO187">IFERROR(_xlfn.XLOOKUP(Tool_Austria!$F187&amp;$E$2,'Cooking methods'!$A:$A&amp;'Cooking methods'!$B:$B,'Cooking methods'!P:P)*$E187,"")</f>
        <v>7.5903174400000009E-3</v>
      </c>
      <c r="AP187" cm="1">
        <f t="array" ref="AP187">IFERROR(_xlfn.XLOOKUP(Tool_Austria!$F187&amp;$E$2,'Cooking methods'!$A:$A&amp;'Cooking methods'!$B:$B,'Cooking methods'!Q:Q)*$E187,"")</f>
        <v>0.12431636672000003</v>
      </c>
      <c r="AQ187" cm="1">
        <f t="array" ref="AQ187">IFERROR(_xlfn.XLOOKUP(Tool_Austria!$F187&amp;$E$2,'Cooking methods'!$A:$A&amp;'Cooking methods'!$B:$B,'Cooking methods'!R:R)*$E187,"")</f>
        <v>2.3700607872000003E-8</v>
      </c>
      <c r="AR187" cm="1">
        <f t="array" ref="AR187">IFERROR(_xlfn.XLOOKUP(Tool_Austria!$G187&amp;$E$2,'Waste management'!$A:$A&amp;'Waste management'!$B:$B,'Waste management'!C:C)*$E187,"")</f>
        <v>6.0021280000000007E-3</v>
      </c>
      <c r="AS187" cm="1">
        <f t="array" ref="AS187">IFERROR(_xlfn.XLOOKUP(Tool_Austria!$G187&amp;$E$2,'Waste management'!$A:$A&amp;'Waste management'!$B:$B,'Waste management'!D:D)*$E187,"")</f>
        <v>4.0950507200000007E-11</v>
      </c>
      <c r="AT187" cm="1">
        <f t="array" ref="AT187">IFERROR(_xlfn.XLOOKUP(Tool_Austria!$G187&amp;$E$2,'Waste management'!$A:$A&amp;'Waste management'!$B:$B,'Waste management'!E:E)*$E187,"")</f>
        <v>1.1041600000000004E-4</v>
      </c>
      <c r="AU187" cm="1">
        <f t="array" ref="AU187">IFERROR(_xlfn.XLOOKUP(Tool_Austria!$G187&amp;$E$2,'Waste management'!$A:$A&amp;'Waste management'!$B:$B,'Waste management'!F:F)*$E187,"")</f>
        <v>1.2864000000000003E-5</v>
      </c>
      <c r="AV187" cm="1">
        <f t="array" ref="AV187">IFERROR(_xlfn.XLOOKUP(Tool_Austria!$G187&amp;$E$2,'Waste management'!$A:$A&amp;'Waste management'!$B:$B,'Waste management'!G:G)*$E187,"")</f>
        <v>1.2413331200000001E-9</v>
      </c>
      <c r="AW187" cm="1">
        <f t="array" ref="AW187">IFERROR(_xlfn.XLOOKUP(Tool_Austria!$G187&amp;$E$2,'Waste management'!$A:$A&amp;'Waste management'!$B:$B,'Waste management'!H:H)*$E187,"")</f>
        <v>4.0462747200000004E-11</v>
      </c>
      <c r="AX187" cm="1">
        <f t="array" ref="AX187">IFERROR(_xlfn.XLOOKUP(Tool_Austria!$G187&amp;$E$2,'Waste management'!$A:$A&amp;'Waste management'!$B:$B,'Waste management'!I:I)*$E187,"")</f>
        <v>2.8767870400000006E-11</v>
      </c>
      <c r="AY187" cm="1">
        <f t="array" ref="AY187">IFERROR(_xlfn.XLOOKUP(Tool_Austria!$G187&amp;$E$2,'Waste management'!$A:$A&amp;'Waste management'!$B:$B,'Waste management'!J:J)*$E187,"")</f>
        <v>2.3691200000000007E-4</v>
      </c>
      <c r="AZ187" cm="1">
        <f t="array" ref="AZ187">IFERROR(_xlfn.XLOOKUP(Tool_Austria!$G187&amp;$E$2,'Waste management'!$A:$A&amp;'Waste management'!$B:$B,'Waste management'!K:K)*$E187,"")</f>
        <v>5.7667382400000015E-7</v>
      </c>
      <c r="BA187" cm="1">
        <f t="array" ref="BA187">IFERROR(_xlfn.XLOOKUP(Tool_Austria!$G187&amp;$E$2,'Waste management'!$A:$A&amp;'Waste management'!$B:$B,'Waste management'!L:L)*$E187,"")</f>
        <v>1.0377110080000002E-5</v>
      </c>
      <c r="BB187" cm="1">
        <f t="array" ref="BB187">IFERROR(_xlfn.XLOOKUP(Tool_Austria!$G187&amp;$E$2,'Waste management'!$A:$A&amp;'Waste management'!$B:$B,'Waste management'!M:M)*$E187,"")</f>
        <v>1.0441280000000003E-3</v>
      </c>
      <c r="BC187" cm="1">
        <f t="array" ref="BC187">IFERROR(_xlfn.XLOOKUP(Tool_Austria!$G187&amp;$E$2,'Waste management'!$A:$A&amp;'Waste management'!$B:$B,'Waste management'!N:N)*$E187,"")</f>
        <v>0.89781500800000014</v>
      </c>
      <c r="BD187" cm="1">
        <f t="array" ref="BD187">IFERROR(_xlfn.XLOOKUP(Tool_Austria!$G187&amp;$E$2,'Waste management'!$A:$A&amp;'Waste management'!$B:$B,'Waste management'!O:O)*$E187,"")</f>
        <v>5.724587200000001E-2</v>
      </c>
      <c r="BE187" cm="1">
        <f t="array" ref="BE187">IFERROR(_xlfn.XLOOKUP(Tool_Austria!$G187&amp;$E$2,'Waste management'!$A:$A&amp;'Waste management'!$B:$B,'Waste management'!P:P)*$E187,"")</f>
        <v>1.2360160000000002E-3</v>
      </c>
      <c r="BF187" cm="1">
        <f t="array" ref="BF187">IFERROR(_xlfn.XLOOKUP(Tool_Austria!$G187&amp;$E$2,'Waste management'!$A:$A&amp;'Waste management'!$B:$B,'Waste management'!Q:Q)*$E187,"")</f>
        <v>3.5975248000000008E-2</v>
      </c>
      <c r="BG187" cm="1">
        <f t="array" ref="BG187">IFERROR(_xlfn.XLOOKUP(Tool_Austria!$G187&amp;$E$2,'Waste management'!$A:$A&amp;'Waste management'!$B:$B,'Waste management'!R:R)*$E187,"")</f>
        <v>1.1691232000000001E-8</v>
      </c>
      <c r="BH187">
        <f>IFERROR((L187+AR187+AB187)*_xlfn.XLOOKUP(Tool_Austria!BH$4,Monetization_Factors!$A:$A,Monetization_Factors!$D:$D),"")</f>
        <v>3.4671323198240643E-2</v>
      </c>
      <c r="BI187">
        <f>IFERROR((M187+AS187+AC187)*_xlfn.XLOOKUP(Tool_Austria!BI$4,Monetization_Factors!$A:$A,Monetization_Factors!$D:$D),"")</f>
        <v>1.2966884273841846E-6</v>
      </c>
      <c r="BJ187">
        <f>IFERROR((N187+AT187+AD187)*_xlfn.XLOOKUP(Tool_Austria!BJ$4,Monetization_Factors!$A:$A,Monetization_Factors!$D:$D),"")</f>
        <v>4.5444927014332363E-5</v>
      </c>
      <c r="BK187">
        <f>IFERROR((O187+AU187+AE187)*_xlfn.XLOOKUP(Tool_Austria!BK$4,Monetization_Factors!$A:$A,Monetization_Factors!$D:$D),"")</f>
        <v>1.4468878157231097E-3</v>
      </c>
      <c r="BL187">
        <f>IFERROR((P187+AV187+AF187)*_xlfn.XLOOKUP(Tool_Austria!BL$4,Monetization_Factors!$A:$A,Monetization_Factors!$D:$D),"")</f>
        <v>1.6947106808810099E-2</v>
      </c>
      <c r="BM187">
        <f>IFERROR((Q187+AW187+AG187)*_xlfn.XLOOKUP(Tool_Austria!BM$4,Monetization_Factors!$A:$A,Monetization_Factors!$D:$D),"")</f>
        <v>1.6579147907989E-3</v>
      </c>
      <c r="BN187">
        <f>IFERROR((R187+AX187+AH187)*_xlfn.XLOOKUP(Tool_Austria!BN$4,Monetization_Factors!$A:$A,Monetization_Factors!$D:$D),"")</f>
        <v>1.1196460455289055E-3</v>
      </c>
      <c r="BO187">
        <f>IFERROR((S187+AY187+AI187)*_xlfn.XLOOKUP(Tool_Austria!BO$4,Monetization_Factors!$A:$A,Monetization_Factors!$D:$D),"")</f>
        <v>9.7769028431245338E-4</v>
      </c>
      <c r="BP187">
        <f>IFERROR((T187+AZ187+AJ187)*_xlfn.XLOOKUP(Tool_Austria!BP$4,Monetization_Factors!$A:$A,Monetization_Factors!$D:$D),"")</f>
        <v>3.7654331346395587E-4</v>
      </c>
      <c r="BQ187">
        <f>IFERROR((U187+BA187+AK187)*_xlfn.XLOOKUP(Tool_Austria!BQ$4,Monetization_Factors!$A:$A,Monetization_Factors!$D:$D),"")</f>
        <v>1.2607207796455093E-2</v>
      </c>
      <c r="BR187" t="str">
        <f>IFERROR((V187+BB187+AL187)*_xlfn.XLOOKUP(Tool_Austria!BR$4,Monetization_Factors!$A:$A,Monetization_Factors!$D:$D),"")</f>
        <v/>
      </c>
      <c r="BS187">
        <f>IFERROR((W187+BC187+AM187)*_xlfn.XLOOKUP(Tool_Austria!BS$4,Monetization_Factors!$A:$A,Monetization_Factors!$D:$D),"")</f>
        <v>5.2741479347626096E-4</v>
      </c>
      <c r="BT187">
        <f>IFERROR((X187+BD187+AN187)*_xlfn.XLOOKUP(Tool_Austria!BT$4,Monetization_Factors!$A:$A,Monetization_Factors!$D:$D),"")</f>
        <v>1.3264016988463127E-2</v>
      </c>
      <c r="BU187">
        <f>IFERROR((Y187+BE187+AO187)*_xlfn.XLOOKUP(Tool_Austria!BU$4,Monetization_Factors!$A:$A,Monetization_Factors!$D:$D),"")</f>
        <v>5.9311733089747163E-4</v>
      </c>
      <c r="BV187">
        <f>IFERROR((Z187+BF187+AP187)*_xlfn.XLOOKUP(Tool_Austria!BV$4,Monetization_Factors!$A:$A,Monetization_Factors!$D:$D),"")</f>
        <v>3.8954748950661214E-3</v>
      </c>
      <c r="BW187">
        <f>IFERROR((AA187+BG187+AQ187)*_xlfn.XLOOKUP(Tool_Austria!BW$4,Monetization_Factors!$A:$A,Monetization_Factors!$D:$D),"")</f>
        <v>2.5808642742977985E-6</v>
      </c>
      <c r="BX187" s="38" t="str" cm="1">
        <f t="array" ref="BX187">IFERROR(_xlfn.IFS(I187&lt;&gt;0,I187*E187,I187="",J187*E187),"")</f>
        <v/>
      </c>
      <c r="BY187" s="38">
        <f t="shared" si="112"/>
        <v>8.8133666540952144E-2</v>
      </c>
      <c r="BZ187" s="38">
        <f t="shared" si="113"/>
        <v>8.8133666540952144E-2</v>
      </c>
      <c r="CA187" s="38">
        <f t="shared" si="114"/>
        <v>1.3559025621684946E-4</v>
      </c>
      <c r="CB187">
        <f t="shared" ref="CB187:CP203" si="121">IFERROR((L187+AB187+AR187),"")</f>
        <v>0.26649570528000011</v>
      </c>
      <c r="CC187">
        <f t="shared" si="121"/>
        <v>3.2392076840480003E-8</v>
      </c>
      <c r="CD187">
        <f t="shared" si="121"/>
        <v>2.9776847520000004E-2</v>
      </c>
      <c r="CE187">
        <f t="shared" si="121"/>
        <v>9.5587835289600025E-4</v>
      </c>
      <c r="CF187">
        <f t="shared" si="121"/>
        <v>1.6976408329600002E-8</v>
      </c>
      <c r="CG187">
        <f t="shared" si="121"/>
        <v>7.983755997760002E-9</v>
      </c>
      <c r="CH187">
        <f t="shared" si="121"/>
        <v>9.7390899411200028E-10</v>
      </c>
      <c r="CI187">
        <f t="shared" si="121"/>
        <v>2.2329880171200003E-3</v>
      </c>
      <c r="CJ187">
        <f t="shared" si="121"/>
        <v>1.5435953656000003E-4</v>
      </c>
      <c r="CK187">
        <f t="shared" si="121"/>
        <v>3.0819408256000003E-3</v>
      </c>
      <c r="CL187">
        <f t="shared" si="121"/>
        <v>9.9747469400000028E-3</v>
      </c>
      <c r="CM187">
        <f t="shared" si="121"/>
        <v>10.838167117440003</v>
      </c>
      <c r="CN187">
        <f t="shared" si="121"/>
        <v>59.567339670400003</v>
      </c>
      <c r="CO187">
        <f t="shared" si="121"/>
        <v>9.3331885472000026E-2</v>
      </c>
      <c r="CP187">
        <f t="shared" si="121"/>
        <v>2.3590634179200003</v>
      </c>
      <c r="CQ187">
        <f t="shared" si="117"/>
        <v>1.2353836014720002E-6</v>
      </c>
      <c r="CR187">
        <f t="shared" ref="CR187:DF203" si="122">IFERROR((L187+AB187+AR187)/$F$2,"")</f>
        <v>4.099933927384617E-4</v>
      </c>
      <c r="CS187">
        <f t="shared" si="122"/>
        <v>4.9833964369969239E-11</v>
      </c>
      <c r="CT187">
        <f t="shared" si="122"/>
        <v>4.581053464615385E-5</v>
      </c>
      <c r="CU187">
        <f t="shared" si="122"/>
        <v>1.470582081378462E-6</v>
      </c>
      <c r="CV187">
        <f t="shared" si="122"/>
        <v>2.6117551276307694E-11</v>
      </c>
      <c r="CW187">
        <f t="shared" si="122"/>
        <v>1.2282701535015388E-11</v>
      </c>
      <c r="CX187">
        <f t="shared" si="122"/>
        <v>1.4983215294030774E-12</v>
      </c>
      <c r="CY187">
        <f t="shared" si="122"/>
        <v>3.4353661801846158E-6</v>
      </c>
      <c r="CZ187">
        <f t="shared" si="122"/>
        <v>2.3747621009230774E-7</v>
      </c>
      <c r="DA187">
        <f t="shared" si="122"/>
        <v>4.7414474240000001E-6</v>
      </c>
      <c r="DB187">
        <f t="shared" si="122"/>
        <v>1.5345764523076929E-5</v>
      </c>
      <c r="DC187">
        <f t="shared" si="122"/>
        <v>1.6674103257600003E-2</v>
      </c>
      <c r="DD187">
        <f t="shared" si="122"/>
        <v>9.1642061031384614E-2</v>
      </c>
      <c r="DE187">
        <f t="shared" si="122"/>
        <v>1.4358751611076928E-4</v>
      </c>
      <c r="DF187">
        <f t="shared" si="122"/>
        <v>3.6293283352615388E-3</v>
      </c>
      <c r="DG187">
        <f t="shared" si="118"/>
        <v>1.9005901561107695E-9</v>
      </c>
      <c r="DH187" s="5">
        <f>IFERROR(((((L187+AB187)*(1/$H187))+AR187)/$F$2)/($B$2*('CAR.CAP_per person'!B$2)/(_xlfn.XLOOKUP($E$2,EU_countries_GDP!$A$2:$A$29,EU_countries_GDP!$E$2:$E$29))),"")</f>
        <v>0.27922695329477765</v>
      </c>
      <c r="DI187" s="5">
        <f>IFERROR(((((M187+AC187)*(1/$H187))+AS187)/$F$2)/($B$2*('CAR.CAP_per person'!C$2)/(_xlfn.XLOOKUP($E$2,EU_countries_GDP!$A$2:$A$29,EU_countries_GDP!$E$2:$E$29))),"")</f>
        <v>4.3771651290263735E-4</v>
      </c>
      <c r="DJ187" s="5">
        <f>IFERROR(((((N187+AD187)*(1/$H187))+AT187)/$F$2)/($B$2*('CAR.CAP_per person'!D$2)/(_xlfn.XLOOKUP($E$2,EU_countries_GDP!$A$2:$A$29,EU_countries_GDP!$E$2:$E$29))),"")</f>
        <v>4.1089499452604911E-4</v>
      </c>
      <c r="DK187" s="5">
        <f>IFERROR(((((O187+AE187)*(1/$H187))+AU187)/$F$2)/($B$2*('CAR.CAP_per person'!E$2)/(_xlfn.XLOOKUP($E$2,EU_countries_GDP!$A$2:$A$29,EU_countries_GDP!$E$2:$E$29))),"")</f>
        <v>1.6929802146127396E-2</v>
      </c>
      <c r="DL187" s="5">
        <f>IFERROR(((((P187+AF187)*(1/$H187))+AV187)/$F$2)/($B$2*('CAR.CAP_per person'!F$2)/(_xlfn.XLOOKUP($E$2,EU_countries_GDP!$A$2:$A$29,EU_countries_GDP!$E$2:$E$29))),"")</f>
        <v>0.22266566223821926</v>
      </c>
      <c r="DM187" s="5">
        <f>IFERROR(((((Q187+AG187)*(1/$H187))+AW187)/$F$2)/($B$2*('CAR.CAP_per person'!G$2)/(_xlfn.XLOOKUP($E$2,EU_countries_GDP!$A$2:$A$29,EU_countries_GDP!$E$2:$E$29))),"")</f>
        <v>6.0314094558656363E-2</v>
      </c>
      <c r="DN187" s="5">
        <f>IFERROR(((((R187+AH187)*(1/$H187))+AX187)/$F$2)/($B$2*('CAR.CAP_per person'!H$2)/(_xlfn.XLOOKUP($E$2,EU_countries_GDP!$A$2:$A$29,EU_countries_GDP!$E$2:$E$29))),"")</f>
        <v>1.6830843813526511E-3</v>
      </c>
      <c r="DO187" s="5">
        <f>IFERROR(((((S187+AI187)*(1/$H187))+AY187)/$F$2)/($B$2*('CAR.CAP_per person'!I$2)/(_xlfn.XLOOKUP($E$2,EU_countries_GDP!$A$2:$A$29,EU_countries_GDP!$E$2:$E$29))),"")</f>
        <v>1.4563846679395242E-2</v>
      </c>
      <c r="DP187" s="5">
        <f>IFERROR(((((T187+AJ187)*(1/$H187))+AZ187)/$F$2)/($B$2*('CAR.CAP_per person'!J$2)/(_xlfn.XLOOKUP($E$2,EU_countries_GDP!$A$2:$A$29,EU_countries_GDP!$E$2:$E$29))),"")</f>
        <v>0.19321881885400619</v>
      </c>
      <c r="DQ187" s="5">
        <f>IFERROR(((((U187+AK187)*(1/$H187))+BA187)/$F$2)/($B$2*('CAR.CAP_per person'!K$2)/(_xlfn.XLOOKUP($E$2,EU_countries_GDP!$A$2:$A$29,EU_countries_GDP!$E$2:$E$29))),"")</f>
        <v>0.11178381130692776</v>
      </c>
      <c r="DR187" s="5">
        <f>IFERROR(((((V187+AL187)*(1/$H187))+BB187)/$F$2)/($B$2*('CAR.CAP_per person'!L$2)/(_xlfn.XLOOKUP($E$2,EU_countries_GDP!$A$2:$A$29,EU_countries_GDP!$E$2:$E$29))),"")</f>
        <v>1.0651452618912984E-2</v>
      </c>
      <c r="DS187" s="5">
        <f>IFERROR(((((W187+AM187)*(1/$H187))+BC187)/$F$2)/($B$2*('CAR.CAP_per person'!M$2)/(_xlfn.XLOOKUP($E$2,EU_countries_GDP!$A$2:$A$29,EU_countries_GDP!$E$2:$E$29))),"")</f>
        <v>0.55316818494665865</v>
      </c>
      <c r="DT187" s="5">
        <f>IFERROR(((((X187+AN187)*(1/$H187))+BD187)/$F$2)/($B$2*('CAR.CAP_per person'!N$2)/(_xlfn.XLOOKUP($E$2,EU_countries_GDP!$A$2:$A$29,EU_countries_GDP!$E$2:$E$29))),"")</f>
        <v>34.132505598283529</v>
      </c>
      <c r="DU187" s="5">
        <f>IFERROR(((((Y187+AO187)*(1/$H187))+BE187)/$F$2)/($B$2*('CAR.CAP_per person'!O$2)/(_xlfn.XLOOKUP($E$2,EU_countries_GDP!$A$2:$A$29,EU_countries_GDP!$E$2:$E$29))),"")</f>
        <v>3.696522054196477E-3</v>
      </c>
      <c r="DV187" s="5">
        <f>IFERROR(((((Z187+AP187)*(1/$H187))+BF187)/$F$2)/($B$2*('CAR.CAP_per person'!P$2)/(_xlfn.XLOOKUP($E$2,EU_countries_GDP!$A$2:$A$29,EU_countries_GDP!$E$2:$E$29))),"")</f>
        <v>7.569172383654367E-2</v>
      </c>
      <c r="DW187" s="5">
        <f>IFERROR(((((AA187+AQ187)*(1/$H187))+BG187)/$F$2)/($B$2*('CAR.CAP_per person'!Q$2)/(_xlfn.XLOOKUP($E$2,EU_countries_GDP!$A$2:$A$29,EU_countries_GDP!$E$2:$E$29))),"")</f>
        <v>4.0618024161540429E-2</v>
      </c>
    </row>
    <row r="188" spans="1:127">
      <c r="A188" t="s">
        <v>213</v>
      </c>
      <c r="B188" t="str">
        <f>_xlfn.XLOOKUP(D188,Table5[Ingredient],Table5[Category],"",FALSE)</f>
        <v>Starch/satiating food</v>
      </c>
      <c r="C188" s="33" t="s">
        <v>229</v>
      </c>
      <c r="D188" s="33" t="s">
        <v>178</v>
      </c>
      <c r="E188" s="33">
        <v>0.6492</v>
      </c>
      <c r="F188" s="33" t="s">
        <v>179</v>
      </c>
      <c r="G188" s="33" t="s">
        <v>180</v>
      </c>
      <c r="H188" s="91">
        <f>Dataset_AT!S67</f>
        <v>0.51671442215854824</v>
      </c>
      <c r="I188" s="33"/>
      <c r="J188" s="37">
        <f>IFERROR(INDEX('AveragePrices&amp;Codes'!G:AG, MATCH($D188, 'AveragePrices&amp;Codes'!$A:$A, 0), MATCH(Tool_Austria!$E$2, 'AveragePrices&amp;Codes'!$G$1:$AG$1, 0)),"")</f>
        <v>4.0569082692307692</v>
      </c>
      <c r="K188" s="37">
        <f>IFERROR(E188/(_xlfn.XLOOKUP(A188,Dataset_AT!$V$2:$V$9,Dataset_AT!$W$2:$W$9)),"")</f>
        <v>3.7744186046511628E-3</v>
      </c>
      <c r="L188">
        <f>IFERROR(IF($F188="Raw",_xlfn.XLOOKUP(_xlfn.XLOOKUP(Tool_Austria!$D188,'AveragePrices&amp;Codes'!$A:$A,'AveragePrices&amp;Codes'!$B:$B),AGRIBALYSE_Raw!$B:$B,AGRIBALYSE_Raw!O:O)*$E188,_xlfn.XLOOKUP(_xlfn.XLOOKUP(Tool_Austria!$D188,'AveragePrices&amp;Codes'!$A:$A,'AveragePrices&amp;Codes'!$B:$B),AGRIBALYSE_Cooked!$C:$C,AGRIBALYSE_Cooked!P:P)*$E188),"")</f>
        <v>0.64236642341999994</v>
      </c>
      <c r="M188">
        <f>IFERROR(IF($F188="Raw",_xlfn.XLOOKUP(_xlfn.XLOOKUP(Tool_Austria!$D188,'AveragePrices&amp;Codes'!$A:$A,'AveragePrices&amp;Codes'!$B:$B),AGRIBALYSE_Raw!$B:$B,AGRIBALYSE_Raw!P:P)*$E188,_xlfn.XLOOKUP(_xlfn.XLOOKUP(Tool_Austria!$D188,'AveragePrices&amp;Codes'!$A:$A,'AveragePrices&amp;Codes'!$B:$B),AGRIBALYSE_Cooked!$C:$C,AGRIBALYSE_Cooked!Q:Q)*$E188),"")</f>
        <v>1.0127088282000001E-8</v>
      </c>
      <c r="N188">
        <f>IFERROR(IF($F188="Raw",_xlfn.XLOOKUP(_xlfn.XLOOKUP(Tool_Austria!$D188,'AveragePrices&amp;Codes'!$A:$A,'AveragePrices&amp;Codes'!$B:$B),AGRIBALYSE_Raw!$B:$B,AGRIBALYSE_Raw!Q:Q)*$E188,_xlfn.XLOOKUP(_xlfn.XLOOKUP(Tool_Austria!$D188,'AveragePrices&amp;Codes'!$A:$A,'AveragePrices&amp;Codes'!$B:$B),AGRIBALYSE_Cooked!$C:$C,AGRIBALYSE_Cooked!R:R)*$E188),"")</f>
        <v>6.3809085714E-2</v>
      </c>
      <c r="O188">
        <f>IFERROR(IF($F188="Raw",_xlfn.XLOOKUP(_xlfn.XLOOKUP(Tool_Austria!$D188,'AveragePrices&amp;Codes'!$A:$A,'AveragePrices&amp;Codes'!$B:$B),AGRIBALYSE_Raw!$B:$B,AGRIBALYSE_Raw!R:R)*$E188,_xlfn.XLOOKUP(_xlfn.XLOOKUP(Tool_Austria!$D188,'AveragePrices&amp;Codes'!$A:$A,'AveragePrices&amp;Codes'!$B:$B),AGRIBALYSE_Cooked!$C:$C,AGRIBALYSE_Cooked!S:S)*$E188),"")</f>
        <v>2.9159746031400002E-3</v>
      </c>
      <c r="P188">
        <f>IFERROR(IF($F188="Raw",_xlfn.XLOOKUP(_xlfn.XLOOKUP(Tool_Austria!$D188,'AveragePrices&amp;Codes'!$A:$A,'AveragePrices&amp;Codes'!$B:$B),AGRIBALYSE_Raw!$B:$B,AGRIBALYSE_Raw!S:S)*$E188,_xlfn.XLOOKUP(_xlfn.XLOOKUP(Tool_Austria!$D188,'AveragePrices&amp;Codes'!$A:$A,'AveragePrices&amp;Codes'!$B:$B),AGRIBALYSE_Cooked!$C:$C,AGRIBALYSE_Cooked!T:T)*$E188),"")</f>
        <v>5.0967899976000001E-8</v>
      </c>
      <c r="Q188">
        <f>IFERROR(IF($F188="Raw",_xlfn.XLOOKUP(_xlfn.XLOOKUP(Tool_Austria!$D188,'AveragePrices&amp;Codes'!$A:$A,'AveragePrices&amp;Codes'!$B:$B),AGRIBALYSE_Raw!$B:$B,AGRIBALYSE_Raw!T:T)*$E188,_xlfn.XLOOKUP(_xlfn.XLOOKUP(Tool_Austria!$D188,'AveragePrices&amp;Codes'!$A:$A,'AveragePrices&amp;Codes'!$B:$B),AGRIBALYSE_Cooked!$C:$C,AGRIBALYSE_Cooked!U:U)*$E188),"")</f>
        <v>2.2243795060199999E-8</v>
      </c>
      <c r="R188">
        <f>IFERROR(IF($F188="Raw",_xlfn.XLOOKUP(_xlfn.XLOOKUP(Tool_Austria!$D188,'AveragePrices&amp;Codes'!$A:$A,'AveragePrices&amp;Codes'!$B:$B),AGRIBALYSE_Raw!$B:$B,AGRIBALYSE_Raw!U:U)*$E188,_xlfn.XLOOKUP(_xlfn.XLOOKUP(Tool_Austria!$D188,'AveragePrices&amp;Codes'!$A:$A,'AveragePrices&amp;Codes'!$B:$B),AGRIBALYSE_Cooked!$C:$C,AGRIBALYSE_Cooked!V:V)*$E188),"")</f>
        <v>4.8422104374000004E-10</v>
      </c>
      <c r="S188">
        <f>IFERROR(IF($F188="Raw",_xlfn.XLOOKUP(_xlfn.XLOOKUP(Tool_Austria!$D188,'AveragePrices&amp;Codes'!$A:$A,'AveragePrices&amp;Codes'!$B:$B),AGRIBALYSE_Raw!$B:$B,AGRIBALYSE_Raw!V:V)*$E188,_xlfn.XLOOKUP(_xlfn.XLOOKUP(Tool_Austria!$D188,'AveragePrices&amp;Codes'!$A:$A,'AveragePrices&amp;Codes'!$B:$B),AGRIBALYSE_Cooked!$C:$C,AGRIBALYSE_Cooked!W:W)*$E188),"")</f>
        <v>6.7925409726000002E-3</v>
      </c>
      <c r="T188">
        <f>IFERROR(IF($F188="Raw",_xlfn.XLOOKUP(_xlfn.XLOOKUP(Tool_Austria!$D188,'AveragePrices&amp;Codes'!$A:$A,'AveragePrices&amp;Codes'!$B:$B),AGRIBALYSE_Raw!$B:$B,AGRIBALYSE_Raw!W:W)*$E188,_xlfn.XLOOKUP(_xlfn.XLOOKUP(Tool_Austria!$D188,'AveragePrices&amp;Codes'!$A:$A,'AveragePrices&amp;Codes'!$B:$B),AGRIBALYSE_Cooked!$C:$C,AGRIBALYSE_Cooked!X:X)*$E188),"")</f>
        <v>2.33377022538E-4</v>
      </c>
      <c r="U188">
        <f>IFERROR(IF($F188="Raw",_xlfn.XLOOKUP(_xlfn.XLOOKUP(Tool_Austria!$D188,'AveragePrices&amp;Codes'!$A:$A,'AveragePrices&amp;Codes'!$B:$B),AGRIBALYSE_Raw!$B:$B,AGRIBALYSE_Raw!X:X)*$E188,_xlfn.XLOOKUP(_xlfn.XLOOKUP(Tool_Austria!$D188,'AveragePrices&amp;Codes'!$A:$A,'AveragePrices&amp;Codes'!$B:$B),AGRIBALYSE_Cooked!$C:$C,AGRIBALYSE_Cooked!Y:Y)*$E188),"")</f>
        <v>5.7933656922000004E-3</v>
      </c>
      <c r="V188">
        <f>IFERROR(IF($F188="Raw",_xlfn.XLOOKUP(_xlfn.XLOOKUP(Tool_Austria!$D188,'AveragePrices&amp;Codes'!$A:$A,'AveragePrices&amp;Codes'!$B:$B),AGRIBALYSE_Raw!$B:$B,AGRIBALYSE_Raw!Y:Y)*$E188,_xlfn.XLOOKUP(_xlfn.XLOOKUP(Tool_Austria!$D188,'AveragePrices&amp;Codes'!$A:$A,'AveragePrices&amp;Codes'!$B:$B),AGRIBALYSE_Cooked!$C:$C,AGRIBALYSE_Cooked!Z:Z)*$E188),"")</f>
        <v>2.6487020468399999E-2</v>
      </c>
      <c r="W188">
        <f>IFERROR(IF($F188="Raw",_xlfn.XLOOKUP(_xlfn.XLOOKUP(Tool_Austria!$D188,'AveragePrices&amp;Codes'!$A:$A,'AveragePrices&amp;Codes'!$B:$B),AGRIBALYSE_Raw!$B:$B,AGRIBALYSE_Raw!Z:Z)*$E188,_xlfn.XLOOKUP(_xlfn.XLOOKUP(Tool_Austria!$D188,'AveragePrices&amp;Codes'!$A:$A,'AveragePrices&amp;Codes'!$B:$B),AGRIBALYSE_Cooked!$C:$C,AGRIBALYSE_Cooked!AA:AA)*$E188),"")</f>
        <v>4.57713591</v>
      </c>
      <c r="X188">
        <f>IFERROR(IF($F188="Raw",_xlfn.XLOOKUP(_xlfn.XLOOKUP(Tool_Austria!$D188,'AveragePrices&amp;Codes'!$A:$A,'AveragePrices&amp;Codes'!$B:$B),AGRIBALYSE_Raw!$B:$B,AGRIBALYSE_Raw!AA:AA)*$E188,_xlfn.XLOOKUP(_xlfn.XLOOKUP(Tool_Austria!$D188,'AveragePrices&amp;Codes'!$A:$A,'AveragePrices&amp;Codes'!$B:$B),AGRIBALYSE_Cooked!$C:$C,AGRIBALYSE_Cooked!AB:AB)*$E188),"")</f>
        <v>71.042803206000002</v>
      </c>
      <c r="Y188">
        <f>IFERROR(IF($F188="Raw",_xlfn.XLOOKUP(_xlfn.XLOOKUP(Tool_Austria!$D188,'AveragePrices&amp;Codes'!$A:$A,'AveragePrices&amp;Codes'!$B:$B),AGRIBALYSE_Raw!$B:$B,AGRIBALYSE_Raw!AB:AB)*$E188,_xlfn.XLOOKUP(_xlfn.XLOOKUP(Tool_Austria!$D188,'AveragePrices&amp;Codes'!$A:$A,'AveragePrices&amp;Codes'!$B:$B),AGRIBALYSE_Cooked!$C:$C,AGRIBALYSE_Cooked!AC:AC)*$E188),"")</f>
        <v>0.31931210694599999</v>
      </c>
      <c r="Z188">
        <f>IFERROR(IF($F188="Raw",_xlfn.XLOOKUP(_xlfn.XLOOKUP(Tool_Austria!$D188,'AveragePrices&amp;Codes'!$A:$A,'AveragePrices&amp;Codes'!$B:$B),AGRIBALYSE_Raw!$B:$B,AGRIBALYSE_Raw!AC:AC)*$E188,_xlfn.XLOOKUP(_xlfn.XLOOKUP(Tool_Austria!$D188,'AveragePrices&amp;Codes'!$A:$A,'AveragePrices&amp;Codes'!$B:$B),AGRIBALYSE_Cooked!$C:$C,AGRIBALYSE_Cooked!AD:AD)*$E188),"")</f>
        <v>7.5378826236000007</v>
      </c>
      <c r="AA188">
        <f>IFERROR(IF($F188="Raw",_xlfn.XLOOKUP(_xlfn.XLOOKUP(Tool_Austria!$D188,'AveragePrices&amp;Codes'!$A:$A,'AveragePrices&amp;Codes'!$B:$B),AGRIBALYSE_Raw!$B:$B,AGRIBALYSE_Raw!AD:AD)*$E188,_xlfn.XLOOKUP(_xlfn.XLOOKUP(Tool_Austria!$D188,'AveragePrices&amp;Codes'!$A:$A,'AveragePrices&amp;Codes'!$B:$B),AGRIBALYSE_Cooked!$C:$C,AGRIBALYSE_Cooked!AE:AE)*$E188),"")</f>
        <v>3.1106283290999999E-6</v>
      </c>
      <c r="AB188" cm="1">
        <f t="array" ref="AB188">IFERROR(_xlfn.XLOOKUP(Tool_Austria!$F188&amp;$E$2,'Cooking methods'!$A:$A&amp;'Cooking methods'!$B:$B,'Cooking methods'!C:C)*$E188,"")</f>
        <v>0.12794312848800002</v>
      </c>
      <c r="AC188" cm="1">
        <f t="array" ref="AC188">IFERROR(_xlfn.XLOOKUP(Tool_Austria!$F188&amp;$E$2,'Cooking methods'!$A:$A&amp;'Cooking methods'!$B:$B,'Cooking methods'!D:D)*$E188,"")</f>
        <v>4.5822698030759994E-9</v>
      </c>
      <c r="AD188" cm="1">
        <f t="array" ref="AD188">IFERROR(_xlfn.XLOOKUP(Tool_Austria!$F188&amp;$E$2,'Cooking methods'!$A:$A&amp;'Cooking methods'!$B:$B,'Cooking methods'!E:E)*$E188,"")</f>
        <v>9.0952919999999996E-3</v>
      </c>
      <c r="AE188" cm="1">
        <f t="array" ref="AE188">IFERROR(_xlfn.XLOOKUP(Tool_Austria!$F188&amp;$E$2,'Cooking methods'!$A:$A&amp;'Cooking methods'!$B:$B,'Cooking methods'!F:F)*$E188,"")</f>
        <v>2.3171050990800004E-4</v>
      </c>
      <c r="AF188" cm="1">
        <f t="array" ref="AF188">IFERROR(_xlfn.XLOOKUP(Tool_Austria!$F188&amp;$E$2,'Cooking methods'!$A:$A&amp;'Cooking methods'!$B:$B,'Cooking methods'!G:G)*$E188,"")</f>
        <v>9.3506457312000012E-10</v>
      </c>
      <c r="AG188" cm="1">
        <f t="array" ref="AG188">IFERROR(_xlfn.XLOOKUP(Tool_Austria!$F188&amp;$E$2,'Cooking methods'!$A:$A&amp;'Cooking methods'!$B:$B,'Cooking methods'!H:H)*$E188,"")</f>
        <v>5.3060048251199995E-10</v>
      </c>
      <c r="AH188" cm="1">
        <f t="array" ref="AH188">IFERROR(_xlfn.XLOOKUP(Tool_Austria!$F188&amp;$E$2,'Cooking methods'!$A:$A&amp;'Cooking methods'!$B:$B,'Cooking methods'!I:I)*$E188,"")</f>
        <v>2.8754769683040002E-10</v>
      </c>
      <c r="AI188" cm="1">
        <f t="array" ref="AI188">IFERROR(_xlfn.XLOOKUP(Tool_Austria!$F188&amp;$E$2,'Cooking methods'!$A:$A&amp;'Cooking methods'!$B:$B,'Cooking methods'!J:J)*$E188,"")</f>
        <v>1.6154209146000001E-4</v>
      </c>
      <c r="AJ188" cm="1">
        <f t="array" ref="AJ188">IFERROR(_xlfn.XLOOKUP(Tool_Austria!$F188&amp;$E$2,'Cooking methods'!$A:$A&amp;'Cooking methods'!$B:$B,'Cooking methods'!K:K)*$E188,"")</f>
        <v>3.4604544558000001E-5</v>
      </c>
      <c r="AK188" cm="1">
        <f t="array" ref="AK188">IFERROR(_xlfn.XLOOKUP(Tool_Austria!$F188&amp;$E$2,'Cooking methods'!$A:$A&amp;'Cooking methods'!$B:$B,'Cooking methods'!L:L)*$E188,"")</f>
        <v>6.542916756E-5</v>
      </c>
      <c r="AL188" cm="1">
        <f t="array" ref="AL188">IFERROR(_xlfn.XLOOKUP(Tool_Austria!$F188&amp;$E$2,'Cooking methods'!$A:$A&amp;'Cooking methods'!$B:$B,'Cooking methods'!M:M)*$E188,"")</f>
        <v>4.4137501230000003E-4</v>
      </c>
      <c r="AM188" cm="1">
        <f t="array" ref="AM188">IFERROR(_xlfn.XLOOKUP(Tool_Austria!$F188&amp;$E$2,'Cooking methods'!$A:$A&amp;'Cooking methods'!$B:$B,'Cooking methods'!N:N)*$E188,"")</f>
        <v>0.32476713004799995</v>
      </c>
      <c r="AN188" cm="1">
        <f t="array" ref="AN188">IFERROR(_xlfn.XLOOKUP(Tool_Austria!$F188&amp;$E$2,'Cooking methods'!$A:$A&amp;'Cooking methods'!$B:$B,'Cooking methods'!O:O)*$E188,"")</f>
        <v>0.18734834328</v>
      </c>
      <c r="AO188" cm="1">
        <f t="array" ref="AO188">IFERROR(_xlfn.XLOOKUP(Tool_Austria!$F188&amp;$E$2,'Cooking methods'!$A:$A&amp;'Cooking methods'!$B:$B,'Cooking methods'!P:P)*$E188,"")</f>
        <v>3.3547760567999997E-2</v>
      </c>
      <c r="AP188" cm="1">
        <f t="array" ref="AP188">IFERROR(_xlfn.XLOOKUP(Tool_Austria!$F188&amp;$E$2,'Cooking methods'!$A:$A&amp;'Cooking methods'!$B:$B,'Cooking methods'!Q:Q)*$E188,"")</f>
        <v>2.019250918584</v>
      </c>
      <c r="AQ188" cm="1">
        <f t="array" ref="AQ188">IFERROR(_xlfn.XLOOKUP(Tool_Austria!$F188&amp;$E$2,'Cooking methods'!$A:$A&amp;'Cooking methods'!$B:$B,'Cooking methods'!R:R)*$E188,"")</f>
        <v>1.9432387523039999E-7</v>
      </c>
      <c r="AR188" cm="1">
        <f t="array" ref="AR188">IFERROR(_xlfn.XLOOKUP(Tool_Austria!$G188&amp;$E$2,'Waste management'!$A:$A&amp;'Waste management'!$B:$B,'Waste management'!C:C)*$E188,"")</f>
        <v>3.6348708E-2</v>
      </c>
      <c r="AS188" cm="1">
        <f t="array" ref="AS188">IFERROR(_xlfn.XLOOKUP(Tool_Austria!$G188&amp;$E$2,'Waste management'!$A:$A&amp;'Waste management'!$B:$B,'Waste management'!D:D)*$E188,"")</f>
        <v>2.4799504919999997E-10</v>
      </c>
      <c r="AT188" cm="1">
        <f t="array" ref="AT188">IFERROR(_xlfn.XLOOKUP(Tool_Austria!$G188&amp;$E$2,'Waste management'!$A:$A&amp;'Waste management'!$B:$B,'Waste management'!E:E)*$E188,"")</f>
        <v>6.686760000000001E-4</v>
      </c>
      <c r="AU188" cm="1">
        <f t="array" ref="AU188">IFERROR(_xlfn.XLOOKUP(Tool_Austria!$G188&amp;$E$2,'Waste management'!$A:$A&amp;'Waste management'!$B:$B,'Waste management'!F:F)*$E188,"")</f>
        <v>7.7904000000000005E-5</v>
      </c>
      <c r="AV188" cm="1">
        <f t="array" ref="AV188">IFERROR(_xlfn.XLOOKUP(Tool_Austria!$G188&amp;$E$2,'Waste management'!$A:$A&amp;'Waste management'!$B:$B,'Waste management'!G:G)*$E188,"")</f>
        <v>7.5174763199999997E-9</v>
      </c>
      <c r="AW188" cm="1">
        <f t="array" ref="AW188">IFERROR(_xlfn.XLOOKUP(Tool_Austria!$G188&amp;$E$2,'Waste management'!$A:$A&amp;'Waste management'!$B:$B,'Waste management'!H:H)*$E188,"")</f>
        <v>2.4504118919999996E-10</v>
      </c>
      <c r="AX188" cm="1">
        <f t="array" ref="AX188">IFERROR(_xlfn.XLOOKUP(Tool_Austria!$G188&amp;$E$2,'Waste management'!$A:$A&amp;'Waste management'!$B:$B,'Waste management'!I:I)*$E188,"")</f>
        <v>1.7421736440000001E-10</v>
      </c>
      <c r="AY188" cm="1">
        <f t="array" ref="AY188">IFERROR(_xlfn.XLOOKUP(Tool_Austria!$G188&amp;$E$2,'Waste management'!$A:$A&amp;'Waste management'!$B:$B,'Waste management'!J:J)*$E188,"")</f>
        <v>1.4347320000000002E-3</v>
      </c>
      <c r="AZ188" cm="1">
        <f t="array" ref="AZ188">IFERROR(_xlfn.XLOOKUP(Tool_Austria!$G188&amp;$E$2,'Waste management'!$A:$A&amp;'Waste management'!$B:$B,'Waste management'!K:K)*$E188,"")</f>
        <v>3.4923194640000003E-6</v>
      </c>
      <c r="BA188" cm="1">
        <f t="array" ref="BA188">IFERROR(_xlfn.XLOOKUP(Tool_Austria!$G188&amp;$E$2,'Waste management'!$A:$A&amp;'Waste management'!$B:$B,'Waste management'!L:L)*$E188,"")</f>
        <v>6.2843468879999993E-5</v>
      </c>
      <c r="BB188" cm="1">
        <f t="array" ref="BB188">IFERROR(_xlfn.XLOOKUP(Tool_Austria!$G188&amp;$E$2,'Waste management'!$A:$A&amp;'Waste management'!$B:$B,'Waste management'!M:M)*$E188,"")</f>
        <v>6.3232080000000003E-3</v>
      </c>
      <c r="BC188" cm="1">
        <f t="array" ref="BC188">IFERROR(_xlfn.XLOOKUP(Tool_Austria!$G188&amp;$E$2,'Waste management'!$A:$A&amp;'Waste management'!$B:$B,'Waste management'!N:N)*$E188,"")</f>
        <v>5.4371408880000001</v>
      </c>
      <c r="BD188" cm="1">
        <f t="array" ref="BD188">IFERROR(_xlfn.XLOOKUP(Tool_Austria!$G188&amp;$E$2,'Waste management'!$A:$A&amp;'Waste management'!$B:$B,'Waste management'!O:O)*$E188,"")</f>
        <v>0.34667929199999997</v>
      </c>
      <c r="BE188" cm="1">
        <f t="array" ref="BE188">IFERROR(_xlfn.XLOOKUP(Tool_Austria!$G188&amp;$E$2,'Waste management'!$A:$A&amp;'Waste management'!$B:$B,'Waste management'!P:P)*$E188,"")</f>
        <v>7.4852759999999999E-3</v>
      </c>
      <c r="BF188" cm="1">
        <f t="array" ref="BF188">IFERROR(_xlfn.XLOOKUP(Tool_Austria!$G188&amp;$E$2,'Waste management'!$A:$A&amp;'Waste management'!$B:$B,'Waste management'!Q:Q)*$E188,"")</f>
        <v>0.21786502799999999</v>
      </c>
      <c r="BG188" cm="1">
        <f t="array" ref="BG188">IFERROR(_xlfn.XLOOKUP(Tool_Austria!$G188&amp;$E$2,'Waste management'!$A:$A&amp;'Waste management'!$B:$B,'Waste management'!R:R)*$E188,"")</f>
        <v>7.0801752000000001E-8</v>
      </c>
      <c r="BH188">
        <f>IFERROR((L188+AR188+AB188)*_xlfn.XLOOKUP(Tool_Austria!BH$4,Monetization_Factors!$A:$A,Monetization_Factors!$D:$D),"")</f>
        <v>0.10494694167928717</v>
      </c>
      <c r="BI188">
        <f>IFERROR((M188+AS188+AC188)*_xlfn.XLOOKUP(Tool_Austria!BI$4,Monetization_Factors!$A:$A,Monetization_Factors!$D:$D),"")</f>
        <v>5.9875835714480983E-7</v>
      </c>
      <c r="BJ188">
        <f>IFERROR((N188+AT188+AD188)*_xlfn.XLOOKUP(Tool_Austria!BJ$4,Monetization_Factors!$A:$A,Monetization_Factors!$D:$D),"")</f>
        <v>1.1228596492656133E-4</v>
      </c>
      <c r="BK188">
        <f>IFERROR((O188+AU188+AE188)*_xlfn.XLOOKUP(Tool_Austria!BK$4,Monetization_Factors!$A:$A,Monetization_Factors!$D:$D),"")</f>
        <v>4.8824890448230934E-3</v>
      </c>
      <c r="BL188">
        <f>IFERROR((P188+AV188+AF188)*_xlfn.XLOOKUP(Tool_Austria!BL$4,Monetization_Factors!$A:$A,Monetization_Factors!$D:$D),"")</f>
        <v>5.9317880348091774E-2</v>
      </c>
      <c r="BM188">
        <f>IFERROR((Q188+AW188+AG188)*_xlfn.XLOOKUP(Tool_Austria!BM$4,Monetization_Factors!$A:$A,Monetization_Factors!$D:$D),"")</f>
        <v>4.7802393565640183E-3</v>
      </c>
      <c r="BN188">
        <f>IFERROR((R188+AX188+AH188)*_xlfn.XLOOKUP(Tool_Austria!BN$4,Monetization_Factors!$A:$A,Monetization_Factors!$D:$D),"")</f>
        <v>1.0875447377104673E-3</v>
      </c>
      <c r="BO188">
        <f>IFERROR((S188+AY188+AI188)*_xlfn.XLOOKUP(Tool_Austria!BO$4,Monetization_Factors!$A:$A,Monetization_Factors!$D:$D),"")</f>
        <v>3.6729543204640754E-3</v>
      </c>
      <c r="BP188">
        <f>IFERROR((T188+AZ188+AJ188)*_xlfn.XLOOKUP(Tool_Austria!BP$4,Monetization_Factors!$A:$A,Monetization_Factors!$D:$D),"")</f>
        <v>6.6223104216503394E-4</v>
      </c>
      <c r="BQ188">
        <f>IFERROR((U188+BA188+AK188)*_xlfn.XLOOKUP(Tool_Austria!BQ$4,Monetization_Factors!$A:$A,Monetization_Factors!$D:$D),"")</f>
        <v>2.4223477713944563E-2</v>
      </c>
      <c r="BR188" t="str">
        <f>IFERROR((V188+BB188+AL188)*_xlfn.XLOOKUP(Tool_Austria!BR$4,Monetization_Factors!$A:$A,Monetization_Factors!$D:$D),"")</f>
        <v/>
      </c>
      <c r="BS188">
        <f>IFERROR((W188+BC188+AM188)*_xlfn.XLOOKUP(Tool_Austria!BS$4,Monetization_Factors!$A:$A,Monetization_Factors!$D:$D),"")</f>
        <v>5.0312609678059917E-4</v>
      </c>
      <c r="BT188">
        <f>IFERROR((X188+BD188+AN188)*_xlfn.XLOOKUP(Tool_Austria!BT$4,Monetization_Factors!$A:$A,Monetization_Factors!$D:$D),"")</f>
        <v>1.5938202134127877E-2</v>
      </c>
      <c r="BU188">
        <f>IFERROR((Y188+BE188+AO188)*_xlfn.XLOOKUP(Tool_Austria!BU$4,Monetization_Factors!$A:$A,Monetization_Factors!$D:$D),"")</f>
        <v>2.2899671279758842E-3</v>
      </c>
      <c r="BV188">
        <f>IFERROR((Z188+BF188+AP188)*_xlfn.XLOOKUP(Tool_Austria!BV$4,Monetization_Factors!$A:$A,Monetization_Factors!$D:$D),"")</f>
        <v>1.6141262350222372E-2</v>
      </c>
      <c r="BW188">
        <f>IFERROR((AA188+BG188+AQ188)*_xlfn.XLOOKUP(Tool_Austria!BW$4,Monetization_Factors!$A:$A,Monetization_Factors!$D:$D),"")</f>
        <v>7.0523542439218977E-6</v>
      </c>
      <c r="BX188" s="38" cm="1">
        <f t="array" ref="BX188">IFERROR(_xlfn.IFS(I188&lt;&gt;0,I188*E188,I188="",J188*E188),"")</f>
        <v>2.6337448483846155</v>
      </c>
      <c r="BY188" s="38">
        <f t="shared" si="112"/>
        <v>0.23856625302968457</v>
      </c>
      <c r="BZ188" s="38">
        <f t="shared" si="113"/>
        <v>2.8723111014142999</v>
      </c>
      <c r="CA188" s="38">
        <f t="shared" si="114"/>
        <v>4.4189401560219997E-3</v>
      </c>
      <c r="CB188">
        <f t="shared" si="121"/>
        <v>0.806658259908</v>
      </c>
      <c r="CC188">
        <f t="shared" si="121"/>
        <v>1.4957353134276E-8</v>
      </c>
      <c r="CD188">
        <f t="shared" si="121"/>
        <v>7.3573053714000011E-2</v>
      </c>
      <c r="CE188">
        <f t="shared" si="121"/>
        <v>3.2255891130480003E-3</v>
      </c>
      <c r="CF188">
        <f t="shared" si="121"/>
        <v>5.942044086912E-8</v>
      </c>
      <c r="CG188">
        <f t="shared" si="121"/>
        <v>2.3019436731911997E-8</v>
      </c>
      <c r="CH188">
        <f t="shared" si="121"/>
        <v>9.4598610497040004E-10</v>
      </c>
      <c r="CI188">
        <f t="shared" si="121"/>
        <v>8.3888150640600012E-3</v>
      </c>
      <c r="CJ188">
        <f t="shared" si="121"/>
        <v>2.7147388656000005E-4</v>
      </c>
      <c r="CK188">
        <f t="shared" si="121"/>
        <v>5.9216383286400005E-3</v>
      </c>
      <c r="CL188">
        <f t="shared" si="121"/>
        <v>3.3251603480699998E-2</v>
      </c>
      <c r="CM188">
        <f t="shared" si="121"/>
        <v>10.339043928048</v>
      </c>
      <c r="CN188">
        <f t="shared" si="121"/>
        <v>71.57683084128</v>
      </c>
      <c r="CO188">
        <f t="shared" si="121"/>
        <v>0.36034514351399999</v>
      </c>
      <c r="CP188">
        <f t="shared" si="121"/>
        <v>9.7749985701840014</v>
      </c>
      <c r="CQ188">
        <f t="shared" si="117"/>
        <v>3.3757539563303998E-6</v>
      </c>
      <c r="CR188">
        <f t="shared" si="122"/>
        <v>1.2410127075507692E-3</v>
      </c>
      <c r="CS188">
        <f t="shared" si="122"/>
        <v>2.301131251427077E-11</v>
      </c>
      <c r="CT188">
        <f t="shared" si="122"/>
        <v>1.1318931340615387E-4</v>
      </c>
      <c r="CU188">
        <f t="shared" si="122"/>
        <v>4.9624447893046158E-6</v>
      </c>
      <c r="CV188">
        <f t="shared" si="122"/>
        <v>9.1416062875569225E-11</v>
      </c>
      <c r="CW188">
        <f t="shared" si="122"/>
        <v>3.541451804909538E-11</v>
      </c>
      <c r="CX188">
        <f t="shared" si="122"/>
        <v>1.4553632384160002E-12</v>
      </c>
      <c r="CY188">
        <f t="shared" si="122"/>
        <v>1.2905869329323079E-5</v>
      </c>
      <c r="CZ188">
        <f t="shared" si="122"/>
        <v>4.1765213316923082E-7</v>
      </c>
      <c r="DA188">
        <f t="shared" si="122"/>
        <v>9.1102128132923088E-6</v>
      </c>
      <c r="DB188">
        <f t="shared" si="122"/>
        <v>5.1156313047230766E-5</v>
      </c>
      <c r="DC188">
        <f t="shared" si="122"/>
        <v>1.5906221427766154E-2</v>
      </c>
      <c r="DD188">
        <f t="shared" si="122"/>
        <v>0.11011820129427692</v>
      </c>
      <c r="DE188">
        <f t="shared" si="122"/>
        <v>5.5437714386769228E-4</v>
      </c>
      <c r="DF188">
        <f t="shared" si="122"/>
        <v>1.5038459338744618E-2</v>
      </c>
      <c r="DG188">
        <f t="shared" si="118"/>
        <v>5.193467625123692E-9</v>
      </c>
      <c r="DH188" s="5">
        <f>IFERROR(((((L188+AB188)*(1/$H188))+AR188)/$F$2)/($B$2*('CAR.CAP_per person'!B$2)/(_xlfn.XLOOKUP($E$2,EU_countries_GDP!$A$2:$A$29,EU_countries_GDP!$E$2:$E$29))),"")</f>
        <v>3.4337685084328377E-2</v>
      </c>
      <c r="DI188" s="5">
        <f>IFERROR(((((M188+AC188)*(1/$H188))+AS188)/$F$2)/($B$2*('CAR.CAP_per person'!C$2)/(_xlfn.XLOOKUP($E$2,EU_countries_GDP!$A$2:$A$29,EU_countries_GDP!$E$2:$E$29))),"")</f>
        <v>8.1535371444149623E-6</v>
      </c>
      <c r="DJ188" s="5">
        <f>IFERROR(((((N188+AD188)*(1/$H188))+AT188)/$F$2)/($B$2*('CAR.CAP_per person'!D$2)/(_xlfn.XLOOKUP($E$2,EU_countries_GDP!$A$2:$A$29,EU_countries_GDP!$E$2:$E$29))),"")</f>
        <v>4.1203292658320644E-5</v>
      </c>
      <c r="DK188" s="5">
        <f>IFERROR(((((O188+AE188)*(1/$H188))+AU188)/$F$2)/($B$2*('CAR.CAP_per person'!E$2)/(_xlfn.XLOOKUP($E$2,EU_countries_GDP!$A$2:$A$29,EU_countries_GDP!$E$2:$E$29))),"")</f>
        <v>2.3238741906196126E-3</v>
      </c>
      <c r="DL188" s="5">
        <f>IFERROR(((((P188+AF188)*(1/$H188))+AV188)/$F$2)/($B$2*('CAR.CAP_per person'!F$2)/(_xlfn.XLOOKUP($E$2,EU_countries_GDP!$A$2:$A$29,EU_countries_GDP!$E$2:$E$29))),"")</f>
        <v>3.2010691627994456E-2</v>
      </c>
      <c r="DM188" s="5">
        <f>IFERROR(((((Q188+AG188)*(1/$H188))+AW188)/$F$2)/($B$2*('CAR.CAP_per person'!G$2)/(_xlfn.XLOOKUP($E$2,EU_countries_GDP!$A$2:$A$29,EU_countries_GDP!$E$2:$E$29))),"")</f>
        <v>7.0618709277305968E-3</v>
      </c>
      <c r="DN188" s="5">
        <f>IFERROR(((((R188+AH188)*(1/$H188))+AX188)/$F$2)/($B$2*('CAR.CAP_per person'!H$2)/(_xlfn.XLOOKUP($E$2,EU_countries_GDP!$A$2:$A$29,EU_countries_GDP!$E$2:$E$29))),"")</f>
        <v>6.2291148929387191E-5</v>
      </c>
      <c r="DO188" s="5">
        <f>IFERROR(((((S188+AI188)*(1/$H188))+AY188)/$F$2)/($B$2*('CAR.CAP_per person'!I$2)/(_xlfn.XLOOKUP($E$2,EU_countries_GDP!$A$2:$A$29,EU_countries_GDP!$E$2:$E$29))),"")</f>
        <v>2.274808181661044E-3</v>
      </c>
      <c r="DP188" s="5">
        <f>IFERROR(((((T188+AJ188)*(1/$H188))+AZ188)/$F$2)/($B$2*('CAR.CAP_per person'!J$2)/(_xlfn.XLOOKUP($E$2,EU_countries_GDP!$A$2:$A$29,EU_countries_GDP!$E$2:$E$29))),"")</f>
        <v>1.3766393725665819E-2</v>
      </c>
      <c r="DQ188" s="5">
        <f>IFERROR(((((U188+AK188)*(1/$H188))+BA188)/$F$2)/($B$2*('CAR.CAP_per person'!K$2)/(_xlfn.XLOOKUP($E$2,EU_countries_GDP!$A$2:$A$29,EU_countries_GDP!$E$2:$E$29))),"")</f>
        <v>8.7074424194703241E-3</v>
      </c>
      <c r="DR188" s="5">
        <f>IFERROR(((((V188+AL188)*(1/$H188))+BB188)/$F$2)/($B$2*('CAR.CAP_per person'!L$2)/(_xlfn.XLOOKUP($E$2,EU_countries_GDP!$A$2:$A$29,EU_countries_GDP!$E$2:$E$29))),"")</f>
        <v>1.4591542930220257E-3</v>
      </c>
      <c r="DS188" s="5">
        <f>IFERROR(((((W188+AM188)*(1/$H188))+BC188)/$F$2)/($B$2*('CAR.CAP_per person'!M$2)/(_xlfn.XLOOKUP($E$2,EU_countries_GDP!$A$2:$A$29,EU_countries_GDP!$E$2:$E$29))),"")</f>
        <v>1.7396298041200395E-2</v>
      </c>
      <c r="DT188" s="5">
        <f>IFERROR(((((X188+AN188)*(1/$H188))+BD188)/$F$2)/($B$2*('CAR.CAP_per person'!N$2)/(_xlfn.XLOOKUP($E$2,EU_countries_GDP!$A$2:$A$29,EU_countries_GDP!$E$2:$E$29))),"")</f>
        <v>1.6634768842690224</v>
      </c>
      <c r="DU188" s="5">
        <f>IFERROR(((((Y188+AO188)*(1/$H188))+BE188)/$F$2)/($B$2*('CAR.CAP_per person'!O$2)/(_xlfn.XLOOKUP($E$2,EU_countries_GDP!$A$2:$A$29,EU_countries_GDP!$E$2:$E$29))),"")</f>
        <v>5.8138107292611887E-4</v>
      </c>
      <c r="DV188" s="5">
        <f>IFERROR(((((Z188+AP188)*(1/$H188))+BF188)/$F$2)/($B$2*('CAR.CAP_per person'!P$2)/(_xlfn.XLOOKUP($E$2,EU_countries_GDP!$A$2:$A$29,EU_countries_GDP!$E$2:$E$29))),"")</f>
        <v>1.2792288142321894E-2</v>
      </c>
      <c r="DW188" s="5">
        <f>IFERROR(((((AA188+AQ188)*(1/$H188))+BG188)/$F$2)/($B$2*('CAR.CAP_per person'!Q$2)/(_xlfn.XLOOKUP($E$2,EU_countries_GDP!$A$2:$A$29,EU_countries_GDP!$E$2:$E$29))),"")</f>
        <v>4.5040063309299567E-3</v>
      </c>
    </row>
    <row r="189" spans="1:127">
      <c r="A189" t="s">
        <v>213</v>
      </c>
      <c r="B189" t="str">
        <f>_xlfn.XLOOKUP(D189,Table5[Ingredient],Table5[Category],"",FALSE)</f>
        <v>Vegetables</v>
      </c>
      <c r="C189" s="33" t="s">
        <v>229</v>
      </c>
      <c r="D189" s="33" t="s">
        <v>216</v>
      </c>
      <c r="E189" s="33">
        <v>0.21640000000000004</v>
      </c>
      <c r="F189" s="33" t="s">
        <v>182</v>
      </c>
      <c r="G189" s="33" t="s">
        <v>180</v>
      </c>
      <c r="H189" s="91">
        <f>Dataset_AT!S68</f>
        <v>0.51671442215854835</v>
      </c>
      <c r="I189" s="33"/>
      <c r="J189" s="37">
        <f>IFERROR(INDEX('AveragePrices&amp;Codes'!G:AG, MATCH($D189, 'AveragePrices&amp;Codes'!$A:$A, 0), MATCH(Tool_Austria!$E$2, 'AveragePrices&amp;Codes'!$G$1:$AG$1, 0)),"")</f>
        <v>1.2720221879683722</v>
      </c>
      <c r="K189" s="37">
        <f>IFERROR(E189/(_xlfn.XLOOKUP(A189,Dataset_AT!$V$2:$V$9,Dataset_AT!$W$2:$W$9)),"")</f>
        <v>1.2581395348837212E-3</v>
      </c>
      <c r="L189">
        <f>IFERROR(IF($F189="Raw",_xlfn.XLOOKUP(_xlfn.XLOOKUP(Tool_Austria!$D189,'AveragePrices&amp;Codes'!$A:$A,'AveragePrices&amp;Codes'!$B:$B),AGRIBALYSE_Raw!$B:$B,AGRIBALYSE_Raw!O:O)*$E189,_xlfn.XLOOKUP(_xlfn.XLOOKUP(Tool_Austria!$D189,'AveragePrices&amp;Codes'!$A:$A,'AveragePrices&amp;Codes'!$B:$B),AGRIBALYSE_Cooked!$C:$C,AGRIBALYSE_Cooked!P:P)*$E189),"")</f>
        <v>0.15051930422222223</v>
      </c>
      <c r="M189">
        <f>IFERROR(IF($F189="Raw",_xlfn.XLOOKUP(_xlfn.XLOOKUP(Tool_Austria!$D189,'AveragePrices&amp;Codes'!$A:$A,'AveragePrices&amp;Codes'!$B:$B),AGRIBALYSE_Raw!$B:$B,AGRIBALYSE_Raw!P:P)*$E189,_xlfn.XLOOKUP(_xlfn.XLOOKUP(Tool_Austria!$D189,'AveragePrices&amp;Codes'!$A:$A,'AveragePrices&amp;Codes'!$B:$B),AGRIBALYSE_Cooked!$C:$C,AGRIBALYSE_Cooked!Q:Q)*$E189),"")</f>
        <v>6.0497430795555558E-9</v>
      </c>
      <c r="N189">
        <f>IFERROR(IF($F189="Raw",_xlfn.XLOOKUP(_xlfn.XLOOKUP(Tool_Austria!$D189,'AveragePrices&amp;Codes'!$A:$A,'AveragePrices&amp;Codes'!$B:$B),AGRIBALYSE_Raw!$B:$B,AGRIBALYSE_Raw!Q:Q)*$E189,_xlfn.XLOOKUP(_xlfn.XLOOKUP(Tool_Austria!$D189,'AveragePrices&amp;Codes'!$A:$A,'AveragePrices&amp;Codes'!$B:$B),AGRIBALYSE_Cooked!$C:$C,AGRIBALYSE_Cooked!R:R)*$E189),"")</f>
        <v>2.2685506063555558E-2</v>
      </c>
      <c r="O189">
        <f>IFERROR(IF($F189="Raw",_xlfn.XLOOKUP(_xlfn.XLOOKUP(Tool_Austria!$D189,'AveragePrices&amp;Codes'!$A:$A,'AveragePrices&amp;Codes'!$B:$B),AGRIBALYSE_Raw!$B:$B,AGRIBALYSE_Raw!R:R)*$E189,_xlfn.XLOOKUP(_xlfn.XLOOKUP(Tool_Austria!$D189,'AveragePrices&amp;Codes'!$A:$A,'AveragePrices&amp;Codes'!$B:$B),AGRIBALYSE_Cooked!$C:$C,AGRIBALYSE_Cooked!S:S)*$E189),"")</f>
        <v>4.9613138355555572E-4</v>
      </c>
      <c r="P189">
        <f>IFERROR(IF($F189="Raw",_xlfn.XLOOKUP(_xlfn.XLOOKUP(Tool_Austria!$D189,'AveragePrices&amp;Codes'!$A:$A,'AveragePrices&amp;Codes'!$B:$B),AGRIBALYSE_Raw!$B:$B,AGRIBALYSE_Raw!S:S)*$E189,_xlfn.XLOOKUP(_xlfn.XLOOKUP(Tool_Austria!$D189,'AveragePrices&amp;Codes'!$A:$A,'AveragePrices&amp;Codes'!$B:$B),AGRIBALYSE_Cooked!$C:$C,AGRIBALYSE_Cooked!T:T)*$E189),"")</f>
        <v>8.1630581120000022E-9</v>
      </c>
      <c r="Q189">
        <f>IFERROR(IF($F189="Raw",_xlfn.XLOOKUP(_xlfn.XLOOKUP(Tool_Austria!$D189,'AveragePrices&amp;Codes'!$A:$A,'AveragePrices&amp;Codes'!$B:$B),AGRIBALYSE_Raw!$B:$B,AGRIBALYSE_Raw!T:T)*$E189,_xlfn.XLOOKUP(_xlfn.XLOOKUP(Tool_Austria!$D189,'AveragePrices&amp;Codes'!$A:$A,'AveragePrices&amp;Codes'!$B:$B),AGRIBALYSE_Cooked!$C:$C,AGRIBALYSE_Cooked!U:U)*$E189),"")</f>
        <v>4.2297709906666667E-9</v>
      </c>
      <c r="R189">
        <f>IFERROR(IF($F189="Raw",_xlfn.XLOOKUP(_xlfn.XLOOKUP(Tool_Austria!$D189,'AveragePrices&amp;Codes'!$A:$A,'AveragePrices&amp;Codes'!$B:$B),AGRIBALYSE_Raw!$B:$B,AGRIBALYSE_Raw!U:U)*$E189,_xlfn.XLOOKUP(_xlfn.XLOOKUP(Tool_Austria!$D189,'AveragePrices&amp;Codes'!$A:$A,'AveragePrices&amp;Codes'!$B:$B),AGRIBALYSE_Cooked!$C:$C,AGRIBALYSE_Cooked!V:V)*$E189),"")</f>
        <v>1.1958274579555558E-10</v>
      </c>
      <c r="S189">
        <f>IFERROR(IF($F189="Raw",_xlfn.XLOOKUP(_xlfn.XLOOKUP(Tool_Austria!$D189,'AveragePrices&amp;Codes'!$A:$A,'AveragePrices&amp;Codes'!$B:$B),AGRIBALYSE_Raw!$B:$B,AGRIBALYSE_Raw!V:V)*$E189,_xlfn.XLOOKUP(_xlfn.XLOOKUP(Tool_Austria!$D189,'AveragePrices&amp;Codes'!$A:$A,'AveragePrices&amp;Codes'!$B:$B),AGRIBALYSE_Cooked!$C:$C,AGRIBALYSE_Cooked!W:W)*$E189),"")</f>
        <v>6.5481473844444457E-4</v>
      </c>
      <c r="T189">
        <f>IFERROR(IF($F189="Raw",_xlfn.XLOOKUP(_xlfn.XLOOKUP(Tool_Austria!$D189,'AveragePrices&amp;Codes'!$A:$A,'AveragePrices&amp;Codes'!$B:$B),AGRIBALYSE_Raw!$B:$B,AGRIBALYSE_Raw!W:W)*$E189,_xlfn.XLOOKUP(_xlfn.XLOOKUP(Tool_Austria!$D189,'AveragePrices&amp;Codes'!$A:$A,'AveragePrices&amp;Codes'!$B:$B),AGRIBALYSE_Cooked!$C:$C,AGRIBALYSE_Cooked!X:X)*$E189),"")</f>
        <v>1.7672107633333337E-5</v>
      </c>
      <c r="U189">
        <f>IFERROR(IF($F189="Raw",_xlfn.XLOOKUP(_xlfn.XLOOKUP(Tool_Austria!$D189,'AveragePrices&amp;Codes'!$A:$A,'AveragePrices&amp;Codes'!$B:$B),AGRIBALYSE_Raw!$B:$B,AGRIBALYSE_Raw!X:X)*$E189,_xlfn.XLOOKUP(_xlfn.XLOOKUP(Tool_Austria!$D189,'AveragePrices&amp;Codes'!$A:$A,'AveragePrices&amp;Codes'!$B:$B),AGRIBALYSE_Cooked!$C:$C,AGRIBALYSE_Cooked!Y:Y)*$E189),"")</f>
        <v>3.4468723382222226E-4</v>
      </c>
      <c r="V189">
        <f>IFERROR(IF($F189="Raw",_xlfn.XLOOKUP(_xlfn.XLOOKUP(Tool_Austria!$D189,'AveragePrices&amp;Codes'!$A:$A,'AveragePrices&amp;Codes'!$B:$B),AGRIBALYSE_Raw!$B:$B,AGRIBALYSE_Raw!Y:Y)*$E189,_xlfn.XLOOKUP(_xlfn.XLOOKUP(Tool_Austria!$D189,'AveragePrices&amp;Codes'!$A:$A,'AveragePrices&amp;Codes'!$B:$B),AGRIBALYSE_Cooked!$C:$C,AGRIBALYSE_Cooked!Z:Z)*$E189),"")</f>
        <v>2.4495953426666669E-3</v>
      </c>
      <c r="W189">
        <f>IFERROR(IF($F189="Raw",_xlfn.XLOOKUP(_xlfn.XLOOKUP(Tool_Austria!$D189,'AveragePrices&amp;Codes'!$A:$A,'AveragePrices&amp;Codes'!$B:$B),AGRIBALYSE_Raw!$B:$B,AGRIBALYSE_Raw!Z:Z)*$E189,_xlfn.XLOOKUP(_xlfn.XLOOKUP(Tool_Austria!$D189,'AveragePrices&amp;Codes'!$A:$A,'AveragePrices&amp;Codes'!$B:$B),AGRIBALYSE_Cooked!$C:$C,AGRIBALYSE_Cooked!AA:AA)*$E189),"")</f>
        <v>1.0742409539555557</v>
      </c>
      <c r="X189">
        <f>IFERROR(IF($F189="Raw",_xlfn.XLOOKUP(_xlfn.XLOOKUP(Tool_Austria!$D189,'AveragePrices&amp;Codes'!$A:$A,'AveragePrices&amp;Codes'!$B:$B),AGRIBALYSE_Raw!$B:$B,AGRIBALYSE_Raw!AA:AA)*$E189,_xlfn.XLOOKUP(_xlfn.XLOOKUP(Tool_Austria!$D189,'AveragePrices&amp;Codes'!$A:$A,'AveragePrices&amp;Codes'!$B:$B),AGRIBALYSE_Cooked!$C:$C,AGRIBALYSE_Cooked!AB:AB)*$E189),"")</f>
        <v>1.2445645129333336</v>
      </c>
      <c r="Y189">
        <f>IFERROR(IF($F189="Raw",_xlfn.XLOOKUP(_xlfn.XLOOKUP(Tool_Austria!$D189,'AveragePrices&amp;Codes'!$A:$A,'AveragePrices&amp;Codes'!$B:$B),AGRIBALYSE_Raw!$B:$B,AGRIBALYSE_Raw!AB:AB)*$E189,_xlfn.XLOOKUP(_xlfn.XLOOKUP(Tool_Austria!$D189,'AveragePrices&amp;Codes'!$A:$A,'AveragePrices&amp;Codes'!$B:$B),AGRIBALYSE_Cooked!$C:$C,AGRIBALYSE_Cooked!AC:AC)*$E189),"")</f>
        <v>9.1214011408888893E-2</v>
      </c>
      <c r="Z189">
        <f>IFERROR(IF($F189="Raw",_xlfn.XLOOKUP(_xlfn.XLOOKUP(Tool_Austria!$D189,'AveragePrices&amp;Codes'!$A:$A,'AveragePrices&amp;Codes'!$B:$B),AGRIBALYSE_Raw!$B:$B,AGRIBALYSE_Raw!AC:AC)*$E189,_xlfn.XLOOKUP(_xlfn.XLOOKUP(Tool_Austria!$D189,'AveragePrices&amp;Codes'!$A:$A,'AveragePrices&amp;Codes'!$B:$B),AGRIBALYSE_Cooked!$C:$C,AGRIBALYSE_Cooked!AD:AD)*$E189),"")</f>
        <v>2.1505652147555558</v>
      </c>
      <c r="AA189">
        <f>IFERROR(IF($F189="Raw",_xlfn.XLOOKUP(_xlfn.XLOOKUP(Tool_Austria!$D189,'AveragePrices&amp;Codes'!$A:$A,'AveragePrices&amp;Codes'!$B:$B),AGRIBALYSE_Raw!$B:$B,AGRIBALYSE_Raw!AD:AD)*$E189,_xlfn.XLOOKUP(_xlfn.XLOOKUP(Tool_Austria!$D189,'AveragePrices&amp;Codes'!$A:$A,'AveragePrices&amp;Codes'!$B:$B),AGRIBALYSE_Cooked!$C:$C,AGRIBALYSE_Cooked!AE:AE)*$E189),"")</f>
        <v>8.5386224760000018E-7</v>
      </c>
      <c r="AB189" cm="1">
        <f t="array" ref="AB189">IFERROR(_xlfn.XLOOKUP(Tool_Austria!$F189&amp;$E$2,'Cooking methods'!$A:$A&amp;'Cooking methods'!$B:$B,'Cooking methods'!C:C)*$E189,"")</f>
        <v>5.7136765725333348E-2</v>
      </c>
      <c r="AC189" cm="1">
        <f t="array" ref="AC189">IFERROR(_xlfn.XLOOKUP(Tool_Austria!$F189&amp;$E$2,'Cooking methods'!$A:$A&amp;'Cooking methods'!$B:$B,'Cooking methods'!D:D)*$E189,"")</f>
        <v>1.0652466676173334E-9</v>
      </c>
      <c r="AD189" cm="1">
        <f t="array" ref="AD189">IFERROR(_xlfn.XLOOKUP(Tool_Austria!$F189&amp;$E$2,'Cooking methods'!$A:$A&amp;'Cooking methods'!$B:$B,'Cooking methods'!E:E)*$E189,"")</f>
        <v>3.892610413333334E-2</v>
      </c>
      <c r="AE189" cm="1">
        <f t="array" ref="AE189">IFERROR(_xlfn.XLOOKUP(Tool_Austria!$F189&amp;$E$2,'Cooking methods'!$A:$A&amp;'Cooking methods'!$B:$B,'Cooking methods'!F:F)*$E189,"")</f>
        <v>1.2840245263600003E-4</v>
      </c>
      <c r="AF189" cm="1">
        <f t="array" ref="AF189">IFERROR(_xlfn.XLOOKUP(Tool_Austria!$F189&amp;$E$2,'Cooking methods'!$A:$A&amp;'Cooking methods'!$B:$B,'Cooking methods'!G:G)*$E189,"")</f>
        <v>7.4842932554666688E-10</v>
      </c>
      <c r="AG189" cm="1">
        <f t="array" ref="AG189">IFERROR(_xlfn.XLOOKUP(Tool_Austria!$F189&amp;$E$2,'Cooking methods'!$A:$A&amp;'Cooking methods'!$B:$B,'Cooking methods'!H:H)*$E189,"")</f>
        <v>4.502528158080001E-10</v>
      </c>
      <c r="AH189" cm="1">
        <f t="array" ref="AH189">IFERROR(_xlfn.XLOOKUP(Tool_Austria!$F189&amp;$E$2,'Cooking methods'!$A:$A&amp;'Cooking methods'!$B:$B,'Cooking methods'!I:I)*$E189,"")</f>
        <v>1.077495722002667E-10</v>
      </c>
      <c r="AI189" cm="1">
        <f t="array" ref="AI189">IFERROR(_xlfn.XLOOKUP(Tool_Austria!$F189&amp;$E$2,'Cooking methods'!$A:$A&amp;'Cooking methods'!$B:$B,'Cooking methods'!J:J)*$E189,"")</f>
        <v>2.555826571533334E-4</v>
      </c>
      <c r="AJ189" cm="1">
        <f t="array" ref="AJ189">IFERROR(_xlfn.XLOOKUP(Tool_Austria!$F189&amp;$E$2,'Cooking methods'!$A:$A&amp;'Cooking methods'!$B:$B,'Cooking methods'!K:K)*$E189,"")</f>
        <v>5.4766194252666684E-5</v>
      </c>
      <c r="AK189" cm="1">
        <f t="array" ref="AK189">IFERROR(_xlfn.XLOOKUP(Tool_Austria!$F189&amp;$E$2,'Cooking methods'!$A:$A&amp;'Cooking methods'!$B:$B,'Cooking methods'!L:L)*$E189,"")</f>
        <v>4.9380525186666676E-5</v>
      </c>
      <c r="AL189" cm="1">
        <f t="array" ref="AL189">IFERROR(_xlfn.XLOOKUP(Tool_Austria!$F189&amp;$E$2,'Cooking methods'!$A:$A&amp;'Cooking methods'!$B:$B,'Cooking methods'!M:M)*$E189,"")</f>
        <v>3.6272720943333339E-4</v>
      </c>
      <c r="AM189" cm="1">
        <f t="array" ref="AM189">IFERROR(_xlfn.XLOOKUP(Tool_Austria!$F189&amp;$E$2,'Cooking methods'!$A:$A&amp;'Cooking methods'!$B:$B,'Cooking methods'!N:N)*$E189,"")</f>
        <v>0.18639099256533337</v>
      </c>
      <c r="AN189" cm="1">
        <f t="array" ref="AN189">IFERROR(_xlfn.XLOOKUP(Tool_Austria!$F189&amp;$E$2,'Cooking methods'!$A:$A&amp;'Cooking methods'!$B:$B,'Cooking methods'!O:O)*$E189,"")</f>
        <v>0.1495059919866667</v>
      </c>
      <c r="AO189" cm="1">
        <f t="array" ref="AO189">IFERROR(_xlfn.XLOOKUP(Tool_Austria!$F189&amp;$E$2,'Cooking methods'!$A:$A&amp;'Cooking methods'!$B:$B,'Cooking methods'!P:P)*$E189,"")</f>
        <v>2.9236054045333342E-2</v>
      </c>
      <c r="AP189" cm="1">
        <f t="array" ref="AP189">IFERROR(_xlfn.XLOOKUP(Tool_Austria!$F189&amp;$E$2,'Cooking methods'!$A:$A&amp;'Cooking methods'!$B:$B,'Cooking methods'!Q:Q)*$E189,"")</f>
        <v>1.3649471563226667</v>
      </c>
      <c r="AQ189" cm="1">
        <f t="array" ref="AQ189">IFERROR(_xlfn.XLOOKUP(Tool_Austria!$F189&amp;$E$2,'Cooking methods'!$A:$A&amp;'Cooking methods'!$B:$B,'Cooking methods'!R:R)*$E189,"")</f>
        <v>9.6518801720266696E-8</v>
      </c>
      <c r="AR189" cm="1">
        <f t="array" ref="AR189">IFERROR(_xlfn.XLOOKUP(Tool_Austria!$G189&amp;$E$2,'Waste management'!$A:$A&amp;'Waste management'!$B:$B,'Waste management'!C:C)*$E189,"")</f>
        <v>1.2116236000000002E-2</v>
      </c>
      <c r="AS189" cm="1">
        <f t="array" ref="AS189">IFERROR(_xlfn.XLOOKUP(Tool_Austria!$G189&amp;$E$2,'Waste management'!$A:$A&amp;'Waste management'!$B:$B,'Waste management'!D:D)*$E189,"")</f>
        <v>8.2665016400000016E-11</v>
      </c>
      <c r="AT189" cm="1">
        <f t="array" ref="AT189">IFERROR(_xlfn.XLOOKUP(Tool_Austria!$G189&amp;$E$2,'Waste management'!$A:$A&amp;'Waste management'!$B:$B,'Waste management'!E:E)*$E189,"")</f>
        <v>2.2289200000000006E-4</v>
      </c>
      <c r="AU189" cm="1">
        <f t="array" ref="AU189">IFERROR(_xlfn.XLOOKUP(Tool_Austria!$G189&amp;$E$2,'Waste management'!$A:$A&amp;'Waste management'!$B:$B,'Waste management'!F:F)*$E189,"")</f>
        <v>2.5968000000000006E-5</v>
      </c>
      <c r="AV189" cm="1">
        <f t="array" ref="AV189">IFERROR(_xlfn.XLOOKUP(Tool_Austria!$G189&amp;$E$2,'Waste management'!$A:$A&amp;'Waste management'!$B:$B,'Waste management'!G:G)*$E189,"")</f>
        <v>2.5058254400000006E-9</v>
      </c>
      <c r="AW189" cm="1">
        <f t="array" ref="AW189">IFERROR(_xlfn.XLOOKUP(Tool_Austria!$G189&amp;$E$2,'Waste management'!$A:$A&amp;'Waste management'!$B:$B,'Waste management'!H:H)*$E189,"")</f>
        <v>8.1680396400000005E-11</v>
      </c>
      <c r="AX189" cm="1">
        <f t="array" ref="AX189">IFERROR(_xlfn.XLOOKUP(Tool_Austria!$G189&amp;$E$2,'Waste management'!$A:$A&amp;'Waste management'!$B:$B,'Waste management'!I:I)*$E189,"")</f>
        <v>5.8072454800000014E-11</v>
      </c>
      <c r="AY189" cm="1">
        <f t="array" ref="AY189">IFERROR(_xlfn.XLOOKUP(Tool_Austria!$G189&amp;$E$2,'Waste management'!$A:$A&amp;'Waste management'!$B:$B,'Waste management'!J:J)*$E189,"")</f>
        <v>4.7824400000000012E-4</v>
      </c>
      <c r="AZ189" cm="1">
        <f t="array" ref="AZ189">IFERROR(_xlfn.XLOOKUP(Tool_Austria!$G189&amp;$E$2,'Waste management'!$A:$A&amp;'Waste management'!$B:$B,'Waste management'!K:K)*$E189,"")</f>
        <v>1.1641064880000002E-6</v>
      </c>
      <c r="BA189" cm="1">
        <f t="array" ref="BA189">IFERROR(_xlfn.XLOOKUP(Tool_Austria!$G189&amp;$E$2,'Waste management'!$A:$A&amp;'Waste management'!$B:$B,'Waste management'!L:L)*$E189,"")</f>
        <v>2.0947822960000003E-5</v>
      </c>
      <c r="BB189" cm="1">
        <f t="array" ref="BB189">IFERROR(_xlfn.XLOOKUP(Tool_Austria!$G189&amp;$E$2,'Waste management'!$A:$A&amp;'Waste management'!$B:$B,'Waste management'!M:M)*$E189,"")</f>
        <v>2.1077360000000002E-3</v>
      </c>
      <c r="BC189" cm="1">
        <f t="array" ref="BC189">IFERROR(_xlfn.XLOOKUP(Tool_Austria!$G189&amp;$E$2,'Waste management'!$A:$A&amp;'Waste management'!$B:$B,'Waste management'!N:N)*$E189,"")</f>
        <v>1.8123802960000004</v>
      </c>
      <c r="BD189" cm="1">
        <f t="array" ref="BD189">IFERROR(_xlfn.XLOOKUP(Tool_Austria!$G189&amp;$E$2,'Waste management'!$A:$A&amp;'Waste management'!$B:$B,'Waste management'!O:O)*$E189,"")</f>
        <v>0.11555976400000002</v>
      </c>
      <c r="BE189" cm="1">
        <f t="array" ref="BE189">IFERROR(_xlfn.XLOOKUP(Tool_Austria!$G189&amp;$E$2,'Waste management'!$A:$A&amp;'Waste management'!$B:$B,'Waste management'!P:P)*$E189,"")</f>
        <v>2.4950920000000004E-3</v>
      </c>
      <c r="BF189" cm="1">
        <f t="array" ref="BF189">IFERROR(_xlfn.XLOOKUP(Tool_Austria!$G189&amp;$E$2,'Waste management'!$A:$A&amp;'Waste management'!$B:$B,'Waste management'!Q:Q)*$E189,"")</f>
        <v>7.262167600000001E-2</v>
      </c>
      <c r="BG189" cm="1">
        <f t="array" ref="BG189">IFERROR(_xlfn.XLOOKUP(Tool_Austria!$G189&amp;$E$2,'Waste management'!$A:$A&amp;'Waste management'!$B:$B,'Waste management'!R:R)*$E189,"")</f>
        <v>2.3600584000000004E-8</v>
      </c>
      <c r="BH189">
        <f>IFERROR((L189+AR189+AB189)*_xlfn.XLOOKUP(Tool_Austria!BH$4,Monetization_Factors!$A:$A,Monetization_Factors!$D:$D),"")</f>
        <v>2.8592568279944334E-2</v>
      </c>
      <c r="BI189">
        <f>IFERROR((M189+AS189+AC189)*_xlfn.XLOOKUP(Tool_Austria!BI$4,Monetization_Factors!$A:$A,Monetization_Factors!$D:$D),"")</f>
        <v>2.8812958434848264E-7</v>
      </c>
      <c r="BJ189">
        <f>IFERROR((N189+AT189+AD189)*_xlfn.XLOOKUP(Tool_Austria!BJ$4,Monetization_Factors!$A:$A,Monetization_Factors!$D:$D),"")</f>
        <v>9.4370783791594256E-5</v>
      </c>
      <c r="BK189">
        <f>IFERROR((O189+AU189+AE189)*_xlfn.XLOOKUP(Tool_Austria!BK$4,Monetization_Factors!$A:$A,Monetization_Factors!$D:$D),"")</f>
        <v>9.846474481188252E-4</v>
      </c>
      <c r="BL189">
        <f>IFERROR((P189+AV189+AF189)*_xlfn.XLOOKUP(Tool_Austria!BL$4,Monetization_Factors!$A:$A,Monetization_Factors!$D:$D),"")</f>
        <v>1.1397606434101685E-2</v>
      </c>
      <c r="BM189">
        <f>IFERROR((Q189+AW189+AG189)*_xlfn.XLOOKUP(Tool_Austria!BM$4,Monetization_Factors!$A:$A,Monetization_Factors!$D:$D),"")</f>
        <v>9.8882027827129886E-4</v>
      </c>
      <c r="BN189">
        <f>IFERROR((R189+AX189+AH189)*_xlfn.XLOOKUP(Tool_Austria!BN$4,Monetization_Factors!$A:$A,Monetization_Factors!$D:$D),"")</f>
        <v>3.281131267580936E-4</v>
      </c>
      <c r="BO189">
        <f>IFERROR((S189+AY189+AI189)*_xlfn.XLOOKUP(Tool_Austria!BO$4,Monetization_Factors!$A:$A,Monetization_Factors!$D:$D),"")</f>
        <v>6.0800200917382398E-4</v>
      </c>
      <c r="BP189">
        <f>IFERROR((T189+AZ189+AJ189)*_xlfn.XLOOKUP(Tool_Austria!BP$4,Monetization_Factors!$A:$A,Monetization_Factors!$D:$D),"")</f>
        <v>1.7954507603293088E-4</v>
      </c>
      <c r="BQ189">
        <f>IFERROR((U189+BA189+AK189)*_xlfn.XLOOKUP(Tool_Austria!BQ$4,Monetization_Factors!$A:$A,Monetization_Factors!$D:$D),"")</f>
        <v>1.6976924531410848E-3</v>
      </c>
      <c r="BR189" t="str">
        <f>IFERROR((V189+BB189+AL189)*_xlfn.XLOOKUP(Tool_Austria!BR$4,Monetization_Factors!$A:$A,Monetization_Factors!$D:$D),"")</f>
        <v/>
      </c>
      <c r="BS189">
        <f>IFERROR((W189+BC189+AM189)*_xlfn.XLOOKUP(Tool_Austria!BS$4,Monetization_Factors!$A:$A,Monetization_Factors!$D:$D),"")</f>
        <v>1.495411631576688E-4</v>
      </c>
      <c r="BT189">
        <f>IFERROR((X189+BD189+AN189)*_xlfn.XLOOKUP(Tool_Austria!BT$4,Monetization_Factors!$A:$A,Monetization_Factors!$D:$D),"")</f>
        <v>3.3615336263209325E-4</v>
      </c>
      <c r="BU189">
        <f>IFERROR((Y189+BE189+AO189)*_xlfn.XLOOKUP(Tool_Austria!BU$4,Monetization_Factors!$A:$A,Monetization_Factors!$D:$D),"")</f>
        <v>7.8130751636742914E-4</v>
      </c>
      <c r="BV189">
        <f>IFERROR((Z189+BF189+AP189)*_xlfn.XLOOKUP(Tool_Austria!BV$4,Monetization_Factors!$A:$A,Monetization_Factors!$D:$D),"")</f>
        <v>5.9250149844844975E-3</v>
      </c>
      <c r="BW189">
        <f>IFERROR((AA189+BG189+AQ189)*_xlfn.XLOOKUP(Tool_Austria!BW$4,Monetization_Factors!$A:$A,Monetization_Factors!$D:$D),"")</f>
        <v>2.0347642612896283E-6</v>
      </c>
      <c r="BX189" s="38" cm="1">
        <f t="array" ref="BX189">IFERROR(_xlfn.IFS(I189&lt;&gt;0,I189*E189,I189="",J189*E189),"")</f>
        <v>0.27526560147635581</v>
      </c>
      <c r="BY189" s="38">
        <f t="shared" si="112"/>
        <v>5.2065705809821006E-2</v>
      </c>
      <c r="BZ189" s="38">
        <f t="shared" si="113"/>
        <v>0.32733130728617682</v>
      </c>
      <c r="CA189" s="38">
        <f t="shared" si="114"/>
        <v>5.0358662659411816E-4</v>
      </c>
      <c r="CB189">
        <f t="shared" si="121"/>
        <v>0.21977230594755559</v>
      </c>
      <c r="CC189">
        <f t="shared" si="121"/>
        <v>7.1976547635728892E-9</v>
      </c>
      <c r="CD189">
        <f t="shared" si="121"/>
        <v>6.1834502196888901E-2</v>
      </c>
      <c r="CE189">
        <f t="shared" si="121"/>
        <v>6.5050183619155572E-4</v>
      </c>
      <c r="CF189">
        <f t="shared" si="121"/>
        <v>1.141731287754667E-8</v>
      </c>
      <c r="CG189">
        <f t="shared" si="121"/>
        <v>4.7617042028746668E-9</v>
      </c>
      <c r="CH189">
        <f t="shared" si="121"/>
        <v>2.8540477279582225E-10</v>
      </c>
      <c r="CI189">
        <f t="shared" si="121"/>
        <v>1.388641395597778E-3</v>
      </c>
      <c r="CJ189">
        <f t="shared" si="121"/>
        <v>7.3602408374000012E-5</v>
      </c>
      <c r="CK189">
        <f t="shared" si="121"/>
        <v>4.1501558196888896E-4</v>
      </c>
      <c r="CL189">
        <f t="shared" si="121"/>
        <v>4.9200585521000009E-3</v>
      </c>
      <c r="CM189">
        <f t="shared" si="121"/>
        <v>3.0730122425208894</v>
      </c>
      <c r="CN189">
        <f t="shared" si="121"/>
        <v>1.5096302689200003</v>
      </c>
      <c r="CO189">
        <f t="shared" si="121"/>
        <v>0.12294515745422224</v>
      </c>
      <c r="CP189">
        <f t="shared" si="121"/>
        <v>3.5881340470782224</v>
      </c>
      <c r="CQ189">
        <f t="shared" si="117"/>
        <v>9.7398163332026685E-7</v>
      </c>
      <c r="CR189">
        <f t="shared" si="122"/>
        <v>3.3811123991931628E-4</v>
      </c>
      <c r="CS189">
        <f t="shared" si="122"/>
        <v>1.1073315020881368E-11</v>
      </c>
      <c r="CT189">
        <f t="shared" si="122"/>
        <v>9.5130003379829083E-5</v>
      </c>
      <c r="CU189">
        <f t="shared" si="122"/>
        <v>1.0007720556793166E-6</v>
      </c>
      <c r="CV189">
        <f t="shared" si="122"/>
        <v>1.7565096734687183E-11</v>
      </c>
      <c r="CW189">
        <f t="shared" si="122"/>
        <v>7.3256987736533337E-12</v>
      </c>
      <c r="CX189">
        <f t="shared" si="122"/>
        <v>4.3908426583972655E-13</v>
      </c>
      <c r="CY189">
        <f t="shared" si="122"/>
        <v>2.1363713778427353E-6</v>
      </c>
      <c r="CZ189">
        <f t="shared" si="122"/>
        <v>1.1323447442153849E-7</v>
      </c>
      <c r="DA189">
        <f t="shared" si="122"/>
        <v>6.3848551072136763E-7</v>
      </c>
      <c r="DB189">
        <f t="shared" si="122"/>
        <v>7.5693208493846167E-6</v>
      </c>
      <c r="DC189">
        <f t="shared" si="122"/>
        <v>4.7277111423398299E-3</v>
      </c>
      <c r="DD189">
        <f t="shared" si="122"/>
        <v>2.3225081060307697E-3</v>
      </c>
      <c r="DE189">
        <f t="shared" si="122"/>
        <v>1.8914639608341884E-4</v>
      </c>
      <c r="DF189">
        <f t="shared" si="122"/>
        <v>5.5202062262741883E-3</v>
      </c>
      <c r="DG189">
        <f t="shared" si="118"/>
        <v>1.4984332820311797E-9</v>
      </c>
      <c r="DH189" s="5">
        <f>IFERROR(((((L189+AB189)*(1/$H189))+AR189)/$F$2)/($B$2*('CAR.CAP_per person'!B$2)/(_xlfn.XLOOKUP($E$2,EU_countries_GDP!$A$2:$A$29,EU_countries_GDP!$E$2:$E$29))),"")</f>
        <v>9.3086858022643874E-3</v>
      </c>
      <c r="DI189" s="5">
        <f>IFERROR(((((M189+AC189)*(1/$H189))+AS189)/$F$2)/($B$2*('CAR.CAP_per person'!C$2)/(_xlfn.XLOOKUP($E$2,EU_countries_GDP!$A$2:$A$29,EU_countries_GDP!$E$2:$E$29))),"")</f>
        <v>3.9333177614043147E-6</v>
      </c>
      <c r="DJ189" s="5">
        <f>IFERROR(((((N189+AD189)*(1/$H189))+AT189)/$F$2)/($B$2*('CAR.CAP_per person'!D$2)/(_xlfn.XLOOKUP($E$2,EU_countries_GDP!$A$2:$A$29,EU_countries_GDP!$E$2:$E$29))),"")</f>
        <v>3.4721507070498195E-5</v>
      </c>
      <c r="DK189" s="5">
        <f>IFERROR(((((O189+AE189)*(1/$H189))+AU189)/$F$2)/($B$2*('CAR.CAP_per person'!E$2)/(_xlfn.XLOOKUP($E$2,EU_countries_GDP!$A$2:$A$29,EU_countries_GDP!$E$2:$E$29))),"")</f>
        <v>4.6504020047707099E-4</v>
      </c>
      <c r="DL189" s="5">
        <f>IFERROR(((((P189+AF189)*(1/$H189))+AV189)/$F$2)/($B$2*('CAR.CAP_per person'!F$2)/(_xlfn.XLOOKUP($E$2,EU_countries_GDP!$A$2:$A$29,EU_countries_GDP!$E$2:$E$29))),"")</f>
        <v>5.8563487769543896E-3</v>
      </c>
      <c r="DM189" s="5">
        <f>IFERROR(((((Q189+AG189)*(1/$H189))+AW189)/$F$2)/($B$2*('CAR.CAP_per person'!G$2)/(_xlfn.XLOOKUP($E$2,EU_countries_GDP!$A$2:$A$29,EU_countries_GDP!$E$2:$E$29))),"")</f>
        <v>1.456170304898114E-3</v>
      </c>
      <c r="DN189" s="5">
        <f>IFERROR(((((R189+AH189)*(1/$H189))+AX189)/$F$2)/($B$2*('CAR.CAP_per person'!H$2)/(_xlfn.XLOOKUP($E$2,EU_countries_GDP!$A$2:$A$29,EU_countries_GDP!$E$2:$E$29))),"")</f>
        <v>1.8600779536396969E-5</v>
      </c>
      <c r="DO189" s="5">
        <f>IFERROR(((((S189+AI189)*(1/$H189))+AY189)/$F$2)/($B$2*('CAR.CAP_per person'!I$2)/(_xlfn.XLOOKUP($E$2,EU_countries_GDP!$A$2:$A$29,EU_countries_GDP!$E$2:$E$29))),"")</f>
        <v>3.421667203086288E-4</v>
      </c>
      <c r="DP189" s="5">
        <f>IFERROR(((((T189+AJ189)*(1/$H189))+AZ189)/$F$2)/($B$2*('CAR.CAP_per person'!J$2)/(_xlfn.XLOOKUP($E$2,EU_countries_GDP!$A$2:$A$29,EU_countries_GDP!$E$2:$E$29))),"")</f>
        <v>3.7270075088184766E-3</v>
      </c>
      <c r="DQ189" s="5">
        <f>IFERROR(((((U189+AK189)*(1/$H189))+BA189)/$F$2)/($B$2*('CAR.CAP_per person'!K$2)/(_xlfn.XLOOKUP($E$2,EU_countries_GDP!$A$2:$A$29,EU_countries_GDP!$E$2:$E$29))),"")</f>
        <v>5.9844037853917591E-4</v>
      </c>
      <c r="DR189" s="5">
        <f>IFERROR(((((V189+AL189)*(1/$H189))+BB189)/$F$2)/($B$2*('CAR.CAP_per person'!L$2)/(_xlfn.XLOOKUP($E$2,EU_countries_GDP!$A$2:$A$29,EU_countries_GDP!$E$2:$E$29))),"")</f>
        <v>1.8852936556174789E-4</v>
      </c>
      <c r="DS189" s="5">
        <f>IFERROR(((((W189+AM189)*(1/$H189))+BC189)/$F$2)/($B$2*('CAR.CAP_per person'!M$2)/(_xlfn.XLOOKUP($E$2,EU_countries_GDP!$A$2:$A$29,EU_countries_GDP!$E$2:$E$29))),"")</f>
        <v>4.9565454068752493E-3</v>
      </c>
      <c r="DT189" s="5">
        <f>IFERROR(((((X189+AN189)*(1/$H189))+BD189)/$F$2)/($B$2*('CAR.CAP_per person'!N$2)/(_xlfn.XLOOKUP($E$2,EU_countries_GDP!$A$2:$A$29,EU_countries_GDP!$E$2:$E$29))),"")</f>
        <v>3.3865799987251775E-2</v>
      </c>
      <c r="DU189" s="5">
        <f>IFERROR(((((Y189+AO189)*(1/$H189))+BE189)/$F$2)/($B$2*('CAR.CAP_per person'!O$2)/(_xlfn.XLOOKUP($E$2,EU_countries_GDP!$A$2:$A$29,EU_countries_GDP!$E$2:$E$29))),"")</f>
        <v>1.9840609574614309E-4</v>
      </c>
      <c r="DV189" s="5">
        <f>IFERROR(((((Z189+AP189)*(1/$H189))+BF189)/$F$2)/($B$2*('CAR.CAP_per person'!P$2)/(_xlfn.XLOOKUP($E$2,EU_countries_GDP!$A$2:$A$29,EU_countries_GDP!$E$2:$E$29))),"")</f>
        <v>4.7003979559875767E-3</v>
      </c>
      <c r="DW189" s="5">
        <f>IFERROR(((((AA189+AQ189)*(1/$H189))+BG189)/$F$2)/($B$2*('CAR.CAP_per person'!Q$2)/(_xlfn.XLOOKUP($E$2,EU_countries_GDP!$A$2:$A$29,EU_countries_GDP!$E$2:$E$29))),"")</f>
        <v>1.2974413300013957E-3</v>
      </c>
    </row>
    <row r="190" spans="1:127">
      <c r="A190" t="s">
        <v>213</v>
      </c>
      <c r="B190" t="str">
        <f>_xlfn.XLOOKUP(D190,Table5[Ingredient],Table5[Category],"",FALSE)</f>
        <v>Vegetables</v>
      </c>
      <c r="C190" s="33" t="s">
        <v>229</v>
      </c>
      <c r="D190" s="33" t="s">
        <v>220</v>
      </c>
      <c r="E190" s="33">
        <v>0.1623</v>
      </c>
      <c r="F190" s="33" t="s">
        <v>182</v>
      </c>
      <c r="G190" s="33" t="s">
        <v>180</v>
      </c>
      <c r="H190" s="91">
        <f>Dataset_AT!S69</f>
        <v>0.51671442215854824</v>
      </c>
      <c r="I190" s="33"/>
      <c r="J190" s="37">
        <f>IFERROR(INDEX('AveragePrices&amp;Codes'!G:AG, MATCH($D190, 'AveragePrices&amp;Codes'!$A:$A, 0), MATCH(Tool_Austria!$E$2, 'AveragePrices&amp;Codes'!$G$1:$AG$1, 0)),"")</f>
        <v>0.7249363636363636</v>
      </c>
      <c r="K190" s="37">
        <f>IFERROR(E190/(_xlfn.XLOOKUP(A190,Dataset_AT!$V$2:$V$9,Dataset_AT!$W$2:$W$9)),"")</f>
        <v>9.4360465116279069E-4</v>
      </c>
      <c r="L190">
        <f>IFERROR(IF($F190="Raw",_xlfn.XLOOKUP(_xlfn.XLOOKUP(Tool_Austria!$D190,'AveragePrices&amp;Codes'!$A:$A,'AveragePrices&amp;Codes'!$B:$B),AGRIBALYSE_Raw!$B:$B,AGRIBALYSE_Raw!O:O)*$E190,_xlfn.XLOOKUP(_xlfn.XLOOKUP(Tool_Austria!$D190,'AveragePrices&amp;Codes'!$A:$A,'AveragePrices&amp;Codes'!$B:$B),AGRIBALYSE_Cooked!$C:$C,AGRIBALYSE_Cooked!P:P)*$E190),"")</f>
        <v>8.9871670186666655E-2</v>
      </c>
      <c r="M190">
        <f>IFERROR(IF($F190="Raw",_xlfn.XLOOKUP(_xlfn.XLOOKUP(Tool_Austria!$D190,'AveragePrices&amp;Codes'!$A:$A,'AveragePrices&amp;Codes'!$B:$B),AGRIBALYSE_Raw!$B:$B,AGRIBALYSE_Raw!P:P)*$E190,_xlfn.XLOOKUP(_xlfn.XLOOKUP(Tool_Austria!$D190,'AveragePrices&amp;Codes'!$A:$A,'AveragePrices&amp;Codes'!$B:$B),AGRIBALYSE_Cooked!$C:$C,AGRIBALYSE_Cooked!Q:Q)*$E190),"")</f>
        <v>3.5837232173333331E-9</v>
      </c>
      <c r="N190">
        <f>IFERROR(IF($F190="Raw",_xlfn.XLOOKUP(_xlfn.XLOOKUP(Tool_Austria!$D190,'AveragePrices&amp;Codes'!$A:$A,'AveragePrices&amp;Codes'!$B:$B),AGRIBALYSE_Raw!$B:$B,AGRIBALYSE_Raw!Q:Q)*$E190,_xlfn.XLOOKUP(_xlfn.XLOOKUP(Tool_Austria!$D190,'AveragePrices&amp;Codes'!$A:$A,'AveragePrices&amp;Codes'!$B:$B),AGRIBALYSE_Cooked!$C:$C,AGRIBALYSE_Cooked!R:R)*$E190),"")</f>
        <v>1.4649647390666666E-2</v>
      </c>
      <c r="O190">
        <f>IFERROR(IF($F190="Raw",_xlfn.XLOOKUP(_xlfn.XLOOKUP(Tool_Austria!$D190,'AveragePrices&amp;Codes'!$A:$A,'AveragePrices&amp;Codes'!$B:$B),AGRIBALYSE_Raw!$B:$B,AGRIBALYSE_Raw!R:R)*$E190,_xlfn.XLOOKUP(_xlfn.XLOOKUP(Tool_Austria!$D190,'AveragePrices&amp;Codes'!$A:$A,'AveragePrices&amp;Codes'!$B:$B),AGRIBALYSE_Cooked!$C:$C,AGRIBALYSE_Cooked!S:S)*$E190),"")</f>
        <v>3.3745241076666669E-4</v>
      </c>
      <c r="P190">
        <f>IFERROR(IF($F190="Raw",_xlfn.XLOOKUP(_xlfn.XLOOKUP(Tool_Austria!$D190,'AveragePrices&amp;Codes'!$A:$A,'AveragePrices&amp;Codes'!$B:$B),AGRIBALYSE_Raw!$B:$B,AGRIBALYSE_Raw!S:S)*$E190,_xlfn.XLOOKUP(_xlfn.XLOOKUP(Tool_Austria!$D190,'AveragePrices&amp;Codes'!$A:$A,'AveragePrices&amp;Codes'!$B:$B),AGRIBALYSE_Cooked!$C:$C,AGRIBALYSE_Cooked!T:T)*$E190),"")</f>
        <v>5.8168439020000002E-9</v>
      </c>
      <c r="Q190">
        <f>IFERROR(IF($F190="Raw",_xlfn.XLOOKUP(_xlfn.XLOOKUP(Tool_Austria!$D190,'AveragePrices&amp;Codes'!$A:$A,'AveragePrices&amp;Codes'!$B:$B),AGRIBALYSE_Raw!$B:$B,AGRIBALYSE_Raw!T:T)*$E190,_xlfn.XLOOKUP(_xlfn.XLOOKUP(Tool_Austria!$D190,'AveragePrices&amp;Codes'!$A:$A,'AveragePrices&amp;Codes'!$B:$B),AGRIBALYSE_Cooked!$C:$C,AGRIBALYSE_Cooked!U:U)*$E190),"")</f>
        <v>2.7875849123333336E-9</v>
      </c>
      <c r="R190">
        <f>IFERROR(IF($F190="Raw",_xlfn.XLOOKUP(_xlfn.XLOOKUP(Tool_Austria!$D190,'AveragePrices&amp;Codes'!$A:$A,'AveragePrices&amp;Codes'!$B:$B),AGRIBALYSE_Raw!$B:$B,AGRIBALYSE_Raw!U:U)*$E190,_xlfn.XLOOKUP(_xlfn.XLOOKUP(Tool_Austria!$D190,'AveragePrices&amp;Codes'!$A:$A,'AveragePrices&amp;Codes'!$B:$B),AGRIBALYSE_Cooked!$C:$C,AGRIBALYSE_Cooked!V:V)*$E190),"")</f>
        <v>8.4497845053333319E-11</v>
      </c>
      <c r="S190">
        <f>IFERROR(IF($F190="Raw",_xlfn.XLOOKUP(_xlfn.XLOOKUP(Tool_Austria!$D190,'AveragePrices&amp;Codes'!$A:$A,'AveragePrices&amp;Codes'!$B:$B),AGRIBALYSE_Raw!$B:$B,AGRIBALYSE_Raw!V:V)*$E190,_xlfn.XLOOKUP(_xlfn.XLOOKUP(Tool_Austria!$D190,'AveragePrices&amp;Codes'!$A:$A,'AveragePrices&amp;Codes'!$B:$B),AGRIBALYSE_Cooked!$C:$C,AGRIBALYSE_Cooked!W:W)*$E190),"")</f>
        <v>5.1497025386666663E-4</v>
      </c>
      <c r="T190">
        <f>IFERROR(IF($F190="Raw",_xlfn.XLOOKUP(_xlfn.XLOOKUP(Tool_Austria!$D190,'AveragePrices&amp;Codes'!$A:$A,'AveragePrices&amp;Codes'!$B:$B),AGRIBALYSE_Raw!$B:$B,AGRIBALYSE_Raw!W:W)*$E190,_xlfn.XLOOKUP(_xlfn.XLOOKUP(Tool_Austria!$D190,'AveragePrices&amp;Codes'!$A:$A,'AveragePrices&amp;Codes'!$B:$B),AGRIBALYSE_Cooked!$C:$C,AGRIBALYSE_Cooked!X:X)*$E190),"")</f>
        <v>1.3119970251333333E-5</v>
      </c>
      <c r="U190">
        <f>IFERROR(IF($F190="Raw",_xlfn.XLOOKUP(_xlfn.XLOOKUP(Tool_Austria!$D190,'AveragePrices&amp;Codes'!$A:$A,'AveragePrices&amp;Codes'!$B:$B),AGRIBALYSE_Raw!$B:$B,AGRIBALYSE_Raw!X:X)*$E190,_xlfn.XLOOKUP(_xlfn.XLOOKUP(Tool_Austria!$D190,'AveragePrices&amp;Codes'!$A:$A,'AveragePrices&amp;Codes'!$B:$B),AGRIBALYSE_Cooked!$C:$C,AGRIBALYSE_Cooked!Y:Y)*$E190),"")</f>
        <v>3.0094921119999999E-4</v>
      </c>
      <c r="V190">
        <f>IFERROR(IF($F190="Raw",_xlfn.XLOOKUP(_xlfn.XLOOKUP(Tool_Austria!$D190,'AveragePrices&amp;Codes'!$A:$A,'AveragePrices&amp;Codes'!$B:$B),AGRIBALYSE_Raw!$B:$B,AGRIBALYSE_Raw!Y:Y)*$E190,_xlfn.XLOOKUP(_xlfn.XLOOKUP(Tool_Austria!$D190,'AveragePrices&amp;Codes'!$A:$A,'AveragePrices&amp;Codes'!$B:$B),AGRIBALYSE_Cooked!$C:$C,AGRIBALYSE_Cooked!Z:Z)*$E190),"")</f>
        <v>1.9194218346666664E-3</v>
      </c>
      <c r="W190">
        <f>IFERROR(IF($F190="Raw",_xlfn.XLOOKUP(_xlfn.XLOOKUP(Tool_Austria!$D190,'AveragePrices&amp;Codes'!$A:$A,'AveragePrices&amp;Codes'!$B:$B),AGRIBALYSE_Raw!$B:$B,AGRIBALYSE_Raw!Z:Z)*$E190,_xlfn.XLOOKUP(_xlfn.XLOOKUP(Tool_Austria!$D190,'AveragePrices&amp;Codes'!$A:$A,'AveragePrices&amp;Codes'!$B:$B),AGRIBALYSE_Cooked!$C:$C,AGRIBALYSE_Cooked!AA:AA)*$E190),"")</f>
        <v>0.82571143883333331</v>
      </c>
      <c r="X190">
        <f>IFERROR(IF($F190="Raw",_xlfn.XLOOKUP(_xlfn.XLOOKUP(Tool_Austria!$D190,'AveragePrices&amp;Codes'!$A:$A,'AveragePrices&amp;Codes'!$B:$B),AGRIBALYSE_Raw!$B:$B,AGRIBALYSE_Raw!AA:AA)*$E190,_xlfn.XLOOKUP(_xlfn.XLOOKUP(Tool_Austria!$D190,'AveragePrices&amp;Codes'!$A:$A,'AveragePrices&amp;Codes'!$B:$B),AGRIBALYSE_Cooked!$C:$C,AGRIBALYSE_Cooked!AB:AB)*$E190),"")</f>
        <v>2.7236214003333337</v>
      </c>
      <c r="Y190">
        <f>IFERROR(IF($F190="Raw",_xlfn.XLOOKUP(_xlfn.XLOOKUP(Tool_Austria!$D190,'AveragePrices&amp;Codes'!$A:$A,'AveragePrices&amp;Codes'!$B:$B),AGRIBALYSE_Raw!$B:$B,AGRIBALYSE_Raw!AB:AB)*$E190,_xlfn.XLOOKUP(_xlfn.XLOOKUP(Tool_Austria!$D190,'AveragePrices&amp;Codes'!$A:$A,'AveragePrices&amp;Codes'!$B:$B),AGRIBALYSE_Cooked!$C:$C,AGRIBALYSE_Cooked!AC:AC)*$E190),"")</f>
        <v>9.9442142323333316E-2</v>
      </c>
      <c r="Z190">
        <f>IFERROR(IF($F190="Raw",_xlfn.XLOOKUP(_xlfn.XLOOKUP(Tool_Austria!$D190,'AveragePrices&amp;Codes'!$A:$A,'AveragePrices&amp;Codes'!$B:$B),AGRIBALYSE_Raw!$B:$B,AGRIBALYSE_Raw!AC:AC)*$E190,_xlfn.XLOOKUP(_xlfn.XLOOKUP(Tool_Austria!$D190,'AveragePrices&amp;Codes'!$A:$A,'AveragePrices&amp;Codes'!$B:$B),AGRIBALYSE_Cooked!$C:$C,AGRIBALYSE_Cooked!AD:AD)*$E190),"")</f>
        <v>1.3363540172999999</v>
      </c>
      <c r="AA190">
        <f>IFERROR(IF($F190="Raw",_xlfn.XLOOKUP(_xlfn.XLOOKUP(Tool_Austria!$D190,'AveragePrices&amp;Codes'!$A:$A,'AveragePrices&amp;Codes'!$B:$B),AGRIBALYSE_Raw!$B:$B,AGRIBALYSE_Raw!AD:AD)*$E190,_xlfn.XLOOKUP(_xlfn.XLOOKUP(Tool_Austria!$D190,'AveragePrices&amp;Codes'!$A:$A,'AveragePrices&amp;Codes'!$B:$B),AGRIBALYSE_Cooked!$C:$C,AGRIBALYSE_Cooked!AE:AE)*$E190),"")</f>
        <v>5.9843975529999997E-7</v>
      </c>
      <c r="AB190" cm="1">
        <f t="array" ref="AB190">IFERROR(_xlfn.XLOOKUP(Tool_Austria!$F190&amp;$E$2,'Cooking methods'!$A:$A&amp;'Cooking methods'!$B:$B,'Cooking methods'!C:C)*$E190,"")</f>
        <v>4.2852574294000002E-2</v>
      </c>
      <c r="AC190" cm="1">
        <f t="array" ref="AC190">IFERROR(_xlfn.XLOOKUP(Tool_Austria!$F190&amp;$E$2,'Cooking methods'!$A:$A&amp;'Cooking methods'!$B:$B,'Cooking methods'!D:D)*$E190,"")</f>
        <v>7.98935000713E-10</v>
      </c>
      <c r="AD190" cm="1">
        <f t="array" ref="AD190">IFERROR(_xlfn.XLOOKUP(Tool_Austria!$F190&amp;$E$2,'Cooking methods'!$A:$A&amp;'Cooking methods'!$B:$B,'Cooking methods'!E:E)*$E190,"")</f>
        <v>2.91945781E-2</v>
      </c>
      <c r="AE190" cm="1">
        <f t="array" ref="AE190">IFERROR(_xlfn.XLOOKUP(Tool_Austria!$F190&amp;$E$2,'Cooking methods'!$A:$A&amp;'Cooking methods'!$B:$B,'Cooking methods'!F:F)*$E190,"")</f>
        <v>9.6301839476999998E-5</v>
      </c>
      <c r="AF190" cm="1">
        <f t="array" ref="AF190">IFERROR(_xlfn.XLOOKUP(Tool_Austria!$F190&amp;$E$2,'Cooking methods'!$A:$A&amp;'Cooking methods'!$B:$B,'Cooking methods'!G:G)*$E190,"")</f>
        <v>5.6132199416000003E-10</v>
      </c>
      <c r="AG190" cm="1">
        <f t="array" ref="AG190">IFERROR(_xlfn.XLOOKUP(Tool_Austria!$F190&amp;$E$2,'Cooking methods'!$A:$A&amp;'Cooking methods'!$B:$B,'Cooking methods'!H:H)*$E190,"")</f>
        <v>3.3768961185600001E-10</v>
      </c>
      <c r="AH190" cm="1">
        <f t="array" ref="AH190">IFERROR(_xlfn.XLOOKUP(Tool_Austria!$F190&amp;$E$2,'Cooking methods'!$A:$A&amp;'Cooking methods'!$B:$B,'Cooking methods'!I:I)*$E190,"")</f>
        <v>8.0812179150200012E-11</v>
      </c>
      <c r="AI190" cm="1">
        <f t="array" ref="AI190">IFERROR(_xlfn.XLOOKUP(Tool_Austria!$F190&amp;$E$2,'Cooking methods'!$A:$A&amp;'Cooking methods'!$B:$B,'Cooking methods'!J:J)*$E190,"")</f>
        <v>1.9168699286500001E-4</v>
      </c>
      <c r="AJ190" cm="1">
        <f t="array" ref="AJ190">IFERROR(_xlfn.XLOOKUP(Tool_Austria!$F190&amp;$E$2,'Cooking methods'!$A:$A&amp;'Cooking methods'!$B:$B,'Cooking methods'!K:K)*$E190,"")</f>
        <v>4.1074645689500002E-5</v>
      </c>
      <c r="AK190" cm="1">
        <f t="array" ref="AK190">IFERROR(_xlfn.XLOOKUP(Tool_Austria!$F190&amp;$E$2,'Cooking methods'!$A:$A&amp;'Cooking methods'!$B:$B,'Cooking methods'!L:L)*$E190,"")</f>
        <v>3.7035393890000003E-5</v>
      </c>
      <c r="AL190" cm="1">
        <f t="array" ref="AL190">IFERROR(_xlfn.XLOOKUP(Tool_Austria!$F190&amp;$E$2,'Cooking methods'!$A:$A&amp;'Cooking methods'!$B:$B,'Cooking methods'!M:M)*$E190,"")</f>
        <v>2.7204540707500001E-4</v>
      </c>
      <c r="AM190" cm="1">
        <f t="array" ref="AM190">IFERROR(_xlfn.XLOOKUP(Tool_Austria!$F190&amp;$E$2,'Cooking methods'!$A:$A&amp;'Cooking methods'!$B:$B,'Cooking methods'!N:N)*$E190,"")</f>
        <v>0.13979324442400001</v>
      </c>
      <c r="AN190" cm="1">
        <f t="array" ref="AN190">IFERROR(_xlfn.XLOOKUP(Tool_Austria!$F190&amp;$E$2,'Cooking methods'!$A:$A&amp;'Cooking methods'!$B:$B,'Cooking methods'!O:O)*$E190,"")</f>
        <v>0.11212949399</v>
      </c>
      <c r="AO190" cm="1">
        <f t="array" ref="AO190">IFERROR(_xlfn.XLOOKUP(Tool_Austria!$F190&amp;$E$2,'Cooking methods'!$A:$A&amp;'Cooking methods'!$B:$B,'Cooking methods'!P:P)*$E190,"")</f>
        <v>2.1927040534000002E-2</v>
      </c>
      <c r="AP190" cm="1">
        <f t="array" ref="AP190">IFERROR(_xlfn.XLOOKUP(Tool_Austria!$F190&amp;$E$2,'Cooking methods'!$A:$A&amp;'Cooking methods'!$B:$B,'Cooking methods'!Q:Q)*$E190,"")</f>
        <v>1.0237103672419998</v>
      </c>
      <c r="AQ190" cm="1">
        <f t="array" ref="AQ190">IFERROR(_xlfn.XLOOKUP(Tool_Austria!$F190&amp;$E$2,'Cooking methods'!$A:$A&amp;'Cooking methods'!$B:$B,'Cooking methods'!R:R)*$E190,"")</f>
        <v>7.2389101290200009E-8</v>
      </c>
      <c r="AR190" cm="1">
        <f t="array" ref="AR190">IFERROR(_xlfn.XLOOKUP(Tool_Austria!$G190&amp;$E$2,'Waste management'!$A:$A&amp;'Waste management'!$B:$B,'Waste management'!C:C)*$E190,"")</f>
        <v>9.0871770000000001E-3</v>
      </c>
      <c r="AS190" cm="1">
        <f t="array" ref="AS190">IFERROR(_xlfn.XLOOKUP(Tool_Austria!$G190&amp;$E$2,'Waste management'!$A:$A&amp;'Waste management'!$B:$B,'Waste management'!D:D)*$E190,"")</f>
        <v>6.1998762299999992E-11</v>
      </c>
      <c r="AT190" cm="1">
        <f t="array" ref="AT190">IFERROR(_xlfn.XLOOKUP(Tool_Austria!$G190&amp;$E$2,'Waste management'!$A:$A&amp;'Waste management'!$B:$B,'Waste management'!E:E)*$E190,"")</f>
        <v>1.6716900000000003E-4</v>
      </c>
      <c r="AU190" cm="1">
        <f t="array" ref="AU190">IFERROR(_xlfn.XLOOKUP(Tool_Austria!$G190&amp;$E$2,'Waste management'!$A:$A&amp;'Waste management'!$B:$B,'Waste management'!F:F)*$E190,"")</f>
        <v>1.9476000000000001E-5</v>
      </c>
      <c r="AV190" cm="1">
        <f t="array" ref="AV190">IFERROR(_xlfn.XLOOKUP(Tool_Austria!$G190&amp;$E$2,'Waste management'!$A:$A&amp;'Waste management'!$B:$B,'Waste management'!G:G)*$E190,"")</f>
        <v>1.8793690799999999E-9</v>
      </c>
      <c r="AW190" cm="1">
        <f t="array" ref="AW190">IFERROR(_xlfn.XLOOKUP(Tool_Austria!$G190&amp;$E$2,'Waste management'!$A:$A&amp;'Waste management'!$B:$B,'Waste management'!H:H)*$E190,"")</f>
        <v>6.1260297299999991E-11</v>
      </c>
      <c r="AX190" cm="1">
        <f t="array" ref="AX190">IFERROR(_xlfn.XLOOKUP(Tool_Austria!$G190&amp;$E$2,'Waste management'!$A:$A&amp;'Waste management'!$B:$B,'Waste management'!I:I)*$E190,"")</f>
        <v>4.3554341100000003E-11</v>
      </c>
      <c r="AY190" cm="1">
        <f t="array" ref="AY190">IFERROR(_xlfn.XLOOKUP(Tool_Austria!$G190&amp;$E$2,'Waste management'!$A:$A&amp;'Waste management'!$B:$B,'Waste management'!J:J)*$E190,"")</f>
        <v>3.5868300000000005E-4</v>
      </c>
      <c r="AZ190" cm="1">
        <f t="array" ref="AZ190">IFERROR(_xlfn.XLOOKUP(Tool_Austria!$G190&amp;$E$2,'Waste management'!$A:$A&amp;'Waste management'!$B:$B,'Waste management'!K:K)*$E190,"")</f>
        <v>8.7307986600000008E-7</v>
      </c>
      <c r="BA190" cm="1">
        <f t="array" ref="BA190">IFERROR(_xlfn.XLOOKUP(Tool_Austria!$G190&amp;$E$2,'Waste management'!$A:$A&amp;'Waste management'!$B:$B,'Waste management'!L:L)*$E190,"")</f>
        <v>1.5710867219999998E-5</v>
      </c>
      <c r="BB190" cm="1">
        <f t="array" ref="BB190">IFERROR(_xlfn.XLOOKUP(Tool_Austria!$G190&amp;$E$2,'Waste management'!$A:$A&amp;'Waste management'!$B:$B,'Waste management'!M:M)*$E190,"")</f>
        <v>1.5808020000000001E-3</v>
      </c>
      <c r="BC190" cm="1">
        <f t="array" ref="BC190">IFERROR(_xlfn.XLOOKUP(Tool_Austria!$G190&amp;$E$2,'Waste management'!$A:$A&amp;'Waste management'!$B:$B,'Waste management'!N:N)*$E190,"")</f>
        <v>1.359285222</v>
      </c>
      <c r="BD190" cm="1">
        <f t="array" ref="BD190">IFERROR(_xlfn.XLOOKUP(Tool_Austria!$G190&amp;$E$2,'Waste management'!$A:$A&amp;'Waste management'!$B:$B,'Waste management'!O:O)*$E190,"")</f>
        <v>8.6669822999999993E-2</v>
      </c>
      <c r="BE190" cm="1">
        <f t="array" ref="BE190">IFERROR(_xlfn.XLOOKUP(Tool_Austria!$G190&amp;$E$2,'Waste management'!$A:$A&amp;'Waste management'!$B:$B,'Waste management'!P:P)*$E190,"")</f>
        <v>1.871319E-3</v>
      </c>
      <c r="BF190" cm="1">
        <f t="array" ref="BF190">IFERROR(_xlfn.XLOOKUP(Tool_Austria!$G190&amp;$E$2,'Waste management'!$A:$A&amp;'Waste management'!$B:$B,'Waste management'!Q:Q)*$E190,"")</f>
        <v>5.4466256999999997E-2</v>
      </c>
      <c r="BG190" cm="1">
        <f t="array" ref="BG190">IFERROR(_xlfn.XLOOKUP(Tool_Austria!$G190&amp;$E$2,'Waste management'!$A:$A&amp;'Waste management'!$B:$B,'Waste management'!R:R)*$E190,"")</f>
        <v>1.7700438E-8</v>
      </c>
      <c r="BH190">
        <f>IFERROR((L190+AR190+AB190)*_xlfn.XLOOKUP(Tool_Austria!BH$4,Monetization_Factors!$A:$A,Monetization_Factors!$D:$D),"")</f>
        <v>1.8449789358489576E-2</v>
      </c>
      <c r="BI190">
        <f>IFERROR((M190+AS190+AC190)*_xlfn.XLOOKUP(Tool_Austria!BI$4,Monetization_Factors!$A:$A,Monetization_Factors!$D:$D),"")</f>
        <v>1.7792422815276391E-7</v>
      </c>
      <c r="BJ190">
        <f>IFERROR((N190+AT190+AD190)*_xlfn.XLOOKUP(Tool_Austria!BJ$4,Monetization_Factors!$A:$A,Monetization_Factors!$D:$D),"")</f>
        <v>6.7169454694085626E-5</v>
      </c>
      <c r="BK190">
        <f>IFERROR((O190+AU190+AE190)*_xlfn.XLOOKUP(Tool_Austria!BK$4,Monetization_Factors!$A:$A,Monetization_Factors!$D:$D),"")</f>
        <v>6.8604265888846374E-4</v>
      </c>
      <c r="BL190">
        <f>IFERROR((P190+AV190+AF190)*_xlfn.XLOOKUP(Tool_Austria!BL$4,Monetization_Factors!$A:$A,Monetization_Factors!$D:$D),"")</f>
        <v>8.243282354045851E-3</v>
      </c>
      <c r="BM190">
        <f>IFERROR((Q190+AW190+AG190)*_xlfn.XLOOKUP(Tool_Austria!BM$4,Monetization_Factors!$A:$A,Monetization_Factors!$D:$D),"")</f>
        <v>6.6171902215262442E-4</v>
      </c>
      <c r="BN190">
        <f>IFERROR((R190+AX190+AH190)*_xlfn.XLOOKUP(Tool_Austria!BN$4,Monetization_Factors!$A:$A,Monetization_Factors!$D:$D),"")</f>
        <v>2.4011910977085856E-4</v>
      </c>
      <c r="BO190">
        <f>IFERROR((S190+AY190+AI190)*_xlfn.XLOOKUP(Tool_Austria!BO$4,Monetization_Factors!$A:$A,Monetization_Factors!$D:$D),"")</f>
        <v>4.6644800631754057E-4</v>
      </c>
      <c r="BP190">
        <f>IFERROR((T190+AZ190+AJ190)*_xlfn.XLOOKUP(Tool_Austria!BP$4,Monetization_Factors!$A:$A,Monetization_Factors!$D:$D),"")</f>
        <v>1.3433165909947073E-4</v>
      </c>
      <c r="BQ190">
        <f>IFERROR((U190+BA190+AK190)*_xlfn.XLOOKUP(Tool_Austria!BQ$4,Monetization_Factors!$A:$A,Monetization_Factors!$D:$D),"")</f>
        <v>1.446852022283519E-3</v>
      </c>
      <c r="BR190" t="str">
        <f>IFERROR((V190+BB190+AL190)*_xlfn.XLOOKUP(Tool_Austria!BR$4,Monetization_Factors!$A:$A,Monetization_Factors!$D:$D),"")</f>
        <v/>
      </c>
      <c r="BS190">
        <f>IFERROR((W190+BC190+AM190)*_xlfn.XLOOKUP(Tool_Austria!BS$4,Monetization_Factors!$A:$A,Monetization_Factors!$D:$D),"")</f>
        <v>1.1313062203884958E-4</v>
      </c>
      <c r="BT190">
        <f>IFERROR((X190+BD190+AN190)*_xlfn.XLOOKUP(Tool_Austria!BT$4,Monetization_Factors!$A:$A,Monetization_Factors!$D:$D),"")</f>
        <v>6.5074314643726299E-4</v>
      </c>
      <c r="BU190">
        <f>IFERROR((Y190+BE190+AO190)*_xlfn.XLOOKUP(Tool_Austria!BU$4,Monetization_Factors!$A:$A,Monetization_Factors!$D:$D),"")</f>
        <v>7.8318440852687555E-4</v>
      </c>
      <c r="BV190">
        <f>IFERROR((Z190+BF190+AP190)*_xlfn.XLOOKUP(Tool_Austria!BV$4,Monetization_Factors!$A:$A,Monetization_Factors!$D:$D),"")</f>
        <v>3.9870668274733598E-3</v>
      </c>
      <c r="BW190">
        <f>IFERROR((AA190+BG190+AQ190)*_xlfn.XLOOKUP(Tool_Austria!BW$4,Monetization_Factors!$A:$A,Monetization_Factors!$D:$D),"")</f>
        <v>1.4384201442353264E-6</v>
      </c>
      <c r="BX190" s="38" cm="1">
        <f t="array" ref="BX190">IFERROR(_xlfn.IFS(I190&lt;&gt;0,I190*E190,I190="",J190*E190),"")</f>
        <v>0.11765717181818182</v>
      </c>
      <c r="BY190" s="38">
        <f t="shared" si="112"/>
        <v>3.5931494994590737E-2</v>
      </c>
      <c r="BZ190" s="38">
        <f t="shared" si="113"/>
        <v>0.15358866681277256</v>
      </c>
      <c r="CA190" s="38">
        <f t="shared" si="114"/>
        <v>2.362902566350347E-4</v>
      </c>
      <c r="CB190">
        <f t="shared" si="121"/>
        <v>0.14181142148066667</v>
      </c>
      <c r="CC190">
        <f t="shared" si="121"/>
        <v>4.4446569803463327E-9</v>
      </c>
      <c r="CD190">
        <f t="shared" si="121"/>
        <v>4.4011394490666669E-2</v>
      </c>
      <c r="CE190">
        <f t="shared" si="121"/>
        <v>4.5323025024366666E-4</v>
      </c>
      <c r="CF190">
        <f t="shared" si="121"/>
        <v>8.2575349761600005E-9</v>
      </c>
      <c r="CG190">
        <f t="shared" si="121"/>
        <v>3.1865348214893339E-9</v>
      </c>
      <c r="CH190">
        <f t="shared" si="121"/>
        <v>2.0886436530353333E-10</v>
      </c>
      <c r="CI190">
        <f t="shared" si="121"/>
        <v>1.0653402467316667E-3</v>
      </c>
      <c r="CJ190">
        <f t="shared" si="121"/>
        <v>5.5067695806833334E-5</v>
      </c>
      <c r="CK190">
        <f t="shared" si="121"/>
        <v>3.5369547230999998E-4</v>
      </c>
      <c r="CL190">
        <f t="shared" si="121"/>
        <v>3.7722692417416666E-3</v>
      </c>
      <c r="CM190">
        <f t="shared" si="121"/>
        <v>2.3247899052573331</v>
      </c>
      <c r="CN190">
        <f t="shared" si="121"/>
        <v>2.9224207173233334</v>
      </c>
      <c r="CO190">
        <f t="shared" si="121"/>
        <v>0.12324050185733332</v>
      </c>
      <c r="CP190">
        <f t="shared" si="121"/>
        <v>2.4145306415419996</v>
      </c>
      <c r="CQ190">
        <f t="shared" si="117"/>
        <v>6.8852929459019998E-7</v>
      </c>
      <c r="CR190">
        <f t="shared" si="122"/>
        <v>2.1817141766256409E-4</v>
      </c>
      <c r="CS190">
        <f t="shared" si="122"/>
        <v>6.8379338159174352E-12</v>
      </c>
      <c r="CT190">
        <f t="shared" si="122"/>
        <v>6.770983767794872E-5</v>
      </c>
      <c r="CU190">
        <f t="shared" si="122"/>
        <v>6.9727730806717949E-7</v>
      </c>
      <c r="CV190">
        <f t="shared" si="122"/>
        <v>1.2703899963323078E-11</v>
      </c>
      <c r="CW190">
        <f t="shared" si="122"/>
        <v>4.9023612638297442E-12</v>
      </c>
      <c r="CX190">
        <f t="shared" si="122"/>
        <v>3.2132979277466665E-13</v>
      </c>
      <c r="CY190">
        <f t="shared" si="122"/>
        <v>1.6389849949717949E-6</v>
      </c>
      <c r="CZ190">
        <f t="shared" si="122"/>
        <v>8.471953201051282E-8</v>
      </c>
      <c r="DA190">
        <f t="shared" si="122"/>
        <v>5.4414688047692309E-7</v>
      </c>
      <c r="DB190">
        <f t="shared" si="122"/>
        <v>5.8034911411410254E-6</v>
      </c>
      <c r="DC190">
        <f t="shared" si="122"/>
        <v>3.576599854242051E-3</v>
      </c>
      <c r="DD190">
        <f t="shared" si="122"/>
        <v>4.4960318728051287E-3</v>
      </c>
      <c r="DE190">
        <f t="shared" si="122"/>
        <v>1.8960077208820511E-4</v>
      </c>
      <c r="DF190">
        <f t="shared" si="122"/>
        <v>3.7146625254492302E-3</v>
      </c>
      <c r="DG190">
        <f t="shared" si="118"/>
        <v>1.059275837831077E-9</v>
      </c>
      <c r="DH190" s="5">
        <f>IFERROR(((((L190+AB190)*(1/$H190))+AR190)/$F$2)/($B$2*('CAR.CAP_per person'!B$2)/(_xlfn.XLOOKUP($E$2,EU_countries_GDP!$A$2:$A$29,EU_countries_GDP!$E$2:$E$29))),"")</f>
        <v>5.9798836304624349E-3</v>
      </c>
      <c r="DI190" s="5">
        <f>IFERROR(((((M190+AC190)*(1/$H190))+AS190)/$F$2)/($B$2*('CAR.CAP_per person'!C$2)/(_xlfn.XLOOKUP($E$2,EU_countries_GDP!$A$2:$A$29,EU_countries_GDP!$E$2:$E$29))),"")</f>
        <v>2.4259726210731644E-6</v>
      </c>
      <c r="DJ190" s="5">
        <f>IFERROR(((((N190+AD190)*(1/$H190))+AT190)/$F$2)/($B$2*('CAR.CAP_per person'!D$2)/(_xlfn.XLOOKUP($E$2,EU_countries_GDP!$A$2:$A$29,EU_countries_GDP!$E$2:$E$29))),"")</f>
        <v>2.4711101721100497E-5</v>
      </c>
      <c r="DK190" s="5">
        <f>IFERROR(((((O190+AE190)*(1/$H190))+AU190)/$F$2)/($B$2*('CAR.CAP_per person'!E$2)/(_xlfn.XLOOKUP($E$2,EU_countries_GDP!$A$2:$A$29,EU_countries_GDP!$E$2:$E$29))),"")</f>
        <v>3.2352457482345446E-4</v>
      </c>
      <c r="DL190" s="5">
        <f>IFERROR(((((P190+AF190)*(1/$H190))+AV190)/$F$2)/($B$2*('CAR.CAP_per person'!F$2)/(_xlfn.XLOOKUP($E$2,EU_countries_GDP!$A$2:$A$29,EU_countries_GDP!$E$2:$E$29))),"")</f>
        <v>4.2169950562408152E-3</v>
      </c>
      <c r="DM190" s="5">
        <f>IFERROR(((((Q190+AG190)*(1/$H190))+AW190)/$F$2)/($B$2*('CAR.CAP_per person'!G$2)/(_xlfn.XLOOKUP($E$2,EU_countries_GDP!$A$2:$A$29,EU_countries_GDP!$E$2:$E$29))),"")</f>
        <v>9.7348634469550963E-4</v>
      </c>
      <c r="DN190" s="5">
        <f>IFERROR(((((R190+AH190)*(1/$H190))+AX190)/$F$2)/($B$2*('CAR.CAP_per person'!H$2)/(_xlfn.XLOOKUP($E$2,EU_countries_GDP!$A$2:$A$29,EU_countries_GDP!$E$2:$E$29))),"")</f>
        <v>1.3575502139829466E-5</v>
      </c>
      <c r="DO190" s="5">
        <f>IFERROR(((((S190+AI190)*(1/$H190))+AY190)/$F$2)/($B$2*('CAR.CAP_per person'!I$2)/(_xlfn.XLOOKUP($E$2,EU_countries_GDP!$A$2:$A$29,EU_countries_GDP!$E$2:$E$29))),"")</f>
        <v>2.6367794110804179E-4</v>
      </c>
      <c r="DP190" s="5">
        <f>IFERROR(((((T190+AJ190)*(1/$H190))+AZ190)/$F$2)/($B$2*('CAR.CAP_per person'!J$2)/(_xlfn.XLOOKUP($E$2,EU_countries_GDP!$A$2:$A$29,EU_countries_GDP!$E$2:$E$29))),"")</f>
        <v>2.7884123672998165E-3</v>
      </c>
      <c r="DQ190" s="5">
        <f>IFERROR(((((U190+AK190)*(1/$H190))+BA190)/$F$2)/($B$2*('CAR.CAP_per person'!K$2)/(_xlfn.XLOOKUP($E$2,EU_countries_GDP!$A$2:$A$29,EU_countries_GDP!$E$2:$E$29))),"")</f>
        <v>5.1154849844677844E-4</v>
      </c>
      <c r="DR190" s="5">
        <f>IFERROR(((((V190+AL190)*(1/$H190))+BB190)/$F$2)/($B$2*('CAR.CAP_per person'!L$2)/(_xlfn.XLOOKUP($E$2,EU_countries_GDP!$A$2:$A$29,EU_countries_GDP!$E$2:$E$29))),"")</f>
        <v>1.4537042060036861E-4</v>
      </c>
      <c r="DS190" s="5">
        <f>IFERROR(((((W190+AM190)*(1/$H190))+BC190)/$F$2)/($B$2*('CAR.CAP_per person'!M$2)/(_xlfn.XLOOKUP($E$2,EU_countries_GDP!$A$2:$A$29,EU_countries_GDP!$E$2:$E$29))),"")</f>
        <v>3.7625970360436298E-3</v>
      </c>
      <c r="DT190" s="5">
        <f>IFERROR(((((X190+AN190)*(1/$H190))+BD190)/$F$2)/($B$2*('CAR.CAP_per person'!N$2)/(_xlfn.XLOOKUP($E$2,EU_countries_GDP!$A$2:$A$29,EU_countries_GDP!$E$2:$E$29))),"")</f>
        <v>6.7101951920128411E-2</v>
      </c>
      <c r="DU190" s="5">
        <f>IFERROR(((((Y190+AO190)*(1/$H190))+BE190)/$F$2)/($B$2*('CAR.CAP_per person'!O$2)/(_xlfn.XLOOKUP($E$2,EU_countries_GDP!$A$2:$A$29,EU_countries_GDP!$E$2:$E$29))),"")</f>
        <v>1.9937874561889741E-4</v>
      </c>
      <c r="DV190" s="5">
        <f>IFERROR(((((Z190+AP190)*(1/$H190))+BF190)/$F$2)/($B$2*('CAR.CAP_per person'!P$2)/(_xlfn.XLOOKUP($E$2,EU_countries_GDP!$A$2:$A$29,EU_countries_GDP!$E$2:$E$29))),"")</f>
        <v>3.1594175180199302E-3</v>
      </c>
      <c r="DW190" s="5">
        <f>IFERROR(((((AA190+AQ190)*(1/$H190))+BG190)/$F$2)/($B$2*('CAR.CAP_per person'!Q$2)/(_xlfn.XLOOKUP($E$2,EU_countries_GDP!$A$2:$A$29,EU_countries_GDP!$E$2:$E$29))),"")</f>
        <v>9.1652788767454399E-4</v>
      </c>
    </row>
    <row r="191" spans="1:127">
      <c r="A191" t="s">
        <v>213</v>
      </c>
      <c r="B191" t="str">
        <f>_xlfn.XLOOKUP(D191,Table5[Ingredient],Table5[Category],"",FALSE)</f>
        <v>Vegetables</v>
      </c>
      <c r="C191" s="33" t="s">
        <v>229</v>
      </c>
      <c r="D191" s="33" t="s">
        <v>203</v>
      </c>
      <c r="E191" s="33">
        <v>5.4100000000000009E-2</v>
      </c>
      <c r="F191" s="33" t="s">
        <v>182</v>
      </c>
      <c r="G191" s="33" t="s">
        <v>180</v>
      </c>
      <c r="H191" s="91">
        <f>Dataset_AT!S70</f>
        <v>0.51671442215854835</v>
      </c>
      <c r="I191" s="33"/>
      <c r="J191" s="37">
        <f>IFERROR(INDEX('AveragePrices&amp;Codes'!G:AG, MATCH($D191, 'AveragePrices&amp;Codes'!$A:$A, 0), MATCH(Tool_Austria!$E$2, 'AveragePrices&amp;Codes'!$G$1:$AG$1, 0)),"")</f>
        <v>0.63722458418584826</v>
      </c>
      <c r="K191" s="37">
        <f>IFERROR(E191/(_xlfn.XLOOKUP(A191,Dataset_AT!$V$2:$V$9,Dataset_AT!$W$2:$W$9)),"")</f>
        <v>3.145348837209303E-4</v>
      </c>
      <c r="L191">
        <f>IFERROR(IF($F191="Raw",_xlfn.XLOOKUP(_xlfn.XLOOKUP(Tool_Austria!$D191,'AveragePrices&amp;Codes'!$A:$A,'AveragePrices&amp;Codes'!$B:$B),AGRIBALYSE_Raw!$B:$B,AGRIBALYSE_Raw!O:O)*$E191,_xlfn.XLOOKUP(_xlfn.XLOOKUP(Tool_Austria!$D191,'AveragePrices&amp;Codes'!$A:$A,'AveragePrices&amp;Codes'!$B:$B),AGRIBALYSE_Cooked!$C:$C,AGRIBALYSE_Cooked!P:P)*$E191),"")</f>
        <v>2.5317130113333336E-2</v>
      </c>
      <c r="M191">
        <f>IFERROR(IF($F191="Raw",_xlfn.XLOOKUP(_xlfn.XLOOKUP(Tool_Austria!$D191,'AveragePrices&amp;Codes'!$A:$A,'AveragePrices&amp;Codes'!$B:$B),AGRIBALYSE_Raw!$B:$B,AGRIBALYSE_Raw!P:P)*$E191,_xlfn.XLOOKUP(_xlfn.XLOOKUP(Tool_Austria!$D191,'AveragePrices&amp;Codes'!$A:$A,'AveragePrices&amp;Codes'!$B:$B),AGRIBALYSE_Cooked!$C:$C,AGRIBALYSE_Cooked!Q:Q)*$E191),"")</f>
        <v>1.1901673596666668E-9</v>
      </c>
      <c r="N191">
        <f>IFERROR(IF($F191="Raw",_xlfn.XLOOKUP(_xlfn.XLOOKUP(Tool_Austria!$D191,'AveragePrices&amp;Codes'!$A:$A,'AveragePrices&amp;Codes'!$B:$B),AGRIBALYSE_Raw!$B:$B,AGRIBALYSE_Raw!Q:Q)*$E191,_xlfn.XLOOKUP(_xlfn.XLOOKUP(Tool_Austria!$D191,'AveragePrices&amp;Codes'!$A:$A,'AveragePrices&amp;Codes'!$B:$B),AGRIBALYSE_Cooked!$C:$C,AGRIBALYSE_Cooked!R:R)*$E191),"")</f>
        <v>4.1120290130000009E-3</v>
      </c>
      <c r="O191">
        <f>IFERROR(IF($F191="Raw",_xlfn.XLOOKUP(_xlfn.XLOOKUP(Tool_Austria!$D191,'AveragePrices&amp;Codes'!$A:$A,'AveragePrices&amp;Codes'!$B:$B),AGRIBALYSE_Raw!$B:$B,AGRIBALYSE_Raw!R:R)*$E191,_xlfn.XLOOKUP(_xlfn.XLOOKUP(Tool_Austria!$D191,'AveragePrices&amp;Codes'!$A:$A,'AveragePrices&amp;Codes'!$B:$B),AGRIBALYSE_Cooked!$C:$C,AGRIBALYSE_Cooked!S:S)*$E191),"")</f>
        <v>1.0218403792222223E-4</v>
      </c>
      <c r="P191">
        <f>IFERROR(IF($F191="Raw",_xlfn.XLOOKUP(_xlfn.XLOOKUP(Tool_Austria!$D191,'AveragePrices&amp;Codes'!$A:$A,'AveragePrices&amp;Codes'!$B:$B),AGRIBALYSE_Raw!$B:$B,AGRIBALYSE_Raw!S:S)*$E191,_xlfn.XLOOKUP(_xlfn.XLOOKUP(Tool_Austria!$D191,'AveragePrices&amp;Codes'!$A:$A,'AveragePrices&amp;Codes'!$B:$B),AGRIBALYSE_Cooked!$C:$C,AGRIBALYSE_Cooked!T:T)*$E191),"")</f>
        <v>1.6847787135555557E-9</v>
      </c>
      <c r="Q191">
        <f>IFERROR(IF($F191="Raw",_xlfn.XLOOKUP(_xlfn.XLOOKUP(Tool_Austria!$D191,'AveragePrices&amp;Codes'!$A:$A,'AveragePrices&amp;Codes'!$B:$B),AGRIBALYSE_Raw!$B:$B,AGRIBALYSE_Raw!T:T)*$E191,_xlfn.XLOOKUP(_xlfn.XLOOKUP(Tool_Austria!$D191,'AveragePrices&amp;Codes'!$A:$A,'AveragePrices&amp;Codes'!$B:$B),AGRIBALYSE_Cooked!$C:$C,AGRIBALYSE_Cooked!U:U)*$E191),"")</f>
        <v>4.709427361333334E-10</v>
      </c>
      <c r="R191">
        <f>IFERROR(IF($F191="Raw",_xlfn.XLOOKUP(_xlfn.XLOOKUP(Tool_Austria!$D191,'AveragePrices&amp;Codes'!$A:$A,'AveragePrices&amp;Codes'!$B:$B),AGRIBALYSE_Raw!$B:$B,AGRIBALYSE_Raw!U:U)*$E191,_xlfn.XLOOKUP(_xlfn.XLOOKUP(Tool_Austria!$D191,'AveragePrices&amp;Codes'!$A:$A,'AveragePrices&amp;Codes'!$B:$B),AGRIBALYSE_Cooked!$C:$C,AGRIBALYSE_Cooked!V:V)*$E191),"")</f>
        <v>1.7790056453333337E-11</v>
      </c>
      <c r="S191">
        <f>IFERROR(IF($F191="Raw",_xlfn.XLOOKUP(_xlfn.XLOOKUP(Tool_Austria!$D191,'AveragePrices&amp;Codes'!$A:$A,'AveragePrices&amp;Codes'!$B:$B),AGRIBALYSE_Raw!$B:$B,AGRIBALYSE_Raw!V:V)*$E191,_xlfn.XLOOKUP(_xlfn.XLOOKUP(Tool_Austria!$D191,'AveragePrices&amp;Codes'!$A:$A,'AveragePrices&amp;Codes'!$B:$B),AGRIBALYSE_Cooked!$C:$C,AGRIBALYSE_Cooked!W:W)*$E191),"")</f>
        <v>1.4341105112222226E-4</v>
      </c>
      <c r="T191">
        <f>IFERROR(IF($F191="Raw",_xlfn.XLOOKUP(_xlfn.XLOOKUP(Tool_Austria!$D191,'AveragePrices&amp;Codes'!$A:$A,'AveragePrices&amp;Codes'!$B:$B),AGRIBALYSE_Raw!$B:$B,AGRIBALYSE_Raw!W:W)*$E191,_xlfn.XLOOKUP(_xlfn.XLOOKUP(Tool_Austria!$D191,'AveragePrices&amp;Codes'!$A:$A,'AveragePrices&amp;Codes'!$B:$B),AGRIBALYSE_Cooked!$C:$C,AGRIBALYSE_Cooked!X:X)*$E191),"")</f>
        <v>3.9211916837777781E-6</v>
      </c>
      <c r="U191">
        <f>IFERROR(IF($F191="Raw",_xlfn.XLOOKUP(_xlfn.XLOOKUP(Tool_Austria!$D191,'AveragePrices&amp;Codes'!$A:$A,'AveragePrices&amp;Codes'!$B:$B),AGRIBALYSE_Raw!$B:$B,AGRIBALYSE_Raw!X:X)*$E191,_xlfn.XLOOKUP(_xlfn.XLOOKUP(Tool_Austria!$D191,'AveragePrices&amp;Codes'!$A:$A,'AveragePrices&amp;Codes'!$B:$B),AGRIBALYSE_Cooked!$C:$C,AGRIBALYSE_Cooked!Y:Y)*$E191),"")</f>
        <v>1.369551478444445E-4</v>
      </c>
      <c r="V191">
        <f>IFERROR(IF($F191="Raw",_xlfn.XLOOKUP(_xlfn.XLOOKUP(Tool_Austria!$D191,'AveragePrices&amp;Codes'!$A:$A,'AveragePrices&amp;Codes'!$B:$B),AGRIBALYSE_Raw!$B:$B,AGRIBALYSE_Raw!Y:Y)*$E191,_xlfn.XLOOKUP(_xlfn.XLOOKUP(Tool_Austria!$D191,'AveragePrices&amp;Codes'!$A:$A,'AveragePrices&amp;Codes'!$B:$B),AGRIBALYSE_Cooked!$C:$C,AGRIBALYSE_Cooked!Z:Z)*$E191),"")</f>
        <v>5.187637699111112E-4</v>
      </c>
      <c r="W191">
        <f>IFERROR(IF($F191="Raw",_xlfn.XLOOKUP(_xlfn.XLOOKUP(Tool_Austria!$D191,'AveragePrices&amp;Codes'!$A:$A,'AveragePrices&amp;Codes'!$B:$B),AGRIBALYSE_Raw!$B:$B,AGRIBALYSE_Raw!Z:Z)*$E191,_xlfn.XLOOKUP(_xlfn.XLOOKUP(Tool_Austria!$D191,'AveragePrices&amp;Codes'!$A:$A,'AveragePrices&amp;Codes'!$B:$B),AGRIBALYSE_Cooked!$C:$C,AGRIBALYSE_Cooked!AA:AA)*$E191),"")</f>
        <v>0.3347994910333334</v>
      </c>
      <c r="X191">
        <f>IFERROR(IF($F191="Raw",_xlfn.XLOOKUP(_xlfn.XLOOKUP(Tool_Austria!$D191,'AveragePrices&amp;Codes'!$A:$A,'AveragePrices&amp;Codes'!$B:$B),AGRIBALYSE_Raw!$B:$B,AGRIBALYSE_Raw!AA:AA)*$E191,_xlfn.XLOOKUP(_xlfn.XLOOKUP(Tool_Austria!$D191,'AveragePrices&amp;Codes'!$A:$A,'AveragePrices&amp;Codes'!$B:$B),AGRIBALYSE_Cooked!$C:$C,AGRIBALYSE_Cooked!AB:AB)*$E191),"")</f>
        <v>1.0574019923333335</v>
      </c>
      <c r="Y191">
        <f>IFERROR(IF($F191="Raw",_xlfn.XLOOKUP(_xlfn.XLOOKUP(Tool_Austria!$D191,'AveragePrices&amp;Codes'!$A:$A,'AveragePrices&amp;Codes'!$B:$B),AGRIBALYSE_Raw!$B:$B,AGRIBALYSE_Raw!AB:AB)*$E191,_xlfn.XLOOKUP(_xlfn.XLOOKUP(Tool_Austria!$D191,'AveragePrices&amp;Codes'!$A:$A,'AveragePrices&amp;Codes'!$B:$B),AGRIBALYSE_Cooked!$C:$C,AGRIBALYSE_Cooked!AC:AC)*$E191),"")</f>
        <v>4.4238843754444451E-2</v>
      </c>
      <c r="Z191">
        <f>IFERROR(IF($F191="Raw",_xlfn.XLOOKUP(_xlfn.XLOOKUP(Tool_Austria!$D191,'AveragePrices&amp;Codes'!$A:$A,'AveragePrices&amp;Codes'!$B:$B),AGRIBALYSE_Raw!$B:$B,AGRIBALYSE_Raw!AC:AC)*$E191,_xlfn.XLOOKUP(_xlfn.XLOOKUP(Tool_Austria!$D191,'AveragePrices&amp;Codes'!$A:$A,'AveragePrices&amp;Codes'!$B:$B),AGRIBALYSE_Cooked!$C:$C,AGRIBALYSE_Cooked!AD:AD)*$E191),"")</f>
        <v>0.34793254254444445</v>
      </c>
      <c r="AA191">
        <f>IFERROR(IF($F191="Raw",_xlfn.XLOOKUP(_xlfn.XLOOKUP(Tool_Austria!$D191,'AveragePrices&amp;Codes'!$A:$A,'AveragePrices&amp;Codes'!$B:$B),AGRIBALYSE_Raw!$B:$B,AGRIBALYSE_Raw!AD:AD)*$E191,_xlfn.XLOOKUP(_xlfn.XLOOKUP(Tool_Austria!$D191,'AveragePrices&amp;Codes'!$A:$A,'AveragePrices&amp;Codes'!$B:$B),AGRIBALYSE_Cooked!$C:$C,AGRIBALYSE_Cooked!AE:AE)*$E191),"")</f>
        <v>1.4627078313333337E-7</v>
      </c>
      <c r="AB191" cm="1">
        <f t="array" ref="AB191">IFERROR(_xlfn.XLOOKUP(Tool_Austria!$F191&amp;$E$2,'Cooking methods'!$A:$A&amp;'Cooking methods'!$B:$B,'Cooking methods'!C:C)*$E191,"")</f>
        <v>1.4284191431333337E-2</v>
      </c>
      <c r="AC191" cm="1">
        <f t="array" ref="AC191">IFERROR(_xlfn.XLOOKUP(Tool_Austria!$F191&amp;$E$2,'Cooking methods'!$A:$A&amp;'Cooking methods'!$B:$B,'Cooking methods'!D:D)*$E191,"")</f>
        <v>2.6631166690433335E-10</v>
      </c>
      <c r="AD191" cm="1">
        <f t="array" ref="AD191">IFERROR(_xlfn.XLOOKUP(Tool_Austria!$F191&amp;$E$2,'Cooking methods'!$A:$A&amp;'Cooking methods'!$B:$B,'Cooking methods'!E:E)*$E191,"")</f>
        <v>9.7315260333333351E-3</v>
      </c>
      <c r="AE191" cm="1">
        <f t="array" ref="AE191">IFERROR(_xlfn.XLOOKUP(Tool_Austria!$F191&amp;$E$2,'Cooking methods'!$A:$A&amp;'Cooking methods'!$B:$B,'Cooking methods'!F:F)*$E191,"")</f>
        <v>3.2100613159000008E-5</v>
      </c>
      <c r="AF191" cm="1">
        <f t="array" ref="AF191">IFERROR(_xlfn.XLOOKUP(Tool_Austria!$F191&amp;$E$2,'Cooking methods'!$A:$A&amp;'Cooking methods'!$B:$B,'Cooking methods'!G:G)*$E191,"")</f>
        <v>1.8710733138666672E-10</v>
      </c>
      <c r="AG191" cm="1">
        <f t="array" ref="AG191">IFERROR(_xlfn.XLOOKUP(Tool_Austria!$F191&amp;$E$2,'Cooking methods'!$A:$A&amp;'Cooking methods'!$B:$B,'Cooking methods'!H:H)*$E191,"")</f>
        <v>1.1256320395200003E-10</v>
      </c>
      <c r="AH191" cm="1">
        <f t="array" ref="AH191">IFERROR(_xlfn.XLOOKUP(Tool_Austria!$F191&amp;$E$2,'Cooking methods'!$A:$A&amp;'Cooking methods'!$B:$B,'Cooking methods'!I:I)*$E191,"")</f>
        <v>2.6937393050066674E-11</v>
      </c>
      <c r="AI191" cm="1">
        <f t="array" ref="AI191">IFERROR(_xlfn.XLOOKUP(Tool_Austria!$F191&amp;$E$2,'Cooking methods'!$A:$A&amp;'Cooking methods'!$B:$B,'Cooking methods'!J:J)*$E191,"")</f>
        <v>6.389566428833335E-5</v>
      </c>
      <c r="AJ191" cm="1">
        <f t="array" ref="AJ191">IFERROR(_xlfn.XLOOKUP(Tool_Austria!$F191&amp;$E$2,'Cooking methods'!$A:$A&amp;'Cooking methods'!$B:$B,'Cooking methods'!K:K)*$E191,"")</f>
        <v>1.3691548563166671E-5</v>
      </c>
      <c r="AK191" cm="1">
        <f t="array" ref="AK191">IFERROR(_xlfn.XLOOKUP(Tool_Austria!$F191&amp;$E$2,'Cooking methods'!$A:$A&amp;'Cooking methods'!$B:$B,'Cooking methods'!L:L)*$E191,"")</f>
        <v>1.2345131296666669E-5</v>
      </c>
      <c r="AL191" cm="1">
        <f t="array" ref="AL191">IFERROR(_xlfn.XLOOKUP(Tool_Austria!$F191&amp;$E$2,'Cooking methods'!$A:$A&amp;'Cooking methods'!$B:$B,'Cooking methods'!M:M)*$E191,"")</f>
        <v>9.0681802358333346E-5</v>
      </c>
      <c r="AM191" cm="1">
        <f t="array" ref="AM191">IFERROR(_xlfn.XLOOKUP(Tool_Austria!$F191&amp;$E$2,'Cooking methods'!$A:$A&amp;'Cooking methods'!$B:$B,'Cooking methods'!N:N)*$E191,"")</f>
        <v>4.6597748141333342E-2</v>
      </c>
      <c r="AN191" cm="1">
        <f t="array" ref="AN191">IFERROR(_xlfn.XLOOKUP(Tool_Austria!$F191&amp;$E$2,'Cooking methods'!$A:$A&amp;'Cooking methods'!$B:$B,'Cooking methods'!O:O)*$E191,"")</f>
        <v>3.7376497996666674E-2</v>
      </c>
      <c r="AO191" cm="1">
        <f t="array" ref="AO191">IFERROR(_xlfn.XLOOKUP(Tool_Austria!$F191&amp;$E$2,'Cooking methods'!$A:$A&amp;'Cooking methods'!$B:$B,'Cooking methods'!P:P)*$E191,"")</f>
        <v>7.3090135113333355E-3</v>
      </c>
      <c r="AP191" cm="1">
        <f t="array" ref="AP191">IFERROR(_xlfn.XLOOKUP(Tool_Austria!$F191&amp;$E$2,'Cooking methods'!$A:$A&amp;'Cooking methods'!$B:$B,'Cooking methods'!Q:Q)*$E191,"")</f>
        <v>0.34123678908066668</v>
      </c>
      <c r="AQ191" cm="1">
        <f t="array" ref="AQ191">IFERROR(_xlfn.XLOOKUP(Tool_Austria!$F191&amp;$E$2,'Cooking methods'!$A:$A&amp;'Cooking methods'!$B:$B,'Cooking methods'!R:R)*$E191,"")</f>
        <v>2.4129700430066674E-8</v>
      </c>
      <c r="AR191" cm="1">
        <f t="array" ref="AR191">IFERROR(_xlfn.XLOOKUP(Tool_Austria!$G191&amp;$E$2,'Waste management'!$A:$A&amp;'Waste management'!$B:$B,'Waste management'!C:C)*$E191,"")</f>
        <v>3.0290590000000006E-3</v>
      </c>
      <c r="AS191" cm="1">
        <f t="array" ref="AS191">IFERROR(_xlfn.XLOOKUP(Tool_Austria!$G191&amp;$E$2,'Waste management'!$A:$A&amp;'Waste management'!$B:$B,'Waste management'!D:D)*$E191,"")</f>
        <v>2.0666254100000004E-11</v>
      </c>
      <c r="AT191" cm="1">
        <f t="array" ref="AT191">IFERROR(_xlfn.XLOOKUP(Tool_Austria!$G191&amp;$E$2,'Waste management'!$A:$A&amp;'Waste management'!$B:$B,'Waste management'!E:E)*$E191,"")</f>
        <v>5.5723000000000015E-5</v>
      </c>
      <c r="AU191" cm="1">
        <f t="array" ref="AU191">IFERROR(_xlfn.XLOOKUP(Tool_Austria!$G191&amp;$E$2,'Waste management'!$A:$A&amp;'Waste management'!$B:$B,'Waste management'!F:F)*$E191,"")</f>
        <v>6.4920000000000015E-6</v>
      </c>
      <c r="AV191" cm="1">
        <f t="array" ref="AV191">IFERROR(_xlfn.XLOOKUP(Tool_Austria!$G191&amp;$E$2,'Waste management'!$A:$A&amp;'Waste management'!$B:$B,'Waste management'!G:G)*$E191,"")</f>
        <v>6.2645636000000015E-10</v>
      </c>
      <c r="AW191" cm="1">
        <f t="array" ref="AW191">IFERROR(_xlfn.XLOOKUP(Tool_Austria!$G191&amp;$E$2,'Waste management'!$A:$A&amp;'Waste management'!$B:$B,'Waste management'!H:H)*$E191,"")</f>
        <v>2.0420099100000001E-11</v>
      </c>
      <c r="AX191" cm="1">
        <f t="array" ref="AX191">IFERROR(_xlfn.XLOOKUP(Tool_Austria!$G191&amp;$E$2,'Waste management'!$A:$A&amp;'Waste management'!$B:$B,'Waste management'!I:I)*$E191,"")</f>
        <v>1.4518113700000004E-11</v>
      </c>
      <c r="AY191" cm="1">
        <f t="array" ref="AY191">IFERROR(_xlfn.XLOOKUP(Tool_Austria!$G191&amp;$E$2,'Waste management'!$A:$A&amp;'Waste management'!$B:$B,'Waste management'!J:J)*$E191,"")</f>
        <v>1.1956100000000003E-4</v>
      </c>
      <c r="AZ191" cm="1">
        <f t="array" ref="AZ191">IFERROR(_xlfn.XLOOKUP(Tool_Austria!$G191&amp;$E$2,'Waste management'!$A:$A&amp;'Waste management'!$B:$B,'Waste management'!K:K)*$E191,"")</f>
        <v>2.9102662200000006E-7</v>
      </c>
      <c r="BA191" cm="1">
        <f t="array" ref="BA191">IFERROR(_xlfn.XLOOKUP(Tool_Austria!$G191&amp;$E$2,'Waste management'!$A:$A&amp;'Waste management'!$B:$B,'Waste management'!L:L)*$E191,"")</f>
        <v>5.2369557400000008E-6</v>
      </c>
      <c r="BB191" cm="1">
        <f t="array" ref="BB191">IFERROR(_xlfn.XLOOKUP(Tool_Austria!$G191&amp;$E$2,'Waste management'!$A:$A&amp;'Waste management'!$B:$B,'Waste management'!M:M)*$E191,"")</f>
        <v>5.2693400000000006E-4</v>
      </c>
      <c r="BC191" cm="1">
        <f t="array" ref="BC191">IFERROR(_xlfn.XLOOKUP(Tool_Austria!$G191&amp;$E$2,'Waste management'!$A:$A&amp;'Waste management'!$B:$B,'Waste management'!N:N)*$E191,"")</f>
        <v>0.4530950740000001</v>
      </c>
      <c r="BD191" cm="1">
        <f t="array" ref="BD191">IFERROR(_xlfn.XLOOKUP(Tool_Austria!$G191&amp;$E$2,'Waste management'!$A:$A&amp;'Waste management'!$B:$B,'Waste management'!O:O)*$E191,"")</f>
        <v>2.8889941000000006E-2</v>
      </c>
      <c r="BE191" cm="1">
        <f t="array" ref="BE191">IFERROR(_xlfn.XLOOKUP(Tool_Austria!$G191&amp;$E$2,'Waste management'!$A:$A&amp;'Waste management'!$B:$B,'Waste management'!P:P)*$E191,"")</f>
        <v>6.237730000000001E-4</v>
      </c>
      <c r="BF191" cm="1">
        <f t="array" ref="BF191">IFERROR(_xlfn.XLOOKUP(Tool_Austria!$G191&amp;$E$2,'Waste management'!$A:$A&amp;'Waste management'!$B:$B,'Waste management'!Q:Q)*$E191,"")</f>
        <v>1.8155419000000002E-2</v>
      </c>
      <c r="BG191" cm="1">
        <f t="array" ref="BG191">IFERROR(_xlfn.XLOOKUP(Tool_Austria!$G191&amp;$E$2,'Waste management'!$A:$A&amp;'Waste management'!$B:$B,'Waste management'!R:R)*$E191,"")</f>
        <v>5.9001460000000009E-9</v>
      </c>
      <c r="BH191">
        <f>IFERROR((L191+AR191+AB191)*_xlfn.XLOOKUP(Tool_Austria!BH$4,Monetization_Factors!$A:$A,Monetization_Factors!$D:$D),"")</f>
        <v>5.5462496116970364E-3</v>
      </c>
      <c r="BI191">
        <f>IFERROR((M191+AS191+AC191)*_xlfn.XLOOKUP(Tool_Austria!BI$4,Monetization_Factors!$A:$A,Monetization_Factors!$D:$D),"")</f>
        <v>5.9131657424867527E-8</v>
      </c>
      <c r="BJ191">
        <f>IFERROR((N191+AT191+AD191)*_xlfn.XLOOKUP(Tool_Austria!BJ$4,Monetization_Factors!$A:$A,Monetization_Factors!$D:$D),"")</f>
        <v>2.1212845850900555E-5</v>
      </c>
      <c r="BK191">
        <f>IFERROR((O191+AU191+AE191)*_xlfn.XLOOKUP(Tool_Austria!BK$4,Monetization_Factors!$A:$A,Monetization_Factors!$D:$D),"")</f>
        <v>2.1308989849034204E-4</v>
      </c>
      <c r="BL191">
        <f>IFERROR((P191+AV191+AF191)*_xlfn.XLOOKUP(Tool_Austria!BL$4,Monetization_Factors!$A:$A,Monetization_Factors!$D:$D),"")</f>
        <v>2.494030230629646E-3</v>
      </c>
      <c r="BM191">
        <f>IFERROR((Q191+AW191+AG191)*_xlfn.XLOOKUP(Tool_Austria!BM$4,Monetization_Factors!$A:$A,Monetization_Factors!$D:$D),"")</f>
        <v>1.2541188798791982E-4</v>
      </c>
      <c r="BN191">
        <f>IFERROR((R191+AX191+AH191)*_xlfn.XLOOKUP(Tool_Austria!BN$4,Monetization_Factors!$A:$A,Monetization_Factors!$D:$D),"")</f>
        <v>6.8111148943954798E-5</v>
      </c>
      <c r="BO191">
        <f>IFERROR((S191+AY191+AI191)*_xlfn.XLOOKUP(Tool_Austria!BO$4,Monetization_Factors!$A:$A,Monetization_Factors!$D:$D),"")</f>
        <v>1.4311558645284674E-4</v>
      </c>
      <c r="BP191">
        <f>IFERROR((T191+AZ191+AJ191)*_xlfn.XLOOKUP(Tool_Austria!BP$4,Monetization_Factors!$A:$A,Monetization_Factors!$D:$D),"")</f>
        <v>4.3674293474560147E-5</v>
      </c>
      <c r="BQ191">
        <f>IFERROR((U191+BA191+AK191)*_xlfn.XLOOKUP(Tool_Austria!BQ$4,Monetization_Factors!$A:$A,Monetization_Factors!$D:$D),"")</f>
        <v>6.3216107728364954E-4</v>
      </c>
      <c r="BR191" t="str">
        <f>IFERROR((V191+BB191+AL191)*_xlfn.XLOOKUP(Tool_Austria!BR$4,Monetization_Factors!$A:$A,Monetization_Factors!$D:$D),"")</f>
        <v/>
      </c>
      <c r="BS191">
        <f>IFERROR((W191+BC191+AM191)*_xlfn.XLOOKUP(Tool_Austria!BS$4,Monetization_Factors!$A:$A,Monetization_Factors!$D:$D),"")</f>
        <v>4.0608673610718625E-5</v>
      </c>
      <c r="BT191">
        <f>IFERROR((X191+BD191+AN191)*_xlfn.XLOOKUP(Tool_Austria!BT$4,Monetization_Factors!$A:$A,Monetization_Factors!$D:$D),"")</f>
        <v>2.5021021998011198E-4</v>
      </c>
      <c r="BU191">
        <f>IFERROR((Y191+BE191+AO191)*_xlfn.XLOOKUP(Tool_Austria!BU$4,Monetization_Factors!$A:$A,Monetization_Factors!$D:$D),"")</f>
        <v>3.3154690849025194E-4</v>
      </c>
      <c r="BV191">
        <f>IFERROR((Z191+BF191+AP191)*_xlfn.XLOOKUP(Tool_Austria!BV$4,Monetization_Factors!$A:$A,Monetization_Factors!$D:$D),"")</f>
        <v>1.1679914103998302E-3</v>
      </c>
      <c r="BW191">
        <f>IFERROR((AA191+BG191+AQ191)*_xlfn.XLOOKUP(Tool_Austria!BW$4,Monetization_Factors!$A:$A,Monetization_Factors!$D:$D),"")</f>
        <v>3.6831312625020475E-7</v>
      </c>
      <c r="BX191" s="38" cm="1">
        <f t="array" ref="BX191">IFERROR(_xlfn.IFS(I191&lt;&gt;0,I191*E191,I191="",J191*E191),"")</f>
        <v>3.4473850004454396E-2</v>
      </c>
      <c r="BY191" s="38">
        <f t="shared" si="112"/>
        <v>1.1077841238075443E-2</v>
      </c>
      <c r="BZ191" s="38">
        <f t="shared" si="113"/>
        <v>4.5551691242529835E-2</v>
      </c>
      <c r="CA191" s="38">
        <f t="shared" si="114"/>
        <v>7.0079524988507437E-5</v>
      </c>
      <c r="CB191">
        <f t="shared" si="121"/>
        <v>4.2630380544666675E-2</v>
      </c>
      <c r="CC191">
        <f t="shared" si="121"/>
        <v>1.4771452806710001E-9</v>
      </c>
      <c r="CD191">
        <f t="shared" si="121"/>
        <v>1.3899278046333337E-2</v>
      </c>
      <c r="CE191">
        <f t="shared" si="121"/>
        <v>1.4077665108122223E-4</v>
      </c>
      <c r="CF191">
        <f t="shared" si="121"/>
        <v>2.4983424049422228E-9</v>
      </c>
      <c r="CG191">
        <f t="shared" si="121"/>
        <v>6.0392603918533343E-10</v>
      </c>
      <c r="CH191">
        <f t="shared" si="121"/>
        <v>5.924556320340001E-11</v>
      </c>
      <c r="CI191">
        <f t="shared" si="121"/>
        <v>3.2686771541055561E-4</v>
      </c>
      <c r="CJ191">
        <f t="shared" si="121"/>
        <v>1.7903766868944449E-5</v>
      </c>
      <c r="CK191">
        <f t="shared" si="121"/>
        <v>1.5453723488111114E-4</v>
      </c>
      <c r="CL191">
        <f t="shared" si="121"/>
        <v>1.1363795722694446E-3</v>
      </c>
      <c r="CM191">
        <f t="shared" si="121"/>
        <v>0.83449231317466688</v>
      </c>
      <c r="CN191">
        <f t="shared" si="121"/>
        <v>1.1236684313300003</v>
      </c>
      <c r="CO191">
        <f t="shared" si="121"/>
        <v>5.2171630265777785E-2</v>
      </c>
      <c r="CP191">
        <f t="shared" si="121"/>
        <v>0.70732475062511102</v>
      </c>
      <c r="CQ191">
        <f t="shared" si="117"/>
        <v>1.7630062956340004E-7</v>
      </c>
      <c r="CR191">
        <f t="shared" si="122"/>
        <v>6.5585200837948733E-5</v>
      </c>
      <c r="CS191">
        <f t="shared" si="122"/>
        <v>2.2725312010323078E-12</v>
      </c>
      <c r="CT191">
        <f t="shared" si="122"/>
        <v>2.1383504686666673E-5</v>
      </c>
      <c r="CU191">
        <f t="shared" si="122"/>
        <v>2.1657946320188036E-7</v>
      </c>
      <c r="CV191">
        <f t="shared" si="122"/>
        <v>3.843603699911112E-12</v>
      </c>
      <c r="CW191">
        <f t="shared" si="122"/>
        <v>9.2911698336205146E-13</v>
      </c>
      <c r="CX191">
        <f t="shared" si="122"/>
        <v>9.1147020312923086E-14</v>
      </c>
      <c r="CY191">
        <f t="shared" si="122"/>
        <v>5.0287340832393174E-7</v>
      </c>
      <c r="CZ191">
        <f t="shared" si="122"/>
        <v>2.7544256721452998E-8</v>
      </c>
      <c r="DA191">
        <f t="shared" si="122"/>
        <v>2.3774959212478637E-7</v>
      </c>
      <c r="DB191">
        <f t="shared" si="122"/>
        <v>1.7482762650299147E-6</v>
      </c>
      <c r="DC191">
        <f t="shared" si="122"/>
        <v>1.2838343279610259E-3</v>
      </c>
      <c r="DD191">
        <f t="shared" si="122"/>
        <v>1.7287206635846159E-3</v>
      </c>
      <c r="DE191">
        <f t="shared" si="122"/>
        <v>8.0264046562735048E-5</v>
      </c>
      <c r="DF191">
        <f t="shared" si="122"/>
        <v>1.0881919240386324E-3</v>
      </c>
      <c r="DG191">
        <f t="shared" si="118"/>
        <v>2.7123173778984619E-10</v>
      </c>
      <c r="DH191" s="5">
        <f>IFERROR(((((L191+AB191)*(1/$H191))+AR191)/$F$2)/($B$2*('CAR.CAP_per person'!B$2)/(_xlfn.XLOOKUP($E$2,EU_countries_GDP!$A$2:$A$29,EU_countries_GDP!$E$2:$E$29))),"")</f>
        <v>1.7913787057625208E-3</v>
      </c>
      <c r="DI191" s="5">
        <f>IFERROR(((((M191+AC191)*(1/$H191))+AS191)/$F$2)/($B$2*('CAR.CAP_per person'!C$2)/(_xlfn.XLOOKUP($E$2,EU_countries_GDP!$A$2:$A$29,EU_countries_GDP!$E$2:$E$29))),"")</f>
        <v>8.0623577035198693E-7</v>
      </c>
      <c r="DJ191" s="5">
        <f>IFERROR(((((N191+AD191)*(1/$H191))+AT191)/$F$2)/($B$2*('CAR.CAP_per person'!D$2)/(_xlfn.XLOOKUP($E$2,EU_countries_GDP!$A$2:$A$29,EU_countries_GDP!$E$2:$E$29))),"")</f>
        <v>7.8032389378385052E-6</v>
      </c>
      <c r="DK191" s="5">
        <f>IFERROR(((((O191+AE191)*(1/$H191))+AU191)/$F$2)/($B$2*('CAR.CAP_per person'!E$2)/(_xlfn.XLOOKUP($E$2,EU_countries_GDP!$A$2:$A$29,EU_countries_GDP!$E$2:$E$29))),"")</f>
        <v>1.0033318413709544E-4</v>
      </c>
      <c r="DL191" s="5">
        <f>IFERROR(((((P191+AF191)*(1/$H191))+AV191)/$F$2)/($B$2*('CAR.CAP_per person'!F$2)/(_xlfn.XLOOKUP($E$2,EU_countries_GDP!$A$2:$A$29,EU_countries_GDP!$E$2:$E$29))),"")</f>
        <v>1.2598231178659674E-3</v>
      </c>
      <c r="DM191" s="5">
        <f>IFERROR(((((Q191+AG191)*(1/$H191))+AW191)/$F$2)/($B$2*('CAR.CAP_per person'!G$2)/(_xlfn.XLOOKUP($E$2,EU_countries_GDP!$A$2:$A$29,EU_countries_GDP!$E$2:$E$29))),"")</f>
        <v>1.831864897761902E-4</v>
      </c>
      <c r="DN191" s="5">
        <f>IFERROR(((((R191+AH191)*(1/$H191))+AX191)/$F$2)/($B$2*('CAR.CAP_per person'!H$2)/(_xlfn.XLOOKUP($E$2,EU_countries_GDP!$A$2:$A$29,EU_countries_GDP!$E$2:$E$29))),"")</f>
        <v>3.7751857098630711E-6</v>
      </c>
      <c r="DO191" s="5">
        <f>IFERROR(((((S191+AI191)*(1/$H191))+AY191)/$F$2)/($B$2*('CAR.CAP_per person'!I$2)/(_xlfn.XLOOKUP($E$2,EU_countries_GDP!$A$2:$A$29,EU_countries_GDP!$E$2:$E$29))),"")</f>
        <v>7.9543074410506627E-5</v>
      </c>
      <c r="DP191" s="5">
        <f>IFERROR(((((T191+AJ191)*(1/$H191))+AZ191)/$F$2)/($B$2*('CAR.CAP_per person'!J$2)/(_xlfn.XLOOKUP($E$2,EU_countries_GDP!$A$2:$A$29,EU_countries_GDP!$E$2:$E$29))),"")</f>
        <v>9.0639983221363471E-4</v>
      </c>
      <c r="DQ191" s="5">
        <f>IFERROR(((((U191+AK191)*(1/$H191))+BA191)/$F$2)/($B$2*('CAR.CAP_per person'!K$2)/(_xlfn.XLOOKUP($E$2,EU_countries_GDP!$A$2:$A$29,EU_countries_GDP!$E$2:$E$29))),"")</f>
        <v>2.2466916165939346E-4</v>
      </c>
      <c r="DR191" s="5">
        <f>IFERROR(((((V191+AL191)*(1/$H191))+BB191)/$F$2)/($B$2*('CAR.CAP_per person'!L$2)/(_xlfn.XLOOKUP($E$2,EU_countries_GDP!$A$2:$A$29,EU_countries_GDP!$E$2:$E$29))),"")</f>
        <v>4.2607589146019568E-5</v>
      </c>
      <c r="DS191" s="5">
        <f>IFERROR(((((W191+AM191)*(1/$H191))+BC191)/$F$2)/($B$2*('CAR.CAP_per person'!M$2)/(_xlfn.XLOOKUP($E$2,EU_countries_GDP!$A$2:$A$29,EU_countries_GDP!$E$2:$E$29))),"")</f>
        <v>1.3885677039055895E-3</v>
      </c>
      <c r="DT191" s="5">
        <f>IFERROR(((((X191+AN191)*(1/$H191))+BD191)/$F$2)/($B$2*('CAR.CAP_per person'!N$2)/(_xlfn.XLOOKUP($E$2,EU_countries_GDP!$A$2:$A$29,EU_countries_GDP!$E$2:$E$29))),"")</f>
        <v>2.5850571462425517E-2</v>
      </c>
      <c r="DU191" s="5">
        <f>IFERROR(((((Y191+AO191)*(1/$H191))+BE191)/$F$2)/($B$2*('CAR.CAP_per person'!O$2)/(_xlfn.XLOOKUP($E$2,EU_countries_GDP!$A$2:$A$29,EU_countries_GDP!$E$2:$E$29))),"")</f>
        <v>8.4536025439155805E-5</v>
      </c>
      <c r="DV191" s="5">
        <f>IFERROR(((((Z191+AP191)*(1/$H191))+BF191)/$F$2)/($B$2*('CAR.CAP_per person'!P$2)/(_xlfn.XLOOKUP($E$2,EU_countries_GDP!$A$2:$A$29,EU_countries_GDP!$E$2:$E$29))),"")</f>
        <v>9.2412921667161033E-4</v>
      </c>
      <c r="DW191" s="5">
        <f>IFERROR(((((AA191+AQ191)*(1/$H191))+BG191)/$F$2)/($B$2*('CAR.CAP_per person'!Q$2)/(_xlfn.XLOOKUP($E$2,EU_countries_GDP!$A$2:$A$29,EU_countries_GDP!$E$2:$E$29))),"")</f>
        <v>2.3378950982265228E-4</v>
      </c>
    </row>
    <row r="192" spans="1:127">
      <c r="A192" t="s">
        <v>213</v>
      </c>
      <c r="B192" t="str">
        <f>_xlfn.XLOOKUP(D192,Table5[Ingredient],Table5[Category],"",FALSE)</f>
        <v>Starch/satiating food</v>
      </c>
      <c r="C192" s="33" t="s">
        <v>229</v>
      </c>
      <c r="D192" s="33" t="s">
        <v>178</v>
      </c>
      <c r="E192" s="33">
        <v>0.5895999999999999</v>
      </c>
      <c r="F192" s="33" t="s">
        <v>179</v>
      </c>
      <c r="G192" s="33" t="s">
        <v>180</v>
      </c>
      <c r="H192" s="91">
        <f>Dataset_AT!S71</f>
        <v>0.2792724516862447</v>
      </c>
      <c r="I192" s="33"/>
      <c r="J192" s="37">
        <f>IFERROR(INDEX('AveragePrices&amp;Codes'!G:AG, MATCH($D192, 'AveragePrices&amp;Codes'!$A:$A, 0), MATCH(Tool_Austria!$E$2, 'AveragePrices&amp;Codes'!$G$1:$AG$1, 0)),"")</f>
        <v>4.0569082692307692</v>
      </c>
      <c r="K192" s="37">
        <f>IFERROR(E192/(_xlfn.XLOOKUP(A192,Dataset_AT!$V$2:$V$9,Dataset_AT!$W$2:$W$9)),"")</f>
        <v>3.4279069767441856E-3</v>
      </c>
      <c r="L192">
        <f>IFERROR(IF($F192="Raw",_xlfn.XLOOKUP(_xlfn.XLOOKUP(Tool_Austria!$D192,'AveragePrices&amp;Codes'!$A:$A,'AveragePrices&amp;Codes'!$B:$B),AGRIBALYSE_Raw!$B:$B,AGRIBALYSE_Raw!O:O)*$E192,_xlfn.XLOOKUP(_xlfn.XLOOKUP(Tool_Austria!$D192,'AveragePrices&amp;Codes'!$A:$A,'AveragePrices&amp;Codes'!$B:$B),AGRIBALYSE_Cooked!$C:$C,AGRIBALYSE_Cooked!P:P)*$E192),"")</f>
        <v>0.58339378195999991</v>
      </c>
      <c r="M192">
        <f>IFERROR(IF($F192="Raw",_xlfn.XLOOKUP(_xlfn.XLOOKUP(Tool_Austria!$D192,'AveragePrices&amp;Codes'!$A:$A,'AveragePrices&amp;Codes'!$B:$B),AGRIBALYSE_Raw!$B:$B,AGRIBALYSE_Raw!P:P)*$E192,_xlfn.XLOOKUP(_xlfn.XLOOKUP(Tool_Austria!$D192,'AveragePrices&amp;Codes'!$A:$A,'AveragePrices&amp;Codes'!$B:$B),AGRIBALYSE_Cooked!$C:$C,AGRIBALYSE_Cooked!Q:Q)*$E192),"")</f>
        <v>9.1973679159999985E-9</v>
      </c>
      <c r="N192">
        <f>IFERROR(IF($F192="Raw",_xlfn.XLOOKUP(_xlfn.XLOOKUP(Tool_Austria!$D192,'AveragePrices&amp;Codes'!$A:$A,'AveragePrices&amp;Codes'!$B:$B),AGRIBALYSE_Raw!$B:$B,AGRIBALYSE_Raw!Q:Q)*$E192,_xlfn.XLOOKUP(_xlfn.XLOOKUP(Tool_Austria!$D192,'AveragePrices&amp;Codes'!$A:$A,'AveragePrices&amp;Codes'!$B:$B),AGRIBALYSE_Cooked!$C:$C,AGRIBALYSE_Cooked!R:R)*$E192),"")</f>
        <v>5.7951073531999991E-2</v>
      </c>
      <c r="O192">
        <f>IFERROR(IF($F192="Raw",_xlfn.XLOOKUP(_xlfn.XLOOKUP(Tool_Austria!$D192,'AveragePrices&amp;Codes'!$A:$A,'AveragePrices&amp;Codes'!$B:$B),AGRIBALYSE_Raw!$B:$B,AGRIBALYSE_Raw!R:R)*$E192,_xlfn.XLOOKUP(_xlfn.XLOOKUP(Tool_Austria!$D192,'AveragePrices&amp;Codes'!$A:$A,'AveragePrices&amp;Codes'!$B:$B),AGRIBALYSE_Cooked!$C:$C,AGRIBALYSE_Cooked!S:S)*$E192),"")</f>
        <v>2.6482726833199997E-3</v>
      </c>
      <c r="P192">
        <f>IFERROR(IF($F192="Raw",_xlfn.XLOOKUP(_xlfn.XLOOKUP(Tool_Austria!$D192,'AveragePrices&amp;Codes'!$A:$A,'AveragePrices&amp;Codes'!$B:$B),AGRIBALYSE_Raw!$B:$B,AGRIBALYSE_Raw!S:S)*$E192,_xlfn.XLOOKUP(_xlfn.XLOOKUP(Tool_Austria!$D192,'AveragePrices&amp;Codes'!$A:$A,'AveragePrices&amp;Codes'!$B:$B),AGRIBALYSE_Cooked!$C:$C,AGRIBALYSE_Cooked!T:T)*$E192),"")</f>
        <v>4.628877668799999E-8</v>
      </c>
      <c r="Q192">
        <f>IFERROR(IF($F192="Raw",_xlfn.XLOOKUP(_xlfn.XLOOKUP(Tool_Austria!$D192,'AveragePrices&amp;Codes'!$A:$A,'AveragePrices&amp;Codes'!$B:$B),AGRIBALYSE_Raw!$B:$B,AGRIBALYSE_Raw!T:T)*$E192,_xlfn.XLOOKUP(_xlfn.XLOOKUP(Tool_Austria!$D192,'AveragePrices&amp;Codes'!$A:$A,'AveragePrices&amp;Codes'!$B:$B),AGRIBALYSE_Cooked!$C:$C,AGRIBALYSE_Cooked!U:U)*$E192),"")</f>
        <v>2.0201696807599997E-8</v>
      </c>
      <c r="R192">
        <f>IFERROR(IF($F192="Raw",_xlfn.XLOOKUP(_xlfn.XLOOKUP(Tool_Austria!$D192,'AveragePrices&amp;Codes'!$A:$A,'AveragePrices&amp;Codes'!$B:$B),AGRIBALYSE_Raw!$B:$B,AGRIBALYSE_Raw!U:U)*$E192,_xlfn.XLOOKUP(_xlfn.XLOOKUP(Tool_Austria!$D192,'AveragePrices&amp;Codes'!$A:$A,'AveragePrices&amp;Codes'!$B:$B),AGRIBALYSE_Cooked!$C:$C,AGRIBALYSE_Cooked!V:V)*$E192),"")</f>
        <v>4.3976698611999995E-10</v>
      </c>
      <c r="S192">
        <f>IFERROR(IF($F192="Raw",_xlfn.XLOOKUP(_xlfn.XLOOKUP(Tool_Austria!$D192,'AveragePrices&amp;Codes'!$A:$A,'AveragePrices&amp;Codes'!$B:$B),AGRIBALYSE_Raw!$B:$B,AGRIBALYSE_Raw!V:V)*$E192,_xlfn.XLOOKUP(_xlfn.XLOOKUP(Tool_Austria!$D192,'AveragePrices&amp;Codes'!$A:$A,'AveragePrices&amp;Codes'!$B:$B),AGRIBALYSE_Cooked!$C:$C,AGRIBALYSE_Cooked!W:W)*$E192),"")</f>
        <v>6.1689497187999986E-3</v>
      </c>
      <c r="T192">
        <f>IFERROR(IF($F192="Raw",_xlfn.XLOOKUP(_xlfn.XLOOKUP(Tool_Austria!$D192,'AveragePrices&amp;Codes'!$A:$A,'AveragePrices&amp;Codes'!$B:$B),AGRIBALYSE_Raw!$B:$B,AGRIBALYSE_Raw!W:W)*$E192,_xlfn.XLOOKUP(_xlfn.XLOOKUP(Tool_Austria!$D192,'AveragePrices&amp;Codes'!$A:$A,'AveragePrices&amp;Codes'!$B:$B),AGRIBALYSE_Cooked!$C:$C,AGRIBALYSE_Cooked!X:X)*$E192),"")</f>
        <v>2.1195177524399998E-4</v>
      </c>
      <c r="U192">
        <f>IFERROR(IF($F192="Raw",_xlfn.XLOOKUP(_xlfn.XLOOKUP(Tool_Austria!$D192,'AveragePrices&amp;Codes'!$A:$A,'AveragePrices&amp;Codes'!$B:$B),AGRIBALYSE_Raw!$B:$B,AGRIBALYSE_Raw!X:X)*$E192,_xlfn.XLOOKUP(_xlfn.XLOOKUP(Tool_Austria!$D192,'AveragePrices&amp;Codes'!$A:$A,'AveragePrices&amp;Codes'!$B:$B),AGRIBALYSE_Cooked!$C:$C,AGRIBALYSE_Cooked!Y:Y)*$E192),"")</f>
        <v>5.2615040235999997E-3</v>
      </c>
      <c r="V192">
        <f>IFERROR(IF($F192="Raw",_xlfn.XLOOKUP(_xlfn.XLOOKUP(Tool_Austria!$D192,'AveragePrices&amp;Codes'!$A:$A,'AveragePrices&amp;Codes'!$B:$B),AGRIBALYSE_Raw!$B:$B,AGRIBALYSE_Raw!Y:Y)*$E192,_xlfn.XLOOKUP(_xlfn.XLOOKUP(Tool_Austria!$D192,'AveragePrices&amp;Codes'!$A:$A,'AveragePrices&amp;Codes'!$B:$B),AGRIBALYSE_Cooked!$C:$C,AGRIBALYSE_Cooked!Z:Z)*$E192),"")</f>
        <v>2.4055371639199997E-2</v>
      </c>
      <c r="W192">
        <f>IFERROR(IF($F192="Raw",_xlfn.XLOOKUP(_xlfn.XLOOKUP(Tool_Austria!$D192,'AveragePrices&amp;Codes'!$A:$A,'AveragePrices&amp;Codes'!$B:$B),AGRIBALYSE_Raw!$B:$B,AGRIBALYSE_Raw!Z:Z)*$E192,_xlfn.XLOOKUP(_xlfn.XLOOKUP(Tool_Austria!$D192,'AveragePrices&amp;Codes'!$A:$A,'AveragePrices&amp;Codes'!$B:$B),AGRIBALYSE_Cooked!$C:$C,AGRIBALYSE_Cooked!AA:AA)*$E192),"")</f>
        <v>4.1569305799999992</v>
      </c>
      <c r="X192">
        <f>IFERROR(IF($F192="Raw",_xlfn.XLOOKUP(_xlfn.XLOOKUP(Tool_Austria!$D192,'AveragePrices&amp;Codes'!$A:$A,'AveragePrices&amp;Codes'!$B:$B),AGRIBALYSE_Raw!$B:$B,AGRIBALYSE_Raw!AA:AA)*$E192,_xlfn.XLOOKUP(_xlfn.XLOOKUP(Tool_Austria!$D192,'AveragePrices&amp;Codes'!$A:$A,'AveragePrices&amp;Codes'!$B:$B),AGRIBALYSE_Cooked!$C:$C,AGRIBALYSE_Cooked!AB:AB)*$E192),"")</f>
        <v>64.520697427999991</v>
      </c>
      <c r="Y192">
        <f>IFERROR(IF($F192="Raw",_xlfn.XLOOKUP(_xlfn.XLOOKUP(Tool_Austria!$D192,'AveragePrices&amp;Codes'!$A:$A,'AveragePrices&amp;Codes'!$B:$B),AGRIBALYSE_Raw!$B:$B,AGRIBALYSE_Raw!AB:AB)*$E192,_xlfn.XLOOKUP(_xlfn.XLOOKUP(Tool_Austria!$D192,'AveragePrices&amp;Codes'!$A:$A,'AveragePrices&amp;Codes'!$B:$B),AGRIBALYSE_Cooked!$C:$C,AGRIBALYSE_Cooked!AC:AC)*$E192),"")</f>
        <v>0.28999756354799994</v>
      </c>
      <c r="Z192">
        <f>IFERROR(IF($F192="Raw",_xlfn.XLOOKUP(_xlfn.XLOOKUP(Tool_Austria!$D192,'AveragePrices&amp;Codes'!$A:$A,'AveragePrices&amp;Codes'!$B:$B),AGRIBALYSE_Raw!$B:$B,AGRIBALYSE_Raw!AC:AC)*$E192,_xlfn.XLOOKUP(_xlfn.XLOOKUP(Tool_Austria!$D192,'AveragePrices&amp;Codes'!$A:$A,'AveragePrices&amp;Codes'!$B:$B),AGRIBALYSE_Cooked!$C:$C,AGRIBALYSE_Cooked!AD:AD)*$E192),"")</f>
        <v>6.8458650567999992</v>
      </c>
      <c r="AA192">
        <f>IFERROR(IF($F192="Raw",_xlfn.XLOOKUP(_xlfn.XLOOKUP(Tool_Austria!$D192,'AveragePrices&amp;Codes'!$A:$A,'AveragePrices&amp;Codes'!$B:$B),AGRIBALYSE_Raw!$B:$B,AGRIBALYSE_Raw!AD:AD)*$E192,_xlfn.XLOOKUP(_xlfn.XLOOKUP(Tool_Austria!$D192,'AveragePrices&amp;Codes'!$A:$A,'AveragePrices&amp;Codes'!$B:$B),AGRIBALYSE_Cooked!$C:$C,AGRIBALYSE_Cooked!AE:AE)*$E192),"")</f>
        <v>2.8250561657999993E-6</v>
      </c>
      <c r="AB192" cm="1">
        <f t="array" ref="AB192">IFERROR(_xlfn.XLOOKUP(Tool_Austria!$F192&amp;$E$2,'Cooking methods'!$A:$A&amp;'Cooking methods'!$B:$B,'Cooking methods'!C:C)*$E192,"")</f>
        <v>0.11619727134399999</v>
      </c>
      <c r="AC192" cm="1">
        <f t="array" ref="AC192">IFERROR(_xlfn.XLOOKUP(Tool_Austria!$F192&amp;$E$2,'Cooking methods'!$A:$A&amp;'Cooking methods'!$B:$B,'Cooking methods'!D:D)*$E192,"")</f>
        <v>4.1615931544879988E-9</v>
      </c>
      <c r="AD192" cm="1">
        <f t="array" ref="AD192">IFERROR(_xlfn.XLOOKUP(Tool_Austria!$F192&amp;$E$2,'Cooking methods'!$A:$A&amp;'Cooking methods'!$B:$B,'Cooking methods'!E:E)*$E192,"")</f>
        <v>8.2602959999999968E-3</v>
      </c>
      <c r="AE192" cm="1">
        <f t="array" ref="AE192">IFERROR(_xlfn.XLOOKUP(Tool_Austria!$F192&amp;$E$2,'Cooking methods'!$A:$A&amp;'Cooking methods'!$B:$B,'Cooking methods'!F:F)*$E192,"")</f>
        <v>2.1043825730399999E-4</v>
      </c>
      <c r="AF192" cm="1">
        <f t="array" ref="AF192">IFERROR(_xlfn.XLOOKUP(Tool_Austria!$F192&amp;$E$2,'Cooking methods'!$A:$A&amp;'Cooking methods'!$B:$B,'Cooking methods'!G:G)*$E192,"")</f>
        <v>8.4922069055999989E-10</v>
      </c>
      <c r="AG192" cm="1">
        <f t="array" ref="AG192">IFERROR(_xlfn.XLOOKUP(Tool_Austria!$F192&amp;$E$2,'Cooking methods'!$A:$A&amp;'Cooking methods'!$B:$B,'Cooking methods'!H:H)*$E192,"")</f>
        <v>4.8188854665599988E-10</v>
      </c>
      <c r="AH192" cm="1">
        <f t="array" ref="AH192">IFERROR(_xlfn.XLOOKUP(Tool_Austria!$F192&amp;$E$2,'Cooking methods'!$A:$A&amp;'Cooking methods'!$B:$B,'Cooking methods'!I:I)*$E192,"")</f>
        <v>2.6114929459519997E-10</v>
      </c>
      <c r="AI192" cm="1">
        <f t="array" ref="AI192">IFERROR(_xlfn.XLOOKUP(Tool_Austria!$F192&amp;$E$2,'Cooking methods'!$A:$A&amp;'Cooking methods'!$B:$B,'Cooking methods'!J:J)*$E192,"")</f>
        <v>1.4671167147999999E-4</v>
      </c>
      <c r="AJ192" cm="1">
        <f t="array" ref="AJ192">IFERROR(_xlfn.XLOOKUP(Tool_Austria!$F192&amp;$E$2,'Cooking methods'!$A:$A&amp;'Cooking methods'!$B:$B,'Cooking methods'!K:K)*$E192,"")</f>
        <v>3.1427664003999993E-5</v>
      </c>
      <c r="AK192" cm="1">
        <f t="array" ref="AK192">IFERROR(_xlfn.XLOOKUP(Tool_Austria!$F192&amp;$E$2,'Cooking methods'!$A:$A&amp;'Cooking methods'!$B:$B,'Cooking methods'!L:L)*$E192,"")</f>
        <v>5.9422423279999987E-5</v>
      </c>
      <c r="AL192" cm="1">
        <f t="array" ref="AL192">IFERROR(_xlfn.XLOOKUP(Tool_Austria!$F192&amp;$E$2,'Cooking methods'!$A:$A&amp;'Cooking methods'!$B:$B,'Cooking methods'!M:M)*$E192,"")</f>
        <v>4.0085444739999994E-4</v>
      </c>
      <c r="AM192" cm="1">
        <f t="array" ref="AM192">IFERROR(_xlfn.XLOOKUP(Tool_Austria!$F192&amp;$E$2,'Cooking methods'!$A:$A&amp;'Cooking methods'!$B:$B,'Cooking methods'!N:N)*$E192,"")</f>
        <v>0.2949517866239999</v>
      </c>
      <c r="AN192" cm="1">
        <f t="array" ref="AN192">IFERROR(_xlfn.XLOOKUP(Tool_Austria!$F192&amp;$E$2,'Cooking methods'!$A:$A&amp;'Cooking methods'!$B:$B,'Cooking methods'!O:O)*$E192,"")</f>
        <v>0.17014877263999997</v>
      </c>
      <c r="AO192" cm="1">
        <f t="array" ref="AO192">IFERROR(_xlfn.XLOOKUP(Tool_Austria!$F192&amp;$E$2,'Cooking methods'!$A:$A&amp;'Cooking methods'!$B:$B,'Cooking methods'!P:P)*$E192,"")</f>
        <v>3.0467898383999995E-2</v>
      </c>
      <c r="AP192" cm="1">
        <f t="array" ref="AP192">IFERROR(_xlfn.XLOOKUP(Tool_Austria!$F192&amp;$E$2,'Cooking methods'!$A:$A&amp;'Cooking methods'!$B:$B,'Cooking methods'!Q:Q)*$E192,"")</f>
        <v>1.8338729845919999</v>
      </c>
      <c r="AQ192" cm="1">
        <f t="array" ref="AQ192">IFERROR(_xlfn.XLOOKUP(Tool_Austria!$F192&amp;$E$2,'Cooking methods'!$A:$A&amp;'Cooking methods'!$B:$B,'Cooking methods'!R:R)*$E192,"")</f>
        <v>1.7648391379519997E-7</v>
      </c>
      <c r="AR192" cm="1">
        <f t="array" ref="AR192">IFERROR(_xlfn.XLOOKUP(Tool_Austria!$G192&amp;$E$2,'Waste management'!$A:$A&amp;'Waste management'!$B:$B,'Waste management'!C:C)*$E192,"")</f>
        <v>3.3011703999999996E-2</v>
      </c>
      <c r="AS192" cm="1">
        <f t="array" ref="AS192">IFERROR(_xlfn.XLOOKUP(Tool_Austria!$G192&amp;$E$2,'Waste management'!$A:$A&amp;'Waste management'!$B:$B,'Waste management'!D:D)*$E192,"")</f>
        <v>2.2522778959999995E-10</v>
      </c>
      <c r="AT192" cm="1">
        <f t="array" ref="AT192">IFERROR(_xlfn.XLOOKUP(Tool_Austria!$G192&amp;$E$2,'Waste management'!$A:$A&amp;'Waste management'!$B:$B,'Waste management'!E:E)*$E192,"")</f>
        <v>6.0728799999999999E-4</v>
      </c>
      <c r="AU192" cm="1">
        <f t="array" ref="AU192">IFERROR(_xlfn.XLOOKUP(Tool_Austria!$G192&amp;$E$2,'Waste management'!$A:$A&amp;'Waste management'!$B:$B,'Waste management'!F:F)*$E192,"")</f>
        <v>7.0751999999999989E-5</v>
      </c>
      <c r="AV192" cm="1">
        <f t="array" ref="AV192">IFERROR(_xlfn.XLOOKUP(Tool_Austria!$G192&amp;$E$2,'Waste management'!$A:$A&amp;'Waste management'!$B:$B,'Waste management'!G:G)*$E192,"")</f>
        <v>6.8273321599999987E-9</v>
      </c>
      <c r="AW192" cm="1">
        <f t="array" ref="AW192">IFERROR(_xlfn.XLOOKUP(Tool_Austria!$G192&amp;$E$2,'Waste management'!$A:$A&amp;'Waste management'!$B:$B,'Waste management'!H:H)*$E192,"")</f>
        <v>2.2254510959999997E-10</v>
      </c>
      <c r="AX192" cm="1">
        <f t="array" ref="AX192">IFERROR(_xlfn.XLOOKUP(Tool_Austria!$G192&amp;$E$2,'Waste management'!$A:$A&amp;'Waste management'!$B:$B,'Waste management'!I:I)*$E192,"")</f>
        <v>1.5822328719999998E-10</v>
      </c>
      <c r="AY192" cm="1">
        <f t="array" ref="AY192">IFERROR(_xlfn.XLOOKUP(Tool_Austria!$G192&amp;$E$2,'Waste management'!$A:$A&amp;'Waste management'!$B:$B,'Waste management'!J:J)*$E192,"")</f>
        <v>1.3030159999999999E-3</v>
      </c>
      <c r="AZ192" cm="1">
        <f t="array" ref="AZ192">IFERROR(_xlfn.XLOOKUP(Tool_Austria!$G192&amp;$E$2,'Waste management'!$A:$A&amp;'Waste management'!$B:$B,'Waste management'!K:K)*$E192,"")</f>
        <v>3.1717060319999995E-6</v>
      </c>
      <c r="BA192" cm="1">
        <f t="array" ref="BA192">IFERROR(_xlfn.XLOOKUP(Tool_Austria!$G192&amp;$E$2,'Waste management'!$A:$A&amp;'Waste management'!$B:$B,'Waste management'!L:L)*$E192,"")</f>
        <v>5.7074105439999989E-5</v>
      </c>
      <c r="BB192" cm="1">
        <f t="array" ref="BB192">IFERROR(_xlfn.XLOOKUP(Tool_Austria!$G192&amp;$E$2,'Waste management'!$A:$A&amp;'Waste management'!$B:$B,'Waste management'!M:M)*$E192,"")</f>
        <v>5.7427039999999995E-3</v>
      </c>
      <c r="BC192" cm="1">
        <f t="array" ref="BC192">IFERROR(_xlfn.XLOOKUP(Tool_Austria!$G192&amp;$E$2,'Waste management'!$A:$A&amp;'Waste management'!$B:$B,'Waste management'!N:N)*$E192,"")</f>
        <v>4.9379825439999996</v>
      </c>
      <c r="BD192" cm="1">
        <f t="array" ref="BD192">IFERROR(_xlfn.XLOOKUP(Tool_Austria!$G192&amp;$E$2,'Waste management'!$A:$A&amp;'Waste management'!$B:$B,'Waste management'!O:O)*$E192,"")</f>
        <v>0.31485229599999992</v>
      </c>
      <c r="BE192" cm="1">
        <f t="array" ref="BE192">IFERROR(_xlfn.XLOOKUP(Tool_Austria!$G192&amp;$E$2,'Waste management'!$A:$A&amp;'Waste management'!$B:$B,'Waste management'!P:P)*$E192,"")</f>
        <v>6.798087999999999E-3</v>
      </c>
      <c r="BF192" cm="1">
        <f t="array" ref="BF192">IFERROR(_xlfn.XLOOKUP(Tool_Austria!$G192&amp;$E$2,'Waste management'!$A:$A&amp;'Waste management'!$B:$B,'Waste management'!Q:Q)*$E192,"")</f>
        <v>0.19786386399999997</v>
      </c>
      <c r="BG192" cm="1">
        <f t="array" ref="BG192">IFERROR(_xlfn.XLOOKUP(Tool_Austria!$G192&amp;$E$2,'Waste management'!$A:$A&amp;'Waste management'!$B:$B,'Waste management'!R:R)*$E192,"")</f>
        <v>6.4301775999999984E-8</v>
      </c>
      <c r="BH192">
        <f>IFERROR((L192+AR192+AB192)*_xlfn.XLOOKUP(Tool_Austria!BH$4,Monetization_Factors!$A:$A,Monetization_Factors!$D:$D),"")</f>
        <v>9.5312256337196102E-2</v>
      </c>
      <c r="BI192">
        <f>IFERROR((M192+AS192+AC192)*_xlfn.XLOOKUP(Tool_Austria!BI$4,Monetization_Factors!$A:$A,Monetization_Factors!$D:$D),"")</f>
        <v>5.4378916724057279E-7</v>
      </c>
      <c r="BJ192">
        <f>IFERROR((N192+AT192+AD192)*_xlfn.XLOOKUP(Tool_Austria!BJ$4,Monetization_Factors!$A:$A,Monetization_Factors!$D:$D),"")</f>
        <v>1.0197751836213885E-4</v>
      </c>
      <c r="BK192">
        <f>IFERROR((O192+AU192+AE192)*_xlfn.XLOOKUP(Tool_Austria!BK$4,Monetization_Factors!$A:$A,Monetization_Factors!$D:$D),"")</f>
        <v>4.4342506790321862E-3</v>
      </c>
      <c r="BL192">
        <f>IFERROR((P192+AV192+AF192)*_xlfn.XLOOKUP(Tool_Austria!BL$4,Monetization_Factors!$A:$A,Monetization_Factors!$D:$D),"")</f>
        <v>5.3872184616812854E-2</v>
      </c>
      <c r="BM192">
        <f>IFERROR((Q192+AW192+AG192)*_xlfn.XLOOKUP(Tool_Austria!BM$4,Monetization_Factors!$A:$A,Monetization_Factors!$D:$D),"")</f>
        <v>4.3413880539589422E-3</v>
      </c>
      <c r="BN192">
        <f>IFERROR((R192+AX192+AH192)*_xlfn.XLOOKUP(Tool_Austria!BN$4,Monetization_Factors!$A:$A,Monetization_Factors!$D:$D),"")</f>
        <v>9.8770236807469423E-4</v>
      </c>
      <c r="BO192">
        <f>IFERROR((S192+AY192+AI192)*_xlfn.XLOOKUP(Tool_Austria!BO$4,Monetization_Factors!$A:$A,Monetization_Factors!$D:$D),"")</f>
        <v>3.335757651487397E-3</v>
      </c>
      <c r="BP192">
        <f>IFERROR((T192+AZ192+AJ192)*_xlfn.XLOOKUP(Tool_Austria!BP$4,Monetization_Factors!$A:$A,Monetization_Factors!$D:$D),"")</f>
        <v>6.0143472344501535E-4</v>
      </c>
      <c r="BQ192">
        <f>IFERROR((U192+BA192+AK192)*_xlfn.XLOOKUP(Tool_Austria!BQ$4,Monetization_Factors!$A:$A,Monetization_Factors!$D:$D),"")</f>
        <v>2.1999634103730306E-2</v>
      </c>
      <c r="BR192" t="str">
        <f>IFERROR((V192+BB192+AL192)*_xlfn.XLOOKUP(Tool_Austria!BR$4,Monetization_Factors!$A:$A,Monetization_Factors!$D:$D),"")</f>
        <v/>
      </c>
      <c r="BS192">
        <f>IFERROR((W192+BC192+AM192)*_xlfn.XLOOKUP(Tool_Austria!BS$4,Monetization_Factors!$A:$A,Monetization_Factors!$D:$D),"")</f>
        <v>4.5693645511682256E-4</v>
      </c>
      <c r="BT192">
        <f>IFERROR((X192+BD192+AN192)*_xlfn.XLOOKUP(Tool_Austria!BT$4,Monetization_Factors!$A:$A,Monetization_Factors!$D:$D),"")</f>
        <v>1.4474990724402026E-2</v>
      </c>
      <c r="BU192">
        <f>IFERROR((Y192+BE192+AO192)*_xlfn.XLOOKUP(Tool_Austria!BU$4,Monetization_Factors!$A:$A,Monetization_Factors!$D:$D),"")</f>
        <v>2.0797360114827184E-3</v>
      </c>
      <c r="BV192">
        <f>IFERROR((Z192+BF192+AP192)*_xlfn.XLOOKUP(Tool_Austria!BV$4,Monetization_Factors!$A:$A,Monetization_Factors!$D:$D),"")</f>
        <v>1.4659408936677618E-2</v>
      </c>
      <c r="BW192">
        <f>IFERROR((AA192+BG192+AQ192)*_xlfn.XLOOKUP(Tool_Austria!BW$4,Monetization_Factors!$A:$A,Monetization_Factors!$D:$D),"")</f>
        <v>6.4049107551083648E-6</v>
      </c>
      <c r="BX192" s="38" cm="1">
        <f t="array" ref="BX192">IFERROR(_xlfn.IFS(I192&lt;&gt;0,I192*E192,I192="",J192*E192),"")</f>
        <v>2.391953115538461</v>
      </c>
      <c r="BY192" s="38">
        <f t="shared" si="112"/>
        <v>0.21666460687970115</v>
      </c>
      <c r="BZ192" s="38">
        <f t="shared" si="113"/>
        <v>2.6086177224181624</v>
      </c>
      <c r="CA192" s="38">
        <f t="shared" si="114"/>
        <v>4.0132580344894803E-3</v>
      </c>
      <c r="CB192">
        <f t="shared" si="121"/>
        <v>0.73260275730399993</v>
      </c>
      <c r="CC192">
        <f t="shared" si="121"/>
        <v>1.3584188860087998E-8</v>
      </c>
      <c r="CD192">
        <f t="shared" si="121"/>
        <v>6.6818657531999989E-2</v>
      </c>
      <c r="CE192">
        <f t="shared" si="121"/>
        <v>2.9294629406239996E-3</v>
      </c>
      <c r="CF192">
        <f t="shared" si="121"/>
        <v>5.3965329538559988E-8</v>
      </c>
      <c r="CG192">
        <f t="shared" si="121"/>
        <v>2.0906130463855998E-8</v>
      </c>
      <c r="CH192">
        <f t="shared" si="121"/>
        <v>8.5913956791519987E-10</v>
      </c>
      <c r="CI192">
        <f t="shared" si="121"/>
        <v>7.6186773902799983E-3</v>
      </c>
      <c r="CJ192">
        <f t="shared" si="121"/>
        <v>2.4655114527999996E-4</v>
      </c>
      <c r="CK192">
        <f t="shared" si="121"/>
        <v>5.3780005523200005E-3</v>
      </c>
      <c r="CL192">
        <f t="shared" si="121"/>
        <v>3.0198930086599997E-2</v>
      </c>
      <c r="CM192">
        <f t="shared" si="121"/>
        <v>9.3898649106239986</v>
      </c>
      <c r="CN192">
        <f t="shared" si="121"/>
        <v>65.005698496639994</v>
      </c>
      <c r="CO192">
        <f t="shared" si="121"/>
        <v>0.32726354993199991</v>
      </c>
      <c r="CP192">
        <f t="shared" si="121"/>
        <v>8.8776019053919999</v>
      </c>
      <c r="CQ192">
        <f t="shared" si="117"/>
        <v>3.0658418555951993E-6</v>
      </c>
      <c r="CR192">
        <f t="shared" si="122"/>
        <v>1.1270811650830768E-3</v>
      </c>
      <c r="CS192">
        <f t="shared" si="122"/>
        <v>2.0898752092443072E-11</v>
      </c>
      <c r="CT192">
        <f t="shared" si="122"/>
        <v>1.0279793466461537E-4</v>
      </c>
      <c r="CU192">
        <f t="shared" si="122"/>
        <v>4.506866062498461E-6</v>
      </c>
      <c r="CV192">
        <f t="shared" si="122"/>
        <v>8.302358390547691E-11</v>
      </c>
      <c r="CW192">
        <f t="shared" si="122"/>
        <v>3.2163277636701533E-11</v>
      </c>
      <c r="CX192">
        <f t="shared" si="122"/>
        <v>1.3217531814079999E-12</v>
      </c>
      <c r="CY192">
        <f t="shared" si="122"/>
        <v>1.1721042138892305E-5</v>
      </c>
      <c r="CZ192">
        <f t="shared" si="122"/>
        <v>3.7930945427692303E-7</v>
      </c>
      <c r="DA192">
        <f t="shared" si="122"/>
        <v>8.2738470035692314E-6</v>
      </c>
      <c r="DB192">
        <f t="shared" si="122"/>
        <v>4.6459892440923072E-5</v>
      </c>
      <c r="DC192">
        <f t="shared" si="122"/>
        <v>1.4445946016344613E-2</v>
      </c>
      <c r="DD192">
        <f t="shared" si="122"/>
        <v>0.10000876691790768</v>
      </c>
      <c r="DE192">
        <f t="shared" si="122"/>
        <v>5.0348238451076912E-4</v>
      </c>
      <c r="DF192">
        <f t="shared" si="122"/>
        <v>1.3657849085218462E-2</v>
      </c>
      <c r="DG192">
        <f t="shared" si="118"/>
        <v>4.7166797778387683E-9</v>
      </c>
      <c r="DH192" s="5">
        <f>IFERROR(((((L192+AB192)*(1/$H192))+AR192)/$F$2)/($B$2*('CAR.CAP_per person'!B$2)/(_xlfn.XLOOKUP($E$2,EU_countries_GDP!$A$2:$A$29,EU_countries_GDP!$E$2:$E$29))),"")</f>
        <v>5.7068464456276516E-2</v>
      </c>
      <c r="DI192" s="5">
        <f>IFERROR(((((M192+AC192)*(1/$H192))+AS192)/$F$2)/($B$2*('CAR.CAP_per person'!C$2)/(_xlfn.XLOOKUP($E$2,EU_countries_GDP!$A$2:$A$29,EU_countries_GDP!$E$2:$E$29))),"")</f>
        <v>1.3646476249700059E-5</v>
      </c>
      <c r="DJ192" s="5">
        <f>IFERROR(((((N192+AD192)*(1/$H192))+AT192)/$F$2)/($B$2*('CAR.CAP_per person'!D$2)/(_xlfn.XLOOKUP($E$2,EU_countries_GDP!$A$2:$A$29,EU_countries_GDP!$E$2:$E$29))),"")</f>
        <v>6.9086151725132399E-5</v>
      </c>
      <c r="DK192" s="5">
        <f>IFERROR(((((O192+AE192)*(1/$H192))+AU192)/$F$2)/($B$2*('CAR.CAP_per person'!E$2)/(_xlfn.XLOOKUP($E$2,EU_countries_GDP!$A$2:$A$29,EU_countries_GDP!$E$2:$E$29))),"")</f>
        <v>3.8822792897957223E-3</v>
      </c>
      <c r="DL192" s="5">
        <f>IFERROR(((((P192+AF192)*(1/$H192))+AV192)/$F$2)/($B$2*('CAR.CAP_per person'!F$2)/(_xlfn.XLOOKUP($E$2,EU_countries_GDP!$A$2:$A$29,EU_countries_GDP!$E$2:$E$29))),"")</f>
        <v>5.206833872556417E-2</v>
      </c>
      <c r="DM192" s="5">
        <f>IFERROR(((((Q192+AG192)*(1/$H192))+AW192)/$F$2)/($B$2*('CAR.CAP_per person'!G$2)/(_xlfn.XLOOKUP($E$2,EU_countries_GDP!$A$2:$A$29,EU_countries_GDP!$E$2:$E$29))),"")</f>
        <v>1.1836312919419809E-2</v>
      </c>
      <c r="DN192" s="5">
        <f>IFERROR(((((R192+AH192)*(1/$H192))+AX192)/$F$2)/($B$2*('CAR.CAP_per person'!H$2)/(_xlfn.XLOOKUP($E$2,EU_countries_GDP!$A$2:$A$29,EU_countries_GDP!$E$2:$E$29))),"")</f>
        <v>9.964704134674061E-5</v>
      </c>
      <c r="DO192" s="5">
        <f>IFERROR(((((S192+AI192)*(1/$H192))+AY192)/$F$2)/($B$2*('CAR.CAP_per person'!I$2)/(_xlfn.XLOOKUP($E$2,EU_countries_GDP!$A$2:$A$29,EU_countries_GDP!$E$2:$E$29))),"")</f>
        <v>3.65327280581423E-3</v>
      </c>
      <c r="DP192" s="5">
        <f>IFERROR(((((T192+AJ192)*(1/$H192))+AZ192)/$F$2)/($B$2*('CAR.CAP_per person'!J$2)/(_xlfn.XLOOKUP($E$2,EU_countries_GDP!$A$2:$A$29,EU_countries_GDP!$E$2:$E$29))),"")</f>
        <v>2.3061349560268E-2</v>
      </c>
      <c r="DQ192" s="5">
        <f>IFERROR(((((U192+AK192)*(1/$H192))+BA192)/$F$2)/($B$2*('CAR.CAP_per person'!K$2)/(_xlfn.XLOOKUP($E$2,EU_countries_GDP!$A$2:$A$29,EU_countries_GDP!$E$2:$E$29))),"")</f>
        <v>1.4594548492581839E-2</v>
      </c>
      <c r="DR192" s="5">
        <f>IFERROR(((((V192+AL192)*(1/$H192))+BB192)/$F$2)/($B$2*('CAR.CAP_per person'!L$2)/(_xlfn.XLOOKUP($E$2,EU_countries_GDP!$A$2:$A$29,EU_countries_GDP!$E$2:$E$29))),"")</f>
        <v>2.3299857594166647E-3</v>
      </c>
      <c r="DS192" s="5">
        <f>IFERROR(((((W192+AM192)*(1/$H192))+BC192)/$F$2)/($B$2*('CAR.CAP_per person'!M$2)/(_xlfn.XLOOKUP($E$2,EU_countries_GDP!$A$2:$A$29,EU_countries_GDP!$E$2:$E$29))),"")</f>
        <v>2.433807548731871E-2</v>
      </c>
      <c r="DT192" s="5">
        <f>IFERROR(((((X192+AN192)*(1/$H192))+BD192)/$F$2)/($B$2*('CAR.CAP_per person'!N$2)/(_xlfn.XLOOKUP($E$2,EU_countries_GDP!$A$2:$A$29,EU_countries_GDP!$E$2:$E$29))),"")</f>
        <v>2.7920121452598772</v>
      </c>
      <c r="DU192" s="5">
        <f>IFERROR(((((Y192+AO192)*(1/$H192))+BE192)/$F$2)/($B$2*('CAR.CAP_per person'!O$2)/(_xlfn.XLOOKUP($E$2,EU_countries_GDP!$A$2:$A$29,EU_countries_GDP!$E$2:$E$29))),"")</f>
        <v>9.7206017675025719E-4</v>
      </c>
      <c r="DV192" s="5">
        <f>IFERROR(((((Z192+AP192)*(1/$H192))+BF192)/$F$2)/($B$2*('CAR.CAP_per person'!P$2)/(_xlfn.XLOOKUP($E$2,EU_countries_GDP!$A$2:$A$29,EU_countries_GDP!$E$2:$E$29))),"")</f>
        <v>2.1380609846403737E-2</v>
      </c>
      <c r="DW192" s="5">
        <f>IFERROR(((((AA192+AQ192)*(1/$H192))+BG192)/$F$2)/($B$2*('CAR.CAP_per person'!Q$2)/(_xlfn.XLOOKUP($E$2,EU_countries_GDP!$A$2:$A$29,EU_countries_GDP!$E$2:$E$29))),"")</f>
        <v>7.5302602626025408E-3</v>
      </c>
    </row>
    <row r="193" spans="1:127">
      <c r="A193" t="s">
        <v>213</v>
      </c>
      <c r="B193" t="str">
        <f>_xlfn.XLOOKUP(D193,Table5[Ingredient],Table5[Category],"",FALSE)</f>
        <v>Beef</v>
      </c>
      <c r="C193" s="33" t="s">
        <v>229</v>
      </c>
      <c r="D193" s="33" t="s">
        <v>214</v>
      </c>
      <c r="E193" s="33">
        <v>0.51589999999999991</v>
      </c>
      <c r="F193" s="33" t="s">
        <v>182</v>
      </c>
      <c r="G193" s="33" t="s">
        <v>180</v>
      </c>
      <c r="H193" s="91">
        <f>Dataset_AT!S72</f>
        <v>0.27927245168624476</v>
      </c>
      <c r="I193" s="33"/>
      <c r="J193" s="37">
        <f>IFERROR(INDEX('AveragePrices&amp;Codes'!G:AG, MATCH($D193, 'AveragePrices&amp;Codes'!$A:$A, 0), MATCH(Tool_Austria!$E$2, 'AveragePrices&amp;Codes'!$G$1:$AG$1, 0)),"")</f>
        <v>5.2430406923076927</v>
      </c>
      <c r="K193" s="37">
        <f>IFERROR(E193/(_xlfn.XLOOKUP(A193,Dataset_AT!$V$2:$V$9,Dataset_AT!$W$2:$W$9)),"")</f>
        <v>2.9994186046511623E-3</v>
      </c>
      <c r="L193">
        <f>IFERROR(IF($F193="Raw",_xlfn.XLOOKUP(_xlfn.XLOOKUP(Tool_Austria!$D193,'AveragePrices&amp;Codes'!$A:$A,'AveragePrices&amp;Codes'!$B:$B),AGRIBALYSE_Raw!$B:$B,AGRIBALYSE_Raw!O:O)*$E193,_xlfn.XLOOKUP(_xlfn.XLOOKUP(Tool_Austria!$D193,'AveragePrices&amp;Codes'!$A:$A,'AveragePrices&amp;Codes'!$B:$B),AGRIBALYSE_Cooked!$C:$C,AGRIBALYSE_Cooked!P:P)*$E193),"")</f>
        <v>12.891416065</v>
      </c>
      <c r="M193">
        <f>IFERROR(IF($F193="Raw",_xlfn.XLOOKUP(_xlfn.XLOOKUP(Tool_Austria!$D193,'AveragePrices&amp;Codes'!$A:$A,'AveragePrices&amp;Codes'!$B:$B),AGRIBALYSE_Raw!$B:$B,AGRIBALYSE_Raw!P:P)*$E193,_xlfn.XLOOKUP(_xlfn.XLOOKUP(Tool_Austria!$D193,'AveragePrices&amp;Codes'!$A:$A,'AveragePrices&amp;Codes'!$B:$B),AGRIBALYSE_Cooked!$C:$C,AGRIBALYSE_Cooked!Q:Q)*$E193),"")</f>
        <v>7.1998523475999997E-8</v>
      </c>
      <c r="N193">
        <f>IFERROR(IF($F193="Raw",_xlfn.XLOOKUP(_xlfn.XLOOKUP(Tool_Austria!$D193,'AveragePrices&amp;Codes'!$A:$A,'AveragePrices&amp;Codes'!$B:$B),AGRIBALYSE_Raw!$B:$B,AGRIBALYSE_Raw!Q:Q)*$E193,_xlfn.XLOOKUP(_xlfn.XLOOKUP(Tool_Austria!$D193,'AveragePrices&amp;Codes'!$A:$A,'AveragePrices&amp;Codes'!$B:$B),AGRIBALYSE_Cooked!$C:$C,AGRIBALYSE_Cooked!R:R)*$E193),"")</f>
        <v>0.96835049080000002</v>
      </c>
      <c r="O193">
        <f>IFERROR(IF($F193="Raw",_xlfn.XLOOKUP(_xlfn.XLOOKUP(Tool_Austria!$D193,'AveragePrices&amp;Codes'!$A:$A,'AveragePrices&amp;Codes'!$B:$B),AGRIBALYSE_Raw!$B:$B,AGRIBALYSE_Raw!R:R)*$E193,_xlfn.XLOOKUP(_xlfn.XLOOKUP(Tool_Austria!$D193,'AveragePrices&amp;Codes'!$A:$A,'AveragePrices&amp;Codes'!$B:$B),AGRIBALYSE_Cooked!$C:$C,AGRIBALYSE_Cooked!S:S)*$E193),"")</f>
        <v>2.0370901836999997E-2</v>
      </c>
      <c r="P193">
        <f>IFERROR(IF($F193="Raw",_xlfn.XLOOKUP(_xlfn.XLOOKUP(Tool_Austria!$D193,'AveragePrices&amp;Codes'!$A:$A,'AveragePrices&amp;Codes'!$B:$B),AGRIBALYSE_Raw!$B:$B,AGRIBALYSE_Raw!S:S)*$E193,_xlfn.XLOOKUP(_xlfn.XLOOKUP(Tool_Austria!$D193,'AveragePrices&amp;Codes'!$A:$A,'AveragePrices&amp;Codes'!$B:$B),AGRIBALYSE_Cooked!$C:$C,AGRIBALYSE_Cooked!T:T)*$E193),"")</f>
        <v>1.1968606572999996E-6</v>
      </c>
      <c r="Q193">
        <f>IFERROR(IF($F193="Raw",_xlfn.XLOOKUP(_xlfn.XLOOKUP(Tool_Austria!$D193,'AveragePrices&amp;Codes'!$A:$A,'AveragePrices&amp;Codes'!$B:$B),AGRIBALYSE_Raw!$B:$B,AGRIBALYSE_Raw!T:T)*$E193,_xlfn.XLOOKUP(_xlfn.XLOOKUP(Tool_Austria!$D193,'AveragePrices&amp;Codes'!$A:$A,'AveragePrices&amp;Codes'!$B:$B),AGRIBALYSE_Cooked!$C:$C,AGRIBALYSE_Cooked!U:U)*$E193),"")</f>
        <v>1.8660060254E-7</v>
      </c>
      <c r="R193">
        <f>IFERROR(IF($F193="Raw",_xlfn.XLOOKUP(_xlfn.XLOOKUP(Tool_Austria!$D193,'AveragePrices&amp;Codes'!$A:$A,'AveragePrices&amp;Codes'!$B:$B),AGRIBALYSE_Raw!$B:$B,AGRIBALYSE_Raw!U:U)*$E193,_xlfn.XLOOKUP(_xlfn.XLOOKUP(Tool_Austria!$D193,'AveragePrices&amp;Codes'!$A:$A,'AveragePrices&amp;Codes'!$B:$B),AGRIBALYSE_Cooked!$C:$C,AGRIBALYSE_Cooked!V:V)*$E193),"")</f>
        <v>5.363783557E-9</v>
      </c>
      <c r="S193">
        <f>IFERROR(IF($F193="Raw",_xlfn.XLOOKUP(_xlfn.XLOOKUP(Tool_Austria!$D193,'AveragePrices&amp;Codes'!$A:$A,'AveragePrices&amp;Codes'!$B:$B),AGRIBALYSE_Raw!$B:$B,AGRIBALYSE_Raw!V:V)*$E193,_xlfn.XLOOKUP(_xlfn.XLOOKUP(Tool_Austria!$D193,'AveragePrices&amp;Codes'!$A:$A,'AveragePrices&amp;Codes'!$B:$B),AGRIBALYSE_Cooked!$C:$C,AGRIBALYSE_Cooked!W:W)*$E193),"")</f>
        <v>0.17545040424999997</v>
      </c>
      <c r="T193">
        <f>IFERROR(IF($F193="Raw",_xlfn.XLOOKUP(_xlfn.XLOOKUP(Tool_Austria!$D193,'AveragePrices&amp;Codes'!$A:$A,'AveragePrices&amp;Codes'!$B:$B),AGRIBALYSE_Raw!$B:$B,AGRIBALYSE_Raw!W:W)*$E193,_xlfn.XLOOKUP(_xlfn.XLOOKUP(Tool_Austria!$D193,'AveragePrices&amp;Codes'!$A:$A,'AveragePrices&amp;Codes'!$B:$B),AGRIBALYSE_Cooked!$C:$C,AGRIBALYSE_Cooked!X:X)*$E193),"")</f>
        <v>6.5157425629999992E-4</v>
      </c>
      <c r="U193">
        <f>IFERROR(IF($F193="Raw",_xlfn.XLOOKUP(_xlfn.XLOOKUP(Tool_Austria!$D193,'AveragePrices&amp;Codes'!$A:$A,'AveragePrices&amp;Codes'!$B:$B),AGRIBALYSE_Raw!$B:$B,AGRIBALYSE_Raw!X:X)*$E193,_xlfn.XLOOKUP(_xlfn.XLOOKUP(Tool_Austria!$D193,'AveragePrices&amp;Codes'!$A:$A,'AveragePrices&amp;Codes'!$B:$B),AGRIBALYSE_Cooked!$C:$C,AGRIBALYSE_Cooked!Y:Y)*$E193),"")</f>
        <v>3.9496912653000003E-2</v>
      </c>
      <c r="V193">
        <f>IFERROR(IF($F193="Raw",_xlfn.XLOOKUP(_xlfn.XLOOKUP(Tool_Austria!$D193,'AveragePrices&amp;Codes'!$A:$A,'AveragePrices&amp;Codes'!$B:$B),AGRIBALYSE_Raw!$B:$B,AGRIBALYSE_Raw!Y:Y)*$E193,_xlfn.XLOOKUP(_xlfn.XLOOKUP(Tool_Austria!$D193,'AveragePrices&amp;Codes'!$A:$A,'AveragePrices&amp;Codes'!$B:$B),AGRIBALYSE_Cooked!$C:$C,AGRIBALYSE_Cooked!Z:Z)*$E193),"")</f>
        <v>0.77384476729999985</v>
      </c>
      <c r="W193">
        <f>IFERROR(IF($F193="Raw",_xlfn.XLOOKUP(_xlfn.XLOOKUP(Tool_Austria!$D193,'AveragePrices&amp;Codes'!$A:$A,'AveragePrices&amp;Codes'!$B:$B),AGRIBALYSE_Raw!$B:$B,AGRIBALYSE_Raw!Z:Z)*$E193,_xlfn.XLOOKUP(_xlfn.XLOOKUP(Tool_Austria!$D193,'AveragePrices&amp;Codes'!$A:$A,'AveragePrices&amp;Codes'!$B:$B),AGRIBALYSE_Cooked!$C:$C,AGRIBALYSE_Cooked!AA:AA)*$E193),"")</f>
        <v>70.308894226999982</v>
      </c>
      <c r="X193">
        <f>IFERROR(IF($F193="Raw",_xlfn.XLOOKUP(_xlfn.XLOOKUP(Tool_Austria!$D193,'AveragePrices&amp;Codes'!$A:$A,'AveragePrices&amp;Codes'!$B:$B),AGRIBALYSE_Raw!$B:$B,AGRIBALYSE_Raw!AA:AA)*$E193,_xlfn.XLOOKUP(_xlfn.XLOOKUP(Tool_Austria!$D193,'AveragePrices&amp;Codes'!$A:$A,'AveragePrices&amp;Codes'!$B:$B),AGRIBALYSE_Cooked!$C:$C,AGRIBALYSE_Cooked!AB:AB)*$E193),"")</f>
        <v>828.68309479999994</v>
      </c>
      <c r="Y193">
        <f>IFERROR(IF($F193="Raw",_xlfn.XLOOKUP(_xlfn.XLOOKUP(Tool_Austria!$D193,'AveragePrices&amp;Codes'!$A:$A,'AveragePrices&amp;Codes'!$B:$B),AGRIBALYSE_Raw!$B:$B,AGRIBALYSE_Raw!AB:AB)*$E193,_xlfn.XLOOKUP(_xlfn.XLOOKUP(Tool_Austria!$D193,'AveragePrices&amp;Codes'!$A:$A,'AveragePrices&amp;Codes'!$B:$B),AGRIBALYSE_Cooked!$C:$C,AGRIBALYSE_Cooked!AC:AC)*$E193),"")</f>
        <v>1.2482315472000001</v>
      </c>
      <c r="Z193">
        <f>IFERROR(IF($F193="Raw",_xlfn.XLOOKUP(_xlfn.XLOOKUP(Tool_Austria!$D193,'AveragePrices&amp;Codes'!$A:$A,'AveragePrices&amp;Codes'!$B:$B),AGRIBALYSE_Raw!$B:$B,AGRIBALYSE_Raw!AC:AC)*$E193,_xlfn.XLOOKUP(_xlfn.XLOOKUP(Tool_Austria!$D193,'AveragePrices&amp;Codes'!$A:$A,'AveragePrices&amp;Codes'!$B:$B),AGRIBALYSE_Cooked!$C:$C,AGRIBALYSE_Cooked!AD:AD)*$E193),"")</f>
        <v>45.460844153999993</v>
      </c>
      <c r="AA193">
        <f>IFERROR(IF($F193="Raw",_xlfn.XLOOKUP(_xlfn.XLOOKUP(Tool_Austria!$D193,'AveragePrices&amp;Codes'!$A:$A,'AveragePrices&amp;Codes'!$B:$B),AGRIBALYSE_Raw!$B:$B,AGRIBALYSE_Raw!AD:AD)*$E193,_xlfn.XLOOKUP(_xlfn.XLOOKUP(Tool_Austria!$D193,'AveragePrices&amp;Codes'!$A:$A,'AveragePrices&amp;Codes'!$B:$B),AGRIBALYSE_Cooked!$C:$C,AGRIBALYSE_Cooked!AE:AE)*$E193),"")</f>
        <v>1.8841104303999995E-5</v>
      </c>
      <c r="AB193" cm="1">
        <f t="array" ref="AB193">IFERROR(_xlfn.XLOOKUP(Tool_Austria!$F193&amp;$E$2,'Cooking methods'!$A:$A&amp;'Cooking methods'!$B:$B,'Cooking methods'!C:C)*$E193,"")</f>
        <v>0.13621468316866664</v>
      </c>
      <c r="AC193" cm="1">
        <f t="array" ref="AC193">IFERROR(_xlfn.XLOOKUP(Tool_Austria!$F193&amp;$E$2,'Cooking methods'!$A:$A&amp;'Cooking methods'!$B:$B,'Cooking methods'!D:D)*$E193,"")</f>
        <v>2.539559869795666E-9</v>
      </c>
      <c r="AD193" cm="1">
        <f t="array" ref="AD193">IFERROR(_xlfn.XLOOKUP(Tool_Austria!$F193&amp;$E$2,'Cooking methods'!$A:$A&amp;'Cooking methods'!$B:$B,'Cooking methods'!E:E)*$E193,"")</f>
        <v>9.2800263966666657E-2</v>
      </c>
      <c r="AE193" cm="1">
        <f t="array" ref="AE193">IFERROR(_xlfn.XLOOKUP(Tool_Austria!$F193&amp;$E$2,'Cooking methods'!$A:$A&amp;'Cooking methods'!$B:$B,'Cooking methods'!F:F)*$E193,"")</f>
        <v>3.0611287114099998E-4</v>
      </c>
      <c r="AF193" cm="1">
        <f t="array" ref="AF193">IFERROR(_xlfn.XLOOKUP(Tool_Austria!$F193&amp;$E$2,'Cooking methods'!$A:$A&amp;'Cooking methods'!$B:$B,'Cooking methods'!G:G)*$E193,"")</f>
        <v>1.7842638126133332E-9</v>
      </c>
      <c r="AG193" cm="1">
        <f t="array" ref="AG193">IFERROR(_xlfn.XLOOKUP(Tool_Austria!$F193&amp;$E$2,'Cooking methods'!$A:$A&amp;'Cooking methods'!$B:$B,'Cooking methods'!H:H)*$E193,"")</f>
        <v>1.0734077064479999E-9</v>
      </c>
      <c r="AH193" cm="1">
        <f t="array" ref="AH193">IFERROR(_xlfn.XLOOKUP(Tool_Austria!$F193&amp;$E$2,'Cooking methods'!$A:$A&amp;'Cooking methods'!$B:$B,'Cooking methods'!I:I)*$E193,"")</f>
        <v>2.5687617512993329E-10</v>
      </c>
      <c r="AI193" cm="1">
        <f t="array" ref="AI193">IFERROR(_xlfn.XLOOKUP(Tool_Austria!$F193&amp;$E$2,'Cooking methods'!$A:$A&amp;'Cooking methods'!$B:$B,'Cooking methods'!J:J)*$E193,"")</f>
        <v>6.0931188921166661E-4</v>
      </c>
      <c r="AJ193" cm="1">
        <f t="array" ref="AJ193">IFERROR(_xlfn.XLOOKUP(Tool_Austria!$F193&amp;$E$2,'Cooking methods'!$A:$A&amp;'Cooking methods'!$B:$B,'Cooking methods'!K:K)*$E193,"")</f>
        <v>1.3056321448683334E-4</v>
      </c>
      <c r="AK193" cm="1">
        <f t="array" ref="AK193">IFERROR(_xlfn.XLOOKUP(Tool_Austria!$F193&amp;$E$2,'Cooking methods'!$A:$A&amp;'Cooking methods'!$B:$B,'Cooking methods'!L:L)*$E193,"")</f>
        <v>1.1772371970333332E-4</v>
      </c>
      <c r="AL193" cm="1">
        <f t="array" ref="AL193">IFERROR(_xlfn.XLOOKUP(Tool_Austria!$F193&amp;$E$2,'Cooking methods'!$A:$A&amp;'Cooking methods'!$B:$B,'Cooking methods'!M:M)*$E193,"")</f>
        <v>8.6474569014166657E-4</v>
      </c>
      <c r="AM193" cm="1">
        <f t="array" ref="AM193">IFERROR(_xlfn.XLOOKUP(Tool_Austria!$F193&amp;$E$2,'Cooking methods'!$A:$A&amp;'Cooking methods'!$B:$B,'Cooking methods'!N:N)*$E193,"")</f>
        <v>0.44435819345866662</v>
      </c>
      <c r="AN193" cm="1">
        <f t="array" ref="AN193">IFERROR(_xlfn.XLOOKUP(Tool_Austria!$F193&amp;$E$2,'Cooking methods'!$A:$A&amp;'Cooking methods'!$B:$B,'Cooking methods'!O:O)*$E193,"")</f>
        <v>0.3564239430033333</v>
      </c>
      <c r="AO193" cm="1">
        <f t="array" ref="AO193">IFERROR(_xlfn.XLOOKUP(Tool_Austria!$F193&amp;$E$2,'Cooking methods'!$A:$A&amp;'Cooking methods'!$B:$B,'Cooking methods'!P:P)*$E193,"")</f>
        <v>6.9699077088666669E-2</v>
      </c>
      <c r="AP193" cm="1">
        <f t="array" ref="AP193">IFERROR(_xlfn.XLOOKUP(Tool_Austria!$F193&amp;$E$2,'Cooking methods'!$A:$A&amp;'Cooking methods'!$B:$B,'Cooking methods'!Q:Q)*$E193,"")</f>
        <v>3.2540491587193325</v>
      </c>
      <c r="AQ193" cm="1">
        <f t="array" ref="AQ193">IFERROR(_xlfn.XLOOKUP(Tool_Austria!$F193&amp;$E$2,'Cooking methods'!$A:$A&amp;'Cooking methods'!$B:$B,'Cooking methods'!R:R)*$E193,"")</f>
        <v>2.3010189374993334E-7</v>
      </c>
      <c r="AR193" cm="1">
        <f t="array" ref="AR193">IFERROR(_xlfn.XLOOKUP(Tool_Austria!$G193&amp;$E$2,'Waste management'!$A:$A&amp;'Waste management'!$B:$B,'Waste management'!C:C)*$E193,"")</f>
        <v>2.8885240999999996E-2</v>
      </c>
      <c r="AS193" cm="1">
        <f t="array" ref="AS193">IFERROR(_xlfn.XLOOKUP(Tool_Austria!$G193&amp;$E$2,'Waste management'!$A:$A&amp;'Waste management'!$B:$B,'Waste management'!D:D)*$E193,"")</f>
        <v>1.9707431589999995E-10</v>
      </c>
      <c r="AT193" cm="1">
        <f t="array" ref="AT193">IFERROR(_xlfn.XLOOKUP(Tool_Austria!$G193&amp;$E$2,'Waste management'!$A:$A&amp;'Waste management'!$B:$B,'Waste management'!E:E)*$E193,"")</f>
        <v>5.3137699999999998E-4</v>
      </c>
      <c r="AU193" cm="1">
        <f t="array" ref="AU193">IFERROR(_xlfn.XLOOKUP(Tool_Austria!$G193&amp;$E$2,'Waste management'!$A:$A&amp;'Waste management'!$B:$B,'Waste management'!F:F)*$E193,"")</f>
        <v>6.1907999999999991E-5</v>
      </c>
      <c r="AV193" cm="1">
        <f t="array" ref="AV193">IFERROR(_xlfn.XLOOKUP(Tool_Austria!$G193&amp;$E$2,'Waste management'!$A:$A&amp;'Waste management'!$B:$B,'Waste management'!G:G)*$E193,"")</f>
        <v>5.9739156399999992E-9</v>
      </c>
      <c r="AW193" cm="1">
        <f t="array" ref="AW193">IFERROR(_xlfn.XLOOKUP(Tool_Austria!$G193&amp;$E$2,'Waste management'!$A:$A&amp;'Waste management'!$B:$B,'Waste management'!H:H)*$E193,"")</f>
        <v>1.9472697089999996E-10</v>
      </c>
      <c r="AX193" cm="1">
        <f t="array" ref="AX193">IFERROR(_xlfn.XLOOKUP(Tool_Austria!$G193&amp;$E$2,'Waste management'!$A:$A&amp;'Waste management'!$B:$B,'Waste management'!I:I)*$E193,"")</f>
        <v>1.3844537629999999E-10</v>
      </c>
      <c r="AY193" cm="1">
        <f t="array" ref="AY193">IFERROR(_xlfn.XLOOKUP(Tool_Austria!$G193&amp;$E$2,'Waste management'!$A:$A&amp;'Waste management'!$B:$B,'Waste management'!J:J)*$E193,"")</f>
        <v>1.1401389999999999E-3</v>
      </c>
      <c r="AZ193" cm="1">
        <f t="array" ref="AZ193">IFERROR(_xlfn.XLOOKUP(Tool_Austria!$G193&amp;$E$2,'Waste management'!$A:$A&amp;'Waste management'!$B:$B,'Waste management'!K:K)*$E193,"")</f>
        <v>2.7752427779999997E-6</v>
      </c>
      <c r="BA193" cm="1">
        <f t="array" ref="BA193">IFERROR(_xlfn.XLOOKUP(Tool_Austria!$G193&amp;$E$2,'Waste management'!$A:$A&amp;'Waste management'!$B:$B,'Waste management'!L:L)*$E193,"")</f>
        <v>4.9939842259999989E-5</v>
      </c>
      <c r="BB193" cm="1">
        <f t="array" ref="BB193">IFERROR(_xlfn.XLOOKUP(Tool_Austria!$G193&amp;$E$2,'Waste management'!$A:$A&amp;'Waste management'!$B:$B,'Waste management'!M:M)*$E193,"")</f>
        <v>5.0248659999999994E-3</v>
      </c>
      <c r="BC193" cm="1">
        <f t="array" ref="BC193">IFERROR(_xlfn.XLOOKUP(Tool_Austria!$G193&amp;$E$2,'Waste management'!$A:$A&amp;'Waste management'!$B:$B,'Waste management'!N:N)*$E193,"")</f>
        <v>4.3207347259999995</v>
      </c>
      <c r="BD193" cm="1">
        <f t="array" ref="BD193">IFERROR(_xlfn.XLOOKUP(Tool_Austria!$G193&amp;$E$2,'Waste management'!$A:$A&amp;'Waste management'!$B:$B,'Waste management'!O:O)*$E193,"")</f>
        <v>0.27549575899999995</v>
      </c>
      <c r="BE193" cm="1">
        <f t="array" ref="BE193">IFERROR(_xlfn.XLOOKUP(Tool_Austria!$G193&amp;$E$2,'Waste management'!$A:$A&amp;'Waste management'!$B:$B,'Waste management'!P:P)*$E193,"")</f>
        <v>5.9483269999999989E-3</v>
      </c>
      <c r="BF193" cm="1">
        <f t="array" ref="BF193">IFERROR(_xlfn.XLOOKUP(Tool_Austria!$G193&amp;$E$2,'Waste management'!$A:$A&amp;'Waste management'!$B:$B,'Waste management'!Q:Q)*$E193,"")</f>
        <v>0.17313088099999996</v>
      </c>
      <c r="BG193" cm="1">
        <f t="array" ref="BG193">IFERROR(_xlfn.XLOOKUP(Tool_Austria!$G193&amp;$E$2,'Waste management'!$A:$A&amp;'Waste management'!$B:$B,'Waste management'!R:R)*$E193,"")</f>
        <v>5.6264053999999991E-8</v>
      </c>
      <c r="BH193">
        <f>IFERROR((L193+AR193+AB193)*_xlfn.XLOOKUP(Tool_Austria!BH$4,Monetization_Factors!$A:$A,Monetization_Factors!$D:$D),"")</f>
        <v>1.6986640937715576</v>
      </c>
      <c r="BI193">
        <f>IFERROR((M193+AS193+AC193)*_xlfn.XLOOKUP(Tool_Austria!BI$4,Monetization_Factors!$A:$A,Monetization_Factors!$D:$D),"")</f>
        <v>2.9917258635774833E-6</v>
      </c>
      <c r="BJ193">
        <f>IFERROR((N193+AT193+AD193)*_xlfn.XLOOKUP(Tool_Austria!BJ$4,Monetization_Factors!$A:$A,Monetization_Factors!$D:$D),"")</f>
        <v>1.6203215252437494E-3</v>
      </c>
      <c r="BK193">
        <f>IFERROR((O193+AU193+AE193)*_xlfn.XLOOKUP(Tool_Austria!BK$4,Monetization_Factors!$A:$A,Monetization_Factors!$D:$D),"")</f>
        <v>3.139195953828372E-2</v>
      </c>
      <c r="BL193">
        <f>IFERROR((P193+AV193+AF193)*_xlfn.XLOOKUP(Tool_Austria!BL$4,Monetization_Factors!$A:$A,Monetization_Factors!$D:$D),"")</f>
        <v>1.2025396476094377</v>
      </c>
      <c r="BM193">
        <f>IFERROR((Q193+AW193+AG193)*_xlfn.XLOOKUP(Tool_Austria!BM$4,Monetization_Factors!$A:$A,Monetization_Factors!$D:$D),"")</f>
        <v>3.9013010699317723E-2</v>
      </c>
      <c r="BN193">
        <f>IFERROR((R193+AX193+AH193)*_xlfn.XLOOKUP(Tool_Austria!BN$4,Monetization_Factors!$A:$A,Monetization_Factors!$D:$D),"")</f>
        <v>6.6209053406661011E-3</v>
      </c>
      <c r="BO193">
        <f>IFERROR((S193+AY193+AI193)*_xlfn.XLOOKUP(Tool_Austria!BO$4,Monetization_Factors!$A:$A,Monetization_Factors!$D:$D),"")</f>
        <v>7.7585090212273694E-2</v>
      </c>
      <c r="BP193">
        <f>IFERROR((T193+AZ193+AJ193)*_xlfn.XLOOKUP(Tool_Austria!BP$4,Monetization_Factors!$A:$A,Monetization_Factors!$D:$D),"")</f>
        <v>1.9147092595137754E-3</v>
      </c>
      <c r="BQ193">
        <f>IFERROR((U193+BA193+AK193)*_xlfn.XLOOKUP(Tool_Austria!BQ$4,Monetization_Factors!$A:$A,Monetization_Factors!$D:$D),"")</f>
        <v>0.162254755297912</v>
      </c>
      <c r="BR193" t="str">
        <f>IFERROR((V193+BB193+AL193)*_xlfn.XLOOKUP(Tool_Austria!BR$4,Monetization_Factors!$A:$A,Monetization_Factors!$D:$D),"")</f>
        <v/>
      </c>
      <c r="BS193">
        <f>IFERROR((W193+BC193+AM193)*_xlfn.XLOOKUP(Tool_Austria!BS$4,Monetization_Factors!$A:$A,Monetization_Factors!$D:$D),"")</f>
        <v>3.6533051204363982E-3</v>
      </c>
      <c r="BT193">
        <f>IFERROR((X193+BD193+AN193)*_xlfn.XLOOKUP(Tool_Austria!BT$4,Monetization_Factors!$A:$A,Monetization_Factors!$D:$D),"")</f>
        <v>0.18466576654267175</v>
      </c>
      <c r="BU193">
        <f>IFERROR((Y193+BE193+AO193)*_xlfn.XLOOKUP(Tool_Austria!BU$4,Monetization_Factors!$A:$A,Monetization_Factors!$D:$D),"")</f>
        <v>8.4131542617902656E-3</v>
      </c>
      <c r="BV193">
        <f>IFERROR((Z193+BF193+AP193)*_xlfn.XLOOKUP(Tool_Austria!BV$4,Monetization_Factors!$A:$A,Monetization_Factors!$D:$D),"")</f>
        <v>8.0727830150463975E-2</v>
      </c>
      <c r="BW193">
        <f>IFERROR((AA193+BG193+AQ193)*_xlfn.XLOOKUP(Tool_Austria!BW$4,Monetization_Factors!$A:$A,Monetization_Factors!$D:$D),"")</f>
        <v>3.9959575771942258E-5</v>
      </c>
      <c r="BX193" s="38" cm="1">
        <f t="array" ref="BX193">IFERROR(_xlfn.IFS(I193&lt;&gt;0,I193*E193,I193="",J193*E193),"")</f>
        <v>2.7048846931615382</v>
      </c>
      <c r="BY193" s="38">
        <f t="shared" si="112"/>
        <v>3.4991075006312045</v>
      </c>
      <c r="BZ193" s="38">
        <f t="shared" si="113"/>
        <v>6.2039921937927431</v>
      </c>
      <c r="CA193" s="38">
        <f t="shared" si="114"/>
        <v>9.5446033750657584E-3</v>
      </c>
      <c r="CB193">
        <f t="shared" si="121"/>
        <v>13.056515989168666</v>
      </c>
      <c r="CC193">
        <f t="shared" si="121"/>
        <v>7.4735157661695667E-8</v>
      </c>
      <c r="CD193">
        <f t="shared" si="121"/>
        <v>1.0616821317666667</v>
      </c>
      <c r="CE193">
        <f t="shared" si="121"/>
        <v>2.0738922708140997E-2</v>
      </c>
      <c r="CF193">
        <f t="shared" si="121"/>
        <v>1.2046188367526129E-6</v>
      </c>
      <c r="CG193">
        <f t="shared" si="121"/>
        <v>1.8786873721734799E-7</v>
      </c>
      <c r="CH193">
        <f t="shared" si="121"/>
        <v>5.7591051084299334E-9</v>
      </c>
      <c r="CI193">
        <f t="shared" si="121"/>
        <v>0.17719985513921166</v>
      </c>
      <c r="CJ193">
        <f t="shared" si="121"/>
        <v>7.8491271356483322E-4</v>
      </c>
      <c r="CK193">
        <f t="shared" si="121"/>
        <v>3.9664576214963332E-2</v>
      </c>
      <c r="CL193">
        <f t="shared" si="121"/>
        <v>0.77973437899014153</v>
      </c>
      <c r="CM193">
        <f t="shared" si="121"/>
        <v>75.073987146458649</v>
      </c>
      <c r="CN193">
        <f t="shared" si="121"/>
        <v>829.31501450200324</v>
      </c>
      <c r="CO193">
        <f t="shared" si="121"/>
        <v>1.3238789512886668</v>
      </c>
      <c r="CP193">
        <f t="shared" si="121"/>
        <v>48.888024193719325</v>
      </c>
      <c r="CQ193">
        <f t="shared" si="117"/>
        <v>1.9127470251749929E-5</v>
      </c>
      <c r="CR193">
        <f t="shared" si="122"/>
        <v>2.0086947675644101E-2</v>
      </c>
      <c r="CS193">
        <f t="shared" si="122"/>
        <v>1.1497716563337794E-10</v>
      </c>
      <c r="CT193">
        <f t="shared" si="122"/>
        <v>1.6333571257948719E-3</v>
      </c>
      <c r="CU193">
        <f t="shared" si="122"/>
        <v>3.1906034935601533E-5</v>
      </c>
      <c r="CV193">
        <f t="shared" si="122"/>
        <v>1.8532597488501737E-9</v>
      </c>
      <c r="CW193">
        <f t="shared" si="122"/>
        <v>2.8902882648822766E-10</v>
      </c>
      <c r="CX193">
        <f t="shared" si="122"/>
        <v>8.8601617052768213E-12</v>
      </c>
      <c r="CY193">
        <f t="shared" si="122"/>
        <v>2.7261516175263335E-4</v>
      </c>
      <c r="CZ193">
        <f t="shared" si="122"/>
        <v>1.2075580208689741E-6</v>
      </c>
      <c r="DA193">
        <f t="shared" si="122"/>
        <v>6.1022424946097434E-5</v>
      </c>
      <c r="DB193">
        <f t="shared" si="122"/>
        <v>1.1995913522925255E-3</v>
      </c>
      <c r="DC193">
        <f t="shared" si="122"/>
        <v>0.11549844176378253</v>
      </c>
      <c r="DD193">
        <f t="shared" si="122"/>
        <v>1.2758692530800049</v>
      </c>
      <c r="DE193">
        <f t="shared" si="122"/>
        <v>2.0367368481364104E-3</v>
      </c>
      <c r="DF193">
        <f t="shared" si="122"/>
        <v>7.5212344913414345E-2</v>
      </c>
      <c r="DG193">
        <f t="shared" si="118"/>
        <v>2.9426877310384506E-8</v>
      </c>
      <c r="DH193" s="5">
        <f>IFERROR(((((L193+AB193)*(1/$H193))+AR193)/$F$2)/($B$2*('CAR.CAP_per person'!B$2)/(_xlfn.XLOOKUP($E$2,EU_countries_GDP!$A$2:$A$29,EU_countries_GDP!$E$2:$E$29))),"")</f>
        <v>1.0495434839375077</v>
      </c>
      <c r="DI193" s="5">
        <f>IFERROR(((((M193+AC193)*(1/$H193))+AS193)/$F$2)/($B$2*('CAR.CAP_per person'!C$2)/(_xlfn.XLOOKUP($E$2,EU_countries_GDP!$A$2:$A$29,EU_countries_GDP!$E$2:$E$29))),"")</f>
        <v>7.5841438975689208E-5</v>
      </c>
      <c r="DJ193" s="5">
        <f>IFERROR(((((N193+AD193)*(1/$H193))+AT193)/$F$2)/($B$2*('CAR.CAP_per person'!D$2)/(_xlfn.XLOOKUP($E$2,EU_countries_GDP!$A$2:$A$29,EU_countries_GDP!$E$2:$E$29))),"")</f>
        <v>1.1045496351257354E-3</v>
      </c>
      <c r="DK193" s="5">
        <f>IFERROR(((((O193+AE193)*(1/$H193))+AU193)/$F$2)/($B$2*('CAR.CAP_per person'!E$2)/(_xlfn.XLOOKUP($E$2,EU_countries_GDP!$A$2:$A$29,EU_countries_GDP!$E$2:$E$29))),"")</f>
        <v>2.7911031476413165E-2</v>
      </c>
      <c r="DL193" s="5">
        <f>IFERROR(((((P193+AF193)*(1/$H193))+AV193)/$F$2)/($B$2*('CAR.CAP_per person'!F$2)/(_xlfn.XLOOKUP($E$2,EU_countries_GDP!$A$2:$A$29,EU_countries_GDP!$E$2:$E$29))),"")</f>
        <v>1.2743138285703719</v>
      </c>
      <c r="DM193" s="5">
        <f>IFERROR(((((Q193+AG193)*(1/$H193))+AW193)/$F$2)/($B$2*('CAR.CAP_per person'!G$2)/(_xlfn.XLOOKUP($E$2,EU_countries_GDP!$A$2:$A$29,EU_countries_GDP!$E$2:$E$29))),"")</f>
        <v>0.10710692478071997</v>
      </c>
      <c r="DN193" s="5">
        <f>IFERROR(((((R193+AH193)*(1/$H193))+AX193)/$F$2)/($B$2*('CAR.CAP_per person'!H$2)/(_xlfn.XLOOKUP($E$2,EU_countries_GDP!$A$2:$A$29,EU_countries_GDP!$E$2:$E$29))),"")</f>
        <v>7.5685421299788111E-4</v>
      </c>
      <c r="DO193" s="5">
        <f>IFERROR(((((S193+AI193)*(1/$H193))+AY193)/$F$2)/($B$2*('CAR.CAP_per person'!I$2)/(_xlfn.XLOOKUP($E$2,EU_countries_GDP!$A$2:$A$29,EU_countries_GDP!$E$2:$E$29))),"")</f>
        <v>9.6467075040187936E-2</v>
      </c>
      <c r="DP193" s="5">
        <f>IFERROR(((((T193+AJ193)*(1/$H193))+AZ193)/$F$2)/($B$2*('CAR.CAP_per person'!J$2)/(_xlfn.XLOOKUP($E$2,EU_countries_GDP!$A$2:$A$29,EU_countries_GDP!$E$2:$E$29))),"")</f>
        <v>7.3915640042671274E-2</v>
      </c>
      <c r="DQ193" s="5">
        <f>IFERROR(((((U193+AK193)*(1/$H193))+BA193)/$F$2)/($B$2*('CAR.CAP_per person'!K$2)/(_xlfn.XLOOKUP($E$2,EU_countries_GDP!$A$2:$A$29,EU_countries_GDP!$E$2:$E$29))),"")</f>
        <v>0.10837096427948961</v>
      </c>
      <c r="DR193" s="5">
        <f>IFERROR(((((V193+AL193)*(1/$H193))+BB193)/$F$2)/($B$2*('CAR.CAP_per person'!L$2)/(_xlfn.XLOOKUP($E$2,EU_countries_GDP!$A$2:$A$29,EU_countries_GDP!$E$2:$E$29))),"")</f>
        <v>6.9391076850705086E-2</v>
      </c>
      <c r="DS193" s="5">
        <f>IFERROR(((((W193+AM193)*(1/$H193))+BC193)/$F$2)/($B$2*('CAR.CAP_per person'!M$2)/(_xlfn.XLOOKUP($E$2,EU_countries_GDP!$A$2:$A$29,EU_countries_GDP!$E$2:$E$29))),"")</f>
        <v>0.3003581552218495</v>
      </c>
      <c r="DT193" s="5">
        <f>IFERROR(((((X193+AN193)*(1/$H193))+BD193)/$F$2)/($B$2*('CAR.CAP_per person'!N$2)/(_xlfn.XLOOKUP($E$2,EU_countries_GDP!$A$2:$A$29,EU_countries_GDP!$E$2:$E$29))),"")</f>
        <v>35.735519705000115</v>
      </c>
      <c r="DU193" s="5">
        <f>IFERROR(((((Y193+AO193)*(1/$H193))+BE193)/$F$2)/($B$2*('CAR.CAP_per person'!O$2)/(_xlfn.XLOOKUP($E$2,EU_countries_GDP!$A$2:$A$29,EU_countries_GDP!$E$2:$E$29))),"")</f>
        <v>3.9791128747947452E-3</v>
      </c>
      <c r="DV193" s="5">
        <f>IFERROR(((((Z193+AP193)*(1/$H193))+BF193)/$F$2)/($B$2*('CAR.CAP_per person'!P$2)/(_xlfn.XLOOKUP($E$2,EU_countries_GDP!$A$2:$A$29,EU_countries_GDP!$E$2:$E$29))),"")</f>
        <v>0.11935757024014478</v>
      </c>
      <c r="DW193" s="5">
        <f>IFERROR(((((AA193+AQ193)*(1/$H193))+BG193)/$F$2)/($B$2*('CAR.CAP_per person'!Q$2)/(_xlfn.XLOOKUP($E$2,EU_countries_GDP!$A$2:$A$29,EU_countries_GDP!$E$2:$E$29))),"")</f>
        <v>4.7600455098003432E-2</v>
      </c>
    </row>
    <row r="194" spans="1:127">
      <c r="A194" t="s">
        <v>213</v>
      </c>
      <c r="B194" t="str">
        <f>_xlfn.XLOOKUP(D194,Table5[Ingredient],Table5[Category],"",FALSE)</f>
        <v>Vegetables</v>
      </c>
      <c r="C194" s="33" t="s">
        <v>229</v>
      </c>
      <c r="D194" s="33" t="s">
        <v>216</v>
      </c>
      <c r="E194" s="33">
        <v>0.22109999999999996</v>
      </c>
      <c r="F194" s="33" t="s">
        <v>182</v>
      </c>
      <c r="G194" s="33" t="s">
        <v>180</v>
      </c>
      <c r="H194" s="91">
        <f>Dataset_AT!S73</f>
        <v>0.2792724516862447</v>
      </c>
      <c r="I194" s="33"/>
      <c r="J194" s="37">
        <f>IFERROR(INDEX('AveragePrices&amp;Codes'!G:AG, MATCH($D194, 'AveragePrices&amp;Codes'!$A:$A, 0), MATCH(Tool_Austria!$E$2, 'AveragePrices&amp;Codes'!$G$1:$AG$1, 0)),"")</f>
        <v>1.2720221879683722</v>
      </c>
      <c r="K194" s="37">
        <f>IFERROR(E194/(_xlfn.XLOOKUP(A194,Dataset_AT!$V$2:$V$9,Dataset_AT!$W$2:$W$9)),"")</f>
        <v>1.2854651162790694E-3</v>
      </c>
      <c r="L194">
        <f>IFERROR(IF($F194="Raw",_xlfn.XLOOKUP(_xlfn.XLOOKUP(Tool_Austria!$D194,'AveragePrices&amp;Codes'!$A:$A,'AveragePrices&amp;Codes'!$B:$B),AGRIBALYSE_Raw!$B:$B,AGRIBALYSE_Raw!O:O)*$E194,_xlfn.XLOOKUP(_xlfn.XLOOKUP(Tool_Austria!$D194,'AveragePrices&amp;Codes'!$A:$A,'AveragePrices&amp;Codes'!$B:$B),AGRIBALYSE_Cooked!$C:$C,AGRIBALYSE_Cooked!P:P)*$E194),"")</f>
        <v>0.15378843883333329</v>
      </c>
      <c r="M194">
        <f>IFERROR(IF($F194="Raw",_xlfn.XLOOKUP(_xlfn.XLOOKUP(Tool_Austria!$D194,'AveragePrices&amp;Codes'!$A:$A,'AveragePrices&amp;Codes'!$B:$B),AGRIBALYSE_Raw!$B:$B,AGRIBALYSE_Raw!P:P)*$E194,_xlfn.XLOOKUP(_xlfn.XLOOKUP(Tool_Austria!$D194,'AveragePrices&amp;Codes'!$A:$A,'AveragePrices&amp;Codes'!$B:$B),AGRIBALYSE_Cooked!$C:$C,AGRIBALYSE_Cooked!Q:Q)*$E194),"")</f>
        <v>6.1811376843333317E-9</v>
      </c>
      <c r="N194">
        <f>IFERROR(IF($F194="Raw",_xlfn.XLOOKUP(_xlfn.XLOOKUP(Tool_Austria!$D194,'AveragePrices&amp;Codes'!$A:$A,'AveragePrices&amp;Codes'!$B:$B),AGRIBALYSE_Raw!$B:$B,AGRIBALYSE_Raw!Q:Q)*$E194,_xlfn.XLOOKUP(_xlfn.XLOOKUP(Tool_Austria!$D194,'AveragePrices&amp;Codes'!$A:$A,'AveragePrices&amp;Codes'!$B:$B),AGRIBALYSE_Cooked!$C:$C,AGRIBALYSE_Cooked!R:R)*$E194),"")</f>
        <v>2.3178213450333326E-2</v>
      </c>
      <c r="O194">
        <f>IFERROR(IF($F194="Raw",_xlfn.XLOOKUP(_xlfn.XLOOKUP(Tool_Austria!$D194,'AveragePrices&amp;Codes'!$A:$A,'AveragePrices&amp;Codes'!$B:$B),AGRIBALYSE_Raw!$B:$B,AGRIBALYSE_Raw!R:R)*$E194,_xlfn.XLOOKUP(_xlfn.XLOOKUP(Tool_Austria!$D194,'AveragePrices&amp;Codes'!$A:$A,'AveragePrices&amp;Codes'!$B:$B),AGRIBALYSE_Cooked!$C:$C,AGRIBALYSE_Cooked!S:S)*$E194),"")</f>
        <v>5.0690688033333325E-4</v>
      </c>
      <c r="P194">
        <f>IFERROR(IF($F194="Raw",_xlfn.XLOOKUP(_xlfn.XLOOKUP(Tool_Austria!$D194,'AveragePrices&amp;Codes'!$A:$A,'AveragePrices&amp;Codes'!$B:$B),AGRIBALYSE_Raw!$B:$B,AGRIBALYSE_Raw!S:S)*$E194,_xlfn.XLOOKUP(_xlfn.XLOOKUP(Tool_Austria!$D194,'AveragePrices&amp;Codes'!$A:$A,'AveragePrices&amp;Codes'!$B:$B),AGRIBALYSE_Cooked!$C:$C,AGRIBALYSE_Cooked!T:T)*$E194),"")</f>
        <v>8.3403518880000001E-9</v>
      </c>
      <c r="Q194">
        <f>IFERROR(IF($F194="Raw",_xlfn.XLOOKUP(_xlfn.XLOOKUP(Tool_Austria!$D194,'AveragePrices&amp;Codes'!$A:$A,'AveragePrices&amp;Codes'!$B:$B),AGRIBALYSE_Raw!$B:$B,AGRIBALYSE_Raw!T:T)*$E194,_xlfn.XLOOKUP(_xlfn.XLOOKUP(Tool_Austria!$D194,'AveragePrices&amp;Codes'!$A:$A,'AveragePrices&amp;Codes'!$B:$B),AGRIBALYSE_Cooked!$C:$C,AGRIBALYSE_Cooked!U:U)*$E194),"")</f>
        <v>4.3216375509999985E-9</v>
      </c>
      <c r="R194">
        <f>IFERROR(IF($F194="Raw",_xlfn.XLOOKUP(_xlfn.XLOOKUP(Tool_Austria!$D194,'AveragePrices&amp;Codes'!$A:$A,'AveragePrices&amp;Codes'!$B:$B),AGRIBALYSE_Raw!$B:$B,AGRIBALYSE_Raw!U:U)*$E194,_xlfn.XLOOKUP(_xlfn.XLOOKUP(Tool_Austria!$D194,'AveragePrices&amp;Codes'!$A:$A,'AveragePrices&amp;Codes'!$B:$B),AGRIBALYSE_Cooked!$C:$C,AGRIBALYSE_Cooked!V:V)*$E194),"")</f>
        <v>1.2217996809333331E-10</v>
      </c>
      <c r="S194">
        <f>IFERROR(IF($F194="Raw",_xlfn.XLOOKUP(_xlfn.XLOOKUP(Tool_Austria!$D194,'AveragePrices&amp;Codes'!$A:$A,'AveragePrices&amp;Codes'!$B:$B),AGRIBALYSE_Raw!$B:$B,AGRIBALYSE_Raw!V:V)*$E194,_xlfn.XLOOKUP(_xlfn.XLOOKUP(Tool_Austria!$D194,'AveragePrices&amp;Codes'!$A:$A,'AveragePrices&amp;Codes'!$B:$B),AGRIBALYSE_Cooked!$C:$C,AGRIBALYSE_Cooked!W:W)*$E194),"")</f>
        <v>6.6903668516666659E-4</v>
      </c>
      <c r="T194">
        <f>IFERROR(IF($F194="Raw",_xlfn.XLOOKUP(_xlfn.XLOOKUP(Tool_Austria!$D194,'AveragePrices&amp;Codes'!$A:$A,'AveragePrices&amp;Codes'!$B:$B),AGRIBALYSE_Raw!$B:$B,AGRIBALYSE_Raw!W:W)*$E194,_xlfn.XLOOKUP(_xlfn.XLOOKUP(Tool_Austria!$D194,'AveragePrices&amp;Codes'!$A:$A,'AveragePrices&amp;Codes'!$B:$B),AGRIBALYSE_Cooked!$C:$C,AGRIBALYSE_Cooked!X:X)*$E194),"")</f>
        <v>1.8055928824999998E-5</v>
      </c>
      <c r="U194">
        <f>IFERROR(IF($F194="Raw",_xlfn.XLOOKUP(_xlfn.XLOOKUP(Tool_Austria!$D194,'AveragePrices&amp;Codes'!$A:$A,'AveragePrices&amp;Codes'!$B:$B),AGRIBALYSE_Raw!$B:$B,AGRIBALYSE_Raw!X:X)*$E194,_xlfn.XLOOKUP(_xlfn.XLOOKUP(Tool_Austria!$D194,'AveragePrices&amp;Codes'!$A:$A,'AveragePrices&amp;Codes'!$B:$B),AGRIBALYSE_Cooked!$C:$C,AGRIBALYSE_Cooked!Y:Y)*$E194),"")</f>
        <v>3.5217350923333324E-4</v>
      </c>
      <c r="V194">
        <f>IFERROR(IF($F194="Raw",_xlfn.XLOOKUP(_xlfn.XLOOKUP(Tool_Austria!$D194,'AveragePrices&amp;Codes'!$A:$A,'AveragePrices&amp;Codes'!$B:$B),AGRIBALYSE_Raw!$B:$B,AGRIBALYSE_Raw!Y:Y)*$E194,_xlfn.XLOOKUP(_xlfn.XLOOKUP(Tool_Austria!$D194,'AveragePrices&amp;Codes'!$A:$A,'AveragePrices&amp;Codes'!$B:$B),AGRIBALYSE_Cooked!$C:$C,AGRIBALYSE_Cooked!Z:Z)*$E194),"")</f>
        <v>2.5027981989999997E-3</v>
      </c>
      <c r="W194">
        <f>IFERROR(IF($F194="Raw",_xlfn.XLOOKUP(_xlfn.XLOOKUP(Tool_Austria!$D194,'AveragePrices&amp;Codes'!$A:$A,'AveragePrices&amp;Codes'!$B:$B),AGRIBALYSE_Raw!$B:$B,AGRIBALYSE_Raw!Z:Z)*$E194,_xlfn.XLOOKUP(_xlfn.XLOOKUP(Tool_Austria!$D194,'AveragePrices&amp;Codes'!$A:$A,'AveragePrices&amp;Codes'!$B:$B),AGRIBALYSE_Cooked!$C:$C,AGRIBALYSE_Cooked!AA:AA)*$E194),"")</f>
        <v>1.0975724349333331</v>
      </c>
      <c r="X194">
        <f>IFERROR(IF($F194="Raw",_xlfn.XLOOKUP(_xlfn.XLOOKUP(Tool_Austria!$D194,'AveragePrices&amp;Codes'!$A:$A,'AveragePrices&amp;Codes'!$B:$B),AGRIBALYSE_Raw!$B:$B,AGRIBALYSE_Raw!AA:AA)*$E194,_xlfn.XLOOKUP(_xlfn.XLOOKUP(Tool_Austria!$D194,'AveragePrices&amp;Codes'!$A:$A,'AveragePrices&amp;Codes'!$B:$B),AGRIBALYSE_Cooked!$C:$C,AGRIBALYSE_Cooked!AB:AB)*$E194),"")</f>
        <v>1.2715952578999998</v>
      </c>
      <c r="Y194">
        <f>IFERROR(IF($F194="Raw",_xlfn.XLOOKUP(_xlfn.XLOOKUP(Tool_Austria!$D194,'AveragePrices&amp;Codes'!$A:$A,'AveragePrices&amp;Codes'!$B:$B),AGRIBALYSE_Raw!$B:$B,AGRIBALYSE_Raw!AB:AB)*$E194,_xlfn.XLOOKUP(_xlfn.XLOOKUP(Tool_Austria!$D194,'AveragePrices&amp;Codes'!$A:$A,'AveragePrices&amp;Codes'!$B:$B),AGRIBALYSE_Cooked!$C:$C,AGRIBALYSE_Cooked!AC:AC)*$E194),"")</f>
        <v>9.3195092063333304E-2</v>
      </c>
      <c r="Z194">
        <f>IFERROR(IF($F194="Raw",_xlfn.XLOOKUP(_xlfn.XLOOKUP(Tool_Austria!$D194,'AveragePrices&amp;Codes'!$A:$A,'AveragePrices&amp;Codes'!$B:$B),AGRIBALYSE_Raw!$B:$B,AGRIBALYSE_Raw!AC:AC)*$E194,_xlfn.XLOOKUP(_xlfn.XLOOKUP(Tool_Austria!$D194,'AveragePrices&amp;Codes'!$A:$A,'AveragePrices&amp;Codes'!$B:$B),AGRIBALYSE_Cooked!$C:$C,AGRIBALYSE_Cooked!AD:AD)*$E194),"")</f>
        <v>2.1972734241333329</v>
      </c>
      <c r="AA194">
        <f>IFERROR(IF($F194="Raw",_xlfn.XLOOKUP(_xlfn.XLOOKUP(Tool_Austria!$D194,'AveragePrices&amp;Codes'!$A:$A,'AveragePrices&amp;Codes'!$B:$B),AGRIBALYSE_Raw!$B:$B,AGRIBALYSE_Raw!AD:AD)*$E194,_xlfn.XLOOKUP(_xlfn.XLOOKUP(Tool_Austria!$D194,'AveragePrices&amp;Codes'!$A:$A,'AveragePrices&amp;Codes'!$B:$B),AGRIBALYSE_Cooked!$C:$C,AGRIBALYSE_Cooked!AE:AE)*$E194),"")</f>
        <v>8.7240731489999978E-7</v>
      </c>
      <c r="AB194" cm="1">
        <f t="array" ref="AB194">IFERROR(_xlfn.XLOOKUP(Tool_Austria!$F194&amp;$E$2,'Cooking methods'!$A:$A&amp;'Cooking methods'!$B:$B,'Cooking methods'!C:C)*$E194,"")</f>
        <v>5.8377721357999991E-2</v>
      </c>
      <c r="AC194" cm="1">
        <f t="array" ref="AC194">IFERROR(_xlfn.XLOOKUP(Tool_Austria!$F194&amp;$E$2,'Cooking methods'!$A:$A&amp;'Cooking methods'!$B:$B,'Cooking methods'!D:D)*$E194,"")</f>
        <v>1.0883828013409998E-9</v>
      </c>
      <c r="AD194" cm="1">
        <f t="array" ref="AD194">IFERROR(_xlfn.XLOOKUP(Tool_Austria!$F194&amp;$E$2,'Cooking methods'!$A:$A&amp;'Cooking methods'!$B:$B,'Cooking methods'!E:E)*$E194,"")</f>
        <v>3.9771541699999996E-2</v>
      </c>
      <c r="AE194" cm="1">
        <f t="array" ref="AE194">IFERROR(_xlfn.XLOOKUP(Tool_Austria!$F194&amp;$E$2,'Cooking methods'!$A:$A&amp;'Cooking methods'!$B:$B,'Cooking methods'!F:F)*$E194,"")</f>
        <v>1.31191230489E-4</v>
      </c>
      <c r="AF194" cm="1">
        <f t="array" ref="AF194">IFERROR(_xlfn.XLOOKUP(Tool_Austria!$F194&amp;$E$2,'Cooking methods'!$A:$A&amp;'Cooking methods'!$B:$B,'Cooking methods'!G:G)*$E194,"")</f>
        <v>7.6468449112E-10</v>
      </c>
      <c r="AG194" cm="1">
        <f t="array" ref="AG194">IFERROR(_xlfn.XLOOKUP(Tool_Austria!$F194&amp;$E$2,'Cooking methods'!$A:$A&amp;'Cooking methods'!$B:$B,'Cooking methods'!H:H)*$E194,"")</f>
        <v>4.6003187419199994E-10</v>
      </c>
      <c r="AH194" cm="1">
        <f t="array" ref="AH194">IFERROR(_xlfn.XLOOKUP(Tool_Austria!$F194&amp;$E$2,'Cooking methods'!$A:$A&amp;'Cooking methods'!$B:$B,'Cooking methods'!I:I)*$E194,"")</f>
        <v>1.100897893414E-10</v>
      </c>
      <c r="AI194" cm="1">
        <f t="array" ref="AI194">IFERROR(_xlfn.XLOOKUP(Tool_Austria!$F194&amp;$E$2,'Cooking methods'!$A:$A&amp;'Cooking methods'!$B:$B,'Cooking methods'!J:J)*$E194,"")</f>
        <v>2.6113366680499998E-4</v>
      </c>
      <c r="AJ194" cm="1">
        <f t="array" ref="AJ194">IFERROR(_xlfn.XLOOKUP(Tool_Austria!$F194&amp;$E$2,'Cooking methods'!$A:$A&amp;'Cooking methods'!$B:$B,'Cooking methods'!K:K)*$E194,"")</f>
        <v>5.59556633515E-5</v>
      </c>
      <c r="AK194" cm="1">
        <f t="array" ref="AK194">IFERROR(_xlfn.XLOOKUP(Tool_Austria!$F194&amp;$E$2,'Cooking methods'!$A:$A&amp;'Cooking methods'!$B:$B,'Cooking methods'!L:L)*$E194,"")</f>
        <v>5.0453022729999997E-5</v>
      </c>
      <c r="AL194" cm="1">
        <f t="array" ref="AL194">IFERROR(_xlfn.XLOOKUP(Tool_Austria!$F194&amp;$E$2,'Cooking methods'!$A:$A&amp;'Cooking methods'!$B:$B,'Cooking methods'!M:M)*$E194,"")</f>
        <v>3.7060529577499996E-4</v>
      </c>
      <c r="AM194" cm="1">
        <f t="array" ref="AM194">IFERROR(_xlfn.XLOOKUP(Tool_Austria!$F194&amp;$E$2,'Cooking methods'!$A:$A&amp;'Cooking methods'!$B:$B,'Cooking methods'!N:N)*$E194,"")</f>
        <v>0.19043922576799999</v>
      </c>
      <c r="AN194" cm="1">
        <f t="array" ref="AN194">IFERROR(_xlfn.XLOOKUP(Tool_Austria!$F194&amp;$E$2,'Cooking methods'!$A:$A&amp;'Cooking methods'!$B:$B,'Cooking methods'!O:O)*$E194,"")</f>
        <v>0.15275311842999997</v>
      </c>
      <c r="AO194" cm="1">
        <f t="array" ref="AO194">IFERROR(_xlfn.XLOOKUP(Tool_Austria!$F194&amp;$E$2,'Cooking methods'!$A:$A&amp;'Cooking methods'!$B:$B,'Cooking methods'!P:P)*$E194,"")</f>
        <v>2.9871033038000001E-2</v>
      </c>
      <c r="AP194" cm="1">
        <f t="array" ref="AP194">IFERROR(_xlfn.XLOOKUP(Tool_Austria!$F194&amp;$E$2,'Cooking methods'!$A:$A&amp;'Cooking methods'!$B:$B,'Cooking methods'!Q:Q)*$E194,"")</f>
        <v>1.3945924965939998</v>
      </c>
      <c r="AQ194" cm="1">
        <f t="array" ref="AQ194">IFERROR(_xlfn.XLOOKUP(Tool_Austria!$F194&amp;$E$2,'Cooking methods'!$A:$A&amp;'Cooking methods'!$B:$B,'Cooking methods'!R:R)*$E194,"")</f>
        <v>9.8615097321400002E-8</v>
      </c>
      <c r="AR194" cm="1">
        <f t="array" ref="AR194">IFERROR(_xlfn.XLOOKUP(Tool_Austria!$G194&amp;$E$2,'Waste management'!$A:$A&amp;'Waste management'!$B:$B,'Waste management'!C:C)*$E194,"")</f>
        <v>1.2379388999999998E-2</v>
      </c>
      <c r="AS194" cm="1">
        <f t="array" ref="AS194">IFERROR(_xlfn.XLOOKUP(Tool_Austria!$G194&amp;$E$2,'Waste management'!$A:$A&amp;'Waste management'!$B:$B,'Waste management'!D:D)*$E194,"")</f>
        <v>8.4460421099999986E-11</v>
      </c>
      <c r="AT194" cm="1">
        <f t="array" ref="AT194">IFERROR(_xlfn.XLOOKUP(Tool_Austria!$G194&amp;$E$2,'Waste management'!$A:$A&amp;'Waste management'!$B:$B,'Waste management'!E:E)*$E194,"")</f>
        <v>2.2773299999999998E-4</v>
      </c>
      <c r="AU194" cm="1">
        <f t="array" ref="AU194">IFERROR(_xlfn.XLOOKUP(Tool_Austria!$G194&amp;$E$2,'Waste management'!$A:$A&amp;'Waste management'!$B:$B,'Waste management'!F:F)*$E194,"")</f>
        <v>2.6531999999999996E-5</v>
      </c>
      <c r="AV194" cm="1">
        <f t="array" ref="AV194">IFERROR(_xlfn.XLOOKUP(Tool_Austria!$G194&amp;$E$2,'Waste management'!$A:$A&amp;'Waste management'!$B:$B,'Waste management'!G:G)*$E194,"")</f>
        <v>2.5602495599999994E-9</v>
      </c>
      <c r="AW194" cm="1">
        <f t="array" ref="AW194">IFERROR(_xlfn.XLOOKUP(Tool_Austria!$G194&amp;$E$2,'Waste management'!$A:$A&amp;'Waste management'!$B:$B,'Waste management'!H:H)*$E194,"")</f>
        <v>8.3454416099999981E-11</v>
      </c>
      <c r="AX194" cm="1">
        <f t="array" ref="AX194">IFERROR(_xlfn.XLOOKUP(Tool_Austria!$G194&amp;$E$2,'Waste management'!$A:$A&amp;'Waste management'!$B:$B,'Waste management'!I:I)*$E194,"")</f>
        <v>5.933373269999999E-11</v>
      </c>
      <c r="AY194" cm="1">
        <f t="array" ref="AY194">IFERROR(_xlfn.XLOOKUP(Tool_Austria!$G194&amp;$E$2,'Waste management'!$A:$A&amp;'Waste management'!$B:$B,'Waste management'!J:J)*$E194,"")</f>
        <v>4.88631E-4</v>
      </c>
      <c r="AZ194" cm="1">
        <f t="array" ref="AZ194">IFERROR(_xlfn.XLOOKUP(Tool_Austria!$G194&amp;$E$2,'Waste management'!$A:$A&amp;'Waste management'!$B:$B,'Waste management'!K:K)*$E194,"")</f>
        <v>1.1893897619999999E-6</v>
      </c>
      <c r="BA194" cm="1">
        <f t="array" ref="BA194">IFERROR(_xlfn.XLOOKUP(Tool_Austria!$G194&amp;$E$2,'Waste management'!$A:$A&amp;'Waste management'!$B:$B,'Waste management'!L:L)*$E194,"")</f>
        <v>2.1402789539999995E-5</v>
      </c>
      <c r="BB194" cm="1">
        <f t="array" ref="BB194">IFERROR(_xlfn.XLOOKUP(Tool_Austria!$G194&amp;$E$2,'Waste management'!$A:$A&amp;'Waste management'!$B:$B,'Waste management'!M:M)*$E194,"")</f>
        <v>2.1535139999999996E-3</v>
      </c>
      <c r="BC194" cm="1">
        <f t="array" ref="BC194">IFERROR(_xlfn.XLOOKUP(Tool_Austria!$G194&amp;$E$2,'Waste management'!$A:$A&amp;'Waste management'!$B:$B,'Waste management'!N:N)*$E194,"")</f>
        <v>1.8517434539999997</v>
      </c>
      <c r="BD194" cm="1">
        <f t="array" ref="BD194">IFERROR(_xlfn.XLOOKUP(Tool_Austria!$G194&amp;$E$2,'Waste management'!$A:$A&amp;'Waste management'!$B:$B,'Waste management'!O:O)*$E194,"")</f>
        <v>0.11806961099999998</v>
      </c>
      <c r="BE194" cm="1">
        <f t="array" ref="BE194">IFERROR(_xlfn.XLOOKUP(Tool_Austria!$G194&amp;$E$2,'Waste management'!$A:$A&amp;'Waste management'!$B:$B,'Waste management'!P:P)*$E194,"")</f>
        <v>2.5492829999999998E-3</v>
      </c>
      <c r="BF194" cm="1">
        <f t="array" ref="BF194">IFERROR(_xlfn.XLOOKUP(Tool_Austria!$G194&amp;$E$2,'Waste management'!$A:$A&amp;'Waste management'!$B:$B,'Waste management'!Q:Q)*$E194,"")</f>
        <v>7.4198948999999986E-2</v>
      </c>
      <c r="BG194" cm="1">
        <f t="array" ref="BG194">IFERROR(_xlfn.XLOOKUP(Tool_Austria!$G194&amp;$E$2,'Waste management'!$A:$A&amp;'Waste management'!$B:$B,'Waste management'!R:R)*$E194,"")</f>
        <v>2.4113165999999996E-8</v>
      </c>
      <c r="BH194">
        <f>IFERROR((L194+AR194+AB194)*_xlfn.XLOOKUP(Tool_Austria!BH$4,Monetization_Factors!$A:$A,Monetization_Factors!$D:$D),"")</f>
        <v>2.9213571380294311E-2</v>
      </c>
      <c r="BI194">
        <f>IFERROR((M194+AS194+AC194)*_xlfn.XLOOKUP(Tool_Austria!BI$4,Monetization_Factors!$A:$A,Monetization_Factors!$D:$D),"")</f>
        <v>2.943874819752749E-7</v>
      </c>
      <c r="BJ194">
        <f>IFERROR((N194+AT194+AD194)*_xlfn.XLOOKUP(Tool_Austria!BJ$4,Monetization_Factors!$A:$A,Monetization_Factors!$D:$D),"")</f>
        <v>9.6420426507955095E-5</v>
      </c>
      <c r="BK194">
        <f>IFERROR((O194+AU194+AE194)*_xlfn.XLOOKUP(Tool_Austria!BK$4,Monetization_Factors!$A:$A,Monetization_Factors!$D:$D),"")</f>
        <v>1.0060330442655827E-3</v>
      </c>
      <c r="BL194">
        <f>IFERROR((P194+AV194+AF194)*_xlfn.XLOOKUP(Tool_Austria!BL$4,Monetization_Factors!$A:$A,Monetization_Factors!$D:$D),"")</f>
        <v>1.1645151490664887E-2</v>
      </c>
      <c r="BM194">
        <f>IFERROR((Q194+AW194+AG194)*_xlfn.XLOOKUP(Tool_Austria!BM$4,Monetization_Factors!$A:$A,Monetization_Factors!$D:$D),"")</f>
        <v>1.0102965042781149E-3</v>
      </c>
      <c r="BN194">
        <f>IFERROR((R194+AX194+AH194)*_xlfn.XLOOKUP(Tool_Austria!BN$4,Monetization_Factors!$A:$A,Monetization_Factors!$D:$D),"")</f>
        <v>3.3523942849452153E-4</v>
      </c>
      <c r="BO194">
        <f>IFERROR((S194+AY194+AI194)*_xlfn.XLOOKUP(Tool_Austria!BO$4,Monetization_Factors!$A:$A,Monetization_Factors!$D:$D),"")</f>
        <v>6.2120722841188753E-4</v>
      </c>
      <c r="BP194">
        <f>IFERROR((T194+AZ194+AJ194)*_xlfn.XLOOKUP(Tool_Austria!BP$4,Monetization_Factors!$A:$A,Monetization_Factors!$D:$D),"")</f>
        <v>1.8344462250869227E-4</v>
      </c>
      <c r="BQ194">
        <f>IFERROR((U194+BA194+AK194)*_xlfn.XLOOKUP(Tool_Austria!BQ$4,Monetization_Factors!$A:$A,Monetization_Factors!$D:$D),"")</f>
        <v>1.7345647014301926E-3</v>
      </c>
      <c r="BR194" t="str">
        <f>IFERROR((V194+BB194+AL194)*_xlfn.XLOOKUP(Tool_Austria!BR$4,Monetization_Factors!$A:$A,Monetization_Factors!$D:$D),"")</f>
        <v/>
      </c>
      <c r="BS194">
        <f>IFERROR((W194+BC194+AM194)*_xlfn.XLOOKUP(Tool_Austria!BS$4,Monetization_Factors!$A:$A,Monetization_Factors!$D:$D),"")</f>
        <v>1.5278905348503031E-4</v>
      </c>
      <c r="BT194">
        <f>IFERROR((X194+BD194+AN194)*_xlfn.XLOOKUP(Tool_Austria!BT$4,Monetization_Factors!$A:$A,Monetization_Factors!$D:$D),"")</f>
        <v>3.4345429056356646E-4</v>
      </c>
      <c r="BU194">
        <f>IFERROR((Y194+BE194+AO194)*_xlfn.XLOOKUP(Tool_Austria!BU$4,Monetization_Factors!$A:$A,Monetization_Factors!$D:$D),"")</f>
        <v>7.9827676464343125E-4</v>
      </c>
      <c r="BV194">
        <f>IFERROR((Z194+BF194+AP194)*_xlfn.XLOOKUP(Tool_Austria!BV$4,Monetization_Factors!$A:$A,Monetization_Factors!$D:$D),"")</f>
        <v>6.0537006149238536E-3</v>
      </c>
      <c r="BW194">
        <f>IFERROR((AA194+BG194+AQ194)*_xlfn.XLOOKUP(Tool_Austria!BW$4,Monetization_Factors!$A:$A,Monetization_Factors!$D:$D),"")</f>
        <v>2.0789573852640323E-6</v>
      </c>
      <c r="BX194" s="38" cm="1">
        <f t="array" ref="BX194">IFERROR(_xlfn.IFS(I194&lt;&gt;0,I194*E194,I194="",J194*E194),"")</f>
        <v>0.28124410575980702</v>
      </c>
      <c r="BY194" s="38">
        <f t="shared" si="112"/>
        <v>5.3196522895339264E-2</v>
      </c>
      <c r="BZ194" s="38">
        <f t="shared" si="113"/>
        <v>0.33444062865514629</v>
      </c>
      <c r="CA194" s="38">
        <f t="shared" si="114"/>
        <v>5.1452404408484041E-4</v>
      </c>
      <c r="CB194">
        <f t="shared" si="121"/>
        <v>0.22454554919133327</v>
      </c>
      <c r="CC194">
        <f t="shared" si="121"/>
        <v>7.353980906774331E-9</v>
      </c>
      <c r="CD194">
        <f t="shared" si="121"/>
        <v>6.3177488150333319E-2</v>
      </c>
      <c r="CE194">
        <f t="shared" si="121"/>
        <v>6.6463011082233323E-4</v>
      </c>
      <c r="CF194">
        <f t="shared" si="121"/>
        <v>1.1665285939120001E-8</v>
      </c>
      <c r="CG194">
        <f t="shared" si="121"/>
        <v>4.865123841291999E-9</v>
      </c>
      <c r="CH194">
        <f t="shared" si="121"/>
        <v>2.9160349013473329E-10</v>
      </c>
      <c r="CI194">
        <f t="shared" si="121"/>
        <v>1.4188013519716666E-3</v>
      </c>
      <c r="CJ194">
        <f t="shared" si="121"/>
        <v>7.5200981938499992E-5</v>
      </c>
      <c r="CK194">
        <f t="shared" si="121"/>
        <v>4.2402932150333326E-4</v>
      </c>
      <c r="CL194">
        <f t="shared" si="121"/>
        <v>5.0269174947749993E-3</v>
      </c>
      <c r="CM194">
        <f t="shared" si="121"/>
        <v>3.1397551147013329</v>
      </c>
      <c r="CN194">
        <f t="shared" si="121"/>
        <v>1.5424179873299997</v>
      </c>
      <c r="CO194">
        <f t="shared" si="121"/>
        <v>0.12561540810133331</v>
      </c>
      <c r="CP194">
        <f t="shared" si="121"/>
        <v>3.6660648697273328</v>
      </c>
      <c r="CQ194">
        <f t="shared" si="117"/>
        <v>9.951355782213997E-7</v>
      </c>
      <c r="CR194">
        <f t="shared" si="122"/>
        <v>3.4545469106358963E-4</v>
      </c>
      <c r="CS194">
        <f t="shared" si="122"/>
        <v>1.1313816779652816E-11</v>
      </c>
      <c r="CT194">
        <f t="shared" si="122"/>
        <v>9.7196135615897414E-5</v>
      </c>
      <c r="CU194">
        <f t="shared" si="122"/>
        <v>1.0225078628035896E-6</v>
      </c>
      <c r="CV194">
        <f t="shared" si="122"/>
        <v>1.7946593752492308E-11</v>
      </c>
      <c r="CW194">
        <f t="shared" si="122"/>
        <v>7.4848059096799987E-12</v>
      </c>
      <c r="CX194">
        <f t="shared" si="122"/>
        <v>4.4862075405343581E-13</v>
      </c>
      <c r="CY194">
        <f t="shared" si="122"/>
        <v>2.1827713107256408E-6</v>
      </c>
      <c r="CZ194">
        <f t="shared" si="122"/>
        <v>1.1569381836692306E-7</v>
      </c>
      <c r="DA194">
        <f t="shared" si="122"/>
        <v>6.5235280231282037E-7</v>
      </c>
      <c r="DB194">
        <f t="shared" si="122"/>
        <v>7.7337192227307682E-6</v>
      </c>
      <c r="DC194">
        <f t="shared" si="122"/>
        <v>4.830392484155897E-3</v>
      </c>
      <c r="DD194">
        <f t="shared" si="122"/>
        <v>2.372950749738461E-3</v>
      </c>
      <c r="DE194">
        <f t="shared" si="122"/>
        <v>1.9325447400205125E-4</v>
      </c>
      <c r="DF194">
        <f t="shared" si="122"/>
        <v>5.640099799580512E-3</v>
      </c>
      <c r="DG194">
        <f t="shared" si="118"/>
        <v>1.5309778126483072E-9</v>
      </c>
      <c r="DH194" s="5">
        <f>IFERROR(((((L194+AB194)*(1/$H194))+AR194)/$F$2)/($B$2*('CAR.CAP_per person'!B$2)/(_xlfn.XLOOKUP($E$2,EU_countries_GDP!$A$2:$A$29,EU_countries_GDP!$E$2:$E$29))),"")</f>
        <v>1.7360491401042698E-2</v>
      </c>
      <c r="DI194" s="5">
        <f>IFERROR(((((M194+AC194)*(1/$H194))+AS194)/$F$2)/($B$2*('CAR.CAP_per person'!C$2)/(_xlfn.XLOOKUP($E$2,EU_countries_GDP!$A$2:$A$29,EU_countries_GDP!$E$2:$E$29))),"")</f>
        <v>7.4151583436200628E-6</v>
      </c>
      <c r="DJ194" s="5">
        <f>IFERROR(((((N194+AD194)*(1/$H194))+AT194)/$F$2)/($B$2*('CAR.CAP_per person'!D$2)/(_xlfn.XLOOKUP($E$2,EU_countries_GDP!$A$2:$A$29,EU_countries_GDP!$E$2:$E$29))),"")</f>
        <v>6.5581299769853506E-5</v>
      </c>
      <c r="DK194" s="5">
        <f>IFERROR(((((O194+AE194)*(1/$H194))+AU194)/$F$2)/($B$2*('CAR.CAP_per person'!E$2)/(_xlfn.XLOOKUP($E$2,EU_countries_GDP!$A$2:$A$29,EU_countries_GDP!$E$2:$E$29))),"")</f>
        <v>8.7061578384813639E-4</v>
      </c>
      <c r="DL194" s="5">
        <f>IFERROR(((((P194+AF194)*(1/$H194))+AV194)/$F$2)/($B$2*('CAR.CAP_per person'!F$2)/(_xlfn.XLOOKUP($E$2,EU_countries_GDP!$A$2:$A$29,EU_countries_GDP!$E$2:$E$29))),"")</f>
        <v>1.0425459414844575E-2</v>
      </c>
      <c r="DM194" s="5">
        <f>IFERROR(((((Q194+AG194)*(1/$H194))+AW194)/$F$2)/($B$2*('CAR.CAP_per person'!G$2)/(_xlfn.XLOOKUP($E$2,EU_countries_GDP!$A$2:$A$29,EU_countries_GDP!$E$2:$E$29))),"")</f>
        <v>2.7414403929193259E-3</v>
      </c>
      <c r="DN194" s="5">
        <f>IFERROR(((((R194+AH194)*(1/$H194))+AX194)/$F$2)/($B$2*('CAR.CAP_per person'!H$2)/(_xlfn.XLOOKUP($E$2,EU_countries_GDP!$A$2:$A$29,EU_countries_GDP!$E$2:$E$29))),"")</f>
        <v>3.3278822349584088E-5</v>
      </c>
      <c r="DO194" s="5">
        <f>IFERROR(((((S194+AI194)*(1/$H194))+AY194)/$F$2)/($B$2*('CAR.CAP_per person'!I$2)/(_xlfn.XLOOKUP($E$2,EU_countries_GDP!$A$2:$A$29,EU_countries_GDP!$E$2:$E$29))),"")</f>
        <v>5.8337633113924746E-4</v>
      </c>
      <c r="DP194" s="5">
        <f>IFERROR(((((T194+AJ194)*(1/$H194))+AZ194)/$F$2)/($B$2*('CAR.CAP_per person'!J$2)/(_xlfn.XLOOKUP($E$2,EU_countries_GDP!$A$2:$A$29,EU_countries_GDP!$E$2:$E$29))),"")</f>
        <v>7.0188765257126733E-3</v>
      </c>
      <c r="DQ194" s="5">
        <f>IFERROR(((((U194+AK194)*(1/$H194))+BA194)/$F$2)/($B$2*('CAR.CAP_per person'!K$2)/(_xlfn.XLOOKUP($E$2,EU_countries_GDP!$A$2:$A$29,EU_countries_GDP!$E$2:$E$29))),"")</f>
        <v>1.1173950189857335E-3</v>
      </c>
      <c r="DR194" s="5">
        <f>IFERROR(((((V194+AL194)*(1/$H194))+BB194)/$F$2)/($B$2*('CAR.CAP_per person'!L$2)/(_xlfn.XLOOKUP($E$2,EU_countries_GDP!$A$2:$A$29,EU_countries_GDP!$E$2:$E$29))),"")</f>
        <v>3.1067847254801889E-4</v>
      </c>
      <c r="DS194" s="5">
        <f>IFERROR(((((W194+AM194)*(1/$H194))+BC194)/$F$2)/($B$2*('CAR.CAP_per person'!M$2)/(_xlfn.XLOOKUP($E$2,EU_countries_GDP!$A$2:$A$29,EU_countries_GDP!$E$2:$E$29))),"")</f>
        <v>7.5346435072439202E-3</v>
      </c>
      <c r="DT194" s="5">
        <f>IFERROR(((((X194+AN194)*(1/$H194))+BD194)/$F$2)/($B$2*('CAR.CAP_per person'!N$2)/(_xlfn.XLOOKUP($E$2,EU_countries_GDP!$A$2:$A$29,EU_countries_GDP!$E$2:$E$29))),"")</f>
        <v>6.281163205438349E-2</v>
      </c>
      <c r="DU194" s="5">
        <f>IFERROR(((((Y194+AO194)*(1/$H194))+BE194)/$F$2)/($B$2*('CAR.CAP_per person'!O$2)/(_xlfn.XLOOKUP($E$2,EU_countries_GDP!$A$2:$A$29,EU_countries_GDP!$E$2:$E$29))),"")</f>
        <v>3.7324186154643409E-4</v>
      </c>
      <c r="DV194" s="5">
        <f>IFERROR(((((Z194+AP194)*(1/$H194))+BF194)/$F$2)/($B$2*('CAR.CAP_per person'!P$2)/(_xlfn.XLOOKUP($E$2,EU_countries_GDP!$A$2:$A$29,EU_countries_GDP!$E$2:$E$29))),"")</f>
        <v>8.8425143203780428E-3</v>
      </c>
      <c r="DW194" s="5">
        <f>IFERROR(((((AA194+AQ194)*(1/$H194))+BG194)/$F$2)/($B$2*('CAR.CAP_per person'!Q$2)/(_xlfn.XLOOKUP($E$2,EU_countries_GDP!$A$2:$A$29,EU_countries_GDP!$E$2:$E$29))),"")</f>
        <v>2.4384059323577321E-3</v>
      </c>
    </row>
    <row r="195" spans="1:127">
      <c r="A195" t="s">
        <v>213</v>
      </c>
      <c r="B195" t="str">
        <f>_xlfn.XLOOKUP(D195,Table5[Ingredient],Table5[Category],"",FALSE)</f>
        <v>Vegetables</v>
      </c>
      <c r="C195" s="33" t="s">
        <v>229</v>
      </c>
      <c r="D195" s="33" t="s">
        <v>203</v>
      </c>
      <c r="E195" s="33">
        <v>0.14739999999999998</v>
      </c>
      <c r="F195" s="33" t="s">
        <v>182</v>
      </c>
      <c r="G195" s="33" t="s">
        <v>180</v>
      </c>
      <c r="H195" s="91">
        <f>Dataset_AT!S74</f>
        <v>0.2792724516862447</v>
      </c>
      <c r="I195" s="33"/>
      <c r="J195" s="37">
        <f>IFERROR(INDEX('AveragePrices&amp;Codes'!G:AG, MATCH($D195, 'AveragePrices&amp;Codes'!$A:$A, 0), MATCH(Tool_Austria!$E$2, 'AveragePrices&amp;Codes'!$G$1:$AG$1, 0)),"")</f>
        <v>0.63722458418584826</v>
      </c>
      <c r="K195" s="37">
        <f>IFERROR(E195/(_xlfn.XLOOKUP(A195,Dataset_AT!$V$2:$V$9,Dataset_AT!$W$2:$W$9)),"")</f>
        <v>8.5697674418604641E-4</v>
      </c>
      <c r="L195">
        <f>IFERROR(IF($F195="Raw",_xlfn.XLOOKUP(_xlfn.XLOOKUP(Tool_Austria!$D195,'AveragePrices&amp;Codes'!$A:$A,'AveragePrices&amp;Codes'!$B:$B),AGRIBALYSE_Raw!$B:$B,AGRIBALYSE_Raw!O:O)*$E195,_xlfn.XLOOKUP(_xlfn.XLOOKUP(Tool_Austria!$D195,'AveragePrices&amp;Codes'!$A:$A,'AveragePrices&amp;Codes'!$B:$B),AGRIBALYSE_Cooked!$C:$C,AGRIBALYSE_Cooked!P:P)*$E195),"")</f>
        <v>6.8978650253333315E-2</v>
      </c>
      <c r="M195">
        <f>IFERROR(IF($F195="Raw",_xlfn.XLOOKUP(_xlfn.XLOOKUP(Tool_Austria!$D195,'AveragePrices&amp;Codes'!$A:$A,'AveragePrices&amp;Codes'!$B:$B),AGRIBALYSE_Raw!$B:$B,AGRIBALYSE_Raw!P:P)*$E195,_xlfn.XLOOKUP(_xlfn.XLOOKUP(Tool_Austria!$D195,'AveragePrices&amp;Codes'!$A:$A,'AveragePrices&amp;Codes'!$B:$B),AGRIBALYSE_Cooked!$C:$C,AGRIBALYSE_Cooked!Q:Q)*$E195),"")</f>
        <v>3.2427110686666662E-9</v>
      </c>
      <c r="N195">
        <f>IFERROR(IF($F195="Raw",_xlfn.XLOOKUP(_xlfn.XLOOKUP(Tool_Austria!$D195,'AveragePrices&amp;Codes'!$A:$A,'AveragePrices&amp;Codes'!$B:$B),AGRIBALYSE_Raw!$B:$B,AGRIBALYSE_Raw!Q:Q)*$E195,_xlfn.XLOOKUP(_xlfn.XLOOKUP(Tool_Austria!$D195,'AveragePrices&amp;Codes'!$A:$A,'AveragePrices&amp;Codes'!$B:$B),AGRIBALYSE_Cooked!$C:$C,AGRIBALYSE_Cooked!R:R)*$E195),"")</f>
        <v>1.1203568881999998E-2</v>
      </c>
      <c r="O195">
        <f>IFERROR(IF($F195="Raw",_xlfn.XLOOKUP(_xlfn.XLOOKUP(Tool_Austria!$D195,'AveragePrices&amp;Codes'!$A:$A,'AveragePrices&amp;Codes'!$B:$B),AGRIBALYSE_Raw!$B:$B,AGRIBALYSE_Raw!R:R)*$E195,_xlfn.XLOOKUP(_xlfn.XLOOKUP(Tool_Austria!$D195,'AveragePrices&amp;Codes'!$A:$A,'AveragePrices&amp;Codes'!$B:$B),AGRIBALYSE_Cooked!$C:$C,AGRIBALYSE_Cooked!S:S)*$E195),"")</f>
        <v>2.7840900535555549E-4</v>
      </c>
      <c r="P195">
        <f>IFERROR(IF($F195="Raw",_xlfn.XLOOKUP(_xlfn.XLOOKUP(Tool_Austria!$D195,'AveragePrices&amp;Codes'!$A:$A,'AveragePrices&amp;Codes'!$B:$B),AGRIBALYSE_Raw!$B:$B,AGRIBALYSE_Raw!S:S)*$E195,_xlfn.XLOOKUP(_xlfn.XLOOKUP(Tool_Austria!$D195,'AveragePrices&amp;Codes'!$A:$A,'AveragePrices&amp;Codes'!$B:$B),AGRIBALYSE_Cooked!$C:$C,AGRIBALYSE_Cooked!T:T)*$E195),"")</f>
        <v>4.5903213008888882E-9</v>
      </c>
      <c r="Q195">
        <f>IFERROR(IF($F195="Raw",_xlfn.XLOOKUP(_xlfn.XLOOKUP(Tool_Austria!$D195,'AveragePrices&amp;Codes'!$A:$A,'AveragePrices&amp;Codes'!$B:$B),AGRIBALYSE_Raw!$B:$B,AGRIBALYSE_Raw!T:T)*$E195,_xlfn.XLOOKUP(_xlfn.XLOOKUP(Tool_Austria!$D195,'AveragePrices&amp;Codes'!$A:$A,'AveragePrices&amp;Codes'!$B:$B),AGRIBALYSE_Cooked!$C:$C,AGRIBALYSE_Cooked!U:U)*$E195),"")</f>
        <v>1.283123092533333E-9</v>
      </c>
      <c r="R195">
        <f>IFERROR(IF($F195="Raw",_xlfn.XLOOKUP(_xlfn.XLOOKUP(Tool_Austria!$D195,'AveragePrices&amp;Codes'!$A:$A,'AveragePrices&amp;Codes'!$B:$B),AGRIBALYSE_Raw!$B:$B,AGRIBALYSE_Raw!U:U)*$E195,_xlfn.XLOOKUP(_xlfn.XLOOKUP(Tool_Austria!$D195,'AveragePrices&amp;Codes'!$A:$A,'AveragePrices&amp;Codes'!$B:$B),AGRIBALYSE_Cooked!$C:$C,AGRIBALYSE_Cooked!V:V)*$E195),"")</f>
        <v>4.8470505013333327E-11</v>
      </c>
      <c r="S195">
        <f>IFERROR(IF($F195="Raw",_xlfn.XLOOKUP(_xlfn.XLOOKUP(Tool_Austria!$D195,'AveragePrices&amp;Codes'!$A:$A,'AveragePrices&amp;Codes'!$B:$B),AGRIBALYSE_Raw!$B:$B,AGRIBALYSE_Raw!V:V)*$E195,_xlfn.XLOOKUP(_xlfn.XLOOKUP(Tool_Austria!$D195,'AveragePrices&amp;Codes'!$A:$A,'AveragePrices&amp;Codes'!$B:$B),AGRIBALYSE_Cooked!$C:$C,AGRIBALYSE_Cooked!W:W)*$E195),"")</f>
        <v>3.9073547015555551E-4</v>
      </c>
      <c r="T195">
        <f>IFERROR(IF($F195="Raw",_xlfn.XLOOKUP(_xlfn.XLOOKUP(Tool_Austria!$D195,'AveragePrices&amp;Codes'!$A:$A,'AveragePrices&amp;Codes'!$B:$B),AGRIBALYSE_Raw!$B:$B,AGRIBALYSE_Raw!W:W)*$E195,_xlfn.XLOOKUP(_xlfn.XLOOKUP(Tool_Austria!$D195,'AveragePrices&amp;Codes'!$A:$A,'AveragePrices&amp;Codes'!$B:$B),AGRIBALYSE_Cooked!$C:$C,AGRIBALYSE_Cooked!X:X)*$E195),"")</f>
        <v>1.0683616528444441E-5</v>
      </c>
      <c r="U195">
        <f>IFERROR(IF($F195="Raw",_xlfn.XLOOKUP(_xlfn.XLOOKUP(Tool_Austria!$D195,'AveragePrices&amp;Codes'!$A:$A,'AveragePrices&amp;Codes'!$B:$B),AGRIBALYSE_Raw!$B:$B,AGRIBALYSE_Raw!X:X)*$E195,_xlfn.XLOOKUP(_xlfn.XLOOKUP(Tool_Austria!$D195,'AveragePrices&amp;Codes'!$A:$A,'AveragePrices&amp;Codes'!$B:$B),AGRIBALYSE_Cooked!$C:$C,AGRIBALYSE_Cooked!Y:Y)*$E195),"")</f>
        <v>3.7314581871111108E-4</v>
      </c>
      <c r="V195">
        <f>IFERROR(IF($F195="Raw",_xlfn.XLOOKUP(_xlfn.XLOOKUP(Tool_Austria!$D195,'AveragePrices&amp;Codes'!$A:$A,'AveragePrices&amp;Codes'!$B:$B),AGRIBALYSE_Raw!$B:$B,AGRIBALYSE_Raw!Y:Y)*$E195,_xlfn.XLOOKUP(_xlfn.XLOOKUP(Tool_Austria!$D195,'AveragePrices&amp;Codes'!$A:$A,'AveragePrices&amp;Codes'!$B:$B),AGRIBALYSE_Cooked!$C:$C,AGRIBALYSE_Cooked!Z:Z)*$E195),"")</f>
        <v>1.4134155209777775E-3</v>
      </c>
      <c r="W195">
        <f>IFERROR(IF($F195="Raw",_xlfn.XLOOKUP(_xlfn.XLOOKUP(Tool_Austria!$D195,'AveragePrices&amp;Codes'!$A:$A,'AveragePrices&amp;Codes'!$B:$B),AGRIBALYSE_Raw!$B:$B,AGRIBALYSE_Raw!Z:Z)*$E195,_xlfn.XLOOKUP(_xlfn.XLOOKUP(Tool_Austria!$D195,'AveragePrices&amp;Codes'!$A:$A,'AveragePrices&amp;Codes'!$B:$B),AGRIBALYSE_Cooked!$C:$C,AGRIBALYSE_Cooked!AA:AA)*$E195),"")</f>
        <v>0.9121893711333332</v>
      </c>
      <c r="X195">
        <f>IFERROR(IF($F195="Raw",_xlfn.XLOOKUP(_xlfn.XLOOKUP(Tool_Austria!$D195,'AveragePrices&amp;Codes'!$A:$A,'AveragePrices&amp;Codes'!$B:$B),AGRIBALYSE_Raw!$B:$B,AGRIBALYSE_Raw!AA:AA)*$E195,_xlfn.XLOOKUP(_xlfn.XLOOKUP(Tool_Austria!$D195,'AveragePrices&amp;Codes'!$A:$A,'AveragePrices&amp;Codes'!$B:$B),AGRIBALYSE_Cooked!$C:$C,AGRIBALYSE_Cooked!AB:AB)*$E195),"")</f>
        <v>2.8809806593333329</v>
      </c>
      <c r="Y195">
        <f>IFERROR(IF($F195="Raw",_xlfn.XLOOKUP(_xlfn.XLOOKUP(Tool_Austria!$D195,'AveragePrices&amp;Codes'!$A:$A,'AveragePrices&amp;Codes'!$B:$B),AGRIBALYSE_Raw!$B:$B,AGRIBALYSE_Raw!AB:AB)*$E195,_xlfn.XLOOKUP(_xlfn.XLOOKUP(Tool_Austria!$D195,'AveragePrices&amp;Codes'!$A:$A,'AveragePrices&amp;Codes'!$B:$B),AGRIBALYSE_Cooked!$C:$C,AGRIBALYSE_Cooked!AC:AC)*$E195),"")</f>
        <v>0.12053245045111108</v>
      </c>
      <c r="Z195">
        <f>IFERROR(IF($F195="Raw",_xlfn.XLOOKUP(_xlfn.XLOOKUP(Tool_Austria!$D195,'AveragePrices&amp;Codes'!$A:$A,'AveragePrices&amp;Codes'!$B:$B),AGRIBALYSE_Raw!$B:$B,AGRIBALYSE_Raw!AC:AC)*$E195,_xlfn.XLOOKUP(_xlfn.XLOOKUP(Tool_Austria!$D195,'AveragePrices&amp;Codes'!$A:$A,'AveragePrices&amp;Codes'!$B:$B),AGRIBALYSE_Cooked!$C:$C,AGRIBALYSE_Cooked!AD:AD)*$E195),"")</f>
        <v>0.94797147451111086</v>
      </c>
      <c r="AA195">
        <f>IFERROR(IF($F195="Raw",_xlfn.XLOOKUP(_xlfn.XLOOKUP(Tool_Austria!$D195,'AveragePrices&amp;Codes'!$A:$A,'AveragePrices&amp;Codes'!$B:$B),AGRIBALYSE_Raw!$B:$B,AGRIBALYSE_Raw!AD:AD)*$E195,_xlfn.XLOOKUP(_xlfn.XLOOKUP(Tool_Austria!$D195,'AveragePrices&amp;Codes'!$A:$A,'AveragePrices&amp;Codes'!$B:$B),AGRIBALYSE_Cooked!$C:$C,AGRIBALYSE_Cooked!AE:AE)*$E195),"")</f>
        <v>3.9852705053333334E-7</v>
      </c>
      <c r="AB195" cm="1">
        <f t="array" ref="AB195">IFERROR(_xlfn.XLOOKUP(Tool_Austria!$F195&amp;$E$2,'Cooking methods'!$A:$A&amp;'Cooking methods'!$B:$B,'Cooking methods'!C:C)*$E195,"")</f>
        <v>3.8918480905333327E-2</v>
      </c>
      <c r="AC195" cm="1">
        <f t="array" ref="AC195">IFERROR(_xlfn.XLOOKUP(Tool_Austria!$F195&amp;$E$2,'Cooking methods'!$A:$A&amp;'Cooking methods'!$B:$B,'Cooking methods'!D:D)*$E195,"")</f>
        <v>7.2558853422733324E-10</v>
      </c>
      <c r="AD195" cm="1">
        <f t="array" ref="AD195">IFERROR(_xlfn.XLOOKUP(Tool_Austria!$F195&amp;$E$2,'Cooking methods'!$A:$A&amp;'Cooking methods'!$B:$B,'Cooking methods'!E:E)*$E195,"")</f>
        <v>2.6514361133333331E-2</v>
      </c>
      <c r="AE195" cm="1">
        <f t="array" ref="AE195">IFERROR(_xlfn.XLOOKUP(Tool_Austria!$F195&amp;$E$2,'Cooking methods'!$A:$A&amp;'Cooking methods'!$B:$B,'Cooking methods'!F:F)*$E195,"")</f>
        <v>8.7460820325999992E-5</v>
      </c>
      <c r="AF195" cm="1">
        <f t="array" ref="AF195">IFERROR(_xlfn.XLOOKUP(Tool_Austria!$F195&amp;$E$2,'Cooking methods'!$A:$A&amp;'Cooking methods'!$B:$B,'Cooking methods'!G:G)*$E195,"")</f>
        <v>5.0978966074666667E-10</v>
      </c>
      <c r="AG195" cm="1">
        <f t="array" ref="AG195">IFERROR(_xlfn.XLOOKUP(Tool_Austria!$F195&amp;$E$2,'Cooking methods'!$A:$A&amp;'Cooking methods'!$B:$B,'Cooking methods'!H:H)*$E195,"")</f>
        <v>3.0668791612799996E-10</v>
      </c>
      <c r="AH195" cm="1">
        <f t="array" ref="AH195">IFERROR(_xlfn.XLOOKUP(Tool_Austria!$F195&amp;$E$2,'Cooking methods'!$A:$A&amp;'Cooking methods'!$B:$B,'Cooking methods'!I:I)*$E195,"")</f>
        <v>7.3393192894266665E-11</v>
      </c>
      <c r="AI195" cm="1">
        <f t="array" ref="AI195">IFERROR(_xlfn.XLOOKUP(Tool_Austria!$F195&amp;$E$2,'Cooking methods'!$A:$A&amp;'Cooking methods'!$B:$B,'Cooking methods'!J:J)*$E195,"")</f>
        <v>1.7408911120333332E-4</v>
      </c>
      <c r="AJ195" cm="1">
        <f t="array" ref="AJ195">IFERROR(_xlfn.XLOOKUP(Tool_Austria!$F195&amp;$E$2,'Cooking methods'!$A:$A&amp;'Cooking methods'!$B:$B,'Cooking methods'!K:K)*$E195,"")</f>
        <v>3.7303775567666667E-5</v>
      </c>
      <c r="AK195" cm="1">
        <f t="array" ref="AK195">IFERROR(_xlfn.XLOOKUP(Tool_Austria!$F195&amp;$E$2,'Cooking methods'!$A:$A&amp;'Cooking methods'!$B:$B,'Cooking methods'!L:L)*$E195,"")</f>
        <v>3.3635348486666667E-5</v>
      </c>
      <c r="AL195" cm="1">
        <f t="array" ref="AL195">IFERROR(_xlfn.XLOOKUP(Tool_Austria!$F195&amp;$E$2,'Cooking methods'!$A:$A&amp;'Cooking methods'!$B:$B,'Cooking methods'!M:M)*$E195,"")</f>
        <v>2.4707019718333331E-4</v>
      </c>
      <c r="AM195" cm="1">
        <f t="array" ref="AM195">IFERROR(_xlfn.XLOOKUP(Tool_Austria!$F195&amp;$E$2,'Cooking methods'!$A:$A&amp;'Cooking methods'!$B:$B,'Cooking methods'!N:N)*$E195,"")</f>
        <v>0.12695948384533332</v>
      </c>
      <c r="AN195" cm="1">
        <f t="array" ref="AN195">IFERROR(_xlfn.XLOOKUP(Tool_Austria!$F195&amp;$E$2,'Cooking methods'!$A:$A&amp;'Cooking methods'!$B:$B,'Cooking methods'!O:O)*$E195,"")</f>
        <v>0.10183541228666665</v>
      </c>
      <c r="AO195" cm="1">
        <f t="array" ref="AO195">IFERROR(_xlfn.XLOOKUP(Tool_Austria!$F195&amp;$E$2,'Cooking methods'!$A:$A&amp;'Cooking methods'!$B:$B,'Cooking methods'!P:P)*$E195,"")</f>
        <v>1.9914022025333333E-2</v>
      </c>
      <c r="AP195" cm="1">
        <f t="array" ref="AP195">IFERROR(_xlfn.XLOOKUP(Tool_Austria!$F195&amp;$E$2,'Cooking methods'!$A:$A&amp;'Cooking methods'!$B:$B,'Cooking methods'!Q:Q)*$E195,"")</f>
        <v>0.92972833106266639</v>
      </c>
      <c r="AQ195" cm="1">
        <f t="array" ref="AQ195">IFERROR(_xlfn.XLOOKUP(Tool_Austria!$F195&amp;$E$2,'Cooking methods'!$A:$A&amp;'Cooking methods'!$B:$B,'Cooking methods'!R:R)*$E195,"")</f>
        <v>6.5743398214266668E-8</v>
      </c>
      <c r="AR195" cm="1">
        <f t="array" ref="AR195">IFERROR(_xlfn.XLOOKUP(Tool_Austria!$G195&amp;$E$2,'Waste management'!$A:$A&amp;'Waste management'!$B:$B,'Waste management'!C:C)*$E195,"")</f>
        <v>8.252925999999999E-3</v>
      </c>
      <c r="AS195" cm="1">
        <f t="array" ref="AS195">IFERROR(_xlfn.XLOOKUP(Tool_Austria!$G195&amp;$E$2,'Waste management'!$A:$A&amp;'Waste management'!$B:$B,'Waste management'!D:D)*$E195,"")</f>
        <v>5.6306947399999986E-11</v>
      </c>
      <c r="AT195" cm="1">
        <f t="array" ref="AT195">IFERROR(_xlfn.XLOOKUP(Tool_Austria!$G195&amp;$E$2,'Waste management'!$A:$A&amp;'Waste management'!$B:$B,'Waste management'!E:E)*$E195,"")</f>
        <v>1.51822E-4</v>
      </c>
      <c r="AU195" cm="1">
        <f t="array" ref="AU195">IFERROR(_xlfn.XLOOKUP(Tool_Austria!$G195&amp;$E$2,'Waste management'!$A:$A&amp;'Waste management'!$B:$B,'Waste management'!F:F)*$E195,"")</f>
        <v>1.7687999999999997E-5</v>
      </c>
      <c r="AV195" cm="1">
        <f t="array" ref="AV195">IFERROR(_xlfn.XLOOKUP(Tool_Austria!$G195&amp;$E$2,'Waste management'!$A:$A&amp;'Waste management'!$B:$B,'Waste management'!G:G)*$E195,"")</f>
        <v>1.7068330399999997E-9</v>
      </c>
      <c r="AW195" cm="1">
        <f t="array" ref="AW195">IFERROR(_xlfn.XLOOKUP(Tool_Austria!$G195&amp;$E$2,'Waste management'!$A:$A&amp;'Waste management'!$B:$B,'Waste management'!H:H)*$E195,"")</f>
        <v>5.5636277399999991E-11</v>
      </c>
      <c r="AX195" cm="1">
        <f t="array" ref="AX195">IFERROR(_xlfn.XLOOKUP(Tool_Austria!$G195&amp;$E$2,'Waste management'!$A:$A&amp;'Waste management'!$B:$B,'Waste management'!I:I)*$E195,"")</f>
        <v>3.9555821799999996E-11</v>
      </c>
      <c r="AY195" cm="1">
        <f t="array" ref="AY195">IFERROR(_xlfn.XLOOKUP(Tool_Austria!$G195&amp;$E$2,'Waste management'!$A:$A&amp;'Waste management'!$B:$B,'Waste management'!J:J)*$E195,"")</f>
        <v>3.2575399999999998E-4</v>
      </c>
      <c r="AZ195" cm="1">
        <f t="array" ref="AZ195">IFERROR(_xlfn.XLOOKUP(Tool_Austria!$G195&amp;$E$2,'Waste management'!$A:$A&amp;'Waste management'!$B:$B,'Waste management'!K:K)*$E195,"")</f>
        <v>7.9292650799999987E-7</v>
      </c>
      <c r="BA195" cm="1">
        <f t="array" ref="BA195">IFERROR(_xlfn.XLOOKUP(Tool_Austria!$G195&amp;$E$2,'Waste management'!$A:$A&amp;'Waste management'!$B:$B,'Waste management'!L:L)*$E195,"")</f>
        <v>1.4268526359999997E-5</v>
      </c>
      <c r="BB195" cm="1">
        <f t="array" ref="BB195">IFERROR(_xlfn.XLOOKUP(Tool_Austria!$G195&amp;$E$2,'Waste management'!$A:$A&amp;'Waste management'!$B:$B,'Waste management'!M:M)*$E195,"")</f>
        <v>1.4356759999999999E-3</v>
      </c>
      <c r="BC195" cm="1">
        <f t="array" ref="BC195">IFERROR(_xlfn.XLOOKUP(Tool_Austria!$G195&amp;$E$2,'Waste management'!$A:$A&amp;'Waste management'!$B:$B,'Waste management'!N:N)*$E195,"")</f>
        <v>1.2344956359999999</v>
      </c>
      <c r="BD195" cm="1">
        <f t="array" ref="BD195">IFERROR(_xlfn.XLOOKUP(Tool_Austria!$G195&amp;$E$2,'Waste management'!$A:$A&amp;'Waste management'!$B:$B,'Waste management'!O:O)*$E195,"")</f>
        <v>7.871307399999998E-2</v>
      </c>
      <c r="BE195" cm="1">
        <f t="array" ref="BE195">IFERROR(_xlfn.XLOOKUP(Tool_Austria!$G195&amp;$E$2,'Waste management'!$A:$A&amp;'Waste management'!$B:$B,'Waste management'!P:P)*$E195,"")</f>
        <v>1.6995219999999998E-3</v>
      </c>
      <c r="BF195" cm="1">
        <f t="array" ref="BF195">IFERROR(_xlfn.XLOOKUP(Tool_Austria!$G195&amp;$E$2,'Waste management'!$A:$A&amp;'Waste management'!$B:$B,'Waste management'!Q:Q)*$E195,"")</f>
        <v>4.9465965999999993E-2</v>
      </c>
      <c r="BG195" cm="1">
        <f t="array" ref="BG195">IFERROR(_xlfn.XLOOKUP(Tool_Austria!$G195&amp;$E$2,'Waste management'!$A:$A&amp;'Waste management'!$B:$B,'Waste management'!R:R)*$E195,"")</f>
        <v>1.6075443999999996E-8</v>
      </c>
      <c r="BH195">
        <f>IFERROR((L195+AR195+AB195)*_xlfn.XLOOKUP(Tool_Austria!BH$4,Monetization_Factors!$A:$A,Monetization_Factors!$D:$D),"")</f>
        <v>1.5111223526139422E-2</v>
      </c>
      <c r="BI195">
        <f>IFERROR((M195+AS195+AC195)*_xlfn.XLOOKUP(Tool_Austria!BI$4,Monetization_Factors!$A:$A,Monetization_Factors!$D:$D),"")</f>
        <v>1.6110917383411226E-7</v>
      </c>
      <c r="BJ195">
        <f>IFERROR((N195+AT195+AD195)*_xlfn.XLOOKUP(Tool_Austria!BJ$4,Monetization_Factors!$A:$A,Monetization_Factors!$D:$D),"")</f>
        <v>5.7796182595614424E-5</v>
      </c>
      <c r="BK195">
        <f>IFERROR((O195+AU195+AE195)*_xlfn.XLOOKUP(Tool_Austria!BK$4,Monetization_Factors!$A:$A,Monetization_Factors!$D:$D),"")</f>
        <v>5.8058135004577442E-4</v>
      </c>
      <c r="BL195">
        <f>IFERROR((P195+AV195+AF195)*_xlfn.XLOOKUP(Tool_Austria!BL$4,Monetization_Factors!$A:$A,Monetization_Factors!$D:$D),"")</f>
        <v>6.7951951200519367E-3</v>
      </c>
      <c r="BM195">
        <f>IFERROR((Q195+AW195+AG195)*_xlfn.XLOOKUP(Tool_Austria!BM$4,Monetization_Factors!$A:$A,Monetization_Factors!$D:$D),"")</f>
        <v>3.4169523640331558E-4</v>
      </c>
      <c r="BN195">
        <f>IFERROR((R195+AX195+AH195)*_xlfn.XLOOKUP(Tool_Austria!BN$4,Monetization_Factors!$A:$A,Monetization_Factors!$D:$D),"")</f>
        <v>1.8557455368463835E-4</v>
      </c>
      <c r="BO195">
        <f>IFERROR((S195+AY195+AI195)*_xlfn.XLOOKUP(Tool_Austria!BO$4,Monetization_Factors!$A:$A,Monetization_Factors!$D:$D),"")</f>
        <v>3.8993045181422555E-4</v>
      </c>
      <c r="BP195">
        <f>IFERROR((T195+AZ195+AJ195)*_xlfn.XLOOKUP(Tool_Austria!BP$4,Monetization_Factors!$A:$A,Monetization_Factors!$D:$D),"")</f>
        <v>1.1899428573290505E-4</v>
      </c>
      <c r="BQ195">
        <f>IFERROR((U195+BA195+AK195)*_xlfn.XLOOKUP(Tool_Austria!BQ$4,Monetization_Factors!$A:$A,Monetization_Factors!$D:$D),"")</f>
        <v>1.7223760220260612E-3</v>
      </c>
      <c r="BR195" t="str">
        <f>IFERROR((V195+BB195+AL195)*_xlfn.XLOOKUP(Tool_Austria!BR$4,Monetization_Factors!$A:$A,Monetization_Factors!$D:$D),"")</f>
        <v/>
      </c>
      <c r="BS195">
        <f>IFERROR((W195+BC195+AM195)*_xlfn.XLOOKUP(Tool_Austria!BS$4,Monetization_Factors!$A:$A,Monetization_Factors!$D:$D),"")</f>
        <v>1.1064174658447179E-4</v>
      </c>
      <c r="BT195">
        <f>IFERROR((X195+BD195+AN195)*_xlfn.XLOOKUP(Tool_Austria!BT$4,Monetization_Factors!$A:$A,Monetization_Factors!$D:$D),"")</f>
        <v>6.8171878789405717E-4</v>
      </c>
      <c r="BU195">
        <f>IFERROR((Y195+BE195+AO195)*_xlfn.XLOOKUP(Tool_Austria!BU$4,Monetization_Factors!$A:$A,Monetization_Factors!$D:$D),"")</f>
        <v>9.0332743644109279E-4</v>
      </c>
      <c r="BV195">
        <f>IFERROR((Z195+BF195+AP195)*_xlfn.XLOOKUP(Tool_Austria!BV$4,Monetization_Factors!$A:$A,Monetization_Factors!$D:$D),"")</f>
        <v>3.1822908298139545E-3</v>
      </c>
      <c r="BW195">
        <f>IFERROR((AA195+BG195+AQ195)*_xlfn.XLOOKUP(Tool_Austria!BW$4,Monetization_Factors!$A:$A,Monetization_Factors!$D:$D),"")</f>
        <v>1.0035000888961216E-6</v>
      </c>
      <c r="BX195" s="38" cm="1">
        <f t="array" ref="BX195">IFERROR(_xlfn.IFS(I195&lt;&gt;0,I195*E195,I195="",J195*E195),"")</f>
        <v>9.3926903708994022E-2</v>
      </c>
      <c r="BY195" s="38">
        <f t="shared" si="112"/>
        <v>3.0182510138490201E-2</v>
      </c>
      <c r="BZ195" s="38">
        <f t="shared" si="113"/>
        <v>0.12410941384748422</v>
      </c>
      <c r="CA195" s="38">
        <f t="shared" si="114"/>
        <v>1.9093755976536033E-4</v>
      </c>
      <c r="CB195">
        <f t="shared" si="121"/>
        <v>0.11615005715866664</v>
      </c>
      <c r="CC195">
        <f t="shared" si="121"/>
        <v>4.0246065502939998E-9</v>
      </c>
      <c r="CD195">
        <f t="shared" si="121"/>
        <v>3.7869752015333331E-2</v>
      </c>
      <c r="CE195">
        <f t="shared" si="121"/>
        <v>3.8355782568155544E-4</v>
      </c>
      <c r="CF195">
        <f t="shared" si="121"/>
        <v>6.806944001635555E-9</v>
      </c>
      <c r="CG195">
        <f t="shared" si="121"/>
        <v>1.6454472860613328E-9</v>
      </c>
      <c r="CH195">
        <f t="shared" si="121"/>
        <v>1.6141951970759998E-10</v>
      </c>
      <c r="CI195">
        <f t="shared" si="121"/>
        <v>8.9057858135888871E-4</v>
      </c>
      <c r="CJ195">
        <f t="shared" si="121"/>
        <v>4.8780318604111108E-5</v>
      </c>
      <c r="CK195">
        <f t="shared" si="121"/>
        <v>4.2104969355777772E-4</v>
      </c>
      <c r="CL195">
        <f t="shared" si="121"/>
        <v>3.0961617181611105E-3</v>
      </c>
      <c r="CM195">
        <f t="shared" si="121"/>
        <v>2.2736444909786666</v>
      </c>
      <c r="CN195">
        <f t="shared" si="121"/>
        <v>3.0615291456199993</v>
      </c>
      <c r="CO195">
        <f t="shared" si="121"/>
        <v>0.14214599447644441</v>
      </c>
      <c r="CP195">
        <f t="shared" si="121"/>
        <v>1.9271657715737773</v>
      </c>
      <c r="CQ195">
        <f t="shared" si="117"/>
        <v>4.8034589274759997E-7</v>
      </c>
      <c r="CR195">
        <f t="shared" si="122"/>
        <v>1.786923956287179E-4</v>
      </c>
      <c r="CS195">
        <f t="shared" si="122"/>
        <v>6.1917023850676917E-12</v>
      </c>
      <c r="CT195">
        <f t="shared" si="122"/>
        <v>5.8261156946666665E-5</v>
      </c>
      <c r="CU195">
        <f t="shared" si="122"/>
        <v>5.900889625870084E-7</v>
      </c>
      <c r="CV195">
        <f t="shared" si="122"/>
        <v>1.0472221540977776E-11</v>
      </c>
      <c r="CW195">
        <f t="shared" si="122"/>
        <v>2.5314573631712812E-12</v>
      </c>
      <c r="CX195">
        <f t="shared" si="122"/>
        <v>2.4833772262707689E-13</v>
      </c>
      <c r="CY195">
        <f t="shared" si="122"/>
        <v>1.3701208943982904E-6</v>
      </c>
      <c r="CZ195">
        <f t="shared" si="122"/>
        <v>7.5046644006324784E-8</v>
      </c>
      <c r="DA195">
        <f t="shared" si="122"/>
        <v>6.4776875931965799E-7</v>
      </c>
      <c r="DB195">
        <f t="shared" si="122"/>
        <v>4.7633257202478621E-6</v>
      </c>
      <c r="DC195">
        <f t="shared" si="122"/>
        <v>3.4979146015056408E-3</v>
      </c>
      <c r="DD195">
        <f t="shared" si="122"/>
        <v>4.7100448394153836E-3</v>
      </c>
      <c r="DE195">
        <f t="shared" si="122"/>
        <v>2.1868614534837602E-4</v>
      </c>
      <c r="DF195">
        <f t="shared" si="122"/>
        <v>2.9648704178058113E-3</v>
      </c>
      <c r="DG195">
        <f t="shared" si="118"/>
        <v>7.389936811501538E-10</v>
      </c>
      <c r="DH195" s="5">
        <f>IFERROR(((((L195+AB195)*(1/$H195))+AR195)/$F$2)/($B$2*('CAR.CAP_per person'!B$2)/(_xlfn.XLOOKUP($E$2,EU_countries_GDP!$A$2:$A$29,EU_countries_GDP!$E$2:$E$29))),"")</f>
        <v>8.872692350386369E-3</v>
      </c>
      <c r="DI195" s="5">
        <f>IFERROR(((((M195+AC195)*(1/$H195))+AS195)/$F$2)/($B$2*('CAR.CAP_per person'!C$2)/(_xlfn.XLOOKUP($E$2,EU_countries_GDP!$A$2:$A$29,EU_countries_GDP!$E$2:$E$29))),"")</f>
        <v>4.0506973577761207E-6</v>
      </c>
      <c r="DJ195" s="5">
        <f>IFERROR(((((N195+AD195)*(1/$H195))+AT195)/$F$2)/($B$2*('CAR.CAP_per person'!D$2)/(_xlfn.XLOOKUP($E$2,EU_countries_GDP!$A$2:$A$29,EU_countries_GDP!$E$2:$E$29))),"")</f>
        <v>3.9299153556587399E-5</v>
      </c>
      <c r="DK195" s="5">
        <f>IFERROR(((((O195+AE195)*(1/$H195))+AU195)/$F$2)/($B$2*('CAR.CAP_per person'!E$2)/(_xlfn.XLOOKUP($E$2,EU_countries_GDP!$A$2:$A$29,EU_countries_GDP!$E$2:$E$29))),"")</f>
        <v>5.0012208068012781E-4</v>
      </c>
      <c r="DL195" s="5">
        <f>IFERROR(((((P195+AF195)*(1/$H195))+AV195)/$F$2)/($B$2*('CAR.CAP_per person'!F$2)/(_xlfn.XLOOKUP($E$2,EU_countries_GDP!$A$2:$A$29,EU_countries_GDP!$E$2:$E$29))),"")</f>
        <v>5.9205968256607171E-3</v>
      </c>
      <c r="DM195" s="5">
        <f>IFERROR(((((Q195+AG195)*(1/$H195))+AW195)/$F$2)/($B$2*('CAR.CAP_per person'!G$2)/(_xlfn.XLOOKUP($E$2,EU_countries_GDP!$A$2:$A$29,EU_countries_GDP!$E$2:$E$29))),"")</f>
        <v>9.1591878699461297E-4</v>
      </c>
      <c r="DN195" s="5">
        <f>IFERROR(((((R195+AH195)*(1/$H195))+AX195)/$F$2)/($B$2*('CAR.CAP_per person'!H$2)/(_xlfn.XLOOKUP($E$2,EU_countries_GDP!$A$2:$A$29,EU_countries_GDP!$E$2:$E$29))),"")</f>
        <v>1.7774899310784315E-5</v>
      </c>
      <c r="DO195" s="5">
        <f>IFERROR(((((S195+AI195)*(1/$H195))+AY195)/$F$2)/($B$2*('CAR.CAP_per person'!I$2)/(_xlfn.XLOOKUP($E$2,EU_countries_GDP!$A$2:$A$29,EU_countries_GDP!$E$2:$E$29))),"")</f>
        <v>3.5867816468635431E-4</v>
      </c>
      <c r="DP195" s="5">
        <f>IFERROR(((((T195+AJ195)*(1/$H195))+AZ195)/$F$2)/($B$2*('CAR.CAP_per person'!J$2)/(_xlfn.XLOOKUP($E$2,EU_countries_GDP!$A$2:$A$29,EU_countries_GDP!$E$2:$E$29))),"")</f>
        <v>4.551449590721136E-3</v>
      </c>
      <c r="DQ195" s="5">
        <f>IFERROR(((((U195+AK195)*(1/$H195))+BA195)/$F$2)/($B$2*('CAR.CAP_per person'!K$2)/(_xlfn.XLOOKUP($E$2,EU_countries_GDP!$A$2:$A$29,EU_countries_GDP!$E$2:$E$29))),"")</f>
        <v>1.1233080028728538E-3</v>
      </c>
      <c r="DR195" s="5">
        <f>IFERROR(((((V195+AL195)*(1/$H195))+BB195)/$F$2)/($B$2*('CAR.CAP_per person'!L$2)/(_xlfn.XLOOKUP($E$2,EU_countries_GDP!$A$2:$A$29,EU_countries_GDP!$E$2:$E$29))),"")</f>
        <v>1.8430939015518828E-4</v>
      </c>
      <c r="DS195" s="5">
        <f>IFERROR(((((W195+AM195)*(1/$H195))+BC195)/$F$2)/($B$2*('CAR.CAP_per person'!M$2)/(_xlfn.XLOOKUP($E$2,EU_countries_GDP!$A$2:$A$29,EU_countries_GDP!$E$2:$E$29))),"")</f>
        <v>5.7763895366743706E-3</v>
      </c>
      <c r="DT195" s="5">
        <f>IFERROR(((((X195+AN195)*(1/$H195))+BD195)/$F$2)/($B$2*('CAR.CAP_per person'!N$2)/(_xlfn.XLOOKUP($E$2,EU_countries_GDP!$A$2:$A$29,EU_countries_GDP!$E$2:$E$29))),"")</f>
        <v>0.12950898975115838</v>
      </c>
      <c r="DU195" s="5">
        <f>IFERROR(((((Y195+AO195)*(1/$H195))+BE195)/$F$2)/($B$2*('CAR.CAP_per person'!O$2)/(_xlfn.XLOOKUP($E$2,EU_countries_GDP!$A$2:$A$29,EU_countries_GDP!$E$2:$E$29))),"")</f>
        <v>4.2493516551121257E-4</v>
      </c>
      <c r="DV195" s="5">
        <f>IFERROR(((((Z195+AP195)*(1/$H195))+BF195)/$F$2)/($B$2*('CAR.CAP_per person'!P$2)/(_xlfn.XLOOKUP($E$2,EU_countries_GDP!$A$2:$A$29,EU_countries_GDP!$E$2:$E$29))),"")</f>
        <v>4.6298509057220872E-3</v>
      </c>
      <c r="DW195" s="5">
        <f>IFERROR(((((AA195+AQ195)*(1/$H195))+BG195)/$F$2)/($B$2*('CAR.CAP_per person'!Q$2)/(_xlfn.XLOOKUP($E$2,EU_countries_GDP!$A$2:$A$29,EU_countries_GDP!$E$2:$E$29))),"")</f>
        <v>1.169030122915773E-3</v>
      </c>
    </row>
    <row r="196" spans="1:127">
      <c r="A196" t="s">
        <v>221</v>
      </c>
      <c r="B196" t="str">
        <f>_xlfn.XLOOKUP(D196,Table5[Ingredient],Table5[Category],"",FALSE)</f>
        <v>Soup</v>
      </c>
      <c r="C196" s="33" t="s">
        <v>229</v>
      </c>
      <c r="D196" s="33" t="s">
        <v>194</v>
      </c>
      <c r="E196" s="33">
        <v>3.1541999999999999</v>
      </c>
      <c r="F196" s="33" t="s">
        <v>179</v>
      </c>
      <c r="G196" s="33" t="s">
        <v>180</v>
      </c>
      <c r="H196" s="91">
        <f>Dataset_AT!S75</f>
        <v>0.24298964624676445</v>
      </c>
      <c r="I196" s="33"/>
      <c r="J196" s="37" t="str">
        <f>IFERROR(INDEX('AveragePrices&amp;Codes'!G:AG, MATCH($D196, 'AveragePrices&amp;Codes'!$A:$A, 0), MATCH(Tool_Austria!$E$2, 'AveragePrices&amp;Codes'!$G$1:$AG$1, 0)),"")</f>
        <v/>
      </c>
      <c r="K196" s="37">
        <f>IFERROR(E196/(_xlfn.XLOOKUP(A196,Dataset_AT!$V$2:$V$9,Dataset_AT!$W$2:$W$9)),"")</f>
        <v>3.755E-2</v>
      </c>
      <c r="L196">
        <f>IFERROR(IF($F196="Raw",_xlfn.XLOOKUP(_xlfn.XLOOKUP(Tool_Austria!$D196,'AveragePrices&amp;Codes'!$A:$A,'AveragePrices&amp;Codes'!$B:$B),AGRIBALYSE_Raw!$B:$B,AGRIBALYSE_Raw!O:O)*$E196,_xlfn.XLOOKUP(_xlfn.XLOOKUP(Tool_Austria!$D196,'AveragePrices&amp;Codes'!$A:$A,'AveragePrices&amp;Codes'!$B:$B),AGRIBALYSE_Cooked!$C:$C,AGRIBALYSE_Cooked!P:P)*$E196),"")</f>
        <v>0.51060689766</v>
      </c>
      <c r="M196">
        <f>IFERROR(IF($F196="Raw",_xlfn.XLOOKUP(_xlfn.XLOOKUP(Tool_Austria!$D196,'AveragePrices&amp;Codes'!$A:$A,'AveragePrices&amp;Codes'!$B:$B),AGRIBALYSE_Raw!$B:$B,AGRIBALYSE_Raw!P:P)*$E196,_xlfn.XLOOKUP(_xlfn.XLOOKUP(Tool_Austria!$D196,'AveragePrices&amp;Codes'!$A:$A,'AveragePrices&amp;Codes'!$B:$B),AGRIBALYSE_Cooked!$C:$C,AGRIBALYSE_Cooked!Q:Q)*$E196),"")</f>
        <v>7.2909116711999994E-9</v>
      </c>
      <c r="N196">
        <f>IFERROR(IF($F196="Raw",_xlfn.XLOOKUP(_xlfn.XLOOKUP(Tool_Austria!$D196,'AveragePrices&amp;Codes'!$A:$A,'AveragePrices&amp;Codes'!$B:$B),AGRIBALYSE_Raw!$B:$B,AGRIBALYSE_Raw!Q:Q)*$E196,_xlfn.XLOOKUP(_xlfn.XLOOKUP(Tool_Austria!$D196,'AveragePrices&amp;Codes'!$A:$A,'AveragePrices&amp;Codes'!$B:$B),AGRIBALYSE_Cooked!$C:$C,AGRIBALYSE_Cooked!R:R)*$E196),"")</f>
        <v>0.35644317373200002</v>
      </c>
      <c r="O196">
        <f>IFERROR(IF($F196="Raw",_xlfn.XLOOKUP(_xlfn.XLOOKUP(Tool_Austria!$D196,'AveragePrices&amp;Codes'!$A:$A,'AveragePrices&amp;Codes'!$B:$B),AGRIBALYSE_Raw!$B:$B,AGRIBALYSE_Raw!R:R)*$E196,_xlfn.XLOOKUP(_xlfn.XLOOKUP(Tool_Austria!$D196,'AveragePrices&amp;Codes'!$A:$A,'AveragePrices&amp;Codes'!$B:$B),AGRIBALYSE_Cooked!$C:$C,AGRIBALYSE_Cooked!S:S)*$E196),"")</f>
        <v>1.4767967554200003E-3</v>
      </c>
      <c r="P196">
        <f>IFERROR(IF($F196="Raw",_xlfn.XLOOKUP(_xlfn.XLOOKUP(Tool_Austria!$D196,'AveragePrices&amp;Codes'!$A:$A,'AveragePrices&amp;Codes'!$B:$B),AGRIBALYSE_Raw!$B:$B,AGRIBALYSE_Raw!S:S)*$E196,_xlfn.XLOOKUP(_xlfn.XLOOKUP(Tool_Austria!$D196,'AveragePrices&amp;Codes'!$A:$A,'AveragePrices&amp;Codes'!$B:$B),AGRIBALYSE_Cooked!$C:$C,AGRIBALYSE_Cooked!T:T)*$E196),"")</f>
        <v>2.36888116248E-8</v>
      </c>
      <c r="Q196">
        <f>IFERROR(IF($F196="Raw",_xlfn.XLOOKUP(_xlfn.XLOOKUP(Tool_Austria!$D196,'AveragePrices&amp;Codes'!$A:$A,'AveragePrices&amp;Codes'!$B:$B),AGRIBALYSE_Raw!$B:$B,AGRIBALYSE_Raw!T:T)*$E196,_xlfn.XLOOKUP(_xlfn.XLOOKUP(Tool_Austria!$D196,'AveragePrices&amp;Codes'!$A:$A,'AveragePrices&amp;Codes'!$B:$B),AGRIBALYSE_Cooked!$C:$C,AGRIBALYSE_Cooked!U:U)*$E196),"")</f>
        <v>8.2812836087999999E-9</v>
      </c>
      <c r="R196">
        <f>IFERROR(IF($F196="Raw",_xlfn.XLOOKUP(_xlfn.XLOOKUP(Tool_Austria!$D196,'AveragePrices&amp;Codes'!$A:$A,'AveragePrices&amp;Codes'!$B:$B),AGRIBALYSE_Raw!$B:$B,AGRIBALYSE_Raw!U:U)*$E196,_xlfn.XLOOKUP(_xlfn.XLOOKUP(Tool_Austria!$D196,'AveragePrices&amp;Codes'!$A:$A,'AveragePrices&amp;Codes'!$B:$B),AGRIBALYSE_Cooked!$C:$C,AGRIBALYSE_Cooked!V:V)*$E196),"")</f>
        <v>3.6367356441600005E-10</v>
      </c>
      <c r="S196">
        <f>IFERROR(IF($F196="Raw",_xlfn.XLOOKUP(_xlfn.XLOOKUP(Tool_Austria!$D196,'AveragePrices&amp;Codes'!$A:$A,'AveragePrices&amp;Codes'!$B:$B),AGRIBALYSE_Raw!$B:$B,AGRIBALYSE_Raw!V:V)*$E196,_xlfn.XLOOKUP(_xlfn.XLOOKUP(Tool_Austria!$D196,'AveragePrices&amp;Codes'!$A:$A,'AveragePrices&amp;Codes'!$B:$B),AGRIBALYSE_Cooked!$C:$C,AGRIBALYSE_Cooked!W:W)*$E196),"")</f>
        <v>2.5992677155199997E-3</v>
      </c>
      <c r="T196">
        <f>IFERROR(IF($F196="Raw",_xlfn.XLOOKUP(_xlfn.XLOOKUP(Tool_Austria!$D196,'AveragePrices&amp;Codes'!$A:$A,'AveragePrices&amp;Codes'!$B:$B),AGRIBALYSE_Raw!$B:$B,AGRIBALYSE_Raw!W:W)*$E196,_xlfn.XLOOKUP(_xlfn.XLOOKUP(Tool_Austria!$D196,'AveragePrices&amp;Codes'!$A:$A,'AveragePrices&amp;Codes'!$B:$B),AGRIBALYSE_Cooked!$C:$C,AGRIBALYSE_Cooked!X:X)*$E196),"")</f>
        <v>1.2878334999E-4</v>
      </c>
      <c r="U196">
        <f>IFERROR(IF($F196="Raw",_xlfn.XLOOKUP(_xlfn.XLOOKUP(Tool_Austria!$D196,'AveragePrices&amp;Codes'!$A:$A,'AveragePrices&amp;Codes'!$B:$B),AGRIBALYSE_Raw!$B:$B,AGRIBALYSE_Raw!X:X)*$E196,_xlfn.XLOOKUP(_xlfn.XLOOKUP(Tool_Austria!$D196,'AveragePrices&amp;Codes'!$A:$A,'AveragePrices&amp;Codes'!$B:$B),AGRIBALYSE_Cooked!$C:$C,AGRIBALYSE_Cooked!Y:Y)*$E196),"")</f>
        <v>9.6616421862000018E-4</v>
      </c>
      <c r="V196">
        <f>IFERROR(IF($F196="Raw",_xlfn.XLOOKUP(_xlfn.XLOOKUP(Tool_Austria!$D196,'AveragePrices&amp;Codes'!$A:$A,'AveragePrices&amp;Codes'!$B:$B),AGRIBALYSE_Raw!$B:$B,AGRIBALYSE_Raw!Y:Y)*$E196,_xlfn.XLOOKUP(_xlfn.XLOOKUP(Tool_Austria!$D196,'AveragePrices&amp;Codes'!$A:$A,'AveragePrices&amp;Codes'!$B:$B),AGRIBALYSE_Cooked!$C:$C,AGRIBALYSE_Cooked!Z:Z)*$E196),"")</f>
        <v>7.6275495240000013E-3</v>
      </c>
      <c r="W196">
        <f>IFERROR(IF($F196="Raw",_xlfn.XLOOKUP(_xlfn.XLOOKUP(Tool_Austria!$D196,'AveragePrices&amp;Codes'!$A:$A,'AveragePrices&amp;Codes'!$B:$B),AGRIBALYSE_Raw!$B:$B,AGRIBALYSE_Raw!Z:Z)*$E196,_xlfn.XLOOKUP(_xlfn.XLOOKUP(Tool_Austria!$D196,'AveragePrices&amp;Codes'!$A:$A,'AveragePrices&amp;Codes'!$B:$B),AGRIBALYSE_Cooked!$C:$C,AGRIBALYSE_Cooked!AA:AA)*$E196),"")</f>
        <v>3.3001451043600007</v>
      </c>
      <c r="X196">
        <f>IFERROR(IF($F196="Raw",_xlfn.XLOOKUP(_xlfn.XLOOKUP(Tool_Austria!$D196,'AveragePrices&amp;Codes'!$A:$A,'AveragePrices&amp;Codes'!$B:$B),AGRIBALYSE_Raw!$B:$B,AGRIBALYSE_Raw!AA:AA)*$E196,_xlfn.XLOOKUP(_xlfn.XLOOKUP(Tool_Austria!$D196,'AveragePrices&amp;Codes'!$A:$A,'AveragePrices&amp;Codes'!$B:$B),AGRIBALYSE_Cooked!$C:$C,AGRIBALYSE_Cooked!AB:AB)*$E196),"")</f>
        <v>7.8986025468000003</v>
      </c>
      <c r="Y196">
        <f>IFERROR(IF($F196="Raw",_xlfn.XLOOKUP(_xlfn.XLOOKUP(Tool_Austria!$D196,'AveragePrices&amp;Codes'!$A:$A,'AveragePrices&amp;Codes'!$B:$B),AGRIBALYSE_Raw!$B:$B,AGRIBALYSE_Raw!AB:AB)*$E196,_xlfn.XLOOKUP(_xlfn.XLOOKUP(Tool_Austria!$D196,'AveragePrices&amp;Codes'!$A:$A,'AveragePrices&amp;Codes'!$B:$B),AGRIBALYSE_Cooked!$C:$C,AGRIBALYSE_Cooked!AC:AC)*$E196),"")</f>
        <v>0.24198175722600002</v>
      </c>
      <c r="Z196">
        <f>IFERROR(IF($F196="Raw",_xlfn.XLOOKUP(_xlfn.XLOOKUP(Tool_Austria!$D196,'AveragePrices&amp;Codes'!$A:$A,'AveragePrices&amp;Codes'!$B:$B),AGRIBALYSE_Raw!$B:$B,AGRIBALYSE_Raw!AC:AC)*$E196,_xlfn.XLOOKUP(_xlfn.XLOOKUP(Tool_Austria!$D196,'AveragePrices&amp;Codes'!$A:$A,'AveragePrices&amp;Codes'!$B:$B),AGRIBALYSE_Cooked!$C:$C,AGRIBALYSE_Cooked!AD:AD)*$E196),"")</f>
        <v>10.467136548600001</v>
      </c>
      <c r="AA196">
        <f>IFERROR(IF($F196="Raw",_xlfn.XLOOKUP(_xlfn.XLOOKUP(Tool_Austria!$D196,'AveragePrices&amp;Codes'!$A:$A,'AveragePrices&amp;Codes'!$B:$B),AGRIBALYSE_Raw!$B:$B,AGRIBALYSE_Raw!AD:AD)*$E196,_xlfn.XLOOKUP(_xlfn.XLOOKUP(Tool_Austria!$D196,'AveragePrices&amp;Codes'!$A:$A,'AveragePrices&amp;Codes'!$B:$B),AGRIBALYSE_Cooked!$C:$C,AGRIBALYSE_Cooked!AE:AE)*$E196),"")</f>
        <v>4.5078533177999994E-6</v>
      </c>
      <c r="AB196" cm="1">
        <f t="array" ref="AB196">IFERROR(_xlfn.XLOOKUP(Tool_Austria!$F196&amp;$E$2,'Cooking methods'!$A:$A&amp;'Cooking methods'!$B:$B,'Cooking methods'!C:C)*$E196,"")</f>
        <v>0.62162386918800006</v>
      </c>
      <c r="AC196" cm="1">
        <f t="array" ref="AC196">IFERROR(_xlfn.XLOOKUP(Tool_Austria!$F196&amp;$E$2,'Cooking methods'!$A:$A&amp;'Cooking methods'!$B:$B,'Cooking methods'!D:D)*$E196,"")</f>
        <v>2.2263394043225996E-8</v>
      </c>
      <c r="AD196" cm="1">
        <f t="array" ref="AD196">IFERROR(_xlfn.XLOOKUP(Tool_Austria!$F196&amp;$E$2,'Cooking methods'!$A:$A&amp;'Cooking methods'!$B:$B,'Cooking methods'!E:E)*$E196,"")</f>
        <v>4.4190341999999994E-2</v>
      </c>
      <c r="AE196" cm="1">
        <f t="array" ref="AE196">IFERROR(_xlfn.XLOOKUP(Tool_Austria!$F196&amp;$E$2,'Cooking methods'!$A:$A&amp;'Cooking methods'!$B:$B,'Cooking methods'!F:F)*$E196,"")</f>
        <v>1.125787569858E-3</v>
      </c>
      <c r="AF196" cm="1">
        <f t="array" ref="AF196">IFERROR(_xlfn.XLOOKUP(Tool_Austria!$F196&amp;$E$2,'Cooking methods'!$A:$A&amp;'Cooking methods'!$B:$B,'Cooking methods'!G:G)*$E196,"")</f>
        <v>4.5431002411199996E-9</v>
      </c>
      <c r="AG196" cm="1">
        <f t="array" ref="AG196">IFERROR(_xlfn.XLOOKUP(Tool_Austria!$F196&amp;$E$2,'Cooking methods'!$A:$A&amp;'Cooking methods'!$B:$B,'Cooking methods'!H:H)*$E196,"")</f>
        <v>2.5779729543119995E-9</v>
      </c>
      <c r="AH196" cm="1">
        <f t="array" ref="AH196">IFERROR(_xlfn.XLOOKUP(Tool_Austria!$F196&amp;$E$2,'Cooking methods'!$A:$A&amp;'Cooking methods'!$B:$B,'Cooking methods'!I:I)*$E196,"")</f>
        <v>1.3970778578904E-9</v>
      </c>
      <c r="AI196" cm="1">
        <f t="array" ref="AI196">IFERROR(_xlfn.XLOOKUP(Tool_Austria!$F196&amp;$E$2,'Cooking methods'!$A:$A&amp;'Cooking methods'!$B:$B,'Cooking methods'!J:J)*$E196,"")</f>
        <v>7.8486762921000004E-4</v>
      </c>
      <c r="AJ196" cm="1">
        <f t="array" ref="AJ196">IFERROR(_xlfn.XLOOKUP(Tool_Austria!$F196&amp;$E$2,'Cooking methods'!$A:$A&amp;'Cooking methods'!$B:$B,'Cooking methods'!K:K)*$E196,"")</f>
        <v>1.68129473883E-4</v>
      </c>
      <c r="AK196" cm="1">
        <f t="array" ref="AK196">IFERROR(_xlfn.XLOOKUP(Tool_Austria!$F196&amp;$E$2,'Cooking methods'!$A:$A&amp;'Cooking methods'!$B:$B,'Cooking methods'!L:L)*$E196,"")</f>
        <v>3.1789383906E-4</v>
      </c>
      <c r="AL196" cm="1">
        <f t="array" ref="AL196">IFERROR(_xlfn.XLOOKUP(Tool_Austria!$F196&amp;$E$2,'Cooking methods'!$A:$A&amp;'Cooking methods'!$B:$B,'Cooking methods'!M:M)*$E196,"")</f>
        <v>2.14446251355E-3</v>
      </c>
      <c r="AM196" cm="1">
        <f t="array" ref="AM196">IFERROR(_xlfn.XLOOKUP(Tool_Austria!$F196&amp;$E$2,'Cooking methods'!$A:$A&amp;'Cooking methods'!$B:$B,'Cooking methods'!N:N)*$E196,"")</f>
        <v>1.5779120172479997</v>
      </c>
      <c r="AN196" cm="1">
        <f t="array" ref="AN196">IFERROR(_xlfn.XLOOKUP(Tool_Austria!$F196&amp;$E$2,'Cooking methods'!$A:$A&amp;'Cooking methods'!$B:$B,'Cooking methods'!O:O)*$E196,"")</f>
        <v>0.91024976027999993</v>
      </c>
      <c r="AO196" cm="1">
        <f t="array" ref="AO196">IFERROR(_xlfn.XLOOKUP(Tool_Austria!$F196&amp;$E$2,'Cooking methods'!$A:$A&amp;'Cooking methods'!$B:$B,'Cooking methods'!P:P)*$E196,"")</f>
        <v>0.16299498826799999</v>
      </c>
      <c r="AP196" cm="1">
        <f t="array" ref="AP196">IFERROR(_xlfn.XLOOKUP(Tool_Austria!$F196&amp;$E$2,'Cooking methods'!$A:$A&amp;'Cooking methods'!$B:$B,'Cooking methods'!Q:Q)*$E196,"")</f>
        <v>9.8107228086839999</v>
      </c>
      <c r="AQ196" cm="1">
        <f t="array" ref="AQ196">IFERROR(_xlfn.XLOOKUP(Tool_Austria!$F196&amp;$E$2,'Cooking methods'!$A:$A&amp;'Cooking methods'!$B:$B,'Cooking methods'!R:R)*$E196,"")</f>
        <v>9.4414104629039997E-7</v>
      </c>
      <c r="AR196" cm="1">
        <f t="array" ref="AR196">IFERROR(_xlfn.XLOOKUP(Tool_Austria!$G196&amp;$E$2,'Waste management'!$A:$A&amp;'Waste management'!$B:$B,'Waste management'!C:C)*$E196,"")</f>
        <v>0.176603658</v>
      </c>
      <c r="AS196" cm="1">
        <f t="array" ref="AS196">IFERROR(_xlfn.XLOOKUP(Tool_Austria!$G196&amp;$E$2,'Waste management'!$A:$A&amp;'Waste management'!$B:$B,'Waste management'!D:D)*$E196,"")</f>
        <v>1.2049075541999998E-9</v>
      </c>
      <c r="AT196" cm="1">
        <f t="array" ref="AT196">IFERROR(_xlfn.XLOOKUP(Tool_Austria!$G196&amp;$E$2,'Waste management'!$A:$A&amp;'Waste management'!$B:$B,'Waste management'!E:E)*$E196,"")</f>
        <v>3.2488260000000002E-3</v>
      </c>
      <c r="AU196" cm="1">
        <f t="array" ref="AU196">IFERROR(_xlfn.XLOOKUP(Tool_Austria!$G196&amp;$E$2,'Waste management'!$A:$A&amp;'Waste management'!$B:$B,'Waste management'!F:F)*$E196,"")</f>
        <v>3.7850399999999999E-4</v>
      </c>
      <c r="AV196" cm="1">
        <f t="array" ref="AV196">IFERROR(_xlfn.XLOOKUP(Tool_Austria!$G196&amp;$E$2,'Waste management'!$A:$A&amp;'Waste management'!$B:$B,'Waste management'!G:G)*$E196,"")</f>
        <v>3.6524374319999998E-8</v>
      </c>
      <c r="AW196" cm="1">
        <f t="array" ref="AW196">IFERROR(_xlfn.XLOOKUP(Tool_Austria!$G196&amp;$E$2,'Waste management'!$A:$A&amp;'Waste management'!$B:$B,'Waste management'!H:H)*$E196,"")</f>
        <v>1.1905559441999998E-9</v>
      </c>
      <c r="AX196" cm="1">
        <f t="array" ref="AX196">IFERROR(_xlfn.XLOOKUP(Tool_Austria!$G196&amp;$E$2,'Waste management'!$A:$A&amp;'Waste management'!$B:$B,'Waste management'!I:I)*$E196,"")</f>
        <v>8.4645164940000001E-10</v>
      </c>
      <c r="AY196" cm="1">
        <f t="array" ref="AY196">IFERROR(_xlfn.XLOOKUP(Tool_Austria!$G196&amp;$E$2,'Waste management'!$A:$A&amp;'Waste management'!$B:$B,'Waste management'!J:J)*$E196,"")</f>
        <v>6.970782E-3</v>
      </c>
      <c r="AZ196" cm="1">
        <f t="array" ref="AZ196">IFERROR(_xlfn.XLOOKUP(Tool_Austria!$G196&amp;$E$2,'Waste management'!$A:$A&amp;'Waste management'!$B:$B,'Waste management'!K:K)*$E196,"")</f>
        <v>1.6967766563999999E-5</v>
      </c>
      <c r="BA196" cm="1">
        <f t="array" ref="BA196">IFERROR(_xlfn.XLOOKUP(Tool_Austria!$G196&amp;$E$2,'Waste management'!$A:$A&amp;'Waste management'!$B:$B,'Waste management'!L:L)*$E196,"")</f>
        <v>3.0533097588E-4</v>
      </c>
      <c r="BB196" cm="1">
        <f t="array" ref="BB196">IFERROR(_xlfn.XLOOKUP(Tool_Austria!$G196&amp;$E$2,'Waste management'!$A:$A&amp;'Waste management'!$B:$B,'Waste management'!M:M)*$E196,"")</f>
        <v>3.0721907999999999E-2</v>
      </c>
      <c r="BC196" cm="1">
        <f t="array" ref="BC196">IFERROR(_xlfn.XLOOKUP(Tool_Austria!$G196&amp;$E$2,'Waste management'!$A:$A&amp;'Waste management'!$B:$B,'Waste management'!N:N)*$E196,"")</f>
        <v>26.416866587999998</v>
      </c>
      <c r="BD196" cm="1">
        <f t="array" ref="BD196">IFERROR(_xlfn.XLOOKUP(Tool_Austria!$G196&amp;$E$2,'Waste management'!$A:$A&amp;'Waste management'!$B:$B,'Waste management'!O:O)*$E196,"")</f>
        <v>1.6843743419999999</v>
      </c>
      <c r="BE196" cm="1">
        <f t="array" ref="BE196">IFERROR(_xlfn.XLOOKUP(Tool_Austria!$G196&amp;$E$2,'Waste management'!$A:$A&amp;'Waste management'!$B:$B,'Waste management'!P:P)*$E196,"")</f>
        <v>3.6367926000000002E-2</v>
      </c>
      <c r="BF196" cm="1">
        <f t="array" ref="BF196">IFERROR(_xlfn.XLOOKUP(Tool_Austria!$G196&amp;$E$2,'Waste management'!$A:$A&amp;'Waste management'!$B:$B,'Waste management'!Q:Q)*$E196,"")</f>
        <v>1.058517978</v>
      </c>
      <c r="BG196" cm="1">
        <f t="array" ref="BG196">IFERROR(_xlfn.XLOOKUP(Tool_Austria!$G196&amp;$E$2,'Waste management'!$A:$A&amp;'Waste management'!$B:$B,'Waste management'!R:R)*$E196,"")</f>
        <v>3.4399705200000001E-7</v>
      </c>
      <c r="BH196">
        <f>IFERROR((L196+AR196+AB196)*_xlfn.XLOOKUP(Tool_Austria!BH$4,Monetization_Factors!$A:$A,Monetization_Factors!$D:$D),"")</f>
        <v>0.17028049780093024</v>
      </c>
      <c r="BI196">
        <f>IFERROR((M196+AS196+AC196)*_xlfn.XLOOKUP(Tool_Austria!BI$4,Monetization_Factors!$A:$A,Monetization_Factors!$D:$D),"")</f>
        <v>1.2313232052791816E-6</v>
      </c>
      <c r="BJ196">
        <f>IFERROR((N196+AT196+AD196)*_xlfn.XLOOKUP(Tool_Austria!BJ$4,Monetization_Factors!$A:$A,Monetization_Factors!$D:$D),"")</f>
        <v>6.1639847972692235E-4</v>
      </c>
      <c r="BK196">
        <f>IFERROR((O196+AU196+AE196)*_xlfn.XLOOKUP(Tool_Austria!BK$4,Monetization_Factors!$A:$A,Monetization_Factors!$D:$D),"")</f>
        <v>4.5123946602318729E-3</v>
      </c>
      <c r="BL196">
        <f>IFERROR((P196+AV196+AF196)*_xlfn.XLOOKUP(Tool_Austria!BL$4,Monetization_Factors!$A:$A,Monetization_Factors!$D:$D),"")</f>
        <v>6.4644515920436615E-2</v>
      </c>
      <c r="BM196">
        <f>IFERROR((Q196+AW196+AG196)*_xlfn.XLOOKUP(Tool_Austria!BM$4,Monetization_Factors!$A:$A,Monetization_Factors!$D:$D),"")</f>
        <v>2.5022761702425821E-3</v>
      </c>
      <c r="BN196">
        <f>IFERROR((R196+AX196+AH196)*_xlfn.XLOOKUP(Tool_Austria!BN$4,Monetization_Factors!$A:$A,Monetization_Factors!$D:$D),"")</f>
        <v>2.9973484450552083E-3</v>
      </c>
      <c r="BO196">
        <f>IFERROR((S196+AY196+AI196)*_xlfn.XLOOKUP(Tool_Austria!BO$4,Monetization_Factors!$A:$A,Monetization_Factors!$D:$D),"")</f>
        <v>4.5337914960503663E-3</v>
      </c>
      <c r="BP196">
        <f>IFERROR((T196+AZ196+AJ196)*_xlfn.XLOOKUP(Tool_Austria!BP$4,Monetization_Factors!$A:$A,Monetization_Factors!$D:$D),"")</f>
        <v>7.6567758746302114E-4</v>
      </c>
      <c r="BQ196">
        <f>IFERROR((U196+BA196+AK196)*_xlfn.XLOOKUP(Tool_Austria!BQ$4,Monetization_Factors!$A:$A,Monetization_Factors!$D:$D),"")</f>
        <v>6.501668574897721E-3</v>
      </c>
      <c r="BR196" t="str">
        <f>IFERROR((V196+BB196+AL196)*_xlfn.XLOOKUP(Tool_Austria!BR$4,Monetization_Factors!$A:$A,Monetization_Factors!$D:$D),"")</f>
        <v/>
      </c>
      <c r="BS196">
        <f>IFERROR((W196+BC196+AM196)*_xlfn.XLOOKUP(Tool_Austria!BS$4,Monetization_Factors!$A:$A,Monetization_Factors!$D:$D),"")</f>
        <v>1.5228964036362687E-3</v>
      </c>
      <c r="BT196">
        <f>IFERROR((X196+BD196+AN196)*_xlfn.XLOOKUP(Tool_Austria!BT$4,Monetization_Factors!$A:$A,Monetization_Factors!$D:$D),"")</f>
        <v>2.3365545164064656E-3</v>
      </c>
      <c r="BU196">
        <f>IFERROR((Y196+BE196+AO196)*_xlfn.XLOOKUP(Tool_Austria!BU$4,Monetization_Factors!$A:$A,Monetization_Factors!$D:$D),"")</f>
        <v>2.8047132256947133E-3</v>
      </c>
      <c r="BV196">
        <f>IFERROR((Z196+BF196+AP196)*_xlfn.XLOOKUP(Tool_Austria!BV$4,Monetization_Factors!$A:$A,Monetization_Factors!$D:$D),"")</f>
        <v>3.5232339084186153E-2</v>
      </c>
      <c r="BW196">
        <f>IFERROR((AA196+BG196+AQ196)*_xlfn.XLOOKUP(Tool_Austria!BW$4,Monetization_Factors!$A:$A,Monetization_Factors!$D:$D),"")</f>
        <v>1.2108520108329652E-5</v>
      </c>
      <c r="BX196" s="38" t="str" cm="1">
        <f t="array" ref="BX196">IFERROR(_xlfn.IFS(I196&lt;&gt;0,I196*E196,I196="",J196*E196),"")</f>
        <v/>
      </c>
      <c r="BY196" s="38">
        <f t="shared" si="112"/>
        <v>0.29926441220827182</v>
      </c>
      <c r="BZ196" s="38">
        <f t="shared" si="113"/>
        <v>0.29926441220827182</v>
      </c>
      <c r="CA196" s="38">
        <f t="shared" si="114"/>
        <v>4.6040678801272588E-4</v>
      </c>
      <c r="CB196">
        <f t="shared" si="121"/>
        <v>1.3088344248479999</v>
      </c>
      <c r="CC196">
        <f t="shared" si="121"/>
        <v>3.0759213268625993E-8</v>
      </c>
      <c r="CD196">
        <f t="shared" si="121"/>
        <v>0.40388234173199999</v>
      </c>
      <c r="CE196">
        <f t="shared" si="121"/>
        <v>2.9810883252780005E-3</v>
      </c>
      <c r="CF196">
        <f t="shared" si="121"/>
        <v>6.4756286185920006E-8</v>
      </c>
      <c r="CG196">
        <f t="shared" si="121"/>
        <v>1.2049812507312E-8</v>
      </c>
      <c r="CH196">
        <f t="shared" si="121"/>
        <v>2.6072030717064001E-9</v>
      </c>
      <c r="CI196">
        <f t="shared" si="121"/>
        <v>1.035491734473E-2</v>
      </c>
      <c r="CJ196">
        <f t="shared" si="121"/>
        <v>3.1388059043699996E-4</v>
      </c>
      <c r="CK196">
        <f t="shared" si="121"/>
        <v>1.5893890335600001E-3</v>
      </c>
      <c r="CL196">
        <f t="shared" si="121"/>
        <v>4.0493920037550001E-2</v>
      </c>
      <c r="CM196">
        <f t="shared" si="121"/>
        <v>31.294923709608</v>
      </c>
      <c r="CN196">
        <f t="shared" si="121"/>
        <v>10.49322664908</v>
      </c>
      <c r="CO196">
        <f t="shared" si="121"/>
        <v>0.44134467149399997</v>
      </c>
      <c r="CP196">
        <f t="shared" si="121"/>
        <v>21.336377335284002</v>
      </c>
      <c r="CQ196">
        <f t="shared" si="117"/>
        <v>5.7959914160903999E-6</v>
      </c>
      <c r="CR196">
        <f t="shared" si="122"/>
        <v>2.0135914228430769E-3</v>
      </c>
      <c r="CS196">
        <f t="shared" si="122"/>
        <v>4.7321866567116911E-11</v>
      </c>
      <c r="CT196">
        <f t="shared" si="122"/>
        <v>6.2135744881846157E-4</v>
      </c>
      <c r="CU196">
        <f t="shared" si="122"/>
        <v>4.5862897311969239E-6</v>
      </c>
      <c r="CV196">
        <f t="shared" si="122"/>
        <v>9.962505567064616E-11</v>
      </c>
      <c r="CW196">
        <f t="shared" si="122"/>
        <v>1.8538173088172309E-11</v>
      </c>
      <c r="CX196">
        <f t="shared" si="122"/>
        <v>4.0110816487790766E-12</v>
      </c>
      <c r="CY196">
        <f t="shared" si="122"/>
        <v>1.5930642068815384E-5</v>
      </c>
      <c r="CZ196">
        <f t="shared" si="122"/>
        <v>4.8289321605692297E-7</v>
      </c>
      <c r="DA196">
        <f t="shared" si="122"/>
        <v>2.4452138977846157E-6</v>
      </c>
      <c r="DB196">
        <f t="shared" si="122"/>
        <v>6.2298338519307697E-5</v>
      </c>
      <c r="DC196">
        <f t="shared" si="122"/>
        <v>4.814603647632E-2</v>
      </c>
      <c r="DD196">
        <f t="shared" si="122"/>
        <v>1.6143425613969233E-2</v>
      </c>
      <c r="DE196">
        <f t="shared" si="122"/>
        <v>6.7899180229846149E-4</v>
      </c>
      <c r="DF196">
        <f t="shared" si="122"/>
        <v>3.2825195900436928E-2</v>
      </c>
      <c r="DG196">
        <f t="shared" si="118"/>
        <v>8.9169098709083068E-9</v>
      </c>
      <c r="DH196" s="5">
        <f>IFERROR(((((L196+AB196)*(1/$H196))+AR196)/$F$2)/($B$2*('CAR.CAP_per person'!B$2)/(_xlfn.XLOOKUP($E$2,EU_countries_GDP!$A$2:$A$29,EU_countries_GDP!$E$2:$E$29))),"")</f>
        <v>0.10874203047795056</v>
      </c>
      <c r="DI196" s="5">
        <f>IFERROR(((((M196+AC196)*(1/$H196))+AS196)/$F$2)/($B$2*('CAR.CAP_per person'!C$2)/(_xlfn.XLOOKUP($E$2,EU_countries_GDP!$A$2:$A$29,EU_countries_GDP!$E$2:$E$29))),"")</f>
        <v>3.4877877644520167E-5</v>
      </c>
      <c r="DJ196" s="5">
        <f>IFERROR(((((N196+AD196)*(1/$H196))+AT196)/$F$2)/($B$2*('CAR.CAP_per person'!D$2)/(_xlfn.XLOOKUP($E$2,EU_countries_GDP!$A$2:$A$29,EU_countries_GDP!$E$2:$E$29))),"")</f>
        <v>4.8016438279325509E-4</v>
      </c>
      <c r="DK196" s="5">
        <f>IFERROR(((((O196+AE196)*(1/$H196))+AU196)/$F$2)/($B$2*('CAR.CAP_per person'!E$2)/(_xlfn.XLOOKUP($E$2,EU_countries_GDP!$A$2:$A$29,EU_countries_GDP!$E$2:$E$29))),"")</f>
        <v>4.1768872110182253E-3</v>
      </c>
      <c r="DL196" s="5">
        <f>IFERROR(((((P196+AF196)*(1/$H196))+AV196)/$F$2)/($B$2*('CAR.CAP_per person'!F$2)/(_xlfn.XLOOKUP($E$2,EU_countries_GDP!$A$2:$A$29,EU_countries_GDP!$E$2:$E$29))),"")</f>
        <v>4.5276980265796567E-2</v>
      </c>
      <c r="DM196" s="5">
        <f>IFERROR(((((Q196+AG196)*(1/$H196))+AW196)/$F$2)/($B$2*('CAR.CAP_per person'!G$2)/(_xlfn.XLOOKUP($E$2,EU_countries_GDP!$A$2:$A$29,EU_countries_GDP!$E$2:$E$29))),"")</f>
        <v>7.3104864830589381E-3</v>
      </c>
      <c r="DN196" s="5">
        <f>IFERROR(((((R196+AH196)*(1/$H196))+AX196)/$F$2)/($B$2*('CAR.CAP_per person'!H$2)/(_xlfn.XLOOKUP($E$2,EU_countries_GDP!$A$2:$A$29,EU_countries_GDP!$E$2:$E$29))),"")</f>
        <v>3.0225020704897129E-4</v>
      </c>
      <c r="DO196" s="5">
        <f>IFERROR(((((S196+AI196)*(1/$H196))+AY196)/$F$2)/($B$2*('CAR.CAP_per person'!I$2)/(_xlfn.XLOOKUP($E$2,EU_countries_GDP!$A$2:$A$29,EU_countries_GDP!$E$2:$E$29))),"")</f>
        <v>3.1920101638198517E-3</v>
      </c>
      <c r="DP196" s="5">
        <f>IFERROR(((((T196+AJ196)*(1/$H196))+AZ196)/$F$2)/($B$2*('CAR.CAP_per person'!J$2)/(_xlfn.XLOOKUP($E$2,EU_countries_GDP!$A$2:$A$29,EU_countries_GDP!$E$2:$E$29))),"")</f>
        <v>3.2664920175022656E-2</v>
      </c>
      <c r="DQ196" s="5">
        <f>IFERROR(((((U196+AK196)*(1/$H196))+BA196)/$F$2)/($B$2*('CAR.CAP_per person'!K$2)/(_xlfn.XLOOKUP($E$2,EU_countries_GDP!$A$2:$A$29,EU_countries_GDP!$E$2:$E$29))),"")</f>
        <v>4.2689841078397666E-3</v>
      </c>
      <c r="DR196" s="5">
        <f>IFERROR(((((V196+AL196)*(1/$H196))+BB196)/$F$2)/($B$2*('CAR.CAP_per person'!L$2)/(_xlfn.XLOOKUP($E$2,EU_countries_GDP!$A$2:$A$29,EU_countries_GDP!$E$2:$E$29))),"")</f>
        <v>1.7712658252592365E-3</v>
      </c>
      <c r="DS196" s="5">
        <f>IFERROR(((((W196+AM196)*(1/$H196))+BC196)/$F$2)/($B$2*('CAR.CAP_per person'!M$2)/(_xlfn.XLOOKUP($E$2,EU_countries_GDP!$A$2:$A$29,EU_countries_GDP!$E$2:$E$29))),"")</f>
        <v>5.419452400757286E-2</v>
      </c>
      <c r="DT196" s="5">
        <f>IFERROR(((((X196+AN196)*(1/$H196))+BD196)/$F$2)/($B$2*('CAR.CAP_per person'!N$2)/(_xlfn.XLOOKUP($E$2,EU_countries_GDP!$A$2:$A$29,EU_countries_GDP!$E$2:$E$29))),"")</f>
        <v>0.45663384054787221</v>
      </c>
      <c r="DU196" s="5">
        <f>IFERROR(((((Y196+AO196)*(1/$H196))+BE196)/$F$2)/($B$2*('CAR.CAP_per person'!O$2)/(_xlfn.XLOOKUP($E$2,EU_countries_GDP!$A$2:$A$29,EU_countries_GDP!$E$2:$E$29))),"")</f>
        <v>1.4341412040531376E-3</v>
      </c>
      <c r="DV196" s="5">
        <f>IFERROR(((((Z196+AP196)*(1/$H196))+BF196)/$F$2)/($B$2*('CAR.CAP_per person'!P$2)/(_xlfn.XLOOKUP($E$2,EU_countries_GDP!$A$2:$A$29,EU_countries_GDP!$E$2:$E$29))),"")</f>
        <v>5.7768868276216821E-2</v>
      </c>
      <c r="DW196" s="5">
        <f>IFERROR(((((AA196+AQ196)*(1/$H196))+BG196)/$F$2)/($B$2*('CAR.CAP_per person'!Q$2)/(_xlfn.XLOOKUP($E$2,EU_countries_GDP!$A$2:$A$29,EU_countries_GDP!$E$2:$E$29))),"")</f>
        <v>1.5866418090644412E-2</v>
      </c>
    </row>
    <row r="197" spans="1:127">
      <c r="A197" t="s">
        <v>221</v>
      </c>
      <c r="B197" t="str">
        <f>_xlfn.XLOOKUP(D197,Table5[Ingredient],Table5[Category],"",FALSE)</f>
        <v>Beef</v>
      </c>
      <c r="C197" s="33" t="s">
        <v>229</v>
      </c>
      <c r="D197" s="33" t="s">
        <v>214</v>
      </c>
      <c r="E197" s="33">
        <v>0.45060000000000006</v>
      </c>
      <c r="F197" s="33" t="s">
        <v>179</v>
      </c>
      <c r="G197" s="33" t="s">
        <v>180</v>
      </c>
      <c r="H197" s="91">
        <f>Dataset_AT!S76</f>
        <v>0.24298964624676447</v>
      </c>
      <c r="I197" s="33"/>
      <c r="J197" s="37">
        <f>IFERROR(INDEX('AveragePrices&amp;Codes'!G:AG, MATCH($D197, 'AveragePrices&amp;Codes'!$A:$A, 0), MATCH(Tool_Austria!$E$2, 'AveragePrices&amp;Codes'!$G$1:$AG$1, 0)),"")</f>
        <v>5.2430406923076927</v>
      </c>
      <c r="K197" s="37">
        <f>IFERROR(E197/(_xlfn.XLOOKUP(A197,Dataset_AT!$V$2:$V$9,Dataset_AT!$W$2:$W$9)),"")</f>
        <v>5.3642857142857147E-3</v>
      </c>
      <c r="L197">
        <f>IFERROR(IF($F197="Raw",_xlfn.XLOOKUP(_xlfn.XLOOKUP(Tool_Austria!$D197,'AveragePrices&amp;Codes'!$A:$A,'AveragePrices&amp;Codes'!$B:$B),AGRIBALYSE_Raw!$B:$B,AGRIBALYSE_Raw!O:O)*$E197,_xlfn.XLOOKUP(_xlfn.XLOOKUP(Tool_Austria!$D197,'AveragePrices&amp;Codes'!$A:$A,'AveragePrices&amp;Codes'!$B:$B),AGRIBALYSE_Cooked!$C:$C,AGRIBALYSE_Cooked!P:P)*$E197),"")</f>
        <v>11.259686138571432</v>
      </c>
      <c r="M197">
        <f>IFERROR(IF($F197="Raw",_xlfn.XLOOKUP(_xlfn.XLOOKUP(Tool_Austria!$D197,'AveragePrices&amp;Codes'!$A:$A,'AveragePrices&amp;Codes'!$B:$B),AGRIBALYSE_Raw!$B:$B,AGRIBALYSE_Raw!P:P)*$E197,_xlfn.XLOOKUP(_xlfn.XLOOKUP(Tool_Austria!$D197,'AveragePrices&amp;Codes'!$A:$A,'AveragePrices&amp;Codes'!$B:$B),AGRIBALYSE_Cooked!$C:$C,AGRIBALYSE_Cooked!Q:Q)*$E197),"")</f>
        <v>6.2885316298285728E-8</v>
      </c>
      <c r="N197">
        <f>IFERROR(IF($F197="Raw",_xlfn.XLOOKUP(_xlfn.XLOOKUP(Tool_Austria!$D197,'AveragePrices&amp;Codes'!$A:$A,'AveragePrices&amp;Codes'!$B:$B),AGRIBALYSE_Raw!$B:$B,AGRIBALYSE_Raw!Q:Q)*$E197,_xlfn.XLOOKUP(_xlfn.XLOOKUP(Tool_Austria!$D197,'AveragePrices&amp;Codes'!$A:$A,'AveragePrices&amp;Codes'!$B:$B),AGRIBALYSE_Cooked!$C:$C,AGRIBALYSE_Cooked!R:R)*$E197),"")</f>
        <v>0.84578160720000028</v>
      </c>
      <c r="O197">
        <f>IFERROR(IF($F197="Raw",_xlfn.XLOOKUP(_xlfn.XLOOKUP(Tool_Austria!$D197,'AveragePrices&amp;Codes'!$A:$A,'AveragePrices&amp;Codes'!$B:$B),AGRIBALYSE_Raw!$B:$B,AGRIBALYSE_Raw!R:R)*$E197,_xlfn.XLOOKUP(_xlfn.XLOOKUP(Tool_Austria!$D197,'AveragePrices&amp;Codes'!$A:$A,'AveragePrices&amp;Codes'!$B:$B),AGRIBALYSE_Cooked!$C:$C,AGRIBALYSE_Cooked!S:S)*$E197),"")</f>
        <v>1.7792456615142858E-2</v>
      </c>
      <c r="P197">
        <f>IFERROR(IF($F197="Raw",_xlfn.XLOOKUP(_xlfn.XLOOKUP(Tool_Austria!$D197,'AveragePrices&amp;Codes'!$A:$A,'AveragePrices&amp;Codes'!$B:$B),AGRIBALYSE_Raw!$B:$B,AGRIBALYSE_Raw!S:S)*$E197,_xlfn.XLOOKUP(_xlfn.XLOOKUP(Tool_Austria!$D197,'AveragePrices&amp;Codes'!$A:$A,'AveragePrices&amp;Codes'!$B:$B),AGRIBALYSE_Cooked!$C:$C,AGRIBALYSE_Cooked!T:T)*$E197),"")</f>
        <v>1.0453681182000001E-6</v>
      </c>
      <c r="Q197">
        <f>IFERROR(IF($F197="Raw",_xlfn.XLOOKUP(_xlfn.XLOOKUP(Tool_Austria!$D197,'AveragePrices&amp;Codes'!$A:$A,'AveragePrices&amp;Codes'!$B:$B),AGRIBALYSE_Raw!$B:$B,AGRIBALYSE_Raw!T:T)*$E197,_xlfn.XLOOKUP(_xlfn.XLOOKUP(Tool_Austria!$D197,'AveragePrices&amp;Codes'!$A:$A,'AveragePrices&amp;Codes'!$B:$B),AGRIBALYSE_Cooked!$C:$C,AGRIBALYSE_Cooked!U:U)*$E197),"")</f>
        <v>1.6298164664571432E-7</v>
      </c>
      <c r="R197">
        <f>IFERROR(IF($F197="Raw",_xlfn.XLOOKUP(_xlfn.XLOOKUP(Tool_Austria!$D197,'AveragePrices&amp;Codes'!$A:$A,'AveragePrices&amp;Codes'!$B:$B),AGRIBALYSE_Raw!$B:$B,AGRIBALYSE_Raw!U:U)*$E197,_xlfn.XLOOKUP(_xlfn.XLOOKUP(Tool_Austria!$D197,'AveragePrices&amp;Codes'!$A:$A,'AveragePrices&amp;Codes'!$B:$B),AGRIBALYSE_Cooked!$C:$C,AGRIBALYSE_Cooked!V:V)*$E197),"")</f>
        <v>4.6848630951428588E-9</v>
      </c>
      <c r="S197">
        <f>IFERROR(IF($F197="Raw",_xlfn.XLOOKUP(_xlfn.XLOOKUP(Tool_Austria!$D197,'AveragePrices&amp;Codes'!$A:$A,'AveragePrices&amp;Codes'!$B:$B),AGRIBALYSE_Raw!$B:$B,AGRIBALYSE_Raw!V:V)*$E197,_xlfn.XLOOKUP(_xlfn.XLOOKUP(Tool_Austria!$D197,'AveragePrices&amp;Codes'!$A:$A,'AveragePrices&amp;Codes'!$B:$B),AGRIBALYSE_Cooked!$C:$C,AGRIBALYSE_Cooked!W:W)*$E197),"")</f>
        <v>0.15324278378571432</v>
      </c>
      <c r="T197">
        <f>IFERROR(IF($F197="Raw",_xlfn.XLOOKUP(_xlfn.XLOOKUP(Tool_Austria!$D197,'AveragePrices&amp;Codes'!$A:$A,'AveragePrices&amp;Codes'!$B:$B),AGRIBALYSE_Raw!$B:$B,AGRIBALYSE_Raw!W:W)*$E197,_xlfn.XLOOKUP(_xlfn.XLOOKUP(Tool_Austria!$D197,'AveragePrices&amp;Codes'!$A:$A,'AveragePrices&amp;Codes'!$B:$B),AGRIBALYSE_Cooked!$C:$C,AGRIBALYSE_Cooked!X:X)*$E197),"")</f>
        <v>5.6910129848571436E-4</v>
      </c>
      <c r="U197">
        <f>IFERROR(IF($F197="Raw",_xlfn.XLOOKUP(_xlfn.XLOOKUP(Tool_Austria!$D197,'AveragePrices&amp;Codes'!$A:$A,'AveragePrices&amp;Codes'!$B:$B),AGRIBALYSE_Raw!$B:$B,AGRIBALYSE_Raw!X:X)*$E197,_xlfn.XLOOKUP(_xlfn.XLOOKUP(Tool_Austria!$D197,'AveragePrices&amp;Codes'!$A:$A,'AveragePrices&amp;Codes'!$B:$B),AGRIBALYSE_Cooked!$C:$C,AGRIBALYSE_Cooked!Y:Y)*$E197),"")</f>
        <v>3.4497594187714295E-2</v>
      </c>
      <c r="V197">
        <f>IFERROR(IF($F197="Raw",_xlfn.XLOOKUP(_xlfn.XLOOKUP(Tool_Austria!$D197,'AveragePrices&amp;Codes'!$A:$A,'AveragePrices&amp;Codes'!$B:$B),AGRIBALYSE_Raw!$B:$B,AGRIBALYSE_Raw!Y:Y)*$E197,_xlfn.XLOOKUP(_xlfn.XLOOKUP(Tool_Austria!$D197,'AveragePrices&amp;Codes'!$A:$A,'AveragePrices&amp;Codes'!$B:$B),AGRIBALYSE_Cooked!$C:$C,AGRIBALYSE_Cooked!Z:Z)*$E197),"")</f>
        <v>0.67589542962857152</v>
      </c>
      <c r="W197">
        <f>IFERROR(IF($F197="Raw",_xlfn.XLOOKUP(_xlfn.XLOOKUP(Tool_Austria!$D197,'AveragePrices&amp;Codes'!$A:$A,'AveragePrices&amp;Codes'!$B:$B),AGRIBALYSE_Raw!$B:$B,AGRIBALYSE_Raw!Z:Z)*$E197,_xlfn.XLOOKUP(_xlfn.XLOOKUP(Tool_Austria!$D197,'AveragePrices&amp;Codes'!$A:$A,'AveragePrices&amp;Codes'!$B:$B),AGRIBALYSE_Cooked!$C:$C,AGRIBALYSE_Cooked!AA:AA)*$E197),"")</f>
        <v>61.409551732285721</v>
      </c>
      <c r="X197">
        <f>IFERROR(IF($F197="Raw",_xlfn.XLOOKUP(_xlfn.XLOOKUP(Tool_Austria!$D197,'AveragePrices&amp;Codes'!$A:$A,'AveragePrices&amp;Codes'!$B:$B),AGRIBALYSE_Raw!$B:$B,AGRIBALYSE_Raw!AA:AA)*$E197,_xlfn.XLOOKUP(_xlfn.XLOOKUP(Tool_Austria!$D197,'AveragePrices&amp;Codes'!$A:$A,'AveragePrices&amp;Codes'!$B:$B),AGRIBALYSE_Cooked!$C:$C,AGRIBALYSE_Cooked!AB:AB)*$E197),"")</f>
        <v>723.79260034285733</v>
      </c>
      <c r="Y197">
        <f>IFERROR(IF($F197="Raw",_xlfn.XLOOKUP(_xlfn.XLOOKUP(Tool_Austria!$D197,'AveragePrices&amp;Codes'!$A:$A,'AveragePrices&amp;Codes'!$B:$B),AGRIBALYSE_Raw!$B:$B,AGRIBALYSE_Raw!AB:AB)*$E197,_xlfn.XLOOKUP(_xlfn.XLOOKUP(Tool_Austria!$D197,'AveragePrices&amp;Codes'!$A:$A,'AveragePrices&amp;Codes'!$B:$B),AGRIBALYSE_Cooked!$C:$C,AGRIBALYSE_Cooked!AC:AC)*$E197),"")</f>
        <v>1.0902367419428576</v>
      </c>
      <c r="Z197">
        <f>IFERROR(IF($F197="Raw",_xlfn.XLOOKUP(_xlfn.XLOOKUP(Tool_Austria!$D197,'AveragePrices&amp;Codes'!$A:$A,'AveragePrices&amp;Codes'!$B:$B),AGRIBALYSE_Raw!$B:$B,AGRIBALYSE_Raw!AC:AC)*$E197,_xlfn.XLOOKUP(_xlfn.XLOOKUP(Tool_Austria!$D197,'AveragePrices&amp;Codes'!$A:$A,'AveragePrices&amp;Codes'!$B:$B),AGRIBALYSE_Cooked!$C:$C,AGRIBALYSE_Cooked!AD:AD)*$E197),"")</f>
        <v>39.706641550285724</v>
      </c>
      <c r="AA197">
        <f>IFERROR(IF($F197="Raw",_xlfn.XLOOKUP(_xlfn.XLOOKUP(Tool_Austria!$D197,'AveragePrices&amp;Codes'!$A:$A,'AveragePrices&amp;Codes'!$B:$B),AGRIBALYSE_Raw!$B:$B,AGRIBALYSE_Raw!AD:AD)*$E197,_xlfn.XLOOKUP(_xlfn.XLOOKUP(Tool_Austria!$D197,'AveragePrices&amp;Codes'!$A:$A,'AveragePrices&amp;Codes'!$B:$B),AGRIBALYSE_Cooked!$C:$C,AGRIBALYSE_Cooked!AE:AE)*$E197),"")</f>
        <v>1.6456293078857146E-5</v>
      </c>
      <c r="AB197" cm="1">
        <f t="array" ref="AB197">IFERROR(_xlfn.XLOOKUP(Tool_Austria!$F197&amp;$E$2,'Cooking methods'!$A:$A&amp;'Cooking methods'!$B:$B,'Cooking methods'!C:C)*$E197,"")</f>
        <v>8.8803409884000012E-2</v>
      </c>
      <c r="AC197" cm="1">
        <f t="array" ref="AC197">IFERROR(_xlfn.XLOOKUP(Tool_Austria!$F197&amp;$E$2,'Cooking methods'!$A:$A&amp;'Cooking methods'!$B:$B,'Cooking methods'!D:D)*$E197,"")</f>
        <v>3.180484863318E-9</v>
      </c>
      <c r="AD197" cm="1">
        <f t="array" ref="AD197">IFERROR(_xlfn.XLOOKUP(Tool_Austria!$F197&amp;$E$2,'Cooking methods'!$A:$A&amp;'Cooking methods'!$B:$B,'Cooking methods'!E:E)*$E197,"")</f>
        <v>6.3129060000000001E-3</v>
      </c>
      <c r="AE197" cm="1">
        <f t="array" ref="AE197">IFERROR(_xlfn.XLOOKUP(Tool_Austria!$F197&amp;$E$2,'Cooking methods'!$A:$A&amp;'Cooking methods'!$B:$B,'Cooking methods'!F:F)*$E197,"")</f>
        <v>1.6082679569400004E-4</v>
      </c>
      <c r="AF197" cm="1">
        <f t="array" ref="AF197">IFERROR(_xlfn.XLOOKUP(Tool_Austria!$F197&amp;$E$2,'Cooking methods'!$A:$A&amp;'Cooking methods'!$B:$B,'Cooking methods'!G:G)*$E197,"")</f>
        <v>6.4901432016000013E-10</v>
      </c>
      <c r="AG197" cm="1">
        <f t="array" ref="AG197">IFERROR(_xlfn.XLOOKUP(Tool_Austria!$F197&amp;$E$2,'Cooking methods'!$A:$A&amp;'Cooking methods'!$B:$B,'Cooking methods'!H:H)*$E197,"")</f>
        <v>3.6828185061600002E-10</v>
      </c>
      <c r="AH197" cm="1">
        <f t="array" ref="AH197">IFERROR(_xlfn.XLOOKUP(Tool_Austria!$F197&amp;$E$2,'Cooking methods'!$A:$A&amp;'Cooking methods'!$B:$B,'Cooking methods'!I:I)*$E197,"")</f>
        <v>1.9958255112720001E-10</v>
      </c>
      <c r="AI197" cm="1">
        <f t="array" ref="AI197">IFERROR(_xlfn.XLOOKUP(Tool_Austria!$F197&amp;$E$2,'Cooking methods'!$A:$A&amp;'Cooking methods'!$B:$B,'Cooking methods'!J:J)*$E197,"")</f>
        <v>1.1212394703000002E-4</v>
      </c>
      <c r="AJ197" cm="1">
        <f t="array" ref="AJ197">IFERROR(_xlfn.XLOOKUP(Tool_Austria!$F197&amp;$E$2,'Cooking methods'!$A:$A&amp;'Cooking methods'!$B:$B,'Cooking methods'!K:K)*$E197,"")</f>
        <v>2.4018496269000001E-5</v>
      </c>
      <c r="AK197" cm="1">
        <f t="array" ref="AK197">IFERROR(_xlfn.XLOOKUP(Tool_Austria!$F197&amp;$E$2,'Cooking methods'!$A:$A&amp;'Cooking methods'!$B:$B,'Cooking methods'!L:L)*$E197,"")</f>
        <v>4.5413405580000005E-5</v>
      </c>
      <c r="AL197" cm="1">
        <f t="array" ref="AL197">IFERROR(_xlfn.XLOOKUP(Tool_Austria!$F197&amp;$E$2,'Cooking methods'!$A:$A&amp;'Cooking methods'!$B:$B,'Cooking methods'!M:M)*$E197,"")</f>
        <v>3.0635178765000003E-4</v>
      </c>
      <c r="AM197" cm="1">
        <f t="array" ref="AM197">IFERROR(_xlfn.XLOOKUP(Tool_Austria!$F197&amp;$E$2,'Cooking methods'!$A:$A&amp;'Cooking methods'!$B:$B,'Cooking methods'!N:N)*$E197,"")</f>
        <v>0.22541600246400001</v>
      </c>
      <c r="AN197" cm="1">
        <f t="array" ref="AN197">IFERROR(_xlfn.XLOOKUP(Tool_Austria!$F197&amp;$E$2,'Cooking methods'!$A:$A&amp;'Cooking methods'!$B:$B,'Cooking methods'!O:O)*$E197,"")</f>
        <v>0.13003568004000002</v>
      </c>
      <c r="AO197" cm="1">
        <f t="array" ref="AO197">IFERROR(_xlfn.XLOOKUP(Tool_Austria!$F197&amp;$E$2,'Cooking methods'!$A:$A&amp;'Cooking methods'!$B:$B,'Cooking methods'!P:P)*$E197,"")</f>
        <v>2.3284998324000002E-2</v>
      </c>
      <c r="AP197" cm="1">
        <f t="array" ref="AP197">IFERROR(_xlfn.XLOOKUP(Tool_Austria!$F197&amp;$E$2,'Cooking methods'!$A:$A&amp;'Cooking methods'!$B:$B,'Cooking methods'!Q:Q)*$E197,"")</f>
        <v>1.4015318298120003</v>
      </c>
      <c r="AQ197" cm="1">
        <f t="array" ref="AQ197">IFERROR(_xlfn.XLOOKUP(Tool_Austria!$F197&amp;$E$2,'Cooking methods'!$A:$A&amp;'Cooking methods'!$B:$B,'Cooking methods'!R:R)*$E197,"")</f>
        <v>1.3487729232720001E-7</v>
      </c>
      <c r="AR197" cm="1">
        <f t="array" ref="AR197">IFERROR(_xlfn.XLOOKUP(Tool_Austria!$G197&amp;$E$2,'Waste management'!$A:$A&amp;'Waste management'!$B:$B,'Waste management'!C:C)*$E197,"")</f>
        <v>2.5229094000000004E-2</v>
      </c>
      <c r="AS197" cm="1">
        <f t="array" ref="AS197">IFERROR(_xlfn.XLOOKUP(Tool_Austria!$G197&amp;$E$2,'Waste management'!$A:$A&amp;'Waste management'!$B:$B,'Waste management'!D:D)*$E197,"")</f>
        <v>1.721296506E-10</v>
      </c>
      <c r="AT197" cm="1">
        <f t="array" ref="AT197">IFERROR(_xlfn.XLOOKUP(Tool_Austria!$G197&amp;$E$2,'Waste management'!$A:$A&amp;'Waste management'!$B:$B,'Waste management'!E:E)*$E197,"")</f>
        <v>4.6411800000000013E-4</v>
      </c>
      <c r="AU197" cm="1">
        <f t="array" ref="AU197">IFERROR(_xlfn.XLOOKUP(Tool_Austria!$G197&amp;$E$2,'Waste management'!$A:$A&amp;'Waste management'!$B:$B,'Waste management'!F:F)*$E197,"")</f>
        <v>5.4072000000000007E-5</v>
      </c>
      <c r="AV197" cm="1">
        <f t="array" ref="AV197">IFERROR(_xlfn.XLOOKUP(Tool_Austria!$G197&amp;$E$2,'Waste management'!$A:$A&amp;'Waste management'!$B:$B,'Waste management'!G:G)*$E197,"")</f>
        <v>5.217767760000001E-9</v>
      </c>
      <c r="AW197" cm="1">
        <f t="array" ref="AW197">IFERROR(_xlfn.XLOOKUP(Tool_Austria!$G197&amp;$E$2,'Waste management'!$A:$A&amp;'Waste management'!$B:$B,'Waste management'!H:H)*$E197,"")</f>
        <v>1.700794206E-10</v>
      </c>
      <c r="AX197" cm="1">
        <f t="array" ref="AX197">IFERROR(_xlfn.XLOOKUP(Tool_Austria!$G197&amp;$E$2,'Waste management'!$A:$A&amp;'Waste management'!$B:$B,'Waste management'!I:I)*$E197,"")</f>
        <v>1.2092166420000003E-10</v>
      </c>
      <c r="AY197" cm="1">
        <f t="array" ref="AY197">IFERROR(_xlfn.XLOOKUP(Tool_Austria!$G197&amp;$E$2,'Waste management'!$A:$A&amp;'Waste management'!$B:$B,'Waste management'!J:J)*$E197,"")</f>
        <v>9.9582600000000022E-4</v>
      </c>
      <c r="AZ197" cm="1">
        <f t="array" ref="AZ197">IFERROR(_xlfn.XLOOKUP(Tool_Austria!$G197&amp;$E$2,'Waste management'!$A:$A&amp;'Waste management'!$B:$B,'Waste management'!K:K)*$E197,"")</f>
        <v>2.4239666520000006E-6</v>
      </c>
      <c r="BA197" cm="1">
        <f t="array" ref="BA197">IFERROR(_xlfn.XLOOKUP(Tool_Austria!$G197&amp;$E$2,'Waste management'!$A:$A&amp;'Waste management'!$B:$B,'Waste management'!L:L)*$E197,"")</f>
        <v>4.3618710840000003E-5</v>
      </c>
      <c r="BB197" cm="1">
        <f t="array" ref="BB197">IFERROR(_xlfn.XLOOKUP(Tool_Austria!$G197&amp;$E$2,'Waste management'!$A:$A&amp;'Waste management'!$B:$B,'Waste management'!M:M)*$E197,"")</f>
        <v>4.3888440000000011E-3</v>
      </c>
      <c r="BC197" cm="1">
        <f t="array" ref="BC197">IFERROR(_xlfn.XLOOKUP(Tool_Austria!$G197&amp;$E$2,'Waste management'!$A:$A&amp;'Waste management'!$B:$B,'Waste management'!N:N)*$E197,"")</f>
        <v>3.7738380840000003</v>
      </c>
      <c r="BD197" cm="1">
        <f t="array" ref="BD197">IFERROR(_xlfn.XLOOKUP(Tool_Austria!$G197&amp;$E$2,'Waste management'!$A:$A&amp;'Waste management'!$B:$B,'Waste management'!O:O)*$E197,"")</f>
        <v>0.24062490600000003</v>
      </c>
      <c r="BE197" cm="1">
        <f t="array" ref="BE197">IFERROR(_xlfn.XLOOKUP(Tool_Austria!$G197&amp;$E$2,'Waste management'!$A:$A&amp;'Waste management'!$B:$B,'Waste management'!P:P)*$E197,"")</f>
        <v>5.1954180000000011E-3</v>
      </c>
      <c r="BF197" cm="1">
        <f t="array" ref="BF197">IFERROR(_xlfn.XLOOKUP(Tool_Austria!$G197&amp;$E$2,'Waste management'!$A:$A&amp;'Waste management'!$B:$B,'Waste management'!Q:Q)*$E197,"")</f>
        <v>0.15121685400000001</v>
      </c>
      <c r="BG197" cm="1">
        <f t="array" ref="BG197">IFERROR(_xlfn.XLOOKUP(Tool_Austria!$G197&amp;$E$2,'Waste management'!$A:$A&amp;'Waste management'!$B:$B,'Waste management'!R:R)*$E197,"")</f>
        <v>4.9142436000000004E-8</v>
      </c>
      <c r="BH197">
        <f>IFERROR((L197+AR197+AB197)*_xlfn.XLOOKUP(Tool_Austria!BH$4,Monetization_Factors!$A:$A,Monetization_Factors!$D:$D),"")</f>
        <v>1.479730694361856</v>
      </c>
      <c r="BI197">
        <f>IFERROR((M197+AS197+AC197)*_xlfn.XLOOKUP(Tool_Austria!BI$4,Monetization_Factors!$A:$A,Monetization_Factors!$D:$D),"")</f>
        <v>2.6515730609382595E-6</v>
      </c>
      <c r="BJ197">
        <f>IFERROR((N197+AT197+AD197)*_xlfn.XLOOKUP(Tool_Austria!BJ$4,Monetization_Factors!$A:$A,Monetization_Factors!$D:$D),"")</f>
        <v>1.3011607338318772E-3</v>
      </c>
      <c r="BK197">
        <f>IFERROR((O197+AU197+AE197)*_xlfn.XLOOKUP(Tool_Austria!BK$4,Monetization_Factors!$A:$A,Monetization_Factors!$D:$D),"")</f>
        <v>2.7257258267642987E-2</v>
      </c>
      <c r="BL197">
        <f>IFERROR((P197+AV197+AF197)*_xlfn.XLOOKUP(Tool_Austria!BL$4,Monetization_Factors!$A:$A,Monetization_Factors!$D:$D),"")</f>
        <v>1.0494204539798835</v>
      </c>
      <c r="BM197">
        <f>IFERROR((Q197+AW197+AG197)*_xlfn.XLOOKUP(Tool_Austria!BM$4,Monetization_Factors!$A:$A,Monetization_Factors!$D:$D),"")</f>
        <v>3.3956729112600018E-2</v>
      </c>
      <c r="BN197">
        <f>IFERROR((R197+AX197+AH197)*_xlfn.XLOOKUP(Tool_Austria!BN$4,Monetization_Factors!$A:$A,Monetization_Factors!$D:$D),"")</f>
        <v>5.7543772051282267E-3</v>
      </c>
      <c r="BO197">
        <f>IFERROR((S197+AY197+AI197)*_xlfn.XLOOKUP(Tool_Austria!BO$4,Monetization_Factors!$A:$A,Monetization_Factors!$D:$D),"")</f>
        <v>6.7580843063204332E-2</v>
      </c>
      <c r="BP197">
        <f>IFERROR((T197+AZ197+AJ197)*_xlfn.XLOOKUP(Tool_Austria!BP$4,Monetization_Factors!$A:$A,Monetization_Factors!$D:$D),"")</f>
        <v>1.4527642815622595E-3</v>
      </c>
      <c r="BQ197">
        <f>IFERROR((U197+BA197+AK197)*_xlfn.XLOOKUP(Tool_Austria!BQ$4,Monetization_Factors!$A:$A,Monetization_Factors!$D:$D),"")</f>
        <v>0.14148252983075077</v>
      </c>
      <c r="BR197" t="str">
        <f>IFERROR((V197+BB197+AL197)*_xlfn.XLOOKUP(Tool_Austria!BR$4,Monetization_Factors!$A:$A,Monetization_Factors!$D:$D),"")</f>
        <v/>
      </c>
      <c r="BS197">
        <f>IFERROR((W197+BC197+AM197)*_xlfn.XLOOKUP(Tool_Austria!BS$4,Monetization_Factors!$A:$A,Monetization_Factors!$D:$D),"")</f>
        <v>3.1829710170194481E-3</v>
      </c>
      <c r="BT197">
        <f>IFERROR((X197+BD197+AN197)*_xlfn.XLOOKUP(Tool_Austria!BT$4,Monetization_Factors!$A:$A,Monetization_Factors!$D:$D),"")</f>
        <v>0.16125134760978405</v>
      </c>
      <c r="BU197">
        <f>IFERROR((Y197+BE197+AO197)*_xlfn.XLOOKUP(Tool_Austria!BU$4,Monetization_Factors!$A:$A,Monetization_Factors!$D:$D),"")</f>
        <v>7.1093660176779023E-3</v>
      </c>
      <c r="BV197">
        <f>IFERROR((Z197+BF197+AP197)*_xlfn.XLOOKUP(Tool_Austria!BV$4,Monetization_Factors!$A:$A,Monetization_Factors!$D:$D),"")</f>
        <v>6.8130817349698919E-2</v>
      </c>
      <c r="BW197">
        <f>IFERROR((AA197+BG197+AQ197)*_xlfn.XLOOKUP(Tool_Austria!BW$4,Monetization_Factors!$A:$A,Monetization_Factors!$D:$D),"")</f>
        <v>3.4763606045952164E-5</v>
      </c>
      <c r="BX197" s="38" cm="1">
        <f t="array" ref="BX197">IFERROR(_xlfn.IFS(I197&lt;&gt;0,I197*E197,I197="",J197*E197),"")</f>
        <v>2.3625141359538464</v>
      </c>
      <c r="BY197" s="38">
        <f t="shared" si="112"/>
        <v>3.047648728009746</v>
      </c>
      <c r="BZ197" s="38">
        <f t="shared" si="113"/>
        <v>5.4101628639635919</v>
      </c>
      <c r="CA197" s="38">
        <f t="shared" si="114"/>
        <v>8.3233274830209099E-3</v>
      </c>
      <c r="CB197">
        <f t="shared" si="121"/>
        <v>11.373718642455431</v>
      </c>
      <c r="CC197">
        <f t="shared" si="121"/>
        <v>6.6237930812203731E-8</v>
      </c>
      <c r="CD197">
        <f t="shared" si="121"/>
        <v>0.85255863120000031</v>
      </c>
      <c r="CE197">
        <f t="shared" si="121"/>
        <v>1.8007355410836857E-2</v>
      </c>
      <c r="CF197">
        <f t="shared" si="121"/>
        <v>1.0512349002801601E-6</v>
      </c>
      <c r="CG197">
        <f t="shared" si="121"/>
        <v>1.6352000791693034E-7</v>
      </c>
      <c r="CH197">
        <f t="shared" si="121"/>
        <v>5.0053673104700589E-9</v>
      </c>
      <c r="CI197">
        <f t="shared" si="121"/>
        <v>0.15435073373274433</v>
      </c>
      <c r="CJ197">
        <f t="shared" si="121"/>
        <v>5.9554376140671429E-4</v>
      </c>
      <c r="CK197">
        <f t="shared" si="121"/>
        <v>3.4586626304134296E-2</v>
      </c>
      <c r="CL197">
        <f t="shared" si="121"/>
        <v>0.68059062541622151</v>
      </c>
      <c r="CM197">
        <f t="shared" si="121"/>
        <v>65.408805818749727</v>
      </c>
      <c r="CN197">
        <f t="shared" si="121"/>
        <v>724.16326092889733</v>
      </c>
      <c r="CO197">
        <f t="shared" si="121"/>
        <v>1.1187171582668576</v>
      </c>
      <c r="CP197">
        <f t="shared" si="121"/>
        <v>41.259390234097722</v>
      </c>
      <c r="CQ197">
        <f t="shared" si="117"/>
        <v>1.6640312807184343E-5</v>
      </c>
      <c r="CR197">
        <f t="shared" si="122"/>
        <v>1.7498028680700665E-2</v>
      </c>
      <c r="CS197">
        <f t="shared" si="122"/>
        <v>1.0190450894185189E-10</v>
      </c>
      <c r="CT197">
        <f t="shared" si="122"/>
        <v>1.3116286633846159E-3</v>
      </c>
      <c r="CU197">
        <f t="shared" si="122"/>
        <v>2.770362370897978E-5</v>
      </c>
      <c r="CV197">
        <f t="shared" si="122"/>
        <v>1.6172844619694772E-9</v>
      </c>
      <c r="CW197">
        <f t="shared" si="122"/>
        <v>2.5156924294912358E-10</v>
      </c>
      <c r="CX197">
        <f t="shared" si="122"/>
        <v>7.7005650930308593E-12</v>
      </c>
      <c r="CY197">
        <f t="shared" si="122"/>
        <v>2.3746266728114513E-4</v>
      </c>
      <c r="CZ197">
        <f t="shared" si="122"/>
        <v>9.1622117139494504E-7</v>
      </c>
      <c r="DA197">
        <f t="shared" si="122"/>
        <v>5.3210194314052764E-5</v>
      </c>
      <c r="DB197">
        <f t="shared" si="122"/>
        <v>1.0470625006403407E-3</v>
      </c>
      <c r="DC197">
        <f t="shared" si="122"/>
        <v>0.10062893202884574</v>
      </c>
      <c r="DD197">
        <f t="shared" si="122"/>
        <v>1.114097324505996</v>
      </c>
      <c r="DE197">
        <f t="shared" si="122"/>
        <v>1.7211033204105502E-3</v>
      </c>
      <c r="DF197">
        <f t="shared" si="122"/>
        <v>6.3475984975534958E-2</v>
      </c>
      <c r="DG197">
        <f t="shared" si="118"/>
        <v>2.5600481241822065E-8</v>
      </c>
      <c r="DH197" s="5">
        <f>IFERROR(((((L197+AB197)*(1/$H197))+AR197)/$F$2)/($B$2*('CAR.CAP_per person'!B$2)/(_xlfn.XLOOKUP($E$2,EU_countries_GDP!$A$2:$A$29,EU_countries_GDP!$E$2:$E$29))),"")</f>
        <v>1.0507008682398977</v>
      </c>
      <c r="DI197" s="5">
        <f>IFERROR(((((M197+AC197)*(1/$H197))+AS197)/$F$2)/($B$2*('CAR.CAP_per person'!C$2)/(_xlfn.XLOOKUP($E$2,EU_countries_GDP!$A$2:$A$29,EU_countries_GDP!$E$2:$E$29))),"")</f>
        <v>7.7250212608553966E-5</v>
      </c>
      <c r="DJ197" s="5">
        <f>IFERROR(((((N197+AD197)*(1/$H197))+AT197)/$F$2)/($B$2*('CAR.CAP_per person'!D$2)/(_xlfn.XLOOKUP($E$2,EU_countries_GDP!$A$2:$A$29,EU_countries_GDP!$E$2:$E$29))),"")</f>
        <v>1.0193726846381083E-3</v>
      </c>
      <c r="DK197" s="5">
        <f>IFERROR(((((O197+AE197)*(1/$H197))+AU197)/$F$2)/($B$2*('CAR.CAP_per person'!E$2)/(_xlfn.XLOOKUP($E$2,EU_countries_GDP!$A$2:$A$29,EU_countries_GDP!$E$2:$E$29))),"")</f>
        <v>2.7850115294316195E-2</v>
      </c>
      <c r="DL197" s="5">
        <f>IFERROR(((((P197+AF197)*(1/$H197))+AV197)/$F$2)/($B$2*('CAR.CAP_per person'!F$2)/(_xlfn.XLOOKUP($E$2,EU_countries_GDP!$A$2:$A$29,EU_countries_GDP!$E$2:$E$29))),"")</f>
        <v>1.2778709537450914</v>
      </c>
      <c r="DM197" s="5">
        <f>IFERROR(((((Q197+AG197)*(1/$H197))+AW197)/$F$2)/($B$2*('CAR.CAP_per person'!G$2)/(_xlfn.XLOOKUP($E$2,EU_countries_GDP!$A$2:$A$29,EU_countries_GDP!$E$2:$E$29))),"")</f>
        <v>0.10714125517547007</v>
      </c>
      <c r="DN197" s="5">
        <f>IFERROR(((((R197+AH197)*(1/$H197))+AX197)/$F$2)/($B$2*('CAR.CAP_per person'!H$2)/(_xlfn.XLOOKUP($E$2,EU_countries_GDP!$A$2:$A$29,EU_countries_GDP!$E$2:$E$29))),"")</f>
        <v>7.5528004036945528E-4</v>
      </c>
      <c r="DO197" s="5">
        <f>IFERROR(((((S197+AI197)*(1/$H197))+AY197)/$F$2)/($B$2*('CAR.CAP_per person'!I$2)/(_xlfn.XLOOKUP($E$2,EU_countries_GDP!$A$2:$A$29,EU_countries_GDP!$E$2:$E$29))),"")</f>
        <v>9.655107630689852E-2</v>
      </c>
      <c r="DP197" s="5">
        <f>IFERROR(((((T197+AJ197)*(1/$H197))+AZ197)/$F$2)/($B$2*('CAR.CAP_per person'!J$2)/(_xlfn.XLOOKUP($E$2,EU_countries_GDP!$A$2:$A$29,EU_countries_GDP!$E$2:$E$29))),"")</f>
        <v>6.4422402093590361E-2</v>
      </c>
      <c r="DQ197" s="5">
        <f>IFERROR(((((U197+AK197)*(1/$H197))+BA197)/$F$2)/($B$2*('CAR.CAP_per person'!K$2)/(_xlfn.XLOOKUP($E$2,EU_countries_GDP!$A$2:$A$29,EU_countries_GDP!$E$2:$E$29))),"")</f>
        <v>0.10860207018965844</v>
      </c>
      <c r="DR197" s="5">
        <f>IFERROR(((((V197+AL197)*(1/$H197))+BB197)/$F$2)/($B$2*('CAR.CAP_per person'!L$2)/(_xlfn.XLOOKUP($E$2,EU_countries_GDP!$A$2:$A$29,EU_countries_GDP!$E$2:$E$29))),"")</f>
        <v>6.9595282100913092E-2</v>
      </c>
      <c r="DS197" s="5">
        <f>IFERROR(((((W197+AM197)*(1/$H197))+BC197)/$F$2)/($B$2*('CAR.CAP_per person'!M$2)/(_xlfn.XLOOKUP($E$2,EU_countries_GDP!$A$2:$A$29,EU_countries_GDP!$E$2:$E$29))),"")</f>
        <v>0.30007521008940785</v>
      </c>
      <c r="DT197" s="5">
        <f>IFERROR(((((X197+AN197)*(1/$H197))+BD197)/$F$2)/($B$2*('CAR.CAP_per person'!N$2)/(_xlfn.XLOOKUP($E$2,EU_countries_GDP!$A$2:$A$29,EU_countries_GDP!$E$2:$E$29))),"")</f>
        <v>35.863455140219983</v>
      </c>
      <c r="DU197" s="5">
        <f>IFERROR(((((Y197+AO197)*(1/$H197))+BE197)/$F$2)/($B$2*('CAR.CAP_per person'!O$2)/(_xlfn.XLOOKUP($E$2,EU_countries_GDP!$A$2:$A$29,EU_countries_GDP!$E$2:$E$29))),"")</f>
        <v>3.863471959871914E-3</v>
      </c>
      <c r="DV197" s="5">
        <f>IFERROR(((((Z197+AP197)*(1/$H197))+BF197)/$F$2)/($B$2*('CAR.CAP_per person'!P$2)/(_xlfn.XLOOKUP($E$2,EU_countries_GDP!$A$2:$A$29,EU_countries_GDP!$E$2:$E$29))),"")</f>
        <v>0.11574810899308266</v>
      </c>
      <c r="DW197" s="5">
        <f>IFERROR(((((AA197+AQ197)*(1/$H197))+BG197)/$F$2)/($B$2*('CAR.CAP_per person'!Q$2)/(_xlfn.XLOOKUP($E$2,EU_countries_GDP!$A$2:$A$29,EU_countries_GDP!$E$2:$E$29))),"")</f>
        <v>4.7588836035926028E-2</v>
      </c>
    </row>
    <row r="198" spans="1:127">
      <c r="A198" t="s">
        <v>221</v>
      </c>
      <c r="B198" t="str">
        <f>_xlfn.XLOOKUP(D198,Table5[Ingredient],Table5[Category],"",FALSE)</f>
        <v xml:space="preserve">Other </v>
      </c>
      <c r="C198" s="33" t="s">
        <v>229</v>
      </c>
      <c r="D198" s="33" t="s">
        <v>187</v>
      </c>
      <c r="E198" s="33">
        <v>0.36048000000000002</v>
      </c>
      <c r="F198" s="33" t="s">
        <v>179</v>
      </c>
      <c r="G198" s="33" t="s">
        <v>180</v>
      </c>
      <c r="H198" s="91">
        <f>Dataset_AT!S77</f>
        <v>0.24298964624676445</v>
      </c>
      <c r="I198" s="33"/>
      <c r="J198" s="37">
        <f>IFERROR(INDEX('AveragePrices&amp;Codes'!G:AG, MATCH($D198, 'AveragePrices&amp;Codes'!$A:$A, 0), MATCH(Tool_Austria!$E$2, 'AveragePrices&amp;Codes'!$G$1:$AG$1, 0)),"")</f>
        <v>2.7022484230769233</v>
      </c>
      <c r="K198" s="37">
        <f>IFERROR(E198/(_xlfn.XLOOKUP(A198,Dataset_AT!$V$2:$V$9,Dataset_AT!$W$2:$W$9)),"")</f>
        <v>4.2914285714285719E-3</v>
      </c>
      <c r="L198">
        <f>IFERROR(IF($F198="Raw",_xlfn.XLOOKUP(_xlfn.XLOOKUP(Tool_Austria!$D198,'AveragePrices&amp;Codes'!$A:$A,'AveragePrices&amp;Codes'!$B:$B),AGRIBALYSE_Raw!$B:$B,AGRIBALYSE_Raw!O:O)*$E198,_xlfn.XLOOKUP(_xlfn.XLOOKUP(Tool_Austria!$D198,'AveragePrices&amp;Codes'!$A:$A,'AveragePrices&amp;Codes'!$B:$B),AGRIBALYSE_Cooked!$C:$C,AGRIBALYSE_Cooked!P:P)*$E198),"")</f>
        <v>0.82978534725333331</v>
      </c>
      <c r="M198">
        <f>IFERROR(IF($F198="Raw",_xlfn.XLOOKUP(_xlfn.XLOOKUP(Tool_Austria!$D198,'AveragePrices&amp;Codes'!$A:$A,'AveragePrices&amp;Codes'!$B:$B),AGRIBALYSE_Raw!$B:$B,AGRIBALYSE_Raw!P:P)*$E198,_xlfn.XLOOKUP(_xlfn.XLOOKUP(Tool_Austria!$D198,'AveragePrices&amp;Codes'!$A:$A,'AveragePrices&amp;Codes'!$B:$B),AGRIBALYSE_Cooked!$C:$C,AGRIBALYSE_Cooked!Q:Q)*$E198),"")</f>
        <v>1.5683799887999999E-8</v>
      </c>
      <c r="N198">
        <f>IFERROR(IF($F198="Raw",_xlfn.XLOOKUP(_xlfn.XLOOKUP(Tool_Austria!$D198,'AveragePrices&amp;Codes'!$A:$A,'AveragePrices&amp;Codes'!$B:$B),AGRIBALYSE_Raw!$B:$B,AGRIBALYSE_Raw!Q:Q)*$E198,_xlfn.XLOOKUP(_xlfn.XLOOKUP(Tool_Austria!$D198,'AveragePrices&amp;Codes'!$A:$A,'AveragePrices&amp;Codes'!$B:$B),AGRIBALYSE_Cooked!$C:$C,AGRIBALYSE_Cooked!R:R)*$E198),"")</f>
        <v>0.10106033969600001</v>
      </c>
      <c r="O198">
        <f>IFERROR(IF($F198="Raw",_xlfn.XLOOKUP(_xlfn.XLOOKUP(Tool_Austria!$D198,'AveragePrices&amp;Codes'!$A:$A,'AveragePrices&amp;Codes'!$B:$B),AGRIBALYSE_Raw!$B:$B,AGRIBALYSE_Raw!R:R)*$E198,_xlfn.XLOOKUP(_xlfn.XLOOKUP(Tool_Austria!$D198,'AveragePrices&amp;Codes'!$A:$A,'AveragePrices&amp;Codes'!$B:$B),AGRIBALYSE_Cooked!$C:$C,AGRIBALYSE_Cooked!S:S)*$E198),"")</f>
        <v>3.0620134482666666E-3</v>
      </c>
      <c r="P198">
        <f>IFERROR(IF($F198="Raw",_xlfn.XLOOKUP(_xlfn.XLOOKUP(Tool_Austria!$D198,'AveragePrices&amp;Codes'!$A:$A,'AveragePrices&amp;Codes'!$B:$B),AGRIBALYSE_Raw!$B:$B,AGRIBALYSE_Raw!S:S)*$E198,_xlfn.XLOOKUP(_xlfn.XLOOKUP(Tool_Austria!$D198,'AveragePrices&amp;Codes'!$A:$A,'AveragePrices&amp;Codes'!$B:$B),AGRIBALYSE_Cooked!$C:$C,AGRIBALYSE_Cooked!T:T)*$E198),"")</f>
        <v>9.5268187109333338E-8</v>
      </c>
      <c r="Q198">
        <f>IFERROR(IF($F198="Raw",_xlfn.XLOOKUP(_xlfn.XLOOKUP(Tool_Austria!$D198,'AveragePrices&amp;Codes'!$A:$A,'AveragePrices&amp;Codes'!$B:$B),AGRIBALYSE_Raw!$B:$B,AGRIBALYSE_Raw!T:T)*$E198,_xlfn.XLOOKUP(_xlfn.XLOOKUP(Tool_Austria!$D198,'AveragePrices&amp;Codes'!$A:$A,'AveragePrices&amp;Codes'!$B:$B),AGRIBALYSE_Cooked!$C:$C,AGRIBALYSE_Cooked!U:U)*$E198),"")</f>
        <v>1.2363678954666667E-8</v>
      </c>
      <c r="R198">
        <f>IFERROR(IF($F198="Raw",_xlfn.XLOOKUP(_xlfn.XLOOKUP(Tool_Austria!$D198,'AveragePrices&amp;Codes'!$A:$A,'AveragePrices&amp;Codes'!$B:$B),AGRIBALYSE_Raw!$B:$B,AGRIBALYSE_Raw!U:U)*$E198,_xlfn.XLOOKUP(_xlfn.XLOOKUP(Tool_Austria!$D198,'AveragePrices&amp;Codes'!$A:$A,'AveragePrices&amp;Codes'!$B:$B),AGRIBALYSE_Cooked!$C:$C,AGRIBALYSE_Cooked!V:V)*$E198),"")</f>
        <v>9.8864007151999991E-10</v>
      </c>
      <c r="S198">
        <f>IFERROR(IF($F198="Raw",_xlfn.XLOOKUP(_xlfn.XLOOKUP(Tool_Austria!$D198,'AveragePrices&amp;Codes'!$A:$A,'AveragePrices&amp;Codes'!$B:$B),AGRIBALYSE_Raw!$B:$B,AGRIBALYSE_Raw!V:V)*$E198,_xlfn.XLOOKUP(_xlfn.XLOOKUP(Tool_Austria!$D198,'AveragePrices&amp;Codes'!$A:$A,'AveragePrices&amp;Codes'!$B:$B),AGRIBALYSE_Cooked!$C:$C,AGRIBALYSE_Cooked!W:W)*$E198),"")</f>
        <v>1.2795064970133333E-2</v>
      </c>
      <c r="T198">
        <f>IFERROR(IF($F198="Raw",_xlfn.XLOOKUP(_xlfn.XLOOKUP(Tool_Austria!$D198,'AveragePrices&amp;Codes'!$A:$A,'AveragePrices&amp;Codes'!$B:$B),AGRIBALYSE_Raw!$B:$B,AGRIBALYSE_Raw!W:W)*$E198,_xlfn.XLOOKUP(_xlfn.XLOOKUP(Tool_Austria!$D198,'AveragePrices&amp;Codes'!$A:$A,'AveragePrices&amp;Codes'!$B:$B),AGRIBALYSE_Cooked!$C:$C,AGRIBALYSE_Cooked!X:X)*$E198),"")</f>
        <v>2.2966995084266667E-4</v>
      </c>
      <c r="U198">
        <f>IFERROR(IF($F198="Raw",_xlfn.XLOOKUP(_xlfn.XLOOKUP(Tool_Austria!$D198,'AveragePrices&amp;Codes'!$A:$A,'AveragePrices&amp;Codes'!$B:$B),AGRIBALYSE_Raw!$B:$B,AGRIBALYSE_Raw!X:X)*$E198,_xlfn.XLOOKUP(_xlfn.XLOOKUP(Tool_Austria!$D198,'AveragePrices&amp;Codes'!$A:$A,'AveragePrices&amp;Codes'!$B:$B),AGRIBALYSE_Cooked!$C:$C,AGRIBALYSE_Cooked!Y:Y)*$E198),"")</f>
        <v>5.6250284511999999E-3</v>
      </c>
      <c r="V198">
        <f>IFERROR(IF($F198="Raw",_xlfn.XLOOKUP(_xlfn.XLOOKUP(Tool_Austria!$D198,'AveragePrices&amp;Codes'!$A:$A,'AveragePrices&amp;Codes'!$B:$B),AGRIBALYSE_Raw!$B:$B,AGRIBALYSE_Raw!Y:Y)*$E198,_xlfn.XLOOKUP(_xlfn.XLOOKUP(Tool_Austria!$D198,'AveragePrices&amp;Codes'!$A:$A,'AveragePrices&amp;Codes'!$B:$B),AGRIBALYSE_Cooked!$C:$C,AGRIBALYSE_Cooked!Z:Z)*$E198),"")</f>
        <v>5.5365554442666665E-2</v>
      </c>
      <c r="W198">
        <f>IFERROR(IF($F198="Raw",_xlfn.XLOOKUP(_xlfn.XLOOKUP(Tool_Austria!$D198,'AveragePrices&amp;Codes'!$A:$A,'AveragePrices&amp;Codes'!$B:$B),AGRIBALYSE_Raw!$B:$B,AGRIBALYSE_Raw!Z:Z)*$E198,_xlfn.XLOOKUP(_xlfn.XLOOKUP(Tool_Austria!$D198,'AveragePrices&amp;Codes'!$A:$A,'AveragePrices&amp;Codes'!$B:$B),AGRIBALYSE_Cooked!$C:$C,AGRIBALYSE_Cooked!AA:AA)*$E198),"")</f>
        <v>27.472341814400004</v>
      </c>
      <c r="X198">
        <f>IFERROR(IF($F198="Raw",_xlfn.XLOOKUP(_xlfn.XLOOKUP(Tool_Austria!$D198,'AveragePrices&amp;Codes'!$A:$A,'AveragePrices&amp;Codes'!$B:$B),AGRIBALYSE_Raw!$B:$B,AGRIBALYSE_Raw!AA:AA)*$E198,_xlfn.XLOOKUP(_xlfn.XLOOKUP(Tool_Austria!$D198,'AveragePrices&amp;Codes'!$A:$A,'AveragePrices&amp;Codes'!$B:$B),AGRIBALYSE_Cooked!$C:$C,AGRIBALYSE_Cooked!AB:AB)*$E198),"")</f>
        <v>71.977277914666658</v>
      </c>
      <c r="Y198">
        <f>IFERROR(IF($F198="Raw",_xlfn.XLOOKUP(_xlfn.XLOOKUP(Tool_Austria!$D198,'AveragePrices&amp;Codes'!$A:$A,'AveragePrices&amp;Codes'!$B:$B),AGRIBALYSE_Raw!$B:$B,AGRIBALYSE_Raw!AB:AB)*$E198,_xlfn.XLOOKUP(_xlfn.XLOOKUP(Tool_Austria!$D198,'AveragePrices&amp;Codes'!$A:$A,'AveragePrices&amp;Codes'!$B:$B),AGRIBALYSE_Cooked!$C:$C,AGRIBALYSE_Cooked!AC:AC)*$E198),"")</f>
        <v>0.34599561720533334</v>
      </c>
      <c r="Z198">
        <f>IFERROR(IF($F198="Raw",_xlfn.XLOOKUP(_xlfn.XLOOKUP(Tool_Austria!$D198,'AveragePrices&amp;Codes'!$A:$A,'AveragePrices&amp;Codes'!$B:$B),AGRIBALYSE_Raw!$B:$B,AGRIBALYSE_Raw!AC:AC)*$E198,_xlfn.XLOOKUP(_xlfn.XLOOKUP(Tool_Austria!$D198,'AveragePrices&amp;Codes'!$A:$A,'AveragePrices&amp;Codes'!$B:$B),AGRIBALYSE_Cooked!$C:$C,AGRIBALYSE_Cooked!AD:AD)*$E198),"")</f>
        <v>7.2053086858666671</v>
      </c>
      <c r="AA198">
        <f>IFERROR(IF($F198="Raw",_xlfn.XLOOKUP(_xlfn.XLOOKUP(Tool_Austria!$D198,'AveragePrices&amp;Codes'!$A:$A,'AveragePrices&amp;Codes'!$B:$B),AGRIBALYSE_Raw!$B:$B,AGRIBALYSE_Raw!AD:AD)*$E198,_xlfn.XLOOKUP(_xlfn.XLOOKUP(Tool_Austria!$D198,'AveragePrices&amp;Codes'!$A:$A,'AveragePrices&amp;Codes'!$B:$B),AGRIBALYSE_Cooked!$C:$C,AGRIBALYSE_Cooked!AE:AE)*$E198),"")</f>
        <v>3.0548107774933336E-6</v>
      </c>
      <c r="AB198" cm="1">
        <f t="array" ref="AB198">IFERROR(_xlfn.XLOOKUP(Tool_Austria!$F198&amp;$E$2,'Cooking methods'!$A:$A&amp;'Cooking methods'!$B:$B,'Cooking methods'!C:C)*$E198,"")</f>
        <v>7.104272790720001E-2</v>
      </c>
      <c r="AC198" cm="1">
        <f t="array" ref="AC198">IFERROR(_xlfn.XLOOKUP(Tool_Austria!$F198&amp;$E$2,'Cooking methods'!$A:$A&amp;'Cooking methods'!$B:$B,'Cooking methods'!D:D)*$E198,"")</f>
        <v>2.5443878906544E-9</v>
      </c>
      <c r="AD198" cm="1">
        <f t="array" ref="AD198">IFERROR(_xlfn.XLOOKUP(Tool_Austria!$F198&amp;$E$2,'Cooking methods'!$A:$A&amp;'Cooking methods'!$B:$B,'Cooking methods'!E:E)*$E198,"")</f>
        <v>5.0503247999999995E-3</v>
      </c>
      <c r="AE198" cm="1">
        <f t="array" ref="AE198">IFERROR(_xlfn.XLOOKUP(Tool_Austria!$F198&amp;$E$2,'Cooking methods'!$A:$A&amp;'Cooking methods'!$B:$B,'Cooking methods'!F:F)*$E198,"")</f>
        <v>1.2866143655520002E-4</v>
      </c>
      <c r="AF198" cm="1">
        <f t="array" ref="AF198">IFERROR(_xlfn.XLOOKUP(Tool_Austria!$F198&amp;$E$2,'Cooking methods'!$A:$A&amp;'Cooking methods'!$B:$B,'Cooking methods'!G:G)*$E198,"")</f>
        <v>5.1921145612800002E-10</v>
      </c>
      <c r="AG198" cm="1">
        <f t="array" ref="AG198">IFERROR(_xlfn.XLOOKUP(Tool_Austria!$F198&amp;$E$2,'Cooking methods'!$A:$A&amp;'Cooking methods'!$B:$B,'Cooking methods'!H:H)*$E198,"")</f>
        <v>2.9462548049280001E-10</v>
      </c>
      <c r="AH198" cm="1">
        <f t="array" ref="AH198">IFERROR(_xlfn.XLOOKUP(Tool_Austria!$F198&amp;$E$2,'Cooking methods'!$A:$A&amp;'Cooking methods'!$B:$B,'Cooking methods'!I:I)*$E198,"")</f>
        <v>1.5966604090176001E-10</v>
      </c>
      <c r="AI198" cm="1">
        <f t="array" ref="AI198">IFERROR(_xlfn.XLOOKUP(Tool_Austria!$F198&amp;$E$2,'Cooking methods'!$A:$A&amp;'Cooking methods'!$B:$B,'Cooking methods'!J:J)*$E198,"")</f>
        <v>8.9699157624000017E-5</v>
      </c>
      <c r="AJ198" cm="1">
        <f t="array" ref="AJ198">IFERROR(_xlfn.XLOOKUP(Tool_Austria!$F198&amp;$E$2,'Cooking methods'!$A:$A&amp;'Cooking methods'!$B:$B,'Cooking methods'!K:K)*$E198,"")</f>
        <v>1.9214797015200002E-5</v>
      </c>
      <c r="AK198" cm="1">
        <f t="array" ref="AK198">IFERROR(_xlfn.XLOOKUP(Tool_Austria!$F198&amp;$E$2,'Cooking methods'!$A:$A&amp;'Cooking methods'!$B:$B,'Cooking methods'!L:L)*$E198,"")</f>
        <v>3.6330724464E-5</v>
      </c>
      <c r="AL198" cm="1">
        <f t="array" ref="AL198">IFERROR(_xlfn.XLOOKUP(Tool_Austria!$F198&amp;$E$2,'Cooking methods'!$A:$A&amp;'Cooking methods'!$B:$B,'Cooking methods'!M:M)*$E198,"")</f>
        <v>2.4508143012000002E-4</v>
      </c>
      <c r="AM198" cm="1">
        <f t="array" ref="AM198">IFERROR(_xlfn.XLOOKUP(Tool_Austria!$F198&amp;$E$2,'Cooking methods'!$A:$A&amp;'Cooking methods'!$B:$B,'Cooking methods'!N:N)*$E198,"")</f>
        <v>0.1803328019712</v>
      </c>
      <c r="AN198" cm="1">
        <f t="array" ref="AN198">IFERROR(_xlfn.XLOOKUP(Tool_Austria!$F198&amp;$E$2,'Cooking methods'!$A:$A&amp;'Cooking methods'!$B:$B,'Cooking methods'!O:O)*$E198,"")</f>
        <v>0.104028544032</v>
      </c>
      <c r="AO198" cm="1">
        <f t="array" ref="AO198">IFERROR(_xlfn.XLOOKUP(Tool_Austria!$F198&amp;$E$2,'Cooking methods'!$A:$A&amp;'Cooking methods'!$B:$B,'Cooking methods'!P:P)*$E198,"")</f>
        <v>1.86279986592E-2</v>
      </c>
      <c r="AP198" cm="1">
        <f t="array" ref="AP198">IFERROR(_xlfn.XLOOKUP(Tool_Austria!$F198&amp;$E$2,'Cooking methods'!$A:$A&amp;'Cooking methods'!$B:$B,'Cooking methods'!Q:Q)*$E198,"")</f>
        <v>1.1212254638496002</v>
      </c>
      <c r="AQ198" cm="1">
        <f t="array" ref="AQ198">IFERROR(_xlfn.XLOOKUP(Tool_Austria!$F198&amp;$E$2,'Cooking methods'!$A:$A&amp;'Cooking methods'!$B:$B,'Cooking methods'!R:R)*$E198,"")</f>
        <v>1.0790183386176E-7</v>
      </c>
      <c r="AR198" cm="1">
        <f t="array" ref="AR198">IFERROR(_xlfn.XLOOKUP(Tool_Austria!$G198&amp;$E$2,'Waste management'!$A:$A&amp;'Waste management'!$B:$B,'Waste management'!C:C)*$E198,"")</f>
        <v>2.01832752E-2</v>
      </c>
      <c r="AS198" cm="1">
        <f t="array" ref="AS198">IFERROR(_xlfn.XLOOKUP(Tool_Austria!$G198&amp;$E$2,'Waste management'!$A:$A&amp;'Waste management'!$B:$B,'Waste management'!D:D)*$E198,"")</f>
        <v>1.3770372048000001E-10</v>
      </c>
      <c r="AT198" cm="1">
        <f t="array" ref="AT198">IFERROR(_xlfn.XLOOKUP(Tool_Austria!$G198&amp;$E$2,'Waste management'!$A:$A&amp;'Waste management'!$B:$B,'Waste management'!E:E)*$E198,"")</f>
        <v>3.7129440000000007E-4</v>
      </c>
      <c r="AU198" cm="1">
        <f t="array" ref="AU198">IFERROR(_xlfn.XLOOKUP(Tool_Austria!$G198&amp;$E$2,'Waste management'!$A:$A&amp;'Waste management'!$B:$B,'Waste management'!F:F)*$E198,"")</f>
        <v>4.3257600000000004E-5</v>
      </c>
      <c r="AV198" cm="1">
        <f t="array" ref="AV198">IFERROR(_xlfn.XLOOKUP(Tool_Austria!$G198&amp;$E$2,'Waste management'!$A:$A&amp;'Waste management'!$B:$B,'Waste management'!G:G)*$E198,"")</f>
        <v>4.1742142080000007E-9</v>
      </c>
      <c r="AW198" cm="1">
        <f t="array" ref="AW198">IFERROR(_xlfn.XLOOKUP(Tool_Austria!$G198&amp;$E$2,'Waste management'!$A:$A&amp;'Waste management'!$B:$B,'Waste management'!H:H)*$E198,"")</f>
        <v>1.3606353648E-10</v>
      </c>
      <c r="AX198" cm="1">
        <f t="array" ref="AX198">IFERROR(_xlfn.XLOOKUP(Tool_Austria!$G198&amp;$E$2,'Waste management'!$A:$A&amp;'Waste management'!$B:$B,'Waste management'!I:I)*$E198,"")</f>
        <v>9.6737331360000012E-11</v>
      </c>
      <c r="AY198" cm="1">
        <f t="array" ref="AY198">IFERROR(_xlfn.XLOOKUP(Tool_Austria!$G198&amp;$E$2,'Waste management'!$A:$A&amp;'Waste management'!$B:$B,'Waste management'!J:J)*$E198,"")</f>
        <v>7.9666080000000009E-4</v>
      </c>
      <c r="AZ198" cm="1">
        <f t="array" ref="AZ198">IFERROR(_xlfn.XLOOKUP(Tool_Austria!$G198&amp;$E$2,'Waste management'!$A:$A&amp;'Waste management'!$B:$B,'Waste management'!K:K)*$E198,"")</f>
        <v>1.9391733216000001E-6</v>
      </c>
      <c r="BA198" cm="1">
        <f t="array" ref="BA198">IFERROR(_xlfn.XLOOKUP(Tool_Austria!$G198&amp;$E$2,'Waste management'!$A:$A&amp;'Waste management'!$B:$B,'Waste management'!L:L)*$E198,"")</f>
        <v>3.4894968672000002E-5</v>
      </c>
      <c r="BB198" cm="1">
        <f t="array" ref="BB198">IFERROR(_xlfn.XLOOKUP(Tool_Austria!$G198&amp;$E$2,'Waste management'!$A:$A&amp;'Waste management'!$B:$B,'Waste management'!M:M)*$E198,"")</f>
        <v>3.5110752000000003E-3</v>
      </c>
      <c r="BC198" cm="1">
        <f t="array" ref="BC198">IFERROR(_xlfn.XLOOKUP(Tool_Austria!$G198&amp;$E$2,'Waste management'!$A:$A&amp;'Waste management'!$B:$B,'Waste management'!N:N)*$E198,"")</f>
        <v>3.0190704672000002</v>
      </c>
      <c r="BD198" cm="1">
        <f t="array" ref="BD198">IFERROR(_xlfn.XLOOKUP(Tool_Austria!$G198&amp;$E$2,'Waste management'!$A:$A&amp;'Waste management'!$B:$B,'Waste management'!O:O)*$E198,"")</f>
        <v>0.1924999248</v>
      </c>
      <c r="BE198" cm="1">
        <f t="array" ref="BE198">IFERROR(_xlfn.XLOOKUP(Tool_Austria!$G198&amp;$E$2,'Waste management'!$A:$A&amp;'Waste management'!$B:$B,'Waste management'!P:P)*$E198,"")</f>
        <v>4.1563344000000004E-3</v>
      </c>
      <c r="BF198" cm="1">
        <f t="array" ref="BF198">IFERROR(_xlfn.XLOOKUP(Tool_Austria!$G198&amp;$E$2,'Waste management'!$A:$A&amp;'Waste management'!$B:$B,'Waste management'!Q:Q)*$E198,"")</f>
        <v>0.12097348320000001</v>
      </c>
      <c r="BG198" cm="1">
        <f t="array" ref="BG198">IFERROR(_xlfn.XLOOKUP(Tool_Austria!$G198&amp;$E$2,'Waste management'!$A:$A&amp;'Waste management'!$B:$B,'Waste management'!R:R)*$E198,"")</f>
        <v>3.9313948800000001E-8</v>
      </c>
      <c r="BH198">
        <f>IFERROR((L198+AR198+AB198)*_xlfn.XLOOKUP(Tool_Austria!BH$4,Monetization_Factors!$A:$A,Monetization_Factors!$D:$D),"")</f>
        <v>0.1198243782729904</v>
      </c>
      <c r="BI198">
        <f>IFERROR((M198+AS198+AC198)*_xlfn.XLOOKUP(Tool_Austria!BI$4,Monetization_Factors!$A:$A,Monetization_Factors!$D:$D),"")</f>
        <v>7.3520568263656435E-7</v>
      </c>
      <c r="BJ198">
        <f>IFERROR((N198+AT198+AD198)*_xlfn.XLOOKUP(Tool_Austria!BJ$4,Monetization_Factors!$A:$A,Monetization_Factors!$D:$D),"")</f>
        <v>1.625109859974814E-4</v>
      </c>
      <c r="BK198">
        <f>IFERROR((O198+AU198+AE198)*_xlfn.XLOOKUP(Tool_Austria!BK$4,Monetization_Factors!$A:$A,Monetization_Factors!$D:$D),"")</f>
        <v>4.8951181863085983E-3</v>
      </c>
      <c r="BL198">
        <f>IFERROR((P198+AV198+AF198)*_xlfn.XLOOKUP(Tool_Austria!BL$4,Monetization_Factors!$A:$A,Monetization_Factors!$D:$D),"")</f>
        <v>9.9789077616553812E-2</v>
      </c>
      <c r="BM198">
        <f>IFERROR((Q198+AW198+AG198)*_xlfn.XLOOKUP(Tool_Austria!BM$4,Monetization_Factors!$A:$A,Monetization_Factors!$D:$D),"")</f>
        <v>2.6568913059287166E-3</v>
      </c>
      <c r="BN198">
        <f>IFERROR((R198+AX198+AH198)*_xlfn.XLOOKUP(Tool_Austria!BN$4,Monetization_Factors!$A:$A,Monetization_Factors!$D:$D),"")</f>
        <v>1.4313534188201834E-3</v>
      </c>
      <c r="BO198">
        <f>IFERROR((S198+AY198+AI198)*_xlfn.XLOOKUP(Tool_Austria!BO$4,Monetization_Factors!$A:$A,Monetization_Factors!$D:$D),"")</f>
        <v>5.9902678047822761E-3</v>
      </c>
      <c r="BP198">
        <f>IFERROR((T198+AZ198+AJ198)*_xlfn.XLOOKUP(Tool_Austria!BP$4,Monetization_Factors!$A:$A,Monetization_Factors!$D:$D),"")</f>
        <v>6.1185769588150459E-4</v>
      </c>
      <c r="BQ198">
        <f>IFERROR((U198+BA198+AK198)*_xlfn.XLOOKUP(Tool_Austria!BQ$4,Monetization_Factors!$A:$A,Monetization_Factors!$D:$D),"")</f>
        <v>2.3301505032979192E-2</v>
      </c>
      <c r="BR198" t="str">
        <f>IFERROR((V198+BB198+AL198)*_xlfn.XLOOKUP(Tool_Austria!BR$4,Monetization_Factors!$A:$A,Monetization_Factors!$D:$D),"")</f>
        <v/>
      </c>
      <c r="BS198">
        <f>IFERROR((W198+BC198+AM198)*_xlfn.XLOOKUP(Tool_Austria!BS$4,Monetization_Factors!$A:$A,Monetization_Factors!$D:$D),"")</f>
        <v>1.4925708307982988E-3</v>
      </c>
      <c r="BT198">
        <f>IFERROR((X198+BD198+AN198)*_xlfn.XLOOKUP(Tool_Austria!BT$4,Monetization_Factors!$A:$A,Monetization_Factors!$D:$D),"")</f>
        <v>1.6093399520542725E-2</v>
      </c>
      <c r="BU198">
        <f>IFERROR((Y198+BE198+AO198)*_xlfn.XLOOKUP(Tool_Austria!BU$4,Monetization_Factors!$A:$A,Monetization_Factors!$D:$D),"")</f>
        <v>2.3435697102146538E-3</v>
      </c>
      <c r="BV198">
        <f>IFERROR((Z198+BF198+AP198)*_xlfn.XLOOKUP(Tool_Austria!BV$4,Monetization_Factors!$A:$A,Monetization_Factors!$D:$D),"")</f>
        <v>1.3949202747130508E-2</v>
      </c>
      <c r="BW198">
        <f>IFERROR((AA198+BG198+AQ198)*_xlfn.XLOOKUP(Tool_Austria!BW$4,Monetization_Factors!$A:$A,Monetization_Factors!$D:$D),"")</f>
        <v>6.6894169103508652E-6</v>
      </c>
      <c r="BX198" s="38" cm="1">
        <f t="array" ref="BX198">IFERROR(_xlfn.IFS(I198&lt;&gt;0,I198*E198,I198="",J198*E198),"")</f>
        <v>0.97410651155076933</v>
      </c>
      <c r="BY198" s="38">
        <f t="shared" ref="BY198:BY240" si="123">SUM(BH198:BQ198,BS198:BW198)</f>
        <v>0.29254912775152137</v>
      </c>
      <c r="BZ198" s="38">
        <f t="shared" ref="BZ198:BZ240" si="124">IFERROR(BY198+BX198,BY198)</f>
        <v>1.2666556393022907</v>
      </c>
      <c r="CA198" s="38">
        <f t="shared" ref="CA198:CA240" si="125">IFERROR(BZ198/$F$2,"")</f>
        <v>1.9487009835419857E-3</v>
      </c>
      <c r="CB198">
        <f t="shared" si="121"/>
        <v>0.92101135036053328</v>
      </c>
      <c r="CC198">
        <f t="shared" si="121"/>
        <v>1.8365891499134399E-8</v>
      </c>
      <c r="CD198">
        <f t="shared" si="121"/>
        <v>0.10648195889600001</v>
      </c>
      <c r="CE198">
        <f t="shared" si="121"/>
        <v>3.2339324848218664E-3</v>
      </c>
      <c r="CF198">
        <f t="shared" si="121"/>
        <v>9.9961612773461334E-8</v>
      </c>
      <c r="CG198">
        <f t="shared" si="121"/>
        <v>1.2794367971639468E-8</v>
      </c>
      <c r="CH198">
        <f t="shared" si="121"/>
        <v>1.2450434437817598E-9</v>
      </c>
      <c r="CI198">
        <f t="shared" si="121"/>
        <v>1.3681424927757332E-2</v>
      </c>
      <c r="CJ198">
        <f t="shared" si="121"/>
        <v>2.5082392117946664E-4</v>
      </c>
      <c r="CK198">
        <f t="shared" si="121"/>
        <v>5.6962541443360002E-3</v>
      </c>
      <c r="CL198">
        <f t="shared" si="121"/>
        <v>5.9121711072786666E-2</v>
      </c>
      <c r="CM198">
        <f t="shared" si="121"/>
        <v>30.671745083571203</v>
      </c>
      <c r="CN198">
        <f t="shared" si="121"/>
        <v>72.273806383498666</v>
      </c>
      <c r="CO198">
        <f t="shared" si="121"/>
        <v>0.36877995026453336</v>
      </c>
      <c r="CP198">
        <f t="shared" si="121"/>
        <v>8.4475076329162668</v>
      </c>
      <c r="CQ198">
        <f t="shared" si="117"/>
        <v>3.2020265601550936E-6</v>
      </c>
      <c r="CR198">
        <f t="shared" si="122"/>
        <v>1.4169405390162051E-3</v>
      </c>
      <c r="CS198">
        <f t="shared" si="122"/>
        <v>2.8255217690975999E-11</v>
      </c>
      <c r="CT198">
        <f t="shared" si="122"/>
        <v>1.6381839830153849E-4</v>
      </c>
      <c r="CU198">
        <f t="shared" si="122"/>
        <v>4.975280745879794E-6</v>
      </c>
      <c r="CV198">
        <f t="shared" si="122"/>
        <v>1.537870965745559E-10</v>
      </c>
      <c r="CW198">
        <f t="shared" si="122"/>
        <v>1.9683643033291489E-11</v>
      </c>
      <c r="CX198">
        <f t="shared" si="122"/>
        <v>1.9154514519719383E-12</v>
      </c>
      <c r="CY198">
        <f t="shared" si="122"/>
        <v>2.1048346042703588E-5</v>
      </c>
      <c r="CZ198">
        <f t="shared" si="122"/>
        <v>3.8588295566071792E-7</v>
      </c>
      <c r="DA198">
        <f t="shared" si="122"/>
        <v>8.7634679143630776E-6</v>
      </c>
      <c r="DB198">
        <f t="shared" si="122"/>
        <v>9.0956478573517947E-5</v>
      </c>
      <c r="DC198">
        <f t="shared" si="122"/>
        <v>4.7187300128571079E-2</v>
      </c>
      <c r="DD198">
        <f t="shared" si="122"/>
        <v>0.11119047135922872</v>
      </c>
      <c r="DE198">
        <f t="shared" si="122"/>
        <v>5.6735376963774366E-4</v>
      </c>
      <c r="DF198">
        <f t="shared" si="122"/>
        <v>1.2996165589101948E-2</v>
      </c>
      <c r="DG198">
        <f t="shared" si="118"/>
        <v>4.9261947079309132E-9</v>
      </c>
      <c r="DH198" s="5">
        <f>IFERROR(((((L198+AB198)*(1/$H198))+AR198)/$F$2)/($B$2*('CAR.CAP_per person'!B$2)/(_xlfn.XLOOKUP($E$2,EU_countries_GDP!$A$2:$A$29,EU_countries_GDP!$E$2:$E$29))),"")</f>
        <v>8.3812036407742832E-2</v>
      </c>
      <c r="DI198" s="5">
        <f>IFERROR(((((M198+AC198)*(1/$H198))+AS198)/$F$2)/($B$2*('CAR.CAP_per person'!C$2)/(_xlfn.XLOOKUP($E$2,EU_countries_GDP!$A$2:$A$29,EU_countries_GDP!$E$2:$E$29))),"")</f>
        <v>2.1339689301264678E-5</v>
      </c>
      <c r="DJ198" s="5">
        <f>IFERROR(((((N198+AD198)*(1/$H198))+AT198)/$F$2)/($B$2*('CAR.CAP_per person'!D$2)/(_xlfn.XLOOKUP($E$2,EU_countries_GDP!$A$2:$A$29,EU_countries_GDP!$E$2:$E$29))),"")</f>
        <v>1.2703280391595162E-4</v>
      </c>
      <c r="DK198" s="5">
        <f>IFERROR(((((O198+AE198)*(1/$H198))+AU198)/$F$2)/($B$2*('CAR.CAP_per person'!E$2)/(_xlfn.XLOOKUP($E$2,EU_countries_GDP!$A$2:$A$29,EU_countries_GDP!$E$2:$E$29))),"")</f>
        <v>4.962223329523909E-3</v>
      </c>
      <c r="DL198" s="5">
        <f>IFERROR(((((P198+AF198)*(1/$H198))+AV198)/$F$2)/($B$2*('CAR.CAP_per person'!F$2)/(_xlfn.XLOOKUP($E$2,EU_countries_GDP!$A$2:$A$29,EU_countries_GDP!$E$2:$E$29))),"")</f>
        <v>0.11811499985373</v>
      </c>
      <c r="DM198" s="5">
        <f>IFERROR(((((Q198+AG198)*(1/$H198))+AW198)/$F$2)/($B$2*('CAR.CAP_per person'!G$2)/(_xlfn.XLOOKUP($E$2,EU_countries_GDP!$A$2:$A$29,EU_countries_GDP!$E$2:$E$29))),"")</f>
        <v>8.3221646374099945E-3</v>
      </c>
      <c r="DN198" s="5">
        <f>IFERROR(((((R198+AH198)*(1/$H198))+AX198)/$F$2)/($B$2*('CAR.CAP_per person'!H$2)/(_xlfn.XLOOKUP($E$2,EU_countries_GDP!$A$2:$A$29,EU_countries_GDP!$E$2:$E$29))),"")</f>
        <v>1.8011341937780692E-4</v>
      </c>
      <c r="DO198" s="5">
        <f>IFERROR(((((S198+AI198)*(1/$H198))+AY198)/$F$2)/($B$2*('CAR.CAP_per person'!I$2)/(_xlfn.XLOOKUP($E$2,EU_countries_GDP!$A$2:$A$29,EU_countries_GDP!$E$2:$E$29))),"")</f>
        <v>8.2210537577584852E-3</v>
      </c>
      <c r="DP198" s="5">
        <f>IFERROR(((((T198+AJ198)*(1/$H198))+AZ198)/$F$2)/($B$2*('CAR.CAP_per person'!J$2)/(_xlfn.XLOOKUP($E$2,EU_countries_GDP!$A$2:$A$29,EU_countries_GDP!$E$2:$E$29))),"")</f>
        <v>2.7057219380707018E-2</v>
      </c>
      <c r="DQ198" s="5">
        <f>IFERROR(((((U198+AK198)*(1/$H198))+BA198)/$F$2)/($B$2*('CAR.CAP_per person'!K$2)/(_xlfn.XLOOKUP($E$2,EU_countries_GDP!$A$2:$A$29,EU_countries_GDP!$E$2:$E$29))),"")</f>
        <v>1.7820315697927778E-2</v>
      </c>
      <c r="DR198" s="5">
        <f>IFERROR(((((V198+AL198)*(1/$H198))+BB198)/$F$2)/($B$2*('CAR.CAP_per person'!L$2)/(_xlfn.XLOOKUP($E$2,EU_countries_GDP!$A$2:$A$29,EU_countries_GDP!$E$2:$E$29))),"")</f>
        <v>5.8021523870785269E-3</v>
      </c>
      <c r="DS198" s="5">
        <f>IFERROR(((((W198+AM198)*(1/$H198))+BC198)/$F$2)/($B$2*('CAR.CAP_per person'!M$2)/(_xlfn.XLOOKUP($E$2,EU_countries_GDP!$A$2:$A$29,EU_countries_GDP!$E$2:$E$29))),"")</f>
        <v>0.13617505571205593</v>
      </c>
      <c r="DT198" s="5">
        <f>IFERROR(((((X198+AN198)*(1/$H198))+BD198)/$F$2)/($B$2*('CAR.CAP_per person'!N$2)/(_xlfn.XLOOKUP($E$2,EU_countries_GDP!$A$2:$A$29,EU_countries_GDP!$E$2:$E$29))),"")</f>
        <v>3.5729692557338617</v>
      </c>
      <c r="DU198" s="5">
        <f>IFERROR(((((Y198+AO198)*(1/$H198))+BE198)/$F$2)/($B$2*('CAR.CAP_per person'!O$2)/(_xlfn.XLOOKUP($E$2,EU_countries_GDP!$A$2:$A$29,EU_countries_GDP!$E$2:$E$29))),"")</f>
        <v>1.2671645766729662E-3</v>
      </c>
      <c r="DV198" s="5">
        <f>IFERROR(((((Z198+AP198)*(1/$H198))+BF198)/$F$2)/($B$2*('CAR.CAP_per person'!P$2)/(_xlfn.XLOOKUP($E$2,EU_countries_GDP!$A$2:$A$29,EU_countries_GDP!$E$2:$E$29))),"")</f>
        <v>2.3506743764894488E-2</v>
      </c>
      <c r="DW198" s="5">
        <f>IFERROR(((((AA198+AQ198)*(1/$H198))+BG198)/$F$2)/($B$2*('CAR.CAP_per person'!Q$2)/(_xlfn.XLOOKUP($E$2,EU_countries_GDP!$A$2:$A$29,EU_countries_GDP!$E$2:$E$29))),"")</f>
        <v>9.0925380271947766E-3</v>
      </c>
    </row>
    <row r="199" spans="1:127">
      <c r="A199" t="s">
        <v>221</v>
      </c>
      <c r="B199" t="str">
        <f>_xlfn.XLOOKUP(D199,Table5[Ingredient],Table5[Category],"",FALSE)</f>
        <v>Starch/satiating food</v>
      </c>
      <c r="C199" s="33" t="s">
        <v>229</v>
      </c>
      <c r="D199" s="33" t="s">
        <v>195</v>
      </c>
      <c r="E199" s="33">
        <v>0.31542000000000003</v>
      </c>
      <c r="F199" s="33" t="s">
        <v>179</v>
      </c>
      <c r="G199" s="33" t="s">
        <v>180</v>
      </c>
      <c r="H199" s="91">
        <f>Dataset_AT!S78</f>
        <v>0.24298964624676445</v>
      </c>
      <c r="I199" s="33"/>
      <c r="J199" s="37">
        <f>IFERROR(INDEX('AveragePrices&amp;Codes'!G:AG, MATCH($D199, 'AveragePrices&amp;Codes'!$A:$A, 0), MATCH(Tool_Austria!$E$2, 'AveragePrices&amp;Codes'!$G$1:$AG$1, 0)),"")</f>
        <v>0</v>
      </c>
      <c r="K199" s="37">
        <f>IFERROR(E199/(_xlfn.XLOOKUP(A199,Dataset_AT!$V$2:$V$9,Dataset_AT!$W$2:$W$9)),"")</f>
        <v>3.7550000000000005E-3</v>
      </c>
      <c r="L199">
        <f>IFERROR(IF($F199="Raw",_xlfn.XLOOKUP(_xlfn.XLOOKUP(Tool_Austria!$D199,'AveragePrices&amp;Codes'!$A:$A,'AveragePrices&amp;Codes'!$B:$B),AGRIBALYSE_Raw!$B:$B,AGRIBALYSE_Raw!O:O)*$E199,_xlfn.XLOOKUP(_xlfn.XLOOKUP(Tool_Austria!$D199,'AveragePrices&amp;Codes'!$A:$A,'AveragePrices&amp;Codes'!$B:$B),AGRIBALYSE_Cooked!$C:$C,AGRIBALYSE_Cooked!P:P)*$E199),"")</f>
        <v>8.321508009920002E-2</v>
      </c>
      <c r="M199">
        <f>IFERROR(IF($F199="Raw",_xlfn.XLOOKUP(_xlfn.XLOOKUP(Tool_Austria!$D199,'AveragePrices&amp;Codes'!$A:$A,'AveragePrices&amp;Codes'!$B:$B),AGRIBALYSE_Raw!$B:$B,AGRIBALYSE_Raw!P:P)*$E199,_xlfn.XLOOKUP(_xlfn.XLOOKUP(Tool_Austria!$D199,'AveragePrices&amp;Codes'!$A:$A,'AveragePrices&amp;Codes'!$B:$B),AGRIBALYSE_Cooked!$C:$C,AGRIBALYSE_Cooked!Q:Q)*$E199),"")</f>
        <v>1.3939859680600002E-9</v>
      </c>
      <c r="N199">
        <f>IFERROR(IF($F199="Raw",_xlfn.XLOOKUP(_xlfn.XLOOKUP(Tool_Austria!$D199,'AveragePrices&amp;Codes'!$A:$A,'AveragePrices&amp;Codes'!$B:$B),AGRIBALYSE_Raw!$B:$B,AGRIBALYSE_Raw!Q:Q)*$E199,_xlfn.XLOOKUP(_xlfn.XLOOKUP(Tool_Austria!$D199,'AveragePrices&amp;Codes'!$A:$A,'AveragePrices&amp;Codes'!$B:$B),AGRIBALYSE_Cooked!$C:$C,AGRIBALYSE_Cooked!R:R)*$E199),"")</f>
        <v>1.8888793172200002E-2</v>
      </c>
      <c r="O199">
        <f>IFERROR(IF($F199="Raw",_xlfn.XLOOKUP(_xlfn.XLOOKUP(Tool_Austria!$D199,'AveragePrices&amp;Codes'!$A:$A,'AveragePrices&amp;Codes'!$B:$B),AGRIBALYSE_Raw!$B:$B,AGRIBALYSE_Raw!R:R)*$E199,_xlfn.XLOOKUP(_xlfn.XLOOKUP(Tool_Austria!$D199,'AveragePrices&amp;Codes'!$A:$A,'AveragePrices&amp;Codes'!$B:$B),AGRIBALYSE_Cooked!$C:$C,AGRIBALYSE_Cooked!S:S)*$E199),"")</f>
        <v>2.8006945069600003E-4</v>
      </c>
      <c r="P199">
        <f>IFERROR(IF($F199="Raw",_xlfn.XLOOKUP(_xlfn.XLOOKUP(Tool_Austria!$D199,'AveragePrices&amp;Codes'!$A:$A,'AveragePrices&amp;Codes'!$B:$B),AGRIBALYSE_Raw!$B:$B,AGRIBALYSE_Raw!S:S)*$E199,_xlfn.XLOOKUP(_xlfn.XLOOKUP(Tool_Austria!$D199,'AveragePrices&amp;Codes'!$A:$A,'AveragePrices&amp;Codes'!$B:$B),AGRIBALYSE_Cooked!$C:$C,AGRIBALYSE_Cooked!T:T)*$E199),"")</f>
        <v>7.5444381413800016E-9</v>
      </c>
      <c r="Q199">
        <f>IFERROR(IF($F199="Raw",_xlfn.XLOOKUP(_xlfn.XLOOKUP(Tool_Austria!$D199,'AveragePrices&amp;Codes'!$A:$A,'AveragePrices&amp;Codes'!$B:$B),AGRIBALYSE_Raw!$B:$B,AGRIBALYSE_Raw!T:T)*$E199,_xlfn.XLOOKUP(_xlfn.XLOOKUP(Tool_Austria!$D199,'AveragePrices&amp;Codes'!$A:$A,'AveragePrices&amp;Codes'!$B:$B),AGRIBALYSE_Cooked!$C:$C,AGRIBALYSE_Cooked!U:U)*$E199),"")</f>
        <v>6.5000238532600005E-10</v>
      </c>
      <c r="R199">
        <f>IFERROR(IF($F199="Raw",_xlfn.XLOOKUP(_xlfn.XLOOKUP(Tool_Austria!$D199,'AveragePrices&amp;Codes'!$A:$A,'AveragePrices&amp;Codes'!$B:$B),AGRIBALYSE_Raw!$B:$B,AGRIBALYSE_Raw!U:U)*$E199,_xlfn.XLOOKUP(_xlfn.XLOOKUP(Tool_Austria!$D199,'AveragePrices&amp;Codes'!$A:$A,'AveragePrices&amp;Codes'!$B:$B),AGRIBALYSE_Cooked!$C:$C,AGRIBALYSE_Cooked!V:V)*$E199),"")</f>
        <v>1.0758657625800003E-10</v>
      </c>
      <c r="S199">
        <f>IFERROR(IF($F199="Raw",_xlfn.XLOOKUP(_xlfn.XLOOKUP(Tool_Austria!$D199,'AveragePrices&amp;Codes'!$A:$A,'AveragePrices&amp;Codes'!$B:$B),AGRIBALYSE_Raw!$B:$B,AGRIBALYSE_Raw!V:V)*$E199,_xlfn.XLOOKUP(_xlfn.XLOOKUP(Tool_Austria!$D199,'AveragePrices&amp;Codes'!$A:$A,'AveragePrices&amp;Codes'!$B:$B),AGRIBALYSE_Cooked!$C:$C,AGRIBALYSE_Cooked!W:W)*$E199),"")</f>
        <v>9.9407139514200008E-4</v>
      </c>
      <c r="T199">
        <f>IFERROR(IF($F199="Raw",_xlfn.XLOOKUP(_xlfn.XLOOKUP(Tool_Austria!$D199,'AveragePrices&amp;Codes'!$A:$A,'AveragePrices&amp;Codes'!$B:$B),AGRIBALYSE_Raw!$B:$B,AGRIBALYSE_Raw!W:W)*$E199,_xlfn.XLOOKUP(_xlfn.XLOOKUP(Tool_Austria!$D199,'AveragePrices&amp;Codes'!$A:$A,'AveragePrices&amp;Codes'!$B:$B),AGRIBALYSE_Cooked!$C:$C,AGRIBALYSE_Cooked!X:X)*$E199),"")</f>
        <v>1.6851243056200002E-5</v>
      </c>
      <c r="U199">
        <f>IFERROR(IF($F199="Raw",_xlfn.XLOOKUP(_xlfn.XLOOKUP(Tool_Austria!$D199,'AveragePrices&amp;Codes'!$A:$A,'AveragePrices&amp;Codes'!$B:$B),AGRIBALYSE_Raw!$B:$B,AGRIBALYSE_Raw!X:X)*$E199,_xlfn.XLOOKUP(_xlfn.XLOOKUP(Tool_Austria!$D199,'AveragePrices&amp;Codes'!$A:$A,'AveragePrices&amp;Codes'!$B:$B),AGRIBALYSE_Cooked!$C:$C,AGRIBALYSE_Cooked!Y:Y)*$E199),"")</f>
        <v>6.6822300013000008E-4</v>
      </c>
      <c r="V199">
        <f>IFERROR(IF($F199="Raw",_xlfn.XLOOKUP(_xlfn.XLOOKUP(Tool_Austria!$D199,'AveragePrices&amp;Codes'!$A:$A,'AveragePrices&amp;Codes'!$B:$B),AGRIBALYSE_Raw!$B:$B,AGRIBALYSE_Raw!Y:Y)*$E199,_xlfn.XLOOKUP(_xlfn.XLOOKUP(Tool_Austria!$D199,'AveragePrices&amp;Codes'!$A:$A,'AveragePrices&amp;Codes'!$B:$B),AGRIBALYSE_Cooked!$C:$C,AGRIBALYSE_Cooked!Z:Z)*$E199),"")</f>
        <v>4.2034843729200008E-3</v>
      </c>
      <c r="W199">
        <f>IFERROR(IF($F199="Raw",_xlfn.XLOOKUP(_xlfn.XLOOKUP(Tool_Austria!$D199,'AveragePrices&amp;Codes'!$A:$A,'AveragePrices&amp;Codes'!$B:$B),AGRIBALYSE_Raw!$B:$B,AGRIBALYSE_Raw!Z:Z)*$E199,_xlfn.XLOOKUP(_xlfn.XLOOKUP(Tool_Austria!$D199,'AveragePrices&amp;Codes'!$A:$A,'AveragePrices&amp;Codes'!$B:$B),AGRIBALYSE_Cooked!$C:$C,AGRIBALYSE_Cooked!AA:AA)*$E199),"")</f>
        <v>1.4113435832300001</v>
      </c>
      <c r="X199">
        <f>IFERROR(IF($F199="Raw",_xlfn.XLOOKUP(_xlfn.XLOOKUP(Tool_Austria!$D199,'AveragePrices&amp;Codes'!$A:$A,'AveragePrices&amp;Codes'!$B:$B),AGRIBALYSE_Raw!$B:$B,AGRIBALYSE_Raw!AA:AA)*$E199,_xlfn.XLOOKUP(_xlfn.XLOOKUP(Tool_Austria!$D199,'AveragePrices&amp;Codes'!$A:$A,'AveragePrices&amp;Codes'!$B:$B),AGRIBALYSE_Cooked!$C:$C,AGRIBALYSE_Cooked!AB:AB)*$E199),"")</f>
        <v>8.854527120740002</v>
      </c>
      <c r="Y199">
        <f>IFERROR(IF($F199="Raw",_xlfn.XLOOKUP(_xlfn.XLOOKUP(Tool_Austria!$D199,'AveragePrices&amp;Codes'!$A:$A,'AveragePrices&amp;Codes'!$B:$B),AGRIBALYSE_Raw!$B:$B,AGRIBALYSE_Raw!AB:AB)*$E199,_xlfn.XLOOKUP(_xlfn.XLOOKUP(Tool_Austria!$D199,'AveragePrices&amp;Codes'!$A:$A,'AveragePrices&amp;Codes'!$B:$B),AGRIBALYSE_Cooked!$C:$C,AGRIBALYSE_Cooked!AC:AC)*$E199),"")</f>
        <v>2.1603348159400002E-2</v>
      </c>
      <c r="Z199">
        <f>IFERROR(IF($F199="Raw",_xlfn.XLOOKUP(_xlfn.XLOOKUP(Tool_Austria!$D199,'AveragePrices&amp;Codes'!$A:$A,'AveragePrices&amp;Codes'!$B:$B),AGRIBALYSE_Raw!$B:$B,AGRIBALYSE_Raw!AC:AC)*$E199,_xlfn.XLOOKUP(_xlfn.XLOOKUP(Tool_Austria!$D199,'AveragePrices&amp;Codes'!$A:$A,'AveragePrices&amp;Codes'!$B:$B),AGRIBALYSE_Cooked!$C:$C,AGRIBALYSE_Cooked!AD:AD)*$E199),"")</f>
        <v>0.94913036405600015</v>
      </c>
      <c r="AA199">
        <f>IFERROR(IF($F199="Raw",_xlfn.XLOOKUP(_xlfn.XLOOKUP(Tool_Austria!$D199,'AveragePrices&amp;Codes'!$A:$A,'AveragePrices&amp;Codes'!$B:$B),AGRIBALYSE_Raw!$B:$B,AGRIBALYSE_Raw!AD:AD)*$E199,_xlfn.XLOOKUP(_xlfn.XLOOKUP(Tool_Austria!$D199,'AveragePrices&amp;Codes'!$A:$A,'AveragePrices&amp;Codes'!$B:$B),AGRIBALYSE_Cooked!$C:$C,AGRIBALYSE_Cooked!AE:AE)*$E199),"")</f>
        <v>3.8096907038400002E-7</v>
      </c>
      <c r="AB199" cm="1">
        <f t="array" ref="AB199">IFERROR(_xlfn.XLOOKUP(Tool_Austria!$F199&amp;$E$2,'Cooking methods'!$A:$A&amp;'Cooking methods'!$B:$B,'Cooking methods'!C:C)*$E199,"")</f>
        <v>6.2162386918800008E-2</v>
      </c>
      <c r="AC199" cm="1">
        <f t="array" ref="AC199">IFERROR(_xlfn.XLOOKUP(Tool_Austria!$F199&amp;$E$2,'Cooking methods'!$A:$A&amp;'Cooking methods'!$B:$B,'Cooking methods'!D:D)*$E199,"")</f>
        <v>2.2263394043226E-9</v>
      </c>
      <c r="AD199" cm="1">
        <f t="array" ref="AD199">IFERROR(_xlfn.XLOOKUP(Tool_Austria!$F199&amp;$E$2,'Cooking methods'!$A:$A&amp;'Cooking methods'!$B:$B,'Cooking methods'!E:E)*$E199,"")</f>
        <v>4.4190341999999997E-3</v>
      </c>
      <c r="AE199" cm="1">
        <f t="array" ref="AE199">IFERROR(_xlfn.XLOOKUP(Tool_Austria!$F199&amp;$E$2,'Cooking methods'!$A:$A&amp;'Cooking methods'!$B:$B,'Cooking methods'!F:F)*$E199,"")</f>
        <v>1.1257875698580003E-4</v>
      </c>
      <c r="AF199" cm="1">
        <f t="array" ref="AF199">IFERROR(_xlfn.XLOOKUP(Tool_Austria!$F199&amp;$E$2,'Cooking methods'!$A:$A&amp;'Cooking methods'!$B:$B,'Cooking methods'!G:G)*$E199,"")</f>
        <v>4.5431002411200007E-10</v>
      </c>
      <c r="AG199" cm="1">
        <f t="array" ref="AG199">IFERROR(_xlfn.XLOOKUP(Tool_Austria!$F199&amp;$E$2,'Cooking methods'!$A:$A&amp;'Cooking methods'!$B:$B,'Cooking methods'!H:H)*$E199,"")</f>
        <v>2.5779729543120003E-10</v>
      </c>
      <c r="AH199" cm="1">
        <f t="array" ref="AH199">IFERROR(_xlfn.XLOOKUP(Tool_Austria!$F199&amp;$E$2,'Cooking methods'!$A:$A&amp;'Cooking methods'!$B:$B,'Cooking methods'!I:I)*$E199,"")</f>
        <v>1.3970778578904002E-10</v>
      </c>
      <c r="AI199" cm="1">
        <f t="array" ref="AI199">IFERROR(_xlfn.XLOOKUP(Tool_Austria!$F199&amp;$E$2,'Cooking methods'!$A:$A&amp;'Cooking methods'!$B:$B,'Cooking methods'!J:J)*$E199,"")</f>
        <v>7.8486762921000009E-5</v>
      </c>
      <c r="AJ199" cm="1">
        <f t="array" ref="AJ199">IFERROR(_xlfn.XLOOKUP(Tool_Austria!$F199&amp;$E$2,'Cooking methods'!$A:$A&amp;'Cooking methods'!$B:$B,'Cooking methods'!K:K)*$E199,"")</f>
        <v>1.6812947388300003E-5</v>
      </c>
      <c r="AK199" cm="1">
        <f t="array" ref="AK199">IFERROR(_xlfn.XLOOKUP(Tool_Austria!$F199&amp;$E$2,'Cooking methods'!$A:$A&amp;'Cooking methods'!$B:$B,'Cooking methods'!L:L)*$E199,"")</f>
        <v>3.1789383906000004E-5</v>
      </c>
      <c r="AL199" cm="1">
        <f t="array" ref="AL199">IFERROR(_xlfn.XLOOKUP(Tool_Austria!$F199&amp;$E$2,'Cooking methods'!$A:$A&amp;'Cooking methods'!$B:$B,'Cooking methods'!M:M)*$E199,"")</f>
        <v>2.1444625135500002E-4</v>
      </c>
      <c r="AM199" cm="1">
        <f t="array" ref="AM199">IFERROR(_xlfn.XLOOKUP(Tool_Austria!$F199&amp;$E$2,'Cooking methods'!$A:$A&amp;'Cooking methods'!$B:$B,'Cooking methods'!N:N)*$E199,"")</f>
        <v>0.15779120172479999</v>
      </c>
      <c r="AN199" cm="1">
        <f t="array" ref="AN199">IFERROR(_xlfn.XLOOKUP(Tool_Austria!$F199&amp;$E$2,'Cooking methods'!$A:$A&amp;'Cooking methods'!$B:$B,'Cooking methods'!O:O)*$E199,"")</f>
        <v>9.1024976028000013E-2</v>
      </c>
      <c r="AO199" cm="1">
        <f t="array" ref="AO199">IFERROR(_xlfn.XLOOKUP(Tool_Austria!$F199&amp;$E$2,'Cooking methods'!$A:$A&amp;'Cooking methods'!$B:$B,'Cooking methods'!P:P)*$E199,"")</f>
        <v>1.6299498826800003E-2</v>
      </c>
      <c r="AP199" cm="1">
        <f t="array" ref="AP199">IFERROR(_xlfn.XLOOKUP(Tool_Austria!$F199&amp;$E$2,'Cooking methods'!$A:$A&amp;'Cooking methods'!$B:$B,'Cooking methods'!Q:Q)*$E199,"")</f>
        <v>0.98107228086840015</v>
      </c>
      <c r="AQ199" cm="1">
        <f t="array" ref="AQ199">IFERROR(_xlfn.XLOOKUP(Tool_Austria!$F199&amp;$E$2,'Cooking methods'!$A:$A&amp;'Cooking methods'!$B:$B,'Cooking methods'!R:R)*$E199,"")</f>
        <v>9.4414104629040013E-8</v>
      </c>
      <c r="AR199" cm="1">
        <f t="array" ref="AR199">IFERROR(_xlfn.XLOOKUP(Tool_Austria!$G199&amp;$E$2,'Waste management'!$A:$A&amp;'Waste management'!$B:$B,'Waste management'!C:C)*$E199,"")</f>
        <v>1.7660365800000001E-2</v>
      </c>
      <c r="AS199" cm="1">
        <f t="array" ref="AS199">IFERROR(_xlfn.XLOOKUP(Tool_Austria!$G199&amp;$E$2,'Waste management'!$A:$A&amp;'Waste management'!$B:$B,'Waste management'!D:D)*$E199,"")</f>
        <v>1.2049075542000002E-10</v>
      </c>
      <c r="AT199" cm="1">
        <f t="array" ref="AT199">IFERROR(_xlfn.XLOOKUP(Tool_Austria!$G199&amp;$E$2,'Waste management'!$A:$A&amp;'Waste management'!$B:$B,'Waste management'!E:E)*$E199,"")</f>
        <v>3.2488260000000007E-4</v>
      </c>
      <c r="AU199" cm="1">
        <f t="array" ref="AU199">IFERROR(_xlfn.XLOOKUP(Tool_Austria!$G199&amp;$E$2,'Waste management'!$A:$A&amp;'Waste management'!$B:$B,'Waste management'!F:F)*$E199,"")</f>
        <v>3.7850400000000006E-5</v>
      </c>
      <c r="AV199" cm="1">
        <f t="array" ref="AV199">IFERROR(_xlfn.XLOOKUP(Tool_Austria!$G199&amp;$E$2,'Waste management'!$A:$A&amp;'Waste management'!$B:$B,'Waste management'!G:G)*$E199,"")</f>
        <v>3.6524374320000005E-9</v>
      </c>
      <c r="AW199" cm="1">
        <f t="array" ref="AW199">IFERROR(_xlfn.XLOOKUP(Tool_Austria!$G199&amp;$E$2,'Waste management'!$A:$A&amp;'Waste management'!$B:$B,'Waste management'!H:H)*$E199,"")</f>
        <v>1.1905559442E-10</v>
      </c>
      <c r="AX199" cm="1">
        <f t="array" ref="AX199">IFERROR(_xlfn.XLOOKUP(Tool_Austria!$G199&amp;$E$2,'Waste management'!$A:$A&amp;'Waste management'!$B:$B,'Waste management'!I:I)*$E199,"")</f>
        <v>8.4645164940000009E-11</v>
      </c>
      <c r="AY199" cm="1">
        <f t="array" ref="AY199">IFERROR(_xlfn.XLOOKUP(Tool_Austria!$G199&amp;$E$2,'Waste management'!$A:$A&amp;'Waste management'!$B:$B,'Waste management'!J:J)*$E199,"")</f>
        <v>6.9707820000000013E-4</v>
      </c>
      <c r="AZ199" cm="1">
        <f t="array" ref="AZ199">IFERROR(_xlfn.XLOOKUP(Tool_Austria!$G199&amp;$E$2,'Waste management'!$A:$A&amp;'Waste management'!$B:$B,'Waste management'!K:K)*$E199,"")</f>
        <v>1.6967766564000003E-6</v>
      </c>
      <c r="BA199" cm="1">
        <f t="array" ref="BA199">IFERROR(_xlfn.XLOOKUP(Tool_Austria!$G199&amp;$E$2,'Waste management'!$A:$A&amp;'Waste management'!$B:$B,'Waste management'!L:L)*$E199,"")</f>
        <v>3.0533097588000005E-5</v>
      </c>
      <c r="BB199" cm="1">
        <f t="array" ref="BB199">IFERROR(_xlfn.XLOOKUP(Tool_Austria!$G199&amp;$E$2,'Waste management'!$A:$A&amp;'Waste management'!$B:$B,'Waste management'!M:M)*$E199,"")</f>
        <v>3.0721908000000005E-3</v>
      </c>
      <c r="BC199" cm="1">
        <f t="array" ref="BC199">IFERROR(_xlfn.XLOOKUP(Tool_Austria!$G199&amp;$E$2,'Waste management'!$A:$A&amp;'Waste management'!$B:$B,'Waste management'!N:N)*$E199,"")</f>
        <v>2.6416866588000003</v>
      </c>
      <c r="BD199" cm="1">
        <f t="array" ref="BD199">IFERROR(_xlfn.XLOOKUP(Tool_Austria!$G199&amp;$E$2,'Waste management'!$A:$A&amp;'Waste management'!$B:$B,'Waste management'!O:O)*$E199,"")</f>
        <v>0.16843743420000001</v>
      </c>
      <c r="BE199" cm="1">
        <f t="array" ref="BE199">IFERROR(_xlfn.XLOOKUP(Tool_Austria!$G199&amp;$E$2,'Waste management'!$A:$A&amp;'Waste management'!$B:$B,'Waste management'!P:P)*$E199,"")</f>
        <v>3.6367926000000004E-3</v>
      </c>
      <c r="BF199" cm="1">
        <f t="array" ref="BF199">IFERROR(_xlfn.XLOOKUP(Tool_Austria!$G199&amp;$E$2,'Waste management'!$A:$A&amp;'Waste management'!$B:$B,'Waste management'!Q:Q)*$E199,"")</f>
        <v>0.10585179780000001</v>
      </c>
      <c r="BG199" cm="1">
        <f t="array" ref="BG199">IFERROR(_xlfn.XLOOKUP(Tool_Austria!$G199&amp;$E$2,'Waste management'!$A:$A&amp;'Waste management'!$B:$B,'Waste management'!R:R)*$E199,"")</f>
        <v>3.4399705200000002E-8</v>
      </c>
      <c r="BH199">
        <f>IFERROR((L199+AR199+AB199)*_xlfn.XLOOKUP(Tool_Austria!BH$4,Monetization_Factors!$A:$A,Monetization_Factors!$D:$D),"")</f>
        <v>2.1211363947626925E-2</v>
      </c>
      <c r="BI199">
        <f>IFERROR((M199+AS199+AC199)*_xlfn.XLOOKUP(Tool_Austria!BI$4,Monetization_Factors!$A:$A,Monetization_Factors!$D:$D),"")</f>
        <v>1.4974874892343793E-7</v>
      </c>
      <c r="BJ199">
        <f>IFERROR((N199+AT199+AD199)*_xlfn.XLOOKUP(Tool_Austria!BJ$4,Monetization_Factors!$A:$A,Monetization_Factors!$D:$D),"")</f>
        <v>3.6067846977963553E-5</v>
      </c>
      <c r="BK199">
        <f>IFERROR((O199+AU199+AE199)*_xlfn.XLOOKUP(Tool_Austria!BK$4,Monetization_Factors!$A:$A,Monetization_Factors!$D:$D),"")</f>
        <v>6.5163437194013895E-4</v>
      </c>
      <c r="BL199">
        <f>IFERROR((P199+AV199+AF199)*_xlfn.XLOOKUP(Tool_Austria!BL$4,Monetization_Factors!$A:$A,Monetization_Factors!$D:$D),"")</f>
        <v>1.1631075486425892E-2</v>
      </c>
      <c r="BM199">
        <f>IFERROR((Q199+AW199+AG199)*_xlfn.XLOOKUP(Tool_Austria!BM$4,Monetization_Factors!$A:$A,Monetization_Factors!$D:$D),"")</f>
        <v>2.1323779799931346E-4</v>
      </c>
      <c r="BN199">
        <f>IFERROR((R199+AX199+AH199)*_xlfn.XLOOKUP(Tool_Austria!BN$4,Monetization_Factors!$A:$A,Monetization_Factors!$D:$D),"")</f>
        <v>3.81611404138069E-4</v>
      </c>
      <c r="BO199">
        <f>IFERROR((S199+AY199+AI199)*_xlfn.XLOOKUP(Tool_Austria!BO$4,Monetization_Factors!$A:$A,Monetization_Factors!$D:$D),"")</f>
        <v>7.7481664065342398E-4</v>
      </c>
      <c r="BP199">
        <f>IFERROR((T199+AZ199+AJ199)*_xlfn.XLOOKUP(Tool_Austria!BP$4,Monetization_Factors!$A:$A,Monetization_Factors!$D:$D),"")</f>
        <v>8.6259236171567968E-5</v>
      </c>
      <c r="BQ199">
        <f>IFERROR((U199+BA199+AK199)*_xlfn.XLOOKUP(Tool_Austria!BQ$4,Monetization_Factors!$A:$A,Monetization_Factors!$D:$D),"")</f>
        <v>2.9884216514124927E-3</v>
      </c>
      <c r="BR199" t="str">
        <f>IFERROR((V199+BB199+AL199)*_xlfn.XLOOKUP(Tool_Austria!BR$4,Monetization_Factors!$A:$A,Monetization_Factors!$D:$D),"")</f>
        <v/>
      </c>
      <c r="BS199">
        <f>IFERROR((W199+BC199+AM199)*_xlfn.XLOOKUP(Tool_Austria!BS$4,Monetization_Factors!$A:$A,Monetization_Factors!$D:$D),"")</f>
        <v>2.0491006441021904E-4</v>
      </c>
      <c r="BT199">
        <f>IFERROR((X199+BD199+AN199)*_xlfn.XLOOKUP(Tool_Austria!BT$4,Monetization_Factors!$A:$A,Monetization_Factors!$D:$D),"")</f>
        <v>2.0294361413542524E-3</v>
      </c>
      <c r="BU199">
        <f>IFERROR((Y199+BE199+AO199)*_xlfn.XLOOKUP(Tool_Austria!BU$4,Monetization_Factors!$A:$A,Monetization_Factors!$D:$D),"")</f>
        <v>2.6398138249549637E-4</v>
      </c>
      <c r="BV199">
        <f>IFERROR((Z199+BF199+AP199)*_xlfn.XLOOKUP(Tool_Austria!BV$4,Monetization_Factors!$A:$A,Monetization_Factors!$D:$D),"")</f>
        <v>3.3620965449135333E-3</v>
      </c>
      <c r="BW199">
        <f>IFERROR((AA199+BG199+AQ199)*_xlfn.XLOOKUP(Tool_Austria!BW$4,Monetization_Factors!$A:$A,Monetization_Factors!$D:$D),"")</f>
        <v>1.0649974806390442E-6</v>
      </c>
      <c r="BX199" s="38" cm="1">
        <f t="array" ref="BX199">IFERROR(_xlfn.IFS(I199&lt;&gt;0,I199*E199,I199="",J199*E199),"")</f>
        <v>0</v>
      </c>
      <c r="BY199" s="38">
        <f t="shared" si="123"/>
        <v>4.3836127262748839E-2</v>
      </c>
      <c r="BZ199" s="38">
        <f t="shared" si="124"/>
        <v>4.3836127262748839E-2</v>
      </c>
      <c r="CA199" s="38">
        <f t="shared" si="125"/>
        <v>6.744019578884437E-5</v>
      </c>
      <c r="CB199">
        <f t="shared" si="121"/>
        <v>0.16303783281800002</v>
      </c>
      <c r="CC199">
        <f t="shared" si="121"/>
        <v>3.7408161278026003E-9</v>
      </c>
      <c r="CD199">
        <f t="shared" si="121"/>
        <v>2.3632709972200003E-2</v>
      </c>
      <c r="CE199">
        <f t="shared" si="121"/>
        <v>4.3049860768180003E-4</v>
      </c>
      <c r="CF199">
        <f t="shared" si="121"/>
        <v>1.1651185597492002E-8</v>
      </c>
      <c r="CG199">
        <f t="shared" si="121"/>
        <v>1.0268552751771999E-9</v>
      </c>
      <c r="CH199">
        <f t="shared" si="121"/>
        <v>3.3193952698704008E-10</v>
      </c>
      <c r="CI199">
        <f t="shared" si="121"/>
        <v>1.7696363580630003E-3</v>
      </c>
      <c r="CJ199">
        <f t="shared" si="121"/>
        <v>3.5360967100900007E-5</v>
      </c>
      <c r="CK199">
        <f t="shared" si="121"/>
        <v>7.305454816240001E-4</v>
      </c>
      <c r="CL199">
        <f t="shared" si="121"/>
        <v>7.4901214242750012E-3</v>
      </c>
      <c r="CM199">
        <f t="shared" si="121"/>
        <v>4.2108214437548002</v>
      </c>
      <c r="CN199">
        <f t="shared" si="121"/>
        <v>9.1139895309680021</v>
      </c>
      <c r="CO199">
        <f t="shared" si="121"/>
        <v>4.1539639586200001E-2</v>
      </c>
      <c r="CP199">
        <f t="shared" si="121"/>
        <v>2.0360544427244003</v>
      </c>
      <c r="CQ199">
        <f t="shared" si="117"/>
        <v>5.0978288021304003E-7</v>
      </c>
      <c r="CR199">
        <f t="shared" si="122"/>
        <v>2.5082743510461544E-4</v>
      </c>
      <c r="CS199">
        <f t="shared" si="122"/>
        <v>5.7551017350809238E-12</v>
      </c>
      <c r="CT199">
        <f t="shared" si="122"/>
        <v>3.6358015341846161E-5</v>
      </c>
      <c r="CU199">
        <f t="shared" si="122"/>
        <v>6.6230555027969241E-7</v>
      </c>
      <c r="CV199">
        <f t="shared" si="122"/>
        <v>1.7924900919218465E-11</v>
      </c>
      <c r="CW199">
        <f t="shared" si="122"/>
        <v>1.5797773464264615E-12</v>
      </c>
      <c r="CX199">
        <f t="shared" si="122"/>
        <v>5.1067619536467708E-13</v>
      </c>
      <c r="CY199">
        <f t="shared" si="122"/>
        <v>2.7225174739430771E-6</v>
      </c>
      <c r="CZ199">
        <f t="shared" si="122"/>
        <v>5.4401487847538472E-8</v>
      </c>
      <c r="DA199">
        <f t="shared" si="122"/>
        <v>1.1239161255753847E-6</v>
      </c>
      <c r="DB199">
        <f t="shared" si="122"/>
        <v>1.1523263729653848E-5</v>
      </c>
      <c r="DC199">
        <f t="shared" si="122"/>
        <v>6.478186836545846E-3</v>
      </c>
      <c r="DD199">
        <f t="shared" si="122"/>
        <v>1.4021522355335388E-2</v>
      </c>
      <c r="DE199">
        <f t="shared" si="122"/>
        <v>6.3907137824923075E-5</v>
      </c>
      <c r="DF199">
        <f t="shared" si="122"/>
        <v>3.1323914503452312E-3</v>
      </c>
      <c r="DG199">
        <f t="shared" si="118"/>
        <v>7.8428135417390769E-10</v>
      </c>
      <c r="DH199" s="5">
        <f>IFERROR(((((L199+AB199)*(1/$H199))+AR199)/$F$2)/($B$2*('CAR.CAP_per person'!B$2)/(_xlfn.XLOOKUP($E$2,EU_countries_GDP!$A$2:$A$29,EU_countries_GDP!$E$2:$E$29))),"")</f>
        <v>1.3849612702060683E-2</v>
      </c>
      <c r="DI199" s="5">
        <f>IFERROR(((((M199+AC199)*(1/$H199))+AS199)/$F$2)/($B$2*('CAR.CAP_per person'!C$2)/(_xlfn.XLOOKUP($E$2,EU_countries_GDP!$A$2:$A$29,EU_countries_GDP!$E$2:$E$29))),"")</f>
        <v>4.2647520446048589E-6</v>
      </c>
      <c r="DJ199" s="5">
        <f>IFERROR(((((N199+AD199)*(1/$H199))+AT199)/$F$2)/($B$2*('CAR.CAP_per person'!D$2)/(_xlfn.XLOOKUP($E$2,EU_countries_GDP!$A$2:$A$29,EU_countries_GDP!$E$2:$E$29))),"")</f>
        <v>2.7974220961566186E-5</v>
      </c>
      <c r="DK199" s="5">
        <f>IFERROR(((((O199+AE199)*(1/$H199))+AU199)/$F$2)/($B$2*('CAR.CAP_per person'!E$2)/(_xlfn.XLOOKUP($E$2,EU_countries_GDP!$A$2:$A$29,EU_countries_GDP!$E$2:$E$29))),"")</f>
        <v>6.2290879389196663E-4</v>
      </c>
      <c r="DL199" s="5">
        <f>IFERROR(((((P199+AF199)*(1/$H199))+AV199)/$F$2)/($B$2*('CAR.CAP_per person'!F$2)/(_xlfn.XLOOKUP($E$2,EU_countries_GDP!$A$2:$A$29,EU_countries_GDP!$E$2:$E$29))),"")</f>
        <v>1.0842783182631297E-2</v>
      </c>
      <c r="DM199" s="5">
        <f>IFERROR(((((Q199+AG199)*(1/$H199))+AW199)/$F$2)/($B$2*('CAR.CAP_per person'!G$2)/(_xlfn.XLOOKUP($E$2,EU_countries_GDP!$A$2:$A$29,EU_countries_GDP!$E$2:$E$29))),"")</f>
        <v>6.1424533175526944E-4</v>
      </c>
      <c r="DN199" s="5">
        <f>IFERROR(((((R199+AH199)*(1/$H199))+AX199)/$F$2)/($B$2*('CAR.CAP_per person'!H$2)/(_xlfn.XLOOKUP($E$2,EU_countries_GDP!$A$2:$A$29,EU_countries_GDP!$E$2:$E$29))),"")</f>
        <v>4.1171771647676884E-5</v>
      </c>
      <c r="DO199" s="5">
        <f>IFERROR(((((S199+AI199)*(1/$H199))+AY199)/$F$2)/($B$2*('CAR.CAP_per person'!I$2)/(_xlfn.XLOOKUP($E$2,EU_countries_GDP!$A$2:$A$29,EU_countries_GDP!$E$2:$E$29))),"")</f>
        <v>7.8068468794733757E-4</v>
      </c>
      <c r="DP199" s="5">
        <f>IFERROR(((((T199+AJ199)*(1/$H199))+AZ199)/$F$2)/($B$2*('CAR.CAP_per person'!J$2)/(_xlfn.XLOOKUP($E$2,EU_countries_GDP!$A$2:$A$29,EU_countries_GDP!$E$2:$E$29))),"")</f>
        <v>3.6975859866680196E-3</v>
      </c>
      <c r="DQ199" s="5">
        <f>IFERROR(((((U199+AK199)*(1/$H199))+BA199)/$F$2)/($B$2*('CAR.CAP_per person'!K$2)/(_xlfn.XLOOKUP($E$2,EU_countries_GDP!$A$2:$A$29,EU_countries_GDP!$E$2:$E$29))),"")</f>
        <v>2.2234592923449825E-3</v>
      </c>
      <c r="DR199" s="5">
        <f>IFERROR(((((V199+AL199)*(1/$H199))+BB199)/$F$2)/($B$2*('CAR.CAP_per person'!L$2)/(_xlfn.XLOOKUP($E$2,EU_countries_GDP!$A$2:$A$29,EU_countries_GDP!$E$2:$E$29))),"")</f>
        <v>5.3069186994249523E-4</v>
      </c>
      <c r="DS199" s="5">
        <f>IFERROR(((((W199+AM199)*(1/$H199))+BC199)/$F$2)/($B$2*('CAR.CAP_per person'!M$2)/(_xlfn.XLOOKUP($E$2,EU_countries_GDP!$A$2:$A$29,EU_countries_GDP!$E$2:$E$29))),"")</f>
        <v>1.0606819671029416E-2</v>
      </c>
      <c r="DT199" s="5">
        <f>IFERROR(((((X199+AN199)*(1/$H199))+BD199)/$F$2)/($B$2*('CAR.CAP_per person'!N$2)/(_xlfn.XLOOKUP($E$2,EU_countries_GDP!$A$2:$A$29,EU_countries_GDP!$E$2:$E$29))),"")</f>
        <v>0.44515836565169148</v>
      </c>
      <c r="DU199" s="5">
        <f>IFERROR(((((Y199+AO199)*(1/$H199))+BE199)/$F$2)/($B$2*('CAR.CAP_per person'!O$2)/(_xlfn.XLOOKUP($E$2,EU_countries_GDP!$A$2:$A$29,EU_countries_GDP!$E$2:$E$29))),"")</f>
        <v>1.3442130926438335E-4</v>
      </c>
      <c r="DV199" s="5">
        <f>IFERROR(((((Z199+AP199)*(1/$H199))+BF199)/$F$2)/($B$2*('CAR.CAP_per person'!P$2)/(_xlfn.XLOOKUP($E$2,EU_countries_GDP!$A$2:$A$29,EU_countries_GDP!$E$2:$E$29))),"")</f>
        <v>5.5023673471256661E-3</v>
      </c>
      <c r="DW199" s="5">
        <f>IFERROR(((((AA199+AQ199)*(1/$H199))+BG199)/$F$2)/($B$2*('CAR.CAP_per person'!Q$2)/(_xlfn.XLOOKUP($E$2,EU_countries_GDP!$A$2:$A$29,EU_countries_GDP!$E$2:$E$29))),"")</f>
        <v>1.3865302443523857E-3</v>
      </c>
    </row>
    <row r="200" spans="1:127">
      <c r="A200" t="s">
        <v>221</v>
      </c>
      <c r="B200" t="str">
        <f>_xlfn.XLOOKUP(D200,Table5[Ingredient],Table5[Category],"",FALSE)</f>
        <v>Dairy products</v>
      </c>
      <c r="C200" s="33" t="s">
        <v>229</v>
      </c>
      <c r="D200" s="33" t="s">
        <v>183</v>
      </c>
      <c r="E200" s="33">
        <v>0.22530000000000003</v>
      </c>
      <c r="F200" s="33" t="s">
        <v>179</v>
      </c>
      <c r="G200" s="33" t="s">
        <v>180</v>
      </c>
      <c r="H200" s="91">
        <f>Dataset_AT!S79</f>
        <v>0.24298964624676447</v>
      </c>
      <c r="I200" s="33"/>
      <c r="J200" s="37">
        <f>IFERROR(INDEX('AveragePrices&amp;Codes'!G:AG, MATCH($D200, 'AveragePrices&amp;Codes'!$A:$A, 0), MATCH(Tool_Austria!$E$2, 'AveragePrices&amp;Codes'!$G$1:$AG$1, 0)),"")</f>
        <v>0.51222692307692297</v>
      </c>
      <c r="K200" s="37">
        <f>IFERROR(E200/(_xlfn.XLOOKUP(A200,Dataset_AT!$V$2:$V$9,Dataset_AT!$W$2:$W$9)),"")</f>
        <v>2.6821428571428573E-3</v>
      </c>
      <c r="L200">
        <f>IFERROR(IF($F200="Raw",_xlfn.XLOOKUP(_xlfn.XLOOKUP(Tool_Austria!$D200,'AveragePrices&amp;Codes'!$A:$A,'AveragePrices&amp;Codes'!$B:$B),AGRIBALYSE_Raw!$B:$B,AGRIBALYSE_Raw!O:O)*$E200,_xlfn.XLOOKUP(_xlfn.XLOOKUP(Tool_Austria!$D200,'AveragePrices&amp;Codes'!$A:$A,'AveragePrices&amp;Codes'!$B:$B),AGRIBALYSE_Cooked!$C:$C,AGRIBALYSE_Cooked!P:P)*$E200),"")</f>
        <v>0.34527813151578957</v>
      </c>
      <c r="M200">
        <f>IFERROR(IF($F200="Raw",_xlfn.XLOOKUP(_xlfn.XLOOKUP(Tool_Austria!$D200,'AveragePrices&amp;Codes'!$A:$A,'AveragePrices&amp;Codes'!$B:$B),AGRIBALYSE_Raw!$B:$B,AGRIBALYSE_Raw!P:P)*$E200,_xlfn.XLOOKUP(_xlfn.XLOOKUP(Tool_Austria!$D200,'AveragePrices&amp;Codes'!$A:$A,'AveragePrices&amp;Codes'!$B:$B),AGRIBALYSE_Cooked!$C:$C,AGRIBALYSE_Cooked!Q:Q)*$E200),"")</f>
        <v>5.4077791395789489E-9</v>
      </c>
      <c r="N200">
        <f>IFERROR(IF($F200="Raw",_xlfn.XLOOKUP(_xlfn.XLOOKUP(Tool_Austria!$D200,'AveragePrices&amp;Codes'!$A:$A,'AveragePrices&amp;Codes'!$B:$B),AGRIBALYSE_Raw!$B:$B,AGRIBALYSE_Raw!Q:Q)*$E200,_xlfn.XLOOKUP(_xlfn.XLOOKUP(Tool_Austria!$D200,'AveragePrices&amp;Codes'!$A:$A,'AveragePrices&amp;Codes'!$B:$B),AGRIBALYSE_Cooked!$C:$C,AGRIBALYSE_Cooked!R:R)*$E200),"")</f>
        <v>3.2074447932631582E-2</v>
      </c>
      <c r="O200">
        <f>IFERROR(IF($F200="Raw",_xlfn.XLOOKUP(_xlfn.XLOOKUP(Tool_Austria!$D200,'AveragePrices&amp;Codes'!$A:$A,'AveragePrices&amp;Codes'!$B:$B),AGRIBALYSE_Raw!$B:$B,AGRIBALYSE_Raw!R:R)*$E200,_xlfn.XLOOKUP(_xlfn.XLOOKUP(Tool_Austria!$D200,'AveragePrices&amp;Codes'!$A:$A,'AveragePrices&amp;Codes'!$B:$B),AGRIBALYSE_Cooked!$C:$C,AGRIBALYSE_Cooked!S:S)*$E200),"")</f>
        <v>7.2080964189473701E-4</v>
      </c>
      <c r="P200">
        <f>IFERROR(IF($F200="Raw",_xlfn.XLOOKUP(_xlfn.XLOOKUP(Tool_Austria!$D200,'AveragePrices&amp;Codes'!$A:$A,'AveragePrices&amp;Codes'!$B:$B),AGRIBALYSE_Raw!$B:$B,AGRIBALYSE_Raw!S:S)*$E200,_xlfn.XLOOKUP(_xlfn.XLOOKUP(Tool_Austria!$D200,'AveragePrices&amp;Codes'!$A:$A,'AveragePrices&amp;Codes'!$B:$B),AGRIBALYSE_Cooked!$C:$C,AGRIBALYSE_Cooked!T:T)*$E200),"")</f>
        <v>2.8627078086315795E-8</v>
      </c>
      <c r="Q200">
        <f>IFERROR(IF($F200="Raw",_xlfn.XLOOKUP(_xlfn.XLOOKUP(Tool_Austria!$D200,'AveragePrices&amp;Codes'!$A:$A,'AveragePrices&amp;Codes'!$B:$B),AGRIBALYSE_Raw!$B:$B,AGRIBALYSE_Raw!T:T)*$E200,_xlfn.XLOOKUP(_xlfn.XLOOKUP(Tool_Austria!$D200,'AveragePrices&amp;Codes'!$A:$A,'AveragePrices&amp;Codes'!$B:$B),AGRIBALYSE_Cooked!$C:$C,AGRIBALYSE_Cooked!U:U)*$E200),"")</f>
        <v>4.0514344828421066E-9</v>
      </c>
      <c r="R200">
        <f>IFERROR(IF($F200="Raw",_xlfn.XLOOKUP(_xlfn.XLOOKUP(Tool_Austria!$D200,'AveragePrices&amp;Codes'!$A:$A,'AveragePrices&amp;Codes'!$B:$B),AGRIBALYSE_Raw!$B:$B,AGRIBALYSE_Raw!U:U)*$E200,_xlfn.XLOOKUP(_xlfn.XLOOKUP(Tool_Austria!$D200,'AveragePrices&amp;Codes'!$A:$A,'AveragePrices&amp;Codes'!$B:$B),AGRIBALYSE_Cooked!$C:$C,AGRIBALYSE_Cooked!V:V)*$E200),"")</f>
        <v>1.6909115756526317E-10</v>
      </c>
      <c r="S200">
        <f>IFERROR(IF($F200="Raw",_xlfn.XLOOKUP(_xlfn.XLOOKUP(Tool_Austria!$D200,'AveragePrices&amp;Codes'!$A:$A,'AveragePrices&amp;Codes'!$B:$B),AGRIBALYSE_Raw!$B:$B,AGRIBALYSE_Raw!V:V)*$E200,_xlfn.XLOOKUP(_xlfn.XLOOKUP(Tool_Austria!$D200,'AveragePrices&amp;Codes'!$A:$A,'AveragePrices&amp;Codes'!$B:$B),AGRIBALYSE_Cooked!$C:$C,AGRIBALYSE_Cooked!W:W)*$E200),"")</f>
        <v>3.8316730683157904E-3</v>
      </c>
      <c r="T200">
        <f>IFERROR(IF($F200="Raw",_xlfn.XLOOKUP(_xlfn.XLOOKUP(Tool_Austria!$D200,'AveragePrices&amp;Codes'!$A:$A,'AveragePrices&amp;Codes'!$B:$B),AGRIBALYSE_Raw!$B:$B,AGRIBALYSE_Raw!W:W)*$E200,_xlfn.XLOOKUP(_xlfn.XLOOKUP(Tool_Austria!$D200,'AveragePrices&amp;Codes'!$A:$A,'AveragePrices&amp;Codes'!$B:$B),AGRIBALYSE_Cooked!$C:$C,AGRIBALYSE_Cooked!X:X)*$E200),"")</f>
        <v>2.932462111578948E-5</v>
      </c>
      <c r="U200">
        <f>IFERROR(IF($F200="Raw",_xlfn.XLOOKUP(_xlfn.XLOOKUP(Tool_Austria!$D200,'AveragePrices&amp;Codes'!$A:$A,'AveragePrices&amp;Codes'!$B:$B),AGRIBALYSE_Raw!$B:$B,AGRIBALYSE_Raw!X:X)*$E200,_xlfn.XLOOKUP(_xlfn.XLOOKUP(Tool_Austria!$D200,'AveragePrices&amp;Codes'!$A:$A,'AveragePrices&amp;Codes'!$B:$B),AGRIBALYSE_Cooked!$C:$C,AGRIBALYSE_Cooked!Y:Y)*$E200),"")</f>
        <v>1.0344267201473686E-3</v>
      </c>
      <c r="V200">
        <f>IFERROR(IF($F200="Raw",_xlfn.XLOOKUP(_xlfn.XLOOKUP(Tool_Austria!$D200,'AveragePrices&amp;Codes'!$A:$A,'AveragePrices&amp;Codes'!$B:$B),AGRIBALYSE_Raw!$B:$B,AGRIBALYSE_Raw!Y:Y)*$E200,_xlfn.XLOOKUP(_xlfn.XLOOKUP(Tool_Austria!$D200,'AveragePrices&amp;Codes'!$A:$A,'AveragePrices&amp;Codes'!$B:$B),AGRIBALYSE_Cooked!$C:$C,AGRIBALYSE_Cooked!Z:Z)*$E200),"")</f>
        <v>1.6387259532631582E-2</v>
      </c>
      <c r="W200">
        <f>IFERROR(IF($F200="Raw",_xlfn.XLOOKUP(_xlfn.XLOOKUP(Tool_Austria!$D200,'AveragePrices&amp;Codes'!$A:$A,'AveragePrices&amp;Codes'!$B:$B),AGRIBALYSE_Raw!$B:$B,AGRIBALYSE_Raw!Z:Z)*$E200,_xlfn.XLOOKUP(_xlfn.XLOOKUP(Tool_Austria!$D200,'AveragePrices&amp;Codes'!$A:$A,'AveragePrices&amp;Codes'!$B:$B),AGRIBALYSE_Cooked!$C:$C,AGRIBALYSE_Cooked!AA:AA)*$E200),"")</f>
        <v>3.9762217537894742</v>
      </c>
      <c r="X200">
        <f>IFERROR(IF($F200="Raw",_xlfn.XLOOKUP(_xlfn.XLOOKUP(Tool_Austria!$D200,'AveragePrices&amp;Codes'!$A:$A,'AveragePrices&amp;Codes'!$B:$B),AGRIBALYSE_Raw!$B:$B,AGRIBALYSE_Raw!AA:AA)*$E200,_xlfn.XLOOKUP(_xlfn.XLOOKUP(Tool_Austria!$D200,'AveragePrices&amp;Codes'!$A:$A,'AveragePrices&amp;Codes'!$B:$B),AGRIBALYSE_Cooked!$C:$C,AGRIBALYSE_Cooked!AB:AB)*$E200),"")</f>
        <v>15.13400907284211</v>
      </c>
      <c r="Y200">
        <f>IFERROR(IF($F200="Raw",_xlfn.XLOOKUP(_xlfn.XLOOKUP(Tool_Austria!$D200,'AveragePrices&amp;Codes'!$A:$A,'AveragePrices&amp;Codes'!$B:$B),AGRIBALYSE_Raw!$B:$B,AGRIBALYSE_Raw!AB:AB)*$E200,_xlfn.XLOOKUP(_xlfn.XLOOKUP(Tool_Austria!$D200,'AveragePrices&amp;Codes'!$A:$A,'AveragePrices&amp;Codes'!$B:$B),AGRIBALYSE_Cooked!$C:$C,AGRIBALYSE_Cooked!AC:AC)*$E200),"")</f>
        <v>4.1322054814736851E-2</v>
      </c>
      <c r="Z200">
        <f>IFERROR(IF($F200="Raw",_xlfn.XLOOKUP(_xlfn.XLOOKUP(Tool_Austria!$D200,'AveragePrices&amp;Codes'!$A:$A,'AveragePrices&amp;Codes'!$B:$B),AGRIBALYSE_Raw!$B:$B,AGRIBALYSE_Raw!AC:AC)*$E200,_xlfn.XLOOKUP(_xlfn.XLOOKUP(Tool_Austria!$D200,'AveragePrices&amp;Codes'!$A:$A,'AveragePrices&amp;Codes'!$B:$B),AGRIBALYSE_Cooked!$C:$C,AGRIBALYSE_Cooked!AD:AD)*$E200),"")</f>
        <v>2.0340367166526323</v>
      </c>
      <c r="AA200">
        <f>IFERROR(IF($F200="Raw",_xlfn.XLOOKUP(_xlfn.XLOOKUP(Tool_Austria!$D200,'AveragePrices&amp;Codes'!$A:$A,'AveragePrices&amp;Codes'!$B:$B),AGRIBALYSE_Raw!$B:$B,AGRIBALYSE_Raw!AD:AD)*$E200,_xlfn.XLOOKUP(_xlfn.XLOOKUP(Tool_Austria!$D200,'AveragePrices&amp;Codes'!$A:$A,'AveragePrices&amp;Codes'!$B:$B),AGRIBALYSE_Cooked!$C:$C,AGRIBALYSE_Cooked!AE:AE)*$E200),"")</f>
        <v>7.9694939744210544E-7</v>
      </c>
      <c r="AB200" cm="1">
        <f t="array" ref="AB200">IFERROR(_xlfn.XLOOKUP(Tool_Austria!$F200&amp;$E$2,'Cooking methods'!$A:$A&amp;'Cooking methods'!$B:$B,'Cooking methods'!C:C)*$E200,"")</f>
        <v>4.4401704942000006E-2</v>
      </c>
      <c r="AC200" cm="1">
        <f t="array" ref="AC200">IFERROR(_xlfn.XLOOKUP(Tool_Austria!$F200&amp;$E$2,'Cooking methods'!$A:$A&amp;'Cooking methods'!$B:$B,'Cooking methods'!D:D)*$E200,"")</f>
        <v>1.590242431659E-9</v>
      </c>
      <c r="AD200" cm="1">
        <f t="array" ref="AD200">IFERROR(_xlfn.XLOOKUP(Tool_Austria!$F200&amp;$E$2,'Cooking methods'!$A:$A&amp;'Cooking methods'!$B:$B,'Cooking methods'!E:E)*$E200,"")</f>
        <v>3.156453E-3</v>
      </c>
      <c r="AE200" cm="1">
        <f t="array" ref="AE200">IFERROR(_xlfn.XLOOKUP(Tool_Austria!$F200&amp;$E$2,'Cooking methods'!$A:$A&amp;'Cooking methods'!$B:$B,'Cooking methods'!F:F)*$E200,"")</f>
        <v>8.0413397847000018E-5</v>
      </c>
      <c r="AF200" cm="1">
        <f t="array" ref="AF200">IFERROR(_xlfn.XLOOKUP(Tool_Austria!$F200&amp;$E$2,'Cooking methods'!$A:$A&amp;'Cooking methods'!$B:$B,'Cooking methods'!G:G)*$E200,"")</f>
        <v>3.2450716008000006E-10</v>
      </c>
      <c r="AG200" cm="1">
        <f t="array" ref="AG200">IFERROR(_xlfn.XLOOKUP(Tool_Austria!$F200&amp;$E$2,'Cooking methods'!$A:$A&amp;'Cooking methods'!$B:$B,'Cooking methods'!H:H)*$E200,"")</f>
        <v>1.8414092530800001E-10</v>
      </c>
      <c r="AH200" cm="1">
        <f t="array" ref="AH200">IFERROR(_xlfn.XLOOKUP(Tool_Austria!$F200&amp;$E$2,'Cooking methods'!$A:$A&amp;'Cooking methods'!$B:$B,'Cooking methods'!I:I)*$E200,"")</f>
        <v>9.9791275563600006E-11</v>
      </c>
      <c r="AI200" cm="1">
        <f t="array" ref="AI200">IFERROR(_xlfn.XLOOKUP(Tool_Austria!$F200&amp;$E$2,'Cooking methods'!$A:$A&amp;'Cooking methods'!$B:$B,'Cooking methods'!J:J)*$E200,"")</f>
        <v>5.6061973515000009E-5</v>
      </c>
      <c r="AJ200" cm="1">
        <f t="array" ref="AJ200">IFERROR(_xlfn.XLOOKUP(Tool_Austria!$F200&amp;$E$2,'Cooking methods'!$A:$A&amp;'Cooking methods'!$B:$B,'Cooking methods'!K:K)*$E200,"")</f>
        <v>1.2009248134500001E-5</v>
      </c>
      <c r="AK200" cm="1">
        <f t="array" ref="AK200">IFERROR(_xlfn.XLOOKUP(Tool_Austria!$F200&amp;$E$2,'Cooking methods'!$A:$A&amp;'Cooking methods'!$B:$B,'Cooking methods'!L:L)*$E200,"")</f>
        <v>2.2706702790000003E-5</v>
      </c>
      <c r="AL200" cm="1">
        <f t="array" ref="AL200">IFERROR(_xlfn.XLOOKUP(Tool_Austria!$F200&amp;$E$2,'Cooking methods'!$A:$A&amp;'Cooking methods'!$B:$B,'Cooking methods'!M:M)*$E200,"")</f>
        <v>1.5317589382500001E-4</v>
      </c>
      <c r="AM200" cm="1">
        <f t="array" ref="AM200">IFERROR(_xlfn.XLOOKUP(Tool_Austria!$F200&amp;$E$2,'Cooking methods'!$A:$A&amp;'Cooking methods'!$B:$B,'Cooking methods'!N:N)*$E200,"")</f>
        <v>0.112708001232</v>
      </c>
      <c r="AN200" cm="1">
        <f t="array" ref="AN200">IFERROR(_xlfn.XLOOKUP(Tool_Austria!$F200&amp;$E$2,'Cooking methods'!$A:$A&amp;'Cooking methods'!$B:$B,'Cooking methods'!O:O)*$E200,"")</f>
        <v>6.5017840020000009E-2</v>
      </c>
      <c r="AO200" cm="1">
        <f t="array" ref="AO200">IFERROR(_xlfn.XLOOKUP(Tool_Austria!$F200&amp;$E$2,'Cooking methods'!$A:$A&amp;'Cooking methods'!$B:$B,'Cooking methods'!P:P)*$E200,"")</f>
        <v>1.1642499162000001E-2</v>
      </c>
      <c r="AP200" cm="1">
        <f t="array" ref="AP200">IFERROR(_xlfn.XLOOKUP(Tool_Austria!$F200&amp;$E$2,'Cooking methods'!$A:$A&amp;'Cooking methods'!$B:$B,'Cooking methods'!Q:Q)*$E200,"")</f>
        <v>0.70076591490600015</v>
      </c>
      <c r="AQ200" cm="1">
        <f t="array" ref="AQ200">IFERROR(_xlfn.XLOOKUP(Tool_Austria!$F200&amp;$E$2,'Cooking methods'!$A:$A&amp;'Cooking methods'!$B:$B,'Cooking methods'!R:R)*$E200,"")</f>
        <v>6.7438646163600005E-8</v>
      </c>
      <c r="AR200" cm="1">
        <f t="array" ref="AR200">IFERROR(_xlfn.XLOOKUP(Tool_Austria!$G200&amp;$E$2,'Waste management'!$A:$A&amp;'Waste management'!$B:$B,'Waste management'!C:C)*$E200,"")</f>
        <v>1.2614547000000002E-2</v>
      </c>
      <c r="AS200" cm="1">
        <f t="array" ref="AS200">IFERROR(_xlfn.XLOOKUP(Tool_Austria!$G200&amp;$E$2,'Waste management'!$A:$A&amp;'Waste management'!$B:$B,'Waste management'!D:D)*$E200,"")</f>
        <v>8.6064825300000001E-11</v>
      </c>
      <c r="AT200" cm="1">
        <f t="array" ref="AT200">IFERROR(_xlfn.XLOOKUP(Tool_Austria!$G200&amp;$E$2,'Waste management'!$A:$A&amp;'Waste management'!$B:$B,'Waste management'!E:E)*$E200,"")</f>
        <v>2.3205900000000006E-4</v>
      </c>
      <c r="AU200" cm="1">
        <f t="array" ref="AU200">IFERROR(_xlfn.XLOOKUP(Tool_Austria!$G200&amp;$E$2,'Waste management'!$A:$A&amp;'Waste management'!$B:$B,'Waste management'!F:F)*$E200,"")</f>
        <v>2.7036000000000003E-5</v>
      </c>
      <c r="AV200" cm="1">
        <f t="array" ref="AV200">IFERROR(_xlfn.XLOOKUP(Tool_Austria!$G200&amp;$E$2,'Waste management'!$A:$A&amp;'Waste management'!$B:$B,'Waste management'!G:G)*$E200,"")</f>
        <v>2.6088838800000005E-9</v>
      </c>
      <c r="AW200" cm="1">
        <f t="array" ref="AW200">IFERROR(_xlfn.XLOOKUP(Tool_Austria!$G200&amp;$E$2,'Waste management'!$A:$A&amp;'Waste management'!$B:$B,'Waste management'!H:H)*$E200,"")</f>
        <v>8.5039710300000002E-11</v>
      </c>
      <c r="AX200" cm="1">
        <f t="array" ref="AX200">IFERROR(_xlfn.XLOOKUP(Tool_Austria!$G200&amp;$E$2,'Waste management'!$A:$A&amp;'Waste management'!$B:$B,'Waste management'!I:I)*$E200,"")</f>
        <v>6.0460832100000016E-11</v>
      </c>
      <c r="AY200" cm="1">
        <f t="array" ref="AY200">IFERROR(_xlfn.XLOOKUP(Tool_Austria!$G200&amp;$E$2,'Waste management'!$A:$A&amp;'Waste management'!$B:$B,'Waste management'!J:J)*$E200,"")</f>
        <v>4.9791300000000011E-4</v>
      </c>
      <c r="AZ200" cm="1">
        <f t="array" ref="AZ200">IFERROR(_xlfn.XLOOKUP(Tool_Austria!$G200&amp;$E$2,'Waste management'!$A:$A&amp;'Waste management'!$B:$B,'Waste management'!K:K)*$E200,"")</f>
        <v>1.2119833260000003E-6</v>
      </c>
      <c r="BA200" cm="1">
        <f t="array" ref="BA200">IFERROR(_xlfn.XLOOKUP(Tool_Austria!$G200&amp;$E$2,'Waste management'!$A:$A&amp;'Waste management'!$B:$B,'Waste management'!L:L)*$E200,"")</f>
        <v>2.1809355420000001E-5</v>
      </c>
      <c r="BB200" cm="1">
        <f t="array" ref="BB200">IFERROR(_xlfn.XLOOKUP(Tool_Austria!$G200&amp;$E$2,'Waste management'!$A:$A&amp;'Waste management'!$B:$B,'Waste management'!M:M)*$E200,"")</f>
        <v>2.1944220000000006E-3</v>
      </c>
      <c r="BC200" cm="1">
        <f t="array" ref="BC200">IFERROR(_xlfn.XLOOKUP(Tool_Austria!$G200&amp;$E$2,'Waste management'!$A:$A&amp;'Waste management'!$B:$B,'Waste management'!N:N)*$E200,"")</f>
        <v>1.8869190420000002</v>
      </c>
      <c r="BD200" cm="1">
        <f t="array" ref="BD200">IFERROR(_xlfn.XLOOKUP(Tool_Austria!$G200&amp;$E$2,'Waste management'!$A:$A&amp;'Waste management'!$B:$B,'Waste management'!O:O)*$E200,"")</f>
        <v>0.12031245300000001</v>
      </c>
      <c r="BE200" cm="1">
        <f t="array" ref="BE200">IFERROR(_xlfn.XLOOKUP(Tool_Austria!$G200&amp;$E$2,'Waste management'!$A:$A&amp;'Waste management'!$B:$B,'Waste management'!P:P)*$E200,"")</f>
        <v>2.5977090000000006E-3</v>
      </c>
      <c r="BF200" cm="1">
        <f t="array" ref="BF200">IFERROR(_xlfn.XLOOKUP(Tool_Austria!$G200&amp;$E$2,'Waste management'!$A:$A&amp;'Waste management'!$B:$B,'Waste management'!Q:Q)*$E200,"")</f>
        <v>7.5608427000000006E-2</v>
      </c>
      <c r="BG200" cm="1">
        <f t="array" ref="BG200">IFERROR(_xlfn.XLOOKUP(Tool_Austria!$G200&amp;$E$2,'Waste management'!$A:$A&amp;'Waste management'!$B:$B,'Waste management'!R:R)*$E200,"")</f>
        <v>2.4571218000000002E-8</v>
      </c>
      <c r="BH200">
        <f>IFERROR((L200+AR200+AB200)*_xlfn.XLOOKUP(Tool_Austria!BH$4,Monetization_Factors!$A:$A,Monetization_Factors!$D:$D),"")</f>
        <v>5.2338849419907511E-2</v>
      </c>
      <c r="BI200">
        <f>IFERROR((M200+AS200+AC200)*_xlfn.XLOOKUP(Tool_Austria!BI$4,Monetization_Factors!$A:$A,Monetization_Factors!$D:$D),"")</f>
        <v>2.8358332484260571E-7</v>
      </c>
      <c r="BJ200">
        <f>IFERROR((N200+AT200+AD200)*_xlfn.XLOOKUP(Tool_Austria!BJ$4,Monetization_Factors!$A:$A,Monetization_Factors!$D:$D),"")</f>
        <v>5.4122976744538706E-5</v>
      </c>
      <c r="BK200">
        <f>IFERROR((O200+AU200+AE200)*_xlfn.XLOOKUP(Tool_Austria!BK$4,Monetization_Factors!$A:$A,Monetization_Factors!$D:$D),"")</f>
        <v>1.2537138321357386E-3</v>
      </c>
      <c r="BL200">
        <f>IFERROR((P200+AV200+AF200)*_xlfn.XLOOKUP(Tool_Austria!BL$4,Monetization_Factors!$A:$A,Monetization_Factors!$D:$D),"")</f>
        <v>3.1505995310480699E-2</v>
      </c>
      <c r="BM200">
        <f>IFERROR((Q200+AW200+AG200)*_xlfn.XLOOKUP(Tool_Austria!BM$4,Monetization_Factors!$A:$A,Monetization_Factors!$D:$D),"")</f>
        <v>8.9722327589139138E-4</v>
      </c>
      <c r="BN200">
        <f>IFERROR((R200+AX200+AH200)*_xlfn.XLOOKUP(Tool_Austria!BN$4,Monetization_Factors!$A:$A,Monetization_Factors!$D:$D),"")</f>
        <v>3.7862663427941178E-4</v>
      </c>
      <c r="BO200">
        <f>IFERROR((S200+AY200+AI200)*_xlfn.XLOOKUP(Tool_Austria!BO$4,Monetization_Factors!$A:$A,Monetization_Factors!$D:$D),"")</f>
        <v>1.9202098032044539E-3</v>
      </c>
      <c r="BP200">
        <f>IFERROR((T200+AZ200+AJ200)*_xlfn.XLOOKUP(Tool_Austria!BP$4,Monetization_Factors!$A:$A,Monetization_Factors!$D:$D),"")</f>
        <v>1.0378598342706129E-4</v>
      </c>
      <c r="BQ200">
        <f>IFERROR((U200+BA200+AK200)*_xlfn.XLOOKUP(Tool_Austria!BQ$4,Monetization_Factors!$A:$A,Monetization_Factors!$D:$D),"")</f>
        <v>4.413600577352998E-3</v>
      </c>
      <c r="BR200" t="str">
        <f>IFERROR((V200+BB200+AL200)*_xlfn.XLOOKUP(Tool_Austria!BR$4,Monetization_Factors!$A:$A,Monetization_Factors!$D:$D),"")</f>
        <v/>
      </c>
      <c r="BS200">
        <f>IFERROR((W200+BC200+AM200)*_xlfn.XLOOKUP(Tool_Austria!BS$4,Monetization_Factors!$A:$A,Monetization_Factors!$D:$D),"")</f>
        <v>2.9080111286112863E-4</v>
      </c>
      <c r="BT200">
        <f>IFERROR((X200+BD200+AN200)*_xlfn.XLOOKUP(Tool_Austria!BT$4,Monetization_Factors!$A:$A,Monetization_Factors!$D:$D),"")</f>
        <v>3.4111977927024735E-3</v>
      </c>
      <c r="BU200">
        <f>IFERROR((Y200+BE200+AO200)*_xlfn.XLOOKUP(Tool_Austria!BU$4,Monetization_Factors!$A:$A,Monetization_Factors!$D:$D),"")</f>
        <v>3.5309413228635779E-4</v>
      </c>
      <c r="BV200">
        <f>IFERROR((Z200+BF200+AP200)*_xlfn.XLOOKUP(Tool_Austria!BV$4,Monetization_Factors!$A:$A,Monetization_Factors!$D:$D),"")</f>
        <v>4.6407763522882187E-3</v>
      </c>
      <c r="BW200">
        <f>IFERROR((AA200+BG200+AQ200)*_xlfn.XLOOKUP(Tool_Austria!BW$4,Monetization_Factors!$A:$A,Monetization_Factors!$D:$D),"")</f>
        <v>1.8571423457868487E-6</v>
      </c>
      <c r="BX200" s="38" cm="1">
        <f t="array" ref="BX200">IFERROR(_xlfn.IFS(I200&lt;&gt;0,I200*E200,I200="",J200*E200),"")</f>
        <v>0.11540472576923076</v>
      </c>
      <c r="BY200" s="38">
        <f t="shared" si="123"/>
        <v>0.10156413792923262</v>
      </c>
      <c r="BZ200" s="38">
        <f t="shared" si="124"/>
        <v>0.21696886369846338</v>
      </c>
      <c r="CA200" s="38">
        <f t="shared" si="125"/>
        <v>3.3379825184378981E-4</v>
      </c>
      <c r="CB200">
        <f t="shared" si="121"/>
        <v>0.40229438345778956</v>
      </c>
      <c r="CC200">
        <f t="shared" si="121"/>
        <v>7.0840863965379482E-9</v>
      </c>
      <c r="CD200">
        <f t="shared" si="121"/>
        <v>3.5462959932631578E-2</v>
      </c>
      <c r="CE200">
        <f t="shared" si="121"/>
        <v>8.2825903974173705E-4</v>
      </c>
      <c r="CF200">
        <f t="shared" si="121"/>
        <v>3.1560469126395792E-8</v>
      </c>
      <c r="CG200">
        <f t="shared" si="121"/>
        <v>4.3206151184501064E-9</v>
      </c>
      <c r="CH200">
        <f t="shared" si="121"/>
        <v>3.2934326522886318E-10</v>
      </c>
      <c r="CI200">
        <f t="shared" si="121"/>
        <v>4.3856480418307904E-3</v>
      </c>
      <c r="CJ200">
        <f t="shared" si="121"/>
        <v>4.2545852576289481E-5</v>
      </c>
      <c r="CK200">
        <f t="shared" si="121"/>
        <v>1.0789427783573686E-3</v>
      </c>
      <c r="CL200">
        <f t="shared" si="121"/>
        <v>1.8734857426456582E-2</v>
      </c>
      <c r="CM200">
        <f t="shared" si="121"/>
        <v>5.9758487970214738</v>
      </c>
      <c r="CN200">
        <f t="shared" si="121"/>
        <v>15.31933936586211</v>
      </c>
      <c r="CO200">
        <f t="shared" si="121"/>
        <v>5.5562262976736859E-2</v>
      </c>
      <c r="CP200">
        <f t="shared" si="121"/>
        <v>2.8104110585586324</v>
      </c>
      <c r="CQ200">
        <f t="shared" si="117"/>
        <v>8.8895926160570554E-7</v>
      </c>
      <c r="CR200">
        <f t="shared" si="122"/>
        <v>6.1891443608890699E-4</v>
      </c>
      <c r="CS200">
        <f t="shared" si="122"/>
        <v>1.0898594456212229E-11</v>
      </c>
      <c r="CT200">
        <f t="shared" si="122"/>
        <v>5.4558399896356272E-5</v>
      </c>
      <c r="CU200">
        <f t="shared" si="122"/>
        <v>1.2742446765257494E-6</v>
      </c>
      <c r="CV200">
        <f t="shared" si="122"/>
        <v>4.8554567886762758E-11</v>
      </c>
      <c r="CW200">
        <f t="shared" si="122"/>
        <v>6.6471001822309325E-12</v>
      </c>
      <c r="CX200">
        <f t="shared" si="122"/>
        <v>5.0668194650594338E-13</v>
      </c>
      <c r="CY200">
        <f t="shared" si="122"/>
        <v>6.7471508335858311E-6</v>
      </c>
      <c r="CZ200">
        <f t="shared" si="122"/>
        <v>6.5455157809676121E-8</v>
      </c>
      <c r="DA200">
        <f t="shared" si="122"/>
        <v>1.659911966703644E-6</v>
      </c>
      <c r="DB200">
        <f t="shared" si="122"/>
        <v>2.8822857579163972E-5</v>
      </c>
      <c r="DC200">
        <f t="shared" si="122"/>
        <v>9.1936135338791906E-3</v>
      </c>
      <c r="DD200">
        <f t="shared" si="122"/>
        <v>2.3568214409018632E-2</v>
      </c>
      <c r="DE200">
        <f t="shared" si="122"/>
        <v>8.5480404579595169E-5</v>
      </c>
      <c r="DF200">
        <f t="shared" si="122"/>
        <v>4.3237093208594347E-3</v>
      </c>
      <c r="DG200">
        <f t="shared" si="118"/>
        <v>1.367629633239547E-9</v>
      </c>
      <c r="DH200" s="5">
        <f>IFERROR(((((L200+AB200)*(1/$H200))+AR200)/$F$2)/($B$2*('CAR.CAP_per person'!B$2)/(_xlfn.XLOOKUP($E$2,EU_countries_GDP!$A$2:$A$29,EU_countries_GDP!$E$2:$E$29))),"")</f>
        <v>3.6342700759219644E-2</v>
      </c>
      <c r="DI200" s="5">
        <f>IFERROR(((((M200+AC200)*(1/$H200))+AS200)/$F$2)/($B$2*('CAR.CAP_per person'!C$2)/(_xlfn.XLOOKUP($E$2,EU_countries_GDP!$A$2:$A$29,EU_countries_GDP!$E$2:$E$29))),"")</f>
        <v>8.2019912491819303E-6</v>
      </c>
      <c r="DJ200" s="5">
        <f>IFERROR(((((N200+AD200)*(1/$H200))+AT200)/$F$2)/($B$2*('CAR.CAP_per person'!D$2)/(_xlfn.XLOOKUP($E$2,EU_countries_GDP!$A$2:$A$29,EU_countries_GDP!$E$2:$E$29))),"")</f>
        <v>4.2209094955307406E-5</v>
      </c>
      <c r="DK200" s="5">
        <f>IFERROR(((((O200+AE200)*(1/$H200))+AU200)/$F$2)/($B$2*('CAR.CAP_per person'!E$2)/(_xlfn.XLOOKUP($E$2,EU_countries_GDP!$A$2:$A$29,EU_countries_GDP!$E$2:$E$29))),"")</f>
        <v>1.2521755328977573E-3</v>
      </c>
      <c r="DL200" s="5">
        <f>IFERROR(((((P200+AF200)*(1/$H200))+AV200)/$F$2)/($B$2*('CAR.CAP_per person'!F$2)/(_xlfn.XLOOKUP($E$2,EU_countries_GDP!$A$2:$A$29,EU_countries_GDP!$E$2:$E$29))),"")</f>
        <v>3.6099507765637764E-2</v>
      </c>
      <c r="DM200" s="5">
        <f>IFERROR(((((Q200+AG200)*(1/$H200))+AW200)/$F$2)/($B$2*('CAR.CAP_per person'!G$2)/(_xlfn.XLOOKUP($E$2,EU_countries_GDP!$A$2:$A$29,EU_countries_GDP!$E$2:$E$29))),"")</f>
        <v>2.7909621288639917E-3</v>
      </c>
      <c r="DN200" s="5">
        <f>IFERROR(((((R200+AH200)*(1/$H200))+AX200)/$F$2)/($B$2*('CAR.CAP_per person'!H$2)/(_xlfn.XLOOKUP($E$2,EU_countries_GDP!$A$2:$A$29,EU_countries_GDP!$E$2:$E$29))),"")</f>
        <v>4.3586712319049285E-5</v>
      </c>
      <c r="DO200" s="5">
        <f>IFERROR(((((S200+AI200)*(1/$H200))+AY200)/$F$2)/($B$2*('CAR.CAP_per person'!I$2)/(_xlfn.XLOOKUP($E$2,EU_countries_GDP!$A$2:$A$29,EU_countries_GDP!$E$2:$E$29))),"")</f>
        <v>2.5198850900294192E-3</v>
      </c>
      <c r="DP200" s="5">
        <f>IFERROR(((((T200+AJ200)*(1/$H200))+AZ200)/$F$2)/($B$2*('CAR.CAP_per person'!J$2)/(_xlfn.XLOOKUP($E$2,EU_countries_GDP!$A$2:$A$29,EU_countries_GDP!$E$2:$E$29))),"")</f>
        <v>4.5170284368074975E-3</v>
      </c>
      <c r="DQ200" s="5">
        <f>IFERROR(((((U200+AK200)*(1/$H200))+BA200)/$F$2)/($B$2*('CAR.CAP_per person'!K$2)/(_xlfn.XLOOKUP($E$2,EU_countries_GDP!$A$2:$A$29,EU_countries_GDP!$E$2:$E$29))),"")</f>
        <v>3.3392291253903491E-3</v>
      </c>
      <c r="DR200" s="5">
        <f>IFERROR(((((V200+AL200)*(1/$H200))+BB200)/$F$2)/($B$2*('CAR.CAP_per person'!L$2)/(_xlfn.XLOOKUP($E$2,EU_countries_GDP!$A$2:$A$29,EU_countries_GDP!$E$2:$E$29))),"")</f>
        <v>1.7544688337121144E-3</v>
      </c>
      <c r="DS200" s="5">
        <f>IFERROR(((((W200+AM200)*(1/$H200))+BC200)/$F$2)/($B$2*('CAR.CAP_per person'!M$2)/(_xlfn.XLOOKUP($E$2,EU_countries_GDP!$A$2:$A$29,EU_countries_GDP!$E$2:$E$29))),"")</f>
        <v>2.1815003551279268E-2</v>
      </c>
      <c r="DT200" s="5">
        <f>IFERROR(((((X200+AN200)*(1/$H200))+BD200)/$F$2)/($B$2*('CAR.CAP_per person'!N$2)/(_xlfn.XLOOKUP($E$2,EU_countries_GDP!$A$2:$A$29,EU_countries_GDP!$E$2:$E$29))),"")</f>
        <v>0.75435404660709371</v>
      </c>
      <c r="DU200" s="5">
        <f>IFERROR(((((Y200+AO200)*(1/$H200))+BE200)/$F$2)/($B$2*('CAR.CAP_per person'!O$2)/(_xlfn.XLOOKUP($E$2,EU_countries_GDP!$A$2:$A$29,EU_countries_GDP!$E$2:$E$29))),"")</f>
        <v>1.8574515228094986E-4</v>
      </c>
      <c r="DV200" s="5">
        <f>IFERROR(((((Z200+AP200)*(1/$H200))+BF200)/$F$2)/($B$2*('CAR.CAP_per person'!P$2)/(_xlfn.XLOOKUP($E$2,EU_countries_GDP!$A$2:$A$29,EU_countries_GDP!$E$2:$E$29))),"")</f>
        <v>7.7451793351885926E-3</v>
      </c>
      <c r="DW200" s="5">
        <f>IFERROR(((((AA200+AQ200)*(1/$H200))+BG200)/$F$2)/($B$2*('CAR.CAP_per person'!Q$2)/(_xlfn.XLOOKUP($E$2,EU_countries_GDP!$A$2:$A$29,EU_countries_GDP!$E$2:$E$29))),"")</f>
        <v>2.494674118300897E-3</v>
      </c>
    </row>
    <row r="201" spans="1:127">
      <c r="A201" t="s">
        <v>221</v>
      </c>
      <c r="B201" t="str">
        <f>_xlfn.XLOOKUP(D201,Table5[Ingredient],Table5[Category],"",FALSE)</f>
        <v>Vegetables</v>
      </c>
      <c r="C201" s="33" t="s">
        <v>229</v>
      </c>
      <c r="D201" s="33" t="s">
        <v>190</v>
      </c>
      <c r="E201" s="33">
        <v>2.9635999999999996</v>
      </c>
      <c r="F201" s="33" t="s">
        <v>179</v>
      </c>
      <c r="G201" s="33" t="s">
        <v>180</v>
      </c>
      <c r="H201" s="91">
        <f>Dataset_AT!S80</f>
        <v>0.73494692986806853</v>
      </c>
      <c r="I201" s="33"/>
      <c r="J201" s="37">
        <f>IFERROR(INDEX('AveragePrices&amp;Codes'!G:AG, MATCH($D201, 'AveragePrices&amp;Codes'!$A:$A, 0), MATCH(Tool_Austria!$E$2, 'AveragePrices&amp;Codes'!$G$1:$AG$1, 0)),"")</f>
        <v>0.63338293633975185</v>
      </c>
      <c r="K201" s="37">
        <f>IFERROR(E201/(_xlfn.XLOOKUP(A201,Dataset_AT!$V$2:$V$9,Dataset_AT!$W$2:$W$9)),"")</f>
        <v>3.5280952380952378E-2</v>
      </c>
      <c r="L201">
        <f>IFERROR(IF($F201="Raw",_xlfn.XLOOKUP(_xlfn.XLOOKUP(Tool_Austria!$D201,'AveragePrices&amp;Codes'!$A:$A,'AveragePrices&amp;Codes'!$B:$B),AGRIBALYSE_Raw!$B:$B,AGRIBALYSE_Raw!O:O)*$E201,_xlfn.XLOOKUP(_xlfn.XLOOKUP(Tool_Austria!$D201,'AveragePrices&amp;Codes'!$A:$A,'AveragePrices&amp;Codes'!$B:$B),AGRIBALYSE_Cooked!$C:$C,AGRIBALYSE_Cooked!P:P)*$E201),"")</f>
        <v>1.3047355031022221</v>
      </c>
      <c r="M201">
        <f>IFERROR(IF($F201="Raw",_xlfn.XLOOKUP(_xlfn.XLOOKUP(Tool_Austria!$D201,'AveragePrices&amp;Codes'!$A:$A,'AveragePrices&amp;Codes'!$B:$B),AGRIBALYSE_Raw!$B:$B,AGRIBALYSE_Raw!P:P)*$E201,_xlfn.XLOOKUP(_xlfn.XLOOKUP(Tool_Austria!$D201,'AveragePrices&amp;Codes'!$A:$A,'AveragePrices&amp;Codes'!$B:$B),AGRIBALYSE_Cooked!$C:$C,AGRIBALYSE_Cooked!Q:Q)*$E201),"")</f>
        <v>6.392306396133332E-8</v>
      </c>
      <c r="N201">
        <f>IFERROR(IF($F201="Raw",_xlfn.XLOOKUP(_xlfn.XLOOKUP(Tool_Austria!$D201,'AveragePrices&amp;Codes'!$A:$A,'AveragePrices&amp;Codes'!$B:$B),AGRIBALYSE_Raw!$B:$B,AGRIBALYSE_Raw!Q:Q)*$E201,_xlfn.XLOOKUP(_xlfn.XLOOKUP(Tool_Austria!$D201,'AveragePrices&amp;Codes'!$A:$A,'AveragePrices&amp;Codes'!$B:$B),AGRIBALYSE_Cooked!$C:$C,AGRIBALYSE_Cooked!R:R)*$E201),"")</f>
        <v>0.20452953806088883</v>
      </c>
      <c r="O201">
        <f>IFERROR(IF($F201="Raw",_xlfn.XLOOKUP(_xlfn.XLOOKUP(Tool_Austria!$D201,'AveragePrices&amp;Codes'!$A:$A,'AveragePrices&amp;Codes'!$B:$B),AGRIBALYSE_Raw!$B:$B,AGRIBALYSE_Raw!R:R)*$E201,_xlfn.XLOOKUP(_xlfn.XLOOKUP(Tool_Austria!$D201,'AveragePrices&amp;Codes'!$A:$A,'AveragePrices&amp;Codes'!$B:$B),AGRIBALYSE_Cooked!$C:$C,AGRIBALYSE_Cooked!S:S)*$E201),"")</f>
        <v>4.8309762143999993E-3</v>
      </c>
      <c r="P201">
        <f>IFERROR(IF($F201="Raw",_xlfn.XLOOKUP(_xlfn.XLOOKUP(Tool_Austria!$D201,'AveragePrices&amp;Codes'!$A:$A,'AveragePrices&amp;Codes'!$B:$B),AGRIBALYSE_Raw!$B:$B,AGRIBALYSE_Raw!S:S)*$E201,_xlfn.XLOOKUP(_xlfn.XLOOKUP(Tool_Austria!$D201,'AveragePrices&amp;Codes'!$A:$A,'AveragePrices&amp;Codes'!$B:$B),AGRIBALYSE_Cooked!$C:$C,AGRIBALYSE_Cooked!T:T)*$E201),"")</f>
        <v>8.3489324123999653E-8</v>
      </c>
      <c r="Q201">
        <f>IFERROR(IF($F201="Raw",_xlfn.XLOOKUP(_xlfn.XLOOKUP(Tool_Austria!$D201,'AveragePrices&amp;Codes'!$A:$A,'AveragePrices&amp;Codes'!$B:$B),AGRIBALYSE_Raw!$B:$B,AGRIBALYSE_Raw!T:T)*$E201,_xlfn.XLOOKUP(_xlfn.XLOOKUP(Tool_Austria!$D201,'AveragePrices&amp;Codes'!$A:$A,'AveragePrices&amp;Codes'!$B:$B),AGRIBALYSE_Cooked!$C:$C,AGRIBALYSE_Cooked!U:U)*$E201),"")</f>
        <v>3.286991752964444E-8</v>
      </c>
      <c r="R201">
        <f>IFERROR(IF($F201="Raw",_xlfn.XLOOKUP(_xlfn.XLOOKUP(Tool_Austria!$D201,'AveragePrices&amp;Codes'!$A:$A,'AveragePrices&amp;Codes'!$B:$B),AGRIBALYSE_Raw!$B:$B,AGRIBALYSE_Raw!U:U)*$E201,_xlfn.XLOOKUP(_xlfn.XLOOKUP(Tool_Austria!$D201,'AveragePrices&amp;Codes'!$A:$A,'AveragePrices&amp;Codes'!$B:$B),AGRIBALYSE_Cooked!$C:$C,AGRIBALYSE_Cooked!V:V)*$E201),"")</f>
        <v>8.5299263794666655E-10</v>
      </c>
      <c r="S201">
        <f>IFERROR(IF($F201="Raw",_xlfn.XLOOKUP(_xlfn.XLOOKUP(Tool_Austria!$D201,'AveragePrices&amp;Codes'!$A:$A,'AveragePrices&amp;Codes'!$B:$B),AGRIBALYSE_Raw!$B:$B,AGRIBALYSE_Raw!V:V)*$E201,_xlfn.XLOOKUP(_xlfn.XLOOKUP(Tool_Austria!$D201,'AveragePrices&amp;Codes'!$A:$A,'AveragePrices&amp;Codes'!$B:$B),AGRIBALYSE_Cooked!$C:$C,AGRIBALYSE_Cooked!W:W)*$E201),"")</f>
        <v>6.7307478696888882E-3</v>
      </c>
      <c r="T201">
        <f>IFERROR(IF($F201="Raw",_xlfn.XLOOKUP(_xlfn.XLOOKUP(Tool_Austria!$D201,'AveragePrices&amp;Codes'!$A:$A,'AveragePrices&amp;Codes'!$B:$B),AGRIBALYSE_Raw!$B:$B,AGRIBALYSE_Raw!W:W)*$E201,_xlfn.XLOOKUP(_xlfn.XLOOKUP(Tool_Austria!$D201,'AveragePrices&amp;Codes'!$A:$A,'AveragePrices&amp;Codes'!$B:$B),AGRIBALYSE_Cooked!$C:$C,AGRIBALYSE_Cooked!X:X)*$E201),"")</f>
        <v>1.8884016721733331E-4</v>
      </c>
      <c r="U201">
        <f>IFERROR(IF($F201="Raw",_xlfn.XLOOKUP(_xlfn.XLOOKUP(Tool_Austria!$D201,'AveragePrices&amp;Codes'!$A:$A,'AveragePrices&amp;Codes'!$B:$B),AGRIBALYSE_Raw!$B:$B,AGRIBALYSE_Raw!X:X)*$E201,_xlfn.XLOOKUP(_xlfn.XLOOKUP(Tool_Austria!$D201,'AveragePrices&amp;Codes'!$A:$A,'AveragePrices&amp;Codes'!$B:$B),AGRIBALYSE_Cooked!$C:$C,AGRIBALYSE_Cooked!Y:Y)*$E201),"")</f>
        <v>4.5349553819555551E-3</v>
      </c>
      <c r="V201">
        <f>IFERROR(IF($F201="Raw",_xlfn.XLOOKUP(_xlfn.XLOOKUP(Tool_Austria!$D201,'AveragePrices&amp;Codes'!$A:$A,'AveragePrices&amp;Codes'!$B:$B),AGRIBALYSE_Raw!$B:$B,AGRIBALYSE_Raw!Y:Y)*$E201,_xlfn.XLOOKUP(_xlfn.XLOOKUP(Tool_Austria!$D201,'AveragePrices&amp;Codes'!$A:$A,'AveragePrices&amp;Codes'!$B:$B),AGRIBALYSE_Cooked!$C:$C,AGRIBALYSE_Cooked!Z:Z)*$E201),"")</f>
        <v>2.0532531076133329E-2</v>
      </c>
      <c r="W201">
        <f>IFERROR(IF($F201="Raw",_xlfn.XLOOKUP(_xlfn.XLOOKUP(Tool_Austria!$D201,'AveragePrices&amp;Codes'!$A:$A,'AveragePrices&amp;Codes'!$B:$B),AGRIBALYSE_Raw!$B:$B,AGRIBALYSE_Raw!Z:Z)*$E201,_xlfn.XLOOKUP(_xlfn.XLOOKUP(Tool_Austria!$D201,'AveragePrices&amp;Codes'!$A:$A,'AveragePrices&amp;Codes'!$B:$B),AGRIBALYSE_Cooked!$C:$C,AGRIBALYSE_Cooked!AA:AA)*$E201),"")</f>
        <v>60.081806663599984</v>
      </c>
      <c r="X201">
        <f>IFERROR(IF($F201="Raw",_xlfn.XLOOKUP(_xlfn.XLOOKUP(Tool_Austria!$D201,'AveragePrices&amp;Codes'!$A:$A,'AveragePrices&amp;Codes'!$B:$B),AGRIBALYSE_Raw!$B:$B,AGRIBALYSE_Raw!AA:AA)*$E201,_xlfn.XLOOKUP(_xlfn.XLOOKUP(Tool_Austria!$D201,'AveragePrices&amp;Codes'!$A:$A,'AveragePrices&amp;Codes'!$B:$B),AGRIBALYSE_Cooked!$C:$C,AGRIBALYSE_Cooked!AB:AB)*$E201),"")</f>
        <v>31.409364565911108</v>
      </c>
      <c r="Y201">
        <f>IFERROR(IF($F201="Raw",_xlfn.XLOOKUP(_xlfn.XLOOKUP(Tool_Austria!$D201,'AveragePrices&amp;Codes'!$A:$A,'AveragePrices&amp;Codes'!$B:$B),AGRIBALYSE_Raw!$B:$B,AGRIBALYSE_Raw!AB:AB)*$E201,_xlfn.XLOOKUP(_xlfn.XLOOKUP(Tool_Austria!$D201,'AveragePrices&amp;Codes'!$A:$A,'AveragePrices&amp;Codes'!$B:$B),AGRIBALYSE_Cooked!$C:$C,AGRIBALYSE_Cooked!AC:AC)*$E201),"")</f>
        <v>1.1921372420666665</v>
      </c>
      <c r="Z201">
        <f>IFERROR(IF($F201="Raw",_xlfn.XLOOKUP(_xlfn.XLOOKUP(Tool_Austria!$D201,'AveragePrices&amp;Codes'!$A:$A,'AveragePrices&amp;Codes'!$B:$B),AGRIBALYSE_Raw!$B:$B,AGRIBALYSE_Raw!AC:AC)*$E201,_xlfn.XLOOKUP(_xlfn.XLOOKUP(Tool_Austria!$D201,'AveragePrices&amp;Codes'!$A:$A,'AveragePrices&amp;Codes'!$B:$B),AGRIBALYSE_Cooked!$C:$C,AGRIBALYSE_Cooked!AD:AD)*$E201),"")</f>
        <v>18.195941903866665</v>
      </c>
      <c r="AA201">
        <f>IFERROR(IF($F201="Raw",_xlfn.XLOOKUP(_xlfn.XLOOKUP(Tool_Austria!$D201,'AveragePrices&amp;Codes'!$A:$A,'AveragePrices&amp;Codes'!$B:$B),AGRIBALYSE_Raw!$B:$B,AGRIBALYSE_Raw!AD:AD)*$E201,_xlfn.XLOOKUP(_xlfn.XLOOKUP(Tool_Austria!$D201,'AveragePrices&amp;Codes'!$A:$A,'AveragePrices&amp;Codes'!$B:$B),AGRIBALYSE_Cooked!$C:$C,AGRIBALYSE_Cooked!AE:AE)*$E201),"")</f>
        <v>7.4323623880888882E-6</v>
      </c>
      <c r="AB201" cm="1">
        <f t="array" ref="AB201">IFERROR(_xlfn.XLOOKUP(Tool_Austria!$F201&amp;$E$2,'Cooking methods'!$A:$A&amp;'Cooking methods'!$B:$B,'Cooking methods'!C:C)*$E201,"")</f>
        <v>0.58406077570399995</v>
      </c>
      <c r="AC201" cm="1">
        <f t="array" ref="AC201">IFERROR(_xlfn.XLOOKUP(Tool_Austria!$F201&amp;$E$2,'Cooking methods'!$A:$A&amp;'Cooking methods'!$B:$B,'Cooking methods'!D:D)*$E201,"")</f>
        <v>2.0918075767707994E-8</v>
      </c>
      <c r="AD201" cm="1">
        <f t="array" ref="AD201">IFERROR(_xlfn.XLOOKUP(Tool_Austria!$F201&amp;$E$2,'Cooking methods'!$A:$A&amp;'Cooking methods'!$B:$B,'Cooking methods'!E:E)*$E201,"")</f>
        <v>4.1520035999999989E-2</v>
      </c>
      <c r="AE201" cm="1">
        <f t="array" ref="AE201">IFERROR(_xlfn.XLOOKUP(Tool_Austria!$F201&amp;$E$2,'Cooking methods'!$A:$A&amp;'Cooking methods'!$B:$B,'Cooking methods'!F:F)*$E201,"")</f>
        <v>1.057759191564E-3</v>
      </c>
      <c r="AF201" cm="1">
        <f t="array" ref="AF201">IFERROR(_xlfn.XLOOKUP(Tool_Austria!$F201&amp;$E$2,'Cooking methods'!$A:$A&amp;'Cooking methods'!$B:$B,'Cooking methods'!G:G)*$E201,"")</f>
        <v>4.2685726569599997E-9</v>
      </c>
      <c r="AG201" cm="1">
        <f t="array" ref="AG201">IFERROR(_xlfn.XLOOKUP(Tool_Austria!$F201&amp;$E$2,'Cooking methods'!$A:$A&amp;'Cooking methods'!$B:$B,'Cooking methods'!H:H)*$E201,"")</f>
        <v>2.4221928372959992E-9</v>
      </c>
      <c r="AH201" cm="1">
        <f t="array" ref="AH201">IFERROR(_xlfn.XLOOKUP(Tool_Austria!$F201&amp;$E$2,'Cooking methods'!$A:$A&amp;'Cooking methods'!$B:$B,'Cooking methods'!I:I)*$E201,"")</f>
        <v>1.3126561218831999E-9</v>
      </c>
      <c r="AI201" cm="1">
        <f t="array" ref="AI201">IFERROR(_xlfn.XLOOKUP(Tool_Austria!$F201&amp;$E$2,'Cooking methods'!$A:$A&amp;'Cooking methods'!$B:$B,'Cooking methods'!J:J)*$E201,"")</f>
        <v>7.3744014517999998E-4</v>
      </c>
      <c r="AJ201" cm="1">
        <f t="array" ref="AJ201">IFERROR(_xlfn.XLOOKUP(Tool_Austria!$F201&amp;$E$2,'Cooking methods'!$A:$A&amp;'Cooking methods'!$B:$B,'Cooking methods'!K:K)*$E201,"")</f>
        <v>1.5796985251399998E-4</v>
      </c>
      <c r="AK201" cm="1">
        <f t="array" ref="AK201">IFERROR(_xlfn.XLOOKUP(Tool_Austria!$F201&amp;$E$2,'Cooking methods'!$A:$A&amp;'Cooking methods'!$B:$B,'Cooking methods'!L:L)*$E201,"")</f>
        <v>2.9868435147999996E-4</v>
      </c>
      <c r="AL201" cm="1">
        <f t="array" ref="AL201">IFERROR(_xlfn.XLOOKUP(Tool_Austria!$F201&amp;$E$2,'Cooking methods'!$A:$A&amp;'Cooking methods'!$B:$B,'Cooking methods'!M:M)*$E201,"")</f>
        <v>2.0148782908999997E-3</v>
      </c>
      <c r="AM201" cm="1">
        <f t="array" ref="AM201">IFERROR(_xlfn.XLOOKUP(Tool_Austria!$F201&amp;$E$2,'Cooking methods'!$A:$A&amp;'Cooking methods'!$B:$B,'Cooking methods'!N:N)*$E201,"")</f>
        <v>1.4825629491839996</v>
      </c>
      <c r="AN201" cm="1">
        <f t="array" ref="AN201">IFERROR(_xlfn.XLOOKUP(Tool_Austria!$F201&amp;$E$2,'Cooking methods'!$A:$A&amp;'Cooking methods'!$B:$B,'Cooking methods'!O:O)*$E201,"")</f>
        <v>0.85524576423999987</v>
      </c>
      <c r="AO201" cm="1">
        <f t="array" ref="AO201">IFERROR(_xlfn.XLOOKUP(Tool_Austria!$F201&amp;$E$2,'Cooking methods'!$A:$A&amp;'Cooking methods'!$B:$B,'Cooking methods'!P:P)*$E201,"")</f>
        <v>0.15314563034399997</v>
      </c>
      <c r="AP201" cm="1">
        <f t="array" ref="AP201">IFERROR(_xlfn.XLOOKUP(Tool_Austria!$F201&amp;$E$2,'Cooking methods'!$A:$A&amp;'Cooking methods'!$B:$B,'Cooking methods'!Q:Q)*$E201,"")</f>
        <v>9.2178866640719992</v>
      </c>
      <c r="AQ201" cm="1">
        <f t="array" ref="AQ201">IFERROR(_xlfn.XLOOKUP(Tool_Austria!$F201&amp;$E$2,'Cooking methods'!$A:$A&amp;'Cooking methods'!$B:$B,'Cooking methods'!R:R)*$E201,"")</f>
        <v>8.8708908908319988E-7</v>
      </c>
      <c r="AR201" cm="1">
        <f t="array" ref="AR201">IFERROR(_xlfn.XLOOKUP(Tool_Austria!$G201&amp;$E$2,'Waste management'!$A:$A&amp;'Waste management'!$B:$B,'Waste management'!C:C)*$E201,"")</f>
        <v>0.16593196399999996</v>
      </c>
      <c r="AS201" cm="1">
        <f t="array" ref="AS201">IFERROR(_xlfn.XLOOKUP(Tool_Austria!$G201&amp;$E$2,'Waste management'!$A:$A&amp;'Waste management'!$B:$B,'Waste management'!D:D)*$E201,"")</f>
        <v>1.1320981635999998E-9</v>
      </c>
      <c r="AT201" cm="1">
        <f t="array" ref="AT201">IFERROR(_xlfn.XLOOKUP(Tool_Austria!$G201&amp;$E$2,'Waste management'!$A:$A&amp;'Waste management'!$B:$B,'Waste management'!E:E)*$E201,"")</f>
        <v>3.0525079999999998E-3</v>
      </c>
      <c r="AU201" cm="1">
        <f t="array" ref="AU201">IFERROR(_xlfn.XLOOKUP(Tool_Austria!$G201&amp;$E$2,'Waste management'!$A:$A&amp;'Waste management'!$B:$B,'Waste management'!F:F)*$E201,"")</f>
        <v>3.5563199999999993E-4</v>
      </c>
      <c r="AV201" cm="1">
        <f t="array" ref="AV201">IFERROR(_xlfn.XLOOKUP(Tool_Austria!$G201&amp;$E$2,'Waste management'!$A:$A&amp;'Waste management'!$B:$B,'Waste management'!G:G)*$E201,"")</f>
        <v>3.4317302559999997E-8</v>
      </c>
      <c r="AW201" cm="1">
        <f t="array" ref="AW201">IFERROR(_xlfn.XLOOKUP(Tool_Austria!$G201&amp;$E$2,'Waste management'!$A:$A&amp;'Waste management'!$B:$B,'Waste management'!H:H)*$E201,"")</f>
        <v>1.1186137835999998E-9</v>
      </c>
      <c r="AX201" cm="1">
        <f t="array" ref="AX201">IFERROR(_xlfn.XLOOKUP(Tool_Austria!$G201&amp;$E$2,'Waste management'!$A:$A&amp;'Waste management'!$B:$B,'Waste management'!I:I)*$E201,"")</f>
        <v>7.9530280519999999E-10</v>
      </c>
      <c r="AY201" cm="1">
        <f t="array" ref="AY201">IFERROR(_xlfn.XLOOKUP(Tool_Austria!$G201&amp;$E$2,'Waste management'!$A:$A&amp;'Waste management'!$B:$B,'Waste management'!J:J)*$E201,"")</f>
        <v>6.5495559999999998E-3</v>
      </c>
      <c r="AZ201" cm="1">
        <f t="array" ref="AZ201">IFERROR(_xlfn.XLOOKUP(Tool_Austria!$G201&amp;$E$2,'Waste management'!$A:$A&amp;'Waste management'!$B:$B,'Waste management'!K:K)*$E201,"")</f>
        <v>1.5942449111999998E-5</v>
      </c>
      <c r="BA201" cm="1">
        <f t="array" ref="BA201">IFERROR(_xlfn.XLOOKUP(Tool_Austria!$G201&amp;$E$2,'Waste management'!$A:$A&amp;'Waste management'!$B:$B,'Waste management'!L:L)*$E201,"")</f>
        <v>2.8688062903999993E-4</v>
      </c>
      <c r="BB201" cm="1">
        <f t="array" ref="BB201">IFERROR(_xlfn.XLOOKUP(Tool_Austria!$G201&amp;$E$2,'Waste management'!$A:$A&amp;'Waste management'!$B:$B,'Waste management'!M:M)*$E201,"")</f>
        <v>2.8865463999999997E-2</v>
      </c>
      <c r="BC201" cm="1">
        <f t="array" ref="BC201">IFERROR(_xlfn.XLOOKUP(Tool_Austria!$G201&amp;$E$2,'Waste management'!$A:$A&amp;'Waste management'!$B:$B,'Waste management'!N:N)*$E201,"")</f>
        <v>24.820564903999998</v>
      </c>
      <c r="BD201" cm="1">
        <f t="array" ref="BD201">IFERROR(_xlfn.XLOOKUP(Tool_Austria!$G201&amp;$E$2,'Waste management'!$A:$A&amp;'Waste management'!$B:$B,'Waste management'!O:O)*$E201,"")</f>
        <v>1.5825920359999996</v>
      </c>
      <c r="BE201" cm="1">
        <f t="array" ref="BE201">IFERROR(_xlfn.XLOOKUP(Tool_Austria!$G201&amp;$E$2,'Waste management'!$A:$A&amp;'Waste management'!$B:$B,'Waste management'!P:P)*$E201,"")</f>
        <v>3.4170307999999996E-2</v>
      </c>
      <c r="BF201" cm="1">
        <f t="array" ref="BF201">IFERROR(_xlfn.XLOOKUP(Tool_Austria!$G201&amp;$E$2,'Waste management'!$A:$A&amp;'Waste management'!$B:$B,'Waste management'!Q:Q)*$E201,"")</f>
        <v>0.99455452399999988</v>
      </c>
      <c r="BG201" cm="1">
        <f t="array" ref="BG201">IFERROR(_xlfn.XLOOKUP(Tool_Austria!$G201&amp;$E$2,'Waste management'!$A:$A&amp;'Waste management'!$B:$B,'Waste management'!R:R)*$E201,"")</f>
        <v>3.2321021599999993E-7</v>
      </c>
      <c r="BH201">
        <f>IFERROR((L201+AR201+AB201)*_xlfn.XLOOKUP(Tool_Austria!BH$4,Monetization_Factors!$A:$A,Monetization_Factors!$D:$D),"")</f>
        <v>0.26732193269695448</v>
      </c>
      <c r="BI201">
        <f>IFERROR((M201+AS201+AC201)*_xlfn.XLOOKUP(Tool_Austria!BI$4,Monetization_Factors!$A:$A,Monetization_Factors!$D:$D),"")</f>
        <v>3.4415978694153858E-6</v>
      </c>
      <c r="BJ201">
        <f>IFERROR((N201+AT201+AD201)*_xlfn.XLOOKUP(Tool_Austria!BJ$4,Monetization_Factors!$A:$A,Monetization_Factors!$D:$D),"")</f>
        <v>3.8017543431257501E-4</v>
      </c>
      <c r="BK201">
        <f>IFERROR((O201+AU201+AE201)*_xlfn.XLOOKUP(Tool_Austria!BK$4,Monetization_Factors!$A:$A,Monetization_Factors!$D:$D),"")</f>
        <v>9.4519340135855463E-3</v>
      </c>
      <c r="BL201">
        <f>IFERROR((P201+AV201+AF201)*_xlfn.XLOOKUP(Tool_Austria!BL$4,Monetization_Factors!$A:$A,Monetization_Factors!$D:$D),"")</f>
        <v>0.12186449582099404</v>
      </c>
      <c r="BM201">
        <f>IFERROR((Q201+AW201+AG201)*_xlfn.XLOOKUP(Tool_Austria!BM$4,Monetization_Factors!$A:$A,Monetization_Factors!$D:$D),"")</f>
        <v>7.5610875545064913E-3</v>
      </c>
      <c r="BN201">
        <f>IFERROR((R201+AX201+AH201)*_xlfn.XLOOKUP(Tool_Austria!BN$4,Monetization_Factors!$A:$A,Monetization_Factors!$D:$D),"")</f>
        <v>3.4040323385770691E-3</v>
      </c>
      <c r="BO201">
        <f>IFERROR((S201+AY201+AI201)*_xlfn.XLOOKUP(Tool_Austria!BO$4,Monetization_Factors!$A:$A,Monetization_Factors!$D:$D),"")</f>
        <v>6.1375215747876757E-3</v>
      </c>
      <c r="BP201">
        <f>IFERROR((T201+AZ201+AJ201)*_xlfn.XLOOKUP(Tool_Austria!BP$4,Monetization_Factors!$A:$A,Monetization_Factors!$D:$D),"")</f>
        <v>8.8489522338262134E-4</v>
      </c>
      <c r="BQ201">
        <f>IFERROR((U201+BA201+AK201)*_xlfn.XLOOKUP(Tool_Austria!BQ$4,Monetization_Factors!$A:$A,Monetization_Factors!$D:$D),"")</f>
        <v>2.0946367204549114E-2</v>
      </c>
      <c r="BR201" t="str">
        <f>IFERROR((V201+BB201+AL201)*_xlfn.XLOOKUP(Tool_Austria!BR$4,Monetization_Factors!$A:$A,Monetization_Factors!$D:$D),"")</f>
        <v/>
      </c>
      <c r="BS201">
        <f>IFERROR((W201+BC201+AM201)*_xlfn.XLOOKUP(Tool_Austria!BS$4,Monetization_Factors!$A:$A,Monetization_Factors!$D:$D),"")</f>
        <v>4.2037266914178644E-3</v>
      </c>
      <c r="BT201">
        <f>IFERROR((X201+BD201+AN201)*_xlfn.XLOOKUP(Tool_Austria!BT$4,Monetization_Factors!$A:$A,Monetization_Factors!$D:$D),"")</f>
        <v>7.5368460246961182E-3</v>
      </c>
      <c r="BU201">
        <f>IFERROR((Y201+BE201+AO201)*_xlfn.XLOOKUP(Tool_Austria!BU$4,Monetization_Factors!$A:$A,Monetization_Factors!$D:$D),"")</f>
        <v>8.7663244380577713E-3</v>
      </c>
      <c r="BV201">
        <f>IFERROR((Z201+BF201+AP201)*_xlfn.XLOOKUP(Tool_Austria!BV$4,Monetization_Factors!$A:$A,Monetization_Factors!$D:$D),"")</f>
        <v>4.6910202711566422E-2</v>
      </c>
      <c r="BW201">
        <f>IFERROR((AA201+BG201+AQ201)*_xlfn.XLOOKUP(Tool_Austria!BW$4,Monetization_Factors!$A:$A,Monetization_Factors!$D:$D),"")</f>
        <v>1.805555519125572E-5</v>
      </c>
      <c r="BX201" s="38" cm="1">
        <f t="array" ref="BX201">IFERROR(_xlfn.IFS(I201&lt;&gt;0,I201*E201,I201="",J201*E201),"")</f>
        <v>1.8770936701364882</v>
      </c>
      <c r="BY201" s="38">
        <f t="shared" si="123"/>
        <v>0.50539103888044856</v>
      </c>
      <c r="BZ201" s="38">
        <f t="shared" si="124"/>
        <v>2.3824847090169365</v>
      </c>
      <c r="CA201" s="38">
        <f t="shared" si="125"/>
        <v>3.6653610907952869E-3</v>
      </c>
      <c r="CB201">
        <f t="shared" si="121"/>
        <v>2.0547282428062221</v>
      </c>
      <c r="CC201">
        <f t="shared" si="121"/>
        <v>8.5973237892641315E-8</v>
      </c>
      <c r="CD201">
        <f t="shared" si="121"/>
        <v>0.24910208206088882</v>
      </c>
      <c r="CE201">
        <f t="shared" si="121"/>
        <v>6.2443674059639992E-3</v>
      </c>
      <c r="CF201">
        <f t="shared" si="121"/>
        <v>1.2207519934095966E-7</v>
      </c>
      <c r="CG201">
        <f t="shared" si="121"/>
        <v>3.6410724150540438E-8</v>
      </c>
      <c r="CH201">
        <f t="shared" si="121"/>
        <v>2.9609515650298662E-9</v>
      </c>
      <c r="CI201">
        <f t="shared" si="121"/>
        <v>1.4017744014868888E-2</v>
      </c>
      <c r="CJ201">
        <f t="shared" si="121"/>
        <v>3.6275246884333328E-4</v>
      </c>
      <c r="CK201">
        <f t="shared" si="121"/>
        <v>5.1205203624755547E-3</v>
      </c>
      <c r="CL201">
        <f t="shared" si="121"/>
        <v>5.1412873367033325E-2</v>
      </c>
      <c r="CM201">
        <f t="shared" si="121"/>
        <v>86.384934516783986</v>
      </c>
      <c r="CN201">
        <f t="shared" si="121"/>
        <v>33.847202366151109</v>
      </c>
      <c r="CO201">
        <f t="shared" si="121"/>
        <v>1.3794531804106664</v>
      </c>
      <c r="CP201">
        <f t="shared" si="121"/>
        <v>28.408383091938667</v>
      </c>
      <c r="CQ201">
        <f t="shared" si="117"/>
        <v>8.6426616931720867E-6</v>
      </c>
      <c r="CR201">
        <f t="shared" si="122"/>
        <v>3.161120373548034E-3</v>
      </c>
      <c r="CS201">
        <f t="shared" si="122"/>
        <v>1.322665198348328E-10</v>
      </c>
      <c r="CT201">
        <f t="shared" si="122"/>
        <v>3.832339724013674E-4</v>
      </c>
      <c r="CU201">
        <f t="shared" si="122"/>
        <v>9.6067190860984607E-6</v>
      </c>
      <c r="CV201">
        <f t="shared" si="122"/>
        <v>1.878079989860918E-10</v>
      </c>
      <c r="CW201">
        <f t="shared" si="122"/>
        <v>5.6016498693139134E-11</v>
      </c>
      <c r="CX201">
        <f t="shared" si="122"/>
        <v>4.5553101000459477E-12</v>
      </c>
      <c r="CY201">
        <f t="shared" si="122"/>
        <v>2.1565760022875212E-5</v>
      </c>
      <c r="CZ201">
        <f t="shared" si="122"/>
        <v>5.5808072129743578E-7</v>
      </c>
      <c r="DA201">
        <f t="shared" si="122"/>
        <v>7.8777236345777772E-6</v>
      </c>
      <c r="DB201">
        <f t="shared" si="122"/>
        <v>7.9096728256974341E-5</v>
      </c>
      <c r="DC201">
        <f t="shared" si="122"/>
        <v>0.13289989925659074</v>
      </c>
      <c r="DD201">
        <f t="shared" si="122"/>
        <v>5.207261902484786E-2</v>
      </c>
      <c r="DE201">
        <f t="shared" si="122"/>
        <v>2.1222356621702562E-3</v>
      </c>
      <c r="DF201">
        <f t="shared" si="122"/>
        <v>4.3705204756828715E-2</v>
      </c>
      <c r="DG201">
        <f t="shared" si="118"/>
        <v>1.3296402604880134E-8</v>
      </c>
      <c r="DH201" s="5">
        <f>IFERROR(((((L201+AB201)*(1/$H201))+AR201)/$F$2)/($B$2*('CAR.CAP_per person'!B$2)/(_xlfn.XLOOKUP($E$2,EU_countries_GDP!$A$2:$A$29,EU_countries_GDP!$E$2:$E$29))),"")</f>
        <v>6.1517093361790953E-2</v>
      </c>
      <c r="DI201" s="5">
        <f>IFERROR(((((M201+AC201)*(1/$H201))+AS201)/$F$2)/($B$2*('CAR.CAP_per person'!C$2)/(_xlfn.XLOOKUP($E$2,EU_countries_GDP!$A$2:$A$29,EU_countries_GDP!$E$2:$E$29))),"")</f>
        <v>3.3099752815396992E-5</v>
      </c>
      <c r="DJ201" s="5">
        <f>IFERROR(((((N201+AD201)*(1/$H201))+AT201)/$F$2)/($B$2*('CAR.CAP_per person'!D$2)/(_xlfn.XLOOKUP($E$2,EU_countries_GDP!$A$2:$A$29,EU_countries_GDP!$E$2:$E$29))),"")</f>
        <v>9.8193789712168014E-5</v>
      </c>
      <c r="DK201" s="5">
        <f>IFERROR(((((O201+AE201)*(1/$H201))+AU201)/$F$2)/($B$2*('CAR.CAP_per person'!E$2)/(_xlfn.XLOOKUP($E$2,EU_countries_GDP!$A$2:$A$29,EU_countries_GDP!$E$2:$E$29))),"")</f>
        <v>3.1519533872365344E-3</v>
      </c>
      <c r="DL201" s="5">
        <f>IFERROR(((((P201+AF201)*(1/$H201))+AV201)/$F$2)/($B$2*('CAR.CAP_per person'!F$2)/(_xlfn.XLOOKUP($E$2,EU_countries_GDP!$A$2:$A$29,EU_countries_GDP!$E$2:$E$29))),"")</f>
        <v>4.5577737015067905E-2</v>
      </c>
      <c r="DM201" s="5">
        <f>IFERROR(((((Q201+AG201)*(1/$H201))+AW201)/$F$2)/($B$2*('CAR.CAP_per person'!G$2)/(_xlfn.XLOOKUP($E$2,EU_countries_GDP!$A$2:$A$29,EU_countries_GDP!$E$2:$E$29))),"")</f>
        <v>7.8295732681393088E-3</v>
      </c>
      <c r="DN201" s="5">
        <f>IFERROR(((((R201+AH201)*(1/$H201))+AX201)/$F$2)/($B$2*('CAR.CAP_per person'!H$2)/(_xlfn.XLOOKUP($E$2,EU_countries_GDP!$A$2:$A$29,EU_countries_GDP!$E$2:$E$29))),"")</f>
        <v>1.3975805434702861E-4</v>
      </c>
      <c r="DO201" s="5">
        <f>IFERROR(((((S201+AI201)*(1/$H201))+AY201)/$F$2)/($B$2*('CAR.CAP_per person'!I$2)/(_xlfn.XLOOKUP($E$2,EU_countries_GDP!$A$2:$A$29,EU_countries_GDP!$E$2:$E$29))),"")</f>
        <v>2.5525088492274711E-3</v>
      </c>
      <c r="DP201" s="5">
        <f>IFERROR(((((T201+AJ201)*(1/$H201))+AZ201)/$F$2)/($B$2*('CAR.CAP_per person'!J$2)/(_xlfn.XLOOKUP($E$2,EU_countries_GDP!$A$2:$A$29,EU_countries_GDP!$E$2:$E$29))),"")</f>
        <v>1.2862249677644384E-2</v>
      </c>
      <c r="DQ201" s="5">
        <f>IFERROR(((((U201+AK201)*(1/$H201))+BA201)/$F$2)/($B$2*('CAR.CAP_per person'!K$2)/(_xlfn.XLOOKUP($E$2,EU_countries_GDP!$A$2:$A$29,EU_countries_GDP!$E$2:$E$29))),"")</f>
        <v>5.241952323311776E-3</v>
      </c>
      <c r="DR201" s="5">
        <f>IFERROR(((((V201+AL201)*(1/$H201))+BB201)/$F$2)/($B$2*('CAR.CAP_per person'!L$2)/(_xlfn.XLOOKUP($E$2,EU_countries_GDP!$A$2:$A$29,EU_countries_GDP!$E$2:$E$29))),"")</f>
        <v>1.4867843640310277E-3</v>
      </c>
      <c r="DS201" s="5">
        <f>IFERROR(((((W201+AM201)*(1/$H201))+BC201)/$F$2)/($B$2*('CAR.CAP_per person'!M$2)/(_xlfn.XLOOKUP($E$2,EU_countries_GDP!$A$2:$A$29,EU_countries_GDP!$E$2:$E$29))),"")</f>
        <v>0.12657774733937618</v>
      </c>
      <c r="DT201" s="5">
        <f>IFERROR(((((X201+AN201)*(1/$H201))+BD201)/$F$2)/($B$2*('CAR.CAP_per person'!N$2)/(_xlfn.XLOOKUP($E$2,EU_countries_GDP!$A$2:$A$29,EU_countries_GDP!$E$2:$E$29))),"")</f>
        <v>0.54747411412737601</v>
      </c>
      <c r="DU201" s="5">
        <f>IFERROR(((((Y201+AO201)*(1/$H201))+BE201)/$F$2)/($B$2*('CAR.CAP_per person'!O$2)/(_xlfn.XLOOKUP($E$2,EU_countries_GDP!$A$2:$A$29,EU_countries_GDP!$E$2:$E$29))),"")</f>
        <v>1.5702359492741366E-3</v>
      </c>
      <c r="DV201" s="5">
        <f>IFERROR(((((Z201+AP201)*(1/$H201))+BF201)/$F$2)/($B$2*('CAR.CAP_per person'!P$2)/(_xlfn.XLOOKUP($E$2,EU_countries_GDP!$A$2:$A$29,EU_countries_GDP!$E$2:$E$29))),"")</f>
        <v>2.6177444841039368E-2</v>
      </c>
      <c r="DW201" s="5">
        <f>IFERROR(((((AA201+AQ201)*(1/$H201))+BG201)/$F$2)/($B$2*('CAR.CAP_per person'!Q$2)/(_xlfn.XLOOKUP($E$2,EU_countries_GDP!$A$2:$A$29,EU_countries_GDP!$E$2:$E$29))),"")</f>
        <v>8.1090243878504352E-3</v>
      </c>
    </row>
    <row r="202" spans="1:127">
      <c r="A202" t="s">
        <v>221</v>
      </c>
      <c r="B202" t="str">
        <f>_xlfn.XLOOKUP(D202,Table5[Ingredient],Table5[Category],"",FALSE)</f>
        <v>Vegetables</v>
      </c>
      <c r="C202" s="33" t="s">
        <v>229</v>
      </c>
      <c r="D202" s="33" t="s">
        <v>207</v>
      </c>
      <c r="E202" s="33">
        <v>2.2226999999999997</v>
      </c>
      <c r="F202" s="33" t="s">
        <v>179</v>
      </c>
      <c r="G202" s="33" t="s">
        <v>180</v>
      </c>
      <c r="H202" s="91">
        <f>Dataset_AT!S81</f>
        <v>0.73494692986806864</v>
      </c>
      <c r="I202" s="33"/>
      <c r="J202" s="37">
        <f>IFERROR(INDEX('AveragePrices&amp;Codes'!G:AG, MATCH($D202, 'AveragePrices&amp;Codes'!$A:$A, 0), MATCH(Tool_Austria!$E$2, 'AveragePrices&amp;Codes'!$G$1:$AG$1, 0)),"")</f>
        <v>1.2629395429292931</v>
      </c>
      <c r="K202" s="37">
        <f>IFERROR(E202/(_xlfn.XLOOKUP(A202,Dataset_AT!$V$2:$V$9,Dataset_AT!$W$2:$W$9)),"")</f>
        <v>2.6460714285714282E-2</v>
      </c>
      <c r="L202">
        <f>IFERROR(IF($F202="Raw",_xlfn.XLOOKUP(_xlfn.XLOOKUP(Tool_Austria!$D202,'AveragePrices&amp;Codes'!$A:$A,'AveragePrices&amp;Codes'!$B:$B),AGRIBALYSE_Raw!$B:$B,AGRIBALYSE_Raw!O:O)*$E202,_xlfn.XLOOKUP(_xlfn.XLOOKUP(Tool_Austria!$D202,'AveragePrices&amp;Codes'!$A:$A,'AveragePrices&amp;Codes'!$B:$B),AGRIBALYSE_Cooked!$C:$C,AGRIBALYSE_Cooked!P:P)*$E202),"")</f>
        <v>2.3488628722733327</v>
      </c>
      <c r="M202">
        <f>IFERROR(IF($F202="Raw",_xlfn.XLOOKUP(_xlfn.XLOOKUP(Tool_Austria!$D202,'AveragePrices&amp;Codes'!$A:$A,'AveragePrices&amp;Codes'!$B:$B),AGRIBALYSE_Raw!$B:$B,AGRIBALYSE_Raw!P:P)*$E202,_xlfn.XLOOKUP(_xlfn.XLOOKUP(Tool_Austria!$D202,'AveragePrices&amp;Codes'!$A:$A,'AveragePrices&amp;Codes'!$B:$B),AGRIBALYSE_Cooked!$C:$C,AGRIBALYSE_Cooked!Q:Q)*$E202),"")</f>
        <v>5.6775389269999996E-8</v>
      </c>
      <c r="N202">
        <f>IFERROR(IF($F202="Raw",_xlfn.XLOOKUP(_xlfn.XLOOKUP(Tool_Austria!$D202,'AveragePrices&amp;Codes'!$A:$A,'AveragePrices&amp;Codes'!$B:$B),AGRIBALYSE_Raw!$B:$B,AGRIBALYSE_Raw!Q:Q)*$E202,_xlfn.XLOOKUP(_xlfn.XLOOKUP(Tool_Austria!$D202,'AveragePrices&amp;Codes'!$A:$A,'AveragePrices&amp;Codes'!$B:$B),AGRIBALYSE_Cooked!$C:$C,AGRIBALYSE_Cooked!R:R)*$E202),"")</f>
        <v>0.26708983172333328</v>
      </c>
      <c r="O202">
        <f>IFERROR(IF($F202="Raw",_xlfn.XLOOKUP(_xlfn.XLOOKUP(Tool_Austria!$D202,'AveragePrices&amp;Codes'!$A:$A,'AveragePrices&amp;Codes'!$B:$B),AGRIBALYSE_Raw!$B:$B,AGRIBALYSE_Raw!R:R)*$E202,_xlfn.XLOOKUP(_xlfn.XLOOKUP(Tool_Austria!$D202,'AveragePrices&amp;Codes'!$A:$A,'AveragePrices&amp;Codes'!$B:$B),AGRIBALYSE_Cooked!$C:$C,AGRIBALYSE_Cooked!S:S)*$E202),"")</f>
        <v>9.555265051499999E-3</v>
      </c>
      <c r="P202">
        <f>IFERROR(IF($F202="Raw",_xlfn.XLOOKUP(_xlfn.XLOOKUP(Tool_Austria!$D202,'AveragePrices&amp;Codes'!$A:$A,'AveragePrices&amp;Codes'!$B:$B),AGRIBALYSE_Raw!$B:$B,AGRIBALYSE_Raw!S:S)*$E202,_xlfn.XLOOKUP(_xlfn.XLOOKUP(Tool_Austria!$D202,'AveragePrices&amp;Codes'!$A:$A,'AveragePrices&amp;Codes'!$B:$B),AGRIBALYSE_Cooked!$C:$C,AGRIBALYSE_Cooked!T:T)*$E202),"")</f>
        <v>1.1214444661399999E-7</v>
      </c>
      <c r="Q202">
        <f>IFERROR(IF($F202="Raw",_xlfn.XLOOKUP(_xlfn.XLOOKUP(Tool_Austria!$D202,'AveragePrices&amp;Codes'!$A:$A,'AveragePrices&amp;Codes'!$B:$B),AGRIBALYSE_Raw!$B:$B,AGRIBALYSE_Raw!T:T)*$E202,_xlfn.XLOOKUP(_xlfn.XLOOKUP(Tool_Austria!$D202,'AveragePrices&amp;Codes'!$A:$A,'AveragePrices&amp;Codes'!$B:$B),AGRIBALYSE_Cooked!$C:$C,AGRIBALYSE_Cooked!U:U)*$E202),"")</f>
        <v>5.3221929143999994E-8</v>
      </c>
      <c r="R202">
        <f>IFERROR(IF($F202="Raw",_xlfn.XLOOKUP(_xlfn.XLOOKUP(Tool_Austria!$D202,'AveragePrices&amp;Codes'!$A:$A,'AveragePrices&amp;Codes'!$B:$B),AGRIBALYSE_Raw!$B:$B,AGRIBALYSE_Raw!U:U)*$E202,_xlfn.XLOOKUP(_xlfn.XLOOKUP(Tool_Austria!$D202,'AveragePrices&amp;Codes'!$A:$A,'AveragePrices&amp;Codes'!$B:$B),AGRIBALYSE_Cooked!$C:$C,AGRIBALYSE_Cooked!V:V)*$E202),"")</f>
        <v>1.0100191321266665E-9</v>
      </c>
      <c r="S202">
        <f>IFERROR(IF($F202="Raw",_xlfn.XLOOKUP(_xlfn.XLOOKUP(Tool_Austria!$D202,'AveragePrices&amp;Codes'!$A:$A,'AveragePrices&amp;Codes'!$B:$B),AGRIBALYSE_Raw!$B:$B,AGRIBALYSE_Raw!V:V)*$E202,_xlfn.XLOOKUP(_xlfn.XLOOKUP(Tool_Austria!$D202,'AveragePrices&amp;Codes'!$A:$A,'AveragePrices&amp;Codes'!$B:$B),AGRIBALYSE_Cooked!$C:$C,AGRIBALYSE_Cooked!W:W)*$E202),"")</f>
        <v>1.1998218074733332E-2</v>
      </c>
      <c r="T202">
        <f>IFERROR(IF($F202="Raw",_xlfn.XLOOKUP(_xlfn.XLOOKUP(Tool_Austria!$D202,'AveragePrices&amp;Codes'!$A:$A,'AveragePrices&amp;Codes'!$B:$B),AGRIBALYSE_Raw!$B:$B,AGRIBALYSE_Raw!W:W)*$E202,_xlfn.XLOOKUP(_xlfn.XLOOKUP(Tool_Austria!$D202,'AveragePrices&amp;Codes'!$A:$A,'AveragePrices&amp;Codes'!$B:$B),AGRIBALYSE_Cooked!$C:$C,AGRIBALYSE_Cooked!X:X)*$E202),"")</f>
        <v>3.071980086833333E-4</v>
      </c>
      <c r="U202">
        <f>IFERROR(IF($F202="Raw",_xlfn.XLOOKUP(_xlfn.XLOOKUP(Tool_Austria!$D202,'AveragePrices&amp;Codes'!$A:$A,'AveragePrices&amp;Codes'!$B:$B),AGRIBALYSE_Raw!$B:$B,AGRIBALYSE_Raw!X:X)*$E202,_xlfn.XLOOKUP(_xlfn.XLOOKUP(Tool_Austria!$D202,'AveragePrices&amp;Codes'!$A:$A,'AveragePrices&amp;Codes'!$B:$B),AGRIBALYSE_Cooked!$C:$C,AGRIBALYSE_Cooked!Y:Y)*$E202),"")</f>
        <v>1.5307797876499997E-2</v>
      </c>
      <c r="V202">
        <f>IFERROR(IF($F202="Raw",_xlfn.XLOOKUP(_xlfn.XLOOKUP(Tool_Austria!$D202,'AveragePrices&amp;Codes'!$A:$A,'AveragePrices&amp;Codes'!$B:$B),AGRIBALYSE_Raw!$B:$B,AGRIBALYSE_Raw!Y:Y)*$E202,_xlfn.XLOOKUP(_xlfn.XLOOKUP(Tool_Austria!$D202,'AveragePrices&amp;Codes'!$A:$A,'AveragePrices&amp;Codes'!$B:$B),AGRIBALYSE_Cooked!$C:$C,AGRIBALYSE_Cooked!Z:Z)*$E202),"")</f>
        <v>4.5043339026333333E-2</v>
      </c>
      <c r="W202">
        <f>IFERROR(IF($F202="Raw",_xlfn.XLOOKUP(_xlfn.XLOOKUP(Tool_Austria!$D202,'AveragePrices&amp;Codes'!$A:$A,'AveragePrices&amp;Codes'!$B:$B),AGRIBALYSE_Raw!$B:$B,AGRIBALYSE_Raw!Z:Z)*$E202,_xlfn.XLOOKUP(_xlfn.XLOOKUP(Tool_Austria!$D202,'AveragePrices&amp;Codes'!$A:$A,'AveragePrices&amp;Codes'!$B:$B),AGRIBALYSE_Cooked!$C:$C,AGRIBALYSE_Cooked!AA:AA)*$E202),"")</f>
        <v>20.861269640966661</v>
      </c>
      <c r="X202">
        <f>IFERROR(IF($F202="Raw",_xlfn.XLOOKUP(_xlfn.XLOOKUP(Tool_Austria!$D202,'AveragePrices&amp;Codes'!$A:$A,'AveragePrices&amp;Codes'!$B:$B),AGRIBALYSE_Raw!$B:$B,AGRIBALYSE_Raw!AA:AA)*$E202,_xlfn.XLOOKUP(_xlfn.XLOOKUP(Tool_Austria!$D202,'AveragePrices&amp;Codes'!$A:$A,'AveragePrices&amp;Codes'!$B:$B),AGRIBALYSE_Cooked!$C:$C,AGRIBALYSE_Cooked!AB:AB)*$E202),"")</f>
        <v>26.013707794333328</v>
      </c>
      <c r="Y202">
        <f>IFERROR(IF($F202="Raw",_xlfn.XLOOKUP(_xlfn.XLOOKUP(Tool_Austria!$D202,'AveragePrices&amp;Codes'!$A:$A,'AveragePrices&amp;Codes'!$B:$B),AGRIBALYSE_Raw!$B:$B,AGRIBALYSE_Raw!AB:AB)*$E202,_xlfn.XLOOKUP(_xlfn.XLOOKUP(Tool_Austria!$D202,'AveragePrices&amp;Codes'!$A:$A,'AveragePrices&amp;Codes'!$B:$B),AGRIBALYSE_Cooked!$C:$C,AGRIBALYSE_Cooked!AC:AC)*$E202),"")</f>
        <v>2.4917035023333329</v>
      </c>
      <c r="Z202">
        <f>IFERROR(IF($F202="Raw",_xlfn.XLOOKUP(_xlfn.XLOOKUP(Tool_Austria!$D202,'AveragePrices&amp;Codes'!$A:$A,'AveragePrices&amp;Codes'!$B:$B),AGRIBALYSE_Raw!$B:$B,AGRIBALYSE_Raw!AC:AC)*$E202,_xlfn.XLOOKUP(_xlfn.XLOOKUP(Tool_Austria!$D202,'AveragePrices&amp;Codes'!$A:$A,'AveragePrices&amp;Codes'!$B:$B),AGRIBALYSE_Cooked!$C:$C,AGRIBALYSE_Cooked!AD:AD)*$E202),"")</f>
        <v>26.985613005333327</v>
      </c>
      <c r="AA202">
        <f>IFERROR(IF($F202="Raw",_xlfn.XLOOKUP(_xlfn.XLOOKUP(Tool_Austria!$D202,'AveragePrices&amp;Codes'!$A:$A,'AveragePrices&amp;Codes'!$B:$B),AGRIBALYSE_Raw!$B:$B,AGRIBALYSE_Raw!AD:AD)*$E202,_xlfn.XLOOKUP(_xlfn.XLOOKUP(Tool_Austria!$D202,'AveragePrices&amp;Codes'!$A:$A,'AveragePrices&amp;Codes'!$B:$B),AGRIBALYSE_Cooked!$C:$C,AGRIBALYSE_Cooked!AE:AE)*$E202),"")</f>
        <v>1.12846249321E-5</v>
      </c>
      <c r="AB202" cm="1">
        <f t="array" ref="AB202">IFERROR(_xlfn.XLOOKUP(Tool_Austria!$F202&amp;$E$2,'Cooking methods'!$A:$A&amp;'Cooking methods'!$B:$B,'Cooking methods'!C:C)*$E202,"")</f>
        <v>0.43804558177799996</v>
      </c>
      <c r="AC202" cm="1">
        <f t="array" ref="AC202">IFERROR(_xlfn.XLOOKUP(Tool_Austria!$F202&amp;$E$2,'Cooking methods'!$A:$A&amp;'Cooking methods'!$B:$B,'Cooking methods'!D:D)*$E202,"")</f>
        <v>1.5688556825780996E-8</v>
      </c>
      <c r="AD202" cm="1">
        <f t="array" ref="AD202">IFERROR(_xlfn.XLOOKUP(Tool_Austria!$F202&amp;$E$2,'Cooking methods'!$A:$A&amp;'Cooking methods'!$B:$B,'Cooking methods'!E:E)*$E202,"")</f>
        <v>3.114002699999999E-2</v>
      </c>
      <c r="AE202" cm="1">
        <f t="array" ref="AE202">IFERROR(_xlfn.XLOOKUP(Tool_Austria!$F202&amp;$E$2,'Cooking methods'!$A:$A&amp;'Cooking methods'!$B:$B,'Cooking methods'!F:F)*$E202,"")</f>
        <v>7.9331939367299992E-4</v>
      </c>
      <c r="AF202" cm="1">
        <f t="array" ref="AF202">IFERROR(_xlfn.XLOOKUP(Tool_Austria!$F202&amp;$E$2,'Cooking methods'!$A:$A&amp;'Cooking methods'!$B:$B,'Cooking methods'!G:G)*$E202,"")</f>
        <v>3.2014294927199996E-9</v>
      </c>
      <c r="AG202" cm="1">
        <f t="array" ref="AG202">IFERROR(_xlfn.XLOOKUP(Tool_Austria!$F202&amp;$E$2,'Cooking methods'!$A:$A&amp;'Cooking methods'!$B:$B,'Cooking methods'!H:H)*$E202,"")</f>
        <v>1.8166446279719996E-9</v>
      </c>
      <c r="AH202" cm="1">
        <f t="array" ref="AH202">IFERROR(_xlfn.XLOOKUP(Tool_Austria!$F202&amp;$E$2,'Cooking methods'!$A:$A&amp;'Cooking methods'!$B:$B,'Cooking methods'!I:I)*$E202,"")</f>
        <v>9.8449209141239992E-10</v>
      </c>
      <c r="AI202" cm="1">
        <f t="array" ref="AI202">IFERROR(_xlfn.XLOOKUP(Tool_Austria!$F202&amp;$E$2,'Cooking methods'!$A:$A&amp;'Cooking methods'!$B:$B,'Cooking methods'!J:J)*$E202,"")</f>
        <v>5.5308010888499993E-4</v>
      </c>
      <c r="AJ202" cm="1">
        <f t="array" ref="AJ202">IFERROR(_xlfn.XLOOKUP(Tool_Austria!$F202&amp;$E$2,'Cooking methods'!$A:$A&amp;'Cooking methods'!$B:$B,'Cooking methods'!K:K)*$E202,"")</f>
        <v>1.1847738938549998E-4</v>
      </c>
      <c r="AK202" cm="1">
        <f t="array" ref="AK202">IFERROR(_xlfn.XLOOKUP(Tool_Austria!$F202&amp;$E$2,'Cooking methods'!$A:$A&amp;'Cooking methods'!$B:$B,'Cooking methods'!L:L)*$E202,"")</f>
        <v>2.2401326360999997E-4</v>
      </c>
      <c r="AL202" cm="1">
        <f t="array" ref="AL202">IFERROR(_xlfn.XLOOKUP(Tool_Austria!$F202&amp;$E$2,'Cooking methods'!$A:$A&amp;'Cooking methods'!$B:$B,'Cooking methods'!M:M)*$E202,"")</f>
        <v>1.5111587181749998E-3</v>
      </c>
      <c r="AM202" cm="1">
        <f t="array" ref="AM202">IFERROR(_xlfn.XLOOKUP(Tool_Austria!$F202&amp;$E$2,'Cooking methods'!$A:$A&amp;'Cooking methods'!$B:$B,'Cooking methods'!N:N)*$E202,"")</f>
        <v>1.1119222118879997</v>
      </c>
      <c r="AN202" cm="1">
        <f t="array" ref="AN202">IFERROR(_xlfn.XLOOKUP(Tool_Austria!$F202&amp;$E$2,'Cooking methods'!$A:$A&amp;'Cooking methods'!$B:$B,'Cooking methods'!O:O)*$E202,"")</f>
        <v>0.64143432317999993</v>
      </c>
      <c r="AO202" cm="1">
        <f t="array" ref="AO202">IFERROR(_xlfn.XLOOKUP(Tool_Austria!$F202&amp;$E$2,'Cooking methods'!$A:$A&amp;'Cooking methods'!$B:$B,'Cooking methods'!P:P)*$E202,"")</f>
        <v>0.11485922275799998</v>
      </c>
      <c r="AP202" cm="1">
        <f t="array" ref="AP202">IFERROR(_xlfn.XLOOKUP(Tool_Austria!$F202&amp;$E$2,'Cooking methods'!$A:$A&amp;'Cooking methods'!$B:$B,'Cooking methods'!Q:Q)*$E202,"")</f>
        <v>6.9134149980539989</v>
      </c>
      <c r="AQ202" cm="1">
        <f t="array" ref="AQ202">IFERROR(_xlfn.XLOOKUP(Tool_Austria!$F202&amp;$E$2,'Cooking methods'!$A:$A&amp;'Cooking methods'!$B:$B,'Cooking methods'!R:R)*$E202,"")</f>
        <v>6.6531681681239991E-7</v>
      </c>
      <c r="AR202" cm="1">
        <f t="array" ref="AR202">IFERROR(_xlfn.XLOOKUP(Tool_Austria!$G202&amp;$E$2,'Waste management'!$A:$A&amp;'Waste management'!$B:$B,'Waste management'!C:C)*$E202,"")</f>
        <v>0.12444897299999998</v>
      </c>
      <c r="AS202" cm="1">
        <f t="array" ref="AS202">IFERROR(_xlfn.XLOOKUP(Tool_Austria!$G202&amp;$E$2,'Waste management'!$A:$A&amp;'Waste management'!$B:$B,'Waste management'!D:D)*$E202,"")</f>
        <v>8.4907362269999987E-10</v>
      </c>
      <c r="AT202" cm="1">
        <f t="array" ref="AT202">IFERROR(_xlfn.XLOOKUP(Tool_Austria!$G202&amp;$E$2,'Waste management'!$A:$A&amp;'Waste management'!$B:$B,'Waste management'!E:E)*$E202,"")</f>
        <v>2.2893810000000001E-3</v>
      </c>
      <c r="AU202" cm="1">
        <f t="array" ref="AU202">IFERROR(_xlfn.XLOOKUP(Tool_Austria!$G202&amp;$E$2,'Waste management'!$A:$A&amp;'Waste management'!$B:$B,'Waste management'!F:F)*$E202,"")</f>
        <v>2.6672399999999998E-4</v>
      </c>
      <c r="AV202" cm="1">
        <f t="array" ref="AV202">IFERROR(_xlfn.XLOOKUP(Tool_Austria!$G202&amp;$E$2,'Waste management'!$A:$A&amp;'Waste management'!$B:$B,'Waste management'!G:G)*$E202,"")</f>
        <v>2.5737976919999996E-8</v>
      </c>
      <c r="AW202" cm="1">
        <f t="array" ref="AW202">IFERROR(_xlfn.XLOOKUP(Tool_Austria!$G202&amp;$E$2,'Waste management'!$A:$A&amp;'Waste management'!$B:$B,'Waste management'!H:H)*$E202,"")</f>
        <v>8.3896033769999983E-10</v>
      </c>
      <c r="AX202" cm="1">
        <f t="array" ref="AX202">IFERROR(_xlfn.XLOOKUP(Tool_Austria!$G202&amp;$E$2,'Waste management'!$A:$A&amp;'Waste management'!$B:$B,'Waste management'!I:I)*$E202,"")</f>
        <v>5.9647710389999994E-10</v>
      </c>
      <c r="AY202" cm="1">
        <f t="array" ref="AY202">IFERROR(_xlfn.XLOOKUP(Tool_Austria!$G202&amp;$E$2,'Waste management'!$A:$A&amp;'Waste management'!$B:$B,'Waste management'!J:J)*$E202,"")</f>
        <v>4.9121669999999994E-3</v>
      </c>
      <c r="AZ202" cm="1">
        <f t="array" ref="AZ202">IFERROR(_xlfn.XLOOKUP(Tool_Austria!$G202&amp;$E$2,'Waste management'!$A:$A&amp;'Waste management'!$B:$B,'Waste management'!K:K)*$E202,"")</f>
        <v>1.1956836833999999E-5</v>
      </c>
      <c r="BA202" cm="1">
        <f t="array" ref="BA202">IFERROR(_xlfn.XLOOKUP(Tool_Austria!$G202&amp;$E$2,'Waste management'!$A:$A&amp;'Waste management'!$B:$B,'Waste management'!L:L)*$E202,"")</f>
        <v>2.1516047177999996E-4</v>
      </c>
      <c r="BB202" cm="1">
        <f t="array" ref="BB202">IFERROR(_xlfn.XLOOKUP(Tool_Austria!$G202&amp;$E$2,'Waste management'!$A:$A&amp;'Waste management'!$B:$B,'Waste management'!M:M)*$E202,"")</f>
        <v>2.1649097999999999E-2</v>
      </c>
      <c r="BC202" cm="1">
        <f t="array" ref="BC202">IFERROR(_xlfn.XLOOKUP(Tool_Austria!$G202&amp;$E$2,'Waste management'!$A:$A&amp;'Waste management'!$B:$B,'Waste management'!N:N)*$E202,"")</f>
        <v>18.615423677999999</v>
      </c>
      <c r="BD202" cm="1">
        <f t="array" ref="BD202">IFERROR(_xlfn.XLOOKUP(Tool_Austria!$G202&amp;$E$2,'Waste management'!$A:$A&amp;'Waste management'!$B:$B,'Waste management'!O:O)*$E202,"")</f>
        <v>1.1869440269999998</v>
      </c>
      <c r="BE202" cm="1">
        <f t="array" ref="BE202">IFERROR(_xlfn.XLOOKUP(Tool_Austria!$G202&amp;$E$2,'Waste management'!$A:$A&amp;'Waste management'!$B:$B,'Waste management'!P:P)*$E202,"")</f>
        <v>2.5627730999999997E-2</v>
      </c>
      <c r="BF202" cm="1">
        <f t="array" ref="BF202">IFERROR(_xlfn.XLOOKUP(Tool_Austria!$G202&amp;$E$2,'Waste management'!$A:$A&amp;'Waste management'!$B:$B,'Waste management'!Q:Q)*$E202,"")</f>
        <v>0.74591589299999994</v>
      </c>
      <c r="BG202" cm="1">
        <f t="array" ref="BG202">IFERROR(_xlfn.XLOOKUP(Tool_Austria!$G202&amp;$E$2,'Waste management'!$A:$A&amp;'Waste management'!$B:$B,'Waste management'!R:R)*$E202,"")</f>
        <v>2.4240766199999995E-7</v>
      </c>
      <c r="BH202">
        <f>IFERROR((L202+AR202+AB202)*_xlfn.XLOOKUP(Tool_Austria!BH$4,Monetization_Factors!$A:$A,Monetization_Factors!$D:$D),"")</f>
        <v>0.37877013512408908</v>
      </c>
      <c r="BI202">
        <f>IFERROR((M202+AS202+AC202)*_xlfn.XLOOKUP(Tool_Austria!BI$4,Monetization_Factors!$A:$A,Monetization_Factors!$D:$D),"")</f>
        <v>2.9347962069150889E-6</v>
      </c>
      <c r="BJ202">
        <f>IFERROR((N202+AT202+AD202)*_xlfn.XLOOKUP(Tool_Austria!BJ$4,Monetization_Factors!$A:$A,Monetization_Factors!$D:$D),"")</f>
        <v>4.5864744098436146E-4</v>
      </c>
      <c r="BK202">
        <f>IFERROR((O202+AU202+AE202)*_xlfn.XLOOKUP(Tool_Austria!BK$4,Monetization_Factors!$A:$A,Monetization_Factors!$D:$D),"")</f>
        <v>1.6068112017528363E-2</v>
      </c>
      <c r="BL202">
        <f>IFERROR((P202+AV202+AF202)*_xlfn.XLOOKUP(Tool_Austria!BL$4,Monetization_Factors!$A:$A,Monetization_Factors!$D:$D),"")</f>
        <v>0.14084034030174775</v>
      </c>
      <c r="BM202">
        <f>IFERROR((Q202+AW202+AG202)*_xlfn.XLOOKUP(Tool_Austria!BM$4,Monetization_Factors!$A:$A,Monetization_Factors!$D:$D),"")</f>
        <v>1.1603584866544924E-2</v>
      </c>
      <c r="BN202">
        <f>IFERROR((R202+AX202+AH202)*_xlfn.XLOOKUP(Tool_Austria!BN$4,Monetization_Factors!$A:$A,Monetization_Factors!$D:$D),"")</f>
        <v>2.9787073046530334E-3</v>
      </c>
      <c r="BO202">
        <f>IFERROR((S202+AY202+AI202)*_xlfn.XLOOKUP(Tool_Austria!BO$4,Monetization_Factors!$A:$A,Monetization_Factors!$D:$D),"")</f>
        <v>7.6461942964089306E-3</v>
      </c>
      <c r="BP202">
        <f>IFERROR((T202+AZ202+AJ202)*_xlfn.XLOOKUP(Tool_Austria!BP$4,Monetization_Factors!$A:$A,Monetization_Factors!$D:$D),"")</f>
        <v>1.0675562746646089E-3</v>
      </c>
      <c r="BQ202">
        <f>IFERROR((U202+BA202+AK202)*_xlfn.XLOOKUP(Tool_Austria!BQ$4,Monetization_Factors!$A:$A,Monetization_Factors!$D:$D),"")</f>
        <v>6.4415689498946535E-2</v>
      </c>
      <c r="BR202" t="str">
        <f>IFERROR((V202+BB202+AL202)*_xlfn.XLOOKUP(Tool_Austria!BR$4,Monetization_Factors!$A:$A,Monetization_Factors!$D:$D),"")</f>
        <v/>
      </c>
      <c r="BS202">
        <f>IFERROR((W202+BC202+AM202)*_xlfn.XLOOKUP(Tool_Austria!BS$4,Monetization_Factors!$A:$A,Monetization_Factors!$D:$D),"")</f>
        <v>1.9751528137305061E-3</v>
      </c>
      <c r="BT202">
        <f>IFERROR((X202+BD202+AN202)*_xlfn.XLOOKUP(Tool_Austria!BT$4,Monetization_Factors!$A:$A,Monetization_Factors!$D:$D),"")</f>
        <v>6.1996709213218209E-3</v>
      </c>
      <c r="BU202">
        <f>IFERROR((Y202+BE202+AO202)*_xlfn.XLOOKUP(Tool_Austria!BU$4,Monetization_Factors!$A:$A,Monetization_Factors!$D:$D),"")</f>
        <v>1.672737853559228E-2</v>
      </c>
      <c r="BV202">
        <f>IFERROR((Z202+BF202+AP202)*_xlfn.XLOOKUP(Tool_Austria!BV$4,Monetization_Factors!$A:$A,Monetization_Factors!$D:$D),"")</f>
        <v>5.720851256654421E-2</v>
      </c>
      <c r="BW202">
        <f>IFERROR((AA202+BG202+AQ202)*_xlfn.XLOOKUP(Tool_Austria!BW$4,Monetization_Factors!$A:$A,Monetization_Factors!$D:$D),"")</f>
        <v>2.5471277890434917E-5</v>
      </c>
      <c r="BX202" s="38" cm="1">
        <f t="array" ref="BX202">IFERROR(_xlfn.IFS(I202&lt;&gt;0,I202*E202,I202="",J202*E202),"")</f>
        <v>2.8071357220689395</v>
      </c>
      <c r="BY202" s="38">
        <f t="shared" si="123"/>
        <v>0.70598808803685353</v>
      </c>
      <c r="BZ202" s="38">
        <f t="shared" si="124"/>
        <v>3.5131238101057929</v>
      </c>
      <c r="CA202" s="38">
        <f t="shared" si="125"/>
        <v>5.4048058617012194E-3</v>
      </c>
      <c r="CB202">
        <f t="shared" si="121"/>
        <v>2.9113574270513323</v>
      </c>
      <c r="CC202">
        <f t="shared" si="121"/>
        <v>7.3313019718480999E-8</v>
      </c>
      <c r="CD202">
        <f t="shared" si="121"/>
        <v>0.30051923972333328</v>
      </c>
      <c r="CE202">
        <f t="shared" si="121"/>
        <v>1.0615308445172998E-2</v>
      </c>
      <c r="CF202">
        <f t="shared" si="121"/>
        <v>1.4108385302671999E-7</v>
      </c>
      <c r="CG202">
        <f t="shared" si="121"/>
        <v>5.5877534109671989E-8</v>
      </c>
      <c r="CH202">
        <f t="shared" si="121"/>
        <v>2.5909883274390668E-9</v>
      </c>
      <c r="CI202">
        <f t="shared" si="121"/>
        <v>1.746346518361833E-2</v>
      </c>
      <c r="CJ202">
        <f t="shared" si="121"/>
        <v>4.3763223490283332E-4</v>
      </c>
      <c r="CK202">
        <f t="shared" si="121"/>
        <v>1.5746971611889999E-2</v>
      </c>
      <c r="CL202">
        <f t="shared" si="121"/>
        <v>6.8203595744508322E-2</v>
      </c>
      <c r="CM202">
        <f t="shared" si="121"/>
        <v>40.588615530854661</v>
      </c>
      <c r="CN202">
        <f t="shared" si="121"/>
        <v>27.842086144513328</v>
      </c>
      <c r="CO202">
        <f t="shared" si="121"/>
        <v>2.6321904560913332</v>
      </c>
      <c r="CP202">
        <f t="shared" si="121"/>
        <v>34.644943896387332</v>
      </c>
      <c r="CQ202">
        <f t="shared" si="117"/>
        <v>1.2192349410912399E-5</v>
      </c>
      <c r="CR202">
        <f t="shared" si="122"/>
        <v>4.4790114262328188E-3</v>
      </c>
      <c r="CS202">
        <f t="shared" si="122"/>
        <v>1.1278926110535538E-10</v>
      </c>
      <c r="CT202">
        <f t="shared" si="122"/>
        <v>4.6233729188205119E-4</v>
      </c>
      <c r="CU202">
        <f t="shared" si="122"/>
        <v>1.6331243761804612E-5</v>
      </c>
      <c r="CV202">
        <f t="shared" si="122"/>
        <v>2.1705208157956921E-10</v>
      </c>
      <c r="CW202">
        <f t="shared" si="122"/>
        <v>8.5965437091803061E-11</v>
      </c>
      <c r="CX202">
        <f t="shared" si="122"/>
        <v>3.9861358883677947E-12</v>
      </c>
      <c r="CY202">
        <f t="shared" si="122"/>
        <v>2.6866869513258968E-5</v>
      </c>
      <c r="CZ202">
        <f t="shared" si="122"/>
        <v>6.7328036138897435E-7</v>
      </c>
      <c r="DA202">
        <f t="shared" si="122"/>
        <v>2.4226110172138459E-5</v>
      </c>
      <c r="DB202">
        <f t="shared" si="122"/>
        <v>1.0492860883770511E-4</v>
      </c>
      <c r="DC202">
        <f t="shared" si="122"/>
        <v>6.2444023893622552E-2</v>
      </c>
      <c r="DD202">
        <f t="shared" si="122"/>
        <v>4.2833978683866659E-2</v>
      </c>
      <c r="DE202">
        <f t="shared" si="122"/>
        <v>4.0495237786020511E-3</v>
      </c>
      <c r="DF202">
        <f t="shared" si="122"/>
        <v>5.3299913686749745E-2</v>
      </c>
      <c r="DG202">
        <f t="shared" si="118"/>
        <v>1.875746063217292E-8</v>
      </c>
      <c r="DH202" s="5">
        <f>IFERROR(((((L202+AB202)*(1/$H202))+AR202)/$F$2)/($B$2*('CAR.CAP_per person'!B$2)/(_xlfn.XLOOKUP($E$2,EU_countries_GDP!$A$2:$A$29,EU_countries_GDP!$E$2:$E$29))),"")</f>
        <v>8.8061316732038597E-2</v>
      </c>
      <c r="DI202" s="5">
        <f>IFERROR(((((M202+AC202)*(1/$H202))+AS202)/$F$2)/($B$2*('CAR.CAP_per person'!C$2)/(_xlfn.XLOOKUP($E$2,EU_countries_GDP!$A$2:$A$29,EU_countries_GDP!$E$2:$E$29))),"")</f>
        <v>2.8237471484807225E-5</v>
      </c>
      <c r="DJ202" s="5">
        <f>IFERROR(((((N202+AD202)*(1/$H202))+AT202)/$F$2)/($B$2*('CAR.CAP_per person'!D$2)/(_xlfn.XLOOKUP($E$2,EU_countries_GDP!$A$2:$A$29,EU_countries_GDP!$E$2:$E$29))),"")</f>
        <v>1.1860800610477076E-4</v>
      </c>
      <c r="DK202" s="5">
        <f>IFERROR(((((O202+AE202)*(1/$H202))+AU202)/$F$2)/($B$2*('CAR.CAP_per person'!E$2)/(_xlfn.XLOOKUP($E$2,EU_countries_GDP!$A$2:$A$29,EU_countries_GDP!$E$2:$E$29))),"")</f>
        <v>5.4041550799728659E-3</v>
      </c>
      <c r="DL202" s="5">
        <f>IFERROR(((((P202+AF202)*(1/$H202))+AV202)/$F$2)/($B$2*('CAR.CAP_per person'!F$2)/(_xlfn.XLOOKUP($E$2,EU_countries_GDP!$A$2:$A$29,EU_countries_GDP!$E$2:$E$29))),"")</f>
        <v>5.4163506149803559E-2</v>
      </c>
      <c r="DM202" s="5">
        <f>IFERROR(((((Q202+AG202)*(1/$H202))+AW202)/$F$2)/($B$2*('CAR.CAP_per person'!G$2)/(_xlfn.XLOOKUP($E$2,EU_countries_GDP!$A$2:$A$29,EU_countries_GDP!$E$2:$E$29))),"")</f>
        <v>1.2066051723580001E-2</v>
      </c>
      <c r="DN202" s="5">
        <f>IFERROR(((((R202+AH202)*(1/$H202))+AX202)/$F$2)/($B$2*('CAR.CAP_per person'!H$2)/(_xlfn.XLOOKUP($E$2,EU_countries_GDP!$A$2:$A$29,EU_countries_GDP!$E$2:$E$29))),"")</f>
        <v>1.2363525539145392E-4</v>
      </c>
      <c r="DO202" s="5">
        <f>IFERROR(((((S202+AI202)*(1/$H202))+AY202)/$F$2)/($B$2*('CAR.CAP_per person'!I$2)/(_xlfn.XLOOKUP($E$2,EU_countries_GDP!$A$2:$A$29,EU_countries_GDP!$E$2:$E$29))),"")</f>
        <v>3.3588270404953063E-3</v>
      </c>
      <c r="DP202" s="5">
        <f>IFERROR(((((T202+AJ202)*(1/$H202))+AZ202)/$F$2)/($B$2*('CAR.CAP_per person'!J$2)/(_xlfn.XLOOKUP($E$2,EU_countries_GDP!$A$2:$A$29,EU_countries_GDP!$E$2:$E$29))),"")</f>
        <v>1.5586480364629689E-2</v>
      </c>
      <c r="DQ202" s="5">
        <f>IFERROR(((((U202+AK202)*(1/$H202))+BA202)/$F$2)/($B$2*('CAR.CAP_per person'!K$2)/(_xlfn.XLOOKUP($E$2,EU_countries_GDP!$A$2:$A$29,EU_countries_GDP!$E$2:$E$29))),"")</f>
        <v>1.6304138890067106E-2</v>
      </c>
      <c r="DR202" s="5">
        <f>IFERROR(((((V202+AL202)*(1/$H202))+BB202)/$F$2)/($B$2*('CAR.CAP_per person'!L$2)/(_xlfn.XLOOKUP($E$2,EU_countries_GDP!$A$2:$A$29,EU_countries_GDP!$E$2:$E$29))),"")</f>
        <v>2.1222212670098254E-3</v>
      </c>
      <c r="DS202" s="5">
        <f>IFERROR(((((W202+AM202)*(1/$H202))+BC202)/$F$2)/($B$2*('CAR.CAP_per person'!M$2)/(_xlfn.XLOOKUP($E$2,EU_countries_GDP!$A$2:$A$29,EU_countries_GDP!$E$2:$E$29))),"")</f>
        <v>5.6550408750064056E-2</v>
      </c>
      <c r="DT202" s="5">
        <f>IFERROR(((((X202+AN202)*(1/$H202))+BD202)/$F$2)/($B$2*('CAR.CAP_per person'!N$2)/(_xlfn.XLOOKUP($E$2,EU_countries_GDP!$A$2:$A$29,EU_countries_GDP!$E$2:$E$29))),"")</f>
        <v>0.45084077474004858</v>
      </c>
      <c r="DU202" s="5">
        <f>IFERROR(((((Y202+AO202)*(1/$H202))+BE202)/$F$2)/($B$2*('CAR.CAP_per person'!O$2)/(_xlfn.XLOOKUP($E$2,EU_countries_GDP!$A$2:$A$29,EU_countries_GDP!$E$2:$E$29))),"")</f>
        <v>3.0082495978701915E-3</v>
      </c>
      <c r="DV202" s="5">
        <f>IFERROR(((((Z202+AP202)*(1/$H202))+BF202)/$F$2)/($B$2*('CAR.CAP_per person'!P$2)/(_xlfn.XLOOKUP($E$2,EU_countries_GDP!$A$2:$A$29,EU_countries_GDP!$E$2:$E$29))),"")</f>
        <v>3.2039363913054779E-2</v>
      </c>
      <c r="DW202" s="5">
        <f>IFERROR(((((AA202+AQ202)*(1/$H202))+BG202)/$F$2)/($B$2*('CAR.CAP_per person'!Q$2)/(_xlfn.XLOOKUP($E$2,EU_countries_GDP!$A$2:$A$29,EU_countries_GDP!$E$2:$E$29))),"")</f>
        <v>1.1493177225721227E-2</v>
      </c>
    </row>
    <row r="203" spans="1:127">
      <c r="A203" t="s">
        <v>221</v>
      </c>
      <c r="B203" t="str">
        <f>_xlfn.XLOOKUP(D203,Table5[Ingredient],Table5[Category],"",FALSE)</f>
        <v>Vegetables</v>
      </c>
      <c r="C203" s="33" t="s">
        <v>229</v>
      </c>
      <c r="D203" s="33" t="s">
        <v>203</v>
      </c>
      <c r="E203" s="33">
        <v>1.4817999999999998</v>
      </c>
      <c r="F203" s="33" t="s">
        <v>179</v>
      </c>
      <c r="G203" s="33" t="s">
        <v>180</v>
      </c>
      <c r="H203" s="91">
        <f>Dataset_AT!S82</f>
        <v>0.73494692986806853</v>
      </c>
      <c r="I203" s="33"/>
      <c r="J203" s="37">
        <f>IFERROR(INDEX('AveragePrices&amp;Codes'!G:AG, MATCH($D203, 'AveragePrices&amp;Codes'!$A:$A, 0), MATCH(Tool_Austria!$E$2, 'AveragePrices&amp;Codes'!$G$1:$AG$1, 0)),"")</f>
        <v>0.63722458418584826</v>
      </c>
      <c r="K203" s="37">
        <f>IFERROR(E203/(_xlfn.XLOOKUP(A203,Dataset_AT!$V$2:$V$9,Dataset_AT!$W$2:$W$9)),"")</f>
        <v>1.7640476190476189E-2</v>
      </c>
      <c r="L203">
        <f>IFERROR(IF($F203="Raw",_xlfn.XLOOKUP(_xlfn.XLOOKUP(Tool_Austria!$D203,'AveragePrices&amp;Codes'!$A:$A,'AveragePrices&amp;Codes'!$B:$B),AGRIBALYSE_Raw!$B:$B,AGRIBALYSE_Raw!O:O)*$E203,_xlfn.XLOOKUP(_xlfn.XLOOKUP(Tool_Austria!$D203,'AveragePrices&amp;Codes'!$A:$A,'AveragePrices&amp;Codes'!$B:$B),AGRIBALYSE_Cooked!$C:$C,AGRIBALYSE_Cooked!P:P)*$E203),"")</f>
        <v>0.69343666177333319</v>
      </c>
      <c r="M203">
        <f>IFERROR(IF($F203="Raw",_xlfn.XLOOKUP(_xlfn.XLOOKUP(Tool_Austria!$D203,'AveragePrices&amp;Codes'!$A:$A,'AveragePrices&amp;Codes'!$B:$B),AGRIBALYSE_Raw!$B:$B,AGRIBALYSE_Raw!P:P)*$E203,_xlfn.XLOOKUP(_xlfn.XLOOKUP(Tool_Austria!$D203,'AveragePrices&amp;Codes'!$A:$A,'AveragePrices&amp;Codes'!$B:$B),AGRIBALYSE_Cooked!$C:$C,AGRIBALYSE_Cooked!Q:Q)*$E203),"")</f>
        <v>3.2598705980666663E-8</v>
      </c>
      <c r="N203">
        <f>IFERROR(IF($F203="Raw",_xlfn.XLOOKUP(_xlfn.XLOOKUP(Tool_Austria!$D203,'AveragePrices&amp;Codes'!$A:$A,'AveragePrices&amp;Codes'!$B:$B),AGRIBALYSE_Raw!$B:$B,AGRIBALYSE_Raw!Q:Q)*$E203,_xlfn.XLOOKUP(_xlfn.XLOOKUP(Tool_Austria!$D203,'AveragePrices&amp;Codes'!$A:$A,'AveragePrices&amp;Codes'!$B:$B),AGRIBALYSE_Cooked!$C:$C,AGRIBALYSE_Cooked!R:R)*$E203),"")</f>
        <v>0.11262855067399999</v>
      </c>
      <c r="O203">
        <f>IFERROR(IF($F203="Raw",_xlfn.XLOOKUP(_xlfn.XLOOKUP(Tool_Austria!$D203,'AveragePrices&amp;Codes'!$A:$A,'AveragePrices&amp;Codes'!$B:$B),AGRIBALYSE_Raw!$B:$B,AGRIBALYSE_Raw!R:R)*$E203,_xlfn.XLOOKUP(_xlfn.XLOOKUP(Tool_Austria!$D203,'AveragePrices&amp;Codes'!$A:$A,'AveragePrices&amp;Codes'!$B:$B),AGRIBALYSE_Cooked!$C:$C,AGRIBALYSE_Cooked!S:S)*$E203),"")</f>
        <v>2.7988226874888882E-3</v>
      </c>
      <c r="P203">
        <f>IFERROR(IF($F203="Raw",_xlfn.XLOOKUP(_xlfn.XLOOKUP(Tool_Austria!$D203,'AveragePrices&amp;Codes'!$A:$A,'AveragePrices&amp;Codes'!$B:$B),AGRIBALYSE_Raw!$B:$B,AGRIBALYSE_Raw!S:S)*$E203,_xlfn.XLOOKUP(_xlfn.XLOOKUP(Tool_Austria!$D203,'AveragePrices&amp;Codes'!$A:$A,'AveragePrices&amp;Codes'!$B:$B),AGRIBALYSE_Cooked!$C:$C,AGRIBALYSE_Cooked!T:T)*$E203),"")</f>
        <v>4.6146120106222213E-8</v>
      </c>
      <c r="Q203">
        <f>IFERROR(IF($F203="Raw",_xlfn.XLOOKUP(_xlfn.XLOOKUP(Tool_Austria!$D203,'AveragePrices&amp;Codes'!$A:$A,'AveragePrices&amp;Codes'!$B:$B),AGRIBALYSE_Raw!$B:$B,AGRIBALYSE_Raw!T:T)*$E203,_xlfn.XLOOKUP(_xlfn.XLOOKUP(Tool_Austria!$D203,'AveragePrices&amp;Codes'!$A:$A,'AveragePrices&amp;Codes'!$B:$B),AGRIBALYSE_Cooked!$C:$C,AGRIBALYSE_Cooked!U:U)*$E203),"")</f>
        <v>1.2899130247733331E-8</v>
      </c>
      <c r="R203">
        <f>IFERROR(IF($F203="Raw",_xlfn.XLOOKUP(_xlfn.XLOOKUP(Tool_Austria!$D203,'AveragePrices&amp;Codes'!$A:$A,'AveragePrices&amp;Codes'!$B:$B),AGRIBALYSE_Raw!$B:$B,AGRIBALYSE_Raw!U:U)*$E203,_xlfn.XLOOKUP(_xlfn.XLOOKUP(Tool_Austria!$D203,'AveragePrices&amp;Codes'!$A:$A,'AveragePrices&amp;Codes'!$B:$B),AGRIBALYSE_Cooked!$C:$C,AGRIBALYSE_Cooked!V:V)*$E203),"")</f>
        <v>4.8726997509333328E-10</v>
      </c>
      <c r="S203">
        <f>IFERROR(IF($F203="Raw",_xlfn.XLOOKUP(_xlfn.XLOOKUP(Tool_Austria!$D203,'AveragePrices&amp;Codes'!$A:$A,'AveragePrices&amp;Codes'!$B:$B),AGRIBALYSE_Raw!$B:$B,AGRIBALYSE_Raw!V:V)*$E203,_xlfn.XLOOKUP(_xlfn.XLOOKUP(Tool_Austria!$D203,'AveragePrices&amp;Codes'!$A:$A,'AveragePrices&amp;Codes'!$B:$B),AGRIBALYSE_Cooked!$C:$C,AGRIBALYSE_Cooked!W:W)*$E203),"")</f>
        <v>3.9280313410888883E-3</v>
      </c>
      <c r="T203">
        <f>IFERROR(IF($F203="Raw",_xlfn.XLOOKUP(_xlfn.XLOOKUP(Tool_Austria!$D203,'AveragePrices&amp;Codes'!$A:$A,'AveragePrices&amp;Codes'!$B:$B),AGRIBALYSE_Raw!$B:$B,AGRIBALYSE_Raw!W:W)*$E203,_xlfn.XLOOKUP(_xlfn.XLOOKUP(Tool_Austria!$D203,'AveragePrices&amp;Codes'!$A:$A,'AveragePrices&amp;Codes'!$B:$B),AGRIBALYSE_Cooked!$C:$C,AGRIBALYSE_Cooked!X:X)*$E203),"")</f>
        <v>1.0740151269911108E-4</v>
      </c>
      <c r="U203">
        <f>IFERROR(IF($F203="Raw",_xlfn.XLOOKUP(_xlfn.XLOOKUP(Tool_Austria!$D203,'AveragePrices&amp;Codes'!$A:$A,'AveragePrices&amp;Codes'!$B:$B),AGRIBALYSE_Raw!$B:$B,AGRIBALYSE_Raw!X:X)*$E203,_xlfn.XLOOKUP(_xlfn.XLOOKUP(Tool_Austria!$D203,'AveragePrices&amp;Codes'!$A:$A,'AveragePrices&amp;Codes'!$B:$B),AGRIBALYSE_Cooked!$C:$C,AGRIBALYSE_Cooked!Y:Y)*$E203),"")</f>
        <v>3.7512040309777778E-3</v>
      </c>
      <c r="V203">
        <f>IFERROR(IF($F203="Raw",_xlfn.XLOOKUP(_xlfn.XLOOKUP(Tool_Austria!$D203,'AveragePrices&amp;Codes'!$A:$A,'AveragePrices&amp;Codes'!$B:$B),AGRIBALYSE_Raw!$B:$B,AGRIBALYSE_Raw!Y:Y)*$E203,_xlfn.XLOOKUP(_xlfn.XLOOKUP(Tool_Austria!$D203,'AveragePrices&amp;Codes'!$A:$A,'AveragePrices&amp;Codes'!$B:$B),AGRIBALYSE_Cooked!$C:$C,AGRIBALYSE_Cooked!Z:Z)*$E203),"")</f>
        <v>1.4208949246844443E-2</v>
      </c>
      <c r="W203">
        <f>IFERROR(IF($F203="Raw",_xlfn.XLOOKUP(_xlfn.XLOOKUP(Tool_Austria!$D203,'AveragePrices&amp;Codes'!$A:$A,'AveragePrices&amp;Codes'!$B:$B),AGRIBALYSE_Raw!$B:$B,AGRIBALYSE_Raw!Z:Z)*$E203,_xlfn.XLOOKUP(_xlfn.XLOOKUP(Tool_Austria!$D203,'AveragePrices&amp;Codes'!$A:$A,'AveragePrices&amp;Codes'!$B:$B),AGRIBALYSE_Cooked!$C:$C,AGRIBALYSE_Cooked!AA:AA)*$E203),"")</f>
        <v>9.1701642479333323</v>
      </c>
      <c r="X203">
        <f>IFERROR(IF($F203="Raw",_xlfn.XLOOKUP(_xlfn.XLOOKUP(Tool_Austria!$D203,'AveragePrices&amp;Codes'!$A:$A,'AveragePrices&amp;Codes'!$B:$B),AGRIBALYSE_Raw!$B:$B,AGRIBALYSE_Raw!AA:AA)*$E203,_xlfn.XLOOKUP(_xlfn.XLOOKUP(Tool_Austria!$D203,'AveragePrices&amp;Codes'!$A:$A,'AveragePrices&amp;Codes'!$B:$B),AGRIBALYSE_Cooked!$C:$C,AGRIBALYSE_Cooked!AB:AB)*$E203),"")</f>
        <v>28.962260115333329</v>
      </c>
      <c r="Y203">
        <f>IFERROR(IF($F203="Raw",_xlfn.XLOOKUP(_xlfn.XLOOKUP(Tool_Austria!$D203,'AveragePrices&amp;Codes'!$A:$A,'AveragePrices&amp;Codes'!$B:$B),AGRIBALYSE_Raw!$B:$B,AGRIBALYSE_Raw!AB:AB)*$E203,_xlfn.XLOOKUP(_xlfn.XLOOKUP(Tool_Austria!$D203,'AveragePrices&amp;Codes'!$A:$A,'AveragePrices&amp;Codes'!$B:$B),AGRIBALYSE_Cooked!$C:$C,AGRIBALYSE_Cooked!AC:AC)*$E203),"")</f>
        <v>1.2117027481577776</v>
      </c>
      <c r="Z203">
        <f>IFERROR(IF($F203="Raw",_xlfn.XLOOKUP(_xlfn.XLOOKUP(Tool_Austria!$D203,'AveragePrices&amp;Codes'!$A:$A,'AveragePrices&amp;Codes'!$B:$B),AGRIBALYSE_Raw!$B:$B,AGRIBALYSE_Raw!AC:AC)*$E203,_xlfn.XLOOKUP(_xlfn.XLOOKUP(Tool_Austria!$D203,'AveragePrices&amp;Codes'!$A:$A,'AveragePrices&amp;Codes'!$B:$B),AGRIBALYSE_Cooked!$C:$C,AGRIBALYSE_Cooked!AD:AD)*$E203),"")</f>
        <v>9.529878771577776</v>
      </c>
      <c r="AA203">
        <f>IFERROR(IF($F203="Raw",_xlfn.XLOOKUP(_xlfn.XLOOKUP(Tool_Austria!$D203,'AveragePrices&amp;Codes'!$A:$A,'AveragePrices&amp;Codes'!$B:$B),AGRIBALYSE_Raw!$B:$B,AGRIBALYSE_Raw!AD:AD)*$E203,_xlfn.XLOOKUP(_xlfn.XLOOKUP(Tool_Austria!$D203,'AveragePrices&amp;Codes'!$A:$A,'AveragePrices&amp;Codes'!$B:$B),AGRIBALYSE_Cooked!$C:$C,AGRIBALYSE_Cooked!AE:AE)*$E203),"")</f>
        <v>4.0063594537333337E-6</v>
      </c>
      <c r="AB203" cm="1">
        <f t="array" ref="AB203">IFERROR(_xlfn.XLOOKUP(Tool_Austria!$F203&amp;$E$2,'Cooking methods'!$A:$A&amp;'Cooking methods'!$B:$B,'Cooking methods'!C:C)*$E203,"")</f>
        <v>0.29203038785199997</v>
      </c>
      <c r="AC203" cm="1">
        <f t="array" ref="AC203">IFERROR(_xlfn.XLOOKUP(Tool_Austria!$F203&amp;$E$2,'Cooking methods'!$A:$A&amp;'Cooking methods'!$B:$B,'Cooking methods'!D:D)*$E203,"")</f>
        <v>1.0459037883853997E-8</v>
      </c>
      <c r="AD203" cm="1">
        <f t="array" ref="AD203">IFERROR(_xlfn.XLOOKUP(Tool_Austria!$F203&amp;$E$2,'Cooking methods'!$A:$A&amp;'Cooking methods'!$B:$B,'Cooking methods'!E:E)*$E203,"")</f>
        <v>2.0760017999999995E-2</v>
      </c>
      <c r="AE203" cm="1">
        <f t="array" ref="AE203">IFERROR(_xlfn.XLOOKUP(Tool_Austria!$F203&amp;$E$2,'Cooking methods'!$A:$A&amp;'Cooking methods'!$B:$B,'Cooking methods'!F:F)*$E203,"")</f>
        <v>5.2887959578200002E-4</v>
      </c>
      <c r="AF203" cm="1">
        <f t="array" ref="AF203">IFERROR(_xlfn.XLOOKUP(Tool_Austria!$F203&amp;$E$2,'Cooking methods'!$A:$A&amp;'Cooking methods'!$B:$B,'Cooking methods'!G:G)*$E203,"")</f>
        <v>2.1342863284799999E-9</v>
      </c>
      <c r="AG203" cm="1">
        <f t="array" ref="AG203">IFERROR(_xlfn.XLOOKUP(Tool_Austria!$F203&amp;$E$2,'Cooking methods'!$A:$A&amp;'Cooking methods'!$B:$B,'Cooking methods'!H:H)*$E203,"")</f>
        <v>1.2110964186479996E-9</v>
      </c>
      <c r="AH203" cm="1">
        <f t="array" ref="AH203">IFERROR(_xlfn.XLOOKUP(Tool_Austria!$F203&amp;$E$2,'Cooking methods'!$A:$A&amp;'Cooking methods'!$B:$B,'Cooking methods'!I:I)*$E203,"")</f>
        <v>6.5632806094159995E-10</v>
      </c>
      <c r="AI203" cm="1">
        <f t="array" ref="AI203">IFERROR(_xlfn.XLOOKUP(Tool_Austria!$F203&amp;$E$2,'Cooking methods'!$A:$A&amp;'Cooking methods'!$B:$B,'Cooking methods'!J:J)*$E203,"")</f>
        <v>3.6872007258999999E-4</v>
      </c>
      <c r="AJ203" cm="1">
        <f t="array" ref="AJ203">IFERROR(_xlfn.XLOOKUP(Tool_Austria!$F203&amp;$E$2,'Cooking methods'!$A:$A&amp;'Cooking methods'!$B:$B,'Cooking methods'!K:K)*$E203,"")</f>
        <v>7.8984926256999989E-5</v>
      </c>
      <c r="AK203" cm="1">
        <f t="array" ref="AK203">IFERROR(_xlfn.XLOOKUP(Tool_Austria!$F203&amp;$E$2,'Cooking methods'!$A:$A&amp;'Cooking methods'!$B:$B,'Cooking methods'!L:L)*$E203,"")</f>
        <v>1.4934217573999998E-4</v>
      </c>
      <c r="AL203" cm="1">
        <f t="array" ref="AL203">IFERROR(_xlfn.XLOOKUP(Tool_Austria!$F203&amp;$E$2,'Cooking methods'!$A:$A&amp;'Cooking methods'!$B:$B,'Cooking methods'!M:M)*$E203,"")</f>
        <v>1.0074391454499999E-3</v>
      </c>
      <c r="AM203" cm="1">
        <f t="array" ref="AM203">IFERROR(_xlfn.XLOOKUP(Tool_Austria!$F203&amp;$E$2,'Cooking methods'!$A:$A&amp;'Cooking methods'!$B:$B,'Cooking methods'!N:N)*$E203,"")</f>
        <v>0.74128147459199978</v>
      </c>
      <c r="AN203" cm="1">
        <f t="array" ref="AN203">IFERROR(_xlfn.XLOOKUP(Tool_Austria!$F203&amp;$E$2,'Cooking methods'!$A:$A&amp;'Cooking methods'!$B:$B,'Cooking methods'!O:O)*$E203,"")</f>
        <v>0.42762288211999994</v>
      </c>
      <c r="AO203" cm="1">
        <f t="array" ref="AO203">IFERROR(_xlfn.XLOOKUP(Tool_Austria!$F203&amp;$E$2,'Cooking methods'!$A:$A&amp;'Cooking methods'!$B:$B,'Cooking methods'!P:P)*$E203,"")</f>
        <v>7.6572815171999986E-2</v>
      </c>
      <c r="AP203" cm="1">
        <f t="array" ref="AP203">IFERROR(_xlfn.XLOOKUP(Tool_Austria!$F203&amp;$E$2,'Cooking methods'!$A:$A&amp;'Cooking methods'!$B:$B,'Cooking methods'!Q:Q)*$E203,"")</f>
        <v>4.6089433320359996</v>
      </c>
      <c r="AQ203" cm="1">
        <f t="array" ref="AQ203">IFERROR(_xlfn.XLOOKUP(Tool_Austria!$F203&amp;$E$2,'Cooking methods'!$A:$A&amp;'Cooking methods'!$B:$B,'Cooking methods'!R:R)*$E203,"")</f>
        <v>4.4354454454159994E-7</v>
      </c>
      <c r="AR203" cm="1">
        <f t="array" ref="AR203">IFERROR(_xlfn.XLOOKUP(Tool_Austria!$G203&amp;$E$2,'Waste management'!$A:$A&amp;'Waste management'!$B:$B,'Waste management'!C:C)*$E203,"")</f>
        <v>8.296598199999998E-2</v>
      </c>
      <c r="AS203" cm="1">
        <f t="array" ref="AS203">IFERROR(_xlfn.XLOOKUP(Tool_Austria!$G203&amp;$E$2,'Waste management'!$A:$A&amp;'Waste management'!$B:$B,'Waste management'!D:D)*$E203,"")</f>
        <v>5.6604908179999988E-10</v>
      </c>
      <c r="AT203" cm="1">
        <f t="array" ref="AT203">IFERROR(_xlfn.XLOOKUP(Tool_Austria!$G203&amp;$E$2,'Waste management'!$A:$A&amp;'Waste management'!$B:$B,'Waste management'!E:E)*$E203,"")</f>
        <v>1.5262539999999999E-3</v>
      </c>
      <c r="AU203" cm="1">
        <f t="array" ref="AU203">IFERROR(_xlfn.XLOOKUP(Tool_Austria!$G203&amp;$E$2,'Waste management'!$A:$A&amp;'Waste management'!$B:$B,'Waste management'!F:F)*$E203,"")</f>
        <v>1.7781599999999997E-4</v>
      </c>
      <c r="AV203" cm="1">
        <f t="array" ref="AV203">IFERROR(_xlfn.XLOOKUP(Tool_Austria!$G203&amp;$E$2,'Waste management'!$A:$A&amp;'Waste management'!$B:$B,'Waste management'!G:G)*$E203,"")</f>
        <v>1.7158651279999998E-8</v>
      </c>
      <c r="AW203" cm="1">
        <f t="array" ref="AW203">IFERROR(_xlfn.XLOOKUP(Tool_Austria!$G203&amp;$E$2,'Waste management'!$A:$A&amp;'Waste management'!$B:$B,'Waste management'!H:H)*$E203,"")</f>
        <v>5.5930689179999992E-10</v>
      </c>
      <c r="AX203" cm="1">
        <f t="array" ref="AX203">IFERROR(_xlfn.XLOOKUP(Tool_Austria!$G203&amp;$E$2,'Waste management'!$A:$A&amp;'Waste management'!$B:$B,'Waste management'!I:I)*$E203,"")</f>
        <v>3.9765140259999999E-10</v>
      </c>
      <c r="AY203" cm="1">
        <f t="array" ref="AY203">IFERROR(_xlfn.XLOOKUP(Tool_Austria!$G203&amp;$E$2,'Waste management'!$A:$A&amp;'Waste management'!$B:$B,'Waste management'!J:J)*$E203,"")</f>
        <v>3.2747779999999999E-3</v>
      </c>
      <c r="AZ203" cm="1">
        <f t="array" ref="AZ203">IFERROR(_xlfn.XLOOKUP(Tool_Austria!$G203&amp;$E$2,'Waste management'!$A:$A&amp;'Waste management'!$B:$B,'Waste management'!K:K)*$E203,"")</f>
        <v>7.9712245559999989E-6</v>
      </c>
      <c r="BA203" cm="1">
        <f t="array" ref="BA203">IFERROR(_xlfn.XLOOKUP(Tool_Austria!$G203&amp;$E$2,'Waste management'!$A:$A&amp;'Waste management'!$B:$B,'Waste management'!L:L)*$E203,"")</f>
        <v>1.4344031451999996E-4</v>
      </c>
      <c r="BB203" cm="1">
        <f t="array" ref="BB203">IFERROR(_xlfn.XLOOKUP(Tool_Austria!$G203&amp;$E$2,'Waste management'!$A:$A&amp;'Waste management'!$B:$B,'Waste management'!M:M)*$E203,"")</f>
        <v>1.4432731999999998E-2</v>
      </c>
      <c r="BC203" cm="1">
        <f t="array" ref="BC203">IFERROR(_xlfn.XLOOKUP(Tool_Austria!$G203&amp;$E$2,'Waste management'!$A:$A&amp;'Waste management'!$B:$B,'Waste management'!N:N)*$E203,"")</f>
        <v>12.410282451999999</v>
      </c>
      <c r="BD203" cm="1">
        <f t="array" ref="BD203">IFERROR(_xlfn.XLOOKUP(Tool_Austria!$G203&amp;$E$2,'Waste management'!$A:$A&amp;'Waste management'!$B:$B,'Waste management'!O:O)*$E203,"")</f>
        <v>0.79129601799999982</v>
      </c>
      <c r="BE203" cm="1">
        <f t="array" ref="BE203">IFERROR(_xlfn.XLOOKUP(Tool_Austria!$G203&amp;$E$2,'Waste management'!$A:$A&amp;'Waste management'!$B:$B,'Waste management'!P:P)*$E203,"")</f>
        <v>1.7085153999999998E-2</v>
      </c>
      <c r="BF203" cm="1">
        <f t="array" ref="BF203">IFERROR(_xlfn.XLOOKUP(Tool_Austria!$G203&amp;$E$2,'Waste management'!$A:$A&amp;'Waste management'!$B:$B,'Waste management'!Q:Q)*$E203,"")</f>
        <v>0.49727726199999994</v>
      </c>
      <c r="BG203" cm="1">
        <f t="array" ref="BG203">IFERROR(_xlfn.XLOOKUP(Tool_Austria!$G203&amp;$E$2,'Waste management'!$A:$A&amp;'Waste management'!$B:$B,'Waste management'!R:R)*$E203,"")</f>
        <v>1.6160510799999997E-7</v>
      </c>
      <c r="BH203">
        <f>IFERROR((L203+AR203+AB203)*_xlfn.XLOOKUP(Tool_Austria!BH$4,Monetization_Factors!$A:$A,Monetization_Factors!$D:$D),"")</f>
        <v>0.13900406731221746</v>
      </c>
      <c r="BI203">
        <f>IFERROR((M203+AS203+AC203)*_xlfn.XLOOKUP(Tool_Austria!BI$4,Monetization_Factors!$A:$A,Monetization_Factors!$D:$D),"")</f>
        <v>1.7463056706943643E-6</v>
      </c>
      <c r="BJ203">
        <f>IFERROR((N203+AT203+AD203)*_xlfn.XLOOKUP(Tool_Austria!BJ$4,Monetization_Factors!$A:$A,Monetization_Factors!$D:$D),"")</f>
        <v>2.0590474748723574E-4</v>
      </c>
      <c r="BK203">
        <f>IFERROR((O203+AU203+AE203)*_xlfn.XLOOKUP(Tool_Austria!BK$4,Monetization_Factors!$A:$A,Monetization_Factors!$D:$D),"")</f>
        <v>5.306210436184117E-3</v>
      </c>
      <c r="BL203">
        <f>IFERROR((P203+AV203+AF203)*_xlfn.XLOOKUP(Tool_Austria!BL$4,Monetization_Factors!$A:$A,Monetization_Factors!$D:$D),"")</f>
        <v>6.5326108975907113E-2</v>
      </c>
      <c r="BM203">
        <f>IFERROR((Q203+AW203+AG203)*_xlfn.XLOOKUP(Tool_Austria!BM$4,Monetization_Factors!$A:$A,Monetization_Factors!$D:$D),"")</f>
        <v>3.0462900753797243E-3</v>
      </c>
      <c r="BN203">
        <f>IFERROR((R203+AX203+AH203)*_xlfn.XLOOKUP(Tool_Austria!BN$4,Monetization_Factors!$A:$A,Monetization_Factors!$D:$D),"")</f>
        <v>1.7718840770278347E-3</v>
      </c>
      <c r="BO203">
        <f>IFERROR((S203+AY203+AI203)*_xlfn.XLOOKUP(Tool_Austria!BO$4,Monetization_Factors!$A:$A,Monetization_Factors!$D:$D),"")</f>
        <v>3.315114406519451E-3</v>
      </c>
      <c r="BP203">
        <f>IFERROR((T203+AZ203+AJ203)*_xlfn.XLOOKUP(Tool_Austria!BP$4,Monetization_Factors!$A:$A,Monetization_Factors!$D:$D),"")</f>
        <v>4.7411439712062114E-4</v>
      </c>
      <c r="BQ203">
        <f>IFERROR((U203+BA203+AK203)*_xlfn.XLOOKUP(Tool_Austria!BQ$4,Monetization_Factors!$A:$A,Monetization_Factors!$D:$D),"")</f>
        <v>1.6542620797848264E-2</v>
      </c>
      <c r="BR203" t="str">
        <f>IFERROR((V203+BB203+AL203)*_xlfn.XLOOKUP(Tool_Austria!BR$4,Monetization_Factors!$A:$A,Monetization_Factors!$D:$D),"")</f>
        <v/>
      </c>
      <c r="BS203">
        <f>IFERROR((W203+BC203+AM203)*_xlfn.XLOOKUP(Tool_Austria!BS$4,Monetization_Factors!$A:$A,Monetization_Factors!$D:$D),"")</f>
        <v>1.086236217584849E-3</v>
      </c>
      <c r="BT203">
        <f>IFERROR((X203+BD203+AN203)*_xlfn.XLOOKUP(Tool_Austria!BT$4,Monetization_Factors!$A:$A,Monetization_Factors!$D:$D),"")</f>
        <v>6.7205229141993608E-3</v>
      </c>
      <c r="BU203">
        <f>IFERROR((Y203+BE203+AO203)*_xlfn.XLOOKUP(Tool_Austria!BU$4,Monetization_Factors!$A:$A,Monetization_Factors!$D:$D),"")</f>
        <v>8.295472234441461E-3</v>
      </c>
      <c r="BV203">
        <f>IFERROR((Z203+BF203+AP203)*_xlfn.XLOOKUP(Tool_Austria!BV$4,Monetization_Factors!$A:$A,Monetization_Factors!$D:$D),"")</f>
        <v>2.4168302220002089E-2</v>
      </c>
      <c r="BW203">
        <f>IFERROR((AA203+BG203+AQ203)*_xlfn.XLOOKUP(Tool_Austria!BW$4,Monetization_Factors!$A:$A,Monetization_Factors!$D:$D),"")</f>
        <v>9.6339947274698335E-6</v>
      </c>
      <c r="BX203" s="38" cm="1">
        <f t="array" ref="BX203">IFERROR(_xlfn.IFS(I203&lt;&gt;0,I203*E203,I203="",J203*E203),"")</f>
        <v>0.94423938884658987</v>
      </c>
      <c r="BY203" s="38">
        <f t="shared" si="123"/>
        <v>0.2752742291123178</v>
      </c>
      <c r="BZ203" s="38">
        <f t="shared" si="124"/>
        <v>1.2195136179589077</v>
      </c>
      <c r="CA203" s="38">
        <f t="shared" si="125"/>
        <v>1.876174796859858E-3</v>
      </c>
      <c r="CB203">
        <f t="shared" si="121"/>
        <v>1.0684330316253332</v>
      </c>
      <c r="CC203">
        <f t="shared" si="121"/>
        <v>4.3623792946320661E-8</v>
      </c>
      <c r="CD203">
        <f t="shared" si="121"/>
        <v>0.13491482267399998</v>
      </c>
      <c r="CE203">
        <f t="shared" si="121"/>
        <v>3.5055182832708881E-3</v>
      </c>
      <c r="CF203">
        <f t="shared" si="121"/>
        <v>6.543905771470221E-8</v>
      </c>
      <c r="CG203">
        <f t="shared" si="121"/>
        <v>1.4669533558181332E-8</v>
      </c>
      <c r="CH203">
        <f t="shared" si="121"/>
        <v>1.5412494386349334E-9</v>
      </c>
      <c r="CI203">
        <f t="shared" si="121"/>
        <v>7.5715294136788885E-3</v>
      </c>
      <c r="CJ203">
        <f t="shared" si="121"/>
        <v>1.9435766351211107E-4</v>
      </c>
      <c r="CK203">
        <f t="shared" si="121"/>
        <v>4.043986521237778E-3</v>
      </c>
      <c r="CL203">
        <f t="shared" si="121"/>
        <v>2.9649120392294441E-2</v>
      </c>
      <c r="CM203">
        <f t="shared" si="121"/>
        <v>22.321728174525333</v>
      </c>
      <c r="CN203">
        <f t="shared" si="121"/>
        <v>30.181179015453331</v>
      </c>
      <c r="CO203">
        <f t="shared" si="121"/>
        <v>1.3053607173297777</v>
      </c>
      <c r="CP203">
        <f t="shared" si="121"/>
        <v>14.636099365613777</v>
      </c>
      <c r="CQ203">
        <f t="shared" si="117"/>
        <v>4.6115091062749329E-6</v>
      </c>
      <c r="CR203">
        <f t="shared" si="122"/>
        <v>1.6437431255774356E-3</v>
      </c>
      <c r="CS203">
        <f t="shared" si="122"/>
        <v>6.7113527609724098E-11</v>
      </c>
      <c r="CT203">
        <f t="shared" si="122"/>
        <v>2.0756126565230767E-4</v>
      </c>
      <c r="CU203">
        <f t="shared" si="122"/>
        <v>5.3931050511859821E-6</v>
      </c>
      <c r="CV203">
        <f t="shared" si="122"/>
        <v>1.0067547340723417E-10</v>
      </c>
      <c r="CW203">
        <f t="shared" si="122"/>
        <v>2.2568513166432817E-11</v>
      </c>
      <c r="CX203">
        <f t="shared" si="122"/>
        <v>2.3711529825152822E-12</v>
      </c>
      <c r="CY203">
        <f t="shared" si="122"/>
        <v>1.1648506790275213E-5</v>
      </c>
      <c r="CZ203">
        <f t="shared" si="122"/>
        <v>2.9901179001863241E-7</v>
      </c>
      <c r="DA203">
        <f t="shared" si="122"/>
        <v>6.221517724981197E-6</v>
      </c>
      <c r="DB203">
        <f t="shared" si="122"/>
        <v>4.5614031372760679E-5</v>
      </c>
      <c r="DC203">
        <f t="shared" si="122"/>
        <v>3.4341120268500509E-2</v>
      </c>
      <c r="DD203">
        <f t="shared" si="122"/>
        <v>4.6432583100697436E-2</v>
      </c>
      <c r="DE203">
        <f t="shared" si="122"/>
        <v>2.0082472574304271E-3</v>
      </c>
      <c r="DF203">
        <f t="shared" si="122"/>
        <v>2.251707594709812E-2</v>
      </c>
      <c r="DG203">
        <f t="shared" si="118"/>
        <v>7.0946293942691274E-9</v>
      </c>
      <c r="DH203" s="5">
        <f>IFERROR(((((L203+AB203)*(1/$H203))+AR203)/$F$2)/($B$2*('CAR.CAP_per person'!B$2)/(_xlfn.XLOOKUP($E$2,EU_countries_GDP!$A$2:$A$29,EU_countries_GDP!$E$2:$E$29))),"")</f>
        <v>3.2015014748980393E-2</v>
      </c>
      <c r="DI203" s="5">
        <f>IFERROR(((((M203+AC203)*(1/$H203))+AS203)/$F$2)/($B$2*('CAR.CAP_per person'!C$2)/(_xlfn.XLOOKUP($E$2,EU_countries_GDP!$A$2:$A$29,EU_countries_GDP!$E$2:$E$29))),"")</f>
        <v>1.6796048009118311E-5</v>
      </c>
      <c r="DJ203" s="5">
        <f>IFERROR(((((N203+AD203)*(1/$H203))+AT203)/$F$2)/($B$2*('CAR.CAP_per person'!D$2)/(_xlfn.XLOOKUP($E$2,EU_countries_GDP!$A$2:$A$29,EU_countries_GDP!$E$2:$E$29))),"")</f>
        <v>5.3195516134242043E-5</v>
      </c>
      <c r="DK203" s="5">
        <f>IFERROR(((((O203+AE203)*(1/$H203))+AU203)/$F$2)/($B$2*('CAR.CAP_per person'!E$2)/(_xlfn.XLOOKUP($E$2,EU_countries_GDP!$A$2:$A$29,EU_countries_GDP!$E$2:$E$29))),"")</f>
        <v>1.7724371641316223E-3</v>
      </c>
      <c r="DL203" s="5">
        <f>IFERROR(((((P203+AF203)*(1/$H203))+AV203)/$F$2)/($B$2*('CAR.CAP_per person'!F$2)/(_xlfn.XLOOKUP($E$2,EU_countries_GDP!$A$2:$A$29,EU_countries_GDP!$E$2:$E$29))),"")</f>
        <v>2.4564490322861801E-2</v>
      </c>
      <c r="DM203" s="5">
        <f>IFERROR(((((Q203+AG203)*(1/$H203))+AW203)/$F$2)/($B$2*('CAR.CAP_per person'!G$2)/(_xlfn.XLOOKUP($E$2,EU_countries_GDP!$A$2:$A$29,EU_countries_GDP!$E$2:$E$29))),"")</f>
        <v>3.1482182535973032E-3</v>
      </c>
      <c r="DN203" s="5">
        <f>IFERROR(((((R203+AH203)*(1/$H203))+AX203)/$F$2)/($B$2*('CAR.CAP_per person'!H$2)/(_xlfn.XLOOKUP($E$2,EU_countries_GDP!$A$2:$A$29,EU_countries_GDP!$E$2:$E$29))),"")</f>
        <v>7.2967438797100971E-5</v>
      </c>
      <c r="DO203" s="5">
        <f>IFERROR(((((S203+AI203)*(1/$H203))+AY203)/$F$2)/($B$2*('CAR.CAP_per person'!I$2)/(_xlfn.XLOOKUP($E$2,EU_countries_GDP!$A$2:$A$29,EU_countries_GDP!$E$2:$E$29))),"")</f>
        <v>1.3931910469187256E-3</v>
      </c>
      <c r="DP203" s="5">
        <f>IFERROR(((((T203+AJ203)*(1/$H203))+AZ203)/$F$2)/($B$2*('CAR.CAP_per person'!J$2)/(_xlfn.XLOOKUP($E$2,EU_countries_GDP!$A$2:$A$29,EU_countries_GDP!$E$2:$E$29))),"")</f>
        <v>6.8968371587453618E-3</v>
      </c>
      <c r="DQ203" s="5">
        <f>IFERROR(((((U203+AK203)*(1/$H203))+BA203)/$F$2)/($B$2*('CAR.CAP_per person'!K$2)/(_xlfn.XLOOKUP($E$2,EU_countries_GDP!$A$2:$A$29,EU_countries_GDP!$E$2:$E$29))),"")</f>
        <v>4.1627842379292858E-3</v>
      </c>
      <c r="DR203" s="5">
        <f>IFERROR(((((V203+AL203)*(1/$H203))+BB203)/$F$2)/($B$2*('CAR.CAP_per person'!L$2)/(_xlfn.XLOOKUP($E$2,EU_countries_GDP!$A$2:$A$29,EU_countries_GDP!$E$2:$E$29))),"")</f>
        <v>8.7734221536540089E-4</v>
      </c>
      <c r="DS203" s="5">
        <f>IFERROR(((((W203+AM203)*(1/$H203))+BC203)/$F$2)/($B$2*('CAR.CAP_per person'!M$2)/(_xlfn.XLOOKUP($E$2,EU_countries_GDP!$A$2:$A$29,EU_countries_GDP!$E$2:$E$29))),"")</f>
        <v>3.0186530599798783E-2</v>
      </c>
      <c r="DT203" s="5">
        <f>IFERROR(((((X203+AN203)*(1/$H203))+BD203)/$F$2)/($B$2*('CAR.CAP_per person'!N$2)/(_xlfn.XLOOKUP($E$2,EU_countries_GDP!$A$2:$A$29,EU_countries_GDP!$E$2:$E$29))),"")</f>
        <v>0.49086757583097468</v>
      </c>
      <c r="DU203" s="5">
        <f>IFERROR(((((Y203+AO203)*(1/$H203))+BE203)/$F$2)/($B$2*('CAR.CAP_per person'!O$2)/(_xlfn.XLOOKUP($E$2,EU_countries_GDP!$A$2:$A$29,EU_countries_GDP!$E$2:$E$29))),"")</f>
        <v>1.490527704364819E-3</v>
      </c>
      <c r="DV203" s="5">
        <f>IFERROR(((((Z203+AP203)*(1/$H203))+BF203)/$F$2)/($B$2*('CAR.CAP_per person'!P$2)/(_xlfn.XLOOKUP($E$2,EU_countries_GDP!$A$2:$A$29,EU_countries_GDP!$E$2:$E$29))),"")</f>
        <v>1.3490439747561507E-2</v>
      </c>
      <c r="DW203" s="5">
        <f>IFERROR(((((AA203+AQ203)*(1/$H203))+BG203)/$F$2)/($B$2*('CAR.CAP_per person'!Q$2)/(_xlfn.XLOOKUP($E$2,EU_countries_GDP!$A$2:$A$29,EU_countries_GDP!$E$2:$E$29))),"")</f>
        <v>4.329499254863923E-3</v>
      </c>
    </row>
    <row r="204" spans="1:127">
      <c r="A204" t="s">
        <v>221</v>
      </c>
      <c r="B204" t="str">
        <f>_xlfn.XLOOKUP(D204,Table5[Ingredient],Table5[Category],"",FALSE)</f>
        <v>Starch/satiating food</v>
      </c>
      <c r="C204" s="33" t="s">
        <v>229</v>
      </c>
      <c r="D204" s="33" t="s">
        <v>195</v>
      </c>
      <c r="E204" s="33">
        <v>4.4453999999999994</v>
      </c>
      <c r="F204" s="33" t="s">
        <v>179</v>
      </c>
      <c r="G204" s="33" t="s">
        <v>180</v>
      </c>
      <c r="H204" s="91">
        <f>Dataset_AT!S83</f>
        <v>0.73494692986806864</v>
      </c>
      <c r="I204" s="33"/>
      <c r="J204" s="37">
        <f>IFERROR(INDEX('AveragePrices&amp;Codes'!G:AG, MATCH($D204, 'AveragePrices&amp;Codes'!$A:$A, 0), MATCH(Tool_Austria!$E$2, 'AveragePrices&amp;Codes'!$G$1:$AG$1, 0)),"")</f>
        <v>0</v>
      </c>
      <c r="K204" s="37">
        <f>IFERROR(E204/(_xlfn.XLOOKUP(A204,Dataset_AT!$V$2:$V$9,Dataset_AT!$W$2:$W$9)),"")</f>
        <v>5.2921428571428564E-2</v>
      </c>
      <c r="L204">
        <f>IFERROR(IF($F204="Raw",_xlfn.XLOOKUP(_xlfn.XLOOKUP(Tool_Austria!$D204,'AveragePrices&amp;Codes'!$A:$A,'AveragePrices&amp;Codes'!$B:$B),AGRIBALYSE_Raw!$B:$B,AGRIBALYSE_Raw!O:O)*$E204,_xlfn.XLOOKUP(_xlfn.XLOOKUP(Tool_Austria!$D204,'AveragePrices&amp;Codes'!$A:$A,'AveragePrices&amp;Codes'!$B:$B),AGRIBALYSE_Cooked!$C:$C,AGRIBALYSE_Cooked!P:P)*$E204),"")</f>
        <v>1.172799179104</v>
      </c>
      <c r="M204">
        <f>IFERROR(IF($F204="Raw",_xlfn.XLOOKUP(_xlfn.XLOOKUP(Tool_Austria!$D204,'AveragePrices&amp;Codes'!$A:$A,'AveragePrices&amp;Codes'!$B:$B),AGRIBALYSE_Raw!$B:$B,AGRIBALYSE_Raw!P:P)*$E204,_xlfn.XLOOKUP(_xlfn.XLOOKUP(Tool_Austria!$D204,'AveragePrices&amp;Codes'!$A:$A,'AveragePrices&amp;Codes'!$B:$B),AGRIBALYSE_Cooked!$C:$C,AGRIBALYSE_Cooked!Q:Q)*$E204),"")</f>
        <v>1.9646266002199997E-8</v>
      </c>
      <c r="N204">
        <f>IFERROR(IF($F204="Raw",_xlfn.XLOOKUP(_xlfn.XLOOKUP(Tool_Austria!$D204,'AveragePrices&amp;Codes'!$A:$A,'AveragePrices&amp;Codes'!$B:$B),AGRIBALYSE_Raw!$B:$B,AGRIBALYSE_Raw!Q:Q)*$E204,_xlfn.XLOOKUP(_xlfn.XLOOKUP(Tool_Austria!$D204,'AveragePrices&amp;Codes'!$A:$A,'AveragePrices&amp;Codes'!$B:$B),AGRIBALYSE_Cooked!$C:$C,AGRIBALYSE_Cooked!R:R)*$E204),"")</f>
        <v>0.26621089711399998</v>
      </c>
      <c r="O204">
        <f>IFERROR(IF($F204="Raw",_xlfn.XLOOKUP(_xlfn.XLOOKUP(Tool_Austria!$D204,'AveragePrices&amp;Codes'!$A:$A,'AveragePrices&amp;Codes'!$B:$B),AGRIBALYSE_Raw!$B:$B,AGRIBALYSE_Raw!R:R)*$E204,_xlfn.XLOOKUP(_xlfn.XLOOKUP(Tool_Austria!$D204,'AveragePrices&amp;Codes'!$A:$A,'AveragePrices&amp;Codes'!$B:$B),AGRIBALYSE_Cooked!$C:$C,AGRIBALYSE_Cooked!S:S)*$E204),"")</f>
        <v>3.9471838695199993E-3</v>
      </c>
      <c r="P204">
        <f>IFERROR(IF($F204="Raw",_xlfn.XLOOKUP(_xlfn.XLOOKUP(Tool_Austria!$D204,'AveragePrices&amp;Codes'!$A:$A,'AveragePrices&amp;Codes'!$B:$B),AGRIBALYSE_Raw!$B:$B,AGRIBALYSE_Raw!S:S)*$E204,_xlfn.XLOOKUP(_xlfn.XLOOKUP(Tool_Austria!$D204,'AveragePrices&amp;Codes'!$A:$A,'AveragePrices&amp;Codes'!$B:$B),AGRIBALYSE_Cooked!$C:$C,AGRIBALYSE_Cooked!T:T)*$E204),"")</f>
        <v>1.0632821417059999E-7</v>
      </c>
      <c r="Q204">
        <f>IFERROR(IF($F204="Raw",_xlfn.XLOOKUP(_xlfn.XLOOKUP(Tool_Austria!$D204,'AveragePrices&amp;Codes'!$A:$A,'AveragePrices&amp;Codes'!$B:$B),AGRIBALYSE_Raw!$B:$B,AGRIBALYSE_Raw!T:T)*$E204,_xlfn.XLOOKUP(_xlfn.XLOOKUP(Tool_Austria!$D204,'AveragePrices&amp;Codes'!$A:$A,'AveragePrices&amp;Codes'!$B:$B),AGRIBALYSE_Cooked!$C:$C,AGRIBALYSE_Cooked!U:U)*$E204),"")</f>
        <v>9.1608667926199995E-9</v>
      </c>
      <c r="R204">
        <f>IFERROR(IF($F204="Raw",_xlfn.XLOOKUP(_xlfn.XLOOKUP(Tool_Austria!$D204,'AveragePrices&amp;Codes'!$A:$A,'AveragePrices&amp;Codes'!$B:$B),AGRIBALYSE_Raw!$B:$B,AGRIBALYSE_Raw!U:U)*$E204,_xlfn.XLOOKUP(_xlfn.XLOOKUP(Tool_Austria!$D204,'AveragePrices&amp;Codes'!$A:$A,'AveragePrices&amp;Codes'!$B:$B),AGRIBALYSE_Cooked!$C:$C,AGRIBALYSE_Cooked!V:V)*$E204),"")</f>
        <v>1.51628104146E-9</v>
      </c>
      <c r="S204">
        <f>IFERROR(IF($F204="Raw",_xlfn.XLOOKUP(_xlfn.XLOOKUP(Tool_Austria!$D204,'AveragePrices&amp;Codes'!$A:$A,'AveragePrices&amp;Codes'!$B:$B),AGRIBALYSE_Raw!$B:$B,AGRIBALYSE_Raw!V:V)*$E204,_xlfn.XLOOKUP(_xlfn.XLOOKUP(Tool_Austria!$D204,'AveragePrices&amp;Codes'!$A:$A,'AveragePrices&amp;Codes'!$B:$B),AGRIBALYSE_Cooked!$C:$C,AGRIBALYSE_Cooked!W:W)*$E204),"")</f>
        <v>1.4010034176539999E-2</v>
      </c>
      <c r="T204">
        <f>IFERROR(IF($F204="Raw",_xlfn.XLOOKUP(_xlfn.XLOOKUP(Tool_Austria!$D204,'AveragePrices&amp;Codes'!$A:$A,'AveragePrices&amp;Codes'!$B:$B),AGRIBALYSE_Raw!$B:$B,AGRIBALYSE_Raw!W:W)*$E204,_xlfn.XLOOKUP(_xlfn.XLOOKUP(Tool_Austria!$D204,'AveragePrices&amp;Codes'!$A:$A,'AveragePrices&amp;Codes'!$B:$B),AGRIBALYSE_Cooked!$C:$C,AGRIBALYSE_Cooked!X:X)*$E204),"")</f>
        <v>2.3749450219399997E-4</v>
      </c>
      <c r="U204">
        <f>IFERROR(IF($F204="Raw",_xlfn.XLOOKUP(_xlfn.XLOOKUP(Tool_Austria!$D204,'AveragePrices&amp;Codes'!$A:$A,'AveragePrices&amp;Codes'!$B:$B),AGRIBALYSE_Raw!$B:$B,AGRIBALYSE_Raw!X:X)*$E204,_xlfn.XLOOKUP(_xlfn.XLOOKUP(Tool_Austria!$D204,'AveragePrices&amp;Codes'!$A:$A,'AveragePrices&amp;Codes'!$B:$B),AGRIBALYSE_Cooked!$C:$C,AGRIBALYSE_Cooked!Y:Y)*$E204),"")</f>
        <v>9.4176606580999994E-3</v>
      </c>
      <c r="V204">
        <f>IFERROR(IF($F204="Raw",_xlfn.XLOOKUP(_xlfn.XLOOKUP(Tool_Austria!$D204,'AveragePrices&amp;Codes'!$A:$A,'AveragePrices&amp;Codes'!$B:$B),AGRIBALYSE_Raw!$B:$B,AGRIBALYSE_Raw!Y:Y)*$E204,_xlfn.XLOOKUP(_xlfn.XLOOKUP(Tool_Austria!$D204,'AveragePrices&amp;Codes'!$A:$A,'AveragePrices&amp;Codes'!$B:$B),AGRIBALYSE_Cooked!$C:$C,AGRIBALYSE_Cooked!Z:Z)*$E204),"")</f>
        <v>5.9242183220399994E-2</v>
      </c>
      <c r="W204">
        <f>IFERROR(IF($F204="Raw",_xlfn.XLOOKUP(_xlfn.XLOOKUP(Tool_Austria!$D204,'AveragePrices&amp;Codes'!$A:$A,'AveragePrices&amp;Codes'!$B:$B),AGRIBALYSE_Raw!$B:$B,AGRIBALYSE_Raw!Z:Z)*$E204,_xlfn.XLOOKUP(_xlfn.XLOOKUP(Tool_Austria!$D204,'AveragePrices&amp;Codes'!$A:$A,'AveragePrices&amp;Codes'!$B:$B),AGRIBALYSE_Cooked!$C:$C,AGRIBALYSE_Cooked!AA:AA)*$E204),"")</f>
        <v>19.890897105099995</v>
      </c>
      <c r="X204">
        <f>IFERROR(IF($F204="Raw",_xlfn.XLOOKUP(_xlfn.XLOOKUP(Tool_Austria!$D204,'AveragePrices&amp;Codes'!$A:$A,'AveragePrices&amp;Codes'!$B:$B),AGRIBALYSE_Raw!$B:$B,AGRIBALYSE_Raw!AA:AA)*$E204,_xlfn.XLOOKUP(_xlfn.XLOOKUP(Tool_Austria!$D204,'AveragePrices&amp;Codes'!$A:$A,'AveragePrices&amp;Codes'!$B:$B),AGRIBALYSE_Cooked!$C:$C,AGRIBALYSE_Cooked!AB:AB)*$E204),"")</f>
        <v>124.79207045379999</v>
      </c>
      <c r="Y204">
        <f>IFERROR(IF($F204="Raw",_xlfn.XLOOKUP(_xlfn.XLOOKUP(Tool_Austria!$D204,'AveragePrices&amp;Codes'!$A:$A,'AveragePrices&amp;Codes'!$B:$B),AGRIBALYSE_Raw!$B:$B,AGRIBALYSE_Raw!AB:AB)*$E204,_xlfn.XLOOKUP(_xlfn.XLOOKUP(Tool_Austria!$D204,'AveragePrices&amp;Codes'!$A:$A,'AveragePrices&amp;Codes'!$B:$B),AGRIBALYSE_Cooked!$C:$C,AGRIBALYSE_Cooked!AC:AC)*$E204),"")</f>
        <v>0.30446872077799991</v>
      </c>
      <c r="Z204">
        <f>IFERROR(IF($F204="Raw",_xlfn.XLOOKUP(_xlfn.XLOOKUP(Tool_Austria!$D204,'AveragePrices&amp;Codes'!$A:$A,'AveragePrices&amp;Codes'!$B:$B),AGRIBALYSE_Raw!$B:$B,AGRIBALYSE_Raw!AC:AC)*$E204,_xlfn.XLOOKUP(_xlfn.XLOOKUP(Tool_Austria!$D204,'AveragePrices&amp;Codes'!$A:$A,'AveragePrices&amp;Codes'!$B:$B),AGRIBALYSE_Cooked!$C:$C,AGRIBALYSE_Cooked!AD:AD)*$E204),"")</f>
        <v>13.376653732719998</v>
      </c>
      <c r="AA204">
        <f>IFERROR(IF($F204="Raw",_xlfn.XLOOKUP(_xlfn.XLOOKUP(Tool_Austria!$D204,'AveragePrices&amp;Codes'!$A:$A,'AveragePrices&amp;Codes'!$B:$B),AGRIBALYSE_Raw!$B:$B,AGRIBALYSE_Raw!AD:AD)*$E204,_xlfn.XLOOKUP(_xlfn.XLOOKUP(Tool_Austria!$D204,'AveragePrices&amp;Codes'!$A:$A,'AveragePrices&amp;Codes'!$B:$B),AGRIBALYSE_Cooked!$C:$C,AGRIBALYSE_Cooked!AE:AE)*$E204),"")</f>
        <v>5.3692216900799988E-6</v>
      </c>
      <c r="AB204" cm="1">
        <f t="array" ref="AB204">IFERROR(_xlfn.XLOOKUP(Tool_Austria!$F204&amp;$E$2,'Cooking methods'!$A:$A&amp;'Cooking methods'!$B:$B,'Cooking methods'!C:C)*$E204,"")</f>
        <v>0.87609116355599992</v>
      </c>
      <c r="AC204" cm="1">
        <f t="array" ref="AC204">IFERROR(_xlfn.XLOOKUP(Tool_Austria!$F204&amp;$E$2,'Cooking methods'!$A:$A&amp;'Cooking methods'!$B:$B,'Cooking methods'!D:D)*$E204,"")</f>
        <v>3.1377113651561993E-8</v>
      </c>
      <c r="AD204" cm="1">
        <f t="array" ref="AD204">IFERROR(_xlfn.XLOOKUP(Tool_Austria!$F204&amp;$E$2,'Cooking methods'!$A:$A&amp;'Cooking methods'!$B:$B,'Cooking methods'!E:E)*$E204,"")</f>
        <v>6.2280053999999981E-2</v>
      </c>
      <c r="AE204" cm="1">
        <f t="array" ref="AE204">IFERROR(_xlfn.XLOOKUP(Tool_Austria!$F204&amp;$E$2,'Cooking methods'!$A:$A&amp;'Cooking methods'!$B:$B,'Cooking methods'!F:F)*$E204,"")</f>
        <v>1.5866387873459998E-3</v>
      </c>
      <c r="AF204" cm="1">
        <f t="array" ref="AF204">IFERROR(_xlfn.XLOOKUP(Tool_Austria!$F204&amp;$E$2,'Cooking methods'!$A:$A&amp;'Cooking methods'!$B:$B,'Cooking methods'!G:G)*$E204,"")</f>
        <v>6.4028589854399992E-9</v>
      </c>
      <c r="AG204" cm="1">
        <f t="array" ref="AG204">IFERROR(_xlfn.XLOOKUP(Tool_Austria!$F204&amp;$E$2,'Cooking methods'!$A:$A&amp;'Cooking methods'!$B:$B,'Cooking methods'!H:H)*$E204,"")</f>
        <v>3.6332892559439993E-9</v>
      </c>
      <c r="AH204" cm="1">
        <f t="array" ref="AH204">IFERROR(_xlfn.XLOOKUP(Tool_Austria!$F204&amp;$E$2,'Cooking methods'!$A:$A&amp;'Cooking methods'!$B:$B,'Cooking methods'!I:I)*$E204,"")</f>
        <v>1.9689841828247998E-9</v>
      </c>
      <c r="AI204" cm="1">
        <f t="array" ref="AI204">IFERROR(_xlfn.XLOOKUP(Tool_Austria!$F204&amp;$E$2,'Cooking methods'!$A:$A&amp;'Cooking methods'!$B:$B,'Cooking methods'!J:J)*$E204,"")</f>
        <v>1.1061602177699999E-3</v>
      </c>
      <c r="AJ204" cm="1">
        <f t="array" ref="AJ204">IFERROR(_xlfn.XLOOKUP(Tool_Austria!$F204&amp;$E$2,'Cooking methods'!$A:$A&amp;'Cooking methods'!$B:$B,'Cooking methods'!K:K)*$E204,"")</f>
        <v>2.3695477877099997E-4</v>
      </c>
      <c r="AK204" cm="1">
        <f t="array" ref="AK204">IFERROR(_xlfn.XLOOKUP(Tool_Austria!$F204&amp;$E$2,'Cooking methods'!$A:$A&amp;'Cooking methods'!$B:$B,'Cooking methods'!L:L)*$E204,"")</f>
        <v>4.4802652721999994E-4</v>
      </c>
      <c r="AL204" cm="1">
        <f t="array" ref="AL204">IFERROR(_xlfn.XLOOKUP(Tool_Austria!$F204&amp;$E$2,'Cooking methods'!$A:$A&amp;'Cooking methods'!$B:$B,'Cooking methods'!M:M)*$E204,"")</f>
        <v>3.0223174363499996E-3</v>
      </c>
      <c r="AM204" cm="1">
        <f t="array" ref="AM204">IFERROR(_xlfn.XLOOKUP(Tool_Austria!$F204&amp;$E$2,'Cooking methods'!$A:$A&amp;'Cooking methods'!$B:$B,'Cooking methods'!N:N)*$E204,"")</f>
        <v>2.2238444237759993</v>
      </c>
      <c r="AN204" cm="1">
        <f t="array" ref="AN204">IFERROR(_xlfn.XLOOKUP(Tool_Austria!$F204&amp;$E$2,'Cooking methods'!$A:$A&amp;'Cooking methods'!$B:$B,'Cooking methods'!O:O)*$E204,"")</f>
        <v>1.2828686463599999</v>
      </c>
      <c r="AO204" cm="1">
        <f t="array" ref="AO204">IFERROR(_xlfn.XLOOKUP(Tool_Austria!$F204&amp;$E$2,'Cooking methods'!$A:$A&amp;'Cooking methods'!$B:$B,'Cooking methods'!P:P)*$E204,"")</f>
        <v>0.22971844551599996</v>
      </c>
      <c r="AP204" cm="1">
        <f t="array" ref="AP204">IFERROR(_xlfn.XLOOKUP(Tool_Austria!$F204&amp;$E$2,'Cooking methods'!$A:$A&amp;'Cooking methods'!$B:$B,'Cooking methods'!Q:Q)*$E204,"")</f>
        <v>13.826829996107998</v>
      </c>
      <c r="AQ204" cm="1">
        <f t="array" ref="AQ204">IFERROR(_xlfn.XLOOKUP(Tool_Austria!$F204&amp;$E$2,'Cooking methods'!$A:$A&amp;'Cooking methods'!$B:$B,'Cooking methods'!R:R)*$E204,"")</f>
        <v>1.3306336336247998E-6</v>
      </c>
      <c r="AR204" cm="1">
        <f t="array" ref="AR204">IFERROR(_xlfn.XLOOKUP(Tool_Austria!$G204&amp;$E$2,'Waste management'!$A:$A&amp;'Waste management'!$B:$B,'Waste management'!C:C)*$E204,"")</f>
        <v>0.24889794599999995</v>
      </c>
      <c r="AS204" cm="1">
        <f t="array" ref="AS204">IFERROR(_xlfn.XLOOKUP(Tool_Austria!$G204&amp;$E$2,'Waste management'!$A:$A&amp;'Waste management'!$B:$B,'Waste management'!D:D)*$E204,"")</f>
        <v>1.6981472453999997E-9</v>
      </c>
      <c r="AT204" cm="1">
        <f t="array" ref="AT204">IFERROR(_xlfn.XLOOKUP(Tool_Austria!$G204&amp;$E$2,'Waste management'!$A:$A&amp;'Waste management'!$B:$B,'Waste management'!E:E)*$E204,"")</f>
        <v>4.5787620000000001E-3</v>
      </c>
      <c r="AU204" cm="1">
        <f t="array" ref="AU204">IFERROR(_xlfn.XLOOKUP(Tool_Austria!$G204&amp;$E$2,'Waste management'!$A:$A&amp;'Waste management'!$B:$B,'Waste management'!F:F)*$E204,"")</f>
        <v>5.3344799999999995E-4</v>
      </c>
      <c r="AV204" cm="1">
        <f t="array" ref="AV204">IFERROR(_xlfn.XLOOKUP(Tool_Austria!$G204&amp;$E$2,'Waste management'!$A:$A&amp;'Waste management'!$B:$B,'Waste management'!G:G)*$E204,"")</f>
        <v>5.1475953839999992E-8</v>
      </c>
      <c r="AW204" cm="1">
        <f t="array" ref="AW204">IFERROR(_xlfn.XLOOKUP(Tool_Austria!$G204&amp;$E$2,'Waste management'!$A:$A&amp;'Waste management'!$B:$B,'Waste management'!H:H)*$E204,"")</f>
        <v>1.6779206753999997E-9</v>
      </c>
      <c r="AX204" cm="1">
        <f t="array" ref="AX204">IFERROR(_xlfn.XLOOKUP(Tool_Austria!$G204&amp;$E$2,'Waste management'!$A:$A&amp;'Waste management'!$B:$B,'Waste management'!I:I)*$E204,"")</f>
        <v>1.1929542077999999E-9</v>
      </c>
      <c r="AY204" cm="1">
        <f t="array" ref="AY204">IFERROR(_xlfn.XLOOKUP(Tool_Austria!$G204&amp;$E$2,'Waste management'!$A:$A&amp;'Waste management'!$B:$B,'Waste management'!J:J)*$E204,"")</f>
        <v>9.8243339999999988E-3</v>
      </c>
      <c r="AZ204" cm="1">
        <f t="array" ref="AZ204">IFERROR(_xlfn.XLOOKUP(Tool_Austria!$G204&amp;$E$2,'Waste management'!$A:$A&amp;'Waste management'!$B:$B,'Waste management'!K:K)*$E204,"")</f>
        <v>2.3913673667999998E-5</v>
      </c>
      <c r="BA204" cm="1">
        <f t="array" ref="BA204">IFERROR(_xlfn.XLOOKUP(Tool_Austria!$G204&amp;$E$2,'Waste management'!$A:$A&amp;'Waste management'!$B:$B,'Waste management'!L:L)*$E204,"")</f>
        <v>4.3032094355999992E-4</v>
      </c>
      <c r="BB204" cm="1">
        <f t="array" ref="BB204">IFERROR(_xlfn.XLOOKUP(Tool_Austria!$G204&amp;$E$2,'Waste management'!$A:$A&amp;'Waste management'!$B:$B,'Waste management'!M:M)*$E204,"")</f>
        <v>4.3298195999999997E-2</v>
      </c>
      <c r="BC204" cm="1">
        <f t="array" ref="BC204">IFERROR(_xlfn.XLOOKUP(Tool_Austria!$G204&amp;$E$2,'Waste management'!$A:$A&amp;'Waste management'!$B:$B,'Waste management'!N:N)*$E204,"")</f>
        <v>37.230847355999998</v>
      </c>
      <c r="BD204" cm="1">
        <f t="array" ref="BD204">IFERROR(_xlfn.XLOOKUP(Tool_Austria!$G204&amp;$E$2,'Waste management'!$A:$A&amp;'Waste management'!$B:$B,'Waste management'!O:O)*$E204,"")</f>
        <v>2.3738880539999996</v>
      </c>
      <c r="BE204" cm="1">
        <f t="array" ref="BE204">IFERROR(_xlfn.XLOOKUP(Tool_Austria!$G204&amp;$E$2,'Waste management'!$A:$A&amp;'Waste management'!$B:$B,'Waste management'!P:P)*$E204,"")</f>
        <v>5.1255461999999995E-2</v>
      </c>
      <c r="BF204" cm="1">
        <f t="array" ref="BF204">IFERROR(_xlfn.XLOOKUP(Tool_Austria!$G204&amp;$E$2,'Waste management'!$A:$A&amp;'Waste management'!$B:$B,'Waste management'!Q:Q)*$E204,"")</f>
        <v>1.4918317859999999</v>
      </c>
      <c r="BG204" cm="1">
        <f t="array" ref="BG204">IFERROR(_xlfn.XLOOKUP(Tool_Austria!$G204&amp;$E$2,'Waste management'!$A:$A&amp;'Waste management'!$B:$B,'Waste management'!R:R)*$E204,"")</f>
        <v>4.848153239999999E-7</v>
      </c>
      <c r="BH204">
        <f>IFERROR((L204+AR204+AB204)*_xlfn.XLOOKUP(Tool_Austria!BH$4,Monetization_Factors!$A:$A,Monetization_Factors!$D:$D),"")</f>
        <v>0.29894425620690102</v>
      </c>
      <c r="BI204">
        <f>IFERROR((M204+AS204+AC204)*_xlfn.XLOOKUP(Tool_Austria!BI$4,Monetization_Factors!$A:$A,Monetization_Factors!$D:$D),"")</f>
        <v>2.1104973954227719E-6</v>
      </c>
      <c r="BJ204">
        <f>IFERROR((N204+AT204+AD204)*_xlfn.XLOOKUP(Tool_Austria!BJ$4,Monetization_Factors!$A:$A,Monetization_Factors!$D:$D),"")</f>
        <v>5.0832542944594236E-4</v>
      </c>
      <c r="BK204">
        <f>IFERROR((O204+AU204+AE204)*_xlfn.XLOOKUP(Tool_Austria!BK$4,Monetization_Factors!$A:$A,Monetization_Factors!$D:$D),"")</f>
        <v>9.1838673420287006E-3</v>
      </c>
      <c r="BL204">
        <f>IFERROR((P204+AV204+AF204)*_xlfn.XLOOKUP(Tool_Austria!BL$4,Monetization_Factors!$A:$A,Monetization_Factors!$D:$D),"")</f>
        <v>0.16392360334588055</v>
      </c>
      <c r="BM204">
        <f>IFERROR((Q204+AW204+AG204)*_xlfn.XLOOKUP(Tool_Austria!BM$4,Monetization_Factors!$A:$A,Monetization_Factors!$D:$D),"")</f>
        <v>3.0052859908254004E-3</v>
      </c>
      <c r="BN204">
        <f>IFERROR((R204+AX204+AH204)*_xlfn.XLOOKUP(Tool_Austria!BN$4,Monetization_Factors!$A:$A,Monetization_Factors!$D:$D),"")</f>
        <v>5.3782744783316579E-3</v>
      </c>
      <c r="BO204">
        <f>IFERROR((S204+AY204+AI204)*_xlfn.XLOOKUP(Tool_Austria!BO$4,Monetization_Factors!$A:$A,Monetization_Factors!$D:$D),"")</f>
        <v>1.0919947670917286E-2</v>
      </c>
      <c r="BP204">
        <f>IFERROR((T204+AZ204+AJ204)*_xlfn.XLOOKUP(Tool_Austria!BP$4,Monetization_Factors!$A:$A,Monetization_Factors!$D:$D),"")</f>
        <v>1.2157022651610174E-3</v>
      </c>
      <c r="BQ204">
        <f>IFERROR((U204+BA204+AK204)*_xlfn.XLOOKUP(Tool_Austria!BQ$4,Monetization_Factors!$A:$A,Monetization_Factors!$D:$D),"")</f>
        <v>4.2117588007067067E-2</v>
      </c>
      <c r="BR204" t="str">
        <f>IFERROR((V204+BB204+AL204)*_xlfn.XLOOKUP(Tool_Austria!BR$4,Monetization_Factors!$A:$A,Monetization_Factors!$D:$D),"")</f>
        <v/>
      </c>
      <c r="BS204">
        <f>IFERROR((W204+BC204+AM204)*_xlfn.XLOOKUP(Tool_Austria!BS$4,Monetization_Factors!$A:$A,Monetization_Factors!$D:$D),"")</f>
        <v>2.8879183321577186E-3</v>
      </c>
      <c r="BT204">
        <f>IFERROR((X204+BD204+AN204)*_xlfn.XLOOKUP(Tool_Austria!BT$4,Monetization_Factors!$A:$A,Monetization_Factors!$D:$D),"")</f>
        <v>2.8602039892131736E-2</v>
      </c>
      <c r="BU204">
        <f>IFERROR((Y204+BE204+AO204)*_xlfn.XLOOKUP(Tool_Austria!BU$4,Monetization_Factors!$A:$A,Monetization_Factors!$D:$D),"")</f>
        <v>3.720445240458687E-3</v>
      </c>
      <c r="BV204">
        <f>IFERROR((Z204+BF204+AP204)*_xlfn.XLOOKUP(Tool_Austria!BV$4,Monetization_Factors!$A:$A,Monetization_Factors!$D:$D),"")</f>
        <v>4.7384008562420317E-2</v>
      </c>
      <c r="BW204">
        <f>IFERROR((AA204+BG204+AQ204)*_xlfn.XLOOKUP(Tool_Austria!BW$4,Monetization_Factors!$A:$A,Monetization_Factors!$D:$D),"")</f>
        <v>1.5009637310357003E-5</v>
      </c>
      <c r="BX204" s="38" cm="1">
        <f t="array" ref="BX204">IFERROR(_xlfn.IFS(I204&lt;&gt;0,I204*E204,I204="",J204*E204),"")</f>
        <v>0</v>
      </c>
      <c r="BY204" s="38">
        <f t="shared" si="123"/>
        <v>0.61780838289843298</v>
      </c>
      <c r="BZ204" s="38">
        <f t="shared" si="124"/>
        <v>0.61780838289843298</v>
      </c>
      <c r="CA204" s="38">
        <f t="shared" si="125"/>
        <v>9.5047443522835843E-4</v>
      </c>
      <c r="CB204">
        <f t="shared" ref="CB204:CP240" si="126">IFERROR((L204+AB204+AR204),"")</f>
        <v>2.2977882886600001</v>
      </c>
      <c r="CC204">
        <f t="shared" si="126"/>
        <v>5.272152689916199E-8</v>
      </c>
      <c r="CD204">
        <f t="shared" si="126"/>
        <v>0.33306971311399997</v>
      </c>
      <c r="CE204">
        <f t="shared" si="126"/>
        <v>6.0672706568659987E-3</v>
      </c>
      <c r="CF204">
        <f t="shared" si="126"/>
        <v>1.6420702699603999E-7</v>
      </c>
      <c r="CG204">
        <f t="shared" si="126"/>
        <v>1.4472076723963998E-8</v>
      </c>
      <c r="CH204">
        <f t="shared" si="126"/>
        <v>4.6782194320848001E-9</v>
      </c>
      <c r="CI204">
        <f t="shared" si="126"/>
        <v>2.4940528394309998E-2</v>
      </c>
      <c r="CJ204">
        <f t="shared" si="126"/>
        <v>4.9836295463299995E-4</v>
      </c>
      <c r="CK204">
        <f t="shared" si="126"/>
        <v>1.0296008128879999E-2</v>
      </c>
      <c r="CL204">
        <f t="shared" si="126"/>
        <v>0.10556269665675</v>
      </c>
      <c r="CM204">
        <f t="shared" si="126"/>
        <v>59.345588884875994</v>
      </c>
      <c r="CN204">
        <f t="shared" si="126"/>
        <v>128.44882715416</v>
      </c>
      <c r="CO204">
        <f t="shared" si="126"/>
        <v>0.58544262829399984</v>
      </c>
      <c r="CP204">
        <f t="shared" si="126"/>
        <v>28.695315514827996</v>
      </c>
      <c r="CQ204">
        <f t="shared" si="117"/>
        <v>7.1846706477047983E-6</v>
      </c>
      <c r="CR204">
        <f t="shared" ref="CR204:DF240" si="127">IFERROR((L204+AB204+AR204)/$F$2,"")</f>
        <v>3.5350589056307694E-3</v>
      </c>
      <c r="CS204">
        <f t="shared" si="127"/>
        <v>8.1110041383326142E-11</v>
      </c>
      <c r="CT204">
        <f t="shared" si="127"/>
        <v>5.1241494325230763E-4</v>
      </c>
      <c r="CU204">
        <f t="shared" si="127"/>
        <v>9.3342625490246141E-6</v>
      </c>
      <c r="CV204">
        <f t="shared" si="127"/>
        <v>2.5262619537852306E-10</v>
      </c>
      <c r="CW204">
        <f t="shared" si="127"/>
        <v>2.2264733421483074E-11</v>
      </c>
      <c r="CX204">
        <f t="shared" si="127"/>
        <v>7.1972606647458462E-12</v>
      </c>
      <c r="CY204">
        <f t="shared" si="127"/>
        <v>3.8370043683553845E-5</v>
      </c>
      <c r="CZ204">
        <f t="shared" si="127"/>
        <v>7.6671223789692301E-7</v>
      </c>
      <c r="DA204">
        <f t="shared" si="127"/>
        <v>1.5840012505969229E-5</v>
      </c>
      <c r="DB204">
        <f t="shared" si="127"/>
        <v>1.624041487026923E-4</v>
      </c>
      <c r="DC204">
        <f t="shared" si="127"/>
        <v>9.1300905976732294E-2</v>
      </c>
      <c r="DD204">
        <f t="shared" si="127"/>
        <v>0.19761358023716924</v>
      </c>
      <c r="DE204">
        <f t="shared" si="127"/>
        <v>9.0068096660615357E-4</v>
      </c>
      <c r="DF204">
        <f t="shared" si="127"/>
        <v>4.4146639253581532E-2</v>
      </c>
      <c r="DG204">
        <f t="shared" si="118"/>
        <v>1.1053339458007383E-8</v>
      </c>
      <c r="DH204" s="5">
        <f>IFERROR(((((L204+AB204)*(1/$H204))+AR204)/$F$2)/($B$2*('CAR.CAP_per person'!B$2)/(_xlfn.XLOOKUP($E$2,EU_countries_GDP!$A$2:$A$29,EU_countries_GDP!$E$2:$E$29))),"")</f>
        <v>6.8280529842187979E-2</v>
      </c>
      <c r="DI204" s="5">
        <f>IFERROR(((((M204+AC204)*(1/$H204))+AS204)/$F$2)/($B$2*('CAR.CAP_per person'!C$2)/(_xlfn.XLOOKUP($E$2,EU_countries_GDP!$A$2:$A$29,EU_countries_GDP!$E$2:$E$29))),"")</f>
        <v>2.0195019068173085E-5</v>
      </c>
      <c r="DJ204" s="5">
        <f>IFERROR(((((N204+AD204)*(1/$H204))+AT204)/$F$2)/($B$2*('CAR.CAP_per person'!D$2)/(_xlfn.XLOOKUP($E$2,EU_countries_GDP!$A$2:$A$29,EU_countries_GDP!$E$2:$E$29))),"")</f>
        <v>1.3124094197484827E-4</v>
      </c>
      <c r="DK204" s="5">
        <f>IFERROR(((((O204+AE204)*(1/$H204))+AU204)/$F$2)/($B$2*('CAR.CAP_per person'!E$2)/(_xlfn.XLOOKUP($E$2,EU_countries_GDP!$A$2:$A$29,EU_countries_GDP!$E$2:$E$29))),"")</f>
        <v>3.0370359551991598E-3</v>
      </c>
      <c r="DL204" s="5">
        <f>IFERROR(((((P204+AF204)*(1/$H204))+AV204)/$F$2)/($B$2*('CAR.CAP_per person'!F$2)/(_xlfn.XLOOKUP($E$2,EU_countries_GDP!$A$2:$A$29,EU_countries_GDP!$E$2:$E$29))),"")</f>
        <v>6.0739700781291539E-2</v>
      </c>
      <c r="DM204" s="5">
        <f>IFERROR(((((Q204+AG204)*(1/$H204))+AW204)/$F$2)/($B$2*('CAR.CAP_per person'!G$2)/(_xlfn.XLOOKUP($E$2,EU_countries_GDP!$A$2:$A$29,EU_countries_GDP!$E$2:$E$29))),"")</f>
        <v>3.041130036629014E-3</v>
      </c>
      <c r="DN204" s="5">
        <f>IFERROR(((((R204+AH204)*(1/$H204))+AX204)/$F$2)/($B$2*('CAR.CAP_per person'!H$2)/(_xlfn.XLOOKUP($E$2,EU_countries_GDP!$A$2:$A$29,EU_countries_GDP!$E$2:$E$29))),"")</f>
        <v>2.2167044388437119E-4</v>
      </c>
      <c r="DO204" s="5">
        <f>IFERROR(((((S204+AI204)*(1/$H204))+AY204)/$F$2)/($B$2*('CAR.CAP_per person'!I$2)/(_xlfn.XLOOKUP($E$2,EU_countries_GDP!$A$2:$A$29,EU_countries_GDP!$E$2:$E$29))),"")</f>
        <v>4.6421884375390139E-3</v>
      </c>
      <c r="DP204" s="5">
        <f>IFERROR(((((T204+AJ204)*(1/$H204))+AZ204)/$F$2)/($B$2*('CAR.CAP_per person'!J$2)/(_xlfn.XLOOKUP($E$2,EU_countries_GDP!$A$2:$A$29,EU_countries_GDP!$E$2:$E$29))),"")</f>
        <v>1.7651515764249667E-2</v>
      </c>
      <c r="DQ204" s="5">
        <f>IFERROR(((((U204+AK204)*(1/$H204))+BA204)/$F$2)/($B$2*('CAR.CAP_per person'!K$2)/(_xlfn.XLOOKUP($E$2,EU_countries_GDP!$A$2:$A$29,EU_countries_GDP!$E$2:$E$29))),"")</f>
        <v>1.0580531390165761E-2</v>
      </c>
      <c r="DR204" s="5">
        <f>IFERROR(((((V204+AL204)*(1/$H204))+BB204)/$F$2)/($B$2*('CAR.CAP_per person'!L$2)/(_xlfn.XLOOKUP($E$2,EU_countries_GDP!$A$2:$A$29,EU_countries_GDP!$E$2:$E$29))),"")</f>
        <v>3.196521519649637E-3</v>
      </c>
      <c r="DS204" s="5">
        <f>IFERROR(((((W204+AM204)*(1/$H204))+BC204)/$F$2)/($B$2*('CAR.CAP_per person'!M$2)/(_xlfn.XLOOKUP($E$2,EU_countries_GDP!$A$2:$A$29,EU_countries_GDP!$E$2:$E$29))),"")</f>
        <v>7.8474419929222661E-2</v>
      </c>
      <c r="DT204" s="5">
        <f>IFERROR(((((X204+AN204)*(1/$H204))+BD204)/$F$2)/($B$2*('CAR.CAP_per person'!N$2)/(_xlfn.XLOOKUP($E$2,EU_countries_GDP!$A$2:$A$29,EU_countries_GDP!$E$2:$E$29))),"")</f>
        <v>2.0934095904955137</v>
      </c>
      <c r="DU204" s="5">
        <f>IFERROR(((((Y204+AO204)*(1/$H204))+BE204)/$F$2)/($B$2*('CAR.CAP_per person'!O$2)/(_xlfn.XLOOKUP($E$2,EU_countries_GDP!$A$2:$A$29,EU_countries_GDP!$E$2:$E$29))),"")</f>
        <v>6.5524899074069758E-4</v>
      </c>
      <c r="DV204" s="5">
        <f>IFERROR(((((Z204+AP204)*(1/$H204))+BF204)/$F$2)/($B$2*('CAR.CAP_per person'!P$2)/(_xlfn.XLOOKUP($E$2,EU_countries_GDP!$A$2:$A$29,EU_countries_GDP!$E$2:$E$29))),"")</f>
        <v>2.6321728933782044E-2</v>
      </c>
      <c r="DW204" s="5">
        <f>IFERROR(((((AA204+AQ204)*(1/$H204))+BG204)/$F$2)/($B$2*('CAR.CAP_per person'!Q$2)/(_xlfn.XLOOKUP($E$2,EU_countries_GDP!$A$2:$A$29,EU_countries_GDP!$E$2:$E$29))),"")</f>
        <v>6.6867694972313233E-3</v>
      </c>
    </row>
    <row r="205" spans="1:127">
      <c r="A205" t="s">
        <v>221</v>
      </c>
      <c r="B205" t="str">
        <f>_xlfn.XLOOKUP(D205,Table5[Ingredient],Table5[Category],"",FALSE)</f>
        <v xml:space="preserve">Other </v>
      </c>
      <c r="C205" s="33" t="s">
        <v>229</v>
      </c>
      <c r="D205" s="33" t="s">
        <v>187</v>
      </c>
      <c r="E205" s="33">
        <v>1.4817999999999998</v>
      </c>
      <c r="F205" s="33" t="s">
        <v>179</v>
      </c>
      <c r="G205" s="33" t="s">
        <v>180</v>
      </c>
      <c r="H205" s="91">
        <f>Dataset_AT!S84</f>
        <v>0.73494692986806853</v>
      </c>
      <c r="I205" s="33"/>
      <c r="J205" s="37">
        <f>IFERROR(INDEX('AveragePrices&amp;Codes'!G:AG, MATCH($D205, 'AveragePrices&amp;Codes'!$A:$A, 0), MATCH(Tool_Austria!$E$2, 'AveragePrices&amp;Codes'!$G$1:$AG$1, 0)),"")</f>
        <v>2.7022484230769233</v>
      </c>
      <c r="K205" s="37">
        <f>IFERROR(E205/(_xlfn.XLOOKUP(A205,Dataset_AT!$V$2:$V$9,Dataset_AT!$W$2:$W$9)),"")</f>
        <v>1.7640476190476189E-2</v>
      </c>
      <c r="L205">
        <f>IFERROR(IF($F205="Raw",_xlfn.XLOOKUP(_xlfn.XLOOKUP(Tool_Austria!$D205,'AveragePrices&amp;Codes'!$A:$A,'AveragePrices&amp;Codes'!$B:$B),AGRIBALYSE_Raw!$B:$B,AGRIBALYSE_Raw!O:O)*$E205,_xlfn.XLOOKUP(_xlfn.XLOOKUP(Tool_Austria!$D205,'AveragePrices&amp;Codes'!$A:$A,'AveragePrices&amp;Codes'!$B:$B),AGRIBALYSE_Cooked!$C:$C,AGRIBALYSE_Cooked!P:P)*$E205),"")</f>
        <v>3.4109407666444436</v>
      </c>
      <c r="M205">
        <f>IFERROR(IF($F205="Raw",_xlfn.XLOOKUP(_xlfn.XLOOKUP(Tool_Austria!$D205,'AveragePrices&amp;Codes'!$A:$A,'AveragePrices&amp;Codes'!$B:$B),AGRIBALYSE_Raw!$B:$B,AGRIBALYSE_Raw!P:P)*$E205,_xlfn.XLOOKUP(_xlfn.XLOOKUP(Tool_Austria!$D205,'AveragePrices&amp;Codes'!$A:$A,'AveragePrices&amp;Codes'!$B:$B),AGRIBALYSE_Cooked!$C:$C,AGRIBALYSE_Cooked!Q:Q)*$E205),"")</f>
        <v>6.4470302579999979E-8</v>
      </c>
      <c r="N205">
        <f>IFERROR(IF($F205="Raw",_xlfn.XLOOKUP(_xlfn.XLOOKUP(Tool_Austria!$D205,'AveragePrices&amp;Codes'!$A:$A,'AveragePrices&amp;Codes'!$B:$B),AGRIBALYSE_Raw!$B:$B,AGRIBALYSE_Raw!Q:Q)*$E205,_xlfn.XLOOKUP(_xlfn.XLOOKUP(Tool_Austria!$D205,'AveragePrices&amp;Codes'!$A:$A,'AveragePrices&amp;Codes'!$B:$B),AGRIBALYSE_Cooked!$C:$C,AGRIBALYSE_Cooked!R:R)*$E205),"")</f>
        <v>0.41542169152666658</v>
      </c>
      <c r="O205">
        <f>IFERROR(IF($F205="Raw",_xlfn.XLOOKUP(_xlfn.XLOOKUP(Tool_Austria!$D205,'AveragePrices&amp;Codes'!$A:$A,'AveragePrices&amp;Codes'!$B:$B),AGRIBALYSE_Raw!$B:$B,AGRIBALYSE_Raw!R:R)*$E205,_xlfn.XLOOKUP(_xlfn.XLOOKUP(Tool_Austria!$D205,'AveragePrices&amp;Codes'!$A:$A,'AveragePrices&amp;Codes'!$B:$B),AGRIBALYSE_Cooked!$C:$C,AGRIBALYSE_Cooked!S:S)*$E205),"")</f>
        <v>1.2586805169888885E-2</v>
      </c>
      <c r="P205">
        <f>IFERROR(IF($F205="Raw",_xlfn.XLOOKUP(_xlfn.XLOOKUP(Tool_Austria!$D205,'AveragePrices&amp;Codes'!$A:$A,'AveragePrices&amp;Codes'!$B:$B),AGRIBALYSE_Raw!$B:$B,AGRIBALYSE_Raw!S:S)*$E205,_xlfn.XLOOKUP(_xlfn.XLOOKUP(Tool_Austria!$D205,'AveragePrices&amp;Codes'!$A:$A,'AveragePrices&amp;Codes'!$B:$B),AGRIBALYSE_Cooked!$C:$C,AGRIBALYSE_Cooked!T:T)*$E205),"")</f>
        <v>3.9161229377111106E-7</v>
      </c>
      <c r="Q205">
        <f>IFERROR(IF($F205="Raw",_xlfn.XLOOKUP(_xlfn.XLOOKUP(Tool_Austria!$D205,'AveragePrices&amp;Codes'!$A:$A,'AveragePrices&amp;Codes'!$B:$B),AGRIBALYSE_Raw!$B:$B,AGRIBALYSE_Raw!T:T)*$E205,_xlfn.XLOOKUP(_xlfn.XLOOKUP(Tool_Austria!$D205,'AveragePrices&amp;Codes'!$A:$A,'AveragePrices&amp;Codes'!$B:$B),AGRIBALYSE_Cooked!$C:$C,AGRIBALYSE_Cooked!U:U)*$E205),"")</f>
        <v>5.0822512968888882E-8</v>
      </c>
      <c r="R205">
        <f>IFERROR(IF($F205="Raw",_xlfn.XLOOKUP(_xlfn.XLOOKUP(Tool_Austria!$D205,'AveragePrices&amp;Codes'!$A:$A,'AveragePrices&amp;Codes'!$B:$B),AGRIBALYSE_Raw!$B:$B,AGRIBALYSE_Raw!U:U)*$E205,_xlfn.XLOOKUP(_xlfn.XLOOKUP(Tool_Austria!$D205,'AveragePrices&amp;Codes'!$A:$A,'AveragePrices&amp;Codes'!$B:$B),AGRIBALYSE_Cooked!$C:$C,AGRIBALYSE_Cooked!V:V)*$E205),"")</f>
        <v>4.0639338048666655E-9</v>
      </c>
      <c r="S205">
        <f>IFERROR(IF($F205="Raw",_xlfn.XLOOKUP(_xlfn.XLOOKUP(Tool_Austria!$D205,'AveragePrices&amp;Codes'!$A:$A,'AveragePrices&amp;Codes'!$B:$B),AGRIBALYSE_Raw!$B:$B,AGRIBALYSE_Raw!V:V)*$E205,_xlfn.XLOOKUP(_xlfn.XLOOKUP(Tool_Austria!$D205,'AveragePrices&amp;Codes'!$A:$A,'AveragePrices&amp;Codes'!$B:$B),AGRIBALYSE_Cooked!$C:$C,AGRIBALYSE_Cooked!W:W)*$E205),"")</f>
        <v>5.2595781382444431E-2</v>
      </c>
      <c r="T205">
        <f>IFERROR(IF($F205="Raw",_xlfn.XLOOKUP(_xlfn.XLOOKUP(Tool_Austria!$D205,'AveragePrices&amp;Codes'!$A:$A,'AveragePrices&amp;Codes'!$B:$B),AGRIBALYSE_Raw!$B:$B,AGRIBALYSE_Raw!W:W)*$E205,_xlfn.XLOOKUP(_xlfn.XLOOKUP(Tool_Austria!$D205,'AveragePrices&amp;Codes'!$A:$A,'AveragePrices&amp;Codes'!$B:$B),AGRIBALYSE_Cooked!$C:$C,AGRIBALYSE_Cooked!X:X)*$E205),"")</f>
        <v>9.4408825221555545E-4</v>
      </c>
      <c r="U205">
        <f>IFERROR(IF($F205="Raw",_xlfn.XLOOKUP(_xlfn.XLOOKUP(Tool_Austria!$D205,'AveragePrices&amp;Codes'!$A:$A,'AveragePrices&amp;Codes'!$B:$B),AGRIBALYSE_Raw!$B:$B,AGRIBALYSE_Raw!X:X)*$E205,_xlfn.XLOOKUP(_xlfn.XLOOKUP(Tool_Austria!$D205,'AveragePrices&amp;Codes'!$A:$A,'AveragePrices&amp;Codes'!$B:$B),AGRIBALYSE_Cooked!$C:$C,AGRIBALYSE_Cooked!Y:Y)*$E205),"")</f>
        <v>2.312241222533333E-2</v>
      </c>
      <c r="V205">
        <f>IFERROR(IF($F205="Raw",_xlfn.XLOOKUP(_xlfn.XLOOKUP(Tool_Austria!$D205,'AveragePrices&amp;Codes'!$A:$A,'AveragePrices&amp;Codes'!$B:$B),AGRIBALYSE_Raw!$B:$B,AGRIBALYSE_Raw!Y:Y)*$E205,_xlfn.XLOOKUP(_xlfn.XLOOKUP(Tool_Austria!$D205,'AveragePrices&amp;Codes'!$A:$A,'AveragePrices&amp;Codes'!$B:$B),AGRIBALYSE_Cooked!$C:$C,AGRIBALYSE_Cooked!Z:Z)*$E205),"")</f>
        <v>0.22758732404888884</v>
      </c>
      <c r="W205">
        <f>IFERROR(IF($F205="Raw",_xlfn.XLOOKUP(_xlfn.XLOOKUP(Tool_Austria!$D205,'AveragePrices&amp;Codes'!$A:$A,'AveragePrices&amp;Codes'!$B:$B),AGRIBALYSE_Raw!$B:$B,AGRIBALYSE_Raw!Z:Z)*$E205,_xlfn.XLOOKUP(_xlfn.XLOOKUP(Tool_Austria!$D205,'AveragePrices&amp;Codes'!$A:$A,'AveragePrices&amp;Codes'!$B:$B),AGRIBALYSE_Cooked!$C:$C,AGRIBALYSE_Cooked!AA:AA)*$E205),"")</f>
        <v>112.92863987066666</v>
      </c>
      <c r="X205">
        <f>IFERROR(IF($F205="Raw",_xlfn.XLOOKUP(_xlfn.XLOOKUP(Tool_Austria!$D205,'AveragePrices&amp;Codes'!$A:$A,'AveragePrices&amp;Codes'!$B:$B),AGRIBALYSE_Raw!$B:$B,AGRIBALYSE_Raw!AA:AA)*$E205,_xlfn.XLOOKUP(_xlfn.XLOOKUP(Tool_Austria!$D205,'AveragePrices&amp;Codes'!$A:$A,'AveragePrices&amp;Codes'!$B:$B),AGRIBALYSE_Cooked!$C:$C,AGRIBALYSE_Cooked!AB:AB)*$E205),"")</f>
        <v>295.87197740222211</v>
      </c>
      <c r="Y205">
        <f>IFERROR(IF($F205="Raw",_xlfn.XLOOKUP(_xlfn.XLOOKUP(Tool_Austria!$D205,'AveragePrices&amp;Codes'!$A:$A,'AveragePrices&amp;Codes'!$B:$B),AGRIBALYSE_Raw!$B:$B,AGRIBALYSE_Raw!AB:AB)*$E205,_xlfn.XLOOKUP(_xlfn.XLOOKUP(Tool_Austria!$D205,'AveragePrices&amp;Codes'!$A:$A,'AveragePrices&amp;Codes'!$B:$B),AGRIBALYSE_Cooked!$C:$C,AGRIBALYSE_Cooked!AC:AC)*$E205),"")</f>
        <v>1.4222600576311109</v>
      </c>
      <c r="Z205">
        <f>IFERROR(IF($F205="Raw",_xlfn.XLOOKUP(_xlfn.XLOOKUP(Tool_Austria!$D205,'AveragePrices&amp;Codes'!$A:$A,'AveragePrices&amp;Codes'!$B:$B),AGRIBALYSE_Raw!$B:$B,AGRIBALYSE_Raw!AC:AC)*$E205,_xlfn.XLOOKUP(_xlfn.XLOOKUP(Tool_Austria!$D205,'AveragePrices&amp;Codes'!$A:$A,'AveragePrices&amp;Codes'!$B:$B),AGRIBALYSE_Cooked!$C:$C,AGRIBALYSE_Cooked!AD:AD)*$E205),"")</f>
        <v>29.618359994222221</v>
      </c>
      <c r="AA205">
        <f>IFERROR(IF($F205="Raw",_xlfn.XLOOKUP(_xlfn.XLOOKUP(Tool_Austria!$D205,'AveragePrices&amp;Codes'!$A:$A,'AveragePrices&amp;Codes'!$B:$B),AGRIBALYSE_Raw!$B:$B,AGRIBALYSE_Raw!AD:AD)*$E205,_xlfn.XLOOKUP(_xlfn.XLOOKUP(Tool_Austria!$D205,'AveragePrices&amp;Codes'!$A:$A,'AveragePrices&amp;Codes'!$B:$B),AGRIBALYSE_Cooked!$C:$C,AGRIBALYSE_Cooked!AE:AE)*$E205),"")</f>
        <v>1.2557197653377777E-5</v>
      </c>
      <c r="AB205" cm="1">
        <f t="array" ref="AB205">IFERROR(_xlfn.XLOOKUP(Tool_Austria!$F205&amp;$E$2,'Cooking methods'!$A:$A&amp;'Cooking methods'!$B:$B,'Cooking methods'!C:C)*$E205,"")</f>
        <v>0.29203038785199997</v>
      </c>
      <c r="AC205" cm="1">
        <f t="array" ref="AC205">IFERROR(_xlfn.XLOOKUP(Tool_Austria!$F205&amp;$E$2,'Cooking methods'!$A:$A&amp;'Cooking methods'!$B:$B,'Cooking methods'!D:D)*$E205,"")</f>
        <v>1.0459037883853997E-8</v>
      </c>
      <c r="AD205" cm="1">
        <f t="array" ref="AD205">IFERROR(_xlfn.XLOOKUP(Tool_Austria!$F205&amp;$E$2,'Cooking methods'!$A:$A&amp;'Cooking methods'!$B:$B,'Cooking methods'!E:E)*$E205,"")</f>
        <v>2.0760017999999995E-2</v>
      </c>
      <c r="AE205" cm="1">
        <f t="array" ref="AE205">IFERROR(_xlfn.XLOOKUP(Tool_Austria!$F205&amp;$E$2,'Cooking methods'!$A:$A&amp;'Cooking methods'!$B:$B,'Cooking methods'!F:F)*$E205,"")</f>
        <v>5.2887959578200002E-4</v>
      </c>
      <c r="AF205" cm="1">
        <f t="array" ref="AF205">IFERROR(_xlfn.XLOOKUP(Tool_Austria!$F205&amp;$E$2,'Cooking methods'!$A:$A&amp;'Cooking methods'!$B:$B,'Cooking methods'!G:G)*$E205,"")</f>
        <v>2.1342863284799999E-9</v>
      </c>
      <c r="AG205" cm="1">
        <f t="array" ref="AG205">IFERROR(_xlfn.XLOOKUP(Tool_Austria!$F205&amp;$E$2,'Cooking methods'!$A:$A&amp;'Cooking methods'!$B:$B,'Cooking methods'!H:H)*$E205,"")</f>
        <v>1.2110964186479996E-9</v>
      </c>
      <c r="AH205" cm="1">
        <f t="array" ref="AH205">IFERROR(_xlfn.XLOOKUP(Tool_Austria!$F205&amp;$E$2,'Cooking methods'!$A:$A&amp;'Cooking methods'!$B:$B,'Cooking methods'!I:I)*$E205,"")</f>
        <v>6.5632806094159995E-10</v>
      </c>
      <c r="AI205" cm="1">
        <f t="array" ref="AI205">IFERROR(_xlfn.XLOOKUP(Tool_Austria!$F205&amp;$E$2,'Cooking methods'!$A:$A&amp;'Cooking methods'!$B:$B,'Cooking methods'!J:J)*$E205,"")</f>
        <v>3.6872007258999999E-4</v>
      </c>
      <c r="AJ205" cm="1">
        <f t="array" ref="AJ205">IFERROR(_xlfn.XLOOKUP(Tool_Austria!$F205&amp;$E$2,'Cooking methods'!$A:$A&amp;'Cooking methods'!$B:$B,'Cooking methods'!K:K)*$E205,"")</f>
        <v>7.8984926256999989E-5</v>
      </c>
      <c r="AK205" cm="1">
        <f t="array" ref="AK205">IFERROR(_xlfn.XLOOKUP(Tool_Austria!$F205&amp;$E$2,'Cooking methods'!$A:$A&amp;'Cooking methods'!$B:$B,'Cooking methods'!L:L)*$E205,"")</f>
        <v>1.4934217573999998E-4</v>
      </c>
      <c r="AL205" cm="1">
        <f t="array" ref="AL205">IFERROR(_xlfn.XLOOKUP(Tool_Austria!$F205&amp;$E$2,'Cooking methods'!$A:$A&amp;'Cooking methods'!$B:$B,'Cooking methods'!M:M)*$E205,"")</f>
        <v>1.0074391454499999E-3</v>
      </c>
      <c r="AM205" cm="1">
        <f t="array" ref="AM205">IFERROR(_xlfn.XLOOKUP(Tool_Austria!$F205&amp;$E$2,'Cooking methods'!$A:$A&amp;'Cooking methods'!$B:$B,'Cooking methods'!N:N)*$E205,"")</f>
        <v>0.74128147459199978</v>
      </c>
      <c r="AN205" cm="1">
        <f t="array" ref="AN205">IFERROR(_xlfn.XLOOKUP(Tool_Austria!$F205&amp;$E$2,'Cooking methods'!$A:$A&amp;'Cooking methods'!$B:$B,'Cooking methods'!O:O)*$E205,"")</f>
        <v>0.42762288211999994</v>
      </c>
      <c r="AO205" cm="1">
        <f t="array" ref="AO205">IFERROR(_xlfn.XLOOKUP(Tool_Austria!$F205&amp;$E$2,'Cooking methods'!$A:$A&amp;'Cooking methods'!$B:$B,'Cooking methods'!P:P)*$E205,"")</f>
        <v>7.6572815171999986E-2</v>
      </c>
      <c r="AP205" cm="1">
        <f t="array" ref="AP205">IFERROR(_xlfn.XLOOKUP(Tool_Austria!$F205&amp;$E$2,'Cooking methods'!$A:$A&amp;'Cooking methods'!$B:$B,'Cooking methods'!Q:Q)*$E205,"")</f>
        <v>4.6089433320359996</v>
      </c>
      <c r="AQ205" cm="1">
        <f t="array" ref="AQ205">IFERROR(_xlfn.XLOOKUP(Tool_Austria!$F205&amp;$E$2,'Cooking methods'!$A:$A&amp;'Cooking methods'!$B:$B,'Cooking methods'!R:R)*$E205,"")</f>
        <v>4.4354454454159994E-7</v>
      </c>
      <c r="AR205" cm="1">
        <f t="array" ref="AR205">IFERROR(_xlfn.XLOOKUP(Tool_Austria!$G205&amp;$E$2,'Waste management'!$A:$A&amp;'Waste management'!$B:$B,'Waste management'!C:C)*$E205,"")</f>
        <v>8.296598199999998E-2</v>
      </c>
      <c r="AS205" cm="1">
        <f t="array" ref="AS205">IFERROR(_xlfn.XLOOKUP(Tool_Austria!$G205&amp;$E$2,'Waste management'!$A:$A&amp;'Waste management'!$B:$B,'Waste management'!D:D)*$E205,"")</f>
        <v>5.6604908179999988E-10</v>
      </c>
      <c r="AT205" cm="1">
        <f t="array" ref="AT205">IFERROR(_xlfn.XLOOKUP(Tool_Austria!$G205&amp;$E$2,'Waste management'!$A:$A&amp;'Waste management'!$B:$B,'Waste management'!E:E)*$E205,"")</f>
        <v>1.5262539999999999E-3</v>
      </c>
      <c r="AU205" cm="1">
        <f t="array" ref="AU205">IFERROR(_xlfn.XLOOKUP(Tool_Austria!$G205&amp;$E$2,'Waste management'!$A:$A&amp;'Waste management'!$B:$B,'Waste management'!F:F)*$E205,"")</f>
        <v>1.7781599999999997E-4</v>
      </c>
      <c r="AV205" cm="1">
        <f t="array" ref="AV205">IFERROR(_xlfn.XLOOKUP(Tool_Austria!$G205&amp;$E$2,'Waste management'!$A:$A&amp;'Waste management'!$B:$B,'Waste management'!G:G)*$E205,"")</f>
        <v>1.7158651279999998E-8</v>
      </c>
      <c r="AW205" cm="1">
        <f t="array" ref="AW205">IFERROR(_xlfn.XLOOKUP(Tool_Austria!$G205&amp;$E$2,'Waste management'!$A:$A&amp;'Waste management'!$B:$B,'Waste management'!H:H)*$E205,"")</f>
        <v>5.5930689179999992E-10</v>
      </c>
      <c r="AX205" cm="1">
        <f t="array" ref="AX205">IFERROR(_xlfn.XLOOKUP(Tool_Austria!$G205&amp;$E$2,'Waste management'!$A:$A&amp;'Waste management'!$B:$B,'Waste management'!I:I)*$E205,"")</f>
        <v>3.9765140259999999E-10</v>
      </c>
      <c r="AY205" cm="1">
        <f t="array" ref="AY205">IFERROR(_xlfn.XLOOKUP(Tool_Austria!$G205&amp;$E$2,'Waste management'!$A:$A&amp;'Waste management'!$B:$B,'Waste management'!J:J)*$E205,"")</f>
        <v>3.2747779999999999E-3</v>
      </c>
      <c r="AZ205" cm="1">
        <f t="array" ref="AZ205">IFERROR(_xlfn.XLOOKUP(Tool_Austria!$G205&amp;$E$2,'Waste management'!$A:$A&amp;'Waste management'!$B:$B,'Waste management'!K:K)*$E205,"")</f>
        <v>7.9712245559999989E-6</v>
      </c>
      <c r="BA205" cm="1">
        <f t="array" ref="BA205">IFERROR(_xlfn.XLOOKUP(Tool_Austria!$G205&amp;$E$2,'Waste management'!$A:$A&amp;'Waste management'!$B:$B,'Waste management'!L:L)*$E205,"")</f>
        <v>1.4344031451999996E-4</v>
      </c>
      <c r="BB205" cm="1">
        <f t="array" ref="BB205">IFERROR(_xlfn.XLOOKUP(Tool_Austria!$G205&amp;$E$2,'Waste management'!$A:$A&amp;'Waste management'!$B:$B,'Waste management'!M:M)*$E205,"")</f>
        <v>1.4432731999999998E-2</v>
      </c>
      <c r="BC205" cm="1">
        <f t="array" ref="BC205">IFERROR(_xlfn.XLOOKUP(Tool_Austria!$G205&amp;$E$2,'Waste management'!$A:$A&amp;'Waste management'!$B:$B,'Waste management'!N:N)*$E205,"")</f>
        <v>12.410282451999999</v>
      </c>
      <c r="BD205" cm="1">
        <f t="array" ref="BD205">IFERROR(_xlfn.XLOOKUP(Tool_Austria!$G205&amp;$E$2,'Waste management'!$A:$A&amp;'Waste management'!$B:$B,'Waste management'!O:O)*$E205,"")</f>
        <v>0.79129601799999982</v>
      </c>
      <c r="BE205" cm="1">
        <f t="array" ref="BE205">IFERROR(_xlfn.XLOOKUP(Tool_Austria!$G205&amp;$E$2,'Waste management'!$A:$A&amp;'Waste management'!$B:$B,'Waste management'!P:P)*$E205,"")</f>
        <v>1.7085153999999998E-2</v>
      </c>
      <c r="BF205" cm="1">
        <f t="array" ref="BF205">IFERROR(_xlfn.XLOOKUP(Tool_Austria!$G205&amp;$E$2,'Waste management'!$A:$A&amp;'Waste management'!$B:$B,'Waste management'!Q:Q)*$E205,"")</f>
        <v>0.49727726199999994</v>
      </c>
      <c r="BG205" cm="1">
        <f t="array" ref="BG205">IFERROR(_xlfn.XLOOKUP(Tool_Austria!$G205&amp;$E$2,'Waste management'!$A:$A&amp;'Waste management'!$B:$B,'Waste management'!R:R)*$E205,"")</f>
        <v>1.6160510799999997E-7</v>
      </c>
      <c r="BH205">
        <f>IFERROR((L205+AR205+AB205)*_xlfn.XLOOKUP(Tool_Austria!BH$4,Monetization_Factors!$A:$A,Monetization_Factors!$D:$D),"")</f>
        <v>0.49255371650276619</v>
      </c>
      <c r="BI205">
        <f>IFERROR((M205+AS205+AC205)*_xlfn.XLOOKUP(Tool_Austria!BI$4,Monetization_Factors!$A:$A,Monetization_Factors!$D:$D),"")</f>
        <v>3.0221587342733596E-6</v>
      </c>
      <c r="BJ205">
        <f>IFERROR((N205+AT205+AD205)*_xlfn.XLOOKUP(Tool_Austria!BJ$4,Monetization_Factors!$A:$A,Monetization_Factors!$D:$D),"")</f>
        <v>6.6802257837069421E-4</v>
      </c>
      <c r="BK205">
        <f>IFERROR((O205+AU205+AE205)*_xlfn.XLOOKUP(Tool_Austria!BK$4,Monetization_Factors!$A:$A,Monetization_Factors!$D:$D),"")</f>
        <v>2.0122020995539502E-2</v>
      </c>
      <c r="BL205">
        <f>IFERROR((P205+AV205+AF205)*_xlfn.XLOOKUP(Tool_Austria!BL$4,Monetization_Factors!$A:$A,Monetization_Factors!$D:$D),"")</f>
        <v>0.41019600314083837</v>
      </c>
      <c r="BM205">
        <f>IFERROR((Q205+AW205+AG205)*_xlfn.XLOOKUP(Tool_Austria!BM$4,Monetization_Factors!$A:$A,Monetization_Factors!$D:$D),"")</f>
        <v>1.0921497828243374E-2</v>
      </c>
      <c r="BN205">
        <f>IFERROR((R205+AX205+AH205)*_xlfn.XLOOKUP(Tool_Austria!BN$4,Monetization_Factors!$A:$A,Monetization_Factors!$D:$D),"")</f>
        <v>5.8837646915439069E-3</v>
      </c>
      <c r="BO205">
        <f>IFERROR((S205+AY205+AI205)*_xlfn.XLOOKUP(Tool_Austria!BO$4,Monetization_Factors!$A:$A,Monetization_Factors!$D:$D),"")</f>
        <v>2.4623776168237837E-2</v>
      </c>
      <c r="BP205">
        <f>IFERROR((T205+AZ205+AJ205)*_xlfn.XLOOKUP(Tool_Austria!BP$4,Monetization_Factors!$A:$A,Monetization_Factors!$D:$D),"")</f>
        <v>2.515120766081928E-3</v>
      </c>
      <c r="BQ205">
        <f>IFERROR((U205+BA205+AK205)*_xlfn.XLOOKUP(Tool_Austria!BQ$4,Monetization_Factors!$A:$A,Monetization_Factors!$D:$D),"")</f>
        <v>9.578387194260031E-2</v>
      </c>
      <c r="BR205" t="str">
        <f>IFERROR((V205+BB205+AL205)*_xlfn.XLOOKUP(Tool_Austria!BR$4,Monetization_Factors!$A:$A,Monetization_Factors!$D:$D),"")</f>
        <v/>
      </c>
      <c r="BS205">
        <f>IFERROR((W205+BC205+AM205)*_xlfn.XLOOKUP(Tool_Austria!BS$4,Monetization_Factors!$A:$A,Monetization_Factors!$D:$D),"")</f>
        <v>6.1354068383181288E-3</v>
      </c>
      <c r="BT205">
        <f>IFERROR((X205+BD205+AN205)*_xlfn.XLOOKUP(Tool_Austria!BT$4,Monetization_Factors!$A:$A,Monetization_Factors!$D:$D),"")</f>
        <v>6.6154015228418225E-2</v>
      </c>
      <c r="BU205">
        <f>IFERROR((Y205+BE205+AO205)*_xlfn.XLOOKUP(Tool_Austria!BU$4,Monetization_Factors!$A:$A,Monetization_Factors!$D:$D),"")</f>
        <v>9.6335485924214197E-3</v>
      </c>
      <c r="BV205">
        <f>IFERROR((Z205+BF205+AP205)*_xlfn.XLOOKUP(Tool_Austria!BV$4,Monetization_Factors!$A:$A,Monetization_Factors!$D:$D),"")</f>
        <v>5.7340015065185268E-2</v>
      </c>
      <c r="BW205">
        <f>IFERROR((AA205+BG205+AQ205)*_xlfn.XLOOKUP(Tool_Austria!BW$4,Monetization_Factors!$A:$A,Monetization_Factors!$D:$D),"")</f>
        <v>2.7497719645355942E-5</v>
      </c>
      <c r="BX205" s="38" cm="1">
        <f t="array" ref="BX205">IFERROR(_xlfn.IFS(I205&lt;&gt;0,I205*E205,I205="",J205*E205),"")</f>
        <v>4.0041917133153841</v>
      </c>
      <c r="BY205" s="38">
        <f t="shared" si="123"/>
        <v>1.2025613002169449</v>
      </c>
      <c r="BZ205" s="38">
        <f t="shared" si="124"/>
        <v>5.206753013532329</v>
      </c>
      <c r="CA205" s="38">
        <f t="shared" si="125"/>
        <v>8.0103892515881979E-3</v>
      </c>
      <c r="CB205">
        <f t="shared" si="126"/>
        <v>3.7859371364964436</v>
      </c>
      <c r="CC205">
        <f t="shared" si="126"/>
        <v>7.5495389545653976E-8</v>
      </c>
      <c r="CD205">
        <f t="shared" si="126"/>
        <v>0.43770796352666658</v>
      </c>
      <c r="CE205">
        <f t="shared" si="126"/>
        <v>1.3293500765670886E-2</v>
      </c>
      <c r="CF205">
        <f t="shared" si="126"/>
        <v>4.1090523137959102E-7</v>
      </c>
      <c r="CG205">
        <f t="shared" si="126"/>
        <v>5.2592916279336881E-8</v>
      </c>
      <c r="CH205">
        <f t="shared" si="126"/>
        <v>5.1179132684082655E-9</v>
      </c>
      <c r="CI205">
        <f t="shared" si="126"/>
        <v>5.623927945503443E-2</v>
      </c>
      <c r="CJ205">
        <f t="shared" si="126"/>
        <v>1.0310444030285555E-3</v>
      </c>
      <c r="CK205">
        <f t="shared" si="126"/>
        <v>2.3415194715593328E-2</v>
      </c>
      <c r="CL205">
        <f t="shared" si="126"/>
        <v>0.24302749519433886</v>
      </c>
      <c r="CM205">
        <f t="shared" si="126"/>
        <v>126.08020379725866</v>
      </c>
      <c r="CN205">
        <f t="shared" si="126"/>
        <v>297.09089630234212</v>
      </c>
      <c r="CO205">
        <f t="shared" si="126"/>
        <v>1.5159180268031109</v>
      </c>
      <c r="CP205">
        <f t="shared" si="126"/>
        <v>34.72458058825822</v>
      </c>
      <c r="CQ205">
        <f t="shared" si="117"/>
        <v>1.3162347305919377E-5</v>
      </c>
      <c r="CR205">
        <f t="shared" si="127"/>
        <v>5.8245186715329906E-3</v>
      </c>
      <c r="CS205">
        <f t="shared" si="127"/>
        <v>1.1614675314715997E-10</v>
      </c>
      <c r="CT205">
        <f t="shared" si="127"/>
        <v>6.7339686696410244E-4</v>
      </c>
      <c r="CU205">
        <f t="shared" si="127"/>
        <v>2.0451539639493672E-5</v>
      </c>
      <c r="CV205">
        <f t="shared" si="127"/>
        <v>6.3216189443014006E-10</v>
      </c>
      <c r="CW205">
        <f t="shared" si="127"/>
        <v>8.0912178891287509E-11</v>
      </c>
      <c r="CX205">
        <f t="shared" si="127"/>
        <v>7.8737127206281012E-12</v>
      </c>
      <c r="CY205">
        <f t="shared" si="127"/>
        <v>8.6521968392360666E-5</v>
      </c>
      <c r="CZ205">
        <f t="shared" si="127"/>
        <v>1.5862221585054699E-6</v>
      </c>
      <c r="DA205">
        <f t="shared" si="127"/>
        <v>3.6023376485528195E-5</v>
      </c>
      <c r="DB205">
        <f t="shared" si="127"/>
        <v>3.7388845414513671E-4</v>
      </c>
      <c r="DC205">
        <f t="shared" si="127"/>
        <v>0.19396954430347488</v>
      </c>
      <c r="DD205">
        <f t="shared" si="127"/>
        <v>0.45706291738821864</v>
      </c>
      <c r="DE205">
        <f t="shared" si="127"/>
        <v>2.3321815796970937E-3</v>
      </c>
      <c r="DF205">
        <f t="shared" si="127"/>
        <v>5.3422431674243417E-2</v>
      </c>
      <c r="DG205">
        <f t="shared" si="118"/>
        <v>2.0249765086029812E-8</v>
      </c>
      <c r="DH205" s="5">
        <f>IFERROR(((((L205+AB205)*(1/$H205))+AR205)/$F$2)/($B$2*('CAR.CAP_per person'!B$2)/(_xlfn.XLOOKUP($E$2,EU_countries_GDP!$A$2:$A$29,EU_countries_GDP!$E$2:$E$29))),"")</f>
        <v>0.11515472101790138</v>
      </c>
      <c r="DI205" s="5">
        <f>IFERROR(((((M205+AC205)*(1/$H205))+AS205)/$F$2)/($B$2*('CAR.CAP_per person'!C$2)/(_xlfn.XLOOKUP($E$2,EU_countries_GDP!$A$2:$A$29,EU_countries_GDP!$E$2:$E$29))),"")</f>
        <v>2.9109610669653898E-5</v>
      </c>
      <c r="DJ205" s="5">
        <f>IFERROR(((((N205+AD205)*(1/$H205))+AT205)/$F$2)/($B$2*('CAR.CAP_per person'!D$2)/(_xlfn.XLOOKUP($E$2,EU_countries_GDP!$A$2:$A$29,EU_countries_GDP!$E$2:$E$29))),"")</f>
        <v>1.7294277178495765E-4</v>
      </c>
      <c r="DK205" s="5">
        <f>IFERROR(((((O205+AE205)*(1/$H205))+AU205)/$F$2)/($B$2*('CAR.CAP_per person'!E$2)/(_xlfn.XLOOKUP($E$2,EU_countries_GDP!$A$2:$A$29,EU_countries_GDP!$E$2:$E$29))),"")</f>
        <v>6.788816438914525E-3</v>
      </c>
      <c r="DL205" s="5">
        <f>IFERROR(((((P205+AF205)*(1/$H205))+AV205)/$F$2)/($B$2*('CAR.CAP_per person'!F$2)/(_xlfn.XLOOKUP($E$2,EU_countries_GDP!$A$2:$A$29,EU_countries_GDP!$E$2:$E$29))),"")</f>
        <v>0.16393132473411434</v>
      </c>
      <c r="DM205" s="5">
        <f>IFERROR(((((Q205+AG205)*(1/$H205))+AW205)/$F$2)/($B$2*('CAR.CAP_per person'!G$2)/(_xlfn.XLOOKUP($E$2,EU_countries_GDP!$A$2:$A$29,EU_countries_GDP!$E$2:$E$29))),"")</f>
        <v>1.1370015757092729E-2</v>
      </c>
      <c r="DN205" s="5">
        <f>IFERROR(((((R205+AH205)*(1/$H205))+AX205)/$F$2)/($B$2*('CAR.CAP_per person'!H$2)/(_xlfn.XLOOKUP($E$2,EU_countries_GDP!$A$2:$A$29,EU_countries_GDP!$E$2:$E$29))),"")</f>
        <v>2.5472728098468859E-4</v>
      </c>
      <c r="DO205" s="5">
        <f>IFERROR(((((S205+AI205)*(1/$H205))+AY205)/$F$2)/($B$2*('CAR.CAP_per person'!I$2)/(_xlfn.XLOOKUP($E$2,EU_countries_GDP!$A$2:$A$29,EU_countries_GDP!$E$2:$E$29))),"")</f>
        <v>1.1507769193157871E-2</v>
      </c>
      <c r="DP205" s="5">
        <f>IFERROR(((((T205+AJ205)*(1/$H205))+AZ205)/$F$2)/($B$2*('CAR.CAP_per person'!J$2)/(_xlfn.XLOOKUP($E$2,EU_countries_GDP!$A$2:$A$29,EU_countries_GDP!$E$2:$E$29))),"")</f>
        <v>3.6913202829608201E-2</v>
      </c>
      <c r="DQ205" s="5">
        <f>IFERROR(((((U205+AK205)*(1/$H205))+BA205)/$F$2)/($B$2*('CAR.CAP_per person'!K$2)/(_xlfn.XLOOKUP($E$2,EU_countries_GDP!$A$2:$A$29,EU_countries_GDP!$E$2:$E$29))),"")</f>
        <v>2.429229494084692E-2</v>
      </c>
      <c r="DR205" s="5">
        <f>IFERROR(((((V205+AL205)*(1/$H205))+BB205)/$F$2)/($B$2*('CAR.CAP_per person'!L$2)/(_xlfn.XLOOKUP($E$2,EU_countries_GDP!$A$2:$A$29,EU_countries_GDP!$E$2:$E$29))),"")</f>
        <v>8.1267293161477981E-3</v>
      </c>
      <c r="DS205" s="5">
        <f>IFERROR(((((W205+AM205)*(1/$H205))+BC205)/$F$2)/($B$2*('CAR.CAP_per person'!M$2)/(_xlfn.XLOOKUP($E$2,EU_countries_GDP!$A$2:$A$29,EU_countries_GDP!$E$2:$E$29))),"")</f>
        <v>0.19475418882554377</v>
      </c>
      <c r="DT205" s="5">
        <f>IFERROR(((((X205+AN205)*(1/$H205))+BD205)/$F$2)/($B$2*('CAR.CAP_per person'!N$2)/(_xlfn.XLOOKUP($E$2,EU_countries_GDP!$A$2:$A$29,EU_countries_GDP!$E$2:$E$29))),"")</f>
        <v>4.8622728288324408</v>
      </c>
      <c r="DU205" s="5">
        <f>IFERROR(((((Y205+AO205)*(1/$H205))+BE205)/$F$2)/($B$2*('CAR.CAP_per person'!O$2)/(_xlfn.XLOOKUP($E$2,EU_countries_GDP!$A$2:$A$29,EU_countries_GDP!$E$2:$E$29))),"")</f>
        <v>1.7317897920621807E-3</v>
      </c>
      <c r="DV205" s="5">
        <f>IFERROR(((((Z205+AP205)*(1/$H205))+BF205)/$F$2)/($B$2*('CAR.CAP_per person'!P$2)/(_xlfn.XLOOKUP($E$2,EU_countries_GDP!$A$2:$A$29,EU_countries_GDP!$E$2:$E$29))),"")</f>
        <v>3.2174729806801257E-2</v>
      </c>
      <c r="DW205" s="5">
        <f>IFERROR(((((AA205+AQ205)*(1/$H205))+BG205)/$F$2)/($B$2*('CAR.CAP_per person'!Q$2)/(_xlfn.XLOOKUP($E$2,EU_countries_GDP!$A$2:$A$29,EU_countries_GDP!$E$2:$E$29))),"")</f>
        <v>1.2432690264430345E-2</v>
      </c>
    </row>
    <row r="206" spans="1:127">
      <c r="A206" t="s">
        <v>221</v>
      </c>
      <c r="B206" t="str">
        <f>_xlfn.XLOOKUP(D206,Table5[Ingredient],Table5[Category],"",FALSE)</f>
        <v>Dairy products</v>
      </c>
      <c r="C206" s="33" t="s">
        <v>229</v>
      </c>
      <c r="D206" s="33" t="s">
        <v>183</v>
      </c>
      <c r="E206" s="33">
        <v>1.4817999999999998</v>
      </c>
      <c r="F206" s="33" t="s">
        <v>179</v>
      </c>
      <c r="G206" s="33" t="s">
        <v>180</v>
      </c>
      <c r="H206" s="91">
        <f>Dataset_AT!S85</f>
        <v>0.73494692986806853</v>
      </c>
      <c r="I206" s="33"/>
      <c r="J206" s="37">
        <f>IFERROR(INDEX('AveragePrices&amp;Codes'!G:AG, MATCH($D206, 'AveragePrices&amp;Codes'!$A:$A, 0), MATCH(Tool_Austria!$E$2, 'AveragePrices&amp;Codes'!$G$1:$AG$1, 0)),"")</f>
        <v>0.51222692307692297</v>
      </c>
      <c r="K206" s="37">
        <f>IFERROR(E206/(_xlfn.XLOOKUP(A206,Dataset_AT!$V$2:$V$9,Dataset_AT!$W$2:$W$9)),"")</f>
        <v>1.7640476190476189E-2</v>
      </c>
      <c r="L206">
        <f>IFERROR(IF($F206="Raw",_xlfn.XLOOKUP(_xlfn.XLOOKUP(Tool_Austria!$D206,'AveragePrices&amp;Codes'!$A:$A,'AveragePrices&amp;Codes'!$B:$B),AGRIBALYSE_Raw!$B:$B,AGRIBALYSE_Raw!O:O)*$E206,_xlfn.XLOOKUP(_xlfn.XLOOKUP(Tool_Austria!$D206,'AveragePrices&amp;Codes'!$A:$A,'AveragePrices&amp;Codes'!$B:$B),AGRIBALYSE_Cooked!$C:$C,AGRIBALYSE_Cooked!P:P)*$E206),"")</f>
        <v>2.2708971827789473</v>
      </c>
      <c r="M206">
        <f>IFERROR(IF($F206="Raw",_xlfn.XLOOKUP(_xlfn.XLOOKUP(Tool_Austria!$D206,'AveragePrices&amp;Codes'!$A:$A,'AveragePrices&amp;Codes'!$B:$B),AGRIBALYSE_Raw!$B:$B,AGRIBALYSE_Raw!P:P)*$E206,_xlfn.XLOOKUP(_xlfn.XLOOKUP(Tool_Austria!$D206,'AveragePrices&amp;Codes'!$A:$A,'AveragePrices&amp;Codes'!$B:$B),AGRIBALYSE_Cooked!$C:$C,AGRIBALYSE_Cooked!Q:Q)*$E206),"")</f>
        <v>3.5567009005894737E-8</v>
      </c>
      <c r="N206">
        <f>IFERROR(IF($F206="Raw",_xlfn.XLOOKUP(_xlfn.XLOOKUP(Tool_Austria!$D206,'AveragePrices&amp;Codes'!$A:$A,'AveragePrices&amp;Codes'!$B:$B),AGRIBALYSE_Raw!$B:$B,AGRIBALYSE_Raw!Q:Q)*$E206,_xlfn.XLOOKUP(_xlfn.XLOOKUP(Tool_Austria!$D206,'AveragePrices&amp;Codes'!$A:$A,'AveragePrices&amp;Codes'!$B:$B),AGRIBALYSE_Cooked!$C:$C,AGRIBALYSE_Cooked!R:R)*$E206),"")</f>
        <v>0.21095391454315787</v>
      </c>
      <c r="O206">
        <f>IFERROR(IF($F206="Raw",_xlfn.XLOOKUP(_xlfn.XLOOKUP(Tool_Austria!$D206,'AveragePrices&amp;Codes'!$A:$A,'AveragePrices&amp;Codes'!$B:$B),AGRIBALYSE_Raw!$B:$B,AGRIBALYSE_Raw!R:R)*$E206,_xlfn.XLOOKUP(_xlfn.XLOOKUP(Tool_Austria!$D206,'AveragePrices&amp;Codes'!$A:$A,'AveragePrices&amp;Codes'!$B:$B),AGRIBALYSE_Cooked!$C:$C,AGRIBALYSE_Cooked!S:S)*$E206),"")</f>
        <v>4.740771093473684E-3</v>
      </c>
      <c r="P206">
        <f>IFERROR(IF($F206="Raw",_xlfn.XLOOKUP(_xlfn.XLOOKUP(Tool_Austria!$D206,'AveragePrices&amp;Codes'!$A:$A,'AveragePrices&amp;Codes'!$B:$B),AGRIBALYSE_Raw!$B:$B,AGRIBALYSE_Raw!S:S)*$E206,_xlfn.XLOOKUP(_xlfn.XLOOKUP(Tool_Austria!$D206,'AveragePrices&amp;Codes'!$A:$A,'AveragePrices&amp;Codes'!$B:$B),AGRIBALYSE_Cooked!$C:$C,AGRIBALYSE_Cooked!T:T)*$E206),"")</f>
        <v>1.8828053399157892E-7</v>
      </c>
      <c r="Q206">
        <f>IFERROR(IF($F206="Raw",_xlfn.XLOOKUP(_xlfn.XLOOKUP(Tool_Austria!$D206,'AveragePrices&amp;Codes'!$A:$A,'AveragePrices&amp;Codes'!$B:$B),AGRIBALYSE_Raw!$B:$B,AGRIBALYSE_Raw!T:T)*$E206,_xlfn.XLOOKUP(_xlfn.XLOOKUP(Tool_Austria!$D206,'AveragePrices&amp;Codes'!$A:$A,'AveragePrices&amp;Codes'!$B:$B),AGRIBALYSE_Cooked!$C:$C,AGRIBALYSE_Cooked!U:U)*$E206),"")</f>
        <v>2.6646318760210526E-8</v>
      </c>
      <c r="R206">
        <f>IFERROR(IF($F206="Raw",_xlfn.XLOOKUP(_xlfn.XLOOKUP(Tool_Austria!$D206,'AveragePrices&amp;Codes'!$A:$A,'AveragePrices&amp;Codes'!$B:$B),AGRIBALYSE_Raw!$B:$B,AGRIBALYSE_Raw!U:U)*$E206,_xlfn.XLOOKUP(_xlfn.XLOOKUP(Tool_Austria!$D206,'AveragePrices&amp;Codes'!$A:$A,'AveragePrices&amp;Codes'!$B:$B),AGRIBALYSE_Cooked!$C:$C,AGRIBALYSE_Cooked!V:V)*$E206),"")</f>
        <v>1.1121139692863157E-9</v>
      </c>
      <c r="S206">
        <f>IFERROR(IF($F206="Raw",_xlfn.XLOOKUP(_xlfn.XLOOKUP(Tool_Austria!$D206,'AveragePrices&amp;Codes'!$A:$A,'AveragePrices&amp;Codes'!$B:$B),AGRIBALYSE_Raw!$B:$B,AGRIBALYSE_Raw!V:V)*$E206,_xlfn.XLOOKUP(_xlfn.XLOOKUP(Tool_Austria!$D206,'AveragePrices&amp;Codes'!$A:$A,'AveragePrices&amp;Codes'!$B:$B),AGRIBALYSE_Cooked!$C:$C,AGRIBALYSE_Cooked!W:W)*$E206),"")</f>
        <v>2.5200946083578948E-2</v>
      </c>
      <c r="T206">
        <f>IFERROR(IF($F206="Raw",_xlfn.XLOOKUP(_xlfn.XLOOKUP(Tool_Austria!$D206,'AveragePrices&amp;Codes'!$A:$A,'AveragePrices&amp;Codes'!$B:$B),AGRIBALYSE_Raw!$B:$B,AGRIBALYSE_Raw!W:W)*$E206,_xlfn.XLOOKUP(_xlfn.XLOOKUP(Tool_Austria!$D206,'AveragePrices&amp;Codes'!$A:$A,'AveragePrices&amp;Codes'!$B:$B),AGRIBALYSE_Cooked!$C:$C,AGRIBALYSE_Cooked!X:X)*$E206),"")</f>
        <v>1.9286828037894734E-4</v>
      </c>
      <c r="U206">
        <f>IFERROR(IF($F206="Raw",_xlfn.XLOOKUP(_xlfn.XLOOKUP(Tool_Austria!$D206,'AveragePrices&amp;Codes'!$A:$A,'AveragePrices&amp;Codes'!$B:$B),AGRIBALYSE_Raw!$B:$B,AGRIBALYSE_Raw!X:X)*$E206,_xlfn.XLOOKUP(_xlfn.XLOOKUP(Tool_Austria!$D206,'AveragePrices&amp;Codes'!$A:$A,'AveragePrices&amp;Codes'!$B:$B),AGRIBALYSE_Cooked!$C:$C,AGRIBALYSE_Cooked!Y:Y)*$E206),"")</f>
        <v>6.8034332619368414E-3</v>
      </c>
      <c r="V206">
        <f>IFERROR(IF($F206="Raw",_xlfn.XLOOKUP(_xlfn.XLOOKUP(Tool_Austria!$D206,'AveragePrices&amp;Codes'!$A:$A,'AveragePrices&amp;Codes'!$B:$B),AGRIBALYSE_Raw!$B:$B,AGRIBALYSE_Raw!Y:Y)*$E206,_xlfn.XLOOKUP(_xlfn.XLOOKUP(Tool_Austria!$D206,'AveragePrices&amp;Codes'!$A:$A,'AveragePrices&amp;Codes'!$B:$B),AGRIBALYSE_Cooked!$C:$C,AGRIBALYSE_Cooked!Z:Z)*$E206),"")</f>
        <v>0.10777914414315788</v>
      </c>
      <c r="W206">
        <f>IFERROR(IF($F206="Raw",_xlfn.XLOOKUP(_xlfn.XLOOKUP(Tool_Austria!$D206,'AveragePrices&amp;Codes'!$A:$A,'AveragePrices&amp;Codes'!$B:$B),AGRIBALYSE_Raw!$B:$B,AGRIBALYSE_Raw!Z:Z)*$E206,_xlfn.XLOOKUP(_xlfn.XLOOKUP(Tool_Austria!$D206,'AveragePrices&amp;Codes'!$A:$A,'AveragePrices&amp;Codes'!$B:$B),AGRIBALYSE_Cooked!$C:$C,AGRIBALYSE_Cooked!AA:AA)*$E206),"")</f>
        <v>26.151644006947365</v>
      </c>
      <c r="X206">
        <f>IFERROR(IF($F206="Raw",_xlfn.XLOOKUP(_xlfn.XLOOKUP(Tool_Austria!$D206,'AveragePrices&amp;Codes'!$A:$A,'AveragePrices&amp;Codes'!$B:$B),AGRIBALYSE_Raw!$B:$B,AGRIBALYSE_Raw!AA:AA)*$E206,_xlfn.XLOOKUP(_xlfn.XLOOKUP(Tool_Austria!$D206,'AveragePrices&amp;Codes'!$A:$A,'AveragePrices&amp;Codes'!$B:$B),AGRIBALYSE_Cooked!$C:$C,AGRIBALYSE_Cooked!AB:AB)*$E206),"")</f>
        <v>99.536505300210521</v>
      </c>
      <c r="Y206">
        <f>IFERROR(IF($F206="Raw",_xlfn.XLOOKUP(_xlfn.XLOOKUP(Tool_Austria!$D206,'AveragePrices&amp;Codes'!$A:$A,'AveragePrices&amp;Codes'!$B:$B),AGRIBALYSE_Raw!$B:$B,AGRIBALYSE_Raw!AB:AB)*$E206,_xlfn.XLOOKUP(_xlfn.XLOOKUP(Tool_Austria!$D206,'AveragePrices&amp;Codes'!$A:$A,'AveragePrices&amp;Codes'!$B:$B),AGRIBALYSE_Cooked!$C:$C,AGRIBALYSE_Cooked!AC:AC)*$E206),"")</f>
        <v>0.27177550299368419</v>
      </c>
      <c r="Z206">
        <f>IFERROR(IF($F206="Raw",_xlfn.XLOOKUP(_xlfn.XLOOKUP(Tool_Austria!$D206,'AveragePrices&amp;Codes'!$A:$A,'AveragePrices&amp;Codes'!$B:$B),AGRIBALYSE_Raw!$B:$B,AGRIBALYSE_Raw!AC:AC)*$E206,_xlfn.XLOOKUP(_xlfn.XLOOKUP(Tool_Austria!$D206,'AveragePrices&amp;Codes'!$A:$A,'AveragePrices&amp;Codes'!$B:$B),AGRIBALYSE_Cooked!$C:$C,AGRIBALYSE_Cooked!AD:AD)*$E206),"")</f>
        <v>13.377876638863158</v>
      </c>
      <c r="AA206">
        <f>IFERROR(IF($F206="Raw",_xlfn.XLOOKUP(_xlfn.XLOOKUP(Tool_Austria!$D206,'AveragePrices&amp;Codes'!$A:$A,'AveragePrices&amp;Codes'!$B:$B),AGRIBALYSE_Raw!$B:$B,AGRIBALYSE_Raw!AD:AD)*$E206,_xlfn.XLOOKUP(_xlfn.XLOOKUP(Tool_Austria!$D206,'AveragePrices&amp;Codes'!$A:$A,'AveragePrices&amp;Codes'!$B:$B),AGRIBALYSE_Cooked!$C:$C,AGRIBALYSE_Cooked!AE:AE)*$E206),"")</f>
        <v>5.2415429078105254E-6</v>
      </c>
      <c r="AB206" cm="1">
        <f t="array" ref="AB206">IFERROR(_xlfn.XLOOKUP(Tool_Austria!$F206&amp;$E$2,'Cooking methods'!$A:$A&amp;'Cooking methods'!$B:$B,'Cooking methods'!C:C)*$E206,"")</f>
        <v>0.29203038785199997</v>
      </c>
      <c r="AC206" cm="1">
        <f t="array" ref="AC206">IFERROR(_xlfn.XLOOKUP(Tool_Austria!$F206&amp;$E$2,'Cooking methods'!$A:$A&amp;'Cooking methods'!$B:$B,'Cooking methods'!D:D)*$E206,"")</f>
        <v>1.0459037883853997E-8</v>
      </c>
      <c r="AD206" cm="1">
        <f t="array" ref="AD206">IFERROR(_xlfn.XLOOKUP(Tool_Austria!$F206&amp;$E$2,'Cooking methods'!$A:$A&amp;'Cooking methods'!$B:$B,'Cooking methods'!E:E)*$E206,"")</f>
        <v>2.0760017999999995E-2</v>
      </c>
      <c r="AE206" cm="1">
        <f t="array" ref="AE206">IFERROR(_xlfn.XLOOKUP(Tool_Austria!$F206&amp;$E$2,'Cooking methods'!$A:$A&amp;'Cooking methods'!$B:$B,'Cooking methods'!F:F)*$E206,"")</f>
        <v>5.2887959578200002E-4</v>
      </c>
      <c r="AF206" cm="1">
        <f t="array" ref="AF206">IFERROR(_xlfn.XLOOKUP(Tool_Austria!$F206&amp;$E$2,'Cooking methods'!$A:$A&amp;'Cooking methods'!$B:$B,'Cooking methods'!G:G)*$E206,"")</f>
        <v>2.1342863284799999E-9</v>
      </c>
      <c r="AG206" cm="1">
        <f t="array" ref="AG206">IFERROR(_xlfn.XLOOKUP(Tool_Austria!$F206&amp;$E$2,'Cooking methods'!$A:$A&amp;'Cooking methods'!$B:$B,'Cooking methods'!H:H)*$E206,"")</f>
        <v>1.2110964186479996E-9</v>
      </c>
      <c r="AH206" cm="1">
        <f t="array" ref="AH206">IFERROR(_xlfn.XLOOKUP(Tool_Austria!$F206&amp;$E$2,'Cooking methods'!$A:$A&amp;'Cooking methods'!$B:$B,'Cooking methods'!I:I)*$E206,"")</f>
        <v>6.5632806094159995E-10</v>
      </c>
      <c r="AI206" cm="1">
        <f t="array" ref="AI206">IFERROR(_xlfn.XLOOKUP(Tool_Austria!$F206&amp;$E$2,'Cooking methods'!$A:$A&amp;'Cooking methods'!$B:$B,'Cooking methods'!J:J)*$E206,"")</f>
        <v>3.6872007258999999E-4</v>
      </c>
      <c r="AJ206" cm="1">
        <f t="array" ref="AJ206">IFERROR(_xlfn.XLOOKUP(Tool_Austria!$F206&amp;$E$2,'Cooking methods'!$A:$A&amp;'Cooking methods'!$B:$B,'Cooking methods'!K:K)*$E206,"")</f>
        <v>7.8984926256999989E-5</v>
      </c>
      <c r="AK206" cm="1">
        <f t="array" ref="AK206">IFERROR(_xlfn.XLOOKUP(Tool_Austria!$F206&amp;$E$2,'Cooking methods'!$A:$A&amp;'Cooking methods'!$B:$B,'Cooking methods'!L:L)*$E206,"")</f>
        <v>1.4934217573999998E-4</v>
      </c>
      <c r="AL206" cm="1">
        <f t="array" ref="AL206">IFERROR(_xlfn.XLOOKUP(Tool_Austria!$F206&amp;$E$2,'Cooking methods'!$A:$A&amp;'Cooking methods'!$B:$B,'Cooking methods'!M:M)*$E206,"")</f>
        <v>1.0074391454499999E-3</v>
      </c>
      <c r="AM206" cm="1">
        <f t="array" ref="AM206">IFERROR(_xlfn.XLOOKUP(Tool_Austria!$F206&amp;$E$2,'Cooking methods'!$A:$A&amp;'Cooking methods'!$B:$B,'Cooking methods'!N:N)*$E206,"")</f>
        <v>0.74128147459199978</v>
      </c>
      <c r="AN206" cm="1">
        <f t="array" ref="AN206">IFERROR(_xlfn.XLOOKUP(Tool_Austria!$F206&amp;$E$2,'Cooking methods'!$A:$A&amp;'Cooking methods'!$B:$B,'Cooking methods'!O:O)*$E206,"")</f>
        <v>0.42762288211999994</v>
      </c>
      <c r="AO206" cm="1">
        <f t="array" ref="AO206">IFERROR(_xlfn.XLOOKUP(Tool_Austria!$F206&amp;$E$2,'Cooking methods'!$A:$A&amp;'Cooking methods'!$B:$B,'Cooking methods'!P:P)*$E206,"")</f>
        <v>7.6572815171999986E-2</v>
      </c>
      <c r="AP206" cm="1">
        <f t="array" ref="AP206">IFERROR(_xlfn.XLOOKUP(Tool_Austria!$F206&amp;$E$2,'Cooking methods'!$A:$A&amp;'Cooking methods'!$B:$B,'Cooking methods'!Q:Q)*$E206,"")</f>
        <v>4.6089433320359996</v>
      </c>
      <c r="AQ206" cm="1">
        <f t="array" ref="AQ206">IFERROR(_xlfn.XLOOKUP(Tool_Austria!$F206&amp;$E$2,'Cooking methods'!$A:$A&amp;'Cooking methods'!$B:$B,'Cooking methods'!R:R)*$E206,"")</f>
        <v>4.4354454454159994E-7</v>
      </c>
      <c r="AR206" cm="1">
        <f t="array" ref="AR206">IFERROR(_xlfn.XLOOKUP(Tool_Austria!$G206&amp;$E$2,'Waste management'!$A:$A&amp;'Waste management'!$B:$B,'Waste management'!C:C)*$E206,"")</f>
        <v>8.296598199999998E-2</v>
      </c>
      <c r="AS206" cm="1">
        <f t="array" ref="AS206">IFERROR(_xlfn.XLOOKUP(Tool_Austria!$G206&amp;$E$2,'Waste management'!$A:$A&amp;'Waste management'!$B:$B,'Waste management'!D:D)*$E206,"")</f>
        <v>5.6604908179999988E-10</v>
      </c>
      <c r="AT206" cm="1">
        <f t="array" ref="AT206">IFERROR(_xlfn.XLOOKUP(Tool_Austria!$G206&amp;$E$2,'Waste management'!$A:$A&amp;'Waste management'!$B:$B,'Waste management'!E:E)*$E206,"")</f>
        <v>1.5262539999999999E-3</v>
      </c>
      <c r="AU206" cm="1">
        <f t="array" ref="AU206">IFERROR(_xlfn.XLOOKUP(Tool_Austria!$G206&amp;$E$2,'Waste management'!$A:$A&amp;'Waste management'!$B:$B,'Waste management'!F:F)*$E206,"")</f>
        <v>1.7781599999999997E-4</v>
      </c>
      <c r="AV206" cm="1">
        <f t="array" ref="AV206">IFERROR(_xlfn.XLOOKUP(Tool_Austria!$G206&amp;$E$2,'Waste management'!$A:$A&amp;'Waste management'!$B:$B,'Waste management'!G:G)*$E206,"")</f>
        <v>1.7158651279999998E-8</v>
      </c>
      <c r="AW206" cm="1">
        <f t="array" ref="AW206">IFERROR(_xlfn.XLOOKUP(Tool_Austria!$G206&amp;$E$2,'Waste management'!$A:$A&amp;'Waste management'!$B:$B,'Waste management'!H:H)*$E206,"")</f>
        <v>5.5930689179999992E-10</v>
      </c>
      <c r="AX206" cm="1">
        <f t="array" ref="AX206">IFERROR(_xlfn.XLOOKUP(Tool_Austria!$G206&amp;$E$2,'Waste management'!$A:$A&amp;'Waste management'!$B:$B,'Waste management'!I:I)*$E206,"")</f>
        <v>3.9765140259999999E-10</v>
      </c>
      <c r="AY206" cm="1">
        <f t="array" ref="AY206">IFERROR(_xlfn.XLOOKUP(Tool_Austria!$G206&amp;$E$2,'Waste management'!$A:$A&amp;'Waste management'!$B:$B,'Waste management'!J:J)*$E206,"")</f>
        <v>3.2747779999999999E-3</v>
      </c>
      <c r="AZ206" cm="1">
        <f t="array" ref="AZ206">IFERROR(_xlfn.XLOOKUP(Tool_Austria!$G206&amp;$E$2,'Waste management'!$A:$A&amp;'Waste management'!$B:$B,'Waste management'!K:K)*$E206,"")</f>
        <v>7.9712245559999989E-6</v>
      </c>
      <c r="BA206" cm="1">
        <f t="array" ref="BA206">IFERROR(_xlfn.XLOOKUP(Tool_Austria!$G206&amp;$E$2,'Waste management'!$A:$A&amp;'Waste management'!$B:$B,'Waste management'!L:L)*$E206,"")</f>
        <v>1.4344031451999996E-4</v>
      </c>
      <c r="BB206" cm="1">
        <f t="array" ref="BB206">IFERROR(_xlfn.XLOOKUP(Tool_Austria!$G206&amp;$E$2,'Waste management'!$A:$A&amp;'Waste management'!$B:$B,'Waste management'!M:M)*$E206,"")</f>
        <v>1.4432731999999998E-2</v>
      </c>
      <c r="BC206" cm="1">
        <f t="array" ref="BC206">IFERROR(_xlfn.XLOOKUP(Tool_Austria!$G206&amp;$E$2,'Waste management'!$A:$A&amp;'Waste management'!$B:$B,'Waste management'!N:N)*$E206,"")</f>
        <v>12.410282451999999</v>
      </c>
      <c r="BD206" cm="1">
        <f t="array" ref="BD206">IFERROR(_xlfn.XLOOKUP(Tool_Austria!$G206&amp;$E$2,'Waste management'!$A:$A&amp;'Waste management'!$B:$B,'Waste management'!O:O)*$E206,"")</f>
        <v>0.79129601799999982</v>
      </c>
      <c r="BE206" cm="1">
        <f t="array" ref="BE206">IFERROR(_xlfn.XLOOKUP(Tool_Austria!$G206&amp;$E$2,'Waste management'!$A:$A&amp;'Waste management'!$B:$B,'Waste management'!P:P)*$E206,"")</f>
        <v>1.7085153999999998E-2</v>
      </c>
      <c r="BF206" cm="1">
        <f t="array" ref="BF206">IFERROR(_xlfn.XLOOKUP(Tool_Austria!$G206&amp;$E$2,'Waste management'!$A:$A&amp;'Waste management'!$B:$B,'Waste management'!Q:Q)*$E206,"")</f>
        <v>0.49727726199999994</v>
      </c>
      <c r="BG206" cm="1">
        <f t="array" ref="BG206">IFERROR(_xlfn.XLOOKUP(Tool_Austria!$G206&amp;$E$2,'Waste management'!$A:$A&amp;'Waste management'!$B:$B,'Waste management'!R:R)*$E206,"")</f>
        <v>1.6160510799999997E-7</v>
      </c>
      <c r="BH206">
        <f>IFERROR((L206+AR206+AB206)*_xlfn.XLOOKUP(Tool_Austria!BH$4,Monetization_Factors!$A:$A,Monetization_Factors!$D:$D),"")</f>
        <v>0.34423305401872584</v>
      </c>
      <c r="BI206">
        <f>IFERROR((M206+AS206+AC206)*_xlfn.XLOOKUP(Tool_Austria!BI$4,Monetization_Factors!$A:$A,Monetization_Factors!$D:$D),"")</f>
        <v>1.865129919004763E-6</v>
      </c>
      <c r="BJ206">
        <f>IFERROR((N206+AT206+AD206)*_xlfn.XLOOKUP(Tool_Austria!BJ$4,Monetization_Factors!$A:$A,Monetization_Factors!$D:$D),"")</f>
        <v>3.5596727447872805E-4</v>
      </c>
      <c r="BK206">
        <f>IFERROR((O206+AU206+AE206)*_xlfn.XLOOKUP(Tool_Austria!BK$4,Monetization_Factors!$A:$A,Monetization_Factors!$D:$D),"")</f>
        <v>8.2456864467764616E-3</v>
      </c>
      <c r="BL206">
        <f>IFERROR((P206+AV206+AF206)*_xlfn.XLOOKUP(Tool_Austria!BL$4,Monetization_Factors!$A:$A,Monetization_Factors!$D:$D),"")</f>
        <v>0.20721519685339676</v>
      </c>
      <c r="BM206">
        <f>IFERROR((Q206+AW206+AG206)*_xlfn.XLOOKUP(Tool_Austria!BM$4,Monetization_Factors!$A:$A,Monetization_Factors!$D:$D),"")</f>
        <v>5.9010450520011687E-3</v>
      </c>
      <c r="BN206">
        <f>IFERROR((R206+AX206+AH206)*_xlfn.XLOOKUP(Tool_Austria!BN$4,Monetization_Factors!$A:$A,Monetization_Factors!$D:$D),"")</f>
        <v>2.4902305666898903E-3</v>
      </c>
      <c r="BO206">
        <f>IFERROR((S206+AY206+AI206)*_xlfn.XLOOKUP(Tool_Austria!BO$4,Monetization_Factors!$A:$A,Monetization_Factors!$D:$D),"")</f>
        <v>1.2629236069189344E-2</v>
      </c>
      <c r="BP206">
        <f>IFERROR((T206+AZ206+AJ206)*_xlfn.XLOOKUP(Tool_Austria!BP$4,Monetization_Factors!$A:$A,Monetization_Factors!$D:$D),"")</f>
        <v>6.8260128824775565E-4</v>
      </c>
      <c r="BQ206">
        <f>IFERROR((U206+BA206+AK206)*_xlfn.XLOOKUP(Tool_Austria!BQ$4,Monetization_Factors!$A:$A,Monetization_Factors!$D:$D),"")</f>
        <v>2.9028288218027835E-2</v>
      </c>
      <c r="BR206" t="str">
        <f>IFERROR((V206+BB206+AL206)*_xlfn.XLOOKUP(Tool_Austria!BR$4,Monetization_Factors!$A:$A,Monetization_Factors!$D:$D),"")</f>
        <v/>
      </c>
      <c r="BS206">
        <f>IFERROR((W206+BC206+AM206)*_xlfn.XLOOKUP(Tool_Austria!BS$4,Monetization_Factors!$A:$A,Monetization_Factors!$D:$D),"")</f>
        <v>1.9126013716716391E-3</v>
      </c>
      <c r="BT206">
        <f>IFERROR((X206+BD206+AN206)*_xlfn.XLOOKUP(Tool_Austria!BT$4,Monetization_Factors!$A:$A,Monetization_Factors!$D:$D),"")</f>
        <v>2.2435476649917994E-2</v>
      </c>
      <c r="BU206">
        <f>IFERROR((Y206+BE206+AO206)*_xlfn.XLOOKUP(Tool_Austria!BU$4,Monetization_Factors!$A:$A,Monetization_Factors!$D:$D),"")</f>
        <v>2.3223030857608732E-3</v>
      </c>
      <c r="BV206">
        <f>IFERROR((Z206+BF206+AP206)*_xlfn.XLOOKUP(Tool_Austria!BV$4,Monetization_Factors!$A:$A,Monetization_Factors!$D:$D),"")</f>
        <v>3.0522425205595564E-2</v>
      </c>
      <c r="BW206">
        <f>IFERROR((AA206+BG206+AQ206)*_xlfn.XLOOKUP(Tool_Austria!BW$4,Monetization_Factors!$A:$A,Monetization_Factors!$D:$D),"")</f>
        <v>1.2214440869893257E-5</v>
      </c>
      <c r="BX206" s="38" cm="1">
        <f t="array" ref="BX206">IFERROR(_xlfn.IFS(I206&lt;&gt;0,I206*E206,I206="",J206*E206),"")</f>
        <v>0.75901785461538429</v>
      </c>
      <c r="BY206" s="38">
        <f t="shared" si="123"/>
        <v>0.66798819167126855</v>
      </c>
      <c r="BZ206" s="38">
        <f t="shared" si="124"/>
        <v>1.4270060462866527</v>
      </c>
      <c r="CA206" s="38">
        <f t="shared" si="125"/>
        <v>2.1953939173640813E-3</v>
      </c>
      <c r="CB206">
        <f t="shared" si="126"/>
        <v>2.6458935526309473</v>
      </c>
      <c r="CC206">
        <f t="shared" si="126"/>
        <v>4.6592095971548734E-8</v>
      </c>
      <c r="CD206">
        <f t="shared" si="126"/>
        <v>0.23324018654315787</v>
      </c>
      <c r="CE206">
        <f t="shared" si="126"/>
        <v>5.4474666892556844E-3</v>
      </c>
      <c r="CF206">
        <f t="shared" si="126"/>
        <v>2.0757347160005894E-7</v>
      </c>
      <c r="CG206">
        <f t="shared" si="126"/>
        <v>2.8416722070658525E-8</v>
      </c>
      <c r="CH206">
        <f t="shared" si="126"/>
        <v>2.1660934328279155E-9</v>
      </c>
      <c r="CI206">
        <f t="shared" si="126"/>
        <v>2.8844444156168946E-2</v>
      </c>
      <c r="CJ206">
        <f t="shared" si="126"/>
        <v>2.7982443119194735E-4</v>
      </c>
      <c r="CK206">
        <f t="shared" si="126"/>
        <v>7.0962157521968416E-3</v>
      </c>
      <c r="CL206">
        <f t="shared" si="126"/>
        <v>0.12321931528860788</v>
      </c>
      <c r="CM206">
        <f t="shared" si="126"/>
        <v>39.303207933539362</v>
      </c>
      <c r="CN206">
        <f t="shared" si="126"/>
        <v>100.75542420033052</v>
      </c>
      <c r="CO206">
        <f t="shared" si="126"/>
        <v>0.36543347216568417</v>
      </c>
      <c r="CP206">
        <f t="shared" si="126"/>
        <v>18.48409723289916</v>
      </c>
      <c r="CQ206">
        <f t="shared" si="117"/>
        <v>5.8466925603521247E-6</v>
      </c>
      <c r="CR206">
        <f t="shared" si="127"/>
        <v>4.0706054655860729E-3</v>
      </c>
      <c r="CS206">
        <f t="shared" si="127"/>
        <v>7.1680147648536515E-11</v>
      </c>
      <c r="CT206">
        <f t="shared" si="127"/>
        <v>3.5883105622024286E-4</v>
      </c>
      <c r="CU206">
        <f t="shared" si="127"/>
        <v>8.3807179834702843E-6</v>
      </c>
      <c r="CV206">
        <f t="shared" si="127"/>
        <v>3.1934380246162915E-10</v>
      </c>
      <c r="CW206">
        <f t="shared" si="127"/>
        <v>4.3718033954859269E-11</v>
      </c>
      <c r="CX206">
        <f t="shared" si="127"/>
        <v>3.3324514351198702E-12</v>
      </c>
      <c r="CY206">
        <f t="shared" si="127"/>
        <v>4.4376067932567608E-5</v>
      </c>
      <c r="CZ206">
        <f t="shared" si="127"/>
        <v>4.3049912491068821E-7</v>
      </c>
      <c r="DA206">
        <f t="shared" si="127"/>
        <v>1.0917255003379756E-5</v>
      </c>
      <c r="DB206">
        <f t="shared" si="127"/>
        <v>1.8956817736708905E-4</v>
      </c>
      <c r="DC206">
        <f t="shared" si="127"/>
        <v>6.0466473743906714E-2</v>
      </c>
      <c r="DD206">
        <f t="shared" si="127"/>
        <v>0.15500834492358542</v>
      </c>
      <c r="DE206">
        <f t="shared" si="127"/>
        <v>5.622053417933603E-4</v>
      </c>
      <c r="DF206">
        <f t="shared" si="127"/>
        <v>2.8437072665998708E-2</v>
      </c>
      <c r="DG206">
        <f t="shared" si="118"/>
        <v>8.9949116313109604E-9</v>
      </c>
      <c r="DH206" s="5">
        <f>IFERROR(((((L206+AB206)*(1/$H206))+AR206)/$F$2)/($B$2*('CAR.CAP_per person'!B$2)/(_xlfn.XLOOKUP($E$2,EU_countries_GDP!$A$2:$A$29,EU_countries_GDP!$E$2:$E$29))),"")</f>
        <v>8.0276065811291916E-2</v>
      </c>
      <c r="DI206" s="5">
        <f>IFERROR(((((M206+AC206)*(1/$H206))+AS206)/$F$2)/($B$2*('CAR.CAP_per person'!C$2)/(_xlfn.XLOOKUP($E$2,EU_countries_GDP!$A$2:$A$29,EU_countries_GDP!$E$2:$E$29))),"")</f>
        <v>1.7942849211332567E-5</v>
      </c>
      <c r="DJ206" s="5">
        <f>IFERROR(((((N206+AD206)*(1/$H206))+AT206)/$F$2)/($B$2*('CAR.CAP_per person'!D$2)/(_xlfn.XLOOKUP($E$2,EU_countries_GDP!$A$2:$A$29,EU_countries_GDP!$E$2:$E$29))),"")</f>
        <v>9.2080784311168108E-5</v>
      </c>
      <c r="DK206" s="5">
        <f>IFERROR(((((O206+AE206)*(1/$H206))+AU206)/$F$2)/($B$2*('CAR.CAP_per person'!E$2)/(_xlfn.XLOOKUP($E$2,EU_countries_GDP!$A$2:$A$29,EU_countries_GDP!$E$2:$E$29))),"")</f>
        <v>2.7676933115548872E-3</v>
      </c>
      <c r="DL206" s="5">
        <f>IFERROR(((((P206+AF206)*(1/$H206))+AV206)/$F$2)/($B$2*('CAR.CAP_per person'!F$2)/(_xlfn.XLOOKUP($E$2,EU_countries_GDP!$A$2:$A$29,EU_countries_GDP!$E$2:$E$29))),"")</f>
        <v>8.1903890918753483E-2</v>
      </c>
      <c r="DM206" s="5">
        <f>IFERROR(((((Q206+AG206)*(1/$H206))+AW206)/$F$2)/($B$2*('CAR.CAP_per person'!G$2)/(_xlfn.XLOOKUP($E$2,EU_countries_GDP!$A$2:$A$29,EU_countries_GDP!$E$2:$E$29))),"")</f>
        <v>6.1286116700557504E-3</v>
      </c>
      <c r="DN206" s="5">
        <f>IFERROR(((((R206+AH206)*(1/$H206))+AX206)/$F$2)/($B$2*('CAR.CAP_per person'!H$2)/(_xlfn.XLOOKUP($E$2,EU_countries_GDP!$A$2:$A$29,EU_countries_GDP!$E$2:$E$29))),"")</f>
        <v>1.0472092505738949E-4</v>
      </c>
      <c r="DO206" s="5">
        <f>IFERROR(((((S206+AI206)*(1/$H206))+AY206)/$F$2)/($B$2*('CAR.CAP_per person'!I$2)/(_xlfn.XLOOKUP($E$2,EU_countries_GDP!$A$2:$A$29,EU_countries_GDP!$E$2:$E$29))),"")</f>
        <v>5.8143232829140235E-3</v>
      </c>
      <c r="DP206" s="5">
        <f>IFERROR(((((T206+AJ206)*(1/$H206))+AZ206)/$F$2)/($B$2*('CAR.CAP_per person'!J$2)/(_xlfn.XLOOKUP($E$2,EU_countries_GDP!$A$2:$A$29,EU_countries_GDP!$E$2:$E$29))),"")</f>
        <v>9.9629808302314164E-3</v>
      </c>
      <c r="DQ206" s="5">
        <f>IFERROR(((((U206+AK206)*(1/$H206))+BA206)/$F$2)/($B$2*('CAR.CAP_per person'!K$2)/(_xlfn.XLOOKUP($E$2,EU_countries_GDP!$A$2:$A$29,EU_countries_GDP!$E$2:$E$29))),"")</f>
        <v>7.3344955920125639E-3</v>
      </c>
      <c r="DR206" s="5">
        <f>IFERROR(((((V206+AL206)*(1/$H206))+BB206)/$F$2)/($B$2*('CAR.CAP_per person'!L$2)/(_xlfn.XLOOKUP($E$2,EU_countries_GDP!$A$2:$A$29,EU_countries_GDP!$E$2:$E$29))),"")</f>
        <v>4.0563267986359749E-3</v>
      </c>
      <c r="DS206" s="5">
        <f>IFERROR(((((W206+AM206)*(1/$H206))+BC206)/$F$2)/($B$2*('CAR.CAP_per person'!M$2)/(_xlfn.XLOOKUP($E$2,EU_countries_GDP!$A$2:$A$29,EU_countries_GDP!$E$2:$E$29))),"")</f>
        <v>5.7120256643635674E-2</v>
      </c>
      <c r="DT206" s="5">
        <f>IFERROR(((((X206+AN206)*(1/$H206))+BD206)/$F$2)/($B$2*('CAR.CAP_per person'!N$2)/(_xlfn.XLOOKUP($E$2,EU_countries_GDP!$A$2:$A$29,EU_countries_GDP!$E$2:$E$29))),"")</f>
        <v>1.6467214325722943</v>
      </c>
      <c r="DU206" s="5">
        <f>IFERROR(((((Y206+AO206)*(1/$H206))+BE206)/$F$2)/($B$2*('CAR.CAP_per person'!O$2)/(_xlfn.XLOOKUP($E$2,EU_countries_GDP!$A$2:$A$29,EU_countries_GDP!$E$2:$E$29))),"")</f>
        <v>4.1353441441855407E-4</v>
      </c>
      <c r="DV206" s="5">
        <f>IFERROR(((((Z206+AP206)*(1/$H206))+BF206)/$F$2)/($B$2*('CAR.CAP_per person'!P$2)/(_xlfn.XLOOKUP($E$2,EU_countries_GDP!$A$2:$A$29,EU_countries_GDP!$E$2:$E$29))),"")</f>
        <v>1.7069461352173961E-2</v>
      </c>
      <c r="DW206" s="5">
        <f>IFERROR(((((AA206+AQ206)*(1/$H206))+BG206)/$F$2)/($B$2*('CAR.CAP_per person'!Q$2)/(_xlfn.XLOOKUP($E$2,EU_countries_GDP!$A$2:$A$29,EU_countries_GDP!$E$2:$E$29))),"")</f>
        <v>5.5000192935496855E-3</v>
      </c>
    </row>
    <row r="207" spans="1:127">
      <c r="A207" t="s">
        <v>221</v>
      </c>
      <c r="B207" t="str">
        <f>_xlfn.XLOOKUP(D207,Table5[Ingredient],Table5[Category],"",FALSE)</f>
        <v>Dairy products</v>
      </c>
      <c r="C207" s="33" t="s">
        <v>229</v>
      </c>
      <c r="D207" s="33" t="s">
        <v>199</v>
      </c>
      <c r="E207" s="33">
        <v>3.8304</v>
      </c>
      <c r="F207" s="33" t="s">
        <v>189</v>
      </c>
      <c r="G207" s="33" t="s">
        <v>180</v>
      </c>
      <c r="H207" s="91">
        <f>Dataset_AT!S86</f>
        <v>0.69195751138088002</v>
      </c>
      <c r="I207" s="33"/>
      <c r="J207" s="37">
        <f>IFERROR(INDEX('AveragePrices&amp;Codes'!G:AG, MATCH($D207, 'AveragePrices&amp;Codes'!$A:$A, 0), MATCH(Tool_Austria!$E$2, 'AveragePrices&amp;Codes'!$G$1:$AG$1, 0)),"")</f>
        <v>0</v>
      </c>
      <c r="K207" s="37">
        <f>IFERROR(E207/(_xlfn.XLOOKUP(A207,Dataset_AT!$V$2:$V$9,Dataset_AT!$W$2:$W$9)),"")</f>
        <v>4.5600000000000002E-2</v>
      </c>
      <c r="L207">
        <f>IFERROR(IF($F207="Raw",_xlfn.XLOOKUP(_xlfn.XLOOKUP(Tool_Austria!$D207,'AveragePrices&amp;Codes'!$A:$A,'AveragePrices&amp;Codes'!$B:$B),AGRIBALYSE_Raw!$B:$B,AGRIBALYSE_Raw!O:O)*$E207,_xlfn.XLOOKUP(_xlfn.XLOOKUP(Tool_Austria!$D207,'AveragePrices&amp;Codes'!$A:$A,'AveragePrices&amp;Codes'!$B:$B),AGRIBALYSE_Cooked!$C:$C,AGRIBALYSE_Cooked!P:P)*$E207),"")</f>
        <v>9.9628692508800007</v>
      </c>
      <c r="M207">
        <f>IFERROR(IF($F207="Raw",_xlfn.XLOOKUP(_xlfn.XLOOKUP(Tool_Austria!$D207,'AveragePrices&amp;Codes'!$A:$A,'AveragePrices&amp;Codes'!$B:$B),AGRIBALYSE_Raw!$B:$B,AGRIBALYSE_Raw!P:P)*$E207,_xlfn.XLOOKUP(_xlfn.XLOOKUP(Tool_Austria!$D207,'AveragePrices&amp;Codes'!$A:$A,'AveragePrices&amp;Codes'!$B:$B),AGRIBALYSE_Cooked!$C:$C,AGRIBALYSE_Cooked!Q:Q)*$E207),"")</f>
        <v>1.258176122784E-7</v>
      </c>
      <c r="N207">
        <f>IFERROR(IF($F207="Raw",_xlfn.XLOOKUP(_xlfn.XLOOKUP(Tool_Austria!$D207,'AveragePrices&amp;Codes'!$A:$A,'AveragePrices&amp;Codes'!$B:$B),AGRIBALYSE_Raw!$B:$B,AGRIBALYSE_Raw!Q:Q)*$E207,_xlfn.XLOOKUP(_xlfn.XLOOKUP(Tool_Austria!$D207,'AveragePrices&amp;Codes'!$A:$A,'AveragePrices&amp;Codes'!$B:$B),AGRIBALYSE_Cooked!$C:$C,AGRIBALYSE_Cooked!R:R)*$E207),"")</f>
        <v>1.31327887824</v>
      </c>
      <c r="O207">
        <f>IFERROR(IF($F207="Raw",_xlfn.XLOOKUP(_xlfn.XLOOKUP(Tool_Austria!$D207,'AveragePrices&amp;Codes'!$A:$A,'AveragePrices&amp;Codes'!$B:$B),AGRIBALYSE_Raw!$B:$B,AGRIBALYSE_Raw!R:R)*$E207,_xlfn.XLOOKUP(_xlfn.XLOOKUP(Tool_Austria!$D207,'AveragePrices&amp;Codes'!$A:$A,'AveragePrices&amp;Codes'!$B:$B),AGRIBALYSE_Cooked!$C:$C,AGRIBALYSE_Cooked!S:S)*$E207),"")</f>
        <v>1.9734405808320001E-2</v>
      </c>
      <c r="P207">
        <f>IFERROR(IF($F207="Raw",_xlfn.XLOOKUP(_xlfn.XLOOKUP(Tool_Austria!$D207,'AveragePrices&amp;Codes'!$A:$A,'AveragePrices&amp;Codes'!$B:$B),AGRIBALYSE_Raw!$B:$B,AGRIBALYSE_Raw!S:S)*$E207,_xlfn.XLOOKUP(_xlfn.XLOOKUP(Tool_Austria!$D207,'AveragePrices&amp;Codes'!$A:$A,'AveragePrices&amp;Codes'!$B:$B),AGRIBALYSE_Cooked!$C:$C,AGRIBALYSE_Cooked!T:T)*$E207),"")</f>
        <v>8.2708835126400003E-7</v>
      </c>
      <c r="Q207">
        <f>IFERROR(IF($F207="Raw",_xlfn.XLOOKUP(_xlfn.XLOOKUP(Tool_Austria!$D207,'AveragePrices&amp;Codes'!$A:$A,'AveragePrices&amp;Codes'!$B:$B),AGRIBALYSE_Raw!$B:$B,AGRIBALYSE_Raw!T:T)*$E207,_xlfn.XLOOKUP(_xlfn.XLOOKUP(Tool_Austria!$D207,'AveragePrices&amp;Codes'!$A:$A,'AveragePrices&amp;Codes'!$B:$B),AGRIBALYSE_Cooked!$C:$C,AGRIBALYSE_Cooked!U:U)*$E207),"")</f>
        <v>1.3383895250879998E-7</v>
      </c>
      <c r="R207">
        <f>IFERROR(IF($F207="Raw",_xlfn.XLOOKUP(_xlfn.XLOOKUP(Tool_Austria!$D207,'AveragePrices&amp;Codes'!$A:$A,'AveragePrices&amp;Codes'!$B:$B),AGRIBALYSE_Raw!$B:$B,AGRIBALYSE_Raw!U:U)*$E207,_xlfn.XLOOKUP(_xlfn.XLOOKUP(Tool_Austria!$D207,'AveragePrices&amp;Codes'!$A:$A,'AveragePrices&amp;Codes'!$B:$B),AGRIBALYSE_Cooked!$C:$C,AGRIBALYSE_Cooked!V:V)*$E207),"")</f>
        <v>5.5290625084800004E-9</v>
      </c>
      <c r="S207">
        <f>IFERROR(IF($F207="Raw",_xlfn.XLOOKUP(_xlfn.XLOOKUP(Tool_Austria!$D207,'AveragePrices&amp;Codes'!$A:$A,'AveragePrices&amp;Codes'!$B:$B),AGRIBALYSE_Raw!$B:$B,AGRIBALYSE_Raw!V:V)*$E207,_xlfn.XLOOKUP(_xlfn.XLOOKUP(Tool_Austria!$D207,'AveragePrices&amp;Codes'!$A:$A,'AveragePrices&amp;Codes'!$B:$B),AGRIBALYSE_Cooked!$C:$C,AGRIBALYSE_Cooked!W:W)*$E207),"")</f>
        <v>0.112110464592</v>
      </c>
      <c r="T207">
        <f>IFERROR(IF($F207="Raw",_xlfn.XLOOKUP(_xlfn.XLOOKUP(Tool_Austria!$D207,'AveragePrices&amp;Codes'!$A:$A,'AveragePrices&amp;Codes'!$B:$B),AGRIBALYSE_Raw!$B:$B,AGRIBALYSE_Raw!W:W)*$E207,_xlfn.XLOOKUP(_xlfn.XLOOKUP(Tool_Austria!$D207,'AveragePrices&amp;Codes'!$A:$A,'AveragePrices&amp;Codes'!$B:$B),AGRIBALYSE_Cooked!$C:$C,AGRIBALYSE_Cooked!X:X)*$E207),"")</f>
        <v>1.0861975595520001E-3</v>
      </c>
      <c r="U207">
        <f>IFERROR(IF($F207="Raw",_xlfn.XLOOKUP(_xlfn.XLOOKUP(Tool_Austria!$D207,'AveragePrices&amp;Codes'!$A:$A,'AveragePrices&amp;Codes'!$B:$B),AGRIBALYSE_Raw!$B:$B,AGRIBALYSE_Raw!X:X)*$E207,_xlfn.XLOOKUP(_xlfn.XLOOKUP(Tool_Austria!$D207,'AveragePrices&amp;Codes'!$A:$A,'AveragePrices&amp;Codes'!$B:$B),AGRIBALYSE_Cooked!$C:$C,AGRIBALYSE_Cooked!Y:Y)*$E207),"")</f>
        <v>2.975188430592E-2</v>
      </c>
      <c r="V207">
        <f>IFERROR(IF($F207="Raw",_xlfn.XLOOKUP(_xlfn.XLOOKUP(Tool_Austria!$D207,'AveragePrices&amp;Codes'!$A:$A,'AveragePrices&amp;Codes'!$B:$B),AGRIBALYSE_Raw!$B:$B,AGRIBALYSE_Raw!Y:Y)*$E207,_xlfn.XLOOKUP(_xlfn.XLOOKUP(Tool_Austria!$D207,'AveragePrices&amp;Codes'!$A:$A,'AveragePrices&amp;Codes'!$B:$B),AGRIBALYSE_Cooked!$C:$C,AGRIBALYSE_Cooked!Z:Z)*$E207),"")</f>
        <v>0.47129804668800002</v>
      </c>
      <c r="W207">
        <f>IFERROR(IF($F207="Raw",_xlfn.XLOOKUP(_xlfn.XLOOKUP(Tool_Austria!$D207,'AveragePrices&amp;Codes'!$A:$A,'AveragePrices&amp;Codes'!$B:$B),AGRIBALYSE_Raw!$B:$B,AGRIBALYSE_Raw!Z:Z)*$E207,_xlfn.XLOOKUP(_xlfn.XLOOKUP(Tool_Austria!$D207,'AveragePrices&amp;Codes'!$A:$A,'AveragePrices&amp;Codes'!$B:$B),AGRIBALYSE_Cooked!$C:$C,AGRIBALYSE_Cooked!AA:AA)*$E207),"")</f>
        <v>114.62015799359999</v>
      </c>
      <c r="X207">
        <f>IFERROR(IF($F207="Raw",_xlfn.XLOOKUP(_xlfn.XLOOKUP(Tool_Austria!$D207,'AveragePrices&amp;Codes'!$A:$A,'AveragePrices&amp;Codes'!$B:$B),AGRIBALYSE_Raw!$B:$B,AGRIBALYSE_Raw!AA:AA)*$E207,_xlfn.XLOOKUP(_xlfn.XLOOKUP(Tool_Austria!$D207,'AveragePrices&amp;Codes'!$A:$A,'AveragePrices&amp;Codes'!$B:$B),AGRIBALYSE_Cooked!$C:$C,AGRIBALYSE_Cooked!AB:AB)*$E207),"")</f>
        <v>444.51987350400003</v>
      </c>
      <c r="Y207">
        <f>IFERROR(IF($F207="Raw",_xlfn.XLOOKUP(_xlfn.XLOOKUP(Tool_Austria!$D207,'AveragePrices&amp;Codes'!$A:$A,'AveragePrices&amp;Codes'!$B:$B),AGRIBALYSE_Raw!$B:$B,AGRIBALYSE_Raw!AB:AB)*$E207,_xlfn.XLOOKUP(_xlfn.XLOOKUP(Tool_Austria!$D207,'AveragePrices&amp;Codes'!$A:$A,'AveragePrices&amp;Codes'!$B:$B),AGRIBALYSE_Cooked!$C:$C,AGRIBALYSE_Cooked!AC:AC)*$E207),"")</f>
        <v>1.374905111328</v>
      </c>
      <c r="Z207">
        <f>IFERROR(IF($F207="Raw",_xlfn.XLOOKUP(_xlfn.XLOOKUP(Tool_Austria!$D207,'AveragePrices&amp;Codes'!$A:$A,'AveragePrices&amp;Codes'!$B:$B),AGRIBALYSE_Raw!$B:$B,AGRIBALYSE_Raw!AC:AC)*$E207,_xlfn.XLOOKUP(_xlfn.XLOOKUP(Tool_Austria!$D207,'AveragePrices&amp;Codes'!$A:$A,'AveragePrices&amp;Codes'!$B:$B),AGRIBALYSE_Cooked!$C:$C,AGRIBALYSE_Cooked!AD:AD)*$E207),"")</f>
        <v>68.333083459200012</v>
      </c>
      <c r="AA207">
        <f>IFERROR(IF($F207="Raw",_xlfn.XLOOKUP(_xlfn.XLOOKUP(Tool_Austria!$D207,'AveragePrices&amp;Codes'!$A:$A,'AveragePrices&amp;Codes'!$B:$B),AGRIBALYSE_Raw!$B:$B,AGRIBALYSE_Raw!AD:AD)*$E207,_xlfn.XLOOKUP(_xlfn.XLOOKUP(Tool_Austria!$D207,'AveragePrices&amp;Codes'!$A:$A,'AveragePrices&amp;Codes'!$B:$B),AGRIBALYSE_Cooked!$C:$C,AGRIBALYSE_Cooked!AE:AE)*$E207),"")</f>
        <v>4.4969183279999998E-5</v>
      </c>
      <c r="AB207" cm="1">
        <f t="array" ref="AB207">IFERROR(_xlfn.XLOOKUP(Tool_Austria!$F207&amp;$E$2,'Cooking methods'!$A:$A&amp;'Cooking methods'!$B:$B,'Cooking methods'!C:C)*$E207,"")</f>
        <v>0</v>
      </c>
      <c r="AC207" cm="1">
        <f t="array" ref="AC207">IFERROR(_xlfn.XLOOKUP(Tool_Austria!$F207&amp;$E$2,'Cooking methods'!$A:$A&amp;'Cooking methods'!$B:$B,'Cooking methods'!D:D)*$E207,"")</f>
        <v>0</v>
      </c>
      <c r="AD207" cm="1">
        <f t="array" ref="AD207">IFERROR(_xlfn.XLOOKUP(Tool_Austria!$F207&amp;$E$2,'Cooking methods'!$A:$A&amp;'Cooking methods'!$B:$B,'Cooking methods'!E:E)*$E207,"")</f>
        <v>0</v>
      </c>
      <c r="AE207" cm="1">
        <f t="array" ref="AE207">IFERROR(_xlfn.XLOOKUP(Tool_Austria!$F207&amp;$E$2,'Cooking methods'!$A:$A&amp;'Cooking methods'!$B:$B,'Cooking methods'!F:F)*$E207,"")</f>
        <v>0</v>
      </c>
      <c r="AF207" cm="1">
        <f t="array" ref="AF207">IFERROR(_xlfn.XLOOKUP(Tool_Austria!$F207&amp;$E$2,'Cooking methods'!$A:$A&amp;'Cooking methods'!$B:$B,'Cooking methods'!G:G)*$E207,"")</f>
        <v>0</v>
      </c>
      <c r="AG207" cm="1">
        <f t="array" ref="AG207">IFERROR(_xlfn.XLOOKUP(Tool_Austria!$F207&amp;$E$2,'Cooking methods'!$A:$A&amp;'Cooking methods'!$B:$B,'Cooking methods'!H:H)*$E207,"")</f>
        <v>0</v>
      </c>
      <c r="AH207" cm="1">
        <f t="array" ref="AH207">IFERROR(_xlfn.XLOOKUP(Tool_Austria!$F207&amp;$E$2,'Cooking methods'!$A:$A&amp;'Cooking methods'!$B:$B,'Cooking methods'!I:I)*$E207,"")</f>
        <v>0</v>
      </c>
      <c r="AI207" cm="1">
        <f t="array" ref="AI207">IFERROR(_xlfn.XLOOKUP(Tool_Austria!$F207&amp;$E$2,'Cooking methods'!$A:$A&amp;'Cooking methods'!$B:$B,'Cooking methods'!J:J)*$E207,"")</f>
        <v>0</v>
      </c>
      <c r="AJ207" cm="1">
        <f t="array" ref="AJ207">IFERROR(_xlfn.XLOOKUP(Tool_Austria!$F207&amp;$E$2,'Cooking methods'!$A:$A&amp;'Cooking methods'!$B:$B,'Cooking methods'!K:K)*$E207,"")</f>
        <v>0</v>
      </c>
      <c r="AK207" cm="1">
        <f t="array" ref="AK207">IFERROR(_xlfn.XLOOKUP(Tool_Austria!$F207&amp;$E$2,'Cooking methods'!$A:$A&amp;'Cooking methods'!$B:$B,'Cooking methods'!L:L)*$E207,"")</f>
        <v>0</v>
      </c>
      <c r="AL207" cm="1">
        <f t="array" ref="AL207">IFERROR(_xlfn.XLOOKUP(Tool_Austria!$F207&amp;$E$2,'Cooking methods'!$A:$A&amp;'Cooking methods'!$B:$B,'Cooking methods'!M:M)*$E207,"")</f>
        <v>0</v>
      </c>
      <c r="AM207" cm="1">
        <f t="array" ref="AM207">IFERROR(_xlfn.XLOOKUP(Tool_Austria!$F207&amp;$E$2,'Cooking methods'!$A:$A&amp;'Cooking methods'!$B:$B,'Cooking methods'!N:N)*$E207,"")</f>
        <v>0</v>
      </c>
      <c r="AN207" cm="1">
        <f t="array" ref="AN207">IFERROR(_xlfn.XLOOKUP(Tool_Austria!$F207&amp;$E$2,'Cooking methods'!$A:$A&amp;'Cooking methods'!$B:$B,'Cooking methods'!O:O)*$E207,"")</f>
        <v>0</v>
      </c>
      <c r="AO207" cm="1">
        <f t="array" ref="AO207">IFERROR(_xlfn.XLOOKUP(Tool_Austria!$F207&amp;$E$2,'Cooking methods'!$A:$A&amp;'Cooking methods'!$B:$B,'Cooking methods'!P:P)*$E207,"")</f>
        <v>0</v>
      </c>
      <c r="AP207" cm="1">
        <f t="array" ref="AP207">IFERROR(_xlfn.XLOOKUP(Tool_Austria!$F207&amp;$E$2,'Cooking methods'!$A:$A&amp;'Cooking methods'!$B:$B,'Cooking methods'!Q:Q)*$E207,"")</f>
        <v>0</v>
      </c>
      <c r="AQ207" cm="1">
        <f t="array" ref="AQ207">IFERROR(_xlfn.XLOOKUP(Tool_Austria!$F207&amp;$E$2,'Cooking methods'!$A:$A&amp;'Cooking methods'!$B:$B,'Cooking methods'!R:R)*$E207,"")</f>
        <v>0</v>
      </c>
      <c r="AR207" cm="1">
        <f t="array" ref="AR207">IFERROR(_xlfn.XLOOKUP(Tool_Austria!$G207&amp;$E$2,'Waste management'!$A:$A&amp;'Waste management'!$B:$B,'Waste management'!C:C)*$E207,"")</f>
        <v>0.21446409599999999</v>
      </c>
      <c r="AS207" cm="1">
        <f t="array" ref="AS207">IFERROR(_xlfn.XLOOKUP(Tool_Austria!$G207&amp;$E$2,'Waste management'!$A:$A&amp;'Waste management'!$B:$B,'Waste management'!D:D)*$E207,"")</f>
        <v>1.4632166303999999E-9</v>
      </c>
      <c r="AT207" cm="1">
        <f t="array" ref="AT207">IFERROR(_xlfn.XLOOKUP(Tool_Austria!$G207&amp;$E$2,'Waste management'!$A:$A&amp;'Waste management'!$B:$B,'Waste management'!E:E)*$E207,"")</f>
        <v>3.9453120000000003E-3</v>
      </c>
      <c r="AU207" cm="1">
        <f t="array" ref="AU207">IFERROR(_xlfn.XLOOKUP(Tool_Austria!$G207&amp;$E$2,'Waste management'!$A:$A&amp;'Waste management'!$B:$B,'Waste management'!F:F)*$E207,"")</f>
        <v>4.59648E-4</v>
      </c>
      <c r="AV207" cm="1">
        <f t="array" ref="AV207">IFERROR(_xlfn.XLOOKUP(Tool_Austria!$G207&amp;$E$2,'Waste management'!$A:$A&amp;'Waste management'!$B:$B,'Waste management'!G:G)*$E207,"")</f>
        <v>4.4354499839999998E-8</v>
      </c>
      <c r="AW207" cm="1">
        <f t="array" ref="AW207">IFERROR(_xlfn.XLOOKUP(Tool_Austria!$G207&amp;$E$2,'Waste management'!$A:$A&amp;'Waste management'!$B:$B,'Waste management'!H:H)*$E207,"")</f>
        <v>1.4457883103999999E-9</v>
      </c>
      <c r="AX207" cm="1">
        <f t="array" ref="AX207">IFERROR(_xlfn.XLOOKUP(Tool_Austria!$G207&amp;$E$2,'Waste management'!$A:$A&amp;'Waste management'!$B:$B,'Waste management'!I:I)*$E207,"")</f>
        <v>1.0279146528E-9</v>
      </c>
      <c r="AY207" cm="1">
        <f t="array" ref="AY207">IFERROR(_xlfn.XLOOKUP(Tool_Austria!$G207&amp;$E$2,'Waste management'!$A:$A&amp;'Waste management'!$B:$B,'Waste management'!J:J)*$E207,"")</f>
        <v>8.4651840000000006E-3</v>
      </c>
      <c r="AZ207" cm="1">
        <f t="array" ref="AZ207">IFERROR(_xlfn.XLOOKUP(Tool_Austria!$G207&amp;$E$2,'Waste management'!$A:$A&amp;'Waste management'!$B:$B,'Waste management'!K:K)*$E207,"")</f>
        <v>2.0605330368000002E-5</v>
      </c>
      <c r="BA207" cm="1">
        <f t="array" ref="BA207">IFERROR(_xlfn.XLOOKUP(Tool_Austria!$G207&amp;$E$2,'Waste management'!$A:$A&amp;'Waste management'!$B:$B,'Waste management'!L:L)*$E207,"")</f>
        <v>3.7078808256E-4</v>
      </c>
      <c r="BB207" cm="1">
        <f t="array" ref="BB207">IFERROR(_xlfn.XLOOKUP(Tool_Austria!$G207&amp;$E$2,'Waste management'!$A:$A&amp;'Waste management'!$B:$B,'Waste management'!M:M)*$E207,"")</f>
        <v>3.7308095999999999E-2</v>
      </c>
      <c r="BC207" cm="1">
        <f t="array" ref="BC207">IFERROR(_xlfn.XLOOKUP(Tool_Austria!$G207&amp;$E$2,'Waste management'!$A:$A&amp;'Waste management'!$B:$B,'Waste management'!N:N)*$E207,"")</f>
        <v>32.080136256000003</v>
      </c>
      <c r="BD207" cm="1">
        <f t="array" ref="BD207">IFERROR(_xlfn.XLOOKUP(Tool_Austria!$G207&amp;$E$2,'Waste management'!$A:$A&amp;'Waste management'!$B:$B,'Waste management'!O:O)*$E207,"")</f>
        <v>2.0454719039999998</v>
      </c>
      <c r="BE207" cm="1">
        <f t="array" ref="BE207">IFERROR(_xlfn.XLOOKUP(Tool_Austria!$G207&amp;$E$2,'Waste management'!$A:$A&amp;'Waste management'!$B:$B,'Waste management'!P:P)*$E207,"")</f>
        <v>4.4164512000000003E-2</v>
      </c>
      <c r="BF207" cm="1">
        <f t="array" ref="BF207">IFERROR(_xlfn.XLOOKUP(Tool_Austria!$G207&amp;$E$2,'Waste management'!$A:$A&amp;'Waste management'!$B:$B,'Waste management'!Q:Q)*$E207,"")</f>
        <v>1.2854439360000001</v>
      </c>
      <c r="BG207" cm="1">
        <f t="array" ref="BG207">IFERROR(_xlfn.XLOOKUP(Tool_Austria!$G207&amp;$E$2,'Waste management'!$A:$A&amp;'Waste management'!$B:$B,'Waste management'!R:R)*$E207,"")</f>
        <v>4.1774342400000001E-7</v>
      </c>
      <c r="BH207">
        <f>IFERROR((L207+AR207+AB207)*_xlfn.XLOOKUP(Tool_Austria!BH$4,Monetization_Factors!$A:$A,Monetization_Factors!$D:$D),"")</f>
        <v>1.3240799261480263</v>
      </c>
      <c r="BI207">
        <f>IFERROR((M207+AS207+AC207)*_xlfn.XLOOKUP(Tool_Austria!BI$4,Monetization_Factors!$A:$A,Monetization_Factors!$D:$D),"")</f>
        <v>5.0951835748813199E-6</v>
      </c>
      <c r="BJ207">
        <f>IFERROR((N207+AT207+AD207)*_xlfn.XLOOKUP(Tool_Austria!BJ$4,Monetization_Factors!$A:$A,Monetization_Factors!$D:$D),"")</f>
        <v>2.0103255439234569E-3</v>
      </c>
      <c r="BK207">
        <f>IFERROR((O207+AU207+AE207)*_xlfn.XLOOKUP(Tool_Austria!BK$4,Monetization_Factors!$A:$A,Monetization_Factors!$D:$D),"")</f>
        <v>3.056720587592808E-2</v>
      </c>
      <c r="BL207">
        <f>IFERROR((P207+AV207+AF207)*_xlfn.XLOOKUP(Tool_Austria!BL$4,Monetization_Factors!$A:$A,Monetization_Factors!$D:$D),"")</f>
        <v>0.86993872842250719</v>
      </c>
      <c r="BM207">
        <f>IFERROR((Q207+AW207+AG207)*_xlfn.XLOOKUP(Tool_Austria!BM$4,Monetization_Factors!$A:$A,Monetization_Factors!$D:$D),"")</f>
        <v>2.8093365182562748E-2</v>
      </c>
      <c r="BN207">
        <f>IFERROR((R207+AX207+AH207)*_xlfn.XLOOKUP(Tool_Austria!BN$4,Monetization_Factors!$A:$A,Monetization_Factors!$D:$D),"")</f>
        <v>7.5381720403397603E-3</v>
      </c>
      <c r="BO207">
        <f>IFERROR((S207+AY207+AI207)*_xlfn.XLOOKUP(Tool_Austria!BO$4,Monetization_Factors!$A:$A,Monetization_Factors!$D:$D),"")</f>
        <v>5.279277777097708E-2</v>
      </c>
      <c r="BP207">
        <f>IFERROR((T207+AZ207+AJ207)*_xlfn.XLOOKUP(Tool_Austria!BP$4,Monetization_Factors!$A:$A,Monetization_Factors!$D:$D),"")</f>
        <v>2.6999253613330413E-3</v>
      </c>
      <c r="BQ207">
        <f>IFERROR((U207+BA207+AK207)*_xlfn.XLOOKUP(Tool_Austria!BQ$4,Monetization_Factors!$A:$A,Monetization_Factors!$D:$D),"")</f>
        <v>0.12322196034123219</v>
      </c>
      <c r="BR207" t="str">
        <f>IFERROR((V207+BB207+AL207)*_xlfn.XLOOKUP(Tool_Austria!BR$4,Monetization_Factors!$A:$A,Monetization_Factors!$D:$D),"")</f>
        <v/>
      </c>
      <c r="BS207">
        <f>IFERROR((W207+BC207+AM207)*_xlfn.XLOOKUP(Tool_Austria!BS$4,Monetization_Factors!$A:$A,Monetization_Factors!$D:$D),"")</f>
        <v>7.1388367199153235E-3</v>
      </c>
      <c r="BT207">
        <f>IFERROR((X207+BD207+AN207)*_xlfn.XLOOKUP(Tool_Austria!BT$4,Monetization_Factors!$A:$A,Monetization_Factors!$D:$D),"")</f>
        <v>9.9437885940942536E-2</v>
      </c>
      <c r="BU207">
        <f>IFERROR((Y207+BE207+AO207)*_xlfn.XLOOKUP(Tool_Austria!BU$4,Monetization_Factors!$A:$A,Monetization_Factors!$D:$D),"")</f>
        <v>9.0180840458697255E-3</v>
      </c>
      <c r="BV207">
        <f>IFERROR((Z207+BF207+AP207)*_xlfn.XLOOKUP(Tool_Austria!BV$4,Monetization_Factors!$A:$A,Monetization_Factors!$D:$D),"")</f>
        <v>0.1149597012269347</v>
      </c>
      <c r="BW207">
        <f>IFERROR((AA207+BG207+AQ207)*_xlfn.XLOOKUP(Tool_Austria!BW$4,Monetization_Factors!$A:$A,Monetization_Factors!$D:$D),"")</f>
        <v>9.4818724735339815E-5</v>
      </c>
      <c r="BX207" s="38" cm="1">
        <f t="array" ref="BX207">IFERROR(_xlfn.IFS(I207&lt;&gt;0,I207*E207,I207="",J207*E207),"")</f>
        <v>0</v>
      </c>
      <c r="BY207" s="38">
        <f t="shared" si="123"/>
        <v>2.6715968085288018</v>
      </c>
      <c r="BZ207" s="38">
        <f t="shared" si="124"/>
        <v>2.6715968085288018</v>
      </c>
      <c r="CA207" s="38">
        <f t="shared" si="125"/>
        <v>4.1101489361981564E-3</v>
      </c>
      <c r="CB207">
        <f t="shared" si="126"/>
        <v>10.177333346880001</v>
      </c>
      <c r="CC207">
        <f t="shared" si="126"/>
        <v>1.2728082890879999E-7</v>
      </c>
      <c r="CD207">
        <f t="shared" si="126"/>
        <v>1.3172241902399999</v>
      </c>
      <c r="CE207">
        <f t="shared" si="126"/>
        <v>2.0194053808320001E-2</v>
      </c>
      <c r="CF207">
        <f t="shared" si="126"/>
        <v>8.7144285110400002E-7</v>
      </c>
      <c r="CG207">
        <f t="shared" si="126"/>
        <v>1.3528474081919999E-7</v>
      </c>
      <c r="CH207">
        <f t="shared" si="126"/>
        <v>6.5569771612800004E-9</v>
      </c>
      <c r="CI207">
        <f t="shared" si="126"/>
        <v>0.120575648592</v>
      </c>
      <c r="CJ207">
        <f t="shared" si="126"/>
        <v>1.1068028899200002E-3</v>
      </c>
      <c r="CK207">
        <f t="shared" si="126"/>
        <v>3.0122672388480001E-2</v>
      </c>
      <c r="CL207">
        <f t="shared" si="126"/>
        <v>0.50860614268799997</v>
      </c>
      <c r="CM207">
        <f t="shared" si="126"/>
        <v>146.70029424960001</v>
      </c>
      <c r="CN207">
        <f t="shared" si="126"/>
        <v>446.56534540800004</v>
      </c>
      <c r="CO207">
        <f t="shared" si="126"/>
        <v>1.419069623328</v>
      </c>
      <c r="CP207">
        <f t="shared" si="126"/>
        <v>69.618527395200005</v>
      </c>
      <c r="CQ207">
        <f t="shared" si="117"/>
        <v>4.5386926703999998E-5</v>
      </c>
      <c r="CR207">
        <f t="shared" si="127"/>
        <v>1.5657435918276924E-2</v>
      </c>
      <c r="CS207">
        <f t="shared" si="127"/>
        <v>1.9581665985969229E-10</v>
      </c>
      <c r="CT207">
        <f t="shared" si="127"/>
        <v>2.0264987542153844E-3</v>
      </c>
      <c r="CU207">
        <f t="shared" si="127"/>
        <v>3.1067775089723075E-5</v>
      </c>
      <c r="CV207">
        <f t="shared" si="127"/>
        <v>1.3406813093907693E-9</v>
      </c>
      <c r="CW207">
        <f t="shared" si="127"/>
        <v>2.0813037049107692E-10</v>
      </c>
      <c r="CX207">
        <f t="shared" si="127"/>
        <v>1.00876571712E-11</v>
      </c>
      <c r="CY207">
        <f t="shared" si="127"/>
        <v>1.8550099783384616E-4</v>
      </c>
      <c r="CZ207">
        <f t="shared" si="127"/>
        <v>1.7027736768000002E-6</v>
      </c>
      <c r="DA207">
        <f t="shared" si="127"/>
        <v>4.6342572905353845E-5</v>
      </c>
      <c r="DB207">
        <f t="shared" si="127"/>
        <v>7.8247098875076915E-4</v>
      </c>
      <c r="DC207">
        <f t="shared" si="127"/>
        <v>0.22569276038400002</v>
      </c>
      <c r="DD207">
        <f t="shared" si="127"/>
        <v>0.68702360832000009</v>
      </c>
      <c r="DE207">
        <f t="shared" si="127"/>
        <v>2.1831840358892307E-3</v>
      </c>
      <c r="DF207">
        <f t="shared" si="127"/>
        <v>0.10710542676184616</v>
      </c>
      <c r="DG207">
        <f t="shared" si="118"/>
        <v>6.9826041083076921E-8</v>
      </c>
      <c r="DH207" s="5">
        <f>IFERROR(((((L207+AB207)*(1/$H207))+AR207)/$F$2)/($B$2*('CAR.CAP_per person'!B$2)/(_xlfn.XLOOKUP($E$2,EU_countries_GDP!$A$2:$A$29,EU_countries_GDP!$E$2:$E$29))),"")</f>
        <v>0.32856440024654443</v>
      </c>
      <c r="DI207" s="5">
        <f>IFERROR(((((M207+AC207)*(1/$H207))+AS207)/$F$2)/($B$2*('CAR.CAP_per person'!C$2)/(_xlfn.XLOOKUP($E$2,EU_countries_GDP!$A$2:$A$29,EU_countries_GDP!$E$2:$E$29))),"")</f>
        <v>5.2044971860153238E-5</v>
      </c>
      <c r="DJ207" s="5">
        <f>IFERROR(((((N207+AD207)*(1/$H207))+AT207)/$F$2)/($B$2*('CAR.CAP_per person'!D$2)/(_xlfn.XLOOKUP($E$2,EU_countries_GDP!$A$2:$A$29,EU_countries_GDP!$E$2:$E$29))),"")</f>
        <v>5.5278328636338954E-4</v>
      </c>
      <c r="DK207" s="5">
        <f>IFERROR(((((O207+AE207)*(1/$H207))+AU207)/$F$2)/($B$2*('CAR.CAP_per person'!E$2)/(_xlfn.XLOOKUP($E$2,EU_countries_GDP!$A$2:$A$29,EU_countries_GDP!$E$2:$E$29))),"")</f>
        <v>1.0915445120649413E-2</v>
      </c>
      <c r="DL207" s="5">
        <f>IFERROR(((((P207+AF207)*(1/$H207))+AV207)/$F$2)/($B$2*('CAR.CAP_per person'!F$2)/(_xlfn.XLOOKUP($E$2,EU_countries_GDP!$A$2:$A$29,EU_countries_GDP!$E$2:$E$29))),"")</f>
        <v>0.36754139775949873</v>
      </c>
      <c r="DM207" s="5">
        <f>IFERROR(((((Q207+AG207)*(1/$H207))+AW207)/$F$2)/($B$2*('CAR.CAP_per person'!G$2)/(_xlfn.XLOOKUP($E$2,EU_countries_GDP!$A$2:$A$29,EU_countries_GDP!$E$2:$E$29))),"")</f>
        <v>3.1049384482059052E-2</v>
      </c>
      <c r="DN207" s="5">
        <f>IFERROR(((((R207+AH207)*(1/$H207))+AX207)/$F$2)/($B$2*('CAR.CAP_per person'!H$2)/(_xlfn.XLOOKUP($E$2,EU_countries_GDP!$A$2:$A$29,EU_countries_GDP!$E$2:$E$29))),"")</f>
        <v>3.368250047102397E-4</v>
      </c>
      <c r="DO207" s="5">
        <f>IFERROR(((((S207+AI207)*(1/$H207))+AY207)/$F$2)/($B$2*('CAR.CAP_per person'!I$2)/(_xlfn.XLOOKUP($E$2,EU_countries_GDP!$A$2:$A$29,EU_countries_GDP!$E$2:$E$29))),"")</f>
        <v>2.6040380086251841E-2</v>
      </c>
      <c r="DP207" s="5">
        <f>IFERROR(((((T207+AJ207)*(1/$H207))+AZ207)/$F$2)/($B$2*('CAR.CAP_per person'!J$2)/(_xlfn.XLOOKUP($E$2,EU_countries_GDP!$A$2:$A$29,EU_countries_GDP!$E$2:$E$29))),"")</f>
        <v>4.1931875480668124E-2</v>
      </c>
      <c r="DQ207" s="5">
        <f>IFERROR(((((U207+AK207)*(1/$H207))+BA207)/$F$2)/($B$2*('CAR.CAP_per person'!K$2)/(_xlfn.XLOOKUP($E$2,EU_countries_GDP!$A$2:$A$29,EU_countries_GDP!$E$2:$E$29))),"")</f>
        <v>3.3120484553537971E-2</v>
      </c>
      <c r="DR207" s="5">
        <f>IFERROR(((((V207+AL207)*(1/$H207))+BB207)/$F$2)/($B$2*('CAR.CAP_per person'!L$2)/(_xlfn.XLOOKUP($E$2,EU_countries_GDP!$A$2:$A$29,EU_countries_GDP!$E$2:$E$29))),"")</f>
        <v>1.7938376717927172E-2</v>
      </c>
      <c r="DS207" s="5">
        <f>IFERROR(((((W207+AM207)*(1/$H207))+BC207)/$F$2)/($B$2*('CAR.CAP_per person'!M$2)/(_xlfn.XLOOKUP($E$2,EU_countries_GDP!$A$2:$A$29,EU_countries_GDP!$E$2:$E$29))),"")</f>
        <v>0.23048437411082653</v>
      </c>
      <c r="DT207" s="5">
        <f>IFERROR(((((X207+AN207)*(1/$H207))+BD207)/$F$2)/($B$2*('CAR.CAP_per person'!N$2)/(_xlfn.XLOOKUP($E$2,EU_countries_GDP!$A$2:$A$29,EU_countries_GDP!$E$2:$E$29))),"")</f>
        <v>7.7572009702679452</v>
      </c>
      <c r="DU207" s="5">
        <f>IFERROR(((((Y207+AO207)*(1/$H207))+BE207)/$F$2)/($B$2*('CAR.CAP_per person'!O$2)/(_xlfn.XLOOKUP($E$2,EU_countries_GDP!$A$2:$A$29,EU_countries_GDP!$E$2:$E$29))),"")</f>
        <v>1.7104696388914725E-3</v>
      </c>
      <c r="DV207" s="5">
        <f>IFERROR(((((Z207+AP207)*(1/$H207))+BF207)/$F$2)/($B$2*('CAR.CAP_per person'!P$2)/(_xlfn.XLOOKUP($E$2,EU_countries_GDP!$A$2:$A$29,EU_countries_GDP!$E$2:$E$29))),"")</f>
        <v>6.8383870949040818E-2</v>
      </c>
      <c r="DW207" s="5">
        <f>IFERROR(((((AA207+AQ207)*(1/$H207))+BG207)/$F$2)/($B$2*('CAR.CAP_per person'!Q$2)/(_xlfn.XLOOKUP($E$2,EU_countries_GDP!$A$2:$A$29,EU_countries_GDP!$E$2:$E$29))),"")</f>
        <v>4.5553488275576676E-2</v>
      </c>
    </row>
    <row r="208" spans="1:127">
      <c r="A208" t="s">
        <v>221</v>
      </c>
      <c r="B208" t="str">
        <f>_xlfn.XLOOKUP(D208,Table5[Ingredient],Table5[Category],"",FALSE)</f>
        <v>Dairy products</v>
      </c>
      <c r="C208" s="33" t="s">
        <v>229</v>
      </c>
      <c r="D208" s="33" t="s">
        <v>184</v>
      </c>
      <c r="E208" s="33">
        <v>0.63840000000000008</v>
      </c>
      <c r="F208" s="33" t="s">
        <v>189</v>
      </c>
      <c r="G208" s="33" t="s">
        <v>180</v>
      </c>
      <c r="H208" s="91">
        <f>Dataset_AT!S87</f>
        <v>0.69195751138088013</v>
      </c>
      <c r="I208" s="33"/>
      <c r="J208" s="37">
        <f>IFERROR(INDEX('AveragePrices&amp;Codes'!G:AG, MATCH($D208, 'AveragePrices&amp;Codes'!$A:$A, 0), MATCH(Tool_Austria!$E$2, 'AveragePrices&amp;Codes'!$G$1:$AG$1, 0)),"")</f>
        <v>6.0664224433399943</v>
      </c>
      <c r="K208" s="37">
        <f>IFERROR(E208/(_xlfn.XLOOKUP(A208,Dataset_AT!$V$2:$V$9,Dataset_AT!$W$2:$W$9)),"")</f>
        <v>7.6000000000000009E-3</v>
      </c>
      <c r="L208">
        <f>IFERROR(IF($F208="Raw",_xlfn.XLOOKUP(_xlfn.XLOOKUP(Tool_Austria!$D208,'AveragePrices&amp;Codes'!$A:$A,'AveragePrices&amp;Codes'!$B:$B),AGRIBALYSE_Raw!$B:$B,AGRIBALYSE_Raw!O:O)*$E208,_xlfn.XLOOKUP(_xlfn.XLOOKUP(Tool_Austria!$D208,'AveragePrices&amp;Codes'!$A:$A,'AveragePrices&amp;Codes'!$B:$B),AGRIBALYSE_Cooked!$C:$C,AGRIBALYSE_Cooked!P:P)*$E208),"")</f>
        <v>5.0717615222400001</v>
      </c>
      <c r="M208">
        <f>IFERROR(IF($F208="Raw",_xlfn.XLOOKUP(_xlfn.XLOOKUP(Tool_Austria!$D208,'AveragePrices&amp;Codes'!$A:$A,'AveragePrices&amp;Codes'!$B:$B),AGRIBALYSE_Raw!$B:$B,AGRIBALYSE_Raw!P:P)*$E208,_xlfn.XLOOKUP(_xlfn.XLOOKUP(Tool_Austria!$D208,'AveragePrices&amp;Codes'!$A:$A,'AveragePrices&amp;Codes'!$B:$B),AGRIBALYSE_Cooked!$C:$C,AGRIBALYSE_Cooked!Q:Q)*$E208),"")</f>
        <v>4.398292614240001E-8</v>
      </c>
      <c r="N208">
        <f>IFERROR(IF($F208="Raw",_xlfn.XLOOKUP(_xlfn.XLOOKUP(Tool_Austria!$D208,'AveragePrices&amp;Codes'!$A:$A,'AveragePrices&amp;Codes'!$B:$B),AGRIBALYSE_Raw!$B:$B,AGRIBALYSE_Raw!Q:Q)*$E208,_xlfn.XLOOKUP(_xlfn.XLOOKUP(Tool_Austria!$D208,'AveragePrices&amp;Codes'!$A:$A,'AveragePrices&amp;Codes'!$B:$B),AGRIBALYSE_Cooked!$C:$C,AGRIBALYSE_Cooked!R:R)*$E208),"")</f>
        <v>0.45256905052800001</v>
      </c>
      <c r="O208">
        <f>IFERROR(IF($F208="Raw",_xlfn.XLOOKUP(_xlfn.XLOOKUP(Tool_Austria!$D208,'AveragePrices&amp;Codes'!$A:$A,'AveragePrices&amp;Codes'!$B:$B),AGRIBALYSE_Raw!$B:$B,AGRIBALYSE_Raw!R:R)*$E208,_xlfn.XLOOKUP(_xlfn.XLOOKUP(Tool_Austria!$D208,'AveragePrices&amp;Codes'!$A:$A,'AveragePrices&amp;Codes'!$B:$B),AGRIBALYSE_Cooked!$C:$C,AGRIBALYSE_Cooked!S:S)*$E208),"")</f>
        <v>8.9594486016000008E-3</v>
      </c>
      <c r="P208">
        <f>IFERROR(IF($F208="Raw",_xlfn.XLOOKUP(_xlfn.XLOOKUP(Tool_Austria!$D208,'AveragePrices&amp;Codes'!$A:$A,'AveragePrices&amp;Codes'!$B:$B),AGRIBALYSE_Raw!$B:$B,AGRIBALYSE_Raw!S:S)*$E208,_xlfn.XLOOKUP(_xlfn.XLOOKUP(Tool_Austria!$D208,'AveragePrices&amp;Codes'!$A:$A,'AveragePrices&amp;Codes'!$B:$B),AGRIBALYSE_Cooked!$C:$C,AGRIBALYSE_Cooked!T:T)*$E208),"")</f>
        <v>4.5042199641600008E-7</v>
      </c>
      <c r="Q208">
        <f>IFERROR(IF($F208="Raw",_xlfn.XLOOKUP(_xlfn.XLOOKUP(Tool_Austria!$D208,'AveragePrices&amp;Codes'!$A:$A,'AveragePrices&amp;Codes'!$B:$B),AGRIBALYSE_Raw!$B:$B,AGRIBALYSE_Raw!T:T)*$E208,_xlfn.XLOOKUP(_xlfn.XLOOKUP(Tool_Austria!$D208,'AveragePrices&amp;Codes'!$A:$A,'AveragePrices&amp;Codes'!$B:$B),AGRIBALYSE_Cooked!$C:$C,AGRIBALYSE_Cooked!U:U)*$E208),"")</f>
        <v>6.321573864480001E-8</v>
      </c>
      <c r="R208">
        <f>IFERROR(IF($F208="Raw",_xlfn.XLOOKUP(_xlfn.XLOOKUP(Tool_Austria!$D208,'AveragePrices&amp;Codes'!$A:$A,'AveragePrices&amp;Codes'!$B:$B),AGRIBALYSE_Raw!$B:$B,AGRIBALYSE_Raw!U:U)*$E208,_xlfn.XLOOKUP(_xlfn.XLOOKUP(Tool_Austria!$D208,'AveragePrices&amp;Codes'!$A:$A,'AveragePrices&amp;Codes'!$B:$B),AGRIBALYSE_Cooked!$C:$C,AGRIBALYSE_Cooked!V:V)*$E208),"")</f>
        <v>2.4813728923200004E-9</v>
      </c>
      <c r="S208">
        <f>IFERROR(IF($F208="Raw",_xlfn.XLOOKUP(_xlfn.XLOOKUP(Tool_Austria!$D208,'AveragePrices&amp;Codes'!$A:$A,'AveragePrices&amp;Codes'!$B:$B),AGRIBALYSE_Raw!$B:$B,AGRIBALYSE_Raw!V:V)*$E208,_xlfn.XLOOKUP(_xlfn.XLOOKUP(Tool_Austria!$D208,'AveragePrices&amp;Codes'!$A:$A,'AveragePrices&amp;Codes'!$B:$B),AGRIBALYSE_Cooked!$C:$C,AGRIBALYSE_Cooked!W:W)*$E208),"")</f>
        <v>6.4686403488000005E-2</v>
      </c>
      <c r="T208">
        <f>IFERROR(IF($F208="Raw",_xlfn.XLOOKUP(_xlfn.XLOOKUP(Tool_Austria!$D208,'AveragePrices&amp;Codes'!$A:$A,'AveragePrices&amp;Codes'!$B:$B),AGRIBALYSE_Raw!$B:$B,AGRIBALYSE_Raw!W:W)*$E208,_xlfn.XLOOKUP(_xlfn.XLOOKUP(Tool_Austria!$D208,'AveragePrices&amp;Codes'!$A:$A,'AveragePrices&amp;Codes'!$B:$B),AGRIBALYSE_Cooked!$C:$C,AGRIBALYSE_Cooked!X:X)*$E208),"")</f>
        <v>3.56443247328E-4</v>
      </c>
      <c r="U208">
        <f>IFERROR(IF($F208="Raw",_xlfn.XLOOKUP(_xlfn.XLOOKUP(Tool_Austria!$D208,'AveragePrices&amp;Codes'!$A:$A,'AveragePrices&amp;Codes'!$B:$B),AGRIBALYSE_Raw!$B:$B,AGRIBALYSE_Raw!X:X)*$E208,_xlfn.XLOOKUP(_xlfn.XLOOKUP(Tool_Austria!$D208,'AveragePrices&amp;Codes'!$A:$A,'AveragePrices&amp;Codes'!$B:$B),AGRIBALYSE_Cooked!$C:$C,AGRIBALYSE_Cooked!Y:Y)*$E208),"")</f>
        <v>1.7309161363200001E-2</v>
      </c>
      <c r="V208">
        <f>IFERROR(IF($F208="Raw",_xlfn.XLOOKUP(_xlfn.XLOOKUP(Tool_Austria!$D208,'AveragePrices&amp;Codes'!$A:$A,'AveragePrices&amp;Codes'!$B:$B),AGRIBALYSE_Raw!$B:$B,AGRIBALYSE_Raw!Y:Y)*$E208,_xlfn.XLOOKUP(_xlfn.XLOOKUP(Tool_Austria!$D208,'AveragePrices&amp;Codes'!$A:$A,'AveragePrices&amp;Codes'!$B:$B),AGRIBALYSE_Cooked!$C:$C,AGRIBALYSE_Cooked!Z:Z)*$E208),"")</f>
        <v>0.28088308516800004</v>
      </c>
      <c r="W208">
        <f>IFERROR(IF($F208="Raw",_xlfn.XLOOKUP(_xlfn.XLOOKUP(Tool_Austria!$D208,'AveragePrices&amp;Codes'!$A:$A,'AveragePrices&amp;Codes'!$B:$B),AGRIBALYSE_Raw!$B:$B,AGRIBALYSE_Raw!Z:Z)*$E208,_xlfn.XLOOKUP(_xlfn.XLOOKUP(Tool_Austria!$D208,'AveragePrices&amp;Codes'!$A:$A,'AveragePrices&amp;Codes'!$B:$B),AGRIBALYSE_Cooked!$C:$C,AGRIBALYSE_Cooked!AA:AA)*$E208),"")</f>
        <v>64.335969129600002</v>
      </c>
      <c r="X208">
        <f>IFERROR(IF($F208="Raw",_xlfn.XLOOKUP(_xlfn.XLOOKUP(Tool_Austria!$D208,'AveragePrices&amp;Codes'!$A:$A,'AveragePrices&amp;Codes'!$B:$B),AGRIBALYSE_Raw!$B:$B,AGRIBALYSE_Raw!AA:AA)*$E208,_xlfn.XLOOKUP(_xlfn.XLOOKUP(Tool_Austria!$D208,'AveragePrices&amp;Codes'!$A:$A,'AveragePrices&amp;Codes'!$B:$B),AGRIBALYSE_Cooked!$C:$C,AGRIBALYSE_Cooked!AB:AB)*$E208),"")</f>
        <v>252.93903398400005</v>
      </c>
      <c r="Y208">
        <f>IFERROR(IF($F208="Raw",_xlfn.XLOOKUP(_xlfn.XLOOKUP(Tool_Austria!$D208,'AveragePrices&amp;Codes'!$A:$A,'AveragePrices&amp;Codes'!$B:$B),AGRIBALYSE_Raw!$B:$B,AGRIBALYSE_Raw!AB:AB)*$E208,_xlfn.XLOOKUP(_xlfn.XLOOKUP(Tool_Austria!$D208,'AveragePrices&amp;Codes'!$A:$A,'AveragePrices&amp;Codes'!$B:$B),AGRIBALYSE_Cooked!$C:$C,AGRIBALYSE_Cooked!AC:AC)*$E208),"")</f>
        <v>0.5527182867360001</v>
      </c>
      <c r="Z208">
        <f>IFERROR(IF($F208="Raw",_xlfn.XLOOKUP(_xlfn.XLOOKUP(Tool_Austria!$D208,'AveragePrices&amp;Codes'!$A:$A,'AveragePrices&amp;Codes'!$B:$B),AGRIBALYSE_Raw!$B:$B,AGRIBALYSE_Raw!AC:AC)*$E208,_xlfn.XLOOKUP(_xlfn.XLOOKUP(Tool_Austria!$D208,'AveragePrices&amp;Codes'!$A:$A,'AveragePrices&amp;Codes'!$B:$B),AGRIBALYSE_Cooked!$C:$C,AGRIBALYSE_Cooked!AD:AD)*$E208),"")</f>
        <v>20.606778259200002</v>
      </c>
      <c r="AA208">
        <f>IFERROR(IF($F208="Raw",_xlfn.XLOOKUP(_xlfn.XLOOKUP(Tool_Austria!$D208,'AveragePrices&amp;Codes'!$A:$A,'AveragePrices&amp;Codes'!$B:$B),AGRIBALYSE_Raw!$B:$B,AGRIBALYSE_Raw!AD:AD)*$E208,_xlfn.XLOOKUP(_xlfn.XLOOKUP(Tool_Austria!$D208,'AveragePrices&amp;Codes'!$A:$A,'AveragePrices&amp;Codes'!$B:$B),AGRIBALYSE_Cooked!$C:$C,AGRIBALYSE_Cooked!AE:AE)*$E208),"")</f>
        <v>1.0901158161600002E-5</v>
      </c>
      <c r="AB208" cm="1">
        <f t="array" ref="AB208">IFERROR(_xlfn.XLOOKUP(Tool_Austria!$F208&amp;$E$2,'Cooking methods'!$A:$A&amp;'Cooking methods'!$B:$B,'Cooking methods'!C:C)*$E208,"")</f>
        <v>0</v>
      </c>
      <c r="AC208" cm="1">
        <f t="array" ref="AC208">IFERROR(_xlfn.XLOOKUP(Tool_Austria!$F208&amp;$E$2,'Cooking methods'!$A:$A&amp;'Cooking methods'!$B:$B,'Cooking methods'!D:D)*$E208,"")</f>
        <v>0</v>
      </c>
      <c r="AD208" cm="1">
        <f t="array" ref="AD208">IFERROR(_xlfn.XLOOKUP(Tool_Austria!$F208&amp;$E$2,'Cooking methods'!$A:$A&amp;'Cooking methods'!$B:$B,'Cooking methods'!E:E)*$E208,"")</f>
        <v>0</v>
      </c>
      <c r="AE208" cm="1">
        <f t="array" ref="AE208">IFERROR(_xlfn.XLOOKUP(Tool_Austria!$F208&amp;$E$2,'Cooking methods'!$A:$A&amp;'Cooking methods'!$B:$B,'Cooking methods'!F:F)*$E208,"")</f>
        <v>0</v>
      </c>
      <c r="AF208" cm="1">
        <f t="array" ref="AF208">IFERROR(_xlfn.XLOOKUP(Tool_Austria!$F208&amp;$E$2,'Cooking methods'!$A:$A&amp;'Cooking methods'!$B:$B,'Cooking methods'!G:G)*$E208,"")</f>
        <v>0</v>
      </c>
      <c r="AG208" cm="1">
        <f t="array" ref="AG208">IFERROR(_xlfn.XLOOKUP(Tool_Austria!$F208&amp;$E$2,'Cooking methods'!$A:$A&amp;'Cooking methods'!$B:$B,'Cooking methods'!H:H)*$E208,"")</f>
        <v>0</v>
      </c>
      <c r="AH208" cm="1">
        <f t="array" ref="AH208">IFERROR(_xlfn.XLOOKUP(Tool_Austria!$F208&amp;$E$2,'Cooking methods'!$A:$A&amp;'Cooking methods'!$B:$B,'Cooking methods'!I:I)*$E208,"")</f>
        <v>0</v>
      </c>
      <c r="AI208" cm="1">
        <f t="array" ref="AI208">IFERROR(_xlfn.XLOOKUP(Tool_Austria!$F208&amp;$E$2,'Cooking methods'!$A:$A&amp;'Cooking methods'!$B:$B,'Cooking methods'!J:J)*$E208,"")</f>
        <v>0</v>
      </c>
      <c r="AJ208" cm="1">
        <f t="array" ref="AJ208">IFERROR(_xlfn.XLOOKUP(Tool_Austria!$F208&amp;$E$2,'Cooking methods'!$A:$A&amp;'Cooking methods'!$B:$B,'Cooking methods'!K:K)*$E208,"")</f>
        <v>0</v>
      </c>
      <c r="AK208" cm="1">
        <f t="array" ref="AK208">IFERROR(_xlfn.XLOOKUP(Tool_Austria!$F208&amp;$E$2,'Cooking methods'!$A:$A&amp;'Cooking methods'!$B:$B,'Cooking methods'!L:L)*$E208,"")</f>
        <v>0</v>
      </c>
      <c r="AL208" cm="1">
        <f t="array" ref="AL208">IFERROR(_xlfn.XLOOKUP(Tool_Austria!$F208&amp;$E$2,'Cooking methods'!$A:$A&amp;'Cooking methods'!$B:$B,'Cooking methods'!M:M)*$E208,"")</f>
        <v>0</v>
      </c>
      <c r="AM208" cm="1">
        <f t="array" ref="AM208">IFERROR(_xlfn.XLOOKUP(Tool_Austria!$F208&amp;$E$2,'Cooking methods'!$A:$A&amp;'Cooking methods'!$B:$B,'Cooking methods'!N:N)*$E208,"")</f>
        <v>0</v>
      </c>
      <c r="AN208" cm="1">
        <f t="array" ref="AN208">IFERROR(_xlfn.XLOOKUP(Tool_Austria!$F208&amp;$E$2,'Cooking methods'!$A:$A&amp;'Cooking methods'!$B:$B,'Cooking methods'!O:O)*$E208,"")</f>
        <v>0</v>
      </c>
      <c r="AO208" cm="1">
        <f t="array" ref="AO208">IFERROR(_xlfn.XLOOKUP(Tool_Austria!$F208&amp;$E$2,'Cooking methods'!$A:$A&amp;'Cooking methods'!$B:$B,'Cooking methods'!P:P)*$E208,"")</f>
        <v>0</v>
      </c>
      <c r="AP208" cm="1">
        <f t="array" ref="AP208">IFERROR(_xlfn.XLOOKUP(Tool_Austria!$F208&amp;$E$2,'Cooking methods'!$A:$A&amp;'Cooking methods'!$B:$B,'Cooking methods'!Q:Q)*$E208,"")</f>
        <v>0</v>
      </c>
      <c r="AQ208" cm="1">
        <f t="array" ref="AQ208">IFERROR(_xlfn.XLOOKUP(Tool_Austria!$F208&amp;$E$2,'Cooking methods'!$A:$A&amp;'Cooking methods'!$B:$B,'Cooking methods'!R:R)*$E208,"")</f>
        <v>0</v>
      </c>
      <c r="AR208" cm="1">
        <f t="array" ref="AR208">IFERROR(_xlfn.XLOOKUP(Tool_Austria!$G208&amp;$E$2,'Waste management'!$A:$A&amp;'Waste management'!$B:$B,'Waste management'!C:C)*$E208,"")</f>
        <v>3.5744016000000003E-2</v>
      </c>
      <c r="AS208" cm="1">
        <f t="array" ref="AS208">IFERROR(_xlfn.XLOOKUP(Tool_Austria!$G208&amp;$E$2,'Waste management'!$A:$A&amp;'Waste management'!$B:$B,'Waste management'!D:D)*$E208,"")</f>
        <v>2.4386943839999999E-10</v>
      </c>
      <c r="AT208" cm="1">
        <f t="array" ref="AT208">IFERROR(_xlfn.XLOOKUP(Tool_Austria!$G208&amp;$E$2,'Waste management'!$A:$A&amp;'Waste management'!$B:$B,'Waste management'!E:E)*$E208,"")</f>
        <v>6.5755200000000016E-4</v>
      </c>
      <c r="AU208" cm="1">
        <f t="array" ref="AU208">IFERROR(_xlfn.XLOOKUP(Tool_Austria!$G208&amp;$E$2,'Waste management'!$A:$A&amp;'Waste management'!$B:$B,'Waste management'!F:F)*$E208,"")</f>
        <v>7.6608000000000009E-5</v>
      </c>
      <c r="AV208" cm="1">
        <f t="array" ref="AV208">IFERROR(_xlfn.XLOOKUP(Tool_Austria!$G208&amp;$E$2,'Waste management'!$A:$A&amp;'Waste management'!$B:$B,'Waste management'!G:G)*$E208,"")</f>
        <v>7.3924166400000007E-9</v>
      </c>
      <c r="AW208" cm="1">
        <f t="array" ref="AW208">IFERROR(_xlfn.XLOOKUP(Tool_Austria!$G208&amp;$E$2,'Waste management'!$A:$A&amp;'Waste management'!$B:$B,'Waste management'!H:H)*$E208,"")</f>
        <v>2.409647184E-10</v>
      </c>
      <c r="AX208" cm="1">
        <f t="array" ref="AX208">IFERROR(_xlfn.XLOOKUP(Tool_Austria!$G208&amp;$E$2,'Waste management'!$A:$A&amp;'Waste management'!$B:$B,'Waste management'!I:I)*$E208,"")</f>
        <v>1.7131910880000004E-10</v>
      </c>
      <c r="AY208" cm="1">
        <f t="array" ref="AY208">IFERROR(_xlfn.XLOOKUP(Tool_Austria!$G208&amp;$E$2,'Waste management'!$A:$A&amp;'Waste management'!$B:$B,'Waste management'!J:J)*$E208,"")</f>
        <v>1.4108640000000002E-3</v>
      </c>
      <c r="AZ208" cm="1">
        <f t="array" ref="AZ208">IFERROR(_xlfn.XLOOKUP(Tool_Austria!$G208&amp;$E$2,'Waste management'!$A:$A&amp;'Waste management'!$B:$B,'Waste management'!K:K)*$E208,"")</f>
        <v>3.4342217280000006E-6</v>
      </c>
      <c r="BA208" cm="1">
        <f t="array" ref="BA208">IFERROR(_xlfn.XLOOKUP(Tool_Austria!$G208&amp;$E$2,'Waste management'!$A:$A&amp;'Waste management'!$B:$B,'Waste management'!L:L)*$E208,"")</f>
        <v>6.1798013760000009E-5</v>
      </c>
      <c r="BB208" cm="1">
        <f t="array" ref="BB208">IFERROR(_xlfn.XLOOKUP(Tool_Austria!$G208&amp;$E$2,'Waste management'!$A:$A&amp;'Waste management'!$B:$B,'Waste management'!M:M)*$E208,"")</f>
        <v>6.2180160000000007E-3</v>
      </c>
      <c r="BC208" cm="1">
        <f t="array" ref="BC208">IFERROR(_xlfn.XLOOKUP(Tool_Austria!$G208&amp;$E$2,'Waste management'!$A:$A&amp;'Waste management'!$B:$B,'Waste management'!N:N)*$E208,"")</f>
        <v>5.3466893760000005</v>
      </c>
      <c r="BD208" cm="1">
        <f t="array" ref="BD208">IFERROR(_xlfn.XLOOKUP(Tool_Austria!$G208&amp;$E$2,'Waste management'!$A:$A&amp;'Waste management'!$B:$B,'Waste management'!O:O)*$E208,"")</f>
        <v>0.34091198400000006</v>
      </c>
      <c r="BE208" cm="1">
        <f t="array" ref="BE208">IFERROR(_xlfn.XLOOKUP(Tool_Austria!$G208&amp;$E$2,'Waste management'!$A:$A&amp;'Waste management'!$B:$B,'Waste management'!P:P)*$E208,"")</f>
        <v>7.3607520000000008E-3</v>
      </c>
      <c r="BF208" cm="1">
        <f t="array" ref="BF208">IFERROR(_xlfn.XLOOKUP(Tool_Austria!$G208&amp;$E$2,'Waste management'!$A:$A&amp;'Waste management'!$B:$B,'Waste management'!Q:Q)*$E208,"")</f>
        <v>0.21424065600000003</v>
      </c>
      <c r="BG208" cm="1">
        <f t="array" ref="BG208">IFERROR(_xlfn.XLOOKUP(Tool_Austria!$G208&amp;$E$2,'Waste management'!$A:$A&amp;'Waste management'!$B:$B,'Waste management'!R:R)*$E208,"")</f>
        <v>6.9623904000000011E-8</v>
      </c>
      <c r="BH208">
        <f>IFERROR((L208+AR208+AB208)*_xlfn.XLOOKUP(Tool_Austria!BH$4,Monetization_Factors!$A:$A,Monetization_Factors!$D:$D),"")</f>
        <v>0.66449091578067099</v>
      </c>
      <c r="BI208">
        <f>IFERROR((M208+AS208+AC208)*_xlfn.XLOOKUP(Tool_Austria!BI$4,Monetization_Factors!$A:$A,Monetization_Factors!$D:$D),"")</f>
        <v>1.7704444914826137E-6</v>
      </c>
      <c r="BJ208">
        <f>IFERROR((N208+AT208+AD208)*_xlfn.XLOOKUP(Tool_Austria!BJ$4,Monetization_Factors!$A:$A,Monetization_Factors!$D:$D),"")</f>
        <v>6.9170686584617942E-4</v>
      </c>
      <c r="BK208">
        <f>IFERROR((O208+AU208+AE208)*_xlfn.XLOOKUP(Tool_Austria!BK$4,Monetization_Factors!$A:$A,Monetization_Factors!$D:$D),"")</f>
        <v>1.3677640213766704E-2</v>
      </c>
      <c r="BL208">
        <f>IFERROR((P208+AV208+AF208)*_xlfn.XLOOKUP(Tool_Austria!BL$4,Monetization_Factors!$A:$A,Monetization_Factors!$D:$D),"")</f>
        <v>0.45702421890647038</v>
      </c>
      <c r="BM208">
        <f>IFERROR((Q208+AW208+AG208)*_xlfn.XLOOKUP(Tool_Austria!BM$4,Monetization_Factors!$A:$A,Monetization_Factors!$D:$D),"")</f>
        <v>1.317748276759775E-2</v>
      </c>
      <c r="BN208">
        <f>IFERROR((R208+AX208+AH208)*_xlfn.XLOOKUP(Tool_Austria!BN$4,Monetization_Factors!$A:$A,Monetization_Factors!$D:$D),"")</f>
        <v>3.0496443990316066E-3</v>
      </c>
      <c r="BO208">
        <f>IFERROR((S208+AY208+AI208)*_xlfn.XLOOKUP(Tool_Austria!BO$4,Monetization_Factors!$A:$A,Monetization_Factors!$D:$D),"")</f>
        <v>2.8939992399048414E-2</v>
      </c>
      <c r="BP208">
        <f>IFERROR((T208+AZ208+AJ208)*_xlfn.XLOOKUP(Tool_Austria!BP$4,Monetization_Factors!$A:$A,Monetization_Factors!$D:$D),"")</f>
        <v>8.7788197385974627E-4</v>
      </c>
      <c r="BQ208">
        <f>IFERROR((U208+BA208+AK208)*_xlfn.XLOOKUP(Tool_Austria!BQ$4,Monetization_Factors!$A:$A,Monetization_Factors!$D:$D),"")</f>
        <v>7.1058890122096832E-2</v>
      </c>
      <c r="BR208" t="str">
        <f>IFERROR((V208+BB208+AL208)*_xlfn.XLOOKUP(Tool_Austria!BR$4,Monetization_Factors!$A:$A,Monetization_Factors!$D:$D),"")</f>
        <v/>
      </c>
      <c r="BS208">
        <f>IFERROR((W208+BC208+AM208)*_xlfn.XLOOKUP(Tool_Austria!BS$4,Monetization_Factors!$A:$A,Monetization_Factors!$D:$D),"")</f>
        <v>3.3909483537552854E-3</v>
      </c>
      <c r="BT208">
        <f>IFERROR((X208+BD208+AN208)*_xlfn.XLOOKUP(Tool_Austria!BT$4,Monetization_Factors!$A:$A,Monetization_Factors!$D:$D),"")</f>
        <v>5.6398515104846482E-2</v>
      </c>
      <c r="BU208">
        <f>IFERROR((Y208+BE208+AO208)*_xlfn.XLOOKUP(Tool_Austria!BU$4,Monetization_Factors!$A:$A,Monetization_Factors!$D:$D),"")</f>
        <v>3.5592614771119907E-3</v>
      </c>
      <c r="BV208">
        <f>IFERROR((Z208+BF208+AP208)*_xlfn.XLOOKUP(Tool_Austria!BV$4,Monetization_Factors!$A:$A,Monetization_Factors!$D:$D),"")</f>
        <v>3.4381337889327124E-2</v>
      </c>
      <c r="BW208">
        <f>IFERROR((AA208+BG208+AQ208)*_xlfn.XLOOKUP(Tool_Austria!BW$4,Monetization_Factors!$A:$A,Monetization_Factors!$D:$D),"")</f>
        <v>2.2919277429680037E-5</v>
      </c>
      <c r="BX208" s="38" cm="1">
        <f t="array" ref="BX208">IFERROR(_xlfn.IFS(I208&lt;&gt;0,I208*E208,I208="",J208*E208),"")</f>
        <v>3.872804087828253</v>
      </c>
      <c r="BY208" s="38">
        <f t="shared" si="123"/>
        <v>1.3507431259753506</v>
      </c>
      <c r="BZ208" s="38">
        <f t="shared" si="124"/>
        <v>5.2235472138036041</v>
      </c>
      <c r="CA208" s="38">
        <f t="shared" si="125"/>
        <v>8.0362264827747755E-3</v>
      </c>
      <c r="CB208">
        <f t="shared" si="126"/>
        <v>5.1075055382399999</v>
      </c>
      <c r="CC208">
        <f t="shared" si="126"/>
        <v>4.422679558080001E-8</v>
      </c>
      <c r="CD208">
        <f t="shared" si="126"/>
        <v>0.45322660252800001</v>
      </c>
      <c r="CE208">
        <f t="shared" si="126"/>
        <v>9.0360566016000014E-3</v>
      </c>
      <c r="CF208">
        <f t="shared" si="126"/>
        <v>4.5781441305600006E-7</v>
      </c>
      <c r="CG208">
        <f t="shared" si="126"/>
        <v>6.3456703363200017E-8</v>
      </c>
      <c r="CH208">
        <f t="shared" si="126"/>
        <v>2.6526920011200006E-9</v>
      </c>
      <c r="CI208">
        <f t="shared" si="126"/>
        <v>6.6097267488000003E-2</v>
      </c>
      <c r="CJ208">
        <f t="shared" si="126"/>
        <v>3.5987746905600002E-4</v>
      </c>
      <c r="CK208">
        <f t="shared" si="126"/>
        <v>1.737095937696E-2</v>
      </c>
      <c r="CL208">
        <f t="shared" si="126"/>
        <v>0.28710110116800003</v>
      </c>
      <c r="CM208">
        <f t="shared" si="126"/>
        <v>69.682658505600003</v>
      </c>
      <c r="CN208">
        <f t="shared" si="126"/>
        <v>253.27994596800005</v>
      </c>
      <c r="CO208">
        <f t="shared" si="126"/>
        <v>0.56007903873600007</v>
      </c>
      <c r="CP208">
        <f t="shared" si="126"/>
        <v>20.821018915200003</v>
      </c>
      <c r="CQ208">
        <f t="shared" si="117"/>
        <v>1.0970782065600002E-5</v>
      </c>
      <c r="CR208">
        <f t="shared" si="127"/>
        <v>7.8577008280615382E-3</v>
      </c>
      <c r="CS208">
        <f t="shared" si="127"/>
        <v>6.8041223970461549E-11</v>
      </c>
      <c r="CT208">
        <f t="shared" si="127"/>
        <v>6.9727169619692309E-4</v>
      </c>
      <c r="CU208">
        <f t="shared" si="127"/>
        <v>1.3901625540923079E-5</v>
      </c>
      <c r="CV208">
        <f t="shared" si="127"/>
        <v>7.043298662400001E-10</v>
      </c>
      <c r="CW208">
        <f t="shared" si="127"/>
        <v>9.7625697481846181E-11</v>
      </c>
      <c r="CX208">
        <f t="shared" si="127"/>
        <v>4.0810646171076931E-12</v>
      </c>
      <c r="CY208">
        <f t="shared" si="127"/>
        <v>1.0168810382769231E-4</v>
      </c>
      <c r="CZ208">
        <f t="shared" si="127"/>
        <v>5.5365764470153849E-7</v>
      </c>
      <c r="DA208">
        <f t="shared" si="127"/>
        <v>2.6724552887630769E-5</v>
      </c>
      <c r="DB208">
        <f t="shared" si="127"/>
        <v>4.4169400179692314E-4</v>
      </c>
      <c r="DC208">
        <f t="shared" si="127"/>
        <v>0.10720409000861539</v>
      </c>
      <c r="DD208">
        <f t="shared" si="127"/>
        <v>0.38966145533538471</v>
      </c>
      <c r="DE208">
        <f t="shared" si="127"/>
        <v>8.6166005959384623E-4</v>
      </c>
      <c r="DF208">
        <f t="shared" si="127"/>
        <v>3.2032336792615392E-2</v>
      </c>
      <c r="DG208">
        <f t="shared" si="118"/>
        <v>1.6878126254769234E-8</v>
      </c>
      <c r="DH208" s="5">
        <f>IFERROR(((((L208+AB208)*(1/$H208))+AR208)/$F$2)/($B$2*('CAR.CAP_per person'!B$2)/(_xlfn.XLOOKUP($E$2,EU_countries_GDP!$A$2:$A$29,EU_countries_GDP!$E$2:$E$29))),"")</f>
        <v>0.1656099476100058</v>
      </c>
      <c r="DI208" s="5">
        <f>IFERROR(((((M208+AC208)*(1/$H208))+AS208)/$F$2)/($B$2*('CAR.CAP_per person'!C$2)/(_xlfn.XLOOKUP($E$2,EU_countries_GDP!$A$2:$A$29,EU_countries_GDP!$E$2:$E$29))),"")</f>
        <v>1.8117723423088231E-5</v>
      </c>
      <c r="DJ208" s="5">
        <f>IFERROR(((((N208+AD208)*(1/$H208))+AT208)/$F$2)/($B$2*('CAR.CAP_per person'!D$2)/(_xlfn.XLOOKUP($E$2,EU_countries_GDP!$A$2:$A$29,EU_countries_GDP!$E$2:$E$29))),"")</f>
        <v>1.902906042233869E-4</v>
      </c>
      <c r="DK208" s="5">
        <f>IFERROR(((((O208+AE208)*(1/$H208))+AU208)/$F$2)/($B$2*('CAR.CAP_per person'!E$2)/(_xlfn.XLOOKUP($E$2,EU_countries_GDP!$A$2:$A$29,EU_countries_GDP!$E$2:$E$29))),"")</f>
        <v>4.9058807938861682E-3</v>
      </c>
      <c r="DL208" s="5">
        <f>IFERROR(((((P208+AF208)*(1/$H208))+AV208)/$F$2)/($B$2*('CAR.CAP_per person'!F$2)/(_xlfn.XLOOKUP($E$2,EU_countries_GDP!$A$2:$A$29,EU_countries_GDP!$E$2:$E$29))),"")</f>
        <v>0.19518855041625413</v>
      </c>
      <c r="DM208" s="5">
        <f>IFERROR(((((Q208+AG208)*(1/$H208))+AW208)/$F$2)/($B$2*('CAR.CAP_per person'!G$2)/(_xlfn.XLOOKUP($E$2,EU_countries_GDP!$A$2:$A$29,EU_countries_GDP!$E$2:$E$29))),"")</f>
        <v>1.4595045722242196E-2</v>
      </c>
      <c r="DN208" s="5">
        <f>IFERROR(((((R208+AH208)*(1/$H208))+AX208)/$F$2)/($B$2*('CAR.CAP_per person'!H$2)/(_xlfn.XLOOKUP($E$2,EU_countries_GDP!$A$2:$A$29,EU_countries_GDP!$E$2:$E$29))),"")</f>
        <v>1.4033179806319384E-4</v>
      </c>
      <c r="DO208" s="5">
        <f>IFERROR(((((S208+AI208)*(1/$H208))+AY208)/$F$2)/($B$2*('CAR.CAP_per person'!I$2)/(_xlfn.XLOOKUP($E$2,EU_countries_GDP!$A$2:$A$29,EU_countries_GDP!$E$2:$E$29))),"")</f>
        <v>1.4494443269544119E-2</v>
      </c>
      <c r="DP208" s="5">
        <f>IFERROR(((((T208+AJ208)*(1/$H208))+AZ208)/$F$2)/($B$2*('CAR.CAP_per person'!J$2)/(_xlfn.XLOOKUP($E$2,EU_countries_GDP!$A$2:$A$29,EU_countries_GDP!$E$2:$E$29))),"")</f>
        <v>1.3672499319038536E-2</v>
      </c>
      <c r="DQ208" s="5">
        <f>IFERROR(((((U208+AK208)*(1/$H208))+BA208)/$F$2)/($B$2*('CAR.CAP_per person'!K$2)/(_xlfn.XLOOKUP($E$2,EU_countries_GDP!$A$2:$A$29,EU_countries_GDP!$E$2:$E$29))),"")</f>
        <v>1.915140641014625E-2</v>
      </c>
      <c r="DR208" s="5">
        <f>IFERROR(((((V208+AL208)*(1/$H208))+BB208)/$F$2)/($B$2*('CAR.CAP_per person'!L$2)/(_xlfn.XLOOKUP($E$2,EU_countries_GDP!$A$2:$A$29,EU_countries_GDP!$E$2:$E$29))),"")</f>
        <v>1.0290942852102389E-2</v>
      </c>
      <c r="DS208" s="5">
        <f>IFERROR(((((W208+AM208)*(1/$H208))+BC208)/$F$2)/($B$2*('CAR.CAP_per person'!M$2)/(_xlfn.XLOOKUP($E$2,EU_countries_GDP!$A$2:$A$29,EU_countries_GDP!$E$2:$E$29))),"")</f>
        <v>0.11461303244142067</v>
      </c>
      <c r="DT208" s="5">
        <f>IFERROR(((((X208+AN208)*(1/$H208))+BD208)/$F$2)/($B$2*('CAR.CAP_per person'!N$2)/(_xlfn.XLOOKUP($E$2,EU_countries_GDP!$A$2:$A$29,EU_countries_GDP!$E$2:$E$29))),"")</f>
        <v>4.4040671899188411</v>
      </c>
      <c r="DU208" s="5">
        <f>IFERROR(((((Y208+AO208)*(1/$H208))+BE208)/$F$2)/($B$2*('CAR.CAP_per person'!O$2)/(_xlfn.XLOOKUP($E$2,EU_countries_GDP!$A$2:$A$29,EU_countries_GDP!$E$2:$E$29))),"")</f>
        <v>6.7886413267814868E-4</v>
      </c>
      <c r="DV208" s="5">
        <f>IFERROR(((((Z208+AP208)*(1/$H208))+BF208)/$F$2)/($B$2*('CAR.CAP_per person'!P$2)/(_xlfn.XLOOKUP($E$2,EU_countries_GDP!$A$2:$A$29,EU_countries_GDP!$E$2:$E$29))),"")</f>
        <v>2.0503560438295418E-2</v>
      </c>
      <c r="DW208" s="5">
        <f>IFERROR(((((AA208+AQ208)*(1/$H208))+BG208)/$F$2)/($B$2*('CAR.CAP_per person'!Q$2)/(_xlfn.XLOOKUP($E$2,EU_countries_GDP!$A$2:$A$29,EU_countries_GDP!$E$2:$E$29))),"")</f>
        <v>1.1020763449407556E-2</v>
      </c>
    </row>
    <row r="209" spans="1:127">
      <c r="A209" t="s">
        <v>221</v>
      </c>
      <c r="B209" t="str">
        <f>_xlfn.XLOOKUP(D209,Table5[Ingredient],Table5[Category],"",FALSE)</f>
        <v xml:space="preserve">Other </v>
      </c>
      <c r="C209" s="33" t="s">
        <v>229</v>
      </c>
      <c r="D209" s="33" t="s">
        <v>222</v>
      </c>
      <c r="E209" s="33">
        <v>0.63840000000000008</v>
      </c>
      <c r="F209" s="33" t="s">
        <v>189</v>
      </c>
      <c r="G209" s="33" t="s">
        <v>180</v>
      </c>
      <c r="H209" s="91">
        <f>Dataset_AT!S88</f>
        <v>0.69195751138088013</v>
      </c>
      <c r="I209" s="33"/>
      <c r="J209" s="37" t="str">
        <f>IFERROR(INDEX('AveragePrices&amp;Codes'!G:AG, MATCH($D209, 'AveragePrices&amp;Codes'!$A:$A, 0), MATCH(Tool_Austria!$E$2, 'AveragePrices&amp;Codes'!$G$1:$AG$1, 0)),"")</f>
        <v/>
      </c>
      <c r="K209" s="37">
        <f>IFERROR(E209/(_xlfn.XLOOKUP(A209,Dataset_AT!$V$2:$V$9,Dataset_AT!$W$2:$W$9)),"")</f>
        <v>7.6000000000000009E-3</v>
      </c>
      <c r="L209">
        <f>IFERROR(IF($F209="Raw",_xlfn.XLOOKUP(_xlfn.XLOOKUP(Tool_Austria!$D209,'AveragePrices&amp;Codes'!$A:$A,'AveragePrices&amp;Codes'!$B:$B),AGRIBALYSE_Raw!$B:$B,AGRIBALYSE_Raw!O:O)*$E209,_xlfn.XLOOKUP(_xlfn.XLOOKUP(Tool_Austria!$D209,'AveragePrices&amp;Codes'!$A:$A,'AveragePrices&amp;Codes'!$B:$B),AGRIBALYSE_Cooked!$C:$C,AGRIBALYSE_Cooked!P:P)*$E209),"")</f>
        <v>0.71701787472000011</v>
      </c>
      <c r="M209">
        <f>IFERROR(IF($F209="Raw",_xlfn.XLOOKUP(_xlfn.XLOOKUP(Tool_Austria!$D209,'AveragePrices&amp;Codes'!$A:$A,'AveragePrices&amp;Codes'!$B:$B),AGRIBALYSE_Raw!$B:$B,AGRIBALYSE_Raw!P:P)*$E209,_xlfn.XLOOKUP(_xlfn.XLOOKUP(Tool_Austria!$D209,'AveragePrices&amp;Codes'!$A:$A,'AveragePrices&amp;Codes'!$B:$B),AGRIBALYSE_Cooked!$C:$C,AGRIBALYSE_Cooked!Q:Q)*$E209),"")</f>
        <v>7.9725881760000005E-9</v>
      </c>
      <c r="N209">
        <f>IFERROR(IF($F209="Raw",_xlfn.XLOOKUP(_xlfn.XLOOKUP(Tool_Austria!$D209,'AveragePrices&amp;Codes'!$A:$A,'AveragePrices&amp;Codes'!$B:$B),AGRIBALYSE_Raw!$B:$B,AGRIBALYSE_Raw!Q:Q)*$E209,_xlfn.XLOOKUP(_xlfn.XLOOKUP(Tool_Austria!$D209,'AveragePrices&amp;Codes'!$A:$A,'AveragePrices&amp;Codes'!$B:$B),AGRIBALYSE_Cooked!$C:$C,AGRIBALYSE_Cooked!R:R)*$E209),"")</f>
        <v>5.4917406230400007E-2</v>
      </c>
      <c r="O209">
        <f>IFERROR(IF($F209="Raw",_xlfn.XLOOKUP(_xlfn.XLOOKUP(Tool_Austria!$D209,'AveragePrices&amp;Codes'!$A:$A,'AveragePrices&amp;Codes'!$B:$B),AGRIBALYSE_Raw!$B:$B,AGRIBALYSE_Raw!R:R)*$E209,_xlfn.XLOOKUP(_xlfn.XLOOKUP(Tool_Austria!$D209,'AveragePrices&amp;Codes'!$A:$A,'AveragePrices&amp;Codes'!$B:$B),AGRIBALYSE_Cooked!$C:$C,AGRIBALYSE_Cooked!S:S)*$E209),"")</f>
        <v>3.34403093808E-3</v>
      </c>
      <c r="P209">
        <f>IFERROR(IF($F209="Raw",_xlfn.XLOOKUP(_xlfn.XLOOKUP(Tool_Austria!$D209,'AveragePrices&amp;Codes'!$A:$A,'AveragePrices&amp;Codes'!$B:$B),AGRIBALYSE_Raw!$B:$B,AGRIBALYSE_Raw!S:S)*$E209,_xlfn.XLOOKUP(_xlfn.XLOOKUP(Tool_Austria!$D209,'AveragePrices&amp;Codes'!$A:$A,'AveragePrices&amp;Codes'!$B:$B),AGRIBALYSE_Cooked!$C:$C,AGRIBALYSE_Cooked!T:T)*$E209),"")</f>
        <v>6.6666049968000014E-8</v>
      </c>
      <c r="Q209">
        <f>IFERROR(IF($F209="Raw",_xlfn.XLOOKUP(_xlfn.XLOOKUP(Tool_Austria!$D209,'AveragePrices&amp;Codes'!$A:$A,'AveragePrices&amp;Codes'!$B:$B),AGRIBALYSE_Raw!$B:$B,AGRIBALYSE_Raw!T:T)*$E209,_xlfn.XLOOKUP(_xlfn.XLOOKUP(Tool_Austria!$D209,'AveragePrices&amp;Codes'!$A:$A,'AveragePrices&amp;Codes'!$B:$B),AGRIBALYSE_Cooked!$C:$C,AGRIBALYSE_Cooked!U:U)*$E209),"")</f>
        <v>3.9078648604800009E-8</v>
      </c>
      <c r="R209">
        <f>IFERROR(IF($F209="Raw",_xlfn.XLOOKUP(_xlfn.XLOOKUP(Tool_Austria!$D209,'AveragePrices&amp;Codes'!$A:$A,'AveragePrices&amp;Codes'!$B:$B),AGRIBALYSE_Raw!$B:$B,AGRIBALYSE_Raw!U:U)*$E209,_xlfn.XLOOKUP(_xlfn.XLOOKUP(Tool_Austria!$D209,'AveragePrices&amp;Codes'!$A:$A,'AveragePrices&amp;Codes'!$B:$B),AGRIBALYSE_Cooked!$C:$C,AGRIBALYSE_Cooked!V:V)*$E209),"")</f>
        <v>1.1420089900800001E-9</v>
      </c>
      <c r="S209">
        <f>IFERROR(IF($F209="Raw",_xlfn.XLOOKUP(_xlfn.XLOOKUP(Tool_Austria!$D209,'AveragePrices&amp;Codes'!$A:$A,'AveragePrices&amp;Codes'!$B:$B),AGRIBALYSE_Raw!$B:$B,AGRIBALYSE_Raw!V:V)*$E209,_xlfn.XLOOKUP(_xlfn.XLOOKUP(Tool_Austria!$D209,'AveragePrices&amp;Codes'!$A:$A,'AveragePrices&amp;Codes'!$B:$B),AGRIBALYSE_Cooked!$C:$C,AGRIBALYSE_Cooked!W:W)*$E209),"")</f>
        <v>9.2121273216000006E-3</v>
      </c>
      <c r="T209">
        <f>IFERROR(IF($F209="Raw",_xlfn.XLOOKUP(_xlfn.XLOOKUP(Tool_Austria!$D209,'AveragePrices&amp;Codes'!$A:$A,'AveragePrices&amp;Codes'!$B:$B),AGRIBALYSE_Raw!$B:$B,AGRIBALYSE_Raw!W:W)*$E209,_xlfn.XLOOKUP(_xlfn.XLOOKUP(Tool_Austria!$D209,'AveragePrices&amp;Codes'!$A:$A,'AveragePrices&amp;Codes'!$B:$B),AGRIBALYSE_Cooked!$C:$C,AGRIBALYSE_Cooked!X:X)*$E209),"")</f>
        <v>1.5051828119999939E-4</v>
      </c>
      <c r="U209">
        <f>IFERROR(IF($F209="Raw",_xlfn.XLOOKUP(_xlfn.XLOOKUP(Tool_Austria!$D209,'AveragePrices&amp;Codes'!$A:$A,'AveragePrices&amp;Codes'!$B:$B),AGRIBALYSE_Raw!$B:$B,AGRIBALYSE_Raw!X:X)*$E209,_xlfn.XLOOKUP(_xlfn.XLOOKUP(Tool_Austria!$D209,'AveragePrices&amp;Codes'!$A:$A,'AveragePrices&amp;Codes'!$B:$B),AGRIBALYSE_Cooked!$C:$C,AGRIBALYSE_Cooked!Y:Y)*$E209),"")</f>
        <v>1.3246656998400002E-2</v>
      </c>
      <c r="V209">
        <f>IFERROR(IF($F209="Raw",_xlfn.XLOOKUP(_xlfn.XLOOKUP(Tool_Austria!$D209,'AveragePrices&amp;Codes'!$A:$A,'AveragePrices&amp;Codes'!$B:$B),AGRIBALYSE_Raw!$B:$B,AGRIBALYSE_Raw!Y:Y)*$E209,_xlfn.XLOOKUP(_xlfn.XLOOKUP(Tool_Austria!$D209,'AveragePrices&amp;Codes'!$A:$A,'AveragePrices&amp;Codes'!$B:$B),AGRIBALYSE_Cooked!$C:$C,AGRIBALYSE_Cooked!Z:Z)*$E209),"")</f>
        <v>3.9475825972800006E-2</v>
      </c>
      <c r="W209">
        <f>IFERROR(IF($F209="Raw",_xlfn.XLOOKUP(_xlfn.XLOOKUP(Tool_Austria!$D209,'AveragePrices&amp;Codes'!$A:$A,'AveragePrices&amp;Codes'!$B:$B),AGRIBALYSE_Raw!$B:$B,AGRIBALYSE_Raw!Z:Z)*$E209,_xlfn.XLOOKUP(_xlfn.XLOOKUP(Tool_Austria!$D209,'AveragePrices&amp;Codes'!$A:$A,'AveragePrices&amp;Codes'!$B:$B),AGRIBALYSE_Cooked!$C:$C,AGRIBALYSE_Cooked!AA:AA)*$E209),"")</f>
        <v>4.2520971628800002</v>
      </c>
      <c r="X209">
        <f>IFERROR(IF($F209="Raw",_xlfn.XLOOKUP(_xlfn.XLOOKUP(Tool_Austria!$D209,'AveragePrices&amp;Codes'!$A:$A,'AveragePrices&amp;Codes'!$B:$B),AGRIBALYSE_Raw!$B:$B,AGRIBALYSE_Raw!AA:AA)*$E209,_xlfn.XLOOKUP(_xlfn.XLOOKUP(Tool_Austria!$D209,'AveragePrices&amp;Codes'!$A:$A,'AveragePrices&amp;Codes'!$B:$B),AGRIBALYSE_Cooked!$C:$C,AGRIBALYSE_Cooked!AB:AB)*$E209),"")</f>
        <v>83.236737024000021</v>
      </c>
      <c r="Y209">
        <f>IFERROR(IF($F209="Raw",_xlfn.XLOOKUP(_xlfn.XLOOKUP(Tool_Austria!$D209,'AveragePrices&amp;Codes'!$A:$A,'AveragePrices&amp;Codes'!$B:$B),AGRIBALYSE_Raw!$B:$B,AGRIBALYSE_Raw!AB:AB)*$E209,_xlfn.XLOOKUP(_xlfn.XLOOKUP(Tool_Austria!$D209,'AveragePrices&amp;Codes'!$A:$A,'AveragePrices&amp;Codes'!$B:$B),AGRIBALYSE_Cooked!$C:$C,AGRIBALYSE_Cooked!AC:AC)*$E209),"")</f>
        <v>1.1872224571200003</v>
      </c>
      <c r="Z209">
        <f>IFERROR(IF($F209="Raw",_xlfn.XLOOKUP(_xlfn.XLOOKUP(Tool_Austria!$D209,'AveragePrices&amp;Codes'!$A:$A,'AveragePrices&amp;Codes'!$B:$B),AGRIBALYSE_Raw!$B:$B,AGRIBALYSE_Raw!AC:AC)*$E209,_xlfn.XLOOKUP(_xlfn.XLOOKUP(Tool_Austria!$D209,'AveragePrices&amp;Codes'!$A:$A,'AveragePrices&amp;Codes'!$B:$B),AGRIBALYSE_Cooked!$C:$C,AGRIBALYSE_Cooked!AD:AD)*$E209),"")</f>
        <v>8.7087936096000007</v>
      </c>
      <c r="AA209">
        <f>IFERROR(IF($F209="Raw",_xlfn.XLOOKUP(_xlfn.XLOOKUP(Tool_Austria!$D209,'AveragePrices&amp;Codes'!$A:$A,'AveragePrices&amp;Codes'!$B:$B),AGRIBALYSE_Raw!$B:$B,AGRIBALYSE_Raw!AD:AD)*$E209,_xlfn.XLOOKUP(_xlfn.XLOOKUP(Tool_Austria!$D209,'AveragePrices&amp;Codes'!$A:$A,'AveragePrices&amp;Codes'!$B:$B),AGRIBALYSE_Cooked!$C:$C,AGRIBALYSE_Cooked!AE:AE)*$E209),"")</f>
        <v>2.8840478419200007E-6</v>
      </c>
      <c r="AB209" cm="1">
        <f t="array" ref="AB209">IFERROR(_xlfn.XLOOKUP(Tool_Austria!$F209&amp;$E$2,'Cooking methods'!$A:$A&amp;'Cooking methods'!$B:$B,'Cooking methods'!C:C)*$E209,"")</f>
        <v>0</v>
      </c>
      <c r="AC209" cm="1">
        <f t="array" ref="AC209">IFERROR(_xlfn.XLOOKUP(Tool_Austria!$F209&amp;$E$2,'Cooking methods'!$A:$A&amp;'Cooking methods'!$B:$B,'Cooking methods'!D:D)*$E209,"")</f>
        <v>0</v>
      </c>
      <c r="AD209" cm="1">
        <f t="array" ref="AD209">IFERROR(_xlfn.XLOOKUP(Tool_Austria!$F209&amp;$E$2,'Cooking methods'!$A:$A&amp;'Cooking methods'!$B:$B,'Cooking methods'!E:E)*$E209,"")</f>
        <v>0</v>
      </c>
      <c r="AE209" cm="1">
        <f t="array" ref="AE209">IFERROR(_xlfn.XLOOKUP(Tool_Austria!$F209&amp;$E$2,'Cooking methods'!$A:$A&amp;'Cooking methods'!$B:$B,'Cooking methods'!F:F)*$E209,"")</f>
        <v>0</v>
      </c>
      <c r="AF209" cm="1">
        <f t="array" ref="AF209">IFERROR(_xlfn.XLOOKUP(Tool_Austria!$F209&amp;$E$2,'Cooking methods'!$A:$A&amp;'Cooking methods'!$B:$B,'Cooking methods'!G:G)*$E209,"")</f>
        <v>0</v>
      </c>
      <c r="AG209" cm="1">
        <f t="array" ref="AG209">IFERROR(_xlfn.XLOOKUP(Tool_Austria!$F209&amp;$E$2,'Cooking methods'!$A:$A&amp;'Cooking methods'!$B:$B,'Cooking methods'!H:H)*$E209,"")</f>
        <v>0</v>
      </c>
      <c r="AH209" cm="1">
        <f t="array" ref="AH209">IFERROR(_xlfn.XLOOKUP(Tool_Austria!$F209&amp;$E$2,'Cooking methods'!$A:$A&amp;'Cooking methods'!$B:$B,'Cooking methods'!I:I)*$E209,"")</f>
        <v>0</v>
      </c>
      <c r="AI209" cm="1">
        <f t="array" ref="AI209">IFERROR(_xlfn.XLOOKUP(Tool_Austria!$F209&amp;$E$2,'Cooking methods'!$A:$A&amp;'Cooking methods'!$B:$B,'Cooking methods'!J:J)*$E209,"")</f>
        <v>0</v>
      </c>
      <c r="AJ209" cm="1">
        <f t="array" ref="AJ209">IFERROR(_xlfn.XLOOKUP(Tool_Austria!$F209&amp;$E$2,'Cooking methods'!$A:$A&amp;'Cooking methods'!$B:$B,'Cooking methods'!K:K)*$E209,"")</f>
        <v>0</v>
      </c>
      <c r="AK209" cm="1">
        <f t="array" ref="AK209">IFERROR(_xlfn.XLOOKUP(Tool_Austria!$F209&amp;$E$2,'Cooking methods'!$A:$A&amp;'Cooking methods'!$B:$B,'Cooking methods'!L:L)*$E209,"")</f>
        <v>0</v>
      </c>
      <c r="AL209" cm="1">
        <f t="array" ref="AL209">IFERROR(_xlfn.XLOOKUP(Tool_Austria!$F209&amp;$E$2,'Cooking methods'!$A:$A&amp;'Cooking methods'!$B:$B,'Cooking methods'!M:M)*$E209,"")</f>
        <v>0</v>
      </c>
      <c r="AM209" cm="1">
        <f t="array" ref="AM209">IFERROR(_xlfn.XLOOKUP(Tool_Austria!$F209&amp;$E$2,'Cooking methods'!$A:$A&amp;'Cooking methods'!$B:$B,'Cooking methods'!N:N)*$E209,"")</f>
        <v>0</v>
      </c>
      <c r="AN209" cm="1">
        <f t="array" ref="AN209">IFERROR(_xlfn.XLOOKUP(Tool_Austria!$F209&amp;$E$2,'Cooking methods'!$A:$A&amp;'Cooking methods'!$B:$B,'Cooking methods'!O:O)*$E209,"")</f>
        <v>0</v>
      </c>
      <c r="AO209" cm="1">
        <f t="array" ref="AO209">IFERROR(_xlfn.XLOOKUP(Tool_Austria!$F209&amp;$E$2,'Cooking methods'!$A:$A&amp;'Cooking methods'!$B:$B,'Cooking methods'!P:P)*$E209,"")</f>
        <v>0</v>
      </c>
      <c r="AP209" cm="1">
        <f t="array" ref="AP209">IFERROR(_xlfn.XLOOKUP(Tool_Austria!$F209&amp;$E$2,'Cooking methods'!$A:$A&amp;'Cooking methods'!$B:$B,'Cooking methods'!Q:Q)*$E209,"")</f>
        <v>0</v>
      </c>
      <c r="AQ209" cm="1">
        <f t="array" ref="AQ209">IFERROR(_xlfn.XLOOKUP(Tool_Austria!$F209&amp;$E$2,'Cooking methods'!$A:$A&amp;'Cooking methods'!$B:$B,'Cooking methods'!R:R)*$E209,"")</f>
        <v>0</v>
      </c>
      <c r="AR209" cm="1">
        <f t="array" ref="AR209">IFERROR(_xlfn.XLOOKUP(Tool_Austria!$G209&amp;$E$2,'Waste management'!$A:$A&amp;'Waste management'!$B:$B,'Waste management'!C:C)*$E209,"")</f>
        <v>3.5744016000000003E-2</v>
      </c>
      <c r="AS209" cm="1">
        <f t="array" ref="AS209">IFERROR(_xlfn.XLOOKUP(Tool_Austria!$G209&amp;$E$2,'Waste management'!$A:$A&amp;'Waste management'!$B:$B,'Waste management'!D:D)*$E209,"")</f>
        <v>2.4386943839999999E-10</v>
      </c>
      <c r="AT209" cm="1">
        <f t="array" ref="AT209">IFERROR(_xlfn.XLOOKUP(Tool_Austria!$G209&amp;$E$2,'Waste management'!$A:$A&amp;'Waste management'!$B:$B,'Waste management'!E:E)*$E209,"")</f>
        <v>6.5755200000000016E-4</v>
      </c>
      <c r="AU209" cm="1">
        <f t="array" ref="AU209">IFERROR(_xlfn.XLOOKUP(Tool_Austria!$G209&amp;$E$2,'Waste management'!$A:$A&amp;'Waste management'!$B:$B,'Waste management'!F:F)*$E209,"")</f>
        <v>7.6608000000000009E-5</v>
      </c>
      <c r="AV209" cm="1">
        <f t="array" ref="AV209">IFERROR(_xlfn.XLOOKUP(Tool_Austria!$G209&amp;$E$2,'Waste management'!$A:$A&amp;'Waste management'!$B:$B,'Waste management'!G:G)*$E209,"")</f>
        <v>7.3924166400000007E-9</v>
      </c>
      <c r="AW209" cm="1">
        <f t="array" ref="AW209">IFERROR(_xlfn.XLOOKUP(Tool_Austria!$G209&amp;$E$2,'Waste management'!$A:$A&amp;'Waste management'!$B:$B,'Waste management'!H:H)*$E209,"")</f>
        <v>2.409647184E-10</v>
      </c>
      <c r="AX209" cm="1">
        <f t="array" ref="AX209">IFERROR(_xlfn.XLOOKUP(Tool_Austria!$G209&amp;$E$2,'Waste management'!$A:$A&amp;'Waste management'!$B:$B,'Waste management'!I:I)*$E209,"")</f>
        <v>1.7131910880000004E-10</v>
      </c>
      <c r="AY209" cm="1">
        <f t="array" ref="AY209">IFERROR(_xlfn.XLOOKUP(Tool_Austria!$G209&amp;$E$2,'Waste management'!$A:$A&amp;'Waste management'!$B:$B,'Waste management'!J:J)*$E209,"")</f>
        <v>1.4108640000000002E-3</v>
      </c>
      <c r="AZ209" cm="1">
        <f t="array" ref="AZ209">IFERROR(_xlfn.XLOOKUP(Tool_Austria!$G209&amp;$E$2,'Waste management'!$A:$A&amp;'Waste management'!$B:$B,'Waste management'!K:K)*$E209,"")</f>
        <v>3.4342217280000006E-6</v>
      </c>
      <c r="BA209" cm="1">
        <f t="array" ref="BA209">IFERROR(_xlfn.XLOOKUP(Tool_Austria!$G209&amp;$E$2,'Waste management'!$A:$A&amp;'Waste management'!$B:$B,'Waste management'!L:L)*$E209,"")</f>
        <v>6.1798013760000009E-5</v>
      </c>
      <c r="BB209" cm="1">
        <f t="array" ref="BB209">IFERROR(_xlfn.XLOOKUP(Tool_Austria!$G209&amp;$E$2,'Waste management'!$A:$A&amp;'Waste management'!$B:$B,'Waste management'!M:M)*$E209,"")</f>
        <v>6.2180160000000007E-3</v>
      </c>
      <c r="BC209" cm="1">
        <f t="array" ref="BC209">IFERROR(_xlfn.XLOOKUP(Tool_Austria!$G209&amp;$E$2,'Waste management'!$A:$A&amp;'Waste management'!$B:$B,'Waste management'!N:N)*$E209,"")</f>
        <v>5.3466893760000005</v>
      </c>
      <c r="BD209" cm="1">
        <f t="array" ref="BD209">IFERROR(_xlfn.XLOOKUP(Tool_Austria!$G209&amp;$E$2,'Waste management'!$A:$A&amp;'Waste management'!$B:$B,'Waste management'!O:O)*$E209,"")</f>
        <v>0.34091198400000006</v>
      </c>
      <c r="BE209" cm="1">
        <f t="array" ref="BE209">IFERROR(_xlfn.XLOOKUP(Tool_Austria!$G209&amp;$E$2,'Waste management'!$A:$A&amp;'Waste management'!$B:$B,'Waste management'!P:P)*$E209,"")</f>
        <v>7.3607520000000008E-3</v>
      </c>
      <c r="BF209" cm="1">
        <f t="array" ref="BF209">IFERROR(_xlfn.XLOOKUP(Tool_Austria!$G209&amp;$E$2,'Waste management'!$A:$A&amp;'Waste management'!$B:$B,'Waste management'!Q:Q)*$E209,"")</f>
        <v>0.21424065600000003</v>
      </c>
      <c r="BG209" cm="1">
        <f t="array" ref="BG209">IFERROR(_xlfn.XLOOKUP(Tool_Austria!$G209&amp;$E$2,'Waste management'!$A:$A&amp;'Waste management'!$B:$B,'Waste management'!R:R)*$E209,"")</f>
        <v>6.9623904000000011E-8</v>
      </c>
      <c r="BH209">
        <f>IFERROR((L209+AR209+AB209)*_xlfn.XLOOKUP(Tool_Austria!BH$4,Monetization_Factors!$A:$A,Monetization_Factors!$D:$D),"")</f>
        <v>9.7934977139875576E-2</v>
      </c>
      <c r="BI209">
        <f>IFERROR((M209+AS209+AC209)*_xlfn.XLOOKUP(Tool_Austria!BI$4,Monetization_Factors!$A:$A,Monetization_Factors!$D:$D),"")</f>
        <v>3.2891331899320311E-7</v>
      </c>
      <c r="BJ209">
        <f>IFERROR((N209+AT209+AD209)*_xlfn.XLOOKUP(Tool_Austria!BJ$4,Monetization_Factors!$A:$A,Monetization_Factors!$D:$D),"")</f>
        <v>8.4817572407849619E-5</v>
      </c>
      <c r="BK209">
        <f>IFERROR((O209+AU209+AE209)*_xlfn.XLOOKUP(Tool_Austria!BK$4,Monetization_Factors!$A:$A,Monetization_Factors!$D:$D),"")</f>
        <v>5.1777308132371445E-3</v>
      </c>
      <c r="BL209">
        <f>IFERROR((P209+AV209+AF209)*_xlfn.XLOOKUP(Tool_Austria!BL$4,Monetization_Factors!$A:$A,Monetization_Factors!$D:$D),"")</f>
        <v>7.393064064759361E-2</v>
      </c>
      <c r="BM209">
        <f>IFERROR((Q209+AW209+AG209)*_xlfn.XLOOKUP(Tool_Austria!BM$4,Monetization_Factors!$A:$A,Monetization_Factors!$D:$D),"")</f>
        <v>8.1651504023064706E-3</v>
      </c>
      <c r="BN209">
        <f>IFERROR((R209+AX209+AH209)*_xlfn.XLOOKUP(Tool_Austria!BN$4,Monetization_Factors!$A:$A,Monetization_Factors!$D:$D),"")</f>
        <v>1.5098562815242707E-3</v>
      </c>
      <c r="BO209">
        <f>IFERROR((S209+AY209+AI209)*_xlfn.XLOOKUP(Tool_Austria!BO$4,Monetization_Factors!$A:$A,Monetization_Factors!$D:$D),"")</f>
        <v>4.6511648633292633E-3</v>
      </c>
      <c r="BP209">
        <f>IFERROR((T209+AZ209+AJ209)*_xlfn.XLOOKUP(Tool_Austria!BP$4,Monetization_Factors!$A:$A,Monetization_Factors!$D:$D),"")</f>
        <v>3.7555039915557935E-4</v>
      </c>
      <c r="BQ209">
        <f>IFERROR((U209+BA209+AK209)*_xlfn.XLOOKUP(Tool_Austria!BQ$4,Monetization_Factors!$A:$A,Monetization_Factors!$D:$D),"")</f>
        <v>5.4440518907565696E-2</v>
      </c>
      <c r="BR209" t="str">
        <f>IFERROR((V209+BB209+AL209)*_xlfn.XLOOKUP(Tool_Austria!BR$4,Monetization_Factors!$A:$A,Monetization_Factors!$D:$D),"")</f>
        <v/>
      </c>
      <c r="BS209">
        <f>IFERROR((W209+BC209+AM209)*_xlfn.XLOOKUP(Tool_Austria!BS$4,Monetization_Factors!$A:$A,Monetization_Factors!$D:$D),"")</f>
        <v>4.6710315177552755E-4</v>
      </c>
      <c r="BT209">
        <f>IFERROR((X209+BD209+AN209)*_xlfn.XLOOKUP(Tool_Austria!BT$4,Monetization_Factors!$A:$A,Monetization_Factors!$D:$D),"")</f>
        <v>1.8610456039029558E-2</v>
      </c>
      <c r="BU209">
        <f>IFERROR((Y209+BE209+AO209)*_xlfn.XLOOKUP(Tool_Austria!BU$4,Monetization_Factors!$A:$A,Monetization_Factors!$D:$D),"")</f>
        <v>7.5914892423420751E-3</v>
      </c>
      <c r="BV209">
        <f>IFERROR((Z209+BF209+AP209)*_xlfn.XLOOKUP(Tool_Austria!BV$4,Monetization_Factors!$A:$A,Monetization_Factors!$D:$D),"")</f>
        <v>1.4734430497043262E-2</v>
      </c>
      <c r="BW209">
        <f>IFERROR((AA209+BG209+AQ209)*_xlfn.XLOOKUP(Tool_Austria!BW$4,Monetization_Factors!$A:$A,Monetization_Factors!$D:$D),"")</f>
        <v>6.1705739642040314E-6</v>
      </c>
      <c r="BX209" s="38" t="str" cm="1">
        <f t="array" ref="BX209">IFERROR(_xlfn.IFS(I209&lt;&gt;0,I209*E209,I209="",J209*E209),"")</f>
        <v/>
      </c>
      <c r="BY209" s="38">
        <f t="shared" si="123"/>
        <v>0.28768038544446911</v>
      </c>
      <c r="BZ209" s="38">
        <f t="shared" si="124"/>
        <v>0.28768038544446911</v>
      </c>
      <c r="CA209" s="38">
        <f t="shared" si="125"/>
        <v>4.4258520837610631E-4</v>
      </c>
      <c r="CB209">
        <f t="shared" si="126"/>
        <v>0.7527618907200001</v>
      </c>
      <c r="CC209">
        <f t="shared" si="126"/>
        <v>8.216457614400001E-9</v>
      </c>
      <c r="CD209">
        <f t="shared" si="126"/>
        <v>5.5574958230400005E-2</v>
      </c>
      <c r="CE209">
        <f t="shared" si="126"/>
        <v>3.4206389380800001E-3</v>
      </c>
      <c r="CF209">
        <f t="shared" si="126"/>
        <v>7.4058466608000021E-8</v>
      </c>
      <c r="CG209">
        <f t="shared" si="126"/>
        <v>3.9319613323200009E-8</v>
      </c>
      <c r="CH209">
        <f t="shared" si="126"/>
        <v>1.3133280988800002E-9</v>
      </c>
      <c r="CI209">
        <f t="shared" si="126"/>
        <v>1.06229913216E-2</v>
      </c>
      <c r="CJ209">
        <f t="shared" si="126"/>
        <v>1.5395250292799938E-4</v>
      </c>
      <c r="CK209">
        <f t="shared" si="126"/>
        <v>1.3308455012160002E-2</v>
      </c>
      <c r="CL209">
        <f t="shared" si="126"/>
        <v>4.5693841972800006E-2</v>
      </c>
      <c r="CM209">
        <f t="shared" si="126"/>
        <v>9.5987865388800007</v>
      </c>
      <c r="CN209">
        <f t="shared" si="126"/>
        <v>83.577649008000023</v>
      </c>
      <c r="CO209">
        <f t="shared" si="126"/>
        <v>1.1945832091200004</v>
      </c>
      <c r="CP209">
        <f t="shared" si="126"/>
        <v>8.9230342656000001</v>
      </c>
      <c r="CQ209">
        <f t="shared" si="117"/>
        <v>2.9536717459200007E-6</v>
      </c>
      <c r="CR209">
        <f t="shared" si="127"/>
        <v>1.1580952164923078E-3</v>
      </c>
      <c r="CS209">
        <f t="shared" si="127"/>
        <v>1.2640704022153847E-11</v>
      </c>
      <c r="CT209">
        <f t="shared" si="127"/>
        <v>8.5499935739076925E-5</v>
      </c>
      <c r="CU209">
        <f t="shared" si="127"/>
        <v>5.2625214432000005E-6</v>
      </c>
      <c r="CV209">
        <f t="shared" si="127"/>
        <v>1.1393610247384618E-10</v>
      </c>
      <c r="CW209">
        <f t="shared" si="127"/>
        <v>6.0491712804923091E-11</v>
      </c>
      <c r="CX209">
        <f t="shared" si="127"/>
        <v>2.0205047675076925E-12</v>
      </c>
      <c r="CY209">
        <f t="shared" si="127"/>
        <v>1.6343063571692309E-5</v>
      </c>
      <c r="CZ209">
        <f t="shared" si="127"/>
        <v>2.3685000450461445E-7</v>
      </c>
      <c r="DA209">
        <f t="shared" si="127"/>
        <v>2.047454617255385E-5</v>
      </c>
      <c r="DB209">
        <f t="shared" si="127"/>
        <v>7.0298218419692323E-5</v>
      </c>
      <c r="DC209">
        <f t="shared" si="127"/>
        <v>1.4767363905969232E-2</v>
      </c>
      <c r="DD209">
        <f t="shared" si="127"/>
        <v>0.12858099847384619</v>
      </c>
      <c r="DE209">
        <f t="shared" si="127"/>
        <v>1.8378203217230774E-3</v>
      </c>
      <c r="DF209">
        <f t="shared" si="127"/>
        <v>1.3727745023999999E-2</v>
      </c>
      <c r="DG209">
        <f t="shared" si="118"/>
        <v>4.544110378338463E-9</v>
      </c>
      <c r="DH209" s="5">
        <f>IFERROR(((((L209+AB209)*(1/$H209))+AR209)/$F$2)/($B$2*('CAR.CAP_per person'!B$2)/(_xlfn.XLOOKUP($E$2,EU_countries_GDP!$A$2:$A$29,EU_countries_GDP!$E$2:$E$29))),"")</f>
        <v>2.4103110702660972E-2</v>
      </c>
      <c r="DI209" s="5">
        <f>IFERROR(((((M209+AC209)*(1/$H209))+AS209)/$F$2)/($B$2*('CAR.CAP_per person'!C$2)/(_xlfn.XLOOKUP($E$2,EU_countries_GDP!$A$2:$A$29,EU_countries_GDP!$E$2:$E$29))),"")</f>
        <v>3.3408125399579791E-6</v>
      </c>
      <c r="DJ209" s="5">
        <f>IFERROR(((((N209+AD209)*(1/$H209))+AT209)/$F$2)/($B$2*('CAR.CAP_per person'!D$2)/(_xlfn.XLOOKUP($E$2,EU_countries_GDP!$A$2:$A$29,EU_countries_GDP!$E$2:$E$29))),"")</f>
        <v>2.3258915945291283E-5</v>
      </c>
      <c r="DK209" s="5">
        <f>IFERROR(((((O209+AE209)*(1/$H209))+AU209)/$F$2)/($B$2*('CAR.CAP_per person'!E$2)/(_xlfn.XLOOKUP($E$2,EU_countries_GDP!$A$2:$A$29,EU_countries_GDP!$E$2:$E$29))),"")</f>
        <v>1.8491598180403611E-3</v>
      </c>
      <c r="DL209" s="5">
        <f>IFERROR(((((P209+AF209)*(1/$H209))+AV209)/$F$2)/($B$2*('CAR.CAP_per person'!F$2)/(_xlfn.XLOOKUP($E$2,EU_countries_GDP!$A$2:$A$29,EU_countries_GDP!$E$2:$E$29))),"")</f>
        <v>3.0756839448782228E-2</v>
      </c>
      <c r="DM209" s="5">
        <f>IFERROR(((((Q209+AG209)*(1/$H209))+AW209)/$F$2)/($B$2*('CAR.CAP_per person'!G$2)/(_xlfn.XLOOKUP($E$2,EU_countries_GDP!$A$2:$A$29,EU_countries_GDP!$E$2:$E$29))),"")</f>
        <v>9.0370120982173271E-3</v>
      </c>
      <c r="DN209" s="5">
        <f>IFERROR(((((R209+AH209)*(1/$H209))+AX209)/$F$2)/($B$2*('CAR.CAP_per person'!H$2)/(_xlfn.XLOOKUP($E$2,EU_countries_GDP!$A$2:$A$29,EU_countries_GDP!$E$2:$E$29))),"")</f>
        <v>6.8039013018944785E-5</v>
      </c>
      <c r="DO209" s="5">
        <f>IFERROR(((((S209+AI209)*(1/$H209))+AY209)/$F$2)/($B$2*('CAR.CAP_per person'!I$2)/(_xlfn.XLOOKUP($E$2,EU_countries_GDP!$A$2:$A$29,EU_countries_GDP!$E$2:$E$29))),"")</f>
        <v>2.2489946188529735E-3</v>
      </c>
      <c r="DP209" s="5">
        <f>IFERROR(((((T209+AJ209)*(1/$H209))+AZ209)/$F$2)/($B$2*('CAR.CAP_per person'!J$2)/(_xlfn.XLOOKUP($E$2,EU_countries_GDP!$A$2:$A$29,EU_countries_GDP!$E$2:$E$29))),"")</f>
        <v>5.8259126394386834E-3</v>
      </c>
      <c r="DQ209" s="5">
        <f>IFERROR(((((U209+AK209)*(1/$H209))+BA209)/$F$2)/($B$2*('CAR.CAP_per person'!K$2)/(_xlfn.XLOOKUP($E$2,EU_countries_GDP!$A$2:$A$29,EU_countries_GDP!$E$2:$E$29))),"")</f>
        <v>1.4667599497267753E-2</v>
      </c>
      <c r="DR209" s="5">
        <f>IFERROR(((((V209+AL209)*(1/$H209))+BB209)/$F$2)/($B$2*('CAR.CAP_per person'!L$2)/(_xlfn.XLOOKUP($E$2,EU_countries_GDP!$A$2:$A$29,EU_countries_GDP!$E$2:$E$29))),"")</f>
        <v>1.5797472605910965E-3</v>
      </c>
      <c r="DS209" s="5">
        <f>IFERROR(((((W209+AM209)*(1/$H209))+BC209)/$F$2)/($B$2*('CAR.CAP_per person'!M$2)/(_xlfn.XLOOKUP($E$2,EU_countries_GDP!$A$2:$A$29,EU_countries_GDP!$E$2:$E$29))),"")</f>
        <v>1.3395587392086135E-2</v>
      </c>
      <c r="DT209" s="5">
        <f>IFERROR(((((X209+AN209)*(1/$H209))+BD209)/$F$2)/($B$2*('CAR.CAP_per person'!N$2)/(_xlfn.XLOOKUP($E$2,EU_countries_GDP!$A$2:$A$29,EU_countries_GDP!$E$2:$E$29))),"")</f>
        <v>1.452035895399854</v>
      </c>
      <c r="DU209" s="5">
        <f>IFERROR(((((Y209+AO209)*(1/$H209))+BE209)/$F$2)/($B$2*('CAR.CAP_per person'!O$2)/(_xlfn.XLOOKUP($E$2,EU_countries_GDP!$A$2:$A$29,EU_countries_GDP!$E$2:$E$29))),"")</f>
        <v>1.4510641231596834E-3</v>
      </c>
      <c r="DV209" s="5">
        <f>IFERROR(((((Z209+AP209)*(1/$H209))+BF209)/$F$2)/($B$2*('CAR.CAP_per person'!P$2)/(_xlfn.XLOOKUP($E$2,EU_countries_GDP!$A$2:$A$29,EU_countries_GDP!$E$2:$E$29))),"")</f>
        <v>8.7497291251438063E-3</v>
      </c>
      <c r="DW209" s="5">
        <f>IFERROR(((((AA209+AQ209)*(1/$H209))+BG209)/$F$2)/($B$2*('CAR.CAP_per person'!Q$2)/(_xlfn.XLOOKUP($E$2,EU_countries_GDP!$A$2:$A$29,EU_countries_GDP!$E$2:$E$29))),"")</f>
        <v>2.951353131313973E-3</v>
      </c>
    </row>
    <row r="210" spans="1:127">
      <c r="A210" t="s">
        <v>221</v>
      </c>
      <c r="B210" t="str">
        <f>_xlfn.XLOOKUP(D210,Table5[Ingredient],Table5[Category],"",FALSE)</f>
        <v>Vegetables</v>
      </c>
      <c r="C210" s="33" t="s">
        <v>229</v>
      </c>
      <c r="D210" s="33" t="s">
        <v>203</v>
      </c>
      <c r="E210" s="33">
        <v>0.63840000000000008</v>
      </c>
      <c r="F210" s="33" t="s">
        <v>189</v>
      </c>
      <c r="G210" s="33" t="s">
        <v>180</v>
      </c>
      <c r="H210" s="91">
        <f>Dataset_AT!S89</f>
        <v>0.69195751138088013</v>
      </c>
      <c r="I210" s="33"/>
      <c r="J210" s="37">
        <f>IFERROR(INDEX('AveragePrices&amp;Codes'!G:AG, MATCH($D210, 'AveragePrices&amp;Codes'!$A:$A, 0), MATCH(Tool_Austria!$E$2, 'AveragePrices&amp;Codes'!$G$1:$AG$1, 0)),"")</f>
        <v>0.63722458418584826</v>
      </c>
      <c r="K210" s="37">
        <f>IFERROR(E210/(_xlfn.XLOOKUP(A210,Dataset_AT!$V$2:$V$9,Dataset_AT!$W$2:$W$9)),"")</f>
        <v>7.6000000000000009E-3</v>
      </c>
      <c r="L210">
        <f>IFERROR(IF($F210="Raw",_xlfn.XLOOKUP(_xlfn.XLOOKUP(Tool_Austria!$D210,'AveragePrices&amp;Codes'!$A:$A,'AveragePrices&amp;Codes'!$B:$B),AGRIBALYSE_Raw!$B:$B,AGRIBALYSE_Raw!O:O)*$E210,_xlfn.XLOOKUP(_xlfn.XLOOKUP(Tool_Austria!$D210,'AveragePrices&amp;Codes'!$A:$A,'AveragePrices&amp;Codes'!$B:$B),AGRIBALYSE_Cooked!$C:$C,AGRIBALYSE_Cooked!P:P)*$E210),"")</f>
        <v>0.26887634524800003</v>
      </c>
      <c r="M210">
        <f>IFERROR(IF($F210="Raw",_xlfn.XLOOKUP(_xlfn.XLOOKUP(Tool_Austria!$D210,'AveragePrices&amp;Codes'!$A:$A,'AveragePrices&amp;Codes'!$B:$B),AGRIBALYSE_Raw!$B:$B,AGRIBALYSE_Raw!P:P)*$E210,_xlfn.XLOOKUP(_xlfn.XLOOKUP(Tool_Austria!$D210,'AveragePrices&amp;Codes'!$A:$A,'AveragePrices&amp;Codes'!$B:$B),AGRIBALYSE_Cooked!$C:$C,AGRIBALYSE_Cooked!Q:Q)*$E210),"")</f>
        <v>1.2639973348800002E-8</v>
      </c>
      <c r="N210">
        <f>IFERROR(IF($F210="Raw",_xlfn.XLOOKUP(_xlfn.XLOOKUP(Tool_Austria!$D210,'AveragePrices&amp;Codes'!$A:$A,'AveragePrices&amp;Codes'!$B:$B),AGRIBALYSE_Raw!$B:$B,AGRIBALYSE_Raw!Q:Q)*$E210,_xlfn.XLOOKUP(_xlfn.XLOOKUP(Tool_Austria!$D210,'AveragePrices&amp;Codes'!$A:$A,'AveragePrices&amp;Codes'!$B:$B),AGRIBALYSE_Cooked!$C:$C,AGRIBALYSE_Cooked!R:R)*$E210),"")</f>
        <v>4.3671116260800009E-2</v>
      </c>
      <c r="O210">
        <f>IFERROR(IF($F210="Raw",_xlfn.XLOOKUP(_xlfn.XLOOKUP(Tool_Austria!$D210,'AveragePrices&amp;Codes'!$A:$A,'AveragePrices&amp;Codes'!$B:$B),AGRIBALYSE_Raw!$B:$B,AGRIBALYSE_Raw!R:R)*$E210,_xlfn.XLOOKUP(_xlfn.XLOOKUP(Tool_Austria!$D210,'AveragePrices&amp;Codes'!$A:$A,'AveragePrices&amp;Codes'!$B:$B),AGRIBALYSE_Cooked!$C:$C,AGRIBALYSE_Cooked!S:S)*$E210),"")</f>
        <v>1.0852284811200001E-3</v>
      </c>
      <c r="P210">
        <f>IFERROR(IF($F210="Raw",_xlfn.XLOOKUP(_xlfn.XLOOKUP(Tool_Austria!$D210,'AveragePrices&amp;Codes'!$A:$A,'AveragePrices&amp;Codes'!$B:$B),AGRIBALYSE_Raw!$B:$B,AGRIBALYSE_Raw!S:S)*$E210,_xlfn.XLOOKUP(_xlfn.XLOOKUP(Tool_Austria!$D210,'AveragePrices&amp;Codes'!$A:$A,'AveragePrices&amp;Codes'!$B:$B),AGRIBALYSE_Cooked!$C:$C,AGRIBALYSE_Cooked!T:T)*$E210),"")</f>
        <v>1.7892910492800001E-8</v>
      </c>
      <c r="Q210">
        <f>IFERROR(IF($F210="Raw",_xlfn.XLOOKUP(_xlfn.XLOOKUP(Tool_Austria!$D210,'AveragePrices&amp;Codes'!$A:$A,'AveragePrices&amp;Codes'!$B:$B),AGRIBALYSE_Raw!$B:$B,AGRIBALYSE_Raw!T:T)*$E210,_xlfn.XLOOKUP(_xlfn.XLOOKUP(Tool_Austria!$D210,'AveragePrices&amp;Codes'!$A:$A,'AveragePrices&amp;Codes'!$B:$B),AGRIBALYSE_Cooked!$C:$C,AGRIBALYSE_Cooked!U:U)*$E210),"")</f>
        <v>5.0015685484800007E-9</v>
      </c>
      <c r="R210">
        <f>IFERROR(IF($F210="Raw",_xlfn.XLOOKUP(_xlfn.XLOOKUP(Tool_Austria!$D210,'AveragePrices&amp;Codes'!$A:$A,'AveragePrices&amp;Codes'!$B:$B),AGRIBALYSE_Raw!$B:$B,AGRIBALYSE_Raw!U:U)*$E210,_xlfn.XLOOKUP(_xlfn.XLOOKUP(Tool_Austria!$D210,'AveragePrices&amp;Codes'!$A:$A,'AveragePrices&amp;Codes'!$B:$B),AGRIBALYSE_Cooked!$C:$C,AGRIBALYSE_Cooked!V:V)*$E210),"")</f>
        <v>1.8893631859200004E-10</v>
      </c>
      <c r="S210">
        <f>IFERROR(IF($F210="Raw",_xlfn.XLOOKUP(_xlfn.XLOOKUP(Tool_Austria!$D210,'AveragePrices&amp;Codes'!$A:$A,'AveragePrices&amp;Codes'!$B:$B),AGRIBALYSE_Raw!$B:$B,AGRIBALYSE_Raw!V:V)*$E210,_xlfn.XLOOKUP(_xlfn.XLOOKUP(Tool_Austria!$D210,'AveragePrices&amp;Codes'!$A:$A,'AveragePrices&amp;Codes'!$B:$B),AGRIBALYSE_Cooked!$C:$C,AGRIBALYSE_Cooked!W:W)*$E210),"")</f>
        <v>1.5230730782400002E-3</v>
      </c>
      <c r="T210">
        <f>IFERROR(IF($F210="Raw",_xlfn.XLOOKUP(_xlfn.XLOOKUP(Tool_Austria!$D210,'AveragePrices&amp;Codes'!$A:$A,'AveragePrices&amp;Codes'!$B:$B),AGRIBALYSE_Raw!$B:$B,AGRIBALYSE_Raw!W:W)*$E210,_xlfn.XLOOKUP(_xlfn.XLOOKUP(Tool_Austria!$D210,'AveragePrices&amp;Codes'!$A:$A,'AveragePrices&amp;Codes'!$B:$B),AGRIBALYSE_Cooked!$C:$C,AGRIBALYSE_Cooked!X:X)*$E210),"")</f>
        <v>4.1644360329600003E-5</v>
      </c>
      <c r="U210">
        <f>IFERROR(IF($F210="Raw",_xlfn.XLOOKUP(_xlfn.XLOOKUP(Tool_Austria!$D210,'AveragePrices&amp;Codes'!$A:$A,'AveragePrices&amp;Codes'!$B:$B),AGRIBALYSE_Raw!$B:$B,AGRIBALYSE_Raw!X:X)*$E210,_xlfn.XLOOKUP(_xlfn.XLOOKUP(Tool_Austria!$D210,'AveragePrices&amp;Codes'!$A:$A,'AveragePrices&amp;Codes'!$B:$B),AGRIBALYSE_Cooked!$C:$C,AGRIBALYSE_Cooked!Y:Y)*$E210),"")</f>
        <v>1.4545092374400003E-3</v>
      </c>
      <c r="V210">
        <f>IFERROR(IF($F210="Raw",_xlfn.XLOOKUP(_xlfn.XLOOKUP(Tool_Austria!$D210,'AveragePrices&amp;Codes'!$A:$A,'AveragePrices&amp;Codes'!$B:$B),AGRIBALYSE_Raw!$B:$B,AGRIBALYSE_Raw!Y:Y)*$E210,_xlfn.XLOOKUP(_xlfn.XLOOKUP(Tool_Austria!$D210,'AveragePrices&amp;Codes'!$A:$A,'AveragePrices&amp;Codes'!$B:$B),AGRIBALYSE_Cooked!$C:$C,AGRIBALYSE_Cooked!Z:Z)*$E210),"")</f>
        <v>5.5094438380800014E-3</v>
      </c>
      <c r="W210">
        <f>IFERROR(IF($F210="Raw",_xlfn.XLOOKUP(_xlfn.XLOOKUP(Tool_Austria!$D210,'AveragePrices&amp;Codes'!$A:$A,'AveragePrices&amp;Codes'!$B:$B),AGRIBALYSE_Raw!$B:$B,AGRIBALYSE_Raw!Z:Z)*$E210,_xlfn.XLOOKUP(_xlfn.XLOOKUP(Tool_Austria!$D210,'AveragePrices&amp;Codes'!$A:$A,'AveragePrices&amp;Codes'!$B:$B),AGRIBALYSE_Cooked!$C:$C,AGRIBALYSE_Cooked!AA:AA)*$E210),"")</f>
        <v>3.5556819883200008</v>
      </c>
      <c r="X210">
        <f>IFERROR(IF($F210="Raw",_xlfn.XLOOKUP(_xlfn.XLOOKUP(Tool_Austria!$D210,'AveragePrices&amp;Codes'!$A:$A,'AveragePrices&amp;Codes'!$B:$B),AGRIBALYSE_Raw!$B:$B,AGRIBALYSE_Raw!AA:AA)*$E210,_xlfn.XLOOKUP(_xlfn.XLOOKUP(Tool_Austria!$D210,'AveragePrices&amp;Codes'!$A:$A,'AveragePrices&amp;Codes'!$B:$B),AGRIBALYSE_Cooked!$C:$C,AGRIBALYSE_Cooked!AB:AB)*$E210),"")</f>
        <v>11.229960974400001</v>
      </c>
      <c r="Y210">
        <f>IFERROR(IF($F210="Raw",_xlfn.XLOOKUP(_xlfn.XLOOKUP(Tool_Austria!$D210,'AveragePrices&amp;Codes'!$A:$A,'AveragePrices&amp;Codes'!$B:$B),AGRIBALYSE_Raw!$B:$B,AGRIBALYSE_Raw!AB:AB)*$E210,_xlfn.XLOOKUP(_xlfn.XLOOKUP(Tool_Austria!$D210,'AveragePrices&amp;Codes'!$A:$A,'AveragePrices&amp;Codes'!$B:$B),AGRIBALYSE_Cooked!$C:$C,AGRIBALYSE_Cooked!AC:AC)*$E210),"")</f>
        <v>0.46983123969600005</v>
      </c>
      <c r="Z210">
        <f>IFERROR(IF($F210="Raw",_xlfn.XLOOKUP(_xlfn.XLOOKUP(Tool_Austria!$D210,'AveragePrices&amp;Codes'!$A:$A,'AveragePrices&amp;Codes'!$B:$B),AGRIBALYSE_Raw!$B:$B,AGRIBALYSE_Raw!AC:AC)*$E210,_xlfn.XLOOKUP(_xlfn.XLOOKUP(Tool_Austria!$D210,'AveragePrices&amp;Codes'!$A:$A,'AveragePrices&amp;Codes'!$B:$B),AGRIBALYSE_Cooked!$C:$C,AGRIBALYSE_Cooked!AD:AD)*$E210),"")</f>
        <v>3.6951593649600003</v>
      </c>
      <c r="AA210">
        <f>IFERROR(IF($F210="Raw",_xlfn.XLOOKUP(_xlfn.XLOOKUP(Tool_Austria!$D210,'AveragePrices&amp;Codes'!$A:$A,'AveragePrices&amp;Codes'!$B:$B),AGRIBALYSE_Raw!$B:$B,AGRIBALYSE_Raw!AD:AD)*$E210,_xlfn.XLOOKUP(_xlfn.XLOOKUP(Tool_Austria!$D210,'AveragePrices&amp;Codes'!$A:$A,'AveragePrices&amp;Codes'!$B:$B),AGRIBALYSE_Cooked!$C:$C,AGRIBALYSE_Cooked!AE:AE)*$E210),"")</f>
        <v>1.5534443836800004E-6</v>
      </c>
      <c r="AB210" cm="1">
        <f t="array" ref="AB210">IFERROR(_xlfn.XLOOKUP(Tool_Austria!$F210&amp;$E$2,'Cooking methods'!$A:$A&amp;'Cooking methods'!$B:$B,'Cooking methods'!C:C)*$E210,"")</f>
        <v>0</v>
      </c>
      <c r="AC210" cm="1">
        <f t="array" ref="AC210">IFERROR(_xlfn.XLOOKUP(Tool_Austria!$F210&amp;$E$2,'Cooking methods'!$A:$A&amp;'Cooking methods'!$B:$B,'Cooking methods'!D:D)*$E210,"")</f>
        <v>0</v>
      </c>
      <c r="AD210" cm="1">
        <f t="array" ref="AD210">IFERROR(_xlfn.XLOOKUP(Tool_Austria!$F210&amp;$E$2,'Cooking methods'!$A:$A&amp;'Cooking methods'!$B:$B,'Cooking methods'!E:E)*$E210,"")</f>
        <v>0</v>
      </c>
      <c r="AE210" cm="1">
        <f t="array" ref="AE210">IFERROR(_xlfn.XLOOKUP(Tool_Austria!$F210&amp;$E$2,'Cooking methods'!$A:$A&amp;'Cooking methods'!$B:$B,'Cooking methods'!F:F)*$E210,"")</f>
        <v>0</v>
      </c>
      <c r="AF210" cm="1">
        <f t="array" ref="AF210">IFERROR(_xlfn.XLOOKUP(Tool_Austria!$F210&amp;$E$2,'Cooking methods'!$A:$A&amp;'Cooking methods'!$B:$B,'Cooking methods'!G:G)*$E210,"")</f>
        <v>0</v>
      </c>
      <c r="AG210" cm="1">
        <f t="array" ref="AG210">IFERROR(_xlfn.XLOOKUP(Tool_Austria!$F210&amp;$E$2,'Cooking methods'!$A:$A&amp;'Cooking methods'!$B:$B,'Cooking methods'!H:H)*$E210,"")</f>
        <v>0</v>
      </c>
      <c r="AH210" cm="1">
        <f t="array" ref="AH210">IFERROR(_xlfn.XLOOKUP(Tool_Austria!$F210&amp;$E$2,'Cooking methods'!$A:$A&amp;'Cooking methods'!$B:$B,'Cooking methods'!I:I)*$E210,"")</f>
        <v>0</v>
      </c>
      <c r="AI210" cm="1">
        <f t="array" ref="AI210">IFERROR(_xlfn.XLOOKUP(Tool_Austria!$F210&amp;$E$2,'Cooking methods'!$A:$A&amp;'Cooking methods'!$B:$B,'Cooking methods'!J:J)*$E210,"")</f>
        <v>0</v>
      </c>
      <c r="AJ210" cm="1">
        <f t="array" ref="AJ210">IFERROR(_xlfn.XLOOKUP(Tool_Austria!$F210&amp;$E$2,'Cooking methods'!$A:$A&amp;'Cooking methods'!$B:$B,'Cooking methods'!K:K)*$E210,"")</f>
        <v>0</v>
      </c>
      <c r="AK210" cm="1">
        <f t="array" ref="AK210">IFERROR(_xlfn.XLOOKUP(Tool_Austria!$F210&amp;$E$2,'Cooking methods'!$A:$A&amp;'Cooking methods'!$B:$B,'Cooking methods'!L:L)*$E210,"")</f>
        <v>0</v>
      </c>
      <c r="AL210" cm="1">
        <f t="array" ref="AL210">IFERROR(_xlfn.XLOOKUP(Tool_Austria!$F210&amp;$E$2,'Cooking methods'!$A:$A&amp;'Cooking methods'!$B:$B,'Cooking methods'!M:M)*$E210,"")</f>
        <v>0</v>
      </c>
      <c r="AM210" cm="1">
        <f t="array" ref="AM210">IFERROR(_xlfn.XLOOKUP(Tool_Austria!$F210&amp;$E$2,'Cooking methods'!$A:$A&amp;'Cooking methods'!$B:$B,'Cooking methods'!N:N)*$E210,"")</f>
        <v>0</v>
      </c>
      <c r="AN210" cm="1">
        <f t="array" ref="AN210">IFERROR(_xlfn.XLOOKUP(Tool_Austria!$F210&amp;$E$2,'Cooking methods'!$A:$A&amp;'Cooking methods'!$B:$B,'Cooking methods'!O:O)*$E210,"")</f>
        <v>0</v>
      </c>
      <c r="AO210" cm="1">
        <f t="array" ref="AO210">IFERROR(_xlfn.XLOOKUP(Tool_Austria!$F210&amp;$E$2,'Cooking methods'!$A:$A&amp;'Cooking methods'!$B:$B,'Cooking methods'!P:P)*$E210,"")</f>
        <v>0</v>
      </c>
      <c r="AP210" cm="1">
        <f t="array" ref="AP210">IFERROR(_xlfn.XLOOKUP(Tool_Austria!$F210&amp;$E$2,'Cooking methods'!$A:$A&amp;'Cooking methods'!$B:$B,'Cooking methods'!Q:Q)*$E210,"")</f>
        <v>0</v>
      </c>
      <c r="AQ210" cm="1">
        <f t="array" ref="AQ210">IFERROR(_xlfn.XLOOKUP(Tool_Austria!$F210&amp;$E$2,'Cooking methods'!$A:$A&amp;'Cooking methods'!$B:$B,'Cooking methods'!R:R)*$E210,"")</f>
        <v>0</v>
      </c>
      <c r="AR210" cm="1">
        <f t="array" ref="AR210">IFERROR(_xlfn.XLOOKUP(Tool_Austria!$G210&amp;$E$2,'Waste management'!$A:$A&amp;'Waste management'!$B:$B,'Waste management'!C:C)*$E210,"")</f>
        <v>3.5744016000000003E-2</v>
      </c>
      <c r="AS210" cm="1">
        <f t="array" ref="AS210">IFERROR(_xlfn.XLOOKUP(Tool_Austria!$G210&amp;$E$2,'Waste management'!$A:$A&amp;'Waste management'!$B:$B,'Waste management'!D:D)*$E210,"")</f>
        <v>2.4386943839999999E-10</v>
      </c>
      <c r="AT210" cm="1">
        <f t="array" ref="AT210">IFERROR(_xlfn.XLOOKUP(Tool_Austria!$G210&amp;$E$2,'Waste management'!$A:$A&amp;'Waste management'!$B:$B,'Waste management'!E:E)*$E210,"")</f>
        <v>6.5755200000000016E-4</v>
      </c>
      <c r="AU210" cm="1">
        <f t="array" ref="AU210">IFERROR(_xlfn.XLOOKUP(Tool_Austria!$G210&amp;$E$2,'Waste management'!$A:$A&amp;'Waste management'!$B:$B,'Waste management'!F:F)*$E210,"")</f>
        <v>7.6608000000000009E-5</v>
      </c>
      <c r="AV210" cm="1">
        <f t="array" ref="AV210">IFERROR(_xlfn.XLOOKUP(Tool_Austria!$G210&amp;$E$2,'Waste management'!$A:$A&amp;'Waste management'!$B:$B,'Waste management'!G:G)*$E210,"")</f>
        <v>7.3924166400000007E-9</v>
      </c>
      <c r="AW210" cm="1">
        <f t="array" ref="AW210">IFERROR(_xlfn.XLOOKUP(Tool_Austria!$G210&amp;$E$2,'Waste management'!$A:$A&amp;'Waste management'!$B:$B,'Waste management'!H:H)*$E210,"")</f>
        <v>2.409647184E-10</v>
      </c>
      <c r="AX210" cm="1">
        <f t="array" ref="AX210">IFERROR(_xlfn.XLOOKUP(Tool_Austria!$G210&amp;$E$2,'Waste management'!$A:$A&amp;'Waste management'!$B:$B,'Waste management'!I:I)*$E210,"")</f>
        <v>1.7131910880000004E-10</v>
      </c>
      <c r="AY210" cm="1">
        <f t="array" ref="AY210">IFERROR(_xlfn.XLOOKUP(Tool_Austria!$G210&amp;$E$2,'Waste management'!$A:$A&amp;'Waste management'!$B:$B,'Waste management'!J:J)*$E210,"")</f>
        <v>1.4108640000000002E-3</v>
      </c>
      <c r="AZ210" cm="1">
        <f t="array" ref="AZ210">IFERROR(_xlfn.XLOOKUP(Tool_Austria!$G210&amp;$E$2,'Waste management'!$A:$A&amp;'Waste management'!$B:$B,'Waste management'!K:K)*$E210,"")</f>
        <v>3.4342217280000006E-6</v>
      </c>
      <c r="BA210" cm="1">
        <f t="array" ref="BA210">IFERROR(_xlfn.XLOOKUP(Tool_Austria!$G210&amp;$E$2,'Waste management'!$A:$A&amp;'Waste management'!$B:$B,'Waste management'!L:L)*$E210,"")</f>
        <v>6.1798013760000009E-5</v>
      </c>
      <c r="BB210" cm="1">
        <f t="array" ref="BB210">IFERROR(_xlfn.XLOOKUP(Tool_Austria!$G210&amp;$E$2,'Waste management'!$A:$A&amp;'Waste management'!$B:$B,'Waste management'!M:M)*$E210,"")</f>
        <v>6.2180160000000007E-3</v>
      </c>
      <c r="BC210" cm="1">
        <f t="array" ref="BC210">IFERROR(_xlfn.XLOOKUP(Tool_Austria!$G210&amp;$E$2,'Waste management'!$A:$A&amp;'Waste management'!$B:$B,'Waste management'!N:N)*$E210,"")</f>
        <v>5.3466893760000005</v>
      </c>
      <c r="BD210" cm="1">
        <f t="array" ref="BD210">IFERROR(_xlfn.XLOOKUP(Tool_Austria!$G210&amp;$E$2,'Waste management'!$A:$A&amp;'Waste management'!$B:$B,'Waste management'!O:O)*$E210,"")</f>
        <v>0.34091198400000006</v>
      </c>
      <c r="BE210" cm="1">
        <f t="array" ref="BE210">IFERROR(_xlfn.XLOOKUP(Tool_Austria!$G210&amp;$E$2,'Waste management'!$A:$A&amp;'Waste management'!$B:$B,'Waste management'!P:P)*$E210,"")</f>
        <v>7.3607520000000008E-3</v>
      </c>
      <c r="BF210" cm="1">
        <f t="array" ref="BF210">IFERROR(_xlfn.XLOOKUP(Tool_Austria!$G210&amp;$E$2,'Waste management'!$A:$A&amp;'Waste management'!$B:$B,'Waste management'!Q:Q)*$E210,"")</f>
        <v>0.21424065600000003</v>
      </c>
      <c r="BG210" cm="1">
        <f t="array" ref="BG210">IFERROR(_xlfn.XLOOKUP(Tool_Austria!$G210&amp;$E$2,'Waste management'!$A:$A&amp;'Waste management'!$B:$B,'Waste management'!R:R)*$E210,"")</f>
        <v>6.9623904000000011E-8</v>
      </c>
      <c r="BH210">
        <f>IFERROR((L210+AR210+AB210)*_xlfn.XLOOKUP(Tool_Austria!BH$4,Monetization_Factors!$A:$A,Monetization_Factors!$D:$D),"")</f>
        <v>3.9631374121010469E-2</v>
      </c>
      <c r="BI210">
        <f>IFERROR((M210+AS210+AC210)*_xlfn.XLOOKUP(Tool_Austria!BI$4,Monetization_Factors!$A:$A,Monetization_Factors!$D:$D),"")</f>
        <v>5.1575358766504695E-7</v>
      </c>
      <c r="BJ210">
        <f>IFERROR((N210+AT210+AD210)*_xlfn.XLOOKUP(Tool_Austria!BJ$4,Monetization_Factors!$A:$A,Monetization_Factors!$D:$D),"")</f>
        <v>6.7653672619357507E-5</v>
      </c>
      <c r="BK210">
        <f>IFERROR((O210+AU210+AE210)*_xlfn.XLOOKUP(Tool_Austria!BK$4,Monetization_Factors!$A:$A,Monetization_Factors!$D:$D),"")</f>
        <v>1.7586411945642619E-3</v>
      </c>
      <c r="BL210">
        <f>IFERROR((P210+AV210+AF210)*_xlfn.XLOOKUP(Tool_Austria!BL$4,Monetization_Factors!$A:$A,Monetization_Factors!$D:$D),"")</f>
        <v>2.5241684300684013E-2</v>
      </c>
      <c r="BM210">
        <f>IFERROR((Q210+AW210+AG210)*_xlfn.XLOOKUP(Tool_Austria!BM$4,Monetization_Factors!$A:$A,Monetization_Factors!$D:$D),"")</f>
        <v>1.088669724732851E-3</v>
      </c>
      <c r="BN210">
        <f>IFERROR((R210+AX210+AH210)*_xlfn.XLOOKUP(Tool_Austria!BN$4,Monetization_Factors!$A:$A,Monetization_Factors!$D:$D),"")</f>
        <v>4.1416453395376701E-4</v>
      </c>
      <c r="BO210">
        <f>IFERROR((S210+AY210+AI210)*_xlfn.XLOOKUP(Tool_Austria!BO$4,Monetization_Factors!$A:$A,Monetization_Factors!$D:$D),"")</f>
        <v>1.2845934479661667E-3</v>
      </c>
      <c r="BP210">
        <f>IFERROR((T210+AZ210+AJ210)*_xlfn.XLOOKUP(Tool_Austria!BP$4,Monetization_Factors!$A:$A,Monetization_Factors!$D:$D),"")</f>
        <v>1.0996430173672926E-4</v>
      </c>
      <c r="BQ210">
        <f>IFERROR((U210+BA210+AK210)*_xlfn.XLOOKUP(Tool_Austria!BQ$4,Monetization_Factors!$A:$A,Monetization_Factors!$D:$D),"")</f>
        <v>6.2027150035979042E-3</v>
      </c>
      <c r="BR210" t="str">
        <f>IFERROR((V210+BB210+AL210)*_xlfn.XLOOKUP(Tool_Austria!BR$4,Monetization_Factors!$A:$A,Monetization_Factors!$D:$D),"")</f>
        <v/>
      </c>
      <c r="BS210">
        <f>IFERROR((W210+BC210+AM210)*_xlfn.XLOOKUP(Tool_Austria!BS$4,Monetization_Factors!$A:$A,Monetization_Factors!$D:$D),"")</f>
        <v>4.3321368859560805E-4</v>
      </c>
      <c r="BT210">
        <f>IFERROR((X210+BD210+AN210)*_xlfn.XLOOKUP(Tool_Austria!BT$4,Monetization_Factors!$A:$A,Monetization_Factors!$D:$D),"")</f>
        <v>2.5765168688208365E-3</v>
      </c>
      <c r="BU210">
        <f>IFERROR((Y210+BE210+AO210)*_xlfn.XLOOKUP(Tool_Austria!BU$4,Monetization_Factors!$A:$A,Monetization_Factors!$D:$D),"")</f>
        <v>3.0325203333140685E-3</v>
      </c>
      <c r="BV210">
        <f>IFERROR((Z210+BF210+AP210)*_xlfn.XLOOKUP(Tool_Austria!BV$4,Monetization_Factors!$A:$A,Monetization_Factors!$D:$D),"")</f>
        <v>6.455515150944148E-3</v>
      </c>
      <c r="BW210">
        <f>IFERROR((AA210+BG210+AQ210)*_xlfn.XLOOKUP(Tool_Austria!BW$4,Monetization_Factors!$A:$A,Monetization_Factors!$D:$D),"")</f>
        <v>3.3907840070305126E-6</v>
      </c>
      <c r="BX210" s="38" cm="1">
        <f t="array" ref="BX210">IFERROR(_xlfn.IFS(I210&lt;&gt;0,I210*E210,I210="",J210*E210),"")</f>
        <v>0.40680417454424556</v>
      </c>
      <c r="BY210" s="38">
        <f t="shared" si="123"/>
        <v>8.8301132880134872E-2</v>
      </c>
      <c r="BZ210" s="38">
        <f t="shared" si="124"/>
        <v>0.49510530742438041</v>
      </c>
      <c r="CA210" s="38">
        <f t="shared" si="125"/>
        <v>7.6170047296058522E-4</v>
      </c>
      <c r="CB210">
        <f t="shared" si="126"/>
        <v>0.30462036124800002</v>
      </c>
      <c r="CC210">
        <f t="shared" si="126"/>
        <v>1.2883842787200003E-8</v>
      </c>
      <c r="CD210">
        <f t="shared" si="126"/>
        <v>4.4328668260800008E-2</v>
      </c>
      <c r="CE210">
        <f t="shared" si="126"/>
        <v>1.16183648112E-3</v>
      </c>
      <c r="CF210">
        <f t="shared" si="126"/>
        <v>2.5285327132800002E-8</v>
      </c>
      <c r="CG210">
        <f t="shared" si="126"/>
        <v>5.2425332668800004E-9</v>
      </c>
      <c r="CH210">
        <f t="shared" si="126"/>
        <v>3.602554273920001E-10</v>
      </c>
      <c r="CI210">
        <f t="shared" si="126"/>
        <v>2.9339370782400006E-3</v>
      </c>
      <c r="CJ210">
        <f t="shared" si="126"/>
        <v>4.5078582057600005E-5</v>
      </c>
      <c r="CK210">
        <f t="shared" si="126"/>
        <v>1.5163072512000002E-3</v>
      </c>
      <c r="CL210">
        <f t="shared" si="126"/>
        <v>1.1727459838080002E-2</v>
      </c>
      <c r="CM210">
        <f t="shared" si="126"/>
        <v>8.9023713643200004</v>
      </c>
      <c r="CN210">
        <f t="shared" si="126"/>
        <v>11.570872958400001</v>
      </c>
      <c r="CO210">
        <f t="shared" si="126"/>
        <v>0.47719199169600007</v>
      </c>
      <c r="CP210">
        <f t="shared" si="126"/>
        <v>3.9094000209600002</v>
      </c>
      <c r="CQ210">
        <f t="shared" si="117"/>
        <v>1.6230682876800004E-6</v>
      </c>
      <c r="CR210">
        <f t="shared" si="127"/>
        <v>4.6864670961230774E-4</v>
      </c>
      <c r="CS210">
        <f t="shared" si="127"/>
        <v>1.9821296595692313E-11</v>
      </c>
      <c r="CT210">
        <f t="shared" si="127"/>
        <v>6.8197951170461551E-5</v>
      </c>
      <c r="CU210">
        <f t="shared" si="127"/>
        <v>1.7874407401846155E-6</v>
      </c>
      <c r="CV210">
        <f t="shared" si="127"/>
        <v>3.8900503281230773E-11</v>
      </c>
      <c r="CW210">
        <f t="shared" si="127"/>
        <v>8.0654357952000014E-12</v>
      </c>
      <c r="CX210">
        <f t="shared" si="127"/>
        <v>5.5423911906461557E-13</v>
      </c>
      <c r="CY210">
        <f t="shared" si="127"/>
        <v>4.5137493511384624E-6</v>
      </c>
      <c r="CZ210">
        <f t="shared" si="127"/>
        <v>6.9351664704000009E-8</v>
      </c>
      <c r="DA210">
        <f t="shared" si="127"/>
        <v>2.3327803864615386E-6</v>
      </c>
      <c r="DB210">
        <f t="shared" si="127"/>
        <v>1.8042245904738464E-5</v>
      </c>
      <c r="DC210">
        <f t="shared" si="127"/>
        <v>1.3695955945107693E-2</v>
      </c>
      <c r="DD210">
        <f t="shared" si="127"/>
        <v>1.7801343012923077E-2</v>
      </c>
      <c r="DE210">
        <f t="shared" si="127"/>
        <v>7.3414152568615401E-4</v>
      </c>
      <c r="DF210">
        <f t="shared" si="127"/>
        <v>6.0144615707076925E-3</v>
      </c>
      <c r="DG210">
        <f t="shared" si="118"/>
        <v>2.4970281348923082E-9</v>
      </c>
      <c r="DH210" s="5">
        <f>IFERROR(((((L210+AB210)*(1/$H210))+AR210)/$F$2)/($B$2*('CAR.CAP_per person'!B$2)/(_xlfn.XLOOKUP($E$2,EU_countries_GDP!$A$2:$A$29,EU_countries_GDP!$E$2:$E$29))),"")</f>
        <v>9.5408091172354079E-3</v>
      </c>
      <c r="DI210" s="5">
        <f>IFERROR(((((M210+AC210)*(1/$H210))+AS210)/$F$2)/($B$2*('CAR.CAP_per person'!C$2)/(_xlfn.XLOOKUP($E$2,EU_countries_GDP!$A$2:$A$29,EU_countries_GDP!$E$2:$E$29))),"")</f>
        <v>5.2560829498070117E-6</v>
      </c>
      <c r="DJ210" s="5">
        <f>IFERROR(((((N210+AD210)*(1/$H210))+AT210)/$F$2)/($B$2*('CAR.CAP_per person'!D$2)/(_xlfn.XLOOKUP($E$2,EU_countries_GDP!$A$2:$A$29,EU_countries_GDP!$E$2:$E$29))),"")</f>
        <v>1.8534965152115508E-5</v>
      </c>
      <c r="DK210" s="5">
        <f>IFERROR(((((O210+AE210)*(1/$H210))+AU210)/$F$2)/($B$2*('CAR.CAP_per person'!E$2)/(_xlfn.XLOOKUP($E$2,EU_countries_GDP!$A$2:$A$29,EU_countries_GDP!$E$2:$E$29))),"")</f>
        <v>6.195934234805656E-4</v>
      </c>
      <c r="DL210" s="5">
        <f>IFERROR(((((P210+AF210)*(1/$H210))+AV210)/$F$2)/($B$2*('CAR.CAP_per person'!F$2)/(_xlfn.XLOOKUP($E$2,EU_countries_GDP!$A$2:$A$29,EU_countries_GDP!$E$2:$E$29))),"")</f>
        <v>9.8585293446833092E-3</v>
      </c>
      <c r="DM210" s="5">
        <f>IFERROR(((((Q210+AG210)*(1/$H210))+AW210)/$F$2)/($B$2*('CAR.CAP_per person'!G$2)/(_xlfn.XLOOKUP($E$2,EU_countries_GDP!$A$2:$A$29,EU_countries_GDP!$E$2:$E$29))),"")</f>
        <v>1.1901027794992284E-3</v>
      </c>
      <c r="DN210" s="5">
        <f>IFERROR(((((R210+AH210)*(1/$H210))+AX210)/$F$2)/($B$2*('CAR.CAP_per person'!H$2)/(_xlfn.XLOOKUP($E$2,EU_countries_GDP!$A$2:$A$29,EU_countries_GDP!$E$2:$E$29))),"")</f>
        <v>1.6596475515732305E-5</v>
      </c>
      <c r="DO210" s="5">
        <f>IFERROR(((((S210+AI210)*(1/$H210))+AY210)/$F$2)/($B$2*('CAR.CAP_per person'!I$2)/(_xlfn.XLOOKUP($E$2,EU_countries_GDP!$A$2:$A$29,EU_countries_GDP!$E$2:$E$29))),"")</f>
        <v>5.5170489438654267E-4</v>
      </c>
      <c r="DP210" s="5">
        <f>IFERROR(((((T210+AJ210)*(1/$H210))+AZ210)/$F$2)/($B$2*('CAR.CAP_per person'!J$2)/(_xlfn.XLOOKUP($E$2,EU_countries_GDP!$A$2:$A$29,EU_countries_GDP!$E$2:$E$29))),"")</f>
        <v>1.6773692485102213E-3</v>
      </c>
      <c r="DQ210" s="5">
        <f>IFERROR(((((U210+AK210)*(1/$H210))+BA210)/$F$2)/($B$2*('CAR.CAP_per person'!K$2)/(_xlfn.XLOOKUP($E$2,EU_countries_GDP!$A$2:$A$29,EU_countries_GDP!$E$2:$E$29))),"")</f>
        <v>1.6525455058414129E-3</v>
      </c>
      <c r="DR210" s="5">
        <f>IFERROR(((((V210+AL210)*(1/$H210))+BB210)/$F$2)/($B$2*('CAR.CAP_per person'!L$2)/(_xlfn.XLOOKUP($E$2,EU_countries_GDP!$A$2:$A$29,EU_countries_GDP!$E$2:$E$29))),"")</f>
        <v>3.5406830090286184E-4</v>
      </c>
      <c r="DS210" s="5">
        <f>IFERROR(((((W210+AM210)*(1/$H210))+BC210)/$F$2)/($B$2*('CAR.CAP_per person'!M$2)/(_xlfn.XLOOKUP($E$2,EU_countries_GDP!$A$2:$A$29,EU_countries_GDP!$E$2:$E$29))),"")</f>
        <v>1.22224046001783E-2</v>
      </c>
      <c r="DT210" s="5">
        <f>IFERROR(((((X210+AN210)*(1/$H210))+BD210)/$F$2)/($B$2*('CAR.CAP_per person'!N$2)/(_xlfn.XLOOKUP($E$2,EU_countries_GDP!$A$2:$A$29,EU_countries_GDP!$E$2:$E$29))),"")</f>
        <v>0.19945263563441376</v>
      </c>
      <c r="DU210" s="5">
        <f>IFERROR(((((Y210+AO210)*(1/$H210))+BE210)/$F$2)/($B$2*('CAR.CAP_per person'!O$2)/(_xlfn.XLOOKUP($E$2,EU_countries_GDP!$A$2:$A$29,EU_countries_GDP!$E$2:$E$29))),"")</f>
        <v>5.7798949713935518E-4</v>
      </c>
      <c r="DV210" s="5">
        <f>IFERROR(((((Z210+AP210)*(1/$H210))+BF210)/$F$2)/($B$2*('CAR.CAP_per person'!P$2)/(_xlfn.XLOOKUP($E$2,EU_countries_GDP!$A$2:$A$29,EU_countries_GDP!$E$2:$E$29))),"")</f>
        <v>3.7968389582095242E-3</v>
      </c>
      <c r="DW210" s="5">
        <f>IFERROR(((((AA210+AQ210)*(1/$H210))+BG210)/$F$2)/($B$2*('CAR.CAP_per person'!Q$2)/(_xlfn.XLOOKUP($E$2,EU_countries_GDP!$A$2:$A$29,EU_countries_GDP!$E$2:$E$29))),"")</f>
        <v>1.6120694184709858E-3</v>
      </c>
    </row>
    <row r="211" spans="1:127">
      <c r="A211" t="s">
        <v>223</v>
      </c>
      <c r="B211" t="str">
        <f>_xlfn.XLOOKUP(D211,Table5[Ingredient],Table5[Category],"",FALSE)</f>
        <v>Beef</v>
      </c>
      <c r="C211" s="33" t="s">
        <v>229</v>
      </c>
      <c r="D211" s="33" t="s">
        <v>214</v>
      </c>
      <c r="E211" s="33">
        <v>1.3850999999999998</v>
      </c>
      <c r="F211" s="33" t="s">
        <v>179</v>
      </c>
      <c r="G211" s="33" t="s">
        <v>180</v>
      </c>
      <c r="H211" s="91">
        <f>Dataset_AT!S90</f>
        <v>0.34131736526946105</v>
      </c>
      <c r="I211" s="33"/>
      <c r="J211" s="37">
        <f>IFERROR(INDEX('AveragePrices&amp;Codes'!G:AG, MATCH($D211, 'AveragePrices&amp;Codes'!$A:$A, 0), MATCH(Tool_Austria!$E$2, 'AveragePrices&amp;Codes'!$G$1:$AG$1, 0)),"")</f>
        <v>5.2430406923076927</v>
      </c>
      <c r="K211" s="37">
        <f>IFERROR(E211/(_xlfn.XLOOKUP(A211,Dataset_AT!$V$2:$V$9,Dataset_AT!$W$2:$W$9)),"")</f>
        <v>1.8717567567567563E-2</v>
      </c>
      <c r="L211">
        <f>IFERROR(IF($F211="Raw",_xlfn.XLOOKUP(_xlfn.XLOOKUP(Tool_Austria!$D211,'AveragePrices&amp;Codes'!$A:$A,'AveragePrices&amp;Codes'!$B:$B),AGRIBALYSE_Raw!$B:$B,AGRIBALYSE_Raw!O:O)*$E211,_xlfn.XLOOKUP(_xlfn.XLOOKUP(Tool_Austria!$D211,'AveragePrices&amp;Codes'!$A:$A,'AveragePrices&amp;Codes'!$B:$B),AGRIBALYSE_Cooked!$C:$C,AGRIBALYSE_Cooked!P:P)*$E211),"")</f>
        <v>34.611165713571424</v>
      </c>
      <c r="M211">
        <f>IFERROR(IF($F211="Raw",_xlfn.XLOOKUP(_xlfn.XLOOKUP(Tool_Austria!$D211,'AveragePrices&amp;Codes'!$A:$A,'AveragePrices&amp;Codes'!$B:$B),AGRIBALYSE_Raw!$B:$B,AGRIBALYSE_Raw!P:P)*$E211,_xlfn.XLOOKUP(_xlfn.XLOOKUP(Tool_Austria!$D211,'AveragePrices&amp;Codes'!$A:$A,'AveragePrices&amp;Codes'!$B:$B),AGRIBALYSE_Cooked!$C:$C,AGRIBALYSE_Cooked!Q:Q)*$E211),"")</f>
        <v>1.9330326587828571E-7</v>
      </c>
      <c r="N211">
        <f>IFERROR(IF($F211="Raw",_xlfn.XLOOKUP(_xlfn.XLOOKUP(Tool_Austria!$D211,'AveragePrices&amp;Codes'!$A:$A,'AveragePrices&amp;Codes'!$B:$B),AGRIBALYSE_Raw!$B:$B,AGRIBALYSE_Raw!Q:Q)*$E211,_xlfn.XLOOKUP(_xlfn.XLOOKUP(Tool_Austria!$D211,'AveragePrices&amp;Codes'!$A:$A,'AveragePrices&amp;Codes'!$B:$B),AGRIBALYSE_Cooked!$C:$C,AGRIBALYSE_Cooked!R:R)*$E211),"")</f>
        <v>2.5998493212000002</v>
      </c>
      <c r="O211">
        <f>IFERROR(IF($F211="Raw",_xlfn.XLOOKUP(_xlfn.XLOOKUP(Tool_Austria!$D211,'AveragePrices&amp;Codes'!$A:$A,'AveragePrices&amp;Codes'!$B:$B),AGRIBALYSE_Raw!$B:$B,AGRIBALYSE_Raw!R:R)*$E211,_xlfn.XLOOKUP(_xlfn.XLOOKUP(Tool_Austria!$D211,'AveragePrices&amp;Codes'!$A:$A,'AveragePrices&amp;Codes'!$B:$B),AGRIBALYSE_Cooked!$C:$C,AGRIBALYSE_Cooked!S:S)*$E211),"")</f>
        <v>5.4692258450142847E-2</v>
      </c>
      <c r="P211">
        <f>IFERROR(IF($F211="Raw",_xlfn.XLOOKUP(_xlfn.XLOOKUP(Tool_Austria!$D211,'AveragePrices&amp;Codes'!$A:$A,'AveragePrices&amp;Codes'!$B:$B),AGRIBALYSE_Raw!$B:$B,AGRIBALYSE_Raw!S:S)*$E211,_xlfn.XLOOKUP(_xlfn.XLOOKUP(Tool_Austria!$D211,'AveragePrices&amp;Codes'!$A:$A,'AveragePrices&amp;Codes'!$B:$B),AGRIBALYSE_Cooked!$C:$C,AGRIBALYSE_Cooked!T:T)*$E211),"")</f>
        <v>3.2133585896999991E-6</v>
      </c>
      <c r="Q211">
        <f>IFERROR(IF($F211="Raw",_xlfn.XLOOKUP(_xlfn.XLOOKUP(Tool_Austria!$D211,'AveragePrices&amp;Codes'!$A:$A,'AveragePrices&amp;Codes'!$B:$B),AGRIBALYSE_Raw!$B:$B,AGRIBALYSE_Raw!T:T)*$E211,_xlfn.XLOOKUP(_xlfn.XLOOKUP(Tool_Austria!$D211,'AveragePrices&amp;Codes'!$A:$A,'AveragePrices&amp;Codes'!$B:$B),AGRIBALYSE_Cooked!$C:$C,AGRIBALYSE_Cooked!U:U)*$E211),"")</f>
        <v>5.0098952234571433E-7</v>
      </c>
      <c r="R211">
        <f>IFERROR(IF($F211="Raw",_xlfn.XLOOKUP(_xlfn.XLOOKUP(Tool_Austria!$D211,'AveragePrices&amp;Codes'!$A:$A,'AveragePrices&amp;Codes'!$B:$B),AGRIBALYSE_Raw!$B:$B,AGRIBALYSE_Raw!U:U)*$E211,_xlfn.XLOOKUP(_xlfn.XLOOKUP(Tool_Austria!$D211,'AveragePrices&amp;Codes'!$A:$A,'AveragePrices&amp;Codes'!$B:$B),AGRIBALYSE_Cooked!$C:$C,AGRIBALYSE_Cooked!V:V)*$E211),"")</f>
        <v>1.4400807530142856E-8</v>
      </c>
      <c r="S211">
        <f>IFERROR(IF($F211="Raw",_xlfn.XLOOKUP(_xlfn.XLOOKUP(Tool_Austria!$D211,'AveragePrices&amp;Codes'!$A:$A,'AveragePrices&amp;Codes'!$B:$B),AGRIBALYSE_Raw!$B:$B,AGRIBALYSE_Raw!V:V)*$E211,_xlfn.XLOOKUP(_xlfn.XLOOKUP(Tool_Austria!$D211,'AveragePrices&amp;Codes'!$A:$A,'AveragePrices&amp;Codes'!$B:$B),AGRIBALYSE_Cooked!$C:$C,AGRIBALYSE_Cooked!W:W)*$E211),"")</f>
        <v>0.47105321753571422</v>
      </c>
      <c r="T211">
        <f>IFERROR(IF($F211="Raw",_xlfn.XLOOKUP(_xlfn.XLOOKUP(Tool_Austria!$D211,'AveragePrices&amp;Codes'!$A:$A,'AveragePrices&amp;Codes'!$B:$B),AGRIBALYSE_Raw!$B:$B,AGRIBALYSE_Raw!W:W)*$E211,_xlfn.XLOOKUP(_xlfn.XLOOKUP(Tool_Austria!$D211,'AveragePrices&amp;Codes'!$A:$A,'AveragePrices&amp;Codes'!$B:$B),AGRIBALYSE_Cooked!$C:$C,AGRIBALYSE_Cooked!X:X)*$E211),"")</f>
        <v>1.749361314985714E-3</v>
      </c>
      <c r="U211">
        <f>IFERROR(IF($F211="Raw",_xlfn.XLOOKUP(_xlfn.XLOOKUP(Tool_Austria!$D211,'AveragePrices&amp;Codes'!$A:$A,'AveragePrices&amp;Codes'!$B:$B),AGRIBALYSE_Raw!$B:$B,AGRIBALYSE_Raw!X:X)*$E211,_xlfn.XLOOKUP(_xlfn.XLOOKUP(Tool_Austria!$D211,'AveragePrices&amp;Codes'!$A:$A,'AveragePrices&amp;Codes'!$B:$B),AGRIBALYSE_Cooked!$C:$C,AGRIBALYSE_Cooked!Y:Y)*$E211),"")</f>
        <v>0.10604220530271428</v>
      </c>
      <c r="V211">
        <f>IFERROR(IF($F211="Raw",_xlfn.XLOOKUP(_xlfn.XLOOKUP(Tool_Austria!$D211,'AveragePrices&amp;Codes'!$A:$A,'AveragePrices&amp;Codes'!$B:$B),AGRIBALYSE_Raw!$B:$B,AGRIBALYSE_Raw!Y:Y)*$E211,_xlfn.XLOOKUP(_xlfn.XLOOKUP(Tool_Austria!$D211,'AveragePrices&amp;Codes'!$A:$A,'AveragePrices&amp;Codes'!$B:$B),AGRIBALYSE_Cooked!$C:$C,AGRIBALYSE_Cooked!Z:Z)*$E211),"")</f>
        <v>2.0776359511285709</v>
      </c>
      <c r="W211">
        <f>IFERROR(IF($F211="Raw",_xlfn.XLOOKUP(_xlfn.XLOOKUP(Tool_Austria!$D211,'AveragePrices&amp;Codes'!$A:$A,'AveragePrices&amp;Codes'!$B:$B),AGRIBALYSE_Raw!$B:$B,AGRIBALYSE_Raw!Z:Z)*$E211,_xlfn.XLOOKUP(_xlfn.XLOOKUP(Tool_Austria!$D211,'AveragePrices&amp;Codes'!$A:$A,'AveragePrices&amp;Codes'!$B:$B),AGRIBALYSE_Cooked!$C:$C,AGRIBALYSE_Cooked!AA:AA)*$E211),"")</f>
        <v>188.76691101728568</v>
      </c>
      <c r="X211">
        <f>IFERROR(IF($F211="Raw",_xlfn.XLOOKUP(_xlfn.XLOOKUP(Tool_Austria!$D211,'AveragePrices&amp;Codes'!$A:$A,'AveragePrices&amp;Codes'!$B:$B),AGRIBALYSE_Raw!$B:$B,AGRIBALYSE_Raw!AA:AA)*$E211,_xlfn.XLOOKUP(_xlfn.XLOOKUP(Tool_Austria!$D211,'AveragePrices&amp;Codes'!$A:$A,'AveragePrices&amp;Codes'!$B:$B),AGRIBALYSE_Cooked!$C:$C,AGRIBALYSE_Cooked!AB:AB)*$E211),"")</f>
        <v>2224.8671343428568</v>
      </c>
      <c r="Y211">
        <f>IFERROR(IF($F211="Raw",_xlfn.XLOOKUP(_xlfn.XLOOKUP(Tool_Austria!$D211,'AveragePrices&amp;Codes'!$A:$A,'AveragePrices&amp;Codes'!$B:$B),AGRIBALYSE_Raw!$B:$B,AGRIBALYSE_Raw!AB:AB)*$E211,_xlfn.XLOOKUP(_xlfn.XLOOKUP(Tool_Austria!$D211,'AveragePrices&amp;Codes'!$A:$A,'AveragePrices&amp;Codes'!$B:$B),AGRIBALYSE_Cooked!$C:$C,AGRIBALYSE_Cooked!AC:AC)*$E211),"")</f>
        <v>3.3512803179428574</v>
      </c>
      <c r="Z211">
        <f>IFERROR(IF($F211="Raw",_xlfn.XLOOKUP(_xlfn.XLOOKUP(Tool_Austria!$D211,'AveragePrices&amp;Codes'!$A:$A,'AveragePrices&amp;Codes'!$B:$B),AGRIBALYSE_Raw!$B:$B,AGRIBALYSE_Raw!AC:AC)*$E211,_xlfn.XLOOKUP(_xlfn.XLOOKUP(Tool_Austria!$D211,'AveragePrices&amp;Codes'!$A:$A,'AveragePrices&amp;Codes'!$B:$B),AGRIBALYSE_Cooked!$C:$C,AGRIBALYSE_Cooked!AD:AD)*$E211),"")</f>
        <v>122.05430362028569</v>
      </c>
      <c r="AA211">
        <f>IFERROR(IF($F211="Raw",_xlfn.XLOOKUP(_xlfn.XLOOKUP(Tool_Austria!$D211,'AveragePrices&amp;Codes'!$A:$A,'AveragePrices&amp;Codes'!$B:$B),AGRIBALYSE_Raw!$B:$B,AGRIBALYSE_Raw!AD:AD)*$E211,_xlfn.XLOOKUP(_xlfn.XLOOKUP(Tool_Austria!$D211,'AveragePrices&amp;Codes'!$A:$A,'AveragePrices&amp;Codes'!$B:$B),AGRIBALYSE_Cooked!$C:$C,AGRIBALYSE_Cooked!AE:AE)*$E211),"")</f>
        <v>5.0585023398857136E-5</v>
      </c>
      <c r="AB211" cm="1">
        <f t="array" ref="AB211">IFERROR(_xlfn.XLOOKUP(Tool_Austria!$F211&amp;$E$2,'Cooking methods'!$A:$A&amp;'Cooking methods'!$B:$B,'Cooking methods'!C:C)*$E211,"")</f>
        <v>0.272972931714</v>
      </c>
      <c r="AC211" cm="1">
        <f t="array" ref="AC211">IFERROR(_xlfn.XLOOKUP(Tool_Austria!$F211&amp;$E$2,'Cooking methods'!$A:$A&amp;'Cooking methods'!$B:$B,'Cooking methods'!D:D)*$E211,"")</f>
        <v>9.7764970798529977E-9</v>
      </c>
      <c r="AD211" cm="1">
        <f t="array" ref="AD211">IFERROR(_xlfn.XLOOKUP(Tool_Austria!$F211&amp;$E$2,'Cooking methods'!$A:$A&amp;'Cooking methods'!$B:$B,'Cooking methods'!E:E)*$E211,"")</f>
        <v>1.9405250999999995E-2</v>
      </c>
      <c r="AE211" cm="1">
        <f t="array" ref="AE211">IFERROR(_xlfn.XLOOKUP(Tool_Austria!$F211&amp;$E$2,'Cooking methods'!$A:$A&amp;'Cooking methods'!$B:$B,'Cooking methods'!F:F)*$E211,"")</f>
        <v>4.9436572284899992E-4</v>
      </c>
      <c r="AF211" cm="1">
        <f t="array" ref="AF211">IFERROR(_xlfn.XLOOKUP(Tool_Austria!$F211&amp;$E$2,'Cooking methods'!$A:$A&amp;'Cooking methods'!$B:$B,'Cooking methods'!G:G)*$E211,"")</f>
        <v>1.9950060693599998E-9</v>
      </c>
      <c r="AG211" cm="1">
        <f t="array" ref="AG211">IFERROR(_xlfn.XLOOKUP(Tool_Austria!$F211&amp;$E$2,'Cooking methods'!$A:$A&amp;'Cooking methods'!$B:$B,'Cooking methods'!H:H)*$E211,"")</f>
        <v>1.1320621200359998E-9</v>
      </c>
      <c r="AH211" cm="1">
        <f t="array" ref="AH211">IFERROR(_xlfn.XLOOKUP(Tool_Austria!$F211&amp;$E$2,'Cooking methods'!$A:$A&amp;'Cooking methods'!$B:$B,'Cooking methods'!I:I)*$E211,"")</f>
        <v>6.134970962411999E-10</v>
      </c>
      <c r="AI211" cm="1">
        <f t="array" ref="AI211">IFERROR(_xlfn.XLOOKUP(Tool_Austria!$F211&amp;$E$2,'Cooking methods'!$A:$A&amp;'Cooking methods'!$B:$B,'Cooking methods'!J:J)*$E211,"")</f>
        <v>3.4465796500499996E-4</v>
      </c>
      <c r="AJ211" cm="1">
        <f t="array" ref="AJ211">IFERROR(_xlfn.XLOOKUP(Tool_Austria!$F211&amp;$E$2,'Cooking methods'!$A:$A&amp;'Cooking methods'!$B:$B,'Cooking methods'!K:K)*$E211,"")</f>
        <v>7.3830490861499982E-5</v>
      </c>
      <c r="AK211" cm="1">
        <f t="array" ref="AK211">IFERROR(_xlfn.XLOOKUP(Tool_Austria!$F211&amp;$E$2,'Cooking methods'!$A:$A&amp;'Cooking methods'!$B:$B,'Cooking methods'!L:L)*$E211,"")</f>
        <v>1.3959633392999997E-4</v>
      </c>
      <c r="AL211" cm="1">
        <f t="array" ref="AL211">IFERROR(_xlfn.XLOOKUP(Tool_Austria!$F211&amp;$E$2,'Cooking methods'!$A:$A&amp;'Cooking methods'!$B:$B,'Cooking methods'!M:M)*$E211,"")</f>
        <v>9.4169520877499988E-4</v>
      </c>
      <c r="AM211" cm="1">
        <f t="array" ref="AM211">IFERROR(_xlfn.XLOOKUP(Tool_Austria!$F211&amp;$E$2,'Cooking methods'!$A:$A&amp;'Cooking methods'!$B:$B,'Cooking methods'!N:N)*$E211,"")</f>
        <v>0.69290658014399986</v>
      </c>
      <c r="AN211" cm="1">
        <f t="array" ref="AN211">IFERROR(_xlfn.XLOOKUP(Tool_Austria!$F211&amp;$E$2,'Cooking methods'!$A:$A&amp;'Cooking methods'!$B:$B,'Cooking methods'!O:O)*$E211,"")</f>
        <v>0.39971686733999995</v>
      </c>
      <c r="AO211" cm="1">
        <f t="array" ref="AO211">IFERROR(_xlfn.XLOOKUP(Tool_Austria!$F211&amp;$E$2,'Cooking methods'!$A:$A&amp;'Cooking methods'!$B:$B,'Cooking methods'!P:P)*$E211,"")</f>
        <v>7.1575790453999991E-2</v>
      </c>
      <c r="AP211" cm="1">
        <f t="array" ref="AP211">IFERROR(_xlfn.XLOOKUP(Tool_Austria!$F211&amp;$E$2,'Cooking methods'!$A:$A&amp;'Cooking methods'!$B:$B,'Cooking methods'!Q:Q)*$E211,"")</f>
        <v>4.3081707445019992</v>
      </c>
      <c r="AQ211" cm="1">
        <f t="array" ref="AQ211">IFERROR(_xlfn.XLOOKUP(Tool_Austria!$F211&amp;$E$2,'Cooking methods'!$A:$A&amp;'Cooking methods'!$B:$B,'Cooking methods'!R:R)*$E211,"")</f>
        <v>4.145995064411999E-7</v>
      </c>
      <c r="AR211" cm="1">
        <f t="array" ref="AR211">IFERROR(_xlfn.XLOOKUP(Tool_Austria!$G211&amp;$E$2,'Waste management'!$A:$A&amp;'Waste management'!$B:$B,'Waste management'!C:C)*$E211,"")</f>
        <v>7.7551748999999989E-2</v>
      </c>
      <c r="AS211" cm="1">
        <f t="array" ref="AS211">IFERROR(_xlfn.XLOOKUP(Tool_Austria!$G211&amp;$E$2,'Waste management'!$A:$A&amp;'Waste management'!$B:$B,'Waste management'!D:D)*$E211,"")</f>
        <v>5.2910958509999989E-10</v>
      </c>
      <c r="AT211" cm="1">
        <f t="array" ref="AT211">IFERROR(_xlfn.XLOOKUP(Tool_Austria!$G211&amp;$E$2,'Waste management'!$A:$A&amp;'Waste management'!$B:$B,'Waste management'!E:E)*$E211,"")</f>
        <v>1.4266529999999999E-3</v>
      </c>
      <c r="AU211" cm="1">
        <f t="array" ref="AU211">IFERROR(_xlfn.XLOOKUP(Tool_Austria!$G211&amp;$E$2,'Waste management'!$A:$A&amp;'Waste management'!$B:$B,'Waste management'!F:F)*$E211,"")</f>
        <v>1.6621199999999997E-4</v>
      </c>
      <c r="AV211" cm="1">
        <f t="array" ref="AV211">IFERROR(_xlfn.XLOOKUP(Tool_Austria!$G211&amp;$E$2,'Waste management'!$A:$A&amp;'Waste management'!$B:$B,'Waste management'!G:G)*$E211,"")</f>
        <v>1.6038903959999999E-8</v>
      </c>
      <c r="AW211" cm="1">
        <f t="array" ref="AW211">IFERROR(_xlfn.XLOOKUP(Tool_Austria!$G211&amp;$E$2,'Waste management'!$A:$A&amp;'Waste management'!$B:$B,'Waste management'!H:H)*$E211,"")</f>
        <v>5.2280738009999992E-10</v>
      </c>
      <c r="AX211" cm="1">
        <f t="array" ref="AX211">IFERROR(_xlfn.XLOOKUP(Tool_Austria!$G211&amp;$E$2,'Waste management'!$A:$A&amp;'Waste management'!$B:$B,'Waste management'!I:I)*$E211,"")</f>
        <v>3.7170128069999997E-10</v>
      </c>
      <c r="AY211" cm="1">
        <f t="array" ref="AY211">IFERROR(_xlfn.XLOOKUP(Tool_Austria!$G211&amp;$E$2,'Waste management'!$A:$A&amp;'Waste management'!$B:$B,'Waste management'!J:J)*$E211,"")</f>
        <v>3.0610709999999998E-3</v>
      </c>
      <c r="AZ211" cm="1">
        <f t="array" ref="AZ211">IFERROR(_xlfn.XLOOKUP(Tool_Austria!$G211&amp;$E$2,'Waste management'!$A:$A&amp;'Waste management'!$B:$B,'Waste management'!K:K)*$E211,"")</f>
        <v>7.4510346419999987E-6</v>
      </c>
      <c r="BA211" cm="1">
        <f t="array" ref="BA211">IFERROR(_xlfn.XLOOKUP(Tool_Austria!$G211&amp;$E$2,'Waste management'!$A:$A&amp;'Waste management'!$B:$B,'Waste management'!L:L)*$E211,"")</f>
        <v>1.3407961913999999E-4</v>
      </c>
      <c r="BB211" cm="1">
        <f t="array" ref="BB211">IFERROR(_xlfn.XLOOKUP(Tool_Austria!$G211&amp;$E$2,'Waste management'!$A:$A&amp;'Waste management'!$B:$B,'Waste management'!M:M)*$E211,"")</f>
        <v>1.3490873999999998E-2</v>
      </c>
      <c r="BC211" cm="1">
        <f t="array" ref="BC211">IFERROR(_xlfn.XLOOKUP(Tool_Austria!$G211&amp;$E$2,'Waste management'!$A:$A&amp;'Waste management'!$B:$B,'Waste management'!N:N)*$E211,"")</f>
        <v>11.600406413999998</v>
      </c>
      <c r="BD211" cm="1">
        <f t="array" ref="BD211">IFERROR(_xlfn.XLOOKUP(Tool_Austria!$G211&amp;$E$2,'Waste management'!$A:$A&amp;'Waste management'!$B:$B,'Waste management'!O:O)*$E211,"")</f>
        <v>0.7396572509999999</v>
      </c>
      <c r="BE211" cm="1">
        <f t="array" ref="BE211">IFERROR(_xlfn.XLOOKUP(Tool_Austria!$G211&amp;$E$2,'Waste management'!$A:$A&amp;'Waste management'!$B:$B,'Waste management'!P:P)*$E211,"")</f>
        <v>1.5970202999999999E-2</v>
      </c>
      <c r="BF211" cm="1">
        <f t="array" ref="BF211">IFERROR(_xlfn.XLOOKUP(Tool_Austria!$G211&amp;$E$2,'Waste management'!$A:$A&amp;'Waste management'!$B:$B,'Waste management'!Q:Q)*$E211,"")</f>
        <v>0.46482570899999992</v>
      </c>
      <c r="BG211" cm="1">
        <f t="array" ref="BG211">IFERROR(_xlfn.XLOOKUP(Tool_Austria!$G211&amp;$E$2,'Waste management'!$A:$A&amp;'Waste management'!$B:$B,'Waste management'!R:R)*$E211,"")</f>
        <v>1.5105900599999997E-7</v>
      </c>
      <c r="BH211">
        <f>IFERROR((L211+AR211+AB211)*_xlfn.XLOOKUP(Tool_Austria!BH$4,Monetization_Factors!$A:$A,Monetization_Factors!$D:$D),"")</f>
        <v>4.54854634878075</v>
      </c>
      <c r="BI211">
        <f>IFERROR((M211+AS211+AC211)*_xlfn.XLOOKUP(Tool_Austria!BI$4,Monetization_Factors!$A:$A,Monetization_Factors!$D:$D),"")</f>
        <v>8.1506743158135428E-6</v>
      </c>
      <c r="BJ211">
        <f>IFERROR((N211+AT211+AD211)*_xlfn.XLOOKUP(Tool_Austria!BJ$4,Monetization_Factors!$A:$A,Monetization_Factors!$D:$D),"")</f>
        <v>3.999639885553778E-3</v>
      </c>
      <c r="BK211">
        <f>IFERROR((O211+AU211+AE211)*_xlfn.XLOOKUP(Tool_Austria!BK$4,Monetization_Factors!$A:$A,Monetization_Factors!$D:$D),"")</f>
        <v>8.3786126112987774E-2</v>
      </c>
      <c r="BL211">
        <f>IFERROR((P211+AV211+AF211)*_xlfn.XLOOKUP(Tool_Austria!BL$4,Monetization_Factors!$A:$A,Monetization_Factors!$D:$D),"")</f>
        <v>3.2258150705892947</v>
      </c>
      <c r="BM211">
        <f>IFERROR((Q211+AW211+AG211)*_xlfn.XLOOKUP(Tool_Austria!BM$4,Monetization_Factors!$A:$A,Monetization_Factors!$D:$D),"")</f>
        <v>0.10437963935610801</v>
      </c>
      <c r="BN211">
        <f>IFERROR((R211+AX211+AH211)*_xlfn.XLOOKUP(Tool_Austria!BN$4,Monetization_Factors!$A:$A,Monetization_Factors!$D:$D),"")</f>
        <v>1.7688388519358861E-2</v>
      </c>
      <c r="BO211">
        <f>IFERROR((S211+AY211+AI211)*_xlfn.XLOOKUP(Tool_Austria!BO$4,Monetization_Factors!$A:$A,Monetization_Factors!$D:$D),"")</f>
        <v>0.20773685247857143</v>
      </c>
      <c r="BP211">
        <f>IFERROR((T211+AZ211+AJ211)*_xlfn.XLOOKUP(Tool_Austria!BP$4,Monetization_Factors!$A:$A,Monetization_Factors!$D:$D),"")</f>
        <v>4.4656542529779974E-3</v>
      </c>
      <c r="BQ211">
        <f>IFERROR((U211+BA211+AK211)*_xlfn.XLOOKUP(Tool_Austria!BQ$4,Monetization_Factors!$A:$A,Monetization_Factors!$D:$D),"")</f>
        <v>0.43490335567814653</v>
      </c>
      <c r="BR211" t="str">
        <f>IFERROR((V211+BB211+AL211)*_xlfn.XLOOKUP(Tool_Austria!BR$4,Monetization_Factors!$A:$A,Monetization_Factors!$D:$D),"")</f>
        <v/>
      </c>
      <c r="BS211">
        <f>IFERROR((W211+BC211+AM211)*_xlfn.XLOOKUP(Tool_Austria!BS$4,Monetization_Factors!$A:$A,Monetization_Factors!$D:$D),"")</f>
        <v>9.78413927135738E-3</v>
      </c>
      <c r="BT211">
        <f>IFERROR((X211+BD211+AN211)*_xlfn.XLOOKUP(Tool_Austria!BT$4,Monetization_Factors!$A:$A,Monetization_Factors!$D:$D),"")</f>
        <v>0.49567075360477547</v>
      </c>
      <c r="BU211">
        <f>IFERROR((Y211+BE211+AO211)*_xlfn.XLOOKUP(Tool_Austria!BU$4,Monetization_Factors!$A:$A,Monetization_Factors!$D:$D),"")</f>
        <v>2.1853490614926013E-2</v>
      </c>
      <c r="BV211">
        <f>IFERROR((Z211+BF211+AP211)*_xlfn.XLOOKUP(Tool_Austria!BV$4,Monetization_Factors!$A:$A,Monetization_Factors!$D:$D),"")</f>
        <v>0.20942741924338198</v>
      </c>
      <c r="BW211">
        <f>IFERROR((AA211+BG211+AQ211)*_xlfn.XLOOKUP(Tool_Austria!BW$4,Monetization_Factors!$A:$A,Monetization_Factors!$D:$D),"")</f>
        <v>1.068598995433829E-4</v>
      </c>
      <c r="BX211" s="38" cm="1">
        <f t="array" ref="BX211">IFERROR(_xlfn.IFS(I211&lt;&gt;0,I211*E211,I211="",J211*E211),"")</f>
        <v>7.2621356629153837</v>
      </c>
      <c r="BY211" s="38">
        <f t="shared" si="123"/>
        <v>9.3681718889620491</v>
      </c>
      <c r="BZ211" s="38">
        <f t="shared" si="124"/>
        <v>16.630307551877433</v>
      </c>
      <c r="CA211" s="38">
        <f t="shared" si="125"/>
        <v>2.5585088541349898E-2</v>
      </c>
      <c r="CB211">
        <f t="shared" si="126"/>
        <v>34.961690394285426</v>
      </c>
      <c r="CC211">
        <f t="shared" si="126"/>
        <v>2.036088725432387E-7</v>
      </c>
      <c r="CD211">
        <f t="shared" si="126"/>
        <v>2.6206812252000002</v>
      </c>
      <c r="CE211">
        <f t="shared" si="126"/>
        <v>5.5352836172991846E-2</v>
      </c>
      <c r="CF211">
        <f t="shared" si="126"/>
        <v>3.2313924997293594E-6</v>
      </c>
      <c r="CG211">
        <f t="shared" si="126"/>
        <v>5.0264439184585033E-7</v>
      </c>
      <c r="CH211">
        <f t="shared" si="126"/>
        <v>1.5386005907084057E-8</v>
      </c>
      <c r="CI211">
        <f t="shared" si="126"/>
        <v>0.47445894650071924</v>
      </c>
      <c r="CJ211">
        <f t="shared" si="126"/>
        <v>1.8306428404892142E-3</v>
      </c>
      <c r="CK211">
        <f t="shared" si="126"/>
        <v>0.10631588125578428</v>
      </c>
      <c r="CL211">
        <f t="shared" si="126"/>
        <v>2.0920685203373459</v>
      </c>
      <c r="CM211">
        <f t="shared" si="126"/>
        <v>201.06022401142968</v>
      </c>
      <c r="CN211">
        <f t="shared" si="126"/>
        <v>2226.006508461197</v>
      </c>
      <c r="CO211">
        <f t="shared" si="126"/>
        <v>3.4388263113968578</v>
      </c>
      <c r="CP211">
        <f t="shared" si="126"/>
        <v>126.82730007378768</v>
      </c>
      <c r="CQ211">
        <f t="shared" si="117"/>
        <v>5.1150681911298339E-5</v>
      </c>
      <c r="CR211">
        <f t="shared" si="127"/>
        <v>5.3787215991208351E-2</v>
      </c>
      <c r="CS211">
        <f t="shared" si="127"/>
        <v>3.1324441929729031E-10</v>
      </c>
      <c r="CT211">
        <f t="shared" si="127"/>
        <v>4.0318172695384619E-3</v>
      </c>
      <c r="CU211">
        <f t="shared" si="127"/>
        <v>8.5158209496910529E-5</v>
      </c>
      <c r="CV211">
        <f t="shared" si="127"/>
        <v>4.9713730765067067E-9</v>
      </c>
      <c r="CW211">
        <f t="shared" si="127"/>
        <v>7.7329906437823127E-10</v>
      </c>
      <c r="CX211">
        <f t="shared" si="127"/>
        <v>2.3670778318590856E-11</v>
      </c>
      <c r="CY211">
        <f t="shared" si="127"/>
        <v>7.2993684077033729E-4</v>
      </c>
      <c r="CZ211">
        <f t="shared" si="127"/>
        <v>2.8163736007526373E-6</v>
      </c>
      <c r="DA211">
        <f t="shared" si="127"/>
        <v>1.6356289423966812E-4</v>
      </c>
      <c r="DB211">
        <f t="shared" si="127"/>
        <v>3.2185669543651476E-3</v>
      </c>
      <c r="DC211">
        <f t="shared" si="127"/>
        <v>0.30932342155604564</v>
      </c>
      <c r="DD211">
        <f t="shared" si="127"/>
        <v>3.4246253976326106</v>
      </c>
      <c r="DE211">
        <f t="shared" si="127"/>
        <v>5.2905020175336272E-3</v>
      </c>
      <c r="DF211">
        <f t="shared" si="127"/>
        <v>0.19511892319044258</v>
      </c>
      <c r="DG211">
        <f t="shared" si="118"/>
        <v>7.8693356786612826E-8</v>
      </c>
      <c r="DH211" s="5">
        <f>IFERROR(((((L211+AB211)*(1/$H211))+AR211)/$F$2)/($B$2*('CAR.CAP_per person'!B$2)/(_xlfn.XLOOKUP($E$2,EU_countries_GDP!$A$2:$A$29,EU_countries_GDP!$E$2:$E$29))),"")</f>
        <v>2.2998170539625185</v>
      </c>
      <c r="DI211" s="5">
        <f>IFERROR(((((M211+AC211)*(1/$H211))+AS211)/$F$2)/($B$2*('CAR.CAP_per person'!C$2)/(_xlfn.XLOOKUP($E$2,EU_countries_GDP!$A$2:$A$29,EU_countries_GDP!$E$2:$E$29))),"")</f>
        <v>1.690947737312471E-4</v>
      </c>
      <c r="DJ211" s="5">
        <f>IFERROR(((((N211+AD211)*(1/$H211))+AT211)/$F$2)/($B$2*('CAR.CAP_per person'!D$2)/(_xlfn.XLOOKUP($E$2,EU_countries_GDP!$A$2:$A$29,EU_countries_GDP!$E$2:$E$29))),"")</f>
        <v>2.230876732372958E-3</v>
      </c>
      <c r="DK211" s="5">
        <f>IFERROR(((((O211+AE211)*(1/$H211))+AU211)/$F$2)/($B$2*('CAR.CAP_per person'!E$2)/(_xlfn.XLOOKUP($E$2,EU_countries_GDP!$A$2:$A$29,EU_countries_GDP!$E$2:$E$29))),"")</f>
        <v>6.0964192346169302E-2</v>
      </c>
      <c r="DL211" s="5">
        <f>IFERROR(((((P211+AF211)*(1/$H211))+AV211)/$F$2)/($B$2*('CAR.CAP_per person'!F$2)/(_xlfn.XLOOKUP($E$2,EU_countries_GDP!$A$2:$A$29,EU_countries_GDP!$E$2:$E$29))),"")</f>
        <v>2.7978152166064469</v>
      </c>
      <c r="DM211" s="5">
        <f>IFERROR(((((Q211+AG211)*(1/$H211))+AW211)/$F$2)/($B$2*('CAR.CAP_per person'!G$2)/(_xlfn.XLOOKUP($E$2,EU_countries_GDP!$A$2:$A$29,EU_countries_GDP!$E$2:$E$29))),"")</f>
        <v>0.2344879365354833</v>
      </c>
      <c r="DN211" s="5">
        <f>IFERROR(((((R211+AH211)*(1/$H211))+AX211)/$F$2)/($B$2*('CAR.CAP_per person'!H$2)/(_xlfn.XLOOKUP($E$2,EU_countries_GDP!$A$2:$A$29,EU_countries_GDP!$E$2:$E$29))),"")</f>
        <v>1.6568260853295441E-3</v>
      </c>
      <c r="DO211" s="5">
        <f>IFERROR(((((S211+AI211)*(1/$H211))+AY211)/$F$2)/($B$2*('CAR.CAP_per person'!I$2)/(_xlfn.XLOOKUP($E$2,EU_countries_GDP!$A$2:$A$29,EU_countries_GDP!$E$2:$E$29))),"")</f>
        <v>0.21142348054127252</v>
      </c>
      <c r="DP211" s="5">
        <f>IFERROR(((((T211+AJ211)*(1/$H211))+AZ211)/$F$2)/($B$2*('CAR.CAP_per person'!J$2)/(_xlfn.XLOOKUP($E$2,EU_countries_GDP!$A$2:$A$29,EU_countries_GDP!$E$2:$E$29))),"")</f>
        <v>0.14103618500220436</v>
      </c>
      <c r="DQ211" s="5">
        <f>IFERROR(((((U211+AK211)*(1/$H211))+BA211)/$F$2)/($B$2*('CAR.CAP_per person'!K$2)/(_xlfn.XLOOKUP($E$2,EU_countries_GDP!$A$2:$A$29,EU_countries_GDP!$E$2:$E$29))),"")</f>
        <v>0.23769023116938945</v>
      </c>
      <c r="DR211" s="5">
        <f>IFERROR(((((V211+AL211)*(1/$H211))+BB211)/$F$2)/($B$2*('CAR.CAP_per person'!L$2)/(_xlfn.XLOOKUP($E$2,EU_countries_GDP!$A$2:$A$29,EU_countries_GDP!$E$2:$E$29))),"")</f>
        <v>0.15239677036537999</v>
      </c>
      <c r="DS211" s="5">
        <f>IFERROR(((((W211+AM211)*(1/$H211))+BC211)/$F$2)/($B$2*('CAR.CAP_per person'!M$2)/(_xlfn.XLOOKUP($E$2,EU_countries_GDP!$A$2:$A$29,EU_countries_GDP!$E$2:$E$29))),"")</f>
        <v>0.66056897082424304</v>
      </c>
      <c r="DT211" s="5">
        <f>IFERROR(((((X211+AN211)*(1/$H211))+BD211)/$F$2)/($B$2*('CAR.CAP_per person'!N$2)/(_xlfn.XLOOKUP($E$2,EU_countries_GDP!$A$2:$A$29,EU_countries_GDP!$E$2:$E$29))),"")</f>
        <v>78.484816409157389</v>
      </c>
      <c r="DU211" s="5">
        <f>IFERROR(((((Y211+AO211)*(1/$H211))+BE211)/$F$2)/($B$2*('CAR.CAP_per person'!O$2)/(_xlfn.XLOOKUP($E$2,EU_countries_GDP!$A$2:$A$29,EU_countries_GDP!$E$2:$E$29))),"")</f>
        <v>8.4585527499936621E-3</v>
      </c>
      <c r="DV211" s="5">
        <f>IFERROR(((((Z211+AP211)*(1/$H211))+BF211)/$F$2)/($B$2*('CAR.CAP_per person'!P$2)/(_xlfn.XLOOKUP($E$2,EU_countries_GDP!$A$2:$A$29,EU_countries_GDP!$E$2:$E$29))),"")</f>
        <v>0.2533903936360124</v>
      </c>
      <c r="DW211" s="5">
        <f>IFERROR(((((AA211+AQ211)*(1/$H211))+BG211)/$F$2)/($B$2*('CAR.CAP_per person'!Q$2)/(_xlfn.XLOOKUP($E$2,EU_countries_GDP!$A$2:$A$29,EU_countries_GDP!$E$2:$E$29))),"")</f>
        <v>0.10417194780224882</v>
      </c>
    </row>
    <row r="212" spans="1:127">
      <c r="A212" t="s">
        <v>223</v>
      </c>
      <c r="B212" t="str">
        <f>_xlfn.XLOOKUP(D212,Table5[Ingredient],Table5[Category],"",FALSE)</f>
        <v>Meat (excluding beef)</v>
      </c>
      <c r="C212" s="33" t="s">
        <v>229</v>
      </c>
      <c r="D212" s="33" t="s">
        <v>215</v>
      </c>
      <c r="E212" s="33">
        <v>1.3850999999999998</v>
      </c>
      <c r="F212" s="33" t="s">
        <v>179</v>
      </c>
      <c r="G212" s="33" t="s">
        <v>180</v>
      </c>
      <c r="H212" s="91">
        <f>Dataset_AT!S91</f>
        <v>0.34131736526946105</v>
      </c>
      <c r="I212" s="33"/>
      <c r="J212" s="37">
        <f>IFERROR(INDEX('AveragePrices&amp;Codes'!G:AG, MATCH($D212, 'AveragePrices&amp;Codes'!$A:$A, 0), MATCH(Tool_Austria!$E$2, 'AveragePrices&amp;Codes'!$G$1:$AG$1, 0)),"")</f>
        <v>2.2904555555555555</v>
      </c>
      <c r="K212" s="37">
        <f>IFERROR(E212/(_xlfn.XLOOKUP(A212,Dataset_AT!$V$2:$V$9,Dataset_AT!$W$2:$W$9)),"")</f>
        <v>1.8717567567567563E-2</v>
      </c>
      <c r="L212">
        <f>IFERROR(IF($F212="Raw",_xlfn.XLOOKUP(_xlfn.XLOOKUP(Tool_Austria!$D212,'AveragePrices&amp;Codes'!$A:$A,'AveragePrices&amp;Codes'!$B:$B),AGRIBALYSE_Raw!$B:$B,AGRIBALYSE_Raw!O:O)*$E212,_xlfn.XLOOKUP(_xlfn.XLOOKUP(Tool_Austria!$D212,'AveragePrices&amp;Codes'!$A:$A,'AveragePrices&amp;Codes'!$B:$B),AGRIBALYSE_Cooked!$C:$C,AGRIBALYSE_Cooked!P:P)*$E212),"")</f>
        <v>13.4166548016</v>
      </c>
      <c r="M212">
        <f>IFERROR(IF($F212="Raw",_xlfn.XLOOKUP(_xlfn.XLOOKUP(Tool_Austria!$D212,'AveragePrices&amp;Codes'!$A:$A,'AveragePrices&amp;Codes'!$B:$B),AGRIBALYSE_Raw!$B:$B,AGRIBALYSE_Raw!P:P)*$E212,_xlfn.XLOOKUP(_xlfn.XLOOKUP(Tool_Austria!$D212,'AveragePrices&amp;Codes'!$A:$A,'AveragePrices&amp;Codes'!$B:$B),AGRIBALYSE_Cooked!$C:$C,AGRIBALYSE_Cooked!Q:Q)*$E212),"")</f>
        <v>2.0891396023714284E-7</v>
      </c>
      <c r="N212">
        <f>IFERROR(IF($F212="Raw",_xlfn.XLOOKUP(_xlfn.XLOOKUP(Tool_Austria!$D212,'AveragePrices&amp;Codes'!$A:$A,'AveragePrices&amp;Codes'!$B:$B),AGRIBALYSE_Raw!$B:$B,AGRIBALYSE_Raw!Q:Q)*$E212,_xlfn.XLOOKUP(_xlfn.XLOOKUP(Tool_Austria!$D212,'AveragePrices&amp;Codes'!$A:$A,'AveragePrices&amp;Codes'!$B:$B),AGRIBALYSE_Cooked!$C:$C,AGRIBALYSE_Cooked!R:R)*$E212),"")</f>
        <v>2.6693858922428571</v>
      </c>
      <c r="O212">
        <f>IFERROR(IF($F212="Raw",_xlfn.XLOOKUP(_xlfn.XLOOKUP(Tool_Austria!$D212,'AveragePrices&amp;Codes'!$A:$A,'AveragePrices&amp;Codes'!$B:$B),AGRIBALYSE_Raw!$B:$B,AGRIBALYSE_Raw!R:R)*$E212,_xlfn.XLOOKUP(_xlfn.XLOOKUP(Tool_Austria!$D212,'AveragePrices&amp;Codes'!$A:$A,'AveragePrices&amp;Codes'!$B:$B),AGRIBALYSE_Cooked!$C:$C,AGRIBALYSE_Cooked!S:S)*$E212),"")</f>
        <v>3.1831184928857142E-2</v>
      </c>
      <c r="P212">
        <f>IFERROR(IF($F212="Raw",_xlfn.XLOOKUP(_xlfn.XLOOKUP(Tool_Austria!$D212,'AveragePrices&amp;Codes'!$A:$A,'AveragePrices&amp;Codes'!$B:$B),AGRIBALYSE_Raw!$B:$B,AGRIBALYSE_Raw!S:S)*$E212,_xlfn.XLOOKUP(_xlfn.XLOOKUP(Tool_Austria!$D212,'AveragePrices&amp;Codes'!$A:$A,'AveragePrices&amp;Codes'!$B:$B),AGRIBALYSE_Cooked!$C:$C,AGRIBALYSE_Cooked!T:T)*$E212),"")</f>
        <v>1.4569476301799998E-6</v>
      </c>
      <c r="Q212">
        <f>IFERROR(IF($F212="Raw",_xlfn.XLOOKUP(_xlfn.XLOOKUP(Tool_Austria!$D212,'AveragePrices&amp;Codes'!$A:$A,'AveragePrices&amp;Codes'!$B:$B),AGRIBALYSE_Raw!$B:$B,AGRIBALYSE_Raw!T:T)*$E212,_xlfn.XLOOKUP(_xlfn.XLOOKUP(Tool_Austria!$D212,'AveragePrices&amp;Codes'!$A:$A,'AveragePrices&amp;Codes'!$B:$B),AGRIBALYSE_Cooked!$C:$C,AGRIBALYSE_Cooked!U:U)*$E212),"")</f>
        <v>1.4701289739042855E-7</v>
      </c>
      <c r="R212">
        <f>IFERROR(IF($F212="Raw",_xlfn.XLOOKUP(_xlfn.XLOOKUP(Tool_Austria!$D212,'AveragePrices&amp;Codes'!$A:$A,'AveragePrices&amp;Codes'!$B:$B),AGRIBALYSE_Raw!$B:$B,AGRIBALYSE_Raw!U:U)*$E212,_xlfn.XLOOKUP(_xlfn.XLOOKUP(Tool_Austria!$D212,'AveragePrices&amp;Codes'!$A:$A,'AveragePrices&amp;Codes'!$B:$B),AGRIBALYSE_Cooked!$C:$C,AGRIBALYSE_Cooked!V:V)*$E212),"")</f>
        <v>9.5806347962142848E-9</v>
      </c>
      <c r="S212">
        <f>IFERROR(IF($F212="Raw",_xlfn.XLOOKUP(_xlfn.XLOOKUP(Tool_Austria!$D212,'AveragePrices&amp;Codes'!$A:$A,'AveragePrices&amp;Codes'!$B:$B),AGRIBALYSE_Raw!$B:$B,AGRIBALYSE_Raw!V:V)*$E212,_xlfn.XLOOKUP(_xlfn.XLOOKUP(Tool_Austria!$D212,'AveragePrices&amp;Codes'!$A:$A,'AveragePrices&amp;Codes'!$B:$B),AGRIBALYSE_Cooked!$C:$C,AGRIBALYSE_Cooked!W:W)*$E212),"")</f>
        <v>0.19811807530714282</v>
      </c>
      <c r="T212">
        <f>IFERROR(IF($F212="Raw",_xlfn.XLOOKUP(_xlfn.XLOOKUP(Tool_Austria!$D212,'AveragePrices&amp;Codes'!$A:$A,'AveragePrices&amp;Codes'!$B:$B),AGRIBALYSE_Raw!$B:$B,AGRIBALYSE_Raw!W:W)*$E212,_xlfn.XLOOKUP(_xlfn.XLOOKUP(Tool_Austria!$D212,'AveragePrices&amp;Codes'!$A:$A,'AveragePrices&amp;Codes'!$B:$B),AGRIBALYSE_Cooked!$C:$C,AGRIBALYSE_Cooked!X:X)*$E212),"")</f>
        <v>1.7961376062342856E-3</v>
      </c>
      <c r="U212">
        <f>IFERROR(IF($F212="Raw",_xlfn.XLOOKUP(_xlfn.XLOOKUP(Tool_Austria!$D212,'AveragePrices&amp;Codes'!$A:$A,'AveragePrices&amp;Codes'!$B:$B),AGRIBALYSE_Raw!$B:$B,AGRIBALYSE_Raw!X:X)*$E212,_xlfn.XLOOKUP(_xlfn.XLOOKUP(Tool_Austria!$D212,'AveragePrices&amp;Codes'!$A:$A,'AveragePrices&amp;Codes'!$B:$B),AGRIBALYSE_Cooked!$C:$C,AGRIBALYSE_Cooked!Y:Y)*$E212),"")</f>
        <v>5.7092945429571419E-2</v>
      </c>
      <c r="V212">
        <f>IFERROR(IF($F212="Raw",_xlfn.XLOOKUP(_xlfn.XLOOKUP(Tool_Austria!$D212,'AveragePrices&amp;Codes'!$A:$A,'AveragePrices&amp;Codes'!$B:$B),AGRIBALYSE_Raw!$B:$B,AGRIBALYSE_Raw!Y:Y)*$E212,_xlfn.XLOOKUP(_xlfn.XLOOKUP(Tool_Austria!$D212,'AveragePrices&amp;Codes'!$A:$A,'AveragePrices&amp;Codes'!$B:$B),AGRIBALYSE_Cooked!$C:$C,AGRIBALYSE_Cooked!Z:Z)*$E212),"")</f>
        <v>0.84884810717571424</v>
      </c>
      <c r="W212">
        <f>IFERROR(IF($F212="Raw",_xlfn.XLOOKUP(_xlfn.XLOOKUP(Tool_Austria!$D212,'AveragePrices&amp;Codes'!$A:$A,'AveragePrices&amp;Codes'!$B:$B),AGRIBALYSE_Raw!$B:$B,AGRIBALYSE_Raw!Z:Z)*$E212,_xlfn.XLOOKUP(_xlfn.XLOOKUP(Tool_Austria!$D212,'AveragePrices&amp;Codes'!$A:$A,'AveragePrices&amp;Codes'!$B:$B),AGRIBALYSE_Cooked!$C:$C,AGRIBALYSE_Cooked!AA:AA)*$E212),"")</f>
        <v>374.14189615499998</v>
      </c>
      <c r="X212">
        <f>IFERROR(IF($F212="Raw",_xlfn.XLOOKUP(_xlfn.XLOOKUP(Tool_Austria!$D212,'AveragePrices&amp;Codes'!$A:$A,'AveragePrices&amp;Codes'!$B:$B),AGRIBALYSE_Raw!$B:$B,AGRIBALYSE_Raw!AA:AA)*$E212,_xlfn.XLOOKUP(_xlfn.XLOOKUP(Tool_Austria!$D212,'AveragePrices&amp;Codes'!$A:$A,'AveragePrices&amp;Codes'!$B:$B),AGRIBALYSE_Cooked!$C:$C,AGRIBALYSE_Cooked!AB:AB)*$E212),"")</f>
        <v>692.16982962428563</v>
      </c>
      <c r="Y212">
        <f>IFERROR(IF($F212="Raw",_xlfn.XLOOKUP(_xlfn.XLOOKUP(Tool_Austria!$D212,'AveragePrices&amp;Codes'!$A:$A,'AveragePrices&amp;Codes'!$B:$B),AGRIBALYSE_Raw!$B:$B,AGRIBALYSE_Raw!AB:AB)*$E212,_xlfn.XLOOKUP(_xlfn.XLOOKUP(Tool_Austria!$D212,'AveragePrices&amp;Codes'!$A:$A,'AveragePrices&amp;Codes'!$B:$B),AGRIBALYSE_Cooked!$C:$C,AGRIBALYSE_Cooked!AC:AC)*$E212),"")</f>
        <v>4.3489983201428561</v>
      </c>
      <c r="Z212">
        <f>IFERROR(IF($F212="Raw",_xlfn.XLOOKUP(_xlfn.XLOOKUP(Tool_Austria!$D212,'AveragePrices&amp;Codes'!$A:$A,'AveragePrices&amp;Codes'!$B:$B),AGRIBALYSE_Raw!$B:$B,AGRIBALYSE_Raw!AC:AC)*$E212,_xlfn.XLOOKUP(_xlfn.XLOOKUP(Tool_Austria!$D212,'AveragePrices&amp;Codes'!$A:$A,'AveragePrices&amp;Codes'!$B:$B),AGRIBALYSE_Cooked!$C:$C,AGRIBALYSE_Cooked!AD:AD)*$E212),"")</f>
        <v>116.85982047299998</v>
      </c>
      <c r="AA212">
        <f>IFERROR(IF($F212="Raw",_xlfn.XLOOKUP(_xlfn.XLOOKUP(Tool_Austria!$D212,'AveragePrices&amp;Codes'!$A:$A,'AveragePrices&amp;Codes'!$B:$B),AGRIBALYSE_Raw!$B:$B,AGRIBALYSE_Raw!AD:AD)*$E212,_xlfn.XLOOKUP(_xlfn.XLOOKUP(Tool_Austria!$D212,'AveragePrices&amp;Codes'!$A:$A,'AveragePrices&amp;Codes'!$B:$B),AGRIBALYSE_Cooked!$C:$C,AGRIBALYSE_Cooked!AE:AE)*$E212),"")</f>
        <v>5.2500919442142846E-5</v>
      </c>
      <c r="AB212" cm="1">
        <f t="array" ref="AB212">IFERROR(_xlfn.XLOOKUP(Tool_Austria!$F212&amp;$E$2,'Cooking methods'!$A:$A&amp;'Cooking methods'!$B:$B,'Cooking methods'!C:C)*$E212,"")</f>
        <v>0.272972931714</v>
      </c>
      <c r="AC212" cm="1">
        <f t="array" ref="AC212">IFERROR(_xlfn.XLOOKUP(Tool_Austria!$F212&amp;$E$2,'Cooking methods'!$A:$A&amp;'Cooking methods'!$B:$B,'Cooking methods'!D:D)*$E212,"")</f>
        <v>9.7764970798529977E-9</v>
      </c>
      <c r="AD212" cm="1">
        <f t="array" ref="AD212">IFERROR(_xlfn.XLOOKUP(Tool_Austria!$F212&amp;$E$2,'Cooking methods'!$A:$A&amp;'Cooking methods'!$B:$B,'Cooking methods'!E:E)*$E212,"")</f>
        <v>1.9405250999999995E-2</v>
      </c>
      <c r="AE212" cm="1">
        <f t="array" ref="AE212">IFERROR(_xlfn.XLOOKUP(Tool_Austria!$F212&amp;$E$2,'Cooking methods'!$A:$A&amp;'Cooking methods'!$B:$B,'Cooking methods'!F:F)*$E212,"")</f>
        <v>4.9436572284899992E-4</v>
      </c>
      <c r="AF212" cm="1">
        <f t="array" ref="AF212">IFERROR(_xlfn.XLOOKUP(Tool_Austria!$F212&amp;$E$2,'Cooking methods'!$A:$A&amp;'Cooking methods'!$B:$B,'Cooking methods'!G:G)*$E212,"")</f>
        <v>1.9950060693599998E-9</v>
      </c>
      <c r="AG212" cm="1">
        <f t="array" ref="AG212">IFERROR(_xlfn.XLOOKUP(Tool_Austria!$F212&amp;$E$2,'Cooking methods'!$A:$A&amp;'Cooking methods'!$B:$B,'Cooking methods'!H:H)*$E212,"")</f>
        <v>1.1320621200359998E-9</v>
      </c>
      <c r="AH212" cm="1">
        <f t="array" ref="AH212">IFERROR(_xlfn.XLOOKUP(Tool_Austria!$F212&amp;$E$2,'Cooking methods'!$A:$A&amp;'Cooking methods'!$B:$B,'Cooking methods'!I:I)*$E212,"")</f>
        <v>6.134970962411999E-10</v>
      </c>
      <c r="AI212" cm="1">
        <f t="array" ref="AI212">IFERROR(_xlfn.XLOOKUP(Tool_Austria!$F212&amp;$E$2,'Cooking methods'!$A:$A&amp;'Cooking methods'!$B:$B,'Cooking methods'!J:J)*$E212,"")</f>
        <v>3.4465796500499996E-4</v>
      </c>
      <c r="AJ212" cm="1">
        <f t="array" ref="AJ212">IFERROR(_xlfn.XLOOKUP(Tool_Austria!$F212&amp;$E$2,'Cooking methods'!$A:$A&amp;'Cooking methods'!$B:$B,'Cooking methods'!K:K)*$E212,"")</f>
        <v>7.3830490861499982E-5</v>
      </c>
      <c r="AK212" cm="1">
        <f t="array" ref="AK212">IFERROR(_xlfn.XLOOKUP(Tool_Austria!$F212&amp;$E$2,'Cooking methods'!$A:$A&amp;'Cooking methods'!$B:$B,'Cooking methods'!L:L)*$E212,"")</f>
        <v>1.3959633392999997E-4</v>
      </c>
      <c r="AL212" cm="1">
        <f t="array" ref="AL212">IFERROR(_xlfn.XLOOKUP(Tool_Austria!$F212&amp;$E$2,'Cooking methods'!$A:$A&amp;'Cooking methods'!$B:$B,'Cooking methods'!M:M)*$E212,"")</f>
        <v>9.4169520877499988E-4</v>
      </c>
      <c r="AM212" cm="1">
        <f t="array" ref="AM212">IFERROR(_xlfn.XLOOKUP(Tool_Austria!$F212&amp;$E$2,'Cooking methods'!$A:$A&amp;'Cooking methods'!$B:$B,'Cooking methods'!N:N)*$E212,"")</f>
        <v>0.69290658014399986</v>
      </c>
      <c r="AN212" cm="1">
        <f t="array" ref="AN212">IFERROR(_xlfn.XLOOKUP(Tool_Austria!$F212&amp;$E$2,'Cooking methods'!$A:$A&amp;'Cooking methods'!$B:$B,'Cooking methods'!O:O)*$E212,"")</f>
        <v>0.39971686733999995</v>
      </c>
      <c r="AO212" cm="1">
        <f t="array" ref="AO212">IFERROR(_xlfn.XLOOKUP(Tool_Austria!$F212&amp;$E$2,'Cooking methods'!$A:$A&amp;'Cooking methods'!$B:$B,'Cooking methods'!P:P)*$E212,"")</f>
        <v>7.1575790453999991E-2</v>
      </c>
      <c r="AP212" cm="1">
        <f t="array" ref="AP212">IFERROR(_xlfn.XLOOKUP(Tool_Austria!$F212&amp;$E$2,'Cooking methods'!$A:$A&amp;'Cooking methods'!$B:$B,'Cooking methods'!Q:Q)*$E212,"")</f>
        <v>4.3081707445019992</v>
      </c>
      <c r="AQ212" cm="1">
        <f t="array" ref="AQ212">IFERROR(_xlfn.XLOOKUP(Tool_Austria!$F212&amp;$E$2,'Cooking methods'!$A:$A&amp;'Cooking methods'!$B:$B,'Cooking methods'!R:R)*$E212,"")</f>
        <v>4.145995064411999E-7</v>
      </c>
      <c r="AR212" cm="1">
        <f t="array" ref="AR212">IFERROR(_xlfn.XLOOKUP(Tool_Austria!$G212&amp;$E$2,'Waste management'!$A:$A&amp;'Waste management'!$B:$B,'Waste management'!C:C)*$E212,"")</f>
        <v>7.7551748999999989E-2</v>
      </c>
      <c r="AS212" cm="1">
        <f t="array" ref="AS212">IFERROR(_xlfn.XLOOKUP(Tool_Austria!$G212&amp;$E$2,'Waste management'!$A:$A&amp;'Waste management'!$B:$B,'Waste management'!D:D)*$E212,"")</f>
        <v>5.2910958509999989E-10</v>
      </c>
      <c r="AT212" cm="1">
        <f t="array" ref="AT212">IFERROR(_xlfn.XLOOKUP(Tool_Austria!$G212&amp;$E$2,'Waste management'!$A:$A&amp;'Waste management'!$B:$B,'Waste management'!E:E)*$E212,"")</f>
        <v>1.4266529999999999E-3</v>
      </c>
      <c r="AU212" cm="1">
        <f t="array" ref="AU212">IFERROR(_xlfn.XLOOKUP(Tool_Austria!$G212&amp;$E$2,'Waste management'!$A:$A&amp;'Waste management'!$B:$B,'Waste management'!F:F)*$E212,"")</f>
        <v>1.6621199999999997E-4</v>
      </c>
      <c r="AV212" cm="1">
        <f t="array" ref="AV212">IFERROR(_xlfn.XLOOKUP(Tool_Austria!$G212&amp;$E$2,'Waste management'!$A:$A&amp;'Waste management'!$B:$B,'Waste management'!G:G)*$E212,"")</f>
        <v>1.6038903959999999E-8</v>
      </c>
      <c r="AW212" cm="1">
        <f t="array" ref="AW212">IFERROR(_xlfn.XLOOKUP(Tool_Austria!$G212&amp;$E$2,'Waste management'!$A:$A&amp;'Waste management'!$B:$B,'Waste management'!H:H)*$E212,"")</f>
        <v>5.2280738009999992E-10</v>
      </c>
      <c r="AX212" cm="1">
        <f t="array" ref="AX212">IFERROR(_xlfn.XLOOKUP(Tool_Austria!$G212&amp;$E$2,'Waste management'!$A:$A&amp;'Waste management'!$B:$B,'Waste management'!I:I)*$E212,"")</f>
        <v>3.7170128069999997E-10</v>
      </c>
      <c r="AY212" cm="1">
        <f t="array" ref="AY212">IFERROR(_xlfn.XLOOKUP(Tool_Austria!$G212&amp;$E$2,'Waste management'!$A:$A&amp;'Waste management'!$B:$B,'Waste management'!J:J)*$E212,"")</f>
        <v>3.0610709999999998E-3</v>
      </c>
      <c r="AZ212" cm="1">
        <f t="array" ref="AZ212">IFERROR(_xlfn.XLOOKUP(Tool_Austria!$G212&amp;$E$2,'Waste management'!$A:$A&amp;'Waste management'!$B:$B,'Waste management'!K:K)*$E212,"")</f>
        <v>7.4510346419999987E-6</v>
      </c>
      <c r="BA212" cm="1">
        <f t="array" ref="BA212">IFERROR(_xlfn.XLOOKUP(Tool_Austria!$G212&amp;$E$2,'Waste management'!$A:$A&amp;'Waste management'!$B:$B,'Waste management'!L:L)*$E212,"")</f>
        <v>1.3407961913999999E-4</v>
      </c>
      <c r="BB212" cm="1">
        <f t="array" ref="BB212">IFERROR(_xlfn.XLOOKUP(Tool_Austria!$G212&amp;$E$2,'Waste management'!$A:$A&amp;'Waste management'!$B:$B,'Waste management'!M:M)*$E212,"")</f>
        <v>1.3490873999999998E-2</v>
      </c>
      <c r="BC212" cm="1">
        <f t="array" ref="BC212">IFERROR(_xlfn.XLOOKUP(Tool_Austria!$G212&amp;$E$2,'Waste management'!$A:$A&amp;'Waste management'!$B:$B,'Waste management'!N:N)*$E212,"")</f>
        <v>11.600406413999998</v>
      </c>
      <c r="BD212" cm="1">
        <f t="array" ref="BD212">IFERROR(_xlfn.XLOOKUP(Tool_Austria!$G212&amp;$E$2,'Waste management'!$A:$A&amp;'Waste management'!$B:$B,'Waste management'!O:O)*$E212,"")</f>
        <v>0.7396572509999999</v>
      </c>
      <c r="BE212" cm="1">
        <f t="array" ref="BE212">IFERROR(_xlfn.XLOOKUP(Tool_Austria!$G212&amp;$E$2,'Waste management'!$A:$A&amp;'Waste management'!$B:$B,'Waste management'!P:P)*$E212,"")</f>
        <v>1.5970202999999999E-2</v>
      </c>
      <c r="BF212" cm="1">
        <f t="array" ref="BF212">IFERROR(_xlfn.XLOOKUP(Tool_Austria!$G212&amp;$E$2,'Waste management'!$A:$A&amp;'Waste management'!$B:$B,'Waste management'!Q:Q)*$E212,"")</f>
        <v>0.46482570899999992</v>
      </c>
      <c r="BG212" cm="1">
        <f t="array" ref="BG212">IFERROR(_xlfn.XLOOKUP(Tool_Austria!$G212&amp;$E$2,'Waste management'!$A:$A&amp;'Waste management'!$B:$B,'Waste management'!R:R)*$E212,"")</f>
        <v>1.5105900599999997E-7</v>
      </c>
      <c r="BH212">
        <f>IFERROR((L212+AR212+AB212)*_xlfn.XLOOKUP(Tool_Austria!BH$4,Monetization_Factors!$A:$A,Monetization_Factors!$D:$D),"")</f>
        <v>1.791122032747138</v>
      </c>
      <c r="BI212">
        <f>IFERROR((M212+AS212+AC212)*_xlfn.XLOOKUP(Tool_Austria!BI$4,Monetization_Factors!$A:$A,Monetization_Factors!$D:$D),"")</f>
        <v>8.7755865997108543E-6</v>
      </c>
      <c r="BJ212">
        <f>IFERROR((N212+AT212+AD212)*_xlfn.XLOOKUP(Tool_Austria!BJ$4,Monetization_Factors!$A:$A,Monetization_Factors!$D:$D),"")</f>
        <v>4.1057654380907633E-3</v>
      </c>
      <c r="BK212">
        <f>IFERROR((O212+AU212+AE212)*_xlfn.XLOOKUP(Tool_Austria!BK$4,Monetization_Factors!$A:$A,Monetization_Factors!$D:$D),"")</f>
        <v>4.9181922939974483E-2</v>
      </c>
      <c r="BL212">
        <f>IFERROR((P212+AV212+AF212)*_xlfn.XLOOKUP(Tool_Austria!BL$4,Monetization_Factors!$A:$A,Monetization_Factors!$D:$D),"")</f>
        <v>1.4724357012176215</v>
      </c>
      <c r="BM212">
        <f>IFERROR((Q212+AW212+AG212)*_xlfn.XLOOKUP(Tool_Austria!BM$4,Monetization_Factors!$A:$A,Monetization_Factors!$D:$D),"")</f>
        <v>3.087249782083324E-2</v>
      </c>
      <c r="BN212">
        <f>IFERROR((R212+AX212+AH212)*_xlfn.XLOOKUP(Tool_Austria!BN$4,Monetization_Factors!$A:$A,Monetization_Factors!$D:$D),"")</f>
        <v>1.2146918656222212E-2</v>
      </c>
      <c r="BO212">
        <f>IFERROR((S212+AY212+AI212)*_xlfn.XLOOKUP(Tool_Austria!BO$4,Monetization_Factors!$A:$A,Monetization_Factors!$D:$D),"")</f>
        <v>8.8235075147729797E-2</v>
      </c>
      <c r="BP212">
        <f>IFERROR((T212+AZ212+AJ212)*_xlfn.XLOOKUP(Tool_Austria!BP$4,Monetization_Factors!$A:$A,Monetization_Factors!$D:$D),"")</f>
        <v>4.5797599317770896E-3</v>
      </c>
      <c r="BQ212">
        <f>IFERROR((U212+BA212+AK212)*_xlfn.XLOOKUP(Tool_Austria!BQ$4,Monetization_Factors!$A:$A,Monetization_Factors!$D:$D),"")</f>
        <v>0.23466800866000515</v>
      </c>
      <c r="BR212" t="str">
        <f>IFERROR((V212+BB212+AL212)*_xlfn.XLOOKUP(Tool_Austria!BR$4,Monetization_Factors!$A:$A,Monetization_Factors!$D:$D),"")</f>
        <v/>
      </c>
      <c r="BS212">
        <f>IFERROR((W212+BC212+AM212)*_xlfn.XLOOKUP(Tool_Austria!BS$4,Monetization_Factors!$A:$A,Monetization_Factors!$D:$D),"")</f>
        <v>1.8804992008048332E-2</v>
      </c>
      <c r="BT212">
        <f>IFERROR((X212+BD212+AN212)*_xlfn.XLOOKUP(Tool_Austria!BT$4,Monetization_Factors!$A:$A,Monetization_Factors!$D:$D),"")</f>
        <v>0.15438099313456005</v>
      </c>
      <c r="BU212">
        <f>IFERROR((Y212+BE212+AO212)*_xlfn.XLOOKUP(Tool_Austria!BU$4,Monetization_Factors!$A:$A,Monetization_Factors!$D:$D),"")</f>
        <v>2.819391581324425E-2</v>
      </c>
      <c r="BV212">
        <f>IFERROR((Z212+BF212+AP212)*_xlfn.XLOOKUP(Tool_Austria!BV$4,Monetization_Factors!$A:$A,Monetization_Factors!$D:$D),"")</f>
        <v>0.20084987167116081</v>
      </c>
      <c r="BW212">
        <f>IFERROR((AA212+BG212+AQ212)*_xlfn.XLOOKUP(Tool_Austria!BW$4,Monetization_Factors!$A:$A,Monetization_Factors!$D:$D),"")</f>
        <v>1.1086243579648912E-4</v>
      </c>
      <c r="BX212" s="38" cm="1">
        <f t="array" ref="BX212">IFERROR(_xlfn.IFS(I212&lt;&gt;0,I212*E212,I212="",J212*E212),"")</f>
        <v>3.1725099899999996</v>
      </c>
      <c r="BY212" s="38">
        <f t="shared" si="123"/>
        <v>4.0896970932088026</v>
      </c>
      <c r="BZ212" s="38">
        <f t="shared" si="124"/>
        <v>7.2622070832088017</v>
      </c>
      <c r="CA212" s="38">
        <f t="shared" si="125"/>
        <v>1.1172626281859695E-2</v>
      </c>
      <c r="CB212">
        <f t="shared" si="126"/>
        <v>13.767179482313999</v>
      </c>
      <c r="CC212">
        <f t="shared" si="126"/>
        <v>2.1921956690209582E-7</v>
      </c>
      <c r="CD212">
        <f t="shared" si="126"/>
        <v>2.6902177962428571</v>
      </c>
      <c r="CE212">
        <f t="shared" si="126"/>
        <v>3.2491762651706141E-2</v>
      </c>
      <c r="CF212">
        <f t="shared" si="126"/>
        <v>1.4749815402093597E-6</v>
      </c>
      <c r="CG212">
        <f t="shared" si="126"/>
        <v>1.4866776689056455E-7</v>
      </c>
      <c r="CH212">
        <f t="shared" si="126"/>
        <v>1.0565833173155484E-8</v>
      </c>
      <c r="CI212">
        <f t="shared" si="126"/>
        <v>0.20152380427214781</v>
      </c>
      <c r="CJ212">
        <f t="shared" si="126"/>
        <v>1.8774191317377856E-3</v>
      </c>
      <c r="CK212">
        <f t="shared" si="126"/>
        <v>5.7366621382641418E-2</v>
      </c>
      <c r="CL212">
        <f t="shared" si="126"/>
        <v>0.86328067638448924</v>
      </c>
      <c r="CM212">
        <f t="shared" si="126"/>
        <v>386.43520914914399</v>
      </c>
      <c r="CN212">
        <f t="shared" si="126"/>
        <v>693.30920374262564</v>
      </c>
      <c r="CO212">
        <f t="shared" si="126"/>
        <v>4.4365443135968565</v>
      </c>
      <c r="CP212">
        <f t="shared" si="126"/>
        <v>121.63281692650197</v>
      </c>
      <c r="CQ212">
        <f t="shared" si="117"/>
        <v>5.3066577954584049E-5</v>
      </c>
      <c r="CR212">
        <f t="shared" si="127"/>
        <v>2.1180276126636921E-2</v>
      </c>
      <c r="CS212">
        <f t="shared" si="127"/>
        <v>3.372608721570705E-10</v>
      </c>
      <c r="CT212">
        <f t="shared" si="127"/>
        <v>4.1387966096043958E-3</v>
      </c>
      <c r="CU212">
        <f t="shared" si="127"/>
        <v>4.9987327156470989E-5</v>
      </c>
      <c r="CV212">
        <f t="shared" si="127"/>
        <v>2.2692023695528609E-9</v>
      </c>
      <c r="CW212">
        <f t="shared" si="127"/>
        <v>2.2871964137009933E-10</v>
      </c>
      <c r="CX212">
        <f t="shared" si="127"/>
        <v>1.6255127958700745E-11</v>
      </c>
      <c r="CY212">
        <f t="shared" si="127"/>
        <v>3.1003662195715047E-4</v>
      </c>
      <c r="CZ212">
        <f t="shared" si="127"/>
        <v>2.8883371257504393E-6</v>
      </c>
      <c r="DA212">
        <f t="shared" si="127"/>
        <v>8.8256340588679103E-5</v>
      </c>
      <c r="DB212">
        <f t="shared" si="127"/>
        <v>1.3281241175145989E-3</v>
      </c>
      <c r="DC212">
        <f t="shared" si="127"/>
        <v>0.59451570638329843</v>
      </c>
      <c r="DD212">
        <f t="shared" si="127"/>
        <v>1.066629544219424</v>
      </c>
      <c r="DE212">
        <f t="shared" si="127"/>
        <v>6.8254527901490097E-3</v>
      </c>
      <c r="DF212">
        <f t="shared" si="127"/>
        <v>0.18712741065615687</v>
      </c>
      <c r="DG212">
        <f t="shared" si="118"/>
        <v>8.1640889160898531E-8</v>
      </c>
      <c r="DH212" s="5">
        <f>IFERROR(((((L212+AB212)*(1/$H212))+AR212)/$F$2)/($B$2*('CAR.CAP_per person'!B$2)/(_xlfn.XLOOKUP($E$2,EU_countries_GDP!$A$2:$A$29,EU_countries_GDP!$E$2:$E$29))),"")</f>
        <v>0.90357963862532997</v>
      </c>
      <c r="DI212" s="5">
        <f>IFERROR(((((M212+AC212)*(1/$H212))+AS212)/$F$2)/($B$2*('CAR.CAP_per person'!C$2)/(_xlfn.XLOOKUP($E$2,EU_countries_GDP!$A$2:$A$29,EU_countries_GDP!$E$2:$E$29))),"")</f>
        <v>1.8208150103086635E-4</v>
      </c>
      <c r="DJ212" s="5">
        <f>IFERROR(((((N212+AD212)*(1/$H212))+AT212)/$F$2)/($B$2*('CAR.CAP_per person'!D$2)/(_xlfn.XLOOKUP($E$2,EU_countries_GDP!$A$2:$A$29,EU_countries_GDP!$E$2:$E$29))),"")</f>
        <v>2.2900915509268625E-3</v>
      </c>
      <c r="DK212" s="5">
        <f>IFERROR(((((O212+AE212)*(1/$H212))+AU212)/$F$2)/($B$2*('CAR.CAP_per person'!E$2)/(_xlfn.XLOOKUP($E$2,EU_countries_GDP!$A$2:$A$29,EU_countries_GDP!$E$2:$E$29))),"")</f>
        <v>3.5735694222371911E-2</v>
      </c>
      <c r="DL212" s="5">
        <f>IFERROR(((((P212+AF212)*(1/$H212))+AV212)/$F$2)/($B$2*('CAR.CAP_per person'!F$2)/(_xlfn.XLOOKUP($E$2,EU_countries_GDP!$A$2:$A$29,EU_countries_GDP!$E$2:$E$29))),"")</f>
        <v>1.272085378790581</v>
      </c>
      <c r="DM212" s="5">
        <f>IFERROR(((((Q212+AG212)*(1/$H212))+AW212)/$F$2)/($B$2*('CAR.CAP_per person'!G$2)/(_xlfn.XLOOKUP($E$2,EU_countries_GDP!$A$2:$A$29,EU_countries_GDP!$E$2:$E$29))),"")</f>
        <v>6.9241582186099798E-2</v>
      </c>
      <c r="DN212" s="5">
        <f>IFERROR(((((R212+AH212)*(1/$H212))+AX212)/$F$2)/($B$2*('CAR.CAP_per person'!H$2)/(_xlfn.XLOOKUP($E$2,EU_countries_GDP!$A$2:$A$29,EU_countries_GDP!$E$2:$E$29))),"")</f>
        <v>1.1293776462463776E-3</v>
      </c>
      <c r="DO212" s="5">
        <f>IFERROR(((((S212+AI212)*(1/$H212))+AY212)/$F$2)/($B$2*('CAR.CAP_per person'!I$2)/(_xlfn.XLOOKUP($E$2,EU_countries_GDP!$A$2:$A$29,EU_countries_GDP!$E$2:$E$29))),"")</f>
        <v>8.9281893574578497E-2</v>
      </c>
      <c r="DP212" s="5">
        <f>IFERROR(((((T212+AJ212)*(1/$H212))+AZ212)/$F$2)/($B$2*('CAR.CAP_per person'!J$2)/(_xlfn.XLOOKUP($E$2,EU_countries_GDP!$A$2:$A$29,EU_countries_GDP!$E$2:$E$29))),"")</f>
        <v>0.14464960631609325</v>
      </c>
      <c r="DQ212" s="5">
        <f>IFERROR(((((U212+AK212)*(1/$H212))+BA212)/$F$2)/($B$2*('CAR.CAP_per person'!K$2)/(_xlfn.XLOOKUP($E$2,EU_countries_GDP!$A$2:$A$29,EU_countries_GDP!$E$2:$E$29))),"")</f>
        <v>0.12816347267040787</v>
      </c>
      <c r="DR212" s="5">
        <f>IFERROR(((((V212+AL212)*(1/$H212))+BB212)/$F$2)/($B$2*('CAR.CAP_per person'!L$2)/(_xlfn.XLOOKUP($E$2,EU_countries_GDP!$A$2:$A$29,EU_countries_GDP!$E$2:$E$29))),"")</f>
        <v>6.250387071238335E-2</v>
      </c>
      <c r="DS212" s="5">
        <f>IFERROR(((((W212+AM212)*(1/$H212))+BC212)/$F$2)/($B$2*('CAR.CAP_per person'!M$2)/(_xlfn.XLOOKUP($E$2,EU_countries_GDP!$A$2:$A$29,EU_countries_GDP!$E$2:$E$29))),"")</f>
        <v>1.2936650608150593</v>
      </c>
      <c r="DT212" s="5">
        <f>IFERROR(((((X212+AN212)*(1/$H212))+BD212)/$F$2)/($B$2*('CAR.CAP_per person'!N$2)/(_xlfn.XLOOKUP($E$2,EU_countries_GDP!$A$2:$A$29,EU_countries_GDP!$E$2:$E$29))),"")</f>
        <v>24.43295261217121</v>
      </c>
      <c r="DU212" s="5">
        <f>IFERROR(((((Y212+AO212)*(1/$H212))+BE212)/$F$2)/($B$2*('CAR.CAP_per person'!O$2)/(_xlfn.XLOOKUP($E$2,EU_countries_GDP!$A$2:$A$29,EU_countries_GDP!$E$2:$E$29))),"")</f>
        <v>1.0920190611428468E-2</v>
      </c>
      <c r="DV212" s="5">
        <f>IFERROR(((((Z212+AP212)*(1/$H212))+BF212)/$F$2)/($B$2*('CAR.CAP_per person'!P$2)/(_xlfn.XLOOKUP($E$2,EU_countries_GDP!$A$2:$A$29,EU_countries_GDP!$E$2:$E$29))),"")</f>
        <v>0.24298713407025219</v>
      </c>
      <c r="DW212" s="5">
        <f>IFERROR(((((AA212+AQ212)*(1/$H212))+BG212)/$F$2)/($B$2*('CAR.CAP_per person'!Q$2)/(_xlfn.XLOOKUP($E$2,EU_countries_GDP!$A$2:$A$29,EU_countries_GDP!$E$2:$E$29))),"")</f>
        <v>0.10808140914917358</v>
      </c>
    </row>
    <row r="213" spans="1:127">
      <c r="A213" t="s">
        <v>223</v>
      </c>
      <c r="B213" t="str">
        <f>_xlfn.XLOOKUP(D213,Table5[Ingredient],Table5[Category],"",FALSE)</f>
        <v>Vegetables</v>
      </c>
      <c r="C213" s="33" t="s">
        <v>229</v>
      </c>
      <c r="D213" s="33" t="s">
        <v>203</v>
      </c>
      <c r="E213" s="33">
        <v>0.15389999999999998</v>
      </c>
      <c r="F213" s="33" t="s">
        <v>179</v>
      </c>
      <c r="G213" s="33" t="s">
        <v>180</v>
      </c>
      <c r="H213" s="91">
        <f>Dataset_AT!S92</f>
        <v>0.34131736526946105</v>
      </c>
      <c r="I213" s="33"/>
      <c r="J213" s="37">
        <f>IFERROR(INDEX('AveragePrices&amp;Codes'!G:AG, MATCH($D213, 'AveragePrices&amp;Codes'!$A:$A, 0), MATCH(Tool_Austria!$E$2, 'AveragePrices&amp;Codes'!$G$1:$AG$1, 0)),"")</f>
        <v>0.63722458418584826</v>
      </c>
      <c r="K213" s="37">
        <f>IFERROR(E213/(_xlfn.XLOOKUP(A213,Dataset_AT!$V$2:$V$9,Dataset_AT!$W$2:$W$9)),"")</f>
        <v>2.0797297297297295E-3</v>
      </c>
      <c r="L213">
        <f>IFERROR(IF($F213="Raw",_xlfn.XLOOKUP(_xlfn.XLOOKUP(Tool_Austria!$D213,'AveragePrices&amp;Codes'!$A:$A,'AveragePrices&amp;Codes'!$B:$B),AGRIBALYSE_Raw!$B:$B,AGRIBALYSE_Raw!O:O)*$E213,_xlfn.XLOOKUP(_xlfn.XLOOKUP(Tool_Austria!$D213,'AveragePrices&amp;Codes'!$A:$A,'AveragePrices&amp;Codes'!$B:$B),AGRIBALYSE_Cooked!$C:$C,AGRIBALYSE_Cooked!P:P)*$E213),"")</f>
        <v>7.2020449619999982E-2</v>
      </c>
      <c r="M213">
        <f>IFERROR(IF($F213="Raw",_xlfn.XLOOKUP(_xlfn.XLOOKUP(Tool_Austria!$D213,'AveragePrices&amp;Codes'!$A:$A,'AveragePrices&amp;Codes'!$B:$B),AGRIBALYSE_Raw!$B:$B,AGRIBALYSE_Raw!P:P)*$E213,_xlfn.XLOOKUP(_xlfn.XLOOKUP(Tool_Austria!$D213,'AveragePrices&amp;Codes'!$A:$A,'AveragePrices&amp;Codes'!$B:$B),AGRIBALYSE_Cooked!$C:$C,AGRIBALYSE_Cooked!Q:Q)*$E213),"")</f>
        <v>3.3857071469999994E-9</v>
      </c>
      <c r="N213">
        <f>IFERROR(IF($F213="Raw",_xlfn.XLOOKUP(_xlfn.XLOOKUP(Tool_Austria!$D213,'AveragePrices&amp;Codes'!$A:$A,'AveragePrices&amp;Codes'!$B:$B),AGRIBALYSE_Raw!$B:$B,AGRIBALYSE_Raw!Q:Q)*$E213,_xlfn.XLOOKUP(_xlfn.XLOOKUP(Tool_Austria!$D213,'AveragePrices&amp;Codes'!$A:$A,'AveragePrices&amp;Codes'!$B:$B),AGRIBALYSE_Cooked!$C:$C,AGRIBALYSE_Cooked!R:R)*$E213),"")</f>
        <v>1.1697620426999998E-2</v>
      </c>
      <c r="O213">
        <f>IFERROR(IF($F213="Raw",_xlfn.XLOOKUP(_xlfn.XLOOKUP(Tool_Austria!$D213,'AveragePrices&amp;Codes'!$A:$A,'AveragePrices&amp;Codes'!$B:$B),AGRIBALYSE_Raw!$B:$B,AGRIBALYSE_Raw!R:R)*$E213,_xlfn.XLOOKUP(_xlfn.XLOOKUP(Tool_Austria!$D213,'AveragePrices&amp;Codes'!$A:$A,'AveragePrices&amp;Codes'!$B:$B),AGRIBALYSE_Cooked!$C:$C,AGRIBALYSE_Cooked!S:S)*$E213),"")</f>
        <v>2.9068620029999991E-4</v>
      </c>
      <c r="P213">
        <f>IFERROR(IF($F213="Raw",_xlfn.XLOOKUP(_xlfn.XLOOKUP(Tool_Austria!$D213,'AveragePrices&amp;Codes'!$A:$A,'AveragePrices&amp;Codes'!$B:$B),AGRIBALYSE_Raw!$B:$B,AGRIBALYSE_Raw!S:S)*$E213,_xlfn.XLOOKUP(_xlfn.XLOOKUP(Tool_Austria!$D213,'AveragePrices&amp;Codes'!$A:$A,'AveragePrices&amp;Codes'!$B:$B),AGRIBALYSE_Cooked!$C:$C,AGRIBALYSE_Cooked!T:T)*$E213),"")</f>
        <v>4.7927438819999995E-9</v>
      </c>
      <c r="Q213">
        <f>IFERROR(IF($F213="Raw",_xlfn.XLOOKUP(_xlfn.XLOOKUP(Tool_Austria!$D213,'AveragePrices&amp;Codes'!$A:$A,'AveragePrices&amp;Codes'!$B:$B),AGRIBALYSE_Raw!$B:$B,AGRIBALYSE_Raw!T:T)*$E213,_xlfn.XLOOKUP(_xlfn.XLOOKUP(Tool_Austria!$D213,'AveragePrices&amp;Codes'!$A:$A,'AveragePrices&amp;Codes'!$B:$B),AGRIBALYSE_Cooked!$C:$C,AGRIBALYSE_Cooked!U:U)*$E213),"")</f>
        <v>1.3397058611999999E-9</v>
      </c>
      <c r="R213">
        <f>IFERROR(IF($F213="Raw",_xlfn.XLOOKUP(_xlfn.XLOOKUP(Tool_Austria!$D213,'AveragePrices&amp;Codes'!$A:$A,'AveragePrices&amp;Codes'!$B:$B),AGRIBALYSE_Raw!$B:$B,AGRIBALYSE_Raw!U:U)*$E213,_xlfn.XLOOKUP(_xlfn.XLOOKUP(Tool_Austria!$D213,'AveragePrices&amp;Codes'!$A:$A,'AveragePrices&amp;Codes'!$B:$B),AGRIBALYSE_Cooked!$C:$C,AGRIBALYSE_Cooked!V:V)*$E213),"")</f>
        <v>5.0607942479999993E-11</v>
      </c>
      <c r="S213">
        <f>IFERROR(IF($F213="Raw",_xlfn.XLOOKUP(_xlfn.XLOOKUP(Tool_Austria!$D213,'AveragePrices&amp;Codes'!$A:$A,'AveragePrices&amp;Codes'!$B:$B),AGRIBALYSE_Raw!$B:$B,AGRIBALYSE_Raw!V:V)*$E213,_xlfn.XLOOKUP(_xlfn.XLOOKUP(Tool_Austria!$D213,'AveragePrices&amp;Codes'!$A:$A,'AveragePrices&amp;Codes'!$B:$B),AGRIBALYSE_Cooked!$C:$C,AGRIBALYSE_Cooked!W:W)*$E213),"")</f>
        <v>4.0796600309999997E-4</v>
      </c>
      <c r="T213">
        <f>IFERROR(IF($F213="Raw",_xlfn.XLOOKUP(_xlfn.XLOOKUP(Tool_Austria!$D213,'AveragePrices&amp;Codes'!$A:$A,'AveragePrices&amp;Codes'!$B:$B),AGRIBALYSE_Raw!$B:$B,AGRIBALYSE_Raw!W:W)*$E213,_xlfn.XLOOKUP(_xlfn.XLOOKUP(Tool_Austria!$D213,'AveragePrices&amp;Codes'!$A:$A,'AveragePrices&amp;Codes'!$B:$B),AGRIBALYSE_Cooked!$C:$C,AGRIBALYSE_Cooked!X:X)*$E213),"")</f>
        <v>1.1154739373999998E-5</v>
      </c>
      <c r="U213">
        <f>IFERROR(IF($F213="Raw",_xlfn.XLOOKUP(_xlfn.XLOOKUP(Tool_Austria!$D213,'AveragePrices&amp;Codes'!$A:$A,'AveragePrices&amp;Codes'!$B:$B),AGRIBALYSE_Raw!$B:$B,AGRIBALYSE_Raw!X:X)*$E213,_xlfn.XLOOKUP(_xlfn.XLOOKUP(Tool_Austria!$D213,'AveragePrices&amp;Codes'!$A:$A,'AveragePrices&amp;Codes'!$B:$B),AGRIBALYSE_Cooked!$C:$C,AGRIBALYSE_Cooked!Y:Y)*$E213),"")</f>
        <v>3.8960068859999997E-4</v>
      </c>
      <c r="V213">
        <f>IFERROR(IF($F213="Raw",_xlfn.XLOOKUP(_xlfn.XLOOKUP(Tool_Austria!$D213,'AveragePrices&amp;Codes'!$A:$A,'AveragePrices&amp;Codes'!$B:$B),AGRIBALYSE_Raw!$B:$B,AGRIBALYSE_Raw!Y:Y)*$E213,_xlfn.XLOOKUP(_xlfn.XLOOKUP(Tool_Austria!$D213,'AveragePrices&amp;Codes'!$A:$A,'AveragePrices&amp;Codes'!$B:$B),AGRIBALYSE_Cooked!$C:$C,AGRIBALYSE_Cooked!Z:Z)*$E213),"")</f>
        <v>1.4757438851999997E-3</v>
      </c>
      <c r="W213">
        <f>IFERROR(IF($F213="Raw",_xlfn.XLOOKUP(_xlfn.XLOOKUP(Tool_Austria!$D213,'AveragePrices&amp;Codes'!$A:$A,'AveragePrices&amp;Codes'!$B:$B),AGRIBALYSE_Raw!$B:$B,AGRIBALYSE_Raw!Z:Z)*$E213,_xlfn.XLOOKUP(_xlfn.XLOOKUP(Tool_Austria!$D213,'AveragePrices&amp;Codes'!$A:$A,'AveragePrices&amp;Codes'!$B:$B),AGRIBALYSE_Cooked!$C:$C,AGRIBALYSE_Cooked!AA:AA)*$E213),"")</f>
        <v>0.95241481829999985</v>
      </c>
      <c r="X213">
        <f>IFERROR(IF($F213="Raw",_xlfn.XLOOKUP(_xlfn.XLOOKUP(Tool_Austria!$D213,'AveragePrices&amp;Codes'!$A:$A,'AveragePrices&amp;Codes'!$B:$B),AGRIBALYSE_Raw!$B:$B,AGRIBALYSE_Raw!AA:AA)*$E213,_xlfn.XLOOKUP(_xlfn.XLOOKUP(Tool_Austria!$D213,'AveragePrices&amp;Codes'!$A:$A,'AveragePrices&amp;Codes'!$B:$B),AGRIBALYSE_Cooked!$C:$C,AGRIBALYSE_Cooked!AB:AB)*$E213),"")</f>
        <v>3.0080252609999993</v>
      </c>
      <c r="Y213">
        <f>IFERROR(IF($F213="Raw",_xlfn.XLOOKUP(_xlfn.XLOOKUP(Tool_Austria!$D213,'AveragePrices&amp;Codes'!$A:$A,'AveragePrices&amp;Codes'!$B:$B),AGRIBALYSE_Raw!$B:$B,AGRIBALYSE_Raw!AB:AB)*$E213,_xlfn.XLOOKUP(_xlfn.XLOOKUP(Tool_Austria!$D213,'AveragePrices&amp;Codes'!$A:$A,'AveragePrices&amp;Codes'!$B:$B),AGRIBALYSE_Cooked!$C:$C,AGRIBALYSE_Cooked!AC:AC)*$E213),"")</f>
        <v>0.12584765348999999</v>
      </c>
      <c r="Z213">
        <f>IFERROR(IF($F213="Raw",_xlfn.XLOOKUP(_xlfn.XLOOKUP(Tool_Austria!$D213,'AveragePrices&amp;Codes'!$A:$A,'AveragePrices&amp;Codes'!$B:$B),AGRIBALYSE_Raw!$B:$B,AGRIBALYSE_Raw!AC:AC)*$E213,_xlfn.XLOOKUP(_xlfn.XLOOKUP(Tool_Austria!$D213,'AveragePrices&amp;Codes'!$A:$A,'AveragePrices&amp;Codes'!$B:$B),AGRIBALYSE_Cooked!$C:$C,AGRIBALYSE_Cooked!AD:AD)*$E213),"")</f>
        <v>0.98977482989999976</v>
      </c>
      <c r="AA213">
        <f>IFERROR(IF($F213="Raw",_xlfn.XLOOKUP(_xlfn.XLOOKUP(Tool_Austria!$D213,'AveragePrices&amp;Codes'!$A:$A,'AveragePrices&amp;Codes'!$B:$B),AGRIBALYSE_Raw!$B:$B,AGRIBALYSE_Raw!AD:AD)*$E213,_xlfn.XLOOKUP(_xlfn.XLOOKUP(Tool_Austria!$D213,'AveragePrices&amp;Codes'!$A:$A,'AveragePrices&amp;Codes'!$B:$B),AGRIBALYSE_Cooked!$C:$C,AGRIBALYSE_Cooked!AE:AE)*$E213),"")</f>
        <v>4.1610117419999999E-7</v>
      </c>
      <c r="AB213" cm="1">
        <f t="array" ref="AB213">IFERROR(_xlfn.XLOOKUP(Tool_Austria!$F213&amp;$E$2,'Cooking methods'!$A:$A&amp;'Cooking methods'!$B:$B,'Cooking methods'!C:C)*$E213,"")</f>
        <v>3.0330325746E-2</v>
      </c>
      <c r="AC213" cm="1">
        <f t="array" ref="AC213">IFERROR(_xlfn.XLOOKUP(Tool_Austria!$F213&amp;$E$2,'Cooking methods'!$A:$A&amp;'Cooking methods'!$B:$B,'Cooking methods'!D:D)*$E213,"")</f>
        <v>1.0862774533169997E-9</v>
      </c>
      <c r="AD213" cm="1">
        <f t="array" ref="AD213">IFERROR(_xlfn.XLOOKUP(Tool_Austria!$F213&amp;$E$2,'Cooking methods'!$A:$A&amp;'Cooking methods'!$B:$B,'Cooking methods'!E:E)*$E213,"")</f>
        <v>2.1561389999999996E-3</v>
      </c>
      <c r="AE213" cm="1">
        <f t="array" ref="AE213">IFERROR(_xlfn.XLOOKUP(Tool_Austria!$F213&amp;$E$2,'Cooking methods'!$A:$A&amp;'Cooking methods'!$B:$B,'Cooking methods'!F:F)*$E213,"")</f>
        <v>5.4929524760999996E-5</v>
      </c>
      <c r="AF213" cm="1">
        <f t="array" ref="AF213">IFERROR(_xlfn.XLOOKUP(Tool_Austria!$F213&amp;$E$2,'Cooking methods'!$A:$A&amp;'Cooking methods'!$B:$B,'Cooking methods'!G:G)*$E213,"")</f>
        <v>2.2166734103999998E-10</v>
      </c>
      <c r="AG213" cm="1">
        <f t="array" ref="AG213">IFERROR(_xlfn.XLOOKUP(Tool_Austria!$F213&amp;$E$2,'Cooking methods'!$A:$A&amp;'Cooking methods'!$B:$B,'Cooking methods'!H:H)*$E213,"")</f>
        <v>1.2578468000399998E-10</v>
      </c>
      <c r="AH213" cm="1">
        <f t="array" ref="AH213">IFERROR(_xlfn.XLOOKUP(Tool_Austria!$F213&amp;$E$2,'Cooking methods'!$A:$A&amp;'Cooking methods'!$B:$B,'Cooking methods'!I:I)*$E213,"")</f>
        <v>6.8166344026799998E-11</v>
      </c>
      <c r="AI213" cm="1">
        <f t="array" ref="AI213">IFERROR(_xlfn.XLOOKUP(Tool_Austria!$F213&amp;$E$2,'Cooking methods'!$A:$A&amp;'Cooking methods'!$B:$B,'Cooking methods'!J:J)*$E213,"")</f>
        <v>3.8295329444999999E-5</v>
      </c>
      <c r="AJ213" cm="1">
        <f t="array" ref="AJ213">IFERROR(_xlfn.XLOOKUP(Tool_Austria!$F213&amp;$E$2,'Cooking methods'!$A:$A&amp;'Cooking methods'!$B:$B,'Cooking methods'!K:K)*$E213,"")</f>
        <v>8.2033878734999989E-6</v>
      </c>
      <c r="AK213" cm="1">
        <f t="array" ref="AK213">IFERROR(_xlfn.XLOOKUP(Tool_Austria!$F213&amp;$E$2,'Cooking methods'!$A:$A&amp;'Cooking methods'!$B:$B,'Cooking methods'!L:L)*$E213,"")</f>
        <v>1.5510703769999999E-5</v>
      </c>
      <c r="AL213" cm="1">
        <f t="array" ref="AL213">IFERROR(_xlfn.XLOOKUP(Tool_Austria!$F213&amp;$E$2,'Cooking methods'!$A:$A&amp;'Cooking methods'!$B:$B,'Cooking methods'!M:M)*$E213,"")</f>
        <v>1.0463280097499999E-4</v>
      </c>
      <c r="AM213" cm="1">
        <f t="array" ref="AM213">IFERROR(_xlfn.XLOOKUP(Tool_Austria!$F213&amp;$E$2,'Cooking methods'!$A:$A&amp;'Cooking methods'!$B:$B,'Cooking methods'!N:N)*$E213,"")</f>
        <v>7.6989620015999988E-2</v>
      </c>
      <c r="AN213" cm="1">
        <f t="array" ref="AN213">IFERROR(_xlfn.XLOOKUP(Tool_Austria!$F213&amp;$E$2,'Cooking methods'!$A:$A&amp;'Cooking methods'!$B:$B,'Cooking methods'!O:O)*$E213,"")</f>
        <v>4.4412985259999996E-2</v>
      </c>
      <c r="AO213" cm="1">
        <f t="array" ref="AO213">IFERROR(_xlfn.XLOOKUP(Tool_Austria!$F213&amp;$E$2,'Cooking methods'!$A:$A&amp;'Cooking methods'!$B:$B,'Cooking methods'!P:P)*$E213,"")</f>
        <v>7.9528656059999984E-3</v>
      </c>
      <c r="AP213" cm="1">
        <f t="array" ref="AP213">IFERROR(_xlfn.XLOOKUP(Tool_Austria!$F213&amp;$E$2,'Cooking methods'!$A:$A&amp;'Cooking methods'!$B:$B,'Cooking methods'!Q:Q)*$E213,"")</f>
        <v>0.47868563827799998</v>
      </c>
      <c r="AQ213" cm="1">
        <f t="array" ref="AQ213">IFERROR(_xlfn.XLOOKUP(Tool_Austria!$F213&amp;$E$2,'Cooking methods'!$A:$A&amp;'Cooking methods'!$B:$B,'Cooking methods'!R:R)*$E213,"")</f>
        <v>4.6066611826799994E-8</v>
      </c>
      <c r="AR213" cm="1">
        <f t="array" ref="AR213">IFERROR(_xlfn.XLOOKUP(Tool_Austria!$G213&amp;$E$2,'Waste management'!$A:$A&amp;'Waste management'!$B:$B,'Waste management'!C:C)*$E213,"")</f>
        <v>8.6168609999999982E-3</v>
      </c>
      <c r="AS213" cm="1">
        <f t="array" ref="AS213">IFERROR(_xlfn.XLOOKUP(Tool_Austria!$G213&amp;$E$2,'Waste management'!$A:$A&amp;'Waste management'!$B:$B,'Waste management'!D:D)*$E213,"")</f>
        <v>5.8789953899999988E-11</v>
      </c>
      <c r="AT213" cm="1">
        <f t="array" ref="AT213">IFERROR(_xlfn.XLOOKUP(Tool_Austria!$G213&amp;$E$2,'Waste management'!$A:$A&amp;'Waste management'!$B:$B,'Waste management'!E:E)*$E213,"")</f>
        <v>1.58517E-4</v>
      </c>
      <c r="AU213" cm="1">
        <f t="array" ref="AU213">IFERROR(_xlfn.XLOOKUP(Tool_Austria!$G213&amp;$E$2,'Waste management'!$A:$A&amp;'Waste management'!$B:$B,'Waste management'!F:F)*$E213,"")</f>
        <v>1.8467999999999997E-5</v>
      </c>
      <c r="AV213" cm="1">
        <f t="array" ref="AV213">IFERROR(_xlfn.XLOOKUP(Tool_Austria!$G213&amp;$E$2,'Waste management'!$A:$A&amp;'Waste management'!$B:$B,'Waste management'!G:G)*$E213,"")</f>
        <v>1.7821004399999998E-9</v>
      </c>
      <c r="AW213" cm="1">
        <f t="array" ref="AW213">IFERROR(_xlfn.XLOOKUP(Tool_Austria!$G213&amp;$E$2,'Waste management'!$A:$A&amp;'Waste management'!$B:$B,'Waste management'!H:H)*$E213,"")</f>
        <v>5.8089708899999993E-11</v>
      </c>
      <c r="AX213" cm="1">
        <f t="array" ref="AX213">IFERROR(_xlfn.XLOOKUP(Tool_Austria!$G213&amp;$E$2,'Waste management'!$A:$A&amp;'Waste management'!$B:$B,'Waste management'!I:I)*$E213,"")</f>
        <v>4.1300142299999997E-11</v>
      </c>
      <c r="AY213" cm="1">
        <f t="array" ref="AY213">IFERROR(_xlfn.XLOOKUP(Tool_Austria!$G213&amp;$E$2,'Waste management'!$A:$A&amp;'Waste management'!$B:$B,'Waste management'!J:J)*$E213,"")</f>
        <v>3.40119E-4</v>
      </c>
      <c r="AZ213" cm="1">
        <f t="array" ref="AZ213">IFERROR(_xlfn.XLOOKUP(Tool_Austria!$G213&amp;$E$2,'Waste management'!$A:$A&amp;'Waste management'!$B:$B,'Waste management'!K:K)*$E213,"")</f>
        <v>8.2789273799999996E-7</v>
      </c>
      <c r="BA213" cm="1">
        <f t="array" ref="BA213">IFERROR(_xlfn.XLOOKUP(Tool_Austria!$G213&amp;$E$2,'Waste management'!$A:$A&amp;'Waste management'!$B:$B,'Waste management'!L:L)*$E213,"")</f>
        <v>1.4897735459999997E-5</v>
      </c>
      <c r="BB213" cm="1">
        <f t="array" ref="BB213">IFERROR(_xlfn.XLOOKUP(Tool_Austria!$G213&amp;$E$2,'Waste management'!$A:$A&amp;'Waste management'!$B:$B,'Waste management'!M:M)*$E213,"")</f>
        <v>1.4989859999999999E-3</v>
      </c>
      <c r="BC213" cm="1">
        <f t="array" ref="BC213">IFERROR(_xlfn.XLOOKUP(Tool_Austria!$G213&amp;$E$2,'Waste management'!$A:$A&amp;'Waste management'!$B:$B,'Waste management'!N:N)*$E213,"")</f>
        <v>1.2889340459999998</v>
      </c>
      <c r="BD213" cm="1">
        <f t="array" ref="BD213">IFERROR(_xlfn.XLOOKUP(Tool_Austria!$G213&amp;$E$2,'Waste management'!$A:$A&amp;'Waste management'!$B:$B,'Waste management'!O:O)*$E213,"")</f>
        <v>8.2184138999999989E-2</v>
      </c>
      <c r="BE213" cm="1">
        <f t="array" ref="BE213">IFERROR(_xlfn.XLOOKUP(Tool_Austria!$G213&amp;$E$2,'Waste management'!$A:$A&amp;'Waste management'!$B:$B,'Waste management'!P:P)*$E213,"")</f>
        <v>1.7744669999999998E-3</v>
      </c>
      <c r="BF213" cm="1">
        <f t="array" ref="BF213">IFERROR(_xlfn.XLOOKUP(Tool_Austria!$G213&amp;$E$2,'Waste management'!$A:$A&amp;'Waste management'!$B:$B,'Waste management'!Q:Q)*$E213,"")</f>
        <v>5.1647300999999993E-2</v>
      </c>
      <c r="BG213" cm="1">
        <f t="array" ref="BG213">IFERROR(_xlfn.XLOOKUP(Tool_Austria!$G213&amp;$E$2,'Waste management'!$A:$A&amp;'Waste management'!$B:$B,'Waste management'!R:R)*$E213,"")</f>
        <v>1.6784333999999997E-8</v>
      </c>
      <c r="BH213">
        <f>IFERROR((L213+AR213+AB213)*_xlfn.XLOOKUP(Tool_Austria!BH$4,Monetization_Factors!$A:$A,Monetization_Factors!$D:$D),"")</f>
        <v>1.4436986070556259E-2</v>
      </c>
      <c r="BI213">
        <f>IFERROR((M213+AS213+AC213)*_xlfn.XLOOKUP(Tool_Austria!BI$4,Monetization_Factors!$A:$A,Monetization_Factors!$D:$D),"")</f>
        <v>1.8137160394105996E-7</v>
      </c>
      <c r="BJ213">
        <f>IFERROR((N213+AT213+AD213)*_xlfn.XLOOKUP(Tool_Austria!BJ$4,Monetization_Factors!$A:$A,Monetization_Factors!$D:$D),"")</f>
        <v>2.1385302090893224E-5</v>
      </c>
      <c r="BK213">
        <f>IFERROR((O213+AU213+AE213)*_xlfn.XLOOKUP(Tool_Austria!BK$4,Monetization_Factors!$A:$A,Monetization_Factors!$D:$D),"")</f>
        <v>5.511039182944632E-4</v>
      </c>
      <c r="BL213">
        <f>IFERROR((P213+AV213+AF213)*_xlfn.XLOOKUP(Tool_Austria!BL$4,Monetization_Factors!$A:$A,Monetization_Factors!$D:$D),"")</f>
        <v>6.7847807878202906E-3</v>
      </c>
      <c r="BM213">
        <f>IFERROR((Q213+AW213+AG213)*_xlfn.XLOOKUP(Tool_Austria!BM$4,Monetization_Factors!$A:$A,Monetization_Factors!$D:$D),"")</f>
        <v>3.1638820529149661E-4</v>
      </c>
      <c r="BN213">
        <f>IFERROR((R213+AX213+AH213)*_xlfn.XLOOKUP(Tool_Austria!BN$4,Monetization_Factors!$A:$A,Monetization_Factors!$D:$D),"")</f>
        <v>1.8402818157280587E-4</v>
      </c>
      <c r="BO213">
        <f>IFERROR((S213+AY213+AI213)*_xlfn.XLOOKUP(Tool_Austria!BO$4,Monetization_Factors!$A:$A,Monetization_Factors!$D:$D),"")</f>
        <v>3.4430834604085806E-4</v>
      </c>
      <c r="BP213">
        <f>IFERROR((T213+AZ213+AJ213)*_xlfn.XLOOKUP(Tool_Austria!BP$4,Monetization_Factors!$A:$A,Monetization_Factors!$D:$D),"")</f>
        <v>4.9241601914471321E-5</v>
      </c>
      <c r="BQ213">
        <f>IFERROR((U213+BA213+AK213)*_xlfn.XLOOKUP(Tool_Austria!BQ$4,Monetization_Factors!$A:$A,Monetization_Factors!$D:$D),"")</f>
        <v>1.7181194093594601E-3</v>
      </c>
      <c r="BR213" t="str">
        <f>IFERROR((V213+BB213+AL213)*_xlfn.XLOOKUP(Tool_Austria!BR$4,Monetization_Factors!$A:$A,Monetization_Factors!$D:$D),"")</f>
        <v/>
      </c>
      <c r="BS213">
        <f>IFERROR((W213+BC213+AM213)*_xlfn.XLOOKUP(Tool_Austria!BS$4,Monetization_Factors!$A:$A,Monetization_Factors!$D:$D),"")</f>
        <v>1.1281667828742628E-4</v>
      </c>
      <c r="BT213">
        <f>IFERROR((X213+BD213+AN213)*_xlfn.XLOOKUP(Tool_Austria!BT$4,Monetization_Factors!$A:$A,Monetization_Factors!$D:$D),"")</f>
        <v>6.9799465278396649E-4</v>
      </c>
      <c r="BU213">
        <f>IFERROR((Y213+BE213+AO213)*_xlfn.XLOOKUP(Tool_Austria!BU$4,Monetization_Factors!$A:$A,Monetization_Factors!$D:$D),"")</f>
        <v>8.6156915702560472E-4</v>
      </c>
      <c r="BV213">
        <f>IFERROR((Z213+BF213+AP213)*_xlfn.XLOOKUP(Tool_Austria!BV$4,Monetization_Factors!$A:$A,Monetization_Factors!$D:$D),"")</f>
        <v>2.5101239787139432E-3</v>
      </c>
      <c r="BW213">
        <f>IFERROR((AA213+BG213+AQ213)*_xlfn.XLOOKUP(Tool_Austria!BW$4,Monetization_Factors!$A:$A,Monetization_Factors!$D:$D),"")</f>
        <v>1.0005883307852663E-6</v>
      </c>
      <c r="BX213" s="38" cm="1">
        <f t="array" ref="BX213">IFERROR(_xlfn.IFS(I213&lt;&gt;0,I213*E213,I213="",J213*E213),"")</f>
        <v>9.8068863506202031E-2</v>
      </c>
      <c r="BY213" s="38">
        <f t="shared" si="123"/>
        <v>2.8590028249686664E-2</v>
      </c>
      <c r="BZ213" s="38">
        <f t="shared" si="124"/>
        <v>0.12665889175588868</v>
      </c>
      <c r="CA213" s="38">
        <f t="shared" si="125"/>
        <v>1.9485983347059796E-4</v>
      </c>
      <c r="CB213">
        <f t="shared" si="126"/>
        <v>0.11096763636599999</v>
      </c>
      <c r="CC213">
        <f t="shared" si="126"/>
        <v>4.5307745542169993E-9</v>
      </c>
      <c r="CD213">
        <f t="shared" si="126"/>
        <v>1.4012276426999998E-2</v>
      </c>
      <c r="CE213">
        <f t="shared" si="126"/>
        <v>3.6408372506099992E-4</v>
      </c>
      <c r="CF213">
        <f t="shared" si="126"/>
        <v>6.7965116630399989E-9</v>
      </c>
      <c r="CG213">
        <f t="shared" si="126"/>
        <v>1.5235802501039999E-9</v>
      </c>
      <c r="CH213">
        <f t="shared" si="126"/>
        <v>1.6007442880679999E-10</v>
      </c>
      <c r="CI213">
        <f t="shared" si="126"/>
        <v>7.8638033254499994E-4</v>
      </c>
      <c r="CJ213">
        <f t="shared" si="126"/>
        <v>2.01860199855E-5</v>
      </c>
      <c r="CK213">
        <f t="shared" si="126"/>
        <v>4.2000912783E-4</v>
      </c>
      <c r="CL213">
        <f t="shared" si="126"/>
        <v>3.0793626861749996E-3</v>
      </c>
      <c r="CM213">
        <f t="shared" si="126"/>
        <v>2.3183384843159995</v>
      </c>
      <c r="CN213">
        <f t="shared" si="126"/>
        <v>3.1346223852599993</v>
      </c>
      <c r="CO213">
        <f t="shared" si="126"/>
        <v>0.13557498609599999</v>
      </c>
      <c r="CP213">
        <f t="shared" si="126"/>
        <v>1.5201077691779998</v>
      </c>
      <c r="CQ213">
        <f t="shared" si="117"/>
        <v>4.7895212002679996E-7</v>
      </c>
      <c r="CR213">
        <f t="shared" si="127"/>
        <v>1.7071944056307691E-4</v>
      </c>
      <c r="CS213">
        <f t="shared" si="127"/>
        <v>6.9704223911030758E-12</v>
      </c>
      <c r="CT213">
        <f t="shared" si="127"/>
        <v>2.1557348349230768E-5</v>
      </c>
      <c r="CU213">
        <f t="shared" si="127"/>
        <v>5.6012880778615376E-7</v>
      </c>
      <c r="CV213">
        <f t="shared" si="127"/>
        <v>1.0456171789292306E-11</v>
      </c>
      <c r="CW213">
        <f t="shared" si="127"/>
        <v>2.3439696155446151E-12</v>
      </c>
      <c r="CX213">
        <f t="shared" si="127"/>
        <v>2.462683520104615E-13</v>
      </c>
      <c r="CY213">
        <f t="shared" si="127"/>
        <v>1.2098158962230768E-6</v>
      </c>
      <c r="CZ213">
        <f t="shared" si="127"/>
        <v>3.1055415362307695E-8</v>
      </c>
      <c r="DA213">
        <f t="shared" si="127"/>
        <v>6.4616788896923072E-7</v>
      </c>
      <c r="DB213">
        <f t="shared" si="127"/>
        <v>4.7374810556538454E-6</v>
      </c>
      <c r="DC213">
        <f t="shared" si="127"/>
        <v>3.5666745912553838E-3</v>
      </c>
      <c r="DD213">
        <f t="shared" si="127"/>
        <v>4.8224959773230762E-3</v>
      </c>
      <c r="DE213">
        <f t="shared" si="127"/>
        <v>2.0857690168615383E-4</v>
      </c>
      <c r="DF213">
        <f t="shared" si="127"/>
        <v>2.338627337196923E-3</v>
      </c>
      <c r="DG213">
        <f t="shared" si="118"/>
        <v>7.368494154258461E-10</v>
      </c>
      <c r="DH213" s="5">
        <f>IFERROR(((((L213+AB213)*(1/$H213))+AR213)/$F$2)/($B$2*('CAR.CAP_per person'!B$2)/(_xlfn.XLOOKUP($E$2,EU_countries_GDP!$A$2:$A$29,EU_countries_GDP!$E$2:$E$29))),"")</f>
        <v>6.9363447261180768E-3</v>
      </c>
      <c r="DI213" s="5">
        <f>IFERROR(((((M213+AC213)*(1/$H213))+AS213)/$F$2)/($B$2*('CAR.CAP_per person'!C$2)/(_xlfn.XLOOKUP($E$2,EU_countries_GDP!$A$2:$A$29,EU_countries_GDP!$E$2:$E$29))),"")</f>
        <v>3.7369917851914707E-6</v>
      </c>
      <c r="DJ213" s="5">
        <f>IFERROR(((((N213+AD213)*(1/$H213))+AT213)/$F$2)/($B$2*('CAR.CAP_per person'!D$2)/(_xlfn.XLOOKUP($E$2,EU_countries_GDP!$A$2:$A$29,EU_countries_GDP!$E$2:$E$29))),"")</f>
        <v>1.1843431920266447E-5</v>
      </c>
      <c r="DK213" s="5">
        <f>IFERROR(((((O213+AE213)*(1/$H213))+AU213)/$F$2)/($B$2*('CAR.CAP_per person'!E$2)/(_xlfn.XLOOKUP($E$2,EU_countries_GDP!$A$2:$A$29,EU_countries_GDP!$E$2:$E$29))),"")</f>
        <v>3.8836287442179198E-4</v>
      </c>
      <c r="DL213" s="5">
        <f>IFERROR(((((P213+AF213)*(1/$H213))+AV213)/$F$2)/($B$2*('CAR.CAP_per person'!F$2)/(_xlfn.XLOOKUP($E$2,EU_countries_GDP!$A$2:$A$29,EU_countries_GDP!$E$2:$E$29))),"")</f>
        <v>4.884210038639614E-3</v>
      </c>
      <c r="DM213" s="5">
        <f>IFERROR(((((Q213+AG213)*(1/$H213))+AW213)/$F$2)/($B$2*('CAR.CAP_per person'!G$2)/(_xlfn.XLOOKUP($E$2,EU_countries_GDP!$A$2:$A$29,EU_countries_GDP!$E$2:$E$29))),"")</f>
        <v>6.9338847763514061E-4</v>
      </c>
      <c r="DN213" s="5">
        <f>IFERROR(((((R213+AH213)*(1/$H213))+AX213)/$F$2)/($B$2*('CAR.CAP_per person'!H$2)/(_xlfn.XLOOKUP($E$2,EU_countries_GDP!$A$2:$A$29,EU_countries_GDP!$E$2:$E$29))),"")</f>
        <v>1.4539409576041564E-5</v>
      </c>
      <c r="DO213" s="5">
        <f>IFERROR(((((S213+AI213)*(1/$H213))+AY213)/$F$2)/($B$2*('CAR.CAP_per person'!I$2)/(_xlfn.XLOOKUP($E$2,EU_countries_GDP!$A$2:$A$29,EU_countries_GDP!$E$2:$E$29))),"")</f>
        <v>2.516579689098178E-4</v>
      </c>
      <c r="DP213" s="5">
        <f>IFERROR(((((T213+AJ213)*(1/$H213))+AZ213)/$F$2)/($B$2*('CAR.CAP_per person'!J$2)/(_xlfn.XLOOKUP($E$2,EU_countries_GDP!$A$2:$A$29,EU_countries_GDP!$E$2:$E$29))),"")</f>
        <v>1.5172243720130206E-3</v>
      </c>
      <c r="DQ213" s="5">
        <f>IFERROR(((((U213+AK213)*(1/$H213))+BA213)/$F$2)/($B$2*('CAR.CAP_per person'!K$2)/(_xlfn.XLOOKUP($E$2,EU_countries_GDP!$A$2:$A$29,EU_countries_GDP!$E$2:$E$29))),"")</f>
        <v>9.1783748168320506E-4</v>
      </c>
      <c r="DR213" s="5">
        <f>IFERROR(((((V213+AL213)*(1/$H213))+BB213)/$F$2)/($B$2*('CAR.CAP_per person'!L$2)/(_xlfn.XLOOKUP($E$2,EU_countries_GDP!$A$2:$A$29,EU_countries_GDP!$E$2:$E$29))),"")</f>
        <v>1.5304232031017345E-4</v>
      </c>
      <c r="DS213" s="5">
        <f>IFERROR(((((W213+AM213)*(1/$H213))+BC213)/$F$2)/($B$2*('CAR.CAP_per person'!M$2)/(_xlfn.XLOOKUP($E$2,EU_countries_GDP!$A$2:$A$29,EU_countries_GDP!$E$2:$E$29))),"")</f>
        <v>5.018117277682187E-3</v>
      </c>
      <c r="DT213" s="5">
        <f>IFERROR(((((X213+AN213)*(1/$H213))+BD213)/$F$2)/($B$2*('CAR.CAP_per person'!N$2)/(_xlfn.XLOOKUP($E$2,EU_countries_GDP!$A$2:$A$29,EU_countries_GDP!$E$2:$E$29))),"")</f>
        <v>0.10863604824805009</v>
      </c>
      <c r="DU213" s="5">
        <f>IFERROR(((((Y213+AO213)*(1/$H213))+BE213)/$F$2)/($B$2*('CAR.CAP_per person'!O$2)/(_xlfn.XLOOKUP($E$2,EU_countries_GDP!$A$2:$A$29,EU_countries_GDP!$E$2:$E$29))),"")</f>
        <v>3.3161607757402182E-4</v>
      </c>
      <c r="DV213" s="5">
        <f>IFERROR(((((Z213+AP213)*(1/$H213))+BF213)/$F$2)/($B$2*('CAR.CAP_per person'!P$2)/(_xlfn.XLOOKUP($E$2,EU_countries_GDP!$A$2:$A$29,EU_countries_GDP!$E$2:$E$29))),"")</f>
        <v>2.9762663366993338E-3</v>
      </c>
      <c r="DW213" s="5">
        <f>IFERROR(((((AA213+AQ213)*(1/$H213))+BG213)/$F$2)/($B$2*('CAR.CAP_per person'!Q$2)/(_xlfn.XLOOKUP($E$2,EU_countries_GDP!$A$2:$A$29,EU_countries_GDP!$E$2:$E$29))),"")</f>
        <v>9.5476138377344948E-4</v>
      </c>
    </row>
    <row r="214" spans="1:127">
      <c r="A214" t="s">
        <v>223</v>
      </c>
      <c r="B214" t="str">
        <f>_xlfn.XLOOKUP(D214,Table5[Ingredient],Table5[Category],"",FALSE)</f>
        <v>Meat (excluding beef)</v>
      </c>
      <c r="C214" s="33" t="s">
        <v>229</v>
      </c>
      <c r="D214" s="33" t="s">
        <v>224</v>
      </c>
      <c r="E214" s="33">
        <v>0.24299999999999997</v>
      </c>
      <c r="F214" s="33" t="s">
        <v>179</v>
      </c>
      <c r="G214" s="33" t="s">
        <v>180</v>
      </c>
      <c r="H214" s="91">
        <f>Dataset_AT!S93</f>
        <v>0.6367924528301887</v>
      </c>
      <c r="I214" s="33"/>
      <c r="J214" s="37">
        <f>IFERROR(INDEX('AveragePrices&amp;Codes'!G:AG, MATCH($D214, 'AveragePrices&amp;Codes'!$A:$A, 0), MATCH(Tool_Austria!$E$2, 'AveragePrices&amp;Codes'!$G$1:$AG$1, 0)),"")</f>
        <v>3.480319423076923</v>
      </c>
      <c r="K214" s="37">
        <f>IFERROR(E214/(_xlfn.XLOOKUP(A214,Dataset_AT!$V$2:$V$9,Dataset_AT!$W$2:$W$9)),"")</f>
        <v>3.2837837837837833E-3</v>
      </c>
      <c r="L214">
        <f>IFERROR(IF($F214="Raw",_xlfn.XLOOKUP(_xlfn.XLOOKUP(Tool_Austria!$D214,'AveragePrices&amp;Codes'!$A:$A,'AveragePrices&amp;Codes'!$B:$B),AGRIBALYSE_Raw!$B:$B,AGRIBALYSE_Raw!O:O)*$E214,_xlfn.XLOOKUP(_xlfn.XLOOKUP(Tool_Austria!$D214,'AveragePrices&amp;Codes'!$A:$A,'AveragePrices&amp;Codes'!$B:$B),AGRIBALYSE_Cooked!$C:$C,AGRIBALYSE_Cooked!P:P)*$E214),"")</f>
        <v>2.0080192525714287</v>
      </c>
      <c r="M214">
        <f>IFERROR(IF($F214="Raw",_xlfn.XLOOKUP(_xlfn.XLOOKUP(Tool_Austria!$D214,'AveragePrices&amp;Codes'!$A:$A,'AveragePrices&amp;Codes'!$B:$B),AGRIBALYSE_Raw!$B:$B,AGRIBALYSE_Raw!P:P)*$E214,_xlfn.XLOOKUP(_xlfn.XLOOKUP(Tool_Austria!$D214,'AveragePrices&amp;Codes'!$A:$A,'AveragePrices&amp;Codes'!$B:$B),AGRIBALYSE_Cooked!$C:$C,AGRIBALYSE_Cooked!Q:Q)*$E214),"")</f>
        <v>4.0446874414285711E-8</v>
      </c>
      <c r="N214">
        <f>IFERROR(IF($F214="Raw",_xlfn.XLOOKUP(_xlfn.XLOOKUP(Tool_Austria!$D214,'AveragePrices&amp;Codes'!$A:$A,'AveragePrices&amp;Codes'!$B:$B),AGRIBALYSE_Raw!$B:$B,AGRIBALYSE_Raw!Q:Q)*$E214,_xlfn.XLOOKUP(_xlfn.XLOOKUP(Tool_Austria!$D214,'AveragePrices&amp;Codes'!$A:$A,'AveragePrices&amp;Codes'!$B:$B),AGRIBALYSE_Cooked!$C:$C,AGRIBALYSE_Cooked!R:R)*$E214),"")</f>
        <v>0.19808868098571428</v>
      </c>
      <c r="O214">
        <f>IFERROR(IF($F214="Raw",_xlfn.XLOOKUP(_xlfn.XLOOKUP(Tool_Austria!$D214,'AveragePrices&amp;Codes'!$A:$A,'AveragePrices&amp;Codes'!$B:$B),AGRIBALYSE_Raw!$B:$B,AGRIBALYSE_Raw!R:R)*$E214,_xlfn.XLOOKUP(_xlfn.XLOOKUP(Tool_Austria!$D214,'AveragePrices&amp;Codes'!$A:$A,'AveragePrices&amp;Codes'!$B:$B),AGRIBALYSE_Cooked!$C:$C,AGRIBALYSE_Cooked!S:S)*$E214),"")</f>
        <v>7.5714255899999999E-3</v>
      </c>
      <c r="P214">
        <f>IFERROR(IF($F214="Raw",_xlfn.XLOOKUP(_xlfn.XLOOKUP(Tool_Austria!$D214,'AveragePrices&amp;Codes'!$A:$A,'AveragePrices&amp;Codes'!$B:$B),AGRIBALYSE_Raw!$B:$B,AGRIBALYSE_Raw!S:S)*$E214,_xlfn.XLOOKUP(_xlfn.XLOOKUP(Tool_Austria!$D214,'AveragePrices&amp;Codes'!$A:$A,'AveragePrices&amp;Codes'!$B:$B),AGRIBALYSE_Cooked!$C:$C,AGRIBALYSE_Cooked!T:T)*$E214),"")</f>
        <v>3.8089180799999996E-7</v>
      </c>
      <c r="Q214">
        <f>IFERROR(IF($F214="Raw",_xlfn.XLOOKUP(_xlfn.XLOOKUP(Tool_Austria!$D214,'AveragePrices&amp;Codes'!$A:$A,'AveragePrices&amp;Codes'!$B:$B),AGRIBALYSE_Raw!$B:$B,AGRIBALYSE_Raw!T:T)*$E214,_xlfn.XLOOKUP(_xlfn.XLOOKUP(Tool_Austria!$D214,'AveragePrices&amp;Codes'!$A:$A,'AveragePrices&amp;Codes'!$B:$B),AGRIBALYSE_Cooked!$C:$C,AGRIBALYSE_Cooked!U:U)*$E214),"")</f>
        <v>3.080695055142857E-8</v>
      </c>
      <c r="R214">
        <f>IFERROR(IF($F214="Raw",_xlfn.XLOOKUP(_xlfn.XLOOKUP(Tool_Austria!$D214,'AveragePrices&amp;Codes'!$A:$A,'AveragePrices&amp;Codes'!$B:$B),AGRIBALYSE_Raw!$B:$B,AGRIBALYSE_Raw!U:U)*$E214,_xlfn.XLOOKUP(_xlfn.XLOOKUP(Tool_Austria!$D214,'AveragePrices&amp;Codes'!$A:$A,'AveragePrices&amp;Codes'!$B:$B),AGRIBALYSE_Cooked!$C:$C,AGRIBALYSE_Cooked!V:V)*$E214),"")</f>
        <v>2.0997759831428569E-9</v>
      </c>
      <c r="S214">
        <f>IFERROR(IF($F214="Raw",_xlfn.XLOOKUP(_xlfn.XLOOKUP(Tool_Austria!$D214,'AveragePrices&amp;Codes'!$A:$A,'AveragePrices&amp;Codes'!$B:$B),AGRIBALYSE_Raw!$B:$B,AGRIBALYSE_Raw!V:V)*$E214,_xlfn.XLOOKUP(_xlfn.XLOOKUP(Tool_Austria!$D214,'AveragePrices&amp;Codes'!$A:$A,'AveragePrices&amp;Codes'!$B:$B),AGRIBALYSE_Cooked!$C:$C,AGRIBALYSE_Cooked!W:W)*$E214),"")</f>
        <v>5.1340651200000004E-2</v>
      </c>
      <c r="T214">
        <f>IFERROR(IF($F214="Raw",_xlfn.XLOOKUP(_xlfn.XLOOKUP(Tool_Austria!$D214,'AveragePrices&amp;Codes'!$A:$A,'AveragePrices&amp;Codes'!$B:$B),AGRIBALYSE_Raw!$B:$B,AGRIBALYSE_Raw!W:W)*$E214,_xlfn.XLOOKUP(_xlfn.XLOOKUP(Tool_Austria!$D214,'AveragePrices&amp;Codes'!$A:$A,'AveragePrices&amp;Codes'!$B:$B),AGRIBALYSE_Cooked!$C:$C,AGRIBALYSE_Cooked!X:X)*$E214),"")</f>
        <v>3.6289515857142846E-4</v>
      </c>
      <c r="U214">
        <f>IFERROR(IF($F214="Raw",_xlfn.XLOOKUP(_xlfn.XLOOKUP(Tool_Austria!$D214,'AveragePrices&amp;Codes'!$A:$A,'AveragePrices&amp;Codes'!$B:$B),AGRIBALYSE_Raw!$B:$B,AGRIBALYSE_Raw!X:X)*$E214,_xlfn.XLOOKUP(_xlfn.XLOOKUP(Tool_Austria!$D214,'AveragePrices&amp;Codes'!$A:$A,'AveragePrices&amp;Codes'!$B:$B),AGRIBALYSE_Cooked!$C:$C,AGRIBALYSE_Cooked!Y:Y)*$E214),"")</f>
        <v>1.1443447298571427E-2</v>
      </c>
      <c r="V214">
        <f>IFERROR(IF($F214="Raw",_xlfn.XLOOKUP(_xlfn.XLOOKUP(Tool_Austria!$D214,'AveragePrices&amp;Codes'!$A:$A,'AveragePrices&amp;Codes'!$B:$B),AGRIBALYSE_Raw!$B:$B,AGRIBALYSE_Raw!Y:Y)*$E214,_xlfn.XLOOKUP(_xlfn.XLOOKUP(Tool_Austria!$D214,'AveragePrices&amp;Codes'!$A:$A,'AveragePrices&amp;Codes'!$B:$B),AGRIBALYSE_Cooked!$C:$C,AGRIBALYSE_Cooked!Z:Z)*$E214),"")</f>
        <v>0.22311029378571429</v>
      </c>
      <c r="W214">
        <f>IFERROR(IF($F214="Raw",_xlfn.XLOOKUP(_xlfn.XLOOKUP(Tool_Austria!$D214,'AveragePrices&amp;Codes'!$A:$A,'AveragePrices&amp;Codes'!$B:$B),AGRIBALYSE_Raw!$B:$B,AGRIBALYSE_Raw!Z:Z)*$E214,_xlfn.XLOOKUP(_xlfn.XLOOKUP(Tool_Austria!$D214,'AveragePrices&amp;Codes'!$A:$A,'AveragePrices&amp;Codes'!$B:$B),AGRIBALYSE_Cooked!$C:$C,AGRIBALYSE_Cooked!AA:AA)*$E214),"")</f>
        <v>57.778253370000002</v>
      </c>
      <c r="X214">
        <f>IFERROR(IF($F214="Raw",_xlfn.XLOOKUP(_xlfn.XLOOKUP(Tool_Austria!$D214,'AveragePrices&amp;Codes'!$A:$A,'AveragePrices&amp;Codes'!$B:$B),AGRIBALYSE_Raw!$B:$B,AGRIBALYSE_Raw!AA:AA)*$E214,_xlfn.XLOOKUP(_xlfn.XLOOKUP(Tool_Austria!$D214,'AveragePrices&amp;Codes'!$A:$A,'AveragePrices&amp;Codes'!$B:$B),AGRIBALYSE_Cooked!$C:$C,AGRIBALYSE_Cooked!AB:AB)*$E214),"")</f>
        <v>116.53806844285714</v>
      </c>
      <c r="Y214">
        <f>IFERROR(IF($F214="Raw",_xlfn.XLOOKUP(_xlfn.XLOOKUP(Tool_Austria!$D214,'AveragePrices&amp;Codes'!$A:$A,'AveragePrices&amp;Codes'!$B:$B),AGRIBALYSE_Raw!$B:$B,AGRIBALYSE_Raw!AB:AB)*$E214,_xlfn.XLOOKUP(_xlfn.XLOOKUP(Tool_Austria!$D214,'AveragePrices&amp;Codes'!$A:$A,'AveragePrices&amp;Codes'!$B:$B),AGRIBALYSE_Cooked!$C:$C,AGRIBALYSE_Cooked!AC:AC)*$E214),"")</f>
        <v>0.88227429814285718</v>
      </c>
      <c r="Z214">
        <f>IFERROR(IF($F214="Raw",_xlfn.XLOOKUP(_xlfn.XLOOKUP(Tool_Austria!$D214,'AveragePrices&amp;Codes'!$A:$A,'AveragePrices&amp;Codes'!$B:$B),AGRIBALYSE_Raw!$B:$B,AGRIBALYSE_Raw!AC:AC)*$E214,_xlfn.XLOOKUP(_xlfn.XLOOKUP(Tool_Austria!$D214,'AveragePrices&amp;Codes'!$A:$A,'AveragePrices&amp;Codes'!$B:$B),AGRIBALYSE_Cooked!$C:$C,AGRIBALYSE_Cooked!AD:AD)*$E214),"")</f>
        <v>19.443104498571429</v>
      </c>
      <c r="AA214">
        <f>IFERROR(IF($F214="Raw",_xlfn.XLOOKUP(_xlfn.XLOOKUP(Tool_Austria!$D214,'AveragePrices&amp;Codes'!$A:$A,'AveragePrices&amp;Codes'!$B:$B),AGRIBALYSE_Raw!$B:$B,AGRIBALYSE_Raw!AD:AD)*$E214,_xlfn.XLOOKUP(_xlfn.XLOOKUP(Tool_Austria!$D214,'AveragePrices&amp;Codes'!$A:$A,'AveragePrices&amp;Codes'!$B:$B),AGRIBALYSE_Cooked!$C:$C,AGRIBALYSE_Cooked!AE:AE)*$E214),"")</f>
        <v>8.3858664728571414E-6</v>
      </c>
      <c r="AB214" cm="1">
        <f t="array" ref="AB214">IFERROR(_xlfn.XLOOKUP(Tool_Austria!$F214&amp;$E$2,'Cooking methods'!$A:$A&amp;'Cooking methods'!$B:$B,'Cooking methods'!C:C)*$E214,"")</f>
        <v>4.7889988019999996E-2</v>
      </c>
      <c r="AC214" cm="1">
        <f t="array" ref="AC214">IFERROR(_xlfn.XLOOKUP(Tool_Austria!$F214&amp;$E$2,'Cooking methods'!$A:$A&amp;'Cooking methods'!$B:$B,'Cooking methods'!D:D)*$E214,"")</f>
        <v>1.7151749262899996E-9</v>
      </c>
      <c r="AD214" cm="1">
        <f t="array" ref="AD214">IFERROR(_xlfn.XLOOKUP(Tool_Austria!$F214&amp;$E$2,'Cooking methods'!$A:$A&amp;'Cooking methods'!$B:$B,'Cooking methods'!E:E)*$E214,"")</f>
        <v>3.4044299999999991E-3</v>
      </c>
      <c r="AE214" cm="1">
        <f t="array" ref="AE214">IFERROR(_xlfn.XLOOKUP(Tool_Austria!$F214&amp;$E$2,'Cooking methods'!$A:$A&amp;'Cooking methods'!$B:$B,'Cooking methods'!F:F)*$E214,"")</f>
        <v>8.6730828569999996E-5</v>
      </c>
      <c r="AF214" cm="1">
        <f t="array" ref="AF214">IFERROR(_xlfn.XLOOKUP(Tool_Austria!$F214&amp;$E$2,'Cooking methods'!$A:$A&amp;'Cooking methods'!$B:$B,'Cooking methods'!G:G)*$E214,"")</f>
        <v>3.5000106479999995E-10</v>
      </c>
      <c r="AG214" cm="1">
        <f t="array" ref="AG214">IFERROR(_xlfn.XLOOKUP(Tool_Austria!$F214&amp;$E$2,'Cooking methods'!$A:$A&amp;'Cooking methods'!$B:$B,'Cooking methods'!H:H)*$E214,"")</f>
        <v>1.9860738947999994E-10</v>
      </c>
      <c r="AH214" cm="1">
        <f t="array" ref="AH214">IFERROR(_xlfn.XLOOKUP(Tool_Austria!$F214&amp;$E$2,'Cooking methods'!$A:$A&amp;'Cooking methods'!$B:$B,'Cooking methods'!I:I)*$E214,"")</f>
        <v>1.0763106951599998E-10</v>
      </c>
      <c r="AI214" cm="1">
        <f t="array" ref="AI214">IFERROR(_xlfn.XLOOKUP(Tool_Austria!$F214&amp;$E$2,'Cooking methods'!$A:$A&amp;'Cooking methods'!$B:$B,'Cooking methods'!J:J)*$E214,"")</f>
        <v>6.0466309649999997E-5</v>
      </c>
      <c r="AJ214" cm="1">
        <f t="array" ref="AJ214">IFERROR(_xlfn.XLOOKUP(Tool_Austria!$F214&amp;$E$2,'Cooking methods'!$A:$A&amp;'Cooking methods'!$B:$B,'Cooking methods'!K:K)*$E214,"")</f>
        <v>1.2952717694999998E-5</v>
      </c>
      <c r="AK214" cm="1">
        <f t="array" ref="AK214">IFERROR(_xlfn.XLOOKUP(Tool_Austria!$F214&amp;$E$2,'Cooking methods'!$A:$A&amp;'Cooking methods'!$B:$B,'Cooking methods'!L:L)*$E214,"")</f>
        <v>2.4490584899999996E-5</v>
      </c>
      <c r="AL214" cm="1">
        <f t="array" ref="AL214">IFERROR(_xlfn.XLOOKUP(Tool_Austria!$F214&amp;$E$2,'Cooking methods'!$A:$A&amp;'Cooking methods'!$B:$B,'Cooking methods'!M:M)*$E214,"")</f>
        <v>1.6520968574999998E-4</v>
      </c>
      <c r="AM214" cm="1">
        <f t="array" ref="AM214">IFERROR(_xlfn.XLOOKUP(Tool_Austria!$F214&amp;$E$2,'Cooking methods'!$A:$A&amp;'Cooking methods'!$B:$B,'Cooking methods'!N:N)*$E214,"")</f>
        <v>0.12156255791999997</v>
      </c>
      <c r="AN214" cm="1">
        <f t="array" ref="AN214">IFERROR(_xlfn.XLOOKUP(Tool_Austria!$F214&amp;$E$2,'Cooking methods'!$A:$A&amp;'Cooking methods'!$B:$B,'Cooking methods'!O:O)*$E214,"")</f>
        <v>7.0125766199999981E-2</v>
      </c>
      <c r="AO214" cm="1">
        <f t="array" ref="AO214">IFERROR(_xlfn.XLOOKUP(Tool_Austria!$F214&amp;$E$2,'Cooking methods'!$A:$A&amp;'Cooking methods'!$B:$B,'Cooking methods'!P:P)*$E214,"")</f>
        <v>1.2557156219999997E-2</v>
      </c>
      <c r="AP214" cm="1">
        <f t="array" ref="AP214">IFERROR(_xlfn.XLOOKUP(Tool_Austria!$F214&amp;$E$2,'Cooking methods'!$A:$A&amp;'Cooking methods'!$B:$B,'Cooking methods'!Q:Q)*$E214,"")</f>
        <v>0.75581942885999998</v>
      </c>
      <c r="AQ214" cm="1">
        <f t="array" ref="AQ214">IFERROR(_xlfn.XLOOKUP(Tool_Austria!$F214&amp;$E$2,'Cooking methods'!$A:$A&amp;'Cooking methods'!$B:$B,'Cooking methods'!R:R)*$E214,"")</f>
        <v>7.2736755515999987E-8</v>
      </c>
      <c r="AR214" cm="1">
        <f t="array" ref="AR214">IFERROR(_xlfn.XLOOKUP(Tool_Austria!$G214&amp;$E$2,'Waste management'!$A:$A&amp;'Waste management'!$B:$B,'Waste management'!C:C)*$E214,"")</f>
        <v>1.3605569999999997E-2</v>
      </c>
      <c r="AS214" cm="1">
        <f t="array" ref="AS214">IFERROR(_xlfn.XLOOKUP(Tool_Austria!$G214&amp;$E$2,'Waste management'!$A:$A&amp;'Waste management'!$B:$B,'Waste management'!D:D)*$E214,"")</f>
        <v>9.2826242999999987E-11</v>
      </c>
      <c r="AT214" cm="1">
        <f t="array" ref="AT214">IFERROR(_xlfn.XLOOKUP(Tool_Austria!$G214&amp;$E$2,'Waste management'!$A:$A&amp;'Waste management'!$B:$B,'Waste management'!E:E)*$E214,"")</f>
        <v>2.5028999999999996E-4</v>
      </c>
      <c r="AU214" cm="1">
        <f t="array" ref="AU214">IFERROR(_xlfn.XLOOKUP(Tool_Austria!$G214&amp;$E$2,'Waste management'!$A:$A&amp;'Waste management'!$B:$B,'Waste management'!F:F)*$E214,"")</f>
        <v>2.9159999999999995E-5</v>
      </c>
      <c r="AV214" cm="1">
        <f t="array" ref="AV214">IFERROR(_xlfn.XLOOKUP(Tool_Austria!$G214&amp;$E$2,'Waste management'!$A:$A&amp;'Waste management'!$B:$B,'Waste management'!G:G)*$E214,"")</f>
        <v>2.8138427999999995E-9</v>
      </c>
      <c r="AW214" cm="1">
        <f t="array" ref="AW214">IFERROR(_xlfn.XLOOKUP(Tool_Austria!$G214&amp;$E$2,'Waste management'!$A:$A&amp;'Waste management'!$B:$B,'Waste management'!H:H)*$E214,"")</f>
        <v>9.1720592999999981E-11</v>
      </c>
      <c r="AX214" cm="1">
        <f t="array" ref="AX214">IFERROR(_xlfn.XLOOKUP(Tool_Austria!$G214&amp;$E$2,'Waste management'!$A:$A&amp;'Waste management'!$B:$B,'Waste management'!I:I)*$E214,"")</f>
        <v>6.5210751000000001E-11</v>
      </c>
      <c r="AY214" cm="1">
        <f t="array" ref="AY214">IFERROR(_xlfn.XLOOKUP(Tool_Austria!$G214&amp;$E$2,'Waste management'!$A:$A&amp;'Waste management'!$B:$B,'Waste management'!J:J)*$E214,"")</f>
        <v>5.3702999999999997E-4</v>
      </c>
      <c r="AZ214" cm="1">
        <f t="array" ref="AZ214">IFERROR(_xlfn.XLOOKUP(Tool_Austria!$G214&amp;$E$2,'Waste management'!$A:$A&amp;'Waste management'!$B:$B,'Waste management'!K:K)*$E214,"")</f>
        <v>1.3071990599999999E-6</v>
      </c>
      <c r="BA214" cm="1">
        <f t="array" ref="BA214">IFERROR(_xlfn.XLOOKUP(Tool_Austria!$G214&amp;$E$2,'Waste management'!$A:$A&amp;'Waste management'!$B:$B,'Waste management'!L:L)*$E214,"")</f>
        <v>2.3522740199999997E-5</v>
      </c>
      <c r="BB214" cm="1">
        <f t="array" ref="BB214">IFERROR(_xlfn.XLOOKUP(Tool_Austria!$G214&amp;$E$2,'Waste management'!$A:$A&amp;'Waste management'!$B:$B,'Waste management'!M:M)*$E214,"")</f>
        <v>2.3668199999999999E-3</v>
      </c>
      <c r="BC214" cm="1">
        <f t="array" ref="BC214">IFERROR(_xlfn.XLOOKUP(Tool_Austria!$G214&amp;$E$2,'Waste management'!$A:$A&amp;'Waste management'!$B:$B,'Waste management'!N:N)*$E214,"")</f>
        <v>2.0351590199999996</v>
      </c>
      <c r="BD214" cm="1">
        <f t="array" ref="BD214">IFERROR(_xlfn.XLOOKUP(Tool_Austria!$G214&amp;$E$2,'Waste management'!$A:$A&amp;'Waste management'!$B:$B,'Waste management'!O:O)*$E214,"")</f>
        <v>0.12976442999999999</v>
      </c>
      <c r="BE214" cm="1">
        <f t="array" ref="BE214">IFERROR(_xlfn.XLOOKUP(Tool_Austria!$G214&amp;$E$2,'Waste management'!$A:$A&amp;'Waste management'!$B:$B,'Waste management'!P:P)*$E214,"")</f>
        <v>2.8017899999999997E-3</v>
      </c>
      <c r="BF214" cm="1">
        <f t="array" ref="BF214">IFERROR(_xlfn.XLOOKUP(Tool_Austria!$G214&amp;$E$2,'Waste management'!$A:$A&amp;'Waste management'!$B:$B,'Waste management'!Q:Q)*$E214,"")</f>
        <v>8.1548369999999995E-2</v>
      </c>
      <c r="BG214" cm="1">
        <f t="array" ref="BG214">IFERROR(_xlfn.XLOOKUP(Tool_Austria!$G214&amp;$E$2,'Waste management'!$A:$A&amp;'Waste management'!$B:$B,'Waste management'!R:R)*$E214,"")</f>
        <v>2.6501579999999996E-8</v>
      </c>
      <c r="BH214">
        <f>IFERROR((L214+AR214+AB214)*_xlfn.XLOOKUP(Tool_Austria!BH$4,Monetization_Factors!$A:$A,Monetization_Factors!$D:$D),"")</f>
        <v>0.26924567803512023</v>
      </c>
      <c r="BI214">
        <f>IFERROR((M214+AS214+AC214)*_xlfn.XLOOKUP(Tool_Austria!BI$4,Monetization_Factors!$A:$A,Monetization_Factors!$D:$D),"")</f>
        <v>1.6915064890593545E-6</v>
      </c>
      <c r="BJ214">
        <f>IFERROR((N214+AT214+AD214)*_xlfn.XLOOKUP(Tool_Austria!BJ$4,Monetization_Factors!$A:$A,Monetization_Factors!$D:$D),"")</f>
        <v>3.0789740677756509E-4</v>
      </c>
      <c r="BK214">
        <f>IFERROR((O214+AU214+AE214)*_xlfn.XLOOKUP(Tool_Austria!BK$4,Monetization_Factors!$A:$A,Monetization_Factors!$D:$D),"")</f>
        <v>1.1636087822199378E-2</v>
      </c>
      <c r="BL214">
        <f>IFERROR((P214+AV214+AF214)*_xlfn.XLOOKUP(Tool_Austria!BL$4,Monetization_Factors!$A:$A,Monetization_Factors!$D:$D),"")</f>
        <v>0.38339276637989006</v>
      </c>
      <c r="BM214">
        <f>IFERROR((Q214+AW214+AG214)*_xlfn.XLOOKUP(Tool_Austria!BM$4,Monetization_Factors!$A:$A,Monetization_Factors!$D:$D),"")</f>
        <v>6.4576920999871949E-3</v>
      </c>
      <c r="BN214">
        <f>IFERROR((R214+AX214+AH214)*_xlfn.XLOOKUP(Tool_Austria!BN$4,Monetization_Factors!$A:$A,Monetization_Factors!$D:$D),"")</f>
        <v>2.6126953876068251E-3</v>
      </c>
      <c r="BO214">
        <f>IFERROR((S214+AY214+AI214)*_xlfn.XLOOKUP(Tool_Austria!BO$4,Monetization_Factors!$A:$A,Monetization_Factors!$D:$D),"")</f>
        <v>2.2740570847695228E-2</v>
      </c>
      <c r="BP214">
        <f>IFERROR((T214+AZ214+AJ214)*_xlfn.XLOOKUP(Tool_Austria!BP$4,Monetization_Factors!$A:$A,Monetization_Factors!$D:$D),"")</f>
        <v>9.2002881660608953E-4</v>
      </c>
      <c r="BQ214">
        <f>IFERROR((U214+BA214+AK214)*_xlfn.XLOOKUP(Tool_Austria!BQ$4,Monetization_Factors!$A:$A,Monetization_Factors!$D:$D),"")</f>
        <v>4.7007791572118339E-2</v>
      </c>
      <c r="BR214" t="str">
        <f>IFERROR((V214+BB214+AL214)*_xlfn.XLOOKUP(Tool_Austria!BR$4,Monetization_Factors!$A:$A,Monetization_Factors!$D:$D),"")</f>
        <v/>
      </c>
      <c r="BS214">
        <f>IFERROR((W214+BC214+AM214)*_xlfn.XLOOKUP(Tool_Austria!BS$4,Monetization_Factors!$A:$A,Monetization_Factors!$D:$D),"")</f>
        <v>2.9165994666475112E-3</v>
      </c>
      <c r="BT214">
        <f>IFERROR((X214+BD214+AN214)*_xlfn.XLOOKUP(Tool_Austria!BT$4,Monetization_Factors!$A:$A,Monetization_Factors!$D:$D),"")</f>
        <v>2.5994349842626802E-2</v>
      </c>
      <c r="BU214">
        <f>IFERROR((Y214+BE214+AO214)*_xlfn.XLOOKUP(Tool_Austria!BU$4,Monetization_Factors!$A:$A,Monetization_Factors!$D:$D),"")</f>
        <v>5.7043938556353138E-3</v>
      </c>
      <c r="BV214">
        <f>IFERROR((Z214+BF214+AP214)*_xlfn.XLOOKUP(Tool_Austria!BV$4,Monetization_Factors!$A:$A,Monetization_Factors!$D:$D),"")</f>
        <v>3.3488743920409167E-2</v>
      </c>
      <c r="BW214">
        <f>IFERROR((AA214+BG214+AQ214)*_xlfn.XLOOKUP(Tool_Austria!BW$4,Monetization_Factors!$A:$A,Monetization_Factors!$D:$D),"")</f>
        <v>1.7726399992285346E-5</v>
      </c>
      <c r="BX214" s="38" cm="1">
        <f t="array" ref="BX214">IFERROR(_xlfn.IFS(I214&lt;&gt;0,I214*E214,I214="",J214*E214),"")</f>
        <v>0.84571761980769222</v>
      </c>
      <c r="BY214" s="38">
        <f t="shared" si="123"/>
        <v>0.81244471335980084</v>
      </c>
      <c r="BZ214" s="38">
        <f t="shared" si="124"/>
        <v>1.6581623331674931</v>
      </c>
      <c r="CA214" s="38">
        <f t="shared" si="125"/>
        <v>2.5510189741038353E-3</v>
      </c>
      <c r="CB214">
        <f t="shared" si="126"/>
        <v>2.0695148105914289</v>
      </c>
      <c r="CC214">
        <f t="shared" si="126"/>
        <v>4.225487558357571E-8</v>
      </c>
      <c r="CD214">
        <f t="shared" si="126"/>
        <v>0.20174340098571425</v>
      </c>
      <c r="CE214">
        <f t="shared" si="126"/>
        <v>7.6873164185700003E-3</v>
      </c>
      <c r="CF214">
        <f t="shared" si="126"/>
        <v>3.8405565186479995E-7</v>
      </c>
      <c r="CG214">
        <f t="shared" si="126"/>
        <v>3.109727853390857E-8</v>
      </c>
      <c r="CH214">
        <f t="shared" si="126"/>
        <v>2.2726178036588569E-9</v>
      </c>
      <c r="CI214">
        <f t="shared" si="126"/>
        <v>5.1938147509650007E-2</v>
      </c>
      <c r="CJ214">
        <f t="shared" si="126"/>
        <v>3.7715507532642847E-4</v>
      </c>
      <c r="CK214">
        <f t="shared" si="126"/>
        <v>1.1491460623671427E-2</v>
      </c>
      <c r="CL214">
        <f t="shared" si="126"/>
        <v>0.22564232347146429</v>
      </c>
      <c r="CM214">
        <f t="shared" si="126"/>
        <v>59.934974947920004</v>
      </c>
      <c r="CN214">
        <f t="shared" si="126"/>
        <v>116.73795863905713</v>
      </c>
      <c r="CO214">
        <f t="shared" si="126"/>
        <v>0.89763324436285719</v>
      </c>
      <c r="CP214">
        <f t="shared" si="126"/>
        <v>20.28047229743143</v>
      </c>
      <c r="CQ214">
        <f t="shared" si="117"/>
        <v>8.4851048083731408E-6</v>
      </c>
      <c r="CR214">
        <f t="shared" si="127"/>
        <v>3.183868939371429E-3</v>
      </c>
      <c r="CS214">
        <f t="shared" si="127"/>
        <v>6.5007500897808791E-11</v>
      </c>
      <c r="CT214">
        <f t="shared" si="127"/>
        <v>3.1037446305494501E-4</v>
      </c>
      <c r="CU214">
        <f t="shared" si="127"/>
        <v>1.1826640643953846E-5</v>
      </c>
      <c r="CV214">
        <f t="shared" si="127"/>
        <v>5.9085484902276911E-10</v>
      </c>
      <c r="CW214">
        <f t="shared" si="127"/>
        <v>4.7841966975243956E-11</v>
      </c>
      <c r="CX214">
        <f t="shared" si="127"/>
        <v>3.4963350825520875E-12</v>
      </c>
      <c r="CY214">
        <f t="shared" si="127"/>
        <v>7.9904842322538473E-5</v>
      </c>
      <c r="CZ214">
        <f t="shared" si="127"/>
        <v>5.8023857742527453E-7</v>
      </c>
      <c r="DA214">
        <f t="shared" si="127"/>
        <v>1.7679170190263735E-5</v>
      </c>
      <c r="DB214">
        <f t="shared" si="127"/>
        <v>3.4714203610994505E-4</v>
      </c>
      <c r="DC214">
        <f t="shared" si="127"/>
        <v>9.2207653766030781E-2</v>
      </c>
      <c r="DD214">
        <f t="shared" si="127"/>
        <v>0.17959685944470327</v>
      </c>
      <c r="DE214">
        <f t="shared" si="127"/>
        <v>1.3809742220967033E-3</v>
      </c>
      <c r="DF214">
        <f t="shared" si="127"/>
        <v>3.1200726611432968E-2</v>
      </c>
      <c r="DG214">
        <f t="shared" si="118"/>
        <v>1.305400739749714E-8</v>
      </c>
      <c r="DH214" s="5">
        <f>IFERROR(((((L214+AB214)*(1/$H214))+AR214)/$F$2)/($B$2*('CAR.CAP_per person'!B$2)/(_xlfn.XLOOKUP($E$2,EU_countries_GDP!$A$2:$A$29,EU_countries_GDP!$E$2:$E$29))),"")</f>
        <v>7.2899848814290874E-2</v>
      </c>
      <c r="DI214" s="5">
        <f>IFERROR(((((M214+AC214)*(1/$H214))+AS214)/$F$2)/($B$2*('CAR.CAP_per person'!C$2)/(_xlfn.XLOOKUP($E$2,EU_countries_GDP!$A$2:$A$29,EU_countries_GDP!$E$2:$E$29))),"")</f>
        <v>1.8826437309015083E-5</v>
      </c>
      <c r="DJ214" s="5">
        <f>IFERROR(((((N214+AD214)*(1/$H214))+AT214)/$F$2)/($B$2*('CAR.CAP_per person'!D$2)/(_xlfn.XLOOKUP($E$2,EU_countries_GDP!$A$2:$A$29,EU_countries_GDP!$E$2:$E$29))),"")</f>
        <v>9.2040973999253463E-5</v>
      </c>
      <c r="DK214" s="5">
        <f>IFERROR(((((O214+AE214)*(1/$H214))+AU214)/$F$2)/($B$2*('CAR.CAP_per person'!E$2)/(_xlfn.XLOOKUP($E$2,EU_countries_GDP!$A$2:$A$29,EU_countries_GDP!$E$2:$E$29))),"")</f>
        <v>4.5407882867597683E-3</v>
      </c>
      <c r="DL214" s="5">
        <f>IFERROR(((((P214+AF214)*(1/$H214))+AV214)/$F$2)/($B$2*('CAR.CAP_per person'!F$2)/(_xlfn.XLOOKUP($E$2,EU_countries_GDP!$A$2:$A$29,EU_countries_GDP!$E$2:$E$29))),"")</f>
        <v>0.17834005619476473</v>
      </c>
      <c r="DM214" s="5">
        <f>IFERROR(((((Q214+AG214)*(1/$H214))+AW214)/$F$2)/($B$2*('CAR.CAP_per person'!G$2)/(_xlfn.XLOOKUP($E$2,EU_countries_GDP!$A$2:$A$29,EU_countries_GDP!$E$2:$E$29))),"")</f>
        <v>7.7727494175470462E-3</v>
      </c>
      <c r="DN214" s="5">
        <f>IFERROR(((((R214+AH214)*(1/$H214))+AX214)/$F$2)/($B$2*('CAR.CAP_per person'!H$2)/(_xlfn.XLOOKUP($E$2,EU_countries_GDP!$A$2:$A$29,EU_countries_GDP!$E$2:$E$29))),"")</f>
        <v>1.3190290448929283E-4</v>
      </c>
      <c r="DO214" s="5">
        <f>IFERROR(((((S214+AI214)*(1/$H214))+AY214)/$F$2)/($B$2*('CAR.CAP_per person'!I$2)/(_xlfn.XLOOKUP($E$2,EU_countries_GDP!$A$2:$A$29,EU_countries_GDP!$E$2:$E$29))),"")</f>
        <v>1.2411291421042565E-2</v>
      </c>
      <c r="DP214" s="5">
        <f>IFERROR(((((T214+AJ214)*(1/$H214))+AZ214)/$F$2)/($B$2*('CAR.CAP_per person'!J$2)/(_xlfn.XLOOKUP($E$2,EU_countries_GDP!$A$2:$A$29,EU_countries_GDP!$E$2:$E$29))),"")</f>
        <v>1.5596465573787115E-2</v>
      </c>
      <c r="DQ214" s="5">
        <f>IFERROR(((((U214+AK214)*(1/$H214))+BA214)/$F$2)/($B$2*('CAR.CAP_per person'!K$2)/(_xlfn.XLOOKUP($E$2,EU_countries_GDP!$A$2:$A$29,EU_countries_GDP!$E$2:$E$29))),"")</f>
        <v>1.3771676336723911E-2</v>
      </c>
      <c r="DR214" s="5">
        <f>IFERROR(((((V214+AL214)*(1/$H214))+BB214)/$F$2)/($B$2*('CAR.CAP_per person'!L$2)/(_xlfn.XLOOKUP($E$2,EU_countries_GDP!$A$2:$A$29,EU_countries_GDP!$E$2:$E$29))),"")</f>
        <v>8.8139746770223102E-3</v>
      </c>
      <c r="DS214" s="5">
        <f>IFERROR(((((W214+AM214)*(1/$H214))+BC214)/$F$2)/($B$2*('CAR.CAP_per person'!M$2)/(_xlfn.XLOOKUP($E$2,EU_countries_GDP!$A$2:$A$29,EU_countries_GDP!$E$2:$E$29))),"")</f>
        <v>0.10836020018104207</v>
      </c>
      <c r="DT214" s="5">
        <f>IFERROR(((((X214+AN214)*(1/$H214))+BD214)/$F$2)/($B$2*('CAR.CAP_per person'!N$2)/(_xlfn.XLOOKUP($E$2,EU_countries_GDP!$A$2:$A$29,EU_countries_GDP!$E$2:$E$29))),"")</f>
        <v>2.2057255586366287</v>
      </c>
      <c r="DU214" s="5">
        <f>IFERROR(((((Y214+AO214)*(1/$H214))+BE214)/$F$2)/($B$2*('CAR.CAP_per person'!O$2)/(_xlfn.XLOOKUP($E$2,EU_countries_GDP!$A$2:$A$29,EU_countries_GDP!$E$2:$E$29))),"")</f>
        <v>1.1857226846437156E-3</v>
      </c>
      <c r="DV214" s="5">
        <f>IFERROR(((((Z214+AP214)*(1/$H214))+BF214)/$F$2)/($B$2*('CAR.CAP_per person'!P$2)/(_xlfn.XLOOKUP($E$2,EU_countries_GDP!$A$2:$A$29,EU_countries_GDP!$E$2:$E$29))),"")</f>
        <v>2.1738566277463948E-2</v>
      </c>
      <c r="DW214" s="5">
        <f>IFERROR(((((AA214+AQ214)*(1/$H214))+BG214)/$F$2)/($B$2*('CAR.CAP_per person'!Q$2)/(_xlfn.XLOOKUP($E$2,EU_countries_GDP!$A$2:$A$29,EU_countries_GDP!$E$2:$E$29))),"")</f>
        <v>9.2697863404479167E-3</v>
      </c>
    </row>
    <row r="215" spans="1:127">
      <c r="A215" t="s">
        <v>223</v>
      </c>
      <c r="B215" t="str">
        <f>_xlfn.XLOOKUP(D215,Table5[Ingredient],Table5[Category],"",FALSE)</f>
        <v>Vegetables</v>
      </c>
      <c r="C215" s="33" t="s">
        <v>229</v>
      </c>
      <c r="D215" s="33" t="s">
        <v>203</v>
      </c>
      <c r="E215" s="33">
        <v>1.3499999999999998E-2</v>
      </c>
      <c r="F215" s="33" t="s">
        <v>179</v>
      </c>
      <c r="G215" s="33" t="s">
        <v>180</v>
      </c>
      <c r="H215" s="91">
        <f>Dataset_AT!S94</f>
        <v>0.6367924528301887</v>
      </c>
      <c r="I215" s="33"/>
      <c r="J215" s="37">
        <f>IFERROR(INDEX('AveragePrices&amp;Codes'!G:AG, MATCH($D215, 'AveragePrices&amp;Codes'!$A:$A, 0), MATCH(Tool_Austria!$E$2, 'AveragePrices&amp;Codes'!$G$1:$AG$1, 0)),"")</f>
        <v>0.63722458418584826</v>
      </c>
      <c r="K215" s="37">
        <f>IFERROR(E215/(_xlfn.XLOOKUP(A215,Dataset_AT!$V$2:$V$9,Dataset_AT!$W$2:$W$9)),"")</f>
        <v>1.824324324324324E-4</v>
      </c>
      <c r="L215">
        <f>IFERROR(IF($F215="Raw",_xlfn.XLOOKUP(_xlfn.XLOOKUP(Tool_Austria!$D215,'AveragePrices&amp;Codes'!$A:$A,'AveragePrices&amp;Codes'!$B:$B),AGRIBALYSE_Raw!$B:$B,AGRIBALYSE_Raw!O:O)*$E215,_xlfn.XLOOKUP(_xlfn.XLOOKUP(Tool_Austria!$D215,'AveragePrices&amp;Codes'!$A:$A,'AveragePrices&amp;Codes'!$B:$B),AGRIBALYSE_Cooked!$C:$C,AGRIBALYSE_Cooked!P:P)*$E215),"")</f>
        <v>6.3175832999999987E-3</v>
      </c>
      <c r="M215">
        <f>IFERROR(IF($F215="Raw",_xlfn.XLOOKUP(_xlfn.XLOOKUP(Tool_Austria!$D215,'AveragePrices&amp;Codes'!$A:$A,'AveragePrices&amp;Codes'!$B:$B),AGRIBALYSE_Raw!$B:$B,AGRIBALYSE_Raw!P:P)*$E215,_xlfn.XLOOKUP(_xlfn.XLOOKUP(Tool_Austria!$D215,'AveragePrices&amp;Codes'!$A:$A,'AveragePrices&amp;Codes'!$B:$B),AGRIBALYSE_Cooked!$C:$C,AGRIBALYSE_Cooked!Q:Q)*$E215),"")</f>
        <v>2.9699185499999997E-10</v>
      </c>
      <c r="N215">
        <f>IFERROR(IF($F215="Raw",_xlfn.XLOOKUP(_xlfn.XLOOKUP(Tool_Austria!$D215,'AveragePrices&amp;Codes'!$A:$A,'AveragePrices&amp;Codes'!$B:$B),AGRIBALYSE_Raw!$B:$B,AGRIBALYSE_Raw!Q:Q)*$E215,_xlfn.XLOOKUP(_xlfn.XLOOKUP(Tool_Austria!$D215,'AveragePrices&amp;Codes'!$A:$A,'AveragePrices&amp;Codes'!$B:$B),AGRIBALYSE_Cooked!$C:$C,AGRIBALYSE_Cooked!R:R)*$E215),"")</f>
        <v>1.0261070549999998E-3</v>
      </c>
      <c r="O215">
        <f>IFERROR(IF($F215="Raw",_xlfn.XLOOKUP(_xlfn.XLOOKUP(Tool_Austria!$D215,'AveragePrices&amp;Codes'!$A:$A,'AveragePrices&amp;Codes'!$B:$B),AGRIBALYSE_Raw!$B:$B,AGRIBALYSE_Raw!R:R)*$E215,_xlfn.XLOOKUP(_xlfn.XLOOKUP(Tool_Austria!$D215,'AveragePrices&amp;Codes'!$A:$A,'AveragePrices&amp;Codes'!$B:$B),AGRIBALYSE_Cooked!$C:$C,AGRIBALYSE_Cooked!S:S)*$E215),"")</f>
        <v>2.5498789499999992E-5</v>
      </c>
      <c r="P215">
        <f>IFERROR(IF($F215="Raw",_xlfn.XLOOKUP(_xlfn.XLOOKUP(Tool_Austria!$D215,'AveragePrices&amp;Codes'!$A:$A,'AveragePrices&amp;Codes'!$B:$B),AGRIBALYSE_Raw!$B:$B,AGRIBALYSE_Raw!S:S)*$E215,_xlfn.XLOOKUP(_xlfn.XLOOKUP(Tool_Austria!$D215,'AveragePrices&amp;Codes'!$A:$A,'AveragePrices&amp;Codes'!$B:$B),AGRIBALYSE_Cooked!$C:$C,AGRIBALYSE_Cooked!T:T)*$E215),"")</f>
        <v>4.2041612999999991E-10</v>
      </c>
      <c r="Q215">
        <f>IFERROR(IF($F215="Raw",_xlfn.XLOOKUP(_xlfn.XLOOKUP(Tool_Austria!$D215,'AveragePrices&amp;Codes'!$A:$A,'AveragePrices&amp;Codes'!$B:$B),AGRIBALYSE_Raw!$B:$B,AGRIBALYSE_Raw!T:T)*$E215,_xlfn.XLOOKUP(_xlfn.XLOOKUP(Tool_Austria!$D215,'AveragePrices&amp;Codes'!$A:$A,'AveragePrices&amp;Codes'!$B:$B),AGRIBALYSE_Cooked!$C:$C,AGRIBALYSE_Cooked!U:U)*$E215),"")</f>
        <v>1.1751805799999998E-10</v>
      </c>
      <c r="R215">
        <f>IFERROR(IF($F215="Raw",_xlfn.XLOOKUP(_xlfn.XLOOKUP(Tool_Austria!$D215,'AveragePrices&amp;Codes'!$A:$A,'AveragePrices&amp;Codes'!$B:$B),AGRIBALYSE_Raw!$B:$B,AGRIBALYSE_Raw!U:U)*$E215,_xlfn.XLOOKUP(_xlfn.XLOOKUP(Tool_Austria!$D215,'AveragePrices&amp;Codes'!$A:$A,'AveragePrices&amp;Codes'!$B:$B),AGRIBALYSE_Cooked!$C:$C,AGRIBALYSE_Cooked!V:V)*$E215),"")</f>
        <v>4.4392931999999996E-12</v>
      </c>
      <c r="S215">
        <f>IFERROR(IF($F215="Raw",_xlfn.XLOOKUP(_xlfn.XLOOKUP(Tool_Austria!$D215,'AveragePrices&amp;Codes'!$A:$A,'AveragePrices&amp;Codes'!$B:$B),AGRIBALYSE_Raw!$B:$B,AGRIBALYSE_Raw!V:V)*$E215,_xlfn.XLOOKUP(_xlfn.XLOOKUP(Tool_Austria!$D215,'AveragePrices&amp;Codes'!$A:$A,'AveragePrices&amp;Codes'!$B:$B),AGRIBALYSE_Cooked!$C:$C,AGRIBALYSE_Cooked!W:W)*$E215),"")</f>
        <v>3.57864915E-5</v>
      </c>
      <c r="T215">
        <f>IFERROR(IF($F215="Raw",_xlfn.XLOOKUP(_xlfn.XLOOKUP(Tool_Austria!$D215,'AveragePrices&amp;Codes'!$A:$A,'AveragePrices&amp;Codes'!$B:$B),AGRIBALYSE_Raw!$B:$B,AGRIBALYSE_Raw!W:W)*$E215,_xlfn.XLOOKUP(_xlfn.XLOOKUP(Tool_Austria!$D215,'AveragePrices&amp;Codes'!$A:$A,'AveragePrices&amp;Codes'!$B:$B),AGRIBALYSE_Cooked!$C:$C,AGRIBALYSE_Cooked!X:X)*$E215),"")</f>
        <v>9.7848590999999974E-7</v>
      </c>
      <c r="U215">
        <f>IFERROR(IF($F215="Raw",_xlfn.XLOOKUP(_xlfn.XLOOKUP(Tool_Austria!$D215,'AveragePrices&amp;Codes'!$A:$A,'AveragePrices&amp;Codes'!$B:$B),AGRIBALYSE_Raw!$B:$B,AGRIBALYSE_Raw!X:X)*$E215,_xlfn.XLOOKUP(_xlfn.XLOOKUP(Tool_Austria!$D215,'AveragePrices&amp;Codes'!$A:$A,'AveragePrices&amp;Codes'!$B:$B),AGRIBALYSE_Cooked!$C:$C,AGRIBALYSE_Cooked!Y:Y)*$E215),"")</f>
        <v>3.4175499000000002E-5</v>
      </c>
      <c r="V215">
        <f>IFERROR(IF($F215="Raw",_xlfn.XLOOKUP(_xlfn.XLOOKUP(Tool_Austria!$D215,'AveragePrices&amp;Codes'!$A:$A,'AveragePrices&amp;Codes'!$B:$B),AGRIBALYSE_Raw!$B:$B,AGRIBALYSE_Raw!Y:Y)*$E215,_xlfn.XLOOKUP(_xlfn.XLOOKUP(Tool_Austria!$D215,'AveragePrices&amp;Codes'!$A:$A,'AveragePrices&amp;Codes'!$B:$B),AGRIBALYSE_Cooked!$C:$C,AGRIBALYSE_Cooked!Z:Z)*$E215),"")</f>
        <v>1.2945121799999999E-4</v>
      </c>
      <c r="W215">
        <f>IFERROR(IF($F215="Raw",_xlfn.XLOOKUP(_xlfn.XLOOKUP(Tool_Austria!$D215,'AveragePrices&amp;Codes'!$A:$A,'AveragePrices&amp;Codes'!$B:$B),AGRIBALYSE_Raw!$B:$B,AGRIBALYSE_Raw!Z:Z)*$E215,_xlfn.XLOOKUP(_xlfn.XLOOKUP(Tool_Austria!$D215,'AveragePrices&amp;Codes'!$A:$A,'AveragePrices&amp;Codes'!$B:$B),AGRIBALYSE_Cooked!$C:$C,AGRIBALYSE_Cooked!AA:AA)*$E215),"")</f>
        <v>8.3545159499999994E-2</v>
      </c>
      <c r="X215">
        <f>IFERROR(IF($F215="Raw",_xlfn.XLOOKUP(_xlfn.XLOOKUP(Tool_Austria!$D215,'AveragePrices&amp;Codes'!$A:$A,'AveragePrices&amp;Codes'!$B:$B),AGRIBALYSE_Raw!$B:$B,AGRIBALYSE_Raw!AA:AA)*$E215,_xlfn.XLOOKUP(_xlfn.XLOOKUP(Tool_Austria!$D215,'AveragePrices&amp;Codes'!$A:$A,'AveragePrices&amp;Codes'!$B:$B),AGRIBALYSE_Cooked!$C:$C,AGRIBALYSE_Cooked!AB:AB)*$E215),"")</f>
        <v>0.26386186499999997</v>
      </c>
      <c r="Y215">
        <f>IFERROR(IF($F215="Raw",_xlfn.XLOOKUP(_xlfn.XLOOKUP(Tool_Austria!$D215,'AveragePrices&amp;Codes'!$A:$A,'AveragePrices&amp;Codes'!$B:$B),AGRIBALYSE_Raw!$B:$B,AGRIBALYSE_Raw!AB:AB)*$E215,_xlfn.XLOOKUP(_xlfn.XLOOKUP(Tool_Austria!$D215,'AveragePrices&amp;Codes'!$A:$A,'AveragePrices&amp;Codes'!$B:$B),AGRIBALYSE_Cooked!$C:$C,AGRIBALYSE_Cooked!AC:AC)*$E215),"")</f>
        <v>1.1039267849999998E-2</v>
      </c>
      <c r="Z215">
        <f>IFERROR(IF($F215="Raw",_xlfn.XLOOKUP(_xlfn.XLOOKUP(Tool_Austria!$D215,'AveragePrices&amp;Codes'!$A:$A,'AveragePrices&amp;Codes'!$B:$B),AGRIBALYSE_Raw!$B:$B,AGRIBALYSE_Raw!AC:AC)*$E215,_xlfn.XLOOKUP(_xlfn.XLOOKUP(Tool_Austria!$D215,'AveragePrices&amp;Codes'!$A:$A,'AveragePrices&amp;Codes'!$B:$B),AGRIBALYSE_Cooked!$C:$C,AGRIBALYSE_Cooked!AD:AD)*$E215),"")</f>
        <v>8.6822353499999977E-2</v>
      </c>
      <c r="AA215">
        <f>IFERROR(IF($F215="Raw",_xlfn.XLOOKUP(_xlfn.XLOOKUP(Tool_Austria!$D215,'AveragePrices&amp;Codes'!$A:$A,'AveragePrices&amp;Codes'!$B:$B),AGRIBALYSE_Raw!$B:$B,AGRIBALYSE_Raw!AD:AD)*$E215,_xlfn.XLOOKUP(_xlfn.XLOOKUP(Tool_Austria!$D215,'AveragePrices&amp;Codes'!$A:$A,'AveragePrices&amp;Codes'!$B:$B),AGRIBALYSE_Cooked!$C:$C,AGRIBALYSE_Cooked!AE:AE)*$E215),"")</f>
        <v>3.6500102999999999E-8</v>
      </c>
      <c r="AB215" cm="1">
        <f t="array" ref="AB215">IFERROR(_xlfn.XLOOKUP(Tool_Austria!$F215&amp;$E$2,'Cooking methods'!$A:$A&amp;'Cooking methods'!$B:$B,'Cooking methods'!C:C)*$E215,"")</f>
        <v>2.6605548899999998E-3</v>
      </c>
      <c r="AC215" cm="1">
        <f t="array" ref="AC215">IFERROR(_xlfn.XLOOKUP(Tool_Austria!$F215&amp;$E$2,'Cooking methods'!$A:$A&amp;'Cooking methods'!$B:$B,'Cooking methods'!D:D)*$E215,"")</f>
        <v>9.5287495904999977E-11</v>
      </c>
      <c r="AD215" cm="1">
        <f t="array" ref="AD215">IFERROR(_xlfn.XLOOKUP(Tool_Austria!$F215&amp;$E$2,'Cooking methods'!$A:$A&amp;'Cooking methods'!$B:$B,'Cooking methods'!E:E)*$E215,"")</f>
        <v>1.8913499999999994E-4</v>
      </c>
      <c r="AE215" cm="1">
        <f t="array" ref="AE215">IFERROR(_xlfn.XLOOKUP(Tool_Austria!$F215&amp;$E$2,'Cooking methods'!$A:$A&amp;'Cooking methods'!$B:$B,'Cooking methods'!F:F)*$E215,"")</f>
        <v>4.8183793649999999E-6</v>
      </c>
      <c r="AF215" cm="1">
        <f t="array" ref="AF215">IFERROR(_xlfn.XLOOKUP(Tool_Austria!$F215&amp;$E$2,'Cooking methods'!$A:$A&amp;'Cooking methods'!$B:$B,'Cooking methods'!G:G)*$E215,"")</f>
        <v>1.9444503599999998E-11</v>
      </c>
      <c r="AG215" cm="1">
        <f t="array" ref="AG215">IFERROR(_xlfn.XLOOKUP(Tool_Austria!$F215&amp;$E$2,'Cooking methods'!$A:$A&amp;'Cooking methods'!$B:$B,'Cooking methods'!H:H)*$E215,"")</f>
        <v>1.1033743859999997E-11</v>
      </c>
      <c r="AH215" cm="1">
        <f t="array" ref="AH215">IFERROR(_xlfn.XLOOKUP(Tool_Austria!$F215&amp;$E$2,'Cooking methods'!$A:$A&amp;'Cooking methods'!$B:$B,'Cooking methods'!I:I)*$E215,"")</f>
        <v>5.9795038619999991E-12</v>
      </c>
      <c r="AI215" cm="1">
        <f t="array" ref="AI215">IFERROR(_xlfn.XLOOKUP(Tool_Austria!$F215&amp;$E$2,'Cooking methods'!$A:$A&amp;'Cooking methods'!$B:$B,'Cooking methods'!J:J)*$E215,"")</f>
        <v>3.3592394249999997E-6</v>
      </c>
      <c r="AJ215" cm="1">
        <f t="array" ref="AJ215">IFERROR(_xlfn.XLOOKUP(Tool_Austria!$F215&amp;$E$2,'Cooking methods'!$A:$A&amp;'Cooking methods'!$B:$B,'Cooking methods'!K:K)*$E215,"")</f>
        <v>7.1959542749999994E-7</v>
      </c>
      <c r="AK215" cm="1">
        <f t="array" ref="AK215">IFERROR(_xlfn.XLOOKUP(Tool_Austria!$F215&amp;$E$2,'Cooking methods'!$A:$A&amp;'Cooking methods'!$B:$B,'Cooking methods'!L:L)*$E215,"")</f>
        <v>1.3605880499999998E-6</v>
      </c>
      <c r="AL215" cm="1">
        <f t="array" ref="AL215">IFERROR(_xlfn.XLOOKUP(Tool_Austria!$F215&amp;$E$2,'Cooking methods'!$A:$A&amp;'Cooking methods'!$B:$B,'Cooking methods'!M:M)*$E215,"")</f>
        <v>9.1783158749999991E-6</v>
      </c>
      <c r="AM215" cm="1">
        <f t="array" ref="AM215">IFERROR(_xlfn.XLOOKUP(Tool_Austria!$F215&amp;$E$2,'Cooking methods'!$A:$A&amp;'Cooking methods'!$B:$B,'Cooking methods'!N:N)*$E215,"")</f>
        <v>6.7534754399999983E-3</v>
      </c>
      <c r="AN215" cm="1">
        <f t="array" ref="AN215">IFERROR(_xlfn.XLOOKUP(Tool_Austria!$F215&amp;$E$2,'Cooking methods'!$A:$A&amp;'Cooking methods'!$B:$B,'Cooking methods'!O:O)*$E215,"")</f>
        <v>3.8958758999999995E-3</v>
      </c>
      <c r="AO215" cm="1">
        <f t="array" ref="AO215">IFERROR(_xlfn.XLOOKUP(Tool_Austria!$F215&amp;$E$2,'Cooking methods'!$A:$A&amp;'Cooking methods'!$B:$B,'Cooking methods'!P:P)*$E215,"")</f>
        <v>6.976197899999999E-4</v>
      </c>
      <c r="AP215" cm="1">
        <f t="array" ref="AP215">IFERROR(_xlfn.XLOOKUP(Tool_Austria!$F215&amp;$E$2,'Cooking methods'!$A:$A&amp;'Cooking methods'!$B:$B,'Cooking methods'!Q:Q)*$E215,"")</f>
        <v>4.1989968269999997E-2</v>
      </c>
      <c r="AQ215" cm="1">
        <f t="array" ref="AQ215">IFERROR(_xlfn.XLOOKUP(Tool_Austria!$F215&amp;$E$2,'Cooking methods'!$A:$A&amp;'Cooking methods'!$B:$B,'Cooking methods'!R:R)*$E215,"")</f>
        <v>4.0409308619999992E-9</v>
      </c>
      <c r="AR215" cm="1">
        <f t="array" ref="AR215">IFERROR(_xlfn.XLOOKUP(Tool_Austria!$G215&amp;$E$2,'Waste management'!$A:$A&amp;'Waste management'!$B:$B,'Waste management'!C:C)*$E215,"")</f>
        <v>7.5586499999999988E-4</v>
      </c>
      <c r="AS215" cm="1">
        <f t="array" ref="AS215">IFERROR(_xlfn.XLOOKUP(Tool_Austria!$G215&amp;$E$2,'Waste management'!$A:$A&amp;'Waste management'!$B:$B,'Waste management'!D:D)*$E215,"")</f>
        <v>5.1570134999999988E-12</v>
      </c>
      <c r="AT215" cm="1">
        <f t="array" ref="AT215">IFERROR(_xlfn.XLOOKUP(Tool_Austria!$G215&amp;$E$2,'Waste management'!$A:$A&amp;'Waste management'!$B:$B,'Waste management'!E:E)*$E215,"")</f>
        <v>1.3905E-5</v>
      </c>
      <c r="AU215" cm="1">
        <f t="array" ref="AU215">IFERROR(_xlfn.XLOOKUP(Tool_Austria!$G215&amp;$E$2,'Waste management'!$A:$A&amp;'Waste management'!$B:$B,'Waste management'!F:F)*$E215,"")</f>
        <v>1.6199999999999997E-6</v>
      </c>
      <c r="AV215" cm="1">
        <f t="array" ref="AV215">IFERROR(_xlfn.XLOOKUP(Tool_Austria!$G215&amp;$E$2,'Waste management'!$A:$A&amp;'Waste management'!$B:$B,'Waste management'!G:G)*$E215,"")</f>
        <v>1.5632459999999998E-10</v>
      </c>
      <c r="AW215" cm="1">
        <f t="array" ref="AW215">IFERROR(_xlfn.XLOOKUP(Tool_Austria!$G215&amp;$E$2,'Waste management'!$A:$A&amp;'Waste management'!$B:$B,'Waste management'!H:H)*$E215,"")</f>
        <v>5.0955884999999992E-12</v>
      </c>
      <c r="AX215" cm="1">
        <f t="array" ref="AX215">IFERROR(_xlfn.XLOOKUP(Tool_Austria!$G215&amp;$E$2,'Waste management'!$A:$A&amp;'Waste management'!$B:$B,'Waste management'!I:I)*$E215,"")</f>
        <v>3.6228194999999998E-12</v>
      </c>
      <c r="AY215" cm="1">
        <f t="array" ref="AY215">IFERROR(_xlfn.XLOOKUP(Tool_Austria!$G215&amp;$E$2,'Waste management'!$A:$A&amp;'Waste management'!$B:$B,'Waste management'!J:J)*$E215,"")</f>
        <v>2.9834999999999998E-5</v>
      </c>
      <c r="AZ215" cm="1">
        <f t="array" ref="AZ215">IFERROR(_xlfn.XLOOKUP(Tool_Austria!$G215&amp;$E$2,'Waste management'!$A:$A&amp;'Waste management'!$B:$B,'Waste management'!K:K)*$E215,"")</f>
        <v>7.2622169999999995E-8</v>
      </c>
      <c r="BA215" cm="1">
        <f t="array" ref="BA215">IFERROR(_xlfn.XLOOKUP(Tool_Austria!$G215&amp;$E$2,'Waste management'!$A:$A&amp;'Waste management'!$B:$B,'Waste management'!L:L)*$E215,"")</f>
        <v>1.3068188999999999E-6</v>
      </c>
      <c r="BB215" cm="1">
        <f t="array" ref="BB215">IFERROR(_xlfn.XLOOKUP(Tool_Austria!$G215&amp;$E$2,'Waste management'!$A:$A&amp;'Waste management'!$B:$B,'Waste management'!M:M)*$E215,"")</f>
        <v>1.3148999999999998E-4</v>
      </c>
      <c r="BC215" cm="1">
        <f t="array" ref="BC215">IFERROR(_xlfn.XLOOKUP(Tool_Austria!$G215&amp;$E$2,'Waste management'!$A:$A&amp;'Waste management'!$B:$B,'Waste management'!N:N)*$E215,"")</f>
        <v>0.11306438999999999</v>
      </c>
      <c r="BD215" cm="1">
        <f t="array" ref="BD215">IFERROR(_xlfn.XLOOKUP(Tool_Austria!$G215&amp;$E$2,'Waste management'!$A:$A&amp;'Waste management'!$B:$B,'Waste management'!O:O)*$E215,"")</f>
        <v>7.2091349999999985E-3</v>
      </c>
      <c r="BE215" cm="1">
        <f t="array" ref="BE215">IFERROR(_xlfn.XLOOKUP(Tool_Austria!$G215&amp;$E$2,'Waste management'!$A:$A&amp;'Waste management'!$B:$B,'Waste management'!P:P)*$E215,"")</f>
        <v>1.5565499999999999E-4</v>
      </c>
      <c r="BF215" cm="1">
        <f t="array" ref="BF215">IFERROR(_xlfn.XLOOKUP(Tool_Austria!$G215&amp;$E$2,'Waste management'!$A:$A&amp;'Waste management'!$B:$B,'Waste management'!Q:Q)*$E215,"")</f>
        <v>4.5304649999999991E-3</v>
      </c>
      <c r="BG215" cm="1">
        <f t="array" ref="BG215">IFERROR(_xlfn.XLOOKUP(Tool_Austria!$G215&amp;$E$2,'Waste management'!$A:$A&amp;'Waste management'!$B:$B,'Waste management'!R:R)*$E215,"")</f>
        <v>1.4723099999999999E-9</v>
      </c>
      <c r="BH215">
        <f>IFERROR((L215+AR215+AB215)*_xlfn.XLOOKUP(Tool_Austria!BH$4,Monetization_Factors!$A:$A,Monetization_Factors!$D:$D),"")</f>
        <v>1.2664022868908997E-3</v>
      </c>
      <c r="BI215">
        <f>IFERROR((M215+AS215+AC215)*_xlfn.XLOOKUP(Tool_Austria!BI$4,Monetization_Factors!$A:$A,Monetization_Factors!$D:$D),"")</f>
        <v>1.5909789819391225E-8</v>
      </c>
      <c r="BJ215">
        <f>IFERROR((N215+AT215+AD215)*_xlfn.XLOOKUP(Tool_Austria!BJ$4,Monetization_Factors!$A:$A,Monetization_Factors!$D:$D),"")</f>
        <v>1.8759036921836162E-6</v>
      </c>
      <c r="BK215">
        <f>IFERROR((O215+AU215+AE215)*_xlfn.XLOOKUP(Tool_Austria!BK$4,Monetization_Factors!$A:$A,Monetization_Factors!$D:$D),"")</f>
        <v>4.8342448973198523E-5</v>
      </c>
      <c r="BL215">
        <f>IFERROR((P215+AV215+AF215)*_xlfn.XLOOKUP(Tool_Austria!BL$4,Monetization_Factors!$A:$A,Monetization_Factors!$D:$D),"")</f>
        <v>5.9515620945792009E-4</v>
      </c>
      <c r="BM215">
        <f>IFERROR((Q215+AW215+AG215)*_xlfn.XLOOKUP(Tool_Austria!BM$4,Monetization_Factors!$A:$A,Monetization_Factors!$D:$D),"")</f>
        <v>2.7753351341359347E-5</v>
      </c>
      <c r="BN215">
        <f>IFERROR((R215+AX215+AH215)*_xlfn.XLOOKUP(Tool_Austria!BN$4,Monetization_Factors!$A:$A,Monetization_Factors!$D:$D),"")</f>
        <v>1.6142822944982971E-5</v>
      </c>
      <c r="BO215">
        <f>IFERROR((S215+AY215+AI215)*_xlfn.XLOOKUP(Tool_Austria!BO$4,Monetization_Factors!$A:$A,Monetization_Factors!$D:$D),"")</f>
        <v>3.0202486494812114E-5</v>
      </c>
      <c r="BP215">
        <f>IFERROR((T215+AZ215+AJ215)*_xlfn.XLOOKUP(Tool_Austria!BP$4,Monetization_Factors!$A:$A,Monetization_Factors!$D:$D),"")</f>
        <v>4.3194387644273087E-6</v>
      </c>
      <c r="BQ215">
        <f>IFERROR((U215+BA215+AK215)*_xlfn.XLOOKUP(Tool_Austria!BQ$4,Monetization_Factors!$A:$A,Monetization_Factors!$D:$D),"")</f>
        <v>1.5071222889118072E-4</v>
      </c>
      <c r="BR215" t="str">
        <f>IFERROR((V215+BB215+AL215)*_xlfn.XLOOKUP(Tool_Austria!BR$4,Monetization_Factors!$A:$A,Monetization_Factors!$D:$D),"")</f>
        <v/>
      </c>
      <c r="BS215">
        <f>IFERROR((W215+BC215+AM215)*_xlfn.XLOOKUP(Tool_Austria!BS$4,Monetization_Factors!$A:$A,Monetization_Factors!$D:$D),"")</f>
        <v>9.896199849774233E-6</v>
      </c>
      <c r="BT215">
        <f>IFERROR((X215+BD215+AN215)*_xlfn.XLOOKUP(Tool_Austria!BT$4,Monetization_Factors!$A:$A,Monetization_Factors!$D:$D),"")</f>
        <v>6.1227601121400569E-5</v>
      </c>
      <c r="BU215">
        <f>IFERROR((Y215+BE215+AO215)*_xlfn.XLOOKUP(Tool_Austria!BU$4,Monetization_Factors!$A:$A,Monetization_Factors!$D:$D),"")</f>
        <v>7.5576241844351263E-5</v>
      </c>
      <c r="BV215">
        <f>IFERROR((Z215+BF215+AP215)*_xlfn.XLOOKUP(Tool_Austria!BV$4,Monetization_Factors!$A:$A,Monetization_Factors!$D:$D),"")</f>
        <v>2.2018631392227569E-4</v>
      </c>
      <c r="BW215">
        <f>IFERROR((AA215+BG215+AQ215)*_xlfn.XLOOKUP(Tool_Austria!BW$4,Monetization_Factors!$A:$A,Monetization_Factors!$D:$D),"")</f>
        <v>8.7770906209233882E-8</v>
      </c>
      <c r="BX215" s="38" cm="1">
        <f t="array" ref="BX215">IFERROR(_xlfn.IFS(I215&lt;&gt;0,I215*E215,I215="",J215*E215),"")</f>
        <v>8.6025318865089496E-3</v>
      </c>
      <c r="BY215" s="38">
        <f t="shared" si="123"/>
        <v>2.5078972148847947E-3</v>
      </c>
      <c r="BZ215" s="38">
        <f t="shared" si="124"/>
        <v>1.1110429101393744E-2</v>
      </c>
      <c r="CA215" s="38">
        <f t="shared" si="125"/>
        <v>1.7092967848298069E-5</v>
      </c>
      <c r="CB215">
        <f t="shared" ref="CB215:CP230" si="128">IFERROR((L215+AB215+AR215),"")</f>
        <v>9.7340031899999981E-3</v>
      </c>
      <c r="CC215">
        <f t="shared" si="128"/>
        <v>3.974363644049999E-10</v>
      </c>
      <c r="CD215">
        <f t="shared" si="128"/>
        <v>1.2291470549999999E-3</v>
      </c>
      <c r="CE215">
        <f t="shared" si="128"/>
        <v>3.1937168864999989E-5</v>
      </c>
      <c r="CF215">
        <f t="shared" si="128"/>
        <v>5.9618523359999987E-10</v>
      </c>
      <c r="CG215">
        <f t="shared" si="128"/>
        <v>1.3364739035999997E-10</v>
      </c>
      <c r="CH215">
        <f t="shared" si="128"/>
        <v>1.4041616562E-11</v>
      </c>
      <c r="CI215">
        <f t="shared" si="128"/>
        <v>6.8980730925000003E-5</v>
      </c>
      <c r="CJ215">
        <f t="shared" si="128"/>
        <v>1.7707035074999995E-6</v>
      </c>
      <c r="CK215">
        <f t="shared" si="128"/>
        <v>3.684290595E-5</v>
      </c>
      <c r="CL215">
        <f t="shared" si="128"/>
        <v>2.7011953387499996E-4</v>
      </c>
      <c r="CM215">
        <f t="shared" si="128"/>
        <v>0.20336302493999997</v>
      </c>
      <c r="CN215">
        <f t="shared" si="128"/>
        <v>0.27496687589999996</v>
      </c>
      <c r="CO215">
        <f t="shared" si="128"/>
        <v>1.1892542639999996E-2</v>
      </c>
      <c r="CP215">
        <f t="shared" si="128"/>
        <v>0.13334278676999997</v>
      </c>
      <c r="CQ215">
        <f t="shared" ref="CQ215:CQ230" si="129">IFERROR((AA215+AQ215+BG215),"")</f>
        <v>4.2013343862E-8</v>
      </c>
      <c r="CR215">
        <f t="shared" ref="CR215:DF230" si="130">IFERROR((L215+AB215+AR215)/$F$2,"")</f>
        <v>1.497538952307692E-5</v>
      </c>
      <c r="CS215">
        <f t="shared" si="130"/>
        <v>6.1144056062307679E-13</v>
      </c>
      <c r="CT215">
        <f t="shared" si="130"/>
        <v>1.890995469230769E-6</v>
      </c>
      <c r="CU215">
        <f t="shared" si="130"/>
        <v>4.9134105946153827E-8</v>
      </c>
      <c r="CV215">
        <f t="shared" si="130"/>
        <v>9.172080516923075E-13</v>
      </c>
      <c r="CW215">
        <f t="shared" si="130"/>
        <v>2.0561136978461534E-13</v>
      </c>
      <c r="CX215">
        <f t="shared" si="130"/>
        <v>2.1602487018461539E-14</v>
      </c>
      <c r="CY215">
        <f t="shared" si="130"/>
        <v>1.0612420142307692E-7</v>
      </c>
      <c r="CZ215">
        <f t="shared" si="130"/>
        <v>2.7241592423076914E-9</v>
      </c>
      <c r="DA215">
        <f t="shared" si="130"/>
        <v>5.6681393769230767E-8</v>
      </c>
      <c r="DB215">
        <f t="shared" si="130"/>
        <v>4.1556851365384608E-7</v>
      </c>
      <c r="DC215">
        <f t="shared" si="130"/>
        <v>3.1286619221538458E-4</v>
      </c>
      <c r="DD215">
        <f t="shared" si="130"/>
        <v>4.2302596292307688E-4</v>
      </c>
      <c r="DE215">
        <f t="shared" si="130"/>
        <v>1.8296219446153841E-5</v>
      </c>
      <c r="DF215">
        <f t="shared" si="130"/>
        <v>2.0514274887692302E-4</v>
      </c>
      <c r="DG215">
        <f t="shared" ref="DG215:DG230" si="131">IFERROR((AA215+AQ215+BG215)/$F$2,"")</f>
        <v>6.4635913633846152E-11</v>
      </c>
      <c r="DH215" s="5">
        <f>IFERROR(((((L215+AB215)*(1/$H215))+AR215)/$F$2)/($B$2*('CAR.CAP_per person'!B$2)/(_xlfn.XLOOKUP($E$2,EU_countries_GDP!$A$2:$A$29,EU_countries_GDP!$E$2:$E$29))),"")</f>
        <v>3.3401273882097783E-4</v>
      </c>
      <c r="DI215" s="5">
        <f>IFERROR(((((M215+AC215)*(1/$H215))+AS215)/$F$2)/($B$2*('CAR.CAP_per person'!C$2)/(_xlfn.XLOOKUP($E$2,EU_countries_GDP!$A$2:$A$29,EU_countries_GDP!$E$2:$E$29))),"")</f>
        <v>1.7638187974678414E-7</v>
      </c>
      <c r="DJ215" s="5">
        <f>IFERROR(((((N215+AD215)*(1/$H215))+AT215)/$F$2)/($B$2*('CAR.CAP_per person'!D$2)/(_xlfn.XLOOKUP($E$2,EU_countries_GDP!$A$2:$A$29,EU_countries_GDP!$E$2:$E$29))),"")</f>
        <v>5.5871884449795193E-7</v>
      </c>
      <c r="DK215" s="5">
        <f>IFERROR(((((O215+AE215)*(1/$H215))+AU215)/$F$2)/($B$2*('CAR.CAP_per person'!E$2)/(_xlfn.XLOOKUP($E$2,EU_countries_GDP!$A$2:$A$29,EU_countries_GDP!$E$2:$E$29))),"")</f>
        <v>1.8542820576374011E-5</v>
      </c>
      <c r="DL215" s="5">
        <f>IFERROR(((((P215+AF215)*(1/$H215))+AV215)/$F$2)/($B$2*('CAR.CAP_per person'!F$2)/(_xlfn.XLOOKUP($E$2,EU_countries_GDP!$A$2:$A$29,EU_countries_GDP!$E$2:$E$29))),"")</f>
        <v>2.5114730564792495E-4</v>
      </c>
      <c r="DM215" s="5">
        <f>IFERROR(((((Q215+AG215)*(1/$H215))+AW215)/$F$2)/($B$2*('CAR.CAP_per person'!G$2)/(_xlfn.XLOOKUP($E$2,EU_countries_GDP!$A$2:$A$29,EU_countries_GDP!$E$2:$E$29))),"")</f>
        <v>3.2977831837001793E-5</v>
      </c>
      <c r="DN215" s="5">
        <f>IFERROR(((((R215+AH215)*(1/$H215))+AX215)/$F$2)/($B$2*('CAR.CAP_per person'!H$2)/(_xlfn.XLOOKUP($E$2,EU_countries_GDP!$A$2:$A$29,EU_countries_GDP!$E$2:$E$29))),"")</f>
        <v>7.4638402892322011E-7</v>
      </c>
      <c r="DO215" s="5">
        <f>IFERROR(((((S215+AI215)*(1/$H215))+AY215)/$F$2)/($B$2*('CAR.CAP_per person'!I$2)/(_xlfn.XLOOKUP($E$2,EU_countries_GDP!$A$2:$A$29,EU_countries_GDP!$E$2:$E$29))),"")</f>
        <v>1.39467405951294E-5</v>
      </c>
      <c r="DP215" s="5">
        <f>IFERROR(((((T215+AJ215)*(1/$H215))+AZ215)/$F$2)/($B$2*('CAR.CAP_per person'!J$2)/(_xlfn.XLOOKUP($E$2,EU_countries_GDP!$A$2:$A$29,EU_countries_GDP!$E$2:$E$29))),"")</f>
        <v>7.2223926323989576E-5</v>
      </c>
      <c r="DQ215" s="5">
        <f>IFERROR(((((U215+AK215)*(1/$H215))+BA215)/$F$2)/($B$2*('CAR.CAP_per person'!K$2)/(_xlfn.XLOOKUP($E$2,EU_countries_GDP!$A$2:$A$29,EU_countries_GDP!$E$2:$E$29))),"")</f>
        <v>4.3617131328402864E-5</v>
      </c>
      <c r="DR215" s="5">
        <f>IFERROR(((((V215+AL215)*(1/$H215))+BB215)/$F$2)/($B$2*('CAR.CAP_per person'!L$2)/(_xlfn.XLOOKUP($E$2,EU_countries_GDP!$A$2:$A$29,EU_countries_GDP!$E$2:$E$29))),"")</f>
        <v>8.7190327339031183E-6</v>
      </c>
      <c r="DS215" s="5">
        <f>IFERROR(((((W215+AM215)*(1/$H215))+BC215)/$F$2)/($B$2*('CAR.CAP_per person'!M$2)/(_xlfn.XLOOKUP($E$2,EU_countries_GDP!$A$2:$A$29,EU_countries_GDP!$E$2:$E$29))),"")</f>
        <v>2.9709132227708922E-4</v>
      </c>
      <c r="DT215" s="5">
        <f>IFERROR(((((X215+AN215)*(1/$H215))+BD215)/$F$2)/($B$2*('CAR.CAP_per person'!N$2)/(_xlfn.XLOOKUP($E$2,EU_countries_GDP!$A$2:$A$29,EU_countries_GDP!$E$2:$E$29))),"")</f>
        <v>5.1480136139837561E-3</v>
      </c>
      <c r="DU215" s="5">
        <f>IFERROR(((((Y215+AO215)*(1/$H215))+BE215)/$F$2)/($B$2*('CAR.CAP_per person'!O$2)/(_xlfn.XLOOKUP($E$2,EU_countries_GDP!$A$2:$A$29,EU_countries_GDP!$E$2:$E$29))),"")</f>
        <v>1.5652440650809331E-5</v>
      </c>
      <c r="DV215" s="5">
        <f>IFERROR(((((Z215+AP215)*(1/$H215))+BF215)/$F$2)/($B$2*('CAR.CAP_per person'!P$2)/(_xlfn.XLOOKUP($E$2,EU_countries_GDP!$A$2:$A$29,EU_countries_GDP!$E$2:$E$29))),"")</f>
        <v>1.4137232503825793E-4</v>
      </c>
      <c r="DW215" s="5">
        <f>IFERROR(((((AA215+AQ215)*(1/$H215))+BG215)/$F$2)/($B$2*('CAR.CAP_per person'!Q$2)/(_xlfn.XLOOKUP($E$2,EU_countries_GDP!$A$2:$A$29,EU_countries_GDP!$E$2:$E$29))),"")</f>
        <v>4.5365890721139421E-5</v>
      </c>
    </row>
    <row r="216" spans="1:127">
      <c r="A216" t="s">
        <v>223</v>
      </c>
      <c r="B216" t="str">
        <f>_xlfn.XLOOKUP(D216,Table5[Ingredient],Table5[Category],"",FALSE)</f>
        <v>Vegetables</v>
      </c>
      <c r="C216" s="33" t="s">
        <v>229</v>
      </c>
      <c r="D216" s="33" t="s">
        <v>225</v>
      </c>
      <c r="E216" s="33">
        <v>4.67</v>
      </c>
      <c r="F216" s="33" t="s">
        <v>182</v>
      </c>
      <c r="G216" s="33" t="s">
        <v>180</v>
      </c>
      <c r="H216" s="91">
        <f>Dataset_AT!S95</f>
        <v>0.84250405917373272</v>
      </c>
      <c r="I216" s="33"/>
      <c r="J216" s="37">
        <f>IFERROR(INDEX('AveragePrices&amp;Codes'!G:AG, MATCH($D216, 'AveragePrices&amp;Codes'!$A:$A, 0), MATCH(Tool_Austria!$E$2, 'AveragePrices&amp;Codes'!$G$1:$AG$1, 0)),"")</f>
        <v>1.8433636363636365</v>
      </c>
      <c r="K216" s="37">
        <f>IFERROR(E216/(_xlfn.XLOOKUP(A216,Dataset_AT!$V$2:$V$9,Dataset_AT!$W$2:$W$9)),"")</f>
        <v>6.3108108108108102E-2</v>
      </c>
      <c r="L216">
        <f>IFERROR(IF($F216="Raw",_xlfn.XLOOKUP(_xlfn.XLOOKUP(Tool_Austria!$D216,'AveragePrices&amp;Codes'!$A:$A,'AveragePrices&amp;Codes'!$B:$B),AGRIBALYSE_Raw!$B:$B,AGRIBALYSE_Raw!O:O)*$E216,_xlfn.XLOOKUP(_xlfn.XLOOKUP(Tool_Austria!$D216,'AveragePrices&amp;Codes'!$A:$A,'AveragePrices&amp;Codes'!$B:$B),AGRIBALYSE_Cooked!$C:$C,AGRIBALYSE_Cooked!P:P)*$E216),"")</f>
        <v>2.1924104748888888</v>
      </c>
      <c r="M216">
        <f>IFERROR(IF($F216="Raw",_xlfn.XLOOKUP(_xlfn.XLOOKUP(Tool_Austria!$D216,'AveragePrices&amp;Codes'!$A:$A,'AveragePrices&amp;Codes'!$B:$B),AGRIBALYSE_Raw!$B:$B,AGRIBALYSE_Raw!P:P)*$E216,_xlfn.XLOOKUP(_xlfn.XLOOKUP(Tool_Austria!$D216,'AveragePrices&amp;Codes'!$A:$A,'AveragePrices&amp;Codes'!$B:$B),AGRIBALYSE_Cooked!$C:$C,AGRIBALYSE_Cooked!Q:Q)*$E216),"")</f>
        <v>8.7508047800000004E-8</v>
      </c>
      <c r="N216">
        <f>IFERROR(IF($F216="Raw",_xlfn.XLOOKUP(_xlfn.XLOOKUP(Tool_Austria!$D216,'AveragePrices&amp;Codes'!$A:$A,'AveragePrices&amp;Codes'!$B:$B),AGRIBALYSE_Raw!$B:$B,AGRIBALYSE_Raw!Q:Q)*$E216,_xlfn.XLOOKUP(_xlfn.XLOOKUP(Tool_Austria!$D216,'AveragePrices&amp;Codes'!$A:$A,'AveragePrices&amp;Codes'!$B:$B),AGRIBALYSE_Cooked!$C:$C,AGRIBALYSE_Cooked!R:R)*$E216),"")</f>
        <v>0.8163670586666667</v>
      </c>
      <c r="O216">
        <f>IFERROR(IF($F216="Raw",_xlfn.XLOOKUP(_xlfn.XLOOKUP(Tool_Austria!$D216,'AveragePrices&amp;Codes'!$A:$A,'AveragePrices&amp;Codes'!$B:$B),AGRIBALYSE_Raw!$B:$B,AGRIBALYSE_Raw!R:R)*$E216,_xlfn.XLOOKUP(_xlfn.XLOOKUP(Tool_Austria!$D216,'AveragePrices&amp;Codes'!$A:$A,'AveragePrices&amp;Codes'!$B:$B),AGRIBALYSE_Cooked!$C:$C,AGRIBALYSE_Cooked!S:S)*$E216),"")</f>
        <v>8.1917175688888885E-3</v>
      </c>
      <c r="P216">
        <f>IFERROR(IF($F216="Raw",_xlfn.XLOOKUP(_xlfn.XLOOKUP(Tool_Austria!$D216,'AveragePrices&amp;Codes'!$A:$A,'AveragePrices&amp;Codes'!$B:$B),AGRIBALYSE_Raw!$B:$B,AGRIBALYSE_Raw!S:S)*$E216,_xlfn.XLOOKUP(_xlfn.XLOOKUP(Tool_Austria!$D216,'AveragePrices&amp;Codes'!$A:$A,'AveragePrices&amp;Codes'!$B:$B),AGRIBALYSE_Cooked!$C:$C,AGRIBALYSE_Cooked!T:T)*$E216),"")</f>
        <v>1.2931551192222223E-7</v>
      </c>
      <c r="Q216">
        <f>IFERROR(IF($F216="Raw",_xlfn.XLOOKUP(_xlfn.XLOOKUP(Tool_Austria!$D216,'AveragePrices&amp;Codes'!$A:$A,'AveragePrices&amp;Codes'!$B:$B),AGRIBALYSE_Raw!$B:$B,AGRIBALYSE_Raw!T:T)*$E216,_xlfn.XLOOKUP(_xlfn.XLOOKUP(Tool_Austria!$D216,'AveragePrices&amp;Codes'!$A:$A,'AveragePrices&amp;Codes'!$B:$B),AGRIBALYSE_Cooked!$C:$C,AGRIBALYSE_Cooked!U:U)*$E216),"")</f>
        <v>4.6158316841111105E-8</v>
      </c>
      <c r="R216">
        <f>IFERROR(IF($F216="Raw",_xlfn.XLOOKUP(_xlfn.XLOOKUP(Tool_Austria!$D216,'AveragePrices&amp;Codes'!$A:$A,'AveragePrices&amp;Codes'!$B:$B),AGRIBALYSE_Raw!$B:$B,AGRIBALYSE_Raw!U:U)*$E216,_xlfn.XLOOKUP(_xlfn.XLOOKUP(Tool_Austria!$D216,'AveragePrices&amp;Codes'!$A:$A,'AveragePrices&amp;Codes'!$B:$B),AGRIBALYSE_Cooked!$C:$C,AGRIBALYSE_Cooked!V:V)*$E216),"")</f>
        <v>1.0903766623333331E-9</v>
      </c>
      <c r="S216">
        <f>IFERROR(IF($F216="Raw",_xlfn.XLOOKUP(_xlfn.XLOOKUP(Tool_Austria!$D216,'AveragePrices&amp;Codes'!$A:$A,'AveragePrices&amp;Codes'!$B:$B),AGRIBALYSE_Raw!$B:$B,AGRIBALYSE_Raw!V:V)*$E216,_xlfn.XLOOKUP(_xlfn.XLOOKUP(Tool_Austria!$D216,'AveragePrices&amp;Codes'!$A:$A,'AveragePrices&amp;Codes'!$B:$B),AGRIBALYSE_Cooked!$C:$C,AGRIBALYSE_Cooked!W:W)*$E216),"")</f>
        <v>1.012503218888889E-2</v>
      </c>
      <c r="T216">
        <f>IFERROR(IF($F216="Raw",_xlfn.XLOOKUP(_xlfn.XLOOKUP(Tool_Austria!$D216,'AveragePrices&amp;Codes'!$A:$A,'AveragePrices&amp;Codes'!$B:$B),AGRIBALYSE_Raw!$B:$B,AGRIBALYSE_Raw!W:W)*$E216,_xlfn.XLOOKUP(_xlfn.XLOOKUP(Tool_Austria!$D216,'AveragePrices&amp;Codes'!$A:$A,'AveragePrices&amp;Codes'!$B:$B),AGRIBALYSE_Cooked!$C:$C,AGRIBALYSE_Cooked!X:X)*$E216),"")</f>
        <v>2.7161900991111106E-4</v>
      </c>
      <c r="U216">
        <f>IFERROR(IF($F216="Raw",_xlfn.XLOOKUP(_xlfn.XLOOKUP(Tool_Austria!$D216,'AveragePrices&amp;Codes'!$A:$A,'AveragePrices&amp;Codes'!$B:$B),AGRIBALYSE_Raw!$B:$B,AGRIBALYSE_Raw!X:X)*$E216,_xlfn.XLOOKUP(_xlfn.XLOOKUP(Tool_Austria!$D216,'AveragePrices&amp;Codes'!$A:$A,'AveragePrices&amp;Codes'!$B:$B),AGRIBALYSE_Cooked!$C:$C,AGRIBALYSE_Cooked!Y:Y)*$E216),"")</f>
        <v>1.0155080525555554E-2</v>
      </c>
      <c r="V216">
        <f>IFERROR(IF($F216="Raw",_xlfn.XLOOKUP(_xlfn.XLOOKUP(Tool_Austria!$D216,'AveragePrices&amp;Codes'!$A:$A,'AveragePrices&amp;Codes'!$B:$B),AGRIBALYSE_Raw!$B:$B,AGRIBALYSE_Raw!Y:Y)*$E216,_xlfn.XLOOKUP(_xlfn.XLOOKUP(Tool_Austria!$D216,'AveragePrices&amp;Codes'!$A:$A,'AveragePrices&amp;Codes'!$B:$B),AGRIBALYSE_Cooked!$C:$C,AGRIBALYSE_Cooked!Z:Z)*$E216),"")</f>
        <v>3.3993427614444439E-2</v>
      </c>
      <c r="W216">
        <f>IFERROR(IF($F216="Raw",_xlfn.XLOOKUP(_xlfn.XLOOKUP(Tool_Austria!$D216,'AveragePrices&amp;Codes'!$A:$A,'AveragePrices&amp;Codes'!$B:$B),AGRIBALYSE_Raw!$B:$B,AGRIBALYSE_Raw!Z:Z)*$E216,_xlfn.XLOOKUP(_xlfn.XLOOKUP(Tool_Austria!$D216,'AveragePrices&amp;Codes'!$A:$A,'AveragePrices&amp;Codes'!$B:$B),AGRIBALYSE_Cooked!$C:$C,AGRIBALYSE_Cooked!AA:AA)*$E216),"")</f>
        <v>67.971977646666147</v>
      </c>
      <c r="X216">
        <f>IFERROR(IF($F216="Raw",_xlfn.XLOOKUP(_xlfn.XLOOKUP(Tool_Austria!$D216,'AveragePrices&amp;Codes'!$A:$A,'AveragePrices&amp;Codes'!$B:$B),AGRIBALYSE_Raw!$B:$B,AGRIBALYSE_Raw!AA:AA)*$E216,_xlfn.XLOOKUP(_xlfn.XLOOKUP(Tool_Austria!$D216,'AveragePrices&amp;Codes'!$A:$A,'AveragePrices&amp;Codes'!$B:$B),AGRIBALYSE_Cooked!$C:$C,AGRIBALYSE_Cooked!AB:AB)*$E216),"")</f>
        <v>-89.407772666666645</v>
      </c>
      <c r="Y216">
        <f>IFERROR(IF($F216="Raw",_xlfn.XLOOKUP(_xlfn.XLOOKUP(Tool_Austria!$D216,'AveragePrices&amp;Codes'!$A:$A,'AveragePrices&amp;Codes'!$B:$B),AGRIBALYSE_Raw!$B:$B,AGRIBALYSE_Raw!AB:AB)*$E216,_xlfn.XLOOKUP(_xlfn.XLOOKUP(Tool_Austria!$D216,'AveragePrices&amp;Codes'!$A:$A,'AveragePrices&amp;Codes'!$B:$B),AGRIBALYSE_Cooked!$C:$C,AGRIBALYSE_Cooked!AC:AC)*$E216),"")</f>
        <v>1.3432151323333335</v>
      </c>
      <c r="Z216">
        <f>IFERROR(IF($F216="Raw",_xlfn.XLOOKUP(_xlfn.XLOOKUP(Tool_Austria!$D216,'AveragePrices&amp;Codes'!$A:$A,'AveragePrices&amp;Codes'!$B:$B),AGRIBALYSE_Raw!$B:$B,AGRIBALYSE_Raw!AC:AC)*$E216,_xlfn.XLOOKUP(_xlfn.XLOOKUP(Tool_Austria!$D216,'AveragePrices&amp;Codes'!$A:$A,'AveragePrices&amp;Codes'!$B:$B),AGRIBALYSE_Cooked!$C:$C,AGRIBALYSE_Cooked!AD:AD)*$E216),"")</f>
        <v>39.221449546666662</v>
      </c>
      <c r="AA216">
        <f>IFERROR(IF($F216="Raw",_xlfn.XLOOKUP(_xlfn.XLOOKUP(Tool_Austria!$D216,'AveragePrices&amp;Codes'!$A:$A,'AveragePrices&amp;Codes'!$B:$B),AGRIBALYSE_Raw!$B:$B,AGRIBALYSE_Raw!AD:AD)*$E216,_xlfn.XLOOKUP(_xlfn.XLOOKUP(Tool_Austria!$D216,'AveragePrices&amp;Codes'!$A:$A,'AveragePrices&amp;Codes'!$B:$B),AGRIBALYSE_Cooked!$C:$C,AGRIBALYSE_Cooked!AE:AE)*$E216),"")</f>
        <v>1.6867521630000001E-5</v>
      </c>
      <c r="AB216" cm="1">
        <f t="array" ref="AB216">IFERROR(_xlfn.XLOOKUP(Tool_Austria!$F216&amp;$E$2,'Cooking methods'!$A:$A&amp;'Cooking methods'!$B:$B,'Cooking methods'!C:C)*$E216,"")</f>
        <v>1.2330346392666667</v>
      </c>
      <c r="AC216" cm="1">
        <f t="array" ref="AC216">IFERROR(_xlfn.XLOOKUP(Tool_Austria!$F216&amp;$E$2,'Cooking methods'!$A:$A&amp;'Cooking methods'!$B:$B,'Cooking methods'!D:D)*$E216,"")</f>
        <v>2.2988456274366664E-8</v>
      </c>
      <c r="AD216" cm="1">
        <f t="array" ref="AD216">IFERROR(_xlfn.XLOOKUP(Tool_Austria!$F216&amp;$E$2,'Cooking methods'!$A:$A&amp;'Cooking methods'!$B:$B,'Cooking methods'!E:E)*$E216,"")</f>
        <v>0.84004115666666668</v>
      </c>
      <c r="AE216" cm="1">
        <f t="array" ref="AE216">IFERROR(_xlfn.XLOOKUP(Tool_Austria!$F216&amp;$E$2,'Cooking methods'!$A:$A&amp;'Cooking methods'!$B:$B,'Cooking methods'!F:F)*$E216,"")</f>
        <v>2.7709771432999999E-3</v>
      </c>
      <c r="AF216" cm="1">
        <f t="array" ref="AF216">IFERROR(_xlfn.XLOOKUP(Tool_Austria!$F216&amp;$E$2,'Cooking methods'!$A:$A&amp;'Cooking methods'!$B:$B,'Cooking methods'!G:G)*$E216,"")</f>
        <v>1.6151409197333333E-8</v>
      </c>
      <c r="AG216" cm="1">
        <f t="array" ref="AG216">IFERROR(_xlfn.XLOOKUP(Tool_Austria!$F216&amp;$E$2,'Cooking methods'!$A:$A&amp;'Cooking methods'!$B:$B,'Cooking methods'!H:H)*$E216,"")</f>
        <v>9.7166388624E-9</v>
      </c>
      <c r="AH216" cm="1">
        <f t="array" ref="AH216">IFERROR(_xlfn.XLOOKUP(Tool_Austria!$F216&amp;$E$2,'Cooking methods'!$A:$A&amp;'Cooking methods'!$B:$B,'Cooking methods'!I:I)*$E216,"")</f>
        <v>2.3252795849133336E-9</v>
      </c>
      <c r="AI216" cm="1">
        <f t="array" ref="AI216">IFERROR(_xlfn.XLOOKUP(Tool_Austria!$F216&amp;$E$2,'Cooking methods'!$A:$A&amp;'Cooking methods'!$B:$B,'Cooking methods'!J:J)*$E216,"")</f>
        <v>5.5155776751666672E-3</v>
      </c>
      <c r="AJ216" cm="1">
        <f t="array" ref="AJ216">IFERROR(_xlfn.XLOOKUP(Tool_Austria!$F216&amp;$E$2,'Cooking methods'!$A:$A&amp;'Cooking methods'!$B:$B,'Cooking methods'!K:K)*$E216,"")</f>
        <v>1.1818767428833335E-3</v>
      </c>
      <c r="AK216" cm="1">
        <f t="array" ref="AK216">IFERROR(_xlfn.XLOOKUP(Tool_Austria!$F216&amp;$E$2,'Cooking methods'!$A:$A&amp;'Cooking methods'!$B:$B,'Cooking methods'!L:L)*$E216,"")</f>
        <v>1.0656518143333333E-3</v>
      </c>
      <c r="AL216" cm="1">
        <f t="array" ref="AL216">IFERROR(_xlfn.XLOOKUP(Tool_Austria!$F216&amp;$E$2,'Cooking methods'!$A:$A&amp;'Cooking methods'!$B:$B,'Cooking methods'!M:M)*$E216,"")</f>
        <v>7.8278006841666671E-3</v>
      </c>
      <c r="AM216" cm="1">
        <f t="array" ref="AM216">IFERROR(_xlfn.XLOOKUP(Tool_Austria!$F216&amp;$E$2,'Cooking methods'!$A:$A&amp;'Cooking methods'!$B:$B,'Cooking methods'!N:N)*$E216,"")</f>
        <v>4.0223934162666666</v>
      </c>
      <c r="AN216" cm="1">
        <f t="array" ref="AN216">IFERROR(_xlfn.XLOOKUP(Tool_Austria!$F216&amp;$E$2,'Cooking methods'!$A:$A&amp;'Cooking methods'!$B:$B,'Cooking methods'!O:O)*$E216,"")</f>
        <v>3.2264001043333335</v>
      </c>
      <c r="AO216" cm="1">
        <f t="array" ref="AO216">IFERROR(_xlfn.XLOOKUP(Tool_Austria!$F216&amp;$E$2,'Cooking methods'!$A:$A&amp;'Cooking methods'!$B:$B,'Cooking methods'!P:P)*$E216,"")</f>
        <v>0.63092593526666674</v>
      </c>
      <c r="AP216" cm="1">
        <f t="array" ref="AP216">IFERROR(_xlfn.XLOOKUP(Tool_Austria!$F216&amp;$E$2,'Cooking methods'!$A:$A&amp;'Cooking methods'!$B:$B,'Cooking methods'!Q:Q)*$E216,"")</f>
        <v>29.45611469513333</v>
      </c>
      <c r="AQ216" cm="1">
        <f t="array" ref="AQ216">IFERROR(_xlfn.XLOOKUP(Tool_Austria!$F216&amp;$E$2,'Cooking methods'!$A:$A&amp;'Cooking methods'!$B:$B,'Cooking methods'!R:R)*$E216,"")</f>
        <v>2.0829149909133336E-6</v>
      </c>
      <c r="AR216" cm="1">
        <f t="array" ref="AR216">IFERROR(_xlfn.XLOOKUP(Tool_Austria!$G216&amp;$E$2,'Waste management'!$A:$A&amp;'Waste management'!$B:$B,'Waste management'!C:C)*$E216,"")</f>
        <v>0.26147329999999996</v>
      </c>
      <c r="AS216" cm="1">
        <f t="array" ref="AS216">IFERROR(_xlfn.XLOOKUP(Tool_Austria!$G216&amp;$E$2,'Waste management'!$A:$A&amp;'Waste management'!$B:$B,'Waste management'!D:D)*$E216,"")</f>
        <v>1.7839446699999999E-9</v>
      </c>
      <c r="AT216" cm="1">
        <f t="array" ref="AT216">IFERROR(_xlfn.XLOOKUP(Tool_Austria!$G216&amp;$E$2,'Waste management'!$A:$A&amp;'Waste management'!$B:$B,'Waste management'!E:E)*$E216,"")</f>
        <v>4.8101000000000003E-3</v>
      </c>
      <c r="AU216" cm="1">
        <f t="array" ref="AU216">IFERROR(_xlfn.XLOOKUP(Tool_Austria!$G216&amp;$E$2,'Waste management'!$A:$A&amp;'Waste management'!$B:$B,'Waste management'!F:F)*$E216,"")</f>
        <v>5.6039999999999996E-4</v>
      </c>
      <c r="AV216" cm="1">
        <f t="array" ref="AV216">IFERROR(_xlfn.XLOOKUP(Tool_Austria!$G216&amp;$E$2,'Waste management'!$A:$A&amp;'Waste management'!$B:$B,'Waste management'!G:G)*$E216,"")</f>
        <v>5.4076732000000002E-8</v>
      </c>
      <c r="AW216" cm="1">
        <f t="array" ref="AW216">IFERROR(_xlfn.XLOOKUP(Tool_Austria!$G216&amp;$E$2,'Waste management'!$A:$A&amp;'Waste management'!$B:$B,'Waste management'!H:H)*$E216,"")</f>
        <v>1.7626961699999998E-9</v>
      </c>
      <c r="AX216" cm="1">
        <f t="array" ref="AX216">IFERROR(_xlfn.XLOOKUP(Tool_Austria!$G216&amp;$E$2,'Waste management'!$A:$A&amp;'Waste management'!$B:$B,'Waste management'!I:I)*$E216,"")</f>
        <v>1.2532271900000001E-9</v>
      </c>
      <c r="AY216" cm="1">
        <f t="array" ref="AY216">IFERROR(_xlfn.XLOOKUP(Tool_Austria!$G216&amp;$E$2,'Waste management'!$A:$A&amp;'Waste management'!$B:$B,'Waste management'!J:J)*$E216,"")</f>
        <v>1.03207E-2</v>
      </c>
      <c r="AZ216" cm="1">
        <f t="array" ref="AZ216">IFERROR(_xlfn.XLOOKUP(Tool_Austria!$G216&amp;$E$2,'Waste management'!$A:$A&amp;'Waste management'!$B:$B,'Waste management'!K:K)*$E216,"")</f>
        <v>2.5121891399999999E-5</v>
      </c>
      <c r="BA216" cm="1">
        <f t="array" ref="BA216">IFERROR(_xlfn.XLOOKUP(Tool_Austria!$G216&amp;$E$2,'Waste management'!$A:$A&amp;'Waste management'!$B:$B,'Waste management'!L:L)*$E216,"")</f>
        <v>4.52062538E-4</v>
      </c>
      <c r="BB216" cm="1">
        <f t="array" ref="BB216">IFERROR(_xlfn.XLOOKUP(Tool_Austria!$G216&amp;$E$2,'Waste management'!$A:$A&amp;'Waste management'!$B:$B,'Waste management'!M:M)*$E216,"")</f>
        <v>4.54858E-2</v>
      </c>
      <c r="BC216" cm="1">
        <f t="array" ref="BC216">IFERROR(_xlfn.XLOOKUP(Tool_Austria!$G216&amp;$E$2,'Waste management'!$A:$A&amp;'Waste management'!$B:$B,'Waste management'!N:N)*$E216,"")</f>
        <v>39.1119038</v>
      </c>
      <c r="BD216" cm="1">
        <f t="array" ref="BD216">IFERROR(_xlfn.XLOOKUP(Tool_Austria!$G216&amp;$E$2,'Waste management'!$A:$A&amp;'Waste management'!$B:$B,'Waste management'!O:O)*$E216,"")</f>
        <v>2.4938267000000001</v>
      </c>
      <c r="BE216" cm="1">
        <f t="array" ref="BE216">IFERROR(_xlfn.XLOOKUP(Tool_Austria!$G216&amp;$E$2,'Waste management'!$A:$A&amp;'Waste management'!$B:$B,'Waste management'!P:P)*$E216,"")</f>
        <v>5.38451E-2</v>
      </c>
      <c r="BF216" cm="1">
        <f t="array" ref="BF216">IFERROR(_xlfn.XLOOKUP(Tool_Austria!$G216&amp;$E$2,'Waste management'!$A:$A&amp;'Waste management'!$B:$B,'Waste management'!Q:Q)*$E216,"")</f>
        <v>1.5672052999999999</v>
      </c>
      <c r="BG216" cm="1">
        <f t="array" ref="BG216">IFERROR(_xlfn.XLOOKUP(Tool_Austria!$G216&amp;$E$2,'Waste management'!$A:$A&amp;'Waste management'!$B:$B,'Waste management'!R:R)*$E216,"")</f>
        <v>5.0931019999999998E-7</v>
      </c>
      <c r="BH216">
        <f>IFERROR((L216+AR216+AB216)*_xlfn.XLOOKUP(Tool_Austria!BH$4,Monetization_Factors!$A:$A,Monetization_Factors!$D:$D),"")</f>
        <v>0.47967129454646973</v>
      </c>
      <c r="BI216">
        <f>IFERROR((M216+AS216+AC216)*_xlfn.XLOOKUP(Tool_Austria!BI$4,Monetization_Factors!$A:$A,Monetization_Factors!$D:$D),"")</f>
        <v>4.4947028010991179E-6</v>
      </c>
      <c r="BJ216">
        <f>IFERROR((N216+AT216+AD216)*_xlfn.XLOOKUP(Tool_Austria!BJ$4,Monetization_Factors!$A:$A,Monetization_Factors!$D:$D),"")</f>
        <v>2.5353236283488043E-3</v>
      </c>
      <c r="BK216">
        <f>IFERROR((O216+AU216+AE216)*_xlfn.XLOOKUP(Tool_Austria!BK$4,Monetization_Factors!$A:$A,Monetization_Factors!$D:$D),"")</f>
        <v>1.7442204113082872E-2</v>
      </c>
      <c r="BL216">
        <f>IFERROR((P216+AV216+AF216)*_xlfn.XLOOKUP(Tool_Austria!BL$4,Monetization_Factors!$A:$A,Monetization_Factors!$D:$D),"")</f>
        <v>0.19919923795311656</v>
      </c>
      <c r="BM216">
        <f>IFERROR((Q216+AW216+AG216)*_xlfn.XLOOKUP(Tool_Austria!BM$4,Monetization_Factors!$A:$A,Monetization_Factors!$D:$D),"")</f>
        <v>1.1969092689558992E-2</v>
      </c>
      <c r="BN216">
        <f>IFERROR((R216+AX216+AH216)*_xlfn.XLOOKUP(Tool_Austria!BN$4,Monetization_Factors!$A:$A,Monetization_Factors!$D:$D),"")</f>
        <v>5.3675414326725774E-3</v>
      </c>
      <c r="BO216">
        <f>IFERROR((S216+AY216+AI216)*_xlfn.XLOOKUP(Tool_Austria!BO$4,Monetization_Factors!$A:$A,Monetization_Factors!$D:$D),"")</f>
        <v>1.1366886086047521E-2</v>
      </c>
      <c r="BP216">
        <f>IFERROR((T216+AZ216+AJ216)*_xlfn.XLOOKUP(Tool_Austria!BP$4,Monetization_Factors!$A:$A,Monetization_Factors!$D:$D),"")</f>
        <v>3.6069270451251256E-3</v>
      </c>
      <c r="BQ216">
        <f>IFERROR((U216+BA216+AK216)*_xlfn.XLOOKUP(Tool_Austria!BQ$4,Monetization_Factors!$A:$A,Monetization_Factors!$D:$D),"")</f>
        <v>4.774957045526404E-2</v>
      </c>
      <c r="BR216" t="str">
        <f>IFERROR((V216+BB216+AL216)*_xlfn.XLOOKUP(Tool_Austria!BR$4,Monetization_Factors!$A:$A,Monetization_Factors!$D:$D),"")</f>
        <v/>
      </c>
      <c r="BS216">
        <f>IFERROR((W216+BC216+AM216)*_xlfn.XLOOKUP(Tool_Austria!BS$4,Monetization_Factors!$A:$A,Monetization_Factors!$D:$D),"")</f>
        <v>5.4067345867417861E-3</v>
      </c>
      <c r="BT216">
        <f>IFERROR((X216+BD216+AN216)*_xlfn.XLOOKUP(Tool_Austria!BT$4,Monetization_Factors!$A:$A,Monetization_Factors!$D:$D),"")</f>
        <v>-1.8634927062092212E-2</v>
      </c>
      <c r="BU216">
        <f>IFERROR((Y216+BE216+AO216)*_xlfn.XLOOKUP(Tool_Austria!BU$4,Monetization_Factors!$A:$A,Monetization_Factors!$D:$D),"")</f>
        <v>1.2887704311778421E-2</v>
      </c>
      <c r="BV216">
        <f>IFERROR((Z216+BF216+AP216)*_xlfn.XLOOKUP(Tool_Austria!BV$4,Monetization_Factors!$A:$A,Monetization_Factors!$D:$D),"")</f>
        <v>0.11599380253247041</v>
      </c>
      <c r="BW216">
        <f>IFERROR((AA216+BG216+AQ216)*_xlfn.XLOOKUP(Tool_Austria!BW$4,Monetization_Factors!$A:$A,Monetization_Factors!$D:$D),"")</f>
        <v>4.0653741313332204E-5</v>
      </c>
      <c r="BX216" s="38" cm="1">
        <f t="array" ref="BX216">IFERROR(_xlfn.IFS(I216&lt;&gt;0,I216*E216,I216="",J216*E216),"")</f>
        <v>8.6085081818181823</v>
      </c>
      <c r="BY216" s="38">
        <f t="shared" si="123"/>
        <v>0.89460654076269919</v>
      </c>
      <c r="BZ216" s="38">
        <f t="shared" si="124"/>
        <v>9.5031147225808823</v>
      </c>
      <c r="CA216" s="38">
        <f t="shared" si="125"/>
        <v>1.4620176496278281E-2</v>
      </c>
      <c r="CB216">
        <f t="shared" si="128"/>
        <v>3.6869184141555555</v>
      </c>
      <c r="CC216">
        <f t="shared" si="128"/>
        <v>1.1228044874436667E-7</v>
      </c>
      <c r="CD216">
        <f t="shared" si="128"/>
        <v>1.6612183153333333</v>
      </c>
      <c r="CE216">
        <f t="shared" si="128"/>
        <v>1.1523094712188889E-2</v>
      </c>
      <c r="CF216">
        <f t="shared" si="128"/>
        <v>1.9954365311955557E-7</v>
      </c>
      <c r="CG216">
        <f t="shared" si="128"/>
        <v>5.7637651873511105E-8</v>
      </c>
      <c r="CH216">
        <f t="shared" si="128"/>
        <v>4.668883437246667E-9</v>
      </c>
      <c r="CI216">
        <f t="shared" si="128"/>
        <v>2.5961309864055558E-2</v>
      </c>
      <c r="CJ216">
        <f t="shared" si="128"/>
        <v>1.4786176441944445E-3</v>
      </c>
      <c r="CK216">
        <f t="shared" si="128"/>
        <v>1.1672794877888889E-2</v>
      </c>
      <c r="CL216">
        <f t="shared" si="128"/>
        <v>8.7307028298611117E-2</v>
      </c>
      <c r="CM216">
        <f t="shared" si="128"/>
        <v>111.10627486293282</v>
      </c>
      <c r="CN216">
        <f t="shared" si="128"/>
        <v>-83.687545862333309</v>
      </c>
      <c r="CO216">
        <f t="shared" si="128"/>
        <v>2.0279861676000004</v>
      </c>
      <c r="CP216">
        <f t="shared" si="128"/>
        <v>70.244769541799982</v>
      </c>
      <c r="CQ216">
        <f t="shared" si="129"/>
        <v>1.9459746820913333E-5</v>
      </c>
      <c r="CR216">
        <f t="shared" si="130"/>
        <v>5.6721821756239316E-3</v>
      </c>
      <c r="CS216">
        <f t="shared" si="130"/>
        <v>1.7273915191441027E-10</v>
      </c>
      <c r="CT216">
        <f t="shared" si="130"/>
        <v>2.555720485128205E-3</v>
      </c>
      <c r="CU216">
        <f t="shared" si="130"/>
        <v>1.7727838018752138E-5</v>
      </c>
      <c r="CV216">
        <f t="shared" si="130"/>
        <v>3.0699023556854704E-10</v>
      </c>
      <c r="CW216">
        <f t="shared" si="130"/>
        <v>8.8673310574632472E-11</v>
      </c>
      <c r="CX216">
        <f t="shared" si="130"/>
        <v>7.1828975957641028E-12</v>
      </c>
      <c r="CY216">
        <f t="shared" si="130"/>
        <v>3.9940476713931629E-5</v>
      </c>
      <c r="CZ216">
        <f t="shared" si="130"/>
        <v>2.2747963756837609E-6</v>
      </c>
      <c r="DA216">
        <f t="shared" si="130"/>
        <v>1.7958145965982905E-5</v>
      </c>
      <c r="DB216">
        <f t="shared" si="130"/>
        <v>1.3431850507478633E-4</v>
      </c>
      <c r="DC216">
        <f t="shared" si="130"/>
        <v>0.1709327305583582</v>
      </c>
      <c r="DD216">
        <f t="shared" si="130"/>
        <v>-0.12875007055743587</v>
      </c>
      <c r="DE216">
        <f t="shared" si="130"/>
        <v>3.1199787193846159E-3</v>
      </c>
      <c r="DF216">
        <f t="shared" si="130"/>
        <v>0.10806887621815382</v>
      </c>
      <c r="DG216">
        <f t="shared" si="131"/>
        <v>2.9938072032174358E-8</v>
      </c>
      <c r="DH216" s="5">
        <f>IFERROR(((((L216+AB216)*(1/$H216))+AR216)/$F$2)/($B$2*('CAR.CAP_per person'!B$2)/(_xlfn.XLOOKUP($E$2,EU_countries_GDP!$A$2:$A$29,EU_countries_GDP!$E$2:$E$29))),"")</f>
        <v>9.7298835442637982E-2</v>
      </c>
      <c r="DI216" s="5">
        <f>IFERROR(((((M216+AC216)*(1/$H216))+AS216)/$F$2)/($B$2*('CAR.CAP_per person'!C$2)/(_xlfn.XLOOKUP($E$2,EU_countries_GDP!$A$2:$A$29,EU_countries_GDP!$E$2:$E$29))),"")</f>
        <v>3.7746779783865613E-5</v>
      </c>
      <c r="DJ216" s="5">
        <f>IFERROR(((((N216+AD216)*(1/$H216))+AT216)/$F$2)/($B$2*('CAR.CAP_per person'!D$2)/(_xlfn.XLOOKUP($E$2,EU_countries_GDP!$A$2:$A$29,EU_countries_GDP!$E$2:$E$29))),"")</f>
        <v>5.7283840512494964E-4</v>
      </c>
      <c r="DK216" s="5">
        <f>IFERROR(((((O216+AE216)*(1/$H216))+AU216)/$F$2)/($B$2*('CAR.CAP_per person'!E$2)/(_xlfn.XLOOKUP($E$2,EU_countries_GDP!$A$2:$A$29,EU_countries_GDP!$E$2:$E$29))),"")</f>
        <v>5.1122375194055407E-3</v>
      </c>
      <c r="DL216" s="5">
        <f>IFERROR(((((P216+AF216)*(1/$H216))+AV216)/$F$2)/($B$2*('CAR.CAP_per person'!F$2)/(_xlfn.XLOOKUP($E$2,EU_countries_GDP!$A$2:$A$29,EU_countries_GDP!$E$2:$E$29))),"")</f>
        <v>6.7225208153648547E-2</v>
      </c>
      <c r="DM216" s="5">
        <f>IFERROR(((((Q216+AG216)*(1/$H216))+AW216)/$F$2)/($B$2*('CAR.CAP_per person'!G$2)/(_xlfn.XLOOKUP($E$2,EU_countries_GDP!$A$2:$A$29,EU_countries_GDP!$E$2:$E$29))),"")</f>
        <v>1.0848085222014275E-2</v>
      </c>
      <c r="DN216" s="5">
        <f>IFERROR(((((R216+AH216)*(1/$H216))+AX216)/$F$2)/($B$2*('CAR.CAP_per person'!H$2)/(_xlfn.XLOOKUP($E$2,EU_countries_GDP!$A$2:$A$29,EU_countries_GDP!$E$2:$E$29))),"")</f>
        <v>1.9822459374463922E-4</v>
      </c>
      <c r="DO216" s="5">
        <f>IFERROR(((((S216+AI216)*(1/$H216))+AY216)/$F$2)/($B$2*('CAR.CAP_per person'!I$2)/(_xlfn.XLOOKUP($E$2,EU_countries_GDP!$A$2:$A$29,EU_countries_GDP!$E$2:$E$29))),"")</f>
        <v>4.4120136932111588E-3</v>
      </c>
      <c r="DP216" s="5">
        <f>IFERROR(((((T216+AJ216)*(1/$H216))+AZ216)/$F$2)/($B$2*('CAR.CAP_per person'!J$2)/(_xlfn.XLOOKUP($E$2,EU_countries_GDP!$A$2:$A$29,EU_countries_GDP!$E$2:$E$29))),"")</f>
        <v>4.614996845248364E-2</v>
      </c>
      <c r="DQ216" s="5">
        <f>IFERROR(((((U216+AK216)*(1/$H216))+BA216)/$F$2)/($B$2*('CAR.CAP_per person'!K$2)/(_xlfn.XLOOKUP($E$2,EU_countries_GDP!$A$2:$A$29,EU_countries_GDP!$E$2:$E$29))),"")</f>
        <v>1.0516670279807301E-2</v>
      </c>
      <c r="DR216" s="5">
        <f>IFERROR(((((V216+AL216)*(1/$H216))+BB216)/$F$2)/($B$2*('CAR.CAP_per person'!L$2)/(_xlfn.XLOOKUP($E$2,EU_countries_GDP!$A$2:$A$29,EU_countries_GDP!$E$2:$E$29))),"")</f>
        <v>2.3752074232243139E-3</v>
      </c>
      <c r="DS216" s="5">
        <f>IFERROR(((((W216+AM216)*(1/$H216))+BC216)/$F$2)/($B$2*('CAR.CAP_per person'!M$2)/(_xlfn.XLOOKUP($E$2,EU_countries_GDP!$A$2:$A$29,EU_countries_GDP!$E$2:$E$29))),"")</f>
        <v>0.14520181754465489</v>
      </c>
      <c r="DT216" s="5">
        <f>IFERROR(((((X216+AN216)*(1/$H216))+BD216)/$F$2)/($B$2*('CAR.CAP_per person'!N$2)/(_xlfn.XLOOKUP($E$2,EU_countries_GDP!$A$2:$A$29,EU_countries_GDP!$E$2:$E$29))),"")</f>
        <v>-1.2012543812125842</v>
      </c>
      <c r="DU216" s="5">
        <f>IFERROR(((((Y216+AO216)*(1/$H216))+BE216)/$F$2)/($B$2*('CAR.CAP_per person'!O$2)/(_xlfn.XLOOKUP($E$2,EU_countries_GDP!$A$2:$A$29,EU_countries_GDP!$E$2:$E$29))),"")</f>
        <v>2.0185887022580663E-3</v>
      </c>
      <c r="DV216" s="5">
        <f>IFERROR(((((Z216+AP216)*(1/$H216))+BF216)/$F$2)/($B$2*('CAR.CAP_per person'!P$2)/(_xlfn.XLOOKUP($E$2,EU_countries_GDP!$A$2:$A$29,EU_countries_GDP!$E$2:$E$29))),"")</f>
        <v>5.6793514060254575E-2</v>
      </c>
      <c r="DW216" s="5">
        <f>IFERROR(((((AA216+AQ216)*(1/$H216))+BG216)/$F$2)/($B$2*('CAR.CAP_per person'!Q$2)/(_xlfn.XLOOKUP($E$2,EU_countries_GDP!$A$2:$A$29,EU_countries_GDP!$E$2:$E$29))),"")</f>
        <v>1.6020448216920315E-2</v>
      </c>
    </row>
    <row r="217" spans="1:127">
      <c r="A217" t="s">
        <v>223</v>
      </c>
      <c r="B217" t="str">
        <f>_xlfn.XLOOKUP(D217,Table5[Ingredient],Table5[Category],"",FALSE)</f>
        <v>Dairy products</v>
      </c>
      <c r="C217" s="33" t="s">
        <v>229</v>
      </c>
      <c r="D217" s="33" t="s">
        <v>183</v>
      </c>
      <c r="E217" s="33">
        <v>1.8680000000000001</v>
      </c>
      <c r="F217" s="33" t="s">
        <v>182</v>
      </c>
      <c r="G217" s="33" t="s">
        <v>180</v>
      </c>
      <c r="H217" s="91">
        <f>Dataset_AT!S96</f>
        <v>0.84250405917373283</v>
      </c>
      <c r="I217" s="33"/>
      <c r="J217" s="37">
        <f>IFERROR(INDEX('AveragePrices&amp;Codes'!G:AG, MATCH($D217, 'AveragePrices&amp;Codes'!$A:$A, 0), MATCH(Tool_Austria!$E$2, 'AveragePrices&amp;Codes'!$G$1:$AG$1, 0)),"")</f>
        <v>0.51222692307692297</v>
      </c>
      <c r="K217" s="37">
        <f>IFERROR(E217/(_xlfn.XLOOKUP(A217,Dataset_AT!$V$2:$V$9,Dataset_AT!$W$2:$W$9)),"")</f>
        <v>2.5243243243243244E-2</v>
      </c>
      <c r="L217">
        <f>IFERROR(IF($F217="Raw",_xlfn.XLOOKUP(_xlfn.XLOOKUP(Tool_Austria!$D217,'AveragePrices&amp;Codes'!$A:$A,'AveragePrices&amp;Codes'!$B:$B),AGRIBALYSE_Raw!$B:$B,AGRIBALYSE_Raw!O:O)*$E217,_xlfn.XLOOKUP(_xlfn.XLOOKUP(Tool_Austria!$D217,'AveragePrices&amp;Codes'!$A:$A,'AveragePrices&amp;Codes'!$B:$B),AGRIBALYSE_Cooked!$C:$C,AGRIBALYSE_Cooked!P:P)*$E217),"")</f>
        <v>2.8627587646315793</v>
      </c>
      <c r="M217">
        <f>IFERROR(IF($F217="Raw",_xlfn.XLOOKUP(_xlfn.XLOOKUP(Tool_Austria!$D217,'AveragePrices&amp;Codes'!$A:$A,'AveragePrices&amp;Codes'!$B:$B),AGRIBALYSE_Raw!$B:$B,AGRIBALYSE_Raw!P:P)*$E217,_xlfn.XLOOKUP(_xlfn.XLOOKUP(Tool_Austria!$D217,'AveragePrices&amp;Codes'!$A:$A,'AveragePrices&amp;Codes'!$B:$B),AGRIBALYSE_Cooked!$C:$C,AGRIBALYSE_Cooked!Q:Q)*$E217),"")</f>
        <v>4.4836801743157901E-8</v>
      </c>
      <c r="N217">
        <f>IFERROR(IF($F217="Raw",_xlfn.XLOOKUP(_xlfn.XLOOKUP(Tool_Austria!$D217,'AveragePrices&amp;Codes'!$A:$A,'AveragePrices&amp;Codes'!$B:$B),AGRIBALYSE_Raw!$B:$B,AGRIBALYSE_Raw!Q:Q)*$E217,_xlfn.XLOOKUP(_xlfn.XLOOKUP(Tool_Austria!$D217,'AveragePrices&amp;Codes'!$A:$A,'AveragePrices&amp;Codes'!$B:$B),AGRIBALYSE_Cooked!$C:$C,AGRIBALYSE_Cooked!R:R)*$E217),"")</f>
        <v>0.26593461490526321</v>
      </c>
      <c r="O217">
        <f>IFERROR(IF($F217="Raw",_xlfn.XLOOKUP(_xlfn.XLOOKUP(Tool_Austria!$D217,'AveragePrices&amp;Codes'!$A:$A,'AveragePrices&amp;Codes'!$B:$B),AGRIBALYSE_Raw!$B:$B,AGRIBALYSE_Raw!R:R)*$E217,_xlfn.XLOOKUP(_xlfn.XLOOKUP(Tool_Austria!$D217,'AveragePrices&amp;Codes'!$A:$A,'AveragePrices&amp;Codes'!$B:$B),AGRIBALYSE_Cooked!$C:$C,AGRIBALYSE_Cooked!S:S)*$E217),"")</f>
        <v>5.9763533557894745E-3</v>
      </c>
      <c r="P217">
        <f>IFERROR(IF($F217="Raw",_xlfn.XLOOKUP(_xlfn.XLOOKUP(Tool_Austria!$D217,'AveragePrices&amp;Codes'!$A:$A,'AveragePrices&amp;Codes'!$B:$B),AGRIBALYSE_Raw!$B:$B,AGRIBALYSE_Raw!S:S)*$E217,_xlfn.XLOOKUP(_xlfn.XLOOKUP(Tool_Austria!$D217,'AveragePrices&amp;Codes'!$A:$A,'AveragePrices&amp;Codes'!$B:$B),AGRIBALYSE_Cooked!$C:$C,AGRIBALYSE_Cooked!T:T)*$E217),"")</f>
        <v>2.3735189465263161E-7</v>
      </c>
      <c r="Q217">
        <f>IFERROR(IF($F217="Raw",_xlfn.XLOOKUP(_xlfn.XLOOKUP(Tool_Austria!$D217,'AveragePrices&amp;Codes'!$A:$A,'AveragePrices&amp;Codes'!$B:$B),AGRIBALYSE_Raw!$B:$B,AGRIBALYSE_Raw!T:T)*$E217,_xlfn.XLOOKUP(_xlfn.XLOOKUP(Tool_Austria!$D217,'AveragePrices&amp;Codes'!$A:$A,'AveragePrices&amp;Codes'!$B:$B),AGRIBALYSE_Cooked!$C:$C,AGRIBALYSE_Cooked!U:U)*$E217),"")</f>
        <v>3.3591121233684216E-8</v>
      </c>
      <c r="R217">
        <f>IFERROR(IF($F217="Raw",_xlfn.XLOOKUP(_xlfn.XLOOKUP(Tool_Austria!$D217,'AveragePrices&amp;Codes'!$A:$A,'AveragePrices&amp;Codes'!$B:$B),AGRIBALYSE_Raw!$B:$B,AGRIBALYSE_Raw!U:U)*$E217,_xlfn.XLOOKUP(_xlfn.XLOOKUP(Tool_Austria!$D217,'AveragePrices&amp;Codes'!$A:$A,'AveragePrices&amp;Codes'!$B:$B),AGRIBALYSE_Cooked!$C:$C,AGRIBALYSE_Cooked!V:V)*$E217),"")</f>
        <v>1.4019630818105264E-9</v>
      </c>
      <c r="S217">
        <f>IFERROR(IF($F217="Raw",_xlfn.XLOOKUP(_xlfn.XLOOKUP(Tool_Austria!$D217,'AveragePrices&amp;Codes'!$A:$A,'AveragePrices&amp;Codes'!$B:$B),AGRIBALYSE_Raw!$B:$B,AGRIBALYSE_Raw!V:V)*$E217,_xlfn.XLOOKUP(_xlfn.XLOOKUP(Tool_Austria!$D217,'AveragePrices&amp;Codes'!$A:$A,'AveragePrices&amp;Codes'!$B:$B),AGRIBALYSE_Cooked!$C:$C,AGRIBALYSE_Cooked!W:W)*$E217),"")</f>
        <v>3.1769042572631585E-2</v>
      </c>
      <c r="T217">
        <f>IFERROR(IF($F217="Raw",_xlfn.XLOOKUP(_xlfn.XLOOKUP(Tool_Austria!$D217,'AveragePrices&amp;Codes'!$A:$A,'AveragePrices&amp;Codes'!$B:$B),AGRIBALYSE_Raw!$B:$B,AGRIBALYSE_Raw!W:W)*$E217,_xlfn.XLOOKUP(_xlfn.XLOOKUP(Tool_Austria!$D217,'AveragePrices&amp;Codes'!$A:$A,'AveragePrices&amp;Codes'!$B:$B),AGRIBALYSE_Cooked!$C:$C,AGRIBALYSE_Cooked!X:X)*$E217),"")</f>
        <v>2.4313534063157897E-4</v>
      </c>
      <c r="U217">
        <f>IFERROR(IF($F217="Raw",_xlfn.XLOOKUP(_xlfn.XLOOKUP(Tool_Austria!$D217,'AveragePrices&amp;Codes'!$A:$A,'AveragePrices&amp;Codes'!$B:$B),AGRIBALYSE_Raw!$B:$B,AGRIBALYSE_Raw!X:X)*$E217,_xlfn.XLOOKUP(_xlfn.XLOOKUP(Tool_Austria!$D217,'AveragePrices&amp;Codes'!$A:$A,'AveragePrices&amp;Codes'!$B:$B),AGRIBALYSE_Cooked!$C:$C,AGRIBALYSE_Cooked!Y:Y)*$E217),"")</f>
        <v>8.576605029894737E-3</v>
      </c>
      <c r="V217">
        <f>IFERROR(IF($F217="Raw",_xlfn.XLOOKUP(_xlfn.XLOOKUP(Tool_Austria!$D217,'AveragePrices&amp;Codes'!$A:$A,'AveragePrices&amp;Codes'!$B:$B),AGRIBALYSE_Raw!$B:$B,AGRIBALYSE_Raw!Y:Y)*$E217,_xlfn.XLOOKUP(_xlfn.XLOOKUP(Tool_Austria!$D217,'AveragePrices&amp;Codes'!$A:$A,'AveragePrices&amp;Codes'!$B:$B),AGRIBALYSE_Cooked!$C:$C,AGRIBALYSE_Cooked!Z:Z)*$E217),"")</f>
        <v>0.13586951090526317</v>
      </c>
      <c r="W217">
        <f>IFERROR(IF($F217="Raw",_xlfn.XLOOKUP(_xlfn.XLOOKUP(Tool_Austria!$D217,'AveragePrices&amp;Codes'!$A:$A,'AveragePrices&amp;Codes'!$B:$B),AGRIBALYSE_Raw!$B:$B,AGRIBALYSE_Raw!Z:Z)*$E217,_xlfn.XLOOKUP(_xlfn.XLOOKUP(Tool_Austria!$D217,'AveragePrices&amp;Codes'!$A:$A,'AveragePrices&amp;Codes'!$B:$B),AGRIBALYSE_Cooked!$C:$C,AGRIBALYSE_Cooked!AA:AA)*$E217),"")</f>
        <v>32.967519911578947</v>
      </c>
      <c r="X217">
        <f>IFERROR(IF($F217="Raw",_xlfn.XLOOKUP(_xlfn.XLOOKUP(Tool_Austria!$D217,'AveragePrices&amp;Codes'!$A:$A,'AveragePrices&amp;Codes'!$B:$B),AGRIBALYSE_Raw!$B:$B,AGRIBALYSE_Raw!AA:AA)*$E217,_xlfn.XLOOKUP(_xlfn.XLOOKUP(Tool_Austria!$D217,'AveragePrices&amp;Codes'!$A:$A,'AveragePrices&amp;Codes'!$B:$B),AGRIBALYSE_Cooked!$C:$C,AGRIBALYSE_Cooked!AB:AB)*$E217),"")</f>
        <v>125.47860163368424</v>
      </c>
      <c r="Y217">
        <f>IFERROR(IF($F217="Raw",_xlfn.XLOOKUP(_xlfn.XLOOKUP(Tool_Austria!$D217,'AveragePrices&amp;Codes'!$A:$A,'AveragePrices&amp;Codes'!$B:$B),AGRIBALYSE_Raw!$B:$B,AGRIBALYSE_Raw!AB:AB)*$E217,_xlfn.XLOOKUP(_xlfn.XLOOKUP(Tool_Austria!$D217,'AveragePrices&amp;Codes'!$A:$A,'AveragePrices&amp;Codes'!$B:$B),AGRIBALYSE_Cooked!$C:$C,AGRIBALYSE_Cooked!AC:AC)*$E217),"")</f>
        <v>0.34260807098947377</v>
      </c>
      <c r="Z217">
        <f>IFERROR(IF($F217="Raw",_xlfn.XLOOKUP(_xlfn.XLOOKUP(Tool_Austria!$D217,'AveragePrices&amp;Codes'!$A:$A,'AveragePrices&amp;Codes'!$B:$B),AGRIBALYSE_Raw!$B:$B,AGRIBALYSE_Raw!AC:AC)*$E217,_xlfn.XLOOKUP(_xlfn.XLOOKUP(Tool_Austria!$D217,'AveragePrices&amp;Codes'!$A:$A,'AveragePrices&amp;Codes'!$B:$B),AGRIBALYSE_Cooked!$C:$C,AGRIBALYSE_Cooked!AD:AD)*$E217),"")</f>
        <v>16.864538778105267</v>
      </c>
      <c r="AA217">
        <f>IFERROR(IF($F217="Raw",_xlfn.XLOOKUP(_xlfn.XLOOKUP(Tool_Austria!$D217,'AveragePrices&amp;Codes'!$A:$A,'AveragePrices&amp;Codes'!$B:$B),AGRIBALYSE_Raw!$B:$B,AGRIBALYSE_Raw!AD:AD)*$E217,_xlfn.XLOOKUP(_xlfn.XLOOKUP(Tool_Austria!$D217,'AveragePrices&amp;Codes'!$A:$A,'AveragePrices&amp;Codes'!$B:$B),AGRIBALYSE_Cooked!$C:$C,AGRIBALYSE_Cooked!AE:AE)*$E217),"")</f>
        <v>6.6076408096842114E-6</v>
      </c>
      <c r="AB217" cm="1">
        <f t="array" ref="AB217">IFERROR(_xlfn.XLOOKUP(Tool_Austria!$F217&amp;$E$2,'Cooking methods'!$A:$A&amp;'Cooking methods'!$B:$B,'Cooking methods'!C:C)*$E217,"")</f>
        <v>0.4932138557066667</v>
      </c>
      <c r="AC217" cm="1">
        <f t="array" ref="AC217">IFERROR(_xlfn.XLOOKUP(Tool_Austria!$F217&amp;$E$2,'Cooking methods'!$A:$A&amp;'Cooking methods'!$B:$B,'Cooking methods'!D:D)*$E217,"")</f>
        <v>9.1953825097466676E-9</v>
      </c>
      <c r="AD217" cm="1">
        <f t="array" ref="AD217">IFERROR(_xlfn.XLOOKUP(Tool_Austria!$F217&amp;$E$2,'Cooking methods'!$A:$A&amp;'Cooking methods'!$B:$B,'Cooking methods'!E:E)*$E217,"")</f>
        <v>0.33601646266666668</v>
      </c>
      <c r="AE217" cm="1">
        <f t="array" ref="AE217">IFERROR(_xlfn.XLOOKUP(Tool_Austria!$F217&amp;$E$2,'Cooking methods'!$A:$A&amp;'Cooking methods'!$B:$B,'Cooking methods'!F:F)*$E217,"")</f>
        <v>1.10839085732E-3</v>
      </c>
      <c r="AF217" cm="1">
        <f t="array" ref="AF217">IFERROR(_xlfn.XLOOKUP(Tool_Austria!$F217&amp;$E$2,'Cooking methods'!$A:$A&amp;'Cooking methods'!$B:$B,'Cooking methods'!G:G)*$E217,"")</f>
        <v>6.4605636789333342E-9</v>
      </c>
      <c r="AG217" cm="1">
        <f t="array" ref="AG217">IFERROR(_xlfn.XLOOKUP(Tool_Austria!$F217&amp;$E$2,'Cooking methods'!$A:$A&amp;'Cooking methods'!$B:$B,'Cooking methods'!H:H)*$E217,"")</f>
        <v>3.8866555449600007E-9</v>
      </c>
      <c r="AH217" cm="1">
        <f t="array" ref="AH217">IFERROR(_xlfn.XLOOKUP(Tool_Austria!$F217&amp;$E$2,'Cooking methods'!$A:$A&amp;'Cooking methods'!$B:$B,'Cooking methods'!I:I)*$E217,"")</f>
        <v>9.3011183396533345E-10</v>
      </c>
      <c r="AI217" cm="1">
        <f t="array" ref="AI217">IFERROR(_xlfn.XLOOKUP(Tool_Austria!$F217&amp;$E$2,'Cooking methods'!$A:$A&amp;'Cooking methods'!$B:$B,'Cooking methods'!J:J)*$E217,"")</f>
        <v>2.2062310700666668E-3</v>
      </c>
      <c r="AJ217" cm="1">
        <f t="array" ref="AJ217">IFERROR(_xlfn.XLOOKUP(Tool_Austria!$F217&amp;$E$2,'Cooking methods'!$A:$A&amp;'Cooking methods'!$B:$B,'Cooking methods'!K:K)*$E217,"")</f>
        <v>4.7275069715333341E-4</v>
      </c>
      <c r="AK217" cm="1">
        <f t="array" ref="AK217">IFERROR(_xlfn.XLOOKUP(Tool_Austria!$F217&amp;$E$2,'Cooking methods'!$A:$A&amp;'Cooking methods'!$B:$B,'Cooking methods'!L:L)*$E217,"")</f>
        <v>4.2626072573333337E-4</v>
      </c>
      <c r="AL217" cm="1">
        <f t="array" ref="AL217">IFERROR(_xlfn.XLOOKUP(Tool_Austria!$F217&amp;$E$2,'Cooking methods'!$A:$A&amp;'Cooking methods'!$B:$B,'Cooking methods'!M:M)*$E217,"")</f>
        <v>3.1311202736666668E-3</v>
      </c>
      <c r="AM217" cm="1">
        <f t="array" ref="AM217">IFERROR(_xlfn.XLOOKUP(Tool_Austria!$F217&amp;$E$2,'Cooking methods'!$A:$A&amp;'Cooking methods'!$B:$B,'Cooking methods'!N:N)*$E217,"")</f>
        <v>1.6089573665066668</v>
      </c>
      <c r="AN217" cm="1">
        <f t="array" ref="AN217">IFERROR(_xlfn.XLOOKUP(Tool_Austria!$F217&amp;$E$2,'Cooking methods'!$A:$A&amp;'Cooking methods'!$B:$B,'Cooking methods'!O:O)*$E217,"")</f>
        <v>1.2905600417333334</v>
      </c>
      <c r="AO217" cm="1">
        <f t="array" ref="AO217">IFERROR(_xlfn.XLOOKUP(Tool_Austria!$F217&amp;$E$2,'Cooking methods'!$A:$A&amp;'Cooking methods'!$B:$B,'Cooking methods'!P:P)*$E217,"")</f>
        <v>0.25237037410666674</v>
      </c>
      <c r="AP217" cm="1">
        <f t="array" ref="AP217">IFERROR(_xlfn.XLOOKUP(Tool_Austria!$F217&amp;$E$2,'Cooking methods'!$A:$A&amp;'Cooking methods'!$B:$B,'Cooking methods'!Q:Q)*$E217,"")</f>
        <v>11.782445878053332</v>
      </c>
      <c r="AQ217" cm="1">
        <f t="array" ref="AQ217">IFERROR(_xlfn.XLOOKUP(Tool_Austria!$F217&amp;$E$2,'Cooking methods'!$A:$A&amp;'Cooking methods'!$B:$B,'Cooking methods'!R:R)*$E217,"")</f>
        <v>8.3316599636533349E-7</v>
      </c>
      <c r="AR217" cm="1">
        <f t="array" ref="AR217">IFERROR(_xlfn.XLOOKUP(Tool_Austria!$G217&amp;$E$2,'Waste management'!$A:$A&amp;'Waste management'!$B:$B,'Waste management'!C:C)*$E217,"")</f>
        <v>0.10458932</v>
      </c>
      <c r="AS217" cm="1">
        <f t="array" ref="AS217">IFERROR(_xlfn.XLOOKUP(Tool_Austria!$G217&amp;$E$2,'Waste management'!$A:$A&amp;'Waste management'!$B:$B,'Waste management'!D:D)*$E217,"")</f>
        <v>7.1357786799999996E-10</v>
      </c>
      <c r="AT217" cm="1">
        <f t="array" ref="AT217">IFERROR(_xlfn.XLOOKUP(Tool_Austria!$G217&amp;$E$2,'Waste management'!$A:$A&amp;'Waste management'!$B:$B,'Waste management'!E:E)*$E217,"")</f>
        <v>1.9240400000000003E-3</v>
      </c>
      <c r="AU217" cm="1">
        <f t="array" ref="AU217">IFERROR(_xlfn.XLOOKUP(Tool_Austria!$G217&amp;$E$2,'Waste management'!$A:$A&amp;'Waste management'!$B:$B,'Waste management'!F:F)*$E217,"")</f>
        <v>2.2416000000000002E-4</v>
      </c>
      <c r="AV217" cm="1">
        <f t="array" ref="AV217">IFERROR(_xlfn.XLOOKUP(Tool_Austria!$G217&amp;$E$2,'Waste management'!$A:$A&amp;'Waste management'!$B:$B,'Waste management'!G:G)*$E217,"")</f>
        <v>2.1630692800000002E-8</v>
      </c>
      <c r="AW217" cm="1">
        <f t="array" ref="AW217">IFERROR(_xlfn.XLOOKUP(Tool_Austria!$G217&amp;$E$2,'Waste management'!$A:$A&amp;'Waste management'!$B:$B,'Waste management'!H:H)*$E217,"")</f>
        <v>7.0507846800000003E-10</v>
      </c>
      <c r="AX217" cm="1">
        <f t="array" ref="AX217">IFERROR(_xlfn.XLOOKUP(Tool_Austria!$G217&amp;$E$2,'Waste management'!$A:$A&amp;'Waste management'!$B:$B,'Waste management'!I:I)*$E217,"")</f>
        <v>5.0129087600000005E-10</v>
      </c>
      <c r="AY217" cm="1">
        <f t="array" ref="AY217">IFERROR(_xlfn.XLOOKUP(Tool_Austria!$G217&amp;$E$2,'Waste management'!$A:$A&amp;'Waste management'!$B:$B,'Waste management'!J:J)*$E217,"")</f>
        <v>4.1282800000000007E-3</v>
      </c>
      <c r="AZ217" cm="1">
        <f t="array" ref="AZ217">IFERROR(_xlfn.XLOOKUP(Tool_Austria!$G217&amp;$E$2,'Waste management'!$A:$A&amp;'Waste management'!$B:$B,'Waste management'!K:K)*$E217,"")</f>
        <v>1.0048756560000001E-5</v>
      </c>
      <c r="BA217" cm="1">
        <f t="array" ref="BA217">IFERROR(_xlfn.XLOOKUP(Tool_Austria!$G217&amp;$E$2,'Waste management'!$A:$A&amp;'Waste management'!$B:$B,'Waste management'!L:L)*$E217,"")</f>
        <v>1.808250152E-4</v>
      </c>
      <c r="BB217" cm="1">
        <f t="array" ref="BB217">IFERROR(_xlfn.XLOOKUP(Tool_Austria!$G217&amp;$E$2,'Waste management'!$A:$A&amp;'Waste management'!$B:$B,'Waste management'!M:M)*$E217,"")</f>
        <v>1.8194320000000003E-2</v>
      </c>
      <c r="BC217" cm="1">
        <f t="array" ref="BC217">IFERROR(_xlfn.XLOOKUP(Tool_Austria!$G217&amp;$E$2,'Waste management'!$A:$A&amp;'Waste management'!$B:$B,'Waste management'!N:N)*$E217,"")</f>
        <v>15.644761520000001</v>
      </c>
      <c r="BD217" cm="1">
        <f t="array" ref="BD217">IFERROR(_xlfn.XLOOKUP(Tool_Austria!$G217&amp;$E$2,'Waste management'!$A:$A&amp;'Waste management'!$B:$B,'Waste management'!O:O)*$E217,"")</f>
        <v>0.99753068</v>
      </c>
      <c r="BE217" cm="1">
        <f t="array" ref="BE217">IFERROR(_xlfn.XLOOKUP(Tool_Austria!$G217&amp;$E$2,'Waste management'!$A:$A&amp;'Waste management'!$B:$B,'Waste management'!P:P)*$E217,"")</f>
        <v>2.1538040000000001E-2</v>
      </c>
      <c r="BF217" cm="1">
        <f t="array" ref="BF217">IFERROR(_xlfn.XLOOKUP(Tool_Austria!$G217&amp;$E$2,'Waste management'!$A:$A&amp;'Waste management'!$B:$B,'Waste management'!Q:Q)*$E217,"")</f>
        <v>0.62688211999999999</v>
      </c>
      <c r="BG217" cm="1">
        <f t="array" ref="BG217">IFERROR(_xlfn.XLOOKUP(Tool_Austria!$G217&amp;$E$2,'Waste management'!$A:$A&amp;'Waste management'!$B:$B,'Waste management'!R:R)*$E217,"")</f>
        <v>2.0372408E-7</v>
      </c>
      <c r="BH217">
        <f>IFERROR((L217+AR217+AB217)*_xlfn.XLOOKUP(Tool_Austria!BH$4,Monetization_Factors!$A:$A,Monetization_Factors!$D:$D),"")</f>
        <v>0.45022212029621961</v>
      </c>
      <c r="BI217">
        <f>IFERROR((M217+AS217+AC217)*_xlfn.XLOOKUP(Tool_Austria!BI$4,Monetization_Factors!$A:$A,Monetization_Factors!$D:$D),"")</f>
        <v>2.1915296305358007E-6</v>
      </c>
      <c r="BJ217">
        <f>IFERROR((N217+AT217+AD217)*_xlfn.XLOOKUP(Tool_Austria!BJ$4,Monetization_Factors!$A:$A,Monetization_Factors!$D:$D),"")</f>
        <v>9.2162411166579142E-4</v>
      </c>
      <c r="BK217">
        <f>IFERROR((O217+AU217+AE217)*_xlfn.XLOOKUP(Tool_Austria!BK$4,Monetization_Factors!$A:$A,Monetization_Factors!$D:$D),"")</f>
        <v>1.106329526157392E-2</v>
      </c>
      <c r="BL217">
        <f>IFERROR((P217+AV217+AF217)*_xlfn.XLOOKUP(Tool_Austria!BL$4,Monetization_Factors!$A:$A,Monetization_Factors!$D:$D),"")</f>
        <v>0.26498499249986796</v>
      </c>
      <c r="BM217">
        <f>IFERROR((Q217+AW217+AG217)*_xlfn.XLOOKUP(Tool_Austria!BM$4,Monetization_Factors!$A:$A,Monetization_Factors!$D:$D),"")</f>
        <v>7.929090078166964E-3</v>
      </c>
      <c r="BN217">
        <f>IFERROR((R217+AX217+AH217)*_xlfn.XLOOKUP(Tool_Austria!BN$4,Monetization_Factors!$A:$A,Monetization_Factors!$D:$D),"")</f>
        <v>3.2573544586588887E-3</v>
      </c>
      <c r="BO217">
        <f>IFERROR((S217+AY217+AI217)*_xlfn.XLOOKUP(Tool_Austria!BO$4,Monetization_Factors!$A:$A,Monetization_Factors!$D:$D),"")</f>
        <v>1.668323963614108E-2</v>
      </c>
      <c r="BP217">
        <f>IFERROR((T217+AZ217+AJ217)*_xlfn.XLOOKUP(Tool_Austria!BP$4,Monetization_Factors!$A:$A,Monetization_Factors!$D:$D),"")</f>
        <v>1.7708390353657112E-3</v>
      </c>
      <c r="BQ217">
        <f>IFERROR((U217+BA217+AK217)*_xlfn.XLOOKUP(Tool_Austria!BQ$4,Monetization_Factors!$A:$A,Monetization_Factors!$D:$D),"")</f>
        <v>3.7567462984522376E-2</v>
      </c>
      <c r="BR217" t="str">
        <f>IFERROR((V217+BB217+AL217)*_xlfn.XLOOKUP(Tool_Austria!BR$4,Monetization_Factors!$A:$A,Monetization_Factors!$D:$D),"")</f>
        <v/>
      </c>
      <c r="BS217">
        <f>IFERROR((W217+BC217+AM217)*_xlfn.XLOOKUP(Tool_Austria!BS$4,Monetization_Factors!$A:$A,Monetization_Factors!$D:$D),"")</f>
        <v>2.4439025530610839E-3</v>
      </c>
      <c r="BT217">
        <f>IFERROR((X217+BD217+AN217)*_xlfn.XLOOKUP(Tool_Austria!BT$4,Monetization_Factors!$A:$A,Monetization_Factors!$D:$D),"")</f>
        <v>2.8450147133297691E-2</v>
      </c>
      <c r="BU217">
        <f>IFERROR((Y217+BE217+AO217)*_xlfn.XLOOKUP(Tool_Austria!BU$4,Monetization_Factors!$A:$A,Monetization_Factors!$D:$D),"")</f>
        <v>3.9179173360235527E-3</v>
      </c>
      <c r="BV217">
        <f>IFERROR((Z217+BF217+AP217)*_xlfn.XLOOKUP(Tool_Austria!BV$4,Monetization_Factors!$A:$A,Monetization_Factors!$D:$D),"")</f>
        <v>4.8339358849700566E-2</v>
      </c>
      <c r="BW217">
        <f>IFERROR((AA217+BG217+AQ217)*_xlfn.XLOOKUP(Tool_Austria!BW$4,Monetization_Factors!$A:$A,Monetization_Factors!$D:$D),"")</f>
        <v>1.5970340414153969E-5</v>
      </c>
      <c r="BX217" s="38" cm="1">
        <f t="array" ref="BX217">IFERROR(_xlfn.IFS(I217&lt;&gt;0,I217*E217,I217="",J217*E217),"")</f>
        <v>0.95683989230769217</v>
      </c>
      <c r="BY217" s="38">
        <f t="shared" si="123"/>
        <v>0.87756950610430984</v>
      </c>
      <c r="BZ217" s="38">
        <f t="shared" si="124"/>
        <v>1.834409398412002</v>
      </c>
      <c r="CA217" s="38">
        <f t="shared" si="125"/>
        <v>2.8221683052492338E-3</v>
      </c>
      <c r="CB217">
        <f t="shared" si="128"/>
        <v>3.4605619403382462</v>
      </c>
      <c r="CC217">
        <f t="shared" si="128"/>
        <v>5.4745762120904566E-8</v>
      </c>
      <c r="CD217">
        <f t="shared" si="128"/>
        <v>0.60387511757192991</v>
      </c>
      <c r="CE217">
        <f t="shared" si="128"/>
        <v>7.3089042131094751E-3</v>
      </c>
      <c r="CF217">
        <f t="shared" si="128"/>
        <v>2.6544315113156494E-7</v>
      </c>
      <c r="CG217">
        <f t="shared" si="128"/>
        <v>3.8182855246644217E-8</v>
      </c>
      <c r="CH217">
        <f t="shared" si="128"/>
        <v>2.8333657917758598E-9</v>
      </c>
      <c r="CI217">
        <f t="shared" si="128"/>
        <v>3.8103553642698247E-2</v>
      </c>
      <c r="CJ217">
        <f t="shared" si="128"/>
        <v>7.2593479434491235E-4</v>
      </c>
      <c r="CK217">
        <f t="shared" si="128"/>
        <v>9.1836907708280711E-3</v>
      </c>
      <c r="CL217">
        <f t="shared" si="128"/>
        <v>0.15719495117892984</v>
      </c>
      <c r="CM217">
        <f t="shared" si="128"/>
        <v>50.221238798085615</v>
      </c>
      <c r="CN217">
        <f t="shared" si="128"/>
        <v>127.76669235541756</v>
      </c>
      <c r="CO217">
        <f t="shared" si="128"/>
        <v>0.61651648509614054</v>
      </c>
      <c r="CP217">
        <f t="shared" si="128"/>
        <v>29.273866776158602</v>
      </c>
      <c r="CQ217">
        <f t="shared" si="129"/>
        <v>7.6445308860495445E-6</v>
      </c>
      <c r="CR217">
        <f t="shared" si="130"/>
        <v>5.323941446674225E-3</v>
      </c>
      <c r="CS217">
        <f t="shared" si="130"/>
        <v>8.4224249416776255E-11</v>
      </c>
      <c r="CT217">
        <f t="shared" si="130"/>
        <v>9.2903864241835373E-4</v>
      </c>
      <c r="CU217">
        <f t="shared" si="130"/>
        <v>1.1244468020168423E-5</v>
      </c>
      <c r="CV217">
        <f t="shared" si="130"/>
        <v>4.0837407866394608E-10</v>
      </c>
      <c r="CW217">
        <f t="shared" si="130"/>
        <v>5.8742854225606483E-11</v>
      </c>
      <c r="CX217">
        <f t="shared" si="130"/>
        <v>4.3590242950397846E-12</v>
      </c>
      <c r="CY217">
        <f t="shared" si="130"/>
        <v>5.8620851757997302E-5</v>
      </c>
      <c r="CZ217">
        <f t="shared" si="130"/>
        <v>1.1168227605306344E-6</v>
      </c>
      <c r="DA217">
        <f t="shared" si="130"/>
        <v>1.4128755032043186E-5</v>
      </c>
      <c r="DB217">
        <f t="shared" si="130"/>
        <v>2.4183838642912283E-4</v>
      </c>
      <c r="DC217">
        <f t="shared" si="130"/>
        <v>7.7263444304747103E-2</v>
      </c>
      <c r="DD217">
        <f t="shared" si="130"/>
        <v>0.1965641420852578</v>
      </c>
      <c r="DE217">
        <f t="shared" si="130"/>
        <v>9.4848690014790848E-4</v>
      </c>
      <c r="DF217">
        <f t="shared" si="130"/>
        <v>4.5036718117167078E-2</v>
      </c>
      <c r="DG217">
        <f t="shared" si="131"/>
        <v>1.176081674776853E-8</v>
      </c>
      <c r="DH217" s="5">
        <f>IFERROR(((((L217+AB217)*(1/$H217))+AR217)/$F$2)/($B$2*('CAR.CAP_per person'!B$2)/(_xlfn.XLOOKUP($E$2,EU_countries_GDP!$A$2:$A$29,EU_countries_GDP!$E$2:$E$29))),"")</f>
        <v>9.1917179567940849E-2</v>
      </c>
      <c r="DI217" s="5">
        <f>IFERROR(((((M217+AC217)*(1/$H217))+AS217)/$F$2)/($B$2*('CAR.CAP_per person'!C$2)/(_xlfn.XLOOKUP($E$2,EU_countries_GDP!$A$2:$A$29,EU_countries_GDP!$E$2:$E$29))),"")</f>
        <v>1.8412888570308854E-5</v>
      </c>
      <c r="DJ217" s="5">
        <f>IFERROR(((((N217+AD217)*(1/$H217))+AT217)/$F$2)/($B$2*('CAR.CAP_per person'!D$2)/(_xlfn.XLOOKUP($E$2,EU_countries_GDP!$A$2:$A$29,EU_countries_GDP!$E$2:$E$29))),"")</f>
        <v>2.0822490029614917E-4</v>
      </c>
      <c r="DK217" s="5">
        <f>IFERROR(((((O217+AE217)*(1/$H217))+AU217)/$F$2)/($B$2*('CAR.CAP_per person'!E$2)/(_xlfn.XLOOKUP($E$2,EU_countries_GDP!$A$2:$A$29,EU_countries_GDP!$E$2:$E$29))),"")</f>
        <v>3.2518504833575928E-3</v>
      </c>
      <c r="DL217" s="5">
        <f>IFERROR(((((P217+AF217)*(1/$H217))+AV217)/$F$2)/($B$2*('CAR.CAP_per person'!F$2)/(_xlfn.XLOOKUP($E$2,EU_countries_GDP!$A$2:$A$29,EU_countries_GDP!$E$2:$E$29))),"")</f>
        <v>9.2214563744522207E-2</v>
      </c>
      <c r="DM217" s="5">
        <f>IFERROR(((((Q217+AG217)*(1/$H217))+AW217)/$F$2)/($B$2*('CAR.CAP_per person'!G$2)/(_xlfn.XLOOKUP($E$2,EU_countries_GDP!$A$2:$A$29,EU_countries_GDP!$E$2:$E$29))),"")</f>
        <v>7.2002435999710549E-3</v>
      </c>
      <c r="DN217" s="5">
        <f>IFERROR(((((R217+AH217)*(1/$H217))+AX217)/$F$2)/($B$2*('CAR.CAP_per person'!H$2)/(_xlfn.XLOOKUP($E$2,EU_countries_GDP!$A$2:$A$29,EU_countries_GDP!$E$2:$E$29))),"")</f>
        <v>1.2210489945407312E-4</v>
      </c>
      <c r="DO217" s="5">
        <f>IFERROR(((((S217+AI217)*(1/$H217))+AY217)/$F$2)/($B$2*('CAR.CAP_per person'!I$2)/(_xlfn.XLOOKUP($E$2,EU_countries_GDP!$A$2:$A$29,EU_countries_GDP!$E$2:$E$29))),"")</f>
        <v>6.7901808499825685E-3</v>
      </c>
      <c r="DP217" s="5">
        <f>IFERROR(((((T217+AJ217)*(1/$H217))+AZ217)/$F$2)/($B$2*('CAR.CAP_per person'!J$2)/(_xlfn.XLOOKUP($E$2,EU_countries_GDP!$A$2:$A$29,EU_countries_GDP!$E$2:$E$29))),"")</f>
        <v>2.2668822225924472E-2</v>
      </c>
      <c r="DQ217" s="5">
        <f>IFERROR(((((U217+AK217)*(1/$H217))+BA217)/$F$2)/($B$2*('CAR.CAP_per person'!K$2)/(_xlfn.XLOOKUP($E$2,EU_countries_GDP!$A$2:$A$29,EU_countries_GDP!$E$2:$E$29))),"")</f>
        <v>8.2990593886326739E-3</v>
      </c>
      <c r="DR217" s="5">
        <f>IFERROR(((((V217+AL217)*(1/$H217))+BB217)/$F$2)/($B$2*('CAR.CAP_per person'!L$2)/(_xlfn.XLOOKUP($E$2,EU_countries_GDP!$A$2:$A$29,EU_countries_GDP!$E$2:$E$29))),"")</f>
        <v>4.573867598567016E-3</v>
      </c>
      <c r="DS217" s="5">
        <f>IFERROR(((((W217+AM217)*(1/$H217))+BC217)/$F$2)/($B$2*('CAR.CAP_per person'!M$2)/(_xlfn.XLOOKUP($E$2,EU_countries_GDP!$A$2:$A$29,EU_countries_GDP!$E$2:$E$29))),"")</f>
        <v>6.6076071897766486E-2</v>
      </c>
      <c r="DT217" s="5">
        <f>IFERROR(((((X217+AN217)*(1/$H217))+BD217)/$F$2)/($B$2*('CAR.CAP_per person'!N$2)/(_xlfn.XLOOKUP($E$2,EU_countries_GDP!$A$2:$A$29,EU_countries_GDP!$E$2:$E$29))),"")</f>
        <v>1.8231565413245341</v>
      </c>
      <c r="DU217" s="5">
        <f>IFERROR(((((Y217+AO217)*(1/$H217))+BE217)/$F$2)/($B$2*('CAR.CAP_per person'!O$2)/(_xlfn.XLOOKUP($E$2,EU_countries_GDP!$A$2:$A$29,EU_countries_GDP!$E$2:$E$29))),"")</f>
        <v>6.1284590445609606E-4</v>
      </c>
      <c r="DV217" s="5">
        <f>IFERROR(((((Z217+AP217)*(1/$H217))+BF217)/$F$2)/($B$2*('CAR.CAP_per person'!P$2)/(_xlfn.XLOOKUP($E$2,EU_countries_GDP!$A$2:$A$29,EU_countries_GDP!$E$2:$E$29))),"")</f>
        <v>2.3671531426626473E-2</v>
      </c>
      <c r="DW217" s="5">
        <f>IFERROR(((((AA217+AQ217)*(1/$H217))+BG217)/$F$2)/($B$2*('CAR.CAP_per person'!Q$2)/(_xlfn.XLOOKUP($E$2,EU_countries_GDP!$A$2:$A$29,EU_countries_GDP!$E$2:$E$29))),"")</f>
        <v>6.2929682878825098E-3</v>
      </c>
    </row>
    <row r="218" spans="1:127">
      <c r="A218" t="s">
        <v>223</v>
      </c>
      <c r="B218" t="str">
        <f>_xlfn.XLOOKUP(D218,Table5[Ingredient],Table5[Category],"",FALSE)</f>
        <v>Dairy products</v>
      </c>
      <c r="C218" s="33" t="s">
        <v>229</v>
      </c>
      <c r="D218" s="33" t="s">
        <v>184</v>
      </c>
      <c r="E218" s="33">
        <v>0.93400000000000005</v>
      </c>
      <c r="F218" s="33" t="s">
        <v>182</v>
      </c>
      <c r="G218" s="33" t="s">
        <v>180</v>
      </c>
      <c r="H218" s="91">
        <f>Dataset_AT!S97</f>
        <v>0.84250405917373283</v>
      </c>
      <c r="I218" s="33"/>
      <c r="J218" s="37">
        <f>IFERROR(INDEX('AveragePrices&amp;Codes'!G:AG, MATCH($D218, 'AveragePrices&amp;Codes'!$A:$A, 0), MATCH(Tool_Austria!$E$2, 'AveragePrices&amp;Codes'!$G$1:$AG$1, 0)),"")</f>
        <v>6.0664224433399943</v>
      </c>
      <c r="K218" s="37">
        <f>IFERROR(E218/(_xlfn.XLOOKUP(A218,Dataset_AT!$V$2:$V$9,Dataset_AT!$W$2:$W$9)),"")</f>
        <v>1.2621621621621622E-2</v>
      </c>
      <c r="L218">
        <f>IFERROR(IF($F218="Raw",_xlfn.XLOOKUP(_xlfn.XLOOKUP(Tool_Austria!$D218,'AveragePrices&amp;Codes'!$A:$A,'AveragePrices&amp;Codes'!$B:$B),AGRIBALYSE_Raw!$B:$B,AGRIBALYSE_Raw!O:O)*$E218,_xlfn.XLOOKUP(_xlfn.XLOOKUP(Tool_Austria!$D218,'AveragePrices&amp;Codes'!$A:$A,'AveragePrices&amp;Codes'!$B:$B),AGRIBALYSE_Cooked!$C:$C,AGRIBALYSE_Cooked!P:P)*$E218),"")</f>
        <v>7.4201523523999997</v>
      </c>
      <c r="M218">
        <f>IFERROR(IF($F218="Raw",_xlfn.XLOOKUP(_xlfn.XLOOKUP(Tool_Austria!$D218,'AveragePrices&amp;Codes'!$A:$A,'AveragePrices&amp;Codes'!$B:$B),AGRIBALYSE_Raw!$B:$B,AGRIBALYSE_Raw!P:P)*$E218,_xlfn.XLOOKUP(_xlfn.XLOOKUP(Tool_Austria!$D218,'AveragePrices&amp;Codes'!$A:$A,'AveragePrices&amp;Codes'!$B:$B),AGRIBALYSE_Cooked!$C:$C,AGRIBALYSE_Cooked!Q:Q)*$E218),"")</f>
        <v>6.4348453974000013E-8</v>
      </c>
      <c r="N218">
        <f>IFERROR(IF($F218="Raw",_xlfn.XLOOKUP(_xlfn.XLOOKUP(Tool_Austria!$D218,'AveragePrices&amp;Codes'!$A:$A,'AveragePrices&amp;Codes'!$B:$B),AGRIBALYSE_Raw!$B:$B,AGRIBALYSE_Raw!Q:Q)*$E218,_xlfn.XLOOKUP(_xlfn.XLOOKUP(Tool_Austria!$D218,'AveragePrices&amp;Codes'!$A:$A,'AveragePrices&amp;Codes'!$B:$B),AGRIBALYSE_Cooked!$C:$C,AGRIBALYSE_Cooked!R:R)*$E218),"")</f>
        <v>0.66212326627999996</v>
      </c>
      <c r="O218">
        <f>IFERROR(IF($F218="Raw",_xlfn.XLOOKUP(_xlfn.XLOOKUP(Tool_Austria!$D218,'AveragePrices&amp;Codes'!$A:$A,'AveragePrices&amp;Codes'!$B:$B),AGRIBALYSE_Raw!$B:$B,AGRIBALYSE_Raw!R:R)*$E218,_xlfn.XLOOKUP(_xlfn.XLOOKUP(Tool_Austria!$D218,'AveragePrices&amp;Codes'!$A:$A,'AveragePrices&amp;Codes'!$B:$B),AGRIBALYSE_Cooked!$C:$C,AGRIBALYSE_Cooked!S:S)*$E218),"")</f>
        <v>1.3107965216E-2</v>
      </c>
      <c r="P218">
        <f>IFERROR(IF($F218="Raw",_xlfn.XLOOKUP(_xlfn.XLOOKUP(Tool_Austria!$D218,'AveragePrices&amp;Codes'!$A:$A,'AveragePrices&amp;Codes'!$B:$B),AGRIBALYSE_Raw!$B:$B,AGRIBALYSE_Raw!S:S)*$E218,_xlfn.XLOOKUP(_xlfn.XLOOKUP(Tool_Austria!$D218,'AveragePrices&amp;Codes'!$A:$A,'AveragePrices&amp;Codes'!$B:$B),AGRIBALYSE_Cooked!$C:$C,AGRIBALYSE_Cooked!T:T)*$E218),"")</f>
        <v>6.5898205616000006E-7</v>
      </c>
      <c r="Q218">
        <f>IFERROR(IF($F218="Raw",_xlfn.XLOOKUP(_xlfn.XLOOKUP(Tool_Austria!$D218,'AveragePrices&amp;Codes'!$A:$A,'AveragePrices&amp;Codes'!$B:$B),AGRIBALYSE_Raw!$B:$B,AGRIBALYSE_Raw!T:T)*$E218,_xlfn.XLOOKUP(_xlfn.XLOOKUP(Tool_Austria!$D218,'AveragePrices&amp;Codes'!$A:$A,'AveragePrices&amp;Codes'!$B:$B),AGRIBALYSE_Cooked!$C:$C,AGRIBALYSE_Cooked!U:U)*$E218),"")</f>
        <v>9.2486685298000003E-8</v>
      </c>
      <c r="R218">
        <f>IFERROR(IF($F218="Raw",_xlfn.XLOOKUP(_xlfn.XLOOKUP(Tool_Austria!$D218,'AveragePrices&amp;Codes'!$A:$A,'AveragePrices&amp;Codes'!$B:$B),AGRIBALYSE_Raw!$B:$B,AGRIBALYSE_Raw!U:U)*$E218,_xlfn.XLOOKUP(_xlfn.XLOOKUP(Tool_Austria!$D218,'AveragePrices&amp;Codes'!$A:$A,'AveragePrices&amp;Codes'!$B:$B),AGRIBALYSE_Cooked!$C:$C,AGRIBALYSE_Cooked!V:V)*$E218),"")</f>
        <v>3.6303293882000006E-9</v>
      </c>
      <c r="S218">
        <f>IFERROR(IF($F218="Raw",_xlfn.XLOOKUP(_xlfn.XLOOKUP(Tool_Austria!$D218,'AveragePrices&amp;Codes'!$A:$A,'AveragePrices&amp;Codes'!$B:$B),AGRIBALYSE_Raw!$B:$B,AGRIBALYSE_Raw!V:V)*$E218,_xlfn.XLOOKUP(_xlfn.XLOOKUP(Tool_Austria!$D218,'AveragePrices&amp;Codes'!$A:$A,'AveragePrices&amp;Codes'!$B:$B),AGRIBALYSE_Cooked!$C:$C,AGRIBALYSE_Cooked!W:W)*$E218),"")</f>
        <v>9.4638315880000004E-2</v>
      </c>
      <c r="T218">
        <f>IFERROR(IF($F218="Raw",_xlfn.XLOOKUP(_xlfn.XLOOKUP(Tool_Austria!$D218,'AveragePrices&amp;Codes'!$A:$A,'AveragePrices&amp;Codes'!$B:$B),AGRIBALYSE_Raw!$B:$B,AGRIBALYSE_Raw!W:W)*$E218,_xlfn.XLOOKUP(_xlfn.XLOOKUP(Tool_Austria!$D218,'AveragePrices&amp;Codes'!$A:$A,'AveragePrices&amp;Codes'!$B:$B),AGRIBALYSE_Cooked!$C:$C,AGRIBALYSE_Cooked!X:X)*$E218),"")</f>
        <v>5.2148808428000004E-4</v>
      </c>
      <c r="U218">
        <f>IFERROR(IF($F218="Raw",_xlfn.XLOOKUP(_xlfn.XLOOKUP(Tool_Austria!$D218,'AveragePrices&amp;Codes'!$A:$A,'AveragePrices&amp;Codes'!$B:$B),AGRIBALYSE_Raw!$B:$B,AGRIBALYSE_Raw!X:X)*$E218,_xlfn.XLOOKUP(_xlfn.XLOOKUP(Tool_Austria!$D218,'AveragePrices&amp;Codes'!$A:$A,'AveragePrices&amp;Codes'!$B:$B),AGRIBALYSE_Cooked!$C:$C,AGRIBALYSE_Cooked!Y:Y)*$E218),"")</f>
        <v>2.5323867032E-2</v>
      </c>
      <c r="V218">
        <f>IFERROR(IF($F218="Raw",_xlfn.XLOOKUP(_xlfn.XLOOKUP(Tool_Austria!$D218,'AveragePrices&amp;Codes'!$A:$A,'AveragePrices&amp;Codes'!$B:$B),AGRIBALYSE_Raw!$B:$B,AGRIBALYSE_Raw!Y:Y)*$E218,_xlfn.XLOOKUP(_xlfn.XLOOKUP(Tool_Austria!$D218,'AveragePrices&amp;Codes'!$A:$A,'AveragePrices&amp;Codes'!$B:$B),AGRIBALYSE_Cooked!$C:$C,AGRIBALYSE_Cooked!Z:Z)*$E218),"")</f>
        <v>0.41094110517999999</v>
      </c>
      <c r="W218">
        <f>IFERROR(IF($F218="Raw",_xlfn.XLOOKUP(_xlfn.XLOOKUP(Tool_Austria!$D218,'AveragePrices&amp;Codes'!$A:$A,'AveragePrices&amp;Codes'!$B:$B),AGRIBALYSE_Raw!$B:$B,AGRIBALYSE_Raw!Z:Z)*$E218,_xlfn.XLOOKUP(_xlfn.XLOOKUP(Tool_Austria!$D218,'AveragePrices&amp;Codes'!$A:$A,'AveragePrices&amp;Codes'!$B:$B),AGRIBALYSE_Cooked!$C:$C,AGRIBALYSE_Cooked!AA:AA)*$E218),"")</f>
        <v>94.125618996</v>
      </c>
      <c r="X218">
        <f>IFERROR(IF($F218="Raw",_xlfn.XLOOKUP(_xlfn.XLOOKUP(Tool_Austria!$D218,'AveragePrices&amp;Codes'!$A:$A,'AveragePrices&amp;Codes'!$B:$B),AGRIBALYSE_Raw!$B:$B,AGRIBALYSE_Raw!AA:AA)*$E218,_xlfn.XLOOKUP(_xlfn.XLOOKUP(Tool_Austria!$D218,'AveragePrices&amp;Codes'!$A:$A,'AveragePrices&amp;Codes'!$B:$B),AGRIBALYSE_Cooked!$C:$C,AGRIBALYSE_Cooked!AB:AB)*$E218),"")</f>
        <v>370.05804784000003</v>
      </c>
      <c r="Y218">
        <f>IFERROR(IF($F218="Raw",_xlfn.XLOOKUP(_xlfn.XLOOKUP(Tool_Austria!$D218,'AveragePrices&amp;Codes'!$A:$A,'AveragePrices&amp;Codes'!$B:$B),AGRIBALYSE_Raw!$B:$B,AGRIBALYSE_Raw!AB:AB)*$E218,_xlfn.XLOOKUP(_xlfn.XLOOKUP(Tool_Austria!$D218,'AveragePrices&amp;Codes'!$A:$A,'AveragePrices&amp;Codes'!$B:$B),AGRIBALYSE_Cooked!$C:$C,AGRIBALYSE_Cooked!AC:AC)*$E218),"")</f>
        <v>0.80864486186000006</v>
      </c>
      <c r="Z218">
        <f>IFERROR(IF($F218="Raw",_xlfn.XLOOKUP(_xlfn.XLOOKUP(Tool_Austria!$D218,'AveragePrices&amp;Codes'!$A:$A,'AveragePrices&amp;Codes'!$B:$B),AGRIBALYSE_Raw!$B:$B,AGRIBALYSE_Raw!AC:AC)*$E218,_xlfn.XLOOKUP(_xlfn.XLOOKUP(Tool_Austria!$D218,'AveragePrices&amp;Codes'!$A:$A,'AveragePrices&amp;Codes'!$B:$B),AGRIBALYSE_Cooked!$C:$C,AGRIBALYSE_Cooked!AD:AD)*$E218),"")</f>
        <v>30.148387992</v>
      </c>
      <c r="AA218">
        <f>IFERROR(IF($F218="Raw",_xlfn.XLOOKUP(_xlfn.XLOOKUP(Tool_Austria!$D218,'AveragePrices&amp;Codes'!$A:$A,'AveragePrices&amp;Codes'!$B:$B),AGRIBALYSE_Raw!$B:$B,AGRIBALYSE_Raw!AD:AD)*$E218,_xlfn.XLOOKUP(_xlfn.XLOOKUP(Tool_Austria!$D218,'AveragePrices&amp;Codes'!$A:$A,'AveragePrices&amp;Codes'!$B:$B),AGRIBALYSE_Cooked!$C:$C,AGRIBALYSE_Cooked!AE:AE)*$E218),"")</f>
        <v>1.5948749566000002E-5</v>
      </c>
      <c r="AB218" cm="1">
        <f t="array" ref="AB218">IFERROR(_xlfn.XLOOKUP(Tool_Austria!$F218&amp;$E$2,'Cooking methods'!$A:$A&amp;'Cooking methods'!$B:$B,'Cooking methods'!C:C)*$E218,"")</f>
        <v>0.24660692785333335</v>
      </c>
      <c r="AC218" cm="1">
        <f t="array" ref="AC218">IFERROR(_xlfn.XLOOKUP(Tool_Austria!$F218&amp;$E$2,'Cooking methods'!$A:$A&amp;'Cooking methods'!$B:$B,'Cooking methods'!D:D)*$E218,"")</f>
        <v>4.5976912548733338E-9</v>
      </c>
      <c r="AD218" cm="1">
        <f t="array" ref="AD218">IFERROR(_xlfn.XLOOKUP(Tool_Austria!$F218&amp;$E$2,'Cooking methods'!$A:$A&amp;'Cooking methods'!$B:$B,'Cooking methods'!E:E)*$E218,"")</f>
        <v>0.16800823133333334</v>
      </c>
      <c r="AE218" cm="1">
        <f t="array" ref="AE218">IFERROR(_xlfn.XLOOKUP(Tool_Austria!$F218&amp;$E$2,'Cooking methods'!$A:$A&amp;'Cooking methods'!$B:$B,'Cooking methods'!F:F)*$E218,"")</f>
        <v>5.5419542866000002E-4</v>
      </c>
      <c r="AF218" cm="1">
        <f t="array" ref="AF218">IFERROR(_xlfn.XLOOKUP(Tool_Austria!$F218&amp;$E$2,'Cooking methods'!$A:$A&amp;'Cooking methods'!$B:$B,'Cooking methods'!G:G)*$E218,"")</f>
        <v>3.2302818394666671E-9</v>
      </c>
      <c r="AG218" cm="1">
        <f t="array" ref="AG218">IFERROR(_xlfn.XLOOKUP(Tool_Austria!$F218&amp;$E$2,'Cooking methods'!$A:$A&amp;'Cooking methods'!$B:$B,'Cooking methods'!H:H)*$E218,"")</f>
        <v>1.9433277724800003E-9</v>
      </c>
      <c r="AH218" cm="1">
        <f t="array" ref="AH218">IFERROR(_xlfn.XLOOKUP(Tool_Austria!$F218&amp;$E$2,'Cooking methods'!$A:$A&amp;'Cooking methods'!$B:$B,'Cooking methods'!I:I)*$E218,"")</f>
        <v>4.6505591698266672E-10</v>
      </c>
      <c r="AI218" cm="1">
        <f t="array" ref="AI218">IFERROR(_xlfn.XLOOKUP(Tool_Austria!$F218&amp;$E$2,'Cooking methods'!$A:$A&amp;'Cooking methods'!$B:$B,'Cooking methods'!J:J)*$E218,"")</f>
        <v>1.1031155350333334E-3</v>
      </c>
      <c r="AJ218" cm="1">
        <f t="array" ref="AJ218">IFERROR(_xlfn.XLOOKUP(Tool_Austria!$F218&amp;$E$2,'Cooking methods'!$A:$A&amp;'Cooking methods'!$B:$B,'Cooking methods'!K:K)*$E218,"")</f>
        <v>2.363753485766667E-4</v>
      </c>
      <c r="AK218" cm="1">
        <f t="array" ref="AK218">IFERROR(_xlfn.XLOOKUP(Tool_Austria!$F218&amp;$E$2,'Cooking methods'!$A:$A&amp;'Cooking methods'!$B:$B,'Cooking methods'!L:L)*$E218,"")</f>
        <v>2.1313036286666669E-4</v>
      </c>
      <c r="AL218" cm="1">
        <f t="array" ref="AL218">IFERROR(_xlfn.XLOOKUP(Tool_Austria!$F218&amp;$E$2,'Cooking methods'!$A:$A&amp;'Cooking methods'!$B:$B,'Cooking methods'!M:M)*$E218,"")</f>
        <v>1.5655601368333334E-3</v>
      </c>
      <c r="AM218" cm="1">
        <f t="array" ref="AM218">IFERROR(_xlfn.XLOOKUP(Tool_Austria!$F218&amp;$E$2,'Cooking methods'!$A:$A&amp;'Cooking methods'!$B:$B,'Cooking methods'!N:N)*$E218,"")</f>
        <v>0.80447868325333338</v>
      </c>
      <c r="AN218" cm="1">
        <f t="array" ref="AN218">IFERROR(_xlfn.XLOOKUP(Tool_Austria!$F218&amp;$E$2,'Cooking methods'!$A:$A&amp;'Cooking methods'!$B:$B,'Cooking methods'!O:O)*$E218,"")</f>
        <v>0.64528002086666669</v>
      </c>
      <c r="AO218" cm="1">
        <f t="array" ref="AO218">IFERROR(_xlfn.XLOOKUP(Tool_Austria!$F218&amp;$E$2,'Cooking methods'!$A:$A&amp;'Cooking methods'!$B:$B,'Cooking methods'!P:P)*$E218,"")</f>
        <v>0.12618518705333337</v>
      </c>
      <c r="AP218" cm="1">
        <f t="array" ref="AP218">IFERROR(_xlfn.XLOOKUP(Tool_Austria!$F218&amp;$E$2,'Cooking methods'!$A:$A&amp;'Cooking methods'!$B:$B,'Cooking methods'!Q:Q)*$E218,"")</f>
        <v>5.8912229390266662</v>
      </c>
      <c r="AQ218" cm="1">
        <f t="array" ref="AQ218">IFERROR(_xlfn.XLOOKUP(Tool_Austria!$F218&amp;$E$2,'Cooking methods'!$A:$A&amp;'Cooking methods'!$B:$B,'Cooking methods'!R:R)*$E218,"")</f>
        <v>4.1658299818266674E-7</v>
      </c>
      <c r="AR218" cm="1">
        <f t="array" ref="AR218">IFERROR(_xlfn.XLOOKUP(Tool_Austria!$G218&amp;$E$2,'Waste management'!$A:$A&amp;'Waste management'!$B:$B,'Waste management'!C:C)*$E218,"")</f>
        <v>5.229466E-2</v>
      </c>
      <c r="AS218" cm="1">
        <f t="array" ref="AS218">IFERROR(_xlfn.XLOOKUP(Tool_Austria!$G218&amp;$E$2,'Waste management'!$A:$A&amp;'Waste management'!$B:$B,'Waste management'!D:D)*$E218,"")</f>
        <v>3.5678893399999998E-10</v>
      </c>
      <c r="AT218" cm="1">
        <f t="array" ref="AT218">IFERROR(_xlfn.XLOOKUP(Tool_Austria!$G218&amp;$E$2,'Waste management'!$A:$A&amp;'Waste management'!$B:$B,'Waste management'!E:E)*$E218,"")</f>
        <v>9.6202000000000017E-4</v>
      </c>
      <c r="AU218" cm="1">
        <f t="array" ref="AU218">IFERROR(_xlfn.XLOOKUP(Tool_Austria!$G218&amp;$E$2,'Waste management'!$A:$A&amp;'Waste management'!$B:$B,'Waste management'!F:F)*$E218,"")</f>
        <v>1.1208000000000001E-4</v>
      </c>
      <c r="AV218" cm="1">
        <f t="array" ref="AV218">IFERROR(_xlfn.XLOOKUP(Tool_Austria!$G218&amp;$E$2,'Waste management'!$A:$A&amp;'Waste management'!$B:$B,'Waste management'!G:G)*$E218,"")</f>
        <v>1.0815346400000001E-8</v>
      </c>
      <c r="AW218" cm="1">
        <f t="array" ref="AW218">IFERROR(_xlfn.XLOOKUP(Tool_Austria!$G218&amp;$E$2,'Waste management'!$A:$A&amp;'Waste management'!$B:$B,'Waste management'!H:H)*$E218,"")</f>
        <v>3.5253923400000001E-10</v>
      </c>
      <c r="AX218" cm="1">
        <f t="array" ref="AX218">IFERROR(_xlfn.XLOOKUP(Tool_Austria!$G218&amp;$E$2,'Waste management'!$A:$A&amp;'Waste management'!$B:$B,'Waste management'!I:I)*$E218,"")</f>
        <v>2.5064543800000002E-10</v>
      </c>
      <c r="AY218" cm="1">
        <f t="array" ref="AY218">IFERROR(_xlfn.XLOOKUP(Tool_Austria!$G218&amp;$E$2,'Waste management'!$A:$A&amp;'Waste management'!$B:$B,'Waste management'!J:J)*$E218,"")</f>
        <v>2.0641400000000003E-3</v>
      </c>
      <c r="AZ218" cm="1">
        <f t="array" ref="AZ218">IFERROR(_xlfn.XLOOKUP(Tool_Austria!$G218&amp;$E$2,'Waste management'!$A:$A&amp;'Waste management'!$B:$B,'Waste management'!K:K)*$E218,"")</f>
        <v>5.0243782800000005E-6</v>
      </c>
      <c r="BA218" cm="1">
        <f t="array" ref="BA218">IFERROR(_xlfn.XLOOKUP(Tool_Austria!$G218&amp;$E$2,'Waste management'!$A:$A&amp;'Waste management'!$B:$B,'Waste management'!L:L)*$E218,"")</f>
        <v>9.0412507599999998E-5</v>
      </c>
      <c r="BB218" cm="1">
        <f t="array" ref="BB218">IFERROR(_xlfn.XLOOKUP(Tool_Austria!$G218&amp;$E$2,'Waste management'!$A:$A&amp;'Waste management'!$B:$B,'Waste management'!M:M)*$E218,"")</f>
        <v>9.0971600000000017E-3</v>
      </c>
      <c r="BC218" cm="1">
        <f t="array" ref="BC218">IFERROR(_xlfn.XLOOKUP(Tool_Austria!$G218&amp;$E$2,'Waste management'!$A:$A&amp;'Waste management'!$B:$B,'Waste management'!N:N)*$E218,"")</f>
        <v>7.8223807600000006</v>
      </c>
      <c r="BD218" cm="1">
        <f t="array" ref="BD218">IFERROR(_xlfn.XLOOKUP(Tool_Austria!$G218&amp;$E$2,'Waste management'!$A:$A&amp;'Waste management'!$B:$B,'Waste management'!O:O)*$E218,"")</f>
        <v>0.49876534</v>
      </c>
      <c r="BE218" cm="1">
        <f t="array" ref="BE218">IFERROR(_xlfn.XLOOKUP(Tool_Austria!$G218&amp;$E$2,'Waste management'!$A:$A&amp;'Waste management'!$B:$B,'Waste management'!P:P)*$E218,"")</f>
        <v>1.0769020000000001E-2</v>
      </c>
      <c r="BF218" cm="1">
        <f t="array" ref="BF218">IFERROR(_xlfn.XLOOKUP(Tool_Austria!$G218&amp;$E$2,'Waste management'!$A:$A&amp;'Waste management'!$B:$B,'Waste management'!Q:Q)*$E218,"")</f>
        <v>0.31344105999999999</v>
      </c>
      <c r="BG218" cm="1">
        <f t="array" ref="BG218">IFERROR(_xlfn.XLOOKUP(Tool_Austria!$G218&amp;$E$2,'Waste management'!$A:$A&amp;'Waste management'!$B:$B,'Waste management'!R:R)*$E218,"")</f>
        <v>1.0186204E-7</v>
      </c>
      <c r="BH218">
        <f>IFERROR((L218+AR218+AB218)*_xlfn.XLOOKUP(Tool_Austria!BH$4,Monetization_Factors!$A:$A,Monetization_Factors!$D:$D),"")</f>
        <v>1.004255635812159</v>
      </c>
      <c r="BI218">
        <f>IFERROR((M218+AS218+AC218)*_xlfn.XLOOKUP(Tool_Austria!BI$4,Monetization_Factors!$A:$A,Monetization_Factors!$D:$D),"")</f>
        <v>2.7742683235569358E-6</v>
      </c>
      <c r="BJ218">
        <f>IFERROR((N218+AT218+AD218)*_xlfn.XLOOKUP(Tool_Austria!BJ$4,Monetization_Factors!$A:$A,Monetization_Factors!$D:$D),"")</f>
        <v>1.2684010362297303E-3</v>
      </c>
      <c r="BK218">
        <f>IFERROR((O218+AU218+AE218)*_xlfn.XLOOKUP(Tool_Austria!BK$4,Monetization_Factors!$A:$A,Monetization_Factors!$D:$D),"")</f>
        <v>2.0849704252864226E-2</v>
      </c>
      <c r="BL218">
        <f>IFERROR((P218+AV218+AF218)*_xlfn.XLOOKUP(Tool_Austria!BL$4,Monetization_Factors!$A:$A,Monetization_Factors!$D:$D),"")</f>
        <v>0.67186602910090609</v>
      </c>
      <c r="BM218">
        <f>IFERROR((Q218+AW218+AG218)*_xlfn.XLOOKUP(Tool_Austria!BM$4,Monetization_Factors!$A:$A,Monetization_Factors!$D:$D),"")</f>
        <v>1.968264002799645E-2</v>
      </c>
      <c r="BN218">
        <f>IFERROR((R218+AX218+AH218)*_xlfn.XLOOKUP(Tool_Austria!BN$4,Monetization_Factors!$A:$A,Monetization_Factors!$D:$D),"")</f>
        <v>4.9963766273544942E-3</v>
      </c>
      <c r="BO218">
        <f>IFERROR((S218+AY218+AI218)*_xlfn.XLOOKUP(Tool_Austria!BO$4,Monetization_Factors!$A:$A,Monetization_Factors!$D:$D),"")</f>
        <v>4.2823139305259925E-2</v>
      </c>
      <c r="BP218">
        <f>IFERROR((T218+AZ218+AJ218)*_xlfn.XLOOKUP(Tool_Austria!BP$4,Monetization_Factors!$A:$A,Monetization_Factors!$D:$D),"")</f>
        <v>1.8609819037323043E-3</v>
      </c>
      <c r="BQ218">
        <f>IFERROR((U218+BA218+AK218)*_xlfn.XLOOKUP(Tool_Austria!BQ$4,Monetization_Factors!$A:$A,Monetization_Factors!$D:$D),"")</f>
        <v>0.10483331777222821</v>
      </c>
      <c r="BR218" t="str">
        <f>IFERROR((V218+BB218+AL218)*_xlfn.XLOOKUP(Tool_Austria!BR$4,Monetization_Factors!$A:$A,Monetization_Factors!$D:$D),"")</f>
        <v/>
      </c>
      <c r="BS218">
        <f>IFERROR((W218+BC218+AM218)*_xlfn.XLOOKUP(Tool_Austria!BS$4,Monetization_Factors!$A:$A,Monetization_Factors!$D:$D),"")</f>
        <v>5.000216052030511E-3</v>
      </c>
      <c r="BT218">
        <f>IFERROR((X218+BD218+AN218)*_xlfn.XLOOKUP(Tool_Austria!BT$4,Monetization_Factors!$A:$A,Monetization_Factors!$D:$D),"")</f>
        <v>8.2656551352015509E-2</v>
      </c>
      <c r="BU218">
        <f>IFERROR((Y218+BE218+AO218)*_xlfn.XLOOKUP(Tool_Austria!BU$4,Monetization_Factors!$A:$A,Monetization_Factors!$D:$D),"")</f>
        <v>6.0092131752901151E-3</v>
      </c>
      <c r="BV218">
        <f>IFERROR((Z218+BF218+AP218)*_xlfn.XLOOKUP(Tool_Austria!BV$4,Monetization_Factors!$A:$A,Monetization_Factors!$D:$D),"")</f>
        <v>6.0029077774830797E-2</v>
      </c>
      <c r="BW218">
        <f>IFERROR((AA218+BG218+AQ218)*_xlfn.XLOOKUP(Tool_Austria!BW$4,Monetization_Factors!$A:$A,Monetization_Factors!$D:$D),"")</f>
        <v>3.4401941389868583E-5</v>
      </c>
      <c r="BX218" s="38" cm="1">
        <f t="array" ref="BX218">IFERROR(_xlfn.IFS(I218&lt;&gt;0,I218*E218,I218="",J218*E218),"")</f>
        <v>5.6660385620795548</v>
      </c>
      <c r="BY218" s="38">
        <f t="shared" si="123"/>
        <v>2.0261684604026104</v>
      </c>
      <c r="BZ218" s="38">
        <f t="shared" si="124"/>
        <v>7.6922070224821653</v>
      </c>
      <c r="CA218" s="38">
        <f t="shared" si="125"/>
        <v>1.1834164649972561E-2</v>
      </c>
      <c r="CB218">
        <f t="shared" si="128"/>
        <v>7.7190539402533336</v>
      </c>
      <c r="CC218">
        <f t="shared" si="128"/>
        <v>6.9302934162873339E-8</v>
      </c>
      <c r="CD218">
        <f t="shared" si="128"/>
        <v>0.83109351761333328</v>
      </c>
      <c r="CE218">
        <f t="shared" si="128"/>
        <v>1.3774240644660001E-2</v>
      </c>
      <c r="CF218">
        <f t="shared" si="128"/>
        <v>6.7302768439946677E-7</v>
      </c>
      <c r="CG218">
        <f t="shared" si="128"/>
        <v>9.4782552304479994E-8</v>
      </c>
      <c r="CH218">
        <f t="shared" si="128"/>
        <v>4.3460307431826673E-9</v>
      </c>
      <c r="CI218">
        <f t="shared" si="128"/>
        <v>9.7805571415033349E-2</v>
      </c>
      <c r="CJ218">
        <f t="shared" si="128"/>
        <v>7.628878111366668E-4</v>
      </c>
      <c r="CK218">
        <f t="shared" si="128"/>
        <v>2.5627409902466664E-2</v>
      </c>
      <c r="CL218">
        <f t="shared" si="128"/>
        <v>0.42160382531683332</v>
      </c>
      <c r="CM218">
        <f t="shared" si="128"/>
        <v>102.75247843925334</v>
      </c>
      <c r="CN218">
        <f t="shared" si="128"/>
        <v>371.20209320086667</v>
      </c>
      <c r="CO218">
        <f t="shared" si="128"/>
        <v>0.94559906891333345</v>
      </c>
      <c r="CP218">
        <f t="shared" si="128"/>
        <v>36.353051991026668</v>
      </c>
      <c r="CQ218">
        <f t="shared" si="129"/>
        <v>1.6467194604182666E-5</v>
      </c>
      <c r="CR218">
        <f t="shared" si="130"/>
        <v>1.1875467600389744E-2</v>
      </c>
      <c r="CS218">
        <f t="shared" si="130"/>
        <v>1.0661989871211283E-10</v>
      </c>
      <c r="CT218">
        <f t="shared" si="130"/>
        <v>1.2786054117128205E-3</v>
      </c>
      <c r="CU218">
        <f t="shared" si="130"/>
        <v>2.119113945332308E-5</v>
      </c>
      <c r="CV218">
        <f t="shared" si="130"/>
        <v>1.0354272067684105E-9</v>
      </c>
      <c r="CW218">
        <f t="shared" si="130"/>
        <v>1.4581931123766152E-10</v>
      </c>
      <c r="CX218">
        <f t="shared" si="130"/>
        <v>6.6862011433579499E-12</v>
      </c>
      <c r="CY218">
        <f t="shared" si="130"/>
        <v>1.5047010986928206E-4</v>
      </c>
      <c r="CZ218">
        <f t="shared" si="130"/>
        <v>1.1736735555948721E-6</v>
      </c>
      <c r="DA218">
        <f t="shared" si="130"/>
        <v>3.9426784465333328E-5</v>
      </c>
      <c r="DB218">
        <f t="shared" si="130"/>
        <v>6.4862126971820507E-4</v>
      </c>
      <c r="DC218">
        <f t="shared" si="130"/>
        <v>0.15808073606038975</v>
      </c>
      <c r="DD218">
        <f t="shared" si="130"/>
        <v>0.5710801433859487</v>
      </c>
      <c r="DE218">
        <f t="shared" si="130"/>
        <v>1.4547677983282052E-3</v>
      </c>
      <c r="DF218">
        <f t="shared" si="130"/>
        <v>5.5927772293887179E-2</v>
      </c>
      <c r="DG218">
        <f t="shared" si="131"/>
        <v>2.5334145544896408E-8</v>
      </c>
      <c r="DH218" s="5">
        <f>IFERROR(((((L218+AB218)*(1/$H218))+AR218)/$F$2)/($B$2*('CAR.CAP_per person'!B$2)/(_xlfn.XLOOKUP($E$2,EU_countries_GDP!$A$2:$A$29,EU_countries_GDP!$E$2:$E$29))),"")</f>
        <v>0.20578925416516677</v>
      </c>
      <c r="DI218" s="5">
        <f>IFERROR(((((M218+AC218)*(1/$H218))+AS218)/$F$2)/($B$2*('CAR.CAP_per person'!C$2)/(_xlfn.XLOOKUP($E$2,EU_countries_GDP!$A$2:$A$29,EU_countries_GDP!$E$2:$E$29))),"")</f>
        <v>2.3337977881221873E-5</v>
      </c>
      <c r="DJ218" s="5">
        <f>IFERROR(((((N218+AD218)*(1/$H218))+AT218)/$F$2)/($B$2*('CAR.CAP_per person'!D$2)/(_xlfn.XLOOKUP($E$2,EU_countries_GDP!$A$2:$A$29,EU_countries_GDP!$E$2:$E$29))),"")</f>
        <v>2.8666470655796833E-4</v>
      </c>
      <c r="DK218" s="5">
        <f>IFERROR(((((O218+AE218)*(1/$H218))+AU218)/$F$2)/($B$2*('CAR.CAP_per person'!E$2)/(_xlfn.XLOOKUP($E$2,EU_countries_GDP!$A$2:$A$29,EU_countries_GDP!$E$2:$E$29))),"")</f>
        <v>6.1502377688212838E-3</v>
      </c>
      <c r="DL218" s="5">
        <f>IFERROR(((((P218+AF218)*(1/$H218))+AV218)/$F$2)/($B$2*('CAR.CAP_per person'!F$2)/(_xlfn.XLOOKUP($E$2,EU_countries_GDP!$A$2:$A$29,EU_countries_GDP!$E$2:$E$29))),"")</f>
        <v>0.23624915223239815</v>
      </c>
      <c r="DM218" s="5">
        <f>IFERROR(((((Q218+AG218)*(1/$H218))+AW218)/$F$2)/($B$2*('CAR.CAP_per person'!G$2)/(_xlfn.XLOOKUP($E$2,EU_countries_GDP!$A$2:$A$29,EU_countries_GDP!$E$2:$E$29))),"")</f>
        <v>1.7915032520322654E-2</v>
      </c>
      <c r="DN218" s="5">
        <f>IFERROR(((((R218+AH218)*(1/$H218))+AX218)/$F$2)/($B$2*('CAR.CAP_per person'!H$2)/(_xlfn.XLOOKUP($E$2,EU_countries_GDP!$A$2:$A$29,EU_countries_GDP!$E$2:$E$29))),"")</f>
        <v>1.9091225208779257E-4</v>
      </c>
      <c r="DO218" s="5">
        <f>IFERROR(((((S218+AI218)*(1/$H218))+AY218)/$F$2)/($B$2*('CAR.CAP_per person'!I$2)/(_xlfn.XLOOKUP($E$2,EU_countries_GDP!$A$2:$A$29,EU_countries_GDP!$E$2:$E$29))),"")</f>
        <v>1.767291270747089E-2</v>
      </c>
      <c r="DP218" s="5">
        <f>IFERROR(((((T218+AJ218)*(1/$H218))+AZ218)/$F$2)/($B$2*('CAR.CAP_per person'!J$2)/(_xlfn.XLOOKUP($E$2,EU_countries_GDP!$A$2:$A$29,EU_countries_GDP!$E$2:$E$29))),"")</f>
        <v>2.3850042762395288E-2</v>
      </c>
      <c r="DQ218" s="5">
        <f>IFERROR(((((U218+AK218)*(1/$H218))+BA218)/$F$2)/($B$2*('CAR.CAP_per person'!K$2)/(_xlfn.XLOOKUP($E$2,EU_countries_GDP!$A$2:$A$29,EU_countries_GDP!$E$2:$E$29))),"")</f>
        <v>2.321794749790734E-2</v>
      </c>
      <c r="DR218" s="5">
        <f>IFERROR(((((V218+AL218)*(1/$H218))+BB218)/$F$2)/($B$2*('CAR.CAP_per person'!L$2)/(_xlfn.XLOOKUP($E$2,EU_countries_GDP!$A$2:$A$29,EU_countries_GDP!$E$2:$E$29))),"")</f>
        <v>1.2452627630396441E-2</v>
      </c>
      <c r="DS218" s="5">
        <f>IFERROR(((((W218+AM218)*(1/$H218))+BC218)/$F$2)/($B$2*('CAR.CAP_per person'!M$2)/(_xlfn.XLOOKUP($E$2,EU_countries_GDP!$A$2:$A$29,EU_countries_GDP!$E$2:$E$29))),"")</f>
        <v>0.14046190994334234</v>
      </c>
      <c r="DT218" s="5">
        <f>IFERROR(((((X218+AN218)*(1/$H218))+BD218)/$F$2)/($B$2*('CAR.CAP_per person'!N$2)/(_xlfn.XLOOKUP($E$2,EU_countries_GDP!$A$2:$A$29,EU_countries_GDP!$E$2:$E$29))),"")</f>
        <v>5.3022373460842536</v>
      </c>
      <c r="DU218" s="5">
        <f>IFERROR(((((Y218+AO218)*(1/$H218))+BE218)/$F$2)/($B$2*('CAR.CAP_per person'!O$2)/(_xlfn.XLOOKUP($E$2,EU_countries_GDP!$A$2:$A$29,EU_countries_GDP!$E$2:$E$29))),"")</f>
        <v>9.4347435483938663E-4</v>
      </c>
      <c r="DV218" s="5">
        <f>IFERROR(((((Z218+AP218)*(1/$H218))+BF218)/$F$2)/($B$2*('CAR.CAP_per person'!P$2)/(_xlfn.XLOOKUP($E$2,EU_countries_GDP!$A$2:$A$29,EU_countries_GDP!$E$2:$E$29))),"")</f>
        <v>2.9455350923709534E-2</v>
      </c>
      <c r="DW218" s="5">
        <f>IFERROR(((((AA218+AQ218)*(1/$H218))+BG218)/$F$2)/($B$2*('CAR.CAP_per person'!Q$2)/(_xlfn.XLOOKUP($E$2,EU_countries_GDP!$A$2:$A$29,EU_countries_GDP!$E$2:$E$29))),"")</f>
        <v>1.3599648197337768E-2</v>
      </c>
    </row>
    <row r="219" spans="1:127">
      <c r="A219" t="s">
        <v>223</v>
      </c>
      <c r="B219" t="str">
        <f>_xlfn.XLOOKUP(D219,Table5[Ingredient],Table5[Category],"",FALSE)</f>
        <v>Starch/satiating food</v>
      </c>
      <c r="C219" s="33" t="s">
        <v>229</v>
      </c>
      <c r="D219" s="33" t="s">
        <v>195</v>
      </c>
      <c r="E219" s="33">
        <v>0.93400000000000005</v>
      </c>
      <c r="F219" s="33" t="s">
        <v>182</v>
      </c>
      <c r="G219" s="33" t="s">
        <v>180</v>
      </c>
      <c r="H219" s="91">
        <f>Dataset_AT!S98</f>
        <v>0.84250405917373283</v>
      </c>
      <c r="I219" s="33"/>
      <c r="J219" s="37">
        <f>IFERROR(INDEX('AveragePrices&amp;Codes'!G:AG, MATCH($D219, 'AveragePrices&amp;Codes'!$A:$A, 0), MATCH(Tool_Austria!$E$2, 'AveragePrices&amp;Codes'!$G$1:$AG$1, 0)),"")</f>
        <v>0</v>
      </c>
      <c r="K219" s="37">
        <f>IFERROR(E219/(_xlfn.XLOOKUP(A219,Dataset_AT!$V$2:$V$9,Dataset_AT!$W$2:$W$9)),"")</f>
        <v>1.2621621621621622E-2</v>
      </c>
      <c r="L219">
        <f>IFERROR(IF($F219="Raw",_xlfn.XLOOKUP(_xlfn.XLOOKUP(Tool_Austria!$D219,'AveragePrices&amp;Codes'!$A:$A,'AveragePrices&amp;Codes'!$B:$B),AGRIBALYSE_Raw!$B:$B,AGRIBALYSE_Raw!O:O)*$E219,_xlfn.XLOOKUP(_xlfn.XLOOKUP(Tool_Austria!$D219,'AveragePrices&amp;Codes'!$A:$A,'AveragePrices&amp;Codes'!$B:$B),AGRIBALYSE_Cooked!$C:$C,AGRIBALYSE_Cooked!P:P)*$E219),"")</f>
        <v>0.24641076917333338</v>
      </c>
      <c r="M219">
        <f>IFERROR(IF($F219="Raw",_xlfn.XLOOKUP(_xlfn.XLOOKUP(Tool_Austria!$D219,'AveragePrices&amp;Codes'!$A:$A,'AveragePrices&amp;Codes'!$B:$B),AGRIBALYSE_Raw!$B:$B,AGRIBALYSE_Raw!P:P)*$E219,_xlfn.XLOOKUP(_xlfn.XLOOKUP(Tool_Austria!$D219,'AveragePrices&amp;Codes'!$A:$A,'AveragePrices&amp;Codes'!$B:$B),AGRIBALYSE_Cooked!$C:$C,AGRIBALYSE_Cooked!Q:Q)*$E219),"")</f>
        <v>4.1277753286666672E-9</v>
      </c>
      <c r="N219">
        <f>IFERROR(IF($F219="Raw",_xlfn.XLOOKUP(_xlfn.XLOOKUP(Tool_Austria!$D219,'AveragePrices&amp;Codes'!$A:$A,'AveragePrices&amp;Codes'!$B:$B),AGRIBALYSE_Raw!$B:$B,AGRIBALYSE_Raw!Q:Q)*$E219,_xlfn.XLOOKUP(_xlfn.XLOOKUP(Tool_Austria!$D219,'AveragePrices&amp;Codes'!$A:$A,'AveragePrices&amp;Codes'!$B:$B),AGRIBALYSE_Cooked!$C:$C,AGRIBALYSE_Cooked!R:R)*$E219),"")</f>
        <v>5.5932194606666673E-2</v>
      </c>
      <c r="O219">
        <f>IFERROR(IF($F219="Raw",_xlfn.XLOOKUP(_xlfn.XLOOKUP(Tool_Austria!$D219,'AveragePrices&amp;Codes'!$A:$A,'AveragePrices&amp;Codes'!$B:$B),AGRIBALYSE_Raw!$B:$B,AGRIBALYSE_Raw!R:R)*$E219,_xlfn.XLOOKUP(_xlfn.XLOOKUP(Tool_Austria!$D219,'AveragePrices&amp;Codes'!$A:$A,'AveragePrices&amp;Codes'!$B:$B),AGRIBALYSE_Cooked!$C:$C,AGRIBALYSE_Cooked!S:S)*$E219),"")</f>
        <v>8.293223858666667E-4</v>
      </c>
      <c r="P219">
        <f>IFERROR(IF($F219="Raw",_xlfn.XLOOKUP(_xlfn.XLOOKUP(Tool_Austria!$D219,'AveragePrices&amp;Codes'!$A:$A,'AveragePrices&amp;Codes'!$B:$B),AGRIBALYSE_Raw!$B:$B,AGRIBALYSE_Raw!S:S)*$E219,_xlfn.XLOOKUP(_xlfn.XLOOKUP(Tool_Austria!$D219,'AveragePrices&amp;Codes'!$A:$A,'AveragePrices&amp;Codes'!$B:$B),AGRIBALYSE_Cooked!$C:$C,AGRIBALYSE_Cooked!T:T)*$E219),"")</f>
        <v>2.2340071092666668E-8</v>
      </c>
      <c r="Q219">
        <f>IFERROR(IF($F219="Raw",_xlfn.XLOOKUP(_xlfn.XLOOKUP(Tool_Austria!$D219,'AveragePrices&amp;Codes'!$A:$A,'AveragePrices&amp;Codes'!$B:$B),AGRIBALYSE_Raw!$B:$B,AGRIBALYSE_Raw!T:T)*$E219,_xlfn.XLOOKUP(_xlfn.XLOOKUP(Tool_Austria!$D219,'AveragePrices&amp;Codes'!$A:$A,'AveragePrices&amp;Codes'!$B:$B),AGRIBALYSE_Cooked!$C:$C,AGRIBALYSE_Cooked!U:U)*$E219),"")</f>
        <v>1.9247423368666669E-9</v>
      </c>
      <c r="R219">
        <f>IFERROR(IF($F219="Raw",_xlfn.XLOOKUP(_xlfn.XLOOKUP(Tool_Austria!$D219,'AveragePrices&amp;Codes'!$A:$A,'AveragePrices&amp;Codes'!$B:$B),AGRIBALYSE_Raw!$B:$B,AGRIBALYSE_Raw!U:U)*$E219,_xlfn.XLOOKUP(_xlfn.XLOOKUP(Tool_Austria!$D219,'AveragePrices&amp;Codes'!$A:$A,'AveragePrices&amp;Codes'!$B:$B),AGRIBALYSE_Cooked!$C:$C,AGRIBALYSE_Cooked!V:V)*$E219),"")</f>
        <v>3.1857796660000003E-10</v>
      </c>
      <c r="S219">
        <f>IFERROR(IF($F219="Raw",_xlfn.XLOOKUP(_xlfn.XLOOKUP(Tool_Austria!$D219,'AveragePrices&amp;Codes'!$A:$A,'AveragePrices&amp;Codes'!$B:$B),AGRIBALYSE_Raw!$B:$B,AGRIBALYSE_Raw!V:V)*$E219,_xlfn.XLOOKUP(_xlfn.XLOOKUP(Tool_Austria!$D219,'AveragePrices&amp;Codes'!$A:$A,'AveragePrices&amp;Codes'!$B:$B),AGRIBALYSE_Cooked!$C:$C,AGRIBALYSE_Cooked!W:W)*$E219),"")</f>
        <v>2.9435758134000005E-3</v>
      </c>
      <c r="T219">
        <f>IFERROR(IF($F219="Raw",_xlfn.XLOOKUP(_xlfn.XLOOKUP(Tool_Austria!$D219,'AveragePrices&amp;Codes'!$A:$A,'AveragePrices&amp;Codes'!$B:$B),AGRIBALYSE_Raw!$B:$B,AGRIBALYSE_Raw!W:W)*$E219,_xlfn.XLOOKUP(_xlfn.XLOOKUP(Tool_Austria!$D219,'AveragePrices&amp;Codes'!$A:$A,'AveragePrices&amp;Codes'!$B:$B),AGRIBALYSE_Cooked!$C:$C,AGRIBALYSE_Cooked!X:X)*$E219),"")</f>
        <v>4.9898741406666667E-5</v>
      </c>
      <c r="U219">
        <f>IFERROR(IF($F219="Raw",_xlfn.XLOOKUP(_xlfn.XLOOKUP(Tool_Austria!$D219,'AveragePrices&amp;Codes'!$A:$A,'AveragePrices&amp;Codes'!$B:$B),AGRIBALYSE_Raw!$B:$B,AGRIBALYSE_Raw!X:X)*$E219,_xlfn.XLOOKUP(_xlfn.XLOOKUP(Tool_Austria!$D219,'AveragePrices&amp;Codes'!$A:$A,'AveragePrices&amp;Codes'!$B:$B),AGRIBALYSE_Cooked!$C:$C,AGRIBALYSE_Cooked!Y:Y)*$E219),"")</f>
        <v>1.9786959676666668E-3</v>
      </c>
      <c r="V219">
        <f>IFERROR(IF($F219="Raw",_xlfn.XLOOKUP(_xlfn.XLOOKUP(Tool_Austria!$D219,'AveragePrices&amp;Codes'!$A:$A,'AveragePrices&amp;Codes'!$B:$B),AGRIBALYSE_Raw!$B:$B,AGRIBALYSE_Raw!Y:Y)*$E219,_xlfn.XLOOKUP(_xlfn.XLOOKUP(Tool_Austria!$D219,'AveragePrices&amp;Codes'!$A:$A,'AveragePrices&amp;Codes'!$B:$B),AGRIBALYSE_Cooked!$C:$C,AGRIBALYSE_Cooked!Z:Z)*$E219),"")</f>
        <v>1.2447068684000001E-2</v>
      </c>
      <c r="W219">
        <f>IFERROR(IF($F219="Raw",_xlfn.XLOOKUP(_xlfn.XLOOKUP(Tool_Austria!$D219,'AveragePrices&amp;Codes'!$A:$A,'AveragePrices&amp;Codes'!$B:$B),AGRIBALYSE_Raw!$B:$B,AGRIBALYSE_Raw!Z:Z)*$E219,_xlfn.XLOOKUP(_xlfn.XLOOKUP(Tool_Austria!$D219,'AveragePrices&amp;Codes'!$A:$A,'AveragePrices&amp;Codes'!$B:$B),AGRIBALYSE_Cooked!$C:$C,AGRIBALYSE_Cooked!AA:AA)*$E219),"")</f>
        <v>4.1791735043333338</v>
      </c>
      <c r="X219">
        <f>IFERROR(IF($F219="Raw",_xlfn.XLOOKUP(_xlfn.XLOOKUP(Tool_Austria!$D219,'AveragePrices&amp;Codes'!$A:$A,'AveragePrices&amp;Codes'!$B:$B),AGRIBALYSE_Raw!$B:$B,AGRIBALYSE_Raw!AA:AA)*$E219,_xlfn.XLOOKUP(_xlfn.XLOOKUP(Tool_Austria!$D219,'AveragePrices&amp;Codes'!$A:$A,'AveragePrices&amp;Codes'!$B:$B),AGRIBALYSE_Cooked!$C:$C,AGRIBALYSE_Cooked!AB:AB)*$E219),"")</f>
        <v>26.219416431333336</v>
      </c>
      <c r="Y219">
        <f>IFERROR(IF($F219="Raw",_xlfn.XLOOKUP(_xlfn.XLOOKUP(Tool_Austria!$D219,'AveragePrices&amp;Codes'!$A:$A,'AveragePrices&amp;Codes'!$B:$B),AGRIBALYSE_Raw!$B:$B,AGRIBALYSE_Raw!AB:AB)*$E219,_xlfn.XLOOKUP(_xlfn.XLOOKUP(Tool_Austria!$D219,'AveragePrices&amp;Codes'!$A:$A,'AveragePrices&amp;Codes'!$B:$B),AGRIBALYSE_Cooked!$C:$C,AGRIBALYSE_Cooked!AC:AC)*$E219),"")</f>
        <v>6.3970348046666667E-2</v>
      </c>
      <c r="Z219">
        <f>IFERROR(IF($F219="Raw",_xlfn.XLOOKUP(_xlfn.XLOOKUP(Tool_Austria!$D219,'AveragePrices&amp;Codes'!$A:$A,'AveragePrices&amp;Codes'!$B:$B),AGRIBALYSE_Raw!$B:$B,AGRIBALYSE_Raw!AC:AC)*$E219,_xlfn.XLOOKUP(_xlfn.XLOOKUP(Tool_Austria!$D219,'AveragePrices&amp;Codes'!$A:$A,'AveragePrices&amp;Codes'!$B:$B),AGRIBALYSE_Cooked!$C:$C,AGRIBALYSE_Cooked!AD:AD)*$E219),"")</f>
        <v>2.8104995245333337</v>
      </c>
      <c r="AA219">
        <f>IFERROR(IF($F219="Raw",_xlfn.XLOOKUP(_xlfn.XLOOKUP(Tool_Austria!$D219,'AveragePrices&amp;Codes'!$A:$A,'AveragePrices&amp;Codes'!$B:$B),AGRIBALYSE_Raw!$B:$B,AGRIBALYSE_Raw!AD:AD)*$E219,_xlfn.XLOOKUP(_xlfn.XLOOKUP(Tool_Austria!$D219,'AveragePrices&amp;Codes'!$A:$A,'AveragePrices&amp;Codes'!$B:$B),AGRIBALYSE_Cooked!$C:$C,AGRIBALYSE_Cooked!AE:AE)*$E219),"")</f>
        <v>1.1280993967999999E-6</v>
      </c>
      <c r="AB219" cm="1">
        <f t="array" ref="AB219">IFERROR(_xlfn.XLOOKUP(Tool_Austria!$F219&amp;$E$2,'Cooking methods'!$A:$A&amp;'Cooking methods'!$B:$B,'Cooking methods'!C:C)*$E219,"")</f>
        <v>0.24660692785333335</v>
      </c>
      <c r="AC219" cm="1">
        <f t="array" ref="AC219">IFERROR(_xlfn.XLOOKUP(Tool_Austria!$F219&amp;$E$2,'Cooking methods'!$A:$A&amp;'Cooking methods'!$B:$B,'Cooking methods'!D:D)*$E219,"")</f>
        <v>4.5976912548733338E-9</v>
      </c>
      <c r="AD219" cm="1">
        <f t="array" ref="AD219">IFERROR(_xlfn.XLOOKUP(Tool_Austria!$F219&amp;$E$2,'Cooking methods'!$A:$A&amp;'Cooking methods'!$B:$B,'Cooking methods'!E:E)*$E219,"")</f>
        <v>0.16800823133333334</v>
      </c>
      <c r="AE219" cm="1">
        <f t="array" ref="AE219">IFERROR(_xlfn.XLOOKUP(Tool_Austria!$F219&amp;$E$2,'Cooking methods'!$A:$A&amp;'Cooking methods'!$B:$B,'Cooking methods'!F:F)*$E219,"")</f>
        <v>5.5419542866000002E-4</v>
      </c>
      <c r="AF219" cm="1">
        <f t="array" ref="AF219">IFERROR(_xlfn.XLOOKUP(Tool_Austria!$F219&amp;$E$2,'Cooking methods'!$A:$A&amp;'Cooking methods'!$B:$B,'Cooking methods'!G:G)*$E219,"")</f>
        <v>3.2302818394666671E-9</v>
      </c>
      <c r="AG219" cm="1">
        <f t="array" ref="AG219">IFERROR(_xlfn.XLOOKUP(Tool_Austria!$F219&amp;$E$2,'Cooking methods'!$A:$A&amp;'Cooking methods'!$B:$B,'Cooking methods'!H:H)*$E219,"")</f>
        <v>1.9433277724800003E-9</v>
      </c>
      <c r="AH219" cm="1">
        <f t="array" ref="AH219">IFERROR(_xlfn.XLOOKUP(Tool_Austria!$F219&amp;$E$2,'Cooking methods'!$A:$A&amp;'Cooking methods'!$B:$B,'Cooking methods'!I:I)*$E219,"")</f>
        <v>4.6505591698266672E-10</v>
      </c>
      <c r="AI219" cm="1">
        <f t="array" ref="AI219">IFERROR(_xlfn.XLOOKUP(Tool_Austria!$F219&amp;$E$2,'Cooking methods'!$A:$A&amp;'Cooking methods'!$B:$B,'Cooking methods'!J:J)*$E219,"")</f>
        <v>1.1031155350333334E-3</v>
      </c>
      <c r="AJ219" cm="1">
        <f t="array" ref="AJ219">IFERROR(_xlfn.XLOOKUP(Tool_Austria!$F219&amp;$E$2,'Cooking methods'!$A:$A&amp;'Cooking methods'!$B:$B,'Cooking methods'!K:K)*$E219,"")</f>
        <v>2.363753485766667E-4</v>
      </c>
      <c r="AK219" cm="1">
        <f t="array" ref="AK219">IFERROR(_xlfn.XLOOKUP(Tool_Austria!$F219&amp;$E$2,'Cooking methods'!$A:$A&amp;'Cooking methods'!$B:$B,'Cooking methods'!L:L)*$E219,"")</f>
        <v>2.1313036286666669E-4</v>
      </c>
      <c r="AL219" cm="1">
        <f t="array" ref="AL219">IFERROR(_xlfn.XLOOKUP(Tool_Austria!$F219&amp;$E$2,'Cooking methods'!$A:$A&amp;'Cooking methods'!$B:$B,'Cooking methods'!M:M)*$E219,"")</f>
        <v>1.5655601368333334E-3</v>
      </c>
      <c r="AM219" cm="1">
        <f t="array" ref="AM219">IFERROR(_xlfn.XLOOKUP(Tool_Austria!$F219&amp;$E$2,'Cooking methods'!$A:$A&amp;'Cooking methods'!$B:$B,'Cooking methods'!N:N)*$E219,"")</f>
        <v>0.80447868325333338</v>
      </c>
      <c r="AN219" cm="1">
        <f t="array" ref="AN219">IFERROR(_xlfn.XLOOKUP(Tool_Austria!$F219&amp;$E$2,'Cooking methods'!$A:$A&amp;'Cooking methods'!$B:$B,'Cooking methods'!O:O)*$E219,"")</f>
        <v>0.64528002086666669</v>
      </c>
      <c r="AO219" cm="1">
        <f t="array" ref="AO219">IFERROR(_xlfn.XLOOKUP(Tool_Austria!$F219&amp;$E$2,'Cooking methods'!$A:$A&amp;'Cooking methods'!$B:$B,'Cooking methods'!P:P)*$E219,"")</f>
        <v>0.12618518705333337</v>
      </c>
      <c r="AP219" cm="1">
        <f t="array" ref="AP219">IFERROR(_xlfn.XLOOKUP(Tool_Austria!$F219&amp;$E$2,'Cooking methods'!$A:$A&amp;'Cooking methods'!$B:$B,'Cooking methods'!Q:Q)*$E219,"")</f>
        <v>5.8912229390266662</v>
      </c>
      <c r="AQ219" cm="1">
        <f t="array" ref="AQ219">IFERROR(_xlfn.XLOOKUP(Tool_Austria!$F219&amp;$E$2,'Cooking methods'!$A:$A&amp;'Cooking methods'!$B:$B,'Cooking methods'!R:R)*$E219,"")</f>
        <v>4.1658299818266674E-7</v>
      </c>
      <c r="AR219" cm="1">
        <f t="array" ref="AR219">IFERROR(_xlfn.XLOOKUP(Tool_Austria!$G219&amp;$E$2,'Waste management'!$A:$A&amp;'Waste management'!$B:$B,'Waste management'!C:C)*$E219,"")</f>
        <v>5.229466E-2</v>
      </c>
      <c r="AS219" cm="1">
        <f t="array" ref="AS219">IFERROR(_xlfn.XLOOKUP(Tool_Austria!$G219&amp;$E$2,'Waste management'!$A:$A&amp;'Waste management'!$B:$B,'Waste management'!D:D)*$E219,"")</f>
        <v>3.5678893399999998E-10</v>
      </c>
      <c r="AT219" cm="1">
        <f t="array" ref="AT219">IFERROR(_xlfn.XLOOKUP(Tool_Austria!$G219&amp;$E$2,'Waste management'!$A:$A&amp;'Waste management'!$B:$B,'Waste management'!E:E)*$E219,"")</f>
        <v>9.6202000000000017E-4</v>
      </c>
      <c r="AU219" cm="1">
        <f t="array" ref="AU219">IFERROR(_xlfn.XLOOKUP(Tool_Austria!$G219&amp;$E$2,'Waste management'!$A:$A&amp;'Waste management'!$B:$B,'Waste management'!F:F)*$E219,"")</f>
        <v>1.1208000000000001E-4</v>
      </c>
      <c r="AV219" cm="1">
        <f t="array" ref="AV219">IFERROR(_xlfn.XLOOKUP(Tool_Austria!$G219&amp;$E$2,'Waste management'!$A:$A&amp;'Waste management'!$B:$B,'Waste management'!G:G)*$E219,"")</f>
        <v>1.0815346400000001E-8</v>
      </c>
      <c r="AW219" cm="1">
        <f t="array" ref="AW219">IFERROR(_xlfn.XLOOKUP(Tool_Austria!$G219&amp;$E$2,'Waste management'!$A:$A&amp;'Waste management'!$B:$B,'Waste management'!H:H)*$E219,"")</f>
        <v>3.5253923400000001E-10</v>
      </c>
      <c r="AX219" cm="1">
        <f t="array" ref="AX219">IFERROR(_xlfn.XLOOKUP(Tool_Austria!$G219&amp;$E$2,'Waste management'!$A:$A&amp;'Waste management'!$B:$B,'Waste management'!I:I)*$E219,"")</f>
        <v>2.5064543800000002E-10</v>
      </c>
      <c r="AY219" cm="1">
        <f t="array" ref="AY219">IFERROR(_xlfn.XLOOKUP(Tool_Austria!$G219&amp;$E$2,'Waste management'!$A:$A&amp;'Waste management'!$B:$B,'Waste management'!J:J)*$E219,"")</f>
        <v>2.0641400000000003E-3</v>
      </c>
      <c r="AZ219" cm="1">
        <f t="array" ref="AZ219">IFERROR(_xlfn.XLOOKUP(Tool_Austria!$G219&amp;$E$2,'Waste management'!$A:$A&amp;'Waste management'!$B:$B,'Waste management'!K:K)*$E219,"")</f>
        <v>5.0243782800000005E-6</v>
      </c>
      <c r="BA219" cm="1">
        <f t="array" ref="BA219">IFERROR(_xlfn.XLOOKUP(Tool_Austria!$G219&amp;$E$2,'Waste management'!$A:$A&amp;'Waste management'!$B:$B,'Waste management'!L:L)*$E219,"")</f>
        <v>9.0412507599999998E-5</v>
      </c>
      <c r="BB219" cm="1">
        <f t="array" ref="BB219">IFERROR(_xlfn.XLOOKUP(Tool_Austria!$G219&amp;$E$2,'Waste management'!$A:$A&amp;'Waste management'!$B:$B,'Waste management'!M:M)*$E219,"")</f>
        <v>9.0971600000000017E-3</v>
      </c>
      <c r="BC219" cm="1">
        <f t="array" ref="BC219">IFERROR(_xlfn.XLOOKUP(Tool_Austria!$G219&amp;$E$2,'Waste management'!$A:$A&amp;'Waste management'!$B:$B,'Waste management'!N:N)*$E219,"")</f>
        <v>7.8223807600000006</v>
      </c>
      <c r="BD219" cm="1">
        <f t="array" ref="BD219">IFERROR(_xlfn.XLOOKUP(Tool_Austria!$G219&amp;$E$2,'Waste management'!$A:$A&amp;'Waste management'!$B:$B,'Waste management'!O:O)*$E219,"")</f>
        <v>0.49876534</v>
      </c>
      <c r="BE219" cm="1">
        <f t="array" ref="BE219">IFERROR(_xlfn.XLOOKUP(Tool_Austria!$G219&amp;$E$2,'Waste management'!$A:$A&amp;'Waste management'!$B:$B,'Waste management'!P:P)*$E219,"")</f>
        <v>1.0769020000000001E-2</v>
      </c>
      <c r="BF219" cm="1">
        <f t="array" ref="BF219">IFERROR(_xlfn.XLOOKUP(Tool_Austria!$G219&amp;$E$2,'Waste management'!$A:$A&amp;'Waste management'!$B:$B,'Waste management'!Q:Q)*$E219,"")</f>
        <v>0.31344105999999999</v>
      </c>
      <c r="BG219" cm="1">
        <f t="array" ref="BG219">IFERROR(_xlfn.XLOOKUP(Tool_Austria!$G219&amp;$E$2,'Waste management'!$A:$A&amp;'Waste management'!$B:$B,'Waste management'!R:R)*$E219,"")</f>
        <v>1.0186204E-7</v>
      </c>
      <c r="BH219">
        <f>IFERROR((L219+AR219+AB219)*_xlfn.XLOOKUP(Tool_Austria!BH$4,Monetization_Factors!$A:$A,Monetization_Factors!$D:$D),"")</f>
        <v>7.0945612255181284E-2</v>
      </c>
      <c r="BI219">
        <f>IFERROR((M219+AS219+AC219)*_xlfn.XLOOKUP(Tool_Austria!BI$4,Monetization_Factors!$A:$A,Monetization_Factors!$D:$D),"")</f>
        <v>3.6357210691173947E-7</v>
      </c>
      <c r="BJ219">
        <f>IFERROR((N219+AT219+AD219)*_xlfn.XLOOKUP(Tool_Austria!BJ$4,Monetization_Factors!$A:$A,Monetization_Factors!$D:$D),"")</f>
        <v>3.4324235412171427E-4</v>
      </c>
      <c r="BK219">
        <f>IFERROR((O219+AU219+AE219)*_xlfn.XLOOKUP(Tool_Austria!BK$4,Monetization_Factors!$A:$A,Monetization_Factors!$D:$D),"")</f>
        <v>2.2638469094991473E-3</v>
      </c>
      <c r="BL219">
        <f>IFERROR((P219+AV219+AF219)*_xlfn.XLOOKUP(Tool_Austria!BL$4,Monetization_Factors!$A:$A,Monetization_Factors!$D:$D),"")</f>
        <v>3.632289710066388E-2</v>
      </c>
      <c r="BM219">
        <f>IFERROR((Q219+AW219+AG219)*_xlfn.XLOOKUP(Tool_Austria!BM$4,Monetization_Factors!$A:$A,Monetization_Factors!$D:$D),"")</f>
        <v>8.7645597616982948E-4</v>
      </c>
      <c r="BN219">
        <f>IFERROR((R219+AX219+AH219)*_xlfn.XLOOKUP(Tool_Austria!BN$4,Monetization_Factors!$A:$A,Monetization_Factors!$D:$D),"")</f>
        <v>1.1890502699774615E-3</v>
      </c>
      <c r="BO219">
        <f>IFERROR((S219+AY219+AI219)*_xlfn.XLOOKUP(Tool_Austria!BO$4,Monetization_Factors!$A:$A,Monetization_Factors!$D:$D),"")</f>
        <v>2.6755631434784233E-3</v>
      </c>
      <c r="BP219">
        <f>IFERROR((T219+AZ219+AJ219)*_xlfn.XLOOKUP(Tool_Austria!BP$4,Monetization_Factors!$A:$A,Monetization_Factors!$D:$D),"")</f>
        <v>7.1059095467169314E-4</v>
      </c>
      <c r="BQ219">
        <f>IFERROR((U219+BA219+AK219)*_xlfn.XLOOKUP(Tool_Austria!BQ$4,Monetization_Factors!$A:$A,Monetization_Factors!$D:$D),"")</f>
        <v>9.3358895908994734E-3</v>
      </c>
      <c r="BR219" t="str">
        <f>IFERROR((V219+BB219+AL219)*_xlfn.XLOOKUP(Tool_Austria!BR$4,Monetization_Factors!$A:$A,Monetization_Factors!$D:$D),"")</f>
        <v/>
      </c>
      <c r="BS219">
        <f>IFERROR((W219+BC219+AM219)*_xlfn.XLOOKUP(Tool_Austria!BS$4,Monetization_Factors!$A:$A,Monetization_Factors!$D:$D),"")</f>
        <v>6.2317651583665055E-4</v>
      </c>
      <c r="BT219">
        <f>IFERROR((X219+BD219+AN219)*_xlfn.XLOOKUP(Tool_Austria!BT$4,Monetization_Factors!$A:$A,Monetization_Factors!$D:$D),"")</f>
        <v>6.0930943715664723E-3</v>
      </c>
      <c r="BU219">
        <f>IFERROR((Y219+BE219+AO219)*_xlfn.XLOOKUP(Tool_Austria!BU$4,Monetization_Factors!$A:$A,Monetization_Factors!$D:$D),"")</f>
        <v>1.2768609058950819E-3</v>
      </c>
      <c r="BV219">
        <f>IFERROR((Z219+BF219+AP219)*_xlfn.XLOOKUP(Tool_Austria!BV$4,Monetization_Factors!$A:$A,Monetization_Factors!$D:$D),"")</f>
        <v>1.4886561723680943E-2</v>
      </c>
      <c r="BW219">
        <f>IFERROR((AA219+BG219+AQ219)*_xlfn.XLOOKUP(Tool_Austria!BW$4,Monetization_Factors!$A:$A,Monetization_Factors!$D:$D),"")</f>
        <v>3.4398284898934961E-6</v>
      </c>
      <c r="BX219" s="38" cm="1">
        <f t="array" ref="BX219">IFERROR(_xlfn.IFS(I219&lt;&gt;0,I219*E219,I219="",J219*E219),"")</f>
        <v>0</v>
      </c>
      <c r="BY219" s="38">
        <f t="shared" si="123"/>
        <v>0.14754664547223881</v>
      </c>
      <c r="BZ219" s="38">
        <f t="shared" si="124"/>
        <v>0.14754664547223881</v>
      </c>
      <c r="CA219" s="38">
        <f t="shared" si="125"/>
        <v>2.269948391880597E-4</v>
      </c>
      <c r="CB219">
        <f t="shared" si="128"/>
        <v>0.54531235702666681</v>
      </c>
      <c r="CC219">
        <f t="shared" si="128"/>
        <v>9.0822555175400012E-9</v>
      </c>
      <c r="CD219">
        <f t="shared" si="128"/>
        <v>0.22490244594000003</v>
      </c>
      <c r="CE219">
        <f t="shared" si="128"/>
        <v>1.4955978145266668E-3</v>
      </c>
      <c r="CF219">
        <f t="shared" si="128"/>
        <v>3.6385699332133337E-8</v>
      </c>
      <c r="CG219">
        <f t="shared" si="128"/>
        <v>4.2206093433466676E-9</v>
      </c>
      <c r="CH219">
        <f t="shared" si="128"/>
        <v>1.0342793215826667E-9</v>
      </c>
      <c r="CI219">
        <f t="shared" si="128"/>
        <v>6.1108313484333349E-3</v>
      </c>
      <c r="CJ219">
        <f t="shared" si="128"/>
        <v>2.9129846826333338E-4</v>
      </c>
      <c r="CK219">
        <f t="shared" si="128"/>
        <v>2.2822388381333334E-3</v>
      </c>
      <c r="CL219">
        <f t="shared" si="128"/>
        <v>2.3109788820833338E-2</v>
      </c>
      <c r="CM219">
        <f t="shared" si="128"/>
        <v>12.806032947586669</v>
      </c>
      <c r="CN219">
        <f t="shared" si="128"/>
        <v>27.363461792200003</v>
      </c>
      <c r="CO219">
        <f t="shared" si="128"/>
        <v>0.20092455510000004</v>
      </c>
      <c r="CP219">
        <f t="shared" si="128"/>
        <v>9.0151635235600001</v>
      </c>
      <c r="CQ219">
        <f t="shared" si="129"/>
        <v>1.6465444349826667E-6</v>
      </c>
      <c r="CR219">
        <f t="shared" si="130"/>
        <v>8.3894208773333358E-4</v>
      </c>
      <c r="CS219">
        <f t="shared" si="130"/>
        <v>1.3972700796215387E-11</v>
      </c>
      <c r="CT219">
        <f t="shared" si="130"/>
        <v>3.4600376298461543E-4</v>
      </c>
      <c r="CU219">
        <f t="shared" si="130"/>
        <v>2.3009197146564103E-6</v>
      </c>
      <c r="CV219">
        <f t="shared" si="130"/>
        <v>5.5977998972512826E-11</v>
      </c>
      <c r="CW219">
        <f t="shared" si="130"/>
        <v>6.4932451436102576E-12</v>
      </c>
      <c r="CX219">
        <f t="shared" si="130"/>
        <v>1.5911989562810257E-12</v>
      </c>
      <c r="CY219">
        <f t="shared" si="130"/>
        <v>9.4012789975897459E-6</v>
      </c>
      <c r="CZ219">
        <f t="shared" si="130"/>
        <v>4.4815148963589749E-7</v>
      </c>
      <c r="DA219">
        <f t="shared" si="130"/>
        <v>3.5111366740512819E-6</v>
      </c>
      <c r="DB219">
        <f t="shared" si="130"/>
        <v>3.5553521262820522E-5</v>
      </c>
      <c r="DC219">
        <f t="shared" si="130"/>
        <v>1.9701589150133335E-2</v>
      </c>
      <c r="DD219">
        <f t="shared" si="130"/>
        <v>4.2097633526461543E-2</v>
      </c>
      <c r="DE219">
        <f t="shared" si="130"/>
        <v>3.0911470015384623E-4</v>
      </c>
      <c r="DF219">
        <f t="shared" si="130"/>
        <v>1.3869482343938462E-2</v>
      </c>
      <c r="DG219">
        <f t="shared" si="131"/>
        <v>2.533145284588718E-9</v>
      </c>
      <c r="DH219" s="5">
        <f>IFERROR(((((L219+AB219)*(1/$H219))+AR219)/$F$2)/($B$2*('CAR.CAP_per person'!B$2)/(_xlfn.XLOOKUP($E$2,EU_countries_GDP!$A$2:$A$29,EU_countries_GDP!$E$2:$E$29))),"")</f>
        <v>1.4333694057332041E-2</v>
      </c>
      <c r="DI219" s="5">
        <f>IFERROR(((((M219+AC219)*(1/$H219))+AS219)/$F$2)/($B$2*('CAR.CAP_per person'!C$2)/(_xlfn.XLOOKUP($E$2,EU_countries_GDP!$A$2:$A$29,EU_countries_GDP!$E$2:$E$29))),"")</f>
        <v>3.0420211511939841E-6</v>
      </c>
      <c r="DJ219" s="5">
        <f>IFERROR(((((N219+AD219)*(1/$H219))+AT219)/$F$2)/($B$2*('CAR.CAP_per person'!D$2)/(_xlfn.XLOOKUP($E$2,EU_countries_GDP!$A$2:$A$29,EU_countries_GDP!$E$2:$E$29))),"")</f>
        <v>7.753628968304697E-5</v>
      </c>
      <c r="DK219" s="5">
        <f>IFERROR(((((O219+AE219)*(1/$H219))+AU219)/$F$2)/($B$2*('CAR.CAP_per person'!E$2)/(_xlfn.XLOOKUP($E$2,EU_countries_GDP!$A$2:$A$29,EU_countries_GDP!$E$2:$E$29))),"")</f>
        <v>6.6075373825065563E-4</v>
      </c>
      <c r="DL219" s="5">
        <f>IFERROR(((((P219+AF219)*(1/$H219))+AV219)/$F$2)/($B$2*('CAR.CAP_per person'!F$2)/(_xlfn.XLOOKUP($E$2,EU_countries_GDP!$A$2:$A$29,EU_countries_GDP!$E$2:$E$29))),"")</f>
        <v>1.2205233773287706E-2</v>
      </c>
      <c r="DM219" s="5">
        <f>IFERROR(((((Q219+AG219)*(1/$H219))+AW219)/$F$2)/($B$2*('CAR.CAP_per person'!G$2)/(_xlfn.XLOOKUP($E$2,EU_countries_GDP!$A$2:$A$29,EU_countries_GDP!$E$2:$E$29))),"")</f>
        <v>7.8771232776642119E-4</v>
      </c>
      <c r="DN219" s="5">
        <f>IFERROR(((((R219+AH219)*(1/$H219))+AX219)/$F$2)/($B$2*('CAR.CAP_per person'!H$2)/(_xlfn.XLOOKUP($E$2,EU_countries_GDP!$A$2:$A$29,EU_countries_GDP!$E$2:$E$29))),"")</f>
        <v>4.4100262697698861E-5</v>
      </c>
      <c r="DO219" s="5">
        <f>IFERROR(((((S219+AI219)*(1/$H219))+AY219)/$F$2)/($B$2*('CAR.CAP_per person'!I$2)/(_xlfn.XLOOKUP($E$2,EU_countries_GDP!$A$2:$A$29,EU_countries_GDP!$E$2:$E$29))),"")</f>
        <v>1.0489365592273561E-3</v>
      </c>
      <c r="DP219" s="5">
        <f>IFERROR(((((T219+AJ219)*(1/$H219))+AZ219)/$F$2)/($B$2*('CAR.CAP_per person'!J$2)/(_xlfn.XLOOKUP($E$2,EU_countries_GDP!$A$2:$A$29,EU_countries_GDP!$E$2:$E$29))),"")</f>
        <v>9.0915100666149086E-3</v>
      </c>
      <c r="DQ219" s="5">
        <f>IFERROR(((((U219+AK219)*(1/$H219))+BA219)/$F$2)/($B$2*('CAR.CAP_per person'!K$2)/(_xlfn.XLOOKUP($E$2,EU_countries_GDP!$A$2:$A$29,EU_countries_GDP!$E$2:$E$29))),"")</f>
        <v>2.0559066508389011E-3</v>
      </c>
      <c r="DR219" s="5">
        <f>IFERROR(((((V219+AL219)*(1/$H219))+BB219)/$F$2)/($B$2*('CAR.CAP_per person'!L$2)/(_xlfn.XLOOKUP($E$2,EU_countries_GDP!$A$2:$A$29,EU_countries_GDP!$E$2:$E$29))),"")</f>
        <v>6.42442857541628E-4</v>
      </c>
      <c r="DS219" s="5">
        <f>IFERROR(((((W219+AM219)*(1/$H219))+BC219)/$F$2)/($B$2*('CAR.CAP_per person'!M$2)/(_xlfn.XLOOKUP($E$2,EU_countries_GDP!$A$2:$A$29,EU_countries_GDP!$E$2:$E$29))),"")</f>
        <v>1.6013632349394562E-2</v>
      </c>
      <c r="DT219" s="5">
        <f>IFERROR(((((X219+AN219)*(1/$H219))+BD219)/$F$2)/($B$2*('CAR.CAP_per person'!N$2)/(_xlfn.XLOOKUP($E$2,EU_countries_GDP!$A$2:$A$29,EU_countries_GDP!$E$2:$E$29))),"")</f>
        <v>0.38981914153724506</v>
      </c>
      <c r="DU219" s="5">
        <f>IFERROR(((((Y219+AO219)*(1/$H219))+BE219)/$F$2)/($B$2*('CAR.CAP_per person'!O$2)/(_xlfn.XLOOKUP($E$2,EU_countries_GDP!$A$2:$A$29,EU_countries_GDP!$E$2:$E$29))),"")</f>
        <v>1.9913800623424949E-4</v>
      </c>
      <c r="DV219" s="5">
        <f>IFERROR(((((Z219+AP219)*(1/$H219))+BF219)/$F$2)/($B$2*('CAR.CAP_per person'!P$2)/(_xlfn.XLOOKUP($E$2,EU_countries_GDP!$A$2:$A$29,EU_countries_GDP!$E$2:$E$29))),"")</f>
        <v>7.2744877532779605E-3</v>
      </c>
      <c r="DW219" s="5">
        <f>IFERROR(((((AA219+AQ219)*(1/$H219))+BG219)/$F$2)/($B$2*('CAR.CAP_per person'!Q$2)/(_xlfn.XLOOKUP($E$2,EU_countries_GDP!$A$2:$A$29,EU_countries_GDP!$E$2:$E$29))),"")</f>
        <v>1.3478842196849156E-3</v>
      </c>
    </row>
    <row r="220" spans="1:127">
      <c r="A220" t="s">
        <v>223</v>
      </c>
      <c r="B220" t="str">
        <f>_xlfn.XLOOKUP(D220,Table5[Ingredient],Table5[Category],"",FALSE)</f>
        <v>Starch/satiating food</v>
      </c>
      <c r="C220" s="33" t="s">
        <v>229</v>
      </c>
      <c r="D220" s="33" t="s">
        <v>197</v>
      </c>
      <c r="E220" s="33">
        <v>2.3140000000000009</v>
      </c>
      <c r="F220" s="33" t="s">
        <v>179</v>
      </c>
      <c r="G220" s="33" t="s">
        <v>180</v>
      </c>
      <c r="H220" s="91">
        <f>Dataset_AT!S99</f>
        <v>0.211362805991962</v>
      </c>
      <c r="I220" s="33"/>
      <c r="J220" s="37">
        <f>IFERROR(INDEX('AveragePrices&amp;Codes'!G:AG, MATCH($D220, 'AveragePrices&amp;Codes'!$A:$A, 0), MATCH(Tool_Austria!$E$2, 'AveragePrices&amp;Codes'!$G$1:$AG$1, 0)),"")</f>
        <v>0.42920000000000003</v>
      </c>
      <c r="K220" s="37">
        <f>IFERROR(E220/(_xlfn.XLOOKUP(A220,Dataset_AT!$V$2:$V$9,Dataset_AT!$W$2:$W$9)),"")</f>
        <v>3.1270270270270281E-2</v>
      </c>
      <c r="L220">
        <f>IFERROR(IF($F220="Raw",_xlfn.XLOOKUP(_xlfn.XLOOKUP(Tool_Austria!$D220,'AveragePrices&amp;Codes'!$A:$A,'AveragePrices&amp;Codes'!$B:$B),AGRIBALYSE_Raw!$B:$B,AGRIBALYSE_Raw!O:O)*$E220,_xlfn.XLOOKUP(_xlfn.XLOOKUP(Tool_Austria!$D220,'AveragePrices&amp;Codes'!$A:$A,'AveragePrices&amp;Codes'!$B:$B),AGRIBALYSE_Cooked!$C:$C,AGRIBALYSE_Cooked!P:P)*$E220),"")</f>
        <v>2.279690929425001</v>
      </c>
      <c r="M220">
        <f>IFERROR(IF($F220="Raw",_xlfn.XLOOKUP(_xlfn.XLOOKUP(Tool_Austria!$D220,'AveragePrices&amp;Codes'!$A:$A,'AveragePrices&amp;Codes'!$B:$B),AGRIBALYSE_Raw!$B:$B,AGRIBALYSE_Raw!P:P)*$E220,_xlfn.XLOOKUP(_xlfn.XLOOKUP(Tool_Austria!$D220,'AveragePrices&amp;Codes'!$A:$A,'AveragePrices&amp;Codes'!$B:$B),AGRIBALYSE_Cooked!$C:$C,AGRIBALYSE_Cooked!Q:Q)*$E220),"")</f>
        <v>4.1692376407500015E-8</v>
      </c>
      <c r="N220">
        <f>IFERROR(IF($F220="Raw",_xlfn.XLOOKUP(_xlfn.XLOOKUP(Tool_Austria!$D220,'AveragePrices&amp;Codes'!$A:$A,'AveragePrices&amp;Codes'!$B:$B),AGRIBALYSE_Raw!$B:$B,AGRIBALYSE_Raw!Q:Q)*$E220,_xlfn.XLOOKUP(_xlfn.XLOOKUP(Tool_Austria!$D220,'AveragePrices&amp;Codes'!$A:$A,'AveragePrices&amp;Codes'!$B:$B),AGRIBALYSE_Cooked!$C:$C,AGRIBALYSE_Cooked!R:R)*$E220),"")</f>
        <v>0.2235949271725001</v>
      </c>
      <c r="O220">
        <f>IFERROR(IF($F220="Raw",_xlfn.XLOOKUP(_xlfn.XLOOKUP(Tool_Austria!$D220,'AveragePrices&amp;Codes'!$A:$A,'AveragePrices&amp;Codes'!$B:$B),AGRIBALYSE_Raw!$B:$B,AGRIBALYSE_Raw!R:R)*$E220,_xlfn.XLOOKUP(_xlfn.XLOOKUP(Tool_Austria!$D220,'AveragePrices&amp;Codes'!$A:$A,'AveragePrices&amp;Codes'!$B:$B),AGRIBALYSE_Cooked!$C:$C,AGRIBALYSE_Cooked!S:S)*$E220),"")</f>
        <v>6.395155230750002E-3</v>
      </c>
      <c r="P220">
        <f>IFERROR(IF($F220="Raw",_xlfn.XLOOKUP(_xlfn.XLOOKUP(Tool_Austria!$D220,'AveragePrices&amp;Codes'!$A:$A,'AveragePrices&amp;Codes'!$B:$B),AGRIBALYSE_Raw!$B:$B,AGRIBALYSE_Raw!S:S)*$E220,_xlfn.XLOOKUP(_xlfn.XLOOKUP(Tool_Austria!$D220,'AveragePrices&amp;Codes'!$A:$A,'AveragePrices&amp;Codes'!$B:$B),AGRIBALYSE_Cooked!$C:$C,AGRIBALYSE_Cooked!T:T)*$E220),"")</f>
        <v>1.1904749892750005E-7</v>
      </c>
      <c r="Q220">
        <f>IFERROR(IF($F220="Raw",_xlfn.XLOOKUP(_xlfn.XLOOKUP(Tool_Austria!$D220,'AveragePrices&amp;Codes'!$A:$A,'AveragePrices&amp;Codes'!$B:$B),AGRIBALYSE_Raw!$B:$B,AGRIBALYSE_Raw!T:T)*$E220,_xlfn.XLOOKUP(_xlfn.XLOOKUP(Tool_Austria!$D220,'AveragePrices&amp;Codes'!$A:$A,'AveragePrices&amp;Codes'!$B:$B),AGRIBALYSE_Cooked!$C:$C,AGRIBALYSE_Cooked!U:U)*$E220),"")</f>
        <v>2.7615739957000009E-8</v>
      </c>
      <c r="R220">
        <f>IFERROR(IF($F220="Raw",_xlfn.XLOOKUP(_xlfn.XLOOKUP(Tool_Austria!$D220,'AveragePrices&amp;Codes'!$A:$A,'AveragePrices&amp;Codes'!$B:$B),AGRIBALYSE_Raw!$B:$B,AGRIBALYSE_Raw!U:U)*$E220,_xlfn.XLOOKUP(_xlfn.XLOOKUP(Tool_Austria!$D220,'AveragePrices&amp;Codes'!$A:$A,'AveragePrices&amp;Codes'!$B:$B),AGRIBALYSE_Cooked!$C:$C,AGRIBALYSE_Cooked!V:V)*$E220),"")</f>
        <v>1.1008360382500004E-9</v>
      </c>
      <c r="S220">
        <f>IFERROR(IF($F220="Raw",_xlfn.XLOOKUP(_xlfn.XLOOKUP(Tool_Austria!$D220,'AveragePrices&amp;Codes'!$A:$A,'AveragePrices&amp;Codes'!$B:$B),AGRIBALYSE_Raw!$B:$B,AGRIBALYSE_Raw!V:V)*$E220,_xlfn.XLOOKUP(_xlfn.XLOOKUP(Tool_Austria!$D220,'AveragePrices&amp;Codes'!$A:$A,'AveragePrices&amp;Codes'!$B:$B),AGRIBALYSE_Cooked!$C:$C,AGRIBALYSE_Cooked!W:W)*$E220),"")</f>
        <v>8.8462163432500018E-3</v>
      </c>
      <c r="T220">
        <f>IFERROR(IF($F220="Raw",_xlfn.XLOOKUP(_xlfn.XLOOKUP(Tool_Austria!$D220,'AveragePrices&amp;Codes'!$A:$A,'AveragePrices&amp;Codes'!$B:$B),AGRIBALYSE_Raw!$B:$B,AGRIBALYSE_Raw!W:W)*$E220,_xlfn.XLOOKUP(_xlfn.XLOOKUP(Tool_Austria!$D220,'AveragePrices&amp;Codes'!$A:$A,'AveragePrices&amp;Codes'!$B:$B),AGRIBALYSE_Cooked!$C:$C,AGRIBALYSE_Cooked!X:X)*$E220),"")</f>
        <v>3.8515506055000011E-4</v>
      </c>
      <c r="U220">
        <f>IFERROR(IF($F220="Raw",_xlfn.XLOOKUP(_xlfn.XLOOKUP(Tool_Austria!$D220,'AveragePrices&amp;Codes'!$A:$A,'AveragePrices&amp;Codes'!$B:$B),AGRIBALYSE_Raw!$B:$B,AGRIBALYSE_Raw!X:X)*$E220,_xlfn.XLOOKUP(_xlfn.XLOOKUP(Tool_Austria!$D220,'AveragePrices&amp;Codes'!$A:$A,'AveragePrices&amp;Codes'!$B:$B),AGRIBALYSE_Cooked!$C:$C,AGRIBALYSE_Cooked!Y:Y)*$E220),"")</f>
        <v>4.5370762872500017E-3</v>
      </c>
      <c r="V220">
        <f>IFERROR(IF($F220="Raw",_xlfn.XLOOKUP(_xlfn.XLOOKUP(Tool_Austria!$D220,'AveragePrices&amp;Codes'!$A:$A,'AveragePrices&amp;Codes'!$B:$B),AGRIBALYSE_Raw!$B:$B,AGRIBALYSE_Raw!Y:Y)*$E220,_xlfn.XLOOKUP(_xlfn.XLOOKUP(Tool_Austria!$D220,'AveragePrices&amp;Codes'!$A:$A,'AveragePrices&amp;Codes'!$B:$B),AGRIBALYSE_Cooked!$C:$C,AGRIBALYSE_Cooked!Z:Z)*$E220),"")</f>
        <v>2.8763771471500013E-2</v>
      </c>
      <c r="W220">
        <f>IFERROR(IF($F220="Raw",_xlfn.XLOOKUP(_xlfn.XLOOKUP(Tool_Austria!$D220,'AveragePrices&amp;Codes'!$A:$A,'AveragePrices&amp;Codes'!$B:$B),AGRIBALYSE_Raw!$B:$B,AGRIBALYSE_Raw!Z:Z)*$E220,_xlfn.XLOOKUP(_xlfn.XLOOKUP(Tool_Austria!$D220,'AveragePrices&amp;Codes'!$A:$A,'AveragePrices&amp;Codes'!$B:$B),AGRIBALYSE_Cooked!$C:$C,AGRIBALYSE_Cooked!AA:AA)*$E220),"")</f>
        <v>16.502210299250006</v>
      </c>
      <c r="X220">
        <f>IFERROR(IF($F220="Raw",_xlfn.XLOOKUP(_xlfn.XLOOKUP(Tool_Austria!$D220,'AveragePrices&amp;Codes'!$A:$A,'AveragePrices&amp;Codes'!$B:$B),AGRIBALYSE_Raw!$B:$B,AGRIBALYSE_Raw!AA:AA)*$E220,_xlfn.XLOOKUP(_xlfn.XLOOKUP(Tool_Austria!$D220,'AveragePrices&amp;Codes'!$A:$A,'AveragePrices&amp;Codes'!$B:$B),AGRIBALYSE_Cooked!$C:$C,AGRIBALYSE_Cooked!AB:AB)*$E220),"")</f>
        <v>71.578915720000026</v>
      </c>
      <c r="Y220">
        <f>IFERROR(IF($F220="Raw",_xlfn.XLOOKUP(_xlfn.XLOOKUP(Tool_Austria!$D220,'AveragePrices&amp;Codes'!$A:$A,'AveragePrices&amp;Codes'!$B:$B),AGRIBALYSE_Raw!$B:$B,AGRIBALYSE_Raw!AB:AB)*$E220,_xlfn.XLOOKUP(_xlfn.XLOOKUP(Tool_Austria!$D220,'AveragePrices&amp;Codes'!$A:$A,'AveragePrices&amp;Codes'!$B:$B),AGRIBALYSE_Cooked!$C:$C,AGRIBALYSE_Cooked!AC:AC)*$E220),"")</f>
        <v>0.94641055405000041</v>
      </c>
      <c r="Z220">
        <f>IFERROR(IF($F220="Raw",_xlfn.XLOOKUP(_xlfn.XLOOKUP(Tool_Austria!$D220,'AveragePrices&amp;Codes'!$A:$A,'AveragePrices&amp;Codes'!$B:$B),AGRIBALYSE_Raw!$B:$B,AGRIBALYSE_Raw!AC:AC)*$E220,_xlfn.XLOOKUP(_xlfn.XLOOKUP(Tool_Austria!$D220,'AveragePrices&amp;Codes'!$A:$A,'AveragePrices&amp;Codes'!$B:$B),AGRIBALYSE_Cooked!$C:$C,AGRIBALYSE_Cooked!AD:AD)*$E220),"")</f>
        <v>34.417548002500006</v>
      </c>
      <c r="AA220">
        <f>IFERROR(IF($F220="Raw",_xlfn.XLOOKUP(_xlfn.XLOOKUP(Tool_Austria!$D220,'AveragePrices&amp;Codes'!$A:$A,'AveragePrices&amp;Codes'!$B:$B),AGRIBALYSE_Raw!$B:$B,AGRIBALYSE_Raw!AD:AD)*$E220,_xlfn.XLOOKUP(_xlfn.XLOOKUP(Tool_Austria!$D220,'AveragePrices&amp;Codes'!$A:$A,'AveragePrices&amp;Codes'!$B:$B),AGRIBALYSE_Cooked!$C:$C,AGRIBALYSE_Cooked!AE:AE)*$E220),"")</f>
        <v>8.4529523325000024E-6</v>
      </c>
      <c r="AB220" cm="1">
        <f t="array" ref="AB220">IFERROR(_xlfn.XLOOKUP(Tool_Austria!$F220&amp;$E$2,'Cooking methods'!$A:$A&amp;'Cooking methods'!$B:$B,'Cooking methods'!C:C)*$E220,"")</f>
        <v>0.45603881596000023</v>
      </c>
      <c r="AC220" cm="1">
        <f t="array" ref="AC220">IFERROR(_xlfn.XLOOKUP(Tool_Austria!$F220&amp;$E$2,'Cooking methods'!$A:$A&amp;'Cooking methods'!$B:$B,'Cooking methods'!D:D)*$E220,"")</f>
        <v>1.6332982631420005E-8</v>
      </c>
      <c r="AD220" cm="1">
        <f t="array" ref="AD220">IFERROR(_xlfn.XLOOKUP(Tool_Austria!$F220&amp;$E$2,'Cooking methods'!$A:$A&amp;'Cooking methods'!$B:$B,'Cooking methods'!E:E)*$E220,"")</f>
        <v>3.2419140000000006E-2</v>
      </c>
      <c r="AE220" cm="1">
        <f t="array" ref="AE220">IFERROR(_xlfn.XLOOKUP(Tool_Austria!$F220&amp;$E$2,'Cooking methods'!$A:$A&amp;'Cooking methods'!$B:$B,'Cooking methods'!F:F)*$E220,"")</f>
        <v>8.2590591486000041E-4</v>
      </c>
      <c r="AF220" cm="1">
        <f t="array" ref="AF220">IFERROR(_xlfn.XLOOKUP(Tool_Austria!$F220&amp;$E$2,'Cooking methods'!$A:$A&amp;'Cooking methods'!$B:$B,'Cooking methods'!G:G)*$E220,"")</f>
        <v>3.3329319504000016E-9</v>
      </c>
      <c r="AG220" cm="1">
        <f t="array" ref="AG220">IFERROR(_xlfn.XLOOKUP(Tool_Austria!$F220&amp;$E$2,'Cooking methods'!$A:$A&amp;'Cooking methods'!$B:$B,'Cooking methods'!H:H)*$E220,"")</f>
        <v>1.8912654290400006E-9</v>
      </c>
      <c r="AH220" cm="1">
        <f t="array" ref="AH220">IFERROR(_xlfn.XLOOKUP(Tool_Austria!$F220&amp;$E$2,'Cooking methods'!$A:$A&amp;'Cooking methods'!$B:$B,'Cooking methods'!I:I)*$E220,"")</f>
        <v>1.0249312545680004E-9</v>
      </c>
      <c r="AI220" cm="1">
        <f t="array" ref="AI220">IFERROR(_xlfn.XLOOKUP(Tool_Austria!$F220&amp;$E$2,'Cooking methods'!$A:$A&amp;'Cooking methods'!$B:$B,'Cooking methods'!J:J)*$E220,"")</f>
        <v>5.7579852070000024E-4</v>
      </c>
      <c r="AJ220" cm="1">
        <f t="array" ref="AJ220">IFERROR(_xlfn.XLOOKUP(Tool_Austria!$F220&amp;$E$2,'Cooking methods'!$A:$A&amp;'Cooking methods'!$B:$B,'Cooking methods'!K:K)*$E220,"")</f>
        <v>1.2334398661000004E-4</v>
      </c>
      <c r="AK220" cm="1">
        <f t="array" ref="AK220">IFERROR(_xlfn.XLOOKUP(Tool_Austria!$F220&amp;$E$2,'Cooking methods'!$A:$A&amp;'Cooking methods'!$B:$B,'Cooking methods'!L:L)*$E220,"")</f>
        <v>2.3321487020000009E-4</v>
      </c>
      <c r="AL220" cm="1">
        <f t="array" ref="AL220">IFERROR(_xlfn.XLOOKUP(Tool_Austria!$F220&amp;$E$2,'Cooking methods'!$A:$A&amp;'Cooking methods'!$B:$B,'Cooking methods'!M:M)*$E220,"")</f>
        <v>1.5732313285000007E-3</v>
      </c>
      <c r="AM220" cm="1">
        <f t="array" ref="AM220">IFERROR(_xlfn.XLOOKUP(Tool_Austria!$F220&amp;$E$2,'Cooking methods'!$A:$A&amp;'Cooking methods'!$B:$B,'Cooking methods'!N:N)*$E220,"")</f>
        <v>1.1575957161600003</v>
      </c>
      <c r="AN220" cm="1">
        <f t="array" ref="AN220">IFERROR(_xlfn.XLOOKUP(Tool_Austria!$F220&amp;$E$2,'Cooking methods'!$A:$A&amp;'Cooking methods'!$B:$B,'Cooking methods'!O:O)*$E220,"")</f>
        <v>0.66778198760000029</v>
      </c>
      <c r="AO220" cm="1">
        <f t="array" ref="AO220">IFERROR(_xlfn.XLOOKUP(Tool_Austria!$F220&amp;$E$2,'Cooking methods'!$A:$A&amp;'Cooking methods'!$B:$B,'Cooking methods'!P:P)*$E220,"")</f>
        <v>0.11957719956000004</v>
      </c>
      <c r="AP220" cm="1">
        <f t="array" ref="AP220">IFERROR(_xlfn.XLOOKUP(Tool_Austria!$F220&amp;$E$2,'Cooking methods'!$A:$A&amp;'Cooking methods'!$B:$B,'Cooking methods'!Q:Q)*$E220,"")</f>
        <v>7.197391598280003</v>
      </c>
      <c r="AQ220" cm="1">
        <f t="array" ref="AQ220">IFERROR(_xlfn.XLOOKUP(Tool_Austria!$F220&amp;$E$2,'Cooking methods'!$A:$A&amp;'Cooking methods'!$B:$B,'Cooking methods'!R:R)*$E220,"")</f>
        <v>6.9264548256800025E-7</v>
      </c>
      <c r="AR220" cm="1">
        <f t="array" ref="AR220">IFERROR(_xlfn.XLOOKUP(Tool_Austria!$G220&amp;$E$2,'Waste management'!$A:$A&amp;'Waste management'!$B:$B,'Waste management'!C:C)*$E220,"")</f>
        <v>0.12956086000000006</v>
      </c>
      <c r="AS220" cm="1">
        <f t="array" ref="AS220">IFERROR(_xlfn.XLOOKUP(Tool_Austria!$G220&amp;$E$2,'Waste management'!$A:$A&amp;'Waste management'!$B:$B,'Waste management'!D:D)*$E220,"")</f>
        <v>8.8395031400000036E-10</v>
      </c>
      <c r="AT220" cm="1">
        <f t="array" ref="AT220">IFERROR(_xlfn.XLOOKUP(Tool_Austria!$G220&amp;$E$2,'Waste management'!$A:$A&amp;'Waste management'!$B:$B,'Waste management'!E:E)*$E220,"")</f>
        <v>2.3834200000000011E-3</v>
      </c>
      <c r="AU220" cm="1">
        <f t="array" ref="AU220">IFERROR(_xlfn.XLOOKUP(Tool_Austria!$G220&amp;$E$2,'Waste management'!$A:$A&amp;'Waste management'!$B:$B,'Waste management'!F:F)*$E220,"")</f>
        <v>2.7768000000000015E-4</v>
      </c>
      <c r="AV220" cm="1">
        <f t="array" ref="AV220">IFERROR(_xlfn.XLOOKUP(Tool_Austria!$G220&amp;$E$2,'Waste management'!$A:$A&amp;'Waste management'!$B:$B,'Waste management'!G:G)*$E220,"")</f>
        <v>2.6795194400000012E-8</v>
      </c>
      <c r="AW220" cm="1">
        <f t="array" ref="AW220">IFERROR(_xlfn.XLOOKUP(Tool_Austria!$G220&amp;$E$2,'Waste management'!$A:$A&amp;'Waste management'!$B:$B,'Waste management'!H:H)*$E220,"")</f>
        <v>8.7342161400000029E-10</v>
      </c>
      <c r="AX220" cm="1">
        <f t="array" ref="AX220">IFERROR(_xlfn.XLOOKUP(Tool_Austria!$G220&amp;$E$2,'Waste management'!$A:$A&amp;'Waste management'!$B:$B,'Waste management'!I:I)*$E220,"")</f>
        <v>6.209780980000003E-10</v>
      </c>
      <c r="AY220" cm="1">
        <f t="array" ref="AY220">IFERROR(_xlfn.XLOOKUP(Tool_Austria!$G220&amp;$E$2,'Waste management'!$A:$A&amp;'Waste management'!$B:$B,'Waste management'!J:J)*$E220,"")</f>
        <v>5.1139400000000026E-3</v>
      </c>
      <c r="AZ220" cm="1">
        <f t="array" ref="AZ220">IFERROR(_xlfn.XLOOKUP(Tool_Austria!$G220&amp;$E$2,'Waste management'!$A:$A&amp;'Waste management'!$B:$B,'Waste management'!K:K)*$E220,"")</f>
        <v>1.2447977880000005E-5</v>
      </c>
      <c r="BA220" cm="1">
        <f t="array" ref="BA220">IFERROR(_xlfn.XLOOKUP(Tool_Austria!$G220&amp;$E$2,'Waste management'!$A:$A&amp;'Waste management'!$B:$B,'Waste management'!L:L)*$E220,"")</f>
        <v>2.2399843960000008E-4</v>
      </c>
      <c r="BB220" cm="1">
        <f t="array" ref="BB220">IFERROR(_xlfn.XLOOKUP(Tool_Austria!$G220&amp;$E$2,'Waste management'!$A:$A&amp;'Waste management'!$B:$B,'Waste management'!M:M)*$E220,"")</f>
        <v>2.2538360000000011E-2</v>
      </c>
      <c r="BC220" cm="1">
        <f t="array" ref="BC220">IFERROR(_xlfn.XLOOKUP(Tool_Austria!$G220&amp;$E$2,'Waste management'!$A:$A&amp;'Waste management'!$B:$B,'Waste management'!N:N)*$E220,"")</f>
        <v>19.380073960000008</v>
      </c>
      <c r="BD220" cm="1">
        <f t="array" ref="BD220">IFERROR(_xlfn.XLOOKUP(Tool_Austria!$G220&amp;$E$2,'Waste management'!$A:$A&amp;'Waste management'!$B:$B,'Waste management'!O:O)*$E220,"")</f>
        <v>1.2356991400000004</v>
      </c>
      <c r="BE220" cm="1">
        <f t="array" ref="BE220">IFERROR(_xlfn.XLOOKUP(Tool_Austria!$G220&amp;$E$2,'Waste management'!$A:$A&amp;'Waste management'!$B:$B,'Waste management'!P:P)*$E220,"")</f>
        <v>2.668042000000001E-2</v>
      </c>
      <c r="BF220" cm="1">
        <f t="array" ref="BF220">IFERROR(_xlfn.XLOOKUP(Tool_Austria!$G220&amp;$E$2,'Waste management'!$A:$A&amp;'Waste management'!$B:$B,'Waste management'!Q:Q)*$E220,"")</f>
        <v>0.7765552600000003</v>
      </c>
      <c r="BG220" cm="1">
        <f t="array" ref="BG220">IFERROR(_xlfn.XLOOKUP(Tool_Austria!$G220&amp;$E$2,'Waste management'!$A:$A&amp;'Waste management'!$B:$B,'Waste management'!R:R)*$E220,"")</f>
        <v>2.523648400000001E-7</v>
      </c>
      <c r="BH220">
        <f>IFERROR((L220+AR220+AB220)*_xlfn.XLOOKUP(Tool_Austria!BH$4,Monetization_Factors!$A:$A,Monetization_Factors!$D:$D),"")</f>
        <v>0.37277680153159859</v>
      </c>
      <c r="BI220">
        <f>IFERROR((M220+AS220+AC220)*_xlfn.XLOOKUP(Tool_Austria!BI$4,Monetization_Factors!$A:$A,Monetization_Factors!$D:$D),"")</f>
        <v>2.3582007439444671E-6</v>
      </c>
      <c r="BJ220">
        <f>IFERROR((N220+AT220+AD220)*_xlfn.XLOOKUP(Tool_Austria!BJ$4,Monetization_Factors!$A:$A,Monetization_Factors!$D:$D),"")</f>
        <v>3.9436192623661418E-4</v>
      </c>
      <c r="BK220">
        <f>IFERROR((O220+AU220+AE220)*_xlfn.XLOOKUP(Tool_Austria!BK$4,Monetization_Factors!$A:$A,Monetization_Factors!$D:$D),"")</f>
        <v>1.135064641224816E-2</v>
      </c>
      <c r="BL220">
        <f>IFERROR((P220+AV220+AF220)*_xlfn.XLOOKUP(Tool_Austria!BL$4,Monetization_Factors!$A:$A,Monetization_Factors!$D:$D),"")</f>
        <v>0.14891814603962059</v>
      </c>
      <c r="BM220">
        <f>IFERROR((Q220+AW220+AG220)*_xlfn.XLOOKUP(Tool_Austria!BM$4,Monetization_Factors!$A:$A,Monetization_Factors!$D:$D),"")</f>
        <v>6.3088299903309103E-3</v>
      </c>
      <c r="BN220">
        <f>IFERROR((R220+AX220+AH220)*_xlfn.XLOOKUP(Tool_Austria!BN$4,Monetization_Factors!$A:$A,Monetization_Factors!$D:$D),"")</f>
        <v>3.1577720644301306E-3</v>
      </c>
      <c r="BO220">
        <f>IFERROR((S220+AY220+AI220)*_xlfn.XLOOKUP(Tool_Austria!BO$4,Monetization_Factors!$A:$A,Monetization_Factors!$D:$D),"")</f>
        <v>6.3644147369934304E-3</v>
      </c>
      <c r="BP220">
        <f>IFERROR((T220+AZ220+AJ220)*_xlfn.XLOOKUP(Tool_Austria!BP$4,Monetization_Factors!$A:$A,Monetization_Factors!$D:$D),"")</f>
        <v>1.2707936504558264E-3</v>
      </c>
      <c r="BQ220">
        <f>IFERROR((U220+BA220+AK220)*_xlfn.XLOOKUP(Tool_Austria!BQ$4,Monetization_Factors!$A:$A,Monetization_Factors!$D:$D),"")</f>
        <v>2.0429998597856058E-2</v>
      </c>
      <c r="BR220" t="str">
        <f>IFERROR((V220+BB220+AL220)*_xlfn.XLOOKUP(Tool_Austria!BR$4,Monetization_Factors!$A:$A,Monetization_Factors!$D:$D),"")</f>
        <v/>
      </c>
      <c r="BS220">
        <f>IFERROR((W220+BC220+AM220)*_xlfn.XLOOKUP(Tool_Austria!BS$4,Monetization_Factors!$A:$A,Monetization_Factors!$D:$D),"")</f>
        <v>1.8024616557334157E-3</v>
      </c>
      <c r="BT220">
        <f>IFERROR((X220+BD220+AN220)*_xlfn.XLOOKUP(Tool_Austria!BT$4,Monetization_Factors!$A:$A,Monetization_Factors!$D:$D),"")</f>
        <v>1.6362519554048282E-2</v>
      </c>
      <c r="BU220">
        <f>IFERROR((Y220+BE220+AO220)*_xlfn.XLOOKUP(Tool_Austria!BU$4,Monetization_Factors!$A:$A,Monetization_Factors!$D:$D),"")</f>
        <v>6.94382661842405E-3</v>
      </c>
      <c r="BV220">
        <f>IFERROR((Z220+BF220+AP220)*_xlfn.XLOOKUP(Tool_Austria!BV$4,Monetization_Factors!$A:$A,Monetization_Factors!$D:$D),"")</f>
        <v>7.0000239391653798E-2</v>
      </c>
      <c r="BW220">
        <f>IFERROR((AA220+BG220+AQ220)*_xlfn.XLOOKUP(Tool_Austria!BW$4,Monetization_Factors!$A:$A,Monetization_Factors!$D:$D),"")</f>
        <v>1.9633469344055902E-5</v>
      </c>
      <c r="BX220" s="38" cm="1">
        <f t="array" ref="BX220">IFERROR(_xlfn.IFS(I220&lt;&gt;0,I220*E220,I220="",J220*E220),"")</f>
        <v>0.99316880000000052</v>
      </c>
      <c r="BY220" s="38">
        <f t="shared" si="123"/>
        <v>0.66610280383971787</v>
      </c>
      <c r="BZ220" s="38">
        <f t="shared" si="124"/>
        <v>1.6592716038397184</v>
      </c>
      <c r="CA220" s="38">
        <f t="shared" si="125"/>
        <v>2.5527255443687975E-3</v>
      </c>
      <c r="CB220">
        <f t="shared" si="128"/>
        <v>2.8652906053850016</v>
      </c>
      <c r="CC220">
        <f t="shared" si="128"/>
        <v>5.890930935292002E-8</v>
      </c>
      <c r="CD220">
        <f t="shared" si="128"/>
        <v>0.25839748717250011</v>
      </c>
      <c r="CE220">
        <f t="shared" si="128"/>
        <v>7.4987411456100021E-3</v>
      </c>
      <c r="CF220">
        <f t="shared" si="128"/>
        <v>1.4917562527790008E-7</v>
      </c>
      <c r="CG220">
        <f t="shared" si="128"/>
        <v>3.0380427000040008E-8</v>
      </c>
      <c r="CH220">
        <f t="shared" si="128"/>
        <v>2.7467453908180012E-9</v>
      </c>
      <c r="CI220">
        <f t="shared" si="128"/>
        <v>1.4535954863950004E-2</v>
      </c>
      <c r="CJ220">
        <f t="shared" si="128"/>
        <v>5.2094702504000014E-4</v>
      </c>
      <c r="CK220">
        <f t="shared" si="128"/>
        <v>4.9942895970500022E-3</v>
      </c>
      <c r="CL220">
        <f t="shared" si="128"/>
        <v>5.287536280000002E-2</v>
      </c>
      <c r="CM220">
        <f t="shared" si="128"/>
        <v>37.039879975410017</v>
      </c>
      <c r="CN220">
        <f t="shared" si="128"/>
        <v>73.482396847600015</v>
      </c>
      <c r="CO220">
        <f t="shared" si="128"/>
        <v>1.0926681736100003</v>
      </c>
      <c r="CP220">
        <f t="shared" si="128"/>
        <v>42.391494860780007</v>
      </c>
      <c r="CQ220">
        <f t="shared" si="129"/>
        <v>9.3979626550680017E-6</v>
      </c>
      <c r="CR220">
        <f t="shared" si="130"/>
        <v>4.4081393929000026E-3</v>
      </c>
      <c r="CS220">
        <f t="shared" si="130"/>
        <v>9.0629706696800029E-11</v>
      </c>
      <c r="CT220">
        <f t="shared" si="130"/>
        <v>3.9753459565000014E-4</v>
      </c>
      <c r="CU220">
        <f t="shared" si="130"/>
        <v>1.1536524839400002E-5</v>
      </c>
      <c r="CV220">
        <f t="shared" si="130"/>
        <v>2.2950096196600012E-10</v>
      </c>
      <c r="CW220">
        <f t="shared" si="130"/>
        <v>4.6739118461600011E-11</v>
      </c>
      <c r="CX220">
        <f t="shared" si="130"/>
        <v>4.2257621397200021E-12</v>
      </c>
      <c r="CY220">
        <f t="shared" si="130"/>
        <v>2.2363007483000004E-5</v>
      </c>
      <c r="CZ220">
        <f t="shared" si="130"/>
        <v>8.0145696160000025E-7</v>
      </c>
      <c r="DA220">
        <f t="shared" si="130"/>
        <v>7.6835224570000032E-6</v>
      </c>
      <c r="DB220">
        <f t="shared" si="130"/>
        <v>8.1346712000000032E-5</v>
      </c>
      <c r="DC220">
        <f t="shared" si="130"/>
        <v>5.6984430731400026E-2</v>
      </c>
      <c r="DD220">
        <f t="shared" si="130"/>
        <v>0.11304984130400002</v>
      </c>
      <c r="DE220">
        <f t="shared" si="130"/>
        <v>1.6810279594000005E-3</v>
      </c>
      <c r="DF220">
        <f t="shared" si="130"/>
        <v>6.5217684401200016E-2</v>
      </c>
      <c r="DG220">
        <f t="shared" si="131"/>
        <v>1.4458404084720003E-8</v>
      </c>
      <c r="DH220" s="5">
        <f>IFERROR(((((L220+AB220)*(1/$H220))+AR220)/$F$2)/($B$2*('CAR.CAP_per person'!B$2)/(_xlfn.XLOOKUP($E$2,EU_countries_GDP!$A$2:$A$29,EU_countries_GDP!$E$2:$E$29))),"")</f>
        <v>0.29394393858464773</v>
      </c>
      <c r="DI220" s="5">
        <f>IFERROR(((((M220+AC220)*(1/$H220))+AS220)/$F$2)/($B$2*('CAR.CAP_per person'!C$2)/(_xlfn.XLOOKUP($E$2,EU_countries_GDP!$A$2:$A$29,EU_countries_GDP!$E$2:$E$29))),"")</f>
        <v>7.8202616065422995E-5</v>
      </c>
      <c r="DJ220" s="5">
        <f>IFERROR(((((N220+AD220)*(1/$H220))+AT220)/$F$2)/($B$2*('CAR.CAP_per person'!D$2)/(_xlfn.XLOOKUP($E$2,EU_countries_GDP!$A$2:$A$29,EU_countries_GDP!$E$2:$E$29))),"")</f>
        <v>3.5274796230794138E-4</v>
      </c>
      <c r="DK220" s="5">
        <f>IFERROR(((((O220+AE220)*(1/$H220))+AU220)/$F$2)/($B$2*('CAR.CAP_per person'!E$2)/(_xlfn.XLOOKUP($E$2,EU_countries_GDP!$A$2:$A$29,EU_countries_GDP!$E$2:$E$29))),"")</f>
        <v>1.297302341930788E-2</v>
      </c>
      <c r="DL220" s="5">
        <f>IFERROR(((((P220+AF220)*(1/$H220))+AV220)/$F$2)/($B$2*('CAR.CAP_per person'!F$2)/(_xlfn.XLOOKUP($E$2,EU_countries_GDP!$A$2:$A$29,EU_countries_GDP!$E$2:$E$29))),"")</f>
        <v>0.17961406568403193</v>
      </c>
      <c r="DM220" s="5">
        <f>IFERROR(((((Q220+AG220)*(1/$H220))+AW220)/$F$2)/($B$2*('CAR.CAP_per person'!G$2)/(_xlfn.XLOOKUP($E$2,EU_countries_GDP!$A$2:$A$29,EU_countries_GDP!$E$2:$E$29))),"")</f>
        <v>2.2383135859203082E-2</v>
      </c>
      <c r="DN220" s="5">
        <f>IFERROR(((((R220+AH220)*(1/$H220))+AX220)/$F$2)/($B$2*('CAR.CAP_per person'!H$2)/(_xlfn.XLOOKUP($E$2,EU_countries_GDP!$A$2:$A$29,EU_countries_GDP!$E$2:$E$29))),"")</f>
        <v>3.9882505786276943E-4</v>
      </c>
      <c r="DO220" s="5">
        <f>IFERROR(((((S220+AI220)*(1/$H220))+AY220)/$F$2)/($B$2*('CAR.CAP_per person'!I$2)/(_xlfn.XLOOKUP($E$2,EU_countries_GDP!$A$2:$A$29,EU_countries_GDP!$E$2:$E$29))),"")</f>
        <v>7.5900323769965208E-3</v>
      </c>
      <c r="DP220" s="5">
        <f>IFERROR(((((T220+AJ220)*(1/$H220))+AZ220)/$F$2)/($B$2*('CAR.CAP_per person'!J$2)/(_xlfn.XLOOKUP($E$2,EU_countries_GDP!$A$2:$A$29,EU_countries_GDP!$E$2:$E$29))),"")</f>
        <v>6.3760847537755086E-2</v>
      </c>
      <c r="DQ220" s="5">
        <f>IFERROR(((((U220+AK220)*(1/$H220))+BA220)/$F$2)/($B$2*('CAR.CAP_per person'!K$2)/(_xlfn.XLOOKUP($E$2,EU_countries_GDP!$A$2:$A$29,EU_countries_GDP!$E$2:$E$29))),"")</f>
        <v>1.7407560608242664E-2</v>
      </c>
      <c r="DR220" s="5">
        <f>IFERROR(((((V220+AL220)*(1/$H220))+BB220)/$F$2)/($B$2*('CAR.CAP_per person'!L$2)/(_xlfn.XLOOKUP($E$2,EU_countries_GDP!$A$2:$A$29,EU_countries_GDP!$E$2:$E$29))),"")</f>
        <v>4.1466272049686288E-3</v>
      </c>
      <c r="DS220" s="5">
        <f>IFERROR(((((W220+AM220)*(1/$H220))+BC220)/$F$2)/($B$2*('CAR.CAP_per person'!M$2)/(_xlfn.XLOOKUP($E$2,EU_countries_GDP!$A$2:$A$29,EU_countries_GDP!$E$2:$E$29))),"")</f>
        <v>0.1199852957156565</v>
      </c>
      <c r="DT220" s="5">
        <f>IFERROR(((((X220+AN220)*(1/$H220))+BD220)/$F$2)/($B$2*('CAR.CAP_per person'!N$2)/(_xlfn.XLOOKUP($E$2,EU_countries_GDP!$A$2:$A$29,EU_countries_GDP!$E$2:$E$29))),"")</f>
        <v>4.1292321236378795</v>
      </c>
      <c r="DU220" s="5">
        <f>IFERROR(((((Y220+AO220)*(1/$H220))+BE220)/$F$2)/($B$2*('CAR.CAP_per person'!O$2)/(_xlfn.XLOOKUP($E$2,EU_countries_GDP!$A$2:$A$29,EU_countries_GDP!$E$2:$E$29))),"")</f>
        <v>4.2696258708310756E-3</v>
      </c>
      <c r="DV220" s="5">
        <f>IFERROR(((((Z220+AP220)*(1/$H220))+BF220)/$F$2)/($B$2*('CAR.CAP_per person'!P$2)/(_xlfn.XLOOKUP($E$2,EU_countries_GDP!$A$2:$A$29,EU_countries_GDP!$E$2:$E$29))),"")</f>
        <v>0.13511878353243989</v>
      </c>
      <c r="DW220" s="5">
        <f>IFERROR(((((AA220+AQ220)*(1/$H220))+BG220)/$F$2)/($B$2*('CAR.CAP_per person'!Q$2)/(_xlfn.XLOOKUP($E$2,EU_countries_GDP!$A$2:$A$29,EU_countries_GDP!$E$2:$E$29))),"")</f>
        <v>3.0311854686065953E-2</v>
      </c>
    </row>
    <row r="221" spans="1:127">
      <c r="A221" t="s">
        <v>223</v>
      </c>
      <c r="B221" t="str">
        <f>_xlfn.XLOOKUP(D221,Table5[Ingredient],Table5[Category],"",FALSE)</f>
        <v>Dairy products</v>
      </c>
      <c r="C221" s="33" t="s">
        <v>229</v>
      </c>
      <c r="D221" s="33" t="s">
        <v>192</v>
      </c>
      <c r="E221" s="33">
        <v>4.3952</v>
      </c>
      <c r="F221" s="33" t="s">
        <v>189</v>
      </c>
      <c r="G221" s="33" t="s">
        <v>180</v>
      </c>
      <c r="H221" s="91">
        <f>Dataset_AT!S100</f>
        <v>0.39892535579436539</v>
      </c>
      <c r="I221" s="33"/>
      <c r="J221" s="37" t="str">
        <f>IFERROR(INDEX('AveragePrices&amp;Codes'!G:AG, MATCH($D221, 'AveragePrices&amp;Codes'!$A:$A, 0), MATCH(Tool_Austria!$E$2, 'AveragePrices&amp;Codes'!$G$1:$AG$1, 0)),"")</f>
        <v/>
      </c>
      <c r="K221" s="37">
        <f>IFERROR(E221/(_xlfn.XLOOKUP(A221,Dataset_AT!$V$2:$V$9,Dataset_AT!$W$2:$W$9)),"")</f>
        <v>5.9394594594594598E-2</v>
      </c>
      <c r="L221">
        <f>IFERROR(IF($F221="Raw",_xlfn.XLOOKUP(_xlfn.XLOOKUP(Tool_Austria!$D221,'AveragePrices&amp;Codes'!$A:$A,'AveragePrices&amp;Codes'!$B:$B),AGRIBALYSE_Raw!$B:$B,AGRIBALYSE_Raw!O:O)*$E221,_xlfn.XLOOKUP(_xlfn.XLOOKUP(Tool_Austria!$D221,'AveragePrices&amp;Codes'!$A:$A,'AveragePrices&amp;Codes'!$B:$B),AGRIBALYSE_Cooked!$C:$C,AGRIBALYSE_Cooked!P:P)*$E221),"")</f>
        <v>8.3159148654399999</v>
      </c>
      <c r="M221">
        <f>IFERROR(IF($F221="Raw",_xlfn.XLOOKUP(_xlfn.XLOOKUP(Tool_Austria!$D221,'AveragePrices&amp;Codes'!$A:$A,'AveragePrices&amp;Codes'!$B:$B),AGRIBALYSE_Raw!$B:$B,AGRIBALYSE_Raw!P:P)*$E221,_xlfn.XLOOKUP(_xlfn.XLOOKUP(Tool_Austria!$D221,'AveragePrices&amp;Codes'!$A:$A,'AveragePrices&amp;Codes'!$B:$B),AGRIBALYSE_Cooked!$C:$C,AGRIBALYSE_Cooked!Q:Q)*$E221),"")</f>
        <v>2.1959550524479999E-7</v>
      </c>
      <c r="N221">
        <f>IFERROR(IF($F221="Raw",_xlfn.XLOOKUP(_xlfn.XLOOKUP(Tool_Austria!$D221,'AveragePrices&amp;Codes'!$A:$A,'AveragePrices&amp;Codes'!$B:$B),AGRIBALYSE_Raw!$B:$B,AGRIBALYSE_Raw!Q:Q)*$E221,_xlfn.XLOOKUP(_xlfn.XLOOKUP(Tool_Austria!$D221,'AveragePrices&amp;Codes'!$A:$A,'AveragePrices&amp;Codes'!$B:$B),AGRIBALYSE_Cooked!$C:$C,AGRIBALYSE_Cooked!R:R)*$E221),"")</f>
        <v>2.8600529388320002</v>
      </c>
      <c r="O221">
        <f>IFERROR(IF($F221="Raw",_xlfn.XLOOKUP(_xlfn.XLOOKUP(Tool_Austria!$D221,'AveragePrices&amp;Codes'!$A:$A,'AveragePrices&amp;Codes'!$B:$B),AGRIBALYSE_Raw!$B:$B,AGRIBALYSE_Raw!R:R)*$E221,_xlfn.XLOOKUP(_xlfn.XLOOKUP(Tool_Austria!$D221,'AveragePrices&amp;Codes'!$A:$A,'AveragePrices&amp;Codes'!$B:$B),AGRIBALYSE_Cooked!$C:$C,AGRIBALYSE_Cooked!S:S)*$E221),"")</f>
        <v>1.895529463376E-2</v>
      </c>
      <c r="P221">
        <f>IFERROR(IF($F221="Raw",_xlfn.XLOOKUP(_xlfn.XLOOKUP(Tool_Austria!$D221,'AveragePrices&amp;Codes'!$A:$A,'AveragePrices&amp;Codes'!$B:$B),AGRIBALYSE_Raw!$B:$B,AGRIBALYSE_Raw!S:S)*$E221,_xlfn.XLOOKUP(_xlfn.XLOOKUP(Tool_Austria!$D221,'AveragePrices&amp;Codes'!$A:$A,'AveragePrices&amp;Codes'!$B:$B),AGRIBALYSE_Cooked!$C:$C,AGRIBALYSE_Cooked!T:T)*$E221),"")</f>
        <v>6.0287310200000003E-7</v>
      </c>
      <c r="Q221">
        <f>IFERROR(IF($F221="Raw",_xlfn.XLOOKUP(_xlfn.XLOOKUP(Tool_Austria!$D221,'AveragePrices&amp;Codes'!$A:$A,'AveragePrices&amp;Codes'!$B:$B),AGRIBALYSE_Raw!$B:$B,AGRIBALYSE_Raw!T:T)*$E221,_xlfn.XLOOKUP(_xlfn.XLOOKUP(Tool_Austria!$D221,'AveragePrices&amp;Codes'!$A:$A,'AveragePrices&amp;Codes'!$B:$B),AGRIBALYSE_Cooked!$C:$C,AGRIBALYSE_Cooked!U:U)*$E221),"")</f>
        <v>1.000399647072E-7</v>
      </c>
      <c r="R221">
        <f>IFERROR(IF($F221="Raw",_xlfn.XLOOKUP(_xlfn.XLOOKUP(Tool_Austria!$D221,'AveragePrices&amp;Codes'!$A:$A,'AveragePrices&amp;Codes'!$B:$B),AGRIBALYSE_Raw!$B:$B,AGRIBALYSE_Raw!U:U)*$E221,_xlfn.XLOOKUP(_xlfn.XLOOKUP(Tool_Austria!$D221,'AveragePrices&amp;Codes'!$A:$A,'AveragePrices&amp;Codes'!$B:$B),AGRIBALYSE_Cooked!$C:$C,AGRIBALYSE_Cooked!V:V)*$E221),"")</f>
        <v>3.783976809136E-9</v>
      </c>
      <c r="S221">
        <f>IFERROR(IF($F221="Raw",_xlfn.XLOOKUP(_xlfn.XLOOKUP(Tool_Austria!$D221,'AveragePrices&amp;Codes'!$A:$A,'AveragePrices&amp;Codes'!$B:$B),AGRIBALYSE_Raw!$B:$B,AGRIBALYSE_Raw!V:V)*$E221,_xlfn.XLOOKUP(_xlfn.XLOOKUP(Tool_Austria!$D221,'AveragePrices&amp;Codes'!$A:$A,'AveragePrices&amp;Codes'!$B:$B),AGRIBALYSE_Cooked!$C:$C,AGRIBALYSE_Cooked!W:W)*$E221),"")</f>
        <v>7.5187631551999992E-2</v>
      </c>
      <c r="T221">
        <f>IFERROR(IF($F221="Raw",_xlfn.XLOOKUP(_xlfn.XLOOKUP(Tool_Austria!$D221,'AveragePrices&amp;Codes'!$A:$A,'AveragePrices&amp;Codes'!$B:$B),AGRIBALYSE_Raw!$B:$B,AGRIBALYSE_Raw!W:W)*$E221,_xlfn.XLOOKUP(_xlfn.XLOOKUP(Tool_Austria!$D221,'AveragePrices&amp;Codes'!$A:$A,'AveragePrices&amp;Codes'!$B:$B),AGRIBALYSE_Cooked!$C:$C,AGRIBALYSE_Cooked!X:X)*$E221),"")</f>
        <v>9.2744060167999996E-4</v>
      </c>
      <c r="U221">
        <f>IFERROR(IF($F221="Raw",_xlfn.XLOOKUP(_xlfn.XLOOKUP(Tool_Austria!$D221,'AveragePrices&amp;Codes'!$A:$A,'AveragePrices&amp;Codes'!$B:$B),AGRIBALYSE_Raw!$B:$B,AGRIBALYSE_Raw!X:X)*$E221,_xlfn.XLOOKUP(_xlfn.XLOOKUP(Tool_Austria!$D221,'AveragePrices&amp;Codes'!$A:$A,'AveragePrices&amp;Codes'!$B:$B),AGRIBALYSE_Cooked!$C:$C,AGRIBALYSE_Cooked!Y:Y)*$E221),"")</f>
        <v>2.3498150498719998E-2</v>
      </c>
      <c r="V221">
        <f>IFERROR(IF($F221="Raw",_xlfn.XLOOKUP(_xlfn.XLOOKUP(Tool_Austria!$D221,'AveragePrices&amp;Codes'!$A:$A,'AveragePrices&amp;Codes'!$B:$B),AGRIBALYSE_Raw!$B:$B,AGRIBALYSE_Raw!Y:Y)*$E221,_xlfn.XLOOKUP(_xlfn.XLOOKUP(Tool_Austria!$D221,'AveragePrices&amp;Codes'!$A:$A,'AveragePrices&amp;Codes'!$B:$B),AGRIBALYSE_Cooked!$C:$C,AGRIBALYSE_Cooked!Z:Z)*$E221),"")</f>
        <v>0.30881503255679998</v>
      </c>
      <c r="W221">
        <f>IFERROR(IF($F221="Raw",_xlfn.XLOOKUP(_xlfn.XLOOKUP(Tool_Austria!$D221,'AveragePrices&amp;Codes'!$A:$A,'AveragePrices&amp;Codes'!$B:$B),AGRIBALYSE_Raw!$B:$B,AGRIBALYSE_Raw!Z:Z)*$E221,_xlfn.XLOOKUP(_xlfn.XLOOKUP(Tool_Austria!$D221,'AveragePrices&amp;Codes'!$A:$A,'AveragePrices&amp;Codes'!$B:$B),AGRIBALYSE_Cooked!$C:$C,AGRIBALYSE_Cooked!AA:AA)*$E221),"")</f>
        <v>78.146714456159998</v>
      </c>
      <c r="X221">
        <f>IFERROR(IF($F221="Raw",_xlfn.XLOOKUP(_xlfn.XLOOKUP(Tool_Austria!$D221,'AveragePrices&amp;Codes'!$A:$A,'AveragePrices&amp;Codes'!$B:$B),AGRIBALYSE_Raw!$B:$B,AGRIBALYSE_Raw!AA:AA)*$E221,_xlfn.XLOOKUP(_xlfn.XLOOKUP(Tool_Austria!$D221,'AveragePrices&amp;Codes'!$A:$A,'AveragePrices&amp;Codes'!$B:$B),AGRIBALYSE_Cooked!$C:$C,AGRIBALYSE_Cooked!AB:AB)*$E221),"")</f>
        <v>288.84207023840003</v>
      </c>
      <c r="Y221">
        <f>IFERROR(IF($F221="Raw",_xlfn.XLOOKUP(_xlfn.XLOOKUP(Tool_Austria!$D221,'AveragePrices&amp;Codes'!$A:$A,'AveragePrices&amp;Codes'!$B:$B),AGRIBALYSE_Raw!$B:$B,AGRIBALYSE_Raw!AB:AB)*$E221,_xlfn.XLOOKUP(_xlfn.XLOOKUP(Tool_Austria!$D221,'AveragePrices&amp;Codes'!$A:$A,'AveragePrices&amp;Codes'!$B:$B),AGRIBALYSE_Cooked!$C:$C,AGRIBALYSE_Cooked!AC:AC)*$E221),"")</f>
        <v>1.502288282256</v>
      </c>
      <c r="Z221">
        <f>IFERROR(IF($F221="Raw",_xlfn.XLOOKUP(_xlfn.XLOOKUP(Tool_Austria!$D221,'AveragePrices&amp;Codes'!$A:$A,'AveragePrices&amp;Codes'!$B:$B),AGRIBALYSE_Raw!$B:$B,AGRIBALYSE_Raw!AC:AC)*$E221,_xlfn.XLOOKUP(_xlfn.XLOOKUP(Tool_Austria!$D221,'AveragePrices&amp;Codes'!$A:$A,'AveragePrices&amp;Codes'!$B:$B),AGRIBALYSE_Cooked!$C:$C,AGRIBALYSE_Cooked!AD:AD)*$E221),"")</f>
        <v>110.3660124256</v>
      </c>
      <c r="AA221">
        <f>IFERROR(IF($F221="Raw",_xlfn.XLOOKUP(_xlfn.XLOOKUP(Tool_Austria!$D221,'AveragePrices&amp;Codes'!$A:$A,'AveragePrices&amp;Codes'!$B:$B),AGRIBALYSE_Raw!$B:$B,AGRIBALYSE_Raw!AD:AD)*$E221,_xlfn.XLOOKUP(_xlfn.XLOOKUP(Tool_Austria!$D221,'AveragePrices&amp;Codes'!$A:$A,'AveragePrices&amp;Codes'!$B:$B),AGRIBALYSE_Cooked!$C:$C,AGRIBALYSE_Cooked!AE:AE)*$E221),"")</f>
        <v>2.5027938536480001E-5</v>
      </c>
      <c r="AB221" cm="1">
        <f t="array" ref="AB221">IFERROR(_xlfn.XLOOKUP(Tool_Austria!$F221&amp;$E$2,'Cooking methods'!$A:$A&amp;'Cooking methods'!$B:$B,'Cooking methods'!C:C)*$E221,"")</f>
        <v>0</v>
      </c>
      <c r="AC221" cm="1">
        <f t="array" ref="AC221">IFERROR(_xlfn.XLOOKUP(Tool_Austria!$F221&amp;$E$2,'Cooking methods'!$A:$A&amp;'Cooking methods'!$B:$B,'Cooking methods'!D:D)*$E221,"")</f>
        <v>0</v>
      </c>
      <c r="AD221" cm="1">
        <f t="array" ref="AD221">IFERROR(_xlfn.XLOOKUP(Tool_Austria!$F221&amp;$E$2,'Cooking methods'!$A:$A&amp;'Cooking methods'!$B:$B,'Cooking methods'!E:E)*$E221,"")</f>
        <v>0</v>
      </c>
      <c r="AE221" cm="1">
        <f t="array" ref="AE221">IFERROR(_xlfn.XLOOKUP(Tool_Austria!$F221&amp;$E$2,'Cooking methods'!$A:$A&amp;'Cooking methods'!$B:$B,'Cooking methods'!F:F)*$E221,"")</f>
        <v>0</v>
      </c>
      <c r="AF221" cm="1">
        <f t="array" ref="AF221">IFERROR(_xlfn.XLOOKUP(Tool_Austria!$F221&amp;$E$2,'Cooking methods'!$A:$A&amp;'Cooking methods'!$B:$B,'Cooking methods'!G:G)*$E221,"")</f>
        <v>0</v>
      </c>
      <c r="AG221" cm="1">
        <f t="array" ref="AG221">IFERROR(_xlfn.XLOOKUP(Tool_Austria!$F221&amp;$E$2,'Cooking methods'!$A:$A&amp;'Cooking methods'!$B:$B,'Cooking methods'!H:H)*$E221,"")</f>
        <v>0</v>
      </c>
      <c r="AH221" cm="1">
        <f t="array" ref="AH221">IFERROR(_xlfn.XLOOKUP(Tool_Austria!$F221&amp;$E$2,'Cooking methods'!$A:$A&amp;'Cooking methods'!$B:$B,'Cooking methods'!I:I)*$E221,"")</f>
        <v>0</v>
      </c>
      <c r="AI221" cm="1">
        <f t="array" ref="AI221">IFERROR(_xlfn.XLOOKUP(Tool_Austria!$F221&amp;$E$2,'Cooking methods'!$A:$A&amp;'Cooking methods'!$B:$B,'Cooking methods'!J:J)*$E221,"")</f>
        <v>0</v>
      </c>
      <c r="AJ221" cm="1">
        <f t="array" ref="AJ221">IFERROR(_xlfn.XLOOKUP(Tool_Austria!$F221&amp;$E$2,'Cooking methods'!$A:$A&amp;'Cooking methods'!$B:$B,'Cooking methods'!K:K)*$E221,"")</f>
        <v>0</v>
      </c>
      <c r="AK221" cm="1">
        <f t="array" ref="AK221">IFERROR(_xlfn.XLOOKUP(Tool_Austria!$F221&amp;$E$2,'Cooking methods'!$A:$A&amp;'Cooking methods'!$B:$B,'Cooking methods'!L:L)*$E221,"")</f>
        <v>0</v>
      </c>
      <c r="AL221" cm="1">
        <f t="array" ref="AL221">IFERROR(_xlfn.XLOOKUP(Tool_Austria!$F221&amp;$E$2,'Cooking methods'!$A:$A&amp;'Cooking methods'!$B:$B,'Cooking methods'!M:M)*$E221,"")</f>
        <v>0</v>
      </c>
      <c r="AM221" cm="1">
        <f t="array" ref="AM221">IFERROR(_xlfn.XLOOKUP(Tool_Austria!$F221&amp;$E$2,'Cooking methods'!$A:$A&amp;'Cooking methods'!$B:$B,'Cooking methods'!N:N)*$E221,"")</f>
        <v>0</v>
      </c>
      <c r="AN221" cm="1">
        <f t="array" ref="AN221">IFERROR(_xlfn.XLOOKUP(Tool_Austria!$F221&amp;$E$2,'Cooking methods'!$A:$A&amp;'Cooking methods'!$B:$B,'Cooking methods'!O:O)*$E221,"")</f>
        <v>0</v>
      </c>
      <c r="AO221" cm="1">
        <f t="array" ref="AO221">IFERROR(_xlfn.XLOOKUP(Tool_Austria!$F221&amp;$E$2,'Cooking methods'!$A:$A&amp;'Cooking methods'!$B:$B,'Cooking methods'!P:P)*$E221,"")</f>
        <v>0</v>
      </c>
      <c r="AP221" cm="1">
        <f t="array" ref="AP221">IFERROR(_xlfn.XLOOKUP(Tool_Austria!$F221&amp;$E$2,'Cooking methods'!$A:$A&amp;'Cooking methods'!$B:$B,'Cooking methods'!Q:Q)*$E221,"")</f>
        <v>0</v>
      </c>
      <c r="AQ221" cm="1">
        <f t="array" ref="AQ221">IFERROR(_xlfn.XLOOKUP(Tool_Austria!$F221&amp;$E$2,'Cooking methods'!$A:$A&amp;'Cooking methods'!$B:$B,'Cooking methods'!R:R)*$E221,"")</f>
        <v>0</v>
      </c>
      <c r="AR221" cm="1">
        <f t="array" ref="AR221">IFERROR(_xlfn.XLOOKUP(Tool_Austria!$G221&amp;$E$2,'Waste management'!$A:$A&amp;'Waste management'!$B:$B,'Waste management'!C:C)*$E221,"")</f>
        <v>0.24608724799999998</v>
      </c>
      <c r="AS221" cm="1">
        <f t="array" ref="AS221">IFERROR(_xlfn.XLOOKUP(Tool_Austria!$G221&amp;$E$2,'Waste management'!$A:$A&amp;'Waste management'!$B:$B,'Waste management'!D:D)*$E221,"")</f>
        <v>1.6789707951999998E-9</v>
      </c>
      <c r="AT221" cm="1">
        <f t="array" ref="AT221">IFERROR(_xlfn.XLOOKUP(Tool_Austria!$G221&amp;$E$2,'Waste management'!$A:$A&amp;'Waste management'!$B:$B,'Waste management'!E:E)*$E221,"")</f>
        <v>4.5270560000000007E-3</v>
      </c>
      <c r="AU221" cm="1">
        <f t="array" ref="AU221">IFERROR(_xlfn.XLOOKUP(Tool_Austria!$G221&amp;$E$2,'Waste management'!$A:$A&amp;'Waste management'!$B:$B,'Waste management'!F:F)*$E221,"")</f>
        <v>5.2742399999999997E-4</v>
      </c>
      <c r="AV221" cm="1">
        <f t="array" ref="AV221">IFERROR(_xlfn.XLOOKUP(Tool_Austria!$G221&amp;$E$2,'Waste management'!$A:$A&amp;'Waste management'!$B:$B,'Waste management'!G:G)*$E221,"")</f>
        <v>5.0894657919999998E-8</v>
      </c>
      <c r="AW221" cm="1">
        <f t="array" ref="AW221">IFERROR(_xlfn.XLOOKUP(Tool_Austria!$G221&amp;$E$2,'Waste management'!$A:$A&amp;'Waste management'!$B:$B,'Waste management'!H:H)*$E221,"")</f>
        <v>1.6589726351999998E-9</v>
      </c>
      <c r="AX221" cm="1">
        <f t="array" ref="AX221">IFERROR(_xlfn.XLOOKUP(Tool_Austria!$G221&amp;$E$2,'Waste management'!$A:$A&amp;'Waste management'!$B:$B,'Waste management'!I:I)*$E221,"")</f>
        <v>1.1794826864000001E-9</v>
      </c>
      <c r="AY221" cm="1">
        <f t="array" ref="AY221">IFERROR(_xlfn.XLOOKUP(Tool_Austria!$G221&amp;$E$2,'Waste management'!$A:$A&amp;'Waste management'!$B:$B,'Waste management'!J:J)*$E221,"")</f>
        <v>9.7133920000000012E-3</v>
      </c>
      <c r="AZ221" cm="1">
        <f t="array" ref="AZ221">IFERROR(_xlfn.XLOOKUP(Tool_Austria!$G221&amp;$E$2,'Waste management'!$A:$A&amp;'Waste management'!$B:$B,'Waste management'!K:K)*$E221,"")</f>
        <v>2.3643626784000001E-5</v>
      </c>
      <c r="BA221" cm="1">
        <f t="array" ref="BA221">IFERROR(_xlfn.XLOOKUP(Tool_Austria!$G221&amp;$E$2,'Waste management'!$A:$A&amp;'Waste management'!$B:$B,'Waste management'!L:L)*$E221,"")</f>
        <v>4.2546151328000002E-4</v>
      </c>
      <c r="BB221" cm="1">
        <f t="array" ref="BB221">IFERROR(_xlfn.XLOOKUP(Tool_Austria!$G221&amp;$E$2,'Waste management'!$A:$A&amp;'Waste management'!$B:$B,'Waste management'!M:M)*$E221,"")</f>
        <v>4.2809248000000001E-2</v>
      </c>
      <c r="BC221" cm="1">
        <f t="array" ref="BC221">IFERROR(_xlfn.XLOOKUP(Tool_Austria!$G221&amp;$E$2,'Waste management'!$A:$A&amp;'Waste management'!$B:$B,'Waste management'!N:N)*$E221,"")</f>
        <v>36.810415327999998</v>
      </c>
      <c r="BD221" cm="1">
        <f t="array" ref="BD221">IFERROR(_xlfn.XLOOKUP(Tool_Austria!$G221&amp;$E$2,'Waste management'!$A:$A&amp;'Waste management'!$B:$B,'Waste management'!O:O)*$E221,"")</f>
        <v>2.3470807520000001</v>
      </c>
      <c r="BE221" cm="1">
        <f t="array" ref="BE221">IFERROR(_xlfn.XLOOKUP(Tool_Austria!$G221&amp;$E$2,'Waste management'!$A:$A&amp;'Waste management'!$B:$B,'Waste management'!P:P)*$E221,"")</f>
        <v>5.0676656E-2</v>
      </c>
      <c r="BF221" cm="1">
        <f t="array" ref="BF221">IFERROR(_xlfn.XLOOKUP(Tool_Austria!$G221&amp;$E$2,'Waste management'!$A:$A&amp;'Waste management'!$B:$B,'Waste management'!Q:Q)*$E221,"")</f>
        <v>1.4749851679999999</v>
      </c>
      <c r="BG221" cm="1">
        <f t="array" ref="BG221">IFERROR(_xlfn.XLOOKUP(Tool_Austria!$G221&amp;$E$2,'Waste management'!$A:$A&amp;'Waste management'!$B:$B,'Waste management'!R:R)*$E221,"")</f>
        <v>4.7934051200000001E-7</v>
      </c>
      <c r="BH221">
        <f>IFERROR((L221+AR221+AB221)*_xlfn.XLOOKUP(Tool_Austria!BH$4,Monetization_Factors!$A:$A,Monetization_Factors!$D:$D),"")</f>
        <v>1.1139239267934877</v>
      </c>
      <c r="BI221">
        <f>IFERROR((M221+AS221+AC221)*_xlfn.XLOOKUP(Tool_Austria!BI$4,Monetization_Factors!$A:$A,Monetization_Factors!$D:$D),"")</f>
        <v>8.8578467434975124E-6</v>
      </c>
      <c r="BJ221">
        <f>IFERROR((N221+AT221+AD221)*_xlfn.XLOOKUP(Tool_Austria!BJ$4,Monetization_Factors!$A:$A,Monetization_Factors!$D:$D),"")</f>
        <v>4.3718741114021336E-3</v>
      </c>
      <c r="BK221">
        <f>IFERROR((O221+AU221+AE221)*_xlfn.XLOOKUP(Tool_Austria!BK$4,Monetization_Factors!$A:$A,Monetization_Factors!$D:$D),"")</f>
        <v>2.9490476610276307E-2</v>
      </c>
      <c r="BL221">
        <f>IFERROR((P221+AV221+AF221)*_xlfn.XLOOKUP(Tool_Austria!BL$4,Monetization_Factors!$A:$A,Monetization_Factors!$D:$D),"")</f>
        <v>0.65263934752338826</v>
      </c>
      <c r="BM221">
        <f>IFERROR((Q221+AW221+AG221)*_xlfn.XLOOKUP(Tool_Austria!BM$4,Monetization_Factors!$A:$A,Monetization_Factors!$D:$D),"")</f>
        <v>2.1118903493017802E-2</v>
      </c>
      <c r="BN221">
        <f>IFERROR((R221+AX221+AH221)*_xlfn.XLOOKUP(Tool_Austria!BN$4,Monetization_Factors!$A:$A,Monetization_Factors!$D:$D),"")</f>
        <v>5.7061982484173292E-3</v>
      </c>
      <c r="BO221">
        <f>IFERROR((S221+AY221+AI221)*_xlfn.XLOOKUP(Tool_Austria!BO$4,Monetization_Factors!$A:$A,Monetization_Factors!$D:$D),"")</f>
        <v>3.7173018940796401E-2</v>
      </c>
      <c r="BP221">
        <f>IFERROR((T221+AZ221+AJ221)*_xlfn.XLOOKUP(Tool_Austria!BP$4,Monetization_Factors!$A:$A,Monetization_Factors!$D:$D),"")</f>
        <v>2.3200666103965692E-3</v>
      </c>
      <c r="BQ221">
        <f>IFERROR((U221+BA221+AK221)*_xlfn.XLOOKUP(Tool_Austria!BQ$4,Monetization_Factors!$A:$A,Monetization_Factors!$D:$D),"")</f>
        <v>9.7863640136028524E-2</v>
      </c>
      <c r="BR221" t="str">
        <f>IFERROR((V221+BB221+AL221)*_xlfn.XLOOKUP(Tool_Austria!BR$4,Monetization_Factors!$A:$A,Monetization_Factors!$D:$D),"")</f>
        <v/>
      </c>
      <c r="BS221">
        <f>IFERROR((W221+BC221+AM221)*_xlfn.XLOOKUP(Tool_Austria!BS$4,Monetization_Factors!$A:$A,Monetization_Factors!$D:$D),"")</f>
        <v>5.5941276976782242E-3</v>
      </c>
      <c r="BT221">
        <f>IFERROR((X221+BD221+AN221)*_xlfn.XLOOKUP(Tool_Austria!BT$4,Monetization_Factors!$A:$A,Monetization_Factors!$D:$D),"")</f>
        <v>6.4839857998763045E-2</v>
      </c>
      <c r="BU221">
        <f>IFERROR((Y221+BE221+AO221)*_xlfn.XLOOKUP(Tool_Austria!BU$4,Monetization_Factors!$A:$A,Monetization_Factors!$D:$D),"")</f>
        <v>9.8689790150236142E-3</v>
      </c>
      <c r="BV221">
        <f>IFERROR((Z221+BF221+AP221)*_xlfn.XLOOKUP(Tool_Austria!BV$4,Monetization_Factors!$A:$A,Monetization_Factors!$D:$D),"")</f>
        <v>0.18468083352721201</v>
      </c>
      <c r="BW221">
        <f>IFERROR((AA221+BG221+AQ221)*_xlfn.XLOOKUP(Tool_Austria!BW$4,Monetization_Factors!$A:$A,Monetization_Factors!$D:$D),"")</f>
        <v>5.3287760297552258E-5</v>
      </c>
      <c r="BX221" s="38" t="str" cm="1">
        <f t="array" ref="BX221">IFERROR(_xlfn.IFS(I221&lt;&gt;0,I221*E221,I221="",J221*E221),"")</f>
        <v/>
      </c>
      <c r="BY221" s="38">
        <f t="shared" si="123"/>
        <v>2.229653396312929</v>
      </c>
      <c r="BZ221" s="38">
        <f t="shared" si="124"/>
        <v>2.229653396312929</v>
      </c>
      <c r="CA221" s="38">
        <f t="shared" si="125"/>
        <v>3.4302359943275832E-3</v>
      </c>
      <c r="CB221">
        <f t="shared" si="128"/>
        <v>8.5620021134400002</v>
      </c>
      <c r="CC221">
        <f t="shared" si="128"/>
        <v>2.2127447604E-7</v>
      </c>
      <c r="CD221">
        <f t="shared" si="128"/>
        <v>2.8645799948320003</v>
      </c>
      <c r="CE221">
        <f t="shared" si="128"/>
        <v>1.9482718633759999E-2</v>
      </c>
      <c r="CF221">
        <f t="shared" si="128"/>
        <v>6.5376775992E-7</v>
      </c>
      <c r="CG221">
        <f t="shared" si="128"/>
        <v>1.0169893734240001E-7</v>
      </c>
      <c r="CH221">
        <f t="shared" si="128"/>
        <v>4.9634594955360003E-9</v>
      </c>
      <c r="CI221">
        <f t="shared" si="128"/>
        <v>8.4901023551999993E-2</v>
      </c>
      <c r="CJ221">
        <f t="shared" si="128"/>
        <v>9.5108422846399993E-4</v>
      </c>
      <c r="CK221">
        <f t="shared" si="128"/>
        <v>2.3923612011999999E-2</v>
      </c>
      <c r="CL221">
        <f t="shared" si="128"/>
        <v>0.35162428055680001</v>
      </c>
      <c r="CM221">
        <f t="shared" si="128"/>
        <v>114.95712978416</v>
      </c>
      <c r="CN221">
        <f t="shared" si="128"/>
        <v>291.18915099040004</v>
      </c>
      <c r="CO221">
        <f t="shared" si="128"/>
        <v>1.552964938256</v>
      </c>
      <c r="CP221">
        <f t="shared" si="128"/>
        <v>111.84099759360001</v>
      </c>
      <c r="CQ221">
        <f t="shared" si="129"/>
        <v>2.550727904848E-5</v>
      </c>
      <c r="CR221">
        <f t="shared" si="130"/>
        <v>1.3172310943753847E-2</v>
      </c>
      <c r="CS221">
        <f t="shared" si="130"/>
        <v>3.4042227083076921E-10</v>
      </c>
      <c r="CT221">
        <f t="shared" si="130"/>
        <v>4.4070461458953847E-3</v>
      </c>
      <c r="CU221">
        <f t="shared" si="130"/>
        <v>2.9973413282707691E-5</v>
      </c>
      <c r="CV221">
        <f t="shared" si="130"/>
        <v>1.005796553723077E-9</v>
      </c>
      <c r="CW221">
        <f t="shared" si="130"/>
        <v>1.5645990360369231E-10</v>
      </c>
      <c r="CX221">
        <f t="shared" si="130"/>
        <v>7.6360915315938465E-12</v>
      </c>
      <c r="CY221">
        <f t="shared" si="130"/>
        <v>1.3061695931076923E-4</v>
      </c>
      <c r="CZ221">
        <f t="shared" si="130"/>
        <v>1.4632065053292307E-6</v>
      </c>
      <c r="DA221">
        <f t="shared" si="130"/>
        <v>3.6805556941538458E-5</v>
      </c>
      <c r="DB221">
        <f t="shared" si="130"/>
        <v>5.4096043162584612E-4</v>
      </c>
      <c r="DC221">
        <f t="shared" si="130"/>
        <v>0.17685712274486154</v>
      </c>
      <c r="DD221">
        <f t="shared" si="130"/>
        <v>0.44798330921600005</v>
      </c>
      <c r="DE221">
        <f t="shared" si="130"/>
        <v>2.3891768280861537E-3</v>
      </c>
      <c r="DF221">
        <f t="shared" si="130"/>
        <v>0.1720630732209231</v>
      </c>
      <c r="DG221">
        <f t="shared" si="131"/>
        <v>3.9241967766892309E-8</v>
      </c>
      <c r="DH221" s="5">
        <f>IFERROR(((((L221+AB221)*(1/$H221))+AR221)/$F$2)/($B$2*('CAR.CAP_per person'!B$2)/(_xlfn.XLOOKUP($E$2,EU_countries_GDP!$A$2:$A$29,EU_countries_GDP!$E$2:$E$29))),"")</f>
        <v>0.47425238863095731</v>
      </c>
      <c r="DI221" s="5">
        <f>IFERROR(((((M221+AC221)*(1/$H221))+AS221)/$F$2)/($B$2*('CAR.CAP_per person'!C$2)/(_xlfn.XLOOKUP($E$2,EU_countries_GDP!$A$2:$A$29,EU_countries_GDP!$E$2:$E$29))),"")</f>
        <v>1.5677987275740005E-4</v>
      </c>
      <c r="DJ221" s="5">
        <f>IFERROR(((((N221+AD221)*(1/$H221))+AT221)/$F$2)/($B$2*('CAR.CAP_per person'!D$2)/(_xlfn.XLOOKUP($E$2,EU_countries_GDP!$A$2:$A$29,EU_countries_GDP!$E$2:$E$29))),"")</f>
        <v>2.0851249851934804E-3</v>
      </c>
      <c r="DK221" s="5">
        <f>IFERROR(((((O221+AE221)*(1/$H221))+AU221)/$F$2)/($B$2*('CAR.CAP_per person'!E$2)/(_xlfn.XLOOKUP($E$2,EU_countries_GDP!$A$2:$A$29,EU_countries_GDP!$E$2:$E$29))),"")</f>
        <v>1.8096148368317105E-2</v>
      </c>
      <c r="DL221" s="5">
        <f>IFERROR(((((P221+AF221)*(1/$H221))+AV221)/$F$2)/($B$2*('CAR.CAP_per person'!F$2)/(_xlfn.XLOOKUP($E$2,EU_countries_GDP!$A$2:$A$29,EU_countries_GDP!$E$2:$E$29))),"")</f>
        <v>0.46315798219349574</v>
      </c>
      <c r="DM221" s="5">
        <f>IFERROR(((((Q221+AG221)*(1/$H221))+AW221)/$F$2)/($B$2*('CAR.CAP_per person'!G$2)/(_xlfn.XLOOKUP($E$2,EU_countries_GDP!$A$2:$A$29,EU_countries_GDP!$E$2:$E$29))),"")</f>
        <v>4.0221767796712785E-2</v>
      </c>
      <c r="DN221" s="5">
        <f>IFERROR(((((R221+AH221)*(1/$H221))+AX221)/$F$2)/($B$2*('CAR.CAP_per person'!H$2)/(_xlfn.XLOOKUP($E$2,EU_countries_GDP!$A$2:$A$29,EU_countries_GDP!$E$2:$E$29))),"")</f>
        <v>3.9832074175157148E-4</v>
      </c>
      <c r="DO221" s="5">
        <f>IFERROR(((((S221+AI221)*(1/$H221))+AY221)/$F$2)/($B$2*('CAR.CAP_per person'!I$2)/(_xlfn.XLOOKUP($E$2,EU_countries_GDP!$A$2:$A$29,EU_countries_GDP!$E$2:$E$29))),"")</f>
        <v>3.0272038099897772E-2</v>
      </c>
      <c r="DP221" s="5">
        <f>IFERROR(((((T221+AJ221)*(1/$H221))+AZ221)/$F$2)/($B$2*('CAR.CAP_per person'!J$2)/(_xlfn.XLOOKUP($E$2,EU_countries_GDP!$A$2:$A$29,EU_countries_GDP!$E$2:$E$29))),"")</f>
        <v>6.1921307550764935E-2</v>
      </c>
      <c r="DQ221" s="5">
        <f>IFERROR(((((U221+AK221)*(1/$H221))+BA221)/$F$2)/($B$2*('CAR.CAP_per person'!K$2)/(_xlfn.XLOOKUP($E$2,EU_countries_GDP!$A$2:$A$29,EU_countries_GDP!$E$2:$E$29))),"")</f>
        <v>4.5310637075206675E-2</v>
      </c>
      <c r="DR221" s="5">
        <f>IFERROR(((((V221+AL221)*(1/$H221))+BB221)/$F$2)/($B$2*('CAR.CAP_per person'!L$2)/(_xlfn.XLOOKUP($E$2,EU_countries_GDP!$A$2:$A$29,EU_countries_GDP!$E$2:$E$29))),"")</f>
        <v>2.039810838706262E-2</v>
      </c>
      <c r="DS221" s="5">
        <f>IFERROR(((((W221+AM221)*(1/$H221))+BC221)/$F$2)/($B$2*('CAR.CAP_per person'!M$2)/(_xlfn.XLOOKUP($E$2,EU_countries_GDP!$A$2:$A$29,EU_countries_GDP!$E$2:$E$29))),"")</f>
        <v>0.27125626846748885</v>
      </c>
      <c r="DT221" s="5">
        <f>IFERROR(((((X221+AN221)*(1/$H221))+BD221)/$F$2)/($B$2*('CAR.CAP_per person'!N$2)/(_xlfn.XLOOKUP($E$2,EU_countries_GDP!$A$2:$A$29,EU_countries_GDP!$E$2:$E$29))),"")</f>
        <v>8.7435340185818902</v>
      </c>
      <c r="DU221" s="5">
        <f>IFERROR(((((Y221+AO221)*(1/$H221))+BE221)/$F$2)/($B$2*('CAR.CAP_per person'!O$2)/(_xlfn.XLOOKUP($E$2,EU_countries_GDP!$A$2:$A$29,EU_countries_GDP!$E$2:$E$29))),"")</f>
        <v>3.213968964983317E-3</v>
      </c>
      <c r="DV221" s="5">
        <f>IFERROR(((((Z221+AP221)*(1/$H221))+BF221)/$F$2)/($B$2*('CAR.CAP_per person'!P$2)/(_xlfn.XLOOKUP($E$2,EU_countries_GDP!$A$2:$A$29,EU_countries_GDP!$E$2:$E$29))),"")</f>
        <v>0.19012465954865476</v>
      </c>
      <c r="DW221" s="5">
        <f>IFERROR(((((AA221+AQ221)*(1/$H221))+BG221)/$F$2)/($B$2*('CAR.CAP_per person'!Q$2)/(_xlfn.XLOOKUP($E$2,EU_countries_GDP!$A$2:$A$29,EU_countries_GDP!$E$2:$E$29))),"")</f>
        <v>4.4029356380870806E-2</v>
      </c>
    </row>
    <row r="222" spans="1:127">
      <c r="A222" t="s">
        <v>223</v>
      </c>
      <c r="B222" t="str">
        <f>_xlfn.XLOOKUP(D222,Table5[Ingredient],Table5[Category],"",FALSE)</f>
        <v>Fruit</v>
      </c>
      <c r="C222" s="33" t="s">
        <v>229</v>
      </c>
      <c r="D222" s="33" t="s">
        <v>211</v>
      </c>
      <c r="E222" s="33">
        <v>0.82409999999999994</v>
      </c>
      <c r="F222" s="33" t="s">
        <v>189</v>
      </c>
      <c r="G222" s="33" t="s">
        <v>180</v>
      </c>
      <c r="H222" s="91">
        <f>Dataset_AT!S101</f>
        <v>0.39892535579436539</v>
      </c>
      <c r="I222" s="33"/>
      <c r="J222" s="37">
        <f>IFERROR(INDEX('AveragePrices&amp;Codes'!G:AG, MATCH($D222, 'AveragePrices&amp;Codes'!$A:$A, 0), MATCH(Tool_Austria!$E$2, 'AveragePrices&amp;Codes'!$G$1:$AG$1, 0)),"")</f>
        <v>3.2678820526666668</v>
      </c>
      <c r="K222" s="37">
        <f>IFERROR(E222/(_xlfn.XLOOKUP(A222,Dataset_AT!$V$2:$V$9,Dataset_AT!$W$2:$W$9)),"")</f>
        <v>1.1136486486486486E-2</v>
      </c>
      <c r="L222">
        <f>IFERROR(IF($F222="Raw",_xlfn.XLOOKUP(_xlfn.XLOOKUP(Tool_Austria!$D222,'AveragePrices&amp;Codes'!$A:$A,'AveragePrices&amp;Codes'!$B:$B),AGRIBALYSE_Raw!$B:$B,AGRIBALYSE_Raw!O:O)*$E222,_xlfn.XLOOKUP(_xlfn.XLOOKUP(Tool_Austria!$D222,'AveragePrices&amp;Codes'!$A:$A,'AveragePrices&amp;Codes'!$B:$B),AGRIBALYSE_Cooked!$C:$C,AGRIBALYSE_Cooked!P:P)*$E222),"")</f>
        <v>0.43921892055899991</v>
      </c>
      <c r="M222">
        <f>IFERROR(IF($F222="Raw",_xlfn.XLOOKUP(_xlfn.XLOOKUP(Tool_Austria!$D222,'AveragePrices&amp;Codes'!$A:$A,'AveragePrices&amp;Codes'!$B:$B),AGRIBALYSE_Raw!$B:$B,AGRIBALYSE_Raw!P:P)*$E222,_xlfn.XLOOKUP(_xlfn.XLOOKUP(Tool_Austria!$D222,'AveragePrices&amp;Codes'!$A:$A,'AveragePrices&amp;Codes'!$B:$B),AGRIBALYSE_Cooked!$C:$C,AGRIBALYSE_Cooked!Q:Q)*$E222),"")</f>
        <v>1.9587544208699998E-8</v>
      </c>
      <c r="N222">
        <f>IFERROR(IF($F222="Raw",_xlfn.XLOOKUP(_xlfn.XLOOKUP(Tool_Austria!$D222,'AveragePrices&amp;Codes'!$A:$A,'AveragePrices&amp;Codes'!$B:$B),AGRIBALYSE_Raw!$B:$B,AGRIBALYSE_Raw!Q:Q)*$E222,_xlfn.XLOOKUP(_xlfn.XLOOKUP(Tool_Austria!$D222,'AveragePrices&amp;Codes'!$A:$A,'AveragePrices&amp;Codes'!$B:$B),AGRIBALYSE_Cooked!$C:$C,AGRIBALYSE_Cooked!R:R)*$E222),"")</f>
        <v>7.3806541041600005E-2</v>
      </c>
      <c r="O222">
        <f>IFERROR(IF($F222="Raw",_xlfn.XLOOKUP(_xlfn.XLOOKUP(Tool_Austria!$D222,'AveragePrices&amp;Codes'!$A:$A,'AveragePrices&amp;Codes'!$B:$B),AGRIBALYSE_Raw!$B:$B,AGRIBALYSE_Raw!R:R)*$E222,_xlfn.XLOOKUP(_xlfn.XLOOKUP(Tool_Austria!$D222,'AveragePrices&amp;Codes'!$A:$A,'AveragePrices&amp;Codes'!$B:$B),AGRIBALYSE_Cooked!$C:$C,AGRIBALYSE_Cooked!S:S)*$E222),"")</f>
        <v>2.0246277830399998E-3</v>
      </c>
      <c r="P222">
        <f>IFERROR(IF($F222="Raw",_xlfn.XLOOKUP(_xlfn.XLOOKUP(Tool_Austria!$D222,'AveragePrices&amp;Codes'!$A:$A,'AveragePrices&amp;Codes'!$B:$B),AGRIBALYSE_Raw!$B:$B,AGRIBALYSE_Raw!S:S)*$E222,_xlfn.XLOOKUP(_xlfn.XLOOKUP(Tool_Austria!$D222,'AveragePrices&amp;Codes'!$A:$A,'AveragePrices&amp;Codes'!$B:$B),AGRIBALYSE_Cooked!$C:$C,AGRIBALYSE_Cooked!T:T)*$E222),"")</f>
        <v>4.6186805642699996E-8</v>
      </c>
      <c r="Q222">
        <f>IFERROR(IF($F222="Raw",_xlfn.XLOOKUP(_xlfn.XLOOKUP(Tool_Austria!$D222,'AveragePrices&amp;Codes'!$A:$A,'AveragePrices&amp;Codes'!$B:$B),AGRIBALYSE_Raw!$B:$B,AGRIBALYSE_Raw!T:T)*$E222,_xlfn.XLOOKUP(_xlfn.XLOOKUP(Tool_Austria!$D222,'AveragePrices&amp;Codes'!$A:$A,'AveragePrices&amp;Codes'!$B:$B),AGRIBALYSE_Cooked!$C:$C,AGRIBALYSE_Cooked!U:U)*$E222),"")</f>
        <v>1.4312344956299999E-8</v>
      </c>
      <c r="R222">
        <f>IFERROR(IF($F222="Raw",_xlfn.XLOOKUP(_xlfn.XLOOKUP(Tool_Austria!$D222,'AveragePrices&amp;Codes'!$A:$A,'AveragePrices&amp;Codes'!$B:$B),AGRIBALYSE_Raw!$B:$B,AGRIBALYSE_Raw!U:U)*$E222,_xlfn.XLOOKUP(_xlfn.XLOOKUP(Tool_Austria!$D222,'AveragePrices&amp;Codes'!$A:$A,'AveragePrices&amp;Codes'!$B:$B),AGRIBALYSE_Cooked!$C:$C,AGRIBALYSE_Cooked!V:V)*$E222),"")</f>
        <v>4.2990102788399995E-10</v>
      </c>
      <c r="S222">
        <f>IFERROR(IF($F222="Raw",_xlfn.XLOOKUP(_xlfn.XLOOKUP(Tool_Austria!$D222,'AveragePrices&amp;Codes'!$A:$A,'AveragePrices&amp;Codes'!$B:$B),AGRIBALYSE_Raw!$B:$B,AGRIBALYSE_Raw!V:V)*$E222,_xlfn.XLOOKUP(_xlfn.XLOOKUP(Tool_Austria!$D222,'AveragePrices&amp;Codes'!$A:$A,'AveragePrices&amp;Codes'!$B:$B),AGRIBALYSE_Cooked!$C:$C,AGRIBALYSE_Cooked!W:W)*$E222),"")</f>
        <v>5.5086418121699995E-3</v>
      </c>
      <c r="T222">
        <f>IFERROR(IF($F222="Raw",_xlfn.XLOOKUP(_xlfn.XLOOKUP(Tool_Austria!$D222,'AveragePrices&amp;Codes'!$A:$A,'AveragePrices&amp;Codes'!$B:$B),AGRIBALYSE_Raw!$B:$B,AGRIBALYSE_Raw!W:W)*$E222,_xlfn.XLOOKUP(_xlfn.XLOOKUP(Tool_Austria!$D222,'AveragePrices&amp;Codes'!$A:$A,'AveragePrices&amp;Codes'!$B:$B),AGRIBALYSE_Cooked!$C:$C,AGRIBALYSE_Cooked!X:X)*$E222),"")</f>
        <v>8.3145220814999997E-5</v>
      </c>
      <c r="U222">
        <f>IFERROR(IF($F222="Raw",_xlfn.XLOOKUP(_xlfn.XLOOKUP(Tool_Austria!$D222,'AveragePrices&amp;Codes'!$A:$A,'AveragePrices&amp;Codes'!$B:$B),AGRIBALYSE_Raw!$B:$B,AGRIBALYSE_Raw!X:X)*$E222,_xlfn.XLOOKUP(_xlfn.XLOOKUP(Tool_Austria!$D222,'AveragePrices&amp;Codes'!$A:$A,'AveragePrices&amp;Codes'!$B:$B),AGRIBALYSE_Cooked!$C:$C,AGRIBALYSE_Cooked!Y:Y)*$E222),"")</f>
        <v>4.0534794082199991E-3</v>
      </c>
      <c r="V222">
        <f>IFERROR(IF($F222="Raw",_xlfn.XLOOKUP(_xlfn.XLOOKUP(Tool_Austria!$D222,'AveragePrices&amp;Codes'!$A:$A,'AveragePrices&amp;Codes'!$B:$B),AGRIBALYSE_Raw!$B:$B,AGRIBALYSE_Raw!Y:Y)*$E222,_xlfn.XLOOKUP(_xlfn.XLOOKUP(Tool_Austria!$D222,'AveragePrices&amp;Codes'!$A:$A,'AveragePrices&amp;Codes'!$B:$B),AGRIBALYSE_Cooked!$C:$C,AGRIBALYSE_Cooked!Z:Z)*$E222),"")</f>
        <v>2.2059319256999999E-2</v>
      </c>
      <c r="W222">
        <f>IFERROR(IF($F222="Raw",_xlfn.XLOOKUP(_xlfn.XLOOKUP(Tool_Austria!$D222,'AveragePrices&amp;Codes'!$A:$A,'AveragePrices&amp;Codes'!$B:$B),AGRIBALYSE_Raw!$B:$B,AGRIBALYSE_Raw!Z:Z)*$E222,_xlfn.XLOOKUP(_xlfn.XLOOKUP(Tool_Austria!$D222,'AveragePrices&amp;Codes'!$A:$A,'AveragePrices&amp;Codes'!$B:$B),AGRIBALYSE_Cooked!$C:$C,AGRIBALYSE_Cooked!AA:AA)*$E222),"")</f>
        <v>10.052903838960001</v>
      </c>
      <c r="X222">
        <f>IFERROR(IF($F222="Raw",_xlfn.XLOOKUP(_xlfn.XLOOKUP(Tool_Austria!$D222,'AveragePrices&amp;Codes'!$A:$A,'AveragePrices&amp;Codes'!$B:$B),AGRIBALYSE_Raw!$B:$B,AGRIBALYSE_Raw!AA:AA)*$E222,_xlfn.XLOOKUP(_xlfn.XLOOKUP(Tool_Austria!$D222,'AveragePrices&amp;Codes'!$A:$A,'AveragePrices&amp;Codes'!$B:$B),AGRIBALYSE_Cooked!$C:$C,AGRIBALYSE_Cooked!AB:AB)*$E222),"")</f>
        <v>63.7608073671</v>
      </c>
      <c r="Y222">
        <f>IFERROR(IF($F222="Raw",_xlfn.XLOOKUP(_xlfn.XLOOKUP(Tool_Austria!$D222,'AveragePrices&amp;Codes'!$A:$A,'AveragePrices&amp;Codes'!$B:$B),AGRIBALYSE_Raw!$B:$B,AGRIBALYSE_Raw!AB:AB)*$E222,_xlfn.XLOOKUP(_xlfn.XLOOKUP(Tool_Austria!$D222,'AveragePrices&amp;Codes'!$A:$A,'AveragePrices&amp;Codes'!$B:$B),AGRIBALYSE_Cooked!$C:$C,AGRIBALYSE_Cooked!AC:AC)*$E222),"")</f>
        <v>5.4922213724399995</v>
      </c>
      <c r="Z222">
        <f>IFERROR(IF($F222="Raw",_xlfn.XLOOKUP(_xlfn.XLOOKUP(Tool_Austria!$D222,'AveragePrices&amp;Codes'!$A:$A,'AveragePrices&amp;Codes'!$B:$B),AGRIBALYSE_Raw!$B:$B,AGRIBALYSE_Raw!AC:AC)*$E222,_xlfn.XLOOKUP(_xlfn.XLOOKUP(Tool_Austria!$D222,'AveragePrices&amp;Codes'!$A:$A,'AveragePrices&amp;Codes'!$B:$B),AGRIBALYSE_Cooked!$C:$C,AGRIBALYSE_Cooked!AD:AD)*$E222),"")</f>
        <v>6.6445153241699995</v>
      </c>
      <c r="AA222">
        <f>IFERROR(IF($F222="Raw",_xlfn.XLOOKUP(_xlfn.XLOOKUP(Tool_Austria!$D222,'AveragePrices&amp;Codes'!$A:$A,'AveragePrices&amp;Codes'!$B:$B),AGRIBALYSE_Raw!$B:$B,AGRIBALYSE_Raw!AD:AD)*$E222,_xlfn.XLOOKUP(_xlfn.XLOOKUP(Tool_Austria!$D222,'AveragePrices&amp;Codes'!$A:$A,'AveragePrices&amp;Codes'!$B:$B),AGRIBALYSE_Cooked!$C:$C,AGRIBALYSE_Cooked!AE:AE)*$E222),"")</f>
        <v>2.67286871631E-6</v>
      </c>
      <c r="AB222" cm="1">
        <f t="array" ref="AB222">IFERROR(_xlfn.XLOOKUP(Tool_Austria!$F222&amp;$E$2,'Cooking methods'!$A:$A&amp;'Cooking methods'!$B:$B,'Cooking methods'!C:C)*$E222,"")</f>
        <v>0</v>
      </c>
      <c r="AC222" cm="1">
        <f t="array" ref="AC222">IFERROR(_xlfn.XLOOKUP(Tool_Austria!$F222&amp;$E$2,'Cooking methods'!$A:$A&amp;'Cooking methods'!$B:$B,'Cooking methods'!D:D)*$E222,"")</f>
        <v>0</v>
      </c>
      <c r="AD222" cm="1">
        <f t="array" ref="AD222">IFERROR(_xlfn.XLOOKUP(Tool_Austria!$F222&amp;$E$2,'Cooking methods'!$A:$A&amp;'Cooking methods'!$B:$B,'Cooking methods'!E:E)*$E222,"")</f>
        <v>0</v>
      </c>
      <c r="AE222" cm="1">
        <f t="array" ref="AE222">IFERROR(_xlfn.XLOOKUP(Tool_Austria!$F222&amp;$E$2,'Cooking methods'!$A:$A&amp;'Cooking methods'!$B:$B,'Cooking methods'!F:F)*$E222,"")</f>
        <v>0</v>
      </c>
      <c r="AF222" cm="1">
        <f t="array" ref="AF222">IFERROR(_xlfn.XLOOKUP(Tool_Austria!$F222&amp;$E$2,'Cooking methods'!$A:$A&amp;'Cooking methods'!$B:$B,'Cooking methods'!G:G)*$E222,"")</f>
        <v>0</v>
      </c>
      <c r="AG222" cm="1">
        <f t="array" ref="AG222">IFERROR(_xlfn.XLOOKUP(Tool_Austria!$F222&amp;$E$2,'Cooking methods'!$A:$A&amp;'Cooking methods'!$B:$B,'Cooking methods'!H:H)*$E222,"")</f>
        <v>0</v>
      </c>
      <c r="AH222" cm="1">
        <f t="array" ref="AH222">IFERROR(_xlfn.XLOOKUP(Tool_Austria!$F222&amp;$E$2,'Cooking methods'!$A:$A&amp;'Cooking methods'!$B:$B,'Cooking methods'!I:I)*$E222,"")</f>
        <v>0</v>
      </c>
      <c r="AI222" cm="1">
        <f t="array" ref="AI222">IFERROR(_xlfn.XLOOKUP(Tool_Austria!$F222&amp;$E$2,'Cooking methods'!$A:$A&amp;'Cooking methods'!$B:$B,'Cooking methods'!J:J)*$E222,"")</f>
        <v>0</v>
      </c>
      <c r="AJ222" cm="1">
        <f t="array" ref="AJ222">IFERROR(_xlfn.XLOOKUP(Tool_Austria!$F222&amp;$E$2,'Cooking methods'!$A:$A&amp;'Cooking methods'!$B:$B,'Cooking methods'!K:K)*$E222,"")</f>
        <v>0</v>
      </c>
      <c r="AK222" cm="1">
        <f t="array" ref="AK222">IFERROR(_xlfn.XLOOKUP(Tool_Austria!$F222&amp;$E$2,'Cooking methods'!$A:$A&amp;'Cooking methods'!$B:$B,'Cooking methods'!L:L)*$E222,"")</f>
        <v>0</v>
      </c>
      <c r="AL222" cm="1">
        <f t="array" ref="AL222">IFERROR(_xlfn.XLOOKUP(Tool_Austria!$F222&amp;$E$2,'Cooking methods'!$A:$A&amp;'Cooking methods'!$B:$B,'Cooking methods'!M:M)*$E222,"")</f>
        <v>0</v>
      </c>
      <c r="AM222" cm="1">
        <f t="array" ref="AM222">IFERROR(_xlfn.XLOOKUP(Tool_Austria!$F222&amp;$E$2,'Cooking methods'!$A:$A&amp;'Cooking methods'!$B:$B,'Cooking methods'!N:N)*$E222,"")</f>
        <v>0</v>
      </c>
      <c r="AN222" cm="1">
        <f t="array" ref="AN222">IFERROR(_xlfn.XLOOKUP(Tool_Austria!$F222&amp;$E$2,'Cooking methods'!$A:$A&amp;'Cooking methods'!$B:$B,'Cooking methods'!O:O)*$E222,"")</f>
        <v>0</v>
      </c>
      <c r="AO222" cm="1">
        <f t="array" ref="AO222">IFERROR(_xlfn.XLOOKUP(Tool_Austria!$F222&amp;$E$2,'Cooking methods'!$A:$A&amp;'Cooking methods'!$B:$B,'Cooking methods'!P:P)*$E222,"")</f>
        <v>0</v>
      </c>
      <c r="AP222" cm="1">
        <f t="array" ref="AP222">IFERROR(_xlfn.XLOOKUP(Tool_Austria!$F222&amp;$E$2,'Cooking methods'!$A:$A&amp;'Cooking methods'!$B:$B,'Cooking methods'!Q:Q)*$E222,"")</f>
        <v>0</v>
      </c>
      <c r="AQ222" cm="1">
        <f t="array" ref="AQ222">IFERROR(_xlfn.XLOOKUP(Tool_Austria!$F222&amp;$E$2,'Cooking methods'!$A:$A&amp;'Cooking methods'!$B:$B,'Cooking methods'!R:R)*$E222,"")</f>
        <v>0</v>
      </c>
      <c r="AR222" cm="1">
        <f t="array" ref="AR222">IFERROR(_xlfn.XLOOKUP(Tool_Austria!$G222&amp;$E$2,'Waste management'!$A:$A&amp;'Waste management'!$B:$B,'Waste management'!C:C)*$E222,"")</f>
        <v>4.6141358999999993E-2</v>
      </c>
      <c r="AS222" cm="1">
        <f t="array" ref="AS222">IFERROR(_xlfn.XLOOKUP(Tool_Austria!$G222&amp;$E$2,'Waste management'!$A:$A&amp;'Waste management'!$B:$B,'Waste management'!D:D)*$E222,"")</f>
        <v>3.1480702409999994E-10</v>
      </c>
      <c r="AT222" cm="1">
        <f t="array" ref="AT222">IFERROR(_xlfn.XLOOKUP(Tool_Austria!$G222&amp;$E$2,'Waste management'!$A:$A&amp;'Waste management'!$B:$B,'Waste management'!E:E)*$E222,"")</f>
        <v>8.4882300000000007E-4</v>
      </c>
      <c r="AU222" cm="1">
        <f t="array" ref="AU222">IFERROR(_xlfn.XLOOKUP(Tool_Austria!$G222&amp;$E$2,'Waste management'!$A:$A&amp;'Waste management'!$B:$B,'Waste management'!F:F)*$E222,"")</f>
        <v>9.8892000000000001E-5</v>
      </c>
      <c r="AV222" cm="1">
        <f t="array" ref="AV222">IFERROR(_xlfn.XLOOKUP(Tool_Austria!$G222&amp;$E$2,'Waste management'!$A:$A&amp;'Waste management'!$B:$B,'Waste management'!G:G)*$E222,"")</f>
        <v>9.5427483599999997E-9</v>
      </c>
      <c r="AW222" cm="1">
        <f t="array" ref="AW222">IFERROR(_xlfn.XLOOKUP(Tool_Austria!$G222&amp;$E$2,'Waste management'!$A:$A&amp;'Waste management'!$B:$B,'Waste management'!H:H)*$E222,"")</f>
        <v>3.1105736909999997E-10</v>
      </c>
      <c r="AX222" cm="1">
        <f t="array" ref="AX222">IFERROR(_xlfn.XLOOKUP(Tool_Austria!$G222&amp;$E$2,'Waste management'!$A:$A&amp;'Waste management'!$B:$B,'Waste management'!I:I)*$E222,"")</f>
        <v>2.2115300370000001E-10</v>
      </c>
      <c r="AY222" cm="1">
        <f t="array" ref="AY222">IFERROR(_xlfn.XLOOKUP(Tool_Austria!$G222&amp;$E$2,'Waste management'!$A:$A&amp;'Waste management'!$B:$B,'Waste management'!J:J)*$E222,"")</f>
        <v>1.821261E-3</v>
      </c>
      <c r="AZ222" cm="1">
        <f t="array" ref="AZ222">IFERROR(_xlfn.XLOOKUP(Tool_Austria!$G222&amp;$E$2,'Waste management'!$A:$A&amp;'Waste management'!$B:$B,'Waste management'!K:K)*$E222,"")</f>
        <v>4.4331800219999999E-6</v>
      </c>
      <c r="BA222" cm="1">
        <f t="array" ref="BA222">IFERROR(_xlfn.XLOOKUP(Tool_Austria!$G222&amp;$E$2,'Waste management'!$A:$A&amp;'Waste management'!$B:$B,'Waste management'!L:L)*$E222,"")</f>
        <v>7.9774033739999996E-5</v>
      </c>
      <c r="BB222" cm="1">
        <f t="array" ref="BB222">IFERROR(_xlfn.XLOOKUP(Tool_Austria!$G222&amp;$E$2,'Waste management'!$A:$A&amp;'Waste management'!$B:$B,'Waste management'!M:M)*$E222,"")</f>
        <v>8.0267339999999989E-3</v>
      </c>
      <c r="BC222" cm="1">
        <f t="array" ref="BC222">IFERROR(_xlfn.XLOOKUP(Tool_Austria!$G222&amp;$E$2,'Waste management'!$A:$A&amp;'Waste management'!$B:$B,'Waste management'!N:N)*$E222,"")</f>
        <v>6.9019528739999991</v>
      </c>
      <c r="BD222" cm="1">
        <f t="array" ref="BD222">IFERROR(_xlfn.XLOOKUP(Tool_Austria!$G222&amp;$E$2,'Waste management'!$A:$A&amp;'Waste management'!$B:$B,'Waste management'!O:O)*$E222,"")</f>
        <v>0.44007764099999996</v>
      </c>
      <c r="BE222" cm="1">
        <f t="array" ref="BE222">IFERROR(_xlfn.XLOOKUP(Tool_Austria!$G222&amp;$E$2,'Waste management'!$A:$A&amp;'Waste management'!$B:$B,'Waste management'!P:P)*$E222,"")</f>
        <v>9.5018729999999992E-3</v>
      </c>
      <c r="BF222" cm="1">
        <f t="array" ref="BF222">IFERROR(_xlfn.XLOOKUP(Tool_Austria!$G222&amp;$E$2,'Waste management'!$A:$A&amp;'Waste management'!$B:$B,'Waste management'!Q:Q)*$E222,"")</f>
        <v>0.27655971899999998</v>
      </c>
      <c r="BG222" cm="1">
        <f t="array" ref="BG222">IFERROR(_xlfn.XLOOKUP(Tool_Austria!$G222&amp;$E$2,'Waste management'!$A:$A&amp;'Waste management'!$B:$B,'Waste management'!R:R)*$E222,"")</f>
        <v>8.9876345999999988E-8</v>
      </c>
      <c r="BH222">
        <f>IFERROR((L222+AR222+AB222)*_xlfn.XLOOKUP(Tool_Austria!BH$4,Monetization_Factors!$A:$A,Monetization_Factors!$D:$D),"")</f>
        <v>6.3145794798072599E-2</v>
      </c>
      <c r="BI222">
        <f>IFERROR((M222+AS222+AC222)*_xlfn.XLOOKUP(Tool_Austria!BI$4,Monetization_Factors!$A:$A,Monetization_Factors!$D:$D),"")</f>
        <v>7.9671175912549769E-7</v>
      </c>
      <c r="BJ222">
        <f>IFERROR((N222+AT222+AD222)*_xlfn.XLOOKUP(Tool_Austria!BJ$4,Monetization_Factors!$A:$A,Monetization_Factors!$D:$D),"")</f>
        <v>1.1393776885951977E-4</v>
      </c>
      <c r="BK222">
        <f>IFERROR((O222+AU222+AE222)*_xlfn.XLOOKUP(Tool_Austria!BK$4,Monetization_Factors!$A:$A,Monetization_Factors!$D:$D),"")</f>
        <v>3.2143158083022785E-3</v>
      </c>
      <c r="BL222">
        <f>IFERROR((P222+AV222+AF222)*_xlfn.XLOOKUP(Tool_Austria!BL$4,Monetization_Factors!$A:$A,Monetization_Factors!$D:$D),"")</f>
        <v>5.5633364004585094E-2</v>
      </c>
      <c r="BM222">
        <f>IFERROR((Q222+AW222+AG222)*_xlfn.XLOOKUP(Tool_Austria!BM$4,Monetization_Factors!$A:$A,Monetization_Factors!$D:$D),"")</f>
        <v>3.0367104172379406E-3</v>
      </c>
      <c r="BN222">
        <f>IFERROR((R222+AX222+AH222)*_xlfn.XLOOKUP(Tool_Austria!BN$4,Monetization_Factors!$A:$A,Monetization_Factors!$D:$D),"")</f>
        <v>7.4847863229081835E-4</v>
      </c>
      <c r="BO222">
        <f>IFERROR((S222+AY222+AI222)*_xlfn.XLOOKUP(Tool_Austria!BO$4,Monetization_Factors!$A:$A,Monetization_Factors!$D:$D),"")</f>
        <v>3.209320743984995E-3</v>
      </c>
      <c r="BP222">
        <f>IFERROR((T222+AZ222+AJ222)*_xlfn.XLOOKUP(Tool_Austria!BP$4,Monetization_Factors!$A:$A,Monetization_Factors!$D:$D),"")</f>
        <v>2.1363799071928528E-4</v>
      </c>
      <c r="BQ222">
        <f>IFERROR((U222+BA222+AK222)*_xlfn.XLOOKUP(Tool_Austria!BQ$4,Monetization_Factors!$A:$A,Monetization_Factors!$D:$D),"")</f>
        <v>1.6907782454927009E-2</v>
      </c>
      <c r="BR222" t="str">
        <f>IFERROR((V222+BB222+AL222)*_xlfn.XLOOKUP(Tool_Austria!BR$4,Monetization_Factors!$A:$A,Monetization_Factors!$D:$D),"")</f>
        <v/>
      </c>
      <c r="BS222">
        <f>IFERROR((W222+BC222+AM222)*_xlfn.XLOOKUP(Tool_Austria!BS$4,Monetization_Factors!$A:$A,Monetization_Factors!$D:$D),"")</f>
        <v>8.2506960400123195E-4</v>
      </c>
      <c r="BT222">
        <f>IFERROR((X222+BD222+AN222)*_xlfn.XLOOKUP(Tool_Austria!BT$4,Monetization_Factors!$A:$A,Monetization_Factors!$D:$D),"")</f>
        <v>1.4295780777414191E-2</v>
      </c>
      <c r="BU222">
        <f>IFERROR((Y222+BE222+AO222)*_xlfn.XLOOKUP(Tool_Austria!BU$4,Monetization_Factors!$A:$A,Monetization_Factors!$D:$D),"")</f>
        <v>3.4963050303434745E-2</v>
      </c>
      <c r="BV222">
        <f>IFERROR((Z222+BF222+AP222)*_xlfn.XLOOKUP(Tool_Austria!BV$4,Monetization_Factors!$A:$A,Monetization_Factors!$D:$D),"")</f>
        <v>1.1428634716954308E-2</v>
      </c>
      <c r="BW222">
        <f>IFERROR((AA222+BG222+AQ222)*_xlfn.XLOOKUP(Tool_Austria!BW$4,Monetization_Factors!$A:$A,Monetization_Factors!$D:$D),"")</f>
        <v>5.7717052596558456E-6</v>
      </c>
      <c r="BX222" s="38" cm="1">
        <f t="array" ref="BX222">IFERROR(_xlfn.IFS(I222&lt;&gt;0,I222*E222,I222="",J222*E222),"")</f>
        <v>2.6930615996025997</v>
      </c>
      <c r="BY222" s="38">
        <f t="shared" si="123"/>
        <v>0.20774244643780279</v>
      </c>
      <c r="BZ222" s="38">
        <f t="shared" si="124"/>
        <v>2.9008040460404025</v>
      </c>
      <c r="CA222" s="38">
        <f t="shared" si="125"/>
        <v>4.4627754554467727E-3</v>
      </c>
      <c r="CB222">
        <f t="shared" si="128"/>
        <v>0.48536027955899991</v>
      </c>
      <c r="CC222">
        <f t="shared" si="128"/>
        <v>1.9902351232799999E-8</v>
      </c>
      <c r="CD222">
        <f t="shared" si="128"/>
        <v>7.4655364041600003E-2</v>
      </c>
      <c r="CE222">
        <f t="shared" si="128"/>
        <v>2.12351978304E-3</v>
      </c>
      <c r="CF222">
        <f t="shared" si="128"/>
        <v>5.5729554002699997E-8</v>
      </c>
      <c r="CG222">
        <f t="shared" si="128"/>
        <v>1.4623402325399999E-8</v>
      </c>
      <c r="CH222">
        <f t="shared" si="128"/>
        <v>6.510540315839999E-10</v>
      </c>
      <c r="CI222">
        <f t="shared" si="128"/>
        <v>7.3299028121699998E-3</v>
      </c>
      <c r="CJ222">
        <f t="shared" si="128"/>
        <v>8.7578400836999993E-5</v>
      </c>
      <c r="CK222">
        <f t="shared" si="128"/>
        <v>4.1332534419599989E-3</v>
      </c>
      <c r="CL222">
        <f t="shared" si="128"/>
        <v>3.0086053256999999E-2</v>
      </c>
      <c r="CM222">
        <f t="shared" si="128"/>
        <v>16.954856712960002</v>
      </c>
      <c r="CN222">
        <f t="shared" si="128"/>
        <v>64.200885008100002</v>
      </c>
      <c r="CO222">
        <f t="shared" si="128"/>
        <v>5.5017232454399991</v>
      </c>
      <c r="CP222">
        <f t="shared" si="128"/>
        <v>6.9210750431699992</v>
      </c>
      <c r="CQ222">
        <f t="shared" si="129"/>
        <v>2.7627450623100001E-6</v>
      </c>
      <c r="CR222">
        <f t="shared" si="130"/>
        <v>7.4670812239846138E-4</v>
      </c>
      <c r="CS222">
        <f t="shared" si="130"/>
        <v>3.0619001896615386E-11</v>
      </c>
      <c r="CT222">
        <f t="shared" si="130"/>
        <v>1.1485440621784615E-4</v>
      </c>
      <c r="CU222">
        <f t="shared" si="130"/>
        <v>3.2669535123692307E-6</v>
      </c>
      <c r="CV222">
        <f t="shared" si="130"/>
        <v>8.5737775388769221E-11</v>
      </c>
      <c r="CW222">
        <f t="shared" si="130"/>
        <v>2.2497542039076923E-11</v>
      </c>
      <c r="CX222">
        <f t="shared" si="130"/>
        <v>1.0016215870523075E-12</v>
      </c>
      <c r="CY222">
        <f t="shared" si="130"/>
        <v>1.1276773557184615E-5</v>
      </c>
      <c r="CZ222">
        <f t="shared" si="130"/>
        <v>1.3473600128769231E-7</v>
      </c>
      <c r="DA222">
        <f t="shared" si="130"/>
        <v>6.3588514491692293E-6</v>
      </c>
      <c r="DB222">
        <f t="shared" si="130"/>
        <v>4.628623578E-5</v>
      </c>
      <c r="DC222">
        <f t="shared" si="130"/>
        <v>2.6084394943015388E-2</v>
      </c>
      <c r="DD222">
        <f t="shared" si="130"/>
        <v>9.8770592320153852E-2</v>
      </c>
      <c r="DE222">
        <f t="shared" si="130"/>
        <v>8.4641896083692287E-3</v>
      </c>
      <c r="DF222">
        <f t="shared" si="130"/>
        <v>1.0647807758723076E-2</v>
      </c>
      <c r="DG222">
        <f t="shared" si="131"/>
        <v>4.2503770189384617E-9</v>
      </c>
      <c r="DH222" s="5">
        <f>IFERROR(((((L222+AB222)*(1/$H222))+AR222)/$F$2)/($B$2*('CAR.CAP_per person'!B$2)/(_xlfn.XLOOKUP($E$2,EU_countries_GDP!$A$2:$A$29,EU_countries_GDP!$E$2:$E$29))),"")</f>
        <v>2.5793673118059513E-2</v>
      </c>
      <c r="DI222" s="5">
        <f>IFERROR(((((M222+AC222)*(1/$H222))+AS222)/$F$2)/($B$2*('CAR.CAP_per person'!C$2)/(_xlfn.XLOOKUP($E$2,EU_countries_GDP!$A$2:$A$29,EU_countries_GDP!$E$2:$E$29))),"")</f>
        <v>1.4031361098847404E-5</v>
      </c>
      <c r="DJ222" s="5">
        <f>IFERROR(((((N222+AD222)*(1/$H222))+AT222)/$F$2)/($B$2*('CAR.CAP_per person'!D$2)/(_xlfn.XLOOKUP($E$2,EU_countries_GDP!$A$2:$A$29,EU_countries_GDP!$E$2:$E$29))),"")</f>
        <v>5.4021503925951359E-5</v>
      </c>
      <c r="DK222" s="5">
        <f>IFERROR(((((O222+AE222)*(1/$H222))+AU222)/$F$2)/($B$2*('CAR.CAP_per person'!E$2)/(_xlfn.XLOOKUP($E$2,EU_countries_GDP!$A$2:$A$29,EU_countries_GDP!$E$2:$E$29))),"")</f>
        <v>1.9488916302216586E-3</v>
      </c>
      <c r="DL222" s="5">
        <f>IFERROR(((((P222+AF222)*(1/$H222))+AV222)/$F$2)/($B$2*('CAR.CAP_per person'!F$2)/(_xlfn.XLOOKUP($E$2,EU_countries_GDP!$A$2:$A$29,EU_countries_GDP!$E$2:$E$29))),"")</f>
        <v>3.7156353797718721E-2</v>
      </c>
      <c r="DM222" s="5">
        <f>IFERROR(((((Q222+AG222)*(1/$H222))+AW222)/$F$2)/($B$2*('CAR.CAP_per person'!G$2)/(_xlfn.XLOOKUP($E$2,EU_countries_GDP!$A$2:$A$29,EU_countries_GDP!$E$2:$E$29))),"")</f>
        <v>5.7661238296363429E-3</v>
      </c>
      <c r="DN222" s="5">
        <f>IFERROR(((((R222+AH222)*(1/$H222))+AX222)/$F$2)/($B$2*('CAR.CAP_per person'!H$2)/(_xlfn.XLOOKUP($E$2,EU_countries_GDP!$A$2:$A$29,EU_countries_GDP!$E$2:$E$29))),"")</f>
        <v>4.8508555181209826E-5</v>
      </c>
      <c r="DO222" s="5">
        <f>IFERROR(((((S222+AI222)*(1/$H222))+AY222)/$F$2)/($B$2*('CAR.CAP_per person'!I$2)/(_xlfn.XLOOKUP($E$2,EU_countries_GDP!$A$2:$A$29,EU_countries_GDP!$E$2:$E$29))),"")</f>
        <v>2.3873740388857833E-3</v>
      </c>
      <c r="DP222" s="5">
        <f>IFERROR(((((T222+AJ222)*(1/$H222))+AZ222)/$F$2)/($B$2*('CAR.CAP_per person'!J$2)/(_xlfn.XLOOKUP($E$2,EU_countries_GDP!$A$2:$A$29,EU_countries_GDP!$E$2:$E$29))),"")</f>
        <v>5.6122559948005328E-3</v>
      </c>
      <c r="DQ222" s="5">
        <f>IFERROR(((((U222+AK222)*(1/$H222))+BA222)/$F$2)/($B$2*('CAR.CAP_per person'!K$2)/(_xlfn.XLOOKUP($E$2,EU_countries_GDP!$A$2:$A$29,EU_countries_GDP!$E$2:$E$29))),"")</f>
        <v>7.8210516277331457E-3</v>
      </c>
      <c r="DR222" s="5">
        <f>IFERROR(((((V222+AL222)*(1/$H222))+BB222)/$F$2)/($B$2*('CAR.CAP_per person'!L$2)/(_xlfn.XLOOKUP($E$2,EU_countries_GDP!$A$2:$A$29,EU_countries_GDP!$E$2:$E$29))),"")</f>
        <v>1.5811476192469282E-3</v>
      </c>
      <c r="DS222" s="5">
        <f>IFERROR(((((W222+AM222)*(1/$H222))+BC222)/$F$2)/($B$2*('CAR.CAP_per person'!M$2)/(_xlfn.XLOOKUP($E$2,EU_countries_GDP!$A$2:$A$29,EU_countries_GDP!$E$2:$E$29))),"")</f>
        <v>3.7420348385724417E-2</v>
      </c>
      <c r="DT222" s="5">
        <f>IFERROR(((((X222+AN222)*(1/$H222))+BD222)/$F$2)/($B$2*('CAR.CAP_per person'!N$2)/(_xlfn.XLOOKUP($E$2,EU_countries_GDP!$A$2:$A$29,EU_countries_GDP!$E$2:$E$29))),"")</f>
        <v>1.929163197881687</v>
      </c>
      <c r="DU222" s="5">
        <f>IFERROR(((((Y222+AO222)*(1/$H222))+BE222)/$F$2)/($B$2*('CAR.CAP_per person'!O$2)/(_xlfn.XLOOKUP($E$2,EU_countries_GDP!$A$2:$A$29,EU_countries_GDP!$E$2:$E$29))),"")</f>
        <v>1.1601943956365858E-2</v>
      </c>
      <c r="DV222" s="5">
        <f>IFERROR(((((Z222+AP222)*(1/$H222))+BF222)/$F$2)/($B$2*('CAR.CAP_per person'!P$2)/(_xlfn.XLOOKUP($E$2,EU_countries_GDP!$A$2:$A$29,EU_countries_GDP!$E$2:$E$29))),"")</f>
        <v>1.157468103444681E-2</v>
      </c>
      <c r="DW222" s="5">
        <f>IFERROR(((((AA222+AQ222)*(1/$H222))+BG222)/$F$2)/($B$2*('CAR.CAP_per person'!Q$2)/(_xlfn.XLOOKUP($E$2,EU_countries_GDP!$A$2:$A$29,EU_countries_GDP!$E$2:$E$29))),"")</f>
        <v>4.7290757325313178E-3</v>
      </c>
    </row>
    <row r="223" spans="1:127">
      <c r="A223" t="s">
        <v>223</v>
      </c>
      <c r="B223" t="str">
        <f>_xlfn.XLOOKUP(D223,Table5[Ingredient],Table5[Category],"",FALSE)</f>
        <v xml:space="preserve">Other </v>
      </c>
      <c r="C223" s="33" t="s">
        <v>229</v>
      </c>
      <c r="D223" s="33" t="s">
        <v>187</v>
      </c>
      <c r="E223" s="33">
        <v>5.4389999999999994E-2</v>
      </c>
      <c r="F223" s="33" t="s">
        <v>219</v>
      </c>
      <c r="G223" s="33" t="s">
        <v>180</v>
      </c>
      <c r="H223" s="91">
        <f>Dataset_AT!S102</f>
        <v>0.32374999999999998</v>
      </c>
      <c r="I223" s="33"/>
      <c r="J223" s="37">
        <f>IFERROR(INDEX('AveragePrices&amp;Codes'!G:AG, MATCH($D223, 'AveragePrices&amp;Codes'!$A:$A, 0), MATCH(Tool_Austria!$E$2, 'AveragePrices&amp;Codes'!$G$1:$AG$1, 0)),"")</f>
        <v>2.7022484230769233</v>
      </c>
      <c r="K223" s="37">
        <f>IFERROR(E223/(_xlfn.XLOOKUP(A223,Dataset_AT!$V$2:$V$9,Dataset_AT!$W$2:$W$9)),"")</f>
        <v>7.3499999999999987E-4</v>
      </c>
      <c r="L223">
        <f>IFERROR(IF($F223="Raw",_xlfn.XLOOKUP(_xlfn.XLOOKUP(Tool_Austria!$D223,'AveragePrices&amp;Codes'!$A:$A,'AveragePrices&amp;Codes'!$B:$B),AGRIBALYSE_Raw!$B:$B,AGRIBALYSE_Raw!O:O)*$E223,_xlfn.XLOOKUP(_xlfn.XLOOKUP(Tool_Austria!$D223,'AveragePrices&amp;Codes'!$A:$A,'AveragePrices&amp;Codes'!$B:$B),AGRIBALYSE_Cooked!$C:$C,AGRIBALYSE_Cooked!P:P)*$E223),"")</f>
        <v>0.12519980314333329</v>
      </c>
      <c r="M223">
        <f>IFERROR(IF($F223="Raw",_xlfn.XLOOKUP(_xlfn.XLOOKUP(Tool_Austria!$D223,'AveragePrices&amp;Codes'!$A:$A,'AveragePrices&amp;Codes'!$B:$B),AGRIBALYSE_Raw!$B:$B,AGRIBALYSE_Raw!P:P)*$E223,_xlfn.XLOOKUP(_xlfn.XLOOKUP(Tool_Austria!$D223,'AveragePrices&amp;Codes'!$A:$A,'AveragePrices&amp;Codes'!$B:$B),AGRIBALYSE_Cooked!$C:$C,AGRIBALYSE_Cooked!Q:Q)*$E223),"")</f>
        <v>2.3664055589999994E-9</v>
      </c>
      <c r="N223">
        <f>IFERROR(IF($F223="Raw",_xlfn.XLOOKUP(_xlfn.XLOOKUP(Tool_Austria!$D223,'AveragePrices&amp;Codes'!$A:$A,'AveragePrices&amp;Codes'!$B:$B),AGRIBALYSE_Raw!$B:$B,AGRIBALYSE_Raw!Q:Q)*$E223,_xlfn.XLOOKUP(_xlfn.XLOOKUP(Tool_Austria!$D223,'AveragePrices&amp;Codes'!$A:$A,'AveragePrices&amp;Codes'!$B:$B),AGRIBALYSE_Cooked!$C:$C,AGRIBALYSE_Cooked!R:R)*$E223),"")</f>
        <v>1.5248202052999997E-2</v>
      </c>
      <c r="O223">
        <f>IFERROR(IF($F223="Raw",_xlfn.XLOOKUP(_xlfn.XLOOKUP(Tool_Austria!$D223,'AveragePrices&amp;Codes'!$A:$A,'AveragePrices&amp;Codes'!$B:$B),AGRIBALYSE_Raw!$B:$B,AGRIBALYSE_Raw!R:R)*$E223,_xlfn.XLOOKUP(_xlfn.XLOOKUP(Tool_Austria!$D223,'AveragePrices&amp;Codes'!$A:$A,'AveragePrices&amp;Codes'!$B:$B),AGRIBALYSE_Cooked!$C:$C,AGRIBALYSE_Cooked!S:S)*$E223),"")</f>
        <v>4.6200319421666657E-4</v>
      </c>
      <c r="P223">
        <f>IFERROR(IF($F223="Raw",_xlfn.XLOOKUP(_xlfn.XLOOKUP(Tool_Austria!$D223,'AveragePrices&amp;Codes'!$A:$A,'AveragePrices&amp;Codes'!$B:$B),AGRIBALYSE_Raw!$B:$B,AGRIBALYSE_Raw!S:S)*$E223,_xlfn.XLOOKUP(_xlfn.XLOOKUP(Tool_Austria!$D223,'AveragePrices&amp;Codes'!$A:$A,'AveragePrices&amp;Codes'!$B:$B),AGRIBALYSE_Cooked!$C:$C,AGRIBALYSE_Cooked!T:T)*$E223),"")</f>
        <v>1.4374269576333332E-8</v>
      </c>
      <c r="Q223">
        <f>IFERROR(IF($F223="Raw",_xlfn.XLOOKUP(_xlfn.XLOOKUP(Tool_Austria!$D223,'AveragePrices&amp;Codes'!$A:$A,'AveragePrices&amp;Codes'!$B:$B),AGRIBALYSE_Raw!$B:$B,AGRIBALYSE_Raw!T:T)*$E223,_xlfn.XLOOKUP(_xlfn.XLOOKUP(Tool_Austria!$D223,'AveragePrices&amp;Codes'!$A:$A,'AveragePrices&amp;Codes'!$B:$B),AGRIBALYSE_Cooked!$C:$C,AGRIBALYSE_Cooked!U:U)*$E223),"")</f>
        <v>1.8654585506666665E-9</v>
      </c>
      <c r="R223">
        <f>IFERROR(IF($F223="Raw",_xlfn.XLOOKUP(_xlfn.XLOOKUP(Tool_Austria!$D223,'AveragePrices&amp;Codes'!$A:$A,'AveragePrices&amp;Codes'!$B:$B),AGRIBALYSE_Raw!$B:$B,AGRIBALYSE_Raw!U:U)*$E223,_xlfn.XLOOKUP(_xlfn.XLOOKUP(Tool_Austria!$D223,'AveragePrices&amp;Codes'!$A:$A,'AveragePrices&amp;Codes'!$B:$B),AGRIBALYSE_Cooked!$C:$C,AGRIBALYSE_Cooked!V:V)*$E223),"")</f>
        <v>1.4916814660999996E-10</v>
      </c>
      <c r="S223">
        <f>IFERROR(IF($F223="Raw",_xlfn.XLOOKUP(_xlfn.XLOOKUP(Tool_Austria!$D223,'AveragePrices&amp;Codes'!$A:$A,'AveragePrices&amp;Codes'!$B:$B),AGRIBALYSE_Raw!$B:$B,AGRIBALYSE_Raw!V:V)*$E223,_xlfn.XLOOKUP(_xlfn.XLOOKUP(Tool_Austria!$D223,'AveragePrices&amp;Codes'!$A:$A,'AveragePrices&amp;Codes'!$B:$B),AGRIBALYSE_Cooked!$C:$C,AGRIBALYSE_Cooked!W:W)*$E223),"")</f>
        <v>1.930547003233333E-3</v>
      </c>
      <c r="T223">
        <f>IFERROR(IF($F223="Raw",_xlfn.XLOOKUP(_xlfn.XLOOKUP(Tool_Austria!$D223,'AveragePrices&amp;Codes'!$A:$A,'AveragePrices&amp;Codes'!$B:$B),AGRIBALYSE_Raw!$B:$B,AGRIBALYSE_Raw!W:W)*$E223,_xlfn.XLOOKUP(_xlfn.XLOOKUP(Tool_Austria!$D223,'AveragePrices&amp;Codes'!$A:$A,'AveragePrices&amp;Codes'!$B:$B),AGRIBALYSE_Cooked!$C:$C,AGRIBALYSE_Cooked!X:X)*$E223),"")</f>
        <v>3.4653097609666662E-5</v>
      </c>
      <c r="U223">
        <f>IFERROR(IF($F223="Raw",_xlfn.XLOOKUP(_xlfn.XLOOKUP(Tool_Austria!$D223,'AveragePrices&amp;Codes'!$A:$A,'AveragePrices&amp;Codes'!$B:$B),AGRIBALYSE_Raw!$B:$B,AGRIBALYSE_Raw!X:X)*$E223,_xlfn.XLOOKUP(_xlfn.XLOOKUP(Tool_Austria!$D223,'AveragePrices&amp;Codes'!$A:$A,'AveragePrices&amp;Codes'!$B:$B),AGRIBALYSE_Cooked!$C:$C,AGRIBALYSE_Cooked!Y:Y)*$E223),"")</f>
        <v>8.4871642659999991E-4</v>
      </c>
      <c r="V223">
        <f>IFERROR(IF($F223="Raw",_xlfn.XLOOKUP(_xlfn.XLOOKUP(Tool_Austria!$D223,'AveragePrices&amp;Codes'!$A:$A,'AveragePrices&amp;Codes'!$B:$B),AGRIBALYSE_Raw!$B:$B,AGRIBALYSE_Raw!Y:Y)*$E223,_xlfn.XLOOKUP(_xlfn.XLOOKUP(Tool_Austria!$D223,'AveragePrices&amp;Codes'!$A:$A,'AveragePrices&amp;Codes'!$B:$B),AGRIBALYSE_Cooked!$C:$C,AGRIBALYSE_Cooked!Z:Z)*$E223),"")</f>
        <v>8.3536742846666654E-3</v>
      </c>
      <c r="W223">
        <f>IFERROR(IF($F223="Raw",_xlfn.XLOOKUP(_xlfn.XLOOKUP(Tool_Austria!$D223,'AveragePrices&amp;Codes'!$A:$A,'AveragePrices&amp;Codes'!$B:$B),AGRIBALYSE_Raw!$B:$B,AGRIBALYSE_Raw!Z:Z)*$E223,_xlfn.XLOOKUP(_xlfn.XLOOKUP(Tool_Austria!$D223,'AveragePrices&amp;Codes'!$A:$A,'AveragePrices&amp;Codes'!$B:$B),AGRIBALYSE_Cooked!$C:$C,AGRIBALYSE_Cooked!AA:AA)*$E223),"")</f>
        <v>4.1450861942000001</v>
      </c>
      <c r="X223">
        <f>IFERROR(IF($F223="Raw",_xlfn.XLOOKUP(_xlfn.XLOOKUP(Tool_Austria!$D223,'AveragePrices&amp;Codes'!$A:$A,'AveragePrices&amp;Codes'!$B:$B),AGRIBALYSE_Raw!$B:$B,AGRIBALYSE_Raw!AA:AA)*$E223,_xlfn.XLOOKUP(_xlfn.XLOOKUP(Tool_Austria!$D223,'AveragePrices&amp;Codes'!$A:$A,'AveragePrices&amp;Codes'!$B:$B),AGRIBALYSE_Cooked!$C:$C,AGRIBALYSE_Cooked!AB:AB)*$E223),"")</f>
        <v>10.860086955666663</v>
      </c>
      <c r="Y223">
        <f>IFERROR(IF($F223="Raw",_xlfn.XLOOKUP(_xlfn.XLOOKUP(Tool_Austria!$D223,'AveragePrices&amp;Codes'!$A:$A,'AveragePrices&amp;Codes'!$B:$B),AGRIBALYSE_Raw!$B:$B,AGRIBALYSE_Raw!AB:AB)*$E223,_xlfn.XLOOKUP(_xlfn.XLOOKUP(Tool_Austria!$D223,'AveragePrices&amp;Codes'!$A:$A,'AveragePrices&amp;Codes'!$B:$B),AGRIBALYSE_Cooked!$C:$C,AGRIBALYSE_Cooked!AC:AC)*$E223),"")</f>
        <v>5.2204565079333326E-2</v>
      </c>
      <c r="Z223">
        <f>IFERROR(IF($F223="Raw",_xlfn.XLOOKUP(_xlfn.XLOOKUP(Tool_Austria!$D223,'AveragePrices&amp;Codes'!$A:$A,'AveragePrices&amp;Codes'!$B:$B),AGRIBALYSE_Raw!$B:$B,AGRIBALYSE_Raw!AC:AC)*$E223,_xlfn.XLOOKUP(_xlfn.XLOOKUP(Tool_Austria!$D223,'AveragePrices&amp;Codes'!$A:$A,'AveragePrices&amp;Codes'!$B:$B),AGRIBALYSE_Cooked!$C:$C,AGRIBALYSE_Cooked!AD:AD)*$E223),"")</f>
        <v>1.0871525172666665</v>
      </c>
      <c r="AA223">
        <f>IFERROR(IF($F223="Raw",_xlfn.XLOOKUP(_xlfn.XLOOKUP(Tool_Austria!$D223,'AveragePrices&amp;Codes'!$A:$A,'AveragePrices&amp;Codes'!$B:$B),AGRIBALYSE_Raw!$B:$B,AGRIBALYSE_Raw!AD:AD)*$E223,_xlfn.XLOOKUP(_xlfn.XLOOKUP(Tool_Austria!$D223,'AveragePrices&amp;Codes'!$A:$A,'AveragePrices&amp;Codes'!$B:$B),AGRIBALYSE_Cooked!$C:$C,AGRIBALYSE_Cooked!AE:AE)*$E223),"")</f>
        <v>4.6091643971333332E-7</v>
      </c>
      <c r="AB223" cm="1">
        <f t="array" ref="AB223">IFERROR(_xlfn.XLOOKUP(Tool_Austria!$F223&amp;$E$2,'Cooking methods'!$A:$A&amp;'Cooking methods'!$B:$B,'Cooking methods'!C:C)*$E223,"")</f>
        <v>3.9265881479999994E-3</v>
      </c>
      <c r="AC223" cm="1">
        <f t="array" ref="AC223">IFERROR(_xlfn.XLOOKUP(Tool_Austria!$F223&amp;$E$2,'Cooking methods'!$A:$A&amp;'Cooking methods'!$B:$B,'Cooking methods'!D:D)*$E223,"")</f>
        <v>9.0979507310999979E-11</v>
      </c>
      <c r="AD223" cm="1">
        <f t="array" ref="AD223">IFERROR(_xlfn.XLOOKUP(Tool_Austria!$F223&amp;$E$2,'Cooking methods'!$A:$A&amp;'Cooking methods'!$B:$B,'Cooking methods'!E:E)*$E223,"")</f>
        <v>9.9098579999999984E-4</v>
      </c>
      <c r="AE223" cm="1">
        <f t="array" ref="AE223">IFERROR(_xlfn.XLOOKUP(Tool_Austria!$F223&amp;$E$2,'Cooking methods'!$A:$A&amp;'Cooking methods'!$B:$B,'Cooking methods'!F:F)*$E223,"")</f>
        <v>8.3844349722000005E-6</v>
      </c>
      <c r="AF223" cm="1">
        <f t="array" ref="AF223">IFERROR(_xlfn.XLOOKUP(Tool_Austria!$F223&amp;$E$2,'Cooking methods'!$A:$A&amp;'Cooking methods'!$B:$B,'Cooking methods'!G:G)*$E223,"")</f>
        <v>5.6654690819999986E-11</v>
      </c>
      <c r="AG223" cm="1">
        <f t="array" ref="AG223">IFERROR(_xlfn.XLOOKUP(Tool_Austria!$F223&amp;$E$2,'Cooking methods'!$A:$A&amp;'Cooking methods'!$B:$B,'Cooking methods'!H:H)*$E223,"")</f>
        <v>3.9187005101999989E-11</v>
      </c>
      <c r="AH223" cm="1">
        <f t="array" ref="AH223">IFERROR(_xlfn.XLOOKUP(Tool_Austria!$F223&amp;$E$2,'Cooking methods'!$A:$A&amp;'Cooking methods'!$B:$B,'Cooking methods'!I:I)*$E223,"")</f>
        <v>1.2722547650399998E-11</v>
      </c>
      <c r="AI223" cm="1">
        <f t="array" ref="AI223">IFERROR(_xlfn.XLOOKUP(Tool_Austria!$F223&amp;$E$2,'Cooking methods'!$A:$A&amp;'Cooking methods'!$B:$B,'Cooking methods'!J:J)*$E223,"")</f>
        <v>1.1033832788999998E-5</v>
      </c>
      <c r="AJ223" cm="1">
        <f t="array" ref="AJ223">IFERROR(_xlfn.XLOOKUP(Tool_Austria!$F223&amp;$E$2,'Cooking methods'!$A:$A&amp;'Cooking methods'!$B:$B,'Cooking methods'!K:K)*$E223,"")</f>
        <v>3.8851989897E-6</v>
      </c>
      <c r="AK223" cm="1">
        <f t="array" ref="AK223">IFERROR(_xlfn.XLOOKUP(Tool_Austria!$F223&amp;$E$2,'Cooking methods'!$A:$A&amp;'Cooking methods'!$B:$B,'Cooking methods'!L:L)*$E223,"")</f>
        <v>4.5844569539999994E-6</v>
      </c>
      <c r="AL223" cm="1">
        <f t="array" ref="AL223">IFERROR(_xlfn.XLOOKUP(Tool_Austria!$F223&amp;$E$2,'Cooking methods'!$A:$A&amp;'Cooking methods'!$B:$B,'Cooking methods'!M:M)*$E223,"")</f>
        <v>2.4322691294999999E-5</v>
      </c>
      <c r="AM223" cm="1">
        <f t="array" ref="AM223">IFERROR(_xlfn.XLOOKUP(Tool_Austria!$F223&amp;$E$2,'Cooking methods'!$A:$A&amp;'Cooking methods'!$B:$B,'Cooking methods'!N:N)*$E223,"")</f>
        <v>2.3603476007999998E-2</v>
      </c>
      <c r="AN223" cm="1">
        <f t="array" ref="AN223">IFERROR(_xlfn.XLOOKUP(Tool_Austria!$F223&amp;$E$2,'Cooking methods'!$A:$A&amp;'Cooking methods'!$B:$B,'Cooking methods'!O:O)*$E223,"")</f>
        <v>1.9194339779999996E-2</v>
      </c>
      <c r="AO223" cm="1">
        <f t="array" ref="AO223">IFERROR(_xlfn.XLOOKUP(Tool_Austria!$F223&amp;$E$2,'Cooking methods'!$A:$A&amp;'Cooking methods'!$B:$B,'Cooking methods'!P:P)*$E223,"")</f>
        <v>3.8510948279999995E-3</v>
      </c>
      <c r="AP223" cm="1">
        <f t="array" ref="AP223">IFERROR(_xlfn.XLOOKUP(Tool_Austria!$F223&amp;$E$2,'Cooking methods'!$A:$A&amp;'Cooking methods'!$B:$B,'Cooking methods'!Q:Q)*$E223,"")</f>
        <v>6.3074320764000005E-2</v>
      </c>
      <c r="AQ223" cm="1">
        <f t="array" ref="AQ223">IFERROR(_xlfn.XLOOKUP(Tool_Austria!$F223&amp;$E$2,'Cooking methods'!$A:$A&amp;'Cooking methods'!$B:$B,'Cooking methods'!R:R)*$E223,"")</f>
        <v>1.20249632664E-8</v>
      </c>
      <c r="AR223" cm="1">
        <f t="array" ref="AR223">IFERROR(_xlfn.XLOOKUP(Tool_Austria!$G223&amp;$E$2,'Waste management'!$A:$A&amp;'Waste management'!$B:$B,'Waste management'!C:C)*$E223,"")</f>
        <v>3.0452960999999995E-3</v>
      </c>
      <c r="AS223" cm="1">
        <f t="array" ref="AS223">IFERROR(_xlfn.XLOOKUP(Tool_Austria!$G223&amp;$E$2,'Waste management'!$A:$A&amp;'Waste management'!$B:$B,'Waste management'!D:D)*$E223,"")</f>
        <v>2.0777034389999996E-11</v>
      </c>
      <c r="AT223" cm="1">
        <f t="array" ref="AT223">IFERROR(_xlfn.XLOOKUP(Tool_Austria!$G223&amp;$E$2,'Waste management'!$A:$A&amp;'Waste management'!$B:$B,'Waste management'!E:E)*$E223,"")</f>
        <v>5.6021699999999999E-5</v>
      </c>
      <c r="AU223" cm="1">
        <f t="array" ref="AU223">IFERROR(_xlfn.XLOOKUP(Tool_Austria!$G223&amp;$E$2,'Waste management'!$A:$A&amp;'Waste management'!$B:$B,'Waste management'!F:F)*$E223,"")</f>
        <v>6.5267999999999991E-6</v>
      </c>
      <c r="AV223" cm="1">
        <f t="array" ref="AV223">IFERROR(_xlfn.XLOOKUP(Tool_Austria!$G223&amp;$E$2,'Waste management'!$A:$A&amp;'Waste management'!$B:$B,'Waste management'!G:G)*$E223,"")</f>
        <v>6.2981444399999992E-10</v>
      </c>
      <c r="AW223" cm="1">
        <f t="array" ref="AW223">IFERROR(_xlfn.XLOOKUP(Tool_Austria!$G223&amp;$E$2,'Waste management'!$A:$A&amp;'Waste management'!$B:$B,'Waste management'!H:H)*$E223,"")</f>
        <v>2.0529559889999997E-11</v>
      </c>
      <c r="AX223" cm="1">
        <f t="array" ref="AX223">IFERROR(_xlfn.XLOOKUP(Tool_Austria!$G223&amp;$E$2,'Waste management'!$A:$A&amp;'Waste management'!$B:$B,'Waste management'!I:I)*$E223,"")</f>
        <v>1.459593723E-11</v>
      </c>
      <c r="AY223" cm="1">
        <f t="array" ref="AY223">IFERROR(_xlfn.XLOOKUP(Tool_Austria!$G223&amp;$E$2,'Waste management'!$A:$A&amp;'Waste management'!$B:$B,'Waste management'!J:J)*$E223,"")</f>
        <v>1.2020189999999999E-4</v>
      </c>
      <c r="AZ223" cm="1">
        <f t="array" ref="AZ223">IFERROR(_xlfn.XLOOKUP(Tool_Austria!$G223&amp;$E$2,'Waste management'!$A:$A&amp;'Waste management'!$B:$B,'Waste management'!K:K)*$E223,"")</f>
        <v>2.925866538E-7</v>
      </c>
      <c r="BA223" cm="1">
        <f t="array" ref="BA223">IFERROR(_xlfn.XLOOKUP(Tool_Austria!$G223&amp;$E$2,'Waste management'!$A:$A&amp;'Waste management'!$B:$B,'Waste management'!L:L)*$E223,"")</f>
        <v>5.265028145999999E-6</v>
      </c>
      <c r="BB223" cm="1">
        <f t="array" ref="BB223">IFERROR(_xlfn.XLOOKUP(Tool_Austria!$G223&amp;$E$2,'Waste management'!$A:$A&amp;'Waste management'!$B:$B,'Waste management'!M:M)*$E223,"")</f>
        <v>5.2975859999999995E-4</v>
      </c>
      <c r="BC223" cm="1">
        <f t="array" ref="BC223">IFERROR(_xlfn.XLOOKUP(Tool_Austria!$G223&amp;$E$2,'Waste management'!$A:$A&amp;'Waste management'!$B:$B,'Waste management'!N:N)*$E223,"")</f>
        <v>0.45552386459999994</v>
      </c>
      <c r="BD223" cm="1">
        <f t="array" ref="BD223">IFERROR(_xlfn.XLOOKUP(Tool_Austria!$G223&amp;$E$2,'Waste management'!$A:$A&amp;'Waste management'!$B:$B,'Waste management'!O:O)*$E223,"")</f>
        <v>2.9044803899999996E-2</v>
      </c>
      <c r="BE223" cm="1">
        <f t="array" ref="BE223">IFERROR(_xlfn.XLOOKUP(Tool_Austria!$G223&amp;$E$2,'Waste management'!$A:$A&amp;'Waste management'!$B:$B,'Waste management'!P:P)*$E223,"")</f>
        <v>6.2711669999999996E-4</v>
      </c>
      <c r="BF223" cm="1">
        <f t="array" ref="BF223">IFERROR(_xlfn.XLOOKUP(Tool_Austria!$G223&amp;$E$2,'Waste management'!$A:$A&amp;'Waste management'!$B:$B,'Waste management'!Q:Q)*$E223,"")</f>
        <v>1.8252740099999998E-2</v>
      </c>
      <c r="BG223" cm="1">
        <f t="array" ref="BG223">IFERROR(_xlfn.XLOOKUP(Tool_Austria!$G223&amp;$E$2,'Waste management'!$A:$A&amp;'Waste management'!$B:$B,'Waste management'!R:R)*$E223,"")</f>
        <v>5.9317733999999995E-9</v>
      </c>
      <c r="BH223">
        <f>IFERROR((L223+AR223+AB223)*_xlfn.XLOOKUP(Tool_Austria!BH$4,Monetization_Factors!$A:$A,Monetization_Factors!$D:$D),"")</f>
        <v>1.7195651563641376E-2</v>
      </c>
      <c r="BI223">
        <f>IFERROR((M223+AS223+AC223)*_xlfn.XLOOKUP(Tool_Austria!BI$4,Monetization_Factors!$A:$A,Monetization_Factors!$D:$D),"")</f>
        <v>9.9203398812184589E-8</v>
      </c>
      <c r="BJ223">
        <f>IFERROR((N223+AT223+AD223)*_xlfn.XLOOKUP(Tool_Austria!BJ$4,Monetization_Factors!$A:$A,Monetization_Factors!$D:$D),"")</f>
        <v>2.486947647234808E-5</v>
      </c>
      <c r="BK223">
        <f>IFERROR((O223+AU223+AE223)*_xlfn.XLOOKUP(Tool_Austria!BK$4,Monetization_Factors!$A:$A,Monetization_Factors!$D:$D),"")</f>
        <v>7.2189277500145409E-4</v>
      </c>
      <c r="BL223">
        <f>IFERROR((P223+AV223+AF223)*_xlfn.XLOOKUP(Tool_Austria!BL$4,Monetization_Factors!$A:$A,Monetization_Factors!$D:$D),"")</f>
        <v>1.5034743663208667E-2</v>
      </c>
      <c r="BM223">
        <f>IFERROR((Q223+AW223+AG223)*_xlfn.XLOOKUP(Tool_Austria!BM$4,Monetization_Factors!$A:$A,Monetization_Factors!$D:$D),"")</f>
        <v>3.9978379850586632E-4</v>
      </c>
      <c r="BN223">
        <f>IFERROR((R223+AX223+AH223)*_xlfn.XLOOKUP(Tool_Austria!BN$4,Monetization_Factors!$A:$A,Monetization_Factors!$D:$D),"")</f>
        <v>2.0289632833416372E-4</v>
      </c>
      <c r="BO223">
        <f>IFERROR((S223+AY223+AI223)*_xlfn.XLOOKUP(Tool_Austria!BO$4,Monetization_Factors!$A:$A,Monetization_Factors!$D:$D),"")</f>
        <v>9.0272985520631864E-4</v>
      </c>
      <c r="BP223">
        <f>IFERROR((T223+AZ223+AJ223)*_xlfn.XLOOKUP(Tool_Austria!BP$4,Monetization_Factors!$A:$A,Monetization_Factors!$D:$D),"")</f>
        <v>9.4723719510494785E-5</v>
      </c>
      <c r="BQ223">
        <f>IFERROR((U223+BA223+AK223)*_xlfn.XLOOKUP(Tool_Austria!BQ$4,Monetization_Factors!$A:$A,Monetization_Factors!$D:$D),"")</f>
        <v>3.5121111884578596E-3</v>
      </c>
      <c r="BR223" t="str">
        <f>IFERROR((V223+BB223+AL223)*_xlfn.XLOOKUP(Tool_Austria!BR$4,Monetization_Factors!$A:$A,Monetization_Factors!$D:$D),"")</f>
        <v/>
      </c>
      <c r="BS223">
        <f>IFERROR((W223+BC223+AM223)*_xlfn.XLOOKUP(Tool_Austria!BS$4,Monetization_Factors!$A:$A,Monetization_Factors!$D:$D),"")</f>
        <v>2.2502685186745488E-4</v>
      </c>
      <c r="BT223">
        <f>IFERROR((X223+BD223+AN223)*_xlfn.XLOOKUP(Tool_Austria!BT$4,Monetization_Factors!$A:$A,Monetization_Factors!$D:$D),"")</f>
        <v>2.4289858082973586E-3</v>
      </c>
      <c r="BU223">
        <f>IFERROR((Y223+BE223+AO223)*_xlfn.XLOOKUP(Tool_Austria!BU$4,Monetization_Factors!$A:$A,Monetization_Factors!$D:$D),"")</f>
        <v>3.6021491475477792E-4</v>
      </c>
      <c r="BV223">
        <f>IFERROR((Z223+BF223+AP223)*_xlfn.XLOOKUP(Tool_Austria!BV$4,Monetization_Factors!$A:$A,Monetization_Factors!$D:$D),"")</f>
        <v>1.9294872818717171E-3</v>
      </c>
      <c r="BW223">
        <f>IFERROR((AA223+BG223+AQ223)*_xlfn.XLOOKUP(Tool_Austria!BW$4,Monetization_Factors!$A:$A,Monetization_Factors!$D:$D),"")</f>
        <v>1.0004234080534488E-6</v>
      </c>
      <c r="BX223" s="38" cm="1">
        <f t="array" ref="BX223">IFERROR(_xlfn.IFS(I223&lt;&gt;0,I223*E223,I223="",J223*E223),"")</f>
        <v>0.14697529173115384</v>
      </c>
      <c r="BY223" s="38">
        <f t="shared" si="123"/>
        <v>4.3034216851936723E-2</v>
      </c>
      <c r="BZ223" s="38">
        <f t="shared" si="124"/>
        <v>0.19000950858309057</v>
      </c>
      <c r="CA223" s="38">
        <f t="shared" si="125"/>
        <v>2.9232232089706242E-4</v>
      </c>
      <c r="CB223">
        <f t="shared" si="128"/>
        <v>0.13217168739133331</v>
      </c>
      <c r="CC223">
        <f t="shared" si="128"/>
        <v>2.4781621007009995E-9</v>
      </c>
      <c r="CD223">
        <f t="shared" si="128"/>
        <v>1.6295209552999994E-2</v>
      </c>
      <c r="CE223">
        <f t="shared" si="128"/>
        <v>4.7691442918886652E-4</v>
      </c>
      <c r="CF223">
        <f t="shared" si="128"/>
        <v>1.5060738711153332E-8</v>
      </c>
      <c r="CG223">
        <f t="shared" si="128"/>
        <v>1.9251751156586666E-9</v>
      </c>
      <c r="CH223">
        <f t="shared" si="128"/>
        <v>1.7648663149039997E-10</v>
      </c>
      <c r="CI223">
        <f t="shared" si="128"/>
        <v>2.0617827360223332E-3</v>
      </c>
      <c r="CJ223">
        <f t="shared" si="128"/>
        <v>3.8830883253166664E-5</v>
      </c>
      <c r="CK223">
        <f t="shared" si="128"/>
        <v>8.5856591169999994E-4</v>
      </c>
      <c r="CL223">
        <f t="shared" si="128"/>
        <v>8.9077555759616654E-3</v>
      </c>
      <c r="CM223">
        <f t="shared" si="128"/>
        <v>4.6242135348079998</v>
      </c>
      <c r="CN223">
        <f t="shared" si="128"/>
        <v>10.908326099346663</v>
      </c>
      <c r="CO223">
        <f t="shared" si="128"/>
        <v>5.6682776607333327E-2</v>
      </c>
      <c r="CP223">
        <f t="shared" si="128"/>
        <v>1.1684795781306665</v>
      </c>
      <c r="CQ223">
        <f t="shared" si="129"/>
        <v>4.7887317637973332E-7</v>
      </c>
      <c r="CR223">
        <f t="shared" si="130"/>
        <v>2.0334105752512816E-4</v>
      </c>
      <c r="CS223">
        <f t="shared" si="130"/>
        <v>3.8125570780015375E-12</v>
      </c>
      <c r="CT223">
        <f t="shared" si="130"/>
        <v>2.5069553158461531E-5</v>
      </c>
      <c r="CU223">
        <f t="shared" si="130"/>
        <v>7.3371450644440998E-7</v>
      </c>
      <c r="CV223">
        <f t="shared" si="130"/>
        <v>2.3170367247928203E-11</v>
      </c>
      <c r="CW223">
        <f t="shared" si="130"/>
        <v>2.9618078702441023E-12</v>
      </c>
      <c r="CX223">
        <f t="shared" si="130"/>
        <v>2.7151789460061534E-13</v>
      </c>
      <c r="CY223">
        <f t="shared" si="130"/>
        <v>3.1719734400343587E-6</v>
      </c>
      <c r="CZ223">
        <f t="shared" si="130"/>
        <v>5.9739820389487176E-8</v>
      </c>
      <c r="DA223">
        <f t="shared" si="130"/>
        <v>1.3208706333846152E-6</v>
      </c>
      <c r="DB223">
        <f t="shared" si="130"/>
        <v>1.3704239347633331E-5</v>
      </c>
      <c r="DC223">
        <f t="shared" si="130"/>
        <v>7.1141746689353845E-3</v>
      </c>
      <c r="DD223">
        <f t="shared" si="130"/>
        <v>1.6782040152841019E-2</v>
      </c>
      <c r="DE223">
        <f t="shared" si="130"/>
        <v>8.7204271703589736E-5</v>
      </c>
      <c r="DF223">
        <f t="shared" si="130"/>
        <v>1.7976608894317947E-3</v>
      </c>
      <c r="DG223">
        <f t="shared" si="131"/>
        <v>7.3672796366112818E-10</v>
      </c>
      <c r="DH223" s="5">
        <f>IFERROR(((((L223+AB223)*(1/$H223))+AR223)/$F$2)/($B$2*('CAR.CAP_per person'!B$2)/(_xlfn.XLOOKUP($E$2,EU_countries_GDP!$A$2:$A$29,EU_countries_GDP!$E$2:$E$29))),"")</f>
        <v>9.0365541147272993E-3</v>
      </c>
      <c r="DI223" s="5">
        <f>IFERROR(((((M223+AC223)*(1/$H223))+AS223)/$F$2)/($B$2*('CAR.CAP_per person'!C$2)/(_xlfn.XLOOKUP($E$2,EU_countries_GDP!$A$2:$A$29,EU_countries_GDP!$E$2:$E$29))),"")</f>
        <v>2.161157838989677E-6</v>
      </c>
      <c r="DJ223" s="5">
        <f>IFERROR(((((N223+AD223)*(1/$H223))+AT223)/$F$2)/($B$2*('CAR.CAP_per person'!D$2)/(_xlfn.XLOOKUP($E$2,EU_countries_GDP!$A$2:$A$29,EU_countries_GDP!$E$2:$E$29))),"")</f>
        <v>1.4595360410260982E-5</v>
      </c>
      <c r="DK223" s="5">
        <f>IFERROR(((((O223+AE223)*(1/$H223))+AU223)/$F$2)/($B$2*('CAR.CAP_per person'!E$2)/(_xlfn.XLOOKUP($E$2,EU_countries_GDP!$A$2:$A$29,EU_countries_GDP!$E$2:$E$29))),"")</f>
        <v>5.4972542399224717E-4</v>
      </c>
      <c r="DL223" s="5">
        <f>IFERROR(((((P223+AF223)*(1/$H223))+AV223)/$F$2)/($B$2*('CAR.CAP_per person'!F$2)/(_xlfn.XLOOKUP($E$2,EU_countries_GDP!$A$2:$A$29,EU_countries_GDP!$E$2:$E$29))),"")</f>
        <v>1.3402557913856044E-2</v>
      </c>
      <c r="DM223" s="5">
        <f>IFERROR(((((Q223+AG223)*(1/$H223))+AW223)/$F$2)/($B$2*('CAR.CAP_per person'!G$2)/(_xlfn.XLOOKUP($E$2,EU_countries_GDP!$A$2:$A$29,EU_countries_GDP!$E$2:$E$29))),"")</f>
        <v>9.4066059704302001E-4</v>
      </c>
      <c r="DN223" s="5">
        <f>IFERROR(((((R223+AH223)*(1/$H223))+AX223)/$F$2)/($B$2*('CAR.CAP_per person'!H$2)/(_xlfn.XLOOKUP($E$2,EU_countries_GDP!$A$2:$A$29,EU_countries_GDP!$E$2:$E$29))),"")</f>
        <v>1.9221313283830343E-5</v>
      </c>
      <c r="DO223" s="5">
        <f>IFERROR(((((S223+AI223)*(1/$H223))+AY223)/$F$2)/($B$2*('CAR.CAP_per person'!I$2)/(_xlfn.XLOOKUP($E$2,EU_countries_GDP!$A$2:$A$29,EU_countries_GDP!$E$2:$E$29))),"")</f>
        <v>9.34386858936692E-4</v>
      </c>
      <c r="DP223" s="5">
        <f>IFERROR(((((T223+AJ223)*(1/$H223))+AZ223)/$F$2)/($B$2*('CAR.CAP_per person'!J$2)/(_xlfn.XLOOKUP($E$2,EU_countries_GDP!$A$2:$A$29,EU_countries_GDP!$E$2:$E$29))),"")</f>
        <v>3.1462997844233431E-3</v>
      </c>
      <c r="DQ223" s="5">
        <f>IFERROR(((((U223+AK223)*(1/$H223))+BA223)/$F$2)/($B$2*('CAR.CAP_per person'!K$2)/(_xlfn.XLOOKUP($E$2,EU_countries_GDP!$A$2:$A$29,EU_countries_GDP!$E$2:$E$29))),"")</f>
        <v>2.0169335433311429E-3</v>
      </c>
      <c r="DR223" s="5">
        <f>IFERROR(((((V223+AL223)*(1/$H223))+BB223)/$F$2)/($B$2*('CAR.CAP_per person'!L$2)/(_xlfn.XLOOKUP($E$2,EU_countries_GDP!$A$2:$A$29,EU_countries_GDP!$E$2:$E$29))),"")</f>
        <v>6.5938358055656727E-4</v>
      </c>
      <c r="DS223" s="5">
        <f>IFERROR(((((W223+AM223)*(1/$H223))+BC223)/$F$2)/($B$2*('CAR.CAP_per person'!M$2)/(_xlfn.XLOOKUP($E$2,EU_countries_GDP!$A$2:$A$29,EU_countries_GDP!$E$2:$E$29))),"")</f>
        <v>1.5540507622740892E-2</v>
      </c>
      <c r="DT223" s="5">
        <f>IFERROR(((((X223+AN223)*(1/$H223))+BD223)/$F$2)/($B$2*('CAR.CAP_per person'!N$2)/(_xlfn.XLOOKUP($E$2,EU_countries_GDP!$A$2:$A$29,EU_countries_GDP!$E$2:$E$29))),"")</f>
        <v>0.40483523436942959</v>
      </c>
      <c r="DU223" s="5">
        <f>IFERROR(((((Y223+AO223)*(1/$H223))+BE223)/$F$2)/($B$2*('CAR.CAP_per person'!O$2)/(_xlfn.XLOOKUP($E$2,EU_countries_GDP!$A$2:$A$29,EU_countries_GDP!$E$2:$E$29))),"")</f>
        <v>1.4633714206144664E-4</v>
      </c>
      <c r="DV223" s="5">
        <f>IFERROR(((((Z223+AP223)*(1/$H223))+BF223)/$F$2)/($B$2*('CAR.CAP_per person'!P$2)/(_xlfn.XLOOKUP($E$2,EU_countries_GDP!$A$2:$A$29,EU_countries_GDP!$E$2:$E$29))),"")</f>
        <v>2.4410950267561666E-3</v>
      </c>
      <c r="DW223" s="5">
        <f>IFERROR(((((AA223+AQ223)*(1/$H223))+BG223)/$F$2)/($B$2*('CAR.CAP_per person'!Q$2)/(_xlfn.XLOOKUP($E$2,EU_countries_GDP!$A$2:$A$29,EU_countries_GDP!$E$2:$E$29))),"")</f>
        <v>1.0215528465225623E-3</v>
      </c>
    </row>
    <row r="224" spans="1:127">
      <c r="A224" t="s">
        <v>223</v>
      </c>
      <c r="B224" t="str">
        <f>_xlfn.XLOOKUP(D224,Table5[Ingredient],Table5[Category],"",FALSE)</f>
        <v>Dairy products</v>
      </c>
      <c r="C224" s="33" t="s">
        <v>229</v>
      </c>
      <c r="D224" s="33" t="s">
        <v>183</v>
      </c>
      <c r="E224" s="33">
        <v>1.5539999999999998E-2</v>
      </c>
      <c r="F224" s="33" t="s">
        <v>219</v>
      </c>
      <c r="G224" s="33" t="s">
        <v>180</v>
      </c>
      <c r="H224" s="91">
        <f>Dataset_AT!S103</f>
        <v>0.32374999999999998</v>
      </c>
      <c r="I224" s="33"/>
      <c r="J224" s="37">
        <f>IFERROR(INDEX('AveragePrices&amp;Codes'!G:AG, MATCH($D224, 'AveragePrices&amp;Codes'!$A:$A, 0), MATCH(Tool_Austria!$E$2, 'AveragePrices&amp;Codes'!$G$1:$AG$1, 0)),"")</f>
        <v>0.51222692307692297</v>
      </c>
      <c r="K224" s="37">
        <f>IFERROR(E224/(_xlfn.XLOOKUP(A224,Dataset_AT!$V$2:$V$9,Dataset_AT!$W$2:$W$9)),"")</f>
        <v>2.0999999999999998E-4</v>
      </c>
      <c r="L224">
        <f>IFERROR(IF($F224="Raw",_xlfn.XLOOKUP(_xlfn.XLOOKUP(Tool_Austria!$D224,'AveragePrices&amp;Codes'!$A:$A,'AveragePrices&amp;Codes'!$B:$B),AGRIBALYSE_Raw!$B:$B,AGRIBALYSE_Raw!O:O)*$E224,_xlfn.XLOOKUP(_xlfn.XLOOKUP(Tool_Austria!$D224,'AveragePrices&amp;Codes'!$A:$A,'AveragePrices&amp;Codes'!$B:$B),AGRIBALYSE_Cooked!$C:$C,AGRIBALYSE_Cooked!P:P)*$E224),"")</f>
        <v>2.3815455675789472E-2</v>
      </c>
      <c r="M224">
        <f>IFERROR(IF($F224="Raw",_xlfn.XLOOKUP(_xlfn.XLOOKUP(Tool_Austria!$D224,'AveragePrices&amp;Codes'!$A:$A,'AveragePrices&amp;Codes'!$B:$B),AGRIBALYSE_Raw!$B:$B,AGRIBALYSE_Raw!P:P)*$E224,_xlfn.XLOOKUP(_xlfn.XLOOKUP(Tool_Austria!$D224,'AveragePrices&amp;Codes'!$A:$A,'AveragePrices&amp;Codes'!$B:$B),AGRIBALYSE_Cooked!$C:$C,AGRIBALYSE_Cooked!Q:Q)*$E224),"")</f>
        <v>3.7299994597894739E-10</v>
      </c>
      <c r="N224">
        <f>IFERROR(IF($F224="Raw",_xlfn.XLOOKUP(_xlfn.XLOOKUP(Tool_Austria!$D224,'AveragePrices&amp;Codes'!$A:$A,'AveragePrices&amp;Codes'!$B:$B),AGRIBALYSE_Raw!$B:$B,AGRIBALYSE_Raw!Q:Q)*$E224,_xlfn.XLOOKUP(_xlfn.XLOOKUP(Tool_Austria!$D224,'AveragePrices&amp;Codes'!$A:$A,'AveragePrices&amp;Codes'!$B:$B),AGRIBALYSE_Cooked!$C:$C,AGRIBALYSE_Cooked!R:R)*$E224),"")</f>
        <v>2.2123254366315788E-3</v>
      </c>
      <c r="O224">
        <f>IFERROR(IF($F224="Raw",_xlfn.XLOOKUP(_xlfn.XLOOKUP(Tool_Austria!$D224,'AveragePrices&amp;Codes'!$A:$A,'AveragePrices&amp;Codes'!$B:$B),AGRIBALYSE_Raw!$B:$B,AGRIBALYSE_Raw!R:R)*$E224,_xlfn.XLOOKUP(_xlfn.XLOOKUP(Tool_Austria!$D224,'AveragePrices&amp;Codes'!$A:$A,'AveragePrices&amp;Codes'!$B:$B),AGRIBALYSE_Cooked!$C:$C,AGRIBALYSE_Cooked!S:S)*$E224),"")</f>
        <v>4.971762909473684E-5</v>
      </c>
      <c r="P224">
        <f>IFERROR(IF($F224="Raw",_xlfn.XLOOKUP(_xlfn.XLOOKUP(Tool_Austria!$D224,'AveragePrices&amp;Codes'!$A:$A,'AveragePrices&amp;Codes'!$B:$B),AGRIBALYSE_Raw!$B:$B,AGRIBALYSE_Raw!S:S)*$E224,_xlfn.XLOOKUP(_xlfn.XLOOKUP(Tool_Austria!$D224,'AveragePrices&amp;Codes'!$A:$A,'AveragePrices&amp;Codes'!$B:$B),AGRIBALYSE_Cooked!$C:$C,AGRIBALYSE_Cooked!T:T)*$E224),"")</f>
        <v>1.9745441343157893E-9</v>
      </c>
      <c r="Q224">
        <f>IFERROR(IF($F224="Raw",_xlfn.XLOOKUP(_xlfn.XLOOKUP(Tool_Austria!$D224,'AveragePrices&amp;Codes'!$A:$A,'AveragePrices&amp;Codes'!$B:$B),AGRIBALYSE_Raw!$B:$B,AGRIBALYSE_Raw!T:T)*$E224,_xlfn.XLOOKUP(_xlfn.XLOOKUP(Tool_Austria!$D224,'AveragePrices&amp;Codes'!$A:$A,'AveragePrices&amp;Codes'!$B:$B),AGRIBALYSE_Cooked!$C:$C,AGRIBALYSE_Cooked!U:U)*$E224),"")</f>
        <v>2.7944647964210525E-10</v>
      </c>
      <c r="R224">
        <f>IFERROR(IF($F224="Raw",_xlfn.XLOOKUP(_xlfn.XLOOKUP(Tool_Austria!$D224,'AveragePrices&amp;Codes'!$A:$A,'AveragePrices&amp;Codes'!$B:$B),AGRIBALYSE_Raw!$B:$B,AGRIBALYSE_Raw!U:U)*$E224,_xlfn.XLOOKUP(_xlfn.XLOOKUP(Tool_Austria!$D224,'AveragePrices&amp;Codes'!$A:$A,'AveragePrices&amp;Codes'!$B:$B),AGRIBALYSE_Cooked!$C:$C,AGRIBALYSE_Cooked!V:V)*$E224),"")</f>
        <v>1.1663011933263157E-11</v>
      </c>
      <c r="S224">
        <f>IFERROR(IF($F224="Raw",_xlfn.XLOOKUP(_xlfn.XLOOKUP(Tool_Austria!$D224,'AveragePrices&amp;Codes'!$A:$A,'AveragePrices&amp;Codes'!$B:$B),AGRIBALYSE_Raw!$B:$B,AGRIBALYSE_Raw!V:V)*$E224,_xlfn.XLOOKUP(_xlfn.XLOOKUP(Tool_Austria!$D224,'AveragePrices&amp;Codes'!$A:$A,'AveragePrices&amp;Codes'!$B:$B),AGRIBALYSE_Cooked!$C:$C,AGRIBALYSE_Cooked!W:W)*$E224),"")</f>
        <v>2.6428850191578948E-4</v>
      </c>
      <c r="T224">
        <f>IFERROR(IF($F224="Raw",_xlfn.XLOOKUP(_xlfn.XLOOKUP(Tool_Austria!$D224,'AveragePrices&amp;Codes'!$A:$A,'AveragePrices&amp;Codes'!$B:$B),AGRIBALYSE_Raw!$B:$B,AGRIBALYSE_Raw!W:W)*$E224,_xlfn.XLOOKUP(_xlfn.XLOOKUP(Tool_Austria!$D224,'AveragePrices&amp;Codes'!$A:$A,'AveragePrices&amp;Codes'!$B:$B),AGRIBALYSE_Cooked!$C:$C,AGRIBALYSE_Cooked!X:X)*$E224),"")</f>
        <v>2.0226569557894736E-6</v>
      </c>
      <c r="U224">
        <f>IFERROR(IF($F224="Raw",_xlfn.XLOOKUP(_xlfn.XLOOKUP(Tool_Austria!$D224,'AveragePrices&amp;Codes'!$A:$A,'AveragePrices&amp;Codes'!$B:$B),AGRIBALYSE_Raw!$B:$B,AGRIBALYSE_Raw!X:X)*$E224,_xlfn.XLOOKUP(_xlfn.XLOOKUP(Tool_Austria!$D224,'AveragePrices&amp;Codes'!$A:$A,'AveragePrices&amp;Codes'!$B:$B),AGRIBALYSE_Cooked!$C:$C,AGRIBALYSE_Cooked!Y:Y)*$E224),"")</f>
        <v>7.134927310736841E-5</v>
      </c>
      <c r="V224">
        <f>IFERROR(IF($F224="Raw",_xlfn.XLOOKUP(_xlfn.XLOOKUP(Tool_Austria!$D224,'AveragePrices&amp;Codes'!$A:$A,'AveragePrices&amp;Codes'!$B:$B),AGRIBALYSE_Raw!$B:$B,AGRIBALYSE_Raw!Y:Y)*$E224,_xlfn.XLOOKUP(_xlfn.XLOOKUP(Tool_Austria!$D224,'AveragePrices&amp;Codes'!$A:$A,'AveragePrices&amp;Codes'!$B:$B),AGRIBALYSE_Cooked!$C:$C,AGRIBALYSE_Cooked!Z:Z)*$E224),"")</f>
        <v>1.1303063166315788E-3</v>
      </c>
      <c r="W224">
        <f>IFERROR(IF($F224="Raw",_xlfn.XLOOKUP(_xlfn.XLOOKUP(Tool_Austria!$D224,'AveragePrices&amp;Codes'!$A:$A,'AveragePrices&amp;Codes'!$B:$B),AGRIBALYSE_Raw!$B:$B,AGRIBALYSE_Raw!Z:Z)*$E224,_xlfn.XLOOKUP(_xlfn.XLOOKUP(Tool_Austria!$D224,'AveragePrices&amp;Codes'!$A:$A,'AveragePrices&amp;Codes'!$B:$B),AGRIBALYSE_Cooked!$C:$C,AGRIBALYSE_Cooked!AA:AA)*$E224),"")</f>
        <v>0.27425870418947368</v>
      </c>
      <c r="X224">
        <f>IFERROR(IF($F224="Raw",_xlfn.XLOOKUP(_xlfn.XLOOKUP(Tool_Austria!$D224,'AveragePrices&amp;Codes'!$A:$A,'AveragePrices&amp;Codes'!$B:$B),AGRIBALYSE_Raw!$B:$B,AGRIBALYSE_Raw!AA:AA)*$E224,_xlfn.XLOOKUP(_xlfn.XLOOKUP(Tool_Austria!$D224,'AveragePrices&amp;Codes'!$A:$A,'AveragePrices&amp;Codes'!$B:$B),AGRIBALYSE_Cooked!$C:$C,AGRIBALYSE_Cooked!AB:AB)*$E224),"")</f>
        <v>1.0438637416421053</v>
      </c>
      <c r="Y224">
        <f>IFERROR(IF($F224="Raw",_xlfn.XLOOKUP(_xlfn.XLOOKUP(Tool_Austria!$D224,'AveragePrices&amp;Codes'!$A:$A,'AveragePrices&amp;Codes'!$B:$B),AGRIBALYSE_Raw!$B:$B,AGRIBALYSE_Raw!AB:AB)*$E224,_xlfn.XLOOKUP(_xlfn.XLOOKUP(Tool_Austria!$D224,'AveragePrices&amp;Codes'!$A:$A,'AveragePrices&amp;Codes'!$B:$B),AGRIBALYSE_Cooked!$C:$C,AGRIBALYSE_Cooked!AC:AC)*$E224),"")</f>
        <v>2.8501763507368422E-3</v>
      </c>
      <c r="Z224">
        <f>IFERROR(IF($F224="Raw",_xlfn.XLOOKUP(_xlfn.XLOOKUP(Tool_Austria!$D224,'AveragePrices&amp;Codes'!$A:$A,'AveragePrices&amp;Codes'!$B:$B),AGRIBALYSE_Raw!$B:$B,AGRIBALYSE_Raw!AC:AC)*$E224,_xlfn.XLOOKUP(_xlfn.XLOOKUP(Tool_Austria!$D224,'AveragePrices&amp;Codes'!$A:$A,'AveragePrices&amp;Codes'!$B:$B),AGRIBALYSE_Cooked!$C:$C,AGRIBALYSE_Cooked!AD:AD)*$E224),"")</f>
        <v>0.14029707313263159</v>
      </c>
      <c r="AA224">
        <f>IFERROR(IF($F224="Raw",_xlfn.XLOOKUP(_xlfn.XLOOKUP(Tool_Austria!$D224,'AveragePrices&amp;Codes'!$A:$A,'AveragePrices&amp;Codes'!$B:$B),AGRIBALYSE_Raw!$B:$B,AGRIBALYSE_Raw!AD:AD)*$E224,_xlfn.XLOOKUP(_xlfn.XLOOKUP(Tool_Austria!$D224,'AveragePrices&amp;Codes'!$A:$A,'AveragePrices&amp;Codes'!$B:$B),AGRIBALYSE_Cooked!$C:$C,AGRIBALYSE_Cooked!AE:AE)*$E224),"")</f>
        <v>5.4969345922105261E-8</v>
      </c>
      <c r="AB224" cm="1">
        <f t="array" ref="AB224">IFERROR(_xlfn.XLOOKUP(Tool_Austria!$F224&amp;$E$2,'Cooking methods'!$A:$A&amp;'Cooking methods'!$B:$B,'Cooking methods'!C:C)*$E224,"")</f>
        <v>1.1218823279999998E-3</v>
      </c>
      <c r="AC224" cm="1">
        <f t="array" ref="AC224">IFERROR(_xlfn.XLOOKUP(Tool_Austria!$F224&amp;$E$2,'Cooking methods'!$A:$A&amp;'Cooking methods'!$B:$B,'Cooking methods'!D:D)*$E224,"")</f>
        <v>2.5994144945999996E-11</v>
      </c>
      <c r="AD224" cm="1">
        <f t="array" ref="AD224">IFERROR(_xlfn.XLOOKUP(Tool_Austria!$F224&amp;$E$2,'Cooking methods'!$A:$A&amp;'Cooking methods'!$B:$B,'Cooking methods'!E:E)*$E224,"")</f>
        <v>2.8313879999999995E-4</v>
      </c>
      <c r="AE224" cm="1">
        <f t="array" ref="AE224">IFERROR(_xlfn.XLOOKUP(Tool_Austria!$F224&amp;$E$2,'Cooking methods'!$A:$A&amp;'Cooking methods'!$B:$B,'Cooking methods'!F:F)*$E224,"")</f>
        <v>2.3955528492000001E-6</v>
      </c>
      <c r="AF224" cm="1">
        <f t="array" ref="AF224">IFERROR(_xlfn.XLOOKUP(Tool_Austria!$F224&amp;$E$2,'Cooking methods'!$A:$A&amp;'Cooking methods'!$B:$B,'Cooking methods'!G:G)*$E224,"")</f>
        <v>1.6187054519999996E-11</v>
      </c>
      <c r="AG224" cm="1">
        <f t="array" ref="AG224">IFERROR(_xlfn.XLOOKUP(Tool_Austria!$F224&amp;$E$2,'Cooking methods'!$A:$A&amp;'Cooking methods'!$B:$B,'Cooking methods'!H:H)*$E224,"")</f>
        <v>1.1196287171999997E-11</v>
      </c>
      <c r="AH224" cm="1">
        <f t="array" ref="AH224">IFERROR(_xlfn.XLOOKUP(Tool_Austria!$F224&amp;$E$2,'Cooking methods'!$A:$A&amp;'Cooking methods'!$B:$B,'Cooking methods'!I:I)*$E224,"")</f>
        <v>3.6350136143999995E-12</v>
      </c>
      <c r="AI224" cm="1">
        <f t="array" ref="AI224">IFERROR(_xlfn.XLOOKUP(Tool_Austria!$F224&amp;$E$2,'Cooking methods'!$A:$A&amp;'Cooking methods'!$B:$B,'Cooking methods'!J:J)*$E224,"")</f>
        <v>3.1525236539999991E-6</v>
      </c>
      <c r="AJ224" cm="1">
        <f t="array" ref="AJ224">IFERROR(_xlfn.XLOOKUP(Tool_Austria!$F224&amp;$E$2,'Cooking methods'!$A:$A&amp;'Cooking methods'!$B:$B,'Cooking methods'!K:K)*$E224,"")</f>
        <v>1.1100568541999999E-6</v>
      </c>
      <c r="AK224" cm="1">
        <f t="array" ref="AK224">IFERROR(_xlfn.XLOOKUP(Tool_Austria!$F224&amp;$E$2,'Cooking methods'!$A:$A&amp;'Cooking methods'!$B:$B,'Cooking methods'!L:L)*$E224,"")</f>
        <v>1.309844844E-6</v>
      </c>
      <c r="AL224" cm="1">
        <f t="array" ref="AL224">IFERROR(_xlfn.XLOOKUP(Tool_Austria!$F224&amp;$E$2,'Cooking methods'!$A:$A&amp;'Cooking methods'!$B:$B,'Cooking methods'!M:M)*$E224,"")</f>
        <v>6.9493403700000002E-6</v>
      </c>
      <c r="AM224" cm="1">
        <f t="array" ref="AM224">IFERROR(_xlfn.XLOOKUP(Tool_Austria!$F224&amp;$E$2,'Cooking methods'!$A:$A&amp;'Cooking methods'!$B:$B,'Cooking methods'!N:N)*$E224,"")</f>
        <v>6.7438502879999989E-3</v>
      </c>
      <c r="AN224" cm="1">
        <f t="array" ref="AN224">IFERROR(_xlfn.XLOOKUP(Tool_Austria!$F224&amp;$E$2,'Cooking methods'!$A:$A&amp;'Cooking methods'!$B:$B,'Cooking methods'!O:O)*$E224,"")</f>
        <v>5.4840970799999991E-3</v>
      </c>
      <c r="AO224" cm="1">
        <f t="array" ref="AO224">IFERROR(_xlfn.XLOOKUP(Tool_Austria!$F224&amp;$E$2,'Cooking methods'!$A:$A&amp;'Cooking methods'!$B:$B,'Cooking methods'!P:P)*$E224,"")</f>
        <v>1.1003128079999998E-3</v>
      </c>
      <c r="AP224" cm="1">
        <f t="array" ref="AP224">IFERROR(_xlfn.XLOOKUP(Tool_Austria!$F224&amp;$E$2,'Cooking methods'!$A:$A&amp;'Cooking methods'!$B:$B,'Cooking methods'!Q:Q)*$E224,"")</f>
        <v>1.8021234503999999E-2</v>
      </c>
      <c r="AQ224" cm="1">
        <f t="array" ref="AQ224">IFERROR(_xlfn.XLOOKUP(Tool_Austria!$F224&amp;$E$2,'Cooking methods'!$A:$A&amp;'Cooking methods'!$B:$B,'Cooking methods'!R:R)*$E224,"")</f>
        <v>3.4357037903999995E-9</v>
      </c>
      <c r="AR224" cm="1">
        <f t="array" ref="AR224">IFERROR(_xlfn.XLOOKUP(Tool_Austria!$G224&amp;$E$2,'Waste management'!$A:$A&amp;'Waste management'!$B:$B,'Waste management'!C:C)*$E224,"")</f>
        <v>8.7008459999999991E-4</v>
      </c>
      <c r="AS224" cm="1">
        <f t="array" ref="AS224">IFERROR(_xlfn.XLOOKUP(Tool_Austria!$G224&amp;$E$2,'Waste management'!$A:$A&amp;'Waste management'!$B:$B,'Waste management'!D:D)*$E224,"")</f>
        <v>5.9362955399999994E-12</v>
      </c>
      <c r="AT224" cm="1">
        <f t="array" ref="AT224">IFERROR(_xlfn.XLOOKUP(Tool_Austria!$G224&amp;$E$2,'Waste management'!$A:$A&amp;'Waste management'!$B:$B,'Waste management'!E:E)*$E224,"")</f>
        <v>1.6006199999999999E-5</v>
      </c>
      <c r="AU224" cm="1">
        <f t="array" ref="AU224">IFERROR(_xlfn.XLOOKUP(Tool_Austria!$G224&amp;$E$2,'Waste management'!$A:$A&amp;'Waste management'!$B:$B,'Waste management'!F:F)*$E224,"")</f>
        <v>1.8647999999999999E-6</v>
      </c>
      <c r="AV224" cm="1">
        <f t="array" ref="AV224">IFERROR(_xlfn.XLOOKUP(Tool_Austria!$G224&amp;$E$2,'Waste management'!$A:$A&amp;'Waste management'!$B:$B,'Waste management'!G:G)*$E224,"")</f>
        <v>1.7994698399999997E-10</v>
      </c>
      <c r="AW224" cm="1">
        <f t="array" ref="AW224">IFERROR(_xlfn.XLOOKUP(Tool_Austria!$G224&amp;$E$2,'Waste management'!$A:$A&amp;'Waste management'!$B:$B,'Waste management'!H:H)*$E224,"")</f>
        <v>5.8655885399999989E-12</v>
      </c>
      <c r="AX224" cm="1">
        <f t="array" ref="AX224">IFERROR(_xlfn.XLOOKUP(Tool_Austria!$G224&amp;$E$2,'Waste management'!$A:$A&amp;'Waste management'!$B:$B,'Waste management'!I:I)*$E224,"")</f>
        <v>4.1702677799999995E-12</v>
      </c>
      <c r="AY224" cm="1">
        <f t="array" ref="AY224">IFERROR(_xlfn.XLOOKUP(Tool_Austria!$G224&amp;$E$2,'Waste management'!$A:$A&amp;'Waste management'!$B:$B,'Waste management'!J:J)*$E224,"")</f>
        <v>3.4343400000000001E-5</v>
      </c>
      <c r="AZ224" cm="1">
        <f t="array" ref="AZ224">IFERROR(_xlfn.XLOOKUP(Tool_Austria!$G224&amp;$E$2,'Waste management'!$A:$A&amp;'Waste management'!$B:$B,'Waste management'!K:K)*$E224,"")</f>
        <v>8.359618679999999E-8</v>
      </c>
      <c r="BA224" cm="1">
        <f t="array" ref="BA224">IFERROR(_xlfn.XLOOKUP(Tool_Austria!$G224&amp;$E$2,'Waste management'!$A:$A&amp;'Waste management'!$B:$B,'Waste management'!L:L)*$E224,"")</f>
        <v>1.5042937559999997E-6</v>
      </c>
      <c r="BB224" cm="1">
        <f t="array" ref="BB224">IFERROR(_xlfn.XLOOKUP(Tool_Austria!$G224&amp;$E$2,'Waste management'!$A:$A&amp;'Waste management'!$B:$B,'Waste management'!M:M)*$E224,"")</f>
        <v>1.5135959999999999E-4</v>
      </c>
      <c r="BC224" cm="1">
        <f t="array" ref="BC224">IFERROR(_xlfn.XLOOKUP(Tool_Austria!$G224&amp;$E$2,'Waste management'!$A:$A&amp;'Waste management'!$B:$B,'Waste management'!N:N)*$E224,"")</f>
        <v>0.13014967559999999</v>
      </c>
      <c r="BD224" cm="1">
        <f t="array" ref="BD224">IFERROR(_xlfn.XLOOKUP(Tool_Austria!$G224&amp;$E$2,'Waste management'!$A:$A&amp;'Waste management'!$B:$B,'Waste management'!O:O)*$E224,"")</f>
        <v>8.2985153999999995E-3</v>
      </c>
      <c r="BE224" cm="1">
        <f t="array" ref="BE224">IFERROR(_xlfn.XLOOKUP(Tool_Austria!$G224&amp;$E$2,'Waste management'!$A:$A&amp;'Waste management'!$B:$B,'Waste management'!P:P)*$E224,"")</f>
        <v>1.7917619999999998E-4</v>
      </c>
      <c r="BF224" cm="1">
        <f t="array" ref="BF224">IFERROR(_xlfn.XLOOKUP(Tool_Austria!$G224&amp;$E$2,'Waste management'!$A:$A&amp;'Waste management'!$B:$B,'Waste management'!Q:Q)*$E224,"")</f>
        <v>5.2150685999999991E-3</v>
      </c>
      <c r="BG224" cm="1">
        <f t="array" ref="BG224">IFERROR(_xlfn.XLOOKUP(Tool_Austria!$G224&amp;$E$2,'Waste management'!$A:$A&amp;'Waste management'!$B:$B,'Waste management'!R:R)*$E224,"")</f>
        <v>1.6947923999999998E-9</v>
      </c>
      <c r="BH224">
        <f>IFERROR((L224+AR224+AB224)*_xlfn.XLOOKUP(Tool_Austria!BH$4,Monetization_Factors!$A:$A,Monetization_Factors!$D:$D),"")</f>
        <v>3.3575681419310173E-3</v>
      </c>
      <c r="BI224">
        <f>IFERROR((M224+AS224+AC224)*_xlfn.XLOOKUP(Tool_Austria!BI$4,Monetization_Factors!$A:$A,Monetization_Factors!$D:$D),"")</f>
        <v>1.6209783293954484E-8</v>
      </c>
      <c r="BJ224">
        <f>IFERROR((N224+AT224+AD224)*_xlfn.XLOOKUP(Tool_Austria!BJ$4,Monetization_Factors!$A:$A,Monetization_Factors!$D:$D),"")</f>
        <v>3.832964205318116E-6</v>
      </c>
      <c r="BK224">
        <f>IFERROR((O224+AU224+AE224)*_xlfn.XLOOKUP(Tool_Austria!BK$4,Monetization_Factors!$A:$A,Monetization_Factors!$D:$D),"")</f>
        <v>8.1705045579687422E-5</v>
      </c>
      <c r="BL224">
        <f>IFERROR((P224+AV224+AF224)*_xlfn.XLOOKUP(Tool_Austria!BL$4,Monetization_Factors!$A:$A,Monetization_Factors!$D:$D),"")</f>
        <v>2.1669315516203561E-3</v>
      </c>
      <c r="BM224">
        <f>IFERROR((Q224+AW224+AG224)*_xlfn.XLOOKUP(Tool_Austria!BM$4,Monetization_Factors!$A:$A,Monetization_Factors!$D:$D),"")</f>
        <v>6.1573222938545623E-5</v>
      </c>
      <c r="BN224">
        <f>IFERROR((R224+AX224+AH224)*_xlfn.XLOOKUP(Tool_Austria!BN$4,Monetization_Factors!$A:$A,Monetization_Factors!$D:$D),"")</f>
        <v>2.2381554918680717E-5</v>
      </c>
      <c r="BO224">
        <f>IFERROR((S224+AY224+AI224)*_xlfn.XLOOKUP(Tool_Austria!BO$4,Monetization_Factors!$A:$A,Monetization_Factors!$D:$D),"")</f>
        <v>1.3213313218623596E-4</v>
      </c>
      <c r="BP224">
        <f>IFERROR((T224+AZ224+AJ224)*_xlfn.XLOOKUP(Tool_Austria!BP$4,Monetization_Factors!$A:$A,Monetization_Factors!$D:$D),"")</f>
        <v>7.8458386848525103E-6</v>
      </c>
      <c r="BQ224">
        <f>IFERROR((U224+BA224+AK224)*_xlfn.XLOOKUP(Tool_Austria!BQ$4,Monetization_Factors!$A:$A,Monetization_Factors!$D:$D),"")</f>
        <v>3.0337816174871461E-4</v>
      </c>
      <c r="BR224" t="str">
        <f>IFERROR((V224+BB224+AL224)*_xlfn.XLOOKUP(Tool_Austria!BR$4,Monetization_Factors!$A:$A,Monetization_Factors!$D:$D),"")</f>
        <v/>
      </c>
      <c r="BS224">
        <f>IFERROR((W224+BC224+AM224)*_xlfn.XLOOKUP(Tool_Austria!BS$4,Monetization_Factors!$A:$A,Monetization_Factors!$D:$D),"")</f>
        <v>2.0007789708711815E-5</v>
      </c>
      <c r="BT224">
        <f>IFERROR((X224+BD224+AN224)*_xlfn.XLOOKUP(Tool_Austria!BT$4,Monetization_Factors!$A:$A,Monetization_Factors!$D:$D),"")</f>
        <v>2.3550890952131535E-4</v>
      </c>
      <c r="BU224">
        <f>IFERROR((Y224+BE224+AO224)*_xlfn.XLOOKUP(Tool_Austria!BU$4,Monetization_Factors!$A:$A,Monetization_Factors!$D:$D),"")</f>
        <v>2.6243722417978675E-5</v>
      </c>
      <c r="BV224">
        <f>IFERROR((Z224+BF224+AP224)*_xlfn.XLOOKUP(Tool_Austria!BV$4,Monetization_Factors!$A:$A,Monetization_Factors!$D:$D),"")</f>
        <v>2.70039438870568E-4</v>
      </c>
      <c r="BW224">
        <f>IFERROR((AA224+BG224+AQ224)*_xlfn.XLOOKUP(Tool_Austria!BW$4,Monetization_Factors!$A:$A,Monetization_Factors!$D:$D),"")</f>
        <v>1.2555576681954095E-7</v>
      </c>
      <c r="BX224" s="38" cm="1">
        <f t="array" ref="BX224">IFERROR(_xlfn.IFS(I224&lt;&gt;0,I224*E224,I224="",J224*E224),"")</f>
        <v>7.9600063846153816E-3</v>
      </c>
      <c r="BY224" s="38">
        <f t="shared" si="123"/>
        <v>6.6892912398820951E-3</v>
      </c>
      <c r="BZ224" s="38">
        <f t="shared" si="124"/>
        <v>1.4649297624497477E-2</v>
      </c>
      <c r="CA224" s="38">
        <f t="shared" si="125"/>
        <v>2.2537380960765349E-5</v>
      </c>
      <c r="CB224">
        <f t="shared" si="128"/>
        <v>2.5807422603789473E-2</v>
      </c>
      <c r="CC224">
        <f t="shared" si="128"/>
        <v>4.0493038646494739E-10</v>
      </c>
      <c r="CD224">
        <f t="shared" si="128"/>
        <v>2.5114704366315786E-3</v>
      </c>
      <c r="CE224">
        <f t="shared" si="128"/>
        <v>5.3977981943936842E-5</v>
      </c>
      <c r="CF224">
        <f t="shared" si="128"/>
        <v>2.1706781728357891E-9</v>
      </c>
      <c r="CG224">
        <f t="shared" si="128"/>
        <v>2.9650835535410527E-10</v>
      </c>
      <c r="CH224">
        <f t="shared" si="128"/>
        <v>1.9468293327663158E-11</v>
      </c>
      <c r="CI224">
        <f t="shared" si="128"/>
        <v>3.0178442556978951E-4</v>
      </c>
      <c r="CJ224">
        <f t="shared" si="128"/>
        <v>3.2163099967894735E-6</v>
      </c>
      <c r="CK224">
        <f t="shared" si="128"/>
        <v>7.4163411707368407E-5</v>
      </c>
      <c r="CL224">
        <f t="shared" si="128"/>
        <v>1.2886152570015788E-3</v>
      </c>
      <c r="CM224">
        <f t="shared" si="128"/>
        <v>0.4111522300774737</v>
      </c>
      <c r="CN224">
        <f t="shared" si="128"/>
        <v>1.0576463541221053</v>
      </c>
      <c r="CO224">
        <f t="shared" si="128"/>
        <v>4.1296653587368417E-3</v>
      </c>
      <c r="CP224">
        <f t="shared" si="128"/>
        <v>0.16353337623663161</v>
      </c>
      <c r="CQ224">
        <f t="shared" si="129"/>
        <v>6.0099842112505257E-8</v>
      </c>
      <c r="CR224">
        <f t="shared" si="130"/>
        <v>3.9703727082753036E-5</v>
      </c>
      <c r="CS224">
        <f t="shared" si="130"/>
        <v>6.2296982533068829E-13</v>
      </c>
      <c r="CT224">
        <f t="shared" si="130"/>
        <v>3.8638006717408902E-6</v>
      </c>
      <c r="CU224">
        <f t="shared" si="130"/>
        <v>8.3043049144518224E-8</v>
      </c>
      <c r="CV224">
        <f t="shared" si="130"/>
        <v>3.3395048812858295E-12</v>
      </c>
      <c r="CW224">
        <f t="shared" si="130"/>
        <v>4.5616670054477737E-13</v>
      </c>
      <c r="CX224">
        <f t="shared" si="130"/>
        <v>2.9951220504097166E-14</v>
      </c>
      <c r="CY224">
        <f t="shared" si="130"/>
        <v>4.6428373164583002E-7</v>
      </c>
      <c r="CZ224">
        <f t="shared" si="130"/>
        <v>4.9481692258299596E-9</v>
      </c>
      <c r="DA224">
        <f t="shared" si="130"/>
        <v>1.1409755647287447E-7</v>
      </c>
      <c r="DB224">
        <f t="shared" si="130"/>
        <v>1.9824850107716598E-6</v>
      </c>
      <c r="DC224">
        <f t="shared" si="130"/>
        <v>6.3254189242688264E-4</v>
      </c>
      <c r="DD224">
        <f t="shared" si="130"/>
        <v>1.6271482371109313E-3</v>
      </c>
      <c r="DE224">
        <f t="shared" si="130"/>
        <v>6.3533313211336027E-6</v>
      </c>
      <c r="DF224">
        <f t="shared" si="130"/>
        <v>2.5158980959481787E-4</v>
      </c>
      <c r="DG224">
        <f t="shared" si="131"/>
        <v>9.2461295557700395E-11</v>
      </c>
      <c r="DH224" s="5">
        <f>IFERROR(((((L224+AB224)*(1/$H224))+AR224)/$F$2)/($B$2*('CAR.CAP_per person'!B$2)/(_xlfn.XLOOKUP($E$2,EU_countries_GDP!$A$2:$A$29,EU_countries_GDP!$E$2:$E$29))),"")</f>
        <v>1.7515108097840057E-3</v>
      </c>
      <c r="DI224" s="5">
        <f>IFERROR(((((M224+AC224)*(1/$H224))+AS224)/$F$2)/($B$2*('CAR.CAP_per person'!C$2)/(_xlfn.XLOOKUP($E$2,EU_countries_GDP!$A$2:$A$29,EU_countries_GDP!$E$2:$E$29))),"")</f>
        <v>3.5162476936429257E-7</v>
      </c>
      <c r="DJ224" s="5">
        <f>IFERROR(((((N224+AD224)*(1/$H224))+AT224)/$F$2)/($B$2*('CAR.CAP_per person'!D$2)/(_xlfn.XLOOKUP($E$2,EU_countries_GDP!$A$2:$A$29,EU_countries_GDP!$E$2:$E$29))),"")</f>
        <v>2.2450085399083919E-6</v>
      </c>
      <c r="DK224" s="5">
        <f>IFERROR(((((O224+AE224)*(1/$H224))+AU224)/$F$2)/($B$2*('CAR.CAP_per person'!E$2)/(_xlfn.XLOOKUP($E$2,EU_countries_GDP!$A$2:$A$29,EU_countries_GDP!$E$2:$E$29))),"")</f>
        <v>6.1332877188593763E-5</v>
      </c>
      <c r="DL224" s="5">
        <f>IFERROR(((((P224+AF224)*(1/$H224))+AV224)/$F$2)/($B$2*('CAR.CAP_per person'!F$2)/(_xlfn.XLOOKUP($E$2,EU_countries_GDP!$A$2:$A$29,EU_countries_GDP!$E$2:$E$29))),"")</f>
        <v>1.8764618568078459E-3</v>
      </c>
      <c r="DM224" s="5">
        <f>IFERROR(((((Q224+AG224)*(1/$H224))+AW224)/$F$2)/($B$2*('CAR.CAP_per person'!G$2)/(_xlfn.XLOOKUP($E$2,EU_countries_GDP!$A$2:$A$29,EU_countries_GDP!$E$2:$E$29))),"")</f>
        <v>1.4397721443959983E-4</v>
      </c>
      <c r="DN224" s="5">
        <f>IFERROR(((((R224+AH224)*(1/$H224))+AX224)/$F$2)/($B$2*('CAR.CAP_per person'!H$2)/(_xlfn.XLOOKUP($E$2,EU_countries_GDP!$A$2:$A$29,EU_countries_GDP!$E$2:$E$29))),"")</f>
        <v>1.920578180604601E-6</v>
      </c>
      <c r="DO224" s="5">
        <f>IFERROR(((((S224+AI224)*(1/$H224))+AY224)/$F$2)/($B$2*('CAR.CAP_per person'!I$2)/(_xlfn.XLOOKUP($E$2,EU_countries_GDP!$A$2:$A$29,EU_countries_GDP!$E$2:$E$29))),"")</f>
        <v>1.3142288492740123E-4</v>
      </c>
      <c r="DP224" s="5">
        <f>IFERROR(((((T224+AJ224)*(1/$H224))+AZ224)/$F$2)/($B$2*('CAR.CAP_per person'!J$2)/(_xlfn.XLOOKUP($E$2,EU_countries_GDP!$A$2:$A$29,EU_countries_GDP!$E$2:$E$29))),"")</f>
        <v>2.5733449480055059E-4</v>
      </c>
      <c r="DQ224" s="5">
        <f>IFERROR(((((U224+AK224)*(1/$H224))+BA224)/$F$2)/($B$2*('CAR.CAP_per person'!K$2)/(_xlfn.XLOOKUP($E$2,EU_countries_GDP!$A$2:$A$29,EU_countries_GDP!$E$2:$E$29))),"")</f>
        <v>1.7254965061006968E-4</v>
      </c>
      <c r="DR224" s="5">
        <f>IFERROR(((((V224+AL224)*(1/$H224))+BB224)/$F$2)/($B$2*('CAR.CAP_per person'!L$2)/(_xlfn.XLOOKUP($E$2,EU_countries_GDP!$A$2:$A$29,EU_countries_GDP!$E$2:$E$29))),"")</f>
        <v>9.1490576640095895E-5</v>
      </c>
      <c r="DS224" s="5">
        <f>IFERROR(((((W224+AM224)*(1/$H224))+BC224)/$F$2)/($B$2*('CAR.CAP_per person'!M$2)/(_xlfn.XLOOKUP($E$2,EU_countries_GDP!$A$2:$A$29,EU_countries_GDP!$E$2:$E$29))),"")</f>
        <v>1.1634717165827696E-3</v>
      </c>
      <c r="DT224" s="5">
        <f>IFERROR(((((X224+AN224)*(1/$H224))+BD224)/$F$2)/($B$2*('CAR.CAP_per person'!N$2)/(_xlfn.XLOOKUP($E$2,EU_countries_GDP!$A$2:$A$29,EU_countries_GDP!$E$2:$E$29))),"")</f>
        <v>3.9114056848660046E-2</v>
      </c>
      <c r="DU224" s="5">
        <f>IFERROR(((((Y224+AO224)*(1/$H224))+BE224)/$F$2)/($B$2*('CAR.CAP_per person'!O$2)/(_xlfn.XLOOKUP($E$2,EU_countries_GDP!$A$2:$A$29,EU_countries_GDP!$E$2:$E$29))),"")</f>
        <v>1.0426692700576686E-5</v>
      </c>
      <c r="DV224" s="5">
        <f>IFERROR(((((Z224+AP224)*(1/$H224))+BF224)/$F$2)/($B$2*('CAR.CAP_per person'!P$2)/(_xlfn.XLOOKUP($E$2,EU_countries_GDP!$A$2:$A$29,EU_countries_GDP!$E$2:$E$29))),"")</f>
        <v>3.3784214896033526E-4</v>
      </c>
      <c r="DW224" s="5">
        <f>IFERROR(((((AA224+AQ224)*(1/$H224))+BG224)/$F$2)/($B$2*('CAR.CAP_per person'!Q$2)/(_xlfn.XLOOKUP($E$2,EU_countries_GDP!$A$2:$A$29,EU_countries_GDP!$E$2:$E$29))),"")</f>
        <v>1.2682502105103513E-4</v>
      </c>
    </row>
    <row r="225" spans="1:127">
      <c r="A225" t="s">
        <v>223</v>
      </c>
      <c r="B225" t="str">
        <f>_xlfn.XLOOKUP(D225,Table5[Ingredient],Table5[Category],"",FALSE)</f>
        <v>Dairy products</v>
      </c>
      <c r="C225" s="33" t="s">
        <v>229</v>
      </c>
      <c r="D225" s="33" t="s">
        <v>184</v>
      </c>
      <c r="E225" s="33">
        <v>3.8849999999999996E-3</v>
      </c>
      <c r="F225" s="33" t="s">
        <v>219</v>
      </c>
      <c r="G225" s="33" t="s">
        <v>180</v>
      </c>
      <c r="H225" s="91">
        <f>Dataset_AT!S104</f>
        <v>0.32374999999999998</v>
      </c>
      <c r="I225" s="33"/>
      <c r="J225" s="37">
        <f>IFERROR(INDEX('AveragePrices&amp;Codes'!G:AG, MATCH($D225, 'AveragePrices&amp;Codes'!$A:$A, 0), MATCH(Tool_Austria!$E$2, 'AveragePrices&amp;Codes'!$G$1:$AG$1, 0)),"")</f>
        <v>6.0664224433399943</v>
      </c>
      <c r="K225" s="37">
        <f>IFERROR(E225/(_xlfn.XLOOKUP(A225,Dataset_AT!$V$2:$V$9,Dataset_AT!$W$2:$W$9)),"")</f>
        <v>5.2499999999999995E-5</v>
      </c>
      <c r="L225">
        <f>IFERROR(IF($F225="Raw",_xlfn.XLOOKUP(_xlfn.XLOOKUP(Tool_Austria!$D225,'AveragePrices&amp;Codes'!$A:$A,'AveragePrices&amp;Codes'!$B:$B),AGRIBALYSE_Raw!$B:$B,AGRIBALYSE_Raw!O:O)*$E225,_xlfn.XLOOKUP(_xlfn.XLOOKUP(Tool_Austria!$D225,'AveragePrices&amp;Codes'!$A:$A,'AveragePrices&amp;Codes'!$B:$B),AGRIBALYSE_Cooked!$C:$C,AGRIBALYSE_Cooked!P:P)*$E225),"")</f>
        <v>3.0864338210999997E-2</v>
      </c>
      <c r="M225">
        <f>IFERROR(IF($F225="Raw",_xlfn.XLOOKUP(_xlfn.XLOOKUP(Tool_Austria!$D225,'AveragePrices&amp;Codes'!$A:$A,'AveragePrices&amp;Codes'!$B:$B),AGRIBALYSE_Raw!$B:$B,AGRIBALYSE_Raw!P:P)*$E225,_xlfn.XLOOKUP(_xlfn.XLOOKUP(Tool_Austria!$D225,'AveragePrices&amp;Codes'!$A:$A,'AveragePrices&amp;Codes'!$B:$B),AGRIBALYSE_Cooked!$C:$C,AGRIBALYSE_Cooked!Q:Q)*$E225),"")</f>
        <v>2.6765925448500001E-10</v>
      </c>
      <c r="N225">
        <f>IFERROR(IF($F225="Raw",_xlfn.XLOOKUP(_xlfn.XLOOKUP(Tool_Austria!$D225,'AveragePrices&amp;Codes'!$A:$A,'AveragePrices&amp;Codes'!$B:$B),AGRIBALYSE_Raw!$B:$B,AGRIBALYSE_Raw!Q:Q)*$E225,_xlfn.XLOOKUP(_xlfn.XLOOKUP(Tool_Austria!$D225,'AveragePrices&amp;Codes'!$A:$A,'AveragePrices&amp;Codes'!$B:$B),AGRIBALYSE_Cooked!$C:$C,AGRIBALYSE_Cooked!R:R)*$E225),"")</f>
        <v>2.7541208666999996E-3</v>
      </c>
      <c r="O225">
        <f>IFERROR(IF($F225="Raw",_xlfn.XLOOKUP(_xlfn.XLOOKUP(Tool_Austria!$D225,'AveragePrices&amp;Codes'!$A:$A,'AveragePrices&amp;Codes'!$B:$B),AGRIBALYSE_Raw!$B:$B,AGRIBALYSE_Raw!R:R)*$E225,_xlfn.XLOOKUP(_xlfn.XLOOKUP(Tool_Austria!$D225,'AveragePrices&amp;Codes'!$A:$A,'AveragePrices&amp;Codes'!$B:$B),AGRIBALYSE_Cooked!$C:$C,AGRIBALYSE_Cooked!S:S)*$E225),"")</f>
        <v>5.4522960239999993E-5</v>
      </c>
      <c r="P225">
        <f>IFERROR(IF($F225="Raw",_xlfn.XLOOKUP(_xlfn.XLOOKUP(Tool_Austria!$D225,'AveragePrices&amp;Codes'!$A:$A,'AveragePrices&amp;Codes'!$B:$B),AGRIBALYSE_Raw!$B:$B,AGRIBALYSE_Raw!S:S)*$E225,_xlfn.XLOOKUP(_xlfn.XLOOKUP(Tool_Austria!$D225,'AveragePrices&amp;Codes'!$A:$A,'AveragePrices&amp;Codes'!$B:$B),AGRIBALYSE_Cooked!$C:$C,AGRIBALYSE_Cooked!T:T)*$E225),"")</f>
        <v>2.7410549123999999E-9</v>
      </c>
      <c r="Q225">
        <f>IFERROR(IF($F225="Raw",_xlfn.XLOOKUP(_xlfn.XLOOKUP(Tool_Austria!$D225,'AveragePrices&amp;Codes'!$A:$A,'AveragePrices&amp;Codes'!$B:$B),AGRIBALYSE_Raw!$B:$B,AGRIBALYSE_Raw!T:T)*$E225,_xlfn.XLOOKUP(_xlfn.XLOOKUP(Tool_Austria!$D225,'AveragePrices&amp;Codes'!$A:$A,'AveragePrices&amp;Codes'!$B:$B),AGRIBALYSE_Cooked!$C:$C,AGRIBALYSE_Cooked!U:U)*$E225),"")</f>
        <v>3.8470104109499999E-10</v>
      </c>
      <c r="R225">
        <f>IFERROR(IF($F225="Raw",_xlfn.XLOOKUP(_xlfn.XLOOKUP(Tool_Austria!$D225,'AveragePrices&amp;Codes'!$A:$A,'AveragePrices&amp;Codes'!$B:$B),AGRIBALYSE_Raw!$B:$B,AGRIBALYSE_Raw!U:U)*$E225,_xlfn.XLOOKUP(_xlfn.XLOOKUP(Tool_Austria!$D225,'AveragePrices&amp;Codes'!$A:$A,'AveragePrices&amp;Codes'!$B:$B),AGRIBALYSE_Cooked!$C:$C,AGRIBALYSE_Cooked!V:V)*$E225),"")</f>
        <v>1.5100460035499999E-11</v>
      </c>
      <c r="S225">
        <f>IFERROR(IF($F225="Raw",_xlfn.XLOOKUP(_xlfn.XLOOKUP(Tool_Austria!$D225,'AveragePrices&amp;Codes'!$A:$A,'AveragePrices&amp;Codes'!$B:$B),AGRIBALYSE_Raw!$B:$B,AGRIBALYSE_Raw!V:V)*$E225,_xlfn.XLOOKUP(_xlfn.XLOOKUP(Tool_Austria!$D225,'AveragePrices&amp;Codes'!$A:$A,'AveragePrices&amp;Codes'!$B:$B),AGRIBALYSE_Cooked!$C:$C,AGRIBALYSE_Cooked!W:W)*$E225),"")</f>
        <v>3.9365081069999997E-4</v>
      </c>
      <c r="T225">
        <f>IFERROR(IF($F225="Raw",_xlfn.XLOOKUP(_xlfn.XLOOKUP(Tool_Austria!$D225,'AveragePrices&amp;Codes'!$A:$A,'AveragePrices&amp;Codes'!$B:$B),AGRIBALYSE_Raw!$B:$B,AGRIBALYSE_Raw!W:W)*$E225,_xlfn.XLOOKUP(_xlfn.XLOOKUP(Tool_Austria!$D225,'AveragePrices&amp;Codes'!$A:$A,'AveragePrices&amp;Codes'!$B:$B),AGRIBALYSE_Cooked!$C:$C,AGRIBALYSE_Cooked!X:X)*$E225),"")</f>
        <v>2.1691447616999996E-6</v>
      </c>
      <c r="U225">
        <f>IFERROR(IF($F225="Raw",_xlfn.XLOOKUP(_xlfn.XLOOKUP(Tool_Austria!$D225,'AveragePrices&amp;Codes'!$A:$A,'AveragePrices&amp;Codes'!$B:$B),AGRIBALYSE_Raw!$B:$B,AGRIBALYSE_Raw!X:X)*$E225,_xlfn.XLOOKUP(_xlfn.XLOOKUP(Tool_Austria!$D225,'AveragePrices&amp;Codes'!$A:$A,'AveragePrices&amp;Codes'!$B:$B),AGRIBALYSE_Cooked!$C:$C,AGRIBALYSE_Cooked!Y:Y)*$E225),"")</f>
        <v>1.0533535697999998E-4</v>
      </c>
      <c r="V225">
        <f>IFERROR(IF($F225="Raw",_xlfn.XLOOKUP(_xlfn.XLOOKUP(Tool_Austria!$D225,'AveragePrices&amp;Codes'!$A:$A,'AveragePrices&amp;Codes'!$B:$B),AGRIBALYSE_Raw!$B:$B,AGRIBALYSE_Raw!Y:Y)*$E225,_xlfn.XLOOKUP(_xlfn.XLOOKUP(Tool_Austria!$D225,'AveragePrices&amp;Codes'!$A:$A,'AveragePrices&amp;Codes'!$B:$B),AGRIBALYSE_Cooked!$C:$C,AGRIBALYSE_Cooked!Z:Z)*$E225),"")</f>
        <v>1.7093214064499997E-3</v>
      </c>
      <c r="W225">
        <f>IFERROR(IF($F225="Raw",_xlfn.XLOOKUP(_xlfn.XLOOKUP(Tool_Austria!$D225,'AveragePrices&amp;Codes'!$A:$A,'AveragePrices&amp;Codes'!$B:$B),AGRIBALYSE_Raw!$B:$B,AGRIBALYSE_Raw!Z:Z)*$E225,_xlfn.XLOOKUP(_xlfn.XLOOKUP(Tool_Austria!$D225,'AveragePrices&amp;Codes'!$A:$A,'AveragePrices&amp;Codes'!$B:$B),AGRIBALYSE_Cooked!$C:$C,AGRIBALYSE_Cooked!AA:AA)*$E225),"")</f>
        <v>0.39151823318999995</v>
      </c>
      <c r="X225">
        <f>IFERROR(IF($F225="Raw",_xlfn.XLOOKUP(_xlfn.XLOOKUP(Tool_Austria!$D225,'AveragePrices&amp;Codes'!$A:$A,'AveragePrices&amp;Codes'!$B:$B),AGRIBALYSE_Raw!$B:$B,AGRIBALYSE_Raw!AA:AA)*$E225,_xlfn.XLOOKUP(_xlfn.XLOOKUP(Tool_Austria!$D225,'AveragePrices&amp;Codes'!$A:$A,'AveragePrices&amp;Codes'!$B:$B),AGRIBALYSE_Cooked!$C:$C,AGRIBALYSE_Cooked!AB:AB)*$E225),"")</f>
        <v>1.5392671475999999</v>
      </c>
      <c r="Y225">
        <f>IFERROR(IF($F225="Raw",_xlfn.XLOOKUP(_xlfn.XLOOKUP(Tool_Austria!$D225,'AveragePrices&amp;Codes'!$A:$A,'AveragePrices&amp;Codes'!$B:$B),AGRIBALYSE_Raw!$B:$B,AGRIBALYSE_Raw!AB:AB)*$E225,_xlfn.XLOOKUP(_xlfn.XLOOKUP(Tool_Austria!$D225,'AveragePrices&amp;Codes'!$A:$A,'AveragePrices&amp;Codes'!$B:$B),AGRIBALYSE_Cooked!$C:$C,AGRIBALYSE_Cooked!AC:AC)*$E225),"")</f>
        <v>3.3635816791499997E-3</v>
      </c>
      <c r="Z225">
        <f>IFERROR(IF($F225="Raw",_xlfn.XLOOKUP(_xlfn.XLOOKUP(Tool_Austria!$D225,'AveragePrices&amp;Codes'!$A:$A,'AveragePrices&amp;Codes'!$B:$B),AGRIBALYSE_Raw!$B:$B,AGRIBALYSE_Raw!AC:AC)*$E225,_xlfn.XLOOKUP(_xlfn.XLOOKUP(Tool_Austria!$D225,'AveragePrices&amp;Codes'!$A:$A,'AveragePrices&amp;Codes'!$B:$B),AGRIBALYSE_Cooked!$C:$C,AGRIBALYSE_Cooked!AD:AD)*$E225),"")</f>
        <v>0.12540309137999997</v>
      </c>
      <c r="AA225">
        <f>IFERROR(IF($F225="Raw",_xlfn.XLOOKUP(_xlfn.XLOOKUP(Tool_Austria!$D225,'AveragePrices&amp;Codes'!$A:$A,'AveragePrices&amp;Codes'!$B:$B),AGRIBALYSE_Raw!$B:$B,AGRIBALYSE_Raw!AD:AD)*$E225,_xlfn.XLOOKUP(_xlfn.XLOOKUP(Tool_Austria!$D225,'AveragePrices&amp;Codes'!$A:$A,'AveragePrices&amp;Codes'!$B:$B),AGRIBALYSE_Cooked!$C:$C,AGRIBALYSE_Cooked!AE:AE)*$E225),"")</f>
        <v>6.6339284864999992E-8</v>
      </c>
      <c r="AB225" cm="1">
        <f t="array" ref="AB225">IFERROR(_xlfn.XLOOKUP(Tool_Austria!$F225&amp;$E$2,'Cooking methods'!$A:$A&amp;'Cooking methods'!$B:$B,'Cooking methods'!C:C)*$E225,"")</f>
        <v>2.8047058199999995E-4</v>
      </c>
      <c r="AC225" cm="1">
        <f t="array" ref="AC225">IFERROR(_xlfn.XLOOKUP(Tool_Austria!$F225&amp;$E$2,'Cooking methods'!$A:$A&amp;'Cooking methods'!$B:$B,'Cooking methods'!D:D)*$E225,"")</f>
        <v>6.498536236499999E-12</v>
      </c>
      <c r="AD225" cm="1">
        <f t="array" ref="AD225">IFERROR(_xlfn.XLOOKUP(Tool_Austria!$F225&amp;$E$2,'Cooking methods'!$A:$A&amp;'Cooking methods'!$B:$B,'Cooking methods'!E:E)*$E225,"")</f>
        <v>7.0784699999999987E-5</v>
      </c>
      <c r="AE225" cm="1">
        <f t="array" ref="AE225">IFERROR(_xlfn.XLOOKUP(Tool_Austria!$F225&amp;$E$2,'Cooking methods'!$A:$A&amp;'Cooking methods'!$B:$B,'Cooking methods'!F:F)*$E225,"")</f>
        <v>5.9888821230000002E-7</v>
      </c>
      <c r="AF225" cm="1">
        <f t="array" ref="AF225">IFERROR(_xlfn.XLOOKUP(Tool_Austria!$F225&amp;$E$2,'Cooking methods'!$A:$A&amp;'Cooking methods'!$B:$B,'Cooking methods'!G:G)*$E225,"")</f>
        <v>4.0467636299999991E-12</v>
      </c>
      <c r="AG225" cm="1">
        <f t="array" ref="AG225">IFERROR(_xlfn.XLOOKUP(Tool_Austria!$F225&amp;$E$2,'Cooking methods'!$A:$A&amp;'Cooking methods'!$B:$B,'Cooking methods'!H:H)*$E225,"")</f>
        <v>2.7990717929999993E-12</v>
      </c>
      <c r="AH225" cm="1">
        <f t="array" ref="AH225">IFERROR(_xlfn.XLOOKUP(Tool_Austria!$F225&amp;$E$2,'Cooking methods'!$A:$A&amp;'Cooking methods'!$B:$B,'Cooking methods'!I:I)*$E225,"")</f>
        <v>9.0875340359999987E-13</v>
      </c>
      <c r="AI225" cm="1">
        <f t="array" ref="AI225">IFERROR(_xlfn.XLOOKUP(Tool_Austria!$F225&amp;$E$2,'Cooking methods'!$A:$A&amp;'Cooking methods'!$B:$B,'Cooking methods'!J:J)*$E225,"")</f>
        <v>7.8813091349999977E-7</v>
      </c>
      <c r="AJ225" cm="1">
        <f t="array" ref="AJ225">IFERROR(_xlfn.XLOOKUP(Tool_Austria!$F225&amp;$E$2,'Cooking methods'!$A:$A&amp;'Cooking methods'!$B:$B,'Cooking methods'!K:K)*$E225,"")</f>
        <v>2.7751421354999997E-7</v>
      </c>
      <c r="AK225" cm="1">
        <f t="array" ref="AK225">IFERROR(_xlfn.XLOOKUP(Tool_Austria!$F225&amp;$E$2,'Cooking methods'!$A:$A&amp;'Cooking methods'!$B:$B,'Cooking methods'!L:L)*$E225,"")</f>
        <v>3.2746121099999999E-7</v>
      </c>
      <c r="AL225" cm="1">
        <f t="array" ref="AL225">IFERROR(_xlfn.XLOOKUP(Tool_Austria!$F225&amp;$E$2,'Cooking methods'!$A:$A&amp;'Cooking methods'!$B:$B,'Cooking methods'!M:M)*$E225,"")</f>
        <v>1.7373350925000001E-6</v>
      </c>
      <c r="AM225" cm="1">
        <f t="array" ref="AM225">IFERROR(_xlfn.XLOOKUP(Tool_Austria!$F225&amp;$E$2,'Cooking methods'!$A:$A&amp;'Cooking methods'!$B:$B,'Cooking methods'!N:N)*$E225,"")</f>
        <v>1.6859625719999997E-3</v>
      </c>
      <c r="AN225" cm="1">
        <f t="array" ref="AN225">IFERROR(_xlfn.XLOOKUP(Tool_Austria!$F225&amp;$E$2,'Cooking methods'!$A:$A&amp;'Cooking methods'!$B:$B,'Cooking methods'!O:O)*$E225,"")</f>
        <v>1.3710242699999998E-3</v>
      </c>
      <c r="AO225" cm="1">
        <f t="array" ref="AO225">IFERROR(_xlfn.XLOOKUP(Tool_Austria!$F225&amp;$E$2,'Cooking methods'!$A:$A&amp;'Cooking methods'!$B:$B,'Cooking methods'!P:P)*$E225,"")</f>
        <v>2.7507820199999995E-4</v>
      </c>
      <c r="AP225" cm="1">
        <f t="array" ref="AP225">IFERROR(_xlfn.XLOOKUP(Tool_Austria!$F225&amp;$E$2,'Cooking methods'!$A:$A&amp;'Cooking methods'!$B:$B,'Cooking methods'!Q:Q)*$E225,"")</f>
        <v>4.5053086259999996E-3</v>
      </c>
      <c r="AQ225" cm="1">
        <f t="array" ref="AQ225">IFERROR(_xlfn.XLOOKUP(Tool_Austria!$F225&amp;$E$2,'Cooking methods'!$A:$A&amp;'Cooking methods'!$B:$B,'Cooking methods'!R:R)*$E225,"")</f>
        <v>8.5892594759999987E-10</v>
      </c>
      <c r="AR225" cm="1">
        <f t="array" ref="AR225">IFERROR(_xlfn.XLOOKUP(Tool_Austria!$G225&amp;$E$2,'Waste management'!$A:$A&amp;'Waste management'!$B:$B,'Waste management'!C:C)*$E225,"")</f>
        <v>2.1752114999999998E-4</v>
      </c>
      <c r="AS225" cm="1">
        <f t="array" ref="AS225">IFERROR(_xlfn.XLOOKUP(Tool_Austria!$G225&amp;$E$2,'Waste management'!$A:$A&amp;'Waste management'!$B:$B,'Waste management'!D:D)*$E225,"")</f>
        <v>1.4840738849999999E-12</v>
      </c>
      <c r="AT225" cm="1">
        <f t="array" ref="AT225">IFERROR(_xlfn.XLOOKUP(Tool_Austria!$G225&amp;$E$2,'Waste management'!$A:$A&amp;'Waste management'!$B:$B,'Waste management'!E:E)*$E225,"")</f>
        <v>4.0015499999999998E-6</v>
      </c>
      <c r="AU225" cm="1">
        <f t="array" ref="AU225">IFERROR(_xlfn.XLOOKUP(Tool_Austria!$G225&amp;$E$2,'Waste management'!$A:$A&amp;'Waste management'!$B:$B,'Waste management'!F:F)*$E225,"")</f>
        <v>4.6619999999999998E-7</v>
      </c>
      <c r="AV225" cm="1">
        <f t="array" ref="AV225">IFERROR(_xlfn.XLOOKUP(Tool_Austria!$G225&amp;$E$2,'Waste management'!$A:$A&amp;'Waste management'!$B:$B,'Waste management'!G:G)*$E225,"")</f>
        <v>4.4986745999999994E-11</v>
      </c>
      <c r="AW225" cm="1">
        <f t="array" ref="AW225">IFERROR(_xlfn.XLOOKUP(Tool_Austria!$G225&amp;$E$2,'Waste management'!$A:$A&amp;'Waste management'!$B:$B,'Waste management'!H:H)*$E225,"")</f>
        <v>1.4663971349999997E-12</v>
      </c>
      <c r="AX225" cm="1">
        <f t="array" ref="AX225">IFERROR(_xlfn.XLOOKUP(Tool_Austria!$G225&amp;$E$2,'Waste management'!$A:$A&amp;'Waste management'!$B:$B,'Waste management'!I:I)*$E225,"")</f>
        <v>1.0425669449999999E-12</v>
      </c>
      <c r="AY225" cm="1">
        <f t="array" ref="AY225">IFERROR(_xlfn.XLOOKUP(Tool_Austria!$G225&amp;$E$2,'Waste management'!$A:$A&amp;'Waste management'!$B:$B,'Waste management'!J:J)*$E225,"")</f>
        <v>8.5858500000000001E-6</v>
      </c>
      <c r="AZ225" cm="1">
        <f t="array" ref="AZ225">IFERROR(_xlfn.XLOOKUP(Tool_Austria!$G225&amp;$E$2,'Waste management'!$A:$A&amp;'Waste management'!$B:$B,'Waste management'!K:K)*$E225,"")</f>
        <v>2.0899046699999997E-8</v>
      </c>
      <c r="BA225" cm="1">
        <f t="array" ref="BA225">IFERROR(_xlfn.XLOOKUP(Tool_Austria!$G225&amp;$E$2,'Waste management'!$A:$A&amp;'Waste management'!$B:$B,'Waste management'!L:L)*$E225,"")</f>
        <v>3.7607343899999993E-7</v>
      </c>
      <c r="BB225" cm="1">
        <f t="array" ref="BB225">IFERROR(_xlfn.XLOOKUP(Tool_Austria!$G225&amp;$E$2,'Waste management'!$A:$A&amp;'Waste management'!$B:$B,'Waste management'!M:M)*$E225,"")</f>
        <v>3.7839899999999997E-5</v>
      </c>
      <c r="BC225" cm="1">
        <f t="array" ref="BC225">IFERROR(_xlfn.XLOOKUP(Tool_Austria!$G225&amp;$E$2,'Waste management'!$A:$A&amp;'Waste management'!$B:$B,'Waste management'!N:N)*$E225,"")</f>
        <v>3.2537418899999997E-2</v>
      </c>
      <c r="BD225" cm="1">
        <f t="array" ref="BD225">IFERROR(_xlfn.XLOOKUP(Tool_Austria!$G225&amp;$E$2,'Waste management'!$A:$A&amp;'Waste management'!$B:$B,'Waste management'!O:O)*$E225,"")</f>
        <v>2.0746288499999999E-3</v>
      </c>
      <c r="BE225" cm="1">
        <f t="array" ref="BE225">IFERROR(_xlfn.XLOOKUP(Tool_Austria!$G225&amp;$E$2,'Waste management'!$A:$A&amp;'Waste management'!$B:$B,'Waste management'!P:P)*$E225,"")</f>
        <v>4.4794049999999995E-5</v>
      </c>
      <c r="BF225" cm="1">
        <f t="array" ref="BF225">IFERROR(_xlfn.XLOOKUP(Tool_Austria!$G225&amp;$E$2,'Waste management'!$A:$A&amp;'Waste management'!$B:$B,'Waste management'!Q:Q)*$E225,"")</f>
        <v>1.3037671499999998E-3</v>
      </c>
      <c r="BG225" cm="1">
        <f t="array" ref="BG225">IFERROR(_xlfn.XLOOKUP(Tool_Austria!$G225&amp;$E$2,'Waste management'!$A:$A&amp;'Waste management'!$B:$B,'Waste management'!R:R)*$E225,"")</f>
        <v>4.2369809999999996E-10</v>
      </c>
      <c r="BH225">
        <f>IFERROR((L225+AR225+AB225)*_xlfn.XLOOKUP(Tool_Austria!BH$4,Monetization_Factors!$A:$A,Monetization_Factors!$D:$D),"")</f>
        <v>4.0802664214086978E-3</v>
      </c>
      <c r="BI225">
        <f>IFERROR((M225+AS225+AC225)*_xlfn.XLOOKUP(Tool_Austria!BI$4,Monetization_Factors!$A:$A,Monetization_Factors!$D:$D),"")</f>
        <v>1.103422968826689E-8</v>
      </c>
      <c r="BJ225">
        <f>IFERROR((N225+AT225+AD225)*_xlfn.XLOOKUP(Tool_Austria!BJ$4,Monetization_Factors!$A:$A,Monetization_Factors!$D:$D),"")</f>
        <v>4.317430761010153E-6</v>
      </c>
      <c r="BK225">
        <f>IFERROR((O225+AU225+AE225)*_xlfn.XLOOKUP(Tool_Austria!BK$4,Monetization_Factors!$A:$A,Monetization_Factors!$D:$D),"")</f>
        <v>8.4142160727652225E-5</v>
      </c>
      <c r="BL225">
        <f>IFERROR((P225+AV225+AF225)*_xlfn.XLOOKUP(Tool_Austria!BL$4,Monetization_Factors!$A:$A,Monetization_Factors!$D:$D),"")</f>
        <v>2.7852726899672154E-3</v>
      </c>
      <c r="BM225">
        <f>IFERROR((Q225+AW225+AG225)*_xlfn.XLOOKUP(Tool_Austria!BM$4,Monetization_Factors!$A:$A,Monetization_Factors!$D:$D),"")</f>
        <v>8.0773176218498161E-5</v>
      </c>
      <c r="BN225">
        <f>IFERROR((R225+AX225+AH225)*_xlfn.XLOOKUP(Tool_Austria!BN$4,Monetization_Factors!$A:$A,Monetization_Factors!$D:$D),"")</f>
        <v>1.9603431728949962E-5</v>
      </c>
      <c r="BO225">
        <f>IFERROR((S225+AY225+AI225)*_xlfn.XLOOKUP(Tool_Austria!BO$4,Monetization_Factors!$A:$A,Monetization_Factors!$D:$D),"")</f>
        <v>1.7646016014263041E-4</v>
      </c>
      <c r="BP225">
        <f>IFERROR((T225+AZ225+AJ225)*_xlfn.XLOOKUP(Tool_Austria!BP$4,Monetization_Factors!$A:$A,Monetization_Factors!$D:$D),"")</f>
        <v>6.0193396174680604E-6</v>
      </c>
      <c r="BQ225">
        <f>IFERROR((U225+BA225+AK225)*_xlfn.XLOOKUP(Tool_Austria!BQ$4,Monetization_Factors!$A:$A,Monetization_Factors!$D:$D),"")</f>
        <v>4.3377028208350823E-4</v>
      </c>
      <c r="BR225" t="str">
        <f>IFERROR((V225+BB225+AL225)*_xlfn.XLOOKUP(Tool_Austria!BR$4,Monetization_Factors!$A:$A,Monetization_Factors!$D:$D),"")</f>
        <v/>
      </c>
      <c r="BS225">
        <f>IFERROR((W225+BC225+AM225)*_xlfn.XLOOKUP(Tool_Austria!BS$4,Monetization_Factors!$A:$A,Monetization_Factors!$D:$D),"")</f>
        <v>2.0717748982656947E-5</v>
      </c>
      <c r="BT225">
        <f>IFERROR((X225+BD225+AN225)*_xlfn.XLOOKUP(Tool_Austria!BT$4,Monetization_Factors!$A:$A,Monetization_Factors!$D:$D),"")</f>
        <v>3.4351993744044605E-4</v>
      </c>
      <c r="BU225">
        <f>IFERROR((Y225+BE225+AO225)*_xlfn.XLOOKUP(Tool_Austria!BU$4,Monetization_Factors!$A:$A,Monetization_Factors!$D:$D),"")</f>
        <v>2.3408081311963988E-5</v>
      </c>
      <c r="BV225">
        <f>IFERROR((Z225+BF225+AP225)*_xlfn.XLOOKUP(Tool_Austria!BV$4,Monetization_Factors!$A:$A,Monetization_Factors!$D:$D),"")</f>
        <v>2.1666806377510902E-4</v>
      </c>
      <c r="BW225">
        <f>IFERROR((AA225+BG225+AQ225)*_xlfn.XLOOKUP(Tool_Austria!BW$4,Monetization_Factors!$A:$A,Monetization_Factors!$D:$D),"")</f>
        <v>1.4127026509369185E-7</v>
      </c>
      <c r="BX225" s="38" cm="1">
        <f t="array" ref="BX225">IFERROR(_xlfn.IFS(I225&lt;&gt;0,I225*E225,I225="",J225*E225),"")</f>
        <v>2.3568051192375875E-2</v>
      </c>
      <c r="BY225" s="38">
        <f t="shared" si="123"/>
        <v>8.275091228660587E-3</v>
      </c>
      <c r="BZ225" s="38">
        <f t="shared" si="124"/>
        <v>3.1843142421036461E-2</v>
      </c>
      <c r="CA225" s="38">
        <f t="shared" si="125"/>
        <v>4.8989449878517632E-5</v>
      </c>
      <c r="CB225">
        <f t="shared" si="128"/>
        <v>3.1362329942999992E-2</v>
      </c>
      <c r="CC225">
        <f t="shared" si="128"/>
        <v>2.7564186460650003E-10</v>
      </c>
      <c r="CD225">
        <f t="shared" si="128"/>
        <v>2.8289071166999998E-3</v>
      </c>
      <c r="CE225">
        <f t="shared" si="128"/>
        <v>5.558804845229999E-5</v>
      </c>
      <c r="CF225">
        <f t="shared" si="128"/>
        <v>2.7900884220299999E-9</v>
      </c>
      <c r="CG225">
        <f t="shared" si="128"/>
        <v>3.8896651002299998E-10</v>
      </c>
      <c r="CH225">
        <f t="shared" si="128"/>
        <v>1.7051780384100001E-11</v>
      </c>
      <c r="CI225">
        <f t="shared" si="128"/>
        <v>4.0302479161349994E-4</v>
      </c>
      <c r="CJ225">
        <f t="shared" si="128"/>
        <v>2.4675580219499999E-6</v>
      </c>
      <c r="CK225">
        <f t="shared" si="128"/>
        <v>1.0603889162999998E-4</v>
      </c>
      <c r="CL225">
        <f t="shared" si="128"/>
        <v>1.7488986415424997E-3</v>
      </c>
      <c r="CM225">
        <f t="shared" si="128"/>
        <v>0.42574161466199995</v>
      </c>
      <c r="CN225">
        <f t="shared" si="128"/>
        <v>1.5427128007199999</v>
      </c>
      <c r="CO225">
        <f t="shared" si="128"/>
        <v>3.6834539311499997E-3</v>
      </c>
      <c r="CP225">
        <f t="shared" si="128"/>
        <v>0.13121216715599995</v>
      </c>
      <c r="CQ225">
        <f t="shared" si="129"/>
        <v>6.76219089126E-8</v>
      </c>
      <c r="CR225">
        <f t="shared" si="130"/>
        <v>4.824973837384614E-5</v>
      </c>
      <c r="CS225">
        <f t="shared" si="130"/>
        <v>4.2406440708692314E-13</v>
      </c>
      <c r="CT225">
        <f t="shared" si="130"/>
        <v>4.3521647949230766E-6</v>
      </c>
      <c r="CU225">
        <f t="shared" si="130"/>
        <v>8.5520074541999989E-8</v>
      </c>
      <c r="CV225">
        <f t="shared" si="130"/>
        <v>4.2924437261999999E-12</v>
      </c>
      <c r="CW225">
        <f t="shared" si="130"/>
        <v>5.9841001541999995E-13</v>
      </c>
      <c r="CX225">
        <f t="shared" si="130"/>
        <v>2.6233508283230772E-14</v>
      </c>
      <c r="CY225">
        <f t="shared" si="130"/>
        <v>6.2003814094384602E-7</v>
      </c>
      <c r="CZ225">
        <f t="shared" si="130"/>
        <v>3.7962431106923073E-9</v>
      </c>
      <c r="DA225">
        <f t="shared" si="130"/>
        <v>1.6313675635384611E-7</v>
      </c>
      <c r="DB225">
        <f t="shared" si="130"/>
        <v>2.6906132946807687E-6</v>
      </c>
      <c r="DC225">
        <f t="shared" si="130"/>
        <v>6.5498709947999986E-4</v>
      </c>
      <c r="DD225">
        <f t="shared" si="130"/>
        <v>2.3734043087999999E-3</v>
      </c>
      <c r="DE225">
        <f t="shared" si="130"/>
        <v>5.6668522017692301E-6</v>
      </c>
      <c r="DF225">
        <f t="shared" si="130"/>
        <v>2.0186487254769222E-4</v>
      </c>
      <c r="DG225">
        <f t="shared" si="131"/>
        <v>1.0403370601938461E-10</v>
      </c>
      <c r="DH225" s="5">
        <f>IFERROR(((((L225+AB225)*(1/$H225))+AR225)/$F$2)/($B$2*('CAR.CAP_per person'!B$2)/(_xlfn.XLOOKUP($E$2,EU_countries_GDP!$A$2:$A$29,EU_countries_GDP!$E$2:$E$29))),"")</f>
        <v>2.1679588611816653E-3</v>
      </c>
      <c r="DI225" s="5">
        <f>IFERROR(((((M225+AC225)*(1/$H225))+AS225)/$F$2)/($B$2*('CAR.CAP_per person'!C$2)/(_xlfn.XLOOKUP($E$2,EU_countries_GDP!$A$2:$A$29,EU_countries_GDP!$E$2:$E$29))),"")</f>
        <v>2.408724589411177E-7</v>
      </c>
      <c r="DJ225" s="5">
        <f>IFERROR(((((N225+AD225)*(1/$H225))+AT225)/$F$2)/($B$2*('CAR.CAP_per person'!D$2)/(_xlfn.XLOOKUP($E$2,EU_countries_GDP!$A$2:$A$29,EU_countries_GDP!$E$2:$E$29))),"")</f>
        <v>2.5372823324502405E-6</v>
      </c>
      <c r="DK225" s="5">
        <f>IFERROR(((((O225+AE225)*(1/$H225))+AU225)/$F$2)/($B$2*('CAR.CAP_per person'!E$2)/(_xlfn.XLOOKUP($E$2,EU_countries_GDP!$A$2:$A$29,EU_countries_GDP!$E$2:$E$29))),"")</f>
        <v>6.4306474146246263E-5</v>
      </c>
      <c r="DL225" s="5">
        <f>IFERROR(((((P225+AF225)*(1/$H225))+AV225)/$F$2)/($B$2*('CAR.CAP_per person'!F$2)/(_xlfn.XLOOKUP($E$2,EU_countries_GDP!$A$2:$A$29,EU_countries_GDP!$E$2:$E$29))),"")</f>
        <v>2.5272991592422333E-3</v>
      </c>
      <c r="DM225" s="5">
        <f>IFERROR(((((Q225+AG225)*(1/$H225))+AW225)/$F$2)/($B$2*('CAR.CAP_per person'!G$2)/(_xlfn.XLOOKUP($E$2,EU_countries_GDP!$A$2:$A$29,EU_countries_GDP!$E$2:$E$29))),"")</f>
        <v>1.9094552915928262E-4</v>
      </c>
      <c r="DN225" s="5">
        <f>IFERROR(((((R225+AH225)*(1/$H225))+AX225)/$F$2)/($B$2*('CAR.CAP_per person'!H$2)/(_xlfn.XLOOKUP($E$2,EU_countries_GDP!$A$2:$A$29,EU_countries_GDP!$E$2:$E$29))),"")</f>
        <v>1.8858072082659545E-6</v>
      </c>
      <c r="DO225" s="5">
        <f>IFERROR(((((S225+AI225)*(1/$H225))+AY225)/$F$2)/($B$2*('CAR.CAP_per person'!I$2)/(_xlfn.XLOOKUP($E$2,EU_countries_GDP!$A$2:$A$29,EU_countries_GDP!$E$2:$E$29))),"")</f>
        <v>1.8740548434727092E-4</v>
      </c>
      <c r="DP225" s="5">
        <f>IFERROR(((((T225+AJ225)*(1/$H225))+AZ225)/$F$2)/($B$2*('CAR.CAP_per person'!J$2)/(_xlfn.XLOOKUP($E$2,EU_countries_GDP!$A$2:$A$29,EU_countries_GDP!$E$2:$E$29))),"")</f>
        <v>1.9980861900339999E-4</v>
      </c>
      <c r="DQ225" s="5">
        <f>IFERROR(((((U225+AK225)*(1/$H225))+BA225)/$F$2)/($B$2*('CAR.CAP_per person'!K$2)/(_xlfn.XLOOKUP($E$2,EU_countries_GDP!$A$2:$A$29,EU_countries_GDP!$E$2:$E$29))),"")</f>
        <v>2.4954280110921239E-4</v>
      </c>
      <c r="DR225" s="5">
        <f>IFERROR(((((V225+AL225)*(1/$H225))+BB225)/$F$2)/($B$2*('CAR.CAP_per person'!L$2)/(_xlfn.XLOOKUP($E$2,EU_countries_GDP!$A$2:$A$29,EU_countries_GDP!$E$2:$E$29))),"")</f>
        <v>1.3291082382207994E-4</v>
      </c>
      <c r="DS225" s="5">
        <f>IFERROR(((((W225+AM225)*(1/$H225))+BC225)/$F$2)/($B$2*('CAR.CAP_per person'!M$2)/(_xlfn.XLOOKUP($E$2,EU_countries_GDP!$A$2:$A$29,EU_countries_GDP!$E$2:$E$29))),"")</f>
        <v>1.4536737093491104E-3</v>
      </c>
      <c r="DT225" s="5">
        <f>IFERROR(((((X225+AN225)*(1/$H225))+BD225)/$F$2)/($B$2*('CAR.CAP_per person'!N$2)/(_xlfn.XLOOKUP($E$2,EU_countries_GDP!$A$2:$A$29,EU_countries_GDP!$E$2:$E$29))),"")</f>
        <v>5.7305042179929634E-2</v>
      </c>
      <c r="DU225" s="5">
        <f>IFERROR(((((Y225+AO225)*(1/$H225))+BE225)/$F$2)/($B$2*('CAR.CAP_per person'!O$2)/(_xlfn.XLOOKUP($E$2,EU_countries_GDP!$A$2:$A$29,EU_countries_GDP!$E$2:$E$29))),"")</f>
        <v>9.5024126946607377E-6</v>
      </c>
      <c r="DV225" s="5">
        <f>IFERROR(((((Z225+AP225)*(1/$H225))+BF225)/$F$2)/($B$2*('CAR.CAP_per person'!P$2)/(_xlfn.XLOOKUP($E$2,EU_countries_GDP!$A$2:$A$29,EU_countries_GDP!$E$2:$E$29))),"")</f>
        <v>2.7518309048269211E-4</v>
      </c>
      <c r="DW225" s="5">
        <f>IFERROR(((((AA225+AQ225)*(1/$H225))+BG225)/$F$2)/($B$2*('CAR.CAP_per person'!Q$2)/(_xlfn.XLOOKUP($E$2,EU_countries_GDP!$A$2:$A$29,EU_countries_GDP!$E$2:$E$29))),"")</f>
        <v>1.4485614579203731E-4</v>
      </c>
    </row>
    <row r="226" spans="1:127">
      <c r="A226" t="s">
        <v>226</v>
      </c>
      <c r="B226" t="str">
        <f>_xlfn.XLOOKUP(D226,Table5[Ingredient],Table5[Category],"",FALSE)</f>
        <v>Vegetables</v>
      </c>
      <c r="C226" s="33" t="s">
        <v>229</v>
      </c>
      <c r="D226" s="33" t="s">
        <v>196</v>
      </c>
      <c r="E226" s="33">
        <v>2.7922999999999996</v>
      </c>
      <c r="F226" s="33" t="s">
        <v>179</v>
      </c>
      <c r="G226" s="33" t="s">
        <v>180</v>
      </c>
      <c r="H226" s="91">
        <f>Dataset_AT!S105</f>
        <v>0.55111909367228518</v>
      </c>
      <c r="I226" s="33"/>
      <c r="J226" s="37">
        <f>IFERROR(INDEX('AveragePrices&amp;Codes'!G:AG, MATCH($D226, 'AveragePrices&amp;Codes'!$A:$A, 0), MATCH(Tool_Austria!$E$2, 'AveragePrices&amp;Codes'!$G$1:$AG$1, 0)),"")</f>
        <v>1.2629395429292931</v>
      </c>
      <c r="K226" s="37">
        <f>IFERROR(E226/(_xlfn.XLOOKUP(A226,Dataset_AT!$V$2:$V$9,Dataset_AT!$W$2:$W$9)),"")</f>
        <v>3.2468604651162788E-2</v>
      </c>
      <c r="L226">
        <f>IFERROR(IF($F226="Raw",_xlfn.XLOOKUP(_xlfn.XLOOKUP(Tool_Austria!$D226,'AveragePrices&amp;Codes'!$A:$A,'AveragePrices&amp;Codes'!$B:$B),AGRIBALYSE_Raw!$B:$B,AGRIBALYSE_Raw!O:O)*$E226,_xlfn.XLOOKUP(_xlfn.XLOOKUP(Tool_Austria!$D226,'AveragePrices&amp;Codes'!$A:$A,'AveragePrices&amp;Codes'!$B:$B),AGRIBALYSE_Cooked!$C:$C,AGRIBALYSE_Cooked!P:P)*$E226),"")</f>
        <v>2.2368502235022216</v>
      </c>
      <c r="M226">
        <f>IFERROR(IF($F226="Raw",_xlfn.XLOOKUP(_xlfn.XLOOKUP(Tool_Austria!$D226,'AveragePrices&amp;Codes'!$A:$A,'AveragePrices&amp;Codes'!$B:$B),AGRIBALYSE_Raw!$B:$B,AGRIBALYSE_Raw!P:P)*$E226,_xlfn.XLOOKUP(_xlfn.XLOOKUP(Tool_Austria!$D226,'AveragePrices&amp;Codes'!$A:$A,'AveragePrices&amp;Codes'!$B:$B),AGRIBALYSE_Cooked!$C:$C,AGRIBALYSE_Cooked!Q:Q)*$E226),"")</f>
        <v>9.5820241031666652E-8</v>
      </c>
      <c r="N226">
        <f>IFERROR(IF($F226="Raw",_xlfn.XLOOKUP(_xlfn.XLOOKUP(Tool_Austria!$D226,'AveragePrices&amp;Codes'!$A:$A,'AveragePrices&amp;Codes'!$B:$B),AGRIBALYSE_Raw!$B:$B,AGRIBALYSE_Raw!Q:Q)*$E226,_xlfn.XLOOKUP(_xlfn.XLOOKUP(Tool_Austria!$D226,'AveragePrices&amp;Codes'!$A:$A,'AveragePrices&amp;Codes'!$B:$B),AGRIBALYSE_Cooked!$C:$C,AGRIBALYSE_Cooked!R:R)*$E226),"")</f>
        <v>0.36721506274444443</v>
      </c>
      <c r="O226">
        <f>IFERROR(IF($F226="Raw",_xlfn.XLOOKUP(_xlfn.XLOOKUP(Tool_Austria!$D226,'AveragePrices&amp;Codes'!$A:$A,'AveragePrices&amp;Codes'!$B:$B),AGRIBALYSE_Raw!$B:$B,AGRIBALYSE_Raw!R:R)*$E226,_xlfn.XLOOKUP(_xlfn.XLOOKUP(Tool_Austria!$D226,'AveragePrices&amp;Codes'!$A:$A,'AveragePrices&amp;Codes'!$B:$B),AGRIBALYSE_Cooked!$C:$C,AGRIBALYSE_Cooked!S:S)*$E226),"")</f>
        <v>7.1605887020111097E-3</v>
      </c>
      <c r="P226">
        <f>IFERROR(IF($F226="Raw",_xlfn.XLOOKUP(_xlfn.XLOOKUP(Tool_Austria!$D226,'AveragePrices&amp;Codes'!$A:$A,'AveragePrices&amp;Codes'!$B:$B),AGRIBALYSE_Raw!$B:$B,AGRIBALYSE_Raw!S:S)*$E226,_xlfn.XLOOKUP(_xlfn.XLOOKUP(Tool_Austria!$D226,'AveragePrices&amp;Codes'!$A:$A,'AveragePrices&amp;Codes'!$B:$B),AGRIBALYSE_Cooked!$C:$C,AGRIBALYSE_Cooked!T:T)*$E226),"")</f>
        <v>1.4698982729899996E-7</v>
      </c>
      <c r="Q226">
        <f>IFERROR(IF($F226="Raw",_xlfn.XLOOKUP(_xlfn.XLOOKUP(Tool_Austria!$D226,'AveragePrices&amp;Codes'!$A:$A,'AveragePrices&amp;Codes'!$B:$B),AGRIBALYSE_Raw!$B:$B,AGRIBALYSE_Raw!T:T)*$E226,_xlfn.XLOOKUP(_xlfn.XLOOKUP(Tool_Austria!$D226,'AveragePrices&amp;Codes'!$A:$A,'AveragePrices&amp;Codes'!$B:$B),AGRIBALYSE_Cooked!$C:$C,AGRIBALYSE_Cooked!U:U)*$E226),"")</f>
        <v>9.5802416849999971E-8</v>
      </c>
      <c r="R226">
        <f>IFERROR(IF($F226="Raw",_xlfn.XLOOKUP(_xlfn.XLOOKUP(Tool_Austria!$D226,'AveragePrices&amp;Codes'!$A:$A,'AveragePrices&amp;Codes'!$B:$B),AGRIBALYSE_Raw!$B:$B,AGRIBALYSE_Raw!U:U)*$E226,_xlfn.XLOOKUP(_xlfn.XLOOKUP(Tool_Austria!$D226,'AveragePrices&amp;Codes'!$A:$A,'AveragePrices&amp;Codes'!$B:$B),AGRIBALYSE_Cooked!$C:$C,AGRIBALYSE_Cooked!V:V)*$E226),"")</f>
        <v>1.6699118078844443E-9</v>
      </c>
      <c r="S226">
        <f>IFERROR(IF($F226="Raw",_xlfn.XLOOKUP(_xlfn.XLOOKUP(Tool_Austria!$D226,'AveragePrices&amp;Codes'!$A:$A,'AveragePrices&amp;Codes'!$B:$B),AGRIBALYSE_Raw!$B:$B,AGRIBALYSE_Raw!V:V)*$E226,_xlfn.XLOOKUP(_xlfn.XLOOKUP(Tool_Austria!$D226,'AveragePrices&amp;Codes'!$A:$A,'AveragePrices&amp;Codes'!$B:$B),AGRIBALYSE_Cooked!$C:$C,AGRIBALYSE_Cooked!W:W)*$E226),"")</f>
        <v>1.5993931090744443E-2</v>
      </c>
      <c r="T226">
        <f>IFERROR(IF($F226="Raw",_xlfn.XLOOKUP(_xlfn.XLOOKUP(Tool_Austria!$D226,'AveragePrices&amp;Codes'!$A:$A,'AveragePrices&amp;Codes'!$B:$B),AGRIBALYSE_Raw!$B:$B,AGRIBALYSE_Raw!W:W)*$E226,_xlfn.XLOOKUP(_xlfn.XLOOKUP(Tool_Austria!$D226,'AveragePrices&amp;Codes'!$A:$A,'AveragePrices&amp;Codes'!$B:$B),AGRIBALYSE_Cooked!$C:$C,AGRIBALYSE_Cooked!X:X)*$E226),"")</f>
        <v>2.4044428595055553E-4</v>
      </c>
      <c r="U226">
        <f>IFERROR(IF($F226="Raw",_xlfn.XLOOKUP(_xlfn.XLOOKUP(Tool_Austria!$D226,'AveragePrices&amp;Codes'!$A:$A,'AveragePrices&amp;Codes'!$B:$B),AGRIBALYSE_Raw!$B:$B,AGRIBALYSE_Raw!X:X)*$E226,_xlfn.XLOOKUP(_xlfn.XLOOKUP(Tool_Austria!$D226,'AveragePrices&amp;Codes'!$A:$A,'AveragePrices&amp;Codes'!$B:$B),AGRIBALYSE_Cooked!$C:$C,AGRIBALYSE_Cooked!Y:Y)*$E226),"")</f>
        <v>1.5579477758133332E-2</v>
      </c>
      <c r="V226">
        <f>IFERROR(IF($F226="Raw",_xlfn.XLOOKUP(_xlfn.XLOOKUP(Tool_Austria!$D226,'AveragePrices&amp;Codes'!$A:$A,'AveragePrices&amp;Codes'!$B:$B),AGRIBALYSE_Raw!$B:$B,AGRIBALYSE_Raw!Y:Y)*$E226,_xlfn.XLOOKUP(_xlfn.XLOOKUP(Tool_Austria!$D226,'AveragePrices&amp;Codes'!$A:$A,'AveragePrices&amp;Codes'!$B:$B),AGRIBALYSE_Cooked!$C:$C,AGRIBALYSE_Cooked!Z:Z)*$E226),"")</f>
        <v>6.5057099624999989E-2</v>
      </c>
      <c r="W226">
        <f>IFERROR(IF($F226="Raw",_xlfn.XLOOKUP(_xlfn.XLOOKUP(Tool_Austria!$D226,'AveragePrices&amp;Codes'!$A:$A,'AveragePrices&amp;Codes'!$B:$B),AGRIBALYSE_Raw!$B:$B,AGRIBALYSE_Raw!Z:Z)*$E226,_xlfn.XLOOKUP(_xlfn.XLOOKUP(Tool_Austria!$D226,'AveragePrices&amp;Codes'!$A:$A,'AveragePrices&amp;Codes'!$B:$B),AGRIBALYSE_Cooked!$C:$C,AGRIBALYSE_Cooked!AA:AA)*$E226),"")</f>
        <v>19.221700514177776</v>
      </c>
      <c r="X226">
        <f>IFERROR(IF($F226="Raw",_xlfn.XLOOKUP(_xlfn.XLOOKUP(Tool_Austria!$D226,'AveragePrices&amp;Codes'!$A:$A,'AveragePrices&amp;Codes'!$B:$B),AGRIBALYSE_Raw!$B:$B,AGRIBALYSE_Raw!AA:AA)*$E226,_xlfn.XLOOKUP(_xlfn.XLOOKUP(Tool_Austria!$D226,'AveragePrices&amp;Codes'!$A:$A,'AveragePrices&amp;Codes'!$B:$B),AGRIBALYSE_Cooked!$C:$C,AGRIBALYSE_Cooked!AB:AB)*$E226),"")</f>
        <v>102.18719074822221</v>
      </c>
      <c r="Y226">
        <f>IFERROR(IF($F226="Raw",_xlfn.XLOOKUP(_xlfn.XLOOKUP(Tool_Austria!$D226,'AveragePrices&amp;Codes'!$A:$A,'AveragePrices&amp;Codes'!$B:$B),AGRIBALYSE_Raw!$B:$B,AGRIBALYSE_Raw!AB:AB)*$E226,_xlfn.XLOOKUP(_xlfn.XLOOKUP(Tool_Austria!$D226,'AveragePrices&amp;Codes'!$A:$A,'AveragePrices&amp;Codes'!$B:$B),AGRIBALYSE_Cooked!$C:$C,AGRIBALYSE_Cooked!AC:AC)*$E226),"")</f>
        <v>0.23002687549488887</v>
      </c>
      <c r="Z226">
        <f>IFERROR(IF($F226="Raw",_xlfn.XLOOKUP(_xlfn.XLOOKUP(Tool_Austria!$D226,'AveragePrices&amp;Codes'!$A:$A,'AveragePrices&amp;Codes'!$B:$B),AGRIBALYSE_Raw!$B:$B,AGRIBALYSE_Raw!AC:AC)*$E226,_xlfn.XLOOKUP(_xlfn.XLOOKUP(Tool_Austria!$D226,'AveragePrices&amp;Codes'!$A:$A,'AveragePrices&amp;Codes'!$B:$B),AGRIBALYSE_Cooked!$C:$C,AGRIBALYSE_Cooked!AD:AD)*$E226),"")</f>
        <v>26.107175376644445</v>
      </c>
      <c r="AA226">
        <f>IFERROR(IF($F226="Raw",_xlfn.XLOOKUP(_xlfn.XLOOKUP(Tool_Austria!$D226,'AveragePrices&amp;Codes'!$A:$A,'AveragePrices&amp;Codes'!$B:$B),AGRIBALYSE_Raw!$B:$B,AGRIBALYSE_Raw!AD:AD)*$E226,_xlfn.XLOOKUP(_xlfn.XLOOKUP(Tool_Austria!$D226,'AveragePrices&amp;Codes'!$A:$A,'AveragePrices&amp;Codes'!$B:$B),AGRIBALYSE_Cooked!$C:$C,AGRIBALYSE_Cooked!AE:AE)*$E226),"")</f>
        <v>1.1112673919822221E-5</v>
      </c>
      <c r="AB226" cm="1">
        <f t="array" ref="AB226">IFERROR(_xlfn.XLOOKUP(Tool_Austria!$F226&amp;$E$2,'Cooking methods'!$A:$A&amp;'Cooking methods'!$B:$B,'Cooking methods'!C:C)*$E226,"")</f>
        <v>0.55030129032199993</v>
      </c>
      <c r="AC226" cm="1">
        <f t="array" ref="AC226">IFERROR(_xlfn.XLOOKUP(Tool_Austria!$F226&amp;$E$2,'Cooking methods'!$A:$A&amp;'Cooking methods'!$B:$B,'Cooking methods'!D:D)*$E226,"")</f>
        <v>1.9708983319668996E-8</v>
      </c>
      <c r="AD226" cm="1">
        <f t="array" ref="AD226">IFERROR(_xlfn.XLOOKUP(Tool_Austria!$F226&amp;$E$2,'Cooking methods'!$A:$A&amp;'Cooking methods'!$B:$B,'Cooking methods'!E:E)*$E226,"")</f>
        <v>3.9120122999999986E-2</v>
      </c>
      <c r="AE226" cm="1">
        <f t="array" ref="AE226">IFERROR(_xlfn.XLOOKUP(Tool_Austria!$F226&amp;$E$2,'Cooking methods'!$A:$A&amp;'Cooking methods'!$B:$B,'Cooking methods'!F:F)*$E226,"")</f>
        <v>9.9661931117699999E-4</v>
      </c>
      <c r="AF226" cm="1">
        <f t="array" ref="AF226">IFERROR(_xlfn.XLOOKUP(Tool_Austria!$F226&amp;$E$2,'Cooking methods'!$A:$A&amp;'Cooking methods'!$B:$B,'Cooking methods'!G:G)*$E226,"")</f>
        <v>4.0218435112799991E-9</v>
      </c>
      <c r="AG226" cm="1">
        <f t="array" ref="AG226">IFERROR(_xlfn.XLOOKUP(Tool_Austria!$F226&amp;$E$2,'Cooking methods'!$A:$A&amp;'Cooking methods'!$B:$B,'Cooking methods'!H:H)*$E226,"")</f>
        <v>2.2821868874279993E-9</v>
      </c>
      <c r="AH226" cm="1">
        <f t="array" ref="AH226">IFERROR(_xlfn.XLOOKUP(Tool_Austria!$F226&amp;$E$2,'Cooking methods'!$A:$A&amp;'Cooking methods'!$B:$B,'Cooking methods'!I:I)*$E226,"")</f>
        <v>1.2367828617675998E-9</v>
      </c>
      <c r="AI226" cm="1">
        <f t="array" ref="AI226">IFERROR(_xlfn.XLOOKUP(Tool_Austria!$F226&amp;$E$2,'Cooking methods'!$A:$A&amp;'Cooking methods'!$B:$B,'Cooking methods'!J:J)*$E226,"")</f>
        <v>6.9481512936499993E-4</v>
      </c>
      <c r="AJ226" cm="1">
        <f t="array" ref="AJ226">IFERROR(_xlfn.XLOOKUP(Tool_Austria!$F226&amp;$E$2,'Cooking methods'!$A:$A&amp;'Cooking methods'!$B:$B,'Cooking methods'!K:K)*$E226,"")</f>
        <v>1.4883898608949997E-4</v>
      </c>
      <c r="AK226" cm="1">
        <f t="array" ref="AK226">IFERROR(_xlfn.XLOOKUP(Tool_Austria!$F226&amp;$E$2,'Cooking methods'!$A:$A&amp;'Cooking methods'!$B:$B,'Cooking methods'!L:L)*$E226,"")</f>
        <v>2.8142000088999993E-4</v>
      </c>
      <c r="AL226" cm="1">
        <f t="array" ref="AL226">IFERROR(_xlfn.XLOOKUP(Tool_Austria!$F226&amp;$E$2,'Cooking methods'!$A:$A&amp;'Cooking methods'!$B:$B,'Cooking methods'!M:M)*$E226,"")</f>
        <v>1.8984156605749997E-3</v>
      </c>
      <c r="AM226" cm="1">
        <f t="array" ref="AM226">IFERROR(_xlfn.XLOOKUP(Tool_Austria!$F226&amp;$E$2,'Cooking methods'!$A:$A&amp;'Cooking methods'!$B:$B,'Cooking methods'!N:N)*$E226,"")</f>
        <v>1.3968688497119996</v>
      </c>
      <c r="AN226" cm="1">
        <f t="array" ref="AN226">IFERROR(_xlfn.XLOOKUP(Tool_Austria!$F226&amp;$E$2,'Cooking methods'!$A:$A&amp;'Cooking methods'!$B:$B,'Cooking methods'!O:O)*$E226,"")</f>
        <v>0.80581142781999981</v>
      </c>
      <c r="AO226" cm="1">
        <f t="array" ref="AO226">IFERROR(_xlfn.XLOOKUP(Tool_Austria!$F226&amp;$E$2,'Cooking methods'!$A:$A&amp;'Cooking methods'!$B:$B,'Cooking methods'!P:P)*$E226,"")</f>
        <v>0.14429361034199997</v>
      </c>
      <c r="AP226" cm="1">
        <f t="array" ref="AP226">IFERROR(_xlfn.XLOOKUP(Tool_Austria!$F226&amp;$E$2,'Cooking methods'!$A:$A&amp;'Cooking methods'!$B:$B,'Cooking methods'!Q:Q)*$E226,"")</f>
        <v>8.6850806222459997</v>
      </c>
      <c r="AQ226" cm="1">
        <f t="array" ref="AQ226">IFERROR(_xlfn.XLOOKUP(Tool_Austria!$F226&amp;$E$2,'Cooking methods'!$A:$A&amp;'Cooking methods'!$B:$B,'Cooking methods'!R:R)*$E226,"")</f>
        <v>8.3581416636759985E-7</v>
      </c>
      <c r="AR226" cm="1">
        <f t="array" ref="AR226">IFERROR(_xlfn.XLOOKUP(Tool_Austria!$G226&amp;$E$2,'Waste management'!$A:$A&amp;'Waste management'!$B:$B,'Waste management'!C:C)*$E226,"")</f>
        <v>0.15634087699999996</v>
      </c>
      <c r="AS226" cm="1">
        <f t="array" ref="AS226">IFERROR(_xlfn.XLOOKUP(Tool_Austria!$G226&amp;$E$2,'Waste management'!$A:$A&amp;'Waste management'!$B:$B,'Waste management'!D:D)*$E226,"")</f>
        <v>1.0666613922999998E-9</v>
      </c>
      <c r="AT226" cm="1">
        <f t="array" ref="AT226">IFERROR(_xlfn.XLOOKUP(Tool_Austria!$G226&amp;$E$2,'Waste management'!$A:$A&amp;'Waste management'!$B:$B,'Waste management'!E:E)*$E226,"")</f>
        <v>2.8760689999999998E-3</v>
      </c>
      <c r="AU226" cm="1">
        <f t="array" ref="AU226">IFERROR(_xlfn.XLOOKUP(Tool_Austria!$G226&amp;$E$2,'Waste management'!$A:$A&amp;'Waste management'!$B:$B,'Waste management'!F:F)*$E226,"")</f>
        <v>3.3507599999999996E-4</v>
      </c>
      <c r="AV226" cm="1">
        <f t="array" ref="AV226">IFERROR(_xlfn.XLOOKUP(Tool_Austria!$G226&amp;$E$2,'Waste management'!$A:$A&amp;'Waste management'!$B:$B,'Waste management'!G:G)*$E226,"")</f>
        <v>3.2333717079999995E-8</v>
      </c>
      <c r="AW226" cm="1">
        <f t="array" ref="AW226">IFERROR(_xlfn.XLOOKUP(Tool_Austria!$G226&amp;$E$2,'Waste management'!$A:$A&amp;'Waste management'!$B:$B,'Waste management'!H:H)*$E226,"")</f>
        <v>1.0539564272999997E-9</v>
      </c>
      <c r="AX226" cm="1">
        <f t="array" ref="AX226">IFERROR(_xlfn.XLOOKUP(Tool_Austria!$G226&amp;$E$2,'Waste management'!$A:$A&amp;'Waste management'!$B:$B,'Waste management'!I:I)*$E226,"")</f>
        <v>7.4933325109999991E-10</v>
      </c>
      <c r="AY226" cm="1">
        <f t="array" ref="AY226">IFERROR(_xlfn.XLOOKUP(Tool_Austria!$G226&amp;$E$2,'Waste management'!$A:$A&amp;'Waste management'!$B:$B,'Waste management'!J:J)*$E226,"")</f>
        <v>6.1709829999999997E-3</v>
      </c>
      <c r="AZ226" cm="1">
        <f t="array" ref="AZ226">IFERROR(_xlfn.XLOOKUP(Tool_Austria!$G226&amp;$E$2,'Waste management'!$A:$A&amp;'Waste management'!$B:$B,'Waste management'!K:K)*$E226,"")</f>
        <v>1.5020954465999999E-5</v>
      </c>
      <c r="BA226" cm="1">
        <f t="array" ref="BA226">IFERROR(_xlfn.XLOOKUP(Tool_Austria!$G226&amp;$E$2,'Waste management'!$A:$A&amp;'Waste management'!$B:$B,'Waste management'!L:L)*$E226,"")</f>
        <v>2.7029854921999997E-4</v>
      </c>
      <c r="BB226" cm="1">
        <f t="array" ref="BB226">IFERROR(_xlfn.XLOOKUP(Tool_Austria!$G226&amp;$E$2,'Waste management'!$A:$A&amp;'Waste management'!$B:$B,'Waste management'!M:M)*$E226,"")</f>
        <v>2.7197001999999998E-2</v>
      </c>
      <c r="BC226" cm="1">
        <f t="array" ref="BC226">IFERROR(_xlfn.XLOOKUP(Tool_Austria!$G226&amp;$E$2,'Waste management'!$A:$A&amp;'Waste management'!$B:$B,'Waste management'!N:N)*$E226,"")</f>
        <v>23.385903421999995</v>
      </c>
      <c r="BD226" cm="1">
        <f t="array" ref="BD226">IFERROR(_xlfn.XLOOKUP(Tool_Austria!$G226&amp;$E$2,'Waste management'!$A:$A&amp;'Waste management'!$B:$B,'Waste management'!O:O)*$E226,"")</f>
        <v>1.4911161229999996</v>
      </c>
      <c r="BE226" cm="1">
        <f t="array" ref="BE226">IFERROR(_xlfn.XLOOKUP(Tool_Austria!$G226&amp;$E$2,'Waste management'!$A:$A&amp;'Waste management'!$B:$B,'Waste management'!P:P)*$E226,"")</f>
        <v>3.2195218999999997E-2</v>
      </c>
      <c r="BF226" cm="1">
        <f t="array" ref="BF226">IFERROR(_xlfn.XLOOKUP(Tool_Austria!$G226&amp;$E$2,'Waste management'!$A:$A&amp;'Waste management'!$B:$B,'Waste management'!Q:Q)*$E226,"")</f>
        <v>0.9370679569999999</v>
      </c>
      <c r="BG226" cm="1">
        <f t="array" ref="BG226">IFERROR(_xlfn.XLOOKUP(Tool_Austria!$G226&amp;$E$2,'Waste management'!$A:$A&amp;'Waste management'!$B:$B,'Waste management'!R:R)*$E226,"")</f>
        <v>3.0452823799999995E-7</v>
      </c>
      <c r="BH226">
        <f>IFERROR((L226+AR226+AB226)*_xlfn.XLOOKUP(Tool_Austria!BH$4,Monetization_Factors!$A:$A,Monetization_Factors!$D:$D),"")</f>
        <v>0.38295092187921881</v>
      </c>
      <c r="BI226">
        <f>IFERROR((M226+AS226+AC226)*_xlfn.XLOOKUP(Tool_Austria!BI$4,Monetization_Factors!$A:$A,Monetization_Factors!$D:$D),"")</f>
        <v>4.6674542194047401E-6</v>
      </c>
      <c r="BJ226">
        <f>IFERROR((N226+AT226+AD226)*_xlfn.XLOOKUP(Tool_Austria!BJ$4,Monetization_Factors!$A:$A,Monetization_Factors!$D:$D),"")</f>
        <v>6.2453137770255944E-4</v>
      </c>
      <c r="BK226">
        <f>IFERROR((O226+AU226+AE226)*_xlfn.XLOOKUP(Tool_Austria!BK$4,Monetization_Factors!$A:$A,Monetization_Factors!$D:$D),"")</f>
        <v>1.285454600903479E-2</v>
      </c>
      <c r="BL226">
        <f>IFERROR((P226+AV226+AF226)*_xlfn.XLOOKUP(Tool_Austria!BL$4,Monetization_Factors!$A:$A,Monetization_Factors!$D:$D),"")</f>
        <v>0.18302893115863828</v>
      </c>
      <c r="BM226">
        <f>IFERROR((Q226+AW226+AG226)*_xlfn.XLOOKUP(Tool_Austria!BM$4,Monetization_Factors!$A:$A,Monetization_Factors!$D:$D),"")</f>
        <v>2.0587212996204349E-2</v>
      </c>
      <c r="BN226">
        <f>IFERROR((R226+AX226+AH226)*_xlfn.XLOOKUP(Tool_Austria!BN$4,Monetization_Factors!$A:$A,Monetization_Factors!$D:$D),"")</f>
        <v>4.2031208547834206E-3</v>
      </c>
      <c r="BO226">
        <f>IFERROR((S226+AY226+AI226)*_xlfn.XLOOKUP(Tool_Austria!BO$4,Monetization_Factors!$A:$A,Monetization_Factors!$D:$D),"")</f>
        <v>1.0008891668545584E-2</v>
      </c>
      <c r="BP226">
        <f>IFERROR((T226+AZ226+AJ226)*_xlfn.XLOOKUP(Tool_Austria!BP$4,Monetization_Factors!$A:$A,Monetization_Factors!$D:$D),"")</f>
        <v>9.8625622030742814E-4</v>
      </c>
      <c r="BQ226">
        <f>IFERROR((U226+BA226+AK226)*_xlfn.XLOOKUP(Tool_Austria!BQ$4,Monetization_Factors!$A:$A,Monetization_Factors!$D:$D),"")</f>
        <v>6.5987426550878206E-2</v>
      </c>
      <c r="BR226" t="str">
        <f>IFERROR((V226+BB226+AL226)*_xlfn.XLOOKUP(Tool_Austria!BR$4,Monetization_Factors!$A:$A,Monetization_Factors!$D:$D),"")</f>
        <v/>
      </c>
      <c r="BS226">
        <f>IFERROR((W226+BC226+AM226)*_xlfn.XLOOKUP(Tool_Austria!BS$4,Monetization_Factors!$A:$A,Monetization_Factors!$D:$D),"")</f>
        <v>2.141377750953495E-3</v>
      </c>
      <c r="BT226">
        <f>IFERROR((X226+BD226+AN226)*_xlfn.XLOOKUP(Tool_Austria!BT$4,Monetization_Factors!$A:$A,Monetization_Factors!$D:$D),"")</f>
        <v>2.3265754821542806E-2</v>
      </c>
      <c r="BU226">
        <f>IFERROR((Y226+BE226+AO226)*_xlfn.XLOOKUP(Tool_Austria!BU$4,Monetization_Factors!$A:$A,Monetization_Factors!$D:$D),"")</f>
        <v>2.5833776806437111E-3</v>
      </c>
      <c r="BV226">
        <f>IFERROR((Z226+BF226+AP226)*_xlfn.XLOOKUP(Tool_Austria!BV$4,Monetization_Factors!$A:$A,Monetization_Factors!$D:$D),"")</f>
        <v>5.8999127971970315E-2</v>
      </c>
      <c r="BW226">
        <f>IFERROR((AA226+BG226+AQ226)*_xlfn.XLOOKUP(Tool_Austria!BW$4,Monetization_Factors!$A:$A,Monetization_Factors!$D:$D),"")</f>
        <v>2.5598018336821818E-5</v>
      </c>
      <c r="BX226" s="38" cm="1">
        <f t="array" ref="BX226">IFERROR(_xlfn.IFS(I226&lt;&gt;0,I226*E226,I226="",J226*E226),"")</f>
        <v>3.5265060857214645</v>
      </c>
      <c r="BY226" s="38">
        <f t="shared" si="123"/>
        <v>0.76825174241298</v>
      </c>
      <c r="BZ226" s="38">
        <f t="shared" si="124"/>
        <v>4.2947578281344443</v>
      </c>
      <c r="CA226" s="38">
        <f t="shared" si="125"/>
        <v>6.6073197355914527E-3</v>
      </c>
      <c r="CB226">
        <f t="shared" si="128"/>
        <v>2.9434923908242214</v>
      </c>
      <c r="CC226">
        <f t="shared" si="128"/>
        <v>1.1659588574363565E-7</v>
      </c>
      <c r="CD226">
        <f t="shared" si="128"/>
        <v>0.40921125474444442</v>
      </c>
      <c r="CE226">
        <f t="shared" si="128"/>
        <v>8.4922840131881096E-3</v>
      </c>
      <c r="CF226">
        <f t="shared" si="128"/>
        <v>1.8334538789027994E-7</v>
      </c>
      <c r="CG226">
        <f t="shared" si="128"/>
        <v>9.9138560164727967E-8</v>
      </c>
      <c r="CH226">
        <f t="shared" si="128"/>
        <v>3.6560279207520437E-9</v>
      </c>
      <c r="CI226">
        <f t="shared" si="128"/>
        <v>2.285972922010944E-2</v>
      </c>
      <c r="CJ226">
        <f t="shared" si="128"/>
        <v>4.0430422650605553E-4</v>
      </c>
      <c r="CK226">
        <f t="shared" si="128"/>
        <v>1.6131196308243334E-2</v>
      </c>
      <c r="CL226">
        <f t="shared" si="128"/>
        <v>9.4152517285574985E-2</v>
      </c>
      <c r="CM226">
        <f t="shared" si="128"/>
        <v>44.004472785889774</v>
      </c>
      <c r="CN226">
        <f t="shared" si="128"/>
        <v>104.48411829904221</v>
      </c>
      <c r="CO226">
        <f t="shared" si="128"/>
        <v>0.40651570483688881</v>
      </c>
      <c r="CP226">
        <f t="shared" si="128"/>
        <v>35.729323955890443</v>
      </c>
      <c r="CQ226">
        <f t="shared" si="129"/>
        <v>1.2253016324189821E-5</v>
      </c>
      <c r="CR226">
        <f t="shared" si="130"/>
        <v>4.5284498320372641E-3</v>
      </c>
      <c r="CS226">
        <f t="shared" si="130"/>
        <v>1.7937828575943945E-10</v>
      </c>
      <c r="CT226">
        <f t="shared" si="130"/>
        <v>6.2955577652991444E-4</v>
      </c>
      <c r="CU226">
        <f t="shared" si="130"/>
        <v>1.3065052327981708E-5</v>
      </c>
      <c r="CV226">
        <f t="shared" si="130"/>
        <v>2.8206982752350759E-10</v>
      </c>
      <c r="CW226">
        <f t="shared" si="130"/>
        <v>1.5252086179188919E-10</v>
      </c>
      <c r="CX226">
        <f t="shared" si="130"/>
        <v>5.6246583396185285E-12</v>
      </c>
      <c r="CY226">
        <f t="shared" si="130"/>
        <v>3.5168814184783754E-5</v>
      </c>
      <c r="CZ226">
        <f t="shared" si="130"/>
        <v>6.2200650231700855E-7</v>
      </c>
      <c r="DA226">
        <f t="shared" si="130"/>
        <v>2.4817225089605131E-5</v>
      </c>
      <c r="DB226">
        <f t="shared" si="130"/>
        <v>1.4485002659319227E-4</v>
      </c>
      <c r="DC226">
        <f t="shared" si="130"/>
        <v>6.769918890136889E-2</v>
      </c>
      <c r="DD226">
        <f t="shared" si="130"/>
        <v>0.16074479738314185</v>
      </c>
      <c r="DE226">
        <f t="shared" si="130"/>
        <v>6.2540877667213658E-4</v>
      </c>
      <c r="DF226">
        <f t="shared" si="130"/>
        <v>5.4968190701369914E-2</v>
      </c>
      <c r="DG226">
        <f t="shared" si="131"/>
        <v>1.8850794344907417E-8</v>
      </c>
      <c r="DH226" s="5">
        <f>IFERROR(((((L226+AB226)*(1/$H226))+AR226)/$F$2)/($B$2*('CAR.CAP_per person'!B$2)/(_xlfn.XLOOKUP($E$2,EU_countries_GDP!$A$2:$A$29,EU_countries_GDP!$E$2:$E$29))),"")</f>
        <v>0.11722814203946705</v>
      </c>
      <c r="DI226" s="5">
        <f>IFERROR(((((M226+AC226)*(1/$H226))+AS226)/$F$2)/($B$2*('CAR.CAP_per person'!C$2)/(_xlfn.XLOOKUP($E$2,EU_countries_GDP!$A$2:$A$29,EU_countries_GDP!$E$2:$E$29))),"")</f>
        <v>5.9825527995572669E-5</v>
      </c>
      <c r="DJ226" s="5">
        <f>IFERROR(((((N226+AD226)*(1/$H226))+AT226)/$F$2)/($B$2*('CAR.CAP_per person'!D$2)/(_xlfn.XLOOKUP($E$2,EU_countries_GDP!$A$2:$A$29,EU_countries_GDP!$E$2:$E$29))),"")</f>
        <v>2.1513214905605508E-4</v>
      </c>
      <c r="DK226" s="5">
        <f>IFERROR(((((O226+AE226)*(1/$H226))+AU226)/$F$2)/($B$2*('CAR.CAP_per person'!E$2)/(_xlfn.XLOOKUP($E$2,EU_countries_GDP!$A$2:$A$29,EU_countries_GDP!$E$2:$E$29))),"")</f>
        <v>5.7012668800181486E-3</v>
      </c>
      <c r="DL226" s="5">
        <f>IFERROR(((((P226+AF226)*(1/$H226))+AV226)/$F$2)/($B$2*('CAR.CAP_per person'!F$2)/(_xlfn.XLOOKUP($E$2,EU_countries_GDP!$A$2:$A$29,EU_countries_GDP!$E$2:$E$29))),"")</f>
        <v>9.0827560361055493E-2</v>
      </c>
      <c r="DM226" s="5">
        <f>IFERROR(((((Q226+AG226)*(1/$H226))+AW226)/$F$2)/($B$2*('CAR.CAP_per person'!G$2)/(_xlfn.XLOOKUP($E$2,EU_countries_GDP!$A$2:$A$29,EU_countries_GDP!$E$2:$E$29))),"")</f>
        <v>2.8525638323349579E-2</v>
      </c>
      <c r="DN226" s="5">
        <f>IFERROR(((((R226+AH226)*(1/$H226))+AX226)/$F$2)/($B$2*('CAR.CAP_per person'!H$2)/(_xlfn.XLOOKUP($E$2,EU_countries_GDP!$A$2:$A$29,EU_countries_GDP!$E$2:$E$29))),"")</f>
        <v>2.2497009758086194E-4</v>
      </c>
      <c r="DO226" s="5">
        <f>IFERROR(((((S226+AI226)*(1/$H226))+AY226)/$F$2)/($B$2*('CAR.CAP_per person'!I$2)/(_xlfn.XLOOKUP($E$2,EU_countries_GDP!$A$2:$A$29,EU_countries_GDP!$E$2:$E$29))),"")</f>
        <v>5.5678858519073475E-3</v>
      </c>
      <c r="DP226" s="5">
        <f>IFERROR(((((T226+AJ226)*(1/$H226))+AZ226)/$F$2)/($B$2*('CAR.CAP_per person'!J$2)/(_xlfn.XLOOKUP($E$2,EU_countries_GDP!$A$2:$A$29,EU_countries_GDP!$E$2:$E$29))),"")</f>
        <v>1.9019985487670699E-2</v>
      </c>
      <c r="DQ226" s="5">
        <f>IFERROR(((((U226+AK226)*(1/$H226))+BA226)/$F$2)/($B$2*('CAR.CAP_per person'!K$2)/(_xlfn.XLOOKUP($E$2,EU_countries_GDP!$A$2:$A$29,EU_countries_GDP!$E$2:$E$29))),"")</f>
        <v>2.2185779232485707E-2</v>
      </c>
      <c r="DR226" s="5">
        <f>IFERROR(((((V226+AL226)*(1/$H226))+BB226)/$F$2)/($B$2*('CAR.CAP_per person'!L$2)/(_xlfn.XLOOKUP($E$2,EU_countries_GDP!$A$2:$A$29,EU_countries_GDP!$E$2:$E$29))),"")</f>
        <v>3.7126172011175199E-3</v>
      </c>
      <c r="DS226" s="5">
        <f>IFERROR(((((W226+AM226)*(1/$H226))+BC226)/$F$2)/($B$2*('CAR.CAP_per person'!M$2)/(_xlfn.XLOOKUP($E$2,EU_countries_GDP!$A$2:$A$29,EU_countries_GDP!$E$2:$E$29))),"")</f>
        <v>7.0870714243513933E-2</v>
      </c>
      <c r="DT226" s="5">
        <f>IFERROR(((((X226+AN226)*(1/$H226))+BD226)/$F$2)/($B$2*('CAR.CAP_per person'!N$2)/(_xlfn.XLOOKUP($E$2,EU_countries_GDP!$A$2:$A$29,EU_countries_GDP!$E$2:$E$29))),"")</f>
        <v>2.2673909811103137</v>
      </c>
      <c r="DU226" s="5">
        <f>IFERROR(((((Y226+AO226)*(1/$H226))+BE226)/$F$2)/($B$2*('CAR.CAP_per person'!O$2)/(_xlfn.XLOOKUP($E$2,EU_countries_GDP!$A$2:$A$29,EU_countries_GDP!$E$2:$E$29))),"")</f>
        <v>5.990817937310787E-4</v>
      </c>
      <c r="DV226" s="5">
        <f>IFERROR(((((Z226+AP226)*(1/$H226))+BF226)/$F$2)/($B$2*('CAR.CAP_per person'!P$2)/(_xlfn.XLOOKUP($E$2,EU_countries_GDP!$A$2:$A$29,EU_countries_GDP!$E$2:$E$29))),"")</f>
        <v>4.3794709498967369E-2</v>
      </c>
      <c r="DW226" s="5">
        <f>IFERROR(((((AA226+AQ226)*(1/$H226))+BG226)/$F$2)/($B$2*('CAR.CAP_per person'!Q$2)/(_xlfn.XLOOKUP($E$2,EU_countries_GDP!$A$2:$A$29,EU_countries_GDP!$E$2:$E$29))),"")</f>
        <v>1.5311883771355466E-2</v>
      </c>
    </row>
    <row r="227" spans="1:127">
      <c r="A227" t="s">
        <v>226</v>
      </c>
      <c r="B227" t="str">
        <f>_xlfn.XLOOKUP(D227,Table5[Ingredient],Table5[Category],"",FALSE)</f>
        <v>Dairy products</v>
      </c>
      <c r="C227" s="33" t="s">
        <v>229</v>
      </c>
      <c r="D227" s="33" t="s">
        <v>183</v>
      </c>
      <c r="E227" s="33">
        <v>1.5956000000000001</v>
      </c>
      <c r="F227" s="33" t="s">
        <v>179</v>
      </c>
      <c r="G227" s="33" t="s">
        <v>180</v>
      </c>
      <c r="H227" s="91">
        <f>Dataset_AT!S106</f>
        <v>0.55111909367228518</v>
      </c>
      <c r="I227" s="33"/>
      <c r="J227" s="37">
        <f>IFERROR(INDEX('AveragePrices&amp;Codes'!G:AG, MATCH($D227, 'AveragePrices&amp;Codes'!$A:$A, 0), MATCH(Tool_Austria!$E$2, 'AveragePrices&amp;Codes'!$G$1:$AG$1, 0)),"")</f>
        <v>0.51222692307692297</v>
      </c>
      <c r="K227" s="37">
        <f>IFERROR(E227/(_xlfn.XLOOKUP(A227,Dataset_AT!$V$2:$V$9,Dataset_AT!$W$2:$W$9)),"")</f>
        <v>1.8553488372093026E-2</v>
      </c>
      <c r="L227">
        <f>IFERROR(IF($F227="Raw",_xlfn.XLOOKUP(_xlfn.XLOOKUP(Tool_Austria!$D227,'AveragePrices&amp;Codes'!$A:$A,'AveragePrices&amp;Codes'!$B:$B),AGRIBALYSE_Raw!$B:$B,AGRIBALYSE_Raw!O:O)*$E227,_xlfn.XLOOKUP(_xlfn.XLOOKUP(Tool_Austria!$D227,'AveragePrices&amp;Codes'!$A:$A,'AveragePrices&amp;Codes'!$B:$B),AGRIBALYSE_Cooked!$C:$C,AGRIBALYSE_Cooked!P:P)*$E227),"")</f>
        <v>2.4452986535578951</v>
      </c>
      <c r="M227">
        <f>IFERROR(IF($F227="Raw",_xlfn.XLOOKUP(_xlfn.XLOOKUP(Tool_Austria!$D227,'AveragePrices&amp;Codes'!$A:$A,'AveragePrices&amp;Codes'!$B:$B),AGRIBALYSE_Raw!$B:$B,AGRIBALYSE_Raw!P:P)*$E227,_xlfn.XLOOKUP(_xlfn.XLOOKUP(Tool_Austria!$D227,'AveragePrices&amp;Codes'!$A:$A,'AveragePrices&amp;Codes'!$B:$B),AGRIBALYSE_Cooked!$C:$C,AGRIBALYSE_Cooked!Q:Q)*$E227),"")</f>
        <v>3.829850153178948E-8</v>
      </c>
      <c r="N227">
        <f>IFERROR(IF($F227="Raw",_xlfn.XLOOKUP(_xlfn.XLOOKUP(Tool_Austria!$D227,'AveragePrices&amp;Codes'!$A:$A,'AveragePrices&amp;Codes'!$B:$B),AGRIBALYSE_Raw!$B:$B,AGRIBALYSE_Raw!Q:Q)*$E227,_xlfn.XLOOKUP(_xlfn.XLOOKUP(Tool_Austria!$D227,'AveragePrices&amp;Codes'!$A:$A,'AveragePrices&amp;Codes'!$B:$B),AGRIBALYSE_Cooked!$C:$C,AGRIBALYSE_Cooked!R:R)*$E227),"")</f>
        <v>0.22715485628631582</v>
      </c>
      <c r="O227">
        <f>IFERROR(IF($F227="Raw",_xlfn.XLOOKUP(_xlfn.XLOOKUP(Tool_Austria!$D227,'AveragePrices&amp;Codes'!$A:$A,'AveragePrices&amp;Codes'!$B:$B),AGRIBALYSE_Raw!$B:$B,AGRIBALYSE_Raw!R:R)*$E227,_xlfn.XLOOKUP(_xlfn.XLOOKUP(Tool_Austria!$D227,'AveragePrices&amp;Codes'!$A:$A,'AveragePrices&amp;Codes'!$B:$B),AGRIBALYSE_Cooked!$C:$C,AGRIBALYSE_Cooked!S:S)*$E227),"")</f>
        <v>5.1048551469473694E-3</v>
      </c>
      <c r="P227">
        <f>IFERROR(IF($F227="Raw",_xlfn.XLOOKUP(_xlfn.XLOOKUP(Tool_Austria!$D227,'AveragePrices&amp;Codes'!$A:$A,'AveragePrices&amp;Codes'!$B:$B),AGRIBALYSE_Raw!$B:$B,AGRIBALYSE_Raw!S:S)*$E227,_xlfn.XLOOKUP(_xlfn.XLOOKUP(Tool_Austria!$D227,'AveragePrices&amp;Codes'!$A:$A,'AveragePrices&amp;Codes'!$B:$B),AGRIBALYSE_Cooked!$C:$C,AGRIBALYSE_Cooked!T:T)*$E227),"")</f>
        <v>2.0274019438315791E-7</v>
      </c>
      <c r="Q227">
        <f>IFERROR(IF($F227="Raw",_xlfn.XLOOKUP(_xlfn.XLOOKUP(Tool_Austria!$D227,'AveragePrices&amp;Codes'!$A:$A,'AveragePrices&amp;Codes'!$B:$B),AGRIBALYSE_Raw!$B:$B,AGRIBALYSE_Raw!T:T)*$E227,_xlfn.XLOOKUP(_xlfn.XLOOKUP(Tool_Austria!$D227,'AveragePrices&amp;Codes'!$A:$A,'AveragePrices&amp;Codes'!$B:$B),AGRIBALYSE_Cooked!$C:$C,AGRIBALYSE_Cooked!U:U)*$E227),"")</f>
        <v>2.8692715760421058E-8</v>
      </c>
      <c r="R227">
        <f>IFERROR(IF($F227="Raw",_xlfn.XLOOKUP(_xlfn.XLOOKUP(Tool_Austria!$D227,'AveragePrices&amp;Codes'!$A:$A,'AveragePrices&amp;Codes'!$B:$B),AGRIBALYSE_Raw!$B:$B,AGRIBALYSE_Raw!U:U)*$E227,_xlfn.XLOOKUP(_xlfn.XLOOKUP(Tool_Austria!$D227,'AveragePrices&amp;Codes'!$A:$A,'AveragePrices&amp;Codes'!$B:$B),AGRIBALYSE_Cooked!$C:$C,AGRIBALYSE_Cooked!V:V)*$E227),"")</f>
        <v>1.1975226409726316E-9</v>
      </c>
      <c r="S227">
        <f>IFERROR(IF($F227="Raw",_xlfn.XLOOKUP(_xlfn.XLOOKUP(Tool_Austria!$D227,'AveragePrices&amp;Codes'!$A:$A,'AveragePrices&amp;Codes'!$B:$B),AGRIBALYSE_Raw!$B:$B,AGRIBALYSE_Raw!V:V)*$E227,_xlfn.XLOOKUP(_xlfn.XLOOKUP(Tool_Austria!$D227,'AveragePrices&amp;Codes'!$A:$A,'AveragePrices&amp;Codes'!$B:$B),AGRIBALYSE_Cooked!$C:$C,AGRIBALYSE_Cooked!W:W)*$E227),"")</f>
        <v>2.7136340647157899E-2</v>
      </c>
      <c r="T227">
        <f>IFERROR(IF($F227="Raw",_xlfn.XLOOKUP(_xlfn.XLOOKUP(Tool_Austria!$D227,'AveragePrices&amp;Codes'!$A:$A,'AveragePrices&amp;Codes'!$B:$B),AGRIBALYSE_Raw!$B:$B,AGRIBALYSE_Raw!W:W)*$E227,_xlfn.XLOOKUP(_xlfn.XLOOKUP(Tool_Austria!$D227,'AveragePrices&amp;Codes'!$A:$A,'AveragePrices&amp;Codes'!$B:$B),AGRIBALYSE_Cooked!$C:$C,AGRIBALYSE_Cooked!X:X)*$E227),"")</f>
        <v>2.0768027275789477E-4</v>
      </c>
      <c r="U227">
        <f>IFERROR(IF($F227="Raw",_xlfn.XLOOKUP(_xlfn.XLOOKUP(Tool_Austria!$D227,'AveragePrices&amp;Codes'!$A:$A,'AveragePrices&amp;Codes'!$B:$B),AGRIBALYSE_Raw!$B:$B,AGRIBALYSE_Raw!X:X)*$E227,_xlfn.XLOOKUP(_xlfn.XLOOKUP(Tool_Austria!$D227,'AveragePrices&amp;Codes'!$A:$A,'AveragePrices&amp;Codes'!$B:$B),AGRIBALYSE_Cooked!$C:$C,AGRIBALYSE_Cooked!Y:Y)*$E227),"")</f>
        <v>7.3259266518736852E-3</v>
      </c>
      <c r="V227">
        <f>IFERROR(IF($F227="Raw",_xlfn.XLOOKUP(_xlfn.XLOOKUP(Tool_Austria!$D227,'AveragePrices&amp;Codes'!$A:$A,'AveragePrices&amp;Codes'!$B:$B),AGRIBALYSE_Raw!$B:$B,AGRIBALYSE_Raw!Y:Y)*$E227,_xlfn.XLOOKUP(_xlfn.XLOOKUP(Tool_Austria!$D227,'AveragePrices&amp;Codes'!$A:$A,'AveragePrices&amp;Codes'!$B:$B),AGRIBALYSE_Cooked!$C:$C,AGRIBALYSE_Cooked!Z:Z)*$E227),"")</f>
        <v>0.1160564194863158</v>
      </c>
      <c r="W227">
        <f>IFERROR(IF($F227="Raw",_xlfn.XLOOKUP(_xlfn.XLOOKUP(Tool_Austria!$D227,'AveragePrices&amp;Codes'!$A:$A,'AveragePrices&amp;Codes'!$B:$B),AGRIBALYSE_Raw!$B:$B,AGRIBALYSE_Raw!Z:Z)*$E227,_xlfn.XLOOKUP(_xlfn.XLOOKUP(Tool_Austria!$D227,'AveragePrices&amp;Codes'!$A:$A,'AveragePrices&amp;Codes'!$B:$B),AGRIBALYSE_Cooked!$C:$C,AGRIBALYSE_Cooked!AA:AA)*$E227),"")</f>
        <v>28.160050733894739</v>
      </c>
      <c r="X227">
        <f>IFERROR(IF($F227="Raw",_xlfn.XLOOKUP(_xlfn.XLOOKUP(Tool_Austria!$D227,'AveragePrices&amp;Codes'!$A:$A,'AveragePrices&amp;Codes'!$B:$B),AGRIBALYSE_Raw!$B:$B,AGRIBALYSE_Raw!AA:AA)*$E227,_xlfn.XLOOKUP(_xlfn.XLOOKUP(Tool_Austria!$D227,'AveragePrices&amp;Codes'!$A:$A,'AveragePrices&amp;Codes'!$B:$B),AGRIBALYSE_Cooked!$C:$C,AGRIBALYSE_Cooked!AB:AB)*$E227),"")</f>
        <v>107.18075844042107</v>
      </c>
      <c r="Y227">
        <f>IFERROR(IF($F227="Raw",_xlfn.XLOOKUP(_xlfn.XLOOKUP(Tool_Austria!$D227,'AveragePrices&amp;Codes'!$A:$A,'AveragePrices&amp;Codes'!$B:$B),AGRIBALYSE_Raw!$B:$B,AGRIBALYSE_Raw!AB:AB)*$E227,_xlfn.XLOOKUP(_xlfn.XLOOKUP(Tool_Austria!$D227,'AveragePrices&amp;Codes'!$A:$A,'AveragePrices&amp;Codes'!$B:$B),AGRIBALYSE_Cooked!$C:$C,AGRIBALYSE_Cooked!AC:AC)*$E227),"")</f>
        <v>0.29264745078736848</v>
      </c>
      <c r="Z227">
        <f>IFERROR(IF($F227="Raw",_xlfn.XLOOKUP(_xlfn.XLOOKUP(Tool_Austria!$D227,'AveragePrices&amp;Codes'!$A:$A,'AveragePrices&amp;Codes'!$B:$B),AGRIBALYSE_Raw!$B:$B,AGRIBALYSE_Raw!AC:AC)*$E227,_xlfn.XLOOKUP(_xlfn.XLOOKUP(Tool_Austria!$D227,'AveragePrices&amp;Codes'!$A:$A,'AveragePrices&amp;Codes'!$B:$B),AGRIBALYSE_Cooked!$C:$C,AGRIBALYSE_Cooked!AD:AD)*$E227),"")</f>
        <v>14.405277341726318</v>
      </c>
      <c r="AA227">
        <f>IFERROR(IF($F227="Raw",_xlfn.XLOOKUP(_xlfn.XLOOKUP(Tool_Austria!$D227,'AveragePrices&amp;Codes'!$A:$A,'AveragePrices&amp;Codes'!$B:$B),AGRIBALYSE_Raw!$B:$B,AGRIBALYSE_Raw!AD:AD)*$E227,_xlfn.XLOOKUP(_xlfn.XLOOKUP(Tool_Austria!$D227,'AveragePrices&amp;Codes'!$A:$A,'AveragePrices&amp;Codes'!$B:$B),AGRIBALYSE_Cooked!$C:$C,AGRIBALYSE_Cooked!AE:AE)*$E227),"")</f>
        <v>5.6440854796210533E-6</v>
      </c>
      <c r="AB227" cm="1">
        <f t="array" ref="AB227">IFERROR(_xlfn.XLOOKUP(Tool_Austria!$F227&amp;$E$2,'Cooking methods'!$A:$A&amp;'Cooking methods'!$B:$B,'Cooking methods'!C:C)*$E227,"")</f>
        <v>0.31445788018400006</v>
      </c>
      <c r="AC227" cm="1">
        <f t="array" ref="AC227">IFERROR(_xlfn.XLOOKUP(Tool_Austria!$F227&amp;$E$2,'Cooking methods'!$A:$A&amp;'Cooking methods'!$B:$B,'Cooking methods'!D:D)*$E227,"")</f>
        <v>1.1262276182667999E-8</v>
      </c>
      <c r="AD227" cm="1">
        <f t="array" ref="AD227">IFERROR(_xlfn.XLOOKUP(Tool_Austria!$F227&amp;$E$2,'Cooking methods'!$A:$A&amp;'Cooking methods'!$B:$B,'Cooking methods'!E:E)*$E227,"")</f>
        <v>2.2354355999999999E-2</v>
      </c>
      <c r="AE227" cm="1">
        <f t="array" ref="AE227">IFERROR(_xlfn.XLOOKUP(Tool_Austria!$F227&amp;$E$2,'Cooking methods'!$A:$A&amp;'Cooking methods'!$B:$B,'Cooking methods'!F:F)*$E227,"")</f>
        <v>5.6949674924400013E-4</v>
      </c>
      <c r="AF227" cm="1">
        <f t="array" ref="AF227">IFERROR(_xlfn.XLOOKUP(Tool_Austria!$F227&amp;$E$2,'Cooking methods'!$A:$A&amp;'Cooking methods'!$B:$B,'Cooking methods'!G:G)*$E227,"")</f>
        <v>2.2981962921600002E-9</v>
      </c>
      <c r="AG227" cm="1">
        <f t="array" ref="AG227">IFERROR(_xlfn.XLOOKUP(Tool_Austria!$F227&amp;$E$2,'Cooking methods'!$A:$A&amp;'Cooking methods'!$B:$B,'Cooking methods'!H:H)*$E227,"")</f>
        <v>1.304106792816E-9</v>
      </c>
      <c r="AH227" cm="1">
        <f t="array" ref="AH227">IFERROR(_xlfn.XLOOKUP(Tool_Austria!$F227&amp;$E$2,'Cooking methods'!$A:$A&amp;'Cooking methods'!$B:$B,'Cooking methods'!I:I)*$E227,"")</f>
        <v>7.0673306386720004E-10</v>
      </c>
      <c r="AI227" cm="1">
        <f t="array" ref="AI227">IFERROR(_xlfn.XLOOKUP(Tool_Austria!$F227&amp;$E$2,'Cooking methods'!$A:$A&amp;'Cooking methods'!$B:$B,'Cooking methods'!J:J)*$E227,"")</f>
        <v>3.9703721678000008E-4</v>
      </c>
      <c r="AJ227" cm="1">
        <f t="array" ref="AJ227">IFERROR(_xlfn.XLOOKUP(Tool_Austria!$F227&amp;$E$2,'Cooking methods'!$A:$A&amp;'Cooking methods'!$B:$B,'Cooking methods'!K:K)*$E227,"")</f>
        <v>8.5050849194000011E-5</v>
      </c>
      <c r="AK227" cm="1">
        <f t="array" ref="AK227">IFERROR(_xlfn.XLOOKUP(Tool_Austria!$F227&amp;$E$2,'Cooking methods'!$A:$A&amp;'Cooking methods'!$B:$B,'Cooking methods'!L:L)*$E227,"")</f>
        <v>1.6081142908000001E-4</v>
      </c>
      <c r="AL227" cm="1">
        <f t="array" ref="AL227">IFERROR(_xlfn.XLOOKUP(Tool_Austria!$F227&amp;$E$2,'Cooking methods'!$A:$A&amp;'Cooking methods'!$B:$B,'Cooking methods'!M:M)*$E227,"")</f>
        <v>1.0848089489000001E-3</v>
      </c>
      <c r="AM227" cm="1">
        <f t="array" ref="AM227">IFERROR(_xlfn.XLOOKUP(Tool_Austria!$F227&amp;$E$2,'Cooking methods'!$A:$A&amp;'Cooking methods'!$B:$B,'Cooking methods'!N:N)*$E227,"")</f>
        <v>0.79821077126399997</v>
      </c>
      <c r="AN227" cm="1">
        <f t="array" ref="AN227">IFERROR(_xlfn.XLOOKUP(Tool_Austria!$F227&amp;$E$2,'Cooking methods'!$A:$A&amp;'Cooking methods'!$B:$B,'Cooking methods'!O:O)*$E227,"")</f>
        <v>0.46046367304000002</v>
      </c>
      <c r="AO227" cm="1">
        <f t="array" ref="AO227">IFERROR(_xlfn.XLOOKUP(Tool_Austria!$F227&amp;$E$2,'Cooking methods'!$A:$A&amp;'Cooking methods'!$B:$B,'Cooking methods'!P:P)*$E227,"")</f>
        <v>8.2453491624000008E-2</v>
      </c>
      <c r="AP227" cm="1">
        <f t="array" ref="AP227">IFERROR(_xlfn.XLOOKUP(Tool_Austria!$F227&amp;$E$2,'Cooking methods'!$A:$A&amp;'Cooking methods'!$B:$B,'Cooking methods'!Q:Q)*$E227,"")</f>
        <v>4.9629032127120007</v>
      </c>
      <c r="AQ227" cm="1">
        <f t="array" ref="AQ227">IFERROR(_xlfn.XLOOKUP(Tool_Austria!$F227&amp;$E$2,'Cooking methods'!$A:$A&amp;'Cooking methods'!$B:$B,'Cooking methods'!R:R)*$E227,"")</f>
        <v>4.7760809506720002E-7</v>
      </c>
      <c r="AR227" cm="1">
        <f t="array" ref="AR227">IFERROR(_xlfn.XLOOKUP(Tool_Austria!$G227&amp;$E$2,'Waste management'!$A:$A&amp;'Waste management'!$B:$B,'Waste management'!C:C)*$E227,"")</f>
        <v>8.9337644000000008E-2</v>
      </c>
      <c r="AS227" cm="1">
        <f t="array" ref="AS227">IFERROR(_xlfn.XLOOKUP(Tool_Austria!$G227&amp;$E$2,'Waste management'!$A:$A&amp;'Waste management'!$B:$B,'Waste management'!D:D)*$E227,"")</f>
        <v>6.0952079560000001E-10</v>
      </c>
      <c r="AT227" cm="1">
        <f t="array" ref="AT227">IFERROR(_xlfn.XLOOKUP(Tool_Austria!$G227&amp;$E$2,'Waste management'!$A:$A&amp;'Waste management'!$B:$B,'Waste management'!E:E)*$E227,"")</f>
        <v>1.6434680000000004E-3</v>
      </c>
      <c r="AU227" cm="1">
        <f t="array" ref="AU227">IFERROR(_xlfn.XLOOKUP(Tool_Austria!$G227&amp;$E$2,'Waste management'!$A:$A&amp;'Waste management'!$B:$B,'Waste management'!F:F)*$E227,"")</f>
        <v>1.9147200000000001E-4</v>
      </c>
      <c r="AV227" cm="1">
        <f t="array" ref="AV227">IFERROR(_xlfn.XLOOKUP(Tool_Austria!$G227&amp;$E$2,'Waste management'!$A:$A&amp;'Waste management'!$B:$B,'Waste management'!G:G)*$E227,"")</f>
        <v>1.8476409760000002E-8</v>
      </c>
      <c r="AW227" cm="1">
        <f t="array" ref="AW227">IFERROR(_xlfn.XLOOKUP(Tool_Austria!$G227&amp;$E$2,'Waste management'!$A:$A&amp;'Waste management'!$B:$B,'Waste management'!H:H)*$E227,"")</f>
        <v>6.0226081560000007E-10</v>
      </c>
      <c r="AX227" cm="1">
        <f t="array" ref="AX227">IFERROR(_xlfn.XLOOKUP(Tool_Austria!$G227&amp;$E$2,'Waste management'!$A:$A&amp;'Waste management'!$B:$B,'Waste management'!I:I)*$E227,"")</f>
        <v>4.2819042920000008E-10</v>
      </c>
      <c r="AY227" cm="1">
        <f t="array" ref="AY227">IFERROR(_xlfn.XLOOKUP(Tool_Austria!$G227&amp;$E$2,'Waste management'!$A:$A&amp;'Waste management'!$B:$B,'Waste management'!J:J)*$E227,"")</f>
        <v>3.5262760000000005E-3</v>
      </c>
      <c r="AZ227" cm="1">
        <f t="array" ref="AZ227">IFERROR(_xlfn.XLOOKUP(Tool_Austria!$G227&amp;$E$2,'Waste management'!$A:$A&amp;'Waste management'!$B:$B,'Waste management'!K:K)*$E227,"")</f>
        <v>8.5834025520000015E-6</v>
      </c>
      <c r="BA227" cm="1">
        <f t="array" ref="BA227">IFERROR(_xlfn.XLOOKUP(Tool_Austria!$G227&amp;$E$2,'Waste management'!$A:$A&amp;'Waste management'!$B:$B,'Waste management'!L:L)*$E227,"")</f>
        <v>1.5445631384000002E-4</v>
      </c>
      <c r="BB227" cm="1">
        <f t="array" ref="BB227">IFERROR(_xlfn.XLOOKUP(Tool_Austria!$G227&amp;$E$2,'Waste management'!$A:$A&amp;'Waste management'!$B:$B,'Waste management'!M:M)*$E227,"")</f>
        <v>1.5541144000000002E-2</v>
      </c>
      <c r="BC227" cm="1">
        <f t="array" ref="BC227">IFERROR(_xlfn.XLOOKUP(Tool_Austria!$G227&amp;$E$2,'Waste management'!$A:$A&amp;'Waste management'!$B:$B,'Waste management'!N:N)*$E227,"")</f>
        <v>13.363373384000001</v>
      </c>
      <c r="BD227" cm="1">
        <f t="array" ref="BD227">IFERROR(_xlfn.XLOOKUP(Tool_Austria!$G227&amp;$E$2,'Waste management'!$A:$A&amp;'Waste management'!$B:$B,'Waste management'!O:O)*$E227,"")</f>
        <v>0.85206635600000002</v>
      </c>
      <c r="BE227" cm="1">
        <f t="array" ref="BE227">IFERROR(_xlfn.XLOOKUP(Tool_Austria!$G227&amp;$E$2,'Waste management'!$A:$A&amp;'Waste management'!$B:$B,'Waste management'!P:P)*$E227,"")</f>
        <v>1.8397268000000001E-2</v>
      </c>
      <c r="BF227" cm="1">
        <f t="array" ref="BF227">IFERROR(_xlfn.XLOOKUP(Tool_Austria!$G227&amp;$E$2,'Waste management'!$A:$A&amp;'Waste management'!$B:$B,'Waste management'!Q:Q)*$E227,"")</f>
        <v>0.53546740400000004</v>
      </c>
      <c r="BG227" cm="1">
        <f t="array" ref="BG227">IFERROR(_xlfn.XLOOKUP(Tool_Austria!$G227&amp;$E$2,'Waste management'!$A:$A&amp;'Waste management'!$B:$B,'Waste management'!R:R)*$E227,"")</f>
        <v>1.74016136E-7</v>
      </c>
      <c r="BH227">
        <f>IFERROR((L227+AR227+AB227)*_xlfn.XLOOKUP(Tool_Austria!BH$4,Monetization_Factors!$A:$A,Monetization_Factors!$D:$D),"")</f>
        <v>0.37066963219886556</v>
      </c>
      <c r="BI227">
        <f>IFERROR((M227+AS227+AC227)*_xlfn.XLOOKUP(Tool_Austria!BI$4,Monetization_Factors!$A:$A,Monetization_Factors!$D:$D),"")</f>
        <v>2.0083690773140773E-6</v>
      </c>
      <c r="BJ227">
        <f>IFERROR((N227+AT227+AD227)*_xlfn.XLOOKUP(Tool_Austria!BJ$4,Monetization_Factors!$A:$A,Monetization_Factors!$D:$D),"")</f>
        <v>3.8330502305186843E-4</v>
      </c>
      <c r="BK227">
        <f>IFERROR((O227+AU227+AE227)*_xlfn.XLOOKUP(Tool_Austria!BK$4,Monetization_Factors!$A:$A,Monetization_Factors!$D:$D),"")</f>
        <v>8.8789427010909205E-3</v>
      </c>
      <c r="BL227">
        <f>IFERROR((P227+AV227+AF227)*_xlfn.XLOOKUP(Tool_Austria!BL$4,Monetization_Factors!$A:$A,Monetization_Factors!$D:$D),"")</f>
        <v>0.22312901072970706</v>
      </c>
      <c r="BM227">
        <f>IFERROR((Q227+AW227+AG227)*_xlfn.XLOOKUP(Tool_Austria!BM$4,Monetization_Factors!$A:$A,Monetization_Factors!$D:$D),"")</f>
        <v>6.3542363915326415E-3</v>
      </c>
      <c r="BN227">
        <f>IFERROR((R227+AX227+AH227)*_xlfn.XLOOKUP(Tool_Austria!BN$4,Monetization_Factors!$A:$A,Monetization_Factors!$D:$D),"")</f>
        <v>2.6814765097924079E-3</v>
      </c>
      <c r="BO227">
        <f>IFERROR((S227+AY227+AI227)*_xlfn.XLOOKUP(Tool_Austria!BO$4,Monetization_Factors!$A:$A,Monetization_Factors!$D:$D),"")</f>
        <v>1.3599142308002781E-2</v>
      </c>
      <c r="BP227">
        <f>IFERROR((T227+AZ227+AJ227)*_xlfn.XLOOKUP(Tool_Austria!BP$4,Monetization_Factors!$A:$A,Monetization_Factors!$D:$D),"")</f>
        <v>7.3502403531388802E-4</v>
      </c>
      <c r="BQ227">
        <f>IFERROR((U227+BA227+AK227)*_xlfn.XLOOKUP(Tool_Austria!BQ$4,Monetization_Factors!$A:$A,Monetization_Factors!$D:$D),"")</f>
        <v>3.1257616871835078E-2</v>
      </c>
      <c r="BR227" t="str">
        <f>IFERROR((V227+BB227+AL227)*_xlfn.XLOOKUP(Tool_Austria!BR$4,Monetization_Factors!$A:$A,Monetization_Factors!$D:$D),"")</f>
        <v/>
      </c>
      <c r="BS227">
        <f>IFERROR((W227+BC227+AM227)*_xlfn.XLOOKUP(Tool_Austria!BS$4,Monetization_Factors!$A:$A,Monetization_Factors!$D:$D),"")</f>
        <v>2.0594862657843625E-3</v>
      </c>
      <c r="BT227">
        <f>IFERROR((X227+BD227+AN227)*_xlfn.XLOOKUP(Tool_Austria!BT$4,Monetization_Factors!$A:$A,Monetization_Factors!$D:$D),"")</f>
        <v>2.4158487341482758E-2</v>
      </c>
      <c r="BU227">
        <f>IFERROR((Y227+BE227+AO227)*_xlfn.XLOOKUP(Tool_Austria!BU$4,Monetization_Factors!$A:$A,Monetization_Factors!$D:$D),"")</f>
        <v>2.5006524521798156E-3</v>
      </c>
      <c r="BV227">
        <f>IFERROR((Z227+BF227+AP227)*_xlfn.XLOOKUP(Tool_Austria!BV$4,Monetization_Factors!$A:$A,Monetization_Factors!$D:$D),"")</f>
        <v>3.2866501321398491E-2</v>
      </c>
      <c r="BW227">
        <f>IFERROR((AA227+BG227+AQ227)*_xlfn.XLOOKUP(Tool_Austria!BW$4,Monetization_Factors!$A:$A,Monetization_Factors!$D:$D),"")</f>
        <v>1.3152491464436285E-5</v>
      </c>
      <c r="BX227" s="38" cm="1">
        <f t="array" ref="BX227">IFERROR(_xlfn.IFS(I227&lt;&gt;0,I227*E227,I227="",J227*E227),"")</f>
        <v>0.81730927846153834</v>
      </c>
      <c r="BY227" s="38">
        <f t="shared" si="123"/>
        <v>0.71928867501057925</v>
      </c>
      <c r="BZ227" s="38">
        <f t="shared" si="124"/>
        <v>1.5365979534721177</v>
      </c>
      <c r="CA227" s="38">
        <f t="shared" si="125"/>
        <v>2.3639968514955656E-3</v>
      </c>
      <c r="CB227">
        <f t="shared" si="128"/>
        <v>2.849094177741895</v>
      </c>
      <c r="CC227">
        <f t="shared" si="128"/>
        <v>5.017029851005748E-8</v>
      </c>
      <c r="CD227">
        <f t="shared" si="128"/>
        <v>0.25115268028631582</v>
      </c>
      <c r="CE227">
        <f t="shared" si="128"/>
        <v>5.8658238961913694E-3</v>
      </c>
      <c r="CF227">
        <f t="shared" si="128"/>
        <v>2.2351480043531791E-7</v>
      </c>
      <c r="CG227">
        <f t="shared" si="128"/>
        <v>3.0599083368837061E-8</v>
      </c>
      <c r="CH227">
        <f t="shared" si="128"/>
        <v>2.3324461340398319E-9</v>
      </c>
      <c r="CI227">
        <f t="shared" si="128"/>
        <v>3.10596538639379E-2</v>
      </c>
      <c r="CJ227">
        <f t="shared" si="128"/>
        <v>3.0131452450389475E-4</v>
      </c>
      <c r="CK227">
        <f t="shared" si="128"/>
        <v>7.6411943947936852E-3</v>
      </c>
      <c r="CL227">
        <f t="shared" si="128"/>
        <v>0.1326823724352158</v>
      </c>
      <c r="CM227">
        <f t="shared" si="128"/>
        <v>42.321634889158737</v>
      </c>
      <c r="CN227">
        <f t="shared" si="128"/>
        <v>108.49328846946106</v>
      </c>
      <c r="CO227">
        <f t="shared" si="128"/>
        <v>0.39349821041136851</v>
      </c>
      <c r="CP227">
        <f t="shared" si="128"/>
        <v>19.903647958438317</v>
      </c>
      <c r="CQ227">
        <f t="shared" si="129"/>
        <v>6.2957097106882528E-6</v>
      </c>
      <c r="CR227">
        <f t="shared" si="130"/>
        <v>4.3832218119106078E-3</v>
      </c>
      <c r="CS227">
        <f t="shared" si="130"/>
        <v>7.7185074630857663E-11</v>
      </c>
      <c r="CT227">
        <f t="shared" si="130"/>
        <v>3.8638873890202435E-4</v>
      </c>
      <c r="CU227">
        <f t="shared" si="130"/>
        <v>9.0243444556790292E-6</v>
      </c>
      <c r="CV227">
        <f t="shared" si="130"/>
        <v>3.4386892374664295E-10</v>
      </c>
      <c r="CW227">
        <f t="shared" si="130"/>
        <v>4.7075512875133941E-11</v>
      </c>
      <c r="CX227">
        <f t="shared" si="130"/>
        <v>3.5883786677535874E-12</v>
      </c>
      <c r="CY227">
        <f t="shared" si="130"/>
        <v>4.7784082867596772E-5</v>
      </c>
      <c r="CZ227">
        <f t="shared" si="130"/>
        <v>4.6356080692906884E-7</v>
      </c>
      <c r="DA227">
        <f t="shared" si="130"/>
        <v>1.1755683684297977E-5</v>
      </c>
      <c r="DB227">
        <f t="shared" si="130"/>
        <v>2.0412672682340892E-4</v>
      </c>
      <c r="DC227">
        <f t="shared" si="130"/>
        <v>6.5110207521782676E-2</v>
      </c>
      <c r="DD227">
        <f t="shared" si="130"/>
        <v>0.16691275149147855</v>
      </c>
      <c r="DE227">
        <f t="shared" si="130"/>
        <v>6.0538186217133617E-4</v>
      </c>
      <c r="DF227">
        <f t="shared" si="130"/>
        <v>3.0620996859135871E-2</v>
      </c>
      <c r="DG227">
        <f t="shared" si="131"/>
        <v>9.6857072472126958E-9</v>
      </c>
      <c r="DH227" s="5">
        <f>IFERROR(((((L227+AB227)*(1/$H227))+AR227)/$F$2)/($B$2*('CAR.CAP_per person'!B$2)/(_xlfn.XLOOKUP($E$2,EU_countries_GDP!$A$2:$A$29,EU_countries_GDP!$E$2:$E$29))),"")</f>
        <v>0.11460388366750512</v>
      </c>
      <c r="DI227" s="5">
        <f>IFERROR(((((M227+AC227)*(1/$H227))+AS227)/$F$2)/($B$2*('CAR.CAP_per person'!C$2)/(_xlfn.XLOOKUP($E$2,EU_countries_GDP!$A$2:$A$29,EU_countries_GDP!$E$2:$E$29))),"")</f>
        <v>2.5707640534910004E-5</v>
      </c>
      <c r="DJ227" s="5">
        <f>IFERROR(((((N227+AD227)*(1/$H227))+AT227)/$F$2)/($B$2*('CAR.CAP_per person'!D$2)/(_xlfn.XLOOKUP($E$2,EU_countries_GDP!$A$2:$A$29,EU_countries_GDP!$E$2:$E$29))),"")</f>
        <v>1.3206578805225467E-4</v>
      </c>
      <c r="DK227" s="5">
        <f>IFERROR(((((O227+AE227)*(1/$H227))+AU227)/$F$2)/($B$2*('CAR.CAP_per person'!E$2)/(_xlfn.XLOOKUP($E$2,EU_countries_GDP!$A$2:$A$29,EU_countries_GDP!$E$2:$E$29))),"")</f>
        <v>3.9502647926049064E-3</v>
      </c>
      <c r="DL227" s="5">
        <f>IFERROR(((((P227+AF227)*(1/$H227))+AV227)/$F$2)/($B$2*('CAR.CAP_per person'!F$2)/(_xlfn.XLOOKUP($E$2,EU_countries_GDP!$A$2:$A$29,EU_countries_GDP!$E$2:$E$29))),"")</f>
        <v>0.11578418969042401</v>
      </c>
      <c r="DM227" s="5">
        <f>IFERROR(((((Q227+AG227)*(1/$H227))+AW227)/$F$2)/($B$2*('CAR.CAP_per person'!G$2)/(_xlfn.XLOOKUP($E$2,EU_countries_GDP!$A$2:$A$29,EU_countries_GDP!$E$2:$E$29))),"")</f>
        <v>8.7684856918855952E-3</v>
      </c>
      <c r="DN227" s="5">
        <f>IFERROR(((((R227+AH227)*(1/$H227))+AX227)/$F$2)/($B$2*('CAR.CAP_per person'!H$2)/(_xlfn.XLOOKUP($E$2,EU_countries_GDP!$A$2:$A$29,EU_countries_GDP!$E$2:$E$29))),"")</f>
        <v>1.4504165189771701E-4</v>
      </c>
      <c r="DO227" s="5">
        <f>IFERROR(((((S227+AI227)*(1/$H227))+AY227)/$F$2)/($B$2*('CAR.CAP_per person'!I$2)/(_xlfn.XLOOKUP($E$2,EU_countries_GDP!$A$2:$A$29,EU_countries_GDP!$E$2:$E$29))),"")</f>
        <v>8.169528787214702E-3</v>
      </c>
      <c r="DP227" s="5">
        <f>IFERROR(((((T227+AJ227)*(1/$H227))+AZ227)/$F$2)/($B$2*('CAR.CAP_per person'!J$2)/(_xlfn.XLOOKUP($E$2,EU_countries_GDP!$A$2:$A$29,EU_countries_GDP!$E$2:$E$29))),"")</f>
        <v>1.4231040418310944E-2</v>
      </c>
      <c r="DQ227" s="5">
        <f>IFERROR(((((U227+AK227)*(1/$H227))+BA227)/$F$2)/($B$2*('CAR.CAP_per person'!K$2)/(_xlfn.XLOOKUP($E$2,EU_countries_GDP!$A$2:$A$29,EU_countries_GDP!$E$2:$E$29))),"")</f>
        <v>1.0492759455578598E-2</v>
      </c>
      <c r="DR227" s="5">
        <f>IFERROR(((((V227+AL227)*(1/$H227))+BB227)/$F$2)/($B$2*('CAR.CAP_per person'!L$2)/(_xlfn.XLOOKUP($E$2,EU_countries_GDP!$A$2:$A$29,EU_countries_GDP!$E$2:$E$29))),"")</f>
        <v>5.6953219579962758E-3</v>
      </c>
      <c r="DS227" s="5">
        <f>IFERROR(((((W227+AM227)*(1/$H227))+BC227)/$F$2)/($B$2*('CAR.CAP_per person'!M$2)/(_xlfn.XLOOKUP($E$2,EU_countries_GDP!$A$2:$A$29,EU_countries_GDP!$E$2:$E$29))),"")</f>
        <v>7.6827021691427605E-2</v>
      </c>
      <c r="DT227" s="5">
        <f>IFERROR(((((X227+AN227)*(1/$H227))+BD227)/$F$2)/($B$2*('CAR.CAP_per person'!N$2)/(_xlfn.XLOOKUP($E$2,EU_countries_GDP!$A$2:$A$29,EU_countries_GDP!$E$2:$E$29))),"")</f>
        <v>2.3612193681362026</v>
      </c>
      <c r="DU227" s="5">
        <f>IFERROR(((((Y227+AO227)*(1/$H227))+BE227)/$F$2)/($B$2*('CAR.CAP_per person'!O$2)/(_xlfn.XLOOKUP($E$2,EU_countries_GDP!$A$2:$A$29,EU_countries_GDP!$E$2:$E$29))),"")</f>
        <v>5.8865479689519196E-4</v>
      </c>
      <c r="DV227" s="5">
        <f>IFERROR(((((Z227+AP227)*(1/$H227))+BF227)/$F$2)/($B$2*('CAR.CAP_per person'!P$2)/(_xlfn.XLOOKUP($E$2,EU_countries_GDP!$A$2:$A$29,EU_countries_GDP!$E$2:$E$29))),"")</f>
        <v>2.4389120248744633E-2</v>
      </c>
      <c r="DW227" s="5">
        <f>IFERROR(((((AA227+AQ227)*(1/$H227))+BG227)/$F$2)/($B$2*('CAR.CAP_per person'!Q$2)/(_xlfn.XLOOKUP($E$2,EU_countries_GDP!$A$2:$A$29,EU_countries_GDP!$E$2:$E$29))),"")</f>
        <v>7.8574294936556831E-3</v>
      </c>
    </row>
    <row r="228" spans="1:127">
      <c r="A228" t="s">
        <v>226</v>
      </c>
      <c r="B228" t="str">
        <f>_xlfn.XLOOKUP(D228,Table5[Ingredient],Table5[Category],"",FALSE)</f>
        <v>Starch/satiating food</v>
      </c>
      <c r="C228" s="33" t="s">
        <v>229</v>
      </c>
      <c r="D228" s="33" t="s">
        <v>197</v>
      </c>
      <c r="E228" s="33">
        <v>1.5956000000000001</v>
      </c>
      <c r="F228" s="33" t="s">
        <v>179</v>
      </c>
      <c r="G228" s="33" t="s">
        <v>180</v>
      </c>
      <c r="H228" s="91">
        <f>Dataset_AT!S107</f>
        <v>0.55111909367228518</v>
      </c>
      <c r="I228" s="33"/>
      <c r="J228" s="37">
        <f>IFERROR(INDEX('AveragePrices&amp;Codes'!G:AG, MATCH($D228, 'AveragePrices&amp;Codes'!$A:$A, 0), MATCH(Tool_Austria!$E$2, 'AveragePrices&amp;Codes'!$G$1:$AG$1, 0)),"")</f>
        <v>0.42920000000000003</v>
      </c>
      <c r="K228" s="37">
        <f>IFERROR(E228/(_xlfn.XLOOKUP(A228,Dataset_AT!$V$2:$V$9,Dataset_AT!$W$2:$W$9)),"")</f>
        <v>1.8553488372093026E-2</v>
      </c>
      <c r="L228">
        <f>IFERROR(IF($F228="Raw",_xlfn.XLOOKUP(_xlfn.XLOOKUP(Tool_Austria!$D228,'AveragePrices&amp;Codes'!$A:$A,'AveragePrices&amp;Codes'!$B:$B),AGRIBALYSE_Raw!$B:$B,AGRIBALYSE_Raw!O:O)*$E228,_xlfn.XLOOKUP(_xlfn.XLOOKUP(Tool_Austria!$D228,'AveragePrices&amp;Codes'!$A:$A,'AveragePrices&amp;Codes'!$B:$B),AGRIBALYSE_Cooked!$C:$C,AGRIBALYSE_Cooked!P:P)*$E228),"")</f>
        <v>1.5719424576450001</v>
      </c>
      <c r="M228">
        <f>IFERROR(IF($F228="Raw",_xlfn.XLOOKUP(_xlfn.XLOOKUP(Tool_Austria!$D228,'AveragePrices&amp;Codes'!$A:$A,'AveragePrices&amp;Codes'!$B:$B),AGRIBALYSE_Raw!$B:$B,AGRIBALYSE_Raw!P:P)*$E228,_xlfn.XLOOKUP(_xlfn.XLOOKUP(Tool_Austria!$D228,'AveragePrices&amp;Codes'!$A:$A,'AveragePrices&amp;Codes'!$B:$B),AGRIBALYSE_Cooked!$C:$C,AGRIBALYSE_Cooked!Q:Q)*$E228),"")</f>
        <v>2.8748641225499999E-8</v>
      </c>
      <c r="N228">
        <f>IFERROR(IF($F228="Raw",_xlfn.XLOOKUP(_xlfn.XLOOKUP(Tool_Austria!$D228,'AveragePrices&amp;Codes'!$A:$A,'AveragePrices&amp;Codes'!$B:$B),AGRIBALYSE_Raw!$B:$B,AGRIBALYSE_Raw!Q:Q)*$E228,_xlfn.XLOOKUP(_xlfn.XLOOKUP(Tool_Austria!$D228,'AveragePrices&amp;Codes'!$A:$A,'AveragePrices&amp;Codes'!$B:$B),AGRIBALYSE_Cooked!$C:$C,AGRIBALYSE_Cooked!R:R)*$E228),"")</f>
        <v>0.1541780751065</v>
      </c>
      <c r="O228">
        <f>IFERROR(IF($F228="Raw",_xlfn.XLOOKUP(_xlfn.XLOOKUP(Tool_Austria!$D228,'AveragePrices&amp;Codes'!$A:$A,'AveragePrices&amp;Codes'!$B:$B),AGRIBALYSE_Raw!$B:$B,AGRIBALYSE_Raw!R:R)*$E228,_xlfn.XLOOKUP(_xlfn.XLOOKUP(Tool_Austria!$D228,'AveragePrices&amp;Codes'!$A:$A,'AveragePrices&amp;Codes'!$B:$B),AGRIBALYSE_Cooked!$C:$C,AGRIBALYSE_Cooked!S:S)*$E228),"")</f>
        <v>4.4097276085499999E-3</v>
      </c>
      <c r="P228">
        <f>IFERROR(IF($F228="Raw",_xlfn.XLOOKUP(_xlfn.XLOOKUP(Tool_Austria!$D228,'AveragePrices&amp;Codes'!$A:$A,'AveragePrices&amp;Codes'!$B:$B),AGRIBALYSE_Raw!$B:$B,AGRIBALYSE_Raw!S:S)*$E228,_xlfn.XLOOKUP(_xlfn.XLOOKUP(Tool_Austria!$D228,'AveragePrices&amp;Codes'!$A:$A,'AveragePrices&amp;Codes'!$B:$B),AGRIBALYSE_Cooked!$C:$C,AGRIBALYSE_Cooked!T:T)*$E228),"")</f>
        <v>8.2088240833500005E-8</v>
      </c>
      <c r="Q228">
        <f>IFERROR(IF($F228="Raw",_xlfn.XLOOKUP(_xlfn.XLOOKUP(Tool_Austria!$D228,'AveragePrices&amp;Codes'!$A:$A,'AveragePrices&amp;Codes'!$B:$B),AGRIBALYSE_Raw!$B:$B,AGRIBALYSE_Raw!T:T)*$E228,_xlfn.XLOOKUP(_xlfn.XLOOKUP(Tool_Austria!$D228,'AveragePrices&amp;Codes'!$A:$A,'AveragePrices&amp;Codes'!$B:$B),AGRIBALYSE_Cooked!$C:$C,AGRIBALYSE_Cooked!U:U)*$E228),"")</f>
        <v>1.9042210317799999E-8</v>
      </c>
      <c r="R228">
        <f>IFERROR(IF($F228="Raw",_xlfn.XLOOKUP(_xlfn.XLOOKUP(Tool_Austria!$D228,'AveragePrices&amp;Codes'!$A:$A,'AveragePrices&amp;Codes'!$B:$B),AGRIBALYSE_Raw!$B:$B,AGRIBALYSE_Raw!U:U)*$E228,_xlfn.XLOOKUP(_xlfn.XLOOKUP(Tool_Austria!$D228,'AveragePrices&amp;Codes'!$A:$A,'AveragePrices&amp;Codes'!$B:$B),AGRIBALYSE_Cooked!$C:$C,AGRIBALYSE_Cooked!V:V)*$E228),"")</f>
        <v>7.5907259404999995E-10</v>
      </c>
      <c r="S228">
        <f>IFERROR(IF($F228="Raw",_xlfn.XLOOKUP(_xlfn.XLOOKUP(Tool_Austria!$D228,'AveragePrices&amp;Codes'!$A:$A,'AveragePrices&amp;Codes'!$B:$B),AGRIBALYSE_Raw!$B:$B,AGRIBALYSE_Raw!V:V)*$E228,_xlfn.XLOOKUP(_xlfn.XLOOKUP(Tool_Austria!$D228,'AveragePrices&amp;Codes'!$A:$A,'AveragePrices&amp;Codes'!$B:$B),AGRIBALYSE_Cooked!$C:$C,AGRIBALYSE_Cooked!W:W)*$E228),"")</f>
        <v>6.0998369910499999E-3</v>
      </c>
      <c r="T228">
        <f>IFERROR(IF($F228="Raw",_xlfn.XLOOKUP(_xlfn.XLOOKUP(Tool_Austria!$D228,'AveragePrices&amp;Codes'!$A:$A,'AveragePrices&amp;Codes'!$B:$B),AGRIBALYSE_Raw!$B:$B,AGRIBALYSE_Raw!W:W)*$E228,_xlfn.XLOOKUP(_xlfn.XLOOKUP(Tool_Austria!$D228,'AveragePrices&amp;Codes'!$A:$A,'AveragePrices&amp;Codes'!$B:$B),AGRIBALYSE_Cooked!$C:$C,AGRIBALYSE_Cooked!X:X)*$E228),"")</f>
        <v>2.6558055947000002E-4</v>
      </c>
      <c r="U228">
        <f>IFERROR(IF($F228="Raw",_xlfn.XLOOKUP(_xlfn.XLOOKUP(Tool_Austria!$D228,'AveragePrices&amp;Codes'!$A:$A,'AveragePrices&amp;Codes'!$B:$B),AGRIBALYSE_Raw!$B:$B,AGRIBALYSE_Raw!X:X)*$E228,_xlfn.XLOOKUP(_xlfn.XLOOKUP(Tool_Austria!$D228,'AveragePrices&amp;Codes'!$A:$A,'AveragePrices&amp;Codes'!$B:$B),AGRIBALYSE_Cooked!$C:$C,AGRIBALYSE_Cooked!Y:Y)*$E228),"")</f>
        <v>3.12850428865E-3</v>
      </c>
      <c r="V228">
        <f>IFERROR(IF($F228="Raw",_xlfn.XLOOKUP(_xlfn.XLOOKUP(Tool_Austria!$D228,'AveragePrices&amp;Codes'!$A:$A,'AveragePrices&amp;Codes'!$B:$B),AGRIBALYSE_Raw!$B:$B,AGRIBALYSE_Raw!Y:Y)*$E228,_xlfn.XLOOKUP(_xlfn.XLOOKUP(Tool_Austria!$D228,'AveragePrices&amp;Codes'!$A:$A,'AveragePrices&amp;Codes'!$B:$B),AGRIBALYSE_Cooked!$C:$C,AGRIBALYSE_Cooked!Z:Z)*$E228),"")</f>
        <v>1.9833826171100005E-2</v>
      </c>
      <c r="W228">
        <f>IFERROR(IF($F228="Raw",_xlfn.XLOOKUP(_xlfn.XLOOKUP(Tool_Austria!$D228,'AveragePrices&amp;Codes'!$A:$A,'AveragePrices&amp;Codes'!$B:$B),AGRIBALYSE_Raw!$B:$B,AGRIBALYSE_Raw!Z:Z)*$E228,_xlfn.XLOOKUP(_xlfn.XLOOKUP(Tool_Austria!$D228,'AveragePrices&amp;Codes'!$A:$A,'AveragePrices&amp;Codes'!$B:$B),AGRIBALYSE_Cooked!$C:$C,AGRIBALYSE_Cooked!AA:AA)*$E228),"")</f>
        <v>11.37896575345</v>
      </c>
      <c r="X228">
        <f>IFERROR(IF($F228="Raw",_xlfn.XLOOKUP(_xlfn.XLOOKUP(Tool_Austria!$D228,'AveragePrices&amp;Codes'!$A:$A,'AveragePrices&amp;Codes'!$B:$B),AGRIBALYSE_Raw!$B:$B,AGRIBALYSE_Raw!AA:AA)*$E228,_xlfn.XLOOKUP(_xlfn.XLOOKUP(Tool_Austria!$D228,'AveragePrices&amp;Codes'!$A:$A,'AveragePrices&amp;Codes'!$B:$B),AGRIBALYSE_Cooked!$C:$C,AGRIBALYSE_Cooked!AB:AB)*$E228),"")</f>
        <v>49.356662888000002</v>
      </c>
      <c r="Y228">
        <f>IFERROR(IF($F228="Raw",_xlfn.XLOOKUP(_xlfn.XLOOKUP(Tool_Austria!$D228,'AveragePrices&amp;Codes'!$A:$A,'AveragePrices&amp;Codes'!$B:$B),AGRIBALYSE_Raw!$B:$B,AGRIBALYSE_Raw!AB:AB)*$E228,_xlfn.XLOOKUP(_xlfn.XLOOKUP(Tool_Austria!$D228,'AveragePrices&amp;Codes'!$A:$A,'AveragePrices&amp;Codes'!$B:$B),AGRIBALYSE_Cooked!$C:$C,AGRIBALYSE_Cooked!AC:AC)*$E228),"")</f>
        <v>0.65258974937000003</v>
      </c>
      <c r="Z228">
        <f>IFERROR(IF($F228="Raw",_xlfn.XLOOKUP(_xlfn.XLOOKUP(Tool_Austria!$D228,'AveragePrices&amp;Codes'!$A:$A,'AveragePrices&amp;Codes'!$B:$B),AGRIBALYSE_Raw!$B:$B,AGRIBALYSE_Raw!AC:AC)*$E228,_xlfn.XLOOKUP(_xlfn.XLOOKUP(Tool_Austria!$D228,'AveragePrices&amp;Codes'!$A:$A,'AveragePrices&amp;Codes'!$B:$B),AGRIBALYSE_Cooked!$C:$C,AGRIBALYSE_Cooked!AD:AD)*$E228),"")</f>
        <v>23.732342088499998</v>
      </c>
      <c r="AA228">
        <f>IFERROR(IF($F228="Raw",_xlfn.XLOOKUP(_xlfn.XLOOKUP(Tool_Austria!$D228,'AveragePrices&amp;Codes'!$A:$A,'AveragePrices&amp;Codes'!$B:$B),AGRIBALYSE_Raw!$B:$B,AGRIBALYSE_Raw!AD:AD)*$E228,_xlfn.XLOOKUP(_xlfn.XLOOKUP(Tool_Austria!$D228,'AveragePrices&amp;Codes'!$A:$A,'AveragePrices&amp;Codes'!$B:$B),AGRIBALYSE_Cooked!$C:$C,AGRIBALYSE_Cooked!AE:AE)*$E228),"")</f>
        <v>5.8286649705000006E-6</v>
      </c>
      <c r="AB228" cm="1">
        <f t="array" ref="AB228">IFERROR(_xlfn.XLOOKUP(Tool_Austria!$F228&amp;$E$2,'Cooking methods'!$A:$A&amp;'Cooking methods'!$B:$B,'Cooking methods'!C:C)*$E228,"")</f>
        <v>0.31445788018400006</v>
      </c>
      <c r="AC228" cm="1">
        <f t="array" ref="AC228">IFERROR(_xlfn.XLOOKUP(Tool_Austria!$F228&amp;$E$2,'Cooking methods'!$A:$A&amp;'Cooking methods'!$B:$B,'Cooking methods'!D:D)*$E228,"")</f>
        <v>1.1262276182667999E-8</v>
      </c>
      <c r="AD228" cm="1">
        <f t="array" ref="AD228">IFERROR(_xlfn.XLOOKUP(Tool_Austria!$F228&amp;$E$2,'Cooking methods'!$A:$A&amp;'Cooking methods'!$B:$B,'Cooking methods'!E:E)*$E228,"")</f>
        <v>2.2354355999999999E-2</v>
      </c>
      <c r="AE228" cm="1">
        <f t="array" ref="AE228">IFERROR(_xlfn.XLOOKUP(Tool_Austria!$F228&amp;$E$2,'Cooking methods'!$A:$A&amp;'Cooking methods'!$B:$B,'Cooking methods'!F:F)*$E228,"")</f>
        <v>5.6949674924400013E-4</v>
      </c>
      <c r="AF228" cm="1">
        <f t="array" ref="AF228">IFERROR(_xlfn.XLOOKUP(Tool_Austria!$F228&amp;$E$2,'Cooking methods'!$A:$A&amp;'Cooking methods'!$B:$B,'Cooking methods'!G:G)*$E228,"")</f>
        <v>2.2981962921600002E-9</v>
      </c>
      <c r="AG228" cm="1">
        <f t="array" ref="AG228">IFERROR(_xlfn.XLOOKUP(Tool_Austria!$F228&amp;$E$2,'Cooking methods'!$A:$A&amp;'Cooking methods'!$B:$B,'Cooking methods'!H:H)*$E228,"")</f>
        <v>1.304106792816E-9</v>
      </c>
      <c r="AH228" cm="1">
        <f t="array" ref="AH228">IFERROR(_xlfn.XLOOKUP(Tool_Austria!$F228&amp;$E$2,'Cooking methods'!$A:$A&amp;'Cooking methods'!$B:$B,'Cooking methods'!I:I)*$E228,"")</f>
        <v>7.0673306386720004E-10</v>
      </c>
      <c r="AI228" cm="1">
        <f t="array" ref="AI228">IFERROR(_xlfn.XLOOKUP(Tool_Austria!$F228&amp;$E$2,'Cooking methods'!$A:$A&amp;'Cooking methods'!$B:$B,'Cooking methods'!J:J)*$E228,"")</f>
        <v>3.9703721678000008E-4</v>
      </c>
      <c r="AJ228" cm="1">
        <f t="array" ref="AJ228">IFERROR(_xlfn.XLOOKUP(Tool_Austria!$F228&amp;$E$2,'Cooking methods'!$A:$A&amp;'Cooking methods'!$B:$B,'Cooking methods'!K:K)*$E228,"")</f>
        <v>8.5050849194000011E-5</v>
      </c>
      <c r="AK228" cm="1">
        <f t="array" ref="AK228">IFERROR(_xlfn.XLOOKUP(Tool_Austria!$F228&amp;$E$2,'Cooking methods'!$A:$A&amp;'Cooking methods'!$B:$B,'Cooking methods'!L:L)*$E228,"")</f>
        <v>1.6081142908000001E-4</v>
      </c>
      <c r="AL228" cm="1">
        <f t="array" ref="AL228">IFERROR(_xlfn.XLOOKUP(Tool_Austria!$F228&amp;$E$2,'Cooking methods'!$A:$A&amp;'Cooking methods'!$B:$B,'Cooking methods'!M:M)*$E228,"")</f>
        <v>1.0848089489000001E-3</v>
      </c>
      <c r="AM228" cm="1">
        <f t="array" ref="AM228">IFERROR(_xlfn.XLOOKUP(Tool_Austria!$F228&amp;$E$2,'Cooking methods'!$A:$A&amp;'Cooking methods'!$B:$B,'Cooking methods'!N:N)*$E228,"")</f>
        <v>0.79821077126399997</v>
      </c>
      <c r="AN228" cm="1">
        <f t="array" ref="AN228">IFERROR(_xlfn.XLOOKUP(Tool_Austria!$F228&amp;$E$2,'Cooking methods'!$A:$A&amp;'Cooking methods'!$B:$B,'Cooking methods'!O:O)*$E228,"")</f>
        <v>0.46046367304000002</v>
      </c>
      <c r="AO228" cm="1">
        <f t="array" ref="AO228">IFERROR(_xlfn.XLOOKUP(Tool_Austria!$F228&amp;$E$2,'Cooking methods'!$A:$A&amp;'Cooking methods'!$B:$B,'Cooking methods'!P:P)*$E228,"")</f>
        <v>8.2453491624000008E-2</v>
      </c>
      <c r="AP228" cm="1">
        <f t="array" ref="AP228">IFERROR(_xlfn.XLOOKUP(Tool_Austria!$F228&amp;$E$2,'Cooking methods'!$A:$A&amp;'Cooking methods'!$B:$B,'Cooking methods'!Q:Q)*$E228,"")</f>
        <v>4.9629032127120007</v>
      </c>
      <c r="AQ228" cm="1">
        <f t="array" ref="AQ228">IFERROR(_xlfn.XLOOKUP(Tool_Austria!$F228&amp;$E$2,'Cooking methods'!$A:$A&amp;'Cooking methods'!$B:$B,'Cooking methods'!R:R)*$E228,"")</f>
        <v>4.7760809506720002E-7</v>
      </c>
      <c r="AR228" cm="1">
        <f t="array" ref="AR228">IFERROR(_xlfn.XLOOKUP(Tool_Austria!$G228&amp;$E$2,'Waste management'!$A:$A&amp;'Waste management'!$B:$B,'Waste management'!C:C)*$E228,"")</f>
        <v>8.9337644000000008E-2</v>
      </c>
      <c r="AS228" cm="1">
        <f t="array" ref="AS228">IFERROR(_xlfn.XLOOKUP(Tool_Austria!$G228&amp;$E$2,'Waste management'!$A:$A&amp;'Waste management'!$B:$B,'Waste management'!D:D)*$E228,"")</f>
        <v>6.0952079560000001E-10</v>
      </c>
      <c r="AT228" cm="1">
        <f t="array" ref="AT228">IFERROR(_xlfn.XLOOKUP(Tool_Austria!$G228&amp;$E$2,'Waste management'!$A:$A&amp;'Waste management'!$B:$B,'Waste management'!E:E)*$E228,"")</f>
        <v>1.6434680000000004E-3</v>
      </c>
      <c r="AU228" cm="1">
        <f t="array" ref="AU228">IFERROR(_xlfn.XLOOKUP(Tool_Austria!$G228&amp;$E$2,'Waste management'!$A:$A&amp;'Waste management'!$B:$B,'Waste management'!F:F)*$E228,"")</f>
        <v>1.9147200000000001E-4</v>
      </c>
      <c r="AV228" cm="1">
        <f t="array" ref="AV228">IFERROR(_xlfn.XLOOKUP(Tool_Austria!$G228&amp;$E$2,'Waste management'!$A:$A&amp;'Waste management'!$B:$B,'Waste management'!G:G)*$E228,"")</f>
        <v>1.8476409760000002E-8</v>
      </c>
      <c r="AW228" cm="1">
        <f t="array" ref="AW228">IFERROR(_xlfn.XLOOKUP(Tool_Austria!$G228&amp;$E$2,'Waste management'!$A:$A&amp;'Waste management'!$B:$B,'Waste management'!H:H)*$E228,"")</f>
        <v>6.0226081560000007E-10</v>
      </c>
      <c r="AX228" cm="1">
        <f t="array" ref="AX228">IFERROR(_xlfn.XLOOKUP(Tool_Austria!$G228&amp;$E$2,'Waste management'!$A:$A&amp;'Waste management'!$B:$B,'Waste management'!I:I)*$E228,"")</f>
        <v>4.2819042920000008E-10</v>
      </c>
      <c r="AY228" cm="1">
        <f t="array" ref="AY228">IFERROR(_xlfn.XLOOKUP(Tool_Austria!$G228&amp;$E$2,'Waste management'!$A:$A&amp;'Waste management'!$B:$B,'Waste management'!J:J)*$E228,"")</f>
        <v>3.5262760000000005E-3</v>
      </c>
      <c r="AZ228" cm="1">
        <f t="array" ref="AZ228">IFERROR(_xlfn.XLOOKUP(Tool_Austria!$G228&amp;$E$2,'Waste management'!$A:$A&amp;'Waste management'!$B:$B,'Waste management'!K:K)*$E228,"")</f>
        <v>8.5834025520000015E-6</v>
      </c>
      <c r="BA228" cm="1">
        <f t="array" ref="BA228">IFERROR(_xlfn.XLOOKUP(Tool_Austria!$G228&amp;$E$2,'Waste management'!$A:$A&amp;'Waste management'!$B:$B,'Waste management'!L:L)*$E228,"")</f>
        <v>1.5445631384000002E-4</v>
      </c>
      <c r="BB228" cm="1">
        <f t="array" ref="BB228">IFERROR(_xlfn.XLOOKUP(Tool_Austria!$G228&amp;$E$2,'Waste management'!$A:$A&amp;'Waste management'!$B:$B,'Waste management'!M:M)*$E228,"")</f>
        <v>1.5541144000000002E-2</v>
      </c>
      <c r="BC228" cm="1">
        <f t="array" ref="BC228">IFERROR(_xlfn.XLOOKUP(Tool_Austria!$G228&amp;$E$2,'Waste management'!$A:$A&amp;'Waste management'!$B:$B,'Waste management'!N:N)*$E228,"")</f>
        <v>13.363373384000001</v>
      </c>
      <c r="BD228" cm="1">
        <f t="array" ref="BD228">IFERROR(_xlfn.XLOOKUP(Tool_Austria!$G228&amp;$E$2,'Waste management'!$A:$A&amp;'Waste management'!$B:$B,'Waste management'!O:O)*$E228,"")</f>
        <v>0.85206635600000002</v>
      </c>
      <c r="BE228" cm="1">
        <f t="array" ref="BE228">IFERROR(_xlfn.XLOOKUP(Tool_Austria!$G228&amp;$E$2,'Waste management'!$A:$A&amp;'Waste management'!$B:$B,'Waste management'!P:P)*$E228,"")</f>
        <v>1.8397268000000001E-2</v>
      </c>
      <c r="BF228" cm="1">
        <f t="array" ref="BF228">IFERROR(_xlfn.XLOOKUP(Tool_Austria!$G228&amp;$E$2,'Waste management'!$A:$A&amp;'Waste management'!$B:$B,'Waste management'!Q:Q)*$E228,"")</f>
        <v>0.53546740400000004</v>
      </c>
      <c r="BG228" cm="1">
        <f t="array" ref="BG228">IFERROR(_xlfn.XLOOKUP(Tool_Austria!$G228&amp;$E$2,'Waste management'!$A:$A&amp;'Waste management'!$B:$B,'Waste management'!R:R)*$E228,"")</f>
        <v>1.74016136E-7</v>
      </c>
      <c r="BH228">
        <f>IFERROR((L228+AR228+AB228)*_xlfn.XLOOKUP(Tool_Austria!BH$4,Monetization_Factors!$A:$A,Monetization_Factors!$D:$D),"")</f>
        <v>0.2570452309956</v>
      </c>
      <c r="BI228">
        <f>IFERROR((M228+AS228+AC228)*_xlfn.XLOOKUP(Tool_Austria!BI$4,Monetization_Factors!$A:$A,Monetization_Factors!$D:$D),"")</f>
        <v>1.6260782657898837E-6</v>
      </c>
      <c r="BJ228">
        <f>IFERROR((N228+AT228+AD228)*_xlfn.XLOOKUP(Tool_Austria!BJ$4,Monetization_Factors!$A:$A,Monetization_Factors!$D:$D),"")</f>
        <v>2.7192907930127113E-4</v>
      </c>
      <c r="BK228">
        <f>IFERROR((O228+AU228+AE228)*_xlfn.XLOOKUP(Tool_Austria!BK$4,Monetization_Factors!$A:$A,Monetization_Factors!$D:$D),"")</f>
        <v>7.8267465062157125E-3</v>
      </c>
      <c r="BL228">
        <f>IFERROR((P228+AV228+AF228)*_xlfn.XLOOKUP(Tool_Austria!BL$4,Monetization_Factors!$A:$A,Monetization_Factors!$D:$D),"")</f>
        <v>0.10268530415765709</v>
      </c>
      <c r="BM228">
        <f>IFERROR((Q228+AW228+AG228)*_xlfn.XLOOKUP(Tool_Austria!BM$4,Monetization_Factors!$A:$A,Monetization_Factors!$D:$D),"")</f>
        <v>4.3502027366343985E-3</v>
      </c>
      <c r="BN228">
        <f>IFERROR((R228+AX228+AH228)*_xlfn.XLOOKUP(Tool_Austria!BN$4,Monetization_Factors!$A:$A,Monetization_Factors!$D:$D),"")</f>
        <v>2.177416208299358E-3</v>
      </c>
      <c r="BO228">
        <f>IFERROR((S228+AY228+AI228)*_xlfn.XLOOKUP(Tool_Austria!BO$4,Monetization_Factors!$A:$A,Monetization_Factors!$D:$D),"")</f>
        <v>4.3885307495016047E-3</v>
      </c>
      <c r="BP228">
        <f>IFERROR((T228+AZ228+AJ228)*_xlfn.XLOOKUP(Tool_Austria!BP$4,Monetization_Factors!$A:$A,Monetization_Factors!$D:$D),"")</f>
        <v>8.7626549207749191E-4</v>
      </c>
      <c r="BQ228">
        <f>IFERROR((U228+BA228+AK228)*_xlfn.XLOOKUP(Tool_Austria!BQ$4,Monetization_Factors!$A:$A,Monetization_Factors!$D:$D),"")</f>
        <v>1.4087340433335831E-2</v>
      </c>
      <c r="BR228" t="str">
        <f>IFERROR((V228+BB228+AL228)*_xlfn.XLOOKUP(Tool_Austria!BR$4,Monetization_Factors!$A:$A,Monetization_Factors!$D:$D),"")</f>
        <v/>
      </c>
      <c r="BS228">
        <f>IFERROR((W228+BC228+AM228)*_xlfn.XLOOKUP(Tool_Austria!BS$4,Monetization_Factors!$A:$A,Monetization_Factors!$D:$D),"")</f>
        <v>1.2428728685774577E-3</v>
      </c>
      <c r="BT228">
        <f>IFERROR((X228+BD228+AN228)*_xlfn.XLOOKUP(Tool_Austria!BT$4,Monetization_Factors!$A:$A,Monetization_Factors!$D:$D),"")</f>
        <v>1.1282643128971235E-2</v>
      </c>
      <c r="BU228">
        <f>IFERROR((Y228+BE228+AO228)*_xlfn.XLOOKUP(Tool_Austria!BU$4,Monetization_Factors!$A:$A,Monetization_Factors!$D:$D),"")</f>
        <v>4.7880595299729508E-3</v>
      </c>
      <c r="BV228">
        <f>IFERROR((Z228+BF228+AP228)*_xlfn.XLOOKUP(Tool_Austria!BV$4,Monetization_Factors!$A:$A,Monetization_Factors!$D:$D),"")</f>
        <v>4.8268099383458406E-2</v>
      </c>
      <c r="BW228">
        <f>IFERROR((AA228+BG228+AQ228)*_xlfn.XLOOKUP(Tool_Austria!BW$4,Monetization_Factors!$A:$A,Monetization_Factors!$D:$D),"")</f>
        <v>1.3538100123325666E-5</v>
      </c>
      <c r="BX228" s="38" cm="1">
        <f t="array" ref="BX228">IFERROR(_xlfn.IFS(I228&lt;&gt;0,I228*E228,I228="",J228*E228),"")</f>
        <v>0.68483152000000014</v>
      </c>
      <c r="BY228" s="38">
        <f t="shared" si="123"/>
        <v>0.45930580544799199</v>
      </c>
      <c r="BZ228" s="38">
        <f t="shared" si="124"/>
        <v>1.1441373254479921</v>
      </c>
      <c r="CA228" s="38">
        <f t="shared" si="125"/>
        <v>1.7602112699199879E-3</v>
      </c>
      <c r="CB228">
        <f t="shared" si="128"/>
        <v>1.9757379818290002</v>
      </c>
      <c r="CC228">
        <f t="shared" si="128"/>
        <v>4.0620438203767999E-8</v>
      </c>
      <c r="CD228">
        <f t="shared" si="128"/>
        <v>0.1781758991065</v>
      </c>
      <c r="CE228">
        <f t="shared" si="128"/>
        <v>5.170696357794E-3</v>
      </c>
      <c r="CF228">
        <f t="shared" si="128"/>
        <v>1.0286284688566002E-7</v>
      </c>
      <c r="CG228">
        <f t="shared" si="128"/>
        <v>2.0948577926215998E-8</v>
      </c>
      <c r="CH228">
        <f t="shared" si="128"/>
        <v>1.8939960871171999E-9</v>
      </c>
      <c r="CI228">
        <f t="shared" si="128"/>
        <v>1.0023150207830001E-2</v>
      </c>
      <c r="CJ228">
        <f t="shared" si="128"/>
        <v>3.5921481121599998E-4</v>
      </c>
      <c r="CK228">
        <f t="shared" si="128"/>
        <v>3.44377203157E-3</v>
      </c>
      <c r="CL228">
        <f t="shared" si="128"/>
        <v>3.6459779120000008E-2</v>
      </c>
      <c r="CM228">
        <f t="shared" si="128"/>
        <v>25.540549908713999</v>
      </c>
      <c r="CN228">
        <f t="shared" si="128"/>
        <v>50.669192917040007</v>
      </c>
      <c r="CO228">
        <f t="shared" si="128"/>
        <v>0.75344050899399995</v>
      </c>
      <c r="CP228">
        <f t="shared" si="128"/>
        <v>29.230712705211996</v>
      </c>
      <c r="CQ228">
        <f t="shared" si="129"/>
        <v>6.4802892015672001E-6</v>
      </c>
      <c r="CR228">
        <f t="shared" si="130"/>
        <v>3.0395968951215388E-3</v>
      </c>
      <c r="CS228">
        <f t="shared" si="130"/>
        <v>6.2492981851950773E-11</v>
      </c>
      <c r="CT228">
        <f t="shared" si="130"/>
        <v>2.7411676785615385E-4</v>
      </c>
      <c r="CU228">
        <f t="shared" si="130"/>
        <v>7.9549174735292313E-6</v>
      </c>
      <c r="CV228">
        <f t="shared" si="130"/>
        <v>1.5825053367024619E-10</v>
      </c>
      <c r="CW228">
        <f t="shared" si="130"/>
        <v>3.2228581424947686E-11</v>
      </c>
      <c r="CX228">
        <f t="shared" si="130"/>
        <v>2.9138401340264615E-12</v>
      </c>
      <c r="CY228">
        <f t="shared" si="130"/>
        <v>1.5420231088969234E-5</v>
      </c>
      <c r="CZ228">
        <f t="shared" si="130"/>
        <v>5.5263817110153838E-7</v>
      </c>
      <c r="DA228">
        <f t="shared" si="130"/>
        <v>5.2981108177999996E-6</v>
      </c>
      <c r="DB228">
        <f t="shared" si="130"/>
        <v>5.6091967876923087E-5</v>
      </c>
      <c r="DC228">
        <f t="shared" si="130"/>
        <v>3.9293153705713846E-2</v>
      </c>
      <c r="DD228">
        <f t="shared" si="130"/>
        <v>7.795260448775386E-2</v>
      </c>
      <c r="DE228">
        <f t="shared" si="130"/>
        <v>1.1591392446061537E-3</v>
      </c>
      <c r="DF228">
        <f t="shared" si="130"/>
        <v>4.4970327238787688E-2</v>
      </c>
      <c r="DG228">
        <f t="shared" si="131"/>
        <v>9.9696756947187696E-9</v>
      </c>
      <c r="DH228" s="5">
        <f>IFERROR(((((L228+AB228)*(1/$H228))+AR228)/$F$2)/($B$2*('CAR.CAP_per person'!B$2)/(_xlfn.XLOOKUP($E$2,EU_countries_GDP!$A$2:$A$29,EU_countries_GDP!$E$2:$E$29))),"")</f>
        <v>7.897188321643879E-2</v>
      </c>
      <c r="DI228" s="5">
        <f>IFERROR(((((M228+AC228)*(1/$H228))+AS228)/$F$2)/($B$2*('CAR.CAP_per person'!C$2)/(_xlfn.XLOOKUP($E$2,EU_countries_GDP!$A$2:$A$29,EU_countries_GDP!$E$2:$E$29))),"")</f>
        <v>2.0787387405942381E-5</v>
      </c>
      <c r="DJ228" s="5">
        <f>IFERROR(((((N228+AD228)*(1/$H228))+AT228)/$F$2)/($B$2*('CAR.CAP_per person'!D$2)/(_xlfn.XLOOKUP($E$2,EU_countries_GDP!$A$2:$A$29,EU_countries_GDP!$E$2:$E$29))),"")</f>
        <v>9.3578725781302209E-5</v>
      </c>
      <c r="DK228" s="5">
        <f>IFERROR(((((O228+AE228)*(1/$H228))+AU228)/$F$2)/($B$2*('CAR.CAP_per person'!E$2)/(_xlfn.XLOOKUP($E$2,EU_countries_GDP!$A$2:$A$29,EU_countries_GDP!$E$2:$E$29))),"")</f>
        <v>3.4751788305607753E-3</v>
      </c>
      <c r="DL228" s="5">
        <f>IFERROR(((((P228+AF228)*(1/$H228))+AV228)/$F$2)/($B$2*('CAR.CAP_per person'!F$2)/(_xlfn.XLOOKUP($E$2,EU_countries_GDP!$A$2:$A$29,EU_countries_GDP!$E$2:$E$29))),"")</f>
        <v>5.0876106148976599E-2</v>
      </c>
      <c r="DM228" s="5">
        <f>IFERROR(((((Q228+AG228)*(1/$H228))+AW228)/$F$2)/($B$2*('CAR.CAP_per person'!G$2)/(_xlfn.XLOOKUP($E$2,EU_countries_GDP!$A$2:$A$29,EU_countries_GDP!$E$2:$E$29))),"")</f>
        <v>5.9783823467967024E-3</v>
      </c>
      <c r="DN228" s="5">
        <f>IFERROR(((((R228+AH228)*(1/$H228))+AX228)/$F$2)/($B$2*('CAR.CAP_per person'!H$2)/(_xlfn.XLOOKUP($E$2,EU_countries_GDP!$A$2:$A$29,EU_countries_GDP!$E$2:$E$29))),"")</f>
        <v>1.1532838133455992E-4</v>
      </c>
      <c r="DO228" s="5">
        <f>IFERROR(((((S228+AI228)*(1/$H228))+AY228)/$F$2)/($B$2*('CAR.CAP_per person'!I$2)/(_xlfn.XLOOKUP($E$2,EU_countries_GDP!$A$2:$A$29,EU_countries_GDP!$E$2:$E$29))),"")</f>
        <v>2.3392330044981584E-3</v>
      </c>
      <c r="DP228" s="5">
        <f>IFERROR(((((T228+AJ228)*(1/$H228))+AZ228)/$F$2)/($B$2*('CAR.CAP_per person'!J$2)/(_xlfn.XLOOKUP($E$2,EU_countries_GDP!$A$2:$A$29,EU_countries_GDP!$E$2:$E$29))),"")</f>
        <v>1.7001083083441088E-2</v>
      </c>
      <c r="DQ228" s="5">
        <f>IFERROR(((((U228+AK228)*(1/$H228))+BA228)/$F$2)/($B$2*('CAR.CAP_per person'!K$2)/(_xlfn.XLOOKUP($E$2,EU_countries_GDP!$A$2:$A$29,EU_countries_GDP!$E$2:$E$29))),"")</f>
        <v>4.6761526889218894E-3</v>
      </c>
      <c r="DR228" s="5">
        <f>IFERROR(((((V228+AL228)*(1/$H228))+BB228)/$F$2)/($B$2*('CAR.CAP_per person'!L$2)/(_xlfn.XLOOKUP($E$2,EU_countries_GDP!$A$2:$A$29,EU_countries_GDP!$E$2:$E$29))),"")</f>
        <v>1.3358040329002219E-3</v>
      </c>
      <c r="DS228" s="5">
        <f>IFERROR(((((W228+AM228)*(1/$H228))+BC228)/$F$2)/($B$2*('CAR.CAP_per person'!M$2)/(_xlfn.XLOOKUP($E$2,EU_countries_GDP!$A$2:$A$29,EU_countries_GDP!$E$2:$E$29))),"")</f>
        <v>4.1333306036628291E-2</v>
      </c>
      <c r="DT228" s="5">
        <f>IFERROR(((((X228+AN228)*(1/$H228))+BD228)/$F$2)/($B$2*('CAR.CAP_per person'!N$2)/(_xlfn.XLOOKUP($E$2,EU_countries_GDP!$A$2:$A$29,EU_countries_GDP!$E$2:$E$29))),"")</f>
        <v>1.098298743950906</v>
      </c>
      <c r="DU228" s="5">
        <f>IFERROR(((((Y228+AO228)*(1/$H228))+BE228)/$F$2)/($B$2*('CAR.CAP_per person'!O$2)/(_xlfn.XLOOKUP($E$2,EU_countries_GDP!$A$2:$A$29,EU_countries_GDP!$E$2:$E$29))),"")</f>
        <v>1.1386541355503162E-3</v>
      </c>
      <c r="DV228" s="5">
        <f>IFERROR(((((Z228+AP228)*(1/$H228))+BF228)/$F$2)/($B$2*('CAR.CAP_per person'!P$2)/(_xlfn.XLOOKUP($E$2,EU_countries_GDP!$A$2:$A$29,EU_countries_GDP!$E$2:$E$29))),"")</f>
        <v>3.5957832297789497E-2</v>
      </c>
      <c r="DW228" s="5">
        <f>IFERROR(((((AA228+AQ228)*(1/$H228))+BG228)/$F$2)/($B$2*('CAR.CAP_per person'!Q$2)/(_xlfn.XLOOKUP($E$2,EU_countries_GDP!$A$2:$A$29,EU_countries_GDP!$E$2:$E$29))),"")</f>
        <v>8.0906900750785139E-3</v>
      </c>
    </row>
    <row r="229" spans="1:127">
      <c r="A229" t="s">
        <v>226</v>
      </c>
      <c r="B229" t="str">
        <f>_xlfn.XLOOKUP(D229,Table5[Ingredient],Table5[Category],"",FALSE)</f>
        <v>Dairy products</v>
      </c>
      <c r="C229" s="33" t="s">
        <v>229</v>
      </c>
      <c r="D229" s="33" t="s">
        <v>184</v>
      </c>
      <c r="E229" s="33">
        <v>0.79780000000000006</v>
      </c>
      <c r="F229" s="33" t="s">
        <v>179</v>
      </c>
      <c r="G229" s="33" t="s">
        <v>180</v>
      </c>
      <c r="H229" s="91">
        <f>Dataset_AT!S108</f>
        <v>0.55111909367228518</v>
      </c>
      <c r="I229" s="33"/>
      <c r="J229" s="37">
        <f>IFERROR(INDEX('AveragePrices&amp;Codes'!G:AG, MATCH($D229, 'AveragePrices&amp;Codes'!$A:$A, 0), MATCH(Tool_Austria!$E$2, 'AveragePrices&amp;Codes'!$G$1:$AG$1, 0)),"")</f>
        <v>6.0664224433399943</v>
      </c>
      <c r="K229" s="37">
        <f>IFERROR(E229/(_xlfn.XLOOKUP(A229,Dataset_AT!$V$2:$V$9,Dataset_AT!$W$2:$W$9)),"")</f>
        <v>9.2767441860465132E-3</v>
      </c>
      <c r="L229">
        <f>IFERROR(IF($F229="Raw",_xlfn.XLOOKUP(_xlfn.XLOOKUP(Tool_Austria!$D229,'AveragePrices&amp;Codes'!$A:$A,'AveragePrices&amp;Codes'!$B:$B),AGRIBALYSE_Raw!$B:$B,AGRIBALYSE_Raw!O:O)*$E229,_xlfn.XLOOKUP(_xlfn.XLOOKUP(Tool_Austria!$D229,'AveragePrices&amp;Codes'!$A:$A,'AveragePrices&amp;Codes'!$B:$B),AGRIBALYSE_Cooked!$C:$C,AGRIBALYSE_Cooked!P:P)*$E229),"")</f>
        <v>6.3381130050800003</v>
      </c>
      <c r="M229">
        <f>IFERROR(IF($F229="Raw",_xlfn.XLOOKUP(_xlfn.XLOOKUP(Tool_Austria!$D229,'AveragePrices&amp;Codes'!$A:$A,'AveragePrices&amp;Codes'!$B:$B),AGRIBALYSE_Raw!$B:$B,AGRIBALYSE_Raw!P:P)*$E229,_xlfn.XLOOKUP(_xlfn.XLOOKUP(Tool_Austria!$D229,'AveragePrices&amp;Codes'!$A:$A,'AveragePrices&amp;Codes'!$B:$B),AGRIBALYSE_Cooked!$C:$C,AGRIBALYSE_Cooked!Q:Q)*$E229),"")</f>
        <v>5.4964878565800006E-8</v>
      </c>
      <c r="N229">
        <f>IFERROR(IF($F229="Raw",_xlfn.XLOOKUP(_xlfn.XLOOKUP(Tool_Austria!$D229,'AveragePrices&amp;Codes'!$A:$A,'AveragePrices&amp;Codes'!$B:$B),AGRIBALYSE_Raw!$B:$B,AGRIBALYSE_Raw!Q:Q)*$E229,_xlfn.XLOOKUP(_xlfn.XLOOKUP(Tool_Austria!$D229,'AveragePrices&amp;Codes'!$A:$A,'AveragePrices&amp;Codes'!$B:$B),AGRIBALYSE_Cooked!$C:$C,AGRIBALYSE_Cooked!R:R)*$E229),"")</f>
        <v>0.56556953087600004</v>
      </c>
      <c r="O229">
        <f>IFERROR(IF($F229="Raw",_xlfn.XLOOKUP(_xlfn.XLOOKUP(Tool_Austria!$D229,'AveragePrices&amp;Codes'!$A:$A,'AveragePrices&amp;Codes'!$B:$B),AGRIBALYSE_Raw!$B:$B,AGRIBALYSE_Raw!R:R)*$E229,_xlfn.XLOOKUP(_xlfn.XLOOKUP(Tool_Austria!$D229,'AveragePrices&amp;Codes'!$A:$A,'AveragePrices&amp;Codes'!$B:$B),AGRIBALYSE_Cooked!$C:$C,AGRIBALYSE_Cooked!S:S)*$E229),"")</f>
        <v>1.1196503907200001E-2</v>
      </c>
      <c r="P229">
        <f>IFERROR(IF($F229="Raw",_xlfn.XLOOKUP(_xlfn.XLOOKUP(Tool_Austria!$D229,'AveragePrices&amp;Codes'!$A:$A,'AveragePrices&amp;Codes'!$B:$B),AGRIBALYSE_Raw!$B:$B,AGRIBALYSE_Raw!S:S)*$E229,_xlfn.XLOOKUP(_xlfn.XLOOKUP(Tool_Austria!$D229,'AveragePrices&amp;Codes'!$A:$A,'AveragePrices&amp;Codes'!$B:$B),AGRIBALYSE_Cooked!$C:$C,AGRIBALYSE_Cooked!T:T)*$E229),"")</f>
        <v>5.6288638587200009E-7</v>
      </c>
      <c r="Q229">
        <f>IFERROR(IF($F229="Raw",_xlfn.XLOOKUP(_xlfn.XLOOKUP(Tool_Austria!$D229,'AveragePrices&amp;Codes'!$A:$A,'AveragePrices&amp;Codes'!$B:$B),AGRIBALYSE_Raw!$B:$B,AGRIBALYSE_Raw!T:T)*$E229,_xlfn.XLOOKUP(_xlfn.XLOOKUP(Tool_Austria!$D229,'AveragePrices&amp;Codes'!$A:$A,'AveragePrices&amp;Codes'!$B:$B),AGRIBALYSE_Cooked!$C:$C,AGRIBALYSE_Cooked!U:U)*$E229),"")</f>
        <v>7.8999868876600012E-8</v>
      </c>
      <c r="R229">
        <f>IFERROR(IF($F229="Raw",_xlfn.XLOOKUP(_xlfn.XLOOKUP(Tool_Austria!$D229,'AveragePrices&amp;Codes'!$A:$A,'AveragePrices&amp;Codes'!$B:$B),AGRIBALYSE_Raw!$B:$B,AGRIBALYSE_Raw!U:U)*$E229,_xlfn.XLOOKUP(_xlfn.XLOOKUP(Tool_Austria!$D229,'AveragePrices&amp;Codes'!$A:$A,'AveragePrices&amp;Codes'!$B:$B),AGRIBALYSE_Cooked!$C:$C,AGRIBALYSE_Cooked!V:V)*$E229),"")</f>
        <v>3.1009387429400005E-9</v>
      </c>
      <c r="S229">
        <f>IFERROR(IF($F229="Raw",_xlfn.XLOOKUP(_xlfn.XLOOKUP(Tool_Austria!$D229,'AveragePrices&amp;Codes'!$A:$A,'AveragePrices&amp;Codes'!$B:$B),AGRIBALYSE_Raw!$B:$B,AGRIBALYSE_Raw!V:V)*$E229,_xlfn.XLOOKUP(_xlfn.XLOOKUP(Tool_Austria!$D229,'AveragePrices&amp;Codes'!$A:$A,'AveragePrices&amp;Codes'!$B:$B),AGRIBALYSE_Cooked!$C:$C,AGRIBALYSE_Cooked!W:W)*$E229),"")</f>
        <v>8.0837739196E-2</v>
      </c>
      <c r="T229">
        <f>IFERROR(IF($F229="Raw",_xlfn.XLOOKUP(_xlfn.XLOOKUP(Tool_Austria!$D229,'AveragePrices&amp;Codes'!$A:$A,'AveragePrices&amp;Codes'!$B:$B),AGRIBALYSE_Raw!$B:$B,AGRIBALYSE_Raw!W:W)*$E229,_xlfn.XLOOKUP(_xlfn.XLOOKUP(Tool_Austria!$D229,'AveragePrices&amp;Codes'!$A:$A,'AveragePrices&amp;Codes'!$B:$B),AGRIBALYSE_Cooked!$C:$C,AGRIBALYSE_Cooked!X:X)*$E229),"")</f>
        <v>4.45442391476E-4</v>
      </c>
      <c r="U229">
        <f>IFERROR(IF($F229="Raw",_xlfn.XLOOKUP(_xlfn.XLOOKUP(Tool_Austria!$D229,'AveragePrices&amp;Codes'!$A:$A,'AveragePrices&amp;Codes'!$B:$B),AGRIBALYSE_Raw!$B:$B,AGRIBALYSE_Raw!X:X)*$E229,_xlfn.XLOOKUP(_xlfn.XLOOKUP(Tool_Austria!$D229,'AveragePrices&amp;Codes'!$A:$A,'AveragePrices&amp;Codes'!$B:$B),AGRIBALYSE_Cooked!$C:$C,AGRIBALYSE_Cooked!Y:Y)*$E229),"")</f>
        <v>2.16310290344E-2</v>
      </c>
      <c r="V229">
        <f>IFERROR(IF($F229="Raw",_xlfn.XLOOKUP(_xlfn.XLOOKUP(Tool_Austria!$D229,'AveragePrices&amp;Codes'!$A:$A,'AveragePrices&amp;Codes'!$B:$B),AGRIBALYSE_Raw!$B:$B,AGRIBALYSE_Raw!Y:Y)*$E229,_xlfn.XLOOKUP(_xlfn.XLOOKUP(Tool_Austria!$D229,'AveragePrices&amp;Codes'!$A:$A,'AveragePrices&amp;Codes'!$B:$B),AGRIBALYSE_Cooked!$C:$C,AGRIBALYSE_Cooked!Z:Z)*$E229),"")</f>
        <v>0.35101586050600003</v>
      </c>
      <c r="W229">
        <f>IFERROR(IF($F229="Raw",_xlfn.XLOOKUP(_xlfn.XLOOKUP(Tool_Austria!$D229,'AveragePrices&amp;Codes'!$A:$A,'AveragePrices&amp;Codes'!$B:$B),AGRIBALYSE_Raw!$B:$B,AGRIBALYSE_Raw!Z:Z)*$E229,_xlfn.XLOOKUP(_xlfn.XLOOKUP(Tool_Austria!$D229,'AveragePrices&amp;Codes'!$A:$A,'AveragePrices&amp;Codes'!$B:$B),AGRIBALYSE_Cooked!$C:$C,AGRIBALYSE_Cooked!AA:AA)*$E229),"")</f>
        <v>80.399806033200008</v>
      </c>
      <c r="X229">
        <f>IFERROR(IF($F229="Raw",_xlfn.XLOOKUP(_xlfn.XLOOKUP(Tool_Austria!$D229,'AveragePrices&amp;Codes'!$A:$A,'AveragePrices&amp;Codes'!$B:$B),AGRIBALYSE_Raw!$B:$B,AGRIBALYSE_Raw!AA:AA)*$E229,_xlfn.XLOOKUP(_xlfn.XLOOKUP(Tool_Austria!$D229,'AveragePrices&amp;Codes'!$A:$A,'AveragePrices&amp;Codes'!$B:$B),AGRIBALYSE_Cooked!$C:$C,AGRIBALYSE_Cooked!AB:AB)*$E229),"")</f>
        <v>316.09455092800005</v>
      </c>
      <c r="Y229">
        <f>IFERROR(IF($F229="Raw",_xlfn.XLOOKUP(_xlfn.XLOOKUP(Tool_Austria!$D229,'AveragePrices&amp;Codes'!$A:$A,'AveragePrices&amp;Codes'!$B:$B),AGRIBALYSE_Raw!$B:$B,AGRIBALYSE_Raw!AB:AB)*$E229,_xlfn.XLOOKUP(_xlfn.XLOOKUP(Tool_Austria!$D229,'AveragePrices&amp;Codes'!$A:$A,'AveragePrices&amp;Codes'!$B:$B),AGRIBALYSE_Cooked!$C:$C,AGRIBALYSE_Cooked!AC:AC)*$E229),"")</f>
        <v>0.69072470106200012</v>
      </c>
      <c r="Z229">
        <f>IFERROR(IF($F229="Raw",_xlfn.XLOOKUP(_xlfn.XLOOKUP(Tool_Austria!$D229,'AveragePrices&amp;Codes'!$A:$A,'AveragePrices&amp;Codes'!$B:$B),AGRIBALYSE_Raw!$B:$B,AGRIBALYSE_Raw!AC:AC)*$E229,_xlfn.XLOOKUP(_xlfn.XLOOKUP(Tool_Austria!$D229,'AveragePrices&amp;Codes'!$A:$A,'AveragePrices&amp;Codes'!$B:$B),AGRIBALYSE_Cooked!$C:$C,AGRIBALYSE_Cooked!AD:AD)*$E229),"")</f>
        <v>25.752017066400001</v>
      </c>
      <c r="AA229">
        <f>IFERROR(IF($F229="Raw",_xlfn.XLOOKUP(_xlfn.XLOOKUP(Tool_Austria!$D229,'AveragePrices&amp;Codes'!$A:$A,'AveragePrices&amp;Codes'!$B:$B),AGRIBALYSE_Raw!$B:$B,AGRIBALYSE_Raw!AD:AD)*$E229,_xlfn.XLOOKUP(_xlfn.XLOOKUP(Tool_Austria!$D229,'AveragePrices&amp;Codes'!$A:$A,'AveragePrices&amp;Codes'!$B:$B),AGRIBALYSE_Cooked!$C:$C,AGRIBALYSE_Cooked!AE:AE)*$E229),"")</f>
        <v>1.3623032552200002E-5</v>
      </c>
      <c r="AB229" cm="1">
        <f t="array" ref="AB229">IFERROR(_xlfn.XLOOKUP(Tool_Austria!$F229&amp;$E$2,'Cooking methods'!$A:$A&amp;'Cooking methods'!$B:$B,'Cooking methods'!C:C)*$E229,"")</f>
        <v>0.15722894009200003</v>
      </c>
      <c r="AC229" cm="1">
        <f t="array" ref="AC229">IFERROR(_xlfn.XLOOKUP(Tool_Austria!$F229&amp;$E$2,'Cooking methods'!$A:$A&amp;'Cooking methods'!$B:$B,'Cooking methods'!D:D)*$E229,"")</f>
        <v>5.6311380913339996E-9</v>
      </c>
      <c r="AD229" cm="1">
        <f t="array" ref="AD229">IFERROR(_xlfn.XLOOKUP(Tool_Austria!$F229&amp;$E$2,'Cooking methods'!$A:$A&amp;'Cooking methods'!$B:$B,'Cooking methods'!E:E)*$E229,"")</f>
        <v>1.1177177999999999E-2</v>
      </c>
      <c r="AE229" cm="1">
        <f t="array" ref="AE229">IFERROR(_xlfn.XLOOKUP(Tool_Austria!$F229&amp;$E$2,'Cooking methods'!$A:$A&amp;'Cooking methods'!$B:$B,'Cooking methods'!F:F)*$E229,"")</f>
        <v>2.8474837462200007E-4</v>
      </c>
      <c r="AF229" cm="1">
        <f t="array" ref="AF229">IFERROR(_xlfn.XLOOKUP(Tool_Austria!$F229&amp;$E$2,'Cooking methods'!$A:$A&amp;'Cooking methods'!$B:$B,'Cooking methods'!G:G)*$E229,"")</f>
        <v>1.1490981460800001E-9</v>
      </c>
      <c r="AG229" cm="1">
        <f t="array" ref="AG229">IFERROR(_xlfn.XLOOKUP(Tool_Austria!$F229&amp;$E$2,'Cooking methods'!$A:$A&amp;'Cooking methods'!$B:$B,'Cooking methods'!H:H)*$E229,"")</f>
        <v>6.5205339640800002E-10</v>
      </c>
      <c r="AH229" cm="1">
        <f t="array" ref="AH229">IFERROR(_xlfn.XLOOKUP(Tool_Austria!$F229&amp;$E$2,'Cooking methods'!$A:$A&amp;'Cooking methods'!$B:$B,'Cooking methods'!I:I)*$E229,"")</f>
        <v>3.5336653193360002E-10</v>
      </c>
      <c r="AI229" cm="1">
        <f t="array" ref="AI229">IFERROR(_xlfn.XLOOKUP(Tool_Austria!$F229&amp;$E$2,'Cooking methods'!$A:$A&amp;'Cooking methods'!$B:$B,'Cooking methods'!J:J)*$E229,"")</f>
        <v>1.9851860839000004E-4</v>
      </c>
      <c r="AJ229" cm="1">
        <f t="array" ref="AJ229">IFERROR(_xlfn.XLOOKUP(Tool_Austria!$F229&amp;$E$2,'Cooking methods'!$A:$A&amp;'Cooking methods'!$B:$B,'Cooking methods'!K:K)*$E229,"")</f>
        <v>4.2525424597000006E-5</v>
      </c>
      <c r="AK229" cm="1">
        <f t="array" ref="AK229">IFERROR(_xlfn.XLOOKUP(Tool_Austria!$F229&amp;$E$2,'Cooking methods'!$A:$A&amp;'Cooking methods'!$B:$B,'Cooking methods'!L:L)*$E229,"")</f>
        <v>8.0405714540000004E-5</v>
      </c>
      <c r="AL229" cm="1">
        <f t="array" ref="AL229">IFERROR(_xlfn.XLOOKUP(Tool_Austria!$F229&amp;$E$2,'Cooking methods'!$A:$A&amp;'Cooking methods'!$B:$B,'Cooking methods'!M:M)*$E229,"")</f>
        <v>5.4240447445000003E-4</v>
      </c>
      <c r="AM229" cm="1">
        <f t="array" ref="AM229">IFERROR(_xlfn.XLOOKUP(Tool_Austria!$F229&amp;$E$2,'Cooking methods'!$A:$A&amp;'Cooking methods'!$B:$B,'Cooking methods'!N:N)*$E229,"")</f>
        <v>0.39910538563199999</v>
      </c>
      <c r="AN229" cm="1">
        <f t="array" ref="AN229">IFERROR(_xlfn.XLOOKUP(Tool_Austria!$F229&amp;$E$2,'Cooking methods'!$A:$A&amp;'Cooking methods'!$B:$B,'Cooking methods'!O:O)*$E229,"")</f>
        <v>0.23023183652000001</v>
      </c>
      <c r="AO229" cm="1">
        <f t="array" ref="AO229">IFERROR(_xlfn.XLOOKUP(Tool_Austria!$F229&amp;$E$2,'Cooking methods'!$A:$A&amp;'Cooking methods'!$B:$B,'Cooking methods'!P:P)*$E229,"")</f>
        <v>4.1226745812000004E-2</v>
      </c>
      <c r="AP229" cm="1">
        <f t="array" ref="AP229">IFERROR(_xlfn.XLOOKUP(Tool_Austria!$F229&amp;$E$2,'Cooking methods'!$A:$A&amp;'Cooking methods'!$B:$B,'Cooking methods'!Q:Q)*$E229,"")</f>
        <v>2.4814516063560004</v>
      </c>
      <c r="AQ229" cm="1">
        <f t="array" ref="AQ229">IFERROR(_xlfn.XLOOKUP(Tool_Austria!$F229&amp;$E$2,'Cooking methods'!$A:$A&amp;'Cooking methods'!$B:$B,'Cooking methods'!R:R)*$E229,"")</f>
        <v>2.3880404753360001E-7</v>
      </c>
      <c r="AR229" cm="1">
        <f t="array" ref="AR229">IFERROR(_xlfn.XLOOKUP(Tool_Austria!$G229&amp;$E$2,'Waste management'!$A:$A&amp;'Waste management'!$B:$B,'Waste management'!C:C)*$E229,"")</f>
        <v>4.4668822000000004E-2</v>
      </c>
      <c r="AS229" cm="1">
        <f t="array" ref="AS229">IFERROR(_xlfn.XLOOKUP(Tool_Austria!$G229&amp;$E$2,'Waste management'!$A:$A&amp;'Waste management'!$B:$B,'Waste management'!D:D)*$E229,"")</f>
        <v>3.0476039780000001E-10</v>
      </c>
      <c r="AT229" cm="1">
        <f t="array" ref="AT229">IFERROR(_xlfn.XLOOKUP(Tool_Austria!$G229&amp;$E$2,'Waste management'!$A:$A&amp;'Waste management'!$B:$B,'Waste management'!E:E)*$E229,"")</f>
        <v>8.2173400000000018E-4</v>
      </c>
      <c r="AU229" cm="1">
        <f t="array" ref="AU229">IFERROR(_xlfn.XLOOKUP(Tool_Austria!$G229&amp;$E$2,'Waste management'!$A:$A&amp;'Waste management'!$B:$B,'Waste management'!F:F)*$E229,"")</f>
        <v>9.5736000000000006E-5</v>
      </c>
      <c r="AV229" cm="1">
        <f t="array" ref="AV229">IFERROR(_xlfn.XLOOKUP(Tool_Austria!$G229&amp;$E$2,'Waste management'!$A:$A&amp;'Waste management'!$B:$B,'Waste management'!G:G)*$E229,"")</f>
        <v>9.2382048800000009E-9</v>
      </c>
      <c r="AW229" cm="1">
        <f t="array" ref="AW229">IFERROR(_xlfn.XLOOKUP(Tool_Austria!$G229&amp;$E$2,'Waste management'!$A:$A&amp;'Waste management'!$B:$B,'Waste management'!H:H)*$E229,"")</f>
        <v>3.0113040780000003E-10</v>
      </c>
      <c r="AX229" cm="1">
        <f t="array" ref="AX229">IFERROR(_xlfn.XLOOKUP(Tool_Austria!$G229&amp;$E$2,'Waste management'!$A:$A&amp;'Waste management'!$B:$B,'Waste management'!I:I)*$E229,"")</f>
        <v>2.1409521460000004E-10</v>
      </c>
      <c r="AY229" cm="1">
        <f t="array" ref="AY229">IFERROR(_xlfn.XLOOKUP(Tool_Austria!$G229&amp;$E$2,'Waste management'!$A:$A&amp;'Waste management'!$B:$B,'Waste management'!J:J)*$E229,"")</f>
        <v>1.7631380000000002E-3</v>
      </c>
      <c r="AZ229" cm="1">
        <f t="array" ref="AZ229">IFERROR(_xlfn.XLOOKUP(Tool_Austria!$G229&amp;$E$2,'Waste management'!$A:$A&amp;'Waste management'!$B:$B,'Waste management'!K:K)*$E229,"")</f>
        <v>4.2917012760000007E-6</v>
      </c>
      <c r="BA229" cm="1">
        <f t="array" ref="BA229">IFERROR(_xlfn.XLOOKUP(Tool_Austria!$G229&amp;$E$2,'Waste management'!$A:$A&amp;'Waste management'!$B:$B,'Waste management'!L:L)*$E229,"")</f>
        <v>7.7228156920000011E-5</v>
      </c>
      <c r="BB229" cm="1">
        <f t="array" ref="BB229">IFERROR(_xlfn.XLOOKUP(Tool_Austria!$G229&amp;$E$2,'Waste management'!$A:$A&amp;'Waste management'!$B:$B,'Waste management'!M:M)*$E229,"")</f>
        <v>7.7705720000000008E-3</v>
      </c>
      <c r="BC229" cm="1">
        <f t="array" ref="BC229">IFERROR(_xlfn.XLOOKUP(Tool_Austria!$G229&amp;$E$2,'Waste management'!$A:$A&amp;'Waste management'!$B:$B,'Waste management'!N:N)*$E229,"")</f>
        <v>6.6816866920000004</v>
      </c>
      <c r="BD229" cm="1">
        <f t="array" ref="BD229">IFERROR(_xlfn.XLOOKUP(Tool_Austria!$G229&amp;$E$2,'Waste management'!$A:$A&amp;'Waste management'!$B:$B,'Waste management'!O:O)*$E229,"")</f>
        <v>0.42603317800000001</v>
      </c>
      <c r="BE229" cm="1">
        <f t="array" ref="BE229">IFERROR(_xlfn.XLOOKUP(Tool_Austria!$G229&amp;$E$2,'Waste management'!$A:$A&amp;'Waste management'!$B:$B,'Waste management'!P:P)*$E229,"")</f>
        <v>9.1986340000000007E-3</v>
      </c>
      <c r="BF229" cm="1">
        <f t="array" ref="BF229">IFERROR(_xlfn.XLOOKUP(Tool_Austria!$G229&amp;$E$2,'Waste management'!$A:$A&amp;'Waste management'!$B:$B,'Waste management'!Q:Q)*$E229,"")</f>
        <v>0.26773370200000002</v>
      </c>
      <c r="BG229" cm="1">
        <f t="array" ref="BG229">IFERROR(_xlfn.XLOOKUP(Tool_Austria!$G229&amp;$E$2,'Waste management'!$A:$A&amp;'Waste management'!$B:$B,'Waste management'!R:R)*$E229,"")</f>
        <v>8.7008068000000002E-8</v>
      </c>
      <c r="BH229">
        <f>IFERROR((L229+AR229+AB229)*_xlfn.XLOOKUP(Tool_Austria!BH$4,Monetization_Factors!$A:$A,Monetization_Factors!$D:$D),"")</f>
        <v>0.85086109282831768</v>
      </c>
      <c r="BI229">
        <f>IFERROR((M229+AS229+AC229)*_xlfn.XLOOKUP(Tool_Austria!BI$4,Monetization_Factors!$A:$A,Monetization_Factors!$D:$D),"")</f>
        <v>2.4379212612619563E-6</v>
      </c>
      <c r="BJ229">
        <f>IFERROR((N229+AT229+AD229)*_xlfn.XLOOKUP(Tool_Austria!BJ$4,Monetization_Factors!$A:$A,Monetization_Factors!$D:$D),"")</f>
        <v>8.8147530441736312E-4</v>
      </c>
      <c r="BK229">
        <f>IFERROR((O229+AU229+AE229)*_xlfn.XLOOKUP(Tool_Austria!BK$4,Monetization_Factors!$A:$A,Monetization_Factors!$D:$D),"")</f>
        <v>1.75237813859772E-2</v>
      </c>
      <c r="BL229">
        <f>IFERROR((P229+AV229+AF229)*_xlfn.XLOOKUP(Tool_Austria!BL$4,Monetization_Factors!$A:$A,Monetization_Factors!$D:$D),"")</f>
        <v>0.57228421040608002</v>
      </c>
      <c r="BM229">
        <f>IFERROR((Q229+AW229+AG229)*_xlfn.XLOOKUP(Tool_Austria!BM$4,Monetization_Factors!$A:$A,Monetization_Factors!$D:$D),"")</f>
        <v>1.6603131238758576E-2</v>
      </c>
      <c r="BN229">
        <f>IFERROR((R229+AX229+AH229)*_xlfn.XLOOKUP(Tool_Austria!BN$4,Monetization_Factors!$A:$A,Monetization_Factors!$D:$D),"")</f>
        <v>4.2173448713248808E-3</v>
      </c>
      <c r="BO229">
        <f>IFERROR((S229+AY229+AI229)*_xlfn.XLOOKUP(Tool_Austria!BO$4,Monetization_Factors!$A:$A,Monetization_Factors!$D:$D),"")</f>
        <v>3.625284336693467E-2</v>
      </c>
      <c r="BP229">
        <f>IFERROR((T229+AZ229+AJ229)*_xlfn.XLOOKUP(Tool_Austria!BP$4,Monetization_Factors!$A:$A,Monetization_Factors!$D:$D),"")</f>
        <v>1.2008135932353701E-3</v>
      </c>
      <c r="BQ229">
        <f>IFERROR((U229+BA229+AK229)*_xlfn.XLOOKUP(Tool_Austria!BQ$4,Monetization_Factors!$A:$A,Monetization_Factors!$D:$D),"")</f>
        <v>8.913026446820628E-2</v>
      </c>
      <c r="BR229" t="str">
        <f>IFERROR((V229+BB229+AL229)*_xlfn.XLOOKUP(Tool_Austria!BR$4,Monetization_Factors!$A:$A,Monetization_Factors!$D:$D),"")</f>
        <v/>
      </c>
      <c r="BS229">
        <f>IFERROR((W229+BC229+AM229)*_xlfn.XLOOKUP(Tool_Austria!BS$4,Monetization_Factors!$A:$A,Monetization_Factors!$D:$D),"")</f>
        <v>4.2570446723931184E-3</v>
      </c>
      <c r="BT229">
        <f>IFERROR((X229+BD229+AN229)*_xlfn.XLOOKUP(Tool_Austria!BT$4,Monetization_Factors!$A:$A,Monetization_Factors!$D:$D),"")</f>
        <v>7.0531741504965717E-2</v>
      </c>
      <c r="BU229">
        <f>IFERROR((Y229+BE229+AO229)*_xlfn.XLOOKUP(Tool_Austria!BU$4,Monetization_Factors!$A:$A,Monetization_Factors!$D:$D),"")</f>
        <v>4.7099547548978939E-3</v>
      </c>
      <c r="BV229">
        <f>IFERROR((Z229+BF229+AP229)*_xlfn.XLOOKUP(Tool_Austria!BV$4,Monetization_Factors!$A:$A,Monetization_Factors!$D:$D),"")</f>
        <v>4.7063473362641911E-2</v>
      </c>
      <c r="BW229">
        <f>IFERROR((AA229+BG229+AQ229)*_xlfn.XLOOKUP(Tool_Austria!BW$4,Monetization_Factors!$A:$A,Monetization_Factors!$D:$D),"")</f>
        <v>2.914080681319367E-5</v>
      </c>
      <c r="BX229" s="38" cm="1">
        <f t="array" ref="BX229">IFERROR(_xlfn.IFS(I229&lt;&gt;0,I229*E229,I229="",J229*E229),"")</f>
        <v>4.8397918252966479</v>
      </c>
      <c r="BY229" s="38">
        <f t="shared" si="123"/>
        <v>1.7155487504862252</v>
      </c>
      <c r="BZ229" s="38">
        <f t="shared" si="124"/>
        <v>6.5553405757828731</v>
      </c>
      <c r="CA229" s="38">
        <f t="shared" si="125"/>
        <v>1.0085139347358267E-2</v>
      </c>
      <c r="CB229">
        <f t="shared" si="128"/>
        <v>6.5400107671720003</v>
      </c>
      <c r="CC229">
        <f t="shared" si="128"/>
        <v>6.0900777054934013E-8</v>
      </c>
      <c r="CD229">
        <f t="shared" si="128"/>
        <v>0.57756844287599995</v>
      </c>
      <c r="CE229">
        <f t="shared" si="128"/>
        <v>1.1576988281822001E-2</v>
      </c>
      <c r="CF229">
        <f t="shared" si="128"/>
        <v>5.7327368889808016E-7</v>
      </c>
      <c r="CG229">
        <f t="shared" si="128"/>
        <v>7.9953052680808004E-8</v>
      </c>
      <c r="CH229">
        <f t="shared" si="128"/>
        <v>3.6684004894736006E-9</v>
      </c>
      <c r="CI229">
        <f t="shared" si="128"/>
        <v>8.2799395804389997E-2</v>
      </c>
      <c r="CJ229">
        <f t="shared" si="128"/>
        <v>4.92259517349E-4</v>
      </c>
      <c r="CK229">
        <f t="shared" si="128"/>
        <v>2.1788662905859998E-2</v>
      </c>
      <c r="CL229">
        <f t="shared" si="128"/>
        <v>0.35932883698044998</v>
      </c>
      <c r="CM229">
        <f t="shared" si="128"/>
        <v>87.480598110832005</v>
      </c>
      <c r="CN229">
        <f t="shared" si="128"/>
        <v>316.75081594252003</v>
      </c>
      <c r="CO229">
        <f t="shared" si="128"/>
        <v>0.74115008087400014</v>
      </c>
      <c r="CP229">
        <f t="shared" si="128"/>
        <v>28.501202374756001</v>
      </c>
      <c r="CQ229">
        <f t="shared" si="129"/>
        <v>1.3948844667733601E-5</v>
      </c>
      <c r="CR229">
        <f t="shared" si="130"/>
        <v>1.0061555026418463E-2</v>
      </c>
      <c r="CS229">
        <f t="shared" si="130"/>
        <v>9.3693503161436938E-11</v>
      </c>
      <c r="CT229">
        <f t="shared" si="130"/>
        <v>8.8856683519384608E-4</v>
      </c>
      <c r="CU229">
        <f t="shared" si="130"/>
        <v>1.7810751202803077E-5</v>
      </c>
      <c r="CV229">
        <f t="shared" si="130"/>
        <v>8.8195952138166175E-10</v>
      </c>
      <c r="CW229">
        <f t="shared" si="130"/>
        <v>1.230046964320123E-10</v>
      </c>
      <c r="CX229">
        <f t="shared" si="130"/>
        <v>5.6436930607286161E-12</v>
      </c>
      <c r="CY229">
        <f t="shared" si="130"/>
        <v>1.2738368585290768E-4</v>
      </c>
      <c r="CZ229">
        <f t="shared" si="130"/>
        <v>7.5732233438307695E-7</v>
      </c>
      <c r="DA229">
        <f t="shared" si="130"/>
        <v>3.3521019855169226E-5</v>
      </c>
      <c r="DB229">
        <f t="shared" si="130"/>
        <v>5.5281359535453844E-4</v>
      </c>
      <c r="DC229">
        <f t="shared" si="130"/>
        <v>0.13458553555512617</v>
      </c>
      <c r="DD229">
        <f t="shared" si="130"/>
        <v>0.487308947603877</v>
      </c>
      <c r="DE229">
        <f t="shared" si="130"/>
        <v>1.1402308936523079E-3</v>
      </c>
      <c r="DF229">
        <f t="shared" si="130"/>
        <v>4.3848003653470774E-2</v>
      </c>
      <c r="DG229">
        <f t="shared" si="131"/>
        <v>2.1459761027282463E-8</v>
      </c>
      <c r="DH229" s="5">
        <f>IFERROR(((((L229+AB229)*(1/$H229))+AR229)/$F$2)/($B$2*('CAR.CAP_per person'!B$2)/(_xlfn.XLOOKUP($E$2,EU_countries_GDP!$A$2:$A$29,EU_countries_GDP!$E$2:$E$29))),"")</f>
        <v>0.26600739894923148</v>
      </c>
      <c r="DI229" s="5">
        <f>IFERROR(((((M229+AC229)*(1/$H229))+AS229)/$F$2)/($B$2*('CAR.CAP_per person'!C$2)/(_xlfn.XLOOKUP($E$2,EU_countries_GDP!$A$2:$A$29,EU_countries_GDP!$E$2:$E$29))),"")</f>
        <v>3.1306650894973711E-5</v>
      </c>
      <c r="DJ229" s="5">
        <f>IFERROR(((((N229+AD229)*(1/$H229))+AT229)/$F$2)/($B$2*('CAR.CAP_per person'!D$2)/(_xlfn.XLOOKUP($E$2,EU_countries_GDP!$A$2:$A$29,EU_countries_GDP!$E$2:$E$29))),"")</f>
        <v>3.0440800351463746E-4</v>
      </c>
      <c r="DK229" s="5">
        <f>IFERROR(((((O229+AE229)*(1/$H229))+AU229)/$F$2)/($B$2*('CAR.CAP_per person'!E$2)/(_xlfn.XLOOKUP($E$2,EU_countries_GDP!$A$2:$A$29,EU_countries_GDP!$E$2:$E$29))),"")</f>
        <v>7.8829393729319564E-3</v>
      </c>
      <c r="DL229" s="5">
        <f>IFERROR(((((P229+AF229)*(1/$H229))+AV229)/$F$2)/($B$2*('CAR.CAP_per person'!F$2)/(_xlfn.XLOOKUP($E$2,EU_countries_GDP!$A$2:$A$29,EU_countries_GDP!$E$2:$E$29))),"")</f>
        <v>0.30617765459023683</v>
      </c>
      <c r="DM229" s="5">
        <f>IFERROR(((((Q229+AG229)*(1/$H229))+AW229)/$F$2)/($B$2*('CAR.CAP_per person'!G$2)/(_xlfn.XLOOKUP($E$2,EU_countries_GDP!$A$2:$A$29,EU_countries_GDP!$E$2:$E$29))),"")</f>
        <v>2.3076525688049996E-2</v>
      </c>
      <c r="DN229" s="5">
        <f>IFERROR(((((R229+AH229)*(1/$H229))+AX229)/$F$2)/($B$2*('CAR.CAP_per person'!H$2)/(_xlfn.XLOOKUP($E$2,EU_countries_GDP!$A$2:$A$29,EU_countries_GDP!$E$2:$E$29))),"")</f>
        <v>2.4209059854260779E-4</v>
      </c>
      <c r="DO229" s="5">
        <f>IFERROR(((((S229+AI229)*(1/$H229))+AY229)/$F$2)/($B$2*('CAR.CAP_per person'!I$2)/(_xlfn.XLOOKUP($E$2,EU_countries_GDP!$A$2:$A$29,EU_countries_GDP!$E$2:$E$29))),"")</f>
        <v>2.2728617484097591E-2</v>
      </c>
      <c r="DP229" s="5">
        <f>IFERROR(((((T229+AJ229)*(1/$H229))+AZ229)/$F$2)/($B$2*('CAR.CAP_per person'!J$2)/(_xlfn.XLOOKUP($E$2,EU_countries_GDP!$A$2:$A$29,EU_countries_GDP!$E$2:$E$29))),"")</f>
        <v>2.3458320475905688E-2</v>
      </c>
      <c r="DQ229" s="5">
        <f>IFERROR(((((U229+AK229)*(1/$H229))+BA229)/$F$2)/($B$2*('CAR.CAP_per person'!K$2)/(_xlfn.XLOOKUP($E$2,EU_countries_GDP!$A$2:$A$29,EU_countries_GDP!$E$2:$E$29))),"")</f>
        <v>3.0145749755281944E-2</v>
      </c>
      <c r="DR229" s="5">
        <f>IFERROR(((((V229+AL229)*(1/$H229))+BB229)/$F$2)/($B$2*('CAR.CAP_per person'!L$2)/(_xlfn.XLOOKUP($E$2,EU_countries_GDP!$A$2:$A$29,EU_countries_GDP!$E$2:$E$29))),"")</f>
        <v>1.6121933385564152E-2</v>
      </c>
      <c r="DS229" s="5">
        <f>IFERROR(((((W229+AM229)*(1/$H229))+BC229)/$F$2)/($B$2*('CAR.CAP_per person'!M$2)/(_xlfn.XLOOKUP($E$2,EU_countries_GDP!$A$2:$A$29,EU_countries_GDP!$E$2:$E$29))),"")</f>
        <v>0.1786866481309195</v>
      </c>
      <c r="DT229" s="5">
        <f>IFERROR(((((X229+AN229)*(1/$H229))+BD229)/$F$2)/($B$2*('CAR.CAP_per person'!N$2)/(_xlfn.XLOOKUP($E$2,EU_countries_GDP!$A$2:$A$29,EU_countries_GDP!$E$2:$E$29))),"")</f>
        <v>6.9138931745794414</v>
      </c>
      <c r="DU229" s="5">
        <f>IFERROR(((((Y229+AO229)*(1/$H229))+BE229)/$F$2)/($B$2*('CAR.CAP_per person'!O$2)/(_xlfn.XLOOKUP($E$2,EU_countries_GDP!$A$2:$A$29,EU_countries_GDP!$E$2:$E$29))),"")</f>
        <v>1.1261834424852785E-3</v>
      </c>
      <c r="DV229" s="5">
        <f>IFERROR(((((Z229+AP229)*(1/$H229))+BF229)/$F$2)/($B$2*('CAR.CAP_per person'!P$2)/(_xlfn.XLOOKUP($E$2,EU_countries_GDP!$A$2:$A$29,EU_countries_GDP!$E$2:$E$29))),"")</f>
        <v>3.5202057463872304E-2</v>
      </c>
      <c r="DW229" s="5">
        <f>IFERROR(((((AA229+AQ229)*(1/$H229))+BG229)/$F$2)/($B$2*('CAR.CAP_per person'!Q$2)/(_xlfn.XLOOKUP($E$2,EU_countries_GDP!$A$2:$A$29,EU_countries_GDP!$E$2:$E$29))),"")</f>
        <v>1.757836320767648E-2</v>
      </c>
    </row>
    <row r="230" spans="1:127">
      <c r="A230" t="s">
        <v>226</v>
      </c>
      <c r="B230" t="str">
        <f>_xlfn.XLOOKUP(D230,Table5[Ingredient],Table5[Category],"",FALSE)</f>
        <v>Vegetables</v>
      </c>
      <c r="C230" s="33" t="s">
        <v>229</v>
      </c>
      <c r="D230" s="33" t="s">
        <v>203</v>
      </c>
      <c r="E230" s="33">
        <v>0.79780000000000006</v>
      </c>
      <c r="F230" s="33" t="s">
        <v>179</v>
      </c>
      <c r="G230" s="33" t="s">
        <v>180</v>
      </c>
      <c r="H230" s="91">
        <f>Dataset_AT!S109</f>
        <v>0.55111909367228518</v>
      </c>
      <c r="I230" s="33"/>
      <c r="J230" s="37">
        <f>IFERROR(INDEX('AveragePrices&amp;Codes'!G:AG, MATCH($D230, 'AveragePrices&amp;Codes'!$A:$A, 0), MATCH(Tool_Austria!$E$2, 'AveragePrices&amp;Codes'!$G$1:$AG$1, 0)),"")</f>
        <v>0.63722458418584826</v>
      </c>
      <c r="K230" s="37">
        <f>IFERROR(E230/(_xlfn.XLOOKUP(A230,Dataset_AT!$V$2:$V$9,Dataset_AT!$W$2:$W$9)),"")</f>
        <v>9.2767441860465132E-3</v>
      </c>
      <c r="L230">
        <f>IFERROR(IF($F230="Raw",_xlfn.XLOOKUP(_xlfn.XLOOKUP(Tool_Austria!$D230,'AveragePrices&amp;Codes'!$A:$A,'AveragePrices&amp;Codes'!$B:$B),AGRIBALYSE_Raw!$B:$B,AGRIBALYSE_Raw!O:O)*$E230,_xlfn.XLOOKUP(_xlfn.XLOOKUP(Tool_Austria!$D230,'AveragePrices&amp;Codes'!$A:$A,'AveragePrices&amp;Codes'!$B:$B),AGRIBALYSE_Cooked!$C:$C,AGRIBALYSE_Cooked!P:P)*$E230),"")</f>
        <v>0.37334577457333334</v>
      </c>
      <c r="M230">
        <f>IFERROR(IF($F230="Raw",_xlfn.XLOOKUP(_xlfn.XLOOKUP(Tool_Austria!$D230,'AveragePrices&amp;Codes'!$A:$A,'AveragePrices&amp;Codes'!$B:$B),AGRIBALYSE_Raw!$B:$B,AGRIBALYSE_Raw!P:P)*$E230,_xlfn.XLOOKUP(_xlfn.XLOOKUP(Tool_Austria!$D230,'AveragePrices&amp;Codes'!$A:$A,'AveragePrices&amp;Codes'!$B:$B),AGRIBALYSE_Cooked!$C:$C,AGRIBALYSE_Cooked!Q:Q)*$E230),"")</f>
        <v>1.7551118660666668E-8</v>
      </c>
      <c r="N230">
        <f>IFERROR(IF($F230="Raw",_xlfn.XLOOKUP(_xlfn.XLOOKUP(Tool_Austria!$D230,'AveragePrices&amp;Codes'!$A:$A,'AveragePrices&amp;Codes'!$B:$B),AGRIBALYSE_Raw!$B:$B,AGRIBALYSE_Raw!Q:Q)*$E230,_xlfn.XLOOKUP(_xlfn.XLOOKUP(Tool_Austria!$D230,'AveragePrices&amp;Codes'!$A:$A,'AveragePrices&amp;Codes'!$B:$B),AGRIBALYSE_Cooked!$C:$C,AGRIBALYSE_Cooked!R:R)*$E230),"")</f>
        <v>6.0639126554000007E-2</v>
      </c>
      <c r="O230">
        <f>IFERROR(IF($F230="Raw",_xlfn.XLOOKUP(_xlfn.XLOOKUP(Tool_Austria!$D230,'AveragePrices&amp;Codes'!$A:$A,'AveragePrices&amp;Codes'!$B:$B),AGRIBALYSE_Raw!$B:$B,AGRIBALYSE_Raw!R:R)*$E230,_xlfn.XLOOKUP(_xlfn.XLOOKUP(Tool_Austria!$D230,'AveragePrices&amp;Codes'!$A:$A,'AveragePrices&amp;Codes'!$B:$B),AGRIBALYSE_Cooked!$C:$C,AGRIBALYSE_Cooked!S:S)*$E230),"")</f>
        <v>1.5068840194888888E-3</v>
      </c>
      <c r="P230">
        <f>IFERROR(IF($F230="Raw",_xlfn.XLOOKUP(_xlfn.XLOOKUP(Tool_Austria!$D230,'AveragePrices&amp;Codes'!$A:$A,'AveragePrices&amp;Codes'!$B:$B),AGRIBALYSE_Raw!$B:$B,AGRIBALYSE_Raw!S:S)*$E230,_xlfn.XLOOKUP(_xlfn.XLOOKUP(Tool_Austria!$D230,'AveragePrices&amp;Codes'!$A:$A,'AveragePrices&amp;Codes'!$B:$B),AGRIBALYSE_Cooked!$C:$C,AGRIBALYSE_Cooked!T:T)*$E230),"")</f>
        <v>2.4845036186222222E-8</v>
      </c>
      <c r="Q230">
        <f>IFERROR(IF($F230="Raw",_xlfn.XLOOKUP(_xlfn.XLOOKUP(Tool_Austria!$D230,'AveragePrices&amp;Codes'!$A:$A,'AveragePrices&amp;Codes'!$B:$B),AGRIBALYSE_Raw!$B:$B,AGRIBALYSE_Raw!T:T)*$E230,_xlfn.XLOOKUP(_xlfn.XLOOKUP(Tool_Austria!$D230,'AveragePrices&amp;Codes'!$A:$A,'AveragePrices&amp;Codes'!$B:$B),AGRIBALYSE_Cooked!$C:$C,AGRIBALYSE_Cooked!U:U)*$E230),"")</f>
        <v>6.944881975733334E-9</v>
      </c>
      <c r="R230">
        <f>IFERROR(IF($F230="Raw",_xlfn.XLOOKUP(_xlfn.XLOOKUP(Tool_Austria!$D230,'AveragePrices&amp;Codes'!$A:$A,'AveragePrices&amp;Codes'!$B:$B),AGRIBALYSE_Raw!$B:$B,AGRIBALYSE_Raw!U:U)*$E230,_xlfn.XLOOKUP(_xlfn.XLOOKUP(Tool_Austria!$D230,'AveragePrices&amp;Codes'!$A:$A,'AveragePrices&amp;Codes'!$B:$B),AGRIBALYSE_Cooked!$C:$C,AGRIBALYSE_Cooked!V:V)*$E230),"")</f>
        <v>2.6234578629333336E-10</v>
      </c>
      <c r="S230">
        <f>IFERROR(IF($F230="Raw",_xlfn.XLOOKUP(_xlfn.XLOOKUP(Tool_Austria!$D230,'AveragePrices&amp;Codes'!$A:$A,'AveragePrices&amp;Codes'!$B:$B),AGRIBALYSE_Raw!$B:$B,AGRIBALYSE_Raw!V:V)*$E230,_xlfn.XLOOKUP(_xlfn.XLOOKUP(Tool_Austria!$D230,'AveragePrices&amp;Codes'!$A:$A,'AveragePrices&amp;Codes'!$B:$B),AGRIBALYSE_Cooked!$C:$C,AGRIBALYSE_Cooked!W:W)*$E230),"")</f>
        <v>2.1148491050888892E-3</v>
      </c>
      <c r="T230">
        <f>IFERROR(IF($F230="Raw",_xlfn.XLOOKUP(_xlfn.XLOOKUP(Tool_Austria!$D230,'AveragePrices&amp;Codes'!$A:$A,'AveragePrices&amp;Codes'!$B:$B),AGRIBALYSE_Raw!$B:$B,AGRIBALYSE_Raw!W:W)*$E230,_xlfn.XLOOKUP(_xlfn.XLOOKUP(Tool_Austria!$D230,'AveragePrices&amp;Codes'!$A:$A,'AveragePrices&amp;Codes'!$B:$B),AGRIBALYSE_Cooked!$C:$C,AGRIBALYSE_Cooked!X:X)*$E230),"")</f>
        <v>5.7824893259111109E-5</v>
      </c>
      <c r="U230">
        <f>IFERROR(IF($F230="Raw",_xlfn.XLOOKUP(_xlfn.XLOOKUP(Tool_Austria!$D230,'AveragePrices&amp;Codes'!$A:$A,'AveragePrices&amp;Codes'!$B:$B),AGRIBALYSE_Raw!$B:$B,AGRIBALYSE_Raw!X:X)*$E230,_xlfn.XLOOKUP(_xlfn.XLOOKUP(Tool_Austria!$D230,'AveragePrices&amp;Codes'!$A:$A,'AveragePrices&amp;Codes'!$B:$B),AGRIBALYSE_Cooked!$C:$C,AGRIBALYSE_Cooked!Y:Y)*$E230),"")</f>
        <v>2.0196454149777783E-3</v>
      </c>
      <c r="V230">
        <f>IFERROR(IF($F230="Raw",_xlfn.XLOOKUP(_xlfn.XLOOKUP(Tool_Austria!$D230,'AveragePrices&amp;Codes'!$A:$A,'AveragePrices&amp;Codes'!$B:$B),AGRIBALYSE_Raw!$B:$B,AGRIBALYSE_Raw!Y:Y)*$E230,_xlfn.XLOOKUP(_xlfn.XLOOKUP(Tool_Austria!$D230,'AveragePrices&amp;Codes'!$A:$A,'AveragePrices&amp;Codes'!$B:$B),AGRIBALYSE_Cooked!$C:$C,AGRIBALYSE_Cooked!Z:Z)*$E230),"")</f>
        <v>7.6500875348444446E-3</v>
      </c>
      <c r="W230">
        <f>IFERROR(IF($F230="Raw",_xlfn.XLOOKUP(_xlfn.XLOOKUP(Tool_Austria!$D230,'AveragePrices&amp;Codes'!$A:$A,'AveragePrices&amp;Codes'!$B:$B),AGRIBALYSE_Raw!$B:$B,AGRIBALYSE_Raw!Z:Z)*$E230,_xlfn.XLOOKUP(_xlfn.XLOOKUP(Tool_Austria!$D230,'AveragePrices&amp;Codes'!$A:$A,'AveragePrices&amp;Codes'!$B:$B),AGRIBALYSE_Cooked!$C:$C,AGRIBALYSE_Cooked!AA:AA)*$E230),"")</f>
        <v>4.937209499933334</v>
      </c>
      <c r="X230">
        <f>IFERROR(IF($F230="Raw",_xlfn.XLOOKUP(_xlfn.XLOOKUP(Tool_Austria!$D230,'AveragePrices&amp;Codes'!$A:$A,'AveragePrices&amp;Codes'!$B:$B),AGRIBALYSE_Raw!$B:$B,AGRIBALYSE_Raw!AA:AA)*$E230,_xlfn.XLOOKUP(_xlfn.XLOOKUP(Tool_Austria!$D230,'AveragePrices&amp;Codes'!$A:$A,'AveragePrices&amp;Codes'!$B:$B),AGRIBALYSE_Cooked!$C:$C,AGRIBALYSE_Cooked!AB:AB)*$E230),"")</f>
        <v>15.593258955333333</v>
      </c>
      <c r="Y230">
        <f>IFERROR(IF($F230="Raw",_xlfn.XLOOKUP(_xlfn.XLOOKUP(Tool_Austria!$D230,'AveragePrices&amp;Codes'!$A:$A,'AveragePrices&amp;Codes'!$B:$B),AGRIBALYSE_Raw!$B:$B,AGRIBALYSE_Raw!AB:AB)*$E230,_xlfn.XLOOKUP(_xlfn.XLOOKUP(Tool_Austria!$D230,'AveragePrices&amp;Codes'!$A:$A,'AveragePrices&amp;Codes'!$B:$B),AGRIBALYSE_Cooked!$C:$C,AGRIBALYSE_Cooked!AC:AC)*$E230),"")</f>
        <v>0.6523798437577778</v>
      </c>
      <c r="Z230">
        <f>IFERROR(IF($F230="Raw",_xlfn.XLOOKUP(_xlfn.XLOOKUP(Tool_Austria!$D230,'AveragePrices&amp;Codes'!$A:$A,'AveragePrices&amp;Codes'!$B:$B),AGRIBALYSE_Raw!$B:$B,AGRIBALYSE_Raw!AC:AC)*$E230,_xlfn.XLOOKUP(_xlfn.XLOOKUP(Tool_Austria!$D230,'AveragePrices&amp;Codes'!$A:$A,'AveragePrices&amp;Codes'!$B:$B),AGRIBALYSE_Cooked!$C:$C,AGRIBALYSE_Cooked!AD:AD)*$E230),"")</f>
        <v>5.1308795275777781</v>
      </c>
      <c r="AA230">
        <f>IFERROR(IF($F230="Raw",_xlfn.XLOOKUP(_xlfn.XLOOKUP(Tool_Austria!$D230,'AveragePrices&amp;Codes'!$A:$A,'AveragePrices&amp;Codes'!$B:$B),AGRIBALYSE_Raw!$B:$B,AGRIBALYSE_Raw!AD:AD)*$E230,_xlfn.XLOOKUP(_xlfn.XLOOKUP(Tool_Austria!$D230,'AveragePrices&amp;Codes'!$A:$A,'AveragePrices&amp;Codes'!$B:$B),AGRIBALYSE_Cooked!$C:$C,AGRIBALYSE_Cooked!AE:AE)*$E230),"")</f>
        <v>2.1570209017333338E-6</v>
      </c>
      <c r="AB230" cm="1">
        <f t="array" ref="AB230">IFERROR(_xlfn.XLOOKUP(Tool_Austria!$F230&amp;$E$2,'Cooking methods'!$A:$A&amp;'Cooking methods'!$B:$B,'Cooking methods'!C:C)*$E230,"")</f>
        <v>0.15722894009200003</v>
      </c>
      <c r="AC230" cm="1">
        <f t="array" ref="AC230">IFERROR(_xlfn.XLOOKUP(Tool_Austria!$F230&amp;$E$2,'Cooking methods'!$A:$A&amp;'Cooking methods'!$B:$B,'Cooking methods'!D:D)*$E230,"")</f>
        <v>5.6311380913339996E-9</v>
      </c>
      <c r="AD230" cm="1">
        <f t="array" ref="AD230">IFERROR(_xlfn.XLOOKUP(Tool_Austria!$F230&amp;$E$2,'Cooking methods'!$A:$A&amp;'Cooking methods'!$B:$B,'Cooking methods'!E:E)*$E230,"")</f>
        <v>1.1177177999999999E-2</v>
      </c>
      <c r="AE230" cm="1">
        <f t="array" ref="AE230">IFERROR(_xlfn.XLOOKUP(Tool_Austria!$F230&amp;$E$2,'Cooking methods'!$A:$A&amp;'Cooking methods'!$B:$B,'Cooking methods'!F:F)*$E230,"")</f>
        <v>2.8474837462200007E-4</v>
      </c>
      <c r="AF230" cm="1">
        <f t="array" ref="AF230">IFERROR(_xlfn.XLOOKUP(Tool_Austria!$F230&amp;$E$2,'Cooking methods'!$A:$A&amp;'Cooking methods'!$B:$B,'Cooking methods'!G:G)*$E230,"")</f>
        <v>1.1490981460800001E-9</v>
      </c>
      <c r="AG230" cm="1">
        <f t="array" ref="AG230">IFERROR(_xlfn.XLOOKUP(Tool_Austria!$F230&amp;$E$2,'Cooking methods'!$A:$A&amp;'Cooking methods'!$B:$B,'Cooking methods'!H:H)*$E230,"")</f>
        <v>6.5205339640800002E-10</v>
      </c>
      <c r="AH230" cm="1">
        <f t="array" ref="AH230">IFERROR(_xlfn.XLOOKUP(Tool_Austria!$F230&amp;$E$2,'Cooking methods'!$A:$A&amp;'Cooking methods'!$B:$B,'Cooking methods'!I:I)*$E230,"")</f>
        <v>3.5336653193360002E-10</v>
      </c>
      <c r="AI230" cm="1">
        <f t="array" ref="AI230">IFERROR(_xlfn.XLOOKUP(Tool_Austria!$F230&amp;$E$2,'Cooking methods'!$A:$A&amp;'Cooking methods'!$B:$B,'Cooking methods'!J:J)*$E230,"")</f>
        <v>1.9851860839000004E-4</v>
      </c>
      <c r="AJ230" cm="1">
        <f t="array" ref="AJ230">IFERROR(_xlfn.XLOOKUP(Tool_Austria!$F230&amp;$E$2,'Cooking methods'!$A:$A&amp;'Cooking methods'!$B:$B,'Cooking methods'!K:K)*$E230,"")</f>
        <v>4.2525424597000006E-5</v>
      </c>
      <c r="AK230" cm="1">
        <f t="array" ref="AK230">IFERROR(_xlfn.XLOOKUP(Tool_Austria!$F230&amp;$E$2,'Cooking methods'!$A:$A&amp;'Cooking methods'!$B:$B,'Cooking methods'!L:L)*$E230,"")</f>
        <v>8.0405714540000004E-5</v>
      </c>
      <c r="AL230" cm="1">
        <f t="array" ref="AL230">IFERROR(_xlfn.XLOOKUP(Tool_Austria!$F230&amp;$E$2,'Cooking methods'!$A:$A&amp;'Cooking methods'!$B:$B,'Cooking methods'!M:M)*$E230,"")</f>
        <v>5.4240447445000003E-4</v>
      </c>
      <c r="AM230" cm="1">
        <f t="array" ref="AM230">IFERROR(_xlfn.XLOOKUP(Tool_Austria!$F230&amp;$E$2,'Cooking methods'!$A:$A&amp;'Cooking methods'!$B:$B,'Cooking methods'!N:N)*$E230,"")</f>
        <v>0.39910538563199999</v>
      </c>
      <c r="AN230" cm="1">
        <f t="array" ref="AN230">IFERROR(_xlfn.XLOOKUP(Tool_Austria!$F230&amp;$E$2,'Cooking methods'!$A:$A&amp;'Cooking methods'!$B:$B,'Cooking methods'!O:O)*$E230,"")</f>
        <v>0.23023183652000001</v>
      </c>
      <c r="AO230" cm="1">
        <f t="array" ref="AO230">IFERROR(_xlfn.XLOOKUP(Tool_Austria!$F230&amp;$E$2,'Cooking methods'!$A:$A&amp;'Cooking methods'!$B:$B,'Cooking methods'!P:P)*$E230,"")</f>
        <v>4.1226745812000004E-2</v>
      </c>
      <c r="AP230" cm="1">
        <f t="array" ref="AP230">IFERROR(_xlfn.XLOOKUP(Tool_Austria!$F230&amp;$E$2,'Cooking methods'!$A:$A&amp;'Cooking methods'!$B:$B,'Cooking methods'!Q:Q)*$E230,"")</f>
        <v>2.4814516063560004</v>
      </c>
      <c r="AQ230" cm="1">
        <f t="array" ref="AQ230">IFERROR(_xlfn.XLOOKUP(Tool_Austria!$F230&amp;$E$2,'Cooking methods'!$A:$A&amp;'Cooking methods'!$B:$B,'Cooking methods'!R:R)*$E230,"")</f>
        <v>2.3880404753360001E-7</v>
      </c>
      <c r="AR230" cm="1">
        <f t="array" ref="AR230">IFERROR(_xlfn.XLOOKUP(Tool_Austria!$G230&amp;$E$2,'Waste management'!$A:$A&amp;'Waste management'!$B:$B,'Waste management'!C:C)*$E230,"")</f>
        <v>4.4668822000000004E-2</v>
      </c>
      <c r="AS230" cm="1">
        <f t="array" ref="AS230">IFERROR(_xlfn.XLOOKUP(Tool_Austria!$G230&amp;$E$2,'Waste management'!$A:$A&amp;'Waste management'!$B:$B,'Waste management'!D:D)*$E230,"")</f>
        <v>3.0476039780000001E-10</v>
      </c>
      <c r="AT230" cm="1">
        <f t="array" ref="AT230">IFERROR(_xlfn.XLOOKUP(Tool_Austria!$G230&amp;$E$2,'Waste management'!$A:$A&amp;'Waste management'!$B:$B,'Waste management'!E:E)*$E230,"")</f>
        <v>8.2173400000000018E-4</v>
      </c>
      <c r="AU230" cm="1">
        <f t="array" ref="AU230">IFERROR(_xlfn.XLOOKUP(Tool_Austria!$G230&amp;$E$2,'Waste management'!$A:$A&amp;'Waste management'!$B:$B,'Waste management'!F:F)*$E230,"")</f>
        <v>9.5736000000000006E-5</v>
      </c>
      <c r="AV230" cm="1">
        <f t="array" ref="AV230">IFERROR(_xlfn.XLOOKUP(Tool_Austria!$G230&amp;$E$2,'Waste management'!$A:$A&amp;'Waste management'!$B:$B,'Waste management'!G:G)*$E230,"")</f>
        <v>9.2382048800000009E-9</v>
      </c>
      <c r="AW230" cm="1">
        <f t="array" ref="AW230">IFERROR(_xlfn.XLOOKUP(Tool_Austria!$G230&amp;$E$2,'Waste management'!$A:$A&amp;'Waste management'!$B:$B,'Waste management'!H:H)*$E230,"")</f>
        <v>3.0113040780000003E-10</v>
      </c>
      <c r="AX230" cm="1">
        <f t="array" ref="AX230">IFERROR(_xlfn.XLOOKUP(Tool_Austria!$G230&amp;$E$2,'Waste management'!$A:$A&amp;'Waste management'!$B:$B,'Waste management'!I:I)*$E230,"")</f>
        <v>2.1409521460000004E-10</v>
      </c>
      <c r="AY230" cm="1">
        <f t="array" ref="AY230">IFERROR(_xlfn.XLOOKUP(Tool_Austria!$G230&amp;$E$2,'Waste management'!$A:$A&amp;'Waste management'!$B:$B,'Waste management'!J:J)*$E230,"")</f>
        <v>1.7631380000000002E-3</v>
      </c>
      <c r="AZ230" cm="1">
        <f t="array" ref="AZ230">IFERROR(_xlfn.XLOOKUP(Tool_Austria!$G230&amp;$E$2,'Waste management'!$A:$A&amp;'Waste management'!$B:$B,'Waste management'!K:K)*$E230,"")</f>
        <v>4.2917012760000007E-6</v>
      </c>
      <c r="BA230" cm="1">
        <f t="array" ref="BA230">IFERROR(_xlfn.XLOOKUP(Tool_Austria!$G230&amp;$E$2,'Waste management'!$A:$A&amp;'Waste management'!$B:$B,'Waste management'!L:L)*$E230,"")</f>
        <v>7.7228156920000011E-5</v>
      </c>
      <c r="BB230" cm="1">
        <f t="array" ref="BB230">IFERROR(_xlfn.XLOOKUP(Tool_Austria!$G230&amp;$E$2,'Waste management'!$A:$A&amp;'Waste management'!$B:$B,'Waste management'!M:M)*$E230,"")</f>
        <v>7.7705720000000008E-3</v>
      </c>
      <c r="BC230" cm="1">
        <f t="array" ref="BC230">IFERROR(_xlfn.XLOOKUP(Tool_Austria!$G230&amp;$E$2,'Waste management'!$A:$A&amp;'Waste management'!$B:$B,'Waste management'!N:N)*$E230,"")</f>
        <v>6.6816866920000004</v>
      </c>
      <c r="BD230" cm="1">
        <f t="array" ref="BD230">IFERROR(_xlfn.XLOOKUP(Tool_Austria!$G230&amp;$E$2,'Waste management'!$A:$A&amp;'Waste management'!$B:$B,'Waste management'!O:O)*$E230,"")</f>
        <v>0.42603317800000001</v>
      </c>
      <c r="BE230" cm="1">
        <f t="array" ref="BE230">IFERROR(_xlfn.XLOOKUP(Tool_Austria!$G230&amp;$E$2,'Waste management'!$A:$A&amp;'Waste management'!$B:$B,'Waste management'!P:P)*$E230,"")</f>
        <v>9.1986340000000007E-3</v>
      </c>
      <c r="BF230" cm="1">
        <f t="array" ref="BF230">IFERROR(_xlfn.XLOOKUP(Tool_Austria!$G230&amp;$E$2,'Waste management'!$A:$A&amp;'Waste management'!$B:$B,'Waste management'!Q:Q)*$E230,"")</f>
        <v>0.26773370200000002</v>
      </c>
      <c r="BG230" cm="1">
        <f t="array" ref="BG230">IFERROR(_xlfn.XLOOKUP(Tool_Austria!$G230&amp;$E$2,'Waste management'!$A:$A&amp;'Waste management'!$B:$B,'Waste management'!R:R)*$E230,"")</f>
        <v>8.7008068000000002E-8</v>
      </c>
      <c r="BH230">
        <f>IFERROR((L230+AR230+AB230)*_xlfn.XLOOKUP(Tool_Austria!BH$4,Monetization_Factors!$A:$A,Monetization_Factors!$D:$D),"")</f>
        <v>7.4839684776411855E-2</v>
      </c>
      <c r="BI230">
        <f>IFERROR((M230+AS230+AC230)*_xlfn.XLOOKUP(Tool_Austria!BI$4,Monetization_Factors!$A:$A,Monetization_Factors!$D:$D),"")</f>
        <v>9.4020965317854235E-7</v>
      </c>
      <c r="BJ230">
        <f>IFERROR((N230+AT230+AD230)*_xlfn.XLOOKUP(Tool_Austria!BJ$4,Monetization_Factors!$A:$A,Monetization_Factors!$D:$D),"")</f>
        <v>1.108589604165992E-4</v>
      </c>
      <c r="BK230">
        <f>IFERROR((O230+AU230+AE230)*_xlfn.XLOOKUP(Tool_Austria!BK$4,Monetization_Factors!$A:$A,Monetization_Factors!$D:$D),"")</f>
        <v>2.8568596882087255E-3</v>
      </c>
      <c r="BL230">
        <f>IFERROR((P230+AV230+AF230)*_xlfn.XLOOKUP(Tool_Austria!BL$4,Monetization_Factors!$A:$A,Monetization_Factors!$D:$D),"")</f>
        <v>3.5171527696705833E-2</v>
      </c>
      <c r="BM230">
        <f>IFERROR((Q230+AW230+AG230)*_xlfn.XLOOKUP(Tool_Austria!BM$4,Monetization_Factors!$A:$A,Monetization_Factors!$D:$D),"")</f>
        <v>1.6401202740841849E-3</v>
      </c>
      <c r="BN230">
        <f>IFERROR((R230+AX230+AH230)*_xlfn.XLOOKUP(Tool_Austria!BN$4,Monetization_Factors!$A:$A,Monetization_Factors!$D:$D),"")</f>
        <v>9.539810478153642E-4</v>
      </c>
      <c r="BO230">
        <f>IFERROR((S230+AY230+AI230)*_xlfn.XLOOKUP(Tool_Austria!BO$4,Monetization_Factors!$A:$A,Monetization_Factors!$D:$D),"")</f>
        <v>1.7848550907823041E-3</v>
      </c>
      <c r="BP230">
        <f>IFERROR((T230+AZ230+AJ230)*_xlfn.XLOOKUP(Tool_Austria!BP$4,Monetization_Factors!$A:$A,Monetization_Factors!$D:$D),"")</f>
        <v>2.5526283305630425E-4</v>
      </c>
      <c r="BQ230">
        <f>IFERROR((U230+BA230+AK230)*_xlfn.XLOOKUP(Tool_Austria!BQ$4,Monetization_Factors!$A:$A,Monetization_Factors!$D:$D),"")</f>
        <v>8.9065345340284454E-3</v>
      </c>
      <c r="BR230" t="str">
        <f>IFERROR((V230+BB230+AL230)*_xlfn.XLOOKUP(Tool_Austria!BR$4,Monetization_Factors!$A:$A,Monetization_Factors!$D:$D),"")</f>
        <v/>
      </c>
      <c r="BS230">
        <f>IFERROR((W230+BC230+AM230)*_xlfn.XLOOKUP(Tool_Austria!BS$4,Monetization_Factors!$A:$A,Monetization_Factors!$D:$D),"")</f>
        <v>5.8482875852962108E-4</v>
      </c>
      <c r="BT230">
        <f>IFERROR((X230+BD230+AN230)*_xlfn.XLOOKUP(Tool_Austria!BT$4,Monetization_Factors!$A:$A,Monetization_Factors!$D:$D),"")</f>
        <v>3.6183244573817323E-3</v>
      </c>
      <c r="BU230">
        <f>IFERROR((Y230+BE230+AO230)*_xlfn.XLOOKUP(Tool_Austria!BU$4,Monetization_Factors!$A:$A,Monetization_Factors!$D:$D),"")</f>
        <v>4.4662759809943305E-3</v>
      </c>
      <c r="BV230">
        <f>IFERROR((Z230+BF230+AP230)*_xlfn.XLOOKUP(Tool_Austria!BV$4,Monetization_Factors!$A:$A,Monetization_Factors!$D:$D),"")</f>
        <v>1.3012195647940117E-2</v>
      </c>
      <c r="BW230">
        <f>IFERROR((AA230+BG230+AQ230)*_xlfn.XLOOKUP(Tool_Austria!BW$4,Monetization_Factors!$A:$A,Monetization_Factors!$D:$D),"")</f>
        <v>5.1869354795353179E-6</v>
      </c>
      <c r="BX230" s="38" cm="1">
        <f t="array" ref="BX230">IFERROR(_xlfn.IFS(I230&lt;&gt;0,I230*E230,I230="",J230*E230),"")</f>
        <v>0.50837777326346978</v>
      </c>
      <c r="BY230" s="38">
        <f t="shared" si="123"/>
        <v>0.14820743689148813</v>
      </c>
      <c r="BZ230" s="38">
        <f t="shared" si="124"/>
        <v>0.65658521015495785</v>
      </c>
      <c r="CA230" s="38">
        <f t="shared" si="125"/>
        <v>1.0101310925460891E-3</v>
      </c>
      <c r="CB230">
        <f t="shared" si="128"/>
        <v>0.57524353666533334</v>
      </c>
      <c r="CC230">
        <f t="shared" si="128"/>
        <v>2.3487017149800665E-8</v>
      </c>
      <c r="CD230">
        <f t="shared" si="128"/>
        <v>7.2638038554000015E-2</v>
      </c>
      <c r="CE230">
        <f t="shared" si="128"/>
        <v>1.8873683941108888E-3</v>
      </c>
      <c r="CF230">
        <f t="shared" si="128"/>
        <v>3.5232339212302224E-8</v>
      </c>
      <c r="CG230">
        <f t="shared" si="128"/>
        <v>7.8980657799413335E-9</v>
      </c>
      <c r="CH230">
        <f t="shared" si="128"/>
        <v>8.2980753282693339E-10</v>
      </c>
      <c r="CI230">
        <f t="shared" si="128"/>
        <v>4.0765057134788899E-3</v>
      </c>
      <c r="CJ230">
        <f t="shared" si="128"/>
        <v>1.0464201913211112E-4</v>
      </c>
      <c r="CK230">
        <f t="shared" si="128"/>
        <v>2.1772792864377783E-3</v>
      </c>
      <c r="CL230">
        <f t="shared" si="128"/>
        <v>1.5963064009294446E-2</v>
      </c>
      <c r="CM230">
        <f t="shared" si="128"/>
        <v>12.018001577565334</v>
      </c>
      <c r="CN230">
        <f t="shared" si="128"/>
        <v>16.249523969853332</v>
      </c>
      <c r="CO230">
        <f t="shared" si="128"/>
        <v>0.70280522356977781</v>
      </c>
      <c r="CP230">
        <f t="shared" si="128"/>
        <v>7.880064835933779</v>
      </c>
      <c r="CQ230">
        <f t="shared" si="129"/>
        <v>2.4828330172669335E-6</v>
      </c>
      <c r="CR230">
        <f t="shared" si="130"/>
        <v>8.8499005640820514E-4</v>
      </c>
      <c r="CS230">
        <f t="shared" si="130"/>
        <v>3.6133872538154867E-11</v>
      </c>
      <c r="CT230">
        <f t="shared" si="130"/>
        <v>1.1175082854461541E-4</v>
      </c>
      <c r="CU230">
        <f t="shared" si="130"/>
        <v>2.9036436832475214E-6</v>
      </c>
      <c r="CV230">
        <f t="shared" si="130"/>
        <v>5.4203598788157269E-11</v>
      </c>
      <c r="CW230">
        <f t="shared" si="130"/>
        <v>1.2150870430678975E-11</v>
      </c>
      <c r="CX230">
        <f t="shared" si="130"/>
        <v>1.2766269735798976E-12</v>
      </c>
      <c r="CY230">
        <f t="shared" si="130"/>
        <v>6.2715472515059849E-6</v>
      </c>
      <c r="CZ230">
        <f t="shared" si="130"/>
        <v>1.6098772174170941E-7</v>
      </c>
      <c r="DA230">
        <f t="shared" si="130"/>
        <v>3.3496604406735051E-6</v>
      </c>
      <c r="DB230">
        <f t="shared" si="130"/>
        <v>2.4558560014299149E-5</v>
      </c>
      <c r="DC230">
        <f t="shared" si="130"/>
        <v>1.8489233196254361E-2</v>
      </c>
      <c r="DD230">
        <f t="shared" si="130"/>
        <v>2.4999267645928202E-2</v>
      </c>
      <c r="DE230">
        <f t="shared" si="130"/>
        <v>1.0812388054919659E-3</v>
      </c>
      <c r="DF230">
        <f t="shared" si="130"/>
        <v>1.2123176670667353E-2</v>
      </c>
      <c r="DG230">
        <f t="shared" si="131"/>
        <v>3.81974310348759E-9</v>
      </c>
      <c r="DH230" s="5">
        <f>IFERROR(((((L230+AB230)*(1/$H230))+AR230)/$F$2)/($B$2*('CAR.CAP_per person'!B$2)/(_xlfn.XLOOKUP($E$2,EU_countries_GDP!$A$2:$A$29,EU_countries_GDP!$E$2:$E$29))),"")</f>
        <v>2.2651263568797615E-2</v>
      </c>
      <c r="DI230" s="5">
        <f>IFERROR(((((M230+AC230)*(1/$H230))+AS230)/$F$2)/($B$2*('CAR.CAP_per person'!C$2)/(_xlfn.XLOOKUP($E$2,EU_countries_GDP!$A$2:$A$29,EU_countries_GDP!$E$2:$E$29))),"")</f>
        <v>1.2030434978135808E-5</v>
      </c>
      <c r="DJ230" s="5">
        <f>IFERROR(((((N230+AD230)*(1/$H230))+AT230)/$F$2)/($B$2*('CAR.CAP_per person'!D$2)/(_xlfn.XLOOKUP($E$2,EU_countries_GDP!$A$2:$A$29,EU_countries_GDP!$E$2:$E$29))),"")</f>
        <v>3.8113880925781058E-5</v>
      </c>
      <c r="DK230" s="5">
        <f>IFERROR(((((O230+AE230)*(1/$H230))+AU230)/$F$2)/($B$2*('CAR.CAP_per person'!E$2)/(_xlfn.XLOOKUP($E$2,EU_countries_GDP!$A$2:$A$29,EU_countries_GDP!$E$2:$E$29))),"")</f>
        <v>1.2605540811502273E-3</v>
      </c>
      <c r="DL230" s="5">
        <f>IFERROR(((((P230+AF230)*(1/$H230))+AV230)/$F$2)/($B$2*('CAR.CAP_per person'!F$2)/(_xlfn.XLOOKUP($E$2,EU_countries_GDP!$A$2:$A$29,EU_countries_GDP!$E$2:$E$29))),"")</f>
        <v>1.6723303900557311E-2</v>
      </c>
      <c r="DM230" s="5">
        <f>IFERROR(((((Q230+AG230)*(1/$H230))+AW230)/$F$2)/($B$2*('CAR.CAP_per person'!G$2)/(_xlfn.XLOOKUP($E$2,EU_countries_GDP!$A$2:$A$29,EU_countries_GDP!$E$2:$E$29))),"")</f>
        <v>2.2443670847756272E-3</v>
      </c>
      <c r="DN230" s="5">
        <f>IFERROR(((((R230+AH230)*(1/$H230))+AX230)/$F$2)/($B$2*('CAR.CAP_per person'!H$2)/(_xlfn.XLOOKUP($E$2,EU_countries_GDP!$A$2:$A$29,EU_countries_GDP!$E$2:$E$29))),"")</f>
        <v>4.9722320487895475E-5</v>
      </c>
      <c r="DO230" s="5">
        <f>IFERROR(((((S230+AI230)*(1/$H230))+AY230)/$F$2)/($B$2*('CAR.CAP_per person'!I$2)/(_xlfn.XLOOKUP($E$2,EU_countries_GDP!$A$2:$A$29,EU_countries_GDP!$E$2:$E$29))),"")</f>
        <v>9.1046074078184101E-4</v>
      </c>
      <c r="DP230" s="5">
        <f>IFERROR(((((T230+AJ230)*(1/$H230))+AZ230)/$F$2)/($B$2*('CAR.CAP_per person'!J$2)/(_xlfn.XLOOKUP($E$2,EU_countries_GDP!$A$2:$A$29,EU_countries_GDP!$E$2:$E$29))),"")</f>
        <v>4.9140771088463679E-3</v>
      </c>
      <c r="DQ230" s="5">
        <f>IFERROR(((((U230+AK230)*(1/$H230))+BA230)/$F$2)/($B$2*('CAR.CAP_per person'!K$2)/(_xlfn.XLOOKUP($E$2,EU_countries_GDP!$A$2:$A$29,EU_countries_GDP!$E$2:$E$29))),"")</f>
        <v>2.9691406859427795E-3</v>
      </c>
      <c r="DR230" s="5">
        <f>IFERROR(((((V230+AL230)*(1/$H230))+BB230)/$F$2)/($B$2*('CAR.CAP_per person'!L$2)/(_xlfn.XLOOKUP($E$2,EU_countries_GDP!$A$2:$A$29,EU_countries_GDP!$E$2:$E$29))),"")</f>
        <v>5.6519987258881149E-4</v>
      </c>
      <c r="DS230" s="5">
        <f>IFERROR(((((W230+AM230)*(1/$H230))+BC230)/$F$2)/($B$2*('CAR.CAP_per person'!M$2)/(_xlfn.XLOOKUP($E$2,EU_countries_GDP!$A$2:$A$29,EU_countries_GDP!$E$2:$E$29))),"")</f>
        <v>1.9075517679828336E-2</v>
      </c>
      <c r="DT230" s="5">
        <f>IFERROR(((((X230+AN230)*(1/$H230))+BD230)/$F$2)/($B$2*('CAR.CAP_per person'!N$2)/(_xlfn.XLOOKUP($E$2,EU_countries_GDP!$A$2:$A$29,EU_countries_GDP!$E$2:$E$29))),"")</f>
        <v>0.35072473068116855</v>
      </c>
      <c r="DU230" s="5">
        <f>IFERROR(((((Y230+AO230)*(1/$H230))+BE230)/$F$2)/($B$2*('CAR.CAP_per person'!O$2)/(_xlfn.XLOOKUP($E$2,EU_countries_GDP!$A$2:$A$29,EU_countries_GDP!$E$2:$E$29))),"")</f>
        <v>1.0675917008611529E-3</v>
      </c>
      <c r="DV230" s="5">
        <f>IFERROR(((((Z230+AP230)*(1/$H230))+BF230)/$F$2)/($B$2*('CAR.CAP_per person'!P$2)/(_xlfn.XLOOKUP($E$2,EU_countries_GDP!$A$2:$A$29,EU_countries_GDP!$E$2:$E$29))),"")</f>
        <v>9.6248787064390842E-3</v>
      </c>
      <c r="DW230" s="5">
        <f>IFERROR(((((AA230+AQ230)*(1/$H230))+BG230)/$F$2)/($B$2*('CAR.CAP_per person'!Q$2)/(_xlfn.XLOOKUP($E$2,EU_countries_GDP!$A$2:$A$29,EU_countries_GDP!$E$2:$E$29))),"")</f>
        <v>3.0882997046685766E-3</v>
      </c>
    </row>
    <row r="231" spans="1:127">
      <c r="A231" t="s">
        <v>226</v>
      </c>
      <c r="B231" t="str">
        <f>_xlfn.XLOOKUP(D231,Table5[Ingredient],Table5[Category],"",FALSE)</f>
        <v>Starch/satiating food</v>
      </c>
      <c r="C231" s="33" t="s">
        <v>229</v>
      </c>
      <c r="D231" s="33" t="s">
        <v>178</v>
      </c>
      <c r="E231" s="33">
        <v>0.751</v>
      </c>
      <c r="F231" s="33" t="s">
        <v>179</v>
      </c>
      <c r="G231" s="33" t="s">
        <v>180</v>
      </c>
      <c r="H231" s="91">
        <f>Dataset_AT!S110</f>
        <v>9.710369795707266E-2</v>
      </c>
      <c r="I231" s="33"/>
      <c r="J231" s="37">
        <f>IFERROR(INDEX('AveragePrices&amp;Codes'!G:AG, MATCH($D231, 'AveragePrices&amp;Codes'!$A:$A, 0), MATCH(Tool_Austria!$E$2, 'AveragePrices&amp;Codes'!$G$1:$AG$1, 0)),"")</f>
        <v>4.0569082692307692</v>
      </c>
      <c r="K231" s="37">
        <f>IFERROR(E231/(_xlfn.XLOOKUP(A231,Dataset_AT!$V$2:$V$9,Dataset_AT!$W$2:$W$9)),"")</f>
        <v>8.7325581395348833E-3</v>
      </c>
      <c r="L231">
        <f>IFERROR(IF($F231="Raw",_xlfn.XLOOKUP(_xlfn.XLOOKUP(Tool_Austria!$D231,'AveragePrices&amp;Codes'!$A:$A,'AveragePrices&amp;Codes'!$B:$B),AGRIBALYSE_Raw!$B:$B,AGRIBALYSE_Raw!O:O)*$E231,_xlfn.XLOOKUP(_xlfn.XLOOKUP(Tool_Austria!$D231,'AveragePrices&amp;Codes'!$A:$A,'AveragePrices&amp;Codes'!$B:$B),AGRIBALYSE_Cooked!$C:$C,AGRIBALYSE_Cooked!P:P)*$E231),"")</f>
        <v>0.74309486135000002</v>
      </c>
      <c r="M231">
        <f>IFERROR(IF($F231="Raw",_xlfn.XLOOKUP(_xlfn.XLOOKUP(Tool_Austria!$D231,'AveragePrices&amp;Codes'!$A:$A,'AveragePrices&amp;Codes'!$B:$B),AGRIBALYSE_Raw!$B:$B,AGRIBALYSE_Raw!P:P)*$E231,_xlfn.XLOOKUP(_xlfn.XLOOKUP(Tool_Austria!$D231,'AveragePrices&amp;Codes'!$A:$A,'AveragePrices&amp;Codes'!$B:$B),AGRIBALYSE_Cooked!$C:$C,AGRIBALYSE_Cooked!Q:Q)*$E231),"")</f>
        <v>1.1715100585000001E-8</v>
      </c>
      <c r="N231">
        <f>IFERROR(IF($F231="Raw",_xlfn.XLOOKUP(_xlfn.XLOOKUP(Tool_Austria!$D231,'AveragePrices&amp;Codes'!$A:$A,'AveragePrices&amp;Codes'!$B:$B),AGRIBALYSE_Raw!$B:$B,AGRIBALYSE_Raw!Q:Q)*$E231,_xlfn.XLOOKUP(_xlfn.XLOOKUP(Tool_Austria!$D231,'AveragePrices&amp;Codes'!$A:$A,'AveragePrices&amp;Codes'!$B:$B),AGRIBALYSE_Cooked!$C:$C,AGRIBALYSE_Cooked!R:R)*$E231),"")</f>
        <v>7.3814885045E-2</v>
      </c>
      <c r="O231">
        <f>IFERROR(IF($F231="Raw",_xlfn.XLOOKUP(_xlfn.XLOOKUP(Tool_Austria!$D231,'AveragePrices&amp;Codes'!$A:$A,'AveragePrices&amp;Codes'!$B:$B),AGRIBALYSE_Raw!$B:$B,AGRIBALYSE_Raw!R:R)*$E231,_xlfn.XLOOKUP(_xlfn.XLOOKUP(Tool_Austria!$D231,'AveragePrices&amp;Codes'!$A:$A,'AveragePrices&amp;Codes'!$B:$B),AGRIBALYSE_Cooked!$C:$C,AGRIBALYSE_Cooked!S:S)*$E231),"")</f>
        <v>3.3732238554500002E-3</v>
      </c>
      <c r="P231">
        <f>IFERROR(IF($F231="Raw",_xlfn.XLOOKUP(_xlfn.XLOOKUP(Tool_Austria!$D231,'AveragePrices&amp;Codes'!$A:$A,'AveragePrices&amp;Codes'!$B:$B),AGRIBALYSE_Raw!$B:$B,AGRIBALYSE_Raw!S:S)*$E231,_xlfn.XLOOKUP(_xlfn.XLOOKUP(Tool_Austria!$D231,'AveragePrices&amp;Codes'!$A:$A,'AveragePrices&amp;Codes'!$B:$B),AGRIBALYSE_Cooked!$C:$C,AGRIBALYSE_Cooked!T:T)*$E231),"")</f>
        <v>5.8960093780000004E-8</v>
      </c>
      <c r="Q231">
        <f>IFERROR(IF($F231="Raw",_xlfn.XLOOKUP(_xlfn.XLOOKUP(Tool_Austria!$D231,'AveragePrices&amp;Codes'!$A:$A,'AveragePrices&amp;Codes'!$B:$B),AGRIBALYSE_Raw!$B:$B,AGRIBALYSE_Raw!T:T)*$E231,_xlfn.XLOOKUP(_xlfn.XLOOKUP(Tool_Austria!$D231,'AveragePrices&amp;Codes'!$A:$A,'AveragePrices&amp;Codes'!$B:$B),AGRIBALYSE_Cooked!$C:$C,AGRIBALYSE_Cooked!U:U)*$E231),"")</f>
        <v>2.5731808518499999E-8</v>
      </c>
      <c r="R231">
        <f>IFERROR(IF($F231="Raw",_xlfn.XLOOKUP(_xlfn.XLOOKUP(Tool_Austria!$D231,'AveragePrices&amp;Codes'!$A:$A,'AveragePrices&amp;Codes'!$B:$B),AGRIBALYSE_Raw!$B:$B,AGRIBALYSE_Raw!U:U)*$E231,_xlfn.XLOOKUP(_xlfn.XLOOKUP(Tool_Austria!$D231,'AveragePrices&amp;Codes'!$A:$A,'AveragePrices&amp;Codes'!$B:$B),AGRIBALYSE_Cooked!$C:$C,AGRIBALYSE_Cooked!V:V)*$E231),"")</f>
        <v>5.6015096094999999E-10</v>
      </c>
      <c r="S231">
        <f>IFERROR(IF($F231="Raw",_xlfn.XLOOKUP(_xlfn.XLOOKUP(Tool_Austria!$D231,'AveragePrices&amp;Codes'!$A:$A,'AveragePrices&amp;Codes'!$B:$B),AGRIBALYSE_Raw!$B:$B,AGRIBALYSE_Raw!V:V)*$E231,_xlfn.XLOOKUP(_xlfn.XLOOKUP(Tool_Austria!$D231,'AveragePrices&amp;Codes'!$A:$A,'AveragePrices&amp;Codes'!$B:$B),AGRIBALYSE_Cooked!$C:$C,AGRIBALYSE_Cooked!W:W)*$E231),"")</f>
        <v>7.8576683154999993E-3</v>
      </c>
      <c r="T231">
        <f>IFERROR(IF($F231="Raw",_xlfn.XLOOKUP(_xlfn.XLOOKUP(Tool_Austria!$D231,'AveragePrices&amp;Codes'!$A:$A,'AveragePrices&amp;Codes'!$B:$B),AGRIBALYSE_Raw!$B:$B,AGRIBALYSE_Raw!W:W)*$E231,_xlfn.XLOOKUP(_xlfn.XLOOKUP(Tool_Austria!$D231,'AveragePrices&amp;Codes'!$A:$A,'AveragePrices&amp;Codes'!$B:$B),AGRIBALYSE_Cooked!$C:$C,AGRIBALYSE_Cooked!X:X)*$E231),"")</f>
        <v>2.6997249526500001E-4</v>
      </c>
      <c r="U231">
        <f>IFERROR(IF($F231="Raw",_xlfn.XLOOKUP(_xlfn.XLOOKUP(Tool_Austria!$D231,'AveragePrices&amp;Codes'!$A:$A,'AveragePrices&amp;Codes'!$B:$B),AGRIBALYSE_Raw!$B:$B,AGRIBALYSE_Raw!X:X)*$E231,_xlfn.XLOOKUP(_xlfn.XLOOKUP(Tool_Austria!$D231,'AveragePrices&amp;Codes'!$A:$A,'AveragePrices&amp;Codes'!$B:$B),AGRIBALYSE_Cooked!$C:$C,AGRIBALYSE_Cooked!Y:Y)*$E231),"")</f>
        <v>6.7018139785000007E-3</v>
      </c>
      <c r="V231">
        <f>IFERROR(IF($F231="Raw",_xlfn.XLOOKUP(_xlfn.XLOOKUP(Tool_Austria!$D231,'AveragePrices&amp;Codes'!$A:$A,'AveragePrices&amp;Codes'!$B:$B),AGRIBALYSE_Raw!$B:$B,AGRIBALYSE_Raw!Y:Y)*$E231,_xlfn.XLOOKUP(_xlfn.XLOOKUP(Tool_Austria!$D231,'AveragePrices&amp;Codes'!$A:$A,'AveragePrices&amp;Codes'!$B:$B),AGRIBALYSE_Cooked!$C:$C,AGRIBALYSE_Cooked!Z:Z)*$E231),"")</f>
        <v>3.0640407227E-2</v>
      </c>
      <c r="W231">
        <f>IFERROR(IF($F231="Raw",_xlfn.XLOOKUP(_xlfn.XLOOKUP(Tool_Austria!$D231,'AveragePrices&amp;Codes'!$A:$A,'AveragePrices&amp;Codes'!$B:$B),AGRIBALYSE_Raw!$B:$B,AGRIBALYSE_Raw!Z:Z)*$E231,_xlfn.XLOOKUP(_xlfn.XLOOKUP(Tool_Austria!$D231,'AveragePrices&amp;Codes'!$A:$A,'AveragePrices&amp;Codes'!$B:$B),AGRIBALYSE_Cooked!$C:$C,AGRIBALYSE_Cooked!AA:AA)*$E231),"")</f>
        <v>5.2948691749999997</v>
      </c>
      <c r="X231">
        <f>IFERROR(IF($F231="Raw",_xlfn.XLOOKUP(_xlfn.XLOOKUP(Tool_Austria!$D231,'AveragePrices&amp;Codes'!$A:$A,'AveragePrices&amp;Codes'!$B:$B),AGRIBALYSE_Raw!$B:$B,AGRIBALYSE_Raw!AA:AA)*$E231,_xlfn.XLOOKUP(_xlfn.XLOOKUP(Tool_Austria!$D231,'AveragePrices&amp;Codes'!$A:$A,'AveragePrices&amp;Codes'!$B:$B),AGRIBALYSE_Cooked!$C:$C,AGRIBALYSE_Cooked!AB:AB)*$E231),"")</f>
        <v>82.182910054999994</v>
      </c>
      <c r="Y231">
        <f>IFERROR(IF($F231="Raw",_xlfn.XLOOKUP(_xlfn.XLOOKUP(Tool_Austria!$D231,'AveragePrices&amp;Codes'!$A:$A,'AveragePrices&amp;Codes'!$B:$B),AGRIBALYSE_Raw!$B:$B,AGRIBALYSE_Raw!AB:AB)*$E231,_xlfn.XLOOKUP(_xlfn.XLOOKUP(Tool_Austria!$D231,'AveragePrices&amp;Codes'!$A:$A,'AveragePrices&amp;Codes'!$B:$B),AGRIBALYSE_Cooked!$C:$C,AGRIBALYSE_Cooked!AC:AC)*$E231),"")</f>
        <v>0.36938292100499998</v>
      </c>
      <c r="Z231">
        <f>IFERROR(IF($F231="Raw",_xlfn.XLOOKUP(_xlfn.XLOOKUP(Tool_Austria!$D231,'AveragePrices&amp;Codes'!$A:$A,'AveragePrices&amp;Codes'!$B:$B),AGRIBALYSE_Raw!$B:$B,AGRIBALYSE_Raw!AC:AC)*$E231,_xlfn.XLOOKUP(_xlfn.XLOOKUP(Tool_Austria!$D231,'AveragePrices&amp;Codes'!$A:$A,'AveragePrices&amp;Codes'!$B:$B),AGRIBALYSE_Cooked!$C:$C,AGRIBALYSE_Cooked!AD:AD)*$E231),"")</f>
        <v>8.7198857830000005</v>
      </c>
      <c r="AA231">
        <f>IFERROR(IF($F231="Raw",_xlfn.XLOOKUP(_xlfn.XLOOKUP(Tool_Austria!$D231,'AveragePrices&amp;Codes'!$A:$A,'AveragePrices&amp;Codes'!$B:$B),AGRIBALYSE_Raw!$B:$B,AGRIBALYSE_Raw!AD:AD)*$E231,_xlfn.XLOOKUP(_xlfn.XLOOKUP(Tool_Austria!$D231,'AveragePrices&amp;Codes'!$A:$A,'AveragePrices&amp;Codes'!$B:$B),AGRIBALYSE_Cooked!$C:$C,AGRIBALYSE_Cooked!AE:AE)*$E231),"")</f>
        <v>3.5984009167499999E-6</v>
      </c>
      <c r="AB231" cm="1">
        <f t="array" ref="AB231">IFERROR(_xlfn.XLOOKUP(Tool_Austria!$F231&amp;$E$2,'Cooking methods'!$A:$A&amp;'Cooking methods'!$B:$B,'Cooking methods'!C:C)*$E231,"")</f>
        <v>0.14800568314000001</v>
      </c>
      <c r="AC231" cm="1">
        <f t="array" ref="AC231">IFERROR(_xlfn.XLOOKUP(Tool_Austria!$F231&amp;$E$2,'Cooking methods'!$A:$A&amp;'Cooking methods'!$B:$B,'Cooking methods'!D:D)*$E231,"")</f>
        <v>5.3008081055299992E-9</v>
      </c>
      <c r="AD231" cm="1">
        <f t="array" ref="AD231">IFERROR(_xlfn.XLOOKUP(Tool_Austria!$F231&amp;$E$2,'Cooking methods'!$A:$A&amp;'Cooking methods'!$B:$B,'Cooking methods'!E:E)*$E231,"")</f>
        <v>1.0521509999999998E-2</v>
      </c>
      <c r="AE231" cm="1">
        <f t="array" ref="AE231">IFERROR(_xlfn.XLOOKUP(Tool_Austria!$F231&amp;$E$2,'Cooking methods'!$A:$A&amp;'Cooking methods'!$B:$B,'Cooking methods'!F:F)*$E231,"")</f>
        <v>2.6804465949000004E-4</v>
      </c>
      <c r="AF231" cm="1">
        <f t="array" ref="AF231">IFERROR(_xlfn.XLOOKUP(Tool_Austria!$F231&amp;$E$2,'Cooking methods'!$A:$A&amp;'Cooking methods'!$B:$B,'Cooking methods'!G:G)*$E231,"")</f>
        <v>1.0816905335999999E-9</v>
      </c>
      <c r="AG231" cm="1">
        <f t="array" ref="AG231">IFERROR(_xlfn.XLOOKUP(Tool_Austria!$F231&amp;$E$2,'Cooking methods'!$A:$A&amp;'Cooking methods'!$B:$B,'Cooking methods'!H:H)*$E231,"")</f>
        <v>6.138030843599999E-10</v>
      </c>
      <c r="AH231" cm="1">
        <f t="array" ref="AH231">IFERROR(_xlfn.XLOOKUP(Tool_Austria!$F231&amp;$E$2,'Cooking methods'!$A:$A&amp;'Cooking methods'!$B:$B,'Cooking methods'!I:I)*$E231,"")</f>
        <v>3.3263758521199998E-10</v>
      </c>
      <c r="AI231" cm="1">
        <f t="array" ref="AI231">IFERROR(_xlfn.XLOOKUP(Tool_Austria!$F231&amp;$E$2,'Cooking methods'!$A:$A&amp;'Cooking methods'!$B:$B,'Cooking methods'!J:J)*$E231,"")</f>
        <v>1.8687324505000001E-4</v>
      </c>
      <c r="AJ231" cm="1">
        <f t="array" ref="AJ231">IFERROR(_xlfn.XLOOKUP(Tool_Austria!$F231&amp;$E$2,'Cooking methods'!$A:$A&amp;'Cooking methods'!$B:$B,'Cooking methods'!K:K)*$E231,"")</f>
        <v>4.0030827115E-5</v>
      </c>
      <c r="AK231" cm="1">
        <f t="array" ref="AK231">IFERROR(_xlfn.XLOOKUP(Tool_Austria!$F231&amp;$E$2,'Cooking methods'!$A:$A&amp;'Cooking methods'!$B:$B,'Cooking methods'!L:L)*$E231,"")</f>
        <v>7.5689009299999993E-5</v>
      </c>
      <c r="AL231" cm="1">
        <f t="array" ref="AL231">IFERROR(_xlfn.XLOOKUP(Tool_Austria!$F231&amp;$E$2,'Cooking methods'!$A:$A&amp;'Cooking methods'!$B:$B,'Cooking methods'!M:M)*$E231,"")</f>
        <v>5.1058631274999999E-4</v>
      </c>
      <c r="AM231" cm="1">
        <f t="array" ref="AM231">IFERROR(_xlfn.XLOOKUP(Tool_Austria!$F231&amp;$E$2,'Cooking methods'!$A:$A&amp;'Cooking methods'!$B:$B,'Cooking methods'!N:N)*$E231,"")</f>
        <v>0.37569333743999994</v>
      </c>
      <c r="AN231" cm="1">
        <f t="array" ref="AN231">IFERROR(_xlfn.XLOOKUP(Tool_Austria!$F231&amp;$E$2,'Cooking methods'!$A:$A&amp;'Cooking methods'!$B:$B,'Cooking methods'!O:O)*$E231,"")</f>
        <v>0.21672613339999999</v>
      </c>
      <c r="AO231" cm="1">
        <f t="array" ref="AO231">IFERROR(_xlfn.XLOOKUP(Tool_Austria!$F231&amp;$E$2,'Cooking methods'!$A:$A&amp;'Cooking methods'!$B:$B,'Cooking methods'!P:P)*$E231,"")</f>
        <v>3.8808330539999998E-2</v>
      </c>
      <c r="AP231" cm="1">
        <f t="array" ref="AP231">IFERROR(_xlfn.XLOOKUP(Tool_Austria!$F231&amp;$E$2,'Cooking methods'!$A:$A&amp;'Cooking methods'!$B:$B,'Cooking methods'!Q:Q)*$E231,"")</f>
        <v>2.3358863830200001</v>
      </c>
      <c r="AQ231" cm="1">
        <f t="array" ref="AQ231">IFERROR(_xlfn.XLOOKUP(Tool_Austria!$F231&amp;$E$2,'Cooking methods'!$A:$A&amp;'Cooking methods'!$B:$B,'Cooking methods'!R:R)*$E231,"")</f>
        <v>2.24795487212E-7</v>
      </c>
      <c r="AR231" cm="1">
        <f t="array" ref="AR231">IFERROR(_xlfn.XLOOKUP(Tool_Austria!$G231&amp;$E$2,'Waste management'!$A:$A&amp;'Waste management'!$B:$B,'Waste management'!C:C)*$E231,"")</f>
        <v>4.2048490000000001E-2</v>
      </c>
      <c r="AS231" cm="1">
        <f t="array" ref="AS231">IFERROR(_xlfn.XLOOKUP(Tool_Austria!$G231&amp;$E$2,'Waste management'!$A:$A&amp;'Waste management'!$B:$B,'Waste management'!D:D)*$E231,"")</f>
        <v>2.8688275099999999E-10</v>
      </c>
      <c r="AT231" cm="1">
        <f t="array" ref="AT231">IFERROR(_xlfn.XLOOKUP(Tool_Austria!$G231&amp;$E$2,'Waste management'!$A:$A&amp;'Waste management'!$B:$B,'Waste management'!E:E)*$E231,"")</f>
        <v>7.7353000000000003E-4</v>
      </c>
      <c r="AU231" cm="1">
        <f t="array" ref="AU231">IFERROR(_xlfn.XLOOKUP(Tool_Austria!$G231&amp;$E$2,'Waste management'!$A:$A&amp;'Waste management'!$B:$B,'Waste management'!F:F)*$E231,"")</f>
        <v>9.0119999999999998E-5</v>
      </c>
      <c r="AV231" cm="1">
        <f t="array" ref="AV231">IFERROR(_xlfn.XLOOKUP(Tool_Austria!$G231&amp;$E$2,'Waste management'!$A:$A&amp;'Waste management'!$B:$B,'Waste management'!G:G)*$E231,"")</f>
        <v>8.6962796000000004E-9</v>
      </c>
      <c r="AW231" cm="1">
        <f t="array" ref="AW231">IFERROR(_xlfn.XLOOKUP(Tool_Austria!$G231&amp;$E$2,'Waste management'!$A:$A&amp;'Waste management'!$B:$B,'Waste management'!H:H)*$E231,"")</f>
        <v>2.8346570099999997E-10</v>
      </c>
      <c r="AX231" cm="1">
        <f t="array" ref="AX231">IFERROR(_xlfn.XLOOKUP(Tool_Austria!$G231&amp;$E$2,'Waste management'!$A:$A&amp;'Waste management'!$B:$B,'Waste management'!I:I)*$E231,"")</f>
        <v>2.0153610700000002E-10</v>
      </c>
      <c r="AY231" cm="1">
        <f t="array" ref="AY231">IFERROR(_xlfn.XLOOKUP(Tool_Austria!$G231&amp;$E$2,'Waste management'!$A:$A&amp;'Waste management'!$B:$B,'Waste management'!J:J)*$E231,"")</f>
        <v>1.6597100000000002E-3</v>
      </c>
      <c r="AZ231" cm="1">
        <f t="array" ref="AZ231">IFERROR(_xlfn.XLOOKUP(Tool_Austria!$G231&amp;$E$2,'Waste management'!$A:$A&amp;'Waste management'!$B:$B,'Waste management'!K:K)*$E231,"")</f>
        <v>4.0399444199999998E-6</v>
      </c>
      <c r="BA231" cm="1">
        <f t="array" ref="BA231">IFERROR(_xlfn.XLOOKUP(Tool_Austria!$G231&amp;$E$2,'Waste management'!$A:$A&amp;'Waste management'!$B:$B,'Waste management'!L:L)*$E231,"")</f>
        <v>7.2697851399999993E-5</v>
      </c>
      <c r="BB231" cm="1">
        <f t="array" ref="BB231">IFERROR(_xlfn.XLOOKUP(Tool_Austria!$G231&amp;$E$2,'Waste management'!$A:$A&amp;'Waste management'!$B:$B,'Waste management'!M:M)*$E231,"")</f>
        <v>7.3147400000000001E-3</v>
      </c>
      <c r="BC231" cm="1">
        <f t="array" ref="BC231">IFERROR(_xlfn.XLOOKUP(Tool_Austria!$G231&amp;$E$2,'Waste management'!$A:$A&amp;'Waste management'!$B:$B,'Waste management'!N:N)*$E231,"")</f>
        <v>6.2897301399999996</v>
      </c>
      <c r="BD231" cm="1">
        <f t="array" ref="BD231">IFERROR(_xlfn.XLOOKUP(Tool_Austria!$G231&amp;$E$2,'Waste management'!$A:$A&amp;'Waste management'!$B:$B,'Waste management'!O:O)*$E231,"")</f>
        <v>0.40104150999999999</v>
      </c>
      <c r="BE231" cm="1">
        <f t="array" ref="BE231">IFERROR(_xlfn.XLOOKUP(Tool_Austria!$G231&amp;$E$2,'Waste management'!$A:$A&amp;'Waste management'!$B:$B,'Waste management'!P:P)*$E231,"")</f>
        <v>8.6590299999999999E-3</v>
      </c>
      <c r="BF231" cm="1">
        <f t="array" ref="BF231">IFERROR(_xlfn.XLOOKUP(Tool_Austria!$G231&amp;$E$2,'Waste management'!$A:$A&amp;'Waste management'!$B:$B,'Waste management'!Q:Q)*$E231,"")</f>
        <v>0.25202808999999998</v>
      </c>
      <c r="BG231" cm="1">
        <f t="array" ref="BG231">IFERROR(_xlfn.XLOOKUP(Tool_Austria!$G231&amp;$E$2,'Waste management'!$A:$A&amp;'Waste management'!$B:$B,'Waste management'!R:R)*$E231,"")</f>
        <v>8.1904059999999996E-8</v>
      </c>
      <c r="BH231">
        <f>IFERROR((L231+AR231+AB231)*_xlfn.XLOOKUP(Tool_Austria!BH$4,Monetization_Factors!$A:$A,Monetization_Factors!$D:$D),"")</f>
        <v>0.12140350154212055</v>
      </c>
      <c r="BI231">
        <f>IFERROR((M231+AS231+AC231)*_xlfn.XLOOKUP(Tool_Austria!BI$4,Monetization_Factors!$A:$A,Monetization_Factors!$D:$D),"")</f>
        <v>6.9264868486714759E-7</v>
      </c>
      <c r="BJ231">
        <f>IFERROR((N231+AT231+AD231)*_xlfn.XLOOKUP(Tool_Austria!BJ$4,Monetization_Factors!$A:$A,Monetization_Factors!$D:$D),"")</f>
        <v>1.298933451322359E-4</v>
      </c>
      <c r="BK231">
        <f>IFERROR((O231+AU231+AE231)*_xlfn.XLOOKUP(Tool_Austria!BK$4,Monetization_Factors!$A:$A,Monetization_Factors!$D:$D),"")</f>
        <v>5.6481042400834004E-3</v>
      </c>
      <c r="BL231">
        <f>IFERROR((P231+AV231+AF231)*_xlfn.XLOOKUP(Tool_Austria!BL$4,Monetization_Factors!$A:$A,Monetization_Factors!$D:$D),"")</f>
        <v>6.8619421043464149E-2</v>
      </c>
      <c r="BM231">
        <f>IFERROR((Q231+AW231+AG231)*_xlfn.XLOOKUP(Tool_Austria!BM$4,Monetization_Factors!$A:$A,Monetization_Factors!$D:$D),"")</f>
        <v>5.5298209438995344E-3</v>
      </c>
      <c r="BN231">
        <f>IFERROR((R231+AX231+AH231)*_xlfn.XLOOKUP(Tool_Austria!BN$4,Monetization_Factors!$A:$A,Monetization_Factors!$D:$D),"")</f>
        <v>1.258080865712509E-3</v>
      </c>
      <c r="BO231">
        <f>IFERROR((S231+AY231+AI231)*_xlfn.XLOOKUP(Tool_Austria!BO$4,Monetization_Factors!$A:$A,Monetization_Factors!$D:$D),"")</f>
        <v>4.2489043355953791E-3</v>
      </c>
      <c r="BP231">
        <f>IFERROR((T231+AZ231+AJ231)*_xlfn.XLOOKUP(Tool_Austria!BP$4,Monetization_Factors!$A:$A,Monetization_Factors!$D:$D),"")</f>
        <v>7.6607441877070317E-4</v>
      </c>
      <c r="BQ231">
        <f>IFERROR((U231+BA231+AK231)*_xlfn.XLOOKUP(Tool_Austria!BQ$4,Monetization_Factors!$A:$A,Monetization_Factors!$D:$D),"")</f>
        <v>2.8021922001189723E-2</v>
      </c>
      <c r="BR231" t="str">
        <f>IFERROR((V231+BB231+AL231)*_xlfn.XLOOKUP(Tool_Austria!BR$4,Monetization_Factors!$A:$A,Monetization_Factors!$D:$D),"")</f>
        <v/>
      </c>
      <c r="BS231">
        <f>IFERROR((W231+BC231+AM231)*_xlfn.XLOOKUP(Tool_Austria!BS$4,Monetization_Factors!$A:$A,Monetization_Factors!$D:$D),"")</f>
        <v>5.8202048472308972E-4</v>
      </c>
      <c r="BT231">
        <f>IFERROR((X231+BD231+AN231)*_xlfn.XLOOKUP(Tool_Austria!BT$4,Monetization_Factors!$A:$A,Monetization_Factors!$D:$D),"")</f>
        <v>1.8437445783626053E-2</v>
      </c>
      <c r="BU231">
        <f>IFERROR((Y231+BE231+AO231)*_xlfn.XLOOKUP(Tool_Austria!BU$4,Monetization_Factors!$A:$A,Monetization_Factors!$D:$D),"")</f>
        <v>2.6490531625229341E-3</v>
      </c>
      <c r="BV231">
        <f>IFERROR((Z231+BF231+AP231)*_xlfn.XLOOKUP(Tool_Austria!BV$4,Monetization_Factors!$A:$A,Monetization_Factors!$D:$D),"")</f>
        <v>1.8672347543156192E-2</v>
      </c>
      <c r="BW231">
        <f>IFERROR((AA231+BG231+AQ231)*_xlfn.XLOOKUP(Tool_Austria!BW$4,Monetization_Factors!$A:$A,Monetization_Factors!$D:$D),"")</f>
        <v>8.1582224848819247E-6</v>
      </c>
      <c r="BX231" s="38" cm="1">
        <f t="array" ref="BX231">IFERROR(_xlfn.IFS(I231&lt;&gt;0,I231*E231,I231="",J231*E231),"")</f>
        <v>3.0467381101923077</v>
      </c>
      <c r="BY231" s="38">
        <f t="shared" si="123"/>
        <v>0.27597544058116619</v>
      </c>
      <c r="BZ231" s="38">
        <f t="shared" si="124"/>
        <v>3.3227135507734737</v>
      </c>
      <c r="CA231" s="38">
        <f t="shared" si="125"/>
        <v>5.1118670011899596E-3</v>
      </c>
      <c r="CB231">
        <f t="shared" si="126"/>
        <v>0.93314903448999997</v>
      </c>
      <c r="CC231">
        <f t="shared" si="126"/>
        <v>1.7302791441530001E-8</v>
      </c>
      <c r="CD231">
        <f t="shared" si="126"/>
        <v>8.5109925044999993E-2</v>
      </c>
      <c r="CE231">
        <f t="shared" si="126"/>
        <v>3.7313885149400003E-3</v>
      </c>
      <c r="CF231">
        <f t="shared" si="126"/>
        <v>6.8738063913600003E-8</v>
      </c>
      <c r="CG231">
        <f t="shared" si="126"/>
        <v>2.6629077303859998E-8</v>
      </c>
      <c r="CH231">
        <f t="shared" si="126"/>
        <v>1.0943246531619999E-9</v>
      </c>
      <c r="CI231">
        <f t="shared" si="126"/>
        <v>9.7042515605499993E-3</v>
      </c>
      <c r="CJ231">
        <f t="shared" si="126"/>
        <v>3.1404326680000002E-4</v>
      </c>
      <c r="CK231">
        <f t="shared" si="126"/>
        <v>6.850200839200001E-3</v>
      </c>
      <c r="CL231">
        <f t="shared" si="126"/>
        <v>3.8465733539749997E-2</v>
      </c>
      <c r="CM231">
        <f t="shared" si="126"/>
        <v>11.96029265244</v>
      </c>
      <c r="CN231">
        <f t="shared" si="126"/>
        <v>82.800677698399994</v>
      </c>
      <c r="CO231">
        <f t="shared" si="126"/>
        <v>0.41685028154499998</v>
      </c>
      <c r="CP231">
        <f t="shared" si="126"/>
        <v>11.30780025602</v>
      </c>
      <c r="CQ231">
        <f t="shared" si="117"/>
        <v>3.9051004639619997E-6</v>
      </c>
      <c r="CR231">
        <f t="shared" si="127"/>
        <v>1.4356138992153845E-3</v>
      </c>
      <c r="CS231">
        <f t="shared" si="127"/>
        <v>2.6619679140815385E-11</v>
      </c>
      <c r="CT231">
        <f t="shared" si="127"/>
        <v>1.3093834622307691E-4</v>
      </c>
      <c r="CU231">
        <f t="shared" si="127"/>
        <v>5.7405977152923085E-6</v>
      </c>
      <c r="CV231">
        <f t="shared" si="127"/>
        <v>1.0575086755938462E-10</v>
      </c>
      <c r="CW231">
        <f t="shared" si="127"/>
        <v>4.0967811236707689E-11</v>
      </c>
      <c r="CX231">
        <f t="shared" si="127"/>
        <v>1.6835763894799999E-12</v>
      </c>
      <c r="CY231">
        <f t="shared" si="127"/>
        <v>1.4929617785461538E-5</v>
      </c>
      <c r="CZ231">
        <f t="shared" si="127"/>
        <v>4.8314348738461539E-7</v>
      </c>
      <c r="DA231">
        <f t="shared" si="127"/>
        <v>1.0538770521846156E-5</v>
      </c>
      <c r="DB231">
        <f t="shared" si="127"/>
        <v>5.9178051599615377E-5</v>
      </c>
      <c r="DC231">
        <f t="shared" si="127"/>
        <v>1.8400450234523077E-2</v>
      </c>
      <c r="DD231">
        <f t="shared" si="127"/>
        <v>0.12738565799753845</v>
      </c>
      <c r="DE231">
        <f t="shared" si="127"/>
        <v>6.4130812545384614E-4</v>
      </c>
      <c r="DF231">
        <f t="shared" si="127"/>
        <v>1.739661577849231E-2</v>
      </c>
      <c r="DG231">
        <f t="shared" si="118"/>
        <v>6.0078468676338453E-9</v>
      </c>
      <c r="DH231" s="5">
        <f>IFERROR(((((L231+AB231)*(1/$H231))+AR231)/$F$2)/($B$2*('CAR.CAP_per person'!B$2)/(_xlfn.XLOOKUP($E$2,EU_countries_GDP!$A$2:$A$29,EU_countries_GDP!$E$2:$E$29))),"")</f>
        <v>0.20728630453313557</v>
      </c>
      <c r="DI231" s="5">
        <f>IFERROR(((((M231+AC231)*(1/$H231))+AS231)/$F$2)/($B$2*('CAR.CAP_per person'!C$2)/(_xlfn.XLOOKUP($E$2,EU_countries_GDP!$A$2:$A$29,EU_countries_GDP!$E$2:$E$29))),"")</f>
        <v>4.9838582339655643E-5</v>
      </c>
      <c r="DJ231" s="5">
        <f>IFERROR(((((N231+AD231)*(1/$H231))+AT231)/$F$2)/($B$2*('CAR.CAP_per person'!D$2)/(_xlfn.XLOOKUP($E$2,EU_countries_GDP!$A$2:$A$29,EU_countries_GDP!$E$2:$E$29))),"")</f>
        <v>2.5266285791819082E-4</v>
      </c>
      <c r="DK231" s="5">
        <f>IFERROR(((((O231+AE231)*(1/$H231))+AU231)/$F$2)/($B$2*('CAR.CAP_per person'!E$2)/(_xlfn.XLOOKUP($E$2,EU_countries_GDP!$A$2:$A$29,EU_countries_GDP!$E$2:$E$29))),"")</f>
        <v>1.4158347811178577E-2</v>
      </c>
      <c r="DL231" s="5">
        <f>IFERROR(((((P231+AF231)*(1/$H231))+AV231)/$F$2)/($B$2*('CAR.CAP_per person'!F$2)/(_xlfn.XLOOKUP($E$2,EU_countries_GDP!$A$2:$A$29,EU_countries_GDP!$E$2:$E$29))),"")</f>
        <v>0.18590589715429093</v>
      </c>
      <c r="DM231" s="5">
        <f>IFERROR(((((Q231+AG231)*(1/$H231))+AW231)/$F$2)/($B$2*('CAR.CAP_per person'!G$2)/(_xlfn.XLOOKUP($E$2,EU_countries_GDP!$A$2:$A$29,EU_countries_GDP!$E$2:$E$29))),"")</f>
        <v>4.3275461866549854E-2</v>
      </c>
      <c r="DN231" s="5">
        <f>IFERROR(((((R231+AH231)*(1/$H231))+AX231)/$F$2)/($B$2*('CAR.CAP_per person'!H$2)/(_xlfn.XLOOKUP($E$2,EU_countries_GDP!$A$2:$A$29,EU_countries_GDP!$E$2:$E$29))),"")</f>
        <v>3.50917900562333E-4</v>
      </c>
      <c r="DO231" s="5">
        <f>IFERROR(((((S231+AI231)*(1/$H231))+AY231)/$F$2)/($B$2*('CAR.CAP_per person'!I$2)/(_xlfn.XLOOKUP($E$2,EU_countries_GDP!$A$2:$A$29,EU_countries_GDP!$E$2:$E$29))),"")</f>
        <v>1.2907515177074079E-2</v>
      </c>
      <c r="DP231" s="5">
        <f>IFERROR(((((T231+AJ231)*(1/$H231))+AZ231)/$F$2)/($B$2*('CAR.CAP_per person'!J$2)/(_xlfn.XLOOKUP($E$2,EU_countries_GDP!$A$2:$A$29,EU_countries_GDP!$E$2:$E$29))),"")</f>
        <v>8.4281258287545249E-2</v>
      </c>
      <c r="DQ231" s="5">
        <f>IFERROR(((((U231+AK231)*(1/$H231))+BA231)/$F$2)/($B$2*('CAR.CAP_per person'!K$2)/(_xlfn.XLOOKUP($E$2,EU_countries_GDP!$A$2:$A$29,EU_countries_GDP!$E$2:$E$29))),"")</f>
        <v>5.3360335306674223E-2</v>
      </c>
      <c r="DR231" s="5">
        <f>IFERROR(((((V231+AL231)*(1/$H231))+BB231)/$F$2)/($B$2*('CAR.CAP_per person'!L$2)/(_xlfn.XLOOKUP($E$2,EU_countries_GDP!$A$2:$A$29,EU_countries_GDP!$E$2:$E$29))),"")</f>
        <v>8.1928375351605111E-3</v>
      </c>
      <c r="DS231" s="5">
        <f>IFERROR(((((W231+AM231)*(1/$H231))+BC231)/$F$2)/($B$2*('CAR.CAP_per person'!M$2)/(_xlfn.XLOOKUP($E$2,EU_countries_GDP!$A$2:$A$29,EU_countries_GDP!$E$2:$E$29))),"")</f>
        <v>7.5403575070788334E-2</v>
      </c>
      <c r="DT231" s="5">
        <f>IFERROR(((((X231+AN231)*(1/$H231))+BD231)/$F$2)/($B$2*('CAR.CAP_per person'!N$2)/(_xlfn.XLOOKUP($E$2,EU_countries_GDP!$A$2:$A$29,EU_countries_GDP!$E$2:$E$29))),"")</f>
        <v>10.218976289102265</v>
      </c>
      <c r="DU231" s="5">
        <f>IFERROR(((((Y231+AO231)*(1/$H231))+BE231)/$F$2)/($B$2*('CAR.CAP_per person'!O$2)/(_xlfn.XLOOKUP($E$2,EU_countries_GDP!$A$2:$A$29,EU_countries_GDP!$E$2:$E$29))),"")</f>
        <v>3.5472870674162146E-3</v>
      </c>
      <c r="DV231" s="5">
        <f>IFERROR(((((Z231+AP231)*(1/$H231))+BF231)/$F$2)/($B$2*('CAR.CAP_per person'!P$2)/(_xlfn.XLOOKUP($E$2,EU_countries_GDP!$A$2:$A$29,EU_countries_GDP!$E$2:$E$29))),"")</f>
        <v>7.8000802785297807E-2</v>
      </c>
      <c r="DW231" s="5">
        <f>IFERROR(((((AA231+AQ231)*(1/$H231))+BG231)/$F$2)/($B$2*('CAR.CAP_per person'!Q$2)/(_xlfn.XLOOKUP($E$2,EU_countries_GDP!$A$2:$A$29,EU_countries_GDP!$E$2:$E$29))),"")</f>
        <v>2.7478733245181811E-2</v>
      </c>
    </row>
    <row r="232" spans="1:127">
      <c r="A232" t="s">
        <v>226</v>
      </c>
      <c r="B232" t="str">
        <f>_xlfn.XLOOKUP(D232,Table5[Ingredient],Table5[Category],"",FALSE)</f>
        <v xml:space="preserve">Other </v>
      </c>
      <c r="C232" s="33" t="s">
        <v>229</v>
      </c>
      <c r="D232" s="33" t="s">
        <v>227</v>
      </c>
      <c r="E232" s="33">
        <v>0.3755</v>
      </c>
      <c r="F232" s="33" t="s">
        <v>182</v>
      </c>
      <c r="G232" s="33" t="s">
        <v>180</v>
      </c>
      <c r="H232" s="91">
        <f>Dataset_AT!S111</f>
        <v>9.710369795707266E-2</v>
      </c>
      <c r="I232" s="33"/>
      <c r="J232" s="37">
        <f>IFERROR(INDEX('AveragePrices&amp;Codes'!G:AG, MATCH($D232, 'AveragePrices&amp;Codes'!$A:$A, 0), MATCH(Tool_Austria!$E$2, 'AveragePrices&amp;Codes'!$G$1:$AG$1, 0)),"")</f>
        <v>1.7996749999999999</v>
      </c>
      <c r="K232" s="37">
        <f>IFERROR(E232/(_xlfn.XLOOKUP(A232,Dataset_AT!$V$2:$V$9,Dataset_AT!$W$2:$W$9)),"")</f>
        <v>4.3662790697674416E-3</v>
      </c>
      <c r="L232">
        <f>IFERROR(IF($F232="Raw",_xlfn.XLOOKUP(_xlfn.XLOOKUP(Tool_Austria!$D232,'AveragePrices&amp;Codes'!$A:$A,'AveragePrices&amp;Codes'!$B:$B),AGRIBALYSE_Raw!$B:$B,AGRIBALYSE_Raw!O:O)*$E232,_xlfn.XLOOKUP(_xlfn.XLOOKUP(Tool_Austria!$D232,'AveragePrices&amp;Codes'!$A:$A,'AveragePrices&amp;Codes'!$B:$B),AGRIBALYSE_Cooked!$C:$C,AGRIBALYSE_Cooked!P:P)*$E232),"")</f>
        <v>1.5445095288999999</v>
      </c>
      <c r="M232">
        <f>IFERROR(IF($F232="Raw",_xlfn.XLOOKUP(_xlfn.XLOOKUP(Tool_Austria!$D232,'AveragePrices&amp;Codes'!$A:$A,'AveragePrices&amp;Codes'!$B:$B),AGRIBALYSE_Raw!$B:$B,AGRIBALYSE_Raw!P:P)*$E232,_xlfn.XLOOKUP(_xlfn.XLOOKUP(Tool_Austria!$D232,'AveragePrices&amp;Codes'!$A:$A,'AveragePrices&amp;Codes'!$B:$B),AGRIBALYSE_Cooked!$C:$C,AGRIBALYSE_Cooked!Q:Q)*$E232),"")</f>
        <v>5.4228936470000002E-8</v>
      </c>
      <c r="N232">
        <f>IFERROR(IF($F232="Raw",_xlfn.XLOOKUP(_xlfn.XLOOKUP(Tool_Austria!$D232,'AveragePrices&amp;Codes'!$A:$A,'AveragePrices&amp;Codes'!$B:$B),AGRIBALYSE_Raw!$B:$B,AGRIBALYSE_Raw!Q:Q)*$E232,_xlfn.XLOOKUP(_xlfn.XLOOKUP(Tool_Austria!$D232,'AveragePrices&amp;Codes'!$A:$A,'AveragePrices&amp;Codes'!$B:$B),AGRIBALYSE_Cooked!$C:$C,AGRIBALYSE_Cooked!R:R)*$E232),"")</f>
        <v>0.18168711692</v>
      </c>
      <c r="O232">
        <f>IFERROR(IF($F232="Raw",_xlfn.XLOOKUP(_xlfn.XLOOKUP(Tool_Austria!$D232,'AveragePrices&amp;Codes'!$A:$A,'AveragePrices&amp;Codes'!$B:$B),AGRIBALYSE_Raw!$B:$B,AGRIBALYSE_Raw!R:R)*$E232,_xlfn.XLOOKUP(_xlfn.XLOOKUP(Tool_Austria!$D232,'AveragePrices&amp;Codes'!$A:$A,'AveragePrices&amp;Codes'!$B:$B),AGRIBALYSE_Cooked!$C:$C,AGRIBALYSE_Cooked!S:S)*$E232),"")</f>
        <v>5.5688073145000001E-3</v>
      </c>
      <c r="P232">
        <f>IFERROR(IF($F232="Raw",_xlfn.XLOOKUP(_xlfn.XLOOKUP(Tool_Austria!$D232,'AveragePrices&amp;Codes'!$A:$A,'AveragePrices&amp;Codes'!$B:$B),AGRIBALYSE_Raw!$B:$B,AGRIBALYSE_Raw!S:S)*$E232,_xlfn.XLOOKUP(_xlfn.XLOOKUP(Tool_Austria!$D232,'AveragePrices&amp;Codes'!$A:$A,'AveragePrices&amp;Codes'!$B:$B),AGRIBALYSE_Cooked!$C:$C,AGRIBALYSE_Cooked!T:T)*$E232),"")</f>
        <v>1.07800563945E-7</v>
      </c>
      <c r="Q232">
        <f>IFERROR(IF($F232="Raw",_xlfn.XLOOKUP(_xlfn.XLOOKUP(Tool_Austria!$D232,'AveragePrices&amp;Codes'!$A:$A,'AveragePrices&amp;Codes'!$B:$B),AGRIBALYSE_Raw!$B:$B,AGRIBALYSE_Raw!T:T)*$E232,_xlfn.XLOOKUP(_xlfn.XLOOKUP(Tool_Austria!$D232,'AveragePrices&amp;Codes'!$A:$A,'AveragePrices&amp;Codes'!$B:$B),AGRIBALYSE_Cooked!$C:$C,AGRIBALYSE_Cooked!U:U)*$E232),"")</f>
        <v>2.1079642514999998E-8</v>
      </c>
      <c r="R232">
        <f>IFERROR(IF($F232="Raw",_xlfn.XLOOKUP(_xlfn.XLOOKUP(Tool_Austria!$D232,'AveragePrices&amp;Codes'!$A:$A,'AveragePrices&amp;Codes'!$B:$B),AGRIBALYSE_Raw!$B:$B,AGRIBALYSE_Raw!U:U)*$E232,_xlfn.XLOOKUP(_xlfn.XLOOKUP(Tool_Austria!$D232,'AveragePrices&amp;Codes'!$A:$A,'AveragePrices&amp;Codes'!$B:$B),AGRIBALYSE_Cooked!$C:$C,AGRIBALYSE_Cooked!V:V)*$E232),"")</f>
        <v>7.9137214535000004E-10</v>
      </c>
      <c r="S232">
        <f>IFERROR(IF($F232="Raw",_xlfn.XLOOKUP(_xlfn.XLOOKUP(Tool_Austria!$D232,'AveragePrices&amp;Codes'!$A:$A,'AveragePrices&amp;Codes'!$B:$B),AGRIBALYSE_Raw!$B:$B,AGRIBALYSE_Raw!V:V)*$E232,_xlfn.XLOOKUP(_xlfn.XLOOKUP(Tool_Austria!$D232,'AveragePrices&amp;Codes'!$A:$A,'AveragePrices&amp;Codes'!$B:$B),AGRIBALYSE_Cooked!$C:$C,AGRIBALYSE_Cooked!W:W)*$E232),"")</f>
        <v>1.5690399300500001E-2</v>
      </c>
      <c r="T232">
        <f>IFERROR(IF($F232="Raw",_xlfn.XLOOKUP(_xlfn.XLOOKUP(Tool_Austria!$D232,'AveragePrices&amp;Codes'!$A:$A,'AveragePrices&amp;Codes'!$B:$B),AGRIBALYSE_Raw!$B:$B,AGRIBALYSE_Raw!W:W)*$E232,_xlfn.XLOOKUP(_xlfn.XLOOKUP(Tool_Austria!$D232,'AveragePrices&amp;Codes'!$A:$A,'AveragePrices&amp;Codes'!$B:$B),AGRIBALYSE_Cooked!$C:$C,AGRIBALYSE_Cooked!X:X)*$E232),"")</f>
        <v>2.2348025565499999E-4</v>
      </c>
      <c r="U232">
        <f>IFERROR(IF($F232="Raw",_xlfn.XLOOKUP(_xlfn.XLOOKUP(Tool_Austria!$D232,'AveragePrices&amp;Codes'!$A:$A,'AveragePrices&amp;Codes'!$B:$B),AGRIBALYSE_Raw!$B:$B,AGRIBALYSE_Raw!X:X)*$E232,_xlfn.XLOOKUP(_xlfn.XLOOKUP(Tool_Austria!$D232,'AveragePrices&amp;Codes'!$A:$A,'AveragePrices&amp;Codes'!$B:$B),AGRIBALYSE_Cooked!$C:$C,AGRIBALYSE_Cooked!Y:Y)*$E232),"")</f>
        <v>5.6732203464999994E-3</v>
      </c>
      <c r="V232">
        <f>IFERROR(IF($F232="Raw",_xlfn.XLOOKUP(_xlfn.XLOOKUP(Tool_Austria!$D232,'AveragePrices&amp;Codes'!$A:$A,'AveragePrices&amp;Codes'!$B:$B),AGRIBALYSE_Raw!$B:$B,AGRIBALYSE_Raw!Y:Y)*$E232,_xlfn.XLOOKUP(_xlfn.XLOOKUP(Tool_Austria!$D232,'AveragePrices&amp;Codes'!$A:$A,'AveragePrices&amp;Codes'!$B:$B),AGRIBALYSE_Cooked!$C:$C,AGRIBALYSE_Cooked!Z:Z)*$E232),"")</f>
        <v>6.3506013185000001E-2</v>
      </c>
      <c r="W232">
        <f>IFERROR(IF($F232="Raw",_xlfn.XLOOKUP(_xlfn.XLOOKUP(Tool_Austria!$D232,'AveragePrices&amp;Codes'!$A:$A,'AveragePrices&amp;Codes'!$B:$B),AGRIBALYSE_Raw!$B:$B,AGRIBALYSE_Raw!Z:Z)*$E232,_xlfn.XLOOKUP(_xlfn.XLOOKUP(Tool_Austria!$D232,'AveragePrices&amp;Codes'!$A:$A,'AveragePrices&amp;Codes'!$B:$B),AGRIBALYSE_Cooked!$C:$C,AGRIBALYSE_Cooked!AA:AA)*$E232),"")</f>
        <v>16.768688479999998</v>
      </c>
      <c r="X232">
        <f>IFERROR(IF($F232="Raw",_xlfn.XLOOKUP(_xlfn.XLOOKUP(Tool_Austria!$D232,'AveragePrices&amp;Codes'!$A:$A,'AveragePrices&amp;Codes'!$B:$B),AGRIBALYSE_Raw!$B:$B,AGRIBALYSE_Raw!AA:AA)*$E232,_xlfn.XLOOKUP(_xlfn.XLOOKUP(Tool_Austria!$D232,'AveragePrices&amp;Codes'!$A:$A,'AveragePrices&amp;Codes'!$B:$B),AGRIBALYSE_Cooked!$C:$C,AGRIBALYSE_Cooked!AB:AB)*$E232),"")</f>
        <v>245.333905055</v>
      </c>
      <c r="Y232">
        <f>IFERROR(IF($F232="Raw",_xlfn.XLOOKUP(_xlfn.XLOOKUP(Tool_Austria!$D232,'AveragePrices&amp;Codes'!$A:$A,'AveragePrices&amp;Codes'!$B:$B),AGRIBALYSE_Raw!$B:$B,AGRIBALYSE_Raw!AB:AB)*$E232,_xlfn.XLOOKUP(_xlfn.XLOOKUP(Tool_Austria!$D232,'AveragePrices&amp;Codes'!$A:$A,'AveragePrices&amp;Codes'!$B:$B),AGRIBALYSE_Cooked!$C:$C,AGRIBALYSE_Cooked!AC:AC)*$E232),"")</f>
        <v>3.4115171577000005</v>
      </c>
      <c r="Z232">
        <f>IFERROR(IF($F232="Raw",_xlfn.XLOOKUP(_xlfn.XLOOKUP(Tool_Austria!$D232,'AveragePrices&amp;Codes'!$A:$A,'AveragePrices&amp;Codes'!$B:$B),AGRIBALYSE_Raw!$B:$B,AGRIBALYSE_Raw!AC:AC)*$E232,_xlfn.XLOOKUP(_xlfn.XLOOKUP(Tool_Austria!$D232,'AveragePrices&amp;Codes'!$A:$A,'AveragePrices&amp;Codes'!$B:$B),AGRIBALYSE_Cooked!$C:$C,AGRIBALYSE_Cooked!AD:AD)*$E232),"")</f>
        <v>18.035418955000001</v>
      </c>
      <c r="AA232">
        <f>IFERROR(IF($F232="Raw",_xlfn.XLOOKUP(_xlfn.XLOOKUP(Tool_Austria!$D232,'AveragePrices&amp;Codes'!$A:$A,'AveragePrices&amp;Codes'!$B:$B),AGRIBALYSE_Raw!$B:$B,AGRIBALYSE_Raw!AD:AD)*$E232,_xlfn.XLOOKUP(_xlfn.XLOOKUP(Tool_Austria!$D232,'AveragePrices&amp;Codes'!$A:$A,'AveragePrices&amp;Codes'!$B:$B),AGRIBALYSE_Cooked!$C:$C,AGRIBALYSE_Cooked!AE:AE)*$E232),"")</f>
        <v>1.51673443225E-5</v>
      </c>
      <c r="AB232" cm="1">
        <f t="array" ref="AB232">IFERROR(_xlfn.XLOOKUP(Tool_Austria!$F232&amp;$E$2,'Cooking methods'!$A:$A&amp;'Cooking methods'!$B:$B,'Cooking methods'!C:C)*$E232,"")</f>
        <v>9.9144434056666675E-2</v>
      </c>
      <c r="AC232" cm="1">
        <f t="array" ref="AC232">IFERROR(_xlfn.XLOOKUP(Tool_Austria!$F232&amp;$E$2,'Cooking methods'!$A:$A&amp;'Cooking methods'!$B:$B,'Cooking methods'!D:D)*$E232,"")</f>
        <v>1.8484294070716665E-9</v>
      </c>
      <c r="AD232" cm="1">
        <f t="array" ref="AD232">IFERROR(_xlfn.XLOOKUP(Tool_Austria!$F232&amp;$E$2,'Cooking methods'!$A:$A&amp;'Cooking methods'!$B:$B,'Cooking methods'!E:E)*$E232,"")</f>
        <v>6.7545065166666668E-2</v>
      </c>
      <c r="AE232" cm="1">
        <f t="array" ref="AE232">IFERROR(_xlfn.XLOOKUP(Tool_Austria!$F232&amp;$E$2,'Cooking methods'!$A:$A&amp;'Cooking methods'!$B:$B,'Cooking methods'!F:F)*$E232,"")</f>
        <v>2.22805549745E-4</v>
      </c>
      <c r="AF232" cm="1">
        <f t="array" ref="AF232">IFERROR(_xlfn.XLOOKUP(Tool_Austria!$F232&amp;$E$2,'Cooking methods'!$A:$A&amp;'Cooking methods'!$B:$B,'Cooking methods'!G:G)*$E232,"")</f>
        <v>1.2986839729333334E-9</v>
      </c>
      <c r="AG232" cm="1">
        <f t="array" ref="AG232">IFERROR(_xlfn.XLOOKUP(Tool_Austria!$F232&amp;$E$2,'Cooking methods'!$A:$A&amp;'Cooking methods'!$B:$B,'Cooking methods'!H:H)*$E232,"")</f>
        <v>7.812843453600001E-10</v>
      </c>
      <c r="AH232" cm="1">
        <f t="array" ref="AH232">IFERROR(_xlfn.XLOOKUP(Tool_Austria!$F232&amp;$E$2,'Cooking methods'!$A:$A&amp;'Cooking methods'!$B:$B,'Cooking methods'!I:I)*$E232,"")</f>
        <v>1.8696841202033336E-10</v>
      </c>
      <c r="AI232" cm="1">
        <f t="array" ref="AI232">IFERROR(_xlfn.XLOOKUP(Tool_Austria!$F232&amp;$E$2,'Cooking methods'!$A:$A&amp;'Cooking methods'!$B:$B,'Cooking methods'!J:J)*$E232,"")</f>
        <v>4.4349023919166669E-4</v>
      </c>
      <c r="AJ232" cm="1">
        <f t="array" ref="AJ232">IFERROR(_xlfn.XLOOKUP(Tool_Austria!$F232&amp;$E$2,'Cooking methods'!$A:$A&amp;'Cooking methods'!$B:$B,'Cooking methods'!K:K)*$E232,"")</f>
        <v>9.5030988640833346E-5</v>
      </c>
      <c r="AK232" cm="1">
        <f t="array" ref="AK232">IFERROR(_xlfn.XLOOKUP(Tool_Austria!$F232&amp;$E$2,'Cooking methods'!$A:$A&amp;'Cooking methods'!$B:$B,'Cooking methods'!L:L)*$E232,"")</f>
        <v>8.568570798333334E-5</v>
      </c>
      <c r="AL232" cm="1">
        <f t="array" ref="AL232">IFERROR(_xlfn.XLOOKUP(Tool_Austria!$F232&amp;$E$2,'Cooking methods'!$A:$A&amp;'Cooking methods'!$B:$B,'Cooking methods'!M:M)*$E232,"")</f>
        <v>6.2940881304166668E-4</v>
      </c>
      <c r="AM232" cm="1">
        <f t="array" ref="AM232">IFERROR(_xlfn.XLOOKUP(Tool_Austria!$F232&amp;$E$2,'Cooking methods'!$A:$A&amp;'Cooking methods'!$B:$B,'Cooking methods'!N:N)*$E232,"")</f>
        <v>0.3234279931066667</v>
      </c>
      <c r="AN232" cm="1">
        <f t="array" ref="AN232">IFERROR(_xlfn.XLOOKUP(Tool_Austria!$F232&amp;$E$2,'Cooking methods'!$A:$A&amp;'Cooking methods'!$B:$B,'Cooking methods'!O:O)*$E232,"")</f>
        <v>0.25942467648333334</v>
      </c>
      <c r="AO232" cm="1">
        <f t="array" ref="AO232">IFERROR(_xlfn.XLOOKUP(Tool_Austria!$F232&amp;$E$2,'Cooking methods'!$A:$A&amp;'Cooking methods'!$B:$B,'Cooking methods'!P:P)*$E232,"")</f>
        <v>5.0730768456666672E-2</v>
      </c>
      <c r="AP232" cm="1">
        <f t="array" ref="AP232">IFERROR(_xlfn.XLOOKUP(Tool_Austria!$F232&amp;$E$2,'Cooking methods'!$A:$A&amp;'Cooking methods'!$B:$B,'Cooking methods'!Q:Q)*$E232,"")</f>
        <v>2.3684734621033332</v>
      </c>
      <c r="AQ232" cm="1">
        <f t="array" ref="AQ232">IFERROR(_xlfn.XLOOKUP(Tool_Austria!$F232&amp;$E$2,'Cooking methods'!$A:$A&amp;'Cooking methods'!$B:$B,'Cooking methods'!R:R)*$E232,"")</f>
        <v>1.6748063792033335E-7</v>
      </c>
      <c r="AR232" cm="1">
        <f t="array" ref="AR232">IFERROR(_xlfn.XLOOKUP(Tool_Austria!$G232&amp;$E$2,'Waste management'!$A:$A&amp;'Waste management'!$B:$B,'Waste management'!C:C)*$E232,"")</f>
        <v>2.1024245E-2</v>
      </c>
      <c r="AS232" cm="1">
        <f t="array" ref="AS232">IFERROR(_xlfn.XLOOKUP(Tool_Austria!$G232&amp;$E$2,'Waste management'!$A:$A&amp;'Waste management'!$B:$B,'Waste management'!D:D)*$E232,"")</f>
        <v>1.4344137549999999E-10</v>
      </c>
      <c r="AT232" cm="1">
        <f t="array" ref="AT232">IFERROR(_xlfn.XLOOKUP(Tool_Austria!$G232&amp;$E$2,'Waste management'!$A:$A&amp;'Waste management'!$B:$B,'Waste management'!E:E)*$E232,"")</f>
        <v>3.8676500000000001E-4</v>
      </c>
      <c r="AU232" cm="1">
        <f t="array" ref="AU232">IFERROR(_xlfn.XLOOKUP(Tool_Austria!$G232&amp;$E$2,'Waste management'!$A:$A&amp;'Waste management'!$B:$B,'Waste management'!F:F)*$E232,"")</f>
        <v>4.5059999999999999E-5</v>
      </c>
      <c r="AV232" cm="1">
        <f t="array" ref="AV232">IFERROR(_xlfn.XLOOKUP(Tool_Austria!$G232&amp;$E$2,'Waste management'!$A:$A&amp;'Waste management'!$B:$B,'Waste management'!G:G)*$E232,"")</f>
        <v>4.3481398000000002E-9</v>
      </c>
      <c r="AW232" cm="1">
        <f t="array" ref="AW232">IFERROR(_xlfn.XLOOKUP(Tool_Austria!$G232&amp;$E$2,'Waste management'!$A:$A&amp;'Waste management'!$B:$B,'Waste management'!H:H)*$E232,"")</f>
        <v>1.4173285049999999E-10</v>
      </c>
      <c r="AX232" cm="1">
        <f t="array" ref="AX232">IFERROR(_xlfn.XLOOKUP(Tool_Austria!$G232&amp;$E$2,'Waste management'!$A:$A&amp;'Waste management'!$B:$B,'Waste management'!I:I)*$E232,"")</f>
        <v>1.0076805350000001E-10</v>
      </c>
      <c r="AY232" cm="1">
        <f t="array" ref="AY232">IFERROR(_xlfn.XLOOKUP(Tool_Austria!$G232&amp;$E$2,'Waste management'!$A:$A&amp;'Waste management'!$B:$B,'Waste management'!J:J)*$E232,"")</f>
        <v>8.2985500000000011E-4</v>
      </c>
      <c r="AZ232" cm="1">
        <f t="array" ref="AZ232">IFERROR(_xlfn.XLOOKUP(Tool_Austria!$G232&amp;$E$2,'Waste management'!$A:$A&amp;'Waste management'!$B:$B,'Waste management'!K:K)*$E232,"")</f>
        <v>2.0199722099999999E-6</v>
      </c>
      <c r="BA232" cm="1">
        <f t="array" ref="BA232">IFERROR(_xlfn.XLOOKUP(Tool_Austria!$G232&amp;$E$2,'Waste management'!$A:$A&amp;'Waste management'!$B:$B,'Waste management'!L:L)*$E232,"")</f>
        <v>3.6348925699999996E-5</v>
      </c>
      <c r="BB232" cm="1">
        <f t="array" ref="BB232">IFERROR(_xlfn.XLOOKUP(Tool_Austria!$G232&amp;$E$2,'Waste management'!$A:$A&amp;'Waste management'!$B:$B,'Waste management'!M:M)*$E232,"")</f>
        <v>3.6573700000000001E-3</v>
      </c>
      <c r="BC232" cm="1">
        <f t="array" ref="BC232">IFERROR(_xlfn.XLOOKUP(Tool_Austria!$G232&amp;$E$2,'Waste management'!$A:$A&amp;'Waste management'!$B:$B,'Waste management'!N:N)*$E232,"")</f>
        <v>3.1448650699999998</v>
      </c>
      <c r="BD232" cm="1">
        <f t="array" ref="BD232">IFERROR(_xlfn.XLOOKUP(Tool_Austria!$G232&amp;$E$2,'Waste management'!$A:$A&amp;'Waste management'!$B:$B,'Waste management'!O:O)*$E232,"")</f>
        <v>0.20052075499999999</v>
      </c>
      <c r="BE232" cm="1">
        <f t="array" ref="BE232">IFERROR(_xlfn.XLOOKUP(Tool_Austria!$G232&amp;$E$2,'Waste management'!$A:$A&amp;'Waste management'!$B:$B,'Waste management'!P:P)*$E232,"")</f>
        <v>4.3295149999999999E-3</v>
      </c>
      <c r="BF232" cm="1">
        <f t="array" ref="BF232">IFERROR(_xlfn.XLOOKUP(Tool_Austria!$G232&amp;$E$2,'Waste management'!$A:$A&amp;'Waste management'!$B:$B,'Waste management'!Q:Q)*$E232,"")</f>
        <v>0.12601404499999999</v>
      </c>
      <c r="BG232" cm="1">
        <f t="array" ref="BG232">IFERROR(_xlfn.XLOOKUP(Tool_Austria!$G232&amp;$E$2,'Waste management'!$A:$A&amp;'Waste management'!$B:$B,'Waste management'!R:R)*$E232,"")</f>
        <v>4.0952029999999998E-8</v>
      </c>
      <c r="BH232">
        <f>IFERROR((L232+AR232+AB232)*_xlfn.XLOOKUP(Tool_Austria!BH$4,Monetization_Factors!$A:$A,Monetization_Factors!$D:$D),"")</f>
        <v>0.2165760836876989</v>
      </c>
      <c r="BI232">
        <f>IFERROR((M232+AS232+AC232)*_xlfn.XLOOKUP(Tool_Austria!BI$4,Monetization_Factors!$A:$A,Monetization_Factors!$D:$D),"")</f>
        <v>2.2505772168181305E-6</v>
      </c>
      <c r="BJ232">
        <f>IFERROR((N232+AT232+AD232)*_xlfn.XLOOKUP(Tool_Austria!BJ$4,Monetization_Factors!$A:$A,Monetization_Factors!$D:$D),"")</f>
        <v>3.8096426507637428E-4</v>
      </c>
      <c r="BK232">
        <f>IFERROR((O232+AU232+AE232)*_xlfn.XLOOKUP(Tool_Austria!BK$4,Monetization_Factors!$A:$A,Monetization_Factors!$D:$D),"")</f>
        <v>8.8348175539828492E-3</v>
      </c>
      <c r="BL232">
        <f>IFERROR((P232+AV232+AF232)*_xlfn.XLOOKUP(Tool_Austria!BL$4,Monetization_Factors!$A:$A,Monetization_Factors!$D:$D),"")</f>
        <v>0.11325157592280934</v>
      </c>
      <c r="BM232">
        <f>IFERROR((Q232+AW232+AG232)*_xlfn.XLOOKUP(Tool_Austria!BM$4,Monetization_Factors!$A:$A,Monetization_Factors!$D:$D),"")</f>
        <v>4.5690944189407346E-3</v>
      </c>
      <c r="BN232">
        <f>IFERROR((R232+AX232+AH232)*_xlfn.XLOOKUP(Tool_Austria!BN$4,Monetization_Factors!$A:$A,Monetization_Factors!$D:$D),"")</f>
        <v>1.2405878743925155E-3</v>
      </c>
      <c r="BO232">
        <f>IFERROR((S232+AY232+AI232)*_xlfn.XLOOKUP(Tool_Austria!BO$4,Monetization_Factors!$A:$A,Monetization_Factors!$D:$D),"")</f>
        <v>7.42739687578166E-3</v>
      </c>
      <c r="BP232">
        <f>IFERROR((T232+AZ232+AJ232)*_xlfn.XLOOKUP(Tool_Austria!BP$4,Monetization_Factors!$A:$A,Monetization_Factors!$D:$D),"")</f>
        <v>7.8190106696015519E-4</v>
      </c>
      <c r="BQ232">
        <f>IFERROR((U232+BA232+AK232)*_xlfn.XLOOKUP(Tool_Austria!BQ$4,Monetization_Factors!$A:$A,Monetization_Factors!$D:$D),"")</f>
        <v>2.3706484940180062E-2</v>
      </c>
      <c r="BR232" t="str">
        <f>IFERROR((V232+BB232+AL232)*_xlfn.XLOOKUP(Tool_Austria!BR$4,Monetization_Factors!$A:$A,Monetization_Factors!$D:$D),"")</f>
        <v/>
      </c>
      <c r="BS232">
        <f>IFERROR((W232+BC232+AM232)*_xlfn.XLOOKUP(Tool_Austria!BS$4,Monetization_Factors!$A:$A,Monetization_Factors!$D:$D),"")</f>
        <v>9.8478675642174043E-4</v>
      </c>
      <c r="BT232">
        <f>IFERROR((X232+BD232+AN232)*_xlfn.XLOOKUP(Tool_Austria!BT$4,Monetization_Factors!$A:$A,Monetization_Factors!$D:$D),"")</f>
        <v>5.4731566434761146E-2</v>
      </c>
      <c r="BU232">
        <f>IFERROR((Y232+BE232+AO232)*_xlfn.XLOOKUP(Tool_Austria!BU$4,Monetization_Factors!$A:$A,Monetization_Factors!$D:$D),"")</f>
        <v>2.2029847022270479E-2</v>
      </c>
      <c r="BV232">
        <f>IFERROR((Z232+BF232+AP232)*_xlfn.XLOOKUP(Tool_Austria!BV$4,Monetization_Factors!$A:$A,Monetization_Factors!$D:$D),"")</f>
        <v>3.390062963703306E-2</v>
      </c>
      <c r="BW232">
        <f>IFERROR((AA232+BG232+AQ232)*_xlfn.XLOOKUP(Tool_Austria!BW$4,Monetization_Factors!$A:$A,Monetization_Factors!$D:$D),"")</f>
        <v>3.2121839303081739E-5</v>
      </c>
      <c r="BX232" s="38" cm="1">
        <f t="array" ref="BX232">IFERROR(_xlfn.IFS(I232&lt;&gt;0,I232*E232,I232="",J232*E232),"")</f>
        <v>0.6757779625</v>
      </c>
      <c r="BY232" s="38">
        <f t="shared" si="123"/>
        <v>0.48845010887282875</v>
      </c>
      <c r="BZ232" s="38">
        <f t="shared" si="124"/>
        <v>1.1642280713728288</v>
      </c>
      <c r="CA232" s="38">
        <f t="shared" si="125"/>
        <v>1.791120109804352E-3</v>
      </c>
      <c r="CB232">
        <f t="shared" si="126"/>
        <v>1.6646782079566667</v>
      </c>
      <c r="CC232">
        <f t="shared" si="126"/>
        <v>5.6220807252571665E-8</v>
      </c>
      <c r="CD232">
        <f t="shared" si="126"/>
        <v>0.24961894708666668</v>
      </c>
      <c r="CE232">
        <f t="shared" si="126"/>
        <v>5.8366728642450004E-3</v>
      </c>
      <c r="CF232">
        <f t="shared" si="126"/>
        <v>1.1344738771793333E-7</v>
      </c>
      <c r="CG232">
        <f t="shared" si="126"/>
        <v>2.2002659710859999E-8</v>
      </c>
      <c r="CH232">
        <f t="shared" si="126"/>
        <v>1.0791086108703334E-9</v>
      </c>
      <c r="CI232">
        <f t="shared" si="126"/>
        <v>1.6963744539691669E-2</v>
      </c>
      <c r="CJ232">
        <f t="shared" si="126"/>
        <v>3.2053121650583332E-4</v>
      </c>
      <c r="CK232">
        <f t="shared" si="126"/>
        <v>5.7952549801833326E-3</v>
      </c>
      <c r="CL232">
        <f t="shared" si="126"/>
        <v>6.7792791998041668E-2</v>
      </c>
      <c r="CM232">
        <f t="shared" si="126"/>
        <v>20.236981543106666</v>
      </c>
      <c r="CN232">
        <f t="shared" si="126"/>
        <v>245.79385048648334</v>
      </c>
      <c r="CO232">
        <f t="shared" si="126"/>
        <v>3.4665774411566668</v>
      </c>
      <c r="CP232">
        <f t="shared" si="126"/>
        <v>20.529906462103337</v>
      </c>
      <c r="CQ232">
        <f t="shared" si="117"/>
        <v>1.5375776990420335E-5</v>
      </c>
      <c r="CR232">
        <f t="shared" si="127"/>
        <v>2.5610433968564104E-3</v>
      </c>
      <c r="CS232">
        <f t="shared" si="127"/>
        <v>8.6493549619341018E-11</v>
      </c>
      <c r="CT232">
        <f t="shared" si="127"/>
        <v>3.8402914936410261E-4</v>
      </c>
      <c r="CU232">
        <f t="shared" si="127"/>
        <v>8.979496714223077E-6</v>
      </c>
      <c r="CV232">
        <f t="shared" si="127"/>
        <v>1.7453444264297435E-10</v>
      </c>
      <c r="CW232">
        <f t="shared" si="127"/>
        <v>3.3850245709015384E-11</v>
      </c>
      <c r="CX232">
        <f t="shared" si="127"/>
        <v>1.6601670936466668E-12</v>
      </c>
      <c r="CY232">
        <f t="shared" si="127"/>
        <v>2.6098068522602567E-5</v>
      </c>
      <c r="CZ232">
        <f t="shared" si="127"/>
        <v>4.9312494847051279E-7</v>
      </c>
      <c r="DA232">
        <f t="shared" si="127"/>
        <v>8.9157768925897432E-6</v>
      </c>
      <c r="DB232">
        <f t="shared" si="127"/>
        <v>1.0429660307391026E-4</v>
      </c>
      <c r="DC232">
        <f t="shared" si="127"/>
        <v>3.1133817758625639E-2</v>
      </c>
      <c r="DD232">
        <f t="shared" si="127"/>
        <v>0.3781443853638205</v>
      </c>
      <c r="DE232">
        <f t="shared" si="127"/>
        <v>5.3331960633179491E-3</v>
      </c>
      <c r="DF232">
        <f t="shared" si="127"/>
        <v>3.1584471480158978E-2</v>
      </c>
      <c r="DG232">
        <f t="shared" si="118"/>
        <v>2.3655041523723594E-8</v>
      </c>
      <c r="DH232" s="5">
        <f>IFERROR(((((L232+AB232)*(1/$H232))+AR232)/$F$2)/($B$2*('CAR.CAP_per person'!B$2)/(_xlfn.XLOOKUP($E$2,EU_countries_GDP!$A$2:$A$29,EU_countries_GDP!$E$2:$E$29))),"")</f>
        <v>0.38107281493590572</v>
      </c>
      <c r="DI232" s="5">
        <f>IFERROR(((((M232+AC232)*(1/$H232))+AS232)/$F$2)/($B$2*('CAR.CAP_per person'!C$2)/(_xlfn.XLOOKUP($E$2,EU_countries_GDP!$A$2:$A$29,EU_countries_GDP!$E$2:$E$29))),"")</f>
        <v>1.6401953604659194E-4</v>
      </c>
      <c r="DJ232" s="5">
        <f>IFERROR(((((N232+AD232)*(1/$H232))+AT232)/$F$2)/($B$2*('CAR.CAP_per person'!D$2)/(_xlfn.XLOOKUP($E$2,EU_countries_GDP!$A$2:$A$29,EU_countries_GDP!$E$2:$E$29))),"")</f>
        <v>7.4612107088070049E-4</v>
      </c>
      <c r="DK232" s="5">
        <f>IFERROR(((((O232+AE232)*(1/$H232))+AU232)/$F$2)/($B$2*('CAR.CAP_per person'!E$2)/(_xlfn.XLOOKUP($E$2,EU_countries_GDP!$A$2:$A$29,EU_countries_GDP!$E$2:$E$29))),"")</f>
        <v>2.2482515247297399E-2</v>
      </c>
      <c r="DL232" s="5">
        <f>IFERROR(((((P232+AF232)*(1/$H232))+AV232)/$F$2)/($B$2*('CAR.CAP_per person'!F$2)/(_xlfn.XLOOKUP($E$2,EU_countries_GDP!$A$2:$A$29,EU_countries_GDP!$E$2:$E$29))),"")</f>
        <v>0.33440547121003111</v>
      </c>
      <c r="DM232" s="5">
        <f>IFERROR(((((Q232+AG232)*(1/$H232))+AW232)/$F$2)/($B$2*('CAR.CAP_per person'!G$2)/(_xlfn.XLOOKUP($E$2,EU_countries_GDP!$A$2:$A$29,EU_countries_GDP!$E$2:$E$29))),"")</f>
        <v>3.5893996660956905E-2</v>
      </c>
      <c r="DN232" s="5">
        <f>IFERROR(((((R232+AH232)*(1/$H232))+AX232)/$F$2)/($B$2*('CAR.CAP_per person'!H$2)/(_xlfn.XLOOKUP($E$2,EU_countries_GDP!$A$2:$A$29,EU_countries_GDP!$E$2:$E$29))),"")</f>
        <v>3.8005997504493848E-4</v>
      </c>
      <c r="DO232" s="5">
        <f>IFERROR(((((S232+AI232)*(1/$H232))+AY232)/$F$2)/($B$2*('CAR.CAP_per person'!I$2)/(_xlfn.XLOOKUP($E$2,EU_countries_GDP!$A$2:$A$29,EU_countries_GDP!$E$2:$E$29))),"")</f>
        <v>2.5505245874517201E-2</v>
      </c>
      <c r="DP232" s="5">
        <f>IFERROR(((((T232+AJ232)*(1/$H232))+AZ232)/$F$2)/($B$2*('CAR.CAP_per person'!J$2)/(_xlfn.XLOOKUP($E$2,EU_countries_GDP!$A$2:$A$29,EU_countries_GDP!$E$2:$E$29))),"")</f>
        <v>8.653814218616844E-2</v>
      </c>
      <c r="DQ232" s="5">
        <f>IFERROR(((((U232+AK232)*(1/$H232))+BA232)/$F$2)/($B$2*('CAR.CAP_per person'!K$2)/(_xlfn.XLOOKUP($E$2,EU_countries_GDP!$A$2:$A$29,EU_countries_GDP!$E$2:$E$29))),"")</f>
        <v>4.5321347145470751E-2</v>
      </c>
      <c r="DR232" s="5">
        <f>IFERROR(((((V232+AL232)*(1/$H232))+BB232)/$F$2)/($B$2*('CAR.CAP_per person'!L$2)/(_xlfn.XLOOKUP($E$2,EU_countries_GDP!$A$2:$A$29,EU_countries_GDP!$E$2:$E$29))),"")</f>
        <v>1.6583159887100438E-2</v>
      </c>
      <c r="DS232" s="5">
        <f>IFERROR(((((W232+AM232)*(1/$H232))+BC232)/$F$2)/($B$2*('CAR.CAP_per person'!M$2)/(_xlfn.XLOOKUP($E$2,EU_countries_GDP!$A$2:$A$29,EU_countries_GDP!$E$2:$E$29))),"")</f>
        <v>0.20884679998439976</v>
      </c>
      <c r="DT232" s="5">
        <f>IFERROR(((((X232+AN232)*(1/$H232))+BD232)/$F$2)/($B$2*('CAR.CAP_per person'!N$2)/(_xlfn.XLOOKUP($E$2,EU_countries_GDP!$A$2:$A$29,EU_countries_GDP!$E$2:$E$29))),"")</f>
        <v>30.445835270123762</v>
      </c>
      <c r="DU232" s="5">
        <f>IFERROR(((((Y232+AO232)*(1/$H232))+BE232)/$F$2)/($B$2*('CAR.CAP_per person'!O$2)/(_xlfn.XLOOKUP($E$2,EU_countries_GDP!$A$2:$A$29,EU_countries_GDP!$E$2:$E$29))),"")</f>
        <v>3.0029622011982726E-2</v>
      </c>
      <c r="DV232" s="5">
        <f>IFERROR(((((Z232+AP232)*(1/$H232))+BF232)/$F$2)/($B$2*('CAR.CAP_per person'!P$2)/(_xlfn.XLOOKUP($E$2,EU_countries_GDP!$A$2:$A$29,EU_countries_GDP!$E$2:$E$29))),"")</f>
        <v>0.14372195164925633</v>
      </c>
      <c r="DW232" s="5">
        <f>IFERROR(((((AA232+AQ232)*(1/$H232))+BG232)/$F$2)/($B$2*('CAR.CAP_per person'!Q$2)/(_xlfn.XLOOKUP($E$2,EU_countries_GDP!$A$2:$A$29,EU_countries_GDP!$E$2:$E$29))),"")</f>
        <v>0.11001680466492493</v>
      </c>
    </row>
    <row r="233" spans="1:127">
      <c r="A233" t="s">
        <v>226</v>
      </c>
      <c r="B233" t="str">
        <f>_xlfn.XLOOKUP(D233,Table5[Ingredient],Table5[Category],"",FALSE)</f>
        <v>Dairy products</v>
      </c>
      <c r="C233" s="33" t="s">
        <v>229</v>
      </c>
      <c r="D233" s="33" t="s">
        <v>184</v>
      </c>
      <c r="E233" s="33">
        <v>0.1502</v>
      </c>
      <c r="F233" s="33" t="s">
        <v>182</v>
      </c>
      <c r="G233" s="33" t="s">
        <v>180</v>
      </c>
      <c r="H233" s="91">
        <f>Dataset_AT!S112</f>
        <v>9.710369795707266E-2</v>
      </c>
      <c r="I233" s="33"/>
      <c r="J233" s="37">
        <f>IFERROR(INDEX('AveragePrices&amp;Codes'!G:AG, MATCH($D233, 'AveragePrices&amp;Codes'!$A:$A, 0), MATCH(Tool_Austria!$E$2, 'AveragePrices&amp;Codes'!$G$1:$AG$1, 0)),"")</f>
        <v>6.0664224433399943</v>
      </c>
      <c r="K233" s="37">
        <f>IFERROR(E233/(_xlfn.XLOOKUP(A233,Dataset_AT!$V$2:$V$9,Dataset_AT!$W$2:$W$9)),"")</f>
        <v>1.7465116279069767E-3</v>
      </c>
      <c r="L233">
        <f>IFERROR(IF($F233="Raw",_xlfn.XLOOKUP(_xlfn.XLOOKUP(Tool_Austria!$D233,'AveragePrices&amp;Codes'!$A:$A,'AveragePrices&amp;Codes'!$B:$B),AGRIBALYSE_Raw!$B:$B,AGRIBALYSE_Raw!O:O)*$E233,_xlfn.XLOOKUP(_xlfn.XLOOKUP(Tool_Austria!$D233,'AveragePrices&amp;Codes'!$A:$A,'AveragePrices&amp;Codes'!$B:$B),AGRIBALYSE_Cooked!$C:$C,AGRIBALYSE_Cooked!P:P)*$E233),"")</f>
        <v>1.19326218772</v>
      </c>
      <c r="M233">
        <f>IFERROR(IF($F233="Raw",_xlfn.XLOOKUP(_xlfn.XLOOKUP(Tool_Austria!$D233,'AveragePrices&amp;Codes'!$A:$A,'AveragePrices&amp;Codes'!$B:$B),AGRIBALYSE_Raw!$B:$B,AGRIBALYSE_Raw!P:P)*$E233,_xlfn.XLOOKUP(_xlfn.XLOOKUP(Tool_Austria!$D233,'AveragePrices&amp;Codes'!$A:$A,'AveragePrices&amp;Codes'!$B:$B),AGRIBALYSE_Cooked!$C:$C,AGRIBALYSE_Cooked!Q:Q)*$E233),"")</f>
        <v>1.0348113262200001E-8</v>
      </c>
      <c r="N233">
        <f>IFERROR(IF($F233="Raw",_xlfn.XLOOKUP(_xlfn.XLOOKUP(Tool_Austria!$D233,'AveragePrices&amp;Codes'!$A:$A,'AveragePrices&amp;Codes'!$B:$B),AGRIBALYSE_Raw!$B:$B,AGRIBALYSE_Raw!Q:Q)*$E233,_xlfn.XLOOKUP(_xlfn.XLOOKUP(Tool_Austria!$D233,'AveragePrices&amp;Codes'!$A:$A,'AveragePrices&amp;Codes'!$B:$B),AGRIBALYSE_Cooked!$C:$C,AGRIBALYSE_Cooked!R:R)*$E233),"")</f>
        <v>0.106478495284</v>
      </c>
      <c r="O233">
        <f>IFERROR(IF($F233="Raw",_xlfn.XLOOKUP(_xlfn.XLOOKUP(Tool_Austria!$D233,'AveragePrices&amp;Codes'!$A:$A,'AveragePrices&amp;Codes'!$B:$B),AGRIBALYSE_Raw!$B:$B,AGRIBALYSE_Raw!R:R)*$E233,_xlfn.XLOOKUP(_xlfn.XLOOKUP(Tool_Austria!$D233,'AveragePrices&amp;Codes'!$A:$A,'AveragePrices&amp;Codes'!$B:$B),AGRIBALYSE_Cooked!$C:$C,AGRIBALYSE_Cooked!S:S)*$E233),"")</f>
        <v>2.1079404447999998E-3</v>
      </c>
      <c r="P233">
        <f>IFERROR(IF($F233="Raw",_xlfn.XLOOKUP(_xlfn.XLOOKUP(Tool_Austria!$D233,'AveragePrices&amp;Codes'!$A:$A,'AveragePrices&amp;Codes'!$B:$B),AGRIBALYSE_Raw!$B:$B,AGRIBALYSE_Raw!S:S)*$E233,_xlfn.XLOOKUP(_xlfn.XLOOKUP(Tool_Austria!$D233,'AveragePrices&amp;Codes'!$A:$A,'AveragePrices&amp;Codes'!$B:$B),AGRIBALYSE_Cooked!$C:$C,AGRIBALYSE_Cooked!T:T)*$E233),"")</f>
        <v>1.05973345648E-7</v>
      </c>
      <c r="Q233">
        <f>IFERROR(IF($F233="Raw",_xlfn.XLOOKUP(_xlfn.XLOOKUP(Tool_Austria!$D233,'AveragePrices&amp;Codes'!$A:$A,'AveragePrices&amp;Codes'!$B:$B),AGRIBALYSE_Raw!$B:$B,AGRIBALYSE_Raw!T:T)*$E233,_xlfn.XLOOKUP(_xlfn.XLOOKUP(Tool_Austria!$D233,'AveragePrices&amp;Codes'!$A:$A,'AveragePrices&amp;Codes'!$B:$B),AGRIBALYSE_Cooked!$C:$C,AGRIBALYSE_Cooked!U:U)*$E233),"")</f>
        <v>1.4873126479400001E-8</v>
      </c>
      <c r="R233">
        <f>IFERROR(IF($F233="Raw",_xlfn.XLOOKUP(_xlfn.XLOOKUP(Tool_Austria!$D233,'AveragePrices&amp;Codes'!$A:$A,'AveragePrices&amp;Codes'!$B:$B),AGRIBALYSE_Raw!$B:$B,AGRIBALYSE_Raw!U:U)*$E233,_xlfn.XLOOKUP(_xlfn.XLOOKUP(Tool_Austria!$D233,'AveragePrices&amp;Codes'!$A:$A,'AveragePrices&amp;Codes'!$B:$B),AGRIBALYSE_Cooked!$C:$C,AGRIBALYSE_Cooked!V:V)*$E233),"")</f>
        <v>5.8380671746000001E-10</v>
      </c>
      <c r="S233">
        <f>IFERROR(IF($F233="Raw",_xlfn.XLOOKUP(_xlfn.XLOOKUP(Tool_Austria!$D233,'AveragePrices&amp;Codes'!$A:$A,'AveragePrices&amp;Codes'!$B:$B),AGRIBALYSE_Raw!$B:$B,AGRIBALYSE_Raw!V:V)*$E233,_xlfn.XLOOKUP(_xlfn.XLOOKUP(Tool_Austria!$D233,'AveragePrices&amp;Codes'!$A:$A,'AveragePrices&amp;Codes'!$B:$B),AGRIBALYSE_Cooked!$C:$C,AGRIBALYSE_Cooked!W:W)*$E233),"")</f>
        <v>1.5219138163999999E-2</v>
      </c>
      <c r="T233">
        <f>IFERROR(IF($F233="Raw",_xlfn.XLOOKUP(_xlfn.XLOOKUP(Tool_Austria!$D233,'AveragePrices&amp;Codes'!$A:$A,'AveragePrices&amp;Codes'!$B:$B),AGRIBALYSE_Raw!$B:$B,AGRIBALYSE_Raw!W:W)*$E233,_xlfn.XLOOKUP(_xlfn.XLOOKUP(Tool_Austria!$D233,'AveragePrices&amp;Codes'!$A:$A,'AveragePrices&amp;Codes'!$B:$B),AGRIBALYSE_Cooked!$C:$C,AGRIBALYSE_Cooked!X:X)*$E233),"")</f>
        <v>8.3862430683999997E-5</v>
      </c>
      <c r="U233">
        <f>IFERROR(IF($F233="Raw",_xlfn.XLOOKUP(_xlfn.XLOOKUP(Tool_Austria!$D233,'AveragePrices&amp;Codes'!$A:$A,'AveragePrices&amp;Codes'!$B:$B),AGRIBALYSE_Raw!$B:$B,AGRIBALYSE_Raw!X:X)*$E233,_xlfn.XLOOKUP(_xlfn.XLOOKUP(Tool_Austria!$D233,'AveragePrices&amp;Codes'!$A:$A,'AveragePrices&amp;Codes'!$B:$B),AGRIBALYSE_Cooked!$C:$C,AGRIBALYSE_Cooked!Y:Y)*$E233),"")</f>
        <v>4.0724248695999995E-3</v>
      </c>
      <c r="V233">
        <f>IFERROR(IF($F233="Raw",_xlfn.XLOOKUP(_xlfn.XLOOKUP(Tool_Austria!$D233,'AveragePrices&amp;Codes'!$A:$A,'AveragePrices&amp;Codes'!$B:$B),AGRIBALYSE_Raw!$B:$B,AGRIBALYSE_Raw!Y:Y)*$E233,_xlfn.XLOOKUP(_xlfn.XLOOKUP(Tool_Austria!$D233,'AveragePrices&amp;Codes'!$A:$A,'AveragePrices&amp;Codes'!$B:$B),AGRIBALYSE_Cooked!$C:$C,AGRIBALYSE_Cooked!Z:Z)*$E233),"")</f>
        <v>6.6084961454000002E-2</v>
      </c>
      <c r="W233">
        <f>IFERROR(IF($F233="Raw",_xlfn.XLOOKUP(_xlfn.XLOOKUP(Tool_Austria!$D233,'AveragePrices&amp;Codes'!$A:$A,'AveragePrices&amp;Codes'!$B:$B),AGRIBALYSE_Raw!$B:$B,AGRIBALYSE_Raw!Z:Z)*$E233,_xlfn.XLOOKUP(_xlfn.XLOOKUP(Tool_Austria!$D233,'AveragePrices&amp;Codes'!$A:$A,'AveragePrices&amp;Codes'!$B:$B),AGRIBALYSE_Cooked!$C:$C,AGRIBALYSE_Cooked!AA:AA)*$E233),"")</f>
        <v>15.136689478799999</v>
      </c>
      <c r="X233">
        <f>IFERROR(IF($F233="Raw",_xlfn.XLOOKUP(_xlfn.XLOOKUP(Tool_Austria!$D233,'AveragePrices&amp;Codes'!$A:$A,'AveragePrices&amp;Codes'!$B:$B),AGRIBALYSE_Raw!$B:$B,AGRIBALYSE_Raw!AA:AA)*$E233,_xlfn.XLOOKUP(_xlfn.XLOOKUP(Tool_Austria!$D233,'AveragePrices&amp;Codes'!$A:$A,'AveragePrices&amp;Codes'!$B:$B),AGRIBALYSE_Cooked!$C:$C,AGRIBALYSE_Cooked!AB:AB)*$E233),"")</f>
        <v>59.510405552000002</v>
      </c>
      <c r="Y233">
        <f>IFERROR(IF($F233="Raw",_xlfn.XLOOKUP(_xlfn.XLOOKUP(Tool_Austria!$D233,'AveragePrices&amp;Codes'!$A:$A,'AveragePrices&amp;Codes'!$B:$B),AGRIBALYSE_Raw!$B:$B,AGRIBALYSE_Raw!AB:AB)*$E233,_xlfn.XLOOKUP(_xlfn.XLOOKUP(Tool_Austria!$D233,'AveragePrices&amp;Codes'!$A:$A,'AveragePrices&amp;Codes'!$B:$B),AGRIBALYSE_Cooked!$C:$C,AGRIBALYSE_Cooked!AC:AC)*$E233),"")</f>
        <v>0.13004117585800001</v>
      </c>
      <c r="Z233">
        <f>IFERROR(IF($F233="Raw",_xlfn.XLOOKUP(_xlfn.XLOOKUP(Tool_Austria!$D233,'AveragePrices&amp;Codes'!$A:$A,'AveragePrices&amp;Codes'!$B:$B),AGRIBALYSE_Raw!$B:$B,AGRIBALYSE_Raw!AC:AC)*$E233,_xlfn.XLOOKUP(_xlfn.XLOOKUP(Tool_Austria!$D233,'AveragePrices&amp;Codes'!$A:$A,'AveragePrices&amp;Codes'!$B:$B),AGRIBALYSE_Cooked!$C:$C,AGRIBALYSE_Cooked!AD:AD)*$E233),"")</f>
        <v>4.8482739576</v>
      </c>
      <c r="AA233">
        <f>IFERROR(IF($F233="Raw",_xlfn.XLOOKUP(_xlfn.XLOOKUP(Tool_Austria!$D233,'AveragePrices&amp;Codes'!$A:$A,'AveragePrices&amp;Codes'!$B:$B),AGRIBALYSE_Raw!$B:$B,AGRIBALYSE_Raw!AD:AD)*$E233,_xlfn.XLOOKUP(_xlfn.XLOOKUP(Tool_Austria!$D233,'AveragePrices&amp;Codes'!$A:$A,'AveragePrices&amp;Codes'!$B:$B),AGRIBALYSE_Cooked!$C:$C,AGRIBALYSE_Cooked!AE:AE)*$E233),"")</f>
        <v>2.5647774998E-6</v>
      </c>
      <c r="AB233" cm="1">
        <f t="array" ref="AB233">IFERROR(_xlfn.XLOOKUP(Tool_Austria!$F233&amp;$E$2,'Cooking methods'!$A:$A&amp;'Cooking methods'!$B:$B,'Cooking methods'!C:C)*$E233,"")</f>
        <v>3.9657773622666669E-2</v>
      </c>
      <c r="AC233" cm="1">
        <f t="array" ref="AC233">IFERROR(_xlfn.XLOOKUP(Tool_Austria!$F233&amp;$E$2,'Cooking methods'!$A:$A&amp;'Cooking methods'!$B:$B,'Cooking methods'!D:D)*$E233,"")</f>
        <v>7.3937176282866661E-10</v>
      </c>
      <c r="AD233" cm="1">
        <f t="array" ref="AD233">IFERROR(_xlfn.XLOOKUP(Tool_Austria!$F233&amp;$E$2,'Cooking methods'!$A:$A&amp;'Cooking methods'!$B:$B,'Cooking methods'!E:E)*$E233,"")</f>
        <v>2.7018026066666666E-2</v>
      </c>
      <c r="AE233" cm="1">
        <f t="array" ref="AE233">IFERROR(_xlfn.XLOOKUP(Tool_Austria!$F233&amp;$E$2,'Cooking methods'!$A:$A&amp;'Cooking methods'!$B:$B,'Cooking methods'!F:F)*$E233,"")</f>
        <v>8.9122219898000001E-5</v>
      </c>
      <c r="AF233" cm="1">
        <f t="array" ref="AF233">IFERROR(_xlfn.XLOOKUP(Tool_Austria!$F233&amp;$E$2,'Cooking methods'!$A:$A&amp;'Cooking methods'!$B:$B,'Cooking methods'!G:G)*$E233,"")</f>
        <v>5.1947358917333341E-10</v>
      </c>
      <c r="AG233" cm="1">
        <f t="array" ref="AG233">IFERROR(_xlfn.XLOOKUP(Tool_Austria!$F233&amp;$E$2,'Cooking methods'!$A:$A&amp;'Cooking methods'!$B:$B,'Cooking methods'!H:H)*$E233,"")</f>
        <v>3.1251373814400001E-10</v>
      </c>
      <c r="AH233" cm="1">
        <f t="array" ref="AH233">IFERROR(_xlfn.XLOOKUP(Tool_Austria!$F233&amp;$E$2,'Cooking methods'!$A:$A&amp;'Cooking methods'!$B:$B,'Cooking methods'!I:I)*$E233,"")</f>
        <v>7.4787364808133342E-11</v>
      </c>
      <c r="AI233" cm="1">
        <f t="array" ref="AI233">IFERROR(_xlfn.XLOOKUP(Tool_Austria!$F233&amp;$E$2,'Cooking methods'!$A:$A&amp;'Cooking methods'!$B:$B,'Cooking methods'!J:J)*$E233,"")</f>
        <v>1.7739609567666667E-4</v>
      </c>
      <c r="AJ233" cm="1">
        <f t="array" ref="AJ233">IFERROR(_xlfn.XLOOKUP(Tool_Austria!$F233&amp;$E$2,'Cooking methods'!$A:$A&amp;'Cooking methods'!$B:$B,'Cooking methods'!K:K)*$E233,"")</f>
        <v>3.8012395456333337E-5</v>
      </c>
      <c r="AK233" cm="1">
        <f t="array" ref="AK233">IFERROR(_xlfn.XLOOKUP(Tool_Austria!$F233&amp;$E$2,'Cooking methods'!$A:$A&amp;'Cooking methods'!$B:$B,'Cooking methods'!L:L)*$E233,"")</f>
        <v>3.4274283193333337E-5</v>
      </c>
      <c r="AL233" cm="1">
        <f t="array" ref="AL233">IFERROR(_xlfn.XLOOKUP(Tool_Austria!$F233&amp;$E$2,'Cooking methods'!$A:$A&amp;'Cooking methods'!$B:$B,'Cooking methods'!M:M)*$E233,"")</f>
        <v>2.5176352521666666E-4</v>
      </c>
      <c r="AM233" cm="1">
        <f t="array" ref="AM233">IFERROR(_xlfn.XLOOKUP(Tool_Austria!$F233&amp;$E$2,'Cooking methods'!$A:$A&amp;'Cooking methods'!$B:$B,'Cooking methods'!N:N)*$E233,"")</f>
        <v>0.12937119724266669</v>
      </c>
      <c r="AN233" cm="1">
        <f t="array" ref="AN233">IFERROR(_xlfn.XLOOKUP(Tool_Austria!$F233&amp;$E$2,'Cooking methods'!$A:$A&amp;'Cooking methods'!$B:$B,'Cooking methods'!O:O)*$E233,"")</f>
        <v>0.10376987059333334</v>
      </c>
      <c r="AO233" cm="1">
        <f t="array" ref="AO233">IFERROR(_xlfn.XLOOKUP(Tool_Austria!$F233&amp;$E$2,'Cooking methods'!$A:$A&amp;'Cooking methods'!$B:$B,'Cooking methods'!P:P)*$E233,"")</f>
        <v>2.0292307382666668E-2</v>
      </c>
      <c r="AP233" cm="1">
        <f t="array" ref="AP233">IFERROR(_xlfn.XLOOKUP(Tool_Austria!$F233&amp;$E$2,'Cooking methods'!$A:$A&amp;'Cooking methods'!$B:$B,'Cooking methods'!Q:Q)*$E233,"")</f>
        <v>0.94738938484133328</v>
      </c>
      <c r="AQ233" cm="1">
        <f t="array" ref="AQ233">IFERROR(_xlfn.XLOOKUP(Tool_Austria!$F233&amp;$E$2,'Cooking methods'!$A:$A&amp;'Cooking methods'!$B:$B,'Cooking methods'!R:R)*$E233,"")</f>
        <v>6.6992255168133347E-8</v>
      </c>
      <c r="AR233" cm="1">
        <f t="array" ref="AR233">IFERROR(_xlfn.XLOOKUP(Tool_Austria!$G233&amp;$E$2,'Waste management'!$A:$A&amp;'Waste management'!$B:$B,'Waste management'!C:C)*$E233,"")</f>
        <v>8.4096980000000002E-3</v>
      </c>
      <c r="AS233" cm="1">
        <f t="array" ref="AS233">IFERROR(_xlfn.XLOOKUP(Tool_Austria!$G233&amp;$E$2,'Waste management'!$A:$A&amp;'Waste management'!$B:$B,'Waste management'!D:D)*$E233,"")</f>
        <v>5.7376550199999999E-11</v>
      </c>
      <c r="AT233" cm="1">
        <f t="array" ref="AT233">IFERROR(_xlfn.XLOOKUP(Tool_Austria!$G233&amp;$E$2,'Waste management'!$A:$A&amp;'Waste management'!$B:$B,'Waste management'!E:E)*$E233,"")</f>
        <v>1.5470600000000001E-4</v>
      </c>
      <c r="AU233" cm="1">
        <f t="array" ref="AU233">IFERROR(_xlfn.XLOOKUP(Tool_Austria!$G233&amp;$E$2,'Waste management'!$A:$A&amp;'Waste management'!$B:$B,'Waste management'!F:F)*$E233,"")</f>
        <v>1.8023999999999999E-5</v>
      </c>
      <c r="AV233" cm="1">
        <f t="array" ref="AV233">IFERROR(_xlfn.XLOOKUP(Tool_Austria!$G233&amp;$E$2,'Waste management'!$A:$A&amp;'Waste management'!$B:$B,'Waste management'!G:G)*$E233,"")</f>
        <v>1.7392559200000001E-9</v>
      </c>
      <c r="AW233" cm="1">
        <f t="array" ref="AW233">IFERROR(_xlfn.XLOOKUP(Tool_Austria!$G233&amp;$E$2,'Waste management'!$A:$A&amp;'Waste management'!$B:$B,'Waste management'!H:H)*$E233,"")</f>
        <v>5.6693140199999997E-11</v>
      </c>
      <c r="AX233" cm="1">
        <f t="array" ref="AX233">IFERROR(_xlfn.XLOOKUP(Tool_Austria!$G233&amp;$E$2,'Waste management'!$A:$A&amp;'Waste management'!$B:$B,'Waste management'!I:I)*$E233,"")</f>
        <v>4.03072214E-11</v>
      </c>
      <c r="AY233" cm="1">
        <f t="array" ref="AY233">IFERROR(_xlfn.XLOOKUP(Tool_Austria!$G233&amp;$E$2,'Waste management'!$A:$A&amp;'Waste management'!$B:$B,'Waste management'!J:J)*$E233,"")</f>
        <v>3.31942E-4</v>
      </c>
      <c r="AZ233" cm="1">
        <f t="array" ref="AZ233">IFERROR(_xlfn.XLOOKUP(Tool_Austria!$G233&amp;$E$2,'Waste management'!$A:$A&amp;'Waste management'!$B:$B,'Waste management'!K:K)*$E233,"")</f>
        <v>8.0798888400000005E-7</v>
      </c>
      <c r="BA233" cm="1">
        <f t="array" ref="BA233">IFERROR(_xlfn.XLOOKUP(Tool_Austria!$G233&amp;$E$2,'Waste management'!$A:$A&amp;'Waste management'!$B:$B,'Waste management'!L:L)*$E233,"")</f>
        <v>1.453957028E-5</v>
      </c>
      <c r="BB233" cm="1">
        <f t="array" ref="BB233">IFERROR(_xlfn.XLOOKUP(Tool_Austria!$G233&amp;$E$2,'Waste management'!$A:$A&amp;'Waste management'!$B:$B,'Waste management'!M:M)*$E233,"")</f>
        <v>1.4629480000000002E-3</v>
      </c>
      <c r="BC233" cm="1">
        <f t="array" ref="BC233">IFERROR(_xlfn.XLOOKUP(Tool_Austria!$G233&amp;$E$2,'Waste management'!$A:$A&amp;'Waste management'!$B:$B,'Waste management'!N:N)*$E233,"")</f>
        <v>1.2579460280000001</v>
      </c>
      <c r="BD233" cm="1">
        <f t="array" ref="BD233">IFERROR(_xlfn.XLOOKUP(Tool_Austria!$G233&amp;$E$2,'Waste management'!$A:$A&amp;'Waste management'!$B:$B,'Waste management'!O:O)*$E233,"")</f>
        <v>8.0208301999999995E-2</v>
      </c>
      <c r="BE233" cm="1">
        <f t="array" ref="BE233">IFERROR(_xlfn.XLOOKUP(Tool_Austria!$G233&amp;$E$2,'Waste management'!$A:$A&amp;'Waste management'!$B:$B,'Waste management'!P:P)*$E233,"")</f>
        <v>1.731806E-3</v>
      </c>
      <c r="BF233" cm="1">
        <f t="array" ref="BF233">IFERROR(_xlfn.XLOOKUP(Tool_Austria!$G233&amp;$E$2,'Waste management'!$A:$A&amp;'Waste management'!$B:$B,'Waste management'!Q:Q)*$E233,"")</f>
        <v>5.0405617999999999E-2</v>
      </c>
      <c r="BG233" cm="1">
        <f t="array" ref="BG233">IFERROR(_xlfn.XLOOKUP(Tool_Austria!$G233&amp;$E$2,'Waste management'!$A:$A&amp;'Waste management'!$B:$B,'Waste management'!R:R)*$E233,"")</f>
        <v>1.6380811999999999E-8</v>
      </c>
      <c r="BH233">
        <f>IFERROR((L233+AR233+AB233)*_xlfn.XLOOKUP(Tool_Austria!BH$4,Monetization_Factors!$A:$A,Monetization_Factors!$D:$D),"")</f>
        <v>0.1614980690567305</v>
      </c>
      <c r="BI233">
        <f>IFERROR((M233+AS233+AC233)*_xlfn.XLOOKUP(Tool_Austria!BI$4,Monetization_Factors!$A:$A,Monetization_Factors!$D:$D),"")</f>
        <v>4.4614036637928452E-7</v>
      </c>
      <c r="BJ233">
        <f>IFERROR((N233+AT233+AD233)*_xlfn.XLOOKUP(Tool_Austria!BJ$4,Monetization_Factors!$A:$A,Monetization_Factors!$D:$D),"")</f>
        <v>2.0397626942366757E-4</v>
      </c>
      <c r="BK233">
        <f>IFERROR((O233+AU233+AE233)*_xlfn.XLOOKUP(Tool_Austria!BK$4,Monetization_Factors!$A:$A,Monetization_Factors!$D:$D),"")</f>
        <v>3.3529181785655316E-3</v>
      </c>
      <c r="BL233">
        <f>IFERROR((P233+AV233+AF233)*_xlfn.XLOOKUP(Tool_Austria!BL$4,Monetization_Factors!$A:$A,Monetization_Factors!$D:$D),"")</f>
        <v>0.10804526506526346</v>
      </c>
      <c r="BM233">
        <f>IFERROR((Q233+AW233+AG233)*_xlfn.XLOOKUP(Tool_Austria!BM$4,Monetization_Factors!$A:$A,Monetization_Factors!$D:$D),"")</f>
        <v>3.1652382571788732E-3</v>
      </c>
      <c r="BN233">
        <f>IFERROR((R233+AX233+AH233)*_xlfn.XLOOKUP(Tool_Austria!BN$4,Monetization_Factors!$A:$A,Monetization_Factors!$D:$D),"")</f>
        <v>8.0348583450604385E-4</v>
      </c>
      <c r="BO233">
        <f>IFERROR((S233+AY233+AI233)*_xlfn.XLOOKUP(Tool_Austria!BO$4,Monetization_Factors!$A:$A,Monetization_Factors!$D:$D),"")</f>
        <v>6.8865476698608567E-3</v>
      </c>
      <c r="BP233">
        <f>IFERROR((T233+AZ233+AJ233)*_xlfn.XLOOKUP(Tool_Austria!BP$4,Monetization_Factors!$A:$A,Monetization_Factors!$D:$D),"")</f>
        <v>2.9927139394067673E-4</v>
      </c>
      <c r="BQ233">
        <f>IFERROR((U233+BA233+AK233)*_xlfn.XLOOKUP(Tool_Austria!BQ$4,Monetization_Factors!$A:$A,Monetization_Factors!$D:$D),"")</f>
        <v>1.6858634185640983E-2</v>
      </c>
      <c r="BR233" t="str">
        <f>IFERROR((V233+BB233+AL233)*_xlfn.XLOOKUP(Tool_Austria!BR$4,Monetization_Factors!$A:$A,Monetization_Factors!$D:$D),"")</f>
        <v/>
      </c>
      <c r="BS233">
        <f>IFERROR((W233+BC233+AM233)*_xlfn.XLOOKUP(Tool_Austria!BS$4,Monetization_Factors!$A:$A,Monetization_Factors!$D:$D),"")</f>
        <v>8.0410326661133058E-4</v>
      </c>
      <c r="BT233">
        <f>IFERROR((X233+BD233+AN233)*_xlfn.XLOOKUP(Tool_Austria!BT$4,Monetization_Factors!$A:$A,Monetization_Factors!$D:$D),"")</f>
        <v>1.3292306223846606E-2</v>
      </c>
      <c r="BU233">
        <f>IFERROR((Y233+BE233+AO233)*_xlfn.XLOOKUP(Tool_Austria!BU$4,Monetization_Factors!$A:$A,Monetization_Factors!$D:$D),"")</f>
        <v>9.6636383182930967E-4</v>
      </c>
      <c r="BV233">
        <f>IFERROR((Z233+BF233+AP233)*_xlfn.XLOOKUP(Tool_Austria!BV$4,Monetization_Factors!$A:$A,Monetization_Factors!$D:$D),"")</f>
        <v>9.6534983744963436E-3</v>
      </c>
      <c r="BW233">
        <f>IFERROR((AA233+BG233+AQ233)*_xlfn.XLOOKUP(Tool_Austria!BW$4,Monetization_Factors!$A:$A,Monetization_Factors!$D:$D),"")</f>
        <v>5.532303636786147E-6</v>
      </c>
      <c r="BX233" s="38" cm="1">
        <f t="array" ref="BX233">IFERROR(_xlfn.IFS(I233&lt;&gt;0,I233*E233,I233="",J233*E233),"")</f>
        <v>0.91117665098966716</v>
      </c>
      <c r="BY233" s="38">
        <f t="shared" si="123"/>
        <v>0.3258356560518974</v>
      </c>
      <c r="BZ233" s="38">
        <f t="shared" si="124"/>
        <v>1.2370123070415646</v>
      </c>
      <c r="CA233" s="38">
        <f t="shared" si="125"/>
        <v>1.9030958569870224E-3</v>
      </c>
      <c r="CB233">
        <f t="shared" ref="CB233:CP238" si="132">IFERROR((L233+AB233+AR233),"")</f>
        <v>1.2413296593426666</v>
      </c>
      <c r="CC233">
        <f t="shared" si="132"/>
        <v>1.1144861575228666E-8</v>
      </c>
      <c r="CD233">
        <f t="shared" si="132"/>
        <v>0.13365122735066667</v>
      </c>
      <c r="CE233">
        <f t="shared" si="132"/>
        <v>2.215086664698E-3</v>
      </c>
      <c r="CF233">
        <f t="shared" si="132"/>
        <v>1.0823207515717334E-7</v>
      </c>
      <c r="CG233">
        <f t="shared" si="132"/>
        <v>1.5242333357744E-8</v>
      </c>
      <c r="CH233">
        <f t="shared" si="132"/>
        <v>6.9890130366813339E-10</v>
      </c>
      <c r="CI233">
        <f t="shared" si="132"/>
        <v>1.5728476259676667E-2</v>
      </c>
      <c r="CJ233">
        <f t="shared" si="132"/>
        <v>1.2268281502433333E-4</v>
      </c>
      <c r="CK233">
        <f t="shared" si="132"/>
        <v>4.1212387230733331E-3</v>
      </c>
      <c r="CL233">
        <f t="shared" si="132"/>
        <v>6.7799672979216671E-2</v>
      </c>
      <c r="CM233">
        <f t="shared" si="132"/>
        <v>16.524006704042666</v>
      </c>
      <c r="CN233">
        <f t="shared" si="132"/>
        <v>59.694383724593337</v>
      </c>
      <c r="CO233">
        <f t="shared" si="132"/>
        <v>0.15206528924066667</v>
      </c>
      <c r="CP233">
        <f t="shared" si="132"/>
        <v>5.8460689604413334</v>
      </c>
      <c r="CQ233">
        <f t="shared" ref="CQ233:CQ238" si="133">IFERROR((AA233+AQ233+BG233),"")</f>
        <v>2.6481505669681332E-6</v>
      </c>
      <c r="CR233">
        <f t="shared" ref="CR233:DF238" si="134">IFERROR((L233+AB233+AR233)/$F$2,"")</f>
        <v>1.9097379374502562E-3</v>
      </c>
      <c r="CS233">
        <f t="shared" si="134"/>
        <v>1.7145940884967178E-11</v>
      </c>
      <c r="CT233">
        <f t="shared" si="134"/>
        <v>2.0561727284717951E-4</v>
      </c>
      <c r="CU233">
        <f t="shared" si="134"/>
        <v>3.407825637996923E-6</v>
      </c>
      <c r="CV233">
        <f t="shared" si="134"/>
        <v>1.6651088485718974E-10</v>
      </c>
      <c r="CW233">
        <f t="shared" si="134"/>
        <v>2.3449743627298461E-11</v>
      </c>
      <c r="CX233">
        <f t="shared" si="134"/>
        <v>1.0752327748740513E-12</v>
      </c>
      <c r="CY233">
        <f t="shared" si="134"/>
        <v>2.4197655784117949E-5</v>
      </c>
      <c r="CZ233">
        <f t="shared" si="134"/>
        <v>1.887427923451282E-7</v>
      </c>
      <c r="DA233">
        <f t="shared" si="134"/>
        <v>6.3403672662666662E-6</v>
      </c>
      <c r="DB233">
        <f t="shared" si="134"/>
        <v>1.0430718919879489E-4</v>
      </c>
      <c r="DC233">
        <f t="shared" si="134"/>
        <v>2.5421548775450255E-2</v>
      </c>
      <c r="DD233">
        <f t="shared" si="134"/>
        <v>9.1837513422451292E-2</v>
      </c>
      <c r="DE233">
        <f t="shared" si="134"/>
        <v>2.3394659883179487E-4</v>
      </c>
      <c r="DF233">
        <f t="shared" si="134"/>
        <v>8.993952246832821E-3</v>
      </c>
      <c r="DG233">
        <f t="shared" ref="DG233:DG238" si="135">IFERROR((AA233+AQ233+BG233)/$F$2,"")</f>
        <v>4.0740777953355895E-9</v>
      </c>
      <c r="DH233" s="5">
        <f>IFERROR(((((L233+AB233)*(1/$H233))+AR233)/$F$2)/($B$2*('CAR.CAP_per person'!B$2)/(_xlfn.XLOOKUP($E$2,EU_countries_GDP!$A$2:$A$29,EU_countries_GDP!$E$2:$E$29))),"")</f>
        <v>0.28568071714798021</v>
      </c>
      <c r="DI233" s="5">
        <f>IFERROR(((((M233+AC233)*(1/$H233))+AS233)/$F$2)/($B$2*('CAR.CAP_per person'!C$2)/(_xlfn.XLOOKUP($E$2,EU_countries_GDP!$A$2:$A$29,EU_countries_GDP!$E$2:$E$29))),"")</f>
        <v>3.2437796178788345E-5</v>
      </c>
      <c r="DJ233" s="5">
        <f>IFERROR(((((N233+AD233)*(1/$H233))+AT233)/$F$2)/($B$2*('CAR.CAP_per person'!D$2)/(_xlfn.XLOOKUP($E$2,EU_countries_GDP!$A$2:$A$29,EU_countries_GDP!$E$2:$E$29))),"")</f>
        <v>3.9963044343555964E-4</v>
      </c>
      <c r="DK233" s="5">
        <f>IFERROR(((((O233+AE233)*(1/$H233))+AU233)/$F$2)/($B$2*('CAR.CAP_per person'!E$2)/(_xlfn.XLOOKUP($E$2,EU_countries_GDP!$A$2:$A$29,EU_countries_GDP!$E$2:$E$29))),"")</f>
        <v>8.52914820500115E-3</v>
      </c>
      <c r="DL233" s="5">
        <f>IFERROR(((((P233+AF233)*(1/$H233))+AV233)/$F$2)/($B$2*('CAR.CAP_per person'!F$2)/(_xlfn.XLOOKUP($E$2,EU_countries_GDP!$A$2:$A$29,EU_countries_GDP!$E$2:$E$29))),"")</f>
        <v>0.32567366982652313</v>
      </c>
      <c r="DM233" s="5">
        <f>IFERROR(((((Q233+AG233)*(1/$H233))+AW233)/$F$2)/($B$2*('CAR.CAP_per person'!G$2)/(_xlfn.XLOOKUP($E$2,EU_countries_GDP!$A$2:$A$29,EU_countries_GDP!$E$2:$E$29))),"")</f>
        <v>2.4927024275920667E-2</v>
      </c>
      <c r="DN233" s="5">
        <f>IFERROR(((((R233+AH233)*(1/$H233))+AX233)/$F$2)/($B$2*('CAR.CAP_per person'!H$2)/(_xlfn.XLOOKUP($E$2,EU_countries_GDP!$A$2:$A$29,EU_countries_GDP!$E$2:$E$29))),"")</f>
        <v>2.5481863960575608E-4</v>
      </c>
      <c r="DO233" s="5">
        <f>IFERROR(((((S233+AI233)*(1/$H233))+AY233)/$F$2)/($B$2*('CAR.CAP_per person'!I$2)/(_xlfn.XLOOKUP($E$2,EU_countries_GDP!$A$2:$A$29,EU_countries_GDP!$E$2:$E$29))),"")</f>
        <v>2.4269338447779929E-2</v>
      </c>
      <c r="DP233" s="5">
        <f>IFERROR(((((T233+AJ233)*(1/$H233))+AZ233)/$F$2)/($B$2*('CAR.CAP_per person'!J$2)/(_xlfn.XLOOKUP($E$2,EU_countries_GDP!$A$2:$A$29,EU_countries_GDP!$E$2:$E$29))),"")</f>
        <v>3.3113793404613664E-2</v>
      </c>
      <c r="DQ233" s="5">
        <f>IFERROR(((((U233+AK233)*(1/$H233))+BA233)/$F$2)/($B$2*('CAR.CAP_per person'!K$2)/(_xlfn.XLOOKUP($E$2,EU_countries_GDP!$A$2:$A$29,EU_countries_GDP!$E$2:$E$29))),"")</f>
        <v>3.2310143724985467E-2</v>
      </c>
      <c r="DR233" s="5">
        <f>IFERROR(((((V233+AL233)*(1/$H233))+BB233)/$F$2)/($B$2*('CAR.CAP_per person'!L$2)/(_xlfn.XLOOKUP($E$2,EU_countries_GDP!$A$2:$A$29,EU_countries_GDP!$E$2:$E$29))),"")</f>
        <v>1.7094411592796999E-2</v>
      </c>
      <c r="DS233" s="5">
        <f>IFERROR(((((W233+AM233)*(1/$H233))+BC233)/$F$2)/($B$2*('CAR.CAP_per person'!M$2)/(_xlfn.XLOOKUP($E$2,EU_countries_GDP!$A$2:$A$29,EU_countries_GDP!$E$2:$E$29))),"")</f>
        <v>0.18472653116464266</v>
      </c>
      <c r="DT233" s="5">
        <f>IFERROR(((((X233+AN233)*(1/$H233))+BD233)/$F$2)/($B$2*('CAR.CAP_per person'!N$2)/(_xlfn.XLOOKUP($E$2,EU_countries_GDP!$A$2:$A$29,EU_countries_GDP!$E$2:$E$29))),"")</f>
        <v>7.3906591394536525</v>
      </c>
      <c r="DU233" s="5">
        <f>IFERROR(((((Y233+AO233)*(1/$H233))+BE233)/$F$2)/($B$2*('CAR.CAP_per person'!O$2)/(_xlfn.XLOOKUP($E$2,EU_countries_GDP!$A$2:$A$29,EU_countries_GDP!$E$2:$E$29))),"")</f>
        <v>1.305209497585747E-3</v>
      </c>
      <c r="DV233" s="5">
        <f>IFERROR(((((Z233+AP233)*(1/$H233))+BF233)/$F$2)/($B$2*('CAR.CAP_per person'!P$2)/(_xlfn.XLOOKUP($E$2,EU_countries_GDP!$A$2:$A$29,EU_countries_GDP!$E$2:$E$29))),"")</f>
        <v>4.0833769729681148E-2</v>
      </c>
      <c r="DW233" s="5">
        <f>IFERROR(((((AA233+AQ233)*(1/$H233))+BG233)/$F$2)/($B$2*('CAR.CAP_per person'!Q$2)/(_xlfn.XLOOKUP($E$2,EU_countries_GDP!$A$2:$A$29,EU_countries_GDP!$E$2:$E$29))),"")</f>
        <v>1.8887648743768477E-2</v>
      </c>
    </row>
    <row r="234" spans="1:127">
      <c r="A234" t="s">
        <v>226</v>
      </c>
      <c r="B234" t="str">
        <f>_xlfn.XLOOKUP(D234,Table5[Ingredient],Table5[Category],"",FALSE)</f>
        <v>Starch/satiating food</v>
      </c>
      <c r="C234" s="33" t="s">
        <v>229</v>
      </c>
      <c r="D234" s="33" t="s">
        <v>205</v>
      </c>
      <c r="E234" s="33">
        <v>0.1502</v>
      </c>
      <c r="F234" s="33" t="s">
        <v>182</v>
      </c>
      <c r="G234" s="33" t="s">
        <v>180</v>
      </c>
      <c r="H234" s="91">
        <f>Dataset_AT!S113</f>
        <v>9.710369795707266E-2</v>
      </c>
      <c r="I234" s="33"/>
      <c r="J234" s="37" t="str">
        <f>IFERROR(INDEX('AveragePrices&amp;Codes'!G:AG, MATCH($D234, 'AveragePrices&amp;Codes'!$A:$A, 0), MATCH(Tool_Austria!$E$2, 'AveragePrices&amp;Codes'!$G$1:$AG$1, 0)),"")</f>
        <v/>
      </c>
      <c r="K234" s="37">
        <f>IFERROR(E234/(_xlfn.XLOOKUP(A234,Dataset_AT!$V$2:$V$9,Dataset_AT!$W$2:$W$9)),"")</f>
        <v>1.7465116279069767E-3</v>
      </c>
      <c r="L234">
        <f>IFERROR(IF($F234="Raw",_xlfn.XLOOKUP(_xlfn.XLOOKUP(Tool_Austria!$D234,'AveragePrices&amp;Codes'!$A:$A,'AveragePrices&amp;Codes'!$B:$B),AGRIBALYSE_Raw!$B:$B,AGRIBALYSE_Raw!O:O)*$E234,_xlfn.XLOOKUP(_xlfn.XLOOKUP(Tool_Austria!$D234,'AveragePrices&amp;Codes'!$A:$A,'AveragePrices&amp;Codes'!$B:$B),AGRIBALYSE_Cooked!$C:$C,AGRIBALYSE_Cooked!P:P)*$E234),"")</f>
        <v>0.112064221502</v>
      </c>
      <c r="M234">
        <f>IFERROR(IF($F234="Raw",_xlfn.XLOOKUP(_xlfn.XLOOKUP(Tool_Austria!$D234,'AveragePrices&amp;Codes'!$A:$A,'AveragePrices&amp;Codes'!$B:$B),AGRIBALYSE_Raw!$B:$B,AGRIBALYSE_Raw!P:P)*$E234,_xlfn.XLOOKUP(_xlfn.XLOOKUP(Tool_Austria!$D234,'AveragePrices&amp;Codes'!$A:$A,'AveragePrices&amp;Codes'!$B:$B),AGRIBALYSE_Cooked!$C:$C,AGRIBALYSE_Cooked!Q:Q)*$E234),"")</f>
        <v>1.8369380394E-9</v>
      </c>
      <c r="N234">
        <f>IFERROR(IF($F234="Raw",_xlfn.XLOOKUP(_xlfn.XLOOKUP(Tool_Austria!$D234,'AveragePrices&amp;Codes'!$A:$A,'AveragePrices&amp;Codes'!$B:$B),AGRIBALYSE_Raw!$B:$B,AGRIBALYSE_Raw!Q:Q)*$E234,_xlfn.XLOOKUP(_xlfn.XLOOKUP(Tool_Austria!$D234,'AveragePrices&amp;Codes'!$A:$A,'AveragePrices&amp;Codes'!$B:$B),AGRIBALYSE_Cooked!$C:$C,AGRIBALYSE_Cooked!R:R)*$E234),"")</f>
        <v>1.48750170468E-2</v>
      </c>
      <c r="O234">
        <f>IFERROR(IF($F234="Raw",_xlfn.XLOOKUP(_xlfn.XLOOKUP(Tool_Austria!$D234,'AveragePrices&amp;Codes'!$A:$A,'AveragePrices&amp;Codes'!$B:$B),AGRIBALYSE_Raw!$B:$B,AGRIBALYSE_Raw!R:R)*$E234,_xlfn.XLOOKUP(_xlfn.XLOOKUP(Tool_Austria!$D234,'AveragePrices&amp;Codes'!$A:$A,'AveragePrices&amp;Codes'!$B:$B),AGRIBALYSE_Cooked!$C:$C,AGRIBALYSE_Cooked!S:S)*$E234),"")</f>
        <v>4.9926033905999998E-4</v>
      </c>
      <c r="P234">
        <f>IFERROR(IF($F234="Raw",_xlfn.XLOOKUP(_xlfn.XLOOKUP(Tool_Austria!$D234,'AveragePrices&amp;Codes'!$A:$A,'AveragePrices&amp;Codes'!$B:$B),AGRIBALYSE_Raw!$B:$B,AGRIBALYSE_Raw!S:S)*$E234,_xlfn.XLOOKUP(_xlfn.XLOOKUP(Tool_Austria!$D234,'AveragePrices&amp;Codes'!$A:$A,'AveragePrices&amp;Codes'!$B:$B),AGRIBALYSE_Cooked!$C:$C,AGRIBALYSE_Cooked!T:T)*$E234),"")</f>
        <v>1.9608769211999998E-8</v>
      </c>
      <c r="Q234">
        <f>IFERROR(IF($F234="Raw",_xlfn.XLOOKUP(_xlfn.XLOOKUP(Tool_Austria!$D234,'AveragePrices&amp;Codes'!$A:$A,'AveragePrices&amp;Codes'!$B:$B),AGRIBALYSE_Raw!$B:$B,AGRIBALYSE_Raw!T:T)*$E234,_xlfn.XLOOKUP(_xlfn.XLOOKUP(Tool_Austria!$D234,'AveragePrices&amp;Codes'!$A:$A,'AveragePrices&amp;Codes'!$B:$B),AGRIBALYSE_Cooked!$C:$C,AGRIBALYSE_Cooked!U:U)*$E234),"")</f>
        <v>-1.7739979310000001E-9</v>
      </c>
      <c r="R234">
        <f>IFERROR(IF($F234="Raw",_xlfn.XLOOKUP(_xlfn.XLOOKUP(Tool_Austria!$D234,'AveragePrices&amp;Codes'!$A:$A,'AveragePrices&amp;Codes'!$B:$B),AGRIBALYSE_Raw!$B:$B,AGRIBALYSE_Raw!U:U)*$E234,_xlfn.XLOOKUP(_xlfn.XLOOKUP(Tool_Austria!$D234,'AveragePrices&amp;Codes'!$A:$A,'AveragePrices&amp;Codes'!$B:$B),AGRIBALYSE_Cooked!$C:$C,AGRIBALYSE_Cooked!V:V)*$E234),"")</f>
        <v>3.8438384935999999E-11</v>
      </c>
      <c r="S234">
        <f>IFERROR(IF($F234="Raw",_xlfn.XLOOKUP(_xlfn.XLOOKUP(Tool_Austria!$D234,'AveragePrices&amp;Codes'!$A:$A,'AveragePrices&amp;Codes'!$B:$B),AGRIBALYSE_Raw!$B:$B,AGRIBALYSE_Raw!V:V)*$E234,_xlfn.XLOOKUP(_xlfn.XLOOKUP(Tool_Austria!$D234,'AveragePrices&amp;Codes'!$A:$A,'AveragePrices&amp;Codes'!$B:$B),AGRIBALYSE_Cooked!$C:$C,AGRIBALYSE_Cooked!W:W)*$E234),"")</f>
        <v>2.4925844705999999E-3</v>
      </c>
      <c r="T234">
        <f>IFERROR(IF($F234="Raw",_xlfn.XLOOKUP(_xlfn.XLOOKUP(Tool_Austria!$D234,'AveragePrices&amp;Codes'!$A:$A,'AveragePrices&amp;Codes'!$B:$B),AGRIBALYSE_Raw!$B:$B,AGRIBALYSE_Raw!W:W)*$E234,_xlfn.XLOOKUP(_xlfn.XLOOKUP(Tool_Austria!$D234,'AveragePrices&amp;Codes'!$A:$A,'AveragePrices&amp;Codes'!$B:$B),AGRIBALYSE_Cooked!$C:$C,AGRIBALYSE_Cooked!X:X)*$E234),"")</f>
        <v>2.6433987885999999E-5</v>
      </c>
      <c r="U234">
        <f>IFERROR(IF($F234="Raw",_xlfn.XLOOKUP(_xlfn.XLOOKUP(Tool_Austria!$D234,'AveragePrices&amp;Codes'!$A:$A,'AveragePrices&amp;Codes'!$B:$B),AGRIBALYSE_Raw!$B:$B,AGRIBALYSE_Raw!X:X)*$E234,_xlfn.XLOOKUP(_xlfn.XLOOKUP(Tool_Austria!$D234,'AveragePrices&amp;Codes'!$A:$A,'AveragePrices&amp;Codes'!$B:$B),AGRIBALYSE_Cooked!$C:$C,AGRIBALYSE_Cooked!Y:Y)*$E234),"")</f>
        <v>7.9675785923999994E-4</v>
      </c>
      <c r="V234">
        <f>IFERROR(IF($F234="Raw",_xlfn.XLOOKUP(_xlfn.XLOOKUP(Tool_Austria!$D234,'AveragePrices&amp;Codes'!$A:$A,'AveragePrices&amp;Codes'!$B:$B),AGRIBALYSE_Raw!$B:$B,AGRIBALYSE_Raw!Y:Y)*$E234,_xlfn.XLOOKUP(_xlfn.XLOOKUP(Tool_Austria!$D234,'AveragePrices&amp;Codes'!$A:$A,'AveragePrices&amp;Codes'!$B:$B),AGRIBALYSE_Cooked!$C:$C,AGRIBALYSE_Cooked!Z:Z)*$E234),"")</f>
        <v>1.0541835965200001E-2</v>
      </c>
      <c r="W234">
        <f>IFERROR(IF($F234="Raw",_xlfn.XLOOKUP(_xlfn.XLOOKUP(Tool_Austria!$D234,'AveragePrices&amp;Codes'!$A:$A,'AveragePrices&amp;Codes'!$B:$B),AGRIBALYSE_Raw!$B:$B,AGRIBALYSE_Raw!Z:Z)*$E234,_xlfn.XLOOKUP(_xlfn.XLOOKUP(Tool_Austria!$D234,'AveragePrices&amp;Codes'!$A:$A,'AveragePrices&amp;Codes'!$B:$B),AGRIBALYSE_Cooked!$C:$C,AGRIBALYSE_Cooked!AA:AA)*$E234),"")</f>
        <v>1.6389500619399999</v>
      </c>
      <c r="X234">
        <f>IFERROR(IF($F234="Raw",_xlfn.XLOOKUP(_xlfn.XLOOKUP(Tool_Austria!$D234,'AveragePrices&amp;Codes'!$A:$A,'AveragePrices&amp;Codes'!$B:$B),AGRIBALYSE_Raw!$B:$B,AGRIBALYSE_Raw!AA:AA)*$E234,_xlfn.XLOOKUP(_xlfn.XLOOKUP(Tool_Austria!$D234,'AveragePrices&amp;Codes'!$A:$A,'AveragePrices&amp;Codes'!$B:$B),AGRIBALYSE_Cooked!$C:$C,AGRIBALYSE_Cooked!AB:AB)*$E234),"")</f>
        <v>4.7968848299999998</v>
      </c>
      <c r="Y234">
        <f>IFERROR(IF($F234="Raw",_xlfn.XLOOKUP(_xlfn.XLOOKUP(Tool_Austria!$D234,'AveragePrices&amp;Codes'!$A:$A,'AveragePrices&amp;Codes'!$B:$B),AGRIBALYSE_Raw!$B:$B,AGRIBALYSE_Raw!AB:AB)*$E234,_xlfn.XLOOKUP(_xlfn.XLOOKUP(Tool_Austria!$D234,'AveragePrices&amp;Codes'!$A:$A,'AveragePrices&amp;Codes'!$B:$B),AGRIBALYSE_Cooked!$C:$C,AGRIBALYSE_Cooked!AC:AC)*$E234),"")</f>
        <v>0.27036932742000003</v>
      </c>
      <c r="Z234">
        <f>IFERROR(IF($F234="Raw",_xlfn.XLOOKUP(_xlfn.XLOOKUP(Tool_Austria!$D234,'AveragePrices&amp;Codes'!$A:$A,'AveragePrices&amp;Codes'!$B:$B),AGRIBALYSE_Raw!$B:$B,AGRIBALYSE_Raw!AC:AC)*$E234,_xlfn.XLOOKUP(_xlfn.XLOOKUP(Tool_Austria!$D234,'AveragePrices&amp;Codes'!$A:$A,'AveragePrices&amp;Codes'!$B:$B),AGRIBALYSE_Cooked!$C:$C,AGRIBALYSE_Cooked!AD:AD)*$E234),"")</f>
        <v>1.4506604534200001</v>
      </c>
      <c r="AA234">
        <f>IFERROR(IF($F234="Raw",_xlfn.XLOOKUP(_xlfn.XLOOKUP(Tool_Austria!$D234,'AveragePrices&amp;Codes'!$A:$A,'AveragePrices&amp;Codes'!$B:$B),AGRIBALYSE_Raw!$B:$B,AGRIBALYSE_Raw!AD:AD)*$E234,_xlfn.XLOOKUP(_xlfn.XLOOKUP(Tool_Austria!$D234,'AveragePrices&amp;Codes'!$A:$A,'AveragePrices&amp;Codes'!$B:$B),AGRIBALYSE_Cooked!$C:$C,AGRIBALYSE_Cooked!AE:AE)*$E234),"")</f>
        <v>6.4636268936000005E-7</v>
      </c>
      <c r="AB234" cm="1">
        <f t="array" ref="AB234">IFERROR(_xlfn.XLOOKUP(Tool_Austria!$F234&amp;$E$2,'Cooking methods'!$A:$A&amp;'Cooking methods'!$B:$B,'Cooking methods'!C:C)*$E234,"")</f>
        <v>3.9657773622666669E-2</v>
      </c>
      <c r="AC234" cm="1">
        <f t="array" ref="AC234">IFERROR(_xlfn.XLOOKUP(Tool_Austria!$F234&amp;$E$2,'Cooking methods'!$A:$A&amp;'Cooking methods'!$B:$B,'Cooking methods'!D:D)*$E234,"")</f>
        <v>7.3937176282866661E-10</v>
      </c>
      <c r="AD234" cm="1">
        <f t="array" ref="AD234">IFERROR(_xlfn.XLOOKUP(Tool_Austria!$F234&amp;$E$2,'Cooking methods'!$A:$A&amp;'Cooking methods'!$B:$B,'Cooking methods'!E:E)*$E234,"")</f>
        <v>2.7018026066666666E-2</v>
      </c>
      <c r="AE234" cm="1">
        <f t="array" ref="AE234">IFERROR(_xlfn.XLOOKUP(Tool_Austria!$F234&amp;$E$2,'Cooking methods'!$A:$A&amp;'Cooking methods'!$B:$B,'Cooking methods'!F:F)*$E234,"")</f>
        <v>8.9122219898000001E-5</v>
      </c>
      <c r="AF234" cm="1">
        <f t="array" ref="AF234">IFERROR(_xlfn.XLOOKUP(Tool_Austria!$F234&amp;$E$2,'Cooking methods'!$A:$A&amp;'Cooking methods'!$B:$B,'Cooking methods'!G:G)*$E234,"")</f>
        <v>5.1947358917333341E-10</v>
      </c>
      <c r="AG234" cm="1">
        <f t="array" ref="AG234">IFERROR(_xlfn.XLOOKUP(Tool_Austria!$F234&amp;$E$2,'Cooking methods'!$A:$A&amp;'Cooking methods'!$B:$B,'Cooking methods'!H:H)*$E234,"")</f>
        <v>3.1251373814400001E-10</v>
      </c>
      <c r="AH234" cm="1">
        <f t="array" ref="AH234">IFERROR(_xlfn.XLOOKUP(Tool_Austria!$F234&amp;$E$2,'Cooking methods'!$A:$A&amp;'Cooking methods'!$B:$B,'Cooking methods'!I:I)*$E234,"")</f>
        <v>7.4787364808133342E-11</v>
      </c>
      <c r="AI234" cm="1">
        <f t="array" ref="AI234">IFERROR(_xlfn.XLOOKUP(Tool_Austria!$F234&amp;$E$2,'Cooking methods'!$A:$A&amp;'Cooking methods'!$B:$B,'Cooking methods'!J:J)*$E234,"")</f>
        <v>1.7739609567666667E-4</v>
      </c>
      <c r="AJ234" cm="1">
        <f t="array" ref="AJ234">IFERROR(_xlfn.XLOOKUP(Tool_Austria!$F234&amp;$E$2,'Cooking methods'!$A:$A&amp;'Cooking methods'!$B:$B,'Cooking methods'!K:K)*$E234,"")</f>
        <v>3.8012395456333337E-5</v>
      </c>
      <c r="AK234" cm="1">
        <f t="array" ref="AK234">IFERROR(_xlfn.XLOOKUP(Tool_Austria!$F234&amp;$E$2,'Cooking methods'!$A:$A&amp;'Cooking methods'!$B:$B,'Cooking methods'!L:L)*$E234,"")</f>
        <v>3.4274283193333337E-5</v>
      </c>
      <c r="AL234" cm="1">
        <f t="array" ref="AL234">IFERROR(_xlfn.XLOOKUP(Tool_Austria!$F234&amp;$E$2,'Cooking methods'!$A:$A&amp;'Cooking methods'!$B:$B,'Cooking methods'!M:M)*$E234,"")</f>
        <v>2.5176352521666666E-4</v>
      </c>
      <c r="AM234" cm="1">
        <f t="array" ref="AM234">IFERROR(_xlfn.XLOOKUP(Tool_Austria!$F234&amp;$E$2,'Cooking methods'!$A:$A&amp;'Cooking methods'!$B:$B,'Cooking methods'!N:N)*$E234,"")</f>
        <v>0.12937119724266669</v>
      </c>
      <c r="AN234" cm="1">
        <f t="array" ref="AN234">IFERROR(_xlfn.XLOOKUP(Tool_Austria!$F234&amp;$E$2,'Cooking methods'!$A:$A&amp;'Cooking methods'!$B:$B,'Cooking methods'!O:O)*$E234,"")</f>
        <v>0.10376987059333334</v>
      </c>
      <c r="AO234" cm="1">
        <f t="array" ref="AO234">IFERROR(_xlfn.XLOOKUP(Tool_Austria!$F234&amp;$E$2,'Cooking methods'!$A:$A&amp;'Cooking methods'!$B:$B,'Cooking methods'!P:P)*$E234,"")</f>
        <v>2.0292307382666668E-2</v>
      </c>
      <c r="AP234" cm="1">
        <f t="array" ref="AP234">IFERROR(_xlfn.XLOOKUP(Tool_Austria!$F234&amp;$E$2,'Cooking methods'!$A:$A&amp;'Cooking methods'!$B:$B,'Cooking methods'!Q:Q)*$E234,"")</f>
        <v>0.94738938484133328</v>
      </c>
      <c r="AQ234" cm="1">
        <f t="array" ref="AQ234">IFERROR(_xlfn.XLOOKUP(Tool_Austria!$F234&amp;$E$2,'Cooking methods'!$A:$A&amp;'Cooking methods'!$B:$B,'Cooking methods'!R:R)*$E234,"")</f>
        <v>6.6992255168133347E-8</v>
      </c>
      <c r="AR234" cm="1">
        <f t="array" ref="AR234">IFERROR(_xlfn.XLOOKUP(Tool_Austria!$G234&amp;$E$2,'Waste management'!$A:$A&amp;'Waste management'!$B:$B,'Waste management'!C:C)*$E234,"")</f>
        <v>8.4096980000000002E-3</v>
      </c>
      <c r="AS234" cm="1">
        <f t="array" ref="AS234">IFERROR(_xlfn.XLOOKUP(Tool_Austria!$G234&amp;$E$2,'Waste management'!$A:$A&amp;'Waste management'!$B:$B,'Waste management'!D:D)*$E234,"")</f>
        <v>5.7376550199999999E-11</v>
      </c>
      <c r="AT234" cm="1">
        <f t="array" ref="AT234">IFERROR(_xlfn.XLOOKUP(Tool_Austria!$G234&amp;$E$2,'Waste management'!$A:$A&amp;'Waste management'!$B:$B,'Waste management'!E:E)*$E234,"")</f>
        <v>1.5470600000000001E-4</v>
      </c>
      <c r="AU234" cm="1">
        <f t="array" ref="AU234">IFERROR(_xlfn.XLOOKUP(Tool_Austria!$G234&amp;$E$2,'Waste management'!$A:$A&amp;'Waste management'!$B:$B,'Waste management'!F:F)*$E234,"")</f>
        <v>1.8023999999999999E-5</v>
      </c>
      <c r="AV234" cm="1">
        <f t="array" ref="AV234">IFERROR(_xlfn.XLOOKUP(Tool_Austria!$G234&amp;$E$2,'Waste management'!$A:$A&amp;'Waste management'!$B:$B,'Waste management'!G:G)*$E234,"")</f>
        <v>1.7392559200000001E-9</v>
      </c>
      <c r="AW234" cm="1">
        <f t="array" ref="AW234">IFERROR(_xlfn.XLOOKUP(Tool_Austria!$G234&amp;$E$2,'Waste management'!$A:$A&amp;'Waste management'!$B:$B,'Waste management'!H:H)*$E234,"")</f>
        <v>5.6693140199999997E-11</v>
      </c>
      <c r="AX234" cm="1">
        <f t="array" ref="AX234">IFERROR(_xlfn.XLOOKUP(Tool_Austria!$G234&amp;$E$2,'Waste management'!$A:$A&amp;'Waste management'!$B:$B,'Waste management'!I:I)*$E234,"")</f>
        <v>4.03072214E-11</v>
      </c>
      <c r="AY234" cm="1">
        <f t="array" ref="AY234">IFERROR(_xlfn.XLOOKUP(Tool_Austria!$G234&amp;$E$2,'Waste management'!$A:$A&amp;'Waste management'!$B:$B,'Waste management'!J:J)*$E234,"")</f>
        <v>3.31942E-4</v>
      </c>
      <c r="AZ234" cm="1">
        <f t="array" ref="AZ234">IFERROR(_xlfn.XLOOKUP(Tool_Austria!$G234&amp;$E$2,'Waste management'!$A:$A&amp;'Waste management'!$B:$B,'Waste management'!K:K)*$E234,"")</f>
        <v>8.0798888400000005E-7</v>
      </c>
      <c r="BA234" cm="1">
        <f t="array" ref="BA234">IFERROR(_xlfn.XLOOKUP(Tool_Austria!$G234&amp;$E$2,'Waste management'!$A:$A&amp;'Waste management'!$B:$B,'Waste management'!L:L)*$E234,"")</f>
        <v>1.453957028E-5</v>
      </c>
      <c r="BB234" cm="1">
        <f t="array" ref="BB234">IFERROR(_xlfn.XLOOKUP(Tool_Austria!$G234&amp;$E$2,'Waste management'!$A:$A&amp;'Waste management'!$B:$B,'Waste management'!M:M)*$E234,"")</f>
        <v>1.4629480000000002E-3</v>
      </c>
      <c r="BC234" cm="1">
        <f t="array" ref="BC234">IFERROR(_xlfn.XLOOKUP(Tool_Austria!$G234&amp;$E$2,'Waste management'!$A:$A&amp;'Waste management'!$B:$B,'Waste management'!N:N)*$E234,"")</f>
        <v>1.2579460280000001</v>
      </c>
      <c r="BD234" cm="1">
        <f t="array" ref="BD234">IFERROR(_xlfn.XLOOKUP(Tool_Austria!$G234&amp;$E$2,'Waste management'!$A:$A&amp;'Waste management'!$B:$B,'Waste management'!O:O)*$E234,"")</f>
        <v>8.0208301999999995E-2</v>
      </c>
      <c r="BE234" cm="1">
        <f t="array" ref="BE234">IFERROR(_xlfn.XLOOKUP(Tool_Austria!$G234&amp;$E$2,'Waste management'!$A:$A&amp;'Waste management'!$B:$B,'Waste management'!P:P)*$E234,"")</f>
        <v>1.731806E-3</v>
      </c>
      <c r="BF234" cm="1">
        <f t="array" ref="BF234">IFERROR(_xlfn.XLOOKUP(Tool_Austria!$G234&amp;$E$2,'Waste management'!$A:$A&amp;'Waste management'!$B:$B,'Waste management'!Q:Q)*$E234,"")</f>
        <v>5.0405617999999999E-2</v>
      </c>
      <c r="BG234" cm="1">
        <f t="array" ref="BG234">IFERROR(_xlfn.XLOOKUP(Tool_Austria!$G234&amp;$E$2,'Waste management'!$A:$A&amp;'Waste management'!$B:$B,'Waste management'!R:R)*$E234,"")</f>
        <v>1.6380811999999999E-8</v>
      </c>
      <c r="BH234">
        <f>IFERROR((L234+AR234+AB234)*_xlfn.XLOOKUP(Tool_Austria!BH$4,Monetization_Factors!$A:$A,Monetization_Factors!$D:$D),"")</f>
        <v>2.0833272644200738E-2</v>
      </c>
      <c r="BI234">
        <f>IFERROR((M234+AS234+AC234)*_xlfn.XLOOKUP(Tool_Austria!BI$4,Monetization_Factors!$A:$A,Monetization_Factors!$D:$D),"")</f>
        <v>1.0542919589169851E-7</v>
      </c>
      <c r="BJ234">
        <f>IFERROR((N234+AT234+AD234)*_xlfn.XLOOKUP(Tool_Austria!BJ$4,Monetization_Factors!$A:$A,Monetization_Factors!$D:$D),"")</f>
        <v>6.4172571938483385E-5</v>
      </c>
      <c r="BK234">
        <f>IFERROR((O234+AU234+AE234)*_xlfn.XLOOKUP(Tool_Austria!BK$4,Monetization_Factors!$A:$A,Monetization_Factors!$D:$D),"")</f>
        <v>9.1790159163314508E-4</v>
      </c>
      <c r="BL234">
        <f>IFERROR((P234+AV234+AF234)*_xlfn.XLOOKUP(Tool_Austria!BL$4,Monetization_Factors!$A:$A,Monetization_Factors!$D:$D),"")</f>
        <v>2.182975510921718E-2</v>
      </c>
      <c r="BM234">
        <f>IFERROR((Q234+AW234+AG234)*_xlfn.XLOOKUP(Tool_Austria!BM$4,Monetization_Factors!$A:$A,Monetization_Factors!$D:$D),"")</f>
        <v>-2.9172032121645402E-4</v>
      </c>
      <c r="BN234">
        <f>IFERROR((R234+AX234+AH234)*_xlfn.XLOOKUP(Tool_Austria!BN$4,Monetization_Factors!$A:$A,Monetization_Factors!$D:$D),"")</f>
        <v>1.7650785138971983E-4</v>
      </c>
      <c r="BO234">
        <f>IFERROR((S234+AY234+AI234)*_xlfn.XLOOKUP(Tool_Austria!BO$4,Monetization_Factors!$A:$A,Monetization_Factors!$D:$D),"")</f>
        <v>1.3143601778447338E-3</v>
      </c>
      <c r="BP234">
        <f>IFERROR((T234+AZ234+AJ234)*_xlfn.XLOOKUP(Tool_Austria!BP$4,Monetization_Factors!$A:$A,Monetization_Factors!$D:$D),"")</f>
        <v>1.5918094912498667E-4</v>
      </c>
      <c r="BQ234">
        <f>IFERROR((U234+BA234+AK234)*_xlfn.XLOOKUP(Tool_Austria!BQ$4,Monetization_Factors!$A:$A,Monetization_Factors!$D:$D),"")</f>
        <v>3.4589561877477145E-3</v>
      </c>
      <c r="BR234" t="str">
        <f>IFERROR((V234+BB234+AL234)*_xlfn.XLOOKUP(Tool_Austria!BR$4,Monetization_Factors!$A:$A,Monetization_Factors!$D:$D),"")</f>
        <v/>
      </c>
      <c r="BS234">
        <f>IFERROR((W234+BC234+AM234)*_xlfn.XLOOKUP(Tool_Austria!BS$4,Monetization_Factors!$A:$A,Monetization_Factors!$D:$D),"")</f>
        <v>1.4726642604588407E-4</v>
      </c>
      <c r="BT234">
        <f>IFERROR((X234+BD234+AN234)*_xlfn.XLOOKUP(Tool_Austria!BT$4,Monetization_Factors!$A:$A,Monetization_Factors!$D:$D),"")</f>
        <v>1.1091019315142396E-3</v>
      </c>
      <c r="BU234">
        <f>IFERROR((Y234+BE234+AO234)*_xlfn.XLOOKUP(Tool_Austria!BU$4,Monetization_Factors!$A:$A,Monetization_Factors!$D:$D),"")</f>
        <v>1.8581390090188781E-3</v>
      </c>
      <c r="BV234">
        <f>IFERROR((Z234+BF234+AP234)*_xlfn.XLOOKUP(Tool_Austria!BV$4,Monetization_Factors!$A:$A,Monetization_Factors!$D:$D),"")</f>
        <v>4.0430862049326798E-3</v>
      </c>
      <c r="BW234">
        <f>IFERROR((AA234+BG234+AQ234)*_xlfn.XLOOKUP(Tool_Austria!BW$4,Monetization_Factors!$A:$A,Monetization_Factors!$D:$D),"")</f>
        <v>1.5245053774852312E-6</v>
      </c>
      <c r="BX234" s="38" t="str" cm="1">
        <f t="array" ref="BX234">IFERROR(_xlfn.IFS(I234&lt;&gt;0,I234*E234,I234="",J234*E234),"")</f>
        <v/>
      </c>
      <c r="BY234" s="38">
        <f t="shared" si="123"/>
        <v>5.5621610267965312E-2</v>
      </c>
      <c r="BZ234" s="38">
        <f t="shared" si="124"/>
        <v>5.5621610267965312E-2</v>
      </c>
      <c r="CA234" s="38">
        <f t="shared" si="125"/>
        <v>8.5571708104562017E-5</v>
      </c>
      <c r="CB234">
        <f t="shared" si="132"/>
        <v>0.16013169312466666</v>
      </c>
      <c r="CC234">
        <f t="shared" si="132"/>
        <v>2.6336863524286667E-9</v>
      </c>
      <c r="CD234">
        <f t="shared" si="132"/>
        <v>4.2047749113466662E-2</v>
      </c>
      <c r="CE234">
        <f t="shared" si="132"/>
        <v>6.0640655895799998E-4</v>
      </c>
      <c r="CF234">
        <f t="shared" si="132"/>
        <v>2.1867498721173331E-8</v>
      </c>
      <c r="CG234">
        <f t="shared" si="132"/>
        <v>-1.4047910526560002E-9</v>
      </c>
      <c r="CH234">
        <f t="shared" si="132"/>
        <v>1.5353297114413333E-10</v>
      </c>
      <c r="CI234">
        <f t="shared" si="132"/>
        <v>3.0019225662766664E-3</v>
      </c>
      <c r="CJ234">
        <f t="shared" si="132"/>
        <v>6.5254372226333343E-5</v>
      </c>
      <c r="CK234">
        <f t="shared" si="132"/>
        <v>8.4557171271333327E-4</v>
      </c>
      <c r="CL234">
        <f t="shared" si="132"/>
        <v>1.2256547490416669E-2</v>
      </c>
      <c r="CM234">
        <f t="shared" si="132"/>
        <v>3.0262672871826668</v>
      </c>
      <c r="CN234">
        <f t="shared" si="132"/>
        <v>4.9808630025933329</v>
      </c>
      <c r="CO234">
        <f t="shared" si="132"/>
        <v>0.29239344080266672</v>
      </c>
      <c r="CP234">
        <f t="shared" si="132"/>
        <v>2.4484554562613337</v>
      </c>
      <c r="CQ234">
        <f t="shared" si="133"/>
        <v>7.2973575652813339E-7</v>
      </c>
      <c r="CR234">
        <f t="shared" si="134"/>
        <v>2.4635645096102561E-4</v>
      </c>
      <c r="CS234">
        <f t="shared" si="134"/>
        <v>4.0518251575825645E-12</v>
      </c>
      <c r="CT234">
        <f t="shared" si="134"/>
        <v>6.4688844789948717E-5</v>
      </c>
      <c r="CU234">
        <f t="shared" si="134"/>
        <v>9.3293316762769231E-7</v>
      </c>
      <c r="CV234">
        <f t="shared" si="134"/>
        <v>3.3642305724882048E-11</v>
      </c>
      <c r="CW234">
        <f t="shared" si="134"/>
        <v>-2.1612170040861541E-12</v>
      </c>
      <c r="CX234">
        <f t="shared" si="134"/>
        <v>2.3620457099097436E-13</v>
      </c>
      <c r="CY234">
        <f t="shared" si="134"/>
        <v>4.6183424096564102E-6</v>
      </c>
      <c r="CZ234">
        <f t="shared" si="134"/>
        <v>1.0039134188666669E-7</v>
      </c>
      <c r="DA234">
        <f t="shared" si="134"/>
        <v>1.3008795580205127E-6</v>
      </c>
      <c r="DB234">
        <f t="shared" si="134"/>
        <v>1.8856226908333337E-5</v>
      </c>
      <c r="DC234">
        <f t="shared" si="134"/>
        <v>4.6557958264348718E-3</v>
      </c>
      <c r="DD234">
        <f t="shared" si="134"/>
        <v>7.6628661578358971E-3</v>
      </c>
      <c r="DE234">
        <f t="shared" si="134"/>
        <v>4.4983606277333341E-4</v>
      </c>
      <c r="DF234">
        <f t="shared" si="134"/>
        <v>3.7668545480943594E-3</v>
      </c>
      <c r="DG234">
        <f t="shared" si="135"/>
        <v>1.1226703946586668E-9</v>
      </c>
      <c r="DH234" s="5">
        <f>IFERROR(((((L234+AB234)*(1/$H234))+AR234)/$F$2)/($B$2*('CAR.CAP_per person'!B$2)/(_xlfn.XLOOKUP($E$2,EU_countries_GDP!$A$2:$A$29,EU_countries_GDP!$E$2:$E$29))),"")</f>
        <v>3.5321429072954234E-2</v>
      </c>
      <c r="DI234" s="5">
        <f>IFERROR(((((M234+AC234)*(1/$H234))+AS234)/$F$2)/($B$2*('CAR.CAP_per person'!C$2)/(_xlfn.XLOOKUP($E$2,EU_countries_GDP!$A$2:$A$29,EU_countries_GDP!$E$2:$E$29))),"")</f>
        <v>7.5498162867326362E-6</v>
      </c>
      <c r="DJ234" s="5">
        <f>IFERROR(((((N234+AD234)*(1/$H234))+AT234)/$F$2)/($B$2*('CAR.CAP_per person'!D$2)/(_xlfn.XLOOKUP($E$2,EU_countries_GDP!$A$2:$A$29,EU_countries_GDP!$E$2:$E$29))),"")</f>
        <v>1.2544038042238561E-4</v>
      </c>
      <c r="DK234" s="5">
        <f>IFERROR(((((O234+AE234)*(1/$H234))+AU234)/$F$2)/($B$2*('CAR.CAP_per person'!E$2)/(_xlfn.XLOOKUP($E$2,EU_countries_GDP!$A$2:$A$29,EU_countries_GDP!$E$2:$E$29))),"")</f>
        <v>2.2891123770437619E-3</v>
      </c>
      <c r="DL234" s="5">
        <f>IFERROR(((((P234+AF234)*(1/$H234))+AV234)/$F$2)/($B$2*('CAR.CAP_per person'!F$2)/(_xlfn.XLOOKUP($E$2,EU_countries_GDP!$A$2:$A$29,EU_countries_GDP!$E$2:$E$29))),"")</f>
        <v>6.1973891981091343E-2</v>
      </c>
      <c r="DM234" s="5">
        <f>IFERROR(((((Q234+AG234)*(1/$H234))+AW234)/$F$2)/($B$2*('CAR.CAP_per person'!G$2)/(_xlfn.XLOOKUP($E$2,EU_countries_GDP!$A$2:$A$29,EU_countries_GDP!$E$2:$E$29))),"")</f>
        <v>-2.3891039854955979E-3</v>
      </c>
      <c r="DN234" s="5">
        <f>IFERROR(((((R234+AH234)*(1/$H234))+AX234)/$F$2)/($B$2*('CAR.CAP_per person'!H$2)/(_xlfn.XLOOKUP($E$2,EU_countries_GDP!$A$2:$A$29,EU_countries_GDP!$E$2:$E$29))),"")</f>
        <v>4.5055129635587077E-5</v>
      </c>
      <c r="DO234" s="5">
        <f>IFERROR(((((S234+AI234)*(1/$H234))+AY234)/$F$2)/($B$2*('CAR.CAP_per person'!I$2)/(_xlfn.XLOOKUP($E$2,EU_countries_GDP!$A$2:$A$29,EU_countries_GDP!$E$2:$E$29))),"")</f>
        <v>4.2505619797543444E-3</v>
      </c>
      <c r="DP234" s="5">
        <f>IFERROR(((((T234+AJ234)*(1/$H234))+AZ234)/$F$2)/($B$2*('CAR.CAP_per person'!J$2)/(_xlfn.XLOOKUP($E$2,EU_countries_GDP!$A$2:$A$29,EU_countries_GDP!$E$2:$E$29))),"")</f>
        <v>1.7520334050745812E-2</v>
      </c>
      <c r="DQ234" s="5">
        <f>IFERROR(((((U234+AK234)*(1/$H234))+BA234)/$F$2)/($B$2*('CAR.CAP_per person'!K$2)/(_xlfn.XLOOKUP($E$2,EU_countries_GDP!$A$2:$A$29,EU_countries_GDP!$E$2:$E$29))),"")</f>
        <v>6.547141719937687E-3</v>
      </c>
      <c r="DR234" s="5">
        <f>IFERROR(((((V234+AL234)*(1/$H234))+BB234)/$F$2)/($B$2*('CAR.CAP_per person'!L$2)/(_xlfn.XLOOKUP($E$2,EU_countries_GDP!$A$2:$A$29,EU_countries_GDP!$E$2:$E$29))),"")</f>
        <v>2.8120043261280528E-3</v>
      </c>
      <c r="DS234" s="5">
        <f>IFERROR(((((W234+AM234)*(1/$H234))+BC234)/$F$2)/($B$2*('CAR.CAP_per person'!M$2)/(_xlfn.XLOOKUP($E$2,EU_countries_GDP!$A$2:$A$29,EU_countries_GDP!$E$2:$E$29))),"")</f>
        <v>2.2694022168834867E-2</v>
      </c>
      <c r="DT234" s="5">
        <f>IFERROR(((((X234+AN234)*(1/$H234))+BD234)/$F$2)/($B$2*('CAR.CAP_per person'!N$2)/(_xlfn.XLOOKUP($E$2,EU_countries_GDP!$A$2:$A$29,EU_countries_GDP!$E$2:$E$29))),"")</f>
        <v>0.60844407611629181</v>
      </c>
      <c r="DU234" s="5">
        <f>IFERROR(((((Y234+AO234)*(1/$H234))+BE234)/$F$2)/($B$2*('CAR.CAP_per person'!O$2)/(_xlfn.XLOOKUP($E$2,EU_countries_GDP!$A$2:$A$29,EU_countries_GDP!$E$2:$E$29))),"")</f>
        <v>2.5221904318301065E-3</v>
      </c>
      <c r="DV234" s="5">
        <f>IFERROR(((((Z234+AP234)*(1/$H234))+BF234)/$F$2)/($B$2*('CAR.CAP_per person'!P$2)/(_xlfn.XLOOKUP($E$2,EU_countries_GDP!$A$2:$A$29,EU_countries_GDP!$E$2:$E$29))),"")</f>
        <v>1.6915834677780042E-2</v>
      </c>
      <c r="DW234" s="5">
        <f>IFERROR(((((AA234+AQ234)*(1/$H234))+BG234)/$F$2)/($B$2*('CAR.CAP_per person'!Q$2)/(_xlfn.XLOOKUP($E$2,EU_countries_GDP!$A$2:$A$29,EU_countries_GDP!$E$2:$E$29))),"")</f>
        <v>5.1279122530241755E-3</v>
      </c>
    </row>
    <row r="235" spans="1:127">
      <c r="A235" t="s">
        <v>226</v>
      </c>
      <c r="B235" t="str">
        <f>_xlfn.XLOOKUP(D235,Table5[Ingredient],Table5[Category],"",FALSE)</f>
        <v>Starch/satiating food</v>
      </c>
      <c r="C235" s="33" t="s">
        <v>229</v>
      </c>
      <c r="D235" s="33" t="s">
        <v>195</v>
      </c>
      <c r="E235" s="33">
        <v>0.10150000000000001</v>
      </c>
      <c r="F235" s="33" t="s">
        <v>179</v>
      </c>
      <c r="G235" s="33" t="s">
        <v>180</v>
      </c>
      <c r="H235" s="91">
        <f>Dataset_AT!S114</f>
        <v>0.61702127659574479</v>
      </c>
      <c r="I235" s="33"/>
      <c r="J235" s="37">
        <f>IFERROR(INDEX('AveragePrices&amp;Codes'!G:AG, MATCH($D235, 'AveragePrices&amp;Codes'!$A:$A, 0), MATCH(Tool_Austria!$E$2, 'AveragePrices&amp;Codes'!$G$1:$AG$1, 0)),"")</f>
        <v>0</v>
      </c>
      <c r="K235" s="37">
        <f>IFERROR(E235/(_xlfn.XLOOKUP(A235,Dataset_AT!$V$2:$V$9,Dataset_AT!$W$2:$W$9)),"")</f>
        <v>1.180232558139535E-3</v>
      </c>
      <c r="L235">
        <f>IFERROR(IF($F235="Raw",_xlfn.XLOOKUP(_xlfn.XLOOKUP(Tool_Austria!$D235,'AveragePrices&amp;Codes'!$A:$A,'AveragePrices&amp;Codes'!$B:$B),AGRIBALYSE_Raw!$B:$B,AGRIBALYSE_Raw!O:O)*$E235,_xlfn.XLOOKUP(_xlfn.XLOOKUP(Tool_Austria!$D235,'AveragePrices&amp;Codes'!$A:$A,'AveragePrices&amp;Codes'!$B:$B),AGRIBALYSE_Cooked!$C:$C,AGRIBALYSE_Cooked!P:P)*$E235),"")</f>
        <v>2.6778043973333339E-2</v>
      </c>
      <c r="M235">
        <f>IFERROR(IF($F235="Raw",_xlfn.XLOOKUP(_xlfn.XLOOKUP(Tool_Austria!$D235,'AveragePrices&amp;Codes'!$A:$A,'AveragePrices&amp;Codes'!$B:$B),AGRIBALYSE_Raw!$B:$B,AGRIBALYSE_Raw!P:P)*$E235,_xlfn.XLOOKUP(_xlfn.XLOOKUP(Tool_Austria!$D235,'AveragePrices&amp;Codes'!$A:$A,'AveragePrices&amp;Codes'!$B:$B),AGRIBALYSE_Cooked!$C:$C,AGRIBALYSE_Cooked!Q:Q)*$E235),"")</f>
        <v>4.4857515616666669E-10</v>
      </c>
      <c r="N235">
        <f>IFERROR(IF($F235="Raw",_xlfn.XLOOKUP(_xlfn.XLOOKUP(Tool_Austria!$D235,'AveragePrices&amp;Codes'!$A:$A,'AveragePrices&amp;Codes'!$B:$B),AGRIBALYSE_Raw!$B:$B,AGRIBALYSE_Raw!Q:Q)*$E235,_xlfn.XLOOKUP(_xlfn.XLOOKUP(Tool_Austria!$D235,'AveragePrices&amp;Codes'!$A:$A,'AveragePrices&amp;Codes'!$B:$B),AGRIBALYSE_Cooked!$C:$C,AGRIBALYSE_Cooked!R:R)*$E235),"")</f>
        <v>6.0782845316666671E-3</v>
      </c>
      <c r="O235">
        <f>IFERROR(IF($F235="Raw",_xlfn.XLOOKUP(_xlfn.XLOOKUP(Tool_Austria!$D235,'AveragePrices&amp;Codes'!$A:$A,'AveragePrices&amp;Codes'!$B:$B),AGRIBALYSE_Raw!$B:$B,AGRIBALYSE_Raw!R:R)*$E235,_xlfn.XLOOKUP(_xlfn.XLOOKUP(Tool_Austria!$D235,'AveragePrices&amp;Codes'!$A:$A,'AveragePrices&amp;Codes'!$B:$B),AGRIBALYSE_Cooked!$C:$C,AGRIBALYSE_Cooked!S:S)*$E235),"")</f>
        <v>9.0124434866666677E-5</v>
      </c>
      <c r="P235">
        <f>IFERROR(IF($F235="Raw",_xlfn.XLOOKUP(_xlfn.XLOOKUP(Tool_Austria!$D235,'AveragePrices&amp;Codes'!$A:$A,'AveragePrices&amp;Codes'!$B:$B),AGRIBALYSE_Raw!$B:$B,AGRIBALYSE_Raw!S:S)*$E235,_xlfn.XLOOKUP(_xlfn.XLOOKUP(Tool_Austria!$D235,'AveragePrices&amp;Codes'!$A:$A,'AveragePrices&amp;Codes'!$B:$B),AGRIBALYSE_Cooked!$C:$C,AGRIBALYSE_Cooked!T:T)*$E235),"")</f>
        <v>2.427748625166667E-9</v>
      </c>
      <c r="Q235">
        <f>IFERROR(IF($F235="Raw",_xlfn.XLOOKUP(_xlfn.XLOOKUP(Tool_Austria!$D235,'AveragePrices&amp;Codes'!$A:$A,'AveragePrices&amp;Codes'!$B:$B),AGRIBALYSE_Raw!$B:$B,AGRIBALYSE_Raw!T:T)*$E235,_xlfn.XLOOKUP(_xlfn.XLOOKUP(Tool_Austria!$D235,'AveragePrices&amp;Codes'!$A:$A,'AveragePrices&amp;Codes'!$B:$B),AGRIBALYSE_Cooked!$C:$C,AGRIBALYSE_Cooked!U:U)*$E235),"")</f>
        <v>2.0916632461666667E-10</v>
      </c>
      <c r="R235">
        <f>IFERROR(IF($F235="Raw",_xlfn.XLOOKUP(_xlfn.XLOOKUP(Tool_Austria!$D235,'AveragePrices&amp;Codes'!$A:$A,'AveragePrices&amp;Codes'!$B:$B),AGRIBALYSE_Raw!$B:$B,AGRIBALYSE_Raw!U:U)*$E235,_xlfn.XLOOKUP(_xlfn.XLOOKUP(Tool_Austria!$D235,'AveragePrices&amp;Codes'!$A:$A,'AveragePrices&amp;Codes'!$B:$B),AGRIBALYSE_Cooked!$C:$C,AGRIBALYSE_Cooked!V:V)*$E235),"")</f>
        <v>3.4620624850000003E-11</v>
      </c>
      <c r="S235">
        <f>IFERROR(IF($F235="Raw",_xlfn.XLOOKUP(_xlfn.XLOOKUP(Tool_Austria!$D235,'AveragePrices&amp;Codes'!$A:$A,'AveragePrices&amp;Codes'!$B:$B),AGRIBALYSE_Raw!$B:$B,AGRIBALYSE_Raw!V:V)*$E235,_xlfn.XLOOKUP(_xlfn.XLOOKUP(Tool_Austria!$D235,'AveragePrices&amp;Codes'!$A:$A,'AveragePrices&amp;Codes'!$B:$B),AGRIBALYSE_Cooked!$C:$C,AGRIBALYSE_Cooked!W:W)*$E235),"")</f>
        <v>3.1988538015000002E-4</v>
      </c>
      <c r="T235">
        <f>IFERROR(IF($F235="Raw",_xlfn.XLOOKUP(_xlfn.XLOOKUP(Tool_Austria!$D235,'AveragePrices&amp;Codes'!$A:$A,'AveragePrices&amp;Codes'!$B:$B),AGRIBALYSE_Raw!$B:$B,AGRIBALYSE_Raw!W:W)*$E235,_xlfn.XLOOKUP(_xlfn.XLOOKUP(Tool_Austria!$D235,'AveragePrices&amp;Codes'!$A:$A,'AveragePrices&amp;Codes'!$B:$B),AGRIBALYSE_Cooked!$C:$C,AGRIBALYSE_Cooked!X:X)*$E235),"")</f>
        <v>5.4226148316666671E-6</v>
      </c>
      <c r="U235">
        <f>IFERROR(IF($F235="Raw",_xlfn.XLOOKUP(_xlfn.XLOOKUP(Tool_Austria!$D235,'AveragePrices&amp;Codes'!$A:$A,'AveragePrices&amp;Codes'!$B:$B),AGRIBALYSE_Raw!$B:$B,AGRIBALYSE_Raw!X:X)*$E235,_xlfn.XLOOKUP(_xlfn.XLOOKUP(Tool_Austria!$D235,'AveragePrices&amp;Codes'!$A:$A,'AveragePrices&amp;Codes'!$B:$B),AGRIBALYSE_Cooked!$C:$C,AGRIBALYSE_Cooked!Y:Y)*$E235),"")</f>
        <v>2.1502959391666671E-4</v>
      </c>
      <c r="V235">
        <f>IFERROR(IF($F235="Raw",_xlfn.XLOOKUP(_xlfn.XLOOKUP(Tool_Austria!$D235,'AveragePrices&amp;Codes'!$A:$A,'AveragePrices&amp;Codes'!$B:$B),AGRIBALYSE_Raw!$B:$B,AGRIBALYSE_Raw!Y:Y)*$E235,_xlfn.XLOOKUP(_xlfn.XLOOKUP(Tool_Austria!$D235,'AveragePrices&amp;Codes'!$A:$A,'AveragePrices&amp;Codes'!$B:$B),AGRIBALYSE_Cooked!$C:$C,AGRIBALYSE_Cooked!Z:Z)*$E235),"")</f>
        <v>1.3526525390000002E-3</v>
      </c>
      <c r="W235">
        <f>IFERROR(IF($F235="Raw",_xlfn.XLOOKUP(_xlfn.XLOOKUP(Tool_Austria!$D235,'AveragePrices&amp;Codes'!$A:$A,'AveragePrices&amp;Codes'!$B:$B),AGRIBALYSE_Raw!$B:$B,AGRIBALYSE_Raw!Z:Z)*$E235,_xlfn.XLOOKUP(_xlfn.XLOOKUP(Tool_Austria!$D235,'AveragePrices&amp;Codes'!$A:$A,'AveragePrices&amp;Codes'!$B:$B),AGRIBALYSE_Cooked!$C:$C,AGRIBALYSE_Cooked!AA:AA)*$E235),"")</f>
        <v>0.45416071808333336</v>
      </c>
      <c r="X235">
        <f>IFERROR(IF($F235="Raw",_xlfn.XLOOKUP(_xlfn.XLOOKUP(Tool_Austria!$D235,'AveragePrices&amp;Codes'!$A:$A,'AveragePrices&amp;Codes'!$B:$B),AGRIBALYSE_Raw!$B:$B,AGRIBALYSE_Raw!AA:AA)*$E235,_xlfn.XLOOKUP(_xlfn.XLOOKUP(Tool_Austria!$D235,'AveragePrices&amp;Codes'!$A:$A,'AveragePrices&amp;Codes'!$B:$B),AGRIBALYSE_Cooked!$C:$C,AGRIBALYSE_Cooked!AB:AB)*$E235),"")</f>
        <v>2.8493263038333336</v>
      </c>
      <c r="Y235">
        <f>IFERROR(IF($F235="Raw",_xlfn.XLOOKUP(_xlfn.XLOOKUP(Tool_Austria!$D235,'AveragePrices&amp;Codes'!$A:$A,'AveragePrices&amp;Codes'!$B:$B),AGRIBALYSE_Raw!$B:$B,AGRIBALYSE_Raw!AB:AB)*$E235,_xlfn.XLOOKUP(_xlfn.XLOOKUP(Tool_Austria!$D235,'AveragePrices&amp;Codes'!$A:$A,'AveragePrices&amp;Codes'!$B:$B),AGRIBALYSE_Cooked!$C:$C,AGRIBALYSE_Cooked!AC:AC)*$E235),"")</f>
        <v>6.951809771666667E-3</v>
      </c>
      <c r="Z235">
        <f>IFERROR(IF($F235="Raw",_xlfn.XLOOKUP(_xlfn.XLOOKUP(Tool_Austria!$D235,'AveragePrices&amp;Codes'!$A:$A,'AveragePrices&amp;Codes'!$B:$B),AGRIBALYSE_Raw!$B:$B,AGRIBALYSE_Raw!AC:AC)*$E235,_xlfn.XLOOKUP(_xlfn.XLOOKUP(Tool_Austria!$D235,'AveragePrices&amp;Codes'!$A:$A,'AveragePrices&amp;Codes'!$B:$B),AGRIBALYSE_Cooked!$C:$C,AGRIBALYSE_Cooked!AD:AD)*$E235),"")</f>
        <v>0.30542366353333333</v>
      </c>
      <c r="AA235">
        <f>IFERROR(IF($F235="Raw",_xlfn.XLOOKUP(_xlfn.XLOOKUP(Tool_Austria!$D235,'AveragePrices&amp;Codes'!$A:$A,'AveragePrices&amp;Codes'!$B:$B),AGRIBALYSE_Raw!$B:$B,AGRIBALYSE_Raw!AD:AD)*$E235,_xlfn.XLOOKUP(_xlfn.XLOOKUP(Tool_Austria!$D235,'AveragePrices&amp;Codes'!$A:$A,'AveragePrices&amp;Codes'!$B:$B),AGRIBALYSE_Cooked!$C:$C,AGRIBALYSE_Cooked!AE:AE)*$E235),"")</f>
        <v>1.2259324280000001E-7</v>
      </c>
      <c r="AB235" cm="1">
        <f t="array" ref="AB235">IFERROR(_xlfn.XLOOKUP(Tool_Austria!$F235&amp;$E$2,'Cooking methods'!$A:$A&amp;'Cooking methods'!$B:$B,'Cooking methods'!C:C)*$E235,"")</f>
        <v>2.0003431210000002E-2</v>
      </c>
      <c r="AC235" cm="1">
        <f t="array" ref="AC235">IFERROR(_xlfn.XLOOKUP(Tool_Austria!$F235&amp;$E$2,'Cooking methods'!$A:$A&amp;'Cooking methods'!$B:$B,'Cooking methods'!D:D)*$E235,"")</f>
        <v>7.1642080254499997E-10</v>
      </c>
      <c r="AD235" cm="1">
        <f t="array" ref="AD235">IFERROR(_xlfn.XLOOKUP(Tool_Austria!$F235&amp;$E$2,'Cooking methods'!$A:$A&amp;'Cooking methods'!$B:$B,'Cooking methods'!E:E)*$E235,"")</f>
        <v>1.422015E-3</v>
      </c>
      <c r="AE235" cm="1">
        <f t="array" ref="AE235">IFERROR(_xlfn.XLOOKUP(Tool_Austria!$F235&amp;$E$2,'Cooking methods'!$A:$A&amp;'Cooking methods'!$B:$B,'Cooking methods'!F:F)*$E235,"")</f>
        <v>3.6227074485000006E-5</v>
      </c>
      <c r="AF235" cm="1">
        <f t="array" ref="AF235">IFERROR(_xlfn.XLOOKUP(Tool_Austria!$F235&amp;$E$2,'Cooking methods'!$A:$A&amp;'Cooking methods'!$B:$B,'Cooking methods'!G:G)*$E235,"")</f>
        <v>1.4619386040000001E-10</v>
      </c>
      <c r="AG235" cm="1">
        <f t="array" ref="AG235">IFERROR(_xlfn.XLOOKUP(Tool_Austria!$F235&amp;$E$2,'Cooking methods'!$A:$A&amp;'Cooking methods'!$B:$B,'Cooking methods'!H:H)*$E235,"")</f>
        <v>8.2957407539999995E-11</v>
      </c>
      <c r="AH235" cm="1">
        <f t="array" ref="AH235">IFERROR(_xlfn.XLOOKUP(Tool_Austria!$F235&amp;$E$2,'Cooking methods'!$A:$A&amp;'Cooking methods'!$B:$B,'Cooking methods'!I:I)*$E235,"")</f>
        <v>4.4957010518000001E-11</v>
      </c>
      <c r="AI235" cm="1">
        <f t="array" ref="AI235">IFERROR(_xlfn.XLOOKUP(Tool_Austria!$F235&amp;$E$2,'Cooking methods'!$A:$A&amp;'Cooking methods'!$B:$B,'Cooking methods'!J:J)*$E235,"")</f>
        <v>2.5256503825000004E-5</v>
      </c>
      <c r="AJ235" cm="1">
        <f t="array" ref="AJ235">IFERROR(_xlfn.XLOOKUP(Tool_Austria!$F235&amp;$E$2,'Cooking methods'!$A:$A&amp;'Cooking methods'!$B:$B,'Cooking methods'!K:K)*$E235,"")</f>
        <v>5.4102915475000006E-6</v>
      </c>
      <c r="AK235" cm="1">
        <f t="array" ref="AK235">IFERROR(_xlfn.XLOOKUP(Tool_Austria!$F235&amp;$E$2,'Cooking methods'!$A:$A&amp;'Cooking methods'!$B:$B,'Cooking methods'!L:L)*$E235,"")</f>
        <v>1.022960645E-5</v>
      </c>
      <c r="AL235" cm="1">
        <f t="array" ref="AL235">IFERROR(_xlfn.XLOOKUP(Tool_Austria!$F235&amp;$E$2,'Cooking methods'!$A:$A&amp;'Cooking methods'!$B:$B,'Cooking methods'!M:M)*$E235,"")</f>
        <v>6.9007337875000004E-5</v>
      </c>
      <c r="AM235" cm="1">
        <f t="array" ref="AM235">IFERROR(_xlfn.XLOOKUP(Tool_Austria!$F235&amp;$E$2,'Cooking methods'!$A:$A&amp;'Cooking methods'!$B:$B,'Cooking methods'!N:N)*$E235,"")</f>
        <v>5.0776130159999995E-2</v>
      </c>
      <c r="AN235" cm="1">
        <f t="array" ref="AN235">IFERROR(_xlfn.XLOOKUP(Tool_Austria!$F235&amp;$E$2,'Cooking methods'!$A:$A&amp;'Cooking methods'!$B:$B,'Cooking methods'!O:O)*$E235,"")</f>
        <v>2.92912151E-2</v>
      </c>
      <c r="AO235" cm="1">
        <f t="array" ref="AO235">IFERROR(_xlfn.XLOOKUP(Tool_Austria!$F235&amp;$E$2,'Cooking methods'!$A:$A&amp;'Cooking methods'!$B:$B,'Cooking methods'!P:P)*$E235,"")</f>
        <v>5.2450673100000005E-3</v>
      </c>
      <c r="AP235" cm="1">
        <f t="array" ref="AP235">IFERROR(_xlfn.XLOOKUP(Tool_Austria!$F235&amp;$E$2,'Cooking methods'!$A:$A&amp;'Cooking methods'!$B:$B,'Cooking methods'!Q:Q)*$E235,"")</f>
        <v>0.31570235403000002</v>
      </c>
      <c r="AQ235" cm="1">
        <f t="array" ref="AQ235">IFERROR(_xlfn.XLOOKUP(Tool_Austria!$F235&amp;$E$2,'Cooking methods'!$A:$A&amp;'Cooking methods'!$B:$B,'Cooking methods'!R:R)*$E235,"")</f>
        <v>3.0381813517999998E-8</v>
      </c>
      <c r="AR235" cm="1">
        <f t="array" ref="AR235">IFERROR(_xlfn.XLOOKUP(Tool_Austria!$G235&amp;$E$2,'Waste management'!$A:$A&amp;'Waste management'!$B:$B,'Waste management'!C:C)*$E235,"")</f>
        <v>5.6829849999999998E-3</v>
      </c>
      <c r="AS235" cm="1">
        <f t="array" ref="AS235">IFERROR(_xlfn.XLOOKUP(Tool_Austria!$G235&amp;$E$2,'Waste management'!$A:$A&amp;'Waste management'!$B:$B,'Waste management'!D:D)*$E235,"")</f>
        <v>3.8773101500000003E-11</v>
      </c>
      <c r="AT235" cm="1">
        <f t="array" ref="AT235">IFERROR(_xlfn.XLOOKUP(Tool_Austria!$G235&amp;$E$2,'Waste management'!$A:$A&amp;'Waste management'!$B:$B,'Waste management'!E:E)*$E235,"")</f>
        <v>1.0454500000000002E-4</v>
      </c>
      <c r="AU235" cm="1">
        <f t="array" ref="AU235">IFERROR(_xlfn.XLOOKUP(Tool_Austria!$G235&amp;$E$2,'Waste management'!$A:$A&amp;'Waste management'!$B:$B,'Waste management'!F:F)*$E235,"")</f>
        <v>1.2180000000000002E-5</v>
      </c>
      <c r="AV235" cm="1">
        <f t="array" ref="AV235">IFERROR(_xlfn.XLOOKUP(Tool_Austria!$G235&amp;$E$2,'Waste management'!$A:$A&amp;'Waste management'!$B:$B,'Waste management'!G:G)*$E235,"")</f>
        <v>1.1753294000000001E-9</v>
      </c>
      <c r="AW235" cm="1">
        <f t="array" ref="AW235">IFERROR(_xlfn.XLOOKUP(Tool_Austria!$G235&amp;$E$2,'Waste management'!$A:$A&amp;'Waste management'!$B:$B,'Waste management'!H:H)*$E235,"")</f>
        <v>3.8311276499999998E-11</v>
      </c>
      <c r="AX235" cm="1">
        <f t="array" ref="AX235">IFERROR(_xlfn.XLOOKUP(Tool_Austria!$G235&amp;$E$2,'Waste management'!$A:$A&amp;'Waste management'!$B:$B,'Waste management'!I:I)*$E235,"")</f>
        <v>2.7238235500000004E-11</v>
      </c>
      <c r="AY235" cm="1">
        <f t="array" ref="AY235">IFERROR(_xlfn.XLOOKUP(Tool_Austria!$G235&amp;$E$2,'Waste management'!$A:$A&amp;'Waste management'!$B:$B,'Waste management'!J:J)*$E235,"")</f>
        <v>2.2431500000000002E-4</v>
      </c>
      <c r="AZ235" cm="1">
        <f t="array" ref="AZ235">IFERROR(_xlfn.XLOOKUP(Tool_Austria!$G235&amp;$E$2,'Waste management'!$A:$A&amp;'Waste management'!$B:$B,'Waste management'!K:K)*$E235,"")</f>
        <v>5.4601113000000008E-7</v>
      </c>
      <c r="BA235" cm="1">
        <f t="array" ref="BA235">IFERROR(_xlfn.XLOOKUP(Tool_Austria!$G235&amp;$E$2,'Waste management'!$A:$A&amp;'Waste management'!$B:$B,'Waste management'!L:L)*$E235,"")</f>
        <v>9.8253421000000004E-6</v>
      </c>
      <c r="BB235" cm="1">
        <f t="array" ref="BB235">IFERROR(_xlfn.XLOOKUP(Tool_Austria!$G235&amp;$E$2,'Waste management'!$A:$A&amp;'Waste management'!$B:$B,'Waste management'!M:M)*$E235,"")</f>
        <v>9.8861000000000001E-4</v>
      </c>
      <c r="BC235" cm="1">
        <f t="array" ref="BC235">IFERROR(_xlfn.XLOOKUP(Tool_Austria!$G235&amp;$E$2,'Waste management'!$A:$A&amp;'Waste management'!$B:$B,'Waste management'!N:N)*$E235,"")</f>
        <v>0.85007671000000007</v>
      </c>
      <c r="BD235" cm="1">
        <f t="array" ref="BD235">IFERROR(_xlfn.XLOOKUP(Tool_Austria!$G235&amp;$E$2,'Waste management'!$A:$A&amp;'Waste management'!$B:$B,'Waste management'!O:O)*$E235,"")</f>
        <v>5.4202014999999999E-2</v>
      </c>
      <c r="BE235" cm="1">
        <f t="array" ref="BE235">IFERROR(_xlfn.XLOOKUP(Tool_Austria!$G235&amp;$E$2,'Waste management'!$A:$A&amp;'Waste management'!$B:$B,'Waste management'!P:P)*$E235,"")</f>
        <v>1.170295E-3</v>
      </c>
      <c r="BF235" cm="1">
        <f t="array" ref="BF235">IFERROR(_xlfn.XLOOKUP(Tool_Austria!$G235&amp;$E$2,'Waste management'!$A:$A&amp;'Waste management'!$B:$B,'Waste management'!Q:Q)*$E235,"")</f>
        <v>3.4062385000000001E-2</v>
      </c>
      <c r="BG235" cm="1">
        <f t="array" ref="BG235">IFERROR(_xlfn.XLOOKUP(Tool_Austria!$G235&amp;$E$2,'Waste management'!$A:$A&amp;'Waste management'!$B:$B,'Waste management'!R:R)*$E235,"")</f>
        <v>1.1069590000000001E-8</v>
      </c>
      <c r="BH235">
        <f>IFERROR((L235+AR235+AB235)*_xlfn.XLOOKUP(Tool_Austria!BH$4,Monetization_Factors!$A:$A,Monetization_Factors!$D:$D),"")</f>
        <v>6.8256719316597955E-3</v>
      </c>
      <c r="BI235">
        <f>IFERROR((M235+AS235+AC235)*_xlfn.XLOOKUP(Tool_Austria!BI$4,Monetization_Factors!$A:$A,Monetization_Factors!$D:$D),"")</f>
        <v>4.8188123821345976E-8</v>
      </c>
      <c r="BJ235">
        <f>IFERROR((N235+AT235+AD235)*_xlfn.XLOOKUP(Tool_Austria!BJ$4,Monetization_Factors!$A:$A,Monetization_Factors!$D:$D),"")</f>
        <v>1.1606386621848013E-5</v>
      </c>
      <c r="BK235">
        <f>IFERROR((O235+AU235+AE235)*_xlfn.XLOOKUP(Tool_Austria!BK$4,Monetization_Factors!$A:$A,Monetization_Factors!$D:$D),"")</f>
        <v>2.0969148675392847E-4</v>
      </c>
      <c r="BL235">
        <f>IFERROR((P235+AV235+AF235)*_xlfn.XLOOKUP(Tool_Austria!BL$4,Monetization_Factors!$A:$A,Monetization_Factors!$D:$D),"")</f>
        <v>3.7428005892848515E-3</v>
      </c>
      <c r="BM235">
        <f>IFERROR((Q235+AW235+AG235)*_xlfn.XLOOKUP(Tool_Austria!BM$4,Monetization_Factors!$A:$A,Monetization_Factors!$D:$D),"")</f>
        <v>6.8618465845318347E-5</v>
      </c>
      <c r="BN235">
        <f>IFERROR((R235+AX235+AH235)*_xlfn.XLOOKUP(Tool_Austria!BN$4,Monetization_Factors!$A:$A,Monetization_Factors!$D:$D),"")</f>
        <v>1.2279994141149578E-4</v>
      </c>
      <c r="BO235">
        <f>IFERROR((S235+AY235+AI235)*_xlfn.XLOOKUP(Tool_Austria!BO$4,Monetization_Factors!$A:$A,Monetization_Factors!$D:$D),"")</f>
        <v>2.493306988343242E-4</v>
      </c>
      <c r="BP235">
        <f>IFERROR((T235+AZ235+AJ235)*_xlfn.XLOOKUP(Tool_Austria!BP$4,Monetization_Factors!$A:$A,Monetization_Factors!$D:$D),"")</f>
        <v>2.7757632589607974E-5</v>
      </c>
      <c r="BQ235">
        <f>IFERROR((U235+BA235+AK235)*_xlfn.XLOOKUP(Tool_Austria!BQ$4,Monetization_Factors!$A:$A,Monetization_Factors!$D:$D),"")</f>
        <v>9.6165366057437084E-4</v>
      </c>
      <c r="BR235" t="str">
        <f>IFERROR((V235+BB235+AL235)*_xlfn.XLOOKUP(Tool_Austria!BR$4,Monetization_Factors!$A:$A,Monetization_Factors!$D:$D),"")</f>
        <v/>
      </c>
      <c r="BS235">
        <f>IFERROR((W235+BC235+AM235)*_xlfn.XLOOKUP(Tool_Austria!BS$4,Monetization_Factors!$A:$A,Monetization_Factors!$D:$D),"")</f>
        <v>6.593865809916058E-5</v>
      </c>
      <c r="BT235">
        <f>IFERROR((X235+BD235+AN235)*_xlfn.XLOOKUP(Tool_Austria!BT$4,Monetization_Factors!$A:$A,Monetization_Factors!$D:$D),"")</f>
        <v>6.5305867842069818E-4</v>
      </c>
      <c r="BU235">
        <f>IFERROR((Y235+BE235+AO235)*_xlfn.XLOOKUP(Tool_Austria!BU$4,Monetization_Factors!$A:$A,Monetization_Factors!$D:$D),"")</f>
        <v>8.4947404487010589E-5</v>
      </c>
      <c r="BV235">
        <f>IFERROR((Z235+BF235+AP235)*_xlfn.XLOOKUP(Tool_Austria!BV$4,Monetization_Factors!$A:$A,Monetization_Factors!$D:$D),"")</f>
        <v>1.0818996871115451E-3</v>
      </c>
      <c r="BW235">
        <f>IFERROR((AA235+BG235+AQ235)*_xlfn.XLOOKUP(Tool_Austria!BW$4,Monetization_Factors!$A:$A,Monetization_Factors!$D:$D),"")</f>
        <v>3.4270890965970128E-7</v>
      </c>
      <c r="BX235" s="38" cm="1">
        <f t="array" ref="BX235">IFERROR(_xlfn.IFS(I235&lt;&gt;0,I235*E235,I235="",J235*E235),"")</f>
        <v>0</v>
      </c>
      <c r="BY235" s="38">
        <f t="shared" si="123"/>
        <v>1.4106166118727436E-2</v>
      </c>
      <c r="BZ235" s="38">
        <f t="shared" si="124"/>
        <v>1.4106166118727436E-2</v>
      </c>
      <c r="CA235" s="38">
        <f t="shared" si="125"/>
        <v>2.1701794028811439E-5</v>
      </c>
      <c r="CB235">
        <f t="shared" si="132"/>
        <v>5.2464460183333339E-2</v>
      </c>
      <c r="CC235">
        <f t="shared" si="132"/>
        <v>1.2037690602116666E-9</v>
      </c>
      <c r="CD235">
        <f t="shared" si="132"/>
        <v>7.6048445316666676E-3</v>
      </c>
      <c r="CE235">
        <f t="shared" si="132"/>
        <v>1.385315093516667E-4</v>
      </c>
      <c r="CF235">
        <f t="shared" si="132"/>
        <v>3.7492718855666669E-9</v>
      </c>
      <c r="CG235">
        <f t="shared" si="132"/>
        <v>3.3043500865666665E-10</v>
      </c>
      <c r="CH235">
        <f t="shared" si="132"/>
        <v>1.06815870868E-10</v>
      </c>
      <c r="CI235">
        <f t="shared" si="132"/>
        <v>5.6945688397500006E-4</v>
      </c>
      <c r="CJ235">
        <f t="shared" si="132"/>
        <v>1.1378917509166668E-5</v>
      </c>
      <c r="CK235">
        <f t="shared" si="132"/>
        <v>2.3508454246666671E-4</v>
      </c>
      <c r="CL235">
        <f t="shared" si="132"/>
        <v>2.4102698768750002E-3</v>
      </c>
      <c r="CM235">
        <f t="shared" si="132"/>
        <v>1.3550135582433334</v>
      </c>
      <c r="CN235">
        <f t="shared" si="132"/>
        <v>2.9328195339333338</v>
      </c>
      <c r="CO235">
        <f t="shared" si="132"/>
        <v>1.3367172081666668E-2</v>
      </c>
      <c r="CP235">
        <f t="shared" si="132"/>
        <v>0.65518840256333333</v>
      </c>
      <c r="CQ235">
        <f t="shared" si="133"/>
        <v>1.6404464631800001E-7</v>
      </c>
      <c r="CR235">
        <f t="shared" si="134"/>
        <v>8.0714554128205141E-5</v>
      </c>
      <c r="CS235">
        <f t="shared" si="134"/>
        <v>1.8519524003256411E-12</v>
      </c>
      <c r="CT235">
        <f t="shared" si="134"/>
        <v>1.1699760817948719E-5</v>
      </c>
      <c r="CU235">
        <f t="shared" si="134"/>
        <v>2.1312539900256414E-7</v>
      </c>
      <c r="CV235">
        <f t="shared" si="134"/>
        <v>5.7681105931794876E-12</v>
      </c>
      <c r="CW235">
        <f t="shared" si="134"/>
        <v>5.0836155177948719E-13</v>
      </c>
      <c r="CX235">
        <f t="shared" si="134"/>
        <v>1.6433210902769231E-13</v>
      </c>
      <c r="CY235">
        <f t="shared" si="134"/>
        <v>8.7608751380769238E-7</v>
      </c>
      <c r="CZ235">
        <f t="shared" si="134"/>
        <v>1.7506026937179491E-8</v>
      </c>
      <c r="DA235">
        <f t="shared" si="134"/>
        <v>3.6166852687179493E-7</v>
      </c>
      <c r="DB235">
        <f t="shared" si="134"/>
        <v>3.7081075028846158E-6</v>
      </c>
      <c r="DC235">
        <f t="shared" si="134"/>
        <v>2.0846362434512821E-3</v>
      </c>
      <c r="DD235">
        <f t="shared" si="134"/>
        <v>4.5120300522051293E-3</v>
      </c>
      <c r="DE235">
        <f t="shared" si="134"/>
        <v>2.0564880125641029E-5</v>
      </c>
      <c r="DF235">
        <f t="shared" si="134"/>
        <v>1.0079821577897437E-3</v>
      </c>
      <c r="DG235">
        <f t="shared" si="135"/>
        <v>2.5237637895076923E-10</v>
      </c>
      <c r="DH235" s="5">
        <f>IFERROR(((((L235+AB235)*(1/$H235))+AR235)/$F$2)/($B$2*('CAR.CAP_per person'!B$2)/(_xlfn.XLOOKUP($E$2,EU_countries_GDP!$A$2:$A$29,EU_countries_GDP!$E$2:$E$29))),"")</f>
        <v>1.8325610943520155E-3</v>
      </c>
      <c r="DI235" s="5">
        <f>IFERROR(((((M235+AC235)*(1/$H235))+AS235)/$F$2)/($B$2*('CAR.CAP_per person'!C$2)/(_xlfn.XLOOKUP($E$2,EU_countries_GDP!$A$2:$A$29,EU_countries_GDP!$E$2:$E$29))),"")</f>
        <v>5.4712719259211953E-7</v>
      </c>
      <c r="DJ235" s="5">
        <f>IFERROR(((((N235+AD235)*(1/$H235))+AT235)/$F$2)/($B$2*('CAR.CAP_per person'!D$2)/(_xlfn.XLOOKUP($E$2,EU_countries_GDP!$A$2:$A$29,EU_countries_GDP!$E$2:$E$29))),"")</f>
        <v>3.5634705378329959E-6</v>
      </c>
      <c r="DK235" s="5">
        <f>IFERROR(((((O235+AE235)*(1/$H235))+AU235)/$F$2)/($B$2*('CAR.CAP_per person'!E$2)/(_xlfn.XLOOKUP($E$2,EU_countries_GDP!$A$2:$A$29,EU_countries_GDP!$E$2:$E$29))),"")</f>
        <v>8.1719555555086331E-5</v>
      </c>
      <c r="DL235" s="5">
        <f>IFERROR(((((P235+AF235)*(1/$H235))+AV235)/$F$2)/($B$2*('CAR.CAP_per person'!F$2)/(_xlfn.XLOOKUP($E$2,EU_countries_GDP!$A$2:$A$29,EU_countries_GDP!$E$2:$E$29))),"")</f>
        <v>1.5852992193316868E-3</v>
      </c>
      <c r="DM235" s="5">
        <f>IFERROR(((((Q235+AG235)*(1/$H235))+AW235)/$F$2)/($B$2*('CAR.CAP_per person'!G$2)/(_xlfn.XLOOKUP($E$2,EU_countries_GDP!$A$2:$A$29,EU_countries_GDP!$E$2:$E$29))),"")</f>
        <v>8.1541039476110502E-5</v>
      </c>
      <c r="DN235" s="5">
        <f>IFERROR(((((R235+AH235)*(1/$H235))+AX235)/$F$2)/($B$2*('CAR.CAP_per person'!H$2)/(_xlfn.XLOOKUP($E$2,EU_countries_GDP!$A$2:$A$29,EU_countries_GDP!$E$2:$E$29))),"")</f>
        <v>5.8342029060772809E-6</v>
      </c>
      <c r="DO235" s="5">
        <f>IFERROR(((((S235+AI235)*(1/$H235))+AY235)/$F$2)/($B$2*('CAR.CAP_per person'!I$2)/(_xlfn.XLOOKUP($E$2,EU_countries_GDP!$A$2:$A$29,EU_countries_GDP!$E$2:$E$29))),"")</f>
        <v>1.1970239651129537E-4</v>
      </c>
      <c r="DP235" s="5">
        <f>IFERROR(((((T235+AJ235)*(1/$H235))+AZ235)/$F$2)/($B$2*('CAR.CAP_per person'!J$2)/(_xlfn.XLOOKUP($E$2,EU_countries_GDP!$A$2:$A$29,EU_countries_GDP!$E$2:$E$29))),"")</f>
        <v>4.7730581498746106E-4</v>
      </c>
      <c r="DQ235" s="5">
        <f>IFERROR(((((U235+AK235)*(1/$H235))+BA235)/$F$2)/($B$2*('CAR.CAP_per person'!K$2)/(_xlfn.XLOOKUP($E$2,EU_countries_GDP!$A$2:$A$29,EU_countries_GDP!$E$2:$E$29))),"")</f>
        <v>2.8631798084697603E-4</v>
      </c>
      <c r="DR235" s="5">
        <f>IFERROR(((((V235+AL235)*(1/$H235))+BB235)/$F$2)/($B$2*('CAR.CAP_per person'!L$2)/(_xlfn.XLOOKUP($E$2,EU_countries_GDP!$A$2:$A$29,EU_countries_GDP!$E$2:$E$29))),"")</f>
        <v>8.2215995866426674E-5</v>
      </c>
      <c r="DS235" s="5">
        <f>IFERROR(((((W235+AM235)*(1/$H235))+BC235)/$F$2)/($B$2*('CAR.CAP_per person'!M$2)/(_xlfn.XLOOKUP($E$2,EU_countries_GDP!$A$2:$A$29,EU_countries_GDP!$E$2:$E$29))),"")</f>
        <v>1.9448358890619356E-3</v>
      </c>
      <c r="DT235" s="5">
        <f>IFERROR(((((X235+AN235)*(1/$H235))+BD235)/$F$2)/($B$2*('CAR.CAP_per person'!N$2)/(_xlfn.XLOOKUP($E$2,EU_countries_GDP!$A$2:$A$29,EU_countries_GDP!$E$2:$E$29))),"")</f>
        <v>5.680846306169534E-2</v>
      </c>
      <c r="DU235" s="5">
        <f>IFERROR(((((Y235+AO235)*(1/$H235))+BE235)/$F$2)/($B$2*('CAR.CAP_per person'!O$2)/(_xlfn.XLOOKUP($E$2,EU_countries_GDP!$A$2:$A$29,EU_countries_GDP!$E$2:$E$29))),"")</f>
        <v>1.7632042468430336E-5</v>
      </c>
      <c r="DV235" s="5">
        <f>IFERROR(((((Z235+AP235)*(1/$H235))+BF235)/$F$2)/($B$2*('CAR.CAP_per person'!P$2)/(_xlfn.XLOOKUP($E$2,EU_countries_GDP!$A$2:$A$29,EU_countries_GDP!$E$2:$E$29))),"")</f>
        <v>7.1140554875913386E-4</v>
      </c>
      <c r="DW235" s="5">
        <f>IFERROR(((((AA235+AQ235)*(1/$H235))+BG235)/$F$2)/($B$2*('CAR.CAP_per person'!Q$2)/(_xlfn.XLOOKUP($E$2,EU_countries_GDP!$A$2:$A$29,EU_countries_GDP!$E$2:$E$29))),"")</f>
        <v>1.8038242165394162E-4</v>
      </c>
    </row>
    <row r="236" spans="1:127">
      <c r="A236" t="s">
        <v>226</v>
      </c>
      <c r="B236" t="str">
        <f>_xlfn.XLOOKUP(D236,Table5[Ingredient],Table5[Category],"",FALSE)</f>
        <v>Dairy products</v>
      </c>
      <c r="C236" s="33" t="s">
        <v>229</v>
      </c>
      <c r="D236" s="33" t="s">
        <v>184</v>
      </c>
      <c r="E236" s="33">
        <v>7.2500000000000009E-2</v>
      </c>
      <c r="F236" s="33" t="s">
        <v>179</v>
      </c>
      <c r="G236" s="33" t="s">
        <v>180</v>
      </c>
      <c r="H236" s="91">
        <f>Dataset_AT!S115</f>
        <v>0.61702127659574479</v>
      </c>
      <c r="I236" s="33"/>
      <c r="J236" s="37">
        <f>IFERROR(INDEX('AveragePrices&amp;Codes'!G:AG, MATCH($D236, 'AveragePrices&amp;Codes'!$A:$A, 0), MATCH(Tool_Austria!$E$2, 'AveragePrices&amp;Codes'!$G$1:$AG$1, 0)),"")</f>
        <v>6.0664224433399943</v>
      </c>
      <c r="K236" s="37">
        <f>IFERROR(E236/(_xlfn.XLOOKUP(A236,Dataset_AT!$V$2:$V$9,Dataset_AT!$W$2:$W$9)),"")</f>
        <v>8.4302325581395361E-4</v>
      </c>
      <c r="L236">
        <f>IFERROR(IF($F236="Raw",_xlfn.XLOOKUP(_xlfn.XLOOKUP(Tool_Austria!$D236,'AveragePrices&amp;Codes'!$A:$A,'AveragePrices&amp;Codes'!$B:$B),AGRIBALYSE_Raw!$B:$B,AGRIBALYSE_Raw!O:O)*$E236,_xlfn.XLOOKUP(_xlfn.XLOOKUP(Tool_Austria!$D236,'AveragePrices&amp;Codes'!$A:$A,'AveragePrices&amp;Codes'!$B:$B),AGRIBALYSE_Cooked!$C:$C,AGRIBALYSE_Cooked!P:P)*$E236),"")</f>
        <v>0.57597542350000008</v>
      </c>
      <c r="M236">
        <f>IFERROR(IF($F236="Raw",_xlfn.XLOOKUP(_xlfn.XLOOKUP(Tool_Austria!$D236,'AveragePrices&amp;Codes'!$A:$A,'AveragePrices&amp;Codes'!$B:$B),AGRIBALYSE_Raw!$B:$B,AGRIBALYSE_Raw!P:P)*$E236,_xlfn.XLOOKUP(_xlfn.XLOOKUP(Tool_Austria!$D236,'AveragePrices&amp;Codes'!$A:$A,'AveragePrices&amp;Codes'!$B:$B),AGRIBALYSE_Cooked!$C:$C,AGRIBALYSE_Cooked!Q:Q)*$E236),"")</f>
        <v>4.9949281725000014E-9</v>
      </c>
      <c r="N236">
        <f>IFERROR(IF($F236="Raw",_xlfn.XLOOKUP(_xlfn.XLOOKUP(Tool_Austria!$D236,'AveragePrices&amp;Codes'!$A:$A,'AveragePrices&amp;Codes'!$B:$B),AGRIBALYSE_Raw!$B:$B,AGRIBALYSE_Raw!Q:Q)*$E236,_xlfn.XLOOKUP(_xlfn.XLOOKUP(Tool_Austria!$D236,'AveragePrices&amp;Codes'!$A:$A,'AveragePrices&amp;Codes'!$B:$B),AGRIBALYSE_Cooked!$C:$C,AGRIBALYSE_Cooked!R:R)*$E236),"")</f>
        <v>5.1396077950000001E-2</v>
      </c>
      <c r="O236">
        <f>IFERROR(IF($F236="Raw",_xlfn.XLOOKUP(_xlfn.XLOOKUP(Tool_Austria!$D236,'AveragePrices&amp;Codes'!$A:$A,'AveragePrices&amp;Codes'!$B:$B),AGRIBALYSE_Raw!$B:$B,AGRIBALYSE_Raw!R:R)*$E236,_xlfn.XLOOKUP(_xlfn.XLOOKUP(Tool_Austria!$D236,'AveragePrices&amp;Codes'!$A:$A,'AveragePrices&amp;Codes'!$B:$B),AGRIBALYSE_Cooked!$C:$C,AGRIBALYSE_Cooked!S:S)*$E236),"")</f>
        <v>1.0174812400000001E-3</v>
      </c>
      <c r="P236">
        <f>IFERROR(IF($F236="Raw",_xlfn.XLOOKUP(_xlfn.XLOOKUP(Tool_Austria!$D236,'AveragePrices&amp;Codes'!$A:$A,'AveragePrices&amp;Codes'!$B:$B),AGRIBALYSE_Raw!$B:$B,AGRIBALYSE_Raw!S:S)*$E236,_xlfn.XLOOKUP(_xlfn.XLOOKUP(Tool_Austria!$D236,'AveragePrices&amp;Codes'!$A:$A,'AveragePrices&amp;Codes'!$B:$B),AGRIBALYSE_Cooked!$C:$C,AGRIBALYSE_Cooked!T:T)*$E236),"")</f>
        <v>5.115224740000001E-8</v>
      </c>
      <c r="Q236">
        <f>IFERROR(IF($F236="Raw",_xlfn.XLOOKUP(_xlfn.XLOOKUP(Tool_Austria!$D236,'AveragePrices&amp;Codes'!$A:$A,'AveragePrices&amp;Codes'!$B:$B),AGRIBALYSE_Raw!$B:$B,AGRIBALYSE_Raw!T:T)*$E236,_xlfn.XLOOKUP(_xlfn.XLOOKUP(Tool_Austria!$D236,'AveragePrices&amp;Codes'!$A:$A,'AveragePrices&amp;Codes'!$B:$B),AGRIBALYSE_Cooked!$C:$C,AGRIBALYSE_Cooked!U:U)*$E236),"")</f>
        <v>7.179105657500001E-9</v>
      </c>
      <c r="R236">
        <f>IFERROR(IF($F236="Raw",_xlfn.XLOOKUP(_xlfn.XLOOKUP(Tool_Austria!$D236,'AveragePrices&amp;Codes'!$A:$A,'AveragePrices&amp;Codes'!$B:$B),AGRIBALYSE_Raw!$B:$B,AGRIBALYSE_Raw!U:U)*$E236,_xlfn.XLOOKUP(_xlfn.XLOOKUP(Tool_Austria!$D236,'AveragePrices&amp;Codes'!$A:$A,'AveragePrices&amp;Codes'!$B:$B),AGRIBALYSE_Cooked!$C:$C,AGRIBALYSE_Cooked!V:V)*$E236),"")</f>
        <v>2.8179751675000005E-10</v>
      </c>
      <c r="S236">
        <f>IFERROR(IF($F236="Raw",_xlfn.XLOOKUP(_xlfn.XLOOKUP(Tool_Austria!$D236,'AveragePrices&amp;Codes'!$A:$A,'AveragePrices&amp;Codes'!$B:$B),AGRIBALYSE_Raw!$B:$B,AGRIBALYSE_Raw!V:V)*$E236,_xlfn.XLOOKUP(_xlfn.XLOOKUP(Tool_Austria!$D236,'AveragePrices&amp;Codes'!$A:$A,'AveragePrices&amp;Codes'!$B:$B),AGRIBALYSE_Cooked!$C:$C,AGRIBALYSE_Cooked!W:W)*$E236),"")</f>
        <v>7.3461219500000003E-3</v>
      </c>
      <c r="T236">
        <f>IFERROR(IF($F236="Raw",_xlfn.XLOOKUP(_xlfn.XLOOKUP(Tool_Austria!$D236,'AveragePrices&amp;Codes'!$A:$A,'AveragePrices&amp;Codes'!$B:$B),AGRIBALYSE_Raw!$B:$B,AGRIBALYSE_Raw!W:W)*$E236,_xlfn.XLOOKUP(_xlfn.XLOOKUP(Tool_Austria!$D236,'AveragePrices&amp;Codes'!$A:$A,'AveragePrices&amp;Codes'!$B:$B),AGRIBALYSE_Cooked!$C:$C,AGRIBALYSE_Cooked!X:X)*$E236),"")</f>
        <v>4.0479535450000002E-5</v>
      </c>
      <c r="U236">
        <f>IFERROR(IF($F236="Raw",_xlfn.XLOOKUP(_xlfn.XLOOKUP(Tool_Austria!$D236,'AveragePrices&amp;Codes'!$A:$A,'AveragePrices&amp;Codes'!$B:$B),AGRIBALYSE_Raw!$B:$B,AGRIBALYSE_Raw!X:X)*$E236,_xlfn.XLOOKUP(_xlfn.XLOOKUP(Tool_Austria!$D236,'AveragePrices&amp;Codes'!$A:$A,'AveragePrices&amp;Codes'!$B:$B),AGRIBALYSE_Cooked!$C:$C,AGRIBALYSE_Cooked!Y:Y)*$E236),"")</f>
        <v>1.9657177300000002E-3</v>
      </c>
      <c r="V236">
        <f>IFERROR(IF($F236="Raw",_xlfn.XLOOKUP(_xlfn.XLOOKUP(Tool_Austria!$D236,'AveragePrices&amp;Codes'!$A:$A,'AveragePrices&amp;Codes'!$B:$B),AGRIBALYSE_Raw!$B:$B,AGRIBALYSE_Raw!Y:Y)*$E236,_xlfn.XLOOKUP(_xlfn.XLOOKUP(Tool_Austria!$D236,'AveragePrices&amp;Codes'!$A:$A,'AveragePrices&amp;Codes'!$B:$B),AGRIBALYSE_Cooked!$C:$C,AGRIBALYSE_Cooked!Z:Z)*$E236),"")</f>
        <v>3.1898533325000006E-2</v>
      </c>
      <c r="W236">
        <f>IFERROR(IF($F236="Raw",_xlfn.XLOOKUP(_xlfn.XLOOKUP(Tool_Austria!$D236,'AveragePrices&amp;Codes'!$A:$A,'AveragePrices&amp;Codes'!$B:$B),AGRIBALYSE_Raw!$B:$B,AGRIBALYSE_Raw!Z:Z)*$E236,_xlfn.XLOOKUP(_xlfn.XLOOKUP(Tool_Austria!$D236,'AveragePrices&amp;Codes'!$A:$A,'AveragePrices&amp;Codes'!$B:$B),AGRIBALYSE_Cooked!$C:$C,AGRIBALYSE_Cooked!AA:AA)*$E236),"")</f>
        <v>7.3063248150000009</v>
      </c>
      <c r="X236">
        <f>IFERROR(IF($F236="Raw",_xlfn.XLOOKUP(_xlfn.XLOOKUP(Tool_Austria!$D236,'AveragePrices&amp;Codes'!$A:$A,'AveragePrices&amp;Codes'!$B:$B),AGRIBALYSE_Raw!$B:$B,AGRIBALYSE_Raw!AA:AA)*$E236,_xlfn.XLOOKUP(_xlfn.XLOOKUP(Tool_Austria!$D236,'AveragePrices&amp;Codes'!$A:$A,'AveragePrices&amp;Codes'!$B:$B),AGRIBALYSE_Cooked!$C:$C,AGRIBALYSE_Cooked!AB:AB)*$E236),"")</f>
        <v>28.725062600000005</v>
      </c>
      <c r="Y236">
        <f>IFERROR(IF($F236="Raw",_xlfn.XLOOKUP(_xlfn.XLOOKUP(Tool_Austria!$D236,'AveragePrices&amp;Codes'!$A:$A,'AveragePrices&amp;Codes'!$B:$B),AGRIBALYSE_Raw!$B:$B,AGRIBALYSE_Raw!AB:AB)*$E236,_xlfn.XLOOKUP(_xlfn.XLOOKUP(Tool_Austria!$D236,'AveragePrices&amp;Codes'!$A:$A,'AveragePrices&amp;Codes'!$B:$B),AGRIBALYSE_Cooked!$C:$C,AGRIBALYSE_Cooked!AC:AC)*$E236),"")</f>
        <v>6.2769542275000006E-2</v>
      </c>
      <c r="Z236">
        <f>IFERROR(IF($F236="Raw",_xlfn.XLOOKUP(_xlfn.XLOOKUP(Tool_Austria!$D236,'AveragePrices&amp;Codes'!$A:$A,'AveragePrices&amp;Codes'!$B:$B),AGRIBALYSE_Raw!$B:$B,AGRIBALYSE_Raw!AC:AC)*$E236,_xlfn.XLOOKUP(_xlfn.XLOOKUP(Tool_Austria!$D236,'AveragePrices&amp;Codes'!$A:$A,'AveragePrices&amp;Codes'!$B:$B),AGRIBALYSE_Cooked!$C:$C,AGRIBALYSE_Cooked!AD:AD)*$E236),"")</f>
        <v>2.3402121300000003</v>
      </c>
      <c r="AA236">
        <f>IFERROR(IF($F236="Raw",_xlfn.XLOOKUP(_xlfn.XLOOKUP(Tool_Austria!$D236,'AveragePrices&amp;Codes'!$A:$A,'AveragePrices&amp;Codes'!$B:$B),AGRIBALYSE_Raw!$B:$B,AGRIBALYSE_Raw!AD:AD)*$E236,_xlfn.XLOOKUP(_xlfn.XLOOKUP(Tool_Austria!$D236,'AveragePrices&amp;Codes'!$A:$A,'AveragePrices&amp;Codes'!$B:$B),AGRIBALYSE_Cooked!$C:$C,AGRIBALYSE_Cooked!AE:AE)*$E236),"")</f>
        <v>1.2379918025000001E-6</v>
      </c>
      <c r="AB236" cm="1">
        <f t="array" ref="AB236">IFERROR(_xlfn.XLOOKUP(Tool_Austria!$F236&amp;$E$2,'Cooking methods'!$A:$A&amp;'Cooking methods'!$B:$B,'Cooking methods'!C:C)*$E236,"")</f>
        <v>1.4288165150000002E-2</v>
      </c>
      <c r="AC236" cm="1">
        <f t="array" ref="AC236">IFERROR(_xlfn.XLOOKUP(Tool_Austria!$F236&amp;$E$2,'Cooking methods'!$A:$A&amp;'Cooking methods'!$B:$B,'Cooking methods'!D:D)*$E236,"")</f>
        <v>5.1172914467499998E-10</v>
      </c>
      <c r="AD236" cm="1">
        <f t="array" ref="AD236">IFERROR(_xlfn.XLOOKUP(Tool_Austria!$F236&amp;$E$2,'Cooking methods'!$A:$A&amp;'Cooking methods'!$B:$B,'Cooking methods'!E:E)*$E236,"")</f>
        <v>1.0157250000000001E-3</v>
      </c>
      <c r="AE236" cm="1">
        <f t="array" ref="AE236">IFERROR(_xlfn.XLOOKUP(Tool_Austria!$F236&amp;$E$2,'Cooking methods'!$A:$A&amp;'Cooking methods'!$B:$B,'Cooking methods'!F:F)*$E236,"")</f>
        <v>2.5876481775000005E-5</v>
      </c>
      <c r="AF236" cm="1">
        <f t="array" ref="AF236">IFERROR(_xlfn.XLOOKUP(Tool_Austria!$F236&amp;$E$2,'Cooking methods'!$A:$A&amp;'Cooking methods'!$B:$B,'Cooking methods'!G:G)*$E236,"")</f>
        <v>1.0442418600000001E-10</v>
      </c>
      <c r="AG236" cm="1">
        <f t="array" ref="AG236">IFERROR(_xlfn.XLOOKUP(Tool_Austria!$F236&amp;$E$2,'Cooking methods'!$A:$A&amp;'Cooking methods'!$B:$B,'Cooking methods'!H:H)*$E236,"")</f>
        <v>5.9255291099999997E-11</v>
      </c>
      <c r="AH236" cm="1">
        <f t="array" ref="AH236">IFERROR(_xlfn.XLOOKUP(Tool_Austria!$F236&amp;$E$2,'Cooking methods'!$A:$A&amp;'Cooking methods'!$B:$B,'Cooking methods'!I:I)*$E236,"")</f>
        <v>3.2112150370000001E-11</v>
      </c>
      <c r="AI236" cm="1">
        <f t="array" ref="AI236">IFERROR(_xlfn.XLOOKUP(Tool_Austria!$F236&amp;$E$2,'Cooking methods'!$A:$A&amp;'Cooking methods'!$B:$B,'Cooking methods'!J:J)*$E236,"")</f>
        <v>1.8040359875000002E-5</v>
      </c>
      <c r="AJ236" cm="1">
        <f t="array" ref="AJ236">IFERROR(_xlfn.XLOOKUP(Tool_Austria!$F236&amp;$E$2,'Cooking methods'!$A:$A&amp;'Cooking methods'!$B:$B,'Cooking methods'!K:K)*$E236,"")</f>
        <v>3.8644939625000001E-6</v>
      </c>
      <c r="AK236" cm="1">
        <f t="array" ref="AK236">IFERROR(_xlfn.XLOOKUP(Tool_Austria!$F236&amp;$E$2,'Cooking methods'!$A:$A&amp;'Cooking methods'!$B:$B,'Cooking methods'!L:L)*$E236,"")</f>
        <v>7.3068617500000007E-6</v>
      </c>
      <c r="AL236" cm="1">
        <f t="array" ref="AL236">IFERROR(_xlfn.XLOOKUP(Tool_Austria!$F236&amp;$E$2,'Cooking methods'!$A:$A&amp;'Cooking methods'!$B:$B,'Cooking methods'!M:M)*$E236,"")</f>
        <v>4.9290955625000007E-5</v>
      </c>
      <c r="AM236" cm="1">
        <f t="array" ref="AM236">IFERROR(_xlfn.XLOOKUP(Tool_Austria!$F236&amp;$E$2,'Cooking methods'!$A:$A&amp;'Cooking methods'!$B:$B,'Cooking methods'!N:N)*$E236,"")</f>
        <v>3.6268664399999997E-2</v>
      </c>
      <c r="AN236" cm="1">
        <f t="array" ref="AN236">IFERROR(_xlfn.XLOOKUP(Tool_Austria!$F236&amp;$E$2,'Cooking methods'!$A:$A&amp;'Cooking methods'!$B:$B,'Cooking methods'!O:O)*$E236,"")</f>
        <v>2.0922296500000003E-2</v>
      </c>
      <c r="AO236" cm="1">
        <f t="array" ref="AO236">IFERROR(_xlfn.XLOOKUP(Tool_Austria!$F236&amp;$E$2,'Cooking methods'!$A:$A&amp;'Cooking methods'!$B:$B,'Cooking methods'!P:P)*$E236,"")</f>
        <v>3.7464766500000003E-3</v>
      </c>
      <c r="AP236" cm="1">
        <f t="array" ref="AP236">IFERROR(_xlfn.XLOOKUP(Tool_Austria!$F236&amp;$E$2,'Cooking methods'!$A:$A&amp;'Cooking methods'!$B:$B,'Cooking methods'!Q:Q)*$E236,"")</f>
        <v>0.22550168145000005</v>
      </c>
      <c r="AQ236" cm="1">
        <f t="array" ref="AQ236">IFERROR(_xlfn.XLOOKUP(Tool_Austria!$F236&amp;$E$2,'Cooking methods'!$A:$A&amp;'Cooking methods'!$B:$B,'Cooking methods'!R:R)*$E236,"")</f>
        <v>2.1701295370000001E-8</v>
      </c>
      <c r="AR236" cm="1">
        <f t="array" ref="AR236">IFERROR(_xlfn.XLOOKUP(Tool_Austria!$G236&amp;$E$2,'Waste management'!$A:$A&amp;'Waste management'!$B:$B,'Waste management'!C:C)*$E236,"")</f>
        <v>4.0592750000000002E-3</v>
      </c>
      <c r="AS236" cm="1">
        <f t="array" ref="AS236">IFERROR(_xlfn.XLOOKUP(Tool_Austria!$G236&amp;$E$2,'Waste management'!$A:$A&amp;'Waste management'!$B:$B,'Waste management'!D:D)*$E236,"")</f>
        <v>2.7695072500000001E-11</v>
      </c>
      <c r="AT236" cm="1">
        <f t="array" ref="AT236">IFERROR(_xlfn.XLOOKUP(Tool_Austria!$G236&amp;$E$2,'Waste management'!$A:$A&amp;'Waste management'!$B:$B,'Waste management'!E:E)*$E236,"")</f>
        <v>7.4675000000000013E-5</v>
      </c>
      <c r="AU236" cm="1">
        <f t="array" ref="AU236">IFERROR(_xlfn.XLOOKUP(Tool_Austria!$G236&amp;$E$2,'Waste management'!$A:$A&amp;'Waste management'!$B:$B,'Waste management'!F:F)*$E236,"")</f>
        <v>8.7000000000000014E-6</v>
      </c>
      <c r="AV236" cm="1">
        <f t="array" ref="AV236">IFERROR(_xlfn.XLOOKUP(Tool_Austria!$G236&amp;$E$2,'Waste management'!$A:$A&amp;'Waste management'!$B:$B,'Waste management'!G:G)*$E236,"")</f>
        <v>8.3952100000000012E-10</v>
      </c>
      <c r="AW236" cm="1">
        <f t="array" ref="AW236">IFERROR(_xlfn.XLOOKUP(Tool_Austria!$G236&amp;$E$2,'Waste management'!$A:$A&amp;'Waste management'!$B:$B,'Waste management'!H:H)*$E236,"")</f>
        <v>2.7365197500000002E-11</v>
      </c>
      <c r="AX236" cm="1">
        <f t="array" ref="AX236">IFERROR(_xlfn.XLOOKUP(Tool_Austria!$G236&amp;$E$2,'Waste management'!$A:$A&amp;'Waste management'!$B:$B,'Waste management'!I:I)*$E236,"")</f>
        <v>1.9455882500000004E-11</v>
      </c>
      <c r="AY236" cm="1">
        <f t="array" ref="AY236">IFERROR(_xlfn.XLOOKUP(Tool_Austria!$G236&amp;$E$2,'Waste management'!$A:$A&amp;'Waste management'!$B:$B,'Waste management'!J:J)*$E236,"")</f>
        <v>1.6022500000000003E-4</v>
      </c>
      <c r="AZ236" cm="1">
        <f t="array" ref="AZ236">IFERROR(_xlfn.XLOOKUP(Tool_Austria!$G236&amp;$E$2,'Waste management'!$A:$A&amp;'Waste management'!$B:$B,'Waste management'!K:K)*$E236,"")</f>
        <v>3.9000795000000006E-7</v>
      </c>
      <c r="BA236" cm="1">
        <f t="array" ref="BA236">IFERROR(_xlfn.XLOOKUP(Tool_Austria!$G236&amp;$E$2,'Waste management'!$A:$A&amp;'Waste management'!$B:$B,'Waste management'!L:L)*$E236,"")</f>
        <v>7.0181015000000006E-6</v>
      </c>
      <c r="BB236" cm="1">
        <f t="array" ref="BB236">IFERROR(_xlfn.XLOOKUP(Tool_Austria!$G236&amp;$E$2,'Waste management'!$A:$A&amp;'Waste management'!$B:$B,'Waste management'!M:M)*$E236,"")</f>
        <v>7.0615000000000012E-4</v>
      </c>
      <c r="BC236" cm="1">
        <f t="array" ref="BC236">IFERROR(_xlfn.XLOOKUP(Tool_Austria!$G236&amp;$E$2,'Waste management'!$A:$A&amp;'Waste management'!$B:$B,'Waste management'!N:N)*$E236,"")</f>
        <v>0.60719765000000003</v>
      </c>
      <c r="BD236" cm="1">
        <f t="array" ref="BD236">IFERROR(_xlfn.XLOOKUP(Tool_Austria!$G236&amp;$E$2,'Waste management'!$A:$A&amp;'Waste management'!$B:$B,'Waste management'!O:O)*$E236,"")</f>
        <v>3.8715725000000006E-2</v>
      </c>
      <c r="BE236" cm="1">
        <f t="array" ref="BE236">IFERROR(_xlfn.XLOOKUP(Tool_Austria!$G236&amp;$E$2,'Waste management'!$A:$A&amp;'Waste management'!$B:$B,'Waste management'!P:P)*$E236,"")</f>
        <v>8.3592500000000017E-4</v>
      </c>
      <c r="BF236" cm="1">
        <f t="array" ref="BF236">IFERROR(_xlfn.XLOOKUP(Tool_Austria!$G236&amp;$E$2,'Waste management'!$A:$A&amp;'Waste management'!$B:$B,'Waste management'!Q:Q)*$E236,"")</f>
        <v>2.4330275000000002E-2</v>
      </c>
      <c r="BG236" cm="1">
        <f t="array" ref="BG236">IFERROR(_xlfn.XLOOKUP(Tool_Austria!$G236&amp;$E$2,'Waste management'!$A:$A&amp;'Waste management'!$B:$B,'Waste management'!R:R)*$E236,"")</f>
        <v>7.9068500000000011E-9</v>
      </c>
      <c r="BH236">
        <f>IFERROR((L236+AR236+AB236)*_xlfn.XLOOKUP(Tool_Austria!BH$4,Monetization_Factors!$A:$A,Monetization_Factors!$D:$D),"")</f>
        <v>7.7321921822578396E-2</v>
      </c>
      <c r="BI236">
        <f>IFERROR((M236+AS236+AC236)*_xlfn.XLOOKUP(Tool_Austria!BI$4,Monetization_Factors!$A:$A,Monetization_Factors!$D:$D),"")</f>
        <v>2.2154586543180223E-7</v>
      </c>
      <c r="BJ236">
        <f>IFERROR((N236+AT236+AD236)*_xlfn.XLOOKUP(Tool_Austria!BJ$4,Monetization_Factors!$A:$A,Monetization_Factors!$D:$D),"")</f>
        <v>8.0103985422736075E-5</v>
      </c>
      <c r="BK236">
        <f>IFERROR((O236+AU236+AE236)*_xlfn.XLOOKUP(Tool_Austria!BK$4,Monetization_Factors!$A:$A,Monetization_Factors!$D:$D),"")</f>
        <v>1.5924719860658648E-3</v>
      </c>
      <c r="BL236">
        <f>IFERROR((P236+AV236+AF236)*_xlfn.XLOOKUP(Tool_Austria!BL$4,Monetization_Factors!$A:$A,Monetization_Factors!$D:$D),"")</f>
        <v>5.2006273821058914E-2</v>
      </c>
      <c r="BM236">
        <f>IFERROR((Q236+AW236+AG236)*_xlfn.XLOOKUP(Tool_Austria!BM$4,Monetization_Factors!$A:$A,Monetization_Factors!$D:$D),"")</f>
        <v>1.5088079904863336E-3</v>
      </c>
      <c r="BN236">
        <f>IFERROR((R236+AX236+AH236)*_xlfn.XLOOKUP(Tool_Austria!BN$4,Monetization_Factors!$A:$A,Monetization_Factors!$D:$D),"")</f>
        <v>3.8325081871528433E-4</v>
      </c>
      <c r="BO236">
        <f>IFERROR((S236+AY236+AI236)*_xlfn.XLOOKUP(Tool_Austria!BO$4,Monetization_Factors!$A:$A,Monetization_Factors!$D:$D),"")</f>
        <v>3.2944737328939131E-3</v>
      </c>
      <c r="BP236">
        <f>IFERROR((T236+AZ236+AJ236)*_xlfn.XLOOKUP(Tool_Austria!BP$4,Monetization_Factors!$A:$A,Monetization_Factors!$D:$D),"")</f>
        <v>1.0912382239855146E-4</v>
      </c>
      <c r="BQ236">
        <f>IFERROR((U236+BA236+AK236)*_xlfn.XLOOKUP(Tool_Austria!BQ$4,Monetization_Factors!$A:$A,Monetization_Factors!$D:$D),"")</f>
        <v>8.0997044045436895E-3</v>
      </c>
      <c r="BR236" t="str">
        <f>IFERROR((V236+BB236+AL236)*_xlfn.XLOOKUP(Tool_Austria!BR$4,Monetization_Factors!$A:$A,Monetization_Factors!$D:$D),"")</f>
        <v/>
      </c>
      <c r="BS236">
        <f>IFERROR((W236+BC236+AM236)*_xlfn.XLOOKUP(Tool_Austria!BS$4,Monetization_Factors!$A:$A,Monetization_Factors!$D:$D),"")</f>
        <v>3.8685853440524078E-4</v>
      </c>
      <c r="BT236">
        <f>IFERROR((X236+BD236+AN236)*_xlfn.XLOOKUP(Tool_Austria!BT$4,Monetization_Factors!$A:$A,Monetization_Factors!$D:$D),"")</f>
        <v>6.4095653786788859E-3</v>
      </c>
      <c r="BU236">
        <f>IFERROR((Y236+BE236+AO236)*_xlfn.XLOOKUP(Tool_Austria!BU$4,Monetization_Factors!$A:$A,Monetization_Factors!$D:$D),"")</f>
        <v>4.2801669557545409E-4</v>
      </c>
      <c r="BV236">
        <f>IFERROR((Z236+BF236+AP236)*_xlfn.XLOOKUP(Tool_Austria!BV$4,Monetization_Factors!$A:$A,Monetization_Factors!$D:$D),"")</f>
        <v>4.2768887174624457E-3</v>
      </c>
      <c r="BW236">
        <f>IFERROR((AA236+BG236+AQ236)*_xlfn.XLOOKUP(Tool_Austria!BW$4,Monetization_Factors!$A:$A,Monetization_Factors!$D:$D),"")</f>
        <v>2.6481680796647543E-6</v>
      </c>
      <c r="BX236" s="38" cm="1">
        <f t="array" ref="BX236">IFERROR(_xlfn.IFS(I236&lt;&gt;0,I236*E236,I236="",J236*E236),"")</f>
        <v>0.43981562714214961</v>
      </c>
      <c r="BY236" s="38">
        <f t="shared" si="123"/>
        <v>0.15590033142423082</v>
      </c>
      <c r="BZ236" s="38">
        <f t="shared" si="124"/>
        <v>0.59571595856638049</v>
      </c>
      <c r="CA236" s="38">
        <f t="shared" si="125"/>
        <v>9.1648609010212378E-4</v>
      </c>
      <c r="CB236">
        <f t="shared" si="132"/>
        <v>0.59432286365000009</v>
      </c>
      <c r="CC236">
        <f t="shared" si="132"/>
        <v>5.5343523896750017E-9</v>
      </c>
      <c r="CD236">
        <f t="shared" si="132"/>
        <v>5.2486477950000006E-2</v>
      </c>
      <c r="CE236">
        <f t="shared" si="132"/>
        <v>1.0520577217750001E-3</v>
      </c>
      <c r="CF236">
        <f t="shared" si="132"/>
        <v>5.2096192586000012E-8</v>
      </c>
      <c r="CG236">
        <f t="shared" si="132"/>
        <v>7.2657261461000013E-9</v>
      </c>
      <c r="CH236">
        <f t="shared" si="132"/>
        <v>3.3336554962000009E-10</v>
      </c>
      <c r="CI236">
        <f t="shared" si="132"/>
        <v>7.5243873098750002E-3</v>
      </c>
      <c r="CJ236">
        <f t="shared" si="132"/>
        <v>4.4734037362500005E-5</v>
      </c>
      <c r="CK236">
        <f t="shared" si="132"/>
        <v>1.9800426932499999E-3</v>
      </c>
      <c r="CL236">
        <f t="shared" si="132"/>
        <v>3.2653974280625012E-2</v>
      </c>
      <c r="CM236">
        <f t="shared" si="132"/>
        <v>7.9497911294000003</v>
      </c>
      <c r="CN236">
        <f t="shared" si="132"/>
        <v>28.784700621500004</v>
      </c>
      <c r="CO236">
        <f t="shared" si="132"/>
        <v>6.7351943925000005E-2</v>
      </c>
      <c r="CP236">
        <f t="shared" si="132"/>
        <v>2.5900440864500003</v>
      </c>
      <c r="CQ236">
        <f t="shared" si="133"/>
        <v>1.2675999478700001E-6</v>
      </c>
      <c r="CR236">
        <f t="shared" si="134"/>
        <v>9.143428671538463E-4</v>
      </c>
      <c r="CS236">
        <f t="shared" si="134"/>
        <v>8.5143882918076952E-12</v>
      </c>
      <c r="CT236">
        <f t="shared" si="134"/>
        <v>8.0748427615384623E-5</v>
      </c>
      <c r="CU236">
        <f t="shared" si="134"/>
        <v>1.6185503411923078E-6</v>
      </c>
      <c r="CV236">
        <f t="shared" si="134"/>
        <v>8.0147988593846175E-11</v>
      </c>
      <c r="CW236">
        <f t="shared" si="134"/>
        <v>1.1178040224769232E-11</v>
      </c>
      <c r="CX236">
        <f t="shared" si="134"/>
        <v>5.1287007633846169E-13</v>
      </c>
      <c r="CY236">
        <f t="shared" si="134"/>
        <v>1.1575980476730769E-5</v>
      </c>
      <c r="CZ236">
        <f t="shared" si="134"/>
        <v>6.8821595942307695E-8</v>
      </c>
      <c r="DA236">
        <f t="shared" si="134"/>
        <v>3.0462195280769231E-6</v>
      </c>
      <c r="DB236">
        <f t="shared" si="134"/>
        <v>5.0236883508653863E-5</v>
      </c>
      <c r="DC236">
        <f t="shared" si="134"/>
        <v>1.2230447891384616E-2</v>
      </c>
      <c r="DD236">
        <f t="shared" si="134"/>
        <v>4.4284154802307699E-2</v>
      </c>
      <c r="DE236">
        <f t="shared" si="134"/>
        <v>1.0361837526923078E-4</v>
      </c>
      <c r="DF236">
        <f t="shared" si="134"/>
        <v>3.9846832099230773E-3</v>
      </c>
      <c r="DG236">
        <f t="shared" si="135"/>
        <v>1.9501537659538464E-9</v>
      </c>
      <c r="DH236" s="5">
        <f>IFERROR(((((L236+AB236)*(1/$H236))+AR236)/$F$2)/($B$2*('CAR.CAP_per person'!B$2)/(_xlfn.XLOOKUP($E$2,EU_countries_GDP!$A$2:$A$29,EU_countries_GDP!$E$2:$E$29))),"")</f>
        <v>2.160125825812316E-2</v>
      </c>
      <c r="DI236" s="5">
        <f>IFERROR(((((M236+AC236)*(1/$H236))+AS236)/$F$2)/($B$2*('CAR.CAP_per person'!C$2)/(_xlfn.XLOOKUP($E$2,EU_countries_GDP!$A$2:$A$29,EU_countries_GDP!$E$2:$E$29))),"")</f>
        <v>2.5419641812048748E-6</v>
      </c>
      <c r="DJ236" s="5">
        <f>IFERROR(((((N236+AD236)*(1/$H236))+AT236)/$F$2)/($B$2*('CAR.CAP_per person'!D$2)/(_xlfn.XLOOKUP($E$2,EU_countries_GDP!$A$2:$A$29,EU_countries_GDP!$E$2:$E$29))),"")</f>
        <v>2.4710760041085429E-5</v>
      </c>
      <c r="DK236" s="5">
        <f>IFERROR(((((O236+AE236)*(1/$H236))+AU236)/$F$2)/($B$2*('CAR.CAP_per person'!E$2)/(_xlfn.XLOOKUP($E$2,EU_countries_GDP!$A$2:$A$29,EU_countries_GDP!$E$2:$E$29))),"")</f>
        <v>6.4019897832352085E-4</v>
      </c>
      <c r="DL236" s="5">
        <f>IFERROR(((((P236+AF236)*(1/$H236))+AV236)/$F$2)/($B$2*('CAR.CAP_per person'!F$2)/(_xlfn.XLOOKUP($E$2,EU_countries_GDP!$A$2:$A$29,EU_countries_GDP!$E$2:$E$29))),"")</f>
        <v>2.487866762523825E-2</v>
      </c>
      <c r="DM236" s="5">
        <f>IFERROR(((((Q236+AG236)*(1/$H236))+AW236)/$F$2)/($B$2*('CAR.CAP_per person'!G$2)/(_xlfn.XLOOKUP($E$2,EU_countries_GDP!$A$2:$A$29,EU_countries_GDP!$E$2:$E$29))),"")</f>
        <v>1.8735603257897461E-3</v>
      </c>
      <c r="DN236" s="5">
        <f>IFERROR(((((R236+AH236)*(1/$H236))+AX236)/$F$2)/($B$2*('CAR.CAP_per person'!H$2)/(_xlfn.XLOOKUP($E$2,EU_countries_GDP!$A$2:$A$29,EU_countries_GDP!$E$2:$E$29))),"")</f>
        <v>1.9727822476448861E-5</v>
      </c>
      <c r="DO236" s="5">
        <f>IFERROR(((((S236+AI236)*(1/$H236))+AY236)/$F$2)/($B$2*('CAR.CAP_per person'!I$2)/(_xlfn.XLOOKUP($E$2,EU_countries_GDP!$A$2:$A$29,EU_countries_GDP!$E$2:$E$29))),"")</f>
        <v>1.8474692360754129E-3</v>
      </c>
      <c r="DP236" s="5">
        <f>IFERROR(((((T236+AJ236)*(1/$H236))+AZ236)/$F$2)/($B$2*('CAR.CAP_per person'!J$2)/(_xlfn.XLOOKUP($E$2,EU_countries_GDP!$A$2:$A$29,EU_countries_GDP!$E$2:$E$29))),"")</f>
        <v>1.9051827626549395E-3</v>
      </c>
      <c r="DQ236" s="5">
        <f>IFERROR(((((U236+AK236)*(1/$H236))+BA236)/$F$2)/($B$2*('CAR.CAP_per person'!K$2)/(_xlfn.XLOOKUP($E$2,EU_countries_GDP!$A$2:$A$29,EU_countries_GDP!$E$2:$E$29))),"")</f>
        <v>2.4474677411082937E-3</v>
      </c>
      <c r="DR236" s="5">
        <f>IFERROR(((((V236+AL236)*(1/$H236))+BB236)/$F$2)/($B$2*('CAR.CAP_per person'!L$2)/(_xlfn.XLOOKUP($E$2,EU_countries_GDP!$A$2:$A$29,EU_countries_GDP!$E$2:$E$29))),"")</f>
        <v>1.3104817196413353E-3</v>
      </c>
      <c r="DS236" s="5">
        <f>IFERROR(((((W236+AM236)*(1/$H236))+BC236)/$F$2)/($B$2*('CAR.CAP_per person'!M$2)/(_xlfn.XLOOKUP($E$2,EU_countries_GDP!$A$2:$A$29,EU_countries_GDP!$E$2:$E$29))),"")</f>
        <v>1.4579383734194011E-2</v>
      </c>
      <c r="DT236" s="5">
        <f>IFERROR(((((X236+AN236)*(1/$H236))+BD236)/$F$2)/($B$2*('CAR.CAP_per person'!N$2)/(_xlfn.XLOOKUP($E$2,EU_countries_GDP!$A$2:$A$29,EU_countries_GDP!$E$2:$E$29))),"")</f>
        <v>0.56124240148332438</v>
      </c>
      <c r="DU236" s="5">
        <f>IFERROR(((((Y236+AO236)*(1/$H236))+BE236)/$F$2)/($B$2*('CAR.CAP_per person'!O$2)/(_xlfn.XLOOKUP($E$2,EU_countries_GDP!$A$2:$A$29,EU_countries_GDP!$E$2:$E$29))),"")</f>
        <v>9.1486180527593997E-5</v>
      </c>
      <c r="DV236" s="5">
        <f>IFERROR(((((Z236+AP236)*(1/$H236))+BF236)/$F$2)/($B$2*('CAR.CAP_per person'!P$2)/(_xlfn.XLOOKUP($E$2,EU_countries_GDP!$A$2:$A$29,EU_countries_GDP!$E$2:$E$29))),"")</f>
        <v>2.859086223866891E-3</v>
      </c>
      <c r="DW236" s="5">
        <f>IFERROR(((((AA236+AQ236)*(1/$H236))+BG236)/$F$2)/($B$2*('CAR.CAP_per person'!Q$2)/(_xlfn.XLOOKUP($E$2,EU_countries_GDP!$A$2:$A$29,EU_countries_GDP!$E$2:$E$29))),"")</f>
        <v>1.4274033703831439E-3</v>
      </c>
    </row>
    <row r="237" spans="1:127">
      <c r="A237" t="s">
        <v>226</v>
      </c>
      <c r="B237" t="str">
        <f>_xlfn.XLOOKUP(D237,Table5[Ingredient],Table5[Category],"",FALSE)</f>
        <v xml:space="preserve">Other </v>
      </c>
      <c r="C237" s="33" t="s">
        <v>229</v>
      </c>
      <c r="D237" s="33" t="s">
        <v>187</v>
      </c>
      <c r="E237" s="33">
        <v>5.800000000000001E-2</v>
      </c>
      <c r="F237" s="33" t="s">
        <v>179</v>
      </c>
      <c r="G237" s="33" t="s">
        <v>180</v>
      </c>
      <c r="H237" s="91">
        <f>Dataset_AT!S116</f>
        <v>0.61702127659574479</v>
      </c>
      <c r="I237" s="33"/>
      <c r="J237" s="37">
        <f>IFERROR(INDEX('AveragePrices&amp;Codes'!G:AG, MATCH($D237, 'AveragePrices&amp;Codes'!$A:$A, 0), MATCH(Tool_Austria!$E$2, 'AveragePrices&amp;Codes'!$G$1:$AG$1, 0)),"")</f>
        <v>2.7022484230769233</v>
      </c>
      <c r="K237" s="37">
        <f>IFERROR(E237/(_xlfn.XLOOKUP(A237,Dataset_AT!$V$2:$V$9,Dataset_AT!$W$2:$W$9)),"")</f>
        <v>6.7441860465116289E-4</v>
      </c>
      <c r="L237">
        <f>IFERROR(IF($F237="Raw",_xlfn.XLOOKUP(_xlfn.XLOOKUP(Tool_Austria!$D237,'AveragePrices&amp;Codes'!$A:$A,'AveragePrices&amp;Codes'!$B:$B),AGRIBALYSE_Raw!$B:$B,AGRIBALYSE_Raw!O:O)*$E237,_xlfn.XLOOKUP(_xlfn.XLOOKUP(Tool_Austria!$D237,'AveragePrices&amp;Codes'!$A:$A,'AveragePrices&amp;Codes'!$B:$B),AGRIBALYSE_Cooked!$C:$C,AGRIBALYSE_Cooked!P:P)*$E237),"")</f>
        <v>0.13350962644444445</v>
      </c>
      <c r="M237">
        <f>IFERROR(IF($F237="Raw",_xlfn.XLOOKUP(_xlfn.XLOOKUP(Tool_Austria!$D237,'AveragePrices&amp;Codes'!$A:$A,'AveragePrices&amp;Codes'!$B:$B),AGRIBALYSE_Raw!$B:$B,AGRIBALYSE_Raw!P:P)*$E237,_xlfn.XLOOKUP(_xlfn.XLOOKUP(Tool_Austria!$D237,'AveragePrices&amp;Codes'!$A:$A,'AveragePrices&amp;Codes'!$B:$B),AGRIBALYSE_Cooked!$C:$C,AGRIBALYSE_Cooked!Q:Q)*$E237),"")</f>
        <v>2.5234698000000001E-9</v>
      </c>
      <c r="N237">
        <f>IFERROR(IF($F237="Raw",_xlfn.XLOOKUP(_xlfn.XLOOKUP(Tool_Austria!$D237,'AveragePrices&amp;Codes'!$A:$A,'AveragePrices&amp;Codes'!$B:$B),AGRIBALYSE_Raw!$B:$B,AGRIBALYSE_Raw!Q:Q)*$E237,_xlfn.XLOOKUP(_xlfn.XLOOKUP(Tool_Austria!$D237,'AveragePrices&amp;Codes'!$A:$A,'AveragePrices&amp;Codes'!$B:$B),AGRIBALYSE_Cooked!$C:$C,AGRIBALYSE_Cooked!R:R)*$E237),"")</f>
        <v>1.6260263266666668E-2</v>
      </c>
      <c r="O237">
        <f>IFERROR(IF($F237="Raw",_xlfn.XLOOKUP(_xlfn.XLOOKUP(Tool_Austria!$D237,'AveragePrices&amp;Codes'!$A:$A,'AveragePrices&amp;Codes'!$B:$B),AGRIBALYSE_Raw!$B:$B,AGRIBALYSE_Raw!R:R)*$E237,_xlfn.XLOOKUP(_xlfn.XLOOKUP(Tool_Austria!$D237,'AveragePrices&amp;Codes'!$A:$A,'AveragePrices&amp;Codes'!$B:$B),AGRIBALYSE_Cooked!$C:$C,AGRIBALYSE_Cooked!S:S)*$E237),"")</f>
        <v>4.9266749888888888E-4</v>
      </c>
      <c r="P237">
        <f>IFERROR(IF($F237="Raw",_xlfn.XLOOKUP(_xlfn.XLOOKUP(Tool_Austria!$D237,'AveragePrices&amp;Codes'!$A:$A,'AveragePrices&amp;Codes'!$B:$B),AGRIBALYSE_Raw!$B:$B,AGRIBALYSE_Raw!S:S)*$E237,_xlfn.XLOOKUP(_xlfn.XLOOKUP(Tool_Austria!$D237,'AveragePrices&amp;Codes'!$A:$A,'AveragePrices&amp;Codes'!$B:$B),AGRIBALYSE_Cooked!$C:$C,AGRIBALYSE_Cooked!T:T)*$E237),"")</f>
        <v>1.5328325711111113E-8</v>
      </c>
      <c r="Q237">
        <f>IFERROR(IF($F237="Raw",_xlfn.XLOOKUP(_xlfn.XLOOKUP(Tool_Austria!$D237,'AveragePrices&amp;Codes'!$A:$A,'AveragePrices&amp;Codes'!$B:$B),AGRIBALYSE_Raw!$B:$B,AGRIBALYSE_Raw!T:T)*$E237,_xlfn.XLOOKUP(_xlfn.XLOOKUP(Tool_Austria!$D237,'AveragePrices&amp;Codes'!$A:$A,'AveragePrices&amp;Codes'!$B:$B),AGRIBALYSE_Cooked!$C:$C,AGRIBALYSE_Cooked!U:U)*$E237),"")</f>
        <v>1.989273688888889E-9</v>
      </c>
      <c r="R237">
        <f>IFERROR(IF($F237="Raw",_xlfn.XLOOKUP(_xlfn.XLOOKUP(Tool_Austria!$D237,'AveragePrices&amp;Codes'!$A:$A,'AveragePrices&amp;Codes'!$B:$B),AGRIBALYSE_Raw!$B:$B,AGRIBALYSE_Raw!U:U)*$E237,_xlfn.XLOOKUP(_xlfn.XLOOKUP(Tool_Austria!$D237,'AveragePrices&amp;Codes'!$A:$A,'AveragePrices&amp;Codes'!$B:$B),AGRIBALYSE_Cooked!$C:$C,AGRIBALYSE_Cooked!V:V)*$E237),"")</f>
        <v>1.5906880866666666E-10</v>
      </c>
      <c r="S237">
        <f>IFERROR(IF($F237="Raw",_xlfn.XLOOKUP(_xlfn.XLOOKUP(Tool_Austria!$D237,'AveragePrices&amp;Codes'!$A:$A,'AveragePrices&amp;Codes'!$B:$B),AGRIBALYSE_Raw!$B:$B,AGRIBALYSE_Raw!V:V)*$E237,_xlfn.XLOOKUP(_xlfn.XLOOKUP(Tool_Austria!$D237,'AveragePrices&amp;Codes'!$A:$A,'AveragePrices&amp;Codes'!$B:$B),AGRIBALYSE_Cooked!$C:$C,AGRIBALYSE_Cooked!W:W)*$E237),"")</f>
        <v>2.0586822244444444E-3</v>
      </c>
      <c r="T237">
        <f>IFERROR(IF($F237="Raw",_xlfn.XLOOKUP(_xlfn.XLOOKUP(Tool_Austria!$D237,'AveragePrices&amp;Codes'!$A:$A,'AveragePrices&amp;Codes'!$B:$B),AGRIBALYSE_Raw!$B:$B,AGRIBALYSE_Raw!W:W)*$E237,_xlfn.XLOOKUP(_xlfn.XLOOKUP(Tool_Austria!$D237,'AveragePrices&amp;Codes'!$A:$A,'AveragePrices&amp;Codes'!$B:$B),AGRIBALYSE_Cooked!$C:$C,AGRIBALYSE_Cooked!X:X)*$E237),"")</f>
        <v>3.6953110155555559E-5</v>
      </c>
      <c r="U237">
        <f>IFERROR(IF($F237="Raw",_xlfn.XLOOKUP(_xlfn.XLOOKUP(Tool_Austria!$D237,'AveragePrices&amp;Codes'!$A:$A,'AveragePrices&amp;Codes'!$B:$B),AGRIBALYSE_Raw!$B:$B,AGRIBALYSE_Raw!X:X)*$E237,_xlfn.XLOOKUP(_xlfn.XLOOKUP(Tool_Austria!$D237,'AveragePrices&amp;Codes'!$A:$A,'AveragePrices&amp;Codes'!$B:$B),AGRIBALYSE_Cooked!$C:$C,AGRIBALYSE_Cooked!Y:Y)*$E237),"")</f>
        <v>9.0504785333333343E-4</v>
      </c>
      <c r="V237">
        <f>IFERROR(IF($F237="Raw",_xlfn.XLOOKUP(_xlfn.XLOOKUP(Tool_Austria!$D237,'AveragePrices&amp;Codes'!$A:$A,'AveragePrices&amp;Codes'!$B:$B),AGRIBALYSE_Raw!$B:$B,AGRIBALYSE_Raw!Y:Y)*$E237,_xlfn.XLOOKUP(_xlfn.XLOOKUP(Tool_Austria!$D237,'AveragePrices&amp;Codes'!$A:$A,'AveragePrices&amp;Codes'!$B:$B),AGRIBALYSE_Cooked!$C:$C,AGRIBALYSE_Cooked!Z:Z)*$E237),"")</f>
        <v>8.9081284888888907E-3</v>
      </c>
      <c r="W237">
        <f>IFERROR(IF($F237="Raw",_xlfn.XLOOKUP(_xlfn.XLOOKUP(Tool_Austria!$D237,'AveragePrices&amp;Codes'!$A:$A,'AveragePrices&amp;Codes'!$B:$B),AGRIBALYSE_Raw!$B:$B,AGRIBALYSE_Raw!Z:Z)*$E237,_xlfn.XLOOKUP(_xlfn.XLOOKUP(Tool_Austria!$D237,'AveragePrices&amp;Codes'!$A:$A,'AveragePrices&amp;Codes'!$B:$B),AGRIBALYSE_Cooked!$C:$C,AGRIBALYSE_Cooked!AA:AA)*$E237),"")</f>
        <v>4.4202059066666672</v>
      </c>
      <c r="X237">
        <f>IFERROR(IF($F237="Raw",_xlfn.XLOOKUP(_xlfn.XLOOKUP(Tool_Austria!$D237,'AveragePrices&amp;Codes'!$A:$A,'AveragePrices&amp;Codes'!$B:$B),AGRIBALYSE_Raw!$B:$B,AGRIBALYSE_Raw!AA:AA)*$E237,_xlfn.XLOOKUP(_xlfn.XLOOKUP(Tool_Austria!$D237,'AveragePrices&amp;Codes'!$A:$A,'AveragePrices&amp;Codes'!$B:$B),AGRIBALYSE_Cooked!$C:$C,AGRIBALYSE_Cooked!AB:AB)*$E237),"")</f>
        <v>11.580898022222222</v>
      </c>
      <c r="Y237">
        <f>IFERROR(IF($F237="Raw",_xlfn.XLOOKUP(_xlfn.XLOOKUP(Tool_Austria!$D237,'AveragePrices&amp;Codes'!$A:$A,'AveragePrices&amp;Codes'!$B:$B),AGRIBALYSE_Raw!$B:$B,AGRIBALYSE_Raw!AB:AB)*$E237,_xlfn.XLOOKUP(_xlfn.XLOOKUP(Tool_Austria!$D237,'AveragePrices&amp;Codes'!$A:$A,'AveragePrices&amp;Codes'!$B:$B),AGRIBALYSE_Cooked!$C:$C,AGRIBALYSE_Cooked!AC:AC)*$E237),"")</f>
        <v>5.566951231111112E-2</v>
      </c>
      <c r="Z237">
        <f>IFERROR(IF($F237="Raw",_xlfn.XLOOKUP(_xlfn.XLOOKUP(Tool_Austria!$D237,'AveragePrices&amp;Codes'!$A:$A,'AveragePrices&amp;Codes'!$B:$B),AGRIBALYSE_Raw!$B:$B,AGRIBALYSE_Raw!AC:AC)*$E237,_xlfn.XLOOKUP(_xlfn.XLOOKUP(Tool_Austria!$D237,'AveragePrices&amp;Codes'!$A:$A,'AveragePrices&amp;Codes'!$B:$B),AGRIBALYSE_Cooked!$C:$C,AGRIBALYSE_Cooked!AD:AD)*$E237),"")</f>
        <v>1.1593095422222224</v>
      </c>
      <c r="AA237">
        <f>IFERROR(IF($F237="Raw",_xlfn.XLOOKUP(_xlfn.XLOOKUP(Tool_Austria!$D237,'AveragePrices&amp;Codes'!$A:$A,'AveragePrices&amp;Codes'!$B:$B),AGRIBALYSE_Raw!$B:$B,AGRIBALYSE_Raw!AD:AD)*$E237,_xlfn.XLOOKUP(_xlfn.XLOOKUP(Tool_Austria!$D237,'AveragePrices&amp;Codes'!$A:$A,'AveragePrices&amp;Codes'!$B:$B),AGRIBALYSE_Cooked!$C:$C,AGRIBALYSE_Cooked!AE:AE)*$E237),"")</f>
        <v>4.9150861377777793E-7</v>
      </c>
      <c r="AB237" cm="1">
        <f t="array" ref="AB237">IFERROR(_xlfn.XLOOKUP(Tool_Austria!$F237&amp;$E$2,'Cooking methods'!$A:$A&amp;'Cooking methods'!$B:$B,'Cooking methods'!C:C)*$E237,"")</f>
        <v>1.1430532120000003E-2</v>
      </c>
      <c r="AC237" cm="1">
        <f t="array" ref="AC237">IFERROR(_xlfn.XLOOKUP(Tool_Austria!$F237&amp;$E$2,'Cooking methods'!$A:$A&amp;'Cooking methods'!$B:$B,'Cooking methods'!D:D)*$E237,"")</f>
        <v>4.0938331574000003E-10</v>
      </c>
      <c r="AD237" cm="1">
        <f t="array" ref="AD237">IFERROR(_xlfn.XLOOKUP(Tool_Austria!$F237&amp;$E$2,'Cooking methods'!$A:$A&amp;'Cooking methods'!$B:$B,'Cooking methods'!E:E)*$E237,"")</f>
        <v>8.1258000000000003E-4</v>
      </c>
      <c r="AE237" cm="1">
        <f t="array" ref="AE237">IFERROR(_xlfn.XLOOKUP(Tool_Austria!$F237&amp;$E$2,'Cooking methods'!$A:$A&amp;'Cooking methods'!$B:$B,'Cooking methods'!F:F)*$E237,"")</f>
        <v>2.0701185420000006E-5</v>
      </c>
      <c r="AF237" cm="1">
        <f t="array" ref="AF237">IFERROR(_xlfn.XLOOKUP(Tool_Austria!$F237&amp;$E$2,'Cooking methods'!$A:$A&amp;'Cooking methods'!$B:$B,'Cooking methods'!G:G)*$E237,"")</f>
        <v>8.3539348800000015E-11</v>
      </c>
      <c r="AG237" cm="1">
        <f t="array" ref="AG237">IFERROR(_xlfn.XLOOKUP(Tool_Austria!$F237&amp;$E$2,'Cooking methods'!$A:$A&amp;'Cooking methods'!$B:$B,'Cooking methods'!H:H)*$E237,"")</f>
        <v>4.7404232880000004E-11</v>
      </c>
      <c r="AH237" cm="1">
        <f t="array" ref="AH237">IFERROR(_xlfn.XLOOKUP(Tool_Austria!$F237&amp;$E$2,'Cooking methods'!$A:$A&amp;'Cooking methods'!$B:$B,'Cooking methods'!I:I)*$E237,"")</f>
        <v>2.5689720296000004E-11</v>
      </c>
      <c r="AI237" cm="1">
        <f t="array" ref="AI237">IFERROR(_xlfn.XLOOKUP(Tool_Austria!$F237&amp;$E$2,'Cooking methods'!$A:$A&amp;'Cooking methods'!$B:$B,'Cooking methods'!J:J)*$E237,"")</f>
        <v>1.4432287900000003E-5</v>
      </c>
      <c r="AJ237" cm="1">
        <f t="array" ref="AJ237">IFERROR(_xlfn.XLOOKUP(Tool_Austria!$F237&amp;$E$2,'Cooking methods'!$A:$A&amp;'Cooking methods'!$B:$B,'Cooking methods'!K:K)*$E237,"")</f>
        <v>3.0915951700000007E-6</v>
      </c>
      <c r="AK237" cm="1">
        <f t="array" ref="AK237">IFERROR(_xlfn.XLOOKUP(Tool_Austria!$F237&amp;$E$2,'Cooking methods'!$A:$A&amp;'Cooking methods'!$B:$B,'Cooking methods'!L:L)*$E237,"")</f>
        <v>5.8454894000000007E-6</v>
      </c>
      <c r="AL237" cm="1">
        <f t="array" ref="AL237">IFERROR(_xlfn.XLOOKUP(Tool_Austria!$F237&amp;$E$2,'Cooking methods'!$A:$A&amp;'Cooking methods'!$B:$B,'Cooking methods'!M:M)*$E237,"")</f>
        <v>3.9432764500000006E-5</v>
      </c>
      <c r="AM237" cm="1">
        <f t="array" ref="AM237">IFERROR(_xlfn.XLOOKUP(Tool_Austria!$F237&amp;$E$2,'Cooking methods'!$A:$A&amp;'Cooking methods'!$B:$B,'Cooking methods'!N:N)*$E237,"")</f>
        <v>2.9014931520000002E-2</v>
      </c>
      <c r="AN237" cm="1">
        <f t="array" ref="AN237">IFERROR(_xlfn.XLOOKUP(Tool_Austria!$F237&amp;$E$2,'Cooking methods'!$A:$A&amp;'Cooking methods'!$B:$B,'Cooking methods'!O:O)*$E237,"")</f>
        <v>1.6737837200000001E-2</v>
      </c>
      <c r="AO237" cm="1">
        <f t="array" ref="AO237">IFERROR(_xlfn.XLOOKUP(Tool_Austria!$F237&amp;$E$2,'Cooking methods'!$A:$A&amp;'Cooking methods'!$B:$B,'Cooking methods'!P:P)*$E237,"")</f>
        <v>2.9971813200000003E-3</v>
      </c>
      <c r="AP237" cm="1">
        <f t="array" ref="AP237">IFERROR(_xlfn.XLOOKUP(Tool_Austria!$F237&amp;$E$2,'Cooking methods'!$A:$A&amp;'Cooking methods'!$B:$B,'Cooking methods'!Q:Q)*$E237,"")</f>
        <v>0.18040134516000003</v>
      </c>
      <c r="AQ237" cm="1">
        <f t="array" ref="AQ237">IFERROR(_xlfn.XLOOKUP(Tool_Austria!$F237&amp;$E$2,'Cooking methods'!$A:$A&amp;'Cooking methods'!$B:$B,'Cooking methods'!R:R)*$E237,"")</f>
        <v>1.7361036296000002E-8</v>
      </c>
      <c r="AR237" cm="1">
        <f t="array" ref="AR237">IFERROR(_xlfn.XLOOKUP(Tool_Austria!$G237&amp;$E$2,'Waste management'!$A:$A&amp;'Waste management'!$B:$B,'Waste management'!C:C)*$E237,"")</f>
        <v>3.2474200000000004E-3</v>
      </c>
      <c r="AS237" cm="1">
        <f t="array" ref="AS237">IFERROR(_xlfn.XLOOKUP(Tool_Austria!$G237&amp;$E$2,'Waste management'!$A:$A&amp;'Waste management'!$B:$B,'Waste management'!D:D)*$E237,"")</f>
        <v>2.2156058000000003E-11</v>
      </c>
      <c r="AT237" cm="1">
        <f t="array" ref="AT237">IFERROR(_xlfn.XLOOKUP(Tool_Austria!$G237&amp;$E$2,'Waste management'!$A:$A&amp;'Waste management'!$B:$B,'Waste management'!E:E)*$E237,"")</f>
        <v>5.9740000000000014E-5</v>
      </c>
      <c r="AU237" cm="1">
        <f t="array" ref="AU237">IFERROR(_xlfn.XLOOKUP(Tool_Austria!$G237&amp;$E$2,'Waste management'!$A:$A&amp;'Waste management'!$B:$B,'Waste management'!F:F)*$E237,"")</f>
        <v>6.9600000000000011E-6</v>
      </c>
      <c r="AV237" cm="1">
        <f t="array" ref="AV237">IFERROR(_xlfn.XLOOKUP(Tool_Austria!$G237&amp;$E$2,'Waste management'!$A:$A&amp;'Waste management'!$B:$B,'Waste management'!G:G)*$E237,"")</f>
        <v>6.7161680000000012E-10</v>
      </c>
      <c r="AW237" cm="1">
        <f t="array" ref="AW237">IFERROR(_xlfn.XLOOKUP(Tool_Austria!$G237&amp;$E$2,'Waste management'!$A:$A&amp;'Waste management'!$B:$B,'Waste management'!H:H)*$E237,"")</f>
        <v>2.1892158000000003E-11</v>
      </c>
      <c r="AX237" cm="1">
        <f t="array" ref="AX237">IFERROR(_xlfn.XLOOKUP(Tool_Austria!$G237&amp;$E$2,'Waste management'!$A:$A&amp;'Waste management'!$B:$B,'Waste management'!I:I)*$E237,"")</f>
        <v>1.5564706000000005E-11</v>
      </c>
      <c r="AY237" cm="1">
        <f t="array" ref="AY237">IFERROR(_xlfn.XLOOKUP(Tool_Austria!$G237&amp;$E$2,'Waste management'!$A:$A&amp;'Waste management'!$B:$B,'Waste management'!J:J)*$E237,"")</f>
        <v>1.2818000000000004E-4</v>
      </c>
      <c r="AZ237" cm="1">
        <f t="array" ref="AZ237">IFERROR(_xlfn.XLOOKUP(Tool_Austria!$G237&amp;$E$2,'Waste management'!$A:$A&amp;'Waste management'!$B:$B,'Waste management'!K:K)*$E237,"")</f>
        <v>3.1200636000000008E-7</v>
      </c>
      <c r="BA237" cm="1">
        <f t="array" ref="BA237">IFERROR(_xlfn.XLOOKUP(Tool_Austria!$G237&amp;$E$2,'Waste management'!$A:$A&amp;'Waste management'!$B:$B,'Waste management'!L:L)*$E237,"")</f>
        <v>5.6144812000000006E-6</v>
      </c>
      <c r="BB237" cm="1">
        <f t="array" ref="BB237">IFERROR(_xlfn.XLOOKUP(Tool_Austria!$G237&amp;$E$2,'Waste management'!$A:$A&amp;'Waste management'!$B:$B,'Waste management'!M:M)*$E237,"")</f>
        <v>5.6492000000000011E-4</v>
      </c>
      <c r="BC237" cm="1">
        <f t="array" ref="BC237">IFERROR(_xlfn.XLOOKUP(Tool_Austria!$G237&amp;$E$2,'Waste management'!$A:$A&amp;'Waste management'!$B:$B,'Waste management'!N:N)*$E237,"")</f>
        <v>0.48575812000000007</v>
      </c>
      <c r="BD237" cm="1">
        <f t="array" ref="BD237">IFERROR(_xlfn.XLOOKUP(Tool_Austria!$G237&amp;$E$2,'Waste management'!$A:$A&amp;'Waste management'!$B:$B,'Waste management'!O:O)*$E237,"")</f>
        <v>3.0972580000000003E-2</v>
      </c>
      <c r="BE237" cm="1">
        <f t="array" ref="BE237">IFERROR(_xlfn.XLOOKUP(Tool_Austria!$G237&amp;$E$2,'Waste management'!$A:$A&amp;'Waste management'!$B:$B,'Waste management'!P:P)*$E237,"")</f>
        <v>6.6874000000000013E-4</v>
      </c>
      <c r="BF237" cm="1">
        <f t="array" ref="BF237">IFERROR(_xlfn.XLOOKUP(Tool_Austria!$G237&amp;$E$2,'Waste management'!$A:$A&amp;'Waste management'!$B:$B,'Waste management'!Q:Q)*$E237,"")</f>
        <v>1.9464220000000004E-2</v>
      </c>
      <c r="BG237" cm="1">
        <f t="array" ref="BG237">IFERROR(_xlfn.XLOOKUP(Tool_Austria!$G237&amp;$E$2,'Waste management'!$A:$A&amp;'Waste management'!$B:$B,'Waste management'!R:R)*$E237,"")</f>
        <v>6.3254800000000012E-9</v>
      </c>
      <c r="BH237">
        <f>IFERROR((L237+AR237+AB237)*_xlfn.XLOOKUP(Tool_Austria!BH$4,Monetization_Factors!$A:$A,Monetization_Factors!$D:$D),"")</f>
        <v>1.9279332944500235E-2</v>
      </c>
      <c r="BI237">
        <f>IFERROR((M237+AS237+AC237)*_xlfn.XLOOKUP(Tool_Austria!BI$4,Monetization_Factors!$A:$A,Monetization_Factors!$D:$D),"")</f>
        <v>1.182920816492475E-7</v>
      </c>
      <c r="BJ237">
        <f>IFERROR((N237+AT237+AD237)*_xlfn.XLOOKUP(Tool_Austria!BJ$4,Monetization_Factors!$A:$A,Monetization_Factors!$D:$D),"")</f>
        <v>2.6147462238831337E-5</v>
      </c>
      <c r="BK237">
        <f>IFERROR((O237+AU237+AE237)*_xlfn.XLOOKUP(Tool_Austria!BK$4,Monetization_Factors!$A:$A,Monetization_Factors!$D:$D),"")</f>
        <v>7.8760778630131698E-4</v>
      </c>
      <c r="BL237">
        <f>IFERROR((P237+AV237+AF237)*_xlfn.XLOOKUP(Tool_Austria!BL$4,Monetization_Factors!$A:$A,Monetization_Factors!$D:$D),"")</f>
        <v>1.6055721542832118E-2</v>
      </c>
      <c r="BM237">
        <f>IFERROR((Q237+AW237+AG237)*_xlfn.XLOOKUP(Tool_Austria!BM$4,Monetization_Factors!$A:$A,Monetization_Factors!$D:$D),"")</f>
        <v>4.2748473075861508E-4</v>
      </c>
      <c r="BN237">
        <f>IFERROR((R237+AX237+AH237)*_xlfn.XLOOKUP(Tool_Austria!BN$4,Monetization_Factors!$A:$A,Monetization_Factors!$D:$D),"")</f>
        <v>2.3029987320120576E-4</v>
      </c>
      <c r="BO237">
        <f>IFERROR((S237+AY237+AI237)*_xlfn.XLOOKUP(Tool_Austria!BO$4,Monetization_Factors!$A:$A,Monetization_Factors!$D:$D),"")</f>
        <v>9.638136170588438E-4</v>
      </c>
      <c r="BP237">
        <f>IFERROR((T237+AZ237+AJ237)*_xlfn.XLOOKUP(Tool_Austria!BP$4,Monetization_Factors!$A:$A,Monetization_Factors!$D:$D),"")</f>
        <v>9.8445812142496873E-5</v>
      </c>
      <c r="BQ237">
        <f>IFERROR((U237+BA237+AK237)*_xlfn.XLOOKUP(Tool_Austria!BQ$4,Monetization_Factors!$A:$A,Monetization_Factors!$D:$D),"")</f>
        <v>3.7491325230603455E-3</v>
      </c>
      <c r="BR237" t="str">
        <f>IFERROR((V237+BB237+AL237)*_xlfn.XLOOKUP(Tool_Austria!BR$4,Monetization_Factors!$A:$A,Monetization_Factors!$D:$D),"")</f>
        <v/>
      </c>
      <c r="BS237">
        <f>IFERROR((W237+BC237+AM237)*_xlfn.XLOOKUP(Tool_Austria!BS$4,Monetization_Factors!$A:$A,Monetization_Factors!$D:$D),"")</f>
        <v>2.4014954556785768E-4</v>
      </c>
      <c r="BT237">
        <f>IFERROR((X237+BD237+AN237)*_xlfn.XLOOKUP(Tool_Austria!BT$4,Monetization_Factors!$A:$A,Monetization_Factors!$D:$D),"")</f>
        <v>2.5893729810016596E-3</v>
      </c>
      <c r="BU237">
        <f>IFERROR((Y237+BE237+AO237)*_xlfn.XLOOKUP(Tool_Austria!BU$4,Monetization_Factors!$A:$A,Monetization_Factors!$D:$D),"")</f>
        <v>3.7707235683657884E-4</v>
      </c>
      <c r="BV237">
        <f>IFERROR((Z237+BF237+AP237)*_xlfn.XLOOKUP(Tool_Austria!BV$4,Monetization_Factors!$A:$A,Monetization_Factors!$D:$D),"")</f>
        <v>2.2443790483066173E-3</v>
      </c>
      <c r="BW237">
        <f>IFERROR((AA237+BG237+AQ237)*_xlfn.XLOOKUP(Tool_Austria!BW$4,Monetization_Factors!$A:$A,Monetization_Factors!$D:$D),"")</f>
        <v>1.0763043186871679E-6</v>
      </c>
      <c r="BX237" s="38" cm="1">
        <f t="array" ref="BX237">IFERROR(_xlfn.IFS(I237&lt;&gt;0,I237*E237,I237="",J237*E237),"")</f>
        <v>0.15673040853846157</v>
      </c>
      <c r="BY237" s="38">
        <f t="shared" si="123"/>
        <v>4.7070154820207058E-2</v>
      </c>
      <c r="BZ237" s="38">
        <f t="shared" si="124"/>
        <v>0.20380056335866864</v>
      </c>
      <c r="CA237" s="38">
        <f t="shared" si="125"/>
        <v>3.1353932824410561E-4</v>
      </c>
      <c r="CB237">
        <f t="shared" si="132"/>
        <v>0.14818757856444445</v>
      </c>
      <c r="CC237">
        <f t="shared" si="132"/>
        <v>2.9550091737400003E-9</v>
      </c>
      <c r="CD237">
        <f t="shared" si="132"/>
        <v>1.7132583266666668E-2</v>
      </c>
      <c r="CE237">
        <f t="shared" si="132"/>
        <v>5.2032868430888887E-4</v>
      </c>
      <c r="CF237">
        <f t="shared" si="132"/>
        <v>1.6083481859911114E-8</v>
      </c>
      <c r="CG237">
        <f t="shared" si="132"/>
        <v>2.0585700797688893E-9</v>
      </c>
      <c r="CH237">
        <f t="shared" si="132"/>
        <v>2.0032323496266668E-10</v>
      </c>
      <c r="CI237">
        <f t="shared" si="132"/>
        <v>2.2012945123444441E-3</v>
      </c>
      <c r="CJ237">
        <f t="shared" si="132"/>
        <v>4.0356711685555565E-5</v>
      </c>
      <c r="CK237">
        <f t="shared" si="132"/>
        <v>9.1650782393333345E-4</v>
      </c>
      <c r="CL237">
        <f t="shared" si="132"/>
        <v>9.5124812533888912E-3</v>
      </c>
      <c r="CM237">
        <f t="shared" si="132"/>
        <v>4.934978958186667</v>
      </c>
      <c r="CN237">
        <f t="shared" si="132"/>
        <v>11.628608439422223</v>
      </c>
      <c r="CO237">
        <f t="shared" si="132"/>
        <v>5.9335433631111122E-2</v>
      </c>
      <c r="CP237">
        <f t="shared" si="132"/>
        <v>1.3591751073822222</v>
      </c>
      <c r="CQ237">
        <f t="shared" si="133"/>
        <v>5.1519513007377802E-7</v>
      </c>
      <c r="CR237">
        <f t="shared" si="134"/>
        <v>2.2798089009914532E-4</v>
      </c>
      <c r="CS237">
        <f t="shared" si="134"/>
        <v>4.5461679596000007E-12</v>
      </c>
      <c r="CT237">
        <f t="shared" si="134"/>
        <v>2.6357820410256412E-5</v>
      </c>
      <c r="CU237">
        <f t="shared" si="134"/>
        <v>8.0050566816752133E-7</v>
      </c>
      <c r="CV237">
        <f t="shared" si="134"/>
        <v>2.4743818246017098E-11</v>
      </c>
      <c r="CW237">
        <f t="shared" si="134"/>
        <v>3.1670308919521375E-12</v>
      </c>
      <c r="CX237">
        <f t="shared" si="134"/>
        <v>3.0818959225025641E-13</v>
      </c>
      <c r="CY237">
        <f t="shared" si="134"/>
        <v>3.3866069420683758E-6</v>
      </c>
      <c r="CZ237">
        <f t="shared" si="134"/>
        <v>6.2087248747008565E-8</v>
      </c>
      <c r="DA237">
        <f t="shared" si="134"/>
        <v>1.4100120368205131E-6</v>
      </c>
      <c r="DB237">
        <f t="shared" si="134"/>
        <v>1.4634586543675218E-5</v>
      </c>
      <c r="DC237">
        <f t="shared" si="134"/>
        <v>7.5922753202871803E-3</v>
      </c>
      <c r="DD237">
        <f t="shared" si="134"/>
        <v>1.7890166829880344E-2</v>
      </c>
      <c r="DE237">
        <f t="shared" si="134"/>
        <v>9.1285282509401727E-5</v>
      </c>
      <c r="DF237">
        <f t="shared" si="134"/>
        <v>2.0910386267418805E-3</v>
      </c>
      <c r="DG237">
        <f t="shared" si="135"/>
        <v>7.9260789242119697E-10</v>
      </c>
      <c r="DH237" s="5">
        <f>IFERROR(((((L237+AB237)*(1/$H237))+AR237)/$F$2)/($B$2*('CAR.CAP_per person'!B$2)/(_xlfn.XLOOKUP($E$2,EU_countries_GDP!$A$2:$A$29,EU_countries_GDP!$E$2:$E$29))),"")</f>
        <v>5.3548293771490925E-3</v>
      </c>
      <c r="DI237" s="5">
        <f>IFERROR(((((M237+AC237)*(1/$H237))+AS237)/$F$2)/($B$2*('CAR.CAP_per person'!C$2)/(_xlfn.XLOOKUP($E$2,EU_countries_GDP!$A$2:$A$29,EU_countries_GDP!$E$2:$E$29))),"")</f>
        <v>1.3559563503122253E-6</v>
      </c>
      <c r="DJ237" s="5">
        <f>IFERROR(((((N237+AD237)*(1/$H237))+AT237)/$F$2)/($B$2*('CAR.CAP_per person'!D$2)/(_xlfn.XLOOKUP($E$2,EU_countries_GDP!$A$2:$A$29,EU_countries_GDP!$E$2:$E$29))),"")</f>
        <v>8.0596814201303474E-6</v>
      </c>
      <c r="DK237" s="5">
        <f>IFERROR(((((O237+AE237)*(1/$H237))+AU237)/$F$2)/($B$2*('CAR.CAP_per person'!E$2)/(_xlfn.XLOOKUP($E$2,EU_countries_GDP!$A$2:$A$29,EU_countries_GDP!$E$2:$E$29))),"")</f>
        <v>3.1600959860412099E-4</v>
      </c>
      <c r="DL237" s="5">
        <f>IFERROR(((((P237+AF237)*(1/$H237))+AV237)/$F$2)/($B$2*('CAR.CAP_per person'!F$2)/(_xlfn.XLOOKUP($E$2,EU_countries_GDP!$A$2:$A$29,EU_countries_GDP!$E$2:$E$29))),"")</f>
        <v>7.6048076141173281E-3</v>
      </c>
      <c r="DM237" s="5">
        <f>IFERROR(((((Q237+AG237)*(1/$H237))+AW237)/$F$2)/($B$2*('CAR.CAP_per person'!G$2)/(_xlfn.XLOOKUP($E$2,EU_countries_GDP!$A$2:$A$29,EU_countries_GDP!$E$2:$E$29))),"")</f>
        <v>5.2943028294386821E-4</v>
      </c>
      <c r="DN237" s="5">
        <f>IFERROR(((((R237+AH237)*(1/$H237))+AX237)/$F$2)/($B$2*('CAR.CAP_per person'!H$2)/(_xlfn.XLOOKUP($E$2,EU_countries_GDP!$A$2:$A$29,EU_countries_GDP!$E$2:$E$29))),"")</f>
        <v>1.176488394902847E-5</v>
      </c>
      <c r="DO237" s="5">
        <f>IFERROR(((((S237+AI237)*(1/$H237))+AY237)/$F$2)/($B$2*('CAR.CAP_per person'!I$2)/(_xlfn.XLOOKUP($E$2,EU_countries_GDP!$A$2:$A$29,EU_countries_GDP!$E$2:$E$29))),"")</f>
        <v>5.3277745635461904E-4</v>
      </c>
      <c r="DP237" s="5">
        <f>IFERROR(((((T237+AJ237)*(1/$H237))+AZ237)/$F$2)/($B$2*('CAR.CAP_per person'!J$2)/(_xlfn.XLOOKUP($E$2,EU_countries_GDP!$A$2:$A$29,EU_countries_GDP!$E$2:$E$29))),"")</f>
        <v>1.7194083358818078E-3</v>
      </c>
      <c r="DQ237" s="5">
        <f>IFERROR(((((U237+AK237)*(1/$H237))+BA237)/$F$2)/($B$2*('CAR.CAP_per person'!K$2)/(_xlfn.XLOOKUP($E$2,EU_countries_GDP!$A$2:$A$29,EU_countries_GDP!$E$2:$E$29))),"")</f>
        <v>1.1317445905854677E-3</v>
      </c>
      <c r="DR237" s="5">
        <f>IFERROR(((((V237+AL237)*(1/$H237))+BB237)/$F$2)/($B$2*('CAR.CAP_per person'!L$2)/(_xlfn.XLOOKUP($E$2,EU_countries_GDP!$A$2:$A$29,EU_countries_GDP!$E$2:$E$29))),"")</f>
        <v>3.761914020372357E-4</v>
      </c>
      <c r="DS237" s="5">
        <f>IFERROR(((((W237+AM237)*(1/$H237))+BC237)/$F$2)/($B$2*('CAR.CAP_per person'!M$2)/(_xlfn.XLOOKUP($E$2,EU_countries_GDP!$A$2:$A$29,EU_countries_GDP!$E$2:$E$29))),"")</f>
        <v>8.9716802911302945E-3</v>
      </c>
      <c r="DT237" s="5">
        <f>IFERROR(((((X237+AN237)*(1/$H237))+BD237)/$F$2)/($B$2*('CAR.CAP_per person'!N$2)/(_xlfn.XLOOKUP($E$2,EU_countries_GDP!$A$2:$A$29,EU_countries_GDP!$E$2:$E$29))),"")</f>
        <v>0.22661937667439155</v>
      </c>
      <c r="DU237" s="5">
        <f>IFERROR(((((Y237+AO237)*(1/$H237))+BE237)/$F$2)/($B$2*('CAR.CAP_per person'!O$2)/(_xlfn.XLOOKUP($E$2,EU_countries_GDP!$A$2:$A$29,EU_countries_GDP!$E$2:$E$29))),"")</f>
        <v>8.0632493514946936E-5</v>
      </c>
      <c r="DV237" s="5">
        <f>IFERROR(((((Z237+AP237)*(1/$H237))+BF237)/$F$2)/($B$2*('CAR.CAP_per person'!P$2)/(_xlfn.XLOOKUP($E$2,EU_countries_GDP!$A$2:$A$29,EU_countries_GDP!$E$2:$E$29))),"")</f>
        <v>1.497518892425994E-3</v>
      </c>
      <c r="DW237" s="5">
        <f>IFERROR(((((AA237+AQ237)*(1/$H237))+BG237)/$F$2)/($B$2*('CAR.CAP_per person'!Q$2)/(_xlfn.XLOOKUP($E$2,EU_countries_GDP!$A$2:$A$29,EU_countries_GDP!$E$2:$E$29))),"")</f>
        <v>5.7879936125175178E-4</v>
      </c>
    </row>
    <row r="238" spans="1:127">
      <c r="A238" t="s">
        <v>226</v>
      </c>
      <c r="B238" t="str">
        <f>_xlfn.XLOOKUP(D238,Table5[Ingredient],Table5[Category],"",FALSE)</f>
        <v>Starch/satiating food</v>
      </c>
      <c r="C238" s="33" t="s">
        <v>229</v>
      </c>
      <c r="D238" s="33" t="s">
        <v>195</v>
      </c>
      <c r="E238" s="33">
        <v>2.9000000000000005E-2</v>
      </c>
      <c r="F238" s="33" t="s">
        <v>179</v>
      </c>
      <c r="G238" s="33" t="s">
        <v>180</v>
      </c>
      <c r="H238" s="91">
        <f>Dataset_AT!S117</f>
        <v>0.61702127659574479</v>
      </c>
      <c r="I238" s="33"/>
      <c r="J238" s="37">
        <f>IFERROR(INDEX('AveragePrices&amp;Codes'!G:AG, MATCH($D238, 'AveragePrices&amp;Codes'!$A:$A, 0), MATCH(Tool_Austria!$E$2, 'AveragePrices&amp;Codes'!$G$1:$AG$1, 0)),"")</f>
        <v>0</v>
      </c>
      <c r="K238" s="37">
        <f>IFERROR(E238/(_xlfn.XLOOKUP(A238,Dataset_AT!$V$2:$V$9,Dataset_AT!$W$2:$W$9)),"")</f>
        <v>3.3720930232558144E-4</v>
      </c>
      <c r="L238">
        <f>IFERROR(IF($F238="Raw",_xlfn.XLOOKUP(_xlfn.XLOOKUP(Tool_Austria!$D238,'AveragePrices&amp;Codes'!$A:$A,'AveragePrices&amp;Codes'!$B:$B),AGRIBALYSE_Raw!$B:$B,AGRIBALYSE_Raw!O:O)*$E238,_xlfn.XLOOKUP(_xlfn.XLOOKUP(Tool_Austria!$D238,'AveragePrices&amp;Codes'!$A:$A,'AveragePrices&amp;Codes'!$B:$B),AGRIBALYSE_Cooked!$C:$C,AGRIBALYSE_Cooked!P:P)*$E238),"")</f>
        <v>7.650869706666669E-3</v>
      </c>
      <c r="M238">
        <f>IFERROR(IF($F238="Raw",_xlfn.XLOOKUP(_xlfn.XLOOKUP(Tool_Austria!$D238,'AveragePrices&amp;Codes'!$A:$A,'AveragePrices&amp;Codes'!$B:$B),AGRIBALYSE_Raw!$B:$B,AGRIBALYSE_Raw!P:P)*$E238,_xlfn.XLOOKUP(_xlfn.XLOOKUP(Tool_Austria!$D238,'AveragePrices&amp;Codes'!$A:$A,'AveragePrices&amp;Codes'!$B:$B),AGRIBALYSE_Cooked!$C:$C,AGRIBALYSE_Cooked!Q:Q)*$E238),"")</f>
        <v>1.2816433033333337E-10</v>
      </c>
      <c r="N238">
        <f>IFERROR(IF($F238="Raw",_xlfn.XLOOKUP(_xlfn.XLOOKUP(Tool_Austria!$D238,'AveragePrices&amp;Codes'!$A:$A,'AveragePrices&amp;Codes'!$B:$B),AGRIBALYSE_Raw!$B:$B,AGRIBALYSE_Raw!Q:Q)*$E238,_xlfn.XLOOKUP(_xlfn.XLOOKUP(Tool_Austria!$D238,'AveragePrices&amp;Codes'!$A:$A,'AveragePrices&amp;Codes'!$B:$B),AGRIBALYSE_Cooked!$C:$C,AGRIBALYSE_Cooked!R:R)*$E238),"")</f>
        <v>1.7366527233333338E-3</v>
      </c>
      <c r="O238">
        <f>IFERROR(IF($F238="Raw",_xlfn.XLOOKUP(_xlfn.XLOOKUP(Tool_Austria!$D238,'AveragePrices&amp;Codes'!$A:$A,'AveragePrices&amp;Codes'!$B:$B),AGRIBALYSE_Raw!$B:$B,AGRIBALYSE_Raw!R:R)*$E238,_xlfn.XLOOKUP(_xlfn.XLOOKUP(Tool_Austria!$D238,'AveragePrices&amp;Codes'!$A:$A,'AveragePrices&amp;Codes'!$B:$B),AGRIBALYSE_Cooked!$C:$C,AGRIBALYSE_Cooked!S:S)*$E238),"")</f>
        <v>2.5749838533333339E-5</v>
      </c>
      <c r="P238">
        <f>IFERROR(IF($F238="Raw",_xlfn.XLOOKUP(_xlfn.XLOOKUP(Tool_Austria!$D238,'AveragePrices&amp;Codes'!$A:$A,'AveragePrices&amp;Codes'!$B:$B),AGRIBALYSE_Raw!$B:$B,AGRIBALYSE_Raw!S:S)*$E238,_xlfn.XLOOKUP(_xlfn.XLOOKUP(Tool_Austria!$D238,'AveragePrices&amp;Codes'!$A:$A,'AveragePrices&amp;Codes'!$B:$B),AGRIBALYSE_Cooked!$C:$C,AGRIBALYSE_Cooked!T:T)*$E238),"")</f>
        <v>6.9364246433333349E-10</v>
      </c>
      <c r="Q238">
        <f>IFERROR(IF($F238="Raw",_xlfn.XLOOKUP(_xlfn.XLOOKUP(Tool_Austria!$D238,'AveragePrices&amp;Codes'!$A:$A,'AveragePrices&amp;Codes'!$B:$B),AGRIBALYSE_Raw!$B:$B,AGRIBALYSE_Raw!T:T)*$E238,_xlfn.XLOOKUP(_xlfn.XLOOKUP(Tool_Austria!$D238,'AveragePrices&amp;Codes'!$A:$A,'AveragePrices&amp;Codes'!$B:$B),AGRIBALYSE_Cooked!$C:$C,AGRIBALYSE_Cooked!U:U)*$E238),"")</f>
        <v>5.9761807033333348E-11</v>
      </c>
      <c r="R238">
        <f>IFERROR(IF($F238="Raw",_xlfn.XLOOKUP(_xlfn.XLOOKUP(Tool_Austria!$D238,'AveragePrices&amp;Codes'!$A:$A,'AveragePrices&amp;Codes'!$B:$B),AGRIBALYSE_Raw!$B:$B,AGRIBALYSE_Raw!U:U)*$E238,_xlfn.XLOOKUP(_xlfn.XLOOKUP(Tool_Austria!$D238,'AveragePrices&amp;Codes'!$A:$A,'AveragePrices&amp;Codes'!$B:$B),AGRIBALYSE_Cooked!$C:$C,AGRIBALYSE_Cooked!V:V)*$E238),"")</f>
        <v>9.8916071000000029E-12</v>
      </c>
      <c r="S238">
        <f>IFERROR(IF($F238="Raw",_xlfn.XLOOKUP(_xlfn.XLOOKUP(Tool_Austria!$D238,'AveragePrices&amp;Codes'!$A:$A,'AveragePrices&amp;Codes'!$B:$B),AGRIBALYSE_Raw!$B:$B,AGRIBALYSE_Raw!V:V)*$E238,_xlfn.XLOOKUP(_xlfn.XLOOKUP(Tool_Austria!$D238,'AveragePrices&amp;Codes'!$A:$A,'AveragePrices&amp;Codes'!$B:$B),AGRIBALYSE_Cooked!$C:$C,AGRIBALYSE_Cooked!W:W)*$E238),"")</f>
        <v>9.1395822900000028E-5</v>
      </c>
      <c r="T238">
        <f>IFERROR(IF($F238="Raw",_xlfn.XLOOKUP(_xlfn.XLOOKUP(Tool_Austria!$D238,'AveragePrices&amp;Codes'!$A:$A,'AveragePrices&amp;Codes'!$B:$B),AGRIBALYSE_Raw!$B:$B,AGRIBALYSE_Raw!W:W)*$E238,_xlfn.XLOOKUP(_xlfn.XLOOKUP(Tool_Austria!$D238,'AveragePrices&amp;Codes'!$A:$A,'AveragePrices&amp;Codes'!$B:$B),AGRIBALYSE_Cooked!$C:$C,AGRIBALYSE_Cooked!X:X)*$E238),"")</f>
        <v>1.5493185233333336E-6</v>
      </c>
      <c r="U238">
        <f>IFERROR(IF($F238="Raw",_xlfn.XLOOKUP(_xlfn.XLOOKUP(Tool_Austria!$D238,'AveragePrices&amp;Codes'!$A:$A,'AveragePrices&amp;Codes'!$B:$B),AGRIBALYSE_Raw!$B:$B,AGRIBALYSE_Raw!X:X)*$E238,_xlfn.XLOOKUP(_xlfn.XLOOKUP(Tool_Austria!$D238,'AveragePrices&amp;Codes'!$A:$A,'AveragePrices&amp;Codes'!$B:$B),AGRIBALYSE_Cooked!$C:$C,AGRIBALYSE_Cooked!Y:Y)*$E238),"")</f>
        <v>6.1437026833333354E-5</v>
      </c>
      <c r="V238">
        <f>IFERROR(IF($F238="Raw",_xlfn.XLOOKUP(_xlfn.XLOOKUP(Tool_Austria!$D238,'AveragePrices&amp;Codes'!$A:$A,'AveragePrices&amp;Codes'!$B:$B),AGRIBALYSE_Raw!$B:$B,AGRIBALYSE_Raw!Y:Y)*$E238,_xlfn.XLOOKUP(_xlfn.XLOOKUP(Tool_Austria!$D238,'AveragePrices&amp;Codes'!$A:$A,'AveragePrices&amp;Codes'!$B:$B),AGRIBALYSE_Cooked!$C:$C,AGRIBALYSE_Cooked!Z:Z)*$E238),"")</f>
        <v>3.864721540000001E-4</v>
      </c>
      <c r="W238">
        <f>IFERROR(IF($F238="Raw",_xlfn.XLOOKUP(_xlfn.XLOOKUP(Tool_Austria!$D238,'AveragePrices&amp;Codes'!$A:$A,'AveragePrices&amp;Codes'!$B:$B),AGRIBALYSE_Raw!$B:$B,AGRIBALYSE_Raw!Z:Z)*$E238,_xlfn.XLOOKUP(_xlfn.XLOOKUP(Tool_Austria!$D238,'AveragePrices&amp;Codes'!$A:$A,'AveragePrices&amp;Codes'!$B:$B),AGRIBALYSE_Cooked!$C:$C,AGRIBALYSE_Cooked!AA:AA)*$E238),"")</f>
        <v>0.1297602051666667</v>
      </c>
      <c r="X238">
        <f>IFERROR(IF($F238="Raw",_xlfn.XLOOKUP(_xlfn.XLOOKUP(Tool_Austria!$D238,'AveragePrices&amp;Codes'!$A:$A,'AveragePrices&amp;Codes'!$B:$B),AGRIBALYSE_Raw!$B:$B,AGRIBALYSE_Raw!AA:AA)*$E238,_xlfn.XLOOKUP(_xlfn.XLOOKUP(Tool_Austria!$D238,'AveragePrices&amp;Codes'!$A:$A,'AveragePrices&amp;Codes'!$B:$B),AGRIBALYSE_Cooked!$C:$C,AGRIBALYSE_Cooked!AB:AB)*$E238),"")</f>
        <v>0.81409322966666686</v>
      </c>
      <c r="Y238">
        <f>IFERROR(IF($F238="Raw",_xlfn.XLOOKUP(_xlfn.XLOOKUP(Tool_Austria!$D238,'AveragePrices&amp;Codes'!$A:$A,'AveragePrices&amp;Codes'!$B:$B),AGRIBALYSE_Raw!$B:$B,AGRIBALYSE_Raw!AB:AB)*$E238,_xlfn.XLOOKUP(_xlfn.XLOOKUP(Tool_Austria!$D238,'AveragePrices&amp;Codes'!$A:$A,'AveragePrices&amp;Codes'!$B:$B),AGRIBALYSE_Cooked!$C:$C,AGRIBALYSE_Cooked!AC:AC)*$E238),"")</f>
        <v>1.9862313633333337E-3</v>
      </c>
      <c r="Z238">
        <f>IFERROR(IF($F238="Raw",_xlfn.XLOOKUP(_xlfn.XLOOKUP(Tool_Austria!$D238,'AveragePrices&amp;Codes'!$A:$A,'AveragePrices&amp;Codes'!$B:$B),AGRIBALYSE_Raw!$B:$B,AGRIBALYSE_Raw!AC:AC)*$E238,_xlfn.XLOOKUP(_xlfn.XLOOKUP(Tool_Austria!$D238,'AveragePrices&amp;Codes'!$A:$A,'AveragePrices&amp;Codes'!$B:$B),AGRIBALYSE_Cooked!$C:$C,AGRIBALYSE_Cooked!AD:AD)*$E238),"")</f>
        <v>8.7263903866666687E-2</v>
      </c>
      <c r="AA238">
        <f>IFERROR(IF($F238="Raw",_xlfn.XLOOKUP(_xlfn.XLOOKUP(Tool_Austria!$D238,'AveragePrices&amp;Codes'!$A:$A,'AveragePrices&amp;Codes'!$B:$B),AGRIBALYSE_Raw!$B:$B,AGRIBALYSE_Raw!AD:AD)*$E238,_xlfn.XLOOKUP(_xlfn.XLOOKUP(Tool_Austria!$D238,'AveragePrices&amp;Codes'!$A:$A,'AveragePrices&amp;Codes'!$B:$B),AGRIBALYSE_Cooked!$C:$C,AGRIBALYSE_Cooked!AE:AE)*$E238),"")</f>
        <v>3.5026640800000005E-8</v>
      </c>
      <c r="AB238" cm="1">
        <f t="array" ref="AB238">IFERROR(_xlfn.XLOOKUP(Tool_Austria!$F238&amp;$E$2,'Cooking methods'!$A:$A&amp;'Cooking methods'!$B:$B,'Cooking methods'!C:C)*$E238,"")</f>
        <v>5.7152660600000016E-3</v>
      </c>
      <c r="AC238" cm="1">
        <f t="array" ref="AC238">IFERROR(_xlfn.XLOOKUP(Tool_Austria!$F238&amp;$E$2,'Cooking methods'!$A:$A&amp;'Cooking methods'!$B:$B,'Cooking methods'!D:D)*$E238,"")</f>
        <v>2.0469165787000002E-10</v>
      </c>
      <c r="AD238" cm="1">
        <f t="array" ref="AD238">IFERROR(_xlfn.XLOOKUP(Tool_Austria!$F238&amp;$E$2,'Cooking methods'!$A:$A&amp;'Cooking methods'!$B:$B,'Cooking methods'!E:E)*$E238,"")</f>
        <v>4.0629000000000001E-4</v>
      </c>
      <c r="AE238" cm="1">
        <f t="array" ref="AE238">IFERROR(_xlfn.XLOOKUP(Tool_Austria!$F238&amp;$E$2,'Cooking methods'!$A:$A&amp;'Cooking methods'!$B:$B,'Cooking methods'!F:F)*$E238,"")</f>
        <v>1.0350592710000003E-5</v>
      </c>
      <c r="AF238" cm="1">
        <f t="array" ref="AF238">IFERROR(_xlfn.XLOOKUP(Tool_Austria!$F238&amp;$E$2,'Cooking methods'!$A:$A&amp;'Cooking methods'!$B:$B,'Cooking methods'!G:G)*$E238,"")</f>
        <v>4.1769674400000007E-11</v>
      </c>
      <c r="AG238" cm="1">
        <f t="array" ref="AG238">IFERROR(_xlfn.XLOOKUP(Tool_Austria!$F238&amp;$E$2,'Cooking methods'!$A:$A&amp;'Cooking methods'!$B:$B,'Cooking methods'!H:H)*$E238,"")</f>
        <v>2.3702116440000002E-11</v>
      </c>
      <c r="AH238" cm="1">
        <f t="array" ref="AH238">IFERROR(_xlfn.XLOOKUP(Tool_Austria!$F238&amp;$E$2,'Cooking methods'!$A:$A&amp;'Cooking methods'!$B:$B,'Cooking methods'!I:I)*$E238,"")</f>
        <v>1.2844860148000002E-11</v>
      </c>
      <c r="AI238" cm="1">
        <f t="array" ref="AI238">IFERROR(_xlfn.XLOOKUP(Tool_Austria!$F238&amp;$E$2,'Cooking methods'!$A:$A&amp;'Cooking methods'!$B:$B,'Cooking methods'!J:J)*$E238,"")</f>
        <v>7.2161439500000015E-6</v>
      </c>
      <c r="AJ238" cm="1">
        <f t="array" ref="AJ238">IFERROR(_xlfn.XLOOKUP(Tool_Austria!$F238&amp;$E$2,'Cooking methods'!$A:$A&amp;'Cooking methods'!$B:$B,'Cooking methods'!K:K)*$E238,"")</f>
        <v>1.5457975850000003E-6</v>
      </c>
      <c r="AK238" cm="1">
        <f t="array" ref="AK238">IFERROR(_xlfn.XLOOKUP(Tool_Austria!$F238&amp;$E$2,'Cooking methods'!$A:$A&amp;'Cooking methods'!$B:$B,'Cooking methods'!L:L)*$E238,"")</f>
        <v>2.9227447000000004E-6</v>
      </c>
      <c r="AL238" cm="1">
        <f t="array" ref="AL238">IFERROR(_xlfn.XLOOKUP(Tool_Austria!$F238&amp;$E$2,'Cooking methods'!$A:$A&amp;'Cooking methods'!$B:$B,'Cooking methods'!M:M)*$E238,"")</f>
        <v>1.9716382250000003E-5</v>
      </c>
      <c r="AM238" cm="1">
        <f t="array" ref="AM238">IFERROR(_xlfn.XLOOKUP(Tool_Austria!$F238&amp;$E$2,'Cooking methods'!$A:$A&amp;'Cooking methods'!$B:$B,'Cooking methods'!N:N)*$E238,"")</f>
        <v>1.4507465760000001E-2</v>
      </c>
      <c r="AN238" cm="1">
        <f t="array" ref="AN238">IFERROR(_xlfn.XLOOKUP(Tool_Austria!$F238&amp;$E$2,'Cooking methods'!$A:$A&amp;'Cooking methods'!$B:$B,'Cooking methods'!O:O)*$E238,"")</f>
        <v>8.3689186000000006E-3</v>
      </c>
      <c r="AO238" cm="1">
        <f t="array" ref="AO238">IFERROR(_xlfn.XLOOKUP(Tool_Austria!$F238&amp;$E$2,'Cooking methods'!$A:$A&amp;'Cooking methods'!$B:$B,'Cooking methods'!P:P)*$E238,"")</f>
        <v>1.4985906600000001E-3</v>
      </c>
      <c r="AP238" cm="1">
        <f t="array" ref="AP238">IFERROR(_xlfn.XLOOKUP(Tool_Austria!$F238&amp;$E$2,'Cooking methods'!$A:$A&amp;'Cooking methods'!$B:$B,'Cooking methods'!Q:Q)*$E238,"")</f>
        <v>9.0200672580000016E-2</v>
      </c>
      <c r="AQ238" cm="1">
        <f t="array" ref="AQ238">IFERROR(_xlfn.XLOOKUP(Tool_Austria!$F238&amp;$E$2,'Cooking methods'!$A:$A&amp;'Cooking methods'!$B:$B,'Cooking methods'!R:R)*$E238,"")</f>
        <v>8.6805181480000009E-9</v>
      </c>
      <c r="AR238" cm="1">
        <f t="array" ref="AR238">IFERROR(_xlfn.XLOOKUP(Tool_Austria!$G238&amp;$E$2,'Waste management'!$A:$A&amp;'Waste management'!$B:$B,'Waste management'!C:C)*$E238,"")</f>
        <v>1.6237100000000002E-3</v>
      </c>
      <c r="AS238" cm="1">
        <f t="array" ref="AS238">IFERROR(_xlfn.XLOOKUP(Tool_Austria!$G238&amp;$E$2,'Waste management'!$A:$A&amp;'Waste management'!$B:$B,'Waste management'!D:D)*$E238,"")</f>
        <v>1.1078029000000002E-11</v>
      </c>
      <c r="AT238" cm="1">
        <f t="array" ref="AT238">IFERROR(_xlfn.XLOOKUP(Tool_Austria!$G238&amp;$E$2,'Waste management'!$A:$A&amp;'Waste management'!$B:$B,'Waste management'!E:E)*$E238,"")</f>
        <v>2.9870000000000007E-5</v>
      </c>
      <c r="AU238" cm="1">
        <f t="array" ref="AU238">IFERROR(_xlfn.XLOOKUP(Tool_Austria!$G238&amp;$E$2,'Waste management'!$A:$A&amp;'Waste management'!$B:$B,'Waste management'!F:F)*$E238,"")</f>
        <v>3.4800000000000006E-6</v>
      </c>
      <c r="AV238" cm="1">
        <f t="array" ref="AV238">IFERROR(_xlfn.XLOOKUP(Tool_Austria!$G238&amp;$E$2,'Waste management'!$A:$A&amp;'Waste management'!$B:$B,'Waste management'!G:G)*$E238,"")</f>
        <v>3.3580840000000006E-10</v>
      </c>
      <c r="AW238" cm="1">
        <f t="array" ref="AW238">IFERROR(_xlfn.XLOOKUP(Tool_Austria!$G238&amp;$E$2,'Waste management'!$A:$A&amp;'Waste management'!$B:$B,'Waste management'!H:H)*$E238,"")</f>
        <v>1.0946079000000002E-11</v>
      </c>
      <c r="AX238" cm="1">
        <f t="array" ref="AX238">IFERROR(_xlfn.XLOOKUP(Tool_Austria!$G238&amp;$E$2,'Waste management'!$A:$A&amp;'Waste management'!$B:$B,'Waste management'!I:I)*$E238,"")</f>
        <v>7.7823530000000024E-12</v>
      </c>
      <c r="AY238" cm="1">
        <f t="array" ref="AY238">IFERROR(_xlfn.XLOOKUP(Tool_Austria!$G238&amp;$E$2,'Waste management'!$A:$A&amp;'Waste management'!$B:$B,'Waste management'!J:J)*$E238,"")</f>
        <v>6.4090000000000018E-5</v>
      </c>
      <c r="AZ238" cm="1">
        <f t="array" ref="AZ238">IFERROR(_xlfn.XLOOKUP(Tool_Austria!$G238&amp;$E$2,'Waste management'!$A:$A&amp;'Waste management'!$B:$B,'Waste management'!K:K)*$E238,"")</f>
        <v>1.5600318000000004E-7</v>
      </c>
      <c r="BA238" cm="1">
        <f t="array" ref="BA238">IFERROR(_xlfn.XLOOKUP(Tool_Austria!$G238&amp;$E$2,'Waste management'!$A:$A&amp;'Waste management'!$B:$B,'Waste management'!L:L)*$E238,"")</f>
        <v>2.8072406000000003E-6</v>
      </c>
      <c r="BB238" cm="1">
        <f t="array" ref="BB238">IFERROR(_xlfn.XLOOKUP(Tool_Austria!$G238&amp;$E$2,'Waste management'!$A:$A&amp;'Waste management'!$B:$B,'Waste management'!M:M)*$E238,"")</f>
        <v>2.8246000000000006E-4</v>
      </c>
      <c r="BC238" cm="1">
        <f t="array" ref="BC238">IFERROR(_xlfn.XLOOKUP(Tool_Austria!$G238&amp;$E$2,'Waste management'!$A:$A&amp;'Waste management'!$B:$B,'Waste management'!N:N)*$E238,"")</f>
        <v>0.24287906000000004</v>
      </c>
      <c r="BD238" cm="1">
        <f t="array" ref="BD238">IFERROR(_xlfn.XLOOKUP(Tool_Austria!$G238&amp;$E$2,'Waste management'!$A:$A&amp;'Waste management'!$B:$B,'Waste management'!O:O)*$E238,"")</f>
        <v>1.5486290000000002E-2</v>
      </c>
      <c r="BE238" cm="1">
        <f t="array" ref="BE238">IFERROR(_xlfn.XLOOKUP(Tool_Austria!$G238&amp;$E$2,'Waste management'!$A:$A&amp;'Waste management'!$B:$B,'Waste management'!P:P)*$E238,"")</f>
        <v>3.3437000000000007E-4</v>
      </c>
      <c r="BF238" cm="1">
        <f t="array" ref="BF238">IFERROR(_xlfn.XLOOKUP(Tool_Austria!$G238&amp;$E$2,'Waste management'!$A:$A&amp;'Waste management'!$B:$B,'Waste management'!Q:Q)*$E238,"")</f>
        <v>9.7321100000000021E-3</v>
      </c>
      <c r="BG238" cm="1">
        <f t="array" ref="BG238">IFERROR(_xlfn.XLOOKUP(Tool_Austria!$G238&amp;$E$2,'Waste management'!$A:$A&amp;'Waste management'!$B:$B,'Waste management'!R:R)*$E238,"")</f>
        <v>3.1627400000000006E-9</v>
      </c>
      <c r="BH238">
        <f>IFERROR((L238+AR238+AB238)*_xlfn.XLOOKUP(Tool_Austria!BH$4,Monetization_Factors!$A:$A,Monetization_Factors!$D:$D),"")</f>
        <v>1.9501919804742276E-3</v>
      </c>
      <c r="BI238">
        <f>IFERROR((M238+AS238+AC238)*_xlfn.XLOOKUP(Tool_Austria!BI$4,Monetization_Factors!$A:$A,Monetization_Factors!$D:$D),"")</f>
        <v>1.3768035377527423E-8</v>
      </c>
      <c r="BJ238">
        <f>IFERROR((N238+AT238+AD238)*_xlfn.XLOOKUP(Tool_Austria!BJ$4,Monetization_Factors!$A:$A,Monetization_Factors!$D:$D),"")</f>
        <v>3.3161104633851474E-6</v>
      </c>
      <c r="BK238">
        <f>IFERROR((O238+AU238+AE238)*_xlfn.XLOOKUP(Tool_Austria!BK$4,Monetization_Factors!$A:$A,Monetization_Factors!$D:$D),"")</f>
        <v>5.991185335826528E-5</v>
      </c>
      <c r="BL238">
        <f>IFERROR((P238+AV238+AF238)*_xlfn.XLOOKUP(Tool_Austria!BL$4,Monetization_Factors!$A:$A,Monetization_Factors!$D:$D),"")</f>
        <v>1.0693715969385292E-3</v>
      </c>
      <c r="BM238">
        <f>IFERROR((Q238+AW238+AG238)*_xlfn.XLOOKUP(Tool_Austria!BM$4,Monetization_Factors!$A:$A,Monetization_Factors!$D:$D),"")</f>
        <v>1.9605275955805247E-5</v>
      </c>
      <c r="BN238">
        <f>IFERROR((R238+AX238+AH238)*_xlfn.XLOOKUP(Tool_Austria!BN$4,Monetization_Factors!$A:$A,Monetization_Factors!$D:$D),"")</f>
        <v>3.5085697546141651E-5</v>
      </c>
      <c r="BO238">
        <f>IFERROR((S238+AY238+AI238)*_xlfn.XLOOKUP(Tool_Austria!BO$4,Monetization_Factors!$A:$A,Monetization_Factors!$D:$D),"")</f>
        <v>7.1237342524092649E-5</v>
      </c>
      <c r="BP238">
        <f>IFERROR((T238+AZ238+AJ238)*_xlfn.XLOOKUP(Tool_Austria!BP$4,Monetization_Factors!$A:$A,Monetization_Factors!$D:$D),"")</f>
        <v>7.9307521684594227E-6</v>
      </c>
      <c r="BQ238">
        <f>IFERROR((U238+BA238+AK238)*_xlfn.XLOOKUP(Tool_Austria!BQ$4,Monetization_Factors!$A:$A,Monetization_Factors!$D:$D),"")</f>
        <v>2.7475818873553453E-4</v>
      </c>
      <c r="BR238" t="str">
        <f>IFERROR((V238+BB238+AL238)*_xlfn.XLOOKUP(Tool_Austria!BR$4,Monetization_Factors!$A:$A,Monetization_Factors!$D:$D),"")</f>
        <v/>
      </c>
      <c r="BS238">
        <f>IFERROR((W238+BC238+AM238)*_xlfn.XLOOKUP(Tool_Austria!BS$4,Monetization_Factors!$A:$A,Monetization_Factors!$D:$D),"")</f>
        <v>1.8839616599760169E-5</v>
      </c>
      <c r="BT238">
        <f>IFERROR((X238+BD238+AN238)*_xlfn.XLOOKUP(Tool_Austria!BT$4,Monetization_Factors!$A:$A,Monetization_Factors!$D:$D),"")</f>
        <v>1.865881938344852E-4</v>
      </c>
      <c r="BU238">
        <f>IFERROR((Y238+BE238+AO238)*_xlfn.XLOOKUP(Tool_Austria!BU$4,Monetization_Factors!$A:$A,Monetization_Factors!$D:$D),"")</f>
        <v>2.4270686996288741E-5</v>
      </c>
      <c r="BV238">
        <f>IFERROR((Z238+BF238+AP238)*_xlfn.XLOOKUP(Tool_Austria!BV$4,Monetization_Factors!$A:$A,Monetization_Factors!$D:$D),"")</f>
        <v>3.091141963175844E-4</v>
      </c>
      <c r="BW238">
        <f>IFERROR((AA238+BG238+AQ238)*_xlfn.XLOOKUP(Tool_Austria!BW$4,Monetization_Factors!$A:$A,Monetization_Factors!$D:$D),"")</f>
        <v>9.7916831331343233E-8</v>
      </c>
      <c r="BX238" s="38" cm="1">
        <f t="array" ref="BX238">IFERROR(_xlfn.IFS(I238&lt;&gt;0,I238*E238,I238="",J238*E238),"")</f>
        <v>0</v>
      </c>
      <c r="BY238" s="38">
        <f t="shared" si="123"/>
        <v>4.0303331767792688E-3</v>
      </c>
      <c r="BZ238" s="38">
        <f t="shared" si="124"/>
        <v>4.0303331767792688E-3</v>
      </c>
      <c r="CA238" s="38">
        <f t="shared" si="125"/>
        <v>6.200512579660414E-6</v>
      </c>
      <c r="CB238">
        <f t="shared" si="132"/>
        <v>1.4989845766666671E-2</v>
      </c>
      <c r="CC238">
        <f t="shared" si="132"/>
        <v>3.4393401720333336E-10</v>
      </c>
      <c r="CD238">
        <f t="shared" si="132"/>
        <v>2.1728127233333339E-3</v>
      </c>
      <c r="CE238">
        <f t="shared" si="132"/>
        <v>3.9580431243333344E-5</v>
      </c>
      <c r="CF238">
        <f t="shared" si="132"/>
        <v>1.0712205387333336E-9</v>
      </c>
      <c r="CG238">
        <f t="shared" si="132"/>
        <v>9.441000247333335E-11</v>
      </c>
      <c r="CH238">
        <f t="shared" si="132"/>
        <v>3.0518820248000011E-11</v>
      </c>
      <c r="CI238">
        <f t="shared" si="132"/>
        <v>1.6270196685000003E-4</v>
      </c>
      <c r="CJ238">
        <f t="shared" si="132"/>
        <v>3.2511192883333339E-6</v>
      </c>
      <c r="CK238">
        <f t="shared" si="132"/>
        <v>6.7167012133333349E-5</v>
      </c>
      <c r="CL238">
        <f t="shared" si="132"/>
        <v>6.8864853625000017E-4</v>
      </c>
      <c r="CM238">
        <f t="shared" si="132"/>
        <v>0.38714673092666674</v>
      </c>
      <c r="CN238">
        <f t="shared" si="132"/>
        <v>0.83794843826666687</v>
      </c>
      <c r="CO238">
        <f t="shared" si="132"/>
        <v>3.8191920233333339E-3</v>
      </c>
      <c r="CP238">
        <f t="shared" si="132"/>
        <v>0.1871966864466667</v>
      </c>
      <c r="CQ238">
        <f t="shared" si="133"/>
        <v>4.6869898948000005E-8</v>
      </c>
      <c r="CR238">
        <f t="shared" si="134"/>
        <v>2.3061301179487188E-5</v>
      </c>
      <c r="CS238">
        <f t="shared" si="134"/>
        <v>5.2912925723589747E-13</v>
      </c>
      <c r="CT238">
        <f t="shared" si="134"/>
        <v>3.342788805128206E-6</v>
      </c>
      <c r="CU238">
        <f t="shared" si="134"/>
        <v>6.0892971143589755E-8</v>
      </c>
      <c r="CV238">
        <f t="shared" si="134"/>
        <v>1.6480315980512825E-12</v>
      </c>
      <c r="CW238">
        <f t="shared" si="134"/>
        <v>1.4524615765128206E-13</v>
      </c>
      <c r="CX238">
        <f t="shared" si="134"/>
        <v>4.6952031150769247E-14</v>
      </c>
      <c r="CY238">
        <f t="shared" si="134"/>
        <v>2.5031071823076929E-7</v>
      </c>
      <c r="CZ238">
        <f t="shared" si="134"/>
        <v>5.0017219820512831E-9</v>
      </c>
      <c r="DA238">
        <f t="shared" si="134"/>
        <v>1.0333386482051285E-7</v>
      </c>
      <c r="DB238">
        <f t="shared" si="134"/>
        <v>1.0594592865384619E-6</v>
      </c>
      <c r="DC238">
        <f t="shared" si="134"/>
        <v>5.9561035527179495E-4</v>
      </c>
      <c r="DD238">
        <f t="shared" si="134"/>
        <v>1.2891514434871798E-3</v>
      </c>
      <c r="DE238">
        <f t="shared" si="134"/>
        <v>5.8756800358974365E-6</v>
      </c>
      <c r="DF238">
        <f t="shared" si="134"/>
        <v>2.8799490222564106E-4</v>
      </c>
      <c r="DG238">
        <f t="shared" si="135"/>
        <v>7.2107536843076927E-11</v>
      </c>
      <c r="DH238" s="5">
        <f>IFERROR(((((L238+AB238)*(1/$H238))+AR238)/$F$2)/($B$2*('CAR.CAP_per person'!B$2)/(_xlfn.XLOOKUP($E$2,EU_countries_GDP!$A$2:$A$29,EU_countries_GDP!$E$2:$E$29))),"")</f>
        <v>5.2358888410057591E-4</v>
      </c>
      <c r="DI238" s="5">
        <f>IFERROR(((((M238+AC238)*(1/$H238))+AS238)/$F$2)/($B$2*('CAR.CAP_per person'!C$2)/(_xlfn.XLOOKUP($E$2,EU_countries_GDP!$A$2:$A$29,EU_countries_GDP!$E$2:$E$29))),"")</f>
        <v>1.5632205502631991E-7</v>
      </c>
      <c r="DJ238" s="5">
        <f>IFERROR(((((N238+AD238)*(1/$H238))+AT238)/$F$2)/($B$2*('CAR.CAP_per person'!D$2)/(_xlfn.XLOOKUP($E$2,EU_countries_GDP!$A$2:$A$29,EU_countries_GDP!$E$2:$E$29))),"")</f>
        <v>1.018134439380856E-6</v>
      </c>
      <c r="DK238" s="5">
        <f>IFERROR(((((O238+AE238)*(1/$H238))+AU238)/$F$2)/($B$2*('CAR.CAP_per person'!E$2)/(_xlfn.XLOOKUP($E$2,EU_countries_GDP!$A$2:$A$29,EU_countries_GDP!$E$2:$E$29))),"")</f>
        <v>2.3348444444310386E-5</v>
      </c>
      <c r="DL238" s="5">
        <f>IFERROR(((((P238+AF238)*(1/$H238))+AV238)/$F$2)/($B$2*('CAR.CAP_per person'!F$2)/(_xlfn.XLOOKUP($E$2,EU_countries_GDP!$A$2:$A$29,EU_countries_GDP!$E$2:$E$29))),"")</f>
        <v>4.5294263409476776E-4</v>
      </c>
      <c r="DM238" s="5">
        <f>IFERROR(((((Q238+AG238)*(1/$H238))+AW238)/$F$2)/($B$2*('CAR.CAP_per person'!G$2)/(_xlfn.XLOOKUP($E$2,EU_countries_GDP!$A$2:$A$29,EU_countries_GDP!$E$2:$E$29))),"")</f>
        <v>2.3297439850317289E-5</v>
      </c>
      <c r="DN238" s="5">
        <f>IFERROR(((((R238+AH238)*(1/$H238))+AX238)/$F$2)/($B$2*('CAR.CAP_per person'!H$2)/(_xlfn.XLOOKUP($E$2,EU_countries_GDP!$A$2:$A$29,EU_countries_GDP!$E$2:$E$29))),"")</f>
        <v>1.6669151160220805E-6</v>
      </c>
      <c r="DO238" s="5">
        <f>IFERROR(((((S238+AI238)*(1/$H238))+AY238)/$F$2)/($B$2*('CAR.CAP_per person'!I$2)/(_xlfn.XLOOKUP($E$2,EU_countries_GDP!$A$2:$A$29,EU_countries_GDP!$E$2:$E$29))),"")</f>
        <v>3.4200684717512972E-5</v>
      </c>
      <c r="DP238" s="5">
        <f>IFERROR(((((T238+AJ238)*(1/$H238))+AZ238)/$F$2)/($B$2*('CAR.CAP_per person'!J$2)/(_xlfn.XLOOKUP($E$2,EU_countries_GDP!$A$2:$A$29,EU_countries_GDP!$E$2:$E$29))),"")</f>
        <v>1.3637308999641745E-4</v>
      </c>
      <c r="DQ238" s="5">
        <f>IFERROR(((((U238+AK238)*(1/$H238))+BA238)/$F$2)/($B$2*('CAR.CAP_per person'!K$2)/(_xlfn.XLOOKUP($E$2,EU_countries_GDP!$A$2:$A$29,EU_countries_GDP!$E$2:$E$29))),"")</f>
        <v>8.1805137384850316E-5</v>
      </c>
      <c r="DR238" s="5">
        <f>IFERROR(((((V238+AL238)*(1/$H238))+BB238)/$F$2)/($B$2*('CAR.CAP_per person'!L$2)/(_xlfn.XLOOKUP($E$2,EU_countries_GDP!$A$2:$A$29,EU_countries_GDP!$E$2:$E$29))),"")</f>
        <v>2.3490284533264768E-5</v>
      </c>
      <c r="DS238" s="5">
        <f>IFERROR(((((W238+AM238)*(1/$H238))+BC238)/$F$2)/($B$2*('CAR.CAP_per person'!M$2)/(_xlfn.XLOOKUP($E$2,EU_countries_GDP!$A$2:$A$29,EU_countries_GDP!$E$2:$E$29))),"")</f>
        <v>5.5566739687483891E-4</v>
      </c>
      <c r="DT238" s="5">
        <f>IFERROR(((((X238+AN238)*(1/$H238))+BD238)/$F$2)/($B$2*('CAR.CAP_per person'!N$2)/(_xlfn.XLOOKUP($E$2,EU_countries_GDP!$A$2:$A$29,EU_countries_GDP!$E$2:$E$29))),"")</f>
        <v>1.623098944619867E-2</v>
      </c>
      <c r="DU238" s="5">
        <f>IFERROR(((((Y238+AO238)*(1/$H238))+BE238)/$F$2)/($B$2*('CAR.CAP_per person'!O$2)/(_xlfn.XLOOKUP($E$2,EU_countries_GDP!$A$2:$A$29,EU_countries_GDP!$E$2:$E$29))),"")</f>
        <v>5.0377264195515246E-6</v>
      </c>
      <c r="DV238" s="5">
        <f>IFERROR(((((Z238+AP238)*(1/$H238))+BF238)/$F$2)/($B$2*('CAR.CAP_per person'!P$2)/(_xlfn.XLOOKUP($E$2,EU_countries_GDP!$A$2:$A$29,EU_countries_GDP!$E$2:$E$29))),"")</f>
        <v>2.0325872821689545E-4</v>
      </c>
      <c r="DW238" s="5">
        <f>IFERROR(((((AA238+AQ238)*(1/$H238))+BG238)/$F$2)/($B$2*('CAR.CAP_per person'!Q$2)/(_xlfn.XLOOKUP($E$2,EU_countries_GDP!$A$2:$A$29,EU_countries_GDP!$E$2:$E$29))),"")</f>
        <v>5.153783475826903E-5</v>
      </c>
    </row>
    <row r="239" spans="1:127">
      <c r="A239" t="s">
        <v>226</v>
      </c>
      <c r="B239" t="str">
        <f>_xlfn.XLOOKUP(D239,Table5[Ingredient],Table5[Category],"",FALSE)</f>
        <v>Fruit</v>
      </c>
      <c r="C239" s="33" t="s">
        <v>229</v>
      </c>
      <c r="D239" s="33" t="s">
        <v>228</v>
      </c>
      <c r="E239" s="33">
        <v>0.76859999999999995</v>
      </c>
      <c r="F239" s="33" t="s">
        <v>182</v>
      </c>
      <c r="G239" s="33" t="s">
        <v>180</v>
      </c>
      <c r="H239" s="91">
        <f>Dataset_AT!S118</f>
        <v>7.3798824749395087E-2</v>
      </c>
      <c r="I239" s="33"/>
      <c r="J239" s="37">
        <f>IFERROR(INDEX('AveragePrices&amp;Codes'!G:AG, MATCH($D239, 'AveragePrices&amp;Codes'!$A:$A, 0), MATCH(Tool_Austria!$E$2, 'AveragePrices&amp;Codes'!$G$1:$AG$1, 0)),"")</f>
        <v>0.80430000000000001</v>
      </c>
      <c r="K239" s="37">
        <f>IFERROR(E239/(_xlfn.XLOOKUP(A239,Dataset_AT!$V$2:$V$9,Dataset_AT!$W$2:$W$9)),"")</f>
        <v>8.937209302325581E-3</v>
      </c>
      <c r="L239">
        <f>IFERROR(IF($F239="Raw",_xlfn.XLOOKUP(_xlfn.XLOOKUP(Tool_Austria!$D239,'AveragePrices&amp;Codes'!$A:$A,'AveragePrices&amp;Codes'!$B:$B),AGRIBALYSE_Raw!$B:$B,AGRIBALYSE_Raw!O:O)*$E239,_xlfn.XLOOKUP(_xlfn.XLOOKUP(Tool_Austria!$D239,'AveragePrices&amp;Codes'!$A:$A,'AveragePrices&amp;Codes'!$B:$B),AGRIBALYSE_Cooked!$C:$C,AGRIBALYSE_Cooked!P:P)*$E239),"")</f>
        <v>0.20921295586800001</v>
      </c>
      <c r="M239">
        <f>IFERROR(IF($F239="Raw",_xlfn.XLOOKUP(_xlfn.XLOOKUP(Tool_Austria!$D239,'AveragePrices&amp;Codes'!$A:$A,'AveragePrices&amp;Codes'!$B:$B),AGRIBALYSE_Raw!$B:$B,AGRIBALYSE_Raw!P:P)*$E239,_xlfn.XLOOKUP(_xlfn.XLOOKUP(Tool_Austria!$D239,'AveragePrices&amp;Codes'!$A:$A,'AveragePrices&amp;Codes'!$B:$B),AGRIBALYSE_Cooked!$C:$C,AGRIBALYSE_Cooked!Q:Q)*$E239),"")</f>
        <v>1.29282168288E-8</v>
      </c>
      <c r="N239">
        <f>IFERROR(IF($F239="Raw",_xlfn.XLOOKUP(_xlfn.XLOOKUP(Tool_Austria!$D239,'AveragePrices&amp;Codes'!$A:$A,'AveragePrices&amp;Codes'!$B:$B),AGRIBALYSE_Raw!$B:$B,AGRIBALYSE_Raw!Q:Q)*$E239,_xlfn.XLOOKUP(_xlfn.XLOOKUP(Tool_Austria!$D239,'AveragePrices&amp;Codes'!$A:$A,'AveragePrices&amp;Codes'!$B:$B),AGRIBALYSE_Cooked!$C:$C,AGRIBALYSE_Cooked!R:R)*$E239),"")</f>
        <v>3.3314654435999992E-2</v>
      </c>
      <c r="O239">
        <f>IFERROR(IF($F239="Raw",_xlfn.XLOOKUP(_xlfn.XLOOKUP(Tool_Austria!$D239,'AveragePrices&amp;Codes'!$A:$A,'AveragePrices&amp;Codes'!$B:$B),AGRIBALYSE_Raw!$B:$B,AGRIBALYSE_Raw!R:R)*$E239,_xlfn.XLOOKUP(_xlfn.XLOOKUP(Tool_Austria!$D239,'AveragePrices&amp;Codes'!$A:$A,'AveragePrices&amp;Codes'!$B:$B),AGRIBALYSE_Cooked!$C:$C,AGRIBALYSE_Cooked!S:S)*$E239),"")</f>
        <v>8.3839405523999987E-4</v>
      </c>
      <c r="P239">
        <f>IFERROR(IF($F239="Raw",_xlfn.XLOOKUP(_xlfn.XLOOKUP(Tool_Austria!$D239,'AveragePrices&amp;Codes'!$A:$A,'AveragePrices&amp;Codes'!$B:$B),AGRIBALYSE_Raw!$B:$B,AGRIBALYSE_Raw!S:S)*$E239,_xlfn.XLOOKUP(_xlfn.XLOOKUP(Tool_Austria!$D239,'AveragePrices&amp;Codes'!$A:$A,'AveragePrices&amp;Codes'!$B:$B),AGRIBALYSE_Cooked!$C:$C,AGRIBALYSE_Cooked!T:T)*$E239),"")</f>
        <v>1.2220425386399999E-8</v>
      </c>
      <c r="Q239">
        <f>IFERROR(IF($F239="Raw",_xlfn.XLOOKUP(_xlfn.XLOOKUP(Tool_Austria!$D239,'AveragePrices&amp;Codes'!$A:$A,'AveragePrices&amp;Codes'!$B:$B),AGRIBALYSE_Raw!$B:$B,AGRIBALYSE_Raw!T:T)*$E239,_xlfn.XLOOKUP(_xlfn.XLOOKUP(Tool_Austria!$D239,'AveragePrices&amp;Codes'!$A:$A,'AveragePrices&amp;Codes'!$B:$B),AGRIBALYSE_Cooked!$C:$C,AGRIBALYSE_Cooked!U:U)*$E239),"")</f>
        <v>4.2229343519999992E-9</v>
      </c>
      <c r="R239">
        <f>IFERROR(IF($F239="Raw",_xlfn.XLOOKUP(_xlfn.XLOOKUP(Tool_Austria!$D239,'AveragePrices&amp;Codes'!$A:$A,'AveragePrices&amp;Codes'!$B:$B),AGRIBALYSE_Raw!$B:$B,AGRIBALYSE_Raw!U:U)*$E239,_xlfn.XLOOKUP(_xlfn.XLOOKUP(Tool_Austria!$D239,'AveragePrices&amp;Codes'!$A:$A,'AveragePrices&amp;Codes'!$B:$B),AGRIBALYSE_Cooked!$C:$C,AGRIBALYSE_Cooked!V:V)*$E239),"")</f>
        <v>1.98456455232E-10</v>
      </c>
      <c r="S239">
        <f>IFERROR(IF($F239="Raw",_xlfn.XLOOKUP(_xlfn.XLOOKUP(Tool_Austria!$D239,'AveragePrices&amp;Codes'!$A:$A,'AveragePrices&amp;Codes'!$B:$B),AGRIBALYSE_Raw!$B:$B,AGRIBALYSE_Raw!V:V)*$E239,_xlfn.XLOOKUP(_xlfn.XLOOKUP(Tool_Austria!$D239,'AveragePrices&amp;Codes'!$A:$A,'AveragePrices&amp;Codes'!$B:$B),AGRIBALYSE_Cooked!$C:$C,AGRIBALYSE_Cooked!W:W)*$E239),"")</f>
        <v>8.9152481123999996E-4</v>
      </c>
      <c r="T239">
        <f>IFERROR(IF($F239="Raw",_xlfn.XLOOKUP(_xlfn.XLOOKUP(Tool_Austria!$D239,'AveragePrices&amp;Codes'!$A:$A,'AveragePrices&amp;Codes'!$B:$B),AGRIBALYSE_Raw!$B:$B,AGRIBALYSE_Raw!W:W)*$E239,_xlfn.XLOOKUP(_xlfn.XLOOKUP(Tool_Austria!$D239,'AveragePrices&amp;Codes'!$A:$A,'AveragePrices&amp;Codes'!$B:$B),AGRIBALYSE_Cooked!$C:$C,AGRIBALYSE_Cooked!X:X)*$E239),"")</f>
        <v>2.36224280712E-5</v>
      </c>
      <c r="U239">
        <f>IFERROR(IF($F239="Raw",_xlfn.XLOOKUP(_xlfn.XLOOKUP(Tool_Austria!$D239,'AveragePrices&amp;Codes'!$A:$A,'AveragePrices&amp;Codes'!$B:$B),AGRIBALYSE_Raw!$B:$B,AGRIBALYSE_Raw!X:X)*$E239,_xlfn.XLOOKUP(_xlfn.XLOOKUP(Tool_Austria!$D239,'AveragePrices&amp;Codes'!$A:$A,'AveragePrices&amp;Codes'!$B:$B),AGRIBALYSE_Cooked!$C:$C,AGRIBALYSE_Cooked!Y:Y)*$E239),"")</f>
        <v>3.7865547845999996E-4</v>
      </c>
      <c r="V239">
        <f>IFERROR(IF($F239="Raw",_xlfn.XLOOKUP(_xlfn.XLOOKUP(Tool_Austria!$D239,'AveragePrices&amp;Codes'!$A:$A,'AveragePrices&amp;Codes'!$B:$B),AGRIBALYSE_Raw!$B:$B,AGRIBALYSE_Raw!Y:Y)*$E239,_xlfn.XLOOKUP(_xlfn.XLOOKUP(Tool_Austria!$D239,'AveragePrices&amp;Codes'!$A:$A,'AveragePrices&amp;Codes'!$B:$B),AGRIBALYSE_Cooked!$C:$C,AGRIBALYSE_Cooked!Z:Z)*$E239),"")</f>
        <v>3.4626395361599996E-3</v>
      </c>
      <c r="W239">
        <f>IFERROR(IF($F239="Raw",_xlfn.XLOOKUP(_xlfn.XLOOKUP(Tool_Austria!$D239,'AveragePrices&amp;Codes'!$A:$A,'AveragePrices&amp;Codes'!$B:$B),AGRIBALYSE_Raw!$B:$B,AGRIBALYSE_Raw!Z:Z)*$E239,_xlfn.XLOOKUP(_xlfn.XLOOKUP(Tool_Austria!$D239,'AveragePrices&amp;Codes'!$A:$A,'AveragePrices&amp;Codes'!$B:$B),AGRIBALYSE_Cooked!$C:$C,AGRIBALYSE_Cooked!AA:AA)*$E239),"")</f>
        <v>5.4157794675599993</v>
      </c>
      <c r="X239">
        <f>IFERROR(IF($F239="Raw",_xlfn.XLOOKUP(_xlfn.XLOOKUP(Tool_Austria!$D239,'AveragePrices&amp;Codes'!$A:$A,'AveragePrices&amp;Codes'!$B:$B),AGRIBALYSE_Raw!$B:$B,AGRIBALYSE_Raw!AA:AA)*$E239,_xlfn.XLOOKUP(_xlfn.XLOOKUP(Tool_Austria!$D239,'AveragePrices&amp;Codes'!$A:$A,'AveragePrices&amp;Codes'!$B:$B),AGRIBALYSE_Cooked!$C:$C,AGRIBALYSE_Cooked!AB:AB)*$E239),"")</f>
        <v>8.4082032048000013</v>
      </c>
      <c r="Y239">
        <f>IFERROR(IF($F239="Raw",_xlfn.XLOOKUP(_xlfn.XLOOKUP(Tool_Austria!$D239,'AveragePrices&amp;Codes'!$A:$A,'AveragePrices&amp;Codes'!$B:$B),AGRIBALYSE_Raw!$B:$B,AGRIBALYSE_Raw!AB:AB)*$E239,_xlfn.XLOOKUP(_xlfn.XLOOKUP(Tool_Austria!$D239,'AveragePrices&amp;Codes'!$A:$A,'AveragePrices&amp;Codes'!$B:$B),AGRIBALYSE_Cooked!$C:$C,AGRIBALYSE_Cooked!AC:AC)*$E239),"")</f>
        <v>0.27818392249199997</v>
      </c>
      <c r="Z239">
        <f>IFERROR(IF($F239="Raw",_xlfn.XLOOKUP(_xlfn.XLOOKUP(Tool_Austria!$D239,'AveragePrices&amp;Codes'!$A:$A,'AveragePrices&amp;Codes'!$B:$B),AGRIBALYSE_Raw!$B:$B,AGRIBALYSE_Raw!AC:AC)*$E239,_xlfn.XLOOKUP(_xlfn.XLOOKUP(Tool_Austria!$D239,'AveragePrices&amp;Codes'!$A:$A,'AveragePrices&amp;Codes'!$B:$B),AGRIBALYSE_Cooked!$C:$C,AGRIBALYSE_Cooked!AD:AD)*$E239),"")</f>
        <v>2.9128239856799998</v>
      </c>
      <c r="AA239">
        <f>IFERROR(IF($F239="Raw",_xlfn.XLOOKUP(_xlfn.XLOOKUP(Tool_Austria!$D239,'AveragePrices&amp;Codes'!$A:$A,'AveragePrices&amp;Codes'!$B:$B),AGRIBALYSE_Raw!$B:$B,AGRIBALYSE_Raw!AD:AD)*$E239,_xlfn.XLOOKUP(_xlfn.XLOOKUP(Tool_Austria!$D239,'AveragePrices&amp;Codes'!$A:$A,'AveragePrices&amp;Codes'!$B:$B),AGRIBALYSE_Cooked!$C:$C,AGRIBALYSE_Cooked!AE:AE)*$E239),"")</f>
        <v>1.2294274011600001E-6</v>
      </c>
      <c r="AB239" cm="1">
        <f t="array" ref="AB239">IFERROR(_xlfn.XLOOKUP(Tool_Austria!$F239&amp;$E$2,'Cooking methods'!$A:$A&amp;'Cooking methods'!$B:$B,'Cooking methods'!C:C)*$E239,"")</f>
        <v>0.20293585090800001</v>
      </c>
      <c r="AC239" cm="1">
        <f t="array" ref="AC239">IFERROR(_xlfn.XLOOKUP(Tool_Austria!$F239&amp;$E$2,'Cooking methods'!$A:$A&amp;'Cooking methods'!$B:$B,'Cooking methods'!D:D)*$E239,"")</f>
        <v>3.7834962510659993E-9</v>
      </c>
      <c r="AD239" cm="1">
        <f t="array" ref="AD239">IFERROR(_xlfn.XLOOKUP(Tool_Austria!$F239&amp;$E$2,'Cooking methods'!$A:$A&amp;'Cooking methods'!$B:$B,'Cooking methods'!E:E)*$E239,"")</f>
        <v>0.13825602419999999</v>
      </c>
      <c r="AE239" cm="1">
        <f t="array" ref="AE239">IFERROR(_xlfn.XLOOKUP(Tool_Austria!$F239&amp;$E$2,'Cooking methods'!$A:$A&amp;'Cooking methods'!$B:$B,'Cooking methods'!F:F)*$E239,"")</f>
        <v>4.5605418251399996E-4</v>
      </c>
      <c r="AF239" cm="1">
        <f t="array" ref="AF239">IFERROR(_xlfn.XLOOKUP(Tool_Austria!$F239&amp;$E$2,'Cooking methods'!$A:$A&amp;'Cooking methods'!$B:$B,'Cooking methods'!G:G)*$E239,"")</f>
        <v>2.65823835312E-9</v>
      </c>
      <c r="AG239" cm="1">
        <f t="array" ref="AG239">IFERROR(_xlfn.XLOOKUP(Tool_Austria!$F239&amp;$E$2,'Cooking methods'!$A:$A&amp;'Cooking methods'!$B:$B,'Cooking methods'!H:H)*$E239,"")</f>
        <v>1.599188143392E-9</v>
      </c>
      <c r="AH239" cm="1">
        <f t="array" ref="AH239">IFERROR(_xlfn.XLOOKUP(Tool_Austria!$F239&amp;$E$2,'Cooking methods'!$A:$A&amp;'Cooking methods'!$B:$B,'Cooking methods'!I:I)*$E239,"")</f>
        <v>3.8270019035640002E-10</v>
      </c>
      <c r="AI239" cm="1">
        <f t="array" ref="AI239">IFERROR(_xlfn.XLOOKUP(Tool_Austria!$F239&amp;$E$2,'Cooking methods'!$A:$A&amp;'Cooking methods'!$B:$B,'Cooking methods'!J:J)*$E239,"")</f>
        <v>9.0776723793E-4</v>
      </c>
      <c r="AJ239" cm="1">
        <f t="array" ref="AJ239">IFERROR(_xlfn.XLOOKUP(Tool_Austria!$F239&amp;$E$2,'Cooking methods'!$A:$A&amp;'Cooking methods'!$B:$B,'Cooking methods'!K:K)*$E239,"")</f>
        <v>1.94516159439E-4</v>
      </c>
      <c r="AK239" cm="1">
        <f t="array" ref="AK239">IFERROR(_xlfn.XLOOKUP(Tool_Austria!$F239&amp;$E$2,'Cooking methods'!$A:$A&amp;'Cooking methods'!$B:$B,'Cooking methods'!L:L)*$E239,"")</f>
        <v>1.7538757698000001E-4</v>
      </c>
      <c r="AL239" cm="1">
        <f t="array" ref="AL239">IFERROR(_xlfn.XLOOKUP(Tool_Austria!$F239&amp;$E$2,'Cooking methods'!$A:$A&amp;'Cooking methods'!$B:$B,'Cooking methods'!M:M)*$E239,"")</f>
        <v>1.2883185451499999E-3</v>
      </c>
      <c r="AM239" cm="1">
        <f t="array" ref="AM239">IFERROR(_xlfn.XLOOKUP(Tool_Austria!$F239&amp;$E$2,'Cooking methods'!$A:$A&amp;'Cooking methods'!$B:$B,'Cooking methods'!N:N)*$E239,"")</f>
        <v>0.66201532756799997</v>
      </c>
      <c r="AN239" cm="1">
        <f t="array" ref="AN239">IFERROR(_xlfn.XLOOKUP(Tool_Austria!$F239&amp;$E$2,'Cooking methods'!$A:$A&amp;'Cooking methods'!$B:$B,'Cooking methods'!O:O)*$E239,"")</f>
        <v>0.53100880517999993</v>
      </c>
      <c r="AO239" cm="1">
        <f t="array" ref="AO239">IFERROR(_xlfn.XLOOKUP(Tool_Austria!$F239&amp;$E$2,'Cooking methods'!$A:$A&amp;'Cooking methods'!$B:$B,'Cooking methods'!P:P)*$E239,"")</f>
        <v>0.103839330588</v>
      </c>
      <c r="AP239" cm="1">
        <f t="array" ref="AP239">IFERROR(_xlfn.XLOOKUP(Tool_Austria!$F239&amp;$E$2,'Cooking methods'!$A:$A&amp;'Cooking methods'!$B:$B,'Cooking methods'!Q:Q)*$E239,"")</f>
        <v>4.8479592622439993</v>
      </c>
      <c r="AQ239" cm="1">
        <f t="array" ref="AQ239">IFERROR(_xlfn.XLOOKUP(Tool_Austria!$F239&amp;$E$2,'Cooking methods'!$A:$A&amp;'Cooking methods'!$B:$B,'Cooking methods'!R:R)*$E239,"")</f>
        <v>3.4281123383640005E-7</v>
      </c>
      <c r="AR239" cm="1">
        <f t="array" ref="AR239">IFERROR(_xlfn.XLOOKUP(Tool_Austria!$G239&amp;$E$2,'Waste management'!$A:$A&amp;'Waste management'!$B:$B,'Waste management'!C:C)*$E239,"")</f>
        <v>4.3033913999999993E-2</v>
      </c>
      <c r="AS239" cm="1">
        <f t="array" ref="AS239">IFERROR(_xlfn.XLOOKUP(Tool_Austria!$G239&amp;$E$2,'Waste management'!$A:$A&amp;'Waste management'!$B:$B,'Waste management'!D:D)*$E239,"")</f>
        <v>2.9360596859999999E-10</v>
      </c>
      <c r="AT239" cm="1">
        <f t="array" ref="AT239">IFERROR(_xlfn.XLOOKUP(Tool_Austria!$G239&amp;$E$2,'Waste management'!$A:$A&amp;'Waste management'!$B:$B,'Waste management'!E:E)*$E239,"")</f>
        <v>7.9165799999999999E-4</v>
      </c>
      <c r="AU239" cm="1">
        <f t="array" ref="AU239">IFERROR(_xlfn.XLOOKUP(Tool_Austria!$G239&amp;$E$2,'Waste management'!$A:$A&amp;'Waste management'!$B:$B,'Waste management'!F:F)*$E239,"")</f>
        <v>9.2231999999999994E-5</v>
      </c>
      <c r="AV239" cm="1">
        <f t="array" ref="AV239">IFERROR(_xlfn.XLOOKUP(Tool_Austria!$G239&amp;$E$2,'Waste management'!$A:$A&amp;'Waste management'!$B:$B,'Waste management'!G:G)*$E239,"")</f>
        <v>8.9000805600000002E-9</v>
      </c>
      <c r="AW239" cm="1">
        <f t="array" ref="AW239">IFERROR(_xlfn.XLOOKUP(Tool_Austria!$G239&amp;$E$2,'Waste management'!$A:$A&amp;'Waste management'!$B:$B,'Waste management'!H:H)*$E239,"")</f>
        <v>2.9010883859999996E-10</v>
      </c>
      <c r="AX239" cm="1">
        <f t="array" ref="AX239">IFERROR(_xlfn.XLOOKUP(Tool_Austria!$G239&amp;$E$2,'Waste management'!$A:$A&amp;'Waste management'!$B:$B,'Waste management'!I:I)*$E239,"")</f>
        <v>2.062591902E-10</v>
      </c>
      <c r="AY239" cm="1">
        <f t="array" ref="AY239">IFERROR(_xlfn.XLOOKUP(Tool_Austria!$G239&amp;$E$2,'Waste management'!$A:$A&amp;'Waste management'!$B:$B,'Waste management'!J:J)*$E239,"")</f>
        <v>1.6986060000000001E-3</v>
      </c>
      <c r="AZ239" cm="1">
        <f t="array" ref="AZ239">IFERROR(_xlfn.XLOOKUP(Tool_Austria!$G239&amp;$E$2,'Waste management'!$A:$A&amp;'Waste management'!$B:$B,'Waste management'!K:K)*$E239,"")</f>
        <v>4.1346222119999999E-6</v>
      </c>
      <c r="BA239" cm="1">
        <f t="array" ref="BA239">IFERROR(_xlfn.XLOOKUP(Tool_Austria!$G239&amp;$E$2,'Waste management'!$A:$A&amp;'Waste management'!$B:$B,'Waste management'!L:L)*$E239,"")</f>
        <v>7.4401556039999995E-5</v>
      </c>
      <c r="BB239" cm="1">
        <f t="array" ref="BB239">IFERROR(_xlfn.XLOOKUP(Tool_Austria!$G239&amp;$E$2,'Waste management'!$A:$A&amp;'Waste management'!$B:$B,'Waste management'!M:M)*$E239,"")</f>
        <v>7.486164E-3</v>
      </c>
      <c r="BC239" cm="1">
        <f t="array" ref="BC239">IFERROR(_xlfn.XLOOKUP(Tool_Austria!$G239&amp;$E$2,'Waste management'!$A:$A&amp;'Waste management'!$B:$B,'Waste management'!N:N)*$E239,"")</f>
        <v>6.4371326039999994</v>
      </c>
      <c r="BD239" cm="1">
        <f t="array" ref="BD239">IFERROR(_xlfn.XLOOKUP(Tool_Austria!$G239&amp;$E$2,'Waste management'!$A:$A&amp;'Waste management'!$B:$B,'Waste management'!O:O)*$E239,"")</f>
        <v>0.41044008599999998</v>
      </c>
      <c r="BE239" cm="1">
        <f t="array" ref="BE239">IFERROR(_xlfn.XLOOKUP(Tool_Austria!$G239&amp;$E$2,'Waste management'!$A:$A&amp;'Waste management'!$B:$B,'Waste management'!P:P)*$E239,"")</f>
        <v>8.8619579999999996E-3</v>
      </c>
      <c r="BF239" cm="1">
        <f t="array" ref="BF239">IFERROR(_xlfn.XLOOKUP(Tool_Austria!$G239&amp;$E$2,'Waste management'!$A:$A&amp;'Waste management'!$B:$B,'Waste management'!Q:Q)*$E239,"")</f>
        <v>0.25793447399999997</v>
      </c>
      <c r="BG239" cm="1">
        <f t="array" ref="BG239">IFERROR(_xlfn.XLOOKUP(Tool_Austria!$G239&amp;$E$2,'Waste management'!$A:$A&amp;'Waste management'!$B:$B,'Waste management'!R:R)*$E239,"")</f>
        <v>8.3823515999999988E-8</v>
      </c>
      <c r="BH239">
        <f>IFERROR((L239+AR239+AB239)*_xlfn.XLOOKUP(Tool_Austria!BH$4,Monetization_Factors!$A:$A,Monetization_Factors!$D:$D),"")</f>
        <v>5.9219668135731152E-2</v>
      </c>
      <c r="BI239">
        <f>IFERROR((M239+AS239+AC239)*_xlfn.XLOOKUP(Tool_Austria!BI$4,Monetization_Factors!$A:$A,Monetization_Factors!$D:$D),"")</f>
        <v>6.8074055648587848E-7</v>
      </c>
      <c r="BJ239">
        <f>IFERROR((N239+AT239+AD239)*_xlfn.XLOOKUP(Tool_Austria!BJ$4,Monetization_Factors!$A:$A,Monetization_Factors!$D:$D),"")</f>
        <v>2.630565174228626E-4</v>
      </c>
      <c r="BK239">
        <f>IFERROR((O239+AU239+AE239)*_xlfn.XLOOKUP(Tool_Austria!BK$4,Monetization_Factors!$A:$A,Monetization_Factors!$D:$D),"")</f>
        <v>2.0989812503145796E-3</v>
      </c>
      <c r="BL239">
        <f>IFERROR((P239+AV239+AF239)*_xlfn.XLOOKUP(Tool_Austria!BL$4,Monetization_Factors!$A:$A,Monetization_Factors!$D:$D),"")</f>
        <v>2.3737701850674368E-2</v>
      </c>
      <c r="BM239">
        <f>IFERROR((Q239+AW239+AG239)*_xlfn.XLOOKUP(Tool_Austria!BM$4,Monetization_Factors!$A:$A,Monetization_Factors!$D:$D),"")</f>
        <v>1.269272099028702E-3</v>
      </c>
      <c r="BN239">
        <f>IFERROR((R239+AX239+AH239)*_xlfn.XLOOKUP(Tool_Austria!BN$4,Monetization_Factors!$A:$A,Monetization_Factors!$D:$D),"")</f>
        <v>9.0524580023124037E-4</v>
      </c>
      <c r="BO239">
        <f>IFERROR((S239+AY239+AI239)*_xlfn.XLOOKUP(Tool_Austria!BO$4,Monetization_Factors!$A:$A,Monetization_Factors!$D:$D),"")</f>
        <v>1.531517819159533E-3</v>
      </c>
      <c r="BP239">
        <f>IFERROR((T239+AZ239+AJ239)*_xlfn.XLOOKUP(Tool_Austria!BP$4,Monetization_Factors!$A:$A,Monetization_Factors!$D:$D),"")</f>
        <v>5.4221133820606712E-4</v>
      </c>
      <c r="BQ239">
        <f>IFERROR((U239+BA239+AK239)*_xlfn.XLOOKUP(Tool_Austria!BQ$4,Monetization_Factors!$A:$A,Monetization_Factors!$D:$D),"")</f>
        <v>2.5707605219669949E-3</v>
      </c>
      <c r="BR239" t="str">
        <f>IFERROR((V239+BB239+AL239)*_xlfn.XLOOKUP(Tool_Austria!BR$4,Monetization_Factors!$A:$A,Monetization_Factors!$D:$D),"")</f>
        <v/>
      </c>
      <c r="BS239">
        <f>IFERROR((W239+BC239+AM239)*_xlfn.XLOOKUP(Tool_Austria!BS$4,Monetization_Factors!$A:$A,Monetization_Factors!$D:$D),"")</f>
        <v>6.0901052530924239E-4</v>
      </c>
      <c r="BT239">
        <f>IFERROR((X239+BD239+AN239)*_xlfn.XLOOKUP(Tool_Austria!BT$4,Monetization_Factors!$A:$A,Monetization_Factors!$D:$D),"")</f>
        <v>2.0819117476707327E-3</v>
      </c>
      <c r="BU239">
        <f>IFERROR((Y239+BE239+AO239)*_xlfn.XLOOKUP(Tool_Austria!BU$4,Monetization_Factors!$A:$A,Monetization_Factors!$D:$D),"")</f>
        <v>2.4840470318433418E-3</v>
      </c>
      <c r="BV239">
        <f>IFERROR((Z239+BF239+AP239)*_xlfn.XLOOKUP(Tool_Austria!BV$4,Monetization_Factors!$A:$A,Monetization_Factors!$D:$D),"")</f>
        <v>1.3241150423975598E-2</v>
      </c>
      <c r="BW239">
        <f>IFERROR((AA239+BG239+AQ239)*_xlfn.XLOOKUP(Tool_Austria!BW$4,Monetization_Factors!$A:$A,Monetization_Factors!$D:$D),"")</f>
        <v>3.4597121383436517E-6</v>
      </c>
      <c r="BX239" s="38" cm="1">
        <f t="array" ref="BX239">IFERROR(_xlfn.IFS(I239&lt;&gt;0,I239*E239,I239="",J239*E239),"")</f>
        <v>0.61818498</v>
      </c>
      <c r="BY239" s="38">
        <f t="shared" si="123"/>
        <v>0.11055867551422924</v>
      </c>
      <c r="BZ239" s="38">
        <f t="shared" si="124"/>
        <v>0.72874365551422926</v>
      </c>
      <c r="CA239" s="38">
        <f t="shared" si="125"/>
        <v>1.1211440854065067E-3</v>
      </c>
      <c r="CB239">
        <f t="shared" si="126"/>
        <v>0.45518272077600003</v>
      </c>
      <c r="CC239">
        <f t="shared" si="126"/>
        <v>1.7005319048465999E-8</v>
      </c>
      <c r="CD239">
        <f t="shared" si="126"/>
        <v>0.17236233663599998</v>
      </c>
      <c r="CE239">
        <f t="shared" si="126"/>
        <v>1.3866802377539998E-3</v>
      </c>
      <c r="CF239">
        <f t="shared" si="126"/>
        <v>2.3778744299519997E-8</v>
      </c>
      <c r="CG239">
        <f t="shared" si="126"/>
        <v>6.1122313339919993E-9</v>
      </c>
      <c r="CH239">
        <f t="shared" si="126"/>
        <v>7.8741583578840002E-10</v>
      </c>
      <c r="CI239">
        <f t="shared" si="126"/>
        <v>3.4978980491699998E-3</v>
      </c>
      <c r="CJ239">
        <f t="shared" si="126"/>
        <v>2.2227320972219999E-4</v>
      </c>
      <c r="CK239">
        <f t="shared" si="126"/>
        <v>6.2844461148000002E-4</v>
      </c>
      <c r="CL239">
        <f t="shared" si="126"/>
        <v>1.223712208131E-2</v>
      </c>
      <c r="CM239">
        <f t="shared" si="126"/>
        <v>12.514927399127998</v>
      </c>
      <c r="CN239">
        <f t="shared" si="126"/>
        <v>9.3496520959799998</v>
      </c>
      <c r="CO239">
        <f t="shared" si="126"/>
        <v>0.39088521107999996</v>
      </c>
      <c r="CP239">
        <f t="shared" si="126"/>
        <v>8.0187177219240002</v>
      </c>
      <c r="CQ239">
        <f t="shared" si="117"/>
        <v>1.6560621509964E-6</v>
      </c>
      <c r="CR239">
        <f t="shared" si="127"/>
        <v>7.0028110888615386E-4</v>
      </c>
      <c r="CS239">
        <f t="shared" si="127"/>
        <v>2.6162029305332305E-11</v>
      </c>
      <c r="CT239">
        <f t="shared" si="127"/>
        <v>2.651728255938461E-4</v>
      </c>
      <c r="CU239">
        <f t="shared" si="127"/>
        <v>2.1333542119292305E-6</v>
      </c>
      <c r="CV239">
        <f t="shared" si="127"/>
        <v>3.6582683537723074E-11</v>
      </c>
      <c r="CW239">
        <f t="shared" si="127"/>
        <v>9.4034328215261529E-12</v>
      </c>
      <c r="CX239">
        <f t="shared" si="127"/>
        <v>1.211408978136E-12</v>
      </c>
      <c r="CY239">
        <f t="shared" si="127"/>
        <v>5.381381614107692E-6</v>
      </c>
      <c r="CZ239">
        <f t="shared" si="127"/>
        <v>3.4195878418799998E-7</v>
      </c>
      <c r="DA239">
        <f t="shared" si="127"/>
        <v>9.6683786381538464E-7</v>
      </c>
      <c r="DB239">
        <f t="shared" si="127"/>
        <v>1.8826341663553846E-5</v>
      </c>
      <c r="DC239">
        <f t="shared" si="127"/>
        <v>1.925373446019692E-2</v>
      </c>
      <c r="DD239">
        <f t="shared" si="127"/>
        <v>1.4384080147661538E-2</v>
      </c>
      <c r="DE239">
        <f t="shared" si="127"/>
        <v>6.0136186319999989E-4</v>
      </c>
      <c r="DF239">
        <f t="shared" si="127"/>
        <v>1.233648880296E-2</v>
      </c>
      <c r="DG239">
        <f t="shared" si="118"/>
        <v>2.5477879246098463E-9</v>
      </c>
      <c r="DH239" s="5">
        <f>IFERROR(((((L239+AB239)*(1/$H239))+AR239)/$F$2)/($B$2*('CAR.CAP_per person'!B$2)/(_xlfn.XLOOKUP($E$2,EU_countries_GDP!$A$2:$A$29,EU_countries_GDP!$E$2:$E$29))),"")</f>
        <v>0.12654136899700935</v>
      </c>
      <c r="DI239" s="5">
        <f>IFERROR(((((M239+AC239)*(1/$H239))+AS239)/$F$2)/($B$2*('CAR.CAP_per person'!C$2)/(_xlfn.XLOOKUP($E$2,EU_countries_GDP!$A$2:$A$29,EU_countries_GDP!$E$2:$E$29))),"")</f>
        <v>6.4382840739231036E-5</v>
      </c>
      <c r="DJ239" s="5">
        <f>IFERROR(((((N239+AD239)*(1/$H239))+AT239)/$F$2)/($B$2*('CAR.CAP_per person'!D$2)/(_xlfn.XLOOKUP($E$2,EU_countries_GDP!$A$2:$A$29,EU_countries_GDP!$E$2:$E$29))),"")</f>
        <v>6.7595377978480452E-4</v>
      </c>
      <c r="DK239" s="5">
        <f>IFERROR(((((O239+AE239)*(1/$H239))+AU239)/$F$2)/($B$2*('CAR.CAP_per person'!E$2)/(_xlfn.XLOOKUP($E$2,EU_countries_GDP!$A$2:$A$29,EU_countries_GDP!$E$2:$E$29))),"")</f>
        <v>6.6414984759859729E-3</v>
      </c>
      <c r="DL239" s="5">
        <f>IFERROR(((((P239+AF239)*(1/$H239))+AV239)/$F$2)/($B$2*('CAR.CAP_per person'!F$2)/(_xlfn.XLOOKUP($E$2,EU_countries_GDP!$A$2:$A$29,EU_countries_GDP!$E$2:$E$29))),"")</f>
        <v>6.2414442348095296E-2</v>
      </c>
      <c r="DM239" s="5">
        <f>IFERROR(((((Q239+AG239)*(1/$H239))+AW239)/$F$2)/($B$2*('CAR.CAP_per person'!G$2)/(_xlfn.XLOOKUP($E$2,EU_countries_GDP!$A$2:$A$29,EU_countries_GDP!$E$2:$E$29))),"")</f>
        <v>1.2616581054292581E-2</v>
      </c>
      <c r="DN239" s="5">
        <f>IFERROR(((((R239+AH239)*(1/$H239))+AX239)/$F$2)/($B$2*('CAR.CAP_per person'!H$2)/(_xlfn.XLOOKUP($E$2,EU_countries_GDP!$A$2:$A$29,EU_countries_GDP!$E$2:$E$29))),"")</f>
        <v>3.0182013156685312E-4</v>
      </c>
      <c r="DO239" s="5">
        <f>IFERROR(((((S239+AI239)*(1/$H239))+AY239)/$F$2)/($B$2*('CAR.CAP_per person'!I$2)/(_xlfn.XLOOKUP($E$2,EU_countries_GDP!$A$2:$A$29,EU_countries_GDP!$E$2:$E$29))),"")</f>
        <v>3.9834939908426712E-3</v>
      </c>
      <c r="DP239" s="5">
        <f>IFERROR(((((T239+AJ239)*(1/$H239))+AZ239)/$F$2)/($B$2*('CAR.CAP_per person'!J$2)/(_xlfn.XLOOKUP($E$2,EU_countries_GDP!$A$2:$A$29,EU_countries_GDP!$E$2:$E$29))),"")</f>
        <v>7.804432254864517E-2</v>
      </c>
      <c r="DQ239" s="5">
        <f>IFERROR(((((U239+AK239)*(1/$H239))+BA239)/$F$2)/($B$2*('CAR.CAP_per person'!K$2)/(_xlfn.XLOOKUP($E$2,EU_countries_GDP!$A$2:$A$29,EU_countries_GDP!$E$2:$E$29))),"")</f>
        <v>5.7904107553571537E-3</v>
      </c>
      <c r="DR239" s="5">
        <f>IFERROR(((((V239+AL239)*(1/$H239))+BB239)/$F$2)/($B$2*('CAR.CAP_per person'!L$2)/(_xlfn.XLOOKUP($E$2,EU_countries_GDP!$A$2:$A$29,EU_countries_GDP!$E$2:$E$29))),"")</f>
        <v>1.7943787377555141E-3</v>
      </c>
      <c r="DS239" s="5">
        <f>IFERROR(((((W239+AM239)*(1/$H239))+BC239)/$F$2)/($B$2*('CAR.CAP_per person'!M$2)/(_xlfn.XLOOKUP($E$2,EU_countries_GDP!$A$2:$A$29,EU_countries_GDP!$E$2:$E$29))),"")</f>
        <v>0.10350408957349211</v>
      </c>
      <c r="DT239" s="5">
        <f>IFERROR(((((X239+AN239)*(1/$H239))+BD239)/$F$2)/($B$2*('CAR.CAP_per person'!N$2)/(_xlfn.XLOOKUP($E$2,EU_countries_GDP!$A$2:$A$29,EU_countries_GDP!$E$2:$E$29))),"")</f>
        <v>1.4629569625710823</v>
      </c>
      <c r="DU239" s="5">
        <f>IFERROR(((((Y239+AO239)*(1/$H239))+BE239)/$F$2)/($B$2*('CAR.CAP_per person'!O$2)/(_xlfn.XLOOKUP($E$2,EU_countries_GDP!$A$2:$A$29,EU_countries_GDP!$E$2:$E$29))),"")</f>
        <v>4.3667461257943432E-3</v>
      </c>
      <c r="DV239" s="5">
        <f>IFERROR(((((Z239+AP239)*(1/$H239))+BF239)/$F$2)/($B$2*('CAR.CAP_per person'!P$2)/(_xlfn.XLOOKUP($E$2,EU_countries_GDP!$A$2:$A$29,EU_countries_GDP!$E$2:$E$29))),"")</f>
        <v>7.2061864941866283E-2</v>
      </c>
      <c r="DW239" s="5">
        <f>IFERROR(((((AA239+AQ239)*(1/$H239))+BG239)/$F$2)/($B$2*('CAR.CAP_per person'!Q$2)/(_xlfn.XLOOKUP($E$2,EU_countries_GDP!$A$2:$A$29,EU_countries_GDP!$E$2:$E$29))),"")</f>
        <v>1.4896278852532677E-2</v>
      </c>
    </row>
    <row r="240" spans="1:127">
      <c r="A240" t="s">
        <v>226</v>
      </c>
      <c r="B240" t="str">
        <f>_xlfn.XLOOKUP(D240,Table5[Ingredient],Table5[Category],"",FALSE)</f>
        <v>Starch/satiating food</v>
      </c>
      <c r="C240" s="33" t="s">
        <v>229</v>
      </c>
      <c r="D240" s="33" t="s">
        <v>205</v>
      </c>
      <c r="E240" s="33">
        <v>8.5400000000000004E-2</v>
      </c>
      <c r="F240" s="33" t="s">
        <v>182</v>
      </c>
      <c r="G240" s="33" t="s">
        <v>180</v>
      </c>
      <c r="H240" s="91">
        <f>Dataset_AT!S119</f>
        <v>7.3798824749395101E-2</v>
      </c>
      <c r="I240" s="33"/>
      <c r="J240" s="37" t="str">
        <f>IFERROR(INDEX('AveragePrices&amp;Codes'!G:AG, MATCH($D240, 'AveragePrices&amp;Codes'!$A:$A, 0), MATCH(Tool_Austria!$E$2, 'AveragePrices&amp;Codes'!$G$1:$AG$1, 0)),"")</f>
        <v/>
      </c>
      <c r="K240" s="37">
        <f>IFERROR(E240/(_xlfn.XLOOKUP(A240,Dataset_AT!$V$2:$V$9,Dataset_AT!$W$2:$W$9)),"")</f>
        <v>9.9302325581395357E-4</v>
      </c>
      <c r="L240">
        <f>IFERROR(IF($F240="Raw",_xlfn.XLOOKUP(_xlfn.XLOOKUP(Tool_Austria!$D240,'AveragePrices&amp;Codes'!$A:$A,'AveragePrices&amp;Codes'!$B:$B),AGRIBALYSE_Raw!$B:$B,AGRIBALYSE_Raw!O:O)*$E240,_xlfn.XLOOKUP(_xlfn.XLOOKUP(Tool_Austria!$D240,'AveragePrices&amp;Codes'!$A:$A,'AveragePrices&amp;Codes'!$B:$B),AGRIBALYSE_Cooked!$C:$C,AGRIBALYSE_Cooked!P:P)*$E240),"")</f>
        <v>6.3716940854000009E-2</v>
      </c>
      <c r="M240">
        <f>IFERROR(IF($F240="Raw",_xlfn.XLOOKUP(_xlfn.XLOOKUP(Tool_Austria!$D240,'AveragePrices&amp;Codes'!$A:$A,'AveragePrices&amp;Codes'!$B:$B),AGRIBALYSE_Raw!$B:$B,AGRIBALYSE_Raw!P:P)*$E240,_xlfn.XLOOKUP(_xlfn.XLOOKUP(Tool_Austria!$D240,'AveragePrices&amp;Codes'!$A:$A,'AveragePrices&amp;Codes'!$B:$B),AGRIBALYSE_Cooked!$C:$C,AGRIBALYSE_Cooked!Q:Q)*$E240),"")</f>
        <v>1.0444374738000002E-9</v>
      </c>
      <c r="N240">
        <f>IFERROR(IF($F240="Raw",_xlfn.XLOOKUP(_xlfn.XLOOKUP(Tool_Austria!$D240,'AveragePrices&amp;Codes'!$A:$A,'AveragePrices&amp;Codes'!$B:$B),AGRIBALYSE_Raw!$B:$B,AGRIBALYSE_Raw!Q:Q)*$E240,_xlfn.XLOOKUP(_xlfn.XLOOKUP(Tool_Austria!$D240,'AveragePrices&amp;Codes'!$A:$A,'AveragePrices&amp;Codes'!$B:$B),AGRIBALYSE_Cooked!$C:$C,AGRIBALYSE_Cooked!R:R)*$E240),"")</f>
        <v>8.4575662836000008E-3</v>
      </c>
      <c r="O240">
        <f>IFERROR(IF($F240="Raw",_xlfn.XLOOKUP(_xlfn.XLOOKUP(Tool_Austria!$D240,'AveragePrices&amp;Codes'!$A:$A,'AveragePrices&amp;Codes'!$B:$B),AGRIBALYSE_Raw!$B:$B,AGRIBALYSE_Raw!R:R)*$E240,_xlfn.XLOOKUP(_xlfn.XLOOKUP(Tool_Austria!$D240,'AveragePrices&amp;Codes'!$A:$A,'AveragePrices&amp;Codes'!$B:$B),AGRIBALYSE_Cooked!$C:$C,AGRIBALYSE_Cooked!S:S)*$E240),"")</f>
        <v>2.8386706361999999E-4</v>
      </c>
      <c r="P240">
        <f>IFERROR(IF($F240="Raw",_xlfn.XLOOKUP(_xlfn.XLOOKUP(Tool_Austria!$D240,'AveragePrices&amp;Codes'!$A:$A,'AveragePrices&amp;Codes'!$B:$B),AGRIBALYSE_Raw!$B:$B,AGRIBALYSE_Raw!S:S)*$E240,_xlfn.XLOOKUP(_xlfn.XLOOKUP(Tool_Austria!$D240,'AveragePrices&amp;Codes'!$A:$A,'AveragePrices&amp;Codes'!$B:$B),AGRIBALYSE_Cooked!$C:$C,AGRIBALYSE_Cooked!T:T)*$E240),"")</f>
        <v>1.1149060524000001E-8</v>
      </c>
      <c r="Q240">
        <f>IFERROR(IF($F240="Raw",_xlfn.XLOOKUP(_xlfn.XLOOKUP(Tool_Austria!$D240,'AveragePrices&amp;Codes'!$A:$A,'AveragePrices&amp;Codes'!$B:$B),AGRIBALYSE_Raw!$B:$B,AGRIBALYSE_Raw!T:T)*$E240,_xlfn.XLOOKUP(_xlfn.XLOOKUP(Tool_Austria!$D240,'AveragePrices&amp;Codes'!$A:$A,'AveragePrices&amp;Codes'!$B:$B),AGRIBALYSE_Cooked!$C:$C,AGRIBALYSE_Cooked!U:U)*$E240),"")</f>
        <v>-1.0086512870000002E-9</v>
      </c>
      <c r="R240">
        <f>IFERROR(IF($F240="Raw",_xlfn.XLOOKUP(_xlfn.XLOOKUP(Tool_Austria!$D240,'AveragePrices&amp;Codes'!$A:$A,'AveragePrices&amp;Codes'!$B:$B),AGRIBALYSE_Raw!$B:$B,AGRIBALYSE_Raw!U:U)*$E240,_xlfn.XLOOKUP(_xlfn.XLOOKUP(Tool_Austria!$D240,'AveragePrices&amp;Codes'!$A:$A,'AveragePrices&amp;Codes'!$B:$B),AGRIBALYSE_Cooked!$C:$C,AGRIBALYSE_Cooked!V:V)*$E240),"")</f>
        <v>2.1855113672E-11</v>
      </c>
      <c r="S240">
        <f>IFERROR(IF($F240="Raw",_xlfn.XLOOKUP(_xlfn.XLOOKUP(Tool_Austria!$D240,'AveragePrices&amp;Codes'!$A:$A,'AveragePrices&amp;Codes'!$B:$B),AGRIBALYSE_Raw!$B:$B,AGRIBALYSE_Raw!V:V)*$E240,_xlfn.XLOOKUP(_xlfn.XLOOKUP(Tool_Austria!$D240,'AveragePrices&amp;Codes'!$A:$A,'AveragePrices&amp;Codes'!$B:$B),AGRIBALYSE_Cooked!$C:$C,AGRIBALYSE_Cooked!W:W)*$E240),"")</f>
        <v>1.4172217962E-3</v>
      </c>
      <c r="T240">
        <f>IFERROR(IF($F240="Raw",_xlfn.XLOOKUP(_xlfn.XLOOKUP(Tool_Austria!$D240,'AveragePrices&amp;Codes'!$A:$A,'AveragePrices&amp;Codes'!$B:$B),AGRIBALYSE_Raw!$B:$B,AGRIBALYSE_Raw!W:W)*$E240,_xlfn.XLOOKUP(_xlfn.XLOOKUP(Tool_Austria!$D240,'AveragePrices&amp;Codes'!$A:$A,'AveragePrices&amp;Codes'!$B:$B),AGRIBALYSE_Cooked!$C:$C,AGRIBALYSE_Cooked!X:X)*$E240),"")</f>
        <v>1.5029710822E-5</v>
      </c>
      <c r="U240">
        <f>IFERROR(IF($F240="Raw",_xlfn.XLOOKUP(_xlfn.XLOOKUP(Tool_Austria!$D240,'AveragePrices&amp;Codes'!$A:$A,'AveragePrices&amp;Codes'!$B:$B),AGRIBALYSE_Raw!$B:$B,AGRIBALYSE_Raw!X:X)*$E240,_xlfn.XLOOKUP(_xlfn.XLOOKUP(Tool_Austria!$D240,'AveragePrices&amp;Codes'!$A:$A,'AveragePrices&amp;Codes'!$B:$B),AGRIBALYSE_Cooked!$C:$C,AGRIBALYSE_Cooked!Y:Y)*$E240),"")</f>
        <v>4.5301678547999999E-4</v>
      </c>
      <c r="V240">
        <f>IFERROR(IF($F240="Raw",_xlfn.XLOOKUP(_xlfn.XLOOKUP(Tool_Austria!$D240,'AveragePrices&amp;Codes'!$A:$A,'AveragePrices&amp;Codes'!$B:$B),AGRIBALYSE_Raw!$B:$B,AGRIBALYSE_Raw!Y:Y)*$E240,_xlfn.XLOOKUP(_xlfn.XLOOKUP(Tool_Austria!$D240,'AveragePrices&amp;Codes'!$A:$A,'AveragePrices&amp;Codes'!$B:$B),AGRIBALYSE_Cooked!$C:$C,AGRIBALYSE_Cooked!Z:Z)*$E240),"")</f>
        <v>5.9938268404000012E-3</v>
      </c>
      <c r="W240">
        <f>IFERROR(IF($F240="Raw",_xlfn.XLOOKUP(_xlfn.XLOOKUP(Tool_Austria!$D240,'AveragePrices&amp;Codes'!$A:$A,'AveragePrices&amp;Codes'!$B:$B),AGRIBALYSE_Raw!$B:$B,AGRIBALYSE_Raw!Z:Z)*$E240,_xlfn.XLOOKUP(_xlfn.XLOOKUP(Tool_Austria!$D240,'AveragePrices&amp;Codes'!$A:$A,'AveragePrices&amp;Codes'!$B:$B),AGRIBALYSE_Cooked!$C:$C,AGRIBALYSE_Cooked!AA:AA)*$E240),"")</f>
        <v>0.93186641338000009</v>
      </c>
      <c r="X240">
        <f>IFERROR(IF($F240="Raw",_xlfn.XLOOKUP(_xlfn.XLOOKUP(Tool_Austria!$D240,'AveragePrices&amp;Codes'!$A:$A,'AveragePrices&amp;Codes'!$B:$B),AGRIBALYSE_Raw!$B:$B,AGRIBALYSE_Raw!AA:AA)*$E240,_xlfn.XLOOKUP(_xlfn.XLOOKUP(Tool_Austria!$D240,'AveragePrices&amp;Codes'!$A:$A,'AveragePrices&amp;Codes'!$B:$B),AGRIBALYSE_Cooked!$C:$C,AGRIBALYSE_Cooked!AB:AB)*$E240),"")</f>
        <v>2.7273899100000003</v>
      </c>
      <c r="Y240">
        <f>IFERROR(IF($F240="Raw",_xlfn.XLOOKUP(_xlfn.XLOOKUP(Tool_Austria!$D240,'AveragePrices&amp;Codes'!$A:$A,'AveragePrices&amp;Codes'!$B:$B),AGRIBALYSE_Raw!$B:$B,AGRIBALYSE_Raw!AB:AB)*$E240,_xlfn.XLOOKUP(_xlfn.XLOOKUP(Tool_Austria!$D240,'AveragePrices&amp;Codes'!$A:$A,'AveragePrices&amp;Codes'!$B:$B),AGRIBALYSE_Cooked!$C:$C,AGRIBALYSE_Cooked!AC:AC)*$E240),"")</f>
        <v>0.15372530334000001</v>
      </c>
      <c r="Z240">
        <f>IFERROR(IF($F240="Raw",_xlfn.XLOOKUP(_xlfn.XLOOKUP(Tool_Austria!$D240,'AveragePrices&amp;Codes'!$A:$A,'AveragePrices&amp;Codes'!$B:$B),AGRIBALYSE_Raw!$B:$B,AGRIBALYSE_Raw!AC:AC)*$E240,_xlfn.XLOOKUP(_xlfn.XLOOKUP(Tool_Austria!$D240,'AveragePrices&amp;Codes'!$A:$A,'AveragePrices&amp;Codes'!$B:$B),AGRIBALYSE_Cooked!$C:$C,AGRIBALYSE_Cooked!AD:AD)*$E240),"")</f>
        <v>0.82480960534000014</v>
      </c>
      <c r="AA240">
        <f>IFERROR(IF($F240="Raw",_xlfn.XLOOKUP(_xlfn.XLOOKUP(Tool_Austria!$D240,'AveragePrices&amp;Codes'!$A:$A,'AveragePrices&amp;Codes'!$B:$B),AGRIBALYSE_Raw!$B:$B,AGRIBALYSE_Raw!AD:AD)*$E240,_xlfn.XLOOKUP(_xlfn.XLOOKUP(Tool_Austria!$D240,'AveragePrices&amp;Codes'!$A:$A,'AveragePrices&amp;Codes'!$B:$B),AGRIBALYSE_Cooked!$C:$C,AGRIBALYSE_Cooked!AE:AE)*$E240),"")</f>
        <v>3.6750581672000003E-7</v>
      </c>
      <c r="AB240" cm="1">
        <f t="array" ref="AB240">IFERROR(_xlfn.XLOOKUP(Tool_Austria!$F240&amp;$E$2,'Cooking methods'!$A:$A&amp;'Cooking methods'!$B:$B,'Cooking methods'!C:C)*$E240,"")</f>
        <v>2.254842787866667E-2</v>
      </c>
      <c r="AC240" cm="1">
        <f t="array" ref="AC240">IFERROR(_xlfn.XLOOKUP(Tool_Austria!$F240&amp;$E$2,'Cooking methods'!$A:$A&amp;'Cooking methods'!$B:$B,'Cooking methods'!D:D)*$E240,"")</f>
        <v>4.2038847234066666E-10</v>
      </c>
      <c r="AD240" cm="1">
        <f t="array" ref="AD240">IFERROR(_xlfn.XLOOKUP(Tool_Austria!$F240&amp;$E$2,'Cooking methods'!$A:$A&amp;'Cooking methods'!$B:$B,'Cooking methods'!E:E)*$E240,"")</f>
        <v>1.5361780466666667E-2</v>
      </c>
      <c r="AE240" cm="1">
        <f t="array" ref="AE240">IFERROR(_xlfn.XLOOKUP(Tool_Austria!$F240&amp;$E$2,'Cooking methods'!$A:$A&amp;'Cooking methods'!$B:$B,'Cooking methods'!F:F)*$E240,"")</f>
        <v>5.0672686946000001E-5</v>
      </c>
      <c r="AF240" cm="1">
        <f t="array" ref="AF240">IFERROR(_xlfn.XLOOKUP(Tool_Austria!$F240&amp;$E$2,'Cooking methods'!$A:$A&amp;'Cooking methods'!$B:$B,'Cooking methods'!G:G)*$E240,"")</f>
        <v>2.9535981701333337E-10</v>
      </c>
      <c r="AG240" cm="1">
        <f t="array" ref="AG240">IFERROR(_xlfn.XLOOKUP(Tool_Austria!$F240&amp;$E$2,'Cooking methods'!$A:$A&amp;'Cooking methods'!$B:$B,'Cooking methods'!H:H)*$E240,"")</f>
        <v>1.7768757148800002E-10</v>
      </c>
      <c r="AH240" cm="1">
        <f t="array" ref="AH240">IFERROR(_xlfn.XLOOKUP(Tool_Austria!$F240&amp;$E$2,'Cooking methods'!$A:$A&amp;'Cooking methods'!$B:$B,'Cooking methods'!I:I)*$E240,"")</f>
        <v>4.252224337293334E-11</v>
      </c>
      <c r="AI240" cm="1">
        <f t="array" ref="AI240">IFERROR(_xlfn.XLOOKUP(Tool_Austria!$F240&amp;$E$2,'Cooking methods'!$A:$A&amp;'Cooking methods'!$B:$B,'Cooking methods'!J:J)*$E240,"")</f>
        <v>1.0086302643666667E-4</v>
      </c>
      <c r="AJ240" cm="1">
        <f t="array" ref="AJ240">IFERROR(_xlfn.XLOOKUP(Tool_Austria!$F240&amp;$E$2,'Cooking methods'!$A:$A&amp;'Cooking methods'!$B:$B,'Cooking methods'!K:K)*$E240,"")</f>
        <v>2.1612906604333336E-5</v>
      </c>
      <c r="AK240" cm="1">
        <f t="array" ref="AK240">IFERROR(_xlfn.XLOOKUP(Tool_Austria!$F240&amp;$E$2,'Cooking methods'!$A:$A&amp;'Cooking methods'!$B:$B,'Cooking methods'!L:L)*$E240,"")</f>
        <v>1.9487508553333337E-5</v>
      </c>
      <c r="AL240" cm="1">
        <f t="array" ref="AL240">IFERROR(_xlfn.XLOOKUP(Tool_Austria!$F240&amp;$E$2,'Cooking methods'!$A:$A&amp;'Cooking methods'!$B:$B,'Cooking methods'!M:M)*$E240,"")</f>
        <v>1.4314650501666667E-4</v>
      </c>
      <c r="AM240" cm="1">
        <f t="array" ref="AM240">IFERROR(_xlfn.XLOOKUP(Tool_Austria!$F240&amp;$E$2,'Cooking methods'!$A:$A&amp;'Cooking methods'!$B:$B,'Cooking methods'!N:N)*$E240,"")</f>
        <v>7.3557258618666674E-2</v>
      </c>
      <c r="AN240" cm="1">
        <f t="array" ref="AN240">IFERROR(_xlfn.XLOOKUP(Tool_Austria!$F240&amp;$E$2,'Cooking methods'!$A:$A&amp;'Cooking methods'!$B:$B,'Cooking methods'!O:O)*$E240,"")</f>
        <v>5.9000978353333337E-2</v>
      </c>
      <c r="AO240" cm="1">
        <f t="array" ref="AO240">IFERROR(_xlfn.XLOOKUP(Tool_Austria!$F240&amp;$E$2,'Cooking methods'!$A:$A&amp;'Cooking methods'!$B:$B,'Cooking methods'!P:P)*$E240,"")</f>
        <v>1.1537703398666669E-2</v>
      </c>
      <c r="AP240" cm="1">
        <f t="array" ref="AP240">IFERROR(_xlfn.XLOOKUP(Tool_Austria!$F240&amp;$E$2,'Cooking methods'!$A:$A&amp;'Cooking methods'!$B:$B,'Cooking methods'!Q:Q)*$E240,"")</f>
        <v>0.53866214024933334</v>
      </c>
      <c r="AQ240" cm="1">
        <f t="array" ref="AQ240">IFERROR(_xlfn.XLOOKUP(Tool_Austria!$F240&amp;$E$2,'Cooking methods'!$A:$A&amp;'Cooking methods'!$B:$B,'Cooking methods'!R:R)*$E240,"")</f>
        <v>3.8090137092933344E-8</v>
      </c>
      <c r="AR240" cm="1">
        <f t="array" ref="AR240">IFERROR(_xlfn.XLOOKUP(Tool_Austria!$G240&amp;$E$2,'Waste management'!$A:$A&amp;'Waste management'!$B:$B,'Waste management'!C:C)*$E240,"")</f>
        <v>4.7815460000000002E-3</v>
      </c>
      <c r="AS240" cm="1">
        <f t="array" ref="AS240">IFERROR(_xlfn.XLOOKUP(Tool_Austria!$G240&amp;$E$2,'Waste management'!$A:$A&amp;'Waste management'!$B:$B,'Waste management'!D:D)*$E240,"")</f>
        <v>3.2622885399999998E-11</v>
      </c>
      <c r="AT240" cm="1">
        <f t="array" ref="AT240">IFERROR(_xlfn.XLOOKUP(Tool_Austria!$G240&amp;$E$2,'Waste management'!$A:$A&amp;'Waste management'!$B:$B,'Waste management'!E:E)*$E240,"")</f>
        <v>8.7962000000000009E-5</v>
      </c>
      <c r="AU240" cm="1">
        <f t="array" ref="AU240">IFERROR(_xlfn.XLOOKUP(Tool_Austria!$G240&amp;$E$2,'Waste management'!$A:$A&amp;'Waste management'!$B:$B,'Waste management'!F:F)*$E240,"")</f>
        <v>1.0248000000000001E-5</v>
      </c>
      <c r="AV240" cm="1">
        <f t="array" ref="AV240">IFERROR(_xlfn.XLOOKUP(Tool_Austria!$G240&amp;$E$2,'Waste management'!$A:$A&amp;'Waste management'!$B:$B,'Waste management'!G:G)*$E240,"")</f>
        <v>9.8889784000000006E-10</v>
      </c>
      <c r="AW240" cm="1">
        <f t="array" ref="AW240">IFERROR(_xlfn.XLOOKUP(Tool_Austria!$G240&amp;$E$2,'Waste management'!$A:$A&amp;'Waste management'!$B:$B,'Waste management'!H:H)*$E240,"")</f>
        <v>3.2234315399999998E-11</v>
      </c>
      <c r="AX240" cm="1">
        <f t="array" ref="AX240">IFERROR(_xlfn.XLOOKUP(Tool_Austria!$G240&amp;$E$2,'Waste management'!$A:$A&amp;'Waste management'!$B:$B,'Waste management'!I:I)*$E240,"")</f>
        <v>2.2917687800000003E-11</v>
      </c>
      <c r="AY240" cm="1">
        <f t="array" ref="AY240">IFERROR(_xlfn.XLOOKUP(Tool_Austria!$G240&amp;$E$2,'Waste management'!$A:$A&amp;'Waste management'!$B:$B,'Waste management'!J:J)*$E240,"")</f>
        <v>1.8873400000000003E-4</v>
      </c>
      <c r="AZ240" cm="1">
        <f t="array" ref="AZ240">IFERROR(_xlfn.XLOOKUP(Tool_Austria!$G240&amp;$E$2,'Waste management'!$A:$A&amp;'Waste management'!$B:$B,'Waste management'!K:K)*$E240,"")</f>
        <v>4.5940246800000006E-7</v>
      </c>
      <c r="BA240" cm="1">
        <f t="array" ref="BA240">IFERROR(_xlfn.XLOOKUP(Tool_Austria!$G240&amp;$E$2,'Waste management'!$A:$A&amp;'Waste management'!$B:$B,'Waste management'!L:L)*$E240,"")</f>
        <v>8.2668395600000006E-6</v>
      </c>
      <c r="BB240" cm="1">
        <f t="array" ref="BB240">IFERROR(_xlfn.XLOOKUP(Tool_Austria!$G240&amp;$E$2,'Waste management'!$A:$A&amp;'Waste management'!$B:$B,'Waste management'!M:M)*$E240,"")</f>
        <v>8.317960000000001E-4</v>
      </c>
      <c r="BC240" cm="1">
        <f t="array" ref="BC240">IFERROR(_xlfn.XLOOKUP(Tool_Austria!$G240&amp;$E$2,'Waste management'!$A:$A&amp;'Waste management'!$B:$B,'Waste management'!N:N)*$E240,"")</f>
        <v>0.71523695600000003</v>
      </c>
      <c r="BD240" cm="1">
        <f t="array" ref="BD240">IFERROR(_xlfn.XLOOKUP(Tool_Austria!$G240&amp;$E$2,'Waste management'!$A:$A&amp;'Waste management'!$B:$B,'Waste management'!O:O)*$E240,"")</f>
        <v>4.5604454000000003E-2</v>
      </c>
      <c r="BE240" cm="1">
        <f t="array" ref="BE240">IFERROR(_xlfn.XLOOKUP(Tool_Austria!$G240&amp;$E$2,'Waste management'!$A:$A&amp;'Waste management'!$B:$B,'Waste management'!P:P)*$E240,"")</f>
        <v>9.8466200000000008E-4</v>
      </c>
      <c r="BF240" cm="1">
        <f t="array" ref="BF240">IFERROR(_xlfn.XLOOKUP(Tool_Austria!$G240&amp;$E$2,'Waste management'!$A:$A&amp;'Waste management'!$B:$B,'Waste management'!Q:Q)*$E240,"")</f>
        <v>2.8659386000000002E-2</v>
      </c>
      <c r="BG240" cm="1">
        <f t="array" ref="BG240">IFERROR(_xlfn.XLOOKUP(Tool_Austria!$G240&amp;$E$2,'Waste management'!$A:$A&amp;'Waste management'!$B:$B,'Waste management'!R:R)*$E240,"")</f>
        <v>9.3137239999999996E-9</v>
      </c>
      <c r="BH240">
        <f>IFERROR((L240+AR240+AB240)*_xlfn.XLOOKUP(Tool_Austria!BH$4,Monetization_Factors!$A:$A,Monetization_Factors!$D:$D),"")</f>
        <v>1.1845282848300553E-2</v>
      </c>
      <c r="BI240">
        <f>IFERROR((M240+AS240+AC240)*_xlfn.XLOOKUP(Tool_Austria!BI$4,Monetization_Factors!$A:$A,Monetization_Factors!$D:$D),"")</f>
        <v>5.9944429621511674E-8</v>
      </c>
      <c r="BJ240">
        <f>IFERROR((N240+AT240+AD240)*_xlfn.XLOOKUP(Tool_Austria!BJ$4,Monetization_Factors!$A:$A,Monetization_Factors!$D:$D),"")</f>
        <v>3.6486935043585104E-5</v>
      </c>
      <c r="BK240">
        <f>IFERROR((O240+AU240+AE240)*_xlfn.XLOOKUP(Tool_Austria!BK$4,Monetization_Factors!$A:$A,Monetization_Factors!$D:$D),"")</f>
        <v>5.2189611135466441E-4</v>
      </c>
      <c r="BL240">
        <f>IFERROR((P240+AV240+AF240)*_xlfn.XLOOKUP(Tool_Austria!BL$4,Monetization_Factors!$A:$A,Monetization_Factors!$D:$D),"")</f>
        <v>1.2411858098050248E-2</v>
      </c>
      <c r="BM240">
        <f>IFERROR((Q240+AW240+AG240)*_xlfn.XLOOKUP(Tool_Austria!BM$4,Monetization_Factors!$A:$A,Monetization_Factors!$D:$D),"")</f>
        <v>-1.6586494961308369E-4</v>
      </c>
      <c r="BN240">
        <f>IFERROR((R240+AX240+AH240)*_xlfn.XLOOKUP(Tool_Austria!BN$4,Monetization_Factors!$A:$A,Monetization_Factors!$D:$D),"")</f>
        <v>1.0035799273423483E-4</v>
      </c>
      <c r="BO240">
        <f>IFERROR((S240+AY240+AI240)*_xlfn.XLOOKUP(Tool_Austria!BO$4,Monetization_Factors!$A:$A,Monetization_Factors!$D:$D),"")</f>
        <v>7.4731264439374364E-4</v>
      </c>
      <c r="BP240">
        <f>IFERROR((T240+AZ240+AJ240)*_xlfn.XLOOKUP(Tool_Austria!BP$4,Monetization_Factors!$A:$A,Monetization_Factors!$D:$D),"")</f>
        <v>9.0506345241503765E-5</v>
      </c>
      <c r="BQ240">
        <f>IFERROR((U240+BA240+AK240)*_xlfn.XLOOKUP(Tool_Austria!BQ$4,Monetization_Factors!$A:$A,Monetization_Factors!$D:$D),"")</f>
        <v>1.9666768204637474E-3</v>
      </c>
      <c r="BR240" t="str">
        <f>IFERROR((V240+BB240+AL240)*_xlfn.XLOOKUP(Tool_Austria!BR$4,Monetization_Factors!$A:$A,Monetization_Factors!$D:$D),"")</f>
        <v/>
      </c>
      <c r="BS240">
        <f>IFERROR((W240+BC240+AM240)*_xlfn.XLOOKUP(Tool_Austria!BS$4,Monetization_Factors!$A:$A,Monetization_Factors!$D:$D),"")</f>
        <v>8.37320425054494E-5</v>
      </c>
      <c r="BT240">
        <f>IFERROR((X240+BD240+AN240)*_xlfn.XLOOKUP(Tool_Austria!BT$4,Monetization_Factors!$A:$A,Monetization_Factors!$D:$D),"")</f>
        <v>6.3060788915656504E-4</v>
      </c>
      <c r="BU240">
        <f>IFERROR((Y240+BE240+AO240)*_xlfn.XLOOKUP(Tool_Austria!BU$4,Monetization_Factors!$A:$A,Monetization_Factors!$D:$D),"")</f>
        <v>1.0564918200413594E-3</v>
      </c>
      <c r="BV240">
        <f>IFERROR((Z240+BF240+AP240)*_xlfn.XLOOKUP(Tool_Austria!BV$4,Monetization_Factors!$A:$A,Monetization_Factors!$D:$D),"")</f>
        <v>2.2987986811002056E-3</v>
      </c>
      <c r="BW240">
        <f>IFERROR((AA240+BG240+AQ240)*_xlfn.XLOOKUP(Tool_Austria!BW$4,Monetization_Factors!$A:$A,Monetization_Factors!$D:$D),"")</f>
        <v>8.667960002479276E-7</v>
      </c>
      <c r="BX240" s="38" t="str" cm="1">
        <f t="array" ref="BX240">IFERROR(_xlfn.IFS(I240&lt;&gt;0,I240*E240,I240="",J240*E240),"")</f>
        <v/>
      </c>
      <c r="BY240" s="38">
        <f t="shared" si="123"/>
        <v>3.1625070019202645E-2</v>
      </c>
      <c r="BZ240" s="38">
        <f t="shared" si="124"/>
        <v>3.1625070019202645E-2</v>
      </c>
      <c r="CA240" s="38">
        <f t="shared" si="125"/>
        <v>4.8653953875696376E-5</v>
      </c>
      <c r="CB240">
        <f t="shared" si="126"/>
        <v>9.1046914732666684E-2</v>
      </c>
      <c r="CC240">
        <f t="shared" si="126"/>
        <v>1.4974488315406667E-9</v>
      </c>
      <c r="CD240">
        <f t="shared" si="126"/>
        <v>2.3907308750266667E-2</v>
      </c>
      <c r="CE240">
        <f t="shared" si="126"/>
        <v>3.4478775056600002E-4</v>
      </c>
      <c r="CF240">
        <f t="shared" si="126"/>
        <v>1.2433318181013333E-8</v>
      </c>
      <c r="CG240">
        <f t="shared" si="126"/>
        <v>-7.9872940011200005E-10</v>
      </c>
      <c r="CH240">
        <f t="shared" si="126"/>
        <v>8.7295044844933337E-11</v>
      </c>
      <c r="CI240">
        <f t="shared" si="126"/>
        <v>1.7068188226366668E-3</v>
      </c>
      <c r="CJ240">
        <f t="shared" si="126"/>
        <v>3.7102019894333331E-5</v>
      </c>
      <c r="CK240">
        <f t="shared" si="126"/>
        <v>4.8077113359333334E-4</v>
      </c>
      <c r="CL240">
        <f t="shared" si="126"/>
        <v>6.968769345416668E-3</v>
      </c>
      <c r="CM240">
        <f t="shared" si="126"/>
        <v>1.7206606279986667</v>
      </c>
      <c r="CN240">
        <f t="shared" si="126"/>
        <v>2.8319953423533333</v>
      </c>
      <c r="CO240">
        <f t="shared" si="126"/>
        <v>0.16624766873866667</v>
      </c>
      <c r="CP240">
        <f t="shared" si="126"/>
        <v>1.3921311315893334</v>
      </c>
      <c r="CQ240">
        <f t="shared" si="117"/>
        <v>4.1490967781293335E-7</v>
      </c>
      <c r="CR240">
        <f t="shared" si="127"/>
        <v>1.4007217651179491E-4</v>
      </c>
      <c r="CS240">
        <f t="shared" si="127"/>
        <v>2.3037674331394872E-12</v>
      </c>
      <c r="CT240">
        <f t="shared" si="127"/>
        <v>3.6780475000410258E-5</v>
      </c>
      <c r="CU240">
        <f t="shared" si="127"/>
        <v>5.3044269317846159E-7</v>
      </c>
      <c r="CV240">
        <f t="shared" si="127"/>
        <v>1.912818181694359E-11</v>
      </c>
      <c r="CW240">
        <f t="shared" si="127"/>
        <v>-1.2288144617107694E-12</v>
      </c>
      <c r="CX240">
        <f t="shared" si="127"/>
        <v>1.3430006899220515E-13</v>
      </c>
      <c r="CY240">
        <f t="shared" si="127"/>
        <v>2.625875111748718E-6</v>
      </c>
      <c r="CZ240">
        <f t="shared" si="127"/>
        <v>5.7080030606666664E-8</v>
      </c>
      <c r="DA240">
        <f t="shared" si="127"/>
        <v>7.3964789783589741E-7</v>
      </c>
      <c r="DB240">
        <f t="shared" si="127"/>
        <v>1.0721183608333335E-5</v>
      </c>
      <c r="DC240">
        <f t="shared" si="127"/>
        <v>2.6471701969210258E-3</v>
      </c>
      <c r="DD240">
        <f t="shared" si="127"/>
        <v>4.3569159113128206E-3</v>
      </c>
      <c r="DE240">
        <f t="shared" si="127"/>
        <v>2.5576564421333331E-4</v>
      </c>
      <c r="DF240">
        <f t="shared" si="127"/>
        <v>2.1417402024451284E-3</v>
      </c>
      <c r="DG240">
        <f t="shared" si="118"/>
        <v>6.3832258125066673E-10</v>
      </c>
      <c r="DH240" s="5">
        <f>IFERROR(((((L240+AB240)*(1/$H240))+AR240)/$F$2)/($B$2*('CAR.CAP_per person'!B$2)/(_xlfn.XLOOKUP($E$2,EU_countries_GDP!$A$2:$A$29,EU_countries_GDP!$E$2:$E$29))),"")</f>
        <v>2.6390898261482047E-2</v>
      </c>
      <c r="DI240" s="5">
        <f>IFERROR(((((M240+AC240)*(1/$H240))+AS240)/$F$2)/($B$2*('CAR.CAP_per person'!C$2)/(_xlfn.XLOOKUP($E$2,EU_countries_GDP!$A$2:$A$29,EU_countries_GDP!$E$2:$E$29))),"")</f>
        <v>5.6452823298148878E-6</v>
      </c>
      <c r="DJ240" s="5">
        <f>IFERROR(((((N240+AD240)*(1/$H240))+AT240)/$F$2)/($B$2*('CAR.CAP_per person'!D$2)/(_xlfn.XLOOKUP($E$2,EU_countries_GDP!$A$2:$A$29,EU_countries_GDP!$E$2:$E$29))),"")</f>
        <v>9.3837031265003041E-5</v>
      </c>
      <c r="DK240" s="5">
        <f>IFERROR(((((O240+AE240)*(1/$H240))+AU240)/$F$2)/($B$2*('CAR.CAP_per person'!E$2)/(_xlfn.XLOOKUP($E$2,EU_countries_GDP!$A$2:$A$29,EU_countries_GDP!$E$2:$E$29))),"")</f>
        <v>1.7113236067076839E-3</v>
      </c>
      <c r="DL240" s="5">
        <f>IFERROR(((((P240+AF240)*(1/$H240))+AV240)/$F$2)/($B$2*('CAR.CAP_per person'!F$2)/(_xlfn.XLOOKUP($E$2,EU_countries_GDP!$A$2:$A$29,EU_countries_GDP!$E$2:$E$29))),"")</f>
        <v>4.6271639121276673E-2</v>
      </c>
      <c r="DM240" s="5">
        <f>IFERROR(((((Q240+AG240)*(1/$H240))+AW240)/$F$2)/($B$2*('CAR.CAP_per person'!G$2)/(_xlfn.XLOOKUP($E$2,EU_countries_GDP!$A$2:$A$29,EU_countries_GDP!$E$2:$E$29))),"")</f>
        <v>-1.7889707327842317E-3</v>
      </c>
      <c r="DN240" s="5">
        <f>IFERROR(((((R240+AH240)*(1/$H240))+AX240)/$F$2)/($B$2*('CAR.CAP_per person'!H$2)/(_xlfn.XLOOKUP($E$2,EU_countries_GDP!$A$2:$A$29,EU_countries_GDP!$E$2:$E$29))),"")</f>
        <v>3.3436577481146334E-5</v>
      </c>
      <c r="DO240" s="5">
        <f>IFERROR(((((S240+AI240)*(1/$H240))+AY240)/$F$2)/($B$2*('CAR.CAP_per person'!I$2)/(_xlfn.XLOOKUP($E$2,EU_countries_GDP!$A$2:$A$29,EU_countries_GDP!$E$2:$E$29))),"")</f>
        <v>3.1708488359850594E-3</v>
      </c>
      <c r="DP240" s="5">
        <f>IFERROR(((((T240+AJ240)*(1/$H240))+AZ240)/$F$2)/($B$2*('CAR.CAP_per person'!J$2)/(_xlfn.XLOOKUP($E$2,EU_countries_GDP!$A$2:$A$29,EU_countries_GDP!$E$2:$E$29))),"")</f>
        <v>1.3103577651956995E-2</v>
      </c>
      <c r="DQ240" s="5">
        <f>IFERROR(((((U240+AK240)*(1/$H240))+BA240)/$F$2)/($B$2*('CAR.CAP_per person'!K$2)/(_xlfn.XLOOKUP($E$2,EU_countries_GDP!$A$2:$A$29,EU_countries_GDP!$E$2:$E$29))),"")</f>
        <v>4.8960877138440172E-3</v>
      </c>
      <c r="DR240" s="5">
        <f>IFERROR(((((V240+AL240)*(1/$H240))+BB240)/$F$2)/($B$2*('CAR.CAP_per person'!L$2)/(_xlfn.XLOOKUP($E$2,EU_countries_GDP!$A$2:$A$29,EU_countries_GDP!$E$2:$E$29))),"")</f>
        <v>2.0971724422276031E-3</v>
      </c>
      <c r="DS240" s="5">
        <f>IFERROR(((((W240+AM240)*(1/$H240))+BC240)/$F$2)/($B$2*('CAR.CAP_per person'!M$2)/(_xlfn.XLOOKUP($E$2,EU_countries_GDP!$A$2:$A$29,EU_countries_GDP!$E$2:$E$29))),"")</f>
        <v>1.6714685206588083E-2</v>
      </c>
      <c r="DT240" s="5">
        <f>IFERROR(((((X240+AN240)*(1/$H240))+BD240)/$F$2)/($B$2*('CAR.CAP_per person'!N$2)/(_xlfn.XLOOKUP($E$2,EU_countries_GDP!$A$2:$A$29,EU_countries_GDP!$E$2:$E$29))),"")</f>
        <v>0.45501897542690861</v>
      </c>
      <c r="DU240" s="5">
        <f>IFERROR(((((Y240+AO240)*(1/$H240))+BE240)/$F$2)/($B$2*('CAR.CAP_per person'!O$2)/(_xlfn.XLOOKUP($E$2,EU_countries_GDP!$A$2:$A$29,EU_countries_GDP!$E$2:$E$29))),"")</f>
        <v>1.8866522704573583E-3</v>
      </c>
      <c r="DV240" s="5">
        <f>IFERROR(((((Z240+AP240)*(1/$H240))+BF240)/$F$2)/($B$2*('CAR.CAP_per person'!P$2)/(_xlfn.XLOOKUP($E$2,EU_countries_GDP!$A$2:$A$29,EU_countries_GDP!$E$2:$E$29))),"")</f>
        <v>1.2648974986212556E-2</v>
      </c>
      <c r="DW240" s="5">
        <f>IFERROR(((((AA240+AQ240)*(1/$H240))+BG240)/$F$2)/($B$2*('CAR.CAP_per person'!Q$2)/(_xlfn.XLOOKUP($E$2,EU_countries_GDP!$A$2:$A$29,EU_countries_GDP!$E$2:$E$29))),"")</f>
        <v>3.8342717393958893E-3</v>
      </c>
    </row>
    <row r="241" spans="1:127">
      <c r="A241" t="s">
        <v>226</v>
      </c>
      <c r="B241" t="str">
        <f>_xlfn.XLOOKUP(D241,Table5[Ingredient],Table5[Category],"",FALSE)</f>
        <v>Fish</v>
      </c>
      <c r="C241" s="33" t="s">
        <v>229</v>
      </c>
      <c r="D241" s="33" t="s">
        <v>230</v>
      </c>
      <c r="E241" s="33">
        <v>1E-10</v>
      </c>
      <c r="F241" s="33" t="s">
        <v>182</v>
      </c>
      <c r="G241" s="33" t="s">
        <v>180</v>
      </c>
      <c r="H241" s="91">
        <f>Dataset_AT!S120</f>
        <v>0</v>
      </c>
      <c r="I241" s="33"/>
      <c r="J241" s="37" t="str">
        <f>IFERROR(INDEX('AveragePrices&amp;Codes'!G:AG, MATCH($D241, 'AveragePrices&amp;Codes'!$A:$A, 0), MATCH(Tool_Austria!$E$2, 'AveragePrices&amp;Codes'!$G$1:$AG$1, 0)),"")</f>
        <v/>
      </c>
      <c r="K241" s="37">
        <f>IFERROR(E241/(_xlfn.XLOOKUP(A241,Dataset_AT!$V$2:$V$9,Dataset_AT!$W$2:$W$9)),"")</f>
        <v>1.1627906976744186E-12</v>
      </c>
      <c r="L241">
        <f>IFERROR(IF($F241="Raw",_xlfn.XLOOKUP(_xlfn.XLOOKUP(Tool_Austria!$D241,'AveragePrices&amp;Codes'!$A:$A,'AveragePrices&amp;Codes'!$B:$B),AGRIBALYSE_Raw!$B:$B,AGRIBALYSE_Raw!O:O)*$E241,_xlfn.XLOOKUP(_xlfn.XLOOKUP(Tool_Austria!$D241,'AveragePrices&amp;Codes'!$A:$A,'AveragePrices&amp;Codes'!$B:$B),AGRIBALYSE_Cooked!$C:$C,AGRIBALYSE_Cooked!P:P)*$E241),"")</f>
        <v>3.3475749333333338E-10</v>
      </c>
      <c r="M241">
        <f>IFERROR(IF($F241="Raw",_xlfn.XLOOKUP(_xlfn.XLOOKUP(Tool_Austria!$D241,'AveragePrices&amp;Codes'!$A:$A,'AveragePrices&amp;Codes'!$B:$B),AGRIBALYSE_Raw!$B:$B,AGRIBALYSE_Raw!P:P)*$E241,_xlfn.XLOOKUP(_xlfn.XLOOKUP(Tool_Austria!$D241,'AveragePrices&amp;Codes'!$A:$A,'AveragePrices&amp;Codes'!$B:$B),AGRIBALYSE_Cooked!$C:$C,AGRIBALYSE_Cooked!Q:Q)*$E241),"")</f>
        <v>2.0421201333333333E-16</v>
      </c>
      <c r="N241">
        <f>IFERROR(IF($F241="Raw",_xlfn.XLOOKUP(_xlfn.XLOOKUP(Tool_Austria!$D241,'AveragePrices&amp;Codes'!$A:$A,'AveragePrices&amp;Codes'!$B:$B),AGRIBALYSE_Raw!$B:$B,AGRIBALYSE_Raw!Q:Q)*$E241,_xlfn.XLOOKUP(_xlfn.XLOOKUP(Tool_Austria!$D241,'AveragePrices&amp;Codes'!$A:$A,'AveragePrices&amp;Codes'!$B:$B),AGRIBALYSE_Cooked!$C:$C,AGRIBALYSE_Cooked!R:R)*$E241),"")</f>
        <v>2.9280773333333335E-11</v>
      </c>
      <c r="O241">
        <f>IFERROR(IF($F241="Raw",_xlfn.XLOOKUP(_xlfn.XLOOKUP(Tool_Austria!$D241,'AveragePrices&amp;Codes'!$A:$A,'AveragePrices&amp;Codes'!$B:$B),AGRIBALYSE_Raw!$B:$B,AGRIBALYSE_Raw!R:R)*$E241,_xlfn.XLOOKUP(_xlfn.XLOOKUP(Tool_Austria!$D241,'AveragePrices&amp;Codes'!$A:$A,'AveragePrices&amp;Codes'!$B:$B),AGRIBALYSE_Cooked!$C:$C,AGRIBALYSE_Cooked!S:S)*$E241),"")</f>
        <v>3.9345990666666676E-12</v>
      </c>
      <c r="P241">
        <f>IFERROR(IF($F241="Raw",_xlfn.XLOOKUP(_xlfn.XLOOKUP(Tool_Austria!$D241,'AveragePrices&amp;Codes'!$A:$A,'AveragePrices&amp;Codes'!$B:$B),AGRIBALYSE_Raw!$B:$B,AGRIBALYSE_Raw!S:S)*$E241,_xlfn.XLOOKUP(_xlfn.XLOOKUP(Tool_Austria!$D241,'AveragePrices&amp;Codes'!$A:$A,'AveragePrices&amp;Codes'!$B:$B),AGRIBALYSE_Cooked!$C:$C,AGRIBALYSE_Cooked!T:T)*$E241),"")</f>
        <v>4.024450666666667E-17</v>
      </c>
      <c r="Q241">
        <f>IFERROR(IF($F241="Raw",_xlfn.XLOOKUP(_xlfn.XLOOKUP(Tool_Austria!$D241,'AveragePrices&amp;Codes'!$A:$A,'AveragePrices&amp;Codes'!$B:$B),AGRIBALYSE_Raw!$B:$B,AGRIBALYSE_Raw!T:T)*$E241,_xlfn.XLOOKUP(_xlfn.XLOOKUP(Tool_Austria!$D241,'AveragePrices&amp;Codes'!$A:$A,'AveragePrices&amp;Codes'!$B:$B),AGRIBALYSE_Cooked!$C:$C,AGRIBALYSE_Cooked!U:U)*$E241),"")</f>
        <v>3.0562174666666669E-18</v>
      </c>
      <c r="R241">
        <f>IFERROR(IF($F241="Raw",_xlfn.XLOOKUP(_xlfn.XLOOKUP(Tool_Austria!$D241,'AveragePrices&amp;Codes'!$A:$A,'AveragePrices&amp;Codes'!$B:$B),AGRIBALYSE_Raw!$B:$B,AGRIBALYSE_Raw!U:U)*$E241,_xlfn.XLOOKUP(_xlfn.XLOOKUP(Tool_Austria!$D241,'AveragePrices&amp;Codes'!$A:$A,'AveragePrices&amp;Codes'!$B:$B),AGRIBALYSE_Cooked!$C:$C,AGRIBALYSE_Cooked!V:V)*$E241),"")</f>
        <v>1.6410450666666666E-19</v>
      </c>
      <c r="S241">
        <f>IFERROR(IF($F241="Raw",_xlfn.XLOOKUP(_xlfn.XLOOKUP(Tool_Austria!$D241,'AveragePrices&amp;Codes'!$A:$A,'AveragePrices&amp;Codes'!$B:$B),AGRIBALYSE_Raw!$B:$B,AGRIBALYSE_Raw!V:V)*$E241,_xlfn.XLOOKUP(_xlfn.XLOOKUP(Tool_Austria!$D241,'AveragePrices&amp;Codes'!$A:$A,'AveragePrices&amp;Codes'!$B:$B),AGRIBALYSE_Cooked!$C:$C,AGRIBALYSE_Cooked!W:W)*$E241),"")</f>
        <v>4.9771370666666669E-12</v>
      </c>
      <c r="T241">
        <f>IFERROR(IF($F241="Raw",_xlfn.XLOOKUP(_xlfn.XLOOKUP(Tool_Austria!$D241,'AveragePrices&amp;Codes'!$A:$A,'AveragePrices&amp;Codes'!$B:$B),AGRIBALYSE_Raw!$B:$B,AGRIBALYSE_Raw!W:W)*$E241,_xlfn.XLOOKUP(_xlfn.XLOOKUP(Tool_Austria!$D241,'AveragePrices&amp;Codes'!$A:$A,'AveragePrices&amp;Codes'!$B:$B),AGRIBALYSE_Cooked!$C:$C,AGRIBALYSE_Cooked!X:X)*$E241),"")</f>
        <v>2.8031744000000003E-14</v>
      </c>
      <c r="U241">
        <f>IFERROR(IF($F241="Raw",_xlfn.XLOOKUP(_xlfn.XLOOKUP(Tool_Austria!$D241,'AveragePrices&amp;Codes'!$A:$A,'AveragePrices&amp;Codes'!$B:$B),AGRIBALYSE_Raw!$B:$B,AGRIBALYSE_Raw!X:X)*$E241,_xlfn.XLOOKUP(_xlfn.XLOOKUP(Tool_Austria!$D241,'AveragePrices&amp;Codes'!$A:$A,'AveragePrices&amp;Codes'!$B:$B),AGRIBALYSE_Cooked!$C:$C,AGRIBALYSE_Cooked!Y:Y)*$E241),"")</f>
        <v>1.2725850933333333E-12</v>
      </c>
      <c r="V241">
        <f>IFERROR(IF($F241="Raw",_xlfn.XLOOKUP(_xlfn.XLOOKUP(Tool_Austria!$D241,'AveragePrices&amp;Codes'!$A:$A,'AveragePrices&amp;Codes'!$B:$B),AGRIBALYSE_Raw!$B:$B,AGRIBALYSE_Raw!Y:Y)*$E241,_xlfn.XLOOKUP(_xlfn.XLOOKUP(Tool_Austria!$D241,'AveragePrices&amp;Codes'!$A:$A,'AveragePrices&amp;Codes'!$B:$B),AGRIBALYSE_Cooked!$C:$C,AGRIBALYSE_Cooked!Z:Z)*$E241),"")</f>
        <v>1.3665160000000002E-11</v>
      </c>
      <c r="W241">
        <f>IFERROR(IF($F241="Raw",_xlfn.XLOOKUP(_xlfn.XLOOKUP(Tool_Austria!$D241,'AveragePrices&amp;Codes'!$A:$A,'AveragePrices&amp;Codes'!$B:$B),AGRIBALYSE_Raw!$B:$B,AGRIBALYSE_Raw!Z:Z)*$E241,_xlfn.XLOOKUP(_xlfn.XLOOKUP(Tool_Austria!$D241,'AveragePrices&amp;Codes'!$A:$A,'AveragePrices&amp;Codes'!$B:$B),AGRIBALYSE_Cooked!$C:$C,AGRIBALYSE_Cooked!AA:AA)*$E241),"")</f>
        <v>1.9885134933333334E-9</v>
      </c>
      <c r="X241">
        <f>IFERROR(IF($F241="Raw",_xlfn.XLOOKUP(_xlfn.XLOOKUP(Tool_Austria!$D241,'AveragePrices&amp;Codes'!$A:$A,'AveragePrices&amp;Codes'!$B:$B),AGRIBALYSE_Raw!$B:$B,AGRIBALYSE_Raw!AA:AA)*$E241,_xlfn.XLOOKUP(_xlfn.XLOOKUP(Tool_Austria!$D241,'AveragePrices&amp;Codes'!$A:$A,'AveragePrices&amp;Codes'!$B:$B),AGRIBALYSE_Cooked!$C:$C,AGRIBALYSE_Cooked!AB:AB)*$E241),"")</f>
        <v>1.1052224666666667E-9</v>
      </c>
      <c r="Y241">
        <f>IFERROR(IF($F241="Raw",_xlfn.XLOOKUP(_xlfn.XLOOKUP(Tool_Austria!$D241,'AveragePrices&amp;Codes'!$A:$A,'AveragePrices&amp;Codes'!$B:$B),AGRIBALYSE_Raw!$B:$B,AGRIBALYSE_Raw!AB:AB)*$E241,_xlfn.XLOOKUP(_xlfn.XLOOKUP(Tool_Austria!$D241,'AveragePrices&amp;Codes'!$A:$A,'AveragePrices&amp;Codes'!$B:$B),AGRIBALYSE_Cooked!$C:$C,AGRIBALYSE_Cooked!AC:AC)*$E241),"")</f>
        <v>3.0798586666666665E-11</v>
      </c>
      <c r="Z241">
        <f>IFERROR(IF($F241="Raw",_xlfn.XLOOKUP(_xlfn.XLOOKUP(Tool_Austria!$D241,'AveragePrices&amp;Codes'!$A:$A,'AveragePrices&amp;Codes'!$B:$B),AGRIBALYSE_Raw!$B:$B,AGRIBALYSE_Raw!AC:AC)*$E241,_xlfn.XLOOKUP(_xlfn.XLOOKUP(Tool_Austria!$D241,'AveragePrices&amp;Codes'!$A:$A,'AveragePrices&amp;Codes'!$B:$B),AGRIBALYSE_Cooked!$C:$C,AGRIBALYSE_Cooked!AD:AD)*$E241),"")</f>
        <v>4.8783938666666675E-9</v>
      </c>
      <c r="AA241">
        <f>IFERROR(IF($F241="Raw",_xlfn.XLOOKUP(_xlfn.XLOOKUP(Tool_Austria!$D241,'AveragePrices&amp;Codes'!$A:$A,'AveragePrices&amp;Codes'!$B:$B),AGRIBALYSE_Raw!$B:$B,AGRIBALYSE_Raw!AD:AD)*$E241,_xlfn.XLOOKUP(_xlfn.XLOOKUP(Tool_Austria!$D241,'AveragePrices&amp;Codes'!$A:$A,'AveragePrices&amp;Codes'!$B:$B),AGRIBALYSE_Cooked!$C:$C,AGRIBALYSE_Cooked!AE:AE)*$E241),"")</f>
        <v>7.2508318666666674E-15</v>
      </c>
      <c r="AB241" cm="1">
        <f t="array" ref="AB241">IFERROR(_xlfn.XLOOKUP(Tool_Austria!$F241&amp;$E$2,'Cooking methods'!$A:$A&amp;'Cooking methods'!$B:$B,'Cooking methods'!C:C)*$E241,"")</f>
        <v>2.6403311333333336E-11</v>
      </c>
      <c r="AC241" cm="1">
        <f t="array" ref="AC241">IFERROR(_xlfn.XLOOKUP(Tool_Austria!$F241&amp;$E$2,'Cooking methods'!$A:$A&amp;'Cooking methods'!$B:$B,'Cooking methods'!D:D)*$E241,"")</f>
        <v>4.9225816433333331E-19</v>
      </c>
      <c r="AD241" cm="1">
        <f t="array" ref="AD241">IFERROR(_xlfn.XLOOKUP(Tool_Austria!$F241&amp;$E$2,'Cooking methods'!$A:$A&amp;'Cooking methods'!$B:$B,'Cooking methods'!E:E)*$E241,"")</f>
        <v>1.7988033333333333E-11</v>
      </c>
      <c r="AE241" cm="1">
        <f t="array" ref="AE241">IFERROR(_xlfn.XLOOKUP(Tool_Austria!$F241&amp;$E$2,'Cooking methods'!$A:$A&amp;'Cooking methods'!$B:$B,'Cooking methods'!F:F)*$E241,"")</f>
        <v>5.9335699000000001E-14</v>
      </c>
      <c r="AF241" cm="1">
        <f t="array" ref="AF241">IFERROR(_xlfn.XLOOKUP(Tool_Austria!$F241&amp;$E$2,'Cooking methods'!$A:$A&amp;'Cooking methods'!$B:$B,'Cooking methods'!G:G)*$E241,"")</f>
        <v>3.4585458666666674E-19</v>
      </c>
      <c r="AG241" cm="1">
        <f t="array" ref="AG241">IFERROR(_xlfn.XLOOKUP(Tool_Austria!$F241&amp;$E$2,'Cooking methods'!$A:$A&amp;'Cooking methods'!$B:$B,'Cooking methods'!H:H)*$E241,"")</f>
        <v>2.0806507200000003E-19</v>
      </c>
      <c r="AH241" cm="1">
        <f t="array" ref="AH241">IFERROR(_xlfn.XLOOKUP(Tool_Austria!$F241&amp;$E$2,'Cooking methods'!$A:$A&amp;'Cooking methods'!$B:$B,'Cooking methods'!I:I)*$E241,"")</f>
        <v>4.9791854066666671E-20</v>
      </c>
      <c r="AI241" cm="1">
        <f t="array" ref="AI241">IFERROR(_xlfn.XLOOKUP(Tool_Austria!$F241&amp;$E$2,'Cooking methods'!$A:$A&amp;'Cooking methods'!$B:$B,'Cooking methods'!J:J)*$E241,"")</f>
        <v>1.1810658833333334E-13</v>
      </c>
      <c r="AJ241" cm="1">
        <f t="array" ref="AJ241">IFERROR(_xlfn.XLOOKUP(Tool_Austria!$F241&amp;$E$2,'Cooking methods'!$A:$A&amp;'Cooking methods'!$B:$B,'Cooking methods'!K:K)*$E241,"")</f>
        <v>2.530785316666667E-14</v>
      </c>
      <c r="AK241" cm="1">
        <f t="array" ref="AK241">IFERROR(_xlfn.XLOOKUP(Tool_Austria!$F241&amp;$E$2,'Cooking methods'!$A:$A&amp;'Cooking methods'!$B:$B,'Cooking methods'!L:L)*$E241,"")</f>
        <v>2.2819096666666669E-14</v>
      </c>
      <c r="AL241" cm="1">
        <f t="array" ref="AL241">IFERROR(_xlfn.XLOOKUP(Tool_Austria!$F241&amp;$E$2,'Cooking methods'!$A:$A&amp;'Cooking methods'!$B:$B,'Cooking methods'!M:M)*$E241,"")</f>
        <v>1.6761885833333335E-13</v>
      </c>
      <c r="AM241" cm="1">
        <f t="array" ref="AM241">IFERROR(_xlfn.XLOOKUP(Tool_Austria!$F241&amp;$E$2,'Cooking methods'!$A:$A&amp;'Cooking methods'!$B:$B,'Cooking methods'!N:N)*$E241,"")</f>
        <v>8.6132621333333338E-11</v>
      </c>
      <c r="AN241" cm="1">
        <f t="array" ref="AN241">IFERROR(_xlfn.XLOOKUP(Tool_Austria!$F241&amp;$E$2,'Cooking methods'!$A:$A&amp;'Cooking methods'!$B:$B,'Cooking methods'!O:O)*$E241,"")</f>
        <v>6.9087796666666665E-11</v>
      </c>
      <c r="AO241" cm="1">
        <f t="array" ref="AO241">IFERROR(_xlfn.XLOOKUP(Tool_Austria!$F241&amp;$E$2,'Cooking methods'!$A:$A&amp;'Cooking methods'!$B:$B,'Cooking methods'!P:P)*$E241,"")</f>
        <v>1.3510191333333336E-11</v>
      </c>
      <c r="AP241" cm="1">
        <f t="array" ref="AP241">IFERROR(_xlfn.XLOOKUP(Tool_Austria!$F241&amp;$E$2,'Cooking methods'!$A:$A&amp;'Cooking methods'!$B:$B,'Cooking methods'!Q:Q)*$E241,"")</f>
        <v>6.3075192066666662E-10</v>
      </c>
      <c r="AQ241" cm="1">
        <f t="array" ref="AQ241">IFERROR(_xlfn.XLOOKUP(Tool_Austria!$F241&amp;$E$2,'Cooking methods'!$A:$A&amp;'Cooking methods'!$B:$B,'Cooking methods'!R:R)*$E241,"")</f>
        <v>4.4602034066666674E-17</v>
      </c>
      <c r="AR241" cm="1">
        <f t="array" ref="AR241">IFERROR(_xlfn.XLOOKUP(Tool_Austria!$G241&amp;$E$2,'Waste management'!$A:$A&amp;'Waste management'!$B:$B,'Waste management'!C:C)*$E241,"")</f>
        <v>5.5989999999999999E-12</v>
      </c>
      <c r="AS241" cm="1">
        <f t="array" ref="AS241">IFERROR(_xlfn.XLOOKUP(Tool_Austria!$G241&amp;$E$2,'Waste management'!$A:$A&amp;'Waste management'!$B:$B,'Waste management'!D:D)*$E241,"")</f>
        <v>3.8200100000000002E-20</v>
      </c>
      <c r="AT241" cm="1">
        <f t="array" ref="AT241">IFERROR(_xlfn.XLOOKUP(Tool_Austria!$G241&amp;$E$2,'Waste management'!$A:$A&amp;'Waste management'!$B:$B,'Waste management'!E:E)*$E241,"")</f>
        <v>1.0300000000000002E-13</v>
      </c>
      <c r="AU241" cm="1">
        <f t="array" ref="AU241">IFERROR(_xlfn.XLOOKUP(Tool_Austria!$G241&amp;$E$2,'Waste management'!$A:$A&amp;'Waste management'!$B:$B,'Waste management'!F:F)*$E241,"")</f>
        <v>1.2000000000000001E-14</v>
      </c>
      <c r="AV241" cm="1">
        <f t="array" ref="AV241">IFERROR(_xlfn.XLOOKUP(Tool_Austria!$G241&amp;$E$2,'Waste management'!$A:$A&amp;'Waste management'!$B:$B,'Waste management'!G:G)*$E241,"")</f>
        <v>1.15796E-18</v>
      </c>
      <c r="AW241" cm="1">
        <f t="array" ref="AW241">IFERROR(_xlfn.XLOOKUP(Tool_Austria!$G241&amp;$E$2,'Waste management'!$A:$A&amp;'Waste management'!$B:$B,'Waste management'!H:H)*$E241,"")</f>
        <v>3.7745099999999997E-20</v>
      </c>
      <c r="AX241" cm="1">
        <f t="array" ref="AX241">IFERROR(_xlfn.XLOOKUP(Tool_Austria!$G241&amp;$E$2,'Waste management'!$A:$A&amp;'Waste management'!$B:$B,'Waste management'!I:I)*$E241,"")</f>
        <v>2.6835700000000004E-20</v>
      </c>
      <c r="AY241" cm="1">
        <f t="array" ref="AY241">IFERROR(_xlfn.XLOOKUP(Tool_Austria!$G241&amp;$E$2,'Waste management'!$A:$A&amp;'Waste management'!$B:$B,'Waste management'!J:J)*$E241,"")</f>
        <v>2.2100000000000002E-13</v>
      </c>
      <c r="AZ241" cm="1">
        <f t="array" ref="AZ241">IFERROR(_xlfn.XLOOKUP(Tool_Austria!$G241&amp;$E$2,'Waste management'!$A:$A&amp;'Waste management'!$B:$B,'Waste management'!K:K)*$E241,"")</f>
        <v>5.3794200000000005E-16</v>
      </c>
      <c r="BA241" cm="1">
        <f t="array" ref="BA241">IFERROR(_xlfn.XLOOKUP(Tool_Austria!$G241&amp;$E$2,'Waste management'!$A:$A&amp;'Waste management'!$B:$B,'Waste management'!L:L)*$E241,"")</f>
        <v>9.6801399999999996E-15</v>
      </c>
      <c r="BB241" cm="1">
        <f t="array" ref="BB241">IFERROR(_xlfn.XLOOKUP(Tool_Austria!$G241&amp;$E$2,'Waste management'!$A:$A&amp;'Waste management'!$B:$B,'Waste management'!M:M)*$E241,"")</f>
        <v>9.7400000000000009E-13</v>
      </c>
      <c r="BC241" cm="1">
        <f t="array" ref="BC241">IFERROR(_xlfn.XLOOKUP(Tool_Austria!$G241&amp;$E$2,'Waste management'!$A:$A&amp;'Waste management'!$B:$B,'Waste management'!N:N)*$E241,"")</f>
        <v>8.3751400000000007E-10</v>
      </c>
      <c r="BD241" cm="1">
        <f t="array" ref="BD241">IFERROR(_xlfn.XLOOKUP(Tool_Austria!$G241&amp;$E$2,'Waste management'!$A:$A&amp;'Waste management'!$B:$B,'Waste management'!O:O)*$E241,"")</f>
        <v>5.3401E-11</v>
      </c>
      <c r="BE241" cm="1">
        <f t="array" ref="BE241">IFERROR(_xlfn.XLOOKUP(Tool_Austria!$G241&amp;$E$2,'Waste management'!$A:$A&amp;'Waste management'!$B:$B,'Waste management'!P:P)*$E241,"")</f>
        <v>1.153E-12</v>
      </c>
      <c r="BF241" cm="1">
        <f t="array" ref="BF241">IFERROR(_xlfn.XLOOKUP(Tool_Austria!$G241&amp;$E$2,'Waste management'!$A:$A&amp;'Waste management'!$B:$B,'Waste management'!Q:Q)*$E241,"")</f>
        <v>3.3559000000000003E-11</v>
      </c>
      <c r="BG241" cm="1">
        <f t="array" ref="BG241">IFERROR(_xlfn.XLOOKUP(Tool_Austria!$G241&amp;$E$2,'Waste management'!$A:$A&amp;'Waste management'!$B:$B,'Waste management'!R:R)*$E241,"")</f>
        <v>1.0906E-17</v>
      </c>
      <c r="BH241">
        <f>IFERROR((L241+AR241+AB241)*_xlfn.XLOOKUP(Tool_Austria!BH$4,Monetization_Factors!$A:$A,Monetization_Factors!$D:$D),"")</f>
        <v>4.7715769792091732E-11</v>
      </c>
      <c r="BI241">
        <f>IFERROR((M241+AS241+AC241)*_xlfn.XLOOKUP(Tool_Austria!BI$4,Monetization_Factors!$A:$A,Monetization_Factors!$D:$D),"")</f>
        <v>8.1960534615351735E-15</v>
      </c>
      <c r="BJ241">
        <f>IFERROR((N241+AT241+AD241)*_xlfn.XLOOKUP(Tool_Austria!BJ$4,Monetization_Factors!$A:$A,Monetization_Factors!$D:$D),"")</f>
        <v>7.229805959337261E-14</v>
      </c>
      <c r="BK241">
        <f>IFERROR((O241+AU241+AE241)*_xlfn.XLOOKUP(Tool_Austria!BK$4,Monetization_Factors!$A:$A,Monetization_Factors!$D:$D),"")</f>
        <v>6.0636776483788986E-12</v>
      </c>
      <c r="BL241">
        <f>IFERROR((P241+AV241+AF241)*_xlfn.XLOOKUP(Tool_Austria!BL$4,Monetization_Factors!$A:$A,Monetization_Factors!$D:$D),"")</f>
        <v>4.1676263060610968E-11</v>
      </c>
      <c r="BM241">
        <f>IFERROR((Q241+AW241+AG241)*_xlfn.XLOOKUP(Tool_Austria!BM$4,Monetization_Factors!$A:$A,Monetization_Factors!$D:$D),"")</f>
        <v>6.8570237658918991E-13</v>
      </c>
      <c r="BN241">
        <f>IFERROR((R241+AX241+AH241)*_xlfn.XLOOKUP(Tool_Austria!BN$4,Monetization_Factors!$A:$A,Monetization_Factors!$D:$D),"")</f>
        <v>2.7675552999472996E-13</v>
      </c>
      <c r="BO241">
        <f>IFERROR((S241+AY241+AI241)*_xlfn.XLOOKUP(Tool_Austria!BO$4,Monetization_Factors!$A:$A,Monetization_Factors!$D:$D),"")</f>
        <v>2.3276612909167735E-12</v>
      </c>
      <c r="BP241">
        <f>IFERROR((T241+AZ241+AJ241)*_xlfn.XLOOKUP(Tool_Austria!BP$4,Monetization_Factors!$A:$A,Monetization_Factors!$D:$D),"")</f>
        <v>1.3142840132339357E-13</v>
      </c>
      <c r="BQ241">
        <f>IFERROR((U241+BA241+AK241)*_xlfn.XLOOKUP(Tool_Austria!BQ$4,Monetization_Factors!$A:$A,Monetization_Factors!$D:$D),"")</f>
        <v>5.3386713993783987E-12</v>
      </c>
      <c r="BR241" t="str">
        <f>IFERROR((V241+BB241+AL241)*_xlfn.XLOOKUP(Tool_Austria!BR$4,Monetization_Factors!$A:$A,Monetization_Factors!$D:$D),"")</f>
        <v/>
      </c>
      <c r="BS241">
        <f>IFERROR((W241+BC241+AM241)*_xlfn.XLOOKUP(Tool_Austria!BS$4,Monetization_Factors!$A:$A,Monetization_Factors!$D:$D),"")</f>
        <v>1.4171365958873599E-13</v>
      </c>
      <c r="BT241">
        <f>IFERROR((X241+BD241+AN241)*_xlfn.XLOOKUP(Tool_Austria!BT$4,Monetization_Factors!$A:$A,Monetization_Factors!$D:$D),"")</f>
        <v>2.7337771241566528E-13</v>
      </c>
      <c r="BU241">
        <f>IFERROR((Y241+BE241+AO241)*_xlfn.XLOOKUP(Tool_Austria!BU$4,Monetization_Factors!$A:$A,Monetization_Factors!$D:$D),"")</f>
        <v>2.8890628630129585E-13</v>
      </c>
      <c r="BV241">
        <f>IFERROR((Z241+BF241+AP241)*_xlfn.XLOOKUP(Tool_Austria!BV$4,Monetization_Factors!$A:$A,Monetization_Factors!$D:$D),"")</f>
        <v>9.1525590985837628E-12</v>
      </c>
      <c r="BW241">
        <f>IFERROR((AA241+BG241+AQ241)*_xlfn.XLOOKUP(Tool_Austria!BW$4,Monetization_Factors!$A:$A,Monetization_Factors!$D:$D),"")</f>
        <v>1.5263818949199942E-14</v>
      </c>
      <c r="BX241" s="38" t="str" cm="1">
        <f t="array" ref="BX241">IFERROR(_xlfn.IFS(I241&lt;&gt;0,I241*E241,I241="",J241*E241),"")</f>
        <v/>
      </c>
      <c r="BY241" s="38">
        <f t="shared" ref="BY241" si="136">SUM(BH241:BQ241,BS241:BW241)</f>
        <v>1.1416824418817767E-10</v>
      </c>
      <c r="BZ241" s="38">
        <f t="shared" ref="BZ241" si="137">IFERROR(BY241+BX241,BY241)</f>
        <v>1.1416824418817767E-10</v>
      </c>
      <c r="CA241" s="38">
        <f t="shared" ref="CA241" si="138">IFERROR(BZ241/$F$2,"")</f>
        <v>1.7564345259719641E-13</v>
      </c>
      <c r="CB241">
        <f t="shared" ref="CB241" si="139">IFERROR((L241+AB241+AR241),"")</f>
        <v>3.6675980466666673E-10</v>
      </c>
      <c r="CC241">
        <f t="shared" ref="CC241" si="140">IFERROR((M241+AC241+AS241),"")</f>
        <v>2.0474247159766668E-16</v>
      </c>
      <c r="CD241">
        <f t="shared" ref="CD241" si="141">IFERROR((N241+AD241+AT241),"")</f>
        <v>4.7371806666666669E-11</v>
      </c>
      <c r="CE241">
        <f t="shared" ref="CE241" si="142">IFERROR((O241+AE241+AU241),"")</f>
        <v>4.0059347656666675E-12</v>
      </c>
      <c r="CF241">
        <f t="shared" ref="CF241" si="143">IFERROR((P241+AF241+AV241),"")</f>
        <v>4.1748321253333339E-17</v>
      </c>
      <c r="CG241">
        <f t="shared" ref="CG241" si="144">IFERROR((Q241+AG241+AW241),"")</f>
        <v>3.3020276386666666E-18</v>
      </c>
      <c r="CH241">
        <f t="shared" ref="CH241" si="145">IFERROR((R241+AH241+AX241),"")</f>
        <v>2.4073206073333333E-19</v>
      </c>
      <c r="CI241">
        <f t="shared" ref="CI241" si="146">IFERROR((S241+AI241+AY241),"")</f>
        <v>5.3162436550000003E-12</v>
      </c>
      <c r="CJ241">
        <f t="shared" ref="CJ241" si="147">IFERROR((T241+AJ241+AZ241),"")</f>
        <v>5.3877539166666677E-14</v>
      </c>
      <c r="CK241">
        <f t="shared" ref="CK241" si="148">IFERROR((U241+AK241+BA241),"")</f>
        <v>1.30508433E-12</v>
      </c>
      <c r="CL241">
        <f t="shared" ref="CL241" si="149">IFERROR((V241+AL241+BB241),"")</f>
        <v>1.4806778858333336E-11</v>
      </c>
      <c r="CM241">
        <f t="shared" ref="CM241" si="150">IFERROR((W241+AM241+BC241),"")</f>
        <v>2.9121601146666667E-9</v>
      </c>
      <c r="CN241">
        <f t="shared" ref="CN241" si="151">IFERROR((X241+AN241+BD241),"")</f>
        <v>1.2277112633333333E-9</v>
      </c>
      <c r="CO241">
        <f t="shared" ref="CO241" si="152">IFERROR((Y241+AO241+BE241),"")</f>
        <v>4.5461777999999996E-11</v>
      </c>
      <c r="CP241">
        <f t="shared" ref="CP241" si="153">IFERROR((Z241+AP241+BF241),"")</f>
        <v>5.5427047873333334E-9</v>
      </c>
      <c r="CQ241">
        <f t="shared" ref="CQ241" si="154">IFERROR((AA241+AQ241+BG241),"")</f>
        <v>7.3063399007333349E-15</v>
      </c>
      <c r="CR241">
        <f t="shared" ref="CR241" si="155">IFERROR((L241+AB241+AR241)/$F$2,"")</f>
        <v>5.6424585333333347E-13</v>
      </c>
      <c r="CS241">
        <f t="shared" ref="CS241" si="156">IFERROR((M241+AC241+AS241)/$F$2,"")</f>
        <v>3.1498841784256411E-19</v>
      </c>
      <c r="CT241">
        <f t="shared" ref="CT241" si="157">IFERROR((N241+AD241+AT241)/$F$2,"")</f>
        <v>7.2879702564102573E-14</v>
      </c>
      <c r="CU241">
        <f t="shared" ref="CU241" si="158">IFERROR((O241+AE241+AU241)/$F$2,"")</f>
        <v>6.1629765625641037E-15</v>
      </c>
      <c r="CV241">
        <f t="shared" ref="CV241" si="159">IFERROR((P241+AF241+AV241)/$F$2,"")</f>
        <v>6.4228186543589748E-20</v>
      </c>
      <c r="CW241">
        <f t="shared" ref="CW241" si="160">IFERROR((Q241+AG241+AW241)/$F$2,"")</f>
        <v>5.0800425210256409E-21</v>
      </c>
      <c r="CX241">
        <f t="shared" ref="CX241" si="161">IFERROR((R241+AH241+AX241)/$F$2,"")</f>
        <v>3.7035701651282049E-22</v>
      </c>
      <c r="CY241">
        <f t="shared" ref="CY241" si="162">IFERROR((S241+AI241+AY241)/$F$2,"")</f>
        <v>8.1788363923076935E-15</v>
      </c>
      <c r="CZ241">
        <f t="shared" ref="CZ241" si="163">IFERROR((T241+AJ241+AZ241)/$F$2,"")</f>
        <v>8.2888521794871808E-17</v>
      </c>
      <c r="DA241">
        <f t="shared" ref="DA241" si="164">IFERROR((U241+AK241+BA241)/$F$2,"")</f>
        <v>2.0078220461538463E-15</v>
      </c>
      <c r="DB241">
        <f t="shared" ref="DB241" si="165">IFERROR((V241+AL241+BB241)/$F$2,"")</f>
        <v>2.2779659782051288E-14</v>
      </c>
      <c r="DC241">
        <f t="shared" ref="DC241" si="166">IFERROR((W241+AM241+BC241)/$F$2,"")</f>
        <v>4.48024633025641E-12</v>
      </c>
      <c r="DD241">
        <f t="shared" ref="DD241" si="167">IFERROR((X241+AN241+BD241)/$F$2,"")</f>
        <v>1.8887865589743588E-12</v>
      </c>
      <c r="DE241">
        <f t="shared" ref="DE241" si="168">IFERROR((Y241+AO241+BE241)/$F$2,"")</f>
        <v>6.9941196923076919E-14</v>
      </c>
      <c r="DF241">
        <f t="shared" ref="DF241" si="169">IFERROR((Z241+AP241+BF241)/$F$2,"")</f>
        <v>8.5272381343589747E-12</v>
      </c>
      <c r="DG241">
        <f t="shared" ref="DG241" si="170">IFERROR((AA241+AQ241+BG241)/$F$2,"")</f>
        <v>1.1240522924205131E-17</v>
      </c>
      <c r="DH241" s="5" t="str">
        <f>IFERROR(((((L241+AB241)*(1/$H241))+AR241)/$F$2)/($B$2*('CAR.CAP_per person'!B$2)/(_xlfn.XLOOKUP($E$2,EU_countries_GDP!$A$2:$A$29,EU_countries_GDP!$E$2:$E$29))),"")</f>
        <v/>
      </c>
      <c r="DI241" s="5" t="str">
        <f>IFERROR(((((M241+AC241)*(1/$H241))+AS241)/$F$2)/($B$2*('CAR.CAP_per person'!C$2)/(_xlfn.XLOOKUP($E$2,EU_countries_GDP!$A$2:$A$29,EU_countries_GDP!$E$2:$E$29))),"")</f>
        <v/>
      </c>
      <c r="DJ241" s="5" t="str">
        <f>IFERROR(((((N241+AD241)*(1/$H241))+AT241)/$F$2)/($B$2*('CAR.CAP_per person'!D$2)/(_xlfn.XLOOKUP($E$2,EU_countries_GDP!$A$2:$A$29,EU_countries_GDP!$E$2:$E$29))),"")</f>
        <v/>
      </c>
      <c r="DK241" s="5" t="str">
        <f>IFERROR(((((O241+AE241)*(1/$H241))+AU241)/$F$2)/($B$2*('CAR.CAP_per person'!E$2)/(_xlfn.XLOOKUP($E$2,EU_countries_GDP!$A$2:$A$29,EU_countries_GDP!$E$2:$E$29))),"")</f>
        <v/>
      </c>
      <c r="DL241" s="5" t="str">
        <f>IFERROR(((((P241+AF241)*(1/$H241))+AV241)/$F$2)/($B$2*('CAR.CAP_per person'!F$2)/(_xlfn.XLOOKUP($E$2,EU_countries_GDP!$A$2:$A$29,EU_countries_GDP!$E$2:$E$29))),"")</f>
        <v/>
      </c>
      <c r="DM241" s="5" t="str">
        <f>IFERROR(((((Q241+AG241)*(1/$H241))+AW241)/$F$2)/($B$2*('CAR.CAP_per person'!G$2)/(_xlfn.XLOOKUP($E$2,EU_countries_GDP!$A$2:$A$29,EU_countries_GDP!$E$2:$E$29))),"")</f>
        <v/>
      </c>
      <c r="DN241" s="5" t="str">
        <f>IFERROR(((((R241+AH241)*(1/$H241))+AX241)/$F$2)/($B$2*('CAR.CAP_per person'!H$2)/(_xlfn.XLOOKUP($E$2,EU_countries_GDP!$A$2:$A$29,EU_countries_GDP!$E$2:$E$29))),"")</f>
        <v/>
      </c>
      <c r="DO241" s="5" t="str">
        <f>IFERROR(((((S241+AI241)*(1/$H241))+AY241)/$F$2)/($B$2*('CAR.CAP_per person'!I$2)/(_xlfn.XLOOKUP($E$2,EU_countries_GDP!$A$2:$A$29,EU_countries_GDP!$E$2:$E$29))),"")</f>
        <v/>
      </c>
      <c r="DP241" s="5" t="str">
        <f>IFERROR(((((T241+AJ241)*(1/$H241))+AZ241)/$F$2)/($B$2*('CAR.CAP_per person'!J$2)/(_xlfn.XLOOKUP($E$2,EU_countries_GDP!$A$2:$A$29,EU_countries_GDP!$E$2:$E$29))),"")</f>
        <v/>
      </c>
      <c r="DQ241" s="5" t="str">
        <f>IFERROR(((((U241+AK241)*(1/$H241))+BA241)/$F$2)/($B$2*('CAR.CAP_per person'!K$2)/(_xlfn.XLOOKUP($E$2,EU_countries_GDP!$A$2:$A$29,EU_countries_GDP!$E$2:$E$29))),"")</f>
        <v/>
      </c>
      <c r="DR241" s="5" t="str">
        <f>IFERROR(((((V241+AL241)*(1/$H241))+BB241)/$F$2)/($B$2*('CAR.CAP_per person'!L$2)/(_xlfn.XLOOKUP($E$2,EU_countries_GDP!$A$2:$A$29,EU_countries_GDP!$E$2:$E$29))),"")</f>
        <v/>
      </c>
      <c r="DS241" s="5" t="str">
        <f>IFERROR(((((W241+AM241)*(1/$H241))+BC241)/$F$2)/($B$2*('CAR.CAP_per person'!M$2)/(_xlfn.XLOOKUP($E$2,EU_countries_GDP!$A$2:$A$29,EU_countries_GDP!$E$2:$E$29))),"")</f>
        <v/>
      </c>
      <c r="DT241" s="5" t="str">
        <f>IFERROR(((((X241+AN241)*(1/$H241))+BD241)/$F$2)/($B$2*('CAR.CAP_per person'!N$2)/(_xlfn.XLOOKUP($E$2,EU_countries_GDP!$A$2:$A$29,EU_countries_GDP!$E$2:$E$29))),"")</f>
        <v/>
      </c>
      <c r="DU241" s="5" t="str">
        <f>IFERROR(((((Y241+AO241)*(1/$H241))+BE241)/$F$2)/($B$2*('CAR.CAP_per person'!O$2)/(_xlfn.XLOOKUP($E$2,EU_countries_GDP!$A$2:$A$29,EU_countries_GDP!$E$2:$E$29))),"")</f>
        <v/>
      </c>
      <c r="DV241" s="5" t="str">
        <f>IFERROR(((((Z241+AP241)*(1/$H241))+BF241)/$F$2)/($B$2*('CAR.CAP_per person'!P$2)/(_xlfn.XLOOKUP($E$2,EU_countries_GDP!$A$2:$A$29,EU_countries_GDP!$E$2:$E$29))),"")</f>
        <v/>
      </c>
      <c r="DW241" s="5" t="str">
        <f>IFERROR(((((AA241+AQ241)*(1/$H241))+BG241)/$F$2)/($B$2*('CAR.CAP_per person'!Q$2)/(_xlfn.XLOOKUP($E$2,EU_countries_GDP!$A$2:$A$29,EU_countries_GDP!$E$2:$E$29))),"")</f>
        <v/>
      </c>
    </row>
    <row r="242" spans="1:127">
      <c r="D242" t="s">
        <v>231</v>
      </c>
      <c r="E242" s="6">
        <f>SUM(E5:E240)</f>
        <v>184.4934149999998</v>
      </c>
      <c r="F242" s="6"/>
      <c r="G242" s="6"/>
      <c r="H242" s="6"/>
      <c r="I242" s="6">
        <f>SUM(I5:I240)</f>
        <v>0</v>
      </c>
      <c r="J242" s="95">
        <f>SUM(J5:J240)</f>
        <v>367.67753088123391</v>
      </c>
      <c r="K242" s="95">
        <f>SUM(K5:K240)</f>
        <v>2.3176400560883867</v>
      </c>
      <c r="L242" s="95">
        <f t="shared" ref="L242:BW242" si="171">SUM(L5:L240)</f>
        <v>405.94243032772124</v>
      </c>
      <c r="M242" s="95">
        <f t="shared" si="171"/>
        <v>8.3194009437913626E-6</v>
      </c>
      <c r="N242" s="95">
        <f t="shared" si="171"/>
        <v>54.282327531098609</v>
      </c>
      <c r="O242" s="95">
        <f t="shared" si="171"/>
        <v>0.98330668783038</v>
      </c>
      <c r="P242" s="95">
        <f t="shared" si="171"/>
        <v>3.441558373838543E-5</v>
      </c>
      <c r="Q242" s="95">
        <f t="shared" si="171"/>
        <v>6.5606993019295022E-6</v>
      </c>
      <c r="R242" s="95">
        <f t="shared" si="171"/>
        <v>2.4039551673875444E-7</v>
      </c>
      <c r="S242" s="95">
        <f t="shared" si="171"/>
        <v>4.6478181500305578</v>
      </c>
      <c r="T242" s="95">
        <f t="shared" si="171"/>
        <v>4.6374467500262861E-2</v>
      </c>
      <c r="U242" s="95">
        <f t="shared" si="171"/>
        <v>1.6429681371823757</v>
      </c>
      <c r="V242" s="95">
        <f t="shared" si="171"/>
        <v>19.718386780256058</v>
      </c>
      <c r="W242" s="95">
        <f t="shared" si="171"/>
        <v>6615.9534303880064</v>
      </c>
      <c r="X242" s="95">
        <f t="shared" si="171"/>
        <v>21341.133070209635</v>
      </c>
      <c r="Y242" s="95">
        <f t="shared" si="171"/>
        <v>123.65008181914295</v>
      </c>
      <c r="Z242" s="95">
        <f t="shared" si="171"/>
        <v>3057.4344345809218</v>
      </c>
      <c r="AA242" s="95">
        <f t="shared" si="171"/>
        <v>1.2890421848246736E-3</v>
      </c>
      <c r="AB242" s="95">
        <f t="shared" si="171"/>
        <v>37.32232620113934</v>
      </c>
      <c r="AC242" s="95">
        <f t="shared" si="171"/>
        <v>9.2597795753902306E-7</v>
      </c>
      <c r="AD242" s="95">
        <f t="shared" si="171"/>
        <v>17.663730688833343</v>
      </c>
      <c r="AE242" s="95">
        <f t="shared" si="171"/>
        <v>7.8022137812793699E-2</v>
      </c>
      <c r="AF242" s="95">
        <f t="shared" si="171"/>
        <v>4.0684594146735664E-7</v>
      </c>
      <c r="AG242" s="95">
        <f t="shared" si="171"/>
        <v>2.3929638516111905E-7</v>
      </c>
      <c r="AH242" s="95">
        <f t="shared" si="171"/>
        <v>7.3279770005323487E-8</v>
      </c>
      <c r="AI242" s="95">
        <f t="shared" si="171"/>
        <v>0.12518293022688987</v>
      </c>
      <c r="AJ242" s="95">
        <f t="shared" si="171"/>
        <v>2.622290613793412E-2</v>
      </c>
      <c r="AK242" s="95">
        <f t="shared" si="171"/>
        <v>2.6912404730875673E-2</v>
      </c>
      <c r="AL242" s="95">
        <f t="shared" si="171"/>
        <v>0.19714106159709091</v>
      </c>
      <c r="AM242" s="95">
        <f t="shared" si="171"/>
        <v>107.49617171240932</v>
      </c>
      <c r="AN242" s="95">
        <f t="shared" si="171"/>
        <v>78.223724958376678</v>
      </c>
      <c r="AO242" s="95">
        <f t="shared" si="171"/>
        <v>14.924814315999337</v>
      </c>
      <c r="AP242" s="95">
        <f t="shared" si="171"/>
        <v>791.75567022992459</v>
      </c>
      <c r="AQ242" s="95">
        <f t="shared" si="171"/>
        <v>5.8565598294019476E-5</v>
      </c>
      <c r="AR242" s="95">
        <f t="shared" si="171"/>
        <v>10.32978630585</v>
      </c>
      <c r="AS242" s="95">
        <f t="shared" si="171"/>
        <v>7.0476669023414962E-8</v>
      </c>
      <c r="AT242" s="95">
        <f t="shared" si="171"/>
        <v>0.19002821745000018</v>
      </c>
      <c r="AU242" s="95">
        <f t="shared" si="171"/>
        <v>2.21392098E-2</v>
      </c>
      <c r="AV242" s="95">
        <f t="shared" si="171"/>
        <v>2.1363599483340007E-6</v>
      </c>
      <c r="AW242" s="95">
        <f t="shared" si="171"/>
        <v>6.9637223985164981E-8</v>
      </c>
      <c r="AX242" s="95">
        <f t="shared" si="171"/>
        <v>4.9510099369154997E-8</v>
      </c>
      <c r="AY242" s="95">
        <f t="shared" si="171"/>
        <v>0.40773044715000001</v>
      </c>
      <c r="AZ242" s="95">
        <f t="shared" si="171"/>
        <v>9.9246756651930035E-4</v>
      </c>
      <c r="BA242" s="95">
        <f t="shared" si="171"/>
        <v>1.7859220862781008E-2</v>
      </c>
      <c r="BB242" s="95">
        <f t="shared" si="171"/>
        <v>1.7969658620999998</v>
      </c>
      <c r="BC242" s="95">
        <f t="shared" si="171"/>
        <v>1545.1581797031001</v>
      </c>
      <c r="BD242" s="95">
        <f t="shared" si="171"/>
        <v>98.521328544149952</v>
      </c>
      <c r="BE242" s="95">
        <f t="shared" si="171"/>
        <v>2.127209074950001</v>
      </c>
      <c r="BF242" s="95">
        <f t="shared" si="171"/>
        <v>61.914145139850014</v>
      </c>
      <c r="BG242" s="95">
        <f t="shared" si="171"/>
        <v>2.0120851839899996E-5</v>
      </c>
      <c r="BH242" s="95">
        <f t="shared" si="171"/>
        <v>59.013044803317975</v>
      </c>
      <c r="BI242" s="95">
        <f t="shared" si="171"/>
        <v>3.7292335927544901E-4</v>
      </c>
      <c r="BJ242" s="95">
        <f t="shared" si="171"/>
        <v>0.11009288948551506</v>
      </c>
      <c r="BK242" s="95">
        <f t="shared" si="171"/>
        <v>1.6400169482431446</v>
      </c>
      <c r="BL242" s="95">
        <f t="shared" si="171"/>
        <v>36.894998234763996</v>
      </c>
      <c r="BM242" s="95">
        <f t="shared" si="171"/>
        <v>1.4265548713947325</v>
      </c>
      <c r="BN242" s="95">
        <f t="shared" si="171"/>
        <v>0.41753293563772753</v>
      </c>
      <c r="BO242" s="95">
        <f t="shared" si="171"/>
        <v>2.2683287331341164</v>
      </c>
      <c r="BP242" s="95">
        <f t="shared" si="171"/>
        <v>0.17951441978927776</v>
      </c>
      <c r="BQ242" s="95">
        <f t="shared" si="171"/>
        <v>6.9039891093674299</v>
      </c>
      <c r="BR242" s="95">
        <f t="shared" si="171"/>
        <v>0</v>
      </c>
      <c r="BS242" s="95">
        <f t="shared" si="171"/>
        <v>0.40237302288490467</v>
      </c>
      <c r="BT242" s="95">
        <f t="shared" si="171"/>
        <v>4.7914428035204661</v>
      </c>
      <c r="BU242" s="95">
        <f t="shared" si="171"/>
        <v>0.89415162537246029</v>
      </c>
      <c r="BV242" s="95">
        <f t="shared" si="171"/>
        <v>6.4583293106645971</v>
      </c>
      <c r="BW242" s="95">
        <f t="shared" si="171"/>
        <v>2.85734889688734E-3</v>
      </c>
      <c r="BX242" s="95">
        <f t="shared" ref="BX242:DW242" si="172">SUM(BX5:BX240)</f>
        <v>200.80231659259633</v>
      </c>
      <c r="BY242" s="95">
        <f t="shared" si="172"/>
        <v>121.40359997983246</v>
      </c>
      <c r="BZ242" s="95">
        <f t="shared" si="172"/>
        <v>322.20591657242863</v>
      </c>
      <c r="CA242" s="95">
        <f t="shared" si="172"/>
        <v>0.49570141011142899</v>
      </c>
      <c r="CB242" s="95">
        <f t="shared" si="172"/>
        <v>453.59454283471081</v>
      </c>
      <c r="CC242" s="95">
        <f t="shared" si="172"/>
        <v>9.3158555703537993E-6</v>
      </c>
      <c r="CD242" s="95">
        <f t="shared" si="172"/>
        <v>72.136086437381906</v>
      </c>
      <c r="CE242" s="95">
        <f t="shared" si="172"/>
        <v>1.0834680354431734</v>
      </c>
      <c r="CF242" s="95">
        <f t="shared" si="172"/>
        <v>3.6958789628186792E-5</v>
      </c>
      <c r="CG242" s="95">
        <f t="shared" si="172"/>
        <v>6.8696329110757848E-6</v>
      </c>
      <c r="CH242" s="95">
        <f t="shared" si="172"/>
        <v>3.631853861132328E-7</v>
      </c>
      <c r="CI242" s="95">
        <f t="shared" si="172"/>
        <v>5.1807315274074437</v>
      </c>
      <c r="CJ242" s="95">
        <f t="shared" si="172"/>
        <v>7.358984120471633E-2</v>
      </c>
      <c r="CK242" s="95">
        <f t="shared" si="172"/>
        <v>1.6877397627760327</v>
      </c>
      <c r="CL242" s="95">
        <f t="shared" si="172"/>
        <v>21.712493703953147</v>
      </c>
      <c r="CM242" s="95">
        <f t="shared" si="172"/>
        <v>8268.6077818035155</v>
      </c>
      <c r="CN242" s="95">
        <f t="shared" si="172"/>
        <v>21517.878123712169</v>
      </c>
      <c r="CO242" s="95">
        <f t="shared" si="172"/>
        <v>140.70210521009227</v>
      </c>
      <c r="CP242" s="95">
        <f t="shared" si="172"/>
        <v>3911.1042499506957</v>
      </c>
      <c r="CQ242" s="95">
        <f t="shared" si="172"/>
        <v>1.3677286349585932E-3</v>
      </c>
      <c r="CR242" s="95">
        <f t="shared" si="172"/>
        <v>0.69783775820724769</v>
      </c>
      <c r="CS242" s="95">
        <f t="shared" si="172"/>
        <v>1.4332085492852006E-8</v>
      </c>
      <c r="CT242" s="95">
        <f t="shared" si="172"/>
        <v>0.11097859451904916</v>
      </c>
      <c r="CU242" s="95">
        <f t="shared" si="172"/>
        <v>1.6668739006818062E-3</v>
      </c>
      <c r="CV242" s="95">
        <f t="shared" si="172"/>
        <v>5.68596763510566E-8</v>
      </c>
      <c r="CW242" s="95">
        <f t="shared" si="172"/>
        <v>1.0568666017039672E-8</v>
      </c>
      <c r="CX242" s="95">
        <f t="shared" si="172"/>
        <v>5.5874674786651204E-10</v>
      </c>
      <c r="CY242" s="95">
        <f t="shared" si="172"/>
        <v>7.970356196011455E-3</v>
      </c>
      <c r="CZ242" s="95">
        <f t="shared" si="172"/>
        <v>1.1321514031494805E-4</v>
      </c>
      <c r="DA242" s="95">
        <f t="shared" si="172"/>
        <v>2.5965227119631269E-3</v>
      </c>
      <c r="DB242" s="95">
        <f t="shared" si="172"/>
        <v>3.3403836467620206E-2</v>
      </c>
      <c r="DC242" s="95">
        <f t="shared" si="172"/>
        <v>12.720935048928487</v>
      </c>
      <c r="DD242" s="95">
        <f t="shared" si="172"/>
        <v>33.104427882634091</v>
      </c>
      <c r="DE242" s="95">
        <f t="shared" si="172"/>
        <v>0.21646477724629573</v>
      </c>
      <c r="DF242" s="95">
        <f t="shared" si="172"/>
        <v>6.0170834614626045</v>
      </c>
      <c r="DG242" s="95">
        <f t="shared" si="172"/>
        <v>2.1041978999362973E-6</v>
      </c>
      <c r="DH242" s="95">
        <f t="shared" si="172"/>
        <v>43.111490798466846</v>
      </c>
      <c r="DI242" s="95">
        <f t="shared" si="172"/>
        <v>1.1029360200367004E-2</v>
      </c>
      <c r="DJ242" s="95">
        <f t="shared" si="172"/>
        <v>9.1604728946466804E-2</v>
      </c>
      <c r="DK242" s="95">
        <f t="shared" si="172"/>
        <v>1.7363247775829609</v>
      </c>
      <c r="DL242" s="95">
        <f t="shared" si="172"/>
        <v>45.451843890808085</v>
      </c>
      <c r="DM242" s="95">
        <f t="shared" si="172"/>
        <v>4.51751902275966</v>
      </c>
      <c r="DN242" s="95">
        <f t="shared" si="172"/>
        <v>5.3234605764646406E-2</v>
      </c>
      <c r="DO242" s="95">
        <f t="shared" si="172"/>
        <v>3.2324376268757926</v>
      </c>
      <c r="DP242" s="95">
        <f t="shared" si="172"/>
        <v>8.6071504794853091</v>
      </c>
      <c r="DQ242" s="95">
        <f t="shared" si="172"/>
        <v>5.5271358198131999</v>
      </c>
      <c r="DR242" s="95">
        <f t="shared" si="172"/>
        <v>2.2088828991173926</v>
      </c>
      <c r="DS242" s="95">
        <f t="shared" si="172"/>
        <v>34.673682256274255</v>
      </c>
      <c r="DT242" s="95">
        <f t="shared" si="172"/>
        <v>1190.2370900475214</v>
      </c>
      <c r="DU242" s="95">
        <f t="shared" si="172"/>
        <v>0.53372810827449035</v>
      </c>
      <c r="DV242" s="95">
        <f t="shared" si="172"/>
        <v>11.510131522019805</v>
      </c>
      <c r="DW242" s="95">
        <f t="shared" si="172"/>
        <v>4.1196749058522055</v>
      </c>
    </row>
  </sheetData>
  <autoFilter ref="A4:DG242" xr:uid="{835AD2A0-8B29-4622-9B70-E51773F58F2B}"/>
  <mergeCells count="8">
    <mergeCell ref="DH3:DW3"/>
    <mergeCell ref="CR3:DG3"/>
    <mergeCell ref="I3:J3"/>
    <mergeCell ref="L3:AA3"/>
    <mergeCell ref="AB3:AQ3"/>
    <mergeCell ref="AR3:BG3"/>
    <mergeCell ref="BH3:BW3"/>
    <mergeCell ref="CB3:CQ3"/>
  </mergeCells>
  <phoneticPr fontId="23" type="noConversion"/>
  <dataValidations count="3">
    <dataValidation type="list" allowBlank="1" showInputMessage="1" showErrorMessage="1" sqref="G5:G241" xr:uid="{C1F54021-51C9-4A74-BE35-572F57E156AC}">
      <formula1>"anaerobic digestion,industrial composting"</formula1>
    </dataValidation>
    <dataValidation type="list" allowBlank="1" showInputMessage="1" showErrorMessage="1" sqref="C5:C241" xr:uid="{5BC38437-FDB0-4B48-8FE1-808FC66A101F}">
      <formula1>"plate waste,serving waste,not served,total serving waste "</formula1>
    </dataValidation>
    <dataValidation type="decimal" operator="greaterThan" allowBlank="1" showInputMessage="1" showErrorMessage="1" sqref="B2" xr:uid="{D89D9AA4-28FF-4EA8-B82A-810C96973D7D}">
      <formula1>0</formula1>
    </dataValidation>
  </dataValidation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BB50EB15-4DE9-4259-AF90-B393F5CC64DB}">
          <x14:formula1>
            <xm:f>'Lists for dropdown'!$D$2:$D$8</xm:f>
          </x14:formula1>
          <xm:sqref>F5:F241</xm:sqref>
        </x14:dataValidation>
        <x14:dataValidation type="list" allowBlank="1" showInputMessage="1" showErrorMessage="1" xr:uid="{6D7CB326-7D7B-4B74-98F3-9ACB4E324064}">
          <x14:formula1>
            <xm:f>'Lists for dropdown'!$B$2:$B$28</xm:f>
          </x14:formula1>
          <xm:sqref>D2</xm:sqref>
        </x14:dataValidation>
        <x14:dataValidation type="list" allowBlank="1" showInputMessage="1" showErrorMessage="1" xr:uid="{1810F934-1CE8-40D3-A978-73F55A4D98C0}">
          <x14:formula1>
            <xm:f>'AveragePrices&amp;Codes'!$A:$A</xm:f>
          </x14:formula1>
          <xm:sqref>D5:D241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4A4A5-B6B7-44BC-9059-7C411DF0026F}">
  <sheetPr>
    <tabColor theme="9"/>
  </sheetPr>
  <dimension ref="A1:AA28"/>
  <sheetViews>
    <sheetView topLeftCell="M1" zoomScaleNormal="100" workbookViewId="0">
      <selection activeCell="C1" sqref="C1:R1"/>
    </sheetView>
  </sheetViews>
  <sheetFormatPr defaultRowHeight="14.45"/>
  <cols>
    <col min="2" max="2" width="10.5703125" customWidth="1"/>
    <col min="3" max="3" width="17.85546875" customWidth="1"/>
    <col min="4" max="4" width="18.5703125" customWidth="1"/>
    <col min="5" max="5" width="33.5703125" customWidth="1"/>
    <col min="6" max="6" width="48.140625" customWidth="1"/>
    <col min="7" max="7" width="28.85546875" customWidth="1"/>
    <col min="8" max="8" width="34.7109375" customWidth="1"/>
    <col min="9" max="9" width="30.42578125" customWidth="1"/>
    <col min="10" max="10" width="14.85546875" customWidth="1"/>
    <col min="11" max="11" width="27.85546875" customWidth="1"/>
    <col min="12" max="12" width="24.5703125" customWidth="1"/>
    <col min="13" max="13" width="26.7109375" customWidth="1"/>
    <col min="14" max="14" width="24.140625" customWidth="1"/>
    <col min="15" max="15" width="12" customWidth="1"/>
    <col min="16" max="16" width="12.7109375" customWidth="1"/>
    <col min="17" max="17" width="34.85546875" customWidth="1"/>
    <col min="18" max="18" width="36.140625" customWidth="1"/>
  </cols>
  <sheetData>
    <row r="1" spans="1:27">
      <c r="A1" t="s">
        <v>1050</v>
      </c>
      <c r="B1" t="s">
        <v>465</v>
      </c>
      <c r="C1" t="s">
        <v>466</v>
      </c>
      <c r="D1" t="s">
        <v>467</v>
      </c>
      <c r="E1" t="s">
        <v>468</v>
      </c>
      <c r="F1" t="s">
        <v>469</v>
      </c>
      <c r="G1" t="s">
        <v>470</v>
      </c>
      <c r="H1" t="s">
        <v>471</v>
      </c>
      <c r="I1" t="s">
        <v>472</v>
      </c>
      <c r="J1" t="s">
        <v>473</v>
      </c>
      <c r="K1" t="s">
        <v>474</v>
      </c>
      <c r="L1" t="s">
        <v>475</v>
      </c>
      <c r="M1" t="s">
        <v>476</v>
      </c>
      <c r="N1" t="s">
        <v>477</v>
      </c>
      <c r="O1" t="s">
        <v>478</v>
      </c>
      <c r="P1" t="s">
        <v>479</v>
      </c>
      <c r="Q1" t="s">
        <v>480</v>
      </c>
      <c r="R1" t="s">
        <v>481</v>
      </c>
    </row>
    <row r="2" spans="1:27">
      <c r="A2" t="s">
        <v>1051</v>
      </c>
      <c r="B2" t="s">
        <v>321</v>
      </c>
      <c r="C2">
        <v>0.21901000000000001</v>
      </c>
      <c r="D2" s="5">
        <v>5.1392699999999998E-9</v>
      </c>
      <c r="E2">
        <v>5.5E-2</v>
      </c>
      <c r="F2">
        <v>4.6000000000000001E-4</v>
      </c>
      <c r="G2" s="5">
        <v>2.8673999999999998E-9</v>
      </c>
      <c r="H2" s="5">
        <v>1.6362399999999999E-9</v>
      </c>
      <c r="I2" s="5">
        <v>5.6365799999999998E-10</v>
      </c>
      <c r="J2">
        <v>5.9999999999999995E-4</v>
      </c>
      <c r="K2">
        <v>2.1000000000000001E-4</v>
      </c>
      <c r="L2">
        <v>1.6000000000000001E-4</v>
      </c>
      <c r="M2">
        <v>1.32E-3</v>
      </c>
      <c r="N2">
        <v>0.75395999999999996</v>
      </c>
      <c r="O2">
        <v>1.0730999999999999</v>
      </c>
      <c r="P2">
        <v>0.21811</v>
      </c>
      <c r="Q2">
        <v>3.5219299999999998</v>
      </c>
      <c r="R2" s="5">
        <v>6.5410800000000002E-7</v>
      </c>
      <c r="U2" s="5"/>
      <c r="V2" s="5"/>
      <c r="W2" s="5"/>
      <c r="X2" s="5"/>
    </row>
    <row r="3" spans="1:27">
      <c r="A3" t="s">
        <v>1052</v>
      </c>
      <c r="B3" t="s">
        <v>322</v>
      </c>
      <c r="C3">
        <v>0.20413000000000001</v>
      </c>
      <c r="D3" s="5">
        <v>8.5350800000000007E-9</v>
      </c>
      <c r="E3">
        <v>0.3261</v>
      </c>
      <c r="F3">
        <v>3.6000000000000002E-4</v>
      </c>
      <c r="G3" s="5">
        <v>3.6630999999999999E-9</v>
      </c>
      <c r="H3" s="5">
        <v>1.1811399999999999E-9</v>
      </c>
      <c r="I3" s="5">
        <v>4.8667699999999999E-10</v>
      </c>
      <c r="J3">
        <v>3.5E-4</v>
      </c>
      <c r="K3" s="5">
        <v>2.14581E-5</v>
      </c>
      <c r="L3">
        <v>1.2E-4</v>
      </c>
      <c r="M3">
        <v>1.15E-3</v>
      </c>
      <c r="N3">
        <v>0.44456000000000001</v>
      </c>
      <c r="O3">
        <v>1.4993799999999999</v>
      </c>
      <c r="P3">
        <v>8.3080000000000001E-2</v>
      </c>
      <c r="Q3">
        <v>8.5244099999999996</v>
      </c>
      <c r="R3" s="5">
        <v>8.3328599999999996E-7</v>
      </c>
      <c r="U3" s="5"/>
      <c r="V3" s="5"/>
      <c r="W3" s="5"/>
      <c r="X3" s="5"/>
    </row>
    <row r="4" spans="1:27">
      <c r="A4" t="s">
        <v>1052</v>
      </c>
      <c r="B4" t="s">
        <v>323</v>
      </c>
      <c r="C4">
        <v>0.49601000000000001</v>
      </c>
      <c r="D4" s="5">
        <v>2.8235099999999999E-9</v>
      </c>
      <c r="E4">
        <v>0.32919999999999999</v>
      </c>
      <c r="F4">
        <v>1.1299999999999999E-3</v>
      </c>
      <c r="G4" s="5">
        <v>1.03686E-8</v>
      </c>
      <c r="H4" s="5">
        <v>8.6840699999999994E-9</v>
      </c>
      <c r="I4" s="5">
        <v>6.0220399999999998E-10</v>
      </c>
      <c r="J4">
        <v>3.4399999999999999E-3</v>
      </c>
      <c r="K4">
        <v>1.0399999999999999E-3</v>
      </c>
      <c r="L4">
        <v>5.5000000000000003E-4</v>
      </c>
      <c r="M4">
        <v>3.47E-3</v>
      </c>
      <c r="N4">
        <v>2.0263</v>
      </c>
      <c r="O4">
        <v>1.6196299999999999</v>
      </c>
      <c r="P4">
        <v>0.15078</v>
      </c>
      <c r="Q4">
        <v>11.32643</v>
      </c>
      <c r="R4" s="5">
        <v>6.8953900000000004E-7</v>
      </c>
      <c r="U4" s="5"/>
      <c r="V4" s="5"/>
      <c r="W4" s="5"/>
      <c r="X4" s="5"/>
    </row>
    <row r="5" spans="1:27">
      <c r="A5" t="s">
        <v>1052</v>
      </c>
      <c r="B5" t="s">
        <v>324</v>
      </c>
      <c r="C5">
        <v>1.0995299999999999</v>
      </c>
      <c r="D5" s="5">
        <v>1.3585099999999999E-8</v>
      </c>
      <c r="E5">
        <v>3.0899999999999999E-3</v>
      </c>
      <c r="F5">
        <v>5.1399999999999996E-3</v>
      </c>
      <c r="G5" s="5">
        <v>7.7242300000000001E-8</v>
      </c>
      <c r="H5" s="5">
        <v>3.1024399999999999E-9</v>
      </c>
      <c r="I5" s="5">
        <v>1.4891400000000001E-9</v>
      </c>
      <c r="J5">
        <v>9.3299999999999998E-3</v>
      </c>
      <c r="K5" s="5">
        <v>1.7653299999999999E-5</v>
      </c>
      <c r="L5">
        <v>1.2899999999999999E-3</v>
      </c>
      <c r="M5">
        <v>1.406E-2</v>
      </c>
      <c r="N5">
        <v>1.2760899999999999</v>
      </c>
      <c r="O5">
        <v>0.90442</v>
      </c>
      <c r="P5">
        <v>6.4960000000000004E-2</v>
      </c>
      <c r="Q5">
        <v>13.065519999999999</v>
      </c>
      <c r="R5" s="5">
        <v>7.0090999999999999E-7</v>
      </c>
      <c r="U5" s="5"/>
      <c r="V5" s="5"/>
      <c r="W5" s="5"/>
      <c r="X5" s="5"/>
      <c r="AA5" s="5"/>
    </row>
    <row r="6" spans="1:27">
      <c r="A6" t="s">
        <v>1052</v>
      </c>
      <c r="B6" t="s">
        <v>325</v>
      </c>
      <c r="C6">
        <v>0.63214000000000004</v>
      </c>
      <c r="D6" s="5">
        <v>4.0641800000000003E-9</v>
      </c>
      <c r="E6">
        <v>0.29044999999999999</v>
      </c>
      <c r="F6">
        <v>1.2600000000000001E-3</v>
      </c>
      <c r="G6" s="5">
        <v>5.6139600000000003E-9</v>
      </c>
      <c r="H6" s="5">
        <v>4.47503E-9</v>
      </c>
      <c r="I6" s="5">
        <v>8.3919999999999996E-10</v>
      </c>
      <c r="J6">
        <v>2.5400000000000002E-3</v>
      </c>
      <c r="K6">
        <v>9.5E-4</v>
      </c>
      <c r="L6">
        <v>5.9999999999999995E-4</v>
      </c>
      <c r="M6">
        <v>4.3299999999999996E-3</v>
      </c>
      <c r="N6">
        <v>2.0596399999999999</v>
      </c>
      <c r="O6">
        <v>1.1372500000000001</v>
      </c>
      <c r="P6">
        <v>0.20018</v>
      </c>
      <c r="Q6">
        <v>11.02333</v>
      </c>
      <c r="R6" s="5">
        <v>6.8637000000000002E-7</v>
      </c>
      <c r="U6" s="5"/>
      <c r="V6" s="5"/>
      <c r="W6" s="5"/>
      <c r="X6" s="5"/>
    </row>
    <row r="7" spans="1:27">
      <c r="A7" t="s">
        <v>1052</v>
      </c>
      <c r="B7" t="s">
        <v>326</v>
      </c>
      <c r="C7">
        <v>0.42080000000000001</v>
      </c>
      <c r="D7" s="5">
        <v>4.34242E-9</v>
      </c>
      <c r="E7">
        <v>0.10221</v>
      </c>
      <c r="F7">
        <v>6.4000000000000005E-4</v>
      </c>
      <c r="G7" s="5">
        <v>4.1741200000000001E-9</v>
      </c>
      <c r="H7" s="5">
        <v>3.05926E-9</v>
      </c>
      <c r="I7" s="5">
        <v>7.2488500000000003E-10</v>
      </c>
      <c r="J7">
        <v>8.5999999999999998E-4</v>
      </c>
      <c r="K7">
        <v>5.6999999999999998E-4</v>
      </c>
      <c r="L7">
        <v>2.9E-4</v>
      </c>
      <c r="M7">
        <v>1.99E-3</v>
      </c>
      <c r="N7">
        <v>1.4559</v>
      </c>
      <c r="O7">
        <v>1.1009</v>
      </c>
      <c r="P7">
        <v>8.5989999999999997E-2</v>
      </c>
      <c r="Q7">
        <v>6.6203200000000004</v>
      </c>
      <c r="R7" s="5">
        <v>8.1533599999999999E-7</v>
      </c>
      <c r="U7" s="5"/>
      <c r="V7" s="5"/>
      <c r="W7" s="5"/>
      <c r="X7" s="5"/>
    </row>
    <row r="8" spans="1:27">
      <c r="A8" t="s">
        <v>1052</v>
      </c>
      <c r="B8" t="s">
        <v>327</v>
      </c>
      <c r="C8">
        <v>0.15059</v>
      </c>
      <c r="D8" s="5">
        <v>2.9576400000000001E-9</v>
      </c>
      <c r="E8">
        <v>5.6340000000000001E-2</v>
      </c>
      <c r="F8">
        <v>4.4000000000000002E-4</v>
      </c>
      <c r="G8" s="5">
        <v>5.2117700000000001E-9</v>
      </c>
      <c r="H8" s="5">
        <v>2.4636300000000001E-9</v>
      </c>
      <c r="I8" s="5">
        <v>6.3224800000000005E-10</v>
      </c>
      <c r="J8">
        <v>6.7000000000000002E-4</v>
      </c>
      <c r="K8" s="5">
        <v>9.4972599999999999E-5</v>
      </c>
      <c r="L8">
        <v>1.4999999999999999E-4</v>
      </c>
      <c r="M8">
        <v>1.83E-3</v>
      </c>
      <c r="N8">
        <v>0.70640999999999998</v>
      </c>
      <c r="O8">
        <v>4.3672700000000004</v>
      </c>
      <c r="P8">
        <v>0.27890999999999999</v>
      </c>
      <c r="Q8">
        <v>2.4445800000000002</v>
      </c>
      <c r="R8" s="5">
        <v>1.34826E-6</v>
      </c>
      <c r="U8" s="5"/>
      <c r="V8" s="5"/>
      <c r="W8" s="5"/>
      <c r="X8" s="5"/>
    </row>
    <row r="9" spans="1:27">
      <c r="A9" t="s">
        <v>1052</v>
      </c>
      <c r="B9" t="s">
        <v>328</v>
      </c>
      <c r="C9">
        <v>0.36235000000000001</v>
      </c>
      <c r="D9" s="5">
        <v>6.9433100000000001E-9</v>
      </c>
      <c r="E9">
        <v>0.21299000000000001</v>
      </c>
      <c r="F9">
        <v>1.7600000000000001E-3</v>
      </c>
      <c r="G9" s="5">
        <v>3.3194099999999998E-8</v>
      </c>
      <c r="H9" s="5">
        <v>2.8678600000000001E-9</v>
      </c>
      <c r="I9" s="5">
        <v>6.3088900000000001E-9</v>
      </c>
      <c r="J9">
        <v>2.5600000000000002E-3</v>
      </c>
      <c r="K9" s="5">
        <v>4.0876900000000002E-5</v>
      </c>
      <c r="L9">
        <v>4.8000000000000001E-4</v>
      </c>
      <c r="M9">
        <v>5.2900000000000004E-3</v>
      </c>
      <c r="N9">
        <v>2.6019600000000001</v>
      </c>
      <c r="O9">
        <v>6.9237200000000003</v>
      </c>
      <c r="P9">
        <v>0.12284</v>
      </c>
      <c r="Q9">
        <v>6.7885799999999996</v>
      </c>
      <c r="R9" s="5">
        <v>8.7954000000000005E-7</v>
      </c>
      <c r="U9" s="5"/>
      <c r="V9" s="5"/>
      <c r="W9" s="5"/>
      <c r="X9" s="5"/>
    </row>
    <row r="10" spans="1:27">
      <c r="A10" t="s">
        <v>1052</v>
      </c>
      <c r="B10" t="s">
        <v>330</v>
      </c>
      <c r="C10">
        <v>0.20133999999999999</v>
      </c>
      <c r="D10" s="5">
        <v>3.6745899999999998E-9</v>
      </c>
      <c r="E10">
        <v>0.24865999999999999</v>
      </c>
      <c r="F10">
        <v>6.8999999999999997E-4</v>
      </c>
      <c r="G10" s="5">
        <v>5.0121199999999999E-9</v>
      </c>
      <c r="H10" s="5">
        <v>1.3656200000000001E-9</v>
      </c>
      <c r="I10" s="5">
        <v>6.3724099999999997E-10</v>
      </c>
      <c r="J10">
        <v>8.4999999999999995E-4</v>
      </c>
      <c r="K10" s="5">
        <v>2.5827399999999999E-5</v>
      </c>
      <c r="L10">
        <v>1.8000000000000001E-4</v>
      </c>
      <c r="M10">
        <v>1.89E-3</v>
      </c>
      <c r="N10">
        <v>0.55174000000000001</v>
      </c>
      <c r="O10">
        <v>0.93669000000000002</v>
      </c>
      <c r="P10">
        <v>0.12349</v>
      </c>
      <c r="Q10">
        <v>6.8181900000000004</v>
      </c>
      <c r="R10" s="5">
        <v>7.1621200000000003E-7</v>
      </c>
      <c r="U10" s="5"/>
      <c r="V10" s="5"/>
      <c r="W10" s="5"/>
      <c r="X10" s="5"/>
    </row>
    <row r="11" spans="1:27">
      <c r="A11" t="s">
        <v>1052</v>
      </c>
      <c r="B11" t="s">
        <v>332</v>
      </c>
      <c r="C11">
        <v>0.14591999999999999</v>
      </c>
      <c r="D11" s="5">
        <v>2.7073200000000001E-9</v>
      </c>
      <c r="E11">
        <v>0.37336999999999998</v>
      </c>
      <c r="F11">
        <v>3.6999999999999999E-4</v>
      </c>
      <c r="G11" s="5">
        <v>4.3470799999999998E-9</v>
      </c>
      <c r="H11" s="5">
        <v>1.53016E-9</v>
      </c>
      <c r="I11" s="5">
        <v>5.5771900000000001E-10</v>
      </c>
      <c r="J11">
        <v>5.1999999999999995E-4</v>
      </c>
      <c r="K11" s="5">
        <v>3.8519100000000002E-5</v>
      </c>
      <c r="L11">
        <v>1.2E-4</v>
      </c>
      <c r="M11">
        <v>1.25E-3</v>
      </c>
      <c r="N11">
        <v>0.58896999999999999</v>
      </c>
      <c r="O11">
        <v>2.0834600000000001</v>
      </c>
      <c r="P11">
        <v>0.17724000000000001</v>
      </c>
      <c r="Q11">
        <v>6.4782099999999998</v>
      </c>
      <c r="R11" s="5">
        <v>7.7073300000000005E-7</v>
      </c>
      <c r="U11" s="5"/>
      <c r="V11" s="5"/>
      <c r="W11" s="5"/>
      <c r="X11" s="5"/>
    </row>
    <row r="12" spans="1:27">
      <c r="A12" t="s">
        <v>1052</v>
      </c>
      <c r="B12" t="s">
        <v>331</v>
      </c>
      <c r="C12">
        <v>7.7109999999999998E-2</v>
      </c>
      <c r="D12" s="5">
        <v>2.6627399999999998E-9</v>
      </c>
      <c r="E12">
        <v>0.50051000000000001</v>
      </c>
      <c r="F12">
        <v>2.5000000000000001E-4</v>
      </c>
      <c r="G12" s="5">
        <v>4.4854700000000002E-9</v>
      </c>
      <c r="H12" s="5">
        <v>9.2094699999999998E-10</v>
      </c>
      <c r="I12" s="5">
        <v>3.40071E-10</v>
      </c>
      <c r="J12">
        <v>3.3E-4</v>
      </c>
      <c r="K12" s="5">
        <v>1.4833300000000001E-5</v>
      </c>
      <c r="L12" s="5">
        <v>9.5930700000000006E-5</v>
      </c>
      <c r="M12">
        <v>7.1000000000000002E-4</v>
      </c>
      <c r="N12">
        <v>0.36287999999999998</v>
      </c>
      <c r="O12">
        <v>0.41271000000000002</v>
      </c>
      <c r="P12">
        <v>0.13317999999999999</v>
      </c>
      <c r="Q12">
        <v>11.07484</v>
      </c>
      <c r="R12" s="5">
        <v>6.4852800000000005E-7</v>
      </c>
      <c r="U12" s="5"/>
      <c r="V12" s="5"/>
      <c r="W12" s="5"/>
      <c r="X12" s="5"/>
      <c r="AA12" s="5"/>
    </row>
    <row r="13" spans="1:27">
      <c r="A13" t="s">
        <v>1052</v>
      </c>
      <c r="B13" t="s">
        <v>493</v>
      </c>
      <c r="C13">
        <v>0.63904000000000005</v>
      </c>
      <c r="D13" s="5">
        <v>1.74126E-8</v>
      </c>
      <c r="E13">
        <v>2.453E-2</v>
      </c>
      <c r="F13">
        <v>1.4499999999999999E-3</v>
      </c>
      <c r="G13" s="5">
        <v>1.37941E-8</v>
      </c>
      <c r="H13" s="5">
        <v>6.1469899999999997E-9</v>
      </c>
      <c r="I13" s="5">
        <v>1.04102E-9</v>
      </c>
      <c r="J13">
        <v>3.2100000000000002E-3</v>
      </c>
      <c r="K13">
        <v>8.8000000000000003E-4</v>
      </c>
      <c r="L13">
        <v>4.6999999999999999E-4</v>
      </c>
      <c r="M13">
        <v>3.2499999999999999E-3</v>
      </c>
      <c r="N13">
        <v>2.0079899999999999</v>
      </c>
      <c r="O13">
        <v>0.4526</v>
      </c>
      <c r="P13">
        <v>0.15089</v>
      </c>
      <c r="Q13">
        <v>9.2209299999999992</v>
      </c>
      <c r="R13" s="5">
        <v>8.8534600000000002E-7</v>
      </c>
      <c r="U13" s="5"/>
      <c r="V13" s="5"/>
      <c r="W13" s="5"/>
      <c r="X13" s="5"/>
    </row>
    <row r="14" spans="1:27">
      <c r="A14" t="s">
        <v>1052</v>
      </c>
      <c r="B14" t="s">
        <v>333</v>
      </c>
      <c r="C14">
        <v>0.38545000000000001</v>
      </c>
      <c r="D14" s="5">
        <v>6.3657999999999997E-9</v>
      </c>
      <c r="E14">
        <v>0.10531</v>
      </c>
      <c r="F14">
        <v>1.2600000000000001E-3</v>
      </c>
      <c r="G14" s="5">
        <v>9.2373299999999996E-9</v>
      </c>
      <c r="H14" s="5">
        <v>3.8125399999999997E-9</v>
      </c>
      <c r="I14" s="5">
        <v>7.0063899999999996E-10</v>
      </c>
      <c r="J14">
        <v>4.3099999999999996E-3</v>
      </c>
      <c r="K14">
        <v>4.2999999999999999E-4</v>
      </c>
      <c r="L14">
        <v>4.0999999999999999E-4</v>
      </c>
      <c r="M14">
        <v>3.5999999999999999E-3</v>
      </c>
      <c r="N14">
        <v>1.1924300000000001</v>
      </c>
      <c r="O14">
        <v>1.6375200000000001</v>
      </c>
      <c r="P14">
        <v>0.42479</v>
      </c>
      <c r="Q14">
        <v>6.35</v>
      </c>
      <c r="R14" s="5">
        <v>7.5622799999999999E-7</v>
      </c>
      <c r="U14" s="5"/>
      <c r="V14" s="5"/>
      <c r="W14" s="5"/>
      <c r="X14" s="5"/>
    </row>
    <row r="15" spans="1:27">
      <c r="A15" t="s">
        <v>1052</v>
      </c>
      <c r="B15" t="s">
        <v>334</v>
      </c>
      <c r="C15">
        <v>0.37234</v>
      </c>
      <c r="D15" s="5">
        <v>8.5688199999999994E-9</v>
      </c>
      <c r="E15">
        <v>0.34004000000000001</v>
      </c>
      <c r="F15">
        <v>1E-3</v>
      </c>
      <c r="G15" s="5">
        <v>7.4925400000000003E-9</v>
      </c>
      <c r="H15" s="5">
        <v>3.0750999999999999E-9</v>
      </c>
      <c r="I15" s="5">
        <v>6.99884E-10</v>
      </c>
      <c r="J15">
        <v>1.8400000000000001E-3</v>
      </c>
      <c r="K15">
        <v>3.6999999999999999E-4</v>
      </c>
      <c r="L15">
        <v>3.4000000000000002E-4</v>
      </c>
      <c r="M15">
        <v>2.81E-3</v>
      </c>
      <c r="N15">
        <v>1.0734900000000001</v>
      </c>
      <c r="O15">
        <v>1.80928</v>
      </c>
      <c r="P15">
        <v>0.19478000000000001</v>
      </c>
      <c r="Q15">
        <v>10.53678</v>
      </c>
      <c r="R15" s="5">
        <v>6.2972100000000003E-7</v>
      </c>
      <c r="U15" s="5"/>
      <c r="V15" s="5"/>
      <c r="W15" s="5"/>
      <c r="X15" s="5"/>
    </row>
    <row r="16" spans="1:27">
      <c r="A16" t="s">
        <v>1052</v>
      </c>
      <c r="B16" t="s">
        <v>345</v>
      </c>
      <c r="C16">
        <v>0.32672000000000001</v>
      </c>
      <c r="D16" s="5">
        <v>2.13579E-8</v>
      </c>
      <c r="E16">
        <v>1.694E-2</v>
      </c>
      <c r="F16">
        <v>6.3000000000000003E-4</v>
      </c>
      <c r="G16" s="5">
        <v>4.2212600000000004E-9</v>
      </c>
      <c r="H16" s="5">
        <v>1.39717E-9</v>
      </c>
      <c r="I16" s="5">
        <v>7.0434700000000003E-10</v>
      </c>
      <c r="J16">
        <v>8.8999999999999995E-4</v>
      </c>
      <c r="K16" s="5">
        <v>2.2515300000000001E-5</v>
      </c>
      <c r="L16">
        <v>1.7000000000000001E-4</v>
      </c>
      <c r="M16">
        <v>1.89E-3</v>
      </c>
      <c r="N16">
        <v>0.62617</v>
      </c>
      <c r="O16">
        <v>1.00143</v>
      </c>
      <c r="P16">
        <v>2.929E-2</v>
      </c>
      <c r="Q16">
        <v>5.1238599999999996</v>
      </c>
      <c r="R16" s="5">
        <v>7.2717800000000003E-7</v>
      </c>
      <c r="U16" s="5"/>
      <c r="V16" s="5"/>
      <c r="W16" s="5"/>
      <c r="X16" s="5"/>
    </row>
    <row r="17" spans="1:27">
      <c r="A17" t="s">
        <v>1052</v>
      </c>
      <c r="B17" t="s">
        <v>335</v>
      </c>
      <c r="C17">
        <v>0.37476999999999999</v>
      </c>
      <c r="D17" s="5">
        <v>8.1170000000000008E-9</v>
      </c>
      <c r="E17">
        <v>4.5319999999999999E-2</v>
      </c>
      <c r="F17">
        <v>1.0399999999999999E-3</v>
      </c>
      <c r="G17" s="5">
        <v>6.49182E-9</v>
      </c>
      <c r="H17" s="5">
        <v>1.7918600000000001E-9</v>
      </c>
      <c r="I17" s="5">
        <v>8.0869000000000003E-10</v>
      </c>
      <c r="J17">
        <v>1.2899999999999999E-3</v>
      </c>
      <c r="K17" s="5">
        <v>6.0044100000000003E-5</v>
      </c>
      <c r="L17">
        <v>2.2000000000000001E-4</v>
      </c>
      <c r="M17">
        <v>2.33E-3</v>
      </c>
      <c r="N17">
        <v>0.73765999999999998</v>
      </c>
      <c r="O17">
        <v>1.0694999999999999</v>
      </c>
      <c r="P17">
        <v>0.22066</v>
      </c>
      <c r="Q17">
        <v>6.0673000000000004</v>
      </c>
      <c r="R17" s="5">
        <v>7.0965700000000004E-7</v>
      </c>
      <c r="U17" s="5"/>
      <c r="V17" s="5"/>
      <c r="W17" s="5"/>
      <c r="X17" s="5"/>
      <c r="AA17" s="5"/>
    </row>
    <row r="18" spans="1:27">
      <c r="A18" t="s">
        <v>1052</v>
      </c>
      <c r="B18" t="s">
        <v>336</v>
      </c>
      <c r="C18">
        <v>0.40014</v>
      </c>
      <c r="D18" s="5">
        <v>7.3445E-9</v>
      </c>
      <c r="E18">
        <v>0.15046999999999999</v>
      </c>
      <c r="F18">
        <v>1.23E-3</v>
      </c>
      <c r="G18" s="5">
        <v>1.06799E-8</v>
      </c>
      <c r="H18" s="5">
        <v>2.7591199999999999E-9</v>
      </c>
      <c r="I18" s="5">
        <v>1.6007000000000001E-9</v>
      </c>
      <c r="J18">
        <v>1.3699999999999999E-3</v>
      </c>
      <c r="K18">
        <v>1.2E-4</v>
      </c>
      <c r="L18">
        <v>2.9E-4</v>
      </c>
      <c r="M18">
        <v>2.9299999999999999E-3</v>
      </c>
      <c r="N18">
        <v>1.13775</v>
      </c>
      <c r="O18">
        <v>2.282</v>
      </c>
      <c r="P18">
        <v>0.15068000000000001</v>
      </c>
      <c r="Q18">
        <v>7.4428200000000002</v>
      </c>
      <c r="R18" s="5">
        <v>1.32295E-6</v>
      </c>
      <c r="U18" s="5"/>
      <c r="V18" s="5"/>
      <c r="W18" s="5"/>
      <c r="X18" s="5"/>
    </row>
    <row r="19" spans="1:27">
      <c r="A19" t="s">
        <v>1052</v>
      </c>
      <c r="B19" t="s">
        <v>297</v>
      </c>
      <c r="C19">
        <v>0.35921999999999998</v>
      </c>
      <c r="D19" s="5">
        <v>4.87464E-9</v>
      </c>
      <c r="E19">
        <v>0.17763000000000001</v>
      </c>
      <c r="F19">
        <v>6.0999999999999997E-4</v>
      </c>
      <c r="G19" s="5">
        <v>5.0291100000000002E-9</v>
      </c>
      <c r="H19" s="5">
        <v>2.7055700000000002E-9</v>
      </c>
      <c r="I19" s="5">
        <v>7.3176900000000004E-10</v>
      </c>
      <c r="J19">
        <v>7.9000000000000001E-4</v>
      </c>
      <c r="K19">
        <v>4.2999999999999999E-4</v>
      </c>
      <c r="L19">
        <v>2.5999999999999998E-4</v>
      </c>
      <c r="M19">
        <v>1.98E-3</v>
      </c>
      <c r="N19">
        <v>1.2241599999999999</v>
      </c>
      <c r="O19">
        <v>1.98638</v>
      </c>
      <c r="P19">
        <v>9.3240000000000003E-2</v>
      </c>
      <c r="Q19">
        <v>7.4186899999999998</v>
      </c>
      <c r="R19" s="5">
        <v>8.2511800000000002E-7</v>
      </c>
      <c r="U19" s="5"/>
      <c r="V19" s="5"/>
      <c r="W19" s="5"/>
      <c r="X19" s="5"/>
    </row>
    <row r="20" spans="1:27">
      <c r="A20" t="s">
        <v>1052</v>
      </c>
      <c r="B20" t="s">
        <v>337</v>
      </c>
      <c r="C20">
        <v>0.37791000000000002</v>
      </c>
      <c r="D20" s="5">
        <v>8.5849199999999998E-9</v>
      </c>
      <c r="E20">
        <v>8.8980000000000004E-2</v>
      </c>
      <c r="F20">
        <v>1.3600000000000001E-3</v>
      </c>
      <c r="G20" s="5">
        <v>1.67345E-8</v>
      </c>
      <c r="H20" s="5">
        <v>2.3316499999999999E-9</v>
      </c>
      <c r="I20" s="5">
        <v>2.3908300000000001E-9</v>
      </c>
      <c r="J20">
        <v>1.4E-3</v>
      </c>
      <c r="K20" s="5">
        <v>6.7592499999999994E-5</v>
      </c>
      <c r="L20">
        <v>3.2000000000000003E-4</v>
      </c>
      <c r="M20">
        <v>3.4199999999999999E-3</v>
      </c>
      <c r="N20">
        <v>1.27504</v>
      </c>
      <c r="O20">
        <v>4.2071199999999997</v>
      </c>
      <c r="P20">
        <v>8.6449999999999999E-2</v>
      </c>
      <c r="Q20">
        <v>6.3095499999999998</v>
      </c>
      <c r="R20" s="5">
        <v>9.7243300000000006E-7</v>
      </c>
      <c r="U20" s="5"/>
      <c r="V20" s="5"/>
      <c r="W20" s="5"/>
      <c r="X20" s="5"/>
    </row>
    <row r="21" spans="1:27">
      <c r="A21" t="s">
        <v>1052</v>
      </c>
      <c r="B21" t="s">
        <v>346</v>
      </c>
      <c r="C21">
        <v>0.49869000000000002</v>
      </c>
      <c r="D21" s="5">
        <v>1.39285E-8</v>
      </c>
      <c r="E21">
        <v>1.123E-2</v>
      </c>
      <c r="F21">
        <v>1.3500000000000001E-3</v>
      </c>
      <c r="G21" s="5">
        <v>5.6621500000000003E-9</v>
      </c>
      <c r="H21" s="5">
        <v>1.3577399999999999E-9</v>
      </c>
      <c r="I21" s="5">
        <v>1.051E-9</v>
      </c>
      <c r="J21">
        <v>9.7999999999999997E-4</v>
      </c>
      <c r="K21" s="5">
        <v>2.2931599999999999E-5</v>
      </c>
      <c r="L21">
        <v>2.3000000000000001E-4</v>
      </c>
      <c r="M21">
        <v>2.4299999999999999E-3</v>
      </c>
      <c r="N21">
        <v>0.71526999999999996</v>
      </c>
      <c r="O21">
        <v>0.37241000000000002</v>
      </c>
      <c r="P21">
        <v>7.5609999999999997E-2</v>
      </c>
      <c r="Q21">
        <v>7.6738799999999996</v>
      </c>
      <c r="R21" s="5">
        <v>7.6099499999999997E-7</v>
      </c>
      <c r="U21" s="5"/>
      <c r="V21" s="5"/>
      <c r="W21" s="5"/>
      <c r="X21" s="5"/>
      <c r="AA21" s="5"/>
    </row>
    <row r="22" spans="1:27">
      <c r="A22" t="s">
        <v>1052</v>
      </c>
      <c r="B22" t="s">
        <v>338</v>
      </c>
      <c r="C22">
        <v>0.41665999999999997</v>
      </c>
      <c r="D22" s="5">
        <v>1.4056499999999999E-8</v>
      </c>
      <c r="E22">
        <v>5.423E-2</v>
      </c>
      <c r="F22">
        <v>7.3999999999999999E-4</v>
      </c>
      <c r="G22" s="5">
        <v>4.0701900000000004E-9</v>
      </c>
      <c r="H22" s="5">
        <v>1.9849600000000001E-9</v>
      </c>
      <c r="I22" s="5">
        <v>8.2894199999999995E-10</v>
      </c>
      <c r="J22">
        <v>6.8000000000000005E-4</v>
      </c>
      <c r="K22" s="5">
        <v>9.8582699999999994E-5</v>
      </c>
      <c r="L22">
        <v>2.2000000000000001E-4</v>
      </c>
      <c r="M22">
        <v>2.33E-3</v>
      </c>
      <c r="N22">
        <v>0.76419000000000004</v>
      </c>
      <c r="O22">
        <v>2.61395</v>
      </c>
      <c r="P22">
        <v>0.10335999999999999</v>
      </c>
      <c r="Q22">
        <v>6.4295</v>
      </c>
      <c r="R22" s="5">
        <v>7.4843900000000002E-7</v>
      </c>
      <c r="U22" s="5"/>
      <c r="V22" s="5"/>
      <c r="W22" s="5"/>
      <c r="X22" s="5"/>
    </row>
    <row r="23" spans="1:27">
      <c r="A23" t="s">
        <v>1052</v>
      </c>
      <c r="B23" t="s">
        <v>339</v>
      </c>
      <c r="C23">
        <v>0.90483000000000002</v>
      </c>
      <c r="D23" s="5">
        <v>4.1093499999999997E-9</v>
      </c>
      <c r="E23">
        <v>3.2239999999999998E-2</v>
      </c>
      <c r="F23">
        <v>2.3400000000000001E-3</v>
      </c>
      <c r="G23" s="5">
        <v>1.09037E-8</v>
      </c>
      <c r="H23" s="5">
        <v>1.26818E-8</v>
      </c>
      <c r="I23" s="5">
        <v>1.18641E-9</v>
      </c>
      <c r="J23">
        <v>6.4599999999999996E-3</v>
      </c>
      <c r="K23">
        <v>1.07E-3</v>
      </c>
      <c r="L23">
        <v>9.3000000000000005E-4</v>
      </c>
      <c r="M23">
        <v>8.1499999999999993E-3</v>
      </c>
      <c r="N23">
        <v>2.7948</v>
      </c>
      <c r="O23">
        <v>2.4326699999999999</v>
      </c>
      <c r="P23">
        <v>0.19597999999999999</v>
      </c>
      <c r="Q23">
        <v>10.402950000000001</v>
      </c>
      <c r="R23" s="5">
        <v>7.2131000000000004E-7</v>
      </c>
      <c r="U23" s="5"/>
      <c r="V23" s="5"/>
      <c r="W23" s="5"/>
      <c r="X23" s="5"/>
    </row>
    <row r="24" spans="1:27">
      <c r="A24" t="s">
        <v>1052</v>
      </c>
      <c r="B24" t="s">
        <v>340</v>
      </c>
      <c r="C24">
        <v>0.26218999999999998</v>
      </c>
      <c r="D24" s="5">
        <v>5.7947499999999997E-9</v>
      </c>
      <c r="E24">
        <v>4.2759999999999999E-2</v>
      </c>
      <c r="F24">
        <v>8.4999999999999995E-4</v>
      </c>
      <c r="G24" s="5">
        <v>6.3715000000000002E-9</v>
      </c>
      <c r="H24" s="5">
        <v>1.69784E-9</v>
      </c>
      <c r="I24" s="5">
        <v>7.7063800000000002E-10</v>
      </c>
      <c r="J24">
        <v>1.24E-3</v>
      </c>
      <c r="K24" s="5">
        <v>3.8776799999999998E-5</v>
      </c>
      <c r="L24">
        <v>2.0000000000000001E-4</v>
      </c>
      <c r="M24">
        <v>2.1900000000000001E-3</v>
      </c>
      <c r="N24">
        <v>0.60555999999999999</v>
      </c>
      <c r="O24">
        <v>1.48465</v>
      </c>
      <c r="P24">
        <v>0.15235000000000001</v>
      </c>
      <c r="Q24">
        <v>4.2202200000000003</v>
      </c>
      <c r="R24" s="5">
        <v>6.8577600000000004E-7</v>
      </c>
      <c r="U24" s="5"/>
      <c r="V24" s="5"/>
      <c r="W24" s="5"/>
      <c r="X24" s="5"/>
    </row>
    <row r="25" spans="1:27">
      <c r="A25" t="s">
        <v>1052</v>
      </c>
      <c r="B25" t="s">
        <v>341</v>
      </c>
      <c r="C25">
        <v>0.36595</v>
      </c>
      <c r="D25" s="5">
        <v>2.3864500000000002E-9</v>
      </c>
      <c r="E25">
        <v>0.34400999999999998</v>
      </c>
      <c r="F25">
        <v>8.3000000000000001E-4</v>
      </c>
      <c r="G25" s="5">
        <v>6.4609000000000003E-9</v>
      </c>
      <c r="H25" s="5">
        <v>5.73894E-9</v>
      </c>
      <c r="I25" s="5">
        <v>5.9896500000000001E-10</v>
      </c>
      <c r="J25">
        <v>2.7399999999999998E-3</v>
      </c>
      <c r="K25">
        <v>7.1000000000000002E-4</v>
      </c>
      <c r="L25">
        <v>3.8000000000000002E-4</v>
      </c>
      <c r="M25">
        <v>2.4499999999999999E-3</v>
      </c>
      <c r="N25">
        <v>1.54159</v>
      </c>
      <c r="O25">
        <v>0.60314000000000001</v>
      </c>
      <c r="P25">
        <v>0.42646000000000001</v>
      </c>
      <c r="Q25">
        <v>8.2352399999999992</v>
      </c>
      <c r="R25" s="5">
        <v>8.0312900000000004E-7</v>
      </c>
      <c r="U25" s="5"/>
      <c r="V25" s="5"/>
      <c r="W25" s="5"/>
      <c r="X25" s="5"/>
      <c r="Y25" s="5"/>
      <c r="AA25" s="5"/>
    </row>
    <row r="26" spans="1:27">
      <c r="A26" t="s">
        <v>1052</v>
      </c>
      <c r="B26" t="s">
        <v>342</v>
      </c>
      <c r="C26">
        <v>2.9559999999999999E-2</v>
      </c>
      <c r="D26" s="5">
        <v>7.5158999999999999E-10</v>
      </c>
      <c r="E26">
        <v>0.30524000000000001</v>
      </c>
      <c r="F26" s="5">
        <v>9.8271300000000002E-5</v>
      </c>
      <c r="G26" s="5">
        <v>2.4677099999999999E-9</v>
      </c>
      <c r="H26" s="5">
        <v>7.4367500000000002E-10</v>
      </c>
      <c r="I26" s="5">
        <v>3.4263900000000001E-10</v>
      </c>
      <c r="J26">
        <v>1.3999999999999999E-4</v>
      </c>
      <c r="K26" s="5">
        <v>9.1528199999999996E-6</v>
      </c>
      <c r="L26" s="5">
        <v>4.2534000000000003E-5</v>
      </c>
      <c r="M26">
        <v>3.8999999999999999E-4</v>
      </c>
      <c r="N26">
        <v>0.31950000000000001</v>
      </c>
      <c r="O26">
        <v>0.89419000000000004</v>
      </c>
      <c r="P26">
        <v>0.23043</v>
      </c>
      <c r="Q26">
        <v>4.1854500000000003</v>
      </c>
      <c r="R26" s="5">
        <v>5.9000300000000005E-7</v>
      </c>
      <c r="U26" s="5"/>
      <c r="V26" s="5"/>
      <c r="W26" s="5"/>
      <c r="X26" s="5"/>
    </row>
    <row r="27" spans="1:27">
      <c r="A27" t="s">
        <v>1052</v>
      </c>
      <c r="B27" t="s">
        <v>343</v>
      </c>
      <c r="C27">
        <v>0.33923999999999999</v>
      </c>
      <c r="D27" s="5">
        <v>2.6748999999999999E-9</v>
      </c>
      <c r="E27">
        <v>0.22306999999999999</v>
      </c>
      <c r="F27">
        <v>1.1999999999999999E-3</v>
      </c>
      <c r="G27" s="5">
        <v>7.7053099999999997E-9</v>
      </c>
      <c r="H27" s="5">
        <v>3.7313500000000004E-9</v>
      </c>
      <c r="I27" s="5">
        <v>4.7535399999999995E-10</v>
      </c>
      <c r="J27">
        <v>6.2599999999999999E-3</v>
      </c>
      <c r="K27">
        <v>5.8E-4</v>
      </c>
      <c r="L27">
        <v>4.2000000000000002E-4</v>
      </c>
      <c r="M27">
        <v>3.2200000000000002E-3</v>
      </c>
      <c r="N27">
        <v>1.26109</v>
      </c>
      <c r="O27">
        <v>0.61677000000000004</v>
      </c>
      <c r="P27">
        <v>0.15962000000000001</v>
      </c>
      <c r="Q27">
        <v>7.4318200000000001</v>
      </c>
      <c r="R27" s="5">
        <v>5.9734400000000003E-7</v>
      </c>
      <c r="U27" s="5"/>
      <c r="V27" s="5"/>
      <c r="W27" s="5"/>
      <c r="X27" s="5"/>
      <c r="AA27" s="5"/>
    </row>
    <row r="28" spans="1:27">
      <c r="A28" t="s">
        <v>1052</v>
      </c>
      <c r="B28" t="s">
        <v>344</v>
      </c>
      <c r="C28">
        <v>0.38728000000000001</v>
      </c>
      <c r="D28" s="5">
        <v>4.4716199999999999E-9</v>
      </c>
      <c r="E28">
        <v>0.37586000000000003</v>
      </c>
      <c r="F28">
        <v>9.3999999999999997E-4</v>
      </c>
      <c r="G28" s="5">
        <v>5.8471599999999999E-9</v>
      </c>
      <c r="H28" s="5">
        <v>3.4845599999999998E-9</v>
      </c>
      <c r="I28" s="5">
        <v>6.05123E-10</v>
      </c>
      <c r="J28">
        <v>2.2899999999999999E-3</v>
      </c>
      <c r="K28">
        <v>4.6999999999999999E-4</v>
      </c>
      <c r="L28">
        <v>3.6999999999999999E-4</v>
      </c>
      <c r="M28">
        <v>2.8900000000000002E-3</v>
      </c>
      <c r="N28">
        <v>1.22204</v>
      </c>
      <c r="O28">
        <v>1.0601100000000001</v>
      </c>
      <c r="P28">
        <v>0.20949999999999999</v>
      </c>
      <c r="Q28">
        <v>10.853719999999999</v>
      </c>
      <c r="R28" s="5">
        <v>6.0566300000000002E-7</v>
      </c>
      <c r="U28" s="5"/>
      <c r="V28" s="5"/>
      <c r="W28" s="5"/>
      <c r="X28" s="5"/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AD2A0-8B29-4622-9B70-E51773F58F2B}">
  <sheetPr>
    <tabColor theme="5" tint="0.79998168889431442"/>
  </sheetPr>
  <dimension ref="A1:DW189"/>
  <sheetViews>
    <sheetView zoomScale="64" zoomScaleNormal="64" workbookViewId="0">
      <pane xSplit="9" ySplit="4" topLeftCell="J5" activePane="bottomRight" state="frozen"/>
      <selection pane="bottomRight" activeCell="L5" sqref="L5:AA188"/>
      <selection pane="bottomLeft" activeCell="A5" sqref="A5"/>
      <selection pane="topRight" activeCell="F1" sqref="F1"/>
    </sheetView>
  </sheetViews>
  <sheetFormatPr defaultRowHeight="14.45"/>
  <cols>
    <col min="1" max="1" width="20.42578125" customWidth="1"/>
    <col min="2" max="3" width="18.28515625" customWidth="1"/>
    <col min="4" max="4" width="17.85546875" customWidth="1"/>
    <col min="5" max="5" width="16.28515625" customWidth="1"/>
    <col min="6" max="6" width="15.85546875" customWidth="1"/>
    <col min="7" max="8" width="18.85546875" customWidth="1"/>
    <col min="9" max="9" width="16.85546875" customWidth="1"/>
    <col min="10" max="11" width="19.140625" customWidth="1"/>
    <col min="12" max="12" width="13.85546875" customWidth="1"/>
    <col min="28" max="28" width="13.85546875" customWidth="1"/>
    <col min="44" max="44" width="13.85546875" customWidth="1"/>
    <col min="60" max="60" width="17.42578125" customWidth="1"/>
    <col min="61" max="61" width="11.85546875" bestFit="1" customWidth="1"/>
    <col min="75" max="75" width="11.85546875" bestFit="1" customWidth="1"/>
    <col min="76" max="76" width="19.140625" customWidth="1"/>
    <col min="77" max="78" width="13.28515625" customWidth="1"/>
    <col min="79" max="79" width="19.85546875" customWidth="1"/>
    <col min="112" max="112" width="12.7109375" customWidth="1"/>
    <col min="124" max="124" width="14.85546875" bestFit="1" customWidth="1"/>
  </cols>
  <sheetData>
    <row r="1" spans="1:127">
      <c r="B1" s="6" t="s">
        <v>36</v>
      </c>
      <c r="D1" s="6" t="s">
        <v>37</v>
      </c>
      <c r="F1" s="6" t="s">
        <v>38</v>
      </c>
      <c r="I1" s="33" t="s">
        <v>39</v>
      </c>
    </row>
    <row r="2" spans="1:127">
      <c r="B2" s="33">
        <v>4.25</v>
      </c>
      <c r="D2" s="33" t="s">
        <v>232</v>
      </c>
      <c r="E2" t="str">
        <f>_xlfn.XLOOKUP(D2,'Lists for dropdown'!B:B,'Lists for dropdown'!A:A)</f>
        <v>IT</v>
      </c>
      <c r="F2" s="33">
        <v>520</v>
      </c>
    </row>
    <row r="3" spans="1:127" ht="14.45" customHeight="1">
      <c r="E3" s="6"/>
      <c r="F3" s="6"/>
      <c r="G3" s="6"/>
      <c r="H3" s="6"/>
      <c r="I3" s="116" t="s">
        <v>41</v>
      </c>
      <c r="J3" s="116"/>
      <c r="K3" s="79"/>
      <c r="L3" s="117" t="s">
        <v>42</v>
      </c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8" t="s">
        <v>43</v>
      </c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9" t="s">
        <v>44</v>
      </c>
      <c r="AS3" s="119"/>
      <c r="AT3" s="119"/>
      <c r="AU3" s="119"/>
      <c r="AV3" s="119"/>
      <c r="AW3" s="119"/>
      <c r="AX3" s="119"/>
      <c r="AY3" s="119"/>
      <c r="AZ3" s="119"/>
      <c r="BA3" s="119"/>
      <c r="BB3" s="119"/>
      <c r="BC3" s="119"/>
      <c r="BD3" s="119"/>
      <c r="BE3" s="119"/>
      <c r="BF3" s="119"/>
      <c r="BG3" s="119"/>
      <c r="BH3" s="120" t="s">
        <v>45</v>
      </c>
      <c r="BI3" s="120"/>
      <c r="BJ3" s="120"/>
      <c r="BK3" s="120"/>
      <c r="BL3" s="120"/>
      <c r="BM3" s="120"/>
      <c r="BN3" s="120"/>
      <c r="BO3" s="120"/>
      <c r="BP3" s="120"/>
      <c r="BQ3" s="120"/>
      <c r="BR3" s="120"/>
      <c r="BS3" s="120"/>
      <c r="BT3" s="120"/>
      <c r="BU3" s="120"/>
      <c r="BV3" s="120"/>
      <c r="BW3" s="120"/>
      <c r="CB3" s="121" t="s">
        <v>46</v>
      </c>
      <c r="CC3" s="121"/>
      <c r="CD3" s="121"/>
      <c r="CE3" s="121"/>
      <c r="CF3" s="121"/>
      <c r="CG3" s="121"/>
      <c r="CH3" s="121"/>
      <c r="CI3" s="121"/>
      <c r="CJ3" s="121"/>
      <c r="CK3" s="121"/>
      <c r="CL3" s="121"/>
      <c r="CM3" s="121"/>
      <c r="CN3" s="121"/>
      <c r="CO3" s="121"/>
      <c r="CP3" s="121"/>
      <c r="CQ3" s="121"/>
      <c r="CR3" s="115" t="s">
        <v>47</v>
      </c>
      <c r="CS3" s="115"/>
      <c r="CT3" s="115"/>
      <c r="CU3" s="115"/>
      <c r="CV3" s="115"/>
      <c r="CW3" s="115"/>
      <c r="CX3" s="115"/>
      <c r="CY3" s="115"/>
      <c r="CZ3" s="115"/>
      <c r="DA3" s="115"/>
      <c r="DB3" s="115"/>
      <c r="DC3" s="115"/>
      <c r="DD3" s="115"/>
      <c r="DE3" s="115"/>
      <c r="DF3" s="115"/>
      <c r="DG3" s="115"/>
      <c r="DH3" s="114" t="s">
        <v>48</v>
      </c>
      <c r="DI3" s="114"/>
      <c r="DJ3" s="114"/>
      <c r="DK3" s="114"/>
      <c r="DL3" s="114"/>
      <c r="DM3" s="114"/>
      <c r="DN3" s="114"/>
      <c r="DO3" s="114"/>
      <c r="DP3" s="114"/>
      <c r="DQ3" s="114"/>
      <c r="DR3" s="114"/>
      <c r="DS3" s="114"/>
      <c r="DT3" s="114"/>
      <c r="DU3" s="114"/>
      <c r="DV3" s="114"/>
      <c r="DW3" s="114"/>
    </row>
    <row r="4" spans="1:127" ht="43.5">
      <c r="A4" s="6" t="s">
        <v>49</v>
      </c>
      <c r="B4" s="6" t="s">
        <v>50</v>
      </c>
      <c r="C4" s="6" t="s">
        <v>51</v>
      </c>
      <c r="D4" s="34" t="s">
        <v>52</v>
      </c>
      <c r="E4" s="34" t="s">
        <v>53</v>
      </c>
      <c r="F4" s="34" t="s">
        <v>54</v>
      </c>
      <c r="G4" s="34" t="s">
        <v>55</v>
      </c>
      <c r="H4" s="34" t="s">
        <v>56</v>
      </c>
      <c r="I4" s="35" t="s">
        <v>57</v>
      </c>
      <c r="J4" s="7" t="s">
        <v>58</v>
      </c>
      <c r="K4" s="80" t="s">
        <v>59</v>
      </c>
      <c r="L4" s="27" t="s">
        <v>60</v>
      </c>
      <c r="M4" s="27" t="s">
        <v>61</v>
      </c>
      <c r="N4" s="27" t="s">
        <v>62</v>
      </c>
      <c r="O4" s="27" t="s">
        <v>63</v>
      </c>
      <c r="P4" s="27" t="s">
        <v>64</v>
      </c>
      <c r="Q4" s="27" t="s">
        <v>65</v>
      </c>
      <c r="R4" s="27" t="s">
        <v>66</v>
      </c>
      <c r="S4" s="27" t="s">
        <v>67</v>
      </c>
      <c r="T4" s="27" t="s">
        <v>68</v>
      </c>
      <c r="U4" s="27" t="s">
        <v>69</v>
      </c>
      <c r="V4" s="27" t="s">
        <v>70</v>
      </c>
      <c r="W4" s="27" t="s">
        <v>71</v>
      </c>
      <c r="X4" s="27" t="s">
        <v>72</v>
      </c>
      <c r="Y4" s="27" t="s">
        <v>73</v>
      </c>
      <c r="Z4" s="27" t="s">
        <v>74</v>
      </c>
      <c r="AA4" s="27" t="s">
        <v>75</v>
      </c>
      <c r="AB4" s="28" t="s">
        <v>76</v>
      </c>
      <c r="AC4" s="28" t="s">
        <v>77</v>
      </c>
      <c r="AD4" s="28" t="s">
        <v>78</v>
      </c>
      <c r="AE4" s="28" t="s">
        <v>79</v>
      </c>
      <c r="AF4" s="28" t="s">
        <v>80</v>
      </c>
      <c r="AG4" s="28" t="s">
        <v>81</v>
      </c>
      <c r="AH4" s="28" t="s">
        <v>82</v>
      </c>
      <c r="AI4" s="28" t="s">
        <v>83</v>
      </c>
      <c r="AJ4" s="28" t="s">
        <v>84</v>
      </c>
      <c r="AK4" s="28" t="s">
        <v>85</v>
      </c>
      <c r="AL4" s="28" t="s">
        <v>86</v>
      </c>
      <c r="AM4" s="28" t="s">
        <v>87</v>
      </c>
      <c r="AN4" s="28" t="s">
        <v>88</v>
      </c>
      <c r="AO4" s="28" t="s">
        <v>89</v>
      </c>
      <c r="AP4" s="28" t="s">
        <v>90</v>
      </c>
      <c r="AQ4" s="28" t="s">
        <v>91</v>
      </c>
      <c r="AR4" s="29" t="s">
        <v>92</v>
      </c>
      <c r="AS4" s="29" t="s">
        <v>93</v>
      </c>
      <c r="AT4" s="29" t="s">
        <v>94</v>
      </c>
      <c r="AU4" s="29" t="s">
        <v>95</v>
      </c>
      <c r="AV4" s="29" t="s">
        <v>96</v>
      </c>
      <c r="AW4" s="29" t="s">
        <v>97</v>
      </c>
      <c r="AX4" s="29" t="s">
        <v>98</v>
      </c>
      <c r="AY4" s="29" t="s">
        <v>99</v>
      </c>
      <c r="AZ4" s="29" t="s">
        <v>100</v>
      </c>
      <c r="BA4" s="29" t="s">
        <v>101</v>
      </c>
      <c r="BB4" s="29" t="s">
        <v>102</v>
      </c>
      <c r="BC4" s="29" t="s">
        <v>103</v>
      </c>
      <c r="BD4" s="29" t="s">
        <v>104</v>
      </c>
      <c r="BE4" s="29" t="s">
        <v>105</v>
      </c>
      <c r="BF4" s="29" t="s">
        <v>106</v>
      </c>
      <c r="BG4" s="29" t="s">
        <v>107</v>
      </c>
      <c r="BH4" s="30" t="s">
        <v>108</v>
      </c>
      <c r="BI4" s="30" t="s">
        <v>109</v>
      </c>
      <c r="BJ4" s="30" t="s">
        <v>110</v>
      </c>
      <c r="BK4" s="30" t="s">
        <v>111</v>
      </c>
      <c r="BL4" s="30" t="s">
        <v>112</v>
      </c>
      <c r="BM4" s="30" t="s">
        <v>113</v>
      </c>
      <c r="BN4" s="30" t="s">
        <v>114</v>
      </c>
      <c r="BO4" s="30" t="s">
        <v>115</v>
      </c>
      <c r="BP4" s="30" t="s">
        <v>116</v>
      </c>
      <c r="BQ4" s="30" t="s">
        <v>117</v>
      </c>
      <c r="BR4" s="30" t="s">
        <v>118</v>
      </c>
      <c r="BS4" s="30" t="s">
        <v>119</v>
      </c>
      <c r="BT4" s="30" t="s">
        <v>120</v>
      </c>
      <c r="BU4" s="30" t="s">
        <v>121</v>
      </c>
      <c r="BV4" s="30" t="s">
        <v>122</v>
      </c>
      <c r="BW4" s="30" t="s">
        <v>123</v>
      </c>
      <c r="BX4" s="36" t="s">
        <v>124</v>
      </c>
      <c r="BY4" s="36" t="s">
        <v>125</v>
      </c>
      <c r="BZ4" s="36" t="s">
        <v>126</v>
      </c>
      <c r="CA4" s="36" t="s">
        <v>127</v>
      </c>
      <c r="CB4" s="31" t="s">
        <v>128</v>
      </c>
      <c r="CC4" s="31" t="s">
        <v>129</v>
      </c>
      <c r="CD4" s="31" t="s">
        <v>130</v>
      </c>
      <c r="CE4" s="31" t="s">
        <v>131</v>
      </c>
      <c r="CF4" s="31" t="s">
        <v>132</v>
      </c>
      <c r="CG4" s="31" t="s">
        <v>133</v>
      </c>
      <c r="CH4" s="31" t="s">
        <v>134</v>
      </c>
      <c r="CI4" s="31" t="s">
        <v>135</v>
      </c>
      <c r="CJ4" s="31" t="s">
        <v>136</v>
      </c>
      <c r="CK4" s="31" t="s">
        <v>137</v>
      </c>
      <c r="CL4" s="31" t="s">
        <v>138</v>
      </c>
      <c r="CM4" s="31" t="s">
        <v>139</v>
      </c>
      <c r="CN4" s="31" t="s">
        <v>140</v>
      </c>
      <c r="CO4" s="31" t="s">
        <v>141</v>
      </c>
      <c r="CP4" s="31" t="s">
        <v>142</v>
      </c>
      <c r="CQ4" s="31" t="s">
        <v>143</v>
      </c>
      <c r="CR4" s="32" t="s">
        <v>144</v>
      </c>
      <c r="CS4" s="32" t="s">
        <v>145</v>
      </c>
      <c r="CT4" s="32" t="s">
        <v>146</v>
      </c>
      <c r="CU4" s="32" t="s">
        <v>147</v>
      </c>
      <c r="CV4" s="32" t="s">
        <v>148</v>
      </c>
      <c r="CW4" s="32" t="s">
        <v>149</v>
      </c>
      <c r="CX4" s="32" t="s">
        <v>150</v>
      </c>
      <c r="CY4" s="32" t="s">
        <v>151</v>
      </c>
      <c r="CZ4" s="32" t="s">
        <v>152</v>
      </c>
      <c r="DA4" s="32" t="s">
        <v>153</v>
      </c>
      <c r="DB4" s="32" t="s">
        <v>154</v>
      </c>
      <c r="DC4" s="32" t="s">
        <v>155</v>
      </c>
      <c r="DD4" s="32" t="s">
        <v>156</v>
      </c>
      <c r="DE4" s="32" t="s">
        <v>157</v>
      </c>
      <c r="DF4" s="32" t="s">
        <v>158</v>
      </c>
      <c r="DG4" s="32" t="s">
        <v>159</v>
      </c>
      <c r="DH4" s="48" t="s">
        <v>160</v>
      </c>
      <c r="DI4" s="48" t="s">
        <v>161</v>
      </c>
      <c r="DJ4" s="48" t="s">
        <v>162</v>
      </c>
      <c r="DK4" s="48" t="s">
        <v>163</v>
      </c>
      <c r="DL4" s="48" t="s">
        <v>164</v>
      </c>
      <c r="DM4" s="48" t="s">
        <v>165</v>
      </c>
      <c r="DN4" s="48" t="s">
        <v>166</v>
      </c>
      <c r="DO4" s="48" t="s">
        <v>167</v>
      </c>
      <c r="DP4" s="48" t="s">
        <v>168</v>
      </c>
      <c r="DQ4" s="48" t="s">
        <v>169</v>
      </c>
      <c r="DR4" s="48" t="s">
        <v>170</v>
      </c>
      <c r="DS4" s="48" t="s">
        <v>171</v>
      </c>
      <c r="DT4" s="48" t="s">
        <v>172</v>
      </c>
      <c r="DU4" s="48" t="s">
        <v>173</v>
      </c>
      <c r="DV4" s="48" t="s">
        <v>174</v>
      </c>
      <c r="DW4" s="48" t="s">
        <v>175</v>
      </c>
    </row>
    <row r="5" spans="1:127">
      <c r="A5" t="s">
        <v>233</v>
      </c>
      <c r="B5" t="str">
        <f>_xlfn.XLOOKUP(D5,Table5[Ingredient],Table5[Category],"",FALSE)</f>
        <v>Starch/satiating food</v>
      </c>
      <c r="C5" s="33" t="s">
        <v>177</v>
      </c>
      <c r="D5" s="33" t="s">
        <v>208</v>
      </c>
      <c r="E5" s="33">
        <v>0.81920000000000004</v>
      </c>
      <c r="F5" s="33" t="s">
        <v>179</v>
      </c>
      <c r="G5" s="33" t="s">
        <v>180</v>
      </c>
      <c r="H5" s="91">
        <f>Dataset_IT!L2</f>
        <v>0.13768992873470484</v>
      </c>
      <c r="I5" s="33"/>
      <c r="J5" s="37">
        <f>IFERROR(INDEX('AveragePrices&amp;Codes'!G:AG, MATCH($D5, 'AveragePrices&amp;Codes'!$A:$A, 0), MATCH(Tool_Italy!$E$2, 'AveragePrices&amp;Codes'!$G$1:$AG$1, 0)),"")</f>
        <v>0.54430000000000001</v>
      </c>
      <c r="K5" s="37">
        <f>IFERROR(E5/(_xlfn.XLOOKUP(A5,Dataset_IT!$Q$2:$Q$9,Dataset_IT!$R$2:$R$9)),"")</f>
        <v>1.4894545454545455E-2</v>
      </c>
      <c r="L5">
        <f>IFERROR(IF($F5="Raw",_xlfn.XLOOKUP(_xlfn.XLOOKUP(Tool_Italy!$D5,'AveragePrices&amp;Codes'!$A:$A,'AveragePrices&amp;Codes'!$B:$B),AGRIBALYSE_Raw!$B:$B,AGRIBALYSE_Raw!O:O)*$E5,_xlfn.XLOOKUP(_xlfn.XLOOKUP(Tool_Italy!$D5,'AveragePrices&amp;Codes'!$A:$A,'AveragePrices&amp;Codes'!$B:$B),AGRIBALYSE_Cooked!$C:$C,AGRIBALYSE_Cooked!P:P)*$E5),"")</f>
        <v>0.55022611114666664</v>
      </c>
      <c r="M5">
        <f>IFERROR(IF($F5="Raw",_xlfn.XLOOKUP(_xlfn.XLOOKUP(Tool_Italy!$D5,'AveragePrices&amp;Codes'!$A:$A,'AveragePrices&amp;Codes'!$B:$B),AGRIBALYSE_Raw!$B:$B,AGRIBALYSE_Raw!P:P)*$E5,_xlfn.XLOOKUP(_xlfn.XLOOKUP(Tool_Italy!$D5,'AveragePrices&amp;Codes'!$A:$A,'AveragePrices&amp;Codes'!$B:$B),AGRIBALYSE_Cooked!$C:$C,AGRIBALYSE_Cooked!Q:Q)*$E5),"")</f>
        <v>8.4653252608000013E-9</v>
      </c>
      <c r="N5">
        <f>IFERROR(IF($F5="Raw",_xlfn.XLOOKUP(_xlfn.XLOOKUP(Tool_Italy!$D5,'AveragePrices&amp;Codes'!$A:$A,'AveragePrices&amp;Codes'!$B:$B),AGRIBALYSE_Raw!$B:$B,AGRIBALYSE_Raw!Q:Q)*$E5,_xlfn.XLOOKUP(_xlfn.XLOOKUP(Tool_Italy!$D5,'AveragePrices&amp;Codes'!$A:$A,'AveragePrices&amp;Codes'!$B:$B),AGRIBALYSE_Cooked!$C:$C,AGRIBALYSE_Cooked!R:R)*$E5),"")</f>
        <v>2.752541218133334E-2</v>
      </c>
      <c r="O5">
        <f>IFERROR(IF($F5="Raw",_xlfn.XLOOKUP(_xlfn.XLOOKUP(Tool_Italy!$D5,'AveragePrices&amp;Codes'!$A:$A,'AveragePrices&amp;Codes'!$B:$B),AGRIBALYSE_Raw!$B:$B,AGRIBALYSE_Raw!R:R)*$E5,_xlfn.XLOOKUP(_xlfn.XLOOKUP(Tool_Italy!$D5,'AveragePrices&amp;Codes'!$A:$A,'AveragePrices&amp;Codes'!$B:$B),AGRIBALYSE_Cooked!$C:$C,AGRIBALYSE_Cooked!S:S)*$E5),"")</f>
        <v>2.1066752819200001E-3</v>
      </c>
      <c r="P5">
        <f>IFERROR(IF($F5="Raw",_xlfn.XLOOKUP(_xlfn.XLOOKUP(Tool_Italy!$D5,'AveragePrices&amp;Codes'!$A:$A,'AveragePrices&amp;Codes'!$B:$B),AGRIBALYSE_Raw!$B:$B,AGRIBALYSE_Raw!S:S)*$E5,_xlfn.XLOOKUP(_xlfn.XLOOKUP(Tool_Italy!$D5,'AveragePrices&amp;Codes'!$A:$A,'AveragePrices&amp;Codes'!$B:$B),AGRIBALYSE_Cooked!$C:$C,AGRIBALYSE_Cooked!T:T)*$E5),"")</f>
        <v>4.3985930922666675E-8</v>
      </c>
      <c r="Q5">
        <f>IFERROR(IF($F5="Raw",_xlfn.XLOOKUP(_xlfn.XLOOKUP(Tool_Italy!$D5,'AveragePrices&amp;Codes'!$A:$A,'AveragePrices&amp;Codes'!$B:$B),AGRIBALYSE_Raw!$B:$B,AGRIBALYSE_Raw!T:T)*$E5,_xlfn.XLOOKUP(_xlfn.XLOOKUP(Tool_Italy!$D5,'AveragePrices&amp;Codes'!$A:$A,'AveragePrices&amp;Codes'!$B:$B),AGRIBALYSE_Cooked!$C:$C,AGRIBALYSE_Cooked!U:U)*$E5),"")</f>
        <v>1.86575962112E-7</v>
      </c>
      <c r="R5">
        <f>IFERROR(IF($F5="Raw",_xlfn.XLOOKUP(_xlfn.XLOOKUP(Tool_Italy!$D5,'AveragePrices&amp;Codes'!$A:$A,'AveragePrices&amp;Codes'!$B:$B),AGRIBALYSE_Raw!$B:$B,AGRIBALYSE_Raw!U:U)*$E5,_xlfn.XLOOKUP(_xlfn.XLOOKUP(Tool_Italy!$D5,'AveragePrices&amp;Codes'!$A:$A,'AveragePrices&amp;Codes'!$B:$B),AGRIBALYSE_Cooked!$C:$C,AGRIBALYSE_Cooked!V:V)*$E5),"")</f>
        <v>1.4497271808000002E-10</v>
      </c>
      <c r="S5">
        <f>IFERROR(IF($F5="Raw",_xlfn.XLOOKUP(_xlfn.XLOOKUP(Tool_Italy!$D5,'AveragePrices&amp;Codes'!$A:$A,'AveragePrices&amp;Codes'!$B:$B),AGRIBALYSE_Raw!$B:$B,AGRIBALYSE_Raw!V:V)*$E5,_xlfn.XLOOKUP(_xlfn.XLOOKUP(Tool_Italy!$D5,'AveragePrices&amp;Codes'!$A:$A,'AveragePrices&amp;Codes'!$B:$B),AGRIBALYSE_Cooked!$C:$C,AGRIBALYSE_Cooked!W:W)*$E5),"")</f>
        <v>6.8862140416000002E-3</v>
      </c>
      <c r="T5">
        <f>IFERROR(IF($F5="Raw",_xlfn.XLOOKUP(_xlfn.XLOOKUP(Tool_Italy!$D5,'AveragePrices&amp;Codes'!$A:$A,'AveragePrices&amp;Codes'!$B:$B),AGRIBALYSE_Raw!$B:$B,AGRIBALYSE_Raw!W:W)*$E5,_xlfn.XLOOKUP(_xlfn.XLOOKUP(Tool_Italy!$D5,'AveragePrices&amp;Codes'!$A:$A,'AveragePrices&amp;Codes'!$B:$B),AGRIBALYSE_Cooked!$C:$C,AGRIBALYSE_Cooked!X:X)*$E5),"")</f>
        <v>6.7373110613333333E-5</v>
      </c>
      <c r="U5">
        <f>IFERROR(IF($F5="Raw",_xlfn.XLOOKUP(_xlfn.XLOOKUP(Tool_Italy!$D5,'AveragePrices&amp;Codes'!$A:$A,'AveragePrices&amp;Codes'!$B:$B),AGRIBALYSE_Raw!$B:$B,AGRIBALYSE_Raw!X:X)*$E5,_xlfn.XLOOKUP(_xlfn.XLOOKUP(Tool_Italy!$D5,'AveragePrices&amp;Codes'!$A:$A,'AveragePrices&amp;Codes'!$B:$B),AGRIBALYSE_Cooked!$C:$C,AGRIBALYSE_Cooked!Y:Y)*$E5),"")</f>
        <v>5.7393916586666672E-3</v>
      </c>
      <c r="V5">
        <f>IFERROR(IF($F5="Raw",_xlfn.XLOOKUP(_xlfn.XLOOKUP(Tool_Italy!$D5,'AveragePrices&amp;Codes'!$A:$A,'AveragePrices&amp;Codes'!$B:$B),AGRIBALYSE_Raw!$B:$B,AGRIBALYSE_Raw!Y:Y)*$E5,_xlfn.XLOOKUP(_xlfn.XLOOKUP(Tool_Italy!$D5,'AveragePrices&amp;Codes'!$A:$A,'AveragePrices&amp;Codes'!$B:$B),AGRIBALYSE_Cooked!$C:$C,AGRIBALYSE_Cooked!Z:Z)*$E5),"")</f>
        <v>2.7972386816000002E-2</v>
      </c>
      <c r="W5">
        <f>IFERROR(IF($F5="Raw",_xlfn.XLOOKUP(_xlfn.XLOOKUP(Tool_Italy!$D5,'AveragePrices&amp;Codes'!$A:$A,'AveragePrices&amp;Codes'!$B:$B),AGRIBALYSE_Raw!$B:$B,AGRIBALYSE_Raw!Z:Z)*$E5,_xlfn.XLOOKUP(_xlfn.XLOOKUP(Tool_Italy!$D5,'AveragePrices&amp;Codes'!$A:$A,'AveragePrices&amp;Codes'!$B:$B),AGRIBALYSE_Cooked!$C:$C,AGRIBALYSE_Cooked!AA:AA)*$E5),"")</f>
        <v>16.195645194240001</v>
      </c>
      <c r="X5">
        <f>IFERROR(IF($F5="Raw",_xlfn.XLOOKUP(_xlfn.XLOOKUP(Tool_Italy!$D5,'AveragePrices&amp;Codes'!$A:$A,'AveragePrices&amp;Codes'!$B:$B),AGRIBALYSE_Raw!$B:$B,AGRIBALYSE_Raw!AA:AA)*$E5,_xlfn.XLOOKUP(_xlfn.XLOOKUP(Tool_Italy!$D5,'AveragePrices&amp;Codes'!$A:$A,'AveragePrices&amp;Codes'!$B:$B),AGRIBALYSE_Cooked!$C:$C,AGRIBALYSE_Cooked!AB:AB)*$E5),"")</f>
        <v>17.209840708266668</v>
      </c>
      <c r="Y5">
        <f>IFERROR(IF($F5="Raw",_xlfn.XLOOKUP(_xlfn.XLOOKUP(Tool_Italy!$D5,'AveragePrices&amp;Codes'!$A:$A,'AveragePrices&amp;Codes'!$B:$B),AGRIBALYSE_Raw!$B:$B,AGRIBALYSE_Raw!AB:AB)*$E5,_xlfn.XLOOKUP(_xlfn.XLOOKUP(Tool_Italy!$D5,'AveragePrices&amp;Codes'!$A:$A,'AveragePrices&amp;Codes'!$B:$B),AGRIBALYSE_Cooked!$C:$C,AGRIBALYSE_Cooked!AC:AC)*$E5),"")</f>
        <v>3.9041701205333332</v>
      </c>
      <c r="Z5">
        <f>IFERROR(IF($F5="Raw",_xlfn.XLOOKUP(_xlfn.XLOOKUP(Tool_Italy!$D5,'AveragePrices&amp;Codes'!$A:$A,'AveragePrices&amp;Codes'!$B:$B),AGRIBALYSE_Raw!$B:$B,AGRIBALYSE_Raw!AC:AC)*$E5,_xlfn.XLOOKUP(_xlfn.XLOOKUP(Tool_Italy!$D5,'AveragePrices&amp;Codes'!$A:$A,'AveragePrices&amp;Codes'!$B:$B),AGRIBALYSE_Cooked!$C:$C,AGRIBALYSE_Cooked!AD:AD)*$E5),"")</f>
        <v>3.0852227071999998</v>
      </c>
      <c r="AA5">
        <f>IFERROR(IF($F5="Raw",_xlfn.XLOOKUP(_xlfn.XLOOKUP(Tool_Italy!$D5,'AveragePrices&amp;Codes'!$A:$A,'AveragePrices&amp;Codes'!$B:$B),AGRIBALYSE_Raw!$B:$B,AGRIBALYSE_Raw!AD:AD)*$E5,_xlfn.XLOOKUP(_xlfn.XLOOKUP(Tool_Italy!$D5,'AveragePrices&amp;Codes'!$A:$A,'AveragePrices&amp;Codes'!$B:$B),AGRIBALYSE_Cooked!$C:$C,AGRIBALYSE_Cooked!AE:AE)*$E5),"")</f>
        <v>1.4448405981866668E-6</v>
      </c>
      <c r="AB5" cm="1">
        <f t="array" ref="AB5">IFERROR(_xlfn.XLOOKUP(Tool_Italy!$F5&amp;$E$2,'Cooking methods'!$A:$A&amp;'Cooking methods'!$B:$B,'Cooking methods'!C:C)*$E5,"")</f>
        <v>0.18875251097600002</v>
      </c>
      <c r="AC5" cm="1">
        <f t="array" ref="AC5">IFERROR(_xlfn.XLOOKUP(Tool_Italy!$F5&amp;$E$2,'Cooking methods'!$A:$A&amp;'Cooking methods'!$B:$B,'Cooking methods'!D:D)*$E5,"")</f>
        <v>6.3042086912000003E-9</v>
      </c>
      <c r="AD5" cm="1">
        <f t="array" ref="AD5">IFERROR(_xlfn.XLOOKUP(Tool_Italy!$F5&amp;$E$2,'Cooking methods'!$A:$A&amp;'Cooking methods'!$B:$B,'Cooking methods'!E:E)*$E5,"")</f>
        <v>9.7800028159999979E-3</v>
      </c>
      <c r="AE5" cm="1">
        <f t="array" ref="AE5">IFERROR(_xlfn.XLOOKUP(Tool_Italy!$F5&amp;$E$2,'Cooking methods'!$A:$A&amp;'Cooking methods'!$B:$B,'Cooking methods'!F:F)*$E5,"")</f>
        <v>3.9406550220800004E-4</v>
      </c>
      <c r="AF5" cm="1">
        <f t="array" ref="AF5">IFERROR(_xlfn.XLOOKUP(Tool_Italy!$F5&amp;$E$2,'Cooking methods'!$A:$A&amp;'Cooking methods'!$B:$B,'Cooking methods'!G:G)*$E5,"")</f>
        <v>1.8153140060160001E-9</v>
      </c>
      <c r="AG5" cm="1">
        <f t="array" ref="AG5">IFERROR(_xlfn.XLOOKUP(Tool_Italy!$F5&amp;$E$2,'Cooking methods'!$A:$A&amp;'Cooking methods'!$B:$B,'Cooking methods'!H:H)*$E5,"")</f>
        <v>6.9682547916800001E-10</v>
      </c>
      <c r="AH5" cm="1">
        <f t="array" ref="AH5">IFERROR(_xlfn.XLOOKUP(Tool_Italy!$F5&amp;$E$2,'Cooking methods'!$A:$A&amp;'Cooking methods'!$B:$B,'Cooking methods'!I:I)*$E5,"")</f>
        <v>4.0580141875200004E-10</v>
      </c>
      <c r="AI5" cm="1">
        <f t="array" ref="AI5">IFERROR(_xlfn.XLOOKUP(Tool_Italy!$F5&amp;$E$2,'Cooking methods'!$A:$A&amp;'Cooking methods'!$B:$B,'Cooking methods'!J:J)*$E5,"")</f>
        <v>3.2480669695999999E-4</v>
      </c>
      <c r="AJ5" cm="1">
        <f t="array" ref="AJ5">IFERROR(_xlfn.XLOOKUP(Tool_Italy!$F5&amp;$E$2,'Cooking methods'!$A:$A&amp;'Cooking methods'!$B:$B,'Cooking methods'!K:K)*$E5,"")</f>
        <v>1.7377527726080001E-5</v>
      </c>
      <c r="AK5" cm="1">
        <f t="array" ref="AK5">IFERROR(_xlfn.XLOOKUP(Tool_Italy!$F5&amp;$E$2,'Cooking methods'!$A:$A&amp;'Cooking methods'!$B:$B,'Cooking methods'!L:L)*$E5,"")</f>
        <v>9.3081026560000021E-5</v>
      </c>
      <c r="AL5" cm="1">
        <f t="array" ref="AL5">IFERROR(_xlfn.XLOOKUP(Tool_Italy!$F5&amp;$E$2,'Cooking methods'!$A:$A&amp;'Cooking methods'!$B:$B,'Cooking methods'!M:M)*$E5,"")</f>
        <v>7.3401569279999996E-4</v>
      </c>
      <c r="AM5" cm="1">
        <f t="array" ref="AM5">IFERROR(_xlfn.XLOOKUP(Tool_Italy!$F5&amp;$E$2,'Cooking methods'!$A:$A&amp;'Cooking methods'!$B:$B,'Cooking methods'!N:N)*$E5,"")</f>
        <v>0.40695336140800004</v>
      </c>
      <c r="AN5" cm="1">
        <f t="array" ref="AN5">IFERROR(_xlfn.XLOOKUP(Tool_Italy!$F5&amp;$E$2,'Cooking methods'!$A:$A&amp;'Cooking methods'!$B:$B,'Cooking methods'!O:O)*$E5,"")</f>
        <v>0.23577640959999999</v>
      </c>
      <c r="AO5" cm="1">
        <f t="array" ref="AO5">IFERROR(_xlfn.XLOOKUP(Tool_Italy!$F5&amp;$E$2,'Cooking methods'!$A:$A&amp;'Cooking methods'!$B:$B,'Cooking methods'!P:P)*$E5,"")</f>
        <v>4.2779639808000001E-2</v>
      </c>
      <c r="AP5" cm="1">
        <f t="array" ref="AP5">IFERROR(_xlfn.XLOOKUP(Tool_Italy!$F5&amp;$E$2,'Cooking methods'!$A:$A&amp;'Cooking methods'!$B:$B,'Cooking methods'!Q:Q)*$E5,"")</f>
        <v>2.9942392422400004</v>
      </c>
      <c r="AQ5" cm="1">
        <f t="array" ref="AQ5">IFERROR(_xlfn.XLOOKUP(Tool_Italy!$F5&amp;$E$2,'Cooking methods'!$A:$A&amp;'Cooking methods'!$B:$B,'Cooking methods'!R:R)*$E5,"")</f>
        <v>2.5494789980160005E-7</v>
      </c>
      <c r="AR5" cm="1">
        <f t="array" ref="AR5">IFERROR(_xlfn.XLOOKUP(Tool_Italy!$G5&amp;$E$2,'Waste management'!$A:$A&amp;'Waste management'!$B:$B,'Waste management'!C:C)*$E5,"")</f>
        <v>4.7112192000000004E-2</v>
      </c>
      <c r="AS5" cm="1">
        <f t="array" ref="AS5">IFERROR(_xlfn.XLOOKUP(Tool_Italy!$G5&amp;$E$2,'Waste management'!$A:$A&amp;'Waste management'!$B:$B,'Waste management'!D:D)*$E5,"")</f>
        <v>3.3851228160000003E-10</v>
      </c>
      <c r="AT5" cm="1">
        <f t="array" ref="AT5">IFERROR(_xlfn.XLOOKUP(Tool_Italy!$G5&amp;$E$2,'Waste management'!$A:$A&amp;'Waste management'!$B:$B,'Waste management'!E:E)*$E5,"")</f>
        <v>7.2089600000000006E-4</v>
      </c>
      <c r="AU5" cm="1">
        <f t="array" ref="AU5">IFERROR(_xlfn.XLOOKUP(Tool_Italy!$G5&amp;$E$2,'Waste management'!$A:$A&amp;'Waste management'!$B:$B,'Waste management'!F:F)*$E5,"")</f>
        <v>1.0649599999999999E-4</v>
      </c>
      <c r="AV5" cm="1">
        <f t="array" ref="AV5">IFERROR(_xlfn.XLOOKUP(Tool_Italy!$G5&amp;$E$2,'Waste management'!$A:$A&amp;'Waste management'!$B:$B,'Waste management'!G:G)*$E5,"")</f>
        <v>9.51959552E-9</v>
      </c>
      <c r="AW5" cm="1">
        <f t="array" ref="AW5">IFERROR(_xlfn.XLOOKUP(Tool_Italy!$G5&amp;$E$2,'Waste management'!$A:$A&amp;'Waste management'!$B:$B,'Waste management'!H:H)*$E5,"")</f>
        <v>3.1105925119999999E-10</v>
      </c>
      <c r="AX5" cm="1">
        <f t="array" ref="AX5">IFERROR(_xlfn.XLOOKUP(Tool_Italy!$G5&amp;$E$2,'Waste management'!$A:$A&amp;'Waste management'!$B:$B,'Waste management'!I:I)*$E5,"")</f>
        <v>2.2227435520000001E-10</v>
      </c>
      <c r="AY5" cm="1">
        <f t="array" ref="AY5">IFERROR(_xlfn.XLOOKUP(Tool_Italy!$G5&amp;$E$2,'Waste management'!$A:$A&amp;'Waste management'!$B:$B,'Waste management'!J:J)*$E5,"")</f>
        <v>1.8104320000000003E-3</v>
      </c>
      <c r="AZ5" cm="1">
        <f t="array" ref="AZ5">IFERROR(_xlfn.XLOOKUP(Tool_Italy!$G5&amp;$E$2,'Waste management'!$A:$A&amp;'Waste management'!$B:$B,'Waste management'!K:K)*$E5,"")</f>
        <v>2.9094952960000001E-6</v>
      </c>
      <c r="BA5" cm="1">
        <f t="array" ref="BA5">IFERROR(_xlfn.XLOOKUP(Tool_Italy!$G5&amp;$E$2,'Waste management'!$A:$A&amp;'Waste management'!$B:$B,'Waste management'!L:L)*$E5,"")</f>
        <v>7.9760752640000001E-5</v>
      </c>
      <c r="BB5" cm="1">
        <f t="array" ref="BB5">IFERROR(_xlfn.XLOOKUP(Tool_Italy!$G5&amp;$E$2,'Waste management'!$A:$A&amp;'Waste management'!$B:$B,'Waste management'!M:M)*$E5,"")</f>
        <v>7.9871999999999999E-3</v>
      </c>
      <c r="BC5" cm="1">
        <f t="array" ref="BC5">IFERROR(_xlfn.XLOOKUP(Tool_Italy!$G5&amp;$E$2,'Waste management'!$A:$A&amp;'Waste management'!$B:$B,'Waste management'!N:N)*$E5,"")</f>
        <v>6.8608655360000004</v>
      </c>
      <c r="BD5" cm="1">
        <f t="array" ref="BD5">IFERROR(_xlfn.XLOOKUP(Tool_Italy!$G5&amp;$E$2,'Waste management'!$A:$A&amp;'Waste management'!$B:$B,'Waste management'!O:O)*$E5,"")</f>
        <v>0.44611993599999999</v>
      </c>
      <c r="BE5" cm="1">
        <f t="array" ref="BE5">IFERROR(_xlfn.XLOOKUP(Tool_Italy!$G5&amp;$E$2,'Waste management'!$A:$A&amp;'Waste management'!$B:$B,'Waste management'!P:P)*$E5,"")</f>
        <v>9.3716480000000015E-3</v>
      </c>
      <c r="BF5" cm="1">
        <f t="array" ref="BF5">IFERROR(_xlfn.XLOOKUP(Tool_Italy!$G5&amp;$E$2,'Waste management'!$A:$A&amp;'Waste management'!$B:$B,'Waste management'!Q:Q)*$E5,"")</f>
        <v>0.295010304</v>
      </c>
      <c r="BG5" cm="1">
        <f t="array" ref="BG5">IFERROR(_xlfn.XLOOKUP(Tool_Italy!$G5&amp;$E$2,'Waste management'!$A:$A&amp;'Waste management'!$B:$B,'Waste management'!R:R)*$E5,"")</f>
        <v>9.1607040000000007E-8</v>
      </c>
      <c r="BH5">
        <f>IFERROR((L5+AR5+AB5)*_xlfn.XLOOKUP(Tool_Italy!BH$4,Monetization_Factors!$A:$A,Monetization_Factors!$D:$D),"")</f>
        <v>0.10227109908198771</v>
      </c>
      <c r="BI5">
        <f>IFERROR((M5+AS5+AC5)*_xlfn.XLOOKUP(Tool_Italy!BI$4,Monetization_Factors!$A:$A,Monetization_Factors!$D:$D),"")</f>
        <v>6.0479075818356925E-7</v>
      </c>
      <c r="BJ5">
        <f>IFERROR((N5+AT5+AD5)*_xlfn.XLOOKUP(Tool_Italy!BJ$4,Monetization_Factors!$A:$A,Monetization_Factors!$D:$D),"")</f>
        <v>5.803512029731874E-5</v>
      </c>
      <c r="BK5">
        <f>IFERROR((O5+AU5+AE5)*_xlfn.XLOOKUP(Tool_Italy!BK$4,Monetization_Factors!$A:$A,Monetization_Factors!$D:$D),"")</f>
        <v>3.9465054567151001E-3</v>
      </c>
      <c r="BL5">
        <f>IFERROR((P5+AV5+AF5)*_xlfn.XLOOKUP(Tool_Italy!BL$4,Monetization_Factors!$A:$A,Monetization_Factors!$D:$D),"")</f>
        <v>5.5225355895940409E-2</v>
      </c>
      <c r="BM5">
        <f>IFERROR((Q5+AW5+AG5)*_xlfn.XLOOKUP(Tool_Italy!BM$4,Monetization_Factors!$A:$A,Monetization_Factors!$D:$D),"")</f>
        <v>3.8953850077854832E-2</v>
      </c>
      <c r="BN5">
        <f>IFERROR((R5+AX5+AH5)*_xlfn.XLOOKUP(Tool_Italy!BN$4,Monetization_Factors!$A:$A,Monetization_Factors!$D:$D),"")</f>
        <v>8.8872850783650796E-4</v>
      </c>
      <c r="BO5">
        <f>IFERROR((S5+AY5+AI5)*_xlfn.XLOOKUP(Tool_Italy!BO$4,Monetization_Factors!$A:$A,Monetization_Factors!$D:$D),"")</f>
        <v>3.9499480629770403E-3</v>
      </c>
      <c r="BP5">
        <f>IFERROR((T5+AZ5+AJ5)*_xlfn.XLOOKUP(Tool_Italy!BP$4,Monetization_Factors!$A:$A,Monetization_Factors!$D:$D),"")</f>
        <v>2.1383736899819892E-4</v>
      </c>
      <c r="BQ5">
        <f>IFERROR((U5+BA5+AK5)*_xlfn.XLOOKUP(Tool_Italy!BQ$4,Monetization_Factors!$A:$A,Monetization_Factors!$D:$D),"")</f>
        <v>2.4185005394392712E-2</v>
      </c>
      <c r="BR5" t="str">
        <f>IFERROR((V5+BB5+AL5)*_xlfn.XLOOKUP(Tool_Italy!BR$4,Monetization_Factors!$A:$A,Monetization_Factors!$D:$D),"")</f>
        <v/>
      </c>
      <c r="BS5">
        <f>IFERROR((W5+BC5+AM5)*_xlfn.XLOOKUP(Tool_Italy!BS$4,Monetization_Factors!$A:$A,Monetization_Factors!$D:$D),"")</f>
        <v>1.1417962035500694E-3</v>
      </c>
      <c r="BT5">
        <f>IFERROR((X5+BD5+AN5)*_xlfn.XLOOKUP(Tool_Italy!BT$4,Monetization_Factors!$A:$A,Monetization_Factors!$D:$D),"")</f>
        <v>3.9840003859284165E-3</v>
      </c>
      <c r="BU5">
        <f>IFERROR((Y5+BE5+AO5)*_xlfn.XLOOKUP(Tool_Italy!BU$4,Monetization_Factors!$A:$A,Monetization_Factors!$D:$D),"")</f>
        <v>2.5142134245128012E-2</v>
      </c>
      <c r="BV5">
        <f>IFERROR((Z5+BF5+AP5)*_xlfn.XLOOKUP(Tool_Italy!BV$4,Monetization_Factors!$A:$A,Monetization_Factors!$D:$D),"")</f>
        <v>1.0526040310720111E-2</v>
      </c>
      <c r="BW5">
        <f>IFERROR((AA5+BG5+AQ5)*_xlfn.XLOOKUP(Tool_Italy!BW$4,Monetization_Factors!$A:$A,Monetization_Factors!$D:$D),"")</f>
        <v>3.7424397892456486E-6</v>
      </c>
      <c r="BX5" s="38" cm="1">
        <f t="array" ref="BX5">IFERROR(_xlfn.IFS(I5&lt;&gt;0,I5*E5,I5="",J5*E5),"")</f>
        <v>0.44589056000000005</v>
      </c>
      <c r="BY5" s="38">
        <f>SUM(BH5:BP5,BS5:BW5)</f>
        <v>0.24630567794848113</v>
      </c>
      <c r="BZ5" s="38">
        <f>IFERROR(BY5+BX5,BY5)</f>
        <v>0.69219623794848117</v>
      </c>
      <c r="CA5" s="38">
        <f>IFERROR(BY5/$F$2,"")</f>
        <v>4.7366476528554061E-4</v>
      </c>
      <c r="CB5">
        <f t="shared" ref="CB5:CQ5" si="0">IFERROR((L5+AB5+AR5),"")</f>
        <v>0.78609081412266668</v>
      </c>
      <c r="CC5">
        <f t="shared" si="0"/>
        <v>1.5108046233600004E-8</v>
      </c>
      <c r="CD5">
        <f t="shared" si="0"/>
        <v>3.8026310997333335E-2</v>
      </c>
      <c r="CE5">
        <f t="shared" si="0"/>
        <v>2.6072367841280001E-3</v>
      </c>
      <c r="CF5">
        <f t="shared" si="0"/>
        <v>5.5320840448682674E-8</v>
      </c>
      <c r="CG5">
        <f t="shared" si="0"/>
        <v>1.8758384684236798E-7</v>
      </c>
      <c r="CH5">
        <f t="shared" si="0"/>
        <v>7.7304849203200012E-10</v>
      </c>
      <c r="CI5">
        <f t="shared" si="0"/>
        <v>9.0214527385600006E-3</v>
      </c>
      <c r="CJ5">
        <f t="shared" si="0"/>
        <v>8.7660133635413334E-5</v>
      </c>
      <c r="CK5">
        <f t="shared" si="0"/>
        <v>5.9122334378666668E-3</v>
      </c>
      <c r="CL5">
        <f t="shared" si="0"/>
        <v>3.6693602508800001E-2</v>
      </c>
      <c r="CM5">
        <f t="shared" si="0"/>
        <v>23.463464091648</v>
      </c>
      <c r="CN5">
        <f t="shared" si="0"/>
        <v>17.891737053866667</v>
      </c>
      <c r="CO5">
        <f t="shared" si="0"/>
        <v>3.9563214083413332</v>
      </c>
      <c r="CP5">
        <f t="shared" si="0"/>
        <v>6.3744722534400005</v>
      </c>
      <c r="CQ5">
        <f t="shared" si="0"/>
        <v>1.7913955379882669E-6</v>
      </c>
      <c r="CR5">
        <f t="shared" ref="CR5:DG5" si="1">IFERROR((L5+AB5+AR5)/$F$2,"")</f>
        <v>1.5117131040820514E-3</v>
      </c>
      <c r="CS5">
        <f t="shared" si="1"/>
        <v>2.905393506461539E-11</v>
      </c>
      <c r="CT5">
        <f t="shared" si="1"/>
        <v>7.312752114871795E-5</v>
      </c>
      <c r="CU5">
        <f t="shared" si="1"/>
        <v>5.0139168925538463E-6</v>
      </c>
      <c r="CV5">
        <f t="shared" si="1"/>
        <v>1.0638623163208206E-10</v>
      </c>
      <c r="CW5">
        <f t="shared" si="1"/>
        <v>3.6073816700455381E-10</v>
      </c>
      <c r="CX5">
        <f t="shared" si="1"/>
        <v>1.4866317154461541E-12</v>
      </c>
      <c r="CY5">
        <f t="shared" si="1"/>
        <v>1.7348947574153847E-5</v>
      </c>
      <c r="CZ5">
        <f t="shared" si="1"/>
        <v>1.6857718006810257E-7</v>
      </c>
      <c r="DA5">
        <f t="shared" si="1"/>
        <v>1.1369679688205128E-5</v>
      </c>
      <c r="DB5">
        <f t="shared" si="1"/>
        <v>7.0564620209230772E-5</v>
      </c>
      <c r="DC5">
        <f t="shared" si="1"/>
        <v>4.5122046330092307E-2</v>
      </c>
      <c r="DD5">
        <f t="shared" si="1"/>
        <v>3.440718664205128E-2</v>
      </c>
      <c r="DE5">
        <f t="shared" si="1"/>
        <v>7.60831040065641E-3</v>
      </c>
      <c r="DF5">
        <f t="shared" si="1"/>
        <v>1.2258600487384617E-2</v>
      </c>
      <c r="DG5">
        <f t="shared" si="1"/>
        <v>3.4449914192082056E-9</v>
      </c>
      <c r="DH5" s="5">
        <f>IFERROR(((((L5+AB5)*(1/$H5))+AR5)/$F$2)/($B$2*('CAR.CAP_per person'!B$2)/(_xlfn.XLOOKUP($E$2,EU_countries_GDP!$A$2:$A$29,EU_countries_GDP!$E$2:$E$29))),"")</f>
        <v>8.5910389888999322E-2</v>
      </c>
      <c r="DI5" s="5">
        <f>IFERROR(((((M5+AC5)*(1/$H5))+AS5)/$F$2)/($B$2*('CAR.CAP_per person'!C$2)/(_xlfn.XLOOKUP($E$2,EU_countries_GDP!$A$2:$A$29,EU_countries_GDP!$E$2:$E$29))),"")</f>
        <v>2.1562293425143288E-5</v>
      </c>
      <c r="DJ5" s="5">
        <f>IFERROR(((((N5+AD5)*(1/$H5))+AT5)/$F$2)/($B$2*('CAR.CAP_per person'!D$2)/(_xlfn.XLOOKUP($E$2,EU_countries_GDP!$A$2:$A$29,EU_countries_GDP!$E$2:$E$29))),"")</f>
        <v>5.5721819483663644E-5</v>
      </c>
      <c r="DK5" s="5">
        <f>IFERROR(((((O5+AE5)*(1/$H5))+AU5)/$F$2)/($B$2*('CAR.CAP_per person'!E$2)/(_xlfn.XLOOKUP($E$2,EU_countries_GDP!$A$2:$A$29,EU_countries_GDP!$E$2:$E$29))),"")</f>
        <v>4.8560687972515242E-3</v>
      </c>
      <c r="DL5" s="5">
        <f>IFERROR(((((P5+AF5)*(1/$H5))+AV5)/$F$2)/($B$2*('CAR.CAP_per person'!F$2)/(_xlfn.XLOOKUP($E$2,EU_countries_GDP!$A$2:$A$29,EU_countries_GDP!$E$2:$E$29))),"")</f>
        <v>7.1592130794211548E-2</v>
      </c>
      <c r="DM5" s="5">
        <f>IFERROR(((((Q5+AG5)*(1/$H5))+AW5)/$F$2)/($B$2*('CAR.CAP_per person'!G$2)/(_xlfn.XLOOKUP($E$2,EU_countries_GDP!$A$2:$A$29,EU_countries_GDP!$E$2:$E$29))),"")</f>
        <v>0.15297256927709049</v>
      </c>
      <c r="DN5" s="5">
        <f>IFERROR(((((R5+AH5)*(1/$H5))+AX5)/$F$2)/($B$2*('CAR.CAP_per person'!H$2)/(_xlfn.XLOOKUP($E$2,EU_countries_GDP!$A$2:$A$29,EU_countries_GDP!$E$2:$E$29))),"")</f>
        <v>1.1129075227369406E-4</v>
      </c>
      <c r="DO5" s="5">
        <f>IFERROR(((((S5+AI5)*(1/$H5))+AY5)/$F$2)/($B$2*('CAR.CAP_per person'!I$2)/(_xlfn.XLOOKUP($E$2,EU_countries_GDP!$A$2:$A$29,EU_countries_GDP!$E$2:$E$29))),"")</f>
        <v>5.8404001638701821E-3</v>
      </c>
      <c r="DP5" s="5">
        <f>IFERROR(((((T5+AJ5)*(1/$H5))+AZ5)/$F$2)/($B$2*('CAR.CAP_per person'!J$2)/(_xlfn.XLOOKUP($E$2,EU_countries_GDP!$A$2:$A$29,EU_countries_GDP!$E$2:$E$29))),"")</f>
        <v>1.150710556643539E-2</v>
      </c>
      <c r="DQ5" s="5">
        <f>IFERROR(((((U5+AK5)*(1/$H5))+BA5)/$F$2)/($B$2*('CAR.CAP_per person'!K$2)/(_xlfn.XLOOKUP($E$2,EU_countries_GDP!$A$2:$A$29,EU_countries_GDP!$E$2:$E$29))),"")</f>
        <v>2.2873155092920618E-2</v>
      </c>
      <c r="DR5" s="5">
        <f>IFERROR(((((V5+AL5)*(1/$H5))+BB5)/$F$2)/($B$2*('CAR.CAP_per person'!L$2)/(_xlfn.XLOOKUP($E$2,EU_countries_GDP!$A$2:$A$29,EU_countries_GDP!$E$2:$E$29))),"")</f>
        <v>3.8144925830423874E-3</v>
      </c>
      <c r="DS5" s="5">
        <f>IFERROR(((((W5+AM5)*(1/$H5))+BC5)/$F$2)/($B$2*('CAR.CAP_per person'!M$2)/(_xlfn.XLOOKUP($E$2,EU_countries_GDP!$A$2:$A$29,EU_countries_GDP!$E$2:$E$29))),"")</f>
        <v>0.10483597701494637</v>
      </c>
      <c r="DT5" s="5">
        <f>IFERROR(((((X5+AN5)*(1/$H5))+BD5)/$F$2)/($B$2*('CAR.CAP_per person'!N$2)/(_xlfn.XLOOKUP($E$2,EU_countries_GDP!$A$2:$A$29,EU_countries_GDP!$E$2:$E$29))),"")</f>
        <v>1.0800636680916975</v>
      </c>
      <c r="DU5" s="5">
        <f>IFERROR(((((Y5+AO5)*(1/$H5))+BE5)/$F$2)/($B$2*('CAR.CAP_per person'!O$2)/(_xlfn.XLOOKUP($E$2,EU_countries_GDP!$A$2:$A$29,EU_countries_GDP!$E$2:$E$29))),"")</f>
        <v>1.7041278912852623E-2</v>
      </c>
      <c r="DV5" s="5">
        <f>IFERROR(((((Z5+AP5)*(1/$H5))+BF5)/$F$2)/($B$2*('CAR.CAP_per person'!P$2)/(_xlfn.XLOOKUP($E$2,EU_countries_GDP!$A$2:$A$29,EU_countries_GDP!$E$2:$E$29))),"")</f>
        <v>2.1442064444014457E-2</v>
      </c>
      <c r="DW5" s="5">
        <f>IFERROR(((((AA5+AQ5)*(1/$H5))+BG5)/$F$2)/($B$2*('CAR.CAP_per person'!Q$2)/(_xlfn.XLOOKUP($E$2,EU_countries_GDP!$A$2:$A$29,EU_countries_GDP!$E$2:$E$29))),"")</f>
        <v>6.1126980794028521E-3</v>
      </c>
    </row>
    <row r="6" spans="1:127">
      <c r="A6" t="s">
        <v>233</v>
      </c>
      <c r="B6" t="str">
        <f>_xlfn.XLOOKUP(D6,Table5[Ingredient],Table5[Category],"",FALSE)</f>
        <v>Soup</v>
      </c>
      <c r="C6" s="33" t="s">
        <v>177</v>
      </c>
      <c r="D6" s="33" t="s">
        <v>194</v>
      </c>
      <c r="E6" s="33">
        <v>0.15359999999999999</v>
      </c>
      <c r="F6" s="33" t="s">
        <v>179</v>
      </c>
      <c r="G6" s="33" t="s">
        <v>180</v>
      </c>
      <c r="H6" s="91">
        <f>Dataset_IT!L3</f>
        <v>0.13768992873470484</v>
      </c>
      <c r="I6" s="33"/>
      <c r="J6" s="37" t="str">
        <f>IFERROR(INDEX('AveragePrices&amp;Codes'!G:AG, MATCH($D6, 'AveragePrices&amp;Codes'!$A:$A, 0), MATCH(Tool_Italy!$E$2, 'AveragePrices&amp;Codes'!$G$1:$AG$1, 0)),"")</f>
        <v/>
      </c>
      <c r="K6" s="37">
        <f>IFERROR(E6/(_xlfn.XLOOKUP(A6,Dataset_IT!$Q$2:$Q$9,Dataset_IT!$R$2:$R$9)),"")</f>
        <v>2.7927272727272727E-3</v>
      </c>
      <c r="L6">
        <f>IFERROR(IF($F6="Raw",_xlfn.XLOOKUP(_xlfn.XLOOKUP(Tool_Italy!$D6,'AveragePrices&amp;Codes'!$A:$A,'AveragePrices&amp;Codes'!$B:$B),AGRIBALYSE_Raw!$B:$B,AGRIBALYSE_Raw!O:O)*$E6,_xlfn.XLOOKUP(_xlfn.XLOOKUP(Tool_Italy!$D6,'AveragePrices&amp;Codes'!$A:$A,'AveragePrices&amp;Codes'!$B:$B),AGRIBALYSE_Cooked!$C:$C,AGRIBALYSE_Cooked!P:P)*$E6),"")</f>
        <v>2.4865011565714287E-2</v>
      </c>
      <c r="M6">
        <f>IFERROR(IF($F6="Raw",_xlfn.XLOOKUP(_xlfn.XLOOKUP(Tool_Italy!$D6,'AveragePrices&amp;Codes'!$A:$A,'AveragePrices&amp;Codes'!$B:$B),AGRIBALYSE_Raw!$B:$B,AGRIBALYSE_Raw!P:P)*$E6,_xlfn.XLOOKUP(_xlfn.XLOOKUP(Tool_Italy!$D6,'AveragePrices&amp;Codes'!$A:$A,'AveragePrices&amp;Codes'!$B:$B),AGRIBALYSE_Cooked!$C:$C,AGRIBALYSE_Cooked!Q:Q)*$E6),"")</f>
        <v>3.5504534674285712E-10</v>
      </c>
      <c r="N6">
        <f>IFERROR(IF($F6="Raw",_xlfn.XLOOKUP(_xlfn.XLOOKUP(Tool_Italy!$D6,'AveragePrices&amp;Codes'!$A:$A,'AveragePrices&amp;Codes'!$B:$B),AGRIBALYSE_Raw!$B:$B,AGRIBALYSE_Raw!Q:Q)*$E6,_xlfn.XLOOKUP(_xlfn.XLOOKUP(Tool_Italy!$D6,'AveragePrices&amp;Codes'!$A:$A,'AveragePrices&amp;Codes'!$B:$B),AGRIBALYSE_Cooked!$C:$C,AGRIBALYSE_Cooked!R:R)*$E6),"")</f>
        <v>1.735770448457143E-2</v>
      </c>
      <c r="O6">
        <f>IFERROR(IF($F6="Raw",_xlfn.XLOOKUP(_xlfn.XLOOKUP(Tool_Italy!$D6,'AveragePrices&amp;Codes'!$A:$A,'AveragePrices&amp;Codes'!$B:$B),AGRIBALYSE_Raw!$B:$B,AGRIBALYSE_Raw!R:R)*$E6,_xlfn.XLOOKUP(_xlfn.XLOOKUP(Tool_Italy!$D6,'AveragePrices&amp;Codes'!$A:$A,'AveragePrices&amp;Codes'!$B:$B),AGRIBALYSE_Cooked!$C:$C,AGRIBALYSE_Cooked!S:S)*$E6),"")</f>
        <v>7.1915535360000002E-5</v>
      </c>
      <c r="P6">
        <f>IFERROR(IF($F6="Raw",_xlfn.XLOOKUP(_xlfn.XLOOKUP(Tool_Italy!$D6,'AveragePrices&amp;Codes'!$A:$A,'AveragePrices&amp;Codes'!$B:$B),AGRIBALYSE_Raw!$B:$B,AGRIBALYSE_Raw!S:S)*$E6,_xlfn.XLOOKUP(_xlfn.XLOOKUP(Tool_Italy!$D6,'AveragePrices&amp;Codes'!$A:$A,'AveragePrices&amp;Codes'!$B:$B),AGRIBALYSE_Cooked!$C:$C,AGRIBALYSE_Cooked!T:T)*$E6),"")</f>
        <v>1.1535734784E-9</v>
      </c>
      <c r="Q6">
        <f>IFERROR(IF($F6="Raw",_xlfn.XLOOKUP(_xlfn.XLOOKUP(Tool_Italy!$D6,'AveragePrices&amp;Codes'!$A:$A,'AveragePrices&amp;Codes'!$B:$B),AGRIBALYSE_Raw!$B:$B,AGRIBALYSE_Raw!T:T)*$E6,_xlfn.XLOOKUP(_xlfn.XLOOKUP(Tool_Italy!$D6,'AveragePrices&amp;Codes'!$A:$A,'AveragePrices&amp;Codes'!$B:$B),AGRIBALYSE_Cooked!$C:$C,AGRIBALYSE_Cooked!U:U)*$E6),"")</f>
        <v>4.0327346468571425E-10</v>
      </c>
      <c r="R6">
        <f>IFERROR(IF($F6="Raw",_xlfn.XLOOKUP(_xlfn.XLOOKUP(Tool_Italy!$D6,'AveragePrices&amp;Codes'!$A:$A,'AveragePrices&amp;Codes'!$B:$B),AGRIBALYSE_Raw!$B:$B,AGRIBALYSE_Raw!U:U)*$E6,_xlfn.XLOOKUP(_xlfn.XLOOKUP(Tool_Italy!$D6,'AveragePrices&amp;Codes'!$A:$A,'AveragePrices&amp;Codes'!$B:$B),AGRIBALYSE_Cooked!$C:$C,AGRIBALYSE_Cooked!V:V)*$E6),"")</f>
        <v>1.7709802642285717E-11</v>
      </c>
      <c r="S6">
        <f>IFERROR(IF($F6="Raw",_xlfn.XLOOKUP(_xlfn.XLOOKUP(Tool_Italy!$D6,'AveragePrices&amp;Codes'!$A:$A,'AveragePrices&amp;Codes'!$B:$B),AGRIBALYSE_Raw!$B:$B,AGRIBALYSE_Raw!V:V)*$E6,_xlfn.XLOOKUP(_xlfn.XLOOKUP(Tool_Italy!$D6,'AveragePrices&amp;Codes'!$A:$A,'AveragePrices&amp;Codes'!$B:$B),AGRIBALYSE_Cooked!$C:$C,AGRIBALYSE_Cooked!W:W)*$E6),"")</f>
        <v>1.2657647615999998E-4</v>
      </c>
      <c r="T6">
        <f>IFERROR(IF($F6="Raw",_xlfn.XLOOKUP(_xlfn.XLOOKUP(Tool_Italy!$D6,'AveragePrices&amp;Codes'!$A:$A,'AveragePrices&amp;Codes'!$B:$B),AGRIBALYSE_Raw!$B:$B,AGRIBALYSE_Raw!W:W)*$E6,_xlfn.XLOOKUP(_xlfn.XLOOKUP(Tool_Italy!$D6,'AveragePrices&amp;Codes'!$A:$A,'AveragePrices&amp;Codes'!$B:$B),AGRIBALYSE_Cooked!$C:$C,AGRIBALYSE_Cooked!X:X)*$E6),"")</f>
        <v>6.2713596342857141E-6</v>
      </c>
      <c r="U6">
        <f>IFERROR(IF($F6="Raw",_xlfn.XLOOKUP(_xlfn.XLOOKUP(Tool_Italy!$D6,'AveragePrices&amp;Codes'!$A:$A,'AveragePrices&amp;Codes'!$B:$B),AGRIBALYSE_Raw!$B:$B,AGRIBALYSE_Raw!X:X)*$E6,_xlfn.XLOOKUP(_xlfn.XLOOKUP(Tool_Italy!$D6,'AveragePrices&amp;Codes'!$A:$A,'AveragePrices&amp;Codes'!$B:$B),AGRIBALYSE_Cooked!$C:$C,AGRIBALYSE_Cooked!Y:Y)*$E6),"")</f>
        <v>4.7049275245714292E-5</v>
      </c>
      <c r="V6">
        <f>IFERROR(IF($F6="Raw",_xlfn.XLOOKUP(_xlfn.XLOOKUP(Tool_Italy!$D6,'AveragePrices&amp;Codes'!$A:$A,'AveragePrices&amp;Codes'!$B:$B),AGRIBALYSE_Raw!$B:$B,AGRIBALYSE_Raw!Y:Y)*$E6,_xlfn.XLOOKUP(_xlfn.XLOOKUP(Tool_Italy!$D6,'AveragePrices&amp;Codes'!$A:$A,'AveragePrices&amp;Codes'!$B:$B),AGRIBALYSE_Cooked!$C:$C,AGRIBALYSE_Cooked!Z:Z)*$E6),"")</f>
        <v>3.7143859200000005E-4</v>
      </c>
      <c r="W6">
        <f>IFERROR(IF($F6="Raw",_xlfn.XLOOKUP(_xlfn.XLOOKUP(Tool_Italy!$D6,'AveragePrices&amp;Codes'!$A:$A,'AveragePrices&amp;Codes'!$B:$B),AGRIBALYSE_Raw!$B:$B,AGRIBALYSE_Raw!Z:Z)*$E6,_xlfn.XLOOKUP(_xlfn.XLOOKUP(Tool_Italy!$D6,'AveragePrices&amp;Codes'!$A:$A,'AveragePrices&amp;Codes'!$B:$B),AGRIBALYSE_Cooked!$C:$C,AGRIBALYSE_Cooked!AA:AA)*$E6),"")</f>
        <v>0.1607070851657143</v>
      </c>
      <c r="X6">
        <f>IFERROR(IF($F6="Raw",_xlfn.XLOOKUP(_xlfn.XLOOKUP(Tool_Italy!$D6,'AveragePrices&amp;Codes'!$A:$A,'AveragePrices&amp;Codes'!$B:$B),AGRIBALYSE_Raw!$B:$B,AGRIBALYSE_Raw!AA:AA)*$E6,_xlfn.XLOOKUP(_xlfn.XLOOKUP(Tool_Italy!$D6,'AveragePrices&amp;Codes'!$A:$A,'AveragePrices&amp;Codes'!$B:$B),AGRIBALYSE_Cooked!$C:$C,AGRIBALYSE_Cooked!AB:AB)*$E6),"")</f>
        <v>0.38463805439999998</v>
      </c>
      <c r="Y6">
        <f>IFERROR(IF($F6="Raw",_xlfn.XLOOKUP(_xlfn.XLOOKUP(Tool_Italy!$D6,'AveragePrices&amp;Codes'!$A:$A,'AveragePrices&amp;Codes'!$B:$B),AGRIBALYSE_Raw!$B:$B,AGRIBALYSE_Raw!AB:AB)*$E6,_xlfn.XLOOKUP(_xlfn.XLOOKUP(Tool_Italy!$D6,'AveragePrices&amp;Codes'!$A:$A,'AveragePrices&amp;Codes'!$B:$B),AGRIBALYSE_Cooked!$C:$C,AGRIBALYSE_Cooked!AC:AC)*$E6),"")</f>
        <v>1.1783779693714285E-2</v>
      </c>
      <c r="Z6">
        <f>IFERROR(IF($F6="Raw",_xlfn.XLOOKUP(_xlfn.XLOOKUP(Tool_Italy!$D6,'AveragePrices&amp;Codes'!$A:$A,'AveragePrices&amp;Codes'!$B:$B),AGRIBALYSE_Raw!$B:$B,AGRIBALYSE_Raw!AC:AC)*$E6,_xlfn.XLOOKUP(_xlfn.XLOOKUP(Tool_Italy!$D6,'AveragePrices&amp;Codes'!$A:$A,'AveragePrices&amp;Codes'!$B:$B),AGRIBALYSE_Cooked!$C:$C,AGRIBALYSE_Cooked!AD:AD)*$E6),"")</f>
        <v>0.50971789165714287</v>
      </c>
      <c r="AA6">
        <f>IFERROR(IF($F6="Raw",_xlfn.XLOOKUP(_xlfn.XLOOKUP(Tool_Italy!$D6,'AveragePrices&amp;Codes'!$A:$A,'AveragePrices&amp;Codes'!$B:$B),AGRIBALYSE_Raw!$B:$B,AGRIBALYSE_Raw!AD:AD)*$E6,_xlfn.XLOOKUP(_xlfn.XLOOKUP(Tool_Italy!$D6,'AveragePrices&amp;Codes'!$A:$A,'AveragePrices&amp;Codes'!$B:$B),AGRIBALYSE_Cooked!$C:$C,AGRIBALYSE_Cooked!AE:AE)*$E6),"")</f>
        <v>2.1951882239999997E-7</v>
      </c>
      <c r="AB6" cm="1">
        <f t="array" ref="AB6">IFERROR(_xlfn.XLOOKUP(Tool_Italy!$F6&amp;$E$2,'Cooking methods'!$A:$A&amp;'Cooking methods'!$B:$B,'Cooking methods'!C:C)*$E6,"")</f>
        <v>3.5391095807999998E-2</v>
      </c>
      <c r="AC6" cm="1">
        <f t="array" ref="AC6">IFERROR(_xlfn.XLOOKUP(Tool_Italy!$F6&amp;$E$2,'Cooking methods'!$A:$A&amp;'Cooking methods'!$B:$B,'Cooking methods'!D:D)*$E6,"")</f>
        <v>1.1820391295999999E-9</v>
      </c>
      <c r="AD6" cm="1">
        <f t="array" ref="AD6">IFERROR(_xlfn.XLOOKUP(Tool_Italy!$F6&amp;$E$2,'Cooking methods'!$A:$A&amp;'Cooking methods'!$B:$B,'Cooking methods'!E:E)*$E6,"")</f>
        <v>1.8337505279999995E-3</v>
      </c>
      <c r="AE6" cm="1">
        <f t="array" ref="AE6">IFERROR(_xlfn.XLOOKUP(Tool_Italy!$F6&amp;$E$2,'Cooking methods'!$A:$A&amp;'Cooking methods'!$B:$B,'Cooking methods'!F:F)*$E6,"")</f>
        <v>7.3887281663999991E-5</v>
      </c>
      <c r="AF6" cm="1">
        <f t="array" ref="AF6">IFERROR(_xlfn.XLOOKUP(Tool_Italy!$F6&amp;$E$2,'Cooking methods'!$A:$A&amp;'Cooking methods'!$B:$B,'Cooking methods'!G:G)*$E6,"")</f>
        <v>3.40371376128E-10</v>
      </c>
      <c r="AG6" cm="1">
        <f t="array" ref="AG6">IFERROR(_xlfn.XLOOKUP(Tool_Italy!$F6&amp;$E$2,'Cooking methods'!$A:$A&amp;'Cooking methods'!$B:$B,'Cooking methods'!H:H)*$E6,"")</f>
        <v>1.3065477734399998E-10</v>
      </c>
      <c r="AH6" cm="1">
        <f t="array" ref="AH6">IFERROR(_xlfn.XLOOKUP(Tool_Italy!$F6&amp;$E$2,'Cooking methods'!$A:$A&amp;'Cooking methods'!$B:$B,'Cooking methods'!I:I)*$E6,"")</f>
        <v>7.6087766015999995E-11</v>
      </c>
      <c r="AI6" cm="1">
        <f t="array" ref="AI6">IFERROR(_xlfn.XLOOKUP(Tool_Italy!$F6&amp;$E$2,'Cooking methods'!$A:$A&amp;'Cooking methods'!$B:$B,'Cooking methods'!J:J)*$E6,"")</f>
        <v>6.0901255679999991E-5</v>
      </c>
      <c r="AJ6" cm="1">
        <f t="array" ref="AJ6">IFERROR(_xlfn.XLOOKUP(Tool_Italy!$F6&amp;$E$2,'Cooking methods'!$A:$A&amp;'Cooking methods'!$B:$B,'Cooking methods'!K:K)*$E6,"")</f>
        <v>3.2582864486399996E-6</v>
      </c>
      <c r="AK6" cm="1">
        <f t="array" ref="AK6">IFERROR(_xlfn.XLOOKUP(Tool_Italy!$F6&amp;$E$2,'Cooking methods'!$A:$A&amp;'Cooking methods'!$B:$B,'Cooking methods'!L:L)*$E6,"")</f>
        <v>1.745269248E-5</v>
      </c>
      <c r="AL6" cm="1">
        <f t="array" ref="AL6">IFERROR(_xlfn.XLOOKUP(Tool_Italy!$F6&amp;$E$2,'Cooking methods'!$A:$A&amp;'Cooking methods'!$B:$B,'Cooking methods'!M:M)*$E6,"")</f>
        <v>1.3762794239999997E-4</v>
      </c>
      <c r="AM6" cm="1">
        <f t="array" ref="AM6">IFERROR(_xlfn.XLOOKUP(Tool_Italy!$F6&amp;$E$2,'Cooking methods'!$A:$A&amp;'Cooking methods'!$B:$B,'Cooking methods'!N:N)*$E6,"")</f>
        <v>7.6303755263999989E-2</v>
      </c>
      <c r="AN6" cm="1">
        <f t="array" ref="AN6">IFERROR(_xlfn.XLOOKUP(Tool_Italy!$F6&amp;$E$2,'Cooking methods'!$A:$A&amp;'Cooking methods'!$B:$B,'Cooking methods'!O:O)*$E6,"")</f>
        <v>4.4208076799999996E-2</v>
      </c>
      <c r="AO6" cm="1">
        <f t="array" ref="AO6">IFERROR(_xlfn.XLOOKUP(Tool_Italy!$F6&amp;$E$2,'Cooking methods'!$A:$A&amp;'Cooking methods'!$B:$B,'Cooking methods'!P:P)*$E6,"")</f>
        <v>8.0211824639999981E-3</v>
      </c>
      <c r="AP6" cm="1">
        <f t="array" ref="AP6">IFERROR(_xlfn.XLOOKUP(Tool_Italy!$F6&amp;$E$2,'Cooking methods'!$A:$A&amp;'Cooking methods'!$B:$B,'Cooking methods'!Q:Q)*$E6,"")</f>
        <v>0.56141985791999993</v>
      </c>
      <c r="AQ6" cm="1">
        <f t="array" ref="AQ6">IFERROR(_xlfn.XLOOKUP(Tool_Italy!$F6&amp;$E$2,'Cooking methods'!$A:$A&amp;'Cooking methods'!$B:$B,'Cooking methods'!R:R)*$E6,"")</f>
        <v>4.78027312128E-8</v>
      </c>
      <c r="AR6" cm="1">
        <f t="array" ref="AR6">IFERROR(_xlfn.XLOOKUP(Tool_Italy!$G6&amp;$E$2,'Waste management'!$A:$A&amp;'Waste management'!$B:$B,'Waste management'!C:C)*$E6,"")</f>
        <v>8.8335359999999995E-3</v>
      </c>
      <c r="AS6" cm="1">
        <f t="array" ref="AS6">IFERROR(_xlfn.XLOOKUP(Tool_Italy!$G6&amp;$E$2,'Waste management'!$A:$A&amp;'Waste management'!$B:$B,'Waste management'!D:D)*$E6,"")</f>
        <v>6.3471052800000002E-11</v>
      </c>
      <c r="AT6" cm="1">
        <f t="array" ref="AT6">IFERROR(_xlfn.XLOOKUP(Tool_Italy!$G6&amp;$E$2,'Waste management'!$A:$A&amp;'Waste management'!$B:$B,'Waste management'!E:E)*$E6,"")</f>
        <v>1.3516799999999999E-4</v>
      </c>
      <c r="AU6" cm="1">
        <f t="array" ref="AU6">IFERROR(_xlfn.XLOOKUP(Tool_Italy!$G6&amp;$E$2,'Waste management'!$A:$A&amp;'Waste management'!$B:$B,'Waste management'!F:F)*$E6,"")</f>
        <v>1.9967999999999996E-5</v>
      </c>
      <c r="AV6" cm="1">
        <f t="array" ref="AV6">IFERROR(_xlfn.XLOOKUP(Tool_Italy!$G6&amp;$E$2,'Waste management'!$A:$A&amp;'Waste management'!$B:$B,'Waste management'!G:G)*$E6,"")</f>
        <v>1.7849241599999998E-9</v>
      </c>
      <c r="AW6" cm="1">
        <f t="array" ref="AW6">IFERROR(_xlfn.XLOOKUP(Tool_Italy!$G6&amp;$E$2,'Waste management'!$A:$A&amp;'Waste management'!$B:$B,'Waste management'!H:H)*$E6,"")</f>
        <v>5.8323609599999989E-11</v>
      </c>
      <c r="AX6" cm="1">
        <f t="array" ref="AX6">IFERROR(_xlfn.XLOOKUP(Tool_Italy!$G6&amp;$E$2,'Waste management'!$A:$A&amp;'Waste management'!$B:$B,'Waste management'!I:I)*$E6,"")</f>
        <v>4.1676441599999993E-11</v>
      </c>
      <c r="AY6" cm="1">
        <f t="array" ref="AY6">IFERROR(_xlfn.XLOOKUP(Tool_Italy!$G6&amp;$E$2,'Waste management'!$A:$A&amp;'Waste management'!$B:$B,'Waste management'!J:J)*$E6,"")</f>
        <v>3.3945599999999997E-4</v>
      </c>
      <c r="AZ6" cm="1">
        <f t="array" ref="AZ6">IFERROR(_xlfn.XLOOKUP(Tool_Italy!$G6&amp;$E$2,'Waste management'!$A:$A&amp;'Waste management'!$B:$B,'Waste management'!K:K)*$E6,"")</f>
        <v>5.4553036799999995E-7</v>
      </c>
      <c r="BA6" cm="1">
        <f t="array" ref="BA6">IFERROR(_xlfn.XLOOKUP(Tool_Italy!$G6&amp;$E$2,'Waste management'!$A:$A&amp;'Waste management'!$B:$B,'Waste management'!L:L)*$E6,"")</f>
        <v>1.4955141119999999E-5</v>
      </c>
      <c r="BB6" cm="1">
        <f t="array" ref="BB6">IFERROR(_xlfn.XLOOKUP(Tool_Italy!$G6&amp;$E$2,'Waste management'!$A:$A&amp;'Waste management'!$B:$B,'Waste management'!M:M)*$E6,"")</f>
        <v>1.4976E-3</v>
      </c>
      <c r="BC6" cm="1">
        <f t="array" ref="BC6">IFERROR(_xlfn.XLOOKUP(Tool_Italy!$G6&amp;$E$2,'Waste management'!$A:$A&amp;'Waste management'!$B:$B,'Waste management'!N:N)*$E6,"")</f>
        <v>1.286412288</v>
      </c>
      <c r="BD6" cm="1">
        <f t="array" ref="BD6">IFERROR(_xlfn.XLOOKUP(Tool_Italy!$G6&amp;$E$2,'Waste management'!$A:$A&amp;'Waste management'!$B:$B,'Waste management'!O:O)*$E6,"")</f>
        <v>8.3647487999999992E-2</v>
      </c>
      <c r="BE6" cm="1">
        <f t="array" ref="BE6">IFERROR(_xlfn.XLOOKUP(Tool_Italy!$G6&amp;$E$2,'Waste management'!$A:$A&amp;'Waste management'!$B:$B,'Waste management'!P:P)*$E6,"")</f>
        <v>1.757184E-3</v>
      </c>
      <c r="BF6" cm="1">
        <f t="array" ref="BF6">IFERROR(_xlfn.XLOOKUP(Tool_Italy!$G6&amp;$E$2,'Waste management'!$A:$A&amp;'Waste management'!$B:$B,'Waste management'!Q:Q)*$E6,"")</f>
        <v>5.5314431999999997E-2</v>
      </c>
      <c r="BG6" cm="1">
        <f t="array" ref="BG6">IFERROR(_xlfn.XLOOKUP(Tool_Italy!$G6&amp;$E$2,'Waste management'!$A:$A&amp;'Waste management'!$B:$B,'Waste management'!R:R)*$E6,"")</f>
        <v>1.7176319999999997E-8</v>
      </c>
      <c r="BH6">
        <f>IFERROR((L6+AR6+AB6)*_xlfn.XLOOKUP(Tool_Italy!BH$4,Monetization_Factors!$A:$A,Monetization_Factors!$D:$D),"")</f>
        <v>8.9886227342553908E-3</v>
      </c>
      <c r="BI6">
        <f>IFERROR((M6+AS6+AC6)*_xlfn.XLOOKUP(Tool_Italy!BI$4,Monetization_Factors!$A:$A,Monetization_Factors!$D:$D),"")</f>
        <v>6.407189765096142E-8</v>
      </c>
      <c r="BJ6">
        <f>IFERROR((N6+AT6+AD6)*_xlfn.XLOOKUP(Tool_Italy!BJ$4,Monetization_Factors!$A:$A,Monetization_Factors!$D:$D),"")</f>
        <v>2.9495969029290473E-5</v>
      </c>
      <c r="BK6">
        <f>IFERROR((O6+AU6+AE6)*_xlfn.XLOOKUP(Tool_Italy!BK$4,Monetization_Factors!$A:$A,Monetization_Factors!$D:$D),"")</f>
        <v>2.5092290732164592E-4</v>
      </c>
      <c r="BL6">
        <f>IFERROR((P6+AV6+AF6)*_xlfn.XLOOKUP(Tool_Italy!BL$4,Monetization_Factors!$A:$A,Monetization_Factors!$D:$D),"")</f>
        <v>3.2732096402521677E-3</v>
      </c>
      <c r="BM6">
        <f>IFERROR((Q6+AW6+AG6)*_xlfn.XLOOKUP(Tool_Italy!BM$4,Monetization_Factors!$A:$A,Monetization_Factors!$D:$D),"")</f>
        <v>1.2298761447249024E-4</v>
      </c>
      <c r="BN6">
        <f>IFERROR((R6+AX6+AH6)*_xlfn.XLOOKUP(Tool_Italy!BN$4,Monetization_Factors!$A:$A,Monetization_Factors!$D:$D),"")</f>
        <v>1.5574652331446518E-4</v>
      </c>
      <c r="BO6">
        <f>IFERROR((S6+AY6+AI6)*_xlfn.XLOOKUP(Tool_Italy!BO$4,Monetization_Factors!$A:$A,Monetization_Factors!$D:$D),"")</f>
        <v>2.3071238454782357E-4</v>
      </c>
      <c r="BP6">
        <f>IFERROR((T6+AZ6+AJ6)*_xlfn.XLOOKUP(Tool_Italy!BP$4,Monetization_Factors!$A:$A,Monetization_Factors!$D:$D),"")</f>
        <v>2.4577297970125406E-5</v>
      </c>
      <c r="BQ6">
        <f>IFERROR((U6+BA6+AK6)*_xlfn.XLOOKUP(Tool_Italy!BQ$4,Monetization_Factors!$A:$A,Monetization_Factors!$D:$D),"")</f>
        <v>3.2503293827143814E-4</v>
      </c>
      <c r="BR6" t="str">
        <f>IFERROR((V6+BB6+AL6)*_xlfn.XLOOKUP(Tool_Italy!BR$4,Monetization_Factors!$A:$A,Monetization_Factors!$D:$D),"")</f>
        <v/>
      </c>
      <c r="BS6">
        <f>IFERROR((W6+BC6+AM6)*_xlfn.XLOOKUP(Tool_Italy!BS$4,Monetization_Factors!$A:$A,Monetization_Factors!$D:$D),"")</f>
        <v>7.4133927439153541E-5</v>
      </c>
      <c r="BT6">
        <f>IFERROR((X6+BD6+AN6)*_xlfn.XLOOKUP(Tool_Italy!BT$4,Monetization_Factors!$A:$A,Monetization_Factors!$D:$D),"")</f>
        <v>1.1411830894515598E-4</v>
      </c>
      <c r="BU6">
        <f>IFERROR((Y6+BE6+AO6)*_xlfn.XLOOKUP(Tool_Italy!BU$4,Monetization_Factors!$A:$A,Monetization_Factors!$D:$D),"")</f>
        <v>1.3702586755649966E-4</v>
      </c>
      <c r="BV6">
        <f>IFERROR((Z6+BF6+AP6)*_xlfn.XLOOKUP(Tool_Italy!BV$4,Monetization_Factors!$A:$A,Monetization_Factors!$D:$D),"")</f>
        <v>1.8600882708338577E-3</v>
      </c>
      <c r="BW6">
        <f>IFERROR((AA6+BG6+AQ6)*_xlfn.XLOOKUP(Tool_Italy!BW$4,Monetization_Factors!$A:$A,Monetization_Factors!$D:$D),"")</f>
        <v>5.943501251320499E-7</v>
      </c>
      <c r="BX6" s="38" t="str" cm="1">
        <f t="array" ref="BX6">IFERROR(_xlfn.IFS(I6&lt;&gt;0,I6*E6,I6="",J6*E6),"")</f>
        <v/>
      </c>
      <c r="BY6" s="38">
        <f t="shared" ref="BY6:BY69" si="2">SUM(BH6:BP6,BS6:BW6)</f>
        <v>1.5262299867960847E-2</v>
      </c>
      <c r="BZ6" s="38">
        <f>IFERROR(BY6+BX6,BY6)</f>
        <v>1.5262299867960847E-2</v>
      </c>
      <c r="CA6" s="38">
        <f t="shared" ref="CA6:CA69" si="3">IFERROR(BY6/$F$2,"")</f>
        <v>2.9350576669155477E-5</v>
      </c>
      <c r="CB6">
        <f t="shared" ref="CB6:CB69" si="4">IFERROR((L6+AB6+AR6),"")</f>
        <v>6.9089643373714288E-2</v>
      </c>
      <c r="CC6">
        <f t="shared" ref="CC6:CC20" si="5">IFERROR((M6+AC6+AS6),"")</f>
        <v>1.6005555291428571E-9</v>
      </c>
      <c r="CD6">
        <f t="shared" ref="CD6:CD20" si="6">IFERROR((N6+AD6+AT6),"")</f>
        <v>1.9326623012571431E-2</v>
      </c>
      <c r="CE6">
        <f t="shared" ref="CE6:CE20" si="7">IFERROR((O6+AE6+AU6),"")</f>
        <v>1.6577081702399998E-4</v>
      </c>
      <c r="CF6">
        <f t="shared" ref="CF6:CF20" si="8">IFERROR((P6+AF6+AV6),"")</f>
        <v>3.2788690145280001E-9</v>
      </c>
      <c r="CG6">
        <f t="shared" ref="CG6:CG20" si="9">IFERROR((Q6+AG6+AW6),"")</f>
        <v>5.9225185162971421E-10</v>
      </c>
      <c r="CH6">
        <f t="shared" ref="CH6:CH20" si="10">IFERROR((R6+AH6+AX6),"")</f>
        <v>1.354740102582857E-10</v>
      </c>
      <c r="CI6">
        <f t="shared" ref="CI6:CI20" si="11">IFERROR((S6+AI6+AY6),"")</f>
        <v>5.2693373183999989E-4</v>
      </c>
      <c r="CJ6">
        <f t="shared" ref="CJ6:CJ20" si="12">IFERROR((T6+AJ6+AZ6),"")</f>
        <v>1.0075176450925713E-5</v>
      </c>
      <c r="CK6">
        <f t="shared" ref="CK6:CK20" si="13">IFERROR((U6+AK6+BA6),"")</f>
        <v>7.9457108845714297E-5</v>
      </c>
      <c r="CL6">
        <f t="shared" ref="CL6:CL20" si="14">IFERROR((V6+AL6+BB6),"")</f>
        <v>2.0066665343999998E-3</v>
      </c>
      <c r="CM6">
        <f t="shared" ref="CM6:CM20" si="15">IFERROR((W6+AM6+BC6),"")</f>
        <v>1.5234231284297142</v>
      </c>
      <c r="CN6">
        <f t="shared" ref="CN6:CN20" si="16">IFERROR((X6+AN6+BD6),"")</f>
        <v>0.51249361920000003</v>
      </c>
      <c r="CO6">
        <f t="shared" ref="CO6:CO20" si="17">IFERROR((Y6+AO6+BE6),"")</f>
        <v>2.156214615771428E-2</v>
      </c>
      <c r="CP6">
        <f t="shared" ref="CP6:CP20" si="18">IFERROR((Z6+AP6+BF6),"")</f>
        <v>1.1264521815771429</v>
      </c>
      <c r="CQ6">
        <f t="shared" ref="CQ6:CQ20" si="19">IFERROR((AA6+AQ6+BG6),"")</f>
        <v>2.8449787361279996E-7</v>
      </c>
      <c r="CR6">
        <f t="shared" ref="CR6:CR69" si="20">IFERROR((L6+AB6+AR6)/$F$2,"")</f>
        <v>1.328646987956044E-4</v>
      </c>
      <c r="CS6">
        <f t="shared" ref="CS6:CS20" si="21">IFERROR((M6+AC6+AS6)/$F$2,"")</f>
        <v>3.0779914021978022E-12</v>
      </c>
      <c r="CT6">
        <f t="shared" ref="CT6:CT20" si="22">IFERROR((N6+AD6+AT6)/$F$2,"")</f>
        <v>3.7166582716483522E-5</v>
      </c>
      <c r="CU6">
        <f t="shared" ref="CU6:CU20" si="23">IFERROR((O6+AE6+AU6)/$F$2,"")</f>
        <v>3.187900327384615E-7</v>
      </c>
      <c r="CV6">
        <f t="shared" ref="CV6:CV20" si="24">IFERROR((P6+AF6+AV6)/$F$2,"")</f>
        <v>6.3055173356307694E-12</v>
      </c>
      <c r="CW6">
        <f t="shared" ref="CW6:CW20" si="25">IFERROR((Q6+AG6+AW6)/$F$2,"")</f>
        <v>1.1389458685186812E-12</v>
      </c>
      <c r="CX6">
        <f t="shared" ref="CX6:CX20" si="26">IFERROR((R6+AH6+AX6)/$F$2,"")</f>
        <v>2.6052694280439559E-13</v>
      </c>
      <c r="CY6">
        <f t="shared" ref="CY6:CY20" si="27">IFERROR((S6+AI6+AY6)/$F$2,"")</f>
        <v>1.0133340996923074E-6</v>
      </c>
      <c r="CZ6">
        <f t="shared" ref="CZ6:CZ20" si="28">IFERROR((T6+AJ6+AZ6)/$F$2,"")</f>
        <v>1.9375339328703297E-8</v>
      </c>
      <c r="DA6">
        <f t="shared" ref="DA6:DA20" si="29">IFERROR((U6+AK6+BA6)/$F$2,"")</f>
        <v>1.5280213239560441E-7</v>
      </c>
      <c r="DB6">
        <f t="shared" ref="DB6:DB20" si="30">IFERROR((V6+AL6+BB6)/$F$2,"")</f>
        <v>3.8589741046153846E-6</v>
      </c>
      <c r="DC6">
        <f t="shared" ref="DC6:DC20" si="31">IFERROR((W6+AM6+BC6)/$F$2,"")</f>
        <v>2.9296598623648347E-3</v>
      </c>
      <c r="DD6">
        <f t="shared" ref="DD6:DD20" si="32">IFERROR((X6+AN6+BD6)/$F$2,"")</f>
        <v>9.8556465230769242E-4</v>
      </c>
      <c r="DE6">
        <f t="shared" ref="DE6:DE20" si="33">IFERROR((Y6+AO6+BE6)/$F$2,"")</f>
        <v>4.1465665687912078E-5</v>
      </c>
      <c r="DF6">
        <f t="shared" ref="DF6:DF20" si="34">IFERROR((Z6+AP6+BF6)/$F$2,"")</f>
        <v>2.1662541953406593E-3</v>
      </c>
      <c r="DG6">
        <f t="shared" ref="DG6:DG20" si="35">IFERROR((AA6+AQ6+BG6)/$F$2,"")</f>
        <v>5.4711129540923072E-10</v>
      </c>
      <c r="DH6" s="5">
        <f>IFERROR(((((L6+AB6)*(1/$H6))+AR6)/$F$2)/($B$2*('CAR.CAP_per person'!B$2)/(_xlfn.XLOOKUP($E$2,EU_countries_GDP!$A$2:$A$29,EU_countries_GDP!$E$2:$E$29))),"")</f>
        <v>7.0843218899413786E-3</v>
      </c>
      <c r="DI6" s="5">
        <f>IFERROR(((((M6+AC6)*(1/$H6))+AS6)/$F$2)/($B$2*('CAR.CAP_per person'!C$2)/(_xlfn.XLOOKUP($E$2,EU_countries_GDP!$A$2:$A$29,EU_countries_GDP!$E$2:$E$29))),"")</f>
        <v>2.2496748879806404E-6</v>
      </c>
      <c r="DJ6" s="5">
        <f>IFERROR(((((N6+AD6)*(1/$H6))+AT6)/$F$2)/($B$2*('CAR.CAP_per person'!D$2)/(_xlfn.XLOOKUP($E$2,EU_countries_GDP!$A$2:$A$29,EU_countries_GDP!$E$2:$E$29))),"")</f>
        <v>2.8617274243629244E-5</v>
      </c>
      <c r="DK6" s="5">
        <f>IFERROR(((((O6+AE6)*(1/$H6))+AU6)/$F$2)/($B$2*('CAR.CAP_per person'!E$2)/(_xlfn.XLOOKUP($E$2,EU_countries_GDP!$A$2:$A$29,EU_countries_GDP!$E$2:$E$29))),"")</f>
        <v>2.8678482222716184E-4</v>
      </c>
      <c r="DL6" s="5">
        <f>IFERROR(((((P6+AF6)*(1/$H6))+AV6)/$F$2)/($B$2*('CAR.CAP_per person'!F$2)/(_xlfn.XLOOKUP($E$2,EU_countries_GDP!$A$2:$A$29,EU_countries_GDP!$E$2:$E$29))),"")</f>
        <v>2.6436920483688784E-3</v>
      </c>
      <c r="DM6" s="5">
        <f>IFERROR(((((Q6+AG6)*(1/$H6))+AW6)/$F$2)/($B$2*('CAR.CAP_per person'!G$2)/(_xlfn.XLOOKUP($E$2,EU_countries_GDP!$A$2:$A$29,EU_countries_GDP!$E$2:$E$29))),"")</f>
        <v>4.4259434244804625E-4</v>
      </c>
      <c r="DN6" s="5">
        <f>IFERROR(((((R6+AH6)*(1/$H6))+AX6)/$F$2)/($B$2*('CAR.CAP_per person'!H$2)/(_xlfn.XLOOKUP($E$2,EU_countries_GDP!$A$2:$A$29,EU_countries_GDP!$E$2:$E$29))),"")</f>
        <v>1.9053722765955479E-5</v>
      </c>
      <c r="DO6" s="5">
        <f>IFERROR(((((S6+AI6)*(1/$H6))+AY6)/$F$2)/($B$2*('CAR.CAP_per person'!I$2)/(_xlfn.XLOOKUP($E$2,EU_countries_GDP!$A$2:$A$29,EU_countries_GDP!$E$2:$E$29))),"")</f>
        <v>1.8336039452640423E-4</v>
      </c>
      <c r="DP6" s="5">
        <f>IFERROR(((((T6+AJ6)*(1/$H6))+AZ6)/$F$2)/($B$2*('CAR.CAP_per person'!J$2)/(_xlfn.XLOOKUP($E$2,EU_countries_GDP!$A$2:$A$29,EU_countries_GDP!$E$2:$E$29))),"")</f>
        <v>1.2979609006056791E-3</v>
      </c>
      <c r="DQ6" s="5">
        <f>IFERROR(((((U6+AK6)*(1/$H6))+BA6)/$F$2)/($B$2*('CAR.CAP_per person'!K$2)/(_xlfn.XLOOKUP($E$2,EU_countries_GDP!$A$2:$A$29,EU_countries_GDP!$E$2:$E$29))),"")</f>
        <v>2.6054163086363497E-4</v>
      </c>
      <c r="DR6" s="5">
        <f>IFERROR(((((V6+AL6)*(1/$H6))+BB6)/$F$2)/($B$2*('CAR.CAP_per person'!L$2)/(_xlfn.XLOOKUP($E$2,EU_countries_GDP!$A$2:$A$29,EU_countries_GDP!$E$2:$E$29))),"")</f>
        <v>9.1537986154096115E-5</v>
      </c>
      <c r="DS6" s="5">
        <f>IFERROR(((((W6+AM6)*(1/$H6))+BC6)/$F$2)/($B$2*('CAR.CAP_per person'!M$2)/(_xlfn.XLOOKUP($E$2,EU_countries_GDP!$A$2:$A$29,EU_countries_GDP!$E$2:$E$29))),"")</f>
        <v>2.4742561321170892E-3</v>
      </c>
      <c r="DT6" s="5">
        <f>IFERROR(((((X6+AN6)*(1/$H6))+BD6)/$F$2)/($B$2*('CAR.CAP_per person'!N$2)/(_xlfn.XLOOKUP($E$2,EU_countries_GDP!$A$2:$A$29,EU_countries_GDP!$E$2:$E$29))),"")</f>
        <v>2.7167389693315998E-2</v>
      </c>
      <c r="DU6" s="5">
        <f>IFERROR(((((Y6+AO6)*(1/$H6))+BE6)/$F$2)/($B$2*('CAR.CAP_per person'!O$2)/(_xlfn.XLOOKUP($E$2,EU_countries_GDP!$A$2:$A$29,EU_countries_GDP!$E$2:$E$29))),"")</f>
        <v>8.6525882463285364E-5</v>
      </c>
      <c r="DV6" s="5">
        <f>IFERROR(((((Z6+AP6)*(1/$H6))+BF6)/$F$2)/($B$2*('CAR.CAP_per person'!P$2)/(_xlfn.XLOOKUP($E$2,EU_countries_GDP!$A$2:$A$29,EU_countries_GDP!$E$2:$E$29))),"")</f>
        <v>3.7794776208342293E-3</v>
      </c>
      <c r="DW6" s="5">
        <f>IFERROR(((((AA6+AQ6)*(1/$H6))+BG6)/$F$2)/($B$2*('CAR.CAP_per person'!Q$2)/(_xlfn.XLOOKUP($E$2,EU_countries_GDP!$A$2:$A$29,EU_countries_GDP!$E$2:$E$29))),"")</f>
        <v>9.6269021341695272E-4</v>
      </c>
    </row>
    <row r="7" spans="1:127">
      <c r="A7" t="s">
        <v>233</v>
      </c>
      <c r="B7" t="str">
        <f>_xlfn.XLOOKUP(D7,Table5[Ingredient],Table5[Category],"",FALSE)</f>
        <v>Dairy products</v>
      </c>
      <c r="C7" s="33" t="s">
        <v>177</v>
      </c>
      <c r="D7" s="33" t="s">
        <v>184</v>
      </c>
      <c r="E7" s="33">
        <v>5.1200000000000002E-2</v>
      </c>
      <c r="F7" s="33" t="s">
        <v>189</v>
      </c>
      <c r="G7" s="33" t="s">
        <v>180</v>
      </c>
      <c r="H7" s="91">
        <f>Dataset_IT!L4</f>
        <v>0.13768992873470484</v>
      </c>
      <c r="I7" s="33"/>
      <c r="J7" s="37">
        <f>IFERROR(INDEX('AveragePrices&amp;Codes'!G:AG, MATCH($D7, 'AveragePrices&amp;Codes'!$A:$A, 0), MATCH(Tool_Italy!$E$2, 'AveragePrices&amp;Codes'!$G$1:$AG$1, 0)),"")</f>
        <v>5.7575902499999998</v>
      </c>
      <c r="K7" s="37">
        <f>IFERROR(E7/(_xlfn.XLOOKUP(A7,Dataset_IT!$Q$2:$Q$9,Dataset_IT!$R$2:$R$9)),"")</f>
        <v>9.3090909090909097E-4</v>
      </c>
      <c r="L7">
        <f>IFERROR(IF($F7="Raw",_xlfn.XLOOKUP(_xlfn.XLOOKUP(Tool_Italy!$D7,'AveragePrices&amp;Codes'!$A:$A,'AveragePrices&amp;Codes'!$B:$B),AGRIBALYSE_Raw!$B:$B,AGRIBALYSE_Raw!O:O)*$E7,_xlfn.XLOOKUP(_xlfn.XLOOKUP(Tool_Italy!$D7,'AveragePrices&amp;Codes'!$A:$A,'AveragePrices&amp;Codes'!$B:$B),AGRIBALYSE_Cooked!$C:$C,AGRIBALYSE_Cooked!P:P)*$E7),"")</f>
        <v>0.40675781632000002</v>
      </c>
      <c r="M7">
        <f>IFERROR(IF($F7="Raw",_xlfn.XLOOKUP(_xlfn.XLOOKUP(Tool_Italy!$D7,'AveragePrices&amp;Codes'!$A:$A,'AveragePrices&amp;Codes'!$B:$B),AGRIBALYSE_Raw!$B:$B,AGRIBALYSE_Raw!P:P)*$E7,_xlfn.XLOOKUP(_xlfn.XLOOKUP(Tool_Italy!$D7,'AveragePrices&amp;Codes'!$A:$A,'AveragePrices&amp;Codes'!$B:$B),AGRIBALYSE_Cooked!$C:$C,AGRIBALYSE_Cooked!Q:Q)*$E7),"")</f>
        <v>3.5274527232000003E-9</v>
      </c>
      <c r="N7">
        <f>IFERROR(IF($F7="Raw",_xlfn.XLOOKUP(_xlfn.XLOOKUP(Tool_Italy!$D7,'AveragePrices&amp;Codes'!$A:$A,'AveragePrices&amp;Codes'!$B:$B),AGRIBALYSE_Raw!$B:$B,AGRIBALYSE_Raw!Q:Q)*$E7,_xlfn.XLOOKUP(_xlfn.XLOOKUP(Tool_Italy!$D7,'AveragePrices&amp;Codes'!$A:$A,'AveragePrices&amp;Codes'!$B:$B),AGRIBALYSE_Cooked!$C:$C,AGRIBALYSE_Cooked!R:R)*$E7),"")</f>
        <v>3.6296264703999999E-2</v>
      </c>
      <c r="O7">
        <f>IFERROR(IF($F7="Raw",_xlfn.XLOOKUP(_xlfn.XLOOKUP(Tool_Italy!$D7,'AveragePrices&amp;Codes'!$A:$A,'AveragePrices&amp;Codes'!$B:$B),AGRIBALYSE_Raw!$B:$B,AGRIBALYSE_Raw!R:R)*$E7,_xlfn.XLOOKUP(_xlfn.XLOOKUP(Tool_Italy!$D7,'AveragePrices&amp;Codes'!$A:$A,'AveragePrices&amp;Codes'!$B:$B),AGRIBALYSE_Cooked!$C:$C,AGRIBALYSE_Cooked!S:S)*$E7),"")</f>
        <v>7.1855226880000007E-4</v>
      </c>
      <c r="P7">
        <f>IFERROR(IF($F7="Raw",_xlfn.XLOOKUP(_xlfn.XLOOKUP(Tool_Italy!$D7,'AveragePrices&amp;Codes'!$A:$A,'AveragePrices&amp;Codes'!$B:$B),AGRIBALYSE_Raw!$B:$B,AGRIBALYSE_Raw!S:S)*$E7,_xlfn.XLOOKUP(_xlfn.XLOOKUP(Tool_Italy!$D7,'AveragePrices&amp;Codes'!$A:$A,'AveragePrices&amp;Codes'!$B:$B),AGRIBALYSE_Cooked!$C:$C,AGRIBALYSE_Cooked!T:T)*$E7),"")</f>
        <v>3.6124069888000005E-8</v>
      </c>
      <c r="Q7">
        <f>IFERROR(IF($F7="Raw",_xlfn.XLOOKUP(_xlfn.XLOOKUP(Tool_Italy!$D7,'AveragePrices&amp;Codes'!$A:$A,'AveragePrices&amp;Codes'!$B:$B),AGRIBALYSE_Raw!$B:$B,AGRIBALYSE_Raw!T:T)*$E7,_xlfn.XLOOKUP(_xlfn.XLOOKUP(Tool_Italy!$D7,'AveragePrices&amp;Codes'!$A:$A,'AveragePrices&amp;Codes'!$B:$B),AGRIBALYSE_Cooked!$C:$C,AGRIBALYSE_Cooked!U:U)*$E7),"")</f>
        <v>5.0699339264E-9</v>
      </c>
      <c r="R7">
        <f>IFERROR(IF($F7="Raw",_xlfn.XLOOKUP(_xlfn.XLOOKUP(Tool_Italy!$D7,'AveragePrices&amp;Codes'!$A:$A,'AveragePrices&amp;Codes'!$B:$B),AGRIBALYSE_Raw!$B:$B,AGRIBALYSE_Raw!U:U)*$E7,_xlfn.XLOOKUP(_xlfn.XLOOKUP(Tool_Italy!$D7,'AveragePrices&amp;Codes'!$A:$A,'AveragePrices&amp;Codes'!$B:$B),AGRIBALYSE_Cooked!$C:$C,AGRIBALYSE_Cooked!V:V)*$E7),"")</f>
        <v>1.9900734976000003E-10</v>
      </c>
      <c r="S7">
        <f>IFERROR(IF($F7="Raw",_xlfn.XLOOKUP(_xlfn.XLOOKUP(Tool_Italy!$D7,'AveragePrices&amp;Codes'!$A:$A,'AveragePrices&amp;Codes'!$B:$B),AGRIBALYSE_Raw!$B:$B,AGRIBALYSE_Raw!V:V)*$E7,_xlfn.XLOOKUP(_xlfn.XLOOKUP(Tool_Italy!$D7,'AveragePrices&amp;Codes'!$A:$A,'AveragePrices&amp;Codes'!$B:$B),AGRIBALYSE_Cooked!$C:$C,AGRIBALYSE_Cooked!W:W)*$E7),"")</f>
        <v>5.1878819840000005E-3</v>
      </c>
      <c r="T7">
        <f>IFERROR(IF($F7="Raw",_xlfn.XLOOKUP(_xlfn.XLOOKUP(Tool_Italy!$D7,'AveragePrices&amp;Codes'!$A:$A,'AveragePrices&amp;Codes'!$B:$B),AGRIBALYSE_Raw!$B:$B,AGRIBALYSE_Raw!W:W)*$E7,_xlfn.XLOOKUP(_xlfn.XLOOKUP(Tool_Italy!$D7,'AveragePrices&amp;Codes'!$A:$A,'AveragePrices&amp;Codes'!$B:$B),AGRIBALYSE_Cooked!$C:$C,AGRIBALYSE_Cooked!X:X)*$E7),"")</f>
        <v>2.8586927103999999E-5</v>
      </c>
      <c r="U7">
        <f>IFERROR(IF($F7="Raw",_xlfn.XLOOKUP(_xlfn.XLOOKUP(Tool_Italy!$D7,'AveragePrices&amp;Codes'!$A:$A,'AveragePrices&amp;Codes'!$B:$B),AGRIBALYSE_Raw!$B:$B,AGRIBALYSE_Raw!X:X)*$E7,_xlfn.XLOOKUP(_xlfn.XLOOKUP(Tool_Italy!$D7,'AveragePrices&amp;Codes'!$A:$A,'AveragePrices&amp;Codes'!$B:$B),AGRIBALYSE_Cooked!$C:$C,AGRIBALYSE_Cooked!Y:Y)*$E7),"")</f>
        <v>1.3882034176000001E-3</v>
      </c>
      <c r="V7">
        <f>IFERROR(IF($F7="Raw",_xlfn.XLOOKUP(_xlfn.XLOOKUP(Tool_Italy!$D7,'AveragePrices&amp;Codes'!$A:$A,'AveragePrices&amp;Codes'!$B:$B),AGRIBALYSE_Raw!$B:$B,AGRIBALYSE_Raw!Y:Y)*$E7,_xlfn.XLOOKUP(_xlfn.XLOOKUP(Tool_Italy!$D7,'AveragePrices&amp;Codes'!$A:$A,'AveragePrices&amp;Codes'!$B:$B),AGRIBALYSE_Cooked!$C:$C,AGRIBALYSE_Cooked!Z:Z)*$E7),"")</f>
        <v>2.2526964223999999E-2</v>
      </c>
      <c r="W7">
        <f>IFERROR(IF($F7="Raw",_xlfn.XLOOKUP(_xlfn.XLOOKUP(Tool_Italy!$D7,'AveragePrices&amp;Codes'!$A:$A,'AveragePrices&amp;Codes'!$B:$B),AGRIBALYSE_Raw!$B:$B,AGRIBALYSE_Raw!Z:Z)*$E7,_xlfn.XLOOKUP(_xlfn.XLOOKUP(Tool_Italy!$D7,'AveragePrices&amp;Codes'!$A:$A,'AveragePrices&amp;Codes'!$B:$B),AGRIBALYSE_Cooked!$C:$C,AGRIBALYSE_Cooked!AA:AA)*$E7),"")</f>
        <v>5.1597769728000005</v>
      </c>
      <c r="X7">
        <f>IFERROR(IF($F7="Raw",_xlfn.XLOOKUP(_xlfn.XLOOKUP(Tool_Italy!$D7,'AveragePrices&amp;Codes'!$A:$A,'AveragePrices&amp;Codes'!$B:$B),AGRIBALYSE_Raw!$B:$B,AGRIBALYSE_Raw!AA:AA)*$E7,_xlfn.XLOOKUP(_xlfn.XLOOKUP(Tool_Italy!$D7,'AveragePrices&amp;Codes'!$A:$A,'AveragePrices&amp;Codes'!$B:$B),AGRIBALYSE_Cooked!$C:$C,AGRIBALYSE_Cooked!AB:AB)*$E7),"")</f>
        <v>20.285837312000002</v>
      </c>
      <c r="Y7">
        <f>IFERROR(IF($F7="Raw",_xlfn.XLOOKUP(_xlfn.XLOOKUP(Tool_Italy!$D7,'AveragePrices&amp;Codes'!$A:$A,'AveragePrices&amp;Codes'!$B:$B),AGRIBALYSE_Raw!$B:$B,AGRIBALYSE_Raw!AB:AB)*$E7,_xlfn.XLOOKUP(_xlfn.XLOOKUP(Tool_Italy!$D7,'AveragePrices&amp;Codes'!$A:$A,'AveragePrices&amp;Codes'!$B:$B),AGRIBALYSE_Cooked!$C:$C,AGRIBALYSE_Cooked!AC:AC)*$E7),"")</f>
        <v>4.4328283648000004E-2</v>
      </c>
      <c r="Z7">
        <f>IFERROR(IF($F7="Raw",_xlfn.XLOOKUP(_xlfn.XLOOKUP(Tool_Italy!$D7,'AveragePrices&amp;Codes'!$A:$A,'AveragePrices&amp;Codes'!$B:$B),AGRIBALYSE_Raw!$B:$B,AGRIBALYSE_Raw!AC:AC)*$E7,_xlfn.XLOOKUP(_xlfn.XLOOKUP(Tool_Italy!$D7,'AveragePrices&amp;Codes'!$A:$A,'AveragePrices&amp;Codes'!$B:$B),AGRIBALYSE_Cooked!$C:$C,AGRIBALYSE_Cooked!AD:AD)*$E7),"")</f>
        <v>1.6526739455999999</v>
      </c>
      <c r="AA7">
        <f>IFERROR(IF($F7="Raw",_xlfn.XLOOKUP(_xlfn.XLOOKUP(Tool_Italy!$D7,'AveragePrices&amp;Codes'!$A:$A,'AveragePrices&amp;Codes'!$B:$B),AGRIBALYSE_Raw!$B:$B,AGRIBALYSE_Raw!AD:AD)*$E7,_xlfn.XLOOKUP(_xlfn.XLOOKUP(Tool_Italy!$D7,'AveragePrices&amp;Codes'!$A:$A,'AveragePrices&amp;Codes'!$B:$B),AGRIBALYSE_Cooked!$C:$C,AGRIBALYSE_Cooked!AE:AE)*$E7),"")</f>
        <v>8.7427834880000002E-7</v>
      </c>
      <c r="AB7" cm="1">
        <f t="array" ref="AB7">IFERROR(_xlfn.XLOOKUP(Tool_Italy!$F7&amp;$E$2,'Cooking methods'!$A:$A&amp;'Cooking methods'!$B:$B,'Cooking methods'!C:C)*$E7,"")</f>
        <v>0</v>
      </c>
      <c r="AC7" cm="1">
        <f t="array" ref="AC7">IFERROR(_xlfn.XLOOKUP(Tool_Italy!$F7&amp;$E$2,'Cooking methods'!$A:$A&amp;'Cooking methods'!$B:$B,'Cooking methods'!D:D)*$E7,"")</f>
        <v>0</v>
      </c>
      <c r="AD7" cm="1">
        <f t="array" ref="AD7">IFERROR(_xlfn.XLOOKUP(Tool_Italy!$F7&amp;$E$2,'Cooking methods'!$A:$A&amp;'Cooking methods'!$B:$B,'Cooking methods'!E:E)*$E7,"")</f>
        <v>0</v>
      </c>
      <c r="AE7" cm="1">
        <f t="array" ref="AE7">IFERROR(_xlfn.XLOOKUP(Tool_Italy!$F7&amp;$E$2,'Cooking methods'!$A:$A&amp;'Cooking methods'!$B:$B,'Cooking methods'!F:F)*$E7,"")</f>
        <v>0</v>
      </c>
      <c r="AF7" cm="1">
        <f t="array" ref="AF7">IFERROR(_xlfn.XLOOKUP(Tool_Italy!$F7&amp;$E$2,'Cooking methods'!$A:$A&amp;'Cooking methods'!$B:$B,'Cooking methods'!G:G)*$E7,"")</f>
        <v>0</v>
      </c>
      <c r="AG7" cm="1">
        <f t="array" ref="AG7">IFERROR(_xlfn.XLOOKUP(Tool_Italy!$F7&amp;$E$2,'Cooking methods'!$A:$A&amp;'Cooking methods'!$B:$B,'Cooking methods'!H:H)*$E7,"")</f>
        <v>0</v>
      </c>
      <c r="AH7" cm="1">
        <f t="array" ref="AH7">IFERROR(_xlfn.XLOOKUP(Tool_Italy!$F7&amp;$E$2,'Cooking methods'!$A:$A&amp;'Cooking methods'!$B:$B,'Cooking methods'!I:I)*$E7,"")</f>
        <v>0</v>
      </c>
      <c r="AI7" cm="1">
        <f t="array" ref="AI7">IFERROR(_xlfn.XLOOKUP(Tool_Italy!$F7&amp;$E$2,'Cooking methods'!$A:$A&amp;'Cooking methods'!$B:$B,'Cooking methods'!J:J)*$E7,"")</f>
        <v>0</v>
      </c>
      <c r="AJ7" cm="1">
        <f t="array" ref="AJ7">IFERROR(_xlfn.XLOOKUP(Tool_Italy!$F7&amp;$E$2,'Cooking methods'!$A:$A&amp;'Cooking methods'!$B:$B,'Cooking methods'!K:K)*$E7,"")</f>
        <v>0</v>
      </c>
      <c r="AK7" cm="1">
        <f t="array" ref="AK7">IFERROR(_xlfn.XLOOKUP(Tool_Italy!$F7&amp;$E$2,'Cooking methods'!$A:$A&amp;'Cooking methods'!$B:$B,'Cooking methods'!L:L)*$E7,"")</f>
        <v>0</v>
      </c>
      <c r="AL7" cm="1">
        <f t="array" ref="AL7">IFERROR(_xlfn.XLOOKUP(Tool_Italy!$F7&amp;$E$2,'Cooking methods'!$A:$A&amp;'Cooking methods'!$B:$B,'Cooking methods'!M:M)*$E7,"")</f>
        <v>0</v>
      </c>
      <c r="AM7" cm="1">
        <f t="array" ref="AM7">IFERROR(_xlfn.XLOOKUP(Tool_Italy!$F7&amp;$E$2,'Cooking methods'!$A:$A&amp;'Cooking methods'!$B:$B,'Cooking methods'!N:N)*$E7,"")</f>
        <v>0</v>
      </c>
      <c r="AN7" cm="1">
        <f t="array" ref="AN7">IFERROR(_xlfn.XLOOKUP(Tool_Italy!$F7&amp;$E$2,'Cooking methods'!$A:$A&amp;'Cooking methods'!$B:$B,'Cooking methods'!O:O)*$E7,"")</f>
        <v>0</v>
      </c>
      <c r="AO7" cm="1">
        <f t="array" ref="AO7">IFERROR(_xlfn.XLOOKUP(Tool_Italy!$F7&amp;$E$2,'Cooking methods'!$A:$A&amp;'Cooking methods'!$B:$B,'Cooking methods'!P:P)*$E7,"")</f>
        <v>0</v>
      </c>
      <c r="AP7" cm="1">
        <f t="array" ref="AP7">IFERROR(_xlfn.XLOOKUP(Tool_Italy!$F7&amp;$E$2,'Cooking methods'!$A:$A&amp;'Cooking methods'!$B:$B,'Cooking methods'!Q:Q)*$E7,"")</f>
        <v>0</v>
      </c>
      <c r="AQ7" cm="1">
        <f t="array" ref="AQ7">IFERROR(_xlfn.XLOOKUP(Tool_Italy!$F7&amp;$E$2,'Cooking methods'!$A:$A&amp;'Cooking methods'!$B:$B,'Cooking methods'!R:R)*$E7,"")</f>
        <v>0</v>
      </c>
      <c r="AR7" cm="1">
        <f t="array" ref="AR7">IFERROR(_xlfn.XLOOKUP(Tool_Italy!$G7&amp;$E$2,'Waste management'!$A:$A&amp;'Waste management'!$B:$B,'Waste management'!C:C)*$E7,"")</f>
        <v>2.9445120000000003E-3</v>
      </c>
      <c r="AS7" cm="1">
        <f t="array" ref="AS7">IFERROR(_xlfn.XLOOKUP(Tool_Italy!$G7&amp;$E$2,'Waste management'!$A:$A&amp;'Waste management'!$B:$B,'Waste management'!D:D)*$E7,"")</f>
        <v>2.1157017600000002E-11</v>
      </c>
      <c r="AT7" cm="1">
        <f t="array" ref="AT7">IFERROR(_xlfn.XLOOKUP(Tool_Italy!$G7&amp;$E$2,'Waste management'!$A:$A&amp;'Waste management'!$B:$B,'Waste management'!E:E)*$E7,"")</f>
        <v>4.5056000000000004E-5</v>
      </c>
      <c r="AU7" cm="1">
        <f t="array" ref="AU7">IFERROR(_xlfn.XLOOKUP(Tool_Italy!$G7&amp;$E$2,'Waste management'!$A:$A&amp;'Waste management'!$B:$B,'Waste management'!F:F)*$E7,"")</f>
        <v>6.6559999999999995E-6</v>
      </c>
      <c r="AV7" cm="1">
        <f t="array" ref="AV7">IFERROR(_xlfn.XLOOKUP(Tool_Italy!$G7&amp;$E$2,'Waste management'!$A:$A&amp;'Waste management'!$B:$B,'Waste management'!G:G)*$E7,"")</f>
        <v>5.9497472E-10</v>
      </c>
      <c r="AW7" cm="1">
        <f t="array" ref="AW7">IFERROR(_xlfn.XLOOKUP(Tool_Italy!$G7&amp;$E$2,'Waste management'!$A:$A&amp;'Waste management'!$B:$B,'Waste management'!H:H)*$E7,"")</f>
        <v>1.9441203199999999E-11</v>
      </c>
      <c r="AX7" cm="1">
        <f t="array" ref="AX7">IFERROR(_xlfn.XLOOKUP(Tool_Italy!$G7&amp;$E$2,'Waste management'!$A:$A&amp;'Waste management'!$B:$B,'Waste management'!I:I)*$E7,"")</f>
        <v>1.38921472E-11</v>
      </c>
      <c r="AY7" cm="1">
        <f t="array" ref="AY7">IFERROR(_xlfn.XLOOKUP(Tool_Italy!$G7&amp;$E$2,'Waste management'!$A:$A&amp;'Waste management'!$B:$B,'Waste management'!J:J)*$E7,"")</f>
        <v>1.1315200000000002E-4</v>
      </c>
      <c r="AZ7" cm="1">
        <f t="array" ref="AZ7">IFERROR(_xlfn.XLOOKUP(Tool_Italy!$G7&amp;$E$2,'Waste management'!$A:$A&amp;'Waste management'!$B:$B,'Waste management'!K:K)*$E7,"")</f>
        <v>1.8184345600000001E-7</v>
      </c>
      <c r="BA7" cm="1">
        <f t="array" ref="BA7">IFERROR(_xlfn.XLOOKUP(Tool_Italy!$G7&amp;$E$2,'Waste management'!$A:$A&amp;'Waste management'!$B:$B,'Waste management'!L:L)*$E7,"")</f>
        <v>4.9850470400000001E-6</v>
      </c>
      <c r="BB7" cm="1">
        <f t="array" ref="BB7">IFERROR(_xlfn.XLOOKUP(Tool_Italy!$G7&amp;$E$2,'Waste management'!$A:$A&amp;'Waste management'!$B:$B,'Waste management'!M:M)*$E7,"")</f>
        <v>4.9919999999999999E-4</v>
      </c>
      <c r="BC7" cm="1">
        <f t="array" ref="BC7">IFERROR(_xlfn.XLOOKUP(Tool_Italy!$G7&amp;$E$2,'Waste management'!$A:$A&amp;'Waste management'!$B:$B,'Waste management'!N:N)*$E7,"")</f>
        <v>0.42880409600000002</v>
      </c>
      <c r="BD7" cm="1">
        <f t="array" ref="BD7">IFERROR(_xlfn.XLOOKUP(Tool_Italy!$G7&amp;$E$2,'Waste management'!$A:$A&amp;'Waste management'!$B:$B,'Waste management'!O:O)*$E7,"")</f>
        <v>2.7882496E-2</v>
      </c>
      <c r="BE7" cm="1">
        <f t="array" ref="BE7">IFERROR(_xlfn.XLOOKUP(Tool_Italy!$G7&amp;$E$2,'Waste management'!$A:$A&amp;'Waste management'!$B:$B,'Waste management'!P:P)*$E7,"")</f>
        <v>5.8572800000000009E-4</v>
      </c>
      <c r="BF7" cm="1">
        <f t="array" ref="BF7">IFERROR(_xlfn.XLOOKUP(Tool_Italy!$G7&amp;$E$2,'Waste management'!$A:$A&amp;'Waste management'!$B:$B,'Waste management'!Q:Q)*$E7,"")</f>
        <v>1.8438144E-2</v>
      </c>
      <c r="BG7" cm="1">
        <f t="array" ref="BG7">IFERROR(_xlfn.XLOOKUP(Tool_Italy!$G7&amp;$E$2,'Waste management'!$A:$A&amp;'Waste management'!$B:$B,'Waste management'!R:R)*$E7,"")</f>
        <v>5.7254400000000004E-9</v>
      </c>
      <c r="BH7">
        <f>IFERROR((L7+AR7+AB7)*_xlfn.XLOOKUP(Tool_Italy!BH$4,Monetization_Factors!$A:$A,Monetization_Factors!$D:$D),"")</f>
        <v>5.3302629493896275E-2</v>
      </c>
      <c r="BI7">
        <f>IFERROR((M7+AS7+AC7)*_xlfn.XLOOKUP(Tool_Italy!BI$4,Monetization_Factors!$A:$A,Monetization_Factors!$D:$D),"")</f>
        <v>1.4205452792850205E-7</v>
      </c>
      <c r="BJ7">
        <f>IFERROR((N7+AT7+AD7)*_xlfn.XLOOKUP(Tool_Italy!BJ$4,Monetization_Factors!$A:$A,Monetization_Factors!$D:$D),"")</f>
        <v>5.546351627345558E-5</v>
      </c>
      <c r="BK7">
        <f>IFERROR((O7+AU7+AE7)*_xlfn.XLOOKUP(Tool_Italy!BK$4,Monetization_Factors!$A:$A,Monetization_Factors!$D:$D),"")</f>
        <v>1.09772860198094E-3</v>
      </c>
      <c r="BL7">
        <f>IFERROR((P7+AV7+AF7)*_xlfn.XLOOKUP(Tool_Italy!BL$4,Monetization_Factors!$A:$A,Monetization_Factors!$D:$D),"")</f>
        <v>3.6655667017871554E-2</v>
      </c>
      <c r="BM7">
        <f>IFERROR((Q7+AW7+AG7)*_xlfn.XLOOKUP(Tool_Italy!BM$4,Monetization_Factors!$A:$A,Monetization_Factors!$D:$D),"")</f>
        <v>1.0568647520860211E-3</v>
      </c>
      <c r="BN7">
        <f>IFERROR((R7+AX7+AH7)*_xlfn.XLOOKUP(Tool_Italy!BN$4,Monetization_Factors!$A:$A,Monetization_Factors!$D:$D),"")</f>
        <v>2.4475806395411959E-4</v>
      </c>
      <c r="BO7">
        <f>IFERROR((S7+AY7+AI7)*_xlfn.XLOOKUP(Tool_Italy!BO$4,Monetization_Factors!$A:$A,Monetization_Factors!$D:$D),"")</f>
        <v>2.321001896665537E-3</v>
      </c>
      <c r="BP7">
        <f>IFERROR((T7+AZ7+AJ7)*_xlfn.XLOOKUP(Tool_Italy!BP$4,Monetization_Factors!$A:$A,Monetization_Factors!$D:$D),"")</f>
        <v>7.0178289157638187E-5</v>
      </c>
      <c r="BQ7">
        <f>IFERROR((U7+BA7+AK7)*_xlfn.XLOOKUP(Tool_Italy!BQ$4,Monetization_Factors!$A:$A,Monetization_Factors!$D:$D),"")</f>
        <v>5.699076480458142E-3</v>
      </c>
      <c r="BR7" t="str">
        <f>IFERROR((V7+BB7+AL7)*_xlfn.XLOOKUP(Tool_Italy!BR$4,Monetization_Factors!$A:$A,Monetization_Factors!$D:$D),"")</f>
        <v/>
      </c>
      <c r="BS7">
        <f>IFERROR((W7+BC7+AM7)*_xlfn.XLOOKUP(Tool_Italy!BS$4,Monetization_Factors!$A:$A,Monetization_Factors!$D:$D),"")</f>
        <v>2.7195560820275486E-4</v>
      </c>
      <c r="BT7">
        <f>IFERROR((X7+BD7+AN7)*_xlfn.XLOOKUP(Tool_Italy!BT$4,Monetization_Factors!$A:$A,Monetization_Factors!$D:$D),"")</f>
        <v>4.5233096882129507E-3</v>
      </c>
      <c r="BU7">
        <f>IFERROR((Y7+BE7+AO7)*_xlfn.XLOOKUP(Tool_Italy!BU$4,Monetization_Factors!$A:$A,Monetization_Factors!$D:$D),"")</f>
        <v>2.8542527105114161E-4</v>
      </c>
      <c r="BV7">
        <f>IFERROR((Z7+BF7+AP7)*_xlfn.XLOOKUP(Tool_Italy!BV$4,Monetization_Factors!$A:$A,Monetization_Factors!$D:$D),"")</f>
        <v>2.7594744348237968E-3</v>
      </c>
      <c r="BW7">
        <f>IFERROR((AA7+BG7+AQ7)*_xlfn.XLOOKUP(Tool_Italy!BW$4,Monetization_Factors!$A:$A,Monetization_Factors!$D:$D),"")</f>
        <v>1.8384332907239914E-6</v>
      </c>
      <c r="BX7" s="38" cm="1">
        <f t="array" ref="BX7">IFERROR(_xlfn.IFS(I7&lt;&gt;0,I7*E7,I7="",J7*E7),"")</f>
        <v>0.29478862080000001</v>
      </c>
      <c r="BY7" s="38">
        <f t="shared" si="2"/>
        <v>0.10264643712199484</v>
      </c>
      <c r="BZ7" s="38">
        <f>IFERROR(BY7+BX7,BY7)</f>
        <v>0.39743505792199485</v>
      </c>
      <c r="CA7" s="38">
        <f t="shared" si="3"/>
        <v>1.9739699446537468E-4</v>
      </c>
      <c r="CB7">
        <f t="shared" si="4"/>
        <v>0.40970232832000003</v>
      </c>
      <c r="CC7">
        <f t="shared" si="5"/>
        <v>3.5486097408000002E-9</v>
      </c>
      <c r="CD7">
        <f t="shared" si="6"/>
        <v>3.6341320704000001E-2</v>
      </c>
      <c r="CE7">
        <f t="shared" si="7"/>
        <v>7.2520826880000003E-4</v>
      </c>
      <c r="CF7">
        <f t="shared" si="8"/>
        <v>3.6719044608000005E-8</v>
      </c>
      <c r="CG7">
        <f t="shared" si="9"/>
        <v>5.0893751296000003E-9</v>
      </c>
      <c r="CH7">
        <f t="shared" si="10"/>
        <v>2.1289949696000002E-10</v>
      </c>
      <c r="CI7">
        <f t="shared" si="11"/>
        <v>5.3010339840000005E-3</v>
      </c>
      <c r="CJ7">
        <f t="shared" si="12"/>
        <v>2.876877056E-5</v>
      </c>
      <c r="CK7">
        <f t="shared" si="13"/>
        <v>1.3931884646400002E-3</v>
      </c>
      <c r="CL7">
        <f t="shared" si="14"/>
        <v>2.3026164224000001E-2</v>
      </c>
      <c r="CM7">
        <f t="shared" si="15"/>
        <v>5.5885810688000008</v>
      </c>
      <c r="CN7">
        <f t="shared" si="16"/>
        <v>20.313719808000002</v>
      </c>
      <c r="CO7">
        <f t="shared" si="17"/>
        <v>4.4914011648000005E-2</v>
      </c>
      <c r="CP7">
        <f t="shared" si="18"/>
        <v>1.6711120896</v>
      </c>
      <c r="CQ7">
        <f t="shared" si="19"/>
        <v>8.8000378879999998E-7</v>
      </c>
      <c r="CR7">
        <f t="shared" si="20"/>
        <v>7.8788909292307695E-4</v>
      </c>
      <c r="CS7">
        <f t="shared" si="21"/>
        <v>6.8242495015384617E-12</v>
      </c>
      <c r="CT7">
        <f t="shared" si="22"/>
        <v>6.9887155200000004E-5</v>
      </c>
      <c r="CU7">
        <f t="shared" si="23"/>
        <v>1.3946312861538461E-6</v>
      </c>
      <c r="CV7">
        <f t="shared" si="24"/>
        <v>7.0613547323076935E-11</v>
      </c>
      <c r="CW7">
        <f t="shared" si="25"/>
        <v>9.7872598646153855E-12</v>
      </c>
      <c r="CX7">
        <f t="shared" si="26"/>
        <v>4.0942210953846156E-13</v>
      </c>
      <c r="CY7">
        <f t="shared" si="27"/>
        <v>1.0194296123076924E-5</v>
      </c>
      <c r="CZ7">
        <f t="shared" si="28"/>
        <v>5.5324558769230766E-8</v>
      </c>
      <c r="DA7">
        <f t="shared" si="29"/>
        <v>2.679208585846154E-6</v>
      </c>
      <c r="DB7">
        <f t="shared" si="30"/>
        <v>4.4281085046153847E-5</v>
      </c>
      <c r="DC7">
        <f t="shared" si="31"/>
        <v>1.0747271286153848E-2</v>
      </c>
      <c r="DD7">
        <f t="shared" si="32"/>
        <v>3.9064845784615387E-2</v>
      </c>
      <c r="DE7">
        <f t="shared" si="33"/>
        <v>8.6373099323076939E-5</v>
      </c>
      <c r="DF7">
        <f t="shared" si="34"/>
        <v>3.2136770953846154E-3</v>
      </c>
      <c r="DG7">
        <f t="shared" si="35"/>
        <v>1.6923149784615383E-9</v>
      </c>
      <c r="DH7" s="5">
        <f>IFERROR(((((L7+AB7)*(1/$H7))+AR7)/$F$2)/($B$2*('CAR.CAP_per person'!B$2)/(_xlfn.XLOOKUP($E$2,EU_countries_GDP!$A$2:$A$29,EU_countries_GDP!$E$2:$E$29))),"")</f>
        <v>4.6923101571599957E-2</v>
      </c>
      <c r="DI7" s="5">
        <f>IFERROR(((((M7+AC7)*(1/$H7))+AS7)/$F$2)/($B$2*('CAR.CAP_per person'!C$2)/(_xlfn.XLOOKUP($E$2,EU_countries_GDP!$A$2:$A$29,EU_countries_GDP!$E$2:$E$29))),"")</f>
        <v>5.1378270607822159E-6</v>
      </c>
      <c r="DJ7" s="5">
        <f>IFERROR(((((N7+AD7)*(1/$H7))+AT7)/$F$2)/($B$2*('CAR.CAP_per person'!D$2)/(_xlfn.XLOOKUP($E$2,EU_countries_GDP!$A$2:$A$29,EU_countries_GDP!$E$2:$E$29))),"")</f>
        <v>5.4079860021110901E-5</v>
      </c>
      <c r="DK7" s="5">
        <f>IFERROR(((((O7+AE7)*(1/$H7))+AU7)/$F$2)/($B$2*('CAR.CAP_per person'!E$2)/(_xlfn.XLOOKUP($E$2,EU_countries_GDP!$A$2:$A$29,EU_countries_GDP!$E$2:$E$29))),"")</f>
        <v>1.3889575479685134E-3</v>
      </c>
      <c r="DL7" s="5">
        <f>IFERROR(((((P7+AF7)*(1/$H7))+AV7)/$F$2)/($B$2*('CAR.CAP_per person'!F$2)/(_xlfn.XLOOKUP($E$2,EU_countries_GDP!$A$2:$A$29,EU_countries_GDP!$E$2:$E$29))),"")</f>
        <v>5.5019193710543743E-2</v>
      </c>
      <c r="DM7" s="5">
        <f>IFERROR(((((Q7+AG7)*(1/$H7))+AW7)/$F$2)/($B$2*('CAR.CAP_per person'!G$2)/(_xlfn.XLOOKUP($E$2,EU_countries_GDP!$A$2:$A$29,EU_countries_GDP!$E$2:$E$29))),"")</f>
        <v>4.1425819999836629E-3</v>
      </c>
      <c r="DN7" s="5">
        <f>IFERROR(((((R7+AH7)*(1/$H7))+AX7)/$F$2)/($B$2*('CAR.CAP_per person'!H$2)/(_xlfn.XLOOKUP($E$2,EU_countries_GDP!$A$2:$A$29,EU_countries_GDP!$E$2:$E$29))),"")</f>
        <v>3.846123205081692E-5</v>
      </c>
      <c r="DO7" s="5">
        <f>IFERROR(((((S7+AI7)*(1/$H7))+AY7)/$F$2)/($B$2*('CAR.CAP_per person'!I$2)/(_xlfn.XLOOKUP($E$2,EU_countries_GDP!$A$2:$A$29,EU_countries_GDP!$E$2:$E$29))),"")</f>
        <v>4.073603433389127E-3</v>
      </c>
      <c r="DP7" s="5">
        <f>IFERROR(((((T7+AJ7)*(1/$H7))+AZ7)/$F$2)/($B$2*('CAR.CAP_per person'!J$2)/(_xlfn.XLOOKUP($E$2,EU_countries_GDP!$A$2:$A$29,EU_countries_GDP!$E$2:$E$29))),"")</f>
        <v>3.8665423753540041E-3</v>
      </c>
      <c r="DQ7" s="5">
        <f>IFERROR(((((U7+AK7)*(1/$H7))+BA7)/$F$2)/($B$2*('CAR.CAP_per person'!K$2)/(_xlfn.XLOOKUP($E$2,EU_countries_GDP!$A$2:$A$29,EU_countries_GDP!$E$2:$E$29))),"")</f>
        <v>5.4365597635726778E-3</v>
      </c>
      <c r="DR7" s="5">
        <f>IFERROR(((((V7+AL7)*(1/$H7))+BB7)/$F$2)/($B$2*('CAR.CAP_per person'!L$2)/(_xlfn.XLOOKUP($E$2,EU_countries_GDP!$A$2:$A$29,EU_countries_GDP!$E$2:$E$29))),"")</f>
        <v>2.8917219731428691E-3</v>
      </c>
      <c r="DS7" s="5">
        <f>IFERROR(((((W7+AM7)*(1/$H7))+BC7)/$F$2)/($B$2*('CAR.CAP_per person'!M$2)/(_xlfn.XLOOKUP($E$2,EU_countries_GDP!$A$2:$A$29,EU_countries_GDP!$E$2:$E$29))),"")</f>
        <v>3.1179777048919145E-2</v>
      </c>
      <c r="DT7" s="5">
        <f>IFERROR(((((X7+AN7)*(1/$H7))+BD7)/$F$2)/($B$2*('CAR.CAP_per person'!N$2)/(_xlfn.XLOOKUP($E$2,EU_countries_GDP!$A$2:$A$29,EU_countries_GDP!$E$2:$E$29))),"")</f>
        <v>1.2517329137920437</v>
      </c>
      <c r="DU7" s="5">
        <f>IFERROR(((((Y7+AO7)*(1/$H7))+BE7)/$F$2)/($B$2*('CAR.CAP_per person'!O$2)/(_xlfn.XLOOKUP($E$2,EU_countries_GDP!$A$2:$A$29,EU_countries_GDP!$E$2:$E$29))),"")</f>
        <v>1.916765388289005E-4</v>
      </c>
      <c r="DV7" s="5">
        <f>IFERROR(((((Z7+AP7)*(1/$H7))+BF7)/$F$2)/($B$2*('CAR.CAP_per person'!P$2)/(_xlfn.XLOOKUP($E$2,EU_countries_GDP!$A$2:$A$29,EU_countries_GDP!$E$2:$E$29))),"")</f>
        <v>5.7991343602693127E-3</v>
      </c>
      <c r="DW7" s="5">
        <f>IFERROR(((((AA7+AQ7)*(1/$H7))+BG7)/$F$2)/($B$2*('CAR.CAP_per person'!Q$2)/(_xlfn.XLOOKUP($E$2,EU_countries_GDP!$A$2:$A$29,EU_countries_GDP!$E$2:$E$29))),"")</f>
        <v>3.1236934214900268E-3</v>
      </c>
    </row>
    <row r="8" spans="1:127">
      <c r="A8" t="s">
        <v>234</v>
      </c>
      <c r="B8" t="str">
        <f>_xlfn.XLOOKUP(D8,Table5[Ingredient],Table5[Category],"",FALSE)</f>
        <v>Starch/satiating food</v>
      </c>
      <c r="C8" s="33" t="s">
        <v>177</v>
      </c>
      <c r="D8" s="33" t="s">
        <v>178</v>
      </c>
      <c r="E8" s="33">
        <v>1.1798999999999999</v>
      </c>
      <c r="F8" s="33" t="s">
        <v>179</v>
      </c>
      <c r="G8" s="33" t="s">
        <v>180</v>
      </c>
      <c r="H8" s="91">
        <f>Dataset_IT!L5</f>
        <v>0.20779655345491047</v>
      </c>
      <c r="I8" s="33"/>
      <c r="J8" s="37">
        <f>IFERROR(INDEX('AveragePrices&amp;Codes'!G:AG, MATCH($D8, 'AveragePrices&amp;Codes'!$A:$A, 0), MATCH(Tool_Italy!$E$2, 'AveragePrices&amp;Codes'!$G$1:$AG$1, 0)),"")</f>
        <v>4.0569082692307692</v>
      </c>
      <c r="K8" s="37">
        <f>IFERROR(E8/(_xlfn.XLOOKUP(A8,Dataset_IT!$Q$2:$Q$9,Dataset_IT!$R$2:$R$9)),"")</f>
        <v>1.815230769230769E-2</v>
      </c>
      <c r="L8">
        <f>IFERROR(IF($F8="Raw",_xlfn.XLOOKUP(_xlfn.XLOOKUP(Tool_Italy!$D8,'AveragePrices&amp;Codes'!$A:$A,'AveragePrices&amp;Codes'!$B:$B),AGRIBALYSE_Raw!$B:$B,AGRIBALYSE_Raw!O:O)*$E8,_xlfn.XLOOKUP(_xlfn.XLOOKUP(Tool_Italy!$D8,'AveragePrices&amp;Codes'!$A:$A,'AveragePrices&amp;Codes'!$B:$B),AGRIBALYSE_Cooked!$C:$C,AGRIBALYSE_Cooked!P:P)*$E8),"")</f>
        <v>1.1674801956149998</v>
      </c>
      <c r="M8">
        <f>IFERROR(IF($F8="Raw",_xlfn.XLOOKUP(_xlfn.XLOOKUP(Tool_Italy!$D8,'AveragePrices&amp;Codes'!$A:$A,'AveragePrices&amp;Codes'!$B:$B),AGRIBALYSE_Raw!$B:$B,AGRIBALYSE_Raw!P:P)*$E8,_xlfn.XLOOKUP(_xlfn.XLOOKUP(Tool_Italy!$D8,'AveragePrices&amp;Codes'!$A:$A,'AveragePrices&amp;Codes'!$B:$B),AGRIBALYSE_Cooked!$C:$C,AGRIBALYSE_Cooked!Q:Q)*$E8),"")</f>
        <v>1.8405655366500001E-8</v>
      </c>
      <c r="N8">
        <f>IFERROR(IF($F8="Raw",_xlfn.XLOOKUP(_xlfn.XLOOKUP(Tool_Italy!$D8,'AveragePrices&amp;Codes'!$A:$A,'AveragePrices&amp;Codes'!$B:$B),AGRIBALYSE_Raw!$B:$B,AGRIBALYSE_Raw!Q:Q)*$E8,_xlfn.XLOOKUP(_xlfn.XLOOKUP(Tool_Italy!$D8,'AveragePrices&amp;Codes'!$A:$A,'AveragePrices&amp;Codes'!$B:$B),AGRIBALYSE_Cooked!$C:$C,AGRIBALYSE_Cooked!R:R)*$E8),"")</f>
        <v>0.1159709492205</v>
      </c>
      <c r="O8">
        <f>IFERROR(IF($F8="Raw",_xlfn.XLOOKUP(_xlfn.XLOOKUP(Tool_Italy!$D8,'AveragePrices&amp;Codes'!$A:$A,'AveragePrices&amp;Codes'!$B:$B),AGRIBALYSE_Raw!$B:$B,AGRIBALYSE_Raw!R:R)*$E8,_xlfn.XLOOKUP(_xlfn.XLOOKUP(Tool_Italy!$D8,'AveragePrices&amp;Codes'!$A:$A,'AveragePrices&amp;Codes'!$B:$B),AGRIBALYSE_Cooked!$C:$C,AGRIBALYSE_Cooked!S:S)*$E8),"")</f>
        <v>5.2996895167049998E-3</v>
      </c>
      <c r="P8">
        <f>IFERROR(IF($F8="Raw",_xlfn.XLOOKUP(_xlfn.XLOOKUP(Tool_Italy!$D8,'AveragePrices&amp;Codes'!$A:$A,'AveragePrices&amp;Codes'!$B:$B),AGRIBALYSE_Raw!$B:$B,AGRIBALYSE_Raw!S:S)*$E8,_xlfn.XLOOKUP(_xlfn.XLOOKUP(Tool_Italy!$D8,'AveragePrices&amp;Codes'!$A:$A,'AveragePrices&amp;Codes'!$B:$B),AGRIBALYSE_Cooked!$C:$C,AGRIBALYSE_Cooked!T:T)*$E8),"")</f>
        <v>9.2632509522E-8</v>
      </c>
      <c r="Q8">
        <f>IFERROR(IF($F8="Raw",_xlfn.XLOOKUP(_xlfn.XLOOKUP(Tool_Italy!$D8,'AveragePrices&amp;Codes'!$A:$A,'AveragePrices&amp;Codes'!$B:$B),AGRIBALYSE_Raw!$B:$B,AGRIBALYSE_Raw!T:T)*$E8,_xlfn.XLOOKUP(_xlfn.XLOOKUP(Tool_Italy!$D8,'AveragePrices&amp;Codes'!$A:$A,'AveragePrices&amp;Codes'!$B:$B),AGRIBALYSE_Cooked!$C:$C,AGRIBALYSE_Cooked!U:U)*$E8),"")</f>
        <v>4.0427377990649997E-8</v>
      </c>
      <c r="R8">
        <f>IFERROR(IF($F8="Raw",_xlfn.XLOOKUP(_xlfn.XLOOKUP(Tool_Italy!$D8,'AveragePrices&amp;Codes'!$A:$A,'AveragePrices&amp;Codes'!$B:$B),AGRIBALYSE_Raw!$B:$B,AGRIBALYSE_Raw!U:U)*$E8,_xlfn.XLOOKUP(_xlfn.XLOOKUP(Tool_Italy!$D8,'AveragePrices&amp;Codes'!$A:$A,'AveragePrices&amp;Codes'!$B:$B),AGRIBALYSE_Cooked!$C:$C,AGRIBALYSE_Cooked!V:V)*$E8),"")</f>
        <v>8.8005608365499997E-10</v>
      </c>
      <c r="S8">
        <f>IFERROR(IF($F8="Raw",_xlfn.XLOOKUP(_xlfn.XLOOKUP(Tool_Italy!$D8,'AveragePrices&amp;Codes'!$A:$A,'AveragePrices&amp;Codes'!$B:$B),AGRIBALYSE_Raw!$B:$B,AGRIBALYSE_Raw!V:V)*$E8,_xlfn.XLOOKUP(_xlfn.XLOOKUP(Tool_Italy!$D8,'AveragePrices&amp;Codes'!$A:$A,'AveragePrices&amp;Codes'!$B:$B),AGRIBALYSE_Cooked!$C:$C,AGRIBALYSE_Cooked!W:W)*$E8),"")</f>
        <v>1.234522349595E-2</v>
      </c>
      <c r="T8">
        <f>IFERROR(IF($F8="Raw",_xlfn.XLOOKUP(_xlfn.XLOOKUP(Tool_Italy!$D8,'AveragePrices&amp;Codes'!$A:$A,'AveragePrices&amp;Codes'!$B:$B),AGRIBALYSE_Raw!$B:$B,AGRIBALYSE_Raw!W:W)*$E8,_xlfn.XLOOKUP(_xlfn.XLOOKUP(Tool_Italy!$D8,'AveragePrices&amp;Codes'!$A:$A,'AveragePrices&amp;Codes'!$B:$B),AGRIBALYSE_Cooked!$C:$C,AGRIBALYSE_Cooked!X:X)*$E8),"")</f>
        <v>4.2415518929850001E-4</v>
      </c>
      <c r="U8">
        <f>IFERROR(IF($F8="Raw",_xlfn.XLOOKUP(_xlfn.XLOOKUP(Tool_Italy!$D8,'AveragePrices&amp;Codes'!$A:$A,'AveragePrices&amp;Codes'!$B:$B),AGRIBALYSE_Raw!$B:$B,AGRIBALYSE_Raw!X:X)*$E8,_xlfn.XLOOKUP(_xlfn.XLOOKUP(Tool_Italy!$D8,'AveragePrices&amp;Codes'!$A:$A,'AveragePrices&amp;Codes'!$B:$B),AGRIBALYSE_Cooked!$C:$C,AGRIBALYSE_Cooked!Y:Y)*$E8),"")</f>
        <v>1.052925474465E-2</v>
      </c>
      <c r="V8">
        <f>IFERROR(IF($F8="Raw",_xlfn.XLOOKUP(_xlfn.XLOOKUP(Tool_Italy!$D8,'AveragePrices&amp;Codes'!$A:$A,'AveragePrices&amp;Codes'!$B:$B),AGRIBALYSE_Raw!$B:$B,AGRIBALYSE_Raw!Y:Y)*$E8,_xlfn.XLOOKUP(_xlfn.XLOOKUP(Tool_Italy!$D8,'AveragePrices&amp;Codes'!$A:$A,'AveragePrices&amp;Codes'!$B:$B),AGRIBALYSE_Cooked!$C:$C,AGRIBALYSE_Cooked!Z:Z)*$E8),"")</f>
        <v>4.8139302912300001E-2</v>
      </c>
      <c r="W8">
        <f>IFERROR(IF($F8="Raw",_xlfn.XLOOKUP(_xlfn.XLOOKUP(Tool_Italy!$D8,'AveragePrices&amp;Codes'!$A:$A,'AveragePrices&amp;Codes'!$B:$B),AGRIBALYSE_Raw!$B:$B,AGRIBALYSE_Raw!Z:Z)*$E8,_xlfn.XLOOKUP(_xlfn.XLOOKUP(Tool_Italy!$D8,'AveragePrices&amp;Codes'!$A:$A,'AveragePrices&amp;Codes'!$B:$B),AGRIBALYSE_Cooked!$C:$C,AGRIBALYSE_Cooked!AA:AA)*$E8),"")</f>
        <v>8.3187964574999995</v>
      </c>
      <c r="X8">
        <f>IFERROR(IF($F8="Raw",_xlfn.XLOOKUP(_xlfn.XLOOKUP(Tool_Italy!$D8,'AveragePrices&amp;Codes'!$A:$A,'AveragePrices&amp;Codes'!$B:$B),AGRIBALYSE_Raw!$B:$B,AGRIBALYSE_Raw!AA:AA)*$E8,_xlfn.XLOOKUP(_xlfn.XLOOKUP(Tool_Italy!$D8,'AveragePrices&amp;Codes'!$A:$A,'AveragePrices&amp;Codes'!$B:$B),AGRIBALYSE_Cooked!$C:$C,AGRIBALYSE_Cooked!AB:AB)*$E8),"")</f>
        <v>129.1179967695</v>
      </c>
      <c r="Y8">
        <f>IFERROR(IF($F8="Raw",_xlfn.XLOOKUP(_xlfn.XLOOKUP(Tool_Italy!$D8,'AveragePrices&amp;Codes'!$A:$A,'AveragePrices&amp;Codes'!$B:$B),AGRIBALYSE_Raw!$B:$B,AGRIBALYSE_Raw!AB:AB)*$E8,_xlfn.XLOOKUP(_xlfn.XLOOKUP(Tool_Italy!$D8,'AveragePrices&amp;Codes'!$A:$A,'AveragePrices&amp;Codes'!$B:$B),AGRIBALYSE_Cooked!$C:$C,AGRIBALYSE_Cooked!AC:AC)*$E8),"")</f>
        <v>0.5803394254244999</v>
      </c>
      <c r="Z8">
        <f>IFERROR(IF($F8="Raw",_xlfn.XLOOKUP(_xlfn.XLOOKUP(Tool_Italy!$D8,'AveragePrices&amp;Codes'!$A:$A,'AveragePrices&amp;Codes'!$B:$B),AGRIBALYSE_Raw!$B:$B,AGRIBALYSE_Raw!AC:AC)*$E8,_xlfn.XLOOKUP(_xlfn.XLOOKUP(Tool_Italy!$D8,'AveragePrices&amp;Codes'!$A:$A,'AveragePrices&amp;Codes'!$B:$B),AGRIBALYSE_Cooked!$C:$C,AGRIBALYSE_Cooked!AD:AD)*$E8),"")</f>
        <v>13.6998578367</v>
      </c>
      <c r="AA8">
        <f>IFERROR(IF($F8="Raw",_xlfn.XLOOKUP(_xlfn.XLOOKUP(Tool_Italy!$D8,'AveragePrices&amp;Codes'!$A:$A,'AveragePrices&amp;Codes'!$B:$B),AGRIBALYSE_Raw!$B:$B,AGRIBALYSE_Raw!AD:AD)*$E8,_xlfn.XLOOKUP(_xlfn.XLOOKUP(Tool_Italy!$D8,'AveragePrices&amp;Codes'!$A:$A,'AveragePrices&amp;Codes'!$B:$B),AGRIBALYSE_Cooked!$C:$C,AGRIBALYSE_Cooked!AE:AE)*$E8),"")</f>
        <v>5.6534663670749995E-6</v>
      </c>
      <c r="AB8" cm="1">
        <f t="array" ref="AB8">IFERROR(_xlfn.XLOOKUP(Tool_Italy!$F8&amp;$E$2,'Cooking methods'!$A:$A&amp;'Cooking methods'!$B:$B,'Cooking methods'!C:C)*$E8,"")</f>
        <v>0.271861679322</v>
      </c>
      <c r="AC8" cm="1">
        <f t="array" ref="AC8">IFERROR(_xlfn.XLOOKUP(Tool_Italy!$F8&amp;$E$2,'Cooking methods'!$A:$A&amp;'Cooking methods'!$B:$B,'Cooking methods'!D:D)*$E8,"")</f>
        <v>9.079999798275E-9</v>
      </c>
      <c r="AD8" cm="1">
        <f t="array" ref="AD8">IFERROR(_xlfn.XLOOKUP(Tool_Italy!$F8&amp;$E$2,'Cooking methods'!$A:$A&amp;'Cooking methods'!$B:$B,'Cooking methods'!E:E)*$E8,"")</f>
        <v>1.4086212551999997E-2</v>
      </c>
      <c r="AE8" cm="1">
        <f t="array" ref="AE8">IFERROR(_xlfn.XLOOKUP(Tool_Italy!$F8&amp;$E$2,'Cooking methods'!$A:$A&amp;'Cooking methods'!$B:$B,'Cooking methods'!F:F)*$E8,"")</f>
        <v>5.6757554450100002E-4</v>
      </c>
      <c r="AF8" cm="1">
        <f t="array" ref="AF8">IFERROR(_xlfn.XLOOKUP(Tool_Italy!$F8&amp;$E$2,'Cooking methods'!$A:$A&amp;'Cooking methods'!$B:$B,'Cooking methods'!G:G)*$E8,"")</f>
        <v>2.6146105904519999E-9</v>
      </c>
      <c r="AG8" cm="1">
        <f t="array" ref="AG8">IFERROR(_xlfn.XLOOKUP(Tool_Italy!$F8&amp;$E$2,'Cooking methods'!$A:$A&amp;'Cooking methods'!$B:$B,'Cooking methods'!H:H)*$E8,"")</f>
        <v>1.0036430454959999E-9</v>
      </c>
      <c r="AH8" cm="1">
        <f t="array" ref="AH8">IFERROR(_xlfn.XLOOKUP(Tool_Italy!$F8&amp;$E$2,'Cooking methods'!$A:$A&amp;'Cooking methods'!$B:$B,'Cooking methods'!I:I)*$E8,"")</f>
        <v>5.8447887449399996E-10</v>
      </c>
      <c r="AI8" cm="1">
        <f t="array" ref="AI8">IFERROR(_xlfn.XLOOKUP(Tool_Italy!$F8&amp;$E$2,'Cooking methods'!$A:$A&amp;'Cooking methods'!$B:$B,'Cooking methods'!J:J)*$E8,"")</f>
        <v>4.6782155974499996E-4</v>
      </c>
      <c r="AJ8" cm="1">
        <f t="array" ref="AJ8">IFERROR(_xlfn.XLOOKUP(Tool_Italy!$F8&amp;$E$2,'Cooking methods'!$A:$A&amp;'Cooking methods'!$B:$B,'Cooking methods'!K:K)*$E8,"")</f>
        <v>2.5028985551759999E-5</v>
      </c>
      <c r="AK8" cm="1">
        <f t="array" ref="AK8">IFERROR(_xlfn.XLOOKUP(Tool_Italy!$F8&amp;$E$2,'Cooking methods'!$A:$A&amp;'Cooking methods'!$B:$B,'Cooking methods'!L:L)*$E8,"")</f>
        <v>1.3406531157000002E-4</v>
      </c>
      <c r="AL8" cm="1">
        <f t="array" ref="AL8">IFERROR(_xlfn.XLOOKUP(Tool_Italy!$F8&amp;$E$2,'Cooking methods'!$A:$A&amp;'Cooking methods'!$B:$B,'Cooking methods'!M:M)*$E8,"")</f>
        <v>1.0572083934749998E-3</v>
      </c>
      <c r="AM8" cm="1">
        <f t="array" ref="AM8">IFERROR(_xlfn.XLOOKUP(Tool_Italy!$F8&amp;$E$2,'Cooking methods'!$A:$A&amp;'Cooking methods'!$B:$B,'Cooking methods'!N:N)*$E8,"")</f>
        <v>0.58613802627599998</v>
      </c>
      <c r="AN8" cm="1">
        <f t="array" ref="AN8">IFERROR(_xlfn.XLOOKUP(Tool_Italy!$F8&amp;$E$2,'Cooking methods'!$A:$A&amp;'Cooking methods'!$B:$B,'Cooking methods'!O:O)*$E8,"")</f>
        <v>0.33959055869999999</v>
      </c>
      <c r="AO8" cm="1">
        <f t="array" ref="AO8">IFERROR(_xlfn.XLOOKUP(Tool_Italy!$F8&amp;$E$2,'Cooking methods'!$A:$A&amp;'Cooking methods'!$B:$B,'Cooking methods'!P:P)*$E8,"")</f>
        <v>6.1615841075999989E-2</v>
      </c>
      <c r="AP8" cm="1">
        <f t="array" ref="AP8">IFERROR(_xlfn.XLOOKUP(Tool_Italy!$F8&amp;$E$2,'Cooking methods'!$A:$A&amp;'Cooking methods'!$B:$B,'Cooking methods'!Q:Q)*$E8,"")</f>
        <v>4.3126255882799995</v>
      </c>
      <c r="AQ8" cm="1">
        <f t="array" ref="AQ8">IFERROR(_xlfn.XLOOKUP(Tool_Italy!$F8&amp;$E$2,'Cooking methods'!$A:$A&amp;'Cooking methods'!$B:$B,'Cooking methods'!R:R)*$E8,"")</f>
        <v>3.6720340207019998E-7</v>
      </c>
      <c r="AR8" cm="1">
        <f t="array" ref="AR8">IFERROR(_xlfn.XLOOKUP(Tool_Italy!$G8&amp;$E$2,'Waste management'!$A:$A&amp;'Waste management'!$B:$B,'Waste management'!C:C)*$E8,"")</f>
        <v>6.7856049000000002E-2</v>
      </c>
      <c r="AS8" cm="1">
        <f t="array" ref="AS8">IFERROR(_xlfn.XLOOKUP(Tool_Italy!$G8&amp;$E$2,'Waste management'!$A:$A&amp;'Waste management'!$B:$B,'Waste management'!D:D)*$E8,"")</f>
        <v>4.8756181769999997E-10</v>
      </c>
      <c r="AT8" cm="1">
        <f t="array" ref="AT8">IFERROR(_xlfn.XLOOKUP(Tool_Italy!$G8&amp;$E$2,'Waste management'!$A:$A&amp;'Waste management'!$B:$B,'Waste management'!E:E)*$E8,"")</f>
        <v>1.038312E-3</v>
      </c>
      <c r="AU8" cm="1">
        <f t="array" ref="AU8">IFERROR(_xlfn.XLOOKUP(Tool_Italy!$G8&amp;$E$2,'Waste management'!$A:$A&amp;'Waste management'!$B:$B,'Waste management'!F:F)*$E8,"")</f>
        <v>1.5338699999999997E-4</v>
      </c>
      <c r="AV8" cm="1">
        <f t="array" ref="AV8">IFERROR(_xlfn.XLOOKUP(Tool_Italy!$G8&amp;$E$2,'Waste management'!$A:$A&amp;'Waste management'!$B:$B,'Waste management'!G:G)*$E8,"")</f>
        <v>1.3711145939999999E-8</v>
      </c>
      <c r="AW8" cm="1">
        <f t="array" ref="AW8">IFERROR(_xlfn.XLOOKUP(Tool_Italy!$G8&amp;$E$2,'Waste management'!$A:$A&amp;'Waste management'!$B:$B,'Waste management'!H:H)*$E8,"")</f>
        <v>4.4802100889999994E-10</v>
      </c>
      <c r="AX8" cm="1">
        <f t="array" ref="AX8">IFERROR(_xlfn.XLOOKUP(Tool_Italy!$G8&amp;$E$2,'Waste management'!$A:$A&amp;'Waste management'!$B:$B,'Waste management'!I:I)*$E8,"")</f>
        <v>3.2014344689999999E-10</v>
      </c>
      <c r="AY8" cm="1">
        <f t="array" ref="AY8">IFERROR(_xlfn.XLOOKUP(Tool_Italy!$G8&amp;$E$2,'Waste management'!$A:$A&amp;'Waste management'!$B:$B,'Waste management'!J:J)*$E8,"")</f>
        <v>2.6075790000000001E-3</v>
      </c>
      <c r="AZ8" cm="1">
        <f t="array" ref="AZ8">IFERROR(_xlfn.XLOOKUP(Tool_Italy!$G8&amp;$E$2,'Waste management'!$A:$A&amp;'Waste management'!$B:$B,'Waste management'!K:K)*$E8,"")</f>
        <v>4.190568237E-6</v>
      </c>
      <c r="BA8" cm="1">
        <f t="array" ref="BA8">IFERROR(_xlfn.XLOOKUP(Tool_Italy!$G8&amp;$E$2,'Waste management'!$A:$A&amp;'Waste management'!$B:$B,'Waste management'!L:L)*$E8,"")</f>
        <v>1.1488001958E-4</v>
      </c>
      <c r="BB8" cm="1">
        <f t="array" ref="BB8">IFERROR(_xlfn.XLOOKUP(Tool_Italy!$G8&amp;$E$2,'Waste management'!$A:$A&amp;'Waste management'!$B:$B,'Waste management'!M:M)*$E8,"")</f>
        <v>1.1504024999999999E-2</v>
      </c>
      <c r="BC8" cm="1">
        <f t="array" ref="BC8">IFERROR(_xlfn.XLOOKUP(Tool_Italy!$G8&amp;$E$2,'Waste management'!$A:$A&amp;'Waste management'!$B:$B,'Waste management'!N:N)*$E8,"")</f>
        <v>9.8817568920000003</v>
      </c>
      <c r="BD8" cm="1">
        <f t="array" ref="BD8">IFERROR(_xlfn.XLOOKUP(Tool_Italy!$G8&amp;$E$2,'Waste management'!$A:$A&amp;'Waste management'!$B:$B,'Waste management'!O:O)*$E8,"")</f>
        <v>0.64254994199999993</v>
      </c>
      <c r="BE8" cm="1">
        <f t="array" ref="BE8">IFERROR(_xlfn.XLOOKUP(Tool_Italy!$G8&amp;$E$2,'Waste management'!$A:$A&amp;'Waste management'!$B:$B,'Waste management'!P:P)*$E8,"")</f>
        <v>1.3498056E-2</v>
      </c>
      <c r="BF8" cm="1">
        <f t="array" ref="BF8">IFERROR(_xlfn.XLOOKUP(Tool_Italy!$G8&amp;$E$2,'Waste management'!$A:$A&amp;'Waste management'!$B:$B,'Waste management'!Q:Q)*$E8,"")</f>
        <v>0.424905588</v>
      </c>
      <c r="BG8" cm="1">
        <f t="array" ref="BG8">IFERROR(_xlfn.XLOOKUP(Tool_Italy!$G8&amp;$E$2,'Waste management'!$A:$A&amp;'Waste management'!$B:$B,'Waste management'!R:R)*$E8,"")</f>
        <v>1.3194231749999999E-7</v>
      </c>
      <c r="BH8">
        <f>IFERROR((L8+AR8+AB8)*_xlfn.XLOOKUP(Tool_Italy!BH$4,Monetization_Factors!$A:$A,Monetization_Factors!$D:$D),"")</f>
        <v>0.19608776167568048</v>
      </c>
      <c r="BI8">
        <f>IFERROR((M8+AS8+AC8)*_xlfn.XLOOKUP(Tool_Italy!BI$4,Monetization_Factors!$A:$A,Monetization_Factors!$D:$D),"")</f>
        <v>1.1197968847910576E-6</v>
      </c>
      <c r="BJ8">
        <f>IFERROR((N8+AT8+AD8)*_xlfn.XLOOKUP(Tool_Italy!BJ$4,Monetization_Factors!$A:$A,Monetization_Factors!$D:$D),"")</f>
        <v>2.0007572102785797E-4</v>
      </c>
      <c r="BK8">
        <f>IFERROR((O8+AU8+AE8)*_xlfn.XLOOKUP(Tool_Italy!BK$4,Monetization_Factors!$A:$A,Monetization_Factors!$D:$D),"")</f>
        <v>9.113302005087847E-3</v>
      </c>
      <c r="BL8">
        <f>IFERROR((P8+AV8+AF8)*_xlfn.XLOOKUP(Tool_Italy!BL$4,Monetization_Factors!$A:$A,Monetization_Factors!$D:$D),"")</f>
        <v>0.10877020254478997</v>
      </c>
      <c r="BM8">
        <f>IFERROR((Q8+AW8+AG8)*_xlfn.XLOOKUP(Tool_Italy!BM$4,Monetization_Factors!$A:$A,Monetization_Factors!$D:$D),"")</f>
        <v>8.6966439418302913E-3</v>
      </c>
      <c r="BN8">
        <f>IFERROR((R8+AX8+AH8)*_xlfn.XLOOKUP(Tool_Italy!BN$4,Monetization_Factors!$A:$A,Monetization_Factors!$D:$D),"")</f>
        <v>2.0517400812956775E-3</v>
      </c>
      <c r="BO8">
        <f>IFERROR((S8+AY8+AI8)*_xlfn.XLOOKUP(Tool_Italy!BO$4,Monetization_Factors!$A:$A,Monetization_Factors!$D:$D),"")</f>
        <v>6.7517578248059576E-3</v>
      </c>
      <c r="BP8">
        <f>IFERROR((T8+AZ8+AJ8)*_xlfn.XLOOKUP(Tool_Italy!BP$4,Monetization_Factors!$A:$A,Monetization_Factors!$D:$D),"")</f>
        <v>1.1059584124663983E-3</v>
      </c>
      <c r="BQ8">
        <f>IFERROR((U8+BA8+AK8)*_xlfn.XLOOKUP(Tool_Italy!BQ$4,Monetization_Factors!$A:$A,Monetization_Factors!$D:$D),"")</f>
        <v>4.409007690824971E-2</v>
      </c>
      <c r="BR8" t="str">
        <f>IFERROR((V8+BB8+AL8)*_xlfn.XLOOKUP(Tool_Italy!BR$4,Monetization_Factors!$A:$A,Monetization_Factors!$D:$D),"")</f>
        <v/>
      </c>
      <c r="BS8">
        <f>IFERROR((W8+BC8+AM8)*_xlfn.XLOOKUP(Tool_Italy!BS$4,Monetization_Factors!$A:$A,Monetization_Factors!$D:$D),"")</f>
        <v>9.1421167847774714E-4</v>
      </c>
      <c r="BT8">
        <f>IFERROR((X8+BD8+AN8)*_xlfn.XLOOKUP(Tool_Italy!BT$4,Monetization_Factors!$A:$A,Monetization_Factors!$D:$D),"")</f>
        <v>2.8969741480847459E-2</v>
      </c>
      <c r="BU8">
        <f>IFERROR((Y8+BE8+AO8)*_xlfn.XLOOKUP(Tool_Italy!BU$4,Monetization_Factors!$A:$A,Monetization_Factors!$D:$D),"")</f>
        <v>4.1653581003247399E-3</v>
      </c>
      <c r="BV8">
        <f>IFERROR((Z8+BF8+AP8)*_xlfn.XLOOKUP(Tool_Italy!BV$4,Monetization_Factors!$A:$A,Monetization_Factors!$D:$D),"")</f>
        <v>3.0445296843252194E-2</v>
      </c>
      <c r="BW8">
        <f>IFERROR((AA8+BG8+AQ8)*_xlfn.XLOOKUP(Tool_Italy!BW$4,Monetization_Factors!$A:$A,Monetization_Factors!$D:$D),"")</f>
        <v>1.2853543392606967E-5</v>
      </c>
      <c r="BX8" s="38" cm="1">
        <f t="array" ref="BX8">IFERROR(_xlfn.IFS(I8&lt;&gt;0,I8*E8,I8="",J8*E8),"")</f>
        <v>4.7867460668653843</v>
      </c>
      <c r="BY8" s="38">
        <f t="shared" si="2"/>
        <v>0.39728602365016408</v>
      </c>
      <c r="BZ8" s="38">
        <f t="shared" ref="BZ8:BZ71" si="36">IFERROR(BY8+BX8,BY8)</f>
        <v>5.1840320905155481</v>
      </c>
      <c r="CA8" s="38">
        <f t="shared" si="3"/>
        <v>7.6401158394262319E-4</v>
      </c>
      <c r="CB8">
        <f t="shared" si="4"/>
        <v>1.5071979239369999</v>
      </c>
      <c r="CC8">
        <f t="shared" si="5"/>
        <v>2.7973216982475002E-8</v>
      </c>
      <c r="CD8">
        <f t="shared" si="6"/>
        <v>0.1310954737725</v>
      </c>
      <c r="CE8">
        <f t="shared" si="7"/>
        <v>6.0206520612059991E-3</v>
      </c>
      <c r="CF8">
        <f t="shared" si="8"/>
        <v>1.08958266052452E-7</v>
      </c>
      <c r="CG8">
        <f t="shared" si="9"/>
        <v>4.1879042045046E-8</v>
      </c>
      <c r="CH8">
        <f t="shared" si="10"/>
        <v>1.784678405049E-9</v>
      </c>
      <c r="CI8">
        <f t="shared" si="11"/>
        <v>1.5420624055695002E-2</v>
      </c>
      <c r="CJ8">
        <f t="shared" si="12"/>
        <v>4.5337474308726E-4</v>
      </c>
      <c r="CK8">
        <f t="shared" si="13"/>
        <v>1.07782000758E-2</v>
      </c>
      <c r="CL8">
        <f t="shared" si="14"/>
        <v>6.0700536305775002E-2</v>
      </c>
      <c r="CM8">
        <f t="shared" si="15"/>
        <v>18.786691375776002</v>
      </c>
      <c r="CN8">
        <f t="shared" si="16"/>
        <v>130.10013727019998</v>
      </c>
      <c r="CO8">
        <f t="shared" si="17"/>
        <v>0.65545332250049992</v>
      </c>
      <c r="CP8">
        <f t="shared" si="18"/>
        <v>18.437389012979999</v>
      </c>
      <c r="CQ8">
        <f t="shared" si="19"/>
        <v>6.1526120866451996E-6</v>
      </c>
      <c r="CR8">
        <f t="shared" si="20"/>
        <v>2.8984575460326923E-3</v>
      </c>
      <c r="CS8">
        <f t="shared" si="21"/>
        <v>5.379464804322116E-11</v>
      </c>
      <c r="CT8">
        <f t="shared" si="22"/>
        <v>2.5210668033173077E-4</v>
      </c>
      <c r="CU8">
        <f t="shared" si="23"/>
        <v>1.1578177040780768E-5</v>
      </c>
      <c r="CV8">
        <f t="shared" si="24"/>
        <v>2.0953512702394615E-10</v>
      </c>
      <c r="CW8">
        <f t="shared" si="25"/>
        <v>8.0536619317396148E-11</v>
      </c>
      <c r="CX8">
        <f t="shared" si="26"/>
        <v>3.4320738558634614E-12</v>
      </c>
      <c r="CY8">
        <f t="shared" si="27"/>
        <v>2.9655046260951927E-5</v>
      </c>
      <c r="CZ8">
        <f t="shared" si="28"/>
        <v>8.7187450593703848E-7</v>
      </c>
      <c r="DA8">
        <f t="shared" si="29"/>
        <v>2.0727307838076922E-5</v>
      </c>
      <c r="DB8">
        <f t="shared" si="30"/>
        <v>1.1673180058802885E-4</v>
      </c>
      <c r="DC8">
        <f t="shared" si="31"/>
        <v>3.6128252645723079E-2</v>
      </c>
      <c r="DD8">
        <f t="shared" si="32"/>
        <v>0.25019257167346148</v>
      </c>
      <c r="DE8">
        <f t="shared" si="33"/>
        <v>1.2604871586548076E-3</v>
      </c>
      <c r="DF8">
        <f t="shared" si="34"/>
        <v>3.5456517332653842E-2</v>
      </c>
      <c r="DG8">
        <f t="shared" si="35"/>
        <v>1.1831946320471538E-8</v>
      </c>
      <c r="DH8" s="5">
        <f>IFERROR(((((L8+AB8)*(1/$H8))+AR8)/$F$2)/($B$2*('CAR.CAP_per person'!B$2)/(_xlfn.XLOOKUP($E$2,EU_countries_GDP!$A$2:$A$29,EU_countries_GDP!$E$2:$E$29))),"")</f>
        <v>0.11098894470324609</v>
      </c>
      <c r="DI8" s="5">
        <f>IFERROR(((((M8+AC8)*(1/$H8))+AS8)/$F$2)/($B$2*('CAR.CAP_per person'!C$2)/(_xlfn.XLOOKUP($E$2,EU_countries_GDP!$A$2:$A$29,EU_countries_GDP!$E$2:$E$29))),"")</f>
        <v>2.6602814736046627E-5</v>
      </c>
      <c r="DJ8" s="5">
        <f>IFERROR(((((N8+AD8)*(1/$H8))+AT8)/$F$2)/($B$2*('CAR.CAP_per person'!D$2)/(_xlfn.XLOOKUP($E$2,EU_countries_GDP!$A$2:$A$29,EU_countries_GDP!$E$2:$E$29))),"")</f>
        <v>1.2859301620459431E-4</v>
      </c>
      <c r="DK8" s="5">
        <f>IFERROR(((((O8+AE8)*(1/$H8))+AU8)/$F$2)/($B$2*('CAR.CAP_per person'!E$2)/(_xlfn.XLOOKUP($E$2,EU_countries_GDP!$A$2:$A$29,EU_countries_GDP!$E$2:$E$29))),"")</f>
        <v>7.5462200313985593E-3</v>
      </c>
      <c r="DL8" s="5">
        <f>IFERROR(((((P8+AF8)*(1/$H8))+AV8)/$F$2)/($B$2*('CAR.CAP_per person'!F$2)/(_xlfn.XLOOKUP($E$2,EU_countries_GDP!$A$2:$A$29,EU_countries_GDP!$E$2:$E$29))),"")</f>
        <v>9.8775675363253462E-2</v>
      </c>
      <c r="DM8" s="5">
        <f>IFERROR(((((Q8+AG8)*(1/$H8))+AW8)/$F$2)/($B$2*('CAR.CAP_per person'!G$2)/(_xlfn.XLOOKUP($E$2,EU_countries_GDP!$A$2:$A$29,EU_countries_GDP!$E$2:$E$29))),"")</f>
        <v>2.2470039065641163E-2</v>
      </c>
      <c r="DN8" s="5">
        <f>IFERROR(((((R8+AH8)*(1/$H8))+AX8)/$F$2)/($B$2*('CAR.CAP_per person'!H$2)/(_xlfn.XLOOKUP($E$2,EU_countries_GDP!$A$2:$A$29,EU_countries_GDP!$E$2:$E$29))),"")</f>
        <v>1.942028638200673E-4</v>
      </c>
      <c r="DO8" s="5">
        <f>IFERROR(((((S8+AI8)*(1/$H8))+AY8)/$F$2)/($B$2*('CAR.CAP_per person'!I$2)/(_xlfn.XLOOKUP($E$2,EU_countries_GDP!$A$2:$A$29,EU_countries_GDP!$E$2:$E$29))),"")</f>
        <v>6.9277236240525997E-3</v>
      </c>
      <c r="DP8" s="5">
        <f>IFERROR(((((T8+AJ8)*(1/$H8))+AZ8)/$F$2)/($B$2*('CAR.CAP_per person'!J$2)/(_xlfn.XLOOKUP($E$2,EU_countries_GDP!$A$2:$A$29,EU_countries_GDP!$E$2:$E$29))),"")</f>
        <v>4.029994702829684E-2</v>
      </c>
      <c r="DQ8" s="5">
        <f>IFERROR(((((U8+AK8)*(1/$H8))+BA8)/$F$2)/($B$2*('CAR.CAP_per person'!K$2)/(_xlfn.XLOOKUP($E$2,EU_countries_GDP!$A$2:$A$29,EU_countries_GDP!$E$2:$E$29))),"")</f>
        <v>2.7719399093476475E-2</v>
      </c>
      <c r="DR8" s="5">
        <f>IFERROR(((((V8+AL8)*(1/$H8))+BB8)/$F$2)/($B$2*('CAR.CAP_per person'!L$2)/(_xlfn.XLOOKUP($E$2,EU_countries_GDP!$A$2:$A$29,EU_countries_GDP!$E$2:$E$29))),"")</f>
        <v>4.3745655549946236E-3</v>
      </c>
      <c r="DS8" s="5">
        <f>IFERROR(((((W8+AM8)*(1/$H8))+BC8)/$F$2)/($B$2*('CAR.CAP_per person'!M$2)/(_xlfn.XLOOKUP($E$2,EU_countries_GDP!$A$2:$A$29,EU_countries_GDP!$E$2:$E$29))),"")</f>
        <v>4.3381939338386952E-2</v>
      </c>
      <c r="DT8" s="5">
        <f>IFERROR(((((X8+AN8)*(1/$H8))+BD8)/$F$2)/($B$2*('CAR.CAP_per person'!N$2)/(_xlfn.XLOOKUP($E$2,EU_countries_GDP!$A$2:$A$29,EU_countries_GDP!$E$2:$E$29))),"")</f>
        <v>5.2975563526736584</v>
      </c>
      <c r="DU8" s="5">
        <f>IFERROR(((((Y8+AO8)*(1/$H8))+BE8)/$F$2)/($B$2*('CAR.CAP_per person'!O$2)/(_xlfn.XLOOKUP($E$2,EU_countries_GDP!$A$2:$A$29,EU_countries_GDP!$E$2:$E$29))),"")</f>
        <v>1.8439987604589605E-3</v>
      </c>
      <c r="DV8" s="5">
        <f>IFERROR(((((Z8+AP8)*(1/$H8))+BF8)/$F$2)/($B$2*('CAR.CAP_per person'!P$2)/(_xlfn.XLOOKUP($E$2,EU_countries_GDP!$A$2:$A$29,EU_countries_GDP!$E$2:$E$29))),"")</f>
        <v>4.202139100364987E-2</v>
      </c>
      <c r="DW8" s="5">
        <f>IFERROR(((((AA8+AQ8)*(1/$H8))+BG8)/$F$2)/($B$2*('CAR.CAP_per person'!Q$2)/(_xlfn.XLOOKUP($E$2,EU_countries_GDP!$A$2:$A$29,EU_countries_GDP!$E$2:$E$29))),"")</f>
        <v>1.4305699991253936E-2</v>
      </c>
    </row>
    <row r="9" spans="1:127">
      <c r="A9" t="s">
        <v>234</v>
      </c>
      <c r="B9" t="str">
        <f>_xlfn.XLOOKUP(D9,Table5[Ingredient],Table5[Category],"",FALSE)</f>
        <v xml:space="preserve">Other </v>
      </c>
      <c r="C9" s="33" t="s">
        <v>177</v>
      </c>
      <c r="D9" s="33" t="s">
        <v>235</v>
      </c>
      <c r="E9" s="33">
        <v>6.2100000000000002E-2</v>
      </c>
      <c r="F9" s="33" t="s">
        <v>189</v>
      </c>
      <c r="G9" s="33" t="s">
        <v>180</v>
      </c>
      <c r="H9" s="91">
        <f>Dataset_IT!L6</f>
        <v>0.20779655345491049</v>
      </c>
      <c r="I9" s="33"/>
      <c r="J9" s="37">
        <f>IFERROR(INDEX('AveragePrices&amp;Codes'!G:AG, MATCH($D9, 'AveragePrices&amp;Codes'!$A:$A, 0), MATCH(Tool_Italy!$E$2, 'AveragePrices&amp;Codes'!$G$1:$AG$1, 0)),"")</f>
        <v>8.5797892143076933</v>
      </c>
      <c r="K9" s="37">
        <f>IFERROR(E9/(_xlfn.XLOOKUP(A9,Dataset_IT!$Q$2:$Q$9,Dataset_IT!$R$2:$R$9)),"")</f>
        <v>9.5538461538461543E-4</v>
      </c>
      <c r="L9">
        <f>IFERROR(IF($F9="Raw",_xlfn.XLOOKUP(_xlfn.XLOOKUP(Tool_Italy!$D9,'AveragePrices&amp;Codes'!$A:$A,'AveragePrices&amp;Codes'!$B:$B),AGRIBALYSE_Raw!$B:$B,AGRIBALYSE_Raw!O:O)*$E9,_xlfn.XLOOKUP(_xlfn.XLOOKUP(Tool_Italy!$D9,'AveragePrices&amp;Codes'!$A:$A,'AveragePrices&amp;Codes'!$B:$B),AGRIBALYSE_Cooked!$C:$C,AGRIBALYSE_Cooked!P:P)*$E9),"")</f>
        <v>0.101001303</v>
      </c>
      <c r="M9">
        <f>IFERROR(IF($F9="Raw",_xlfn.XLOOKUP(_xlfn.XLOOKUP(Tool_Italy!$D9,'AveragePrices&amp;Codes'!$A:$A,'AveragePrices&amp;Codes'!$B:$B),AGRIBALYSE_Raw!$B:$B,AGRIBALYSE_Raw!P:P)*$E9,_xlfn.XLOOKUP(_xlfn.XLOOKUP(Tool_Italy!$D9,'AveragePrices&amp;Codes'!$A:$A,'AveragePrices&amp;Codes'!$B:$B),AGRIBALYSE_Cooked!$C:$C,AGRIBALYSE_Cooked!Q:Q)*$E9),"")</f>
        <v>6.2348853329999999E-9</v>
      </c>
      <c r="N9">
        <f>IFERROR(IF($F9="Raw",_xlfn.XLOOKUP(_xlfn.XLOOKUP(Tool_Italy!$D9,'AveragePrices&amp;Codes'!$A:$A,'AveragePrices&amp;Codes'!$B:$B),AGRIBALYSE_Raw!$B:$B,AGRIBALYSE_Raw!Q:Q)*$E9,_xlfn.XLOOKUP(_xlfn.XLOOKUP(Tool_Italy!$D9,'AveragePrices&amp;Codes'!$A:$A,'AveragePrices&amp;Codes'!$B:$B),AGRIBALYSE_Cooked!$C:$C,AGRIBALYSE_Cooked!R:R)*$E9),"")</f>
        <v>1.7189386811999999E-2</v>
      </c>
      <c r="O9">
        <f>IFERROR(IF($F9="Raw",_xlfn.XLOOKUP(_xlfn.XLOOKUP(Tool_Italy!$D9,'AveragePrices&amp;Codes'!$A:$A,'AveragePrices&amp;Codes'!$B:$B),AGRIBALYSE_Raw!$B:$B,AGRIBALYSE_Raw!R:R)*$E9,_xlfn.XLOOKUP(_xlfn.XLOOKUP(Tool_Italy!$D9,'AveragePrices&amp;Codes'!$A:$A,'AveragePrices&amp;Codes'!$B:$B),AGRIBALYSE_Cooked!$C:$C,AGRIBALYSE_Cooked!S:S)*$E9),"")</f>
        <v>8.9390931749999995E-4</v>
      </c>
      <c r="P9">
        <f>IFERROR(IF($F9="Raw",_xlfn.XLOOKUP(_xlfn.XLOOKUP(Tool_Italy!$D9,'AveragePrices&amp;Codes'!$A:$A,'AveragePrices&amp;Codes'!$B:$B),AGRIBALYSE_Raw!$B:$B,AGRIBALYSE_Raw!S:S)*$E9,_xlfn.XLOOKUP(_xlfn.XLOOKUP(Tool_Italy!$D9,'AveragePrices&amp;Codes'!$A:$A,'AveragePrices&amp;Codes'!$B:$B),AGRIBALYSE_Cooked!$C:$C,AGRIBALYSE_Cooked!T:T)*$E9),"")</f>
        <v>2.1670348310999998E-8</v>
      </c>
      <c r="Q9">
        <f>IFERROR(IF($F9="Raw",_xlfn.XLOOKUP(_xlfn.XLOOKUP(Tool_Italy!$D9,'AveragePrices&amp;Codes'!$A:$A,'AveragePrices&amp;Codes'!$B:$B),AGRIBALYSE_Raw!$B:$B,AGRIBALYSE_Raw!T:T)*$E9,_xlfn.XLOOKUP(_xlfn.XLOOKUP(Tool_Italy!$D9,'AveragePrices&amp;Codes'!$A:$A,'AveragePrices&amp;Codes'!$B:$B),AGRIBALYSE_Cooked!$C:$C,AGRIBALYSE_Cooked!U:U)*$E9),"")</f>
        <v>1.4949054792E-8</v>
      </c>
      <c r="R9">
        <f>IFERROR(IF($F9="Raw",_xlfn.XLOOKUP(_xlfn.XLOOKUP(Tool_Italy!$D9,'AveragePrices&amp;Codes'!$A:$A,'AveragePrices&amp;Codes'!$B:$B),AGRIBALYSE_Raw!$B:$B,AGRIBALYSE_Raw!U:U)*$E9,_xlfn.XLOOKUP(_xlfn.XLOOKUP(Tool_Italy!$D9,'AveragePrices&amp;Codes'!$A:$A,'AveragePrices&amp;Codes'!$B:$B),AGRIBALYSE_Cooked!$C:$C,AGRIBALYSE_Cooked!V:V)*$E9),"")</f>
        <v>1.5574571324999999E-10</v>
      </c>
      <c r="S9">
        <f>IFERROR(IF($F9="Raw",_xlfn.XLOOKUP(_xlfn.XLOOKUP(Tool_Italy!$D9,'AveragePrices&amp;Codes'!$A:$A,'AveragePrices&amp;Codes'!$B:$B),AGRIBALYSE_Raw!$B:$B,AGRIBALYSE_Raw!V:V)*$E9,_xlfn.XLOOKUP(_xlfn.XLOOKUP(Tool_Italy!$D9,'AveragePrices&amp;Codes'!$A:$A,'AveragePrices&amp;Codes'!$B:$B),AGRIBALYSE_Cooked!$C:$C,AGRIBALYSE_Cooked!W:W)*$E9),"")</f>
        <v>2.8478589903E-3</v>
      </c>
      <c r="T9">
        <f>IFERROR(IF($F9="Raw",_xlfn.XLOOKUP(_xlfn.XLOOKUP(Tool_Italy!$D9,'AveragePrices&amp;Codes'!$A:$A,'AveragePrices&amp;Codes'!$B:$B),AGRIBALYSE_Raw!$B:$B,AGRIBALYSE_Raw!W:W)*$E9,_xlfn.XLOOKUP(_xlfn.XLOOKUP(Tool_Italy!$D9,'AveragePrices&amp;Codes'!$A:$A,'AveragePrices&amp;Codes'!$B:$B),AGRIBALYSE_Cooked!$C:$C,AGRIBALYSE_Cooked!X:X)*$E9),"")</f>
        <v>4.1607567594000002E-5</v>
      </c>
      <c r="U9">
        <f>IFERROR(IF($F9="Raw",_xlfn.XLOOKUP(_xlfn.XLOOKUP(Tool_Italy!$D9,'AveragePrices&amp;Codes'!$A:$A,'AveragePrices&amp;Codes'!$B:$B),AGRIBALYSE_Raw!$B:$B,AGRIBALYSE_Raw!X:X)*$E9,_xlfn.XLOOKUP(_xlfn.XLOOKUP(Tool_Italy!$D9,'AveragePrices&amp;Codes'!$A:$A,'AveragePrices&amp;Codes'!$B:$B),AGRIBALYSE_Cooked!$C:$C,AGRIBALYSE_Cooked!Y:Y)*$E9),"")</f>
        <v>1.2833127081000001E-3</v>
      </c>
      <c r="V9">
        <f>IFERROR(IF($F9="Raw",_xlfn.XLOOKUP(_xlfn.XLOOKUP(Tool_Italy!$D9,'AveragePrices&amp;Codes'!$A:$A,'AveragePrices&amp;Codes'!$B:$B),AGRIBALYSE_Raw!$B:$B,AGRIBALYSE_Raw!Y:Y)*$E9,_xlfn.XLOOKUP(_xlfn.XLOOKUP(Tool_Italy!$D9,'AveragePrices&amp;Codes'!$A:$A,'AveragePrices&amp;Codes'!$B:$B),AGRIBALYSE_Cooked!$C:$C,AGRIBALYSE_Cooked!Z:Z)*$E9),"")</f>
        <v>1.1541494277E-2</v>
      </c>
      <c r="W9">
        <f>IFERROR(IF($F9="Raw",_xlfn.XLOOKUP(_xlfn.XLOOKUP(Tool_Italy!$D9,'AveragePrices&amp;Codes'!$A:$A,'AveragePrices&amp;Codes'!$B:$B),AGRIBALYSE_Raw!$B:$B,AGRIBALYSE_Raw!Z:Z)*$E9,_xlfn.XLOOKUP(_xlfn.XLOOKUP(Tool_Italy!$D9,'AveragePrices&amp;Codes'!$A:$A,'AveragePrices&amp;Codes'!$B:$B),AGRIBALYSE_Cooked!$C:$C,AGRIBALYSE_Cooked!AA:AA)*$E9),"")</f>
        <v>4.4969319422999998</v>
      </c>
      <c r="X9">
        <f>IFERROR(IF($F9="Raw",_xlfn.XLOOKUP(_xlfn.XLOOKUP(Tool_Italy!$D9,'AveragePrices&amp;Codes'!$A:$A,'AveragePrices&amp;Codes'!$B:$B),AGRIBALYSE_Raw!$B:$B,AGRIBALYSE_Raw!AA:AA)*$E9,_xlfn.XLOOKUP(_xlfn.XLOOKUP(Tool_Italy!$D9,'AveragePrices&amp;Codes'!$A:$A,'AveragePrices&amp;Codes'!$B:$B),AGRIBALYSE_Cooked!$C:$C,AGRIBALYSE_Cooked!AB:AB)*$E9),"")</f>
        <v>38.553443639999998</v>
      </c>
      <c r="Y9">
        <f>IFERROR(IF($F9="Raw",_xlfn.XLOOKUP(_xlfn.XLOOKUP(Tool_Italy!$D9,'AveragePrices&amp;Codes'!$A:$A,'AveragePrices&amp;Codes'!$B:$B),AGRIBALYSE_Raw!$B:$B,AGRIBALYSE_Raw!AB:AB)*$E9,_xlfn.XLOOKUP(_xlfn.XLOOKUP(Tool_Italy!$D9,'AveragePrices&amp;Codes'!$A:$A,'AveragePrices&amp;Codes'!$B:$B),AGRIBALYSE_Cooked!$C:$C,AGRIBALYSE_Cooked!AC:AC)*$E9),"")</f>
        <v>1.3772697596999999</v>
      </c>
      <c r="Z9">
        <f>IFERROR(IF($F9="Raw",_xlfn.XLOOKUP(_xlfn.XLOOKUP(Tool_Italy!$D9,'AveragePrices&amp;Codes'!$A:$A,'AveragePrices&amp;Codes'!$B:$B),AGRIBALYSE_Raw!$B:$B,AGRIBALYSE_Raw!AC:AC)*$E9,_xlfn.XLOOKUP(_xlfn.XLOOKUP(Tool_Italy!$D9,'AveragePrices&amp;Codes'!$A:$A,'AveragePrices&amp;Codes'!$B:$B),AGRIBALYSE_Cooked!$C:$C,AGRIBALYSE_Cooked!AD:AD)*$E9),"")</f>
        <v>2.0749989051000002</v>
      </c>
      <c r="AA9">
        <f>IFERROR(IF($F9="Raw",_xlfn.XLOOKUP(_xlfn.XLOOKUP(Tool_Italy!$D9,'AveragePrices&amp;Codes'!$A:$A,'AveragePrices&amp;Codes'!$B:$B),AGRIBALYSE_Raw!$B:$B,AGRIBALYSE_Raw!AD:AD)*$E9,_xlfn.XLOOKUP(_xlfn.XLOOKUP(Tool_Italy!$D9,'AveragePrices&amp;Codes'!$A:$A,'AveragePrices&amp;Codes'!$B:$B),AGRIBALYSE_Cooked!$C:$C,AGRIBALYSE_Cooked!AE:AE)*$E9),"")</f>
        <v>1.0241558082E-6</v>
      </c>
      <c r="AB9" cm="1">
        <f t="array" ref="AB9">IFERROR(_xlfn.XLOOKUP(Tool_Italy!$F9&amp;$E$2,'Cooking methods'!$A:$A&amp;'Cooking methods'!$B:$B,'Cooking methods'!C:C)*$E9,"")</f>
        <v>0</v>
      </c>
      <c r="AC9" cm="1">
        <f t="array" ref="AC9">IFERROR(_xlfn.XLOOKUP(Tool_Italy!$F9&amp;$E$2,'Cooking methods'!$A:$A&amp;'Cooking methods'!$B:$B,'Cooking methods'!D:D)*$E9,"")</f>
        <v>0</v>
      </c>
      <c r="AD9" cm="1">
        <f t="array" ref="AD9">IFERROR(_xlfn.XLOOKUP(Tool_Italy!$F9&amp;$E$2,'Cooking methods'!$A:$A&amp;'Cooking methods'!$B:$B,'Cooking methods'!E:E)*$E9,"")</f>
        <v>0</v>
      </c>
      <c r="AE9" cm="1">
        <f t="array" ref="AE9">IFERROR(_xlfn.XLOOKUP(Tool_Italy!$F9&amp;$E$2,'Cooking methods'!$A:$A&amp;'Cooking methods'!$B:$B,'Cooking methods'!F:F)*$E9,"")</f>
        <v>0</v>
      </c>
      <c r="AF9" cm="1">
        <f t="array" ref="AF9">IFERROR(_xlfn.XLOOKUP(Tool_Italy!$F9&amp;$E$2,'Cooking methods'!$A:$A&amp;'Cooking methods'!$B:$B,'Cooking methods'!G:G)*$E9,"")</f>
        <v>0</v>
      </c>
      <c r="AG9" cm="1">
        <f t="array" ref="AG9">IFERROR(_xlfn.XLOOKUP(Tool_Italy!$F9&amp;$E$2,'Cooking methods'!$A:$A&amp;'Cooking methods'!$B:$B,'Cooking methods'!H:H)*$E9,"")</f>
        <v>0</v>
      </c>
      <c r="AH9" cm="1">
        <f t="array" ref="AH9">IFERROR(_xlfn.XLOOKUP(Tool_Italy!$F9&amp;$E$2,'Cooking methods'!$A:$A&amp;'Cooking methods'!$B:$B,'Cooking methods'!I:I)*$E9,"")</f>
        <v>0</v>
      </c>
      <c r="AI9" cm="1">
        <f t="array" ref="AI9">IFERROR(_xlfn.XLOOKUP(Tool_Italy!$F9&amp;$E$2,'Cooking methods'!$A:$A&amp;'Cooking methods'!$B:$B,'Cooking methods'!J:J)*$E9,"")</f>
        <v>0</v>
      </c>
      <c r="AJ9" cm="1">
        <f t="array" ref="AJ9">IFERROR(_xlfn.XLOOKUP(Tool_Italy!$F9&amp;$E$2,'Cooking methods'!$A:$A&amp;'Cooking methods'!$B:$B,'Cooking methods'!K:K)*$E9,"")</f>
        <v>0</v>
      </c>
      <c r="AK9" cm="1">
        <f t="array" ref="AK9">IFERROR(_xlfn.XLOOKUP(Tool_Italy!$F9&amp;$E$2,'Cooking methods'!$A:$A&amp;'Cooking methods'!$B:$B,'Cooking methods'!L:L)*$E9,"")</f>
        <v>0</v>
      </c>
      <c r="AL9" cm="1">
        <f t="array" ref="AL9">IFERROR(_xlfn.XLOOKUP(Tool_Italy!$F9&amp;$E$2,'Cooking methods'!$A:$A&amp;'Cooking methods'!$B:$B,'Cooking methods'!M:M)*$E9,"")</f>
        <v>0</v>
      </c>
      <c r="AM9" cm="1">
        <f t="array" ref="AM9">IFERROR(_xlfn.XLOOKUP(Tool_Italy!$F9&amp;$E$2,'Cooking methods'!$A:$A&amp;'Cooking methods'!$B:$B,'Cooking methods'!N:N)*$E9,"")</f>
        <v>0</v>
      </c>
      <c r="AN9" cm="1">
        <f t="array" ref="AN9">IFERROR(_xlfn.XLOOKUP(Tool_Italy!$F9&amp;$E$2,'Cooking methods'!$A:$A&amp;'Cooking methods'!$B:$B,'Cooking methods'!O:O)*$E9,"")</f>
        <v>0</v>
      </c>
      <c r="AO9" cm="1">
        <f t="array" ref="AO9">IFERROR(_xlfn.XLOOKUP(Tool_Italy!$F9&amp;$E$2,'Cooking methods'!$A:$A&amp;'Cooking methods'!$B:$B,'Cooking methods'!P:P)*$E9,"")</f>
        <v>0</v>
      </c>
      <c r="AP9" cm="1">
        <f t="array" ref="AP9">IFERROR(_xlfn.XLOOKUP(Tool_Italy!$F9&amp;$E$2,'Cooking methods'!$A:$A&amp;'Cooking methods'!$B:$B,'Cooking methods'!Q:Q)*$E9,"")</f>
        <v>0</v>
      </c>
      <c r="AQ9" cm="1">
        <f t="array" ref="AQ9">IFERROR(_xlfn.XLOOKUP(Tool_Italy!$F9&amp;$E$2,'Cooking methods'!$A:$A&amp;'Cooking methods'!$B:$B,'Cooking methods'!R:R)*$E9,"")</f>
        <v>0</v>
      </c>
      <c r="AR9" cm="1">
        <f t="array" ref="AR9">IFERROR(_xlfn.XLOOKUP(Tool_Italy!$G9&amp;$E$2,'Waste management'!$A:$A&amp;'Waste management'!$B:$B,'Waste management'!C:C)*$E9,"")</f>
        <v>3.5713710000000003E-3</v>
      </c>
      <c r="AS9" cm="1">
        <f t="array" ref="AS9">IFERROR(_xlfn.XLOOKUP(Tool_Italy!$G9&amp;$E$2,'Waste management'!$A:$A&amp;'Waste management'!$B:$B,'Waste management'!D:D)*$E9,"")</f>
        <v>2.5661148300000002E-11</v>
      </c>
      <c r="AT9" cm="1">
        <f t="array" ref="AT9">IFERROR(_xlfn.XLOOKUP(Tool_Italy!$G9&amp;$E$2,'Waste management'!$A:$A&amp;'Waste management'!$B:$B,'Waste management'!E:E)*$E9,"")</f>
        <v>5.4648000000000003E-5</v>
      </c>
      <c r="AU9" cm="1">
        <f t="array" ref="AU9">IFERROR(_xlfn.XLOOKUP(Tool_Italy!$G9&amp;$E$2,'Waste management'!$A:$A&amp;'Waste management'!$B:$B,'Waste management'!F:F)*$E9,"")</f>
        <v>8.0729999999999988E-6</v>
      </c>
      <c r="AV9" cm="1">
        <f t="array" ref="AV9">IFERROR(_xlfn.XLOOKUP(Tool_Italy!$G9&amp;$E$2,'Waste management'!$A:$A&amp;'Waste management'!$B:$B,'Waste management'!G:G)*$E9,"")</f>
        <v>7.2163926000000001E-10</v>
      </c>
      <c r="AW9" cm="1">
        <f t="array" ref="AW9">IFERROR(_xlfn.XLOOKUP(Tool_Italy!$G9&amp;$E$2,'Waste management'!$A:$A&amp;'Waste management'!$B:$B,'Waste management'!H:H)*$E9,"")</f>
        <v>2.3580053099999999E-11</v>
      </c>
      <c r="AX9" cm="1">
        <f t="array" ref="AX9">IFERROR(_xlfn.XLOOKUP(Tool_Italy!$G9&amp;$E$2,'Waste management'!$A:$A&amp;'Waste management'!$B:$B,'Waste management'!I:I)*$E9,"")</f>
        <v>1.68496551E-11</v>
      </c>
      <c r="AY9" cm="1">
        <f t="array" ref="AY9">IFERROR(_xlfn.XLOOKUP(Tool_Italy!$G9&amp;$E$2,'Waste management'!$A:$A&amp;'Waste management'!$B:$B,'Waste management'!J:J)*$E9,"")</f>
        <v>1.3724100000000002E-4</v>
      </c>
      <c r="AZ9" cm="1">
        <f t="array" ref="AZ9">IFERROR(_xlfn.XLOOKUP(Tool_Italy!$G9&amp;$E$2,'Waste management'!$A:$A&amp;'Waste management'!$B:$B,'Waste management'!K:K)*$E9,"")</f>
        <v>2.2055622300000002E-7</v>
      </c>
      <c r="BA9" cm="1">
        <f t="array" ref="BA9">IFERROR(_xlfn.XLOOKUP(Tool_Italy!$G9&amp;$E$2,'Waste management'!$A:$A&amp;'Waste management'!$B:$B,'Waste management'!L:L)*$E9,"")</f>
        <v>6.0463168200000005E-6</v>
      </c>
      <c r="BB9" cm="1">
        <f t="array" ref="BB9">IFERROR(_xlfn.XLOOKUP(Tool_Italy!$G9&amp;$E$2,'Waste management'!$A:$A&amp;'Waste management'!$B:$B,'Waste management'!M:M)*$E9,"")</f>
        <v>6.0547500000000007E-4</v>
      </c>
      <c r="BC9" cm="1">
        <f t="array" ref="BC9">IFERROR(_xlfn.XLOOKUP(Tool_Italy!$G9&amp;$E$2,'Waste management'!$A:$A&amp;'Waste management'!$B:$B,'Waste management'!N:N)*$E9,"")</f>
        <v>0.52009246800000009</v>
      </c>
      <c r="BD9" cm="1">
        <f t="array" ref="BD9">IFERROR(_xlfn.XLOOKUP(Tool_Italy!$G9&amp;$E$2,'Waste management'!$A:$A&amp;'Waste management'!$B:$B,'Waste management'!O:O)*$E9,"")</f>
        <v>3.3818417999999996E-2</v>
      </c>
      <c r="BE9" cm="1">
        <f t="array" ref="BE9">IFERROR(_xlfn.XLOOKUP(Tool_Italy!$G9&amp;$E$2,'Waste management'!$A:$A&amp;'Waste management'!$B:$B,'Waste management'!P:P)*$E9,"")</f>
        <v>7.1042400000000008E-4</v>
      </c>
      <c r="BF9" cm="1">
        <f t="array" ref="BF9">IFERROR(_xlfn.XLOOKUP(Tool_Italy!$G9&amp;$E$2,'Waste management'!$A:$A&amp;'Waste management'!$B:$B,'Waste management'!Q:Q)*$E9,"")</f>
        <v>2.2363451999999999E-2</v>
      </c>
      <c r="BG9" cm="1">
        <f t="array" ref="BG9">IFERROR(_xlfn.XLOOKUP(Tool_Italy!$G9&amp;$E$2,'Waste management'!$A:$A&amp;'Waste management'!$B:$B,'Waste management'!R:R)*$E9,"")</f>
        <v>6.9443325000000001E-9</v>
      </c>
      <c r="BH9">
        <f>IFERROR((L9+AR9+AB9)*_xlfn.XLOOKUP(Tool_Italy!BH$4,Monetization_Factors!$A:$A,Monetization_Factors!$D:$D),"")</f>
        <v>1.3604995900961541E-2</v>
      </c>
      <c r="BI9">
        <f>IFERROR((M9+AS9+AC9)*_xlfn.XLOOKUP(Tool_Italy!BI$4,Monetization_Factors!$A:$A,Monetization_Factors!$D:$D),"")</f>
        <v>2.5061616800246484E-7</v>
      </c>
      <c r="BJ9">
        <f>IFERROR((N9+AT9+AD9)*_xlfn.XLOOKUP(Tool_Italy!BJ$4,Monetization_Factors!$A:$A,Monetization_Factors!$D:$D),"")</f>
        <v>2.6317557724591068E-5</v>
      </c>
      <c r="BK9">
        <f>IFERROR((O9+AU9+AE9)*_xlfn.XLOOKUP(Tool_Italy!BK$4,Monetization_Factors!$A:$A,Monetization_Factors!$D:$D),"")</f>
        <v>1.3653068104686277E-3</v>
      </c>
      <c r="BL9">
        <f>IFERROR((P9+AV9+AF9)*_xlfn.XLOOKUP(Tool_Italy!BL$4,Monetization_Factors!$A:$A,Monetization_Factors!$D:$D),"")</f>
        <v>2.2353338683873805E-2</v>
      </c>
      <c r="BM9">
        <f>IFERROR((Q9+AW9+AG9)*_xlfn.XLOOKUP(Tool_Italy!BM$4,Monetization_Factors!$A:$A,Monetization_Factors!$D:$D),"")</f>
        <v>3.10923239311008E-3</v>
      </c>
      <c r="BN9">
        <f>IFERROR((R9+AX9+AH9)*_xlfn.XLOOKUP(Tool_Italy!BN$4,Monetization_Factors!$A:$A,Monetization_Factors!$D:$D),"")</f>
        <v>1.9842277134516213E-4</v>
      </c>
      <c r="BO9">
        <f>IFERROR((S9+AY9+AI9)*_xlfn.XLOOKUP(Tool_Italy!BO$4,Monetization_Factors!$A:$A,Monetization_Factors!$D:$D),"")</f>
        <v>1.3069945901374128E-3</v>
      </c>
      <c r="BP9">
        <f>IFERROR((T9+AZ9+AJ9)*_xlfn.XLOOKUP(Tool_Italy!BP$4,Monetization_Factors!$A:$A,Monetization_Factors!$D:$D),"")</f>
        <v>1.0203516212237186E-4</v>
      </c>
      <c r="BQ9">
        <f>IFERROR((U9+BA9+AK9)*_xlfn.XLOOKUP(Tool_Italy!BQ$4,Monetization_Factors!$A:$A,Monetization_Factors!$D:$D),"")</f>
        <v>5.274344340546043E-3</v>
      </c>
      <c r="BR9" t="str">
        <f>IFERROR((V9+BB9+AL9)*_xlfn.XLOOKUP(Tool_Italy!BR$4,Monetization_Factors!$A:$A,Monetization_Factors!$D:$D),"")</f>
        <v/>
      </c>
      <c r="BS9">
        <f>IFERROR((W9+BC9+AM9)*_xlfn.XLOOKUP(Tool_Italy!BS$4,Monetization_Factors!$A:$A,Monetization_Factors!$D:$D),"")</f>
        <v>2.4414210120140103E-4</v>
      </c>
      <c r="BT9">
        <f>IFERROR((X9+BD9+AN9)*_xlfn.XLOOKUP(Tool_Italy!BT$4,Monetization_Factors!$A:$A,Monetization_Factors!$D:$D),"")</f>
        <v>8.5923276464522635E-3</v>
      </c>
      <c r="BU9">
        <f>IFERROR((Y9+BE9+AO9)*_xlfn.XLOOKUP(Tool_Italy!BU$4,Monetization_Factors!$A:$A,Monetization_Factors!$D:$D),"")</f>
        <v>8.7569636513016372E-3</v>
      </c>
      <c r="BV9">
        <f>IFERROR((Z9+BF9+AP9)*_xlfn.XLOOKUP(Tool_Italy!BV$4,Monetization_Factors!$A:$A,Monetization_Factors!$D:$D),"")</f>
        <v>3.463333094768384E-3</v>
      </c>
      <c r="BW9">
        <f>IFERROR((AA9+BG9+AQ9)*_xlfn.XLOOKUP(Tool_Italy!BW$4,Monetization_Factors!$A:$A,Monetization_Factors!$D:$D),"")</f>
        <v>2.1540916628529307E-6</v>
      </c>
      <c r="BX9" s="38" cm="1">
        <f t="array" ref="BX9">IFERROR(_xlfn.IFS(I9&lt;&gt;0,I9*E9,I9="",J9*E9),"")</f>
        <v>0.53280491020850773</v>
      </c>
      <c r="BY9" s="38">
        <f t="shared" si="2"/>
        <v>6.3125815071298136E-2</v>
      </c>
      <c r="BZ9" s="38">
        <f t="shared" si="36"/>
        <v>0.59593072527980584</v>
      </c>
      <c r="CA9" s="38">
        <f t="shared" si="3"/>
        <v>1.2139579821403488E-4</v>
      </c>
      <c r="CB9">
        <f t="shared" si="4"/>
        <v>0.104572674</v>
      </c>
      <c r="CC9">
        <f t="shared" si="5"/>
        <v>6.2605464812999998E-9</v>
      </c>
      <c r="CD9">
        <f t="shared" si="6"/>
        <v>1.7244034812E-2</v>
      </c>
      <c r="CE9">
        <f t="shared" si="7"/>
        <v>9.0198231749999999E-4</v>
      </c>
      <c r="CF9">
        <f t="shared" si="8"/>
        <v>2.2391987571E-8</v>
      </c>
      <c r="CG9">
        <f t="shared" si="9"/>
        <v>1.4972634845099998E-8</v>
      </c>
      <c r="CH9">
        <f t="shared" si="10"/>
        <v>1.7259536834999999E-10</v>
      </c>
      <c r="CI9">
        <f t="shared" si="11"/>
        <v>2.9850999903000002E-3</v>
      </c>
      <c r="CJ9">
        <f t="shared" si="12"/>
        <v>4.1828123817000001E-5</v>
      </c>
      <c r="CK9">
        <f t="shared" si="13"/>
        <v>1.28935902492E-3</v>
      </c>
      <c r="CL9">
        <f t="shared" si="14"/>
        <v>1.2146969277E-2</v>
      </c>
      <c r="CM9">
        <f t="shared" si="15"/>
        <v>5.0170244102999995</v>
      </c>
      <c r="CN9">
        <f t="shared" si="16"/>
        <v>38.587262058</v>
      </c>
      <c r="CO9">
        <f t="shared" si="17"/>
        <v>1.3779801836999999</v>
      </c>
      <c r="CP9">
        <f t="shared" si="18"/>
        <v>2.0973623571000002</v>
      </c>
      <c r="CQ9">
        <f t="shared" si="19"/>
        <v>1.0311001406999999E-6</v>
      </c>
      <c r="CR9">
        <f t="shared" si="20"/>
        <v>2.0110129615384615E-4</v>
      </c>
      <c r="CS9">
        <f t="shared" si="21"/>
        <v>1.2039512464038461E-11</v>
      </c>
      <c r="CT9">
        <f t="shared" si="22"/>
        <v>3.3161605407692311E-5</v>
      </c>
      <c r="CU9">
        <f t="shared" si="23"/>
        <v>1.7345813798076923E-6</v>
      </c>
      <c r="CV9">
        <f t="shared" si="24"/>
        <v>4.3061514559615381E-11</v>
      </c>
      <c r="CW9">
        <f t="shared" si="25"/>
        <v>2.8793528548269229E-11</v>
      </c>
      <c r="CX9">
        <f t="shared" si="26"/>
        <v>3.3191416990384615E-13</v>
      </c>
      <c r="CY9">
        <f t="shared" si="27"/>
        <v>5.7405769044230775E-6</v>
      </c>
      <c r="CZ9">
        <f t="shared" si="28"/>
        <v>8.0438699648076928E-8</v>
      </c>
      <c r="DA9">
        <f t="shared" si="29"/>
        <v>2.4795365863846153E-6</v>
      </c>
      <c r="DB9">
        <f t="shared" si="30"/>
        <v>2.3359556301923077E-5</v>
      </c>
      <c r="DC9">
        <f t="shared" si="31"/>
        <v>9.6481238659615366E-3</v>
      </c>
      <c r="DD9">
        <f t="shared" si="32"/>
        <v>7.4206273188461541E-2</v>
      </c>
      <c r="DE9">
        <f t="shared" si="33"/>
        <v>2.6499618917307688E-3</v>
      </c>
      <c r="DF9">
        <f t="shared" si="34"/>
        <v>4.0333891482692312E-3</v>
      </c>
      <c r="DG9">
        <f t="shared" si="35"/>
        <v>1.9828848859615381E-9</v>
      </c>
      <c r="DH9" s="5">
        <f>IFERROR(((((L9+AB9)*(1/$H9))+AR9)/$F$2)/($B$2*('CAR.CAP_per person'!B$2)/(_xlfn.XLOOKUP($E$2,EU_countries_GDP!$A$2:$A$29,EU_countries_GDP!$E$2:$E$29))),"")</f>
        <v>7.7694149455780374E-3</v>
      </c>
      <c r="DI9" s="5">
        <f>IFERROR(((((M9+AC9)*(1/$H9))+AS9)/$F$2)/($B$2*('CAR.CAP_per person'!C$2)/(_xlfn.XLOOKUP($E$2,EU_countries_GDP!$A$2:$A$29,EU_countries_GDP!$E$2:$E$29))),"")</f>
        <v>6.0176003596915659E-6</v>
      </c>
      <c r="DJ9" s="5">
        <f>IFERROR(((((N9+AD9)*(1/$H9))+AT9)/$F$2)/($B$2*('CAR.CAP_per person'!D$2)/(_xlfn.XLOOKUP($E$2,EU_countries_GDP!$A$2:$A$29,EU_countries_GDP!$E$2:$E$29))),"")</f>
        <v>1.6978934424219586E-5</v>
      </c>
      <c r="DK9" s="5">
        <f>IFERROR(((((O9+AE9)*(1/$H9))+AU9)/$F$2)/($B$2*('CAR.CAP_per person'!E$2)/(_xlfn.XLOOKUP($E$2,EU_countries_GDP!$A$2:$A$29,EU_countries_GDP!$E$2:$E$29))),"")</f>
        <v>1.1456411247752058E-3</v>
      </c>
      <c r="DL9" s="5">
        <f>IFERROR(((((P9+AF9)*(1/$H9))+AV9)/$F$2)/($B$2*('CAR.CAP_per person'!F$2)/(_xlfn.XLOOKUP($E$2,EU_countries_GDP!$A$2:$A$29,EU_countries_GDP!$E$2:$E$29))),"")</f>
        <v>2.1971432492806975E-2</v>
      </c>
      <c r="DM9" s="5">
        <f>IFERROR(((((Q9+AG9)*(1/$H9))+AW9)/$F$2)/($B$2*('CAR.CAP_per person'!G$2)/(_xlfn.XLOOKUP($E$2,EU_countries_GDP!$A$2:$A$29,EU_countries_GDP!$E$2:$E$29))),"")</f>
        <v>8.0920669522965959E-3</v>
      </c>
      <c r="DN9" s="5">
        <f>IFERROR(((((R9+AH9)*(1/$H9))+AX9)/$F$2)/($B$2*('CAR.CAP_per person'!H$2)/(_xlfn.XLOOKUP($E$2,EU_countries_GDP!$A$2:$A$29,EU_countries_GDP!$E$2:$E$29))),"")</f>
        <v>2.0199229869767573E-5</v>
      </c>
      <c r="DO9" s="5">
        <f>IFERROR(((((S9+AI9)*(1/$H9))+AY9)/$F$2)/($B$2*('CAR.CAP_per person'!I$2)/(_xlfn.XLOOKUP($E$2,EU_countries_GDP!$A$2:$A$29,EU_countries_GDP!$E$2:$E$29))),"")</f>
        <v>1.4920935171039737E-3</v>
      </c>
      <c r="DP9" s="5">
        <f>IFERROR(((((T9+AJ9)*(1/$H9))+AZ9)/$F$2)/($B$2*('CAR.CAP_per person'!J$2)/(_xlfn.XLOOKUP($E$2,EU_countries_GDP!$A$2:$A$29,EU_countries_GDP!$E$2:$E$29))),"")</f>
        <v>3.7298327918367609E-3</v>
      </c>
      <c r="DQ9" s="5">
        <f>IFERROR(((((U9+AK9)*(1/$H9))+BA9)/$F$2)/($B$2*('CAR.CAP_per person'!K$2)/(_xlfn.XLOOKUP($E$2,EU_countries_GDP!$A$2:$A$29,EU_countries_GDP!$E$2:$E$29))),"")</f>
        <v>3.3317905003380057E-3</v>
      </c>
      <c r="DR9" s="5">
        <f>IFERROR(((((V9+AL9)*(1/$H9))+BB9)/$F$2)/($B$2*('CAR.CAP_per person'!L$2)/(_xlfn.XLOOKUP($E$2,EU_countries_GDP!$A$2:$A$29,EU_countries_GDP!$E$2:$E$29))),"")</f>
        <v>9.8938500050085171E-4</v>
      </c>
      <c r="DS9" s="5">
        <f>IFERROR(((((W9+AM9)*(1/$H9))+BC9)/$F$2)/($B$2*('CAR.CAP_per person'!M$2)/(_xlfn.XLOOKUP($E$2,EU_countries_GDP!$A$2:$A$29,EU_countries_GDP!$E$2:$E$29))),"")</f>
        <v>1.8230339143860529E-2</v>
      </c>
      <c r="DT9" s="5">
        <f>IFERROR(((((X9+AN9)*(1/$H9))+BD9)/$F$2)/($B$2*('CAR.CAP_per person'!N$2)/(_xlfn.XLOOKUP($E$2,EU_countries_GDP!$A$2:$A$29,EU_countries_GDP!$E$2:$E$29))),"")</f>
        <v>1.576313936975464</v>
      </c>
      <c r="DU9" s="5">
        <f>IFERROR(((((Y9+AO9)*(1/$H9))+BE9)/$F$2)/($B$2*('CAR.CAP_per person'!O$2)/(_xlfn.XLOOKUP($E$2,EU_countries_GDP!$A$2:$A$29,EU_countries_GDP!$E$2:$E$29))),"")</f>
        <v>3.9393813054752203E-3</v>
      </c>
      <c r="DV9" s="5">
        <f>IFERROR(((((Z9+AP9)*(1/$H9))+BF9)/$F$2)/($B$2*('CAR.CAP_per person'!P$2)/(_xlfn.XLOOKUP($E$2,EU_countries_GDP!$A$2:$A$29,EU_countries_GDP!$E$2:$E$29))),"")</f>
        <v>4.8279482204037867E-3</v>
      </c>
      <c r="DW9" s="5">
        <f>IFERROR(((((AA9+AQ9)*(1/$H9))+BG9)/$F$2)/($B$2*('CAR.CAP_per person'!Q$2)/(_xlfn.XLOOKUP($E$2,EU_countries_GDP!$A$2:$A$29,EU_countries_GDP!$E$2:$E$29))),"")</f>
        <v>2.4258760093573187E-3</v>
      </c>
    </row>
    <row r="10" spans="1:127">
      <c r="A10" t="s">
        <v>236</v>
      </c>
      <c r="B10" t="str">
        <f>_xlfn.XLOOKUP(D10,Table5[Ingredient],Table5[Category],"",FALSE)</f>
        <v>Starch/satiating food</v>
      </c>
      <c r="C10" s="33" t="s">
        <v>177</v>
      </c>
      <c r="D10" s="33" t="s">
        <v>178</v>
      </c>
      <c r="E10" s="33">
        <v>3.0172999999999996</v>
      </c>
      <c r="F10" s="33" t="s">
        <v>179</v>
      </c>
      <c r="G10" s="33" t="s">
        <v>180</v>
      </c>
      <c r="H10" s="91">
        <f>Dataset_IT!L7</f>
        <v>0.23780737704918029</v>
      </c>
      <c r="I10" s="33"/>
      <c r="J10" s="37">
        <f>IFERROR(INDEX('AveragePrices&amp;Codes'!G:AG, MATCH($D10, 'AveragePrices&amp;Codes'!$A:$A, 0), MATCH(Tool_Italy!$E$2, 'AveragePrices&amp;Codes'!$G$1:$AG$1, 0)),"")</f>
        <v>4.0569082692307692</v>
      </c>
      <c r="K10" s="37">
        <f>IFERROR(E10/(_xlfn.XLOOKUP(A10,Dataset_IT!$Q$2:$Q$9,Dataset_IT!$R$2:$R$9)),"")</f>
        <v>4.5034328358208947E-2</v>
      </c>
      <c r="L10">
        <f>IFERROR(IF($F10="Raw",_xlfn.XLOOKUP(_xlfn.XLOOKUP(Tool_Italy!$D10,'AveragePrices&amp;Codes'!$A:$A,'AveragePrices&amp;Codes'!$B:$B),AGRIBALYSE_Raw!$B:$B,AGRIBALYSE_Raw!O:O)*$E10,_xlfn.XLOOKUP(_xlfn.XLOOKUP(Tool_Italy!$D10,'AveragePrices&amp;Codes'!$A:$A,'AveragePrices&amp;Codes'!$B:$B),AGRIBALYSE_Cooked!$C:$C,AGRIBALYSE_Cooked!P:P)*$E10),"")</f>
        <v>2.9855394476049995</v>
      </c>
      <c r="M10">
        <f>IFERROR(IF($F10="Raw",_xlfn.XLOOKUP(_xlfn.XLOOKUP(Tool_Italy!$D10,'AveragePrices&amp;Codes'!$A:$A,'AveragePrices&amp;Codes'!$B:$B),AGRIBALYSE_Raw!$B:$B,AGRIBALYSE_Raw!P:P)*$E10,_xlfn.XLOOKUP(_xlfn.XLOOKUP(Tool_Italy!$D10,'AveragePrices&amp;Codes'!$A:$A,'AveragePrices&amp;Codes'!$B:$B),AGRIBALYSE_Cooked!$C:$C,AGRIBALYSE_Cooked!Q:Q)*$E10),"")</f>
        <v>4.7067873495499998E-8</v>
      </c>
      <c r="N10">
        <f>IFERROR(IF($F10="Raw",_xlfn.XLOOKUP(_xlfn.XLOOKUP(Tool_Italy!$D10,'AveragePrices&amp;Codes'!$A:$A,'AveragePrices&amp;Codes'!$B:$B),AGRIBALYSE_Raw!$B:$B,AGRIBALYSE_Raw!Q:Q)*$E10,_xlfn.XLOOKUP(_xlfn.XLOOKUP(Tool_Italy!$D10,'AveragePrices&amp;Codes'!$A:$A,'AveragePrices&amp;Codes'!$B:$B),AGRIBALYSE_Cooked!$C:$C,AGRIBALYSE_Cooked!R:R)*$E10),"")</f>
        <v>0.29656678115349994</v>
      </c>
      <c r="O10">
        <f>IFERROR(IF($F10="Raw",_xlfn.XLOOKUP(_xlfn.XLOOKUP(Tool_Italy!$D10,'AveragePrices&amp;Codes'!$A:$A,'AveragePrices&amp;Codes'!$B:$B),AGRIBALYSE_Raw!$B:$B,AGRIBALYSE_Raw!R:R)*$E10,_xlfn.XLOOKUP(_xlfn.XLOOKUP(Tool_Italy!$D10,'AveragePrices&amp;Codes'!$A:$A,'AveragePrices&amp;Codes'!$B:$B),AGRIBALYSE_Cooked!$C:$C,AGRIBALYSE_Cooked!S:S)*$E10),"")</f>
        <v>1.3552634273034998E-2</v>
      </c>
      <c r="P10">
        <f>IFERROR(IF($F10="Raw",_xlfn.XLOOKUP(_xlfn.XLOOKUP(Tool_Italy!$D10,'AveragePrices&amp;Codes'!$A:$A,'AveragePrices&amp;Codes'!$B:$B),AGRIBALYSE_Raw!$B:$B,AGRIBALYSE_Raw!S:S)*$E10,_xlfn.XLOOKUP(_xlfn.XLOOKUP(Tool_Italy!$D10,'AveragePrices&amp;Codes'!$A:$A,'AveragePrices&amp;Codes'!$B:$B),AGRIBALYSE_Cooked!$C:$C,AGRIBALYSE_Cooked!T:T)*$E10),"")</f>
        <v>2.3688454189399997E-7</v>
      </c>
      <c r="Q10">
        <f>IFERROR(IF($F10="Raw",_xlfn.XLOOKUP(_xlfn.XLOOKUP(Tool_Italy!$D10,'AveragePrices&amp;Codes'!$A:$A,'AveragePrices&amp;Codes'!$B:$B),AGRIBALYSE_Raw!$B:$B,AGRIBALYSE_Raw!T:T)*$E10,_xlfn.XLOOKUP(_xlfn.XLOOKUP(Tool_Italy!$D10,'AveragePrices&amp;Codes'!$A:$A,'AveragePrices&amp;Codes'!$B:$B),AGRIBALYSE_Cooked!$C:$C,AGRIBALYSE_Cooked!U:U)*$E10),"")</f>
        <v>1.0338293720754998E-7</v>
      </c>
      <c r="R10">
        <f>IFERROR(IF($F10="Raw",_xlfn.XLOOKUP(_xlfn.XLOOKUP(Tool_Italy!$D10,'AveragePrices&amp;Codes'!$A:$A,'AveragePrices&amp;Codes'!$B:$B),AGRIBALYSE_Raw!$B:$B,AGRIBALYSE_Raw!U:U)*$E10,_xlfn.XLOOKUP(_xlfn.XLOOKUP(Tool_Italy!$D10,'AveragePrices&amp;Codes'!$A:$A,'AveragePrices&amp;Codes'!$B:$B),AGRIBALYSE_Cooked!$C:$C,AGRIBALYSE_Cooked!V:V)*$E10),"")</f>
        <v>2.2505239606849999E-9</v>
      </c>
      <c r="S10">
        <f>IFERROR(IF($F10="Raw",_xlfn.XLOOKUP(_xlfn.XLOOKUP(Tool_Italy!$D10,'AveragePrices&amp;Codes'!$A:$A,'AveragePrices&amp;Codes'!$B:$B),AGRIBALYSE_Raw!$B:$B,AGRIBALYSE_Raw!V:V)*$E10,_xlfn.XLOOKUP(_xlfn.XLOOKUP(Tool_Italy!$D10,'AveragePrices&amp;Codes'!$A:$A,'AveragePrices&amp;Codes'!$B:$B),AGRIBALYSE_Cooked!$C:$C,AGRIBALYSE_Cooked!W:W)*$E10),"")</f>
        <v>3.1569830370649997E-2</v>
      </c>
      <c r="T10">
        <f>IFERROR(IF($F10="Raw",_xlfn.XLOOKUP(_xlfn.XLOOKUP(Tool_Italy!$D10,'AveragePrices&amp;Codes'!$A:$A,'AveragePrices&amp;Codes'!$B:$B),AGRIBALYSE_Raw!$B:$B,AGRIBALYSE_Raw!W:W)*$E10,_xlfn.XLOOKUP(_xlfn.XLOOKUP(Tool_Italy!$D10,'AveragePrices&amp;Codes'!$A:$A,'AveragePrices&amp;Codes'!$B:$B),AGRIBALYSE_Cooked!$C:$C,AGRIBALYSE_Cooked!X:X)*$E10),"")</f>
        <v>1.0846711184595E-3</v>
      </c>
      <c r="U10">
        <f>IFERROR(IF($F10="Raw",_xlfn.XLOOKUP(_xlfn.XLOOKUP(Tool_Italy!$D10,'AveragePrices&amp;Codes'!$A:$A,'AveragePrices&amp;Codes'!$B:$B),AGRIBALYSE_Raw!$B:$B,AGRIBALYSE_Raw!X:X)*$E10,_xlfn.XLOOKUP(_xlfn.XLOOKUP(Tool_Italy!$D10,'AveragePrices&amp;Codes'!$A:$A,'AveragePrices&amp;Codes'!$B:$B),AGRIBALYSE_Cooked!$C:$C,AGRIBALYSE_Cooked!Y:Y)*$E10),"")</f>
        <v>2.6925943165549998E-2</v>
      </c>
      <c r="V10">
        <f>IFERROR(IF($F10="Raw",_xlfn.XLOOKUP(_xlfn.XLOOKUP(Tool_Italy!$D10,'AveragePrices&amp;Codes'!$A:$A,'AveragePrices&amp;Codes'!$B:$B),AGRIBALYSE_Raw!$B:$B,AGRIBALYSE_Raw!Y:Y)*$E10,_xlfn.XLOOKUP(_xlfn.XLOOKUP(Tool_Italy!$D10,'AveragePrices&amp;Codes'!$A:$A,'AveragePrices&amp;Codes'!$B:$B),AGRIBALYSE_Cooked!$C:$C,AGRIBALYSE_Cooked!Z:Z)*$E10),"")</f>
        <v>0.12310426195209999</v>
      </c>
      <c r="W10">
        <f>IFERROR(IF($F10="Raw",_xlfn.XLOOKUP(_xlfn.XLOOKUP(Tool_Italy!$D10,'AveragePrices&amp;Codes'!$A:$A,'AveragePrices&amp;Codes'!$B:$B),AGRIBALYSE_Raw!$B:$B,AGRIBALYSE_Raw!Z:Z)*$E10,_xlfn.XLOOKUP(_xlfn.XLOOKUP(Tool_Italy!$D10,'AveragePrices&amp;Codes'!$A:$A,'AveragePrices&amp;Codes'!$B:$B),AGRIBALYSE_Cooked!$C:$C,AGRIBALYSE_Cooked!AA:AA)*$E10),"")</f>
        <v>21.273247352499997</v>
      </c>
      <c r="X10">
        <f>IFERROR(IF($F10="Raw",_xlfn.XLOOKUP(_xlfn.XLOOKUP(Tool_Italy!$D10,'AveragePrices&amp;Codes'!$A:$A,'AveragePrices&amp;Codes'!$B:$B),AGRIBALYSE_Raw!$B:$B,AGRIBALYSE_Raw!AA:AA)*$E10,_xlfn.XLOOKUP(_xlfn.XLOOKUP(Tool_Italy!$D10,'AveragePrices&amp;Codes'!$A:$A,'AveragePrices&amp;Codes'!$B:$B),AGRIBALYSE_Cooked!$C:$C,AGRIBALYSE_Cooked!AB:AB)*$E10),"")</f>
        <v>330.18707657649992</v>
      </c>
      <c r="Y10">
        <f>IFERROR(IF($F10="Raw",_xlfn.XLOOKUP(_xlfn.XLOOKUP(Tool_Italy!$D10,'AveragePrices&amp;Codes'!$A:$A,'AveragePrices&amp;Codes'!$B:$B),AGRIBALYSE_Raw!$B:$B,AGRIBALYSE_Raw!AB:AB)*$E10,_xlfn.XLOOKUP(_xlfn.XLOOKUP(Tool_Italy!$D10,'AveragePrices&amp;Codes'!$A:$A,'AveragePrices&amp;Codes'!$B:$B),AGRIBALYSE_Cooked!$C:$C,AGRIBALYSE_Cooked!AC:AC)*$E10),"")</f>
        <v>1.4840733522614997</v>
      </c>
      <c r="Z10">
        <f>IFERROR(IF($F10="Raw",_xlfn.XLOOKUP(_xlfn.XLOOKUP(Tool_Italy!$D10,'AveragePrices&amp;Codes'!$A:$A,'AveragePrices&amp;Codes'!$B:$B),AGRIBALYSE_Raw!$B:$B,AGRIBALYSE_Raw!AC:AC)*$E10,_xlfn.XLOOKUP(_xlfn.XLOOKUP(Tool_Italy!$D10,'AveragePrices&amp;Codes'!$A:$A,'AveragePrices&amp;Codes'!$B:$B),AGRIBALYSE_Cooked!$C:$C,AGRIBALYSE_Cooked!AD:AD)*$E10),"")</f>
        <v>35.033969870900002</v>
      </c>
      <c r="AA10">
        <f>IFERROR(IF($F10="Raw",_xlfn.XLOOKUP(_xlfn.XLOOKUP(Tool_Italy!$D10,'AveragePrices&amp;Codes'!$A:$A,'AveragePrices&amp;Codes'!$B:$B),AGRIBALYSE_Raw!$B:$B,AGRIBALYSE_Raw!AD:AD)*$E10,_xlfn.XLOOKUP(_xlfn.XLOOKUP(Tool_Italy!$D10,'AveragePrices&amp;Codes'!$A:$A,'AveragePrices&amp;Codes'!$B:$B),AGRIBALYSE_Cooked!$C:$C,AGRIBALYSE_Cooked!AE:AE)*$E10),"")</f>
        <v>1.4457330341024997E-5</v>
      </c>
      <c r="AB10" cm="1">
        <f t="array" ref="AB10">IFERROR(_xlfn.XLOOKUP(Tool_Italy!$F10&amp;$E$2,'Cooking methods'!$A:$A&amp;'Cooking methods'!$B:$B,'Cooking methods'!C:C)*$E10,"")</f>
        <v>0.695218446494</v>
      </c>
      <c r="AC10" cm="1">
        <f t="array" ref="AC10">IFERROR(_xlfn.XLOOKUP(Tool_Italy!$F10&amp;$E$2,'Cooking methods'!$A:$A&amp;'Cooking methods'!$B:$B,'Cooking methods'!D:D)*$E10,"")</f>
        <v>2.3219835063424999E-8</v>
      </c>
      <c r="AD10" cm="1">
        <f t="array" ref="AD10">IFERROR(_xlfn.XLOOKUP(Tool_Italy!$F10&amp;$E$2,'Cooking methods'!$A:$A&amp;'Cooking methods'!$B:$B,'Cooking methods'!E:E)*$E10,"")</f>
        <v>3.6021975703999988E-2</v>
      </c>
      <c r="AE10" cm="1">
        <f t="array" ref="AE10">IFERROR(_xlfn.XLOOKUP(Tool_Italy!$F10&amp;$E$2,'Cooking methods'!$A:$A&amp;'Cooking methods'!$B:$B,'Cooking methods'!F:F)*$E10,"")</f>
        <v>1.451432909927E-3</v>
      </c>
      <c r="AF10" cm="1">
        <f t="array" ref="AF10">IFERROR(_xlfn.XLOOKUP(Tool_Italy!$F10&amp;$E$2,'Cooking methods'!$A:$A&amp;'Cooking methods'!$B:$B,'Cooking methods'!G:G)*$E10,"")</f>
        <v>6.6862145390039994E-9</v>
      </c>
      <c r="AG10" cm="1">
        <f t="array" ref="AG10">IFERROR(_xlfn.XLOOKUP(Tool_Italy!$F10&amp;$E$2,'Cooking methods'!$A:$A&amp;'Cooking methods'!$B:$B,'Cooking methods'!H:H)*$E10,"")</f>
        <v>2.5665667947919997E-9</v>
      </c>
      <c r="AH10" cm="1">
        <f t="array" ref="AH10">IFERROR(_xlfn.XLOOKUP(Tool_Italy!$F10&amp;$E$2,'Cooking methods'!$A:$A&amp;'Cooking methods'!$B:$B,'Cooking methods'!I:I)*$E10,"")</f>
        <v>1.4946589609379999E-9</v>
      </c>
      <c r="AI10" cm="1">
        <f t="array" ref="AI10">IFERROR(_xlfn.XLOOKUP(Tool_Italy!$F10&amp;$E$2,'Cooking methods'!$A:$A&amp;'Cooking methods'!$B:$B,'Cooking methods'!J:J)*$E10,"")</f>
        <v>1.1963369711149999E-3</v>
      </c>
      <c r="AJ10" cm="1">
        <f t="array" ref="AJ10">IFERROR(_xlfn.XLOOKUP(Tool_Italy!$F10&amp;$E$2,'Cooking methods'!$A:$A&amp;'Cooking methods'!$B:$B,'Cooking methods'!K:K)*$E10,"")</f>
        <v>6.4005388681519988E-5</v>
      </c>
      <c r="AK10" cm="1">
        <f t="array" ref="AK10">IFERROR(_xlfn.XLOOKUP(Tool_Italy!$F10&amp;$E$2,'Cooking methods'!$A:$A&amp;'Cooking methods'!$B:$B,'Cooking methods'!L:L)*$E10,"")</f>
        <v>3.4283860039000002E-4</v>
      </c>
      <c r="AL10" cm="1">
        <f t="array" ref="AL10">IFERROR(_xlfn.XLOOKUP(Tool_Italy!$F10&amp;$E$2,'Cooking methods'!$A:$A&amp;'Cooking methods'!$B:$B,'Cooking methods'!M:M)*$E10,"")</f>
        <v>2.7035468138249994E-3</v>
      </c>
      <c r="AM10" cm="1">
        <f t="array" ref="AM10">IFERROR(_xlfn.XLOOKUP(Tool_Italy!$F10&amp;$E$2,'Cooking methods'!$A:$A&amp;'Cooking methods'!$B:$B,'Cooking methods'!N:N)*$E10,"")</f>
        <v>1.4989018278519999</v>
      </c>
      <c r="AN10" cm="1">
        <f t="array" ref="AN10">IFERROR(_xlfn.XLOOKUP(Tool_Italy!$F10&amp;$E$2,'Cooking methods'!$A:$A&amp;'Cooking methods'!$B:$B,'Cooking methods'!O:O)*$E10,"")</f>
        <v>0.8684181648999999</v>
      </c>
      <c r="AO10" cm="1">
        <f t="array" ref="AO10">IFERROR(_xlfn.XLOOKUP(Tool_Italy!$F10&amp;$E$2,'Cooking methods'!$A:$A&amp;'Cooking methods'!$B:$B,'Cooking methods'!P:P)*$E10,"")</f>
        <v>0.15756714745199996</v>
      </c>
      <c r="AP10" cm="1">
        <f t="array" ref="AP10">IFERROR(_xlfn.XLOOKUP(Tool_Italy!$F10&amp;$E$2,'Cooking methods'!$A:$A&amp;'Cooking methods'!$B:$B,'Cooking methods'!Q:Q)*$E10,"")</f>
        <v>11.028464435559998</v>
      </c>
      <c r="AQ10" cm="1">
        <f t="array" ref="AQ10">IFERROR(_xlfn.XLOOKUP(Tool_Italy!$F10&amp;$E$2,'Cooking methods'!$A:$A&amp;'Cooking methods'!$B:$B,'Cooking methods'!R:R)*$E10,"")</f>
        <v>9.3903112557539993E-7</v>
      </c>
      <c r="AR10" cm="1">
        <f t="array" ref="AR10">IFERROR(_xlfn.XLOOKUP(Tool_Italy!$G10&amp;$E$2,'Waste management'!$A:$A&amp;'Waste management'!$B:$B,'Waste management'!C:C)*$E10,"")</f>
        <v>0.17352492299999997</v>
      </c>
      <c r="AS10" cm="1">
        <f t="array" ref="AS10">IFERROR(_xlfn.XLOOKUP(Tool_Italy!$G10&amp;$E$2,'Waste management'!$A:$A&amp;'Waste management'!$B:$B,'Waste management'!D:D)*$E10,"")</f>
        <v>1.2468177579E-9</v>
      </c>
      <c r="AT10" cm="1">
        <f t="array" ref="AT10">IFERROR(_xlfn.XLOOKUP(Tool_Italy!$G10&amp;$E$2,'Waste management'!$A:$A&amp;'Waste management'!$B:$B,'Waste management'!E:E)*$E10,"")</f>
        <v>2.6552239999999999E-3</v>
      </c>
      <c r="AU10" cm="1">
        <f t="array" ref="AU10">IFERROR(_xlfn.XLOOKUP(Tool_Italy!$G10&amp;$E$2,'Waste management'!$A:$A&amp;'Waste management'!$B:$B,'Waste management'!F:F)*$E10,"")</f>
        <v>3.922489999999999E-4</v>
      </c>
      <c r="AV10" cm="1">
        <f t="array" ref="AV10">IFERROR(_xlfn.XLOOKUP(Tool_Italy!$G10&amp;$E$2,'Waste management'!$A:$A&amp;'Waste management'!$B:$B,'Waste management'!G:G)*$E10,"")</f>
        <v>3.5062836379999999E-8</v>
      </c>
      <c r="AW10" cm="1">
        <f t="array" ref="AW10">IFERROR(_xlfn.XLOOKUP(Tool_Italy!$G10&amp;$E$2,'Waste management'!$A:$A&amp;'Waste management'!$B:$B,'Waste management'!H:H)*$E10,"")</f>
        <v>1.1457020002999999E-9</v>
      </c>
      <c r="AX10" cm="1">
        <f t="array" ref="AX10">IFERROR(_xlfn.XLOOKUP(Tool_Italy!$G10&amp;$E$2,'Waste management'!$A:$A&amp;'Waste management'!$B:$B,'Waste management'!I:I)*$E10,"")</f>
        <v>8.1868702629999992E-10</v>
      </c>
      <c r="AY10" cm="1">
        <f t="array" ref="AY10">IFERROR(_xlfn.XLOOKUP(Tool_Italy!$G10&amp;$E$2,'Waste management'!$A:$A&amp;'Waste management'!$B:$B,'Waste management'!J:J)*$E10,"")</f>
        <v>6.668233E-3</v>
      </c>
      <c r="AZ10" cm="1">
        <f t="array" ref="AZ10">IFERROR(_xlfn.XLOOKUP(Tool_Italy!$G10&amp;$E$2,'Waste management'!$A:$A&amp;'Waste management'!$B:$B,'Waste management'!K:K)*$E10,"")</f>
        <v>1.0716333198999999E-5</v>
      </c>
      <c r="BA10" cm="1">
        <f t="array" ref="BA10">IFERROR(_xlfn.XLOOKUP(Tool_Italy!$G10&amp;$E$2,'Waste management'!$A:$A&amp;'Waste management'!$B:$B,'Waste management'!L:L)*$E10,"")</f>
        <v>2.9377700065999994E-4</v>
      </c>
      <c r="BB10" cm="1">
        <f t="array" ref="BB10">IFERROR(_xlfn.XLOOKUP(Tool_Italy!$G10&amp;$E$2,'Waste management'!$A:$A&amp;'Waste management'!$B:$B,'Waste management'!M:M)*$E10,"")</f>
        <v>2.9418674999999995E-2</v>
      </c>
      <c r="BC10" cm="1">
        <f t="array" ref="BC10">IFERROR(_xlfn.XLOOKUP(Tool_Italy!$G10&amp;$E$2,'Waste management'!$A:$A&amp;'Waste management'!$B:$B,'Waste management'!N:N)*$E10,"")</f>
        <v>25.270128883999998</v>
      </c>
      <c r="BD10" cm="1">
        <f t="array" ref="BD10">IFERROR(_xlfn.XLOOKUP(Tool_Italy!$G10&amp;$E$2,'Waste management'!$A:$A&amp;'Waste management'!$B:$B,'Waste management'!O:O)*$E10,"")</f>
        <v>1.6431612339999997</v>
      </c>
      <c r="BE10" cm="1">
        <f t="array" ref="BE10">IFERROR(_xlfn.XLOOKUP(Tool_Italy!$G10&amp;$E$2,'Waste management'!$A:$A&amp;'Waste management'!$B:$B,'Waste management'!P:P)*$E10,"")</f>
        <v>3.4517911999999998E-2</v>
      </c>
      <c r="BF10" cm="1">
        <f t="array" ref="BF10">IFERROR(_xlfn.XLOOKUP(Tool_Italy!$G10&amp;$E$2,'Waste management'!$A:$A&amp;'Waste management'!$B:$B,'Waste management'!Q:Q)*$E10,"")</f>
        <v>1.0865900759999998</v>
      </c>
      <c r="BG10" cm="1">
        <f t="array" ref="BG10">IFERROR(_xlfn.XLOOKUP(Tool_Italy!$G10&amp;$E$2,'Waste management'!$A:$A&amp;'Waste management'!$B:$B,'Waste management'!R:R)*$E10,"")</f>
        <v>3.3740957249999993E-7</v>
      </c>
      <c r="BH10">
        <f>IFERROR((L10+AR10+AB10)*_xlfn.XLOOKUP(Tool_Italy!BH$4,Monetization_Factors!$A:$A,Monetization_Factors!$D:$D),"")</f>
        <v>0.50144554903299488</v>
      </c>
      <c r="BI10">
        <f>IFERROR((M10+AS10+AC10)*_xlfn.XLOOKUP(Tool_Italy!BI$4,Monetization_Factors!$A:$A,Monetization_Factors!$D:$D),"")</f>
        <v>2.8636012717010405E-6</v>
      </c>
      <c r="BJ10">
        <f>IFERROR((N10+AT10+AD10)*_xlfn.XLOOKUP(Tool_Italy!BJ$4,Monetization_Factors!$A:$A,Monetization_Factors!$D:$D),"")</f>
        <v>5.1164376053678762E-4</v>
      </c>
      <c r="BK10">
        <f>IFERROR((O10+AU10+AE10)*_xlfn.XLOOKUP(Tool_Italy!BK$4,Monetization_Factors!$A:$A,Monetization_Factors!$D:$D),"")</f>
        <v>2.330499715225999E-2</v>
      </c>
      <c r="BL10">
        <f>IFERROR((P10+AV10+AF10)*_xlfn.XLOOKUP(Tool_Italy!BL$4,Monetization_Factors!$A:$A,Monetization_Factors!$D:$D),"")</f>
        <v>0.27815266729247795</v>
      </c>
      <c r="BM10">
        <f>IFERROR((Q10+AW10+AG10)*_xlfn.XLOOKUP(Tool_Italy!BM$4,Monetization_Factors!$A:$A,Monetization_Factors!$D:$D),"")</f>
        <v>2.2239498063975367E-2</v>
      </c>
      <c r="BN10">
        <f>IFERROR((R10+AX10+AH10)*_xlfn.XLOOKUP(Tool_Italy!BN$4,Monetization_Factors!$A:$A,Monetization_Factors!$D:$D),"")</f>
        <v>5.2468135836032277E-3</v>
      </c>
      <c r="BO10">
        <f>IFERROR((S10+AY10+AI10)*_xlfn.XLOOKUP(Tool_Italy!BO$4,Monetization_Factors!$A:$A,Monetization_Factors!$D:$D),"")</f>
        <v>1.72659368461624E-2</v>
      </c>
      <c r="BP10">
        <f>IFERROR((T10+AZ10+AJ10)*_xlfn.XLOOKUP(Tool_Italy!BP$4,Monetization_Factors!$A:$A,Monetization_Factors!$D:$D),"")</f>
        <v>2.8282128298456341E-3</v>
      </c>
      <c r="BQ10">
        <f>IFERROR((U10+BA10+AK10)*_xlfn.XLOOKUP(Tool_Italy!BQ$4,Monetization_Factors!$A:$A,Monetization_Factors!$D:$D),"")</f>
        <v>0.11274937626515963</v>
      </c>
      <c r="BR10" t="str">
        <f>IFERROR((V10+BB10+AL10)*_xlfn.XLOOKUP(Tool_Italy!BR$4,Monetization_Factors!$A:$A,Monetization_Factors!$D:$D),"")</f>
        <v/>
      </c>
      <c r="BS10">
        <f>IFERROR((W10+BC10+AM10)*_xlfn.XLOOKUP(Tool_Italy!BS$4,Monetization_Factors!$A:$A,Monetization_Factors!$D:$D),"")</f>
        <v>2.3378683765326778E-3</v>
      </c>
      <c r="BT10">
        <f>IFERROR((X10+BD10+AN10)*_xlfn.XLOOKUP(Tool_Italy!BT$4,Monetization_Factors!$A:$A,Monetization_Factors!$D:$D),"")</f>
        <v>7.408288920261126E-2</v>
      </c>
      <c r="BU10">
        <f>IFERROR((Y10+BE10+AO10)*_xlfn.XLOOKUP(Tool_Italy!BU$4,Monetization_Factors!$A:$A,Monetization_Factors!$D:$D),"")</f>
        <v>1.0651864561496598E-2</v>
      </c>
      <c r="BV10">
        <f>IFERROR((Z10+BF10+AP10)*_xlfn.XLOOKUP(Tool_Italy!BV$4,Monetization_Factors!$A:$A,Monetization_Factors!$D:$D),"")</f>
        <v>7.785625405978884E-2</v>
      </c>
      <c r="BW10">
        <f>IFERROR((AA10+BG10+AQ10)*_xlfn.XLOOKUP(Tool_Italy!BW$4,Monetization_Factors!$A:$A,Monetization_Factors!$D:$D),"")</f>
        <v>3.2869731738717687E-5</v>
      </c>
      <c r="BX10" s="38" cm="1">
        <f t="array" ref="BX10">IFERROR(_xlfn.IFS(I10&lt;&gt;0,I10*E10,I10="",J10*E10),"")</f>
        <v>12.240909320749999</v>
      </c>
      <c r="BY10" s="38">
        <f t="shared" si="2"/>
        <v>1.015959928095296</v>
      </c>
      <c r="BZ10" s="38">
        <f t="shared" si="36"/>
        <v>13.256869248845295</v>
      </c>
      <c r="CA10" s="38">
        <f t="shared" si="3"/>
        <v>1.9537690924909539E-3</v>
      </c>
      <c r="CB10">
        <f t="shared" si="4"/>
        <v>3.8542828170989996</v>
      </c>
      <c r="CC10">
        <f t="shared" si="5"/>
        <v>7.1534526316824997E-8</v>
      </c>
      <c r="CD10">
        <f t="shared" si="6"/>
        <v>0.33524398085749996</v>
      </c>
      <c r="CE10">
        <f t="shared" si="7"/>
        <v>1.5396316182962E-2</v>
      </c>
      <c r="CF10">
        <f t="shared" si="8"/>
        <v>2.7863359281300399E-7</v>
      </c>
      <c r="CG10">
        <f t="shared" si="9"/>
        <v>1.0709520600264199E-7</v>
      </c>
      <c r="CH10">
        <f t="shared" si="10"/>
        <v>4.5638699479229994E-9</v>
      </c>
      <c r="CI10">
        <f t="shared" si="11"/>
        <v>3.9434400341765E-2</v>
      </c>
      <c r="CJ10">
        <f t="shared" si="12"/>
        <v>1.15939284034002E-3</v>
      </c>
      <c r="CK10">
        <f t="shared" si="13"/>
        <v>2.7562558766599996E-2</v>
      </c>
      <c r="CL10">
        <f t="shared" si="14"/>
        <v>0.15522648376592499</v>
      </c>
      <c r="CM10">
        <f t="shared" si="15"/>
        <v>48.04227806435199</v>
      </c>
      <c r="CN10">
        <f t="shared" si="16"/>
        <v>332.6986559753999</v>
      </c>
      <c r="CO10">
        <f t="shared" si="17"/>
        <v>1.6761584117134998</v>
      </c>
      <c r="CP10">
        <f t="shared" si="18"/>
        <v>47.149024382459999</v>
      </c>
      <c r="CQ10">
        <f t="shared" si="19"/>
        <v>1.5733771039100399E-5</v>
      </c>
      <c r="CR10">
        <f t="shared" si="20"/>
        <v>7.4120823405749992E-3</v>
      </c>
      <c r="CS10">
        <f t="shared" si="21"/>
        <v>1.37566396763125E-10</v>
      </c>
      <c r="CT10">
        <f t="shared" si="22"/>
        <v>6.4469996318749991E-4</v>
      </c>
      <c r="CU10">
        <f t="shared" si="23"/>
        <v>2.9608300351850001E-5</v>
      </c>
      <c r="CV10">
        <f t="shared" si="24"/>
        <v>5.3583383233269999E-10</v>
      </c>
      <c r="CW10">
        <f t="shared" si="25"/>
        <v>2.0595231923584997E-10</v>
      </c>
      <c r="CX10">
        <f t="shared" si="26"/>
        <v>8.7766729767749992E-12</v>
      </c>
      <c r="CY10">
        <f t="shared" si="27"/>
        <v>7.5835385272624996E-5</v>
      </c>
      <c r="CZ10">
        <f t="shared" si="28"/>
        <v>2.2296016160384999E-6</v>
      </c>
      <c r="DA10">
        <f t="shared" si="29"/>
        <v>5.3004920704999995E-5</v>
      </c>
      <c r="DB10">
        <f t="shared" si="30"/>
        <v>2.9851246878062496E-4</v>
      </c>
      <c r="DC10">
        <f t="shared" si="31"/>
        <v>9.2388996277599986E-2</v>
      </c>
      <c r="DD10">
        <f t="shared" si="32"/>
        <v>0.63980510764499976</v>
      </c>
      <c r="DE10">
        <f t="shared" si="33"/>
        <v>3.2233815609874995E-3</v>
      </c>
      <c r="DF10">
        <f t="shared" si="34"/>
        <v>9.0671200735500002E-2</v>
      </c>
      <c r="DG10">
        <f t="shared" si="35"/>
        <v>3.025725199827E-8</v>
      </c>
      <c r="DH10" s="5">
        <f>IFERROR(((((L10+AB10)*(1/$H10))+AR10)/$F$2)/($B$2*('CAR.CAP_per person'!B$2)/(_xlfn.XLOOKUP($E$2,EU_countries_GDP!$A$2:$A$29,EU_countries_GDP!$E$2:$E$29))),"")</f>
        <v>0.24835567860590196</v>
      </c>
      <c r="DI10" s="5">
        <f>IFERROR(((((M10+AC10)*(1/$H10))+AS10)/$F$2)/($B$2*('CAR.CAP_per person'!C$2)/(_xlfn.XLOOKUP($E$2,EU_countries_GDP!$A$2:$A$29,EU_countries_GDP!$E$2:$E$29))),"")</f>
        <v>5.9476333450098673E-5</v>
      </c>
      <c r="DJ10" s="5">
        <f>IFERROR(((((N10+AD10)*(1/$H10))+AT10)/$F$2)/($B$2*('CAR.CAP_per person'!D$2)/(_xlfn.XLOOKUP($E$2,EU_countries_GDP!$A$2:$A$29,EU_countries_GDP!$E$2:$E$29))),"")</f>
        <v>2.8741376274515901E-4</v>
      </c>
      <c r="DK10" s="5">
        <f>IFERROR(((((O10+AE10)*(1/$H10))+AU10)/$F$2)/($B$2*('CAR.CAP_per person'!E$2)/(_xlfn.XLOOKUP($E$2,EU_countries_GDP!$A$2:$A$29,EU_countries_GDP!$E$2:$E$29))),"")</f>
        <v>1.6875417786744895E-2</v>
      </c>
      <c r="DL10" s="5">
        <f>IFERROR(((((P10+AF10)*(1/$H10))+AV10)/$F$2)/($B$2*('CAR.CAP_per person'!F$2)/(_xlfn.XLOOKUP($E$2,EU_countries_GDP!$A$2:$A$29,EU_countries_GDP!$E$2:$E$29))),"")</f>
        <v>0.22164310965412112</v>
      </c>
      <c r="DM10" s="5">
        <f>IFERROR(((((Q10+AG10)*(1/$H10))+AW10)/$F$2)/($B$2*('CAR.CAP_per person'!G$2)/(_xlfn.XLOOKUP($E$2,EU_countries_GDP!$A$2:$A$29,EU_countries_GDP!$E$2:$E$29))),"")</f>
        <v>5.0226248125173872E-2</v>
      </c>
      <c r="DN10" s="5">
        <f>IFERROR(((((R10+AH10)*(1/$H10))+AX10)/$F$2)/($B$2*('CAR.CAP_per person'!H$2)/(_xlfn.XLOOKUP($E$2,EU_countries_GDP!$A$2:$A$29,EU_countries_GDP!$E$2:$E$29))),"")</f>
        <v>4.3667539928620737E-4</v>
      </c>
      <c r="DO10" s="5">
        <f>IFERROR(((((S10+AI10)*(1/$H10))+AY10)/$F$2)/($B$2*('CAR.CAP_per person'!I$2)/(_xlfn.XLOOKUP($E$2,EU_countries_GDP!$A$2:$A$29,EU_countries_GDP!$E$2:$E$29))),"")</f>
        <v>1.5570919834572922E-2</v>
      </c>
      <c r="DP10" s="5">
        <f>IFERROR(((((T10+AJ10)*(1/$H10))+AZ10)/$F$2)/($B$2*('CAR.CAP_per person'!J$2)/(_xlfn.XLOOKUP($E$2,EU_countries_GDP!$A$2:$A$29,EU_countries_GDP!$E$2:$E$29))),"")</f>
        <v>9.0076629126125907E-2</v>
      </c>
      <c r="DQ10" s="5">
        <f>IFERROR(((((U10+AK10)*(1/$H10))+BA10)/$F$2)/($B$2*('CAR.CAP_per person'!K$2)/(_xlfn.XLOOKUP($E$2,EU_countries_GDP!$A$2:$A$29,EU_countries_GDP!$E$2:$E$29))),"")</f>
        <v>6.1959827386304851E-2</v>
      </c>
      <c r="DR10" s="5">
        <f>IFERROR(((((V10+AL10)*(1/$H10))+BB10)/$F$2)/($B$2*('CAR.CAP_per person'!L$2)/(_xlfn.XLOOKUP($E$2,EU_countries_GDP!$A$2:$A$29,EU_countries_GDP!$E$2:$E$29))),"")</f>
        <v>9.8405203631298458E-3</v>
      </c>
      <c r="DS10" s="5">
        <f>IFERROR(((((W10+AM10)*(1/$H10))+BC10)/$F$2)/($B$2*('CAR.CAP_per person'!M$2)/(_xlfn.XLOOKUP($E$2,EU_countries_GDP!$A$2:$A$29,EU_countries_GDP!$E$2:$E$29))),"")</f>
        <v>9.9561662328977479E-2</v>
      </c>
      <c r="DT10" s="5">
        <f>IFERROR(((((X10+AN10)*(1/$H10))+BD10)/$F$2)/($B$2*('CAR.CAP_per person'!N$2)/(_xlfn.XLOOKUP($E$2,EU_countries_GDP!$A$2:$A$29,EU_countries_GDP!$E$2:$E$29))),"")</f>
        <v>11.839313298724267</v>
      </c>
      <c r="DU10" s="5">
        <f>IFERROR(((((Y10+AO10)*(1/$H10))+BE10)/$F$2)/($B$2*('CAR.CAP_per person'!O$2)/(_xlfn.XLOOKUP($E$2,EU_countries_GDP!$A$2:$A$29,EU_countries_GDP!$E$2:$E$29))),"")</f>
        <v>4.1230604769872106E-3</v>
      </c>
      <c r="DV10" s="5">
        <f>IFERROR(((((Z10+AP10)*(1/$H10))+BF10)/$F$2)/($B$2*('CAR.CAP_per person'!P$2)/(_xlfn.XLOOKUP($E$2,EU_countries_GDP!$A$2:$A$29,EU_countries_GDP!$E$2:$E$29))),"")</f>
        <v>9.3964234599300367E-2</v>
      </c>
      <c r="DW10" s="5">
        <f>IFERROR(((((AA10+AQ10)*(1/$H10))+BG10)/$F$2)/($B$2*('CAR.CAP_per person'!Q$2)/(_xlfn.XLOOKUP($E$2,EU_countries_GDP!$A$2:$A$29,EU_countries_GDP!$E$2:$E$29))),"")</f>
        <v>3.1987453133795314E-2</v>
      </c>
    </row>
    <row r="11" spans="1:127">
      <c r="A11" t="s">
        <v>236</v>
      </c>
      <c r="B11" t="str">
        <f>_xlfn.XLOOKUP(D11,Table5[Ingredient],Table5[Category],"",FALSE)</f>
        <v>Vegetables</v>
      </c>
      <c r="C11" s="33" t="s">
        <v>177</v>
      </c>
      <c r="D11" s="33" t="s">
        <v>237</v>
      </c>
      <c r="E11" s="33">
        <v>0.92839999999999989</v>
      </c>
      <c r="F11" s="33" t="s">
        <v>179</v>
      </c>
      <c r="G11" s="33" t="s">
        <v>180</v>
      </c>
      <c r="H11" s="91">
        <f>Dataset_IT!L8</f>
        <v>0.23780737704918031</v>
      </c>
      <c r="I11" s="33"/>
      <c r="J11" s="37" t="str">
        <f>IFERROR(INDEX('AveragePrices&amp;Codes'!G:AG, MATCH($D11, 'AveragePrices&amp;Codes'!$A:$A, 0), MATCH(Tool_Italy!$E$2, 'AveragePrices&amp;Codes'!$G$1:$AG$1, 0)),"")</f>
        <v/>
      </c>
      <c r="K11" s="37">
        <f>IFERROR(E11/(_xlfn.XLOOKUP(A11,Dataset_IT!$Q$2:$Q$9,Dataset_IT!$R$2:$R$9)),"")</f>
        <v>1.3856716417910446E-2</v>
      </c>
      <c r="L11">
        <f>IFERROR(IF($F11="Raw",_xlfn.XLOOKUP(_xlfn.XLOOKUP(Tool_Italy!$D11,'AveragePrices&amp;Codes'!$A:$A,'AveragePrices&amp;Codes'!$B:$B),AGRIBALYSE_Raw!$B:$B,AGRIBALYSE_Raw!O:O)*$E11,_xlfn.XLOOKUP(_xlfn.XLOOKUP(Tool_Italy!$D11,'AveragePrices&amp;Codes'!$A:$A,'AveragePrices&amp;Codes'!$B:$B),AGRIBALYSE_Cooked!$C:$C,AGRIBALYSE_Cooked!P:P)*$E11),"")</f>
        <v>0.85066924579999992</v>
      </c>
      <c r="M11">
        <f>IFERROR(IF($F11="Raw",_xlfn.XLOOKUP(_xlfn.XLOOKUP(Tool_Italy!$D11,'AveragePrices&amp;Codes'!$A:$A,'AveragePrices&amp;Codes'!$B:$B),AGRIBALYSE_Raw!$B:$B,AGRIBALYSE_Raw!P:P)*$E11,_xlfn.XLOOKUP(_xlfn.XLOOKUP(Tool_Italy!$D11,'AveragePrices&amp;Codes'!$A:$A,'AveragePrices&amp;Codes'!$B:$B),AGRIBALYSE_Cooked!$C:$C,AGRIBALYSE_Cooked!Q:Q)*$E11),"")</f>
        <v>3.3363224815555546E-8</v>
      </c>
      <c r="N11">
        <f>IFERROR(IF($F11="Raw",_xlfn.XLOOKUP(_xlfn.XLOOKUP(Tool_Italy!$D11,'AveragePrices&amp;Codes'!$A:$A,'AveragePrices&amp;Codes'!$B:$B),AGRIBALYSE_Raw!$B:$B,AGRIBALYSE_Raw!Q:Q)*$E11,_xlfn.XLOOKUP(_xlfn.XLOOKUP(Tool_Italy!$D11,'AveragePrices&amp;Codes'!$A:$A,'AveragePrices&amp;Codes'!$B:$B),AGRIBALYSE_Cooked!$C:$C,AGRIBALYSE_Cooked!R:R)*$E11),"")</f>
        <v>0.98383025610222219</v>
      </c>
      <c r="O11">
        <f>IFERROR(IF($F11="Raw",_xlfn.XLOOKUP(_xlfn.XLOOKUP(Tool_Italy!$D11,'AveragePrices&amp;Codes'!$A:$A,'AveragePrices&amp;Codes'!$B:$B),AGRIBALYSE_Raw!$B:$B,AGRIBALYSE_Raw!R:R)*$E11,_xlfn.XLOOKUP(_xlfn.XLOOKUP(Tool_Italy!$D11,'AveragePrices&amp;Codes'!$A:$A,'AveragePrices&amp;Codes'!$B:$B),AGRIBALYSE_Cooked!$C:$C,AGRIBALYSE_Cooked!S:S)*$E11),"")</f>
        <v>3.3055547897777775E-3</v>
      </c>
      <c r="P11">
        <f>IFERROR(IF($F11="Raw",_xlfn.XLOOKUP(_xlfn.XLOOKUP(Tool_Italy!$D11,'AveragePrices&amp;Codes'!$A:$A,'AveragePrices&amp;Codes'!$B:$B),AGRIBALYSE_Raw!$B:$B,AGRIBALYSE_Raw!S:S)*$E11,_xlfn.XLOOKUP(_xlfn.XLOOKUP(Tool_Italy!$D11,'AveragePrices&amp;Codes'!$A:$A,'AveragePrices&amp;Codes'!$B:$B),AGRIBALYSE_Cooked!$C:$C,AGRIBALYSE_Cooked!T:T)*$E11),"")</f>
        <v>5.4448760906222216E-8</v>
      </c>
      <c r="Q11">
        <f>IFERROR(IF($F11="Raw",_xlfn.XLOOKUP(_xlfn.XLOOKUP(Tool_Italy!$D11,'AveragePrices&amp;Codes'!$A:$A,'AveragePrices&amp;Codes'!$B:$B),AGRIBALYSE_Raw!$B:$B,AGRIBALYSE_Raw!T:T)*$E11,_xlfn.XLOOKUP(_xlfn.XLOOKUP(Tool_Italy!$D11,'AveragePrices&amp;Codes'!$A:$A,'AveragePrices&amp;Codes'!$B:$B),AGRIBALYSE_Cooked!$C:$C,AGRIBALYSE_Cooked!U:U)*$E11),"")</f>
        <v>1.6148518422666661E-8</v>
      </c>
      <c r="R11">
        <f>IFERROR(IF($F11="Raw",_xlfn.XLOOKUP(_xlfn.XLOOKUP(Tool_Italy!$D11,'AveragePrices&amp;Codes'!$A:$A,'AveragePrices&amp;Codes'!$B:$B),AGRIBALYSE_Raw!$B:$B,AGRIBALYSE_Raw!U:U)*$E11,_xlfn.XLOOKUP(_xlfn.XLOOKUP(Tool_Italy!$D11,'AveragePrices&amp;Codes'!$A:$A,'AveragePrices&amp;Codes'!$B:$B),AGRIBALYSE_Cooked!$C:$C,AGRIBALYSE_Cooked!V:V)*$E11),"")</f>
        <v>3.4581279426222219E-9</v>
      </c>
      <c r="S11">
        <f>IFERROR(IF($F11="Raw",_xlfn.XLOOKUP(_xlfn.XLOOKUP(Tool_Italy!$D11,'AveragePrices&amp;Codes'!$A:$A,'AveragePrices&amp;Codes'!$B:$B),AGRIBALYSE_Raw!$B:$B,AGRIBALYSE_Raw!V:V)*$E11,_xlfn.XLOOKUP(_xlfn.XLOOKUP(Tool_Italy!$D11,'AveragePrices&amp;Codes'!$A:$A,'AveragePrices&amp;Codes'!$B:$B),AGRIBALYSE_Cooked!$C:$C,AGRIBALYSE_Cooked!W:W)*$E11),"")</f>
        <v>3.7161229785777775E-3</v>
      </c>
      <c r="T11">
        <f>IFERROR(IF($F11="Raw",_xlfn.XLOOKUP(_xlfn.XLOOKUP(Tool_Italy!$D11,'AveragePrices&amp;Codes'!$A:$A,'AveragePrices&amp;Codes'!$B:$B),AGRIBALYSE_Raw!$B:$B,AGRIBALYSE_Raw!W:W)*$E11,_xlfn.XLOOKUP(_xlfn.XLOOKUP(Tool_Italy!$D11,'AveragePrices&amp;Codes'!$A:$A,'AveragePrices&amp;Codes'!$B:$B),AGRIBALYSE_Cooked!$C:$C,AGRIBALYSE_Cooked!X:X)*$E11),"")</f>
        <v>1.9666863523999997E-4</v>
      </c>
      <c r="U11">
        <f>IFERROR(IF($F11="Raw",_xlfn.XLOOKUP(_xlfn.XLOOKUP(Tool_Italy!$D11,'AveragePrices&amp;Codes'!$A:$A,'AveragePrices&amp;Codes'!$B:$B),AGRIBALYSE_Raw!$B:$B,AGRIBALYSE_Raw!X:X)*$E11,_xlfn.XLOOKUP(_xlfn.XLOOKUP(Tool_Italy!$D11,'AveragePrices&amp;Codes'!$A:$A,'AveragePrices&amp;Codes'!$B:$B),AGRIBALYSE_Cooked!$C:$C,AGRIBALYSE_Cooked!Y:Y)*$E11),"")</f>
        <v>1.4440767884888886E-3</v>
      </c>
      <c r="V11">
        <f>IFERROR(IF($F11="Raw",_xlfn.XLOOKUP(_xlfn.XLOOKUP(Tool_Italy!$D11,'AveragePrices&amp;Codes'!$A:$A,'AveragePrices&amp;Codes'!$B:$B),AGRIBALYSE_Raw!$B:$B,AGRIBALYSE_Raw!Y:Y)*$E11,_xlfn.XLOOKUP(_xlfn.XLOOKUP(Tool_Italy!$D11,'AveragePrices&amp;Codes'!$A:$A,'AveragePrices&amp;Codes'!$B:$B),AGRIBALYSE_Cooked!$C:$C,AGRIBALYSE_Cooked!Z:Z)*$E11),"")</f>
        <v>1.1146713907999997E-2</v>
      </c>
      <c r="W11">
        <f>IFERROR(IF($F11="Raw",_xlfn.XLOOKUP(_xlfn.XLOOKUP(Tool_Italy!$D11,'AveragePrices&amp;Codes'!$A:$A,'AveragePrices&amp;Codes'!$B:$B),AGRIBALYSE_Raw!$B:$B,AGRIBALYSE_Raw!Z:Z)*$E11,_xlfn.XLOOKUP(_xlfn.XLOOKUP(Tool_Italy!$D11,'AveragePrices&amp;Codes'!$A:$A,'AveragePrices&amp;Codes'!$B:$B),AGRIBALYSE_Cooked!$C:$C,AGRIBALYSE_Cooked!AA:AA)*$E11),"")</f>
        <v>5.7353139614222215</v>
      </c>
      <c r="X11">
        <f>IFERROR(IF($F11="Raw",_xlfn.XLOOKUP(_xlfn.XLOOKUP(Tool_Italy!$D11,'AveragePrices&amp;Codes'!$A:$A,'AveragePrices&amp;Codes'!$B:$B),AGRIBALYSE_Raw!$B:$B,AGRIBALYSE_Raw!AA:AA)*$E11,_xlfn.XLOOKUP(_xlfn.XLOOKUP(Tool_Italy!$D11,'AveragePrices&amp;Codes'!$A:$A,'AveragePrices&amp;Codes'!$B:$B),AGRIBALYSE_Cooked!$C:$C,AGRIBALYSE_Cooked!AB:AB)*$E11),"")</f>
        <v>8.5014296678666668</v>
      </c>
      <c r="Y11">
        <f>IFERROR(IF($F11="Raw",_xlfn.XLOOKUP(_xlfn.XLOOKUP(Tool_Italy!$D11,'AveragePrices&amp;Codes'!$A:$A,'AveragePrices&amp;Codes'!$B:$B),AGRIBALYSE_Raw!$B:$B,AGRIBALYSE_Raw!AB:AB)*$E11,_xlfn.XLOOKUP(_xlfn.XLOOKUP(Tool_Italy!$D11,'AveragePrices&amp;Codes'!$A:$A,'AveragePrices&amp;Codes'!$B:$B),AGRIBALYSE_Cooked!$C:$C,AGRIBALYSE_Cooked!AC:AC)*$E11),"")</f>
        <v>0.39273811206666659</v>
      </c>
      <c r="Z11">
        <f>IFERROR(IF($F11="Raw",_xlfn.XLOOKUP(_xlfn.XLOOKUP(Tool_Italy!$D11,'AveragePrices&amp;Codes'!$A:$A,'AveragePrices&amp;Codes'!$B:$B),AGRIBALYSE_Raw!$B:$B,AGRIBALYSE_Raw!AC:AC)*$E11,_xlfn.XLOOKUP(_xlfn.XLOOKUP(Tool_Italy!$D11,'AveragePrices&amp;Codes'!$A:$A,'AveragePrices&amp;Codes'!$B:$B),AGRIBALYSE_Cooked!$C:$C,AGRIBALYSE_Cooked!AD:AD)*$E11),"")</f>
        <v>30.138366553777775</v>
      </c>
      <c r="AA11">
        <f>IFERROR(IF($F11="Raw",_xlfn.XLOOKUP(_xlfn.XLOOKUP(Tool_Italy!$D11,'AveragePrices&amp;Codes'!$A:$A,'AveragePrices&amp;Codes'!$B:$B),AGRIBALYSE_Raw!$B:$B,AGRIBALYSE_Raw!AD:AD)*$E11,_xlfn.XLOOKUP(_xlfn.XLOOKUP(Tool_Italy!$D11,'AveragePrices&amp;Codes'!$A:$A,'AveragePrices&amp;Codes'!$B:$B),AGRIBALYSE_Cooked!$C:$C,AGRIBALYSE_Cooked!AE:AE)*$E11),"")</f>
        <v>4.8829293934666657E-6</v>
      </c>
      <c r="AB11" cm="1">
        <f t="array" ref="AB11">IFERROR(_xlfn.XLOOKUP(Tool_Italy!$F11&amp;$E$2,'Cooking methods'!$A:$A&amp;'Cooking methods'!$B:$B,'Cooking methods'!C:C)*$E11,"")</f>
        <v>0.21391336815199999</v>
      </c>
      <c r="AC11" cm="1">
        <f t="array" ref="AC11">IFERROR(_xlfn.XLOOKUP(Tool_Italy!$F11&amp;$E$2,'Cooking methods'!$A:$A&amp;'Cooking methods'!$B:$B,'Cooking methods'!D:D)*$E11,"")</f>
        <v>7.1445646348999989E-9</v>
      </c>
      <c r="AD11" cm="1">
        <f t="array" ref="AD11">IFERROR(_xlfn.XLOOKUP(Tool_Italy!$F11&amp;$E$2,'Cooking methods'!$A:$A&amp;'Cooking methods'!$B:$B,'Cooking methods'!E:E)*$E11,"")</f>
        <v>1.1083684831999997E-2</v>
      </c>
      <c r="AE11" cm="1">
        <f t="array" ref="AE11">IFERROR(_xlfn.XLOOKUP(Tool_Italy!$F11&amp;$E$2,'Cooking methods'!$A:$A&amp;'Cooking methods'!$B:$B,'Cooking methods'!F:F)*$E11,"")</f>
        <v>4.4659474151599994E-4</v>
      </c>
      <c r="AF11" cm="1">
        <f t="array" ref="AF11">IFERROR(_xlfn.XLOOKUP(Tool_Italy!$F11&amp;$E$2,'Cooking methods'!$A:$A&amp;'Cooking methods'!$B:$B,'Cooking methods'!G:G)*$E11,"")</f>
        <v>2.057296781232E-9</v>
      </c>
      <c r="AG11" cm="1">
        <f t="array" ref="AG11">IFERROR(_xlfn.XLOOKUP(Tool_Italy!$F11&amp;$E$2,'Cooking methods'!$A:$A&amp;'Cooking methods'!$B:$B,'Cooking methods'!H:H)*$E11,"")</f>
        <v>7.8971285993599988E-10</v>
      </c>
      <c r="AH11" cm="1">
        <f t="array" ref="AH11">IFERROR(_xlfn.XLOOKUP(Tool_Italy!$F11&amp;$E$2,'Cooking methods'!$A:$A&amp;'Cooking methods'!$B:$B,'Cooking methods'!I:I)*$E11,"")</f>
        <v>4.5989506490399997E-10</v>
      </c>
      <c r="AI11" cm="1">
        <f t="array" ref="AI11">IFERROR(_xlfn.XLOOKUP(Tool_Italy!$F11&amp;$E$2,'Cooking methods'!$A:$A&amp;'Cooking methods'!$B:$B,'Cooking methods'!J:J)*$E11,"")</f>
        <v>3.6810368341999995E-4</v>
      </c>
      <c r="AJ11" cm="1">
        <f t="array" ref="AJ11">IFERROR(_xlfn.XLOOKUP(Tool_Italy!$F11&amp;$E$2,'Cooking methods'!$A:$A&amp;'Cooking methods'!$B:$B,'Cooking methods'!K:K)*$E11,"")</f>
        <v>1.9693965748159997E-5</v>
      </c>
      <c r="AK11" cm="1">
        <f t="array" ref="AK11">IFERROR(_xlfn.XLOOKUP(Tool_Italy!$F11&amp;$E$2,'Cooking methods'!$A:$A&amp;'Cooking methods'!$B:$B,'Cooking methods'!L:L)*$E11,"")</f>
        <v>1.0548880012E-4</v>
      </c>
      <c r="AL11" cm="1">
        <f t="array" ref="AL11">IFERROR(_xlfn.XLOOKUP(Tool_Italy!$F11&amp;$E$2,'Cooking methods'!$A:$A&amp;'Cooking methods'!$B:$B,'Cooking methods'!M:M)*$E11,"")</f>
        <v>8.3186055809999983E-4</v>
      </c>
      <c r="AM11" cm="1">
        <f t="array" ref="AM11">IFERROR(_xlfn.XLOOKUP(Tool_Italy!$F11&amp;$E$2,'Cooking methods'!$A:$A&amp;'Cooking methods'!$B:$B,'Cooking methods'!N:N)*$E11,"")</f>
        <v>0.46120056241599994</v>
      </c>
      <c r="AN11" cm="1">
        <f t="array" ref="AN11">IFERROR(_xlfn.XLOOKUP(Tool_Italy!$F11&amp;$E$2,'Cooking methods'!$A:$A&amp;'Cooking methods'!$B:$B,'Cooking methods'!O:O)*$E11,"")</f>
        <v>0.26720558919999998</v>
      </c>
      <c r="AO11" cm="1">
        <f t="array" ref="AO11">IFERROR(_xlfn.XLOOKUP(Tool_Italy!$F11&amp;$E$2,'Cooking methods'!$A:$A&amp;'Cooking methods'!$B:$B,'Cooking methods'!P:P)*$E11,"")</f>
        <v>4.8482199215999992E-2</v>
      </c>
      <c r="AP11" cm="1">
        <f t="array" ref="AP11">IFERROR(_xlfn.XLOOKUP(Tool_Italy!$F11&amp;$E$2,'Cooking methods'!$A:$A&amp;'Cooking methods'!$B:$B,'Cooking methods'!Q:Q)*$E11,"")</f>
        <v>3.3933736724799997</v>
      </c>
      <c r="AQ11" cm="1">
        <f t="array" ref="AQ11">IFERROR(_xlfn.XLOOKUP(Tool_Italy!$F11&amp;$E$2,'Cooking methods'!$A:$A&amp;'Cooking methods'!$B:$B,'Cooking methods'!R:R)*$E11,"")</f>
        <v>2.8893265402319999E-7</v>
      </c>
      <c r="AR11" cm="1">
        <f t="array" ref="AR11">IFERROR(_xlfn.XLOOKUP(Tool_Italy!$G11&amp;$E$2,'Waste management'!$A:$A&amp;'Waste management'!$B:$B,'Waste management'!C:C)*$E11,"")</f>
        <v>5.3392283999999991E-2</v>
      </c>
      <c r="AS11" cm="1">
        <f t="array" ref="AS11">IFERROR(_xlfn.XLOOKUP(Tool_Italy!$G11&amp;$E$2,'Waste management'!$A:$A&amp;'Waste management'!$B:$B,'Waste management'!D:D)*$E11,"")</f>
        <v>3.8363623319999999E-10</v>
      </c>
      <c r="AT11" cm="1">
        <f t="array" ref="AT11">IFERROR(_xlfn.XLOOKUP(Tool_Italy!$G11&amp;$E$2,'Waste management'!$A:$A&amp;'Waste management'!$B:$B,'Waste management'!E:E)*$E11,"")</f>
        <v>8.1699199999999989E-4</v>
      </c>
      <c r="AU11" cm="1">
        <f t="array" ref="AU11">IFERROR(_xlfn.XLOOKUP(Tool_Italy!$G11&amp;$E$2,'Waste management'!$A:$A&amp;'Waste management'!$B:$B,'Waste management'!F:F)*$E11,"")</f>
        <v>1.2069199999999998E-4</v>
      </c>
      <c r="AV11" cm="1">
        <f t="array" ref="AV11">IFERROR(_xlfn.XLOOKUP(Tool_Italy!$G11&amp;$E$2,'Waste management'!$A:$A&amp;'Waste management'!$B:$B,'Waste management'!G:G)*$E11,"")</f>
        <v>1.078856504E-8</v>
      </c>
      <c r="AW11" cm="1">
        <f t="array" ref="AW11">IFERROR(_xlfn.XLOOKUP(Tool_Italy!$G11&amp;$E$2,'Waste management'!$A:$A&amp;'Waste management'!$B:$B,'Waste management'!H:H)*$E11,"")</f>
        <v>3.5252369239999996E-10</v>
      </c>
      <c r="AX11" cm="1">
        <f t="array" ref="AX11">IFERROR(_xlfn.XLOOKUP(Tool_Italy!$G11&amp;$E$2,'Waste management'!$A:$A&amp;'Waste management'!$B:$B,'Waste management'!I:I)*$E11,"")</f>
        <v>2.5190370039999996E-10</v>
      </c>
      <c r="AY11" cm="1">
        <f t="array" ref="AY11">IFERROR(_xlfn.XLOOKUP(Tool_Italy!$G11&amp;$E$2,'Waste management'!$A:$A&amp;'Waste management'!$B:$B,'Waste management'!J:J)*$E11,"")</f>
        <v>2.0517639999999998E-3</v>
      </c>
      <c r="AZ11" cm="1">
        <f t="array" ref="AZ11">IFERROR(_xlfn.XLOOKUP(Tool_Italy!$G11&amp;$E$2,'Waste management'!$A:$A&amp;'Waste management'!$B:$B,'Waste management'!K:K)*$E11,"")</f>
        <v>3.2973332919999998E-6</v>
      </c>
      <c r="BA11" cm="1">
        <f t="array" ref="BA11">IFERROR(_xlfn.XLOOKUP(Tool_Italy!$G11&amp;$E$2,'Waste management'!$A:$A&amp;'Waste management'!$B:$B,'Waste management'!L:L)*$E11,"")</f>
        <v>9.0392923279999991E-5</v>
      </c>
      <c r="BB11" cm="1">
        <f t="array" ref="BB11">IFERROR(_xlfn.XLOOKUP(Tool_Italy!$G11&amp;$E$2,'Waste management'!$A:$A&amp;'Waste management'!$B:$B,'Waste management'!M:M)*$E11,"")</f>
        <v>9.0518999999999981E-3</v>
      </c>
      <c r="BC11" cm="1">
        <f t="array" ref="BC11">IFERROR(_xlfn.XLOOKUP(Tool_Italy!$G11&amp;$E$2,'Waste management'!$A:$A&amp;'Waste management'!$B:$B,'Waste management'!N:N)*$E11,"")</f>
        <v>7.7754242719999995</v>
      </c>
      <c r="BD11" cm="1">
        <f t="array" ref="BD11">IFERROR(_xlfn.XLOOKUP(Tool_Italy!$G11&amp;$E$2,'Waste management'!$A:$A&amp;'Waste management'!$B:$B,'Waste management'!O:O)*$E11,"")</f>
        <v>0.50558807199999989</v>
      </c>
      <c r="BE11" cm="1">
        <f t="array" ref="BE11">IFERROR(_xlfn.XLOOKUP(Tool_Italy!$G11&amp;$E$2,'Waste management'!$A:$A&amp;'Waste management'!$B:$B,'Waste management'!P:P)*$E11,"")</f>
        <v>1.0620895999999999E-2</v>
      </c>
      <c r="BF11" cm="1">
        <f t="array" ref="BF11">IFERROR(_xlfn.XLOOKUP(Tool_Italy!$G11&amp;$E$2,'Waste management'!$A:$A&amp;'Waste management'!$B:$B,'Waste management'!Q:Q)*$E11,"")</f>
        <v>0.33433540799999995</v>
      </c>
      <c r="BG11" cm="1">
        <f t="array" ref="BG11">IFERROR(_xlfn.XLOOKUP(Tool_Italy!$G11&amp;$E$2,'Waste management'!$A:$A&amp;'Waste management'!$B:$B,'Waste management'!R:R)*$E11,"")</f>
        <v>1.0381832999999999E-7</v>
      </c>
      <c r="BH11">
        <f>IFERROR((L11+AR11+AB11)*_xlfn.XLOOKUP(Tool_Italy!BH$4,Monetization_Factors!$A:$A,Monetization_Factors!$D:$D),"")</f>
        <v>0.14544950723948069</v>
      </c>
      <c r="BI11">
        <f>IFERROR((M11+AS11+AC11)*_xlfn.XLOOKUP(Tool_Italy!BI$4,Monetization_Factors!$A:$A,Monetization_Factors!$D:$D),"")</f>
        <v>1.6369261756311278E-6</v>
      </c>
      <c r="BJ11">
        <f>IFERROR((N11+AT11+AD11)*_xlfn.XLOOKUP(Tool_Italy!BJ$4,Monetization_Factors!$A:$A,Monetization_Factors!$D:$D),"")</f>
        <v>1.5196679078507364E-3</v>
      </c>
      <c r="BK11">
        <f>IFERROR((O11+AU11+AE11)*_xlfn.XLOOKUP(Tool_Italy!BK$4,Monetization_Factors!$A:$A,Monetization_Factors!$D:$D),"")</f>
        <v>5.8622179348223682E-3</v>
      </c>
      <c r="BL11">
        <f>IFERROR((P11+AV11+AF11)*_xlfn.XLOOKUP(Tool_Italy!BL$4,Monetization_Factors!$A:$A,Monetization_Factors!$D:$D),"")</f>
        <v>6.7178471257213074E-2</v>
      </c>
      <c r="BM11">
        <f>IFERROR((Q11+AW11+AG11)*_xlfn.XLOOKUP(Tool_Italy!BM$4,Monetization_Factors!$A:$A,Monetization_Factors!$D:$D),"")</f>
        <v>3.590615548017693E-3</v>
      </c>
      <c r="BN11">
        <f>IFERROR((R11+AX11+AH11)*_xlfn.XLOOKUP(Tool_Italy!BN$4,Monetization_Factors!$A:$A,Monetization_Factors!$D:$D),"")</f>
        <v>4.7939201474691802E-3</v>
      </c>
      <c r="BO11">
        <f>IFERROR((S11+AY11+AI11)*_xlfn.XLOOKUP(Tool_Italy!BO$4,Monetization_Factors!$A:$A,Monetization_Factors!$D:$D),"")</f>
        <v>2.6865788839317249E-3</v>
      </c>
      <c r="BP11">
        <f>IFERROR((T11+AZ11+AJ11)*_xlfn.XLOOKUP(Tool_Italy!BP$4,Monetization_Factors!$A:$A,Monetization_Factors!$D:$D),"")</f>
        <v>5.3583653677902827E-4</v>
      </c>
      <c r="BQ11">
        <f>IFERROR((U11+BA11+AK11)*_xlfn.XLOOKUP(Tool_Italy!BQ$4,Monetization_Factors!$A:$A,Monetization_Factors!$D:$D),"")</f>
        <v>6.7085317035324218E-3</v>
      </c>
      <c r="BR11" t="str">
        <f>IFERROR((V11+BB11+AL11)*_xlfn.XLOOKUP(Tool_Italy!BR$4,Monetization_Factors!$A:$A,Monetization_Factors!$D:$D),"")</f>
        <v/>
      </c>
      <c r="BS11">
        <f>IFERROR((W11+BC11+AM11)*_xlfn.XLOOKUP(Tool_Italy!BS$4,Monetization_Factors!$A:$A,Monetization_Factors!$D:$D),"")</f>
        <v>6.7991267661967442E-4</v>
      </c>
      <c r="BT11">
        <f>IFERROR((X11+BD11+AN11)*_xlfn.XLOOKUP(Tool_Italy!BT$4,Monetization_Factors!$A:$A,Monetization_Factors!$D:$D),"")</f>
        <v>2.0651158247489898E-3</v>
      </c>
      <c r="BU11">
        <f>IFERROR((Y11+BE11+AO11)*_xlfn.XLOOKUP(Tool_Italy!BU$4,Monetization_Factors!$A:$A,Monetization_Factors!$D:$D),"")</f>
        <v>2.8714179457285907E-3</v>
      </c>
      <c r="BV11">
        <f>IFERROR((Z11+BF11+AP11)*_xlfn.XLOOKUP(Tool_Italy!BV$4,Monetization_Factors!$A:$A,Monetization_Factors!$D:$D),"")</f>
        <v>5.5922382766623618E-2</v>
      </c>
      <c r="BW11">
        <f>IFERROR((AA11+BG11+AQ11)*_xlfn.XLOOKUP(Tool_Italy!BW$4,Monetization_Factors!$A:$A,Monetization_Factors!$D:$D),"")</f>
        <v>1.1021528044126396E-5</v>
      </c>
      <c r="BX11" s="38" t="str" cm="1">
        <f t="array" ref="BX11">IFERROR(_xlfn.IFS(I11&lt;&gt;0,I11*E11,I11="",J11*E11),"")</f>
        <v/>
      </c>
      <c r="BY11" s="38">
        <f t="shared" si="2"/>
        <v>0.29316830312350517</v>
      </c>
      <c r="BZ11" s="38">
        <f t="shared" si="36"/>
        <v>0.29316830312350517</v>
      </c>
      <c r="CA11" s="38">
        <f t="shared" si="3"/>
        <v>5.6378519831443304E-4</v>
      </c>
      <c r="CB11">
        <f t="shared" si="4"/>
        <v>1.1179748979519999</v>
      </c>
      <c r="CC11">
        <f t="shared" si="5"/>
        <v>4.0891425683655543E-8</v>
      </c>
      <c r="CD11">
        <f t="shared" si="6"/>
        <v>0.9957309329342221</v>
      </c>
      <c r="CE11">
        <f t="shared" si="7"/>
        <v>3.8728415312937773E-3</v>
      </c>
      <c r="CF11">
        <f t="shared" si="8"/>
        <v>6.7294622727454209E-8</v>
      </c>
      <c r="CG11">
        <f t="shared" si="9"/>
        <v>1.7290754975002659E-8</v>
      </c>
      <c r="CH11">
        <f t="shared" si="10"/>
        <v>4.1699267079262217E-9</v>
      </c>
      <c r="CI11">
        <f t="shared" si="11"/>
        <v>6.1359906619977769E-3</v>
      </c>
      <c r="CJ11">
        <f t="shared" si="12"/>
        <v>2.1965993428015997E-4</v>
      </c>
      <c r="CK11">
        <f t="shared" si="13"/>
        <v>1.6399585118888884E-3</v>
      </c>
      <c r="CL11">
        <f t="shared" si="14"/>
        <v>2.1030474466099996E-2</v>
      </c>
      <c r="CM11">
        <f t="shared" si="15"/>
        <v>13.97193879583822</v>
      </c>
      <c r="CN11">
        <f t="shared" si="16"/>
        <v>9.2742233290666665</v>
      </c>
      <c r="CO11">
        <f t="shared" si="17"/>
        <v>0.45184120728266658</v>
      </c>
      <c r="CP11">
        <f t="shared" si="18"/>
        <v>33.866075634257776</v>
      </c>
      <c r="CQ11">
        <f t="shared" si="19"/>
        <v>5.2756803774898659E-6</v>
      </c>
      <c r="CR11">
        <f t="shared" si="20"/>
        <v>2.149951726830769E-3</v>
      </c>
      <c r="CS11">
        <f t="shared" si="21"/>
        <v>7.863735708395297E-11</v>
      </c>
      <c r="CT11">
        <f t="shared" si="22"/>
        <v>1.9148671787196578E-3</v>
      </c>
      <c r="CU11">
        <f t="shared" si="23"/>
        <v>7.4477721755649562E-6</v>
      </c>
      <c r="CV11">
        <f t="shared" si="24"/>
        <v>1.2941273601433501E-10</v>
      </c>
      <c r="CW11">
        <f t="shared" si="25"/>
        <v>3.3251451875005112E-11</v>
      </c>
      <c r="CX11">
        <f t="shared" si="26"/>
        <v>8.0190898229350412E-12</v>
      </c>
      <c r="CY11">
        <f t="shared" si="27"/>
        <v>1.1799982042303417E-5</v>
      </c>
      <c r="CZ11">
        <f t="shared" si="28"/>
        <v>4.2242295053876918E-7</v>
      </c>
      <c r="DA11">
        <f t="shared" si="29"/>
        <v>3.1537663690170932E-6</v>
      </c>
      <c r="DB11">
        <f t="shared" si="30"/>
        <v>4.0443220127115374E-5</v>
      </c>
      <c r="DC11">
        <f t="shared" si="31"/>
        <v>2.6869113068919655E-2</v>
      </c>
      <c r="DD11">
        <f t="shared" si="32"/>
        <v>1.7835044863589743E-2</v>
      </c>
      <c r="DE11">
        <f t="shared" si="33"/>
        <v>8.6892539862051268E-4</v>
      </c>
      <c r="DF11">
        <f t="shared" si="34"/>
        <v>6.5127068527418799E-2</v>
      </c>
      <c r="DG11">
        <f t="shared" si="35"/>
        <v>1.0145539187480511E-8</v>
      </c>
      <c r="DH11" s="5">
        <f>IFERROR(((((L11+AB11)*(1/$H11))+AR11)/$F$2)/($B$2*('CAR.CAP_per person'!B$2)/(_xlfn.XLOOKUP($E$2,EU_countries_GDP!$A$2:$A$29,EU_countries_GDP!$E$2:$E$29))),"")</f>
        <v>7.188254891965766E-2</v>
      </c>
      <c r="DI11" s="5">
        <f>IFERROR(((((M11+AC11)*(1/$H11))+AS11)/$F$2)/($B$2*('CAR.CAP_per person'!C$2)/(_xlfn.XLOOKUP($E$2,EU_countries_GDP!$A$2:$A$29,EU_countries_GDP!$E$2:$E$29))),"")</f>
        <v>3.4209929876447507E-5</v>
      </c>
      <c r="DJ11" s="5">
        <f>IFERROR(((((N11+AD11)*(1/$H11))+AT11)/$F$2)/($B$2*('CAR.CAP_per person'!D$2)/(_xlfn.XLOOKUP($E$2,EU_countries_GDP!$A$2:$A$29,EU_countries_GDP!$E$2:$E$29))),"")</f>
        <v>8.5831474123832701E-4</v>
      </c>
      <c r="DK11" s="5">
        <f>IFERROR(((((O11+AE11)*(1/$H11))+AU11)/$F$2)/($B$2*('CAR.CAP_per person'!E$2)/(_xlfn.XLOOKUP($E$2,EU_countries_GDP!$A$2:$A$29,EU_countries_GDP!$E$2:$E$29))),"")</f>
        <v>4.2261359120985484E-3</v>
      </c>
      <c r="DL11" s="5">
        <f>IFERROR(((((P11+AF11)*(1/$H11))+AV11)/$F$2)/($B$2*('CAR.CAP_per person'!F$2)/(_xlfn.XLOOKUP($E$2,EU_countries_GDP!$A$2:$A$29,EU_countries_GDP!$E$2:$E$29))),"")</f>
        <v>5.1974435948383586E-2</v>
      </c>
      <c r="DM11" s="5">
        <f>IFERROR(((((Q11+AG11)*(1/$H11))+AW11)/$F$2)/($B$2*('CAR.CAP_per person'!G$2)/(_xlfn.XLOOKUP($E$2,EU_countries_GDP!$A$2:$A$29,EU_countries_GDP!$E$2:$E$29))),"")</f>
        <v>8.0487538338981264E-3</v>
      </c>
      <c r="DN11" s="5">
        <f>IFERROR(((((R11+AH11)*(1/$H11))+AX11)/$F$2)/($B$2*('CAR.CAP_per person'!H$2)/(_xlfn.XLOOKUP($E$2,EU_countries_GDP!$A$2:$A$29,EU_countries_GDP!$E$2:$E$29))),"")</f>
        <v>4.4089320252965535E-4</v>
      </c>
      <c r="DO11" s="5">
        <f>IFERROR(((((S11+AI11)*(1/$H11))+AY11)/$F$2)/($B$2*('CAR.CAP_per person'!I$2)/(_xlfn.XLOOKUP($E$2,EU_countries_GDP!$A$2:$A$29,EU_countries_GDP!$E$2:$E$29))),"")</f>
        <v>2.0724488225555807E-3</v>
      </c>
      <c r="DP11" s="5">
        <f>IFERROR(((((T11+AJ11)*(1/$H11))+AZ11)/$F$2)/($B$2*('CAR.CAP_per person'!J$2)/(_xlfn.XLOOKUP($E$2,EU_countries_GDP!$A$2:$A$29,EU_countries_GDP!$E$2:$E$29))),"")</f>
        <v>1.6990463858000782E-2</v>
      </c>
      <c r="DQ11" s="5">
        <f>IFERROR(((((U11+AK11)*(1/$H11))+BA11)/$F$2)/($B$2*('CAR.CAP_per person'!K$2)/(_xlfn.XLOOKUP($E$2,EU_countries_GDP!$A$2:$A$29,EU_countries_GDP!$E$2:$E$29))),"")</f>
        <v>3.5606268883210915E-3</v>
      </c>
      <c r="DR11" s="5">
        <f>IFERROR(((((V11+AL11)*(1/$H11))+BB11)/$F$2)/($B$2*('CAR.CAP_per person'!L$2)/(_xlfn.XLOOKUP($E$2,EU_countries_GDP!$A$2:$A$29,EU_countries_GDP!$E$2:$E$29))),"")</f>
        <v>1.0470951027230983E-3</v>
      </c>
      <c r="DS11" s="5">
        <f>IFERROR(((((W11+AM11)*(1/$H11))+BC11)/$F$2)/($B$2*('CAR.CAP_per person'!M$2)/(_xlfn.XLOOKUP($E$2,EU_countries_GDP!$A$2:$A$29,EU_countries_GDP!$E$2:$E$29))),"")</f>
        <v>2.7831353172758463E-2</v>
      </c>
      <c r="DT11" s="5">
        <f>IFERROR(((((X11+AN11)*(1/$H11))+BD11)/$F$2)/($B$2*('CAR.CAP_per person'!N$2)/(_xlfn.XLOOKUP($E$2,EU_countries_GDP!$A$2:$A$29,EU_countries_GDP!$E$2:$E$29))),"")</f>
        <v>0.31751178636765109</v>
      </c>
      <c r="DU11" s="5">
        <f>IFERROR(((((Y11+AO11)*(1/$H11))+BE11)/$F$2)/($B$2*('CAR.CAP_per person'!O$2)/(_xlfn.XLOOKUP($E$2,EU_countries_GDP!$A$2:$A$29,EU_countries_GDP!$E$2:$E$29))),"")</f>
        <v>1.1089448960267864E-3</v>
      </c>
      <c r="DV11" s="5">
        <f>IFERROR(((((Z11+AP11)*(1/$H11))+BF11)/$F$2)/($B$2*('CAR.CAP_per person'!P$2)/(_xlfn.XLOOKUP($E$2,EU_countries_GDP!$A$2:$A$29,EU_countries_GDP!$E$2:$E$29))),"")</f>
        <v>6.818217473445036E-2</v>
      </c>
      <c r="DW11" s="5">
        <f>IFERROR(((((AA11+AQ11)*(1/$H11))+BG11)/$F$2)/($B$2*('CAR.CAP_per person'!Q$2)/(_xlfn.XLOOKUP($E$2,EU_countries_GDP!$A$2:$A$29,EU_countries_GDP!$E$2:$E$29))),"")</f>
        <v>1.0740371016828528E-2</v>
      </c>
    </row>
    <row r="12" spans="1:127">
      <c r="A12" t="s">
        <v>236</v>
      </c>
      <c r="B12" t="str">
        <f>_xlfn.XLOOKUP(D12,Table5[Ingredient],Table5[Category],"",FALSE)</f>
        <v>Dairy products</v>
      </c>
      <c r="C12" s="33" t="s">
        <v>177</v>
      </c>
      <c r="D12" s="33" t="s">
        <v>238</v>
      </c>
      <c r="E12" s="33">
        <v>0.46419999999999995</v>
      </c>
      <c r="F12" s="33" t="s">
        <v>189</v>
      </c>
      <c r="G12" s="33" t="s">
        <v>180</v>
      </c>
      <c r="H12" s="91">
        <f>Dataset_IT!L9</f>
        <v>0.23780737704918031</v>
      </c>
      <c r="I12" s="33"/>
      <c r="J12" s="37">
        <f>IFERROR(INDEX('AveragePrices&amp;Codes'!G:AG, MATCH($D12, 'AveragePrices&amp;Codes'!$A:$A, 0), MATCH(Tool_Italy!$E$2, 'AveragePrices&amp;Codes'!$G$1:$AG$1, 0)),"")</f>
        <v>6.7012801711538463</v>
      </c>
      <c r="K12" s="37">
        <f>IFERROR(E12/(_xlfn.XLOOKUP(A12,Dataset_IT!$Q$2:$Q$9,Dataset_IT!$R$2:$R$9)),"")</f>
        <v>6.9283582089552228E-3</v>
      </c>
      <c r="L12">
        <f>IFERROR(IF($F12="Raw",_xlfn.XLOOKUP(_xlfn.XLOOKUP(Tool_Italy!$D12,'AveragePrices&amp;Codes'!$A:$A,'AveragePrices&amp;Codes'!$B:$B),AGRIBALYSE_Raw!$B:$B,AGRIBALYSE_Raw!O:O)*$E12,_xlfn.XLOOKUP(_xlfn.XLOOKUP(Tool_Italy!$D12,'AveragePrices&amp;Codes'!$A:$A,'AveragePrices&amp;Codes'!$B:$B),AGRIBALYSE_Cooked!$C:$C,AGRIBALYSE_Cooked!P:P)*$E12),"")</f>
        <v>2.2165410739999998</v>
      </c>
      <c r="M12">
        <f>IFERROR(IF($F12="Raw",_xlfn.XLOOKUP(_xlfn.XLOOKUP(Tool_Italy!$D12,'AveragePrices&amp;Codes'!$A:$A,'AveragePrices&amp;Codes'!$B:$B),AGRIBALYSE_Raw!$B:$B,AGRIBALYSE_Raw!P:P)*$E12,_xlfn.XLOOKUP(_xlfn.XLOOKUP(Tool_Italy!$D12,'AveragePrices&amp;Codes'!$A:$A,'AveragePrices&amp;Codes'!$B:$B),AGRIBALYSE_Cooked!$C:$C,AGRIBALYSE_Cooked!Q:Q)*$E12),"")</f>
        <v>2.7848537067999995E-8</v>
      </c>
      <c r="N12">
        <f>IFERROR(IF($F12="Raw",_xlfn.XLOOKUP(_xlfn.XLOOKUP(Tool_Italy!$D12,'AveragePrices&amp;Codes'!$A:$A,'AveragePrices&amp;Codes'!$B:$B),AGRIBALYSE_Raw!$B:$B,AGRIBALYSE_Raw!Q:Q)*$E12,_xlfn.XLOOKUP(_xlfn.XLOOKUP(Tool_Italy!$D12,'AveragePrices&amp;Codes'!$A:$A,'AveragePrices&amp;Codes'!$B:$B),AGRIBALYSE_Cooked!$C:$C,AGRIBALYSE_Cooked!R:R)*$E12),"")</f>
        <v>0.24664752202199997</v>
      </c>
      <c r="O12">
        <f>IFERROR(IF($F12="Raw",_xlfn.XLOOKUP(_xlfn.XLOOKUP(Tool_Italy!$D12,'AveragePrices&amp;Codes'!$A:$A,'AveragePrices&amp;Codes'!$B:$B),AGRIBALYSE_Raw!$B:$B,AGRIBALYSE_Raw!R:R)*$E12,_xlfn.XLOOKUP(_xlfn.XLOOKUP(Tool_Italy!$D12,'AveragePrices&amp;Codes'!$A:$A,'AveragePrices&amp;Codes'!$B:$B),AGRIBALYSE_Cooked!$C:$C,AGRIBALYSE_Cooked!S:S)*$E12),"")</f>
        <v>4.2839727523999995E-3</v>
      </c>
      <c r="P12">
        <f>IFERROR(IF($F12="Raw",_xlfn.XLOOKUP(_xlfn.XLOOKUP(Tool_Italy!$D12,'AveragePrices&amp;Codes'!$A:$A,'AveragePrices&amp;Codes'!$B:$B),AGRIBALYSE_Raw!$B:$B,AGRIBALYSE_Raw!S:S)*$E12,_xlfn.XLOOKUP(_xlfn.XLOOKUP(Tool_Italy!$D12,'AveragePrices&amp;Codes'!$A:$A,'AveragePrices&amp;Codes'!$B:$B),AGRIBALYSE_Cooked!$C:$C,AGRIBALYSE_Cooked!T:T)*$E12),"")</f>
        <v>1.8261406112399997E-7</v>
      </c>
      <c r="Q12">
        <f>IFERROR(IF($F12="Raw",_xlfn.XLOOKUP(_xlfn.XLOOKUP(Tool_Italy!$D12,'AveragePrices&amp;Codes'!$A:$A,'AveragePrices&amp;Codes'!$B:$B),AGRIBALYSE_Raw!$B:$B,AGRIBALYSE_Raw!T:T)*$E12,_xlfn.XLOOKUP(_xlfn.XLOOKUP(Tool_Italy!$D12,'AveragePrices&amp;Codes'!$A:$A,'AveragePrices&amp;Codes'!$B:$B),AGRIBALYSE_Cooked!$C:$C,AGRIBALYSE_Cooked!U:U)*$E12),"")</f>
        <v>2.5399500495599998E-8</v>
      </c>
      <c r="R12">
        <f>IFERROR(IF($F12="Raw",_xlfn.XLOOKUP(_xlfn.XLOOKUP(Tool_Italy!$D12,'AveragePrices&amp;Codes'!$A:$A,'AveragePrices&amp;Codes'!$B:$B),AGRIBALYSE_Raw!$B:$B,AGRIBALYSE_Raw!U:U)*$E12,_xlfn.XLOOKUP(_xlfn.XLOOKUP(Tool_Italy!$D12,'AveragePrices&amp;Codes'!$A:$A,'AveragePrices&amp;Codes'!$B:$B),AGRIBALYSE_Cooked!$C:$C,AGRIBALYSE_Cooked!V:V)*$E12),"")</f>
        <v>1.0092128100999999E-9</v>
      </c>
      <c r="S12">
        <f>IFERROR(IF($F12="Raw",_xlfn.XLOOKUP(_xlfn.XLOOKUP(Tool_Italy!$D12,'AveragePrices&amp;Codes'!$A:$A,'AveragePrices&amp;Codes'!$B:$B),AGRIBALYSE_Raw!$B:$B,AGRIBALYSE_Raw!V:V)*$E12,_xlfn.XLOOKUP(_xlfn.XLOOKUP(Tool_Italy!$D12,'AveragePrices&amp;Codes'!$A:$A,'AveragePrices&amp;Codes'!$B:$B),AGRIBALYSE_Cooked!$C:$C,AGRIBALYSE_Cooked!W:W)*$E12),"")</f>
        <v>2.5497612879199997E-2</v>
      </c>
      <c r="T12">
        <f>IFERROR(IF($F12="Raw",_xlfn.XLOOKUP(_xlfn.XLOOKUP(Tool_Italy!$D12,'AveragePrices&amp;Codes'!$A:$A,'AveragePrices&amp;Codes'!$B:$B),AGRIBALYSE_Raw!$B:$B,AGRIBALYSE_Raw!W:W)*$E12,_xlfn.XLOOKUP(_xlfn.XLOOKUP(Tool_Italy!$D12,'AveragePrices&amp;Codes'!$A:$A,'AveragePrices&amp;Codes'!$B:$B),AGRIBALYSE_Cooked!$C:$C,AGRIBALYSE_Cooked!X:X)*$E12),"")</f>
        <v>2.4591871409599997E-4</v>
      </c>
      <c r="U12">
        <f>IFERROR(IF($F12="Raw",_xlfn.XLOOKUP(_xlfn.XLOOKUP(Tool_Italy!$D12,'AveragePrices&amp;Codes'!$A:$A,'AveragePrices&amp;Codes'!$B:$B),AGRIBALYSE_Raw!$B:$B,AGRIBALYSE_Raw!X:X)*$E12,_xlfn.XLOOKUP(_xlfn.XLOOKUP(Tool_Italy!$D12,'AveragePrices&amp;Codes'!$A:$A,'AveragePrices&amp;Codes'!$B:$B),AGRIBALYSE_Cooked!$C:$C,AGRIBALYSE_Cooked!Y:Y)*$E12),"")</f>
        <v>7.357471589599999E-3</v>
      </c>
      <c r="V12">
        <f>IFERROR(IF($F12="Raw",_xlfn.XLOOKUP(_xlfn.XLOOKUP(Tool_Italy!$D12,'AveragePrices&amp;Codes'!$A:$A,'AveragePrices&amp;Codes'!$B:$B),AGRIBALYSE_Raw!$B:$B,AGRIBALYSE_Raw!Y:Y)*$E12,_xlfn.XLOOKUP(_xlfn.XLOOKUP(Tool_Italy!$D12,'AveragePrices&amp;Codes'!$A:$A,'AveragePrices&amp;Codes'!$B:$B),AGRIBALYSE_Cooked!$C:$C,AGRIBALYSE_Cooked!Z:Z)*$E12),"")</f>
        <v>0.108761349774</v>
      </c>
      <c r="W12">
        <f>IFERROR(IF($F12="Raw",_xlfn.XLOOKUP(_xlfn.XLOOKUP(Tool_Italy!$D12,'AveragePrices&amp;Codes'!$A:$A,'AveragePrices&amp;Codes'!$B:$B),AGRIBALYSE_Raw!$B:$B,AGRIBALYSE_Raw!Z:Z)*$E12,_xlfn.XLOOKUP(_xlfn.XLOOKUP(Tool_Italy!$D12,'AveragePrices&amp;Codes'!$A:$A,'AveragePrices&amp;Codes'!$B:$B),AGRIBALYSE_Cooked!$C:$C,AGRIBALYSE_Cooked!AA:AA)*$E12),"")</f>
        <v>25.706100417799952</v>
      </c>
      <c r="X12">
        <f>IFERROR(IF($F12="Raw",_xlfn.XLOOKUP(_xlfn.XLOOKUP(Tool_Italy!$D12,'AveragePrices&amp;Codes'!$A:$A,'AveragePrices&amp;Codes'!$B:$B),AGRIBALYSE_Raw!$B:$B,AGRIBALYSE_Raw!AA:AA)*$E12,_xlfn.XLOOKUP(_xlfn.XLOOKUP(Tool_Italy!$D12,'AveragePrices&amp;Codes'!$A:$A,'AveragePrices&amp;Codes'!$B:$B),AGRIBALYSE_Cooked!$C:$C,AGRIBALYSE_Cooked!AB:AB)*$E12),"")</f>
        <v>97.811257059999988</v>
      </c>
      <c r="Y12">
        <f>IFERROR(IF($F12="Raw",_xlfn.XLOOKUP(_xlfn.XLOOKUP(Tool_Italy!$D12,'AveragePrices&amp;Codes'!$A:$A,'AveragePrices&amp;Codes'!$B:$B),AGRIBALYSE_Raw!$B:$B,AGRIBALYSE_Raw!AB:AB)*$E12,_xlfn.XLOOKUP(_xlfn.XLOOKUP(Tool_Italy!$D12,'AveragePrices&amp;Codes'!$A:$A,'AveragePrices&amp;Codes'!$B:$B),AGRIBALYSE_Cooked!$C:$C,AGRIBALYSE_Cooked!AC:AC)*$E12),"")</f>
        <v>0.27547965711199995</v>
      </c>
      <c r="Z12">
        <f>IFERROR(IF($F12="Raw",_xlfn.XLOOKUP(_xlfn.XLOOKUP(Tool_Italy!$D12,'AveragePrices&amp;Codes'!$A:$A,'AveragePrices&amp;Codes'!$B:$B),AGRIBALYSE_Raw!$B:$B,AGRIBALYSE_Raw!AC:AC)*$E12,_xlfn.XLOOKUP(_xlfn.XLOOKUP(Tool_Italy!$D12,'AveragePrices&amp;Codes'!$A:$A,'AveragePrices&amp;Codes'!$B:$B),AGRIBALYSE_Cooked!$C:$C,AGRIBALYSE_Cooked!AD:AD)*$E12),"")</f>
        <v>12.776294970999999</v>
      </c>
      <c r="AA12">
        <f>IFERROR(IF($F12="Raw",_xlfn.XLOOKUP(_xlfn.XLOOKUP(Tool_Italy!$D12,'AveragePrices&amp;Codes'!$A:$A,'AveragePrices&amp;Codes'!$B:$B),AGRIBALYSE_Raw!$B:$B,AGRIBALYSE_Raw!AD:AD)*$E12,_xlfn.XLOOKUP(_xlfn.XLOOKUP(Tool_Italy!$D12,'AveragePrices&amp;Codes'!$A:$A,'AveragePrices&amp;Codes'!$B:$B),AGRIBALYSE_Cooked!$C:$C,AGRIBALYSE_Cooked!AE:AE)*$E12),"")</f>
        <v>5.0374840098000001E-6</v>
      </c>
      <c r="AB12" cm="1">
        <f t="array" ref="AB12">IFERROR(_xlfn.XLOOKUP(Tool_Italy!$F12&amp;$E$2,'Cooking methods'!$A:$A&amp;'Cooking methods'!$B:$B,'Cooking methods'!C:C)*$E12,"")</f>
        <v>0</v>
      </c>
      <c r="AC12" cm="1">
        <f t="array" ref="AC12">IFERROR(_xlfn.XLOOKUP(Tool_Italy!$F12&amp;$E$2,'Cooking methods'!$A:$A&amp;'Cooking methods'!$B:$B,'Cooking methods'!D:D)*$E12,"")</f>
        <v>0</v>
      </c>
      <c r="AD12" cm="1">
        <f t="array" ref="AD12">IFERROR(_xlfn.XLOOKUP(Tool_Italy!$F12&amp;$E$2,'Cooking methods'!$A:$A&amp;'Cooking methods'!$B:$B,'Cooking methods'!E:E)*$E12,"")</f>
        <v>0</v>
      </c>
      <c r="AE12" cm="1">
        <f t="array" ref="AE12">IFERROR(_xlfn.XLOOKUP(Tool_Italy!$F12&amp;$E$2,'Cooking methods'!$A:$A&amp;'Cooking methods'!$B:$B,'Cooking methods'!F:F)*$E12,"")</f>
        <v>0</v>
      </c>
      <c r="AF12" cm="1">
        <f t="array" ref="AF12">IFERROR(_xlfn.XLOOKUP(Tool_Italy!$F12&amp;$E$2,'Cooking methods'!$A:$A&amp;'Cooking methods'!$B:$B,'Cooking methods'!G:G)*$E12,"")</f>
        <v>0</v>
      </c>
      <c r="AG12" cm="1">
        <f t="array" ref="AG12">IFERROR(_xlfn.XLOOKUP(Tool_Italy!$F12&amp;$E$2,'Cooking methods'!$A:$A&amp;'Cooking methods'!$B:$B,'Cooking methods'!H:H)*$E12,"")</f>
        <v>0</v>
      </c>
      <c r="AH12" cm="1">
        <f t="array" ref="AH12">IFERROR(_xlfn.XLOOKUP(Tool_Italy!$F12&amp;$E$2,'Cooking methods'!$A:$A&amp;'Cooking methods'!$B:$B,'Cooking methods'!I:I)*$E12,"")</f>
        <v>0</v>
      </c>
      <c r="AI12" cm="1">
        <f t="array" ref="AI12">IFERROR(_xlfn.XLOOKUP(Tool_Italy!$F12&amp;$E$2,'Cooking methods'!$A:$A&amp;'Cooking methods'!$B:$B,'Cooking methods'!J:J)*$E12,"")</f>
        <v>0</v>
      </c>
      <c r="AJ12" cm="1">
        <f t="array" ref="AJ12">IFERROR(_xlfn.XLOOKUP(Tool_Italy!$F12&amp;$E$2,'Cooking methods'!$A:$A&amp;'Cooking methods'!$B:$B,'Cooking methods'!K:K)*$E12,"")</f>
        <v>0</v>
      </c>
      <c r="AK12" cm="1">
        <f t="array" ref="AK12">IFERROR(_xlfn.XLOOKUP(Tool_Italy!$F12&amp;$E$2,'Cooking methods'!$A:$A&amp;'Cooking methods'!$B:$B,'Cooking methods'!L:L)*$E12,"")</f>
        <v>0</v>
      </c>
      <c r="AL12" cm="1">
        <f t="array" ref="AL12">IFERROR(_xlfn.XLOOKUP(Tool_Italy!$F12&amp;$E$2,'Cooking methods'!$A:$A&amp;'Cooking methods'!$B:$B,'Cooking methods'!M:M)*$E12,"")</f>
        <v>0</v>
      </c>
      <c r="AM12" cm="1">
        <f t="array" ref="AM12">IFERROR(_xlfn.XLOOKUP(Tool_Italy!$F12&amp;$E$2,'Cooking methods'!$A:$A&amp;'Cooking methods'!$B:$B,'Cooking methods'!N:N)*$E12,"")</f>
        <v>0</v>
      </c>
      <c r="AN12" cm="1">
        <f t="array" ref="AN12">IFERROR(_xlfn.XLOOKUP(Tool_Italy!$F12&amp;$E$2,'Cooking methods'!$A:$A&amp;'Cooking methods'!$B:$B,'Cooking methods'!O:O)*$E12,"")</f>
        <v>0</v>
      </c>
      <c r="AO12" cm="1">
        <f t="array" ref="AO12">IFERROR(_xlfn.XLOOKUP(Tool_Italy!$F12&amp;$E$2,'Cooking methods'!$A:$A&amp;'Cooking methods'!$B:$B,'Cooking methods'!P:P)*$E12,"")</f>
        <v>0</v>
      </c>
      <c r="AP12" cm="1">
        <f t="array" ref="AP12">IFERROR(_xlfn.XLOOKUP(Tool_Italy!$F12&amp;$E$2,'Cooking methods'!$A:$A&amp;'Cooking methods'!$B:$B,'Cooking methods'!Q:Q)*$E12,"")</f>
        <v>0</v>
      </c>
      <c r="AQ12" cm="1">
        <f t="array" ref="AQ12">IFERROR(_xlfn.XLOOKUP(Tool_Italy!$F12&amp;$E$2,'Cooking methods'!$A:$A&amp;'Cooking methods'!$B:$B,'Cooking methods'!R:R)*$E12,"")</f>
        <v>0</v>
      </c>
      <c r="AR12" cm="1">
        <f t="array" ref="AR12">IFERROR(_xlfn.XLOOKUP(Tool_Italy!$G12&amp;$E$2,'Waste management'!$A:$A&amp;'Waste management'!$B:$B,'Waste management'!C:C)*$E12,"")</f>
        <v>2.6696141999999996E-2</v>
      </c>
      <c r="AS12" cm="1">
        <f t="array" ref="AS12">IFERROR(_xlfn.XLOOKUP(Tool_Italy!$G12&amp;$E$2,'Waste management'!$A:$A&amp;'Waste management'!$B:$B,'Waste management'!D:D)*$E12,"")</f>
        <v>1.9181811659999999E-10</v>
      </c>
      <c r="AT12" cm="1">
        <f t="array" ref="AT12">IFERROR(_xlfn.XLOOKUP(Tool_Italy!$G12&amp;$E$2,'Waste management'!$A:$A&amp;'Waste management'!$B:$B,'Waste management'!E:E)*$E12,"")</f>
        <v>4.0849599999999995E-4</v>
      </c>
      <c r="AU12" cm="1">
        <f t="array" ref="AU12">IFERROR(_xlfn.XLOOKUP(Tool_Italy!$G12&amp;$E$2,'Waste management'!$A:$A&amp;'Waste management'!$B:$B,'Waste management'!F:F)*$E12,"")</f>
        <v>6.0345999999999988E-5</v>
      </c>
      <c r="AV12" cm="1">
        <f t="array" ref="AV12">IFERROR(_xlfn.XLOOKUP(Tool_Italy!$G12&amp;$E$2,'Waste management'!$A:$A&amp;'Waste management'!$B:$B,'Waste management'!G:G)*$E12,"")</f>
        <v>5.3942825199999998E-9</v>
      </c>
      <c r="AW12" cm="1">
        <f t="array" ref="AW12">IFERROR(_xlfn.XLOOKUP(Tool_Italy!$G12&amp;$E$2,'Waste management'!$A:$A&amp;'Waste management'!$B:$B,'Waste management'!H:H)*$E12,"")</f>
        <v>1.7626184619999998E-10</v>
      </c>
      <c r="AX12" cm="1">
        <f t="array" ref="AX12">IFERROR(_xlfn.XLOOKUP(Tool_Italy!$G12&amp;$E$2,'Waste management'!$A:$A&amp;'Waste management'!$B:$B,'Waste management'!I:I)*$E12,"")</f>
        <v>1.2595185019999998E-10</v>
      </c>
      <c r="AY12" cm="1">
        <f t="array" ref="AY12">IFERROR(_xlfn.XLOOKUP(Tool_Italy!$G12&amp;$E$2,'Waste management'!$A:$A&amp;'Waste management'!$B:$B,'Waste management'!J:J)*$E12,"")</f>
        <v>1.0258819999999999E-3</v>
      </c>
      <c r="AZ12" cm="1">
        <f t="array" ref="AZ12">IFERROR(_xlfn.XLOOKUP(Tool_Italy!$G12&amp;$E$2,'Waste management'!$A:$A&amp;'Waste management'!$B:$B,'Waste management'!K:K)*$E12,"")</f>
        <v>1.6486666459999999E-6</v>
      </c>
      <c r="BA12" cm="1">
        <f t="array" ref="BA12">IFERROR(_xlfn.XLOOKUP(Tool_Italy!$G12&amp;$E$2,'Waste management'!$A:$A&amp;'Waste management'!$B:$B,'Waste management'!L:L)*$E12,"")</f>
        <v>4.5196461639999996E-5</v>
      </c>
      <c r="BB12" cm="1">
        <f t="array" ref="BB12">IFERROR(_xlfn.XLOOKUP(Tool_Italy!$G12&amp;$E$2,'Waste management'!$A:$A&amp;'Waste management'!$B:$B,'Waste management'!M:M)*$E12,"")</f>
        <v>4.5259499999999991E-3</v>
      </c>
      <c r="BC12" cm="1">
        <f t="array" ref="BC12">IFERROR(_xlfn.XLOOKUP(Tool_Italy!$G12&amp;$E$2,'Waste management'!$A:$A&amp;'Waste management'!$B:$B,'Waste management'!N:N)*$E12,"")</f>
        <v>3.8877121359999998</v>
      </c>
      <c r="BD12" cm="1">
        <f t="array" ref="BD12">IFERROR(_xlfn.XLOOKUP(Tool_Italy!$G12&amp;$E$2,'Waste management'!$A:$A&amp;'Waste management'!$B:$B,'Waste management'!O:O)*$E12,"")</f>
        <v>0.25279403599999994</v>
      </c>
      <c r="BE12" cm="1">
        <f t="array" ref="BE12">IFERROR(_xlfn.XLOOKUP(Tool_Italy!$G12&amp;$E$2,'Waste management'!$A:$A&amp;'Waste management'!$B:$B,'Waste management'!P:P)*$E12,"")</f>
        <v>5.3104479999999997E-3</v>
      </c>
      <c r="BF12" cm="1">
        <f t="array" ref="BF12">IFERROR(_xlfn.XLOOKUP(Tool_Italy!$G12&amp;$E$2,'Waste management'!$A:$A&amp;'Waste management'!$B:$B,'Waste management'!Q:Q)*$E12,"")</f>
        <v>0.16716770399999997</v>
      </c>
      <c r="BG12" cm="1">
        <f t="array" ref="BG12">IFERROR(_xlfn.XLOOKUP(Tool_Italy!$G12&amp;$E$2,'Waste management'!$A:$A&amp;'Waste management'!$B:$B,'Waste management'!R:R)*$E12,"")</f>
        <v>5.1909164999999995E-8</v>
      </c>
      <c r="BH12">
        <f>IFERROR((L12+AR12+AB12)*_xlfn.XLOOKUP(Tool_Italy!BH$4,Monetization_Factors!$A:$A,Monetization_Factors!$D:$D),"")</f>
        <v>0.29184711417596892</v>
      </c>
      <c r="BI12">
        <f>IFERROR((M12+AS12+AC12)*_xlfn.XLOOKUP(Tool_Italy!BI$4,Monetization_Factors!$A:$A,Monetization_Factors!$D:$D),"")</f>
        <v>1.1224844966462526E-6</v>
      </c>
      <c r="BJ12">
        <f>IFERROR((N12+AT12+AD12)*_xlfn.XLOOKUP(Tool_Italy!BJ$4,Monetization_Factors!$A:$A,Monetization_Factors!$D:$D),"")</f>
        <v>3.7705276557299471E-4</v>
      </c>
      <c r="BK12">
        <f>IFERROR((O12+AU12+AE12)*_xlfn.XLOOKUP(Tool_Italy!BK$4,Monetization_Factors!$A:$A,Monetization_Factors!$D:$D),"")</f>
        <v>6.5758805515589193E-3</v>
      </c>
      <c r="BL12">
        <f>IFERROR((P12+AV12+AF12)*_xlfn.XLOOKUP(Tool_Italy!BL$4,Monetization_Factors!$A:$A,Monetization_Factors!$D:$D),"")</f>
        <v>0.18768383858480236</v>
      </c>
      <c r="BM12">
        <f>IFERROR((Q12+AW12+AG12)*_xlfn.XLOOKUP(Tool_Italy!BM$4,Monetization_Factors!$A:$A,Monetization_Factors!$D:$D),"")</f>
        <v>5.3110885007413254E-3</v>
      </c>
      <c r="BN12">
        <f>IFERROR((R12+AX12+AH12)*_xlfn.XLOOKUP(Tool_Italy!BN$4,Monetization_Factors!$A:$A,Monetization_Factors!$D:$D),"")</f>
        <v>1.3050322264329497E-3</v>
      </c>
      <c r="BO12">
        <f>IFERROR((S12+AY12+AI12)*_xlfn.XLOOKUP(Tool_Italy!BO$4,Monetization_Factors!$A:$A,Monetization_Factors!$D:$D),"")</f>
        <v>1.1613032873705464E-2</v>
      </c>
      <c r="BP12">
        <f>IFERROR((T12+AZ12+AJ12)*_xlfn.XLOOKUP(Tool_Italy!BP$4,Monetization_Factors!$A:$A,Monetization_Factors!$D:$D),"")</f>
        <v>6.03913719408911E-4</v>
      </c>
      <c r="BQ12">
        <f>IFERROR((U12+BA12+AK12)*_xlfn.XLOOKUP(Tool_Italy!BQ$4,Monetization_Factors!$A:$A,Monetization_Factors!$D:$D),"")</f>
        <v>3.0281883933314262E-2</v>
      </c>
      <c r="BR12" t="str">
        <f>IFERROR((V12+BB12+AL12)*_xlfn.XLOOKUP(Tool_Italy!BR$4,Monetization_Factors!$A:$A,Monetization_Factors!$D:$D),"")</f>
        <v/>
      </c>
      <c r="BS12">
        <f>IFERROR((W12+BC12+AM12)*_xlfn.XLOOKUP(Tool_Italy!BS$4,Monetization_Factors!$A:$A,Monetization_Factors!$D:$D),"")</f>
        <v>1.4401156918056708E-3</v>
      </c>
      <c r="BT12">
        <f>IFERROR((X12+BD12+AN12)*_xlfn.XLOOKUP(Tool_Italy!BT$4,Monetization_Factors!$A:$A,Monetization_Factors!$D:$D),"")</f>
        <v>2.1836181486231638E-2</v>
      </c>
      <c r="BU12">
        <f>IFERROR((Y12+BE12+AO12)*_xlfn.XLOOKUP(Tool_Italy!BU$4,Monetization_Factors!$A:$A,Monetization_Factors!$D:$D),"")</f>
        <v>1.7844006562624634E-3</v>
      </c>
      <c r="BV12">
        <f>IFERROR((Z12+BF12+AP12)*_xlfn.XLOOKUP(Tool_Italy!BV$4,Monetization_Factors!$A:$A,Monetization_Factors!$D:$D),"")</f>
        <v>2.1373284636046073E-2</v>
      </c>
      <c r="BW12">
        <f>IFERROR((AA12+BG12+AQ12)*_xlfn.XLOOKUP(Tool_Italy!BW$4,Monetization_Factors!$A:$A,Monetization_Factors!$D:$D),"")</f>
        <v>1.0632351770774315E-5</v>
      </c>
      <c r="BX12" s="38" cm="1">
        <f t="array" ref="BX12">IFERROR(_xlfn.IFS(I12&lt;&gt;0,I12*E12,I12="",J12*E12),"")</f>
        <v>3.1107342554496151</v>
      </c>
      <c r="BY12" s="38">
        <f t="shared" si="2"/>
        <v>0.55176269070480521</v>
      </c>
      <c r="BZ12" s="38">
        <f t="shared" si="36"/>
        <v>3.6624969461544206</v>
      </c>
      <c r="CA12" s="38">
        <f t="shared" si="3"/>
        <v>1.0610820975092408E-3</v>
      </c>
      <c r="CB12">
        <f t="shared" si="4"/>
        <v>2.2432372159999998</v>
      </c>
      <c r="CC12">
        <f t="shared" si="5"/>
        <v>2.8040355184599994E-8</v>
      </c>
      <c r="CD12">
        <f t="shared" si="6"/>
        <v>0.24705601802199997</v>
      </c>
      <c r="CE12">
        <f t="shared" si="7"/>
        <v>4.3443187523999997E-3</v>
      </c>
      <c r="CF12">
        <f t="shared" si="8"/>
        <v>1.8800834364399997E-7</v>
      </c>
      <c r="CG12">
        <f t="shared" si="9"/>
        <v>2.5575762341799999E-8</v>
      </c>
      <c r="CH12">
        <f t="shared" si="10"/>
        <v>1.1351646602999999E-9</v>
      </c>
      <c r="CI12">
        <f t="shared" si="11"/>
        <v>2.6523494879199996E-2</v>
      </c>
      <c r="CJ12">
        <f t="shared" si="12"/>
        <v>2.4756738074199996E-4</v>
      </c>
      <c r="CK12">
        <f t="shared" si="13"/>
        <v>7.4026680512399986E-3</v>
      </c>
      <c r="CL12">
        <f t="shared" si="14"/>
        <v>0.113287299774</v>
      </c>
      <c r="CM12">
        <f t="shared" si="15"/>
        <v>29.593812553799953</v>
      </c>
      <c r="CN12">
        <f t="shared" si="16"/>
        <v>98.064051095999986</v>
      </c>
      <c r="CO12">
        <f t="shared" si="17"/>
        <v>0.28079010511199998</v>
      </c>
      <c r="CP12">
        <f t="shared" si="18"/>
        <v>12.943462674999999</v>
      </c>
      <c r="CQ12">
        <f t="shared" si="19"/>
        <v>5.0893931748000005E-6</v>
      </c>
      <c r="CR12">
        <f t="shared" si="20"/>
        <v>4.3139177230769226E-3</v>
      </c>
      <c r="CS12">
        <f t="shared" si="21"/>
        <v>5.3923759970384606E-11</v>
      </c>
      <c r="CT12">
        <f t="shared" si="22"/>
        <v>4.7510772696538454E-4</v>
      </c>
      <c r="CU12">
        <f t="shared" si="23"/>
        <v>8.3544591392307685E-6</v>
      </c>
      <c r="CV12">
        <f t="shared" si="24"/>
        <v>3.6155450700769227E-10</v>
      </c>
      <c r="CW12">
        <f t="shared" si="25"/>
        <v>4.9184158349615383E-11</v>
      </c>
      <c r="CX12">
        <f t="shared" si="26"/>
        <v>2.1830089621153843E-12</v>
      </c>
      <c r="CY12">
        <f t="shared" si="27"/>
        <v>5.1006720921538455E-5</v>
      </c>
      <c r="CZ12">
        <f t="shared" si="28"/>
        <v>4.760911168115384E-7</v>
      </c>
      <c r="DA12">
        <f t="shared" si="29"/>
        <v>1.4235900098538459E-5</v>
      </c>
      <c r="DB12">
        <f t="shared" si="30"/>
        <v>2.1786019187307692E-4</v>
      </c>
      <c r="DC12">
        <f t="shared" si="31"/>
        <v>5.6911177988076836E-2</v>
      </c>
      <c r="DD12">
        <f t="shared" si="32"/>
        <v>0.18858471364615381</v>
      </c>
      <c r="DE12">
        <f t="shared" si="33"/>
        <v>5.3998097136923073E-4</v>
      </c>
      <c r="DF12">
        <f t="shared" si="34"/>
        <v>2.4891274374999998E-2</v>
      </c>
      <c r="DG12">
        <f t="shared" si="35"/>
        <v>9.7872945669230787E-9</v>
      </c>
      <c r="DH12" s="5">
        <f>IFERROR(((((L12+AB12)*(1/$H12))+AR12)/$F$2)/($B$2*('CAR.CAP_per person'!B$2)/(_xlfn.XLOOKUP($E$2,EU_countries_GDP!$A$2:$A$29,EU_countries_GDP!$E$2:$E$29))),"")</f>
        <v>0.14832449959780727</v>
      </c>
      <c r="DI12" s="5">
        <f>IFERROR(((((M12+AC12)*(1/$H12))+AS12)/$F$2)/($B$2*('CAR.CAP_per person'!C$2)/(_xlfn.XLOOKUP($E$2,EU_countries_GDP!$A$2:$A$29,EU_countries_GDP!$E$2:$E$29))),"")</f>
        <v>2.3504434081366779E-5</v>
      </c>
      <c r="DJ12" s="5">
        <f>IFERROR(((((N12+AD12)*(1/$H12))+AT12)/$F$2)/($B$2*('CAR.CAP_per person'!D$2)/(_xlfn.XLOOKUP($E$2,EU_countries_GDP!$A$2:$A$29,EU_countries_GDP!$E$2:$E$29))),"")</f>
        <v>2.1282567838829314E-4</v>
      </c>
      <c r="DK12" s="5">
        <f>IFERROR(((((O12+AE12)*(1/$H12))+AU12)/$F$2)/($B$2*('CAR.CAP_per person'!E$2)/(_xlfn.XLOOKUP($E$2,EU_countries_GDP!$A$2:$A$29,EU_countries_GDP!$E$2:$E$29))),"")</f>
        <v>4.8045530768196978E-3</v>
      </c>
      <c r="DL12" s="5">
        <f>IFERROR(((((P12+AF12)*(1/$H12))+AV12)/$F$2)/($B$2*('CAR.CAP_per person'!F$2)/(_xlfn.XLOOKUP($E$2,EU_countries_GDP!$A$2:$A$29,EU_countries_GDP!$E$2:$E$29))),"")</f>
        <v>0.16180239315529707</v>
      </c>
      <c r="DM12" s="5">
        <f>IFERROR(((((Q12+AG12)*(1/$H12))+AW12)/$F$2)/($B$2*('CAR.CAP_per person'!G$2)/(_xlfn.XLOOKUP($E$2,EU_countries_GDP!$A$2:$A$29,EU_countries_GDP!$E$2:$E$29))),"")</f>
        <v>1.2029780954167702E-2</v>
      </c>
      <c r="DN12" s="5">
        <f>IFERROR(((((R12+AH12)*(1/$H12))+AX12)/$F$2)/($B$2*('CAR.CAP_per person'!H$2)/(_xlfn.XLOOKUP($E$2,EU_countries_GDP!$A$2:$A$29,EU_countries_GDP!$E$2:$E$29))),"")</f>
        <v>1.1517575837437164E-4</v>
      </c>
      <c r="DO12" s="5">
        <f>IFERROR(((((S12+AI12)*(1/$H12))+AY12)/$F$2)/($B$2*('CAR.CAP_per person'!I$2)/(_xlfn.XLOOKUP($E$2,EU_countries_GDP!$A$2:$A$29,EU_countries_GDP!$E$2:$E$29))),"")</f>
        <v>1.1668051635353919E-2</v>
      </c>
      <c r="DP12" s="5">
        <f>IFERROR(((((T12+AJ12)*(1/$H12))+AZ12)/$F$2)/($B$2*('CAR.CAP_per person'!J$2)/(_xlfn.XLOOKUP($E$2,EU_countries_GDP!$A$2:$A$29,EU_countries_GDP!$E$2:$E$29))),"")</f>
        <v>1.9272380335025707E-2</v>
      </c>
      <c r="DQ12" s="5">
        <f>IFERROR(((((U12+AK12)*(1/$H12))+BA12)/$F$2)/($B$2*('CAR.CAP_per person'!K$2)/(_xlfn.XLOOKUP($E$2,EU_countries_GDP!$A$2:$A$29,EU_countries_GDP!$E$2:$E$29))),"")</f>
        <v>1.6699204810686926E-2</v>
      </c>
      <c r="DR12" s="5">
        <f>IFERROR(((((V12+AL12)*(1/$H12))+BB12)/$F$2)/($B$2*('CAR.CAP_per person'!L$2)/(_xlfn.XLOOKUP($E$2,EU_countries_GDP!$A$2:$A$29,EU_countries_GDP!$E$2:$E$29))),"")</f>
        <v>8.1387714790471088E-3</v>
      </c>
      <c r="DS12" s="5">
        <f>IFERROR(((((W12+AM12)*(1/$H12))+BC12)/$F$2)/($B$2*('CAR.CAP_per person'!M$2)/(_xlfn.XLOOKUP($E$2,EU_countries_GDP!$A$2:$A$29,EU_countries_GDP!$E$2:$E$29))),"")</f>
        <v>9.2121079226693769E-2</v>
      </c>
      <c r="DT12" s="5">
        <f>IFERROR(((((X12+AN12)*(1/$H12))+BD12)/$F$2)/($B$2*('CAR.CAP_per person'!N$2)/(_xlfn.XLOOKUP($E$2,EU_countries_GDP!$A$2:$A$29,EU_countries_GDP!$E$2:$E$29))),"")</f>
        <v>3.4959811731579662</v>
      </c>
      <c r="DU12" s="5">
        <f>IFERROR(((((Y12+AO12)*(1/$H12))+BE12)/$F$2)/($B$2*('CAR.CAP_per person'!O$2)/(_xlfn.XLOOKUP($E$2,EU_countries_GDP!$A$2:$A$29,EU_countries_GDP!$E$2:$E$29))),"")</f>
        <v>6.9159424358224521E-4</v>
      </c>
      <c r="DV12" s="5">
        <f>IFERROR(((((Z12+AP12)*(1/$H12))+BF12)/$F$2)/($B$2*('CAR.CAP_per person'!P$2)/(_xlfn.XLOOKUP($E$2,EU_countries_GDP!$A$2:$A$29,EU_countries_GDP!$E$2:$E$29))),"")</f>
        <v>2.5998025417616481E-2</v>
      </c>
      <c r="DW12" s="5">
        <f>IFERROR(((((AA12+AQ12)*(1/$H12))+BG12)/$F$2)/($B$2*('CAR.CAP_per person'!Q$2)/(_xlfn.XLOOKUP($E$2,EU_countries_GDP!$A$2:$A$29,EU_countries_GDP!$E$2:$E$29))),"")</f>
        <v>1.0437121171901329E-2</v>
      </c>
    </row>
    <row r="13" spans="1:127">
      <c r="A13" t="s">
        <v>236</v>
      </c>
      <c r="B13" t="str">
        <f>_xlfn.XLOOKUP(D13,Table5[Ingredient],Table5[Category],"",FALSE)</f>
        <v xml:space="preserve">Other </v>
      </c>
      <c r="C13" s="33" t="s">
        <v>177</v>
      </c>
      <c r="D13" s="33" t="s">
        <v>235</v>
      </c>
      <c r="E13" s="33">
        <v>0.23209999999999997</v>
      </c>
      <c r="F13" s="33" t="s">
        <v>189</v>
      </c>
      <c r="G13" s="33" t="s">
        <v>180</v>
      </c>
      <c r="H13" s="91">
        <f>Dataset_IT!L10</f>
        <v>0.23780737704918031</v>
      </c>
      <c r="I13" s="33"/>
      <c r="J13" s="37">
        <f>IFERROR(INDEX('AveragePrices&amp;Codes'!G:AG, MATCH($D13, 'AveragePrices&amp;Codes'!$A:$A, 0), MATCH(Tool_Italy!$E$2, 'AveragePrices&amp;Codes'!$G$1:$AG$1, 0)),"")</f>
        <v>8.5797892143076933</v>
      </c>
      <c r="K13" s="37">
        <f>IFERROR(E13/(_xlfn.XLOOKUP(A13,Dataset_IT!$Q$2:$Q$9,Dataset_IT!$R$2:$R$9)),"")</f>
        <v>3.4641791044776114E-3</v>
      </c>
      <c r="L13">
        <f>IFERROR(IF($F13="Raw",_xlfn.XLOOKUP(_xlfn.XLOOKUP(Tool_Italy!$D13,'AveragePrices&amp;Codes'!$A:$A,'AveragePrices&amp;Codes'!$B:$B),AGRIBALYSE_Raw!$B:$B,AGRIBALYSE_Raw!O:O)*$E13,_xlfn.XLOOKUP(_xlfn.XLOOKUP(Tool_Italy!$D13,'AveragePrices&amp;Codes'!$A:$A,'AveragePrices&amp;Codes'!$B:$B),AGRIBALYSE_Cooked!$C:$C,AGRIBALYSE_Cooked!P:P)*$E13),"")</f>
        <v>0.37749440299999998</v>
      </c>
      <c r="M13">
        <f>IFERROR(IF($F13="Raw",_xlfn.XLOOKUP(_xlfn.XLOOKUP(Tool_Italy!$D13,'AveragePrices&amp;Codes'!$A:$A,'AveragePrices&amp;Codes'!$B:$B),AGRIBALYSE_Raw!$B:$B,AGRIBALYSE_Raw!P:P)*$E13,_xlfn.XLOOKUP(_xlfn.XLOOKUP(Tool_Italy!$D13,'AveragePrices&amp;Codes'!$A:$A,'AveragePrices&amp;Codes'!$B:$B),AGRIBALYSE_Cooked!$C:$C,AGRIBALYSE_Cooked!Q:Q)*$E13),"")</f>
        <v>2.3303009432999997E-8</v>
      </c>
      <c r="N13">
        <f>IFERROR(IF($F13="Raw",_xlfn.XLOOKUP(_xlfn.XLOOKUP(Tool_Italy!$D13,'AveragePrices&amp;Codes'!$A:$A,'AveragePrices&amp;Codes'!$B:$B),AGRIBALYSE_Raw!$B:$B,AGRIBALYSE_Raw!Q:Q)*$E13,_xlfn.XLOOKUP(_xlfn.XLOOKUP(Tool_Italy!$D13,'AveragePrices&amp;Codes'!$A:$A,'AveragePrices&amp;Codes'!$B:$B),AGRIBALYSE_Cooked!$C:$C,AGRIBALYSE_Cooked!R:R)*$E13),"")</f>
        <v>6.4245679211999987E-2</v>
      </c>
      <c r="O13">
        <f>IFERROR(IF($F13="Raw",_xlfn.XLOOKUP(_xlfn.XLOOKUP(Tool_Italy!$D13,'AveragePrices&amp;Codes'!$A:$A,'AveragePrices&amp;Codes'!$B:$B),AGRIBALYSE_Raw!$B:$B,AGRIBALYSE_Raw!R:R)*$E13,_xlfn.XLOOKUP(_xlfn.XLOOKUP(Tool_Italy!$D13,'AveragePrices&amp;Codes'!$A:$A,'AveragePrices&amp;Codes'!$B:$B),AGRIBALYSE_Cooked!$C:$C,AGRIBALYSE_Cooked!S:S)*$E13),"")</f>
        <v>3.3410040674999994E-3</v>
      </c>
      <c r="P13">
        <f>IFERROR(IF($F13="Raw",_xlfn.XLOOKUP(_xlfn.XLOOKUP(Tool_Italy!$D13,'AveragePrices&amp;Codes'!$A:$A,'AveragePrices&amp;Codes'!$B:$B),AGRIBALYSE_Raw!$B:$B,AGRIBALYSE_Raw!S:S)*$E13,_xlfn.XLOOKUP(_xlfn.XLOOKUP(Tool_Italy!$D13,'AveragePrices&amp;Codes'!$A:$A,'AveragePrices&amp;Codes'!$B:$B),AGRIBALYSE_Cooked!$C:$C,AGRIBALYSE_Cooked!T:T)*$E13),"")</f>
        <v>8.0993363010999989E-8</v>
      </c>
      <c r="Q13">
        <f>IFERROR(IF($F13="Raw",_xlfn.XLOOKUP(_xlfn.XLOOKUP(Tool_Italy!$D13,'AveragePrices&amp;Codes'!$A:$A,'AveragePrices&amp;Codes'!$B:$B),AGRIBALYSE_Raw!$B:$B,AGRIBALYSE_Raw!T:T)*$E13,_xlfn.XLOOKUP(_xlfn.XLOOKUP(Tool_Italy!$D13,'AveragePrices&amp;Codes'!$A:$A,'AveragePrices&amp;Codes'!$B:$B),AGRIBALYSE_Cooked!$C:$C,AGRIBALYSE_Cooked!U:U)*$E13),"")</f>
        <v>5.5872393191999997E-8</v>
      </c>
      <c r="R13">
        <f>IFERROR(IF($F13="Raw",_xlfn.XLOOKUP(_xlfn.XLOOKUP(Tool_Italy!$D13,'AveragePrices&amp;Codes'!$A:$A,'AveragePrices&amp;Codes'!$B:$B),AGRIBALYSE_Raw!$B:$B,AGRIBALYSE_Raw!U:U)*$E13,_xlfn.XLOOKUP(_xlfn.XLOOKUP(Tool_Italy!$D13,'AveragePrices&amp;Codes'!$A:$A,'AveragePrices&amp;Codes'!$B:$B),AGRIBALYSE_Cooked!$C:$C,AGRIBALYSE_Cooked!V:V)*$E13),"")</f>
        <v>5.8210273824999994E-10</v>
      </c>
      <c r="S13">
        <f>IFERROR(IF($F13="Raw",_xlfn.XLOOKUP(_xlfn.XLOOKUP(Tool_Italy!$D13,'AveragePrices&amp;Codes'!$A:$A,'AveragePrices&amp;Codes'!$B:$B),AGRIBALYSE_Raw!$B:$B,AGRIBALYSE_Raw!V:V)*$E13,_xlfn.XLOOKUP(_xlfn.XLOOKUP(Tool_Italy!$D13,'AveragePrices&amp;Codes'!$A:$A,'AveragePrices&amp;Codes'!$B:$B),AGRIBALYSE_Cooked!$C:$C,AGRIBALYSE_Cooked!W:W)*$E13),"")</f>
        <v>1.06439303003E-2</v>
      </c>
      <c r="T13">
        <f>IFERROR(IF($F13="Raw",_xlfn.XLOOKUP(_xlfn.XLOOKUP(Tool_Italy!$D13,'AveragePrices&amp;Codes'!$A:$A,'AveragePrices&amp;Codes'!$B:$B),AGRIBALYSE_Raw!$B:$B,AGRIBALYSE_Raw!W:W)*$E13,_xlfn.XLOOKUP(_xlfn.XLOOKUP(Tool_Italy!$D13,'AveragePrices&amp;Codes'!$A:$A,'AveragePrices&amp;Codes'!$B:$B),AGRIBALYSE_Cooked!$C:$C,AGRIBALYSE_Cooked!X:X)*$E13),"")</f>
        <v>1.5550912139399999E-4</v>
      </c>
      <c r="U13">
        <f>IFERROR(IF($F13="Raw",_xlfn.XLOOKUP(_xlfn.XLOOKUP(Tool_Italy!$D13,'AveragePrices&amp;Codes'!$A:$A,'AveragePrices&amp;Codes'!$B:$B),AGRIBALYSE_Raw!$B:$B,AGRIBALYSE_Raw!X:X)*$E13,_xlfn.XLOOKUP(_xlfn.XLOOKUP(Tool_Italy!$D13,'AveragePrices&amp;Codes'!$A:$A,'AveragePrices&amp;Codes'!$B:$B),AGRIBALYSE_Cooked!$C:$C,AGRIBALYSE_Cooked!Y:Y)*$E13),"")</f>
        <v>4.7964070780999995E-3</v>
      </c>
      <c r="V13">
        <f>IFERROR(IF($F13="Raw",_xlfn.XLOOKUP(_xlfn.XLOOKUP(Tool_Italy!$D13,'AveragePrices&amp;Codes'!$A:$A,'AveragePrices&amp;Codes'!$B:$B),AGRIBALYSE_Raw!$B:$B,AGRIBALYSE_Raw!Y:Y)*$E13,_xlfn.XLOOKUP(_xlfn.XLOOKUP(Tool_Italy!$D13,'AveragePrices&amp;Codes'!$A:$A,'AveragePrices&amp;Codes'!$B:$B),AGRIBALYSE_Cooked!$C:$C,AGRIBALYSE_Cooked!Z:Z)*$E13),"")</f>
        <v>4.3136567176999992E-2</v>
      </c>
      <c r="W13">
        <f>IFERROR(IF($F13="Raw",_xlfn.XLOOKUP(_xlfn.XLOOKUP(Tool_Italy!$D13,'AveragePrices&amp;Codes'!$A:$A,'AveragePrices&amp;Codes'!$B:$B),AGRIBALYSE_Raw!$B:$B,AGRIBALYSE_Raw!Z:Z)*$E13,_xlfn.XLOOKUP(_xlfn.XLOOKUP(Tool_Italy!$D13,'AveragePrices&amp;Codes'!$A:$A,'AveragePrices&amp;Codes'!$B:$B),AGRIBALYSE_Cooked!$C:$C,AGRIBALYSE_Cooked!AA:AA)*$E13),"")</f>
        <v>16.807373652299997</v>
      </c>
      <c r="X13">
        <f>IFERROR(IF($F13="Raw",_xlfn.XLOOKUP(_xlfn.XLOOKUP(Tool_Italy!$D13,'AveragePrices&amp;Codes'!$A:$A,'AveragePrices&amp;Codes'!$B:$B),AGRIBALYSE_Raw!$B:$B,AGRIBALYSE_Raw!AA:AA)*$E13,_xlfn.XLOOKUP(_xlfn.XLOOKUP(Tool_Italy!$D13,'AveragePrices&amp;Codes'!$A:$A,'AveragePrices&amp;Codes'!$B:$B),AGRIBALYSE_Cooked!$C:$C,AGRIBALYSE_Cooked!AB:AB)*$E13),"")</f>
        <v>144.09427163999999</v>
      </c>
      <c r="Y13">
        <f>IFERROR(IF($F13="Raw",_xlfn.XLOOKUP(_xlfn.XLOOKUP(Tool_Italy!$D13,'AveragePrices&amp;Codes'!$A:$A,'AveragePrices&amp;Codes'!$B:$B),AGRIBALYSE_Raw!$B:$B,AGRIBALYSE_Raw!AB:AB)*$E13,_xlfn.XLOOKUP(_xlfn.XLOOKUP(Tool_Italy!$D13,'AveragePrices&amp;Codes'!$A:$A,'AveragePrices&amp;Codes'!$B:$B),AGRIBALYSE_Cooked!$C:$C,AGRIBALYSE_Cooked!AC:AC)*$E13),"")</f>
        <v>5.1475734496999994</v>
      </c>
      <c r="Z13">
        <f>IFERROR(IF($F13="Raw",_xlfn.XLOOKUP(_xlfn.XLOOKUP(Tool_Italy!$D13,'AveragePrices&amp;Codes'!$A:$A,'AveragePrices&amp;Codes'!$B:$B),AGRIBALYSE_Raw!$B:$B,AGRIBALYSE_Raw!AC:AC)*$E13,_xlfn.XLOOKUP(_xlfn.XLOOKUP(Tool_Italy!$D13,'AveragePrices&amp;Codes'!$A:$A,'AveragePrices&amp;Codes'!$B:$B),AGRIBALYSE_Cooked!$C:$C,AGRIBALYSE_Cooked!AD:AD)*$E13),"")</f>
        <v>7.7553501750999994</v>
      </c>
      <c r="AA13">
        <f>IFERROR(IF($F13="Raw",_xlfn.XLOOKUP(_xlfn.XLOOKUP(Tool_Italy!$D13,'AveragePrices&amp;Codes'!$A:$A,'AveragePrices&amp;Codes'!$B:$B),AGRIBALYSE_Raw!$B:$B,AGRIBALYSE_Raw!AD:AD)*$E13,_xlfn.XLOOKUP(_xlfn.XLOOKUP(Tool_Italy!$D13,'AveragePrices&amp;Codes'!$A:$A,'AveragePrices&amp;Codes'!$B:$B),AGRIBALYSE_Cooked!$C:$C,AGRIBALYSE_Cooked!AE:AE)*$E13),"")</f>
        <v>3.827802948199999E-6</v>
      </c>
      <c r="AB13" cm="1">
        <f t="array" ref="AB13">IFERROR(_xlfn.XLOOKUP(Tool_Italy!$F13&amp;$E$2,'Cooking methods'!$A:$A&amp;'Cooking methods'!$B:$B,'Cooking methods'!C:C)*$E13,"")</f>
        <v>0</v>
      </c>
      <c r="AC13" cm="1">
        <f t="array" ref="AC13">IFERROR(_xlfn.XLOOKUP(Tool_Italy!$F13&amp;$E$2,'Cooking methods'!$A:$A&amp;'Cooking methods'!$B:$B,'Cooking methods'!D:D)*$E13,"")</f>
        <v>0</v>
      </c>
      <c r="AD13" cm="1">
        <f t="array" ref="AD13">IFERROR(_xlfn.XLOOKUP(Tool_Italy!$F13&amp;$E$2,'Cooking methods'!$A:$A&amp;'Cooking methods'!$B:$B,'Cooking methods'!E:E)*$E13,"")</f>
        <v>0</v>
      </c>
      <c r="AE13" cm="1">
        <f t="array" ref="AE13">IFERROR(_xlfn.XLOOKUP(Tool_Italy!$F13&amp;$E$2,'Cooking methods'!$A:$A&amp;'Cooking methods'!$B:$B,'Cooking methods'!F:F)*$E13,"")</f>
        <v>0</v>
      </c>
      <c r="AF13" cm="1">
        <f t="array" ref="AF13">IFERROR(_xlfn.XLOOKUP(Tool_Italy!$F13&amp;$E$2,'Cooking methods'!$A:$A&amp;'Cooking methods'!$B:$B,'Cooking methods'!G:G)*$E13,"")</f>
        <v>0</v>
      </c>
      <c r="AG13" cm="1">
        <f t="array" ref="AG13">IFERROR(_xlfn.XLOOKUP(Tool_Italy!$F13&amp;$E$2,'Cooking methods'!$A:$A&amp;'Cooking methods'!$B:$B,'Cooking methods'!H:H)*$E13,"")</f>
        <v>0</v>
      </c>
      <c r="AH13" cm="1">
        <f t="array" ref="AH13">IFERROR(_xlfn.XLOOKUP(Tool_Italy!$F13&amp;$E$2,'Cooking methods'!$A:$A&amp;'Cooking methods'!$B:$B,'Cooking methods'!I:I)*$E13,"")</f>
        <v>0</v>
      </c>
      <c r="AI13" cm="1">
        <f t="array" ref="AI13">IFERROR(_xlfn.XLOOKUP(Tool_Italy!$F13&amp;$E$2,'Cooking methods'!$A:$A&amp;'Cooking methods'!$B:$B,'Cooking methods'!J:J)*$E13,"")</f>
        <v>0</v>
      </c>
      <c r="AJ13" cm="1">
        <f t="array" ref="AJ13">IFERROR(_xlfn.XLOOKUP(Tool_Italy!$F13&amp;$E$2,'Cooking methods'!$A:$A&amp;'Cooking methods'!$B:$B,'Cooking methods'!K:K)*$E13,"")</f>
        <v>0</v>
      </c>
      <c r="AK13" cm="1">
        <f t="array" ref="AK13">IFERROR(_xlfn.XLOOKUP(Tool_Italy!$F13&amp;$E$2,'Cooking methods'!$A:$A&amp;'Cooking methods'!$B:$B,'Cooking methods'!L:L)*$E13,"")</f>
        <v>0</v>
      </c>
      <c r="AL13" cm="1">
        <f t="array" ref="AL13">IFERROR(_xlfn.XLOOKUP(Tool_Italy!$F13&amp;$E$2,'Cooking methods'!$A:$A&amp;'Cooking methods'!$B:$B,'Cooking methods'!M:M)*$E13,"")</f>
        <v>0</v>
      </c>
      <c r="AM13" cm="1">
        <f t="array" ref="AM13">IFERROR(_xlfn.XLOOKUP(Tool_Italy!$F13&amp;$E$2,'Cooking methods'!$A:$A&amp;'Cooking methods'!$B:$B,'Cooking methods'!N:N)*$E13,"")</f>
        <v>0</v>
      </c>
      <c r="AN13" cm="1">
        <f t="array" ref="AN13">IFERROR(_xlfn.XLOOKUP(Tool_Italy!$F13&amp;$E$2,'Cooking methods'!$A:$A&amp;'Cooking methods'!$B:$B,'Cooking methods'!O:O)*$E13,"")</f>
        <v>0</v>
      </c>
      <c r="AO13" cm="1">
        <f t="array" ref="AO13">IFERROR(_xlfn.XLOOKUP(Tool_Italy!$F13&amp;$E$2,'Cooking methods'!$A:$A&amp;'Cooking methods'!$B:$B,'Cooking methods'!P:P)*$E13,"")</f>
        <v>0</v>
      </c>
      <c r="AP13" cm="1">
        <f t="array" ref="AP13">IFERROR(_xlfn.XLOOKUP(Tool_Italy!$F13&amp;$E$2,'Cooking methods'!$A:$A&amp;'Cooking methods'!$B:$B,'Cooking methods'!Q:Q)*$E13,"")</f>
        <v>0</v>
      </c>
      <c r="AQ13" cm="1">
        <f t="array" ref="AQ13">IFERROR(_xlfn.XLOOKUP(Tool_Italy!$F13&amp;$E$2,'Cooking methods'!$A:$A&amp;'Cooking methods'!$B:$B,'Cooking methods'!R:R)*$E13,"")</f>
        <v>0</v>
      </c>
      <c r="AR13" cm="1">
        <f t="array" ref="AR13">IFERROR(_xlfn.XLOOKUP(Tool_Italy!$G13&amp;$E$2,'Waste management'!$A:$A&amp;'Waste management'!$B:$B,'Waste management'!C:C)*$E13,"")</f>
        <v>1.3348070999999998E-2</v>
      </c>
      <c r="AS13" cm="1">
        <f t="array" ref="AS13">IFERROR(_xlfn.XLOOKUP(Tool_Italy!$G13&amp;$E$2,'Waste management'!$A:$A&amp;'Waste management'!$B:$B,'Waste management'!D:D)*$E13,"")</f>
        <v>9.5909058299999997E-11</v>
      </c>
      <c r="AT13" cm="1">
        <f t="array" ref="AT13">IFERROR(_xlfn.XLOOKUP(Tool_Italy!$G13&amp;$E$2,'Waste management'!$A:$A&amp;'Waste management'!$B:$B,'Waste management'!E:E)*$E13,"")</f>
        <v>2.0424799999999997E-4</v>
      </c>
      <c r="AU13" cm="1">
        <f t="array" ref="AU13">IFERROR(_xlfn.XLOOKUP(Tool_Italy!$G13&amp;$E$2,'Waste management'!$A:$A&amp;'Waste management'!$B:$B,'Waste management'!F:F)*$E13,"")</f>
        <v>3.0172999999999994E-5</v>
      </c>
      <c r="AV13" cm="1">
        <f t="array" ref="AV13">IFERROR(_xlfn.XLOOKUP(Tool_Italy!$G13&amp;$E$2,'Waste management'!$A:$A&amp;'Waste management'!$B:$B,'Waste management'!G:G)*$E13,"")</f>
        <v>2.6971412599999999E-9</v>
      </c>
      <c r="AW13" cm="1">
        <f t="array" ref="AW13">IFERROR(_xlfn.XLOOKUP(Tool_Italy!$G13&amp;$E$2,'Waste management'!$A:$A&amp;'Waste management'!$B:$B,'Waste management'!H:H)*$E13,"")</f>
        <v>8.813092309999999E-11</v>
      </c>
      <c r="AX13" cm="1">
        <f t="array" ref="AX13">IFERROR(_xlfn.XLOOKUP(Tool_Italy!$G13&amp;$E$2,'Waste management'!$A:$A&amp;'Waste management'!$B:$B,'Waste management'!I:I)*$E13,"")</f>
        <v>6.2975925099999989E-11</v>
      </c>
      <c r="AY13" cm="1">
        <f t="array" ref="AY13">IFERROR(_xlfn.XLOOKUP(Tool_Italy!$G13&amp;$E$2,'Waste management'!$A:$A&amp;'Waste management'!$B:$B,'Waste management'!J:J)*$E13,"")</f>
        <v>5.1294099999999994E-4</v>
      </c>
      <c r="AZ13" cm="1">
        <f t="array" ref="AZ13">IFERROR(_xlfn.XLOOKUP(Tool_Italy!$G13&amp;$E$2,'Waste management'!$A:$A&amp;'Waste management'!$B:$B,'Waste management'!K:K)*$E13,"")</f>
        <v>8.2433332299999995E-7</v>
      </c>
      <c r="BA13" cm="1">
        <f t="array" ref="BA13">IFERROR(_xlfn.XLOOKUP(Tool_Italy!$G13&amp;$E$2,'Waste management'!$A:$A&amp;'Waste management'!$B:$B,'Waste management'!L:L)*$E13,"")</f>
        <v>2.2598230819999998E-5</v>
      </c>
      <c r="BB13" cm="1">
        <f t="array" ref="BB13">IFERROR(_xlfn.XLOOKUP(Tool_Italy!$G13&amp;$E$2,'Waste management'!$A:$A&amp;'Waste management'!$B:$B,'Waste management'!M:M)*$E13,"")</f>
        <v>2.2629749999999995E-3</v>
      </c>
      <c r="BC13" cm="1">
        <f t="array" ref="BC13">IFERROR(_xlfn.XLOOKUP(Tool_Italy!$G13&amp;$E$2,'Waste management'!$A:$A&amp;'Waste management'!$B:$B,'Waste management'!N:N)*$E13,"")</f>
        <v>1.9438560679999999</v>
      </c>
      <c r="BD13" cm="1">
        <f t="array" ref="BD13">IFERROR(_xlfn.XLOOKUP(Tool_Italy!$G13&amp;$E$2,'Waste management'!$A:$A&amp;'Waste management'!$B:$B,'Waste management'!O:O)*$E13,"")</f>
        <v>0.12639701799999997</v>
      </c>
      <c r="BE13" cm="1">
        <f t="array" ref="BE13">IFERROR(_xlfn.XLOOKUP(Tool_Italy!$G13&amp;$E$2,'Waste management'!$A:$A&amp;'Waste management'!$B:$B,'Waste management'!P:P)*$E13,"")</f>
        <v>2.6552239999999999E-3</v>
      </c>
      <c r="BF13" cm="1">
        <f t="array" ref="BF13">IFERROR(_xlfn.XLOOKUP(Tool_Italy!$G13&amp;$E$2,'Waste management'!$A:$A&amp;'Waste management'!$B:$B,'Waste management'!Q:Q)*$E13,"")</f>
        <v>8.3583851999999986E-2</v>
      </c>
      <c r="BG13" cm="1">
        <f t="array" ref="BG13">IFERROR(_xlfn.XLOOKUP(Tool_Italy!$G13&amp;$E$2,'Waste management'!$A:$A&amp;'Waste management'!$B:$B,'Waste management'!R:R)*$E13,"")</f>
        <v>2.5954582499999997E-8</v>
      </c>
      <c r="BH13">
        <f>IFERROR((L13+AR13+AB13)*_xlfn.XLOOKUP(Tool_Italy!BH$4,Monetization_Factors!$A:$A,Monetization_Factors!$D:$D),"")</f>
        <v>5.0848946032418255E-2</v>
      </c>
      <c r="BI13">
        <f>IFERROR((M13+AS13+AC13)*_xlfn.XLOOKUP(Tool_Italy!BI$4,Monetization_Factors!$A:$A,Monetization_Factors!$D:$D),"")</f>
        <v>9.3668297251806899E-7</v>
      </c>
      <c r="BJ13">
        <f>IFERROR((N13+AT13+AD13)*_xlfn.XLOOKUP(Tool_Italy!BJ$4,Monetization_Factors!$A:$A,Monetization_Factors!$D:$D),"")</f>
        <v>9.8362401737159196E-5</v>
      </c>
      <c r="BK13">
        <f>IFERROR((O13+AU13+AE13)*_xlfn.XLOOKUP(Tool_Italy!BK$4,Monetization_Factors!$A:$A,Monetization_Factors!$D:$D),"")</f>
        <v>5.1028616861476406E-3</v>
      </c>
      <c r="BL13">
        <f>IFERROR((P13+AV13+AF13)*_xlfn.XLOOKUP(Tool_Italy!BL$4,Monetization_Factors!$A:$A,Monetization_Factors!$D:$D),"")</f>
        <v>8.3546053277409174E-2</v>
      </c>
      <c r="BM13">
        <f>IFERROR((Q13+AW13+AG13)*_xlfn.XLOOKUP(Tool_Italy!BM$4,Monetization_Factors!$A:$A,Monetization_Factors!$D:$D),"")</f>
        <v>1.1620818654442023E-2</v>
      </c>
      <c r="BN13">
        <f>IFERROR((R13+AX13+AH13)*_xlfn.XLOOKUP(Tool_Italy!BN$4,Monetization_Factors!$A:$A,Monetization_Factors!$D:$D),"")</f>
        <v>7.4160910191968011E-4</v>
      </c>
      <c r="BO13">
        <f>IFERROR((S13+AY13+AI13)*_xlfn.XLOOKUP(Tool_Italy!BO$4,Monetization_Factors!$A:$A,Monetization_Factors!$D:$D),"")</f>
        <v>4.8849185889032762E-3</v>
      </c>
      <c r="BP13">
        <f>IFERROR((T13+AZ13+AJ13)*_xlfn.XLOOKUP(Tool_Italy!BP$4,Monetization_Factors!$A:$A,Monetization_Factors!$D:$D),"")</f>
        <v>3.8135847228023357E-4</v>
      </c>
      <c r="BQ13">
        <f>IFERROR((U13+BA13+AK13)*_xlfn.XLOOKUP(Tool_Italy!BQ$4,Monetization_Factors!$A:$A,Monetization_Factors!$D:$D),"")</f>
        <v>1.9712968139142292E-2</v>
      </c>
      <c r="BR13" t="str">
        <f>IFERROR((V13+BB13+AL13)*_xlfn.XLOOKUP(Tool_Italy!BR$4,Monetization_Factors!$A:$A,Monetization_Factors!$D:$D),"")</f>
        <v/>
      </c>
      <c r="BS13">
        <f>IFERROR((W13+BC13+AM13)*_xlfn.XLOOKUP(Tool_Italy!BS$4,Monetization_Factors!$A:$A,Monetization_Factors!$D:$D),"")</f>
        <v>9.1248601753373879E-4</v>
      </c>
      <c r="BT13">
        <f>IFERROR((X13+BD13+AN13)*_xlfn.XLOOKUP(Tool_Italy!BT$4,Monetization_Factors!$A:$A,Monetization_Factors!$D:$D),"")</f>
        <v>3.2113997532070379E-2</v>
      </c>
      <c r="BU13">
        <f>IFERROR((Y13+BE13+AO13)*_xlfn.XLOOKUP(Tool_Italy!BU$4,Monetization_Factors!$A:$A,Monetization_Factors!$D:$D),"")</f>
        <v>3.2729327914124154E-2</v>
      </c>
      <c r="BV13">
        <f>IFERROR((Z13+BF13+AP13)*_xlfn.XLOOKUP(Tool_Italy!BV$4,Monetization_Factors!$A:$A,Monetization_Factors!$D:$D),"")</f>
        <v>1.2944277154520803E-2</v>
      </c>
      <c r="BW13">
        <f>IFERROR((AA13+BG13+AQ13)*_xlfn.XLOOKUP(Tool_Italy!BW$4,Monetization_Factors!$A:$A,Monetization_Factors!$D:$D),"")</f>
        <v>8.0509609492458159E-6</v>
      </c>
      <c r="BX13" s="38" cm="1">
        <f t="array" ref="BX13">IFERROR(_xlfn.IFS(I13&lt;&gt;0,I13*E13,I13="",J13*E13),"")</f>
        <v>1.9913690766408154</v>
      </c>
      <c r="BY13" s="38">
        <f t="shared" si="2"/>
        <v>0.23593400447742824</v>
      </c>
      <c r="BZ13" s="38">
        <f t="shared" si="36"/>
        <v>2.2273030811182437</v>
      </c>
      <c r="CA13" s="38">
        <f t="shared" si="3"/>
        <v>4.5371923937966968E-4</v>
      </c>
      <c r="CB13">
        <f t="shared" si="4"/>
        <v>0.390842474</v>
      </c>
      <c r="CC13">
        <f t="shared" si="5"/>
        <v>2.3398918491299998E-8</v>
      </c>
      <c r="CD13">
        <f t="shared" si="6"/>
        <v>6.4449927211999991E-2</v>
      </c>
      <c r="CE13">
        <f t="shared" si="7"/>
        <v>3.3711770674999995E-3</v>
      </c>
      <c r="CF13">
        <f t="shared" si="8"/>
        <v>8.3690504270999991E-8</v>
      </c>
      <c r="CG13">
        <f t="shared" si="9"/>
        <v>5.59605241151E-8</v>
      </c>
      <c r="CH13">
        <f t="shared" si="10"/>
        <v>6.4507866334999994E-10</v>
      </c>
      <c r="CI13">
        <f t="shared" si="11"/>
        <v>1.1156871300299999E-2</v>
      </c>
      <c r="CJ13">
        <f t="shared" si="12"/>
        <v>1.5633345471699998E-4</v>
      </c>
      <c r="CK13">
        <f t="shared" si="13"/>
        <v>4.8190053089199993E-3</v>
      </c>
      <c r="CL13">
        <f t="shared" si="14"/>
        <v>4.5399542176999992E-2</v>
      </c>
      <c r="CM13">
        <f t="shared" si="15"/>
        <v>18.751229720299996</v>
      </c>
      <c r="CN13">
        <f t="shared" si="16"/>
        <v>144.22066865799999</v>
      </c>
      <c r="CO13">
        <f t="shared" si="17"/>
        <v>5.1502286736999991</v>
      </c>
      <c r="CP13">
        <f t="shared" si="18"/>
        <v>7.8389340270999996</v>
      </c>
      <c r="CQ13">
        <f t="shared" si="19"/>
        <v>3.8537575306999992E-6</v>
      </c>
      <c r="CR13">
        <f t="shared" si="20"/>
        <v>7.5162014230769226E-4</v>
      </c>
      <c r="CS13">
        <f t="shared" si="21"/>
        <v>4.4997920175576918E-11</v>
      </c>
      <c r="CT13">
        <f t="shared" si="22"/>
        <v>1.2394216771538459E-4</v>
      </c>
      <c r="CU13">
        <f t="shared" si="23"/>
        <v>6.483032822115384E-6</v>
      </c>
      <c r="CV13">
        <f t="shared" si="24"/>
        <v>1.6094327744423074E-10</v>
      </c>
      <c r="CW13">
        <f t="shared" si="25"/>
        <v>1.0761639252903847E-10</v>
      </c>
      <c r="CX13">
        <f t="shared" si="26"/>
        <v>1.2405358910576922E-12</v>
      </c>
      <c r="CY13">
        <f t="shared" si="27"/>
        <v>2.1455521731346152E-5</v>
      </c>
      <c r="CZ13">
        <f t="shared" si="28"/>
        <v>3.0064125907115382E-7</v>
      </c>
      <c r="DA13">
        <f t="shared" si="29"/>
        <v>9.2673179017692294E-6</v>
      </c>
      <c r="DB13">
        <f t="shared" si="30"/>
        <v>8.7306811878846142E-5</v>
      </c>
      <c r="DC13">
        <f t="shared" si="31"/>
        <v>3.6060057154423071E-2</v>
      </c>
      <c r="DD13">
        <f t="shared" si="32"/>
        <v>0.27734743972692305</v>
      </c>
      <c r="DE13">
        <f t="shared" si="33"/>
        <v>9.9042859109615376E-3</v>
      </c>
      <c r="DF13">
        <f t="shared" si="34"/>
        <v>1.5074873129038461E-2</v>
      </c>
      <c r="DG13">
        <f t="shared" si="35"/>
        <v>7.411072174423075E-9</v>
      </c>
      <c r="DH13" s="5">
        <f>IFERROR(((((L13+AB13)*(1/$H13))+AR13)/$F$2)/($B$2*('CAR.CAP_per person'!B$2)/(_xlfn.XLOOKUP($E$2,EU_countries_GDP!$A$2:$A$29,EU_countries_GDP!$E$2:$E$29))),"")</f>
        <v>2.5400492249191466E-2</v>
      </c>
      <c r="DI13" s="5">
        <f>IFERROR(((((M13+AC13)*(1/$H13))+AS13)/$F$2)/($B$2*('CAR.CAP_per person'!C$2)/(_xlfn.XLOOKUP($E$2,EU_countries_GDP!$A$2:$A$29,EU_countries_GDP!$E$2:$E$29))),"")</f>
        <v>1.9655020132102654E-5</v>
      </c>
      <c r="DJ13" s="5">
        <f>IFERROR(((((N13+AD13)*(1/$H13))+AT13)/$F$2)/($B$2*('CAR.CAP_per person'!D$2)/(_xlfn.XLOOKUP($E$2,EU_countries_GDP!$A$2:$A$29,EU_countries_GDP!$E$2:$E$29))),"")</f>
        <v>5.5455981354205916E-5</v>
      </c>
      <c r="DK13" s="5">
        <f>IFERROR(((((O13+AE13)*(1/$H13))+AU13)/$F$2)/($B$2*('CAR.CAP_per person'!E$2)/(_xlfn.XLOOKUP($E$2,EU_countries_GDP!$A$2:$A$29,EU_countries_GDP!$E$2:$E$29))),"")</f>
        <v>3.7425070188655562E-3</v>
      </c>
      <c r="DL13" s="5">
        <f>IFERROR(((((P13+AF13)*(1/$H13))+AV13)/$F$2)/($B$2*('CAR.CAP_per person'!F$2)/(_xlfn.XLOOKUP($E$2,EU_countries_GDP!$A$2:$A$29,EU_countries_GDP!$E$2:$E$29))),"")</f>
        <v>7.182667469536802E-2</v>
      </c>
      <c r="DM13" s="5">
        <f>IFERROR(((((Q13+AG13)*(1/$H13))+AW13)/$F$2)/($B$2*('CAR.CAP_per person'!G$2)/(_xlfn.XLOOKUP($E$2,EU_countries_GDP!$A$2:$A$29,EU_countries_GDP!$E$2:$E$29))),"")</f>
        <v>2.642874716712507E-2</v>
      </c>
      <c r="DN13" s="5">
        <f>IFERROR(((((R13+AH13)*(1/$H13))+AX13)/$F$2)/($B$2*('CAR.CAP_per person'!H$2)/(_xlfn.XLOOKUP($E$2,EU_countries_GDP!$A$2:$A$29,EU_countries_GDP!$E$2:$E$29))),"")</f>
        <v>6.6177177499884149E-5</v>
      </c>
      <c r="DO13" s="5">
        <f>IFERROR(((((S13+AI13)*(1/$H13))+AY13)/$F$2)/($B$2*('CAR.CAP_per person'!I$2)/(_xlfn.XLOOKUP($E$2,EU_countries_GDP!$A$2:$A$29,EU_countries_GDP!$E$2:$E$29))),"")</f>
        <v>4.8799348849671385E-3</v>
      </c>
      <c r="DP13" s="5">
        <f>IFERROR(((((T13+AJ13)*(1/$H13))+AZ13)/$F$2)/($B$2*('CAR.CAP_per person'!J$2)/(_xlfn.XLOOKUP($E$2,EU_countries_GDP!$A$2:$A$29,EU_countries_GDP!$E$2:$E$29))),"")</f>
        <v>1.2183019179068387E-2</v>
      </c>
      <c r="DQ13" s="5">
        <f>IFERROR(((((U13+AK13)*(1/$H13))+BA13)/$F$2)/($B$2*('CAR.CAP_per person'!K$2)/(_xlfn.XLOOKUP($E$2,EU_countries_GDP!$A$2:$A$29,EU_countries_GDP!$E$2:$E$29))),"")</f>
        <v>1.0882673157671222E-2</v>
      </c>
      <c r="DR13" s="5">
        <f>IFERROR(((((V13+AL13)*(1/$H13))+BB13)/$F$2)/($B$2*('CAR.CAP_per person'!L$2)/(_xlfn.XLOOKUP($E$2,EU_countries_GDP!$A$2:$A$29,EU_countries_GDP!$E$2:$E$29))),"")</f>
        <v>3.2362176979213188E-3</v>
      </c>
      <c r="DS13" s="5">
        <f>IFERROR(((((W13+AM13)*(1/$H13))+BC13)/$F$2)/($B$2*('CAR.CAP_per person'!M$2)/(_xlfn.XLOOKUP($E$2,EU_countries_GDP!$A$2:$A$29,EU_countries_GDP!$E$2:$E$29))),"")</f>
        <v>5.9739396766099663E-2</v>
      </c>
      <c r="DT13" s="5">
        <f>IFERROR(((((X13+AN13)*(1/$H13))+BD13)/$F$2)/($B$2*('CAR.CAP_per person'!N$2)/(_xlfn.XLOOKUP($E$2,EU_countries_GDP!$A$2:$A$29,EU_countries_GDP!$E$2:$E$29))),"")</f>
        <v>5.1481442048632697</v>
      </c>
      <c r="DU13" s="5">
        <f>IFERROR(((((Y13+AO13)*(1/$H13))+BE13)/$F$2)/($B$2*('CAR.CAP_per person'!O$2)/(_xlfn.XLOOKUP($E$2,EU_countries_GDP!$A$2:$A$29,EU_countries_GDP!$E$2:$E$29))),"")</f>
        <v>1.2865637164437008E-2</v>
      </c>
      <c r="DV13" s="5">
        <f>IFERROR(((((Z13+AP13)*(1/$H13))+BF13)/$F$2)/($B$2*('CAR.CAP_per person'!P$2)/(_xlfn.XLOOKUP($E$2,EU_countries_GDP!$A$2:$A$29,EU_countries_GDP!$E$2:$E$29))),"")</f>
        <v>1.5772454910150033E-2</v>
      </c>
      <c r="DW13" s="5">
        <f>IFERROR(((((AA13+AQ13)*(1/$H13))+BG13)/$F$2)/($B$2*('CAR.CAP_per person'!Q$2)/(_xlfn.XLOOKUP($E$2,EU_countries_GDP!$A$2:$A$29,EU_countries_GDP!$E$2:$E$29))),"")</f>
        <v>7.9241629600434235E-3</v>
      </c>
    </row>
    <row r="14" spans="1:127">
      <c r="A14" t="s">
        <v>239</v>
      </c>
      <c r="B14" t="str">
        <f>_xlfn.XLOOKUP(D14,Table5[Ingredient],Table5[Category],"",FALSE)</f>
        <v>Starch/satiating food</v>
      </c>
      <c r="C14" s="33" t="s">
        <v>177</v>
      </c>
      <c r="D14" s="33" t="s">
        <v>208</v>
      </c>
      <c r="E14" s="33">
        <v>2.8882999999999996</v>
      </c>
      <c r="F14" s="33" t="s">
        <v>179</v>
      </c>
      <c r="G14" s="33" t="s">
        <v>180</v>
      </c>
      <c r="H14" s="91">
        <f>Dataset_IT!L11</f>
        <v>0.28239009390841846</v>
      </c>
      <c r="I14" s="33"/>
      <c r="J14" s="37">
        <f>IFERROR(INDEX('AveragePrices&amp;Codes'!G:AG, MATCH($D14, 'AveragePrices&amp;Codes'!$A:$A, 0), MATCH(Tool_Italy!$E$2, 'AveragePrices&amp;Codes'!$G$1:$AG$1, 0)),"")</f>
        <v>0.54430000000000001</v>
      </c>
      <c r="K14" s="37">
        <f>IFERROR(E14/(_xlfn.XLOOKUP(A14,Dataset_IT!$Q$2:$Q$9,Dataset_IT!$R$2:$R$9)),"")</f>
        <v>4.3108955223880592E-2</v>
      </c>
      <c r="L14">
        <f>IFERROR(IF($F14="Raw",_xlfn.XLOOKUP(_xlfn.XLOOKUP(Tool_Italy!$D14,'AveragePrices&amp;Codes'!$A:$A,'AveragePrices&amp;Codes'!$B:$B),AGRIBALYSE_Raw!$B:$B,AGRIBALYSE_Raw!O:O)*$E14,_xlfn.XLOOKUP(_xlfn.XLOOKUP(Tool_Italy!$D14,'AveragePrices&amp;Codes'!$A:$A,'AveragePrices&amp;Codes'!$B:$B),AGRIBALYSE_Cooked!$C:$C,AGRIBALYSE_Cooked!P:P)*$E14),"")</f>
        <v>1.9399634726866661</v>
      </c>
      <c r="M14">
        <f>IFERROR(IF($F14="Raw",_xlfn.XLOOKUP(_xlfn.XLOOKUP(Tool_Italy!$D14,'AveragePrices&amp;Codes'!$A:$A,'AveragePrices&amp;Codes'!$B:$B),AGRIBALYSE_Raw!$B:$B,AGRIBALYSE_Raw!P:P)*$E14,_xlfn.XLOOKUP(_xlfn.XLOOKUP(Tool_Italy!$D14,'AveragePrices&amp;Codes'!$A:$A,'AveragePrices&amp;Codes'!$B:$B),AGRIBALYSE_Cooked!$C:$C,AGRIBALYSE_Cooked!Q:Q)*$E14),"")</f>
        <v>2.9846678406699997E-8</v>
      </c>
      <c r="N14">
        <f>IFERROR(IF($F14="Raw",_xlfn.XLOOKUP(_xlfn.XLOOKUP(Tool_Italy!$D14,'AveragePrices&amp;Codes'!$A:$A,'AveragePrices&amp;Codes'!$B:$B),AGRIBALYSE_Raw!$B:$B,AGRIBALYSE_Raw!Q:Q)*$E14,_xlfn.XLOOKUP(_xlfn.XLOOKUP(Tool_Italy!$D14,'AveragePrices&amp;Codes'!$A:$A,'AveragePrices&amp;Codes'!$B:$B),AGRIBALYSE_Cooked!$C:$C,AGRIBALYSE_Cooked!R:R)*$E14),"")</f>
        <v>9.7047910160333331E-2</v>
      </c>
      <c r="O14">
        <f>IFERROR(IF($F14="Raw",_xlfn.XLOOKUP(_xlfn.XLOOKUP(Tool_Italy!$D14,'AveragePrices&amp;Codes'!$A:$A,'AveragePrices&amp;Codes'!$B:$B),AGRIBALYSE_Raw!$B:$B,AGRIBALYSE_Raw!R:R)*$E14,_xlfn.XLOOKUP(_xlfn.XLOOKUP(Tool_Italy!$D14,'AveragePrices&amp;Codes'!$A:$A,'AveragePrices&amp;Codes'!$B:$B),AGRIBALYSE_Cooked!$C:$C,AGRIBALYSE_Cooked!S:S)*$E14),"")</f>
        <v>7.4276247763299993E-3</v>
      </c>
      <c r="P14">
        <f>IFERROR(IF($F14="Raw",_xlfn.XLOOKUP(_xlfn.XLOOKUP(Tool_Italy!$D14,'AveragePrices&amp;Codes'!$A:$A,'AveragePrices&amp;Codes'!$B:$B),AGRIBALYSE_Raw!$B:$B,AGRIBALYSE_Raw!S:S)*$E14,_xlfn.XLOOKUP(_xlfn.XLOOKUP(Tool_Italy!$D14,'AveragePrices&amp;Codes'!$A:$A,'AveragePrices&amp;Codes'!$B:$B),AGRIBALYSE_Cooked!$C:$C,AGRIBALYSE_Cooked!T:T)*$E14),"")</f>
        <v>1.5508369663566667E-7</v>
      </c>
      <c r="Q14">
        <f>IFERROR(IF($F14="Raw",_xlfn.XLOOKUP(_xlfn.XLOOKUP(Tool_Italy!$D14,'AveragePrices&amp;Codes'!$A:$A,'AveragePrices&amp;Codes'!$B:$B),AGRIBALYSE_Raw!$B:$B,AGRIBALYSE_Raw!T:T)*$E14,_xlfn.XLOOKUP(_xlfn.XLOOKUP(Tool_Italy!$D14,'AveragePrices&amp;Codes'!$A:$A,'AveragePrices&amp;Codes'!$B:$B),AGRIBALYSE_Cooked!$C:$C,AGRIBALYSE_Cooked!U:U)*$E14),"")</f>
        <v>6.5782147383799992E-7</v>
      </c>
      <c r="R14">
        <f>IFERROR(IF($F14="Raw",_xlfn.XLOOKUP(_xlfn.XLOOKUP(Tool_Italy!$D14,'AveragePrices&amp;Codes'!$A:$A,'AveragePrices&amp;Codes'!$B:$B),AGRIBALYSE_Raw!$B:$B,AGRIBALYSE_Raw!U:U)*$E14,_xlfn.XLOOKUP(_xlfn.XLOOKUP(Tool_Italy!$D14,'AveragePrices&amp;Codes'!$A:$A,'AveragePrices&amp;Codes'!$B:$B),AGRIBALYSE_Cooked!$C:$C,AGRIBALYSE_Cooked!V:V)*$E14),"")</f>
        <v>5.1113855179500003E-10</v>
      </c>
      <c r="S14">
        <f>IFERROR(IF($F14="Raw",_xlfn.XLOOKUP(_xlfn.XLOOKUP(Tool_Italy!$D14,'AveragePrices&amp;Codes'!$A:$A,'AveragePrices&amp;Codes'!$B:$B),AGRIBALYSE_Raw!$B:$B,AGRIBALYSE_Raw!V:V)*$E14,_xlfn.XLOOKUP(_xlfn.XLOOKUP(Tool_Italy!$D14,'AveragePrices&amp;Codes'!$A:$A,'AveragePrices&amp;Codes'!$B:$B),AGRIBALYSE_Cooked!$C:$C,AGRIBALYSE_Cooked!W:W)*$E14),"")</f>
        <v>2.4279116230899997E-2</v>
      </c>
      <c r="T14">
        <f>IFERROR(IF($F14="Raw",_xlfn.XLOOKUP(_xlfn.XLOOKUP(Tool_Italy!$D14,'AveragePrices&amp;Codes'!$A:$A,'AveragePrices&amp;Codes'!$B:$B),AGRIBALYSE_Raw!$B:$B,AGRIBALYSE_Raw!W:W)*$E14,_xlfn.XLOOKUP(_xlfn.XLOOKUP(Tool_Italy!$D14,'AveragePrices&amp;Codes'!$A:$A,'AveragePrices&amp;Codes'!$B:$B),AGRIBALYSE_Cooked!$C:$C,AGRIBALYSE_Cooked!X:X)*$E14),"")</f>
        <v>2.375412053033333E-4</v>
      </c>
      <c r="U14">
        <f>IFERROR(IF($F14="Raw",_xlfn.XLOOKUP(_xlfn.XLOOKUP(Tool_Italy!$D14,'AveragePrices&amp;Codes'!$A:$A,'AveragePrices&amp;Codes'!$B:$B),AGRIBALYSE_Raw!$B:$B,AGRIBALYSE_Raw!X:X)*$E14,_xlfn.XLOOKUP(_xlfn.XLOOKUP(Tool_Italy!$D14,'AveragePrices&amp;Codes'!$A:$A,'AveragePrices&amp;Codes'!$B:$B),AGRIBALYSE_Cooked!$C:$C,AGRIBALYSE_Cooked!Y:Y)*$E14),"")</f>
        <v>2.0235699374666665E-2</v>
      </c>
      <c r="V14">
        <f>IFERROR(IF($F14="Raw",_xlfn.XLOOKUP(_xlfn.XLOOKUP(Tool_Italy!$D14,'AveragePrices&amp;Codes'!$A:$A,'AveragePrices&amp;Codes'!$B:$B),AGRIBALYSE_Raw!$B:$B,AGRIBALYSE_Raw!Y:Y)*$E14,_xlfn.XLOOKUP(_xlfn.XLOOKUP(Tool_Italy!$D14,'AveragePrices&amp;Codes'!$A:$A,'AveragePrices&amp;Codes'!$B:$B),AGRIBALYSE_Cooked!$C:$C,AGRIBALYSE_Cooked!Z:Z)*$E14),"")</f>
        <v>9.8623834033999991E-2</v>
      </c>
      <c r="W14">
        <f>IFERROR(IF($F14="Raw",_xlfn.XLOOKUP(_xlfn.XLOOKUP(Tool_Italy!$D14,'AveragePrices&amp;Codes'!$A:$A,'AveragePrices&amp;Codes'!$B:$B),AGRIBALYSE_Raw!$B:$B,AGRIBALYSE_Raw!Z:Z)*$E14,_xlfn.XLOOKUP(_xlfn.XLOOKUP(Tool_Italy!$D14,'AveragePrices&amp;Codes'!$A:$A,'AveragePrices&amp;Codes'!$B:$B),AGRIBALYSE_Cooked!$C:$C,AGRIBALYSE_Cooked!AA:AA)*$E14),"")</f>
        <v>57.101906756009988</v>
      </c>
      <c r="X14">
        <f>IFERROR(IF($F14="Raw",_xlfn.XLOOKUP(_xlfn.XLOOKUP(Tool_Italy!$D14,'AveragePrices&amp;Codes'!$A:$A,'AveragePrices&amp;Codes'!$B:$B),AGRIBALYSE_Raw!$B:$B,AGRIBALYSE_Raw!AA:AA)*$E14,_xlfn.XLOOKUP(_xlfn.XLOOKUP(Tool_Italy!$D14,'AveragePrices&amp;Codes'!$A:$A,'AveragePrices&amp;Codes'!$B:$B),AGRIBALYSE_Cooked!$C:$C,AGRIBALYSE_Cooked!AB:AB)*$E14),"")</f>
        <v>60.677713522566663</v>
      </c>
      <c r="Y14">
        <f>IFERROR(IF($F14="Raw",_xlfn.XLOOKUP(_xlfn.XLOOKUP(Tool_Italy!$D14,'AveragePrices&amp;Codes'!$A:$A,'AveragePrices&amp;Codes'!$B:$B),AGRIBALYSE_Raw!$B:$B,AGRIBALYSE_Raw!AB:AB)*$E14,_xlfn.XLOOKUP(_xlfn.XLOOKUP(Tool_Italy!$D14,'AveragePrices&amp;Codes'!$A:$A,'AveragePrices&amp;Codes'!$B:$B),AGRIBALYSE_Cooked!$C:$C,AGRIBALYSE_Cooked!AC:AC)*$E14),"")</f>
        <v>13.76515449113333</v>
      </c>
      <c r="Z14">
        <f>IFERROR(IF($F14="Raw",_xlfn.XLOOKUP(_xlfn.XLOOKUP(Tool_Italy!$D14,'AveragePrices&amp;Codes'!$A:$A,'AveragePrices&amp;Codes'!$B:$B),AGRIBALYSE_Raw!$B:$B,AGRIBALYSE_Raw!AC:AC)*$E14,_xlfn.XLOOKUP(_xlfn.XLOOKUP(Tool_Italy!$D14,'AveragePrices&amp;Codes'!$A:$A,'AveragePrices&amp;Codes'!$B:$B),AGRIBALYSE_Cooked!$C:$C,AGRIBALYSE_Cooked!AD:AD)*$E14),"")</f>
        <v>10.877745050299998</v>
      </c>
      <c r="AA14">
        <f>IFERROR(IF($F14="Raw",_xlfn.XLOOKUP(_xlfn.XLOOKUP(Tool_Italy!$D14,'AveragePrices&amp;Codes'!$A:$A,'AveragePrices&amp;Codes'!$B:$B),AGRIBALYSE_Raw!$B:$B,AGRIBALYSE_Raw!AD:AD)*$E14,_xlfn.XLOOKUP(_xlfn.XLOOKUP(Tool_Italy!$D14,'AveragePrices&amp;Codes'!$A:$A,'AveragePrices&amp;Codes'!$B:$B),AGRIBALYSE_Cooked!$C:$C,AGRIBALYSE_Cooked!AE:AE)*$E14),"")</f>
        <v>5.0941566158966658E-6</v>
      </c>
      <c r="AB14" cm="1">
        <f t="array" ref="AB14">IFERROR(_xlfn.XLOOKUP(Tool_Italy!$F14&amp;$E$2,'Cooking methods'!$A:$A&amp;'Cooking methods'!$B:$B,'Cooking methods'!C:C)*$E14,"")</f>
        <v>0.66549545587399994</v>
      </c>
      <c r="AC14" cm="1">
        <f t="array" ref="AC14">IFERROR(_xlfn.XLOOKUP(Tool_Italy!$F14&amp;$E$2,'Cooking methods'!$A:$A&amp;'Cooking methods'!$B:$B,'Cooking methods'!D:D)*$E14,"")</f>
        <v>2.2227106888174997E-8</v>
      </c>
      <c r="AD14" cm="1">
        <f t="array" ref="AD14">IFERROR(_xlfn.XLOOKUP(Tool_Italy!$F14&amp;$E$2,'Cooking methods'!$A:$A&amp;'Cooking methods'!$B:$B,'Cooking methods'!E:E)*$E14,"")</f>
        <v>3.4481911783999987E-2</v>
      </c>
      <c r="AE14" cm="1">
        <f t="array" ref="AE14">IFERROR(_xlfn.XLOOKUP(Tool_Italy!$F14&amp;$E$2,'Cooking methods'!$A:$A&amp;'Cooking methods'!$B:$B,'Cooking methods'!F:F)*$E14,"")</f>
        <v>1.389379138217E-3</v>
      </c>
      <c r="AF14" cm="1">
        <f t="array" ref="AF14">IFERROR(_xlfn.XLOOKUP(Tool_Italy!$F14&amp;$E$2,'Cooking methods'!$A:$A&amp;'Cooking methods'!$B:$B,'Cooking methods'!G:G)*$E14,"")</f>
        <v>6.4003557660839996E-9</v>
      </c>
      <c r="AG14" cm="1">
        <f t="array" ref="AG14">IFERROR(_xlfn.XLOOKUP(Tool_Italy!$F14&amp;$E$2,'Cooking methods'!$A:$A&amp;'Cooking methods'!$B:$B,'Cooking methods'!H:H)*$E14,"")</f>
        <v>2.4568371966319996E-9</v>
      </c>
      <c r="AH14" cm="1">
        <f t="array" ref="AH14">IFERROR(_xlfn.XLOOKUP(Tool_Italy!$F14&amp;$E$2,'Cooking methods'!$A:$A&amp;'Cooking methods'!$B:$B,'Cooking methods'!I:I)*$E14,"")</f>
        <v>1.4307571261979999E-9</v>
      </c>
      <c r="AI14" cm="1">
        <f t="array" ref="AI14">IFERROR(_xlfn.XLOOKUP(Tool_Italy!$F14&amp;$E$2,'Cooking methods'!$A:$A&amp;'Cooking methods'!$B:$B,'Cooking methods'!J:J)*$E14,"")</f>
        <v>1.1451894321649998E-3</v>
      </c>
      <c r="AJ14" cm="1">
        <f t="array" ref="AJ14">IFERROR(_xlfn.XLOOKUP(Tool_Italy!$F14&amp;$E$2,'Cooking methods'!$A:$A&amp;'Cooking methods'!$B:$B,'Cooking methods'!K:K)*$E14,"")</f>
        <v>6.1268937171919994E-5</v>
      </c>
      <c r="AK14" cm="1">
        <f t="array" ref="AK14">IFERROR(_xlfn.XLOOKUP(Tool_Italy!$F14&amp;$E$2,'Cooking methods'!$A:$A&amp;'Cooking methods'!$B:$B,'Cooking methods'!L:L)*$E14,"")</f>
        <v>3.2818106569000002E-4</v>
      </c>
      <c r="AL14" cm="1">
        <f t="array" ref="AL14">IFERROR(_xlfn.XLOOKUP(Tool_Italy!$F14&amp;$E$2,'Cooking methods'!$A:$A&amp;'Cooking methods'!$B:$B,'Cooking methods'!M:M)*$E14,"")</f>
        <v>2.5879608465749992E-3</v>
      </c>
      <c r="AM14" cm="1">
        <f t="array" ref="AM14">IFERROR(_xlfn.XLOOKUP(Tool_Italy!$F14&amp;$E$2,'Cooking methods'!$A:$A&amp;'Cooking methods'!$B:$B,'Cooking methods'!N:N)*$E14,"")</f>
        <v>1.4348185958919999</v>
      </c>
      <c r="AN14" cm="1">
        <f t="array" ref="AN14">IFERROR(_xlfn.XLOOKUP(Tool_Italy!$F14&amp;$E$2,'Cooking methods'!$A:$A&amp;'Cooking methods'!$B:$B,'Cooking methods'!O:O)*$E14,"")</f>
        <v>0.83129028789999981</v>
      </c>
      <c r="AO14" cm="1">
        <f t="array" ref="AO14">IFERROR(_xlfn.XLOOKUP(Tool_Italy!$F14&amp;$E$2,'Cooking methods'!$A:$A&amp;'Cooking methods'!$B:$B,'Cooking methods'!P:P)*$E14,"")</f>
        <v>0.15083060749199997</v>
      </c>
      <c r="AP14" cm="1">
        <f t="array" ref="AP14">IFERROR(_xlfn.XLOOKUP(Tool_Italy!$F14&amp;$E$2,'Cooking methods'!$A:$A&amp;'Cooking methods'!$B:$B,'Cooking methods'!Q:Q)*$E14,"")</f>
        <v>10.556959476759999</v>
      </c>
      <c r="AQ14" cm="1">
        <f t="array" ref="AQ14">IFERROR(_xlfn.XLOOKUP(Tool_Italy!$F14&amp;$E$2,'Cooking methods'!$A:$A&amp;'Cooking methods'!$B:$B,'Cooking methods'!R:R)*$E14,"")</f>
        <v>8.9888430053339993E-7</v>
      </c>
      <c r="AR14" cm="1">
        <f t="array" ref="AR14">IFERROR(_xlfn.XLOOKUP(Tool_Italy!$G14&amp;$E$2,'Waste management'!$A:$A&amp;'Waste management'!$B:$B,'Waste management'!C:C)*$E14,"")</f>
        <v>0.16610613299999999</v>
      </c>
      <c r="AS14" cm="1">
        <f t="array" ref="AS14">IFERROR(_xlfn.XLOOKUP(Tool_Italy!$G14&amp;$E$2,'Waste management'!$A:$A&amp;'Waste management'!$B:$B,'Waste management'!D:D)*$E14,"")</f>
        <v>1.1935119908999999E-9</v>
      </c>
      <c r="AT14" cm="1">
        <f t="array" ref="AT14">IFERROR(_xlfn.XLOOKUP(Tool_Italy!$G14&amp;$E$2,'Waste management'!$A:$A&amp;'Waste management'!$B:$B,'Waste management'!E:E)*$E14,"")</f>
        <v>2.5417039999999997E-3</v>
      </c>
      <c r="AU14" cm="1">
        <f t="array" ref="AU14">IFERROR(_xlfn.XLOOKUP(Tool_Italy!$G14&amp;$E$2,'Waste management'!$A:$A&amp;'Waste management'!$B:$B,'Waste management'!F:F)*$E14,"")</f>
        <v>3.7547899999999991E-4</v>
      </c>
      <c r="AV14" cm="1">
        <f t="array" ref="AV14">IFERROR(_xlfn.XLOOKUP(Tool_Italy!$G14&amp;$E$2,'Waste management'!$A:$A&amp;'Waste management'!$B:$B,'Waste management'!G:G)*$E14,"")</f>
        <v>3.3563778979999998E-8</v>
      </c>
      <c r="AW14" cm="1">
        <f t="array" ref="AW14">IFERROR(_xlfn.XLOOKUP(Tool_Italy!$G14&amp;$E$2,'Waste management'!$A:$A&amp;'Waste management'!$B:$B,'Waste management'!H:H)*$E14,"")</f>
        <v>1.0967192812999998E-9</v>
      </c>
      <c r="AX14" cm="1">
        <f t="array" ref="AX14">IFERROR(_xlfn.XLOOKUP(Tool_Italy!$G14&amp;$E$2,'Waste management'!$A:$A&amp;'Waste management'!$B:$B,'Waste management'!I:I)*$E14,"")</f>
        <v>7.8368532729999986E-10</v>
      </c>
      <c r="AY14" cm="1">
        <f t="array" ref="AY14">IFERROR(_xlfn.XLOOKUP(Tool_Italy!$G14&amp;$E$2,'Waste management'!$A:$A&amp;'Waste management'!$B:$B,'Waste management'!J:J)*$E14,"")</f>
        <v>6.383143E-3</v>
      </c>
      <c r="AZ14" cm="1">
        <f t="array" ref="AZ14">IFERROR(_xlfn.XLOOKUP(Tool_Italy!$G14&amp;$E$2,'Waste management'!$A:$A&amp;'Waste management'!$B:$B,'Waste management'!K:K)*$E14,"")</f>
        <v>1.0258172928999998E-5</v>
      </c>
      <c r="BA14" cm="1">
        <f t="array" ref="BA14">IFERROR(_xlfn.XLOOKUP(Tool_Italy!$G14&amp;$E$2,'Waste management'!$A:$A&amp;'Waste management'!$B:$B,'Waste management'!L:L)*$E14,"")</f>
        <v>2.8121701885999993E-4</v>
      </c>
      <c r="BB14" cm="1">
        <f t="array" ref="BB14">IFERROR(_xlfn.XLOOKUP(Tool_Italy!$G14&amp;$E$2,'Waste management'!$A:$A&amp;'Waste management'!$B:$B,'Waste management'!M:M)*$E14,"")</f>
        <v>2.8160924999999996E-2</v>
      </c>
      <c r="BC14" cm="1">
        <f t="array" ref="BC14">IFERROR(_xlfn.XLOOKUP(Tool_Italy!$G14&amp;$E$2,'Waste management'!$A:$A&amp;'Waste management'!$B:$B,'Waste management'!N:N)*$E14,"")</f>
        <v>24.189743563999997</v>
      </c>
      <c r="BD14" cm="1">
        <f t="array" ref="BD14">IFERROR(_xlfn.XLOOKUP(Tool_Italy!$G14&amp;$E$2,'Waste management'!$A:$A&amp;'Waste management'!$B:$B,'Waste management'!O:O)*$E14,"")</f>
        <v>1.5729104139999996</v>
      </c>
      <c r="BE14" cm="1">
        <f t="array" ref="BE14">IFERROR(_xlfn.XLOOKUP(Tool_Italy!$G14&amp;$E$2,'Waste management'!$A:$A&amp;'Waste management'!$B:$B,'Waste management'!P:P)*$E14,"")</f>
        <v>3.3042151999999998E-2</v>
      </c>
      <c r="BF14" cm="1">
        <f t="array" ref="BF14">IFERROR(_xlfn.XLOOKUP(Tool_Italy!$G14&amp;$E$2,'Waste management'!$A:$A&amp;'Waste management'!$B:$B,'Waste management'!Q:Q)*$E14,"")</f>
        <v>1.0401345959999999</v>
      </c>
      <c r="BG14" cm="1">
        <f t="array" ref="BG14">IFERROR(_xlfn.XLOOKUP(Tool_Italy!$G14&amp;$E$2,'Waste management'!$A:$A&amp;'Waste management'!$B:$B,'Waste management'!R:R)*$E14,"")</f>
        <v>3.2298414749999995E-7</v>
      </c>
      <c r="BH14">
        <f>IFERROR((L14+AR14+AB14)*_xlfn.XLOOKUP(Tool_Italy!BH$4,Monetization_Factors!$A:$A,Monetization_Factors!$D:$D),"")</f>
        <v>0.36058302670715947</v>
      </c>
      <c r="BI14">
        <f>IFERROR((M14+AS14+AC14)*_xlfn.XLOOKUP(Tool_Italy!BI$4,Monetization_Factors!$A:$A,Monetization_Factors!$D:$D),"")</f>
        <v>2.1323451499775426E-6</v>
      </c>
      <c r="BJ14">
        <f>IFERROR((N14+AT14+AD14)*_xlfn.XLOOKUP(Tool_Italy!BJ$4,Monetization_Factors!$A:$A,Monetization_Factors!$D:$D),"")</f>
        <v>2.0461772211272669E-4</v>
      </c>
      <c r="BK14">
        <f>IFERROR((O14+AU14+AE14)*_xlfn.XLOOKUP(Tool_Italy!BK$4,Monetization_Factors!$A:$A,Monetization_Factors!$D:$D),"")</f>
        <v>1.3914418592077909E-2</v>
      </c>
      <c r="BL14">
        <f>IFERROR((P14+AV14+AF14)*_xlfn.XLOOKUP(Tool_Italy!BL$4,Monetization_Factors!$A:$A,Monetization_Factors!$D:$D),"")</f>
        <v>0.19471117606719318</v>
      </c>
      <c r="BM14">
        <f>IFERROR((Q14+AW14+AG14)*_xlfn.XLOOKUP(Tool_Italy!BM$4,Monetization_Factors!$A:$A,Monetization_Factors!$D:$D),"")</f>
        <v>0.13734180319808117</v>
      </c>
      <c r="BN14">
        <f>IFERROR((R14+AX14+AH14)*_xlfn.XLOOKUP(Tool_Italy!BN$4,Monetization_Factors!$A:$A,Monetization_Factors!$D:$D),"")</f>
        <v>3.1334406117971021E-3</v>
      </c>
      <c r="BO14">
        <f>IFERROR((S14+AY14+AI14)*_xlfn.XLOOKUP(Tool_Italy!BO$4,Monetization_Factors!$A:$A,Monetization_Factors!$D:$D),"")</f>
        <v>1.3926556384639386E-2</v>
      </c>
      <c r="BP14">
        <f>IFERROR((T14+AZ14+AJ14)*_xlfn.XLOOKUP(Tool_Italy!BP$4,Monetization_Factors!$A:$A,Monetization_Factors!$D:$D),"")</f>
        <v>7.539385655242894E-4</v>
      </c>
      <c r="BQ14">
        <f>IFERROR((U14+BA14+AK14)*_xlfn.XLOOKUP(Tool_Italy!BQ$4,Monetization_Factors!$A:$A,Monetization_Factors!$D:$D),"")</f>
        <v>8.5270448096465404E-2</v>
      </c>
      <c r="BR14" t="str">
        <f>IFERROR((V14+BB14+AL14)*_xlfn.XLOOKUP(Tool_Italy!BR$4,Monetization_Factors!$A:$A,Monetization_Factors!$D:$D),"")</f>
        <v/>
      </c>
      <c r="BS14">
        <f>IFERROR((W14+BC14+AM14)*_xlfn.XLOOKUP(Tool_Italy!BS$4,Monetization_Factors!$A:$A,Monetization_Factors!$D:$D),"")</f>
        <v>4.0256957699141413E-3</v>
      </c>
      <c r="BT14">
        <f>IFERROR((X14+BD14+AN14)*_xlfn.XLOOKUP(Tool_Italy!BT$4,Monetization_Factors!$A:$A,Monetization_Factors!$D:$D),"")</f>
        <v>1.4046616595064751E-2</v>
      </c>
      <c r="BU14">
        <f>IFERROR((Y14+BE14+AO14)*_xlfn.XLOOKUP(Tool_Italy!BU$4,Monetization_Factors!$A:$A,Monetization_Factors!$D:$D),"")</f>
        <v>8.8645051684818399E-2</v>
      </c>
      <c r="BV14">
        <f>IFERROR((Z14+BF14+AP14)*_xlfn.XLOOKUP(Tool_Italy!BV$4,Monetization_Factors!$A:$A,Monetization_Factors!$D:$D),"")</f>
        <v>3.7112258580875114E-2</v>
      </c>
      <c r="BW14">
        <f>IFERROR((AA14+BG14+AQ14)*_xlfn.XLOOKUP(Tool_Italy!BW$4,Monetization_Factors!$A:$A,Monetization_Factors!$D:$D),"")</f>
        <v>1.3194932670017338E-5</v>
      </c>
      <c r="BX14" s="38" cm="1">
        <f t="array" ref="BX14">IFERROR(_xlfn.IFS(I14&lt;&gt;0,I14*E14,I14="",J14*E14),"")</f>
        <v>1.5721016899999998</v>
      </c>
      <c r="BY14" s="38">
        <f t="shared" si="2"/>
        <v>0.86841392775707771</v>
      </c>
      <c r="BZ14" s="38">
        <f t="shared" si="36"/>
        <v>2.4405156177570775</v>
      </c>
      <c r="CA14" s="38">
        <f t="shared" si="3"/>
        <v>1.6700267841482264E-3</v>
      </c>
      <c r="CB14">
        <f t="shared" si="4"/>
        <v>2.7715650615606662</v>
      </c>
      <c r="CC14">
        <f t="shared" si="5"/>
        <v>5.3267297285774995E-8</v>
      </c>
      <c r="CD14">
        <f t="shared" si="6"/>
        <v>0.13407152594433333</v>
      </c>
      <c r="CE14">
        <f t="shared" si="7"/>
        <v>9.192482914546999E-3</v>
      </c>
      <c r="CF14">
        <f t="shared" si="8"/>
        <v>1.9504783138175067E-7</v>
      </c>
      <c r="CG14">
        <f t="shared" si="9"/>
        <v>6.6137503031593194E-7</v>
      </c>
      <c r="CH14">
        <f t="shared" si="10"/>
        <v>2.725581005293E-9</v>
      </c>
      <c r="CI14">
        <f t="shared" si="11"/>
        <v>3.1807448663064994E-2</v>
      </c>
      <c r="CJ14">
        <f t="shared" si="12"/>
        <v>3.090683154042533E-4</v>
      </c>
      <c r="CK14">
        <f t="shared" si="13"/>
        <v>2.0845097459216665E-2</v>
      </c>
      <c r="CL14">
        <f t="shared" si="14"/>
        <v>0.129372719880575</v>
      </c>
      <c r="CM14">
        <f t="shared" si="15"/>
        <v>82.726468915901989</v>
      </c>
      <c r="CN14">
        <f t="shared" si="16"/>
        <v>63.081914224466658</v>
      </c>
      <c r="CO14">
        <f t="shared" si="17"/>
        <v>13.949027250625331</v>
      </c>
      <c r="CP14">
        <f t="shared" si="18"/>
        <v>22.474839123060001</v>
      </c>
      <c r="CQ14">
        <f t="shared" si="19"/>
        <v>6.3160250639300652E-6</v>
      </c>
      <c r="CR14">
        <f t="shared" si="20"/>
        <v>5.3299328106935885E-3</v>
      </c>
      <c r="CS14">
        <f t="shared" si="21"/>
        <v>1.0243711016495191E-10</v>
      </c>
      <c r="CT14">
        <f t="shared" si="22"/>
        <v>2.5782985758525639E-4</v>
      </c>
      <c r="CU14">
        <f t="shared" si="23"/>
        <v>1.7677851758744228E-5</v>
      </c>
      <c r="CV14">
        <f t="shared" si="24"/>
        <v>3.7509198342644356E-10</v>
      </c>
      <c r="CW14">
        <f t="shared" si="25"/>
        <v>1.2718750582998691E-9</v>
      </c>
      <c r="CX14">
        <f t="shared" si="26"/>
        <v>5.2415019332557695E-12</v>
      </c>
      <c r="CY14">
        <f t="shared" si="27"/>
        <v>6.1168170505894215E-5</v>
      </c>
      <c r="CZ14">
        <f t="shared" si="28"/>
        <v>5.9436214500817946E-7</v>
      </c>
      <c r="DA14">
        <f t="shared" si="29"/>
        <v>4.0086725883108974E-5</v>
      </c>
      <c r="DB14">
        <f t="shared" si="30"/>
        <v>2.4879369207802887E-4</v>
      </c>
      <c r="DC14">
        <f t="shared" si="31"/>
        <v>0.15908936329981152</v>
      </c>
      <c r="DD14">
        <f t="shared" si="32"/>
        <v>0.12131137350858973</v>
      </c>
      <c r="DE14">
        <f t="shared" si="33"/>
        <v>2.6825052405048715E-2</v>
      </c>
      <c r="DF14">
        <f t="shared" si="34"/>
        <v>4.3220844467423081E-2</v>
      </c>
      <c r="DG14">
        <f t="shared" si="35"/>
        <v>1.2146202046019356E-8</v>
      </c>
      <c r="DH14" s="5">
        <f>IFERROR(((((L14+AB14)*(1/$H14))+AR14)/$F$2)/($B$2*('CAR.CAP_per person'!B$2)/(_xlfn.XLOOKUP($E$2,EU_countries_GDP!$A$2:$A$29,EU_countries_GDP!$E$2:$E$29))),"")</f>
        <v>0.14904048524896141</v>
      </c>
      <c r="DI14" s="5">
        <f>IFERROR(((((M14+AC14)*(1/$H14))+AS14)/$F$2)/($B$2*('CAR.CAP_per person'!C$2)/(_xlfn.XLOOKUP($E$2,EU_countries_GDP!$A$2:$A$29,EU_countries_GDP!$E$2:$E$29))),"")</f>
        <v>3.7190622954321409E-5</v>
      </c>
      <c r="DJ14" s="5">
        <f>IFERROR(((((N14+AD14)*(1/$H14))+AT14)/$F$2)/($B$2*('CAR.CAP_per person'!D$2)/(_xlfn.XLOOKUP($E$2,EU_countries_GDP!$A$2:$A$29,EU_countries_GDP!$E$2:$E$29))),"")</f>
        <v>9.6059391934359868E-5</v>
      </c>
      <c r="DK14" s="5">
        <f>IFERROR(((((O14+AE14)*(1/$H14))+AU14)/$F$2)/($B$2*('CAR.CAP_per person'!E$2)/(_xlfn.XLOOKUP($E$2,EU_countries_GDP!$A$2:$A$29,EU_countries_GDP!$E$2:$E$29))),"")</f>
        <v>8.3992862754508554E-3</v>
      </c>
      <c r="DL14" s="5">
        <f>IFERROR(((((P14+AF14)*(1/$H14))+AV14)/$F$2)/($B$2*('CAR.CAP_per person'!F$2)/(_xlfn.XLOOKUP($E$2,EU_countries_GDP!$A$2:$A$29,EU_countries_GDP!$E$2:$E$29))),"")</f>
        <v>0.12667368707474683</v>
      </c>
      <c r="DM14" s="5">
        <f>IFERROR(((((Q14+AG14)*(1/$H14))+AW14)/$F$2)/($B$2*('CAR.CAP_per person'!G$2)/(_xlfn.XLOOKUP($E$2,EU_countries_GDP!$A$2:$A$29,EU_countries_GDP!$E$2:$E$29))),"")</f>
        <v>0.2630407169768576</v>
      </c>
      <c r="DN14" s="5">
        <f>IFERROR(((((R14+AH14)*(1/$H14))+AX14)/$F$2)/($B$2*('CAR.CAP_per person'!H$2)/(_xlfn.XLOOKUP($E$2,EU_countries_GDP!$A$2:$A$29,EU_countries_GDP!$E$2:$E$29))),"")</f>
        <v>2.0190598946429199E-4</v>
      </c>
      <c r="DO14" s="5">
        <f>IFERROR(((((S14+AI14)*(1/$H14))+AY14)/$F$2)/($B$2*('CAR.CAP_per person'!I$2)/(_xlfn.XLOOKUP($E$2,EU_countries_GDP!$A$2:$A$29,EU_countries_GDP!$E$2:$E$29))),"")</f>
        <v>1.0392890696748527E-2</v>
      </c>
      <c r="DP14" s="5">
        <f>IFERROR(((((T14+AJ14)*(1/$H14))+AZ14)/$F$2)/($B$2*('CAR.CAP_per person'!J$2)/(_xlfn.XLOOKUP($E$2,EU_countries_GDP!$A$2:$A$29,EU_countries_GDP!$E$2:$E$29))),"")</f>
        <v>1.9879850657992845E-2</v>
      </c>
      <c r="DQ14" s="5">
        <f>IFERROR(((((U14+AK14)*(1/$H14))+BA14)/$F$2)/($B$2*('CAR.CAP_per person'!K$2)/(_xlfn.XLOOKUP($E$2,EU_countries_GDP!$A$2:$A$29,EU_countries_GDP!$E$2:$E$29))),"")</f>
        <v>3.9399261067188621E-2</v>
      </c>
      <c r="DR14" s="5">
        <f>IFERROR(((((V14+AL14)*(1/$H14))+BB14)/$F$2)/($B$2*('CAR.CAP_per person'!L$2)/(_xlfn.XLOOKUP($E$2,EU_countries_GDP!$A$2:$A$29,EU_countries_GDP!$E$2:$E$29))),"")</f>
        <v>6.8118261062668148E-3</v>
      </c>
      <c r="DS14" s="5">
        <f>IFERROR(((((W14+AM14)*(1/$H14))+BC14)/$F$2)/($B$2*('CAR.CAP_per person'!M$2)/(_xlfn.XLOOKUP($E$2,EU_countries_GDP!$A$2:$A$29,EU_countries_GDP!$E$2:$E$29))),"")</f>
        <v>0.19042172285837297</v>
      </c>
      <c r="DT14" s="5">
        <f>IFERROR(((((X14+AN14)*(1/$H14))+BD14)/$F$2)/($B$2*('CAR.CAP_per person'!N$2)/(_xlfn.XLOOKUP($E$2,EU_countries_GDP!$A$2:$A$29,EU_countries_GDP!$E$2:$E$29))),"")</f>
        <v>1.8636006694747702</v>
      </c>
      <c r="DU14" s="5">
        <f>IFERROR(((((Y14+AO14)*(1/$H14))+BE14)/$F$2)/($B$2*('CAR.CAP_per person'!O$2)/(_xlfn.XLOOKUP($E$2,EU_countries_GDP!$A$2:$A$29,EU_countries_GDP!$E$2:$E$29))),"")</f>
        <v>2.9305990026836863E-2</v>
      </c>
      <c r="DV14" s="5">
        <f>IFERROR(((((Z14+AP14)*(1/$H14))+BF14)/$F$2)/($B$2*('CAR.CAP_per person'!P$2)/(_xlfn.XLOOKUP($E$2,EU_countries_GDP!$A$2:$A$29,EU_countries_GDP!$E$2:$E$29))),"")</f>
        <v>3.7118497850695667E-2</v>
      </c>
      <c r="DW14" s="5">
        <f>IFERROR(((((AA14+AQ14)*(1/$H14))+BG14)/$F$2)/($B$2*('CAR.CAP_per person'!Q$2)/(_xlfn.XLOOKUP($E$2,EU_countries_GDP!$A$2:$A$29,EU_countries_GDP!$E$2:$E$29))),"")</f>
        <v>1.0589779324466031E-2</v>
      </c>
    </row>
    <row r="15" spans="1:127">
      <c r="A15" t="s">
        <v>239</v>
      </c>
      <c r="B15" t="str">
        <f>_xlfn.XLOOKUP(D15,Table5[Ingredient],Table5[Category],"",FALSE)</f>
        <v xml:space="preserve">Other </v>
      </c>
      <c r="C15" s="33" t="s">
        <v>177</v>
      </c>
      <c r="D15" s="33" t="s">
        <v>235</v>
      </c>
      <c r="E15" s="33">
        <v>0.50969999999999993</v>
      </c>
      <c r="F15" s="33" t="s">
        <v>189</v>
      </c>
      <c r="G15" s="33" t="s">
        <v>180</v>
      </c>
      <c r="H15" s="91">
        <f>Dataset_IT!L12</f>
        <v>0.28239009390841846</v>
      </c>
      <c r="I15" s="33"/>
      <c r="J15" s="37">
        <f>IFERROR(INDEX('AveragePrices&amp;Codes'!G:AG, MATCH($D15, 'AveragePrices&amp;Codes'!$A:$A, 0), MATCH(Tool_Italy!$E$2, 'AveragePrices&amp;Codes'!$G$1:$AG$1, 0)),"")</f>
        <v>8.5797892143076933</v>
      </c>
      <c r="K15" s="37">
        <f>IFERROR(E15/(_xlfn.XLOOKUP(A15,Dataset_IT!$Q$2:$Q$9,Dataset_IT!$R$2:$R$9)),"")</f>
        <v>7.6074626865671631E-3</v>
      </c>
      <c r="L15">
        <f>IFERROR(IF($F15="Raw",_xlfn.XLOOKUP(_xlfn.XLOOKUP(Tool_Italy!$D15,'AveragePrices&amp;Codes'!$A:$A,'AveragePrices&amp;Codes'!$B:$B),AGRIBALYSE_Raw!$B:$B,AGRIBALYSE_Raw!O:O)*$E15,_xlfn.XLOOKUP(_xlfn.XLOOKUP(Tool_Italy!$D15,'AveragePrices&amp;Codes'!$A:$A,'AveragePrices&amp;Codes'!$B:$B),AGRIBALYSE_Cooked!$C:$C,AGRIBALYSE_Cooked!P:P)*$E15),"")</f>
        <v>0.82899137099999987</v>
      </c>
      <c r="M15">
        <f>IFERROR(IF($F15="Raw",_xlfn.XLOOKUP(_xlfn.XLOOKUP(Tool_Italy!$D15,'AveragePrices&amp;Codes'!$A:$A,'AveragePrices&amp;Codes'!$B:$B),AGRIBALYSE_Raw!$B:$B,AGRIBALYSE_Raw!P:P)*$E15,_xlfn.XLOOKUP(_xlfn.XLOOKUP(Tool_Italy!$D15,'AveragePrices&amp;Codes'!$A:$A,'AveragePrices&amp;Codes'!$B:$B),AGRIBALYSE_Cooked!$C:$C,AGRIBALYSE_Cooked!Q:Q)*$E15),"")</f>
        <v>5.1174252080999994E-8</v>
      </c>
      <c r="N15">
        <f>IFERROR(IF($F15="Raw",_xlfn.XLOOKUP(_xlfn.XLOOKUP(Tool_Italy!$D15,'AveragePrices&amp;Codes'!$A:$A,'AveragePrices&amp;Codes'!$B:$B),AGRIBALYSE_Raw!$B:$B,AGRIBALYSE_Raw!Q:Q)*$E15,_xlfn.XLOOKUP(_xlfn.XLOOKUP(Tool_Italy!$D15,'AveragePrices&amp;Codes'!$A:$A,'AveragePrices&amp;Codes'!$B:$B),AGRIBALYSE_Cooked!$C:$C,AGRIBALYSE_Cooked!R:R)*$E15),"")</f>
        <v>0.14108583668399996</v>
      </c>
      <c r="O15">
        <f>IFERROR(IF($F15="Raw",_xlfn.XLOOKUP(_xlfn.XLOOKUP(Tool_Italy!$D15,'AveragePrices&amp;Codes'!$A:$A,'AveragePrices&amp;Codes'!$B:$B),AGRIBALYSE_Raw!$B:$B,AGRIBALYSE_Raw!R:R)*$E15,_xlfn.XLOOKUP(_xlfn.XLOOKUP(Tool_Italy!$D15,'AveragePrices&amp;Codes'!$A:$A,'AveragePrices&amp;Codes'!$B:$B),AGRIBALYSE_Cooked!$C:$C,AGRIBALYSE_Cooked!S:S)*$E15),"")</f>
        <v>7.336965847499999E-3</v>
      </c>
      <c r="P15">
        <f>IFERROR(IF($F15="Raw",_xlfn.XLOOKUP(_xlfn.XLOOKUP(Tool_Italy!$D15,'AveragePrices&amp;Codes'!$A:$A,'AveragePrices&amp;Codes'!$B:$B),AGRIBALYSE_Raw!$B:$B,AGRIBALYSE_Raw!S:S)*$E15,_xlfn.XLOOKUP(_xlfn.XLOOKUP(Tool_Italy!$D15,'AveragePrices&amp;Codes'!$A:$A,'AveragePrices&amp;Codes'!$B:$B),AGRIBALYSE_Cooked!$C:$C,AGRIBALYSE_Cooked!T:T)*$E15),"")</f>
        <v>1.7786435642699998E-7</v>
      </c>
      <c r="Q15">
        <f>IFERROR(IF($F15="Raw",_xlfn.XLOOKUP(_xlfn.XLOOKUP(Tool_Italy!$D15,'AveragePrices&amp;Codes'!$A:$A,'AveragePrices&amp;Codes'!$B:$B),AGRIBALYSE_Raw!$B:$B,AGRIBALYSE_Raw!T:T)*$E15,_xlfn.XLOOKUP(_xlfn.XLOOKUP(Tool_Italy!$D15,'AveragePrices&amp;Codes'!$A:$A,'AveragePrices&amp;Codes'!$B:$B),AGRIBALYSE_Cooked!$C:$C,AGRIBALYSE_Cooked!U:U)*$E15),"")</f>
        <v>1.2269779754399998E-7</v>
      </c>
      <c r="R15">
        <f>IFERROR(IF($F15="Raw",_xlfn.XLOOKUP(_xlfn.XLOOKUP(Tool_Italy!$D15,'AveragePrices&amp;Codes'!$A:$A,'AveragePrices&amp;Codes'!$B:$B),AGRIBALYSE_Raw!$B:$B,AGRIBALYSE_Raw!U:U)*$E15,_xlfn.XLOOKUP(_xlfn.XLOOKUP(Tool_Italy!$D15,'AveragePrices&amp;Codes'!$A:$A,'AveragePrices&amp;Codes'!$B:$B),AGRIBALYSE_Cooked!$C:$C,AGRIBALYSE_Cooked!V:V)*$E15),"")</f>
        <v>1.2783186802499997E-9</v>
      </c>
      <c r="S15">
        <f>IFERROR(IF($F15="Raw",_xlfn.XLOOKUP(_xlfn.XLOOKUP(Tool_Italy!$D15,'AveragePrices&amp;Codes'!$A:$A,'AveragePrices&amp;Codes'!$B:$B),AGRIBALYSE_Raw!$B:$B,AGRIBALYSE_Raw!V:V)*$E15,_xlfn.XLOOKUP(_xlfn.XLOOKUP(Tool_Italy!$D15,'AveragePrices&amp;Codes'!$A:$A,'AveragePrices&amp;Codes'!$B:$B),AGRIBALYSE_Cooked!$C:$C,AGRIBALYSE_Cooked!W:W)*$E15),"")</f>
        <v>2.3374456157099998E-2</v>
      </c>
      <c r="T15">
        <f>IFERROR(IF($F15="Raw",_xlfn.XLOOKUP(_xlfn.XLOOKUP(Tool_Italy!$D15,'AveragePrices&amp;Codes'!$A:$A,'AveragePrices&amp;Codes'!$B:$B),AGRIBALYSE_Raw!$B:$B,AGRIBALYSE_Raw!W:W)*$E15,_xlfn.XLOOKUP(_xlfn.XLOOKUP(Tool_Italy!$D15,'AveragePrices&amp;Codes'!$A:$A,'AveragePrices&amp;Codes'!$B:$B),AGRIBALYSE_Cooked!$C:$C,AGRIBALYSE_Cooked!X:X)*$E15),"")</f>
        <v>3.4150365865799999E-4</v>
      </c>
      <c r="U15">
        <f>IFERROR(IF($F15="Raw",_xlfn.XLOOKUP(_xlfn.XLOOKUP(Tool_Italy!$D15,'AveragePrices&amp;Codes'!$A:$A,'AveragePrices&amp;Codes'!$B:$B),AGRIBALYSE_Raw!$B:$B,AGRIBALYSE_Raw!X:X)*$E15,_xlfn.XLOOKUP(_xlfn.XLOOKUP(Tool_Italy!$D15,'AveragePrices&amp;Codes'!$A:$A,'AveragePrices&amp;Codes'!$B:$B),AGRIBALYSE_Cooked!$C:$C,AGRIBALYSE_Cooked!Y:Y)*$E15),"")</f>
        <v>1.0533083531699999E-2</v>
      </c>
      <c r="V15">
        <f>IFERROR(IF($F15="Raw",_xlfn.XLOOKUP(_xlfn.XLOOKUP(Tool_Italy!$D15,'AveragePrices&amp;Codes'!$A:$A,'AveragePrices&amp;Codes'!$B:$B),AGRIBALYSE_Raw!$B:$B,AGRIBALYSE_Raw!Y:Y)*$E15,_xlfn.XLOOKUP(_xlfn.XLOOKUP(Tool_Italy!$D15,'AveragePrices&amp;Codes'!$A:$A,'AveragePrices&amp;Codes'!$B:$B),AGRIBALYSE_Cooked!$C:$C,AGRIBALYSE_Cooked!Z:Z)*$E15),"")</f>
        <v>9.4729462688999982E-2</v>
      </c>
      <c r="W15">
        <f>IFERROR(IF($F15="Raw",_xlfn.XLOOKUP(_xlfn.XLOOKUP(Tool_Italy!$D15,'AveragePrices&amp;Codes'!$A:$A,'AveragePrices&amp;Codes'!$B:$B),AGRIBALYSE_Raw!$B:$B,AGRIBALYSE_Raw!Z:Z)*$E15,_xlfn.XLOOKUP(_xlfn.XLOOKUP(Tool_Italy!$D15,'AveragePrices&amp;Codes'!$A:$A,'AveragePrices&amp;Codes'!$B:$B),AGRIBALYSE_Cooked!$C:$C,AGRIBALYSE_Cooked!AA:AA)*$E15),"")</f>
        <v>36.909600821099993</v>
      </c>
      <c r="X15">
        <f>IFERROR(IF($F15="Raw",_xlfn.XLOOKUP(_xlfn.XLOOKUP(Tool_Italy!$D15,'AveragePrices&amp;Codes'!$A:$A,'AveragePrices&amp;Codes'!$B:$B),AGRIBALYSE_Raw!$B:$B,AGRIBALYSE_Raw!AA:AA)*$E15,_xlfn.XLOOKUP(_xlfn.XLOOKUP(Tool_Italy!$D15,'AveragePrices&amp;Codes'!$A:$A,'AveragePrices&amp;Codes'!$B:$B),AGRIBALYSE_Cooked!$C:$C,AGRIBALYSE_Cooked!AB:AB)*$E15),"")</f>
        <v>316.43623547999994</v>
      </c>
      <c r="Y15">
        <f>IFERROR(IF($F15="Raw",_xlfn.XLOOKUP(_xlfn.XLOOKUP(Tool_Italy!$D15,'AveragePrices&amp;Codes'!$A:$A,'AveragePrices&amp;Codes'!$B:$B),AGRIBALYSE_Raw!$B:$B,AGRIBALYSE_Raw!AB:AB)*$E15,_xlfn.XLOOKUP(_xlfn.XLOOKUP(Tool_Italy!$D15,'AveragePrices&amp;Codes'!$A:$A,'AveragePrices&amp;Codes'!$B:$B),AGRIBALYSE_Cooked!$C:$C,AGRIBALYSE_Cooked!AC:AC)*$E15),"")</f>
        <v>11.304257592899997</v>
      </c>
      <c r="Z15">
        <f>IFERROR(IF($F15="Raw",_xlfn.XLOOKUP(_xlfn.XLOOKUP(Tool_Italy!$D15,'AveragePrices&amp;Codes'!$A:$A,'AveragePrices&amp;Codes'!$B:$B),AGRIBALYSE_Raw!$B:$B,AGRIBALYSE_Raw!AC:AC)*$E15,_xlfn.XLOOKUP(_xlfn.XLOOKUP(Tool_Italy!$D15,'AveragePrices&amp;Codes'!$A:$A,'AveragePrices&amp;Codes'!$B:$B),AGRIBALYSE_Cooked!$C:$C,AGRIBALYSE_Cooked!AD:AD)*$E15),"")</f>
        <v>17.0310296607</v>
      </c>
      <c r="AA15">
        <f>IFERROR(IF($F15="Raw",_xlfn.XLOOKUP(_xlfn.XLOOKUP(Tool_Italy!$D15,'AveragePrices&amp;Codes'!$A:$A,'AveragePrices&amp;Codes'!$B:$B),AGRIBALYSE_Raw!$B:$B,AGRIBALYSE_Raw!AD:AD)*$E15,_xlfn.XLOOKUP(_xlfn.XLOOKUP(Tool_Italy!$D15,'AveragePrices&amp;Codes'!$A:$A,'AveragePrices&amp;Codes'!$B:$B),AGRIBALYSE_Cooked!$C:$C,AGRIBALYSE_Cooked!AE:AE)*$E15),"")</f>
        <v>8.4059938073999975E-6</v>
      </c>
      <c r="AB15" cm="1">
        <f t="array" ref="AB15">IFERROR(_xlfn.XLOOKUP(Tool_Italy!$F15&amp;$E$2,'Cooking methods'!$A:$A&amp;'Cooking methods'!$B:$B,'Cooking methods'!C:C)*$E15,"")</f>
        <v>0</v>
      </c>
      <c r="AC15" cm="1">
        <f t="array" ref="AC15">IFERROR(_xlfn.XLOOKUP(Tool_Italy!$F15&amp;$E$2,'Cooking methods'!$A:$A&amp;'Cooking methods'!$B:$B,'Cooking methods'!D:D)*$E15,"")</f>
        <v>0</v>
      </c>
      <c r="AD15" cm="1">
        <f t="array" ref="AD15">IFERROR(_xlfn.XLOOKUP(Tool_Italy!$F15&amp;$E$2,'Cooking methods'!$A:$A&amp;'Cooking methods'!$B:$B,'Cooking methods'!E:E)*$E15,"")</f>
        <v>0</v>
      </c>
      <c r="AE15" cm="1">
        <f t="array" ref="AE15">IFERROR(_xlfn.XLOOKUP(Tool_Italy!$F15&amp;$E$2,'Cooking methods'!$A:$A&amp;'Cooking methods'!$B:$B,'Cooking methods'!F:F)*$E15,"")</f>
        <v>0</v>
      </c>
      <c r="AF15" cm="1">
        <f t="array" ref="AF15">IFERROR(_xlfn.XLOOKUP(Tool_Italy!$F15&amp;$E$2,'Cooking methods'!$A:$A&amp;'Cooking methods'!$B:$B,'Cooking methods'!G:G)*$E15,"")</f>
        <v>0</v>
      </c>
      <c r="AG15" cm="1">
        <f t="array" ref="AG15">IFERROR(_xlfn.XLOOKUP(Tool_Italy!$F15&amp;$E$2,'Cooking methods'!$A:$A&amp;'Cooking methods'!$B:$B,'Cooking methods'!H:H)*$E15,"")</f>
        <v>0</v>
      </c>
      <c r="AH15" cm="1">
        <f t="array" ref="AH15">IFERROR(_xlfn.XLOOKUP(Tool_Italy!$F15&amp;$E$2,'Cooking methods'!$A:$A&amp;'Cooking methods'!$B:$B,'Cooking methods'!I:I)*$E15,"")</f>
        <v>0</v>
      </c>
      <c r="AI15" cm="1">
        <f t="array" ref="AI15">IFERROR(_xlfn.XLOOKUP(Tool_Italy!$F15&amp;$E$2,'Cooking methods'!$A:$A&amp;'Cooking methods'!$B:$B,'Cooking methods'!J:J)*$E15,"")</f>
        <v>0</v>
      </c>
      <c r="AJ15" cm="1">
        <f t="array" ref="AJ15">IFERROR(_xlfn.XLOOKUP(Tool_Italy!$F15&amp;$E$2,'Cooking methods'!$A:$A&amp;'Cooking methods'!$B:$B,'Cooking methods'!K:K)*$E15,"")</f>
        <v>0</v>
      </c>
      <c r="AK15" cm="1">
        <f t="array" ref="AK15">IFERROR(_xlfn.XLOOKUP(Tool_Italy!$F15&amp;$E$2,'Cooking methods'!$A:$A&amp;'Cooking methods'!$B:$B,'Cooking methods'!L:L)*$E15,"")</f>
        <v>0</v>
      </c>
      <c r="AL15" cm="1">
        <f t="array" ref="AL15">IFERROR(_xlfn.XLOOKUP(Tool_Italy!$F15&amp;$E$2,'Cooking methods'!$A:$A&amp;'Cooking methods'!$B:$B,'Cooking methods'!M:M)*$E15,"")</f>
        <v>0</v>
      </c>
      <c r="AM15" cm="1">
        <f t="array" ref="AM15">IFERROR(_xlfn.XLOOKUP(Tool_Italy!$F15&amp;$E$2,'Cooking methods'!$A:$A&amp;'Cooking methods'!$B:$B,'Cooking methods'!N:N)*$E15,"")</f>
        <v>0</v>
      </c>
      <c r="AN15" cm="1">
        <f t="array" ref="AN15">IFERROR(_xlfn.XLOOKUP(Tool_Italy!$F15&amp;$E$2,'Cooking methods'!$A:$A&amp;'Cooking methods'!$B:$B,'Cooking methods'!O:O)*$E15,"")</f>
        <v>0</v>
      </c>
      <c r="AO15" cm="1">
        <f t="array" ref="AO15">IFERROR(_xlfn.XLOOKUP(Tool_Italy!$F15&amp;$E$2,'Cooking methods'!$A:$A&amp;'Cooking methods'!$B:$B,'Cooking methods'!P:P)*$E15,"")</f>
        <v>0</v>
      </c>
      <c r="AP15" cm="1">
        <f t="array" ref="AP15">IFERROR(_xlfn.XLOOKUP(Tool_Italy!$F15&amp;$E$2,'Cooking methods'!$A:$A&amp;'Cooking methods'!$B:$B,'Cooking methods'!Q:Q)*$E15,"")</f>
        <v>0</v>
      </c>
      <c r="AQ15" cm="1">
        <f t="array" ref="AQ15">IFERROR(_xlfn.XLOOKUP(Tool_Italy!$F15&amp;$E$2,'Cooking methods'!$A:$A&amp;'Cooking methods'!$B:$B,'Cooking methods'!R:R)*$E15,"")</f>
        <v>0</v>
      </c>
      <c r="AR15" cm="1">
        <f t="array" ref="AR15">IFERROR(_xlfn.XLOOKUP(Tool_Italy!$G15&amp;$E$2,'Waste management'!$A:$A&amp;'Waste management'!$B:$B,'Waste management'!C:C)*$E15,"")</f>
        <v>2.9312846999999996E-2</v>
      </c>
      <c r="AS15" cm="1">
        <f t="array" ref="AS15">IFERROR(_xlfn.XLOOKUP(Tool_Italy!$G15&amp;$E$2,'Waste management'!$A:$A&amp;'Waste management'!$B:$B,'Waste management'!D:D)*$E15,"")</f>
        <v>2.1061976309999998E-10</v>
      </c>
      <c r="AT15" cm="1">
        <f t="array" ref="AT15">IFERROR(_xlfn.XLOOKUP(Tool_Italy!$G15&amp;$E$2,'Waste management'!$A:$A&amp;'Waste management'!$B:$B,'Waste management'!E:E)*$E15,"")</f>
        <v>4.4853599999999998E-4</v>
      </c>
      <c r="AU15" cm="1">
        <f t="array" ref="AU15">IFERROR(_xlfn.XLOOKUP(Tool_Italy!$G15&amp;$E$2,'Waste management'!$A:$A&amp;'Waste management'!$B:$B,'Waste management'!F:F)*$E15,"")</f>
        <v>6.6260999999999981E-5</v>
      </c>
      <c r="AV15" cm="1">
        <f t="array" ref="AV15">IFERROR(_xlfn.XLOOKUP(Tool_Italy!$G15&amp;$E$2,'Waste management'!$A:$A&amp;'Waste management'!$B:$B,'Waste management'!G:G)*$E15,"")</f>
        <v>5.9230198199999997E-9</v>
      </c>
      <c r="AW15" cm="1">
        <f t="array" ref="AW15">IFERROR(_xlfn.XLOOKUP(Tool_Italy!$G15&amp;$E$2,'Waste management'!$A:$A&amp;'Waste management'!$B:$B,'Waste management'!H:H)*$E15,"")</f>
        <v>1.9353869669999997E-10</v>
      </c>
      <c r="AX15" cm="1">
        <f t="array" ref="AX15">IFERROR(_xlfn.XLOOKUP(Tool_Italy!$G15&amp;$E$2,'Waste management'!$A:$A&amp;'Waste management'!$B:$B,'Waste management'!I:I)*$E15,"")</f>
        <v>1.3829741069999999E-10</v>
      </c>
      <c r="AY15" cm="1">
        <f t="array" ref="AY15">IFERROR(_xlfn.XLOOKUP(Tool_Italy!$G15&amp;$E$2,'Waste management'!$A:$A&amp;'Waste management'!$B:$B,'Waste management'!J:J)*$E15,"")</f>
        <v>1.1264369999999999E-3</v>
      </c>
      <c r="AZ15" cm="1">
        <f t="array" ref="AZ15">IFERROR(_xlfn.XLOOKUP(Tool_Italy!$G15&amp;$E$2,'Waste management'!$A:$A&amp;'Waste management'!$B:$B,'Waste management'!K:K)*$E15,"")</f>
        <v>1.8102658109999998E-6</v>
      </c>
      <c r="BA15" cm="1">
        <f t="array" ref="BA15">IFERROR(_xlfn.XLOOKUP(Tool_Italy!$G15&amp;$E$2,'Waste management'!$A:$A&amp;'Waste management'!$B:$B,'Waste management'!L:L)*$E15,"")</f>
        <v>4.9626532739999991E-5</v>
      </c>
      <c r="BB15" cm="1">
        <f t="array" ref="BB15">IFERROR(_xlfn.XLOOKUP(Tool_Italy!$G15&amp;$E$2,'Waste management'!$A:$A&amp;'Waste management'!$B:$B,'Waste management'!M:M)*$E15,"")</f>
        <v>4.9695749999999995E-3</v>
      </c>
      <c r="BC15" cm="1">
        <f t="array" ref="BC15">IFERROR(_xlfn.XLOOKUP(Tool_Italy!$G15&amp;$E$2,'Waste management'!$A:$A&amp;'Waste management'!$B:$B,'Waste management'!N:N)*$E15,"")</f>
        <v>4.2687782759999999</v>
      </c>
      <c r="BD15" cm="1">
        <f t="array" ref="BD15">IFERROR(_xlfn.XLOOKUP(Tool_Italy!$G15&amp;$E$2,'Waste management'!$A:$A&amp;'Waste management'!$B:$B,'Waste management'!O:O)*$E15,"")</f>
        <v>0.27757242599999993</v>
      </c>
      <c r="BE15" cm="1">
        <f t="array" ref="BE15">IFERROR(_xlfn.XLOOKUP(Tool_Italy!$G15&amp;$E$2,'Waste management'!$A:$A&amp;'Waste management'!$B:$B,'Waste management'!P:P)*$E15,"")</f>
        <v>5.8309679999999997E-3</v>
      </c>
      <c r="BF15" cm="1">
        <f t="array" ref="BF15">IFERROR(_xlfn.XLOOKUP(Tool_Italy!$G15&amp;$E$2,'Waste management'!$A:$A&amp;'Waste management'!$B:$B,'Waste management'!Q:Q)*$E15,"")</f>
        <v>0.18355316399999996</v>
      </c>
      <c r="BG15" cm="1">
        <f t="array" ref="BG15">IFERROR(_xlfn.XLOOKUP(Tool_Italy!$G15&amp;$E$2,'Waste management'!$A:$A&amp;'Waste management'!$B:$B,'Waste management'!R:R)*$E15,"")</f>
        <v>5.6997202499999991E-8</v>
      </c>
      <c r="BH15">
        <f>IFERROR((L15+AR15+AB15)*_xlfn.XLOOKUP(Tool_Italy!BH$4,Monetization_Factors!$A:$A,Monetization_Factors!$D:$D),"")</f>
        <v>0.11166612577649108</v>
      </c>
      <c r="BI15">
        <f>IFERROR((M15+AS15+AC15)*_xlfn.XLOOKUP(Tool_Italy!BI$4,Monetization_Factors!$A:$A,Monetization_Factors!$D:$D),"")</f>
        <v>2.0569897074211964E-6</v>
      </c>
      <c r="BJ15">
        <f>IFERROR((N15+AT15+AD15)*_xlfn.XLOOKUP(Tool_Italy!BJ$4,Monetization_Factors!$A:$A,Monetization_Factors!$D:$D),"")</f>
        <v>2.1600739407768218E-4</v>
      </c>
      <c r="BK15">
        <f>IFERROR((O15+AU15+AE15)*_xlfn.XLOOKUP(Tool_Italy!BK$4,Monetization_Factors!$A:$A,Monetization_Factors!$D:$D),"")</f>
        <v>1.120606894196231E-2</v>
      </c>
      <c r="BL15">
        <f>IFERROR((P15+AV15+AF15)*_xlfn.XLOOKUP(Tool_Italy!BL$4,Monetization_Factors!$A:$A,Monetization_Factors!$D:$D),"")</f>
        <v>0.18347015663720578</v>
      </c>
      <c r="BM15">
        <f>IFERROR((Q15+AW15+AG15)*_xlfn.XLOOKUP(Tool_Italy!BM$4,Monetization_Factors!$A:$A,Monetization_Factors!$D:$D),"")</f>
        <v>2.5519738337652299E-2</v>
      </c>
      <c r="BN15">
        <f>IFERROR((R15+AX15+AH15)*_xlfn.XLOOKUP(Tool_Italy!BN$4,Monetization_Factors!$A:$A,Monetization_Factors!$D:$D),"")</f>
        <v>1.6286004276107751E-3</v>
      </c>
      <c r="BO15">
        <f>IFERROR((S15+AY15+AI15)*_xlfn.XLOOKUP(Tool_Italy!BO$4,Monetization_Factors!$A:$A,Monetization_Factors!$D:$D),"")</f>
        <v>1.0727458012770358E-2</v>
      </c>
      <c r="BP15">
        <f>IFERROR((T15+AZ15+AJ15)*_xlfn.XLOOKUP(Tool_Italy!BP$4,Monetization_Factors!$A:$A,Monetization_Factors!$D:$D),"")</f>
        <v>8.3747700698507137E-4</v>
      </c>
      <c r="BQ15">
        <f>IFERROR((U15+BA15+AK15)*_xlfn.XLOOKUP(Tool_Italy!BQ$4,Monetization_Factors!$A:$A,Monetization_Factors!$D:$D),"")</f>
        <v>4.3290391471438289E-2</v>
      </c>
      <c r="BR15" t="str">
        <f>IFERROR((V15+BB15+AL15)*_xlfn.XLOOKUP(Tool_Italy!BR$4,Monetization_Factors!$A:$A,Monetization_Factors!$D:$D),"")</f>
        <v/>
      </c>
      <c r="BS15">
        <f>IFERROR((W15+BC15+AM15)*_xlfn.XLOOKUP(Tool_Italy!BS$4,Monetization_Factors!$A:$A,Monetization_Factors!$D:$D),"")</f>
        <v>2.0038523185564269E-3</v>
      </c>
      <c r="BT15">
        <f>IFERROR((X15+BD15+AN15)*_xlfn.XLOOKUP(Tool_Italy!BT$4,Monetization_Factors!$A:$A,Monetization_Factors!$D:$D),"")</f>
        <v>7.0523500827644414E-2</v>
      </c>
      <c r="BU15">
        <f>IFERROR((Y15+BE15+AO15)*_xlfn.XLOOKUP(Tool_Italy!BU$4,Monetization_Factors!$A:$A,Monetization_Factors!$D:$D),"")</f>
        <v>7.1874788616239027E-2</v>
      </c>
      <c r="BV15">
        <f>IFERROR((Z15+BF15+AP15)*_xlfn.XLOOKUP(Tool_Italy!BV$4,Monetization_Factors!$A:$A,Monetization_Factors!$D:$D),"")</f>
        <v>2.8426101101504751E-2</v>
      </c>
      <c r="BW15">
        <f>IFERROR((AA15+BG15+AQ15)*_xlfn.XLOOKUP(Tool_Italy!BW$4,Monetization_Factors!$A:$A,Monetization_Factors!$D:$D),"")</f>
        <v>1.7680201619261492E-5</v>
      </c>
      <c r="BX15" s="38" cm="1">
        <f t="array" ref="BX15">IFERROR(_xlfn.IFS(I15&lt;&gt;0,I15*E15,I15="",J15*E15),"")</f>
        <v>4.373118562532631</v>
      </c>
      <c r="BY15" s="38">
        <f t="shared" si="2"/>
        <v>0.5181196125900267</v>
      </c>
      <c r="BZ15" s="38">
        <f t="shared" si="36"/>
        <v>4.8912381751226572</v>
      </c>
      <c r="CA15" s="38">
        <f t="shared" si="3"/>
        <v>9.9638387036543596E-4</v>
      </c>
      <c r="CB15">
        <f t="shared" si="4"/>
        <v>0.8583042179999999</v>
      </c>
      <c r="CC15">
        <f t="shared" si="5"/>
        <v>5.1384871844099992E-8</v>
      </c>
      <c r="CD15">
        <f t="shared" si="6"/>
        <v>0.14153437268399996</v>
      </c>
      <c r="CE15">
        <f t="shared" si="7"/>
        <v>7.4032268474999987E-3</v>
      </c>
      <c r="CF15">
        <f t="shared" si="8"/>
        <v>1.8378737624699999E-7</v>
      </c>
      <c r="CG15">
        <f t="shared" si="9"/>
        <v>1.2289133624069999E-7</v>
      </c>
      <c r="CH15">
        <f t="shared" si="10"/>
        <v>1.4166160909499997E-9</v>
      </c>
      <c r="CI15">
        <f t="shared" si="11"/>
        <v>2.4500893157099999E-2</v>
      </c>
      <c r="CJ15">
        <f t="shared" si="12"/>
        <v>3.4331392446899998E-4</v>
      </c>
      <c r="CK15">
        <f t="shared" si="13"/>
        <v>1.0582710064439999E-2</v>
      </c>
      <c r="CL15">
        <f t="shared" si="14"/>
        <v>9.9699037688999986E-2</v>
      </c>
      <c r="CM15">
        <f t="shared" si="15"/>
        <v>41.178379097099992</v>
      </c>
      <c r="CN15">
        <f t="shared" si="16"/>
        <v>316.71380790599994</v>
      </c>
      <c r="CO15">
        <f t="shared" si="17"/>
        <v>11.310088560899997</v>
      </c>
      <c r="CP15">
        <f t="shared" si="18"/>
        <v>17.214582824699999</v>
      </c>
      <c r="CQ15">
        <f t="shared" si="19"/>
        <v>8.4629910098999979E-6</v>
      </c>
      <c r="CR15">
        <f t="shared" si="20"/>
        <v>1.6505850346153843E-3</v>
      </c>
      <c r="CS15">
        <f t="shared" si="21"/>
        <v>9.8817061238653825E-11</v>
      </c>
      <c r="CT15">
        <f t="shared" si="22"/>
        <v>2.7218148593076918E-4</v>
      </c>
      <c r="CU15">
        <f t="shared" si="23"/>
        <v>1.4236974706730767E-5</v>
      </c>
      <c r="CV15">
        <f t="shared" si="24"/>
        <v>3.5343726201346149E-10</v>
      </c>
      <c r="CW15">
        <f t="shared" si="25"/>
        <v>2.3632949277057689E-10</v>
      </c>
      <c r="CX15">
        <f t="shared" si="26"/>
        <v>2.7242617133653841E-12</v>
      </c>
      <c r="CY15">
        <f t="shared" si="27"/>
        <v>4.7117102225192303E-5</v>
      </c>
      <c r="CZ15">
        <f t="shared" si="28"/>
        <v>6.6021908551730762E-7</v>
      </c>
      <c r="DA15">
        <f t="shared" si="29"/>
        <v>2.035136550853846E-5</v>
      </c>
      <c r="DB15">
        <f t="shared" si="30"/>
        <v>1.9172891863269227E-4</v>
      </c>
      <c r="DC15">
        <f t="shared" si="31"/>
        <v>7.9189190571346144E-2</v>
      </c>
      <c r="DD15">
        <f t="shared" si="32"/>
        <v>0.60906501520384604</v>
      </c>
      <c r="DE15">
        <f t="shared" si="33"/>
        <v>2.175017030942307E-2</v>
      </c>
      <c r="DF15">
        <f t="shared" si="34"/>
        <v>3.3104966970576924E-2</v>
      </c>
      <c r="DG15">
        <f t="shared" si="35"/>
        <v>1.627498271134615E-8</v>
      </c>
      <c r="DH15" s="5">
        <f>IFERROR(((((L15+AB15)*(1/$H15))+AR15)/$F$2)/($B$2*('CAR.CAP_per person'!B$2)/(_xlfn.XLOOKUP($E$2,EU_countries_GDP!$A$2:$A$29,EU_countries_GDP!$E$2:$E$29))),"")</f>
        <v>4.7047428046385363E-2</v>
      </c>
      <c r="DI15" s="5">
        <f>IFERROR(((((M15+AC15)*(1/$H15))+AS15)/$F$2)/($B$2*('CAR.CAP_per person'!C$2)/(_xlfn.XLOOKUP($E$2,EU_countries_GDP!$A$2:$A$29,EU_countries_GDP!$E$2:$E$29))),"")</f>
        <v>3.6355360450926248E-5</v>
      </c>
      <c r="DJ15" s="5">
        <f>IFERROR(((((N15+AD15)*(1/$H15))+AT15)/$F$2)/($B$2*('CAR.CAP_per person'!D$2)/(_xlfn.XLOOKUP($E$2,EU_countries_GDP!$A$2:$A$29,EU_countries_GDP!$E$2:$E$29))),"")</f>
        <v>1.0257115772461842E-4</v>
      </c>
      <c r="DK15" s="5">
        <f>IFERROR(((((O15+AE15)*(1/$H15))+AU15)/$F$2)/($B$2*('CAR.CAP_per person'!E$2)/(_xlfn.XLOOKUP($E$2,EU_countries_GDP!$A$2:$A$29,EU_countries_GDP!$E$2:$E$29))),"")</f>
        <v>6.9239262375036768E-3</v>
      </c>
      <c r="DL15" s="5">
        <f>IFERROR(((((P15+AF15)*(1/$H15))+AV15)/$F$2)/($B$2*('CAR.CAP_per person'!F$2)/(_xlfn.XLOOKUP($E$2,EU_countries_GDP!$A$2:$A$29,EU_countries_GDP!$E$2:$E$29))),"")</f>
        <v>0.13302717016587751</v>
      </c>
      <c r="DM15" s="5">
        <f>IFERROR(((((Q15+AG15)*(1/$H15))+AW15)/$F$2)/($B$2*('CAR.CAP_per person'!G$2)/(_xlfn.XLOOKUP($E$2,EU_countries_GDP!$A$2:$A$29,EU_countries_GDP!$E$2:$E$29))),"")</f>
        <v>4.8879016937000412E-2</v>
      </c>
      <c r="DN15" s="5">
        <f>IFERROR(((((R15+AH15)*(1/$H15))+AX15)/$F$2)/($B$2*('CAR.CAP_per person'!H$2)/(_xlfn.XLOOKUP($E$2,EU_countries_GDP!$A$2:$A$29,EU_countries_GDP!$E$2:$E$29))),"")</f>
        <v>1.2295918909306376E-4</v>
      </c>
      <c r="DO15" s="5">
        <f>IFERROR(((((S15+AI15)*(1/$H15))+AY15)/$F$2)/($B$2*('CAR.CAP_per person'!I$2)/(_xlfn.XLOOKUP($E$2,EU_countries_GDP!$A$2:$A$29,EU_countries_GDP!$E$2:$E$29))),"")</f>
        <v>9.0437991574100381E-3</v>
      </c>
      <c r="DP15" s="5">
        <f>IFERROR(((((T15+AJ15)*(1/$H15))+AZ15)/$F$2)/($B$2*('CAR.CAP_per person'!J$2)/(_xlfn.XLOOKUP($E$2,EU_countries_GDP!$A$2:$A$29,EU_countries_GDP!$E$2:$E$29))),"")</f>
        <v>2.25357896475917E-2</v>
      </c>
      <c r="DQ15" s="5">
        <f>IFERROR(((((U15+AK15)*(1/$H15))+BA15)/$F$2)/($B$2*('CAR.CAP_per person'!K$2)/(_xlfn.XLOOKUP($E$2,EU_countries_GDP!$A$2:$A$29,EU_countries_GDP!$E$2:$E$29))),"")</f>
        <v>2.0129920353245755E-2</v>
      </c>
      <c r="DR15" s="5">
        <f>IFERROR(((((V15+AL15)*(1/$H15))+BB15)/$F$2)/($B$2*('CAR.CAP_per person'!L$2)/(_xlfn.XLOOKUP($E$2,EU_countries_GDP!$A$2:$A$29,EU_countries_GDP!$E$2:$E$29))),"")</f>
        <v>5.9986726040845741E-3</v>
      </c>
      <c r="DS15" s="5">
        <f>IFERROR(((((W15+AM15)*(1/$H15))+BC15)/$F$2)/($B$2*('CAR.CAP_per person'!M$2)/(_xlfn.XLOOKUP($E$2,EU_countries_GDP!$A$2:$A$29,EU_countries_GDP!$E$2:$E$29))),"")</f>
        <v>0.11103249906470097</v>
      </c>
      <c r="DT15" s="5">
        <f>IFERROR(((((X15+AN15)*(1/$H15))+BD15)/$F$2)/($B$2*('CAR.CAP_per person'!N$2)/(_xlfn.XLOOKUP($E$2,EU_countries_GDP!$A$2:$A$29,EU_countries_GDP!$E$2:$E$29))),"")</f>
        <v>9.5210104471351649</v>
      </c>
      <c r="DU15" s="5">
        <f>IFERROR(((((Y15+AO15)*(1/$H15))+BE15)/$F$2)/($B$2*('CAR.CAP_per person'!O$2)/(_xlfn.XLOOKUP($E$2,EU_countries_GDP!$A$2:$A$29,EU_countries_GDP!$E$2:$E$29))),"")</f>
        <v>2.3793407540459652E-2</v>
      </c>
      <c r="DV15" s="5">
        <f>IFERROR(((((Z15+AP15)*(1/$H15))+BF15)/$F$2)/($B$2*('CAR.CAP_per person'!P$2)/(_xlfn.XLOOKUP($E$2,EU_countries_GDP!$A$2:$A$29,EU_countries_GDP!$E$2:$E$29))),"")</f>
        <v>2.918251685028609E-2</v>
      </c>
      <c r="DW15" s="5">
        <f>IFERROR(((((AA15+AQ15)*(1/$H15))+BG15)/$F$2)/($B$2*('CAR.CAP_per person'!Q$2)/(_xlfn.XLOOKUP($E$2,EU_countries_GDP!$A$2:$A$29,EU_countries_GDP!$E$2:$E$29))),"")</f>
        <v>1.4658846941366932E-2</v>
      </c>
    </row>
    <row r="16" spans="1:127">
      <c r="A16" t="s">
        <v>240</v>
      </c>
      <c r="B16" t="str">
        <f>_xlfn.XLOOKUP(D16,Table5[Ingredient],Table5[Category],"",FALSE)</f>
        <v>Starch/satiating food</v>
      </c>
      <c r="C16" s="33" t="s">
        <v>177</v>
      </c>
      <c r="D16" s="33" t="s">
        <v>208</v>
      </c>
      <c r="E16" s="33">
        <v>2.7824000000000004</v>
      </c>
      <c r="F16" s="33" t="s">
        <v>179</v>
      </c>
      <c r="G16" s="33" t="s">
        <v>180</v>
      </c>
      <c r="H16" s="91">
        <f>Dataset_IT!L13</f>
        <v>0.14542141781952239</v>
      </c>
      <c r="I16" s="33"/>
      <c r="J16" s="37">
        <f>IFERROR(INDEX('AveragePrices&amp;Codes'!G:AG, MATCH($D16, 'AveragePrices&amp;Codes'!$A:$A, 0), MATCH(Tool_Italy!$E$2, 'AveragePrices&amp;Codes'!$G$1:$AG$1, 0)),"")</f>
        <v>0.54430000000000001</v>
      </c>
      <c r="K16" s="37">
        <f>IFERROR(E16/(_xlfn.XLOOKUP(A16,Dataset_IT!$Q$2:$Q$9,Dataset_IT!$R$2:$R$9)),"")</f>
        <v>4.0917647058823538E-2</v>
      </c>
      <c r="L16">
        <f>IFERROR(IF($F16="Raw",_xlfn.XLOOKUP(_xlfn.XLOOKUP(Tool_Italy!$D16,'AveragePrices&amp;Codes'!$A:$A,'AveragePrices&amp;Codes'!$B:$B),AGRIBALYSE_Raw!$B:$B,AGRIBALYSE_Raw!O:O)*$E16,_xlfn.XLOOKUP(_xlfn.XLOOKUP(Tool_Italy!$D16,'AveragePrices&amp;Codes'!$A:$A,'AveragePrices&amp;Codes'!$B:$B),AGRIBALYSE_Cooked!$C:$C,AGRIBALYSE_Cooked!P:P)*$E16),"")</f>
        <v>1.8688343892266668</v>
      </c>
      <c r="M16">
        <f>IFERROR(IF($F16="Raw",_xlfn.XLOOKUP(_xlfn.XLOOKUP(Tool_Italy!$D16,'AveragePrices&amp;Codes'!$A:$A,'AveragePrices&amp;Codes'!$B:$B),AGRIBALYSE_Raw!$B:$B,AGRIBALYSE_Raw!P:P)*$E16,_xlfn.XLOOKUP(_xlfn.XLOOKUP(Tool_Italy!$D16,'AveragePrices&amp;Codes'!$A:$A,'AveragePrices&amp;Codes'!$B:$B),AGRIBALYSE_Cooked!$C:$C,AGRIBALYSE_Cooked!Q:Q)*$E16),"")</f>
        <v>2.8752344977600008E-8</v>
      </c>
      <c r="N16">
        <f>IFERROR(IF($F16="Raw",_xlfn.XLOOKUP(_xlfn.XLOOKUP(Tool_Italy!$D16,'AveragePrices&amp;Codes'!$A:$A,'AveragePrices&amp;Codes'!$B:$B),AGRIBALYSE_Raw!$B:$B,AGRIBALYSE_Raw!Q:Q)*$E16,_xlfn.XLOOKUP(_xlfn.XLOOKUP(Tool_Italy!$D16,'AveragePrices&amp;Codes'!$A:$A,'AveragePrices&amp;Codes'!$B:$B),AGRIBALYSE_Cooked!$C:$C,AGRIBALYSE_Cooked!R:R)*$E16),"")</f>
        <v>9.348963238933336E-2</v>
      </c>
      <c r="O16">
        <f>IFERROR(IF($F16="Raw",_xlfn.XLOOKUP(_xlfn.XLOOKUP(Tool_Italy!$D16,'AveragePrices&amp;Codes'!$A:$A,'AveragePrices&amp;Codes'!$B:$B),AGRIBALYSE_Raw!$B:$B,AGRIBALYSE_Raw!R:R)*$E16,_xlfn.XLOOKUP(_xlfn.XLOOKUP(Tool_Italy!$D16,'AveragePrices&amp;Codes'!$A:$A,'AveragePrices&amp;Codes'!$B:$B),AGRIBALYSE_Cooked!$C:$C,AGRIBALYSE_Cooked!S:S)*$E16),"")</f>
        <v>7.1552896782400019E-3</v>
      </c>
      <c r="P16">
        <f>IFERROR(IF($F16="Raw",_xlfn.XLOOKUP(_xlfn.XLOOKUP(Tool_Italy!$D16,'AveragePrices&amp;Codes'!$A:$A,'AveragePrices&amp;Codes'!$B:$B),AGRIBALYSE_Raw!$B:$B,AGRIBALYSE_Raw!S:S)*$E16,_xlfn.XLOOKUP(_xlfn.XLOOKUP(Tool_Italy!$D16,'AveragePrices&amp;Codes'!$A:$A,'AveragePrices&amp;Codes'!$B:$B),AGRIBALYSE_Cooked!$C:$C,AGRIBALYSE_Cooked!T:T)*$E16),"")</f>
        <v>1.4939752709866669E-7</v>
      </c>
      <c r="Q16">
        <f>IFERROR(IF($F16="Raw",_xlfn.XLOOKUP(_xlfn.XLOOKUP(Tool_Italy!$D16,'AveragePrices&amp;Codes'!$A:$A,'AveragePrices&amp;Codes'!$B:$B),AGRIBALYSE_Raw!$B:$B,AGRIBALYSE_Raw!T:T)*$E16,_xlfn.XLOOKUP(_xlfn.XLOOKUP(Tool_Italy!$D16,'AveragePrices&amp;Codes'!$A:$A,'AveragePrices&amp;Codes'!$B:$B),AGRIBALYSE_Cooked!$C:$C,AGRIBALYSE_Cooked!U:U)*$E16),"")</f>
        <v>6.337023400640001E-7</v>
      </c>
      <c r="R16">
        <f>IFERROR(IF($F16="Raw",_xlfn.XLOOKUP(_xlfn.XLOOKUP(Tool_Italy!$D16,'AveragePrices&amp;Codes'!$A:$A,'AveragePrices&amp;Codes'!$B:$B),AGRIBALYSE_Raw!$B:$B,AGRIBALYSE_Raw!U:U)*$E16,_xlfn.XLOOKUP(_xlfn.XLOOKUP(Tool_Italy!$D16,'AveragePrices&amp;Codes'!$A:$A,'AveragePrices&amp;Codes'!$B:$B),AGRIBALYSE_Cooked!$C:$C,AGRIBALYSE_Cooked!V:V)*$E16),"")</f>
        <v>4.9239757176000016E-10</v>
      </c>
      <c r="S16">
        <f>IFERROR(IF($F16="Raw",_xlfn.XLOOKUP(_xlfn.XLOOKUP(Tool_Italy!$D16,'AveragePrices&amp;Codes'!$A:$A,'AveragePrices&amp;Codes'!$B:$B),AGRIBALYSE_Raw!$B:$B,AGRIBALYSE_Raw!V:V)*$E16,_xlfn.XLOOKUP(_xlfn.XLOOKUP(Tool_Italy!$D16,'AveragePrices&amp;Codes'!$A:$A,'AveragePrices&amp;Codes'!$B:$B),AGRIBALYSE_Cooked!$C:$C,AGRIBALYSE_Cooked!W:W)*$E16),"")</f>
        <v>2.3388918395200003E-2</v>
      </c>
      <c r="T16">
        <f>IFERROR(IF($F16="Raw",_xlfn.XLOOKUP(_xlfn.XLOOKUP(Tool_Italy!$D16,'AveragePrices&amp;Codes'!$A:$A,'AveragePrices&amp;Codes'!$B:$B),AGRIBALYSE_Raw!$B:$B,AGRIBALYSE_Raw!W:W)*$E16,_xlfn.XLOOKUP(_xlfn.XLOOKUP(Tool_Italy!$D16,'AveragePrices&amp;Codes'!$A:$A,'AveragePrices&amp;Codes'!$B:$B),AGRIBALYSE_Cooked!$C:$C,AGRIBALYSE_Cooked!X:X)*$E16),"")</f>
        <v>2.2883171749333336E-4</v>
      </c>
      <c r="U16">
        <f>IFERROR(IF($F16="Raw",_xlfn.XLOOKUP(_xlfn.XLOOKUP(Tool_Italy!$D16,'AveragePrices&amp;Codes'!$A:$A,'AveragePrices&amp;Codes'!$B:$B),AGRIBALYSE_Raw!$B:$B,AGRIBALYSE_Raw!X:X)*$E16,_xlfn.XLOOKUP(_xlfn.XLOOKUP(Tool_Italy!$D16,'AveragePrices&amp;Codes'!$A:$A,'AveragePrices&amp;Codes'!$B:$B),AGRIBALYSE_Cooked!$C:$C,AGRIBALYSE_Cooked!Y:Y)*$E16),"")</f>
        <v>1.9493754090666671E-2</v>
      </c>
      <c r="V16">
        <f>IFERROR(IF($F16="Raw",_xlfn.XLOOKUP(_xlfn.XLOOKUP(Tool_Italy!$D16,'AveragePrices&amp;Codes'!$A:$A,'AveragePrices&amp;Codes'!$B:$B),AGRIBALYSE_Raw!$B:$B,AGRIBALYSE_Raw!Y:Y)*$E16,_xlfn.XLOOKUP(_xlfn.XLOOKUP(Tool_Italy!$D16,'AveragePrices&amp;Codes'!$A:$A,'AveragePrices&amp;Codes'!$B:$B),AGRIBALYSE_Cooked!$C:$C,AGRIBALYSE_Cooked!Z:Z)*$E16),"")</f>
        <v>9.5007774752000007E-2</v>
      </c>
      <c r="W16">
        <f>IFERROR(IF($F16="Raw",_xlfn.XLOOKUP(_xlfn.XLOOKUP(Tool_Italy!$D16,'AveragePrices&amp;Codes'!$A:$A,'AveragePrices&amp;Codes'!$B:$B),AGRIBALYSE_Raw!$B:$B,AGRIBALYSE_Raw!Z:Z)*$E16,_xlfn.XLOOKUP(_xlfn.XLOOKUP(Tool_Italy!$D16,'AveragePrices&amp;Codes'!$A:$A,'AveragePrices&amp;Codes'!$B:$B),AGRIBALYSE_Cooked!$C:$C,AGRIBALYSE_Cooked!AA:AA)*$E16),"")</f>
        <v>55.008255845280004</v>
      </c>
      <c r="X16">
        <f>IFERROR(IF($F16="Raw",_xlfn.XLOOKUP(_xlfn.XLOOKUP(Tool_Italy!$D16,'AveragePrices&amp;Codes'!$A:$A,'AveragePrices&amp;Codes'!$B:$B),AGRIBALYSE_Raw!$B:$B,AGRIBALYSE_Raw!AA:AA)*$E16,_xlfn.XLOOKUP(_xlfn.XLOOKUP(Tool_Italy!$D16,'AveragePrices&amp;Codes'!$A:$A,'AveragePrices&amp;Codes'!$B:$B),AGRIBALYSE_Cooked!$C:$C,AGRIBALYSE_Cooked!AB:AB)*$E16),"")</f>
        <v>58.452955061866675</v>
      </c>
      <c r="Y16">
        <f>IFERROR(IF($F16="Raw",_xlfn.XLOOKUP(_xlfn.XLOOKUP(Tool_Italy!$D16,'AveragePrices&amp;Codes'!$A:$A,'AveragePrices&amp;Codes'!$B:$B),AGRIBALYSE_Raw!$B:$B,AGRIBALYSE_Raw!AB:AB)*$E16,_xlfn.XLOOKUP(_xlfn.XLOOKUP(Tool_Italy!$D16,'AveragePrices&amp;Codes'!$A:$A,'AveragePrices&amp;Codes'!$B:$B),AGRIBALYSE_Cooked!$C:$C,AGRIBALYSE_Cooked!AC:AC)*$E16),"")</f>
        <v>13.260452811733334</v>
      </c>
      <c r="Z16">
        <f>IFERROR(IF($F16="Raw",_xlfn.XLOOKUP(_xlfn.XLOOKUP(Tool_Italy!$D16,'AveragePrices&amp;Codes'!$A:$A,'AveragePrices&amp;Codes'!$B:$B),AGRIBALYSE_Raw!$B:$B,AGRIBALYSE_Raw!AC:AC)*$E16,_xlfn.XLOOKUP(_xlfn.XLOOKUP(Tool_Italy!$D16,'AveragePrices&amp;Codes'!$A:$A,'AveragePrices&amp;Codes'!$B:$B),AGRIBALYSE_Cooked!$C:$C,AGRIBALYSE_Cooked!AD:AD)*$E16),"")</f>
        <v>10.478910718400002</v>
      </c>
      <c r="AA16">
        <f>IFERROR(IF($F16="Raw",_xlfn.XLOOKUP(_xlfn.XLOOKUP(Tool_Italy!$D16,'AveragePrices&amp;Codes'!$A:$A,'AveragePrices&amp;Codes'!$B:$B),AGRIBALYSE_Raw!$B:$B,AGRIBALYSE_Raw!AD:AD)*$E16,_xlfn.XLOOKUP(_xlfn.XLOOKUP(Tool_Italy!$D16,'AveragePrices&amp;Codes'!$A:$A,'AveragePrices&amp;Codes'!$B:$B),AGRIBALYSE_Cooked!$C:$C,AGRIBALYSE_Cooked!AE:AE)*$E16),"")</f>
        <v>4.9073785161066679E-6</v>
      </c>
      <c r="AB16" cm="1">
        <f t="array" ref="AB16">IFERROR(_xlfn.XLOOKUP(Tool_Italy!$F16&amp;$E$2,'Cooking methods'!$A:$A&amp;'Cooking methods'!$B:$B,'Cooking methods'!C:C)*$E16,"")</f>
        <v>0.64109495427200014</v>
      </c>
      <c r="AC16" cm="1">
        <f t="array" ref="AC16">IFERROR(_xlfn.XLOOKUP(Tool_Italy!$F16&amp;$E$2,'Cooking methods'!$A:$A&amp;'Cooking methods'!$B:$B,'Cooking methods'!D:D)*$E16,"")</f>
        <v>2.1412146316400003E-8</v>
      </c>
      <c r="AD16" cm="1">
        <f t="array" ref="AD16">IFERROR(_xlfn.XLOOKUP(Tool_Italy!$F16&amp;$E$2,'Cooking methods'!$A:$A&amp;'Cooking methods'!$B:$B,'Cooking methods'!E:E)*$E16,"")</f>
        <v>3.3217626751999997E-2</v>
      </c>
      <c r="AE16" cm="1">
        <f t="array" ref="AE16">IFERROR(_xlfn.XLOOKUP(Tool_Italy!$F16&amp;$E$2,'Cooking methods'!$A:$A&amp;'Cooking methods'!$B:$B,'Cooking methods'!F:F)*$E16,"")</f>
        <v>1.3384373209760002E-3</v>
      </c>
      <c r="AF16" cm="1">
        <f t="array" ref="AF16">IFERROR(_xlfn.XLOOKUP(Tool_Italy!$F16&amp;$E$2,'Cooking methods'!$A:$A&amp;'Cooking methods'!$B:$B,'Cooking methods'!G:G)*$E16,"")</f>
        <v>6.1656856571520007E-9</v>
      </c>
      <c r="AG16" cm="1">
        <f t="array" ref="AG16">IFERROR(_xlfn.XLOOKUP(Tool_Italy!$F16&amp;$E$2,'Cooking methods'!$A:$A&amp;'Cooking methods'!$B:$B,'Cooking methods'!H:H)*$E16,"")</f>
        <v>2.3667568520960004E-9</v>
      </c>
      <c r="AH16" cm="1">
        <f t="array" ref="AH16">IFERROR(_xlfn.XLOOKUP(Tool_Italy!$F16&amp;$E$2,'Cooking methods'!$A:$A&amp;'Cooking methods'!$B:$B,'Cooking methods'!I:I)*$E16,"")</f>
        <v>1.3782981781440003E-9</v>
      </c>
      <c r="AI16" cm="1">
        <f t="array" ref="AI16">IFERROR(_xlfn.XLOOKUP(Tool_Italy!$F16&amp;$E$2,'Cooking methods'!$A:$A&amp;'Cooking methods'!$B:$B,'Cooking methods'!J:J)*$E16,"")</f>
        <v>1.1032008711200001E-3</v>
      </c>
      <c r="AJ16" cm="1">
        <f t="array" ref="AJ16">IFERROR(_xlfn.XLOOKUP(Tool_Italy!$F16&amp;$E$2,'Cooking methods'!$A:$A&amp;'Cooking methods'!$B:$B,'Cooking methods'!K:K)*$E16,"")</f>
        <v>5.9022501397760006E-5</v>
      </c>
      <c r="AK16" cm="1">
        <f t="array" ref="AK16">IFERROR(_xlfn.XLOOKUP(Tool_Italy!$F16&amp;$E$2,'Cooking methods'!$A:$A&amp;'Cooking methods'!$B:$B,'Cooking methods'!L:L)*$E16,"")</f>
        <v>3.1614825232000011E-4</v>
      </c>
      <c r="AL16" cm="1">
        <f t="array" ref="AL16">IFERROR(_xlfn.XLOOKUP(Tool_Italy!$F16&amp;$E$2,'Cooking methods'!$A:$A&amp;'Cooking methods'!$B:$B,'Cooking methods'!M:M)*$E16,"")</f>
        <v>2.4930728316000001E-3</v>
      </c>
      <c r="AM16" cm="1">
        <f t="array" ref="AM16">IFERROR(_xlfn.XLOOKUP(Tool_Italy!$F16&amp;$E$2,'Cooking methods'!$A:$A&amp;'Cooking methods'!$B:$B,'Cooking methods'!N:N)*$E16,"")</f>
        <v>1.3822107333760003</v>
      </c>
      <c r="AN16" cm="1">
        <f t="array" ref="AN16">IFERROR(_xlfn.XLOOKUP(Tool_Italy!$F16&amp;$E$2,'Cooking methods'!$A:$A&amp;'Cooking methods'!$B:$B,'Cooking methods'!O:O)*$E16,"")</f>
        <v>0.80081089120000004</v>
      </c>
      <c r="AO16" cm="1">
        <f t="array" ref="AO16">IFERROR(_xlfn.XLOOKUP(Tool_Italy!$F16&amp;$E$2,'Cooking methods'!$A:$A&amp;'Cooking methods'!$B:$B,'Cooking methods'!P:P)*$E16,"")</f>
        <v>0.145300378176</v>
      </c>
      <c r="AP16" cm="1">
        <f t="array" ref="AP16">IFERROR(_xlfn.XLOOKUP(Tool_Italy!$F16&amp;$E$2,'Cooking methods'!$A:$A&amp;'Cooking methods'!$B:$B,'Cooking methods'!Q:Q)*$E16,"")</f>
        <v>10.169886801280002</v>
      </c>
      <c r="AQ16" cm="1">
        <f t="array" ref="AQ16">IFERROR(_xlfn.XLOOKUP(Tool_Italy!$F16&amp;$E$2,'Cooking methods'!$A:$A&amp;'Cooking methods'!$B:$B,'Cooking methods'!R:R)*$E16,"")</f>
        <v>8.6592655811520022E-7</v>
      </c>
      <c r="AR16" cm="1">
        <f t="array" ref="AR16">IFERROR(_xlfn.XLOOKUP(Tool_Italy!$G16&amp;$E$2,'Waste management'!$A:$A&amp;'Waste management'!$B:$B,'Waste management'!C:C)*$E16,"")</f>
        <v>0.16001582400000003</v>
      </c>
      <c r="AS16" cm="1">
        <f t="array" ref="AS16">IFERROR(_xlfn.XLOOKUP(Tool_Italy!$G16&amp;$E$2,'Waste management'!$A:$A&amp;'Waste management'!$B:$B,'Waste management'!D:D)*$E16,"")</f>
        <v>1.1497516752000003E-9</v>
      </c>
      <c r="AT16" cm="1">
        <f t="array" ref="AT16">IFERROR(_xlfn.XLOOKUP(Tool_Italy!$G16&amp;$E$2,'Waste management'!$A:$A&amp;'Waste management'!$B:$B,'Waste management'!E:E)*$E16,"")</f>
        <v>2.4485120000000003E-3</v>
      </c>
      <c r="AU16" cm="1">
        <f t="array" ref="AU16">IFERROR(_xlfn.XLOOKUP(Tool_Italy!$G16&amp;$E$2,'Waste management'!$A:$A&amp;'Waste management'!$B:$B,'Waste management'!F:F)*$E16,"")</f>
        <v>3.6171200000000004E-4</v>
      </c>
      <c r="AV16" cm="1">
        <f t="array" ref="AV16">IFERROR(_xlfn.XLOOKUP(Tool_Italy!$G16&amp;$E$2,'Waste management'!$A:$A&amp;'Waste management'!$B:$B,'Waste management'!G:G)*$E16,"")</f>
        <v>3.2333157440000002E-8</v>
      </c>
      <c r="AW16" cm="1">
        <f t="array" ref="AW16">IFERROR(_xlfn.XLOOKUP(Tool_Italy!$G16&amp;$E$2,'Waste management'!$A:$A&amp;'Waste management'!$B:$B,'Waste management'!H:H)*$E16,"")</f>
        <v>1.0565078864000002E-9</v>
      </c>
      <c r="AX16" cm="1">
        <f t="array" ref="AX16">IFERROR(_xlfn.XLOOKUP(Tool_Italy!$G16&amp;$E$2,'Waste management'!$A:$A&amp;'Waste management'!$B:$B,'Waste management'!I:I)*$E16,"")</f>
        <v>7.5495137440000008E-10</v>
      </c>
      <c r="AY16" cm="1">
        <f t="array" ref="AY16">IFERROR(_xlfn.XLOOKUP(Tool_Italy!$G16&amp;$E$2,'Waste management'!$A:$A&amp;'Waste management'!$B:$B,'Waste management'!J:J)*$E16,"")</f>
        <v>6.1491040000000016E-3</v>
      </c>
      <c r="AZ16" cm="1">
        <f t="array" ref="AZ16">IFERROR(_xlfn.XLOOKUP(Tool_Italy!$G16&amp;$E$2,'Waste management'!$A:$A&amp;'Waste management'!$B:$B,'Waste management'!K:K)*$E16,"")</f>
        <v>9.882055312000002E-6</v>
      </c>
      <c r="BA16" cm="1">
        <f t="array" ref="BA16">IFERROR(_xlfn.XLOOKUP(Tool_Italy!$G16&amp;$E$2,'Waste management'!$A:$A&amp;'Waste management'!$B:$B,'Waste management'!L:L)*$E16,"")</f>
        <v>2.7090615008000003E-4</v>
      </c>
      <c r="BB16" cm="1">
        <f t="array" ref="BB16">IFERROR(_xlfn.XLOOKUP(Tool_Italy!$G16&amp;$E$2,'Waste management'!$A:$A&amp;'Waste management'!$B:$B,'Waste management'!M:M)*$E16,"")</f>
        <v>2.7128400000000004E-2</v>
      </c>
      <c r="BC16" cm="1">
        <f t="array" ref="BC16">IFERROR(_xlfn.XLOOKUP(Tool_Italy!$G16&amp;$E$2,'Waste management'!$A:$A&amp;'Waste management'!$B:$B,'Waste management'!N:N)*$E16,"")</f>
        <v>23.302822592000005</v>
      </c>
      <c r="BD16" cm="1">
        <f t="array" ref="BD16">IFERROR(_xlfn.XLOOKUP(Tool_Italy!$G16&amp;$E$2,'Waste management'!$A:$A&amp;'Waste management'!$B:$B,'Waste management'!O:O)*$E16,"")</f>
        <v>1.515239392</v>
      </c>
      <c r="BE16" cm="1">
        <f t="array" ref="BE16">IFERROR(_xlfn.XLOOKUP(Tool_Italy!$G16&amp;$E$2,'Waste management'!$A:$A&amp;'Waste management'!$B:$B,'Waste management'!P:P)*$E16,"")</f>
        <v>3.1830656000000006E-2</v>
      </c>
      <c r="BF16" cm="1">
        <f t="array" ref="BF16">IFERROR(_xlfn.XLOOKUP(Tool_Italy!$G16&amp;$E$2,'Waste management'!$A:$A&amp;'Waste management'!$B:$B,'Waste management'!Q:Q)*$E16,"")</f>
        <v>1.0019978880000002</v>
      </c>
      <c r="BG16" cm="1">
        <f t="array" ref="BG16">IFERROR(_xlfn.XLOOKUP(Tool_Italy!$G16&amp;$E$2,'Waste management'!$A:$A&amp;'Waste management'!$B:$B,'Waste management'!R:R)*$E16,"")</f>
        <v>3.1114188000000006E-7</v>
      </c>
      <c r="BH16">
        <f>IFERROR((L16+AR16+AB16)*_xlfn.XLOOKUP(Tool_Italy!BH$4,Monetization_Factors!$A:$A,Monetization_Factors!$D:$D),"")</f>
        <v>0.34736219004604812</v>
      </c>
      <c r="BI16">
        <f>IFERROR((M16+AS16+AC16)*_xlfn.XLOOKUP(Tool_Italy!BI$4,Monetization_Factors!$A:$A,Monetization_Factors!$D:$D),"")</f>
        <v>2.0541623603148968E-6</v>
      </c>
      <c r="BJ16">
        <f>IFERROR((N16+AT16+AD16)*_xlfn.XLOOKUP(Tool_Italy!BJ$4,Monetization_Factors!$A:$A,Monetization_Factors!$D:$D),"")</f>
        <v>1.9711537929108851E-4</v>
      </c>
      <c r="BK16">
        <f>IFERROR((O16+AU16+AE16)*_xlfn.XLOOKUP(Tool_Italy!BK$4,Monetization_Factors!$A:$A,Monetization_Factors!$D:$D),"")</f>
        <v>1.3404244119585079E-2</v>
      </c>
      <c r="BL16">
        <f>IFERROR((P16+AV16+AF16)*_xlfn.XLOOKUP(Tool_Italy!BL$4,Monetization_Factors!$A:$A,Monetization_Factors!$D:$D),"")</f>
        <v>0.18757205840437574</v>
      </c>
      <c r="BM16">
        <f>IFERROR((Q16+AW16+AG16)*_xlfn.XLOOKUP(Tool_Italy!BM$4,Monetization_Factors!$A:$A,Monetization_Factors!$D:$D),"")</f>
        <v>0.13230614313552649</v>
      </c>
      <c r="BN16">
        <f>IFERROR((R16+AX16+AH16)*_xlfn.XLOOKUP(Tool_Italy!BN$4,Monetization_Factors!$A:$A,Monetization_Factors!$D:$D),"")</f>
        <v>3.018552490483765E-3</v>
      </c>
      <c r="BO16">
        <f>IFERROR((S16+AY16+AI16)*_xlfn.XLOOKUP(Tool_Italy!BO$4,Monetization_Factors!$A:$A,Monetization_Factors!$D:$D),"")</f>
        <v>1.3415936877963035E-2</v>
      </c>
      <c r="BP16">
        <f>IFERROR((T16+AZ16+AJ16)*_xlfn.XLOOKUP(Tool_Italy!BP$4,Monetization_Factors!$A:$A,Monetization_Factors!$D:$D),"")</f>
        <v>7.2629528259349218E-4</v>
      </c>
      <c r="BQ16">
        <f>IFERROR((U16+BA16+AK16)*_xlfn.XLOOKUP(Tool_Italy!BQ$4,Monetization_Factors!$A:$A,Monetization_Factors!$D:$D),"")</f>
        <v>8.2143992931345569E-2</v>
      </c>
      <c r="BR16" t="str">
        <f>IFERROR((V16+BB16+AL16)*_xlfn.XLOOKUP(Tool_Italy!BR$4,Monetization_Factors!$A:$A,Monetization_Factors!$D:$D),"")</f>
        <v/>
      </c>
      <c r="BS16">
        <f>IFERROR((W16+BC16+AM16)*_xlfn.XLOOKUP(Tool_Italy!BS$4,Monetization_Factors!$A:$A,Monetization_Factors!$D:$D),"")</f>
        <v>3.8780929647921304E-3</v>
      </c>
      <c r="BT16">
        <f>IFERROR((X16+BD16+AN16)*_xlfn.XLOOKUP(Tool_Italy!BT$4,Monetization_Factors!$A:$A,Monetization_Factors!$D:$D),"")</f>
        <v>1.3531595060799838E-2</v>
      </c>
      <c r="BU16">
        <f>IFERROR((Y16+BE16+AO16)*_xlfn.XLOOKUP(Tool_Italy!BU$4,Monetization_Factors!$A:$A,Monetization_Factors!$D:$D),"")</f>
        <v>8.5394866117729715E-2</v>
      </c>
      <c r="BV16">
        <f>IFERROR((Z16+BF16+AP16)*_xlfn.XLOOKUP(Tool_Italy!BV$4,Monetization_Factors!$A:$A,Monetization_Factors!$D:$D),"")</f>
        <v>3.5751531445981005E-2</v>
      </c>
      <c r="BW16">
        <f>IFERROR((AA16+BG16+AQ16)*_xlfn.XLOOKUP(Tool_Italy!BW$4,Monetization_Factors!$A:$A,Monetization_Factors!$D:$D),"")</f>
        <v>1.271113826855114E-5</v>
      </c>
      <c r="BX16" s="38" cm="1">
        <f t="array" ref="BX16">IFERROR(_xlfn.IFS(I16&lt;&gt;0,I16*E16,I16="",J16*E16),"")</f>
        <v>1.5144603200000002</v>
      </c>
      <c r="BY16" s="38">
        <f t="shared" si="2"/>
        <v>0.83657338662579828</v>
      </c>
      <c r="BZ16" s="38">
        <f t="shared" si="36"/>
        <v>2.3510337066257985</v>
      </c>
      <c r="CA16" s="38">
        <f t="shared" si="3"/>
        <v>1.6087949742803814E-3</v>
      </c>
      <c r="CB16">
        <f t="shared" si="4"/>
        <v>2.6699451674986667</v>
      </c>
      <c r="CC16">
        <f t="shared" si="5"/>
        <v>5.1314242969200009E-8</v>
      </c>
      <c r="CD16">
        <f t="shared" si="6"/>
        <v>0.12915577114133336</v>
      </c>
      <c r="CE16">
        <f t="shared" si="7"/>
        <v>8.8554389992160018E-3</v>
      </c>
      <c r="CF16">
        <f t="shared" si="8"/>
        <v>1.8789637019581871E-7</v>
      </c>
      <c r="CG16">
        <f t="shared" si="9"/>
        <v>6.3712560480249609E-7</v>
      </c>
      <c r="CH16">
        <f t="shared" si="10"/>
        <v>2.6256471243040006E-9</v>
      </c>
      <c r="CI16">
        <f t="shared" si="11"/>
        <v>3.0641223266320006E-2</v>
      </c>
      <c r="CJ16">
        <f t="shared" si="12"/>
        <v>2.9773627420309339E-4</v>
      </c>
      <c r="CK16">
        <f t="shared" si="13"/>
        <v>2.0080808493066669E-2</v>
      </c>
      <c r="CL16">
        <f t="shared" si="14"/>
        <v>0.1246292475836</v>
      </c>
      <c r="CM16">
        <f t="shared" si="15"/>
        <v>79.693289170656016</v>
      </c>
      <c r="CN16">
        <f t="shared" si="16"/>
        <v>60.769005345066674</v>
      </c>
      <c r="CO16">
        <f t="shared" si="17"/>
        <v>13.437583845909334</v>
      </c>
      <c r="CP16">
        <f t="shared" si="18"/>
        <v>21.650795407680004</v>
      </c>
      <c r="CQ16">
        <f t="shared" si="19"/>
        <v>6.084446954221868E-6</v>
      </c>
      <c r="CR16">
        <f t="shared" si="20"/>
        <v>5.1345099374974362E-3</v>
      </c>
      <c r="CS16">
        <f t="shared" si="21"/>
        <v>9.8681236479230789E-11</v>
      </c>
      <c r="CT16">
        <f t="shared" si="22"/>
        <v>2.483764829641026E-4</v>
      </c>
      <c r="CU16">
        <f t="shared" si="23"/>
        <v>1.7029690383107696E-5</v>
      </c>
      <c r="CV16">
        <f t="shared" si="24"/>
        <v>3.613391734534975E-10</v>
      </c>
      <c r="CW16">
        <f t="shared" si="25"/>
        <v>1.225241547697108E-9</v>
      </c>
      <c r="CX16">
        <f t="shared" si="26"/>
        <v>5.049321392892309E-12</v>
      </c>
      <c r="CY16">
        <f t="shared" si="27"/>
        <v>5.8925429358307706E-5</v>
      </c>
      <c r="CZ16">
        <f t="shared" si="28"/>
        <v>5.7256975808287192E-7</v>
      </c>
      <c r="DA16">
        <f t="shared" si="29"/>
        <v>3.8616939409743595E-5</v>
      </c>
      <c r="DB16">
        <f t="shared" si="30"/>
        <v>2.3967162996846154E-4</v>
      </c>
      <c r="DC16">
        <f t="shared" si="31"/>
        <v>0.15325632532818464</v>
      </c>
      <c r="DD16">
        <f t="shared" si="32"/>
        <v>0.11686347181743591</v>
      </c>
      <c r="DE16">
        <f t="shared" si="33"/>
        <v>2.5841507395979488E-2</v>
      </c>
      <c r="DF16">
        <f t="shared" si="34"/>
        <v>4.1636145014769241E-2</v>
      </c>
      <c r="DG16">
        <f t="shared" si="35"/>
        <v>1.1700859527349746E-8</v>
      </c>
      <c r="DH16" s="5">
        <f>IFERROR(((((L16+AB16)*(1/$H16))+AR16)/$F$2)/($B$2*('CAR.CAP_per person'!B$2)/(_xlfn.XLOOKUP($E$2,EU_countries_GDP!$A$2:$A$29,EU_countries_GDP!$E$2:$E$29))),"")</f>
        <v>0.27641478152882298</v>
      </c>
      <c r="DI16" s="5">
        <f>IFERROR(((((M16+AC16)*(1/$H16))+AS16)/$F$2)/($B$2*('CAR.CAP_per person'!C$2)/(_xlfn.XLOOKUP($E$2,EU_countries_GDP!$A$2:$A$29,EU_countries_GDP!$E$2:$E$29))),"")</f>
        <v>6.935456988013985E-5</v>
      </c>
      <c r="DJ16" s="5">
        <f>IFERROR(((((N16+AD16)*(1/$H16))+AT16)/$F$2)/($B$2*('CAR.CAP_per person'!D$2)/(_xlfn.XLOOKUP($E$2,EU_countries_GDP!$A$2:$A$29,EU_countries_GDP!$E$2:$E$29))),"")</f>
        <v>1.7922286649721763E-4</v>
      </c>
      <c r="DK16" s="5">
        <f>IFERROR(((((O16+AE16)*(1/$H16))+AU16)/$F$2)/($B$2*('CAR.CAP_per person'!E$2)/(_xlfn.XLOOKUP($E$2,EU_countries_GDP!$A$2:$A$29,EU_countries_GDP!$E$2:$E$29))),"")</f>
        <v>1.5621775337289862E-2</v>
      </c>
      <c r="DL16" s="5">
        <f>IFERROR(((((P16+AF16)*(1/$H16))+AV16)/$F$2)/($B$2*('CAR.CAP_per person'!F$2)/(_xlfn.XLOOKUP($E$2,EU_countries_GDP!$A$2:$A$29,EU_countries_GDP!$E$2:$E$29))),"")</f>
        <v>0.23059328518050029</v>
      </c>
      <c r="DM16" s="5">
        <f>IFERROR(((((Q16+AG16)*(1/$H16))+AW16)/$F$2)/($B$2*('CAR.CAP_per person'!G$2)/(_xlfn.XLOOKUP($E$2,EU_countries_GDP!$A$2:$A$29,EU_countries_GDP!$E$2:$E$29))),"")</f>
        <v>0.49195180515473541</v>
      </c>
      <c r="DN16" s="5">
        <f>IFERROR(((((R16+AH16)*(1/$H16))+AX16)/$F$2)/($B$2*('CAR.CAP_per person'!H$2)/(_xlfn.XLOOKUP($E$2,EU_countries_GDP!$A$2:$A$29,EU_countries_GDP!$E$2:$E$29))),"")</f>
        <v>3.5895858708593861E-4</v>
      </c>
      <c r="DO16" s="5">
        <f>IFERROR(((((S16+AI16)*(1/$H16))+AY16)/$F$2)/($B$2*('CAR.CAP_per person'!I$2)/(_xlfn.XLOOKUP($E$2,EU_countries_GDP!$A$2:$A$29,EU_countries_GDP!$E$2:$E$29))),"")</f>
        <v>1.8817421140239578E-2</v>
      </c>
      <c r="DP16" s="5">
        <f>IFERROR(((((T16+AJ16)*(1/$H16))+AZ16)/$F$2)/($B$2*('CAR.CAP_per person'!J$2)/(_xlfn.XLOOKUP($E$2,EU_countries_GDP!$A$2:$A$29,EU_countries_GDP!$E$2:$E$29))),"")</f>
        <v>3.7015552236397235E-2</v>
      </c>
      <c r="DQ16" s="5">
        <f>IFERROR(((((U16+AK16)*(1/$H16))+BA16)/$F$2)/($B$2*('CAR.CAP_per person'!K$2)/(_xlfn.XLOOKUP($E$2,EU_countries_GDP!$A$2:$A$29,EU_countries_GDP!$E$2:$E$29))),"")</f>
        <v>7.3565692202113106E-2</v>
      </c>
      <c r="DR16" s="5">
        <f>IFERROR(((((V16+AL16)*(1/$H16))+BB16)/$F$2)/($B$2*('CAR.CAP_per person'!L$2)/(_xlfn.XLOOKUP($E$2,EU_countries_GDP!$A$2:$A$29,EU_countries_GDP!$E$2:$E$29))),"")</f>
        <v>1.2292466824627342E-2</v>
      </c>
      <c r="DS16" s="5">
        <f>IFERROR(((((W16+AM16)*(1/$H16))+BC16)/$F$2)/($B$2*('CAR.CAP_per person'!M$2)/(_xlfn.XLOOKUP($E$2,EU_countries_GDP!$A$2:$A$29,EU_countries_GDP!$E$2:$E$29))),"")</f>
        <v>0.33816187531739095</v>
      </c>
      <c r="DT16" s="5">
        <f>IFERROR(((((X16+AN16)*(1/$H16))+BD16)/$F$2)/($B$2*('CAR.CAP_per person'!N$2)/(_xlfn.XLOOKUP($E$2,EU_countries_GDP!$A$2:$A$29,EU_countries_GDP!$E$2:$E$29))),"")</f>
        <v>3.4740681484594873</v>
      </c>
      <c r="DU16" s="5">
        <f>IFERROR(((((Y16+AO16)*(1/$H16))+BE16)/$F$2)/($B$2*('CAR.CAP_per person'!O$2)/(_xlfn.XLOOKUP($E$2,EU_countries_GDP!$A$2:$A$29,EU_countries_GDP!$E$2:$E$29))),"")</f>
        <v>5.4804166377473602E-2</v>
      </c>
      <c r="DV16" s="5">
        <f>IFERROR(((((Z16+AP16)*(1/$H16))+BF16)/$F$2)/($B$2*('CAR.CAP_per person'!P$2)/(_xlfn.XLOOKUP($E$2,EU_countries_GDP!$A$2:$A$29,EU_countries_GDP!$E$2:$E$29))),"")</f>
        <v>6.8981374523337219E-2</v>
      </c>
      <c r="DW16" s="5">
        <f>IFERROR(((((AA16+AQ16)*(1/$H16))+BG16)/$F$2)/($B$2*('CAR.CAP_per person'!Q$2)/(_xlfn.XLOOKUP($E$2,EU_countries_GDP!$A$2:$A$29,EU_countries_GDP!$E$2:$E$29))),"")</f>
        <v>1.9665996454794207E-2</v>
      </c>
    </row>
    <row r="17" spans="1:127">
      <c r="A17" t="s">
        <v>240</v>
      </c>
      <c r="B17" t="str">
        <f>_xlfn.XLOOKUP(D17,Table5[Ingredient],Table5[Category],"",FALSE)</f>
        <v>Soup</v>
      </c>
      <c r="C17" s="33" t="s">
        <v>177</v>
      </c>
      <c r="D17" s="33" t="s">
        <v>194</v>
      </c>
      <c r="E17" s="33">
        <v>0.52170000000000005</v>
      </c>
      <c r="F17" s="33" t="s">
        <v>179</v>
      </c>
      <c r="G17" s="33" t="s">
        <v>180</v>
      </c>
      <c r="H17" s="91">
        <f>Dataset_IT!L14</f>
        <v>0.14542141781952242</v>
      </c>
      <c r="I17" s="33"/>
      <c r="J17" s="37" t="str">
        <f>IFERROR(INDEX('AveragePrices&amp;Codes'!G:AG, MATCH($D17, 'AveragePrices&amp;Codes'!$A:$A, 0), MATCH(Tool_Italy!$E$2, 'AveragePrices&amp;Codes'!$G$1:$AG$1, 0)),"")</f>
        <v/>
      </c>
      <c r="K17" s="37">
        <f>IFERROR(E17/(_xlfn.XLOOKUP(A17,Dataset_IT!$Q$2:$Q$9,Dataset_IT!$R$2:$R$9)),"")</f>
        <v>7.6720588235294129E-3</v>
      </c>
      <c r="L17">
        <f>IFERROR(IF($F17="Raw",_xlfn.XLOOKUP(_xlfn.XLOOKUP(Tool_Italy!$D17,'AveragePrices&amp;Codes'!$A:$A,'AveragePrices&amp;Codes'!$B:$B),AGRIBALYSE_Raw!$B:$B,AGRIBALYSE_Raw!O:O)*$E17,_xlfn.XLOOKUP(_xlfn.XLOOKUP(Tool_Italy!$D17,'AveragePrices&amp;Codes'!$A:$A,'AveragePrices&amp;Codes'!$B:$B),AGRIBALYSE_Cooked!$C:$C,AGRIBALYSE_Cooked!P:P)*$E17),"")</f>
        <v>8.4453623267142883E-2</v>
      </c>
      <c r="M17">
        <f>IFERROR(IF($F17="Raw",_xlfn.XLOOKUP(_xlfn.XLOOKUP(Tool_Italy!$D17,'AveragePrices&amp;Codes'!$A:$A,'AveragePrices&amp;Codes'!$B:$B),AGRIBALYSE_Raw!$B:$B,AGRIBALYSE_Raw!P:P)*$E17,_xlfn.XLOOKUP(_xlfn.XLOOKUP(Tool_Italy!$D17,'AveragePrices&amp;Codes'!$A:$A,'AveragePrices&amp;Codes'!$B:$B),AGRIBALYSE_Cooked!$C:$C,AGRIBALYSE_Cooked!Q:Q)*$E17),"")</f>
        <v>1.2059059726285716E-9</v>
      </c>
      <c r="N17">
        <f>IFERROR(IF($F17="Raw",_xlfn.XLOOKUP(_xlfn.XLOOKUP(Tool_Italy!$D17,'AveragePrices&amp;Codes'!$A:$A,'AveragePrices&amp;Codes'!$B:$B),AGRIBALYSE_Raw!$B:$B,AGRIBALYSE_Raw!Q:Q)*$E17,_xlfn.XLOOKUP(_xlfn.XLOOKUP(Tool_Italy!$D17,'AveragePrices&amp;Codes'!$A:$A,'AveragePrices&amp;Codes'!$B:$B),AGRIBALYSE_Cooked!$C:$C,AGRIBALYSE_Cooked!R:R)*$E17),"")</f>
        <v>5.89551720677143E-2</v>
      </c>
      <c r="O17">
        <f>IFERROR(IF($F17="Raw",_xlfn.XLOOKUP(_xlfn.XLOOKUP(Tool_Italy!$D17,'AveragePrices&amp;Codes'!$A:$A,'AveragePrices&amp;Codes'!$B:$B),AGRIBALYSE_Raw!$B:$B,AGRIBALYSE_Raw!R:R)*$E17,_xlfn.XLOOKUP(_xlfn.XLOOKUP(Tool_Italy!$D17,'AveragePrices&amp;Codes'!$A:$A,'AveragePrices&amp;Codes'!$B:$B),AGRIBALYSE_Cooked!$C:$C,AGRIBALYSE_Cooked!S:S)*$E17),"")</f>
        <v>2.4425999217000006E-4</v>
      </c>
      <c r="P17">
        <f>IFERROR(IF($F17="Raw",_xlfn.XLOOKUP(_xlfn.XLOOKUP(Tool_Italy!$D17,'AveragePrices&amp;Codes'!$A:$A,'AveragePrices&amp;Codes'!$B:$B),AGRIBALYSE_Raw!$B:$B,AGRIBALYSE_Raw!S:S)*$E17,_xlfn.XLOOKUP(_xlfn.XLOOKUP(Tool_Italy!$D17,'AveragePrices&amp;Codes'!$A:$A,'AveragePrices&amp;Codes'!$B:$B),AGRIBALYSE_Cooked!$C:$C,AGRIBALYSE_Cooked!T:T)*$E17),"")</f>
        <v>3.9180942948000004E-9</v>
      </c>
      <c r="Q17">
        <f>IFERROR(IF($F17="Raw",_xlfn.XLOOKUP(_xlfn.XLOOKUP(Tool_Italy!$D17,'AveragePrices&amp;Codes'!$A:$A,'AveragePrices&amp;Codes'!$B:$B),AGRIBALYSE_Raw!$B:$B,AGRIBALYSE_Raw!T:T)*$E17,_xlfn.XLOOKUP(_xlfn.XLOOKUP(Tool_Italy!$D17,'AveragePrices&amp;Codes'!$A:$A,'AveragePrices&amp;Codes'!$B:$B),AGRIBALYSE_Cooked!$C:$C,AGRIBALYSE_Cooked!U:U)*$E17),"")</f>
        <v>1.369712021657143E-9</v>
      </c>
      <c r="R17">
        <f>IFERROR(IF($F17="Raw",_xlfn.XLOOKUP(_xlfn.XLOOKUP(Tool_Italy!$D17,'AveragePrices&amp;Codes'!$A:$A,'AveragePrices&amp;Codes'!$B:$B),AGRIBALYSE_Raw!$B:$B,AGRIBALYSE_Raw!U:U)*$E17,_xlfn.XLOOKUP(_xlfn.XLOOKUP(Tool_Italy!$D17,'AveragePrices&amp;Codes'!$A:$A,'AveragePrices&amp;Codes'!$B:$B),AGRIBALYSE_Cooked!$C:$C,AGRIBALYSE_Cooked!V:V)*$E17),"")</f>
        <v>6.0151067958857164E-11</v>
      </c>
      <c r="S17">
        <f>IFERROR(IF($F17="Raw",_xlfn.XLOOKUP(_xlfn.XLOOKUP(Tool_Italy!$D17,'AveragePrices&amp;Codes'!$A:$A,'AveragePrices&amp;Codes'!$B:$B),AGRIBALYSE_Raw!$B:$B,AGRIBALYSE_Raw!V:V)*$E17,_xlfn.XLOOKUP(_xlfn.XLOOKUP(Tool_Italy!$D17,'AveragePrices&amp;Codes'!$A:$A,'AveragePrices&amp;Codes'!$B:$B),AGRIBALYSE_Cooked!$C:$C,AGRIBALYSE_Cooked!W:W)*$E17),"")</f>
        <v>4.2991502352000003E-4</v>
      </c>
      <c r="T17">
        <f>IFERROR(IF($F17="Raw",_xlfn.XLOOKUP(_xlfn.XLOOKUP(Tool_Italy!$D17,'AveragePrices&amp;Codes'!$A:$A,'AveragePrices&amp;Codes'!$B:$B),AGRIBALYSE_Raw!$B:$B,AGRIBALYSE_Raw!W:W)*$E17,_xlfn.XLOOKUP(_xlfn.XLOOKUP(Tool_Italy!$D17,'AveragePrices&amp;Codes'!$A:$A,'AveragePrices&amp;Codes'!$B:$B),AGRIBALYSE_Cooked!$C:$C,AGRIBALYSE_Cooked!X:X)*$E17),"")</f>
        <v>2.1300575007857148E-5</v>
      </c>
      <c r="U17">
        <f>IFERROR(IF($F17="Raw",_xlfn.XLOOKUP(_xlfn.XLOOKUP(Tool_Italy!$D17,'AveragePrices&amp;Codes'!$A:$A,'AveragePrices&amp;Codes'!$B:$B),AGRIBALYSE_Raw!$B:$B,AGRIBALYSE_Raw!X:X)*$E17,_xlfn.XLOOKUP(_xlfn.XLOOKUP(Tool_Italy!$D17,'AveragePrices&amp;Codes'!$A:$A,'AveragePrices&amp;Codes'!$B:$B),AGRIBALYSE_Cooked!$C:$C,AGRIBALYSE_Cooked!Y:Y)*$E17),"")</f>
        <v>1.5980212822714289E-4</v>
      </c>
      <c r="V17">
        <f>IFERROR(IF($F17="Raw",_xlfn.XLOOKUP(_xlfn.XLOOKUP(Tool_Italy!$D17,'AveragePrices&amp;Codes'!$A:$A,'AveragePrices&amp;Codes'!$B:$B),AGRIBALYSE_Raw!$B:$B,AGRIBALYSE_Raw!Y:Y)*$E17,_xlfn.XLOOKUP(_xlfn.XLOOKUP(Tool_Italy!$D17,'AveragePrices&amp;Codes'!$A:$A,'AveragePrices&amp;Codes'!$B:$B),AGRIBALYSE_Cooked!$C:$C,AGRIBALYSE_Cooked!Z:Z)*$E17),"")</f>
        <v>1.2615853740000004E-3</v>
      </c>
      <c r="W17">
        <f>IFERROR(IF($F17="Raw",_xlfn.XLOOKUP(_xlfn.XLOOKUP(Tool_Italy!$D17,'AveragePrices&amp;Codes'!$A:$A,'AveragePrices&amp;Codes'!$B:$B),AGRIBALYSE_Raw!$B:$B,AGRIBALYSE_Raw!Z:Z)*$E17,_xlfn.XLOOKUP(_xlfn.XLOOKUP(Tool_Italy!$D17,'AveragePrices&amp;Codes'!$A:$A,'AveragePrices&amp;Codes'!$B:$B),AGRIBALYSE_Cooked!$C:$C,AGRIBALYSE_Cooked!AA:AA)*$E17),"")</f>
        <v>0.54583910371714306</v>
      </c>
      <c r="X17">
        <f>IFERROR(IF($F17="Raw",_xlfn.XLOOKUP(_xlfn.XLOOKUP(Tool_Italy!$D17,'AveragePrices&amp;Codes'!$A:$A,'AveragePrices&amp;Codes'!$B:$B),AGRIBALYSE_Raw!$B:$B,AGRIBALYSE_Raw!AA:AA)*$E17,_xlfn.XLOOKUP(_xlfn.XLOOKUP(Tool_Italy!$D17,'AveragePrices&amp;Codes'!$A:$A,'AveragePrices&amp;Codes'!$B:$B),AGRIBALYSE_Cooked!$C:$C,AGRIBALYSE_Cooked!AB:AB)*$E17),"")</f>
        <v>1.3064171418000003</v>
      </c>
      <c r="Y17">
        <f>IFERROR(IF($F17="Raw",_xlfn.XLOOKUP(_xlfn.XLOOKUP(Tool_Italy!$D17,'AveragePrices&amp;Codes'!$A:$A,'AveragePrices&amp;Codes'!$B:$B),AGRIBALYSE_Raw!$B:$B,AGRIBALYSE_Raw!AB:AB)*$E17,_xlfn.XLOOKUP(_xlfn.XLOOKUP(Tool_Italy!$D17,'AveragePrices&amp;Codes'!$A:$A,'AveragePrices&amp;Codes'!$B:$B),AGRIBALYSE_Cooked!$C:$C,AGRIBALYSE_Cooked!AC:AC)*$E17),"")</f>
        <v>4.0023423608142865E-2</v>
      </c>
      <c r="Z17">
        <f>IFERROR(IF($F17="Raw",_xlfn.XLOOKUP(_xlfn.XLOOKUP(Tool_Italy!$D17,'AveragePrices&amp;Codes'!$A:$A,'AveragePrices&amp;Codes'!$B:$B),AGRIBALYSE_Raw!$B:$B,AGRIBALYSE_Raw!AC:AC)*$E17,_xlfn.XLOOKUP(_xlfn.XLOOKUP(Tool_Italy!$D17,'AveragePrices&amp;Codes'!$A:$A,'AveragePrices&amp;Codes'!$B:$B),AGRIBALYSE_Cooked!$C:$C,AGRIBALYSE_Cooked!AD:AD)*$E17),"")</f>
        <v>1.7312488546714289</v>
      </c>
      <c r="AA17">
        <f>IFERROR(IF($F17="Raw",_xlfn.XLOOKUP(_xlfn.XLOOKUP(Tool_Italy!$D17,'AveragePrices&amp;Codes'!$A:$A,'AveragePrices&amp;Codes'!$B:$B),AGRIBALYSE_Raw!$B:$B,AGRIBALYSE_Raw!AD:AD)*$E17,_xlfn.XLOOKUP(_xlfn.XLOOKUP(Tool_Italy!$D17,'AveragePrices&amp;Codes'!$A:$A,'AveragePrices&amp;Codes'!$B:$B),AGRIBALYSE_Cooked!$C:$C,AGRIBALYSE_Cooked!AE:AE)*$E17),"")</f>
        <v>7.4559225030000007E-7</v>
      </c>
      <c r="AB17" cm="1">
        <f t="array" ref="AB17">IFERROR(_xlfn.XLOOKUP(Tool_Italy!$F17&amp;$E$2,'Cooking methods'!$A:$A&amp;'Cooking methods'!$B:$B,'Cooking methods'!C:C)*$E17,"")</f>
        <v>0.12020530392600001</v>
      </c>
      <c r="AC17" cm="1">
        <f t="array" ref="AC17">IFERROR(_xlfn.XLOOKUP(Tool_Italy!$F17&amp;$E$2,'Cooking methods'!$A:$A&amp;'Cooking methods'!$B:$B,'Cooking methods'!D:D)*$E17,"")</f>
        <v>4.0147774343250003E-9</v>
      </c>
      <c r="AD17" cm="1">
        <f t="array" ref="AD17">IFERROR(_xlfn.XLOOKUP(Tool_Italy!$F17&amp;$E$2,'Cooking methods'!$A:$A&amp;'Cooking methods'!$B:$B,'Cooking methods'!E:E)*$E17,"")</f>
        <v>6.2283050159999999E-3</v>
      </c>
      <c r="AE17" cm="1">
        <f t="array" ref="AE17">IFERROR(_xlfn.XLOOKUP(Tool_Italy!$F17&amp;$E$2,'Cooking methods'!$A:$A&amp;'Cooking methods'!$B:$B,'Cooking methods'!F:F)*$E17,"")</f>
        <v>2.50956997683E-4</v>
      </c>
      <c r="AF17" cm="1">
        <f t="array" ref="AF17">IFERROR(_xlfn.XLOOKUP(Tool_Italy!$F17&amp;$E$2,'Cooking methods'!$A:$A&amp;'Cooking methods'!$B:$B,'Cooking methods'!G:G)*$E17,"")</f>
        <v>1.156066060716E-9</v>
      </c>
      <c r="AG17" cm="1">
        <f t="array" ref="AG17">IFERROR(_xlfn.XLOOKUP(Tool_Italy!$F17&amp;$E$2,'Cooking methods'!$A:$A&amp;'Cooking methods'!$B:$B,'Cooking methods'!H:H)*$E17,"")</f>
        <v>4.4376690976800003E-10</v>
      </c>
      <c r="AH17" cm="1">
        <f t="array" ref="AH17">IFERROR(_xlfn.XLOOKUP(Tool_Italy!$F17&amp;$E$2,'Cooking methods'!$A:$A&amp;'Cooking methods'!$B:$B,'Cooking methods'!I:I)*$E17,"")</f>
        <v>2.5843090840200005E-10</v>
      </c>
      <c r="AI17" cm="1">
        <f t="array" ref="AI17">IFERROR(_xlfn.XLOOKUP(Tool_Italy!$F17&amp;$E$2,'Cooking methods'!$A:$A&amp;'Cooking methods'!$B:$B,'Cooking methods'!J:J)*$E17,"")</f>
        <v>2.0685016333500003E-4</v>
      </c>
      <c r="AJ17" cm="1">
        <f t="array" ref="AJ17">IFERROR(_xlfn.XLOOKUP(Tool_Italy!$F17&amp;$E$2,'Cooking methods'!$A:$A&amp;'Cooking methods'!$B:$B,'Cooking methods'!K:K)*$E17,"")</f>
        <v>1.1066719012080002E-5</v>
      </c>
      <c r="AK17" cm="1">
        <f t="array" ref="AK17">IFERROR(_xlfn.XLOOKUP(Tool_Italy!$F17&amp;$E$2,'Cooking methods'!$A:$A&amp;'Cooking methods'!$B:$B,'Cooking methods'!L:L)*$E17,"")</f>
        <v>5.9277797310000014E-5</v>
      </c>
      <c r="AL17" cm="1">
        <f t="array" ref="AL17">IFERROR(_xlfn.XLOOKUP(Tool_Italy!$F17&amp;$E$2,'Cooking methods'!$A:$A&amp;'Cooking methods'!$B:$B,'Cooking methods'!M:M)*$E17,"")</f>
        <v>4.6745115592499998E-4</v>
      </c>
      <c r="AM17" cm="1">
        <f t="array" ref="AM17">IFERROR(_xlfn.XLOOKUP(Tool_Italy!$F17&amp;$E$2,'Cooking methods'!$A:$A&amp;'Cooking methods'!$B:$B,'Cooking methods'!N:N)*$E17,"")</f>
        <v>0.25916451250800004</v>
      </c>
      <c r="AN17" cm="1">
        <f t="array" ref="AN17">IFERROR(_xlfn.XLOOKUP(Tool_Italy!$F17&amp;$E$2,'Cooking methods'!$A:$A&amp;'Cooking methods'!$B:$B,'Cooking methods'!O:O)*$E17,"")</f>
        <v>0.15015204209999999</v>
      </c>
      <c r="AO17" cm="1">
        <f t="array" ref="AO17">IFERROR(_xlfn.XLOOKUP(Tool_Italy!$F17&amp;$E$2,'Cooking methods'!$A:$A&amp;'Cooking methods'!$B:$B,'Cooking methods'!P:P)*$E17,"")</f>
        <v>2.7243820908E-2</v>
      </c>
      <c r="AP17" cm="1">
        <f t="array" ref="AP17">IFERROR(_xlfn.XLOOKUP(Tool_Italy!$F17&amp;$E$2,'Cooking methods'!$A:$A&amp;'Cooking methods'!$B:$B,'Cooking methods'!Q:Q)*$E17,"")</f>
        <v>1.9068537752400001</v>
      </c>
      <c r="AQ17" cm="1">
        <f t="array" ref="AQ17">IFERROR(_xlfn.XLOOKUP(Tool_Italy!$F17&amp;$E$2,'Cooking methods'!$A:$A&amp;'Cooking methods'!$B:$B,'Cooking methods'!R:R)*$E17,"")</f>
        <v>1.6236122964660003E-7</v>
      </c>
      <c r="AR17" cm="1">
        <f t="array" ref="AR17">IFERROR(_xlfn.XLOOKUP(Tool_Italy!$G17&amp;$E$2,'Waste management'!$A:$A&amp;'Waste management'!$B:$B,'Waste management'!C:C)*$E17,"")</f>
        <v>3.0002967000000002E-2</v>
      </c>
      <c r="AS17" cm="1">
        <f t="array" ref="AS17">IFERROR(_xlfn.XLOOKUP(Tool_Italy!$G17&amp;$E$2,'Waste management'!$A:$A&amp;'Waste management'!$B:$B,'Waste management'!D:D)*$E17,"")</f>
        <v>2.1557843910000004E-10</v>
      </c>
      <c r="AT17" cm="1">
        <f t="array" ref="AT17">IFERROR(_xlfn.XLOOKUP(Tool_Italy!$G17&amp;$E$2,'Waste management'!$A:$A&amp;'Waste management'!$B:$B,'Waste management'!E:E)*$E17,"")</f>
        <v>4.5909600000000004E-4</v>
      </c>
      <c r="AU17" cm="1">
        <f t="array" ref="AU17">IFERROR(_xlfn.XLOOKUP(Tool_Italy!$G17&amp;$E$2,'Waste management'!$A:$A&amp;'Waste management'!$B:$B,'Waste management'!F:F)*$E17,"")</f>
        <v>6.7821E-5</v>
      </c>
      <c r="AV17" cm="1">
        <f t="array" ref="AV17">IFERROR(_xlfn.XLOOKUP(Tool_Italy!$G17&amp;$E$2,'Waste management'!$A:$A&amp;'Waste management'!$B:$B,'Waste management'!G:G)*$E17,"")</f>
        <v>6.0624670200000004E-9</v>
      </c>
      <c r="AW17" cm="1">
        <f t="array" ref="AW17">IFERROR(_xlfn.XLOOKUP(Tool_Italy!$G17&amp;$E$2,'Waste management'!$A:$A&amp;'Waste management'!$B:$B,'Waste management'!H:H)*$E17,"")</f>
        <v>1.9809522870000002E-10</v>
      </c>
      <c r="AX17" cm="1">
        <f t="array" ref="AX17">IFERROR(_xlfn.XLOOKUP(Tool_Italy!$G17&amp;$E$2,'Waste management'!$A:$A&amp;'Waste management'!$B:$B,'Waste management'!I:I)*$E17,"")</f>
        <v>1.4155338270000001E-10</v>
      </c>
      <c r="AY17" cm="1">
        <f t="array" ref="AY17">IFERROR(_xlfn.XLOOKUP(Tool_Italy!$G17&amp;$E$2,'Waste management'!$A:$A&amp;'Waste management'!$B:$B,'Waste management'!J:J)*$E17,"")</f>
        <v>1.1529570000000002E-3</v>
      </c>
      <c r="AZ17" cm="1">
        <f t="array" ref="AZ17">IFERROR(_xlfn.XLOOKUP(Tool_Italy!$G17&amp;$E$2,'Waste management'!$A:$A&amp;'Waste management'!$B:$B,'Waste management'!K:K)*$E17,"")</f>
        <v>1.8528853710000003E-6</v>
      </c>
      <c r="BA17" cm="1">
        <f t="array" ref="BA17">IFERROR(_xlfn.XLOOKUP(Tool_Italy!$G17&amp;$E$2,'Waste management'!$A:$A&amp;'Waste management'!$B:$B,'Waste management'!L:L)*$E17,"")</f>
        <v>5.0794903140000003E-5</v>
      </c>
      <c r="BB17" cm="1">
        <f t="array" ref="BB17">IFERROR(_xlfn.XLOOKUP(Tool_Italy!$G17&amp;$E$2,'Waste management'!$A:$A&amp;'Waste management'!$B:$B,'Waste management'!M:M)*$E17,"")</f>
        <v>5.0865750000000003E-3</v>
      </c>
      <c r="BC17" cm="1">
        <f t="array" ref="BC17">IFERROR(_xlfn.XLOOKUP(Tool_Italy!$G17&amp;$E$2,'Waste management'!$A:$A&amp;'Waste management'!$B:$B,'Waste management'!N:N)*$E17,"")</f>
        <v>4.3692792360000006</v>
      </c>
      <c r="BD17" cm="1">
        <f t="array" ref="BD17">IFERROR(_xlfn.XLOOKUP(Tool_Italy!$G17&amp;$E$2,'Waste management'!$A:$A&amp;'Waste management'!$B:$B,'Waste management'!O:O)*$E17,"")</f>
        <v>0.28410738600000002</v>
      </c>
      <c r="BE17" cm="1">
        <f t="array" ref="BE17">IFERROR(_xlfn.XLOOKUP(Tool_Italy!$G17&amp;$E$2,'Waste management'!$A:$A&amp;'Waste management'!$B:$B,'Waste management'!P:P)*$E17,"")</f>
        <v>5.9682480000000006E-3</v>
      </c>
      <c r="BF17" cm="1">
        <f t="array" ref="BF17">IFERROR(_xlfn.XLOOKUP(Tool_Italy!$G17&amp;$E$2,'Waste management'!$A:$A&amp;'Waste management'!$B:$B,'Waste management'!Q:Q)*$E17,"")</f>
        <v>0.18787460400000003</v>
      </c>
      <c r="BG17" cm="1">
        <f t="array" ref="BG17">IFERROR(_xlfn.XLOOKUP(Tool_Italy!$G17&amp;$E$2,'Waste management'!$A:$A&amp;'Waste management'!$B:$B,'Waste management'!R:R)*$E17,"")</f>
        <v>5.8339102500000005E-8</v>
      </c>
      <c r="BH17">
        <f>IFERROR((L17+AR17+AB17)*_xlfn.XLOOKUP(Tool_Italy!BH$4,Monetization_Factors!$A:$A,Monetization_Factors!$D:$D),"")</f>
        <v>3.0529716669668215E-2</v>
      </c>
      <c r="BI17">
        <f>IFERROR((M17+AS17+AC17)*_xlfn.XLOOKUP(Tool_Italy!BI$4,Monetization_Factors!$A:$A,Monetization_Factors!$D:$D),"")</f>
        <v>2.1761919924808972E-7</v>
      </c>
      <c r="BJ17">
        <f>IFERROR((N17+AT17+AD17)*_xlfn.XLOOKUP(Tool_Italy!BJ$4,Monetization_Factors!$A:$A,Monetization_Factors!$D:$D),"")</f>
        <v>1.0018259793346901E-4</v>
      </c>
      <c r="BK17">
        <f>IFERROR((O17+AU17+AE17)*_xlfn.XLOOKUP(Tool_Italy!BK$4,Monetization_Factors!$A:$A,Monetization_Factors!$D:$D),"")</f>
        <v>8.5225573404754378E-4</v>
      </c>
      <c r="BL17">
        <f>IFERROR((P17+AV17+AF17)*_xlfn.XLOOKUP(Tool_Italy!BL$4,Monetization_Factors!$A:$A,Monetization_Factors!$D:$D),"")</f>
        <v>1.111740539921586E-2</v>
      </c>
      <c r="BM17">
        <f>IFERROR((Q17+AW17+AG17)*_xlfn.XLOOKUP(Tool_Italy!BM$4,Monetization_Factors!$A:$A,Monetization_Factors!$D:$D),"")</f>
        <v>4.1772551087433711E-4</v>
      </c>
      <c r="BN17">
        <f>IFERROR((R17+AX17+AH17)*_xlfn.XLOOKUP(Tool_Italy!BN$4,Monetization_Factors!$A:$A,Monetization_Factors!$D:$D),"")</f>
        <v>5.2899063289815426E-4</v>
      </c>
      <c r="BO17">
        <f>IFERROR((S17+AY17+AI17)*_xlfn.XLOOKUP(Tool_Italy!BO$4,Monetization_Factors!$A:$A,Monetization_Factors!$D:$D),"")</f>
        <v>7.8361100923567443E-4</v>
      </c>
      <c r="BP17">
        <f>IFERROR((T17+AZ17+AJ17)*_xlfn.XLOOKUP(Tool_Italy!BP$4,Monetization_Factors!$A:$A,Monetization_Factors!$D:$D),"")</f>
        <v>8.3476408535250183E-5</v>
      </c>
      <c r="BQ17">
        <f>IFERROR((U17+BA17+AK17)*_xlfn.XLOOKUP(Tool_Italy!BQ$4,Monetization_Factors!$A:$A,Monetization_Factors!$D:$D),"")</f>
        <v>1.1039692961992795E-3</v>
      </c>
      <c r="BR17" t="str">
        <f>IFERROR((V17+BB17+AL17)*_xlfn.XLOOKUP(Tool_Italy!BR$4,Monetization_Factors!$A:$A,Monetization_Factors!$D:$D),"")</f>
        <v/>
      </c>
      <c r="BS17">
        <f>IFERROR((W17+BC17+AM17)*_xlfn.XLOOKUP(Tool_Italy!BS$4,Monetization_Factors!$A:$A,Monetization_Factors!$D:$D),"")</f>
        <v>2.5179472620446886E-4</v>
      </c>
      <c r="BT17">
        <f>IFERROR((X17+BD17+AN17)*_xlfn.XLOOKUP(Tool_Italy!BT$4,Monetization_Factors!$A:$A,Monetization_Factors!$D:$D),"")</f>
        <v>3.8760105323364509E-4</v>
      </c>
      <c r="BU17">
        <f>IFERROR((Y17+BE17+AO17)*_xlfn.XLOOKUP(Tool_Italy!BU$4,Monetization_Factors!$A:$A,Monetization_Factors!$D:$D),"")</f>
        <v>4.6540621812647058E-4</v>
      </c>
      <c r="BV17">
        <f>IFERROR((Z17+BF17+AP17)*_xlfn.XLOOKUP(Tool_Italy!BV$4,Monetization_Factors!$A:$A,Monetization_Factors!$D:$D),"")</f>
        <v>6.3177607480079667E-3</v>
      </c>
      <c r="BW17">
        <f>IFERROR((AA17+BG17+AQ17)*_xlfn.XLOOKUP(Tool_Italy!BW$4,Monetization_Factors!$A:$A,Monetization_Factors!$D:$D),"")</f>
        <v>2.0187009132903024E-6</v>
      </c>
      <c r="BX17" s="38" t="str" cm="1">
        <f t="array" ref="BX17">IFERROR(_xlfn.IFS(I17&lt;&gt;0,I17*E17,I17="",J17*E17),"")</f>
        <v/>
      </c>
      <c r="BY17" s="38">
        <f t="shared" si="2"/>
        <v>5.1838163028093596E-2</v>
      </c>
      <c r="BZ17" s="38">
        <f t="shared" si="36"/>
        <v>5.1838163028093596E-2</v>
      </c>
      <c r="CA17" s="38">
        <f t="shared" si="3"/>
        <v>9.9688775054026152E-5</v>
      </c>
      <c r="CB17">
        <f t="shared" si="4"/>
        <v>0.23466189419314287</v>
      </c>
      <c r="CC17">
        <f t="shared" si="5"/>
        <v>5.4362618460535723E-9</v>
      </c>
      <c r="CD17">
        <f t="shared" si="6"/>
        <v>6.5642573083714309E-2</v>
      </c>
      <c r="CE17">
        <f t="shared" si="7"/>
        <v>5.6303798985300009E-4</v>
      </c>
      <c r="CF17">
        <f t="shared" si="8"/>
        <v>1.1136627375516001E-8</v>
      </c>
      <c r="CG17">
        <f t="shared" si="9"/>
        <v>2.0115741601251432E-9</v>
      </c>
      <c r="CH17">
        <f t="shared" si="10"/>
        <v>4.6013535906085722E-10</v>
      </c>
      <c r="CI17">
        <f t="shared" si="11"/>
        <v>1.7897221868550003E-3</v>
      </c>
      <c r="CJ17">
        <f t="shared" si="12"/>
        <v>3.4220179390937151E-5</v>
      </c>
      <c r="CK17">
        <f t="shared" si="13"/>
        <v>2.6987482867714294E-4</v>
      </c>
      <c r="CL17">
        <f t="shared" si="14"/>
        <v>6.8156115299250006E-3</v>
      </c>
      <c r="CM17">
        <f t="shared" si="15"/>
        <v>5.1742828522251436</v>
      </c>
      <c r="CN17">
        <f t="shared" si="16"/>
        <v>1.7406765699000004</v>
      </c>
      <c r="CO17">
        <f t="shared" si="17"/>
        <v>7.3235492516142864E-2</v>
      </c>
      <c r="CP17">
        <f t="shared" si="18"/>
        <v>3.8259772339114289</v>
      </c>
      <c r="CQ17">
        <f t="shared" si="19"/>
        <v>9.6629258244660019E-7</v>
      </c>
      <c r="CR17">
        <f t="shared" si="20"/>
        <v>4.5127287344835169E-4</v>
      </c>
      <c r="CS17">
        <f t="shared" si="21"/>
        <v>1.0454349703949177E-11</v>
      </c>
      <c r="CT17">
        <f t="shared" si="22"/>
        <v>1.2623571746868138E-4</v>
      </c>
      <c r="CU17">
        <f t="shared" si="23"/>
        <v>1.0827653651019233E-6</v>
      </c>
      <c r="CV17">
        <f t="shared" si="24"/>
        <v>2.1416591106761541E-11</v>
      </c>
      <c r="CW17">
        <f t="shared" si="25"/>
        <v>3.8684118463945058E-12</v>
      </c>
      <c r="CX17">
        <f t="shared" si="26"/>
        <v>8.8487569050164851E-13</v>
      </c>
      <c r="CY17">
        <f t="shared" si="27"/>
        <v>3.441773436259616E-6</v>
      </c>
      <c r="CZ17">
        <f t="shared" si="28"/>
        <v>6.5808037290263756E-8</v>
      </c>
      <c r="DA17">
        <f t="shared" si="29"/>
        <v>5.1899005514835184E-7</v>
      </c>
      <c r="DB17">
        <f t="shared" si="30"/>
        <v>1.3106945249855771E-5</v>
      </c>
      <c r="DC17">
        <f t="shared" si="31"/>
        <v>9.9505439465868151E-3</v>
      </c>
      <c r="DD17">
        <f t="shared" si="32"/>
        <v>3.3474549421153854E-3</v>
      </c>
      <c r="DE17">
        <f t="shared" si="33"/>
        <v>1.4083748560796705E-4</v>
      </c>
      <c r="DF17">
        <f t="shared" si="34"/>
        <v>7.3576485267527478E-3</v>
      </c>
      <c r="DG17">
        <f t="shared" si="35"/>
        <v>1.8582549662434619E-9</v>
      </c>
      <c r="DH17" s="5">
        <f>IFERROR(((((L17+AB17)*(1/$H17))+AR17)/$F$2)/($B$2*('CAR.CAP_per person'!B$2)/(_xlfn.XLOOKUP($E$2,EU_countries_GDP!$A$2:$A$29,EU_countries_GDP!$E$2:$E$29))),"")</f>
        <v>2.2807828821888889E-2</v>
      </c>
      <c r="DI17" s="5">
        <f>IFERROR(((((M17+AC17)*(1/$H17))+AS17)/$F$2)/($B$2*('CAR.CAP_per person'!C$2)/(_xlfn.XLOOKUP($E$2,EU_countries_GDP!$A$2:$A$29,EU_countries_GDP!$E$2:$E$29))),"")</f>
        <v>7.2370409185220356E-6</v>
      </c>
      <c r="DJ17" s="5">
        <f>IFERROR(((((N17+AD17)*(1/$H17))+AT17)/$F$2)/($B$2*('CAR.CAP_per person'!D$2)/(_xlfn.XLOOKUP($E$2,EU_countries_GDP!$A$2:$A$29,EU_countries_GDP!$E$2:$E$29))),"")</f>
        <v>9.2035486536760325E-5</v>
      </c>
      <c r="DK17" s="5">
        <f>IFERROR(((((O17+AE17)*(1/$H17))+AU17)/$F$2)/($B$2*('CAR.CAP_per person'!E$2)/(_xlfn.XLOOKUP($E$2,EU_countries_GDP!$A$2:$A$29,EU_countries_GDP!$E$2:$E$29))),"")</f>
        <v>9.232316603818635E-4</v>
      </c>
      <c r="DL17" s="5">
        <f>IFERROR(((((P17+AF17)*(1/$H17))+AV17)/$F$2)/($B$2*('CAR.CAP_per person'!F$2)/(_xlfn.XLOOKUP($E$2,EU_countries_GDP!$A$2:$A$29,EU_countries_GDP!$E$2:$E$29))),"")</f>
        <v>8.569306996646613E-3</v>
      </c>
      <c r="DM17" s="5">
        <f>IFERROR(((((Q17+AG17)*(1/$H17))+AW17)/$F$2)/($B$2*('CAR.CAP_per person'!G$2)/(_xlfn.XLOOKUP($E$2,EU_countries_GDP!$A$2:$A$29,EU_countries_GDP!$E$2:$E$29))),"")</f>
        <v>1.4245263188110899E-3</v>
      </c>
      <c r="DN17" s="5">
        <f>IFERROR(((((R17+AH17)*(1/$H17))+AX17)/$F$2)/($B$2*('CAR.CAP_per person'!H$2)/(_xlfn.XLOOKUP($E$2,EU_countries_GDP!$A$2:$A$29,EU_countries_GDP!$E$2:$E$29))),"")</f>
        <v>6.1473353306863934E-5</v>
      </c>
      <c r="DO17" s="5">
        <f>IFERROR(((((S17+AI17)*(1/$H17))+AY17)/$F$2)/($B$2*('CAR.CAP_per person'!I$2)/(_xlfn.XLOOKUP($E$2,EU_countries_GDP!$A$2:$A$29,EU_countries_GDP!$E$2:$E$29))),"")</f>
        <v>5.9627738431858042E-4</v>
      </c>
      <c r="DP17" s="5">
        <f>IFERROR(((((T17+AJ17)*(1/$H17))+AZ17)/$F$2)/($B$2*('CAR.CAP_per person'!J$2)/(_xlfn.XLOOKUP($E$2,EU_countries_GDP!$A$2:$A$29,EU_countries_GDP!$E$2:$E$29))),"")</f>
        <v>4.1759539670639277E-3</v>
      </c>
      <c r="DQ17" s="5">
        <f>IFERROR(((((U17+AK17)*(1/$H17))+BA17)/$F$2)/($B$2*('CAR.CAP_per person'!K$2)/(_xlfn.XLOOKUP($E$2,EU_countries_GDP!$A$2:$A$29,EU_countries_GDP!$E$2:$E$29))),"")</f>
        <v>8.3933304405776237E-4</v>
      </c>
      <c r="DR17" s="5">
        <f>IFERROR(((((V17+AL17)*(1/$H17))+BB17)/$F$2)/($B$2*('CAR.CAP_per person'!L$2)/(_xlfn.XLOOKUP($E$2,EU_countries_GDP!$A$2:$A$29,EU_countries_GDP!$E$2:$E$29))),"")</f>
        <v>2.9914294206386568E-4</v>
      </c>
      <c r="DS17" s="5">
        <f>IFERROR(((((W17+AM17)*(1/$H17))+BC17)/$F$2)/($B$2*('CAR.CAP_per person'!M$2)/(_xlfn.XLOOKUP($E$2,EU_countries_GDP!$A$2:$A$29,EU_countries_GDP!$E$2:$E$29))),"")</f>
        <v>8.1480707332948418E-3</v>
      </c>
      <c r="DT17" s="5">
        <f>IFERROR(((((X17+AN17)*(1/$H17))+BD17)/$F$2)/($B$2*('CAR.CAP_per person'!N$2)/(_xlfn.XLOOKUP($E$2,EU_countries_GDP!$A$2:$A$29,EU_countries_GDP!$E$2:$E$29))),"")</f>
        <v>8.7496095410684691E-2</v>
      </c>
      <c r="DU17" s="5">
        <f>IFERROR(((((Y17+AO17)*(1/$H17))+BE17)/$F$2)/($B$2*('CAR.CAP_per person'!O$2)/(_xlfn.XLOOKUP($E$2,EU_countries_GDP!$A$2:$A$29,EU_countries_GDP!$E$2:$E$29))),"")</f>
        <v>2.7844772729996946E-4</v>
      </c>
      <c r="DV17" s="5">
        <f>IFERROR(((((Z17+AP17)*(1/$H17))+BF17)/$F$2)/($B$2*('CAR.CAP_per person'!P$2)/(_xlfn.XLOOKUP($E$2,EU_countries_GDP!$A$2:$A$29,EU_countries_GDP!$E$2:$E$29))),"")</f>
        <v>1.2159265402548204E-2</v>
      </c>
      <c r="DW17" s="5">
        <f>IFERROR(((((AA17+AQ17)*(1/$H17))+BG17)/$F$2)/($B$2*('CAR.CAP_per person'!Q$2)/(_xlfn.XLOOKUP($E$2,EU_countries_GDP!$A$2:$A$29,EU_countries_GDP!$E$2:$E$29))),"")</f>
        <v>3.0974462604246031E-3</v>
      </c>
    </row>
    <row r="18" spans="1:127">
      <c r="A18" t="s">
        <v>240</v>
      </c>
      <c r="B18" t="str">
        <f>_xlfn.XLOOKUP(D18,Table5[Ingredient],Table5[Category],"",FALSE)</f>
        <v>Dairy products</v>
      </c>
      <c r="C18" s="33" t="s">
        <v>177</v>
      </c>
      <c r="D18" s="33" t="s">
        <v>184</v>
      </c>
      <c r="E18" s="33">
        <v>0.17390000000000003</v>
      </c>
      <c r="F18" s="33" t="s">
        <v>189</v>
      </c>
      <c r="G18" s="33" t="s">
        <v>180</v>
      </c>
      <c r="H18" s="91">
        <f>Dataset_IT!L15</f>
        <v>0.14542141781952239</v>
      </c>
      <c r="I18" s="33"/>
      <c r="J18" s="37">
        <f>IFERROR(INDEX('AveragePrices&amp;Codes'!G:AG, MATCH($D18, 'AveragePrices&amp;Codes'!$A:$A, 0), MATCH(Tool_Italy!$E$2, 'AveragePrices&amp;Codes'!$G$1:$AG$1, 0)),"")</f>
        <v>5.7575902499999998</v>
      </c>
      <c r="K18" s="37">
        <f>IFERROR(E18/(_xlfn.XLOOKUP(A18,Dataset_IT!$Q$2:$Q$9,Dataset_IT!$R$2:$R$9)),"")</f>
        <v>2.5573529411764711E-3</v>
      </c>
      <c r="L18">
        <f>IFERROR(IF($F18="Raw",_xlfn.XLOOKUP(_xlfn.XLOOKUP(Tool_Italy!$D18,'AveragePrices&amp;Codes'!$A:$A,'AveragePrices&amp;Codes'!$B:$B),AGRIBALYSE_Raw!$B:$B,AGRIBALYSE_Raw!O:O)*$E18,_xlfn.XLOOKUP(_xlfn.XLOOKUP(Tool_Italy!$D18,'AveragePrices&amp;Codes'!$A:$A,'AveragePrices&amp;Codes'!$B:$B),AGRIBALYSE_Cooked!$C:$C,AGRIBALYSE_Cooked!P:P)*$E18),"")</f>
        <v>1.38154656754</v>
      </c>
      <c r="M18">
        <f>IFERROR(IF($F18="Raw",_xlfn.XLOOKUP(_xlfn.XLOOKUP(Tool_Italy!$D18,'AveragePrices&amp;Codes'!$A:$A,'AveragePrices&amp;Codes'!$B:$B),AGRIBALYSE_Raw!$B:$B,AGRIBALYSE_Raw!P:P)*$E18,_xlfn.XLOOKUP(_xlfn.XLOOKUP(Tool_Italy!$D18,'AveragePrices&amp;Codes'!$A:$A,'AveragePrices&amp;Codes'!$B:$B),AGRIBALYSE_Cooked!$C:$C,AGRIBALYSE_Cooked!Q:Q)*$E18),"")</f>
        <v>1.1980938057900002E-8</v>
      </c>
      <c r="N18">
        <f>IFERROR(IF($F18="Raw",_xlfn.XLOOKUP(_xlfn.XLOOKUP(Tool_Italy!$D18,'AveragePrices&amp;Codes'!$A:$A,'AveragePrices&amp;Codes'!$B:$B),AGRIBALYSE_Raw!$B:$B,AGRIBALYSE_Raw!Q:Q)*$E18,_xlfn.XLOOKUP(_xlfn.XLOOKUP(Tool_Italy!$D18,'AveragePrices&amp;Codes'!$A:$A,'AveragePrices&amp;Codes'!$B:$B),AGRIBALYSE_Cooked!$C:$C,AGRIBALYSE_Cooked!R:R)*$E18),"")</f>
        <v>0.12327969593800001</v>
      </c>
      <c r="O18">
        <f>IFERROR(IF($F18="Raw",_xlfn.XLOOKUP(_xlfn.XLOOKUP(Tool_Italy!$D18,'AveragePrices&amp;Codes'!$A:$A,'AveragePrices&amp;Codes'!$B:$B),AGRIBALYSE_Raw!$B:$B,AGRIBALYSE_Raw!R:R)*$E18,_xlfn.XLOOKUP(_xlfn.XLOOKUP(Tool_Italy!$D18,'AveragePrices&amp;Codes'!$A:$A,'AveragePrices&amp;Codes'!$B:$B),AGRIBALYSE_Cooked!$C:$C,AGRIBALYSE_Cooked!S:S)*$E18),"")</f>
        <v>2.4405515536000005E-3</v>
      </c>
      <c r="P18">
        <f>IFERROR(IF($F18="Raw",_xlfn.XLOOKUP(_xlfn.XLOOKUP(Tool_Italy!$D18,'AveragePrices&amp;Codes'!$A:$A,'AveragePrices&amp;Codes'!$B:$B),AGRIBALYSE_Raw!$B:$B,AGRIBALYSE_Raw!S:S)*$E18,_xlfn.XLOOKUP(_xlfn.XLOOKUP(Tool_Italy!$D18,'AveragePrices&amp;Codes'!$A:$A,'AveragePrices&amp;Codes'!$B:$B),AGRIBALYSE_Cooked!$C:$C,AGRIBALYSE_Cooked!T:T)*$E18),"")</f>
        <v>1.2269483893600002E-7</v>
      </c>
      <c r="Q18">
        <f>IFERROR(IF($F18="Raw",_xlfn.XLOOKUP(_xlfn.XLOOKUP(Tool_Italy!$D18,'AveragePrices&amp;Codes'!$A:$A,'AveragePrices&amp;Codes'!$B:$B),AGRIBALYSE_Raw!$B:$B,AGRIBALYSE_Raw!T:T)*$E18,_xlfn.XLOOKUP(_xlfn.XLOOKUP(Tool_Italy!$D18,'AveragePrices&amp;Codes'!$A:$A,'AveragePrices&amp;Codes'!$B:$B),AGRIBALYSE_Cooked!$C:$C,AGRIBALYSE_Cooked!U:U)*$E18),"")</f>
        <v>1.7219951363300004E-8</v>
      </c>
      <c r="R18">
        <f>IFERROR(IF($F18="Raw",_xlfn.XLOOKUP(_xlfn.XLOOKUP(Tool_Italy!$D18,'AveragePrices&amp;Codes'!$A:$A,'AveragePrices&amp;Codes'!$B:$B),AGRIBALYSE_Raw!$B:$B,AGRIBALYSE_Raw!U:U)*$E18,_xlfn.XLOOKUP(_xlfn.XLOOKUP(Tool_Italy!$D18,'AveragePrices&amp;Codes'!$A:$A,'AveragePrices&amp;Codes'!$B:$B),AGRIBALYSE_Cooked!$C:$C,AGRIBALYSE_Cooked!V:V)*$E18),"")</f>
        <v>6.7592535397000013E-10</v>
      </c>
      <c r="S18">
        <f>IFERROR(IF($F18="Raw",_xlfn.XLOOKUP(_xlfn.XLOOKUP(Tool_Italy!$D18,'AveragePrices&amp;Codes'!$A:$A,'AveragePrices&amp;Codes'!$B:$B),AGRIBALYSE_Raw!$B:$B,AGRIBALYSE_Raw!V:V)*$E18,_xlfn.XLOOKUP(_xlfn.XLOOKUP(Tool_Italy!$D18,'AveragePrices&amp;Codes'!$A:$A,'AveragePrices&amp;Codes'!$B:$B),AGRIBALYSE_Cooked!$C:$C,AGRIBALYSE_Cooked!W:W)*$E18),"")</f>
        <v>1.7620560098000001E-2</v>
      </c>
      <c r="T18">
        <f>IFERROR(IF($F18="Raw",_xlfn.XLOOKUP(_xlfn.XLOOKUP(Tool_Italy!$D18,'AveragePrices&amp;Codes'!$A:$A,'AveragePrices&amp;Codes'!$B:$B),AGRIBALYSE_Raw!$B:$B,AGRIBALYSE_Raw!W:W)*$E18,_xlfn.XLOOKUP(_xlfn.XLOOKUP(Tool_Italy!$D18,'AveragePrices&amp;Codes'!$A:$A,'AveragePrices&amp;Codes'!$B:$B),AGRIBALYSE_Cooked!$C:$C,AGRIBALYSE_Cooked!X:X)*$E18),"")</f>
        <v>9.7095051238000013E-5</v>
      </c>
      <c r="U18">
        <f>IFERROR(IF($F18="Raw",_xlfn.XLOOKUP(_xlfn.XLOOKUP(Tool_Italy!$D18,'AveragePrices&amp;Codes'!$A:$A,'AveragePrices&amp;Codes'!$B:$B),AGRIBALYSE_Raw!$B:$B,AGRIBALYSE_Raw!X:X)*$E18,_xlfn.XLOOKUP(_xlfn.XLOOKUP(Tool_Italy!$D18,'AveragePrices&amp;Codes'!$A:$A,'AveragePrices&amp;Codes'!$B:$B),AGRIBALYSE_Cooked!$C:$C,AGRIBALYSE_Cooked!Y:Y)*$E18),"")</f>
        <v>4.7150112172000009E-3</v>
      </c>
      <c r="V18">
        <f>IFERROR(IF($F18="Raw",_xlfn.XLOOKUP(_xlfn.XLOOKUP(Tool_Italy!$D18,'AveragePrices&amp;Codes'!$A:$A,'AveragePrices&amp;Codes'!$B:$B),AGRIBALYSE_Raw!$B:$B,AGRIBALYSE_Raw!Y:Y)*$E18,_xlfn.XLOOKUP(_xlfn.XLOOKUP(Tool_Italy!$D18,'AveragePrices&amp;Codes'!$A:$A,'AveragePrices&amp;Codes'!$B:$B),AGRIBALYSE_Cooked!$C:$C,AGRIBALYSE_Cooked!Z:Z)*$E18),"")</f>
        <v>7.651248200300001E-2</v>
      </c>
      <c r="W18">
        <f>IFERROR(IF($F18="Raw",_xlfn.XLOOKUP(_xlfn.XLOOKUP(Tool_Italy!$D18,'AveragePrices&amp;Codes'!$A:$A,'AveragePrices&amp;Codes'!$B:$B),AGRIBALYSE_Raw!$B:$B,AGRIBALYSE_Raw!Z:Z)*$E18,_xlfn.XLOOKUP(_xlfn.XLOOKUP(Tool_Italy!$D18,'AveragePrices&amp;Codes'!$A:$A,'AveragePrices&amp;Codes'!$B:$B),AGRIBALYSE_Cooked!$C:$C,AGRIBALYSE_Cooked!AA:AA)*$E18),"")</f>
        <v>17.525101866600004</v>
      </c>
      <c r="X18">
        <f>IFERROR(IF($F18="Raw",_xlfn.XLOOKUP(_xlfn.XLOOKUP(Tool_Italy!$D18,'AveragePrices&amp;Codes'!$A:$A,'AveragePrices&amp;Codes'!$B:$B),AGRIBALYSE_Raw!$B:$B,AGRIBALYSE_Raw!AA:AA)*$E18,_xlfn.XLOOKUP(_xlfn.XLOOKUP(Tool_Italy!$D18,'AveragePrices&amp;Codes'!$A:$A,'AveragePrices&amp;Codes'!$B:$B),AGRIBALYSE_Cooked!$C:$C,AGRIBALYSE_Cooked!AB:AB)*$E18),"")</f>
        <v>68.900529464000016</v>
      </c>
      <c r="Y18">
        <f>IFERROR(IF($F18="Raw",_xlfn.XLOOKUP(_xlfn.XLOOKUP(Tool_Italy!$D18,'AveragePrices&amp;Codes'!$A:$A,'AveragePrices&amp;Codes'!$B:$B),AGRIBALYSE_Raw!$B:$B,AGRIBALYSE_Raw!AB:AB)*$E18,_xlfn.XLOOKUP(_xlfn.XLOOKUP(Tool_Italy!$D18,'AveragePrices&amp;Codes'!$A:$A,'AveragePrices&amp;Codes'!$B:$B),AGRIBALYSE_Cooked!$C:$C,AGRIBALYSE_Cooked!AC:AC)*$E18),"")</f>
        <v>0.15056032278100004</v>
      </c>
      <c r="Z18">
        <f>IFERROR(IF($F18="Raw",_xlfn.XLOOKUP(_xlfn.XLOOKUP(Tool_Italy!$D18,'AveragePrices&amp;Codes'!$A:$A,'AveragePrices&amp;Codes'!$B:$B),AGRIBALYSE_Raw!$B:$B,AGRIBALYSE_Raw!AC:AC)*$E18,_xlfn.XLOOKUP(_xlfn.XLOOKUP(Tool_Italy!$D18,'AveragePrices&amp;Codes'!$A:$A,'AveragePrices&amp;Codes'!$B:$B),AGRIBALYSE_Cooked!$C:$C,AGRIBALYSE_Cooked!AD:AD)*$E18),"")</f>
        <v>5.6132812332000004</v>
      </c>
      <c r="AA18">
        <f>IFERROR(IF($F18="Raw",_xlfn.XLOOKUP(_xlfn.XLOOKUP(Tool_Italy!$D18,'AveragePrices&amp;Codes'!$A:$A,'AveragePrices&amp;Codes'!$B:$B),AGRIBALYSE_Raw!$B:$B,AGRIBALYSE_Raw!AD:AD)*$E18,_xlfn.XLOOKUP(_xlfn.XLOOKUP(Tool_Italy!$D18,'AveragePrices&amp;Codes'!$A:$A,'AveragePrices&amp;Codes'!$B:$B),AGRIBALYSE_Cooked!$C:$C,AGRIBALYSE_Cooked!AE:AE)*$E18),"")</f>
        <v>2.9694727511000008E-6</v>
      </c>
      <c r="AB18" cm="1">
        <f t="array" ref="AB18">IFERROR(_xlfn.XLOOKUP(Tool_Italy!$F18&amp;$E$2,'Cooking methods'!$A:$A&amp;'Cooking methods'!$B:$B,'Cooking methods'!C:C)*$E18,"")</f>
        <v>0</v>
      </c>
      <c r="AC18" cm="1">
        <f t="array" ref="AC18">IFERROR(_xlfn.XLOOKUP(Tool_Italy!$F18&amp;$E$2,'Cooking methods'!$A:$A&amp;'Cooking methods'!$B:$B,'Cooking methods'!D:D)*$E18,"")</f>
        <v>0</v>
      </c>
      <c r="AD18" cm="1">
        <f t="array" ref="AD18">IFERROR(_xlfn.XLOOKUP(Tool_Italy!$F18&amp;$E$2,'Cooking methods'!$A:$A&amp;'Cooking methods'!$B:$B,'Cooking methods'!E:E)*$E18,"")</f>
        <v>0</v>
      </c>
      <c r="AE18" cm="1">
        <f t="array" ref="AE18">IFERROR(_xlfn.XLOOKUP(Tool_Italy!$F18&amp;$E$2,'Cooking methods'!$A:$A&amp;'Cooking methods'!$B:$B,'Cooking methods'!F:F)*$E18,"")</f>
        <v>0</v>
      </c>
      <c r="AF18" cm="1">
        <f t="array" ref="AF18">IFERROR(_xlfn.XLOOKUP(Tool_Italy!$F18&amp;$E$2,'Cooking methods'!$A:$A&amp;'Cooking methods'!$B:$B,'Cooking methods'!G:G)*$E18,"")</f>
        <v>0</v>
      </c>
      <c r="AG18" cm="1">
        <f t="array" ref="AG18">IFERROR(_xlfn.XLOOKUP(Tool_Italy!$F18&amp;$E$2,'Cooking methods'!$A:$A&amp;'Cooking methods'!$B:$B,'Cooking methods'!H:H)*$E18,"")</f>
        <v>0</v>
      </c>
      <c r="AH18" cm="1">
        <f t="array" ref="AH18">IFERROR(_xlfn.XLOOKUP(Tool_Italy!$F18&amp;$E$2,'Cooking methods'!$A:$A&amp;'Cooking methods'!$B:$B,'Cooking methods'!I:I)*$E18,"")</f>
        <v>0</v>
      </c>
      <c r="AI18" cm="1">
        <f t="array" ref="AI18">IFERROR(_xlfn.XLOOKUP(Tool_Italy!$F18&amp;$E$2,'Cooking methods'!$A:$A&amp;'Cooking methods'!$B:$B,'Cooking methods'!J:J)*$E18,"")</f>
        <v>0</v>
      </c>
      <c r="AJ18" cm="1">
        <f t="array" ref="AJ18">IFERROR(_xlfn.XLOOKUP(Tool_Italy!$F18&amp;$E$2,'Cooking methods'!$A:$A&amp;'Cooking methods'!$B:$B,'Cooking methods'!K:K)*$E18,"")</f>
        <v>0</v>
      </c>
      <c r="AK18" cm="1">
        <f t="array" ref="AK18">IFERROR(_xlfn.XLOOKUP(Tool_Italy!$F18&amp;$E$2,'Cooking methods'!$A:$A&amp;'Cooking methods'!$B:$B,'Cooking methods'!L:L)*$E18,"")</f>
        <v>0</v>
      </c>
      <c r="AL18" cm="1">
        <f t="array" ref="AL18">IFERROR(_xlfn.XLOOKUP(Tool_Italy!$F18&amp;$E$2,'Cooking methods'!$A:$A&amp;'Cooking methods'!$B:$B,'Cooking methods'!M:M)*$E18,"")</f>
        <v>0</v>
      </c>
      <c r="AM18" cm="1">
        <f t="array" ref="AM18">IFERROR(_xlfn.XLOOKUP(Tool_Italy!$F18&amp;$E$2,'Cooking methods'!$A:$A&amp;'Cooking methods'!$B:$B,'Cooking methods'!N:N)*$E18,"")</f>
        <v>0</v>
      </c>
      <c r="AN18" cm="1">
        <f t="array" ref="AN18">IFERROR(_xlfn.XLOOKUP(Tool_Italy!$F18&amp;$E$2,'Cooking methods'!$A:$A&amp;'Cooking methods'!$B:$B,'Cooking methods'!O:O)*$E18,"")</f>
        <v>0</v>
      </c>
      <c r="AO18" cm="1">
        <f t="array" ref="AO18">IFERROR(_xlfn.XLOOKUP(Tool_Italy!$F18&amp;$E$2,'Cooking methods'!$A:$A&amp;'Cooking methods'!$B:$B,'Cooking methods'!P:P)*$E18,"")</f>
        <v>0</v>
      </c>
      <c r="AP18" cm="1">
        <f t="array" ref="AP18">IFERROR(_xlfn.XLOOKUP(Tool_Italy!$F18&amp;$E$2,'Cooking methods'!$A:$A&amp;'Cooking methods'!$B:$B,'Cooking methods'!Q:Q)*$E18,"")</f>
        <v>0</v>
      </c>
      <c r="AQ18" cm="1">
        <f t="array" ref="AQ18">IFERROR(_xlfn.XLOOKUP(Tool_Italy!$F18&amp;$E$2,'Cooking methods'!$A:$A&amp;'Cooking methods'!$B:$B,'Cooking methods'!R:R)*$E18,"")</f>
        <v>0</v>
      </c>
      <c r="AR18" cm="1">
        <f t="array" ref="AR18">IFERROR(_xlfn.XLOOKUP(Tool_Italy!$G18&amp;$E$2,'Waste management'!$A:$A&amp;'Waste management'!$B:$B,'Waste management'!C:C)*$E18,"")</f>
        <v>1.0000989000000002E-2</v>
      </c>
      <c r="AS18" cm="1">
        <f t="array" ref="AS18">IFERROR(_xlfn.XLOOKUP(Tool_Italy!$G18&amp;$E$2,'Waste management'!$A:$A&amp;'Waste management'!$B:$B,'Waste management'!D:D)*$E18,"")</f>
        <v>7.1859479700000017E-11</v>
      </c>
      <c r="AT18" cm="1">
        <f t="array" ref="AT18">IFERROR(_xlfn.XLOOKUP(Tool_Italy!$G18&amp;$E$2,'Waste management'!$A:$A&amp;'Waste management'!$B:$B,'Waste management'!E:E)*$E18,"")</f>
        <v>1.5303200000000002E-4</v>
      </c>
      <c r="AU18" cm="1">
        <f t="array" ref="AU18">IFERROR(_xlfn.XLOOKUP(Tool_Italy!$G18&amp;$E$2,'Waste management'!$A:$A&amp;'Waste management'!$B:$B,'Waste management'!F:F)*$E18,"")</f>
        <v>2.2607000000000002E-5</v>
      </c>
      <c r="AV18" cm="1">
        <f t="array" ref="AV18">IFERROR(_xlfn.XLOOKUP(Tool_Italy!$G18&amp;$E$2,'Waste management'!$A:$A&amp;'Waste management'!$B:$B,'Waste management'!G:G)*$E18,"")</f>
        <v>2.0208223400000001E-9</v>
      </c>
      <c r="AW18" cm="1">
        <f t="array" ref="AW18">IFERROR(_xlfn.XLOOKUP(Tool_Italy!$G18&amp;$E$2,'Waste management'!$A:$A&amp;'Waste management'!$B:$B,'Waste management'!H:H)*$E18,"")</f>
        <v>6.6031742900000011E-11</v>
      </c>
      <c r="AX18" cm="1">
        <f t="array" ref="AX18">IFERROR(_xlfn.XLOOKUP(Tool_Italy!$G18&amp;$E$2,'Waste management'!$A:$A&amp;'Waste management'!$B:$B,'Waste management'!I:I)*$E18,"")</f>
        <v>4.7184460900000005E-11</v>
      </c>
      <c r="AY18" cm="1">
        <f t="array" ref="AY18">IFERROR(_xlfn.XLOOKUP(Tool_Italy!$G18&amp;$E$2,'Waste management'!$A:$A&amp;'Waste management'!$B:$B,'Waste management'!J:J)*$E18,"")</f>
        <v>3.843190000000001E-4</v>
      </c>
      <c r="AZ18" cm="1">
        <f t="array" ref="AZ18">IFERROR(_xlfn.XLOOKUP(Tool_Italy!$G18&amp;$E$2,'Waste management'!$A:$A&amp;'Waste management'!$B:$B,'Waste management'!K:K)*$E18,"")</f>
        <v>6.1762845700000013E-7</v>
      </c>
      <c r="BA18" cm="1">
        <f t="array" ref="BA18">IFERROR(_xlfn.XLOOKUP(Tool_Italy!$G18&amp;$E$2,'Waste management'!$A:$A&amp;'Waste management'!$B:$B,'Waste management'!L:L)*$E18,"")</f>
        <v>1.6931634380000002E-5</v>
      </c>
      <c r="BB18" cm="1">
        <f t="array" ref="BB18">IFERROR(_xlfn.XLOOKUP(Tool_Italy!$G18&amp;$E$2,'Waste management'!$A:$A&amp;'Waste management'!$B:$B,'Waste management'!M:M)*$E18,"")</f>
        <v>1.6955250000000002E-3</v>
      </c>
      <c r="BC18" cm="1">
        <f t="array" ref="BC18">IFERROR(_xlfn.XLOOKUP(Tool_Italy!$G18&amp;$E$2,'Waste management'!$A:$A&amp;'Waste management'!$B:$B,'Waste management'!N:N)*$E18,"")</f>
        <v>1.4564264120000003</v>
      </c>
      <c r="BD18" cm="1">
        <f t="array" ref="BD18">IFERROR(_xlfn.XLOOKUP(Tool_Italy!$G18&amp;$E$2,'Waste management'!$A:$A&amp;'Waste management'!$B:$B,'Waste management'!O:O)*$E18,"")</f>
        <v>9.4702462000000001E-2</v>
      </c>
      <c r="BE18" cm="1">
        <f t="array" ref="BE18">IFERROR(_xlfn.XLOOKUP(Tool_Italy!$G18&amp;$E$2,'Waste management'!$A:$A&amp;'Waste management'!$B:$B,'Waste management'!P:P)*$E18,"")</f>
        <v>1.9894160000000004E-3</v>
      </c>
      <c r="BF18" cm="1">
        <f t="array" ref="BF18">IFERROR(_xlfn.XLOOKUP(Tool_Italy!$G18&amp;$E$2,'Waste management'!$A:$A&amp;'Waste management'!$B:$B,'Waste management'!Q:Q)*$E18,"")</f>
        <v>6.2624868000000014E-2</v>
      </c>
      <c r="BG18" cm="1">
        <f t="array" ref="BG18">IFERROR(_xlfn.XLOOKUP(Tool_Italy!$G18&amp;$E$2,'Waste management'!$A:$A&amp;'Waste management'!$B:$B,'Waste management'!R:R)*$E18,"")</f>
        <v>1.9446367500000004E-8</v>
      </c>
      <c r="BH18">
        <f>IFERROR((L18+AR18+AB18)*_xlfn.XLOOKUP(Tool_Italy!BH$4,Monetization_Factors!$A:$A,Monetization_Factors!$D:$D),"")</f>
        <v>0.18104154822243282</v>
      </c>
      <c r="BI18">
        <f>IFERROR((M18+AS18+AC18)*_xlfn.XLOOKUP(Tool_Italy!BI$4,Monetization_Factors!$A:$A,Monetization_Factors!$D:$D),"")</f>
        <v>4.8248598450715835E-7</v>
      </c>
      <c r="BJ18">
        <f>IFERROR((N18+AT18+AD18)*_xlfn.XLOOKUP(Tool_Italy!BJ$4,Monetization_Factors!$A:$A,Monetization_Factors!$D:$D),"")</f>
        <v>1.883809664053501E-4</v>
      </c>
      <c r="BK18">
        <f>IFERROR((O18+AU18+AE18)*_xlfn.XLOOKUP(Tool_Italy!BK$4,Monetization_Factors!$A:$A,Monetization_Factors!$D:$D),"")</f>
        <v>3.7284180446188571E-3</v>
      </c>
      <c r="BL18">
        <f>IFERROR((P18+AV18+AF18)*_xlfn.XLOOKUP(Tool_Italy!BL$4,Monetization_Factors!$A:$A,Monetization_Factors!$D:$D),"")</f>
        <v>0.12450040028140358</v>
      </c>
      <c r="BM18">
        <f>IFERROR((Q18+AW18+AG18)*_xlfn.XLOOKUP(Tool_Italy!BM$4,Monetization_Factors!$A:$A,Monetization_Factors!$D:$D),"")</f>
        <v>3.5896246169484199E-3</v>
      </c>
      <c r="BN18">
        <f>IFERROR((R18+AX18+AH18)*_xlfn.XLOOKUP(Tool_Italy!BN$4,Monetization_Factors!$A:$A,Monetization_Factors!$D:$D),"")</f>
        <v>8.3131693987541797E-4</v>
      </c>
      <c r="BO18">
        <f>IFERROR((S18+AY18+AI18)*_xlfn.XLOOKUP(Tool_Italy!BO$4,Monetization_Factors!$A:$A,Monetization_Factors!$D:$D),"")</f>
        <v>7.8832466763698612E-3</v>
      </c>
      <c r="BP18">
        <f>IFERROR((T18+AZ18+AJ18)*_xlfn.XLOOKUP(Tool_Italy!BP$4,Monetization_Factors!$A:$A,Monetization_Factors!$D:$D),"")</f>
        <v>2.3835946258815005E-4</v>
      </c>
      <c r="BQ18">
        <f>IFERROR((U18+BA18+AK18)*_xlfn.XLOOKUP(Tool_Italy!BQ$4,Monetization_Factors!$A:$A,Monetization_Factors!$D:$D),"")</f>
        <v>1.9356824217806073E-2</v>
      </c>
      <c r="BR18" t="str">
        <f>IFERROR((V18+BB18+AL18)*_xlfn.XLOOKUP(Tool_Italy!BR$4,Monetization_Factors!$A:$A,Monetization_Factors!$D:$D),"")</f>
        <v/>
      </c>
      <c r="BS18">
        <f>IFERROR((W18+BC18+AM18)*_xlfn.XLOOKUP(Tool_Italy!BS$4,Monetization_Factors!$A:$A,Monetization_Factors!$D:$D),"")</f>
        <v>9.236929739542786E-4</v>
      </c>
      <c r="BT18">
        <f>IFERROR((X18+BD18+AN18)*_xlfn.XLOOKUP(Tool_Italy!BT$4,Monetization_Factors!$A:$A,Monetization_Factors!$D:$D),"")</f>
        <v>1.5363350679301412E-2</v>
      </c>
      <c r="BU18">
        <f>IFERROR((Y18+BE18+AO18)*_xlfn.XLOOKUP(Tool_Italy!BU$4,Monetization_Factors!$A:$A,Monetization_Factors!$D:$D),"")</f>
        <v>9.6944247335534238E-4</v>
      </c>
      <c r="BV18">
        <f>IFERROR((Z18+BF18+AP18)*_xlfn.XLOOKUP(Tool_Italy!BV$4,Monetization_Factors!$A:$A,Monetization_Factors!$D:$D),"")</f>
        <v>9.3725118010909818E-3</v>
      </c>
      <c r="BW18">
        <f>IFERROR((AA18+BG18+AQ18)*_xlfn.XLOOKUP(Tool_Italy!BW$4,Monetization_Factors!$A:$A,Monetization_Factors!$D:$D),"")</f>
        <v>6.2442099464238703E-6</v>
      </c>
      <c r="BX18" s="38" cm="1">
        <f t="array" ref="BX18">IFERROR(_xlfn.IFS(I18&lt;&gt;0,I18*E18,I18="",J18*E18),"")</f>
        <v>1.001244944475</v>
      </c>
      <c r="BY18" s="38">
        <f t="shared" si="2"/>
        <v>0.34863701983427536</v>
      </c>
      <c r="BZ18" s="38">
        <f t="shared" si="36"/>
        <v>1.3498819643092754</v>
      </c>
      <c r="CA18" s="38">
        <f t="shared" si="3"/>
        <v>6.7045580737360648E-4</v>
      </c>
      <c r="CB18">
        <f t="shared" si="4"/>
        <v>1.39154755654</v>
      </c>
      <c r="CC18">
        <f t="shared" si="5"/>
        <v>1.2052797537600003E-8</v>
      </c>
      <c r="CD18">
        <f t="shared" si="6"/>
        <v>0.123432727938</v>
      </c>
      <c r="CE18">
        <f t="shared" si="7"/>
        <v>2.4631585536000005E-3</v>
      </c>
      <c r="CF18">
        <f t="shared" si="8"/>
        <v>1.2471566127600003E-7</v>
      </c>
      <c r="CG18">
        <f t="shared" si="9"/>
        <v>1.7285983106200003E-8</v>
      </c>
      <c r="CH18">
        <f t="shared" si="10"/>
        <v>7.2310981487000009E-10</v>
      </c>
      <c r="CI18">
        <f t="shared" si="11"/>
        <v>1.8004879098000002E-2</v>
      </c>
      <c r="CJ18">
        <f t="shared" si="12"/>
        <v>9.771267969500002E-5</v>
      </c>
      <c r="CK18">
        <f t="shared" si="13"/>
        <v>4.7319428515800012E-3</v>
      </c>
      <c r="CL18">
        <f t="shared" si="14"/>
        <v>7.8208007003000013E-2</v>
      </c>
      <c r="CM18">
        <f t="shared" si="15"/>
        <v>18.981528278600003</v>
      </c>
      <c r="CN18">
        <f t="shared" si="16"/>
        <v>68.995231926000017</v>
      </c>
      <c r="CO18">
        <f t="shared" si="17"/>
        <v>0.15254973878100003</v>
      </c>
      <c r="CP18">
        <f t="shared" si="18"/>
        <v>5.6759061012000007</v>
      </c>
      <c r="CQ18">
        <f t="shared" si="19"/>
        <v>2.9889191186000009E-6</v>
      </c>
      <c r="CR18">
        <f t="shared" si="20"/>
        <v>2.6760529933461535E-3</v>
      </c>
      <c r="CS18">
        <f t="shared" si="21"/>
        <v>2.317845680307693E-11</v>
      </c>
      <c r="CT18">
        <f t="shared" si="22"/>
        <v>2.3737063065000001E-4</v>
      </c>
      <c r="CU18">
        <f t="shared" si="23"/>
        <v>4.7368433723076935E-6</v>
      </c>
      <c r="CV18">
        <f t="shared" si="24"/>
        <v>2.3983781014615391E-10</v>
      </c>
      <c r="CW18">
        <f t="shared" si="25"/>
        <v>3.3242275204230772E-11</v>
      </c>
      <c r="CX18">
        <f t="shared" si="26"/>
        <v>1.3905957978269232E-12</v>
      </c>
      <c r="CY18">
        <f t="shared" si="27"/>
        <v>3.4624767496153849E-5</v>
      </c>
      <c r="CZ18">
        <f t="shared" si="28"/>
        <v>1.8790899941346157E-7</v>
      </c>
      <c r="DA18">
        <f t="shared" si="29"/>
        <v>9.09989009919231E-6</v>
      </c>
      <c r="DB18">
        <f t="shared" si="30"/>
        <v>1.5040001346730772E-4</v>
      </c>
      <c r="DC18">
        <f t="shared" si="31"/>
        <v>3.65029389973077E-2</v>
      </c>
      <c r="DD18">
        <f t="shared" si="32"/>
        <v>0.13268313831923081</v>
      </c>
      <c r="DE18">
        <f t="shared" si="33"/>
        <v>2.9336488227115393E-4</v>
      </c>
      <c r="DF18">
        <f t="shared" si="34"/>
        <v>1.0915204040769233E-2</v>
      </c>
      <c r="DG18">
        <f t="shared" si="35"/>
        <v>5.7479213819230788E-9</v>
      </c>
      <c r="DH18" s="5">
        <f>IFERROR(((((L18+AB18)*(1/$H18))+AR18)/$F$2)/($B$2*('CAR.CAP_per person'!B$2)/(_xlfn.XLOOKUP($E$2,EU_countries_GDP!$A$2:$A$29,EU_countries_GDP!$E$2:$E$29))),"")</f>
        <v>0.15090874735761897</v>
      </c>
      <c r="DI18" s="5">
        <f>IFERROR(((((M18+AC18)*(1/$H18))+AS18)/$F$2)/($B$2*('CAR.CAP_per person'!C$2)/(_xlfn.XLOOKUP($E$2,EU_countries_GDP!$A$2:$A$29,EU_countries_GDP!$E$2:$E$29))),"")</f>
        <v>1.6523537312075974E-5</v>
      </c>
      <c r="DJ18" s="5">
        <f>IFERROR(((((N18+AD18)*(1/$H18))+AT18)/$F$2)/($B$2*('CAR.CAP_per person'!D$2)/(_xlfn.XLOOKUP($E$2,EU_countries_GDP!$A$2:$A$29,EU_countries_GDP!$E$2:$E$29))),"")</f>
        <v>1.7391744546522796E-4</v>
      </c>
      <c r="DK18" s="5">
        <f>IFERROR(((((O18+AE18)*(1/$H18))+AU18)/$F$2)/($B$2*('CAR.CAP_per person'!E$2)/(_xlfn.XLOOKUP($E$2,EU_countries_GDP!$A$2:$A$29,EU_countries_GDP!$E$2:$E$29))),"")</f>
        <v>4.4670771799377555E-3</v>
      </c>
      <c r="DL18" s="5">
        <f>IFERROR(((((P18+AF18)*(1/$H18))+AV18)/$F$2)/($B$2*('CAR.CAP_per person'!F$2)/(_xlfn.XLOOKUP($E$2,EU_countries_GDP!$A$2:$A$29,EU_countries_GDP!$E$2:$E$29))),"")</f>
        <v>0.17695906611600279</v>
      </c>
      <c r="DM18" s="5">
        <f>IFERROR(((((Q18+AG18)*(1/$H18))+AW18)/$F$2)/($B$2*('CAR.CAP_per person'!G$2)/(_xlfn.XLOOKUP($E$2,EU_countries_GDP!$A$2:$A$29,EU_countries_GDP!$E$2:$E$29))),"")</f>
        <v>1.3322551385919165E-2</v>
      </c>
      <c r="DN18" s="5">
        <f>IFERROR(((((R18+AH18)*(1/$H18))+AX18)/$F$2)/($B$2*('CAR.CAP_per person'!H$2)/(_xlfn.XLOOKUP($E$2,EU_countries_GDP!$A$2:$A$29,EU_countries_GDP!$E$2:$E$29))),"")</f>
        <v>1.2375384888435299E-4</v>
      </c>
      <c r="DO18" s="5">
        <f>IFERROR(((((S18+AI18)*(1/$H18))+AY18)/$F$2)/($B$2*('CAR.CAP_per person'!I$2)/(_xlfn.XLOOKUP($E$2,EU_countries_GDP!$A$2:$A$29,EU_countries_GDP!$E$2:$E$29))),"")</f>
        <v>1.3102530500844299E-2</v>
      </c>
      <c r="DP18" s="5">
        <f>IFERROR(((((T18+AJ18)*(1/$H18))+AZ18)/$F$2)/($B$2*('CAR.CAP_per person'!J$2)/(_xlfn.XLOOKUP($E$2,EU_countries_GDP!$A$2:$A$29,EU_countries_GDP!$E$2:$E$29))),"")</f>
        <v>1.2435049987096151E-2</v>
      </c>
      <c r="DQ18" s="5">
        <f>IFERROR(((((U18+AK18)*(1/$H18))+BA18)/$F$2)/($B$2*('CAR.CAP_per person'!K$2)/(_xlfn.XLOOKUP($E$2,EU_countries_GDP!$A$2:$A$29,EU_countries_GDP!$E$2:$E$29))),"")</f>
        <v>1.7483953376016451E-2</v>
      </c>
      <c r="DR18" s="5">
        <f>IFERROR(((((V18+AL18)*(1/$H18))+BB18)/$F$2)/($B$2*('CAR.CAP_per person'!L$2)/(_xlfn.XLOOKUP($E$2,EU_countries_GDP!$A$2:$A$29,EU_countries_GDP!$E$2:$E$29))),"")</f>
        <v>9.3010961073293572E-3</v>
      </c>
      <c r="DS18" s="5">
        <f>IFERROR(((((W18+AM18)*(1/$H18))+BC18)/$F$2)/($B$2*('CAR.CAP_per person'!M$2)/(_xlfn.XLOOKUP($E$2,EU_countries_GDP!$A$2:$A$29,EU_countries_GDP!$E$2:$E$29))),"")</f>
        <v>0.10033494762242477</v>
      </c>
      <c r="DT18" s="5">
        <f>IFERROR(((((X18+AN18)*(1/$H18))+BD18)/$F$2)/($B$2*('CAR.CAP_per person'!N$2)/(_xlfn.XLOOKUP($E$2,EU_countries_GDP!$A$2:$A$29,EU_countries_GDP!$E$2:$E$29))),"")</f>
        <v>4.0254988584934601</v>
      </c>
      <c r="DU18" s="5">
        <f>IFERROR(((((Y18+AO18)*(1/$H18))+BE18)/$F$2)/($B$2*('CAR.CAP_per person'!O$2)/(_xlfn.XLOOKUP($E$2,EU_countries_GDP!$A$2:$A$29,EU_countries_GDP!$E$2:$E$29))),"")</f>
        <v>6.1647669672354368E-4</v>
      </c>
      <c r="DV18" s="5">
        <f>IFERROR(((((Z18+AP18)*(1/$H18))+BF18)/$F$2)/($B$2*('CAR.CAP_per person'!P$2)/(_xlfn.XLOOKUP($E$2,EU_countries_GDP!$A$2:$A$29,EU_countries_GDP!$E$2:$E$29))),"")</f>
        <v>1.8651080407997022E-2</v>
      </c>
      <c r="DW18" s="5">
        <f>IFERROR(((((AA18+AQ18)*(1/$H18))+BG18)/$F$2)/($B$2*('CAR.CAP_per person'!Q$2)/(_xlfn.XLOOKUP($E$2,EU_countries_GDP!$A$2:$A$29,EU_countries_GDP!$E$2:$E$29))),"")</f>
        <v>1.004601432844604E-2</v>
      </c>
    </row>
    <row r="19" spans="1:127">
      <c r="A19" t="s">
        <v>241</v>
      </c>
      <c r="B19" t="str">
        <f>_xlfn.XLOOKUP(D19,Table5[Ingredient],Table5[Category],"",FALSE)</f>
        <v>Starch/satiating food</v>
      </c>
      <c r="C19" s="33" t="s">
        <v>177</v>
      </c>
      <c r="D19" s="33" t="s">
        <v>178</v>
      </c>
      <c r="E19" s="33">
        <v>2.3035000000000001</v>
      </c>
      <c r="F19" s="33" t="s">
        <v>179</v>
      </c>
      <c r="G19" s="33" t="s">
        <v>180</v>
      </c>
      <c r="H19" s="91">
        <f>Dataset_IT!L16</f>
        <v>0.18751172379620948</v>
      </c>
      <c r="I19" s="33"/>
      <c r="J19" s="37">
        <f>IFERROR(INDEX('AveragePrices&amp;Codes'!G:AG, MATCH($D19, 'AveragePrices&amp;Codes'!$A:$A, 0), MATCH(Tool_Italy!$E$2, 'AveragePrices&amp;Codes'!$G$1:$AG$1, 0)),"")</f>
        <v>4.0569082692307692</v>
      </c>
      <c r="K19" s="37">
        <f>IFERROR(E19/(_xlfn.XLOOKUP(A19,Dataset_IT!$Q$2:$Q$9,Dataset_IT!$R$2:$R$9)),"")</f>
        <v>3.5438461538461537E-2</v>
      </c>
      <c r="L19">
        <f>IFERROR(IF($F19="Raw",_xlfn.XLOOKUP(_xlfn.XLOOKUP(Tool_Italy!$D19,'AveragePrices&amp;Codes'!$A:$A,'AveragePrices&amp;Codes'!$B:$B),AGRIBALYSE_Raw!$B:$B,AGRIBALYSE_Raw!O:O)*$E19,_xlfn.XLOOKUP(_xlfn.XLOOKUP(Tool_Italy!$D19,'AveragePrices&amp;Codes'!$A:$A,'AveragePrices&amp;Codes'!$B:$B),AGRIBALYSE_Cooked!$C:$C,AGRIBALYSE_Cooked!P:P)*$E19),"")</f>
        <v>2.279253013475</v>
      </c>
      <c r="M19">
        <f>IFERROR(IF($F19="Raw",_xlfn.XLOOKUP(_xlfn.XLOOKUP(Tool_Italy!$D19,'AveragePrices&amp;Codes'!$A:$A,'AveragePrices&amp;Codes'!$B:$B),AGRIBALYSE_Raw!$B:$B,AGRIBALYSE_Raw!P:P)*$E19,_xlfn.XLOOKUP(_xlfn.XLOOKUP(Tool_Italy!$D19,'AveragePrices&amp;Codes'!$A:$A,'AveragePrices&amp;Codes'!$B:$B),AGRIBALYSE_Cooked!$C:$C,AGRIBALYSE_Cooked!Q:Q)*$E19),"")</f>
        <v>3.5933068172500003E-8</v>
      </c>
      <c r="N19">
        <f>IFERROR(IF($F19="Raw",_xlfn.XLOOKUP(_xlfn.XLOOKUP(Tool_Italy!$D19,'AveragePrices&amp;Codes'!$A:$A,'AveragePrices&amp;Codes'!$B:$B),AGRIBALYSE_Raw!$B:$B,AGRIBALYSE_Raw!Q:Q)*$E19,_xlfn.XLOOKUP(_xlfn.XLOOKUP(Tool_Italy!$D19,'AveragePrices&amp;Codes'!$A:$A,'AveragePrices&amp;Codes'!$B:$B),AGRIBALYSE_Cooked!$C:$C,AGRIBALYSE_Cooked!R:R)*$E19),"")</f>
        <v>0.22640823928250001</v>
      </c>
      <c r="O19">
        <f>IFERROR(IF($F19="Raw",_xlfn.XLOOKUP(_xlfn.XLOOKUP(Tool_Italy!$D19,'AveragePrices&amp;Codes'!$A:$A,'AveragePrices&amp;Codes'!$B:$B),AGRIBALYSE_Raw!$B:$B,AGRIBALYSE_Raw!R:R)*$E19,_xlfn.XLOOKUP(_xlfn.XLOOKUP(Tool_Italy!$D19,'AveragePrices&amp;Codes'!$A:$A,'AveragePrices&amp;Codes'!$B:$B),AGRIBALYSE_Cooked!$C:$C,AGRIBALYSE_Cooked!S:S)*$E19),"")</f>
        <v>1.0346499535325002E-2</v>
      </c>
      <c r="P19">
        <f>IFERROR(IF($F19="Raw",_xlfn.XLOOKUP(_xlfn.XLOOKUP(Tool_Italy!$D19,'AveragePrices&amp;Codes'!$A:$A,'AveragePrices&amp;Codes'!$B:$B),AGRIBALYSE_Raw!$B:$B,AGRIBALYSE_Raw!S:S)*$E19,_xlfn.XLOOKUP(_xlfn.XLOOKUP(Tool_Italy!$D19,'AveragePrices&amp;Codes'!$A:$A,'AveragePrices&amp;Codes'!$B:$B),AGRIBALYSE_Cooked!$C:$C,AGRIBALYSE_Cooked!T:T)*$E19),"")</f>
        <v>1.8084497473000001E-7</v>
      </c>
      <c r="Q19">
        <f>IFERROR(IF($F19="Raw",_xlfn.XLOOKUP(_xlfn.XLOOKUP(Tool_Italy!$D19,'AveragePrices&amp;Codes'!$A:$A,'AveragePrices&amp;Codes'!$B:$B),AGRIBALYSE_Raw!$B:$B,AGRIBALYSE_Raw!T:T)*$E19,_xlfn.XLOOKUP(_xlfn.XLOOKUP(Tool_Italy!$D19,'AveragePrices&amp;Codes'!$A:$A,'AveragePrices&amp;Codes'!$B:$B),AGRIBALYSE_Cooked!$C:$C,AGRIBALYSE_Cooked!U:U)*$E19),"")</f>
        <v>7.8925726927249998E-8</v>
      </c>
      <c r="R19">
        <f>IFERROR(IF($F19="Raw",_xlfn.XLOOKUP(_xlfn.XLOOKUP(Tool_Italy!$D19,'AveragePrices&amp;Codes'!$A:$A,'AveragePrices&amp;Codes'!$B:$B),AGRIBALYSE_Raw!$B:$B,AGRIBALYSE_Raw!U:U)*$E19,_xlfn.XLOOKUP(_xlfn.XLOOKUP(Tool_Italy!$D19,'AveragePrices&amp;Codes'!$A:$A,'AveragePrices&amp;Codes'!$B:$B),AGRIBALYSE_Cooked!$C:$C,AGRIBALYSE_Cooked!V:V)*$E19),"")</f>
        <v>1.718119492075E-9</v>
      </c>
      <c r="S19">
        <f>IFERROR(IF($F19="Raw",_xlfn.XLOOKUP(_xlfn.XLOOKUP(Tool_Italy!$D19,'AveragePrices&amp;Codes'!$A:$A,'AveragePrices&amp;Codes'!$B:$B),AGRIBALYSE_Raw!$B:$B,AGRIBALYSE_Raw!V:V)*$E19,_xlfn.XLOOKUP(_xlfn.XLOOKUP(Tool_Italy!$D19,'AveragePrices&amp;Codes'!$A:$A,'AveragePrices&amp;Codes'!$B:$B),AGRIBALYSE_Cooked!$C:$C,AGRIBALYSE_Cooked!W:W)*$E19),"")</f>
        <v>2.4101383441750002E-2</v>
      </c>
      <c r="T19">
        <f>IFERROR(IF($F19="Raw",_xlfn.XLOOKUP(_xlfn.XLOOKUP(Tool_Italy!$D19,'AveragePrices&amp;Codes'!$A:$A,'AveragePrices&amp;Codes'!$B:$B),AGRIBALYSE_Raw!$B:$B,AGRIBALYSE_Raw!W:W)*$E19,_xlfn.XLOOKUP(_xlfn.XLOOKUP(Tool_Italy!$D19,'AveragePrices&amp;Codes'!$A:$A,'AveragePrices&amp;Codes'!$B:$B),AGRIBALYSE_Cooked!$C:$C,AGRIBALYSE_Cooked!X:X)*$E19),"")</f>
        <v>8.2807142855250012E-4</v>
      </c>
      <c r="U19">
        <f>IFERROR(IF($F19="Raw",_xlfn.XLOOKUP(_xlfn.XLOOKUP(Tool_Italy!$D19,'AveragePrices&amp;Codes'!$A:$A,'AveragePrices&amp;Codes'!$B:$B),AGRIBALYSE_Raw!$B:$B,AGRIBALYSE_Raw!X:X)*$E19,_xlfn.XLOOKUP(_xlfn.XLOOKUP(Tool_Italy!$D19,'AveragePrices&amp;Codes'!$A:$A,'AveragePrices&amp;Codes'!$B:$B),AGRIBALYSE_Cooked!$C:$C,AGRIBALYSE_Cooked!Y:Y)*$E19),"")</f>
        <v>2.0556096537250001E-2</v>
      </c>
      <c r="V19">
        <f>IFERROR(IF($F19="Raw",_xlfn.XLOOKUP(_xlfn.XLOOKUP(Tool_Italy!$D19,'AveragePrices&amp;Codes'!$A:$A,'AveragePrices&amp;Codes'!$B:$B),AGRIBALYSE_Raw!$B:$B,AGRIBALYSE_Raw!Y:Y)*$E19,_xlfn.XLOOKUP(_xlfn.XLOOKUP(Tool_Italy!$D19,'AveragePrices&amp;Codes'!$A:$A,'AveragePrices&amp;Codes'!$B:$B),AGRIBALYSE_Cooked!$C:$C,AGRIBALYSE_Cooked!Z:Z)*$E19),"")</f>
        <v>9.3981595269500007E-2</v>
      </c>
      <c r="W19">
        <f>IFERROR(IF($F19="Raw",_xlfn.XLOOKUP(_xlfn.XLOOKUP(Tool_Italy!$D19,'AveragePrices&amp;Codes'!$A:$A,'AveragePrices&amp;Codes'!$B:$B),AGRIBALYSE_Raw!$B:$B,AGRIBALYSE_Raw!Z:Z)*$E19,_xlfn.XLOOKUP(_xlfn.XLOOKUP(Tool_Italy!$D19,'AveragePrices&amp;Codes'!$A:$A,'AveragePrices&amp;Codes'!$B:$B),AGRIBALYSE_Cooked!$C:$C,AGRIBALYSE_Cooked!AA:AA)*$E19),"")</f>
        <v>16.2406539875</v>
      </c>
      <c r="X19">
        <f>IFERROR(IF($F19="Raw",_xlfn.XLOOKUP(_xlfn.XLOOKUP(Tool_Italy!$D19,'AveragePrices&amp;Codes'!$A:$A,'AveragePrices&amp;Codes'!$B:$B),AGRIBALYSE_Raw!$B:$B,AGRIBALYSE_Raw!AA:AA)*$E19,_xlfn.XLOOKUP(_xlfn.XLOOKUP(Tool_Italy!$D19,'AveragePrices&amp;Codes'!$A:$A,'AveragePrices&amp;Codes'!$B:$B),AGRIBALYSE_Cooked!$C:$C,AGRIBALYSE_Cooked!AB:AB)*$E19),"")</f>
        <v>252.07501106749999</v>
      </c>
      <c r="Y19">
        <f>IFERROR(IF($F19="Raw",_xlfn.XLOOKUP(_xlfn.XLOOKUP(Tool_Italy!$D19,'AveragePrices&amp;Codes'!$A:$A,'AveragePrices&amp;Codes'!$B:$B),AGRIBALYSE_Raw!$B:$B,AGRIBALYSE_Raw!AB:AB)*$E19,_xlfn.XLOOKUP(_xlfn.XLOOKUP(Tool_Italy!$D19,'AveragePrices&amp;Codes'!$A:$A,'AveragePrices&amp;Codes'!$B:$B),AGRIBALYSE_Cooked!$C:$C,AGRIBALYSE_Cooked!AC:AC)*$E19),"")</f>
        <v>1.1329874281425001</v>
      </c>
      <c r="Z19">
        <f>IFERROR(IF($F19="Raw",_xlfn.XLOOKUP(_xlfn.XLOOKUP(Tool_Italy!$D19,'AveragePrices&amp;Codes'!$A:$A,'AveragePrices&amp;Codes'!$B:$B),AGRIBALYSE_Raw!$B:$B,AGRIBALYSE_Raw!AC:AC)*$E19,_xlfn.XLOOKUP(_xlfn.XLOOKUP(Tool_Italy!$D19,'AveragePrices&amp;Codes'!$A:$A,'AveragePrices&amp;Codes'!$B:$B),AGRIBALYSE_Cooked!$C:$C,AGRIBALYSE_Cooked!AD:AD)*$E19),"")</f>
        <v>26.746014515500004</v>
      </c>
      <c r="AA19">
        <f>IFERROR(IF($F19="Raw",_xlfn.XLOOKUP(_xlfn.XLOOKUP(Tool_Italy!$D19,'AveragePrices&amp;Codes'!$A:$A,'AveragePrices&amp;Codes'!$B:$B),AGRIBALYSE_Raw!$B:$B,AGRIBALYSE_Raw!AD:AD)*$E19,_xlfn.XLOOKUP(_xlfn.XLOOKUP(Tool_Italy!$D19,'AveragePrices&amp;Codes'!$A:$A,'AveragePrices&amp;Codes'!$B:$B),AGRIBALYSE_Cooked!$C:$C,AGRIBALYSE_Cooked!AE:AE)*$E19),"")</f>
        <v>1.1037172452375E-5</v>
      </c>
      <c r="AB19" cm="1">
        <f t="array" ref="AB19">IFERROR(_xlfn.XLOOKUP(Tool_Italy!$F19&amp;$E$2,'Cooking methods'!$A:$A&amp;'Cooking methods'!$B:$B,'Cooking methods'!C:C)*$E19,"")</f>
        <v>0.53075123173000005</v>
      </c>
      <c r="AC19" cm="1">
        <f t="array" ref="AC19">IFERROR(_xlfn.XLOOKUP(Tool_Italy!$F19&amp;$E$2,'Cooking methods'!$A:$A&amp;'Cooking methods'!$B:$B,'Cooking methods'!D:D)*$E19,"")</f>
        <v>1.7726739160375001E-8</v>
      </c>
      <c r="AD19" cm="1">
        <f t="array" ref="AD19">IFERROR(_xlfn.XLOOKUP(Tool_Italy!$F19&amp;$E$2,'Cooking methods'!$A:$A&amp;'Cooking methods'!$B:$B,'Cooking methods'!E:E)*$E19,"")</f>
        <v>2.7500288679999995E-2</v>
      </c>
      <c r="AE19" cm="1">
        <f t="array" ref="AE19">IFERROR(_xlfn.XLOOKUP(Tool_Italy!$F19&amp;$E$2,'Cooking methods'!$A:$A&amp;'Cooking methods'!$B:$B,'Cooking methods'!F:F)*$E19,"")</f>
        <v>1.108068706465E-3</v>
      </c>
      <c r="AF19" cm="1">
        <f t="array" ref="AF19">IFERROR(_xlfn.XLOOKUP(Tool_Italy!$F19&amp;$E$2,'Cooking methods'!$A:$A&amp;'Cooking methods'!$B:$B,'Cooking methods'!G:G)*$E19,"")</f>
        <v>5.1044626621800004E-9</v>
      </c>
      <c r="AG19" cm="1">
        <f t="array" ref="AG19">IFERROR(_xlfn.XLOOKUP(Tool_Italy!$F19&amp;$E$2,'Cooking methods'!$A:$A&amp;'Cooking methods'!$B:$B,'Cooking methods'!H:H)*$E19,"")</f>
        <v>1.9593963516399999E-9</v>
      </c>
      <c r="AH19" cm="1">
        <f t="array" ref="AH19">IFERROR(_xlfn.XLOOKUP(Tool_Italy!$F19&amp;$E$2,'Cooking methods'!$A:$A&amp;'Cooking methods'!$B:$B,'Cooking methods'!I:I)*$E19,"")</f>
        <v>1.14106880871E-9</v>
      </c>
      <c r="AI19" cm="1">
        <f t="array" ref="AI19">IFERROR(_xlfn.XLOOKUP(Tool_Italy!$F19&amp;$E$2,'Cooking methods'!$A:$A&amp;'Cooking methods'!$B:$B,'Cooking methods'!J:J)*$E19,"")</f>
        <v>9.1332058892500004E-4</v>
      </c>
      <c r="AJ19" cm="1">
        <f t="array" ref="AJ19">IFERROR(_xlfn.XLOOKUP(Tool_Italy!$F19&amp;$E$2,'Cooking methods'!$A:$A&amp;'Cooking methods'!$B:$B,'Cooking methods'!K:K)*$E19,"")</f>
        <v>4.8863690328400004E-5</v>
      </c>
      <c r="AK19" cm="1">
        <f t="array" ref="AK19">IFERROR(_xlfn.XLOOKUP(Tool_Italy!$F19&amp;$E$2,'Cooking methods'!$A:$A&amp;'Cooking methods'!$B:$B,'Cooking methods'!L:L)*$E19,"")</f>
        <v>2.6173357505000007E-4</v>
      </c>
      <c r="AL19" cm="1">
        <f t="array" ref="AL19">IFERROR(_xlfn.XLOOKUP(Tool_Italy!$F19&amp;$E$2,'Cooking methods'!$A:$A&amp;'Cooking methods'!$B:$B,'Cooking methods'!M:M)*$E19,"")</f>
        <v>2.0639711283749998E-3</v>
      </c>
      <c r="AM19" cm="1">
        <f t="array" ref="AM19">IFERROR(_xlfn.XLOOKUP(Tool_Italy!$F19&amp;$E$2,'Cooking methods'!$A:$A&amp;'Cooking methods'!$B:$B,'Cooking methods'!N:N)*$E19,"")</f>
        <v>1.1443079443400002</v>
      </c>
      <c r="AN19" cm="1">
        <f t="array" ref="AN19">IFERROR(_xlfn.XLOOKUP(Tool_Italy!$F19&amp;$E$2,'Cooking methods'!$A:$A&amp;'Cooking methods'!$B:$B,'Cooking methods'!O:O)*$E19,"")</f>
        <v>0.66297724550000003</v>
      </c>
      <c r="AO19" cm="1">
        <f t="array" ref="AO19">IFERROR(_xlfn.XLOOKUP(Tool_Italy!$F19&amp;$E$2,'Cooking methods'!$A:$A&amp;'Cooking methods'!$B:$B,'Cooking methods'!P:P)*$E19,"")</f>
        <v>0.12029162634</v>
      </c>
      <c r="AP19" cm="1">
        <f t="array" ref="AP19">IFERROR(_xlfn.XLOOKUP(Tool_Italy!$F19&amp;$E$2,'Cooking methods'!$A:$A&amp;'Cooking methods'!$B:$B,'Cooking methods'!Q:Q)*$E19,"")</f>
        <v>8.4194703302000011</v>
      </c>
      <c r="AQ19" cm="1">
        <f t="array" ref="AQ19">IFERROR(_xlfn.XLOOKUP(Tool_Italy!$F19&amp;$E$2,'Cooking methods'!$A:$A&amp;'Cooking methods'!$B:$B,'Cooking methods'!R:R)*$E19,"")</f>
        <v>7.1688536034300008E-7</v>
      </c>
      <c r="AR19" cm="1">
        <f t="array" ref="AR19">IFERROR(_xlfn.XLOOKUP(Tool_Italy!$G19&amp;$E$2,'Waste management'!$A:$A&amp;'Waste management'!$B:$B,'Waste management'!C:C)*$E19,"")</f>
        <v>0.132474285</v>
      </c>
      <c r="AS19" cm="1">
        <f t="array" ref="AS19">IFERROR(_xlfn.XLOOKUP(Tool_Italy!$G19&amp;$E$2,'Waste management'!$A:$A&amp;'Waste management'!$B:$B,'Waste management'!D:D)*$E19,"")</f>
        <v>9.518591805E-10</v>
      </c>
      <c r="AT19" cm="1">
        <f t="array" ref="AT19">IFERROR(_xlfn.XLOOKUP(Tool_Italy!$G19&amp;$E$2,'Waste management'!$A:$A&amp;'Waste management'!$B:$B,'Waste management'!E:E)*$E19,"")</f>
        <v>2.0270800000000001E-3</v>
      </c>
      <c r="AU19" cm="1">
        <f t="array" ref="AU19">IFERROR(_xlfn.XLOOKUP(Tool_Italy!$G19&amp;$E$2,'Waste management'!$A:$A&amp;'Waste management'!$B:$B,'Waste management'!F:F)*$E19,"")</f>
        <v>2.9945500000000001E-4</v>
      </c>
      <c r="AV19" cm="1">
        <f t="array" ref="AV19">IFERROR(_xlfn.XLOOKUP(Tool_Italy!$G19&amp;$E$2,'Waste management'!$A:$A&amp;'Waste management'!$B:$B,'Waste management'!G:G)*$E19,"")</f>
        <v>2.67680521E-8</v>
      </c>
      <c r="AW19" cm="1">
        <f t="array" ref="AW19">IFERROR(_xlfn.XLOOKUP(Tool_Italy!$G19&amp;$E$2,'Waste management'!$A:$A&amp;'Waste management'!$B:$B,'Waste management'!H:H)*$E19,"")</f>
        <v>8.7466428850000002E-10</v>
      </c>
      <c r="AX19" cm="1">
        <f t="array" ref="AX19">IFERROR(_xlfn.XLOOKUP(Tool_Italy!$G19&amp;$E$2,'Waste management'!$A:$A&amp;'Waste management'!$B:$B,'Waste management'!I:I)*$E19,"")</f>
        <v>6.2501095850000002E-10</v>
      </c>
      <c r="AY19" cm="1">
        <f t="array" ref="AY19">IFERROR(_xlfn.XLOOKUP(Tool_Italy!$G19&amp;$E$2,'Waste management'!$A:$A&amp;'Waste management'!$B:$B,'Waste management'!J:J)*$E19,"")</f>
        <v>5.0907350000000007E-3</v>
      </c>
      <c r="AZ19" cm="1">
        <f t="array" ref="AZ19">IFERROR(_xlfn.XLOOKUP(Tool_Italy!$G19&amp;$E$2,'Waste management'!$A:$A&amp;'Waste management'!$B:$B,'Waste management'!K:K)*$E19,"")</f>
        <v>8.1811797050000009E-6</v>
      </c>
      <c r="BA19" cm="1">
        <f t="array" ref="BA19">IFERROR(_xlfn.XLOOKUP(Tool_Italy!$G19&amp;$E$2,'Waste management'!$A:$A&amp;'Waste management'!$B:$B,'Waste management'!L:L)*$E19,"")</f>
        <v>2.2427843470000002E-4</v>
      </c>
      <c r="BB19" cm="1">
        <f t="array" ref="BB19">IFERROR(_xlfn.XLOOKUP(Tool_Italy!$G19&amp;$E$2,'Waste management'!$A:$A&amp;'Waste management'!$B:$B,'Waste management'!M:M)*$E19,"")</f>
        <v>2.2459125E-2</v>
      </c>
      <c r="BC19" cm="1">
        <f t="array" ref="BC19">IFERROR(_xlfn.XLOOKUP(Tool_Italy!$G19&amp;$E$2,'Waste management'!$A:$A&amp;'Waste management'!$B:$B,'Waste management'!N:N)*$E19,"")</f>
        <v>19.291996780000002</v>
      </c>
      <c r="BD19" cm="1">
        <f t="array" ref="BD19">IFERROR(_xlfn.XLOOKUP(Tool_Italy!$G19&amp;$E$2,'Waste management'!$A:$A&amp;'Waste management'!$B:$B,'Waste management'!O:O)*$E19,"")</f>
        <v>1.25444003</v>
      </c>
      <c r="BE19" cm="1">
        <f t="array" ref="BE19">IFERROR(_xlfn.XLOOKUP(Tool_Italy!$G19&amp;$E$2,'Waste management'!$A:$A&amp;'Waste management'!$B:$B,'Waste management'!P:P)*$E19,"")</f>
        <v>2.6352040000000004E-2</v>
      </c>
      <c r="BF19" cm="1">
        <f t="array" ref="BF19">IFERROR(_xlfn.XLOOKUP(Tool_Italy!$G19&amp;$E$2,'Waste management'!$A:$A&amp;'Waste management'!$B:$B,'Waste management'!Q:Q)*$E19,"")</f>
        <v>0.82953642000000005</v>
      </c>
      <c r="BG19" cm="1">
        <f t="array" ref="BG19">IFERROR(_xlfn.XLOOKUP(Tool_Italy!$G19&amp;$E$2,'Waste management'!$A:$A&amp;'Waste management'!$B:$B,'Waste management'!R:R)*$E19,"")</f>
        <v>2.5758888750000001E-7</v>
      </c>
      <c r="BH19">
        <f>IFERROR((L19+AR19+AB19)*_xlfn.XLOOKUP(Tool_Italy!BH$4,Monetization_Factors!$A:$A,Monetization_Factors!$D:$D),"")</f>
        <v>0.38281901773025678</v>
      </c>
      <c r="BI19">
        <f>IFERROR((M19+AS19+AC19)*_xlfn.XLOOKUP(Tool_Italy!BI$4,Monetization_Factors!$A:$A,Monetization_Factors!$D:$D),"")</f>
        <v>2.1861616443056202E-6</v>
      </c>
      <c r="BJ19">
        <f>IFERROR((N19+AT19+AD19)*_xlfn.XLOOKUP(Tool_Italy!BJ$4,Monetization_Factors!$A:$A,Monetization_Factors!$D:$D),"")</f>
        <v>3.9060464733254576E-4</v>
      </c>
      <c r="BK19">
        <f>IFERROR((O19+AU19+AE19)*_xlfn.XLOOKUP(Tool_Italy!BK$4,Monetization_Factors!$A:$A,Monetization_Factors!$D:$D),"")</f>
        <v>1.7791754528959963E-2</v>
      </c>
      <c r="BL19">
        <f>IFERROR((P19+AV19+AF19)*_xlfn.XLOOKUP(Tool_Italy!BL$4,Monetization_Factors!$A:$A,Monetization_Factors!$D:$D),"")</f>
        <v>0.21235033609790971</v>
      </c>
      <c r="BM19">
        <f>IFERROR((Q19+AW19+AG19)*_xlfn.XLOOKUP(Tool_Italy!BM$4,Monetization_Factors!$A:$A,Monetization_Factors!$D:$D),"")</f>
        <v>1.6978319620311957E-2</v>
      </c>
      <c r="BN19">
        <f>IFERROR((R19+AX19+AH19)*_xlfn.XLOOKUP(Tool_Italy!BN$4,Monetization_Factors!$A:$A,Monetization_Factors!$D:$D),"")</f>
        <v>4.0055795213701098E-3</v>
      </c>
      <c r="BO19">
        <f>IFERROR((S19+AY19+AI19)*_xlfn.XLOOKUP(Tool_Italy!BO$4,Monetization_Factors!$A:$A,Monetization_Factors!$D:$D),"")</f>
        <v>1.318134939354227E-2</v>
      </c>
      <c r="BP19">
        <f>IFERROR((T19+AZ19+AJ19)*_xlfn.XLOOKUP(Tool_Italy!BP$4,Monetization_Factors!$A:$A,Monetization_Factors!$D:$D),"")</f>
        <v>2.1591450149303745E-3</v>
      </c>
      <c r="BQ19">
        <f>IFERROR((U19+BA19+AK19)*_xlfn.XLOOKUP(Tool_Italy!BQ$4,Monetization_Factors!$A:$A,Monetization_Factors!$D:$D),"")</f>
        <v>8.607635575739743E-2</v>
      </c>
      <c r="BR19" t="str">
        <f>IFERROR((V19+BB19+AL19)*_xlfn.XLOOKUP(Tool_Italy!BR$4,Monetization_Factors!$A:$A,Monetization_Factors!$D:$D),"")</f>
        <v/>
      </c>
      <c r="BS19">
        <f>IFERROR((W19+BC19+AM19)*_xlfn.XLOOKUP(Tool_Italy!BS$4,Monetization_Factors!$A:$A,Monetization_Factors!$D:$D),"")</f>
        <v>1.7848009164958816E-3</v>
      </c>
      <c r="BT19">
        <f>IFERROR((X19+BD19+AN19)*_xlfn.XLOOKUP(Tool_Italy!BT$4,Monetization_Factors!$A:$A,Monetization_Factors!$D:$D),"")</f>
        <v>5.6557165438708479E-2</v>
      </c>
      <c r="BU19">
        <f>IFERROR((Y19+BE19+AO19)*_xlfn.XLOOKUP(Tool_Italy!BU$4,Monetization_Factors!$A:$A,Monetization_Factors!$D:$D),"")</f>
        <v>8.1319623562149668E-3</v>
      </c>
      <c r="BV19">
        <f>IFERROR((Z19+BF19+AP19)*_xlfn.XLOOKUP(Tool_Italy!BV$4,Monetization_Factors!$A:$A,Monetization_Factors!$D:$D),"")</f>
        <v>5.9437868699407953E-2</v>
      </c>
      <c r="BW19">
        <f>IFERROR((AA19+BG19+AQ19)*_xlfn.XLOOKUP(Tool_Italy!BW$4,Monetization_Factors!$A:$A,Monetization_Factors!$D:$D),"")</f>
        <v>2.5093768289575516E-5</v>
      </c>
      <c r="BX19" s="38" cm="1">
        <f t="array" ref="BX19">IFERROR(_xlfn.IFS(I19&lt;&gt;0,I19*E19,I19="",J19*E19),"")</f>
        <v>9.3450881981730767</v>
      </c>
      <c r="BY19" s="38">
        <f t="shared" si="2"/>
        <v>0.77561518389537509</v>
      </c>
      <c r="BZ19" s="38">
        <f t="shared" si="36"/>
        <v>10.120703382068452</v>
      </c>
      <c r="CA19" s="38">
        <f t="shared" si="3"/>
        <v>1.4915676613372598E-3</v>
      </c>
      <c r="CB19">
        <f t="shared" si="4"/>
        <v>2.9424785302049998</v>
      </c>
      <c r="CC19">
        <f t="shared" si="5"/>
        <v>5.4611666513375008E-8</v>
      </c>
      <c r="CD19">
        <f t="shared" si="6"/>
        <v>0.25593560796250003</v>
      </c>
      <c r="CE19">
        <f t="shared" si="7"/>
        <v>1.1754023241790002E-2</v>
      </c>
      <c r="CF19">
        <f t="shared" si="8"/>
        <v>2.1271748949217999E-7</v>
      </c>
      <c r="CG19">
        <f t="shared" si="9"/>
        <v>8.1759787567390003E-8</v>
      </c>
      <c r="CH19">
        <f t="shared" si="10"/>
        <v>3.484199259285E-9</v>
      </c>
      <c r="CI19">
        <f t="shared" si="11"/>
        <v>3.0105439030675002E-2</v>
      </c>
      <c r="CJ19">
        <f t="shared" si="12"/>
        <v>8.8511629858590017E-4</v>
      </c>
      <c r="CK19">
        <f t="shared" si="13"/>
        <v>2.1042108547000001E-2</v>
      </c>
      <c r="CL19">
        <f t="shared" si="14"/>
        <v>0.11850469139787501</v>
      </c>
      <c r="CM19">
        <f t="shared" si="15"/>
        <v>36.676958711840001</v>
      </c>
      <c r="CN19">
        <f t="shared" si="16"/>
        <v>253.992428343</v>
      </c>
      <c r="CO19">
        <f t="shared" si="17"/>
        <v>1.2796310944825</v>
      </c>
      <c r="CP19">
        <f t="shared" si="18"/>
        <v>35.995021265700004</v>
      </c>
      <c r="CQ19">
        <f t="shared" si="19"/>
        <v>1.2011646700218E-5</v>
      </c>
      <c r="CR19">
        <f t="shared" si="20"/>
        <v>5.6586125580865383E-3</v>
      </c>
      <c r="CS19">
        <f t="shared" si="21"/>
        <v>1.0502243560264425E-10</v>
      </c>
      <c r="CT19">
        <f t="shared" si="22"/>
        <v>4.9218386146634627E-4</v>
      </c>
      <c r="CU19">
        <f t="shared" si="23"/>
        <v>2.2603890849596159E-5</v>
      </c>
      <c r="CV19">
        <f t="shared" si="24"/>
        <v>4.0907209517726924E-10</v>
      </c>
      <c r="CW19">
        <f t="shared" si="25"/>
        <v>1.5723036070651924E-10</v>
      </c>
      <c r="CX19">
        <f t="shared" si="26"/>
        <v>6.7003831909326925E-12</v>
      </c>
      <c r="CY19">
        <f t="shared" si="27"/>
        <v>5.7895075058990389E-5</v>
      </c>
      <c r="CZ19">
        <f t="shared" si="28"/>
        <v>1.7021467280498079E-6</v>
      </c>
      <c r="DA19">
        <f t="shared" si="29"/>
        <v>4.0465593359615388E-5</v>
      </c>
      <c r="DB19">
        <f t="shared" si="30"/>
        <v>2.2789363730360578E-4</v>
      </c>
      <c r="DC19">
        <f t="shared" si="31"/>
        <v>7.053261290738462E-2</v>
      </c>
      <c r="DD19">
        <f t="shared" si="32"/>
        <v>0.48844697758269229</v>
      </c>
      <c r="DE19">
        <f t="shared" si="33"/>
        <v>2.4608290278509614E-3</v>
      </c>
      <c r="DF19">
        <f t="shared" si="34"/>
        <v>6.9221194741730774E-2</v>
      </c>
      <c r="DG19">
        <f t="shared" si="35"/>
        <v>2.3099320577342309E-8</v>
      </c>
      <c r="DH19" s="5">
        <f>IFERROR(((((L19+AB19)*(1/$H19))+AR19)/$F$2)/($B$2*('CAR.CAP_per person'!B$2)/(_xlfn.XLOOKUP($E$2,EU_countries_GDP!$A$2:$A$29,EU_countries_GDP!$E$2:$E$29))),"")</f>
        <v>0.23989498433156034</v>
      </c>
      <c r="DI19" s="5">
        <f>IFERROR(((((M19+AC19)*(1/$H19))+AS19)/$F$2)/($B$2*('CAR.CAP_per person'!C$2)/(_xlfn.XLOOKUP($E$2,EU_countries_GDP!$A$2:$A$29,EU_countries_GDP!$E$2:$E$29))),"")</f>
        <v>5.7534029784202945E-5</v>
      </c>
      <c r="DJ19" s="5">
        <f>IFERROR(((((N19+AD19)*(1/$H19))+AT19)/$F$2)/($B$2*('CAR.CAP_per person'!D$2)/(_xlfn.XLOOKUP($E$2,EU_countries_GDP!$A$2:$A$29,EU_countries_GDP!$E$2:$E$29))),"")</f>
        <v>2.7816346754823803E-4</v>
      </c>
      <c r="DK19" s="5">
        <f>IFERROR(((((O19+AE19)*(1/$H19))+AU19)/$F$2)/($B$2*('CAR.CAP_per person'!E$2)/(_xlfn.XLOOKUP($E$2,EU_countries_GDP!$A$2:$A$29,EU_countries_GDP!$E$2:$E$29))),"")</f>
        <v>1.6317486779142781E-2</v>
      </c>
      <c r="DL19" s="5">
        <f>IFERROR(((((P19+AF19)*(1/$H19))+AV19)/$F$2)/($B$2*('CAR.CAP_per person'!F$2)/(_xlfn.XLOOKUP($E$2,EU_countries_GDP!$A$2:$A$29,EU_countries_GDP!$E$2:$E$29))),"")</f>
        <v>0.21309332736490946</v>
      </c>
      <c r="DM19" s="5">
        <f>IFERROR(((((Q19+AG19)*(1/$H19))+AW19)/$F$2)/($B$2*('CAR.CAP_per person'!G$2)/(_xlfn.XLOOKUP($E$2,EU_countries_GDP!$A$2:$A$29,EU_countries_GDP!$E$2:$E$29))),"")</f>
        <v>4.8602845466527017E-2</v>
      </c>
      <c r="DN19" s="5">
        <f>IFERROR(((((R19+AH19)*(1/$H19))+AX19)/$F$2)/($B$2*('CAR.CAP_per person'!H$2)/(_xlfn.XLOOKUP($E$2,EU_countries_GDP!$A$2:$A$29,EU_countries_GDP!$E$2:$E$29))),"")</f>
        <v>4.1837195329426786E-4</v>
      </c>
      <c r="DO19" s="5">
        <f>IFERROR(((((S19+AI19)*(1/$H19))+AY19)/$F$2)/($B$2*('CAR.CAP_per person'!I$2)/(_xlfn.XLOOKUP($E$2,EU_countries_GDP!$A$2:$A$29,EU_countries_GDP!$E$2:$E$29))),"")</f>
        <v>1.4928630566156766E-2</v>
      </c>
      <c r="DP19" s="5">
        <f>IFERROR(((((T19+AJ19)*(1/$H19))+AZ19)/$F$2)/($B$2*('CAR.CAP_per person'!J$2)/(_xlfn.XLOOKUP($E$2,EU_countries_GDP!$A$2:$A$29,EU_countries_GDP!$E$2:$E$29))),"")</f>
        <v>8.717167048591698E-2</v>
      </c>
      <c r="DQ19" s="5">
        <f>IFERROR(((((U19+AK19)*(1/$H19))+BA19)/$F$2)/($B$2*('CAR.CAP_per person'!K$2)/(_xlfn.XLOOKUP($E$2,EU_countries_GDP!$A$2:$A$29,EU_countries_GDP!$E$2:$E$29))),"")</f>
        <v>5.9957295254927594E-2</v>
      </c>
      <c r="DR19" s="5">
        <f>IFERROR(((((V19+AL19)*(1/$H19))+BB19)/$F$2)/($B$2*('CAR.CAP_per person'!L$2)/(_xlfn.XLOOKUP($E$2,EU_countries_GDP!$A$2:$A$29,EU_countries_GDP!$E$2:$E$29))),"")</f>
        <v>9.4214737403245531E-3</v>
      </c>
      <c r="DS19" s="5">
        <f>IFERROR(((((W19+AM19)*(1/$H19))+BC19)/$F$2)/($B$2*('CAR.CAP_per person'!M$2)/(_xlfn.XLOOKUP($E$2,EU_countries_GDP!$A$2:$A$29,EU_countries_GDP!$E$2:$E$29))),"")</f>
        <v>9.2139154419006428E-2</v>
      </c>
      <c r="DT19" s="5">
        <f>IFERROR(((((X19+AN19)*(1/$H19))+BD19)/$F$2)/($B$2*('CAR.CAP_per person'!N$2)/(_xlfn.XLOOKUP($E$2,EU_countries_GDP!$A$2:$A$29,EU_countries_GDP!$E$2:$E$29))),"")</f>
        <v>11.460005648583383</v>
      </c>
      <c r="DU19" s="5">
        <f>IFERROR(((((Y19+AO19)*(1/$H19))+BE19)/$F$2)/($B$2*('CAR.CAP_per person'!O$2)/(_xlfn.XLOOKUP($E$2,EU_countries_GDP!$A$2:$A$29,EU_countries_GDP!$E$2:$E$29))),"")</f>
        <v>3.9877606720976405E-3</v>
      </c>
      <c r="DV19" s="5">
        <f>IFERROR(((((Z19+AP19)*(1/$H19))+BF19)/$F$2)/($B$2*('CAR.CAP_per person'!P$2)/(_xlfn.XLOOKUP($E$2,EU_countries_GDP!$A$2:$A$29,EU_countries_GDP!$E$2:$E$29))),"")</f>
        <v>9.086915806497381E-2</v>
      </c>
      <c r="DW19" s="5">
        <f>IFERROR(((((AA19+AQ19)*(1/$H19))+BG19)/$F$2)/($B$2*('CAR.CAP_per person'!Q$2)/(_xlfn.XLOOKUP($E$2,EU_countries_GDP!$A$2:$A$29,EU_countries_GDP!$E$2:$E$29))),"")</f>
        <v>3.0936402798821813E-2</v>
      </c>
    </row>
    <row r="20" spans="1:127">
      <c r="A20" t="s">
        <v>241</v>
      </c>
      <c r="B20" t="str">
        <f>_xlfn.XLOOKUP(D20,Table5[Ingredient],Table5[Category],"",FALSE)</f>
        <v>Plant-based protein</v>
      </c>
      <c r="C20" s="33" t="s">
        <v>177</v>
      </c>
      <c r="D20" s="33" t="s">
        <v>242</v>
      </c>
      <c r="E20" s="33">
        <v>2.07315</v>
      </c>
      <c r="F20" s="33" t="s">
        <v>179</v>
      </c>
      <c r="G20" s="33" t="s">
        <v>180</v>
      </c>
      <c r="H20" s="91">
        <f>Dataset_IT!L17</f>
        <v>0.18751172379620945</v>
      </c>
      <c r="I20" s="33"/>
      <c r="J20" s="37">
        <f>IFERROR(INDEX('AveragePrices&amp;Codes'!G:AG, MATCH($D20, 'AveragePrices&amp;Codes'!$A:$A, 0), MATCH(Tool_Italy!$E$2, 'AveragePrices&amp;Codes'!$G$1:$AG$1, 0)),"")</f>
        <v>2.9476</v>
      </c>
      <c r="K20" s="37">
        <f>IFERROR(E20/(_xlfn.XLOOKUP(A20,Dataset_IT!$Q$2:$Q$9,Dataset_IT!$R$2:$R$9)),"")</f>
        <v>3.1894615384615382E-2</v>
      </c>
      <c r="L20">
        <f>IFERROR(IF($F20="Raw",_xlfn.XLOOKUP(_xlfn.XLOOKUP(Tool_Italy!$D20,'AveragePrices&amp;Codes'!$A:$A,'AveragePrices&amp;Codes'!$B:$B),AGRIBALYSE_Raw!$B:$B,AGRIBALYSE_Raw!O:O)*$E20,_xlfn.XLOOKUP(_xlfn.XLOOKUP(Tool_Italy!$D20,'AveragePrices&amp;Codes'!$A:$A,'AveragePrices&amp;Codes'!$B:$B),AGRIBALYSE_Cooked!$C:$C,AGRIBALYSE_Cooked!P:P)*$E20),"")</f>
        <v>1.0051415541750002</v>
      </c>
      <c r="M20">
        <f>IFERROR(IF($F20="Raw",_xlfn.XLOOKUP(_xlfn.XLOOKUP(Tool_Italy!$D20,'AveragePrices&amp;Codes'!$A:$A,'AveragePrices&amp;Codes'!$B:$B),AGRIBALYSE_Raw!$B:$B,AGRIBALYSE_Raw!P:P)*$E20,_xlfn.XLOOKUP(_xlfn.XLOOKUP(Tool_Italy!$D20,'AveragePrices&amp;Codes'!$A:$A,'AveragePrices&amp;Codes'!$B:$B),AGRIBALYSE_Cooked!$C:$C,AGRIBALYSE_Cooked!Q:Q)*$E20),"")</f>
        <v>2.3503802561250003E-8</v>
      </c>
      <c r="N20">
        <f>IFERROR(IF($F20="Raw",_xlfn.XLOOKUP(_xlfn.XLOOKUP(Tool_Italy!$D20,'AveragePrices&amp;Codes'!$A:$A,'AveragePrices&amp;Codes'!$B:$B),AGRIBALYSE_Raw!$B:$B,AGRIBALYSE_Raw!Q:Q)*$E20,_xlfn.XLOOKUP(_xlfn.XLOOKUP(Tool_Italy!$D20,'AveragePrices&amp;Codes'!$A:$A,'AveragePrices&amp;Codes'!$B:$B),AGRIBALYSE_Cooked!$C:$C,AGRIBALYSE_Cooked!R:R)*$E20),"")</f>
        <v>0.23281529783999999</v>
      </c>
      <c r="O20">
        <f>IFERROR(IF($F20="Raw",_xlfn.XLOOKUP(_xlfn.XLOOKUP(Tool_Italy!$D20,'AveragePrices&amp;Codes'!$A:$A,'AveragePrices&amp;Codes'!$B:$B),AGRIBALYSE_Raw!$B:$B,AGRIBALYSE_Raw!R:R)*$E20,_xlfn.XLOOKUP(_xlfn.XLOOKUP(Tool_Italy!$D20,'AveragePrices&amp;Codes'!$A:$A,'AveragePrices&amp;Codes'!$B:$B),AGRIBALYSE_Cooked!$C:$C,AGRIBALYSE_Cooked!S:S)*$E20),"")</f>
        <v>3.9646121055149997E-3</v>
      </c>
      <c r="P20">
        <f>IFERROR(IF($F20="Raw",_xlfn.XLOOKUP(_xlfn.XLOOKUP(Tool_Italy!$D20,'AveragePrices&amp;Codes'!$A:$A,'AveragePrices&amp;Codes'!$B:$B),AGRIBALYSE_Raw!$B:$B,AGRIBALYSE_Raw!S:S)*$E20,_xlfn.XLOOKUP(_xlfn.XLOOKUP(Tool_Italy!$D20,'AveragePrices&amp;Codes'!$A:$A,'AveragePrices&amp;Codes'!$B:$B),AGRIBALYSE_Cooked!$C:$C,AGRIBALYSE_Cooked!T:T)*$E20),"")</f>
        <v>4.68428505099E-8</v>
      </c>
      <c r="Q20">
        <f>IFERROR(IF($F20="Raw",_xlfn.XLOOKUP(_xlfn.XLOOKUP(Tool_Italy!$D20,'AveragePrices&amp;Codes'!$A:$A,'AveragePrices&amp;Codes'!$B:$B),AGRIBALYSE_Raw!$B:$B,AGRIBALYSE_Raw!T:T)*$E20,_xlfn.XLOOKUP(_xlfn.XLOOKUP(Tool_Italy!$D20,'AveragePrices&amp;Codes'!$A:$A,'AveragePrices&amp;Codes'!$B:$B),AGRIBALYSE_Cooked!$C:$C,AGRIBALYSE_Cooked!U:U)*$E20),"")</f>
        <v>1.047590129685E-7</v>
      </c>
      <c r="R20">
        <f>IFERROR(IF($F20="Raw",_xlfn.XLOOKUP(_xlfn.XLOOKUP(Tool_Italy!$D20,'AveragePrices&amp;Codes'!$A:$A,'AveragePrices&amp;Codes'!$B:$B),AGRIBALYSE_Raw!$B:$B,AGRIBALYSE_Raw!U:U)*$E20,_xlfn.XLOOKUP(_xlfn.XLOOKUP(Tool_Italy!$D20,'AveragePrices&amp;Codes'!$A:$A,'AveragePrices&amp;Codes'!$B:$B),AGRIBALYSE_Cooked!$C:$C,AGRIBALYSE_Cooked!V:V)*$E20),"")</f>
        <v>3.9317088654450005E-9</v>
      </c>
      <c r="S20">
        <f>IFERROR(IF($F20="Raw",_xlfn.XLOOKUP(_xlfn.XLOOKUP(Tool_Italy!$D20,'AveragePrices&amp;Codes'!$A:$A,'AveragePrices&amp;Codes'!$B:$B),AGRIBALYSE_Raw!$B:$B,AGRIBALYSE_Raw!V:V)*$E20,_xlfn.XLOOKUP(_xlfn.XLOOKUP(Tool_Italy!$D20,'AveragePrices&amp;Codes'!$A:$A,'AveragePrices&amp;Codes'!$B:$B),AGRIBALYSE_Cooked!$C:$C,AGRIBALYSE_Cooked!W:W)*$E20),"")</f>
        <v>3.3358483769549995E-3</v>
      </c>
      <c r="T20">
        <f>IFERROR(IF($F20="Raw",_xlfn.XLOOKUP(_xlfn.XLOOKUP(Tool_Italy!$D20,'AveragePrices&amp;Codes'!$A:$A,'AveragePrices&amp;Codes'!$B:$B),AGRIBALYSE_Raw!$B:$B,AGRIBALYSE_Raw!W:W)*$E20,_xlfn.XLOOKUP(_xlfn.XLOOKUP(Tool_Italy!$D20,'AveragePrices&amp;Codes'!$A:$A,'AveragePrices&amp;Codes'!$B:$B),AGRIBALYSE_Cooked!$C:$C,AGRIBALYSE_Cooked!X:X)*$E20),"")</f>
        <v>2.7743012160600001E-4</v>
      </c>
      <c r="U20">
        <f>IFERROR(IF($F20="Raw",_xlfn.XLOOKUP(_xlfn.XLOOKUP(Tool_Italy!$D20,'AveragePrices&amp;Codes'!$A:$A,'AveragePrices&amp;Codes'!$B:$B),AGRIBALYSE_Raw!$B:$B,AGRIBALYSE_Raw!X:X)*$E20,_xlfn.XLOOKUP(_xlfn.XLOOKUP(Tool_Italy!$D20,'AveragePrices&amp;Codes'!$A:$A,'AveragePrices&amp;Codes'!$B:$B),AGRIBALYSE_Cooked!$C:$C,AGRIBALYSE_Cooked!Y:Y)*$E20),"")</f>
        <v>7.3635406321499999E-3</v>
      </c>
      <c r="V20">
        <f>IFERROR(IF($F20="Raw",_xlfn.XLOOKUP(_xlfn.XLOOKUP(Tool_Italy!$D20,'AveragePrices&amp;Codes'!$A:$A,'AveragePrices&amp;Codes'!$B:$B),AGRIBALYSE_Raw!$B:$B,AGRIBALYSE_Raw!Y:Y)*$E20,_xlfn.XLOOKUP(_xlfn.XLOOKUP(Tool_Italy!$D20,'AveragePrices&amp;Codes'!$A:$A,'AveragePrices&amp;Codes'!$B:$B),AGRIBALYSE_Cooked!$C:$C,AGRIBALYSE_Cooked!Z:Z)*$E20),"")</f>
        <v>1.070305772445E-2</v>
      </c>
      <c r="W20">
        <f>IFERROR(IF($F20="Raw",_xlfn.XLOOKUP(_xlfn.XLOOKUP(Tool_Italy!$D20,'AveragePrices&amp;Codes'!$A:$A,'AveragePrices&amp;Codes'!$B:$B),AGRIBALYSE_Raw!$B:$B,AGRIBALYSE_Raw!Z:Z)*$E20,_xlfn.XLOOKUP(_xlfn.XLOOKUP(Tool_Italy!$D20,'AveragePrices&amp;Codes'!$A:$A,'AveragePrices&amp;Codes'!$B:$B),AGRIBALYSE_Cooked!$C:$C,AGRIBALYSE_Cooked!AA:AA)*$E20),"")</f>
        <v>13.02165652197</v>
      </c>
      <c r="X20">
        <f>IFERROR(IF($F20="Raw",_xlfn.XLOOKUP(_xlfn.XLOOKUP(Tool_Italy!$D20,'AveragePrices&amp;Codes'!$A:$A,'AveragePrices&amp;Codes'!$B:$B),AGRIBALYSE_Raw!$B:$B,AGRIBALYSE_Raw!AA:AA)*$E20,_xlfn.XLOOKUP(_xlfn.XLOOKUP(Tool_Italy!$D20,'AveragePrices&amp;Codes'!$A:$A,'AveragePrices&amp;Codes'!$B:$B),AGRIBALYSE_Cooked!$C:$C,AGRIBALYSE_Cooked!AB:AB)*$E20),"")</f>
        <v>-111.9513784425</v>
      </c>
      <c r="Y20">
        <f>IFERROR(IF($F20="Raw",_xlfn.XLOOKUP(_xlfn.XLOOKUP(Tool_Italy!$D20,'AveragePrices&amp;Codes'!$A:$A,'AveragePrices&amp;Codes'!$B:$B),AGRIBALYSE_Raw!$B:$B,AGRIBALYSE_Raw!AB:AB)*$E20,_xlfn.XLOOKUP(_xlfn.XLOOKUP(Tool_Italy!$D20,'AveragePrices&amp;Codes'!$A:$A,'AveragePrices&amp;Codes'!$B:$B),AGRIBALYSE_Cooked!$C:$C,AGRIBALYSE_Cooked!AC:AC)*$E20),"")</f>
        <v>0.19661701389150002</v>
      </c>
      <c r="Z20">
        <f>IFERROR(IF($F20="Raw",_xlfn.XLOOKUP(_xlfn.XLOOKUP(Tool_Italy!$D20,'AveragePrices&amp;Codes'!$A:$A,'AveragePrices&amp;Codes'!$B:$B),AGRIBALYSE_Raw!$B:$B,AGRIBALYSE_Raw!AC:AC)*$E20,_xlfn.XLOOKUP(_xlfn.XLOOKUP(Tool_Italy!$D20,'AveragePrices&amp;Codes'!$A:$A,'AveragePrices&amp;Codes'!$B:$B),AGRIBALYSE_Cooked!$C:$C,AGRIBALYSE_Cooked!AD:AD)*$E20),"")</f>
        <v>14.873107039800001</v>
      </c>
      <c r="AA20">
        <f>IFERROR(IF($F20="Raw",_xlfn.XLOOKUP(_xlfn.XLOOKUP(Tool_Italy!$D20,'AveragePrices&amp;Codes'!$A:$A,'AveragePrices&amp;Codes'!$B:$B),AGRIBALYSE_Raw!$B:$B,AGRIBALYSE_Raw!AD:AD)*$E20,_xlfn.XLOOKUP(_xlfn.XLOOKUP(Tool_Italy!$D20,'AveragePrices&amp;Codes'!$A:$A,'AveragePrices&amp;Codes'!$B:$B),AGRIBALYSE_Cooked!$C:$C,AGRIBALYSE_Cooked!AE:AE)*$E20),"")</f>
        <v>3.9784731173100004E-6</v>
      </c>
      <c r="AB20" cm="1">
        <f t="array" ref="AB20">IFERROR(_xlfn.XLOOKUP(Tool_Italy!$F20&amp;$E$2,'Cooking methods'!$A:$A&amp;'Cooking methods'!$B:$B,'Cooking methods'!C:C)*$E20,"")</f>
        <v>0.47767610855700005</v>
      </c>
      <c r="AC20" cm="1">
        <f t="array" ref="AC20">IFERROR(_xlfn.XLOOKUP(Tool_Italy!$F20&amp;$E$2,'Cooking methods'!$A:$A&amp;'Cooking methods'!$B:$B,'Cooking methods'!D:D)*$E20,"")</f>
        <v>1.5954065244337499E-8</v>
      </c>
      <c r="AD20" cm="1">
        <f t="array" ref="AD20">IFERROR(_xlfn.XLOOKUP(Tool_Italy!$F20&amp;$E$2,'Cooking methods'!$A:$A&amp;'Cooking methods'!$B:$B,'Cooking methods'!E:E)*$E20,"")</f>
        <v>2.4750259811999995E-2</v>
      </c>
      <c r="AE20" cm="1">
        <f t="array" ref="AE20">IFERROR(_xlfn.XLOOKUP(Tool_Italy!$F20&amp;$E$2,'Cooking methods'!$A:$A&amp;'Cooking methods'!$B:$B,'Cooking methods'!F:F)*$E20,"")</f>
        <v>9.9726183581850007E-4</v>
      </c>
      <c r="AF20" cm="1">
        <f t="array" ref="AF20">IFERROR(_xlfn.XLOOKUP(Tool_Italy!$F20&amp;$E$2,'Cooking methods'!$A:$A&amp;'Cooking methods'!$B:$B,'Cooking methods'!G:G)*$E20,"")</f>
        <v>4.5940163959620003E-9</v>
      </c>
      <c r="AG20" cm="1">
        <f t="array" ref="AG20">IFERROR(_xlfn.XLOOKUP(Tool_Italy!$F20&amp;$E$2,'Cooking methods'!$A:$A&amp;'Cooking methods'!$B:$B,'Cooking methods'!H:H)*$E20,"")</f>
        <v>1.763456716476E-9</v>
      </c>
      <c r="AH20" cm="1">
        <f t="array" ref="AH20">IFERROR(_xlfn.XLOOKUP(Tool_Italy!$F20&amp;$E$2,'Cooking methods'!$A:$A&amp;'Cooking methods'!$B:$B,'Cooking methods'!I:I)*$E20,"")</f>
        <v>1.026961927839E-9</v>
      </c>
      <c r="AI20" cm="1">
        <f t="array" ref="AI20">IFERROR(_xlfn.XLOOKUP(Tool_Italy!$F20&amp;$E$2,'Cooking methods'!$A:$A&amp;'Cooking methods'!$B:$B,'Cooking methods'!J:J)*$E20,"")</f>
        <v>8.2198853003250005E-4</v>
      </c>
      <c r="AJ20" cm="1">
        <f t="array" ref="AJ20">IFERROR(_xlfn.XLOOKUP(Tool_Italy!$F20&amp;$E$2,'Cooking methods'!$A:$A&amp;'Cooking methods'!$B:$B,'Cooking methods'!K:K)*$E20,"")</f>
        <v>4.3977321295559998E-5</v>
      </c>
      <c r="AK20" cm="1">
        <f t="array" ref="AK20">IFERROR(_xlfn.XLOOKUP(Tool_Italy!$F20&amp;$E$2,'Cooking methods'!$A:$A&amp;'Cooking methods'!$B:$B,'Cooking methods'!L:L)*$E20,"")</f>
        <v>2.3556021754500003E-4</v>
      </c>
      <c r="AL20" cm="1">
        <f t="array" ref="AL20">IFERROR(_xlfn.XLOOKUP(Tool_Italy!$F20&amp;$E$2,'Cooking methods'!$A:$A&amp;'Cooking methods'!$B:$B,'Cooking methods'!M:M)*$E20,"")</f>
        <v>1.8575740155374997E-3</v>
      </c>
      <c r="AM20" cm="1">
        <f t="array" ref="AM20">IFERROR(_xlfn.XLOOKUP(Tool_Italy!$F20&amp;$E$2,'Cooking methods'!$A:$A&amp;'Cooking methods'!$B:$B,'Cooking methods'!N:N)*$E20,"")</f>
        <v>1.029877149906</v>
      </c>
      <c r="AN20" cm="1">
        <f t="array" ref="AN20">IFERROR(_xlfn.XLOOKUP(Tool_Italy!$F20&amp;$E$2,'Cooking methods'!$A:$A&amp;'Cooking methods'!$B:$B,'Cooking methods'!O:O)*$E20,"")</f>
        <v>0.59667952094999999</v>
      </c>
      <c r="AO20" cm="1">
        <f t="array" ref="AO20">IFERROR(_xlfn.XLOOKUP(Tool_Italy!$F20&amp;$E$2,'Cooking methods'!$A:$A&amp;'Cooking methods'!$B:$B,'Cooking methods'!P:P)*$E20,"")</f>
        <v>0.108262463706</v>
      </c>
      <c r="AP20" cm="1">
        <f t="array" ref="AP20">IFERROR(_xlfn.XLOOKUP(Tool_Italy!$F20&amp;$E$2,'Cooking methods'!$A:$A&amp;'Cooking methods'!$B:$B,'Cooking methods'!Q:Q)*$E20,"")</f>
        <v>7.57752329718</v>
      </c>
      <c r="AQ20" cm="1">
        <f t="array" ref="AQ20">IFERROR(_xlfn.XLOOKUP(Tool_Italy!$F20&amp;$E$2,'Cooking methods'!$A:$A&amp;'Cooking methods'!$B:$B,'Cooking methods'!R:R)*$E20,"")</f>
        <v>6.451968243087001E-7</v>
      </c>
      <c r="AR20" cm="1">
        <f t="array" ref="AR20">IFERROR(_xlfn.XLOOKUP(Tool_Italy!$G20&amp;$E$2,'Waste management'!$A:$A&amp;'Waste management'!$B:$B,'Waste management'!C:C)*$E20,"")</f>
        <v>0.11922685650000001</v>
      </c>
      <c r="AS20" cm="1">
        <f t="array" ref="AS20">IFERROR(_xlfn.XLOOKUP(Tool_Italy!$G20&amp;$E$2,'Waste management'!$A:$A&amp;'Waste management'!$B:$B,'Waste management'!D:D)*$E20,"")</f>
        <v>8.5667326245000004E-10</v>
      </c>
      <c r="AT20" cm="1">
        <f t="array" ref="AT20">IFERROR(_xlfn.XLOOKUP(Tool_Italy!$G20&amp;$E$2,'Waste management'!$A:$A&amp;'Waste management'!$B:$B,'Waste management'!E:E)*$E20,"")</f>
        <v>1.8243720000000001E-3</v>
      </c>
      <c r="AU20" cm="1">
        <f t="array" ref="AU20">IFERROR(_xlfn.XLOOKUP(Tool_Italy!$G20&amp;$E$2,'Waste management'!$A:$A&amp;'Waste management'!$B:$B,'Waste management'!F:F)*$E20,"")</f>
        <v>2.6950949999999998E-4</v>
      </c>
      <c r="AV20" cm="1">
        <f t="array" ref="AV20">IFERROR(_xlfn.XLOOKUP(Tool_Italy!$G20&amp;$E$2,'Waste management'!$A:$A&amp;'Waste management'!$B:$B,'Waste management'!G:G)*$E20,"")</f>
        <v>2.409124689E-8</v>
      </c>
      <c r="AW20" cm="1">
        <f t="array" ref="AW20">IFERROR(_xlfn.XLOOKUP(Tool_Italy!$G20&amp;$E$2,'Waste management'!$A:$A&amp;'Waste management'!$B:$B,'Waste management'!H:H)*$E20,"")</f>
        <v>7.8719785964999994E-10</v>
      </c>
      <c r="AX20" cm="1">
        <f t="array" ref="AX20">IFERROR(_xlfn.XLOOKUP(Tool_Italy!$G20&amp;$E$2,'Waste management'!$A:$A&amp;'Waste management'!$B:$B,'Waste management'!I:I)*$E20,"")</f>
        <v>5.6250986265000001E-10</v>
      </c>
      <c r="AY20" cm="1">
        <f t="array" ref="AY20">IFERROR(_xlfn.XLOOKUP(Tool_Italy!$G20&amp;$E$2,'Waste management'!$A:$A&amp;'Waste management'!$B:$B,'Waste management'!J:J)*$E20,"")</f>
        <v>4.5816615000000005E-3</v>
      </c>
      <c r="AZ20" cm="1">
        <f t="array" ref="AZ20">IFERROR(_xlfn.XLOOKUP(Tool_Italy!$G20&amp;$E$2,'Waste management'!$A:$A&amp;'Waste management'!$B:$B,'Waste management'!K:K)*$E20,"")</f>
        <v>7.3630617345000003E-6</v>
      </c>
      <c r="BA20" cm="1">
        <f t="array" ref="BA20">IFERROR(_xlfn.XLOOKUP(Tool_Italy!$G20&amp;$E$2,'Waste management'!$A:$A&amp;'Waste management'!$B:$B,'Waste management'!L:L)*$E20,"")</f>
        <v>2.0185059122999999E-4</v>
      </c>
      <c r="BB20" cm="1">
        <f t="array" ref="BB20">IFERROR(_xlfn.XLOOKUP(Tool_Italy!$G20&amp;$E$2,'Waste management'!$A:$A&amp;'Waste management'!$B:$B,'Waste management'!M:M)*$E20,"")</f>
        <v>2.0213212500000001E-2</v>
      </c>
      <c r="BC20" cm="1">
        <f t="array" ref="BC20">IFERROR(_xlfn.XLOOKUP(Tool_Italy!$G20&amp;$E$2,'Waste management'!$A:$A&amp;'Waste management'!$B:$B,'Waste management'!N:N)*$E20,"")</f>
        <v>17.362797102000002</v>
      </c>
      <c r="BD20" cm="1">
        <f t="array" ref="BD20">IFERROR(_xlfn.XLOOKUP(Tool_Italy!$G20&amp;$E$2,'Waste management'!$A:$A&amp;'Waste management'!$B:$B,'Waste management'!O:O)*$E20,"")</f>
        <v>1.1289960269999999</v>
      </c>
      <c r="BE20" cm="1">
        <f t="array" ref="BE20">IFERROR(_xlfn.XLOOKUP(Tool_Italy!$G20&amp;$E$2,'Waste management'!$A:$A&amp;'Waste management'!$B:$B,'Waste management'!P:P)*$E20,"")</f>
        <v>2.3716836000000002E-2</v>
      </c>
      <c r="BF20" cm="1">
        <f t="array" ref="BF20">IFERROR(_xlfn.XLOOKUP(Tool_Italy!$G20&amp;$E$2,'Waste management'!$A:$A&amp;'Waste management'!$B:$B,'Waste management'!Q:Q)*$E20,"")</f>
        <v>0.74658277800000006</v>
      </c>
      <c r="BG20" cm="1">
        <f t="array" ref="BG20">IFERROR(_xlfn.XLOOKUP(Tool_Italy!$G20&amp;$E$2,'Waste management'!$A:$A&amp;'Waste management'!$B:$B,'Waste management'!R:R)*$E20,"")</f>
        <v>2.3182999875E-7</v>
      </c>
      <c r="BH20">
        <f>IFERROR((L20+AR20+AB20)*_xlfn.XLOOKUP(Tool_Italy!BH$4,Monetization_Factors!$A:$A,Monetization_Factors!$D:$D),"")</f>
        <v>0.20842738627214666</v>
      </c>
      <c r="BI20">
        <f>IFERROR((M20+AS20+AC20)*_xlfn.XLOOKUP(Tool_Italy!BI$4,Monetization_Factors!$A:$A,Monetization_Factors!$D:$D),"")</f>
        <v>1.6138328862229886E-6</v>
      </c>
      <c r="BJ20">
        <f>IFERROR((N20+AT20+AD20)*_xlfn.XLOOKUP(Tool_Italy!BJ$4,Monetization_Factors!$A:$A,Monetization_Factors!$D:$D),"")</f>
        <v>3.9587657536179448E-4</v>
      </c>
      <c r="BK20">
        <f>IFERROR((O20+AU20+AE20)*_xlfn.XLOOKUP(Tool_Italy!BK$4,Monetization_Factors!$A:$A,Monetization_Factors!$D:$D),"")</f>
        <v>7.9186069416770297E-3</v>
      </c>
      <c r="BL20">
        <f>IFERROR((P20+AV20+AF20)*_xlfn.XLOOKUP(Tool_Italy!BL$4,Monetization_Factors!$A:$A,Monetization_Factors!$D:$D),"")</f>
        <v>7.539775120363143E-2</v>
      </c>
      <c r="BM20">
        <f>IFERROR((Q20+AW20+AG20)*_xlfn.XLOOKUP(Tool_Italy!BM$4,Monetization_Factors!$A:$A,Monetization_Factors!$D:$D),"")</f>
        <v>2.2284033363227072E-2</v>
      </c>
      <c r="BN20">
        <f>IFERROR((R20+AX20+AH20)*_xlfn.XLOOKUP(Tool_Italy!BN$4,Monetization_Factors!$A:$A,Monetization_Factors!$D:$D),"")</f>
        <v>6.3473775531805842E-3</v>
      </c>
      <c r="BO20">
        <f>IFERROR((S20+AY20+AI20)*_xlfn.XLOOKUP(Tool_Italy!BO$4,Monetization_Factors!$A:$A,Monetization_Factors!$D:$D),"")</f>
        <v>3.8264973285867211E-3</v>
      </c>
      <c r="BP20">
        <f>IFERROR((T20+AZ20+AJ20)*_xlfn.XLOOKUP(Tool_Italy!BP$4,Monetization_Factors!$A:$A,Monetization_Factors!$D:$D),"")</f>
        <v>8.0199991489841556E-4</v>
      </c>
      <c r="BQ20">
        <f>IFERROR((U20+BA20+AK20)*_xlfn.XLOOKUP(Tool_Italy!BQ$4,Monetization_Factors!$A:$A,Monetization_Factors!$D:$D),"")</f>
        <v>3.1911130482737471E-2</v>
      </c>
      <c r="BR20" t="str">
        <f>IFERROR((V20+BB20+AL20)*_xlfn.XLOOKUP(Tool_Italy!BR$4,Monetization_Factors!$A:$A,Monetization_Factors!$D:$D),"")</f>
        <v/>
      </c>
      <c r="BS20">
        <f>IFERROR((W20+BC20+AM20)*_xlfn.XLOOKUP(Tool_Italy!BS$4,Monetization_Factors!$A:$A,Monetization_Factors!$D:$D),"")</f>
        <v>1.5287070772915198E-3</v>
      </c>
      <c r="BT20">
        <f>IFERROR((X20+BD20+AN20)*_xlfn.XLOOKUP(Tool_Italy!BT$4,Monetization_Factors!$A:$A,Monetization_Factors!$D:$D),"")</f>
        <v>-2.454424864109065E-2</v>
      </c>
      <c r="BU20">
        <f>IFERROR((Y20+BE20+AO20)*_xlfn.XLOOKUP(Tool_Italy!BU$4,Monetization_Factors!$A:$A,Monetization_Factors!$D:$D),"")</f>
        <v>2.088205627455876E-3</v>
      </c>
      <c r="BV20">
        <f>IFERROR((Z20+BF20+AP20)*_xlfn.XLOOKUP(Tool_Italy!BV$4,Monetization_Factors!$A:$A,Monetization_Factors!$D:$D),"")</f>
        <v>3.8305100506614516E-2</v>
      </c>
      <c r="BW20">
        <f>IFERROR((AA20+BG20+AQ20)*_xlfn.XLOOKUP(Tool_Italy!BW$4,Monetization_Factors!$A:$A,Monetization_Factors!$D:$D),"")</f>
        <v>1.0143720796537295E-5</v>
      </c>
      <c r="BX20" s="38" cm="1">
        <f t="array" ref="BX20">IFERROR(_xlfn.IFS(I20&lt;&gt;0,I20*E20,I20="",J20*E20),"")</f>
        <v>6.1108169400000003</v>
      </c>
      <c r="BY20" s="38">
        <f t="shared" si="2"/>
        <v>0.34278905127666376</v>
      </c>
      <c r="BZ20" s="38">
        <f t="shared" si="36"/>
        <v>6.4536059912766639</v>
      </c>
      <c r="CA20" s="38">
        <f t="shared" si="3"/>
        <v>6.592097139935841E-4</v>
      </c>
      <c r="CB20">
        <f t="shared" si="4"/>
        <v>1.6020445192320003</v>
      </c>
      <c r="CC20">
        <f t="shared" si="5"/>
        <v>4.0314541068037501E-8</v>
      </c>
      <c r="CD20">
        <f t="shared" si="6"/>
        <v>0.25938992965200003</v>
      </c>
      <c r="CE20">
        <f t="shared" si="7"/>
        <v>5.2313834413334993E-3</v>
      </c>
      <c r="CF20">
        <f t="shared" si="8"/>
        <v>7.5528113795862005E-8</v>
      </c>
      <c r="CG20">
        <f t="shared" si="9"/>
        <v>1.0730966754462599E-7</v>
      </c>
      <c r="CH20">
        <f t="shared" si="10"/>
        <v>5.5211806559340009E-9</v>
      </c>
      <c r="CI20">
        <f t="shared" si="11"/>
        <v>8.7394984069875011E-3</v>
      </c>
      <c r="CJ20">
        <f t="shared" si="12"/>
        <v>3.2877050463605997E-4</v>
      </c>
      <c r="CK20">
        <f t="shared" si="13"/>
        <v>7.800951440925E-3</v>
      </c>
      <c r="CL20">
        <f t="shared" si="14"/>
        <v>3.2773844239987499E-2</v>
      </c>
      <c r="CM20">
        <f t="shared" si="15"/>
        <v>31.414330773876003</v>
      </c>
      <c r="CN20">
        <f t="shared" si="16"/>
        <v>-110.22570289455</v>
      </c>
      <c r="CO20">
        <f t="shared" si="17"/>
        <v>0.32859631359750002</v>
      </c>
      <c r="CP20">
        <f t="shared" si="18"/>
        <v>23.197213114980002</v>
      </c>
      <c r="CQ20">
        <f t="shared" si="19"/>
        <v>4.8554999403687004E-6</v>
      </c>
      <c r="CR20">
        <f t="shared" si="20"/>
        <v>3.0808548446769235E-3</v>
      </c>
      <c r="CS20">
        <f t="shared" si="21"/>
        <v>7.7527963592379809E-11</v>
      </c>
      <c r="CT20">
        <f t="shared" si="22"/>
        <v>4.988267877923078E-4</v>
      </c>
      <c r="CU20">
        <f t="shared" si="23"/>
        <v>1.0060352771795191E-5</v>
      </c>
      <c r="CV20">
        <f t="shared" si="24"/>
        <v>1.4524637268435001E-10</v>
      </c>
      <c r="CW20">
        <f t="shared" si="25"/>
        <v>2.0636474527812691E-10</v>
      </c>
      <c r="CX20">
        <f t="shared" si="26"/>
        <v>1.0617655107565386E-11</v>
      </c>
      <c r="CY20">
        <f t="shared" si="27"/>
        <v>1.6806727705745195E-5</v>
      </c>
      <c r="CZ20">
        <f t="shared" si="28"/>
        <v>6.3225097045396147E-7</v>
      </c>
      <c r="DA20">
        <f t="shared" si="29"/>
        <v>1.5001829694086539E-5</v>
      </c>
      <c r="DB20">
        <f t="shared" si="30"/>
        <v>6.3026623538437493E-5</v>
      </c>
      <c r="DC20">
        <f t="shared" si="31"/>
        <v>6.0412174565146158E-2</v>
      </c>
      <c r="DD20">
        <f t="shared" si="32"/>
        <v>-0.21197250556644232</v>
      </c>
      <c r="DE20">
        <f t="shared" si="33"/>
        <v>6.3191598768750008E-4</v>
      </c>
      <c r="DF20">
        <f t="shared" si="34"/>
        <v>4.4610025221115387E-2</v>
      </c>
      <c r="DG20">
        <f t="shared" si="35"/>
        <v>9.3374998853244247E-9</v>
      </c>
      <c r="DH20" s="5">
        <f>IFERROR(((((L20+AB20)*(1/$H20))+AR20)/$F$2)/($B$2*('CAR.CAP_per person'!B$2)/(_xlfn.XLOOKUP($E$2,EU_countries_GDP!$A$2:$A$29,EU_countries_GDP!$E$2:$E$29))),"")</f>
        <v>0.1273733664485433</v>
      </c>
      <c r="DI20" s="5">
        <f>IFERROR(((((M20+AC20)*(1/$H20))+AS20)/$F$2)/($B$2*('CAR.CAP_per person'!C$2)/(_xlfn.XLOOKUP($E$2,EU_countries_GDP!$A$2:$A$29,EU_countries_GDP!$E$2:$E$29))),"")</f>
        <v>4.2338122285223682E-5</v>
      </c>
      <c r="DJ20" s="5">
        <f>IFERROR(((((N20+AD20)*(1/$H20))+AT20)/$F$2)/($B$2*('CAR.CAP_per person'!D$2)/(_xlfn.XLOOKUP($E$2,EU_countries_GDP!$A$2:$A$29,EU_countries_GDP!$E$2:$E$29))),"")</f>
        <v>2.8212227228844547E-4</v>
      </c>
      <c r="DK20" s="5">
        <f>IFERROR(((((O20+AE20)*(1/$H20))+AU20)/$F$2)/($B$2*('CAR.CAP_per person'!E$2)/(_xlfn.XLOOKUP($E$2,EU_countries_GDP!$A$2:$A$29,EU_countries_GDP!$E$2:$E$29))),"")</f>
        <v>7.1055450185038508E-3</v>
      </c>
      <c r="DL20" s="5">
        <f>IFERROR(((((P20+AF20)*(1/$H20))+AV20)/$F$2)/($B$2*('CAR.CAP_per person'!F$2)/(_xlfn.XLOOKUP($E$2,EU_countries_GDP!$A$2:$A$29,EU_countries_GDP!$E$2:$E$29))),"")</f>
        <v>6.2436803724051228E-2</v>
      </c>
      <c r="DM20" s="5">
        <f>IFERROR(((((Q20+AG20)*(1/$H20))+AW20)/$F$2)/($B$2*('CAR.CAP_per person'!G$2)/(_xlfn.XLOOKUP($E$2,EU_countries_GDP!$A$2:$A$29,EU_countries_GDP!$E$2:$E$29))),"")</f>
        <v>6.3966993160331567E-2</v>
      </c>
      <c r="DN20" s="5">
        <f>IFERROR(((((R20+AH20)*(1/$H20))+AX20)/$F$2)/($B$2*('CAR.CAP_per person'!H$2)/(_xlfn.XLOOKUP($E$2,EU_countries_GDP!$A$2:$A$29,EU_countries_GDP!$E$2:$E$29))),"")</f>
        <v>7.1183578567320658E-4</v>
      </c>
      <c r="DO20" s="5">
        <f>IFERROR(((((S20+AI20)*(1/$H20))+AY20)/$F$2)/($B$2*('CAR.CAP_per person'!I$2)/(_xlfn.XLOOKUP($E$2,EU_countries_GDP!$A$2:$A$29,EU_countries_GDP!$E$2:$E$29))),"")</f>
        <v>2.884032028426073E-3</v>
      </c>
      <c r="DP20" s="5">
        <f>IFERROR(((((T20+AJ20)*(1/$H20))+AZ20)/$F$2)/($B$2*('CAR.CAP_per person'!J$2)/(_xlfn.XLOOKUP($E$2,EU_countries_GDP!$A$2:$A$29,EU_countries_GDP!$E$2:$E$29))),"")</f>
        <v>3.2030694560917179E-2</v>
      </c>
      <c r="DQ20" s="5">
        <f>IFERROR(((((U20+AK20)*(1/$H20))+BA20)/$F$2)/($B$2*('CAR.CAP_per person'!K$2)/(_xlfn.XLOOKUP($E$2,EU_countries_GDP!$A$2:$A$29,EU_countries_GDP!$E$2:$E$29))),"")</f>
        <v>2.1950786365594666E-2</v>
      </c>
      <c r="DR20" s="5">
        <f>IFERROR(((((V20+AL20)*(1/$H20))+BB20)/$F$2)/($B$2*('CAR.CAP_per person'!L$2)/(_xlfn.XLOOKUP($E$2,EU_countries_GDP!$A$2:$A$29,EU_countries_GDP!$E$2:$E$29))),"")</f>
        <v>1.5365430483690128E-3</v>
      </c>
      <c r="DS20" s="5">
        <f>IFERROR(((((W20+AM20)*(1/$H20))+BC20)/$F$2)/($B$2*('CAR.CAP_per person'!M$2)/(_xlfn.XLOOKUP($E$2,EU_countries_GDP!$A$2:$A$29,EU_countries_GDP!$E$2:$E$29))),"")</f>
        <v>7.5928161044405029E-2</v>
      </c>
      <c r="DT20" s="5">
        <f>IFERROR(((((X20+AN20)*(1/$H20))+BD20)/$F$2)/($B$2*('CAR.CAP_per person'!N$2)/(_xlfn.XLOOKUP($E$2,EU_countries_GDP!$A$2:$A$29,EU_countries_GDP!$E$2:$E$29))),"")</f>
        <v>-5.0349180962563107</v>
      </c>
      <c r="DU20" s="5">
        <f>IFERROR(((((Y20+AO20)*(1/$H20))+BE20)/$F$2)/($B$2*('CAR.CAP_per person'!O$2)/(_xlfn.XLOOKUP($E$2,EU_countries_GDP!$A$2:$A$29,EU_countries_GDP!$E$2:$E$29))),"")</f>
        <v>9.8036935949077464E-4</v>
      </c>
      <c r="DV20" s="5">
        <f>IFERROR(((((Z20+AP20)*(1/$H20))+BF20)/$F$2)/($B$2*('CAR.CAP_per person'!P$2)/(_xlfn.XLOOKUP($E$2,EU_countries_GDP!$A$2:$A$29,EU_countries_GDP!$E$2:$E$29))),"")</f>
        <v>5.8118089165148733E-2</v>
      </c>
      <c r="DW20" s="5">
        <f>IFERROR(((((AA20+AQ20)*(1/$H20))+BG20)/$F$2)/($B$2*('CAR.CAP_per person'!Q$2)/(_xlfn.XLOOKUP($E$2,EU_countries_GDP!$A$2:$A$29,EU_countries_GDP!$E$2:$E$29))),"")</f>
        <v>1.2233533168442416E-2</v>
      </c>
    </row>
    <row r="21" spans="1:127">
      <c r="A21" t="s">
        <v>241</v>
      </c>
      <c r="B21" t="str">
        <f>_xlfn.XLOOKUP(D21,Table5[Ingredient],Table5[Category],"",FALSE)</f>
        <v xml:space="preserve">Other </v>
      </c>
      <c r="C21" s="33" t="s">
        <v>177</v>
      </c>
      <c r="D21" s="33" t="s">
        <v>235</v>
      </c>
      <c r="E21" s="33">
        <v>0.23035000000000003</v>
      </c>
      <c r="F21" s="33" t="s">
        <v>189</v>
      </c>
      <c r="G21" s="33" t="s">
        <v>180</v>
      </c>
      <c r="H21" s="91">
        <f>Dataset_IT!L18</f>
        <v>0.18751172379620945</v>
      </c>
      <c r="I21" s="33"/>
      <c r="J21" s="37">
        <f>IFERROR(INDEX('AveragePrices&amp;Codes'!G:AG, MATCH($D21, 'AveragePrices&amp;Codes'!$A:$A, 0), MATCH(Tool_Italy!$E$2, 'AveragePrices&amp;Codes'!$G$1:$AG$1, 0)),"")</f>
        <v>8.5797892143076933</v>
      </c>
      <c r="K21" s="37">
        <f>IFERROR(E21/(_xlfn.XLOOKUP(A21,Dataset_IT!$Q$2:$Q$9,Dataset_IT!$R$2:$R$9)),"")</f>
        <v>3.5438461538461544E-3</v>
      </c>
      <c r="L21">
        <f>IFERROR(IF($F21="Raw",_xlfn.XLOOKUP(_xlfn.XLOOKUP(Tool_Italy!$D21,'AveragePrices&amp;Codes'!$A:$A,'AveragePrices&amp;Codes'!$B:$B),AGRIBALYSE_Raw!$B:$B,AGRIBALYSE_Raw!O:O)*$E21,_xlfn.XLOOKUP(_xlfn.XLOOKUP(Tool_Italy!$D21,'AveragePrices&amp;Codes'!$A:$A,'AveragePrices&amp;Codes'!$B:$B),AGRIBALYSE_Cooked!$C:$C,AGRIBALYSE_Cooked!P:P)*$E21),"")</f>
        <v>0.37464815050000005</v>
      </c>
      <c r="M21">
        <f>IFERROR(IF($F21="Raw",_xlfn.XLOOKUP(_xlfn.XLOOKUP(Tool_Italy!$D21,'AveragePrices&amp;Codes'!$A:$A,'AveragePrices&amp;Codes'!$B:$B),AGRIBALYSE_Raw!$B:$B,AGRIBALYSE_Raw!P:P)*$E21,_xlfn.XLOOKUP(_xlfn.XLOOKUP(Tool_Italy!$D21,'AveragePrices&amp;Codes'!$A:$A,'AveragePrices&amp;Codes'!$B:$B),AGRIBALYSE_Cooked!$C:$C,AGRIBALYSE_Cooked!Q:Q)*$E21),"")</f>
        <v>2.3127308155500004E-8</v>
      </c>
      <c r="N21">
        <f>IFERROR(IF($F21="Raw",_xlfn.XLOOKUP(_xlfn.XLOOKUP(Tool_Italy!$D21,'AveragePrices&amp;Codes'!$A:$A,'AveragePrices&amp;Codes'!$B:$B),AGRIBALYSE_Raw!$B:$B,AGRIBALYSE_Raw!Q:Q)*$E21,_xlfn.XLOOKUP(_xlfn.XLOOKUP(Tool_Italy!$D21,'AveragePrices&amp;Codes'!$A:$A,'AveragePrices&amp;Codes'!$B:$B),AGRIBALYSE_Cooked!$C:$C,AGRIBALYSE_Cooked!R:R)*$E21),"")</f>
        <v>6.3761276202000006E-2</v>
      </c>
      <c r="O21">
        <f>IFERROR(IF($F21="Raw",_xlfn.XLOOKUP(_xlfn.XLOOKUP(Tool_Italy!$D21,'AveragePrices&amp;Codes'!$A:$A,'AveragePrices&amp;Codes'!$B:$B),AGRIBALYSE_Raw!$B:$B,AGRIBALYSE_Raw!R:R)*$E21,_xlfn.XLOOKUP(_xlfn.XLOOKUP(Tool_Italy!$D21,'AveragePrices&amp;Codes'!$A:$A,'AveragePrices&amp;Codes'!$B:$B),AGRIBALYSE_Cooked!$C:$C,AGRIBALYSE_Cooked!S:S)*$E21),"")</f>
        <v>3.3158133862500002E-3</v>
      </c>
      <c r="P21">
        <f>IFERROR(IF($F21="Raw",_xlfn.XLOOKUP(_xlfn.XLOOKUP(Tool_Italy!$D21,'AveragePrices&amp;Codes'!$A:$A,'AveragePrices&amp;Codes'!$B:$B),AGRIBALYSE_Raw!$B:$B,AGRIBALYSE_Raw!S:S)*$E21,_xlfn.XLOOKUP(_xlfn.XLOOKUP(Tool_Italy!$D21,'AveragePrices&amp;Codes'!$A:$A,'AveragePrices&amp;Codes'!$B:$B),AGRIBALYSE_Cooked!$C:$C,AGRIBALYSE_Cooked!T:T)*$E21),"")</f>
        <v>8.0382684918500007E-8</v>
      </c>
      <c r="Q21">
        <f>IFERROR(IF($F21="Raw",_xlfn.XLOOKUP(_xlfn.XLOOKUP(Tool_Italy!$D21,'AveragePrices&amp;Codes'!$A:$A,'AveragePrices&amp;Codes'!$B:$B),AGRIBALYSE_Raw!$B:$B,AGRIBALYSE_Raw!T:T)*$E21,_xlfn.XLOOKUP(_xlfn.XLOOKUP(Tool_Italy!$D21,'AveragePrices&amp;Codes'!$A:$A,'AveragePrices&amp;Codes'!$B:$B),AGRIBALYSE_Cooked!$C:$C,AGRIBALYSE_Cooked!U:U)*$E21),"")</f>
        <v>5.5451123532000007E-8</v>
      </c>
      <c r="R21">
        <f>IFERROR(IF($F21="Raw",_xlfn.XLOOKUP(_xlfn.XLOOKUP(Tool_Italy!$D21,'AveragePrices&amp;Codes'!$A:$A,'AveragePrices&amp;Codes'!$B:$B),AGRIBALYSE_Raw!$B:$B,AGRIBALYSE_Raw!U:U)*$E21,_xlfn.XLOOKUP(_xlfn.XLOOKUP(Tool_Italy!$D21,'AveragePrices&amp;Codes'!$A:$A,'AveragePrices&amp;Codes'!$B:$B),AGRIBALYSE_Cooked!$C:$C,AGRIBALYSE_Cooked!V:V)*$E21),"")</f>
        <v>5.7771376887500004E-10</v>
      </c>
      <c r="S21">
        <f>IFERROR(IF($F21="Raw",_xlfn.XLOOKUP(_xlfn.XLOOKUP(Tool_Italy!$D21,'AveragePrices&amp;Codes'!$A:$A,'AveragePrices&amp;Codes'!$B:$B),AGRIBALYSE_Raw!$B:$B,AGRIBALYSE_Raw!V:V)*$E21,_xlfn.XLOOKUP(_xlfn.XLOOKUP(Tool_Italy!$D21,'AveragePrices&amp;Codes'!$A:$A,'AveragePrices&amp;Codes'!$B:$B),AGRIBALYSE_Cooked!$C:$C,AGRIBALYSE_Cooked!W:W)*$E21),"")</f>
        <v>1.0563676625050001E-2</v>
      </c>
      <c r="T21">
        <f>IFERROR(IF($F21="Raw",_xlfn.XLOOKUP(_xlfn.XLOOKUP(Tool_Italy!$D21,'AveragePrices&amp;Codes'!$A:$A,'AveragePrices&amp;Codes'!$B:$B),AGRIBALYSE_Raw!$B:$B,AGRIBALYSE_Raw!W:W)*$E21,_xlfn.XLOOKUP(_xlfn.XLOOKUP(Tool_Italy!$D21,'AveragePrices&amp;Codes'!$A:$A,'AveragePrices&amp;Codes'!$B:$B),AGRIBALYSE_Cooked!$C:$C,AGRIBALYSE_Cooked!X:X)*$E21),"")</f>
        <v>1.5433660539900004E-4</v>
      </c>
      <c r="U21">
        <f>IFERROR(IF($F21="Raw",_xlfn.XLOOKUP(_xlfn.XLOOKUP(Tool_Italy!$D21,'AveragePrices&amp;Codes'!$A:$A,'AveragePrices&amp;Codes'!$B:$B),AGRIBALYSE_Raw!$B:$B,AGRIBALYSE_Raw!X:X)*$E21,_xlfn.XLOOKUP(_xlfn.XLOOKUP(Tool_Italy!$D21,'AveragePrices&amp;Codes'!$A:$A,'AveragePrices&amp;Codes'!$B:$B),AGRIBALYSE_Cooked!$C:$C,AGRIBALYSE_Cooked!Y:Y)*$E21),"")</f>
        <v>4.7602428713500004E-3</v>
      </c>
      <c r="V21">
        <f>IFERROR(IF($F21="Raw",_xlfn.XLOOKUP(_xlfn.XLOOKUP(Tool_Italy!$D21,'AveragePrices&amp;Codes'!$A:$A,'AveragePrices&amp;Codes'!$B:$B),AGRIBALYSE_Raw!$B:$B,AGRIBALYSE_Raw!Y:Y)*$E21,_xlfn.XLOOKUP(_xlfn.XLOOKUP(Tool_Italy!$D21,'AveragePrices&amp;Codes'!$A:$A,'AveragePrices&amp;Codes'!$B:$B),AGRIBALYSE_Cooked!$C:$C,AGRIBALYSE_Cooked!Z:Z)*$E21),"")</f>
        <v>4.2811323779500005E-2</v>
      </c>
      <c r="W21">
        <f>IFERROR(IF($F21="Raw",_xlfn.XLOOKUP(_xlfn.XLOOKUP(Tool_Italy!$D21,'AveragePrices&amp;Codes'!$A:$A,'AveragePrices&amp;Codes'!$B:$B),AGRIBALYSE_Raw!$B:$B,AGRIBALYSE_Raw!Z:Z)*$E21,_xlfn.XLOOKUP(_xlfn.XLOOKUP(Tool_Italy!$D21,'AveragePrices&amp;Codes'!$A:$A,'AveragePrices&amp;Codes'!$B:$B),AGRIBALYSE_Cooked!$C:$C,AGRIBALYSE_Cooked!AA:AA)*$E21),"")</f>
        <v>16.680648517049999</v>
      </c>
      <c r="X21">
        <f>IFERROR(IF($F21="Raw",_xlfn.XLOOKUP(_xlfn.XLOOKUP(Tool_Italy!$D21,'AveragePrices&amp;Codes'!$A:$A,'AveragePrices&amp;Codes'!$B:$B),AGRIBALYSE_Raw!$B:$B,AGRIBALYSE_Raw!AA:AA)*$E21,_xlfn.XLOOKUP(_xlfn.XLOOKUP(Tool_Italy!$D21,'AveragePrices&amp;Codes'!$A:$A,'AveragePrices&amp;Codes'!$B:$B),AGRIBALYSE_Cooked!$C:$C,AGRIBALYSE_Cooked!AB:AB)*$E21),"")</f>
        <v>143.00782194000001</v>
      </c>
      <c r="Y21">
        <f>IFERROR(IF($F21="Raw",_xlfn.XLOOKUP(_xlfn.XLOOKUP(Tool_Italy!$D21,'AveragePrices&amp;Codes'!$A:$A,'AveragePrices&amp;Codes'!$B:$B),AGRIBALYSE_Raw!$B:$B,AGRIBALYSE_Raw!AB:AB)*$E21,_xlfn.XLOOKUP(_xlfn.XLOOKUP(Tool_Italy!$D21,'AveragePrices&amp;Codes'!$A:$A,'AveragePrices&amp;Codes'!$B:$B),AGRIBALYSE_Cooked!$C:$C,AGRIBALYSE_Cooked!AC:AC)*$E21),"")</f>
        <v>5.10876149995</v>
      </c>
      <c r="Z21">
        <f>IFERROR(IF($F21="Raw",_xlfn.XLOOKUP(_xlfn.XLOOKUP(Tool_Italy!$D21,'AveragePrices&amp;Codes'!$A:$A,'AveragePrices&amp;Codes'!$B:$B),AGRIBALYSE_Raw!$B:$B,AGRIBALYSE_Raw!AC:AC)*$E21,_xlfn.XLOOKUP(_xlfn.XLOOKUP(Tool_Italy!$D21,'AveragePrices&amp;Codes'!$A:$A,'AveragePrices&amp;Codes'!$B:$B),AGRIBALYSE_Cooked!$C:$C,AGRIBALYSE_Cooked!AD:AD)*$E21),"")</f>
        <v>7.6968759708500016</v>
      </c>
      <c r="AA21">
        <f>IFERROR(IF($F21="Raw",_xlfn.XLOOKUP(_xlfn.XLOOKUP(Tool_Italy!$D21,'AveragePrices&amp;Codes'!$A:$A,'AveragePrices&amp;Codes'!$B:$B),AGRIBALYSE_Raw!$B:$B,AGRIBALYSE_Raw!AD:AD)*$E21,_xlfn.XLOOKUP(_xlfn.XLOOKUP(Tool_Italy!$D21,'AveragePrices&amp;Codes'!$A:$A,'AveragePrices&amp;Codes'!$B:$B),AGRIBALYSE_Cooked!$C:$C,AGRIBALYSE_Cooked!AE:AE)*$E21),"")</f>
        <v>3.7989418747000001E-6</v>
      </c>
      <c r="AB21" cm="1">
        <f t="array" ref="AB21">IFERROR(_xlfn.XLOOKUP(Tool_Italy!$F21&amp;$E$2,'Cooking methods'!$A:$A&amp;'Cooking methods'!$B:$B,'Cooking methods'!C:C)*$E21,"")</f>
        <v>0</v>
      </c>
      <c r="AC21" cm="1">
        <f t="array" ref="AC21">IFERROR(_xlfn.XLOOKUP(Tool_Italy!$F21&amp;$E$2,'Cooking methods'!$A:$A&amp;'Cooking methods'!$B:$B,'Cooking methods'!D:D)*$E21,"")</f>
        <v>0</v>
      </c>
      <c r="AD21" cm="1">
        <f t="array" ref="AD21">IFERROR(_xlfn.XLOOKUP(Tool_Italy!$F21&amp;$E$2,'Cooking methods'!$A:$A&amp;'Cooking methods'!$B:$B,'Cooking methods'!E:E)*$E21,"")</f>
        <v>0</v>
      </c>
      <c r="AE21" cm="1">
        <f t="array" ref="AE21">IFERROR(_xlfn.XLOOKUP(Tool_Italy!$F21&amp;$E$2,'Cooking methods'!$A:$A&amp;'Cooking methods'!$B:$B,'Cooking methods'!F:F)*$E21,"")</f>
        <v>0</v>
      </c>
      <c r="AF21" cm="1">
        <f t="array" ref="AF21">IFERROR(_xlfn.XLOOKUP(Tool_Italy!$F21&amp;$E$2,'Cooking methods'!$A:$A&amp;'Cooking methods'!$B:$B,'Cooking methods'!G:G)*$E21,"")</f>
        <v>0</v>
      </c>
      <c r="AG21" cm="1">
        <f t="array" ref="AG21">IFERROR(_xlfn.XLOOKUP(Tool_Italy!$F21&amp;$E$2,'Cooking methods'!$A:$A&amp;'Cooking methods'!$B:$B,'Cooking methods'!H:H)*$E21,"")</f>
        <v>0</v>
      </c>
      <c r="AH21" cm="1">
        <f t="array" ref="AH21">IFERROR(_xlfn.XLOOKUP(Tool_Italy!$F21&amp;$E$2,'Cooking methods'!$A:$A&amp;'Cooking methods'!$B:$B,'Cooking methods'!I:I)*$E21,"")</f>
        <v>0</v>
      </c>
      <c r="AI21" cm="1">
        <f t="array" ref="AI21">IFERROR(_xlfn.XLOOKUP(Tool_Italy!$F21&amp;$E$2,'Cooking methods'!$A:$A&amp;'Cooking methods'!$B:$B,'Cooking methods'!J:J)*$E21,"")</f>
        <v>0</v>
      </c>
      <c r="AJ21" cm="1">
        <f t="array" ref="AJ21">IFERROR(_xlfn.XLOOKUP(Tool_Italy!$F21&amp;$E$2,'Cooking methods'!$A:$A&amp;'Cooking methods'!$B:$B,'Cooking methods'!K:K)*$E21,"")</f>
        <v>0</v>
      </c>
      <c r="AK21" cm="1">
        <f t="array" ref="AK21">IFERROR(_xlfn.XLOOKUP(Tool_Italy!$F21&amp;$E$2,'Cooking methods'!$A:$A&amp;'Cooking methods'!$B:$B,'Cooking methods'!L:L)*$E21,"")</f>
        <v>0</v>
      </c>
      <c r="AL21" cm="1">
        <f t="array" ref="AL21">IFERROR(_xlfn.XLOOKUP(Tool_Italy!$F21&amp;$E$2,'Cooking methods'!$A:$A&amp;'Cooking methods'!$B:$B,'Cooking methods'!M:M)*$E21,"")</f>
        <v>0</v>
      </c>
      <c r="AM21" cm="1">
        <f t="array" ref="AM21">IFERROR(_xlfn.XLOOKUP(Tool_Italy!$F21&amp;$E$2,'Cooking methods'!$A:$A&amp;'Cooking methods'!$B:$B,'Cooking methods'!N:N)*$E21,"")</f>
        <v>0</v>
      </c>
      <c r="AN21" cm="1">
        <f t="array" ref="AN21">IFERROR(_xlfn.XLOOKUP(Tool_Italy!$F21&amp;$E$2,'Cooking methods'!$A:$A&amp;'Cooking methods'!$B:$B,'Cooking methods'!O:O)*$E21,"")</f>
        <v>0</v>
      </c>
      <c r="AO21" cm="1">
        <f t="array" ref="AO21">IFERROR(_xlfn.XLOOKUP(Tool_Italy!$F21&amp;$E$2,'Cooking methods'!$A:$A&amp;'Cooking methods'!$B:$B,'Cooking methods'!P:P)*$E21,"")</f>
        <v>0</v>
      </c>
      <c r="AP21" cm="1">
        <f t="array" ref="AP21">IFERROR(_xlfn.XLOOKUP(Tool_Italy!$F21&amp;$E$2,'Cooking methods'!$A:$A&amp;'Cooking methods'!$B:$B,'Cooking methods'!Q:Q)*$E21,"")</f>
        <v>0</v>
      </c>
      <c r="AQ21" cm="1">
        <f t="array" ref="AQ21">IFERROR(_xlfn.XLOOKUP(Tool_Italy!$F21&amp;$E$2,'Cooking methods'!$A:$A&amp;'Cooking methods'!$B:$B,'Cooking methods'!R:R)*$E21,"")</f>
        <v>0</v>
      </c>
      <c r="AR21" cm="1">
        <f t="array" ref="AR21">IFERROR(_xlfn.XLOOKUP(Tool_Italy!$G21&amp;$E$2,'Waste management'!$A:$A&amp;'Waste management'!$B:$B,'Waste management'!C:C)*$E21,"")</f>
        <v>1.3247428500000002E-2</v>
      </c>
      <c r="AS21" cm="1">
        <f t="array" ref="AS21">IFERROR(_xlfn.XLOOKUP(Tool_Italy!$G21&amp;$E$2,'Waste management'!$A:$A&amp;'Waste management'!$B:$B,'Waste management'!D:D)*$E21,"")</f>
        <v>9.518591805000001E-11</v>
      </c>
      <c r="AT21" cm="1">
        <f t="array" ref="AT21">IFERROR(_xlfn.XLOOKUP(Tool_Italy!$G21&amp;$E$2,'Waste management'!$A:$A&amp;'Waste management'!$B:$B,'Waste management'!E:E)*$E21,"")</f>
        <v>2.0270800000000004E-4</v>
      </c>
      <c r="AU21" cm="1">
        <f t="array" ref="AU21">IFERROR(_xlfn.XLOOKUP(Tool_Italy!$G21&amp;$E$2,'Waste management'!$A:$A&amp;'Waste management'!$B:$B,'Waste management'!F:F)*$E21,"")</f>
        <v>2.99455E-5</v>
      </c>
      <c r="AV21" cm="1">
        <f t="array" ref="AV21">IFERROR(_xlfn.XLOOKUP(Tool_Italy!$G21&amp;$E$2,'Waste management'!$A:$A&amp;'Waste management'!$B:$B,'Waste management'!G:G)*$E21,"")</f>
        <v>2.6768052100000004E-9</v>
      </c>
      <c r="AW21" cm="1">
        <f t="array" ref="AW21">IFERROR(_xlfn.XLOOKUP(Tool_Italy!$G21&amp;$E$2,'Waste management'!$A:$A&amp;'Waste management'!$B:$B,'Waste management'!H:H)*$E21,"")</f>
        <v>8.7466428850000008E-11</v>
      </c>
      <c r="AX21" cm="1">
        <f t="array" ref="AX21">IFERROR(_xlfn.XLOOKUP(Tool_Italy!$G21&amp;$E$2,'Waste management'!$A:$A&amp;'Waste management'!$B:$B,'Waste management'!I:I)*$E21,"")</f>
        <v>6.2501095850000002E-11</v>
      </c>
      <c r="AY21" cm="1">
        <f t="array" ref="AY21">IFERROR(_xlfn.XLOOKUP(Tool_Italy!$G21&amp;$E$2,'Waste management'!$A:$A&amp;'Waste management'!$B:$B,'Waste management'!J:J)*$E21,"")</f>
        <v>5.0907350000000014E-4</v>
      </c>
      <c r="AZ21" cm="1">
        <f t="array" ref="AZ21">IFERROR(_xlfn.XLOOKUP(Tool_Italy!$G21&amp;$E$2,'Waste management'!$A:$A&amp;'Waste management'!$B:$B,'Waste management'!K:K)*$E21,"")</f>
        <v>8.1811797050000007E-7</v>
      </c>
      <c r="BA21" cm="1">
        <f t="array" ref="BA21">IFERROR(_xlfn.XLOOKUP(Tool_Italy!$G21&amp;$E$2,'Waste management'!$A:$A&amp;'Waste management'!$B:$B,'Waste management'!L:L)*$E21,"")</f>
        <v>2.2427843470000002E-5</v>
      </c>
      <c r="BB21" cm="1">
        <f t="array" ref="BB21">IFERROR(_xlfn.XLOOKUP(Tool_Italy!$G21&amp;$E$2,'Waste management'!$A:$A&amp;'Waste management'!$B:$B,'Waste management'!M:M)*$E21,"")</f>
        <v>2.2459125000000003E-3</v>
      </c>
      <c r="BC21" cm="1">
        <f t="array" ref="BC21">IFERROR(_xlfn.XLOOKUP(Tool_Italy!$G21&amp;$E$2,'Waste management'!$A:$A&amp;'Waste management'!$B:$B,'Waste management'!N:N)*$E21,"")</f>
        <v>1.9291996780000003</v>
      </c>
      <c r="BD21" cm="1">
        <f t="array" ref="BD21">IFERROR(_xlfn.XLOOKUP(Tool_Italy!$G21&amp;$E$2,'Waste management'!$A:$A&amp;'Waste management'!$B:$B,'Waste management'!O:O)*$E21,"")</f>
        <v>0.125444003</v>
      </c>
      <c r="BE21" cm="1">
        <f t="array" ref="BE21">IFERROR(_xlfn.XLOOKUP(Tool_Italy!$G21&amp;$E$2,'Waste management'!$A:$A&amp;'Waste management'!$B:$B,'Waste management'!P:P)*$E21,"")</f>
        <v>2.6352040000000004E-3</v>
      </c>
      <c r="BF21" cm="1">
        <f t="array" ref="BF21">IFERROR(_xlfn.XLOOKUP(Tool_Italy!$G21&amp;$E$2,'Waste management'!$A:$A&amp;'Waste management'!$B:$B,'Waste management'!Q:Q)*$E21,"")</f>
        <v>8.2953642000000008E-2</v>
      </c>
      <c r="BG21" cm="1">
        <f t="array" ref="BG21">IFERROR(_xlfn.XLOOKUP(Tool_Italy!$G21&amp;$E$2,'Waste management'!$A:$A&amp;'Waste management'!$B:$B,'Waste management'!R:R)*$E21,"")</f>
        <v>2.5758888750000003E-8</v>
      </c>
      <c r="BH21">
        <f>IFERROR((L21+AR21+AB21)*_xlfn.XLOOKUP(Tool_Italy!BH$4,Monetization_Factors!$A:$A,Monetization_Factors!$D:$D),"")</f>
        <v>5.0465552428123853E-2</v>
      </c>
      <c r="BI21">
        <f>IFERROR((M21+AS21+AC21)*_xlfn.XLOOKUP(Tool_Italy!BI$4,Monetization_Factors!$A:$A,Monetization_Factors!$D:$D),"")</f>
        <v>9.2962052011864387E-7</v>
      </c>
      <c r="BJ21">
        <f>IFERROR((N21+AT21+AD21)*_xlfn.XLOOKUP(Tool_Italy!BJ$4,Monetization_Factors!$A:$A,Monetization_Factors!$D:$D),"")</f>
        <v>9.7620763637029835E-5</v>
      </c>
      <c r="BK21">
        <f>IFERROR((O21+AU21+AE21)*_xlfn.XLOOKUP(Tool_Italy!BK$4,Monetization_Factors!$A:$A,Monetization_Factors!$D:$D),"")</f>
        <v>5.0643868565450638E-3</v>
      </c>
      <c r="BL21">
        <f>IFERROR((P21+AV21+AF21)*_xlfn.XLOOKUP(Tool_Italy!BL$4,Monetization_Factors!$A:$A,Monetization_Factors!$D:$D),"")</f>
        <v>8.2916128274240455E-2</v>
      </c>
      <c r="BM21">
        <f>IFERROR((Q21+AW21+AG21)*_xlfn.XLOOKUP(Tool_Italy!BM$4,Monetization_Factors!$A:$A,Monetization_Factors!$D:$D),"")</f>
        <v>1.1533199384104784E-2</v>
      </c>
      <c r="BN21">
        <f>IFERROR((R21+AX21+AH21)*_xlfn.XLOOKUP(Tool_Italy!BN$4,Monetization_Factors!$A:$A,Monetization_Factors!$D:$D),"")</f>
        <v>7.3601747792847191E-4</v>
      </c>
      <c r="BO21">
        <f>IFERROR((S21+AY21+AI21)*_xlfn.XLOOKUP(Tool_Italy!BO$4,Monetization_Factors!$A:$A,Monetization_Factors!$D:$D),"")</f>
        <v>4.8480870183277456E-3</v>
      </c>
      <c r="BP21">
        <f>IFERROR((T21+AZ21+AJ21)*_xlfn.XLOOKUP(Tool_Italy!BP$4,Monetization_Factors!$A:$A,Monetization_Factors!$D:$D),"")</f>
        <v>3.7848308526390275E-4</v>
      </c>
      <c r="BQ21">
        <f>IFERROR((U21+BA21+AK21)*_xlfn.XLOOKUP(Tool_Italy!BQ$4,Monetization_Factors!$A:$A,Monetization_Factors!$D:$D),"")</f>
        <v>1.9564335247097924E-2</v>
      </c>
      <c r="BR21" t="str">
        <f>IFERROR((V21+BB21+AL21)*_xlfn.XLOOKUP(Tool_Italy!BR$4,Monetization_Factors!$A:$A,Monetization_Factors!$D:$D),"")</f>
        <v/>
      </c>
      <c r="BS21">
        <f>IFERROR((W21+BC21+AM21)*_xlfn.XLOOKUP(Tool_Italy!BS$4,Monetization_Factors!$A:$A,Monetization_Factors!$D:$D),"")</f>
        <v>9.056060066303177E-4</v>
      </c>
      <c r="BT21">
        <f>IFERROR((X21+BD21+AN21)*_xlfn.XLOOKUP(Tool_Italy!BT$4,Monetization_Factors!$A:$A,Monetization_Factors!$D:$D),"")</f>
        <v>3.1871862695012548E-2</v>
      </c>
      <c r="BU21">
        <f>IFERROR((Y21+BE21+AO21)*_xlfn.XLOOKUP(Tool_Italy!BU$4,Monetization_Factors!$A:$A,Monetization_Factors!$D:$D),"")</f>
        <v>3.2482553576124513E-2</v>
      </c>
      <c r="BV21">
        <f>IFERROR((Z21+BF21+AP21)*_xlfn.XLOOKUP(Tool_Italy!BV$4,Monetization_Factors!$A:$A,Monetization_Factors!$D:$D),"")</f>
        <v>1.2846679200964529E-2</v>
      </c>
      <c r="BW21">
        <f>IFERROR((AA21+BG21+AQ21)*_xlfn.XLOOKUP(Tool_Italy!BW$4,Monetization_Factors!$A:$A,Monetization_Factors!$D:$D),"")</f>
        <v>7.9902578830623621E-6</v>
      </c>
      <c r="BX21" s="38" cm="1">
        <f t="array" ref="BX21">IFERROR(_xlfn.IFS(I21&lt;&gt;0,I21*E21,I21="",J21*E21),"")</f>
        <v>1.9763544455157773</v>
      </c>
      <c r="BY21" s="38">
        <f t="shared" si="2"/>
        <v>0.23415509664530637</v>
      </c>
      <c r="BZ21" s="38">
        <f t="shared" si="36"/>
        <v>2.2105095421610836</v>
      </c>
      <c r="CA21" s="38">
        <f t="shared" si="3"/>
        <v>4.5029826277943533E-4</v>
      </c>
      <c r="CB21">
        <f t="shared" si="4"/>
        <v>0.38789557900000005</v>
      </c>
      <c r="CC21">
        <f t="shared" ref="CC21:CC84" si="37">IFERROR((M21+AC21+AS21),"")</f>
        <v>2.3222494073550005E-8</v>
      </c>
      <c r="CD21">
        <f t="shared" ref="CD21:CD84" si="38">IFERROR((N21+AD21+AT21),"")</f>
        <v>6.3963984202000002E-2</v>
      </c>
      <c r="CE21">
        <f t="shared" ref="CE21:CE84" si="39">IFERROR((O21+AE21+AU21),"")</f>
        <v>3.3457588862500004E-3</v>
      </c>
      <c r="CF21">
        <f t="shared" ref="CF21:CF84" si="40">IFERROR((P21+AF21+AV21),"")</f>
        <v>8.3059490128500014E-8</v>
      </c>
      <c r="CG21">
        <f t="shared" ref="CG21:CG84" si="41">IFERROR((Q21+AG21+AW21),"")</f>
        <v>5.5538589960850005E-8</v>
      </c>
      <c r="CH21">
        <f t="shared" ref="CH21:CH84" si="42">IFERROR((R21+AH21+AX21),"")</f>
        <v>6.4021486472500005E-10</v>
      </c>
      <c r="CI21">
        <f t="shared" ref="CI21:CI84" si="43">IFERROR((S21+AI21+AY21),"")</f>
        <v>1.1072750125050001E-2</v>
      </c>
      <c r="CJ21">
        <f t="shared" ref="CJ21:CJ84" si="44">IFERROR((T21+AJ21+AZ21),"")</f>
        <v>1.5515472336950003E-4</v>
      </c>
      <c r="CK21">
        <f t="shared" ref="CK21:CK84" si="45">IFERROR((U21+AK21+BA21),"")</f>
        <v>4.7826707148200002E-3</v>
      </c>
      <c r="CL21">
        <f t="shared" ref="CL21:CL84" si="46">IFERROR((V21+AL21+BB21),"")</f>
        <v>4.5057236279500007E-2</v>
      </c>
      <c r="CM21">
        <f t="shared" ref="CM21:CM84" si="47">IFERROR((W21+AM21+BC21),"")</f>
        <v>18.609848195049999</v>
      </c>
      <c r="CN21">
        <f t="shared" ref="CN21:CN84" si="48">IFERROR((X21+AN21+BD21),"")</f>
        <v>143.13326594300003</v>
      </c>
      <c r="CO21">
        <f t="shared" ref="CO21:CO84" si="49">IFERROR((Y21+AO21+BE21),"")</f>
        <v>5.1113967039499997</v>
      </c>
      <c r="CP21">
        <f t="shared" ref="CP21:CP84" si="50">IFERROR((Z21+AP21+BF21),"")</f>
        <v>7.7798296128500013</v>
      </c>
      <c r="CQ21">
        <f t="shared" ref="CQ21:CQ84" si="51">IFERROR((AA21+AQ21+BG21),"")</f>
        <v>3.8247007634500001E-6</v>
      </c>
      <c r="CR21">
        <f t="shared" si="20"/>
        <v>7.4595303653846165E-4</v>
      </c>
      <c r="CS21">
        <f t="shared" ref="CS21:CS84" si="52">IFERROR((M21+AC21+AS21)/$F$2,"")</f>
        <v>4.4658642449134628E-11</v>
      </c>
      <c r="CT21">
        <f t="shared" ref="CT21:CT84" si="53">IFERROR((N21+AD21+AT21)/$F$2,"")</f>
        <v>1.2300766192692309E-4</v>
      </c>
      <c r="CU21">
        <f t="shared" ref="CU21:CU84" si="54">IFERROR((O21+AE21+AU21)/$F$2,"")</f>
        <v>6.4341517043269237E-6</v>
      </c>
      <c r="CV21">
        <f t="shared" ref="CV21:CV84" si="55">IFERROR((P21+AF21+AV21)/$F$2,"")</f>
        <v>1.5972978870865388E-10</v>
      </c>
      <c r="CW21">
        <f t="shared" ref="CW21:CW84" si="56">IFERROR((Q21+AG21+AW21)/$F$2,"")</f>
        <v>1.0680498069394232E-10</v>
      </c>
      <c r="CX21">
        <f t="shared" ref="CX21:CX84" si="57">IFERROR((R21+AH21+AX21)/$F$2,"")</f>
        <v>1.2311824321634616E-12</v>
      </c>
      <c r="CY21">
        <f t="shared" ref="CY21:CY84" si="58">IFERROR((S21+AI21+AY21)/$F$2,"")</f>
        <v>2.1293750240480771E-5</v>
      </c>
      <c r="CZ21">
        <f t="shared" ref="CZ21:CZ84" si="59">IFERROR((T21+AJ21+AZ21)/$F$2,"")</f>
        <v>2.9837446801826928E-7</v>
      </c>
      <c r="DA21">
        <f t="shared" ref="DA21:DA84" si="60">IFERROR((U21+AK21+BA21)/$F$2,"")</f>
        <v>9.1974436823461545E-6</v>
      </c>
      <c r="DB21">
        <f t="shared" ref="DB21:DB84" si="61">IFERROR((V21+AL21+BB21)/$F$2,"")</f>
        <v>8.6648531306730776E-5</v>
      </c>
      <c r="DC21">
        <f t="shared" ref="DC21:DC84" si="62">IFERROR((W21+AM21+BC21)/$F$2,"")</f>
        <v>3.578816960586538E-2</v>
      </c>
      <c r="DD21">
        <f t="shared" ref="DD21:DD84" si="63">IFERROR((X21+AN21+BD21)/$F$2,"")</f>
        <v>0.27525628065961544</v>
      </c>
      <c r="DE21">
        <f t="shared" ref="DE21:DE84" si="64">IFERROR((Y21+AO21+BE21)/$F$2,"")</f>
        <v>9.829609046057692E-3</v>
      </c>
      <c r="DF21">
        <f t="shared" ref="DF21:DF84" si="65">IFERROR((Z21+AP21+BF21)/$F$2,"")</f>
        <v>1.496121079394231E-2</v>
      </c>
      <c r="DG21">
        <f t="shared" ref="DG21:DG84" si="66">IFERROR((AA21+AQ21+BG21)/$F$2,"")</f>
        <v>7.3551937758653853E-9</v>
      </c>
      <c r="DH21" s="5">
        <f>IFERROR(((((L21+AB21)*(1/$H21))+AR21)/$F$2)/($B$2*('CAR.CAP_per person'!B$2)/(_xlfn.XLOOKUP($E$2,EU_countries_GDP!$A$2:$A$29,EU_countries_GDP!$E$2:$E$29))),"")</f>
        <v>3.1914313342627801E-2</v>
      </c>
      <c r="DI21" s="5">
        <f>IFERROR(((((M21+AC21)*(1/$H21))+AS21)/$F$2)/($B$2*('CAR.CAP_per person'!C$2)/(_xlfn.XLOOKUP($E$2,EU_countries_GDP!$A$2:$A$29,EU_countries_GDP!$E$2:$E$29))),"")</f>
        <v>2.4733959405330414E-5</v>
      </c>
      <c r="DJ21" s="5">
        <f>IFERROR(((((N21+AD21)*(1/$H21))+AT21)/$F$2)/($B$2*('CAR.CAP_per person'!D$2)/(_xlfn.XLOOKUP($E$2,EU_countries_GDP!$A$2:$A$29,EU_countries_GDP!$E$2:$E$29))),"")</f>
        <v>6.9789320765728505E-5</v>
      </c>
      <c r="DK21" s="5">
        <f>IFERROR(((((O21+AE21)*(1/$H21))+AU21)/$F$2)/($B$2*('CAR.CAP_per person'!E$2)/(_xlfn.XLOOKUP($E$2,EU_countries_GDP!$A$2:$A$29,EU_countries_GDP!$E$2:$E$29))),"")</f>
        <v>4.7084255361692397E-3</v>
      </c>
      <c r="DL21" s="5">
        <f>IFERROR(((((P21+AF21)*(1/$H21))+AV21)/$F$2)/($B$2*('CAR.CAP_per person'!F$2)/(_xlfn.XLOOKUP($E$2,EU_countries_GDP!$A$2:$A$29,EU_countries_GDP!$E$2:$E$29))),"")</f>
        <v>9.0255454030905471E-2</v>
      </c>
      <c r="DM21" s="5">
        <f>IFERROR(((((Q21+AG21)*(1/$H21))+AW21)/$F$2)/($B$2*('CAR.CAP_per person'!G$2)/(_xlfn.XLOOKUP($E$2,EU_countries_GDP!$A$2:$A$29,EU_countries_GDP!$E$2:$E$29))),"")</f>
        <v>3.3262286956266832E-2</v>
      </c>
      <c r="DN21" s="5">
        <f>IFERROR(((((R21+AH21)*(1/$H21))+AX21)/$F$2)/($B$2*('CAR.CAP_per person'!H$2)/(_xlfn.XLOOKUP($E$2,EU_countries_GDP!$A$2:$A$29,EU_countries_GDP!$E$2:$E$29))),"")</f>
        <v>8.2852995032617959E-5</v>
      </c>
      <c r="DO21" s="5">
        <f>IFERROR(((((S21+AI21)*(1/$H21))+AY21)/$F$2)/($B$2*('CAR.CAP_per person'!I$2)/(_xlfn.XLOOKUP($E$2,EU_countries_GDP!$A$2:$A$29,EU_countries_GDP!$E$2:$E$29))),"")</f>
        <v>6.1274818961525599E-3</v>
      </c>
      <c r="DP21" s="5">
        <f>IFERROR(((((T21+AJ21)*(1/$H21))+AZ21)/$F$2)/($B$2*('CAR.CAP_per person'!J$2)/(_xlfn.XLOOKUP($E$2,EU_countries_GDP!$A$2:$A$29,EU_countries_GDP!$E$2:$E$29))),"")</f>
        <v>1.5330250216839401E-2</v>
      </c>
      <c r="DQ21" s="5">
        <f>IFERROR(((((U21+AK21)*(1/$H21))+BA21)/$F$2)/($B$2*('CAR.CAP_per person'!K$2)/(_xlfn.XLOOKUP($E$2,EU_countries_GDP!$A$2:$A$29,EU_countries_GDP!$E$2:$E$29))),"")</f>
        <v>1.3694391769338813E-2</v>
      </c>
      <c r="DR21" s="5">
        <f>IFERROR(((((V21+AL21)*(1/$H21))+BB21)/$F$2)/($B$2*('CAR.CAP_per person'!L$2)/(_xlfn.XLOOKUP($E$2,EU_countries_GDP!$A$2:$A$29,EU_countries_GDP!$E$2:$E$29))),"")</f>
        <v>4.0626970399162783E-3</v>
      </c>
      <c r="DS21" s="5">
        <f>IFERROR(((((W21+AM21)*(1/$H21))+BC21)/$F$2)/($B$2*('CAR.CAP_per person'!M$2)/(_xlfn.XLOOKUP($E$2,EU_countries_GDP!$A$2:$A$29,EU_countries_GDP!$E$2:$E$29))),"")</f>
        <v>7.4766177177696277E-2</v>
      </c>
      <c r="DT21" s="5">
        <f>IFERROR(((((X21+AN21)*(1/$H21))+BD21)/$F$2)/($B$2*('CAR.CAP_per person'!N$2)/(_xlfn.XLOOKUP($E$2,EU_countries_GDP!$A$2:$A$29,EU_countries_GDP!$E$2:$E$29))),"")</f>
        <v>6.4795003732127432</v>
      </c>
      <c r="DU21" s="5">
        <f>IFERROR(((((Y21+AO21)*(1/$H21))+BE21)/$F$2)/($B$2*('CAR.CAP_per person'!O$2)/(_xlfn.XLOOKUP($E$2,EU_countries_GDP!$A$2:$A$29,EU_countries_GDP!$E$2:$E$29))),"")</f>
        <v>1.61931003043067E-2</v>
      </c>
      <c r="DV21" s="5">
        <f>IFERROR(((((Z21+AP21)*(1/$H21))+BF21)/$F$2)/($B$2*('CAR.CAP_per person'!P$2)/(_xlfn.XLOOKUP($E$2,EU_countries_GDP!$A$2:$A$29,EU_countries_GDP!$E$2:$E$29))),"")</f>
        <v>1.984149489484828E-2</v>
      </c>
      <c r="DW21" s="5">
        <f>IFERROR(((((AA21+AQ21)*(1/$H21))+BG21)/$F$2)/($B$2*('CAR.CAP_per person'!Q$2)/(_xlfn.XLOOKUP($E$2,EU_countries_GDP!$A$2:$A$29,EU_countries_GDP!$E$2:$E$29))),"")</f>
        <v>9.9704664355112268E-3</v>
      </c>
    </row>
    <row r="22" spans="1:127">
      <c r="A22" t="s">
        <v>243</v>
      </c>
      <c r="B22" t="str">
        <f>_xlfn.XLOOKUP(D22,Table5[Ingredient],Table5[Category],"",FALSE)</f>
        <v>Starch/satiating food</v>
      </c>
      <c r="C22" s="33" t="s">
        <v>177</v>
      </c>
      <c r="D22" s="33" t="s">
        <v>178</v>
      </c>
      <c r="E22" s="33">
        <v>1.6789500000000002</v>
      </c>
      <c r="F22" s="33" t="s">
        <v>179</v>
      </c>
      <c r="G22" s="33" t="s">
        <v>180</v>
      </c>
      <c r="H22" s="91">
        <f>Dataset_IT!L19</f>
        <v>0.14962636853385858</v>
      </c>
      <c r="I22" s="33"/>
      <c r="J22" s="37">
        <f>IFERROR(INDEX('AveragePrices&amp;Codes'!G:AG, MATCH($D22, 'AveragePrices&amp;Codes'!$A:$A, 0), MATCH(Tool_Italy!$E$2, 'AveragePrices&amp;Codes'!$G$1:$AG$1, 0)),"")</f>
        <v>4.0569082692307692</v>
      </c>
      <c r="K22" s="37">
        <f>IFERROR(E22/(_xlfn.XLOOKUP(A22,Dataset_IT!$Q$2:$Q$9,Dataset_IT!$R$2:$R$9)),"")</f>
        <v>2.5830000000000002E-2</v>
      </c>
      <c r="L22">
        <f>IFERROR(IF($F22="Raw",_xlfn.XLOOKUP(_xlfn.XLOOKUP(Tool_Italy!$D22,'AveragePrices&amp;Codes'!$A:$A,'AveragePrices&amp;Codes'!$B:$B),AGRIBALYSE_Raw!$B:$B,AGRIBALYSE_Raw!O:O)*$E22,_xlfn.XLOOKUP(_xlfn.XLOOKUP(Tool_Italy!$D22,'AveragePrices&amp;Codes'!$A:$A,'AveragePrices&amp;Codes'!$B:$B),AGRIBALYSE_Cooked!$C:$C,AGRIBALYSE_Cooked!P:P)*$E22),"")</f>
        <v>1.6612771204575001</v>
      </c>
      <c r="M22">
        <f>IFERROR(IF($F22="Raw",_xlfn.XLOOKUP(_xlfn.XLOOKUP(Tool_Italy!$D22,'AveragePrices&amp;Codes'!$A:$A,'AveragePrices&amp;Codes'!$B:$B),AGRIBALYSE_Raw!$B:$B,AGRIBALYSE_Raw!P:P)*$E22,_xlfn.XLOOKUP(_xlfn.XLOOKUP(Tool_Italy!$D22,'AveragePrices&amp;Codes'!$A:$A,'AveragePrices&amp;Codes'!$B:$B),AGRIBALYSE_Cooked!$C:$C,AGRIBALYSE_Cooked!Q:Q)*$E22),"")</f>
        <v>2.6190503498250002E-8</v>
      </c>
      <c r="N22">
        <f>IFERROR(IF($F22="Raw",_xlfn.XLOOKUP(_xlfn.XLOOKUP(Tool_Italy!$D22,'AveragePrices&amp;Codes'!$A:$A,'AveragePrices&amp;Codes'!$B:$B),AGRIBALYSE_Raw!$B:$B,AGRIBALYSE_Raw!Q:Q)*$E22,_xlfn.XLOOKUP(_xlfn.XLOOKUP(Tool_Italy!$D22,'AveragePrices&amp;Codes'!$A:$A,'AveragePrices&amp;Codes'!$B:$B),AGRIBALYSE_Cooked!$C:$C,AGRIBALYSE_Cooked!R:R)*$E22),"")</f>
        <v>0.16502197236525001</v>
      </c>
      <c r="O22">
        <f>IFERROR(IF($F22="Raw",_xlfn.XLOOKUP(_xlfn.XLOOKUP(Tool_Italy!$D22,'AveragePrices&amp;Codes'!$A:$A,'AveragePrices&amp;Codes'!$B:$B),AGRIBALYSE_Raw!$B:$B,AGRIBALYSE_Raw!R:R)*$E22,_xlfn.XLOOKUP(_xlfn.XLOOKUP(Tool_Italy!$D22,'AveragePrices&amp;Codes'!$A:$A,'AveragePrices&amp;Codes'!$B:$B),AGRIBALYSE_Cooked!$C:$C,AGRIBALYSE_Cooked!S:S)*$E22),"")</f>
        <v>7.5412439309025013E-3</v>
      </c>
      <c r="P22">
        <f>IFERROR(IF($F22="Raw",_xlfn.XLOOKUP(_xlfn.XLOOKUP(Tool_Italy!$D22,'AveragePrices&amp;Codes'!$A:$A,'AveragePrices&amp;Codes'!$B:$B),AGRIBALYSE_Raw!$B:$B,AGRIBALYSE_Raw!S:S)*$E22,_xlfn.XLOOKUP(_xlfn.XLOOKUP(Tool_Italy!$D22,'AveragePrices&amp;Codes'!$A:$A,'AveragePrices&amp;Codes'!$B:$B),AGRIBALYSE_Cooked!$C:$C,AGRIBALYSE_Cooked!T:T)*$E22),"")</f>
        <v>1.3181231618100001E-7</v>
      </c>
      <c r="Q22">
        <f>IFERROR(IF($F22="Raw",_xlfn.XLOOKUP(_xlfn.XLOOKUP(Tool_Italy!$D22,'AveragePrices&amp;Codes'!$A:$A,'AveragePrices&amp;Codes'!$B:$B),AGRIBALYSE_Raw!$B:$B,AGRIBALYSE_Raw!T:T)*$E22,_xlfn.XLOOKUP(_xlfn.XLOOKUP(Tool_Italy!$D22,'AveragePrices&amp;Codes'!$A:$A,'AveragePrices&amp;Codes'!$B:$B),AGRIBALYSE_Cooked!$C:$C,AGRIBALYSE_Cooked!U:U)*$E22),"")</f>
        <v>5.7526524516825004E-8</v>
      </c>
      <c r="R22">
        <f>IFERROR(IF($F22="Raw",_xlfn.XLOOKUP(_xlfn.XLOOKUP(Tool_Italy!$D22,'AveragePrices&amp;Codes'!$A:$A,'AveragePrices&amp;Codes'!$B:$B),AGRIBALYSE_Raw!$B:$B,AGRIBALYSE_Raw!U:U)*$E22,_xlfn.XLOOKUP(_xlfn.XLOOKUP(Tool_Italy!$D22,'AveragePrices&amp;Codes'!$A:$A,'AveragePrices&amp;Codes'!$B:$B),AGRIBALYSE_Cooked!$C:$C,AGRIBALYSE_Cooked!V:V)*$E22),"")</f>
        <v>1.2522842288775002E-9</v>
      </c>
      <c r="S22">
        <f>IFERROR(IF($F22="Raw",_xlfn.XLOOKUP(_xlfn.XLOOKUP(Tool_Italy!$D22,'AveragePrices&amp;Codes'!$A:$A,'AveragePrices&amp;Codes'!$B:$B),AGRIBALYSE_Raw!$B:$B,AGRIBALYSE_Raw!V:V)*$E22,_xlfn.XLOOKUP(_xlfn.XLOOKUP(Tool_Italy!$D22,'AveragePrices&amp;Codes'!$A:$A,'AveragePrices&amp;Codes'!$B:$B),AGRIBALYSE_Cooked!$C:$C,AGRIBALYSE_Cooked!W:W)*$E22),"")</f>
        <v>1.7566753952475003E-2</v>
      </c>
      <c r="T22">
        <f>IFERROR(IF($F22="Raw",_xlfn.XLOOKUP(_xlfn.XLOOKUP(Tool_Italy!$D22,'AveragePrices&amp;Codes'!$A:$A,'AveragePrices&amp;Codes'!$B:$B),AGRIBALYSE_Raw!$B:$B,AGRIBALYSE_Raw!W:W)*$E22,_xlfn.XLOOKUP(_xlfn.XLOOKUP(Tool_Italy!$D22,'AveragePrices&amp;Codes'!$A:$A,'AveragePrices&amp;Codes'!$B:$B),AGRIBALYSE_Cooked!$C:$C,AGRIBALYSE_Cooked!X:X)*$E22),"")</f>
        <v>6.0355568698425006E-4</v>
      </c>
      <c r="U22">
        <f>IFERROR(IF($F22="Raw",_xlfn.XLOOKUP(_xlfn.XLOOKUP(Tool_Italy!$D22,'AveragePrices&amp;Codes'!$A:$A,'AveragePrices&amp;Codes'!$B:$B),AGRIBALYSE_Raw!$B:$B,AGRIBALYSE_Raw!X:X)*$E22,_xlfn.XLOOKUP(_xlfn.XLOOKUP(Tool_Italy!$D22,'AveragePrices&amp;Codes'!$A:$A,'AveragePrices&amp;Codes'!$B:$B),AGRIBALYSE_Cooked!$C:$C,AGRIBALYSE_Cooked!Y:Y)*$E22),"")</f>
        <v>1.4982703833825002E-2</v>
      </c>
      <c r="V22">
        <f>IFERROR(IF($F22="Raw",_xlfn.XLOOKUP(_xlfn.XLOOKUP(Tool_Italy!$D22,'AveragePrices&amp;Codes'!$A:$A,'AveragePrices&amp;Codes'!$B:$B),AGRIBALYSE_Raw!$B:$B,AGRIBALYSE_Raw!Y:Y)*$E22,_xlfn.XLOOKUP(_xlfn.XLOOKUP(Tool_Italy!$D22,'AveragePrices&amp;Codes'!$A:$A,'AveragePrices&amp;Codes'!$B:$B),AGRIBALYSE_Cooked!$C:$C,AGRIBALYSE_Cooked!Z:Z)*$E22),"")</f>
        <v>6.8500281909150001E-2</v>
      </c>
      <c r="W22">
        <f>IFERROR(IF($F22="Raw",_xlfn.XLOOKUP(_xlfn.XLOOKUP(Tool_Italy!$D22,'AveragePrices&amp;Codes'!$A:$A,'AveragePrices&amp;Codes'!$B:$B),AGRIBALYSE_Raw!$B:$B,AGRIBALYSE_Raw!Z:Z)*$E22,_xlfn.XLOOKUP(_xlfn.XLOOKUP(Tool_Italy!$D22,'AveragePrices&amp;Codes'!$A:$A,'AveragePrices&amp;Codes'!$B:$B),AGRIBALYSE_Cooked!$C:$C,AGRIBALYSE_Cooked!AA:AA)*$E22),"")</f>
        <v>11.837311053750001</v>
      </c>
      <c r="X22">
        <f>IFERROR(IF($F22="Raw",_xlfn.XLOOKUP(_xlfn.XLOOKUP(Tool_Italy!$D22,'AveragePrices&amp;Codes'!$A:$A,'AveragePrices&amp;Codes'!$B:$B),AGRIBALYSE_Raw!$B:$B,AGRIBALYSE_Raw!AA:AA)*$E22,_xlfn.XLOOKUP(_xlfn.XLOOKUP(Tool_Italy!$D22,'AveragePrices&amp;Codes'!$A:$A,'AveragePrices&amp;Codes'!$B:$B),AGRIBALYSE_Cooked!$C:$C,AGRIBALYSE_Cooked!AB:AB)*$E22),"")</f>
        <v>183.72968952975</v>
      </c>
      <c r="Y22">
        <f>IFERROR(IF($F22="Raw",_xlfn.XLOOKUP(_xlfn.XLOOKUP(Tool_Italy!$D22,'AveragePrices&amp;Codes'!$A:$A,'AveragePrices&amp;Codes'!$B:$B),AGRIBALYSE_Raw!$B:$B,AGRIBALYSE_Raw!AB:AB)*$E22,_xlfn.XLOOKUP(_xlfn.XLOOKUP(Tool_Italy!$D22,'AveragePrices&amp;Codes'!$A:$A,'AveragePrices&amp;Codes'!$B:$B),AGRIBALYSE_Cooked!$C:$C,AGRIBALYSE_Cooked!AC:AC)*$E22),"")</f>
        <v>0.82579954090725005</v>
      </c>
      <c r="Z22">
        <f>IFERROR(IF($F22="Raw",_xlfn.XLOOKUP(_xlfn.XLOOKUP(Tool_Italy!$D22,'AveragePrices&amp;Codes'!$A:$A,'AveragePrices&amp;Codes'!$B:$B),AGRIBALYSE_Raw!$B:$B,AGRIBALYSE_Raw!AC:AC)*$E22,_xlfn.XLOOKUP(_xlfn.XLOOKUP(Tool_Italy!$D22,'AveragePrices&amp;Codes'!$A:$A,'AveragePrices&amp;Codes'!$B:$B),AGRIBALYSE_Cooked!$C:$C,AGRIBALYSE_Cooked!AD:AD)*$E22),"")</f>
        <v>19.494343855350003</v>
      </c>
      <c r="AA22">
        <f>IFERROR(IF($F22="Raw",_xlfn.XLOOKUP(_xlfn.XLOOKUP(Tool_Italy!$D22,'AveragePrices&amp;Codes'!$A:$A,'AveragePrices&amp;Codes'!$B:$B),AGRIBALYSE_Raw!$B:$B,AGRIBALYSE_Raw!AD:AD)*$E22,_xlfn.XLOOKUP(_xlfn.XLOOKUP(Tool_Italy!$D22,'AveragePrices&amp;Codes'!$A:$A,'AveragePrices&amp;Codes'!$B:$B),AGRIBALYSE_Cooked!$C:$C,AGRIBALYSE_Cooked!AE:AE)*$E22),"")</f>
        <v>8.0446540867875009E-6</v>
      </c>
      <c r="AB22" cm="1">
        <f t="array" ref="AB22">IFERROR(_xlfn.XLOOKUP(Tool_Italy!$F22&amp;$E$2,'Cooking methods'!$A:$A&amp;'Cooking methods'!$B:$B,'Cooking methods'!C:C)*$E22,"")</f>
        <v>0.38684817908100005</v>
      </c>
      <c r="AC22" cm="1">
        <f t="array" ref="AC22">IFERROR(_xlfn.XLOOKUP(Tool_Italy!$F22&amp;$E$2,'Cooking methods'!$A:$A&amp;'Cooking methods'!$B:$B,'Cooking methods'!D:D)*$E22,"")</f>
        <v>1.2920472634387502E-8</v>
      </c>
      <c r="AD22" cm="1">
        <f t="array" ref="AD22">IFERROR(_xlfn.XLOOKUP(Tool_Italy!$F22&amp;$E$2,'Cooking methods'!$A:$A&amp;'Cooking methods'!$B:$B,'Cooking methods'!E:E)*$E22,"")</f>
        <v>2.0044110995999998E-2</v>
      </c>
      <c r="AE22" cm="1">
        <f t="array" ref="AE22">IFERROR(_xlfn.XLOOKUP(Tool_Italy!$F22&amp;$E$2,'Cooking methods'!$A:$A&amp;'Cooking methods'!$B:$B,'Cooking methods'!F:F)*$E22,"")</f>
        <v>8.0763705436050009E-4</v>
      </c>
      <c r="AF22" cm="1">
        <f t="array" ref="AF22">IFERROR(_xlfn.XLOOKUP(Tool_Italy!$F22&amp;$E$2,'Cooking methods'!$A:$A&amp;'Cooking methods'!$B:$B,'Cooking methods'!G:G)*$E22,"")</f>
        <v>3.7204851689460003E-9</v>
      </c>
      <c r="AG22" cm="1">
        <f t="array" ref="AG22">IFERROR(_xlfn.XLOOKUP(Tool_Italy!$F22&amp;$E$2,'Cooking methods'!$A:$A&amp;'Cooking methods'!$B:$B,'Cooking methods'!H:H)*$E22,"")</f>
        <v>1.4281434793080001E-9</v>
      </c>
      <c r="AH22" cm="1">
        <f t="array" ref="AH22">IFERROR(_xlfn.XLOOKUP(Tool_Italy!$F22&amp;$E$2,'Cooking methods'!$A:$A&amp;'Cooking methods'!$B:$B,'Cooking methods'!I:I)*$E22,"")</f>
        <v>8.3168980958700013E-10</v>
      </c>
      <c r="AI22" cm="1">
        <f t="array" ref="AI22">IFERROR(_xlfn.XLOOKUP(Tool_Italy!$F22&amp;$E$2,'Cooking methods'!$A:$A&amp;'Cooking methods'!$B:$B,'Cooking methods'!J:J)*$E22,"")</f>
        <v>6.6569116682250009E-4</v>
      </c>
      <c r="AJ22" cm="1">
        <f t="array" ref="AJ22">IFERROR(_xlfn.XLOOKUP(Tool_Italy!$F22&amp;$E$2,'Cooking methods'!$A:$A&amp;'Cooking methods'!$B:$B,'Cooking methods'!K:K)*$E22,"")</f>
        <v>3.561523458948E-5</v>
      </c>
      <c r="AK22" cm="1">
        <f t="array" ref="AK22">IFERROR(_xlfn.XLOOKUP(Tool_Italy!$F22&amp;$E$2,'Cooking methods'!$A:$A&amp;'Cooking methods'!$B:$B,'Cooking methods'!L:L)*$E22,"")</f>
        <v>1.9076951848500005E-4</v>
      </c>
      <c r="AL22" cm="1">
        <f t="array" ref="AL22">IFERROR(_xlfn.XLOOKUP(Tool_Italy!$F22&amp;$E$2,'Cooking methods'!$A:$A&amp;'Cooking methods'!$B:$B,'Cooking methods'!M:M)*$E22,"")</f>
        <v>1.5043648039874998E-3</v>
      </c>
      <c r="AM22" cm="1">
        <f t="array" ref="AM22">IFERROR(_xlfn.XLOOKUP(Tool_Italy!$F22&amp;$E$2,'Cooking methods'!$A:$A&amp;'Cooking methods'!$B:$B,'Cooking methods'!N:N)*$E22,"")</f>
        <v>0.83405071549800003</v>
      </c>
      <c r="AN22" cm="1">
        <f t="array" ref="AN22">IFERROR(_xlfn.XLOOKUP(Tool_Italy!$F22&amp;$E$2,'Cooking methods'!$A:$A&amp;'Cooking methods'!$B:$B,'Cooking methods'!O:O)*$E22,"")</f>
        <v>0.48322363635000004</v>
      </c>
      <c r="AO22" cm="1">
        <f t="array" ref="AO22">IFERROR(_xlfn.XLOOKUP(Tool_Italy!$F22&amp;$E$2,'Cooking methods'!$A:$A&amp;'Cooking methods'!$B:$B,'Cooking methods'!P:P)*$E22,"")</f>
        <v>8.7676850897999994E-2</v>
      </c>
      <c r="AP22" cm="1">
        <f t="array" ref="AP22">IFERROR(_xlfn.XLOOKUP(Tool_Italy!$F22&amp;$E$2,'Cooking methods'!$A:$A&amp;'Cooking methods'!$B:$B,'Cooking methods'!Q:Q)*$E22,"")</f>
        <v>6.1366918649400004</v>
      </c>
      <c r="AQ22" cm="1">
        <f t="array" ref="AQ22">IFERROR(_xlfn.XLOOKUP(Tool_Italy!$F22&amp;$E$2,'Cooking methods'!$A:$A&amp;'Cooking methods'!$B:$B,'Cooking methods'!R:R)*$E22,"")</f>
        <v>5.2251559615710006E-7</v>
      </c>
      <c r="AR22" cm="1">
        <f t="array" ref="AR22">IFERROR(_xlfn.XLOOKUP(Tool_Italy!$G22&amp;$E$2,'Waste management'!$A:$A&amp;'Waste management'!$B:$B,'Waste management'!C:C)*$E22,"")</f>
        <v>9.6556414500000007E-2</v>
      </c>
      <c r="AS22" cm="1">
        <f t="array" ref="AS22">IFERROR(_xlfn.XLOOKUP(Tool_Italy!$G22&amp;$E$2,'Waste management'!$A:$A&amp;'Waste management'!$B:$B,'Waste management'!D:D)*$E22,"")</f>
        <v>6.9378075585000005E-10</v>
      </c>
      <c r="AT22" cm="1">
        <f t="array" ref="AT22">IFERROR(_xlfn.XLOOKUP(Tool_Italy!$G22&amp;$E$2,'Waste management'!$A:$A&amp;'Waste management'!$B:$B,'Waste management'!E:E)*$E22,"")</f>
        <v>1.4774760000000001E-3</v>
      </c>
      <c r="AU22" cm="1">
        <f t="array" ref="AU22">IFERROR(_xlfn.XLOOKUP(Tool_Italy!$G22&amp;$E$2,'Waste management'!$A:$A&amp;'Waste management'!$B:$B,'Waste management'!F:F)*$E22,"")</f>
        <v>2.1826350000000002E-4</v>
      </c>
      <c r="AV22" cm="1">
        <f t="array" ref="AV22">IFERROR(_xlfn.XLOOKUP(Tool_Italy!$G22&amp;$E$2,'Waste management'!$A:$A&amp;'Waste management'!$B:$B,'Waste management'!G:G)*$E22,"")</f>
        <v>1.9510406370000003E-8</v>
      </c>
      <c r="AW22" cm="1">
        <f t="array" ref="AW22">IFERROR(_xlfn.XLOOKUP(Tool_Italy!$G22&amp;$E$2,'Waste management'!$A:$A&amp;'Waste management'!$B:$B,'Waste management'!H:H)*$E22,"")</f>
        <v>6.3751578345000005E-10</v>
      </c>
      <c r="AX22" cm="1">
        <f t="array" ref="AX22">IFERROR(_xlfn.XLOOKUP(Tool_Italy!$G22&amp;$E$2,'Waste management'!$A:$A&amp;'Waste management'!$B:$B,'Waste management'!I:I)*$E22,"")</f>
        <v>4.5555118245000002E-10</v>
      </c>
      <c r="AY22" cm="1">
        <f t="array" ref="AY22">IFERROR(_xlfn.XLOOKUP(Tool_Italy!$G22&amp;$E$2,'Waste management'!$A:$A&amp;'Waste management'!$B:$B,'Waste management'!J:J)*$E22,"")</f>
        <v>3.7104795000000006E-3</v>
      </c>
      <c r="AZ22" cm="1">
        <f t="array" ref="AZ22">IFERROR(_xlfn.XLOOKUP(Tool_Italy!$G22&amp;$E$2,'Waste management'!$A:$A&amp;'Waste management'!$B:$B,'Waste management'!K:K)*$E22,"")</f>
        <v>5.9630091885000004E-6</v>
      </c>
      <c r="BA22" cm="1">
        <f t="array" ref="BA22">IFERROR(_xlfn.XLOOKUP(Tool_Italy!$G22&amp;$E$2,'Waste management'!$A:$A&amp;'Waste management'!$B:$B,'Waste management'!L:L)*$E22,"")</f>
        <v>1.6346962359000002E-4</v>
      </c>
      <c r="BB22" cm="1">
        <f t="array" ref="BB22">IFERROR(_xlfn.XLOOKUP(Tool_Italy!$G22&amp;$E$2,'Waste management'!$A:$A&amp;'Waste management'!$B:$B,'Waste management'!M:M)*$E22,"")</f>
        <v>1.6369762500000003E-2</v>
      </c>
      <c r="BC22" cm="1">
        <f t="array" ref="BC22">IFERROR(_xlfn.XLOOKUP(Tool_Italy!$G22&amp;$E$2,'Waste management'!$A:$A&amp;'Waste management'!$B:$B,'Waste management'!N:N)*$E22,"")</f>
        <v>14.061340566000002</v>
      </c>
      <c r="BD22" cm="1">
        <f t="array" ref="BD22">IFERROR(_xlfn.XLOOKUP(Tool_Italy!$G22&amp;$E$2,'Waste management'!$A:$A&amp;'Waste management'!$B:$B,'Waste management'!O:O)*$E22,"")</f>
        <v>0.91432259100000002</v>
      </c>
      <c r="BE22" cm="1">
        <f t="array" ref="BE22">IFERROR(_xlfn.XLOOKUP(Tool_Italy!$G22&amp;$E$2,'Waste management'!$A:$A&amp;'Waste management'!$B:$B,'Waste management'!P:P)*$E22,"")</f>
        <v>1.9207188000000004E-2</v>
      </c>
      <c r="BF22" cm="1">
        <f t="array" ref="BF22">IFERROR(_xlfn.XLOOKUP(Tool_Italy!$G22&amp;$E$2,'Waste management'!$A:$A&amp;'Waste management'!$B:$B,'Waste management'!Q:Q)*$E22,"")</f>
        <v>0.60462347400000005</v>
      </c>
      <c r="BG22" cm="1">
        <f t="array" ref="BG22">IFERROR(_xlfn.XLOOKUP(Tool_Italy!$G22&amp;$E$2,'Waste management'!$A:$A&amp;'Waste management'!$B:$B,'Waste management'!R:R)*$E22,"")</f>
        <v>1.8774858375000002E-7</v>
      </c>
      <c r="BH22">
        <f>IFERROR((L22+AR22+AB22)*_xlfn.XLOOKUP(Tool_Italy!BH$4,Monetization_Factors!$A:$A,Monetization_Factors!$D:$D),"")</f>
        <v>0.27902495759418916</v>
      </c>
      <c r="BI22">
        <f>IFERROR((M22+AS22+AC22)*_xlfn.XLOOKUP(Tool_Italy!BI$4,Monetization_Factors!$A:$A,Monetization_Factors!$D:$D),"")</f>
        <v>1.5934256968556203E-6</v>
      </c>
      <c r="BJ22">
        <f>IFERROR((N22+AT22+AD22)*_xlfn.XLOOKUP(Tool_Italy!BJ$4,Monetization_Factors!$A:$A,Monetization_Factors!$D:$D),"")</f>
        <v>2.8469966253048747E-4</v>
      </c>
      <c r="BK22">
        <f>IFERROR((O22+AU22+AE22)*_xlfn.XLOOKUP(Tool_Italy!BK$4,Monetization_Factors!$A:$A,Monetization_Factors!$D:$D),"")</f>
        <v>1.2967860328368714E-2</v>
      </c>
      <c r="BL22">
        <f>IFERROR((P22+AV22+AF22)*_xlfn.XLOOKUP(Tool_Italy!BL$4,Monetization_Factors!$A:$A,Monetization_Factors!$D:$D),"")</f>
        <v>0.15477560095141549</v>
      </c>
      <c r="BM22">
        <f>IFERROR((Q22+AW22+AG22)*_xlfn.XLOOKUP(Tool_Italy!BM$4,Monetization_Factors!$A:$A,Monetization_Factors!$D:$D),"")</f>
        <v>1.2374972748653248E-2</v>
      </c>
      <c r="BN22">
        <f>IFERROR((R22+AX22+AH22)*_xlfn.XLOOKUP(Tool_Italy!BN$4,Monetization_Factors!$A:$A,Monetization_Factors!$D:$D),"")</f>
        <v>2.9195431896697839E-3</v>
      </c>
      <c r="BO22">
        <f>IFERROR((S22+AY22+AI22)*_xlfn.XLOOKUP(Tool_Italy!BO$4,Monetization_Factors!$A:$A,Monetization_Factors!$D:$D),"")</f>
        <v>9.6074784303398272E-3</v>
      </c>
      <c r="BP22">
        <f>IFERROR((T22+AZ22+AJ22)*_xlfn.XLOOKUP(Tool_Italy!BP$4,Monetization_Factors!$A:$A,Monetization_Factors!$D:$D),"")</f>
        <v>1.5737341101876936E-3</v>
      </c>
      <c r="BQ22">
        <f>IFERROR((U22+BA22+AK22)*_xlfn.XLOOKUP(Tool_Italy!BQ$4,Monetization_Factors!$A:$A,Monetization_Factors!$D:$D),"")</f>
        <v>6.2738397004073118E-2</v>
      </c>
      <c r="BR22" t="str">
        <f>IFERROR((V22+BB22+AL22)*_xlfn.XLOOKUP(Tool_Italy!BR$4,Monetization_Factors!$A:$A,Monetization_Factors!$D:$D),"")</f>
        <v/>
      </c>
      <c r="BS22">
        <f>IFERROR((W22+BC22+AM22)*_xlfn.XLOOKUP(Tool_Italy!BS$4,Monetization_Factors!$A:$A,Monetization_Factors!$D:$D),"")</f>
        <v>1.300886259496749E-3</v>
      </c>
      <c r="BT22">
        <f>IFERROR((X22+BD22+AN22)*_xlfn.XLOOKUP(Tool_Italy!BT$4,Monetization_Factors!$A:$A,Monetization_Factors!$D:$D),"")</f>
        <v>4.1222770963021314E-2</v>
      </c>
      <c r="BU22">
        <f>IFERROR((Y22+BE22+AO22)*_xlfn.XLOOKUP(Tool_Italy!BU$4,Monetization_Factors!$A:$A,Monetization_Factors!$D:$D),"")</f>
        <v>5.9271361831852044E-3</v>
      </c>
      <c r="BV22">
        <f>IFERROR((Z22+BF22+AP22)*_xlfn.XLOOKUP(Tool_Italy!BV$4,Monetization_Factors!$A:$A,Monetization_Factors!$D:$D),"")</f>
        <v>4.3322426591218141E-2</v>
      </c>
      <c r="BW22">
        <f>IFERROR((AA22+BG22+AQ22)*_xlfn.XLOOKUP(Tool_Italy!BW$4,Monetization_Factors!$A:$A,Monetization_Factors!$D:$D),"")</f>
        <v>1.8290072615490697E-5</v>
      </c>
      <c r="BX22" s="38" cm="1">
        <f t="array" ref="BX22">IFERROR(_xlfn.IFS(I22&lt;&gt;0,I22*E22,I22="",J22*E22),"")</f>
        <v>6.8113461386250007</v>
      </c>
      <c r="BY22" s="38">
        <f t="shared" si="2"/>
        <v>0.56532195051058809</v>
      </c>
      <c r="BZ22" s="38">
        <f t="shared" si="36"/>
        <v>7.3766680891355891</v>
      </c>
      <c r="CA22" s="38">
        <f t="shared" si="3"/>
        <v>1.0871575971357463E-3</v>
      </c>
      <c r="CB22">
        <f t="shared" si="4"/>
        <v>2.1446817140385002</v>
      </c>
      <c r="CC22">
        <f t="shared" si="37"/>
        <v>3.98047568884875E-8</v>
      </c>
      <c r="CD22">
        <f t="shared" si="38"/>
        <v>0.18654355936125003</v>
      </c>
      <c r="CE22">
        <f t="shared" si="39"/>
        <v>8.5671444852630004E-3</v>
      </c>
      <c r="CF22">
        <f t="shared" si="40"/>
        <v>1.5504320771994601E-7</v>
      </c>
      <c r="CG22">
        <f t="shared" si="41"/>
        <v>5.9592183779583003E-8</v>
      </c>
      <c r="CH22">
        <f t="shared" si="42"/>
        <v>2.5395252209145007E-9</v>
      </c>
      <c r="CI22">
        <f t="shared" si="43"/>
        <v>2.1942924619297505E-2</v>
      </c>
      <c r="CJ22">
        <f t="shared" si="44"/>
        <v>6.4513393076223008E-4</v>
      </c>
      <c r="CK22">
        <f t="shared" si="45"/>
        <v>1.5336942975900002E-2</v>
      </c>
      <c r="CL22">
        <f t="shared" si="46"/>
        <v>8.6374409213137493E-2</v>
      </c>
      <c r="CM22">
        <f t="shared" si="47"/>
        <v>26.732702335248003</v>
      </c>
      <c r="CN22">
        <f t="shared" si="48"/>
        <v>185.12723575710001</v>
      </c>
      <c r="CO22">
        <f t="shared" si="49"/>
        <v>0.93268357980525007</v>
      </c>
      <c r="CP22">
        <f t="shared" si="50"/>
        <v>26.235659194290005</v>
      </c>
      <c r="CQ22">
        <f t="shared" si="51"/>
        <v>8.7549182666946024E-6</v>
      </c>
      <c r="CR22">
        <f t="shared" si="20"/>
        <v>4.1243879116125001E-3</v>
      </c>
      <c r="CS22">
        <f t="shared" si="52"/>
        <v>7.6547609400937499E-11</v>
      </c>
      <c r="CT22">
        <f t="shared" si="53"/>
        <v>3.5873761415625003E-4</v>
      </c>
      <c r="CU22">
        <f t="shared" si="54"/>
        <v>1.6475277856275E-5</v>
      </c>
      <c r="CV22">
        <f t="shared" si="55"/>
        <v>2.9816001484605E-10</v>
      </c>
      <c r="CW22">
        <f t="shared" si="56"/>
        <v>1.1460035342227501E-10</v>
      </c>
      <c r="CX22">
        <f t="shared" si="57"/>
        <v>4.8837023479125015E-12</v>
      </c>
      <c r="CY22">
        <f t="shared" si="58"/>
        <v>4.2197931960187512E-5</v>
      </c>
      <c r="CZ22">
        <f t="shared" si="59"/>
        <v>1.2406421745427503E-6</v>
      </c>
      <c r="DA22">
        <f t="shared" si="60"/>
        <v>2.9494121107500004E-5</v>
      </c>
      <c r="DB22">
        <f t="shared" si="61"/>
        <v>1.6610463310218749E-4</v>
      </c>
      <c r="DC22">
        <f t="shared" si="62"/>
        <v>5.1409042952400008E-2</v>
      </c>
      <c r="DD22">
        <f t="shared" si="63"/>
        <v>0.35601391491750001</v>
      </c>
      <c r="DE22">
        <f t="shared" si="64"/>
        <v>1.7936222688562501E-3</v>
      </c>
      <c r="DF22">
        <f t="shared" si="65"/>
        <v>5.0453190758250006E-2</v>
      </c>
      <c r="DG22">
        <f t="shared" si="66"/>
        <v>1.6836381282105003E-8</v>
      </c>
      <c r="DH22" s="5">
        <f>IFERROR(((((L22+AB22)*(1/$H22))+AR22)/$F$2)/($B$2*('CAR.CAP_per person'!B$2)/(_xlfn.XLOOKUP($E$2,EU_countries_GDP!$A$2:$A$29,EU_countries_GDP!$E$2:$E$29))),"")</f>
        <v>0.21873659355349342</v>
      </c>
      <c r="DI22" s="5">
        <f>IFERROR(((((M22+AC22)*(1/$H22))+AS22)/$F$2)/($B$2*('CAR.CAP_per person'!C$2)/(_xlfn.XLOOKUP($E$2,EU_countries_GDP!$A$2:$A$29,EU_countries_GDP!$E$2:$E$29))),"")</f>
        <v>5.2517450854394595E-5</v>
      </c>
      <c r="DJ22" s="5">
        <f>IFERROR(((((N22+AD22)*(1/$H22))+AT22)/$F$2)/($B$2*('CAR.CAP_per person'!D$2)/(_xlfn.XLOOKUP($E$2,EU_countries_GDP!$A$2:$A$29,EU_countries_GDP!$E$2:$E$29))),"")</f>
        <v>2.540029433502185E-4</v>
      </c>
      <c r="DK22" s="5">
        <f>IFERROR(((((O22+AE22)*(1/$H22))+AU22)/$F$2)/($B$2*('CAR.CAP_per person'!E$2)/(_xlfn.XLOOKUP($E$2,EU_countries_GDP!$A$2:$A$29,EU_countries_GDP!$E$2:$E$29))),"")</f>
        <v>1.4890005387967387E-2</v>
      </c>
      <c r="DL22" s="5">
        <f>IFERROR(((((P22+AF22)*(1/$H22))+AV22)/$F$2)/($B$2*('CAR.CAP_per person'!F$2)/(_xlfn.XLOOKUP($E$2,EU_countries_GDP!$A$2:$A$29,EU_countries_GDP!$E$2:$E$29))),"")</f>
        <v>0.19360977154805534</v>
      </c>
      <c r="DM22" s="5">
        <f>IFERROR(((((Q22+AG22)*(1/$H22))+AW22)/$F$2)/($B$2*('CAR.CAP_per person'!G$2)/(_xlfn.XLOOKUP($E$2,EU_countries_GDP!$A$2:$A$29,EU_countries_GDP!$E$2:$E$29))),"")</f>
        <v>4.4376590821804708E-2</v>
      </c>
      <c r="DN22" s="5">
        <f>IFERROR(((((R22+AH22)*(1/$H22))+AX22)/$F$2)/($B$2*('CAR.CAP_per person'!H$2)/(_xlfn.XLOOKUP($E$2,EU_countries_GDP!$A$2:$A$29,EU_countries_GDP!$E$2:$E$29))),"")</f>
        <v>3.7910851076201457E-4</v>
      </c>
      <c r="DO22" s="5">
        <f>IFERROR(((((S22+AI22)*(1/$H22))+AY22)/$F$2)/($B$2*('CAR.CAP_per person'!I$2)/(_xlfn.XLOOKUP($E$2,EU_countries_GDP!$A$2:$A$29,EU_countries_GDP!$E$2:$E$29))),"")</f>
        <v>1.3534818157677998E-2</v>
      </c>
      <c r="DP22" s="5">
        <f>IFERROR(((((T22+AJ22)*(1/$H22))+AZ22)/$F$2)/($B$2*('CAR.CAP_per person'!J$2)/(_xlfn.XLOOKUP($E$2,EU_countries_GDP!$A$2:$A$29,EU_countries_GDP!$E$2:$E$29))),"")</f>
        <v>7.9596129134936924E-2</v>
      </c>
      <c r="DQ22" s="5">
        <f>IFERROR(((((U22+AK22)*(1/$H22))+BA22)/$F$2)/($B$2*('CAR.CAP_per person'!K$2)/(_xlfn.XLOOKUP($E$2,EU_countries_GDP!$A$2:$A$29,EU_countries_GDP!$E$2:$E$29))),"")</f>
        <v>5.4743799014551037E-2</v>
      </c>
      <c r="DR22" s="5">
        <f>IFERROR(((((V22+AL22)*(1/$H22))+BB22)/$F$2)/($B$2*('CAR.CAP_per person'!L$2)/(_xlfn.XLOOKUP($E$2,EU_countries_GDP!$A$2:$A$29,EU_countries_GDP!$E$2:$E$29))),"")</f>
        <v>8.5327128141966108E-3</v>
      </c>
      <c r="DS22" s="5">
        <f>IFERROR(((((W22+AM22)*(1/$H22))+BC22)/$F$2)/($B$2*('CAR.CAP_per person'!M$2)/(_xlfn.XLOOKUP($E$2,EU_countries_GDP!$A$2:$A$29,EU_countries_GDP!$E$2:$E$29))),"")</f>
        <v>8.1232793222187377E-2</v>
      </c>
      <c r="DT22" s="5">
        <f>IFERROR(((((X22+AN22)*(1/$H22))+BD22)/$F$2)/($B$2*('CAR.CAP_per person'!N$2)/(_xlfn.XLOOKUP($E$2,EU_countries_GDP!$A$2:$A$29,EU_countries_GDP!$E$2:$E$29))),"")</f>
        <v>10.46581544362232</v>
      </c>
      <c r="DU22" s="5">
        <f>IFERROR(((((Y22+AO22)*(1/$H22))+BE22)/$F$2)/($B$2*('CAR.CAP_per person'!O$2)/(_xlfn.XLOOKUP($E$2,EU_countries_GDP!$A$2:$A$29,EU_countries_GDP!$E$2:$E$29))),"")</f>
        <v>3.6396044531149287E-3</v>
      </c>
      <c r="DV22" s="5">
        <f>IFERROR(((((Z22+AP22)*(1/$H22))+BF22)/$F$2)/($B$2*('CAR.CAP_per person'!P$2)/(_xlfn.XLOOKUP($E$2,EU_countries_GDP!$A$2:$A$29,EU_countries_GDP!$E$2:$E$29))),"")</f>
        <v>8.2927724885043227E-2</v>
      </c>
      <c r="DW22" s="5">
        <f>IFERROR(((((AA22+AQ22)*(1/$H22))+BG22)/$F$2)/($B$2*('CAR.CAP_per person'!Q$2)/(_xlfn.XLOOKUP($E$2,EU_countries_GDP!$A$2:$A$29,EU_countries_GDP!$E$2:$E$29))),"")</f>
        <v>2.8234519630178572E-2</v>
      </c>
    </row>
    <row r="23" spans="1:127">
      <c r="A23" t="s">
        <v>243</v>
      </c>
      <c r="B23" t="str">
        <f>_xlfn.XLOOKUP(D23,Table5[Ingredient],Table5[Category],"",FALSE)</f>
        <v>Vegetables</v>
      </c>
      <c r="C23" s="33" t="s">
        <v>177</v>
      </c>
      <c r="D23" s="33" t="s">
        <v>237</v>
      </c>
      <c r="E23" s="33">
        <v>0.38745000000000002</v>
      </c>
      <c r="F23" s="33" t="s">
        <v>179</v>
      </c>
      <c r="G23" s="33" t="s">
        <v>180</v>
      </c>
      <c r="H23" s="91">
        <f>Dataset_IT!L20</f>
        <v>0.14962636853385855</v>
      </c>
      <c r="I23" s="33"/>
      <c r="J23" s="37" t="str">
        <f>IFERROR(INDEX('AveragePrices&amp;Codes'!G:AG, MATCH($D23, 'AveragePrices&amp;Codes'!$A:$A, 0), MATCH(Tool_Italy!$E$2, 'AveragePrices&amp;Codes'!$G$1:$AG$1, 0)),"")</f>
        <v/>
      </c>
      <c r="K23" s="37">
        <f>IFERROR(E23/(_xlfn.XLOOKUP(A23,Dataset_IT!$Q$2:$Q$9,Dataset_IT!$R$2:$R$9)),"")</f>
        <v>5.9607692307692313E-3</v>
      </c>
      <c r="L23">
        <f>IFERROR(IF($F23="Raw",_xlfn.XLOOKUP(_xlfn.XLOOKUP(Tool_Italy!$D23,'AveragePrices&amp;Codes'!$A:$A,'AveragePrices&amp;Codes'!$B:$B),AGRIBALYSE_Raw!$B:$B,AGRIBALYSE_Raw!O:O)*$E23,_xlfn.XLOOKUP(_xlfn.XLOOKUP(Tool_Italy!$D23,'AveragePrices&amp;Codes'!$A:$A,'AveragePrices&amp;Codes'!$B:$B),AGRIBALYSE_Cooked!$C:$C,AGRIBALYSE_Cooked!P:P)*$E23),"")</f>
        <v>0.35501055502500001</v>
      </c>
      <c r="M23">
        <f>IFERROR(IF($F23="Raw",_xlfn.XLOOKUP(_xlfn.XLOOKUP(Tool_Italy!$D23,'AveragePrices&amp;Codes'!$A:$A,'AveragePrices&amp;Codes'!$B:$B),AGRIBALYSE_Raw!$B:$B,AGRIBALYSE_Raw!P:P)*$E23,_xlfn.XLOOKUP(_xlfn.XLOOKUP(Tool_Italy!$D23,'AveragePrices&amp;Codes'!$A:$A,'AveragePrices&amp;Codes'!$B:$B),AGRIBALYSE_Cooked!$C:$C,AGRIBALYSE_Cooked!Q:Q)*$E23),"")</f>
        <v>1.39235043675E-8</v>
      </c>
      <c r="N23">
        <f>IFERROR(IF($F23="Raw",_xlfn.XLOOKUP(_xlfn.XLOOKUP(Tool_Italy!$D23,'AveragePrices&amp;Codes'!$A:$A,'AveragePrices&amp;Codes'!$B:$B),AGRIBALYSE_Raw!$B:$B,AGRIBALYSE_Raw!Q:Q)*$E23,_xlfn.XLOOKUP(_xlfn.XLOOKUP(Tool_Italy!$D23,'AveragePrices&amp;Codes'!$A:$A,'AveragePrices&amp;Codes'!$B:$B),AGRIBALYSE_Cooked!$C:$C,AGRIBALYSE_Cooked!R:R)*$E23),"")</f>
        <v>0.41058275821500007</v>
      </c>
      <c r="O23">
        <f>IFERROR(IF($F23="Raw",_xlfn.XLOOKUP(_xlfn.XLOOKUP(Tool_Italy!$D23,'AveragePrices&amp;Codes'!$A:$A,'AveragePrices&amp;Codes'!$B:$B),AGRIBALYSE_Raw!$B:$B,AGRIBALYSE_Raw!R:R)*$E23,_xlfn.XLOOKUP(_xlfn.XLOOKUP(Tool_Italy!$D23,'AveragePrices&amp;Codes'!$A:$A,'AveragePrices&amp;Codes'!$B:$B),AGRIBALYSE_Cooked!$C:$C,AGRIBALYSE_Cooked!S:S)*$E23),"")</f>
        <v>1.3795101284999999E-3</v>
      </c>
      <c r="P23">
        <f>IFERROR(IF($F23="Raw",_xlfn.XLOOKUP(_xlfn.XLOOKUP(Tool_Italy!$D23,'AveragePrices&amp;Codes'!$A:$A,'AveragePrices&amp;Codes'!$B:$B),AGRIBALYSE_Raw!$B:$B,AGRIBALYSE_Raw!S:S)*$E23,_xlfn.XLOOKUP(_xlfn.XLOOKUP(Tool_Italy!$D23,'AveragePrices&amp;Codes'!$A:$A,'AveragePrices&amp;Codes'!$B:$B),AGRIBALYSE_Cooked!$C:$C,AGRIBALYSE_Cooked!T:T)*$E23),"")</f>
        <v>2.2723149949500001E-8</v>
      </c>
      <c r="Q23">
        <f>IFERROR(IF($F23="Raw",_xlfn.XLOOKUP(_xlfn.XLOOKUP(Tool_Italy!$D23,'AveragePrices&amp;Codes'!$A:$A,'AveragePrices&amp;Codes'!$B:$B),AGRIBALYSE_Raw!$B:$B,AGRIBALYSE_Raw!T:T)*$E23,_xlfn.XLOOKUP(_xlfn.XLOOKUP(Tool_Italy!$D23,'AveragePrices&amp;Codes'!$A:$A,'AveragePrices&amp;Codes'!$B:$B),AGRIBALYSE_Cooked!$C:$C,AGRIBALYSE_Cooked!U:U)*$E23),"")</f>
        <v>6.7392755954999995E-9</v>
      </c>
      <c r="R23">
        <f>IFERROR(IF($F23="Raw",_xlfn.XLOOKUP(_xlfn.XLOOKUP(Tool_Italy!$D23,'AveragePrices&amp;Codes'!$A:$A,'AveragePrices&amp;Codes'!$B:$B),AGRIBALYSE_Raw!$B:$B,AGRIBALYSE_Raw!U:U)*$E23,_xlfn.XLOOKUP(_xlfn.XLOOKUP(Tool_Italy!$D23,'AveragePrices&amp;Codes'!$A:$A,'AveragePrices&amp;Codes'!$B:$B),AGRIBALYSE_Cooked!$C:$C,AGRIBALYSE_Cooked!V:V)*$E23),"")</f>
        <v>1.4431836184500002E-9</v>
      </c>
      <c r="S23">
        <f>IFERROR(IF($F23="Raw",_xlfn.XLOOKUP(_xlfn.XLOOKUP(Tool_Italy!$D23,'AveragePrices&amp;Codes'!$A:$A,'AveragePrices&amp;Codes'!$B:$B),AGRIBALYSE_Raw!$B:$B,AGRIBALYSE_Raw!V:V)*$E23,_xlfn.XLOOKUP(_xlfn.XLOOKUP(Tool_Italy!$D23,'AveragePrices&amp;Codes'!$A:$A,'AveragePrices&amp;Codes'!$B:$B),AGRIBALYSE_Cooked!$C:$C,AGRIBALYSE_Cooked!W:W)*$E23),"")</f>
        <v>1.5508529169000001E-3</v>
      </c>
      <c r="T23">
        <f>IFERROR(IF($F23="Raw",_xlfn.XLOOKUP(_xlfn.XLOOKUP(Tool_Italy!$D23,'AveragePrices&amp;Codes'!$A:$A,'AveragePrices&amp;Codes'!$B:$B),AGRIBALYSE_Raw!$B:$B,AGRIBALYSE_Raw!W:W)*$E23,_xlfn.XLOOKUP(_xlfn.XLOOKUP(Tool_Italy!$D23,'AveragePrices&amp;Codes'!$A:$A,'AveragePrices&amp;Codes'!$B:$B),AGRIBALYSE_Cooked!$C:$C,AGRIBALYSE_Cooked!X:X)*$E23),"")</f>
        <v>8.2075896945000006E-5</v>
      </c>
      <c r="U23">
        <f>IFERROR(IF($F23="Raw",_xlfn.XLOOKUP(_xlfn.XLOOKUP(Tool_Italy!$D23,'AveragePrices&amp;Codes'!$A:$A,'AveragePrices&amp;Codes'!$B:$B),AGRIBALYSE_Raw!$B:$B,AGRIBALYSE_Raw!X:X)*$E23,_xlfn.XLOOKUP(_xlfn.XLOOKUP(Tool_Italy!$D23,'AveragePrices&amp;Codes'!$A:$A,'AveragePrices&amp;Codes'!$B:$B),AGRIBALYSE_Cooked!$C:$C,AGRIBALYSE_Cooked!Y:Y)*$E23),"")</f>
        <v>6.0265785405000003E-4</v>
      </c>
      <c r="V23">
        <f>IFERROR(IF($F23="Raw",_xlfn.XLOOKUP(_xlfn.XLOOKUP(Tool_Italy!$D23,'AveragePrices&amp;Codes'!$A:$A,'AveragePrices&amp;Codes'!$B:$B),AGRIBALYSE_Raw!$B:$B,AGRIBALYSE_Raw!Y:Y)*$E23,_xlfn.XLOOKUP(_xlfn.XLOOKUP(Tool_Italy!$D23,'AveragePrices&amp;Codes'!$A:$A,'AveragePrices&amp;Codes'!$B:$B),AGRIBALYSE_Cooked!$C:$C,AGRIBALYSE_Cooked!Z:Z)*$E23),"")</f>
        <v>4.6518680565E-3</v>
      </c>
      <c r="W23">
        <f>IFERROR(IF($F23="Raw",_xlfn.XLOOKUP(_xlfn.XLOOKUP(Tool_Italy!$D23,'AveragePrices&amp;Codes'!$A:$A,'AveragePrices&amp;Codes'!$B:$B),AGRIBALYSE_Raw!$B:$B,AGRIBALYSE_Raw!Z:Z)*$E23,_xlfn.XLOOKUP(_xlfn.XLOOKUP(Tool_Italy!$D23,'AveragePrices&amp;Codes'!$A:$A,'AveragePrices&amp;Codes'!$B:$B),AGRIBALYSE_Cooked!$C:$C,AGRIBALYSE_Cooked!AA:AA)*$E23),"")</f>
        <v>2.3935236905999999</v>
      </c>
      <c r="X23">
        <f>IFERROR(IF($F23="Raw",_xlfn.XLOOKUP(_xlfn.XLOOKUP(Tool_Italy!$D23,'AveragePrices&amp;Codes'!$A:$A,'AveragePrices&amp;Codes'!$B:$B),AGRIBALYSE_Raw!$B:$B,AGRIBALYSE_Raw!AA:AA)*$E23,_xlfn.XLOOKUP(_xlfn.XLOOKUP(Tool_Italy!$D23,'AveragePrices&amp;Codes'!$A:$A,'AveragePrices&amp;Codes'!$B:$B),AGRIBALYSE_Cooked!$C:$C,AGRIBALYSE_Cooked!AB:AB)*$E23),"")</f>
        <v>3.5479092253500006</v>
      </c>
      <c r="Y23">
        <f>IFERROR(IF($F23="Raw",_xlfn.XLOOKUP(_xlfn.XLOOKUP(Tool_Italy!$D23,'AveragePrices&amp;Codes'!$A:$A,'AveragePrices&amp;Codes'!$B:$B),AGRIBALYSE_Raw!$B:$B,AGRIBALYSE_Raw!AB:AB)*$E23,_xlfn.XLOOKUP(_xlfn.XLOOKUP(Tool_Italy!$D23,'AveragePrices&amp;Codes'!$A:$A,'AveragePrices&amp;Codes'!$B:$B),AGRIBALYSE_Cooked!$C:$C,AGRIBALYSE_Cooked!AC:AC)*$E23),"")</f>
        <v>0.16390174657499998</v>
      </c>
      <c r="Z23">
        <f>IFERROR(IF($F23="Raw",_xlfn.XLOOKUP(_xlfn.XLOOKUP(Tool_Italy!$D23,'AveragePrices&amp;Codes'!$A:$A,'AveragePrices&amp;Codes'!$B:$B),AGRIBALYSE_Raw!$B:$B,AGRIBALYSE_Raw!AC:AC)*$E23,_xlfn.XLOOKUP(_xlfn.XLOOKUP(Tool_Italy!$D23,'AveragePrices&amp;Codes'!$A:$A,'AveragePrices&amp;Codes'!$B:$B),AGRIBALYSE_Cooked!$C:$C,AGRIBALYSE_Cooked!AD:AD)*$E23),"")</f>
        <v>12.577671393000001</v>
      </c>
      <c r="AA23">
        <f>IFERROR(IF($F23="Raw",_xlfn.XLOOKUP(_xlfn.XLOOKUP(Tool_Italy!$D23,'AveragePrices&amp;Codes'!$A:$A,'AveragePrices&amp;Codes'!$B:$B),AGRIBALYSE_Raw!$B:$B,AGRIBALYSE_Raw!AD:AD)*$E23,_xlfn.XLOOKUP(_xlfn.XLOOKUP(Tool_Italy!$D23,'AveragePrices&amp;Codes'!$A:$A,'AveragePrices&amp;Codes'!$B:$B),AGRIBALYSE_Cooked!$C:$C,AGRIBALYSE_Cooked!AE:AE)*$E23),"")</f>
        <v>2.0377972786500002E-6</v>
      </c>
      <c r="AB23" cm="1">
        <f t="array" ref="AB23">IFERROR(_xlfn.XLOOKUP(Tool_Italy!$F23&amp;$E$2,'Cooking methods'!$A:$A&amp;'Cooking methods'!$B:$B,'Cooking methods'!C:C)*$E23,"")</f>
        <v>8.9272656711000001E-2</v>
      </c>
      <c r="AC23" cm="1">
        <f t="array" ref="AC23">IFERROR(_xlfn.XLOOKUP(Tool_Italy!$F23&amp;$E$2,'Cooking methods'!$A:$A&amp;'Cooking methods'!$B:$B,'Cooking methods'!D:D)*$E23,"")</f>
        <v>2.9816475310125E-9</v>
      </c>
      <c r="AD23" cm="1">
        <f t="array" ref="AD23">IFERROR(_xlfn.XLOOKUP(Tool_Italy!$F23&amp;$E$2,'Cooking methods'!$A:$A&amp;'Cooking methods'!$B:$B,'Cooking methods'!E:E)*$E23,"")</f>
        <v>4.6255640759999992E-3</v>
      </c>
      <c r="AE23" cm="1">
        <f t="array" ref="AE23">IFERROR(_xlfn.XLOOKUP(Tool_Italy!$F23&amp;$E$2,'Cooking methods'!$A:$A&amp;'Cooking methods'!$B:$B,'Cooking methods'!F:F)*$E23,"")</f>
        <v>1.8637778177550002E-4</v>
      </c>
      <c r="AF23" cm="1">
        <f t="array" ref="AF23">IFERROR(_xlfn.XLOOKUP(Tool_Italy!$F23&amp;$E$2,'Cooking methods'!$A:$A&amp;'Cooking methods'!$B:$B,'Cooking methods'!G:G)*$E23,"")</f>
        <v>8.5857350052600006E-10</v>
      </c>
      <c r="AG23" cm="1">
        <f t="array" ref="AG23">IFERROR(_xlfn.XLOOKUP(Tool_Italy!$F23&amp;$E$2,'Cooking methods'!$A:$A&amp;'Cooking methods'!$B:$B,'Cooking methods'!H:H)*$E23,"")</f>
        <v>3.2957157214800002E-10</v>
      </c>
      <c r="AH23" cm="1">
        <f t="array" ref="AH23">IFERROR(_xlfn.XLOOKUP(Tool_Italy!$F23&amp;$E$2,'Cooking methods'!$A:$A&amp;'Cooking methods'!$B:$B,'Cooking methods'!I:I)*$E23,"")</f>
        <v>1.9192841759700002E-10</v>
      </c>
      <c r="AI23" cm="1">
        <f t="array" ref="AI23">IFERROR(_xlfn.XLOOKUP(Tool_Italy!$F23&amp;$E$2,'Cooking methods'!$A:$A&amp;'Cooking methods'!$B:$B,'Cooking methods'!J:J)*$E23,"")</f>
        <v>1.536210384975E-4</v>
      </c>
      <c r="AJ23" cm="1">
        <f t="array" ref="AJ23">IFERROR(_xlfn.XLOOKUP(Tool_Italy!$F23&amp;$E$2,'Cooking methods'!$A:$A&amp;'Cooking methods'!$B:$B,'Cooking methods'!K:K)*$E23,"")</f>
        <v>8.218900289880001E-6</v>
      </c>
      <c r="AK23" cm="1">
        <f t="array" ref="AK23">IFERROR(_xlfn.XLOOKUP(Tool_Italy!$F23&amp;$E$2,'Cooking methods'!$A:$A&amp;'Cooking methods'!$B:$B,'Cooking methods'!L:L)*$E23,"")</f>
        <v>4.402373503500001E-5</v>
      </c>
      <c r="AL23" cm="1">
        <f t="array" ref="AL23">IFERROR(_xlfn.XLOOKUP(Tool_Italy!$F23&amp;$E$2,'Cooking methods'!$A:$A&amp;'Cooking methods'!$B:$B,'Cooking methods'!M:M)*$E23,"")</f>
        <v>3.4716110861249998E-4</v>
      </c>
      <c r="AM23" cm="1">
        <f t="array" ref="AM23">IFERROR(_xlfn.XLOOKUP(Tool_Italy!$F23&amp;$E$2,'Cooking methods'!$A:$A&amp;'Cooking methods'!$B:$B,'Cooking methods'!N:N)*$E23,"")</f>
        <v>0.19247324203800001</v>
      </c>
      <c r="AN23" cm="1">
        <f t="array" ref="AN23">IFERROR(_xlfn.XLOOKUP(Tool_Italy!$F23&amp;$E$2,'Cooking methods'!$A:$A&amp;'Cooking methods'!$B:$B,'Cooking methods'!O:O)*$E23,"")</f>
        <v>0.11151314684999999</v>
      </c>
      <c r="AO23" cm="1">
        <f t="array" ref="AO23">IFERROR(_xlfn.XLOOKUP(Tool_Italy!$F23&amp;$E$2,'Cooking methods'!$A:$A&amp;'Cooking methods'!$B:$B,'Cooking methods'!P:P)*$E23,"")</f>
        <v>2.0233119437999998E-2</v>
      </c>
      <c r="AP23" cm="1">
        <f t="array" ref="AP23">IFERROR(_xlfn.XLOOKUP(Tool_Italy!$F23&amp;$E$2,'Cooking methods'!$A:$A&amp;'Cooking methods'!$B:$B,'Cooking methods'!Q:Q)*$E23,"")</f>
        <v>1.41615966114</v>
      </c>
      <c r="AQ23" cm="1">
        <f t="array" ref="AQ23">IFERROR(_xlfn.XLOOKUP(Tool_Italy!$F23&amp;$E$2,'Cooking methods'!$A:$A&amp;'Cooking methods'!$B:$B,'Cooking methods'!R:R)*$E23,"")</f>
        <v>1.205805221901E-7</v>
      </c>
      <c r="AR23" cm="1">
        <f t="array" ref="AR23">IFERROR(_xlfn.XLOOKUP(Tool_Italy!$G23&amp;$E$2,'Waste management'!$A:$A&amp;'Waste management'!$B:$B,'Waste management'!C:C)*$E23,"")</f>
        <v>2.22822495E-2</v>
      </c>
      <c r="AS23" cm="1">
        <f t="array" ref="AS23">IFERROR(_xlfn.XLOOKUP(Tool_Italy!$G23&amp;$E$2,'Waste management'!$A:$A&amp;'Waste management'!$B:$B,'Waste management'!D:D)*$E23,"")</f>
        <v>1.6010325135000001E-10</v>
      </c>
      <c r="AT23" cm="1">
        <f t="array" ref="AT23">IFERROR(_xlfn.XLOOKUP(Tool_Italy!$G23&amp;$E$2,'Waste management'!$A:$A&amp;'Waste management'!$B:$B,'Waste management'!E:E)*$E23,"")</f>
        <v>3.4095600000000001E-4</v>
      </c>
      <c r="AU23" cm="1">
        <f t="array" ref="AU23">IFERROR(_xlfn.XLOOKUP(Tool_Italy!$G23&amp;$E$2,'Waste management'!$A:$A&amp;'Waste management'!$B:$B,'Waste management'!F:F)*$E23,"")</f>
        <v>5.0368499999999997E-5</v>
      </c>
      <c r="AV23" cm="1">
        <f t="array" ref="AV23">IFERROR(_xlfn.XLOOKUP(Tool_Italy!$G23&amp;$E$2,'Waste management'!$A:$A&amp;'Waste management'!$B:$B,'Waste management'!G:G)*$E23,"")</f>
        <v>4.5024014700000006E-9</v>
      </c>
      <c r="AW23" cm="1">
        <f t="array" ref="AW23">IFERROR(_xlfn.XLOOKUP(Tool_Italy!$G23&amp;$E$2,'Waste management'!$A:$A&amp;'Waste management'!$B:$B,'Waste management'!H:H)*$E23,"")</f>
        <v>1.4711902695E-10</v>
      </c>
      <c r="AX23" cm="1">
        <f t="array" ref="AX23">IFERROR(_xlfn.XLOOKUP(Tool_Italy!$G23&amp;$E$2,'Waste management'!$A:$A&amp;'Waste management'!$B:$B,'Waste management'!I:I)*$E23,"")</f>
        <v>1.0512719595E-10</v>
      </c>
      <c r="AY23" cm="1">
        <f t="array" ref="AY23">IFERROR(_xlfn.XLOOKUP(Tool_Italy!$G23&amp;$E$2,'Waste management'!$A:$A&amp;'Waste management'!$B:$B,'Waste management'!J:J)*$E23,"")</f>
        <v>8.5626450000000009E-4</v>
      </c>
      <c r="AZ23" cm="1">
        <f t="array" ref="AZ23">IFERROR(_xlfn.XLOOKUP(Tool_Italy!$G23&amp;$E$2,'Waste management'!$A:$A&amp;'Waste management'!$B:$B,'Waste management'!K:K)*$E23,"")</f>
        <v>1.3760790435000001E-6</v>
      </c>
      <c r="BA23" cm="1">
        <f t="array" ref="BA23">IFERROR(_xlfn.XLOOKUP(Tool_Italy!$G23&amp;$E$2,'Waste management'!$A:$A&amp;'Waste management'!$B:$B,'Waste management'!L:L)*$E23,"")</f>
        <v>3.7723759289999999E-5</v>
      </c>
      <c r="BB23" cm="1">
        <f t="array" ref="BB23">IFERROR(_xlfn.XLOOKUP(Tool_Italy!$G23&amp;$E$2,'Waste management'!$A:$A&amp;'Waste management'!$B:$B,'Waste management'!M:M)*$E23,"")</f>
        <v>3.7776375000000001E-3</v>
      </c>
      <c r="BC23" cm="1">
        <f t="array" ref="BC23">IFERROR(_xlfn.XLOOKUP(Tool_Italy!$G23&amp;$E$2,'Waste management'!$A:$A&amp;'Waste management'!$B:$B,'Waste management'!N:N)*$E23,"")</f>
        <v>3.2449247460000001</v>
      </c>
      <c r="BD23" cm="1">
        <f t="array" ref="BD23">IFERROR(_xlfn.XLOOKUP(Tool_Italy!$G23&amp;$E$2,'Waste management'!$A:$A&amp;'Waste management'!$B:$B,'Waste management'!O:O)*$E23,"")</f>
        <v>0.21099752099999999</v>
      </c>
      <c r="BE23" cm="1">
        <f t="array" ref="BE23">IFERROR(_xlfn.XLOOKUP(Tool_Italy!$G23&amp;$E$2,'Waste management'!$A:$A&amp;'Waste management'!$B:$B,'Waste management'!P:P)*$E23,"")</f>
        <v>4.4324280000000004E-3</v>
      </c>
      <c r="BF23" cm="1">
        <f t="array" ref="BF23">IFERROR(_xlfn.XLOOKUP(Tool_Italy!$G23&amp;$E$2,'Waste management'!$A:$A&amp;'Waste management'!$B:$B,'Waste management'!Q:Q)*$E23,"")</f>
        <v>0.139528494</v>
      </c>
      <c r="BG23" cm="1">
        <f t="array" ref="BG23">IFERROR(_xlfn.XLOOKUP(Tool_Italy!$G23&amp;$E$2,'Waste management'!$A:$A&amp;'Waste management'!$B:$B,'Waste management'!R:R)*$E23,"")</f>
        <v>4.3326596249999999E-8</v>
      </c>
      <c r="BH23">
        <f>IFERROR((L23+AR23+AB23)*_xlfn.XLOOKUP(Tool_Italy!BH$4,Monetization_Factors!$A:$A,Monetization_Factors!$D:$D),"")</f>
        <v>6.070057257640759E-2</v>
      </c>
      <c r="BI23">
        <f>IFERROR((M23+AS23+AC23)*_xlfn.XLOOKUP(Tool_Italy!BI$4,Monetization_Factors!$A:$A,Monetization_Factors!$D:$D),"")</f>
        <v>6.8313986078013866E-7</v>
      </c>
      <c r="BJ23">
        <f>IFERROR((N23+AT23+AD23)*_xlfn.XLOOKUP(Tool_Italy!BJ$4,Monetization_Factors!$A:$A,Monetization_Factors!$D:$D),"")</f>
        <v>6.3420436330974587E-4</v>
      </c>
      <c r="BK23">
        <f>IFERROR((O23+AU23+AE23)*_xlfn.XLOOKUP(Tool_Italy!BK$4,Monetization_Factors!$A:$A,Monetization_Factors!$D:$D),"")</f>
        <v>2.4464846389992746E-3</v>
      </c>
      <c r="BL23">
        <f>IFERROR((P23+AV23+AF23)*_xlfn.XLOOKUP(Tool_Italy!BL$4,Monetization_Factors!$A:$A,Monetization_Factors!$D:$D),"")</f>
        <v>2.8035651323359768E-2</v>
      </c>
      <c r="BM23">
        <f>IFERROR((Q23+AW23+AG23)*_xlfn.XLOOKUP(Tool_Italy!BM$4,Monetization_Factors!$A:$A,Monetization_Factors!$D:$D),"")</f>
        <v>1.498474788969685E-3</v>
      </c>
      <c r="BN23">
        <f>IFERROR((R23+AX23+AH23)*_xlfn.XLOOKUP(Tool_Italy!BN$4,Monetization_Factors!$A:$A,Monetization_Factors!$D:$D),"")</f>
        <v>2.0006509706343542E-3</v>
      </c>
      <c r="BO23">
        <f>IFERROR((S23+AY23+AI23)*_xlfn.XLOOKUP(Tool_Italy!BO$4,Monetization_Factors!$A:$A,Monetization_Factors!$D:$D),"")</f>
        <v>1.1211923616752982E-3</v>
      </c>
      <c r="BP23">
        <f>IFERROR((T23+AZ23+AJ23)*_xlfn.XLOOKUP(Tool_Italy!BP$4,Monetization_Factors!$A:$A,Monetization_Factors!$D:$D),"")</f>
        <v>2.2362113978353573E-4</v>
      </c>
      <c r="BQ23">
        <f>IFERROR((U23+BA23+AK23)*_xlfn.XLOOKUP(Tool_Italy!BQ$4,Monetization_Factors!$A:$A,Monetization_Factors!$D:$D),"")</f>
        <v>2.7996775188858657E-3</v>
      </c>
      <c r="BR23" t="str">
        <f>IFERROR((V23+BB23+AL23)*_xlfn.XLOOKUP(Tool_Italy!BR$4,Monetization_Factors!$A:$A,Monetization_Factors!$D:$D),"")</f>
        <v/>
      </c>
      <c r="BS23">
        <f>IFERROR((W23+BC23+AM23)*_xlfn.XLOOKUP(Tool_Italy!BS$4,Monetization_Factors!$A:$A,Monetization_Factors!$D:$D),"")</f>
        <v>2.8374856371854039E-4</v>
      </c>
      <c r="BT23">
        <f>IFERROR((X23+BD23+AN23)*_xlfn.XLOOKUP(Tool_Italy!BT$4,Monetization_Factors!$A:$A,Monetization_Factors!$D:$D),"")</f>
        <v>8.6183662893041387E-4</v>
      </c>
      <c r="BU23">
        <f>IFERROR((Y23+BE23+AO23)*_xlfn.XLOOKUP(Tool_Italy!BU$4,Monetization_Factors!$A:$A,Monetization_Factors!$D:$D),"")</f>
        <v>1.1983314121849875E-3</v>
      </c>
      <c r="BV23">
        <f>IFERROR((Z23+BF23+AP23)*_xlfn.XLOOKUP(Tool_Italy!BV$4,Monetization_Factors!$A:$A,Monetization_Factors!$D:$D),"")</f>
        <v>2.3338137874761227E-2</v>
      </c>
      <c r="BW23">
        <f>IFERROR((AA23+BG23+AQ23)*_xlfn.XLOOKUP(Tool_Italy!BW$4,Monetization_Factors!$A:$A,Monetization_Factors!$D:$D),"")</f>
        <v>4.5996241282817471E-6</v>
      </c>
      <c r="BX23" s="38" t="str" cm="1">
        <f t="array" ref="BX23">IFERROR(_xlfn.IFS(I23&lt;&gt;0,I23*E23,I23="",J23*E23),"")</f>
        <v/>
      </c>
      <c r="BY23" s="38">
        <f t="shared" si="2"/>
        <v>0.12234818940672348</v>
      </c>
      <c r="BZ23" s="38">
        <f t="shared" si="36"/>
        <v>0.12234818940672348</v>
      </c>
      <c r="CA23" s="38">
        <f t="shared" si="3"/>
        <v>2.3528497962831439E-4</v>
      </c>
      <c r="CB23">
        <f t="shared" si="4"/>
        <v>0.46656546123600001</v>
      </c>
      <c r="CC23">
        <f t="shared" si="37"/>
        <v>1.7065255149862498E-8</v>
      </c>
      <c r="CD23">
        <f t="shared" si="38"/>
        <v>0.41554927829100008</v>
      </c>
      <c r="CE23">
        <f t="shared" si="39"/>
        <v>1.6162564102754999E-3</v>
      </c>
      <c r="CF23">
        <f t="shared" si="40"/>
        <v>2.8084124920026E-8</v>
      </c>
      <c r="CG23">
        <f t="shared" si="41"/>
        <v>7.2159661945979993E-9</v>
      </c>
      <c r="CH23">
        <f t="shared" si="42"/>
        <v>1.7402392319970002E-9</v>
      </c>
      <c r="CI23">
        <f t="shared" si="43"/>
        <v>2.5607384553975E-3</v>
      </c>
      <c r="CJ23">
        <f t="shared" si="44"/>
        <v>9.1670876278380012E-5</v>
      </c>
      <c r="CK23">
        <f t="shared" si="45"/>
        <v>6.8440534837500009E-4</v>
      </c>
      <c r="CL23">
        <f t="shared" si="46"/>
        <v>8.7766666651125005E-3</v>
      </c>
      <c r="CM23">
        <f t="shared" si="47"/>
        <v>5.830921678638</v>
      </c>
      <c r="CN23">
        <f t="shared" si="48"/>
        <v>3.8704198932000007</v>
      </c>
      <c r="CO23">
        <f t="shared" si="49"/>
        <v>0.18856729401299996</v>
      </c>
      <c r="CP23">
        <f t="shared" si="50"/>
        <v>14.133359548140001</v>
      </c>
      <c r="CQ23">
        <f t="shared" si="51"/>
        <v>2.2017043970901004E-6</v>
      </c>
      <c r="CR23">
        <f t="shared" si="20"/>
        <v>8.9724127160769229E-4</v>
      </c>
      <c r="CS23">
        <f t="shared" si="52"/>
        <v>3.281779836512019E-11</v>
      </c>
      <c r="CT23">
        <f t="shared" si="53"/>
        <v>7.9913322748269245E-4</v>
      </c>
      <c r="CU23">
        <f t="shared" si="54"/>
        <v>3.1081854043759612E-6</v>
      </c>
      <c r="CV23">
        <f t="shared" si="55"/>
        <v>5.400793253851154E-11</v>
      </c>
      <c r="CW23">
        <f t="shared" si="56"/>
        <v>1.3876858066534614E-11</v>
      </c>
      <c r="CX23">
        <f t="shared" si="57"/>
        <v>3.3466139076865389E-12</v>
      </c>
      <c r="CY23">
        <f t="shared" si="58"/>
        <v>4.9244970296105771E-6</v>
      </c>
      <c r="CZ23">
        <f t="shared" si="59"/>
        <v>1.7629014668919233E-7</v>
      </c>
      <c r="DA23">
        <f t="shared" si="60"/>
        <v>1.3161641314903849E-6</v>
      </c>
      <c r="DB23">
        <f t="shared" si="61"/>
        <v>1.6878205125216346E-5</v>
      </c>
      <c r="DC23">
        <f t="shared" si="62"/>
        <v>1.1213310920457692E-2</v>
      </c>
      <c r="DD23">
        <f t="shared" si="63"/>
        <v>7.4431151792307701E-3</v>
      </c>
      <c r="DE23">
        <f t="shared" si="64"/>
        <v>3.6262941156346148E-4</v>
      </c>
      <c r="DF23">
        <f t="shared" si="65"/>
        <v>2.7179537592576925E-2</v>
      </c>
      <c r="DG23">
        <f t="shared" si="66"/>
        <v>4.2340469174809619E-9</v>
      </c>
      <c r="DH23" s="5">
        <f>IFERROR(((((L23+AB23)*(1/$H23))+AR23)/$F$2)/($B$2*('CAR.CAP_per person'!B$2)/(_xlfn.XLOOKUP($E$2,EU_countries_GDP!$A$2:$A$29,EU_countries_GDP!$E$2:$E$29))),"")</f>
        <v>4.7469971582093366E-2</v>
      </c>
      <c r="DI23" s="5">
        <f>IFERROR(((((M23+AC23)*(1/$H23))+AS23)/$F$2)/($B$2*('CAR.CAP_per person'!C$2)/(_xlfn.XLOOKUP($E$2,EU_countries_GDP!$A$2:$A$29,EU_countries_GDP!$E$2:$E$29))),"")</f>
        <v>2.2671897772277127E-5</v>
      </c>
      <c r="DJ23" s="5">
        <f>IFERROR(((((N23+AD23)*(1/$H23))+AT23)/$F$2)/($B$2*('CAR.CAP_per person'!D$2)/(_xlfn.XLOOKUP($E$2,EU_countries_GDP!$A$2:$A$29,EU_countries_GDP!$E$2:$E$29))),"")</f>
        <v>5.6926285836716918E-4</v>
      </c>
      <c r="DK23" s="5">
        <f>IFERROR(((((O23+AE23)*(1/$H23))+AU23)/$F$2)/($B$2*('CAR.CAP_per person'!E$2)/(_xlfn.XLOOKUP($E$2,EU_countries_GDP!$A$2:$A$29,EU_countries_GDP!$E$2:$E$29))),"")</f>
        <v>2.7952261987885091E-3</v>
      </c>
      <c r="DL23" s="5">
        <f>IFERROR(((((P23+AF23)*(1/$H23))+AV23)/$F$2)/($B$2*('CAR.CAP_per person'!F$2)/(_xlfn.XLOOKUP($E$2,EU_countries_GDP!$A$2:$A$29,EU_countries_GDP!$E$2:$E$29))),"")</f>
        <v>3.3918471870279271E-2</v>
      </c>
      <c r="DM23" s="5">
        <f>IFERROR(((((Q23+AG23)*(1/$H23))+AW23)/$F$2)/($B$2*('CAR.CAP_per person'!G$2)/(_xlfn.XLOOKUP($E$2,EU_countries_GDP!$A$2:$A$29,EU_countries_GDP!$E$2:$E$29))),"")</f>
        <v>5.328838112221952E-3</v>
      </c>
      <c r="DN23" s="5">
        <f>IFERROR(((((R23+AH23)*(1/$H23))+AX23)/$F$2)/($B$2*('CAR.CAP_per person'!H$2)/(_xlfn.XLOOKUP($E$2,EU_countries_GDP!$A$2:$A$29,EU_countries_GDP!$E$2:$E$29))),"")</f>
        <v>2.9080320322535957E-4</v>
      </c>
      <c r="DO23" s="5">
        <f>IFERROR(((((S23+AI23)*(1/$H23))+AY23)/$F$2)/($B$2*('CAR.CAP_per person'!I$2)/(_xlfn.XLOOKUP($E$2,EU_countries_GDP!$A$2:$A$29,EU_countries_GDP!$E$2:$E$29))),"")</f>
        <v>1.3202208907343636E-3</v>
      </c>
      <c r="DP23" s="5">
        <f>IFERROR(((((T23+AJ23)*(1/$H23))+AZ23)/$F$2)/($B$2*('CAR.CAP_per person'!J$2)/(_xlfn.XLOOKUP($E$2,EU_countries_GDP!$A$2:$A$29,EU_countries_GDP!$E$2:$E$29))),"")</f>
        <v>1.1254366163857511E-2</v>
      </c>
      <c r="DQ23" s="5">
        <f>IFERROR(((((U23+AK23)*(1/$H23))+BA23)/$F$2)/($B$2*('CAR.CAP_per person'!K$2)/(_xlfn.XLOOKUP($E$2,EU_countries_GDP!$A$2:$A$29,EU_countries_GDP!$E$2:$E$29))),"")</f>
        <v>2.3497147462971518E-3</v>
      </c>
      <c r="DR23" s="5">
        <f>IFERROR(((((V23+AL23)*(1/$H23))+BB23)/$F$2)/($B$2*('CAR.CAP_per person'!L$2)/(_xlfn.XLOOKUP($E$2,EU_countries_GDP!$A$2:$A$29,EU_countries_GDP!$E$2:$E$29))),"")</f>
        <v>6.5528838353851439E-4</v>
      </c>
      <c r="DS23" s="5">
        <f>IFERROR(((((W23+AM23)*(1/$H23))+BC23)/$F$2)/($B$2*('CAR.CAP_per person'!M$2)/(_xlfn.XLOOKUP($E$2,EU_countries_GDP!$A$2:$A$29,EU_countries_GDP!$E$2:$E$29))),"")</f>
        <v>1.6886848898541296E-2</v>
      </c>
      <c r="DT23" s="5">
        <f>IFERROR(((((X23+AN23)*(1/$H23))+BD23)/$F$2)/($B$2*('CAR.CAP_per person'!N$2)/(_xlfn.XLOOKUP($E$2,EU_countries_GDP!$A$2:$A$29,EU_countries_GDP!$E$2:$E$29))),"")</f>
        <v>0.2095433249508335</v>
      </c>
      <c r="DU23" s="5">
        <f>IFERROR(((((Y23+AO23)*(1/$H23))+BE23)/$F$2)/($B$2*('CAR.CAP_per person'!O$2)/(_xlfn.XLOOKUP($E$2,EU_countries_GDP!$A$2:$A$29,EU_countries_GDP!$E$2:$E$29))),"")</f>
        <v>7.3398993615146635E-4</v>
      </c>
      <c r="DV23" s="5">
        <f>IFERROR(((((Z23+AP23)*(1/$H23))+BF23)/$F$2)/($B$2*('CAR.CAP_per person'!P$2)/(_xlfn.XLOOKUP($E$2,EU_countries_GDP!$A$2:$A$29,EU_countries_GDP!$E$2:$E$29))),"")</f>
        <v>4.5184289988189345E-2</v>
      </c>
      <c r="DW23" s="5">
        <f>IFERROR(((((AA23+AQ23)*(1/$H23))+BG23)/$F$2)/($B$2*('CAR.CAP_per person'!Q$2)/(_xlfn.XLOOKUP($E$2,EU_countries_GDP!$A$2:$A$29,EU_countries_GDP!$E$2:$E$29))),"")</f>
        <v>7.1113365054238766E-3</v>
      </c>
    </row>
    <row r="24" spans="1:127">
      <c r="A24" t="s">
        <v>243</v>
      </c>
      <c r="B24" t="str">
        <f>_xlfn.XLOOKUP(D24,Table5[Ingredient],Table5[Category],"",FALSE)</f>
        <v>Dairy products</v>
      </c>
      <c r="C24" s="33" t="s">
        <v>177</v>
      </c>
      <c r="D24" s="33" t="s">
        <v>199</v>
      </c>
      <c r="E24" s="33">
        <v>0.25830000000000003</v>
      </c>
      <c r="F24" s="33" t="s">
        <v>189</v>
      </c>
      <c r="G24" s="33" t="s">
        <v>180</v>
      </c>
      <c r="H24" s="91">
        <f>Dataset_IT!L21</f>
        <v>0.14962636853385855</v>
      </c>
      <c r="I24" s="33"/>
      <c r="J24" s="37">
        <f>IFERROR(INDEX('AveragePrices&amp;Codes'!G:AG, MATCH($D24, 'AveragePrices&amp;Codes'!$A:$A, 0), MATCH(Tool_Italy!$E$2, 'AveragePrices&amp;Codes'!$G$1:$AG$1, 0)),"")</f>
        <v>0</v>
      </c>
      <c r="K24" s="37">
        <f>IFERROR(E24/(_xlfn.XLOOKUP(A24,Dataset_IT!$Q$2:$Q$9,Dataset_IT!$R$2:$R$9)),"")</f>
        <v>3.9738461538461542E-3</v>
      </c>
      <c r="L24">
        <f>IFERROR(IF($F24="Raw",_xlfn.XLOOKUP(_xlfn.XLOOKUP(Tool_Italy!$D24,'AveragePrices&amp;Codes'!$A:$A,'AveragePrices&amp;Codes'!$B:$B),AGRIBALYSE_Raw!$B:$B,AGRIBALYSE_Raw!O:O)*$E24,_xlfn.XLOOKUP(_xlfn.XLOOKUP(Tool_Italy!$D24,'AveragePrices&amp;Codes'!$A:$A,'AveragePrices&amp;Codes'!$B:$B),AGRIBALYSE_Cooked!$C:$C,AGRIBALYSE_Cooked!P:P)*$E24),"")</f>
        <v>0.67183822251000014</v>
      </c>
      <c r="M24">
        <f>IFERROR(IF($F24="Raw",_xlfn.XLOOKUP(_xlfn.XLOOKUP(Tool_Italy!$D24,'AveragePrices&amp;Codes'!$A:$A,'AveragePrices&amp;Codes'!$B:$B),AGRIBALYSE_Raw!$B:$B,AGRIBALYSE_Raw!P:P)*$E24,_xlfn.XLOOKUP(_xlfn.XLOOKUP(Tool_Italy!$D24,'AveragePrices&amp;Codes'!$A:$A,'AveragePrices&amp;Codes'!$B:$B),AGRIBALYSE_Cooked!$C:$C,AGRIBALYSE_Cooked!Q:Q)*$E24),"")</f>
        <v>8.4844113543000005E-9</v>
      </c>
      <c r="N24">
        <f>IFERROR(IF($F24="Raw",_xlfn.XLOOKUP(_xlfn.XLOOKUP(Tool_Italy!$D24,'AveragePrices&amp;Codes'!$A:$A,'AveragePrices&amp;Codes'!$B:$B),AGRIBALYSE_Raw!$B:$B,AGRIBALYSE_Raw!Q:Q)*$E24,_xlfn.XLOOKUP(_xlfn.XLOOKUP(Tool_Italy!$D24,'AveragePrices&amp;Codes'!$A:$A,'AveragePrices&amp;Codes'!$B:$B),AGRIBALYSE_Cooked!$C:$C,AGRIBALYSE_Cooked!R:R)*$E24),"")</f>
        <v>8.8559924355000014E-2</v>
      </c>
      <c r="O24">
        <f>IFERROR(IF($F24="Raw",_xlfn.XLOOKUP(_xlfn.XLOOKUP(Tool_Italy!$D24,'AveragePrices&amp;Codes'!$A:$A,'AveragePrices&amp;Codes'!$B:$B),AGRIBALYSE_Raw!$B:$B,AGRIBALYSE_Raw!R:R)*$E24,_xlfn.XLOOKUP(_xlfn.XLOOKUP(Tool_Italy!$D24,'AveragePrices&amp;Codes'!$A:$A,'AveragePrices&amp;Codes'!$B:$B),AGRIBALYSE_Cooked!$C:$C,AGRIBALYSE_Cooked!S:S)*$E24),"")</f>
        <v>1.3307740758900001E-3</v>
      </c>
      <c r="P24">
        <f>IFERROR(IF($F24="Raw",_xlfn.XLOOKUP(_xlfn.XLOOKUP(Tool_Italy!$D24,'AveragePrices&amp;Codes'!$A:$A,'AveragePrices&amp;Codes'!$B:$B),AGRIBALYSE_Raw!$B:$B,AGRIBALYSE_Raw!S:S)*$E24,_xlfn.XLOOKUP(_xlfn.XLOOKUP(Tool_Italy!$D24,'AveragePrices&amp;Codes'!$A:$A,'AveragePrices&amp;Codes'!$B:$B),AGRIBALYSE_Cooked!$C:$C,AGRIBALYSE_Cooked!T:T)*$E24),"")</f>
        <v>5.5774050003000008E-8</v>
      </c>
      <c r="Q24">
        <f>IFERROR(IF($F24="Raw",_xlfn.XLOOKUP(_xlfn.XLOOKUP(Tool_Italy!$D24,'AveragePrices&amp;Codes'!$A:$A,'AveragePrices&amp;Codes'!$B:$B),AGRIBALYSE_Raw!$B:$B,AGRIBALYSE_Raw!T:T)*$E24,_xlfn.XLOOKUP(_xlfn.XLOOKUP(Tool_Italy!$D24,'AveragePrices&amp;Codes'!$A:$A,'AveragePrices&amp;Codes'!$B:$B),AGRIBALYSE_Cooked!$C:$C,AGRIBALYSE_Cooked!U:U)*$E24),"")</f>
        <v>9.0253241001E-9</v>
      </c>
      <c r="R24">
        <f>IFERROR(IF($F24="Raw",_xlfn.XLOOKUP(_xlfn.XLOOKUP(Tool_Italy!$D24,'AveragePrices&amp;Codes'!$A:$A,'AveragePrices&amp;Codes'!$B:$B),AGRIBALYSE_Raw!$B:$B,AGRIBALYSE_Raw!U:U)*$E24,_xlfn.XLOOKUP(_xlfn.XLOOKUP(Tool_Italy!$D24,'AveragePrices&amp;Codes'!$A:$A,'AveragePrices&amp;Codes'!$B:$B),AGRIBALYSE_Cooked!$C:$C,AGRIBALYSE_Cooked!V:V)*$E24),"")</f>
        <v>3.7284796521000006E-10</v>
      </c>
      <c r="S24">
        <f>IFERROR(IF($F24="Raw",_xlfn.XLOOKUP(_xlfn.XLOOKUP(Tool_Italy!$D24,'AveragePrices&amp;Codes'!$A:$A,'AveragePrices&amp;Codes'!$B:$B),AGRIBALYSE_Raw!$B:$B,AGRIBALYSE_Raw!V:V)*$E24,_xlfn.XLOOKUP(_xlfn.XLOOKUP(Tool_Italy!$D24,'AveragePrices&amp;Codes'!$A:$A,'AveragePrices&amp;Codes'!$B:$B),AGRIBALYSE_Cooked!$C:$C,AGRIBALYSE_Cooked!W:W)*$E24),"")</f>
        <v>7.5600806715000008E-3</v>
      </c>
      <c r="T24">
        <f>IFERROR(IF($F24="Raw",_xlfn.XLOOKUP(_xlfn.XLOOKUP(Tool_Italy!$D24,'AveragePrices&amp;Codes'!$A:$A,'AveragePrices&amp;Codes'!$B:$B),AGRIBALYSE_Raw!$B:$B,AGRIBALYSE_Raw!W:W)*$E24,_xlfn.XLOOKUP(_xlfn.XLOOKUP(Tool_Italy!$D24,'AveragePrices&amp;Codes'!$A:$A,'AveragePrices&amp;Codes'!$B:$B),AGRIBALYSE_Cooked!$C:$C,AGRIBALYSE_Cooked!X:X)*$E24),"")</f>
        <v>7.3246874904000006E-5</v>
      </c>
      <c r="U24">
        <f>IFERROR(IF($F24="Raw",_xlfn.XLOOKUP(_xlfn.XLOOKUP(Tool_Italy!$D24,'AveragePrices&amp;Codes'!$A:$A,'AveragePrices&amp;Codes'!$B:$B),AGRIBALYSE_Raw!$B:$B,AGRIBALYSE_Raw!X:X)*$E24,_xlfn.XLOOKUP(_xlfn.XLOOKUP(Tool_Italy!$D24,'AveragePrices&amp;Codes'!$A:$A,'AveragePrices&amp;Codes'!$B:$B),AGRIBALYSE_Cooked!$C:$C,AGRIBALYSE_Cooked!Y:Y)*$E24),"")</f>
        <v>2.0062948298400001E-3</v>
      </c>
      <c r="V24">
        <f>IFERROR(IF($F24="Raw",_xlfn.XLOOKUP(_xlfn.XLOOKUP(Tool_Italy!$D24,'AveragePrices&amp;Codes'!$A:$A,'AveragePrices&amp;Codes'!$B:$B),AGRIBALYSE_Raw!$B:$B,AGRIBALYSE_Raw!Y:Y)*$E24,_xlfn.XLOOKUP(_xlfn.XLOOKUP(Tool_Italy!$D24,'AveragePrices&amp;Codes'!$A:$A,'AveragePrices&amp;Codes'!$B:$B),AGRIBALYSE_Cooked!$C:$C,AGRIBALYSE_Cooked!Z:Z)*$E24),"")</f>
        <v>3.1781611701000002E-2</v>
      </c>
      <c r="W24">
        <f>IFERROR(IF($F24="Raw",_xlfn.XLOOKUP(_xlfn.XLOOKUP(Tool_Italy!$D24,'AveragePrices&amp;Codes'!$A:$A,'AveragePrices&amp;Codes'!$B:$B),AGRIBALYSE_Raw!$B:$B,AGRIBALYSE_Raw!Z:Z)*$E24,_xlfn.XLOOKUP(_xlfn.XLOOKUP(Tool_Italy!$D24,'AveragePrices&amp;Codes'!$A:$A,'AveragePrices&amp;Codes'!$B:$B),AGRIBALYSE_Cooked!$C:$C,AGRIBALYSE_Cooked!AA:AA)*$E24),"")</f>
        <v>7.7293198647000008</v>
      </c>
      <c r="X24">
        <f>IFERROR(IF($F24="Raw",_xlfn.XLOOKUP(_xlfn.XLOOKUP(Tool_Italy!$D24,'AveragePrices&amp;Codes'!$A:$A,'AveragePrices&amp;Codes'!$B:$B),AGRIBALYSE_Raw!$B:$B,AGRIBALYSE_Raw!AA:AA)*$E24,_xlfn.XLOOKUP(_xlfn.XLOOKUP(Tool_Italy!$D24,'AveragePrices&amp;Codes'!$A:$A,'AveragePrices&amp;Codes'!$B:$B),AGRIBALYSE_Cooked!$C:$C,AGRIBALYSE_Cooked!AB:AB)*$E24),"")</f>
        <v>29.975846733000004</v>
      </c>
      <c r="Y24">
        <f>IFERROR(IF($F24="Raw",_xlfn.XLOOKUP(_xlfn.XLOOKUP(Tool_Italy!$D24,'AveragePrices&amp;Codes'!$A:$A,'AveragePrices&amp;Codes'!$B:$B),AGRIBALYSE_Raw!$B:$B,AGRIBALYSE_Raw!AB:AB)*$E24,_xlfn.XLOOKUP(_xlfn.XLOOKUP(Tool_Italy!$D24,'AveragePrices&amp;Codes'!$A:$A,'AveragePrices&amp;Codes'!$B:$B),AGRIBALYSE_Cooked!$C:$C,AGRIBALYSE_Cooked!AC:AC)*$E24),"")</f>
        <v>9.2715640731000012E-2</v>
      </c>
      <c r="Z24">
        <f>IFERROR(IF($F24="Raw",_xlfn.XLOOKUP(_xlfn.XLOOKUP(Tool_Italy!$D24,'AveragePrices&amp;Codes'!$A:$A,'AveragePrices&amp;Codes'!$B:$B),AGRIBALYSE_Raw!$B:$B,AGRIBALYSE_Raw!AC:AC)*$E24,_xlfn.XLOOKUP(_xlfn.XLOOKUP(Tool_Italy!$D24,'AveragePrices&amp;Codes'!$A:$A,'AveragePrices&amp;Codes'!$B:$B),AGRIBALYSE_Cooked!$C:$C,AGRIBALYSE_Cooked!AD:AD)*$E24),"")</f>
        <v>4.6079875359000004</v>
      </c>
      <c r="AA24">
        <f>IFERROR(IF($F24="Raw",_xlfn.XLOOKUP(_xlfn.XLOOKUP(Tool_Italy!$D24,'AveragePrices&amp;Codes'!$A:$A,'AveragePrices&amp;Codes'!$B:$B),AGRIBALYSE_Raw!$B:$B,AGRIBALYSE_Raw!AD:AD)*$E24,_xlfn.XLOOKUP(_xlfn.XLOOKUP(Tool_Italy!$D24,'AveragePrices&amp;Codes'!$A:$A,'AveragePrices&amp;Codes'!$B:$B),AGRIBALYSE_Cooked!$C:$C,AGRIBALYSE_Cooked!AE:AE)*$E24),"")</f>
        <v>3.0324613725000004E-6</v>
      </c>
      <c r="AB24" cm="1">
        <f t="array" ref="AB24">IFERROR(_xlfn.XLOOKUP(Tool_Italy!$F24&amp;$E$2,'Cooking methods'!$A:$A&amp;'Cooking methods'!$B:$B,'Cooking methods'!C:C)*$E24,"")</f>
        <v>0</v>
      </c>
      <c r="AC24" cm="1">
        <f t="array" ref="AC24">IFERROR(_xlfn.XLOOKUP(Tool_Italy!$F24&amp;$E$2,'Cooking methods'!$A:$A&amp;'Cooking methods'!$B:$B,'Cooking methods'!D:D)*$E24,"")</f>
        <v>0</v>
      </c>
      <c r="AD24" cm="1">
        <f t="array" ref="AD24">IFERROR(_xlfn.XLOOKUP(Tool_Italy!$F24&amp;$E$2,'Cooking methods'!$A:$A&amp;'Cooking methods'!$B:$B,'Cooking methods'!E:E)*$E24,"")</f>
        <v>0</v>
      </c>
      <c r="AE24" cm="1">
        <f t="array" ref="AE24">IFERROR(_xlfn.XLOOKUP(Tool_Italy!$F24&amp;$E$2,'Cooking methods'!$A:$A&amp;'Cooking methods'!$B:$B,'Cooking methods'!F:F)*$E24,"")</f>
        <v>0</v>
      </c>
      <c r="AF24" cm="1">
        <f t="array" ref="AF24">IFERROR(_xlfn.XLOOKUP(Tool_Italy!$F24&amp;$E$2,'Cooking methods'!$A:$A&amp;'Cooking methods'!$B:$B,'Cooking methods'!G:G)*$E24,"")</f>
        <v>0</v>
      </c>
      <c r="AG24" cm="1">
        <f t="array" ref="AG24">IFERROR(_xlfn.XLOOKUP(Tool_Italy!$F24&amp;$E$2,'Cooking methods'!$A:$A&amp;'Cooking methods'!$B:$B,'Cooking methods'!H:H)*$E24,"")</f>
        <v>0</v>
      </c>
      <c r="AH24" cm="1">
        <f t="array" ref="AH24">IFERROR(_xlfn.XLOOKUP(Tool_Italy!$F24&amp;$E$2,'Cooking methods'!$A:$A&amp;'Cooking methods'!$B:$B,'Cooking methods'!I:I)*$E24,"")</f>
        <v>0</v>
      </c>
      <c r="AI24" cm="1">
        <f t="array" ref="AI24">IFERROR(_xlfn.XLOOKUP(Tool_Italy!$F24&amp;$E$2,'Cooking methods'!$A:$A&amp;'Cooking methods'!$B:$B,'Cooking methods'!J:J)*$E24,"")</f>
        <v>0</v>
      </c>
      <c r="AJ24" cm="1">
        <f t="array" ref="AJ24">IFERROR(_xlfn.XLOOKUP(Tool_Italy!$F24&amp;$E$2,'Cooking methods'!$A:$A&amp;'Cooking methods'!$B:$B,'Cooking methods'!K:K)*$E24,"")</f>
        <v>0</v>
      </c>
      <c r="AK24" cm="1">
        <f t="array" ref="AK24">IFERROR(_xlfn.XLOOKUP(Tool_Italy!$F24&amp;$E$2,'Cooking methods'!$A:$A&amp;'Cooking methods'!$B:$B,'Cooking methods'!L:L)*$E24,"")</f>
        <v>0</v>
      </c>
      <c r="AL24" cm="1">
        <f t="array" ref="AL24">IFERROR(_xlfn.XLOOKUP(Tool_Italy!$F24&amp;$E$2,'Cooking methods'!$A:$A&amp;'Cooking methods'!$B:$B,'Cooking methods'!M:M)*$E24,"")</f>
        <v>0</v>
      </c>
      <c r="AM24" cm="1">
        <f t="array" ref="AM24">IFERROR(_xlfn.XLOOKUP(Tool_Italy!$F24&amp;$E$2,'Cooking methods'!$A:$A&amp;'Cooking methods'!$B:$B,'Cooking methods'!N:N)*$E24,"")</f>
        <v>0</v>
      </c>
      <c r="AN24" cm="1">
        <f t="array" ref="AN24">IFERROR(_xlfn.XLOOKUP(Tool_Italy!$F24&amp;$E$2,'Cooking methods'!$A:$A&amp;'Cooking methods'!$B:$B,'Cooking methods'!O:O)*$E24,"")</f>
        <v>0</v>
      </c>
      <c r="AO24" cm="1">
        <f t="array" ref="AO24">IFERROR(_xlfn.XLOOKUP(Tool_Italy!$F24&amp;$E$2,'Cooking methods'!$A:$A&amp;'Cooking methods'!$B:$B,'Cooking methods'!P:P)*$E24,"")</f>
        <v>0</v>
      </c>
      <c r="AP24" cm="1">
        <f t="array" ref="AP24">IFERROR(_xlfn.XLOOKUP(Tool_Italy!$F24&amp;$E$2,'Cooking methods'!$A:$A&amp;'Cooking methods'!$B:$B,'Cooking methods'!Q:Q)*$E24,"")</f>
        <v>0</v>
      </c>
      <c r="AQ24" cm="1">
        <f t="array" ref="AQ24">IFERROR(_xlfn.XLOOKUP(Tool_Italy!$F24&amp;$E$2,'Cooking methods'!$A:$A&amp;'Cooking methods'!$B:$B,'Cooking methods'!R:R)*$E24,"")</f>
        <v>0</v>
      </c>
      <c r="AR24" cm="1">
        <f t="array" ref="AR24">IFERROR(_xlfn.XLOOKUP(Tool_Italy!$G24&amp;$E$2,'Waste management'!$A:$A&amp;'Waste management'!$B:$B,'Waste management'!C:C)*$E24,"")</f>
        <v>1.4854833000000001E-2</v>
      </c>
      <c r="AS24" cm="1">
        <f t="array" ref="AS24">IFERROR(_xlfn.XLOOKUP(Tool_Italy!$G24&amp;$E$2,'Waste management'!$A:$A&amp;'Waste management'!$B:$B,'Waste management'!D:D)*$E24,"")</f>
        <v>1.0673550090000002E-10</v>
      </c>
      <c r="AT24" cm="1">
        <f t="array" ref="AT24">IFERROR(_xlfn.XLOOKUP(Tool_Italy!$G24&amp;$E$2,'Waste management'!$A:$A&amp;'Waste management'!$B:$B,'Waste management'!E:E)*$E24,"")</f>
        <v>2.2730400000000003E-4</v>
      </c>
      <c r="AU24" cm="1">
        <f t="array" ref="AU24">IFERROR(_xlfn.XLOOKUP(Tool_Italy!$G24&amp;$E$2,'Waste management'!$A:$A&amp;'Waste management'!$B:$B,'Waste management'!F:F)*$E24,"")</f>
        <v>3.3578999999999998E-5</v>
      </c>
      <c r="AV24" cm="1">
        <f t="array" ref="AV24">IFERROR(_xlfn.XLOOKUP(Tool_Italy!$G24&amp;$E$2,'Waste management'!$A:$A&amp;'Waste management'!$B:$B,'Waste management'!G:G)*$E24,"")</f>
        <v>3.0016009800000003E-9</v>
      </c>
      <c r="AW24" cm="1">
        <f t="array" ref="AW24">IFERROR(_xlfn.XLOOKUP(Tool_Italy!$G24&amp;$E$2,'Waste management'!$A:$A&amp;'Waste management'!$B:$B,'Waste management'!H:H)*$E24,"")</f>
        <v>9.8079351300000009E-11</v>
      </c>
      <c r="AX24" cm="1">
        <f t="array" ref="AX24">IFERROR(_xlfn.XLOOKUP(Tool_Italy!$G24&amp;$E$2,'Waste management'!$A:$A&amp;'Waste management'!$B:$B,'Waste management'!I:I)*$E24,"")</f>
        <v>7.0084797300000005E-11</v>
      </c>
      <c r="AY24" cm="1">
        <f t="array" ref="AY24">IFERROR(_xlfn.XLOOKUP(Tool_Italy!$G24&amp;$E$2,'Waste management'!$A:$A&amp;'Waste management'!$B:$B,'Waste management'!J:J)*$E24,"")</f>
        <v>5.7084300000000013E-4</v>
      </c>
      <c r="AZ24" cm="1">
        <f t="array" ref="AZ24">IFERROR(_xlfn.XLOOKUP(Tool_Italy!$G24&amp;$E$2,'Waste management'!$A:$A&amp;'Waste management'!$B:$B,'Waste management'!K:K)*$E24,"")</f>
        <v>9.1738602900000014E-7</v>
      </c>
      <c r="BA24" cm="1">
        <f t="array" ref="BA24">IFERROR(_xlfn.XLOOKUP(Tool_Italy!$G24&amp;$E$2,'Waste management'!$A:$A&amp;'Waste management'!$B:$B,'Waste management'!L:L)*$E24,"")</f>
        <v>2.5149172860000002E-5</v>
      </c>
      <c r="BB24" cm="1">
        <f t="array" ref="BB24">IFERROR(_xlfn.XLOOKUP(Tool_Italy!$G24&amp;$E$2,'Waste management'!$A:$A&amp;'Waste management'!$B:$B,'Waste management'!M:M)*$E24,"")</f>
        <v>2.5184250000000004E-3</v>
      </c>
      <c r="BC24" cm="1">
        <f t="array" ref="BC24">IFERROR(_xlfn.XLOOKUP(Tool_Italy!$G24&amp;$E$2,'Waste management'!$A:$A&amp;'Waste management'!$B:$B,'Waste management'!N:N)*$E24,"")</f>
        <v>2.1632831640000005</v>
      </c>
      <c r="BD24" cm="1">
        <f t="array" ref="BD24">IFERROR(_xlfn.XLOOKUP(Tool_Italy!$G24&amp;$E$2,'Waste management'!$A:$A&amp;'Waste management'!$B:$B,'Waste management'!O:O)*$E24,"")</f>
        <v>0.140665014</v>
      </c>
      <c r="BE24" cm="1">
        <f t="array" ref="BE24">IFERROR(_xlfn.XLOOKUP(Tool_Italy!$G24&amp;$E$2,'Waste management'!$A:$A&amp;'Waste management'!$B:$B,'Waste management'!P:P)*$E24,"")</f>
        <v>2.9549520000000003E-3</v>
      </c>
      <c r="BF24" cm="1">
        <f t="array" ref="BF24">IFERROR(_xlfn.XLOOKUP(Tool_Italy!$G24&amp;$E$2,'Waste management'!$A:$A&amp;'Waste management'!$B:$B,'Waste management'!Q:Q)*$E24,"")</f>
        <v>9.3018996000000007E-2</v>
      </c>
      <c r="BG24" cm="1">
        <f t="array" ref="BG24">IFERROR(_xlfn.XLOOKUP(Tool_Italy!$G24&amp;$E$2,'Waste management'!$A:$A&amp;'Waste management'!$B:$B,'Waste management'!R:R)*$E24,"")</f>
        <v>2.8884397500000002E-8</v>
      </c>
      <c r="BH24">
        <f>IFERROR((L24+AR24+AB24)*_xlfn.XLOOKUP(Tool_Italy!BH$4,Monetization_Factors!$A:$A,Monetization_Factors!$D:$D),"")</f>
        <v>8.9339364176843253E-2</v>
      </c>
      <c r="BI24">
        <f>IFERROR((M24+AS24+AC24)*_xlfn.XLOOKUP(Tool_Italy!BI$4,Monetization_Factors!$A:$A,Monetization_Factors!$D:$D),"")</f>
        <v>3.439125178653037E-7</v>
      </c>
      <c r="BJ24">
        <f>IFERROR((N24+AT24+AD24)*_xlfn.XLOOKUP(Tool_Italy!BJ$4,Monetization_Factors!$A:$A,Monetization_Factors!$D:$D),"")</f>
        <v>1.3550558398392322E-4</v>
      </c>
      <c r="BK24">
        <f>IFERROR((O24+AU24+AE24)*_xlfn.XLOOKUP(Tool_Italy!BK$4,Monetization_Factors!$A:$A,Monetization_Factors!$D:$D),"")</f>
        <v>2.0651852151153038E-3</v>
      </c>
      <c r="BL24">
        <f>IFERROR((P24+AV24+AF24)*_xlfn.XLOOKUP(Tool_Italy!BL$4,Monetization_Factors!$A:$A,Monetization_Factors!$D:$D),"")</f>
        <v>5.8674203378431294E-2</v>
      </c>
      <c r="BM24">
        <f>IFERROR((Q24+AW24+AG24)*_xlfn.XLOOKUP(Tool_Italy!BM$4,Monetization_Factors!$A:$A,Monetization_Factors!$D:$D),"")</f>
        <v>1.8945751258863169E-3</v>
      </c>
      <c r="BN24">
        <f>IFERROR((R24+AX24+AH24)*_xlfn.XLOOKUP(Tool_Italy!BN$4,Monetization_Factors!$A:$A,Monetization_Factors!$D:$D),"")</f>
        <v>5.0921381666846311E-4</v>
      </c>
      <c r="BO24">
        <f>IFERROR((S24+AY24+AI24)*_xlfn.XLOOKUP(Tool_Italy!BO$4,Monetization_Factors!$A:$A,Monetization_Factors!$D:$D),"")</f>
        <v>3.5600392904770735E-3</v>
      </c>
      <c r="BP24">
        <f>IFERROR((T24+AZ24+AJ24)*_xlfn.XLOOKUP(Tool_Italy!BP$4,Monetization_Factors!$A:$A,Monetization_Factors!$D:$D),"")</f>
        <v>1.8091565428782105E-4</v>
      </c>
      <c r="BQ24">
        <f>IFERROR((U24+BA24+AK24)*_xlfn.XLOOKUP(Tool_Italy!BQ$4,Monetization_Factors!$A:$A,Monetization_Factors!$D:$D),"")</f>
        <v>8.3099702811183594E-3</v>
      </c>
      <c r="BR24" t="str">
        <f>IFERROR((V24+BB24+AL24)*_xlfn.XLOOKUP(Tool_Italy!BR$4,Monetization_Factors!$A:$A,Monetization_Factors!$D:$D),"")</f>
        <v/>
      </c>
      <c r="BS24">
        <f>IFERROR((W24+BC24+AM24)*_xlfn.XLOOKUP(Tool_Italy!BS$4,Monetization_Factors!$A:$A,Monetization_Factors!$D:$D),"")</f>
        <v>4.8140106410878361E-4</v>
      </c>
      <c r="BT24">
        <f>IFERROR((X24+BD24+AN24)*_xlfn.XLOOKUP(Tool_Italy!BT$4,Monetization_Factors!$A:$A,Monetization_Factors!$D:$D),"")</f>
        <v>6.7061232825873307E-3</v>
      </c>
      <c r="BU24">
        <f>IFERROR((Y24+BE24+AO24)*_xlfn.XLOOKUP(Tool_Italy!BU$4,Monetization_Factors!$A:$A,Monetization_Factors!$D:$D),"")</f>
        <v>6.0797964510224314E-4</v>
      </c>
      <c r="BV24">
        <f>IFERROR((Z24+BF24+AP24)*_xlfn.XLOOKUP(Tool_Italy!BV$4,Monetization_Factors!$A:$A,Monetization_Factors!$D:$D),"")</f>
        <v>7.7626793698936146E-3</v>
      </c>
      <c r="BW24">
        <f>IFERROR((AA24+BG24+AQ24)*_xlfn.XLOOKUP(Tool_Italy!BW$4,Monetization_Factors!$A:$A,Monetization_Factors!$D:$D),"")</f>
        <v>6.3955178939169034E-6</v>
      </c>
      <c r="BX24" s="38" cm="1">
        <f t="array" ref="BX24">IFERROR(_xlfn.IFS(I24&lt;&gt;0,I24*E24,I24="",J24*E24),"")</f>
        <v>0</v>
      </c>
      <c r="BY24" s="38">
        <f t="shared" si="2"/>
        <v>0.17192392503379719</v>
      </c>
      <c r="BZ24" s="38">
        <f t="shared" si="36"/>
        <v>0.17192392503379719</v>
      </c>
      <c r="CA24" s="38">
        <f t="shared" si="3"/>
        <v>3.3062293275730231E-4</v>
      </c>
      <c r="CB24">
        <f t="shared" si="4"/>
        <v>0.68669305551000015</v>
      </c>
      <c r="CC24">
        <f t="shared" si="37"/>
        <v>8.5911468552000001E-9</v>
      </c>
      <c r="CD24">
        <f t="shared" si="38"/>
        <v>8.8787228355000011E-2</v>
      </c>
      <c r="CE24">
        <f t="shared" si="39"/>
        <v>1.36435307589E-3</v>
      </c>
      <c r="CF24">
        <f t="shared" si="40"/>
        <v>5.877565098300001E-8</v>
      </c>
      <c r="CG24">
        <f t="shared" si="41"/>
        <v>9.1234034514000003E-9</v>
      </c>
      <c r="CH24">
        <f t="shared" si="42"/>
        <v>4.4293276251000009E-10</v>
      </c>
      <c r="CI24">
        <f t="shared" si="43"/>
        <v>8.1309236715000014E-3</v>
      </c>
      <c r="CJ24">
        <f t="shared" si="44"/>
        <v>7.416426093300001E-5</v>
      </c>
      <c r="CK24">
        <f t="shared" si="45"/>
        <v>2.0314440027000003E-3</v>
      </c>
      <c r="CL24">
        <f t="shared" si="46"/>
        <v>3.4300036701E-2</v>
      </c>
      <c r="CM24">
        <f t="shared" si="47"/>
        <v>9.8926030287000017</v>
      </c>
      <c r="CN24">
        <f t="shared" si="48"/>
        <v>30.116511747000004</v>
      </c>
      <c r="CO24">
        <f t="shared" si="49"/>
        <v>9.5670592731000009E-2</v>
      </c>
      <c r="CP24">
        <f t="shared" si="50"/>
        <v>4.7010065319000001</v>
      </c>
      <c r="CQ24">
        <f t="shared" si="51"/>
        <v>3.0613457700000005E-6</v>
      </c>
      <c r="CR24">
        <f t="shared" si="20"/>
        <v>1.3205635682884617E-3</v>
      </c>
      <c r="CS24">
        <f t="shared" si="52"/>
        <v>1.6521436260000001E-11</v>
      </c>
      <c r="CT24">
        <f t="shared" si="53"/>
        <v>1.7074466991346155E-4</v>
      </c>
      <c r="CU24">
        <f t="shared" si="54"/>
        <v>2.6237559151730768E-6</v>
      </c>
      <c r="CV24">
        <f t="shared" si="55"/>
        <v>1.1303009804423078E-10</v>
      </c>
      <c r="CW24">
        <f t="shared" si="56"/>
        <v>1.7545006637307694E-11</v>
      </c>
      <c r="CX24">
        <f t="shared" si="57"/>
        <v>8.5179377405769245E-13</v>
      </c>
      <c r="CY24">
        <f t="shared" si="58"/>
        <v>1.5636391675961542E-5</v>
      </c>
      <c r="CZ24">
        <f t="shared" si="59"/>
        <v>1.4262357871730771E-7</v>
      </c>
      <c r="DA24">
        <f t="shared" si="60"/>
        <v>3.906623082115385E-6</v>
      </c>
      <c r="DB24">
        <f t="shared" si="61"/>
        <v>6.5961609040384613E-5</v>
      </c>
      <c r="DC24">
        <f t="shared" si="62"/>
        <v>1.9024236593653848E-2</v>
      </c>
      <c r="DD24">
        <f t="shared" si="63"/>
        <v>5.7916368744230777E-2</v>
      </c>
      <c r="DE24">
        <f t="shared" si="64"/>
        <v>1.8398190909807693E-4</v>
      </c>
      <c r="DF24">
        <f t="shared" si="65"/>
        <v>9.0403971767307693E-3</v>
      </c>
      <c r="DG24">
        <f t="shared" si="66"/>
        <v>5.8872034038461545E-9</v>
      </c>
      <c r="DH24" s="5">
        <f>IFERROR(((((L24+AB24)*(1/$H24))+AR24)/$F$2)/($B$2*('CAR.CAP_per person'!B$2)/(_xlfn.XLOOKUP($E$2,EU_countries_GDP!$A$2:$A$29,EU_countries_GDP!$E$2:$E$29))),"")</f>
        <v>7.1484406617567595E-2</v>
      </c>
      <c r="DI24" s="5">
        <f>IFERROR(((((M24+AC24)*(1/$H24))+AS24)/$F$2)/($B$2*('CAR.CAP_per person'!C$2)/(_xlfn.XLOOKUP($E$2,EU_countries_GDP!$A$2:$A$29,EU_countries_GDP!$E$2:$E$29))),"")</f>
        <v>1.1383930690367109E-5</v>
      </c>
      <c r="DJ24" s="5">
        <f>IFERROR(((((N24+AD24)*(1/$H24))+AT24)/$F$2)/($B$2*('CAR.CAP_per person'!D$2)/(_xlfn.XLOOKUP($E$2,EU_countries_GDP!$A$2:$A$29,EU_countries_GDP!$E$2:$E$29))),"")</f>
        <v>1.2144997604167083E-4</v>
      </c>
      <c r="DK24" s="5">
        <f>IFERROR(((((O24+AE24)*(1/$H24))+AU24)/$F$2)/($B$2*('CAR.CAP_per person'!E$2)/(_xlfn.XLOOKUP($E$2,EU_countries_GDP!$A$2:$A$29,EU_countries_GDP!$E$2:$E$29))),"")</f>
        <v>2.3730779234956271E-3</v>
      </c>
      <c r="DL24" s="5">
        <f>IFERROR(((((P24+AF24)*(1/$H24))+AV24)/$F$2)/($B$2*('CAR.CAP_per person'!F$2)/(_xlfn.XLOOKUP($E$2,EU_countries_GDP!$A$2:$A$29,EU_countries_GDP!$E$2:$E$29))),"")</f>
        <v>7.8621826562531721E-2</v>
      </c>
      <c r="DM24" s="5">
        <f>IFERROR(((((Q24+AG24)*(1/$H24))+AW24)/$F$2)/($B$2*('CAR.CAP_per person'!G$2)/(_xlfn.XLOOKUP($E$2,EU_countries_GDP!$A$2:$A$29,EU_countries_GDP!$E$2:$E$29))),"")</f>
        <v>6.7936319073730374E-3</v>
      </c>
      <c r="DN24" s="5">
        <f>IFERROR(((((R24+AH24)*(1/$H24))+AX24)/$F$2)/($B$2*('CAR.CAP_per person'!H$2)/(_xlfn.XLOOKUP($E$2,EU_countries_GDP!$A$2:$A$29,EU_countries_GDP!$E$2:$E$29))),"")</f>
        <v>6.7526093487789603E-5</v>
      </c>
      <c r="DO24" s="5">
        <f>IFERROR(((((S24+AI24)*(1/$H24))+AY24)/$F$2)/($B$2*('CAR.CAP_per person'!I$2)/(_xlfn.XLOOKUP($E$2,EU_countries_GDP!$A$2:$A$29,EU_countries_GDP!$E$2:$E$29))),"")</f>
        <v>5.5078988137542946E-3</v>
      </c>
      <c r="DP24" s="5">
        <f>IFERROR(((((T24+AJ24)*(1/$H24))+AZ24)/$F$2)/($B$2*('CAR.CAP_per person'!J$2)/(_xlfn.XLOOKUP($E$2,EU_countries_GDP!$A$2:$A$29,EU_countries_GDP!$E$2:$E$29))),"")</f>
        <v>9.1258081849850525E-3</v>
      </c>
      <c r="DQ24" s="5">
        <f>IFERROR(((((U24+AK24)*(1/$H24))+BA24)/$F$2)/($B$2*('CAR.CAP_per person'!K$2)/(_xlfn.XLOOKUP($E$2,EU_countries_GDP!$A$2:$A$29,EU_countries_GDP!$E$2:$E$29))),"")</f>
        <v>7.240340035419417E-3</v>
      </c>
      <c r="DR24" s="5">
        <f>IFERROR(((((V24+AL24)*(1/$H24))+BB24)/$F$2)/($B$2*('CAR.CAP_per person'!L$2)/(_xlfn.XLOOKUP($E$2,EU_countries_GDP!$A$2:$A$29,EU_countries_GDP!$E$2:$E$29))),"")</f>
        <v>3.7872126538561922E-3</v>
      </c>
      <c r="DS24" s="5">
        <f>IFERROR(((((W24+AM24)*(1/$H24))+BC24)/$F$2)/($B$2*('CAR.CAP_per person'!M$2)/(_xlfn.XLOOKUP($E$2,EU_countries_GDP!$A$2:$A$29,EU_countries_GDP!$E$2:$E$29))),"")</f>
        <v>4.4274404692689388E-2</v>
      </c>
      <c r="DT24" s="5">
        <f>IFERROR(((((X24+AN24)*(1/$H24))+BD24)/$F$2)/($B$2*('CAR.CAP_per person'!N$2)/(_xlfn.XLOOKUP($E$2,EU_countries_GDP!$A$2:$A$29,EU_countries_GDP!$E$2:$E$29))),"")</f>
        <v>1.7029695290305011</v>
      </c>
      <c r="DU24" s="5">
        <f>IFERROR(((((Y24+AO24)*(1/$H24))+BE24)/$F$2)/($B$2*('CAR.CAP_per person'!O$2)/(_xlfn.XLOOKUP($E$2,EU_countries_GDP!$A$2:$A$29,EU_countries_GDP!$E$2:$E$29))),"")</f>
        <v>3.7000857790257639E-4</v>
      </c>
      <c r="DV24" s="5">
        <f>IFERROR(((((Z24+AP24)*(1/$H24))+BF24)/$F$2)/($B$2*('CAR.CAP_per person'!P$2)/(_xlfn.XLOOKUP($E$2,EU_countries_GDP!$A$2:$A$29,EU_countries_GDP!$E$2:$E$29))),"")</f>
        <v>1.4901310921694515E-2</v>
      </c>
      <c r="DW24" s="5">
        <f>IFERROR(((((AA24+AQ24)*(1/$H24))+BG24)/$F$2)/($B$2*('CAR.CAP_per person'!Q$2)/(_xlfn.XLOOKUP($E$2,EU_countries_GDP!$A$2:$A$29,EU_countries_GDP!$E$2:$E$29))),"")</f>
        <v>9.9755095052220227E-3</v>
      </c>
    </row>
    <row r="25" spans="1:127">
      <c r="A25" t="s">
        <v>243</v>
      </c>
      <c r="B25" t="str">
        <f>_xlfn.XLOOKUP(D25,Table5[Ingredient],Table5[Category],"",FALSE)</f>
        <v xml:space="preserve">Other </v>
      </c>
      <c r="C25" s="33" t="s">
        <v>177</v>
      </c>
      <c r="D25" s="33" t="s">
        <v>227</v>
      </c>
      <c r="E25" s="33">
        <v>0.25830000000000003</v>
      </c>
      <c r="F25" s="33" t="s">
        <v>189</v>
      </c>
      <c r="G25" s="33" t="s">
        <v>180</v>
      </c>
      <c r="H25" s="91">
        <f>Dataset_IT!L22</f>
        <v>0.14962636853385855</v>
      </c>
      <c r="I25" s="33"/>
      <c r="J25" s="37">
        <f>IFERROR(INDEX('AveragePrices&amp;Codes'!G:AG, MATCH($D25, 'AveragePrices&amp;Codes'!$A:$A, 0), MATCH(Tool_Italy!$E$2, 'AveragePrices&amp;Codes'!$G$1:$AG$1, 0)),"")</f>
        <v>1.7996749999999999</v>
      </c>
      <c r="K25" s="37">
        <f>IFERROR(E25/(_xlfn.XLOOKUP(A25,Dataset_IT!$Q$2:$Q$9,Dataset_IT!$R$2:$R$9)),"")</f>
        <v>3.9738461538461542E-3</v>
      </c>
      <c r="L25">
        <f>IFERROR(IF($F25="Raw",_xlfn.XLOOKUP(_xlfn.XLOOKUP(Tool_Italy!$D25,'AveragePrices&amp;Codes'!$A:$A,'AveragePrices&amp;Codes'!$B:$B),AGRIBALYSE_Raw!$B:$B,AGRIBALYSE_Raw!O:O)*$E25,_xlfn.XLOOKUP(_xlfn.XLOOKUP(Tool_Italy!$D25,'AveragePrices&amp;Codes'!$A:$A,'AveragePrices&amp;Codes'!$B:$B),AGRIBALYSE_Cooked!$C:$C,AGRIBALYSE_Cooked!P:P)*$E25),"")</f>
        <v>1.06244157474</v>
      </c>
      <c r="M25">
        <f>IFERROR(IF($F25="Raw",_xlfn.XLOOKUP(_xlfn.XLOOKUP(Tool_Italy!$D25,'AveragePrices&amp;Codes'!$A:$A,'AveragePrices&amp;Codes'!$B:$B),AGRIBALYSE_Raw!$B:$B,AGRIBALYSE_Raw!P:P)*$E25,_xlfn.XLOOKUP(_xlfn.XLOOKUP(Tool_Italy!$D25,'AveragePrices&amp;Codes'!$A:$A,'AveragePrices&amp;Codes'!$B:$B),AGRIBALYSE_Cooked!$C:$C,AGRIBALYSE_Cooked!Q:Q)*$E25),"")</f>
        <v>3.7303153902000005E-8</v>
      </c>
      <c r="N25">
        <f>IFERROR(IF($F25="Raw",_xlfn.XLOOKUP(_xlfn.XLOOKUP(Tool_Italy!$D25,'AveragePrices&amp;Codes'!$A:$A,'AveragePrices&amp;Codes'!$B:$B),AGRIBALYSE_Raw!$B:$B,AGRIBALYSE_Raw!Q:Q)*$E25,_xlfn.XLOOKUP(_xlfn.XLOOKUP(Tool_Italy!$D25,'AveragePrices&amp;Codes'!$A:$A,'AveragePrices&amp;Codes'!$B:$B),AGRIBALYSE_Cooked!$C:$C,AGRIBALYSE_Cooked!R:R)*$E25),"")</f>
        <v>0.12497944687200001</v>
      </c>
      <c r="O25">
        <f>IFERROR(IF($F25="Raw",_xlfn.XLOOKUP(_xlfn.XLOOKUP(Tool_Italy!$D25,'AveragePrices&amp;Codes'!$A:$A,'AveragePrices&amp;Codes'!$B:$B),AGRIBALYSE_Raw!$B:$B,AGRIBALYSE_Raw!R:R)*$E25,_xlfn.XLOOKUP(_xlfn.XLOOKUP(Tool_Italy!$D25,'AveragePrices&amp;Codes'!$A:$A,'AveragePrices&amp;Codes'!$B:$B),AGRIBALYSE_Cooked!$C:$C,AGRIBALYSE_Cooked!S:S)*$E25),"")</f>
        <v>3.8306868957000001E-3</v>
      </c>
      <c r="P25">
        <f>IFERROR(IF($F25="Raw",_xlfn.XLOOKUP(_xlfn.XLOOKUP(Tool_Italy!$D25,'AveragePrices&amp;Codes'!$A:$A,'AveragePrices&amp;Codes'!$B:$B),AGRIBALYSE_Raw!$B:$B,AGRIBALYSE_Raw!S:S)*$E25,_xlfn.XLOOKUP(_xlfn.XLOOKUP(Tool_Italy!$D25,'AveragePrices&amp;Codes'!$A:$A,'AveragePrices&amp;Codes'!$B:$B),AGRIBALYSE_Cooked!$C:$C,AGRIBALYSE_Cooked!T:T)*$E25),"")</f>
        <v>7.4154156237000017E-8</v>
      </c>
      <c r="Q25">
        <f>IFERROR(IF($F25="Raw",_xlfn.XLOOKUP(_xlfn.XLOOKUP(Tool_Italy!$D25,'AveragePrices&amp;Codes'!$A:$A,'AveragePrices&amp;Codes'!$B:$B),AGRIBALYSE_Raw!$B:$B,AGRIBALYSE_Raw!T:T)*$E25,_xlfn.XLOOKUP(_xlfn.XLOOKUP(Tool_Italy!$D25,'AveragePrices&amp;Codes'!$A:$A,'AveragePrices&amp;Codes'!$B:$B),AGRIBALYSE_Cooked!$C:$C,AGRIBALYSE_Cooked!U:U)*$E25),"")</f>
        <v>1.4500323999000001E-8</v>
      </c>
      <c r="R25">
        <f>IFERROR(IF($F25="Raw",_xlfn.XLOOKUP(_xlfn.XLOOKUP(Tool_Italy!$D25,'AveragePrices&amp;Codes'!$A:$A,'AveragePrices&amp;Codes'!$B:$B),AGRIBALYSE_Raw!$B:$B,AGRIBALYSE_Raw!U:U)*$E25,_xlfn.XLOOKUP(_xlfn.XLOOKUP(Tool_Italy!$D25,'AveragePrices&amp;Codes'!$A:$A,'AveragePrices&amp;Codes'!$B:$B),AGRIBALYSE_Cooked!$C:$C,AGRIBALYSE_Cooked!V:V)*$E25),"")</f>
        <v>5.4437130531000007E-10</v>
      </c>
      <c r="S25">
        <f>IFERROR(IF($F25="Raw",_xlfn.XLOOKUP(_xlfn.XLOOKUP(Tool_Italy!$D25,'AveragePrices&amp;Codes'!$A:$A,'AveragePrices&amp;Codes'!$B:$B),AGRIBALYSE_Raw!$B:$B,AGRIBALYSE_Raw!V:V)*$E25,_xlfn.XLOOKUP(_xlfn.XLOOKUP(Tool_Italy!$D25,'AveragePrices&amp;Codes'!$A:$A,'AveragePrices&amp;Codes'!$B:$B),AGRIBALYSE_Cooked!$C:$C,AGRIBALYSE_Cooked!W:W)*$E25),"")</f>
        <v>1.07931561633E-2</v>
      </c>
      <c r="T25">
        <f>IFERROR(IF($F25="Raw",_xlfn.XLOOKUP(_xlfn.XLOOKUP(Tool_Italy!$D25,'AveragePrices&amp;Codes'!$A:$A,'AveragePrices&amp;Codes'!$B:$B),AGRIBALYSE_Raw!$B:$B,AGRIBALYSE_Raw!W:W)*$E25,_xlfn.XLOOKUP(_xlfn.XLOOKUP(Tool_Italy!$D25,'AveragePrices&amp;Codes'!$A:$A,'AveragePrices&amp;Codes'!$B:$B),AGRIBALYSE_Cooked!$C:$C,AGRIBALYSE_Cooked!X:X)*$E25),"")</f>
        <v>1.5372822912300001E-4</v>
      </c>
      <c r="U25">
        <f>IFERROR(IF($F25="Raw",_xlfn.XLOOKUP(_xlfn.XLOOKUP(Tool_Italy!$D25,'AveragePrices&amp;Codes'!$A:$A,'AveragePrices&amp;Codes'!$B:$B),AGRIBALYSE_Raw!$B:$B,AGRIBALYSE_Raw!X:X)*$E25,_xlfn.XLOOKUP(_xlfn.XLOOKUP(Tool_Italy!$D25,'AveragePrices&amp;Codes'!$A:$A,'AveragePrices&amp;Codes'!$B:$B),AGRIBALYSE_Cooked!$C:$C,AGRIBALYSE_Cooked!Y:Y)*$E25),"")</f>
        <v>3.9025108269000004E-3</v>
      </c>
      <c r="V25">
        <f>IFERROR(IF($F25="Raw",_xlfn.XLOOKUP(_xlfn.XLOOKUP(Tool_Italy!$D25,'AveragePrices&amp;Codes'!$A:$A,'AveragePrices&amp;Codes'!$B:$B),AGRIBALYSE_Raw!$B:$B,AGRIBALYSE_Raw!Y:Y)*$E25,_xlfn.XLOOKUP(_xlfn.XLOOKUP(Tool_Italy!$D25,'AveragePrices&amp;Codes'!$A:$A,'AveragePrices&amp;Codes'!$B:$B),AGRIBALYSE_Cooked!$C:$C,AGRIBALYSE_Cooked!Z:Z)*$E25),"")</f>
        <v>4.3684695621000011E-2</v>
      </c>
      <c r="W25">
        <f>IFERROR(IF($F25="Raw",_xlfn.XLOOKUP(_xlfn.XLOOKUP(Tool_Italy!$D25,'AveragePrices&amp;Codes'!$A:$A,'AveragePrices&amp;Codes'!$B:$B),AGRIBALYSE_Raw!$B:$B,AGRIBALYSE_Raw!Z:Z)*$E25,_xlfn.XLOOKUP(_xlfn.XLOOKUP(Tool_Italy!$D25,'AveragePrices&amp;Codes'!$A:$A,'AveragePrices&amp;Codes'!$B:$B),AGRIBALYSE_Cooked!$C:$C,AGRIBALYSE_Cooked!AA:AA)*$E25),"")</f>
        <v>11.534892768000001</v>
      </c>
      <c r="X25">
        <f>IFERROR(IF($F25="Raw",_xlfn.XLOOKUP(_xlfn.XLOOKUP(Tool_Italy!$D25,'AveragePrices&amp;Codes'!$A:$A,'AveragePrices&amp;Codes'!$B:$B),AGRIBALYSE_Raw!$B:$B,AGRIBALYSE_Raw!AA:AA)*$E25,_xlfn.XLOOKUP(_xlfn.XLOOKUP(Tool_Italy!$D25,'AveragePrices&amp;Codes'!$A:$A,'AveragePrices&amp;Codes'!$B:$B),AGRIBALYSE_Cooked!$C:$C,AGRIBALYSE_Cooked!AB:AB)*$E25),"")</f>
        <v>168.76097916300003</v>
      </c>
      <c r="Y25">
        <f>IFERROR(IF($F25="Raw",_xlfn.XLOOKUP(_xlfn.XLOOKUP(Tool_Italy!$D25,'AveragePrices&amp;Codes'!$A:$A,'AveragePrices&amp;Codes'!$B:$B),AGRIBALYSE_Raw!$B:$B,AGRIBALYSE_Raw!AB:AB)*$E25,_xlfn.XLOOKUP(_xlfn.XLOOKUP(Tool_Italy!$D25,'AveragePrices&amp;Codes'!$A:$A,'AveragePrices&amp;Codes'!$B:$B),AGRIBALYSE_Cooked!$C:$C,AGRIBALYSE_Cooked!AC:AC)*$E25),"")</f>
        <v>2.3467240528200004</v>
      </c>
      <c r="Z25">
        <f>IFERROR(IF($F25="Raw",_xlfn.XLOOKUP(_xlfn.XLOOKUP(Tool_Italy!$D25,'AveragePrices&amp;Codes'!$A:$A,'AveragePrices&amp;Codes'!$B:$B),AGRIBALYSE_Raw!$B:$B,AGRIBALYSE_Raw!AC:AC)*$E25,_xlfn.XLOOKUP(_xlfn.XLOOKUP(Tool_Italy!$D25,'AveragePrices&amp;Codes'!$A:$A,'AveragePrices&amp;Codes'!$B:$B),AGRIBALYSE_Cooked!$C:$C,AGRIBALYSE_Cooked!AD:AD)*$E25),"")</f>
        <v>12.406254903000002</v>
      </c>
      <c r="AA25">
        <f>IFERROR(IF($F25="Raw",_xlfn.XLOOKUP(_xlfn.XLOOKUP(Tool_Italy!$D25,'AveragePrices&amp;Codes'!$A:$A,'AveragePrices&amp;Codes'!$B:$B),AGRIBALYSE_Raw!$B:$B,AGRIBALYSE_Raw!AD:AD)*$E25,_xlfn.XLOOKUP(_xlfn.XLOOKUP(Tool_Italy!$D25,'AveragePrices&amp;Codes'!$A:$A,'AveragePrices&amp;Codes'!$B:$B),AGRIBALYSE_Cooked!$C:$C,AGRIBALYSE_Cooked!AE:AE)*$E25),"")</f>
        <v>1.0433355628500001E-5</v>
      </c>
      <c r="AB25" cm="1">
        <f t="array" ref="AB25">IFERROR(_xlfn.XLOOKUP(Tool_Italy!$F25&amp;$E$2,'Cooking methods'!$A:$A&amp;'Cooking methods'!$B:$B,'Cooking methods'!C:C)*$E25,"")</f>
        <v>0</v>
      </c>
      <c r="AC25" cm="1">
        <f t="array" ref="AC25">IFERROR(_xlfn.XLOOKUP(Tool_Italy!$F25&amp;$E$2,'Cooking methods'!$A:$A&amp;'Cooking methods'!$B:$B,'Cooking methods'!D:D)*$E25,"")</f>
        <v>0</v>
      </c>
      <c r="AD25" cm="1">
        <f t="array" ref="AD25">IFERROR(_xlfn.XLOOKUP(Tool_Italy!$F25&amp;$E$2,'Cooking methods'!$A:$A&amp;'Cooking methods'!$B:$B,'Cooking methods'!E:E)*$E25,"")</f>
        <v>0</v>
      </c>
      <c r="AE25" cm="1">
        <f t="array" ref="AE25">IFERROR(_xlfn.XLOOKUP(Tool_Italy!$F25&amp;$E$2,'Cooking methods'!$A:$A&amp;'Cooking methods'!$B:$B,'Cooking methods'!F:F)*$E25,"")</f>
        <v>0</v>
      </c>
      <c r="AF25" cm="1">
        <f t="array" ref="AF25">IFERROR(_xlfn.XLOOKUP(Tool_Italy!$F25&amp;$E$2,'Cooking methods'!$A:$A&amp;'Cooking methods'!$B:$B,'Cooking methods'!G:G)*$E25,"")</f>
        <v>0</v>
      </c>
      <c r="AG25" cm="1">
        <f t="array" ref="AG25">IFERROR(_xlfn.XLOOKUP(Tool_Italy!$F25&amp;$E$2,'Cooking methods'!$A:$A&amp;'Cooking methods'!$B:$B,'Cooking methods'!H:H)*$E25,"")</f>
        <v>0</v>
      </c>
      <c r="AH25" cm="1">
        <f t="array" ref="AH25">IFERROR(_xlfn.XLOOKUP(Tool_Italy!$F25&amp;$E$2,'Cooking methods'!$A:$A&amp;'Cooking methods'!$B:$B,'Cooking methods'!I:I)*$E25,"")</f>
        <v>0</v>
      </c>
      <c r="AI25" cm="1">
        <f t="array" ref="AI25">IFERROR(_xlfn.XLOOKUP(Tool_Italy!$F25&amp;$E$2,'Cooking methods'!$A:$A&amp;'Cooking methods'!$B:$B,'Cooking methods'!J:J)*$E25,"")</f>
        <v>0</v>
      </c>
      <c r="AJ25" cm="1">
        <f t="array" ref="AJ25">IFERROR(_xlfn.XLOOKUP(Tool_Italy!$F25&amp;$E$2,'Cooking methods'!$A:$A&amp;'Cooking methods'!$B:$B,'Cooking methods'!K:K)*$E25,"")</f>
        <v>0</v>
      </c>
      <c r="AK25" cm="1">
        <f t="array" ref="AK25">IFERROR(_xlfn.XLOOKUP(Tool_Italy!$F25&amp;$E$2,'Cooking methods'!$A:$A&amp;'Cooking methods'!$B:$B,'Cooking methods'!L:L)*$E25,"")</f>
        <v>0</v>
      </c>
      <c r="AL25" cm="1">
        <f t="array" ref="AL25">IFERROR(_xlfn.XLOOKUP(Tool_Italy!$F25&amp;$E$2,'Cooking methods'!$A:$A&amp;'Cooking methods'!$B:$B,'Cooking methods'!M:M)*$E25,"")</f>
        <v>0</v>
      </c>
      <c r="AM25" cm="1">
        <f t="array" ref="AM25">IFERROR(_xlfn.XLOOKUP(Tool_Italy!$F25&amp;$E$2,'Cooking methods'!$A:$A&amp;'Cooking methods'!$B:$B,'Cooking methods'!N:N)*$E25,"")</f>
        <v>0</v>
      </c>
      <c r="AN25" cm="1">
        <f t="array" ref="AN25">IFERROR(_xlfn.XLOOKUP(Tool_Italy!$F25&amp;$E$2,'Cooking methods'!$A:$A&amp;'Cooking methods'!$B:$B,'Cooking methods'!O:O)*$E25,"")</f>
        <v>0</v>
      </c>
      <c r="AO25" cm="1">
        <f t="array" ref="AO25">IFERROR(_xlfn.XLOOKUP(Tool_Italy!$F25&amp;$E$2,'Cooking methods'!$A:$A&amp;'Cooking methods'!$B:$B,'Cooking methods'!P:P)*$E25,"")</f>
        <v>0</v>
      </c>
      <c r="AP25" cm="1">
        <f t="array" ref="AP25">IFERROR(_xlfn.XLOOKUP(Tool_Italy!$F25&amp;$E$2,'Cooking methods'!$A:$A&amp;'Cooking methods'!$B:$B,'Cooking methods'!Q:Q)*$E25,"")</f>
        <v>0</v>
      </c>
      <c r="AQ25" cm="1">
        <f t="array" ref="AQ25">IFERROR(_xlfn.XLOOKUP(Tool_Italy!$F25&amp;$E$2,'Cooking methods'!$A:$A&amp;'Cooking methods'!$B:$B,'Cooking methods'!R:R)*$E25,"")</f>
        <v>0</v>
      </c>
      <c r="AR25" cm="1">
        <f t="array" ref="AR25">IFERROR(_xlfn.XLOOKUP(Tool_Italy!$G25&amp;$E$2,'Waste management'!$A:$A&amp;'Waste management'!$B:$B,'Waste management'!C:C)*$E25,"")</f>
        <v>1.4854833000000001E-2</v>
      </c>
      <c r="AS25" cm="1">
        <f t="array" ref="AS25">IFERROR(_xlfn.XLOOKUP(Tool_Italy!$G25&amp;$E$2,'Waste management'!$A:$A&amp;'Waste management'!$B:$B,'Waste management'!D:D)*$E25,"")</f>
        <v>1.0673550090000002E-10</v>
      </c>
      <c r="AT25" cm="1">
        <f t="array" ref="AT25">IFERROR(_xlfn.XLOOKUP(Tool_Italy!$G25&amp;$E$2,'Waste management'!$A:$A&amp;'Waste management'!$B:$B,'Waste management'!E:E)*$E25,"")</f>
        <v>2.2730400000000003E-4</v>
      </c>
      <c r="AU25" cm="1">
        <f t="array" ref="AU25">IFERROR(_xlfn.XLOOKUP(Tool_Italy!$G25&amp;$E$2,'Waste management'!$A:$A&amp;'Waste management'!$B:$B,'Waste management'!F:F)*$E25,"")</f>
        <v>3.3578999999999998E-5</v>
      </c>
      <c r="AV25" cm="1">
        <f t="array" ref="AV25">IFERROR(_xlfn.XLOOKUP(Tool_Italy!$G25&amp;$E$2,'Waste management'!$A:$A&amp;'Waste management'!$B:$B,'Waste management'!G:G)*$E25,"")</f>
        <v>3.0016009800000003E-9</v>
      </c>
      <c r="AW25" cm="1">
        <f t="array" ref="AW25">IFERROR(_xlfn.XLOOKUP(Tool_Italy!$G25&amp;$E$2,'Waste management'!$A:$A&amp;'Waste management'!$B:$B,'Waste management'!H:H)*$E25,"")</f>
        <v>9.8079351300000009E-11</v>
      </c>
      <c r="AX25" cm="1">
        <f t="array" ref="AX25">IFERROR(_xlfn.XLOOKUP(Tool_Italy!$G25&amp;$E$2,'Waste management'!$A:$A&amp;'Waste management'!$B:$B,'Waste management'!I:I)*$E25,"")</f>
        <v>7.0084797300000005E-11</v>
      </c>
      <c r="AY25" cm="1">
        <f t="array" ref="AY25">IFERROR(_xlfn.XLOOKUP(Tool_Italy!$G25&amp;$E$2,'Waste management'!$A:$A&amp;'Waste management'!$B:$B,'Waste management'!J:J)*$E25,"")</f>
        <v>5.7084300000000013E-4</v>
      </c>
      <c r="AZ25" cm="1">
        <f t="array" ref="AZ25">IFERROR(_xlfn.XLOOKUP(Tool_Italy!$G25&amp;$E$2,'Waste management'!$A:$A&amp;'Waste management'!$B:$B,'Waste management'!K:K)*$E25,"")</f>
        <v>9.1738602900000014E-7</v>
      </c>
      <c r="BA25" cm="1">
        <f t="array" ref="BA25">IFERROR(_xlfn.XLOOKUP(Tool_Italy!$G25&amp;$E$2,'Waste management'!$A:$A&amp;'Waste management'!$B:$B,'Waste management'!L:L)*$E25,"")</f>
        <v>2.5149172860000002E-5</v>
      </c>
      <c r="BB25" cm="1">
        <f t="array" ref="BB25">IFERROR(_xlfn.XLOOKUP(Tool_Italy!$G25&amp;$E$2,'Waste management'!$A:$A&amp;'Waste management'!$B:$B,'Waste management'!M:M)*$E25,"")</f>
        <v>2.5184250000000004E-3</v>
      </c>
      <c r="BC25" cm="1">
        <f t="array" ref="BC25">IFERROR(_xlfn.XLOOKUP(Tool_Italy!$G25&amp;$E$2,'Waste management'!$A:$A&amp;'Waste management'!$B:$B,'Waste management'!N:N)*$E25,"")</f>
        <v>2.1632831640000005</v>
      </c>
      <c r="BD25" cm="1">
        <f t="array" ref="BD25">IFERROR(_xlfn.XLOOKUP(Tool_Italy!$G25&amp;$E$2,'Waste management'!$A:$A&amp;'Waste management'!$B:$B,'Waste management'!O:O)*$E25,"")</f>
        <v>0.140665014</v>
      </c>
      <c r="BE25" cm="1">
        <f t="array" ref="BE25">IFERROR(_xlfn.XLOOKUP(Tool_Italy!$G25&amp;$E$2,'Waste management'!$A:$A&amp;'Waste management'!$B:$B,'Waste management'!P:P)*$E25,"")</f>
        <v>2.9549520000000003E-3</v>
      </c>
      <c r="BF25" cm="1">
        <f t="array" ref="BF25">IFERROR(_xlfn.XLOOKUP(Tool_Italy!$G25&amp;$E$2,'Waste management'!$A:$A&amp;'Waste management'!$B:$B,'Waste management'!Q:Q)*$E25,"")</f>
        <v>9.3018996000000007E-2</v>
      </c>
      <c r="BG25" cm="1">
        <f t="array" ref="BG25">IFERROR(_xlfn.XLOOKUP(Tool_Italy!$G25&amp;$E$2,'Waste management'!$A:$A&amp;'Waste management'!$B:$B,'Waste management'!R:R)*$E25,"")</f>
        <v>2.8884397500000002E-8</v>
      </c>
      <c r="BH25">
        <f>IFERROR((L25+AR25+AB25)*_xlfn.XLOOKUP(Tool_Italy!BH$4,Monetization_Factors!$A:$A,Monetization_Factors!$D:$D),"")</f>
        <v>0.14015720025886774</v>
      </c>
      <c r="BI25">
        <f>IFERROR((M25+AS25+AC25)*_xlfn.XLOOKUP(Tool_Italy!BI$4,Monetization_Factors!$A:$A,Monetization_Factors!$D:$D),"")</f>
        <v>1.4975566678651977E-6</v>
      </c>
      <c r="BJ25">
        <f>IFERROR((N25+AT25+AD25)*_xlfn.XLOOKUP(Tool_Italy!BJ$4,Monetization_Factors!$A:$A,Monetization_Factors!$D:$D),"")</f>
        <v>1.910884505573656E-4</v>
      </c>
      <c r="BK25">
        <f>IFERROR((O25+AU25+AE25)*_xlfn.XLOOKUP(Tool_Italy!BK$4,Monetization_Factors!$A:$A,Monetization_Factors!$D:$D),"")</f>
        <v>5.849237221727312E-3</v>
      </c>
      <c r="BL25">
        <f>IFERROR((P25+AV25+AF25)*_xlfn.XLOOKUP(Tool_Italy!BL$4,Monetization_Factors!$A:$A,Monetization_Factors!$D:$D),"")</f>
        <v>7.702258528921288E-2</v>
      </c>
      <c r="BM25">
        <f>IFERROR((Q25+AW25+AG25)*_xlfn.XLOOKUP(Tool_Italy!BM$4,Monetization_Factors!$A:$A,Monetization_Factors!$D:$D),"")</f>
        <v>3.0315191049552596E-3</v>
      </c>
      <c r="BN25">
        <f>IFERROR((R25+AX25+AH25)*_xlfn.XLOOKUP(Tool_Italy!BN$4,Monetization_Factors!$A:$A,Monetization_Factors!$D:$D),"")</f>
        <v>7.0640414001482406E-4</v>
      </c>
      <c r="BO25">
        <f>IFERROR((S25+AY25+AI25)*_xlfn.XLOOKUP(Tool_Italy!BO$4,Monetization_Factors!$A:$A,Monetization_Factors!$D:$D),"")</f>
        <v>4.9756073421401547E-3</v>
      </c>
      <c r="BP25">
        <f>IFERROR((T25+AZ25+AJ25)*_xlfn.XLOOKUP(Tool_Italy!BP$4,Monetization_Factors!$A:$A,Monetization_Factors!$D:$D),"")</f>
        <v>3.772411710977853E-4</v>
      </c>
      <c r="BQ25">
        <f>IFERROR((U25+BA25+AK25)*_xlfn.XLOOKUP(Tool_Italy!BQ$4,Monetization_Factors!$A:$A,Monetization_Factors!$D:$D),"")</f>
        <v>1.6066767200554222E-2</v>
      </c>
      <c r="BR25" t="str">
        <f>IFERROR((V25+BB25+AL25)*_xlfn.XLOOKUP(Tool_Italy!BR$4,Monetization_Factors!$A:$A,Monetization_Factors!$D:$D),"")</f>
        <v/>
      </c>
      <c r="BS25">
        <f>IFERROR((W25+BC25+AM25)*_xlfn.XLOOKUP(Tool_Italy!BS$4,Monetization_Factors!$A:$A,Monetization_Factors!$D:$D),"")</f>
        <v>6.6659062846077788E-4</v>
      </c>
      <c r="BT25">
        <f>IFERROR((X25+BD25+AN25)*_xlfn.XLOOKUP(Tool_Italy!BT$4,Monetization_Factors!$A:$A,Monetization_Factors!$D:$D),"")</f>
        <v>3.7609775594130354E-2</v>
      </c>
      <c r="BU25">
        <f>IFERROR((Y25+BE25+AO25)*_xlfn.XLOOKUP(Tool_Italy!BU$4,Monetization_Factors!$A:$A,Monetization_Factors!$D:$D),"")</f>
        <v>1.4932038849925118E-2</v>
      </c>
      <c r="BV25">
        <f>IFERROR((Z25+BF25+AP25)*_xlfn.XLOOKUP(Tool_Italy!BV$4,Monetization_Factors!$A:$A,Monetization_Factors!$D:$D),"")</f>
        <v>2.0639804470810087E-2</v>
      </c>
      <c r="BW25">
        <f>IFERROR((AA25+BG25+AQ25)*_xlfn.XLOOKUP(Tool_Italy!BW$4,Monetization_Factors!$A:$A,Monetization_Factors!$D:$D),"")</f>
        <v>2.1856872213665902E-5</v>
      </c>
      <c r="BX25" s="38" cm="1">
        <f t="array" ref="BX25">IFERROR(_xlfn.IFS(I25&lt;&gt;0,I25*E25,I25="",J25*E25),"")</f>
        <v>0.46485605250000001</v>
      </c>
      <c r="BY25" s="38">
        <f t="shared" si="2"/>
        <v>0.30618244695078117</v>
      </c>
      <c r="BZ25" s="38">
        <f t="shared" si="36"/>
        <v>0.77103849945078118</v>
      </c>
      <c r="CA25" s="38">
        <f t="shared" si="3"/>
        <v>5.8881239798227146E-4</v>
      </c>
      <c r="CB25">
        <f t="shared" si="4"/>
        <v>1.07729640774</v>
      </c>
      <c r="CC25">
        <f t="shared" si="37"/>
        <v>3.7409889402900006E-8</v>
      </c>
      <c r="CD25">
        <f t="shared" si="38"/>
        <v>0.12520675087200001</v>
      </c>
      <c r="CE25">
        <f t="shared" si="39"/>
        <v>3.8642658957000003E-3</v>
      </c>
      <c r="CF25">
        <f t="shared" si="40"/>
        <v>7.7155757217000019E-8</v>
      </c>
      <c r="CG25">
        <f t="shared" si="41"/>
        <v>1.4598403350300002E-8</v>
      </c>
      <c r="CH25">
        <f t="shared" si="42"/>
        <v>6.1445610261000005E-10</v>
      </c>
      <c r="CI25">
        <f t="shared" si="43"/>
        <v>1.13639991633E-2</v>
      </c>
      <c r="CJ25">
        <f t="shared" si="44"/>
        <v>1.54645615152E-4</v>
      </c>
      <c r="CK25">
        <f t="shared" si="45"/>
        <v>3.9276599997600005E-3</v>
      </c>
      <c r="CL25">
        <f t="shared" si="46"/>
        <v>4.6203120621000009E-2</v>
      </c>
      <c r="CM25">
        <f t="shared" si="47"/>
        <v>13.698175932000002</v>
      </c>
      <c r="CN25">
        <f t="shared" si="48"/>
        <v>168.90164417700004</v>
      </c>
      <c r="CO25">
        <f t="shared" si="49"/>
        <v>2.3496790048200005</v>
      </c>
      <c r="CP25">
        <f t="shared" si="50"/>
        <v>12.499273899000002</v>
      </c>
      <c r="CQ25">
        <f t="shared" si="51"/>
        <v>1.0462240026000001E-5</v>
      </c>
      <c r="CR25">
        <f t="shared" si="20"/>
        <v>2.0717238610384616E-3</v>
      </c>
      <c r="CS25">
        <f t="shared" si="52"/>
        <v>7.1942095005576929E-11</v>
      </c>
      <c r="CT25">
        <f t="shared" si="53"/>
        <v>2.4078221321538462E-4</v>
      </c>
      <c r="CU25">
        <f t="shared" si="54"/>
        <v>7.4312805686538469E-6</v>
      </c>
      <c r="CV25">
        <f t="shared" si="55"/>
        <v>1.4837645618653849E-10</v>
      </c>
      <c r="CW25">
        <f t="shared" si="56"/>
        <v>2.8073852596730773E-11</v>
      </c>
      <c r="CX25">
        <f t="shared" si="57"/>
        <v>1.181646351173077E-12</v>
      </c>
      <c r="CY25">
        <f t="shared" si="58"/>
        <v>2.1853844544807693E-5</v>
      </c>
      <c r="CZ25">
        <f t="shared" si="59"/>
        <v>2.9739541375384613E-7</v>
      </c>
      <c r="DA25">
        <f t="shared" si="60"/>
        <v>7.55319230723077E-6</v>
      </c>
      <c r="DB25">
        <f t="shared" si="61"/>
        <v>8.8852155040384633E-5</v>
      </c>
      <c r="DC25">
        <f t="shared" si="62"/>
        <v>2.6342646023076927E-2</v>
      </c>
      <c r="DD25">
        <f t="shared" si="63"/>
        <v>0.32481085418653854</v>
      </c>
      <c r="DE25">
        <f t="shared" si="64"/>
        <v>4.5186134708076935E-3</v>
      </c>
      <c r="DF25">
        <f t="shared" si="65"/>
        <v>2.4037065190384621E-2</v>
      </c>
      <c r="DG25">
        <f t="shared" si="66"/>
        <v>2.0119692357692308E-8</v>
      </c>
      <c r="DH25" s="5">
        <f>IFERROR(((((L25+AB25)*(1/$H25))+AR25)/$F$2)/($B$2*('CAR.CAP_per person'!B$2)/(_xlfn.XLOOKUP($E$2,EU_countries_GDP!$A$2:$A$29,EU_countries_GDP!$E$2:$E$29))),"")</f>
        <v>0.11290803610247524</v>
      </c>
      <c r="DI25" s="5">
        <f>IFERROR(((((M25+AC25)*(1/$H25))+AS25)/$F$2)/($B$2*('CAR.CAP_per person'!C$2)/(_xlfn.XLOOKUP($E$2,EU_countries_GDP!$A$2:$A$29,EU_countries_GDP!$E$2:$E$29))),"")</f>
        <v>4.997873448593157E-5</v>
      </c>
      <c r="DJ25" s="5">
        <f>IFERROR(((((N25+AD25)*(1/$H25))+AT25)/$F$2)/($B$2*('CAR.CAP_per person'!D$2)/(_xlfn.XLOOKUP($E$2,EU_countries_GDP!$A$2:$A$29,EU_countries_GDP!$E$2:$E$29))),"")</f>
        <v>1.713760814323737E-4</v>
      </c>
      <c r="DK25" s="5">
        <f>IFERROR(((((O25+AE25)*(1/$H25))+AU25)/$F$2)/($B$2*('CAR.CAP_per person'!E$2)/(_xlfn.XLOOKUP($E$2,EU_countries_GDP!$A$2:$A$29,EU_countries_GDP!$E$2:$E$29))),"")</f>
        <v>6.8142331258269715E-3</v>
      </c>
      <c r="DL25" s="5">
        <f>IFERROR(((((P25+AF25)*(1/$H25))+AV25)/$F$2)/($B$2*('CAR.CAP_per person'!F$2)/(_xlfn.XLOOKUP($E$2,EU_countries_GDP!$A$2:$A$29,EU_countries_GDP!$E$2:$E$29))),"")</f>
        <v>0.10432435381309452</v>
      </c>
      <c r="DM25" s="5">
        <f>IFERROR(((((Q25+AG25)*(1/$H25))+AW25)/$F$2)/($B$2*('CAR.CAP_per person'!G$2)/(_xlfn.XLOOKUP($E$2,EU_countries_GDP!$A$2:$A$29,EU_countries_GDP!$E$2:$E$29))),"")</f>
        <v>1.0908138174029663E-2</v>
      </c>
      <c r="DN25" s="5">
        <f>IFERROR(((((R25+AH25)*(1/$H25))+AX25)/$F$2)/($B$2*('CAR.CAP_per person'!H$2)/(_xlfn.XLOOKUP($E$2,EU_countries_GDP!$A$2:$A$29,EU_countries_GDP!$E$2:$E$29))),"")</f>
        <v>9.7740700134411583E-5</v>
      </c>
      <c r="DO25" s="5">
        <f>IFERROR(((((S25+AI25)*(1/$H25))+AY25)/$F$2)/($B$2*('CAR.CAP_per person'!I$2)/(_xlfn.XLOOKUP($E$2,EU_countries_GDP!$A$2:$A$29,EU_countries_GDP!$E$2:$E$29))),"")</f>
        <v>7.8370423650619952E-3</v>
      </c>
      <c r="DP25" s="5">
        <f>IFERROR(((((T25+AJ25)*(1/$H25))+AZ25)/$F$2)/($B$2*('CAR.CAP_per person'!J$2)/(_xlfn.XLOOKUP($E$2,EU_countries_GDP!$A$2:$A$29,EU_countries_GDP!$E$2:$E$29))),"")</f>
        <v>1.9134202377918727E-2</v>
      </c>
      <c r="DQ25" s="5">
        <f>IFERROR(((((U25+AK25)*(1/$H25))+BA25)/$F$2)/($B$2*('CAR.CAP_per person'!K$2)/(_xlfn.XLOOKUP($E$2,EU_countries_GDP!$A$2:$A$29,EU_countries_GDP!$E$2:$E$29))),"")</f>
        <v>1.407061553105887E-2</v>
      </c>
      <c r="DR25" s="5">
        <f>IFERROR(((((V25+AL25)*(1/$H25))+BB25)/$F$2)/($B$2*('CAR.CAP_per person'!L$2)/(_xlfn.XLOOKUP($E$2,EU_countries_GDP!$A$2:$A$29,EU_countries_GDP!$E$2:$E$29))),"")</f>
        <v>5.1890069501025655E-3</v>
      </c>
      <c r="DS25" s="5">
        <f>IFERROR(((((W25+AM25)*(1/$H25))+BC25)/$F$2)/($B$2*('CAR.CAP_per person'!M$2)/(_xlfn.XLOOKUP($E$2,EU_countries_GDP!$A$2:$A$29,EU_countries_GDP!$E$2:$E$29))),"")</f>
        <v>6.5196966431404241E-2</v>
      </c>
      <c r="DT25" s="5">
        <f>IFERROR(((((X25+AN25)*(1/$H25))+BD25)/$F$2)/($B$2*('CAR.CAP_per person'!N$2)/(_xlfn.XLOOKUP($E$2,EU_countries_GDP!$A$2:$A$29,EU_countries_GDP!$E$2:$E$29))),"")</f>
        <v>9.582013678610604</v>
      </c>
      <c r="DU25" s="5">
        <f>IFERROR(((((Y25+AO25)*(1/$H25))+BE25)/$F$2)/($B$2*('CAR.CAP_per person'!O$2)/(_xlfn.XLOOKUP($E$2,EU_countries_GDP!$A$2:$A$29,EU_countries_GDP!$E$2:$E$29))),"")</f>
        <v>9.322588296963065E-3</v>
      </c>
      <c r="DV25" s="5">
        <f>IFERROR(((((Z25+AP25)*(1/$H25))+BF25)/$F$2)/($B$2*('CAR.CAP_per person'!P$2)/(_xlfn.XLOOKUP($E$2,EU_countries_GDP!$A$2:$A$29,EU_countries_GDP!$E$2:$E$29))),"")</f>
        <v>4.004340943652071E-2</v>
      </c>
      <c r="DW25" s="5">
        <f>IFERROR(((((AA25+AQ25)*(1/$H25))+BG25)/$F$2)/($B$2*('CAR.CAP_per person'!Q$2)/(_xlfn.XLOOKUP($E$2,EU_countries_GDP!$A$2:$A$29,EU_countries_GDP!$E$2:$E$29))),"")</f>
        <v>3.428665889030106E-2</v>
      </c>
    </row>
    <row r="26" spans="1:127">
      <c r="A26" t="s">
        <v>244</v>
      </c>
      <c r="B26" t="str">
        <f>_xlfn.XLOOKUP(D26,Table5[Ingredient],Table5[Category],"",FALSE)</f>
        <v>Starch/satiating food</v>
      </c>
      <c r="C26" s="33" t="s">
        <v>177</v>
      </c>
      <c r="D26" s="33" t="s">
        <v>195</v>
      </c>
      <c r="E26" s="33">
        <v>0.48360000000000003</v>
      </c>
      <c r="F26" s="33" t="s">
        <v>179</v>
      </c>
      <c r="G26" s="33" t="s">
        <v>180</v>
      </c>
      <c r="H26" s="91">
        <f>Dataset_IT!L23</f>
        <v>9.1590909090909112E-2</v>
      </c>
      <c r="I26" s="33"/>
      <c r="J26" s="37">
        <f>IFERROR(INDEX('AveragePrices&amp;Codes'!G:AG, MATCH($D26, 'AveragePrices&amp;Codes'!$A:$A, 0), MATCH(Tool_Italy!$E$2, 'AveragePrices&amp;Codes'!$G$1:$AG$1, 0)),"")</f>
        <v>0</v>
      </c>
      <c r="K26" s="37">
        <f>IFERROR(E26/(_xlfn.XLOOKUP(A26,Dataset_IT!$Q$2:$Q$9,Dataset_IT!$R$2:$R$9)),"")</f>
        <v>7.111764705882353E-3</v>
      </c>
      <c r="L26">
        <f>IFERROR(IF($F26="Raw",_xlfn.XLOOKUP(_xlfn.XLOOKUP(Tool_Italy!$D26,'AveragePrices&amp;Codes'!$A:$A,'AveragePrices&amp;Codes'!$B:$B),AGRIBALYSE_Raw!$B:$B,AGRIBALYSE_Raw!O:O)*$E26,_xlfn.XLOOKUP(_xlfn.XLOOKUP(Tool_Italy!$D26,'AveragePrices&amp;Codes'!$A:$A,'AveragePrices&amp;Codes'!$B:$B),AGRIBALYSE_Cooked!$C:$C,AGRIBALYSE_Cooked!P:P)*$E26),"")</f>
        <v>0.12758484793600003</v>
      </c>
      <c r="M26">
        <f>IFERROR(IF($F26="Raw",_xlfn.XLOOKUP(_xlfn.XLOOKUP(Tool_Italy!$D26,'AveragePrices&amp;Codes'!$A:$A,'AveragePrices&amp;Codes'!$B:$B),AGRIBALYSE_Raw!$B:$B,AGRIBALYSE_Raw!P:P)*$E26,_xlfn.XLOOKUP(_xlfn.XLOOKUP(Tool_Italy!$D26,'AveragePrices&amp;Codes'!$A:$A,'AveragePrices&amp;Codes'!$B:$B),AGRIBALYSE_Cooked!$C:$C,AGRIBALYSE_Cooked!Q:Q)*$E26),"")</f>
        <v>2.1372506948000003E-9</v>
      </c>
      <c r="N26">
        <f>IFERROR(IF($F26="Raw",_xlfn.XLOOKUP(_xlfn.XLOOKUP(Tool_Italy!$D26,'AveragePrices&amp;Codes'!$A:$A,'AveragePrices&amp;Codes'!$B:$B),AGRIBALYSE_Raw!$B:$B,AGRIBALYSE_Raw!Q:Q)*$E26,_xlfn.XLOOKUP(_xlfn.XLOOKUP(Tool_Italy!$D26,'AveragePrices&amp;Codes'!$A:$A,'AveragePrices&amp;Codes'!$B:$B),AGRIBALYSE_Cooked!$C:$C,AGRIBALYSE_Cooked!R:R)*$E26),"")</f>
        <v>2.8960181276000002E-2</v>
      </c>
      <c r="O26">
        <f>IFERROR(IF($F26="Raw",_xlfn.XLOOKUP(_xlfn.XLOOKUP(Tool_Italy!$D26,'AveragePrices&amp;Codes'!$A:$A,'AveragePrices&amp;Codes'!$B:$B),AGRIBALYSE_Raw!$B:$B,AGRIBALYSE_Raw!R:R)*$E26,_xlfn.XLOOKUP(_xlfn.XLOOKUP(Tool_Italy!$D26,'AveragePrices&amp;Codes'!$A:$A,'AveragePrices&amp;Codes'!$B:$B),AGRIBALYSE_Cooked!$C:$C,AGRIBALYSE_Cooked!S:S)*$E26),"")</f>
        <v>4.2940075568000005E-4</v>
      </c>
      <c r="P26">
        <f>IFERROR(IF($F26="Raw",_xlfn.XLOOKUP(_xlfn.XLOOKUP(Tool_Italy!$D26,'AveragePrices&amp;Codes'!$A:$A,'AveragePrices&amp;Codes'!$B:$B),AGRIBALYSE_Raw!$B:$B,AGRIBALYSE_Raw!S:S)*$E26,_xlfn.XLOOKUP(_xlfn.XLOOKUP(Tool_Italy!$D26,'AveragePrices&amp;Codes'!$A:$A,'AveragePrices&amp;Codes'!$B:$B),AGRIBALYSE_Cooked!$C:$C,AGRIBALYSE_Cooked!T:T)*$E26),"")</f>
        <v>1.1567086060400002E-8</v>
      </c>
      <c r="Q26">
        <f>IFERROR(IF($F26="Raw",_xlfn.XLOOKUP(_xlfn.XLOOKUP(Tool_Italy!$D26,'AveragePrices&amp;Codes'!$A:$A,'AveragePrices&amp;Codes'!$B:$B),AGRIBALYSE_Raw!$B:$B,AGRIBALYSE_Raw!T:T)*$E26,_xlfn.XLOOKUP(_xlfn.XLOOKUP(Tool_Italy!$D26,'AveragePrices&amp;Codes'!$A:$A,'AveragePrices&amp;Codes'!$B:$B),AGRIBALYSE_Cooked!$C:$C,AGRIBALYSE_Cooked!U:U)*$E26),"")</f>
        <v>9.9657965108000007E-10</v>
      </c>
      <c r="R26">
        <f>IFERROR(IF($F26="Raw",_xlfn.XLOOKUP(_xlfn.XLOOKUP(Tool_Italy!$D26,'AveragePrices&amp;Codes'!$A:$A,'AveragePrices&amp;Codes'!$B:$B),AGRIBALYSE_Raw!$B:$B,AGRIBALYSE_Raw!U:U)*$E26,_xlfn.XLOOKUP(_xlfn.XLOOKUP(Tool_Italy!$D26,'AveragePrices&amp;Codes'!$A:$A,'AveragePrices&amp;Codes'!$B:$B),AGRIBALYSE_Cooked!$C:$C,AGRIBALYSE_Cooked!V:V)*$E26),"")</f>
        <v>1.6495107564000002E-10</v>
      </c>
      <c r="S26">
        <f>IFERROR(IF($F26="Raw",_xlfn.XLOOKUP(_xlfn.XLOOKUP(Tool_Italy!$D26,'AveragePrices&amp;Codes'!$A:$A,'AveragePrices&amp;Codes'!$B:$B),AGRIBALYSE_Raw!$B:$B,AGRIBALYSE_Raw!V:V)*$E26,_xlfn.XLOOKUP(_xlfn.XLOOKUP(Tool_Italy!$D26,'AveragePrices&amp;Codes'!$A:$A,'AveragePrices&amp;Codes'!$B:$B),AGRIBALYSE_Cooked!$C:$C,AGRIBALYSE_Cooked!W:W)*$E26),"")</f>
        <v>1.5241041363600002E-3</v>
      </c>
      <c r="T26">
        <f>IFERROR(IF($F26="Raw",_xlfn.XLOOKUP(_xlfn.XLOOKUP(Tool_Italy!$D26,'AveragePrices&amp;Codes'!$A:$A,'AveragePrices&amp;Codes'!$B:$B),AGRIBALYSE_Raw!$B:$B,AGRIBALYSE_Raw!W:W)*$E26,_xlfn.XLOOKUP(_xlfn.XLOOKUP(Tool_Italy!$D26,'AveragePrices&amp;Codes'!$A:$A,'AveragePrices&amp;Codes'!$B:$B),AGRIBALYSE_Cooked!$C:$C,AGRIBALYSE_Cooked!X:X)*$E26),"")</f>
        <v>2.5836221996000001E-5</v>
      </c>
      <c r="U26">
        <f>IFERROR(IF($F26="Raw",_xlfn.XLOOKUP(_xlfn.XLOOKUP(Tool_Italy!$D26,'AveragePrices&amp;Codes'!$A:$A,'AveragePrices&amp;Codes'!$B:$B),AGRIBALYSE_Raw!$B:$B,AGRIBALYSE_Raw!X:X)*$E26,_xlfn.XLOOKUP(_xlfn.XLOOKUP(Tool_Italy!$D26,'AveragePrices&amp;Codes'!$A:$A,'AveragePrices&amp;Codes'!$B:$B),AGRIBALYSE_Cooked!$C:$C,AGRIBALYSE_Cooked!Y:Y)*$E26),"")</f>
        <v>1.0245153854E-3</v>
      </c>
      <c r="V26">
        <f>IFERROR(IF($F26="Raw",_xlfn.XLOOKUP(_xlfn.XLOOKUP(Tool_Italy!$D26,'AveragePrices&amp;Codes'!$A:$A,'AveragePrices&amp;Codes'!$B:$B),AGRIBALYSE_Raw!$B:$B,AGRIBALYSE_Raw!Y:Y)*$E26,_xlfn.XLOOKUP(_xlfn.XLOOKUP(Tool_Italy!$D26,'AveragePrices&amp;Codes'!$A:$A,'AveragePrices&amp;Codes'!$B:$B),AGRIBALYSE_Cooked!$C:$C,AGRIBALYSE_Cooked!Z:Z)*$E26),"")</f>
        <v>6.4447563336000012E-3</v>
      </c>
      <c r="W26">
        <f>IFERROR(IF($F26="Raw",_xlfn.XLOOKUP(_xlfn.XLOOKUP(Tool_Italy!$D26,'AveragePrices&amp;Codes'!$A:$A,'AveragePrices&amp;Codes'!$B:$B),AGRIBALYSE_Raw!$B:$B,AGRIBALYSE_Raw!Z:Z)*$E26,_xlfn.XLOOKUP(_xlfn.XLOOKUP(Tool_Italy!$D26,'AveragePrices&amp;Codes'!$A:$A,'AveragePrices&amp;Codes'!$B:$B),AGRIBALYSE_Cooked!$C:$C,AGRIBALYSE_Cooked!AA:AA)*$E26),"")</f>
        <v>2.1638632834</v>
      </c>
      <c r="X26">
        <f>IFERROR(IF($F26="Raw",_xlfn.XLOOKUP(_xlfn.XLOOKUP(Tool_Italy!$D26,'AveragePrices&amp;Codes'!$A:$A,'AveragePrices&amp;Codes'!$B:$B),AGRIBALYSE_Raw!$B:$B,AGRIBALYSE_Raw!AA:AA)*$E26,_xlfn.XLOOKUP(_xlfn.XLOOKUP(Tool_Italy!$D26,'AveragePrices&amp;Codes'!$A:$A,'AveragePrices&amp;Codes'!$B:$B),AGRIBALYSE_Cooked!$C:$C,AGRIBALYSE_Cooked!AB:AB)*$E26),"")</f>
        <v>13.575706409200002</v>
      </c>
      <c r="Y26">
        <f>IFERROR(IF($F26="Raw",_xlfn.XLOOKUP(_xlfn.XLOOKUP(Tool_Italy!$D26,'AveragePrices&amp;Codes'!$A:$A,'AveragePrices&amp;Codes'!$B:$B),AGRIBALYSE_Raw!$B:$B,AGRIBALYSE_Raw!AB:AB)*$E26,_xlfn.XLOOKUP(_xlfn.XLOOKUP(Tool_Italy!$D26,'AveragePrices&amp;Codes'!$A:$A,'AveragePrices&amp;Codes'!$B:$B),AGRIBALYSE_Cooked!$C:$C,AGRIBALYSE_Cooked!AC:AC)*$E26),"")</f>
        <v>3.3122120252000002E-2</v>
      </c>
      <c r="Z26">
        <f>IFERROR(IF($F26="Raw",_xlfn.XLOOKUP(_xlfn.XLOOKUP(Tool_Italy!$D26,'AveragePrices&amp;Codes'!$A:$A,'AveragePrices&amp;Codes'!$B:$B),AGRIBALYSE_Raw!$B:$B,AGRIBALYSE_Raw!AC:AC)*$E26,_xlfn.XLOOKUP(_xlfn.XLOOKUP(Tool_Italy!$D26,'AveragePrices&amp;Codes'!$A:$A,'AveragePrices&amp;Codes'!$B:$B),AGRIBALYSE_Cooked!$C:$C,AGRIBALYSE_Cooked!AD:AD)*$E26),"")</f>
        <v>1.4552008244800001</v>
      </c>
      <c r="AA26">
        <f>IFERROR(IF($F26="Raw",_xlfn.XLOOKUP(_xlfn.XLOOKUP(Tool_Italy!$D26,'AveragePrices&amp;Codes'!$A:$A,'AveragePrices&amp;Codes'!$B:$B),AGRIBALYSE_Raw!$B:$B,AGRIBALYSE_Raw!AD:AD)*$E26,_xlfn.XLOOKUP(_xlfn.XLOOKUP(Tool_Italy!$D26,'AveragePrices&amp;Codes'!$A:$A,'AveragePrices&amp;Codes'!$B:$B),AGRIBALYSE_Cooked!$C:$C,AGRIBALYSE_Cooked!AE:AE)*$E26),"")</f>
        <v>5.8409943072000002E-7</v>
      </c>
      <c r="AB26" cm="1">
        <f t="array" ref="AB26">IFERROR(_xlfn.XLOOKUP(Tool_Italy!$F26&amp;$E$2,'Cooking methods'!$A:$A&amp;'Cooking methods'!$B:$B,'Cooking methods'!C:C)*$E26,"")</f>
        <v>0.11142665320800001</v>
      </c>
      <c r="AC26" cm="1">
        <f t="array" ref="AC26">IFERROR(_xlfn.XLOOKUP(Tool_Italy!$F26&amp;$E$2,'Cooking methods'!$A:$A&amp;'Cooking methods'!$B:$B,'Cooking methods'!D:D)*$E26,"")</f>
        <v>3.7215763221000003E-9</v>
      </c>
      <c r="AD26" cm="1">
        <f t="array" ref="AD26">IFERROR(_xlfn.XLOOKUP(Tool_Italy!$F26&amp;$E$2,'Cooking methods'!$A:$A&amp;'Cooking methods'!$B:$B,'Cooking methods'!E:E)*$E26,"")</f>
        <v>5.7734489279999994E-3</v>
      </c>
      <c r="AE26" cm="1">
        <f t="array" ref="AE26">IFERROR(_xlfn.XLOOKUP(Tool_Italy!$F26&amp;$E$2,'Cooking methods'!$A:$A&amp;'Cooking methods'!$B:$B,'Cooking methods'!F:F)*$E26,"")</f>
        <v>2.3262948836400002E-4</v>
      </c>
      <c r="AF26" cm="1">
        <f t="array" ref="AF26">IFERROR(_xlfn.XLOOKUP(Tool_Italy!$F26&amp;$E$2,'Cooking methods'!$A:$A&amp;'Cooking methods'!$B:$B,'Cooking methods'!G:G)*$E26,"")</f>
        <v>1.0716380045280001E-9</v>
      </c>
      <c r="AG26" cm="1">
        <f t="array" ref="AG26">IFERROR(_xlfn.XLOOKUP(Tool_Italy!$F26&amp;$E$2,'Cooking methods'!$A:$A&amp;'Cooking methods'!$B:$B,'Cooking methods'!H:H)*$E26,"")</f>
        <v>4.11358400544E-10</v>
      </c>
      <c r="AH26" cm="1">
        <f t="array" ref="AH26">IFERROR(_xlfn.XLOOKUP(Tool_Italy!$F26&amp;$E$2,'Cooking methods'!$A:$A&amp;'Cooking methods'!$B:$B,'Cooking methods'!I:I)*$E26,"")</f>
        <v>2.3955757581600003E-10</v>
      </c>
      <c r="AI26" cm="1">
        <f t="array" ref="AI26">IFERROR(_xlfn.XLOOKUP(Tool_Italy!$F26&amp;$E$2,'Cooking methods'!$A:$A&amp;'Cooking methods'!$B:$B,'Cooking methods'!J:J)*$E26,"")</f>
        <v>1.9174379718000001E-4</v>
      </c>
      <c r="AJ26" cm="1">
        <f t="array" ref="AJ26">IFERROR(_xlfn.XLOOKUP(Tool_Italy!$F26&amp;$E$2,'Cooking methods'!$A:$A&amp;'Cooking methods'!$B:$B,'Cooking methods'!K:K)*$E26,"")</f>
        <v>1.0258511240640001E-5</v>
      </c>
      <c r="AK26" cm="1">
        <f t="array" ref="AK26">IFERROR(_xlfn.XLOOKUP(Tool_Italy!$F26&amp;$E$2,'Cooking methods'!$A:$A&amp;'Cooking methods'!$B:$B,'Cooking methods'!L:L)*$E26,"")</f>
        <v>5.4948711480000013E-5</v>
      </c>
      <c r="AL26" cm="1">
        <f t="array" ref="AL26">IFERROR(_xlfn.XLOOKUP(Tool_Italy!$F26&amp;$E$2,'Cooking methods'!$A:$A&amp;'Cooking methods'!$B:$B,'Cooking methods'!M:M)*$E26,"")</f>
        <v>4.3331297489999996E-4</v>
      </c>
      <c r="AM26" cm="1">
        <f t="array" ref="AM26">IFERROR(_xlfn.XLOOKUP(Tool_Italy!$F26&amp;$E$2,'Cooking methods'!$A:$A&amp;'Cooking methods'!$B:$B,'Cooking methods'!N:N)*$E26,"")</f>
        <v>0.24023760446400003</v>
      </c>
      <c r="AN26" cm="1">
        <f t="array" ref="AN26">IFERROR(_xlfn.XLOOKUP(Tool_Italy!$F26&amp;$E$2,'Cooking methods'!$A:$A&amp;'Cooking methods'!$B:$B,'Cooking methods'!O:O)*$E26,"")</f>
        <v>0.13918636679999999</v>
      </c>
      <c r="AO26" cm="1">
        <f t="array" ref="AO26">IFERROR(_xlfn.XLOOKUP(Tool_Italy!$F26&amp;$E$2,'Cooking methods'!$A:$A&amp;'Cooking methods'!$B:$B,'Cooking methods'!P:P)*$E26,"")</f>
        <v>2.5254191664E-2</v>
      </c>
      <c r="AP26" cm="1">
        <f t="array" ref="AP26">IFERROR(_xlfn.XLOOKUP(Tool_Italy!$F26&amp;$E$2,'Cooking methods'!$A:$A&amp;'Cooking methods'!$B:$B,'Cooking methods'!Q:Q)*$E26,"")</f>
        <v>1.7675953339200001</v>
      </c>
      <c r="AQ26" cm="1">
        <f t="array" ref="AQ26">IFERROR(_xlfn.XLOOKUP(Tool_Italy!$F26&amp;$E$2,'Cooking methods'!$A:$A&amp;'Cooking methods'!$B:$B,'Cooking methods'!R:R)*$E26,"")</f>
        <v>1.5050391155280002E-7</v>
      </c>
      <c r="AR26" cm="1">
        <f t="array" ref="AR26">IFERROR(_xlfn.XLOOKUP(Tool_Italy!$G26&amp;$E$2,'Waste management'!$A:$A&amp;'Waste management'!$B:$B,'Waste management'!C:C)*$E26,"")</f>
        <v>2.7811836E-2</v>
      </c>
      <c r="AS26" cm="1">
        <f t="array" ref="AS26">IFERROR(_xlfn.XLOOKUP(Tool_Italy!$G26&amp;$E$2,'Waste management'!$A:$A&amp;'Waste management'!$B:$B,'Waste management'!D:D)*$E26,"")</f>
        <v>1.9983464280000003E-10</v>
      </c>
      <c r="AT26" cm="1">
        <f t="array" ref="AT26">IFERROR(_xlfn.XLOOKUP(Tool_Italy!$G26&amp;$E$2,'Waste management'!$A:$A&amp;'Waste management'!$B:$B,'Waste management'!E:E)*$E26,"")</f>
        <v>4.2556800000000003E-4</v>
      </c>
      <c r="AU26" cm="1">
        <f t="array" ref="AU26">IFERROR(_xlfn.XLOOKUP(Tool_Italy!$G26&amp;$E$2,'Waste management'!$A:$A&amp;'Waste management'!$B:$B,'Waste management'!F:F)*$E26,"")</f>
        <v>6.2867999999999995E-5</v>
      </c>
      <c r="AV26" cm="1">
        <f t="array" ref="AV26">IFERROR(_xlfn.XLOOKUP(Tool_Italy!$G26&amp;$E$2,'Waste management'!$A:$A&amp;'Waste management'!$B:$B,'Waste management'!G:G)*$E26,"")</f>
        <v>5.6197221600000006E-9</v>
      </c>
      <c r="AW26" cm="1">
        <f t="array" ref="AW26">IFERROR(_xlfn.XLOOKUP(Tool_Italy!$G26&amp;$E$2,'Waste management'!$A:$A&amp;'Waste management'!$B:$B,'Waste management'!H:H)*$E26,"")</f>
        <v>1.836282396E-10</v>
      </c>
      <c r="AX26" cm="1">
        <f t="array" ref="AX26">IFERROR(_xlfn.XLOOKUP(Tool_Italy!$G26&amp;$E$2,'Waste management'!$A:$A&amp;'Waste management'!$B:$B,'Waste management'!I:I)*$E26,"")</f>
        <v>1.3121567160000001E-10</v>
      </c>
      <c r="AY26" cm="1">
        <f t="array" ref="AY26">IFERROR(_xlfn.XLOOKUP(Tool_Italy!$G26&amp;$E$2,'Waste management'!$A:$A&amp;'Waste management'!$B:$B,'Waste management'!J:J)*$E26,"")</f>
        <v>1.0687560000000001E-3</v>
      </c>
      <c r="AZ26" cm="1">
        <f t="array" ref="AZ26">IFERROR(_xlfn.XLOOKUP(Tool_Italy!$G26&amp;$E$2,'Waste management'!$A:$A&amp;'Waste management'!$B:$B,'Waste management'!K:K)*$E26,"")</f>
        <v>1.7175682680000002E-6</v>
      </c>
      <c r="BA26" cm="1">
        <f t="array" ref="BA26">IFERROR(_xlfn.XLOOKUP(Tool_Italy!$G26&amp;$E$2,'Waste management'!$A:$A&amp;'Waste management'!$B:$B,'Waste management'!L:L)*$E26,"")</f>
        <v>4.708532712E-5</v>
      </c>
      <c r="BB26" cm="1">
        <f t="array" ref="BB26">IFERROR(_xlfn.XLOOKUP(Tool_Italy!$G26&amp;$E$2,'Waste management'!$A:$A&amp;'Waste management'!$B:$B,'Waste management'!M:M)*$E26,"")</f>
        <v>4.7151000000000007E-3</v>
      </c>
      <c r="BC26" cm="1">
        <f t="array" ref="BC26">IFERROR(_xlfn.XLOOKUP(Tool_Italy!$G26&amp;$E$2,'Waste management'!$A:$A&amp;'Waste management'!$B:$B,'Waste management'!N:N)*$E26,"")</f>
        <v>4.0501886880000004</v>
      </c>
      <c r="BD26" cm="1">
        <f t="array" ref="BD26">IFERROR(_xlfn.XLOOKUP(Tool_Italy!$G26&amp;$E$2,'Waste management'!$A:$A&amp;'Waste management'!$B:$B,'Waste management'!O:O)*$E26,"")</f>
        <v>0.26335888800000001</v>
      </c>
      <c r="BE26" cm="1">
        <f t="array" ref="BE26">IFERROR(_xlfn.XLOOKUP(Tool_Italy!$G26&amp;$E$2,'Waste management'!$A:$A&amp;'Waste management'!$B:$B,'Waste management'!P:P)*$E26,"")</f>
        <v>5.5323840000000004E-3</v>
      </c>
      <c r="BF26" cm="1">
        <f t="array" ref="BF26">IFERROR(_xlfn.XLOOKUP(Tool_Italy!$G26&amp;$E$2,'Waste management'!$A:$A&amp;'Waste management'!$B:$B,'Waste management'!Q:Q)*$E26,"")</f>
        <v>0.17415403200000001</v>
      </c>
      <c r="BG26" cm="1">
        <f t="array" ref="BG26">IFERROR(_xlfn.XLOOKUP(Tool_Italy!$G26&amp;$E$2,'Waste management'!$A:$A&amp;'Waste management'!$B:$B,'Waste management'!R:R)*$E26,"")</f>
        <v>5.4078569999999999E-8</v>
      </c>
      <c r="BH26">
        <f>IFERROR((L26+AR26+AB26)*_xlfn.XLOOKUP(Tool_Italy!BH$4,Monetization_Factors!$A:$A,Monetization_Factors!$D:$D),"")</f>
        <v>3.4713948388897464E-2</v>
      </c>
      <c r="BI26">
        <f>IFERROR((M26+AS26+AC26)*_xlfn.XLOOKUP(Tool_Italy!BI$4,Monetization_Factors!$A:$A,Monetization_Factors!$D:$D),"")</f>
        <v>2.4253450923379659E-7</v>
      </c>
      <c r="BJ26">
        <f>IFERROR((N26+AT26+AD26)*_xlfn.XLOOKUP(Tool_Italy!BJ$4,Monetization_Factors!$A:$A,Monetization_Factors!$D:$D),"")</f>
        <v>5.3659380671175404E-5</v>
      </c>
      <c r="BK26">
        <f>IFERROR((O26+AU26+AE26)*_xlfn.XLOOKUP(Tool_Italy!BK$4,Monetization_Factors!$A:$A,Monetization_Factors!$D:$D),"")</f>
        <v>1.0972593256962852E-3</v>
      </c>
      <c r="BL26">
        <f>IFERROR((P26+AV26+AF26)*_xlfn.XLOOKUP(Tool_Italy!BL$4,Monetization_Factors!$A:$A,Monetization_Factors!$D:$D),"")</f>
        <v>1.8226931888605274E-2</v>
      </c>
      <c r="BM26">
        <f>IFERROR((Q26+AW26+AG26)*_xlfn.XLOOKUP(Tool_Italy!BM$4,Monetization_Factors!$A:$A,Monetization_Factors!$D:$D),"")</f>
        <v>3.3050625488774367E-4</v>
      </c>
      <c r="BN26">
        <f>IFERROR((R26+AX26+AH26)*_xlfn.XLOOKUP(Tool_Italy!BN$4,Monetization_Factors!$A:$A,Monetization_Factors!$D:$D),"")</f>
        <v>6.1589083110399976E-4</v>
      </c>
      <c r="BO26">
        <f>IFERROR((S26+AY26+AI26)*_xlfn.XLOOKUP(Tool_Italy!BO$4,Monetization_Factors!$A:$A,Monetization_Factors!$D:$D),"")</f>
        <v>1.2192095034131091E-3</v>
      </c>
      <c r="BP26">
        <f>IFERROR((T26+AZ26+AJ26)*_xlfn.XLOOKUP(Tool_Italy!BP$4,Monetization_Factors!$A:$A,Monetization_Factors!$D:$D),"")</f>
        <v>9.2239000035614438E-5</v>
      </c>
      <c r="BQ26">
        <f>IFERROR((U26+BA26+AK26)*_xlfn.XLOOKUP(Tool_Italy!BQ$4,Monetization_Factors!$A:$A,Monetization_Factors!$D:$D),"")</f>
        <v>4.608343730473731E-3</v>
      </c>
      <c r="BR26" t="str">
        <f>IFERROR((V26+BB26+AL26)*_xlfn.XLOOKUP(Tool_Italy!BR$4,Monetization_Factors!$A:$A,Monetization_Factors!$D:$D),"")</f>
        <v/>
      </c>
      <c r="BS26">
        <f>IFERROR((W26+BC26+AM26)*_xlfn.XLOOKUP(Tool_Italy!BS$4,Monetization_Factors!$A:$A,Monetization_Factors!$D:$D),"")</f>
        <v>3.1408334700917107E-4</v>
      </c>
      <c r="BT26">
        <f>IFERROR((X26+BD26+AN26)*_xlfn.XLOOKUP(Tool_Italy!BT$4,Monetization_Factors!$A:$A,Monetization_Factors!$D:$D),"")</f>
        <v>3.1125742490131923E-3</v>
      </c>
      <c r="BU26">
        <f>IFERROR((Y26+BE26+AO26)*_xlfn.XLOOKUP(Tool_Italy!BU$4,Monetization_Factors!$A:$A,Monetization_Factors!$D:$D),"")</f>
        <v>4.0613510539447783E-4</v>
      </c>
      <c r="BV26">
        <f>IFERROR((Z26+BF26+AP26)*_xlfn.XLOOKUP(Tool_Italy!BV$4,Monetization_Factors!$A:$A,Monetization_Factors!$D:$D),"")</f>
        <v>5.6093168526010458E-3</v>
      </c>
      <c r="BW26">
        <f>IFERROR((AA26+BG26+AQ26)*_xlfn.XLOOKUP(Tool_Italy!BW$4,Monetization_Factors!$A:$A,Monetization_Factors!$D:$D),"")</f>
        <v>1.6476509553343573E-6</v>
      </c>
      <c r="BX26" s="38" cm="1">
        <f t="array" ref="BX26">IFERROR(_xlfn.IFS(I26&lt;&gt;0,I26*E26,I26="",J26*E26),"")</f>
        <v>0</v>
      </c>
      <c r="BY26" s="38">
        <f t="shared" si="2"/>
        <v>6.5793644312793123E-2</v>
      </c>
      <c r="BZ26" s="38">
        <f t="shared" si="36"/>
        <v>6.5793644312793123E-2</v>
      </c>
      <c r="CA26" s="38">
        <f t="shared" si="3"/>
        <v>1.2652623906306368E-4</v>
      </c>
      <c r="CB26">
        <f t="shared" si="4"/>
        <v>0.26682333714400003</v>
      </c>
      <c r="CC26">
        <f t="shared" si="37"/>
        <v>6.0586616597000008E-9</v>
      </c>
      <c r="CD26">
        <f t="shared" si="38"/>
        <v>3.5159198204E-2</v>
      </c>
      <c r="CE26">
        <f t="shared" si="39"/>
        <v>7.2489824404400004E-4</v>
      </c>
      <c r="CF26">
        <f t="shared" si="40"/>
        <v>1.8258446224928001E-8</v>
      </c>
      <c r="CG26">
        <f t="shared" si="41"/>
        <v>1.5915662912240002E-9</v>
      </c>
      <c r="CH26">
        <f t="shared" si="42"/>
        <v>5.3572432305600006E-10</v>
      </c>
      <c r="CI26">
        <f t="shared" si="43"/>
        <v>2.7846039335400006E-3</v>
      </c>
      <c r="CJ26">
        <f t="shared" si="44"/>
        <v>3.7812301504640004E-5</v>
      </c>
      <c r="CK26">
        <f t="shared" si="45"/>
        <v>1.1265494240000002E-3</v>
      </c>
      <c r="CL26">
        <f t="shared" si="46"/>
        <v>1.1593169308500002E-2</v>
      </c>
      <c r="CM26">
        <f t="shared" si="47"/>
        <v>6.4542895758640011</v>
      </c>
      <c r="CN26">
        <f t="shared" si="48"/>
        <v>13.978251664000004</v>
      </c>
      <c r="CO26">
        <f t="shared" si="49"/>
        <v>6.3908695916E-2</v>
      </c>
      <c r="CP26">
        <f t="shared" si="50"/>
        <v>3.3969501904000006</v>
      </c>
      <c r="CQ26">
        <f t="shared" si="51"/>
        <v>7.8868191227280008E-7</v>
      </c>
      <c r="CR26">
        <f t="shared" si="20"/>
        <v>5.1312180220000007E-4</v>
      </c>
      <c r="CS26">
        <f t="shared" si="52"/>
        <v>1.1651272422500002E-11</v>
      </c>
      <c r="CT26">
        <f t="shared" si="53"/>
        <v>6.7613842699999996E-5</v>
      </c>
      <c r="CU26">
        <f t="shared" si="54"/>
        <v>1.3940350847E-6</v>
      </c>
      <c r="CV26">
        <f t="shared" si="55"/>
        <v>3.5112396586400003E-11</v>
      </c>
      <c r="CW26">
        <f t="shared" si="56"/>
        <v>3.0607044062000004E-12</v>
      </c>
      <c r="CX26">
        <f t="shared" si="57"/>
        <v>1.0302390828000001E-12</v>
      </c>
      <c r="CY26">
        <f t="shared" si="58"/>
        <v>5.3550075645000013E-6</v>
      </c>
      <c r="CZ26">
        <f t="shared" si="59"/>
        <v>7.2715964432000001E-8</v>
      </c>
      <c r="DA26">
        <f t="shared" si="60"/>
        <v>2.1664412000000005E-6</v>
      </c>
      <c r="DB26">
        <f t="shared" si="61"/>
        <v>2.2294556362500003E-5</v>
      </c>
      <c r="DC26">
        <f t="shared" si="62"/>
        <v>1.2412095338200002E-2</v>
      </c>
      <c r="DD26">
        <f t="shared" si="63"/>
        <v>2.6881253200000007E-2</v>
      </c>
      <c r="DE26">
        <f t="shared" si="64"/>
        <v>1.2290133829999999E-4</v>
      </c>
      <c r="DF26">
        <f t="shared" si="65"/>
        <v>6.5325965200000013E-3</v>
      </c>
      <c r="DG26">
        <f t="shared" si="66"/>
        <v>1.5166959851400001E-9</v>
      </c>
      <c r="DH26" s="5">
        <f>IFERROR(((((L26+AB26)*(1/$H26))+AR26)/$F$2)/($B$2*('CAR.CAP_per person'!B$2)/(_xlfn.XLOOKUP($E$2,EU_countries_GDP!$A$2:$A$29,EU_countries_GDP!$E$2:$E$29))),"")</f>
        <v>4.184955403052476E-2</v>
      </c>
      <c r="DI26" s="5">
        <f>IFERROR(((((M26+AC26)*(1/$H26))+AS26)/$F$2)/($B$2*('CAR.CAP_per person'!C$2)/(_xlfn.XLOOKUP($E$2,EU_countries_GDP!$A$2:$A$29,EU_countries_GDP!$E$2:$E$29))),"")</f>
        <v>1.285804310614693E-5</v>
      </c>
      <c r="DJ26" s="5">
        <f>IFERROR(((((N26+AD26)*(1/$H26))+AT26)/$F$2)/($B$2*('CAR.CAP_per person'!D$2)/(_xlfn.XLOOKUP($E$2,EU_countries_GDP!$A$2:$A$29,EU_countries_GDP!$E$2:$E$29))),"")</f>
        <v>7.7872923048995273E-5</v>
      </c>
      <c r="DK26" s="5">
        <f>IFERROR(((((O26+AE26)*(1/$H26))+AU26)/$F$2)/($B$2*('CAR.CAP_per person'!E$2)/(_xlfn.XLOOKUP($E$2,EU_countries_GDP!$A$2:$A$29,EU_countries_GDP!$E$2:$E$29))),"")</f>
        <v>1.9380532759977172E-3</v>
      </c>
      <c r="DL26" s="5">
        <f>IFERROR(((((P26+AF26)*(1/$H26))+AV26)/$F$2)/($B$2*('CAR.CAP_per person'!F$2)/(_xlfn.XLOOKUP($E$2,EU_countries_GDP!$A$2:$A$29,EU_countries_GDP!$E$2:$E$29))),"")</f>
        <v>3.0048507769299394E-2</v>
      </c>
      <c r="DM26" s="5">
        <f>IFERROR(((((Q26+AG26)*(1/$H26))+AW26)/$F$2)/($B$2*('CAR.CAP_per person'!G$2)/(_xlfn.XLOOKUP($E$2,EU_countries_GDP!$A$2:$A$29,EU_countries_GDP!$E$2:$E$29))),"")</f>
        <v>1.7491622478553164E-3</v>
      </c>
      <c r="DN26" s="5">
        <f>IFERROR(((((R26+AH26)*(1/$H26))+AX26)/$F$2)/($B$2*('CAR.CAP_per person'!H$2)/(_xlfn.XLOOKUP($E$2,EU_countries_GDP!$A$2:$A$29,EU_countries_GDP!$E$2:$E$29))),"")</f>
        <v>1.198650166501435E-4</v>
      </c>
      <c r="DO26" s="5">
        <f>IFERROR(((((S26+AI26)*(1/$H26))+AY26)/$F$2)/($B$2*('CAR.CAP_per person'!I$2)/(_xlfn.XLOOKUP($E$2,EU_countries_GDP!$A$2:$A$29,EU_countries_GDP!$E$2:$E$29))),"")</f>
        <v>2.1345695694072022E-3</v>
      </c>
      <c r="DP26" s="5">
        <f>IFERROR(((((T26+AJ26)*(1/$H26))+AZ26)/$F$2)/($B$2*('CAR.CAP_per person'!J$2)/(_xlfn.XLOOKUP($E$2,EU_countries_GDP!$A$2:$A$29,EU_countries_GDP!$E$2:$E$29))),"")</f>
        <v>7.3647401066518807E-3</v>
      </c>
      <c r="DQ26" s="5">
        <f>IFERROR(((((U26+AK26)*(1/$H26))+BA26)/$F$2)/($B$2*('CAR.CAP_per person'!K$2)/(_xlfn.XLOOKUP($E$2,EU_countries_GDP!$A$2:$A$29,EU_countries_GDP!$E$2:$E$29))),"")</f>
        <v>6.3774341762475994E-3</v>
      </c>
      <c r="DR26" s="5">
        <f>IFERROR(((((V26+AL26)*(1/$H26))+BB26)/$F$2)/($B$2*('CAR.CAP_per person'!L$2)/(_xlfn.XLOOKUP($E$2,EU_countries_GDP!$A$2:$A$29,EU_countries_GDP!$E$2:$E$29))),"")</f>
        <v>1.4063510885322327E-3</v>
      </c>
      <c r="DS26" s="5">
        <f>IFERROR(((((W26+AM26)*(1/$H26))+BC26)/$F$2)/($B$2*('CAR.CAP_per person'!M$2)/(_xlfn.XLOOKUP($E$2,EU_countries_GDP!$A$2:$A$29,EU_countries_GDP!$E$2:$E$29))),"")</f>
        <v>2.4924311305684583E-2</v>
      </c>
      <c r="DT26" s="5">
        <f>IFERROR(((((X26+AN26)*(1/$H26))+BD26)/$F$2)/($B$2*('CAR.CAP_per person'!N$2)/(_xlfn.XLOOKUP($E$2,EU_countries_GDP!$A$2:$A$29,EU_countries_GDP!$E$2:$E$29))),"")</f>
        <v>1.2742126834122771</v>
      </c>
      <c r="DU26" s="5">
        <f>IFERROR(((((Y26+AO26)*(1/$H26))+BE26)/$F$2)/($B$2*('CAR.CAP_per person'!O$2)/(_xlfn.XLOOKUP($E$2,EU_countries_GDP!$A$2:$A$29,EU_countries_GDP!$E$2:$E$29))),"")</f>
        <v>3.8206615289786502E-4</v>
      </c>
      <c r="DV26" s="5">
        <f>IFERROR(((((Z26+AP26)*(1/$H26))+BF26)/$F$2)/($B$2*('CAR.CAP_per person'!P$2)/(_xlfn.XLOOKUP($E$2,EU_countries_GDP!$A$2:$A$29,EU_countries_GDP!$E$2:$E$29))),"")</f>
        <v>1.7058317900476763E-2</v>
      </c>
      <c r="DW26" s="5">
        <f>IFERROR(((((AA26+AQ26)*(1/$H26))+BG26)/$F$2)/($B$2*('CAR.CAP_per person'!Q$2)/(_xlfn.XLOOKUP($E$2,EU_countries_GDP!$A$2:$A$29,EU_countries_GDP!$E$2:$E$29))),"")</f>
        <v>3.9687010547861121E-3</v>
      </c>
    </row>
    <row r="27" spans="1:127">
      <c r="A27" t="s">
        <v>244</v>
      </c>
      <c r="B27" t="str">
        <f>_xlfn.XLOOKUP(D27,Table5[Ingredient],Table5[Category],"",FALSE)</f>
        <v xml:space="preserve">Other </v>
      </c>
      <c r="C27" s="33" t="s">
        <v>177</v>
      </c>
      <c r="D27" s="33" t="s">
        <v>187</v>
      </c>
      <c r="E27" s="33">
        <v>0.32240000000000002</v>
      </c>
      <c r="F27" s="33" t="s">
        <v>179</v>
      </c>
      <c r="G27" s="33" t="s">
        <v>180</v>
      </c>
      <c r="H27" s="91">
        <f>Dataset_IT!L24</f>
        <v>9.1590909090909112E-2</v>
      </c>
      <c r="I27" s="33"/>
      <c r="J27" s="37">
        <f>IFERROR(INDEX('AveragePrices&amp;Codes'!G:AG, MATCH($D27, 'AveragePrices&amp;Codes'!$A:$A, 0), MATCH(Tool_Italy!$E$2, 'AveragePrices&amp;Codes'!$G$1:$AG$1, 0)),"")</f>
        <v>2.5460854615384623</v>
      </c>
      <c r="K27" s="37">
        <f>IFERROR(E27/(_xlfn.XLOOKUP(A27,Dataset_IT!$Q$2:$Q$9,Dataset_IT!$R$2:$R$9)),"")</f>
        <v>4.7411764705882356E-3</v>
      </c>
      <c r="L27">
        <f>IFERROR(IF($F27="Raw",_xlfn.XLOOKUP(_xlfn.XLOOKUP(Tool_Italy!$D27,'AveragePrices&amp;Codes'!$A:$A,'AveragePrices&amp;Codes'!$B:$B),AGRIBALYSE_Raw!$B:$B,AGRIBALYSE_Raw!O:O)*$E27,_xlfn.XLOOKUP(_xlfn.XLOOKUP(Tool_Italy!$D27,'AveragePrices&amp;Codes'!$A:$A,'AveragePrices&amp;Codes'!$B:$B),AGRIBALYSE_Cooked!$C:$C,AGRIBALYSE_Cooked!P:P)*$E27),"")</f>
        <v>0.74212937182222216</v>
      </c>
      <c r="M27">
        <f>IFERROR(IF($F27="Raw",_xlfn.XLOOKUP(_xlfn.XLOOKUP(Tool_Italy!$D27,'AveragePrices&amp;Codes'!$A:$A,'AveragePrices&amp;Codes'!$B:$B),AGRIBALYSE_Raw!$B:$B,AGRIBALYSE_Raw!P:P)*$E27,_xlfn.XLOOKUP(_xlfn.XLOOKUP(Tool_Italy!$D27,'AveragePrices&amp;Codes'!$A:$A,'AveragePrices&amp;Codes'!$B:$B),AGRIBALYSE_Cooked!$C:$C,AGRIBALYSE_Cooked!Q:Q)*$E27),"")</f>
        <v>1.4027011439999998E-8</v>
      </c>
      <c r="N27">
        <f>IFERROR(IF($F27="Raw",_xlfn.XLOOKUP(_xlfn.XLOOKUP(Tool_Italy!$D27,'AveragePrices&amp;Codes'!$A:$A,'AveragePrices&amp;Codes'!$B:$B),AGRIBALYSE_Raw!$B:$B,AGRIBALYSE_Raw!Q:Q)*$E27,_xlfn.XLOOKUP(_xlfn.XLOOKUP(Tool_Italy!$D27,'AveragePrices&amp;Codes'!$A:$A,'AveragePrices&amp;Codes'!$B:$B),AGRIBALYSE_Cooked!$C:$C,AGRIBALYSE_Cooked!R:R)*$E27),"")</f>
        <v>9.0384635813333336E-2</v>
      </c>
      <c r="O27">
        <f>IFERROR(IF($F27="Raw",_xlfn.XLOOKUP(_xlfn.XLOOKUP(Tool_Italy!$D27,'AveragePrices&amp;Codes'!$A:$A,'AveragePrices&amp;Codes'!$B:$B),AGRIBALYSE_Raw!$B:$B,AGRIBALYSE_Raw!R:R)*$E27,_xlfn.XLOOKUP(_xlfn.XLOOKUP(Tool_Italy!$D27,'AveragePrices&amp;Codes'!$A:$A,'AveragePrices&amp;Codes'!$B:$B),AGRIBALYSE_Cooked!$C:$C,AGRIBALYSE_Cooked!S:S)*$E27),"")</f>
        <v>2.7385517524444445E-3</v>
      </c>
      <c r="P27">
        <f>IFERROR(IF($F27="Raw",_xlfn.XLOOKUP(_xlfn.XLOOKUP(Tool_Italy!$D27,'AveragePrices&amp;Codes'!$A:$A,'AveragePrices&amp;Codes'!$B:$B),AGRIBALYSE_Raw!$B:$B,AGRIBALYSE_Raw!S:S)*$E27,_xlfn.XLOOKUP(_xlfn.XLOOKUP(Tool_Italy!$D27,'AveragePrices&amp;Codes'!$A:$A,'AveragePrices&amp;Codes'!$B:$B),AGRIBALYSE_Cooked!$C:$C,AGRIBALYSE_Cooked!T:T)*$E27),"")</f>
        <v>8.5204348435555556E-8</v>
      </c>
      <c r="Q27">
        <f>IFERROR(IF($F27="Raw",_xlfn.XLOOKUP(_xlfn.XLOOKUP(Tool_Italy!$D27,'AveragePrices&amp;Codes'!$A:$A,'AveragePrices&amp;Codes'!$B:$B),AGRIBALYSE_Raw!$B:$B,AGRIBALYSE_Raw!T:T)*$E27,_xlfn.XLOOKUP(_xlfn.XLOOKUP(Tool_Italy!$D27,'AveragePrices&amp;Codes'!$A:$A,'AveragePrices&amp;Codes'!$B:$B),AGRIBALYSE_Cooked!$C:$C,AGRIBALYSE_Cooked!U:U)*$E27),"")</f>
        <v>1.1057617884444445E-8</v>
      </c>
      <c r="R27">
        <f>IFERROR(IF($F27="Raw",_xlfn.XLOOKUP(_xlfn.XLOOKUP(Tool_Italy!$D27,'AveragePrices&amp;Codes'!$A:$A,'AveragePrices&amp;Codes'!$B:$B),AGRIBALYSE_Raw!$B:$B,AGRIBALYSE_Raw!U:U)*$E27,_xlfn.XLOOKUP(_xlfn.XLOOKUP(Tool_Italy!$D27,'AveragePrices&amp;Codes'!$A:$A,'AveragePrices&amp;Codes'!$B:$B),AGRIBALYSE_Cooked!$C:$C,AGRIBALYSE_Cooked!V:V)*$E27),"")</f>
        <v>8.8420317093333328E-10</v>
      </c>
      <c r="S27">
        <f>IFERROR(IF($F27="Raw",_xlfn.XLOOKUP(_xlfn.XLOOKUP(Tool_Italy!$D27,'AveragePrices&amp;Codes'!$A:$A,'AveragePrices&amp;Codes'!$B:$B),AGRIBALYSE_Raw!$B:$B,AGRIBALYSE_Raw!V:V)*$E27,_xlfn.XLOOKUP(_xlfn.XLOOKUP(Tool_Italy!$D27,'AveragePrices&amp;Codes'!$A:$A,'AveragePrices&amp;Codes'!$B:$B),AGRIBALYSE_Cooked!$C:$C,AGRIBALYSE_Cooked!W:W)*$E27),"")</f>
        <v>1.1443433606222221E-2</v>
      </c>
      <c r="T27">
        <f>IFERROR(IF($F27="Raw",_xlfn.XLOOKUP(_xlfn.XLOOKUP(Tool_Italy!$D27,'AveragePrices&amp;Codes'!$A:$A,'AveragePrices&amp;Codes'!$B:$B),AGRIBALYSE_Raw!$B:$B,AGRIBALYSE_Raw!W:W)*$E27,_xlfn.XLOOKUP(_xlfn.XLOOKUP(Tool_Italy!$D27,'AveragePrices&amp;Codes'!$A:$A,'AveragePrices&amp;Codes'!$B:$B),AGRIBALYSE_Cooked!$C:$C,AGRIBALYSE_Cooked!X:X)*$E27),"")</f>
        <v>2.054083226577778E-4</v>
      </c>
      <c r="U27">
        <f>IFERROR(IF($F27="Raw",_xlfn.XLOOKUP(_xlfn.XLOOKUP(Tool_Italy!$D27,'AveragePrices&amp;Codes'!$A:$A,'AveragePrices&amp;Codes'!$B:$B),AGRIBALYSE_Raw!$B:$B,AGRIBALYSE_Raw!X:X)*$E27,_xlfn.XLOOKUP(_xlfn.XLOOKUP(Tool_Italy!$D27,'AveragePrices&amp;Codes'!$A:$A,'AveragePrices&amp;Codes'!$B:$B),AGRIBALYSE_Cooked!$C:$C,AGRIBALYSE_Cooked!Y:Y)*$E27),"")</f>
        <v>5.0308177226666669E-3</v>
      </c>
      <c r="V27">
        <f>IFERROR(IF($F27="Raw",_xlfn.XLOOKUP(_xlfn.XLOOKUP(Tool_Italy!$D27,'AveragePrices&amp;Codes'!$A:$A,'AveragePrices&amp;Codes'!$B:$B),AGRIBALYSE_Raw!$B:$B,AGRIBALYSE_Raw!Y:Y)*$E27,_xlfn.XLOOKUP(_xlfn.XLOOKUP(Tool_Italy!$D27,'AveragePrices&amp;Codes'!$A:$A,'AveragePrices&amp;Codes'!$B:$B),AGRIBALYSE_Cooked!$C:$C,AGRIBALYSE_Cooked!Z:Z)*$E27),"")</f>
        <v>4.9516907324444442E-2</v>
      </c>
      <c r="W27">
        <f>IFERROR(IF($F27="Raw",_xlfn.XLOOKUP(_xlfn.XLOOKUP(Tool_Italy!$D27,'AveragePrices&amp;Codes'!$A:$A,'AveragePrices&amp;Codes'!$B:$B),AGRIBALYSE_Raw!$B:$B,AGRIBALYSE_Raw!Z:Z)*$E27,_xlfn.XLOOKUP(_xlfn.XLOOKUP(Tool_Italy!$D27,'AveragePrices&amp;Codes'!$A:$A,'AveragePrices&amp;Codes'!$B:$B),AGRIBALYSE_Cooked!$C:$C,AGRIBALYSE_Cooked!AA:AA)*$E27),"")</f>
        <v>24.570248005333337</v>
      </c>
      <c r="X27">
        <f>IFERROR(IF($F27="Raw",_xlfn.XLOOKUP(_xlfn.XLOOKUP(Tool_Italy!$D27,'AveragePrices&amp;Codes'!$A:$A,'AveragePrices&amp;Codes'!$B:$B),AGRIBALYSE_Raw!$B:$B,AGRIBALYSE_Raw!AA:AA)*$E27,_xlfn.XLOOKUP(_xlfn.XLOOKUP(Tool_Italy!$D27,'AveragePrices&amp;Codes'!$A:$A,'AveragePrices&amp;Codes'!$B:$B),AGRIBALYSE_Cooked!$C:$C,AGRIBALYSE_Cooked!AB:AB)*$E27),"")</f>
        <v>64.373819351111109</v>
      </c>
      <c r="Y27">
        <f>IFERROR(IF($F27="Raw",_xlfn.XLOOKUP(_xlfn.XLOOKUP(Tool_Italy!$D27,'AveragePrices&amp;Codes'!$A:$A,'AveragePrices&amp;Codes'!$B:$B),AGRIBALYSE_Raw!$B:$B,AGRIBALYSE_Raw!AB:AB)*$E27,_xlfn.XLOOKUP(_xlfn.XLOOKUP(Tool_Italy!$D27,'AveragePrices&amp;Codes'!$A:$A,'AveragePrices&amp;Codes'!$B:$B),AGRIBALYSE_Cooked!$C:$C,AGRIBALYSE_Cooked!AC:AC)*$E27),"")</f>
        <v>0.30944570291555556</v>
      </c>
      <c r="Z27">
        <f>IFERROR(IF($F27="Raw",_xlfn.XLOOKUP(_xlfn.XLOOKUP(Tool_Italy!$D27,'AveragePrices&amp;Codes'!$A:$A,'AveragePrices&amp;Codes'!$B:$B),AGRIBALYSE_Raw!$B:$B,AGRIBALYSE_Raw!AC:AC)*$E27,_xlfn.XLOOKUP(_xlfn.XLOOKUP(Tool_Italy!$D27,'AveragePrices&amp;Codes'!$A:$A,'AveragePrices&amp;Codes'!$B:$B),AGRIBALYSE_Cooked!$C:$C,AGRIBALYSE_Cooked!AD:AD)*$E27),"")</f>
        <v>6.4441620071111121</v>
      </c>
      <c r="AA27">
        <f>IFERROR(IF($F27="Raw",_xlfn.XLOOKUP(_xlfn.XLOOKUP(Tool_Italy!$D27,'AveragePrices&amp;Codes'!$A:$A,'AveragePrices&amp;Codes'!$B:$B),AGRIBALYSE_Raw!$B:$B,AGRIBALYSE_Raw!AD:AD)*$E27,_xlfn.XLOOKUP(_xlfn.XLOOKUP(Tool_Italy!$D27,'AveragePrices&amp;Codes'!$A:$A,'AveragePrices&amp;Codes'!$B:$B),AGRIBALYSE_Cooked!$C:$C,AGRIBALYSE_Cooked!AE:AE)*$E27),"")</f>
        <v>2.732109949688889E-6</v>
      </c>
      <c r="AB27" cm="1">
        <f t="array" ref="AB27">IFERROR(_xlfn.XLOOKUP(Tool_Italy!$F27&amp;$E$2,'Cooking methods'!$A:$A&amp;'Cooking methods'!$B:$B,'Cooking methods'!C:C)*$E27,"")</f>
        <v>7.4284435472000004E-2</v>
      </c>
      <c r="AC27" cm="1">
        <f t="array" ref="AC27">IFERROR(_xlfn.XLOOKUP(Tool_Italy!$F27&amp;$E$2,'Cooking methods'!$A:$A&amp;'Cooking methods'!$B:$B,'Cooking methods'!D:D)*$E27,"")</f>
        <v>2.4810508814000003E-9</v>
      </c>
      <c r="AD27" cm="1">
        <f t="array" ref="AD27">IFERROR(_xlfn.XLOOKUP(Tool_Italy!$F27&amp;$E$2,'Cooking methods'!$A:$A&amp;'Cooking methods'!$B:$B,'Cooking methods'!E:E)*$E27,"")</f>
        <v>3.8489659519999994E-3</v>
      </c>
      <c r="AE27" cm="1">
        <f t="array" ref="AE27">IFERROR(_xlfn.XLOOKUP(Tool_Italy!$F27&amp;$E$2,'Cooking methods'!$A:$A&amp;'Cooking methods'!$B:$B,'Cooking methods'!F:F)*$E27,"")</f>
        <v>1.5508632557600002E-4</v>
      </c>
      <c r="AF27" cm="1">
        <f t="array" ref="AF27">IFERROR(_xlfn.XLOOKUP(Tool_Italy!$F27&amp;$E$2,'Cooking methods'!$A:$A&amp;'Cooking methods'!$B:$B,'Cooking methods'!G:G)*$E27,"")</f>
        <v>7.1442533635200002E-10</v>
      </c>
      <c r="AG27" cm="1">
        <f t="array" ref="AG27">IFERROR(_xlfn.XLOOKUP(Tool_Italy!$F27&amp;$E$2,'Cooking methods'!$A:$A&amp;'Cooking methods'!$B:$B,'Cooking methods'!H:H)*$E27,"")</f>
        <v>2.74238933696E-10</v>
      </c>
      <c r="AH27" cm="1">
        <f t="array" ref="AH27">IFERROR(_xlfn.XLOOKUP(Tool_Italy!$F27&amp;$E$2,'Cooking methods'!$A:$A&amp;'Cooking methods'!$B:$B,'Cooking methods'!I:I)*$E27,"")</f>
        <v>1.5970505054400002E-10</v>
      </c>
      <c r="AI27" cm="1">
        <f t="array" ref="AI27">IFERROR(_xlfn.XLOOKUP(Tool_Italy!$F27&amp;$E$2,'Cooking methods'!$A:$A&amp;'Cooking methods'!$B:$B,'Cooking methods'!J:J)*$E27,"")</f>
        <v>1.2782919812000002E-4</v>
      </c>
      <c r="AJ27" cm="1">
        <f t="array" ref="AJ27">IFERROR(_xlfn.XLOOKUP(Tool_Italy!$F27&amp;$E$2,'Cooking methods'!$A:$A&amp;'Cooking methods'!$B:$B,'Cooking methods'!K:K)*$E27,"")</f>
        <v>6.8390074937600004E-6</v>
      </c>
      <c r="AK27" cm="1">
        <f t="array" ref="AK27">IFERROR(_xlfn.XLOOKUP(Tool_Italy!$F27&amp;$E$2,'Cooking methods'!$A:$A&amp;'Cooking methods'!$B:$B,'Cooking methods'!L:L)*$E27,"")</f>
        <v>3.6632474320000009E-5</v>
      </c>
      <c r="AL27" cm="1">
        <f t="array" ref="AL27">IFERROR(_xlfn.XLOOKUP(Tool_Italy!$F27&amp;$E$2,'Cooking methods'!$A:$A&amp;'Cooking methods'!$B:$B,'Cooking methods'!M:M)*$E27,"")</f>
        <v>2.8887531659999998E-4</v>
      </c>
      <c r="AM27" cm="1">
        <f t="array" ref="AM27">IFERROR(_xlfn.XLOOKUP(Tool_Italy!$F27&amp;$E$2,'Cooking methods'!$A:$A&amp;'Cooking methods'!$B:$B,'Cooking methods'!N:N)*$E27,"")</f>
        <v>0.16015840297600001</v>
      </c>
      <c r="AN27" cm="1">
        <f t="array" ref="AN27">IFERROR(_xlfn.XLOOKUP(Tool_Italy!$F27&amp;$E$2,'Cooking methods'!$A:$A&amp;'Cooking methods'!$B:$B,'Cooking methods'!O:O)*$E27,"")</f>
        <v>9.2790911200000006E-2</v>
      </c>
      <c r="AO27" cm="1">
        <f t="array" ref="AO27">IFERROR(_xlfn.XLOOKUP(Tool_Italy!$F27&amp;$E$2,'Cooking methods'!$A:$A&amp;'Cooking methods'!$B:$B,'Cooking methods'!P:P)*$E27,"")</f>
        <v>1.6836127776E-2</v>
      </c>
      <c r="AP27" cm="1">
        <f t="array" ref="AP27">IFERROR(_xlfn.XLOOKUP(Tool_Italy!$F27&amp;$E$2,'Cooking methods'!$A:$A&amp;'Cooking methods'!$B:$B,'Cooking methods'!Q:Q)*$E27,"")</f>
        <v>1.1783968892800001</v>
      </c>
      <c r="AQ27" cm="1">
        <f t="array" ref="AQ27">IFERROR(_xlfn.XLOOKUP(Tool_Italy!$F27&amp;$E$2,'Cooking methods'!$A:$A&amp;'Cooking methods'!$B:$B,'Cooking methods'!R:R)*$E27,"")</f>
        <v>1.0033594103520001E-7</v>
      </c>
      <c r="AR27" cm="1">
        <f t="array" ref="AR27">IFERROR(_xlfn.XLOOKUP(Tool_Italy!$G27&amp;$E$2,'Waste management'!$A:$A&amp;'Waste management'!$B:$B,'Waste management'!C:C)*$E27,"")</f>
        <v>1.8541224000000002E-2</v>
      </c>
      <c r="AS27" cm="1">
        <f t="array" ref="AS27">IFERROR(_xlfn.XLOOKUP(Tool_Italy!$G27&amp;$E$2,'Waste management'!$A:$A&amp;'Waste management'!$B:$B,'Waste management'!D:D)*$E27,"")</f>
        <v>1.3322309520000001E-10</v>
      </c>
      <c r="AT27" cm="1">
        <f t="array" ref="AT27">IFERROR(_xlfn.XLOOKUP(Tool_Italy!$G27&amp;$E$2,'Waste management'!$A:$A&amp;'Waste management'!$B:$B,'Waste management'!E:E)*$E27,"")</f>
        <v>2.8371200000000004E-4</v>
      </c>
      <c r="AU27" cm="1">
        <f t="array" ref="AU27">IFERROR(_xlfn.XLOOKUP(Tool_Italy!$G27&amp;$E$2,'Waste management'!$A:$A&amp;'Waste management'!$B:$B,'Waste management'!F:F)*$E27,"")</f>
        <v>4.1912000000000001E-5</v>
      </c>
      <c r="AV27" cm="1">
        <f t="array" ref="AV27">IFERROR(_xlfn.XLOOKUP(Tool_Italy!$G27&amp;$E$2,'Waste management'!$A:$A&amp;'Waste management'!$B:$B,'Waste management'!G:G)*$E27,"")</f>
        <v>3.7464814400000007E-9</v>
      </c>
      <c r="AW27" cm="1">
        <f t="array" ref="AW27">IFERROR(_xlfn.XLOOKUP(Tool_Italy!$G27&amp;$E$2,'Waste management'!$A:$A&amp;'Waste management'!$B:$B,'Waste management'!H:H)*$E27,"")</f>
        <v>1.224188264E-10</v>
      </c>
      <c r="AX27" cm="1">
        <f t="array" ref="AX27">IFERROR(_xlfn.XLOOKUP(Tool_Italy!$G27&amp;$E$2,'Waste management'!$A:$A&amp;'Waste management'!$B:$B,'Waste management'!I:I)*$E27,"")</f>
        <v>8.7477114400000006E-11</v>
      </c>
      <c r="AY27" cm="1">
        <f t="array" ref="AY27">IFERROR(_xlfn.XLOOKUP(Tool_Italy!$G27&amp;$E$2,'Waste management'!$A:$A&amp;'Waste management'!$B:$B,'Waste management'!J:J)*$E27,"")</f>
        <v>7.1250400000000009E-4</v>
      </c>
      <c r="AZ27" cm="1">
        <f t="array" ref="AZ27">IFERROR(_xlfn.XLOOKUP(Tool_Italy!$G27&amp;$E$2,'Waste management'!$A:$A&amp;'Waste management'!$B:$B,'Waste management'!K:K)*$E27,"")</f>
        <v>1.145045512E-6</v>
      </c>
      <c r="BA27" cm="1">
        <f t="array" ref="BA27">IFERROR(_xlfn.XLOOKUP(Tool_Italy!$G27&amp;$E$2,'Waste management'!$A:$A&amp;'Waste management'!$B:$B,'Waste management'!L:L)*$E27,"")</f>
        <v>3.1390218080000004E-5</v>
      </c>
      <c r="BB27" cm="1">
        <f t="array" ref="BB27">IFERROR(_xlfn.XLOOKUP(Tool_Italy!$G27&amp;$E$2,'Waste management'!$A:$A&amp;'Waste management'!$B:$B,'Waste management'!M:M)*$E27,"")</f>
        <v>3.1434000000000002E-3</v>
      </c>
      <c r="BC27" cm="1">
        <f t="array" ref="BC27">IFERROR(_xlfn.XLOOKUP(Tool_Italy!$G27&amp;$E$2,'Waste management'!$A:$A&amp;'Waste management'!$B:$B,'Waste management'!N:N)*$E27,"")</f>
        <v>2.7001257920000001</v>
      </c>
      <c r="BD27" cm="1">
        <f t="array" ref="BD27">IFERROR(_xlfn.XLOOKUP(Tool_Italy!$G27&amp;$E$2,'Waste management'!$A:$A&amp;'Waste management'!$B:$B,'Waste management'!O:O)*$E27,"")</f>
        <v>0.175572592</v>
      </c>
      <c r="BE27" cm="1">
        <f t="array" ref="BE27">IFERROR(_xlfn.XLOOKUP(Tool_Italy!$G27&amp;$E$2,'Waste management'!$A:$A&amp;'Waste management'!$B:$B,'Waste management'!P:P)*$E27,"")</f>
        <v>3.6882560000000004E-3</v>
      </c>
      <c r="BF27" cm="1">
        <f t="array" ref="BF27">IFERROR(_xlfn.XLOOKUP(Tool_Italy!$G27&amp;$E$2,'Waste management'!$A:$A&amp;'Waste management'!$B:$B,'Waste management'!Q:Q)*$E27,"")</f>
        <v>0.11610268800000001</v>
      </c>
      <c r="BG27" cm="1">
        <f t="array" ref="BG27">IFERROR(_xlfn.XLOOKUP(Tool_Italy!$G27&amp;$E$2,'Waste management'!$A:$A&amp;'Waste management'!$B:$B,'Waste management'!R:R)*$E27,"")</f>
        <v>3.605238E-8</v>
      </c>
      <c r="BH27">
        <f>IFERROR((L27+AR27+AB27)*_xlfn.XLOOKUP(Tool_Italy!BH$4,Monetization_Factors!$A:$A,Monetization_Factors!$D:$D),"")</f>
        <v>0.10862837626438727</v>
      </c>
      <c r="BI27">
        <f>IFERROR((M27+AS27+AC27)*_xlfn.XLOOKUP(Tool_Italy!BI$4,Monetization_Factors!$A:$A,Monetization_Factors!$D:$D),"")</f>
        <v>6.6616791268956035E-7</v>
      </c>
      <c r="BJ27">
        <f>IFERROR((N27+AT27+AD27)*_xlfn.XLOOKUP(Tool_Italy!BJ$4,Monetization_Factors!$A:$A,Monetization_Factors!$D:$D),"")</f>
        <v>1.4425074456828616E-4</v>
      </c>
      <c r="BK27">
        <f>IFERROR((O27+AU27+AE27)*_xlfn.XLOOKUP(Tool_Italy!BK$4,Monetization_Factors!$A:$A,Monetization_Factors!$D:$D),"")</f>
        <v>4.4434646181331873E-3</v>
      </c>
      <c r="BL27">
        <f>IFERROR((P27+AV27+AF27)*_xlfn.XLOOKUP(Tool_Italy!BL$4,Monetization_Factors!$A:$A,Monetization_Factors!$D:$D),"")</f>
        <v>8.951049171372151E-2</v>
      </c>
      <c r="BM27">
        <f>IFERROR((Q27+AW27+AG27)*_xlfn.XLOOKUP(Tool_Italy!BM$4,Monetization_Factors!$A:$A,Monetization_Factors!$D:$D),"")</f>
        <v>2.3786063870563281E-3</v>
      </c>
      <c r="BN27">
        <f>IFERROR((R27+AX27+AH27)*_xlfn.XLOOKUP(Tool_Italy!BN$4,Monetization_Factors!$A:$A,Monetization_Factors!$D:$D),"")</f>
        <v>1.3006873588219182E-3</v>
      </c>
      <c r="BO27">
        <f>IFERROR((S27+AY27+AI27)*_xlfn.XLOOKUP(Tool_Italy!BO$4,Monetization_Factors!$A:$A,Monetization_Factors!$D:$D),"")</f>
        <v>5.3783179163024693E-3</v>
      </c>
      <c r="BP27">
        <f>IFERROR((T27+AZ27+AJ27)*_xlfn.XLOOKUP(Tool_Italy!BP$4,Monetization_Factors!$A:$A,Monetization_Factors!$D:$D),"")</f>
        <v>5.2054750869934665E-4</v>
      </c>
      <c r="BQ27">
        <f>IFERROR((U27+BA27+AK27)*_xlfn.XLOOKUP(Tool_Italy!BQ$4,Monetization_Factors!$A:$A,Monetization_Factors!$D:$D),"")</f>
        <v>2.0857681659476442E-2</v>
      </c>
      <c r="BR27" t="str">
        <f>IFERROR((V27+BB27+AL27)*_xlfn.XLOOKUP(Tool_Italy!BR$4,Monetization_Factors!$A:$A,Monetization_Factors!$D:$D),"")</f>
        <v/>
      </c>
      <c r="BS27">
        <f>IFERROR((W27+BC27+AM27)*_xlfn.XLOOKUP(Tool_Italy!BS$4,Monetization_Factors!$A:$A,Monetization_Factors!$D:$D),"")</f>
        <v>1.3348445653776995E-3</v>
      </c>
      <c r="BT27">
        <f>IFERROR((X27+BD27+AN27)*_xlfn.XLOOKUP(Tool_Italy!BT$4,Monetization_Factors!$A:$A,Monetization_Factors!$D:$D),"")</f>
        <v>1.439404573538452E-2</v>
      </c>
      <c r="BU27">
        <f>IFERROR((Y27+BE27+AO27)*_xlfn.XLOOKUP(Tool_Italy!BU$4,Monetization_Factors!$A:$A,Monetization_Factors!$D:$D),"")</f>
        <v>2.096935855359066E-3</v>
      </c>
      <c r="BV27">
        <f>IFERROR((Z27+BF27+AP27)*_xlfn.XLOOKUP(Tool_Italy!BV$4,Monetization_Factors!$A:$A,Monetization_Factors!$D:$D),"")</f>
        <v>1.2778699247512338E-2</v>
      </c>
      <c r="BW27">
        <f>IFERROR((AA27+BG27+AQ27)*_xlfn.XLOOKUP(Tool_Italy!BW$4,Monetization_Factors!$A:$A,Monetization_Factors!$D:$D),"")</f>
        <v>5.9926363754348484E-6</v>
      </c>
      <c r="BX27" s="38" cm="1">
        <f t="array" ref="BX27">IFERROR(_xlfn.IFS(I27&lt;&gt;0,I27*E27,I27="",J27*E27),"")</f>
        <v>0.82085795280000029</v>
      </c>
      <c r="BY27" s="38">
        <f t="shared" si="2"/>
        <v>0.24291592671961207</v>
      </c>
      <c r="BZ27" s="38">
        <f t="shared" si="36"/>
        <v>1.0637738795196123</v>
      </c>
      <c r="CA27" s="38">
        <f t="shared" si="3"/>
        <v>4.6714601292233089E-4</v>
      </c>
      <c r="CB27">
        <f t="shared" si="4"/>
        <v>0.83495503129422222</v>
      </c>
      <c r="CC27">
        <f t="shared" si="37"/>
        <v>1.6641285416599998E-8</v>
      </c>
      <c r="CD27">
        <f t="shared" si="38"/>
        <v>9.4517313765333344E-2</v>
      </c>
      <c r="CE27">
        <f t="shared" si="39"/>
        <v>2.9355500780204446E-3</v>
      </c>
      <c r="CF27">
        <f t="shared" si="40"/>
        <v>8.9665255211907554E-8</v>
      </c>
      <c r="CG27">
        <f t="shared" si="41"/>
        <v>1.1454275644540443E-8</v>
      </c>
      <c r="CH27">
        <f t="shared" si="42"/>
        <v>1.1313853358773334E-9</v>
      </c>
      <c r="CI27">
        <f t="shared" si="43"/>
        <v>1.2283766804342223E-2</v>
      </c>
      <c r="CJ27">
        <f t="shared" si="44"/>
        <v>2.1339237566353779E-4</v>
      </c>
      <c r="CK27">
        <f t="shared" si="45"/>
        <v>5.0988404150666671E-3</v>
      </c>
      <c r="CL27">
        <f t="shared" si="46"/>
        <v>5.2949182641044437E-2</v>
      </c>
      <c r="CM27">
        <f t="shared" si="47"/>
        <v>27.430532200309337</v>
      </c>
      <c r="CN27">
        <f t="shared" si="48"/>
        <v>64.642182854311102</v>
      </c>
      <c r="CO27">
        <f t="shared" si="49"/>
        <v>0.32997008669155559</v>
      </c>
      <c r="CP27">
        <f t="shared" si="50"/>
        <v>7.738661584391112</v>
      </c>
      <c r="CQ27">
        <f t="shared" si="51"/>
        <v>2.8684982707240891E-6</v>
      </c>
      <c r="CR27">
        <f t="shared" si="20"/>
        <v>1.6056827524888889E-3</v>
      </c>
      <c r="CS27">
        <f t="shared" si="52"/>
        <v>3.2002471954999996E-11</v>
      </c>
      <c r="CT27">
        <f t="shared" si="53"/>
        <v>1.8176406493333334E-4</v>
      </c>
      <c r="CU27">
        <f t="shared" si="54"/>
        <v>5.6452886115777784E-6</v>
      </c>
      <c r="CV27">
        <f t="shared" si="55"/>
        <v>1.7243318309982222E-10</v>
      </c>
      <c r="CW27">
        <f t="shared" si="56"/>
        <v>2.2027453162577774E-11</v>
      </c>
      <c r="CX27">
        <f t="shared" si="57"/>
        <v>2.1757410305333334E-12</v>
      </c>
      <c r="CY27">
        <f t="shared" si="58"/>
        <v>2.3622628469888891E-5</v>
      </c>
      <c r="CZ27">
        <f t="shared" si="59"/>
        <v>4.1036995319911111E-7</v>
      </c>
      <c r="DA27">
        <f t="shared" si="60"/>
        <v>9.8054623366666676E-6</v>
      </c>
      <c r="DB27">
        <f t="shared" si="61"/>
        <v>1.0182535123277776E-4</v>
      </c>
      <c r="DC27">
        <f t="shared" si="62"/>
        <v>5.275102346213334E-2</v>
      </c>
      <c r="DD27">
        <f t="shared" si="63"/>
        <v>0.12431189010444443</v>
      </c>
      <c r="DE27">
        <f t="shared" si="64"/>
        <v>6.3455785902222228E-4</v>
      </c>
      <c r="DF27">
        <f t="shared" si="65"/>
        <v>1.4882041508444447E-2</v>
      </c>
      <c r="DG27">
        <f t="shared" si="66"/>
        <v>5.5163428283155559E-9</v>
      </c>
      <c r="DH27" s="5">
        <f>IFERROR(((((L27+AB27)*(1/$H27))+AR27)/$F$2)/($B$2*('CAR.CAP_per person'!B$2)/(_xlfn.XLOOKUP($E$2,EU_countries_GDP!$A$2:$A$29,EU_countries_GDP!$E$2:$E$29))),"")</f>
        <v>0.1417361785160314</v>
      </c>
      <c r="DI27" s="5">
        <f>IFERROR(((((M27+AC27)*(1/$H27))+AS27)/$F$2)/($B$2*('CAR.CAP_per person'!C$2)/(_xlfn.XLOOKUP($E$2,EU_countries_GDP!$A$2:$A$29,EU_countries_GDP!$E$2:$E$29))),"")</f>
        <v>3.6143197300302177E-5</v>
      </c>
      <c r="DJ27" s="5">
        <f>IFERROR(((((N27+AD27)*(1/$H27))+AT27)/$F$2)/($B$2*('CAR.CAP_per person'!D$2)/(_xlfn.XLOOKUP($E$2,EU_countries_GDP!$A$2:$A$29,EU_countries_GDP!$E$2:$E$29))),"")</f>
        <v>2.110934418330938E-4</v>
      </c>
      <c r="DK27" s="5">
        <f>IFERROR(((((O27+AE27)*(1/$H27))+AU27)/$F$2)/($B$2*('CAR.CAP_per person'!E$2)/(_xlfn.XLOOKUP($E$2,EU_countries_GDP!$A$2:$A$29,EU_countries_GDP!$E$2:$E$29))),"")</f>
        <v>8.4090478834879905E-3</v>
      </c>
      <c r="DL27" s="5">
        <f>IFERROR(((((P27+AF27)*(1/$H27))+AV27)/$F$2)/($B$2*('CAR.CAP_per person'!F$2)/(_xlfn.XLOOKUP($E$2,EU_countries_GDP!$A$2:$A$29,EU_countries_GDP!$E$2:$E$29))),"")</f>
        <v>0.19706190843644292</v>
      </c>
      <c r="DM27" s="5">
        <f>IFERROR(((((Q27+AG27)*(1/$H27))+AW27)/$F$2)/($B$2*('CAR.CAP_per person'!G$2)/(_xlfn.XLOOKUP($E$2,EU_countries_GDP!$A$2:$A$29,EU_countries_GDP!$E$2:$E$29))),"")</f>
        <v>1.3925793882744326E-2</v>
      </c>
      <c r="DN27" s="5">
        <f>IFERROR(((((R27+AH27)*(1/$H27))+AX27)/$F$2)/($B$2*('CAR.CAP_per person'!H$2)/(_xlfn.XLOOKUP($E$2,EU_countries_GDP!$A$2:$A$29,EU_countries_GDP!$E$2:$E$29))),"")</f>
        <v>3.0271387961002222E-4</v>
      </c>
      <c r="DO27" s="5">
        <f>IFERROR(((((S27+AI27)*(1/$H27))+AY27)/$F$2)/($B$2*('CAR.CAP_per person'!I$2)/(_xlfn.XLOOKUP($E$2,EU_countries_GDP!$A$2:$A$29,EU_countries_GDP!$E$2:$E$29))),"")</f>
        <v>1.3694915600501597E-2</v>
      </c>
      <c r="DP27" s="5">
        <f>IFERROR(((((T27+AJ27)*(1/$H27))+AZ27)/$F$2)/($B$2*('CAR.CAP_per person'!J$2)/(_xlfn.XLOOKUP($E$2,EU_countries_GDP!$A$2:$A$29,EU_countries_GDP!$E$2:$E$29))),"")</f>
        <v>4.3140151864229627E-2</v>
      </c>
      <c r="DQ27" s="5">
        <f>IFERROR(((((U27+AK27)*(1/$H27))+BA27)/$F$2)/($B$2*('CAR.CAP_per person'!K$2)/(_xlfn.XLOOKUP($E$2,EU_countries_GDP!$A$2:$A$29,EU_countries_GDP!$E$2:$E$29))),"")</f>
        <v>2.9836096331810631E-2</v>
      </c>
      <c r="DR27" s="5">
        <f>IFERROR(((((V27+AL27)*(1/$H27))+BB27)/$F$2)/($B$2*('CAR.CAP_per person'!L$2)/(_xlfn.XLOOKUP($E$2,EU_countries_GDP!$A$2:$A$29,EU_countries_GDP!$E$2:$E$29))),"")</f>
        <v>9.6374819704681779E-3</v>
      </c>
      <c r="DS27" s="5">
        <f>IFERROR(((((W27+AM27)*(1/$H27))+BC27)/$F$2)/($B$2*('CAR.CAP_per person'!M$2)/(_xlfn.XLOOKUP($E$2,EU_countries_GDP!$A$2:$A$29,EU_countries_GDP!$E$2:$E$29))),"")</f>
        <v>0.22433821280829924</v>
      </c>
      <c r="DT27" s="5">
        <f>IFERROR(((((X27+AN27)*(1/$H27))+BD27)/$F$2)/($B$2*('CAR.CAP_per person'!N$2)/(_xlfn.XLOOKUP($E$2,EU_countries_GDP!$A$2:$A$29,EU_countries_GDP!$E$2:$E$29))),"")</f>
        <v>5.9803900443923448</v>
      </c>
      <c r="DU27" s="5">
        <f>IFERROR(((((Y27+AO27)*(1/$H27))+BE27)/$F$2)/($B$2*('CAR.CAP_per person'!O$2)/(_xlfn.XLOOKUP($E$2,EU_countries_GDP!$A$2:$A$29,EU_countries_GDP!$E$2:$E$29))),"")</f>
        <v>2.1192916550329308E-3</v>
      </c>
      <c r="DV27" s="5">
        <f>IFERROR(((((Z27+AP27)*(1/$H27))+BF27)/$F$2)/($B$2*('CAR.CAP_per person'!P$2)/(_xlfn.XLOOKUP($E$2,EU_countries_GDP!$A$2:$A$29,EU_countries_GDP!$E$2:$E$29))),"")</f>
        <v>4.020364257668764E-2</v>
      </c>
      <c r="DW27" s="5">
        <f>IFERROR(((((AA27+AQ27)*(1/$H27))+BG27)/$F$2)/($B$2*('CAR.CAP_per person'!Q$2)/(_xlfn.XLOOKUP($E$2,EU_countries_GDP!$A$2:$A$29,EU_countries_GDP!$E$2:$E$29))),"")</f>
        <v>1.5217548247261879E-2</v>
      </c>
    </row>
    <row r="28" spans="1:127">
      <c r="A28" t="s">
        <v>244</v>
      </c>
      <c r="B28" t="str">
        <f>_xlfn.XLOOKUP(D28,Table5[Ingredient],Table5[Category],"",FALSE)</f>
        <v>Meat (excluding beef)</v>
      </c>
      <c r="C28" s="33" t="s">
        <v>177</v>
      </c>
      <c r="D28" s="33" t="s">
        <v>215</v>
      </c>
      <c r="E28" s="33">
        <v>0.48360000000000003</v>
      </c>
      <c r="F28" s="33" t="s">
        <v>179</v>
      </c>
      <c r="G28" s="33" t="s">
        <v>180</v>
      </c>
      <c r="H28" s="91">
        <f>Dataset_IT!L25</f>
        <v>9.1590909090909112E-2</v>
      </c>
      <c r="I28" s="33"/>
      <c r="J28" s="37">
        <f>IFERROR(INDEX('AveragePrices&amp;Codes'!G:AG, MATCH($D28, 'AveragePrices&amp;Codes'!$A:$A, 0), MATCH(Tool_Italy!$E$2, 'AveragePrices&amp;Codes'!$G$1:$AG$1, 0)),"")</f>
        <v>2.2904555555555555</v>
      </c>
      <c r="K28" s="37">
        <f>IFERROR(E28/(_xlfn.XLOOKUP(A28,Dataset_IT!$Q$2:$Q$9,Dataset_IT!$R$2:$R$9)),"")</f>
        <v>7.111764705882353E-3</v>
      </c>
      <c r="L28">
        <f>IFERROR(IF($F28="Raw",_xlfn.XLOOKUP(_xlfn.XLOOKUP(Tool_Italy!$D28,'AveragePrices&amp;Codes'!$A:$A,'AveragePrices&amp;Codes'!$B:$B),AGRIBALYSE_Raw!$B:$B,AGRIBALYSE_Raw!O:O)*$E28,_xlfn.XLOOKUP(_xlfn.XLOOKUP(Tool_Italy!$D28,'AveragePrices&amp;Codes'!$A:$A,'AveragePrices&amp;Codes'!$B:$B),AGRIBALYSE_Cooked!$C:$C,AGRIBALYSE_Cooked!P:P)*$E28),"")</f>
        <v>4.6843507776000006</v>
      </c>
      <c r="M28">
        <f>IFERROR(IF($F28="Raw",_xlfn.XLOOKUP(_xlfn.XLOOKUP(Tool_Italy!$D28,'AveragePrices&amp;Codes'!$A:$A,'AveragePrices&amp;Codes'!$B:$B),AGRIBALYSE_Raw!$B:$B,AGRIBALYSE_Raw!P:P)*$E28,_xlfn.XLOOKUP(_xlfn.XLOOKUP(Tool_Italy!$D28,'AveragePrices&amp;Codes'!$A:$A,'AveragePrices&amp;Codes'!$B:$B),AGRIBALYSE_Cooked!$C:$C,AGRIBALYSE_Cooked!Q:Q)*$E28),"")</f>
        <v>7.2941153108571429E-8</v>
      </c>
      <c r="N28">
        <f>IFERROR(IF($F28="Raw",_xlfn.XLOOKUP(_xlfn.XLOOKUP(Tool_Italy!$D28,'AveragePrices&amp;Codes'!$A:$A,'AveragePrices&amp;Codes'!$B:$B),AGRIBALYSE_Raw!$B:$B,AGRIBALYSE_Raw!Q:Q)*$E28,_xlfn.XLOOKUP(_xlfn.XLOOKUP(Tool_Italy!$D28,'AveragePrices&amp;Codes'!$A:$A,'AveragePrices&amp;Codes'!$B:$B),AGRIBALYSE_Cooked!$C:$C,AGRIBALYSE_Cooked!R:R)*$E28),"")</f>
        <v>0.93200131217142868</v>
      </c>
      <c r="O28">
        <f>IFERROR(IF($F28="Raw",_xlfn.XLOOKUP(_xlfn.XLOOKUP(Tool_Italy!$D28,'AveragePrices&amp;Codes'!$A:$A,'AveragePrices&amp;Codes'!$B:$B),AGRIBALYSE_Raw!$B:$B,AGRIBALYSE_Raw!R:R)*$E28,_xlfn.XLOOKUP(_xlfn.XLOOKUP(Tool_Italy!$D28,'AveragePrices&amp;Codes'!$A:$A,'AveragePrices&amp;Codes'!$B:$B),AGRIBALYSE_Cooked!$C:$C,AGRIBALYSE_Cooked!S:S)*$E28),"")</f>
        <v>1.1113682067428573E-2</v>
      </c>
      <c r="P28">
        <f>IFERROR(IF($F28="Raw",_xlfn.XLOOKUP(_xlfn.XLOOKUP(Tool_Italy!$D28,'AveragePrices&amp;Codes'!$A:$A,'AveragePrices&amp;Codes'!$B:$B),AGRIBALYSE_Raw!$B:$B,AGRIBALYSE_Raw!S:S)*$E28,_xlfn.XLOOKUP(_xlfn.XLOOKUP(Tool_Italy!$D28,'AveragePrices&amp;Codes'!$A:$A,'AveragePrices&amp;Codes'!$B:$B),AGRIBALYSE_Cooked!$C:$C,AGRIBALYSE_Cooked!T:T)*$E28),"")</f>
        <v>5.0868520248000002E-7</v>
      </c>
      <c r="Q28">
        <f>IFERROR(IF($F28="Raw",_xlfn.XLOOKUP(_xlfn.XLOOKUP(Tool_Italy!$D28,'AveragePrices&amp;Codes'!$A:$A,'AveragePrices&amp;Codes'!$B:$B),AGRIBALYSE_Raw!$B:$B,AGRIBALYSE_Raw!T:T)*$E28,_xlfn.XLOOKUP(_xlfn.XLOOKUP(Tool_Italy!$D28,'AveragePrices&amp;Codes'!$A:$A,'AveragePrices&amp;Codes'!$B:$B),AGRIBALYSE_Cooked!$C:$C,AGRIBALYSE_Cooked!U:U)*$E28),"")</f>
        <v>5.132873956971429E-8</v>
      </c>
      <c r="R28">
        <f>IFERROR(IF($F28="Raw",_xlfn.XLOOKUP(_xlfn.XLOOKUP(Tool_Italy!$D28,'AveragePrices&amp;Codes'!$A:$A,'AveragePrices&amp;Codes'!$B:$B),AGRIBALYSE_Raw!$B:$B,AGRIBALYSE_Raw!U:U)*$E28,_xlfn.XLOOKUP(_xlfn.XLOOKUP(Tool_Italy!$D28,'AveragePrices&amp;Codes'!$A:$A,'AveragePrices&amp;Codes'!$B:$B),AGRIBALYSE_Cooked!$C:$C,AGRIBALYSE_Cooked!V:V)*$E28),"")</f>
        <v>3.3450256208571435E-9</v>
      </c>
      <c r="S28">
        <f>IFERROR(IF($F28="Raw",_xlfn.XLOOKUP(_xlfn.XLOOKUP(Tool_Italy!$D28,'AveragePrices&amp;Codes'!$A:$A,'AveragePrices&amp;Codes'!$B:$B),AGRIBALYSE_Raw!$B:$B,AGRIBALYSE_Raw!V:V)*$E28,_xlfn.XLOOKUP(_xlfn.XLOOKUP(Tool_Italy!$D28,'AveragePrices&amp;Codes'!$A:$A,'AveragePrices&amp;Codes'!$B:$B),AGRIBALYSE_Cooked!$C:$C,AGRIBALYSE_Cooked!W:W)*$E28),"")</f>
        <v>6.9171829628571435E-2</v>
      </c>
      <c r="T28">
        <f>IFERROR(IF($F28="Raw",_xlfn.XLOOKUP(_xlfn.XLOOKUP(Tool_Italy!$D28,'AveragePrices&amp;Codes'!$A:$A,'AveragePrices&amp;Codes'!$B:$B),AGRIBALYSE_Raw!$B:$B,AGRIBALYSE_Raw!W:W)*$E28,_xlfn.XLOOKUP(_xlfn.XLOOKUP(Tool_Italy!$D28,'AveragePrices&amp;Codes'!$A:$A,'AveragePrices&amp;Codes'!$B:$B),AGRIBALYSE_Cooked!$C:$C,AGRIBALYSE_Cooked!X:X)*$E28),"")</f>
        <v>6.2711150557714294E-4</v>
      </c>
      <c r="U28">
        <f>IFERROR(IF($F28="Raw",_xlfn.XLOOKUP(_xlfn.XLOOKUP(Tool_Italy!$D28,'AveragePrices&amp;Codes'!$A:$A,'AveragePrices&amp;Codes'!$B:$B),AGRIBALYSE_Raw!$B:$B,AGRIBALYSE_Raw!X:X)*$E28,_xlfn.XLOOKUP(_xlfn.XLOOKUP(Tool_Italy!$D28,'AveragePrices&amp;Codes'!$A:$A,'AveragePrices&amp;Codes'!$B:$B),AGRIBALYSE_Cooked!$C:$C,AGRIBALYSE_Cooked!Y:Y)*$E28),"")</f>
        <v>1.9933685950285714E-2</v>
      </c>
      <c r="V28">
        <f>IFERROR(IF($F28="Raw",_xlfn.XLOOKUP(_xlfn.XLOOKUP(Tool_Italy!$D28,'AveragePrices&amp;Codes'!$A:$A,'AveragePrices&amp;Codes'!$B:$B),AGRIBALYSE_Raw!$B:$B,AGRIBALYSE_Raw!Y:Y)*$E28,_xlfn.XLOOKUP(_xlfn.XLOOKUP(Tool_Italy!$D28,'AveragePrices&amp;Codes'!$A:$A,'AveragePrices&amp;Codes'!$B:$B),AGRIBALYSE_Cooked!$C:$C,AGRIBALYSE_Cooked!Z:Z)*$E28),"")</f>
        <v>0.29637061918285718</v>
      </c>
      <c r="W28">
        <f>IFERROR(IF($F28="Raw",_xlfn.XLOOKUP(_xlfn.XLOOKUP(Tool_Italy!$D28,'AveragePrices&amp;Codes'!$A:$A,'AveragePrices&amp;Codes'!$B:$B),AGRIBALYSE_Raw!$B:$B,AGRIBALYSE_Raw!Z:Z)*$E28,_xlfn.XLOOKUP(_xlfn.XLOOKUP(Tool_Italy!$D28,'AveragePrices&amp;Codes'!$A:$A,'AveragePrices&amp;Codes'!$B:$B),AGRIBALYSE_Cooked!$C:$C,AGRIBALYSE_Cooked!AA:AA)*$E28),"")</f>
        <v>130.62957258000003</v>
      </c>
      <c r="X28">
        <f>IFERROR(IF($F28="Raw",_xlfn.XLOOKUP(_xlfn.XLOOKUP(Tool_Italy!$D28,'AveragePrices&amp;Codes'!$A:$A,'AveragePrices&amp;Codes'!$B:$B),AGRIBALYSE_Raw!$B:$B,AGRIBALYSE_Raw!AA:AA)*$E28,_xlfn.XLOOKUP(_xlfn.XLOOKUP(Tool_Italy!$D28,'AveragePrices&amp;Codes'!$A:$A,'AveragePrices&amp;Codes'!$B:$B),AGRIBALYSE_Cooked!$C:$C,AGRIBALYSE_Cooked!AB:AB)*$E28),"")</f>
        <v>241.66726561714287</v>
      </c>
      <c r="Y28">
        <f>IFERROR(IF($F28="Raw",_xlfn.XLOOKUP(_xlfn.XLOOKUP(Tool_Italy!$D28,'AveragePrices&amp;Codes'!$A:$A,'AveragePrices&amp;Codes'!$B:$B),AGRIBALYSE_Raw!$B:$B,AGRIBALYSE_Raw!AB:AB)*$E28,_xlfn.XLOOKUP(_xlfn.XLOOKUP(Tool_Italy!$D28,'AveragePrices&amp;Codes'!$A:$A,'AveragePrices&amp;Codes'!$B:$B),AGRIBALYSE_Cooked!$C:$C,AGRIBALYSE_Cooked!AC:AC)*$E28),"")</f>
        <v>1.5184286965714286</v>
      </c>
      <c r="Z28">
        <f>IFERROR(IF($F28="Raw",_xlfn.XLOOKUP(_xlfn.XLOOKUP(Tool_Italy!$D28,'AveragePrices&amp;Codes'!$A:$A,'AveragePrices&amp;Codes'!$B:$B),AGRIBALYSE_Raw!$B:$B,AGRIBALYSE_Raw!AC:AC)*$E28,_xlfn.XLOOKUP(_xlfn.XLOOKUP(Tool_Italy!$D28,'AveragePrices&amp;Codes'!$A:$A,'AveragePrices&amp;Codes'!$B:$B),AGRIBALYSE_Cooked!$C:$C,AGRIBALYSE_Cooked!AD:AD)*$E28),"")</f>
        <v>40.800959628000001</v>
      </c>
      <c r="AA28">
        <f>IFERROR(IF($F28="Raw",_xlfn.XLOOKUP(_xlfn.XLOOKUP(Tool_Italy!$D28,'AveragePrices&amp;Codes'!$A:$A,'AveragePrices&amp;Codes'!$B:$B),AGRIBALYSE_Raw!$B:$B,AGRIBALYSE_Raw!AD:AD)*$E28,_xlfn.XLOOKUP(_xlfn.XLOOKUP(Tool_Italy!$D28,'AveragePrices&amp;Codes'!$A:$A,'AveragePrices&amp;Codes'!$B:$B),AGRIBALYSE_Cooked!$C:$C,AGRIBALYSE_Cooked!AE:AE)*$E28),"")</f>
        <v>1.833040548857143E-5</v>
      </c>
      <c r="AB28" cm="1">
        <f t="array" ref="AB28">IFERROR(_xlfn.XLOOKUP(Tool_Italy!$F28&amp;$E$2,'Cooking methods'!$A:$A&amp;'Cooking methods'!$B:$B,'Cooking methods'!C:C)*$E28,"")</f>
        <v>0.11142665320800001</v>
      </c>
      <c r="AC28" cm="1">
        <f t="array" ref="AC28">IFERROR(_xlfn.XLOOKUP(Tool_Italy!$F28&amp;$E$2,'Cooking methods'!$A:$A&amp;'Cooking methods'!$B:$B,'Cooking methods'!D:D)*$E28,"")</f>
        <v>3.7215763221000003E-9</v>
      </c>
      <c r="AD28" cm="1">
        <f t="array" ref="AD28">IFERROR(_xlfn.XLOOKUP(Tool_Italy!$F28&amp;$E$2,'Cooking methods'!$A:$A&amp;'Cooking methods'!$B:$B,'Cooking methods'!E:E)*$E28,"")</f>
        <v>5.7734489279999994E-3</v>
      </c>
      <c r="AE28" cm="1">
        <f t="array" ref="AE28">IFERROR(_xlfn.XLOOKUP(Tool_Italy!$F28&amp;$E$2,'Cooking methods'!$A:$A&amp;'Cooking methods'!$B:$B,'Cooking methods'!F:F)*$E28,"")</f>
        <v>2.3262948836400002E-4</v>
      </c>
      <c r="AF28" cm="1">
        <f t="array" ref="AF28">IFERROR(_xlfn.XLOOKUP(Tool_Italy!$F28&amp;$E$2,'Cooking methods'!$A:$A&amp;'Cooking methods'!$B:$B,'Cooking methods'!G:G)*$E28,"")</f>
        <v>1.0716380045280001E-9</v>
      </c>
      <c r="AG28" cm="1">
        <f t="array" ref="AG28">IFERROR(_xlfn.XLOOKUP(Tool_Italy!$F28&amp;$E$2,'Cooking methods'!$A:$A&amp;'Cooking methods'!$B:$B,'Cooking methods'!H:H)*$E28,"")</f>
        <v>4.11358400544E-10</v>
      </c>
      <c r="AH28" cm="1">
        <f t="array" ref="AH28">IFERROR(_xlfn.XLOOKUP(Tool_Italy!$F28&amp;$E$2,'Cooking methods'!$A:$A&amp;'Cooking methods'!$B:$B,'Cooking methods'!I:I)*$E28,"")</f>
        <v>2.3955757581600003E-10</v>
      </c>
      <c r="AI28" cm="1">
        <f t="array" ref="AI28">IFERROR(_xlfn.XLOOKUP(Tool_Italy!$F28&amp;$E$2,'Cooking methods'!$A:$A&amp;'Cooking methods'!$B:$B,'Cooking methods'!J:J)*$E28,"")</f>
        <v>1.9174379718000001E-4</v>
      </c>
      <c r="AJ28" cm="1">
        <f t="array" ref="AJ28">IFERROR(_xlfn.XLOOKUP(Tool_Italy!$F28&amp;$E$2,'Cooking methods'!$A:$A&amp;'Cooking methods'!$B:$B,'Cooking methods'!K:K)*$E28,"")</f>
        <v>1.0258511240640001E-5</v>
      </c>
      <c r="AK28" cm="1">
        <f t="array" ref="AK28">IFERROR(_xlfn.XLOOKUP(Tool_Italy!$F28&amp;$E$2,'Cooking methods'!$A:$A&amp;'Cooking methods'!$B:$B,'Cooking methods'!L:L)*$E28,"")</f>
        <v>5.4948711480000013E-5</v>
      </c>
      <c r="AL28" cm="1">
        <f t="array" ref="AL28">IFERROR(_xlfn.XLOOKUP(Tool_Italy!$F28&amp;$E$2,'Cooking methods'!$A:$A&amp;'Cooking methods'!$B:$B,'Cooking methods'!M:M)*$E28,"")</f>
        <v>4.3331297489999996E-4</v>
      </c>
      <c r="AM28" cm="1">
        <f t="array" ref="AM28">IFERROR(_xlfn.XLOOKUP(Tool_Italy!$F28&amp;$E$2,'Cooking methods'!$A:$A&amp;'Cooking methods'!$B:$B,'Cooking methods'!N:N)*$E28,"")</f>
        <v>0.24023760446400003</v>
      </c>
      <c r="AN28" cm="1">
        <f t="array" ref="AN28">IFERROR(_xlfn.XLOOKUP(Tool_Italy!$F28&amp;$E$2,'Cooking methods'!$A:$A&amp;'Cooking methods'!$B:$B,'Cooking methods'!O:O)*$E28,"")</f>
        <v>0.13918636679999999</v>
      </c>
      <c r="AO28" cm="1">
        <f t="array" ref="AO28">IFERROR(_xlfn.XLOOKUP(Tool_Italy!$F28&amp;$E$2,'Cooking methods'!$A:$A&amp;'Cooking methods'!$B:$B,'Cooking methods'!P:P)*$E28,"")</f>
        <v>2.5254191664E-2</v>
      </c>
      <c r="AP28" cm="1">
        <f t="array" ref="AP28">IFERROR(_xlfn.XLOOKUP(Tool_Italy!$F28&amp;$E$2,'Cooking methods'!$A:$A&amp;'Cooking methods'!$B:$B,'Cooking methods'!Q:Q)*$E28,"")</f>
        <v>1.7675953339200001</v>
      </c>
      <c r="AQ28" cm="1">
        <f t="array" ref="AQ28">IFERROR(_xlfn.XLOOKUP(Tool_Italy!$F28&amp;$E$2,'Cooking methods'!$A:$A&amp;'Cooking methods'!$B:$B,'Cooking methods'!R:R)*$E28,"")</f>
        <v>1.5050391155280002E-7</v>
      </c>
      <c r="AR28" cm="1">
        <f t="array" ref="AR28">IFERROR(_xlfn.XLOOKUP(Tool_Italy!$G28&amp;$E$2,'Waste management'!$A:$A&amp;'Waste management'!$B:$B,'Waste management'!C:C)*$E28,"")</f>
        <v>2.7811836E-2</v>
      </c>
      <c r="AS28" cm="1">
        <f t="array" ref="AS28">IFERROR(_xlfn.XLOOKUP(Tool_Italy!$G28&amp;$E$2,'Waste management'!$A:$A&amp;'Waste management'!$B:$B,'Waste management'!D:D)*$E28,"")</f>
        <v>1.9983464280000003E-10</v>
      </c>
      <c r="AT28" cm="1">
        <f t="array" ref="AT28">IFERROR(_xlfn.XLOOKUP(Tool_Italy!$G28&amp;$E$2,'Waste management'!$A:$A&amp;'Waste management'!$B:$B,'Waste management'!E:E)*$E28,"")</f>
        <v>4.2556800000000003E-4</v>
      </c>
      <c r="AU28" cm="1">
        <f t="array" ref="AU28">IFERROR(_xlfn.XLOOKUP(Tool_Italy!$G28&amp;$E$2,'Waste management'!$A:$A&amp;'Waste management'!$B:$B,'Waste management'!F:F)*$E28,"")</f>
        <v>6.2867999999999995E-5</v>
      </c>
      <c r="AV28" cm="1">
        <f t="array" ref="AV28">IFERROR(_xlfn.XLOOKUP(Tool_Italy!$G28&amp;$E$2,'Waste management'!$A:$A&amp;'Waste management'!$B:$B,'Waste management'!G:G)*$E28,"")</f>
        <v>5.6197221600000006E-9</v>
      </c>
      <c r="AW28" cm="1">
        <f t="array" ref="AW28">IFERROR(_xlfn.XLOOKUP(Tool_Italy!$G28&amp;$E$2,'Waste management'!$A:$A&amp;'Waste management'!$B:$B,'Waste management'!H:H)*$E28,"")</f>
        <v>1.836282396E-10</v>
      </c>
      <c r="AX28" cm="1">
        <f t="array" ref="AX28">IFERROR(_xlfn.XLOOKUP(Tool_Italy!$G28&amp;$E$2,'Waste management'!$A:$A&amp;'Waste management'!$B:$B,'Waste management'!I:I)*$E28,"")</f>
        <v>1.3121567160000001E-10</v>
      </c>
      <c r="AY28" cm="1">
        <f t="array" ref="AY28">IFERROR(_xlfn.XLOOKUP(Tool_Italy!$G28&amp;$E$2,'Waste management'!$A:$A&amp;'Waste management'!$B:$B,'Waste management'!J:J)*$E28,"")</f>
        <v>1.0687560000000001E-3</v>
      </c>
      <c r="AZ28" cm="1">
        <f t="array" ref="AZ28">IFERROR(_xlfn.XLOOKUP(Tool_Italy!$G28&amp;$E$2,'Waste management'!$A:$A&amp;'Waste management'!$B:$B,'Waste management'!K:K)*$E28,"")</f>
        <v>1.7175682680000002E-6</v>
      </c>
      <c r="BA28" cm="1">
        <f t="array" ref="BA28">IFERROR(_xlfn.XLOOKUP(Tool_Italy!$G28&amp;$E$2,'Waste management'!$A:$A&amp;'Waste management'!$B:$B,'Waste management'!L:L)*$E28,"")</f>
        <v>4.708532712E-5</v>
      </c>
      <c r="BB28" cm="1">
        <f t="array" ref="BB28">IFERROR(_xlfn.XLOOKUP(Tool_Italy!$G28&amp;$E$2,'Waste management'!$A:$A&amp;'Waste management'!$B:$B,'Waste management'!M:M)*$E28,"")</f>
        <v>4.7151000000000007E-3</v>
      </c>
      <c r="BC28" cm="1">
        <f t="array" ref="BC28">IFERROR(_xlfn.XLOOKUP(Tool_Italy!$G28&amp;$E$2,'Waste management'!$A:$A&amp;'Waste management'!$B:$B,'Waste management'!N:N)*$E28,"")</f>
        <v>4.0501886880000004</v>
      </c>
      <c r="BD28" cm="1">
        <f t="array" ref="BD28">IFERROR(_xlfn.XLOOKUP(Tool_Italy!$G28&amp;$E$2,'Waste management'!$A:$A&amp;'Waste management'!$B:$B,'Waste management'!O:O)*$E28,"")</f>
        <v>0.26335888800000001</v>
      </c>
      <c r="BE28" cm="1">
        <f t="array" ref="BE28">IFERROR(_xlfn.XLOOKUP(Tool_Italy!$G28&amp;$E$2,'Waste management'!$A:$A&amp;'Waste management'!$B:$B,'Waste management'!P:P)*$E28,"")</f>
        <v>5.5323840000000004E-3</v>
      </c>
      <c r="BF28" cm="1">
        <f t="array" ref="BF28">IFERROR(_xlfn.XLOOKUP(Tool_Italy!$G28&amp;$E$2,'Waste management'!$A:$A&amp;'Waste management'!$B:$B,'Waste management'!Q:Q)*$E28,"")</f>
        <v>0.17415403200000001</v>
      </c>
      <c r="BG28" cm="1">
        <f t="array" ref="BG28">IFERROR(_xlfn.XLOOKUP(Tool_Italy!$G28&amp;$E$2,'Waste management'!$A:$A&amp;'Waste management'!$B:$B,'Waste management'!R:R)*$E28,"")</f>
        <v>5.4078569999999999E-8</v>
      </c>
      <c r="BH28">
        <f>IFERROR((L28+AR28+AB28)*_xlfn.XLOOKUP(Tool_Italy!BH$4,Monetization_Factors!$A:$A,Monetization_Factors!$D:$D),"")</f>
        <v>0.62755316176427633</v>
      </c>
      <c r="BI28">
        <f>IFERROR((M28+AS28+AC28)*_xlfn.XLOOKUP(Tool_Italy!BI$4,Monetization_Factors!$A:$A,Monetization_Factors!$D:$D),"")</f>
        <v>3.0768881484188547E-6</v>
      </c>
      <c r="BJ28">
        <f>IFERROR((N28+AT28+AD28)*_xlfn.XLOOKUP(Tool_Italy!BJ$4,Monetization_Factors!$A:$A,Monetization_Factors!$D:$D),"")</f>
        <v>1.4318656618068392E-3</v>
      </c>
      <c r="BK28">
        <f>IFERROR((O28+AU28+AE28)*_xlfn.XLOOKUP(Tool_Italy!BK$4,Monetization_Factors!$A:$A,Monetization_Factors!$D:$D),"")</f>
        <v>1.7269773749620135E-2</v>
      </c>
      <c r="BL28">
        <f>IFERROR((P28+AV28+AF28)*_xlfn.XLOOKUP(Tool_Italy!BL$4,Monetization_Factors!$A:$A,Monetization_Factors!$D:$D),"")</f>
        <v>0.51448701541099306</v>
      </c>
      <c r="BM28">
        <f>IFERROR((Q28+AW28+AG28)*_xlfn.XLOOKUP(Tool_Italy!BM$4,Monetization_Factors!$A:$A,Monetization_Factors!$D:$D),"")</f>
        <v>1.078253314616196E-2</v>
      </c>
      <c r="BN28">
        <f>IFERROR((R28+AX28+AH28)*_xlfn.XLOOKUP(Tool_Italy!BN$4,Monetization_Factors!$A:$A,Monetization_Factors!$D:$D),"")</f>
        <v>4.2718360072608189E-3</v>
      </c>
      <c r="BO28">
        <f>IFERROR((S28+AY28+AI28)*_xlfn.XLOOKUP(Tool_Italy!BO$4,Monetization_Factors!$A:$A,Monetization_Factors!$D:$D),"")</f>
        <v>3.0838053609380706E-2</v>
      </c>
      <c r="BP28">
        <f>IFERROR((T28+AZ28+AJ28)*_xlfn.XLOOKUP(Tool_Italy!BP$4,Monetization_Factors!$A:$A,Monetization_Factors!$D:$D),"")</f>
        <v>1.5589847070338889E-3</v>
      </c>
      <c r="BQ28">
        <f>IFERROR((U28+BA28+AK28)*_xlfn.XLOOKUP(Tool_Italy!BQ$4,Monetization_Factors!$A:$A,Monetization_Factors!$D:$D),"")</f>
        <v>8.1959550667977332E-2</v>
      </c>
      <c r="BR28" t="str">
        <f>IFERROR((V28+BB28+AL28)*_xlfn.XLOOKUP(Tool_Italy!BR$4,Monetization_Factors!$A:$A,Monetization_Factors!$D:$D),"")</f>
        <v/>
      </c>
      <c r="BS28">
        <f>IFERROR((W28+BC28+AM28)*_xlfn.XLOOKUP(Tool_Italy!BS$4,Monetization_Factors!$A:$A,Monetization_Factors!$D:$D),"")</f>
        <v>6.56557539389057E-3</v>
      </c>
      <c r="BT28">
        <f>IFERROR((X28+BD28+AN28)*_xlfn.XLOOKUP(Tool_Italy!BT$4,Monetization_Factors!$A:$A,Monetization_Factors!$D:$D),"")</f>
        <v>5.3902324689430695E-2</v>
      </c>
      <c r="BU28">
        <f>IFERROR((Y28+BE28+AO28)*_xlfn.XLOOKUP(Tool_Italy!BU$4,Monetization_Factors!$A:$A,Monetization_Factors!$D:$D),"")</f>
        <v>9.8451501607083811E-3</v>
      </c>
      <c r="BV28">
        <f>IFERROR((Z28+BF28+AP28)*_xlfn.XLOOKUP(Tool_Italy!BV$4,Monetization_Factors!$A:$A,Monetization_Factors!$D:$D),"")</f>
        <v>7.0580192362839925E-2</v>
      </c>
      <c r="BW28">
        <f>IFERROR((AA28+BG28+AQ28)*_xlfn.XLOOKUP(Tool_Italy!BW$4,Monetization_Factors!$A:$A,Monetization_Factors!$D:$D),"")</f>
        <v>3.8721809338924842E-5</v>
      </c>
      <c r="BX28" s="38" cm="1">
        <f t="array" ref="BX28">IFERROR(_xlfn.IFS(I28&lt;&gt;0,I28*E28,I28="",J28*E28),"")</f>
        <v>1.1076643066666667</v>
      </c>
      <c r="BY28" s="38">
        <f t="shared" si="2"/>
        <v>1.3491282653608907</v>
      </c>
      <c r="BZ28" s="38">
        <f t="shared" si="36"/>
        <v>2.4567925720275574</v>
      </c>
      <c r="CA28" s="38">
        <f t="shared" si="3"/>
        <v>2.5944774333863281E-3</v>
      </c>
      <c r="CB28">
        <f t="shared" si="4"/>
        <v>4.8235892668080007</v>
      </c>
      <c r="CC28">
        <f t="shared" si="37"/>
        <v>7.6862564073471424E-8</v>
      </c>
      <c r="CD28">
        <f t="shared" si="38"/>
        <v>0.93820032909942874</v>
      </c>
      <c r="CE28">
        <f t="shared" si="39"/>
        <v>1.1409179555792574E-2</v>
      </c>
      <c r="CF28">
        <f t="shared" si="40"/>
        <v>5.1537656264452809E-7</v>
      </c>
      <c r="CG28">
        <f t="shared" si="41"/>
        <v>5.192372620985829E-8</v>
      </c>
      <c r="CH28">
        <f t="shared" si="42"/>
        <v>3.7157988682731435E-9</v>
      </c>
      <c r="CI28">
        <f t="shared" si="43"/>
        <v>7.0432329425751436E-2</v>
      </c>
      <c r="CJ28">
        <f t="shared" si="44"/>
        <v>6.3908758508578287E-4</v>
      </c>
      <c r="CK28">
        <f t="shared" si="45"/>
        <v>2.0035719988885713E-2</v>
      </c>
      <c r="CL28">
        <f t="shared" si="46"/>
        <v>0.30151903215775722</v>
      </c>
      <c r="CM28">
        <f t="shared" si="47"/>
        <v>134.91999887246402</v>
      </c>
      <c r="CN28">
        <f t="shared" si="48"/>
        <v>242.06981087194288</v>
      </c>
      <c r="CO28">
        <f t="shared" si="49"/>
        <v>1.5492152722354284</v>
      </c>
      <c r="CP28">
        <f t="shared" si="50"/>
        <v>42.742708993919997</v>
      </c>
      <c r="CQ28">
        <f t="shared" si="51"/>
        <v>1.8534987970124232E-5</v>
      </c>
      <c r="CR28">
        <f t="shared" si="20"/>
        <v>9.2761332054000015E-3</v>
      </c>
      <c r="CS28">
        <f t="shared" si="52"/>
        <v>1.4781262321821428E-10</v>
      </c>
      <c r="CT28">
        <f t="shared" si="53"/>
        <v>1.804231402114286E-3</v>
      </c>
      <c r="CU28">
        <f t="shared" si="54"/>
        <v>2.1940729914985719E-5</v>
      </c>
      <c r="CV28">
        <f t="shared" si="55"/>
        <v>9.9110877431640008E-10</v>
      </c>
      <c r="CW28">
        <f t="shared" si="56"/>
        <v>9.9853319634342872E-11</v>
      </c>
      <c r="CX28">
        <f t="shared" si="57"/>
        <v>7.1457670543714299E-12</v>
      </c>
      <c r="CY28">
        <f t="shared" si="58"/>
        <v>1.3544678735721429E-4</v>
      </c>
      <c r="CZ28">
        <f t="shared" si="59"/>
        <v>1.2290145867034287E-6</v>
      </c>
      <c r="DA28">
        <f t="shared" si="60"/>
        <v>3.853023074785714E-5</v>
      </c>
      <c r="DB28">
        <f t="shared" si="61"/>
        <v>5.7984429261107159E-4</v>
      </c>
      <c r="DC28">
        <f t="shared" si="62"/>
        <v>0.25946153629320001</v>
      </c>
      <c r="DD28">
        <f t="shared" si="63"/>
        <v>0.46551886706142859</v>
      </c>
      <c r="DE28">
        <f t="shared" si="64"/>
        <v>2.9792601389142855E-3</v>
      </c>
      <c r="DF28">
        <f t="shared" si="65"/>
        <v>8.2197517296E-2</v>
      </c>
      <c r="DG28">
        <f t="shared" si="66"/>
        <v>3.5644207634854292E-8</v>
      </c>
      <c r="DH28" s="5">
        <f>IFERROR(((((L28+AB28)*(1/$H28))+AR28)/$F$2)/($B$2*('CAR.CAP_per person'!B$2)/(_xlfn.XLOOKUP($E$2,EU_countries_GDP!$A$2:$A$29,EU_countries_GDP!$E$2:$E$29))),"")</f>
        <v>0.83129962631222265</v>
      </c>
      <c r="DI28" s="5">
        <f>IFERROR(((((M28+AC28)*(1/$H28))+AS28)/$F$2)/($B$2*('CAR.CAP_per person'!C$2)/(_xlfn.XLOOKUP($E$2,EU_countries_GDP!$A$2:$A$29,EU_countries_GDP!$E$2:$E$29))),"")</f>
        <v>1.6776351925385083E-4</v>
      </c>
      <c r="DJ28" s="5">
        <f>IFERROR(((((N28+AD28)*(1/$H28))+AT28)/$F$2)/($B$2*('CAR.CAP_per person'!D$2)/(_xlfn.XLOOKUP($E$2,EU_countries_GDP!$A$2:$A$29,EU_countries_GDP!$E$2:$E$29))),"")</f>
        <v>2.1002248777876589E-3</v>
      </c>
      <c r="DK28" s="5">
        <f>IFERROR(((((O28+AE28)*(1/$H28))+AU28)/$F$2)/($B$2*('CAR.CAP_per person'!E$2)/(_xlfn.XLOOKUP($E$2,EU_countries_GDP!$A$2:$A$29,EU_countries_GDP!$E$2:$E$29))),"")</f>
        <v>3.2945939871877952E-2</v>
      </c>
      <c r="DL28" s="5">
        <f>IFERROR(((((P28+AF28)*(1/$H28))+AV28)/$F$2)/($B$2*('CAR.CAP_per person'!F$2)/(_xlfn.XLOOKUP($E$2,EU_countries_GDP!$A$2:$A$29,EU_countries_GDP!$E$2:$E$29))),"")</f>
        <v>1.16569500947039</v>
      </c>
      <c r="DM28" s="5">
        <f>IFERROR(((((Q28+AG28)*(1/$H28))+AW28)/$F$2)/($B$2*('CAR.CAP_per person'!G$2)/(_xlfn.XLOOKUP($E$2,EU_countries_GDP!$A$2:$A$29,EU_countries_GDP!$E$2:$E$29))),"")</f>
        <v>6.3541545599515525E-2</v>
      </c>
      <c r="DN28" s="5">
        <f>IFERROR(((((R28+AH28)*(1/$H28))+AX28)/$F$2)/($B$2*('CAR.CAP_per person'!H$2)/(_xlfn.XLOOKUP($E$2,EU_countries_GDP!$A$2:$A$29,EU_countries_GDP!$E$2:$E$29))),"")</f>
        <v>1.0350034312810615E-3</v>
      </c>
      <c r="DO28" s="5">
        <f>IFERROR(((((S28+AI28)*(1/$H28))+AY28)/$F$2)/($B$2*('CAR.CAP_per person'!I$2)/(_xlfn.XLOOKUP($E$2,EU_countries_GDP!$A$2:$A$29,EU_countries_GDP!$E$2:$E$29))),"")</f>
        <v>8.1748556943705711E-2</v>
      </c>
      <c r="DP28" s="5">
        <f>IFERROR(((((T28+AJ28)*(1/$H28))+AZ28)/$F$2)/($B$2*('CAR.CAP_per person'!J$2)/(_xlfn.XLOOKUP($E$2,EU_countries_GDP!$A$2:$A$29,EU_countries_GDP!$E$2:$E$29))),"")</f>
        <v>0.12951608265864767</v>
      </c>
      <c r="DQ28" s="5">
        <f>IFERROR(((((U28+AK28)*(1/$H28))+BA28)/$F$2)/($B$2*('CAR.CAP_per person'!K$2)/(_xlfn.XLOOKUP($E$2,EU_countries_GDP!$A$2:$A$29,EU_countries_GDP!$E$2:$E$29))),"")</f>
        <v>0.11764758078188589</v>
      </c>
      <c r="DR28" s="5">
        <f>IFERROR(((((V28+AL28)*(1/$H28))+BB28)/$F$2)/($B$2*('CAR.CAP_per person'!L$2)/(_xlfn.XLOOKUP($E$2,EU_countries_GDP!$A$2:$A$29,EU_countries_GDP!$E$2:$E$29))),"")</f>
        <v>5.7184939242256802E-2</v>
      </c>
      <c r="DS28" s="5">
        <f>IFERROR(((((W28+AM28)*(1/$H28))+BC28)/$F$2)/($B$2*('CAR.CAP_per person'!M$2)/(_xlfn.XLOOKUP($E$2,EU_countries_GDP!$A$2:$A$29,EU_countries_GDP!$E$2:$E$29))),"")</f>
        <v>1.1787436056255838</v>
      </c>
      <c r="DT28" s="5">
        <f>IFERROR(((((X28+AN28)*(1/$H28))+BD28)/$F$2)/($B$2*('CAR.CAP_per person'!N$2)/(_xlfn.XLOOKUP($E$2,EU_countries_GDP!$A$2:$A$29,EU_countries_GDP!$E$2:$E$29))),"")</f>
        <v>22.42836221248799</v>
      </c>
      <c r="DU28" s="5">
        <f>IFERROR(((((Y28+AO28)*(1/$H28))+BE28)/$F$2)/($B$2*('CAR.CAP_per person'!O$2)/(_xlfn.XLOOKUP($E$2,EU_countries_GDP!$A$2:$A$29,EU_countries_GDP!$E$2:$E$29))),"")</f>
        <v>1.0019569331688417E-2</v>
      </c>
      <c r="DV28" s="5">
        <f>IFERROR(((((Z28+AP28)*(1/$H28))+BF28)/$F$2)/($B$2*('CAR.CAP_per person'!P$2)/(_xlfn.XLOOKUP($E$2,EU_countries_GDP!$A$2:$A$29,EU_countries_GDP!$E$2:$E$29))),"")</f>
        <v>0.2242904493982979</v>
      </c>
      <c r="DW28" s="5">
        <f>IFERROR(((((AA28+AQ28)*(1/$H28))+BG28)/$F$2)/($B$2*('CAR.CAP_per person'!Q$2)/(_xlfn.XLOOKUP($E$2,EU_countries_GDP!$A$2:$A$29,EU_countries_GDP!$E$2:$E$29))),"")</f>
        <v>9.9201166126329079E-2</v>
      </c>
    </row>
    <row r="29" spans="1:127">
      <c r="A29" t="s">
        <v>244</v>
      </c>
      <c r="B29" t="str">
        <f>_xlfn.XLOOKUP(D29,Table5[Ingredient],Table5[Category],"",FALSE)</f>
        <v>Dairy products</v>
      </c>
      <c r="C29" s="33" t="s">
        <v>177</v>
      </c>
      <c r="D29" s="33" t="s">
        <v>245</v>
      </c>
      <c r="E29" s="33">
        <v>0.32240000000000002</v>
      </c>
      <c r="F29" s="33" t="s">
        <v>179</v>
      </c>
      <c r="G29" s="33" t="s">
        <v>180</v>
      </c>
      <c r="H29" s="91">
        <f>Dataset_IT!L26</f>
        <v>9.1590909090909112E-2</v>
      </c>
      <c r="I29" s="33"/>
      <c r="J29" s="37">
        <f>IFERROR(INDEX('AveragePrices&amp;Codes'!G:AG, MATCH($D29, 'AveragePrices&amp;Codes'!$A:$A, 0), MATCH(Tool_Italy!$E$2, 'AveragePrices&amp;Codes'!$G$1:$AG$1, 0)),"")</f>
        <v>4.0569082692307692</v>
      </c>
      <c r="K29" s="37">
        <f>IFERROR(E29/(_xlfn.XLOOKUP(A29,Dataset_IT!$Q$2:$Q$9,Dataset_IT!$R$2:$R$9)),"")</f>
        <v>4.7411764705882356E-3</v>
      </c>
      <c r="L29">
        <f>IFERROR(IF($F29="Raw",_xlfn.XLOOKUP(_xlfn.XLOOKUP(Tool_Italy!$D29,'AveragePrices&amp;Codes'!$A:$A,'AveragePrices&amp;Codes'!$B:$B),AGRIBALYSE_Raw!$B:$B,AGRIBALYSE_Raw!O:O)*$E29,_xlfn.XLOOKUP(_xlfn.XLOOKUP(Tool_Italy!$D29,'AveragePrices&amp;Codes'!$A:$A,'AveragePrices&amp;Codes'!$B:$B),AGRIBALYSE_Cooked!$C:$C,AGRIBALYSE_Cooked!P:P)*$E29),"")</f>
        <v>2.1138972520421055</v>
      </c>
      <c r="M29">
        <f>IFERROR(IF($F29="Raw",_xlfn.XLOOKUP(_xlfn.XLOOKUP(Tool_Italy!$D29,'AveragePrices&amp;Codes'!$A:$A,'AveragePrices&amp;Codes'!$B:$B),AGRIBALYSE_Raw!$B:$B,AGRIBALYSE_Raw!P:P)*$E29,_xlfn.XLOOKUP(_xlfn.XLOOKUP(Tool_Italy!$D29,'AveragePrices&amp;Codes'!$A:$A,'AveragePrices&amp;Codes'!$B:$B),AGRIBALYSE_Cooked!$C:$C,AGRIBALYSE_Cooked!Q:Q)*$E29),"")</f>
        <v>4.8112922821052631E-7</v>
      </c>
      <c r="N29">
        <f>IFERROR(IF($F29="Raw",_xlfn.XLOOKUP(_xlfn.XLOOKUP(Tool_Italy!$D29,'AveragePrices&amp;Codes'!$A:$A,'AveragePrices&amp;Codes'!$B:$B),AGRIBALYSE_Raw!$B:$B,AGRIBALYSE_Raw!Q:Q)*$E29,_xlfn.XLOOKUP(_xlfn.XLOOKUP(Tool_Italy!$D29,'AveragePrices&amp;Codes'!$A:$A,'AveragePrices&amp;Codes'!$B:$B),AGRIBALYSE_Cooked!$C:$C,AGRIBALYSE_Cooked!R:R)*$E29),"")</f>
        <v>0.22942864321684212</v>
      </c>
      <c r="O29">
        <f>IFERROR(IF($F29="Raw",_xlfn.XLOOKUP(_xlfn.XLOOKUP(Tool_Italy!$D29,'AveragePrices&amp;Codes'!$A:$A,'AveragePrices&amp;Codes'!$B:$B),AGRIBALYSE_Raw!$B:$B,AGRIBALYSE_Raw!R:R)*$E29,_xlfn.XLOOKUP(_xlfn.XLOOKUP(Tool_Italy!$D29,'AveragePrices&amp;Codes'!$A:$A,'AveragePrices&amp;Codes'!$B:$B),AGRIBALYSE_Cooked!$C:$C,AGRIBALYSE_Cooked!S:S)*$E29),"")</f>
        <v>4.1398101187368423E-3</v>
      </c>
      <c r="P29">
        <f>IFERROR(IF($F29="Raw",_xlfn.XLOOKUP(_xlfn.XLOOKUP(Tool_Italy!$D29,'AveragePrices&amp;Codes'!$A:$A,'AveragePrices&amp;Codes'!$B:$B),AGRIBALYSE_Raw!$B:$B,AGRIBALYSE_Raw!S:S)*$E29,_xlfn.XLOOKUP(_xlfn.XLOOKUP(Tool_Italy!$D29,'AveragePrices&amp;Codes'!$A:$A,'AveragePrices&amp;Codes'!$B:$B),AGRIBALYSE_Cooked!$C:$C,AGRIBALYSE_Cooked!T:T)*$E29),"")</f>
        <v>1.8017233388631582E-7</v>
      </c>
      <c r="Q29">
        <f>IFERROR(IF($F29="Raw",_xlfn.XLOOKUP(_xlfn.XLOOKUP(Tool_Italy!$D29,'AveragePrices&amp;Codes'!$A:$A,'AveragePrices&amp;Codes'!$B:$B),AGRIBALYSE_Raw!$B:$B,AGRIBALYSE_Raw!T:T)*$E29,_xlfn.XLOOKUP(_xlfn.XLOOKUP(Tool_Italy!$D29,'AveragePrices&amp;Codes'!$A:$A,'AveragePrices&amp;Codes'!$B:$B),AGRIBALYSE_Cooked!$C:$C,AGRIBALYSE_Cooked!U:U)*$E29),"")</f>
        <v>2.4884834613052636E-8</v>
      </c>
      <c r="R29">
        <f>IFERROR(IF($F29="Raw",_xlfn.XLOOKUP(_xlfn.XLOOKUP(Tool_Italy!$D29,'AveragePrices&amp;Codes'!$A:$A,'AveragePrices&amp;Codes'!$B:$B),AGRIBALYSE_Raw!$B:$B,AGRIBALYSE_Raw!U:U)*$E29,_xlfn.XLOOKUP(_xlfn.XLOOKUP(Tool_Italy!$D29,'AveragePrices&amp;Codes'!$A:$A,'AveragePrices&amp;Codes'!$B:$B),AGRIBALYSE_Cooked!$C:$C,AGRIBALYSE_Cooked!V:V)*$E29),"")</f>
        <v>9.9615077338947393E-10</v>
      </c>
      <c r="S29">
        <f>IFERROR(IF($F29="Raw",_xlfn.XLOOKUP(_xlfn.XLOOKUP(Tool_Italy!$D29,'AveragePrices&amp;Codes'!$A:$A,'AveragePrices&amp;Codes'!$B:$B),AGRIBALYSE_Raw!$B:$B,AGRIBALYSE_Raw!V:V)*$E29,_xlfn.XLOOKUP(_xlfn.XLOOKUP(Tool_Italy!$D29,'AveragePrices&amp;Codes'!$A:$A,'AveragePrices&amp;Codes'!$B:$B),AGRIBALYSE_Cooked!$C:$C,AGRIBALYSE_Cooked!W:W)*$E29),"")</f>
        <v>2.3805420747789473E-2</v>
      </c>
      <c r="T29">
        <f>IFERROR(IF($F29="Raw",_xlfn.XLOOKUP(_xlfn.XLOOKUP(Tool_Italy!$D29,'AveragePrices&amp;Codes'!$A:$A,'AveragePrices&amp;Codes'!$B:$B),AGRIBALYSE_Raw!$B:$B,AGRIBALYSE_Raw!W:W)*$E29,_xlfn.XLOOKUP(_xlfn.XLOOKUP(Tool_Italy!$D29,'AveragePrices&amp;Codes'!$A:$A,'AveragePrices&amp;Codes'!$B:$B),AGRIBALYSE_Cooked!$C:$C,AGRIBALYSE_Cooked!X:X)*$E29),"")</f>
        <v>2.2745414683789477E-4</v>
      </c>
      <c r="U29">
        <f>IFERROR(IF($F29="Raw",_xlfn.XLOOKUP(_xlfn.XLOOKUP(Tool_Italy!$D29,'AveragePrices&amp;Codes'!$A:$A,'AveragePrices&amp;Codes'!$B:$B),AGRIBALYSE_Raw!$B:$B,AGRIBALYSE_Raw!X:X)*$E29,_xlfn.XLOOKUP(_xlfn.XLOOKUP(Tool_Italy!$D29,'AveragePrices&amp;Codes'!$A:$A,'AveragePrices&amp;Codes'!$B:$B),AGRIBALYSE_Cooked!$C:$C,AGRIBALYSE_Cooked!Y:Y)*$E29),"")</f>
        <v>6.7295685490526332E-3</v>
      </c>
      <c r="V29">
        <f>IFERROR(IF($F29="Raw",_xlfn.XLOOKUP(_xlfn.XLOOKUP(Tool_Italy!$D29,'AveragePrices&amp;Codes'!$A:$A,'AveragePrices&amp;Codes'!$B:$B),AGRIBALYSE_Raw!$B:$B,AGRIBALYSE_Raw!Y:Y)*$E29,_xlfn.XLOOKUP(_xlfn.XLOOKUP(Tool_Italy!$D29,'AveragePrices&amp;Codes'!$A:$A,'AveragePrices&amp;Codes'!$B:$B),AGRIBALYSE_Cooked!$C:$C,AGRIBALYSE_Cooked!Z:Z)*$E29),"")</f>
        <v>0.10133311300210528</v>
      </c>
      <c r="W29">
        <f>IFERROR(IF($F29="Raw",_xlfn.XLOOKUP(_xlfn.XLOOKUP(Tool_Italy!$D29,'AveragePrices&amp;Codes'!$A:$A,'AveragePrices&amp;Codes'!$B:$B),AGRIBALYSE_Raw!$B:$B,AGRIBALYSE_Raw!Z:Z)*$E29,_xlfn.XLOOKUP(_xlfn.XLOOKUP(Tool_Italy!$D29,'AveragePrices&amp;Codes'!$A:$A,'AveragePrices&amp;Codes'!$B:$B),AGRIBALYSE_Cooked!$C:$C,AGRIBALYSE_Cooked!AA:AA)*$E29),"")</f>
        <v>23.788811717894738</v>
      </c>
      <c r="X29">
        <f>IFERROR(IF($F29="Raw",_xlfn.XLOOKUP(_xlfn.XLOOKUP(Tool_Italy!$D29,'AveragePrices&amp;Codes'!$A:$A,'AveragePrices&amp;Codes'!$B:$B),AGRIBALYSE_Raw!$B:$B,AGRIBALYSE_Raw!AA:AA)*$E29,_xlfn.XLOOKUP(_xlfn.XLOOKUP(Tool_Italy!$D29,'AveragePrices&amp;Codes'!$A:$A,'AveragePrices&amp;Codes'!$B:$B),AGRIBALYSE_Cooked!$C:$C,AGRIBALYSE_Cooked!AB:AB)*$E29),"")</f>
        <v>93.001967814736844</v>
      </c>
      <c r="Y29">
        <f>IFERROR(IF($F29="Raw",_xlfn.XLOOKUP(_xlfn.XLOOKUP(Tool_Italy!$D29,'AveragePrices&amp;Codes'!$A:$A,'AveragePrices&amp;Codes'!$B:$B),AGRIBALYSE_Raw!$B:$B,AGRIBALYSE_Raw!AB:AB)*$E29,_xlfn.XLOOKUP(_xlfn.XLOOKUP(Tool_Italy!$D29,'AveragePrices&amp;Codes'!$A:$A,'AveragePrices&amp;Codes'!$B:$B),AGRIBALYSE_Cooked!$C:$C,AGRIBALYSE_Cooked!AC:AC)*$E29),"")</f>
        <v>0.28778608395789473</v>
      </c>
      <c r="Z29">
        <f>IFERROR(IF($F29="Raw",_xlfn.XLOOKUP(_xlfn.XLOOKUP(Tool_Italy!$D29,'AveragePrices&amp;Codes'!$A:$A,'AveragePrices&amp;Codes'!$B:$B),AGRIBALYSE_Raw!$B:$B,AGRIBALYSE_Raw!AC:AC)*$E29,_xlfn.XLOOKUP(_xlfn.XLOOKUP(Tool_Italy!$D29,'AveragePrices&amp;Codes'!$A:$A,'AveragePrices&amp;Codes'!$B:$B),AGRIBALYSE_Cooked!$C:$C,AGRIBALYSE_Cooked!AD:AD)*$E29),"")</f>
        <v>12.824786930526317</v>
      </c>
      <c r="AA29">
        <f>IFERROR(IF($F29="Raw",_xlfn.XLOOKUP(_xlfn.XLOOKUP(Tool_Italy!$D29,'AveragePrices&amp;Codes'!$A:$A,'AveragePrices&amp;Codes'!$B:$B),AGRIBALYSE_Raw!$B:$B,AGRIBALYSE_Raw!AD:AD)*$E29,_xlfn.XLOOKUP(_xlfn.XLOOKUP(Tool_Italy!$D29,'AveragePrices&amp;Codes'!$A:$A,'AveragePrices&amp;Codes'!$B:$B),AGRIBALYSE_Cooked!$C:$C,AGRIBALYSE_Cooked!AE:AE)*$E29),"")</f>
        <v>1.5198978879157896E-5</v>
      </c>
      <c r="AB29" cm="1">
        <f t="array" ref="AB29">IFERROR(_xlfn.XLOOKUP(Tool_Italy!$F29&amp;$E$2,'Cooking methods'!$A:$A&amp;'Cooking methods'!$B:$B,'Cooking methods'!C:C)*$E29,"")</f>
        <v>7.4284435472000004E-2</v>
      </c>
      <c r="AC29" cm="1">
        <f t="array" ref="AC29">IFERROR(_xlfn.XLOOKUP(Tool_Italy!$F29&amp;$E$2,'Cooking methods'!$A:$A&amp;'Cooking methods'!$B:$B,'Cooking methods'!D:D)*$E29,"")</f>
        <v>2.4810508814000003E-9</v>
      </c>
      <c r="AD29" cm="1">
        <f t="array" ref="AD29">IFERROR(_xlfn.XLOOKUP(Tool_Italy!$F29&amp;$E$2,'Cooking methods'!$A:$A&amp;'Cooking methods'!$B:$B,'Cooking methods'!E:E)*$E29,"")</f>
        <v>3.8489659519999994E-3</v>
      </c>
      <c r="AE29" cm="1">
        <f t="array" ref="AE29">IFERROR(_xlfn.XLOOKUP(Tool_Italy!$F29&amp;$E$2,'Cooking methods'!$A:$A&amp;'Cooking methods'!$B:$B,'Cooking methods'!F:F)*$E29,"")</f>
        <v>1.5508632557600002E-4</v>
      </c>
      <c r="AF29" cm="1">
        <f t="array" ref="AF29">IFERROR(_xlfn.XLOOKUP(Tool_Italy!$F29&amp;$E$2,'Cooking methods'!$A:$A&amp;'Cooking methods'!$B:$B,'Cooking methods'!G:G)*$E29,"")</f>
        <v>7.1442533635200002E-10</v>
      </c>
      <c r="AG29" cm="1">
        <f t="array" ref="AG29">IFERROR(_xlfn.XLOOKUP(Tool_Italy!$F29&amp;$E$2,'Cooking methods'!$A:$A&amp;'Cooking methods'!$B:$B,'Cooking methods'!H:H)*$E29,"")</f>
        <v>2.74238933696E-10</v>
      </c>
      <c r="AH29" cm="1">
        <f t="array" ref="AH29">IFERROR(_xlfn.XLOOKUP(Tool_Italy!$F29&amp;$E$2,'Cooking methods'!$A:$A&amp;'Cooking methods'!$B:$B,'Cooking methods'!I:I)*$E29,"")</f>
        <v>1.5970505054400002E-10</v>
      </c>
      <c r="AI29" cm="1">
        <f t="array" ref="AI29">IFERROR(_xlfn.XLOOKUP(Tool_Italy!$F29&amp;$E$2,'Cooking methods'!$A:$A&amp;'Cooking methods'!$B:$B,'Cooking methods'!J:J)*$E29,"")</f>
        <v>1.2782919812000002E-4</v>
      </c>
      <c r="AJ29" cm="1">
        <f t="array" ref="AJ29">IFERROR(_xlfn.XLOOKUP(Tool_Italy!$F29&amp;$E$2,'Cooking methods'!$A:$A&amp;'Cooking methods'!$B:$B,'Cooking methods'!K:K)*$E29,"")</f>
        <v>6.8390074937600004E-6</v>
      </c>
      <c r="AK29" cm="1">
        <f t="array" ref="AK29">IFERROR(_xlfn.XLOOKUP(Tool_Italy!$F29&amp;$E$2,'Cooking methods'!$A:$A&amp;'Cooking methods'!$B:$B,'Cooking methods'!L:L)*$E29,"")</f>
        <v>3.6632474320000009E-5</v>
      </c>
      <c r="AL29" cm="1">
        <f t="array" ref="AL29">IFERROR(_xlfn.XLOOKUP(Tool_Italy!$F29&amp;$E$2,'Cooking methods'!$A:$A&amp;'Cooking methods'!$B:$B,'Cooking methods'!M:M)*$E29,"")</f>
        <v>2.8887531659999998E-4</v>
      </c>
      <c r="AM29" cm="1">
        <f t="array" ref="AM29">IFERROR(_xlfn.XLOOKUP(Tool_Italy!$F29&amp;$E$2,'Cooking methods'!$A:$A&amp;'Cooking methods'!$B:$B,'Cooking methods'!N:N)*$E29,"")</f>
        <v>0.16015840297600001</v>
      </c>
      <c r="AN29" cm="1">
        <f t="array" ref="AN29">IFERROR(_xlfn.XLOOKUP(Tool_Italy!$F29&amp;$E$2,'Cooking methods'!$A:$A&amp;'Cooking methods'!$B:$B,'Cooking methods'!O:O)*$E29,"")</f>
        <v>9.2790911200000006E-2</v>
      </c>
      <c r="AO29" cm="1">
        <f t="array" ref="AO29">IFERROR(_xlfn.XLOOKUP(Tool_Italy!$F29&amp;$E$2,'Cooking methods'!$A:$A&amp;'Cooking methods'!$B:$B,'Cooking methods'!P:P)*$E29,"")</f>
        <v>1.6836127776E-2</v>
      </c>
      <c r="AP29" cm="1">
        <f t="array" ref="AP29">IFERROR(_xlfn.XLOOKUP(Tool_Italy!$F29&amp;$E$2,'Cooking methods'!$A:$A&amp;'Cooking methods'!$B:$B,'Cooking methods'!Q:Q)*$E29,"")</f>
        <v>1.1783968892800001</v>
      </c>
      <c r="AQ29" cm="1">
        <f t="array" ref="AQ29">IFERROR(_xlfn.XLOOKUP(Tool_Italy!$F29&amp;$E$2,'Cooking methods'!$A:$A&amp;'Cooking methods'!$B:$B,'Cooking methods'!R:R)*$E29,"")</f>
        <v>1.0033594103520001E-7</v>
      </c>
      <c r="AR29" cm="1">
        <f t="array" ref="AR29">IFERROR(_xlfn.XLOOKUP(Tool_Italy!$G29&amp;$E$2,'Waste management'!$A:$A&amp;'Waste management'!$B:$B,'Waste management'!C:C)*$E29,"")</f>
        <v>1.8541224000000002E-2</v>
      </c>
      <c r="AS29" cm="1">
        <f t="array" ref="AS29">IFERROR(_xlfn.XLOOKUP(Tool_Italy!$G29&amp;$E$2,'Waste management'!$A:$A&amp;'Waste management'!$B:$B,'Waste management'!D:D)*$E29,"")</f>
        <v>1.3322309520000001E-10</v>
      </c>
      <c r="AT29" cm="1">
        <f t="array" ref="AT29">IFERROR(_xlfn.XLOOKUP(Tool_Italy!$G29&amp;$E$2,'Waste management'!$A:$A&amp;'Waste management'!$B:$B,'Waste management'!E:E)*$E29,"")</f>
        <v>2.8371200000000004E-4</v>
      </c>
      <c r="AU29" cm="1">
        <f t="array" ref="AU29">IFERROR(_xlfn.XLOOKUP(Tool_Italy!$G29&amp;$E$2,'Waste management'!$A:$A&amp;'Waste management'!$B:$B,'Waste management'!F:F)*$E29,"")</f>
        <v>4.1912000000000001E-5</v>
      </c>
      <c r="AV29" cm="1">
        <f t="array" ref="AV29">IFERROR(_xlfn.XLOOKUP(Tool_Italy!$G29&amp;$E$2,'Waste management'!$A:$A&amp;'Waste management'!$B:$B,'Waste management'!G:G)*$E29,"")</f>
        <v>3.7464814400000007E-9</v>
      </c>
      <c r="AW29" cm="1">
        <f t="array" ref="AW29">IFERROR(_xlfn.XLOOKUP(Tool_Italy!$G29&amp;$E$2,'Waste management'!$A:$A&amp;'Waste management'!$B:$B,'Waste management'!H:H)*$E29,"")</f>
        <v>1.224188264E-10</v>
      </c>
      <c r="AX29" cm="1">
        <f t="array" ref="AX29">IFERROR(_xlfn.XLOOKUP(Tool_Italy!$G29&amp;$E$2,'Waste management'!$A:$A&amp;'Waste management'!$B:$B,'Waste management'!I:I)*$E29,"")</f>
        <v>8.7477114400000006E-11</v>
      </c>
      <c r="AY29" cm="1">
        <f t="array" ref="AY29">IFERROR(_xlfn.XLOOKUP(Tool_Italy!$G29&amp;$E$2,'Waste management'!$A:$A&amp;'Waste management'!$B:$B,'Waste management'!J:J)*$E29,"")</f>
        <v>7.1250400000000009E-4</v>
      </c>
      <c r="AZ29" cm="1">
        <f t="array" ref="AZ29">IFERROR(_xlfn.XLOOKUP(Tool_Italy!$G29&amp;$E$2,'Waste management'!$A:$A&amp;'Waste management'!$B:$B,'Waste management'!K:K)*$E29,"")</f>
        <v>1.145045512E-6</v>
      </c>
      <c r="BA29" cm="1">
        <f t="array" ref="BA29">IFERROR(_xlfn.XLOOKUP(Tool_Italy!$G29&amp;$E$2,'Waste management'!$A:$A&amp;'Waste management'!$B:$B,'Waste management'!L:L)*$E29,"")</f>
        <v>3.1390218080000004E-5</v>
      </c>
      <c r="BB29" cm="1">
        <f t="array" ref="BB29">IFERROR(_xlfn.XLOOKUP(Tool_Italy!$G29&amp;$E$2,'Waste management'!$A:$A&amp;'Waste management'!$B:$B,'Waste management'!M:M)*$E29,"")</f>
        <v>3.1434000000000002E-3</v>
      </c>
      <c r="BC29" cm="1">
        <f t="array" ref="BC29">IFERROR(_xlfn.XLOOKUP(Tool_Italy!$G29&amp;$E$2,'Waste management'!$A:$A&amp;'Waste management'!$B:$B,'Waste management'!N:N)*$E29,"")</f>
        <v>2.7001257920000001</v>
      </c>
      <c r="BD29" cm="1">
        <f t="array" ref="BD29">IFERROR(_xlfn.XLOOKUP(Tool_Italy!$G29&amp;$E$2,'Waste management'!$A:$A&amp;'Waste management'!$B:$B,'Waste management'!O:O)*$E29,"")</f>
        <v>0.175572592</v>
      </c>
      <c r="BE29" cm="1">
        <f t="array" ref="BE29">IFERROR(_xlfn.XLOOKUP(Tool_Italy!$G29&amp;$E$2,'Waste management'!$A:$A&amp;'Waste management'!$B:$B,'Waste management'!P:P)*$E29,"")</f>
        <v>3.6882560000000004E-3</v>
      </c>
      <c r="BF29" cm="1">
        <f t="array" ref="BF29">IFERROR(_xlfn.XLOOKUP(Tool_Italy!$G29&amp;$E$2,'Waste management'!$A:$A&amp;'Waste management'!$B:$B,'Waste management'!Q:Q)*$E29,"")</f>
        <v>0.11610268800000001</v>
      </c>
      <c r="BG29" cm="1">
        <f t="array" ref="BG29">IFERROR(_xlfn.XLOOKUP(Tool_Italy!$G29&amp;$E$2,'Waste management'!$A:$A&amp;'Waste management'!$B:$B,'Waste management'!R:R)*$E29,"")</f>
        <v>3.605238E-8</v>
      </c>
      <c r="BH29">
        <f>IFERROR((L29+AR29+AB29)*_xlfn.XLOOKUP(Tool_Italy!BH$4,Monetization_Factors!$A:$A,Monetization_Factors!$D:$D),"")</f>
        <v>0.28709657138257094</v>
      </c>
      <c r="BI29">
        <f>IFERROR((M29+AS29+AC29)*_xlfn.XLOOKUP(Tool_Italy!BI$4,Monetization_Factors!$A:$A,Monetization_Factors!$D:$D),"")</f>
        <v>1.9364754047645914E-5</v>
      </c>
      <c r="BJ29">
        <f>IFERROR((N29+AT29+AD29)*_xlfn.XLOOKUP(Tool_Italy!BJ$4,Monetization_Factors!$A:$A,Monetization_Factors!$D:$D),"")</f>
        <v>3.5645738477721391E-4</v>
      </c>
      <c r="BK29">
        <f>IFERROR((O29+AU29+AE29)*_xlfn.XLOOKUP(Tool_Italy!BK$4,Monetization_Factors!$A:$A,Monetization_Factors!$D:$D),"")</f>
        <v>6.5645123965727605E-3</v>
      </c>
      <c r="BL29">
        <f>IFERROR((P29+AV29+AF29)*_xlfn.XLOOKUP(Tool_Italy!BL$4,Monetization_Factors!$A:$A,Monetization_Factors!$D:$D),"")</f>
        <v>0.18431456107893329</v>
      </c>
      <c r="BM29">
        <f>IFERROR((Q29+AW29+AG29)*_xlfn.XLOOKUP(Tool_Italy!BM$4,Monetization_Factors!$A:$A,Monetization_Factors!$D:$D),"")</f>
        <v>5.2499801034341046E-3</v>
      </c>
      <c r="BN29">
        <f>IFERROR((R29+AX29+AH29)*_xlfn.XLOOKUP(Tool_Italy!BN$4,Monetization_Factors!$A:$A,Monetization_Factors!$D:$D),"")</f>
        <v>1.4293869510366354E-3</v>
      </c>
      <c r="BO29">
        <f>IFERROR((S29+AY29+AI29)*_xlfn.XLOOKUP(Tool_Italy!BO$4,Monetization_Factors!$A:$A,Monetization_Factors!$D:$D),"")</f>
        <v>1.079088378340191E-2</v>
      </c>
      <c r="BP29">
        <f>IFERROR((T29+AZ29+AJ29)*_xlfn.XLOOKUP(Tool_Italy!BP$4,Monetization_Factors!$A:$A,Monetization_Factors!$D:$D),"")</f>
        <v>5.7432590082090072E-4</v>
      </c>
      <c r="BQ29">
        <f>IFERROR((U29+BA29+AK29)*_xlfn.XLOOKUP(Tool_Italy!BQ$4,Monetization_Factors!$A:$A,Monetization_Factors!$D:$D),"")</f>
        <v>2.7806713413996993E-2</v>
      </c>
      <c r="BR29" t="str">
        <f>IFERROR((V29+BB29+AL29)*_xlfn.XLOOKUP(Tool_Italy!BR$4,Monetization_Factors!$A:$A,Monetization_Factors!$D:$D),"")</f>
        <v/>
      </c>
      <c r="BS29">
        <f>IFERROR((W29+BC29+AM29)*_xlfn.XLOOKUP(Tool_Italy!BS$4,Monetization_Factors!$A:$A,Monetization_Factors!$D:$D),"")</f>
        <v>1.296817742789672E-3</v>
      </c>
      <c r="BT29">
        <f>IFERROR((X29+BD29+AN29)*_xlfn.XLOOKUP(Tool_Italy!BT$4,Monetization_Factors!$A:$A,Monetization_Factors!$D:$D),"")</f>
        <v>2.0768751231229714E-2</v>
      </c>
      <c r="BU29">
        <f>IFERROR((Y29+BE29+AO29)*_xlfn.XLOOKUP(Tool_Italy!BU$4,Monetization_Factors!$A:$A,Monetization_Factors!$D:$D),"")</f>
        <v>1.95929055526194E-3</v>
      </c>
      <c r="BV29">
        <f>IFERROR((Z29+BF29+AP29)*_xlfn.XLOOKUP(Tool_Italy!BV$4,Monetization_Factors!$A:$A,Monetization_Factors!$D:$D),"")</f>
        <v>2.3314899340815643E-2</v>
      </c>
      <c r="BW29">
        <f>IFERROR((AA29+BG29+AQ29)*_xlfn.XLOOKUP(Tool_Italy!BW$4,Monetization_Factors!$A:$A,Monetization_Factors!$D:$D),"")</f>
        <v>3.2037418412432805E-5</v>
      </c>
      <c r="BX29" s="38" cm="1">
        <f t="array" ref="BX29">IFERROR(_xlfn.IFS(I29&lt;&gt;0,I29*E29,I29="",J29*E29),"")</f>
        <v>1.307947226</v>
      </c>
      <c r="BY29" s="38">
        <f t="shared" si="2"/>
        <v>0.54376784002410461</v>
      </c>
      <c r="BZ29" s="38">
        <f t="shared" si="36"/>
        <v>1.8517150660241046</v>
      </c>
      <c r="CA29" s="38">
        <f t="shared" si="3"/>
        <v>1.0457073846617396E-3</v>
      </c>
      <c r="CB29">
        <f t="shared" si="4"/>
        <v>2.2067229115141052</v>
      </c>
      <c r="CC29">
        <f t="shared" si="37"/>
        <v>4.8374350218712627E-7</v>
      </c>
      <c r="CD29">
        <f t="shared" si="38"/>
        <v>0.2335613211688421</v>
      </c>
      <c r="CE29">
        <f t="shared" si="39"/>
        <v>4.3368084443128419E-3</v>
      </c>
      <c r="CF29">
        <f t="shared" si="40"/>
        <v>1.8463324066266782E-7</v>
      </c>
      <c r="CG29">
        <f t="shared" si="41"/>
        <v>2.5281492373148637E-8</v>
      </c>
      <c r="CH29">
        <f t="shared" si="42"/>
        <v>1.243332938333474E-9</v>
      </c>
      <c r="CI29">
        <f t="shared" si="43"/>
        <v>2.4645753945909472E-2</v>
      </c>
      <c r="CJ29">
        <f t="shared" si="44"/>
        <v>2.3543819984365476E-4</v>
      </c>
      <c r="CK29">
        <f t="shared" si="45"/>
        <v>6.7975912414526335E-3</v>
      </c>
      <c r="CL29">
        <f t="shared" si="46"/>
        <v>0.10476538831870529</v>
      </c>
      <c r="CM29">
        <f t="shared" si="47"/>
        <v>26.649095912870738</v>
      </c>
      <c r="CN29">
        <f t="shared" si="48"/>
        <v>93.270331317936837</v>
      </c>
      <c r="CO29">
        <f t="shared" si="49"/>
        <v>0.30831046773389476</v>
      </c>
      <c r="CP29">
        <f t="shared" si="50"/>
        <v>14.119286507806317</v>
      </c>
      <c r="CQ29">
        <f t="shared" si="51"/>
        <v>1.5335367200193095E-5</v>
      </c>
      <c r="CR29">
        <f t="shared" si="20"/>
        <v>4.2436979067578947E-3</v>
      </c>
      <c r="CS29">
        <f t="shared" si="52"/>
        <v>9.3027596574447355E-10</v>
      </c>
      <c r="CT29">
        <f t="shared" si="53"/>
        <v>4.4915638686315786E-4</v>
      </c>
      <c r="CU29">
        <f t="shared" si="54"/>
        <v>8.3400162390631572E-6</v>
      </c>
      <c r="CV29">
        <f t="shared" si="55"/>
        <v>3.5506392435128425E-10</v>
      </c>
      <c r="CW29">
        <f t="shared" si="56"/>
        <v>4.8618254563747378E-11</v>
      </c>
      <c r="CX29">
        <f t="shared" si="57"/>
        <v>2.391024881410527E-12</v>
      </c>
      <c r="CY29">
        <f t="shared" si="58"/>
        <v>4.7395680665210525E-5</v>
      </c>
      <c r="CZ29">
        <f t="shared" si="59"/>
        <v>4.5276576893010533E-7</v>
      </c>
      <c r="DA29">
        <f t="shared" si="60"/>
        <v>1.3072290848947372E-5</v>
      </c>
      <c r="DB29">
        <f t="shared" si="61"/>
        <v>2.0147190061289478E-4</v>
      </c>
      <c r="DC29">
        <f t="shared" si="62"/>
        <v>5.1248261370905268E-2</v>
      </c>
      <c r="DD29">
        <f t="shared" si="63"/>
        <v>0.17936602176526315</v>
      </c>
      <c r="DE29">
        <f t="shared" si="64"/>
        <v>5.9290474564210535E-4</v>
      </c>
      <c r="DF29">
        <f t="shared" si="65"/>
        <v>2.7152474053473687E-2</v>
      </c>
      <c r="DG29">
        <f t="shared" si="66"/>
        <v>2.9491090769602107E-8</v>
      </c>
      <c r="DH29" s="5">
        <f>IFERROR(((((L29+AB29)*(1/$H29))+AR29)/$F$2)/($B$2*('CAR.CAP_per person'!B$2)/(_xlfn.XLOOKUP($E$2,EU_countries_GDP!$A$2:$A$29,EU_countries_GDP!$E$2:$E$29))),"")</f>
        <v>0.37939206624629063</v>
      </c>
      <c r="DI29" s="5">
        <f>IFERROR(((((M29+AC29)*(1/$H29))+AS29)/$F$2)/($B$2*('CAR.CAP_per person'!C$2)/(_xlfn.XLOOKUP($E$2,EU_countries_GDP!$A$2:$A$29,EU_countries_GDP!$E$2:$E$29))),"")</f>
        <v>1.0580740348922839E-3</v>
      </c>
      <c r="DJ29" s="5">
        <f>IFERROR(((((N29+AD29)*(1/$H29))+AT29)/$F$2)/($B$2*('CAR.CAP_per person'!D$2)/(_xlfn.XLOOKUP($E$2,EU_countries_GDP!$A$2:$A$29,EU_countries_GDP!$E$2:$E$29))),"")</f>
        <v>5.224811633296303E-4</v>
      </c>
      <c r="DK29" s="5">
        <f>IFERROR(((((O29+AE29)*(1/$H29))+AU29)/$F$2)/($B$2*('CAR.CAP_per person'!E$2)/(_xlfn.XLOOKUP($E$2,EU_countries_GDP!$A$2:$A$29,EU_countries_GDP!$E$2:$E$29))),"")</f>
        <v>1.2475775372752507E-2</v>
      </c>
      <c r="DL29" s="5">
        <f>IFERROR(((((P29+AF29)*(1/$H29))+AV29)/$F$2)/($B$2*('CAR.CAP_per person'!F$2)/(_xlfn.XLOOKUP($E$2,EU_countries_GDP!$A$2:$A$29,EU_countries_GDP!$E$2:$E$29))),"")</f>
        <v>0.41401248192896772</v>
      </c>
      <c r="DM29" s="5">
        <f>IFERROR(((((Q29+AG29)*(1/$H29))+AW29)/$F$2)/($B$2*('CAR.CAP_per person'!G$2)/(_xlfn.XLOOKUP($E$2,EU_countries_GDP!$A$2:$A$29,EU_countries_GDP!$E$2:$E$29))),"")</f>
        <v>3.0901355395738701E-2</v>
      </c>
      <c r="DN29" s="5">
        <f>IFERROR(((((R29+AH29)*(1/$H29))+AX29)/$F$2)/($B$2*('CAR.CAP_per person'!H$2)/(_xlfn.XLOOKUP($E$2,EU_countries_GDP!$A$2:$A$29,EU_countries_GDP!$E$2:$E$29))),"")</f>
        <v>3.349293355613699E-4</v>
      </c>
      <c r="DO29" s="5">
        <f>IFERROR(((((S29+AI29)*(1/$H29))+AY29)/$F$2)/($B$2*('CAR.CAP_per person'!I$2)/(_xlfn.XLOOKUP($E$2,EU_countries_GDP!$A$2:$A$29,EU_countries_GDP!$E$2:$E$29))),"")</f>
        <v>2.8243624829805827E-2</v>
      </c>
      <c r="DP29" s="5">
        <f>IFERROR(((((T29+AJ29)*(1/$H29))+AZ29)/$F$2)/($B$2*('CAR.CAP_per person'!J$2)/(_xlfn.XLOOKUP($E$2,EU_countries_GDP!$A$2:$A$29,EU_countries_GDP!$E$2:$E$29))),"")</f>
        <v>4.7618844228279091E-2</v>
      </c>
      <c r="DQ29" s="5">
        <f>IFERROR(((((U29+AK29)*(1/$H29))+BA29)/$F$2)/($B$2*('CAR.CAP_per person'!K$2)/(_xlfn.XLOOKUP($E$2,EU_countries_GDP!$A$2:$A$29,EU_countries_GDP!$E$2:$E$29))),"")</f>
        <v>3.9832317628234172E-2</v>
      </c>
      <c r="DR29" s="5">
        <f>IFERROR(((((V29+AL29)*(1/$H29))+BB29)/$F$2)/($B$2*('CAR.CAP_per person'!L$2)/(_xlfn.XLOOKUP($E$2,EU_countries_GDP!$A$2:$A$29,EU_countries_GDP!$E$2:$E$29))),"")</f>
        <v>1.9606357350467188E-2</v>
      </c>
      <c r="DS29" s="5">
        <f>IFERROR(((((W29+AM29)*(1/$H29))+BC29)/$F$2)/($B$2*('CAR.CAP_per person'!M$2)/(_xlfn.XLOOKUP($E$2,EU_countries_GDP!$A$2:$A$29,EU_countries_GDP!$E$2:$E$29))),"")</f>
        <v>0.21731971526008048</v>
      </c>
      <c r="DT29" s="5">
        <f>IFERROR(((((X29+AN29)*(1/$H29))+BD29)/$F$2)/($B$2*('CAR.CAP_per person'!N$2)/(_xlfn.XLOOKUP($E$2,EU_countries_GDP!$A$2:$A$29,EU_countries_GDP!$E$2:$E$29))),"")</f>
        <v>8.6354823040230926</v>
      </c>
      <c r="DU29" s="5">
        <f>IFERROR(((((Y29+AO29)*(1/$H29))+BE29)/$F$2)/($B$2*('CAR.CAP_per person'!O$2)/(_xlfn.XLOOKUP($E$2,EU_countries_GDP!$A$2:$A$29,EU_countries_GDP!$E$2:$E$29))),"")</f>
        <v>1.9787518837265147E-3</v>
      </c>
      <c r="DV29" s="5">
        <f>IFERROR(((((Z29+AP29)*(1/$H29))+BF29)/$F$2)/($B$2*('CAR.CAP_per person'!P$2)/(_xlfn.XLOOKUP($E$2,EU_countries_GDP!$A$2:$A$29,EU_countries_GDP!$E$2:$E$29))),"")</f>
        <v>7.3810072936067589E-2</v>
      </c>
      <c r="DW29" s="5">
        <f>IFERROR(((((AA29+AQ29)*(1/$H29))+BG29)/$F$2)/($B$2*('CAR.CAP_per person'!Q$2)/(_xlfn.XLOOKUP($E$2,EU_countries_GDP!$A$2:$A$29,EU_countries_GDP!$E$2:$E$29))),"")</f>
        <v>8.2118832154280411E-2</v>
      </c>
    </row>
    <row r="30" spans="1:127">
      <c r="A30" t="s">
        <v>244</v>
      </c>
      <c r="B30" t="str">
        <f>_xlfn.XLOOKUP(D30,Table5[Ingredient],Table5[Category],"",FALSE)</f>
        <v>Beef</v>
      </c>
      <c r="C30" s="33" t="s">
        <v>177</v>
      </c>
      <c r="D30" s="33" t="s">
        <v>214</v>
      </c>
      <c r="E30" s="33">
        <v>0.48360000000000003</v>
      </c>
      <c r="F30" s="33" t="s">
        <v>179</v>
      </c>
      <c r="G30" s="33" t="s">
        <v>180</v>
      </c>
      <c r="H30" s="91">
        <f>Dataset_IT!L27</f>
        <v>9.1590909090909112E-2</v>
      </c>
      <c r="I30" s="33"/>
      <c r="J30" s="37">
        <f>IFERROR(INDEX('AveragePrices&amp;Codes'!G:AG, MATCH($D30, 'AveragePrices&amp;Codes'!$A:$A, 0), MATCH(Tool_Italy!$E$2, 'AveragePrices&amp;Codes'!$G$1:$AG$1, 0)),"")</f>
        <v>5.0145696923076928</v>
      </c>
      <c r="K30" s="37">
        <f>IFERROR(E30/(_xlfn.XLOOKUP(A30,Dataset_IT!$Q$2:$Q$9,Dataset_IT!$R$2:$R$9)),"")</f>
        <v>7.111764705882353E-3</v>
      </c>
      <c r="L30">
        <f>IFERROR(IF($F30="Raw",_xlfn.XLOOKUP(_xlfn.XLOOKUP(Tool_Italy!$D30,'AveragePrices&amp;Codes'!$A:$A,'AveragePrices&amp;Codes'!$B:$B),AGRIBALYSE_Raw!$B:$B,AGRIBALYSE_Raw!O:O)*$E30,_xlfn.XLOOKUP(_xlfn.XLOOKUP(Tool_Italy!$D30,'AveragePrices&amp;Codes'!$A:$A,'AveragePrices&amp;Codes'!$B:$B),AGRIBALYSE_Cooked!$C:$C,AGRIBALYSE_Cooked!P:P)*$E30),"")</f>
        <v>12.084296974285717</v>
      </c>
      <c r="M30">
        <f>IFERROR(IF($F30="Raw",_xlfn.XLOOKUP(_xlfn.XLOOKUP(Tool_Italy!$D30,'AveragePrices&amp;Codes'!$A:$A,'AveragePrices&amp;Codes'!$B:$B),AGRIBALYSE_Raw!$B:$B,AGRIBALYSE_Raw!P:P)*$E30,_xlfn.XLOOKUP(_xlfn.XLOOKUP(Tool_Italy!$D30,'AveragePrices&amp;Codes'!$A:$A,'AveragePrices&amp;Codes'!$B:$B),AGRIBALYSE_Cooked!$C:$C,AGRIBALYSE_Cooked!Q:Q)*$E30),"")</f>
        <v>6.7490765561142876E-8</v>
      </c>
      <c r="N30">
        <f>IFERROR(IF($F30="Raw",_xlfn.XLOOKUP(_xlfn.XLOOKUP(Tool_Italy!$D30,'AveragePrices&amp;Codes'!$A:$A,'AveragePrices&amp;Codes'!$B:$B),AGRIBALYSE_Raw!$B:$B,AGRIBALYSE_Raw!Q:Q)*$E30,_xlfn.XLOOKUP(_xlfn.XLOOKUP(Tool_Italy!$D30,'AveragePrices&amp;Codes'!$A:$A,'AveragePrices&amp;Codes'!$B:$B),AGRIBALYSE_Cooked!$C:$C,AGRIBALYSE_Cooked!R:R)*$E30),"")</f>
        <v>0.90772300320000021</v>
      </c>
      <c r="O30">
        <f>IFERROR(IF($F30="Raw",_xlfn.XLOOKUP(_xlfn.XLOOKUP(Tool_Italy!$D30,'AveragePrices&amp;Codes'!$A:$A,'AveragePrices&amp;Codes'!$B:$B),AGRIBALYSE_Raw!$B:$B,AGRIBALYSE_Raw!R:R)*$E30,_xlfn.XLOOKUP(_xlfn.XLOOKUP(Tool_Italy!$D30,'AveragePrices&amp;Codes'!$A:$A,'AveragePrices&amp;Codes'!$B:$B),AGRIBALYSE_Cooked!$C:$C,AGRIBALYSE_Cooked!S:S)*$E30),"")</f>
        <v>1.9095499376571429E-2</v>
      </c>
      <c r="P30">
        <f>IFERROR(IF($F30="Raw",_xlfn.XLOOKUP(_xlfn.XLOOKUP(Tool_Italy!$D30,'AveragePrices&amp;Codes'!$A:$A,'AveragePrices&amp;Codes'!$B:$B),AGRIBALYSE_Raw!$B:$B,AGRIBALYSE_Raw!S:S)*$E30,_xlfn.XLOOKUP(_xlfn.XLOOKUP(Tool_Italy!$D30,'AveragePrices&amp;Codes'!$A:$A,'AveragePrices&amp;Codes'!$B:$B),AGRIBALYSE_Cooked!$C:$C,AGRIBALYSE_Cooked!T:T)*$E30),"")</f>
        <v>1.1219263692E-6</v>
      </c>
      <c r="Q30">
        <f>IFERROR(IF($F30="Raw",_xlfn.XLOOKUP(_xlfn.XLOOKUP(Tool_Italy!$D30,'AveragePrices&amp;Codes'!$A:$A,'AveragePrices&amp;Codes'!$B:$B),AGRIBALYSE_Raw!$B:$B,AGRIBALYSE_Raw!T:T)*$E30,_xlfn.XLOOKUP(_xlfn.XLOOKUP(Tool_Italy!$D30,'AveragePrices&amp;Codes'!$A:$A,'AveragePrices&amp;Codes'!$B:$B),AGRIBALYSE_Cooked!$C:$C,AGRIBALYSE_Cooked!U:U)*$E30),"")</f>
        <v>1.7491771930285718E-7</v>
      </c>
      <c r="R30">
        <f>IFERROR(IF($F30="Raw",_xlfn.XLOOKUP(_xlfn.XLOOKUP(Tool_Italy!$D30,'AveragePrices&amp;Codes'!$A:$A,'AveragePrices&amp;Codes'!$B:$B),AGRIBALYSE_Raw!$B:$B,AGRIBALYSE_Raw!U:U)*$E30,_xlfn.XLOOKUP(_xlfn.XLOOKUP(Tool_Italy!$D30,'AveragePrices&amp;Codes'!$A:$A,'AveragePrices&amp;Codes'!$B:$B),AGRIBALYSE_Cooked!$C:$C,AGRIBALYSE_Cooked!V:V)*$E30),"")</f>
        <v>5.0279622565714296E-9</v>
      </c>
      <c r="S30">
        <f>IFERROR(IF($F30="Raw",_xlfn.XLOOKUP(_xlfn.XLOOKUP(Tool_Italy!$D30,'AveragePrices&amp;Codes'!$A:$A,'AveragePrices&amp;Codes'!$B:$B),AGRIBALYSE_Raw!$B:$B,AGRIBALYSE_Raw!V:V)*$E30,_xlfn.XLOOKUP(_xlfn.XLOOKUP(Tool_Italy!$D30,'AveragePrices&amp;Codes'!$A:$A,'AveragePrices&amp;Codes'!$B:$B),AGRIBALYSE_Cooked!$C:$C,AGRIBALYSE_Cooked!W:W)*$E30),"")</f>
        <v>0.16446562414285718</v>
      </c>
      <c r="T30">
        <f>IFERROR(IF($F30="Raw",_xlfn.XLOOKUP(_xlfn.XLOOKUP(Tool_Italy!$D30,'AveragePrices&amp;Codes'!$A:$A,'AveragePrices&amp;Codes'!$B:$B),AGRIBALYSE_Raw!$B:$B,AGRIBALYSE_Raw!W:W)*$E30,_xlfn.XLOOKUP(_xlfn.XLOOKUP(Tool_Italy!$D30,'AveragePrices&amp;Codes'!$A:$A,'AveragePrices&amp;Codes'!$B:$B),AGRIBALYSE_Cooked!$C:$C,AGRIBALYSE_Cooked!X:X)*$E30),"")</f>
        <v>6.1077982234285721E-4</v>
      </c>
      <c r="U30">
        <f>IFERROR(IF($F30="Raw",_xlfn.XLOOKUP(_xlfn.XLOOKUP(Tool_Italy!$D30,'AveragePrices&amp;Codes'!$A:$A,'AveragePrices&amp;Codes'!$B:$B),AGRIBALYSE_Raw!$B:$B,AGRIBALYSE_Raw!X:X)*$E30,_xlfn.XLOOKUP(_xlfn.XLOOKUP(Tool_Italy!$D30,'AveragePrices&amp;Codes'!$A:$A,'AveragePrices&amp;Codes'!$B:$B),AGRIBALYSE_Cooked!$C:$C,AGRIBALYSE_Cooked!Y:Y)*$E30),"")</f>
        <v>3.7024049154857151E-2</v>
      </c>
      <c r="V30">
        <f>IFERROR(IF($F30="Raw",_xlfn.XLOOKUP(_xlfn.XLOOKUP(Tool_Italy!$D30,'AveragePrices&amp;Codes'!$A:$A,'AveragePrices&amp;Codes'!$B:$B),AGRIBALYSE_Raw!$B:$B,AGRIBALYSE_Raw!Y:Y)*$E30,_xlfn.XLOOKUP(_xlfn.XLOOKUP(Tool_Italy!$D30,'AveragePrices&amp;Codes'!$A:$A,'AveragePrices&amp;Codes'!$B:$B),AGRIBALYSE_Cooked!$C:$C,AGRIBALYSE_Cooked!Z:Z)*$E30),"")</f>
        <v>0.72539509491428578</v>
      </c>
      <c r="W30">
        <f>IFERROR(IF($F30="Raw",_xlfn.XLOOKUP(_xlfn.XLOOKUP(Tool_Italy!$D30,'AveragePrices&amp;Codes'!$A:$A,'AveragePrices&amp;Codes'!$B:$B),AGRIBALYSE_Raw!$B:$B,AGRIBALYSE_Raw!Z:Z)*$E30,_xlfn.XLOOKUP(_xlfn.XLOOKUP(Tool_Italy!$D30,'AveragePrices&amp;Codes'!$A:$A,'AveragePrices&amp;Codes'!$B:$B),AGRIBALYSE_Cooked!$C:$C,AGRIBALYSE_Cooked!AA:AA)*$E30),"")</f>
        <v>65.906922365142862</v>
      </c>
      <c r="X30">
        <f>IFERROR(IF($F30="Raw",_xlfn.XLOOKUP(_xlfn.XLOOKUP(Tool_Italy!$D30,'AveragePrices&amp;Codes'!$A:$A,'AveragePrices&amp;Codes'!$B:$B),AGRIBALYSE_Raw!$B:$B,AGRIBALYSE_Raw!AA:AA)*$E30,_xlfn.XLOOKUP(_xlfn.XLOOKUP(Tool_Italy!$D30,'AveragePrices&amp;Codes'!$A:$A,'AveragePrices&amp;Codes'!$B:$B),AGRIBALYSE_Cooked!$C:$C,AGRIBALYSE_Cooked!AB:AB)*$E30),"")</f>
        <v>776.80004777142869</v>
      </c>
      <c r="Y30">
        <f>IFERROR(IF($F30="Raw",_xlfn.XLOOKUP(_xlfn.XLOOKUP(Tool_Italy!$D30,'AveragePrices&amp;Codes'!$A:$A,'AveragePrices&amp;Codes'!$B:$B),AGRIBALYSE_Raw!$B:$B,AGRIBALYSE_Raw!AB:AB)*$E30,_xlfn.XLOOKUP(_xlfn.XLOOKUP(Tool_Italy!$D30,'AveragePrices&amp;Codes'!$A:$A,'AveragePrices&amp;Codes'!$B:$B),AGRIBALYSE_Cooked!$C:$C,AGRIBALYSE_Cooked!AC:AC)*$E30),"")</f>
        <v>1.1700809773714289</v>
      </c>
      <c r="Z30">
        <f>IFERROR(IF($F30="Raw",_xlfn.XLOOKUP(_xlfn.XLOOKUP(Tool_Italy!$D30,'AveragePrices&amp;Codes'!$A:$A,'AveragePrices&amp;Codes'!$B:$B),AGRIBALYSE_Raw!$B:$B,AGRIBALYSE_Raw!AC:AC)*$E30,_xlfn.XLOOKUP(_xlfn.XLOOKUP(Tool_Italy!$D30,'AveragePrices&amp;Codes'!$A:$A,'AveragePrices&amp;Codes'!$B:$B),AGRIBALYSE_Cooked!$C:$C,AGRIBALYSE_Cooked!AD:AD)*$E30),"")</f>
        <v>42.614584673142865</v>
      </c>
      <c r="AA30">
        <f>IFERROR(IF($F30="Raw",_xlfn.XLOOKUP(_xlfn.XLOOKUP(Tool_Italy!$D30,'AveragePrices&amp;Codes'!$A:$A,'AveragePrices&amp;Codes'!$B:$B),AGRIBALYSE_Raw!$B:$B,AGRIBALYSE_Raw!AD:AD)*$E30,_xlfn.XLOOKUP(_xlfn.XLOOKUP(Tool_Italy!$D30,'AveragePrices&amp;Codes'!$A:$A,'AveragePrices&amp;Codes'!$B:$B),AGRIBALYSE_Cooked!$C:$C,AGRIBALYSE_Cooked!AE:AE)*$E30),"")</f>
        <v>1.7661480987428572E-5</v>
      </c>
      <c r="AB30" cm="1">
        <f t="array" ref="AB30">IFERROR(_xlfn.XLOOKUP(Tool_Italy!$F30&amp;$E$2,'Cooking methods'!$A:$A&amp;'Cooking methods'!$B:$B,'Cooking methods'!C:C)*$E30,"")</f>
        <v>0.11142665320800001</v>
      </c>
      <c r="AC30" cm="1">
        <f t="array" ref="AC30">IFERROR(_xlfn.XLOOKUP(Tool_Italy!$F30&amp;$E$2,'Cooking methods'!$A:$A&amp;'Cooking methods'!$B:$B,'Cooking methods'!D:D)*$E30,"")</f>
        <v>3.7215763221000003E-9</v>
      </c>
      <c r="AD30" cm="1">
        <f t="array" ref="AD30">IFERROR(_xlfn.XLOOKUP(Tool_Italy!$F30&amp;$E$2,'Cooking methods'!$A:$A&amp;'Cooking methods'!$B:$B,'Cooking methods'!E:E)*$E30,"")</f>
        <v>5.7734489279999994E-3</v>
      </c>
      <c r="AE30" cm="1">
        <f t="array" ref="AE30">IFERROR(_xlfn.XLOOKUP(Tool_Italy!$F30&amp;$E$2,'Cooking methods'!$A:$A&amp;'Cooking methods'!$B:$B,'Cooking methods'!F:F)*$E30,"")</f>
        <v>2.3262948836400002E-4</v>
      </c>
      <c r="AF30" cm="1">
        <f t="array" ref="AF30">IFERROR(_xlfn.XLOOKUP(Tool_Italy!$F30&amp;$E$2,'Cooking methods'!$A:$A&amp;'Cooking methods'!$B:$B,'Cooking methods'!G:G)*$E30,"")</f>
        <v>1.0716380045280001E-9</v>
      </c>
      <c r="AG30" cm="1">
        <f t="array" ref="AG30">IFERROR(_xlfn.XLOOKUP(Tool_Italy!$F30&amp;$E$2,'Cooking methods'!$A:$A&amp;'Cooking methods'!$B:$B,'Cooking methods'!H:H)*$E30,"")</f>
        <v>4.11358400544E-10</v>
      </c>
      <c r="AH30" cm="1">
        <f t="array" ref="AH30">IFERROR(_xlfn.XLOOKUP(Tool_Italy!$F30&amp;$E$2,'Cooking methods'!$A:$A&amp;'Cooking methods'!$B:$B,'Cooking methods'!I:I)*$E30,"")</f>
        <v>2.3955757581600003E-10</v>
      </c>
      <c r="AI30" cm="1">
        <f t="array" ref="AI30">IFERROR(_xlfn.XLOOKUP(Tool_Italy!$F30&amp;$E$2,'Cooking methods'!$A:$A&amp;'Cooking methods'!$B:$B,'Cooking methods'!J:J)*$E30,"")</f>
        <v>1.9174379718000001E-4</v>
      </c>
      <c r="AJ30" cm="1">
        <f t="array" ref="AJ30">IFERROR(_xlfn.XLOOKUP(Tool_Italy!$F30&amp;$E$2,'Cooking methods'!$A:$A&amp;'Cooking methods'!$B:$B,'Cooking methods'!K:K)*$E30,"")</f>
        <v>1.0258511240640001E-5</v>
      </c>
      <c r="AK30" cm="1">
        <f t="array" ref="AK30">IFERROR(_xlfn.XLOOKUP(Tool_Italy!$F30&amp;$E$2,'Cooking methods'!$A:$A&amp;'Cooking methods'!$B:$B,'Cooking methods'!L:L)*$E30,"")</f>
        <v>5.4948711480000013E-5</v>
      </c>
      <c r="AL30" cm="1">
        <f t="array" ref="AL30">IFERROR(_xlfn.XLOOKUP(Tool_Italy!$F30&amp;$E$2,'Cooking methods'!$A:$A&amp;'Cooking methods'!$B:$B,'Cooking methods'!M:M)*$E30,"")</f>
        <v>4.3331297489999996E-4</v>
      </c>
      <c r="AM30" cm="1">
        <f t="array" ref="AM30">IFERROR(_xlfn.XLOOKUP(Tool_Italy!$F30&amp;$E$2,'Cooking methods'!$A:$A&amp;'Cooking methods'!$B:$B,'Cooking methods'!N:N)*$E30,"")</f>
        <v>0.24023760446400003</v>
      </c>
      <c r="AN30" cm="1">
        <f t="array" ref="AN30">IFERROR(_xlfn.XLOOKUP(Tool_Italy!$F30&amp;$E$2,'Cooking methods'!$A:$A&amp;'Cooking methods'!$B:$B,'Cooking methods'!O:O)*$E30,"")</f>
        <v>0.13918636679999999</v>
      </c>
      <c r="AO30" cm="1">
        <f t="array" ref="AO30">IFERROR(_xlfn.XLOOKUP(Tool_Italy!$F30&amp;$E$2,'Cooking methods'!$A:$A&amp;'Cooking methods'!$B:$B,'Cooking methods'!P:P)*$E30,"")</f>
        <v>2.5254191664E-2</v>
      </c>
      <c r="AP30" cm="1">
        <f t="array" ref="AP30">IFERROR(_xlfn.XLOOKUP(Tool_Italy!$F30&amp;$E$2,'Cooking methods'!$A:$A&amp;'Cooking methods'!$B:$B,'Cooking methods'!Q:Q)*$E30,"")</f>
        <v>1.7675953339200001</v>
      </c>
      <c r="AQ30" cm="1">
        <f t="array" ref="AQ30">IFERROR(_xlfn.XLOOKUP(Tool_Italy!$F30&amp;$E$2,'Cooking methods'!$A:$A&amp;'Cooking methods'!$B:$B,'Cooking methods'!R:R)*$E30,"")</f>
        <v>1.5050391155280002E-7</v>
      </c>
      <c r="AR30" cm="1">
        <f t="array" ref="AR30">IFERROR(_xlfn.XLOOKUP(Tool_Italy!$G30&amp;$E$2,'Waste management'!$A:$A&amp;'Waste management'!$B:$B,'Waste management'!C:C)*$E30,"")</f>
        <v>2.7811836E-2</v>
      </c>
      <c r="AS30" cm="1">
        <f t="array" ref="AS30">IFERROR(_xlfn.XLOOKUP(Tool_Italy!$G30&amp;$E$2,'Waste management'!$A:$A&amp;'Waste management'!$B:$B,'Waste management'!D:D)*$E30,"")</f>
        <v>1.9983464280000003E-10</v>
      </c>
      <c r="AT30" cm="1">
        <f t="array" ref="AT30">IFERROR(_xlfn.XLOOKUP(Tool_Italy!$G30&amp;$E$2,'Waste management'!$A:$A&amp;'Waste management'!$B:$B,'Waste management'!E:E)*$E30,"")</f>
        <v>4.2556800000000003E-4</v>
      </c>
      <c r="AU30" cm="1">
        <f t="array" ref="AU30">IFERROR(_xlfn.XLOOKUP(Tool_Italy!$G30&amp;$E$2,'Waste management'!$A:$A&amp;'Waste management'!$B:$B,'Waste management'!F:F)*$E30,"")</f>
        <v>6.2867999999999995E-5</v>
      </c>
      <c r="AV30" cm="1">
        <f t="array" ref="AV30">IFERROR(_xlfn.XLOOKUP(Tool_Italy!$G30&amp;$E$2,'Waste management'!$A:$A&amp;'Waste management'!$B:$B,'Waste management'!G:G)*$E30,"")</f>
        <v>5.6197221600000006E-9</v>
      </c>
      <c r="AW30" cm="1">
        <f t="array" ref="AW30">IFERROR(_xlfn.XLOOKUP(Tool_Italy!$G30&amp;$E$2,'Waste management'!$A:$A&amp;'Waste management'!$B:$B,'Waste management'!H:H)*$E30,"")</f>
        <v>1.836282396E-10</v>
      </c>
      <c r="AX30" cm="1">
        <f t="array" ref="AX30">IFERROR(_xlfn.XLOOKUP(Tool_Italy!$G30&amp;$E$2,'Waste management'!$A:$A&amp;'Waste management'!$B:$B,'Waste management'!I:I)*$E30,"")</f>
        <v>1.3121567160000001E-10</v>
      </c>
      <c r="AY30" cm="1">
        <f t="array" ref="AY30">IFERROR(_xlfn.XLOOKUP(Tool_Italy!$G30&amp;$E$2,'Waste management'!$A:$A&amp;'Waste management'!$B:$B,'Waste management'!J:J)*$E30,"")</f>
        <v>1.0687560000000001E-3</v>
      </c>
      <c r="AZ30" cm="1">
        <f t="array" ref="AZ30">IFERROR(_xlfn.XLOOKUP(Tool_Italy!$G30&amp;$E$2,'Waste management'!$A:$A&amp;'Waste management'!$B:$B,'Waste management'!K:K)*$E30,"")</f>
        <v>1.7175682680000002E-6</v>
      </c>
      <c r="BA30" cm="1">
        <f t="array" ref="BA30">IFERROR(_xlfn.XLOOKUP(Tool_Italy!$G30&amp;$E$2,'Waste management'!$A:$A&amp;'Waste management'!$B:$B,'Waste management'!L:L)*$E30,"")</f>
        <v>4.708532712E-5</v>
      </c>
      <c r="BB30" cm="1">
        <f t="array" ref="BB30">IFERROR(_xlfn.XLOOKUP(Tool_Italy!$G30&amp;$E$2,'Waste management'!$A:$A&amp;'Waste management'!$B:$B,'Waste management'!M:M)*$E30,"")</f>
        <v>4.7151000000000007E-3</v>
      </c>
      <c r="BC30" cm="1">
        <f t="array" ref="BC30">IFERROR(_xlfn.XLOOKUP(Tool_Italy!$G30&amp;$E$2,'Waste management'!$A:$A&amp;'Waste management'!$B:$B,'Waste management'!N:N)*$E30,"")</f>
        <v>4.0501886880000004</v>
      </c>
      <c r="BD30" cm="1">
        <f t="array" ref="BD30">IFERROR(_xlfn.XLOOKUP(Tool_Italy!$G30&amp;$E$2,'Waste management'!$A:$A&amp;'Waste management'!$B:$B,'Waste management'!O:O)*$E30,"")</f>
        <v>0.26335888800000001</v>
      </c>
      <c r="BE30" cm="1">
        <f t="array" ref="BE30">IFERROR(_xlfn.XLOOKUP(Tool_Italy!$G30&amp;$E$2,'Waste management'!$A:$A&amp;'Waste management'!$B:$B,'Waste management'!P:P)*$E30,"")</f>
        <v>5.5323840000000004E-3</v>
      </c>
      <c r="BF30" cm="1">
        <f t="array" ref="BF30">IFERROR(_xlfn.XLOOKUP(Tool_Italy!$G30&amp;$E$2,'Waste management'!$A:$A&amp;'Waste management'!$B:$B,'Waste management'!Q:Q)*$E30,"")</f>
        <v>0.17415403200000001</v>
      </c>
      <c r="BG30" cm="1">
        <f t="array" ref="BG30">IFERROR(_xlfn.XLOOKUP(Tool_Italy!$G30&amp;$E$2,'Waste management'!$A:$A&amp;'Waste management'!$B:$B,'Waste management'!R:R)*$E30,"")</f>
        <v>5.4078569999999999E-8</v>
      </c>
      <c r="BH30">
        <f>IFERROR((L30+AR30+AB30)*_xlfn.XLOOKUP(Tool_Italy!BH$4,Monetization_Factors!$A:$A,Monetization_Factors!$D:$D),"")</f>
        <v>1.5902926024067248</v>
      </c>
      <c r="BI30">
        <f>IFERROR((M30+AS30+AC30)*_xlfn.XLOOKUP(Tool_Italy!BI$4,Monetization_Factors!$A:$A,Monetization_Factors!$D:$D),"")</f>
        <v>2.85870348269599E-6</v>
      </c>
      <c r="BJ30">
        <f>IFERROR((N30+AT30+AD30)*_xlfn.XLOOKUP(Tool_Italy!BJ$4,Monetization_Factors!$A:$A,Monetization_Factors!$D:$D),"")</f>
        <v>1.3948125124263711E-3</v>
      </c>
      <c r="BK30">
        <f>IFERROR((O30+AU30+AE30)*_xlfn.XLOOKUP(Tool_Italy!BK$4,Monetization_Factors!$A:$A,Monetization_Factors!$D:$D),"")</f>
        <v>2.9351639791399958E-2</v>
      </c>
      <c r="BL30">
        <f>IFERROR((P30+AV30+AF30)*_xlfn.XLOOKUP(Tool_Italy!BL$4,Monetization_Factors!$A:$A,Monetization_Factors!$D:$D),"")</f>
        <v>1.1266697192072106</v>
      </c>
      <c r="BM30">
        <f>IFERROR((Q30+AW30+AG30)*_xlfn.XLOOKUP(Tool_Italy!BM$4,Monetization_Factors!$A:$A,Monetization_Factors!$D:$D),"")</f>
        <v>3.6447144832292118E-2</v>
      </c>
      <c r="BN30">
        <f>IFERROR((R30+AX30+AH30)*_xlfn.XLOOKUP(Tool_Italy!BN$4,Monetization_Factors!$A:$A,Monetization_Factors!$D:$D),"")</f>
        <v>6.2066095440544691E-3</v>
      </c>
      <c r="BO30">
        <f>IFERROR((S30+AY30+AI30)*_xlfn.XLOOKUP(Tool_Italy!BO$4,Monetization_Factors!$A:$A,Monetization_Factors!$D:$D),"")</f>
        <v>7.2561437853980407E-2</v>
      </c>
      <c r="BP30">
        <f>IFERROR((T30+AZ30+AJ30)*_xlfn.XLOOKUP(Tool_Italy!BP$4,Monetization_Factors!$A:$A,Monetization_Factors!$D:$D),"")</f>
        <v>1.5191453407301988E-3</v>
      </c>
      <c r="BQ30">
        <f>IFERROR((U30+BA30+AK30)*_xlfn.XLOOKUP(Tool_Italy!BQ$4,Monetization_Factors!$A:$A,Monetization_Factors!$D:$D),"")</f>
        <v>0.15187061399768145</v>
      </c>
      <c r="BR30" t="str">
        <f>IFERROR((V30+BB30+AL30)*_xlfn.XLOOKUP(Tool_Italy!BR$4,Monetization_Factors!$A:$A,Monetization_Factors!$D:$D),"")</f>
        <v/>
      </c>
      <c r="BS30">
        <f>IFERROR((W30+BC30+AM30)*_xlfn.XLOOKUP(Tool_Italy!BS$4,Monetization_Factors!$A:$A,Monetization_Factors!$D:$D),"")</f>
        <v>3.4159945813400363E-3</v>
      </c>
      <c r="BT30">
        <f>IFERROR((X30+BD30+AN30)*_xlfn.XLOOKUP(Tool_Italy!BT$4,Monetization_Factors!$A:$A,Monetization_Factors!$D:$D),"")</f>
        <v>0.17306175589540587</v>
      </c>
      <c r="BU30">
        <f>IFERROR((Y30+BE30+AO30)*_xlfn.XLOOKUP(Tool_Italy!BU$4,Monetization_Factors!$A:$A,Monetization_Factors!$D:$D),"")</f>
        <v>7.6314257899721865E-3</v>
      </c>
      <c r="BV30">
        <f>IFERROR((Z30+BF30+AP30)*_xlfn.XLOOKUP(Tool_Italy!BV$4,Monetization_Factors!$A:$A,Monetization_Factors!$D:$D),"")</f>
        <v>7.3574995630420748E-2</v>
      </c>
      <c r="BW30">
        <f>IFERROR((AA30+BG30+AQ30)*_xlfn.XLOOKUP(Tool_Italy!BW$4,Monetization_Factors!$A:$A,Monetization_Factors!$D:$D),"")</f>
        <v>3.7324345955774042E-5</v>
      </c>
      <c r="BX30" s="38" cm="1">
        <f t="array" ref="BX30">IFERROR(_xlfn.IFS(I30&lt;&gt;0,I30*E30,I30="",J30*E30),"")</f>
        <v>2.4250459032000005</v>
      </c>
      <c r="BY30" s="38">
        <f t="shared" si="2"/>
        <v>3.1221674664353958</v>
      </c>
      <c r="BZ30" s="38">
        <f t="shared" si="36"/>
        <v>5.5472133696353962</v>
      </c>
      <c r="CA30" s="38">
        <f t="shared" si="3"/>
        <v>6.0041682046834532E-3</v>
      </c>
      <c r="CB30">
        <f t="shared" si="4"/>
        <v>12.223535463493716</v>
      </c>
      <c r="CC30">
        <f t="shared" si="37"/>
        <v>7.1412176526042871E-8</v>
      </c>
      <c r="CD30">
        <f t="shared" si="38"/>
        <v>0.91392202012800028</v>
      </c>
      <c r="CE30">
        <f t="shared" si="39"/>
        <v>1.9390996864935429E-2</v>
      </c>
      <c r="CF30">
        <f t="shared" si="40"/>
        <v>1.128617729364528E-6</v>
      </c>
      <c r="CG30">
        <f t="shared" si="41"/>
        <v>1.7551270594300118E-7</v>
      </c>
      <c r="CH30">
        <f t="shared" si="42"/>
        <v>5.3987355039874301E-9</v>
      </c>
      <c r="CI30">
        <f t="shared" si="43"/>
        <v>0.16572612394003719</v>
      </c>
      <c r="CJ30">
        <f t="shared" si="44"/>
        <v>6.2275590185149714E-4</v>
      </c>
      <c r="CK30">
        <f t="shared" si="45"/>
        <v>3.712608319345715E-2</v>
      </c>
      <c r="CL30">
        <f t="shared" si="46"/>
        <v>0.73054350788918576</v>
      </c>
      <c r="CM30">
        <f t="shared" si="47"/>
        <v>70.197348657606867</v>
      </c>
      <c r="CN30">
        <f t="shared" si="48"/>
        <v>777.20259302622867</v>
      </c>
      <c r="CO30">
        <f t="shared" si="49"/>
        <v>1.2008675530354287</v>
      </c>
      <c r="CP30">
        <f t="shared" si="50"/>
        <v>44.556334039062861</v>
      </c>
      <c r="CQ30">
        <f t="shared" si="51"/>
        <v>1.7866063468981374E-5</v>
      </c>
      <c r="CR30">
        <f t="shared" si="20"/>
        <v>2.3506798968257147E-2</v>
      </c>
      <c r="CS30">
        <f t="shared" si="52"/>
        <v>1.3733110870392861E-10</v>
      </c>
      <c r="CT30">
        <f t="shared" si="53"/>
        <v>1.7575423464000004E-3</v>
      </c>
      <c r="CU30">
        <f t="shared" si="54"/>
        <v>3.729037858641429E-5</v>
      </c>
      <c r="CV30">
        <f t="shared" si="55"/>
        <v>2.1704187103163998E-9</v>
      </c>
      <c r="CW30">
        <f t="shared" si="56"/>
        <v>3.3752443450577147E-10</v>
      </c>
      <c r="CX30">
        <f t="shared" si="57"/>
        <v>1.0382183661514289E-11</v>
      </c>
      <c r="CY30">
        <f t="shared" si="58"/>
        <v>3.1870408450007149E-4</v>
      </c>
      <c r="CZ30">
        <f t="shared" si="59"/>
        <v>1.1976075035605715E-6</v>
      </c>
      <c r="DA30">
        <f t="shared" si="60"/>
        <v>7.1396313833571441E-5</v>
      </c>
      <c r="DB30">
        <f t="shared" si="61"/>
        <v>1.4048913613253571E-3</v>
      </c>
      <c r="DC30">
        <f t="shared" si="62"/>
        <v>0.1349949012646286</v>
      </c>
      <c r="DD30">
        <f t="shared" si="63"/>
        <v>1.4946203712042858</v>
      </c>
      <c r="DE30">
        <f t="shared" si="64"/>
        <v>2.3093606789142858E-3</v>
      </c>
      <c r="DF30">
        <f t="shared" si="65"/>
        <v>8.568525776742858E-2</v>
      </c>
      <c r="DG30">
        <f t="shared" si="66"/>
        <v>3.4357814363425722E-8</v>
      </c>
      <c r="DH30" s="5">
        <f>IFERROR(((((L30+AB30)*(1/$H30))+AR30)/$F$2)/($B$2*('CAR.CAP_per person'!B$2)/(_xlfn.XLOOKUP($E$2,EU_countries_GDP!$A$2:$A$29,EU_countries_GDP!$E$2:$E$29))),"")</f>
        <v>2.1133246743455709</v>
      </c>
      <c r="DI30" s="5">
        <f>IFERROR(((((M30+AC30)*(1/$H30))+AS30)/$F$2)/($B$2*('CAR.CAP_per person'!C$2)/(_xlfn.XLOOKUP($E$2,EU_countries_GDP!$A$2:$A$29,EU_countries_GDP!$E$2:$E$29))),"")</f>
        <v>1.5583910761210324E-4</v>
      </c>
      <c r="DJ30" s="5">
        <f>IFERROR(((((N30+AD30)*(1/$H30))+AT30)/$F$2)/($B$2*('CAR.CAP_per person'!D$2)/(_xlfn.XLOOKUP($E$2,EU_countries_GDP!$A$2:$A$29,EU_countries_GDP!$E$2:$E$29))),"")</f>
        <v>2.0458538376142924E-3</v>
      </c>
      <c r="DK30" s="5">
        <f>IFERROR(((((O30+AE30)*(1/$H30))+AU30)/$F$2)/($B$2*('CAR.CAP_per person'!E$2)/(_xlfn.XLOOKUP($E$2,EU_countries_GDP!$A$2:$A$29,EU_countries_GDP!$E$2:$E$29))),"")</f>
        <v>5.6110744197909894E-2</v>
      </c>
      <c r="DL30" s="5">
        <f>IFERROR(((((P30+AF30)*(1/$H30))+AV30)/$F$2)/($B$2*('CAR.CAP_per person'!F$2)/(_xlfn.XLOOKUP($E$2,EU_countries_GDP!$A$2:$A$29,EU_countries_GDP!$E$2:$E$29))),"")</f>
        <v>2.5666199862154233</v>
      </c>
      <c r="DM30" s="5">
        <f>IFERROR(((((Q30+AG30)*(1/$H30))+AW30)/$F$2)/($B$2*('CAR.CAP_per person'!G$2)/(_xlfn.XLOOKUP($E$2,EU_countries_GDP!$A$2:$A$29,EU_countries_GDP!$E$2:$E$29))),"")</f>
        <v>0.21527073079753767</v>
      </c>
      <c r="DN30" s="5">
        <f>IFERROR(((((R30+AH30)*(1/$H30))+AX30)/$F$2)/($B$2*('CAR.CAP_per person'!H$2)/(_xlfn.XLOOKUP($E$2,EU_countries_GDP!$A$2:$A$29,EU_countries_GDP!$E$2:$E$29))),"")</f>
        <v>1.5193065326181716E-3</v>
      </c>
      <c r="DO30" s="5">
        <f>IFERROR(((((S30+AI30)*(1/$H30))+AY30)/$F$2)/($B$2*('CAR.CAP_per person'!I$2)/(_xlfn.XLOOKUP($E$2,EU_countries_GDP!$A$2:$A$29,EU_countries_GDP!$E$2:$E$29))),"")</f>
        <v>0.19389894926078122</v>
      </c>
      <c r="DP30" s="5">
        <f>IFERROR(((((T30+AJ30)*(1/$H30))+AZ30)/$F$2)/($B$2*('CAR.CAP_per person'!J$2)/(_xlfn.XLOOKUP($E$2,EU_countries_GDP!$A$2:$A$29,EU_countries_GDP!$E$2:$E$29))),"")</f>
        <v>0.12619823958796589</v>
      </c>
      <c r="DQ30" s="5">
        <f>IFERROR(((((U30+AK30)*(1/$H30))+BA30)/$F$2)/($B$2*('CAR.CAP_per person'!K$2)/(_xlfn.XLOOKUP($E$2,EU_countries_GDP!$A$2:$A$29,EU_countries_GDP!$E$2:$E$29))),"")</f>
        <v>0.21821503892558811</v>
      </c>
      <c r="DR30" s="5">
        <f>IFERROR(((((V30+AL30)*(1/$H30))+BB30)/$F$2)/($B$2*('CAR.CAP_per person'!L$2)/(_xlfn.XLOOKUP($E$2,EU_countries_GDP!$A$2:$A$29,EU_countries_GDP!$E$2:$E$29))),"")</f>
        <v>0.13972459025687919</v>
      </c>
      <c r="DS30" s="5">
        <f>IFERROR(((((W30+AM30)*(1/$H30))+BC30)/$F$2)/($B$2*('CAR.CAP_per person'!M$2)/(_xlfn.XLOOKUP($E$2,EU_countries_GDP!$A$2:$A$29,EU_countries_GDP!$E$2:$E$29))),"")</f>
        <v>0.5974348423274809</v>
      </c>
      <c r="DT30" s="5">
        <f>IFERROR(((((X30+AN30)*(1/$H30))+BD30)/$F$2)/($B$2*('CAR.CAP_per person'!N$2)/(_xlfn.XLOOKUP($E$2,EU_countries_GDP!$A$2:$A$29,EU_countries_GDP!$E$2:$E$29))),"")</f>
        <v>72.058777870621881</v>
      </c>
      <c r="DU30" s="5">
        <f>IFERROR(((((Y30+AO30)*(1/$H30))+BE30)/$F$2)/($B$2*('CAR.CAP_per person'!O$2)/(_xlfn.XLOOKUP($E$2,EU_countries_GDP!$A$2:$A$29,EU_countries_GDP!$E$2:$E$29))),"")</f>
        <v>7.7592937060101553E-3</v>
      </c>
      <c r="DV30" s="5">
        <f>IFERROR(((((Z30+AP30)*(1/$H30))+BF30)/$F$2)/($B$2*('CAR.CAP_per person'!P$2)/(_xlfn.XLOOKUP($E$2,EU_countries_GDP!$A$2:$A$29,EU_countries_GDP!$E$2:$E$29))),"")</f>
        <v>0.23384272123831043</v>
      </c>
      <c r="DW30" s="5">
        <f>IFERROR(((((AA30+AQ30)*(1/$H30))+BG30)/$F$2)/($B$2*('CAR.CAP_per person'!Q$2)/(_xlfn.XLOOKUP($E$2,EU_countries_GDP!$A$2:$A$29,EU_countries_GDP!$E$2:$E$29))),"")</f>
        <v>9.5611499128424329E-2</v>
      </c>
    </row>
    <row r="31" spans="1:127">
      <c r="A31" t="s">
        <v>244</v>
      </c>
      <c r="B31" t="str">
        <f>_xlfn.XLOOKUP(D31,Table5[Ingredient],Table5[Category],"",FALSE)</f>
        <v>Vegetables</v>
      </c>
      <c r="C31" s="33" t="s">
        <v>177</v>
      </c>
      <c r="D31" s="33" t="s">
        <v>237</v>
      </c>
      <c r="E31" s="33">
        <v>0.48360000000000003</v>
      </c>
      <c r="F31" s="33" t="s">
        <v>179</v>
      </c>
      <c r="G31" s="33" t="s">
        <v>180</v>
      </c>
      <c r="H31" s="91">
        <f>Dataset_IT!L28</f>
        <v>9.1590909090909112E-2</v>
      </c>
      <c r="I31" s="33"/>
      <c r="J31" s="37" t="str">
        <f>IFERROR(INDEX('AveragePrices&amp;Codes'!G:AG, MATCH($D31, 'AveragePrices&amp;Codes'!$A:$A, 0), MATCH(Tool_Italy!$E$2, 'AveragePrices&amp;Codes'!$G$1:$AG$1, 0)),"")</f>
        <v/>
      </c>
      <c r="K31" s="37">
        <f>IFERROR(E31/(_xlfn.XLOOKUP(A31,Dataset_IT!$Q$2:$Q$9,Dataset_IT!$R$2:$R$9)),"")</f>
        <v>7.111764705882353E-3</v>
      </c>
      <c r="L31">
        <f>IFERROR(IF($F31="Raw",_xlfn.XLOOKUP(_xlfn.XLOOKUP(Tool_Italy!$D31,'AveragePrices&amp;Codes'!$A:$A,'AveragePrices&amp;Codes'!$B:$B),AGRIBALYSE_Raw!$B:$B,AGRIBALYSE_Raw!O:O)*$E31,_xlfn.XLOOKUP(_xlfn.XLOOKUP(Tool_Italy!$D31,'AveragePrices&amp;Codes'!$A:$A,'AveragePrices&amp;Codes'!$B:$B),AGRIBALYSE_Cooked!$C:$C,AGRIBALYSE_Cooked!P:P)*$E31),"")</f>
        <v>0.4431103482</v>
      </c>
      <c r="M31">
        <f>IFERROR(IF($F31="Raw",_xlfn.XLOOKUP(_xlfn.XLOOKUP(Tool_Italy!$D31,'AveragePrices&amp;Codes'!$A:$A,'AveragePrices&amp;Codes'!$B:$B),AGRIBALYSE_Raw!$B:$B,AGRIBALYSE_Raw!P:P)*$E31,_xlfn.XLOOKUP(_xlfn.XLOOKUP(Tool_Italy!$D31,'AveragePrices&amp;Codes'!$A:$A,'AveragePrices&amp;Codes'!$B:$B),AGRIBALYSE_Cooked!$C:$C,AGRIBALYSE_Cooked!Q:Q)*$E31),"")</f>
        <v>1.7378775873333334E-8</v>
      </c>
      <c r="N31">
        <f>IFERROR(IF($F31="Raw",_xlfn.XLOOKUP(_xlfn.XLOOKUP(Tool_Italy!$D31,'AveragePrices&amp;Codes'!$A:$A,'AveragePrices&amp;Codes'!$B:$B),AGRIBALYSE_Raw!$B:$B,AGRIBALYSE_Raw!Q:Q)*$E31,_xlfn.XLOOKUP(_xlfn.XLOOKUP(Tool_Italy!$D31,'AveragePrices&amp;Codes'!$A:$A,'AveragePrices&amp;Codes'!$B:$B),AGRIBALYSE_Cooked!$C:$C,AGRIBALYSE_Cooked!R:R)*$E31),"")</f>
        <v>0.5124734078533334</v>
      </c>
      <c r="O31">
        <f>IFERROR(IF($F31="Raw",_xlfn.XLOOKUP(_xlfn.XLOOKUP(Tool_Italy!$D31,'AveragePrices&amp;Codes'!$A:$A,'AveragePrices&amp;Codes'!$B:$B),AGRIBALYSE_Raw!$B:$B,AGRIBALYSE_Raw!R:R)*$E31,_xlfn.XLOOKUP(_xlfn.XLOOKUP(Tool_Italy!$D31,'AveragePrices&amp;Codes'!$A:$A,'AveragePrices&amp;Codes'!$B:$B),AGRIBALYSE_Cooked!$C:$C,AGRIBALYSE_Cooked!S:S)*$E31),"")</f>
        <v>1.7218508146666668E-3</v>
      </c>
      <c r="P31">
        <f>IFERROR(IF($F31="Raw",_xlfn.XLOOKUP(_xlfn.XLOOKUP(Tool_Italy!$D31,'AveragePrices&amp;Codes'!$A:$A,'AveragePrices&amp;Codes'!$B:$B),AGRIBALYSE_Raw!$B:$B,AGRIBALYSE_Raw!S:S)*$E31,_xlfn.XLOOKUP(_xlfn.XLOOKUP(Tool_Italy!$D31,'AveragePrices&amp;Codes'!$A:$A,'AveragePrices&amp;Codes'!$B:$B),AGRIBALYSE_Cooked!$C:$C,AGRIBALYSE_Cooked!T:T)*$E31),"")</f>
        <v>2.8362150769333335E-8</v>
      </c>
      <c r="Q31">
        <f>IFERROR(IF($F31="Raw",_xlfn.XLOOKUP(_xlfn.XLOOKUP(Tool_Italy!$D31,'AveragePrices&amp;Codes'!$A:$A,'AveragePrices&amp;Codes'!$B:$B),AGRIBALYSE_Raw!$B:$B,AGRIBALYSE_Raw!T:T)*$E31,_xlfn.XLOOKUP(_xlfn.XLOOKUP(Tool_Italy!$D31,'AveragePrices&amp;Codes'!$A:$A,'AveragePrices&amp;Codes'!$B:$B),AGRIBALYSE_Cooked!$C:$C,AGRIBALYSE_Cooked!U:U)*$E31),"")</f>
        <v>8.4117013239999988E-9</v>
      </c>
      <c r="R31">
        <f>IFERROR(IF($F31="Raw",_xlfn.XLOOKUP(_xlfn.XLOOKUP(Tool_Italy!$D31,'AveragePrices&amp;Codes'!$A:$A,'AveragePrices&amp;Codes'!$B:$B),AGRIBALYSE_Raw!$B:$B,AGRIBALYSE_Raw!U:U)*$E31,_xlfn.XLOOKUP(_xlfn.XLOOKUP(Tool_Italy!$D31,'AveragePrices&amp;Codes'!$A:$A,'AveragePrices&amp;Codes'!$B:$B),AGRIBALYSE_Cooked!$C:$C,AGRIBALYSE_Cooked!V:V)*$E31),"")</f>
        <v>1.8013255849333335E-9</v>
      </c>
      <c r="S31">
        <f>IFERROR(IF($F31="Raw",_xlfn.XLOOKUP(_xlfn.XLOOKUP(Tool_Italy!$D31,'AveragePrices&amp;Codes'!$A:$A,'AveragePrices&amp;Codes'!$B:$B),AGRIBALYSE_Raw!$B:$B,AGRIBALYSE_Raw!V:V)*$E31,_xlfn.XLOOKUP(_xlfn.XLOOKUP(Tool_Italy!$D31,'AveragePrices&amp;Codes'!$A:$A,'AveragePrices&amp;Codes'!$B:$B),AGRIBALYSE_Cooked!$C:$C,AGRIBALYSE_Cooked!W:W)*$E31),"")</f>
        <v>1.9357142098666669E-3</v>
      </c>
      <c r="T31">
        <f>IFERROR(IF($F31="Raw",_xlfn.XLOOKUP(_xlfn.XLOOKUP(Tool_Italy!$D31,'AveragePrices&amp;Codes'!$A:$A,'AveragePrices&amp;Codes'!$B:$B),AGRIBALYSE_Raw!$B:$B,AGRIBALYSE_Raw!W:W)*$E31,_xlfn.XLOOKUP(_xlfn.XLOOKUP(Tool_Italy!$D31,'AveragePrices&amp;Codes'!$A:$A,'AveragePrices&amp;Codes'!$B:$B),AGRIBALYSE_Cooked!$C:$C,AGRIBALYSE_Cooked!X:X)*$E31),"")</f>
        <v>1.0244393796E-4</v>
      </c>
      <c r="U31">
        <f>IFERROR(IF($F31="Raw",_xlfn.XLOOKUP(_xlfn.XLOOKUP(Tool_Italy!$D31,'AveragePrices&amp;Codes'!$A:$A,'AveragePrices&amp;Codes'!$B:$B),AGRIBALYSE_Raw!$B:$B,AGRIBALYSE_Raw!X:X)*$E31,_xlfn.XLOOKUP(_xlfn.XLOOKUP(Tool_Italy!$D31,'AveragePrices&amp;Codes'!$A:$A,'AveragePrices&amp;Codes'!$B:$B),AGRIBALYSE_Cooked!$C:$C,AGRIBALYSE_Cooked!Y:Y)*$E31),"")</f>
        <v>7.5221406173333336E-4</v>
      </c>
      <c r="V31">
        <f>IFERROR(IF($F31="Raw",_xlfn.XLOOKUP(_xlfn.XLOOKUP(Tool_Italy!$D31,'AveragePrices&amp;Codes'!$A:$A,'AveragePrices&amp;Codes'!$B:$B),AGRIBALYSE_Raw!$B:$B,AGRIBALYSE_Raw!Y:Y)*$E31,_xlfn.XLOOKUP(_xlfn.XLOOKUP(Tool_Italy!$D31,'AveragePrices&amp;Codes'!$A:$A,'AveragePrices&amp;Codes'!$B:$B),AGRIBALYSE_Cooked!$C:$C,AGRIBALYSE_Cooked!Z:Z)*$E31),"")</f>
        <v>5.8062805320000001E-3</v>
      </c>
      <c r="W31">
        <f>IFERROR(IF($F31="Raw",_xlfn.XLOOKUP(_xlfn.XLOOKUP(Tool_Italy!$D31,'AveragePrices&amp;Codes'!$A:$A,'AveragePrices&amp;Codes'!$B:$B),AGRIBALYSE_Raw!$B:$B,AGRIBALYSE_Raw!Z:Z)*$E31,_xlfn.XLOOKUP(_xlfn.XLOOKUP(Tool_Italy!$D31,'AveragePrices&amp;Codes'!$A:$A,'AveragePrices&amp;Codes'!$B:$B),AGRIBALYSE_Cooked!$C:$C,AGRIBALYSE_Cooked!AA:AA)*$E31),"")</f>
        <v>2.9875030501333333</v>
      </c>
      <c r="X31">
        <f>IFERROR(IF($F31="Raw",_xlfn.XLOOKUP(_xlfn.XLOOKUP(Tool_Italy!$D31,'AveragePrices&amp;Codes'!$A:$A,'AveragePrices&amp;Codes'!$B:$B),AGRIBALYSE_Raw!$B:$B,AGRIBALYSE_Raw!AA:AA)*$E31,_xlfn.XLOOKUP(_xlfn.XLOOKUP(Tool_Italy!$D31,'AveragePrices&amp;Codes'!$A:$A,'AveragePrices&amp;Codes'!$B:$B),AGRIBALYSE_Cooked!$C:$C,AGRIBALYSE_Cooked!AB:AB)*$E31),"")</f>
        <v>4.4283621148000005</v>
      </c>
      <c r="Y31">
        <f>IFERROR(IF($F31="Raw",_xlfn.XLOOKUP(_xlfn.XLOOKUP(Tool_Italy!$D31,'AveragePrices&amp;Codes'!$A:$A,'AveragePrices&amp;Codes'!$B:$B),AGRIBALYSE_Raw!$B:$B,AGRIBALYSE_Raw!AB:AB)*$E31,_xlfn.XLOOKUP(_xlfn.XLOOKUP(Tool_Italy!$D31,'AveragePrices&amp;Codes'!$A:$A,'AveragePrices&amp;Codes'!$B:$B),AGRIBALYSE_Cooked!$C:$C,AGRIBALYSE_Cooked!AC:AC)*$E31),"")</f>
        <v>0.20457577659999998</v>
      </c>
      <c r="Z31">
        <f>IFERROR(IF($F31="Raw",_xlfn.XLOOKUP(_xlfn.XLOOKUP(Tool_Italy!$D31,'AveragePrices&amp;Codes'!$A:$A,'AveragePrices&amp;Codes'!$B:$B),AGRIBALYSE_Raw!$B:$B,AGRIBALYSE_Raw!AC:AC)*$E31,_xlfn.XLOOKUP(_xlfn.XLOOKUP(Tool_Italy!$D31,'AveragePrices&amp;Codes'!$A:$A,'AveragePrices&amp;Codes'!$B:$B),AGRIBALYSE_Cooked!$C:$C,AGRIBALYSE_Cooked!AD:AD)*$E31),"")</f>
        <v>15.698959570666668</v>
      </c>
      <c r="AA31">
        <f>IFERROR(IF($F31="Raw",_xlfn.XLOOKUP(_xlfn.XLOOKUP(Tool_Italy!$D31,'AveragePrices&amp;Codes'!$A:$A,'AveragePrices&amp;Codes'!$B:$B),AGRIBALYSE_Raw!$B:$B,AGRIBALYSE_Raw!AD:AD)*$E31,_xlfn.XLOOKUP(_xlfn.XLOOKUP(Tool_Italy!$D31,'AveragePrices&amp;Codes'!$A:$A,'AveragePrices&amp;Codes'!$B:$B),AGRIBALYSE_Cooked!$C:$C,AGRIBALYSE_Cooked!AE:AE)*$E31),"")</f>
        <v>2.5434991972E-6</v>
      </c>
      <c r="AB31" cm="1">
        <f t="array" ref="AB31">IFERROR(_xlfn.XLOOKUP(Tool_Italy!$F31&amp;$E$2,'Cooking methods'!$A:$A&amp;'Cooking methods'!$B:$B,'Cooking methods'!C:C)*$E31,"")</f>
        <v>0.11142665320800001</v>
      </c>
      <c r="AC31" cm="1">
        <f t="array" ref="AC31">IFERROR(_xlfn.XLOOKUP(Tool_Italy!$F31&amp;$E$2,'Cooking methods'!$A:$A&amp;'Cooking methods'!$B:$B,'Cooking methods'!D:D)*$E31,"")</f>
        <v>3.7215763221000003E-9</v>
      </c>
      <c r="AD31" cm="1">
        <f t="array" ref="AD31">IFERROR(_xlfn.XLOOKUP(Tool_Italy!$F31&amp;$E$2,'Cooking methods'!$A:$A&amp;'Cooking methods'!$B:$B,'Cooking methods'!E:E)*$E31,"")</f>
        <v>5.7734489279999994E-3</v>
      </c>
      <c r="AE31" cm="1">
        <f t="array" ref="AE31">IFERROR(_xlfn.XLOOKUP(Tool_Italy!$F31&amp;$E$2,'Cooking methods'!$A:$A&amp;'Cooking methods'!$B:$B,'Cooking methods'!F:F)*$E31,"")</f>
        <v>2.3262948836400002E-4</v>
      </c>
      <c r="AF31" cm="1">
        <f t="array" ref="AF31">IFERROR(_xlfn.XLOOKUP(Tool_Italy!$F31&amp;$E$2,'Cooking methods'!$A:$A&amp;'Cooking methods'!$B:$B,'Cooking methods'!G:G)*$E31,"")</f>
        <v>1.0716380045280001E-9</v>
      </c>
      <c r="AG31" cm="1">
        <f t="array" ref="AG31">IFERROR(_xlfn.XLOOKUP(Tool_Italy!$F31&amp;$E$2,'Cooking methods'!$A:$A&amp;'Cooking methods'!$B:$B,'Cooking methods'!H:H)*$E31,"")</f>
        <v>4.11358400544E-10</v>
      </c>
      <c r="AH31" cm="1">
        <f t="array" ref="AH31">IFERROR(_xlfn.XLOOKUP(Tool_Italy!$F31&amp;$E$2,'Cooking methods'!$A:$A&amp;'Cooking methods'!$B:$B,'Cooking methods'!I:I)*$E31,"")</f>
        <v>2.3955757581600003E-10</v>
      </c>
      <c r="AI31" cm="1">
        <f t="array" ref="AI31">IFERROR(_xlfn.XLOOKUP(Tool_Italy!$F31&amp;$E$2,'Cooking methods'!$A:$A&amp;'Cooking methods'!$B:$B,'Cooking methods'!J:J)*$E31,"")</f>
        <v>1.9174379718000001E-4</v>
      </c>
      <c r="AJ31" cm="1">
        <f t="array" ref="AJ31">IFERROR(_xlfn.XLOOKUP(Tool_Italy!$F31&amp;$E$2,'Cooking methods'!$A:$A&amp;'Cooking methods'!$B:$B,'Cooking methods'!K:K)*$E31,"")</f>
        <v>1.0258511240640001E-5</v>
      </c>
      <c r="AK31" cm="1">
        <f t="array" ref="AK31">IFERROR(_xlfn.XLOOKUP(Tool_Italy!$F31&amp;$E$2,'Cooking methods'!$A:$A&amp;'Cooking methods'!$B:$B,'Cooking methods'!L:L)*$E31,"")</f>
        <v>5.4948711480000013E-5</v>
      </c>
      <c r="AL31" cm="1">
        <f t="array" ref="AL31">IFERROR(_xlfn.XLOOKUP(Tool_Italy!$F31&amp;$E$2,'Cooking methods'!$A:$A&amp;'Cooking methods'!$B:$B,'Cooking methods'!M:M)*$E31,"")</f>
        <v>4.3331297489999996E-4</v>
      </c>
      <c r="AM31" cm="1">
        <f t="array" ref="AM31">IFERROR(_xlfn.XLOOKUP(Tool_Italy!$F31&amp;$E$2,'Cooking methods'!$A:$A&amp;'Cooking methods'!$B:$B,'Cooking methods'!N:N)*$E31,"")</f>
        <v>0.24023760446400003</v>
      </c>
      <c r="AN31" cm="1">
        <f t="array" ref="AN31">IFERROR(_xlfn.XLOOKUP(Tool_Italy!$F31&amp;$E$2,'Cooking methods'!$A:$A&amp;'Cooking methods'!$B:$B,'Cooking methods'!O:O)*$E31,"")</f>
        <v>0.13918636679999999</v>
      </c>
      <c r="AO31" cm="1">
        <f t="array" ref="AO31">IFERROR(_xlfn.XLOOKUP(Tool_Italy!$F31&amp;$E$2,'Cooking methods'!$A:$A&amp;'Cooking methods'!$B:$B,'Cooking methods'!P:P)*$E31,"")</f>
        <v>2.5254191664E-2</v>
      </c>
      <c r="AP31" cm="1">
        <f t="array" ref="AP31">IFERROR(_xlfn.XLOOKUP(Tool_Italy!$F31&amp;$E$2,'Cooking methods'!$A:$A&amp;'Cooking methods'!$B:$B,'Cooking methods'!Q:Q)*$E31,"")</f>
        <v>1.7675953339200001</v>
      </c>
      <c r="AQ31" cm="1">
        <f t="array" ref="AQ31">IFERROR(_xlfn.XLOOKUP(Tool_Italy!$F31&amp;$E$2,'Cooking methods'!$A:$A&amp;'Cooking methods'!$B:$B,'Cooking methods'!R:R)*$E31,"")</f>
        <v>1.5050391155280002E-7</v>
      </c>
      <c r="AR31" cm="1">
        <f t="array" ref="AR31">IFERROR(_xlfn.XLOOKUP(Tool_Italy!$G31&amp;$E$2,'Waste management'!$A:$A&amp;'Waste management'!$B:$B,'Waste management'!C:C)*$E31,"")</f>
        <v>2.7811836E-2</v>
      </c>
      <c r="AS31" cm="1">
        <f t="array" ref="AS31">IFERROR(_xlfn.XLOOKUP(Tool_Italy!$G31&amp;$E$2,'Waste management'!$A:$A&amp;'Waste management'!$B:$B,'Waste management'!D:D)*$E31,"")</f>
        <v>1.9983464280000003E-10</v>
      </c>
      <c r="AT31" cm="1">
        <f t="array" ref="AT31">IFERROR(_xlfn.XLOOKUP(Tool_Italy!$G31&amp;$E$2,'Waste management'!$A:$A&amp;'Waste management'!$B:$B,'Waste management'!E:E)*$E31,"")</f>
        <v>4.2556800000000003E-4</v>
      </c>
      <c r="AU31" cm="1">
        <f t="array" ref="AU31">IFERROR(_xlfn.XLOOKUP(Tool_Italy!$G31&amp;$E$2,'Waste management'!$A:$A&amp;'Waste management'!$B:$B,'Waste management'!F:F)*$E31,"")</f>
        <v>6.2867999999999995E-5</v>
      </c>
      <c r="AV31" cm="1">
        <f t="array" ref="AV31">IFERROR(_xlfn.XLOOKUP(Tool_Italy!$G31&amp;$E$2,'Waste management'!$A:$A&amp;'Waste management'!$B:$B,'Waste management'!G:G)*$E31,"")</f>
        <v>5.6197221600000006E-9</v>
      </c>
      <c r="AW31" cm="1">
        <f t="array" ref="AW31">IFERROR(_xlfn.XLOOKUP(Tool_Italy!$G31&amp;$E$2,'Waste management'!$A:$A&amp;'Waste management'!$B:$B,'Waste management'!H:H)*$E31,"")</f>
        <v>1.836282396E-10</v>
      </c>
      <c r="AX31" cm="1">
        <f t="array" ref="AX31">IFERROR(_xlfn.XLOOKUP(Tool_Italy!$G31&amp;$E$2,'Waste management'!$A:$A&amp;'Waste management'!$B:$B,'Waste management'!I:I)*$E31,"")</f>
        <v>1.3121567160000001E-10</v>
      </c>
      <c r="AY31" cm="1">
        <f t="array" ref="AY31">IFERROR(_xlfn.XLOOKUP(Tool_Italy!$G31&amp;$E$2,'Waste management'!$A:$A&amp;'Waste management'!$B:$B,'Waste management'!J:J)*$E31,"")</f>
        <v>1.0687560000000001E-3</v>
      </c>
      <c r="AZ31" cm="1">
        <f t="array" ref="AZ31">IFERROR(_xlfn.XLOOKUP(Tool_Italy!$G31&amp;$E$2,'Waste management'!$A:$A&amp;'Waste management'!$B:$B,'Waste management'!K:K)*$E31,"")</f>
        <v>1.7175682680000002E-6</v>
      </c>
      <c r="BA31" cm="1">
        <f t="array" ref="BA31">IFERROR(_xlfn.XLOOKUP(Tool_Italy!$G31&amp;$E$2,'Waste management'!$A:$A&amp;'Waste management'!$B:$B,'Waste management'!L:L)*$E31,"")</f>
        <v>4.708532712E-5</v>
      </c>
      <c r="BB31" cm="1">
        <f t="array" ref="BB31">IFERROR(_xlfn.XLOOKUP(Tool_Italy!$G31&amp;$E$2,'Waste management'!$A:$A&amp;'Waste management'!$B:$B,'Waste management'!M:M)*$E31,"")</f>
        <v>4.7151000000000007E-3</v>
      </c>
      <c r="BC31" cm="1">
        <f t="array" ref="BC31">IFERROR(_xlfn.XLOOKUP(Tool_Italy!$G31&amp;$E$2,'Waste management'!$A:$A&amp;'Waste management'!$B:$B,'Waste management'!N:N)*$E31,"")</f>
        <v>4.0501886880000004</v>
      </c>
      <c r="BD31" cm="1">
        <f t="array" ref="BD31">IFERROR(_xlfn.XLOOKUP(Tool_Italy!$G31&amp;$E$2,'Waste management'!$A:$A&amp;'Waste management'!$B:$B,'Waste management'!O:O)*$E31,"")</f>
        <v>0.26335888800000001</v>
      </c>
      <c r="BE31" cm="1">
        <f t="array" ref="BE31">IFERROR(_xlfn.XLOOKUP(Tool_Italy!$G31&amp;$E$2,'Waste management'!$A:$A&amp;'Waste management'!$B:$B,'Waste management'!P:P)*$E31,"")</f>
        <v>5.5323840000000004E-3</v>
      </c>
      <c r="BF31" cm="1">
        <f t="array" ref="BF31">IFERROR(_xlfn.XLOOKUP(Tool_Italy!$G31&amp;$E$2,'Waste management'!$A:$A&amp;'Waste management'!$B:$B,'Waste management'!Q:Q)*$E31,"")</f>
        <v>0.17415403200000001</v>
      </c>
      <c r="BG31" cm="1">
        <f t="array" ref="BG31">IFERROR(_xlfn.XLOOKUP(Tool_Italy!$G31&amp;$E$2,'Waste management'!$A:$A&amp;'Waste management'!$B:$B,'Waste management'!R:R)*$E31,"")</f>
        <v>5.4078569999999999E-8</v>
      </c>
      <c r="BH31">
        <f>IFERROR((L31+AR31+AB31)*_xlfn.XLOOKUP(Tool_Italy!BH$4,Monetization_Factors!$A:$A,Monetization_Factors!$D:$D),"")</f>
        <v>7.5764090587045321E-2</v>
      </c>
      <c r="BI31">
        <f>IFERROR((M31+AS31+AC31)*_xlfn.XLOOKUP(Tool_Italy!BI$4,Monetization_Factors!$A:$A,Monetization_Factors!$D:$D),"")</f>
        <v>8.5266856800432327E-7</v>
      </c>
      <c r="BJ31">
        <f>IFERROR((N31+AT31+AD31)*_xlfn.XLOOKUP(Tool_Italy!BJ$4,Monetization_Factors!$A:$A,Monetization_Factors!$D:$D),"")</f>
        <v>7.915891859506855E-4</v>
      </c>
      <c r="BK31">
        <f>IFERROR((O31+AU31+AE31)*_xlfn.XLOOKUP(Tool_Italy!BK$4,Monetization_Factors!$A:$A,Monetization_Factors!$D:$D),"")</f>
        <v>3.053606843257322E-3</v>
      </c>
      <c r="BL31">
        <f>IFERROR((P31+AV31+AF31)*_xlfn.XLOOKUP(Tool_Italy!BL$4,Monetization_Factors!$A:$A,Monetization_Factors!$D:$D),"")</f>
        <v>3.4993008078401819E-2</v>
      </c>
      <c r="BM31">
        <f>IFERROR((Q31+AW31+AG31)*_xlfn.XLOOKUP(Tool_Italy!BM$4,Monetization_Factors!$A:$A,Monetization_Factors!$D:$D),"")</f>
        <v>1.870337870552948E-3</v>
      </c>
      <c r="BN31">
        <f>IFERROR((R31+AX31+AH31)*_xlfn.XLOOKUP(Tool_Italy!BN$4,Monetization_Factors!$A:$A,Monetization_Factors!$D:$D),"")</f>
        <v>2.4971346222706762E-3</v>
      </c>
      <c r="BO31">
        <f>IFERROR((S31+AY31+AI31)*_xlfn.XLOOKUP(Tool_Italy!BO$4,Monetization_Factors!$A:$A,Monetization_Factors!$D:$D),"")</f>
        <v>1.3994286388080378E-3</v>
      </c>
      <c r="BP31">
        <f>IFERROR((T31+AZ31+AJ31)*_xlfn.XLOOKUP(Tool_Italy!BP$4,Monetization_Factors!$A:$A,Monetization_Factors!$D:$D),"")</f>
        <v>2.7911519731402208E-4</v>
      </c>
      <c r="BQ31">
        <f>IFERROR((U31+BA31+AK31)*_xlfn.XLOOKUP(Tool_Italy!BQ$4,Monetization_Factors!$A:$A,Monetization_Factors!$D:$D),"")</f>
        <v>3.4944484401424817E-3</v>
      </c>
      <c r="BR31" t="str">
        <f>IFERROR((V31+BB31+AL31)*_xlfn.XLOOKUP(Tool_Italy!BR$4,Monetization_Factors!$A:$A,Monetization_Factors!$D:$D),"")</f>
        <v/>
      </c>
      <c r="BS31">
        <f>IFERROR((W31+BC31+AM31)*_xlfn.XLOOKUP(Tool_Italy!BS$4,Monetization_Factors!$A:$A,Monetization_Factors!$D:$D),"")</f>
        <v>3.5416390608926607E-4</v>
      </c>
      <c r="BT31">
        <f>IFERROR((X31+BD31+AN31)*_xlfn.XLOOKUP(Tool_Italy!BT$4,Monetization_Factors!$A:$A,Monetization_Factors!$D:$D),"")</f>
        <v>1.0757109143134549E-3</v>
      </c>
      <c r="BU31">
        <f>IFERROR((Y31+BE31+AO31)*_xlfn.XLOOKUP(Tool_Italy!BU$4,Monetization_Factors!$A:$A,Monetization_Factors!$D:$D),"")</f>
        <v>1.4957105973226483E-3</v>
      </c>
      <c r="BV31">
        <f>IFERROR((Z31+BF31+AP31)*_xlfn.XLOOKUP(Tool_Italy!BV$4,Monetization_Factors!$A:$A,Monetization_Factors!$D:$D),"")</f>
        <v>2.9129754745733722E-2</v>
      </c>
      <c r="BW31">
        <f>IFERROR((AA31+BG31+AQ31)*_xlfn.XLOOKUP(Tool_Italy!BW$4,Monetization_Factors!$A:$A,Monetization_Factors!$D:$D),"")</f>
        <v>5.7410716955402049E-6</v>
      </c>
      <c r="BX31" s="38" t="str" cm="1">
        <f t="array" ref="BX31">IFERROR(_xlfn.IFS(I31&lt;&gt;0,I31*E31,I31="",J31*E31),"")</f>
        <v/>
      </c>
      <c r="BY31" s="38">
        <f t="shared" si="2"/>
        <v>0.15271024492732346</v>
      </c>
      <c r="BZ31" s="38">
        <f t="shared" si="36"/>
        <v>0.15271024492732346</v>
      </c>
      <c r="CA31" s="38">
        <f t="shared" si="3"/>
        <v>2.9367354793716048E-4</v>
      </c>
      <c r="CB31">
        <f t="shared" si="4"/>
        <v>0.58234883740800003</v>
      </c>
      <c r="CC31">
        <f t="shared" si="37"/>
        <v>2.1300186838233336E-8</v>
      </c>
      <c r="CD31">
        <f t="shared" si="38"/>
        <v>0.51867242478133346</v>
      </c>
      <c r="CE31">
        <f t="shared" si="39"/>
        <v>2.0173483030306669E-3</v>
      </c>
      <c r="CF31">
        <f t="shared" si="40"/>
        <v>3.5053510933861335E-8</v>
      </c>
      <c r="CG31">
        <f t="shared" si="41"/>
        <v>9.0066879641439992E-9</v>
      </c>
      <c r="CH31">
        <f t="shared" si="42"/>
        <v>2.1720988323493335E-9</v>
      </c>
      <c r="CI31">
        <f t="shared" si="43"/>
        <v>3.1962140070466668E-3</v>
      </c>
      <c r="CJ31">
        <f t="shared" si="44"/>
        <v>1.1442001746864E-4</v>
      </c>
      <c r="CK31">
        <f t="shared" si="45"/>
        <v>8.5424810033333338E-4</v>
      </c>
      <c r="CL31">
        <f t="shared" si="46"/>
        <v>1.0954693506900001E-2</v>
      </c>
      <c r="CM31">
        <f t="shared" si="47"/>
        <v>7.2779293425973339</v>
      </c>
      <c r="CN31">
        <f t="shared" si="48"/>
        <v>4.8309073696000002</v>
      </c>
      <c r="CO31">
        <f t="shared" si="49"/>
        <v>0.23536235226399999</v>
      </c>
      <c r="CP31">
        <f t="shared" si="50"/>
        <v>17.64070893658667</v>
      </c>
      <c r="CQ31">
        <f t="shared" si="51"/>
        <v>2.7480816787527999E-6</v>
      </c>
      <c r="CR31">
        <f t="shared" si="20"/>
        <v>1.1199016104E-3</v>
      </c>
      <c r="CS31">
        <f t="shared" si="52"/>
        <v>4.096189776583334E-11</v>
      </c>
      <c r="CT31">
        <f t="shared" si="53"/>
        <v>9.9744697073333348E-4</v>
      </c>
      <c r="CU31">
        <f t="shared" si="54"/>
        <v>3.8795159673666669E-6</v>
      </c>
      <c r="CV31">
        <f t="shared" si="55"/>
        <v>6.7410597949733332E-11</v>
      </c>
      <c r="CW31">
        <f t="shared" si="56"/>
        <v>1.7320553777199999E-11</v>
      </c>
      <c r="CX31">
        <f t="shared" si="57"/>
        <v>4.1771131391333335E-12</v>
      </c>
      <c r="CY31">
        <f t="shared" si="58"/>
        <v>6.1465653981666671E-6</v>
      </c>
      <c r="CZ31">
        <f t="shared" si="59"/>
        <v>2.20038495132E-7</v>
      </c>
      <c r="DA31">
        <f t="shared" si="60"/>
        <v>1.6427848083333334E-6</v>
      </c>
      <c r="DB31">
        <f t="shared" si="61"/>
        <v>2.1066718282500001E-5</v>
      </c>
      <c r="DC31">
        <f t="shared" si="62"/>
        <v>1.3996017966533334E-2</v>
      </c>
      <c r="DD31">
        <f t="shared" si="63"/>
        <v>9.2902064800000003E-3</v>
      </c>
      <c r="DE31">
        <f t="shared" si="64"/>
        <v>4.5261990819999998E-4</v>
      </c>
      <c r="DF31">
        <f t="shared" si="65"/>
        <v>3.3924440262666673E-2</v>
      </c>
      <c r="DG31">
        <f t="shared" si="66"/>
        <v>5.2847724591400001E-9</v>
      </c>
      <c r="DH31" s="5">
        <f>IFERROR(((((L31+AB31)*(1/$H31))+AR31)/$F$2)/($B$2*('CAR.CAP_per person'!B$2)/(_xlfn.XLOOKUP($E$2,EU_countries_GDP!$A$2:$A$29,EU_countries_GDP!$E$2:$E$29))),"")</f>
        <v>9.6513680482264774E-2</v>
      </c>
      <c r="DI31" s="5">
        <f>IFERROR(((((M31+AC31)*(1/$H31))+AS31)/$F$2)/($B$2*('CAR.CAP_per person'!C$2)/(_xlfn.XLOOKUP($E$2,EU_countries_GDP!$A$2:$A$29,EU_countries_GDP!$E$2:$E$29))),"")</f>
        <v>4.6203602242146023E-5</v>
      </c>
      <c r="DJ31" s="5">
        <f>IFERROR(((((N31+AD31)*(1/$H31))+AT31)/$F$2)/($B$2*('CAR.CAP_per person'!D$2)/(_xlfn.XLOOKUP($E$2,EU_countries_GDP!$A$2:$A$29,EU_countries_GDP!$E$2:$E$29))),"")</f>
        <v>1.1606961582886542E-3</v>
      </c>
      <c r="DK31" s="5">
        <f>IFERROR(((((O31+AE31)*(1/$H31))+AU31)/$F$2)/($B$2*('CAR.CAP_per person'!E$2)/(_xlfn.XLOOKUP($E$2,EU_countries_GDP!$A$2:$A$29,EU_countries_GDP!$E$2:$E$29))),"")</f>
        <v>5.6889976484403486E-3</v>
      </c>
      <c r="DL31" s="5">
        <f>IFERROR(((((P31+AF31)*(1/$H31))+AV31)/$F$2)/($B$2*('CAR.CAP_per person'!F$2)/(_xlfn.XLOOKUP($E$2,EU_countries_GDP!$A$2:$A$29,EU_countries_GDP!$E$2:$E$29))),"")</f>
        <v>6.8416162965442992E-2</v>
      </c>
      <c r="DM31" s="5">
        <f>IFERROR(((((Q31+AG31)*(1/$H31))+AW31)/$F$2)/($B$2*('CAR.CAP_per person'!G$2)/(_xlfn.XLOOKUP($E$2,EU_countries_GDP!$A$2:$A$29,EU_countries_GDP!$E$2:$E$29))),"")</f>
        <v>1.0852646814243644E-2</v>
      </c>
      <c r="DN31" s="5">
        <f>IFERROR(((((R31+AH31)*(1/$H31))+AX31)/$F$2)/($B$2*('CAR.CAP_per person'!H$2)/(_xlfn.XLOOKUP($E$2,EU_countries_GDP!$A$2:$A$29,EU_countries_GDP!$E$2:$E$29))),"")</f>
        <v>5.9076881242103602E-4</v>
      </c>
      <c r="DO31" s="5">
        <f>IFERROR(((((S31+AI31)*(1/$H31))+AY31)/$F$2)/($B$2*('CAR.CAP_per person'!I$2)/(_xlfn.XLOOKUP($E$2,EU_countries_GDP!$A$2:$A$29,EU_countries_GDP!$E$2:$E$29))),"")</f>
        <v>2.6189896878495689E-3</v>
      </c>
      <c r="DP31" s="5">
        <f>IFERROR(((((T31+AJ31)*(1/$H31))+AZ31)/$F$2)/($B$2*('CAR.CAP_per person'!J$2)/(_xlfn.XLOOKUP($E$2,EU_countries_GDP!$A$2:$A$29,EU_countries_GDP!$E$2:$E$29))),"")</f>
        <v>2.2927886655950743E-2</v>
      </c>
      <c r="DQ31" s="5">
        <f>IFERROR(((((U31+AK31)*(1/$H31))+BA31)/$F$2)/($B$2*('CAR.CAP_per person'!K$2)/(_xlfn.XLOOKUP($E$2,EU_countries_GDP!$A$2:$A$29,EU_countries_GDP!$E$2:$E$29))),"")</f>
        <v>4.7750895307577248E-3</v>
      </c>
      <c r="DR31" s="5">
        <f>IFERROR(((((V31+AL31)*(1/$H31))+BB31)/$F$2)/($B$2*('CAR.CAP_per person'!L$2)/(_xlfn.XLOOKUP($E$2,EU_countries_GDP!$A$2:$A$29,EU_countries_GDP!$E$2:$E$29))),"")</f>
        <v>1.2835152765298995E-3</v>
      </c>
      <c r="DS31" s="5">
        <f>IFERROR(((((W31+AM31)*(1/$H31))+BC31)/$F$2)/($B$2*('CAR.CAP_per person'!M$2)/(_xlfn.XLOOKUP($E$2,EU_countries_GDP!$A$2:$A$29,EU_countries_GDP!$E$2:$E$29))),"")</f>
        <v>3.2321860890157331E-2</v>
      </c>
      <c r="DT31" s="5">
        <f>IFERROR(((((X31+AN31)*(1/$H31))+BD31)/$F$2)/($B$2*('CAR.CAP_per person'!N$2)/(_xlfn.XLOOKUP($E$2,EU_countries_GDP!$A$2:$A$29,EU_countries_GDP!$E$2:$E$29))),"")</f>
        <v>0.42585034300114299</v>
      </c>
      <c r="DU31" s="5">
        <f>IFERROR(((((Y31+AO31)*(1/$H31))+BE31)/$F$2)/($B$2*('CAR.CAP_per person'!O$2)/(_xlfn.XLOOKUP($E$2,EU_countries_GDP!$A$2:$A$29,EU_countries_GDP!$E$2:$E$29))),"")</f>
        <v>1.4945537594388012E-3</v>
      </c>
      <c r="DV31" s="5">
        <f>IFERROR(((((Z31+AP31)*(1/$H31))+BF31)/$F$2)/($B$2*('CAR.CAP_per person'!P$2)/(_xlfn.XLOOKUP($E$2,EU_countries_GDP!$A$2:$A$29,EU_countries_GDP!$E$2:$E$29))),"")</f>
        <v>9.2079478383189861E-2</v>
      </c>
      <c r="DW31" s="5">
        <f>IFERROR(((((AA31+AQ31)*(1/$H31))+BG31)/$F$2)/($B$2*('CAR.CAP_per person'!Q$2)/(_xlfn.XLOOKUP($E$2,EU_countries_GDP!$A$2:$A$29,EU_countries_GDP!$E$2:$E$29))),"")</f>
        <v>1.4483479128273691E-2</v>
      </c>
    </row>
    <row r="32" spans="1:127">
      <c r="A32" t="s">
        <v>244</v>
      </c>
      <c r="B32" t="str">
        <f>_xlfn.XLOOKUP(D32,Table5[Ingredient],Table5[Category],"",FALSE)</f>
        <v>Meat (excluding beef)</v>
      </c>
      <c r="C32" s="33" t="s">
        <v>177</v>
      </c>
      <c r="D32" s="33" t="s">
        <v>246</v>
      </c>
      <c r="E32" s="33">
        <v>0.24180000000000001</v>
      </c>
      <c r="F32" s="33" t="s">
        <v>179</v>
      </c>
      <c r="G32" s="33" t="s">
        <v>180</v>
      </c>
      <c r="H32" s="91">
        <f>Dataset_IT!L29</f>
        <v>9.1590909090909112E-2</v>
      </c>
      <c r="I32" s="33"/>
      <c r="J32" s="37" t="str">
        <f>IFERROR(INDEX('AveragePrices&amp;Codes'!G:AG, MATCH($D32, 'AveragePrices&amp;Codes'!$A:$A, 0), MATCH(Tool_Italy!$E$2, 'AveragePrices&amp;Codes'!$G$1:$AG$1, 0)),"")</f>
        <v/>
      </c>
      <c r="K32" s="37">
        <f>IFERROR(E32/(_xlfn.XLOOKUP(A32,Dataset_IT!$Q$2:$Q$9,Dataset_IT!$R$2:$R$9)),"")</f>
        <v>3.5558823529411765E-3</v>
      </c>
      <c r="L32">
        <f>IFERROR(IF($F32="Raw",_xlfn.XLOOKUP(_xlfn.XLOOKUP(Tool_Italy!$D32,'AveragePrices&amp;Codes'!$A:$A,'AveragePrices&amp;Codes'!$B:$B),AGRIBALYSE_Raw!$B:$B,AGRIBALYSE_Raw!O:O)*$E32,_xlfn.XLOOKUP(_xlfn.XLOOKUP(Tool_Italy!$D32,'AveragePrices&amp;Codes'!$A:$A,'AveragePrices&amp;Codes'!$B:$B),AGRIBALYSE_Cooked!$C:$C,AGRIBALYSE_Cooked!P:P)*$E32),"")</f>
        <v>0.61676994756000003</v>
      </c>
      <c r="M32">
        <f>IFERROR(IF($F32="Raw",_xlfn.XLOOKUP(_xlfn.XLOOKUP(Tool_Italy!$D32,'AveragePrices&amp;Codes'!$A:$A,'AveragePrices&amp;Codes'!$B:$B),AGRIBALYSE_Raw!$B:$B,AGRIBALYSE_Raw!P:P)*$E32,_xlfn.XLOOKUP(_xlfn.XLOOKUP(Tool_Italy!$D32,'AveragePrices&amp;Codes'!$A:$A,'AveragePrices&amp;Codes'!$B:$B),AGRIBALYSE_Cooked!$C:$C,AGRIBALYSE_Cooked!Q:Q)*$E32),"")</f>
        <v>2.7213330222000003E-8</v>
      </c>
      <c r="N32">
        <f>IFERROR(IF($F32="Raw",_xlfn.XLOOKUP(_xlfn.XLOOKUP(Tool_Italy!$D32,'AveragePrices&amp;Codes'!$A:$A,'AveragePrices&amp;Codes'!$B:$B),AGRIBALYSE_Raw!$B:$B,AGRIBALYSE_Raw!Q:Q)*$E32,_xlfn.XLOOKUP(_xlfn.XLOOKUP(Tool_Italy!$D32,'AveragePrices&amp;Codes'!$A:$A,'AveragePrices&amp;Codes'!$B:$B),AGRIBALYSE_Cooked!$C:$C,AGRIBALYSE_Cooked!R:R)*$E32),"")</f>
        <v>0.13644743533200002</v>
      </c>
      <c r="O32">
        <f>IFERROR(IF($F32="Raw",_xlfn.XLOOKUP(_xlfn.XLOOKUP(Tool_Italy!$D32,'AveragePrices&amp;Codes'!$A:$A,'AveragePrices&amp;Codes'!$B:$B),AGRIBALYSE_Raw!$B:$B,AGRIBALYSE_Raw!R:R)*$E32,_xlfn.XLOOKUP(_xlfn.XLOOKUP(Tool_Italy!$D32,'AveragePrices&amp;Codes'!$A:$A,'AveragePrices&amp;Codes'!$B:$B),AGRIBALYSE_Cooked!$C:$C,AGRIBALYSE_Cooked!S:S)*$E32),"")</f>
        <v>1.9125822651000002E-3</v>
      </c>
      <c r="P32">
        <f>IFERROR(IF($F32="Raw",_xlfn.XLOOKUP(_xlfn.XLOOKUP(Tool_Italy!$D32,'AveragePrices&amp;Codes'!$A:$A,'AveragePrices&amp;Codes'!$B:$B),AGRIBALYSE_Raw!$B:$B,AGRIBALYSE_Raw!S:S)*$E32,_xlfn.XLOOKUP(_xlfn.XLOOKUP(Tool_Italy!$D32,'AveragePrices&amp;Codes'!$A:$A,'AveragePrices&amp;Codes'!$B:$B),AGRIBALYSE_Cooked!$C:$C,AGRIBALYSE_Cooked!T:T)*$E32),"")</f>
        <v>5.1514203624000003E-8</v>
      </c>
      <c r="Q32">
        <f>IFERROR(IF($F32="Raw",_xlfn.XLOOKUP(_xlfn.XLOOKUP(Tool_Italy!$D32,'AveragePrices&amp;Codes'!$A:$A,'AveragePrices&amp;Codes'!$B:$B),AGRIBALYSE_Raw!$B:$B,AGRIBALYSE_Raw!T:T)*$E32,_xlfn.XLOOKUP(_xlfn.XLOOKUP(Tool_Italy!$D32,'AveragePrices&amp;Codes'!$A:$A,'AveragePrices&amp;Codes'!$B:$B),AGRIBALYSE_Cooked!$C:$C,AGRIBALYSE_Cooked!U:U)*$E32),"")</f>
        <v>6.1370593050000004E-9</v>
      </c>
      <c r="R32">
        <f>IFERROR(IF($F32="Raw",_xlfn.XLOOKUP(_xlfn.XLOOKUP(Tool_Italy!$D32,'AveragePrices&amp;Codes'!$A:$A,'AveragePrices&amp;Codes'!$B:$B),AGRIBALYSE_Raw!$B:$B,AGRIBALYSE_Raw!U:U)*$E32,_xlfn.XLOOKUP(_xlfn.XLOOKUP(Tool_Italy!$D32,'AveragePrices&amp;Codes'!$A:$A,'AveragePrices&amp;Codes'!$B:$B),AGRIBALYSE_Cooked!$C:$C,AGRIBALYSE_Cooked!V:V)*$E32),"")</f>
        <v>6.1178579669999998E-10</v>
      </c>
      <c r="S32">
        <f>IFERROR(IF($F32="Raw",_xlfn.XLOOKUP(_xlfn.XLOOKUP(Tool_Italy!$D32,'AveragePrices&amp;Codes'!$A:$A,'AveragePrices&amp;Codes'!$B:$B),AGRIBALYSE_Raw!$B:$B,AGRIBALYSE_Raw!V:V)*$E32,_xlfn.XLOOKUP(_xlfn.XLOOKUP(Tool_Italy!$D32,'AveragePrices&amp;Codes'!$A:$A,'AveragePrices&amp;Codes'!$B:$B),AGRIBALYSE_Cooked!$C:$C,AGRIBALYSE_Cooked!W:W)*$E32),"")</f>
        <v>6.0703000176000011E-3</v>
      </c>
      <c r="T32">
        <f>IFERROR(IF($F32="Raw",_xlfn.XLOOKUP(_xlfn.XLOOKUP(Tool_Italy!$D32,'AveragePrices&amp;Codes'!$A:$A,'AveragePrices&amp;Codes'!$B:$B),AGRIBALYSE_Raw!$B:$B,AGRIBALYSE_Raw!W:W)*$E32,_xlfn.XLOOKUP(_xlfn.XLOOKUP(Tool_Italy!$D32,'AveragePrices&amp;Codes'!$A:$A,'AveragePrices&amp;Codes'!$B:$B),AGRIBALYSE_Cooked!$C:$C,AGRIBALYSE_Cooked!X:X)*$E32),"")</f>
        <v>8.0476613490000005E-5</v>
      </c>
      <c r="U32">
        <f>IFERROR(IF($F32="Raw",_xlfn.XLOOKUP(_xlfn.XLOOKUP(Tool_Italy!$D32,'AveragePrices&amp;Codes'!$A:$A,'AveragePrices&amp;Codes'!$B:$B),AGRIBALYSE_Raw!$B:$B,AGRIBALYSE_Raw!X:X)*$E32,_xlfn.XLOOKUP(_xlfn.XLOOKUP(Tool_Italy!$D32,'AveragePrices&amp;Codes'!$A:$A,'AveragePrices&amp;Codes'!$B:$B),AGRIBALYSE_Cooked!$C:$C,AGRIBALYSE_Cooked!Y:Y)*$E32),"")</f>
        <v>1.7419951458E-3</v>
      </c>
      <c r="V32">
        <f>IFERROR(IF($F32="Raw",_xlfn.XLOOKUP(_xlfn.XLOOKUP(Tool_Italy!$D32,'AveragePrices&amp;Codes'!$A:$A,'AveragePrices&amp;Codes'!$B:$B),AGRIBALYSE_Raw!$B:$B,AGRIBALYSE_Raw!Y:Y)*$E32,_xlfn.XLOOKUP(_xlfn.XLOOKUP(Tool_Italy!$D32,'AveragePrices&amp;Codes'!$A:$A,'AveragePrices&amp;Codes'!$B:$B),AGRIBALYSE_Cooked!$C:$C,AGRIBALYSE_Cooked!Z:Z)*$E32),"")</f>
        <v>2.3661132744600001E-2</v>
      </c>
      <c r="W32">
        <f>IFERROR(IF($F32="Raw",_xlfn.XLOOKUP(_xlfn.XLOOKUP(Tool_Italy!$D32,'AveragePrices&amp;Codes'!$A:$A,'AveragePrices&amp;Codes'!$B:$B),AGRIBALYSE_Raw!$B:$B,AGRIBALYSE_Raw!Z:Z)*$E32,_xlfn.XLOOKUP(_xlfn.XLOOKUP(Tool_Italy!$D32,'AveragePrices&amp;Codes'!$A:$A,'AveragePrices&amp;Codes'!$B:$B),AGRIBALYSE_Cooked!$C:$C,AGRIBALYSE_Cooked!AA:AA)*$E32),"")</f>
        <v>12.3204397524</v>
      </c>
      <c r="X32">
        <f>IFERROR(IF($F32="Raw",_xlfn.XLOOKUP(_xlfn.XLOOKUP(Tool_Italy!$D32,'AveragePrices&amp;Codes'!$A:$A,'AveragePrices&amp;Codes'!$B:$B),AGRIBALYSE_Raw!$B:$B,AGRIBALYSE_Raw!AA:AA)*$E32,_xlfn.XLOOKUP(_xlfn.XLOOKUP(Tool_Italy!$D32,'AveragePrices&amp;Codes'!$A:$A,'AveragePrices&amp;Codes'!$B:$B),AGRIBALYSE_Cooked!$C:$C,AGRIBALYSE_Cooked!AB:AB)*$E32),"")</f>
        <v>19.0265850294</v>
      </c>
      <c r="Y32">
        <f>IFERROR(IF($F32="Raw",_xlfn.XLOOKUP(_xlfn.XLOOKUP(Tool_Italy!$D32,'AveragePrices&amp;Codes'!$A:$A,'AveragePrices&amp;Codes'!$B:$B),AGRIBALYSE_Raw!$B:$B,AGRIBALYSE_Raw!AB:AB)*$E32,_xlfn.XLOOKUP(_xlfn.XLOOKUP(Tool_Italy!$D32,'AveragePrices&amp;Codes'!$A:$A,'AveragePrices&amp;Codes'!$B:$B),AGRIBALYSE_Cooked!$C:$C,AGRIBALYSE_Cooked!AC:AC)*$E32),"")</f>
        <v>0.162787371864</v>
      </c>
      <c r="Z32">
        <f>IFERROR(IF($F32="Raw",_xlfn.XLOOKUP(_xlfn.XLOOKUP(Tool_Italy!$D32,'AveragePrices&amp;Codes'!$A:$A,'AveragePrices&amp;Codes'!$B:$B),AGRIBALYSE_Raw!$B:$B,AGRIBALYSE_Raw!AC:AC)*$E32,_xlfn.XLOOKUP(_xlfn.XLOOKUP(Tool_Italy!$D32,'AveragePrices&amp;Codes'!$A:$A,'AveragePrices&amp;Codes'!$B:$B),AGRIBALYSE_Cooked!$C:$C,AGRIBALYSE_Cooked!AD:AD)*$E32),"")</f>
        <v>7.5558553823999999</v>
      </c>
      <c r="AA32">
        <f>IFERROR(IF($F32="Raw",_xlfn.XLOOKUP(_xlfn.XLOOKUP(Tool_Italy!$D32,'AveragePrices&amp;Codes'!$A:$A,'AveragePrices&amp;Codes'!$B:$B),AGRIBALYSE_Raw!$B:$B,AGRIBALYSE_Raw!AD:AD)*$E32,_xlfn.XLOOKUP(_xlfn.XLOOKUP(Tool_Italy!$D32,'AveragePrices&amp;Codes'!$A:$A,'AveragePrices&amp;Codes'!$B:$B),AGRIBALYSE_Cooked!$C:$C,AGRIBALYSE_Cooked!AE:AE)*$E32),"")</f>
        <v>2.0855654047799999E-6</v>
      </c>
      <c r="AB32" cm="1">
        <f t="array" ref="AB32">IFERROR(_xlfn.XLOOKUP(Tool_Italy!$F32&amp;$E$2,'Cooking methods'!$A:$A&amp;'Cooking methods'!$B:$B,'Cooking methods'!C:C)*$E32,"")</f>
        <v>5.5713326604000003E-2</v>
      </c>
      <c r="AC32" cm="1">
        <f t="array" ref="AC32">IFERROR(_xlfn.XLOOKUP(Tool_Italy!$F32&amp;$E$2,'Cooking methods'!$A:$A&amp;'Cooking methods'!$B:$B,'Cooking methods'!D:D)*$E32,"")</f>
        <v>1.8607881610500001E-9</v>
      </c>
      <c r="AD32" cm="1">
        <f t="array" ref="AD32">IFERROR(_xlfn.XLOOKUP(Tool_Italy!$F32&amp;$E$2,'Cooking methods'!$A:$A&amp;'Cooking methods'!$B:$B,'Cooking methods'!E:E)*$E32,"")</f>
        <v>2.8867244639999997E-3</v>
      </c>
      <c r="AE32" cm="1">
        <f t="array" ref="AE32">IFERROR(_xlfn.XLOOKUP(Tool_Italy!$F32&amp;$E$2,'Cooking methods'!$A:$A&amp;'Cooking methods'!$B:$B,'Cooking methods'!F:F)*$E32,"")</f>
        <v>1.1631474418200001E-4</v>
      </c>
      <c r="AF32" cm="1">
        <f t="array" ref="AF32">IFERROR(_xlfn.XLOOKUP(Tool_Italy!$F32&amp;$E$2,'Cooking methods'!$A:$A&amp;'Cooking methods'!$B:$B,'Cooking methods'!G:G)*$E32,"")</f>
        <v>5.3581900226400007E-10</v>
      </c>
      <c r="AG32" cm="1">
        <f t="array" ref="AG32">IFERROR(_xlfn.XLOOKUP(Tool_Italy!$F32&amp;$E$2,'Cooking methods'!$A:$A&amp;'Cooking methods'!$B:$B,'Cooking methods'!H:H)*$E32,"")</f>
        <v>2.05679200272E-10</v>
      </c>
      <c r="AH32" cm="1">
        <f t="array" ref="AH32">IFERROR(_xlfn.XLOOKUP(Tool_Italy!$F32&amp;$E$2,'Cooking methods'!$A:$A&amp;'Cooking methods'!$B:$B,'Cooking methods'!I:I)*$E32,"")</f>
        <v>1.1977878790800001E-10</v>
      </c>
      <c r="AI32" cm="1">
        <f t="array" ref="AI32">IFERROR(_xlfn.XLOOKUP(Tool_Italy!$F32&amp;$E$2,'Cooking methods'!$A:$A&amp;'Cooking methods'!$B:$B,'Cooking methods'!J:J)*$E32,"")</f>
        <v>9.5871898590000007E-5</v>
      </c>
      <c r="AJ32" cm="1">
        <f t="array" ref="AJ32">IFERROR(_xlfn.XLOOKUP(Tool_Italy!$F32&amp;$E$2,'Cooking methods'!$A:$A&amp;'Cooking methods'!$B:$B,'Cooking methods'!K:K)*$E32,"")</f>
        <v>5.1292556203200003E-6</v>
      </c>
      <c r="AK32" cm="1">
        <f t="array" ref="AK32">IFERROR(_xlfn.XLOOKUP(Tool_Italy!$F32&amp;$E$2,'Cooking methods'!$A:$A&amp;'Cooking methods'!$B:$B,'Cooking methods'!L:L)*$E32,"")</f>
        <v>2.7474355740000007E-5</v>
      </c>
      <c r="AL32" cm="1">
        <f t="array" ref="AL32">IFERROR(_xlfn.XLOOKUP(Tool_Italy!$F32&amp;$E$2,'Cooking methods'!$A:$A&amp;'Cooking methods'!$B:$B,'Cooking methods'!M:M)*$E32,"")</f>
        <v>2.1665648744999998E-4</v>
      </c>
      <c r="AM32" cm="1">
        <f t="array" ref="AM32">IFERROR(_xlfn.XLOOKUP(Tool_Italy!$F32&amp;$E$2,'Cooking methods'!$A:$A&amp;'Cooking methods'!$B:$B,'Cooking methods'!N:N)*$E32,"")</f>
        <v>0.12011880223200001</v>
      </c>
      <c r="AN32" cm="1">
        <f t="array" ref="AN32">IFERROR(_xlfn.XLOOKUP(Tool_Italy!$F32&amp;$E$2,'Cooking methods'!$A:$A&amp;'Cooking methods'!$B:$B,'Cooking methods'!O:O)*$E32,"")</f>
        <v>6.9593183399999994E-2</v>
      </c>
      <c r="AO32" cm="1">
        <f t="array" ref="AO32">IFERROR(_xlfn.XLOOKUP(Tool_Italy!$F32&amp;$E$2,'Cooking methods'!$A:$A&amp;'Cooking methods'!$B:$B,'Cooking methods'!P:P)*$E32,"")</f>
        <v>1.2627095832E-2</v>
      </c>
      <c r="AP32" cm="1">
        <f t="array" ref="AP32">IFERROR(_xlfn.XLOOKUP(Tool_Italy!$F32&amp;$E$2,'Cooking methods'!$A:$A&amp;'Cooking methods'!$B:$B,'Cooking methods'!Q:Q)*$E32,"")</f>
        <v>0.88379766696000006</v>
      </c>
      <c r="AQ32" cm="1">
        <f t="array" ref="AQ32">IFERROR(_xlfn.XLOOKUP(Tool_Italy!$F32&amp;$E$2,'Cooking methods'!$A:$A&amp;'Cooking methods'!$B:$B,'Cooking methods'!R:R)*$E32,"")</f>
        <v>7.5251955776400008E-8</v>
      </c>
      <c r="AR32" cm="1">
        <f t="array" ref="AR32">IFERROR(_xlfn.XLOOKUP(Tool_Italy!$G32&amp;$E$2,'Waste management'!$A:$A&amp;'Waste management'!$B:$B,'Waste management'!C:C)*$E32,"")</f>
        <v>1.3905918E-2</v>
      </c>
      <c r="AS32" cm="1">
        <f t="array" ref="AS32">IFERROR(_xlfn.XLOOKUP(Tool_Italy!$G32&amp;$E$2,'Waste management'!$A:$A&amp;'Waste management'!$B:$B,'Waste management'!D:D)*$E32,"")</f>
        <v>9.9917321400000014E-11</v>
      </c>
      <c r="AT32" cm="1">
        <f t="array" ref="AT32">IFERROR(_xlfn.XLOOKUP(Tool_Italy!$G32&amp;$E$2,'Waste management'!$A:$A&amp;'Waste management'!$B:$B,'Waste management'!E:E)*$E32,"")</f>
        <v>2.1278400000000001E-4</v>
      </c>
      <c r="AU32" cm="1">
        <f t="array" ref="AU32">IFERROR(_xlfn.XLOOKUP(Tool_Italy!$G32&amp;$E$2,'Waste management'!$A:$A&amp;'Waste management'!$B:$B,'Waste management'!F:F)*$E32,"")</f>
        <v>3.1433999999999998E-5</v>
      </c>
      <c r="AV32" cm="1">
        <f t="array" ref="AV32">IFERROR(_xlfn.XLOOKUP(Tool_Italy!$G32&amp;$E$2,'Waste management'!$A:$A&amp;'Waste management'!$B:$B,'Waste management'!G:G)*$E32,"")</f>
        <v>2.8098610800000003E-9</v>
      </c>
      <c r="AW32" cm="1">
        <f t="array" ref="AW32">IFERROR(_xlfn.XLOOKUP(Tool_Italy!$G32&amp;$E$2,'Waste management'!$A:$A&amp;'Waste management'!$B:$B,'Waste management'!H:H)*$E32,"")</f>
        <v>9.1814119799999998E-11</v>
      </c>
      <c r="AX32" cm="1">
        <f t="array" ref="AX32">IFERROR(_xlfn.XLOOKUP(Tool_Italy!$G32&amp;$E$2,'Waste management'!$A:$A&amp;'Waste management'!$B:$B,'Waste management'!I:I)*$E32,"")</f>
        <v>6.5607835800000005E-11</v>
      </c>
      <c r="AY32" cm="1">
        <f t="array" ref="AY32">IFERROR(_xlfn.XLOOKUP(Tool_Italy!$G32&amp;$E$2,'Waste management'!$A:$A&amp;'Waste management'!$B:$B,'Waste management'!J:J)*$E32,"")</f>
        <v>5.3437800000000007E-4</v>
      </c>
      <c r="AZ32" cm="1">
        <f t="array" ref="AZ32">IFERROR(_xlfn.XLOOKUP(Tool_Italy!$G32&amp;$E$2,'Waste management'!$A:$A&amp;'Waste management'!$B:$B,'Waste management'!K:K)*$E32,"")</f>
        <v>8.5878413400000008E-7</v>
      </c>
      <c r="BA32" cm="1">
        <f t="array" ref="BA32">IFERROR(_xlfn.XLOOKUP(Tool_Italy!$G32&amp;$E$2,'Waste management'!$A:$A&amp;'Waste management'!$B:$B,'Waste management'!L:L)*$E32,"")</f>
        <v>2.354266356E-5</v>
      </c>
      <c r="BB32" cm="1">
        <f t="array" ref="BB32">IFERROR(_xlfn.XLOOKUP(Tool_Italy!$G32&amp;$E$2,'Waste management'!$A:$A&amp;'Waste management'!$B:$B,'Waste management'!M:M)*$E32,"")</f>
        <v>2.3575500000000004E-3</v>
      </c>
      <c r="BC32" cm="1">
        <f t="array" ref="BC32">IFERROR(_xlfn.XLOOKUP(Tool_Italy!$G32&amp;$E$2,'Waste management'!$A:$A&amp;'Waste management'!$B:$B,'Waste management'!N:N)*$E32,"")</f>
        <v>2.0250943440000002</v>
      </c>
      <c r="BD32" cm="1">
        <f t="array" ref="BD32">IFERROR(_xlfn.XLOOKUP(Tool_Italy!$G32&amp;$E$2,'Waste management'!$A:$A&amp;'Waste management'!$B:$B,'Waste management'!O:O)*$E32,"")</f>
        <v>0.13167944400000001</v>
      </c>
      <c r="BE32" cm="1">
        <f t="array" ref="BE32">IFERROR(_xlfn.XLOOKUP(Tool_Italy!$G32&amp;$E$2,'Waste management'!$A:$A&amp;'Waste management'!$B:$B,'Waste management'!P:P)*$E32,"")</f>
        <v>2.7661920000000002E-3</v>
      </c>
      <c r="BF32" cm="1">
        <f t="array" ref="BF32">IFERROR(_xlfn.XLOOKUP(Tool_Italy!$G32&amp;$E$2,'Waste management'!$A:$A&amp;'Waste management'!$B:$B,'Waste management'!Q:Q)*$E32,"")</f>
        <v>8.7077016000000007E-2</v>
      </c>
      <c r="BG32" cm="1">
        <f t="array" ref="BG32">IFERROR(_xlfn.XLOOKUP(Tool_Italy!$G32&amp;$E$2,'Waste management'!$A:$A&amp;'Waste management'!$B:$B,'Waste management'!R:R)*$E32,"")</f>
        <v>2.7039285E-8</v>
      </c>
      <c r="BH32">
        <f>IFERROR((L32+AR32+AB32)*_xlfn.XLOOKUP(Tool_Italy!BH$4,Monetization_Factors!$A:$A,Monetization_Factors!$D:$D),"")</f>
        <v>8.9299831291064849E-2</v>
      </c>
      <c r="BI32">
        <f>IFERROR((M32+AS32+AC32)*_xlfn.XLOOKUP(Tool_Italy!BI$4,Monetization_Factors!$A:$A,Monetization_Factors!$D:$D),"")</f>
        <v>1.1678669035132092E-6</v>
      </c>
      <c r="BJ32">
        <f>IFERROR((N32+AT32+AD32)*_xlfn.XLOOKUP(Tool_Italy!BJ$4,Monetization_Factors!$A:$A,Monetization_Factors!$D:$D),"")</f>
        <v>2.1297421332539909E-4</v>
      </c>
      <c r="BK32">
        <f>IFERROR((O32+AU32+AE32)*_xlfn.XLOOKUP(Tool_Italy!BK$4,Monetization_Factors!$A:$A,Monetization_Factors!$D:$D),"")</f>
        <v>3.1186686304328984E-3</v>
      </c>
      <c r="BL32">
        <f>IFERROR((P32+AV32+AF32)*_xlfn.XLOOKUP(Tool_Italy!BL$4,Monetization_Factors!$A:$A,Monetization_Factors!$D:$D),"")</f>
        <v>5.4765194771376174E-2</v>
      </c>
      <c r="BM32">
        <f>IFERROR((Q32+AW32+AG32)*_xlfn.XLOOKUP(Tool_Italy!BM$4,Monetization_Factors!$A:$A,Monetization_Factors!$D:$D),"")</f>
        <v>1.3362056621311895E-3</v>
      </c>
      <c r="BN32">
        <f>IFERROR((R32+AX32+AH32)*_xlfn.XLOOKUP(Tool_Italy!BN$4,Monetization_Factors!$A:$A,Monetization_Factors!$D:$D),"")</f>
        <v>9.1646237329222086E-4</v>
      </c>
      <c r="BO32">
        <f>IFERROR((S32+AY32+AI32)*_xlfn.XLOOKUP(Tool_Italy!BO$4,Monetization_Factors!$A:$A,Monetization_Factors!$D:$D),"")</f>
        <v>2.9337652071500281E-3</v>
      </c>
      <c r="BP32">
        <f>IFERROR((T32+AZ32+AJ32)*_xlfn.XLOOKUP(Tool_Italy!BP$4,Monetization_Factors!$A:$A,Monetization_Factors!$D:$D),"")</f>
        <v>2.1092112451032765E-4</v>
      </c>
      <c r="BQ32">
        <f>IFERROR((U32+BA32+AK32)*_xlfn.XLOOKUP(Tool_Italy!BQ$4,Monetization_Factors!$A:$A,Monetization_Factors!$D:$D),"")</f>
        <v>7.3346239354179586E-3</v>
      </c>
      <c r="BR32" t="str">
        <f>IFERROR((V32+BB32+AL32)*_xlfn.XLOOKUP(Tool_Italy!BR$4,Monetization_Factors!$A:$A,Monetization_Factors!$D:$D),"")</f>
        <v/>
      </c>
      <c r="BS32">
        <f>IFERROR((W32+BC32+AM32)*_xlfn.XLOOKUP(Tool_Italy!BS$4,Monetization_Factors!$A:$A,Monetization_Factors!$D:$D),"")</f>
        <v>7.0393815239798148E-4</v>
      </c>
      <c r="BT32">
        <f>IFERROR((X32+BD32+AN32)*_xlfn.XLOOKUP(Tool_Italy!BT$4,Monetization_Factors!$A:$A,Monetization_Factors!$D:$D),"")</f>
        <v>4.2815178925688854E-3</v>
      </c>
      <c r="BU32">
        <f>IFERROR((Y32+BE32+AO32)*_xlfn.XLOOKUP(Tool_Italy!BU$4,Monetization_Factors!$A:$A,Monetization_Factors!$D:$D),"")</f>
        <v>1.132325107994816E-3</v>
      </c>
      <c r="BV32">
        <f>IFERROR((Z32+BF32+AP32)*_xlfn.XLOOKUP(Tool_Italy!BV$4,Monetization_Factors!$A:$A,Monetization_Factors!$D:$D),"")</f>
        <v>1.408002118734978E-2</v>
      </c>
      <c r="BW32">
        <f>IFERROR((AA32+BG32+AQ32)*_xlfn.XLOOKUP(Tool_Italy!BW$4,Monetization_Factors!$A:$A,Monetization_Factors!$D:$D),"")</f>
        <v>4.5706945171309306E-6</v>
      </c>
      <c r="BX32" s="38" t="str" cm="1">
        <f t="array" ref="BX32">IFERROR(_xlfn.IFS(I32&lt;&gt;0,I32*E32,I32="",J32*E32),"")</f>
        <v/>
      </c>
      <c r="BY32" s="38">
        <f t="shared" si="2"/>
        <v>0.17299756417501516</v>
      </c>
      <c r="BZ32" s="38">
        <f t="shared" si="36"/>
        <v>0.17299756417501516</v>
      </c>
      <c r="CA32" s="38">
        <f t="shared" si="3"/>
        <v>3.3268762341349072E-4</v>
      </c>
      <c r="CB32">
        <f t="shared" si="4"/>
        <v>0.68638919216399996</v>
      </c>
      <c r="CC32">
        <f t="shared" si="37"/>
        <v>2.917403570445E-8</v>
      </c>
      <c r="CD32">
        <f t="shared" si="38"/>
        <v>0.13954694379600002</v>
      </c>
      <c r="CE32">
        <f t="shared" si="39"/>
        <v>2.060331009282E-3</v>
      </c>
      <c r="CF32">
        <f t="shared" si="40"/>
        <v>5.4859883706264001E-8</v>
      </c>
      <c r="CG32">
        <f t="shared" si="41"/>
        <v>6.4345526250720006E-9</v>
      </c>
      <c r="CH32">
        <f t="shared" si="42"/>
        <v>7.9717242040799999E-10</v>
      </c>
      <c r="CI32">
        <f t="shared" si="43"/>
        <v>6.7005499161900016E-3</v>
      </c>
      <c r="CJ32">
        <f t="shared" si="44"/>
        <v>8.6464653244319996E-5</v>
      </c>
      <c r="CK32">
        <f t="shared" si="45"/>
        <v>1.7930121650999999E-3</v>
      </c>
      <c r="CL32">
        <f t="shared" si="46"/>
        <v>2.6235339232050001E-2</v>
      </c>
      <c r="CM32">
        <f t="shared" si="47"/>
        <v>14.465652898632001</v>
      </c>
      <c r="CN32">
        <f t="shared" si="48"/>
        <v>19.227857656799998</v>
      </c>
      <c r="CO32">
        <f t="shared" si="49"/>
        <v>0.178180659696</v>
      </c>
      <c r="CP32">
        <f t="shared" si="50"/>
        <v>8.5267300653600007</v>
      </c>
      <c r="CQ32">
        <f t="shared" si="51"/>
        <v>2.1878566455563999E-6</v>
      </c>
      <c r="CR32">
        <f t="shared" si="20"/>
        <v>1.3199792156999999E-3</v>
      </c>
      <c r="CS32">
        <f t="shared" si="52"/>
        <v>5.6103914816249999E-11</v>
      </c>
      <c r="CT32">
        <f t="shared" si="53"/>
        <v>2.6835950730000005E-4</v>
      </c>
      <c r="CU32">
        <f t="shared" si="54"/>
        <v>3.9621750178499995E-6</v>
      </c>
      <c r="CV32">
        <f t="shared" si="55"/>
        <v>1.054997763582E-10</v>
      </c>
      <c r="CW32">
        <f t="shared" si="56"/>
        <v>1.2374139663600001E-11</v>
      </c>
      <c r="CX32">
        <f t="shared" si="57"/>
        <v>1.5330238854E-12</v>
      </c>
      <c r="CY32">
        <f t="shared" si="58"/>
        <v>1.2885672915750002E-5</v>
      </c>
      <c r="CZ32">
        <f t="shared" si="59"/>
        <v>1.66278179316E-7</v>
      </c>
      <c r="DA32">
        <f t="shared" si="60"/>
        <v>3.4481003175E-6</v>
      </c>
      <c r="DB32">
        <f t="shared" si="61"/>
        <v>5.0452575446250001E-5</v>
      </c>
      <c r="DC32">
        <f t="shared" si="62"/>
        <v>2.7818563266600004E-2</v>
      </c>
      <c r="DD32">
        <f t="shared" si="63"/>
        <v>3.6976649339999994E-2</v>
      </c>
      <c r="DE32">
        <f t="shared" si="64"/>
        <v>3.426551148E-4</v>
      </c>
      <c r="DF32">
        <f t="shared" si="65"/>
        <v>1.6397557818000001E-2</v>
      </c>
      <c r="DG32">
        <f t="shared" si="66"/>
        <v>4.2074166260699996E-9</v>
      </c>
      <c r="DH32" s="5">
        <f>IFERROR(((((L32+AB32)*(1/$H32))+AR32)/$F$2)/($B$2*('CAR.CAP_per person'!B$2)/(_xlfn.XLOOKUP($E$2,EU_countries_GDP!$A$2:$A$29,EU_countries_GDP!$E$2:$E$29))),"")</f>
        <v>0.11672696495034644</v>
      </c>
      <c r="DI32" s="5">
        <f>IFERROR(((((M32+AC32)*(1/$H32))+AS32)/$F$2)/($B$2*('CAR.CAP_per person'!C$2)/(_xlfn.XLOOKUP($E$2,EU_countries_GDP!$A$2:$A$29,EU_countries_GDP!$E$2:$E$29))),"")</f>
        <v>6.3628664782814254E-5</v>
      </c>
      <c r="DJ32" s="5">
        <f>IFERROR(((((N32+AD32)*(1/$H32))+AT32)/$F$2)/($B$2*('CAR.CAP_per person'!D$2)/(_xlfn.XLOOKUP($E$2,EU_countries_GDP!$A$2:$A$29,EU_countries_GDP!$E$2:$E$29))),"")</f>
        <v>3.1208116060549491E-4</v>
      </c>
      <c r="DK32" s="5">
        <f>IFERROR(((((O32+AE32)*(1/$H32))+AU32)/$F$2)/($B$2*('CAR.CAP_per person'!E$2)/(_xlfn.XLOOKUP($E$2,EU_countries_GDP!$A$2:$A$29,EU_countries_GDP!$E$2:$E$29))),"")</f>
        <v>5.8966139484775779E-3</v>
      </c>
      <c r="DL32" s="5">
        <f>IFERROR(((((P32+AF32)*(1/$H32))+AV32)/$F$2)/($B$2*('CAR.CAP_per person'!F$2)/(_xlfn.XLOOKUP($E$2,EU_countries_GDP!$A$2:$A$29,EU_countries_GDP!$E$2:$E$29))),"")</f>
        <v>0.11949412333513923</v>
      </c>
      <c r="DM32" s="5">
        <f>IFERROR(((((Q32+AG32)*(1/$H32))+AW32)/$F$2)/($B$2*('CAR.CAP_per person'!G$2)/(_xlfn.XLOOKUP($E$2,EU_countries_GDP!$A$2:$A$29,EU_countries_GDP!$E$2:$E$29))),"")</f>
        <v>7.7972525505006843E-3</v>
      </c>
      <c r="DN32" s="5">
        <f>IFERROR(((((R32+AH32)*(1/$H32))+AX32)/$F$2)/($B$2*('CAR.CAP_per person'!H$2)/(_xlfn.XLOOKUP($E$2,EU_countries_GDP!$A$2:$A$29,EU_countries_GDP!$E$2:$E$29))),"")</f>
        <v>2.1225351346875729E-4</v>
      </c>
      <c r="DO32" s="5">
        <f>IFERROR(((((S32+AI32)*(1/$H32))+AY32)/$F$2)/($B$2*('CAR.CAP_per person'!I$2)/(_xlfn.XLOOKUP($E$2,EU_countries_GDP!$A$2:$A$29,EU_countries_GDP!$E$2:$E$29))),"")</f>
        <v>7.3145130861699513E-3</v>
      </c>
      <c r="DP32" s="5">
        <f>IFERROR(((((T32+AJ32)*(1/$H32))+AZ32)/$F$2)/($B$2*('CAR.CAP_per person'!J$2)/(_xlfn.XLOOKUP($E$2,EU_countries_GDP!$A$2:$A$29,EU_countries_GDP!$E$2:$E$29))),"")</f>
        <v>1.7407134741888902E-2</v>
      </c>
      <c r="DQ32" s="5">
        <f>IFERROR(((((U32+AK32)*(1/$H32))+BA32)/$F$2)/($B$2*('CAR.CAP_per person'!K$2)/(_xlfn.XLOOKUP($E$2,EU_countries_GDP!$A$2:$A$29,EU_countries_GDP!$E$2:$E$29))),"")</f>
        <v>1.0425050708540759E-2</v>
      </c>
      <c r="DR32" s="5">
        <f>IFERROR(((((V32+AL32)*(1/$H32))+BB32)/$F$2)/($B$2*('CAR.CAP_per person'!L$2)/(_xlfn.XLOOKUP($E$2,EU_countries_GDP!$A$2:$A$29,EU_countries_GDP!$E$2:$E$29))),"")</f>
        <v>4.6353700120735954E-3</v>
      </c>
      <c r="DS32" s="5">
        <f>IFERROR(((((W32+AM32)*(1/$H32))+BC32)/$F$2)/($B$2*('CAR.CAP_per person'!M$2)/(_xlfn.XLOOKUP($E$2,EU_countries_GDP!$A$2:$A$29,EU_countries_GDP!$E$2:$E$29))),"")</f>
        <v>0.11340121221896306</v>
      </c>
      <c r="DT32" s="5">
        <f>IFERROR(((((X32+AN32)*(1/$H32))+BD32)/$F$2)/($B$2*('CAR.CAP_per person'!N$2)/(_xlfn.XLOOKUP($E$2,EU_countries_GDP!$A$2:$A$29,EU_countries_GDP!$E$2:$E$29))),"")</f>
        <v>1.7721766791053712</v>
      </c>
      <c r="DU32" s="5">
        <f>IFERROR(((((Y32+AO32)*(1/$H32))+BE32)/$F$2)/($B$2*('CAR.CAP_per person'!O$2)/(_xlfn.XLOOKUP($E$2,EU_countries_GDP!$A$2:$A$29,EU_countries_GDP!$E$2:$E$29))),"")</f>
        <v>1.1398315041041267E-3</v>
      </c>
      <c r="DV32" s="5">
        <f>IFERROR(((((Z32+AP32)*(1/$H32))+BF32)/$F$2)/($B$2*('CAR.CAP_per person'!P$2)/(_xlfn.XLOOKUP($E$2,EU_countries_GDP!$A$2:$A$29,EU_countries_GDP!$E$2:$E$29))),"")</f>
        <v>4.4493234238329009E-2</v>
      </c>
      <c r="DW32" s="5">
        <f>IFERROR(((((AA32+AQ32)*(1/$H32))+BG32)/$F$2)/($B$2*('CAR.CAP_per person'!Q$2)/(_xlfn.XLOOKUP($E$2,EU_countries_GDP!$A$2:$A$29,EU_countries_GDP!$E$2:$E$29))),"")</f>
        <v>1.1608940551432882E-2</v>
      </c>
    </row>
    <row r="33" spans="1:127">
      <c r="A33" t="s">
        <v>244</v>
      </c>
      <c r="B33" t="str">
        <f>_xlfn.XLOOKUP(D33,Table5[Ingredient],Table5[Category],"",FALSE)</f>
        <v>Vegetables</v>
      </c>
      <c r="C33" s="33" t="s">
        <v>177</v>
      </c>
      <c r="D33" s="33" t="s">
        <v>203</v>
      </c>
      <c r="E33" s="33">
        <v>8.0600000000000005E-2</v>
      </c>
      <c r="F33" s="33" t="s">
        <v>179</v>
      </c>
      <c r="G33" s="33" t="s">
        <v>180</v>
      </c>
      <c r="H33" s="91">
        <f>Dataset_IT!L30</f>
        <v>9.1590909090909112E-2</v>
      </c>
      <c r="I33" s="33"/>
      <c r="J33" s="37">
        <f>IFERROR(INDEX('AveragePrices&amp;Codes'!G:AG, MATCH($D33, 'AveragePrices&amp;Codes'!$A:$A, 0), MATCH(Tool_Italy!$E$2, 'AveragePrices&amp;Codes'!$G$1:$AG$1, 0)),"")</f>
        <v>0.63722458418584826</v>
      </c>
      <c r="K33" s="37">
        <f>IFERROR(E33/(_xlfn.XLOOKUP(A33,Dataset_IT!$Q$2:$Q$9,Dataset_IT!$R$2:$R$9)),"")</f>
        <v>1.1852941176470589E-3</v>
      </c>
      <c r="L33">
        <f>IFERROR(IF($F33="Raw",_xlfn.XLOOKUP(_xlfn.XLOOKUP(Tool_Italy!$D33,'AveragePrices&amp;Codes'!$A:$A,'AveragePrices&amp;Codes'!$B:$B),AGRIBALYSE_Raw!$B:$B,AGRIBALYSE_Raw!O:O)*$E33,_xlfn.XLOOKUP(_xlfn.XLOOKUP(Tool_Italy!$D33,'AveragePrices&amp;Codes'!$A:$A,'AveragePrices&amp;Codes'!$B:$B),AGRIBALYSE_Cooked!$C:$C,AGRIBALYSE_Cooked!P:P)*$E33),"")</f>
        <v>3.7718312146666662E-2</v>
      </c>
      <c r="M33">
        <f>IFERROR(IF($F33="Raw",_xlfn.XLOOKUP(_xlfn.XLOOKUP(Tool_Italy!$D33,'AveragePrices&amp;Codes'!$A:$A,'AveragePrices&amp;Codes'!$B:$B),AGRIBALYSE_Raw!$B:$B,AGRIBALYSE_Raw!P:P)*$E33,_xlfn.XLOOKUP(_xlfn.XLOOKUP(Tool_Italy!$D33,'AveragePrices&amp;Codes'!$A:$A,'AveragePrices&amp;Codes'!$B:$B),AGRIBALYSE_Cooked!$C:$C,AGRIBALYSE_Cooked!Q:Q)*$E33),"")</f>
        <v>1.7731513713333334E-9</v>
      </c>
      <c r="N33">
        <f>IFERROR(IF($F33="Raw",_xlfn.XLOOKUP(_xlfn.XLOOKUP(Tool_Italy!$D33,'AveragePrices&amp;Codes'!$A:$A,'AveragePrices&amp;Codes'!$B:$B),AGRIBALYSE_Raw!$B:$B,AGRIBALYSE_Raw!Q:Q)*$E33,_xlfn.XLOOKUP(_xlfn.XLOOKUP(Tool_Italy!$D33,'AveragePrices&amp;Codes'!$A:$A,'AveragePrices&amp;Codes'!$B:$B),AGRIBALYSE_Cooked!$C:$C,AGRIBALYSE_Cooked!R:R)*$E33),"")</f>
        <v>6.1262391580000006E-3</v>
      </c>
      <c r="O33">
        <f>IFERROR(IF($F33="Raw",_xlfn.XLOOKUP(_xlfn.XLOOKUP(Tool_Italy!$D33,'AveragePrices&amp;Codes'!$A:$A,'AveragePrices&amp;Codes'!$B:$B),AGRIBALYSE_Raw!$B:$B,AGRIBALYSE_Raw!R:R)*$E33,_xlfn.XLOOKUP(_xlfn.XLOOKUP(Tool_Italy!$D33,'AveragePrices&amp;Codes'!$A:$A,'AveragePrices&amp;Codes'!$B:$B),AGRIBALYSE_Cooked!$C:$C,AGRIBALYSE_Cooked!S:S)*$E33),"")</f>
        <v>1.5223721731111111E-4</v>
      </c>
      <c r="P33">
        <f>IFERROR(IF($F33="Raw",_xlfn.XLOOKUP(_xlfn.XLOOKUP(Tool_Italy!$D33,'AveragePrices&amp;Codes'!$A:$A,'AveragePrices&amp;Codes'!$B:$B),AGRIBALYSE_Raw!$B:$B,AGRIBALYSE_Raw!S:S)*$E33,_xlfn.XLOOKUP(_xlfn.XLOOKUP(Tool_Italy!$D33,'AveragePrices&amp;Codes'!$A:$A,'AveragePrices&amp;Codes'!$B:$B),AGRIBALYSE_Cooked!$C:$C,AGRIBALYSE_Cooked!T:T)*$E33),"")</f>
        <v>2.5100400057777777E-9</v>
      </c>
      <c r="Q33">
        <f>IFERROR(IF($F33="Raw",_xlfn.XLOOKUP(_xlfn.XLOOKUP(Tool_Italy!$D33,'AveragePrices&amp;Codes'!$A:$A,'AveragePrices&amp;Codes'!$B:$B),AGRIBALYSE_Raw!$B:$B,AGRIBALYSE_Raw!T:T)*$E33,_xlfn.XLOOKUP(_xlfn.XLOOKUP(Tool_Italy!$D33,'AveragePrices&amp;Codes'!$A:$A,'AveragePrices&amp;Codes'!$B:$B),AGRIBALYSE_Cooked!$C:$C,AGRIBALYSE_Cooked!U:U)*$E33),"")</f>
        <v>7.0162633146666668E-10</v>
      </c>
      <c r="R33">
        <f>IFERROR(IF($F33="Raw",_xlfn.XLOOKUP(_xlfn.XLOOKUP(Tool_Italy!$D33,'AveragePrices&amp;Codes'!$A:$A,'AveragePrices&amp;Codes'!$B:$B),AGRIBALYSE_Raw!$B:$B,AGRIBALYSE_Raw!U:U)*$E33,_xlfn.XLOOKUP(_xlfn.XLOOKUP(Tool_Italy!$D33,'AveragePrices&amp;Codes'!$A:$A,'AveragePrices&amp;Codes'!$B:$B),AGRIBALYSE_Cooked!$C:$C,AGRIBALYSE_Cooked!V:V)*$E33),"")</f>
        <v>2.6504224586666667E-11</v>
      </c>
      <c r="S33">
        <f>IFERROR(IF($F33="Raw",_xlfn.XLOOKUP(_xlfn.XLOOKUP(Tool_Italy!$D33,'AveragePrices&amp;Codes'!$A:$A,'AveragePrices&amp;Codes'!$B:$B),AGRIBALYSE_Raw!$B:$B,AGRIBALYSE_Raw!V:V)*$E33,_xlfn.XLOOKUP(_xlfn.XLOOKUP(Tool_Italy!$D33,'AveragePrices&amp;Codes'!$A:$A,'AveragePrices&amp;Codes'!$B:$B),AGRIBALYSE_Cooked!$C:$C,AGRIBALYSE_Cooked!W:W)*$E33),"")</f>
        <v>2.1365860851111114E-4</v>
      </c>
      <c r="T33">
        <f>IFERROR(IF($F33="Raw",_xlfn.XLOOKUP(_xlfn.XLOOKUP(Tool_Italy!$D33,'AveragePrices&amp;Codes'!$A:$A,'AveragePrices&amp;Codes'!$B:$B),AGRIBALYSE_Raw!$B:$B,AGRIBALYSE_Raw!W:W)*$E33,_xlfn.XLOOKUP(_xlfn.XLOOKUP(Tool_Italy!$D33,'AveragePrices&amp;Codes'!$A:$A,'AveragePrices&amp;Codes'!$B:$B),AGRIBALYSE_Cooked!$C:$C,AGRIBALYSE_Cooked!X:X)*$E33),"")</f>
        <v>5.8419232848888883E-6</v>
      </c>
      <c r="U33">
        <f>IFERROR(IF($F33="Raw",_xlfn.XLOOKUP(_xlfn.XLOOKUP(Tool_Italy!$D33,'AveragePrices&amp;Codes'!$A:$A,'AveragePrices&amp;Codes'!$B:$B),AGRIBALYSE_Raw!$B:$B,AGRIBALYSE_Raw!X:X)*$E33,_xlfn.XLOOKUP(_xlfn.XLOOKUP(Tool_Italy!$D33,'AveragePrices&amp;Codes'!$A:$A,'AveragePrices&amp;Codes'!$B:$B),AGRIBALYSE_Cooked!$C:$C,AGRIBALYSE_Cooked!Y:Y)*$E33),"")</f>
        <v>2.0404038662222225E-4</v>
      </c>
      <c r="V33">
        <f>IFERROR(IF($F33="Raw",_xlfn.XLOOKUP(_xlfn.XLOOKUP(Tool_Italy!$D33,'AveragePrices&amp;Codes'!$A:$A,'AveragePrices&amp;Codes'!$B:$B),AGRIBALYSE_Raw!$B:$B,AGRIBALYSE_Raw!Y:Y)*$E33,_xlfn.XLOOKUP(_xlfn.XLOOKUP(Tool_Italy!$D33,'AveragePrices&amp;Codes'!$A:$A,'AveragePrices&amp;Codes'!$B:$B),AGRIBALYSE_Cooked!$C:$C,AGRIBALYSE_Cooked!Z:Z)*$E33),"")</f>
        <v>7.7287171635555556E-4</v>
      </c>
      <c r="W33">
        <f>IFERROR(IF($F33="Raw",_xlfn.XLOOKUP(_xlfn.XLOOKUP(Tool_Italy!$D33,'AveragePrices&amp;Codes'!$A:$A,'AveragePrices&amp;Codes'!$B:$B),AGRIBALYSE_Raw!$B:$B,AGRIBALYSE_Raw!Z:Z)*$E33,_xlfn.XLOOKUP(_xlfn.XLOOKUP(Tool_Italy!$D33,'AveragePrices&amp;Codes'!$A:$A,'AveragePrices&amp;Codes'!$B:$B),AGRIBALYSE_Cooked!$C:$C,AGRIBALYSE_Cooked!AA:AA)*$E33),"")</f>
        <v>0.49879554486666672</v>
      </c>
      <c r="X33">
        <f>IFERROR(IF($F33="Raw",_xlfn.XLOOKUP(_xlfn.XLOOKUP(Tool_Italy!$D33,'AveragePrices&amp;Codes'!$A:$A,'AveragePrices&amp;Codes'!$B:$B),AGRIBALYSE_Raw!$B:$B,AGRIBALYSE_Raw!AA:AA)*$E33,_xlfn.XLOOKUP(_xlfn.XLOOKUP(Tool_Italy!$D33,'AveragePrices&amp;Codes'!$A:$A,'AveragePrices&amp;Codes'!$B:$B),AGRIBALYSE_Cooked!$C:$C,AGRIBALYSE_Cooked!AB:AB)*$E33),"")</f>
        <v>1.5753530606666666</v>
      </c>
      <c r="Y33">
        <f>IFERROR(IF($F33="Raw",_xlfn.XLOOKUP(_xlfn.XLOOKUP(Tool_Italy!$D33,'AveragePrices&amp;Codes'!$A:$A,'AveragePrices&amp;Codes'!$B:$B),AGRIBALYSE_Raw!$B:$B,AGRIBALYSE_Raw!AB:AB)*$E33,_xlfn.XLOOKUP(_xlfn.XLOOKUP(Tool_Italy!$D33,'AveragePrices&amp;Codes'!$A:$A,'AveragePrices&amp;Codes'!$B:$B),AGRIBALYSE_Cooked!$C:$C,AGRIBALYSE_Cooked!AC:AC)*$E33),"")</f>
        <v>6.5908517682222223E-2</v>
      </c>
      <c r="Z33">
        <f>IFERROR(IF($F33="Raw",_xlfn.XLOOKUP(_xlfn.XLOOKUP(Tool_Italy!$D33,'AveragePrices&amp;Codes'!$A:$A,'AveragePrices&amp;Codes'!$B:$B),AGRIBALYSE_Raw!$B:$B,AGRIBALYSE_Raw!AC:AC)*$E33,_xlfn.XLOOKUP(_xlfn.XLOOKUP(Tool_Italy!$D33,'AveragePrices&amp;Codes'!$A:$A,'AveragePrices&amp;Codes'!$B:$B),AGRIBALYSE_Cooked!$C:$C,AGRIBALYSE_Cooked!AD:AD)*$E33),"")</f>
        <v>0.51836160682222221</v>
      </c>
      <c r="AA33">
        <f>IFERROR(IF($F33="Raw",_xlfn.XLOOKUP(_xlfn.XLOOKUP(Tool_Italy!$D33,'AveragePrices&amp;Codes'!$A:$A,'AveragePrices&amp;Codes'!$B:$B),AGRIBALYSE_Raw!$B:$B,AGRIBALYSE_Raw!AD:AD)*$E33,_xlfn.XLOOKUP(_xlfn.XLOOKUP(Tool_Italy!$D33,'AveragePrices&amp;Codes'!$A:$A,'AveragePrices&amp;Codes'!$B:$B),AGRIBALYSE_Cooked!$C:$C,AGRIBALYSE_Cooked!AE:AE)*$E33),"")</f>
        <v>2.179191334666667E-7</v>
      </c>
      <c r="AB33" cm="1">
        <f t="array" ref="AB33">IFERROR(_xlfn.XLOOKUP(Tool_Italy!$F33&amp;$E$2,'Cooking methods'!$A:$A&amp;'Cooking methods'!$B:$B,'Cooking methods'!C:C)*$E33,"")</f>
        <v>1.8571108868000001E-2</v>
      </c>
      <c r="AC33" cm="1">
        <f t="array" ref="AC33">IFERROR(_xlfn.XLOOKUP(Tool_Italy!$F33&amp;$E$2,'Cooking methods'!$A:$A&amp;'Cooking methods'!$B:$B,'Cooking methods'!D:D)*$E33,"")</f>
        <v>6.2026272035000008E-10</v>
      </c>
      <c r="AD33" cm="1">
        <f t="array" ref="AD33">IFERROR(_xlfn.XLOOKUP(Tool_Italy!$F33&amp;$E$2,'Cooking methods'!$A:$A&amp;'Cooking methods'!$B:$B,'Cooking methods'!E:E)*$E33,"")</f>
        <v>9.6224148799999986E-4</v>
      </c>
      <c r="AE33" cm="1">
        <f t="array" ref="AE33">IFERROR(_xlfn.XLOOKUP(Tool_Italy!$F33&amp;$E$2,'Cooking methods'!$A:$A&amp;'Cooking methods'!$B:$B,'Cooking methods'!F:F)*$E33,"")</f>
        <v>3.8771581394000006E-5</v>
      </c>
      <c r="AF33" cm="1">
        <f t="array" ref="AF33">IFERROR(_xlfn.XLOOKUP(Tool_Italy!$F33&amp;$E$2,'Cooking methods'!$A:$A&amp;'Cooking methods'!$B:$B,'Cooking methods'!G:G)*$E33,"")</f>
        <v>1.78606334088E-10</v>
      </c>
      <c r="AG33" cm="1">
        <f t="array" ref="AG33">IFERROR(_xlfn.XLOOKUP(Tool_Italy!$F33&amp;$E$2,'Cooking methods'!$A:$A&amp;'Cooking methods'!$B:$B,'Cooking methods'!H:H)*$E33,"")</f>
        <v>6.8559733424000001E-11</v>
      </c>
      <c r="AH33" cm="1">
        <f t="array" ref="AH33">IFERROR(_xlfn.XLOOKUP(Tool_Italy!$F33&amp;$E$2,'Cooking methods'!$A:$A&amp;'Cooking methods'!$B:$B,'Cooking methods'!I:I)*$E33,"")</f>
        <v>3.9926262636000004E-11</v>
      </c>
      <c r="AI33" cm="1">
        <f t="array" ref="AI33">IFERROR(_xlfn.XLOOKUP(Tool_Italy!$F33&amp;$E$2,'Cooking methods'!$A:$A&amp;'Cooking methods'!$B:$B,'Cooking methods'!J:J)*$E33,"")</f>
        <v>3.1957299530000005E-5</v>
      </c>
      <c r="AJ33" cm="1">
        <f t="array" ref="AJ33">IFERROR(_xlfn.XLOOKUP(Tool_Italy!$F33&amp;$E$2,'Cooking methods'!$A:$A&amp;'Cooking methods'!$B:$B,'Cooking methods'!K:K)*$E33,"")</f>
        <v>1.7097518734400001E-6</v>
      </c>
      <c r="AK33" cm="1">
        <f t="array" ref="AK33">IFERROR(_xlfn.XLOOKUP(Tool_Italy!$F33&amp;$E$2,'Cooking methods'!$A:$A&amp;'Cooking methods'!$B:$B,'Cooking methods'!L:L)*$E33,"")</f>
        <v>9.1581185800000022E-6</v>
      </c>
      <c r="AL33" cm="1">
        <f t="array" ref="AL33">IFERROR(_xlfn.XLOOKUP(Tool_Italy!$F33&amp;$E$2,'Cooking methods'!$A:$A&amp;'Cooking methods'!$B:$B,'Cooking methods'!M:M)*$E33,"")</f>
        <v>7.2218829149999994E-5</v>
      </c>
      <c r="AM33" cm="1">
        <f t="array" ref="AM33">IFERROR(_xlfn.XLOOKUP(Tool_Italy!$F33&amp;$E$2,'Cooking methods'!$A:$A&amp;'Cooking methods'!$B:$B,'Cooking methods'!N:N)*$E33,"")</f>
        <v>4.0039600744000002E-2</v>
      </c>
      <c r="AN33" cm="1">
        <f t="array" ref="AN33">IFERROR(_xlfn.XLOOKUP(Tool_Italy!$F33&amp;$E$2,'Cooking methods'!$A:$A&amp;'Cooking methods'!$B:$B,'Cooking methods'!O:O)*$E33,"")</f>
        <v>2.3197727800000002E-2</v>
      </c>
      <c r="AO33" cm="1">
        <f t="array" ref="AO33">IFERROR(_xlfn.XLOOKUP(Tool_Italy!$F33&amp;$E$2,'Cooking methods'!$A:$A&amp;'Cooking methods'!$B:$B,'Cooking methods'!P:P)*$E33,"")</f>
        <v>4.2090319439999999E-3</v>
      </c>
      <c r="AP33" cm="1">
        <f t="array" ref="AP33">IFERROR(_xlfn.XLOOKUP(Tool_Italy!$F33&amp;$E$2,'Cooking methods'!$A:$A&amp;'Cooking methods'!$B:$B,'Cooking methods'!Q:Q)*$E33,"")</f>
        <v>0.29459922232000002</v>
      </c>
      <c r="AQ33" cm="1">
        <f t="array" ref="AQ33">IFERROR(_xlfn.XLOOKUP(Tool_Italy!$F33&amp;$E$2,'Cooking methods'!$A:$A&amp;'Cooking methods'!$B:$B,'Cooking methods'!R:R)*$E33,"")</f>
        <v>2.5083985258800002E-8</v>
      </c>
      <c r="AR33" cm="1">
        <f t="array" ref="AR33">IFERROR(_xlfn.XLOOKUP(Tool_Italy!$G33&amp;$E$2,'Waste management'!$A:$A&amp;'Waste management'!$B:$B,'Waste management'!C:C)*$E33,"")</f>
        <v>4.6353060000000005E-3</v>
      </c>
      <c r="AS33" cm="1">
        <f t="array" ref="AS33">IFERROR(_xlfn.XLOOKUP(Tool_Italy!$G33&amp;$E$2,'Waste management'!$A:$A&amp;'Waste management'!$B:$B,'Waste management'!D:D)*$E33,"")</f>
        <v>3.3305773800000002E-11</v>
      </c>
      <c r="AT33" cm="1">
        <f t="array" ref="AT33">IFERROR(_xlfn.XLOOKUP(Tool_Italy!$G33&amp;$E$2,'Waste management'!$A:$A&amp;'Waste management'!$B:$B,'Waste management'!E:E)*$E33,"")</f>
        <v>7.0928000000000009E-5</v>
      </c>
      <c r="AU33" cm="1">
        <f t="array" ref="AU33">IFERROR(_xlfn.XLOOKUP(Tool_Italy!$G33&amp;$E$2,'Waste management'!$A:$A&amp;'Waste management'!$B:$B,'Waste management'!F:F)*$E33,"")</f>
        <v>1.0478E-5</v>
      </c>
      <c r="AV33" cm="1">
        <f t="array" ref="AV33">IFERROR(_xlfn.XLOOKUP(Tool_Italy!$G33&amp;$E$2,'Waste management'!$A:$A&amp;'Waste management'!$B:$B,'Waste management'!G:G)*$E33,"")</f>
        <v>9.3662036000000017E-10</v>
      </c>
      <c r="AW33" cm="1">
        <f t="array" ref="AW33">IFERROR(_xlfn.XLOOKUP(Tool_Italy!$G33&amp;$E$2,'Waste management'!$A:$A&amp;'Waste management'!$B:$B,'Waste management'!H:H)*$E33,"")</f>
        <v>3.0604706599999999E-11</v>
      </c>
      <c r="AX33" cm="1">
        <f t="array" ref="AX33">IFERROR(_xlfn.XLOOKUP(Tool_Italy!$G33&amp;$E$2,'Waste management'!$A:$A&amp;'Waste management'!$B:$B,'Waste management'!I:I)*$E33,"")</f>
        <v>2.1869278600000002E-11</v>
      </c>
      <c r="AY33" cm="1">
        <f t="array" ref="AY33">IFERROR(_xlfn.XLOOKUP(Tool_Italy!$G33&amp;$E$2,'Waste management'!$A:$A&amp;'Waste management'!$B:$B,'Waste management'!J:J)*$E33,"")</f>
        <v>1.7812600000000002E-4</v>
      </c>
      <c r="AZ33" cm="1">
        <f t="array" ref="AZ33">IFERROR(_xlfn.XLOOKUP(Tool_Italy!$G33&amp;$E$2,'Waste management'!$A:$A&amp;'Waste management'!$B:$B,'Waste management'!K:K)*$E33,"")</f>
        <v>2.8626137799999999E-7</v>
      </c>
      <c r="BA33" cm="1">
        <f t="array" ref="BA33">IFERROR(_xlfn.XLOOKUP(Tool_Italy!$G33&amp;$E$2,'Waste management'!$A:$A&amp;'Waste management'!$B:$B,'Waste management'!L:L)*$E33,"")</f>
        <v>7.8475545200000011E-6</v>
      </c>
      <c r="BB33" cm="1">
        <f t="array" ref="BB33">IFERROR(_xlfn.XLOOKUP(Tool_Italy!$G33&amp;$E$2,'Waste management'!$A:$A&amp;'Waste management'!$B:$B,'Waste management'!M:M)*$E33,"")</f>
        <v>7.8585000000000005E-4</v>
      </c>
      <c r="BC33" cm="1">
        <f t="array" ref="BC33">IFERROR(_xlfn.XLOOKUP(Tool_Italy!$G33&amp;$E$2,'Waste management'!$A:$A&amp;'Waste management'!$B:$B,'Waste management'!N:N)*$E33,"")</f>
        <v>0.67503144800000003</v>
      </c>
      <c r="BD33" cm="1">
        <f t="array" ref="BD33">IFERROR(_xlfn.XLOOKUP(Tool_Italy!$G33&amp;$E$2,'Waste management'!$A:$A&amp;'Waste management'!$B:$B,'Waste management'!O:O)*$E33,"")</f>
        <v>4.3893148E-2</v>
      </c>
      <c r="BE33" cm="1">
        <f t="array" ref="BE33">IFERROR(_xlfn.XLOOKUP(Tool_Italy!$G33&amp;$E$2,'Waste management'!$A:$A&amp;'Waste management'!$B:$B,'Waste management'!P:P)*$E33,"")</f>
        <v>9.2206400000000011E-4</v>
      </c>
      <c r="BF33" cm="1">
        <f t="array" ref="BF33">IFERROR(_xlfn.XLOOKUP(Tool_Italy!$G33&amp;$E$2,'Waste management'!$A:$A&amp;'Waste management'!$B:$B,'Waste management'!Q:Q)*$E33,"")</f>
        <v>2.9025672000000002E-2</v>
      </c>
      <c r="BG33" cm="1">
        <f t="array" ref="BG33">IFERROR(_xlfn.XLOOKUP(Tool_Italy!$G33&amp;$E$2,'Waste management'!$A:$A&amp;'Waste management'!$B:$B,'Waste management'!R:R)*$E33,"")</f>
        <v>9.0130949999999999E-9</v>
      </c>
      <c r="BH33">
        <f>IFERROR((L33+AR33+AB33)*_xlfn.XLOOKUP(Tool_Italy!BH$4,Monetization_Factors!$A:$A,Monetization_Factors!$D:$D),"")</f>
        <v>7.926360009707133E-3</v>
      </c>
      <c r="BI33">
        <f>IFERROR((M33+AS33+AC33)*_xlfn.XLOOKUP(Tool_Italy!BI$4,Monetization_Factors!$A:$A,Monetization_Factors!$D:$D),"")</f>
        <v>9.7144112789432175E-8</v>
      </c>
      <c r="BJ33">
        <f>IFERROR((N33+AT33+AD33)*_xlfn.XLOOKUP(Tool_Italy!BJ$4,Monetization_Factors!$A:$A,Monetization_Factors!$D:$D),"")</f>
        <v>1.092656981786667E-5</v>
      </c>
      <c r="BK33">
        <f>IFERROR((O33+AU33+AE33)*_xlfn.XLOOKUP(Tool_Italy!BK$4,Monetization_Factors!$A:$A,Monetization_Factors!$D:$D),"")</f>
        <v>3.0498524544702026E-4</v>
      </c>
      <c r="BL33">
        <f>IFERROR((P33+AV33+AF33)*_xlfn.XLOOKUP(Tool_Italy!BL$4,Monetization_Factors!$A:$A,Monetization_Factors!$D:$D),"")</f>
        <v>3.6190094382876712E-3</v>
      </c>
      <c r="BM33">
        <f>IFERROR((Q33+AW33+AG33)*_xlfn.XLOOKUP(Tool_Italy!BM$4,Monetization_Factors!$A:$A,Monetization_Factors!$D:$D),"")</f>
        <v>1.6629301606438555E-4</v>
      </c>
      <c r="BN33">
        <f>IFERROR((R33+AX33+AH33)*_xlfn.XLOOKUP(Tool_Italy!BN$4,Monetization_Factors!$A:$A,Monetization_Factors!$D:$D),"")</f>
        <v>1.0151306151004459E-4</v>
      </c>
      <c r="BO33">
        <f>IFERROR((S33+AY33+AI33)*_xlfn.XLOOKUP(Tool_Italy!BO$4,Monetization_Factors!$A:$A,Monetization_Factors!$D:$D),"")</f>
        <v>1.8553093136708564E-4</v>
      </c>
      <c r="BP33">
        <f>IFERROR((T33+AZ33+AJ33)*_xlfn.XLOOKUP(Tool_Italy!BP$4,Monetization_Factors!$A:$A,Monetization_Factors!$D:$D),"")</f>
        <v>1.9119794344305337E-5</v>
      </c>
      <c r="BQ33">
        <f>IFERROR((U33+BA33+AK33)*_xlfn.XLOOKUP(Tool_Italy!BQ$4,Monetization_Factors!$A:$A,Monetization_Factors!$D:$D),"")</f>
        <v>9.0422683795790993E-4</v>
      </c>
      <c r="BR33" t="str">
        <f>IFERROR((V33+BB33+AL33)*_xlfn.XLOOKUP(Tool_Italy!BR$4,Monetization_Factors!$A:$A,Monetization_Factors!$D:$D),"")</f>
        <v/>
      </c>
      <c r="BS33">
        <f>IFERROR((W33+BC33+AM33)*_xlfn.XLOOKUP(Tool_Italy!BS$4,Monetization_Factors!$A:$A,Monetization_Factors!$D:$D),"")</f>
        <v>5.9070061555585365E-5</v>
      </c>
      <c r="BT33">
        <f>IFERROR((X33+BD33+AN33)*_xlfn.XLOOKUP(Tool_Italy!BT$4,Monetization_Factors!$A:$A,Monetization_Factors!$D:$D),"")</f>
        <v>3.6572733307271816E-4</v>
      </c>
      <c r="BU33">
        <f>IFERROR((Y33+BE33+AO33)*_xlfn.XLOOKUP(Tool_Italy!BU$4,Monetization_Factors!$A:$A,Monetization_Factors!$D:$D),"")</f>
        <v>4.5145156779901566E-4</v>
      </c>
      <c r="BV33">
        <f>IFERROR((Z33+BF33+AP33)*_xlfn.XLOOKUP(Tool_Italy!BV$4,Monetization_Factors!$A:$A,Monetization_Factors!$D:$D),"")</f>
        <v>1.3903557031442709E-3</v>
      </c>
      <c r="BW33">
        <f>IFERROR((AA33+BG33+AQ33)*_xlfn.XLOOKUP(Tool_Italy!BW$4,Monetization_Factors!$A:$A,Monetization_Factors!$D:$D),"")</f>
        <v>5.264920481159529E-7</v>
      </c>
      <c r="BX33" s="38" cm="1">
        <f t="array" ref="BX33">IFERROR(_xlfn.IFS(I33&lt;&gt;0,I33*E33,I33="",J33*E33),"")</f>
        <v>5.1360301485379373E-2</v>
      </c>
      <c r="BY33" s="38">
        <f t="shared" si="2"/>
        <v>1.4600966368278009E-2</v>
      </c>
      <c r="BZ33" s="38">
        <f t="shared" si="36"/>
        <v>6.5961267853657385E-2</v>
      </c>
      <c r="CA33" s="38">
        <f t="shared" si="3"/>
        <v>2.8078781477457708E-5</v>
      </c>
      <c r="CB33">
        <f t="shared" si="4"/>
        <v>6.0924727014666662E-2</v>
      </c>
      <c r="CC33">
        <f t="shared" si="37"/>
        <v>2.4267198654833334E-9</v>
      </c>
      <c r="CD33">
        <f t="shared" si="38"/>
        <v>7.1594086459999999E-3</v>
      </c>
      <c r="CE33">
        <f t="shared" si="39"/>
        <v>2.014867987051111E-4</v>
      </c>
      <c r="CF33">
        <f t="shared" si="40"/>
        <v>3.6252666998657776E-9</v>
      </c>
      <c r="CG33">
        <f t="shared" si="41"/>
        <v>8.0079077149066673E-10</v>
      </c>
      <c r="CH33">
        <f t="shared" si="42"/>
        <v>8.829976582266667E-11</v>
      </c>
      <c r="CI33">
        <f t="shared" si="43"/>
        <v>4.2374190804111116E-4</v>
      </c>
      <c r="CJ33">
        <f t="shared" si="44"/>
        <v>7.8379365363288888E-6</v>
      </c>
      <c r="CK33">
        <f t="shared" si="45"/>
        <v>2.2104605972222226E-4</v>
      </c>
      <c r="CL33">
        <f t="shared" si="46"/>
        <v>1.6309405455055557E-3</v>
      </c>
      <c r="CM33">
        <f t="shared" si="47"/>
        <v>1.2138665936106667</v>
      </c>
      <c r="CN33">
        <f t="shared" si="48"/>
        <v>1.6424439364666665</v>
      </c>
      <c r="CO33">
        <f t="shared" si="49"/>
        <v>7.1039613626222228E-2</v>
      </c>
      <c r="CP33">
        <f t="shared" si="50"/>
        <v>0.84198650114222229</v>
      </c>
      <c r="CQ33">
        <f t="shared" si="51"/>
        <v>2.520162137254667E-7</v>
      </c>
      <c r="CR33">
        <f t="shared" si="20"/>
        <v>1.1716293656666666E-4</v>
      </c>
      <c r="CS33">
        <f t="shared" si="52"/>
        <v>4.6667689720833338E-12</v>
      </c>
      <c r="CT33">
        <f t="shared" si="53"/>
        <v>1.3768093549999999E-5</v>
      </c>
      <c r="CU33">
        <f t="shared" si="54"/>
        <v>3.8747461289444441E-7</v>
      </c>
      <c r="CV33">
        <f t="shared" si="55"/>
        <v>6.9716667305111107E-12</v>
      </c>
      <c r="CW33">
        <f t="shared" si="56"/>
        <v>1.5399822528666669E-12</v>
      </c>
      <c r="CX33">
        <f t="shared" si="57"/>
        <v>1.6980724196666667E-13</v>
      </c>
      <c r="CY33">
        <f t="shared" si="58"/>
        <v>8.148882846944445E-7</v>
      </c>
      <c r="CZ33">
        <f t="shared" si="59"/>
        <v>1.5072954877555555E-8</v>
      </c>
      <c r="DA33">
        <f t="shared" si="60"/>
        <v>4.2508857638888895E-7</v>
      </c>
      <c r="DB33">
        <f t="shared" si="61"/>
        <v>3.1364241259722222E-6</v>
      </c>
      <c r="DC33">
        <f t="shared" si="62"/>
        <v>2.3343588338666666E-3</v>
      </c>
      <c r="DD33">
        <f t="shared" si="63"/>
        <v>3.1585460316666666E-3</v>
      </c>
      <c r="DE33">
        <f t="shared" si="64"/>
        <v>1.3661464158888891E-4</v>
      </c>
      <c r="DF33">
        <f t="shared" si="65"/>
        <v>1.619204809888889E-3</v>
      </c>
      <c r="DG33">
        <f t="shared" si="66"/>
        <v>4.8464656485666674E-10</v>
      </c>
      <c r="DH33" s="5">
        <f>IFERROR(((((L33+AB33)*(1/$H33))+AR33)/$F$2)/($B$2*('CAR.CAP_per person'!B$2)/(_xlfn.XLOOKUP($E$2,EU_countries_GDP!$A$2:$A$29,EU_countries_GDP!$E$2:$E$29))),"")</f>
        <v>9.8255760116762406E-3</v>
      </c>
      <c r="DI33" s="5">
        <f>IFERROR(((((M33+AC33)*(1/$H33))+AS33)/$F$2)/($B$2*('CAR.CAP_per person'!C$2)/(_xlfn.XLOOKUP($E$2,EU_countries_GDP!$A$2:$A$29,EU_countries_GDP!$E$2:$E$29))),"")</f>
        <v>5.2430088870156474E-6</v>
      </c>
      <c r="DJ33" s="5">
        <f>IFERROR(((((N33+AD33)*(1/$H33))+AT33)/$F$2)/($B$2*('CAR.CAP_per person'!D$2)/(_xlfn.XLOOKUP($E$2,EU_countries_GDP!$A$2:$A$29,EU_countries_GDP!$E$2:$E$29))),"")</f>
        <v>1.5889132981885757E-5</v>
      </c>
      <c r="DK33" s="5">
        <f>IFERROR(((((O33+AE33)*(1/$H33))+AU33)/$F$2)/($B$2*('CAR.CAP_per person'!E$2)/(_xlfn.XLOOKUP($E$2,EU_countries_GDP!$A$2:$A$29,EU_countries_GDP!$E$2:$E$29))),"")</f>
        <v>5.5713032444312577E-4</v>
      </c>
      <c r="DL33" s="5">
        <f>IFERROR(((((P33+AF33)*(1/$H33))+AV33)/$F$2)/($B$2*('CAR.CAP_per person'!F$2)/(_xlfn.XLOOKUP($E$2,EU_countries_GDP!$A$2:$A$29,EU_countries_GDP!$E$2:$E$29))),"")</f>
        <v>6.3380797741558192E-3</v>
      </c>
      <c r="DM33" s="5">
        <f>IFERROR(((((Q33+AG33)*(1/$H33))+AW33)/$F$2)/($B$2*('CAR.CAP_per person'!G$2)/(_xlfn.XLOOKUP($E$2,EU_countries_GDP!$A$2:$A$29,EU_countries_GDP!$E$2:$E$29))),"")</f>
        <v>9.4899252640733359E-4</v>
      </c>
      <c r="DN33" s="5">
        <f>IFERROR(((((R33+AH33)*(1/$H33))+AX33)/$F$2)/($B$2*('CAR.CAP_per person'!H$2)/(_xlfn.XLOOKUP($E$2,EU_countries_GDP!$A$2:$A$29,EU_countries_GDP!$E$2:$E$29))),"")</f>
        <v>1.9693292380992602E-5</v>
      </c>
      <c r="DO33" s="5">
        <f>IFERROR(((((S33+AI33)*(1/$H33))+AY33)/$F$2)/($B$2*('CAR.CAP_per person'!I$2)/(_xlfn.XLOOKUP($E$2,EU_countries_GDP!$A$2:$A$29,EU_countries_GDP!$E$2:$E$29))),"")</f>
        <v>3.082637552558794E-4</v>
      </c>
      <c r="DP33" s="5">
        <f>IFERROR(((((T33+AJ33)*(1/$H33))+AZ33)/$F$2)/($B$2*('CAR.CAP_per person'!J$2)/(_xlfn.XLOOKUP($E$2,EU_countries_GDP!$A$2:$A$29,EU_countries_GDP!$E$2:$E$29))),"")</f>
        <v>1.539477778458047E-3</v>
      </c>
      <c r="DQ33" s="5">
        <f>IFERROR(((((U33+AK33)*(1/$H33))+BA33)/$F$2)/($B$2*('CAR.CAP_per person'!K$2)/(_xlfn.XLOOKUP($E$2,EU_countries_GDP!$A$2:$A$29,EU_countries_GDP!$E$2:$E$29))),"")</f>
        <v>1.258786359589372E-3</v>
      </c>
      <c r="DR33" s="5">
        <f>IFERROR(((((V33+AL33)*(1/$H33))+BB33)/$F$2)/($B$2*('CAR.CAP_per person'!L$2)/(_xlfn.XLOOKUP($E$2,EU_countries_GDP!$A$2:$A$29,EU_countries_GDP!$E$2:$E$29))),"")</f>
        <v>1.764337840750267E-4</v>
      </c>
      <c r="DS33" s="5">
        <f>IFERROR(((((W33+AM33)*(1/$H33))+BC33)/$F$2)/($B$2*('CAR.CAP_per person'!M$2)/(_xlfn.XLOOKUP($E$2,EU_countries_GDP!$A$2:$A$29,EU_countries_GDP!$E$2:$E$29))),"")</f>
        <v>5.3948659247319798E-3</v>
      </c>
      <c r="DT33" s="5">
        <f>IFERROR(((((X33+AN33)*(1/$H33))+BD33)/$F$2)/($B$2*('CAR.CAP_per person'!N$2)/(_xlfn.XLOOKUP($E$2,EU_countries_GDP!$A$2:$A$29,EU_countries_GDP!$E$2:$E$29))),"")</f>
        <v>0.14862902739869707</v>
      </c>
      <c r="DU33" s="5">
        <f>IFERROR(((((Y33+AO33)*(1/$H33))+BE33)/$F$2)/($B$2*('CAR.CAP_per person'!O$2)/(_xlfn.XLOOKUP($E$2,EU_countries_GDP!$A$2:$A$29,EU_countries_GDP!$E$2:$E$29))),"")</f>
        <v>4.5551001468007747E-4</v>
      </c>
      <c r="DV33" s="5">
        <f>IFERROR(((((Z33+AP33)*(1/$H33))+BF33)/$F$2)/($B$2*('CAR.CAP_per person'!P$2)/(_xlfn.XLOOKUP($E$2,EU_countries_GDP!$A$2:$A$29,EU_countries_GDP!$E$2:$E$29))),"")</f>
        <v>4.2958258947562826E-3</v>
      </c>
      <c r="DW33" s="5">
        <f>IFERROR(((((AA33+AQ33)*(1/$H33))+BG33)/$F$2)/($B$2*('CAR.CAP_per person'!Q$2)/(_xlfn.XLOOKUP($E$2,EU_countries_GDP!$A$2:$A$29,EU_countries_GDP!$E$2:$E$29))),"")</f>
        <v>1.3084639706570859E-3</v>
      </c>
    </row>
    <row r="34" spans="1:127">
      <c r="A34" t="s">
        <v>244</v>
      </c>
      <c r="B34" t="str">
        <f>_xlfn.XLOOKUP(D34,Table5[Ingredient],Table5[Category],"",FALSE)</f>
        <v>Vegetables</v>
      </c>
      <c r="C34" s="33" t="s">
        <v>177</v>
      </c>
      <c r="D34" s="33" t="s">
        <v>190</v>
      </c>
      <c r="E34" s="33">
        <v>8.0600000000000005E-2</v>
      </c>
      <c r="F34" s="33" t="s">
        <v>179</v>
      </c>
      <c r="G34" s="33" t="s">
        <v>180</v>
      </c>
      <c r="H34" s="91">
        <f>Dataset_IT!L31</f>
        <v>9.1590909090909112E-2</v>
      </c>
      <c r="I34" s="33"/>
      <c r="J34" s="37">
        <f>IFERROR(INDEX('AveragePrices&amp;Codes'!G:AG, MATCH($D34, 'AveragePrices&amp;Codes'!$A:$A, 0), MATCH(Tool_Italy!$E$2, 'AveragePrices&amp;Codes'!$G$1:$AG$1, 0)),"")</f>
        <v>0.76647723809523804</v>
      </c>
      <c r="K34" s="37">
        <f>IFERROR(E34/(_xlfn.XLOOKUP(A34,Dataset_IT!$Q$2:$Q$9,Dataset_IT!$R$2:$R$9)),"")</f>
        <v>1.1852941176470589E-3</v>
      </c>
      <c r="L34">
        <f>IFERROR(IF($F34="Raw",_xlfn.XLOOKUP(_xlfn.XLOOKUP(Tool_Italy!$D34,'AveragePrices&amp;Codes'!$A:$A,'AveragePrices&amp;Codes'!$B:$B),AGRIBALYSE_Raw!$B:$B,AGRIBALYSE_Raw!O:O)*$E34,_xlfn.XLOOKUP(_xlfn.XLOOKUP(Tool_Italy!$D34,'AveragePrices&amp;Codes'!$A:$A,'AveragePrices&amp;Codes'!$B:$B),AGRIBALYSE_Cooked!$C:$C,AGRIBALYSE_Cooked!P:P)*$E34),"")</f>
        <v>3.5484438368888892E-2</v>
      </c>
      <c r="M34">
        <f>IFERROR(IF($F34="Raw",_xlfn.XLOOKUP(_xlfn.XLOOKUP(Tool_Italy!$D34,'AveragePrices&amp;Codes'!$A:$A,'AveragePrices&amp;Codes'!$B:$B),AGRIBALYSE_Raw!$B:$B,AGRIBALYSE_Raw!P:P)*$E34,_xlfn.XLOOKUP(_xlfn.XLOOKUP(Tool_Italy!$D34,'AveragePrices&amp;Codes'!$A:$A,'AveragePrices&amp;Codes'!$B:$B),AGRIBALYSE_Cooked!$C:$C,AGRIBALYSE_Cooked!Q:Q)*$E34),"")</f>
        <v>1.7384933713333332E-9</v>
      </c>
      <c r="N34">
        <f>IFERROR(IF($F34="Raw",_xlfn.XLOOKUP(_xlfn.XLOOKUP(Tool_Italy!$D34,'AveragePrices&amp;Codes'!$A:$A,'AveragePrices&amp;Codes'!$B:$B),AGRIBALYSE_Raw!$B:$B,AGRIBALYSE_Raw!Q:Q)*$E34,_xlfn.XLOOKUP(_xlfn.XLOOKUP(Tool_Italy!$D34,'AveragePrices&amp;Codes'!$A:$A,'AveragePrices&amp;Codes'!$B:$B),AGRIBALYSE_Cooked!$C:$C,AGRIBALYSE_Cooked!R:R)*$E34),"")</f>
        <v>5.5625188175555552E-3</v>
      </c>
      <c r="O34">
        <f>IFERROR(IF($F34="Raw",_xlfn.XLOOKUP(_xlfn.XLOOKUP(Tool_Italy!$D34,'AveragePrices&amp;Codes'!$A:$A,'AveragePrices&amp;Codes'!$B:$B),AGRIBALYSE_Raw!$B:$B,AGRIBALYSE_Raw!R:R)*$E34,_xlfn.XLOOKUP(_xlfn.XLOOKUP(Tool_Italy!$D34,'AveragePrices&amp;Codes'!$A:$A,'AveragePrices&amp;Codes'!$B:$B),AGRIBALYSE_Cooked!$C:$C,AGRIBALYSE_Cooked!S:S)*$E34),"")</f>
        <v>1.313863824E-4</v>
      </c>
      <c r="P34">
        <f>IFERROR(IF($F34="Raw",_xlfn.XLOOKUP(_xlfn.XLOOKUP(Tool_Italy!$D34,'AveragePrices&amp;Codes'!$A:$A,'AveragePrices&amp;Codes'!$B:$B),AGRIBALYSE_Raw!$B:$B,AGRIBALYSE_Raw!S:S)*$E34,_xlfn.XLOOKUP(_xlfn.XLOOKUP(Tool_Italy!$D34,'AveragePrices&amp;Codes'!$A:$A,'AveragePrices&amp;Codes'!$B:$B),AGRIBALYSE_Cooked!$C:$C,AGRIBALYSE_Cooked!T:T)*$E34),"")</f>
        <v>2.2706301539999912E-9</v>
      </c>
      <c r="Q34">
        <f>IFERROR(IF($F34="Raw",_xlfn.XLOOKUP(_xlfn.XLOOKUP(Tool_Italy!$D34,'AveragePrices&amp;Codes'!$A:$A,'AveragePrices&amp;Codes'!$B:$B),AGRIBALYSE_Raw!$B:$B,AGRIBALYSE_Raw!T:T)*$E34,_xlfn.XLOOKUP(_xlfn.XLOOKUP(Tool_Italy!$D34,'AveragePrices&amp;Codes'!$A:$A,'AveragePrices&amp;Codes'!$B:$B),AGRIBALYSE_Cooked!$C:$C,AGRIBALYSE_Cooked!U:U)*$E34),"")</f>
        <v>8.9395173197777784E-10</v>
      </c>
      <c r="R34">
        <f>IFERROR(IF($F34="Raw",_xlfn.XLOOKUP(_xlfn.XLOOKUP(Tool_Italy!$D34,'AveragePrices&amp;Codes'!$A:$A,'AveragePrices&amp;Codes'!$B:$B),AGRIBALYSE_Raw!$B:$B,AGRIBALYSE_Raw!U:U)*$E34,_xlfn.XLOOKUP(_xlfn.XLOOKUP(Tool_Italy!$D34,'AveragePrices&amp;Codes'!$A:$A,'AveragePrices&amp;Codes'!$B:$B),AGRIBALYSE_Cooked!$C:$C,AGRIBALYSE_Cooked!V:V)*$E34),"")</f>
        <v>2.3198544546666669E-11</v>
      </c>
      <c r="S34">
        <f>IFERROR(IF($F34="Raw",_xlfn.XLOOKUP(_xlfn.XLOOKUP(Tool_Italy!$D34,'AveragePrices&amp;Codes'!$A:$A,'AveragePrices&amp;Codes'!$B:$B),AGRIBALYSE_Raw!$B:$B,AGRIBALYSE_Raw!V:V)*$E34,_xlfn.XLOOKUP(_xlfn.XLOOKUP(Tool_Italy!$D34,'AveragePrices&amp;Codes'!$A:$A,'AveragePrices&amp;Codes'!$B:$B),AGRIBALYSE_Cooked!$C:$C,AGRIBALYSE_Cooked!W:W)*$E34),"")</f>
        <v>1.830538123555556E-4</v>
      </c>
      <c r="T34">
        <f>IFERROR(IF($F34="Raw",_xlfn.XLOOKUP(_xlfn.XLOOKUP(Tool_Italy!$D34,'AveragePrices&amp;Codes'!$A:$A,'AveragePrices&amp;Codes'!$B:$B),AGRIBALYSE_Raw!$B:$B,AGRIBALYSE_Raw!W:W)*$E34,_xlfn.XLOOKUP(_xlfn.XLOOKUP(Tool_Italy!$D34,'AveragePrices&amp;Codes'!$A:$A,'AveragePrices&amp;Codes'!$B:$B),AGRIBALYSE_Cooked!$C:$C,AGRIBALYSE_Cooked!X:X)*$E34),"")</f>
        <v>5.1358204473333339E-6</v>
      </c>
      <c r="U34">
        <f>IFERROR(IF($F34="Raw",_xlfn.XLOOKUP(_xlfn.XLOOKUP(Tool_Italy!$D34,'AveragePrices&amp;Codes'!$A:$A,'AveragePrices&amp;Codes'!$B:$B),AGRIBALYSE_Raw!$B:$B,AGRIBALYSE_Raw!X:X)*$E34,_xlfn.XLOOKUP(_xlfn.XLOOKUP(Tool_Italy!$D34,'AveragePrices&amp;Codes'!$A:$A,'AveragePrices&amp;Codes'!$B:$B),AGRIBALYSE_Cooked!$C:$C,AGRIBALYSE_Cooked!Y:Y)*$E34),"")</f>
        <v>1.2333560662222223E-4</v>
      </c>
      <c r="V34">
        <f>IFERROR(IF($F34="Raw",_xlfn.XLOOKUP(_xlfn.XLOOKUP(Tool_Italy!$D34,'AveragePrices&amp;Codes'!$A:$A,'AveragePrices&amp;Codes'!$B:$B),AGRIBALYSE_Raw!$B:$B,AGRIBALYSE_Raw!Y:Y)*$E34,_xlfn.XLOOKUP(_xlfn.XLOOKUP(Tool_Italy!$D34,'AveragePrices&amp;Codes'!$A:$A,'AveragePrices&amp;Codes'!$B:$B),AGRIBALYSE_Cooked!$C:$C,AGRIBALYSE_Cooked!Z:Z)*$E34),"")</f>
        <v>5.5841611713333336E-4</v>
      </c>
      <c r="W34">
        <f>IFERROR(IF($F34="Raw",_xlfn.XLOOKUP(_xlfn.XLOOKUP(Tool_Italy!$D34,'AveragePrices&amp;Codes'!$A:$A,'AveragePrices&amp;Codes'!$B:$B),AGRIBALYSE_Raw!$B:$B,AGRIBALYSE_Raw!Z:Z)*$E34,_xlfn.XLOOKUP(_xlfn.XLOOKUP(Tool_Italy!$D34,'AveragePrices&amp;Codes'!$A:$A,'AveragePrices&amp;Codes'!$B:$B),AGRIBALYSE_Cooked!$C:$C,AGRIBALYSE_Cooked!AA:AA)*$E34),"")</f>
        <v>1.6340240306</v>
      </c>
      <c r="X34">
        <f>IFERROR(IF($F34="Raw",_xlfn.XLOOKUP(_xlfn.XLOOKUP(Tool_Italy!$D34,'AveragePrices&amp;Codes'!$A:$A,'AveragePrices&amp;Codes'!$B:$B),AGRIBALYSE_Raw!$B:$B,AGRIBALYSE_Raw!AA:AA)*$E34,_xlfn.XLOOKUP(_xlfn.XLOOKUP(Tool_Italy!$D34,'AveragePrices&amp;Codes'!$A:$A,'AveragePrices&amp;Codes'!$B:$B),AGRIBALYSE_Cooked!$C:$C,AGRIBALYSE_Cooked!AB:AB)*$E34),"")</f>
        <v>0.85422958024444451</v>
      </c>
      <c r="Y34">
        <f>IFERROR(IF($F34="Raw",_xlfn.XLOOKUP(_xlfn.XLOOKUP(Tool_Italy!$D34,'AveragePrices&amp;Codes'!$A:$A,'AveragePrices&amp;Codes'!$B:$B),AGRIBALYSE_Raw!$B:$B,AGRIBALYSE_Raw!AB:AB)*$E34,_xlfn.XLOOKUP(_xlfn.XLOOKUP(Tool_Italy!$D34,'AveragePrices&amp;Codes'!$A:$A,'AveragePrices&amp;Codes'!$B:$B),AGRIBALYSE_Cooked!$C:$C,AGRIBALYSE_Cooked!AC:AC)*$E34),"")</f>
        <v>3.2422142566666666E-2</v>
      </c>
      <c r="Z34">
        <f>IFERROR(IF($F34="Raw",_xlfn.XLOOKUP(_xlfn.XLOOKUP(Tool_Italy!$D34,'AveragePrices&amp;Codes'!$A:$A,'AveragePrices&amp;Codes'!$B:$B),AGRIBALYSE_Raw!$B:$B,AGRIBALYSE_Raw!AC:AC)*$E34,_xlfn.XLOOKUP(_xlfn.XLOOKUP(Tool_Italy!$D34,'AveragePrices&amp;Codes'!$A:$A,'AveragePrices&amp;Codes'!$B:$B),AGRIBALYSE_Cooked!$C:$C,AGRIBALYSE_Cooked!AD:AD)*$E34),"")</f>
        <v>0.49486871286666667</v>
      </c>
      <c r="AA34">
        <f>IFERROR(IF($F34="Raw",_xlfn.XLOOKUP(_xlfn.XLOOKUP(Tool_Italy!$D34,'AveragePrices&amp;Codes'!$A:$A,'AveragePrices&amp;Codes'!$B:$B),AGRIBALYSE_Raw!$B:$B,AGRIBALYSE_Raw!AD:AD)*$E34,_xlfn.XLOOKUP(_xlfn.XLOOKUP(Tool_Italy!$D34,'AveragePrices&amp;Codes'!$A:$A,'AveragePrices&amp;Codes'!$B:$B),AGRIBALYSE_Cooked!$C:$C,AGRIBALYSE_Cooked!AE:AE)*$E34),"")</f>
        <v>2.0213537875555558E-7</v>
      </c>
      <c r="AB34" cm="1">
        <f t="array" ref="AB34">IFERROR(_xlfn.XLOOKUP(Tool_Italy!$F34&amp;$E$2,'Cooking methods'!$A:$A&amp;'Cooking methods'!$B:$B,'Cooking methods'!C:C)*$E34,"")</f>
        <v>1.8571108868000001E-2</v>
      </c>
      <c r="AC34" cm="1">
        <f t="array" ref="AC34">IFERROR(_xlfn.XLOOKUP(Tool_Italy!$F34&amp;$E$2,'Cooking methods'!$A:$A&amp;'Cooking methods'!$B:$B,'Cooking methods'!D:D)*$E34,"")</f>
        <v>6.2026272035000008E-10</v>
      </c>
      <c r="AD34" cm="1">
        <f t="array" ref="AD34">IFERROR(_xlfn.XLOOKUP(Tool_Italy!$F34&amp;$E$2,'Cooking methods'!$A:$A&amp;'Cooking methods'!$B:$B,'Cooking methods'!E:E)*$E34,"")</f>
        <v>9.6224148799999986E-4</v>
      </c>
      <c r="AE34" cm="1">
        <f t="array" ref="AE34">IFERROR(_xlfn.XLOOKUP(Tool_Italy!$F34&amp;$E$2,'Cooking methods'!$A:$A&amp;'Cooking methods'!$B:$B,'Cooking methods'!F:F)*$E34,"")</f>
        <v>3.8771581394000006E-5</v>
      </c>
      <c r="AF34" cm="1">
        <f t="array" ref="AF34">IFERROR(_xlfn.XLOOKUP(Tool_Italy!$F34&amp;$E$2,'Cooking methods'!$A:$A&amp;'Cooking methods'!$B:$B,'Cooking methods'!G:G)*$E34,"")</f>
        <v>1.78606334088E-10</v>
      </c>
      <c r="AG34" cm="1">
        <f t="array" ref="AG34">IFERROR(_xlfn.XLOOKUP(Tool_Italy!$F34&amp;$E$2,'Cooking methods'!$A:$A&amp;'Cooking methods'!$B:$B,'Cooking methods'!H:H)*$E34,"")</f>
        <v>6.8559733424000001E-11</v>
      </c>
      <c r="AH34" cm="1">
        <f t="array" ref="AH34">IFERROR(_xlfn.XLOOKUP(Tool_Italy!$F34&amp;$E$2,'Cooking methods'!$A:$A&amp;'Cooking methods'!$B:$B,'Cooking methods'!I:I)*$E34,"")</f>
        <v>3.9926262636000004E-11</v>
      </c>
      <c r="AI34" cm="1">
        <f t="array" ref="AI34">IFERROR(_xlfn.XLOOKUP(Tool_Italy!$F34&amp;$E$2,'Cooking methods'!$A:$A&amp;'Cooking methods'!$B:$B,'Cooking methods'!J:J)*$E34,"")</f>
        <v>3.1957299530000005E-5</v>
      </c>
      <c r="AJ34" cm="1">
        <f t="array" ref="AJ34">IFERROR(_xlfn.XLOOKUP(Tool_Italy!$F34&amp;$E$2,'Cooking methods'!$A:$A&amp;'Cooking methods'!$B:$B,'Cooking methods'!K:K)*$E34,"")</f>
        <v>1.7097518734400001E-6</v>
      </c>
      <c r="AK34" cm="1">
        <f t="array" ref="AK34">IFERROR(_xlfn.XLOOKUP(Tool_Italy!$F34&amp;$E$2,'Cooking methods'!$A:$A&amp;'Cooking methods'!$B:$B,'Cooking methods'!L:L)*$E34,"")</f>
        <v>9.1581185800000022E-6</v>
      </c>
      <c r="AL34" cm="1">
        <f t="array" ref="AL34">IFERROR(_xlfn.XLOOKUP(Tool_Italy!$F34&amp;$E$2,'Cooking methods'!$A:$A&amp;'Cooking methods'!$B:$B,'Cooking methods'!M:M)*$E34,"")</f>
        <v>7.2218829149999994E-5</v>
      </c>
      <c r="AM34" cm="1">
        <f t="array" ref="AM34">IFERROR(_xlfn.XLOOKUP(Tool_Italy!$F34&amp;$E$2,'Cooking methods'!$A:$A&amp;'Cooking methods'!$B:$B,'Cooking methods'!N:N)*$E34,"")</f>
        <v>4.0039600744000002E-2</v>
      </c>
      <c r="AN34" cm="1">
        <f t="array" ref="AN34">IFERROR(_xlfn.XLOOKUP(Tool_Italy!$F34&amp;$E$2,'Cooking methods'!$A:$A&amp;'Cooking methods'!$B:$B,'Cooking methods'!O:O)*$E34,"")</f>
        <v>2.3197727800000002E-2</v>
      </c>
      <c r="AO34" cm="1">
        <f t="array" ref="AO34">IFERROR(_xlfn.XLOOKUP(Tool_Italy!$F34&amp;$E$2,'Cooking methods'!$A:$A&amp;'Cooking methods'!$B:$B,'Cooking methods'!P:P)*$E34,"")</f>
        <v>4.2090319439999999E-3</v>
      </c>
      <c r="AP34" cm="1">
        <f t="array" ref="AP34">IFERROR(_xlfn.XLOOKUP(Tool_Italy!$F34&amp;$E$2,'Cooking methods'!$A:$A&amp;'Cooking methods'!$B:$B,'Cooking methods'!Q:Q)*$E34,"")</f>
        <v>0.29459922232000002</v>
      </c>
      <c r="AQ34" cm="1">
        <f t="array" ref="AQ34">IFERROR(_xlfn.XLOOKUP(Tool_Italy!$F34&amp;$E$2,'Cooking methods'!$A:$A&amp;'Cooking methods'!$B:$B,'Cooking methods'!R:R)*$E34,"")</f>
        <v>2.5083985258800002E-8</v>
      </c>
      <c r="AR34" cm="1">
        <f t="array" ref="AR34">IFERROR(_xlfn.XLOOKUP(Tool_Italy!$G34&amp;$E$2,'Waste management'!$A:$A&amp;'Waste management'!$B:$B,'Waste management'!C:C)*$E34,"")</f>
        <v>4.6353060000000005E-3</v>
      </c>
      <c r="AS34" cm="1">
        <f t="array" ref="AS34">IFERROR(_xlfn.XLOOKUP(Tool_Italy!$G34&amp;$E$2,'Waste management'!$A:$A&amp;'Waste management'!$B:$B,'Waste management'!D:D)*$E34,"")</f>
        <v>3.3305773800000002E-11</v>
      </c>
      <c r="AT34" cm="1">
        <f t="array" ref="AT34">IFERROR(_xlfn.XLOOKUP(Tool_Italy!$G34&amp;$E$2,'Waste management'!$A:$A&amp;'Waste management'!$B:$B,'Waste management'!E:E)*$E34,"")</f>
        <v>7.0928000000000009E-5</v>
      </c>
      <c r="AU34" cm="1">
        <f t="array" ref="AU34">IFERROR(_xlfn.XLOOKUP(Tool_Italy!$G34&amp;$E$2,'Waste management'!$A:$A&amp;'Waste management'!$B:$B,'Waste management'!F:F)*$E34,"")</f>
        <v>1.0478E-5</v>
      </c>
      <c r="AV34" cm="1">
        <f t="array" ref="AV34">IFERROR(_xlfn.XLOOKUP(Tool_Italy!$G34&amp;$E$2,'Waste management'!$A:$A&amp;'Waste management'!$B:$B,'Waste management'!G:G)*$E34,"")</f>
        <v>9.3662036000000017E-10</v>
      </c>
      <c r="AW34" cm="1">
        <f t="array" ref="AW34">IFERROR(_xlfn.XLOOKUP(Tool_Italy!$G34&amp;$E$2,'Waste management'!$A:$A&amp;'Waste management'!$B:$B,'Waste management'!H:H)*$E34,"")</f>
        <v>3.0604706599999999E-11</v>
      </c>
      <c r="AX34" cm="1">
        <f t="array" ref="AX34">IFERROR(_xlfn.XLOOKUP(Tool_Italy!$G34&amp;$E$2,'Waste management'!$A:$A&amp;'Waste management'!$B:$B,'Waste management'!I:I)*$E34,"")</f>
        <v>2.1869278600000002E-11</v>
      </c>
      <c r="AY34" cm="1">
        <f t="array" ref="AY34">IFERROR(_xlfn.XLOOKUP(Tool_Italy!$G34&amp;$E$2,'Waste management'!$A:$A&amp;'Waste management'!$B:$B,'Waste management'!J:J)*$E34,"")</f>
        <v>1.7812600000000002E-4</v>
      </c>
      <c r="AZ34" cm="1">
        <f t="array" ref="AZ34">IFERROR(_xlfn.XLOOKUP(Tool_Italy!$G34&amp;$E$2,'Waste management'!$A:$A&amp;'Waste management'!$B:$B,'Waste management'!K:K)*$E34,"")</f>
        <v>2.8626137799999999E-7</v>
      </c>
      <c r="BA34" cm="1">
        <f t="array" ref="BA34">IFERROR(_xlfn.XLOOKUP(Tool_Italy!$G34&amp;$E$2,'Waste management'!$A:$A&amp;'Waste management'!$B:$B,'Waste management'!L:L)*$E34,"")</f>
        <v>7.8475545200000011E-6</v>
      </c>
      <c r="BB34" cm="1">
        <f t="array" ref="BB34">IFERROR(_xlfn.XLOOKUP(Tool_Italy!$G34&amp;$E$2,'Waste management'!$A:$A&amp;'Waste management'!$B:$B,'Waste management'!M:M)*$E34,"")</f>
        <v>7.8585000000000005E-4</v>
      </c>
      <c r="BC34" cm="1">
        <f t="array" ref="BC34">IFERROR(_xlfn.XLOOKUP(Tool_Italy!$G34&amp;$E$2,'Waste management'!$A:$A&amp;'Waste management'!$B:$B,'Waste management'!N:N)*$E34,"")</f>
        <v>0.67503144800000003</v>
      </c>
      <c r="BD34" cm="1">
        <f t="array" ref="BD34">IFERROR(_xlfn.XLOOKUP(Tool_Italy!$G34&amp;$E$2,'Waste management'!$A:$A&amp;'Waste management'!$B:$B,'Waste management'!O:O)*$E34,"")</f>
        <v>4.3893148E-2</v>
      </c>
      <c r="BE34" cm="1">
        <f t="array" ref="BE34">IFERROR(_xlfn.XLOOKUP(Tool_Italy!$G34&amp;$E$2,'Waste management'!$A:$A&amp;'Waste management'!$B:$B,'Waste management'!P:P)*$E34,"")</f>
        <v>9.2206400000000011E-4</v>
      </c>
      <c r="BF34" cm="1">
        <f t="array" ref="BF34">IFERROR(_xlfn.XLOOKUP(Tool_Italy!$G34&amp;$E$2,'Waste management'!$A:$A&amp;'Waste management'!$B:$B,'Waste management'!Q:Q)*$E34,"")</f>
        <v>2.9025672000000002E-2</v>
      </c>
      <c r="BG34" cm="1">
        <f t="array" ref="BG34">IFERROR(_xlfn.XLOOKUP(Tool_Italy!$G34&amp;$E$2,'Waste management'!$A:$A&amp;'Waste management'!$B:$B,'Waste management'!R:R)*$E34,"")</f>
        <v>9.0130949999999999E-9</v>
      </c>
      <c r="BH34">
        <f>IFERROR((L34+AR34+AB34)*_xlfn.XLOOKUP(Tool_Italy!BH$4,Monetization_Factors!$A:$A,Monetization_Factors!$D:$D),"")</f>
        <v>7.635731086993231E-3</v>
      </c>
      <c r="BI34">
        <f>IFERROR((M34+AS34+AC34)*_xlfn.XLOOKUP(Tool_Italy!BI$4,Monetization_Factors!$A:$A,Monetization_Factors!$D:$D),"")</f>
        <v>9.5756717108148804E-8</v>
      </c>
      <c r="BJ34">
        <f>IFERROR((N34+AT34+AD34)*_xlfn.XLOOKUP(Tool_Italy!BJ$4,Monetization_Factors!$A:$A,Monetization_Factors!$D:$D),"")</f>
        <v>1.0066229255932248E-5</v>
      </c>
      <c r="BK34">
        <f>IFERROR((O34+AU34+AE34)*_xlfn.XLOOKUP(Tool_Italy!BK$4,Monetization_Factors!$A:$A,Monetization_Factors!$D:$D),"")</f>
        <v>2.7342388736297223E-4</v>
      </c>
      <c r="BL34">
        <f>IFERROR((P34+AV34+AF34)*_xlfn.XLOOKUP(Tool_Italy!BL$4,Monetization_Factors!$A:$A,Monetization_Factors!$D:$D),"")</f>
        <v>3.3800128112988371E-3</v>
      </c>
      <c r="BM34">
        <f>IFERROR((Q34+AW34+AG34)*_xlfn.XLOOKUP(Tool_Italy!BM$4,Monetization_Factors!$A:$A,Monetization_Factors!$D:$D),"")</f>
        <v>2.0623150194035112E-4</v>
      </c>
      <c r="BN34">
        <f>IFERROR((R34+AX34+AH34)*_xlfn.XLOOKUP(Tool_Italy!BN$4,Monetization_Factors!$A:$A,Monetization_Factors!$D:$D),"")</f>
        <v>9.7712715063973883E-5</v>
      </c>
      <c r="BO34">
        <f>IFERROR((S34+AY34+AI34)*_xlfn.XLOOKUP(Tool_Italy!BO$4,Monetization_Factors!$A:$A,Monetization_Factors!$D:$D),"")</f>
        <v>1.721309437159017E-4</v>
      </c>
      <c r="BP34">
        <f>IFERROR((T34+AZ34+AJ34)*_xlfn.XLOOKUP(Tool_Italy!BP$4,Monetization_Factors!$A:$A,Monetization_Factors!$D:$D),"")</f>
        <v>1.7397333212167107E-5</v>
      </c>
      <c r="BQ34">
        <f>IFERROR((U34+BA34+AK34)*_xlfn.XLOOKUP(Tool_Italy!BQ$4,Monetization_Factors!$A:$A,Monetization_Factors!$D:$D),"")</f>
        <v>5.7409008673423544E-4</v>
      </c>
      <c r="BR34" t="str">
        <f>IFERROR((V34+BB34+AL34)*_xlfn.XLOOKUP(Tool_Italy!BR$4,Monetization_Factors!$A:$A,Monetization_Factors!$D:$D),"")</f>
        <v/>
      </c>
      <c r="BS34">
        <f>IFERROR((W34+BC34+AM34)*_xlfn.XLOOKUP(Tool_Italy!BS$4,Monetization_Factors!$A:$A,Monetization_Factors!$D:$D),"")</f>
        <v>1.1431337814810873E-4</v>
      </c>
      <c r="BT34">
        <f>IFERROR((X34+BD34+AN34)*_xlfn.XLOOKUP(Tool_Italy!BT$4,Monetization_Factors!$A:$A,Monetization_Factors!$D:$D),"")</f>
        <v>2.0515286142390259E-4</v>
      </c>
      <c r="BU34">
        <f>IFERROR((Y34+BE34+AO34)*_xlfn.XLOOKUP(Tool_Italy!BU$4,Monetization_Factors!$A:$A,Monetization_Factors!$D:$D),"")</f>
        <v>2.3864809415732736E-4</v>
      </c>
      <c r="BV34">
        <f>IFERROR((Z34+BF34+AP34)*_xlfn.XLOOKUP(Tool_Italy!BV$4,Monetization_Factors!$A:$A,Monetization_Factors!$D:$D),"")</f>
        <v>1.3515623506972188E-3</v>
      </c>
      <c r="BW34">
        <f>IFERROR((AA34+BG34+AQ34)*_xlfn.XLOOKUP(Tool_Italy!BW$4,Monetization_Factors!$A:$A,Monetization_Factors!$D:$D),"")</f>
        <v>4.9351789450111753E-7</v>
      </c>
      <c r="BX34" s="38" cm="1">
        <f t="array" ref="BX34">IFERROR(_xlfn.IFS(I34&lt;&gt;0,I34*E34,I34="",J34*E34),"")</f>
        <v>6.1778065390476193E-2</v>
      </c>
      <c r="BY34" s="38">
        <f t="shared" si="2"/>
        <v>1.3702972467881531E-2</v>
      </c>
      <c r="BZ34" s="38">
        <f t="shared" si="36"/>
        <v>7.5481037858357719E-2</v>
      </c>
      <c r="CA34" s="38">
        <f t="shared" si="3"/>
        <v>2.6351870130541406E-5</v>
      </c>
      <c r="CB34">
        <f t="shared" si="4"/>
        <v>5.8690853236888892E-2</v>
      </c>
      <c r="CC34">
        <f t="shared" si="37"/>
        <v>2.3920618654833333E-9</v>
      </c>
      <c r="CD34">
        <f t="shared" si="38"/>
        <v>6.5956883055555545E-3</v>
      </c>
      <c r="CE34">
        <f t="shared" si="39"/>
        <v>1.8063596379399999E-4</v>
      </c>
      <c r="CF34">
        <f t="shared" si="40"/>
        <v>3.3858568480879914E-9</v>
      </c>
      <c r="CG34">
        <f t="shared" si="41"/>
        <v>9.9311617200177778E-10</v>
      </c>
      <c r="CH34">
        <f t="shared" si="42"/>
        <v>8.4994085782666671E-11</v>
      </c>
      <c r="CI34">
        <f t="shared" si="43"/>
        <v>3.9313711188555562E-4</v>
      </c>
      <c r="CJ34">
        <f t="shared" si="44"/>
        <v>7.1318336987733336E-6</v>
      </c>
      <c r="CK34">
        <f t="shared" si="45"/>
        <v>1.4034127972222224E-4</v>
      </c>
      <c r="CL34">
        <f t="shared" si="46"/>
        <v>1.4164849462833333E-3</v>
      </c>
      <c r="CM34">
        <f t="shared" si="47"/>
        <v>2.349095079344</v>
      </c>
      <c r="CN34">
        <f t="shared" si="48"/>
        <v>0.92132045604444446</v>
      </c>
      <c r="CO34">
        <f t="shared" si="49"/>
        <v>3.7553238510666664E-2</v>
      </c>
      <c r="CP34">
        <f t="shared" si="50"/>
        <v>0.81849360718666664</v>
      </c>
      <c r="CQ34">
        <f t="shared" si="51"/>
        <v>2.3623245901435559E-7</v>
      </c>
      <c r="CR34">
        <f t="shared" si="20"/>
        <v>1.1286702545555557E-4</v>
      </c>
      <c r="CS34">
        <f t="shared" si="52"/>
        <v>4.6001189720833335E-12</v>
      </c>
      <c r="CT34">
        <f t="shared" si="53"/>
        <v>1.268401597222222E-5</v>
      </c>
      <c r="CU34">
        <f t="shared" si="54"/>
        <v>3.4737685344999996E-7</v>
      </c>
      <c r="CV34">
        <f t="shared" si="55"/>
        <v>6.5112631693999833E-12</v>
      </c>
      <c r="CW34">
        <f t="shared" si="56"/>
        <v>1.909838792311111E-12</v>
      </c>
      <c r="CX34">
        <f t="shared" si="57"/>
        <v>1.6345016496666667E-13</v>
      </c>
      <c r="CY34">
        <f t="shared" si="58"/>
        <v>7.5603290747222233E-7</v>
      </c>
      <c r="CZ34">
        <f t="shared" si="59"/>
        <v>1.3715064805333335E-8</v>
      </c>
      <c r="DA34">
        <f t="shared" si="60"/>
        <v>2.6988707638888889E-7</v>
      </c>
      <c r="DB34">
        <f t="shared" si="61"/>
        <v>2.7240095120833335E-6</v>
      </c>
      <c r="DC34">
        <f t="shared" si="62"/>
        <v>4.5174905371999996E-3</v>
      </c>
      <c r="DD34">
        <f t="shared" si="63"/>
        <v>1.7717701077777778E-3</v>
      </c>
      <c r="DE34">
        <f t="shared" si="64"/>
        <v>7.2217766366666663E-5</v>
      </c>
      <c r="DF34">
        <f t="shared" si="65"/>
        <v>1.5740261676666666E-3</v>
      </c>
      <c r="DG34">
        <f t="shared" si="66"/>
        <v>4.5429319041222229E-10</v>
      </c>
      <c r="DH34" s="5">
        <f>IFERROR(((((L34+AB34)*(1/$H34))+AR34)/$F$2)/($B$2*('CAR.CAP_per person'!B$2)/(_xlfn.XLOOKUP($E$2,EU_countries_GDP!$A$2:$A$29,EU_countries_GDP!$E$2:$E$29))),"")</f>
        <v>9.4385620981779703E-3</v>
      </c>
      <c r="DI34" s="5">
        <f>IFERROR(((((M34+AC34)*(1/$H34))+AS34)/$F$2)/($B$2*('CAR.CAP_per person'!C$2)/(_xlfn.XLOOKUP($E$2,EU_countries_GDP!$A$2:$A$29,EU_countries_GDP!$E$2:$E$29))),"")</f>
        <v>5.1671837727309448E-6</v>
      </c>
      <c r="DJ34" s="5">
        <f>IFERROR(((((N34+AD34)*(1/$H34))+AT34)/$F$2)/($B$2*('CAR.CAP_per person'!D$2)/(_xlfn.XLOOKUP($E$2,EU_countries_GDP!$A$2:$A$29,EU_countries_GDP!$E$2:$E$29))),"")</f>
        <v>1.4626686684125943E-5</v>
      </c>
      <c r="DK34" s="5">
        <f>IFERROR(((((O34+AE34)*(1/$H34))+AU34)/$F$2)/($B$2*('CAR.CAP_per person'!E$2)/(_xlfn.XLOOKUP($E$2,EU_countries_GDP!$A$2:$A$29,EU_countries_GDP!$E$2:$E$29))),"")</f>
        <v>4.9661709894032943E-4</v>
      </c>
      <c r="DL34" s="5">
        <f>IFERROR(((((P34+AF34)*(1/$H34))+AV34)/$F$2)/($B$2*('CAR.CAP_per person'!F$2)/(_xlfn.XLOOKUP($E$2,EU_countries_GDP!$A$2:$A$29,EU_countries_GDP!$E$2:$E$29))),"")</f>
        <v>5.7911575203413342E-3</v>
      </c>
      <c r="DM34" s="5">
        <f>IFERROR(((((Q34+AG34)*(1/$H34))+AW34)/$F$2)/($B$2*('CAR.CAP_per person'!G$2)/(_xlfn.XLOOKUP($E$2,EU_countries_GDP!$A$2:$A$29,EU_countries_GDP!$E$2:$E$29))),"")</f>
        <v>1.185108856321566E-3</v>
      </c>
      <c r="DN34" s="5">
        <f>IFERROR(((((R34+AH34)*(1/$H34))+AX34)/$F$2)/($B$2*('CAR.CAP_per person'!H$2)/(_xlfn.XLOOKUP($E$2,EU_countries_GDP!$A$2:$A$29,EU_countries_GDP!$E$2:$E$29))),"")</f>
        <v>1.8742008142818838E-5</v>
      </c>
      <c r="DO34" s="5">
        <f>IFERROR(((((S34+AI34)*(1/$H34))+AY34)/$F$2)/($B$2*('CAR.CAP_per person'!I$2)/(_xlfn.XLOOKUP($E$2,EU_countries_GDP!$A$2:$A$29,EU_countries_GDP!$E$2:$E$29))),"")</f>
        <v>2.7224525149994886E-4</v>
      </c>
      <c r="DP34" s="5">
        <f>IFERROR(((((T34+AJ34)*(1/$H34))+AZ34)/$F$2)/($B$2*('CAR.CAP_per person'!J$2)/(_xlfn.XLOOKUP($E$2,EU_countries_GDP!$A$2:$A$29,EU_countries_GDP!$E$2:$E$29))),"")</f>
        <v>1.3960303227876941E-3</v>
      </c>
      <c r="DQ34" s="5">
        <f>IFERROR(((((U34+AK34)*(1/$H34))+BA34)/$F$2)/($B$2*('CAR.CAP_per person'!K$2)/(_xlfn.XLOOKUP($E$2,EU_countries_GDP!$A$2:$A$29,EU_countries_GDP!$E$2:$E$29))),"")</f>
        <v>7.838827845456477E-4</v>
      </c>
      <c r="DR34" s="5">
        <f>IFERROR(((((V34+AL34)*(1/$H34))+BB34)/$F$2)/($B$2*('CAR.CAP_per person'!L$2)/(_xlfn.XLOOKUP($E$2,EU_countries_GDP!$A$2:$A$29,EU_countries_GDP!$E$2:$E$29))),"")</f>
        <v>1.3517485522777155E-4</v>
      </c>
      <c r="DS34" s="5">
        <f>IFERROR(((((W34+AM34)*(1/$H34))+BC34)/$F$2)/($B$2*('CAR.CAP_per person'!M$2)/(_xlfn.XLOOKUP($E$2,EU_countries_GDP!$A$2:$A$29,EU_countries_GDP!$E$2:$E$29))),"")</f>
        <v>1.5590960567205952E-2</v>
      </c>
      <c r="DT34" s="5">
        <f>IFERROR(((((X34+AN34)*(1/$H34))+BD34)/$F$2)/($B$2*('CAR.CAP_per person'!N$2)/(_xlfn.XLOOKUP($E$2,EU_countries_GDP!$A$2:$A$29,EU_countries_GDP!$E$2:$E$29))),"")</f>
        <v>8.1749069250522166E-2</v>
      </c>
      <c r="DU34" s="5">
        <f>IFERROR(((((Y34+AO34)*(1/$H34))+BE34)/$F$2)/($B$2*('CAR.CAP_per person'!O$2)/(_xlfn.XLOOKUP($E$2,EU_countries_GDP!$A$2:$A$29,EU_countries_GDP!$E$2:$E$29))),"")</f>
        <v>2.3823160780595703E-4</v>
      </c>
      <c r="DV34" s="5">
        <f>IFERROR(((((Z34+AP34)*(1/$H34))+BF34)/$F$2)/($B$2*('CAR.CAP_per person'!P$2)/(_xlfn.XLOOKUP($E$2,EU_countries_GDP!$A$2:$A$29,EU_countries_GDP!$E$2:$E$29))),"")</f>
        <v>4.1720900045991325E-3</v>
      </c>
      <c r="DW34" s="5">
        <f>IFERROR(((((AA34+AQ34)*(1/$H34))+BG34)/$F$2)/($B$2*('CAR.CAP_per person'!Q$2)/(_xlfn.XLOOKUP($E$2,EU_countries_GDP!$A$2:$A$29,EU_countries_GDP!$E$2:$E$29))),"")</f>
        <v>1.2237631960663835E-3</v>
      </c>
    </row>
    <row r="35" spans="1:127">
      <c r="A35" t="s">
        <v>244</v>
      </c>
      <c r="B35" t="str">
        <f>_xlfn.XLOOKUP(D35,Table5[Ingredient],Table5[Category],"",FALSE)</f>
        <v>Vegetables</v>
      </c>
      <c r="C35" s="33" t="s">
        <v>177</v>
      </c>
      <c r="D35" s="33" t="s">
        <v>247</v>
      </c>
      <c r="E35" s="33">
        <v>8.0600000000000005E-2</v>
      </c>
      <c r="F35" s="33" t="s">
        <v>179</v>
      </c>
      <c r="G35" s="33" t="s">
        <v>180</v>
      </c>
      <c r="H35" s="91">
        <f>Dataset_IT!L32</f>
        <v>9.1590909090909112E-2</v>
      </c>
      <c r="I35" s="33"/>
      <c r="J35" s="37">
        <f>IFERROR(INDEX('AveragePrices&amp;Codes'!G:AG, MATCH($D35, 'AveragePrices&amp;Codes'!$A:$A, 0), MATCH(Tool_Italy!$E$2, 'AveragePrices&amp;Codes'!$G$1:$AG$1, 0)),"")</f>
        <v>0.68245</v>
      </c>
      <c r="K35" s="37">
        <f>IFERROR(E35/(_xlfn.XLOOKUP(A35,Dataset_IT!$Q$2:$Q$9,Dataset_IT!$R$2:$R$9)),"")</f>
        <v>1.1852941176470589E-3</v>
      </c>
      <c r="L35">
        <f>IFERROR(IF($F35="Raw",_xlfn.XLOOKUP(_xlfn.XLOOKUP(Tool_Italy!$D35,'AveragePrices&amp;Codes'!$A:$A,'AveragePrices&amp;Codes'!$B:$B),AGRIBALYSE_Raw!$B:$B,AGRIBALYSE_Raw!O:O)*$E35,_xlfn.XLOOKUP(_xlfn.XLOOKUP(Tool_Italy!$D35,'AveragePrices&amp;Codes'!$A:$A,'AveragePrices&amp;Codes'!$B:$B),AGRIBALYSE_Cooked!$C:$C,AGRIBALYSE_Cooked!P:P)*$E35),"")</f>
        <v>6.4072636853333337E-2</v>
      </c>
      <c r="M35">
        <f>IFERROR(IF($F35="Raw",_xlfn.XLOOKUP(_xlfn.XLOOKUP(Tool_Italy!$D35,'AveragePrices&amp;Codes'!$A:$A,'AveragePrices&amp;Codes'!$B:$B),AGRIBALYSE_Raw!$B:$B,AGRIBALYSE_Raw!P:P)*$E35,_xlfn.XLOOKUP(_xlfn.XLOOKUP(Tool_Italy!$D35,'AveragePrices&amp;Codes'!$A:$A,'AveragePrices&amp;Codes'!$B:$B),AGRIBALYSE_Cooked!$C:$C,AGRIBALYSE_Cooked!Q:Q)*$E35),"")</f>
        <v>1.662527513111111E-9</v>
      </c>
      <c r="N35">
        <f>IFERROR(IF($F35="Raw",_xlfn.XLOOKUP(_xlfn.XLOOKUP(Tool_Italy!$D35,'AveragePrices&amp;Codes'!$A:$A,'AveragePrices&amp;Codes'!$B:$B),AGRIBALYSE_Raw!$B:$B,AGRIBALYSE_Raw!Q:Q)*$E35,_xlfn.XLOOKUP(_xlfn.XLOOKUP(Tool_Italy!$D35,'AveragePrices&amp;Codes'!$A:$A,'AveragePrices&amp;Codes'!$B:$B),AGRIBALYSE_Cooked!$C:$C,AGRIBALYSE_Cooked!R:R)*$E35),"")</f>
        <v>6.452999349333334E-3</v>
      </c>
      <c r="O35">
        <f>IFERROR(IF($F35="Raw",_xlfn.XLOOKUP(_xlfn.XLOOKUP(Tool_Italy!$D35,'AveragePrices&amp;Codes'!$A:$A,'AveragePrices&amp;Codes'!$B:$B),AGRIBALYSE_Raw!$B:$B,AGRIBALYSE_Raw!R:R)*$E35,_xlfn.XLOOKUP(_xlfn.XLOOKUP(Tool_Italy!$D35,'AveragePrices&amp;Codes'!$A:$A,'AveragePrices&amp;Codes'!$B:$B),AGRIBALYSE_Cooked!$C:$C,AGRIBALYSE_Cooked!S:S)*$E35),"")</f>
        <v>2.5235857313333333E-4</v>
      </c>
      <c r="P35">
        <f>IFERROR(IF($F35="Raw",_xlfn.XLOOKUP(_xlfn.XLOOKUP(Tool_Italy!$D35,'AveragePrices&amp;Codes'!$A:$A,'AveragePrices&amp;Codes'!$B:$B),AGRIBALYSE_Raw!$B:$B,AGRIBALYSE_Raw!S:S)*$E35,_xlfn.XLOOKUP(_xlfn.XLOOKUP(Tool_Italy!$D35,'AveragePrices&amp;Codes'!$A:$A,'AveragePrices&amp;Codes'!$B:$B),AGRIBALYSE_Cooked!$C:$C,AGRIBALYSE_Cooked!T:T)*$E35),"")</f>
        <v>3.4939194593333333E-9</v>
      </c>
      <c r="Q35">
        <f>IFERROR(IF($F35="Raw",_xlfn.XLOOKUP(_xlfn.XLOOKUP(Tool_Italy!$D35,'AveragePrices&amp;Codes'!$A:$A,'AveragePrices&amp;Codes'!$B:$B),AGRIBALYSE_Raw!$B:$B,AGRIBALYSE_Raw!T:T)*$E35,_xlfn.XLOOKUP(_xlfn.XLOOKUP(Tool_Italy!$D35,'AveragePrices&amp;Codes'!$A:$A,'AveragePrices&amp;Codes'!$B:$B),AGRIBALYSE_Cooked!$C:$C,AGRIBALYSE_Cooked!U:U)*$E35),"")</f>
        <v>1.2827644931111112E-9</v>
      </c>
      <c r="R35">
        <f>IFERROR(IF($F35="Raw",_xlfn.XLOOKUP(_xlfn.XLOOKUP(Tool_Italy!$D35,'AveragePrices&amp;Codes'!$A:$A,'AveragePrices&amp;Codes'!$B:$B),AGRIBALYSE_Raw!$B:$B,AGRIBALYSE_Raw!U:U)*$E35,_xlfn.XLOOKUP(_xlfn.XLOOKUP(Tool_Italy!$D35,'AveragePrices&amp;Codes'!$A:$A,'AveragePrices&amp;Codes'!$B:$B),AGRIBALYSE_Cooked!$C:$C,AGRIBALYSE_Cooked!V:V)*$E35),"")</f>
        <v>2.7381353191111113E-11</v>
      </c>
      <c r="S35">
        <f>IFERROR(IF($F35="Raw",_xlfn.XLOOKUP(_xlfn.XLOOKUP(Tool_Italy!$D35,'AveragePrices&amp;Codes'!$A:$A,'AveragePrices&amp;Codes'!$B:$B),AGRIBALYSE_Raw!$B:$B,AGRIBALYSE_Raw!V:V)*$E35,_xlfn.XLOOKUP(_xlfn.XLOOKUP(Tool_Italy!$D35,'AveragePrices&amp;Codes'!$A:$A,'AveragePrices&amp;Codes'!$B:$B),AGRIBALYSE_Cooked!$C:$C,AGRIBALYSE_Cooked!W:W)*$E35),"")</f>
        <v>3.388960616888889E-4</v>
      </c>
      <c r="T35">
        <f>IFERROR(IF($F35="Raw",_xlfn.XLOOKUP(_xlfn.XLOOKUP(Tool_Italy!$D35,'AveragePrices&amp;Codes'!$A:$A,'AveragePrices&amp;Codes'!$B:$B),AGRIBALYSE_Raw!$B:$B,AGRIBALYSE_Raw!W:W)*$E35,_xlfn.XLOOKUP(_xlfn.XLOOKUP(Tool_Italy!$D35,'AveragePrices&amp;Codes'!$A:$A,'AveragePrices&amp;Codes'!$B:$B),AGRIBALYSE_Cooked!$C:$C,AGRIBALYSE_Cooked!X:X)*$E35),"")</f>
        <v>1.6293376868888891E-5</v>
      </c>
      <c r="U35">
        <f>IFERROR(IF($F35="Raw",_xlfn.XLOOKUP(_xlfn.XLOOKUP(Tool_Italy!$D35,'AveragePrices&amp;Codes'!$A:$A,'AveragePrices&amp;Codes'!$B:$B),AGRIBALYSE_Raw!$B:$B,AGRIBALYSE_Raw!X:X)*$E35,_xlfn.XLOOKUP(_xlfn.XLOOKUP(Tool_Italy!$D35,'AveragePrices&amp;Codes'!$A:$A,'AveragePrices&amp;Codes'!$B:$B),AGRIBALYSE_Cooked!$C:$C,AGRIBALYSE_Cooked!Y:Y)*$E35),"")</f>
        <v>2.4425509391111112E-4</v>
      </c>
      <c r="V35">
        <f>IFERROR(IF($F35="Raw",_xlfn.XLOOKUP(_xlfn.XLOOKUP(Tool_Italy!$D35,'AveragePrices&amp;Codes'!$A:$A,'AveragePrices&amp;Codes'!$B:$B),AGRIBALYSE_Raw!$B:$B,AGRIBALYSE_Raw!Y:Y)*$E35,_xlfn.XLOOKUP(_xlfn.XLOOKUP(Tool_Italy!$D35,'AveragePrices&amp;Codes'!$A:$A,'AveragePrices&amp;Codes'!$B:$B),AGRIBALYSE_Cooked!$C:$C,AGRIBALYSE_Cooked!Z:Z)*$E35),"")</f>
        <v>9.8973665555555554E-4</v>
      </c>
      <c r="W35">
        <f>IFERROR(IF($F35="Raw",_xlfn.XLOOKUP(_xlfn.XLOOKUP(Tool_Italy!$D35,'AveragePrices&amp;Codes'!$A:$A,'AveragePrices&amp;Codes'!$B:$B),AGRIBALYSE_Raw!$B:$B,AGRIBALYSE_Raw!Z:Z)*$E35,_xlfn.XLOOKUP(_xlfn.XLOOKUP(Tool_Italy!$D35,'AveragePrices&amp;Codes'!$A:$A,'AveragePrices&amp;Codes'!$B:$B),AGRIBALYSE_Cooked!$C:$C,AGRIBALYSE_Cooked!AA:AA)*$E35),"")</f>
        <v>0.70711688406666673</v>
      </c>
      <c r="X35">
        <f>IFERROR(IF($F35="Raw",_xlfn.XLOOKUP(_xlfn.XLOOKUP(Tool_Italy!$D35,'AveragePrices&amp;Codes'!$A:$A,'AveragePrices&amp;Codes'!$B:$B),AGRIBALYSE_Raw!$B:$B,AGRIBALYSE_Raw!AA:AA)*$E35,_xlfn.XLOOKUP(_xlfn.XLOOKUP(Tool_Italy!$D35,'AveragePrices&amp;Codes'!$A:$A,'AveragePrices&amp;Codes'!$B:$B),AGRIBALYSE_Cooked!$C:$C,AGRIBALYSE_Cooked!AB:AB)*$E35),"")</f>
        <v>0.87454650284444446</v>
      </c>
      <c r="Y35">
        <f>IFERROR(IF($F35="Raw",_xlfn.XLOOKUP(_xlfn.XLOOKUP(Tool_Italy!$D35,'AveragePrices&amp;Codes'!$A:$A,'AveragePrices&amp;Codes'!$B:$B),AGRIBALYSE_Raw!$B:$B,AGRIBALYSE_Raw!AB:AB)*$E35,_xlfn.XLOOKUP(_xlfn.XLOOKUP(Tool_Italy!$D35,'AveragePrices&amp;Codes'!$A:$A,'AveragePrices&amp;Codes'!$B:$B),AGRIBALYSE_Cooked!$C:$C,AGRIBALYSE_Cooked!AC:AC)*$E35),"")</f>
        <v>4.0904411340000002E-2</v>
      </c>
      <c r="Z35">
        <f>IFERROR(IF($F35="Raw",_xlfn.XLOOKUP(_xlfn.XLOOKUP(Tool_Italy!$D35,'AveragePrices&amp;Codes'!$A:$A,'AveragePrices&amp;Codes'!$B:$B),AGRIBALYSE_Raw!$B:$B,AGRIBALYSE_Raw!AC:AC)*$E35,_xlfn.XLOOKUP(_xlfn.XLOOKUP(Tool_Italy!$D35,'AveragePrices&amp;Codes'!$A:$A,'AveragePrices&amp;Codes'!$B:$B),AGRIBALYSE_Cooked!$C:$C,AGRIBALYSE_Cooked!AD:AD)*$E35),"")</f>
        <v>0.83009880893333321</v>
      </c>
      <c r="AA35">
        <f>IFERROR(IF($F35="Raw",_xlfn.XLOOKUP(_xlfn.XLOOKUP(Tool_Italy!$D35,'AveragePrices&amp;Codes'!$A:$A,'AveragePrices&amp;Codes'!$B:$B),AGRIBALYSE_Raw!$B:$B,AGRIBALYSE_Raw!AD:AD)*$E35,_xlfn.XLOOKUP(_xlfn.XLOOKUP(Tool_Italy!$D35,'AveragePrices&amp;Codes'!$A:$A,'AveragePrices&amp;Codes'!$B:$B),AGRIBALYSE_Cooked!$C:$C,AGRIBALYSE_Cooked!AE:AE)*$E35),"")</f>
        <v>3.7861555362222225E-7</v>
      </c>
      <c r="AB35" cm="1">
        <f t="array" ref="AB35">IFERROR(_xlfn.XLOOKUP(Tool_Italy!$F35&amp;$E$2,'Cooking methods'!$A:$A&amp;'Cooking methods'!$B:$B,'Cooking methods'!C:C)*$E35,"")</f>
        <v>1.8571108868000001E-2</v>
      </c>
      <c r="AC35" cm="1">
        <f t="array" ref="AC35">IFERROR(_xlfn.XLOOKUP(Tool_Italy!$F35&amp;$E$2,'Cooking methods'!$A:$A&amp;'Cooking methods'!$B:$B,'Cooking methods'!D:D)*$E35,"")</f>
        <v>6.2026272035000008E-10</v>
      </c>
      <c r="AD35" cm="1">
        <f t="array" ref="AD35">IFERROR(_xlfn.XLOOKUP(Tool_Italy!$F35&amp;$E$2,'Cooking methods'!$A:$A&amp;'Cooking methods'!$B:$B,'Cooking methods'!E:E)*$E35,"")</f>
        <v>9.6224148799999986E-4</v>
      </c>
      <c r="AE35" cm="1">
        <f t="array" ref="AE35">IFERROR(_xlfn.XLOOKUP(Tool_Italy!$F35&amp;$E$2,'Cooking methods'!$A:$A&amp;'Cooking methods'!$B:$B,'Cooking methods'!F:F)*$E35,"")</f>
        <v>3.8771581394000006E-5</v>
      </c>
      <c r="AF35" cm="1">
        <f t="array" ref="AF35">IFERROR(_xlfn.XLOOKUP(Tool_Italy!$F35&amp;$E$2,'Cooking methods'!$A:$A&amp;'Cooking methods'!$B:$B,'Cooking methods'!G:G)*$E35,"")</f>
        <v>1.78606334088E-10</v>
      </c>
      <c r="AG35" cm="1">
        <f t="array" ref="AG35">IFERROR(_xlfn.XLOOKUP(Tool_Italy!$F35&amp;$E$2,'Cooking methods'!$A:$A&amp;'Cooking methods'!$B:$B,'Cooking methods'!H:H)*$E35,"")</f>
        <v>6.8559733424000001E-11</v>
      </c>
      <c r="AH35" cm="1">
        <f t="array" ref="AH35">IFERROR(_xlfn.XLOOKUP(Tool_Italy!$F35&amp;$E$2,'Cooking methods'!$A:$A&amp;'Cooking methods'!$B:$B,'Cooking methods'!I:I)*$E35,"")</f>
        <v>3.9926262636000004E-11</v>
      </c>
      <c r="AI35" cm="1">
        <f t="array" ref="AI35">IFERROR(_xlfn.XLOOKUP(Tool_Italy!$F35&amp;$E$2,'Cooking methods'!$A:$A&amp;'Cooking methods'!$B:$B,'Cooking methods'!J:J)*$E35,"")</f>
        <v>3.1957299530000005E-5</v>
      </c>
      <c r="AJ35" cm="1">
        <f t="array" ref="AJ35">IFERROR(_xlfn.XLOOKUP(Tool_Italy!$F35&amp;$E$2,'Cooking methods'!$A:$A&amp;'Cooking methods'!$B:$B,'Cooking methods'!K:K)*$E35,"")</f>
        <v>1.7097518734400001E-6</v>
      </c>
      <c r="AK35" cm="1">
        <f t="array" ref="AK35">IFERROR(_xlfn.XLOOKUP(Tool_Italy!$F35&amp;$E$2,'Cooking methods'!$A:$A&amp;'Cooking methods'!$B:$B,'Cooking methods'!L:L)*$E35,"")</f>
        <v>9.1581185800000022E-6</v>
      </c>
      <c r="AL35" cm="1">
        <f t="array" ref="AL35">IFERROR(_xlfn.XLOOKUP(Tool_Italy!$F35&amp;$E$2,'Cooking methods'!$A:$A&amp;'Cooking methods'!$B:$B,'Cooking methods'!M:M)*$E35,"")</f>
        <v>7.2218829149999994E-5</v>
      </c>
      <c r="AM35" cm="1">
        <f t="array" ref="AM35">IFERROR(_xlfn.XLOOKUP(Tool_Italy!$F35&amp;$E$2,'Cooking methods'!$A:$A&amp;'Cooking methods'!$B:$B,'Cooking methods'!N:N)*$E35,"")</f>
        <v>4.0039600744000002E-2</v>
      </c>
      <c r="AN35" cm="1">
        <f t="array" ref="AN35">IFERROR(_xlfn.XLOOKUP(Tool_Italy!$F35&amp;$E$2,'Cooking methods'!$A:$A&amp;'Cooking methods'!$B:$B,'Cooking methods'!O:O)*$E35,"")</f>
        <v>2.3197727800000002E-2</v>
      </c>
      <c r="AO35" cm="1">
        <f t="array" ref="AO35">IFERROR(_xlfn.XLOOKUP(Tool_Italy!$F35&amp;$E$2,'Cooking methods'!$A:$A&amp;'Cooking methods'!$B:$B,'Cooking methods'!P:P)*$E35,"")</f>
        <v>4.2090319439999999E-3</v>
      </c>
      <c r="AP35" cm="1">
        <f t="array" ref="AP35">IFERROR(_xlfn.XLOOKUP(Tool_Italy!$F35&amp;$E$2,'Cooking methods'!$A:$A&amp;'Cooking methods'!$B:$B,'Cooking methods'!Q:Q)*$E35,"")</f>
        <v>0.29459922232000002</v>
      </c>
      <c r="AQ35" cm="1">
        <f t="array" ref="AQ35">IFERROR(_xlfn.XLOOKUP(Tool_Italy!$F35&amp;$E$2,'Cooking methods'!$A:$A&amp;'Cooking methods'!$B:$B,'Cooking methods'!R:R)*$E35,"")</f>
        <v>2.5083985258800002E-8</v>
      </c>
      <c r="AR35" cm="1">
        <f t="array" ref="AR35">IFERROR(_xlfn.XLOOKUP(Tool_Italy!$G35&amp;$E$2,'Waste management'!$A:$A&amp;'Waste management'!$B:$B,'Waste management'!C:C)*$E35,"")</f>
        <v>4.6353060000000005E-3</v>
      </c>
      <c r="AS35" cm="1">
        <f t="array" ref="AS35">IFERROR(_xlfn.XLOOKUP(Tool_Italy!$G35&amp;$E$2,'Waste management'!$A:$A&amp;'Waste management'!$B:$B,'Waste management'!D:D)*$E35,"")</f>
        <v>3.3305773800000002E-11</v>
      </c>
      <c r="AT35" cm="1">
        <f t="array" ref="AT35">IFERROR(_xlfn.XLOOKUP(Tool_Italy!$G35&amp;$E$2,'Waste management'!$A:$A&amp;'Waste management'!$B:$B,'Waste management'!E:E)*$E35,"")</f>
        <v>7.0928000000000009E-5</v>
      </c>
      <c r="AU35" cm="1">
        <f t="array" ref="AU35">IFERROR(_xlfn.XLOOKUP(Tool_Italy!$G35&amp;$E$2,'Waste management'!$A:$A&amp;'Waste management'!$B:$B,'Waste management'!F:F)*$E35,"")</f>
        <v>1.0478E-5</v>
      </c>
      <c r="AV35" cm="1">
        <f t="array" ref="AV35">IFERROR(_xlfn.XLOOKUP(Tool_Italy!$G35&amp;$E$2,'Waste management'!$A:$A&amp;'Waste management'!$B:$B,'Waste management'!G:G)*$E35,"")</f>
        <v>9.3662036000000017E-10</v>
      </c>
      <c r="AW35" cm="1">
        <f t="array" ref="AW35">IFERROR(_xlfn.XLOOKUP(Tool_Italy!$G35&amp;$E$2,'Waste management'!$A:$A&amp;'Waste management'!$B:$B,'Waste management'!H:H)*$E35,"")</f>
        <v>3.0604706599999999E-11</v>
      </c>
      <c r="AX35" cm="1">
        <f t="array" ref="AX35">IFERROR(_xlfn.XLOOKUP(Tool_Italy!$G35&amp;$E$2,'Waste management'!$A:$A&amp;'Waste management'!$B:$B,'Waste management'!I:I)*$E35,"")</f>
        <v>2.1869278600000002E-11</v>
      </c>
      <c r="AY35" cm="1">
        <f t="array" ref="AY35">IFERROR(_xlfn.XLOOKUP(Tool_Italy!$G35&amp;$E$2,'Waste management'!$A:$A&amp;'Waste management'!$B:$B,'Waste management'!J:J)*$E35,"")</f>
        <v>1.7812600000000002E-4</v>
      </c>
      <c r="AZ35" cm="1">
        <f t="array" ref="AZ35">IFERROR(_xlfn.XLOOKUP(Tool_Italy!$G35&amp;$E$2,'Waste management'!$A:$A&amp;'Waste management'!$B:$B,'Waste management'!K:K)*$E35,"")</f>
        <v>2.8626137799999999E-7</v>
      </c>
      <c r="BA35" cm="1">
        <f t="array" ref="BA35">IFERROR(_xlfn.XLOOKUP(Tool_Italy!$G35&amp;$E$2,'Waste management'!$A:$A&amp;'Waste management'!$B:$B,'Waste management'!L:L)*$E35,"")</f>
        <v>7.8475545200000011E-6</v>
      </c>
      <c r="BB35" cm="1">
        <f t="array" ref="BB35">IFERROR(_xlfn.XLOOKUP(Tool_Italy!$G35&amp;$E$2,'Waste management'!$A:$A&amp;'Waste management'!$B:$B,'Waste management'!M:M)*$E35,"")</f>
        <v>7.8585000000000005E-4</v>
      </c>
      <c r="BC35" cm="1">
        <f t="array" ref="BC35">IFERROR(_xlfn.XLOOKUP(Tool_Italy!$G35&amp;$E$2,'Waste management'!$A:$A&amp;'Waste management'!$B:$B,'Waste management'!N:N)*$E35,"")</f>
        <v>0.67503144800000003</v>
      </c>
      <c r="BD35" cm="1">
        <f t="array" ref="BD35">IFERROR(_xlfn.XLOOKUP(Tool_Italy!$G35&amp;$E$2,'Waste management'!$A:$A&amp;'Waste management'!$B:$B,'Waste management'!O:O)*$E35,"")</f>
        <v>4.3893148E-2</v>
      </c>
      <c r="BE35" cm="1">
        <f t="array" ref="BE35">IFERROR(_xlfn.XLOOKUP(Tool_Italy!$G35&amp;$E$2,'Waste management'!$A:$A&amp;'Waste management'!$B:$B,'Waste management'!P:P)*$E35,"")</f>
        <v>9.2206400000000011E-4</v>
      </c>
      <c r="BF35" cm="1">
        <f t="array" ref="BF35">IFERROR(_xlfn.XLOOKUP(Tool_Italy!$G35&amp;$E$2,'Waste management'!$A:$A&amp;'Waste management'!$B:$B,'Waste management'!Q:Q)*$E35,"")</f>
        <v>2.9025672000000002E-2</v>
      </c>
      <c r="BG35" cm="1">
        <f t="array" ref="BG35">IFERROR(_xlfn.XLOOKUP(Tool_Italy!$G35&amp;$E$2,'Waste management'!$A:$A&amp;'Waste management'!$B:$B,'Waste management'!R:R)*$E35,"")</f>
        <v>9.0130949999999999E-9</v>
      </c>
      <c r="BH35">
        <f>IFERROR((L35+AR35+AB35)*_xlfn.XLOOKUP(Tool_Italy!BH$4,Monetization_Factors!$A:$A,Monetization_Factors!$D:$D),"")</f>
        <v>1.1355080591212104E-2</v>
      </c>
      <c r="BI35">
        <f>IFERROR((M35+AS35+AC35)*_xlfn.XLOOKUP(Tool_Italy!BI$4,Monetization_Factors!$A:$A,Monetization_Factors!$D:$D),"")</f>
        <v>9.2715725024863676E-8</v>
      </c>
      <c r="BJ35">
        <f>IFERROR((N35+AT35+AD35)*_xlfn.XLOOKUP(Tool_Italy!BJ$4,Monetization_Factors!$A:$A,Monetization_Factors!$D:$D),"")</f>
        <v>1.1425265760624167E-5</v>
      </c>
      <c r="BK35">
        <f>IFERROR((O35+AU35+AE35)*_xlfn.XLOOKUP(Tool_Italy!BK$4,Monetization_Factors!$A:$A,Monetization_Factors!$D:$D),"")</f>
        <v>4.5653629730833665E-4</v>
      </c>
      <c r="BL35">
        <f>IFERROR((P35+AV35+AF35)*_xlfn.XLOOKUP(Tool_Italy!BL$4,Monetization_Factors!$A:$A,Monetization_Factors!$D:$D),"")</f>
        <v>4.6011907019962708E-3</v>
      </c>
      <c r="BM35">
        <f>IFERROR((Q35+AW35+AG35)*_xlfn.XLOOKUP(Tool_Italy!BM$4,Monetization_Factors!$A:$A,Monetization_Factors!$D:$D),"")</f>
        <v>2.8697275050996844E-4</v>
      </c>
      <c r="BN35">
        <f>IFERROR((R35+AX35+AH35)*_xlfn.XLOOKUP(Tool_Italy!BN$4,Monetization_Factors!$A:$A,Monetization_Factors!$D:$D),"")</f>
        <v>1.0252144481826319E-4</v>
      </c>
      <c r="BO35">
        <f>IFERROR((S35+AY35+AI35)*_xlfn.XLOOKUP(Tool_Italy!BO$4,Monetization_Factors!$A:$A,Monetization_Factors!$D:$D),"")</f>
        <v>2.4036483117541093E-4</v>
      </c>
      <c r="BP35">
        <f>IFERROR((T35+AZ35+AJ35)*_xlfn.XLOOKUP(Tool_Italy!BP$4,Monetization_Factors!$A:$A,Monetization_Factors!$D:$D),"")</f>
        <v>4.4614979486328522E-5</v>
      </c>
      <c r="BQ35">
        <f>IFERROR((U35+BA35+AK35)*_xlfn.XLOOKUP(Tool_Italy!BQ$4,Monetization_Factors!$A:$A,Monetization_Factors!$D:$D),"")</f>
        <v>1.0687319988141168E-3</v>
      </c>
      <c r="BR35" t="str">
        <f>IFERROR((V35+BB35+AL35)*_xlfn.XLOOKUP(Tool_Italy!BR$4,Monetization_Factors!$A:$A,Monetization_Factors!$D:$D),"")</f>
        <v/>
      </c>
      <c r="BS35">
        <f>IFERROR((W35+BC35+AM35)*_xlfn.XLOOKUP(Tool_Italy!BS$4,Monetization_Factors!$A:$A,Monetization_Factors!$D:$D),"")</f>
        <v>6.9207546510404751E-5</v>
      </c>
      <c r="BT35">
        <f>IFERROR((X35+BD35+AN35)*_xlfn.XLOOKUP(Tool_Italy!BT$4,Monetization_Factors!$A:$A,Monetization_Factors!$D:$D),"")</f>
        <v>2.0967688428627664E-4</v>
      </c>
      <c r="BU35">
        <f>IFERROR((Y35+BE35+AO35)*_xlfn.XLOOKUP(Tool_Italy!BU$4,Monetization_Factors!$A:$A,Monetization_Factors!$D:$D),"")</f>
        <v>2.925522940923405E-4</v>
      </c>
      <c r="BV35">
        <f>IFERROR((Z35+BF35+AP35)*_xlfn.XLOOKUP(Tool_Italy!BV$4,Monetization_Factors!$A:$A,Monetization_Factors!$D:$D),"")</f>
        <v>1.9051211967115011E-3</v>
      </c>
      <c r="BW35">
        <f>IFERROR((AA35+BG35+AQ35)*_xlfn.XLOOKUP(Tool_Italy!BW$4,Monetization_Factors!$A:$A,Monetization_Factors!$D:$D),"")</f>
        <v>8.6220611238947159E-7</v>
      </c>
      <c r="BX35" s="38" cm="1">
        <f t="array" ref="BX35">IFERROR(_xlfn.IFS(I35&lt;&gt;0,I35*E35,I35="",J35*E35),"")</f>
        <v>5.5005470000000001E-2</v>
      </c>
      <c r="BY35" s="38">
        <f t="shared" si="2"/>
        <v>1.957621970570524E-2</v>
      </c>
      <c r="BZ35" s="38">
        <f t="shared" si="36"/>
        <v>7.4581689705705237E-2</v>
      </c>
      <c r="CA35" s="38">
        <f t="shared" si="3"/>
        <v>3.7646576357125463E-5</v>
      </c>
      <c r="CB35">
        <f t="shared" si="4"/>
        <v>8.7279051721333351E-2</v>
      </c>
      <c r="CC35">
        <f t="shared" si="37"/>
        <v>2.3160960072611112E-9</v>
      </c>
      <c r="CD35">
        <f t="shared" si="38"/>
        <v>7.4861688373333334E-3</v>
      </c>
      <c r="CE35">
        <f t="shared" si="39"/>
        <v>3.0160815452733334E-4</v>
      </c>
      <c r="CF35">
        <f t="shared" si="40"/>
        <v>4.6091461534213335E-9</v>
      </c>
      <c r="CG35">
        <f t="shared" si="41"/>
        <v>1.3819289331351113E-9</v>
      </c>
      <c r="CH35">
        <f t="shared" si="42"/>
        <v>8.9176894427111116E-11</v>
      </c>
      <c r="CI35">
        <f t="shared" si="43"/>
        <v>5.48979361218889E-4</v>
      </c>
      <c r="CJ35">
        <f t="shared" si="44"/>
        <v>1.8289390120328891E-5</v>
      </c>
      <c r="CK35">
        <f t="shared" si="45"/>
        <v>2.6126076701111112E-4</v>
      </c>
      <c r="CL35">
        <f t="shared" si="46"/>
        <v>1.8478054847055555E-3</v>
      </c>
      <c r="CM35">
        <f t="shared" si="47"/>
        <v>1.4221879328106668</v>
      </c>
      <c r="CN35">
        <f t="shared" si="48"/>
        <v>0.94163737864444441</v>
      </c>
      <c r="CO35">
        <f t="shared" si="49"/>
        <v>4.6035507284E-2</v>
      </c>
      <c r="CP35">
        <f t="shared" si="50"/>
        <v>1.1537237032533332</v>
      </c>
      <c r="CQ35">
        <f t="shared" si="51"/>
        <v>4.1271263388102228E-7</v>
      </c>
      <c r="CR35">
        <f t="shared" si="20"/>
        <v>1.6784433023333336E-4</v>
      </c>
      <c r="CS35">
        <f t="shared" si="52"/>
        <v>4.4540307831944447E-12</v>
      </c>
      <c r="CT35">
        <f t="shared" si="53"/>
        <v>1.4396478533333333E-5</v>
      </c>
      <c r="CU35">
        <f t="shared" si="54"/>
        <v>5.800156817833334E-7</v>
      </c>
      <c r="CV35">
        <f t="shared" si="55"/>
        <v>8.8637426027333338E-12</v>
      </c>
      <c r="CW35">
        <f t="shared" si="56"/>
        <v>2.6575556406444448E-12</v>
      </c>
      <c r="CX35">
        <f t="shared" si="57"/>
        <v>1.7149402774444445E-13</v>
      </c>
      <c r="CY35">
        <f t="shared" si="58"/>
        <v>1.0557295408055558E-6</v>
      </c>
      <c r="CZ35">
        <f t="shared" si="59"/>
        <v>3.5171904077555562E-8</v>
      </c>
      <c r="DA35">
        <f t="shared" si="60"/>
        <v>5.0242455194444445E-7</v>
      </c>
      <c r="DB35">
        <f t="shared" si="61"/>
        <v>3.5534720859722221E-6</v>
      </c>
      <c r="DC35">
        <f t="shared" si="62"/>
        <v>2.7349767938666669E-3</v>
      </c>
      <c r="DD35">
        <f t="shared" si="63"/>
        <v>1.8108411127777777E-3</v>
      </c>
      <c r="DE35">
        <f t="shared" si="64"/>
        <v>8.8529821699999999E-5</v>
      </c>
      <c r="DF35">
        <f t="shared" si="65"/>
        <v>2.218699429333333E-3</v>
      </c>
      <c r="DG35">
        <f t="shared" si="66"/>
        <v>7.9367814207888901E-10</v>
      </c>
      <c r="DH35" s="5">
        <f>IFERROR(((((L35+AB35)*(1/$H35))+AR35)/$F$2)/($B$2*('CAR.CAP_per person'!B$2)/(_xlfn.XLOOKUP($E$2,EU_countries_GDP!$A$2:$A$29,EU_countries_GDP!$E$2:$E$29))),"")</f>
        <v>1.4391407100162163E-2</v>
      </c>
      <c r="DI35" s="5">
        <f>IFERROR(((((M35+AC35)*(1/$H35))+AS35)/$F$2)/($B$2*('CAR.CAP_per person'!C$2)/(_xlfn.XLOOKUP($E$2,EU_countries_GDP!$A$2:$A$29,EU_countries_GDP!$E$2:$E$29))),"")</f>
        <v>5.0009849187452719E-6</v>
      </c>
      <c r="DJ35" s="5">
        <f>IFERROR(((((N35+AD35)*(1/$H35))+AT35)/$F$2)/($B$2*('CAR.CAP_per person'!D$2)/(_xlfn.XLOOKUP($E$2,EU_countries_GDP!$A$2:$A$29,EU_countries_GDP!$E$2:$E$29))),"")</f>
        <v>1.6620909297565307E-5</v>
      </c>
      <c r="DK35" s="5">
        <f>IFERROR(((((O35+AE35)*(1/$H35))+AU35)/$F$2)/($B$2*('CAR.CAP_per person'!E$2)/(_xlfn.XLOOKUP($E$2,EU_countries_GDP!$A$2:$A$29,EU_countries_GDP!$E$2:$E$29))),"")</f>
        <v>8.4770219882343003E-4</v>
      </c>
      <c r="DL35" s="5">
        <f>IFERROR(((((P35+AF35)*(1/$H35))+AV35)/$F$2)/($B$2*('CAR.CAP_per person'!F$2)/(_xlfn.XLOOKUP($E$2,EU_countries_GDP!$A$2:$A$29,EU_countries_GDP!$E$2:$E$29))),"")</f>
        <v>8.5857131285251471E-3</v>
      </c>
      <c r="DM35" s="5">
        <f>IFERROR(((((Q35+AG35)*(1/$H35))+AW35)/$F$2)/($B$2*('CAR.CAP_per person'!G$2)/(_xlfn.XLOOKUP($E$2,EU_countries_GDP!$A$2:$A$29,EU_countries_GDP!$E$2:$E$29))),"")</f>
        <v>1.6624511207268234E-3</v>
      </c>
      <c r="DN35" s="5">
        <f>IFERROR(((((R35+AH35)*(1/$H35))+AX35)/$F$2)/($B$2*('CAR.CAP_per person'!H$2)/(_xlfn.XLOOKUP($E$2,EU_countries_GDP!$A$2:$A$29,EU_countries_GDP!$E$2:$E$29))),"")</f>
        <v>1.9945705986109494E-5</v>
      </c>
      <c r="DO35" s="5">
        <f>IFERROR(((((S35+AI35)*(1/$H35))+AY35)/$F$2)/($B$2*('CAR.CAP_per person'!I$2)/(_xlfn.XLOOKUP($E$2,EU_countries_GDP!$A$2:$A$29,EU_countries_GDP!$E$2:$E$29))),"")</f>
        <v>4.5565456468128816E-4</v>
      </c>
      <c r="DP35" s="5">
        <f>IFERROR(((((T35+AJ35)*(1/$H35))+AZ35)/$F$2)/($B$2*('CAR.CAP_per person'!J$2)/(_xlfn.XLOOKUP($E$2,EU_countries_GDP!$A$2:$A$29,EU_countries_GDP!$E$2:$E$29))),"")</f>
        <v>3.6627300087872213E-3</v>
      </c>
      <c r="DQ35" s="5">
        <f>IFERROR(((((U35+AK35)*(1/$H35))+BA35)/$F$2)/($B$2*('CAR.CAP_per person'!K$2)/(_xlfn.XLOOKUP($E$2,EU_countries_GDP!$A$2:$A$29,EU_countries_GDP!$E$2:$E$29))),"")</f>
        <v>1.4954279595148067E-3</v>
      </c>
      <c r="DR35" s="5">
        <f>IFERROR(((((V35+AL35)*(1/$H35))+BB35)/$F$2)/($B$2*('CAR.CAP_per person'!L$2)/(_xlfn.XLOOKUP($E$2,EU_countries_GDP!$A$2:$A$29,EU_countries_GDP!$E$2:$E$29))),"")</f>
        <v>2.1815624377469366E-4</v>
      </c>
      <c r="DS35" s="5">
        <f>IFERROR(((((W35+AM35)*(1/$H35))+BC35)/$F$2)/($B$2*('CAR.CAP_per person'!M$2)/(_xlfn.XLOOKUP($E$2,EU_countries_GDP!$A$2:$A$29,EU_countries_GDP!$E$2:$E$29))),"")</f>
        <v>7.2659113726076321E-3</v>
      </c>
      <c r="DT35" s="5">
        <f>IFERROR(((((X35+AN35)*(1/$H35))+BD35)/$F$2)/($B$2*('CAR.CAP_per person'!N$2)/(_xlfn.XLOOKUP($E$2,EU_countries_GDP!$A$2:$A$29,EU_countries_GDP!$E$2:$E$29))),"")</f>
        <v>8.3633344232654394E-2</v>
      </c>
      <c r="DU35" s="5">
        <f>IFERROR(((((Y35+AO35)*(1/$H35))+BE35)/$F$2)/($B$2*('CAR.CAP_per person'!O$2)/(_xlfn.XLOOKUP($E$2,EU_countries_GDP!$A$2:$A$29,EU_countries_GDP!$E$2:$E$29))),"")</f>
        <v>2.9326933104079664E-4</v>
      </c>
      <c r="DV35" s="5">
        <f>IFERROR(((((Z35+AP35)*(1/$H35))+BF35)/$F$2)/($B$2*('CAR.CAP_per person'!P$2)/(_xlfn.XLOOKUP($E$2,EU_countries_GDP!$A$2:$A$29,EU_countries_GDP!$E$2:$E$29))),"")</f>
        <v>5.9377300497442179E-3</v>
      </c>
      <c r="DW35" s="5">
        <f>IFERROR(((((AA35+AQ35)*(1/$H35))+BG35)/$F$2)/($B$2*('CAR.CAP_per person'!Q$2)/(_xlfn.XLOOKUP($E$2,EU_countries_GDP!$A$2:$A$29,EU_countries_GDP!$E$2:$E$29))),"")</f>
        <v>2.1708133615499169E-3</v>
      </c>
    </row>
    <row r="36" spans="1:127">
      <c r="A36" t="s">
        <v>244</v>
      </c>
      <c r="B36" t="str">
        <f>_xlfn.XLOOKUP(D36,Table5[Ingredient],Table5[Category],"",FALSE)</f>
        <v>Soup</v>
      </c>
      <c r="C36" s="33" t="s">
        <v>177</v>
      </c>
      <c r="D36" s="33" t="s">
        <v>194</v>
      </c>
      <c r="E36" s="33">
        <v>0.16120000000000001</v>
      </c>
      <c r="F36" s="33" t="s">
        <v>179</v>
      </c>
      <c r="G36" s="33" t="s">
        <v>180</v>
      </c>
      <c r="H36" s="91">
        <f>Dataset_IT!L33</f>
        <v>9.1590909090909112E-2</v>
      </c>
      <c r="I36" s="33"/>
      <c r="J36" s="37" t="str">
        <f>IFERROR(INDEX('AveragePrices&amp;Codes'!G:AG, MATCH($D36, 'AveragePrices&amp;Codes'!$A:$A, 0), MATCH(Tool_Italy!$E$2, 'AveragePrices&amp;Codes'!$G$1:$AG$1, 0)),"")</f>
        <v/>
      </c>
      <c r="K36" s="37">
        <f>IFERROR(E36/(_xlfn.XLOOKUP(A36,Dataset_IT!$Q$2:$Q$9,Dataset_IT!$R$2:$R$9)),"")</f>
        <v>2.3705882352941178E-3</v>
      </c>
      <c r="L36">
        <f>IFERROR(IF($F36="Raw",_xlfn.XLOOKUP(_xlfn.XLOOKUP(Tool_Italy!$D36,'AveragePrices&amp;Codes'!$A:$A,'AveragePrices&amp;Codes'!$B:$B),AGRIBALYSE_Raw!$B:$B,AGRIBALYSE_Raw!O:O)*$E36,_xlfn.XLOOKUP(_xlfn.XLOOKUP(Tool_Italy!$D36,'AveragePrices&amp;Codes'!$A:$A,'AveragePrices&amp;Codes'!$B:$B),AGRIBALYSE_Cooked!$C:$C,AGRIBALYSE_Cooked!P:P)*$E36),"")</f>
        <v>2.6095311617142861E-2</v>
      </c>
      <c r="M36">
        <f>IFERROR(IF($F36="Raw",_xlfn.XLOOKUP(_xlfn.XLOOKUP(Tool_Italy!$D36,'AveragePrices&amp;Codes'!$A:$A,'AveragePrices&amp;Codes'!$B:$B),AGRIBALYSE_Raw!$B:$B,AGRIBALYSE_Raw!P:P)*$E36,_xlfn.XLOOKUP(_xlfn.XLOOKUP(Tool_Italy!$D36,'AveragePrices&amp;Codes'!$A:$A,'AveragePrices&amp;Codes'!$B:$B),AGRIBALYSE_Cooked!$C:$C,AGRIBALYSE_Cooked!Q:Q)*$E36),"")</f>
        <v>3.7261269462857143E-10</v>
      </c>
      <c r="N36">
        <f>IFERROR(IF($F36="Raw",_xlfn.XLOOKUP(_xlfn.XLOOKUP(Tool_Italy!$D36,'AveragePrices&amp;Codes'!$A:$A,'AveragePrices&amp;Codes'!$B:$B),AGRIBALYSE_Raw!$B:$B,AGRIBALYSE_Raw!Q:Q)*$E36,_xlfn.XLOOKUP(_xlfn.XLOOKUP(Tool_Italy!$D36,'AveragePrices&amp;Codes'!$A:$A,'AveragePrices&amp;Codes'!$B:$B),AGRIBALYSE_Cooked!$C:$C,AGRIBALYSE_Cooked!R:R)*$E36),"")</f>
        <v>1.8216549237714288E-2</v>
      </c>
      <c r="O36">
        <f>IFERROR(IF($F36="Raw",_xlfn.XLOOKUP(_xlfn.XLOOKUP(Tool_Italy!$D36,'AveragePrices&amp;Codes'!$A:$A,'AveragePrices&amp;Codes'!$B:$B),AGRIBALYSE_Raw!$B:$B,AGRIBALYSE_Raw!R:R)*$E36,_xlfn.XLOOKUP(_xlfn.XLOOKUP(Tool_Italy!$D36,'AveragePrices&amp;Codes'!$A:$A,'AveragePrices&amp;Codes'!$B:$B),AGRIBALYSE_Cooked!$C:$C,AGRIBALYSE_Cooked!S:S)*$E36),"")</f>
        <v>7.547385612000002E-5</v>
      </c>
      <c r="P36">
        <f>IFERROR(IF($F36="Raw",_xlfn.XLOOKUP(_xlfn.XLOOKUP(Tool_Italy!$D36,'AveragePrices&amp;Codes'!$A:$A,'AveragePrices&amp;Codes'!$B:$B),AGRIBALYSE_Raw!$B:$B,AGRIBALYSE_Raw!S:S)*$E36,_xlfn.XLOOKUP(_xlfn.XLOOKUP(Tool_Italy!$D36,'AveragePrices&amp;Codes'!$A:$A,'AveragePrices&amp;Codes'!$B:$B),AGRIBALYSE_Cooked!$C:$C,AGRIBALYSE_Cooked!T:T)*$E36),"")</f>
        <v>1.2106513328000003E-9</v>
      </c>
      <c r="Q36">
        <f>IFERROR(IF($F36="Raw",_xlfn.XLOOKUP(_xlfn.XLOOKUP(Tool_Italy!$D36,'AveragePrices&amp;Codes'!$A:$A,'AveragePrices&amp;Codes'!$B:$B),AGRIBALYSE_Raw!$B:$B,AGRIBALYSE_Raw!T:T)*$E36,_xlfn.XLOOKUP(_xlfn.XLOOKUP(Tool_Italy!$D36,'AveragePrices&amp;Codes'!$A:$A,'AveragePrices&amp;Codes'!$B:$B),AGRIBALYSE_Cooked!$C:$C,AGRIBALYSE_Cooked!U:U)*$E36),"")</f>
        <v>4.2322709965714289E-10</v>
      </c>
      <c r="R36">
        <f>IFERROR(IF($F36="Raw",_xlfn.XLOOKUP(_xlfn.XLOOKUP(Tool_Italy!$D36,'AveragePrices&amp;Codes'!$A:$A,'AveragePrices&amp;Codes'!$B:$B),AGRIBALYSE_Raw!$B:$B,AGRIBALYSE_Raw!U:U)*$E36,_xlfn.XLOOKUP(_xlfn.XLOOKUP(Tool_Italy!$D36,'AveragePrices&amp;Codes'!$A:$A,'AveragePrices&amp;Codes'!$B:$B),AGRIBALYSE_Cooked!$C:$C,AGRIBALYSE_Cooked!V:V)*$E36),"")</f>
        <v>1.8586068918857149E-11</v>
      </c>
      <c r="S36">
        <f>IFERROR(IF($F36="Raw",_xlfn.XLOOKUP(_xlfn.XLOOKUP(Tool_Italy!$D36,'AveragePrices&amp;Codes'!$A:$A,'AveragePrices&amp;Codes'!$B:$B),AGRIBALYSE_Raw!$B:$B,AGRIBALYSE_Raw!V:V)*$E36,_xlfn.XLOOKUP(_xlfn.XLOOKUP(Tool_Italy!$D36,'AveragePrices&amp;Codes'!$A:$A,'AveragePrices&amp;Codes'!$B:$B),AGRIBALYSE_Cooked!$C:$C,AGRIBALYSE_Cooked!W:W)*$E36),"")</f>
        <v>1.3283937472E-4</v>
      </c>
      <c r="T36">
        <f>IFERROR(IF($F36="Raw",_xlfn.XLOOKUP(_xlfn.XLOOKUP(Tool_Italy!$D36,'AveragePrices&amp;Codes'!$A:$A,'AveragePrices&amp;Codes'!$B:$B),AGRIBALYSE_Raw!$B:$B,AGRIBALYSE_Raw!W:W)*$E36,_xlfn.XLOOKUP(_xlfn.XLOOKUP(Tool_Italy!$D36,'AveragePrices&amp;Codes'!$A:$A,'AveragePrices&amp;Codes'!$B:$B),AGRIBALYSE_Cooked!$C:$C,AGRIBALYSE_Cooked!X:X)*$E36),"")</f>
        <v>6.5816612828571439E-6</v>
      </c>
      <c r="U36">
        <f>IFERROR(IF($F36="Raw",_xlfn.XLOOKUP(_xlfn.XLOOKUP(Tool_Italy!$D36,'AveragePrices&amp;Codes'!$A:$A,'AveragePrices&amp;Codes'!$B:$B),AGRIBALYSE_Raw!$B:$B,AGRIBALYSE_Raw!X:X)*$E36,_xlfn.XLOOKUP(_xlfn.XLOOKUP(Tool_Italy!$D36,'AveragePrices&amp;Codes'!$A:$A,'AveragePrices&amp;Codes'!$B:$B),AGRIBALYSE_Cooked!$C:$C,AGRIBALYSE_Cooked!Y:Y)*$E36),"")</f>
        <v>4.9377234177142872E-5</v>
      </c>
      <c r="V36">
        <f>IFERROR(IF($F36="Raw",_xlfn.XLOOKUP(_xlfn.XLOOKUP(Tool_Italy!$D36,'AveragePrices&amp;Codes'!$A:$A,'AveragePrices&amp;Codes'!$B:$B),AGRIBALYSE_Raw!$B:$B,AGRIBALYSE_Raw!Y:Y)*$E36,_xlfn.XLOOKUP(_xlfn.XLOOKUP(Tool_Italy!$D36,'AveragePrices&amp;Codes'!$A:$A,'AveragePrices&amp;Codes'!$B:$B),AGRIBALYSE_Cooked!$C:$C,AGRIBALYSE_Cooked!Z:Z)*$E36),"")</f>
        <v>3.8981706400000011E-4</v>
      </c>
      <c r="W36">
        <f>IFERROR(IF($F36="Raw",_xlfn.XLOOKUP(_xlfn.XLOOKUP(Tool_Italy!$D36,'AveragePrices&amp;Codes'!$A:$A,'AveragePrices&amp;Codes'!$B:$B),AGRIBALYSE_Raw!$B:$B,AGRIBALYSE_Raw!Z:Z)*$E36,_xlfn.XLOOKUP(_xlfn.XLOOKUP(Tool_Italy!$D36,'AveragePrices&amp;Codes'!$A:$A,'AveragePrices&amp;Codes'!$B:$B),AGRIBALYSE_Cooked!$C:$C,AGRIBALYSE_Cooked!AA:AA)*$E36),"")</f>
        <v>0.16865873781714291</v>
      </c>
      <c r="X36">
        <f>IFERROR(IF($F36="Raw",_xlfn.XLOOKUP(_xlfn.XLOOKUP(Tool_Italy!$D36,'AveragePrices&amp;Codes'!$A:$A,'AveragePrices&amp;Codes'!$B:$B),AGRIBALYSE_Raw!$B:$B,AGRIBALYSE_Raw!AA:AA)*$E36,_xlfn.XLOOKUP(_xlfn.XLOOKUP(Tool_Italy!$D36,'AveragePrices&amp;Codes'!$A:$A,'AveragePrices&amp;Codes'!$B:$B),AGRIBALYSE_Cooked!$C:$C,AGRIBALYSE_Cooked!AB:AB)*$E36),"")</f>
        <v>0.40366962480000007</v>
      </c>
      <c r="Y36">
        <f>IFERROR(IF($F36="Raw",_xlfn.XLOOKUP(_xlfn.XLOOKUP(Tool_Italy!$D36,'AveragePrices&amp;Codes'!$A:$A,'AveragePrices&amp;Codes'!$B:$B),AGRIBALYSE_Raw!$B:$B,AGRIBALYSE_Raw!AB:AB)*$E36,_xlfn.XLOOKUP(_xlfn.XLOOKUP(Tool_Italy!$D36,'AveragePrices&amp;Codes'!$A:$A,'AveragePrices&amp;Codes'!$B:$B),AGRIBALYSE_Cooked!$C:$C,AGRIBALYSE_Cooked!AC:AC)*$E36),"")</f>
        <v>1.2366831293142859E-2</v>
      </c>
      <c r="Z36">
        <f>IFERROR(IF($F36="Raw",_xlfn.XLOOKUP(_xlfn.XLOOKUP(Tool_Italy!$D36,'AveragePrices&amp;Codes'!$A:$A,'AveragePrices&amp;Codes'!$B:$B),AGRIBALYSE_Raw!$B:$B,AGRIBALYSE_Raw!AC:AC)*$E36,_xlfn.XLOOKUP(_xlfn.XLOOKUP(Tool_Italy!$D36,'AveragePrices&amp;Codes'!$A:$A,'AveragePrices&amp;Codes'!$B:$B),AGRIBALYSE_Cooked!$C:$C,AGRIBALYSE_Cooked!AD:AD)*$E36),"")</f>
        <v>0.53493830817142862</v>
      </c>
      <c r="AA36">
        <f>IFERROR(IF($F36="Raw",_xlfn.XLOOKUP(_xlfn.XLOOKUP(Tool_Italy!$D36,'AveragePrices&amp;Codes'!$A:$A,'AveragePrices&amp;Codes'!$B:$B),AGRIBALYSE_Raw!$B:$B,AGRIBALYSE_Raw!AD:AD)*$E36,_xlfn.XLOOKUP(_xlfn.XLOOKUP(Tool_Italy!$D36,'AveragePrices&amp;Codes'!$A:$A,'AveragePrices&amp;Codes'!$B:$B),AGRIBALYSE_Cooked!$C:$C,AGRIBALYSE_Cooked!AE:AE)*$E36),"")</f>
        <v>2.3038043080000001E-7</v>
      </c>
      <c r="AB36" cm="1">
        <f t="array" ref="AB36">IFERROR(_xlfn.XLOOKUP(Tool_Italy!$F36&amp;$E$2,'Cooking methods'!$A:$A&amp;'Cooking methods'!$B:$B,'Cooking methods'!C:C)*$E36,"")</f>
        <v>3.7142217736000002E-2</v>
      </c>
      <c r="AC36" cm="1">
        <f t="array" ref="AC36">IFERROR(_xlfn.XLOOKUP(Tool_Italy!$F36&amp;$E$2,'Cooking methods'!$A:$A&amp;'Cooking methods'!$B:$B,'Cooking methods'!D:D)*$E36,"")</f>
        <v>1.2405254407000002E-9</v>
      </c>
      <c r="AD36" cm="1">
        <f t="array" ref="AD36">IFERROR(_xlfn.XLOOKUP(Tool_Italy!$F36&amp;$E$2,'Cooking methods'!$A:$A&amp;'Cooking methods'!$B:$B,'Cooking methods'!E:E)*$E36,"")</f>
        <v>1.9244829759999997E-3</v>
      </c>
      <c r="AE36" cm="1">
        <f t="array" ref="AE36">IFERROR(_xlfn.XLOOKUP(Tool_Italy!$F36&amp;$E$2,'Cooking methods'!$A:$A&amp;'Cooking methods'!$B:$B,'Cooking methods'!F:F)*$E36,"")</f>
        <v>7.7543162788000012E-5</v>
      </c>
      <c r="AF36" cm="1">
        <f t="array" ref="AF36">IFERROR(_xlfn.XLOOKUP(Tool_Italy!$F36&amp;$E$2,'Cooking methods'!$A:$A&amp;'Cooking methods'!$B:$B,'Cooking methods'!G:G)*$E36,"")</f>
        <v>3.5721266817600001E-10</v>
      </c>
      <c r="AG36" cm="1">
        <f t="array" ref="AG36">IFERROR(_xlfn.XLOOKUP(Tool_Italy!$F36&amp;$E$2,'Cooking methods'!$A:$A&amp;'Cooking methods'!$B:$B,'Cooking methods'!H:H)*$E36,"")</f>
        <v>1.37119466848E-10</v>
      </c>
      <c r="AH36" cm="1">
        <f t="array" ref="AH36">IFERROR(_xlfn.XLOOKUP(Tool_Italy!$F36&amp;$E$2,'Cooking methods'!$A:$A&amp;'Cooking methods'!$B:$B,'Cooking methods'!I:I)*$E36,"")</f>
        <v>7.9852525272000009E-11</v>
      </c>
      <c r="AI36" cm="1">
        <f t="array" ref="AI36">IFERROR(_xlfn.XLOOKUP(Tool_Italy!$F36&amp;$E$2,'Cooking methods'!$A:$A&amp;'Cooking methods'!$B:$B,'Cooking methods'!J:J)*$E36,"")</f>
        <v>6.3914599060000009E-5</v>
      </c>
      <c r="AJ36" cm="1">
        <f t="array" ref="AJ36">IFERROR(_xlfn.XLOOKUP(Tool_Italy!$F36&amp;$E$2,'Cooking methods'!$A:$A&amp;'Cooking methods'!$B:$B,'Cooking methods'!K:K)*$E36,"")</f>
        <v>3.4195037468800002E-6</v>
      </c>
      <c r="AK36" cm="1">
        <f t="array" ref="AK36">IFERROR(_xlfn.XLOOKUP(Tool_Italy!$F36&amp;$E$2,'Cooking methods'!$A:$A&amp;'Cooking methods'!$B:$B,'Cooking methods'!L:L)*$E36,"")</f>
        <v>1.8316237160000004E-5</v>
      </c>
      <c r="AL36" cm="1">
        <f t="array" ref="AL36">IFERROR(_xlfn.XLOOKUP(Tool_Italy!$F36&amp;$E$2,'Cooking methods'!$A:$A&amp;'Cooking methods'!$B:$B,'Cooking methods'!M:M)*$E36,"")</f>
        <v>1.4443765829999999E-4</v>
      </c>
      <c r="AM36" cm="1">
        <f t="array" ref="AM36">IFERROR(_xlfn.XLOOKUP(Tool_Italy!$F36&amp;$E$2,'Cooking methods'!$A:$A&amp;'Cooking methods'!$B:$B,'Cooking methods'!N:N)*$E36,"")</f>
        <v>8.0079201488000004E-2</v>
      </c>
      <c r="AN36" cm="1">
        <f t="array" ref="AN36">IFERROR(_xlfn.XLOOKUP(Tool_Italy!$F36&amp;$E$2,'Cooking methods'!$A:$A&amp;'Cooking methods'!$B:$B,'Cooking methods'!O:O)*$E36,"")</f>
        <v>4.6395455600000003E-2</v>
      </c>
      <c r="AO36" cm="1">
        <f t="array" ref="AO36">IFERROR(_xlfn.XLOOKUP(Tool_Italy!$F36&amp;$E$2,'Cooking methods'!$A:$A&amp;'Cooking methods'!$B:$B,'Cooking methods'!P:P)*$E36,"")</f>
        <v>8.4180638879999999E-3</v>
      </c>
      <c r="AP36" cm="1">
        <f t="array" ref="AP36">IFERROR(_xlfn.XLOOKUP(Tool_Italy!$F36&amp;$E$2,'Cooking methods'!$A:$A&amp;'Cooking methods'!$B:$B,'Cooking methods'!Q:Q)*$E36,"")</f>
        <v>0.58919844464000004</v>
      </c>
      <c r="AQ36" cm="1">
        <f t="array" ref="AQ36">IFERROR(_xlfn.XLOOKUP(Tool_Italy!$F36&amp;$E$2,'Cooking methods'!$A:$A&amp;'Cooking methods'!$B:$B,'Cooking methods'!R:R)*$E36,"")</f>
        <v>5.0167970517600003E-8</v>
      </c>
      <c r="AR36" cm="1">
        <f t="array" ref="AR36">IFERROR(_xlfn.XLOOKUP(Tool_Italy!$G36&amp;$E$2,'Waste management'!$A:$A&amp;'Waste management'!$B:$B,'Waste management'!C:C)*$E36,"")</f>
        <v>9.270612000000001E-3</v>
      </c>
      <c r="AS36" cm="1">
        <f t="array" ref="AS36">IFERROR(_xlfn.XLOOKUP(Tool_Italy!$G36&amp;$E$2,'Waste management'!$A:$A&amp;'Waste management'!$B:$B,'Waste management'!D:D)*$E36,"")</f>
        <v>6.6611547600000005E-11</v>
      </c>
      <c r="AT36" cm="1">
        <f t="array" ref="AT36">IFERROR(_xlfn.XLOOKUP(Tool_Italy!$G36&amp;$E$2,'Waste management'!$A:$A&amp;'Waste management'!$B:$B,'Waste management'!E:E)*$E36,"")</f>
        <v>1.4185600000000002E-4</v>
      </c>
      <c r="AU36" cm="1">
        <f t="array" ref="AU36">IFERROR(_xlfn.XLOOKUP(Tool_Italy!$G36&amp;$E$2,'Waste management'!$A:$A&amp;'Waste management'!$B:$B,'Waste management'!F:F)*$E36,"")</f>
        <v>2.0956000000000001E-5</v>
      </c>
      <c r="AV36" cm="1">
        <f t="array" ref="AV36">IFERROR(_xlfn.XLOOKUP(Tool_Italy!$G36&amp;$E$2,'Waste management'!$A:$A&amp;'Waste management'!$B:$B,'Waste management'!G:G)*$E36,"")</f>
        <v>1.8732407200000003E-9</v>
      </c>
      <c r="AW36" cm="1">
        <f t="array" ref="AW36">IFERROR(_xlfn.XLOOKUP(Tool_Italy!$G36&amp;$E$2,'Waste management'!$A:$A&amp;'Waste management'!$B:$B,'Waste management'!H:H)*$E36,"")</f>
        <v>6.1209413199999998E-11</v>
      </c>
      <c r="AX36" cm="1">
        <f t="array" ref="AX36">IFERROR(_xlfn.XLOOKUP(Tool_Italy!$G36&amp;$E$2,'Waste management'!$A:$A&amp;'Waste management'!$B:$B,'Waste management'!I:I)*$E36,"")</f>
        <v>4.3738557200000003E-11</v>
      </c>
      <c r="AY36" cm="1">
        <f t="array" ref="AY36">IFERROR(_xlfn.XLOOKUP(Tool_Italy!$G36&amp;$E$2,'Waste management'!$A:$A&amp;'Waste management'!$B:$B,'Waste management'!J:J)*$E36,"")</f>
        <v>3.5625200000000004E-4</v>
      </c>
      <c r="AZ36" cm="1">
        <f t="array" ref="AZ36">IFERROR(_xlfn.XLOOKUP(Tool_Italy!$G36&amp;$E$2,'Waste management'!$A:$A&amp;'Waste management'!$B:$B,'Waste management'!K:K)*$E36,"")</f>
        <v>5.7252275599999999E-7</v>
      </c>
      <c r="BA36" cm="1">
        <f t="array" ref="BA36">IFERROR(_xlfn.XLOOKUP(Tool_Italy!$G36&amp;$E$2,'Waste management'!$A:$A&amp;'Waste management'!$B:$B,'Waste management'!L:L)*$E36,"")</f>
        <v>1.5695109040000002E-5</v>
      </c>
      <c r="BB36" cm="1">
        <f t="array" ref="BB36">IFERROR(_xlfn.XLOOKUP(Tool_Italy!$G36&amp;$E$2,'Waste management'!$A:$A&amp;'Waste management'!$B:$B,'Waste management'!M:M)*$E36,"")</f>
        <v>1.5717000000000001E-3</v>
      </c>
      <c r="BC36" cm="1">
        <f t="array" ref="BC36">IFERROR(_xlfn.XLOOKUP(Tool_Italy!$G36&amp;$E$2,'Waste management'!$A:$A&amp;'Waste management'!$B:$B,'Waste management'!N:N)*$E36,"")</f>
        <v>1.3500628960000001</v>
      </c>
      <c r="BD36" cm="1">
        <f t="array" ref="BD36">IFERROR(_xlfn.XLOOKUP(Tool_Italy!$G36&amp;$E$2,'Waste management'!$A:$A&amp;'Waste management'!$B:$B,'Waste management'!O:O)*$E36,"")</f>
        <v>8.7786296E-2</v>
      </c>
      <c r="BE36" cm="1">
        <f t="array" ref="BE36">IFERROR(_xlfn.XLOOKUP(Tool_Italy!$G36&amp;$E$2,'Waste management'!$A:$A&amp;'Waste management'!$B:$B,'Waste management'!P:P)*$E36,"")</f>
        <v>1.8441280000000002E-3</v>
      </c>
      <c r="BF36" cm="1">
        <f t="array" ref="BF36">IFERROR(_xlfn.XLOOKUP(Tool_Italy!$G36&amp;$E$2,'Waste management'!$A:$A&amp;'Waste management'!$B:$B,'Waste management'!Q:Q)*$E36,"")</f>
        <v>5.8051344000000005E-2</v>
      </c>
      <c r="BG36" cm="1">
        <f t="array" ref="BG36">IFERROR(_xlfn.XLOOKUP(Tool_Italy!$G36&amp;$E$2,'Waste management'!$A:$A&amp;'Waste management'!$B:$B,'Waste management'!R:R)*$E36,"")</f>
        <v>1.802619E-8</v>
      </c>
      <c r="BH36">
        <f>IFERROR((L36+AR36+AB36)*_xlfn.XLOOKUP(Tool_Italy!BH$4,Monetization_Factors!$A:$A,Monetization_Factors!$D:$D),"")</f>
        <v>9.4333722966274021E-3</v>
      </c>
      <c r="BI36">
        <f>IFERROR((M36+AS36+AC36)*_xlfn.XLOOKUP(Tool_Italy!BI$4,Monetization_Factors!$A:$A,Monetization_Factors!$D:$D),"")</f>
        <v>6.7242121753482966E-8</v>
      </c>
      <c r="BJ36">
        <f>IFERROR((N36+AT36+AD36)*_xlfn.XLOOKUP(Tool_Italy!BJ$4,Monetization_Factors!$A:$A,Monetization_Factors!$D:$D),"")</f>
        <v>3.0955404996885574E-5</v>
      </c>
      <c r="BK36">
        <f>IFERROR((O36+AU36+AE36)*_xlfn.XLOOKUP(Tool_Italy!BK$4,Monetization_Factors!$A:$A,Monetization_Factors!$D:$D),"")</f>
        <v>2.6333836367349828E-4</v>
      </c>
      <c r="BL36">
        <f>IFERROR((P36+AV36+AF36)*_xlfn.XLOOKUP(Tool_Italy!BL$4,Monetization_Factors!$A:$A,Monetization_Factors!$D:$D),"")</f>
        <v>3.435165325577146E-3</v>
      </c>
      <c r="BM36">
        <f>IFERROR((Q36+AW36+AG36)*_xlfn.XLOOKUP(Tool_Italy!BM$4,Monetization_Factors!$A:$A,Monetization_Factors!$D:$D),"")</f>
        <v>1.2907293914691035E-4</v>
      </c>
      <c r="BN36">
        <f>IFERROR((R36+AX36+AH36)*_xlfn.XLOOKUP(Tool_Italy!BN$4,Monetization_Factors!$A:$A,Monetization_Factors!$D:$D),"")</f>
        <v>1.6345273149929548E-4</v>
      </c>
      <c r="BO36">
        <f>IFERROR((S36+AY36+AI36)*_xlfn.XLOOKUP(Tool_Italy!BO$4,Monetization_Factors!$A:$A,Monetization_Factors!$D:$D),"")</f>
        <v>2.4212784107492948E-4</v>
      </c>
      <c r="BP36">
        <f>IFERROR((T36+AZ36+AJ36)*_xlfn.XLOOKUP(Tool_Italy!BP$4,Monetization_Factors!$A:$A,Monetization_Factors!$D:$D),"")</f>
        <v>2.5793362192605577E-5</v>
      </c>
      <c r="BQ36">
        <f>IFERROR((U36+BA36+AK36)*_xlfn.XLOOKUP(Tool_Italy!BQ$4,Monetization_Factors!$A:$A,Monetization_Factors!$D:$D),"")</f>
        <v>3.4111529719632713E-4</v>
      </c>
      <c r="BR36" t="str">
        <f>IFERROR((V36+BB36+AL36)*_xlfn.XLOOKUP(Tool_Italy!BR$4,Monetization_Factors!$A:$A,Monetization_Factors!$D:$D),"")</f>
        <v/>
      </c>
      <c r="BS36">
        <f>IFERROR((W36+BC36+AM36)*_xlfn.XLOOKUP(Tool_Italy!BS$4,Monetization_Factors!$A:$A,Monetization_Factors!$D:$D),"")</f>
        <v>7.7802012390570013E-5</v>
      </c>
      <c r="BT36">
        <f>IFERROR((X36+BD36+AN36)*_xlfn.XLOOKUP(Tool_Italy!BT$4,Monetization_Factors!$A:$A,Monetization_Factors!$D:$D),"")</f>
        <v>1.1976478777317151E-4</v>
      </c>
      <c r="BU36">
        <f>IFERROR((Y36+BE36+AO36)*_xlfn.XLOOKUP(Tool_Italy!BU$4,Monetization_Factors!$A:$A,Monetization_Factors!$D:$D),"")</f>
        <v>1.4380579329497232E-4</v>
      </c>
      <c r="BV36">
        <f>IFERROR((Z36+BF36+AP36)*_xlfn.XLOOKUP(Tool_Italy!BV$4,Monetization_Factors!$A:$A,Monetization_Factors!$D:$D),"")</f>
        <v>1.9521238884011582E-3</v>
      </c>
      <c r="BW36">
        <f>IFERROR((AA36+BG36+AQ36)*_xlfn.XLOOKUP(Tool_Italy!BW$4,Monetization_Factors!$A:$A,Monetization_Factors!$D:$D),"")</f>
        <v>6.2375807403181289E-7</v>
      </c>
      <c r="BX36" s="38" t="str" cm="1">
        <f t="array" ref="BX36">IFERROR(_xlfn.IFS(I36&lt;&gt;0,I36*E36,I36="",J36*E36),"")</f>
        <v/>
      </c>
      <c r="BY36" s="38">
        <f t="shared" si="2"/>
        <v>1.6017465746844328E-2</v>
      </c>
      <c r="BZ36" s="38">
        <f t="shared" si="36"/>
        <v>1.6017465746844328E-2</v>
      </c>
      <c r="CA36" s="38">
        <f t="shared" si="3"/>
        <v>3.0802818743931397E-5</v>
      </c>
      <c r="CB36">
        <f t="shared" si="4"/>
        <v>7.250814135314286E-2</v>
      </c>
      <c r="CC36">
        <f t="shared" si="37"/>
        <v>1.6797496829285717E-9</v>
      </c>
      <c r="CD36">
        <f t="shared" si="38"/>
        <v>2.0282888213714288E-2</v>
      </c>
      <c r="CE36">
        <f t="shared" si="39"/>
        <v>1.7397301890800004E-4</v>
      </c>
      <c r="CF36">
        <f t="shared" si="40"/>
        <v>3.4411047209760007E-9</v>
      </c>
      <c r="CG36">
        <f t="shared" si="41"/>
        <v>6.2155597970514294E-10</v>
      </c>
      <c r="CH36">
        <f t="shared" si="42"/>
        <v>1.4217715139085714E-10</v>
      </c>
      <c r="CI36">
        <f t="shared" si="43"/>
        <v>5.5300597378000007E-4</v>
      </c>
      <c r="CJ36">
        <f t="shared" si="44"/>
        <v>1.0573687785737145E-5</v>
      </c>
      <c r="CK36">
        <f t="shared" si="45"/>
        <v>8.3388580377142878E-5</v>
      </c>
      <c r="CL36">
        <f t="shared" si="46"/>
        <v>2.1059547223000004E-3</v>
      </c>
      <c r="CM36">
        <f t="shared" si="47"/>
        <v>1.5988008353051431</v>
      </c>
      <c r="CN36">
        <f t="shared" si="48"/>
        <v>0.53785137640000014</v>
      </c>
      <c r="CO36">
        <f t="shared" si="49"/>
        <v>2.2629023181142859E-2</v>
      </c>
      <c r="CP36">
        <f t="shared" si="50"/>
        <v>1.1821880968114287</v>
      </c>
      <c r="CQ36">
        <f t="shared" si="51"/>
        <v>2.9857459131760002E-7</v>
      </c>
      <c r="CR36">
        <f t="shared" si="20"/>
        <v>1.3943873337142858E-4</v>
      </c>
      <c r="CS36">
        <f t="shared" si="52"/>
        <v>3.2302878517857149E-12</v>
      </c>
      <c r="CT36">
        <f t="shared" si="53"/>
        <v>3.9005554257142864E-5</v>
      </c>
      <c r="CU36">
        <f t="shared" si="54"/>
        <v>3.3456349790000007E-7</v>
      </c>
      <c r="CV36">
        <f t="shared" si="55"/>
        <v>6.6175090788000011E-12</v>
      </c>
      <c r="CW36">
        <f t="shared" si="56"/>
        <v>1.1952999609714287E-12</v>
      </c>
      <c r="CX36">
        <f t="shared" si="57"/>
        <v>2.7341759882857143E-13</v>
      </c>
      <c r="CY36">
        <f t="shared" si="58"/>
        <v>1.0634730265000002E-6</v>
      </c>
      <c r="CZ36">
        <f t="shared" si="59"/>
        <v>2.0334014972571432E-8</v>
      </c>
      <c r="DA36">
        <f t="shared" si="60"/>
        <v>1.603626545714286E-7</v>
      </c>
      <c r="DB36">
        <f t="shared" si="61"/>
        <v>4.049912927500001E-6</v>
      </c>
      <c r="DC36">
        <f t="shared" si="62"/>
        <v>3.0746169909714291E-3</v>
      </c>
      <c r="DD36">
        <f t="shared" si="63"/>
        <v>1.0343295700000002E-3</v>
      </c>
      <c r="DE36">
        <f t="shared" si="64"/>
        <v>4.3517352271428577E-5</v>
      </c>
      <c r="DF36">
        <f t="shared" si="65"/>
        <v>2.2734386477142859E-3</v>
      </c>
      <c r="DG36">
        <f t="shared" si="66"/>
        <v>5.7418190638000008E-10</v>
      </c>
      <c r="DH36" s="5">
        <f>IFERROR(((((L36+AB36)*(1/$H36))+AR36)/$F$2)/($B$2*('CAR.CAP_per person'!B$2)/(_xlfn.XLOOKUP($E$2,EU_countries_GDP!$A$2:$A$29,EU_countries_GDP!$E$2:$E$29))),"")</f>
        <v>1.1102873823430849E-2</v>
      </c>
      <c r="DI36" s="5">
        <f>IFERROR(((((M36+AC36)*(1/$H36))+AS36)/$F$2)/($B$2*('CAR.CAP_per person'!C$2)/(_xlfn.XLOOKUP($E$2,EU_countries_GDP!$A$2:$A$29,EU_countries_GDP!$E$2:$E$29))),"")</f>
        <v>3.5425873799892081E-6</v>
      </c>
      <c r="DJ36" s="5">
        <f>IFERROR(((((N36+AD36)*(1/$H36))+AT36)/$F$2)/($B$2*('CAR.CAP_per person'!D$2)/(_xlfn.XLOOKUP($E$2,EU_countries_GDP!$A$2:$A$29,EU_countries_GDP!$E$2:$E$29))),"")</f>
        <v>4.5134745612455002E-5</v>
      </c>
      <c r="DK36" s="5">
        <f>IFERROR(((((O36+AE36)*(1/$H36))+AU36)/$F$2)/($B$2*('CAR.CAP_per person'!E$2)/(_xlfn.XLOOKUP($E$2,EU_countries_GDP!$A$2:$A$29,EU_countries_GDP!$E$2:$E$29))),"")</f>
        <v>4.4965591213341825E-4</v>
      </c>
      <c r="DL36" s="5">
        <f>IFERROR(((((P36+AF36)*(1/$H36))+AV36)/$F$2)/($B$2*('CAR.CAP_per person'!F$2)/(_xlfn.XLOOKUP($E$2,EU_countries_GDP!$A$2:$A$29,EU_countries_GDP!$E$2:$E$29))),"")</f>
        <v>3.9736717297888732E-3</v>
      </c>
      <c r="DM36" s="5">
        <f>IFERROR(((((Q36+AG36)*(1/$H36))+AW36)/$F$2)/($B$2*('CAR.CAP_per person'!G$2)/(_xlfn.XLOOKUP($E$2,EU_countries_GDP!$A$2:$A$29,EU_countries_GDP!$E$2:$E$29))),"")</f>
        <v>6.9481563989287306E-4</v>
      </c>
      <c r="DN36" s="5">
        <f>IFERROR(((((R36+AH36)*(1/$H36))+AX36)/$F$2)/($B$2*('CAR.CAP_per person'!H$2)/(_xlfn.XLOOKUP($E$2,EU_countries_GDP!$A$2:$A$29,EU_countries_GDP!$E$2:$E$29))),"")</f>
        <v>2.9480765874411619E-5</v>
      </c>
      <c r="DO36" s="5">
        <f>IFERROR(((((S36+AI36)*(1/$H36))+AY36)/$F$2)/($B$2*('CAR.CAP_per person'!I$2)/(_xlfn.XLOOKUP($E$2,EU_countries_GDP!$A$2:$A$29,EU_countries_GDP!$E$2:$E$29))),"")</f>
        <v>2.6995924013053141E-4</v>
      </c>
      <c r="DP36" s="5">
        <f>IFERROR(((((T36+AJ36)*(1/$H36))+AZ36)/$F$2)/($B$2*('CAR.CAP_per person'!J$2)/(_xlfn.XLOOKUP($E$2,EU_countries_GDP!$A$2:$A$29,EU_countries_GDP!$E$2:$E$29))),"")</f>
        <v>2.0424273646470889E-3</v>
      </c>
      <c r="DQ36" s="5">
        <f>IFERROR(((((U36+AK36)*(1/$H36))+BA36)/$F$2)/($B$2*('CAR.CAP_per person'!K$2)/(_xlfn.XLOOKUP($E$2,EU_countries_GDP!$A$2:$A$29,EU_countries_GDP!$E$2:$E$29))),"")</f>
        <v>4.0679820143769106E-4</v>
      </c>
      <c r="DR36" s="5">
        <f>IFERROR(((((V36+AL36)*(1/$H36))+BB36)/$F$2)/($B$2*('CAR.CAP_per person'!L$2)/(_xlfn.XLOOKUP($E$2,EU_countries_GDP!$A$2:$A$29,EU_countries_GDP!$E$2:$E$29))),"")</f>
        <v>1.3047988523440124E-4</v>
      </c>
      <c r="DS36" s="5">
        <f>IFERROR(((((W36+AM36)*(1/$H36))+BC36)/$F$2)/($B$2*('CAR.CAP_per person'!M$2)/(_xlfn.XLOOKUP($E$2,EU_countries_GDP!$A$2:$A$29,EU_countries_GDP!$E$2:$E$29))),"")</f>
        <v>3.344646724696065E-3</v>
      </c>
      <c r="DT36" s="5">
        <f>IFERROR(((((X36+AN36)*(1/$H36))+BD36)/$F$2)/($B$2*('CAR.CAP_per person'!N$2)/(_xlfn.XLOOKUP($E$2,EU_countries_GDP!$A$2:$A$29,EU_countries_GDP!$E$2:$E$29))),"")</f>
        <v>4.2486589289034517E-2</v>
      </c>
      <c r="DU36" s="5">
        <f>IFERROR(((((Y36+AO36)*(1/$H36))+BE36)/$F$2)/($B$2*('CAR.CAP_per person'!O$2)/(_xlfn.XLOOKUP($E$2,EU_countries_GDP!$A$2:$A$29,EU_countries_GDP!$E$2:$E$29))),"")</f>
        <v>1.3596002504979014E-4</v>
      </c>
      <c r="DV36" s="5">
        <f>IFERROR(((((Z36+AP36)*(1/$H36))+BF36)/$F$2)/($B$2*('CAR.CAP_per person'!P$2)/(_xlfn.XLOOKUP($E$2,EU_countries_GDP!$A$2:$A$29,EU_countries_GDP!$E$2:$E$29))),"")</f>
        <v>5.9487759452855416E-3</v>
      </c>
      <c r="DW36" s="5">
        <f>IFERROR(((((AA36+AQ36)*(1/$H36))+BG36)/$F$2)/($B$2*('CAR.CAP_per person'!Q$2)/(_xlfn.XLOOKUP($E$2,EU_countries_GDP!$A$2:$A$29,EU_countries_GDP!$E$2:$E$29))),"")</f>
        <v>1.5143741963568743E-3</v>
      </c>
    </row>
    <row r="37" spans="1:127">
      <c r="A37" t="s">
        <v>233</v>
      </c>
      <c r="B37" t="str">
        <f>_xlfn.XLOOKUP(D37,Table5[Ingredient],Table5[Category],"",FALSE)</f>
        <v>Vegetables</v>
      </c>
      <c r="C37" s="33" t="s">
        <v>177</v>
      </c>
      <c r="D37" s="33" t="s">
        <v>248</v>
      </c>
      <c r="E37" s="33">
        <v>0.20200000000000001</v>
      </c>
      <c r="F37" s="33" t="s">
        <v>204</v>
      </c>
      <c r="G37" s="33" t="s">
        <v>180</v>
      </c>
      <c r="H37" s="91">
        <f>Dataset_IT!L34</f>
        <v>0.19333843797856046</v>
      </c>
      <c r="I37" s="33"/>
      <c r="J37" s="37">
        <f>IFERROR(INDEX('AveragePrices&amp;Codes'!G:AG, MATCH($D37, 'AveragePrices&amp;Codes'!$A:$A, 0), MATCH(Tool_Italy!$E$2, 'AveragePrices&amp;Codes'!$G$1:$AG$1, 0)),"")</f>
        <v>1.8711583333333335</v>
      </c>
      <c r="K37" s="37">
        <f>IFERROR(E37/(_xlfn.XLOOKUP(A37,Dataset_IT!$Q$2:$Q$9,Dataset_IT!$R$2:$R$9)),"")</f>
        <v>3.6727272727272728E-3</v>
      </c>
      <c r="L37">
        <f>IFERROR(IF($F37="Raw",_xlfn.XLOOKUP(_xlfn.XLOOKUP(Tool_Italy!$D37,'AveragePrices&amp;Codes'!$A:$A,'AveragePrices&amp;Codes'!$B:$B),AGRIBALYSE_Raw!$B:$B,AGRIBALYSE_Raw!O:O)*$E37,_xlfn.XLOOKUP(_xlfn.XLOOKUP(Tool_Italy!$D37,'AveragePrices&amp;Codes'!$A:$A,'AveragePrices&amp;Codes'!$B:$B),AGRIBALYSE_Cooked!$C:$C,AGRIBALYSE_Cooked!P:P)*$E37),"")</f>
        <v>4.7264002419999999E-2</v>
      </c>
      <c r="M37">
        <f>IFERROR(IF($F37="Raw",_xlfn.XLOOKUP(_xlfn.XLOOKUP(Tool_Italy!$D37,'AveragePrices&amp;Codes'!$A:$A,'AveragePrices&amp;Codes'!$B:$B),AGRIBALYSE_Raw!$B:$B,AGRIBALYSE_Raw!P:P)*$E37,_xlfn.XLOOKUP(_xlfn.XLOOKUP(Tool_Italy!$D37,'AveragePrices&amp;Codes'!$A:$A,'AveragePrices&amp;Codes'!$B:$B),AGRIBALYSE_Cooked!$C:$C,AGRIBALYSE_Cooked!Q:Q)*$E37),"")</f>
        <v>2.5974918073333334E-9</v>
      </c>
      <c r="N37">
        <f>IFERROR(IF($F37="Raw",_xlfn.XLOOKUP(_xlfn.XLOOKUP(Tool_Italy!$D37,'AveragePrices&amp;Codes'!$A:$A,'AveragePrices&amp;Codes'!$B:$B),AGRIBALYSE_Raw!$B:$B,AGRIBALYSE_Raw!Q:Q)*$E37,_xlfn.XLOOKUP(_xlfn.XLOOKUP(Tool_Italy!$D37,'AveragePrices&amp;Codes'!$A:$A,'AveragePrices&amp;Codes'!$B:$B),AGRIBALYSE_Cooked!$C:$C,AGRIBALYSE_Cooked!R:R)*$E37),"")</f>
        <v>6.337598028666667E-3</v>
      </c>
      <c r="O37">
        <f>IFERROR(IF($F37="Raw",_xlfn.XLOOKUP(_xlfn.XLOOKUP(Tool_Italy!$D37,'AveragePrices&amp;Codes'!$A:$A,'AveragePrices&amp;Codes'!$B:$B),AGRIBALYSE_Raw!$B:$B,AGRIBALYSE_Raw!R:R)*$E37,_xlfn.XLOOKUP(_xlfn.XLOOKUP(Tool_Italy!$D37,'AveragePrices&amp;Codes'!$A:$A,'AveragePrices&amp;Codes'!$B:$B),AGRIBALYSE_Cooked!$C:$C,AGRIBALYSE_Cooked!S:S)*$E37),"")</f>
        <v>1.222537734E-4</v>
      </c>
      <c r="P37">
        <f>IFERROR(IF($F37="Raw",_xlfn.XLOOKUP(_xlfn.XLOOKUP(Tool_Italy!$D37,'AveragePrices&amp;Codes'!$A:$A,'AveragePrices&amp;Codes'!$B:$B),AGRIBALYSE_Raw!$B:$B,AGRIBALYSE_Raw!S:S)*$E37,_xlfn.XLOOKUP(_xlfn.XLOOKUP(Tool_Italy!$D37,'AveragePrices&amp;Codes'!$A:$A,'AveragePrices&amp;Codes'!$B:$B),AGRIBALYSE_Cooked!$C:$C,AGRIBALYSE_Cooked!T:T)*$E37),"")</f>
        <v>1.9161046666666668E-9</v>
      </c>
      <c r="Q37">
        <f>IFERROR(IF($F37="Raw",_xlfn.XLOOKUP(_xlfn.XLOOKUP(Tool_Italy!$D37,'AveragePrices&amp;Codes'!$A:$A,'AveragePrices&amp;Codes'!$B:$B),AGRIBALYSE_Raw!$B:$B,AGRIBALYSE_Raw!T:T)*$E37,_xlfn.XLOOKUP(_xlfn.XLOOKUP(Tool_Italy!$D37,'AveragePrices&amp;Codes'!$A:$A,'AveragePrices&amp;Codes'!$B:$B),AGRIBALYSE_Cooked!$C:$C,AGRIBALYSE_Cooked!U:U)*$E37),"")</f>
        <v>5.8671742340000007E-10</v>
      </c>
      <c r="R37">
        <f>IFERROR(IF($F37="Raw",_xlfn.XLOOKUP(_xlfn.XLOOKUP(Tool_Italy!$D37,'AveragePrices&amp;Codes'!$A:$A,'AveragePrices&amp;Codes'!$B:$B),AGRIBALYSE_Raw!$B:$B,AGRIBALYSE_Raw!U:U)*$E37,_xlfn.XLOOKUP(_xlfn.XLOOKUP(Tool_Italy!$D37,'AveragePrices&amp;Codes'!$A:$A,'AveragePrices&amp;Codes'!$B:$B),AGRIBALYSE_Cooked!$C:$C,AGRIBALYSE_Cooked!V:V)*$E37),"")</f>
        <v>1.0835712280000001E-10</v>
      </c>
      <c r="S37">
        <f>IFERROR(IF($F37="Raw",_xlfn.XLOOKUP(_xlfn.XLOOKUP(Tool_Italy!$D37,'AveragePrices&amp;Codes'!$A:$A,'AveragePrices&amp;Codes'!$B:$B),AGRIBALYSE_Raw!$B:$B,AGRIBALYSE_Raw!V:V)*$E37,_xlfn.XLOOKUP(_xlfn.XLOOKUP(Tool_Italy!$D37,'AveragePrices&amp;Codes'!$A:$A,'AveragePrices&amp;Codes'!$B:$B),AGRIBALYSE_Cooked!$C:$C,AGRIBALYSE_Cooked!W:W)*$E37),"")</f>
        <v>1.78542851E-4</v>
      </c>
      <c r="T37">
        <f>IFERROR(IF($F37="Raw",_xlfn.XLOOKUP(_xlfn.XLOOKUP(Tool_Italy!$D37,'AveragePrices&amp;Codes'!$A:$A,'AveragePrices&amp;Codes'!$B:$B),AGRIBALYSE_Raw!$B:$B,AGRIBALYSE_Raw!W:W)*$E37,_xlfn.XLOOKUP(_xlfn.XLOOKUP(Tool_Italy!$D37,'AveragePrices&amp;Codes'!$A:$A,'AveragePrices&amp;Codes'!$B:$B),AGRIBALYSE_Cooked!$C:$C,AGRIBALYSE_Cooked!X:X)*$E37),"")</f>
        <v>2.2084096420000003E-5</v>
      </c>
      <c r="U37">
        <f>IFERROR(IF($F37="Raw",_xlfn.XLOOKUP(_xlfn.XLOOKUP(Tool_Italy!$D37,'AveragePrices&amp;Codes'!$A:$A,'AveragePrices&amp;Codes'!$B:$B),AGRIBALYSE_Raw!$B:$B,AGRIBALYSE_Raw!X:X)*$E37,_xlfn.XLOOKUP(_xlfn.XLOOKUP(Tool_Italy!$D37,'AveragePrices&amp;Codes'!$A:$A,'AveragePrices&amp;Codes'!$B:$B),AGRIBALYSE_Cooked!$C:$C,AGRIBALYSE_Cooked!Y:Y)*$E37),"")</f>
        <v>7.1870489000000004E-4</v>
      </c>
      <c r="V37">
        <f>IFERROR(IF($F37="Raw",_xlfn.XLOOKUP(_xlfn.XLOOKUP(Tool_Italy!$D37,'AveragePrices&amp;Codes'!$A:$A,'AveragePrices&amp;Codes'!$B:$B),AGRIBALYSE_Raw!$B:$B,AGRIBALYSE_Raw!Y:Y)*$E37,_xlfn.XLOOKUP(_xlfn.XLOOKUP(Tool_Italy!$D37,'AveragePrices&amp;Codes'!$A:$A,'AveragePrices&amp;Codes'!$B:$B),AGRIBALYSE_Cooked!$C:$C,AGRIBALYSE_Cooked!Z:Z)*$E37),"")</f>
        <v>6.3267557460000004E-4</v>
      </c>
      <c r="W37">
        <f>IFERROR(IF($F37="Raw",_xlfn.XLOOKUP(_xlfn.XLOOKUP(Tool_Italy!$D37,'AveragePrices&amp;Codes'!$A:$A,'AveragePrices&amp;Codes'!$B:$B),AGRIBALYSE_Raw!$B:$B,AGRIBALYSE_Raw!Z:Z)*$E37,_xlfn.XLOOKUP(_xlfn.XLOOKUP(Tool_Italy!$D37,'AveragePrices&amp;Codes'!$A:$A,'AveragePrices&amp;Codes'!$B:$B),AGRIBALYSE_Cooked!$C:$C,AGRIBALYSE_Cooked!AA:AA)*$E37),"")</f>
        <v>1.5753009726666667</v>
      </c>
      <c r="X37">
        <f>IFERROR(IF($F37="Raw",_xlfn.XLOOKUP(_xlfn.XLOOKUP(Tool_Italy!$D37,'AveragePrices&amp;Codes'!$A:$A,'AveragePrices&amp;Codes'!$B:$B),AGRIBALYSE_Raw!$B:$B,AGRIBALYSE_Raw!AA:AA)*$E37,_xlfn.XLOOKUP(_xlfn.XLOOKUP(Tool_Italy!$D37,'AveragePrices&amp;Codes'!$A:$A,'AveragePrices&amp;Codes'!$B:$B),AGRIBALYSE_Cooked!$C:$C,AGRIBALYSE_Cooked!AB:AB)*$E37),"")</f>
        <v>10.928551480000001</v>
      </c>
      <c r="Y37">
        <f>IFERROR(IF($F37="Raw",_xlfn.XLOOKUP(_xlfn.XLOOKUP(Tool_Italy!$D37,'AveragePrices&amp;Codes'!$A:$A,'AveragePrices&amp;Codes'!$B:$B),AGRIBALYSE_Raw!$B:$B,AGRIBALYSE_Raw!AB:AB)*$E37,_xlfn.XLOOKUP(_xlfn.XLOOKUP(Tool_Italy!$D37,'AveragePrices&amp;Codes'!$A:$A,'AveragePrices&amp;Codes'!$B:$B),AGRIBALYSE_Cooked!$C:$C,AGRIBALYSE_Cooked!AC:AC)*$E37),"")</f>
        <v>1.255912174E-2</v>
      </c>
      <c r="Z37">
        <f>IFERROR(IF($F37="Raw",_xlfn.XLOOKUP(_xlfn.XLOOKUP(Tool_Italy!$D37,'AveragePrices&amp;Codes'!$A:$A,'AveragePrices&amp;Codes'!$B:$B),AGRIBALYSE_Raw!$B:$B,AGRIBALYSE_Raw!AC:AC)*$E37,_xlfn.XLOOKUP(_xlfn.XLOOKUP(Tool_Italy!$D37,'AveragePrices&amp;Codes'!$A:$A,'AveragePrices&amp;Codes'!$B:$B),AGRIBALYSE_Cooked!$C:$C,AGRIBALYSE_Cooked!AD:AD)*$E37),"")</f>
        <v>0.46796164359999998</v>
      </c>
      <c r="AA37">
        <f>IFERROR(IF($F37="Raw",_xlfn.XLOOKUP(_xlfn.XLOOKUP(Tool_Italy!$D37,'AveragePrices&amp;Codes'!$A:$A,'AveragePrices&amp;Codes'!$B:$B),AGRIBALYSE_Raw!$B:$B,AGRIBALYSE_Raw!AD:AD)*$E37,_xlfn.XLOOKUP(_xlfn.XLOOKUP(Tool_Italy!$D37,'AveragePrices&amp;Codes'!$A:$A,'AveragePrices&amp;Codes'!$B:$B),AGRIBALYSE_Cooked!$C:$C,AGRIBALYSE_Cooked!AE:AE)*$E37),"")</f>
        <v>1.9697118306666668E-7</v>
      </c>
      <c r="AB37" cm="1">
        <f t="array" ref="AB37">IFERROR(_xlfn.XLOOKUP(Tool_Italy!$F37&amp;$E$2,'Cooking methods'!$A:$A&amp;'Cooking methods'!$B:$B,'Cooking methods'!C:C)*$E37,"")</f>
        <v>8.9096544000000014E-2</v>
      </c>
      <c r="AC37" cm="1">
        <f t="array" ref="AC37">IFERROR(_xlfn.XLOOKUP(Tool_Italy!$F37&amp;$E$2,'Cooking methods'!$A:$A&amp;'Cooking methods'!$B:$B,'Cooking methods'!D:D)*$E37,"")</f>
        <v>5.8242993300000004E-9</v>
      </c>
      <c r="AD37" cm="1">
        <f t="array" ref="AD37">IFERROR(_xlfn.XLOOKUP(Tool_Italy!$F37&amp;$E$2,'Cooking methods'!$A:$A&amp;'Cooking methods'!$B:$B,'Cooking methods'!E:E)*$E37,"")</f>
        <v>4.6195380000000003E-3</v>
      </c>
      <c r="AE37" cm="1">
        <f t="array" ref="AE37">IFERROR(_xlfn.XLOOKUP(Tool_Italy!$F37&amp;$E$2,'Cooking methods'!$A:$A&amp;'Cooking methods'!$B:$B,'Cooking methods'!F:F)*$E37,"")</f>
        <v>1.7180100000000004E-4</v>
      </c>
      <c r="AF37" cm="1">
        <f t="array" ref="AF37">IFERROR(_xlfn.XLOOKUP(Tool_Italy!$F37&amp;$E$2,'Cooking methods'!$A:$A&amp;'Cooking methods'!$B:$B,'Cooking methods'!G:G)*$E37,"")</f>
        <v>1.1511376020000002E-9</v>
      </c>
      <c r="AG37" cm="1">
        <f t="array" ref="AG37">IFERROR(_xlfn.XLOOKUP(Tool_Italy!$F37&amp;$E$2,'Cooking methods'!$A:$A&amp;'Cooking methods'!$B:$B,'Cooking methods'!H:H)*$E37,"")</f>
        <v>3.8100825900000002E-10</v>
      </c>
      <c r="AH37" cm="1">
        <f t="array" ref="AH37">IFERROR(_xlfn.XLOOKUP(Tool_Italy!$F37&amp;$E$2,'Cooking methods'!$A:$A&amp;'Cooking methods'!$B:$B,'Cooking methods'!I:I)*$E37,"")</f>
        <v>1.9207542690000004E-10</v>
      </c>
      <c r="AI37" cm="1">
        <f t="array" ref="AI37">IFERROR(_xlfn.XLOOKUP(Tool_Italy!$F37&amp;$E$2,'Cooking methods'!$A:$A&amp;'Cooking methods'!$B:$B,'Cooking methods'!J:J)*$E37,"")</f>
        <v>2.4270300000000004E-4</v>
      </c>
      <c r="AJ37" cm="1">
        <f t="array" ref="AJ37">IFERROR(_xlfn.XLOOKUP(Tool_Italy!$F37&amp;$E$2,'Cooking methods'!$A:$A&amp;'Cooking methods'!$B:$B,'Cooking methods'!K:K)*$E37,"")</f>
        <v>6.139922310000001E-6</v>
      </c>
      <c r="AK37" cm="1">
        <f t="array" ref="AK37">IFERROR(_xlfn.XLOOKUP(Tool_Italy!$F37&amp;$E$2,'Cooking methods'!$A:$A&amp;'Cooking methods'!$B:$B,'Cooking methods'!L:L)*$E37,"")</f>
        <v>4.6359000000000008E-5</v>
      </c>
      <c r="AL37" cm="1">
        <f t="array" ref="AL37">IFERROR(_xlfn.XLOOKUP(Tool_Italy!$F37&amp;$E$2,'Cooking methods'!$A:$A&amp;'Cooking methods'!$B:$B,'Cooking methods'!M:M)*$E37,"")</f>
        <v>5.15403E-4</v>
      </c>
      <c r="AM37" cm="1">
        <f t="array" ref="AM37">IFERROR(_xlfn.XLOOKUP(Tool_Italy!$F37&amp;$E$2,'Cooking methods'!$A:$A&amp;'Cooking methods'!$B:$B,'Cooking methods'!N:N)*$E37,"")</f>
        <v>0.17075655900000003</v>
      </c>
      <c r="AN37" cm="1">
        <f t="array" ref="AN37">IFERROR(_xlfn.XLOOKUP(Tool_Italy!$F37&amp;$E$2,'Cooking methods'!$A:$A&amp;'Cooking methods'!$B:$B,'Cooking methods'!O:O)*$E37,"")</f>
        <v>0.27308996100000005</v>
      </c>
      <c r="AO37" cm="1">
        <f t="array" ref="AO37">IFERROR(_xlfn.XLOOKUP(Tool_Italy!$F37&amp;$E$2,'Cooking methods'!$A:$A&amp;'Cooking methods'!$B:$B,'Cooking methods'!P:P)*$E37,"")</f>
        <v>7.9873830000000007E-3</v>
      </c>
      <c r="AP37" cm="1">
        <f t="array" ref="AP37">IFERROR(_xlfn.XLOOKUP(Tool_Italy!$F37&amp;$E$2,'Cooking methods'!$A:$A&amp;'Cooking methods'!$B:$B,'Cooking methods'!Q:Q)*$E37,"")</f>
        <v>1.3972766220000001</v>
      </c>
      <c r="AQ37" cm="1">
        <f t="array" ref="AQ37">IFERROR(_xlfn.XLOOKUP(Tool_Italy!$F37&amp;$E$2,'Cooking methods'!$A:$A&amp;'Cooking methods'!$B:$B,'Cooking methods'!R:R)*$E37,"")</f>
        <v>1.9830144060000003E-7</v>
      </c>
      <c r="AR37" cm="1">
        <f t="array" ref="AR37">IFERROR(_xlfn.XLOOKUP(Tool_Italy!$G37&amp;$E$2,'Waste management'!$A:$A&amp;'Waste management'!$B:$B,'Waste management'!C:C)*$E37,"")</f>
        <v>1.161702E-2</v>
      </c>
      <c r="AS37" cm="1">
        <f t="array" ref="AS37">IFERROR(_xlfn.XLOOKUP(Tool_Italy!$G37&amp;$E$2,'Waste management'!$A:$A&amp;'Waste management'!$B:$B,'Waste management'!D:D)*$E37,"")</f>
        <v>8.3471046000000006E-11</v>
      </c>
      <c r="AT37" cm="1">
        <f t="array" ref="AT37">IFERROR(_xlfn.XLOOKUP(Tool_Italy!$G37&amp;$E$2,'Waste management'!$A:$A&amp;'Waste management'!$B:$B,'Waste management'!E:E)*$E37,"")</f>
        <v>1.7776000000000001E-4</v>
      </c>
      <c r="AU37" cm="1">
        <f t="array" ref="AU37">IFERROR(_xlfn.XLOOKUP(Tool_Italy!$G37&amp;$E$2,'Waste management'!$A:$A&amp;'Waste management'!$B:$B,'Waste management'!F:F)*$E37,"")</f>
        <v>2.6259999999999999E-5</v>
      </c>
      <c r="AV37" cm="1">
        <f t="array" ref="AV37">IFERROR(_xlfn.XLOOKUP(Tool_Italy!$G37&amp;$E$2,'Waste management'!$A:$A&amp;'Waste management'!$B:$B,'Waste management'!G:G)*$E37,"")</f>
        <v>2.3473612E-9</v>
      </c>
      <c r="AW37" cm="1">
        <f t="array" ref="AW37">IFERROR(_xlfn.XLOOKUP(Tool_Italy!$G37&amp;$E$2,'Waste management'!$A:$A&amp;'Waste management'!$B:$B,'Waste management'!H:H)*$E37,"")</f>
        <v>7.6701621999999997E-11</v>
      </c>
      <c r="AX37" cm="1">
        <f t="array" ref="AX37">IFERROR(_xlfn.XLOOKUP(Tool_Italy!$G37&amp;$E$2,'Waste management'!$A:$A&amp;'Waste management'!$B:$B,'Waste management'!I:I)*$E37,"")</f>
        <v>5.4808862000000005E-11</v>
      </c>
      <c r="AY37" cm="1">
        <f t="array" ref="AY37">IFERROR(_xlfn.XLOOKUP(Tool_Italy!$G37&amp;$E$2,'Waste management'!$A:$A&amp;'Waste management'!$B:$B,'Waste management'!J:J)*$E37,"")</f>
        <v>4.4642000000000005E-4</v>
      </c>
      <c r="AZ37" cm="1">
        <f t="array" ref="AZ37">IFERROR(_xlfn.XLOOKUP(Tool_Italy!$G37&amp;$E$2,'Waste management'!$A:$A&amp;'Waste management'!$B:$B,'Waste management'!K:K)*$E37,"")</f>
        <v>7.1742926000000005E-7</v>
      </c>
      <c r="BA37" cm="1">
        <f t="array" ref="BA37">IFERROR(_xlfn.XLOOKUP(Tool_Italy!$G37&amp;$E$2,'Waste management'!$A:$A&amp;'Waste management'!$B:$B,'Waste management'!L:L)*$E37,"")</f>
        <v>1.96675684E-5</v>
      </c>
      <c r="BB37" cm="1">
        <f t="array" ref="BB37">IFERROR(_xlfn.XLOOKUP(Tool_Italy!$G37&amp;$E$2,'Waste management'!$A:$A&amp;'Waste management'!$B:$B,'Waste management'!M:M)*$E37,"")</f>
        <v>1.9695000000000003E-3</v>
      </c>
      <c r="BC37" cm="1">
        <f t="array" ref="BC37">IFERROR(_xlfn.XLOOKUP(Tool_Italy!$G37&amp;$E$2,'Waste management'!$A:$A&amp;'Waste management'!$B:$B,'Waste management'!N:N)*$E37,"")</f>
        <v>1.6917661600000002</v>
      </c>
      <c r="BD37" cm="1">
        <f t="array" ref="BD37">IFERROR(_xlfn.XLOOKUP(Tool_Italy!$G37&amp;$E$2,'Waste management'!$A:$A&amp;'Waste management'!$B:$B,'Waste management'!O:O)*$E37,"")</f>
        <v>0.11000515999999999</v>
      </c>
      <c r="BE37" cm="1">
        <f t="array" ref="BE37">IFERROR(_xlfn.XLOOKUP(Tool_Italy!$G37&amp;$E$2,'Waste management'!$A:$A&amp;'Waste management'!$B:$B,'Waste management'!P:P)*$E37,"")</f>
        <v>2.3108800000000004E-3</v>
      </c>
      <c r="BF37" cm="1">
        <f t="array" ref="BF37">IFERROR(_xlfn.XLOOKUP(Tool_Italy!$G37&amp;$E$2,'Waste management'!$A:$A&amp;'Waste management'!$B:$B,'Waste management'!Q:Q)*$E37,"")</f>
        <v>7.2744240000000002E-2</v>
      </c>
      <c r="BG37" cm="1">
        <f t="array" ref="BG37">IFERROR(_xlfn.XLOOKUP(Tool_Italy!$G37&amp;$E$2,'Waste management'!$A:$A&amp;'Waste management'!$B:$B,'Waste management'!R:R)*$E37,"")</f>
        <v>2.2588650000000002E-8</v>
      </c>
      <c r="BH37">
        <f>IFERROR((L37+AR37+AB37)*_xlfn.XLOOKUP(Tool_Italy!BH$4,Monetization_Factors!$A:$A,Monetization_Factors!$D:$D),"")</f>
        <v>1.9252010181726485E-2</v>
      </c>
      <c r="BI37">
        <f>IFERROR((M37+AS37+AC37)*_xlfn.XLOOKUP(Tool_Italy!BI$4,Monetization_Factors!$A:$A,Monetization_Factors!$D:$D),"")</f>
        <v>3.4047446538575344E-7</v>
      </c>
      <c r="BJ37">
        <f>IFERROR((N37+AT37+AD37)*_xlfn.XLOOKUP(Tool_Italy!BJ$4,Monetization_Factors!$A:$A,Monetization_Factors!$D:$D),"")</f>
        <v>1.6993892217604907E-5</v>
      </c>
      <c r="BK37">
        <f>IFERROR((O37+AU37+AE37)*_xlfn.XLOOKUP(Tool_Italy!BK$4,Monetization_Factors!$A:$A,Monetization_Factors!$D:$D),"")</f>
        <v>4.8485201220891489E-4</v>
      </c>
      <c r="BL37">
        <f>IFERROR((P37+AV37+AF37)*_xlfn.XLOOKUP(Tool_Italy!BL$4,Monetization_Factors!$A:$A,Monetization_Factors!$D:$D),"")</f>
        <v>5.4052577865279089E-3</v>
      </c>
      <c r="BM37">
        <f>IFERROR((Q37+AW37+AG37)*_xlfn.XLOOKUP(Tool_Italy!BM$4,Monetization_Factors!$A:$A,Monetization_Factors!$D:$D),"")</f>
        <v>2.1688682324019063E-4</v>
      </c>
      <c r="BN37">
        <f>IFERROR((R37+AX37+AH37)*_xlfn.XLOOKUP(Tool_Italy!BN$4,Monetization_Factors!$A:$A,Monetization_Factors!$D:$D),"")</f>
        <v>4.0840021421166789E-4</v>
      </c>
      <c r="BO37">
        <f>IFERROR((S37+AY37+AI37)*_xlfn.XLOOKUP(Tool_Italy!BO$4,Monetization_Factors!$A:$A,Monetization_Factors!$D:$D),"")</f>
        <v>3.7989835415530083E-4</v>
      </c>
      <c r="BP37">
        <f>IFERROR((T37+AZ37+AJ37)*_xlfn.XLOOKUP(Tool_Italy!BP$4,Monetization_Factors!$A:$A,Monetization_Factors!$D:$D),"")</f>
        <v>7.0599516981339038E-5</v>
      </c>
      <c r="BQ37">
        <f>IFERROR((U37+BA37+AK37)*_xlfn.XLOOKUP(Tool_Italy!BQ$4,Monetization_Factors!$A:$A,Monetization_Factors!$D:$D),"")</f>
        <v>3.2100786875224993E-3</v>
      </c>
      <c r="BR37" t="str">
        <f>IFERROR((V37+BB37+AL37)*_xlfn.XLOOKUP(Tool_Italy!BR$4,Monetization_Factors!$A:$A,Monetization_Factors!$D:$D),"")</f>
        <v/>
      </c>
      <c r="BS37">
        <f>IFERROR((W37+BC37+AM37)*_xlfn.XLOOKUP(Tool_Italy!BS$4,Monetization_Factors!$A:$A,Monetization_Factors!$D:$D),"")</f>
        <v>1.6729388398436544E-4</v>
      </c>
      <c r="BT37">
        <f>IFERROR((X37+BD37+AN37)*_xlfn.XLOOKUP(Tool_Italy!BT$4,Monetization_Factors!$A:$A,Monetization_Factors!$D:$D),"")</f>
        <v>2.5187942505633084E-3</v>
      </c>
      <c r="BU37">
        <f>IFERROR((Y37+BE37+AO37)*_xlfn.XLOOKUP(Tool_Italy!BU$4,Monetization_Factors!$A:$A,Monetization_Factors!$D:$D),"")</f>
        <v>1.4525701436035588E-4</v>
      </c>
      <c r="BV37">
        <f>IFERROR((Z37+BF37+AP37)*_xlfn.XLOOKUP(Tool_Italy!BV$4,Monetization_Factors!$A:$A,Monetization_Factors!$D:$D),"")</f>
        <v>3.2001522893769659E-3</v>
      </c>
      <c r="BW37">
        <f>IFERROR((AA37+BG37+AQ37)*_xlfn.XLOOKUP(Tool_Italy!BW$4,Monetization_Factors!$A:$A,Monetization_Factors!$D:$D),"")</f>
        <v>8.7296223742477629E-7</v>
      </c>
      <c r="BX37" s="38" cm="1">
        <f t="array" ref="BX37">IFERROR(_xlfn.IFS(I37&lt;&gt;0,I37*E37,I37="",J37*E37),"")</f>
        <v>0.37797398333333337</v>
      </c>
      <c r="BY37" s="38">
        <f t="shared" si="2"/>
        <v>3.2267609656257225E-2</v>
      </c>
      <c r="BZ37" s="38">
        <f t="shared" si="36"/>
        <v>0.41024159298959062</v>
      </c>
      <c r="CA37" s="38">
        <f t="shared" si="3"/>
        <v>6.2053095492802356E-5</v>
      </c>
      <c r="CB37">
        <f t="shared" si="4"/>
        <v>0.14797756642000001</v>
      </c>
      <c r="CC37">
        <f t="shared" si="37"/>
        <v>8.505262183333333E-9</v>
      </c>
      <c r="CD37">
        <f t="shared" si="38"/>
        <v>1.1134896028666668E-2</v>
      </c>
      <c r="CE37">
        <f t="shared" si="39"/>
        <v>3.2031477340000006E-4</v>
      </c>
      <c r="CF37">
        <f t="shared" si="40"/>
        <v>5.4146034686666666E-9</v>
      </c>
      <c r="CG37">
        <f t="shared" si="41"/>
        <v>1.0444273044000002E-9</v>
      </c>
      <c r="CH37">
        <f t="shared" si="42"/>
        <v>3.5524141170000007E-10</v>
      </c>
      <c r="CI37">
        <f t="shared" si="43"/>
        <v>8.6766585100000017E-4</v>
      </c>
      <c r="CJ37">
        <f t="shared" si="44"/>
        <v>2.8941447990000002E-5</v>
      </c>
      <c r="CK37">
        <f t="shared" si="45"/>
        <v>7.8473145840000013E-4</v>
      </c>
      <c r="CL37">
        <f t="shared" si="46"/>
        <v>3.1175785746000006E-3</v>
      </c>
      <c r="CM37">
        <f t="shared" si="47"/>
        <v>3.4378236916666669</v>
      </c>
      <c r="CN37">
        <f t="shared" si="48"/>
        <v>11.311646601000001</v>
      </c>
      <c r="CO37">
        <f t="shared" si="49"/>
        <v>2.285738474E-2</v>
      </c>
      <c r="CP37">
        <f t="shared" si="50"/>
        <v>1.9379825056000002</v>
      </c>
      <c r="CQ37">
        <f t="shared" si="51"/>
        <v>4.1786127366666673E-7</v>
      </c>
      <c r="CR37">
        <f t="shared" si="20"/>
        <v>2.8457224311538462E-4</v>
      </c>
      <c r="CS37">
        <f t="shared" si="52"/>
        <v>1.6356273429487179E-11</v>
      </c>
      <c r="CT37">
        <f t="shared" si="53"/>
        <v>2.1413261593589746E-5</v>
      </c>
      <c r="CU37">
        <f t="shared" si="54"/>
        <v>6.1598994884615391E-7</v>
      </c>
      <c r="CV37">
        <f t="shared" si="55"/>
        <v>1.0412698978205129E-11</v>
      </c>
      <c r="CW37">
        <f t="shared" si="56"/>
        <v>2.0085140469230774E-12</v>
      </c>
      <c r="CX37">
        <f t="shared" si="57"/>
        <v>6.831565609615386E-13</v>
      </c>
      <c r="CY37">
        <f t="shared" si="58"/>
        <v>1.6685881750000004E-6</v>
      </c>
      <c r="CZ37">
        <f t="shared" si="59"/>
        <v>5.5656630750000004E-8</v>
      </c>
      <c r="DA37">
        <f t="shared" si="60"/>
        <v>1.5090989584615386E-6</v>
      </c>
      <c r="DB37">
        <f t="shared" si="61"/>
        <v>5.9953434126923092E-6</v>
      </c>
      <c r="DC37">
        <f t="shared" si="62"/>
        <v>6.6111994070512823E-3</v>
      </c>
      <c r="DD37">
        <f t="shared" si="63"/>
        <v>2.1753166540384616E-2</v>
      </c>
      <c r="DE37">
        <f t="shared" si="64"/>
        <v>4.3956509115384613E-5</v>
      </c>
      <c r="DF37">
        <f t="shared" si="65"/>
        <v>3.726889433846154E-3</v>
      </c>
      <c r="DG37">
        <f t="shared" si="66"/>
        <v>8.0357937243589751E-10</v>
      </c>
      <c r="DH37" s="5">
        <f>IFERROR(((((L37+AB37)*(1/$H37))+AR37)/$F$2)/($B$2*('CAR.CAP_per person'!B$2)/(_xlfn.XLOOKUP($E$2,EU_countries_GDP!$A$2:$A$29,EU_countries_GDP!$E$2:$E$29))),"")</f>
        <v>1.1375903695121406E-2</v>
      </c>
      <c r="DI37" s="5">
        <f>IFERROR(((((M37+AC37)*(1/$H37))+AS37)/$F$2)/($B$2*('CAR.CAP_per person'!C$2)/(_xlfn.XLOOKUP($E$2,EU_countries_GDP!$A$2:$A$29,EU_countries_GDP!$E$2:$E$29))),"")</f>
        <v>8.7453988776995469E-6</v>
      </c>
      <c r="DJ37" s="5">
        <f>IFERROR(((((N37+AD37)*(1/$H37))+AT37)/$F$2)/($B$2*('CAR.CAP_per person'!D$2)/(_xlfn.XLOOKUP($E$2,EU_countries_GDP!$A$2:$A$29,EU_countries_GDP!$E$2:$E$29))),"")</f>
        <v>1.1661126021644182E-5</v>
      </c>
      <c r="DK37" s="5">
        <f>IFERROR(((((O37+AE37)*(1/$H37))+AU37)/$F$2)/($B$2*('CAR.CAP_per person'!E$2)/(_xlfn.XLOOKUP($E$2,EU_countries_GDP!$A$2:$A$29,EU_countries_GDP!$E$2:$E$29))),"")</f>
        <v>4.1126680801268999E-4</v>
      </c>
      <c r="DL37" s="5">
        <f>IFERROR(((((P37+AF37)*(1/$H37))+AV37)/$F$2)/($B$2*('CAR.CAP_per person'!F$2)/(_xlfn.XLOOKUP($E$2,EU_countries_GDP!$A$2:$A$29,EU_countries_GDP!$E$2:$E$29))),"")</f>
        <v>3.8105995778724669E-3</v>
      </c>
      <c r="DM37" s="5">
        <f>IFERROR(((((Q37+AG37)*(1/$H37))+AW37)/$F$2)/($B$2*('CAR.CAP_per person'!G$2)/(_xlfn.XLOOKUP($E$2,EU_countries_GDP!$A$2:$A$29,EU_countries_GDP!$E$2:$E$29))),"")</f>
        <v>5.7145289435532685E-4</v>
      </c>
      <c r="DN37" s="5">
        <f>IFERROR(((((R37+AH37)*(1/$H37))+AX37)/$F$2)/($B$2*('CAR.CAP_per person'!H$2)/(_xlfn.XLOOKUP($E$2,EU_countries_GDP!$A$2:$A$29,EU_countries_GDP!$E$2:$E$29))),"")</f>
        <v>4.2401852033027902E-5</v>
      </c>
      <c r="DO37" s="5">
        <f>IFERROR(((((S37+AI37)*(1/$H37))+AY37)/$F$2)/($B$2*('CAR.CAP_per person'!I$2)/(_xlfn.XLOOKUP($E$2,EU_countries_GDP!$A$2:$A$29,EU_countries_GDP!$E$2:$E$29))),"")</f>
        <v>2.8297906276050203E-4</v>
      </c>
      <c r="DP37" s="5">
        <f>IFERROR(((((T37+AJ37)*(1/$H37))+AZ37)/$F$2)/($B$2*('CAR.CAP_per person'!J$2)/(_xlfn.XLOOKUP($E$2,EU_countries_GDP!$A$2:$A$29,EU_countries_GDP!$E$2:$E$29))),"")</f>
        <v>2.7296503283937832E-3</v>
      </c>
      <c r="DQ37" s="5">
        <f>IFERROR(((((U37+AK37)*(1/$H37))+BA37)/$F$2)/($B$2*('CAR.CAP_per person'!K$2)/(_xlfn.XLOOKUP($E$2,EU_countries_GDP!$A$2:$A$29,EU_countries_GDP!$E$2:$E$29))),"")</f>
        <v>2.1433407454151264E-3</v>
      </c>
      <c r="DR37" s="5">
        <f>IFERROR(((((V37+AL37)*(1/$H37))+BB37)/$F$2)/($B$2*('CAR.CAP_per person'!L$2)/(_xlfn.XLOOKUP($E$2,EU_countries_GDP!$A$2:$A$29,EU_countries_GDP!$E$2:$E$29))),"")</f>
        <v>1.3934200384401599E-4</v>
      </c>
      <c r="DS37" s="5">
        <f>IFERROR(((((W37+AM37)*(1/$H37))+BC37)/$F$2)/($B$2*('CAR.CAP_per person'!M$2)/(_xlfn.XLOOKUP($E$2,EU_countries_GDP!$A$2:$A$29,EU_countries_GDP!$E$2:$E$29))),"")</f>
        <v>8.8209137173898122E-3</v>
      </c>
      <c r="DT37" s="5">
        <f>IFERROR(((((X37+AN37)*(1/$H37))+BD37)/$F$2)/($B$2*('CAR.CAP_per person'!N$2)/(_xlfn.XLOOKUP($E$2,EU_countries_GDP!$A$2:$A$29,EU_countries_GDP!$E$2:$E$29))),"")</f>
        <v>0.49308976415836692</v>
      </c>
      <c r="DU37" s="5">
        <f>IFERROR(((((Y37+AO37)*(1/$H37))+BE37)/$F$2)/($B$2*('CAR.CAP_per person'!O$2)/(_xlfn.XLOOKUP($E$2,EU_countries_GDP!$A$2:$A$29,EU_countries_GDP!$E$2:$E$29))),"")</f>
        <v>6.4530202915131821E-5</v>
      </c>
      <c r="DV37" s="5">
        <f>IFERROR(((((Z37+AP37)*(1/$H37))+BF37)/$F$2)/($B$2*('CAR.CAP_per person'!P$2)/(_xlfn.XLOOKUP($E$2,EU_countries_GDP!$A$2:$A$29,EU_countries_GDP!$E$2:$E$29))),"")</f>
        <v>4.6891057770402063E-3</v>
      </c>
      <c r="DW37" s="5">
        <f>IFERROR(((((AA37+AQ37)*(1/$H37))+BG37)/$F$2)/($B$2*('CAR.CAP_per person'!Q$2)/(_xlfn.XLOOKUP($E$2,EU_countries_GDP!$A$2:$A$29,EU_countries_GDP!$E$2:$E$29))),"")</f>
        <v>1.0159680270061303E-3</v>
      </c>
    </row>
    <row r="38" spans="1:127">
      <c r="A38" t="s">
        <v>233</v>
      </c>
      <c r="B38" t="str">
        <f>_xlfn.XLOOKUP(D38,Table5[Ingredient],Table5[Category],"",FALSE)</f>
        <v>Vegetables</v>
      </c>
      <c r="C38" s="33" t="s">
        <v>177</v>
      </c>
      <c r="D38" s="33" t="s">
        <v>249</v>
      </c>
      <c r="E38" s="33">
        <v>0.20200000000000001</v>
      </c>
      <c r="F38" s="33" t="s">
        <v>204</v>
      </c>
      <c r="G38" s="33" t="s">
        <v>180</v>
      </c>
      <c r="H38" s="91">
        <f>Dataset_IT!L35</f>
        <v>0.19333843797856046</v>
      </c>
      <c r="I38" s="33"/>
      <c r="J38" s="37">
        <f>IFERROR(INDEX('AveragePrices&amp;Codes'!G:AG, MATCH($D38, 'AveragePrices&amp;Codes'!$A:$A, 0), MATCH(Tool_Italy!$E$2, 'AveragePrices&amp;Codes'!$G$1:$AG$1, 0)),"")</f>
        <v>1.65962352</v>
      </c>
      <c r="K38" s="37">
        <f>IFERROR(E38/(_xlfn.XLOOKUP(A38,Dataset_IT!$Q$2:$Q$9,Dataset_IT!$R$2:$R$9)),"")</f>
        <v>3.6727272727272728E-3</v>
      </c>
      <c r="L38">
        <f>IFERROR(IF($F38="Raw",_xlfn.XLOOKUP(_xlfn.XLOOKUP(Tool_Italy!$D38,'AveragePrices&amp;Codes'!$A:$A,'AveragePrices&amp;Codes'!$B:$B),AGRIBALYSE_Raw!$B:$B,AGRIBALYSE_Raw!O:O)*$E38,_xlfn.XLOOKUP(_xlfn.XLOOKUP(Tool_Italy!$D38,'AveragePrices&amp;Codes'!$A:$A,'AveragePrices&amp;Codes'!$B:$B),AGRIBALYSE_Cooked!$C:$C,AGRIBALYSE_Cooked!P:P)*$E38),"")</f>
        <v>0.14344868400000002</v>
      </c>
      <c r="M38">
        <f>IFERROR(IF($F38="Raw",_xlfn.XLOOKUP(_xlfn.XLOOKUP(Tool_Italy!$D38,'AveragePrices&amp;Codes'!$A:$A,'AveragePrices&amp;Codes'!$B:$B),AGRIBALYSE_Raw!$B:$B,AGRIBALYSE_Raw!P:P)*$E38,_xlfn.XLOOKUP(_xlfn.XLOOKUP(Tool_Italy!$D38,'AveragePrices&amp;Codes'!$A:$A,'AveragePrices&amp;Codes'!$B:$B),AGRIBALYSE_Cooked!$C:$C,AGRIBALYSE_Cooked!Q:Q)*$E38),"")</f>
        <v>5.2299393555555551E-9</v>
      </c>
      <c r="N38">
        <f>IFERROR(IF($F38="Raw",_xlfn.XLOOKUP(_xlfn.XLOOKUP(Tool_Italy!$D38,'AveragePrices&amp;Codes'!$A:$A,'AveragePrices&amp;Codes'!$B:$B),AGRIBALYSE_Raw!$B:$B,AGRIBALYSE_Raw!Q:Q)*$E38,_xlfn.XLOOKUP(_xlfn.XLOOKUP(Tool_Italy!$D38,'AveragePrices&amp;Codes'!$A:$A,'AveragePrices&amp;Codes'!$B:$B),AGRIBALYSE_Cooked!$C:$C,AGRIBALYSE_Cooked!R:R)*$E38),"")</f>
        <v>2.2042740286666668E-2</v>
      </c>
      <c r="O38">
        <f>IFERROR(IF($F38="Raw",_xlfn.XLOOKUP(_xlfn.XLOOKUP(Tool_Italy!$D38,'AveragePrices&amp;Codes'!$A:$A,'AveragePrices&amp;Codes'!$B:$B),AGRIBALYSE_Raw!$B:$B,AGRIBALYSE_Raw!R:R)*$E38,_xlfn.XLOOKUP(_xlfn.XLOOKUP(Tool_Italy!$D38,'AveragePrices&amp;Codes'!$A:$A,'AveragePrices&amp;Codes'!$B:$B),AGRIBALYSE_Cooked!$C:$C,AGRIBALYSE_Cooked!S:S)*$E38),"")</f>
        <v>5.3014453355555561E-4</v>
      </c>
      <c r="P38">
        <f>IFERROR(IF($F38="Raw",_xlfn.XLOOKUP(_xlfn.XLOOKUP(Tool_Italy!$D38,'AveragePrices&amp;Codes'!$A:$A,'AveragePrices&amp;Codes'!$B:$B),AGRIBALYSE_Raw!$B:$B,AGRIBALYSE_Raw!S:S)*$E38,_xlfn.XLOOKUP(_xlfn.XLOOKUP(Tool_Italy!$D38,'AveragePrices&amp;Codes'!$A:$A,'AveragePrices&amp;Codes'!$B:$B),AGRIBALYSE_Cooked!$C:$C,AGRIBALYSE_Cooked!T:T)*$E38),"")</f>
        <v>8.7249332555555549E-9</v>
      </c>
      <c r="Q38">
        <f>IFERROR(IF($F38="Raw",_xlfn.XLOOKUP(_xlfn.XLOOKUP(Tool_Italy!$D38,'AveragePrices&amp;Codes'!$A:$A,'AveragePrices&amp;Codes'!$B:$B),AGRIBALYSE_Raw!$B:$B,AGRIBALYSE_Raw!T:T)*$E38,_xlfn.XLOOKUP(_xlfn.XLOOKUP(Tool_Italy!$D38,'AveragePrices&amp;Codes'!$A:$A,'AveragePrices&amp;Codes'!$B:$B),AGRIBALYSE_Cooked!$C:$C,AGRIBALYSE_Cooked!U:U)*$E38),"")</f>
        <v>4.1106007955555558E-9</v>
      </c>
      <c r="R38">
        <f>IFERROR(IF($F38="Raw",_xlfn.XLOOKUP(_xlfn.XLOOKUP(Tool_Italy!$D38,'AveragePrices&amp;Codes'!$A:$A,'AveragePrices&amp;Codes'!$B:$B),AGRIBALYSE_Raw!$B:$B,AGRIBALYSE_Raw!U:U)*$E38,_xlfn.XLOOKUP(_xlfn.XLOOKUP(Tool_Italy!$D38,'AveragePrices&amp;Codes'!$A:$A,'AveragePrices&amp;Codes'!$B:$B),AGRIBALYSE_Cooked!$C:$C,AGRIBALYSE_Cooked!V:V)*$E38),"")</f>
        <v>1.2486981031111112E-10</v>
      </c>
      <c r="S38">
        <f>IFERROR(IF($F38="Raw",_xlfn.XLOOKUP(_xlfn.XLOOKUP(Tool_Italy!$D38,'AveragePrices&amp;Codes'!$A:$A,'AveragePrices&amp;Codes'!$B:$B),AGRIBALYSE_Raw!$B:$B,AGRIBALYSE_Raw!V:V)*$E38,_xlfn.XLOOKUP(_xlfn.XLOOKUP(Tool_Italy!$D38,'AveragePrices&amp;Codes'!$A:$A,'AveragePrices&amp;Codes'!$B:$B),AGRIBALYSE_Cooked!$C:$C,AGRIBALYSE_Cooked!W:W)*$E38),"")</f>
        <v>7.8002905999999999E-4</v>
      </c>
      <c r="T38">
        <f>IFERROR(IF($F38="Raw",_xlfn.XLOOKUP(_xlfn.XLOOKUP(Tool_Italy!$D38,'AveragePrices&amp;Codes'!$A:$A,'AveragePrices&amp;Codes'!$B:$B),AGRIBALYSE_Raw!$B:$B,AGRIBALYSE_Raw!W:W)*$E38,_xlfn.XLOOKUP(_xlfn.XLOOKUP(Tool_Italy!$D38,'AveragePrices&amp;Codes'!$A:$A,'AveragePrices&amp;Codes'!$B:$B),AGRIBALYSE_Cooked!$C:$C,AGRIBALYSE_Cooked!X:X)*$E38),"")</f>
        <v>2.0725164762222223E-5</v>
      </c>
      <c r="U38">
        <f>IFERROR(IF($F38="Raw",_xlfn.XLOOKUP(_xlfn.XLOOKUP(Tool_Italy!$D38,'AveragePrices&amp;Codes'!$A:$A,'AveragePrices&amp;Codes'!$B:$B),AGRIBALYSE_Raw!$B:$B,AGRIBALYSE_Raw!X:X)*$E38,_xlfn.XLOOKUP(_xlfn.XLOOKUP(Tool_Italy!$D38,'AveragePrices&amp;Codes'!$A:$A,'AveragePrices&amp;Codes'!$B:$B),AGRIBALYSE_Cooked!$C:$C,AGRIBALYSE_Cooked!Y:Y)*$E38),"")</f>
        <v>4.483072186666667E-4</v>
      </c>
      <c r="V38">
        <f>IFERROR(IF($F38="Raw",_xlfn.XLOOKUP(_xlfn.XLOOKUP(Tool_Italy!$D38,'AveragePrices&amp;Codes'!$A:$A,'AveragePrices&amp;Codes'!$B:$B),AGRIBALYSE_Raw!$B:$B,AGRIBALYSE_Raw!Y:Y)*$E38,_xlfn.XLOOKUP(_xlfn.XLOOKUP(Tool_Italy!$D38,'AveragePrices&amp;Codes'!$A:$A,'AveragePrices&amp;Codes'!$B:$B),AGRIBALYSE_Cooked!$C:$C,AGRIBALYSE_Cooked!Z:Z)*$E38),"")</f>
        <v>2.8621164533333336E-3</v>
      </c>
      <c r="W38">
        <f>IFERROR(IF($F38="Raw",_xlfn.XLOOKUP(_xlfn.XLOOKUP(Tool_Italy!$D38,'AveragePrices&amp;Codes'!$A:$A,'AveragePrices&amp;Codes'!$B:$B),AGRIBALYSE_Raw!$B:$B,AGRIBALYSE_Raw!Z:Z)*$E38,_xlfn.XLOOKUP(_xlfn.XLOOKUP(Tool_Italy!$D38,'AveragePrices&amp;Codes'!$A:$A,'AveragePrices&amp;Codes'!$B:$B),AGRIBALYSE_Cooked!$C:$C,AGRIBALYSE_Cooked!AA:AA)*$E38),"")</f>
        <v>1.2578530348888888</v>
      </c>
      <c r="X38">
        <f>IFERROR(IF($F38="Raw",_xlfn.XLOOKUP(_xlfn.XLOOKUP(Tool_Italy!$D38,'AveragePrices&amp;Codes'!$A:$A,'AveragePrices&amp;Codes'!$B:$B),AGRIBALYSE_Raw!$B:$B,AGRIBALYSE_Raw!AA:AA)*$E38,_xlfn.XLOOKUP(_xlfn.XLOOKUP(Tool_Italy!$D38,'AveragePrices&amp;Codes'!$A:$A,'AveragePrices&amp;Codes'!$B:$B),AGRIBALYSE_Cooked!$C:$C,AGRIBALYSE_Cooked!AB:AB)*$E38),"")</f>
        <v>3.9036179044444448</v>
      </c>
      <c r="Y38">
        <f>IFERROR(IF($F38="Raw",_xlfn.XLOOKUP(_xlfn.XLOOKUP(Tool_Italy!$D38,'AveragePrices&amp;Codes'!$A:$A,'AveragePrices&amp;Codes'!$B:$B),AGRIBALYSE_Raw!$B:$B,AGRIBALYSE_Raw!AB:AB)*$E38,_xlfn.XLOOKUP(_xlfn.XLOOKUP(Tool_Italy!$D38,'AveragePrices&amp;Codes'!$A:$A,'AveragePrices&amp;Codes'!$B:$B),AGRIBALYSE_Cooked!$C:$C,AGRIBALYSE_Cooked!AC:AC)*$E38),"")</f>
        <v>0.141481204</v>
      </c>
      <c r="Z38">
        <f>IFERROR(IF($F38="Raw",_xlfn.XLOOKUP(_xlfn.XLOOKUP(Tool_Italy!$D38,'AveragePrices&amp;Codes'!$A:$A,'AveragePrices&amp;Codes'!$B:$B),AGRIBALYSE_Raw!$B:$B,AGRIBALYSE_Raw!AC:AC)*$E38,_xlfn.XLOOKUP(_xlfn.XLOOKUP(Tool_Italy!$D38,'AveragePrices&amp;Codes'!$A:$A,'AveragePrices&amp;Codes'!$B:$B),AGRIBALYSE_Cooked!$C:$C,AGRIBALYSE_Cooked!AD:AD)*$E38),"")</f>
        <v>2.0100748871111116</v>
      </c>
      <c r="AA38">
        <f>IFERROR(IF($F38="Raw",_xlfn.XLOOKUP(_xlfn.XLOOKUP(Tool_Italy!$D38,'AveragePrices&amp;Codes'!$A:$A,'AveragePrices&amp;Codes'!$B:$B),AGRIBALYSE_Raw!$B:$B,AGRIBALYSE_Raw!AD:AD)*$E38,_xlfn.XLOOKUP(_xlfn.XLOOKUP(Tool_Italy!$D38,'AveragePrices&amp;Codes'!$A:$A,'AveragePrices&amp;Codes'!$B:$B),AGRIBALYSE_Cooked!$C:$C,AGRIBALYSE_Cooked!AE:AE)*$E38),"")</f>
        <v>8.7498809288888907E-7</v>
      </c>
      <c r="AB38" cm="1">
        <f t="array" ref="AB38">IFERROR(_xlfn.XLOOKUP(Tool_Italy!$F38&amp;$E$2,'Cooking methods'!$A:$A&amp;'Cooking methods'!$B:$B,'Cooking methods'!C:C)*$E38,"")</f>
        <v>8.9096544000000014E-2</v>
      </c>
      <c r="AC38" cm="1">
        <f t="array" ref="AC38">IFERROR(_xlfn.XLOOKUP(Tool_Italy!$F38&amp;$E$2,'Cooking methods'!$A:$A&amp;'Cooking methods'!$B:$B,'Cooking methods'!D:D)*$E38,"")</f>
        <v>5.8242993300000004E-9</v>
      </c>
      <c r="AD38" cm="1">
        <f t="array" ref="AD38">IFERROR(_xlfn.XLOOKUP(Tool_Italy!$F38&amp;$E$2,'Cooking methods'!$A:$A&amp;'Cooking methods'!$B:$B,'Cooking methods'!E:E)*$E38,"")</f>
        <v>4.6195380000000003E-3</v>
      </c>
      <c r="AE38" cm="1">
        <f t="array" ref="AE38">IFERROR(_xlfn.XLOOKUP(Tool_Italy!$F38&amp;$E$2,'Cooking methods'!$A:$A&amp;'Cooking methods'!$B:$B,'Cooking methods'!F:F)*$E38,"")</f>
        <v>1.7180100000000004E-4</v>
      </c>
      <c r="AF38" cm="1">
        <f t="array" ref="AF38">IFERROR(_xlfn.XLOOKUP(Tool_Italy!$F38&amp;$E$2,'Cooking methods'!$A:$A&amp;'Cooking methods'!$B:$B,'Cooking methods'!G:G)*$E38,"")</f>
        <v>1.1511376020000002E-9</v>
      </c>
      <c r="AG38" cm="1">
        <f t="array" ref="AG38">IFERROR(_xlfn.XLOOKUP(Tool_Italy!$F38&amp;$E$2,'Cooking methods'!$A:$A&amp;'Cooking methods'!$B:$B,'Cooking methods'!H:H)*$E38,"")</f>
        <v>3.8100825900000002E-10</v>
      </c>
      <c r="AH38" cm="1">
        <f t="array" ref="AH38">IFERROR(_xlfn.XLOOKUP(Tool_Italy!$F38&amp;$E$2,'Cooking methods'!$A:$A&amp;'Cooking methods'!$B:$B,'Cooking methods'!I:I)*$E38,"")</f>
        <v>1.9207542690000004E-10</v>
      </c>
      <c r="AI38" cm="1">
        <f t="array" ref="AI38">IFERROR(_xlfn.XLOOKUP(Tool_Italy!$F38&amp;$E$2,'Cooking methods'!$A:$A&amp;'Cooking methods'!$B:$B,'Cooking methods'!J:J)*$E38,"")</f>
        <v>2.4270300000000004E-4</v>
      </c>
      <c r="AJ38" cm="1">
        <f t="array" ref="AJ38">IFERROR(_xlfn.XLOOKUP(Tool_Italy!$F38&amp;$E$2,'Cooking methods'!$A:$A&amp;'Cooking methods'!$B:$B,'Cooking methods'!K:K)*$E38,"")</f>
        <v>6.139922310000001E-6</v>
      </c>
      <c r="AK38" cm="1">
        <f t="array" ref="AK38">IFERROR(_xlfn.XLOOKUP(Tool_Italy!$F38&amp;$E$2,'Cooking methods'!$A:$A&amp;'Cooking methods'!$B:$B,'Cooking methods'!L:L)*$E38,"")</f>
        <v>4.6359000000000008E-5</v>
      </c>
      <c r="AL38" cm="1">
        <f t="array" ref="AL38">IFERROR(_xlfn.XLOOKUP(Tool_Italy!$F38&amp;$E$2,'Cooking methods'!$A:$A&amp;'Cooking methods'!$B:$B,'Cooking methods'!M:M)*$E38,"")</f>
        <v>5.15403E-4</v>
      </c>
      <c r="AM38" cm="1">
        <f t="array" ref="AM38">IFERROR(_xlfn.XLOOKUP(Tool_Italy!$F38&amp;$E$2,'Cooking methods'!$A:$A&amp;'Cooking methods'!$B:$B,'Cooking methods'!N:N)*$E38,"")</f>
        <v>0.17075655900000003</v>
      </c>
      <c r="AN38" cm="1">
        <f t="array" ref="AN38">IFERROR(_xlfn.XLOOKUP(Tool_Italy!$F38&amp;$E$2,'Cooking methods'!$A:$A&amp;'Cooking methods'!$B:$B,'Cooking methods'!O:O)*$E38,"")</f>
        <v>0.27308996100000005</v>
      </c>
      <c r="AO38" cm="1">
        <f t="array" ref="AO38">IFERROR(_xlfn.XLOOKUP(Tool_Italy!$F38&amp;$E$2,'Cooking methods'!$A:$A&amp;'Cooking methods'!$B:$B,'Cooking methods'!P:P)*$E38,"")</f>
        <v>7.9873830000000007E-3</v>
      </c>
      <c r="AP38" cm="1">
        <f t="array" ref="AP38">IFERROR(_xlfn.XLOOKUP(Tool_Italy!$F38&amp;$E$2,'Cooking methods'!$A:$A&amp;'Cooking methods'!$B:$B,'Cooking methods'!Q:Q)*$E38,"")</f>
        <v>1.3972766220000001</v>
      </c>
      <c r="AQ38" cm="1">
        <f t="array" ref="AQ38">IFERROR(_xlfn.XLOOKUP(Tool_Italy!$F38&amp;$E$2,'Cooking methods'!$A:$A&amp;'Cooking methods'!$B:$B,'Cooking methods'!R:R)*$E38,"")</f>
        <v>1.9830144060000003E-7</v>
      </c>
      <c r="AR38" cm="1">
        <f t="array" ref="AR38">IFERROR(_xlfn.XLOOKUP(Tool_Italy!$G38&amp;$E$2,'Waste management'!$A:$A&amp;'Waste management'!$B:$B,'Waste management'!C:C)*$E38,"")</f>
        <v>1.161702E-2</v>
      </c>
      <c r="AS38" cm="1">
        <f t="array" ref="AS38">IFERROR(_xlfn.XLOOKUP(Tool_Italy!$G38&amp;$E$2,'Waste management'!$A:$A&amp;'Waste management'!$B:$B,'Waste management'!D:D)*$E38,"")</f>
        <v>8.3471046000000006E-11</v>
      </c>
      <c r="AT38" cm="1">
        <f t="array" ref="AT38">IFERROR(_xlfn.XLOOKUP(Tool_Italy!$G38&amp;$E$2,'Waste management'!$A:$A&amp;'Waste management'!$B:$B,'Waste management'!E:E)*$E38,"")</f>
        <v>1.7776000000000001E-4</v>
      </c>
      <c r="AU38" cm="1">
        <f t="array" ref="AU38">IFERROR(_xlfn.XLOOKUP(Tool_Italy!$G38&amp;$E$2,'Waste management'!$A:$A&amp;'Waste management'!$B:$B,'Waste management'!F:F)*$E38,"")</f>
        <v>2.6259999999999999E-5</v>
      </c>
      <c r="AV38" cm="1">
        <f t="array" ref="AV38">IFERROR(_xlfn.XLOOKUP(Tool_Italy!$G38&amp;$E$2,'Waste management'!$A:$A&amp;'Waste management'!$B:$B,'Waste management'!G:G)*$E38,"")</f>
        <v>2.3473612E-9</v>
      </c>
      <c r="AW38" cm="1">
        <f t="array" ref="AW38">IFERROR(_xlfn.XLOOKUP(Tool_Italy!$G38&amp;$E$2,'Waste management'!$A:$A&amp;'Waste management'!$B:$B,'Waste management'!H:H)*$E38,"")</f>
        <v>7.6701621999999997E-11</v>
      </c>
      <c r="AX38" cm="1">
        <f t="array" ref="AX38">IFERROR(_xlfn.XLOOKUP(Tool_Italy!$G38&amp;$E$2,'Waste management'!$A:$A&amp;'Waste management'!$B:$B,'Waste management'!I:I)*$E38,"")</f>
        <v>5.4808862000000005E-11</v>
      </c>
      <c r="AY38" cm="1">
        <f t="array" ref="AY38">IFERROR(_xlfn.XLOOKUP(Tool_Italy!$G38&amp;$E$2,'Waste management'!$A:$A&amp;'Waste management'!$B:$B,'Waste management'!J:J)*$E38,"")</f>
        <v>4.4642000000000005E-4</v>
      </c>
      <c r="AZ38" cm="1">
        <f t="array" ref="AZ38">IFERROR(_xlfn.XLOOKUP(Tool_Italy!$G38&amp;$E$2,'Waste management'!$A:$A&amp;'Waste management'!$B:$B,'Waste management'!K:K)*$E38,"")</f>
        <v>7.1742926000000005E-7</v>
      </c>
      <c r="BA38" cm="1">
        <f t="array" ref="BA38">IFERROR(_xlfn.XLOOKUP(Tool_Italy!$G38&amp;$E$2,'Waste management'!$A:$A&amp;'Waste management'!$B:$B,'Waste management'!L:L)*$E38,"")</f>
        <v>1.96675684E-5</v>
      </c>
      <c r="BB38" cm="1">
        <f t="array" ref="BB38">IFERROR(_xlfn.XLOOKUP(Tool_Italy!$G38&amp;$E$2,'Waste management'!$A:$A&amp;'Waste management'!$B:$B,'Waste management'!M:M)*$E38,"")</f>
        <v>1.9695000000000003E-3</v>
      </c>
      <c r="BC38" cm="1">
        <f t="array" ref="BC38">IFERROR(_xlfn.XLOOKUP(Tool_Italy!$G38&amp;$E$2,'Waste management'!$A:$A&amp;'Waste management'!$B:$B,'Waste management'!N:N)*$E38,"")</f>
        <v>1.6917661600000002</v>
      </c>
      <c r="BD38" cm="1">
        <f t="array" ref="BD38">IFERROR(_xlfn.XLOOKUP(Tool_Italy!$G38&amp;$E$2,'Waste management'!$A:$A&amp;'Waste management'!$B:$B,'Waste management'!O:O)*$E38,"")</f>
        <v>0.11000515999999999</v>
      </c>
      <c r="BE38" cm="1">
        <f t="array" ref="BE38">IFERROR(_xlfn.XLOOKUP(Tool_Italy!$G38&amp;$E$2,'Waste management'!$A:$A&amp;'Waste management'!$B:$B,'Waste management'!P:P)*$E38,"")</f>
        <v>2.3108800000000004E-3</v>
      </c>
      <c r="BF38" cm="1">
        <f t="array" ref="BF38">IFERROR(_xlfn.XLOOKUP(Tool_Italy!$G38&amp;$E$2,'Waste management'!$A:$A&amp;'Waste management'!$B:$B,'Waste management'!Q:Q)*$E38,"")</f>
        <v>7.2744240000000002E-2</v>
      </c>
      <c r="BG38" cm="1">
        <f t="array" ref="BG38">IFERROR(_xlfn.XLOOKUP(Tool_Italy!$G38&amp;$E$2,'Waste management'!$A:$A&amp;'Waste management'!$B:$B,'Waste management'!R:R)*$E38,"")</f>
        <v>2.2588650000000002E-8</v>
      </c>
      <c r="BH38">
        <f>IFERROR((L38+AR38+AB38)*_xlfn.XLOOKUP(Tool_Italy!BH$4,Monetization_Factors!$A:$A,Monetization_Factors!$D:$D),"")</f>
        <v>3.1765720968458311E-2</v>
      </c>
      <c r="BI38">
        <f>IFERROR((M38+AS38+AC38)*_xlfn.XLOOKUP(Tool_Italy!BI$4,Monetization_Factors!$A:$A,Monetization_Factors!$D:$D),"")</f>
        <v>4.4585407066039456E-7</v>
      </c>
      <c r="BJ38">
        <f>IFERROR((N38+AT38+AD38)*_xlfn.XLOOKUP(Tool_Italy!BJ$4,Monetization_Factors!$A:$A,Monetization_Factors!$D:$D),"")</f>
        <v>4.0962817846321589E-5</v>
      </c>
      <c r="BK38">
        <f>IFERROR((O38+AU38+AE38)*_xlfn.XLOOKUP(Tool_Italy!BK$4,Monetization_Factors!$A:$A,Monetization_Factors!$D:$D),"")</f>
        <v>1.1022654824764245E-3</v>
      </c>
      <c r="BL38">
        <f>IFERROR((P38+AV38+AF38)*_xlfn.XLOOKUP(Tool_Italy!BL$4,Monetization_Factors!$A:$A,Monetization_Factors!$D:$D),"")</f>
        <v>1.2202334241008935E-2</v>
      </c>
      <c r="BM38">
        <f>IFERROR((Q38+AW38+AG38)*_xlfn.XLOOKUP(Tool_Italy!BM$4,Monetization_Factors!$A:$A,Monetization_Factors!$D:$D),"")</f>
        <v>9.4865998431702841E-4</v>
      </c>
      <c r="BN38">
        <f>IFERROR((R38+AX38+AH38)*_xlfn.XLOOKUP(Tool_Italy!BN$4,Monetization_Factors!$A:$A,Monetization_Factors!$D:$D),"")</f>
        <v>4.273838824852396E-4</v>
      </c>
      <c r="BO38">
        <f>IFERROR((S38+AY38+AI38)*_xlfn.XLOOKUP(Tool_Italy!BO$4,Monetization_Factors!$A:$A,Monetization_Factors!$D:$D),"")</f>
        <v>6.4325275560242121E-4</v>
      </c>
      <c r="BP38">
        <f>IFERROR((T38+AZ38+AJ38)*_xlfn.XLOOKUP(Tool_Italy!BP$4,Monetization_Factors!$A:$A,Monetization_Factors!$D:$D),"")</f>
        <v>6.7284550892465002E-5</v>
      </c>
      <c r="BQ38">
        <f>IFERROR((U38+BA38+AK38)*_xlfn.XLOOKUP(Tool_Italy!BQ$4,Monetization_Factors!$A:$A,Monetization_Factors!$D:$D),"")</f>
        <v>2.1039706137202588E-3</v>
      </c>
      <c r="BR38" t="str">
        <f>IFERROR((V38+BB38+AL38)*_xlfn.XLOOKUP(Tool_Italy!BR$4,Monetization_Factors!$A:$A,Monetization_Factors!$D:$D),"")</f>
        <v/>
      </c>
      <c r="BS38">
        <f>IFERROR((W38+BC38+AM38)*_xlfn.XLOOKUP(Tool_Italy!BS$4,Monetization_Factors!$A:$A,Monetization_Factors!$D:$D),"")</f>
        <v>1.5184600089414066E-4</v>
      </c>
      <c r="BT38">
        <f>IFERROR((X38+BD38+AN38)*_xlfn.XLOOKUP(Tool_Italy!BT$4,Monetization_Factors!$A:$A,Monetization_Factors!$D:$D),"")</f>
        <v>9.5453372114275362E-4</v>
      </c>
      <c r="BU38">
        <f>IFERROR((Y38+BE38+AO38)*_xlfn.XLOOKUP(Tool_Italy!BU$4,Monetization_Factors!$A:$A,Monetization_Factors!$D:$D),"")</f>
        <v>9.6454745231829887E-4</v>
      </c>
      <c r="BV38">
        <f>IFERROR((Z38+BF38+AP38)*_xlfn.XLOOKUP(Tool_Italy!BV$4,Monetization_Factors!$A:$A,Monetization_Factors!$D:$D),"")</f>
        <v>5.7466134738512527E-3</v>
      </c>
      <c r="BW38">
        <f>IFERROR((AA38+BG38+AQ38)*_xlfn.XLOOKUP(Tool_Italy!BW$4,Monetization_Factors!$A:$A,Monetization_Factors!$D:$D),"")</f>
        <v>2.2894207510758713E-6</v>
      </c>
      <c r="BX38" s="38" cm="1">
        <f t="array" ref="BX38">IFERROR(_xlfn.IFS(I38&lt;&gt;0,I38*E38,I38="",J38*E38),"")</f>
        <v>0.33524395104000004</v>
      </c>
      <c r="BY38" s="38">
        <f t="shared" si="2"/>
        <v>5.5018140606115332E-2</v>
      </c>
      <c r="BZ38" s="38">
        <f t="shared" si="36"/>
        <v>0.39026209164611536</v>
      </c>
      <c r="CA38" s="38">
        <f t="shared" si="3"/>
        <v>1.0580411655022179E-4</v>
      </c>
      <c r="CB38">
        <f t="shared" si="4"/>
        <v>0.24416224800000005</v>
      </c>
      <c r="CC38">
        <f t="shared" si="37"/>
        <v>1.1137709731555556E-8</v>
      </c>
      <c r="CD38">
        <f t="shared" si="38"/>
        <v>2.6840038286666666E-2</v>
      </c>
      <c r="CE38">
        <f t="shared" si="39"/>
        <v>7.2820553355555564E-4</v>
      </c>
      <c r="CF38">
        <f t="shared" si="40"/>
        <v>1.2223432057555556E-8</v>
      </c>
      <c r="CG38">
        <f t="shared" si="41"/>
        <v>4.5683106765555555E-9</v>
      </c>
      <c r="CH38">
        <f t="shared" si="42"/>
        <v>3.7175409921111118E-10</v>
      </c>
      <c r="CI38">
        <f t="shared" si="43"/>
        <v>1.46915206E-3</v>
      </c>
      <c r="CJ38">
        <f t="shared" si="44"/>
        <v>2.7582516332222222E-5</v>
      </c>
      <c r="CK38">
        <f t="shared" si="45"/>
        <v>5.1433378706666679E-4</v>
      </c>
      <c r="CL38">
        <f t="shared" si="46"/>
        <v>5.3470194533333341E-3</v>
      </c>
      <c r="CM38">
        <f t="shared" si="47"/>
        <v>3.1203757538888892</v>
      </c>
      <c r="CN38">
        <f t="shared" si="48"/>
        <v>4.2867130254444445</v>
      </c>
      <c r="CO38">
        <f t="shared" si="49"/>
        <v>0.15177946699999997</v>
      </c>
      <c r="CP38">
        <f t="shared" si="50"/>
        <v>3.4800957491111117</v>
      </c>
      <c r="CQ38">
        <f t="shared" si="51"/>
        <v>1.0958781834888891E-6</v>
      </c>
      <c r="CR38">
        <f t="shared" si="20"/>
        <v>4.6954278461538469E-4</v>
      </c>
      <c r="CS38">
        <f t="shared" si="52"/>
        <v>2.1418672560683761E-11</v>
      </c>
      <c r="CT38">
        <f t="shared" si="53"/>
        <v>5.1615458243589741E-5</v>
      </c>
      <c r="CU38">
        <f t="shared" si="54"/>
        <v>1.4003952568376071E-6</v>
      </c>
      <c r="CV38">
        <f t="shared" si="55"/>
        <v>2.3506600110683761E-11</v>
      </c>
      <c r="CW38">
        <f t="shared" si="56"/>
        <v>8.7852128395299149E-12</v>
      </c>
      <c r="CX38">
        <f t="shared" si="57"/>
        <v>7.149117292521369E-13</v>
      </c>
      <c r="CY38">
        <f t="shared" si="58"/>
        <v>2.8252924230769233E-6</v>
      </c>
      <c r="CZ38">
        <f t="shared" si="59"/>
        <v>5.3043300638888891E-8</v>
      </c>
      <c r="DA38">
        <f t="shared" si="60"/>
        <v>9.8910343666666698E-7</v>
      </c>
      <c r="DB38">
        <f t="shared" si="61"/>
        <v>1.0282729717948719E-5</v>
      </c>
      <c r="DC38">
        <f t="shared" si="62"/>
        <v>6.0007226036324791E-3</v>
      </c>
      <c r="DD38">
        <f t="shared" si="63"/>
        <v>8.2436788950854701E-3</v>
      </c>
      <c r="DE38">
        <f t="shared" si="64"/>
        <v>2.9188359038461532E-4</v>
      </c>
      <c r="DF38">
        <f t="shared" si="65"/>
        <v>6.6924918252136761E-3</v>
      </c>
      <c r="DG38">
        <f t="shared" si="66"/>
        <v>2.1074580451709406E-9</v>
      </c>
      <c r="DH38" s="5">
        <f>IFERROR(((((L38+AB38)*(1/$H38))+AR38)/$F$2)/($B$2*('CAR.CAP_per person'!B$2)/(_xlfn.XLOOKUP($E$2,EU_countries_GDP!$A$2:$A$29,EU_countries_GDP!$E$2:$E$29))),"")</f>
        <v>1.9270101859644753E-2</v>
      </c>
      <c r="DI38" s="5">
        <f>IFERROR(((((M38+AC38)*(1/$H38))+AS38)/$F$2)/($B$2*('CAR.CAP_per person'!C$2)/(_xlfn.XLOOKUP($E$2,EU_countries_GDP!$A$2:$A$29,EU_countries_GDP!$E$2:$E$29))),"")</f>
        <v>1.1473770142507274E-5</v>
      </c>
      <c r="DJ38" s="5">
        <f>IFERROR(((((N38+AD38)*(1/$H38))+AT38)/$F$2)/($B$2*('CAR.CAP_per person'!D$2)/(_xlfn.XLOOKUP($E$2,EU_countries_GDP!$A$2:$A$29,EU_countries_GDP!$E$2:$E$29))),"")</f>
        <v>2.8323053746403805E-5</v>
      </c>
      <c r="DK38" s="5">
        <f>IFERROR(((((O38+AE38)*(1/$H38))+AU38)/$F$2)/($B$2*('CAR.CAP_per person'!E$2)/(_xlfn.XLOOKUP($E$2,EU_countries_GDP!$A$2:$A$29,EU_countries_GDP!$E$2:$E$29))),"")</f>
        <v>9.7206277847469659E-4</v>
      </c>
      <c r="DL38" s="5">
        <f>IFERROR(((((P38+AF38)*(1/$H38))+AV38)/$F$2)/($B$2*('CAR.CAP_per person'!F$2)/(_xlfn.XLOOKUP($E$2,EU_countries_GDP!$A$2:$A$29,EU_countries_GDP!$E$2:$E$29))),"")</f>
        <v>1.1179287135106929E-2</v>
      </c>
      <c r="DM38" s="5">
        <f>IFERROR(((((Q38+AG38)*(1/$H38))+AW38)/$F$2)/($B$2*('CAR.CAP_per person'!G$2)/(_xlfn.XLOOKUP($E$2,EU_countries_GDP!$A$2:$A$29,EU_countries_GDP!$E$2:$E$29))),"")</f>
        <v>2.6209394282710121E-3</v>
      </c>
      <c r="DN38" s="5">
        <f>IFERROR(((((R38+AH38)*(1/$H38))+AX38)/$F$2)/($B$2*('CAR.CAP_per person'!H$2)/(_xlfn.XLOOKUP($E$2,EU_countries_GDP!$A$2:$A$29,EU_countries_GDP!$E$2:$E$29))),"")</f>
        <v>4.465298636769321E-5</v>
      </c>
      <c r="DO38" s="5">
        <f>IFERROR(((((S38+AI38)*(1/$H38))+AY38)/$F$2)/($B$2*('CAR.CAP_per person'!I$2)/(_xlfn.XLOOKUP($E$2,EU_countries_GDP!$A$2:$A$29,EU_countries_GDP!$E$2:$E$29))),"")</f>
        <v>6.1832729008086081E-4</v>
      </c>
      <c r="DP38" s="5">
        <f>IFERROR(((((T38+AJ38)*(1/$H38))+AZ38)/$F$2)/($B$2*('CAR.CAP_per person'!J$2)/(_xlfn.XLOOKUP($E$2,EU_countries_GDP!$A$2:$A$29,EU_countries_GDP!$E$2:$E$29))),"")</f>
        <v>2.5988657089365836E-3</v>
      </c>
      <c r="DQ38" s="5">
        <f>IFERROR(((((U38+AK38)*(1/$H38))+BA38)/$F$2)/($B$2*('CAR.CAP_per person'!K$2)/(_xlfn.XLOOKUP($E$2,EU_countries_GDP!$A$2:$A$29,EU_countries_GDP!$E$2:$E$29))),"")</f>
        <v>1.38956303283929E-3</v>
      </c>
      <c r="DR38" s="5">
        <f>IFERROR(((((V38+AL38)*(1/$H38))+BB38)/$F$2)/($B$2*('CAR.CAP_per person'!L$2)/(_xlfn.XLOOKUP($E$2,EU_countries_GDP!$A$2:$A$29,EU_countries_GDP!$E$2:$E$29))),"")</f>
        <v>3.4253591187753018E-4</v>
      </c>
      <c r="DS38" s="5">
        <f>IFERROR(((((W38+AM38)*(1/$H38))+BC38)/$F$2)/($B$2*('CAR.CAP_per person'!M$2)/(_xlfn.XLOOKUP($E$2,EU_countries_GDP!$A$2:$A$29,EU_countries_GDP!$E$2:$E$29))),"")</f>
        <v>7.470218841835863E-3</v>
      </c>
      <c r="DT38" s="5">
        <f>IFERROR(((((X38+AN38)*(1/$H38))+BD38)/$F$2)/($B$2*('CAR.CAP_per person'!N$2)/(_xlfn.XLOOKUP($E$2,EU_countries_GDP!$A$2:$A$29,EU_countries_GDP!$E$2:$E$29))),"")</f>
        <v>0.18444227942945121</v>
      </c>
      <c r="DU38" s="5">
        <f>IFERROR(((((Y38+AO38)*(1/$H38))+BE38)/$F$2)/($B$2*('CAR.CAP_per person'!O$2)/(_xlfn.XLOOKUP($E$2,EU_countries_GDP!$A$2:$A$29,EU_countries_GDP!$E$2:$E$29))),"")</f>
        <v>4.6081727598900745E-4</v>
      </c>
      <c r="DV38" s="5">
        <f>IFERROR(((((Z38+AP38)*(1/$H38))+BF38)/$F$2)/($B$2*('CAR.CAP_per person'!P$2)/(_xlfn.XLOOKUP($E$2,EU_countries_GDP!$A$2:$A$29,EU_countries_GDP!$E$2:$E$29))),"")</f>
        <v>8.5368801663234517E-3</v>
      </c>
      <c r="DW38" s="5">
        <f>IFERROR(((((AA38+AQ38)*(1/$H38))+BG38)/$F$2)/($B$2*('CAR.CAP_per person'!Q$2)/(_xlfn.XLOOKUP($E$2,EU_countries_GDP!$A$2:$A$29,EU_countries_GDP!$E$2:$E$29))),"")</f>
        <v>2.7396286027262283E-3</v>
      </c>
    </row>
    <row r="39" spans="1:127">
      <c r="A39" t="s">
        <v>233</v>
      </c>
      <c r="B39" t="str">
        <f>_xlfn.XLOOKUP(D39,Table5[Ingredient],Table5[Category],"",FALSE)</f>
        <v xml:space="preserve">Other </v>
      </c>
      <c r="C39" s="33" t="s">
        <v>177</v>
      </c>
      <c r="D39" s="33" t="s">
        <v>187</v>
      </c>
      <c r="E39" s="33">
        <v>5.0500000000000003E-2</v>
      </c>
      <c r="F39" s="33" t="s">
        <v>204</v>
      </c>
      <c r="G39" s="33" t="s">
        <v>180</v>
      </c>
      <c r="H39" s="91">
        <f>Dataset_IT!L36</f>
        <v>0.19333843797856046</v>
      </c>
      <c r="I39" s="33"/>
      <c r="J39" s="37">
        <f>IFERROR(INDEX('AveragePrices&amp;Codes'!G:AG, MATCH($D39, 'AveragePrices&amp;Codes'!$A:$A, 0), MATCH(Tool_Italy!$E$2, 'AveragePrices&amp;Codes'!$G$1:$AG$1, 0)),"")</f>
        <v>2.5460854615384623</v>
      </c>
      <c r="K39" s="37">
        <f>IFERROR(E39/(_xlfn.XLOOKUP(A39,Dataset_IT!$Q$2:$Q$9,Dataset_IT!$R$2:$R$9)),"")</f>
        <v>9.181818181818182E-4</v>
      </c>
      <c r="L39">
        <f>IFERROR(IF($F39="Raw",_xlfn.XLOOKUP(_xlfn.XLOOKUP(Tool_Italy!$D39,'AveragePrices&amp;Codes'!$A:$A,'AveragePrices&amp;Codes'!$B:$B),AGRIBALYSE_Raw!$B:$B,AGRIBALYSE_Raw!O:O)*$E39,_xlfn.XLOOKUP(_xlfn.XLOOKUP(Tool_Italy!$D39,'AveragePrices&amp;Codes'!$A:$A,'AveragePrices&amp;Codes'!$B:$B),AGRIBALYSE_Cooked!$C:$C,AGRIBALYSE_Cooked!P:P)*$E39),"")</f>
        <v>0.11624545061111111</v>
      </c>
      <c r="M39">
        <f>IFERROR(IF($F39="Raw",_xlfn.XLOOKUP(_xlfn.XLOOKUP(Tool_Italy!$D39,'AveragePrices&amp;Codes'!$A:$A,'AveragePrices&amp;Codes'!$B:$B),AGRIBALYSE_Raw!$B:$B,AGRIBALYSE_Raw!P:P)*$E39,_xlfn.XLOOKUP(_xlfn.XLOOKUP(Tool_Italy!$D39,'AveragePrices&amp;Codes'!$A:$A,'AveragePrices&amp;Codes'!$B:$B),AGRIBALYSE_Cooked!$C:$C,AGRIBALYSE_Cooked!Q:Q)*$E39),"")</f>
        <v>2.19715905E-9</v>
      </c>
      <c r="N39">
        <f>IFERROR(IF($F39="Raw",_xlfn.XLOOKUP(_xlfn.XLOOKUP(Tool_Italy!$D39,'AveragePrices&amp;Codes'!$A:$A,'AveragePrices&amp;Codes'!$B:$B),AGRIBALYSE_Raw!$B:$B,AGRIBALYSE_Raw!Q:Q)*$E39,_xlfn.XLOOKUP(_xlfn.XLOOKUP(Tool_Italy!$D39,'AveragePrices&amp;Codes'!$A:$A,'AveragePrices&amp;Codes'!$B:$B),AGRIBALYSE_Cooked!$C:$C,AGRIBALYSE_Cooked!R:R)*$E39),"")</f>
        <v>1.4157643016666667E-2</v>
      </c>
      <c r="O39">
        <f>IFERROR(IF($F39="Raw",_xlfn.XLOOKUP(_xlfn.XLOOKUP(Tool_Italy!$D39,'AveragePrices&amp;Codes'!$A:$A,'AveragePrices&amp;Codes'!$B:$B),AGRIBALYSE_Raw!$B:$B,AGRIBALYSE_Raw!R:R)*$E39,_xlfn.XLOOKUP(_xlfn.XLOOKUP(Tool_Italy!$D39,'AveragePrices&amp;Codes'!$A:$A,'AveragePrices&amp;Codes'!$B:$B),AGRIBALYSE_Cooked!$C:$C,AGRIBALYSE_Cooked!S:S)*$E39),"")</f>
        <v>4.2896049472222221E-4</v>
      </c>
      <c r="P39">
        <f>IFERROR(IF($F39="Raw",_xlfn.XLOOKUP(_xlfn.XLOOKUP(Tool_Italy!$D39,'AveragePrices&amp;Codes'!$A:$A,'AveragePrices&amp;Codes'!$B:$B),AGRIBALYSE_Raw!$B:$B,AGRIBALYSE_Raw!S:S)*$E39,_xlfn.XLOOKUP(_xlfn.XLOOKUP(Tool_Italy!$D39,'AveragePrices&amp;Codes'!$A:$A,'AveragePrices&amp;Codes'!$B:$B),AGRIBALYSE_Cooked!$C:$C,AGRIBALYSE_Cooked!T:T)*$E39),"")</f>
        <v>1.3346214627777779E-8</v>
      </c>
      <c r="Q39">
        <f>IFERROR(IF($F39="Raw",_xlfn.XLOOKUP(_xlfn.XLOOKUP(Tool_Italy!$D39,'AveragePrices&amp;Codes'!$A:$A,'AveragePrices&amp;Codes'!$B:$B),AGRIBALYSE_Raw!$B:$B,AGRIBALYSE_Raw!T:T)*$E39,_xlfn.XLOOKUP(_xlfn.XLOOKUP(Tool_Italy!$D39,'AveragePrices&amp;Codes'!$A:$A,'AveragePrices&amp;Codes'!$B:$B),AGRIBALYSE_Cooked!$C:$C,AGRIBALYSE_Cooked!U:U)*$E39),"")</f>
        <v>1.7320400222222222E-9</v>
      </c>
      <c r="R39">
        <f>IFERROR(IF($F39="Raw",_xlfn.XLOOKUP(_xlfn.XLOOKUP(Tool_Italy!$D39,'AveragePrices&amp;Codes'!$A:$A,'AveragePrices&amp;Codes'!$B:$B),AGRIBALYSE_Raw!$B:$B,AGRIBALYSE_Raw!U:U)*$E39,_xlfn.XLOOKUP(_xlfn.XLOOKUP(Tool_Italy!$D39,'AveragePrices&amp;Codes'!$A:$A,'AveragePrices&amp;Codes'!$B:$B),AGRIBALYSE_Cooked!$C:$C,AGRIBALYSE_Cooked!V:V)*$E39),"")</f>
        <v>1.3849956616666666E-10</v>
      </c>
      <c r="S39">
        <f>IFERROR(IF($F39="Raw",_xlfn.XLOOKUP(_xlfn.XLOOKUP(Tool_Italy!$D39,'AveragePrices&amp;Codes'!$A:$A,'AveragePrices&amp;Codes'!$B:$B),AGRIBALYSE_Raw!$B:$B,AGRIBALYSE_Raw!V:V)*$E39,_xlfn.XLOOKUP(_xlfn.XLOOKUP(Tool_Italy!$D39,'AveragePrices&amp;Codes'!$A:$A,'AveragePrices&amp;Codes'!$B:$B),AGRIBALYSE_Cooked!$C:$C,AGRIBALYSE_Cooked!W:W)*$E39),"")</f>
        <v>1.792473316111111E-3</v>
      </c>
      <c r="T39">
        <f>IFERROR(IF($F39="Raw",_xlfn.XLOOKUP(_xlfn.XLOOKUP(Tool_Italy!$D39,'AveragePrices&amp;Codes'!$A:$A,'AveragePrices&amp;Codes'!$B:$B),AGRIBALYSE_Raw!$B:$B,AGRIBALYSE_Raw!W:W)*$E39,_xlfn.XLOOKUP(_xlfn.XLOOKUP(Tool_Italy!$D39,'AveragePrices&amp;Codes'!$A:$A,'AveragePrices&amp;Codes'!$B:$B),AGRIBALYSE_Cooked!$C:$C,AGRIBALYSE_Cooked!X:X)*$E39),"")</f>
        <v>3.2174690738888891E-5</v>
      </c>
      <c r="U39">
        <f>IFERROR(IF($F39="Raw",_xlfn.XLOOKUP(_xlfn.XLOOKUP(Tool_Italy!$D39,'AveragePrices&amp;Codes'!$A:$A,'AveragePrices&amp;Codes'!$B:$B),AGRIBALYSE_Raw!$B:$B,AGRIBALYSE_Raw!X:X)*$E39,_xlfn.XLOOKUP(_xlfn.XLOOKUP(Tool_Italy!$D39,'AveragePrices&amp;Codes'!$A:$A,'AveragePrices&amp;Codes'!$B:$B),AGRIBALYSE_Cooked!$C:$C,AGRIBALYSE_Cooked!Y:Y)*$E39),"")</f>
        <v>7.8801580333333343E-4</v>
      </c>
      <c r="V39">
        <f>IFERROR(IF($F39="Raw",_xlfn.XLOOKUP(_xlfn.XLOOKUP(Tool_Italy!$D39,'AveragePrices&amp;Codes'!$A:$A,'AveragePrices&amp;Codes'!$B:$B),AGRIBALYSE_Raw!$B:$B,AGRIBALYSE_Raw!Y:Y)*$E39,_xlfn.XLOOKUP(_xlfn.XLOOKUP(Tool_Italy!$D39,'AveragePrices&amp;Codes'!$A:$A,'AveragePrices&amp;Codes'!$B:$B),AGRIBALYSE_Cooked!$C:$C,AGRIBALYSE_Cooked!Z:Z)*$E39),"")</f>
        <v>7.7562153222222223E-3</v>
      </c>
      <c r="W39">
        <f>IFERROR(IF($F39="Raw",_xlfn.XLOOKUP(_xlfn.XLOOKUP(Tool_Italy!$D39,'AveragePrices&amp;Codes'!$A:$A,'AveragePrices&amp;Codes'!$B:$B),AGRIBALYSE_Raw!$B:$B,AGRIBALYSE_Raw!Z:Z)*$E39,_xlfn.XLOOKUP(_xlfn.XLOOKUP(Tool_Italy!$D39,'AveragePrices&amp;Codes'!$A:$A,'AveragePrices&amp;Codes'!$B:$B),AGRIBALYSE_Cooked!$C:$C,AGRIBALYSE_Cooked!AA:AA)*$E39),"")</f>
        <v>3.848627556666667</v>
      </c>
      <c r="X39">
        <f>IFERROR(IF($F39="Raw",_xlfn.XLOOKUP(_xlfn.XLOOKUP(Tool_Italy!$D39,'AveragePrices&amp;Codes'!$A:$A,'AveragePrices&amp;Codes'!$B:$B),AGRIBALYSE_Raw!$B:$B,AGRIBALYSE_Raw!AA:AA)*$E39,_xlfn.XLOOKUP(_xlfn.XLOOKUP(Tool_Italy!$D39,'AveragePrices&amp;Codes'!$A:$A,'AveragePrices&amp;Codes'!$B:$B),AGRIBALYSE_Cooked!$C:$C,AGRIBALYSE_Cooked!AB:AB)*$E39),"")</f>
        <v>10.083368105555556</v>
      </c>
      <c r="Y39">
        <f>IFERROR(IF($F39="Raw",_xlfn.XLOOKUP(_xlfn.XLOOKUP(Tool_Italy!$D39,'AveragePrices&amp;Codes'!$A:$A,'AveragePrices&amp;Codes'!$B:$B),AGRIBALYSE_Raw!$B:$B,AGRIBALYSE_Raw!AB:AB)*$E39,_xlfn.XLOOKUP(_xlfn.XLOOKUP(Tool_Italy!$D39,'AveragePrices&amp;Codes'!$A:$A,'AveragePrices&amp;Codes'!$B:$B),AGRIBALYSE_Cooked!$C:$C,AGRIBALYSE_Cooked!AC:AC)*$E39),"")</f>
        <v>4.8470868477777783E-2</v>
      </c>
      <c r="Z39">
        <f>IFERROR(IF($F39="Raw",_xlfn.XLOOKUP(_xlfn.XLOOKUP(Tool_Italy!$D39,'AveragePrices&amp;Codes'!$A:$A,'AveragePrices&amp;Codes'!$B:$B),AGRIBALYSE_Raw!$B:$B,AGRIBALYSE_Raw!AC:AC)*$E39,_xlfn.XLOOKUP(_xlfn.XLOOKUP(Tool_Italy!$D39,'AveragePrices&amp;Codes'!$A:$A,'AveragePrices&amp;Codes'!$B:$B),AGRIBALYSE_Cooked!$C:$C,AGRIBALYSE_Cooked!AD:AD)*$E39),"")</f>
        <v>1.0093988255555557</v>
      </c>
      <c r="AA39">
        <f>IFERROR(IF($F39="Raw",_xlfn.XLOOKUP(_xlfn.XLOOKUP(Tool_Italy!$D39,'AveragePrices&amp;Codes'!$A:$A,'AveragePrices&amp;Codes'!$B:$B),AGRIBALYSE_Raw!$B:$B,AGRIBALYSE_Raw!AD:AD)*$E39,_xlfn.XLOOKUP(_xlfn.XLOOKUP(Tool_Italy!$D39,'AveragePrices&amp;Codes'!$A:$A,'AveragePrices&amp;Codes'!$B:$B),AGRIBALYSE_Cooked!$C:$C,AGRIBALYSE_Cooked!AE:AE)*$E39),"")</f>
        <v>4.2795146544444447E-7</v>
      </c>
      <c r="AB39" cm="1">
        <f t="array" ref="AB39">IFERROR(_xlfn.XLOOKUP(Tool_Italy!$F39&amp;$E$2,'Cooking methods'!$A:$A&amp;'Cooking methods'!$B:$B,'Cooking methods'!C:C)*$E39,"")</f>
        <v>2.2274136000000003E-2</v>
      </c>
      <c r="AC39" cm="1">
        <f t="array" ref="AC39">IFERROR(_xlfn.XLOOKUP(Tool_Italy!$F39&amp;$E$2,'Cooking methods'!$A:$A&amp;'Cooking methods'!$B:$B,'Cooking methods'!D:D)*$E39,"")</f>
        <v>1.4560748325000001E-9</v>
      </c>
      <c r="AD39" cm="1">
        <f t="array" ref="AD39">IFERROR(_xlfn.XLOOKUP(Tool_Italy!$F39&amp;$E$2,'Cooking methods'!$A:$A&amp;'Cooking methods'!$B:$B,'Cooking methods'!E:E)*$E39,"")</f>
        <v>1.1548845000000001E-3</v>
      </c>
      <c r="AE39" cm="1">
        <f t="array" ref="AE39">IFERROR(_xlfn.XLOOKUP(Tool_Italy!$F39&amp;$E$2,'Cooking methods'!$A:$A&amp;'Cooking methods'!$B:$B,'Cooking methods'!F:F)*$E39,"")</f>
        <v>4.2950250000000011E-5</v>
      </c>
      <c r="AF39" cm="1">
        <f t="array" ref="AF39">IFERROR(_xlfn.XLOOKUP(Tool_Italy!$F39&amp;$E$2,'Cooking methods'!$A:$A&amp;'Cooking methods'!$B:$B,'Cooking methods'!G:G)*$E39,"")</f>
        <v>2.8778440050000004E-10</v>
      </c>
      <c r="AG39" cm="1">
        <f t="array" ref="AG39">IFERROR(_xlfn.XLOOKUP(Tool_Italy!$F39&amp;$E$2,'Cooking methods'!$A:$A&amp;'Cooking methods'!$B:$B,'Cooking methods'!H:H)*$E39,"")</f>
        <v>9.5252064750000005E-11</v>
      </c>
      <c r="AH39" cm="1">
        <f t="array" ref="AH39">IFERROR(_xlfn.XLOOKUP(Tool_Italy!$F39&amp;$E$2,'Cooking methods'!$A:$A&amp;'Cooking methods'!$B:$B,'Cooking methods'!I:I)*$E39,"")</f>
        <v>4.8018856725000011E-11</v>
      </c>
      <c r="AI39" cm="1">
        <f t="array" ref="AI39">IFERROR(_xlfn.XLOOKUP(Tool_Italy!$F39&amp;$E$2,'Cooking methods'!$A:$A&amp;'Cooking methods'!$B:$B,'Cooking methods'!J:J)*$E39,"")</f>
        <v>6.0675750000000009E-5</v>
      </c>
      <c r="AJ39" cm="1">
        <f t="array" ref="AJ39">IFERROR(_xlfn.XLOOKUP(Tool_Italy!$F39&amp;$E$2,'Cooking methods'!$A:$A&amp;'Cooking methods'!$B:$B,'Cooking methods'!K:K)*$E39,"")</f>
        <v>1.5349805775000002E-6</v>
      </c>
      <c r="AK39" cm="1">
        <f t="array" ref="AK39">IFERROR(_xlfn.XLOOKUP(Tool_Italy!$F39&amp;$E$2,'Cooking methods'!$A:$A&amp;'Cooking methods'!$B:$B,'Cooking methods'!L:L)*$E39,"")</f>
        <v>1.1589750000000002E-5</v>
      </c>
      <c r="AL39" cm="1">
        <f t="array" ref="AL39">IFERROR(_xlfn.XLOOKUP(Tool_Italy!$F39&amp;$E$2,'Cooking methods'!$A:$A&amp;'Cooking methods'!$B:$B,'Cooking methods'!M:M)*$E39,"")</f>
        <v>1.2885075E-4</v>
      </c>
      <c r="AM39" cm="1">
        <f t="array" ref="AM39">IFERROR(_xlfn.XLOOKUP(Tool_Italy!$F39&amp;$E$2,'Cooking methods'!$A:$A&amp;'Cooking methods'!$B:$B,'Cooking methods'!N:N)*$E39,"")</f>
        <v>4.2689139750000007E-2</v>
      </c>
      <c r="AN39" cm="1">
        <f t="array" ref="AN39">IFERROR(_xlfn.XLOOKUP(Tool_Italy!$F39&amp;$E$2,'Cooking methods'!$A:$A&amp;'Cooking methods'!$B:$B,'Cooking methods'!O:O)*$E39,"")</f>
        <v>6.8272490250000012E-2</v>
      </c>
      <c r="AO39" cm="1">
        <f t="array" ref="AO39">IFERROR(_xlfn.XLOOKUP(Tool_Italy!$F39&amp;$E$2,'Cooking methods'!$A:$A&amp;'Cooking methods'!$B:$B,'Cooking methods'!P:P)*$E39,"")</f>
        <v>1.9968457500000002E-3</v>
      </c>
      <c r="AP39" cm="1">
        <f t="array" ref="AP39">IFERROR(_xlfn.XLOOKUP(Tool_Italy!$F39&amp;$E$2,'Cooking methods'!$A:$A&amp;'Cooking methods'!$B:$B,'Cooking methods'!Q:Q)*$E39,"")</f>
        <v>0.34931915550000003</v>
      </c>
      <c r="AQ39" cm="1">
        <f t="array" ref="AQ39">IFERROR(_xlfn.XLOOKUP(Tool_Italy!$F39&amp;$E$2,'Cooking methods'!$A:$A&amp;'Cooking methods'!$B:$B,'Cooking methods'!R:R)*$E39,"")</f>
        <v>4.9575360150000007E-8</v>
      </c>
      <c r="AR39" cm="1">
        <f t="array" ref="AR39">IFERROR(_xlfn.XLOOKUP(Tool_Italy!$G39&amp;$E$2,'Waste management'!$A:$A&amp;'Waste management'!$B:$B,'Waste management'!C:C)*$E39,"")</f>
        <v>2.9042550000000001E-3</v>
      </c>
      <c r="AS39" cm="1">
        <f t="array" ref="AS39">IFERROR(_xlfn.XLOOKUP(Tool_Italy!$G39&amp;$E$2,'Waste management'!$A:$A&amp;'Waste management'!$B:$B,'Waste management'!D:D)*$E39,"")</f>
        <v>2.0867761500000002E-11</v>
      </c>
      <c r="AT39" cm="1">
        <f t="array" ref="AT39">IFERROR(_xlfn.XLOOKUP(Tool_Italy!$G39&amp;$E$2,'Waste management'!$A:$A&amp;'Waste management'!$B:$B,'Waste management'!E:E)*$E39,"")</f>
        <v>4.4440000000000001E-5</v>
      </c>
      <c r="AU39" cm="1">
        <f t="array" ref="AU39">IFERROR(_xlfn.XLOOKUP(Tool_Italy!$G39&amp;$E$2,'Waste management'!$A:$A&amp;'Waste management'!$B:$B,'Waste management'!F:F)*$E39,"")</f>
        <v>6.5649999999999998E-6</v>
      </c>
      <c r="AV39" cm="1">
        <f t="array" ref="AV39">IFERROR(_xlfn.XLOOKUP(Tool_Italy!$G39&amp;$E$2,'Waste management'!$A:$A&amp;'Waste management'!$B:$B,'Waste management'!G:G)*$E39,"")</f>
        <v>5.868403E-10</v>
      </c>
      <c r="AW39" cm="1">
        <f t="array" ref="AW39">IFERROR(_xlfn.XLOOKUP(Tool_Italy!$G39&amp;$E$2,'Waste management'!$A:$A&amp;'Waste management'!$B:$B,'Waste management'!H:H)*$E39,"")</f>
        <v>1.9175405499999999E-11</v>
      </c>
      <c r="AX39" cm="1">
        <f t="array" ref="AX39">IFERROR(_xlfn.XLOOKUP(Tool_Italy!$G39&amp;$E$2,'Waste management'!$A:$A&amp;'Waste management'!$B:$B,'Waste management'!I:I)*$E39,"")</f>
        <v>1.3702215500000001E-11</v>
      </c>
      <c r="AY39" cm="1">
        <f t="array" ref="AY39">IFERROR(_xlfn.XLOOKUP(Tool_Italy!$G39&amp;$E$2,'Waste management'!$A:$A&amp;'Waste management'!$B:$B,'Waste management'!J:J)*$E39,"")</f>
        <v>1.1160500000000001E-4</v>
      </c>
      <c r="AZ39" cm="1">
        <f t="array" ref="AZ39">IFERROR(_xlfn.XLOOKUP(Tool_Italy!$G39&amp;$E$2,'Waste management'!$A:$A&amp;'Waste management'!$B:$B,'Waste management'!K:K)*$E39,"")</f>
        <v>1.7935731500000001E-7</v>
      </c>
      <c r="BA39" cm="1">
        <f t="array" ref="BA39">IFERROR(_xlfn.XLOOKUP(Tool_Italy!$G39&amp;$E$2,'Waste management'!$A:$A&amp;'Waste management'!$B:$B,'Waste management'!L:L)*$E39,"")</f>
        <v>4.9168921E-6</v>
      </c>
      <c r="BB39" cm="1">
        <f t="array" ref="BB39">IFERROR(_xlfn.XLOOKUP(Tool_Italy!$G39&amp;$E$2,'Waste management'!$A:$A&amp;'Waste management'!$B:$B,'Waste management'!M:M)*$E39,"")</f>
        <v>4.9237500000000008E-4</v>
      </c>
      <c r="BC39" cm="1">
        <f t="array" ref="BC39">IFERROR(_xlfn.XLOOKUP(Tool_Italy!$G39&amp;$E$2,'Waste management'!$A:$A&amp;'Waste management'!$B:$B,'Waste management'!N:N)*$E39,"")</f>
        <v>0.42294154000000006</v>
      </c>
      <c r="BD39" cm="1">
        <f t="array" ref="BD39">IFERROR(_xlfn.XLOOKUP(Tool_Italy!$G39&amp;$E$2,'Waste management'!$A:$A&amp;'Waste management'!$B:$B,'Waste management'!O:O)*$E39,"")</f>
        <v>2.7501289999999998E-2</v>
      </c>
      <c r="BE39" cm="1">
        <f t="array" ref="BE39">IFERROR(_xlfn.XLOOKUP(Tool_Italy!$G39&amp;$E$2,'Waste management'!$A:$A&amp;'Waste management'!$B:$B,'Waste management'!P:P)*$E39,"")</f>
        <v>5.777200000000001E-4</v>
      </c>
      <c r="BF39" cm="1">
        <f t="array" ref="BF39">IFERROR(_xlfn.XLOOKUP(Tool_Italy!$G39&amp;$E$2,'Waste management'!$A:$A&amp;'Waste management'!$B:$B,'Waste management'!Q:Q)*$E39,"")</f>
        <v>1.818606E-2</v>
      </c>
      <c r="BG39" cm="1">
        <f t="array" ref="BG39">IFERROR(_xlfn.XLOOKUP(Tool_Italy!$G39&amp;$E$2,'Waste management'!$A:$A&amp;'Waste management'!$B:$B,'Waste management'!R:R)*$E39,"")</f>
        <v>5.6471625000000006E-9</v>
      </c>
      <c r="BH39">
        <f>IFERROR((L39+AR39+AB39)*_xlfn.XLOOKUP(Tool_Italy!BH$4,Monetization_Factors!$A:$A,Monetization_Factors!$D:$D),"")</f>
        <v>1.8399364880134945E-2</v>
      </c>
      <c r="BI39">
        <f>IFERROR((M39+AS39+AC39)*_xlfn.XLOOKUP(Tool_Italy!BI$4,Monetization_Factors!$A:$A,Monetization_Factors!$D:$D),"")</f>
        <v>1.4707809895209574E-7</v>
      </c>
      <c r="BJ39">
        <f>IFERROR((N39+AT39+AD39)*_xlfn.XLOOKUP(Tool_Italy!BJ$4,Monetization_Factors!$A:$A,Monetization_Factors!$D:$D),"")</f>
        <v>2.3437547157657926E-5</v>
      </c>
      <c r="BK39">
        <f>IFERROR((O39+AU39+AE39)*_xlfn.XLOOKUP(Tool_Italy!BK$4,Monetization_Factors!$A:$A,Monetization_Factors!$D:$D),"")</f>
        <v>7.2425609708618105E-4</v>
      </c>
      <c r="BL39">
        <f>IFERROR((P39+AV39+AF39)*_xlfn.XLOOKUP(Tool_Italy!BL$4,Monetization_Factors!$A:$A,Monetization_Factors!$D:$D),"")</f>
        <v>1.4196293958542484E-2</v>
      </c>
      <c r="BM39">
        <f>IFERROR((Q39+AW39+AG39)*_xlfn.XLOOKUP(Tool_Italy!BM$4,Monetization_Factors!$A:$A,Monetization_Factors!$D:$D),"")</f>
        <v>3.834392944070381E-4</v>
      </c>
      <c r="BN39">
        <f>IFERROR((R39+AX39+AH39)*_xlfn.XLOOKUP(Tool_Italy!BN$4,Monetization_Factors!$A:$A,Monetization_Factors!$D:$D),"")</f>
        <v>2.301819239413679E-4</v>
      </c>
      <c r="BO39">
        <f>IFERROR((S39+AY39+AI39)*_xlfn.XLOOKUP(Tool_Italy!BO$4,Monetization_Factors!$A:$A,Monetization_Factors!$D:$D),"")</f>
        <v>8.6024687404177445E-4</v>
      </c>
      <c r="BP39">
        <f>IFERROR((T39+AZ39+AJ39)*_xlfn.XLOOKUP(Tool_Italy!BP$4,Monetization_Factors!$A:$A,Monetization_Factors!$D:$D),"")</f>
        <v>8.2668602247182343E-5</v>
      </c>
      <c r="BQ39">
        <f>IFERROR((U39+BA39+AK39)*_xlfn.XLOOKUP(Tool_Italy!BQ$4,Monetization_Factors!$A:$A,Monetization_Factors!$D:$D),"")</f>
        <v>3.2910371160405441E-3</v>
      </c>
      <c r="BR39" t="str">
        <f>IFERROR((V39+BB39+AL39)*_xlfn.XLOOKUP(Tool_Italy!BR$4,Monetization_Factors!$A:$A,Monetization_Factors!$D:$D),"")</f>
        <v/>
      </c>
      <c r="BS39">
        <f>IFERROR((W39+BC39+AM39)*_xlfn.XLOOKUP(Tool_Italy!BS$4,Monetization_Factors!$A:$A,Monetization_Factors!$D:$D),"")</f>
        <v>2.0994358106007959E-4</v>
      </c>
      <c r="BT39">
        <f>IFERROR((X39+BD39+AN39)*_xlfn.XLOOKUP(Tool_Italy!BT$4,Monetization_Factors!$A:$A,Monetization_Factors!$D:$D),"")</f>
        <v>2.266616431896711E-3</v>
      </c>
      <c r="BU39">
        <f>IFERROR((Y39+BE39+AO39)*_xlfn.XLOOKUP(Tool_Italy!BU$4,Monetization_Factors!$A:$A,Monetization_Factors!$D:$D),"")</f>
        <v>3.243900147368705E-4</v>
      </c>
      <c r="BV39">
        <f>IFERROR((Z39+BF39+AP39)*_xlfn.XLOOKUP(Tool_Italy!BV$4,Monetization_Factors!$A:$A,Monetization_Factors!$D:$D),"")</f>
        <v>2.2736544868201167E-3</v>
      </c>
      <c r="BW39">
        <f>IFERROR((AA39+BG39+AQ39)*_xlfn.XLOOKUP(Tool_Italy!BW$4,Monetization_Factors!$A:$A,Monetization_Factors!$D:$D),"")</f>
        <v>1.0094083187255296E-6</v>
      </c>
      <c r="BX39" s="38" cm="1">
        <f t="array" ref="BX39">IFERROR(_xlfn.IFS(I39&lt;&gt;0,I39*E39,I39="",J39*E39),"")</f>
        <v>0.12857731580769236</v>
      </c>
      <c r="BY39" s="38">
        <f t="shared" si="2"/>
        <v>3.9975650178490092E-2</v>
      </c>
      <c r="BZ39" s="38">
        <f t="shared" si="36"/>
        <v>0.16855296598618244</v>
      </c>
      <c r="CA39" s="38">
        <f t="shared" si="3"/>
        <v>7.6876250343250172E-5</v>
      </c>
      <c r="CB39">
        <f t="shared" si="4"/>
        <v>0.1414238416111111</v>
      </c>
      <c r="CC39">
        <f t="shared" si="37"/>
        <v>3.674101644E-9</v>
      </c>
      <c r="CD39">
        <f t="shared" si="38"/>
        <v>1.5356967516666667E-2</v>
      </c>
      <c r="CE39">
        <f t="shared" si="39"/>
        <v>4.7847574472222222E-4</v>
      </c>
      <c r="CF39">
        <f t="shared" si="40"/>
        <v>1.4220839328277779E-8</v>
      </c>
      <c r="CG39">
        <f t="shared" si="41"/>
        <v>1.8464674924722221E-9</v>
      </c>
      <c r="CH39">
        <f t="shared" si="42"/>
        <v>2.0022063839166669E-10</v>
      </c>
      <c r="CI39">
        <f t="shared" si="43"/>
        <v>1.9647540661111109E-3</v>
      </c>
      <c r="CJ39">
        <f t="shared" si="44"/>
        <v>3.3889028631388893E-5</v>
      </c>
      <c r="CK39">
        <f t="shared" si="45"/>
        <v>8.0452244543333345E-4</v>
      </c>
      <c r="CL39">
        <f t="shared" si="46"/>
        <v>8.3774410722222224E-3</v>
      </c>
      <c r="CM39">
        <f t="shared" si="47"/>
        <v>4.3142582364166673</v>
      </c>
      <c r="CN39">
        <f t="shared" si="48"/>
        <v>10.179141885805555</v>
      </c>
      <c r="CO39">
        <f t="shared" si="49"/>
        <v>5.1045434227777776E-2</v>
      </c>
      <c r="CP39">
        <f t="shared" si="50"/>
        <v>1.3769040410555557</v>
      </c>
      <c r="CQ39">
        <f t="shared" si="51"/>
        <v>4.8317398809444446E-7</v>
      </c>
      <c r="CR39">
        <f t="shared" si="20"/>
        <v>2.7196892617521365E-4</v>
      </c>
      <c r="CS39">
        <f t="shared" si="52"/>
        <v>7.0655800846153848E-12</v>
      </c>
      <c r="CT39">
        <f t="shared" si="53"/>
        <v>2.953262983974359E-5</v>
      </c>
      <c r="CU39">
        <f t="shared" si="54"/>
        <v>9.2014566292735044E-7</v>
      </c>
      <c r="CV39">
        <f t="shared" si="55"/>
        <v>2.7347767938995729E-11</v>
      </c>
      <c r="CW39">
        <f t="shared" si="56"/>
        <v>3.5508990239850425E-12</v>
      </c>
      <c r="CX39">
        <f t="shared" si="57"/>
        <v>3.8503968921474361E-13</v>
      </c>
      <c r="CY39">
        <f t="shared" si="58"/>
        <v>3.7783732040598288E-6</v>
      </c>
      <c r="CZ39">
        <f t="shared" si="59"/>
        <v>6.5171208906517102E-8</v>
      </c>
      <c r="DA39">
        <f t="shared" si="60"/>
        <v>1.5471585489102567E-6</v>
      </c>
      <c r="DB39">
        <f t="shared" si="61"/>
        <v>1.6110463600427351E-5</v>
      </c>
      <c r="DC39">
        <f t="shared" si="62"/>
        <v>8.2966504546474369E-3</v>
      </c>
      <c r="DD39">
        <f t="shared" si="63"/>
        <v>1.9575272857318374E-2</v>
      </c>
      <c r="DE39">
        <f t="shared" si="64"/>
        <v>9.8164296591880346E-5</v>
      </c>
      <c r="DF39">
        <f t="shared" si="65"/>
        <v>2.6478923866452993E-3</v>
      </c>
      <c r="DG39">
        <f t="shared" si="66"/>
        <v>9.2918074633547007E-10</v>
      </c>
      <c r="DH39" s="5">
        <f>IFERROR(((((L39+AB39)*(1/$H39))+AR39)/$F$2)/($B$2*('CAR.CAP_per person'!B$2)/(_xlfn.XLOOKUP($E$2,EU_countries_GDP!$A$2:$A$29,EU_countries_GDP!$E$2:$E$29))),"")</f>
        <v>1.1414849778311488E-2</v>
      </c>
      <c r="DI39" s="5">
        <f>IFERROR(((((M39+AC39)*(1/$H39))+AS39)/$F$2)/($B$2*('CAR.CAP_per person'!C$2)/(_xlfn.XLOOKUP($E$2,EU_countries_GDP!$A$2:$A$29,EU_countries_GDP!$E$2:$E$29))),"")</f>
        <v>3.7905355719250408E-6</v>
      </c>
      <c r="DJ39" s="5">
        <f>IFERROR(((((N39+AD39)*(1/$H39))+AT39)/$F$2)/($B$2*('CAR.CAP_per person'!D$2)/(_xlfn.XLOOKUP($E$2,EU_countries_GDP!$A$2:$A$29,EU_countries_GDP!$E$2:$E$29))),"")</f>
        <v>1.6254509586225041E-5</v>
      </c>
      <c r="DK39" s="5">
        <f>IFERROR(((((O39+AE39)*(1/$H39))+AU39)/$F$2)/($B$2*('CAR.CAP_per person'!E$2)/(_xlfn.XLOOKUP($E$2,EU_countries_GDP!$A$2:$A$29,EU_countries_GDP!$E$2:$E$29))),"")</f>
        <v>6.5056007566597046E-4</v>
      </c>
      <c r="DL39" s="5">
        <f>IFERROR(((((P39+AF39)*(1/$H39))+AV39)/$F$2)/($B$2*('CAR.CAP_per person'!F$2)/(_xlfn.XLOOKUP($E$2,EU_countries_GDP!$A$2:$A$29,EU_countries_GDP!$E$2:$E$29))),"")</f>
        <v>1.4877848667235688E-2</v>
      </c>
      <c r="DM39" s="5">
        <f>IFERROR(((((Q39+AG39)*(1/$H39))+AW39)/$F$2)/($B$2*('CAR.CAP_per person'!G$2)/(_xlfn.XLOOKUP($E$2,EU_countries_GDP!$A$2:$A$29,EU_countries_GDP!$E$2:$E$29))),"")</f>
        <v>1.06490717169542E-3</v>
      </c>
      <c r="DN39" s="5">
        <f>IFERROR(((((R39+AH39)*(1/$H39))+AX39)/$F$2)/($B$2*('CAR.CAP_per person'!H$2)/(_xlfn.XLOOKUP($E$2,EU_countries_GDP!$A$2:$A$29,EU_countries_GDP!$E$2:$E$29))),"")</f>
        <v>2.5788754961345634E-5</v>
      </c>
      <c r="DO39" s="5">
        <f>IFERROR(((((S39+AI39)*(1/$H39))+AY39)/$F$2)/($B$2*('CAR.CAP_per person'!I$2)/(_xlfn.XLOOKUP($E$2,EU_countries_GDP!$A$2:$A$29,EU_countries_GDP!$E$2:$E$29))),"")</f>
        <v>1.0452213757282671E-3</v>
      </c>
      <c r="DP39" s="5">
        <f>IFERROR(((((T39+AJ39)*(1/$H39))+AZ39)/$F$2)/($B$2*('CAR.CAP_per person'!J$2)/(_xlfn.XLOOKUP($E$2,EU_countries_GDP!$A$2:$A$29,EU_countries_GDP!$E$2:$E$29))),"")</f>
        <v>3.2475817927065751E-3</v>
      </c>
      <c r="DQ39" s="5">
        <f>IFERROR(((((U39+AK39)*(1/$H39))+BA39)/$F$2)/($B$2*('CAR.CAP_per person'!K$2)/(_xlfn.XLOOKUP($E$2,EU_countries_GDP!$A$2:$A$29,EU_countries_GDP!$E$2:$E$29))),"")</f>
        <v>2.231681217307989E-3</v>
      </c>
      <c r="DR39" s="5">
        <f>IFERROR(((((V39+AL39)*(1/$H39))+BB39)/$F$2)/($B$2*('CAR.CAP_per person'!L$2)/(_xlfn.XLOOKUP($E$2,EU_countries_GDP!$A$2:$A$29,EU_countries_GDP!$E$2:$E$29))),"")</f>
        <v>7.2733053950126603E-4</v>
      </c>
      <c r="DS39" s="5">
        <f>IFERROR(((((W39+AM39)*(1/$H39))+BC39)/$F$2)/($B$2*('CAR.CAP_per person'!M$2)/(_xlfn.XLOOKUP($E$2,EU_countries_GDP!$A$2:$A$29,EU_countries_GDP!$E$2:$E$29))),"")</f>
        <v>1.6904910567975759E-2</v>
      </c>
      <c r="DT39" s="5">
        <f>IFERROR(((((X39+AN39)*(1/$H39))+BD39)/$F$2)/($B$2*('CAR.CAP_per person'!N$2)/(_xlfn.XLOOKUP($E$2,EU_countries_GDP!$A$2:$A$29,EU_countries_GDP!$E$2:$E$29))),"")</f>
        <v>0.44625609596873317</v>
      </c>
      <c r="DU39" s="5">
        <f>IFERROR(((((Y39+AO39)*(1/$H39))+BE39)/$F$2)/($B$2*('CAR.CAP_per person'!O$2)/(_xlfn.XLOOKUP($E$2,EU_countries_GDP!$A$2:$A$29,EU_countries_GDP!$E$2:$E$29))),"")</f>
        <v>1.5547349127842381E-4</v>
      </c>
      <c r="DV39" s="5">
        <f>IFERROR(((((Z39+AP39)*(1/$H39))+BF39)/$F$2)/($B$2*('CAR.CAP_per person'!P$2)/(_xlfn.XLOOKUP($E$2,EU_countries_GDP!$A$2:$A$29,EU_countries_GDP!$E$2:$E$29))),"")</f>
        <v>3.3989522458856202E-3</v>
      </c>
      <c r="DW39" s="5">
        <f>IFERROR(((((AA39+AQ39)*(1/$H39))+BG39)/$F$2)/($B$2*('CAR.CAP_per person'!Q$2)/(_xlfn.XLOOKUP($E$2,EU_countries_GDP!$A$2:$A$29,EU_countries_GDP!$E$2:$E$29))),"")</f>
        <v>1.2167485311841567E-3</v>
      </c>
    </row>
    <row r="40" spans="1:127">
      <c r="A40" t="s">
        <v>233</v>
      </c>
      <c r="B40" t="str">
        <f>_xlfn.XLOOKUP(D40,Table5[Ingredient],Table5[Category],"",FALSE)</f>
        <v>Dairy products</v>
      </c>
      <c r="C40" s="33" t="s">
        <v>177</v>
      </c>
      <c r="D40" s="33" t="s">
        <v>186</v>
      </c>
      <c r="E40" s="33">
        <v>5.0500000000000003E-2</v>
      </c>
      <c r="F40" s="33" t="s">
        <v>204</v>
      </c>
      <c r="G40" s="33" t="s">
        <v>180</v>
      </c>
      <c r="H40" s="91">
        <f>Dataset_IT!L37</f>
        <v>0.19333843797856046</v>
      </c>
      <c r="I40" s="33"/>
      <c r="J40" s="37" t="str">
        <f>IFERROR(INDEX('AveragePrices&amp;Codes'!G:AG, MATCH($D40, 'AveragePrices&amp;Codes'!$A:$A, 0), MATCH(Tool_Italy!$E$2, 'AveragePrices&amp;Codes'!$G$1:$AG$1, 0)),"")</f>
        <v/>
      </c>
      <c r="K40" s="37">
        <f>IFERROR(E40/(_xlfn.XLOOKUP(A40,Dataset_IT!$Q$2:$Q$9,Dataset_IT!$R$2:$R$9)),"")</f>
        <v>9.181818181818182E-4</v>
      </c>
      <c r="L40">
        <f>IFERROR(IF($F40="Raw",_xlfn.XLOOKUP(_xlfn.XLOOKUP(Tool_Italy!$D40,'AveragePrices&amp;Codes'!$A:$A,'AveragePrices&amp;Codes'!$B:$B),AGRIBALYSE_Raw!$B:$B,AGRIBALYSE_Raw!O:O)*$E40,_xlfn.XLOOKUP(_xlfn.XLOOKUP(Tool_Italy!$D40,'AveragePrices&amp;Codes'!$A:$A,'AveragePrices&amp;Codes'!$B:$B),AGRIBALYSE_Cooked!$C:$C,AGRIBALYSE_Cooked!P:P)*$E40),"")</f>
        <v>0.33353270931578949</v>
      </c>
      <c r="M40">
        <f>IFERROR(IF($F40="Raw",_xlfn.XLOOKUP(_xlfn.XLOOKUP(Tool_Italy!$D40,'AveragePrices&amp;Codes'!$A:$A,'AveragePrices&amp;Codes'!$B:$B),AGRIBALYSE_Raw!$B:$B,AGRIBALYSE_Raw!P:P)*$E40,_xlfn.XLOOKUP(_xlfn.XLOOKUP(Tool_Italy!$D40,'AveragePrices&amp;Codes'!$A:$A,'AveragePrices&amp;Codes'!$B:$B),AGRIBALYSE_Cooked!$C:$C,AGRIBALYSE_Cooked!Q:Q)*$E40),"")</f>
        <v>3.5869635963157898E-9</v>
      </c>
      <c r="N40">
        <f>IFERROR(IF($F40="Raw",_xlfn.XLOOKUP(_xlfn.XLOOKUP(Tool_Italy!$D40,'AveragePrices&amp;Codes'!$A:$A,'AveragePrices&amp;Codes'!$B:$B),AGRIBALYSE_Raw!$B:$B,AGRIBALYSE_Raw!Q:Q)*$E40,_xlfn.XLOOKUP(_xlfn.XLOOKUP(Tool_Italy!$D40,'AveragePrices&amp;Codes'!$A:$A,'AveragePrices&amp;Codes'!$B:$B),AGRIBALYSE_Cooked!$C:$C,AGRIBALYSE_Cooked!R:R)*$E40),"")</f>
        <v>3.3039652642105267E-2</v>
      </c>
      <c r="O40">
        <f>IFERROR(IF($F40="Raw",_xlfn.XLOOKUP(_xlfn.XLOOKUP(Tool_Italy!$D40,'AveragePrices&amp;Codes'!$A:$A,'AveragePrices&amp;Codes'!$B:$B),AGRIBALYSE_Raw!$B:$B,AGRIBALYSE_Raw!R:R)*$E40,_xlfn.XLOOKUP(_xlfn.XLOOKUP(Tool_Italy!$D40,'AveragePrices&amp;Codes'!$A:$A,'AveragePrices&amp;Codes'!$B:$B),AGRIBALYSE_Cooked!$C:$C,AGRIBALYSE_Cooked!S:S)*$E40),"")</f>
        <v>6.2561855894736852E-4</v>
      </c>
      <c r="P40">
        <f>IFERROR(IF($F40="Raw",_xlfn.XLOOKUP(_xlfn.XLOOKUP(Tool_Italy!$D40,'AveragePrices&amp;Codes'!$A:$A,'AveragePrices&amp;Codes'!$B:$B),AGRIBALYSE_Raw!$B:$B,AGRIBALYSE_Raw!S:S)*$E40,_xlfn.XLOOKUP(_xlfn.XLOOKUP(Tool_Italy!$D40,'AveragePrices&amp;Codes'!$A:$A,'AveragePrices&amp;Codes'!$B:$B),AGRIBALYSE_Cooked!$C:$C,AGRIBALYSE_Cooked!T:T)*$E40),"")</f>
        <v>2.896382103157895E-8</v>
      </c>
      <c r="Q40">
        <f>IFERROR(IF($F40="Raw",_xlfn.XLOOKUP(_xlfn.XLOOKUP(Tool_Italy!$D40,'AveragePrices&amp;Codes'!$A:$A,'AveragePrices&amp;Codes'!$B:$B),AGRIBALYSE_Raw!$B:$B,AGRIBALYSE_Raw!T:T)*$E40,_xlfn.XLOOKUP(_xlfn.XLOOKUP(Tool_Italy!$D40,'AveragePrices&amp;Codes'!$A:$A,'AveragePrices&amp;Codes'!$B:$B),AGRIBALYSE_Cooked!$C:$C,AGRIBALYSE_Cooked!U:U)*$E40),"")</f>
        <v>3.8410907594736849E-9</v>
      </c>
      <c r="R40">
        <f>IFERROR(IF($F40="Raw",_xlfn.XLOOKUP(_xlfn.XLOOKUP(Tool_Italy!$D40,'AveragePrices&amp;Codes'!$A:$A,'AveragePrices&amp;Codes'!$B:$B),AGRIBALYSE_Raw!$B:$B,AGRIBALYSE_Raw!U:U)*$E40,_xlfn.XLOOKUP(_xlfn.XLOOKUP(Tool_Italy!$D40,'AveragePrices&amp;Codes'!$A:$A,'AveragePrices&amp;Codes'!$B:$B),AGRIBALYSE_Cooked!$C:$C,AGRIBALYSE_Cooked!V:V)*$E40),"")</f>
        <v>1.5454608026315791E-10</v>
      </c>
      <c r="S40">
        <f>IFERROR(IF($F40="Raw",_xlfn.XLOOKUP(_xlfn.XLOOKUP(Tool_Italy!$D40,'AveragePrices&amp;Codes'!$A:$A,'AveragePrices&amp;Codes'!$B:$B),AGRIBALYSE_Raw!$B:$B,AGRIBALYSE_Raw!V:V)*$E40,_xlfn.XLOOKUP(_xlfn.XLOOKUP(Tool_Italy!$D40,'AveragePrices&amp;Codes'!$A:$A,'AveragePrices&amp;Codes'!$B:$B),AGRIBALYSE_Cooked!$C:$C,AGRIBALYSE_Cooked!W:W)*$E40),"")</f>
        <v>3.9495488121052639E-3</v>
      </c>
      <c r="T40">
        <f>IFERROR(IF($F40="Raw",_xlfn.XLOOKUP(_xlfn.XLOOKUP(Tool_Italy!$D40,'AveragePrices&amp;Codes'!$A:$A,'AveragePrices&amp;Codes'!$B:$B),AGRIBALYSE_Raw!$B:$B,AGRIBALYSE_Raw!W:W)*$E40,_xlfn.XLOOKUP(_xlfn.XLOOKUP(Tool_Italy!$D40,'AveragePrices&amp;Codes'!$A:$A,'AveragePrices&amp;Codes'!$B:$B),AGRIBALYSE_Cooked!$C:$C,AGRIBALYSE_Cooked!X:X)*$E40),"")</f>
        <v>3.1056643626315793E-5</v>
      </c>
      <c r="U40">
        <f>IFERROR(IF($F40="Raw",_xlfn.XLOOKUP(_xlfn.XLOOKUP(Tool_Italy!$D40,'AveragePrices&amp;Codes'!$A:$A,'AveragePrices&amp;Codes'!$B:$B),AGRIBALYSE_Raw!$B:$B,AGRIBALYSE_Raw!X:X)*$E40,_xlfn.XLOOKUP(_xlfn.XLOOKUP(Tool_Italy!$D40,'AveragePrices&amp;Codes'!$A:$A,'AveragePrices&amp;Codes'!$B:$B),AGRIBALYSE_Cooked!$C:$C,AGRIBALYSE_Cooked!Y:Y)*$E40),"")</f>
        <v>1.1024219636842107E-3</v>
      </c>
      <c r="V40">
        <f>IFERROR(IF($F40="Raw",_xlfn.XLOOKUP(_xlfn.XLOOKUP(Tool_Italy!$D40,'AveragePrices&amp;Codes'!$A:$A,'AveragePrices&amp;Codes'!$B:$B),AGRIBALYSE_Raw!$B:$B,AGRIBALYSE_Raw!Y:Y)*$E40,_xlfn.XLOOKUP(_xlfn.XLOOKUP(Tool_Italy!$D40,'AveragePrices&amp;Codes'!$A:$A,'AveragePrices&amp;Codes'!$B:$B),AGRIBALYSE_Cooked!$C:$C,AGRIBALYSE_Cooked!Z:Z)*$E40),"")</f>
        <v>1.6965457457894739E-2</v>
      </c>
      <c r="W40">
        <f>IFERROR(IF($F40="Raw",_xlfn.XLOOKUP(_xlfn.XLOOKUP(Tool_Italy!$D40,'AveragePrices&amp;Codes'!$A:$A,'AveragePrices&amp;Codes'!$B:$B),AGRIBALYSE_Raw!$B:$B,AGRIBALYSE_Raw!Z:Z)*$E40,_xlfn.XLOOKUP(_xlfn.XLOOKUP(Tool_Italy!$D40,'AveragePrices&amp;Codes'!$A:$A,'AveragePrices&amp;Codes'!$B:$B),AGRIBALYSE_Cooked!$C:$C,AGRIBALYSE_Cooked!AA:AA)*$E40),"")</f>
        <v>3.8993311336842109</v>
      </c>
      <c r="X40">
        <f>IFERROR(IF($F40="Raw",_xlfn.XLOOKUP(_xlfn.XLOOKUP(Tool_Italy!$D40,'AveragePrices&amp;Codes'!$A:$A,'AveragePrices&amp;Codes'!$B:$B),AGRIBALYSE_Raw!$B:$B,AGRIBALYSE_Raw!AA:AA)*$E40,_xlfn.XLOOKUP(_xlfn.XLOOKUP(Tool_Italy!$D40,'AveragePrices&amp;Codes'!$A:$A,'AveragePrices&amp;Codes'!$B:$B),AGRIBALYSE_Cooked!$C:$C,AGRIBALYSE_Cooked!AB:AB)*$E40),"")</f>
        <v>15.265217610526319</v>
      </c>
      <c r="Y40">
        <f>IFERROR(IF($F40="Raw",_xlfn.XLOOKUP(_xlfn.XLOOKUP(Tool_Italy!$D40,'AveragePrices&amp;Codes'!$A:$A,'AveragePrices&amp;Codes'!$B:$B),AGRIBALYSE_Raw!$B:$B,AGRIBALYSE_Raw!AB:AB)*$E40,_xlfn.XLOOKUP(_xlfn.XLOOKUP(Tool_Italy!$D40,'AveragePrices&amp;Codes'!$A:$A,'AveragePrices&amp;Codes'!$B:$B),AGRIBALYSE_Cooked!$C:$C,AGRIBALYSE_Cooked!AC:AC)*$E40),"")</f>
        <v>4.2682930642105273E-2</v>
      </c>
      <c r="Z40">
        <f>IFERROR(IF($F40="Raw",_xlfn.XLOOKUP(_xlfn.XLOOKUP(Tool_Italy!$D40,'AveragePrices&amp;Codes'!$A:$A,'AveragePrices&amp;Codes'!$B:$B),AGRIBALYSE_Raw!$B:$B,AGRIBALYSE_Raw!AC:AC)*$E40,_xlfn.XLOOKUP(_xlfn.XLOOKUP(Tool_Italy!$D40,'AveragePrices&amp;Codes'!$A:$A,'AveragePrices&amp;Codes'!$B:$B),AGRIBALYSE_Cooked!$C:$C,AGRIBALYSE_Cooked!AD:AD)*$E40),"")</f>
        <v>1.7360000668421054</v>
      </c>
      <c r="AA40">
        <f>IFERROR(IF($F40="Raw",_xlfn.XLOOKUP(_xlfn.XLOOKUP(Tool_Italy!$D40,'AveragePrices&amp;Codes'!$A:$A,'AveragePrices&amp;Codes'!$B:$B),AGRIBALYSE_Raw!$B:$B,AGRIBALYSE_Raw!AD:AD)*$E40,_xlfn.XLOOKUP(_xlfn.XLOOKUP(Tool_Italy!$D40,'AveragePrices&amp;Codes'!$A:$A,'AveragePrices&amp;Codes'!$B:$B),AGRIBALYSE_Cooked!$C:$C,AGRIBALYSE_Cooked!AE:AE)*$E40),"")</f>
        <v>6.9459581789473695E-7</v>
      </c>
      <c r="AB40" cm="1">
        <f t="array" ref="AB40">IFERROR(_xlfn.XLOOKUP(Tool_Italy!$F40&amp;$E$2,'Cooking methods'!$A:$A&amp;'Cooking methods'!$B:$B,'Cooking methods'!C:C)*$E40,"")</f>
        <v>2.2274136000000003E-2</v>
      </c>
      <c r="AC40" cm="1">
        <f t="array" ref="AC40">IFERROR(_xlfn.XLOOKUP(Tool_Italy!$F40&amp;$E$2,'Cooking methods'!$A:$A&amp;'Cooking methods'!$B:$B,'Cooking methods'!D:D)*$E40,"")</f>
        <v>1.4560748325000001E-9</v>
      </c>
      <c r="AD40" cm="1">
        <f t="array" ref="AD40">IFERROR(_xlfn.XLOOKUP(Tool_Italy!$F40&amp;$E$2,'Cooking methods'!$A:$A&amp;'Cooking methods'!$B:$B,'Cooking methods'!E:E)*$E40,"")</f>
        <v>1.1548845000000001E-3</v>
      </c>
      <c r="AE40" cm="1">
        <f t="array" ref="AE40">IFERROR(_xlfn.XLOOKUP(Tool_Italy!$F40&amp;$E$2,'Cooking methods'!$A:$A&amp;'Cooking methods'!$B:$B,'Cooking methods'!F:F)*$E40,"")</f>
        <v>4.2950250000000011E-5</v>
      </c>
      <c r="AF40" cm="1">
        <f t="array" ref="AF40">IFERROR(_xlfn.XLOOKUP(Tool_Italy!$F40&amp;$E$2,'Cooking methods'!$A:$A&amp;'Cooking methods'!$B:$B,'Cooking methods'!G:G)*$E40,"")</f>
        <v>2.8778440050000004E-10</v>
      </c>
      <c r="AG40" cm="1">
        <f t="array" ref="AG40">IFERROR(_xlfn.XLOOKUP(Tool_Italy!$F40&amp;$E$2,'Cooking methods'!$A:$A&amp;'Cooking methods'!$B:$B,'Cooking methods'!H:H)*$E40,"")</f>
        <v>9.5252064750000005E-11</v>
      </c>
      <c r="AH40" cm="1">
        <f t="array" ref="AH40">IFERROR(_xlfn.XLOOKUP(Tool_Italy!$F40&amp;$E$2,'Cooking methods'!$A:$A&amp;'Cooking methods'!$B:$B,'Cooking methods'!I:I)*$E40,"")</f>
        <v>4.8018856725000011E-11</v>
      </c>
      <c r="AI40" cm="1">
        <f t="array" ref="AI40">IFERROR(_xlfn.XLOOKUP(Tool_Italy!$F40&amp;$E$2,'Cooking methods'!$A:$A&amp;'Cooking methods'!$B:$B,'Cooking methods'!J:J)*$E40,"")</f>
        <v>6.0675750000000009E-5</v>
      </c>
      <c r="AJ40" cm="1">
        <f t="array" ref="AJ40">IFERROR(_xlfn.XLOOKUP(Tool_Italy!$F40&amp;$E$2,'Cooking methods'!$A:$A&amp;'Cooking methods'!$B:$B,'Cooking methods'!K:K)*$E40,"")</f>
        <v>1.5349805775000002E-6</v>
      </c>
      <c r="AK40" cm="1">
        <f t="array" ref="AK40">IFERROR(_xlfn.XLOOKUP(Tool_Italy!$F40&amp;$E$2,'Cooking methods'!$A:$A&amp;'Cooking methods'!$B:$B,'Cooking methods'!L:L)*$E40,"")</f>
        <v>1.1589750000000002E-5</v>
      </c>
      <c r="AL40" cm="1">
        <f t="array" ref="AL40">IFERROR(_xlfn.XLOOKUP(Tool_Italy!$F40&amp;$E$2,'Cooking methods'!$A:$A&amp;'Cooking methods'!$B:$B,'Cooking methods'!M:M)*$E40,"")</f>
        <v>1.2885075E-4</v>
      </c>
      <c r="AM40" cm="1">
        <f t="array" ref="AM40">IFERROR(_xlfn.XLOOKUP(Tool_Italy!$F40&amp;$E$2,'Cooking methods'!$A:$A&amp;'Cooking methods'!$B:$B,'Cooking methods'!N:N)*$E40,"")</f>
        <v>4.2689139750000007E-2</v>
      </c>
      <c r="AN40" cm="1">
        <f t="array" ref="AN40">IFERROR(_xlfn.XLOOKUP(Tool_Italy!$F40&amp;$E$2,'Cooking methods'!$A:$A&amp;'Cooking methods'!$B:$B,'Cooking methods'!O:O)*$E40,"")</f>
        <v>6.8272490250000012E-2</v>
      </c>
      <c r="AO40" cm="1">
        <f t="array" ref="AO40">IFERROR(_xlfn.XLOOKUP(Tool_Italy!$F40&amp;$E$2,'Cooking methods'!$A:$A&amp;'Cooking methods'!$B:$B,'Cooking methods'!P:P)*$E40,"")</f>
        <v>1.9968457500000002E-3</v>
      </c>
      <c r="AP40" cm="1">
        <f t="array" ref="AP40">IFERROR(_xlfn.XLOOKUP(Tool_Italy!$F40&amp;$E$2,'Cooking methods'!$A:$A&amp;'Cooking methods'!$B:$B,'Cooking methods'!Q:Q)*$E40,"")</f>
        <v>0.34931915550000003</v>
      </c>
      <c r="AQ40" cm="1">
        <f t="array" ref="AQ40">IFERROR(_xlfn.XLOOKUP(Tool_Italy!$F40&amp;$E$2,'Cooking methods'!$A:$A&amp;'Cooking methods'!$B:$B,'Cooking methods'!R:R)*$E40,"")</f>
        <v>4.9575360150000007E-8</v>
      </c>
      <c r="AR40" cm="1">
        <f t="array" ref="AR40">IFERROR(_xlfn.XLOOKUP(Tool_Italy!$G40&amp;$E$2,'Waste management'!$A:$A&amp;'Waste management'!$B:$B,'Waste management'!C:C)*$E40,"")</f>
        <v>2.9042550000000001E-3</v>
      </c>
      <c r="AS40" cm="1">
        <f t="array" ref="AS40">IFERROR(_xlfn.XLOOKUP(Tool_Italy!$G40&amp;$E$2,'Waste management'!$A:$A&amp;'Waste management'!$B:$B,'Waste management'!D:D)*$E40,"")</f>
        <v>2.0867761500000002E-11</v>
      </c>
      <c r="AT40" cm="1">
        <f t="array" ref="AT40">IFERROR(_xlfn.XLOOKUP(Tool_Italy!$G40&amp;$E$2,'Waste management'!$A:$A&amp;'Waste management'!$B:$B,'Waste management'!E:E)*$E40,"")</f>
        <v>4.4440000000000001E-5</v>
      </c>
      <c r="AU40" cm="1">
        <f t="array" ref="AU40">IFERROR(_xlfn.XLOOKUP(Tool_Italy!$G40&amp;$E$2,'Waste management'!$A:$A&amp;'Waste management'!$B:$B,'Waste management'!F:F)*$E40,"")</f>
        <v>6.5649999999999998E-6</v>
      </c>
      <c r="AV40" cm="1">
        <f t="array" ref="AV40">IFERROR(_xlfn.XLOOKUP(Tool_Italy!$G40&amp;$E$2,'Waste management'!$A:$A&amp;'Waste management'!$B:$B,'Waste management'!G:G)*$E40,"")</f>
        <v>5.868403E-10</v>
      </c>
      <c r="AW40" cm="1">
        <f t="array" ref="AW40">IFERROR(_xlfn.XLOOKUP(Tool_Italy!$G40&amp;$E$2,'Waste management'!$A:$A&amp;'Waste management'!$B:$B,'Waste management'!H:H)*$E40,"")</f>
        <v>1.9175405499999999E-11</v>
      </c>
      <c r="AX40" cm="1">
        <f t="array" ref="AX40">IFERROR(_xlfn.XLOOKUP(Tool_Italy!$G40&amp;$E$2,'Waste management'!$A:$A&amp;'Waste management'!$B:$B,'Waste management'!I:I)*$E40,"")</f>
        <v>1.3702215500000001E-11</v>
      </c>
      <c r="AY40" cm="1">
        <f t="array" ref="AY40">IFERROR(_xlfn.XLOOKUP(Tool_Italy!$G40&amp;$E$2,'Waste management'!$A:$A&amp;'Waste management'!$B:$B,'Waste management'!J:J)*$E40,"")</f>
        <v>1.1160500000000001E-4</v>
      </c>
      <c r="AZ40" cm="1">
        <f t="array" ref="AZ40">IFERROR(_xlfn.XLOOKUP(Tool_Italy!$G40&amp;$E$2,'Waste management'!$A:$A&amp;'Waste management'!$B:$B,'Waste management'!K:K)*$E40,"")</f>
        <v>1.7935731500000001E-7</v>
      </c>
      <c r="BA40" cm="1">
        <f t="array" ref="BA40">IFERROR(_xlfn.XLOOKUP(Tool_Italy!$G40&amp;$E$2,'Waste management'!$A:$A&amp;'Waste management'!$B:$B,'Waste management'!L:L)*$E40,"")</f>
        <v>4.9168921E-6</v>
      </c>
      <c r="BB40" cm="1">
        <f t="array" ref="BB40">IFERROR(_xlfn.XLOOKUP(Tool_Italy!$G40&amp;$E$2,'Waste management'!$A:$A&amp;'Waste management'!$B:$B,'Waste management'!M:M)*$E40,"")</f>
        <v>4.9237500000000008E-4</v>
      </c>
      <c r="BC40" cm="1">
        <f t="array" ref="BC40">IFERROR(_xlfn.XLOOKUP(Tool_Italy!$G40&amp;$E$2,'Waste management'!$A:$A&amp;'Waste management'!$B:$B,'Waste management'!N:N)*$E40,"")</f>
        <v>0.42294154000000006</v>
      </c>
      <c r="BD40" cm="1">
        <f t="array" ref="BD40">IFERROR(_xlfn.XLOOKUP(Tool_Italy!$G40&amp;$E$2,'Waste management'!$A:$A&amp;'Waste management'!$B:$B,'Waste management'!O:O)*$E40,"")</f>
        <v>2.7501289999999998E-2</v>
      </c>
      <c r="BE40" cm="1">
        <f t="array" ref="BE40">IFERROR(_xlfn.XLOOKUP(Tool_Italy!$G40&amp;$E$2,'Waste management'!$A:$A&amp;'Waste management'!$B:$B,'Waste management'!P:P)*$E40,"")</f>
        <v>5.777200000000001E-4</v>
      </c>
      <c r="BF40" cm="1">
        <f t="array" ref="BF40">IFERROR(_xlfn.XLOOKUP(Tool_Italy!$G40&amp;$E$2,'Waste management'!$A:$A&amp;'Waste management'!$B:$B,'Waste management'!Q:Q)*$E40,"")</f>
        <v>1.818606E-2</v>
      </c>
      <c r="BG40" cm="1">
        <f t="array" ref="BG40">IFERROR(_xlfn.XLOOKUP(Tool_Italy!$G40&amp;$E$2,'Waste management'!$A:$A&amp;'Waste management'!$B:$B,'Waste management'!R:R)*$E40,"")</f>
        <v>5.6471625000000006E-9</v>
      </c>
      <c r="BH40">
        <f>IFERROR((L40+AR40+AB40)*_xlfn.XLOOKUP(Tool_Italy!BH$4,Monetization_Factors!$A:$A,Monetization_Factors!$D:$D),"")</f>
        <v>4.6668626350950156E-2</v>
      </c>
      <c r="BI40">
        <f>IFERROR((M40+AS40+AC40)*_xlfn.XLOOKUP(Tool_Italy!BI$4,Monetization_Factors!$A:$A,Monetization_Factors!$D:$D),"")</f>
        <v>2.0271341620602041E-7</v>
      </c>
      <c r="BJ40">
        <f>IFERROR((N40+AT40+AD40)*_xlfn.XLOOKUP(Tool_Italy!BJ$4,Monetization_Factors!$A:$A,Monetization_Factors!$D:$D),"")</f>
        <v>5.2254954666482699E-5</v>
      </c>
      <c r="BK40">
        <f>IFERROR((O40+AU40+AE40)*_xlfn.XLOOKUP(Tool_Italy!BK$4,Monetization_Factors!$A:$A,Monetization_Factors!$D:$D),"")</f>
        <v>1.0219322146894168E-3</v>
      </c>
      <c r="BL40">
        <f>IFERROR((P40+AV40+AF40)*_xlfn.XLOOKUP(Tool_Italy!BL$4,Monetization_Factors!$A:$A,Monetization_Factors!$D:$D),"")</f>
        <v>2.9786944152888465E-2</v>
      </c>
      <c r="BM40">
        <f>IFERROR((Q40+AW40+AG40)*_xlfn.XLOOKUP(Tool_Italy!BM$4,Monetization_Factors!$A:$A,Monetization_Factors!$D:$D),"")</f>
        <v>8.2140688921023225E-4</v>
      </c>
      <c r="BN40">
        <f>IFERROR((R40+AX40+AH40)*_xlfn.XLOOKUP(Tool_Italy!BN$4,Monetization_Factors!$A:$A,Monetization_Factors!$D:$D),"")</f>
        <v>2.4862965998372966E-4</v>
      </c>
      <c r="BO40">
        <f>IFERROR((S40+AY40+AI40)*_xlfn.XLOOKUP(Tool_Italy!BO$4,Monetization_Factors!$A:$A,Monetization_Factors!$D:$D),"")</f>
        <v>1.8046996605291705E-3</v>
      </c>
      <c r="BP40">
        <f>IFERROR((T40+AZ40+AJ40)*_xlfn.XLOOKUP(Tool_Italy!BP$4,Monetization_Factors!$A:$A,Monetization_Factors!$D:$D),"")</f>
        <v>7.9941247826722278E-5</v>
      </c>
      <c r="BQ40">
        <f>IFERROR((U40+BA40+AK40)*_xlfn.XLOOKUP(Tool_Italy!BQ$4,Monetization_Factors!$A:$A,Monetization_Factors!$D:$D),"")</f>
        <v>4.5771694658585877E-3</v>
      </c>
      <c r="BR40" t="str">
        <f>IFERROR((V40+BB40+AL40)*_xlfn.XLOOKUP(Tool_Italy!BR$4,Monetization_Factors!$A:$A,Monetization_Factors!$D:$D),"")</f>
        <v/>
      </c>
      <c r="BS40">
        <f>IFERROR((W40+BC40+AM40)*_xlfn.XLOOKUP(Tool_Italy!BS$4,Monetization_Factors!$A:$A,Monetization_Factors!$D:$D),"")</f>
        <v>2.1241095550738668E-4</v>
      </c>
      <c r="BT40">
        <f>IFERROR((X40+BD40+AN40)*_xlfn.XLOOKUP(Tool_Italy!BT$4,Monetization_Factors!$A:$A,Monetization_Factors!$D:$D),"")</f>
        <v>3.4204725591957049E-3</v>
      </c>
      <c r="BU40">
        <f>IFERROR((Y40+BE40+AO40)*_xlfn.XLOOKUP(Tool_Italy!BU$4,Monetization_Factors!$A:$A,Monetization_Factors!$D:$D),"")</f>
        <v>2.8760809156952531E-4</v>
      </c>
      <c r="BV40">
        <f>IFERROR((Z40+BF40+AP40)*_xlfn.XLOOKUP(Tool_Italy!BV$4,Monetization_Factors!$A:$A,Monetization_Factors!$D:$D),"")</f>
        <v>3.473476786066004E-3</v>
      </c>
      <c r="BW40">
        <f>IFERROR((AA40+BG40+AQ40)*_xlfn.XLOOKUP(Tool_Italy!BW$4,Monetization_Factors!$A:$A,Monetization_Factors!$D:$D),"")</f>
        <v>1.5664603002819063E-6</v>
      </c>
      <c r="BX40" s="38" t="str" cm="1">
        <f t="array" ref="BX40">IFERROR(_xlfn.IFS(I40&lt;&gt;0,I40*E40,I40="",J40*E40),"")</f>
        <v/>
      </c>
      <c r="BY40" s="38">
        <f t="shared" si="2"/>
        <v>8.7880172696799486E-2</v>
      </c>
      <c r="BZ40" s="38">
        <f t="shared" si="36"/>
        <v>8.7880172696799486E-2</v>
      </c>
      <c r="CA40" s="38">
        <f t="shared" si="3"/>
        <v>1.6900033210922978E-4</v>
      </c>
      <c r="CB40">
        <f t="shared" si="4"/>
        <v>0.35871110031578951</v>
      </c>
      <c r="CC40">
        <f t="shared" si="37"/>
        <v>5.0639061903157894E-9</v>
      </c>
      <c r="CD40">
        <f t="shared" si="38"/>
        <v>3.4238977142105269E-2</v>
      </c>
      <c r="CE40">
        <f t="shared" si="39"/>
        <v>6.7513380894736858E-4</v>
      </c>
      <c r="CF40">
        <f t="shared" si="40"/>
        <v>2.9838445732078948E-8</v>
      </c>
      <c r="CG40">
        <f t="shared" si="41"/>
        <v>3.9555182297236842E-9</v>
      </c>
      <c r="CH40">
        <f t="shared" si="42"/>
        <v>2.1626715248815793E-10</v>
      </c>
      <c r="CI40">
        <f t="shared" si="43"/>
        <v>4.1218295621052638E-3</v>
      </c>
      <c r="CJ40">
        <f t="shared" si="44"/>
        <v>3.2770981518815795E-5</v>
      </c>
      <c r="CK40">
        <f t="shared" si="45"/>
        <v>1.1189286057842107E-3</v>
      </c>
      <c r="CL40">
        <f t="shared" si="46"/>
        <v>1.7586683207894738E-2</v>
      </c>
      <c r="CM40">
        <f t="shared" si="47"/>
        <v>4.3649618134342116</v>
      </c>
      <c r="CN40">
        <f t="shared" si="48"/>
        <v>15.360991390776318</v>
      </c>
      <c r="CO40">
        <f t="shared" si="49"/>
        <v>4.5257496392105266E-2</v>
      </c>
      <c r="CP40">
        <f t="shared" si="50"/>
        <v>2.1035052823421054</v>
      </c>
      <c r="CQ40">
        <f t="shared" si="51"/>
        <v>7.4981834054473699E-7</v>
      </c>
      <c r="CR40">
        <f t="shared" si="20"/>
        <v>6.8982903906882596E-4</v>
      </c>
      <c r="CS40">
        <f t="shared" si="52"/>
        <v>9.7382811352226718E-12</v>
      </c>
      <c r="CT40">
        <f t="shared" si="53"/>
        <v>6.5844186811740897E-5</v>
      </c>
      <c r="CU40">
        <f t="shared" si="54"/>
        <v>1.2983342479757089E-6</v>
      </c>
      <c r="CV40">
        <f t="shared" si="55"/>
        <v>5.738162640784413E-11</v>
      </c>
      <c r="CW40">
        <f t="shared" si="56"/>
        <v>7.6067658263917006E-12</v>
      </c>
      <c r="CX40">
        <f t="shared" si="57"/>
        <v>4.1589837016953447E-13</v>
      </c>
      <c r="CY40">
        <f t="shared" si="58"/>
        <v>7.9265953117408922E-6</v>
      </c>
      <c r="CZ40">
        <f t="shared" si="59"/>
        <v>6.3021118305414984E-8</v>
      </c>
      <c r="DA40">
        <f t="shared" si="60"/>
        <v>2.1517857803542512E-6</v>
      </c>
      <c r="DB40">
        <f t="shared" si="61"/>
        <v>3.3820544630566806E-5</v>
      </c>
      <c r="DC40">
        <f t="shared" si="62"/>
        <v>8.3941573335273301E-3</v>
      </c>
      <c r="DD40">
        <f t="shared" si="63"/>
        <v>2.9540368059185227E-2</v>
      </c>
      <c r="DE40">
        <f t="shared" si="64"/>
        <v>8.7033646907894743E-5</v>
      </c>
      <c r="DF40">
        <f t="shared" si="65"/>
        <v>4.0452024660425105E-3</v>
      </c>
      <c r="DG40">
        <f t="shared" si="66"/>
        <v>1.4419583472014174E-9</v>
      </c>
      <c r="DH40" s="5">
        <f>IFERROR(((((L40+AB40)*(1/$H40))+AR40)/$F$2)/($B$2*('CAR.CAP_per person'!B$2)/(_xlfn.XLOOKUP($E$2,EU_countries_GDP!$A$2:$A$29,EU_countries_GDP!$E$2:$E$29))),"")</f>
        <v>2.9248341043904561E-2</v>
      </c>
      <c r="DI40" s="5">
        <f>IFERROR(((((M40+AC40)*(1/$H40))+AS40)/$F$2)/($B$2*('CAR.CAP_per person'!C$2)/(_xlfn.XLOOKUP($E$2,EU_countries_GDP!$A$2:$A$29,EU_countries_GDP!$E$2:$E$29))),"")</f>
        <v>5.2309831851843955E-6</v>
      </c>
      <c r="DJ40" s="5">
        <f>IFERROR(((((N40+AD40)*(1/$H40))+AT40)/$F$2)/($B$2*('CAR.CAP_per person'!D$2)/(_xlfn.XLOOKUP($E$2,EU_countries_GDP!$A$2:$A$29,EU_countries_GDP!$E$2:$E$29))),"")</f>
        <v>3.628684514288101E-5</v>
      </c>
      <c r="DK40" s="5">
        <f>IFERROR(((((O40+AE40)*(1/$H40))+AU40)/$F$2)/($B$2*('CAR.CAP_per person'!E$2)/(_xlfn.XLOOKUP($E$2,EU_countries_GDP!$A$2:$A$29,EU_countries_GDP!$E$2:$E$29))),"")</f>
        <v>9.2093896322464311E-4</v>
      </c>
      <c r="DL40" s="5">
        <f>IFERROR(((((P40+AF40)*(1/$H40))+AV40)/$F$2)/($B$2*('CAR.CAP_per person'!F$2)/(_xlfn.XLOOKUP($E$2,EU_countries_GDP!$A$2:$A$29,EU_countries_GDP!$E$2:$E$29))),"")</f>
        <v>3.1779619725075564E-2</v>
      </c>
      <c r="DM40" s="5">
        <f>IFERROR(((((Q40+AG40)*(1/$H40))+AW40)/$F$2)/($B$2*('CAR.CAP_per person'!G$2)/(_xlfn.XLOOKUP($E$2,EU_countries_GDP!$A$2:$A$29,EU_countries_GDP!$E$2:$E$29))),"")</f>
        <v>2.2915286653283863E-3</v>
      </c>
      <c r="DN40" s="5">
        <f>IFERROR(((((R40+AH40)*(1/$H40))+AX40)/$F$2)/($B$2*('CAR.CAP_per person'!H$2)/(_xlfn.XLOOKUP($E$2,EU_countries_GDP!$A$2:$A$29,EU_countries_GDP!$E$2:$E$29))),"")</f>
        <v>2.7976337013630935E-5</v>
      </c>
      <c r="DO40" s="5">
        <f>IFERROR(((((S40+AI40)*(1/$H40))+AY40)/$F$2)/($B$2*('CAR.CAP_per person'!I$2)/(_xlfn.XLOOKUP($E$2,EU_countries_GDP!$A$2:$A$29,EU_countries_GDP!$E$2:$E$29))),"")</f>
        <v>2.2478614910859626E-3</v>
      </c>
      <c r="DP40" s="5">
        <f>IFERROR(((((T40+AJ40)*(1/$H40))+AZ40)/$F$2)/($B$2*('CAR.CAP_per person'!J$2)/(_xlfn.XLOOKUP($E$2,EU_countries_GDP!$A$2:$A$29,EU_countries_GDP!$E$2:$E$29))),"")</f>
        <v>3.1399800856478045E-3</v>
      </c>
      <c r="DQ40" s="5">
        <f>IFERROR(((((U40+AK40)*(1/$H40))+BA40)/$F$2)/($B$2*('CAR.CAP_per person'!K$2)/(_xlfn.XLOOKUP($E$2,EU_countries_GDP!$A$2:$A$29,EU_countries_GDP!$E$2:$E$29))),"")</f>
        <v>3.1081397873852557E-3</v>
      </c>
      <c r="DR40" s="5">
        <f>IFERROR(((((V40+AL40)*(1/$H40))+BB40)/$F$2)/($B$2*('CAR.CAP_per person'!L$2)/(_xlfn.XLOOKUP($E$2,EU_countries_GDP!$A$2:$A$29,EU_countries_GDP!$E$2:$E$29))),"")</f>
        <v>1.5666718817293546E-3</v>
      </c>
      <c r="DS40" s="5">
        <f>IFERROR(((((W40+AM40)*(1/$H40))+BC40)/$F$2)/($B$2*('CAR.CAP_per person'!M$2)/(_xlfn.XLOOKUP($E$2,EU_countries_GDP!$A$2:$A$29,EU_countries_GDP!$E$2:$E$29))),"")</f>
        <v>1.7120646925027769E-2</v>
      </c>
      <c r="DT40" s="5">
        <f>IFERROR(((((X40+AN40)*(1/$H40))+BD40)/$F$2)/($B$2*('CAR.CAP_per person'!N$2)/(_xlfn.XLOOKUP($E$2,EU_countries_GDP!$A$2:$A$29,EU_countries_GDP!$E$2:$E$29))),"")</f>
        <v>0.67392583814512386</v>
      </c>
      <c r="DU40" s="5">
        <f>IFERROR(((((Y40+AO40)*(1/$H40))+BE40)/$F$2)/($B$2*('CAR.CAP_per person'!O$2)/(_xlfn.XLOOKUP($E$2,EU_countries_GDP!$A$2:$A$29,EU_countries_GDP!$E$2:$E$29))),"")</f>
        <v>1.3768224168158222E-4</v>
      </c>
      <c r="DV40" s="5">
        <f>IFERROR(((((Z40+AP40)*(1/$H40))+BF40)/$F$2)/($B$2*('CAR.CAP_per person'!P$2)/(_xlfn.XLOOKUP($E$2,EU_countries_GDP!$A$2:$A$29,EU_countries_GDP!$E$2:$E$29))),"")</f>
        <v>5.2119174475061432E-3</v>
      </c>
      <c r="DW40" s="5">
        <f>IFERROR(((((AA40+AQ40)*(1/$H40))+BG40)/$F$2)/($B$2*('CAR.CAP_per person'!Q$2)/(_xlfn.XLOOKUP($E$2,EU_countries_GDP!$A$2:$A$29,EU_countries_GDP!$E$2:$E$29))),"")</f>
        <v>1.8946141587206343E-3</v>
      </c>
    </row>
    <row r="41" spans="1:127">
      <c r="A41" t="s">
        <v>234</v>
      </c>
      <c r="B41" t="str">
        <f>_xlfn.XLOOKUP(D41,Table5[Ingredient],Table5[Category],"",FALSE)</f>
        <v>Beef</v>
      </c>
      <c r="C41" s="33" t="s">
        <v>177</v>
      </c>
      <c r="D41" s="33" t="s">
        <v>214</v>
      </c>
      <c r="E41" s="33">
        <v>0.55679999999999996</v>
      </c>
      <c r="F41" s="33" t="s">
        <v>179</v>
      </c>
      <c r="G41" s="33" t="s">
        <v>180</v>
      </c>
      <c r="H41" s="91">
        <f>Dataset_IT!L38</f>
        <v>0.15562636256917656</v>
      </c>
      <c r="I41" s="33"/>
      <c r="J41" s="37">
        <f>IFERROR(INDEX('AveragePrices&amp;Codes'!G:AG, MATCH($D41, 'AveragePrices&amp;Codes'!$A:$A, 0), MATCH(Tool_Italy!$E$2, 'AveragePrices&amp;Codes'!$G$1:$AG$1, 0)),"")</f>
        <v>5.0145696923076928</v>
      </c>
      <c r="K41" s="37">
        <f>IFERROR(E41/(_xlfn.XLOOKUP(A41,Dataset_IT!$Q$2:$Q$9,Dataset_IT!$R$2:$R$9)),"")</f>
        <v>8.5661538461538449E-3</v>
      </c>
      <c r="L41">
        <f>IFERROR(IF($F41="Raw",_xlfn.XLOOKUP(_xlfn.XLOOKUP(Tool_Italy!$D41,'AveragePrices&amp;Codes'!$A:$A,'AveragePrices&amp;Codes'!$B:$B),AGRIBALYSE_Raw!$B:$B,AGRIBALYSE_Raw!O:O)*$E41,_xlfn.XLOOKUP(_xlfn.XLOOKUP(Tool_Italy!$D41,'AveragePrices&amp;Codes'!$A:$A,'AveragePrices&amp;Codes'!$B:$B),AGRIBALYSE_Cooked!$C:$C,AGRIBALYSE_Cooked!P:P)*$E41),"")</f>
        <v>13.913433737142858</v>
      </c>
      <c r="M41">
        <f>IFERROR(IF($F41="Raw",_xlfn.XLOOKUP(_xlfn.XLOOKUP(Tool_Italy!$D41,'AveragePrices&amp;Codes'!$A:$A,'AveragePrices&amp;Codes'!$B:$B),AGRIBALYSE_Raw!$B:$B,AGRIBALYSE_Raw!P:P)*$E41,_xlfn.XLOOKUP(_xlfn.XLOOKUP(Tool_Italy!$D41,'AveragePrices&amp;Codes'!$A:$A,'AveragePrices&amp;Codes'!$B:$B),AGRIBALYSE_Cooked!$C:$C,AGRIBALYSE_Cooked!Q:Q)*$E41),"")</f>
        <v>7.7706489380571435E-8</v>
      </c>
      <c r="N41">
        <f>IFERROR(IF($F41="Raw",_xlfn.XLOOKUP(_xlfn.XLOOKUP(Tool_Italy!$D41,'AveragePrices&amp;Codes'!$A:$A,'AveragePrices&amp;Codes'!$B:$B),AGRIBALYSE_Raw!$B:$B,AGRIBALYSE_Raw!Q:Q)*$E41,_xlfn.XLOOKUP(_xlfn.XLOOKUP(Tool_Italy!$D41,'AveragePrices&amp;Codes'!$A:$A,'AveragePrices&amp;Codes'!$B:$B),AGRIBALYSE_Cooked!$C:$C,AGRIBALYSE_Cooked!R:R)*$E41),"")</f>
        <v>1.0451202816</v>
      </c>
      <c r="O41">
        <f>IFERROR(IF($F41="Raw",_xlfn.XLOOKUP(_xlfn.XLOOKUP(Tool_Italy!$D41,'AveragePrices&amp;Codes'!$A:$A,'AveragePrices&amp;Codes'!$B:$B),AGRIBALYSE_Raw!$B:$B,AGRIBALYSE_Raw!R:R)*$E41,_xlfn.XLOOKUP(_xlfn.XLOOKUP(Tool_Italy!$D41,'AveragePrices&amp;Codes'!$A:$A,'AveragePrices&amp;Codes'!$B:$B),AGRIBALYSE_Cooked!$C:$C,AGRIBALYSE_Cooked!S:S)*$E41),"")</f>
        <v>2.1985885138285713E-2</v>
      </c>
      <c r="P41">
        <f>IFERROR(IF($F41="Raw",_xlfn.XLOOKUP(_xlfn.XLOOKUP(Tool_Italy!$D41,'AveragePrices&amp;Codes'!$A:$A,'AveragePrices&amp;Codes'!$B:$B),AGRIBALYSE_Raw!$B:$B,AGRIBALYSE_Raw!S:S)*$E41,_xlfn.XLOOKUP(_xlfn.XLOOKUP(Tool_Italy!$D41,'AveragePrices&amp;Codes'!$A:$A,'AveragePrices&amp;Codes'!$B:$B),AGRIBALYSE_Cooked!$C:$C,AGRIBALYSE_Cooked!T:T)*$E41),"")</f>
        <v>1.2917464895999998E-6</v>
      </c>
      <c r="Q41">
        <f>IFERROR(IF($F41="Raw",_xlfn.XLOOKUP(_xlfn.XLOOKUP(Tool_Italy!$D41,'AveragePrices&amp;Codes'!$A:$A,'AveragePrices&amp;Codes'!$B:$B),AGRIBALYSE_Raw!$B:$B,AGRIBALYSE_Raw!T:T)*$E41,_xlfn.XLOOKUP(_xlfn.XLOOKUP(Tool_Italy!$D41,'AveragePrices&amp;Codes'!$A:$A,'AveragePrices&amp;Codes'!$B:$B),AGRIBALYSE_Cooked!$C:$C,AGRIBALYSE_Cooked!U:U)*$E41),"")</f>
        <v>2.013940986514286E-7</v>
      </c>
      <c r="R41">
        <f>IFERROR(IF($F41="Raw",_xlfn.XLOOKUP(_xlfn.XLOOKUP(Tool_Italy!$D41,'AveragePrices&amp;Codes'!$A:$A,'AveragePrices&amp;Codes'!$B:$B),AGRIBALYSE_Raw!$B:$B,AGRIBALYSE_Raw!U:U)*$E41,_xlfn.XLOOKUP(_xlfn.XLOOKUP(Tool_Italy!$D41,'AveragePrices&amp;Codes'!$A:$A,'AveragePrices&amp;Codes'!$B:$B),AGRIBALYSE_Cooked!$C:$C,AGRIBALYSE_Cooked!V:V)*$E41),"")</f>
        <v>5.7890185782857147E-9</v>
      </c>
      <c r="S41">
        <f>IFERROR(IF($F41="Raw",_xlfn.XLOOKUP(_xlfn.XLOOKUP(Tool_Italy!$D41,'AveragePrices&amp;Codes'!$A:$A,'AveragePrices&amp;Codes'!$B:$B),AGRIBALYSE_Raw!$B:$B,AGRIBALYSE_Raw!V:V)*$E41,_xlfn.XLOOKUP(_xlfn.XLOOKUP(Tool_Italy!$D41,'AveragePrices&amp;Codes'!$A:$A,'AveragePrices&amp;Codes'!$B:$B),AGRIBALYSE_Cooked!$C:$C,AGRIBALYSE_Cooked!W:W)*$E41),"")</f>
        <v>0.18935992457142856</v>
      </c>
      <c r="T41">
        <f>IFERROR(IF($F41="Raw",_xlfn.XLOOKUP(_xlfn.XLOOKUP(Tool_Italy!$D41,'AveragePrices&amp;Codes'!$A:$A,'AveragePrices&amp;Codes'!$B:$B),AGRIBALYSE_Raw!$B:$B,AGRIBALYSE_Raw!W:W)*$E41,_xlfn.XLOOKUP(_xlfn.XLOOKUP(Tool_Italy!$D41,'AveragePrices&amp;Codes'!$A:$A,'AveragePrices&amp;Codes'!$B:$B),AGRIBALYSE_Cooked!$C:$C,AGRIBALYSE_Cooked!X:X)*$E41),"")</f>
        <v>7.0323036617142857E-4</v>
      </c>
      <c r="U41">
        <f>IFERROR(IF($F41="Raw",_xlfn.XLOOKUP(_xlfn.XLOOKUP(Tool_Italy!$D41,'AveragePrices&amp;Codes'!$A:$A,'AveragePrices&amp;Codes'!$B:$B),AGRIBALYSE_Raw!$B:$B,AGRIBALYSE_Raw!X:X)*$E41,_xlfn.XLOOKUP(_xlfn.XLOOKUP(Tool_Italy!$D41,'AveragePrices&amp;Codes'!$A:$A,'AveragePrices&amp;Codes'!$B:$B),AGRIBALYSE_Cooked!$C:$C,AGRIBALYSE_Cooked!Y:Y)*$E41),"")</f>
        <v>4.2628185627428573E-2</v>
      </c>
      <c r="V41">
        <f>IFERROR(IF($F41="Raw",_xlfn.XLOOKUP(_xlfn.XLOOKUP(Tool_Italy!$D41,'AveragePrices&amp;Codes'!$A:$A,'AveragePrices&amp;Codes'!$B:$B),AGRIBALYSE_Raw!$B:$B,AGRIBALYSE_Raw!Y:Y)*$E41,_xlfn.XLOOKUP(_xlfn.XLOOKUP(Tool_Italy!$D41,'AveragePrices&amp;Codes'!$A:$A,'AveragePrices&amp;Codes'!$B:$B),AGRIBALYSE_Cooked!$C:$C,AGRIBALYSE_Cooked!Z:Z)*$E41),"")</f>
        <v>0.8351943524571428</v>
      </c>
      <c r="W41">
        <f>IFERROR(IF($F41="Raw",_xlfn.XLOOKUP(_xlfn.XLOOKUP(Tool_Italy!$D41,'AveragePrices&amp;Codes'!$A:$A,'AveragePrices&amp;Codes'!$B:$B),AGRIBALYSE_Raw!$B:$B,AGRIBALYSE_Raw!Z:Z)*$E41,_xlfn.XLOOKUP(_xlfn.XLOOKUP(Tool_Italy!$D41,'AveragePrices&amp;Codes'!$A:$A,'AveragePrices&amp;Codes'!$B:$B),AGRIBALYSE_Cooked!$C:$C,AGRIBALYSE_Cooked!AA:AA)*$E41),"")</f>
        <v>75.88290813257143</v>
      </c>
      <c r="X41">
        <f>IFERROR(IF($F41="Raw",_xlfn.XLOOKUP(_xlfn.XLOOKUP(Tool_Italy!$D41,'AveragePrices&amp;Codes'!$A:$A,'AveragePrices&amp;Codes'!$B:$B),AGRIBALYSE_Raw!$B:$B,AGRIBALYSE_Raw!AA:AA)*$E41,_xlfn.XLOOKUP(_xlfn.XLOOKUP(Tool_Italy!$D41,'AveragePrices&amp;Codes'!$A:$A,'AveragePrices&amp;Codes'!$B:$B),AGRIBALYSE_Cooked!$C:$C,AGRIBALYSE_Cooked!AB:AB)*$E41),"")</f>
        <v>894.38020388571431</v>
      </c>
      <c r="Y41">
        <f>IFERROR(IF($F41="Raw",_xlfn.XLOOKUP(_xlfn.XLOOKUP(Tool_Italy!$D41,'AveragePrices&amp;Codes'!$A:$A,'AveragePrices&amp;Codes'!$B:$B),AGRIBALYSE_Raw!$B:$B,AGRIBALYSE_Raw!AB:AB)*$E41,_xlfn.XLOOKUP(_xlfn.XLOOKUP(Tool_Italy!$D41,'AveragePrices&amp;Codes'!$A:$A,'AveragePrices&amp;Codes'!$B:$B),AGRIBALYSE_Cooked!$C:$C,AGRIBALYSE_Cooked!AC:AC)*$E41),"")</f>
        <v>1.3471900086857145</v>
      </c>
      <c r="Z41">
        <f>IFERROR(IF($F41="Raw",_xlfn.XLOOKUP(_xlfn.XLOOKUP(Tool_Italy!$D41,'AveragePrices&amp;Codes'!$A:$A,'AveragePrices&amp;Codes'!$B:$B),AGRIBALYSE_Raw!$B:$B,AGRIBALYSE_Raw!AC:AC)*$E41,_xlfn.XLOOKUP(_xlfn.XLOOKUP(Tool_Italy!$D41,'AveragePrices&amp;Codes'!$A:$A,'AveragePrices&amp;Codes'!$B:$B),AGRIBALYSE_Cooked!$C:$C,AGRIBALYSE_Cooked!AD:AD)*$E41),"")</f>
        <v>49.064931236571425</v>
      </c>
      <c r="AA41">
        <f>IFERROR(IF($F41="Raw",_xlfn.XLOOKUP(_xlfn.XLOOKUP(Tool_Italy!$D41,'AveragePrices&amp;Codes'!$A:$A,'AveragePrices&amp;Codes'!$B:$B),AGRIBALYSE_Raw!$B:$B,AGRIBALYSE_Raw!AD:AD)*$E41,_xlfn.XLOOKUP(_xlfn.XLOOKUP(Tool_Italy!$D41,'AveragePrices&amp;Codes'!$A:$A,'AveragePrices&amp;Codes'!$B:$B),AGRIBALYSE_Cooked!$C:$C,AGRIBALYSE_Cooked!AE:AE)*$E41),"")</f>
        <v>2.0334806893714285E-5</v>
      </c>
      <c r="AB41" cm="1">
        <f t="array" ref="AB41">IFERROR(_xlfn.XLOOKUP(Tool_Italy!$F41&amp;$E$2,'Cooking methods'!$A:$A&amp;'Cooking methods'!$B:$B,'Cooking methods'!C:C)*$E41,"")</f>
        <v>0.12829272230399999</v>
      </c>
      <c r="AC41" cm="1">
        <f t="array" ref="AC41">IFERROR(_xlfn.XLOOKUP(Tool_Italy!$F41&amp;$E$2,'Cooking methods'!$A:$A&amp;'Cooking methods'!$B:$B,'Cooking methods'!D:D)*$E41,"")</f>
        <v>4.2848918447999996E-9</v>
      </c>
      <c r="AD41" cm="1">
        <f t="array" ref="AD41">IFERROR(_xlfn.XLOOKUP(Tool_Italy!$F41&amp;$E$2,'Cooking methods'!$A:$A&amp;'Cooking methods'!$B:$B,'Cooking methods'!E:E)*$E41,"")</f>
        <v>6.647345663999998E-3</v>
      </c>
      <c r="AE41" cm="1">
        <f t="array" ref="AE41">IFERROR(_xlfn.XLOOKUP(Tool_Italy!$F41&amp;$E$2,'Cooking methods'!$A:$A&amp;'Cooking methods'!$B:$B,'Cooking methods'!F:F)*$E41,"")</f>
        <v>2.67841396032E-4</v>
      </c>
      <c r="AF41" cm="1">
        <f t="array" ref="AF41">IFERROR(_xlfn.XLOOKUP(Tool_Italy!$F41&amp;$E$2,'Cooking methods'!$A:$A&amp;'Cooking methods'!$B:$B,'Cooking methods'!G:G)*$E41,"")</f>
        <v>1.2338462384639999E-9</v>
      </c>
      <c r="AG41" cm="1">
        <f t="array" ref="AG41">IFERROR(_xlfn.XLOOKUP(Tool_Italy!$F41&amp;$E$2,'Cooking methods'!$A:$A&amp;'Cooking methods'!$B:$B,'Cooking methods'!H:H)*$E41,"")</f>
        <v>4.7362356787199996E-10</v>
      </c>
      <c r="AH41" cm="1">
        <f t="array" ref="AH41">IFERROR(_xlfn.XLOOKUP(Tool_Italy!$F41&amp;$E$2,'Cooking methods'!$A:$A&amp;'Cooking methods'!$B:$B,'Cooking methods'!I:I)*$E41,"")</f>
        <v>2.7581815180800001E-10</v>
      </c>
      <c r="AI41" cm="1">
        <f t="array" ref="AI41">IFERROR(_xlfn.XLOOKUP(Tool_Italy!$F41&amp;$E$2,'Cooking methods'!$A:$A&amp;'Cooking methods'!$B:$B,'Cooking methods'!J:J)*$E41,"")</f>
        <v>2.2076705183999998E-4</v>
      </c>
      <c r="AJ41" cm="1">
        <f t="array" ref="AJ41">IFERROR(_xlfn.XLOOKUP(Tool_Italy!$F41&amp;$E$2,'Cooking methods'!$A:$A&amp;'Cooking methods'!$B:$B,'Cooking methods'!K:K)*$E41,"")</f>
        <v>1.181128837632E-5</v>
      </c>
      <c r="AK41" cm="1">
        <f t="array" ref="AK41">IFERROR(_xlfn.XLOOKUP(Tool_Italy!$F41&amp;$E$2,'Cooking methods'!$A:$A&amp;'Cooking methods'!$B:$B,'Cooking methods'!L:L)*$E41,"")</f>
        <v>6.326601024000001E-5</v>
      </c>
      <c r="AL41" cm="1">
        <f t="array" ref="AL41">IFERROR(_xlfn.XLOOKUP(Tool_Italy!$F41&amp;$E$2,'Cooking methods'!$A:$A&amp;'Cooking methods'!$B:$B,'Cooking methods'!M:M)*$E41,"")</f>
        <v>4.9890129119999993E-4</v>
      </c>
      <c r="AM41" cm="1">
        <f t="array" ref="AM41">IFERROR(_xlfn.XLOOKUP(Tool_Italy!$F41&amp;$E$2,'Cooking methods'!$A:$A&amp;'Cooking methods'!$B:$B,'Cooking methods'!N:N)*$E41,"")</f>
        <v>0.27660111283200001</v>
      </c>
      <c r="AN41" cm="1">
        <f t="array" ref="AN41">IFERROR(_xlfn.XLOOKUP(Tool_Italy!$F41&amp;$E$2,'Cooking methods'!$A:$A&amp;'Cooking methods'!$B:$B,'Cooking methods'!O:O)*$E41,"")</f>
        <v>0.16025427839999998</v>
      </c>
      <c r="AO41" cm="1">
        <f t="array" ref="AO41">IFERROR(_xlfn.XLOOKUP(Tool_Italy!$F41&amp;$E$2,'Cooking methods'!$A:$A&amp;'Cooking methods'!$B:$B,'Cooking methods'!P:P)*$E41,"")</f>
        <v>2.9076786431999995E-2</v>
      </c>
      <c r="AP41" cm="1">
        <f t="array" ref="AP41">IFERROR(_xlfn.XLOOKUP(Tool_Italy!$F41&amp;$E$2,'Cooking methods'!$A:$A&amp;'Cooking methods'!$B:$B,'Cooking methods'!Q:Q)*$E41,"")</f>
        <v>2.0351469849599999</v>
      </c>
      <c r="AQ41" cm="1">
        <f t="array" ref="AQ41">IFERROR(_xlfn.XLOOKUP(Tool_Italy!$F41&amp;$E$2,'Cooking methods'!$A:$A&amp;'Cooking methods'!$B:$B,'Cooking methods'!R:R)*$E41,"")</f>
        <v>1.732849006464E-7</v>
      </c>
      <c r="AR41" cm="1">
        <f t="array" ref="AR41">IFERROR(_xlfn.XLOOKUP(Tool_Italy!$G41&amp;$E$2,'Waste management'!$A:$A&amp;'Waste management'!$B:$B,'Waste management'!C:C)*$E41,"")</f>
        <v>3.2021568E-2</v>
      </c>
      <c r="AS41" cm="1">
        <f t="array" ref="AS41">IFERROR(_xlfn.XLOOKUP(Tool_Italy!$G41&amp;$E$2,'Waste management'!$A:$A&amp;'Waste management'!$B:$B,'Waste management'!D:D)*$E41,"")</f>
        <v>2.300825664E-10</v>
      </c>
      <c r="AT41" cm="1">
        <f t="array" ref="AT41">IFERROR(_xlfn.XLOOKUP(Tool_Italy!$G41&amp;$E$2,'Waste management'!$A:$A&amp;'Waste management'!$B:$B,'Waste management'!E:E)*$E41,"")</f>
        <v>4.8998399999999995E-4</v>
      </c>
      <c r="AU41" cm="1">
        <f t="array" ref="AU41">IFERROR(_xlfn.XLOOKUP(Tool_Italy!$G41&amp;$E$2,'Waste management'!$A:$A&amp;'Waste management'!$B:$B,'Waste management'!F:F)*$E41,"")</f>
        <v>7.238399999999999E-5</v>
      </c>
      <c r="AV41" cm="1">
        <f t="array" ref="AV41">IFERROR(_xlfn.XLOOKUP(Tool_Italy!$G41&amp;$E$2,'Waste management'!$A:$A&amp;'Waste management'!$B:$B,'Waste management'!G:G)*$E41,"")</f>
        <v>6.4703500799999996E-9</v>
      </c>
      <c r="AW41" cm="1">
        <f t="array" ref="AW41">IFERROR(_xlfn.XLOOKUP(Tool_Italy!$G41&amp;$E$2,'Waste management'!$A:$A&amp;'Waste management'!$B:$B,'Waste management'!H:H)*$E41,"")</f>
        <v>2.1142308479999998E-10</v>
      </c>
      <c r="AX41" cm="1">
        <f t="array" ref="AX41">IFERROR(_xlfn.XLOOKUP(Tool_Italy!$G41&amp;$E$2,'Waste management'!$A:$A&amp;'Waste management'!$B:$B,'Waste management'!I:I)*$E41,"")</f>
        <v>1.5107710079999999E-10</v>
      </c>
      <c r="AY41" cm="1">
        <f t="array" ref="AY41">IFERROR(_xlfn.XLOOKUP(Tool_Italy!$G41&amp;$E$2,'Waste management'!$A:$A&amp;'Waste management'!$B:$B,'Waste management'!J:J)*$E41,"")</f>
        <v>1.230528E-3</v>
      </c>
      <c r="AZ41" cm="1">
        <f t="array" ref="AZ41">IFERROR(_xlfn.XLOOKUP(Tool_Italy!$G41&amp;$E$2,'Waste management'!$A:$A&amp;'Waste management'!$B:$B,'Waste management'!K:K)*$E41,"")</f>
        <v>1.9775475839999999E-6</v>
      </c>
      <c r="BA41" cm="1">
        <f t="array" ref="BA41">IFERROR(_xlfn.XLOOKUP(Tool_Italy!$G41&amp;$E$2,'Waste management'!$A:$A&amp;'Waste management'!$B:$B,'Waste management'!L:L)*$E41,"")</f>
        <v>5.4212386559999995E-5</v>
      </c>
      <c r="BB41" cm="1">
        <f t="array" ref="BB41">IFERROR(_xlfn.XLOOKUP(Tool_Italy!$G41&amp;$E$2,'Waste management'!$A:$A&amp;'Waste management'!$B:$B,'Waste management'!M:M)*$E41,"")</f>
        <v>5.4287999999999993E-3</v>
      </c>
      <c r="BC41" cm="1">
        <f t="array" ref="BC41">IFERROR(_xlfn.XLOOKUP(Tool_Italy!$G41&amp;$E$2,'Waste management'!$A:$A&amp;'Waste management'!$B:$B,'Waste management'!N:N)*$E41,"")</f>
        <v>4.6632445440000003</v>
      </c>
      <c r="BD41" cm="1">
        <f t="array" ref="BD41">IFERROR(_xlfn.XLOOKUP(Tool_Italy!$G41&amp;$E$2,'Waste management'!$A:$A&amp;'Waste management'!$B:$B,'Waste management'!O:O)*$E41,"")</f>
        <v>0.30322214399999997</v>
      </c>
      <c r="BE41" cm="1">
        <f t="array" ref="BE41">IFERROR(_xlfn.XLOOKUP(Tool_Italy!$G41&amp;$E$2,'Waste management'!$A:$A&amp;'Waste management'!$B:$B,'Waste management'!P:P)*$E41,"")</f>
        <v>6.369792E-3</v>
      </c>
      <c r="BF41" cm="1">
        <f t="array" ref="BF41">IFERROR(_xlfn.XLOOKUP(Tool_Italy!$G41&amp;$E$2,'Waste management'!$A:$A&amp;'Waste management'!$B:$B,'Waste management'!Q:Q)*$E41,"")</f>
        <v>0.20051481599999998</v>
      </c>
      <c r="BG41" cm="1">
        <f t="array" ref="BG41">IFERROR(_xlfn.XLOOKUP(Tool_Italy!$G41&amp;$E$2,'Waste management'!$A:$A&amp;'Waste management'!$B:$B,'Waste management'!R:R)*$E41,"")</f>
        <v>6.2264159999999992E-8</v>
      </c>
      <c r="BH41">
        <f>IFERROR((L41+AR41+AB41)*_xlfn.XLOOKUP(Tool_Italy!BH$4,Monetization_Factors!$A:$A,Monetization_Factors!$D:$D),"")</f>
        <v>1.8310068672871469</v>
      </c>
      <c r="BI41">
        <f>IFERROR((M41+AS41+AC41)*_xlfn.XLOOKUP(Tool_Italy!BI$4,Monetization_Factors!$A:$A,Monetization_Factors!$D:$D),"")</f>
        <v>3.2914104614663506E-6</v>
      </c>
      <c r="BJ41">
        <f>IFERROR((N41+AT41+AD41)*_xlfn.XLOOKUP(Tool_Italy!BJ$4,Monetization_Factors!$A:$A,Monetization_Factors!$D:$D),"")</f>
        <v>1.6059379795678314E-3</v>
      </c>
      <c r="BK41">
        <f>IFERROR((O41+AU41+AE41)*_xlfn.XLOOKUP(Tool_Italy!BK$4,Monetization_Factors!$A:$A,Monetization_Factors!$D:$D),"")</f>
        <v>3.3794443829304174E-2</v>
      </c>
      <c r="BL41">
        <f>IFERROR((P41+AV41+AF41)*_xlfn.XLOOKUP(Tool_Italy!BL$4,Monetization_Factors!$A:$A,Monetization_Factors!$D:$D),"")</f>
        <v>1.2972078156628926</v>
      </c>
      <c r="BM41">
        <f>IFERROR((Q41+AW41+AG41)*_xlfn.XLOOKUP(Tool_Italy!BM$4,Monetization_Factors!$A:$A,Monetization_Factors!$D:$D),"")</f>
        <v>4.1963958318073299E-2</v>
      </c>
      <c r="BN41">
        <f>IFERROR((R41+AX41+AH41)*_xlfn.XLOOKUP(Tool_Italy!BN$4,Monetization_Factors!$A:$A,Monetization_Factors!$D:$D),"")</f>
        <v>7.1460715345937299E-3</v>
      </c>
      <c r="BO41">
        <f>IFERROR((S41+AY41+AI41)*_xlfn.XLOOKUP(Tool_Italy!BO$4,Monetization_Factors!$A:$A,Monetization_Factors!$D:$D),"")</f>
        <v>8.3544682789694527E-2</v>
      </c>
      <c r="BP41">
        <f>IFERROR((T41+AZ41+AJ41)*_xlfn.XLOOKUP(Tool_Italy!BP$4,Monetization_Factors!$A:$A,Monetization_Factors!$D:$D),"")</f>
        <v>1.7490904171186409E-3</v>
      </c>
      <c r="BQ41">
        <f>IFERROR((U41+BA41+AK41)*_xlfn.XLOOKUP(Tool_Italy!BQ$4,Monetization_Factors!$A:$A,Monetization_Factors!$D:$D),"")</f>
        <v>0.17485847368467541</v>
      </c>
      <c r="BR41" t="str">
        <f>IFERROR((V41+BB41+AL41)*_xlfn.XLOOKUP(Tool_Italy!BR$4,Monetization_Factors!$A:$A,Monetization_Factors!$D:$D),"")</f>
        <v/>
      </c>
      <c r="BS41">
        <f>IFERROR((W41+BC41+AM41)*_xlfn.XLOOKUP(Tool_Italy!BS$4,Monetization_Factors!$A:$A,Monetization_Factors!$D:$D),"")</f>
        <v>3.9330557958853016E-3</v>
      </c>
      <c r="BT41">
        <f>IFERROR((X41+BD41+AN41)*_xlfn.XLOOKUP(Tool_Italy!BT$4,Monetization_Factors!$A:$A,Monetization_Factors!$D:$D),"")</f>
        <v>0.19925720778031838</v>
      </c>
      <c r="BU41">
        <f>IFERROR((Y41+BE41+AO41)*_xlfn.XLOOKUP(Tool_Italy!BU$4,Monetization_Factors!$A:$A,Monetization_Factors!$D:$D),"")</f>
        <v>8.7865547556999872E-3</v>
      </c>
      <c r="BV41">
        <f>IFERROR((Z41+BF41+AP41)*_xlfn.XLOOKUP(Tool_Italy!BV$4,Monetization_Factors!$A:$A,Monetization_Factors!$D:$D),"")</f>
        <v>8.4711657500037771E-2</v>
      </c>
      <c r="BW41">
        <f>IFERROR((AA41+BG41+AQ41)*_xlfn.XLOOKUP(Tool_Italy!BW$4,Monetization_Factors!$A:$A,Monetization_Factors!$D:$D),"")</f>
        <v>4.2973936782826681E-5</v>
      </c>
      <c r="BX41" s="38" cm="1">
        <f t="array" ref="BX41">IFERROR(_xlfn.IFS(I41&lt;&gt;0,I41*E41,I41="",J41*E41),"")</f>
        <v>2.792112404676923</v>
      </c>
      <c r="BY41" s="38">
        <f t="shared" si="2"/>
        <v>3.5947536089975771</v>
      </c>
      <c r="BZ41" s="38">
        <f t="shared" si="36"/>
        <v>6.3868660136745001</v>
      </c>
      <c r="CA41" s="38">
        <f t="shared" si="3"/>
        <v>6.912987709610725E-3</v>
      </c>
      <c r="CB41">
        <f t="shared" si="4"/>
        <v>14.073748027446857</v>
      </c>
      <c r="CC41">
        <f t="shared" si="37"/>
        <v>8.2221463791771437E-8</v>
      </c>
      <c r="CD41">
        <f t="shared" si="38"/>
        <v>1.0522576112640001</v>
      </c>
      <c r="CE41">
        <f t="shared" si="39"/>
        <v>2.2326110534317711E-2</v>
      </c>
      <c r="CF41">
        <f t="shared" si="40"/>
        <v>1.2994506859184638E-6</v>
      </c>
      <c r="CG41">
        <f t="shared" si="41"/>
        <v>2.0207914530410059E-7</v>
      </c>
      <c r="CH41">
        <f t="shared" si="42"/>
        <v>6.2159138308937151E-9</v>
      </c>
      <c r="CI41">
        <f t="shared" si="43"/>
        <v>0.19081121962326855</v>
      </c>
      <c r="CJ41">
        <f t="shared" si="44"/>
        <v>7.1701920213174857E-4</v>
      </c>
      <c r="CK41">
        <f t="shared" si="45"/>
        <v>4.2745664024228573E-2</v>
      </c>
      <c r="CL41">
        <f t="shared" si="46"/>
        <v>0.84112205374834281</v>
      </c>
      <c r="CM41">
        <f t="shared" si="47"/>
        <v>80.822753789403421</v>
      </c>
      <c r="CN41">
        <f t="shared" si="48"/>
        <v>894.84368030811424</v>
      </c>
      <c r="CO41">
        <f t="shared" si="49"/>
        <v>1.3826365871177146</v>
      </c>
      <c r="CP41">
        <f t="shared" si="50"/>
        <v>51.300593037531428</v>
      </c>
      <c r="CQ41">
        <f t="shared" si="51"/>
        <v>2.0570355954360684E-5</v>
      </c>
      <c r="CR41">
        <f t="shared" si="20"/>
        <v>2.7064900052782417E-2</v>
      </c>
      <c r="CS41">
        <f t="shared" si="52"/>
        <v>1.5811819959956046E-10</v>
      </c>
      <c r="CT41">
        <f t="shared" si="53"/>
        <v>2.0235723293538462E-3</v>
      </c>
      <c r="CU41">
        <f t="shared" si="54"/>
        <v>4.2934827950610984E-5</v>
      </c>
      <c r="CV41">
        <f t="shared" si="55"/>
        <v>2.4989436267662767E-9</v>
      </c>
      <c r="CW41">
        <f t="shared" si="56"/>
        <v>3.8861374096942422E-10</v>
      </c>
      <c r="CX41">
        <f t="shared" si="57"/>
        <v>1.1953680444026375E-11</v>
      </c>
      <c r="CY41">
        <f t="shared" si="58"/>
        <v>3.6694465312167031E-4</v>
      </c>
      <c r="CZ41">
        <f t="shared" si="59"/>
        <v>1.3788830810225933E-6</v>
      </c>
      <c r="DA41">
        <f t="shared" si="60"/>
        <v>8.2203200046593411E-5</v>
      </c>
      <c r="DB41">
        <f t="shared" si="61"/>
        <v>1.6175424110545053E-3</v>
      </c>
      <c r="DC41">
        <f t="shared" si="62"/>
        <v>0.15542837267192966</v>
      </c>
      <c r="DD41">
        <f t="shared" si="63"/>
        <v>1.7208532313617582</v>
      </c>
      <c r="DE41">
        <f t="shared" si="64"/>
        <v>2.6589165136879128E-3</v>
      </c>
      <c r="DF41">
        <f t="shared" si="65"/>
        <v>9.865498661063736E-2</v>
      </c>
      <c r="DG41">
        <f t="shared" si="66"/>
        <v>3.9558376835309009E-8</v>
      </c>
      <c r="DH41" s="5">
        <f>IFERROR(((((L41+AB41)*(1/$H41))+AR41)/$F$2)/($B$2*('CAR.CAP_per person'!B$2)/(_xlfn.XLOOKUP($E$2,EU_countries_GDP!$A$2:$A$29,EU_countries_GDP!$E$2:$E$29))),"")</f>
        <v>1.4322266914997202</v>
      </c>
      <c r="DI41" s="5">
        <f>IFERROR(((((M41+AC41)*(1/$H41))+AS41)/$F$2)/($B$2*('CAR.CAP_per person'!C$2)/(_xlfn.XLOOKUP($E$2,EU_countries_GDP!$A$2:$A$29,EU_countries_GDP!$E$2:$E$29))),"")</f>
        <v>1.0561767508032513E-4</v>
      </c>
      <c r="DJ41" s="5">
        <f>IFERROR(((((N41+AD41)*(1/$H41))+AT41)/$F$2)/($B$2*('CAR.CAP_per person'!D$2)/(_xlfn.XLOOKUP($E$2,EU_countries_GDP!$A$2:$A$29,EU_countries_GDP!$E$2:$E$29))),"")</f>
        <v>1.3863398126861761E-3</v>
      </c>
      <c r="DK41" s="5">
        <f>IFERROR(((((O41+AE41)*(1/$H41))+AU41)/$F$2)/($B$2*('CAR.CAP_per person'!E$2)/(_xlfn.XLOOKUP($E$2,EU_countries_GDP!$A$2:$A$29,EU_countries_GDP!$E$2:$E$29))),"")</f>
        <v>3.8029322387287373E-2</v>
      </c>
      <c r="DL41" s="5">
        <f>IFERROR(((((P41+AF41)*(1/$H41))+AV41)/$F$2)/($B$2*('CAR.CAP_per person'!F$2)/(_xlfn.XLOOKUP($E$2,EU_countries_GDP!$A$2:$A$29,EU_countries_GDP!$E$2:$E$29))),"")</f>
        <v>1.7397337608344023</v>
      </c>
      <c r="DM41" s="5">
        <f>IFERROR(((((Q41+AG41)*(1/$H41))+AW41)/$F$2)/($B$2*('CAR.CAP_per person'!G$2)/(_xlfn.XLOOKUP($E$2,EU_countries_GDP!$A$2:$A$29,EU_countries_GDP!$E$2:$E$29))),"")</f>
        <v>0.14588016478436194</v>
      </c>
      <c r="DN41" s="5">
        <f>IFERROR(((((R41+AH41)*(1/$H41))+AX41)/$F$2)/($B$2*('CAR.CAP_per person'!H$2)/(_xlfn.XLOOKUP($E$2,EU_countries_GDP!$A$2:$A$29,EU_countries_GDP!$E$2:$E$29))),"")</f>
        <v>1.0311412917747116E-3</v>
      </c>
      <c r="DO41" s="5">
        <f>IFERROR(((((S41+AI41)*(1/$H41))+AY41)/$F$2)/($B$2*('CAR.CAP_per person'!I$2)/(_xlfn.XLOOKUP($E$2,EU_countries_GDP!$A$2:$A$29,EU_countries_GDP!$E$2:$E$29))),"")</f>
        <v>0.13144315006453386</v>
      </c>
      <c r="DP41" s="5">
        <f>IFERROR(((((T41+AJ41)*(1/$H41))+AZ41)/$F$2)/($B$2*('CAR.CAP_per person'!J$2)/(_xlfn.XLOOKUP($E$2,EU_countries_GDP!$A$2:$A$29,EU_countries_GDP!$E$2:$E$29))),"")</f>
        <v>8.5528788575553197E-2</v>
      </c>
      <c r="DQ41" s="5">
        <f>IFERROR(((((U41+AK41)*(1/$H41))+BA41)/$F$2)/($B$2*('CAR.CAP_per person'!K$2)/(_xlfn.XLOOKUP($E$2,EU_countries_GDP!$A$2:$A$29,EU_countries_GDP!$E$2:$E$29))),"")</f>
        <v>0.14787750852490902</v>
      </c>
      <c r="DR41" s="5">
        <f>IFERROR(((((V41+AL41)*(1/$H41))+BB41)/$F$2)/($B$2*('CAR.CAP_per person'!L$2)/(_xlfn.XLOOKUP($E$2,EU_countries_GDP!$A$2:$A$29,EU_countries_GDP!$E$2:$E$29))),"")</f>
        <v>9.4718649415726608E-2</v>
      </c>
      <c r="DS41" s="5">
        <f>IFERROR(((((W41+AM41)*(1/$H41))+BC41)/$F$2)/($B$2*('CAR.CAP_per person'!M$2)/(_xlfn.XLOOKUP($E$2,EU_countries_GDP!$A$2:$A$29,EU_countries_GDP!$E$2:$E$29))),"")</f>
        <v>0.40640843739123522</v>
      </c>
      <c r="DT41" s="5">
        <f>IFERROR(((((X41+AN41)*(1/$H41))+BD41)/$F$2)/($B$2*('CAR.CAP_per person'!N$2)/(_xlfn.XLOOKUP($E$2,EU_countries_GDP!$A$2:$A$29,EU_countries_GDP!$E$2:$E$29))),"")</f>
        <v>48.829070336670569</v>
      </c>
      <c r="DU41" s="5">
        <f>IFERROR(((((Y41+AO41)*(1/$H41))+BE41)/$F$2)/($B$2*('CAR.CAP_per person'!O$2)/(_xlfn.XLOOKUP($E$2,EU_countries_GDP!$A$2:$A$29,EU_countries_GDP!$E$2:$E$29))),"")</f>
        <v>5.2593608504093049E-3</v>
      </c>
      <c r="DV41" s="5">
        <f>IFERROR(((((Z41+AP41)*(1/$H41))+BF41)/$F$2)/($B$2*('CAR.CAP_per person'!P$2)/(_xlfn.XLOOKUP($E$2,EU_countries_GDP!$A$2:$A$29,EU_countries_GDP!$E$2:$E$29))),"")</f>
        <v>0.15849481779872804</v>
      </c>
      <c r="DW41" s="5">
        <f>IFERROR(((((AA41+AQ41)*(1/$H41))+BG41)/$F$2)/($B$2*('CAR.CAP_per person'!Q$2)/(_xlfn.XLOOKUP($E$2,EU_countries_GDP!$A$2:$A$29,EU_countries_GDP!$E$2:$E$29))),"")</f>
        <v>6.4800247897449634E-2</v>
      </c>
    </row>
    <row r="42" spans="1:127">
      <c r="A42" t="s">
        <v>234</v>
      </c>
      <c r="B42" t="str">
        <f>_xlfn.XLOOKUP(D42,Table5[Ingredient],Table5[Category],"",FALSE)</f>
        <v>Vegetables</v>
      </c>
      <c r="C42" s="33" t="s">
        <v>177</v>
      </c>
      <c r="D42" s="33" t="s">
        <v>237</v>
      </c>
      <c r="E42" s="33">
        <v>0.18559999999999999</v>
      </c>
      <c r="F42" s="33" t="s">
        <v>179</v>
      </c>
      <c r="G42" s="33" t="s">
        <v>180</v>
      </c>
      <c r="H42" s="91">
        <f>Dataset_IT!L39</f>
        <v>0.15562636256917653</v>
      </c>
      <c r="I42" s="33"/>
      <c r="J42" s="37" t="str">
        <f>IFERROR(INDEX('AveragePrices&amp;Codes'!G:AG, MATCH($D42, 'AveragePrices&amp;Codes'!$A:$A, 0), MATCH(Tool_Italy!$E$2, 'AveragePrices&amp;Codes'!$G$1:$AG$1, 0)),"")</f>
        <v/>
      </c>
      <c r="K42" s="37">
        <f>IFERROR(E42/(_xlfn.XLOOKUP(A42,Dataset_IT!$Q$2:$Q$9,Dataset_IT!$R$2:$R$9)),"")</f>
        <v>2.8553846153846151E-3</v>
      </c>
      <c r="L42">
        <f>IFERROR(IF($F42="Raw",_xlfn.XLOOKUP(_xlfn.XLOOKUP(Tool_Italy!$D42,'AveragePrices&amp;Codes'!$A:$A,'AveragePrices&amp;Codes'!$B:$B),AGRIBALYSE_Raw!$B:$B,AGRIBALYSE_Raw!O:O)*$E42,_xlfn.XLOOKUP(_xlfn.XLOOKUP(Tool_Italy!$D42,'AveragePrices&amp;Codes'!$A:$A,'AveragePrices&amp;Codes'!$B:$B),AGRIBALYSE_Cooked!$C:$C,AGRIBALYSE_Cooked!P:P)*$E42),"")</f>
        <v>0.1700605472</v>
      </c>
      <c r="M42">
        <f>IFERROR(IF($F42="Raw",_xlfn.XLOOKUP(_xlfn.XLOOKUP(Tool_Italy!$D42,'AveragePrices&amp;Codes'!$A:$A,'AveragePrices&amp;Codes'!$B:$B),AGRIBALYSE_Raw!$B:$B,AGRIBALYSE_Raw!P:P)*$E42,_xlfn.XLOOKUP(_xlfn.XLOOKUP(Tool_Italy!$D42,'AveragePrices&amp;Codes'!$A:$A,'AveragePrices&amp;Codes'!$B:$B),AGRIBALYSE_Cooked!$C:$C,AGRIBALYSE_Cooked!Q:Q)*$E42),"")</f>
        <v>6.6697700622222212E-9</v>
      </c>
      <c r="N42">
        <f>IFERROR(IF($F42="Raw",_xlfn.XLOOKUP(_xlfn.XLOOKUP(Tool_Italy!$D42,'AveragePrices&amp;Codes'!$A:$A,'AveragePrices&amp;Codes'!$B:$B),AGRIBALYSE_Raw!$B:$B,AGRIBALYSE_Raw!Q:Q)*$E42,_xlfn.XLOOKUP(_xlfn.XLOOKUP(Tool_Italy!$D42,'AveragePrices&amp;Codes'!$A:$A,'AveragePrices&amp;Codes'!$B:$B),AGRIBALYSE_Cooked!$C:$C,AGRIBALYSE_Cooked!R:R)*$E42),"")</f>
        <v>0.19668127480888889</v>
      </c>
      <c r="O42">
        <f>IFERROR(IF($F42="Raw",_xlfn.XLOOKUP(_xlfn.XLOOKUP(Tool_Italy!$D42,'AveragePrices&amp;Codes'!$A:$A,'AveragePrices&amp;Codes'!$B:$B),AGRIBALYSE_Raw!$B:$B,AGRIBALYSE_Raw!R:R)*$E42,_xlfn.XLOOKUP(_xlfn.XLOOKUP(Tool_Italy!$D42,'AveragePrices&amp;Codes'!$A:$A,'AveragePrices&amp;Codes'!$B:$B),AGRIBALYSE_Cooked!$C:$C,AGRIBALYSE_Cooked!S:S)*$E42),"")</f>
        <v>6.6082611911111105E-4</v>
      </c>
      <c r="P42">
        <f>IFERROR(IF($F42="Raw",_xlfn.XLOOKUP(_xlfn.XLOOKUP(Tool_Italy!$D42,'AveragePrices&amp;Codes'!$A:$A,'AveragePrices&amp;Codes'!$B:$B),AGRIBALYSE_Raw!$B:$B,AGRIBALYSE_Raw!S:S)*$E42,_xlfn.XLOOKUP(_xlfn.XLOOKUP(Tool_Italy!$D42,'AveragePrices&amp;Codes'!$A:$A,'AveragePrices&amp;Codes'!$B:$B),AGRIBALYSE_Cooked!$C:$C,AGRIBALYSE_Cooked!T:T)*$E42),"")</f>
        <v>1.0885060344888887E-8</v>
      </c>
      <c r="Q42">
        <f>IFERROR(IF($F42="Raw",_xlfn.XLOOKUP(_xlfn.XLOOKUP(Tool_Italy!$D42,'AveragePrices&amp;Codes'!$A:$A,'AveragePrices&amp;Codes'!$B:$B),AGRIBALYSE_Raw!$B:$B,AGRIBALYSE_Raw!T:T)*$E42,_xlfn.XLOOKUP(_xlfn.XLOOKUP(Tool_Italy!$D42,'AveragePrices&amp;Codes'!$A:$A,'AveragePrices&amp;Codes'!$B:$B),AGRIBALYSE_Cooked!$C:$C,AGRIBALYSE_Cooked!U:U)*$E42),"")</f>
        <v>3.2283121706666662E-9</v>
      </c>
      <c r="R42">
        <f>IFERROR(IF($F42="Raw",_xlfn.XLOOKUP(_xlfn.XLOOKUP(Tool_Italy!$D42,'AveragePrices&amp;Codes'!$A:$A,'AveragePrices&amp;Codes'!$B:$B),AGRIBALYSE_Raw!$B:$B,AGRIBALYSE_Raw!U:U)*$E42,_xlfn.XLOOKUP(_xlfn.XLOOKUP(Tool_Italy!$D42,'AveragePrices&amp;Codes'!$A:$A,'AveragePrices&amp;Codes'!$B:$B),AGRIBALYSE_Cooked!$C:$C,AGRIBALYSE_Cooked!V:V)*$E42),"")</f>
        <v>6.9132760248888885E-10</v>
      </c>
      <c r="S42">
        <f>IFERROR(IF($F42="Raw",_xlfn.XLOOKUP(_xlfn.XLOOKUP(Tool_Italy!$D42,'AveragePrices&amp;Codes'!$A:$A,'AveragePrices&amp;Codes'!$B:$B),AGRIBALYSE_Raw!$B:$B,AGRIBALYSE_Raw!V:V)*$E42,_xlfn.XLOOKUP(_xlfn.XLOOKUP(Tool_Italy!$D42,'AveragePrices&amp;Codes'!$A:$A,'AveragePrices&amp;Codes'!$B:$B),AGRIBALYSE_Cooked!$C:$C,AGRIBALYSE_Cooked!W:W)*$E42),"")</f>
        <v>7.4290437831111113E-4</v>
      </c>
      <c r="T42">
        <f>IFERROR(IF($F42="Raw",_xlfn.XLOOKUP(_xlfn.XLOOKUP(Tool_Italy!$D42,'AveragePrices&amp;Codes'!$A:$A,'AveragePrices&amp;Codes'!$B:$B),AGRIBALYSE_Raw!$B:$B,AGRIBALYSE_Raw!W:W)*$E42,_xlfn.XLOOKUP(_xlfn.XLOOKUP(Tool_Italy!$D42,'AveragePrices&amp;Codes'!$A:$A,'AveragePrices&amp;Codes'!$B:$B),AGRIBALYSE_Cooked!$C:$C,AGRIBALYSE_Cooked!X:X)*$E42),"")</f>
        <v>3.9316780159999999E-5</v>
      </c>
      <c r="U42">
        <f>IFERROR(IF($F42="Raw",_xlfn.XLOOKUP(_xlfn.XLOOKUP(Tool_Italy!$D42,'AveragePrices&amp;Codes'!$A:$A,'AveragePrices&amp;Codes'!$B:$B),AGRIBALYSE_Raw!$B:$B,AGRIBALYSE_Raw!X:X)*$E42,_xlfn.XLOOKUP(_xlfn.XLOOKUP(Tool_Italy!$D42,'AveragePrices&amp;Codes'!$A:$A,'AveragePrices&amp;Codes'!$B:$B),AGRIBALYSE_Cooked!$C:$C,AGRIBALYSE_Cooked!Y:Y)*$E42),"")</f>
        <v>2.8869092195555555E-4</v>
      </c>
      <c r="V42">
        <f>IFERROR(IF($F42="Raw",_xlfn.XLOOKUP(_xlfn.XLOOKUP(Tool_Italy!$D42,'AveragePrices&amp;Codes'!$A:$A,'AveragePrices&amp;Codes'!$B:$B),AGRIBALYSE_Raw!$B:$B,AGRIBALYSE_Raw!Y:Y)*$E42,_xlfn.XLOOKUP(_xlfn.XLOOKUP(Tool_Italy!$D42,'AveragePrices&amp;Codes'!$A:$A,'AveragePrices&amp;Codes'!$B:$B),AGRIBALYSE_Cooked!$C:$C,AGRIBALYSE_Cooked!Z:Z)*$E42),"")</f>
        <v>2.2283822719999995E-3</v>
      </c>
      <c r="W42">
        <f>IFERROR(IF($F42="Raw",_xlfn.XLOOKUP(_xlfn.XLOOKUP(Tool_Italy!$D42,'AveragePrices&amp;Codes'!$A:$A,'AveragePrices&amp;Codes'!$B:$B),AGRIBALYSE_Raw!$B:$B,AGRIBALYSE_Raw!Z:Z)*$E42,_xlfn.XLOOKUP(_xlfn.XLOOKUP(Tool_Italy!$D42,'AveragePrices&amp;Codes'!$A:$A,'AveragePrices&amp;Codes'!$B:$B),AGRIBALYSE_Cooked!$C:$C,AGRIBALYSE_Cooked!AA:AA)*$E42),"")</f>
        <v>1.1465685816888886</v>
      </c>
      <c r="X42">
        <f>IFERROR(IF($F42="Raw",_xlfn.XLOOKUP(_xlfn.XLOOKUP(Tool_Italy!$D42,'AveragePrices&amp;Codes'!$A:$A,'AveragePrices&amp;Codes'!$B:$B),AGRIBALYSE_Raw!$B:$B,AGRIBALYSE_Raw!AA:AA)*$E42,_xlfn.XLOOKUP(_xlfn.XLOOKUP(Tool_Italy!$D42,'AveragePrices&amp;Codes'!$A:$A,'AveragePrices&amp;Codes'!$B:$B),AGRIBALYSE_Cooked!$C:$C,AGRIBALYSE_Cooked!AB:AB)*$E42),"")</f>
        <v>1.6995533674666667</v>
      </c>
      <c r="Y42">
        <f>IFERROR(IF($F42="Raw",_xlfn.XLOOKUP(_xlfn.XLOOKUP(Tool_Italy!$D42,'AveragePrices&amp;Codes'!$A:$A,'AveragePrices&amp;Codes'!$B:$B),AGRIBALYSE_Raw!$B:$B,AGRIBALYSE_Raw!AB:AB)*$E42,_xlfn.XLOOKUP(_xlfn.XLOOKUP(Tool_Italy!$D42,'AveragePrices&amp;Codes'!$A:$A,'AveragePrices&amp;Codes'!$B:$B),AGRIBALYSE_Cooked!$C:$C,AGRIBALYSE_Cooked!AC:AC)*$E42),"")</f>
        <v>7.8513780266666652E-2</v>
      </c>
      <c r="Z42">
        <f>IFERROR(IF($F42="Raw",_xlfn.XLOOKUP(_xlfn.XLOOKUP(Tool_Italy!$D42,'AveragePrices&amp;Codes'!$A:$A,'AveragePrices&amp;Codes'!$B:$B),AGRIBALYSE_Raw!$B:$B,AGRIBALYSE_Raw!AC:AC)*$E42,_xlfn.XLOOKUP(_xlfn.XLOOKUP(Tool_Italy!$D42,'AveragePrices&amp;Codes'!$A:$A,'AveragePrices&amp;Codes'!$B:$B),AGRIBALYSE_Cooked!$C:$C,AGRIBALYSE_Cooked!AD:AD)*$E42),"")</f>
        <v>6.025076295111111</v>
      </c>
      <c r="AA42">
        <f>IFERROR(IF($F42="Raw",_xlfn.XLOOKUP(_xlfn.XLOOKUP(Tool_Italy!$D42,'AveragePrices&amp;Codes'!$A:$A,'AveragePrices&amp;Codes'!$B:$B),AGRIBALYSE_Raw!$B:$B,AGRIBALYSE_Raw!AD:AD)*$E42,_xlfn.XLOOKUP(_xlfn.XLOOKUP(Tool_Italy!$D42,'AveragePrices&amp;Codes'!$A:$A,'AveragePrices&amp;Codes'!$B:$B),AGRIBALYSE_Cooked!$C:$C,AGRIBALYSE_Cooked!AE:AE)*$E42),"")</f>
        <v>9.761651178666666E-7</v>
      </c>
      <c r="AB42" cm="1">
        <f t="array" ref="AB42">IFERROR(_xlfn.XLOOKUP(Tool_Italy!$F42&amp;$E$2,'Cooking methods'!$A:$A&amp;'Cooking methods'!$B:$B,'Cooking methods'!C:C)*$E42,"")</f>
        <v>4.2764240767999999E-2</v>
      </c>
      <c r="AC42" cm="1">
        <f t="array" ref="AC42">IFERROR(_xlfn.XLOOKUP(Tool_Italy!$F42&amp;$E$2,'Cooking methods'!$A:$A&amp;'Cooking methods'!$B:$B,'Cooking methods'!D:D)*$E42,"")</f>
        <v>1.4282972816E-9</v>
      </c>
      <c r="AD42" cm="1">
        <f t="array" ref="AD42">IFERROR(_xlfn.XLOOKUP(Tool_Italy!$F42&amp;$E$2,'Cooking methods'!$A:$A&amp;'Cooking methods'!$B:$B,'Cooking methods'!E:E)*$E42,"")</f>
        <v>2.2157818879999995E-3</v>
      </c>
      <c r="AE42" cm="1">
        <f t="array" ref="AE42">IFERROR(_xlfn.XLOOKUP(Tool_Italy!$F42&amp;$E$2,'Cooking methods'!$A:$A&amp;'Cooking methods'!$B:$B,'Cooking methods'!F:F)*$E42,"")</f>
        <v>8.9280465344E-5</v>
      </c>
      <c r="AF42" cm="1">
        <f t="array" ref="AF42">IFERROR(_xlfn.XLOOKUP(Tool_Italy!$F42&amp;$E$2,'Cooking methods'!$A:$A&amp;'Cooking methods'!$B:$B,'Cooking methods'!G:G)*$E42,"")</f>
        <v>4.1128207948799998E-10</v>
      </c>
      <c r="AG42" cm="1">
        <f t="array" ref="AG42">IFERROR(_xlfn.XLOOKUP(Tool_Italy!$F42&amp;$E$2,'Cooking methods'!$A:$A&amp;'Cooking methods'!$B:$B,'Cooking methods'!H:H)*$E42,"")</f>
        <v>1.5787452262399999E-10</v>
      </c>
      <c r="AH42" cm="1">
        <f t="array" ref="AH42">IFERROR(_xlfn.XLOOKUP(Tool_Italy!$F42&amp;$E$2,'Cooking methods'!$A:$A&amp;'Cooking methods'!$B:$B,'Cooking methods'!I:I)*$E42,"")</f>
        <v>9.1939383936000003E-11</v>
      </c>
      <c r="AI42" cm="1">
        <f t="array" ref="AI42">IFERROR(_xlfn.XLOOKUP(Tool_Italy!$F42&amp;$E$2,'Cooking methods'!$A:$A&amp;'Cooking methods'!$B:$B,'Cooking methods'!J:J)*$E42,"")</f>
        <v>7.3589017279999998E-5</v>
      </c>
      <c r="AJ42" cm="1">
        <f t="array" ref="AJ42">IFERROR(_xlfn.XLOOKUP(Tool_Italy!$F42&amp;$E$2,'Cooking methods'!$A:$A&amp;'Cooking methods'!$B:$B,'Cooking methods'!K:K)*$E42,"")</f>
        <v>3.9370961254399999E-6</v>
      </c>
      <c r="AK42" cm="1">
        <f t="array" ref="AK42">IFERROR(_xlfn.XLOOKUP(Tool_Italy!$F42&amp;$E$2,'Cooking methods'!$A:$A&amp;'Cooking methods'!$B:$B,'Cooking methods'!L:L)*$E42,"")</f>
        <v>2.108867008E-5</v>
      </c>
      <c r="AL42" cm="1">
        <f t="array" ref="AL42">IFERROR(_xlfn.XLOOKUP(Tool_Italy!$F42&amp;$E$2,'Cooking methods'!$A:$A&amp;'Cooking methods'!$B:$B,'Cooking methods'!M:M)*$E42,"")</f>
        <v>1.6630043039999996E-4</v>
      </c>
      <c r="AM42" cm="1">
        <f t="array" ref="AM42">IFERROR(_xlfn.XLOOKUP(Tool_Italy!$F42&amp;$E$2,'Cooking methods'!$A:$A&amp;'Cooking methods'!$B:$B,'Cooking methods'!N:N)*$E42,"")</f>
        <v>9.2200370943999993E-2</v>
      </c>
      <c r="AN42" cm="1">
        <f t="array" ref="AN42">IFERROR(_xlfn.XLOOKUP(Tool_Italy!$F42&amp;$E$2,'Cooking methods'!$A:$A&amp;'Cooking methods'!$B:$B,'Cooking methods'!O:O)*$E42,"")</f>
        <v>5.341809279999999E-2</v>
      </c>
      <c r="AO42" cm="1">
        <f t="array" ref="AO42">IFERROR(_xlfn.XLOOKUP(Tool_Italy!$F42&amp;$E$2,'Cooking methods'!$A:$A&amp;'Cooking methods'!$B:$B,'Cooking methods'!P:P)*$E42,"")</f>
        <v>9.6922621439999978E-3</v>
      </c>
      <c r="AP42" cm="1">
        <f t="array" ref="AP42">IFERROR(_xlfn.XLOOKUP(Tool_Italy!$F42&amp;$E$2,'Cooking methods'!$A:$A&amp;'Cooking methods'!$B:$B,'Cooking methods'!Q:Q)*$E42,"")</f>
        <v>0.67838232832000001</v>
      </c>
      <c r="AQ42" cm="1">
        <f t="array" ref="AQ42">IFERROR(_xlfn.XLOOKUP(Tool_Italy!$F42&amp;$E$2,'Cooking methods'!$A:$A&amp;'Cooking methods'!$B:$B,'Cooking methods'!R:R)*$E42,"")</f>
        <v>5.7761633548800002E-8</v>
      </c>
      <c r="AR42" cm="1">
        <f t="array" ref="AR42">IFERROR(_xlfn.XLOOKUP(Tool_Italy!$G42&amp;$E$2,'Waste management'!$A:$A&amp;'Waste management'!$B:$B,'Waste management'!C:C)*$E42,"")</f>
        <v>1.0673855999999999E-2</v>
      </c>
      <c r="AS42" cm="1">
        <f t="array" ref="AS42">IFERROR(_xlfn.XLOOKUP(Tool_Italy!$G42&amp;$E$2,'Waste management'!$A:$A&amp;'Waste management'!$B:$B,'Waste management'!D:D)*$E42,"")</f>
        <v>7.6694188799999997E-11</v>
      </c>
      <c r="AT42" cm="1">
        <f t="array" ref="AT42">IFERROR(_xlfn.XLOOKUP(Tool_Italy!$G42&amp;$E$2,'Waste management'!$A:$A&amp;'Waste management'!$B:$B,'Waste management'!E:E)*$E42,"")</f>
        <v>1.6332799999999999E-4</v>
      </c>
      <c r="AU42" cm="1">
        <f t="array" ref="AU42">IFERROR(_xlfn.XLOOKUP(Tool_Italy!$G42&amp;$E$2,'Waste management'!$A:$A&amp;'Waste management'!$B:$B,'Waste management'!F:F)*$E42,"")</f>
        <v>2.4127999999999997E-5</v>
      </c>
      <c r="AV42" cm="1">
        <f t="array" ref="AV42">IFERROR(_xlfn.XLOOKUP(Tool_Italy!$G42&amp;$E$2,'Waste management'!$A:$A&amp;'Waste management'!$B:$B,'Waste management'!G:G)*$E42,"")</f>
        <v>2.1567833599999997E-9</v>
      </c>
      <c r="AW42" cm="1">
        <f t="array" ref="AW42">IFERROR(_xlfn.XLOOKUP(Tool_Italy!$G42&amp;$E$2,'Waste management'!$A:$A&amp;'Waste management'!$B:$B,'Waste management'!H:H)*$E42,"")</f>
        <v>7.0474361599999988E-11</v>
      </c>
      <c r="AX42" cm="1">
        <f t="array" ref="AX42">IFERROR(_xlfn.XLOOKUP(Tool_Italy!$G42&amp;$E$2,'Waste management'!$A:$A&amp;'Waste management'!$B:$B,'Waste management'!I:I)*$E42,"")</f>
        <v>5.0359033599999993E-11</v>
      </c>
      <c r="AY42" cm="1">
        <f t="array" ref="AY42">IFERROR(_xlfn.XLOOKUP(Tool_Italy!$G42&amp;$E$2,'Waste management'!$A:$A&amp;'Waste management'!$B:$B,'Waste management'!J:J)*$E42,"")</f>
        <v>4.10176E-4</v>
      </c>
      <c r="AZ42" cm="1">
        <f t="array" ref="AZ42">IFERROR(_xlfn.XLOOKUP(Tool_Italy!$G42&amp;$E$2,'Waste management'!$A:$A&amp;'Waste management'!$B:$B,'Waste management'!K:K)*$E42,"")</f>
        <v>6.5918252799999991E-7</v>
      </c>
      <c r="BA42" cm="1">
        <f t="array" ref="BA42">IFERROR(_xlfn.XLOOKUP(Tool_Italy!$G42&amp;$E$2,'Waste management'!$A:$A&amp;'Waste management'!$B:$B,'Waste management'!L:L)*$E42,"")</f>
        <v>1.8070795519999997E-5</v>
      </c>
      <c r="BB42" cm="1">
        <f t="array" ref="BB42">IFERROR(_xlfn.XLOOKUP(Tool_Italy!$G42&amp;$E$2,'Waste management'!$A:$A&amp;'Waste management'!$B:$B,'Waste management'!M:M)*$E42,"")</f>
        <v>1.8096E-3</v>
      </c>
      <c r="BC42" cm="1">
        <f t="array" ref="BC42">IFERROR(_xlfn.XLOOKUP(Tool_Italy!$G42&amp;$E$2,'Waste management'!$A:$A&amp;'Waste management'!$B:$B,'Waste management'!N:N)*$E42,"")</f>
        <v>1.554414848</v>
      </c>
      <c r="BD42" cm="1">
        <f t="array" ref="BD42">IFERROR(_xlfn.XLOOKUP(Tool_Italy!$G42&amp;$E$2,'Waste management'!$A:$A&amp;'Waste management'!$B:$B,'Waste management'!O:O)*$E42,"")</f>
        <v>0.10107404799999999</v>
      </c>
      <c r="BE42" cm="1">
        <f t="array" ref="BE42">IFERROR(_xlfn.XLOOKUP(Tool_Italy!$G42&amp;$E$2,'Waste management'!$A:$A&amp;'Waste management'!$B:$B,'Waste management'!P:P)*$E42,"")</f>
        <v>2.1232640000000001E-3</v>
      </c>
      <c r="BF42" cm="1">
        <f t="array" ref="BF42">IFERROR(_xlfn.XLOOKUP(Tool_Italy!$G42&amp;$E$2,'Waste management'!$A:$A&amp;'Waste management'!$B:$B,'Waste management'!Q:Q)*$E42,"")</f>
        <v>6.683827199999999E-2</v>
      </c>
      <c r="BG42" cm="1">
        <f t="array" ref="BG42">IFERROR(_xlfn.XLOOKUP(Tool_Italy!$G42&amp;$E$2,'Waste management'!$A:$A&amp;'Waste management'!$B:$B,'Waste management'!R:R)*$E42,"")</f>
        <v>2.075472E-8</v>
      </c>
      <c r="BH42">
        <f>IFERROR((L42+AR42+AB42)*_xlfn.XLOOKUP(Tool_Italy!BH$4,Monetization_Factors!$A:$A,Monetization_Factors!$D:$D),"")</f>
        <v>2.9077368099577363E-2</v>
      </c>
      <c r="BI42">
        <f>IFERROR((M42+AS42+AC42)*_xlfn.XLOOKUP(Tool_Italy!BI$4,Monetization_Factors!$A:$A,Monetization_Factors!$D:$D),"")</f>
        <v>3.2724418159967401E-7</v>
      </c>
      <c r="BJ42">
        <f>IFERROR((N42+AT42+AD42)*_xlfn.XLOOKUP(Tool_Italy!BJ$4,Monetization_Factors!$A:$A,Monetization_Factors!$D:$D),"")</f>
        <v>3.0380263215973362E-4</v>
      </c>
      <c r="BK42">
        <f>IFERROR((O42+AU42+AE42)*_xlfn.XLOOKUP(Tool_Italy!BK$4,Monetization_Factors!$A:$A,Monetization_Factors!$D:$D),"")</f>
        <v>1.1719384410846957E-3</v>
      </c>
      <c r="BL42">
        <f>IFERROR((P42+AV42+AF42)*_xlfn.XLOOKUP(Tool_Italy!BL$4,Monetization_Factors!$A:$A,Monetization_Factors!$D:$D),"")</f>
        <v>1.3429905499072324E-2</v>
      </c>
      <c r="BM42">
        <f>IFERROR((Q42+AW42+AG42)*_xlfn.XLOOKUP(Tool_Italy!BM$4,Monetization_Factors!$A:$A,Monetization_Factors!$D:$D),"")</f>
        <v>7.1781370714356309E-4</v>
      </c>
      <c r="BN42">
        <f>IFERROR((R42+AX42+AH42)*_xlfn.XLOOKUP(Tool_Italy!BN$4,Monetization_Factors!$A:$A,Monetization_Factors!$D:$D),"")</f>
        <v>9.5837093857203774E-4</v>
      </c>
      <c r="BO42">
        <f>IFERROR((S42+AY42+AI42)*_xlfn.XLOOKUP(Tool_Italy!BO$4,Monetization_Factors!$A:$A,Monetization_Factors!$D:$D),"")</f>
        <v>5.3708427494369678E-4</v>
      </c>
      <c r="BP42">
        <f>IFERROR((T42+AZ42+AJ42)*_xlfn.XLOOKUP(Tool_Italy!BP$4,Monetization_Factors!$A:$A,Monetization_Factors!$D:$D),"")</f>
        <v>1.0712113445302419E-4</v>
      </c>
      <c r="BQ42">
        <f>IFERROR((U42+BA42+AK42)*_xlfn.XLOOKUP(Tool_Italy!BQ$4,Monetization_Factors!$A:$A,Monetization_Factors!$D:$D),"")</f>
        <v>1.341128268177098E-3</v>
      </c>
      <c r="BR42" t="str">
        <f>IFERROR((V42+BB42+AL42)*_xlfn.XLOOKUP(Tool_Italy!BR$4,Monetization_Factors!$A:$A,Monetization_Factors!$D:$D),"")</f>
        <v/>
      </c>
      <c r="BS42">
        <f>IFERROR((W42+BC42+AM42)*_xlfn.XLOOKUP(Tool_Italy!BS$4,Monetization_Factors!$A:$A,Monetization_Factors!$D:$D),"")</f>
        <v>1.3592394741556612E-4</v>
      </c>
      <c r="BT42">
        <f>IFERROR((X42+BD42+AN42)*_xlfn.XLOOKUP(Tool_Italy!BT$4,Monetization_Factors!$A:$A,Monetization_Factors!$D:$D),"")</f>
        <v>4.128452144263384E-4</v>
      </c>
      <c r="BU42">
        <f>IFERROR((Y42+BE42+AO42)*_xlfn.XLOOKUP(Tool_Italy!BU$4,Monetization_Factors!$A:$A,Monetization_Factors!$D:$D),"")</f>
        <v>5.740361597665085E-4</v>
      </c>
      <c r="BV42">
        <f>IFERROR((Z42+BF42+AP42)*_xlfn.XLOOKUP(Tool_Italy!BV$4,Monetization_Factors!$A:$A,Monetization_Factors!$D:$D),"")</f>
        <v>1.1179657735335356E-2</v>
      </c>
      <c r="BW42">
        <f>IFERROR((AA42+BG42+AQ42)*_xlfn.XLOOKUP(Tool_Italy!BW$4,Monetization_Factors!$A:$A,Monetization_Factors!$D:$D),"")</f>
        <v>2.2033558864604257E-6</v>
      </c>
      <c r="BX42" s="38" t="str" cm="1">
        <f t="array" ref="BX42">IFERROR(_xlfn.IFS(I42&lt;&gt;0,I42*E42,I42="",J42*E42),"")</f>
        <v/>
      </c>
      <c r="BY42" s="38">
        <f t="shared" si="2"/>
        <v>5.8608398384018275E-2</v>
      </c>
      <c r="BZ42" s="38">
        <f t="shared" si="36"/>
        <v>5.8608398384018275E-2</v>
      </c>
      <c r="CA42" s="38">
        <f t="shared" si="3"/>
        <v>1.1270845843080438E-4</v>
      </c>
      <c r="CB42">
        <f t="shared" si="4"/>
        <v>0.22349864396800001</v>
      </c>
      <c r="CC42">
        <f t="shared" si="37"/>
        <v>8.1747615326222221E-9</v>
      </c>
      <c r="CD42">
        <f t="shared" si="38"/>
        <v>0.19906038469688889</v>
      </c>
      <c r="CE42">
        <f t="shared" si="39"/>
        <v>7.7423458445511099E-4</v>
      </c>
      <c r="CF42">
        <f t="shared" si="40"/>
        <v>1.3453125784376888E-8</v>
      </c>
      <c r="CG42">
        <f t="shared" si="41"/>
        <v>3.4566610548906659E-9</v>
      </c>
      <c r="CH42">
        <f t="shared" si="42"/>
        <v>8.3362602002488883E-10</v>
      </c>
      <c r="CI42">
        <f t="shared" si="43"/>
        <v>1.2266693955911112E-3</v>
      </c>
      <c r="CJ42">
        <f t="shared" si="44"/>
        <v>4.3913058813439996E-5</v>
      </c>
      <c r="CK42">
        <f t="shared" si="45"/>
        <v>3.2785038755555555E-4</v>
      </c>
      <c r="CL42">
        <f t="shared" si="46"/>
        <v>4.2042827023999994E-3</v>
      </c>
      <c r="CM42">
        <f t="shared" si="47"/>
        <v>2.7931838006328888</v>
      </c>
      <c r="CN42">
        <f t="shared" si="48"/>
        <v>1.8540455082666669</v>
      </c>
      <c r="CO42">
        <f t="shared" si="49"/>
        <v>9.0329306410666652E-2</v>
      </c>
      <c r="CP42">
        <f t="shared" si="50"/>
        <v>6.7702968954311107</v>
      </c>
      <c r="CQ42">
        <f t="shared" si="51"/>
        <v>1.0546814714154665E-6</v>
      </c>
      <c r="CR42">
        <f t="shared" si="20"/>
        <v>4.2980508455384619E-4</v>
      </c>
      <c r="CS42">
        <f t="shared" si="52"/>
        <v>1.5720695255042736E-11</v>
      </c>
      <c r="CT42">
        <f t="shared" si="53"/>
        <v>3.828084321094017E-4</v>
      </c>
      <c r="CU42">
        <f t="shared" si="54"/>
        <v>1.488912662413675E-6</v>
      </c>
      <c r="CV42">
        <f t="shared" si="55"/>
        <v>2.5871395739186323E-11</v>
      </c>
      <c r="CW42">
        <f t="shared" si="56"/>
        <v>6.6474251055589729E-12</v>
      </c>
      <c r="CX42">
        <f t="shared" si="57"/>
        <v>1.6031269615863246E-12</v>
      </c>
      <c r="CY42">
        <f t="shared" si="58"/>
        <v>2.3589796069059832E-6</v>
      </c>
      <c r="CZ42">
        <f t="shared" si="59"/>
        <v>8.4448190025846142E-8</v>
      </c>
      <c r="DA42">
        <f t="shared" si="60"/>
        <v>6.3048151452991451E-7</v>
      </c>
      <c r="DB42">
        <f t="shared" si="61"/>
        <v>8.0851590430769223E-6</v>
      </c>
      <c r="DC42">
        <f t="shared" si="62"/>
        <v>5.3715073089094017E-3</v>
      </c>
      <c r="DD42">
        <f t="shared" si="63"/>
        <v>3.5654721312820517E-3</v>
      </c>
      <c r="DE42">
        <f t="shared" si="64"/>
        <v>1.7371020463589741E-4</v>
      </c>
      <c r="DF42">
        <f t="shared" si="65"/>
        <v>1.3019801721982905E-2</v>
      </c>
      <c r="DG42">
        <f t="shared" si="66"/>
        <v>2.0282335988758972E-9</v>
      </c>
      <c r="DH42" s="5">
        <f>IFERROR(((((L42+AB42)*(1/$H42))+AR42)/$F$2)/($B$2*('CAR.CAP_per person'!B$2)/(_xlfn.XLOOKUP($E$2,EU_countries_GDP!$A$2:$A$29,EU_countries_GDP!$E$2:$E$29))),"")</f>
        <v>2.1869353363281854E-2</v>
      </c>
      <c r="DI42" s="5">
        <f>IFERROR(((((M42+AC42)*(1/$H42))+AS42)/$F$2)/($B$2*('CAR.CAP_per person'!C$2)/(_xlfn.XLOOKUP($E$2,EU_countries_GDP!$A$2:$A$29,EU_countries_GDP!$E$2:$E$29))),"")</f>
        <v>1.0442387204007804E-5</v>
      </c>
      <c r="DJ42" s="5">
        <f>IFERROR(((((N42+AD42)*(1/$H42))+AT42)/$F$2)/($B$2*('CAR.CAP_per person'!D$2)/(_xlfn.XLOOKUP($E$2,EU_countries_GDP!$A$2:$A$29,EU_countries_GDP!$E$2:$E$29))),"")</f>
        <v>2.6218163294771101E-4</v>
      </c>
      <c r="DK42" s="5">
        <f>IFERROR(((((O42+AE42)*(1/$H42))+AU42)/$F$2)/($B$2*('CAR.CAP_per person'!E$2)/(_xlfn.XLOOKUP($E$2,EU_countries_GDP!$A$2:$A$29,EU_countries_GDP!$E$2:$E$29))),"")</f>
        <v>1.2876197853652213E-3</v>
      </c>
      <c r="DL42" s="5">
        <f>IFERROR(((((P42+AF42)*(1/$H42))+AV42)/$F$2)/($B$2*('CAR.CAP_per person'!F$2)/(_xlfn.XLOOKUP($E$2,EU_countries_GDP!$A$2:$A$29,EU_countries_GDP!$E$2:$E$29))),"")</f>
        <v>1.563892792814791E-2</v>
      </c>
      <c r="DM42" s="5">
        <f>IFERROR(((((Q42+AG42)*(1/$H42))+AW42)/$F$2)/($B$2*('CAR.CAP_per person'!G$2)/(_xlfn.XLOOKUP($E$2,EU_countries_GDP!$A$2:$A$29,EU_countries_GDP!$E$2:$E$29))),"")</f>
        <v>2.4545611859849471E-3</v>
      </c>
      <c r="DN42" s="5">
        <f>IFERROR(((((R42+AH42)*(1/$H42))+AX42)/$F$2)/($B$2*('CAR.CAP_per person'!H$2)/(_xlfn.XLOOKUP($E$2,EU_countries_GDP!$A$2:$A$29,EU_countries_GDP!$E$2:$E$29))),"")</f>
        <v>1.3398382356370991E-4</v>
      </c>
      <c r="DO42" s="5">
        <f>IFERROR(((((S42+AI42)*(1/$H42))+AY42)/$F$2)/($B$2*('CAR.CAP_per person'!I$2)/(_xlfn.XLOOKUP($E$2,EU_countries_GDP!$A$2:$A$29,EU_countries_GDP!$E$2:$E$29))),"")</f>
        <v>6.0974703161009681E-4</v>
      </c>
      <c r="DP42" s="5">
        <f>IFERROR(((((T42+AJ42)*(1/$H42))+AZ42)/$F$2)/($B$2*('CAR.CAP_per person'!J$2)/(_xlfn.XLOOKUP($E$2,EU_countries_GDP!$A$2:$A$29,EU_countries_GDP!$E$2:$E$29))),"")</f>
        <v>5.1837963989114239E-3</v>
      </c>
      <c r="DQ42" s="5">
        <f>IFERROR(((((U42+AK42)*(1/$H42))+BA42)/$F$2)/($B$2*('CAR.CAP_per person'!K$2)/(_xlfn.XLOOKUP($E$2,EU_countries_GDP!$A$2:$A$29,EU_countries_GDP!$E$2:$E$29))),"")</f>
        <v>1.0825627567358166E-3</v>
      </c>
      <c r="DR42" s="5">
        <f>IFERROR(((((V42+AL42)*(1/$H42))+BB42)/$F$2)/($B$2*('CAR.CAP_per person'!L$2)/(_xlfn.XLOOKUP($E$2,EU_countries_GDP!$A$2:$A$29,EU_countries_GDP!$E$2:$E$29))),"")</f>
        <v>3.030297254004203E-4</v>
      </c>
      <c r="DS42" s="5">
        <f>IFERROR(((((W42+AM42)*(1/$H42))+BC42)/$F$2)/($B$2*('CAR.CAP_per person'!M$2)/(_xlfn.XLOOKUP($E$2,EU_countries_GDP!$A$2:$A$29,EU_countries_GDP!$E$2:$E$29))),"")</f>
        <v>7.8267250277313811E-3</v>
      </c>
      <c r="DT42" s="5">
        <f>IFERROR(((((X42+AN42)*(1/$H42))+BD42)/$F$2)/($B$2*('CAR.CAP_per person'!N$2)/(_xlfn.XLOOKUP($E$2,EU_countries_GDP!$A$2:$A$29,EU_countries_GDP!$E$2:$E$29))),"")</f>
        <v>9.65406104355504E-2</v>
      </c>
      <c r="DU42" s="5">
        <f>IFERROR(((((Y42+AO42)*(1/$H42))+BE42)/$F$2)/($B$2*('CAR.CAP_per person'!O$2)/(_xlfn.XLOOKUP($E$2,EU_countries_GDP!$A$2:$A$29,EU_countries_GDP!$E$2:$E$29))),"")</f>
        <v>3.3809587811351854E-4</v>
      </c>
      <c r="DV42" s="5">
        <f>IFERROR(((((Z42+AP42)*(1/$H42))+BF42)/$F$2)/($B$2*('CAR.CAP_per person'!P$2)/(_xlfn.XLOOKUP($E$2,EU_countries_GDP!$A$2:$A$29,EU_countries_GDP!$E$2:$E$29))),"")</f>
        <v>2.0811370434989502E-2</v>
      </c>
      <c r="DW42" s="5">
        <f>IFERROR(((((AA42+AQ42)*(1/$H42))+BG42)/$F$2)/($B$2*('CAR.CAP_per person'!Q$2)/(_xlfn.XLOOKUP($E$2,EU_countries_GDP!$A$2:$A$29,EU_countries_GDP!$E$2:$E$29))),"")</f>
        <v>3.2755984180552473E-3</v>
      </c>
    </row>
    <row r="43" spans="1:127">
      <c r="A43" t="s">
        <v>234</v>
      </c>
      <c r="B43" t="str">
        <f>_xlfn.XLOOKUP(D43,Table5[Ingredient],Table5[Category],"",FALSE)</f>
        <v>Vegetables</v>
      </c>
      <c r="C43" s="33" t="s">
        <v>177</v>
      </c>
      <c r="D43" s="33" t="s">
        <v>190</v>
      </c>
      <c r="E43" s="33">
        <v>9.2799999999999994E-2</v>
      </c>
      <c r="F43" s="33" t="s">
        <v>179</v>
      </c>
      <c r="G43" s="33" t="s">
        <v>180</v>
      </c>
      <c r="H43" s="91">
        <f>Dataset_IT!L40</f>
        <v>0.15562636256917653</v>
      </c>
      <c r="I43" s="33"/>
      <c r="J43" s="37">
        <f>IFERROR(INDEX('AveragePrices&amp;Codes'!G:AG, MATCH($D43, 'AveragePrices&amp;Codes'!$A:$A, 0), MATCH(Tool_Italy!$E$2, 'AveragePrices&amp;Codes'!$G$1:$AG$1, 0)),"")</f>
        <v>0.76647723809523804</v>
      </c>
      <c r="K43" s="37">
        <f>IFERROR(E43/(_xlfn.XLOOKUP(A43,Dataset_IT!$Q$2:$Q$9,Dataset_IT!$R$2:$R$9)),"")</f>
        <v>1.4276923076923076E-3</v>
      </c>
      <c r="L43">
        <f>IFERROR(IF($F43="Raw",_xlfn.XLOOKUP(_xlfn.XLOOKUP(Tool_Italy!$D43,'AveragePrices&amp;Codes'!$A:$A,'AveragePrices&amp;Codes'!$B:$B),AGRIBALYSE_Raw!$B:$B,AGRIBALYSE_Raw!O:O)*$E43,_xlfn.XLOOKUP(_xlfn.XLOOKUP(Tool_Italy!$D43,'AveragePrices&amp;Codes'!$A:$A,'AveragePrices&amp;Codes'!$B:$B),AGRIBALYSE_Cooked!$C:$C,AGRIBALYSE_Cooked!P:P)*$E43),"")</f>
        <v>4.0855532017777779E-2</v>
      </c>
      <c r="M43">
        <f>IFERROR(IF($F43="Raw",_xlfn.XLOOKUP(_xlfn.XLOOKUP(Tool_Italy!$D43,'AveragePrices&amp;Codes'!$A:$A,'AveragePrices&amp;Codes'!$B:$B),AGRIBALYSE_Raw!$B:$B,AGRIBALYSE_Raw!P:P)*$E43,_xlfn.XLOOKUP(_xlfn.XLOOKUP(Tool_Italy!$D43,'AveragePrices&amp;Codes'!$A:$A,'AveragePrices&amp;Codes'!$B:$B),AGRIBALYSE_Cooked!$C:$C,AGRIBALYSE_Cooked!Q:Q)*$E43),"")</f>
        <v>2.0016400106666662E-9</v>
      </c>
      <c r="N43">
        <f>IFERROR(IF($F43="Raw",_xlfn.XLOOKUP(_xlfn.XLOOKUP(Tool_Italy!$D43,'AveragePrices&amp;Codes'!$A:$A,'AveragePrices&amp;Codes'!$B:$B),AGRIBALYSE_Raw!$B:$B,AGRIBALYSE_Raw!Q:Q)*$E43,_xlfn.XLOOKUP(_xlfn.XLOOKUP(Tool_Italy!$D43,'AveragePrices&amp;Codes'!$A:$A,'AveragePrices&amp;Codes'!$B:$B),AGRIBALYSE_Cooked!$C:$C,AGRIBALYSE_Cooked!R:R)*$E43),"")</f>
        <v>6.4044881671111104E-3</v>
      </c>
      <c r="O43">
        <f>IFERROR(IF($F43="Raw",_xlfn.XLOOKUP(_xlfn.XLOOKUP(Tool_Italy!$D43,'AveragePrices&amp;Codes'!$A:$A,'AveragePrices&amp;Codes'!$B:$B),AGRIBALYSE_Raw!$B:$B,AGRIBALYSE_Raw!R:R)*$E43,_xlfn.XLOOKUP(_xlfn.XLOOKUP(Tool_Italy!$D43,'AveragePrices&amp;Codes'!$A:$A,'AveragePrices&amp;Codes'!$B:$B),AGRIBALYSE_Cooked!$C:$C,AGRIBALYSE_Cooked!S:S)*$E43),"")</f>
        <v>1.5127365119999998E-4</v>
      </c>
      <c r="P43">
        <f>IFERROR(IF($F43="Raw",_xlfn.XLOOKUP(_xlfn.XLOOKUP(Tool_Italy!$D43,'AveragePrices&amp;Codes'!$A:$A,'AveragePrices&amp;Codes'!$B:$B),AGRIBALYSE_Raw!$B:$B,AGRIBALYSE_Raw!S:S)*$E43,_xlfn.XLOOKUP(_xlfn.XLOOKUP(Tool_Italy!$D43,'AveragePrices&amp;Codes'!$A:$A,'AveragePrices&amp;Codes'!$B:$B),AGRIBALYSE_Cooked!$C:$C,AGRIBALYSE_Cooked!T:T)*$E43),"")</f>
        <v>2.6143235519999896E-9</v>
      </c>
      <c r="Q43">
        <f>IFERROR(IF($F43="Raw",_xlfn.XLOOKUP(_xlfn.XLOOKUP(Tool_Italy!$D43,'AveragePrices&amp;Codes'!$A:$A,'AveragePrices&amp;Codes'!$B:$B),AGRIBALYSE_Raw!$B:$B,AGRIBALYSE_Raw!T:T)*$E43,_xlfn.XLOOKUP(_xlfn.XLOOKUP(Tool_Italy!$D43,'AveragePrices&amp;Codes'!$A:$A,'AveragePrices&amp;Codes'!$B:$B),AGRIBALYSE_Cooked!$C:$C,AGRIBALYSE_Cooked!U:U)*$E43),"")</f>
        <v>1.0292645251555555E-9</v>
      </c>
      <c r="R43">
        <f>IFERROR(IF($F43="Raw",_xlfn.XLOOKUP(_xlfn.XLOOKUP(Tool_Italy!$D43,'AveragePrices&amp;Codes'!$A:$A,'AveragePrices&amp;Codes'!$B:$B),AGRIBALYSE_Raw!$B:$B,AGRIBALYSE_Raw!U:U)*$E43,_xlfn.XLOOKUP(_xlfn.XLOOKUP(Tool_Italy!$D43,'AveragePrices&amp;Codes'!$A:$A,'AveragePrices&amp;Codes'!$B:$B),AGRIBALYSE_Cooked!$C:$C,AGRIBALYSE_Cooked!V:V)*$E43),"")</f>
        <v>2.6709986773333332E-11</v>
      </c>
      <c r="S43">
        <f>IFERROR(IF($F43="Raw",_xlfn.XLOOKUP(_xlfn.XLOOKUP(Tool_Italy!$D43,'AveragePrices&amp;Codes'!$A:$A,'AveragePrices&amp;Codes'!$B:$B),AGRIBALYSE_Raw!$B:$B,AGRIBALYSE_Raw!V:V)*$E43,_xlfn.XLOOKUP(_xlfn.XLOOKUP(Tool_Italy!$D43,'AveragePrices&amp;Codes'!$A:$A,'AveragePrices&amp;Codes'!$B:$B),AGRIBALYSE_Cooked!$C:$C,AGRIBALYSE_Cooked!W:W)*$E43),"")</f>
        <v>2.1076170951111112E-4</v>
      </c>
      <c r="T43">
        <f>IFERROR(IF($F43="Raw",_xlfn.XLOOKUP(_xlfn.XLOOKUP(Tool_Italy!$D43,'AveragePrices&amp;Codes'!$A:$A,'AveragePrices&amp;Codes'!$B:$B),AGRIBALYSE_Raw!$B:$B,AGRIBALYSE_Raw!W:W)*$E43,_xlfn.XLOOKUP(_xlfn.XLOOKUP(Tool_Italy!$D43,'AveragePrices&amp;Codes'!$A:$A,'AveragePrices&amp;Codes'!$B:$B),AGRIBALYSE_Cooked!$C:$C,AGRIBALYSE_Cooked!X:X)*$E43),"")</f>
        <v>5.9132026986666664E-6</v>
      </c>
      <c r="U43">
        <f>IFERROR(IF($F43="Raw",_xlfn.XLOOKUP(_xlfn.XLOOKUP(Tool_Italy!$D43,'AveragePrices&amp;Codes'!$A:$A,'AveragePrices&amp;Codes'!$B:$B),AGRIBALYSE_Raw!$B:$B,AGRIBALYSE_Raw!X:X)*$E43,_xlfn.XLOOKUP(_xlfn.XLOOKUP(Tool_Italy!$D43,'AveragePrices&amp;Codes'!$A:$A,'AveragePrices&amp;Codes'!$B:$B),AGRIBALYSE_Cooked!$C:$C,AGRIBALYSE_Cooked!Y:Y)*$E43),"")</f>
        <v>1.4200427164444442E-4</v>
      </c>
      <c r="V43">
        <f>IFERROR(IF($F43="Raw",_xlfn.XLOOKUP(_xlfn.XLOOKUP(Tool_Italy!$D43,'AveragePrices&amp;Codes'!$A:$A,'AveragePrices&amp;Codes'!$B:$B),AGRIBALYSE_Raw!$B:$B,AGRIBALYSE_Raw!Y:Y)*$E43,_xlfn.XLOOKUP(_xlfn.XLOOKUP(Tool_Italy!$D43,'AveragePrices&amp;Codes'!$A:$A,'AveragePrices&amp;Codes'!$B:$B),AGRIBALYSE_Cooked!$C:$C,AGRIBALYSE_Cooked!Z:Z)*$E43),"")</f>
        <v>6.429406410666666E-4</v>
      </c>
      <c r="W43">
        <f>IFERROR(IF($F43="Raw",_xlfn.XLOOKUP(_xlfn.XLOOKUP(Tool_Italy!$D43,'AveragePrices&amp;Codes'!$A:$A,'AveragePrices&amp;Codes'!$B:$B),AGRIBALYSE_Raw!$B:$B,AGRIBALYSE_Raw!Z:Z)*$E43,_xlfn.XLOOKUP(_xlfn.XLOOKUP(Tool_Italy!$D43,'AveragePrices&amp;Codes'!$A:$A,'AveragePrices&amp;Codes'!$B:$B),AGRIBALYSE_Cooked!$C:$C,AGRIBALYSE_Cooked!AA:AA)*$E43),"")</f>
        <v>1.8813576927999998</v>
      </c>
      <c r="X43">
        <f>IFERROR(IF($F43="Raw",_xlfn.XLOOKUP(_xlfn.XLOOKUP(Tool_Italy!$D43,'AveragePrices&amp;Codes'!$A:$A,'AveragePrices&amp;Codes'!$B:$B),AGRIBALYSE_Raw!$B:$B,AGRIBALYSE_Raw!AA:AA)*$E43,_xlfn.XLOOKUP(_xlfn.XLOOKUP(Tool_Italy!$D43,'AveragePrices&amp;Codes'!$A:$A,'AveragePrices&amp;Codes'!$B:$B),AGRIBALYSE_Cooked!$C:$C,AGRIBALYSE_Cooked!AB:AB)*$E43),"")</f>
        <v>0.98352983928888882</v>
      </c>
      <c r="Y43">
        <f>IFERROR(IF($F43="Raw",_xlfn.XLOOKUP(_xlfn.XLOOKUP(Tool_Italy!$D43,'AveragePrices&amp;Codes'!$A:$A,'AveragePrices&amp;Codes'!$B:$B),AGRIBALYSE_Raw!$B:$B,AGRIBALYSE_Raw!AB:AB)*$E43,_xlfn.XLOOKUP(_xlfn.XLOOKUP(Tool_Italy!$D43,'AveragePrices&amp;Codes'!$A:$A,'AveragePrices&amp;Codes'!$B:$B),AGRIBALYSE_Cooked!$C:$C,AGRIBALYSE_Cooked!AC:AC)*$E43),"")</f>
        <v>3.732971253333333E-2</v>
      </c>
      <c r="Z43">
        <f>IFERROR(IF($F43="Raw",_xlfn.XLOOKUP(_xlfn.XLOOKUP(Tool_Italy!$D43,'AveragePrices&amp;Codes'!$A:$A,'AveragePrices&amp;Codes'!$B:$B),AGRIBALYSE_Raw!$B:$B,AGRIBALYSE_Raw!AC:AC)*$E43,_xlfn.XLOOKUP(_xlfn.XLOOKUP(Tool_Italy!$D43,'AveragePrices&amp;Codes'!$A:$A,'AveragePrices&amp;Codes'!$B:$B),AGRIBALYSE_Cooked!$C:$C,AGRIBALYSE_Cooked!AD:AD)*$E43),"")</f>
        <v>0.56977439893333326</v>
      </c>
      <c r="AA43">
        <f>IFERROR(IF($F43="Raw",_xlfn.XLOOKUP(_xlfn.XLOOKUP(Tool_Italy!$D43,'AveragePrices&amp;Codes'!$A:$A,'AveragePrices&amp;Codes'!$B:$B),AGRIBALYSE_Raw!$B:$B,AGRIBALYSE_Raw!AD:AD)*$E43,_xlfn.XLOOKUP(_xlfn.XLOOKUP(Tool_Italy!$D43,'AveragePrices&amp;Codes'!$A:$A,'AveragePrices&amp;Codes'!$B:$B),AGRIBALYSE_Cooked!$C:$C,AGRIBALYSE_Cooked!AE:AE)*$E43),"")</f>
        <v>2.3273155271111112E-7</v>
      </c>
      <c r="AB43" cm="1">
        <f t="array" ref="AB43">IFERROR(_xlfn.XLOOKUP(Tool_Italy!$F43&amp;$E$2,'Cooking methods'!$A:$A&amp;'Cooking methods'!$B:$B,'Cooking methods'!C:C)*$E43,"")</f>
        <v>2.1382120383999999E-2</v>
      </c>
      <c r="AC43" cm="1">
        <f t="array" ref="AC43">IFERROR(_xlfn.XLOOKUP(Tool_Italy!$F43&amp;$E$2,'Cooking methods'!$A:$A&amp;'Cooking methods'!$B:$B,'Cooking methods'!D:D)*$E43,"")</f>
        <v>7.1414864079999998E-10</v>
      </c>
      <c r="AD43" cm="1">
        <f t="array" ref="AD43">IFERROR(_xlfn.XLOOKUP(Tool_Italy!$F43&amp;$E$2,'Cooking methods'!$A:$A&amp;'Cooking methods'!$B:$B,'Cooking methods'!E:E)*$E43,"")</f>
        <v>1.1078909439999997E-3</v>
      </c>
      <c r="AE43" cm="1">
        <f t="array" ref="AE43">IFERROR(_xlfn.XLOOKUP(Tool_Italy!$F43&amp;$E$2,'Cooking methods'!$A:$A&amp;'Cooking methods'!$B:$B,'Cooking methods'!F:F)*$E43,"")</f>
        <v>4.4640232672E-5</v>
      </c>
      <c r="AF43" cm="1">
        <f t="array" ref="AF43">IFERROR(_xlfn.XLOOKUP(Tool_Italy!$F43&amp;$E$2,'Cooking methods'!$A:$A&amp;'Cooking methods'!$B:$B,'Cooking methods'!G:G)*$E43,"")</f>
        <v>2.0564103974399999E-10</v>
      </c>
      <c r="AG43" cm="1">
        <f t="array" ref="AG43">IFERROR(_xlfn.XLOOKUP(Tool_Italy!$F43&amp;$E$2,'Cooking methods'!$A:$A&amp;'Cooking methods'!$B:$B,'Cooking methods'!H:H)*$E43,"")</f>
        <v>7.8937261311999993E-11</v>
      </c>
      <c r="AH43" cm="1">
        <f t="array" ref="AH43">IFERROR(_xlfn.XLOOKUP(Tool_Italy!$F43&amp;$E$2,'Cooking methods'!$A:$A&amp;'Cooking methods'!$B:$B,'Cooking methods'!I:I)*$E43,"")</f>
        <v>4.5969691968000002E-11</v>
      </c>
      <c r="AI43" cm="1">
        <f t="array" ref="AI43">IFERROR(_xlfn.XLOOKUP(Tool_Italy!$F43&amp;$E$2,'Cooking methods'!$A:$A&amp;'Cooking methods'!$B:$B,'Cooking methods'!J:J)*$E43,"")</f>
        <v>3.6794508639999999E-5</v>
      </c>
      <c r="AJ43" cm="1">
        <f t="array" ref="AJ43">IFERROR(_xlfn.XLOOKUP(Tool_Italy!$F43&amp;$E$2,'Cooking methods'!$A:$A&amp;'Cooking methods'!$B:$B,'Cooking methods'!K:K)*$E43,"")</f>
        <v>1.96854806272E-6</v>
      </c>
      <c r="AK43" cm="1">
        <f t="array" ref="AK43">IFERROR(_xlfn.XLOOKUP(Tool_Italy!$F43&amp;$E$2,'Cooking methods'!$A:$A&amp;'Cooking methods'!$B:$B,'Cooking methods'!L:L)*$E43,"")</f>
        <v>1.054433504E-5</v>
      </c>
      <c r="AL43" cm="1">
        <f t="array" ref="AL43">IFERROR(_xlfn.XLOOKUP(Tool_Italy!$F43&amp;$E$2,'Cooking methods'!$A:$A&amp;'Cooking methods'!$B:$B,'Cooking methods'!M:M)*$E43,"")</f>
        <v>8.3150215199999979E-5</v>
      </c>
      <c r="AM43" cm="1">
        <f t="array" ref="AM43">IFERROR(_xlfn.XLOOKUP(Tool_Italy!$F43&amp;$E$2,'Cooking methods'!$A:$A&amp;'Cooking methods'!$B:$B,'Cooking methods'!N:N)*$E43,"")</f>
        <v>4.6100185471999997E-2</v>
      </c>
      <c r="AN43" cm="1">
        <f t="array" ref="AN43">IFERROR(_xlfn.XLOOKUP(Tool_Italy!$F43&amp;$E$2,'Cooking methods'!$A:$A&amp;'Cooking methods'!$B:$B,'Cooking methods'!O:O)*$E43,"")</f>
        <v>2.6709046399999995E-2</v>
      </c>
      <c r="AO43" cm="1">
        <f t="array" ref="AO43">IFERROR(_xlfn.XLOOKUP(Tool_Italy!$F43&amp;$E$2,'Cooking methods'!$A:$A&amp;'Cooking methods'!$B:$B,'Cooking methods'!P:P)*$E43,"")</f>
        <v>4.8461310719999989E-3</v>
      </c>
      <c r="AP43" cm="1">
        <f t="array" ref="AP43">IFERROR(_xlfn.XLOOKUP(Tool_Italy!$F43&amp;$E$2,'Cooking methods'!$A:$A&amp;'Cooking methods'!$B:$B,'Cooking methods'!Q:Q)*$E43,"")</f>
        <v>0.33919116416</v>
      </c>
      <c r="AQ43" cm="1">
        <f t="array" ref="AQ43">IFERROR(_xlfn.XLOOKUP(Tool_Italy!$F43&amp;$E$2,'Cooking methods'!$A:$A&amp;'Cooking methods'!$B:$B,'Cooking methods'!R:R)*$E43,"")</f>
        <v>2.8880816774400001E-8</v>
      </c>
      <c r="AR43" cm="1">
        <f t="array" ref="AR43">IFERROR(_xlfn.XLOOKUP(Tool_Italy!$G43&amp;$E$2,'Waste management'!$A:$A&amp;'Waste management'!$B:$B,'Waste management'!C:C)*$E43,"")</f>
        <v>5.3369279999999995E-3</v>
      </c>
      <c r="AS43" cm="1">
        <f t="array" ref="AS43">IFERROR(_xlfn.XLOOKUP(Tool_Italy!$G43&amp;$E$2,'Waste management'!$A:$A&amp;'Waste management'!$B:$B,'Waste management'!D:D)*$E43,"")</f>
        <v>3.8347094399999998E-11</v>
      </c>
      <c r="AT43" cm="1">
        <f t="array" ref="AT43">IFERROR(_xlfn.XLOOKUP(Tool_Italy!$G43&amp;$E$2,'Waste management'!$A:$A&amp;'Waste management'!$B:$B,'Waste management'!E:E)*$E43,"")</f>
        <v>8.1663999999999996E-5</v>
      </c>
      <c r="AU43" cm="1">
        <f t="array" ref="AU43">IFERROR(_xlfn.XLOOKUP(Tool_Italy!$G43&amp;$E$2,'Waste management'!$A:$A&amp;'Waste management'!$B:$B,'Waste management'!F:F)*$E43,"")</f>
        <v>1.2063999999999998E-5</v>
      </c>
      <c r="AV43" cm="1">
        <f t="array" ref="AV43">IFERROR(_xlfn.XLOOKUP(Tool_Italy!$G43&amp;$E$2,'Waste management'!$A:$A&amp;'Waste management'!$B:$B,'Waste management'!G:G)*$E43,"")</f>
        <v>1.0783916799999999E-9</v>
      </c>
      <c r="AW43" cm="1">
        <f t="array" ref="AW43">IFERROR(_xlfn.XLOOKUP(Tool_Italy!$G43&amp;$E$2,'Waste management'!$A:$A&amp;'Waste management'!$B:$B,'Waste management'!H:H)*$E43,"")</f>
        <v>3.5237180799999994E-11</v>
      </c>
      <c r="AX43" cm="1">
        <f t="array" ref="AX43">IFERROR(_xlfn.XLOOKUP(Tool_Italy!$G43&amp;$E$2,'Waste management'!$A:$A&amp;'Waste management'!$B:$B,'Waste management'!I:I)*$E43,"")</f>
        <v>2.5179516799999996E-11</v>
      </c>
      <c r="AY43" cm="1">
        <f t="array" ref="AY43">IFERROR(_xlfn.XLOOKUP(Tool_Italy!$G43&amp;$E$2,'Waste management'!$A:$A&amp;'Waste management'!$B:$B,'Waste management'!J:J)*$E43,"")</f>
        <v>2.05088E-4</v>
      </c>
      <c r="AZ43" cm="1">
        <f t="array" ref="AZ43">IFERROR(_xlfn.XLOOKUP(Tool_Italy!$G43&amp;$E$2,'Waste management'!$A:$A&amp;'Waste management'!$B:$B,'Waste management'!K:K)*$E43,"")</f>
        <v>3.2959126399999995E-7</v>
      </c>
      <c r="BA43" cm="1">
        <f t="array" ref="BA43">IFERROR(_xlfn.XLOOKUP(Tool_Italy!$G43&amp;$E$2,'Waste management'!$A:$A&amp;'Waste management'!$B:$B,'Waste management'!L:L)*$E43,"")</f>
        <v>9.0353977599999986E-6</v>
      </c>
      <c r="BB43" cm="1">
        <f t="array" ref="BB43">IFERROR(_xlfn.XLOOKUP(Tool_Italy!$G43&amp;$E$2,'Waste management'!$A:$A&amp;'Waste management'!$B:$B,'Waste management'!M:M)*$E43,"")</f>
        <v>9.0479999999999998E-4</v>
      </c>
      <c r="BC43" cm="1">
        <f t="array" ref="BC43">IFERROR(_xlfn.XLOOKUP(Tool_Italy!$G43&amp;$E$2,'Waste management'!$A:$A&amp;'Waste management'!$B:$B,'Waste management'!N:N)*$E43,"")</f>
        <v>0.77720742399999998</v>
      </c>
      <c r="BD43" cm="1">
        <f t="array" ref="BD43">IFERROR(_xlfn.XLOOKUP(Tool_Italy!$G43&amp;$E$2,'Waste management'!$A:$A&amp;'Waste management'!$B:$B,'Waste management'!O:O)*$E43,"")</f>
        <v>5.0537023999999993E-2</v>
      </c>
      <c r="BE43" cm="1">
        <f t="array" ref="BE43">IFERROR(_xlfn.XLOOKUP(Tool_Italy!$G43&amp;$E$2,'Waste management'!$A:$A&amp;'Waste management'!$B:$B,'Waste management'!P:P)*$E43,"")</f>
        <v>1.0616320000000001E-3</v>
      </c>
      <c r="BF43" cm="1">
        <f t="array" ref="BF43">IFERROR(_xlfn.XLOOKUP(Tool_Italy!$G43&amp;$E$2,'Waste management'!$A:$A&amp;'Waste management'!$B:$B,'Waste management'!Q:Q)*$E43,"")</f>
        <v>3.3419135999999995E-2</v>
      </c>
      <c r="BG43" cm="1">
        <f t="array" ref="BG43">IFERROR(_xlfn.XLOOKUP(Tool_Italy!$G43&amp;$E$2,'Waste management'!$A:$A&amp;'Waste management'!$B:$B,'Waste management'!R:R)*$E43,"")</f>
        <v>1.037736E-8</v>
      </c>
      <c r="BH43">
        <f>IFERROR((L43+AR43+AB43)*_xlfn.XLOOKUP(Tool_Italy!BH$4,Monetization_Factors!$A:$A,Monetization_Factors!$D:$D),"")</f>
        <v>8.7915117229897238E-3</v>
      </c>
      <c r="BI43">
        <f>IFERROR((M43+AS43+AC43)*_xlfn.XLOOKUP(Tool_Italy!BI$4,Monetization_Factors!$A:$A,Monetization_Factors!$D:$D),"")</f>
        <v>1.1025091002030034E-7</v>
      </c>
      <c r="BJ43">
        <f>IFERROR((N43+AT43+AD43)*_xlfn.XLOOKUP(Tool_Italy!BJ$4,Monetization_Factors!$A:$A,Monetization_Factors!$D:$D),"")</f>
        <v>1.158990167432398E-5</v>
      </c>
      <c r="BK43">
        <f>IFERROR((O43+AU43+AE43)*_xlfn.XLOOKUP(Tool_Italy!BK$4,Monetization_Factors!$A:$A,Monetization_Factors!$D:$D),"")</f>
        <v>3.1481062961890601E-4</v>
      </c>
      <c r="BL43">
        <f>IFERROR((P43+AV43+AF43)*_xlfn.XLOOKUP(Tool_Italy!BL$4,Monetization_Factors!$A:$A,Monetization_Factors!$D:$D),"")</f>
        <v>3.8916276537038722E-3</v>
      </c>
      <c r="BM43">
        <f>IFERROR((Q43+AW43+AG43)*_xlfn.XLOOKUP(Tool_Italy!BM$4,Monetization_Factors!$A:$A,Monetization_Factors!$D:$D),"")</f>
        <v>2.3744768461618588E-4</v>
      </c>
      <c r="BN43">
        <f>IFERROR((R43+AX43+AH43)*_xlfn.XLOOKUP(Tool_Italy!BN$4,Monetization_Factors!$A:$A,Monetization_Factors!$D:$D),"")</f>
        <v>1.1250297714561755E-4</v>
      </c>
      <c r="BO43">
        <f>IFERROR((S43+AY43+AI43)*_xlfn.XLOOKUP(Tool_Italy!BO$4,Monetization_Factors!$A:$A,Monetization_Factors!$D:$D),"")</f>
        <v>1.9818550343468576E-4</v>
      </c>
      <c r="BP43">
        <f>IFERROR((T43+AZ43+AJ43)*_xlfn.XLOOKUP(Tool_Italy!BP$4,Monetization_Factors!$A:$A,Monetization_Factors!$D:$D),"")</f>
        <v>2.0030676452718455E-5</v>
      </c>
      <c r="BQ43">
        <f>IFERROR((U43+BA43+AK43)*_xlfn.XLOOKUP(Tool_Italy!BQ$4,Monetization_Factors!$A:$A,Monetization_Factors!$D:$D),"")</f>
        <v>6.609870973813528E-4</v>
      </c>
      <c r="BR43" t="str">
        <f>IFERROR((V43+BB43+AL43)*_xlfn.XLOOKUP(Tool_Italy!BR$4,Monetization_Factors!$A:$A,Monetization_Factors!$D:$D),"")</f>
        <v/>
      </c>
      <c r="BS43">
        <f>IFERROR((W43+BC43+AM43)*_xlfn.XLOOKUP(Tool_Italy!BS$4,Monetization_Factors!$A:$A,Monetization_Factors!$D:$D),"")</f>
        <v>1.3161639568417481E-4</v>
      </c>
      <c r="BT43">
        <f>IFERROR((X43+BD43+AN43)*_xlfn.XLOOKUP(Tool_Italy!BT$4,Monetization_Factors!$A:$A,Monetization_Factors!$D:$D),"")</f>
        <v>2.362057759322352E-4</v>
      </c>
      <c r="BU43">
        <f>IFERROR((Y43+BE43+AO43)*_xlfn.XLOOKUP(Tool_Italy!BU$4,Monetization_Factors!$A:$A,Monetization_Factors!$D:$D),"")</f>
        <v>2.747710066724563E-4</v>
      </c>
      <c r="BV43">
        <f>IFERROR((Z43+BF43+AP43)*_xlfn.XLOOKUP(Tool_Italy!BV$4,Monetization_Factors!$A:$A,Monetization_Factors!$D:$D),"")</f>
        <v>1.5561412673039941E-3</v>
      </c>
      <c r="BW43">
        <f>IFERROR((AA43+BG43+AQ43)*_xlfn.XLOOKUP(Tool_Italy!BW$4,Monetization_Factors!$A:$A,Monetization_Factors!$D:$D),"")</f>
        <v>5.6821911426431399E-7</v>
      </c>
      <c r="BX43" s="38" cm="1">
        <f t="array" ref="BX43">IFERROR(_xlfn.IFS(I43&lt;&gt;0,I43*E43,I43="",J43*E43),"")</f>
        <v>7.1129087695238083E-2</v>
      </c>
      <c r="BY43" s="38">
        <f t="shared" si="2"/>
        <v>1.5777119665253182E-2</v>
      </c>
      <c r="BZ43" s="38">
        <f t="shared" si="36"/>
        <v>8.6906207360491261E-2</v>
      </c>
      <c r="CA43" s="38">
        <f t="shared" si="3"/>
        <v>3.0340614740871503E-5</v>
      </c>
      <c r="CB43">
        <f t="shared" si="4"/>
        <v>6.7574580401777787E-2</v>
      </c>
      <c r="CC43">
        <f t="shared" si="37"/>
        <v>2.7541357458666662E-9</v>
      </c>
      <c r="CD43">
        <f t="shared" si="38"/>
        <v>7.5940431111111107E-3</v>
      </c>
      <c r="CE43">
        <f t="shared" si="39"/>
        <v>2.0797788387199998E-4</v>
      </c>
      <c r="CF43">
        <f t="shared" si="40"/>
        <v>3.898356271743989E-9</v>
      </c>
      <c r="CG43">
        <f t="shared" si="41"/>
        <v>1.1434389672675554E-9</v>
      </c>
      <c r="CH43">
        <f t="shared" si="42"/>
        <v>9.7859195541333326E-11</v>
      </c>
      <c r="CI43">
        <f t="shared" si="43"/>
        <v>4.5264421815111109E-4</v>
      </c>
      <c r="CJ43">
        <f t="shared" si="44"/>
        <v>8.2113420253866671E-6</v>
      </c>
      <c r="CK43">
        <f t="shared" si="45"/>
        <v>1.6158400444444442E-4</v>
      </c>
      <c r="CL43">
        <f t="shared" si="46"/>
        <v>1.6308908562666666E-3</v>
      </c>
      <c r="CM43">
        <f t="shared" si="47"/>
        <v>2.7046653022719997</v>
      </c>
      <c r="CN43">
        <f t="shared" si="48"/>
        <v>1.0607759096888889</v>
      </c>
      <c r="CO43">
        <f t="shared" si="49"/>
        <v>4.323747560533333E-2</v>
      </c>
      <c r="CP43">
        <f t="shared" si="50"/>
        <v>0.94238469909333333</v>
      </c>
      <c r="CQ43">
        <f t="shared" si="51"/>
        <v>2.7198972948551114E-7</v>
      </c>
      <c r="CR43">
        <f t="shared" si="20"/>
        <v>1.2995111615726496E-4</v>
      </c>
      <c r="CS43">
        <f t="shared" si="52"/>
        <v>5.296414895897435E-12</v>
      </c>
      <c r="CT43">
        <f t="shared" si="53"/>
        <v>1.4603929059829059E-5</v>
      </c>
      <c r="CU43">
        <f t="shared" si="54"/>
        <v>3.9995746898461536E-7</v>
      </c>
      <c r="CV43">
        <f t="shared" si="55"/>
        <v>7.4968389841230558E-12</v>
      </c>
      <c r="CW43">
        <f t="shared" si="56"/>
        <v>2.1989210908991447E-12</v>
      </c>
      <c r="CX43">
        <f t="shared" si="57"/>
        <v>1.8819076065641024E-13</v>
      </c>
      <c r="CY43">
        <f t="shared" si="58"/>
        <v>8.7046965029059825E-7</v>
      </c>
      <c r="CZ43">
        <f t="shared" si="59"/>
        <v>1.5791042356512821E-8</v>
      </c>
      <c r="DA43">
        <f t="shared" si="60"/>
        <v>3.1073847008547007E-7</v>
      </c>
      <c r="DB43">
        <f t="shared" si="61"/>
        <v>3.1363285697435896E-6</v>
      </c>
      <c r="DC43">
        <f t="shared" si="62"/>
        <v>5.2012794274461536E-3</v>
      </c>
      <c r="DD43">
        <f t="shared" si="63"/>
        <v>2.0399536724786324E-3</v>
      </c>
      <c r="DE43">
        <f t="shared" si="64"/>
        <v>8.314899154871794E-5</v>
      </c>
      <c r="DF43">
        <f t="shared" si="65"/>
        <v>1.8122782674871794E-3</v>
      </c>
      <c r="DG43">
        <f t="shared" si="66"/>
        <v>5.2305717208752144E-10</v>
      </c>
      <c r="DH43" s="5">
        <f>IFERROR(((((L43+AB43)*(1/$H43))+AR43)/$F$2)/($B$2*('CAR.CAP_per person'!B$2)/(_xlfn.XLOOKUP($E$2,EU_countries_GDP!$A$2:$A$29,EU_countries_GDP!$E$2:$E$29))),"")</f>
        <v>6.4305440686270327E-3</v>
      </c>
      <c r="DI43" s="5">
        <f>IFERROR(((((M43+AC43)*(1/$H43))+AS43)/$F$2)/($B$2*('CAR.CAP_per person'!C$2)/(_xlfn.XLOOKUP($E$2,EU_countries_GDP!$A$2:$A$29,EU_countries_GDP!$E$2:$E$29))),"")</f>
        <v>3.5045159666033523E-6</v>
      </c>
      <c r="DJ43" s="5">
        <f>IFERROR(((((N43+AD43)*(1/$H43))+AT43)/$F$2)/($B$2*('CAR.CAP_per person'!D$2)/(_xlfn.XLOOKUP($E$2,EU_countries_GDP!$A$2:$A$29,EU_countries_GDP!$E$2:$E$29))),"")</f>
        <v>9.918134737291293E-6</v>
      </c>
      <c r="DK43" s="5">
        <f>IFERROR(((((O43+AE43)*(1/$H43))+AU43)/$F$2)/($B$2*('CAR.CAP_per person'!E$2)/(_xlfn.XLOOKUP($E$2,EU_countries_GDP!$A$2:$A$29,EU_countries_GDP!$E$2:$E$29))),"")</f>
        <v>3.3783401367195356E-4</v>
      </c>
      <c r="DL43" s="5">
        <f>IFERROR(((((P43+AF43)*(1/$H43))+AV43)/$F$2)/($B$2*('CAR.CAP_per person'!F$2)/(_xlfn.XLOOKUP($E$2,EU_countries_GDP!$A$2:$A$29,EU_countries_GDP!$E$2:$E$29))),"")</f>
        <v>4.0170104413435681E-3</v>
      </c>
      <c r="DM43" s="5">
        <f>IFERROR(((((Q43+AG43)*(1/$H43))+AW43)/$F$2)/($B$2*('CAR.CAP_per person'!G$2)/(_xlfn.XLOOKUP($E$2,EU_countries_GDP!$A$2:$A$29,EU_countries_GDP!$E$2:$E$29))),"")</f>
        <v>8.0467626928296847E-4</v>
      </c>
      <c r="DN43" s="5">
        <f>IFERROR(((((R43+AH43)*(1/$H43))+AX43)/$F$2)/($B$2*('CAR.CAP_per person'!H$2)/(_xlfn.XLOOKUP($E$2,EU_countries_GDP!$A$2:$A$29,EU_countries_GDP!$E$2:$E$29))),"")</f>
        <v>1.2972918199793093E-5</v>
      </c>
      <c r="DO43" s="5">
        <f>IFERROR(((((S43+AI43)*(1/$H43))+AY43)/$F$2)/($B$2*('CAR.CAP_per person'!I$2)/(_xlfn.XLOOKUP($E$2,EU_countries_GDP!$A$2:$A$29,EU_countries_GDP!$E$2:$E$29))),"")</f>
        <v>1.9357342299289274E-4</v>
      </c>
      <c r="DP43" s="5">
        <f>IFERROR(((((T43+AJ43)*(1/$H43))+AZ43)/$F$2)/($B$2*('CAR.CAP_per person'!J$2)/(_xlfn.XLOOKUP($E$2,EU_countries_GDP!$A$2:$A$29,EU_countries_GDP!$E$2:$E$29))),"")</f>
        <v>9.4849260777510184E-4</v>
      </c>
      <c r="DQ43" s="5">
        <f>IFERROR(((((U43+AK43)*(1/$H43))+BA43)/$F$2)/($B$2*('CAR.CAP_per person'!K$2)/(_xlfn.XLOOKUP($E$2,EU_countries_GDP!$A$2:$A$29,EU_countries_GDP!$E$2:$E$29))),"")</f>
        <v>5.331734123369587E-4</v>
      </c>
      <c r="DR43" s="5">
        <f>IFERROR(((((V43+AL43)*(1/$H43))+BB43)/$F$2)/($B$2*('CAR.CAP_per person'!L$2)/(_xlfn.XLOOKUP($E$2,EU_countries_GDP!$A$2:$A$29,EU_countries_GDP!$E$2:$E$29))),"")</f>
        <v>9.8156612253077921E-5</v>
      </c>
      <c r="DS43" s="5">
        <f>IFERROR(((((W43+AM43)*(1/$H43))+BC43)/$F$2)/($B$2*('CAR.CAP_per person'!M$2)/(_xlfn.XLOOKUP($E$2,EU_countries_GDP!$A$2:$A$29,EU_countries_GDP!$E$2:$E$29))),"")</f>
        <v>1.0827721049575663E-2</v>
      </c>
      <c r="DT43" s="5">
        <f>IFERROR(((((X43+AN43)*(1/$H43))+BD43)/$F$2)/($B$2*('CAR.CAP_per person'!N$2)/(_xlfn.XLOOKUP($E$2,EU_countries_GDP!$A$2:$A$29,EU_countries_GDP!$E$2:$E$29))),"")</f>
        <v>5.5570922724013191E-2</v>
      </c>
      <c r="DU43" s="5">
        <f>IFERROR(((((Y43+AO43)*(1/$H43))+BE43)/$F$2)/($B$2*('CAR.CAP_per person'!O$2)/(_xlfn.XLOOKUP($E$2,EU_countries_GDP!$A$2:$A$29,EU_countries_GDP!$E$2:$E$29))),"")</f>
        <v>1.6168859050653123E-4</v>
      </c>
      <c r="DV43" s="5">
        <f>IFERROR(((((Z43+AP43)*(1/$H43))+BF43)/$F$2)/($B$2*('CAR.CAP_per person'!P$2)/(_xlfn.XLOOKUP($E$2,EU_countries_GDP!$A$2:$A$29,EU_countries_GDP!$E$2:$E$29))),"")</f>
        <v>2.8336985997975245E-3</v>
      </c>
      <c r="DW43" s="5">
        <f>IFERROR(((((AA43+AQ43)*(1/$H43))+BG43)/$F$2)/($B$2*('CAR.CAP_per person'!Q$2)/(_xlfn.XLOOKUP($E$2,EU_countries_GDP!$A$2:$A$29,EU_countries_GDP!$E$2:$E$29))),"")</f>
        <v>8.3133734514442305E-4</v>
      </c>
    </row>
    <row r="44" spans="1:127">
      <c r="A44" t="s">
        <v>234</v>
      </c>
      <c r="B44" t="str">
        <f>_xlfn.XLOOKUP(D44,Table5[Ingredient],Table5[Category],"",FALSE)</f>
        <v>Vegetables</v>
      </c>
      <c r="C44" s="33" t="s">
        <v>177</v>
      </c>
      <c r="D44" s="33" t="s">
        <v>247</v>
      </c>
      <c r="E44" s="33">
        <v>9.2799999999999994E-2</v>
      </c>
      <c r="F44" s="33" t="s">
        <v>179</v>
      </c>
      <c r="G44" s="33" t="s">
        <v>180</v>
      </c>
      <c r="H44" s="91">
        <f>Dataset_IT!L41</f>
        <v>0.15562636256917653</v>
      </c>
      <c r="I44" s="33"/>
      <c r="J44" s="37">
        <f>IFERROR(INDEX('AveragePrices&amp;Codes'!G:AG, MATCH($D44, 'AveragePrices&amp;Codes'!$A:$A, 0), MATCH(Tool_Italy!$E$2, 'AveragePrices&amp;Codes'!$G$1:$AG$1, 0)),"")</f>
        <v>0.68245</v>
      </c>
      <c r="K44" s="37">
        <f>IFERROR(E44/(_xlfn.XLOOKUP(A44,Dataset_IT!$Q$2:$Q$9,Dataset_IT!$R$2:$R$9)),"")</f>
        <v>1.4276923076923076E-3</v>
      </c>
      <c r="L44">
        <f>IFERROR(IF($F44="Raw",_xlfn.XLOOKUP(_xlfn.XLOOKUP(Tool_Italy!$D44,'AveragePrices&amp;Codes'!$A:$A,'AveragePrices&amp;Codes'!$B:$B),AGRIBALYSE_Raw!$B:$B,AGRIBALYSE_Raw!O:O)*$E44,_xlfn.XLOOKUP(_xlfn.XLOOKUP(Tool_Italy!$D44,'AveragePrices&amp;Codes'!$A:$A,'AveragePrices&amp;Codes'!$B:$B),AGRIBALYSE_Cooked!$C:$C,AGRIBALYSE_Cooked!P:P)*$E44),"")</f>
        <v>7.3770976426666662E-2</v>
      </c>
      <c r="M44">
        <f>IFERROR(IF($F44="Raw",_xlfn.XLOOKUP(_xlfn.XLOOKUP(Tool_Italy!$D44,'AveragePrices&amp;Codes'!$A:$A,'AveragePrices&amp;Codes'!$B:$B),AGRIBALYSE_Raw!$B:$B,AGRIBALYSE_Raw!P:P)*$E44,_xlfn.XLOOKUP(_xlfn.XLOOKUP(Tool_Italy!$D44,'AveragePrices&amp;Codes'!$A:$A,'AveragePrices&amp;Codes'!$B:$B),AGRIBALYSE_Cooked!$C:$C,AGRIBALYSE_Cooked!Q:Q)*$E44),"")</f>
        <v>1.9141755982222217E-9</v>
      </c>
      <c r="N44">
        <f>IFERROR(IF($F44="Raw",_xlfn.XLOOKUP(_xlfn.XLOOKUP(Tool_Italy!$D44,'AveragePrices&amp;Codes'!$A:$A,'AveragePrices&amp;Codes'!$B:$B),AGRIBALYSE_Raw!$B:$B,AGRIBALYSE_Raw!Q:Q)*$E44,_xlfn.XLOOKUP(_xlfn.XLOOKUP(Tool_Italy!$D44,'AveragePrices&amp;Codes'!$A:$A,'AveragePrices&amp;Codes'!$B:$B),AGRIBALYSE_Cooked!$C:$C,AGRIBALYSE_Cooked!R:R)*$E44),"")</f>
        <v>7.429756074666667E-3</v>
      </c>
      <c r="O44">
        <f>IFERROR(IF($F44="Raw",_xlfn.XLOOKUP(_xlfn.XLOOKUP(Tool_Italy!$D44,'AveragePrices&amp;Codes'!$A:$A,'AveragePrices&amp;Codes'!$B:$B),AGRIBALYSE_Raw!$B:$B,AGRIBALYSE_Raw!R:R)*$E44,_xlfn.XLOOKUP(_xlfn.XLOOKUP(Tool_Italy!$D44,'AveragePrices&amp;Codes'!$A:$A,'AveragePrices&amp;Codes'!$B:$B),AGRIBALYSE_Cooked!$C:$C,AGRIBALYSE_Cooked!S:S)*$E44),"")</f>
        <v>2.9055676906666661E-4</v>
      </c>
      <c r="P44">
        <f>IFERROR(IF($F44="Raw",_xlfn.XLOOKUP(_xlfn.XLOOKUP(Tool_Italy!$D44,'AveragePrices&amp;Codes'!$A:$A,'AveragePrices&amp;Codes'!$B:$B),AGRIBALYSE_Raw!$B:$B,AGRIBALYSE_Raw!S:S)*$E44,_xlfn.XLOOKUP(_xlfn.XLOOKUP(Tool_Italy!$D44,'AveragePrices&amp;Codes'!$A:$A,'AveragePrices&amp;Codes'!$B:$B),AGRIBALYSE_Cooked!$C:$C,AGRIBALYSE_Cooked!T:T)*$E44),"")</f>
        <v>4.0227757546666663E-9</v>
      </c>
      <c r="Q44">
        <f>IFERROR(IF($F44="Raw",_xlfn.XLOOKUP(_xlfn.XLOOKUP(Tool_Italy!$D44,'AveragePrices&amp;Codes'!$A:$A,'AveragePrices&amp;Codes'!$B:$B),AGRIBALYSE_Raw!$B:$B,AGRIBALYSE_Raw!T:T)*$E44,_xlfn.XLOOKUP(_xlfn.XLOOKUP(Tool_Italy!$D44,'AveragePrices&amp;Codes'!$A:$A,'AveragePrices&amp;Codes'!$B:$B),AGRIBALYSE_Cooked!$C:$C,AGRIBALYSE_Cooked!U:U)*$E44),"")</f>
        <v>1.4769298382222221E-9</v>
      </c>
      <c r="R44">
        <f>IFERROR(IF($F44="Raw",_xlfn.XLOOKUP(_xlfn.XLOOKUP(Tool_Italy!$D44,'AveragePrices&amp;Codes'!$A:$A,'AveragePrices&amp;Codes'!$B:$B),AGRIBALYSE_Raw!$B:$B,AGRIBALYSE_Raw!U:U)*$E44,_xlfn.XLOOKUP(_xlfn.XLOOKUP(Tool_Italy!$D44,'AveragePrices&amp;Codes'!$A:$A,'AveragePrices&amp;Codes'!$B:$B),AGRIBALYSE_Cooked!$C:$C,AGRIBALYSE_Cooked!V:V)*$E44),"")</f>
        <v>3.1525925262222219E-11</v>
      </c>
      <c r="S44">
        <f>IFERROR(IF($F44="Raw",_xlfn.XLOOKUP(_xlfn.XLOOKUP(Tool_Italy!$D44,'AveragePrices&amp;Codes'!$A:$A,'AveragePrices&amp;Codes'!$B:$B),AGRIBALYSE_Raw!$B:$B,AGRIBALYSE_Raw!V:V)*$E44,_xlfn.XLOOKUP(_xlfn.XLOOKUP(Tool_Italy!$D44,'AveragePrices&amp;Codes'!$A:$A,'AveragePrices&amp;Codes'!$B:$B),AGRIBALYSE_Cooked!$C:$C,AGRIBALYSE_Cooked!W:W)*$E44),"")</f>
        <v>3.9019298417777772E-4</v>
      </c>
      <c r="T44">
        <f>IFERROR(IF($F44="Raw",_xlfn.XLOOKUP(_xlfn.XLOOKUP(Tool_Italy!$D44,'AveragePrices&amp;Codes'!$A:$A,'AveragePrices&amp;Codes'!$B:$B),AGRIBALYSE_Raw!$B:$B,AGRIBALYSE_Raw!W:W)*$E44,_xlfn.XLOOKUP(_xlfn.XLOOKUP(Tool_Italy!$D44,'AveragePrices&amp;Codes'!$A:$A,'AveragePrices&amp;Codes'!$B:$B),AGRIBALYSE_Cooked!$C:$C,AGRIBALYSE_Cooked!X:X)*$E44),"")</f>
        <v>1.8759620017777779E-5</v>
      </c>
      <c r="U44">
        <f>IFERROR(IF($F44="Raw",_xlfn.XLOOKUP(_xlfn.XLOOKUP(Tool_Italy!$D44,'AveragePrices&amp;Codes'!$A:$A,'AveragePrices&amp;Codes'!$B:$B),AGRIBALYSE_Raw!$B:$B,AGRIBALYSE_Raw!X:X)*$E44,_xlfn.XLOOKUP(_xlfn.XLOOKUP(Tool_Italy!$D44,'AveragePrices&amp;Codes'!$A:$A,'AveragePrices&amp;Codes'!$B:$B),AGRIBALYSE_Cooked!$C:$C,AGRIBALYSE_Cooked!Y:Y)*$E44),"")</f>
        <v>2.8122670862222224E-4</v>
      </c>
      <c r="V44">
        <f>IFERROR(IF($F44="Raw",_xlfn.XLOOKUP(_xlfn.XLOOKUP(Tool_Italy!$D44,'AveragePrices&amp;Codes'!$A:$A,'AveragePrices&amp;Codes'!$B:$B),AGRIBALYSE_Raw!$B:$B,AGRIBALYSE_Raw!Y:Y)*$E44,_xlfn.XLOOKUP(_xlfn.XLOOKUP(Tool_Italy!$D44,'AveragePrices&amp;Codes'!$A:$A,'AveragePrices&amp;Codes'!$B:$B),AGRIBALYSE_Cooked!$C:$C,AGRIBALYSE_Cooked!Z:Z)*$E44),"")</f>
        <v>1.1395479111111111E-3</v>
      </c>
      <c r="W44">
        <f>IFERROR(IF($F44="Raw",_xlfn.XLOOKUP(_xlfn.XLOOKUP(Tool_Italy!$D44,'AveragePrices&amp;Codes'!$A:$A,'AveragePrices&amp;Codes'!$B:$B),AGRIBALYSE_Raw!$B:$B,AGRIBALYSE_Raw!Z:Z)*$E44,_xlfn.XLOOKUP(_xlfn.XLOOKUP(Tool_Italy!$D44,'AveragePrices&amp;Codes'!$A:$A,'AveragePrices&amp;Codes'!$B:$B),AGRIBALYSE_Cooked!$C:$C,AGRIBALYSE_Cooked!AA:AA)*$E44),"")</f>
        <v>0.81414946453333326</v>
      </c>
      <c r="X44">
        <f>IFERROR(IF($F44="Raw",_xlfn.XLOOKUP(_xlfn.XLOOKUP(Tool_Italy!$D44,'AveragePrices&amp;Codes'!$A:$A,'AveragePrices&amp;Codes'!$B:$B),AGRIBALYSE_Raw!$B:$B,AGRIBALYSE_Raw!AA:AA)*$E44,_xlfn.XLOOKUP(_xlfn.XLOOKUP(Tool_Italy!$D44,'AveragePrices&amp;Codes'!$A:$A,'AveragePrices&amp;Codes'!$B:$B),AGRIBALYSE_Cooked!$C:$C,AGRIBALYSE_Cooked!AB:AB)*$E44),"")</f>
        <v>1.0069220280888889</v>
      </c>
      <c r="Y44">
        <f>IFERROR(IF($F44="Raw",_xlfn.XLOOKUP(_xlfn.XLOOKUP(Tool_Italy!$D44,'AveragePrices&amp;Codes'!$A:$A,'AveragePrices&amp;Codes'!$B:$B),AGRIBALYSE_Raw!$B:$B,AGRIBALYSE_Raw!AB:AB)*$E44,_xlfn.XLOOKUP(_xlfn.XLOOKUP(Tool_Italy!$D44,'AveragePrices&amp;Codes'!$A:$A,'AveragePrices&amp;Codes'!$B:$B),AGRIBALYSE_Cooked!$C:$C,AGRIBALYSE_Cooked!AC:AC)*$E44),"")</f>
        <v>4.7095897919999997E-2</v>
      </c>
      <c r="Z44">
        <f>IFERROR(IF($F44="Raw",_xlfn.XLOOKUP(_xlfn.XLOOKUP(Tool_Italy!$D44,'AveragePrices&amp;Codes'!$A:$A,'AveragePrices&amp;Codes'!$B:$B),AGRIBALYSE_Raw!$B:$B,AGRIBALYSE_Raw!AC:AC)*$E44,_xlfn.XLOOKUP(_xlfn.XLOOKUP(Tool_Italy!$D44,'AveragePrices&amp;Codes'!$A:$A,'AveragePrices&amp;Codes'!$B:$B),AGRIBALYSE_Cooked!$C:$C,AGRIBALYSE_Cooked!AD:AD)*$E44),"")</f>
        <v>0.95574651946666644</v>
      </c>
      <c r="AA44">
        <f>IFERROR(IF($F44="Raw",_xlfn.XLOOKUP(_xlfn.XLOOKUP(Tool_Italy!$D44,'AveragePrices&amp;Codes'!$A:$A,'AveragePrices&amp;Codes'!$B:$B),AGRIBALYSE_Raw!$B:$B,AGRIBALYSE_Raw!AD:AD)*$E44,_xlfn.XLOOKUP(_xlfn.XLOOKUP(Tool_Italy!$D44,'AveragePrices&amp;Codes'!$A:$A,'AveragePrices&amp;Codes'!$B:$B),AGRIBALYSE_Cooked!$C:$C,AGRIBALYSE_Cooked!AE:AE)*$E44),"")</f>
        <v>4.3592460764444441E-7</v>
      </c>
      <c r="AB44" cm="1">
        <f t="array" ref="AB44">IFERROR(_xlfn.XLOOKUP(Tool_Italy!$F44&amp;$E$2,'Cooking methods'!$A:$A&amp;'Cooking methods'!$B:$B,'Cooking methods'!C:C)*$E44,"")</f>
        <v>2.1382120383999999E-2</v>
      </c>
      <c r="AC44" cm="1">
        <f t="array" ref="AC44">IFERROR(_xlfn.XLOOKUP(Tool_Italy!$F44&amp;$E$2,'Cooking methods'!$A:$A&amp;'Cooking methods'!$B:$B,'Cooking methods'!D:D)*$E44,"")</f>
        <v>7.1414864079999998E-10</v>
      </c>
      <c r="AD44" cm="1">
        <f t="array" ref="AD44">IFERROR(_xlfn.XLOOKUP(Tool_Italy!$F44&amp;$E$2,'Cooking methods'!$A:$A&amp;'Cooking methods'!$B:$B,'Cooking methods'!E:E)*$E44,"")</f>
        <v>1.1078909439999997E-3</v>
      </c>
      <c r="AE44" cm="1">
        <f t="array" ref="AE44">IFERROR(_xlfn.XLOOKUP(Tool_Italy!$F44&amp;$E$2,'Cooking methods'!$A:$A&amp;'Cooking methods'!$B:$B,'Cooking methods'!F:F)*$E44,"")</f>
        <v>4.4640232672E-5</v>
      </c>
      <c r="AF44" cm="1">
        <f t="array" ref="AF44">IFERROR(_xlfn.XLOOKUP(Tool_Italy!$F44&amp;$E$2,'Cooking methods'!$A:$A&amp;'Cooking methods'!$B:$B,'Cooking methods'!G:G)*$E44,"")</f>
        <v>2.0564103974399999E-10</v>
      </c>
      <c r="AG44" cm="1">
        <f t="array" ref="AG44">IFERROR(_xlfn.XLOOKUP(Tool_Italy!$F44&amp;$E$2,'Cooking methods'!$A:$A&amp;'Cooking methods'!$B:$B,'Cooking methods'!H:H)*$E44,"")</f>
        <v>7.8937261311999993E-11</v>
      </c>
      <c r="AH44" cm="1">
        <f t="array" ref="AH44">IFERROR(_xlfn.XLOOKUP(Tool_Italy!$F44&amp;$E$2,'Cooking methods'!$A:$A&amp;'Cooking methods'!$B:$B,'Cooking methods'!I:I)*$E44,"")</f>
        <v>4.5969691968000002E-11</v>
      </c>
      <c r="AI44" cm="1">
        <f t="array" ref="AI44">IFERROR(_xlfn.XLOOKUP(Tool_Italy!$F44&amp;$E$2,'Cooking methods'!$A:$A&amp;'Cooking methods'!$B:$B,'Cooking methods'!J:J)*$E44,"")</f>
        <v>3.6794508639999999E-5</v>
      </c>
      <c r="AJ44" cm="1">
        <f t="array" ref="AJ44">IFERROR(_xlfn.XLOOKUP(Tool_Italy!$F44&amp;$E$2,'Cooking methods'!$A:$A&amp;'Cooking methods'!$B:$B,'Cooking methods'!K:K)*$E44,"")</f>
        <v>1.96854806272E-6</v>
      </c>
      <c r="AK44" cm="1">
        <f t="array" ref="AK44">IFERROR(_xlfn.XLOOKUP(Tool_Italy!$F44&amp;$E$2,'Cooking methods'!$A:$A&amp;'Cooking methods'!$B:$B,'Cooking methods'!L:L)*$E44,"")</f>
        <v>1.054433504E-5</v>
      </c>
      <c r="AL44" cm="1">
        <f t="array" ref="AL44">IFERROR(_xlfn.XLOOKUP(Tool_Italy!$F44&amp;$E$2,'Cooking methods'!$A:$A&amp;'Cooking methods'!$B:$B,'Cooking methods'!M:M)*$E44,"")</f>
        <v>8.3150215199999979E-5</v>
      </c>
      <c r="AM44" cm="1">
        <f t="array" ref="AM44">IFERROR(_xlfn.XLOOKUP(Tool_Italy!$F44&amp;$E$2,'Cooking methods'!$A:$A&amp;'Cooking methods'!$B:$B,'Cooking methods'!N:N)*$E44,"")</f>
        <v>4.6100185471999997E-2</v>
      </c>
      <c r="AN44" cm="1">
        <f t="array" ref="AN44">IFERROR(_xlfn.XLOOKUP(Tool_Italy!$F44&amp;$E$2,'Cooking methods'!$A:$A&amp;'Cooking methods'!$B:$B,'Cooking methods'!O:O)*$E44,"")</f>
        <v>2.6709046399999995E-2</v>
      </c>
      <c r="AO44" cm="1">
        <f t="array" ref="AO44">IFERROR(_xlfn.XLOOKUP(Tool_Italy!$F44&amp;$E$2,'Cooking methods'!$A:$A&amp;'Cooking methods'!$B:$B,'Cooking methods'!P:P)*$E44,"")</f>
        <v>4.8461310719999989E-3</v>
      </c>
      <c r="AP44" cm="1">
        <f t="array" ref="AP44">IFERROR(_xlfn.XLOOKUP(Tool_Italy!$F44&amp;$E$2,'Cooking methods'!$A:$A&amp;'Cooking methods'!$B:$B,'Cooking methods'!Q:Q)*$E44,"")</f>
        <v>0.33919116416</v>
      </c>
      <c r="AQ44" cm="1">
        <f t="array" ref="AQ44">IFERROR(_xlfn.XLOOKUP(Tool_Italy!$F44&amp;$E$2,'Cooking methods'!$A:$A&amp;'Cooking methods'!$B:$B,'Cooking methods'!R:R)*$E44,"")</f>
        <v>2.8880816774400001E-8</v>
      </c>
      <c r="AR44" cm="1">
        <f t="array" ref="AR44">IFERROR(_xlfn.XLOOKUP(Tool_Italy!$G44&amp;$E$2,'Waste management'!$A:$A&amp;'Waste management'!$B:$B,'Waste management'!C:C)*$E44,"")</f>
        <v>5.3369279999999995E-3</v>
      </c>
      <c r="AS44" cm="1">
        <f t="array" ref="AS44">IFERROR(_xlfn.XLOOKUP(Tool_Italy!$G44&amp;$E$2,'Waste management'!$A:$A&amp;'Waste management'!$B:$B,'Waste management'!D:D)*$E44,"")</f>
        <v>3.8347094399999998E-11</v>
      </c>
      <c r="AT44" cm="1">
        <f t="array" ref="AT44">IFERROR(_xlfn.XLOOKUP(Tool_Italy!$G44&amp;$E$2,'Waste management'!$A:$A&amp;'Waste management'!$B:$B,'Waste management'!E:E)*$E44,"")</f>
        <v>8.1663999999999996E-5</v>
      </c>
      <c r="AU44" cm="1">
        <f t="array" ref="AU44">IFERROR(_xlfn.XLOOKUP(Tool_Italy!$G44&amp;$E$2,'Waste management'!$A:$A&amp;'Waste management'!$B:$B,'Waste management'!F:F)*$E44,"")</f>
        <v>1.2063999999999998E-5</v>
      </c>
      <c r="AV44" cm="1">
        <f t="array" ref="AV44">IFERROR(_xlfn.XLOOKUP(Tool_Italy!$G44&amp;$E$2,'Waste management'!$A:$A&amp;'Waste management'!$B:$B,'Waste management'!G:G)*$E44,"")</f>
        <v>1.0783916799999999E-9</v>
      </c>
      <c r="AW44" cm="1">
        <f t="array" ref="AW44">IFERROR(_xlfn.XLOOKUP(Tool_Italy!$G44&amp;$E$2,'Waste management'!$A:$A&amp;'Waste management'!$B:$B,'Waste management'!H:H)*$E44,"")</f>
        <v>3.5237180799999994E-11</v>
      </c>
      <c r="AX44" cm="1">
        <f t="array" ref="AX44">IFERROR(_xlfn.XLOOKUP(Tool_Italy!$G44&amp;$E$2,'Waste management'!$A:$A&amp;'Waste management'!$B:$B,'Waste management'!I:I)*$E44,"")</f>
        <v>2.5179516799999996E-11</v>
      </c>
      <c r="AY44" cm="1">
        <f t="array" ref="AY44">IFERROR(_xlfn.XLOOKUP(Tool_Italy!$G44&amp;$E$2,'Waste management'!$A:$A&amp;'Waste management'!$B:$B,'Waste management'!J:J)*$E44,"")</f>
        <v>2.05088E-4</v>
      </c>
      <c r="AZ44" cm="1">
        <f t="array" ref="AZ44">IFERROR(_xlfn.XLOOKUP(Tool_Italy!$G44&amp;$E$2,'Waste management'!$A:$A&amp;'Waste management'!$B:$B,'Waste management'!K:K)*$E44,"")</f>
        <v>3.2959126399999995E-7</v>
      </c>
      <c r="BA44" cm="1">
        <f t="array" ref="BA44">IFERROR(_xlfn.XLOOKUP(Tool_Italy!$G44&amp;$E$2,'Waste management'!$A:$A&amp;'Waste management'!$B:$B,'Waste management'!L:L)*$E44,"")</f>
        <v>9.0353977599999986E-6</v>
      </c>
      <c r="BB44" cm="1">
        <f t="array" ref="BB44">IFERROR(_xlfn.XLOOKUP(Tool_Italy!$G44&amp;$E$2,'Waste management'!$A:$A&amp;'Waste management'!$B:$B,'Waste management'!M:M)*$E44,"")</f>
        <v>9.0479999999999998E-4</v>
      </c>
      <c r="BC44" cm="1">
        <f t="array" ref="BC44">IFERROR(_xlfn.XLOOKUP(Tool_Italy!$G44&amp;$E$2,'Waste management'!$A:$A&amp;'Waste management'!$B:$B,'Waste management'!N:N)*$E44,"")</f>
        <v>0.77720742399999998</v>
      </c>
      <c r="BD44" cm="1">
        <f t="array" ref="BD44">IFERROR(_xlfn.XLOOKUP(Tool_Italy!$G44&amp;$E$2,'Waste management'!$A:$A&amp;'Waste management'!$B:$B,'Waste management'!O:O)*$E44,"")</f>
        <v>5.0537023999999993E-2</v>
      </c>
      <c r="BE44" cm="1">
        <f t="array" ref="BE44">IFERROR(_xlfn.XLOOKUP(Tool_Italy!$G44&amp;$E$2,'Waste management'!$A:$A&amp;'Waste management'!$B:$B,'Waste management'!P:P)*$E44,"")</f>
        <v>1.0616320000000001E-3</v>
      </c>
      <c r="BF44" cm="1">
        <f t="array" ref="BF44">IFERROR(_xlfn.XLOOKUP(Tool_Italy!$G44&amp;$E$2,'Waste management'!$A:$A&amp;'Waste management'!$B:$B,'Waste management'!Q:Q)*$E44,"")</f>
        <v>3.3419135999999995E-2</v>
      </c>
      <c r="BG44" cm="1">
        <f t="array" ref="BG44">IFERROR(_xlfn.XLOOKUP(Tool_Italy!$G44&amp;$E$2,'Waste management'!$A:$A&amp;'Waste management'!$B:$B,'Waste management'!R:R)*$E44,"")</f>
        <v>1.037736E-8</v>
      </c>
      <c r="BH44">
        <f>IFERROR((L44+AR44+AB44)*_xlfn.XLOOKUP(Tool_Italy!BH$4,Monetization_Factors!$A:$A,Monetization_Factors!$D:$D),"")</f>
        <v>1.3073839688144951E-2</v>
      </c>
      <c r="BI44">
        <f>IFERROR((M44+AS44+AC44)*_xlfn.XLOOKUP(Tool_Italy!BI$4,Monetization_Factors!$A:$A,Monetization_Factors!$D:$D),"")</f>
        <v>1.0674961888718794E-7</v>
      </c>
      <c r="BJ44">
        <f>IFERROR((N44+AT44+AD44)*_xlfn.XLOOKUP(Tool_Italy!BJ$4,Monetization_Factors!$A:$A,Monetization_Factors!$D:$D),"")</f>
        <v>1.3154648419180182E-5</v>
      </c>
      <c r="BK44">
        <f>IFERROR((O44+AU44+AE44)*_xlfn.XLOOKUP(Tool_Italy!BK$4,Monetization_Factors!$A:$A,Monetization_Factors!$D:$D),"")</f>
        <v>5.2563980633019397E-4</v>
      </c>
      <c r="BL44">
        <f>IFERROR((P44+AV44+AF44)*_xlfn.XLOOKUP(Tool_Italy!BL$4,Monetization_Factors!$A:$A,Monetization_Factors!$D:$D),"")</f>
        <v>5.2976488479560034E-3</v>
      </c>
      <c r="BM44">
        <f>IFERROR((Q44+AW44+AG44)*_xlfn.XLOOKUP(Tool_Italy!BM$4,Monetization_Factors!$A:$A,Monetization_Factors!$D:$D),"")</f>
        <v>3.3041031324224643E-4</v>
      </c>
      <c r="BN44">
        <f>IFERROR((R44+AX44+AH44)*_xlfn.XLOOKUP(Tool_Italy!BN$4,Monetization_Factors!$A:$A,Monetization_Factors!$D:$D),"")</f>
        <v>1.1803957914559334E-4</v>
      </c>
      <c r="BO44">
        <f>IFERROR((S44+AY44+AI44)*_xlfn.XLOOKUP(Tool_Italy!BO$4,Monetization_Factors!$A:$A,Monetization_Factors!$D:$D),"")</f>
        <v>2.7674759718459218E-4</v>
      </c>
      <c r="BP44">
        <f>IFERROR((T44+AZ44+AJ44)*_xlfn.XLOOKUP(Tool_Italy!BP$4,Monetization_Factors!$A:$A,Monetization_Factors!$D:$D),"")</f>
        <v>5.1368115339097851E-5</v>
      </c>
      <c r="BQ44">
        <f>IFERROR((U44+BA44+AK44)*_xlfn.XLOOKUP(Tool_Italy!BQ$4,Monetization_Factors!$A:$A,Monetization_Factors!$D:$D),"")</f>
        <v>1.2305003658802736E-3</v>
      </c>
      <c r="BR44" t="str">
        <f>IFERROR((V44+BB44+AL44)*_xlfn.XLOOKUP(Tool_Italy!BR$4,Monetization_Factors!$A:$A,Monetization_Factors!$D:$D),"")</f>
        <v/>
      </c>
      <c r="BS44">
        <f>IFERROR((W44+BC44+AM44)*_xlfn.XLOOKUP(Tool_Italy!BS$4,Monetization_Factors!$A:$A,Monetization_Factors!$D:$D),"")</f>
        <v>7.9683130473518114E-5</v>
      </c>
      <c r="BT44">
        <f>IFERROR((X44+BD44+AN44)*_xlfn.XLOOKUP(Tool_Italy!BT$4,Monetization_Factors!$A:$A,Monetization_Factors!$D:$D),"")</f>
        <v>2.4141457644871552E-4</v>
      </c>
      <c r="BU44">
        <f>IFERROR((Y44+BE44+AO44)*_xlfn.XLOOKUP(Tool_Italy!BU$4,Monetization_Factors!$A:$A,Monetization_Factors!$D:$D),"")</f>
        <v>3.3683440312368731E-4</v>
      </c>
      <c r="BV44">
        <f>IFERROR((Z44+BF44+AP44)*_xlfn.XLOOKUP(Tool_Italy!BV$4,Monetization_Factors!$A:$A,Monetization_Factors!$D:$D),"")</f>
        <v>2.1934894175536885E-3</v>
      </c>
      <c r="BW44">
        <f>IFERROR((AA44+BG44+AQ44)*_xlfn.XLOOKUP(Tool_Italy!BW$4,Monetization_Factors!$A:$A,Monetization_Factors!$D:$D),"")</f>
        <v>9.9271373734172401E-7</v>
      </c>
      <c r="BX44" s="38" cm="1">
        <f t="array" ref="BX44">IFERROR(_xlfn.IFS(I44&lt;&gt;0,I44*E44,I44="",J44*E44),"")</f>
        <v>6.3331359999999989E-2</v>
      </c>
      <c r="BY44" s="38">
        <f t="shared" si="2"/>
        <v>2.2539369586717699E-2</v>
      </c>
      <c r="BZ44" s="38">
        <f t="shared" si="36"/>
        <v>8.5870729586717681E-2</v>
      </c>
      <c r="CA44" s="38">
        <f t="shared" si="3"/>
        <v>4.3344941512918651E-5</v>
      </c>
      <c r="CB44">
        <f t="shared" si="4"/>
        <v>0.10049002481066667</v>
      </c>
      <c r="CC44">
        <f t="shared" si="37"/>
        <v>2.6666713334222217E-9</v>
      </c>
      <c r="CD44">
        <f t="shared" si="38"/>
        <v>8.6193110186666665E-3</v>
      </c>
      <c r="CE44">
        <f t="shared" si="39"/>
        <v>3.4726100173866658E-4</v>
      </c>
      <c r="CF44">
        <f t="shared" si="40"/>
        <v>5.3068084744106666E-9</v>
      </c>
      <c r="CG44">
        <f t="shared" si="41"/>
        <v>1.591104280334222E-9</v>
      </c>
      <c r="CH44">
        <f t="shared" si="42"/>
        <v>1.026751340302222E-10</v>
      </c>
      <c r="CI44">
        <f t="shared" si="43"/>
        <v>6.3207549281777775E-4</v>
      </c>
      <c r="CJ44">
        <f t="shared" si="44"/>
        <v>2.1057759344497778E-5</v>
      </c>
      <c r="CK44">
        <f t="shared" si="45"/>
        <v>3.0080644142222227E-4</v>
      </c>
      <c r="CL44">
        <f t="shared" si="46"/>
        <v>2.1274981263111111E-3</v>
      </c>
      <c r="CM44">
        <f t="shared" si="47"/>
        <v>1.6374570740053334</v>
      </c>
      <c r="CN44">
        <f t="shared" si="48"/>
        <v>1.0841680984888888</v>
      </c>
      <c r="CO44">
        <f t="shared" si="49"/>
        <v>5.3003660991999997E-2</v>
      </c>
      <c r="CP44">
        <f t="shared" si="50"/>
        <v>1.3283568196266664</v>
      </c>
      <c r="CQ44">
        <f t="shared" si="51"/>
        <v>4.7518278441884444E-7</v>
      </c>
      <c r="CR44">
        <f t="shared" si="20"/>
        <v>1.9325004771282052E-4</v>
      </c>
      <c r="CS44">
        <f t="shared" si="52"/>
        <v>5.128214102735042E-12</v>
      </c>
      <c r="CT44">
        <f t="shared" si="53"/>
        <v>1.6575598112820512E-5</v>
      </c>
      <c r="CU44">
        <f t="shared" si="54"/>
        <v>6.6780961872820496E-7</v>
      </c>
      <c r="CV44">
        <f t="shared" si="55"/>
        <v>1.0205400912328205E-11</v>
      </c>
      <c r="CW44">
        <f t="shared" si="56"/>
        <v>3.0598159237196575E-12</v>
      </c>
      <c r="CX44">
        <f t="shared" si="57"/>
        <v>1.9745218082735039E-13</v>
      </c>
      <c r="CY44">
        <f t="shared" si="58"/>
        <v>1.2155297938803419E-6</v>
      </c>
      <c r="CZ44">
        <f t="shared" si="59"/>
        <v>4.049569104711111E-8</v>
      </c>
      <c r="DA44">
        <f t="shared" si="60"/>
        <v>5.784739258119659E-7</v>
      </c>
      <c r="DB44">
        <f t="shared" si="61"/>
        <v>4.0913425505982904E-6</v>
      </c>
      <c r="DC44">
        <f t="shared" si="62"/>
        <v>3.1489559115487182E-3</v>
      </c>
      <c r="DD44">
        <f t="shared" si="63"/>
        <v>2.0849386509401708E-3</v>
      </c>
      <c r="DE44">
        <f t="shared" si="64"/>
        <v>1.0193011729230768E-4</v>
      </c>
      <c r="DF44">
        <f t="shared" si="65"/>
        <v>2.5545323454358969E-3</v>
      </c>
      <c r="DG44">
        <f t="shared" si="66"/>
        <v>9.1381304695931624E-10</v>
      </c>
      <c r="DH44" s="5">
        <f>IFERROR(((((L44+AB44)*(1/$H44))+AR44)/$F$2)/($B$2*('CAR.CAP_per person'!B$2)/(_xlfn.XLOOKUP($E$2,EU_countries_GDP!$A$2:$A$29,EU_countries_GDP!$E$2:$E$29))),"")</f>
        <v>9.7866593807670026E-3</v>
      </c>
      <c r="DI44" s="5">
        <f>IFERROR(((((M44+AC44)*(1/$H44))+AS44)/$F$2)/($B$2*('CAR.CAP_per person'!C$2)/(_xlfn.XLOOKUP($E$2,EU_countries_GDP!$A$2:$A$29,EU_countries_GDP!$E$2:$E$29))),"")</f>
        <v>3.3918973567946514E-6</v>
      </c>
      <c r="DJ44" s="5">
        <f>IFERROR(((((N44+AD44)*(1/$H44))+AT44)/$F$2)/($B$2*('CAR.CAP_per person'!D$2)/(_xlfn.XLOOKUP($E$2,EU_countries_GDP!$A$2:$A$29,EU_countries_GDP!$E$2:$E$29))),"")</f>
        <v>1.1269447174102529E-5</v>
      </c>
      <c r="DK44" s="5">
        <f>IFERROR(((((O44+AE44)*(1/$H44))+AU44)/$F$2)/($B$2*('CAR.CAP_per person'!E$2)/(_xlfn.XLOOKUP($E$2,EU_countries_GDP!$A$2:$A$29,EU_countries_GDP!$E$2:$E$29))),"")</f>
        <v>5.7573406487683204E-4</v>
      </c>
      <c r="DL44" s="5">
        <f>IFERROR(((((P44+AF44)*(1/$H44))+AV44)/$F$2)/($B$2*('CAR.CAP_per person'!F$2)/(_xlfn.XLOOKUP($E$2,EU_countries_GDP!$A$2:$A$29,EU_countries_GDP!$E$2:$E$29))),"")</f>
        <v>5.9106394290253965E-3</v>
      </c>
      <c r="DM44" s="5">
        <f>IFERROR(((((Q44+AG44)*(1/$H44))+AW44)/$F$2)/($B$2*('CAR.CAP_per person'!G$2)/(_xlfn.XLOOKUP($E$2,EU_countries_GDP!$A$2:$A$29,EU_countries_GDP!$E$2:$E$29))),"")</f>
        <v>1.1281298968566671E-3</v>
      </c>
      <c r="DN44" s="5">
        <f>IFERROR(((((R44+AH44)*(1/$H44))+AX44)/$F$2)/($B$2*('CAR.CAP_per person'!H$2)/(_xlfn.XLOOKUP($E$2,EU_countries_GDP!$A$2:$A$29,EU_countries_GDP!$E$2:$E$29))),"")</f>
        <v>1.3788560272468338E-5</v>
      </c>
      <c r="DO44" s="5">
        <f>IFERROR(((((S44+AI44)*(1/$H44))+AY44)/$F$2)/($B$2*('CAR.CAP_per person'!I$2)/(_xlfn.XLOOKUP($E$2,EU_countries_GDP!$A$2:$A$29,EU_countries_GDP!$E$2:$E$29))),"")</f>
        <v>3.1785407464065716E-4</v>
      </c>
      <c r="DP44" s="5">
        <f>IFERROR(((((T44+AJ44)*(1/$H44))+AZ44)/$F$2)/($B$2*('CAR.CAP_per person'!J$2)/(_xlfn.XLOOKUP($E$2,EU_countries_GDP!$A$2:$A$29,EU_countries_GDP!$E$2:$E$29))),"")</f>
        <v>2.4844392245495549E-3</v>
      </c>
      <c r="DQ44" s="5">
        <f>IFERROR(((((U44+AK44)*(1/$H44))+BA44)/$F$2)/($B$2*('CAR.CAP_per person'!K$2)/(_xlfn.XLOOKUP($E$2,EU_countries_GDP!$A$2:$A$29,EU_countries_GDP!$E$2:$E$29))),"")</f>
        <v>1.0153261257848112E-3</v>
      </c>
      <c r="DR44" s="5">
        <f>IFERROR(((((V44+AL44)*(1/$H44))+BB44)/$F$2)/($B$2*('CAR.CAP_per person'!L$2)/(_xlfn.XLOOKUP($E$2,EU_countries_GDP!$A$2:$A$29,EU_countries_GDP!$E$2:$E$29))),"")</f>
        <v>1.5438593269686169E-4</v>
      </c>
      <c r="DS44" s="5">
        <f>IFERROR(((((W44+AM44)*(1/$H44))+BC44)/$F$2)/($B$2*('CAR.CAP_per person'!M$2)/(_xlfn.XLOOKUP($E$2,EU_countries_GDP!$A$2:$A$29,EU_countries_GDP!$E$2:$E$29))),"")</f>
        <v>5.1865541919177312E-3</v>
      </c>
      <c r="DT44" s="5">
        <f>IFERROR(((((X44+AN44)*(1/$H44))+BD44)/$F$2)/($B$2*('CAR.CAP_per person'!N$2)/(_xlfn.XLOOKUP($E$2,EU_countries_GDP!$A$2:$A$29,EU_countries_GDP!$E$2:$E$29))),"")</f>
        <v>5.6847733146564834E-2</v>
      </c>
      <c r="DU44" s="5">
        <f>IFERROR(((((Y44+AO44)*(1/$H44))+BE44)/$F$2)/($B$2*('CAR.CAP_per person'!O$2)/(_xlfn.XLOOKUP($E$2,EU_countries_GDP!$A$2:$A$29,EU_countries_GDP!$E$2:$E$29))),"")</f>
        <v>1.9898290228486629E-4</v>
      </c>
      <c r="DV44" s="5">
        <f>IFERROR(((((Z44+AP44)*(1/$H44))+BF44)/$F$2)/($B$2*('CAR.CAP_per person'!P$2)/(_xlfn.XLOOKUP($E$2,EU_countries_GDP!$A$2:$A$29,EU_countries_GDP!$E$2:$E$29))),"")</f>
        <v>4.0301203712975403E-3</v>
      </c>
      <c r="DW44" s="5">
        <f>IFERROR(((((AA44+AQ44)*(1/$H44))+BG44)/$F$2)/($B$2*('CAR.CAP_per person'!Q$2)/(_xlfn.XLOOKUP($E$2,EU_countries_GDP!$A$2:$A$29,EU_countries_GDP!$E$2:$E$29))),"")</f>
        <v>1.473071451596504E-3</v>
      </c>
    </row>
    <row r="45" spans="1:127">
      <c r="A45" t="s">
        <v>234</v>
      </c>
      <c r="B45" t="str">
        <f>_xlfn.XLOOKUP(D45,Table5[Ingredient],Table5[Category],"",FALSE)</f>
        <v>Vegetables</v>
      </c>
      <c r="C45" s="33" t="s">
        <v>177</v>
      </c>
      <c r="D45" s="33" t="s">
        <v>203</v>
      </c>
      <c r="E45" s="33">
        <v>9.2799999999999994E-2</v>
      </c>
      <c r="F45" s="33" t="s">
        <v>179</v>
      </c>
      <c r="G45" s="33" t="s">
        <v>180</v>
      </c>
      <c r="H45" s="91">
        <f>Dataset_IT!L42</f>
        <v>0.15562636256917653</v>
      </c>
      <c r="I45" s="33"/>
      <c r="J45" s="37">
        <f>IFERROR(INDEX('AveragePrices&amp;Codes'!G:AG, MATCH($D45, 'AveragePrices&amp;Codes'!$A:$A, 0), MATCH(Tool_Italy!$E$2, 'AveragePrices&amp;Codes'!$G$1:$AG$1, 0)),"")</f>
        <v>0.63722458418584826</v>
      </c>
      <c r="K45" s="37">
        <f>IFERROR(E45/(_xlfn.XLOOKUP(A45,Dataset_IT!$Q$2:$Q$9,Dataset_IT!$R$2:$R$9)),"")</f>
        <v>1.4276923076923076E-3</v>
      </c>
      <c r="L45">
        <f>IFERROR(IF($F45="Raw",_xlfn.XLOOKUP(_xlfn.XLOOKUP(Tool_Italy!$D45,'AveragePrices&amp;Codes'!$A:$A,'AveragePrices&amp;Codes'!$B:$B),AGRIBALYSE_Raw!$B:$B,AGRIBALYSE_Raw!O:O)*$E45,_xlfn.XLOOKUP(_xlfn.XLOOKUP(Tool_Italy!$D45,'AveragePrices&amp;Codes'!$A:$A,'AveragePrices&amp;Codes'!$B:$B),AGRIBALYSE_Cooked!$C:$C,AGRIBALYSE_Cooked!P:P)*$E45),"")</f>
        <v>4.3427535573333328E-2</v>
      </c>
      <c r="M45">
        <f>IFERROR(IF($F45="Raw",_xlfn.XLOOKUP(_xlfn.XLOOKUP(Tool_Italy!$D45,'AveragePrices&amp;Codes'!$A:$A,'AveragePrices&amp;Codes'!$B:$B),AGRIBALYSE_Raw!$B:$B,AGRIBALYSE_Raw!P:P)*$E45,_xlfn.XLOOKUP(_xlfn.XLOOKUP(Tool_Italy!$D45,'AveragePrices&amp;Codes'!$A:$A,'AveragePrices&amp;Codes'!$B:$B),AGRIBALYSE_Cooked!$C:$C,AGRIBALYSE_Cooked!Q:Q)*$E45),"")</f>
        <v>2.0415440106666665E-9</v>
      </c>
      <c r="N45">
        <f>IFERROR(IF($F45="Raw",_xlfn.XLOOKUP(_xlfn.XLOOKUP(Tool_Italy!$D45,'AveragePrices&amp;Codes'!$A:$A,'AveragePrices&amp;Codes'!$B:$B),AGRIBALYSE_Raw!$B:$B,AGRIBALYSE_Raw!Q:Q)*$E45,_xlfn.XLOOKUP(_xlfn.XLOOKUP(Tool_Italy!$D45,'AveragePrices&amp;Codes'!$A:$A,'AveragePrices&amp;Codes'!$B:$B),AGRIBALYSE_Cooked!$C:$C,AGRIBALYSE_Cooked!R:R)*$E45),"")</f>
        <v>7.0535359039999995E-3</v>
      </c>
      <c r="O45">
        <f>IFERROR(IF($F45="Raw",_xlfn.XLOOKUP(_xlfn.XLOOKUP(Tool_Italy!$D45,'AveragePrices&amp;Codes'!$A:$A,'AveragePrices&amp;Codes'!$B:$B),AGRIBALYSE_Raw!$B:$B,AGRIBALYSE_Raw!R:R)*$E45,_xlfn.XLOOKUP(_xlfn.XLOOKUP(Tool_Italy!$D45,'AveragePrices&amp;Codes'!$A:$A,'AveragePrices&amp;Codes'!$B:$B),AGRIBALYSE_Cooked!$C:$C,AGRIBALYSE_Cooked!S:S)*$E45),"")</f>
        <v>1.752805678222222E-4</v>
      </c>
      <c r="P45">
        <f>IFERROR(IF($F45="Raw",_xlfn.XLOOKUP(_xlfn.XLOOKUP(Tool_Italy!$D45,'AveragePrices&amp;Codes'!$A:$A,'AveragePrices&amp;Codes'!$B:$B),AGRIBALYSE_Raw!$B:$B,AGRIBALYSE_Raw!S:S)*$E45,_xlfn.XLOOKUP(_xlfn.XLOOKUP(Tool_Italy!$D45,'AveragePrices&amp;Codes'!$A:$A,'AveragePrices&amp;Codes'!$B:$B),AGRIBALYSE_Cooked!$C:$C,AGRIBALYSE_Cooked!T:T)*$E45),"")</f>
        <v>2.8899716195555553E-9</v>
      </c>
      <c r="Q45">
        <f>IFERROR(IF($F45="Raw",_xlfn.XLOOKUP(_xlfn.XLOOKUP(Tool_Italy!$D45,'AveragePrices&amp;Codes'!$A:$A,'AveragePrices&amp;Codes'!$B:$B),AGRIBALYSE_Raw!$B:$B,AGRIBALYSE_Raw!T:T)*$E45,_xlfn.XLOOKUP(_xlfn.XLOOKUP(Tool_Italy!$D45,'AveragePrices&amp;Codes'!$A:$A,'AveragePrices&amp;Codes'!$B:$B),AGRIBALYSE_Cooked!$C:$C,AGRIBALYSE_Cooked!U:U)*$E45),"")</f>
        <v>8.0782783573333321E-10</v>
      </c>
      <c r="R45">
        <f>IFERROR(IF($F45="Raw",_xlfn.XLOOKUP(_xlfn.XLOOKUP(Tool_Italy!$D45,'AveragePrices&amp;Codes'!$A:$A,'AveragePrices&amp;Codes'!$B:$B),AGRIBALYSE_Raw!$B:$B,AGRIBALYSE_Raw!U:U)*$E45,_xlfn.XLOOKUP(_xlfn.XLOOKUP(Tool_Italy!$D45,'AveragePrices&amp;Codes'!$A:$A,'AveragePrices&amp;Codes'!$B:$B),AGRIBALYSE_Cooked!$C:$C,AGRIBALYSE_Cooked!V:V)*$E45),"")</f>
        <v>3.0516030293333332E-11</v>
      </c>
      <c r="S45">
        <f>IFERROR(IF($F45="Raw",_xlfn.XLOOKUP(_xlfn.XLOOKUP(Tool_Italy!$D45,'AveragePrices&amp;Codes'!$A:$A,'AveragePrices&amp;Codes'!$B:$B),AGRIBALYSE_Raw!$B:$B,AGRIBALYSE_Raw!V:V)*$E45,_xlfn.XLOOKUP(_xlfn.XLOOKUP(Tool_Italy!$D45,'AveragePrices&amp;Codes'!$A:$A,'AveragePrices&amp;Codes'!$B:$B),AGRIBALYSE_Cooked!$C:$C,AGRIBALYSE_Cooked!W:W)*$E45),"")</f>
        <v>2.4599899342222224E-4</v>
      </c>
      <c r="T45">
        <f>IFERROR(IF($F45="Raw",_xlfn.XLOOKUP(_xlfn.XLOOKUP(Tool_Italy!$D45,'AveragePrices&amp;Codes'!$A:$A,'AveragePrices&amp;Codes'!$B:$B),AGRIBALYSE_Raw!$B:$B,AGRIBALYSE_Raw!W:W)*$E45,_xlfn.XLOOKUP(_xlfn.XLOOKUP(Tool_Italy!$D45,'AveragePrices&amp;Codes'!$A:$A,'AveragePrices&amp;Codes'!$B:$B),AGRIBALYSE_Cooked!$C:$C,AGRIBALYSE_Cooked!X:X)*$E45),"")</f>
        <v>6.7261846257777767E-6</v>
      </c>
      <c r="U45">
        <f>IFERROR(IF($F45="Raw",_xlfn.XLOOKUP(_xlfn.XLOOKUP(Tool_Italy!$D45,'AveragePrices&amp;Codes'!$A:$A,'AveragePrices&amp;Codes'!$B:$B),AGRIBALYSE_Raw!$B:$B,AGRIBALYSE_Raw!X:X)*$E45,_xlfn.XLOOKUP(_xlfn.XLOOKUP(Tool_Italy!$D45,'AveragePrices&amp;Codes'!$A:$A,'AveragePrices&amp;Codes'!$B:$B),AGRIBALYSE_Cooked!$C:$C,AGRIBALYSE_Cooked!Y:Y)*$E45),"")</f>
        <v>2.3492491164444447E-4</v>
      </c>
      <c r="V45">
        <f>IFERROR(IF($F45="Raw",_xlfn.XLOOKUP(_xlfn.XLOOKUP(Tool_Italy!$D45,'AveragePrices&amp;Codes'!$A:$A,'AveragePrices&amp;Codes'!$B:$B),AGRIBALYSE_Raw!$B:$B,AGRIBALYSE_Raw!Y:Y)*$E45,_xlfn.XLOOKUP(_xlfn.XLOOKUP(Tool_Italy!$D45,'AveragePrices&amp;Codes'!$A:$A,'AveragePrices&amp;Codes'!$B:$B),AGRIBALYSE_Cooked!$C:$C,AGRIBALYSE_Cooked!Z:Z)*$E45),"")</f>
        <v>8.8985726151111103E-4</v>
      </c>
      <c r="W45">
        <f>IFERROR(IF($F45="Raw",_xlfn.XLOOKUP(_xlfn.XLOOKUP(Tool_Italy!$D45,'AveragePrices&amp;Codes'!$A:$A,'AveragePrices&amp;Codes'!$B:$B),AGRIBALYSE_Raw!$B:$B,AGRIBALYSE_Raw!Z:Z)*$E45,_xlfn.XLOOKUP(_xlfn.XLOOKUP(Tool_Italy!$D45,'AveragePrices&amp;Codes'!$A:$A,'AveragePrices&amp;Codes'!$B:$B),AGRIBALYSE_Cooked!$C:$C,AGRIBALYSE_Cooked!AA:AA)*$E45),"")</f>
        <v>0.57429561493333325</v>
      </c>
      <c r="X45">
        <f>IFERROR(IF($F45="Raw",_xlfn.XLOOKUP(_xlfn.XLOOKUP(Tool_Italy!$D45,'AveragePrices&amp;Codes'!$A:$A,'AveragePrices&amp;Codes'!$B:$B),AGRIBALYSE_Raw!$B:$B,AGRIBALYSE_Raw!AA:AA)*$E45,_xlfn.XLOOKUP(_xlfn.XLOOKUP(Tool_Italy!$D45,'AveragePrices&amp;Codes'!$A:$A,'AveragePrices&amp;Codes'!$B:$B),AGRIBALYSE_Cooked!$C:$C,AGRIBALYSE_Cooked!AB:AB)*$E45),"")</f>
        <v>1.8138060053333331</v>
      </c>
      <c r="Y45">
        <f>IFERROR(IF($F45="Raw",_xlfn.XLOOKUP(_xlfn.XLOOKUP(Tool_Italy!$D45,'AveragePrices&amp;Codes'!$A:$A,'AveragePrices&amp;Codes'!$B:$B),AGRIBALYSE_Raw!$B:$B,AGRIBALYSE_Raw!AB:AB)*$E45,_xlfn.XLOOKUP(_xlfn.XLOOKUP(Tool_Italy!$D45,'AveragePrices&amp;Codes'!$A:$A,'AveragePrices&amp;Codes'!$B:$B),AGRIBALYSE_Cooked!$C:$C,AGRIBALYSE_Cooked!AC:AC)*$E45),"")</f>
        <v>7.5884744924444428E-2</v>
      </c>
      <c r="Z45">
        <f>IFERROR(IF($F45="Raw",_xlfn.XLOOKUP(_xlfn.XLOOKUP(Tool_Italy!$D45,'AveragePrices&amp;Codes'!$A:$A,'AveragePrices&amp;Codes'!$B:$B),AGRIBALYSE_Raw!$B:$B,AGRIBALYSE_Raw!AC:AC)*$E45,_xlfn.XLOOKUP(_xlfn.XLOOKUP(Tool_Italy!$D45,'AveragePrices&amp;Codes'!$A:$A,'AveragePrices&amp;Codes'!$B:$B),AGRIBALYSE_Cooked!$C:$C,AGRIBALYSE_Cooked!AD:AD)*$E45),"")</f>
        <v>0.59682328924444439</v>
      </c>
      <c r="AA45">
        <f>IFERROR(IF($F45="Raw",_xlfn.XLOOKUP(_xlfn.XLOOKUP(Tool_Italy!$D45,'AveragePrices&amp;Codes'!$A:$A,'AveragePrices&amp;Codes'!$B:$B),AGRIBALYSE_Raw!$B:$B,AGRIBALYSE_Raw!AD:AD)*$E45,_xlfn.XLOOKUP(_xlfn.XLOOKUP(Tool_Italy!$D45,'AveragePrices&amp;Codes'!$A:$A,'AveragePrices&amp;Codes'!$B:$B),AGRIBALYSE_Cooked!$C:$C,AGRIBALYSE_Cooked!AE:AE)*$E45),"")</f>
        <v>2.5090441173333335E-7</v>
      </c>
      <c r="AB45" cm="1">
        <f t="array" ref="AB45">IFERROR(_xlfn.XLOOKUP(Tool_Italy!$F45&amp;$E$2,'Cooking methods'!$A:$A&amp;'Cooking methods'!$B:$B,'Cooking methods'!C:C)*$E45,"")</f>
        <v>2.1382120383999999E-2</v>
      </c>
      <c r="AC45" cm="1">
        <f t="array" ref="AC45">IFERROR(_xlfn.XLOOKUP(Tool_Italy!$F45&amp;$E$2,'Cooking methods'!$A:$A&amp;'Cooking methods'!$B:$B,'Cooking methods'!D:D)*$E45,"")</f>
        <v>7.1414864079999998E-10</v>
      </c>
      <c r="AD45" cm="1">
        <f t="array" ref="AD45">IFERROR(_xlfn.XLOOKUP(Tool_Italy!$F45&amp;$E$2,'Cooking methods'!$A:$A&amp;'Cooking methods'!$B:$B,'Cooking methods'!E:E)*$E45,"")</f>
        <v>1.1078909439999997E-3</v>
      </c>
      <c r="AE45" cm="1">
        <f t="array" ref="AE45">IFERROR(_xlfn.XLOOKUP(Tool_Italy!$F45&amp;$E$2,'Cooking methods'!$A:$A&amp;'Cooking methods'!$B:$B,'Cooking methods'!F:F)*$E45,"")</f>
        <v>4.4640232672E-5</v>
      </c>
      <c r="AF45" cm="1">
        <f t="array" ref="AF45">IFERROR(_xlfn.XLOOKUP(Tool_Italy!$F45&amp;$E$2,'Cooking methods'!$A:$A&amp;'Cooking methods'!$B:$B,'Cooking methods'!G:G)*$E45,"")</f>
        <v>2.0564103974399999E-10</v>
      </c>
      <c r="AG45" cm="1">
        <f t="array" ref="AG45">IFERROR(_xlfn.XLOOKUP(Tool_Italy!$F45&amp;$E$2,'Cooking methods'!$A:$A&amp;'Cooking methods'!$B:$B,'Cooking methods'!H:H)*$E45,"")</f>
        <v>7.8937261311999993E-11</v>
      </c>
      <c r="AH45" cm="1">
        <f t="array" ref="AH45">IFERROR(_xlfn.XLOOKUP(Tool_Italy!$F45&amp;$E$2,'Cooking methods'!$A:$A&amp;'Cooking methods'!$B:$B,'Cooking methods'!I:I)*$E45,"")</f>
        <v>4.5969691968000002E-11</v>
      </c>
      <c r="AI45" cm="1">
        <f t="array" ref="AI45">IFERROR(_xlfn.XLOOKUP(Tool_Italy!$F45&amp;$E$2,'Cooking methods'!$A:$A&amp;'Cooking methods'!$B:$B,'Cooking methods'!J:J)*$E45,"")</f>
        <v>3.6794508639999999E-5</v>
      </c>
      <c r="AJ45" cm="1">
        <f t="array" ref="AJ45">IFERROR(_xlfn.XLOOKUP(Tool_Italy!$F45&amp;$E$2,'Cooking methods'!$A:$A&amp;'Cooking methods'!$B:$B,'Cooking methods'!K:K)*$E45,"")</f>
        <v>1.96854806272E-6</v>
      </c>
      <c r="AK45" cm="1">
        <f t="array" ref="AK45">IFERROR(_xlfn.XLOOKUP(Tool_Italy!$F45&amp;$E$2,'Cooking methods'!$A:$A&amp;'Cooking methods'!$B:$B,'Cooking methods'!L:L)*$E45,"")</f>
        <v>1.054433504E-5</v>
      </c>
      <c r="AL45" cm="1">
        <f t="array" ref="AL45">IFERROR(_xlfn.XLOOKUP(Tool_Italy!$F45&amp;$E$2,'Cooking methods'!$A:$A&amp;'Cooking methods'!$B:$B,'Cooking methods'!M:M)*$E45,"")</f>
        <v>8.3150215199999979E-5</v>
      </c>
      <c r="AM45" cm="1">
        <f t="array" ref="AM45">IFERROR(_xlfn.XLOOKUP(Tool_Italy!$F45&amp;$E$2,'Cooking methods'!$A:$A&amp;'Cooking methods'!$B:$B,'Cooking methods'!N:N)*$E45,"")</f>
        <v>4.6100185471999997E-2</v>
      </c>
      <c r="AN45" cm="1">
        <f t="array" ref="AN45">IFERROR(_xlfn.XLOOKUP(Tool_Italy!$F45&amp;$E$2,'Cooking methods'!$A:$A&amp;'Cooking methods'!$B:$B,'Cooking methods'!O:O)*$E45,"")</f>
        <v>2.6709046399999995E-2</v>
      </c>
      <c r="AO45" cm="1">
        <f t="array" ref="AO45">IFERROR(_xlfn.XLOOKUP(Tool_Italy!$F45&amp;$E$2,'Cooking methods'!$A:$A&amp;'Cooking methods'!$B:$B,'Cooking methods'!P:P)*$E45,"")</f>
        <v>4.8461310719999989E-3</v>
      </c>
      <c r="AP45" cm="1">
        <f t="array" ref="AP45">IFERROR(_xlfn.XLOOKUP(Tool_Italy!$F45&amp;$E$2,'Cooking methods'!$A:$A&amp;'Cooking methods'!$B:$B,'Cooking methods'!Q:Q)*$E45,"")</f>
        <v>0.33919116416</v>
      </c>
      <c r="AQ45" cm="1">
        <f t="array" ref="AQ45">IFERROR(_xlfn.XLOOKUP(Tool_Italy!$F45&amp;$E$2,'Cooking methods'!$A:$A&amp;'Cooking methods'!$B:$B,'Cooking methods'!R:R)*$E45,"")</f>
        <v>2.8880816774400001E-8</v>
      </c>
      <c r="AR45" cm="1">
        <f t="array" ref="AR45">IFERROR(_xlfn.XLOOKUP(Tool_Italy!$G45&amp;$E$2,'Waste management'!$A:$A&amp;'Waste management'!$B:$B,'Waste management'!C:C)*$E45,"")</f>
        <v>5.3369279999999995E-3</v>
      </c>
      <c r="AS45" cm="1">
        <f t="array" ref="AS45">IFERROR(_xlfn.XLOOKUP(Tool_Italy!$G45&amp;$E$2,'Waste management'!$A:$A&amp;'Waste management'!$B:$B,'Waste management'!D:D)*$E45,"")</f>
        <v>3.8347094399999998E-11</v>
      </c>
      <c r="AT45" cm="1">
        <f t="array" ref="AT45">IFERROR(_xlfn.XLOOKUP(Tool_Italy!$G45&amp;$E$2,'Waste management'!$A:$A&amp;'Waste management'!$B:$B,'Waste management'!E:E)*$E45,"")</f>
        <v>8.1663999999999996E-5</v>
      </c>
      <c r="AU45" cm="1">
        <f t="array" ref="AU45">IFERROR(_xlfn.XLOOKUP(Tool_Italy!$G45&amp;$E$2,'Waste management'!$A:$A&amp;'Waste management'!$B:$B,'Waste management'!F:F)*$E45,"")</f>
        <v>1.2063999999999998E-5</v>
      </c>
      <c r="AV45" cm="1">
        <f t="array" ref="AV45">IFERROR(_xlfn.XLOOKUP(Tool_Italy!$G45&amp;$E$2,'Waste management'!$A:$A&amp;'Waste management'!$B:$B,'Waste management'!G:G)*$E45,"")</f>
        <v>1.0783916799999999E-9</v>
      </c>
      <c r="AW45" cm="1">
        <f t="array" ref="AW45">IFERROR(_xlfn.XLOOKUP(Tool_Italy!$G45&amp;$E$2,'Waste management'!$A:$A&amp;'Waste management'!$B:$B,'Waste management'!H:H)*$E45,"")</f>
        <v>3.5237180799999994E-11</v>
      </c>
      <c r="AX45" cm="1">
        <f t="array" ref="AX45">IFERROR(_xlfn.XLOOKUP(Tool_Italy!$G45&amp;$E$2,'Waste management'!$A:$A&amp;'Waste management'!$B:$B,'Waste management'!I:I)*$E45,"")</f>
        <v>2.5179516799999996E-11</v>
      </c>
      <c r="AY45" cm="1">
        <f t="array" ref="AY45">IFERROR(_xlfn.XLOOKUP(Tool_Italy!$G45&amp;$E$2,'Waste management'!$A:$A&amp;'Waste management'!$B:$B,'Waste management'!J:J)*$E45,"")</f>
        <v>2.05088E-4</v>
      </c>
      <c r="AZ45" cm="1">
        <f t="array" ref="AZ45">IFERROR(_xlfn.XLOOKUP(Tool_Italy!$G45&amp;$E$2,'Waste management'!$A:$A&amp;'Waste management'!$B:$B,'Waste management'!K:K)*$E45,"")</f>
        <v>3.2959126399999995E-7</v>
      </c>
      <c r="BA45" cm="1">
        <f t="array" ref="BA45">IFERROR(_xlfn.XLOOKUP(Tool_Italy!$G45&amp;$E$2,'Waste management'!$A:$A&amp;'Waste management'!$B:$B,'Waste management'!L:L)*$E45,"")</f>
        <v>9.0353977599999986E-6</v>
      </c>
      <c r="BB45" cm="1">
        <f t="array" ref="BB45">IFERROR(_xlfn.XLOOKUP(Tool_Italy!$G45&amp;$E$2,'Waste management'!$A:$A&amp;'Waste management'!$B:$B,'Waste management'!M:M)*$E45,"")</f>
        <v>9.0479999999999998E-4</v>
      </c>
      <c r="BC45" cm="1">
        <f t="array" ref="BC45">IFERROR(_xlfn.XLOOKUP(Tool_Italy!$G45&amp;$E$2,'Waste management'!$A:$A&amp;'Waste management'!$B:$B,'Waste management'!N:N)*$E45,"")</f>
        <v>0.77720742399999998</v>
      </c>
      <c r="BD45" cm="1">
        <f t="array" ref="BD45">IFERROR(_xlfn.XLOOKUP(Tool_Italy!$G45&amp;$E$2,'Waste management'!$A:$A&amp;'Waste management'!$B:$B,'Waste management'!O:O)*$E45,"")</f>
        <v>5.0537023999999993E-2</v>
      </c>
      <c r="BE45" cm="1">
        <f t="array" ref="BE45">IFERROR(_xlfn.XLOOKUP(Tool_Italy!$G45&amp;$E$2,'Waste management'!$A:$A&amp;'Waste management'!$B:$B,'Waste management'!P:P)*$E45,"")</f>
        <v>1.0616320000000001E-3</v>
      </c>
      <c r="BF45" cm="1">
        <f t="array" ref="BF45">IFERROR(_xlfn.XLOOKUP(Tool_Italy!$G45&amp;$E$2,'Waste management'!$A:$A&amp;'Waste management'!$B:$B,'Waste management'!Q:Q)*$E45,"")</f>
        <v>3.3419135999999995E-2</v>
      </c>
      <c r="BG45" cm="1">
        <f t="array" ref="BG45">IFERROR(_xlfn.XLOOKUP(Tool_Italy!$G45&amp;$E$2,'Waste management'!$A:$A&amp;'Waste management'!$B:$B,'Waste management'!R:R)*$E45,"")</f>
        <v>1.037736E-8</v>
      </c>
      <c r="BH45">
        <f>IFERROR((L45+AR45+AB45)*_xlfn.XLOOKUP(Tool_Italy!BH$4,Monetization_Factors!$A:$A,Monetization_Factors!$D:$D),"")</f>
        <v>9.126131624079676E-3</v>
      </c>
      <c r="BI45">
        <f>IFERROR((M45+AS45+AC45)*_xlfn.XLOOKUP(Tool_Italy!BI$4,Monetization_Factors!$A:$A,Monetization_Factors!$D:$D),"")</f>
        <v>1.1184830852182761E-7</v>
      </c>
      <c r="BJ45">
        <f>IFERROR((N45+AT45+AD45)*_xlfn.XLOOKUP(Tool_Italy!BJ$4,Monetization_Factors!$A:$A,Monetization_Factors!$D:$D),"")</f>
        <v>1.2580467482605794E-5</v>
      </c>
      <c r="BK45">
        <f>IFERROR((O45+AU45+AE45)*_xlfn.XLOOKUP(Tool_Italy!BK$4,Monetization_Factors!$A:$A,Monetization_Factors!$D:$D),"")</f>
        <v>3.5114926522932357E-4</v>
      </c>
      <c r="BL45">
        <f>IFERROR((P45+AV45+AF45)*_xlfn.XLOOKUP(Tool_Italy!BL$4,Monetization_Factors!$A:$A,Monetization_Factors!$D:$D),"")</f>
        <v>4.1667999487977154E-3</v>
      </c>
      <c r="BM45">
        <f>IFERROR((Q45+AW45+AG45)*_xlfn.XLOOKUP(Tool_Italy!BM$4,Monetization_Factors!$A:$A,Monetization_Factors!$D:$D),"")</f>
        <v>1.9146391924038431E-4</v>
      </c>
      <c r="BN45">
        <f>IFERROR((R45+AX45+AH45)*_xlfn.XLOOKUP(Tool_Italy!BN$4,Monetization_Factors!$A:$A,Monetization_Factors!$D:$D),"")</f>
        <v>1.1687856213563446E-4</v>
      </c>
      <c r="BO45">
        <f>IFERROR((S45+AY45+AI45)*_xlfn.XLOOKUP(Tool_Italy!BO$4,Monetization_Factors!$A:$A,Monetization_Factors!$D:$D),"")</f>
        <v>2.1361377705788519E-4</v>
      </c>
      <c r="BP45">
        <f>IFERROR((T45+AZ45+AJ45)*_xlfn.XLOOKUP(Tool_Italy!BP$4,Monetization_Factors!$A:$A,Monetization_Factors!$D:$D),"")</f>
        <v>2.2013857508083557E-5</v>
      </c>
      <c r="BQ45">
        <f>IFERROR((U45+BA45+AK45)*_xlfn.XLOOKUP(Tool_Italy!BQ$4,Monetization_Factors!$A:$A,Monetization_Factors!$D:$D),"")</f>
        <v>1.0410949201301988E-3</v>
      </c>
      <c r="BR45" t="str">
        <f>IFERROR((V45+BB45+AL45)*_xlfn.XLOOKUP(Tool_Italy!BR$4,Monetization_Factors!$A:$A,Monetization_Factors!$D:$D),"")</f>
        <v/>
      </c>
      <c r="BS45">
        <f>IFERROR((W45+BC45+AM45)*_xlfn.XLOOKUP(Tool_Italy!BS$4,Monetization_Factors!$A:$A,Monetization_Factors!$D:$D),"")</f>
        <v>6.8011187498242203E-5</v>
      </c>
      <c r="BT45">
        <f>IFERROR((X45+BD45+AN45)*_xlfn.XLOOKUP(Tool_Italy!BT$4,Monetization_Factors!$A:$A,Monetization_Factors!$D:$D),"")</f>
        <v>4.2108556462963078E-4</v>
      </c>
      <c r="BU45">
        <f>IFERROR((Y45+BE45+AO45)*_xlfn.XLOOKUP(Tool_Italy!BU$4,Monetization_Factors!$A:$A,Monetization_Factors!$D:$D),"")</f>
        <v>5.1978542793732808E-4</v>
      </c>
      <c r="BV45">
        <f>IFERROR((Z45+BF45+AP45)*_xlfn.XLOOKUP(Tool_Italy!BV$4,Monetization_Factors!$A:$A,Monetization_Factors!$D:$D),"")</f>
        <v>1.6008065663993588E-3</v>
      </c>
      <c r="BW45">
        <f>IFERROR((AA45+BG45+AQ45)*_xlfn.XLOOKUP(Tool_Italy!BW$4,Monetization_Factors!$A:$A,Monetization_Factors!$D:$D),"")</f>
        <v>6.0618439286799536E-7</v>
      </c>
      <c r="BX45" s="38" cm="1">
        <f t="array" ref="BX45">IFERROR(_xlfn.IFS(I45&lt;&gt;0,I45*E45,I45="",J45*E45),"")</f>
        <v>5.9134441412446712E-2</v>
      </c>
      <c r="BY45" s="38">
        <f t="shared" si="2"/>
        <v>1.6811038200697258E-2</v>
      </c>
      <c r="BZ45" s="38">
        <f t="shared" si="36"/>
        <v>7.5945479613143962E-2</v>
      </c>
      <c r="CA45" s="38">
        <f t="shared" si="3"/>
        <v>3.2328919616725495E-5</v>
      </c>
      <c r="CB45">
        <f t="shared" si="4"/>
        <v>7.0146583957333336E-2</v>
      </c>
      <c r="CC45">
        <f t="shared" si="37"/>
        <v>2.7940397458666665E-9</v>
      </c>
      <c r="CD45">
        <f t="shared" si="38"/>
        <v>8.2430908479999999E-3</v>
      </c>
      <c r="CE45">
        <f t="shared" si="39"/>
        <v>2.319848004942222E-4</v>
      </c>
      <c r="CF45">
        <f t="shared" si="40"/>
        <v>4.1740043392995548E-9</v>
      </c>
      <c r="CG45">
        <f t="shared" si="41"/>
        <v>9.2200227784533321E-10</v>
      </c>
      <c r="CH45">
        <f t="shared" si="42"/>
        <v>1.0166523906133332E-10</v>
      </c>
      <c r="CI45">
        <f t="shared" si="43"/>
        <v>4.8788150206222221E-4</v>
      </c>
      <c r="CJ45">
        <f t="shared" si="44"/>
        <v>9.0243239524977756E-6</v>
      </c>
      <c r="CK45">
        <f t="shared" si="45"/>
        <v>2.5450464444444449E-4</v>
      </c>
      <c r="CL45">
        <f t="shared" si="46"/>
        <v>1.8778074767111111E-3</v>
      </c>
      <c r="CM45">
        <f t="shared" si="47"/>
        <v>1.3976032244053331</v>
      </c>
      <c r="CN45">
        <f t="shared" si="48"/>
        <v>1.8910520757333331</v>
      </c>
      <c r="CO45">
        <f t="shared" si="49"/>
        <v>8.1792507996444427E-2</v>
      </c>
      <c r="CP45">
        <f t="shared" si="50"/>
        <v>0.96943358940444435</v>
      </c>
      <c r="CQ45">
        <f t="shared" si="51"/>
        <v>2.9016258850773338E-7</v>
      </c>
      <c r="CR45">
        <f t="shared" si="20"/>
        <v>1.3489727684102564E-4</v>
      </c>
      <c r="CS45">
        <f t="shared" si="52"/>
        <v>5.3731533574358968E-12</v>
      </c>
      <c r="CT45">
        <f t="shared" si="53"/>
        <v>1.5852097784615383E-5</v>
      </c>
      <c r="CU45">
        <f t="shared" si="54"/>
        <v>4.4612461633504271E-7</v>
      </c>
      <c r="CV45">
        <f t="shared" si="55"/>
        <v>8.0269314217299131E-12</v>
      </c>
      <c r="CW45">
        <f t="shared" si="56"/>
        <v>1.7730813035487176E-12</v>
      </c>
      <c r="CX45">
        <f t="shared" si="57"/>
        <v>1.9551007511794867E-13</v>
      </c>
      <c r="CY45">
        <f t="shared" si="58"/>
        <v>9.3823365781196577E-7</v>
      </c>
      <c r="CZ45">
        <f t="shared" si="59"/>
        <v>1.7354469139418799E-8</v>
      </c>
      <c r="DA45">
        <f t="shared" si="60"/>
        <v>4.8943200854700868E-7</v>
      </c>
      <c r="DB45">
        <f t="shared" si="61"/>
        <v>3.6111682244444443E-6</v>
      </c>
      <c r="DC45">
        <f t="shared" si="62"/>
        <v>2.6876985084717947E-3</v>
      </c>
      <c r="DD45">
        <f t="shared" si="63"/>
        <v>3.6366386071794866E-3</v>
      </c>
      <c r="DE45">
        <f t="shared" si="64"/>
        <v>1.5729328460854699E-4</v>
      </c>
      <c r="DF45">
        <f t="shared" si="65"/>
        <v>1.864295364239316E-3</v>
      </c>
      <c r="DG45">
        <f t="shared" si="66"/>
        <v>5.5800497789948722E-10</v>
      </c>
      <c r="DH45" s="5">
        <f>IFERROR(((((L45+AB45)*(1/$H45))+AR45)/$F$2)/($B$2*('CAR.CAP_per person'!B$2)/(_xlfn.XLOOKUP($E$2,EU_countries_GDP!$A$2:$A$29,EU_countries_GDP!$E$2:$E$29))),"")</f>
        <v>6.6927899738759176E-3</v>
      </c>
      <c r="DI45" s="5">
        <f>IFERROR(((((M45+AC45)*(1/$H45))+AS45)/$F$2)/($B$2*('CAR.CAP_per person'!C$2)/(_xlfn.XLOOKUP($E$2,EU_countries_GDP!$A$2:$A$29,EU_countries_GDP!$E$2:$E$29))),"")</f>
        <v>3.5558960980214987E-6</v>
      </c>
      <c r="DJ45" s="5">
        <f>IFERROR(((((N45+AD45)*(1/$H45))+AT45)/$F$2)/($B$2*('CAR.CAP_per person'!D$2)/(_xlfn.XLOOKUP($E$2,EU_countries_GDP!$A$2:$A$29,EU_countries_GDP!$E$2:$E$29))),"")</f>
        <v>1.0773585563830129E-5</v>
      </c>
      <c r="DK45" s="5">
        <f>IFERROR(((((O45+AE45)*(1/$H45))+AU45)/$F$2)/($B$2*('CAR.CAP_per person'!E$2)/(_xlfn.XLOOKUP($E$2,EU_countries_GDP!$A$2:$A$29,EU_countries_GDP!$E$2:$E$29))),"")</f>
        <v>3.7883860045299613E-4</v>
      </c>
      <c r="DL45" s="5">
        <f>IFERROR(((((P45+AF45)*(1/$H45))+AV45)/$F$2)/($B$2*('CAR.CAP_per person'!F$2)/(_xlfn.XLOOKUP($E$2,EU_countries_GDP!$A$2:$A$29,EU_countries_GDP!$E$2:$E$29))),"")</f>
        <v>4.3876124185589982E-3</v>
      </c>
      <c r="DM45" s="5">
        <f>IFERROR(((((Q45+AG45)*(1/$H45))+AW45)/$F$2)/($B$2*('CAR.CAP_per person'!G$2)/(_xlfn.XLOOKUP($E$2,EU_countries_GDP!$A$2:$A$29,EU_countries_GDP!$E$2:$E$29))),"")</f>
        <v>6.446806243649493E-4</v>
      </c>
      <c r="DN45" s="5">
        <f>IFERROR(((((R45+AH45)*(1/$H45))+AX45)/$F$2)/($B$2*('CAR.CAP_per person'!H$2)/(_xlfn.XLOOKUP($E$2,EU_countries_GDP!$A$2:$A$29,EU_countries_GDP!$E$2:$E$29))),"")</f>
        <v>1.3617521371637426E-5</v>
      </c>
      <c r="DO45" s="5">
        <f>IFERROR(((((S45+AI45)*(1/$H45))+AY45)/$F$2)/($B$2*('CAR.CAP_per person'!I$2)/(_xlfn.XLOOKUP($E$2,EU_countries_GDP!$A$2:$A$29,EU_countries_GDP!$E$2:$E$29))),"")</f>
        <v>2.1798005229932624E-4</v>
      </c>
      <c r="DP45" s="5">
        <f>IFERROR(((((T45+AJ45)*(1/$H45))+AZ45)/$F$2)/($B$2*('CAR.CAP_per person'!J$2)/(_xlfn.XLOOKUP($E$2,EU_countries_GDP!$A$2:$A$29,EU_countries_GDP!$E$2:$E$29))),"")</f>
        <v>1.0456945598390009E-3</v>
      </c>
      <c r="DQ45" s="5">
        <f>IFERROR(((((U45+AK45)*(1/$H45))+BA45)/$F$2)/($B$2*('CAR.CAP_per person'!K$2)/(_xlfn.XLOOKUP($E$2,EU_countries_GDP!$A$2:$A$29,EU_countries_GDP!$E$2:$E$29))),"")</f>
        <v>8.5497455074442803E-4</v>
      </c>
      <c r="DR45" s="5">
        <f>IFERROR(((((V45+AL45)*(1/$H45))+BB45)/$F$2)/($B$2*('CAR.CAP_per person'!L$2)/(_xlfn.XLOOKUP($E$2,EU_countries_GDP!$A$2:$A$29,EU_countries_GDP!$E$2:$E$29))),"")</f>
        <v>1.2611422506173502E-4</v>
      </c>
      <c r="DS45" s="5">
        <f>IFERROR(((((W45+AM45)*(1/$H45))+BC45)/$F$2)/($B$2*('CAR.CAP_per person'!M$2)/(_xlfn.XLOOKUP($E$2,EU_countries_GDP!$A$2:$A$29,EU_countries_GDP!$E$2:$E$29))),"")</f>
        <v>3.9187082821810805E-3</v>
      </c>
      <c r="DT45" s="5">
        <f>IFERROR(((((X45+AN45)*(1/$H45))+BD45)/$F$2)/($B$2*('CAR.CAP_per person'!N$2)/(_xlfn.XLOOKUP($E$2,EU_countries_GDP!$A$2:$A$29,EU_countries_GDP!$E$2:$E$29))),"")</f>
        <v>0.10088969436464586</v>
      </c>
      <c r="DU45" s="5">
        <f>IFERROR(((((Y45+AO45)*(1/$H45))+BE45)/$F$2)/($B$2*('CAR.CAP_per person'!O$2)/(_xlfn.XLOOKUP($E$2,EU_countries_GDP!$A$2:$A$29,EU_countries_GDP!$E$2:$E$29))),"")</f>
        <v>3.0891940189180169E-4</v>
      </c>
      <c r="DV45" s="5">
        <f>IFERROR(((((Z45+AP45)*(1/$H45))+BF45)/$F$2)/($B$2*('CAR.CAP_per person'!P$2)/(_xlfn.XLOOKUP($E$2,EU_countries_GDP!$A$2:$A$29,EU_countries_GDP!$E$2:$E$29))),"")</f>
        <v>2.917543726275602E-3</v>
      </c>
      <c r="DW45" s="5">
        <f>IFERROR(((((AA45+AQ45)*(1/$H45))+BG45)/$F$2)/($B$2*('CAR.CAP_per person'!Q$2)/(_xlfn.XLOOKUP($E$2,EU_countries_GDP!$A$2:$A$29,EU_countries_GDP!$E$2:$E$29))),"")</f>
        <v>8.8873174501764569E-4</v>
      </c>
    </row>
    <row r="46" spans="1:127">
      <c r="A46" t="s">
        <v>234</v>
      </c>
      <c r="B46" t="str">
        <f>_xlfn.XLOOKUP(D46,Table5[Ingredient],Table5[Category],"",FALSE)</f>
        <v xml:space="preserve">Other </v>
      </c>
      <c r="C46" s="33" t="s">
        <v>177</v>
      </c>
      <c r="D46" s="33" t="s">
        <v>235</v>
      </c>
      <c r="E46" s="33">
        <v>4.6399999999999997E-2</v>
      </c>
      <c r="F46" s="33" t="s">
        <v>179</v>
      </c>
      <c r="G46" s="33" t="s">
        <v>180</v>
      </c>
      <c r="H46" s="91">
        <f>Dataset_IT!L43</f>
        <v>0.15562636256917653</v>
      </c>
      <c r="I46" s="33"/>
      <c r="J46" s="37">
        <f>IFERROR(INDEX('AveragePrices&amp;Codes'!G:AG, MATCH($D46, 'AveragePrices&amp;Codes'!$A:$A, 0), MATCH(Tool_Italy!$E$2, 'AveragePrices&amp;Codes'!$G$1:$AG$1, 0)),"")</f>
        <v>8.5797892143076933</v>
      </c>
      <c r="K46" s="37">
        <f>IFERROR(E46/(_xlfn.XLOOKUP(A46,Dataset_IT!$Q$2:$Q$9,Dataset_IT!$R$2:$R$9)),"")</f>
        <v>7.1384615384615378E-4</v>
      </c>
      <c r="L46">
        <f>IFERROR(IF($F46="Raw",_xlfn.XLOOKUP(_xlfn.XLOOKUP(Tool_Italy!$D46,'AveragePrices&amp;Codes'!$A:$A,'AveragePrices&amp;Codes'!$B:$B),AGRIBALYSE_Raw!$B:$B,AGRIBALYSE_Raw!O:O)*$E46,_xlfn.XLOOKUP(_xlfn.XLOOKUP(Tool_Italy!$D46,'AveragePrices&amp;Codes'!$A:$A,'AveragePrices&amp;Codes'!$B:$B),AGRIBALYSE_Cooked!$C:$C,AGRIBALYSE_Cooked!P:P)*$E46),"")</f>
        <v>7.5466352E-2</v>
      </c>
      <c r="M46">
        <f>IFERROR(IF($F46="Raw",_xlfn.XLOOKUP(_xlfn.XLOOKUP(Tool_Italy!$D46,'AveragePrices&amp;Codes'!$A:$A,'AveragePrices&amp;Codes'!$B:$B),AGRIBALYSE_Raw!$B:$B,AGRIBALYSE_Raw!P:P)*$E46,_xlfn.XLOOKUP(_xlfn.XLOOKUP(Tool_Italy!$D46,'AveragePrices&amp;Codes'!$A:$A,'AveragePrices&amp;Codes'!$B:$B),AGRIBALYSE_Cooked!$C:$C,AGRIBALYSE_Cooked!Q:Q)*$E46),"")</f>
        <v>4.6585938719999993E-9</v>
      </c>
      <c r="N46">
        <f>IFERROR(IF($F46="Raw",_xlfn.XLOOKUP(_xlfn.XLOOKUP(Tool_Italy!$D46,'AveragePrices&amp;Codes'!$A:$A,'AveragePrices&amp;Codes'!$B:$B),AGRIBALYSE_Raw!$B:$B,AGRIBALYSE_Raw!Q:Q)*$E46,_xlfn.XLOOKUP(_xlfn.XLOOKUP(Tool_Italy!$D46,'AveragePrices&amp;Codes'!$A:$A,'AveragePrices&amp;Codes'!$B:$B),AGRIBALYSE_Cooked!$C:$C,AGRIBALYSE_Cooked!R:R)*$E46),"")</f>
        <v>1.2843599807999997E-2</v>
      </c>
      <c r="O46">
        <f>IFERROR(IF($F46="Raw",_xlfn.XLOOKUP(_xlfn.XLOOKUP(Tool_Italy!$D46,'AveragePrices&amp;Codes'!$A:$A,'AveragePrices&amp;Codes'!$B:$B),AGRIBALYSE_Raw!$B:$B,AGRIBALYSE_Raw!R:R)*$E46,_xlfn.XLOOKUP(_xlfn.XLOOKUP(Tool_Italy!$D46,'AveragePrices&amp;Codes'!$A:$A,'AveragePrices&amp;Codes'!$B:$B),AGRIBALYSE_Cooked!$C:$C,AGRIBALYSE_Cooked!S:S)*$E46),"")</f>
        <v>6.679129199999999E-4</v>
      </c>
      <c r="P46">
        <f>IFERROR(IF($F46="Raw",_xlfn.XLOOKUP(_xlfn.XLOOKUP(Tool_Italy!$D46,'AveragePrices&amp;Codes'!$A:$A,'AveragePrices&amp;Codes'!$B:$B),AGRIBALYSE_Raw!$B:$B,AGRIBALYSE_Raw!S:S)*$E46,_xlfn.XLOOKUP(_xlfn.XLOOKUP(Tool_Italy!$D46,'AveragePrices&amp;Codes'!$A:$A,'AveragePrices&amp;Codes'!$B:$B),AGRIBALYSE_Cooked!$C:$C,AGRIBALYSE_Cooked!T:T)*$E46),"")</f>
        <v>1.6191693423999999E-8</v>
      </c>
      <c r="Q46">
        <f>IFERROR(IF($F46="Raw",_xlfn.XLOOKUP(_xlfn.XLOOKUP(Tool_Italy!$D46,'AveragePrices&amp;Codes'!$A:$A,'AveragePrices&amp;Codes'!$B:$B),AGRIBALYSE_Raw!$B:$B,AGRIBALYSE_Raw!T:T)*$E46,_xlfn.XLOOKUP(_xlfn.XLOOKUP(Tool_Italy!$D46,'AveragePrices&amp;Codes'!$A:$A,'AveragePrices&amp;Codes'!$B:$B),AGRIBALYSE_Cooked!$C:$C,AGRIBALYSE_Cooked!U:U)*$E46),"")</f>
        <v>1.1169664128E-8</v>
      </c>
      <c r="R46">
        <f>IFERROR(IF($F46="Raw",_xlfn.XLOOKUP(_xlfn.XLOOKUP(Tool_Italy!$D46,'AveragePrices&amp;Codes'!$A:$A,'AveragePrices&amp;Codes'!$B:$B),AGRIBALYSE_Raw!$B:$B,AGRIBALYSE_Raw!U:U)*$E46,_xlfn.XLOOKUP(_xlfn.XLOOKUP(Tool_Italy!$D46,'AveragePrices&amp;Codes'!$A:$A,'AveragePrices&amp;Codes'!$B:$B),AGRIBALYSE_Cooked!$C:$C,AGRIBALYSE_Cooked!V:V)*$E46),"")</f>
        <v>1.1637038799999999E-10</v>
      </c>
      <c r="S46">
        <f>IFERROR(IF($F46="Raw",_xlfn.XLOOKUP(_xlfn.XLOOKUP(Tool_Italy!$D46,'AveragePrices&amp;Codes'!$A:$A,'AveragePrices&amp;Codes'!$B:$B),AGRIBALYSE_Raw!$B:$B,AGRIBALYSE_Raw!V:V)*$E46,_xlfn.XLOOKUP(_xlfn.XLOOKUP(Tool_Italy!$D46,'AveragePrices&amp;Codes'!$A:$A,'AveragePrices&amp;Codes'!$B:$B),AGRIBALYSE_Cooked!$C:$C,AGRIBALYSE_Cooked!W:W)*$E46),"")</f>
        <v>2.1278688751999999E-3</v>
      </c>
      <c r="T46">
        <f>IFERROR(IF($F46="Raw",_xlfn.XLOOKUP(_xlfn.XLOOKUP(Tool_Italy!$D46,'AveragePrices&amp;Codes'!$A:$A,'AveragePrices&amp;Codes'!$B:$B),AGRIBALYSE_Raw!$B:$B,AGRIBALYSE_Raw!W:W)*$E46,_xlfn.XLOOKUP(_xlfn.XLOOKUP(Tool_Italy!$D46,'AveragePrices&amp;Codes'!$A:$A,'AveragePrices&amp;Codes'!$B:$B),AGRIBALYSE_Cooked!$C:$C,AGRIBALYSE_Cooked!X:X)*$E46),"")</f>
        <v>3.1088424096000001E-5</v>
      </c>
      <c r="U46">
        <f>IFERROR(IF($F46="Raw",_xlfn.XLOOKUP(_xlfn.XLOOKUP(Tool_Italy!$D46,'AveragePrices&amp;Codes'!$A:$A,'AveragePrices&amp;Codes'!$B:$B),AGRIBALYSE_Raw!$B:$B,AGRIBALYSE_Raw!X:X)*$E46,_xlfn.XLOOKUP(_xlfn.XLOOKUP(Tool_Italy!$D46,'AveragePrices&amp;Codes'!$A:$A,'AveragePrices&amp;Codes'!$B:$B),AGRIBALYSE_Cooked!$C:$C,AGRIBALYSE_Cooked!Y:Y)*$E46),"")</f>
        <v>9.588681104E-4</v>
      </c>
      <c r="V46">
        <f>IFERROR(IF($F46="Raw",_xlfn.XLOOKUP(_xlfn.XLOOKUP(Tool_Italy!$D46,'AveragePrices&amp;Codes'!$A:$A,'AveragePrices&amp;Codes'!$B:$B),AGRIBALYSE_Raw!$B:$B,AGRIBALYSE_Raw!Y:Y)*$E46,_xlfn.XLOOKUP(_xlfn.XLOOKUP(Tool_Italy!$D46,'AveragePrices&amp;Codes'!$A:$A,'AveragePrices&amp;Codes'!$B:$B),AGRIBALYSE_Cooked!$C:$C,AGRIBALYSE_Cooked!Z:Z)*$E46),"")</f>
        <v>8.6235963679999993E-3</v>
      </c>
      <c r="W46">
        <f>IFERROR(IF($F46="Raw",_xlfn.XLOOKUP(_xlfn.XLOOKUP(Tool_Italy!$D46,'AveragePrices&amp;Codes'!$A:$A,'AveragePrices&amp;Codes'!$B:$B),AGRIBALYSE_Raw!$B:$B,AGRIBALYSE_Raw!Z:Z)*$E46,_xlfn.XLOOKUP(_xlfn.XLOOKUP(Tool_Italy!$D46,'AveragePrices&amp;Codes'!$A:$A,'AveragePrices&amp;Codes'!$B:$B),AGRIBALYSE_Cooked!$C:$C,AGRIBALYSE_Cooked!AA:AA)*$E46),"")</f>
        <v>3.3600264431999993</v>
      </c>
      <c r="X46">
        <f>IFERROR(IF($F46="Raw",_xlfn.XLOOKUP(_xlfn.XLOOKUP(Tool_Italy!$D46,'AveragePrices&amp;Codes'!$A:$A,'AveragePrices&amp;Codes'!$B:$B),AGRIBALYSE_Raw!$B:$B,AGRIBALYSE_Raw!AA:AA)*$E46,_xlfn.XLOOKUP(_xlfn.XLOOKUP(Tool_Italy!$D46,'AveragePrices&amp;Codes'!$A:$A,'AveragePrices&amp;Codes'!$B:$B),AGRIBALYSE_Cooked!$C:$C,AGRIBALYSE_Cooked!AB:AB)*$E46),"")</f>
        <v>28.806437759999998</v>
      </c>
      <c r="Y46">
        <f>IFERROR(IF($F46="Raw",_xlfn.XLOOKUP(_xlfn.XLOOKUP(Tool_Italy!$D46,'AveragePrices&amp;Codes'!$A:$A,'AveragePrices&amp;Codes'!$B:$B),AGRIBALYSE_Raw!$B:$B,AGRIBALYSE_Raw!AB:AB)*$E46,_xlfn.XLOOKUP(_xlfn.XLOOKUP(Tool_Italy!$D46,'AveragePrices&amp;Codes'!$A:$A,'AveragePrices&amp;Codes'!$B:$B),AGRIBALYSE_Cooked!$C:$C,AGRIBALYSE_Cooked!AC:AC)*$E46),"")</f>
        <v>1.0290711248</v>
      </c>
      <c r="Z46">
        <f>IFERROR(IF($F46="Raw",_xlfn.XLOOKUP(_xlfn.XLOOKUP(Tool_Italy!$D46,'AveragePrices&amp;Codes'!$A:$A,'AveragePrices&amp;Codes'!$B:$B),AGRIBALYSE_Raw!$B:$B,AGRIBALYSE_Raw!AC:AC)*$E46,_xlfn.XLOOKUP(_xlfn.XLOOKUP(Tool_Italy!$D46,'AveragePrices&amp;Codes'!$A:$A,'AveragePrices&amp;Codes'!$B:$B),AGRIBALYSE_Cooked!$C:$C,AGRIBALYSE_Cooked!AD:AD)*$E46),"")</f>
        <v>1.5504017584000001</v>
      </c>
      <c r="AA46">
        <f>IFERROR(IF($F46="Raw",_xlfn.XLOOKUP(_xlfn.XLOOKUP(Tool_Italy!$D46,'AveragePrices&amp;Codes'!$A:$A,'AveragePrices&amp;Codes'!$B:$B),AGRIBALYSE_Raw!$B:$B,AGRIBALYSE_Raw!AD:AD)*$E46,_xlfn.XLOOKUP(_xlfn.XLOOKUP(Tool_Italy!$D46,'AveragePrices&amp;Codes'!$A:$A,'AveragePrices&amp;Codes'!$B:$B),AGRIBALYSE_Cooked!$C:$C,AGRIBALYSE_Cooked!AE:AE)*$E46),"")</f>
        <v>7.652307487999999E-7</v>
      </c>
      <c r="AB46" cm="1">
        <f t="array" ref="AB46">IFERROR(_xlfn.XLOOKUP(Tool_Italy!$F46&amp;$E$2,'Cooking methods'!$A:$A&amp;'Cooking methods'!$B:$B,'Cooking methods'!C:C)*$E46,"")</f>
        <v>1.0691060192E-2</v>
      </c>
      <c r="AC46" cm="1">
        <f t="array" ref="AC46">IFERROR(_xlfn.XLOOKUP(Tool_Italy!$F46&amp;$E$2,'Cooking methods'!$A:$A&amp;'Cooking methods'!$B:$B,'Cooking methods'!D:D)*$E46,"")</f>
        <v>3.5707432039999999E-10</v>
      </c>
      <c r="AD46" cm="1">
        <f t="array" ref="AD46">IFERROR(_xlfn.XLOOKUP(Tool_Italy!$F46&amp;$E$2,'Cooking methods'!$A:$A&amp;'Cooking methods'!$B:$B,'Cooking methods'!E:E)*$E46,"")</f>
        <v>5.5394547199999987E-4</v>
      </c>
      <c r="AE46" cm="1">
        <f t="array" ref="AE46">IFERROR(_xlfn.XLOOKUP(Tool_Italy!$F46&amp;$E$2,'Cooking methods'!$A:$A&amp;'Cooking methods'!$B:$B,'Cooking methods'!F:F)*$E46,"")</f>
        <v>2.2320116336E-5</v>
      </c>
      <c r="AF46" cm="1">
        <f t="array" ref="AF46">IFERROR(_xlfn.XLOOKUP(Tool_Italy!$F46&amp;$E$2,'Cooking methods'!$A:$A&amp;'Cooking methods'!$B:$B,'Cooking methods'!G:G)*$E46,"")</f>
        <v>1.0282051987199999E-10</v>
      </c>
      <c r="AG46" cm="1">
        <f t="array" ref="AG46">IFERROR(_xlfn.XLOOKUP(Tool_Italy!$F46&amp;$E$2,'Cooking methods'!$A:$A&amp;'Cooking methods'!$B:$B,'Cooking methods'!H:H)*$E46,"")</f>
        <v>3.9468630655999997E-11</v>
      </c>
      <c r="AH46" cm="1">
        <f t="array" ref="AH46">IFERROR(_xlfn.XLOOKUP(Tool_Italy!$F46&amp;$E$2,'Cooking methods'!$A:$A&amp;'Cooking methods'!$B:$B,'Cooking methods'!I:I)*$E46,"")</f>
        <v>2.2984845984000001E-11</v>
      </c>
      <c r="AI46" cm="1">
        <f t="array" ref="AI46">IFERROR(_xlfn.XLOOKUP(Tool_Italy!$F46&amp;$E$2,'Cooking methods'!$A:$A&amp;'Cooking methods'!$B:$B,'Cooking methods'!J:J)*$E46,"")</f>
        <v>1.8397254319999999E-5</v>
      </c>
      <c r="AJ46" cm="1">
        <f t="array" ref="AJ46">IFERROR(_xlfn.XLOOKUP(Tool_Italy!$F46&amp;$E$2,'Cooking methods'!$A:$A&amp;'Cooking methods'!$B:$B,'Cooking methods'!K:K)*$E46,"")</f>
        <v>9.8427403135999998E-7</v>
      </c>
      <c r="AK46" cm="1">
        <f t="array" ref="AK46">IFERROR(_xlfn.XLOOKUP(Tool_Italy!$F46&amp;$E$2,'Cooking methods'!$A:$A&amp;'Cooking methods'!$B:$B,'Cooking methods'!L:L)*$E46,"")</f>
        <v>5.27216752E-6</v>
      </c>
      <c r="AL46" cm="1">
        <f t="array" ref="AL46">IFERROR(_xlfn.XLOOKUP(Tool_Italy!$F46&amp;$E$2,'Cooking methods'!$A:$A&amp;'Cooking methods'!$B:$B,'Cooking methods'!M:M)*$E46,"")</f>
        <v>4.157510759999999E-5</v>
      </c>
      <c r="AM46" cm="1">
        <f t="array" ref="AM46">IFERROR(_xlfn.XLOOKUP(Tool_Italy!$F46&amp;$E$2,'Cooking methods'!$A:$A&amp;'Cooking methods'!$B:$B,'Cooking methods'!N:N)*$E46,"")</f>
        <v>2.3050092735999998E-2</v>
      </c>
      <c r="AN46" cm="1">
        <f t="array" ref="AN46">IFERROR(_xlfn.XLOOKUP(Tool_Italy!$F46&amp;$E$2,'Cooking methods'!$A:$A&amp;'Cooking methods'!$B:$B,'Cooking methods'!O:O)*$E46,"")</f>
        <v>1.3354523199999998E-2</v>
      </c>
      <c r="AO46" cm="1">
        <f t="array" ref="AO46">IFERROR(_xlfn.XLOOKUP(Tool_Italy!$F46&amp;$E$2,'Cooking methods'!$A:$A&amp;'Cooking methods'!$B:$B,'Cooking methods'!P:P)*$E46,"")</f>
        <v>2.4230655359999994E-3</v>
      </c>
      <c r="AP46" cm="1">
        <f t="array" ref="AP46">IFERROR(_xlfn.XLOOKUP(Tool_Italy!$F46&amp;$E$2,'Cooking methods'!$A:$A&amp;'Cooking methods'!$B:$B,'Cooking methods'!Q:Q)*$E46,"")</f>
        <v>0.16959558208</v>
      </c>
      <c r="AQ46" cm="1">
        <f t="array" ref="AQ46">IFERROR(_xlfn.XLOOKUP(Tool_Italy!$F46&amp;$E$2,'Cooking methods'!$A:$A&amp;'Cooking methods'!$B:$B,'Cooking methods'!R:R)*$E46,"")</f>
        <v>1.44404083872E-8</v>
      </c>
      <c r="AR46" cm="1">
        <f t="array" ref="AR46">IFERROR(_xlfn.XLOOKUP(Tool_Italy!$G46&amp;$E$2,'Waste management'!$A:$A&amp;'Waste management'!$B:$B,'Waste management'!C:C)*$E46,"")</f>
        <v>2.6684639999999997E-3</v>
      </c>
      <c r="AS46" cm="1">
        <f t="array" ref="AS46">IFERROR(_xlfn.XLOOKUP(Tool_Italy!$G46&amp;$E$2,'Waste management'!$A:$A&amp;'Waste management'!$B:$B,'Waste management'!D:D)*$E46,"")</f>
        <v>1.9173547199999999E-11</v>
      </c>
      <c r="AT46" cm="1">
        <f t="array" ref="AT46">IFERROR(_xlfn.XLOOKUP(Tool_Italy!$G46&amp;$E$2,'Waste management'!$A:$A&amp;'Waste management'!$B:$B,'Waste management'!E:E)*$E46,"")</f>
        <v>4.0831999999999998E-5</v>
      </c>
      <c r="AU46" cm="1">
        <f t="array" ref="AU46">IFERROR(_xlfn.XLOOKUP(Tool_Italy!$G46&amp;$E$2,'Waste management'!$A:$A&amp;'Waste management'!$B:$B,'Waste management'!F:F)*$E46,"")</f>
        <v>6.0319999999999992E-6</v>
      </c>
      <c r="AV46" cm="1">
        <f t="array" ref="AV46">IFERROR(_xlfn.XLOOKUP(Tool_Italy!$G46&amp;$E$2,'Waste management'!$A:$A&amp;'Waste management'!$B:$B,'Waste management'!G:G)*$E46,"")</f>
        <v>5.3919583999999993E-10</v>
      </c>
      <c r="AW46" cm="1">
        <f t="array" ref="AW46">IFERROR(_xlfn.XLOOKUP(Tool_Italy!$G46&amp;$E$2,'Waste management'!$A:$A&amp;'Waste management'!$B:$B,'Waste management'!H:H)*$E46,"")</f>
        <v>1.7618590399999997E-11</v>
      </c>
      <c r="AX46" cm="1">
        <f t="array" ref="AX46">IFERROR(_xlfn.XLOOKUP(Tool_Italy!$G46&amp;$E$2,'Waste management'!$A:$A&amp;'Waste management'!$B:$B,'Waste management'!I:I)*$E46,"")</f>
        <v>1.2589758399999998E-11</v>
      </c>
      <c r="AY46" cm="1">
        <f t="array" ref="AY46">IFERROR(_xlfn.XLOOKUP(Tool_Italy!$G46&amp;$E$2,'Waste management'!$A:$A&amp;'Waste management'!$B:$B,'Waste management'!J:J)*$E46,"")</f>
        <v>1.02544E-4</v>
      </c>
      <c r="AZ46" cm="1">
        <f t="array" ref="AZ46">IFERROR(_xlfn.XLOOKUP(Tool_Italy!$G46&amp;$E$2,'Waste management'!$A:$A&amp;'Waste management'!$B:$B,'Waste management'!K:K)*$E46,"")</f>
        <v>1.6479563199999998E-7</v>
      </c>
      <c r="BA46" cm="1">
        <f t="array" ref="BA46">IFERROR(_xlfn.XLOOKUP(Tool_Italy!$G46&amp;$E$2,'Waste management'!$A:$A&amp;'Waste management'!$B:$B,'Waste management'!L:L)*$E46,"")</f>
        <v>4.5176988799999993E-6</v>
      </c>
      <c r="BB46" cm="1">
        <f t="array" ref="BB46">IFERROR(_xlfn.XLOOKUP(Tool_Italy!$G46&amp;$E$2,'Waste management'!$A:$A&amp;'Waste management'!$B:$B,'Waste management'!M:M)*$E46,"")</f>
        <v>4.5239999999999999E-4</v>
      </c>
      <c r="BC46" cm="1">
        <f t="array" ref="BC46">IFERROR(_xlfn.XLOOKUP(Tool_Italy!$G46&amp;$E$2,'Waste management'!$A:$A&amp;'Waste management'!$B:$B,'Waste management'!N:N)*$E46,"")</f>
        <v>0.38860371199999999</v>
      </c>
      <c r="BD46" cm="1">
        <f t="array" ref="BD46">IFERROR(_xlfn.XLOOKUP(Tool_Italy!$G46&amp;$E$2,'Waste management'!$A:$A&amp;'Waste management'!$B:$B,'Waste management'!O:O)*$E46,"")</f>
        <v>2.5268511999999996E-2</v>
      </c>
      <c r="BE46" cm="1">
        <f t="array" ref="BE46">IFERROR(_xlfn.XLOOKUP(Tool_Italy!$G46&amp;$E$2,'Waste management'!$A:$A&amp;'Waste management'!$B:$B,'Waste management'!P:P)*$E46,"")</f>
        <v>5.3081600000000004E-4</v>
      </c>
      <c r="BF46" cm="1">
        <f t="array" ref="BF46">IFERROR(_xlfn.XLOOKUP(Tool_Italy!$G46&amp;$E$2,'Waste management'!$A:$A&amp;'Waste management'!$B:$B,'Waste management'!Q:Q)*$E46,"")</f>
        <v>1.6709567999999998E-2</v>
      </c>
      <c r="BG46" cm="1">
        <f t="array" ref="BG46">IFERROR(_xlfn.XLOOKUP(Tool_Italy!$G46&amp;$E$2,'Waste management'!$A:$A&amp;'Waste management'!$B:$B,'Waste management'!R:R)*$E46,"")</f>
        <v>5.1886799999999999E-9</v>
      </c>
      <c r="BH46">
        <f>IFERROR((L46+AR46+AB46)*_xlfn.XLOOKUP(Tool_Italy!BH$4,Monetization_Factors!$A:$A,Monetization_Factors!$D:$D),"")</f>
        <v>1.1556323801105797E-2</v>
      </c>
      <c r="BI46">
        <f>IFERROR((M46+AS46+AC46)*_xlfn.XLOOKUP(Tool_Italy!BI$4,Monetization_Factors!$A:$A,Monetization_Factors!$D:$D),"")</f>
        <v>2.0154993610324589E-7</v>
      </c>
      <c r="BJ46">
        <f>IFERROR((N46+AT46+AD46)*_xlfn.XLOOKUP(Tool_Italy!BJ$4,Monetization_Factors!$A:$A,Monetization_Factors!$D:$D),"")</f>
        <v>2.0509426804515605E-5</v>
      </c>
      <c r="BK46">
        <f>IFERROR((O46+AU46+AE46)*_xlfn.XLOOKUP(Tool_Italy!BK$4,Monetization_Factors!$A:$A,Monetization_Factors!$D:$D),"")</f>
        <v>1.0539179954608447E-3</v>
      </c>
      <c r="BL46">
        <f>IFERROR((P46+AV46+AF46)*_xlfn.XLOOKUP(Tool_Italy!BL$4,Monetization_Factors!$A:$A,Monetization_Factors!$D:$D),"")</f>
        <v>1.6804654562789501E-2</v>
      </c>
      <c r="BM46">
        <f>IFERROR((Q46+AW46+AG46)*_xlfn.XLOOKUP(Tool_Italy!BM$4,Monetization_Factors!$A:$A,Monetization_Factors!$D:$D),"")</f>
        <v>2.3313584632901714E-3</v>
      </c>
      <c r="BN46">
        <f>IFERROR((R46+AX46+AH46)*_xlfn.XLOOKUP(Tool_Italy!BN$4,Monetization_Factors!$A:$A,Monetization_Factors!$D:$D),"")</f>
        <v>1.7468224535269132E-4</v>
      </c>
      <c r="BO46">
        <f>IFERROR((S46+AY46+AI46)*_xlfn.XLOOKUP(Tool_Italy!BO$4,Monetization_Factors!$A:$A,Monetization_Factors!$D:$D),"")</f>
        <v>9.846178295801302E-4</v>
      </c>
      <c r="BP46">
        <f>IFERROR((T46+AZ46+AJ46)*_xlfn.XLOOKUP(Tool_Italy!BP$4,Monetization_Factors!$A:$A,Monetization_Factors!$D:$D),"")</f>
        <v>7.8639862417600743E-5</v>
      </c>
      <c r="BQ46">
        <f>IFERROR((U46+BA46+AK46)*_xlfn.XLOOKUP(Tool_Italy!BQ$4,Monetization_Factors!$A:$A,Monetization_Factors!$D:$D),"")</f>
        <v>3.9624616721295738E-3</v>
      </c>
      <c r="BR46" t="str">
        <f>IFERROR((V46+BB46+AL46)*_xlfn.XLOOKUP(Tool_Italy!BR$4,Monetization_Factors!$A:$A,Monetization_Factors!$D:$D),"")</f>
        <v/>
      </c>
      <c r="BS46">
        <f>IFERROR((W46+BC46+AM46)*_xlfn.XLOOKUP(Tool_Italy!BS$4,Monetization_Factors!$A:$A,Monetization_Factors!$D:$D),"")</f>
        <v>1.835402552358429E-4</v>
      </c>
      <c r="BT46">
        <f>IFERROR((X46+BD46+AN46)*_xlfn.XLOOKUP(Tool_Italy!BT$4,Monetization_Factors!$A:$A,Monetization_Factors!$D:$D),"")</f>
        <v>6.4230059381165461E-3</v>
      </c>
      <c r="BU46">
        <f>IFERROR((Y46+BE46+AO46)*_xlfn.XLOOKUP(Tool_Italy!BU$4,Monetization_Factors!$A:$A,Monetization_Factors!$D:$D),"")</f>
        <v>6.5584437095840172E-3</v>
      </c>
      <c r="BV46">
        <f>IFERROR((Z46+BF46+AP46)*_xlfn.XLOOKUP(Tool_Italy!BV$4,Monetization_Factors!$A:$A,Monetization_Factors!$D:$D),"")</f>
        <v>2.8677898655377135E-3</v>
      </c>
      <c r="BW46">
        <f>IFERROR((AA46+BG46+AQ46)*_xlfn.XLOOKUP(Tool_Italy!BW$4,Monetization_Factors!$A:$A,Monetization_Factors!$D:$D),"")</f>
        <v>1.6396661828067346E-6</v>
      </c>
      <c r="BX46" s="38" cm="1">
        <f t="array" ref="BX46">IFERROR(_xlfn.IFS(I46&lt;&gt;0,I46*E46,I46="",J46*E46),"")</f>
        <v>0.39810221954387692</v>
      </c>
      <c r="BY46" s="38">
        <f t="shared" si="2"/>
        <v>4.9039325171394282E-2</v>
      </c>
      <c r="BZ46" s="38">
        <f t="shared" si="36"/>
        <v>0.44714154471527123</v>
      </c>
      <c r="CA46" s="38">
        <f t="shared" si="3"/>
        <v>9.4306394560373619E-5</v>
      </c>
      <c r="CB46">
        <f t="shared" si="4"/>
        <v>8.8825876191999997E-2</v>
      </c>
      <c r="CC46">
        <f t="shared" si="37"/>
        <v>5.0348417395999997E-9</v>
      </c>
      <c r="CD46">
        <f t="shared" si="38"/>
        <v>1.3438377279999997E-2</v>
      </c>
      <c r="CE46">
        <f t="shared" si="39"/>
        <v>6.9626503633599991E-4</v>
      </c>
      <c r="CF46">
        <f t="shared" si="40"/>
        <v>1.6833709783872E-8</v>
      </c>
      <c r="CG46">
        <f t="shared" si="41"/>
        <v>1.1226751349056E-8</v>
      </c>
      <c r="CH46">
        <f t="shared" si="42"/>
        <v>1.5194499238399999E-10</v>
      </c>
      <c r="CI46">
        <f t="shared" si="43"/>
        <v>2.2488101295199997E-3</v>
      </c>
      <c r="CJ46">
        <f t="shared" si="44"/>
        <v>3.2237493759360001E-5</v>
      </c>
      <c r="CK46">
        <f t="shared" si="45"/>
        <v>9.6865797679999998E-4</v>
      </c>
      <c r="CL46">
        <f t="shared" si="46"/>
        <v>9.1175714756E-3</v>
      </c>
      <c r="CM46">
        <f t="shared" si="47"/>
        <v>3.7716802479359992</v>
      </c>
      <c r="CN46">
        <f t="shared" si="48"/>
        <v>28.845060795199998</v>
      </c>
      <c r="CO46">
        <f t="shared" si="49"/>
        <v>1.0320250063359999</v>
      </c>
      <c r="CP46">
        <f t="shared" si="50"/>
        <v>1.73670690848</v>
      </c>
      <c r="CQ46">
        <f t="shared" si="51"/>
        <v>7.8485983718719989E-7</v>
      </c>
      <c r="CR46">
        <f t="shared" si="20"/>
        <v>1.7081899267692307E-4</v>
      </c>
      <c r="CS46">
        <f t="shared" si="52"/>
        <v>9.6823879607692303E-12</v>
      </c>
      <c r="CT46">
        <f t="shared" si="53"/>
        <v>2.5843033230769224E-5</v>
      </c>
      <c r="CU46">
        <f t="shared" si="54"/>
        <v>1.3389712237230768E-6</v>
      </c>
      <c r="CV46">
        <f t="shared" si="55"/>
        <v>3.2372518815138459E-11</v>
      </c>
      <c r="CW46">
        <f t="shared" si="56"/>
        <v>2.1589906440492308E-11</v>
      </c>
      <c r="CX46">
        <f t="shared" si="57"/>
        <v>2.9220190843076924E-13</v>
      </c>
      <c r="CY46">
        <f t="shared" si="58"/>
        <v>4.3246348644615376E-6</v>
      </c>
      <c r="CZ46">
        <f t="shared" si="59"/>
        <v>6.1995180306461534E-8</v>
      </c>
      <c r="DA46">
        <f t="shared" si="60"/>
        <v>1.8628038015384615E-6</v>
      </c>
      <c r="DB46">
        <f t="shared" si="61"/>
        <v>1.753379129923077E-5</v>
      </c>
      <c r="DC46">
        <f t="shared" si="62"/>
        <v>7.2532312460307675E-3</v>
      </c>
      <c r="DD46">
        <f t="shared" si="63"/>
        <v>5.5471270759999997E-2</v>
      </c>
      <c r="DE46">
        <f t="shared" si="64"/>
        <v>1.9846634737230766E-3</v>
      </c>
      <c r="DF46">
        <f t="shared" si="65"/>
        <v>3.3398209778461537E-3</v>
      </c>
      <c r="DG46">
        <f t="shared" si="66"/>
        <v>1.5093458407446152E-9</v>
      </c>
      <c r="DH46" s="5">
        <f>IFERROR(((((L46+AB46)*(1/$H46))+AR46)/$F$2)/($B$2*('CAR.CAP_per person'!B$2)/(_xlfn.XLOOKUP($E$2,EU_countries_GDP!$A$2:$A$29,EU_countries_GDP!$E$2:$E$29))),"")</f>
        <v>8.8271009043322853E-3</v>
      </c>
      <c r="DI46" s="5">
        <f>IFERROR(((((M46+AC46)*(1/$H46))+AS46)/$F$2)/($B$2*('CAR.CAP_per person'!C$2)/(_xlfn.XLOOKUP($E$2,EU_countries_GDP!$A$2:$A$29,EU_countries_GDP!$E$2:$E$29))),"")</f>
        <v>6.4619838746206226E-6</v>
      </c>
      <c r="DJ46" s="5">
        <f>IFERROR(((((N46+AD46)*(1/$H46))+AT46)/$F$2)/($B$2*('CAR.CAP_per person'!D$2)/(_xlfn.XLOOKUP($E$2,EU_countries_GDP!$A$2:$A$29,EU_countries_GDP!$E$2:$E$29))),"")</f>
        <v>1.7666461994139691E-5</v>
      </c>
      <c r="DK46" s="5">
        <f>IFERROR(((((O46+AE46)*(1/$H46))+AU46)/$F$2)/($B$2*('CAR.CAP_per person'!E$2)/(_xlfn.XLOOKUP($E$2,EU_countries_GDP!$A$2:$A$29,EU_countries_GDP!$E$2:$E$29))),"")</f>
        <v>1.1805436514955902E-3</v>
      </c>
      <c r="DL46" s="5">
        <f>IFERROR(((((P46+AF46)*(1/$H46))+AV46)/$F$2)/($B$2*('CAR.CAP_per person'!F$2)/(_xlfn.XLOOKUP($E$2,EU_countries_GDP!$A$2:$A$29,EU_countries_GDP!$E$2:$E$29))),"")</f>
        <v>2.202038815383427E-2</v>
      </c>
      <c r="DM46" s="5">
        <f>IFERROR(((((Q46+AG46)*(1/$H46))+AW46)/$F$2)/($B$2*('CAR.CAP_per person'!G$2)/(_xlfn.XLOOKUP($E$2,EU_countries_GDP!$A$2:$A$29,EU_countries_GDP!$E$2:$E$29))),"")</f>
        <v>8.1009661234285723E-3</v>
      </c>
      <c r="DN46" s="5">
        <f>IFERROR(((((R46+AH46)*(1/$H46))+AX46)/$F$2)/($B$2*('CAR.CAP_per person'!H$2)/(_xlfn.XLOOKUP($E$2,EU_countries_GDP!$A$2:$A$29,EU_countries_GDP!$E$2:$E$29))),"")</f>
        <v>2.3933461418080915E-5</v>
      </c>
      <c r="DO46" s="5">
        <f>IFERROR(((((S46+AI46)*(1/$H46))+AY46)/$F$2)/($B$2*('CAR.CAP_per person'!I$2)/(_xlfn.XLOOKUP($E$2,EU_countries_GDP!$A$2:$A$29,EU_countries_GDP!$E$2:$E$29))),"")</f>
        <v>1.4976357529892536E-3</v>
      </c>
      <c r="DP46" s="5">
        <f>IFERROR(((((T46+AJ46)*(1/$H46))+AZ46)/$F$2)/($B$2*('CAR.CAP_per person'!J$2)/(_xlfn.XLOOKUP($E$2,EU_countries_GDP!$A$2:$A$29,EU_countries_GDP!$E$2:$E$29))),"")</f>
        <v>3.8377504543529854E-3</v>
      </c>
      <c r="DQ46" s="5">
        <f>IFERROR(((((U46+AK46)*(1/$H46))+BA46)/$F$2)/($B$2*('CAR.CAP_per person'!K$2)/(_xlfn.XLOOKUP($E$2,EU_countries_GDP!$A$2:$A$29,EU_countries_GDP!$E$2:$E$29))),"")</f>
        <v>3.3414286505673353E-3</v>
      </c>
      <c r="DR46" s="5">
        <f>IFERROR(((((V46+AL46)*(1/$H46))+BB46)/$F$2)/($B$2*('CAR.CAP_per person'!L$2)/(_xlfn.XLOOKUP($E$2,EU_countries_GDP!$A$2:$A$29,EU_countries_GDP!$E$2:$E$29))),"")</f>
        <v>9.8910261516637287E-4</v>
      </c>
      <c r="DS46" s="5">
        <f>IFERROR(((((W46+AM46)*(1/$H46))+BC46)/$F$2)/($B$2*('CAR.CAP_per person'!M$2)/(_xlfn.XLOOKUP($E$2,EU_countries_GDP!$A$2:$A$29,EU_countries_GDP!$E$2:$E$29))),"")</f>
        <v>1.8202314660293494E-2</v>
      </c>
      <c r="DT46" s="5">
        <f>IFERROR(((((X46+AN46)*(1/$H46))+BD46)/$F$2)/($B$2*('CAR.CAP_per person'!N$2)/(_xlfn.XLOOKUP($E$2,EU_countries_GDP!$A$2:$A$29,EU_countries_GDP!$E$2:$E$29))),"")</f>
        <v>1.5732786900121576</v>
      </c>
      <c r="DU46" s="5">
        <f>IFERROR(((((Y46+AO46)*(1/$H46))+BE46)/$F$2)/($B$2*('CAR.CAP_per person'!O$2)/(_xlfn.XLOOKUP($E$2,EU_countries_GDP!$A$2:$A$29,EU_countries_GDP!$E$2:$E$29))),"")</f>
        <v>3.9393012986306923E-3</v>
      </c>
      <c r="DV46" s="5">
        <f>IFERROR(((((Z46+AP46)*(1/$H46))+BF46)/$F$2)/($B$2*('CAR.CAP_per person'!P$2)/(_xlfn.XLOOKUP($E$2,EU_countries_GDP!$A$2:$A$29,EU_countries_GDP!$E$2:$E$29))),"")</f>
        <v>5.3396434342676494E-3</v>
      </c>
      <c r="DW46" s="5">
        <f>IFERROR(((((AA46+AQ46)*(1/$H46))+BG46)/$F$2)/($B$2*('CAR.CAP_per person'!Q$2)/(_xlfn.XLOOKUP($E$2,EU_countries_GDP!$A$2:$A$29,EU_countries_GDP!$E$2:$E$29))),"")</f>
        <v>2.4649453244553585E-3</v>
      </c>
    </row>
    <row r="47" spans="1:127">
      <c r="A47" t="s">
        <v>236</v>
      </c>
      <c r="B47" t="str">
        <f>_xlfn.XLOOKUP(D47,Table5[Ingredient],Table5[Category],"",FALSE)</f>
        <v>Vegetables</v>
      </c>
      <c r="C47" s="33" t="s">
        <v>177</v>
      </c>
      <c r="D47" s="33" t="s">
        <v>220</v>
      </c>
      <c r="E47" s="33">
        <v>1.4405000000000001</v>
      </c>
      <c r="F47" s="33" t="s">
        <v>179</v>
      </c>
      <c r="G47" s="33" t="s">
        <v>180</v>
      </c>
      <c r="H47" s="91">
        <f>Dataset_IT!L44</f>
        <v>0.44980483996877446</v>
      </c>
      <c r="I47" s="33"/>
      <c r="J47" s="37">
        <f>IFERROR(INDEX('AveragePrices&amp;Codes'!G:AG, MATCH($D47, 'AveragePrices&amp;Codes'!$A:$A, 0), MATCH(Tool_Italy!$E$2, 'AveragePrices&amp;Codes'!$G$1:$AG$1, 0)),"")</f>
        <v>0.7249363636363636</v>
      </c>
      <c r="K47" s="37">
        <f>IFERROR(E47/(_xlfn.XLOOKUP(A47,Dataset_IT!$Q$2:$Q$9,Dataset_IT!$R$2:$R$9)),"")</f>
        <v>2.1500000000000002E-2</v>
      </c>
      <c r="L47">
        <f>IFERROR(IF($F47="Raw",_xlfn.XLOOKUP(_xlfn.XLOOKUP(Tool_Italy!$D47,'AveragePrices&amp;Codes'!$A:$A,'AveragePrices&amp;Codes'!$B:$B),AGRIBALYSE_Raw!$B:$B,AGRIBALYSE_Raw!O:O)*$E47,_xlfn.XLOOKUP(_xlfn.XLOOKUP(Tool_Italy!$D47,'AveragePrices&amp;Codes'!$A:$A,'AveragePrices&amp;Codes'!$B:$B),AGRIBALYSE_Cooked!$C:$C,AGRIBALYSE_Cooked!P:P)*$E47),"")</f>
        <v>0.7976595249777777</v>
      </c>
      <c r="M47">
        <f>IFERROR(IF($F47="Raw",_xlfn.XLOOKUP(_xlfn.XLOOKUP(Tool_Italy!$D47,'AveragePrices&amp;Codes'!$A:$A,'AveragePrices&amp;Codes'!$B:$B),AGRIBALYSE_Raw!$B:$B,AGRIBALYSE_Raw!P:P)*$E47,_xlfn.XLOOKUP(_xlfn.XLOOKUP(Tool_Italy!$D47,'AveragePrices&amp;Codes'!$A:$A,'AveragePrices&amp;Codes'!$B:$B),AGRIBALYSE_Cooked!$C:$C,AGRIBALYSE_Cooked!Q:Q)*$E47),"")</f>
        <v>3.1807475628888887E-8</v>
      </c>
      <c r="N47">
        <f>IFERROR(IF($F47="Raw",_xlfn.XLOOKUP(_xlfn.XLOOKUP(Tool_Italy!$D47,'AveragePrices&amp;Codes'!$A:$A,'AveragePrices&amp;Codes'!$B:$B),AGRIBALYSE_Raw!$B:$B,AGRIBALYSE_Raw!Q:Q)*$E47,_xlfn.XLOOKUP(_xlfn.XLOOKUP(Tool_Italy!$D47,'AveragePrices&amp;Codes'!$A:$A,'AveragePrices&amp;Codes'!$B:$B),AGRIBALYSE_Cooked!$C:$C,AGRIBALYSE_Cooked!R:R)*$E47),"")</f>
        <v>0.13002351858444444</v>
      </c>
      <c r="O47">
        <f>IFERROR(IF($F47="Raw",_xlfn.XLOOKUP(_xlfn.XLOOKUP(Tool_Italy!$D47,'AveragePrices&amp;Codes'!$A:$A,'AveragePrices&amp;Codes'!$B:$B),AGRIBALYSE_Raw!$B:$B,AGRIBALYSE_Raw!R:R)*$E47,_xlfn.XLOOKUP(_xlfn.XLOOKUP(Tool_Italy!$D47,'AveragePrices&amp;Codes'!$A:$A,'AveragePrices&amp;Codes'!$B:$B),AGRIBALYSE_Cooked!$C:$C,AGRIBALYSE_Cooked!S:S)*$E47),"")</f>
        <v>2.9950720746111117E-3</v>
      </c>
      <c r="P47">
        <f>IFERROR(IF($F47="Raw",_xlfn.XLOOKUP(_xlfn.XLOOKUP(Tool_Italy!$D47,'AveragePrices&amp;Codes'!$A:$A,'AveragePrices&amp;Codes'!$B:$B),AGRIBALYSE_Raw!$B:$B,AGRIBALYSE_Raw!S:S)*$E47,_xlfn.XLOOKUP(_xlfn.XLOOKUP(Tool_Italy!$D47,'AveragePrices&amp;Codes'!$A:$A,'AveragePrices&amp;Codes'!$B:$B),AGRIBALYSE_Cooked!$C:$C,AGRIBALYSE_Cooked!T:T)*$E47),"")</f>
        <v>5.162762563666667E-8</v>
      </c>
      <c r="Q47">
        <f>IFERROR(IF($F47="Raw",_xlfn.XLOOKUP(_xlfn.XLOOKUP(Tool_Italy!$D47,'AveragePrices&amp;Codes'!$A:$A,'AveragePrices&amp;Codes'!$B:$B),AGRIBALYSE_Raw!$B:$B,AGRIBALYSE_Raw!T:T)*$E47,_xlfn.XLOOKUP(_xlfn.XLOOKUP(Tool_Italy!$D47,'AveragePrices&amp;Codes'!$A:$A,'AveragePrices&amp;Codes'!$B:$B),AGRIBALYSE_Cooked!$C:$C,AGRIBALYSE_Cooked!U:U)*$E47),"")</f>
        <v>2.4741318953888892E-8</v>
      </c>
      <c r="R47">
        <f>IFERROR(IF($F47="Raw",_xlfn.XLOOKUP(_xlfn.XLOOKUP(Tool_Italy!$D47,'AveragePrices&amp;Codes'!$A:$A,'AveragePrices&amp;Codes'!$B:$B),AGRIBALYSE_Raw!$B:$B,AGRIBALYSE_Raw!U:U)*$E47,_xlfn.XLOOKUP(_xlfn.XLOOKUP(Tool_Italy!$D47,'AveragePrices&amp;Codes'!$A:$A,'AveragePrices&amp;Codes'!$B:$B),AGRIBALYSE_Cooked!$C:$C,AGRIBALYSE_Cooked!V:V)*$E47),"")</f>
        <v>7.4996392975555551E-10</v>
      </c>
      <c r="S47">
        <f>IFERROR(IF($F47="Raw",_xlfn.XLOOKUP(_xlfn.XLOOKUP(Tool_Italy!$D47,'AveragePrices&amp;Codes'!$A:$A,'AveragePrices&amp;Codes'!$B:$B),AGRIBALYSE_Raw!$B:$B,AGRIBALYSE_Raw!V:V)*$E47,_xlfn.XLOOKUP(_xlfn.XLOOKUP(Tool_Italy!$D47,'AveragePrices&amp;Codes'!$A:$A,'AveragePrices&amp;Codes'!$B:$B),AGRIBALYSE_Cooked!$C:$C,AGRIBALYSE_Cooked!W:W)*$E47),"")</f>
        <v>4.570638636444445E-3</v>
      </c>
      <c r="T47">
        <f>IFERROR(IF($F47="Raw",_xlfn.XLOOKUP(_xlfn.XLOOKUP(Tool_Italy!$D47,'AveragePrices&amp;Codes'!$A:$A,'AveragePrices&amp;Codes'!$B:$B),AGRIBALYSE_Raw!$B:$B,AGRIBALYSE_Raw!W:W)*$E47,_xlfn.XLOOKUP(_xlfn.XLOOKUP(Tool_Italy!$D47,'AveragePrices&amp;Codes'!$A:$A,'AveragePrices&amp;Codes'!$B:$B),AGRIBALYSE_Cooked!$C:$C,AGRIBALYSE_Cooked!X:X)*$E47),"")</f>
        <v>1.1644680928555556E-4</v>
      </c>
      <c r="U47">
        <f>IFERROR(IF($F47="Raw",_xlfn.XLOOKUP(_xlfn.XLOOKUP(Tool_Italy!$D47,'AveragePrices&amp;Codes'!$A:$A,'AveragePrices&amp;Codes'!$B:$B),AGRIBALYSE_Raw!$B:$B,AGRIBALYSE_Raw!X:X)*$E47,_xlfn.XLOOKUP(_xlfn.XLOOKUP(Tool_Italy!$D47,'AveragePrices&amp;Codes'!$A:$A,'AveragePrices&amp;Codes'!$B:$B),AGRIBALYSE_Cooked!$C:$C,AGRIBALYSE_Cooked!Y:Y)*$E47),"")</f>
        <v>2.6710864986666666E-3</v>
      </c>
      <c r="V47">
        <f>IFERROR(IF($F47="Raw",_xlfn.XLOOKUP(_xlfn.XLOOKUP(Tool_Italy!$D47,'AveragePrices&amp;Codes'!$A:$A,'AveragePrices&amp;Codes'!$B:$B),AGRIBALYSE_Raw!$B:$B,AGRIBALYSE_Raw!Y:Y)*$E47,_xlfn.XLOOKUP(_xlfn.XLOOKUP(Tool_Italy!$D47,'AveragePrices&amp;Codes'!$A:$A,'AveragePrices&amp;Codes'!$B:$B),AGRIBALYSE_Cooked!$C:$C,AGRIBALYSE_Cooked!Z:Z)*$E47),"")</f>
        <v>1.7035903591111113E-2</v>
      </c>
      <c r="W47">
        <f>IFERROR(IF($F47="Raw",_xlfn.XLOOKUP(_xlfn.XLOOKUP(Tool_Italy!$D47,'AveragePrices&amp;Codes'!$A:$A,'AveragePrices&amp;Codes'!$B:$B),AGRIBALYSE_Raw!$B:$B,AGRIBALYSE_Raw!Z:Z)*$E47,_xlfn.XLOOKUP(_xlfn.XLOOKUP(Tool_Italy!$D47,'AveragePrices&amp;Codes'!$A:$A,'AveragePrices&amp;Codes'!$B:$B),AGRIBALYSE_Cooked!$C:$C,AGRIBALYSE_Cooked!AA:AA)*$E47),"")</f>
        <v>7.3286341813888889</v>
      </c>
      <c r="X47">
        <f>IFERROR(IF($F47="Raw",_xlfn.XLOOKUP(_xlfn.XLOOKUP(Tool_Italy!$D47,'AveragePrices&amp;Codes'!$A:$A,'AveragePrices&amp;Codes'!$B:$B),AGRIBALYSE_Raw!$B:$B,AGRIBALYSE_Raw!AA:AA)*$E47,_xlfn.XLOOKUP(_xlfn.XLOOKUP(Tool_Italy!$D47,'AveragePrices&amp;Codes'!$A:$A,'AveragePrices&amp;Codes'!$B:$B),AGRIBALYSE_Cooked!$C:$C,AGRIBALYSE_Cooked!AB:AB)*$E47),"")</f>
        <v>24.173608300555561</v>
      </c>
      <c r="Y47">
        <f>IFERROR(IF($F47="Raw",_xlfn.XLOOKUP(_xlfn.XLOOKUP(Tool_Italy!$D47,'AveragePrices&amp;Codes'!$A:$A,'AveragePrices&amp;Codes'!$B:$B),AGRIBALYSE_Raw!$B:$B,AGRIBALYSE_Raw!AB:AB)*$E47,_xlfn.XLOOKUP(_xlfn.XLOOKUP(Tool_Italy!$D47,'AveragePrices&amp;Codes'!$A:$A,'AveragePrices&amp;Codes'!$B:$B),AGRIBALYSE_Cooked!$C:$C,AGRIBALYSE_Cooked!AC:AC)*$E47),"")</f>
        <v>0.88260262487222219</v>
      </c>
      <c r="Z47">
        <f>IFERROR(IF($F47="Raw",_xlfn.XLOOKUP(_xlfn.XLOOKUP(Tool_Italy!$D47,'AveragePrices&amp;Codes'!$A:$A,'AveragePrices&amp;Codes'!$B:$B),AGRIBALYSE_Raw!$B:$B,AGRIBALYSE_Raw!AC:AC)*$E47,_xlfn.XLOOKUP(_xlfn.XLOOKUP(Tool_Italy!$D47,'AveragePrices&amp;Codes'!$A:$A,'AveragePrices&amp;Codes'!$B:$B),AGRIBALYSE_Cooked!$C:$C,AGRIBALYSE_Cooked!AD:AD)*$E47),"")</f>
        <v>11.860862365500001</v>
      </c>
      <c r="AA47">
        <f>IFERROR(IF($F47="Raw",_xlfn.XLOOKUP(_xlfn.XLOOKUP(Tool_Italy!$D47,'AveragePrices&amp;Codes'!$A:$A,'AveragePrices&amp;Codes'!$B:$B),AGRIBALYSE_Raw!$B:$B,AGRIBALYSE_Raw!AD:AD)*$E47,_xlfn.XLOOKUP(_xlfn.XLOOKUP(Tool_Italy!$D47,'AveragePrices&amp;Codes'!$A:$A,'AveragePrices&amp;Codes'!$B:$B),AGRIBALYSE_Cooked!$C:$C,AGRIBALYSE_Cooked!AE:AE)*$E47),"")</f>
        <v>5.3114754621666665E-6</v>
      </c>
      <c r="AB47" cm="1">
        <f t="array" ref="AB47">IFERROR(_xlfn.XLOOKUP(Tool_Italy!$F47&amp;$E$2,'Cooking methods'!$A:$A&amp;'Cooking methods'!$B:$B,'Cooking methods'!C:C)*$E47,"")</f>
        <v>0.33190672859000003</v>
      </c>
      <c r="AC47" cm="1">
        <f t="array" ref="AC47">IFERROR(_xlfn.XLOOKUP(Tool_Italy!$F47&amp;$E$2,'Cooking methods'!$A:$A&amp;'Cooking methods'!$B:$B,'Cooking methods'!D:D)*$E47,"")</f>
        <v>1.1085464623625002E-8</v>
      </c>
      <c r="AD47" cm="1">
        <f t="array" ref="AD47">IFERROR(_xlfn.XLOOKUP(Tool_Italy!$F47&amp;$E$2,'Cooking methods'!$A:$A&amp;'Cooking methods'!$B:$B,'Cooking methods'!E:E)*$E47,"")</f>
        <v>1.719738044E-2</v>
      </c>
      <c r="AE47" cm="1">
        <f t="array" ref="AE47">IFERROR(_xlfn.XLOOKUP(Tool_Italy!$F47&amp;$E$2,'Cooking methods'!$A:$A&amp;'Cooking methods'!$B:$B,'Cooking methods'!F:F)*$E47,"")</f>
        <v>6.9293378409500004E-4</v>
      </c>
      <c r="AF47" cm="1">
        <f t="array" ref="AF47">IFERROR(_xlfn.XLOOKUP(Tool_Italy!$F47&amp;$E$2,'Cooking methods'!$A:$A&amp;'Cooking methods'!$B:$B,'Cooking methods'!G:G)*$E47,"")</f>
        <v>3.1920896309400003E-9</v>
      </c>
      <c r="AG47" cm="1">
        <f t="array" ref="AG47">IFERROR(_xlfn.XLOOKUP(Tool_Italy!$F47&amp;$E$2,'Cooking methods'!$A:$A&amp;'Cooking methods'!$B:$B,'Cooking methods'!H:H)*$E47,"")</f>
        <v>1.2253138461200001E-9</v>
      </c>
      <c r="AH47" cm="1">
        <f t="array" ref="AH47">IFERROR(_xlfn.XLOOKUP(Tool_Italy!$F47&amp;$E$2,'Cooking methods'!$A:$A&amp;'Cooking methods'!$B:$B,'Cooking methods'!I:I)*$E47,"")</f>
        <v>7.1357048793000012E-10</v>
      </c>
      <c r="AI47" cm="1">
        <f t="array" ref="AI47">IFERROR(_xlfn.XLOOKUP(Tool_Italy!$F47&amp;$E$2,'Cooking methods'!$A:$A&amp;'Cooking methods'!$B:$B,'Cooking methods'!J:J)*$E47,"")</f>
        <v>5.71147518275E-4</v>
      </c>
      <c r="AJ47" cm="1">
        <f t="array" ref="AJ47">IFERROR(_xlfn.XLOOKUP(Tool_Italy!$F47&amp;$E$2,'Cooking methods'!$A:$A&amp;'Cooking methods'!$B:$B,'Cooking methods'!K:K)*$E47,"")</f>
        <v>3.0557041857200003E-5</v>
      </c>
      <c r="AK47" cm="1">
        <f t="array" ref="AK47">IFERROR(_xlfn.XLOOKUP(Tool_Italy!$F47&amp;$E$2,'Cooking methods'!$A:$A&amp;'Cooking methods'!$B:$B,'Cooking methods'!L:L)*$E47,"")</f>
        <v>1.6367580415000004E-4</v>
      </c>
      <c r="AL47" cm="1">
        <f t="array" ref="AL47">IFERROR(_xlfn.XLOOKUP(Tool_Italy!$F47&amp;$E$2,'Cooking methods'!$A:$A&amp;'Cooking methods'!$B:$B,'Cooking methods'!M:M)*$E47,"")</f>
        <v>1.290709967625E-3</v>
      </c>
      <c r="AM47" cm="1">
        <f t="array" ref="AM47">IFERROR(_xlfn.XLOOKUP(Tool_Italy!$F47&amp;$E$2,'Cooking methods'!$A:$A&amp;'Cooking methods'!$B:$B,'Cooking methods'!N:N)*$E47,"")</f>
        <v>0.71559609022000004</v>
      </c>
      <c r="AN47" cm="1">
        <f t="array" ref="AN47">IFERROR(_xlfn.XLOOKUP(Tool_Italy!$F47&amp;$E$2,'Cooking methods'!$A:$A&amp;'Cooking methods'!$B:$B,'Cooking methods'!O:O)*$E47,"")</f>
        <v>0.41459462650000001</v>
      </c>
      <c r="AO47" cm="1">
        <f t="array" ref="AO47">IFERROR(_xlfn.XLOOKUP(Tool_Italy!$F47&amp;$E$2,'Cooking methods'!$A:$A&amp;'Cooking methods'!$B:$B,'Cooking methods'!P:P)*$E47,"")</f>
        <v>7.5224696219999998E-2</v>
      </c>
      <c r="AP47" cm="1">
        <f t="array" ref="AP47">IFERROR(_xlfn.XLOOKUP(Tool_Italy!$F47&amp;$E$2,'Cooking methods'!$A:$A&amp;'Cooking methods'!$B:$B,'Cooking methods'!Q:Q)*$E47,"")</f>
        <v>5.2651387066000002</v>
      </c>
      <c r="AQ47" cm="1">
        <f t="array" ref="AQ47">IFERROR(_xlfn.XLOOKUP(Tool_Italy!$F47&amp;$E$2,'Cooking methods'!$A:$A&amp;'Cooking methods'!$B:$B,'Cooking methods'!R:R)*$E47,"")</f>
        <v>4.4830621296900007E-7</v>
      </c>
      <c r="AR47" cm="1">
        <f t="array" ref="AR47">IFERROR(_xlfn.XLOOKUP(Tool_Italy!$G47&amp;$E$2,'Waste management'!$A:$A&amp;'Waste management'!$B:$B,'Waste management'!C:C)*$E47,"")</f>
        <v>8.2843155000000002E-2</v>
      </c>
      <c r="AS47" cm="1">
        <f t="array" ref="AS47">IFERROR(_xlfn.XLOOKUP(Tool_Italy!$G47&amp;$E$2,'Waste management'!$A:$A&amp;'Waste management'!$B:$B,'Waste management'!D:D)*$E47,"")</f>
        <v>5.9524773150000013E-10</v>
      </c>
      <c r="AT47" cm="1">
        <f t="array" ref="AT47">IFERROR(_xlfn.XLOOKUP(Tool_Italy!$G47&amp;$E$2,'Waste management'!$A:$A&amp;'Waste management'!$B:$B,'Waste management'!E:E)*$E47,"")</f>
        <v>1.2676400000000002E-3</v>
      </c>
      <c r="AU47" cm="1">
        <f t="array" ref="AU47">IFERROR(_xlfn.XLOOKUP(Tool_Italy!$G47&amp;$E$2,'Waste management'!$A:$A&amp;'Waste management'!$B:$B,'Waste management'!F:F)*$E47,"")</f>
        <v>1.8726499999999999E-4</v>
      </c>
      <c r="AV47" cm="1">
        <f t="array" ref="AV47">IFERROR(_xlfn.XLOOKUP(Tool_Italy!$G47&amp;$E$2,'Waste management'!$A:$A&amp;'Waste management'!$B:$B,'Waste management'!G:G)*$E47,"")</f>
        <v>1.6739474300000003E-8</v>
      </c>
      <c r="AW47" cm="1">
        <f t="array" ref="AW47">IFERROR(_xlfn.XLOOKUP(Tool_Italy!$G47&amp;$E$2,'Waste management'!$A:$A&amp;'Waste management'!$B:$B,'Waste management'!H:H)*$E47,"")</f>
        <v>5.4697369550000002E-10</v>
      </c>
      <c r="AX47" cm="1">
        <f t="array" ref="AX47">IFERROR(_xlfn.XLOOKUP(Tool_Italy!$G47&amp;$E$2,'Waste management'!$A:$A&amp;'Waste management'!$B:$B,'Waste management'!I:I)*$E47,"")</f>
        <v>3.908523055E-10</v>
      </c>
      <c r="AY47" cm="1">
        <f t="array" ref="AY47">IFERROR(_xlfn.XLOOKUP(Tool_Italy!$G47&amp;$E$2,'Waste management'!$A:$A&amp;'Waste management'!$B:$B,'Waste management'!J:J)*$E47,"")</f>
        <v>3.1835050000000005E-3</v>
      </c>
      <c r="AZ47" cm="1">
        <f t="array" ref="AZ47">IFERROR(_xlfn.XLOOKUP(Tool_Italy!$G47&amp;$E$2,'Waste management'!$A:$A&amp;'Waste management'!$B:$B,'Waste management'!K:K)*$E47,"")</f>
        <v>5.1161230150000002E-6</v>
      </c>
      <c r="BA47" cm="1">
        <f t="array" ref="BA47">IFERROR(_xlfn.XLOOKUP(Tool_Italy!$G47&amp;$E$2,'Waste management'!$A:$A&amp;'Waste management'!$B:$B,'Waste management'!L:L)*$E47,"")</f>
        <v>1.4025313010000001E-4</v>
      </c>
      <c r="BB47" cm="1">
        <f t="array" ref="BB47">IFERROR(_xlfn.XLOOKUP(Tool_Italy!$G47&amp;$E$2,'Waste management'!$A:$A&amp;'Waste management'!$B:$B,'Waste management'!M:M)*$E47,"")</f>
        <v>1.4044875000000002E-2</v>
      </c>
      <c r="BC47" cm="1">
        <f t="array" ref="BC47">IFERROR(_xlfn.XLOOKUP(Tool_Italy!$G47&amp;$E$2,'Waste management'!$A:$A&amp;'Waste management'!$B:$B,'Waste management'!N:N)*$E47,"")</f>
        <v>12.064302740000002</v>
      </c>
      <c r="BD47" cm="1">
        <f t="array" ref="BD47">IFERROR(_xlfn.XLOOKUP(Tool_Italy!$G47&amp;$E$2,'Waste management'!$A:$A&amp;'Waste management'!$B:$B,'Waste management'!O:O)*$E47,"")</f>
        <v>0.78446749000000005</v>
      </c>
      <c r="BE47" cm="1">
        <f t="array" ref="BE47">IFERROR(_xlfn.XLOOKUP(Tool_Italy!$G47&amp;$E$2,'Waste management'!$A:$A&amp;'Waste management'!$B:$B,'Waste management'!P:P)*$E47,"")</f>
        <v>1.6479320000000002E-2</v>
      </c>
      <c r="BF47" cm="1">
        <f t="array" ref="BF47">IFERROR(_xlfn.XLOOKUP(Tool_Italy!$G47&amp;$E$2,'Waste management'!$A:$A&amp;'Waste management'!$B:$B,'Waste management'!Q:Q)*$E47,"")</f>
        <v>0.51875285999999998</v>
      </c>
      <c r="BG47" cm="1">
        <f t="array" ref="BG47">IFERROR(_xlfn.XLOOKUP(Tool_Italy!$G47&amp;$E$2,'Waste management'!$A:$A&amp;'Waste management'!$B:$B,'Waste management'!R:R)*$E47,"")</f>
        <v>1.6108391250000002E-7</v>
      </c>
      <c r="BH47">
        <f>IFERROR((L47+AR47+AB47)*_xlfn.XLOOKUP(Tool_Italy!BH$4,Monetization_Factors!$A:$A,Monetization_Factors!$D:$D),"")</f>
        <v>0.15773551926052712</v>
      </c>
      <c r="BI47">
        <f>IFERROR((M47+AS47+AC47)*_xlfn.XLOOKUP(Tool_Italy!BI$4,Monetization_Factors!$A:$A,Monetization_Factors!$D:$D),"")</f>
        <v>1.7408772634272105E-6</v>
      </c>
      <c r="BJ47">
        <f>IFERROR((N47+AT47+AD47)*_xlfn.XLOOKUP(Tool_Italy!BJ$4,Monetization_Factors!$A:$A,Monetization_Factors!$D:$D),"")</f>
        <v>2.2662072651909521E-4</v>
      </c>
      <c r="BK47">
        <f>IFERROR((O47+AU47+AE47)*_xlfn.XLOOKUP(Tool_Italy!BK$4,Monetization_Factors!$A:$A,Monetization_Factors!$D:$D),"")</f>
        <v>5.865895143562015E-3</v>
      </c>
      <c r="BL47">
        <f>IFERROR((P47+AV47+AF47)*_xlfn.XLOOKUP(Tool_Italy!BL$4,Monetization_Factors!$A:$A,Monetization_Factors!$D:$D),"")</f>
        <v>7.143567739470684E-2</v>
      </c>
      <c r="BM47">
        <f>IFERROR((Q47+AW47+AG47)*_xlfn.XLOOKUP(Tool_Italy!BM$4,Monetization_Factors!$A:$A,Monetization_Factors!$D:$D),"")</f>
        <v>5.5058421598379332E-3</v>
      </c>
      <c r="BN47">
        <f>IFERROR((R47+AX47+AH47)*_xlfn.XLOOKUP(Tool_Italy!BN$4,Monetization_Factors!$A:$A,Monetization_Factors!$D:$D),"")</f>
        <v>2.1318796458894198E-3</v>
      </c>
      <c r="BO47">
        <f>IFERROR((S47+AY47+AI47)*_xlfn.XLOOKUP(Tool_Italy!BO$4,Monetization_Factors!$A:$A,Monetization_Factors!$D:$D),"")</f>
        <v>3.6451410458259478E-3</v>
      </c>
      <c r="BP47">
        <f>IFERROR((T47+AZ47+AJ47)*_xlfn.XLOOKUP(Tool_Italy!BP$4,Monetization_Factors!$A:$A,Monetization_Factors!$D:$D),"")</f>
        <v>3.7108014438193005E-4</v>
      </c>
      <c r="BQ47">
        <f>IFERROR((U47+BA47+AK47)*_xlfn.XLOOKUP(Tool_Italy!BQ$4,Monetization_Factors!$A:$A,Monetization_Factors!$D:$D),"")</f>
        <v>1.2169811129692711E-2</v>
      </c>
      <c r="BR47" t="str">
        <f>IFERROR((V47+BB47+AL47)*_xlfn.XLOOKUP(Tool_Italy!BR$4,Monetization_Factors!$A:$A,Monetization_Factors!$D:$D),"")</f>
        <v/>
      </c>
      <c r="BS47">
        <f>IFERROR((W47+BC47+AM47)*_xlfn.XLOOKUP(Tool_Italy!BS$4,Monetization_Factors!$A:$A,Monetization_Factors!$D:$D),"")</f>
        <v>9.7853610029343492E-4</v>
      </c>
      <c r="BT47">
        <f>IFERROR((X47+BD47+AN47)*_xlfn.XLOOKUP(Tool_Italy!BT$4,Monetization_Factors!$A:$A,Monetization_Factors!$D:$D),"")</f>
        <v>5.6497995934798283E-3</v>
      </c>
      <c r="BU47">
        <f>IFERROR((Y47+BE47+AO47)*_xlfn.XLOOKUP(Tool_Italy!BU$4,Monetization_Factors!$A:$A,Monetization_Factors!$D:$D),"")</f>
        <v>6.1916477045100048E-3</v>
      </c>
      <c r="BV47">
        <f>IFERROR((Z47+BF47+AP47)*_xlfn.XLOOKUP(Tool_Italy!BV$4,Monetization_Factors!$A:$A,Monetization_Factors!$D:$D),"")</f>
        <v>2.9136434167046921E-2</v>
      </c>
      <c r="BW47">
        <f>IFERROR((AA47+BG47+AQ47)*_xlfn.XLOOKUP(Tool_Italy!BW$4,Monetization_Factors!$A:$A,Monetization_Factors!$D:$D),"")</f>
        <v>1.2369397205726528E-5</v>
      </c>
      <c r="BX47" s="38" cm="1">
        <f t="array" ref="BX47">IFERROR(_xlfn.IFS(I47&lt;&gt;0,I47*E47,I47="",J47*E47),"")</f>
        <v>1.0442708318181819</v>
      </c>
      <c r="BY47" s="38">
        <f t="shared" si="2"/>
        <v>0.28888818336104966</v>
      </c>
      <c r="BZ47" s="38">
        <f t="shared" si="36"/>
        <v>1.3331590151792316</v>
      </c>
      <c r="CA47" s="38">
        <f t="shared" si="3"/>
        <v>5.5555419877124934E-4</v>
      </c>
      <c r="CB47">
        <f t="shared" si="4"/>
        <v>1.2124094085677777</v>
      </c>
      <c r="CC47">
        <f t="shared" si="37"/>
        <v>4.3488187984013887E-8</v>
      </c>
      <c r="CD47">
        <f t="shared" si="38"/>
        <v>0.14848853902444442</v>
      </c>
      <c r="CE47">
        <f t="shared" si="39"/>
        <v>3.8752708587061115E-3</v>
      </c>
      <c r="CF47">
        <f t="shared" si="40"/>
        <v>7.1559189567606674E-8</v>
      </c>
      <c r="CG47">
        <f t="shared" si="41"/>
        <v>2.6513606495508893E-8</v>
      </c>
      <c r="CH47">
        <f t="shared" si="42"/>
        <v>1.8543867231855558E-9</v>
      </c>
      <c r="CI47">
        <f t="shared" si="43"/>
        <v>8.3252911547194459E-3</v>
      </c>
      <c r="CJ47">
        <f t="shared" si="44"/>
        <v>1.5211997415775559E-4</v>
      </c>
      <c r="CK47">
        <f t="shared" si="45"/>
        <v>2.9750154329166666E-3</v>
      </c>
      <c r="CL47">
        <f t="shared" si="46"/>
        <v>3.2371488558736117E-2</v>
      </c>
      <c r="CM47">
        <f t="shared" si="47"/>
        <v>20.108533011608891</v>
      </c>
      <c r="CN47">
        <f t="shared" si="48"/>
        <v>25.372670417055563</v>
      </c>
      <c r="CO47">
        <f t="shared" si="49"/>
        <v>0.97430664109222209</v>
      </c>
      <c r="CP47">
        <f t="shared" si="50"/>
        <v>17.644753932100002</v>
      </c>
      <c r="CQ47">
        <f t="shared" si="51"/>
        <v>5.920865587635667E-6</v>
      </c>
      <c r="CR47">
        <f t="shared" si="20"/>
        <v>2.3315565549380341E-3</v>
      </c>
      <c r="CS47">
        <f t="shared" si="52"/>
        <v>8.3631130738488245E-11</v>
      </c>
      <c r="CT47">
        <f t="shared" si="53"/>
        <v>2.855548827393162E-4</v>
      </c>
      <c r="CU47">
        <f t="shared" si="54"/>
        <v>7.4524439590502146E-6</v>
      </c>
      <c r="CV47">
        <f t="shared" si="55"/>
        <v>1.3761382609155129E-10</v>
      </c>
      <c r="CW47">
        <f t="shared" si="56"/>
        <v>5.0987704799055563E-11</v>
      </c>
      <c r="CX47">
        <f t="shared" si="57"/>
        <v>3.5661283138183766E-12</v>
      </c>
      <c r="CY47">
        <f t="shared" si="58"/>
        <v>1.6010175297537395E-5</v>
      </c>
      <c r="CZ47">
        <f t="shared" si="59"/>
        <v>2.9253841184183767E-7</v>
      </c>
      <c r="DA47">
        <f t="shared" si="60"/>
        <v>5.7211835248397437E-6</v>
      </c>
      <c r="DB47">
        <f t="shared" si="61"/>
        <v>6.2252862612954075E-5</v>
      </c>
      <c r="DC47">
        <f t="shared" si="62"/>
        <v>3.8670255791555558E-2</v>
      </c>
      <c r="DD47">
        <f t="shared" si="63"/>
        <v>4.8793596955876081E-2</v>
      </c>
      <c r="DE47">
        <f t="shared" si="64"/>
        <v>1.8736666174850424E-3</v>
      </c>
      <c r="DF47">
        <f t="shared" si="65"/>
        <v>3.3932219100192312E-2</v>
      </c>
      <c r="DG47">
        <f t="shared" si="66"/>
        <v>1.1386279976222437E-8</v>
      </c>
      <c r="DH47" s="5">
        <f>IFERROR(((((L47+AB47)*(1/$H47))+AR47)/$F$2)/($B$2*('CAR.CAP_per person'!B$2)/(_xlfn.XLOOKUP($E$2,EU_countries_GDP!$A$2:$A$29,EU_countries_GDP!$E$2:$E$29))),"")</f>
        <v>4.1162675600031277E-2</v>
      </c>
      <c r="DI47" s="5">
        <f>IFERROR(((((M47+AC47)*(1/$H47))+AS47)/$F$2)/($B$2*('CAR.CAP_per person'!C$2)/(_xlfn.XLOOKUP($E$2,EU_countries_GDP!$A$2:$A$29,EU_countries_GDP!$E$2:$E$29))),"")</f>
        <v>1.9227647694643433E-5</v>
      </c>
      <c r="DJ47" s="5">
        <f>IFERROR(((((N47+AD47)*(1/$H47))+AT47)/$F$2)/($B$2*('CAR.CAP_per person'!D$2)/(_xlfn.XLOOKUP($E$2,EU_countries_GDP!$A$2:$A$29,EU_countries_GDP!$E$2:$E$29))),"")</f>
        <v>6.7394693737810808E-5</v>
      </c>
      <c r="DK47" s="5">
        <f>IFERROR(((((O47+AE47)*(1/$H47))+AU47)/$F$2)/($B$2*('CAR.CAP_per person'!E$2)/(_xlfn.XLOOKUP($E$2,EU_countries_GDP!$A$2:$A$29,EU_countries_GDP!$E$2:$E$29))),"")</f>
        <v>2.2292267644075147E-3</v>
      </c>
      <c r="DL47" s="5">
        <f>IFERROR(((((P47+AF47)*(1/$H47))+AV47)/$F$2)/($B$2*('CAR.CAP_per person'!F$2)/(_xlfn.XLOOKUP($E$2,EU_countries_GDP!$A$2:$A$29,EU_countries_GDP!$E$2:$E$29))),"")</f>
        <v>2.9002991166428915E-2</v>
      </c>
      <c r="DM47" s="5">
        <f>IFERROR(((((Q47+AG47)*(1/$H47))+AW47)/$F$2)/($B$2*('CAR.CAP_per person'!G$2)/(_xlfn.XLOOKUP($E$2,EU_countries_GDP!$A$2:$A$29,EU_countries_GDP!$E$2:$E$29))),"")</f>
        <v>6.5528282962842065E-3</v>
      </c>
      <c r="DN47" s="5">
        <f>IFERROR(((((R47+AH47)*(1/$H47))+AX47)/$F$2)/($B$2*('CAR.CAP_per person'!H$2)/(_xlfn.XLOOKUP($E$2,EU_countries_GDP!$A$2:$A$29,EU_countries_GDP!$E$2:$E$29))),"")</f>
        <v>9.6061023786151136E-5</v>
      </c>
      <c r="DO47" s="5">
        <f>IFERROR(((((S47+AI47)*(1/$H47))+AY47)/$F$2)/($B$2*('CAR.CAP_per person'!I$2)/(_xlfn.XLOOKUP($E$2,EU_countries_GDP!$A$2:$A$29,EU_countries_GDP!$E$2:$E$29))),"")</f>
        <v>1.5753500996874789E-3</v>
      </c>
      <c r="DP47" s="5">
        <f>IFERROR(((((T47+AJ47)*(1/$H47))+AZ47)/$F$2)/($B$2*('CAR.CAP_per person'!J$2)/(_xlfn.XLOOKUP($E$2,EU_countries_GDP!$A$2:$A$29,EU_countries_GDP!$E$2:$E$29))),"")</f>
        <v>6.1762917746493355E-3</v>
      </c>
      <c r="DQ47" s="5">
        <f>IFERROR(((((U47+AK47)*(1/$H47))+BA47)/$F$2)/($B$2*('CAR.CAP_per person'!K$2)/(_xlfn.XLOOKUP($E$2,EU_countries_GDP!$A$2:$A$29,EU_countries_GDP!$E$2:$E$29))),"")</f>
        <v>3.4722433437804753E-3</v>
      </c>
      <c r="DR47" s="5">
        <f>IFERROR(((((V47+AL47)*(1/$H47))+BB47)/$F$2)/($B$2*('CAR.CAP_per person'!L$2)/(_xlfn.XLOOKUP($E$2,EU_countries_GDP!$A$2:$A$29,EU_countries_GDP!$E$2:$E$29))),"")</f>
        <v>9.6543085166392512E-4</v>
      </c>
      <c r="DS47" s="5">
        <f>IFERROR(((((W47+AM47)*(1/$H47))+BC47)/$F$2)/($B$2*('CAR.CAP_per person'!M$2)/(_xlfn.XLOOKUP($E$2,EU_countries_GDP!$A$2:$A$29,EU_countries_GDP!$E$2:$E$29))),"")</f>
        <v>2.463613638188231E-2</v>
      </c>
      <c r="DT47" s="5">
        <f>IFERROR(((((X47+AN47)*(1/$H47))+BD47)/$F$2)/($B$2*('CAR.CAP_per person'!N$2)/(_xlfn.XLOOKUP($E$2,EU_countries_GDP!$A$2:$A$29,EU_countries_GDP!$E$2:$E$29))),"")</f>
        <v>0.47100933216511065</v>
      </c>
      <c r="DU47" s="5">
        <f>IFERROR(((((Y47+AO47)*(1/$H47))+BE47)/$F$2)/($B$2*('CAR.CAP_per person'!O$2)/(_xlfn.XLOOKUP($E$2,EU_countries_GDP!$A$2:$A$29,EU_countries_GDP!$E$2:$E$29))),"")</f>
        <v>1.2752986394607715E-3</v>
      </c>
      <c r="DV47" s="5">
        <f>IFERROR(((((Z47+AP47)*(1/$H47))+BF47)/$F$2)/($B$2*('CAR.CAP_per person'!P$2)/(_xlfn.XLOOKUP($E$2,EU_countries_GDP!$A$2:$A$29,EU_countries_GDP!$E$2:$E$29))),"")</f>
        <v>1.8617466836413316E-2</v>
      </c>
      <c r="DW47" s="5">
        <f>IFERROR(((((AA47+AQ47)*(1/$H47))+BG47)/$F$2)/($B$2*('CAR.CAP_per person'!Q$2)/(_xlfn.XLOOKUP($E$2,EU_countries_GDP!$A$2:$A$29,EU_countries_GDP!$E$2:$E$29))),"")</f>
        <v>6.3729504590067862E-3</v>
      </c>
    </row>
    <row r="48" spans="1:127">
      <c r="A48" t="s">
        <v>236</v>
      </c>
      <c r="B48" t="str">
        <f>_xlfn.XLOOKUP(D48,Table5[Ingredient],Table5[Category],"",FALSE)</f>
        <v>Dairy products</v>
      </c>
      <c r="C48" s="33" t="s">
        <v>177</v>
      </c>
      <c r="D48" s="33" t="s">
        <v>181</v>
      </c>
      <c r="E48" s="33">
        <v>1.1524000000000001</v>
      </c>
      <c r="F48" s="33" t="s">
        <v>179</v>
      </c>
      <c r="G48" s="33" t="s">
        <v>180</v>
      </c>
      <c r="H48" s="91">
        <f>Dataset_IT!L45</f>
        <v>0.44980483996877446</v>
      </c>
      <c r="I48" s="33"/>
      <c r="J48" s="37" t="str">
        <f>IFERROR(INDEX('AveragePrices&amp;Codes'!G:AG, MATCH($D48, 'AveragePrices&amp;Codes'!$A:$A, 0), MATCH(Tool_Italy!$E$2, 'AveragePrices&amp;Codes'!$G$1:$AG$1, 0)),"")</f>
        <v/>
      </c>
      <c r="K48" s="37">
        <f>IFERROR(E48/(_xlfn.XLOOKUP(A48,Dataset_IT!$Q$2:$Q$9,Dataset_IT!$R$2:$R$9)),"")</f>
        <v>1.72E-2</v>
      </c>
      <c r="L48">
        <f>IFERROR(IF($F48="Raw",_xlfn.XLOOKUP(_xlfn.XLOOKUP(Tool_Italy!$D48,'AveragePrices&amp;Codes'!$A:$A,'AveragePrices&amp;Codes'!$B:$B),AGRIBALYSE_Raw!$B:$B,AGRIBALYSE_Raw!O:O)*$E48,_xlfn.XLOOKUP(_xlfn.XLOOKUP(Tool_Italy!$D48,'AveragePrices&amp;Codes'!$A:$A,'AveragePrices&amp;Codes'!$B:$B),AGRIBALYSE_Cooked!$C:$C,AGRIBALYSE_Cooked!P:P)*$E48),"")</f>
        <v>7.6547596226105279</v>
      </c>
      <c r="M48">
        <f>IFERROR(IF($F48="Raw",_xlfn.XLOOKUP(_xlfn.XLOOKUP(Tool_Italy!$D48,'AveragePrices&amp;Codes'!$A:$A,'AveragePrices&amp;Codes'!$B:$B),AGRIBALYSE_Raw!$B:$B,AGRIBALYSE_Raw!P:P)*$E48,_xlfn.XLOOKUP(_xlfn.XLOOKUP(Tool_Italy!$D48,'AveragePrices&amp;Codes'!$A:$A,'AveragePrices&amp;Codes'!$B:$B),AGRIBALYSE_Cooked!$C:$C,AGRIBALYSE_Cooked!Q:Q)*$E48),"")</f>
        <v>8.188601280378948E-8</v>
      </c>
      <c r="N48">
        <f>IFERROR(IF($F48="Raw",_xlfn.XLOOKUP(_xlfn.XLOOKUP(Tool_Italy!$D48,'AveragePrices&amp;Codes'!$A:$A,'AveragePrices&amp;Codes'!$B:$B),AGRIBALYSE_Raw!$B:$B,AGRIBALYSE_Raw!Q:Q)*$E48,_xlfn.XLOOKUP(_xlfn.XLOOKUP(Tool_Italy!$D48,'AveragePrices&amp;Codes'!$A:$A,'AveragePrices&amp;Codes'!$B:$B),AGRIBALYSE_Cooked!$C:$C,AGRIBALYSE_Cooked!R:R)*$E48),"")</f>
        <v>0.75248959092210532</v>
      </c>
      <c r="O48">
        <f>IFERROR(IF($F48="Raw",_xlfn.XLOOKUP(_xlfn.XLOOKUP(Tool_Italy!$D48,'AveragePrices&amp;Codes'!$A:$A,'AveragePrices&amp;Codes'!$B:$B),AGRIBALYSE_Raw!$B:$B,AGRIBALYSE_Raw!R:R)*$E48,_xlfn.XLOOKUP(_xlfn.XLOOKUP(Tool_Italy!$D48,'AveragePrices&amp;Codes'!$A:$A,'AveragePrices&amp;Codes'!$B:$B),AGRIBALYSE_Cooked!$C:$C,AGRIBALYSE_Cooked!S:S)*$E48),"")</f>
        <v>1.4336982925894739E-2</v>
      </c>
      <c r="P48">
        <f>IFERROR(IF($F48="Raw",_xlfn.XLOOKUP(_xlfn.XLOOKUP(Tool_Italy!$D48,'AveragePrices&amp;Codes'!$A:$A,'AveragePrices&amp;Codes'!$B:$B),AGRIBALYSE_Raw!$B:$B,AGRIBALYSE_Raw!S:S)*$E48,_xlfn.XLOOKUP(_xlfn.XLOOKUP(Tool_Italy!$D48,'AveragePrices&amp;Codes'!$A:$A,'AveragePrices&amp;Codes'!$B:$B),AGRIBALYSE_Cooked!$C:$C,AGRIBALYSE_Cooked!T:T)*$E48),"")</f>
        <v>6.649318886736843E-7</v>
      </c>
      <c r="Q48">
        <f>IFERROR(IF($F48="Raw",_xlfn.XLOOKUP(_xlfn.XLOOKUP(Tool_Italy!$D48,'AveragePrices&amp;Codes'!$A:$A,'AveragePrices&amp;Codes'!$B:$B),AGRIBALYSE_Raw!$B:$B,AGRIBALYSE_Raw!T:T)*$E48,_xlfn.XLOOKUP(_xlfn.XLOOKUP(Tool_Italy!$D48,'AveragePrices&amp;Codes'!$A:$A,'AveragePrices&amp;Codes'!$B:$B),AGRIBALYSE_Cooked!$C:$C,AGRIBALYSE_Cooked!U:U)*$E48),"")</f>
        <v>8.8219321775578972E-8</v>
      </c>
      <c r="R48">
        <f>IFERROR(IF($F48="Raw",_xlfn.XLOOKUP(_xlfn.XLOOKUP(Tool_Italy!$D48,'AveragePrices&amp;Codes'!$A:$A,'AveragePrices&amp;Codes'!$B:$B),AGRIBALYSE_Raw!$B:$B,AGRIBALYSE_Raw!U:U)*$E48,_xlfn.XLOOKUP(_xlfn.XLOOKUP(Tool_Italy!$D48,'AveragePrices&amp;Codes'!$A:$A,'AveragePrices&amp;Codes'!$B:$B),AGRIBALYSE_Cooked!$C:$C,AGRIBALYSE_Cooked!V:V)*$E48),"")</f>
        <v>3.5477177447578954E-9</v>
      </c>
      <c r="S48">
        <f>IFERROR(IF($F48="Raw",_xlfn.XLOOKUP(_xlfn.XLOOKUP(Tool_Italy!$D48,'AveragePrices&amp;Codes'!$A:$A,'AveragePrices&amp;Codes'!$B:$B),AGRIBALYSE_Raw!$B:$B,AGRIBALYSE_Raw!V:V)*$E48,_xlfn.XLOOKUP(_xlfn.XLOOKUP(Tool_Italy!$D48,'AveragePrices&amp;Codes'!$A:$A,'AveragePrices&amp;Codes'!$B:$B),AGRIBALYSE_Cooked!$C:$C,AGRIBALYSE_Cooked!W:W)*$E48),"")</f>
        <v>9.0768414805894745E-2</v>
      </c>
      <c r="T48">
        <f>IFERROR(IF($F48="Raw",_xlfn.XLOOKUP(_xlfn.XLOOKUP(Tool_Italy!$D48,'AveragePrices&amp;Codes'!$A:$A,'AveragePrices&amp;Codes'!$B:$B),AGRIBALYSE_Raw!$B:$B,AGRIBALYSE_Raw!W:W)*$E48,_xlfn.XLOOKUP(_xlfn.XLOOKUP(Tool_Italy!$D48,'AveragePrices&amp;Codes'!$A:$A,'AveragePrices&amp;Codes'!$B:$B),AGRIBALYSE_Cooked!$C:$C,AGRIBALYSE_Cooked!X:X)*$E48),"")</f>
        <v>7.0948477655157903E-4</v>
      </c>
      <c r="U48">
        <f>IFERROR(IF($F48="Raw",_xlfn.XLOOKUP(_xlfn.XLOOKUP(Tool_Italy!$D48,'AveragePrices&amp;Codes'!$A:$A,'AveragePrices&amp;Codes'!$B:$B),AGRIBALYSE_Raw!$B:$B,AGRIBALYSE_Raw!X:X)*$E48,_xlfn.XLOOKUP(_xlfn.XLOOKUP(Tool_Italy!$D48,'AveragePrices&amp;Codes'!$A:$A,'AveragePrices&amp;Codes'!$B:$B),AGRIBALYSE_Cooked!$C:$C,AGRIBALYSE_Cooked!Y:Y)*$E48),"")</f>
        <v>2.531770396126316E-2</v>
      </c>
      <c r="V48">
        <f>IFERROR(IF($F48="Raw",_xlfn.XLOOKUP(_xlfn.XLOOKUP(Tool_Italy!$D48,'AveragePrices&amp;Codes'!$A:$A,'AveragePrices&amp;Codes'!$B:$B),AGRIBALYSE_Raw!$B:$B,AGRIBALYSE_Raw!Y:Y)*$E48,_xlfn.XLOOKUP(_xlfn.XLOOKUP(Tool_Italy!$D48,'AveragePrices&amp;Codes'!$A:$A,'AveragePrices&amp;Codes'!$B:$B),AGRIBALYSE_Cooked!$C:$C,AGRIBALYSE_Cooked!Z:Z)*$E48),"")</f>
        <v>0.38999018596210527</v>
      </c>
      <c r="W48">
        <f>IFERROR(IF($F48="Raw",_xlfn.XLOOKUP(_xlfn.XLOOKUP(Tool_Italy!$D48,'AveragePrices&amp;Codes'!$A:$A,'AveragePrices&amp;Codes'!$B:$B),AGRIBALYSE_Raw!$B:$B,AGRIBALYSE_Raw!Z:Z)*$E48,_xlfn.XLOOKUP(_xlfn.XLOOKUP(Tool_Italy!$D48,'AveragePrices&amp;Codes'!$A:$A,'AveragePrices&amp;Codes'!$B:$B),AGRIBALYSE_Cooked!$C:$C,AGRIBALYSE_Cooked!AA:AA)*$E48),"")</f>
        <v>89.604705516210544</v>
      </c>
      <c r="X48">
        <f>IFERROR(IF($F48="Raw",_xlfn.XLOOKUP(_xlfn.XLOOKUP(Tool_Italy!$D48,'AveragePrices&amp;Codes'!$A:$A,'AveragePrices&amp;Codes'!$B:$B),AGRIBALYSE_Raw!$B:$B,AGRIBALYSE_Raw!AA:AA)*$E48,_xlfn.XLOOKUP(_xlfn.XLOOKUP(Tool_Italy!$D48,'AveragePrices&amp;Codes'!$A:$A,'AveragePrices&amp;Codes'!$B:$B),AGRIBALYSE_Cooked!$C:$C,AGRIBALYSE_Cooked!AB:AB)*$E48),"")</f>
        <v>350.90736483789482</v>
      </c>
      <c r="Y48">
        <f>IFERROR(IF($F48="Raw",_xlfn.XLOOKUP(_xlfn.XLOOKUP(Tool_Italy!$D48,'AveragePrices&amp;Codes'!$A:$A,'AveragePrices&amp;Codes'!$B:$B),AGRIBALYSE_Raw!$B:$B,AGRIBALYSE_Raw!AB:AB)*$E48,_xlfn.XLOOKUP(_xlfn.XLOOKUP(Tool_Italy!$D48,'AveragePrices&amp;Codes'!$A:$A,'AveragePrices&amp;Codes'!$B:$B),AGRIBALYSE_Cooked!$C:$C,AGRIBALYSE_Cooked!AC:AC)*$E48),"")</f>
        <v>0.97819985584421065</v>
      </c>
      <c r="Z48">
        <f>IFERROR(IF($F48="Raw",_xlfn.XLOOKUP(_xlfn.XLOOKUP(Tool_Italy!$D48,'AveragePrices&amp;Codes'!$A:$A,'AveragePrices&amp;Codes'!$B:$B),AGRIBALYSE_Raw!$B:$B,AGRIBALYSE_Raw!AC:AC)*$E48,_xlfn.XLOOKUP(_xlfn.XLOOKUP(Tool_Italy!$D48,'AveragePrices&amp;Codes'!$A:$A,'AveragePrices&amp;Codes'!$B:$B),AGRIBALYSE_Cooked!$C:$C,AGRIBALYSE_Cooked!AD:AD)*$E48),"")</f>
        <v>39.593967537684215</v>
      </c>
      <c r="AA48">
        <f>IFERROR(IF($F48="Raw",_xlfn.XLOOKUP(_xlfn.XLOOKUP(Tool_Italy!$D48,'AveragePrices&amp;Codes'!$A:$A,'AveragePrices&amp;Codes'!$B:$B),AGRIBALYSE_Raw!$B:$B,AGRIBALYSE_Raw!AD:AD)*$E48,_xlfn.XLOOKUP(_xlfn.XLOOKUP(Tool_Italy!$D48,'AveragePrices&amp;Codes'!$A:$A,'AveragePrices&amp;Codes'!$B:$B),AGRIBALYSE_Cooked!$C:$C,AGRIBALYSE_Cooked!AE:AE)*$E48),"")</f>
        <v>1.5918939419368422E-5</v>
      </c>
      <c r="AB48" cm="1">
        <f t="array" ref="AB48">IFERROR(_xlfn.XLOOKUP(Tool_Italy!$F48&amp;$E$2,'Cooking methods'!$A:$A&amp;'Cooking methods'!$B:$B,'Cooking methods'!C:C)*$E48,"")</f>
        <v>0.265525382872</v>
      </c>
      <c r="AC48" cm="1">
        <f t="array" ref="AC48">IFERROR(_xlfn.XLOOKUP(Tool_Italy!$F48&amp;$E$2,'Cooking methods'!$A:$A&amp;'Cooking methods'!$B:$B,'Cooking methods'!D:D)*$E48,"")</f>
        <v>8.8683716989000001E-9</v>
      </c>
      <c r="AD48" cm="1">
        <f t="array" ref="AD48">IFERROR(_xlfn.XLOOKUP(Tool_Italy!$F48&amp;$E$2,'Cooking methods'!$A:$A&amp;'Cooking methods'!$B:$B,'Cooking methods'!E:E)*$E48,"")</f>
        <v>1.3757904351999998E-2</v>
      </c>
      <c r="AE48" cm="1">
        <f t="array" ref="AE48">IFERROR(_xlfn.XLOOKUP(Tool_Italy!$F48&amp;$E$2,'Cooking methods'!$A:$A&amp;'Cooking methods'!$B:$B,'Cooking methods'!F:F)*$E48,"")</f>
        <v>5.543470272760001E-4</v>
      </c>
      <c r="AF48" cm="1">
        <f t="array" ref="AF48">IFERROR(_xlfn.XLOOKUP(Tool_Italy!$F48&amp;$E$2,'Cooking methods'!$A:$A&amp;'Cooking methods'!$B:$B,'Cooking methods'!G:G)*$E48,"")</f>
        <v>2.5536717047520001E-9</v>
      </c>
      <c r="AG48" cm="1">
        <f t="array" ref="AG48">IFERROR(_xlfn.XLOOKUP(Tool_Italy!$F48&amp;$E$2,'Cooking methods'!$A:$A&amp;'Cooking methods'!$B:$B,'Cooking methods'!H:H)*$E48,"")</f>
        <v>9.8025107689600005E-10</v>
      </c>
      <c r="AH48" cm="1">
        <f t="array" ref="AH48">IFERROR(_xlfn.XLOOKUP(Tool_Italy!$F48&amp;$E$2,'Cooking methods'!$A:$A&amp;'Cooking methods'!$B:$B,'Cooking methods'!I:I)*$E48,"")</f>
        <v>5.708563903440001E-10</v>
      </c>
      <c r="AI48" cm="1">
        <f t="array" ref="AI48">IFERROR(_xlfn.XLOOKUP(Tool_Italy!$F48&amp;$E$2,'Cooking methods'!$A:$A&amp;'Cooking methods'!$B:$B,'Cooking methods'!J:J)*$E48,"")</f>
        <v>4.5691801462000004E-4</v>
      </c>
      <c r="AJ48" cm="1">
        <f t="array" ref="AJ48">IFERROR(_xlfn.XLOOKUP(Tool_Italy!$F48&amp;$E$2,'Cooking methods'!$A:$A&amp;'Cooking methods'!$B:$B,'Cooking methods'!K:K)*$E48,"")</f>
        <v>2.4445633485760001E-5</v>
      </c>
      <c r="AK48" cm="1">
        <f t="array" ref="AK48">IFERROR(_xlfn.XLOOKUP(Tool_Italy!$F48&amp;$E$2,'Cooking methods'!$A:$A&amp;'Cooking methods'!$B:$B,'Cooking methods'!L:L)*$E48,"")</f>
        <v>1.3094064332000002E-4</v>
      </c>
      <c r="AL48" cm="1">
        <f t="array" ref="AL48">IFERROR(_xlfn.XLOOKUP(Tool_Italy!$F48&amp;$E$2,'Cooking methods'!$A:$A&amp;'Cooking methods'!$B:$B,'Cooking methods'!M:M)*$E48,"")</f>
        <v>1.0325679741E-3</v>
      </c>
      <c r="AM48" cm="1">
        <f t="array" ref="AM48">IFERROR(_xlfn.XLOOKUP(Tool_Italy!$F48&amp;$E$2,'Cooking methods'!$A:$A&amp;'Cooking methods'!$B:$B,'Cooking methods'!N:N)*$E48,"")</f>
        <v>0.57247687217600007</v>
      </c>
      <c r="AN48" cm="1">
        <f t="array" ref="AN48">IFERROR(_xlfn.XLOOKUP(Tool_Italy!$F48&amp;$E$2,'Cooking methods'!$A:$A&amp;'Cooking methods'!$B:$B,'Cooking methods'!O:O)*$E48,"")</f>
        <v>0.33167570120000001</v>
      </c>
      <c r="AO48" cm="1">
        <f t="array" ref="AO48">IFERROR(_xlfn.XLOOKUP(Tool_Italy!$F48&amp;$E$2,'Cooking methods'!$A:$A&amp;'Cooking methods'!$B:$B,'Cooking methods'!P:P)*$E48,"")</f>
        <v>6.0179756975999997E-2</v>
      </c>
      <c r="AP48" cm="1">
        <f t="array" ref="AP48">IFERROR(_xlfn.XLOOKUP(Tool_Italy!$F48&amp;$E$2,'Cooking methods'!$A:$A&amp;'Cooking methods'!$B:$B,'Cooking methods'!Q:Q)*$E48,"")</f>
        <v>4.21211096528</v>
      </c>
      <c r="AQ48" cm="1">
        <f t="array" ref="AQ48">IFERROR(_xlfn.XLOOKUP(Tool_Italy!$F48&amp;$E$2,'Cooking methods'!$A:$A&amp;'Cooking methods'!$B:$B,'Cooking methods'!R:R)*$E48,"")</f>
        <v>3.5864497037520004E-7</v>
      </c>
      <c r="AR48" cm="1">
        <f t="array" ref="AR48">IFERROR(_xlfn.XLOOKUP(Tool_Italy!$G48&amp;$E$2,'Waste management'!$A:$A&amp;'Waste management'!$B:$B,'Waste management'!C:C)*$E48,"")</f>
        <v>6.6274524000000001E-2</v>
      </c>
      <c r="AS48" cm="1">
        <f t="array" ref="AS48">IFERROR(_xlfn.XLOOKUP(Tool_Italy!$G48&amp;$E$2,'Waste management'!$A:$A&amp;'Waste management'!$B:$B,'Waste management'!D:D)*$E48,"")</f>
        <v>4.7619818520000002E-10</v>
      </c>
      <c r="AT48" cm="1">
        <f t="array" ref="AT48">IFERROR(_xlfn.XLOOKUP(Tool_Italy!$G48&amp;$E$2,'Waste management'!$A:$A&amp;'Waste management'!$B:$B,'Waste management'!E:E)*$E48,"")</f>
        <v>1.0141120000000002E-3</v>
      </c>
      <c r="AU48" cm="1">
        <f t="array" ref="AU48">IFERROR(_xlfn.XLOOKUP(Tool_Italy!$G48&amp;$E$2,'Waste management'!$A:$A&amp;'Waste management'!$B:$B,'Waste management'!F:F)*$E48,"")</f>
        <v>1.4981200000000001E-4</v>
      </c>
      <c r="AV48" cm="1">
        <f t="array" ref="AV48">IFERROR(_xlfn.XLOOKUP(Tool_Italy!$G48&amp;$E$2,'Waste management'!$A:$A&amp;'Waste management'!$B:$B,'Waste management'!G:G)*$E48,"")</f>
        <v>1.3391579440000001E-8</v>
      </c>
      <c r="AW48" cm="1">
        <f t="array" ref="AW48">IFERROR(_xlfn.XLOOKUP(Tool_Italy!$G48&amp;$E$2,'Waste management'!$A:$A&amp;'Waste management'!$B:$B,'Waste management'!H:H)*$E48,"")</f>
        <v>4.3757895640000003E-10</v>
      </c>
      <c r="AX48" cm="1">
        <f t="array" ref="AX48">IFERROR(_xlfn.XLOOKUP(Tool_Italy!$G48&amp;$E$2,'Waste management'!$A:$A&amp;'Waste management'!$B:$B,'Waste management'!I:I)*$E48,"")</f>
        <v>3.1268184439999999E-10</v>
      </c>
      <c r="AY48" cm="1">
        <f t="array" ref="AY48">IFERROR(_xlfn.XLOOKUP(Tool_Italy!$G48&amp;$E$2,'Waste management'!$A:$A&amp;'Waste management'!$B:$B,'Waste management'!J:J)*$E48,"")</f>
        <v>2.5468040000000002E-3</v>
      </c>
      <c r="AZ48" cm="1">
        <f t="array" ref="AZ48">IFERROR(_xlfn.XLOOKUP(Tool_Italy!$G48&amp;$E$2,'Waste management'!$A:$A&amp;'Waste management'!$B:$B,'Waste management'!K:K)*$E48,"")</f>
        <v>4.092898412E-6</v>
      </c>
      <c r="BA48" cm="1">
        <f t="array" ref="BA48">IFERROR(_xlfn.XLOOKUP(Tool_Italy!$G48&amp;$E$2,'Waste management'!$A:$A&amp;'Waste management'!$B:$B,'Waste management'!L:L)*$E48,"")</f>
        <v>1.1220250408000001E-4</v>
      </c>
      <c r="BB48" cm="1">
        <f t="array" ref="BB48">IFERROR(_xlfn.XLOOKUP(Tool_Italy!$G48&amp;$E$2,'Waste management'!$A:$A&amp;'Waste management'!$B:$B,'Waste management'!M:M)*$E48,"")</f>
        <v>1.12359E-2</v>
      </c>
      <c r="BC48" cm="1">
        <f t="array" ref="BC48">IFERROR(_xlfn.XLOOKUP(Tool_Italy!$G48&amp;$E$2,'Waste management'!$A:$A&amp;'Waste management'!$B:$B,'Waste management'!N:N)*$E48,"")</f>
        <v>9.6514421920000011</v>
      </c>
      <c r="BD48" cm="1">
        <f t="array" ref="BD48">IFERROR(_xlfn.XLOOKUP(Tool_Italy!$G48&amp;$E$2,'Waste management'!$A:$A&amp;'Waste management'!$B:$B,'Waste management'!O:O)*$E48,"")</f>
        <v>0.62757399199999997</v>
      </c>
      <c r="BE48" cm="1">
        <f t="array" ref="BE48">IFERROR(_xlfn.XLOOKUP(Tool_Italy!$G48&amp;$E$2,'Waste management'!$A:$A&amp;'Waste management'!$B:$B,'Waste management'!P:P)*$E48,"")</f>
        <v>1.3183456000000001E-2</v>
      </c>
      <c r="BF48" cm="1">
        <f t="array" ref="BF48">IFERROR(_xlfn.XLOOKUP(Tool_Italy!$G48&amp;$E$2,'Waste management'!$A:$A&amp;'Waste management'!$B:$B,'Waste management'!Q:Q)*$E48,"")</f>
        <v>0.41500228800000005</v>
      </c>
      <c r="BG48" cm="1">
        <f t="array" ref="BG48">IFERROR(_xlfn.XLOOKUP(Tool_Italy!$G48&amp;$E$2,'Waste management'!$A:$A&amp;'Waste management'!$B:$B,'Waste management'!R:R)*$E48,"")</f>
        <v>1.2886713000000001E-7</v>
      </c>
      <c r="BH48">
        <f>IFERROR((L48+AR48+AB48)*_xlfn.XLOOKUP(Tool_Italy!BH$4,Monetization_Factors!$A:$A,Monetization_Factors!$D:$D),"")</f>
        <v>1.0390583457911302</v>
      </c>
      <c r="BI48">
        <f>IFERROR((M48+AS48+AC48)*_xlfn.XLOOKUP(Tool_Italy!BI$4,Monetization_Factors!$A:$A,Monetization_Factors!$D:$D),"")</f>
        <v>3.6520548335779146E-6</v>
      </c>
      <c r="BJ48">
        <f>IFERROR((N48+AT48+AD48)*_xlfn.XLOOKUP(Tool_Italy!BJ$4,Monetization_Factors!$A:$A,Monetization_Factors!$D:$D),"")</f>
        <v>1.1709818415146672E-3</v>
      </c>
      <c r="BK48">
        <f>IFERROR((O48+AU48+AE48)*_xlfn.XLOOKUP(Tool_Italy!BK$4,Monetization_Factors!$A:$A,Monetization_Factors!$D:$D),"")</f>
        <v>2.2767379301634045E-2</v>
      </c>
      <c r="BL48">
        <f>IFERROR((P48+AV48+AF48)*_xlfn.XLOOKUP(Tool_Italy!BL$4,Monetization_Factors!$A:$A,Monetization_Factors!$D:$D),"")</f>
        <v>0.67970193624884667</v>
      </c>
      <c r="BM48">
        <f>IFERROR((Q48+AW48+AG48)*_xlfn.XLOOKUP(Tool_Italy!BM$4,Monetization_Factors!$A:$A,Monetization_Factors!$D:$D),"")</f>
        <v>1.8614140992123988E-2</v>
      </c>
      <c r="BN48">
        <f>IFERROR((R48+AX48+AH48)*_xlfn.XLOOKUP(Tool_Italy!BN$4,Monetization_Factors!$A:$A,Monetization_Factors!$D:$D),"")</f>
        <v>5.0943550826321295E-3</v>
      </c>
      <c r="BO48">
        <f>IFERROR((S48+AY48+AI48)*_xlfn.XLOOKUP(Tool_Italy!BO$4,Monetization_Factors!$A:$A,Monetization_Factors!$D:$D),"")</f>
        <v>4.1057142450267106E-2</v>
      </c>
      <c r="BP48">
        <f>IFERROR((T48+AZ48+AJ48)*_xlfn.XLOOKUP(Tool_Italy!BP$4,Monetization_Factors!$A:$A,Monetization_Factors!$D:$D),"")</f>
        <v>1.8003276517296718E-3</v>
      </c>
      <c r="BQ48">
        <f>IFERROR((U48+BA48+AK48)*_xlfn.XLOOKUP(Tool_Italy!BQ$4,Monetization_Factors!$A:$A,Monetization_Factors!$D:$D),"")</f>
        <v>0.1045610312422524</v>
      </c>
      <c r="BR48" t="str">
        <f>IFERROR((V48+BB48+AL48)*_xlfn.XLOOKUP(Tool_Italy!BR$4,Monetization_Factors!$A:$A,Monetization_Factors!$D:$D),"")</f>
        <v/>
      </c>
      <c r="BS48">
        <f>IFERROR((W48+BC48+AM48)*_xlfn.XLOOKUP(Tool_Italy!BS$4,Monetization_Factors!$A:$A,Monetization_Factors!$D:$D),"")</f>
        <v>4.8579333429322556E-3</v>
      </c>
      <c r="BT48">
        <f>IFERROR((X48+BD48+AN48)*_xlfn.XLOOKUP(Tool_Italy!BT$4,Monetization_Factors!$A:$A,Monetization_Factors!$D:$D),"")</f>
        <v>7.8351069203996038E-2</v>
      </c>
      <c r="BU48">
        <f>IFERROR((Y48+BE48+AO48)*_xlfn.XLOOKUP(Tool_Italy!BU$4,Monetization_Factors!$A:$A,Monetization_Factors!$D:$D),"")</f>
        <v>6.682606672894339E-3</v>
      </c>
      <c r="BV48">
        <f>IFERROR((Z48+BF48+AP48)*_xlfn.XLOOKUP(Tool_Italy!BV$4,Monetization_Factors!$A:$A,Monetization_Factors!$D:$D),"")</f>
        <v>7.3021398553912667E-2</v>
      </c>
      <c r="BW48">
        <f>IFERROR((AA48+BG48+AQ48)*_xlfn.XLOOKUP(Tool_Italy!BW$4,Monetization_Factors!$A:$A,Monetization_Factors!$D:$D),"")</f>
        <v>3.4275041812803944E-5</v>
      </c>
      <c r="BX48" s="38" t="str" cm="1">
        <f t="array" ref="BX48">IFERROR(_xlfn.IFS(I48&lt;&gt;0,I48*E48,I48="",J48*E48),"")</f>
        <v/>
      </c>
      <c r="BY48" s="38">
        <f t="shared" si="2"/>
        <v>1.9722155442302605</v>
      </c>
      <c r="BZ48" s="38">
        <f t="shared" si="36"/>
        <v>1.9722155442302605</v>
      </c>
      <c r="CA48" s="38">
        <f t="shared" si="3"/>
        <v>3.7927222004428087E-3</v>
      </c>
      <c r="CB48">
        <f t="shared" si="4"/>
        <v>7.9865595294825278</v>
      </c>
      <c r="CC48">
        <f t="shared" si="37"/>
        <v>9.1230582687889469E-8</v>
      </c>
      <c r="CD48">
        <f t="shared" si="38"/>
        <v>0.76726160727410531</v>
      </c>
      <c r="CE48">
        <f t="shared" si="39"/>
        <v>1.5041141953170738E-2</v>
      </c>
      <c r="CF48">
        <f t="shared" si="40"/>
        <v>6.8087713981843636E-7</v>
      </c>
      <c r="CG48">
        <f t="shared" si="41"/>
        <v>8.9637151808874976E-8</v>
      </c>
      <c r="CH48">
        <f t="shared" si="42"/>
        <v>4.431255979501896E-9</v>
      </c>
      <c r="CI48">
        <f t="shared" si="43"/>
        <v>9.3772136820514745E-2</v>
      </c>
      <c r="CJ48">
        <f t="shared" si="44"/>
        <v>7.3802330844933907E-4</v>
      </c>
      <c r="CK48">
        <f t="shared" si="45"/>
        <v>2.5560847108663159E-2</v>
      </c>
      <c r="CL48">
        <f t="shared" si="46"/>
        <v>0.4022586539362053</v>
      </c>
      <c r="CM48">
        <f t="shared" si="47"/>
        <v>99.828624580386546</v>
      </c>
      <c r="CN48">
        <f t="shared" si="48"/>
        <v>351.86661453109485</v>
      </c>
      <c r="CO48">
        <f t="shared" si="49"/>
        <v>1.0515630688202107</v>
      </c>
      <c r="CP48">
        <f t="shared" si="50"/>
        <v>44.221080790964209</v>
      </c>
      <c r="CQ48">
        <f t="shared" si="51"/>
        <v>1.640645151974362E-5</v>
      </c>
      <c r="CR48">
        <f t="shared" si="20"/>
        <v>1.5358768325927937E-2</v>
      </c>
      <c r="CS48">
        <f t="shared" si="52"/>
        <v>1.754434282459413E-10</v>
      </c>
      <c r="CT48">
        <f t="shared" si="53"/>
        <v>1.475503090911741E-3</v>
      </c>
      <c r="CU48">
        <f t="shared" si="54"/>
        <v>2.8925272986866803E-5</v>
      </c>
      <c r="CV48">
        <f t="shared" si="55"/>
        <v>1.3093791150354546E-9</v>
      </c>
      <c r="CW48">
        <f t="shared" si="56"/>
        <v>1.7237913809399035E-10</v>
      </c>
      <c r="CX48">
        <f t="shared" si="57"/>
        <v>8.5216461144267233E-12</v>
      </c>
      <c r="CY48">
        <f t="shared" si="58"/>
        <v>1.8033103234714375E-4</v>
      </c>
      <c r="CZ48">
        <f t="shared" si="59"/>
        <v>1.419275593171806E-6</v>
      </c>
      <c r="DA48">
        <f t="shared" si="60"/>
        <v>4.9155475208967614E-5</v>
      </c>
      <c r="DB48">
        <f t="shared" si="61"/>
        <v>7.7357433449270249E-4</v>
      </c>
      <c r="DC48">
        <f t="shared" si="62"/>
        <v>0.19197812419305105</v>
      </c>
      <c r="DD48">
        <f t="shared" si="63"/>
        <v>0.67666656640595169</v>
      </c>
      <c r="DE48">
        <f t="shared" si="64"/>
        <v>2.0222366708080976E-3</v>
      </c>
      <c r="DF48">
        <f t="shared" si="65"/>
        <v>8.5040539982623481E-2</v>
      </c>
      <c r="DG48">
        <f t="shared" si="66"/>
        <v>3.1550868307199269E-8</v>
      </c>
      <c r="DH48" s="5">
        <f>IFERROR(((((L48+AB48)*(1/$H48))+AR48)/$F$2)/($B$2*('CAR.CAP_per person'!B$2)/(_xlfn.XLOOKUP($E$2,EU_countries_GDP!$A$2:$A$29,EU_countries_GDP!$E$2:$E$29))),"")</f>
        <v>0.28045846019740811</v>
      </c>
      <c r="DI48" s="5">
        <f>IFERROR(((((M48+AC48)*(1/$H48))+AS48)/$F$2)/($B$2*('CAR.CAP_per person'!C$2)/(_xlfn.XLOOKUP($E$2,EU_countries_GDP!$A$2:$A$29,EU_countries_GDP!$E$2:$E$29))),"")</f>
        <v>4.0525580146479653E-5</v>
      </c>
      <c r="DJ48" s="5">
        <f>IFERROR(((((N48+AD48)*(1/$H48))+AT48)/$F$2)/($B$2*('CAR.CAP_per person'!D$2)/(_xlfn.XLOOKUP($E$2,EU_countries_GDP!$A$2:$A$29,EU_countries_GDP!$E$2:$E$29))),"")</f>
        <v>3.4962701511427206E-4</v>
      </c>
      <c r="DK48" s="5">
        <f>IFERROR(((((O48+AE48)*(1/$H48))+AU48)/$F$2)/($B$2*('CAR.CAP_per person'!E$2)/(_xlfn.XLOOKUP($E$2,EU_countries_GDP!$A$2:$A$29,EU_countries_GDP!$E$2:$E$29))),"")</f>
        <v>8.8399420603995204E-3</v>
      </c>
      <c r="DL48" s="5">
        <f>IFERROR(((((P48+AF48)*(1/$H48))+AV48)/$F$2)/($B$2*('CAR.CAP_per person'!F$2)/(_xlfn.XLOOKUP($E$2,EU_countries_GDP!$A$2:$A$29,EU_countries_GDP!$E$2:$E$29))),"")</f>
        <v>0.31329634452386812</v>
      </c>
      <c r="DM48" s="5">
        <f>IFERROR(((((Q48+AG48)*(1/$H48))+AW48)/$F$2)/($B$2*('CAR.CAP_per person'!G$2)/(_xlfn.XLOOKUP($E$2,EU_countries_GDP!$A$2:$A$29,EU_countries_GDP!$E$2:$E$29))),"")</f>
        <v>2.2347947598297089E-2</v>
      </c>
      <c r="DN48" s="5">
        <f>IFERROR(((((R48+AH48)*(1/$H48))+AX48)/$F$2)/($B$2*('CAR.CAP_per person'!H$2)/(_xlfn.XLOOKUP($E$2,EU_countries_GDP!$A$2:$A$29,EU_countries_GDP!$E$2:$E$29))),"")</f>
        <v>2.4957886086462923E-4</v>
      </c>
      <c r="DO48" s="5">
        <f>IFERROR(((((S48+AI48)*(1/$H48))+AY48)/$F$2)/($B$2*('CAR.CAP_per person'!I$2)/(_xlfn.XLOOKUP($E$2,EU_countries_GDP!$A$2:$A$29,EU_countries_GDP!$E$2:$E$29))),"")</f>
        <v>2.2136022412521061E-2</v>
      </c>
      <c r="DP48" s="5">
        <f>IFERROR(((((T48+AJ48)*(1/$H48))+AZ48)/$F$2)/($B$2*('CAR.CAP_per person'!J$2)/(_xlfn.XLOOKUP($E$2,EU_countries_GDP!$A$2:$A$29,EU_countries_GDP!$E$2:$E$29))),"")</f>
        <v>3.0436593909298492E-2</v>
      </c>
      <c r="DQ48" s="5">
        <f>IFERROR(((((U48+AK48)*(1/$H48))+BA48)/$F$2)/($B$2*('CAR.CAP_per person'!K$2)/(_xlfn.XLOOKUP($E$2,EU_countries_GDP!$A$2:$A$29,EU_countries_GDP!$E$2:$E$29))),"")</f>
        <v>3.0553397773457763E-2</v>
      </c>
      <c r="DR48" s="5">
        <f>IFERROR(((((V48+AL48)*(1/$H48))+BB48)/$F$2)/($B$2*('CAR.CAP_per person'!L$2)/(_xlfn.XLOOKUP($E$2,EU_countries_GDP!$A$2:$A$29,EU_countries_GDP!$E$2:$E$29))),"")</f>
        <v>1.5516298185830574E-2</v>
      </c>
      <c r="DS48" s="5">
        <f>IFERROR(((((W48+AM48)*(1/$H48))+BC48)/$F$2)/($B$2*('CAR.CAP_per person'!M$2)/(_xlfn.XLOOKUP($E$2,EU_countries_GDP!$A$2:$A$29,EU_countries_GDP!$E$2:$E$29))),"")</f>
        <v>0.17286035649121928</v>
      </c>
      <c r="DT48" s="5">
        <f>IFERROR(((((X48+AN48)*(1/$H48))+BD48)/$F$2)/($B$2*('CAR.CAP_per person'!N$2)/(_xlfn.XLOOKUP($E$2,EU_countries_GDP!$A$2:$A$29,EU_countries_GDP!$E$2:$E$29))),"")</f>
        <v>6.6384437484361012</v>
      </c>
      <c r="DU48" s="5">
        <f>IFERROR(((((Y48+AO48)*(1/$H48))+BE48)/$F$2)/($B$2*('CAR.CAP_per person'!O$2)/(_xlfn.XLOOKUP($E$2,EU_countries_GDP!$A$2:$A$29,EU_countries_GDP!$E$2:$E$29))),"")</f>
        <v>1.3797676051591481E-3</v>
      </c>
      <c r="DV48" s="5">
        <f>IFERROR(((((Z48+AP48)*(1/$H48))+BF48)/$F$2)/($B$2*('CAR.CAP_per person'!P$2)/(_xlfn.XLOOKUP($E$2,EU_countries_GDP!$A$2:$A$29,EU_countries_GDP!$E$2:$E$29))),"")</f>
        <v>4.7181148715527289E-2</v>
      </c>
      <c r="DW48" s="5">
        <f>IFERROR(((((AA48+AQ48)*(1/$H48))+BG48)/$F$2)/($B$2*('CAR.CAP_per person'!Q$2)/(_xlfn.XLOOKUP($E$2,EU_countries_GDP!$A$2:$A$29,EU_countries_GDP!$E$2:$E$29))),"")</f>
        <v>1.7850034134544335E-2</v>
      </c>
    </row>
    <row r="49" spans="1:127">
      <c r="A49" t="s">
        <v>236</v>
      </c>
      <c r="B49" t="str">
        <f>_xlfn.XLOOKUP(D49,Table5[Ingredient],Table5[Category],"",FALSE)</f>
        <v xml:space="preserve">Other </v>
      </c>
      <c r="C49" s="33" t="s">
        <v>177</v>
      </c>
      <c r="D49" s="33" t="s">
        <v>187</v>
      </c>
      <c r="E49" s="33">
        <v>0.28810000000000002</v>
      </c>
      <c r="F49" s="33" t="s">
        <v>179</v>
      </c>
      <c r="G49" s="33" t="s">
        <v>180</v>
      </c>
      <c r="H49" s="91">
        <f>Dataset_IT!L46</f>
        <v>0.44980483996877446</v>
      </c>
      <c r="I49" s="33"/>
      <c r="J49" s="37">
        <f>IFERROR(INDEX('AveragePrices&amp;Codes'!G:AG, MATCH($D49, 'AveragePrices&amp;Codes'!$A:$A, 0), MATCH(Tool_Italy!$E$2, 'AveragePrices&amp;Codes'!$G$1:$AG$1, 0)),"")</f>
        <v>2.5460854615384623</v>
      </c>
      <c r="K49" s="37">
        <f>IFERROR(E49/(_xlfn.XLOOKUP(A49,Dataset_IT!$Q$2:$Q$9,Dataset_IT!$R$2:$R$9)),"")</f>
        <v>4.3E-3</v>
      </c>
      <c r="L49">
        <f>IFERROR(IF($F49="Raw",_xlfn.XLOOKUP(_xlfn.XLOOKUP(Tool_Italy!$D49,'AveragePrices&amp;Codes'!$A:$A,'AveragePrices&amp;Codes'!$B:$B),AGRIBALYSE_Raw!$B:$B,AGRIBALYSE_Raw!O:O)*$E49,_xlfn.XLOOKUP(_xlfn.XLOOKUP(Tool_Italy!$D49,'AveragePrices&amp;Codes'!$A:$A,'AveragePrices&amp;Codes'!$B:$B),AGRIBALYSE_Cooked!$C:$C,AGRIBALYSE_Cooked!P:P)*$E49),"")</f>
        <v>0.66317454101111106</v>
      </c>
      <c r="M49">
        <f>IFERROR(IF($F49="Raw",_xlfn.XLOOKUP(_xlfn.XLOOKUP(Tool_Italy!$D49,'AveragePrices&amp;Codes'!$A:$A,'AveragePrices&amp;Codes'!$B:$B),AGRIBALYSE_Raw!$B:$B,AGRIBALYSE_Raw!P:P)*$E49,_xlfn.XLOOKUP(_xlfn.XLOOKUP(Tool_Italy!$D49,'AveragePrices&amp;Codes'!$A:$A,'AveragePrices&amp;Codes'!$B:$B),AGRIBALYSE_Cooked!$C:$C,AGRIBALYSE_Cooked!Q:Q)*$E49),"")</f>
        <v>1.2534683609999999E-8</v>
      </c>
      <c r="N49">
        <f>IFERROR(IF($F49="Raw",_xlfn.XLOOKUP(_xlfn.XLOOKUP(Tool_Italy!$D49,'AveragePrices&amp;Codes'!$A:$A,'AveragePrices&amp;Codes'!$B:$B),AGRIBALYSE_Raw!$B:$B,AGRIBALYSE_Raw!Q:Q)*$E49,_xlfn.XLOOKUP(_xlfn.XLOOKUP(Tool_Italy!$D49,'AveragePrices&amp;Codes'!$A:$A,'AveragePrices&amp;Codes'!$B:$B),AGRIBALYSE_Cooked!$C:$C,AGRIBALYSE_Cooked!R:R)*$E49),"")</f>
        <v>8.0768652536666666E-2</v>
      </c>
      <c r="O49">
        <f>IFERROR(IF($F49="Raw",_xlfn.XLOOKUP(_xlfn.XLOOKUP(Tool_Italy!$D49,'AveragePrices&amp;Codes'!$A:$A,'AveragePrices&amp;Codes'!$B:$B),AGRIBALYSE_Raw!$B:$B,AGRIBALYSE_Raw!R:R)*$E49,_xlfn.XLOOKUP(_xlfn.XLOOKUP(Tool_Italy!$D49,'AveragePrices&amp;Codes'!$A:$A,'AveragePrices&amp;Codes'!$B:$B),AGRIBALYSE_Cooked!$C:$C,AGRIBALYSE_Cooked!S:S)*$E49),"")</f>
        <v>2.4471983867222222E-3</v>
      </c>
      <c r="P49">
        <f>IFERROR(IF($F49="Raw",_xlfn.XLOOKUP(_xlfn.XLOOKUP(Tool_Italy!$D49,'AveragePrices&amp;Codes'!$A:$A,'AveragePrices&amp;Codes'!$B:$B),AGRIBALYSE_Raw!$B:$B,AGRIBALYSE_Raw!S:S)*$E49,_xlfn.XLOOKUP(_xlfn.XLOOKUP(Tool_Italy!$D49,'AveragePrices&amp;Codes'!$A:$A,'AveragePrices&amp;Codes'!$B:$B),AGRIBALYSE_Cooked!$C:$C,AGRIBALYSE_Cooked!T:T)*$E49),"")</f>
        <v>7.6139493747777778E-8</v>
      </c>
      <c r="Q49">
        <f>IFERROR(IF($F49="Raw",_xlfn.XLOOKUP(_xlfn.XLOOKUP(Tool_Italy!$D49,'AveragePrices&amp;Codes'!$A:$A,'AveragePrices&amp;Codes'!$B:$B),AGRIBALYSE_Raw!$B:$B,AGRIBALYSE_Raw!T:T)*$E49,_xlfn.XLOOKUP(_xlfn.XLOOKUP(Tool_Italy!$D49,'AveragePrices&amp;Codes'!$A:$A,'AveragePrices&amp;Codes'!$B:$B),AGRIBALYSE_Cooked!$C:$C,AGRIBALYSE_Cooked!U:U)*$E49),"")</f>
        <v>9.881202582222222E-9</v>
      </c>
      <c r="R49">
        <f>IFERROR(IF($F49="Raw",_xlfn.XLOOKUP(_xlfn.XLOOKUP(Tool_Italy!$D49,'AveragePrices&amp;Codes'!$A:$A,'AveragePrices&amp;Codes'!$B:$B),AGRIBALYSE_Raw!$B:$B,AGRIBALYSE_Raw!U:U)*$E49,_xlfn.XLOOKUP(_xlfn.XLOOKUP(Tool_Italy!$D49,'AveragePrices&amp;Codes'!$A:$A,'AveragePrices&amp;Codes'!$B:$B),AGRIBALYSE_Cooked!$C:$C,AGRIBALYSE_Cooked!V:V)*$E49),"")</f>
        <v>7.901331685666666E-10</v>
      </c>
      <c r="S49">
        <f>IFERROR(IF($F49="Raw",_xlfn.XLOOKUP(_xlfn.XLOOKUP(Tool_Italy!$D49,'AveragePrices&amp;Codes'!$A:$A,'AveragePrices&amp;Codes'!$B:$B),AGRIBALYSE_Raw!$B:$B,AGRIBALYSE_Raw!V:V)*$E49,_xlfn.XLOOKUP(_xlfn.XLOOKUP(Tool_Italy!$D49,'AveragePrices&amp;Codes'!$A:$A,'AveragePrices&amp;Codes'!$B:$B),AGRIBALYSE_Cooked!$C:$C,AGRIBALYSE_Cooked!W:W)*$E49),"")</f>
        <v>1.0225971532111111E-2</v>
      </c>
      <c r="T49">
        <f>IFERROR(IF($F49="Raw",_xlfn.XLOOKUP(_xlfn.XLOOKUP(Tool_Italy!$D49,'AveragePrices&amp;Codes'!$A:$A,'AveragePrices&amp;Codes'!$B:$B),AGRIBALYSE_Raw!$B:$B,AGRIBALYSE_Raw!W:W)*$E49,_xlfn.XLOOKUP(_xlfn.XLOOKUP(Tool_Italy!$D49,'AveragePrices&amp;Codes'!$A:$A,'AveragePrices&amp;Codes'!$B:$B),AGRIBALYSE_Cooked!$C:$C,AGRIBALYSE_Cooked!X:X)*$E49),"")</f>
        <v>1.8355501785888891E-4</v>
      </c>
      <c r="U49">
        <f>IFERROR(IF($F49="Raw",_xlfn.XLOOKUP(_xlfn.XLOOKUP(Tool_Italy!$D49,'AveragePrices&amp;Codes'!$A:$A,'AveragePrices&amp;Codes'!$B:$B),AGRIBALYSE_Raw!$B:$B,AGRIBALYSE_Raw!X:X)*$E49,_xlfn.XLOOKUP(_xlfn.XLOOKUP(Tool_Italy!$D49,'AveragePrices&amp;Codes'!$A:$A,'AveragePrices&amp;Codes'!$B:$B),AGRIBALYSE_Cooked!$C:$C,AGRIBALYSE_Cooked!Y:Y)*$E49),"")</f>
        <v>4.4955911473333341E-3</v>
      </c>
      <c r="V49">
        <f>IFERROR(IF($F49="Raw",_xlfn.XLOOKUP(_xlfn.XLOOKUP(Tool_Italy!$D49,'AveragePrices&amp;Codes'!$A:$A,'AveragePrices&amp;Codes'!$B:$B),AGRIBALYSE_Raw!$B:$B,AGRIBALYSE_Raw!Y:Y)*$E49,_xlfn.XLOOKUP(_xlfn.XLOOKUP(Tool_Italy!$D49,'AveragePrices&amp;Codes'!$A:$A,'AveragePrices&amp;Codes'!$B:$B),AGRIBALYSE_Cooked!$C:$C,AGRIBALYSE_Cooked!Z:Z)*$E49),"")</f>
        <v>4.4248824442222223E-2</v>
      </c>
      <c r="W49">
        <f>IFERROR(IF($F49="Raw",_xlfn.XLOOKUP(_xlfn.XLOOKUP(Tool_Italy!$D49,'AveragePrices&amp;Codes'!$A:$A,'AveragePrices&amp;Codes'!$B:$B),AGRIBALYSE_Raw!$B:$B,AGRIBALYSE_Raw!Z:Z)*$E49,_xlfn.XLOOKUP(_xlfn.XLOOKUP(Tool_Italy!$D49,'AveragePrices&amp;Codes'!$A:$A,'AveragePrices&amp;Codes'!$B:$B),AGRIBALYSE_Cooked!$C:$C,AGRIBALYSE_Cooked!AA:AA)*$E49),"")</f>
        <v>21.95622968466667</v>
      </c>
      <c r="X49">
        <f>IFERROR(IF($F49="Raw",_xlfn.XLOOKUP(_xlfn.XLOOKUP(Tool_Italy!$D49,'AveragePrices&amp;Codes'!$A:$A,'AveragePrices&amp;Codes'!$B:$B),AGRIBALYSE_Raw!$B:$B,AGRIBALYSE_Raw!AA:AA)*$E49,_xlfn.XLOOKUP(_xlfn.XLOOKUP(Tool_Italy!$D49,'AveragePrices&amp;Codes'!$A:$A,'AveragePrices&amp;Codes'!$B:$B),AGRIBALYSE_Cooked!$C:$C,AGRIBALYSE_Cooked!AB:AB)*$E49),"")</f>
        <v>57.525115865555549</v>
      </c>
      <c r="Y49">
        <f>IFERROR(IF($F49="Raw",_xlfn.XLOOKUP(_xlfn.XLOOKUP(Tool_Italy!$D49,'AveragePrices&amp;Codes'!$A:$A,'AveragePrices&amp;Codes'!$B:$B),AGRIBALYSE_Raw!$B:$B,AGRIBALYSE_Raw!AB:AB)*$E49,_xlfn.XLOOKUP(_xlfn.XLOOKUP(Tool_Italy!$D49,'AveragePrices&amp;Codes'!$A:$A,'AveragePrices&amp;Codes'!$B:$B),AGRIBALYSE_Cooked!$C:$C,AGRIBALYSE_Cooked!AC:AC)*$E49),"")</f>
        <v>0.2765239051177778</v>
      </c>
      <c r="Z49">
        <f>IFERROR(IF($F49="Raw",_xlfn.XLOOKUP(_xlfn.XLOOKUP(Tool_Italy!$D49,'AveragePrices&amp;Codes'!$A:$A,'AveragePrices&amp;Codes'!$B:$B),AGRIBALYSE_Raw!$B:$B,AGRIBALYSE_Raw!AC:AC)*$E49,_xlfn.XLOOKUP(_xlfn.XLOOKUP(Tool_Italy!$D49,'AveragePrices&amp;Codes'!$A:$A,'AveragePrices&amp;Codes'!$B:$B),AGRIBALYSE_Cooked!$C:$C,AGRIBALYSE_Cooked!AD:AD)*$E49),"")</f>
        <v>5.7585703295555559</v>
      </c>
      <c r="AA49">
        <f>IFERROR(IF($F49="Raw",_xlfn.XLOOKUP(_xlfn.XLOOKUP(Tool_Italy!$D49,'AveragePrices&amp;Codes'!$A:$A,'AveragePrices&amp;Codes'!$B:$B),AGRIBALYSE_Raw!$B:$B,AGRIBALYSE_Raw!AD:AD)*$E49,_xlfn.XLOOKUP(_xlfn.XLOOKUP(Tool_Italy!$D49,'AveragePrices&amp;Codes'!$A:$A,'AveragePrices&amp;Codes'!$B:$B),AGRIBALYSE_Cooked!$C:$C,AGRIBALYSE_Cooked!AE:AE)*$E49),"")</f>
        <v>2.4414419246444448E-6</v>
      </c>
      <c r="AB49" cm="1">
        <f t="array" ref="AB49">IFERROR(_xlfn.XLOOKUP(Tool_Italy!$F49&amp;$E$2,'Cooking methods'!$A:$A&amp;'Cooking methods'!$B:$B,'Cooking methods'!C:C)*$E49,"")</f>
        <v>6.6381345718000001E-2</v>
      </c>
      <c r="AC49" cm="1">
        <f t="array" ref="AC49">IFERROR(_xlfn.XLOOKUP(Tool_Italy!$F49&amp;$E$2,'Cooking methods'!$A:$A&amp;'Cooking methods'!$B:$B,'Cooking methods'!D:D)*$E49,"")</f>
        <v>2.217092924725E-9</v>
      </c>
      <c r="AD49" cm="1">
        <f t="array" ref="AD49">IFERROR(_xlfn.XLOOKUP(Tool_Italy!$F49&amp;$E$2,'Cooking methods'!$A:$A&amp;'Cooking methods'!$B:$B,'Cooking methods'!E:E)*$E49,"")</f>
        <v>3.4394760879999996E-3</v>
      </c>
      <c r="AE49" cm="1">
        <f t="array" ref="AE49">IFERROR(_xlfn.XLOOKUP(Tool_Italy!$F49&amp;$E$2,'Cooking methods'!$A:$A&amp;'Cooking methods'!$B:$B,'Cooking methods'!F:F)*$E49,"")</f>
        <v>1.3858675681900002E-4</v>
      </c>
      <c r="AF49" cm="1">
        <f t="array" ref="AF49">IFERROR(_xlfn.XLOOKUP(Tool_Italy!$F49&amp;$E$2,'Cooking methods'!$A:$A&amp;'Cooking methods'!$B:$B,'Cooking methods'!G:G)*$E49,"")</f>
        <v>6.3841792618800002E-10</v>
      </c>
      <c r="AG49" cm="1">
        <f t="array" ref="AG49">IFERROR(_xlfn.XLOOKUP(Tool_Italy!$F49&amp;$E$2,'Cooking methods'!$A:$A&amp;'Cooking methods'!$B:$B,'Cooking methods'!H:H)*$E49,"")</f>
        <v>2.4506276922400001E-10</v>
      </c>
      <c r="AH49" cm="1">
        <f t="array" ref="AH49">IFERROR(_xlfn.XLOOKUP(Tool_Italy!$F49&amp;$E$2,'Cooking methods'!$A:$A&amp;'Cooking methods'!$B:$B,'Cooking methods'!I:I)*$E49,"")</f>
        <v>1.4271409758600002E-10</v>
      </c>
      <c r="AI49" cm="1">
        <f t="array" ref="AI49">IFERROR(_xlfn.XLOOKUP(Tool_Italy!$F49&amp;$E$2,'Cooking methods'!$A:$A&amp;'Cooking methods'!$B:$B,'Cooking methods'!J:J)*$E49,"")</f>
        <v>1.1422950365500001E-4</v>
      </c>
      <c r="AJ49" cm="1">
        <f t="array" ref="AJ49">IFERROR(_xlfn.XLOOKUP(Tool_Italy!$F49&amp;$E$2,'Cooking methods'!$A:$A&amp;'Cooking methods'!$B:$B,'Cooking methods'!K:K)*$E49,"")</f>
        <v>6.1114083714400002E-6</v>
      </c>
      <c r="AK49" cm="1">
        <f t="array" ref="AK49">IFERROR(_xlfn.XLOOKUP(Tool_Italy!$F49&amp;$E$2,'Cooking methods'!$A:$A&amp;'Cooking methods'!$B:$B,'Cooking methods'!L:L)*$E49,"")</f>
        <v>3.2735160830000004E-5</v>
      </c>
      <c r="AL49" cm="1">
        <f t="array" ref="AL49">IFERROR(_xlfn.XLOOKUP(Tool_Italy!$F49&amp;$E$2,'Cooking methods'!$A:$A&amp;'Cooking methods'!$B:$B,'Cooking methods'!M:M)*$E49,"")</f>
        <v>2.5814199352499999E-4</v>
      </c>
      <c r="AM49" cm="1">
        <f t="array" ref="AM49">IFERROR(_xlfn.XLOOKUP(Tool_Italy!$F49&amp;$E$2,'Cooking methods'!$A:$A&amp;'Cooking methods'!$B:$B,'Cooking methods'!N:N)*$E49,"")</f>
        <v>0.14311921804400002</v>
      </c>
      <c r="AN49" cm="1">
        <f t="array" ref="AN49">IFERROR(_xlfn.XLOOKUP(Tool_Italy!$F49&amp;$E$2,'Cooking methods'!$A:$A&amp;'Cooking methods'!$B:$B,'Cooking methods'!O:O)*$E49,"")</f>
        <v>8.2918925300000001E-2</v>
      </c>
      <c r="AO49" cm="1">
        <f t="array" ref="AO49">IFERROR(_xlfn.XLOOKUP(Tool_Italy!$F49&amp;$E$2,'Cooking methods'!$A:$A&amp;'Cooking methods'!$B:$B,'Cooking methods'!P:P)*$E49,"")</f>
        <v>1.5044939243999999E-2</v>
      </c>
      <c r="AP49" cm="1">
        <f t="array" ref="AP49">IFERROR(_xlfn.XLOOKUP(Tool_Italy!$F49&amp;$E$2,'Cooking methods'!$A:$A&amp;'Cooking methods'!$B:$B,'Cooking methods'!Q:Q)*$E49,"")</f>
        <v>1.05302774132</v>
      </c>
      <c r="AQ49" cm="1">
        <f t="array" ref="AQ49">IFERROR(_xlfn.XLOOKUP(Tool_Italy!$F49&amp;$E$2,'Cooking methods'!$A:$A&amp;'Cooking methods'!$B:$B,'Cooking methods'!R:R)*$E49,"")</f>
        <v>8.9661242593800009E-8</v>
      </c>
      <c r="AR49" cm="1">
        <f t="array" ref="AR49">IFERROR(_xlfn.XLOOKUP(Tool_Italy!$G49&amp;$E$2,'Waste management'!$A:$A&amp;'Waste management'!$B:$B,'Waste management'!C:C)*$E49,"")</f>
        <v>1.6568631E-2</v>
      </c>
      <c r="AS49" cm="1">
        <f t="array" ref="AS49">IFERROR(_xlfn.XLOOKUP(Tool_Italy!$G49&amp;$E$2,'Waste management'!$A:$A&amp;'Waste management'!$B:$B,'Waste management'!D:D)*$E49,"")</f>
        <v>1.190495463E-10</v>
      </c>
      <c r="AT49" cm="1">
        <f t="array" ref="AT49">IFERROR(_xlfn.XLOOKUP(Tool_Italy!$G49&amp;$E$2,'Waste management'!$A:$A&amp;'Waste management'!$B:$B,'Waste management'!E:E)*$E49,"")</f>
        <v>2.5352800000000004E-4</v>
      </c>
      <c r="AU49" cm="1">
        <f t="array" ref="AU49">IFERROR(_xlfn.XLOOKUP(Tool_Italy!$G49&amp;$E$2,'Waste management'!$A:$A&amp;'Waste management'!$B:$B,'Waste management'!F:F)*$E49,"")</f>
        <v>3.7453000000000002E-5</v>
      </c>
      <c r="AV49" cm="1">
        <f t="array" ref="AV49">IFERROR(_xlfn.XLOOKUP(Tool_Italy!$G49&amp;$E$2,'Waste management'!$A:$A&amp;'Waste management'!$B:$B,'Waste management'!G:G)*$E49,"")</f>
        <v>3.3478948600000003E-9</v>
      </c>
      <c r="AW49" cm="1">
        <f t="array" ref="AW49">IFERROR(_xlfn.XLOOKUP(Tool_Italy!$G49&amp;$E$2,'Waste management'!$A:$A&amp;'Waste management'!$B:$B,'Waste management'!H:H)*$E49,"")</f>
        <v>1.0939473910000001E-10</v>
      </c>
      <c r="AX49" cm="1">
        <f t="array" ref="AX49">IFERROR(_xlfn.XLOOKUP(Tool_Italy!$G49&amp;$E$2,'Waste management'!$A:$A&amp;'Waste management'!$B:$B,'Waste management'!I:I)*$E49,"")</f>
        <v>7.8170461099999998E-11</v>
      </c>
      <c r="AY49" cm="1">
        <f t="array" ref="AY49">IFERROR(_xlfn.XLOOKUP(Tool_Italy!$G49&amp;$E$2,'Waste management'!$A:$A&amp;'Waste management'!$B:$B,'Waste management'!J:J)*$E49,"")</f>
        <v>6.3670100000000004E-4</v>
      </c>
      <c r="AZ49" cm="1">
        <f t="array" ref="AZ49">IFERROR(_xlfn.XLOOKUP(Tool_Italy!$G49&amp;$E$2,'Waste management'!$A:$A&amp;'Waste management'!$B:$B,'Waste management'!K:K)*$E49,"")</f>
        <v>1.023224603E-6</v>
      </c>
      <c r="BA49" cm="1">
        <f t="array" ref="BA49">IFERROR(_xlfn.XLOOKUP(Tool_Italy!$G49&amp;$E$2,'Waste management'!$A:$A&amp;'Waste management'!$B:$B,'Waste management'!L:L)*$E49,"")</f>
        <v>2.8050626020000003E-5</v>
      </c>
      <c r="BB49" cm="1">
        <f t="array" ref="BB49">IFERROR(_xlfn.XLOOKUP(Tool_Italy!$G49&amp;$E$2,'Waste management'!$A:$A&amp;'Waste management'!$B:$B,'Waste management'!M:M)*$E49,"")</f>
        <v>2.808975E-3</v>
      </c>
      <c r="BC49" cm="1">
        <f t="array" ref="BC49">IFERROR(_xlfn.XLOOKUP(Tool_Italy!$G49&amp;$E$2,'Waste management'!$A:$A&amp;'Waste management'!$B:$B,'Waste management'!N:N)*$E49,"")</f>
        <v>2.4128605480000003</v>
      </c>
      <c r="BD49" cm="1">
        <f t="array" ref="BD49">IFERROR(_xlfn.XLOOKUP(Tool_Italy!$G49&amp;$E$2,'Waste management'!$A:$A&amp;'Waste management'!$B:$B,'Waste management'!O:O)*$E49,"")</f>
        <v>0.15689349799999999</v>
      </c>
      <c r="BE49" cm="1">
        <f t="array" ref="BE49">IFERROR(_xlfn.XLOOKUP(Tool_Italy!$G49&amp;$E$2,'Waste management'!$A:$A&amp;'Waste management'!$B:$B,'Waste management'!P:P)*$E49,"")</f>
        <v>3.2958640000000003E-3</v>
      </c>
      <c r="BF49" cm="1">
        <f t="array" ref="BF49">IFERROR(_xlfn.XLOOKUP(Tool_Italy!$G49&amp;$E$2,'Waste management'!$A:$A&amp;'Waste management'!$B:$B,'Waste management'!Q:Q)*$E49,"")</f>
        <v>0.10375057200000001</v>
      </c>
      <c r="BG49" cm="1">
        <f t="array" ref="BG49">IFERROR(_xlfn.XLOOKUP(Tool_Italy!$G49&amp;$E$2,'Waste management'!$A:$A&amp;'Waste management'!$B:$B,'Waste management'!R:R)*$E49,"")</f>
        <v>3.2216782500000002E-8</v>
      </c>
      <c r="BH49">
        <f>IFERROR((L49+AR49+AB49)*_xlfn.XLOOKUP(Tool_Italy!BH$4,Monetization_Factors!$A:$A,Monetization_Factors!$D:$D),"")</f>
        <v>9.7071449137003649E-2</v>
      </c>
      <c r="BI49">
        <f>IFERROR((M49+AS49+AC49)*_xlfn.XLOOKUP(Tool_Italy!BI$4,Monetization_Factors!$A:$A,Monetization_Factors!$D:$D),"")</f>
        <v>5.9529458947227783E-7</v>
      </c>
      <c r="BJ49">
        <f>IFERROR((N49+AT49+AD49)*_xlfn.XLOOKUP(Tool_Italy!BJ$4,Monetization_Factors!$A:$A,Monetization_Factors!$D:$D),"")</f>
        <v>1.2890396870385618E-4</v>
      </c>
      <c r="BK49">
        <f>IFERROR((O49+AU49+AE49)*_xlfn.XLOOKUP(Tool_Italy!BK$4,Monetization_Factors!$A:$A,Monetization_Factors!$D:$D),"")</f>
        <v>3.970726291824352E-3</v>
      </c>
      <c r="BL49">
        <f>IFERROR((P49+AV49+AF49)*_xlfn.XLOOKUP(Tool_Italy!BL$4,Monetization_Factors!$A:$A,Monetization_Factors!$D:$D),"")</f>
        <v>7.9987508259066906E-2</v>
      </c>
      <c r="BM49">
        <f>IFERROR((Q49+AW49+AG49)*_xlfn.XLOOKUP(Tool_Italy!BM$4,Monetization_Factors!$A:$A,Monetization_Factors!$D:$D),"")</f>
        <v>2.1255474569197518E-3</v>
      </c>
      <c r="BN49">
        <f>IFERROR((R49+AX49+AH49)*_xlfn.XLOOKUP(Tool_Italy!BN$4,Monetization_Factors!$A:$A,Monetization_Factors!$D:$D),"")</f>
        <v>1.1623077793939038E-3</v>
      </c>
      <c r="BO49">
        <f>IFERROR((S49+AY49+AI49)*_xlfn.XLOOKUP(Tool_Italy!BO$4,Monetization_Factors!$A:$A,Monetization_Factors!$D:$D),"")</f>
        <v>4.8061209419563936E-3</v>
      </c>
      <c r="BP49">
        <f>IFERROR((T49+AZ49+AJ49)*_xlfn.XLOOKUP(Tool_Italy!BP$4,Monetization_Factors!$A:$A,Monetization_Factors!$D:$D),"")</f>
        <v>4.6516667883462099E-4</v>
      </c>
      <c r="BQ49">
        <f>IFERROR((U49+BA49+AK49)*_xlfn.XLOOKUP(Tool_Italy!BQ$4,Monetization_Factors!$A:$A,Monetization_Factors!$D:$D),"")</f>
        <v>1.8638641706250507E-2</v>
      </c>
      <c r="BR49" t="str">
        <f>IFERROR((V49+BB49+AL49)*_xlfn.XLOOKUP(Tool_Italy!BR$4,Monetization_Factors!$A:$A,Monetization_Factors!$D:$D),"")</f>
        <v/>
      </c>
      <c r="BS49">
        <f>IFERROR((W49+BC49+AM49)*_xlfn.XLOOKUP(Tool_Italy!BS$4,Monetization_Factors!$A:$A,Monetization_Factors!$D:$D),"")</f>
        <v>1.192831015152963E-3</v>
      </c>
      <c r="BT49">
        <f>IFERROR((X49+BD49+AN49)*_xlfn.XLOOKUP(Tool_Italy!BT$4,Monetization_Factors!$A:$A,Monetization_Factors!$D:$D),"")</f>
        <v>1.2862669281526925E-2</v>
      </c>
      <c r="BU49">
        <f>IFERROR((Y49+BE49+AO49)*_xlfn.XLOOKUP(Tool_Italy!BU$4,Monetization_Factors!$A:$A,Monetization_Factors!$D:$D),"")</f>
        <v>1.8738437342709273E-3</v>
      </c>
      <c r="BV49">
        <f>IFERROR((Z49+BF49+AP49)*_xlfn.XLOOKUP(Tool_Italy!BV$4,Monetization_Factors!$A:$A,Monetization_Factors!$D:$D),"")</f>
        <v>1.1419178825087794E-2</v>
      </c>
      <c r="BW49">
        <f>IFERROR((AA49+BG49+AQ49)*_xlfn.XLOOKUP(Tool_Italy!BW$4,Monetization_Factors!$A:$A,Monetization_Factors!$D:$D),"")</f>
        <v>5.3550823193634615E-6</v>
      </c>
      <c r="BX49" s="38" cm="1">
        <f t="array" ref="BX49">IFERROR(_xlfn.IFS(I49&lt;&gt;0,I49*E49,I49="",J49*E49),"")</f>
        <v>0.73352722146923099</v>
      </c>
      <c r="BY49" s="38">
        <f t="shared" si="2"/>
        <v>0.2170722037466509</v>
      </c>
      <c r="BZ49" s="38">
        <f t="shared" si="36"/>
        <v>0.95059942521588192</v>
      </c>
      <c r="CA49" s="38">
        <f t="shared" si="3"/>
        <v>4.1744654566663636E-4</v>
      </c>
      <c r="CB49">
        <f t="shared" si="4"/>
        <v>0.74612451772911115</v>
      </c>
      <c r="CC49">
        <f t="shared" si="37"/>
        <v>1.4870826081025E-8</v>
      </c>
      <c r="CD49">
        <f t="shared" si="38"/>
        <v>8.4461656624666662E-2</v>
      </c>
      <c r="CE49">
        <f t="shared" si="39"/>
        <v>2.6232381435412218E-3</v>
      </c>
      <c r="CF49">
        <f t="shared" si="40"/>
        <v>8.0125806533965781E-8</v>
      </c>
      <c r="CG49">
        <f t="shared" si="41"/>
        <v>1.0235660090546221E-8</v>
      </c>
      <c r="CH49">
        <f t="shared" si="42"/>
        <v>1.0110177272526665E-9</v>
      </c>
      <c r="CI49">
        <f t="shared" si="43"/>
        <v>1.0976902035766111E-2</v>
      </c>
      <c r="CJ49">
        <f t="shared" si="44"/>
        <v>1.9068965083332892E-4</v>
      </c>
      <c r="CK49">
        <f t="shared" si="45"/>
        <v>4.556376934183334E-3</v>
      </c>
      <c r="CL49">
        <f t="shared" si="46"/>
        <v>4.7315941435747223E-2</v>
      </c>
      <c r="CM49">
        <f t="shared" si="47"/>
        <v>24.512209450710671</v>
      </c>
      <c r="CN49">
        <f t="shared" si="48"/>
        <v>57.76492828885555</v>
      </c>
      <c r="CO49">
        <f t="shared" si="49"/>
        <v>0.29486470836177781</v>
      </c>
      <c r="CP49">
        <f t="shared" si="50"/>
        <v>6.9153486428755562</v>
      </c>
      <c r="CQ49">
        <f t="shared" si="51"/>
        <v>2.563319949738245E-6</v>
      </c>
      <c r="CR49">
        <f t="shared" si="20"/>
        <v>1.4348548417867522E-3</v>
      </c>
      <c r="CS49">
        <f t="shared" si="52"/>
        <v>2.8597742463509615E-11</v>
      </c>
      <c r="CT49">
        <f t="shared" si="53"/>
        <v>1.6242626273974358E-4</v>
      </c>
      <c r="CU49">
        <f t="shared" si="54"/>
        <v>5.0446887375792726E-6</v>
      </c>
      <c r="CV49">
        <f t="shared" si="55"/>
        <v>1.5408808948839572E-10</v>
      </c>
      <c r="CW49">
        <f t="shared" si="56"/>
        <v>1.9683961712588887E-11</v>
      </c>
      <c r="CX49">
        <f t="shared" si="57"/>
        <v>1.9442648601012817E-12</v>
      </c>
      <c r="CY49">
        <f t="shared" si="58"/>
        <v>2.1109426991857905E-5</v>
      </c>
      <c r="CZ49">
        <f t="shared" si="59"/>
        <v>3.66710866987171E-7</v>
      </c>
      <c r="DA49">
        <f t="shared" si="60"/>
        <v>8.7622633349679504E-6</v>
      </c>
      <c r="DB49">
        <f t="shared" si="61"/>
        <v>9.0992195068744658E-5</v>
      </c>
      <c r="DC49">
        <f t="shared" si="62"/>
        <v>4.7138864328289752E-2</v>
      </c>
      <c r="DD49">
        <f t="shared" si="63"/>
        <v>0.11108640055549145</v>
      </c>
      <c r="DE49">
        <f t="shared" si="64"/>
        <v>5.6704751608034197E-4</v>
      </c>
      <c r="DF49">
        <f t="shared" si="65"/>
        <v>1.3298747390145301E-2</v>
      </c>
      <c r="DG49">
        <f t="shared" si="66"/>
        <v>4.9294614418043173E-9</v>
      </c>
      <c r="DH49" s="5">
        <f>IFERROR(((((L49+AB49)*(1/$H49))+AR49)/$F$2)/($B$2*('CAR.CAP_per person'!B$2)/(_xlfn.XLOOKUP($E$2,EU_countries_GDP!$A$2:$A$29,EU_countries_GDP!$E$2:$E$29))),"")</f>
        <v>2.5999722480589859E-2</v>
      </c>
      <c r="DI49" s="5">
        <f>IFERROR(((((M49+AC49)*(1/$H49))+AS49)/$F$2)/($B$2*('CAR.CAP_per person'!C$2)/(_xlfn.XLOOKUP($E$2,EU_countries_GDP!$A$2:$A$29,EU_countries_GDP!$E$2:$E$29))),"")</f>
        <v>6.5956224018805647E-6</v>
      </c>
      <c r="DJ49" s="5">
        <f>IFERROR(((((N49+AD49)*(1/$H49))+AT49)/$F$2)/($B$2*('CAR.CAP_per person'!D$2)/(_xlfn.XLOOKUP($E$2,EU_countries_GDP!$A$2:$A$29,EU_countries_GDP!$E$2:$E$29))),"")</f>
        <v>3.845202452545038E-5</v>
      </c>
      <c r="DK49" s="5">
        <f>IFERROR(((((O49+AE49)*(1/$H49))+AU49)/$F$2)/($B$2*('CAR.CAP_per person'!E$2)/(_xlfn.XLOOKUP($E$2,EU_countries_GDP!$A$2:$A$29,EU_countries_GDP!$E$2:$E$29))),"")</f>
        <v>1.5380406389697962E-3</v>
      </c>
      <c r="DL49" s="5">
        <f>IFERROR(((((P49+AF49)*(1/$H49))+AV49)/$F$2)/($B$2*('CAR.CAP_per person'!F$2)/(_xlfn.XLOOKUP($E$2,EU_countries_GDP!$A$2:$A$29,EU_countries_GDP!$E$2:$E$29))),"")</f>
        <v>3.6415290778955445E-2</v>
      </c>
      <c r="DM49" s="5">
        <f>IFERROR(((((Q49+AG49)*(1/$H49))+AW49)/$F$2)/($B$2*('CAR.CAP_per person'!G$2)/(_xlfn.XLOOKUP($E$2,EU_countries_GDP!$A$2:$A$29,EU_countries_GDP!$E$2:$E$29))),"")</f>
        <v>2.5437367948029127E-3</v>
      </c>
      <c r="DN49" s="5">
        <f>IFERROR(((((R49+AH49)*(1/$H49))+AX49)/$F$2)/($B$2*('CAR.CAP_per person'!H$2)/(_xlfn.XLOOKUP($E$2,EU_countries_GDP!$A$2:$A$29,EU_countries_GDP!$E$2:$E$29))),"")</f>
        <v>5.6722713643627289E-5</v>
      </c>
      <c r="DO49" s="5">
        <f>IFERROR(((((S49+AI49)*(1/$H49))+AY49)/$F$2)/($B$2*('CAR.CAP_per person'!I$2)/(_xlfn.XLOOKUP($E$2,EU_countries_GDP!$A$2:$A$29,EU_countries_GDP!$E$2:$E$29))),"")</f>
        <v>2.5465865316522153E-3</v>
      </c>
      <c r="DP49" s="5">
        <f>IFERROR(((((T49+AJ49)*(1/$H49))+AZ49)/$F$2)/($B$2*('CAR.CAP_per person'!J$2)/(_xlfn.XLOOKUP($E$2,EU_countries_GDP!$A$2:$A$29,EU_countries_GDP!$E$2:$E$29))),"")</f>
        <v>7.8649541901100808E-3</v>
      </c>
      <c r="DQ49" s="5">
        <f>IFERROR(((((U49+AK49)*(1/$H49))+BA49)/$F$2)/($B$2*('CAR.CAP_per person'!K$2)/(_xlfn.XLOOKUP($E$2,EU_countries_GDP!$A$2:$A$29,EU_countries_GDP!$E$2:$E$29))),"")</f>
        <v>5.4410226745488389E-3</v>
      </c>
      <c r="DR49" s="5">
        <f>IFERROR(((((V49+AL49)*(1/$H49))+BB49)/$F$2)/($B$2*('CAR.CAP_per person'!L$2)/(_xlfn.XLOOKUP($E$2,EU_countries_GDP!$A$2:$A$29,EU_countries_GDP!$E$2:$E$29))),"")</f>
        <v>1.793056823999958E-3</v>
      </c>
      <c r="DS49" s="5">
        <f>IFERROR(((((W49+AM49)*(1/$H49))+BC49)/$F$2)/($B$2*('CAR.CAP_per person'!M$2)/(_xlfn.XLOOKUP($E$2,EU_countries_GDP!$A$2:$A$29,EU_countries_GDP!$E$2:$E$29))),"")</f>
        <v>4.2401346980374718E-2</v>
      </c>
      <c r="DT49" s="5">
        <f>IFERROR(((((X49+AN49)*(1/$H49))+BD49)/$F$2)/($B$2*('CAR.CAP_per person'!N$2)/(_xlfn.XLOOKUP($E$2,EU_countries_GDP!$A$2:$A$29,EU_countries_GDP!$E$2:$E$29))),"")</f>
        <v>1.0892544899526637</v>
      </c>
      <c r="DU49" s="5">
        <f>IFERROR(((((Y49+AO49)*(1/$H49))+BE49)/$F$2)/($B$2*('CAR.CAP_per person'!O$2)/(_xlfn.XLOOKUP($E$2,EU_countries_GDP!$A$2:$A$29,EU_countries_GDP!$E$2:$E$29))),"")</f>
        <v>3.8718666129464613E-4</v>
      </c>
      <c r="DV49" s="5">
        <f>IFERROR(((((Z49+AP49)*(1/$H49))+BF49)/$F$2)/($B$2*('CAR.CAP_per person'!P$2)/(_xlfn.XLOOKUP($E$2,EU_countries_GDP!$A$2:$A$29,EU_countries_GDP!$E$2:$E$29))),"")</f>
        <v>7.3553223885482882E-3</v>
      </c>
      <c r="DW49" s="5">
        <f>IFERROR(((((AA49+AQ49)*(1/$H49))+BG49)/$F$2)/($B$2*('CAR.CAP_per person'!Q$2)/(_xlfn.XLOOKUP($E$2,EU_countries_GDP!$A$2:$A$29,EU_countries_GDP!$E$2:$E$29))),"")</f>
        <v>2.7815989689182253E-3</v>
      </c>
    </row>
    <row r="50" spans="1:127">
      <c r="A50" t="s">
        <v>239</v>
      </c>
      <c r="B50" t="str">
        <f>_xlfn.XLOOKUP(D50,Table5[Ingredient],Table5[Category],"",FALSE)</f>
        <v>Meat (excluding beef)</v>
      </c>
      <c r="C50" s="33" t="s">
        <v>177</v>
      </c>
      <c r="D50" s="33" t="s">
        <v>224</v>
      </c>
      <c r="E50" s="33">
        <v>1.1985000000000001</v>
      </c>
      <c r="F50" s="33" t="s">
        <v>204</v>
      </c>
      <c r="G50" s="33" t="s">
        <v>180</v>
      </c>
      <c r="H50" s="91">
        <f>Dataset_IT!L47</f>
        <v>0.40262030738221222</v>
      </c>
      <c r="I50" s="33"/>
      <c r="J50" s="37">
        <f>IFERROR(INDEX('AveragePrices&amp;Codes'!G:AG, MATCH($D50, 'AveragePrices&amp;Codes'!$A:$A, 0), MATCH(Tool_Italy!$E$2, 'AveragePrices&amp;Codes'!$G$1:$AG$1, 0)),"")</f>
        <v>3.1679187692307695</v>
      </c>
      <c r="K50" s="37">
        <f>IFERROR(E50/(_xlfn.XLOOKUP(A50,Dataset_IT!$Q$2:$Q$9,Dataset_IT!$R$2:$R$9)),"")</f>
        <v>1.7888059701492539E-2</v>
      </c>
      <c r="L50">
        <f>IFERROR(IF($F50="Raw",_xlfn.XLOOKUP(_xlfn.XLOOKUP(Tool_Italy!$D50,'AveragePrices&amp;Codes'!$A:$A,'AveragePrices&amp;Codes'!$B:$B),AGRIBALYSE_Raw!$B:$B,AGRIBALYSE_Raw!O:O)*$E50,_xlfn.XLOOKUP(_xlfn.XLOOKUP(Tool_Italy!$D50,'AveragePrices&amp;Codes'!$A:$A,'AveragePrices&amp;Codes'!$B:$B),AGRIBALYSE_Cooked!$C:$C,AGRIBALYSE_Cooked!P:P)*$E50),"")</f>
        <v>9.9037492765714301</v>
      </c>
      <c r="M50">
        <f>IFERROR(IF($F50="Raw",_xlfn.XLOOKUP(_xlfn.XLOOKUP(Tool_Italy!$D50,'AveragePrices&amp;Codes'!$A:$A,'AveragePrices&amp;Codes'!$B:$B),AGRIBALYSE_Raw!$B:$B,AGRIBALYSE_Raw!P:P)*$E50,_xlfn.XLOOKUP(_xlfn.XLOOKUP(Tool_Italy!$D50,'AveragePrices&amp;Codes'!$A:$A,'AveragePrices&amp;Codes'!$B:$B),AGRIBALYSE_Cooked!$C:$C,AGRIBALYSE_Cooked!Q:Q)*$E50),"")</f>
        <v>1.9948797936428576E-7</v>
      </c>
      <c r="N50">
        <f>IFERROR(IF($F50="Raw",_xlfn.XLOOKUP(_xlfn.XLOOKUP(Tool_Italy!$D50,'AveragePrices&amp;Codes'!$A:$A,'AveragePrices&amp;Codes'!$B:$B),AGRIBALYSE_Raw!$B:$B,AGRIBALYSE_Raw!Q:Q)*$E50,_xlfn.XLOOKUP(_xlfn.XLOOKUP(Tool_Italy!$D50,'AveragePrices&amp;Codes'!$A:$A,'AveragePrices&amp;Codes'!$B:$B),AGRIBALYSE_Cooked!$C:$C,AGRIBALYSE_Cooked!R:R)*$E50),"")</f>
        <v>0.97699293893571437</v>
      </c>
      <c r="O50">
        <f>IFERROR(IF($F50="Raw",_xlfn.XLOOKUP(_xlfn.XLOOKUP(Tool_Italy!$D50,'AveragePrices&amp;Codes'!$A:$A,'AveragePrices&amp;Codes'!$B:$B),AGRIBALYSE_Raw!$B:$B,AGRIBALYSE_Raw!R:R)*$E50,_xlfn.XLOOKUP(_xlfn.XLOOKUP(Tool_Italy!$D50,'AveragePrices&amp;Codes'!$A:$A,'AveragePrices&amp;Codes'!$B:$B),AGRIBALYSE_Cooked!$C:$C,AGRIBALYSE_Cooked!S:S)*$E50),"")</f>
        <v>3.734301880500001E-2</v>
      </c>
      <c r="P50">
        <f>IFERROR(IF($F50="Raw",_xlfn.XLOOKUP(_xlfn.XLOOKUP(Tool_Italy!$D50,'AveragePrices&amp;Codes'!$A:$A,'AveragePrices&amp;Codes'!$B:$B),AGRIBALYSE_Raw!$B:$B,AGRIBALYSE_Raw!S:S)*$E50,_xlfn.XLOOKUP(_xlfn.XLOOKUP(Tool_Italy!$D50,'AveragePrices&amp;Codes'!$A:$A,'AveragePrices&amp;Codes'!$B:$B),AGRIBALYSE_Cooked!$C:$C,AGRIBALYSE_Cooked!T:T)*$E50),"")</f>
        <v>1.8785960160000003E-6</v>
      </c>
      <c r="Q50">
        <f>IFERROR(IF($F50="Raw",_xlfn.XLOOKUP(_xlfn.XLOOKUP(Tool_Italy!$D50,'AveragePrices&amp;Codes'!$A:$A,'AveragePrices&amp;Codes'!$B:$B),AGRIBALYSE_Raw!$B:$B,AGRIBALYSE_Raw!T:T)*$E50,_xlfn.XLOOKUP(_xlfn.XLOOKUP(Tool_Italy!$D50,'AveragePrices&amp;Codes'!$A:$A,'AveragePrices&amp;Codes'!$B:$B),AGRIBALYSE_Cooked!$C:$C,AGRIBALYSE_Cooked!U:U)*$E50),"")</f>
        <v>1.5194292278142859E-7</v>
      </c>
      <c r="R50">
        <f>IFERROR(IF($F50="Raw",_xlfn.XLOOKUP(_xlfn.XLOOKUP(Tool_Italy!$D50,'AveragePrices&amp;Codes'!$A:$A,'AveragePrices&amp;Codes'!$B:$B),AGRIBALYSE_Raw!$B:$B,AGRIBALYSE_Raw!U:U)*$E50,_xlfn.XLOOKUP(_xlfn.XLOOKUP(Tool_Italy!$D50,'AveragePrices&amp;Codes'!$A:$A,'AveragePrices&amp;Codes'!$B:$B),AGRIBALYSE_Cooked!$C:$C,AGRIBALYSE_Cooked!V:V)*$E50),"")</f>
        <v>1.0356302534142858E-8</v>
      </c>
      <c r="S50">
        <f>IFERROR(IF($F50="Raw",_xlfn.XLOOKUP(_xlfn.XLOOKUP(Tool_Italy!$D50,'AveragePrices&amp;Codes'!$A:$A,'AveragePrices&amp;Codes'!$B:$B),AGRIBALYSE_Raw!$B:$B,AGRIBALYSE_Raw!V:V)*$E50,_xlfn.XLOOKUP(_xlfn.XLOOKUP(Tool_Italy!$D50,'AveragePrices&amp;Codes'!$A:$A,'AveragePrices&amp;Codes'!$B:$B),AGRIBALYSE_Cooked!$C:$C,AGRIBALYSE_Cooked!W:W)*$E50),"")</f>
        <v>0.25321716240000008</v>
      </c>
      <c r="T50">
        <f>IFERROR(IF($F50="Raw",_xlfn.XLOOKUP(_xlfn.XLOOKUP(Tool_Italy!$D50,'AveragePrices&amp;Codes'!$A:$A,'AveragePrices&amp;Codes'!$B:$B),AGRIBALYSE_Raw!$B:$B,AGRIBALYSE_Raw!W:W)*$E50,_xlfn.XLOOKUP(_xlfn.XLOOKUP(Tool_Italy!$D50,'AveragePrices&amp;Codes'!$A:$A,'AveragePrices&amp;Codes'!$B:$B),AGRIBALYSE_Cooked!$C:$C,AGRIBALYSE_Cooked!X:X)*$E50),"")</f>
        <v>1.7898347635714287E-3</v>
      </c>
      <c r="U50">
        <f>IFERROR(IF($F50="Raw",_xlfn.XLOOKUP(_xlfn.XLOOKUP(Tool_Italy!$D50,'AveragePrices&amp;Codes'!$A:$A,'AveragePrices&amp;Codes'!$B:$B),AGRIBALYSE_Raw!$B:$B,AGRIBALYSE_Raw!X:X)*$E50,_xlfn.XLOOKUP(_xlfn.XLOOKUP(Tool_Italy!$D50,'AveragePrices&amp;Codes'!$A:$A,'AveragePrices&amp;Codes'!$B:$B),AGRIBALYSE_Cooked!$C:$C,AGRIBALYSE_Cooked!Y:Y)*$E50),"")</f>
        <v>5.6440212293571435E-2</v>
      </c>
      <c r="V50">
        <f>IFERROR(IF($F50="Raw",_xlfn.XLOOKUP(_xlfn.XLOOKUP(Tool_Italy!$D50,'AveragePrices&amp;Codes'!$A:$A,'AveragePrices&amp;Codes'!$B:$B),AGRIBALYSE_Raw!$B:$B,AGRIBALYSE_Raw!Y:Y)*$E50,_xlfn.XLOOKUP(_xlfn.XLOOKUP(Tool_Italy!$D50,'AveragePrices&amp;Codes'!$A:$A,'AveragePrices&amp;Codes'!$B:$B),AGRIBALYSE_Cooked!$C:$C,AGRIBALYSE_Cooked!Z:Z)*$E50),"")</f>
        <v>1.1004020045357146</v>
      </c>
      <c r="W50">
        <f>IFERROR(IF($F50="Raw",_xlfn.XLOOKUP(_xlfn.XLOOKUP(Tool_Italy!$D50,'AveragePrices&amp;Codes'!$A:$A,'AveragePrices&amp;Codes'!$B:$B),AGRIBALYSE_Raw!$B:$B,AGRIBALYSE_Raw!Z:Z)*$E50,_xlfn.XLOOKUP(_xlfn.XLOOKUP(Tool_Italy!$D50,'AveragePrices&amp;Codes'!$A:$A,'AveragePrices&amp;Codes'!$B:$B),AGRIBALYSE_Cooked!$C:$C,AGRIBALYSE_Cooked!AA:AA)*$E50),"")</f>
        <v>284.96805211500003</v>
      </c>
      <c r="X50">
        <f>IFERROR(IF($F50="Raw",_xlfn.XLOOKUP(_xlfn.XLOOKUP(Tool_Italy!$D50,'AveragePrices&amp;Codes'!$A:$A,'AveragePrices&amp;Codes'!$B:$B),AGRIBALYSE_Raw!$B:$B,AGRIBALYSE_Raw!AA:AA)*$E50,_xlfn.XLOOKUP(_xlfn.XLOOKUP(Tool_Italy!$D50,'AveragePrices&amp;Codes'!$A:$A,'AveragePrices&amp;Codes'!$B:$B),AGRIBALYSE_Cooked!$C:$C,AGRIBALYSE_Cooked!AB:AB)*$E50),"")</f>
        <v>574.77726349285729</v>
      </c>
      <c r="Y50">
        <f>IFERROR(IF($F50="Raw",_xlfn.XLOOKUP(_xlfn.XLOOKUP(Tool_Italy!$D50,'AveragePrices&amp;Codes'!$A:$A,'AveragePrices&amp;Codes'!$B:$B),AGRIBALYSE_Raw!$B:$B,AGRIBALYSE_Raw!AB:AB)*$E50,_xlfn.XLOOKUP(_xlfn.XLOOKUP(Tool_Italy!$D50,'AveragePrices&amp;Codes'!$A:$A,'AveragePrices&amp;Codes'!$B:$B),AGRIBALYSE_Cooked!$C:$C,AGRIBALYSE_Cooked!AC:AC)*$E50),"")</f>
        <v>4.351463976642858</v>
      </c>
      <c r="Z50">
        <f>IFERROR(IF($F50="Raw",_xlfn.XLOOKUP(_xlfn.XLOOKUP(Tool_Italy!$D50,'AveragePrices&amp;Codes'!$A:$A,'AveragePrices&amp;Codes'!$B:$B),AGRIBALYSE_Raw!$B:$B,AGRIBALYSE_Raw!AC:AC)*$E50,_xlfn.XLOOKUP(_xlfn.XLOOKUP(Tool_Italy!$D50,'AveragePrices&amp;Codes'!$A:$A,'AveragePrices&amp;Codes'!$B:$B),AGRIBALYSE_Cooked!$C:$C,AGRIBALYSE_Cooked!AD:AD)*$E50),"")</f>
        <v>95.895311693571443</v>
      </c>
      <c r="AA50">
        <f>IFERROR(IF($F50="Raw",_xlfn.XLOOKUP(_xlfn.XLOOKUP(Tool_Italy!$D50,'AveragePrices&amp;Codes'!$A:$A,'AveragePrices&amp;Codes'!$B:$B),AGRIBALYSE_Raw!$B:$B,AGRIBALYSE_Raw!AD:AD)*$E50,_xlfn.XLOOKUP(_xlfn.XLOOKUP(Tool_Italy!$D50,'AveragePrices&amp;Codes'!$A:$A,'AveragePrices&amp;Codes'!$B:$B),AGRIBALYSE_Cooked!$C:$C,AGRIBALYSE_Cooked!AE:AE)*$E50),"")</f>
        <v>4.1359921677857145E-5</v>
      </c>
      <c r="AB50" cm="1">
        <f t="array" ref="AB50">IFERROR(_xlfn.XLOOKUP(Tool_Italy!$F50&amp;$E$2,'Cooking methods'!$A:$A&amp;'Cooking methods'!$B:$B,'Cooking methods'!C:C)*$E50,"")</f>
        <v>0.52862479200000012</v>
      </c>
      <c r="AC50" cm="1">
        <f t="array" ref="AC50">IFERROR(_xlfn.XLOOKUP(Tool_Italy!$F50&amp;$E$2,'Cooking methods'!$A:$A&amp;'Cooking methods'!$B:$B,'Cooking methods'!D:D)*$E50,"")</f>
        <v>3.4556548252500003E-8</v>
      </c>
      <c r="AD50" cm="1">
        <f t="array" ref="AD50">IFERROR(_xlfn.XLOOKUP(Tool_Italy!$F50&amp;$E$2,'Cooking methods'!$A:$A&amp;'Cooking methods'!$B:$B,'Cooking methods'!E:E)*$E50,"")</f>
        <v>2.7408496500000004E-2</v>
      </c>
      <c r="AE50" cm="1">
        <f t="array" ref="AE50">IFERROR(_xlfn.XLOOKUP(Tool_Italy!$F50&amp;$E$2,'Cooking methods'!$A:$A&amp;'Cooking methods'!$B:$B,'Cooking methods'!F:F)*$E50,"")</f>
        <v>1.0193242500000004E-3</v>
      </c>
      <c r="AF50" cm="1">
        <f t="array" ref="AF50">IFERROR(_xlfn.XLOOKUP(Tool_Italy!$F50&amp;$E$2,'Cooking methods'!$A:$A&amp;'Cooking methods'!$B:$B,'Cooking methods'!G:G)*$E50,"")</f>
        <v>6.8298931485000019E-9</v>
      </c>
      <c r="AG50" cm="1">
        <f t="array" ref="AG50">IFERROR(_xlfn.XLOOKUP(Tool_Italy!$F50&amp;$E$2,'Cooking methods'!$A:$A&amp;'Cooking methods'!$B:$B,'Cooking methods'!H:H)*$E50,"")</f>
        <v>2.2605861307500004E-9</v>
      </c>
      <c r="AH50" cm="1">
        <f t="array" ref="AH50">IFERROR(_xlfn.XLOOKUP(Tool_Italy!$F50&amp;$E$2,'Cooking methods'!$A:$A&amp;'Cooking methods'!$B:$B,'Cooking methods'!I:I)*$E50,"")</f>
        <v>1.1396158373250004E-9</v>
      </c>
      <c r="AI50" cm="1">
        <f t="array" ref="AI50">IFERROR(_xlfn.XLOOKUP(Tool_Italy!$F50&amp;$E$2,'Cooking methods'!$A:$A&amp;'Cooking methods'!$B:$B,'Cooking methods'!J:J)*$E50,"")</f>
        <v>1.4399977500000002E-3</v>
      </c>
      <c r="AJ50" cm="1">
        <f t="array" ref="AJ50">IFERROR(_xlfn.XLOOKUP(Tool_Italy!$F50&amp;$E$2,'Cooking methods'!$A:$A&amp;'Cooking methods'!$B:$B,'Cooking methods'!K:K)*$E50,"")</f>
        <v>3.6429192517500009E-5</v>
      </c>
      <c r="AK50" cm="1">
        <f t="array" ref="AK50">IFERROR(_xlfn.XLOOKUP(Tool_Italy!$F50&amp;$E$2,'Cooking methods'!$A:$A&amp;'Cooking methods'!$B:$B,'Cooking methods'!L:L)*$E50,"")</f>
        <v>2.7505575000000005E-4</v>
      </c>
      <c r="AL50" cm="1">
        <f t="array" ref="AL50">IFERROR(_xlfn.XLOOKUP(Tool_Italy!$F50&amp;$E$2,'Cooking methods'!$A:$A&amp;'Cooking methods'!$B:$B,'Cooking methods'!M:M)*$E50,"")</f>
        <v>3.0579727500000004E-3</v>
      </c>
      <c r="AM50" cm="1">
        <f t="array" ref="AM50">IFERROR(_xlfn.XLOOKUP(Tool_Italy!$F50&amp;$E$2,'Cooking methods'!$A:$A&amp;'Cooking methods'!$B:$B,'Cooking methods'!N:N)*$E50,"")</f>
        <v>1.0131274057500002</v>
      </c>
      <c r="AN50" cm="1">
        <f t="array" ref="AN50">IFERROR(_xlfn.XLOOKUP(Tool_Italy!$F50&amp;$E$2,'Cooking methods'!$A:$A&amp;'Cooking methods'!$B:$B,'Cooking methods'!O:O)*$E50,"")</f>
        <v>1.6202887042500003</v>
      </c>
      <c r="AO50" cm="1">
        <f t="array" ref="AO50">IFERROR(_xlfn.XLOOKUP(Tool_Italy!$F50&amp;$E$2,'Cooking methods'!$A:$A&amp;'Cooking methods'!$B:$B,'Cooking methods'!P:P)*$E50,"")</f>
        <v>4.7390487750000009E-2</v>
      </c>
      <c r="AP50" cm="1">
        <f t="array" ref="AP50">IFERROR(_xlfn.XLOOKUP(Tool_Italy!$F50&amp;$E$2,'Cooking methods'!$A:$A&amp;'Cooking methods'!$B:$B,'Cooking methods'!Q:Q)*$E50,"")</f>
        <v>8.2902773835000012</v>
      </c>
      <c r="AQ50" cm="1">
        <f t="array" ref="AQ50">IFERROR(_xlfn.XLOOKUP(Tool_Italy!$F50&amp;$E$2,'Cooking methods'!$A:$A&amp;'Cooking methods'!$B:$B,'Cooking methods'!R:R)*$E50,"")</f>
        <v>1.1765558245500002E-6</v>
      </c>
      <c r="AR50" cm="1">
        <f t="array" ref="AR50">IFERROR(_xlfn.XLOOKUP(Tool_Italy!$G50&amp;$E$2,'Waste management'!$A:$A&amp;'Waste management'!$B:$B,'Waste management'!C:C)*$E50,"")</f>
        <v>6.8925735000000002E-2</v>
      </c>
      <c r="AS50" cm="1">
        <f t="array" ref="AS50">IFERROR(_xlfn.XLOOKUP(Tool_Italy!$G50&amp;$E$2,'Waste management'!$A:$A&amp;'Waste management'!$B:$B,'Waste management'!D:D)*$E50,"")</f>
        <v>4.9524776550000007E-10</v>
      </c>
      <c r="AT50" cm="1">
        <f t="array" ref="AT50">IFERROR(_xlfn.XLOOKUP(Tool_Italy!$G50&amp;$E$2,'Waste management'!$A:$A&amp;'Waste management'!$B:$B,'Waste management'!E:E)*$E50,"")</f>
        <v>1.0546800000000001E-3</v>
      </c>
      <c r="AU50" cm="1">
        <f t="array" ref="AU50">IFERROR(_xlfn.XLOOKUP(Tool_Italy!$G50&amp;$E$2,'Waste management'!$A:$A&amp;'Waste management'!$B:$B,'Waste management'!F:F)*$E50,"")</f>
        <v>1.5580499999999999E-4</v>
      </c>
      <c r="AV50" cm="1">
        <f t="array" ref="AV50">IFERROR(_xlfn.XLOOKUP(Tool_Italy!$G50&amp;$E$2,'Waste management'!$A:$A&amp;'Waste management'!$B:$B,'Waste management'!G:G)*$E50,"")</f>
        <v>1.3927289100000002E-8</v>
      </c>
      <c r="AW50" cm="1">
        <f t="array" ref="AW50">IFERROR(_xlfn.XLOOKUP(Tool_Italy!$G50&amp;$E$2,'Waste management'!$A:$A&amp;'Waste management'!$B:$B,'Waste management'!H:H)*$E50,"")</f>
        <v>4.5508363350000004E-10</v>
      </c>
      <c r="AX50" cm="1">
        <f t="array" ref="AX50">IFERROR(_xlfn.XLOOKUP(Tool_Italy!$G50&amp;$E$2,'Waste management'!$A:$A&amp;'Waste management'!$B:$B,'Waste management'!I:I)*$E50,"")</f>
        <v>3.2519020350000001E-10</v>
      </c>
      <c r="AY50" cm="1">
        <f t="array" ref="AY50">IFERROR(_xlfn.XLOOKUP(Tool_Italy!$G50&amp;$E$2,'Waste management'!$A:$A&amp;'Waste management'!$B:$B,'Waste management'!J:J)*$E50,"")</f>
        <v>2.6486850000000004E-3</v>
      </c>
      <c r="AZ50" cm="1">
        <f t="array" ref="AZ50">IFERROR(_xlfn.XLOOKUP(Tool_Italy!$G50&amp;$E$2,'Waste management'!$A:$A&amp;'Waste management'!$B:$B,'Waste management'!K:K)*$E50,"")</f>
        <v>4.2566285550000004E-6</v>
      </c>
      <c r="BA50" cm="1">
        <f t="array" ref="BA50">IFERROR(_xlfn.XLOOKUP(Tool_Italy!$G50&amp;$E$2,'Waste management'!$A:$A&amp;'Waste management'!$B:$B,'Waste management'!L:L)*$E50,"")</f>
        <v>1.1669099370000001E-4</v>
      </c>
      <c r="BB50" cm="1">
        <f t="array" ref="BB50">IFERROR(_xlfn.XLOOKUP(Tool_Italy!$G50&amp;$E$2,'Waste management'!$A:$A&amp;'Waste management'!$B:$B,'Waste management'!M:M)*$E50,"")</f>
        <v>1.1685375000000001E-2</v>
      </c>
      <c r="BC50" cm="1">
        <f t="array" ref="BC50">IFERROR(_xlfn.XLOOKUP(Tool_Italy!$G50&amp;$E$2,'Waste management'!$A:$A&amp;'Waste management'!$B:$B,'Waste management'!N:N)*$E50,"")</f>
        <v>10.037533380000001</v>
      </c>
      <c r="BD50" cm="1">
        <f t="array" ref="BD50">IFERROR(_xlfn.XLOOKUP(Tool_Italy!$G50&amp;$E$2,'Waste management'!$A:$A&amp;'Waste management'!$B:$B,'Waste management'!O:O)*$E50,"")</f>
        <v>0.65267913</v>
      </c>
      <c r="BE50" cm="1">
        <f t="array" ref="BE50">IFERROR(_xlfn.XLOOKUP(Tool_Italy!$G50&amp;$E$2,'Waste management'!$A:$A&amp;'Waste management'!$B:$B,'Waste management'!P:P)*$E50,"")</f>
        <v>1.3710840000000002E-2</v>
      </c>
      <c r="BF50" cm="1">
        <f t="array" ref="BF50">IFERROR(_xlfn.XLOOKUP(Tool_Italy!$G50&amp;$E$2,'Waste management'!$A:$A&amp;'Waste management'!$B:$B,'Waste management'!Q:Q)*$E50,"")</f>
        <v>0.43160382000000003</v>
      </c>
      <c r="BG50" cm="1">
        <f t="array" ref="BG50">IFERROR(_xlfn.XLOOKUP(Tool_Italy!$G50&amp;$E$2,'Waste management'!$A:$A&amp;'Waste management'!$B:$B,'Waste management'!R:R)*$E50,"")</f>
        <v>1.3402226250000001E-7</v>
      </c>
      <c r="BH50">
        <f>IFERROR((L50+AR50+AB50)*_xlfn.XLOOKUP(Tool_Italy!BH$4,Monetization_Factors!$A:$A,Monetization_Factors!$D:$D),"")</f>
        <v>1.3662282441238669</v>
      </c>
      <c r="BI50">
        <f>IFERROR((M50+AS50+AC50)*_xlfn.XLOOKUP(Tool_Italy!BI$4,Monetization_Factors!$A:$A,Monetization_Factors!$D:$D),"")</f>
        <v>9.3888704326434066E-6</v>
      </c>
      <c r="BJ50">
        <f>IFERROR((N50+AT50+AD50)*_xlfn.XLOOKUP(Tool_Italy!BJ$4,Monetization_Factors!$A:$A,Monetization_Factors!$D:$D),"")</f>
        <v>1.5345103188441948E-3</v>
      </c>
      <c r="BK50">
        <f>IFERROR((O50+AU50+AE50)*_xlfn.XLOOKUP(Tool_Italy!BK$4,Monetization_Factors!$A:$A,Monetization_Factors!$D:$D),"")</f>
        <v>5.8303903353549333E-2</v>
      </c>
      <c r="BL50">
        <f>IFERROR((P50+AV50+AF50)*_xlfn.XLOOKUP(Tool_Italy!BL$4,Monetization_Factors!$A:$A,Monetization_Factors!$D:$D),"")</f>
        <v>1.8960748877752063</v>
      </c>
      <c r="BM50">
        <f>IFERROR((Q50+AW50+AG50)*_xlfn.XLOOKUP(Tool_Italy!BM$4,Monetization_Factors!$A:$A,Monetization_Factors!$D:$D),"")</f>
        <v>3.2116558694624688E-2</v>
      </c>
      <c r="BN50">
        <f>IFERROR((R50+AX50+AH50)*_xlfn.XLOOKUP(Tool_Italy!BN$4,Monetization_Factors!$A:$A,Monetization_Factors!$D:$D),"")</f>
        <v>1.3590035157030812E-2</v>
      </c>
      <c r="BO50">
        <f>IFERROR((S50+AY50+AI50)*_xlfn.XLOOKUP(Tool_Italy!BO$4,Monetization_Factors!$A:$A,Monetization_Factors!$D:$D),"")</f>
        <v>0.11265865422082136</v>
      </c>
      <c r="BP50">
        <f>IFERROR((T50+AZ50+AJ50)*_xlfn.XLOOKUP(Tool_Italy!BP$4,Monetization_Factors!$A:$A,Monetization_Factors!$D:$D),"")</f>
        <v>4.4653560231303303E-3</v>
      </c>
      <c r="BQ50">
        <f>IFERROR((U50+BA50+AK50)*_xlfn.XLOOKUP(Tool_Italy!BQ$4,Monetization_Factors!$A:$A,Monetization_Factors!$D:$D),"")</f>
        <v>0.2324808805902418</v>
      </c>
      <c r="BR50" t="str">
        <f>IFERROR((V50+BB50+AL50)*_xlfn.XLOOKUP(Tool_Italy!BR$4,Monetization_Factors!$A:$A,Monetization_Factors!$D:$D),"")</f>
        <v/>
      </c>
      <c r="BS50">
        <f>IFERROR((W50+BC50+AM50)*_xlfn.XLOOKUP(Tool_Italy!BS$4,Monetization_Factors!$A:$A,Monetization_Factors!$D:$D),"")</f>
        <v>1.4405078519082168E-2</v>
      </c>
      <c r="BT50">
        <f>IFERROR((X50+BD50+AN50)*_xlfn.XLOOKUP(Tool_Italy!BT$4,Monetization_Factors!$A:$A,Monetization_Factors!$D:$D),"")</f>
        <v>0.12849330042051099</v>
      </c>
      <c r="BU50">
        <f>IFERROR((Y50+BE50+AO50)*_xlfn.XLOOKUP(Tool_Italy!BU$4,Monetization_Factors!$A:$A,Monetization_Factors!$D:$D),"")</f>
        <v>2.8041530957150156E-2</v>
      </c>
      <c r="BV50">
        <f>IFERROR((Z50+BF50+AP50)*_xlfn.XLOOKUP(Tool_Italy!BV$4,Monetization_Factors!$A:$A,Monetization_Factors!$D:$D),"")</f>
        <v>0.17275230730429295</v>
      </c>
      <c r="BW50">
        <f>IFERROR((AA50+BG50+AQ50)*_xlfn.XLOOKUP(Tool_Italy!BW$4,Monetization_Factors!$A:$A,Monetization_Factors!$D:$D),"")</f>
        <v>8.9143783581441252E-5</v>
      </c>
      <c r="BX50" s="38" cm="1">
        <f t="array" ref="BX50">IFERROR(_xlfn.IFS(I50&lt;&gt;0,I50*E50,I50="",J50*E50),"")</f>
        <v>3.7967506449230775</v>
      </c>
      <c r="BY50" s="38">
        <f t="shared" si="2"/>
        <v>3.8287628995221246</v>
      </c>
      <c r="BZ50" s="38">
        <f t="shared" si="36"/>
        <v>7.6255135444452016</v>
      </c>
      <c r="CA50" s="38">
        <f t="shared" si="3"/>
        <v>7.3630055760040853E-3</v>
      </c>
      <c r="CB50">
        <f t="shared" si="4"/>
        <v>10.501299803571431</v>
      </c>
      <c r="CC50">
        <f t="shared" si="37"/>
        <v>2.3453977538228575E-7</v>
      </c>
      <c r="CD50">
        <f t="shared" si="38"/>
        <v>1.0054561154357144</v>
      </c>
      <c r="CE50">
        <f t="shared" si="39"/>
        <v>3.8518148055000014E-2</v>
      </c>
      <c r="CF50">
        <f t="shared" si="40"/>
        <v>1.8993531982485002E-6</v>
      </c>
      <c r="CG50">
        <f t="shared" si="41"/>
        <v>1.5465859254567857E-7</v>
      </c>
      <c r="CH50">
        <f t="shared" si="42"/>
        <v>1.1821108574967859E-8</v>
      </c>
      <c r="CI50">
        <f t="shared" si="43"/>
        <v>0.25730584515000005</v>
      </c>
      <c r="CJ50">
        <f t="shared" si="44"/>
        <v>1.8305205846439285E-3</v>
      </c>
      <c r="CK50">
        <f t="shared" si="45"/>
        <v>5.6831959037271437E-2</v>
      </c>
      <c r="CL50">
        <f t="shared" si="46"/>
        <v>1.1151453522857147</v>
      </c>
      <c r="CM50">
        <f t="shared" si="47"/>
        <v>296.01871290075007</v>
      </c>
      <c r="CN50">
        <f t="shared" si="48"/>
        <v>577.05023132710733</v>
      </c>
      <c r="CO50">
        <f t="shared" si="49"/>
        <v>4.4125653043928583</v>
      </c>
      <c r="CP50">
        <f t="shared" si="50"/>
        <v>104.61719289707145</v>
      </c>
      <c r="CQ50">
        <f t="shared" si="51"/>
        <v>4.2670499764907141E-5</v>
      </c>
      <c r="CR50">
        <f t="shared" si="20"/>
        <v>2.0194807314560446E-2</v>
      </c>
      <c r="CS50">
        <f t="shared" si="52"/>
        <v>4.5103802958131875E-10</v>
      </c>
      <c r="CT50">
        <f t="shared" si="53"/>
        <v>1.9335694527609893E-3</v>
      </c>
      <c r="CU50">
        <f t="shared" si="54"/>
        <v>7.4073361644230791E-5</v>
      </c>
      <c r="CV50">
        <f t="shared" si="55"/>
        <v>3.652602304324039E-9</v>
      </c>
      <c r="CW50">
        <f t="shared" si="56"/>
        <v>2.9742037028015107E-10</v>
      </c>
      <c r="CX50">
        <f t="shared" si="57"/>
        <v>2.273290110570742E-11</v>
      </c>
      <c r="CY50">
        <f t="shared" si="58"/>
        <v>4.9481893298076931E-4</v>
      </c>
      <c r="CZ50">
        <f t="shared" si="59"/>
        <v>3.5202318935460162E-6</v>
      </c>
      <c r="DA50">
        <f t="shared" si="60"/>
        <v>1.0929222891782969E-4</v>
      </c>
      <c r="DB50">
        <f t="shared" si="61"/>
        <v>2.1445102928571436E-3</v>
      </c>
      <c r="DC50">
        <f t="shared" si="62"/>
        <v>0.56926675557836548</v>
      </c>
      <c r="DD50">
        <f t="shared" si="63"/>
        <v>1.1097119833213602</v>
      </c>
      <c r="DE50">
        <f t="shared" si="64"/>
        <v>8.4857025084478042E-3</v>
      </c>
      <c r="DF50">
        <f t="shared" si="65"/>
        <v>0.2011869094174451</v>
      </c>
      <c r="DG50">
        <f t="shared" si="66"/>
        <v>8.20586533940522E-8</v>
      </c>
      <c r="DH50" s="5">
        <f>IFERROR(((((L50+AB50)*(1/$H50))+AR50)/$F$2)/($B$2*('CAR.CAP_per person'!B$2)/(_xlfn.XLOOKUP($E$2,EU_countries_GDP!$A$2:$A$29,EU_countries_GDP!$E$2:$E$29))),"")</f>
        <v>0.41225080761309879</v>
      </c>
      <c r="DI50" s="5">
        <f>IFERROR(((((M50+AC50)*(1/$H50))+AS50)/$F$2)/($B$2*('CAR.CAP_per person'!C$2)/(_xlfn.XLOOKUP($E$2,EU_countries_GDP!$A$2:$A$29,EU_countries_GDP!$E$2:$E$29))),"")</f>
        <v>1.1658283315520972E-4</v>
      </c>
      <c r="DJ50" s="5">
        <f>IFERROR(((((N50+AD50)*(1/$H50))+AT50)/$F$2)/($B$2*('CAR.CAP_per person'!D$2)/(_xlfn.XLOOKUP($E$2,EU_countries_GDP!$A$2:$A$29,EU_countries_GDP!$E$2:$E$29))),"")</f>
        <v>5.1191375107718365E-4</v>
      </c>
      <c r="DK50" s="5">
        <f>IFERROR(((((O50+AE50)*(1/$H50))+AU50)/$F$2)/($B$2*('CAR.CAP_per person'!E$2)/(_xlfn.XLOOKUP($E$2,EU_countries_GDP!$A$2:$A$29,EU_countries_GDP!$E$2:$E$29))),"")</f>
        <v>2.5368702245817835E-2</v>
      </c>
      <c r="DL50" s="5">
        <f>IFERROR(((((P50+AF50)*(1/$H50))+AV50)/$F$2)/($B$2*('CAR.CAP_per person'!F$2)/(_xlfn.XLOOKUP($E$2,EU_countries_GDP!$A$2:$A$29,EU_countries_GDP!$E$2:$E$29))),"")</f>
        <v>0.98274185143464476</v>
      </c>
      <c r="DM50" s="5">
        <f>IFERROR(((((Q50+AG50)*(1/$H50))+AW50)/$F$2)/($B$2*('CAR.CAP_per person'!G$2)/(_xlfn.XLOOKUP($E$2,EU_countries_GDP!$A$2:$A$29,EU_countries_GDP!$E$2:$E$29))),"")</f>
        <v>4.3117746460163212E-2</v>
      </c>
      <c r="DN50" s="5">
        <f>IFERROR(((((R50+AH50)*(1/$H50))+AX50)/$F$2)/($B$2*('CAR.CAP_per person'!H$2)/(_xlfn.XLOOKUP($E$2,EU_countries_GDP!$A$2:$A$29,EU_countries_GDP!$E$2:$E$29))),"")</f>
        <v>7.6114626368186083E-4</v>
      </c>
      <c r="DO50" s="5">
        <f>IFERROR(((((S50+AI50)*(1/$H50))+AY50)/$F$2)/($B$2*('CAR.CAP_per person'!I$2)/(_xlfn.XLOOKUP($E$2,EU_countries_GDP!$A$2:$A$29,EU_countries_GDP!$E$2:$E$29))),"")</f>
        <v>6.8464215574146045E-2</v>
      </c>
      <c r="DP50" s="5">
        <f>IFERROR(((((T50+AJ50)*(1/$H50))+AZ50)/$F$2)/($B$2*('CAR.CAP_per person'!J$2)/(_xlfn.XLOOKUP($E$2,EU_countries_GDP!$A$2:$A$29,EU_countries_GDP!$E$2:$E$29))),"")</f>
        <v>8.4479725546093426E-2</v>
      </c>
      <c r="DQ50" s="5">
        <f>IFERROR(((((U50+AK50)*(1/$H50))+BA50)/$F$2)/($B$2*('CAR.CAP_per person'!K$2)/(_xlfn.XLOOKUP($E$2,EU_countries_GDP!$A$2:$A$29,EU_countries_GDP!$E$2:$E$29))),"")</f>
        <v>7.598405704244586E-2</v>
      </c>
      <c r="DR50" s="5">
        <f>IFERROR(((((V50+AL50)*(1/$H50))+BB50)/$F$2)/($B$2*('CAR.CAP_per person'!L$2)/(_xlfn.XLOOKUP($E$2,EU_countries_GDP!$A$2:$A$29,EU_countries_GDP!$E$2:$E$29))),"")</f>
        <v>4.8499982588076862E-2</v>
      </c>
      <c r="DS50" s="5">
        <f>IFERROR(((((W50+AM50)*(1/$H50))+BC50)/$F$2)/($B$2*('CAR.CAP_per person'!M$2)/(_xlfn.XLOOKUP($E$2,EU_countries_GDP!$A$2:$A$29,EU_countries_GDP!$E$2:$E$29))),"")</f>
        <v>0.59256903684369</v>
      </c>
      <c r="DT50" s="5">
        <f>IFERROR(((((X50+AN50)*(1/$H50))+BD50)/$F$2)/($B$2*('CAR.CAP_per person'!N$2)/(_xlfn.XLOOKUP($E$2,EU_countries_GDP!$A$2:$A$29,EU_countries_GDP!$E$2:$E$29))),"")</f>
        <v>12.166429073645121</v>
      </c>
      <c r="DU50" s="5">
        <f>IFERROR(((((Y50+AO50)*(1/$H50))+BE50)/$F$2)/($B$2*('CAR.CAP_per person'!O$2)/(_xlfn.XLOOKUP($E$2,EU_countries_GDP!$A$2:$A$29,EU_countries_GDP!$E$2:$E$29))),"")</f>
        <v>6.5011380142493786E-3</v>
      </c>
      <c r="DV50" s="5">
        <f>IFERROR(((((Z50+AP50)*(1/$H50))+BF50)/$F$2)/($B$2*('CAR.CAP_per person'!P$2)/(_xlfn.XLOOKUP($E$2,EU_countries_GDP!$A$2:$A$29,EU_countries_GDP!$E$2:$E$29))),"")</f>
        <v>0.12503951362454355</v>
      </c>
      <c r="DW50" s="5">
        <f>IFERROR(((((AA50+AQ50)*(1/$H50))+BG50)/$F$2)/($B$2*('CAR.CAP_per person'!Q$2)/(_xlfn.XLOOKUP($E$2,EU_countries_GDP!$A$2:$A$29,EU_countries_GDP!$E$2:$E$29))),"")</f>
        <v>5.1993117042886734E-2</v>
      </c>
    </row>
    <row r="51" spans="1:127">
      <c r="A51" t="s">
        <v>239</v>
      </c>
      <c r="B51" t="str">
        <f>_xlfn.XLOOKUP(D51,Table5[Ingredient],Table5[Category],"",FALSE)</f>
        <v>Starch/satiating food</v>
      </c>
      <c r="C51" s="33" t="s">
        <v>177</v>
      </c>
      <c r="D51" s="33" t="s">
        <v>250</v>
      </c>
      <c r="E51" s="33">
        <v>0.31960000000000005</v>
      </c>
      <c r="F51" s="33" t="s">
        <v>204</v>
      </c>
      <c r="G51" s="33" t="s">
        <v>180</v>
      </c>
      <c r="H51" s="91">
        <f>Dataset_IT!L48</f>
        <v>0.40262030738221222</v>
      </c>
      <c r="I51" s="33"/>
      <c r="J51" s="37" t="str">
        <f>IFERROR(INDEX('AveragePrices&amp;Codes'!G:AG, MATCH($D51, 'AveragePrices&amp;Codes'!$A:$A, 0), MATCH(Tool_Italy!$E$2, 'AveragePrices&amp;Codes'!$G$1:$AG$1, 0)),"")</f>
        <v/>
      </c>
      <c r="K51" s="37">
        <f>IFERROR(E51/(_xlfn.XLOOKUP(A51,Dataset_IT!$Q$2:$Q$9,Dataset_IT!$R$2:$R$9)),"")</f>
        <v>4.7701492537313437E-3</v>
      </c>
      <c r="L51">
        <f>IFERROR(IF($F51="Raw",_xlfn.XLOOKUP(_xlfn.XLOOKUP(Tool_Italy!$D51,'AveragePrices&amp;Codes'!$A:$A,'AveragePrices&amp;Codes'!$B:$B),AGRIBALYSE_Raw!$B:$B,AGRIBALYSE_Raw!O:O)*$E51,_xlfn.XLOOKUP(_xlfn.XLOOKUP(Tool_Italy!$D51,'AveragePrices&amp;Codes'!$A:$A,'AveragePrices&amp;Codes'!$B:$B),AGRIBALYSE_Cooked!$C:$C,AGRIBALYSE_Cooked!P:P)*$E51),"")</f>
        <v>0.29884756501000004</v>
      </c>
      <c r="M51">
        <f>IFERROR(IF($F51="Raw",_xlfn.XLOOKUP(_xlfn.XLOOKUP(Tool_Italy!$D51,'AveragePrices&amp;Codes'!$A:$A,'AveragePrices&amp;Codes'!$B:$B),AGRIBALYSE_Raw!$B:$B,AGRIBALYSE_Raw!P:P)*$E51,_xlfn.XLOOKUP(_xlfn.XLOOKUP(Tool_Italy!$D51,'AveragePrices&amp;Codes'!$A:$A,'AveragePrices&amp;Codes'!$B:$B),AGRIBALYSE_Cooked!$C:$C,AGRIBALYSE_Cooked!Q:Q)*$E51),"")</f>
        <v>6.5914048320000016E-9</v>
      </c>
      <c r="N51">
        <f>IFERROR(IF($F51="Raw",_xlfn.XLOOKUP(_xlfn.XLOOKUP(Tool_Italy!$D51,'AveragePrices&amp;Codes'!$A:$A,'AveragePrices&amp;Codes'!$B:$B),AGRIBALYSE_Raw!$B:$B,AGRIBALYSE_Raw!Q:Q)*$E51,_xlfn.XLOOKUP(_xlfn.XLOOKUP(Tool_Italy!$D51,'AveragePrices&amp;Codes'!$A:$A,'AveragePrices&amp;Codes'!$B:$B),AGRIBALYSE_Cooked!$C:$C,AGRIBALYSE_Cooked!R:R)*$E51),"")</f>
        <v>0.19104950123500003</v>
      </c>
      <c r="O51">
        <f>IFERROR(IF($F51="Raw",_xlfn.XLOOKUP(_xlfn.XLOOKUP(Tool_Italy!$D51,'AveragePrices&amp;Codes'!$A:$A,'AveragePrices&amp;Codes'!$B:$B),AGRIBALYSE_Raw!$B:$B,AGRIBALYSE_Raw!R:R)*$E51,_xlfn.XLOOKUP(_xlfn.XLOOKUP(Tool_Italy!$D51,'AveragePrices&amp;Codes'!$A:$A,'AveragePrices&amp;Codes'!$B:$B),AGRIBALYSE_Cooked!$C:$C,AGRIBALYSE_Cooked!S:S)*$E51),"")</f>
        <v>1.0268531471000002E-3</v>
      </c>
      <c r="P51">
        <f>IFERROR(IF($F51="Raw",_xlfn.XLOOKUP(_xlfn.XLOOKUP(Tool_Italy!$D51,'AveragePrices&amp;Codes'!$A:$A,'AveragePrices&amp;Codes'!$B:$B),AGRIBALYSE_Raw!$B:$B,AGRIBALYSE_Raw!S:S)*$E51,_xlfn.XLOOKUP(_xlfn.XLOOKUP(Tool_Italy!$D51,'AveragePrices&amp;Codes'!$A:$A,'AveragePrices&amp;Codes'!$B:$B),AGRIBALYSE_Cooked!$C:$C,AGRIBALYSE_Cooked!T:T)*$E51),"")</f>
        <v>2.5106392531500005E-8</v>
      </c>
      <c r="Q51">
        <f>IFERROR(IF($F51="Raw",_xlfn.XLOOKUP(_xlfn.XLOOKUP(Tool_Italy!$D51,'AveragePrices&amp;Codes'!$A:$A,'AveragePrices&amp;Codes'!$B:$B),AGRIBALYSE_Raw!$B:$B,AGRIBALYSE_Raw!T:T)*$E51,_xlfn.XLOOKUP(_xlfn.XLOOKUP(Tool_Italy!$D51,'AveragePrices&amp;Codes'!$A:$A,'AveragePrices&amp;Codes'!$B:$B),AGRIBALYSE_Cooked!$C:$C,AGRIBALYSE_Cooked!U:U)*$E51),"")</f>
        <v>4.7709069025000006E-9</v>
      </c>
      <c r="R51">
        <f>IFERROR(IF($F51="Raw",_xlfn.XLOOKUP(_xlfn.XLOOKUP(Tool_Italy!$D51,'AveragePrices&amp;Codes'!$A:$A,'AveragePrices&amp;Codes'!$B:$B),AGRIBALYSE_Raw!$B:$B,AGRIBALYSE_Raw!U:U)*$E51,_xlfn.XLOOKUP(_xlfn.XLOOKUP(Tool_Italy!$D51,'AveragePrices&amp;Codes'!$A:$A,'AveragePrices&amp;Codes'!$B:$B),AGRIBALYSE_Cooked!$C:$C,AGRIBALYSE_Cooked!V:V)*$E51),"")</f>
        <v>3.0075057127499999E-10</v>
      </c>
      <c r="S51">
        <f>IFERROR(IF($F51="Raw",_xlfn.XLOOKUP(_xlfn.XLOOKUP(Tool_Italy!$D51,'AveragePrices&amp;Codes'!$A:$A,'AveragePrices&amp;Codes'!$B:$B),AGRIBALYSE_Raw!$B:$B,AGRIBALYSE_Raw!V:V)*$E51,_xlfn.XLOOKUP(_xlfn.XLOOKUP(Tool_Italy!$D51,'AveragePrices&amp;Codes'!$A:$A,'AveragePrices&amp;Codes'!$B:$B),AGRIBALYSE_Cooked!$C:$C,AGRIBALYSE_Cooked!W:W)*$E51),"")</f>
        <v>2.9637237087500002E-3</v>
      </c>
      <c r="T51">
        <f>IFERROR(IF($F51="Raw",_xlfn.XLOOKUP(_xlfn.XLOOKUP(Tool_Italy!$D51,'AveragePrices&amp;Codes'!$A:$A,'AveragePrices&amp;Codes'!$B:$B),AGRIBALYSE_Raw!$B:$B,AGRIBALYSE_Raw!W:W)*$E51,_xlfn.XLOOKUP(_xlfn.XLOOKUP(Tool_Italy!$D51,'AveragePrices&amp;Codes'!$A:$A,'AveragePrices&amp;Codes'!$B:$B),AGRIBALYSE_Cooked!$C:$C,AGRIBALYSE_Cooked!X:X)*$E51),"")</f>
        <v>5.7201260935000004E-5</v>
      </c>
      <c r="U51">
        <f>IFERROR(IF($F51="Raw",_xlfn.XLOOKUP(_xlfn.XLOOKUP(Tool_Italy!$D51,'AveragePrices&amp;Codes'!$A:$A,'AveragePrices&amp;Codes'!$B:$B),AGRIBALYSE_Raw!$B:$B,AGRIBALYSE_Raw!X:X)*$E51,_xlfn.XLOOKUP(_xlfn.XLOOKUP(Tool_Italy!$D51,'AveragePrices&amp;Codes'!$A:$A,'AveragePrices&amp;Codes'!$B:$B),AGRIBALYSE_Cooked!$C:$C,AGRIBALYSE_Cooked!Y:Y)*$E51),"")</f>
        <v>2.3346501149000003E-3</v>
      </c>
      <c r="V51">
        <f>IFERROR(IF($F51="Raw",_xlfn.XLOOKUP(_xlfn.XLOOKUP(Tool_Italy!$D51,'AveragePrices&amp;Codes'!$A:$A,'AveragePrices&amp;Codes'!$B:$B),AGRIBALYSE_Raw!$B:$B,AGRIBALYSE_Raw!Y:Y)*$E51,_xlfn.XLOOKUP(_xlfn.XLOOKUP(Tool_Italy!$D51,'AveragePrices&amp;Codes'!$A:$A,'AveragePrices&amp;Codes'!$B:$B),AGRIBALYSE_Cooked!$C:$C,AGRIBALYSE_Cooked!Z:Z)*$E51),"")</f>
        <v>1.2244474451000001E-2</v>
      </c>
      <c r="W51">
        <f>IFERROR(IF($F51="Raw",_xlfn.XLOOKUP(_xlfn.XLOOKUP(Tool_Italy!$D51,'AveragePrices&amp;Codes'!$A:$A,'AveragePrices&amp;Codes'!$B:$B),AGRIBALYSE_Raw!$B:$B,AGRIBALYSE_Raw!Z:Z)*$E51,_xlfn.XLOOKUP(_xlfn.XLOOKUP(Tool_Italy!$D51,'AveragePrices&amp;Codes'!$A:$A,'AveragePrices&amp;Codes'!$B:$B),AGRIBALYSE_Cooked!$C:$C,AGRIBALYSE_Cooked!AA:AA)*$E51),"")</f>
        <v>4.0007162857000003</v>
      </c>
      <c r="X51">
        <f>IFERROR(IF($F51="Raw",_xlfn.XLOOKUP(_xlfn.XLOOKUP(Tool_Italy!$D51,'AveragePrices&amp;Codes'!$A:$A,'AveragePrices&amp;Codes'!$B:$B),AGRIBALYSE_Raw!$B:$B,AGRIBALYSE_Raw!AA:AA)*$E51,_xlfn.XLOOKUP(_xlfn.XLOOKUP(Tool_Italy!$D51,'AveragePrices&amp;Codes'!$A:$A,'AveragePrices&amp;Codes'!$B:$B),AGRIBALYSE_Cooked!$C:$C,AGRIBALYSE_Cooked!AB:AB)*$E51),"")</f>
        <v>22.097765222500001</v>
      </c>
      <c r="Y51">
        <f>IFERROR(IF($F51="Raw",_xlfn.XLOOKUP(_xlfn.XLOOKUP(Tool_Italy!$D51,'AveragePrices&amp;Codes'!$A:$A,'AveragePrices&amp;Codes'!$B:$B),AGRIBALYSE_Raw!$B:$B,AGRIBALYSE_Raw!AB:AB)*$E51,_xlfn.XLOOKUP(_xlfn.XLOOKUP(Tool_Italy!$D51,'AveragePrices&amp;Codes'!$A:$A,'AveragePrices&amp;Codes'!$B:$B),AGRIBALYSE_Cooked!$C:$C,AGRIBALYSE_Cooked!AC:AC)*$E51),"")</f>
        <v>7.1806992920000021E-2</v>
      </c>
      <c r="Z51">
        <f>IFERROR(IF($F51="Raw",_xlfn.XLOOKUP(_xlfn.XLOOKUP(Tool_Italy!$D51,'AveragePrices&amp;Codes'!$A:$A,'AveragePrices&amp;Codes'!$B:$B),AGRIBALYSE_Raw!$B:$B,AGRIBALYSE_Raw!AC:AC)*$E51,_xlfn.XLOOKUP(_xlfn.XLOOKUP(Tool_Italy!$D51,'AveragePrices&amp;Codes'!$A:$A,'AveragePrices&amp;Codes'!$B:$B),AGRIBALYSE_Cooked!$C:$C,AGRIBALYSE_Cooked!AD:AD)*$E51),"")</f>
        <v>6.4308621614999995</v>
      </c>
      <c r="AA51">
        <f>IFERROR(IF($F51="Raw",_xlfn.XLOOKUP(_xlfn.XLOOKUP(Tool_Italy!$D51,'AveragePrices&amp;Codes'!$A:$A,'AveragePrices&amp;Codes'!$B:$B),AGRIBALYSE_Raw!$B:$B,AGRIBALYSE_Raw!AD:AD)*$E51,_xlfn.XLOOKUP(_xlfn.XLOOKUP(Tool_Italy!$D51,'AveragePrices&amp;Codes'!$A:$A,'AveragePrices&amp;Codes'!$B:$B),AGRIBALYSE_Cooked!$C:$C,AGRIBALYSE_Cooked!AE:AE)*$E51),"")</f>
        <v>1.2172837709000002E-6</v>
      </c>
      <c r="AB51" cm="1">
        <f t="array" ref="AB51">IFERROR(_xlfn.XLOOKUP(Tool_Italy!$F51&amp;$E$2,'Cooking methods'!$A:$A&amp;'Cooking methods'!$B:$B,'Cooking methods'!C:C)*$E51,"")</f>
        <v>0.14096661120000004</v>
      </c>
      <c r="AC51" cm="1">
        <f t="array" ref="AC51">IFERROR(_xlfn.XLOOKUP(Tool_Italy!$F51&amp;$E$2,'Cooking methods'!$A:$A&amp;'Cooking methods'!$B:$B,'Cooking methods'!D:D)*$E51,"")</f>
        <v>9.2150795340000024E-9</v>
      </c>
      <c r="AD51" cm="1">
        <f t="array" ref="AD51">IFERROR(_xlfn.XLOOKUP(Tool_Italy!$F51&amp;$E$2,'Cooking methods'!$A:$A&amp;'Cooking methods'!$B:$B,'Cooking methods'!E:E)*$E51,"")</f>
        <v>7.3089324000000016E-3</v>
      </c>
      <c r="AE51" cm="1">
        <f t="array" ref="AE51">IFERROR(_xlfn.XLOOKUP(Tool_Italy!$F51&amp;$E$2,'Cooking methods'!$A:$A&amp;'Cooking methods'!$B:$B,'Cooking methods'!F:F)*$E51,"")</f>
        <v>2.7181980000000008E-4</v>
      </c>
      <c r="AF51" cm="1">
        <f t="array" ref="AF51">IFERROR(_xlfn.XLOOKUP(Tool_Italy!$F51&amp;$E$2,'Cooking methods'!$A:$A&amp;'Cooking methods'!$B:$B,'Cooking methods'!G:G)*$E51,"")</f>
        <v>1.8213048396000006E-9</v>
      </c>
      <c r="AG51" cm="1">
        <f t="array" ref="AG51">IFERROR(_xlfn.XLOOKUP(Tool_Italy!$F51&amp;$E$2,'Cooking methods'!$A:$A&amp;'Cooking methods'!$B:$B,'Cooking methods'!H:H)*$E51,"")</f>
        <v>6.0282296820000007E-10</v>
      </c>
      <c r="AH51" cm="1">
        <f t="array" ref="AH51">IFERROR(_xlfn.XLOOKUP(Tool_Italy!$F51&amp;$E$2,'Cooking methods'!$A:$A&amp;'Cooking methods'!$B:$B,'Cooking methods'!I:I)*$E51,"")</f>
        <v>3.0389755662000011E-10</v>
      </c>
      <c r="AI51" cm="1">
        <f t="array" ref="AI51">IFERROR(_xlfn.XLOOKUP(Tool_Italy!$F51&amp;$E$2,'Cooking methods'!$A:$A&amp;'Cooking methods'!$B:$B,'Cooking methods'!J:J)*$E51,"")</f>
        <v>3.8399940000000008E-4</v>
      </c>
      <c r="AJ51" cm="1">
        <f t="array" ref="AJ51">IFERROR(_xlfn.XLOOKUP(Tool_Italy!$F51&amp;$E$2,'Cooking methods'!$A:$A&amp;'Cooking methods'!$B:$B,'Cooking methods'!K:K)*$E51,"")</f>
        <v>9.7144513380000027E-6</v>
      </c>
      <c r="AK51" cm="1">
        <f t="array" ref="AK51">IFERROR(_xlfn.XLOOKUP(Tool_Italy!$F51&amp;$E$2,'Cooking methods'!$A:$A&amp;'Cooking methods'!$B:$B,'Cooking methods'!L:L)*$E51,"")</f>
        <v>7.3348200000000017E-5</v>
      </c>
      <c r="AL51" cm="1">
        <f t="array" ref="AL51">IFERROR(_xlfn.XLOOKUP(Tool_Italy!$F51&amp;$E$2,'Cooking methods'!$A:$A&amp;'Cooking methods'!$B:$B,'Cooking methods'!M:M)*$E51,"")</f>
        <v>8.1545940000000007E-4</v>
      </c>
      <c r="AM51" cm="1">
        <f t="array" ref="AM51">IFERROR(_xlfn.XLOOKUP(Tool_Italy!$F51&amp;$E$2,'Cooking methods'!$A:$A&amp;'Cooking methods'!$B:$B,'Cooking methods'!N:N)*$E51,"")</f>
        <v>0.27016730820000007</v>
      </c>
      <c r="AN51" cm="1">
        <f t="array" ref="AN51">IFERROR(_xlfn.XLOOKUP(Tool_Italy!$F51&amp;$E$2,'Cooking methods'!$A:$A&amp;'Cooking methods'!$B:$B,'Cooking methods'!O:O)*$E51,"")</f>
        <v>0.43207698780000009</v>
      </c>
      <c r="AO51" cm="1">
        <f t="array" ref="AO51">IFERROR(_xlfn.XLOOKUP(Tool_Italy!$F51&amp;$E$2,'Cooking methods'!$A:$A&amp;'Cooking methods'!$B:$B,'Cooking methods'!P:P)*$E51,"")</f>
        <v>1.2637463400000002E-2</v>
      </c>
      <c r="AP51" cm="1">
        <f t="array" ref="AP51">IFERROR(_xlfn.XLOOKUP(Tool_Italy!$F51&amp;$E$2,'Cooking methods'!$A:$A&amp;'Cooking methods'!$B:$B,'Cooking methods'!Q:Q)*$E51,"")</f>
        <v>2.2107406356000006</v>
      </c>
      <c r="AQ51" cm="1">
        <f t="array" ref="AQ51">IFERROR(_xlfn.XLOOKUP(Tool_Italy!$F51&amp;$E$2,'Cooking methods'!$A:$A&amp;'Cooking methods'!$B:$B,'Cooking methods'!R:R)*$E51,"")</f>
        <v>3.1374821988000006E-7</v>
      </c>
      <c r="AR51" cm="1">
        <f t="array" ref="AR51">IFERROR(_xlfn.XLOOKUP(Tool_Italy!$G51&amp;$E$2,'Waste management'!$A:$A&amp;'Waste management'!$B:$B,'Waste management'!C:C)*$E51,"")</f>
        <v>1.8380196000000001E-2</v>
      </c>
      <c r="AS51" cm="1">
        <f t="array" ref="AS51">IFERROR(_xlfn.XLOOKUP(Tool_Italy!$G51&amp;$E$2,'Waste management'!$A:$A&amp;'Waste management'!$B:$B,'Waste management'!D:D)*$E51,"")</f>
        <v>1.3206607080000003E-10</v>
      </c>
      <c r="AT51" cm="1">
        <f t="array" ref="AT51">IFERROR(_xlfn.XLOOKUP(Tool_Italy!$G51&amp;$E$2,'Waste management'!$A:$A&amp;'Waste management'!$B:$B,'Waste management'!E:E)*$E51,"")</f>
        <v>2.8124800000000006E-4</v>
      </c>
      <c r="AU51" cm="1">
        <f t="array" ref="AU51">IFERROR(_xlfn.XLOOKUP(Tool_Italy!$G51&amp;$E$2,'Waste management'!$A:$A&amp;'Waste management'!$B:$B,'Waste management'!F:F)*$E51,"")</f>
        <v>4.1548000000000003E-5</v>
      </c>
      <c r="AV51" cm="1">
        <f t="array" ref="AV51">IFERROR(_xlfn.XLOOKUP(Tool_Italy!$G51&amp;$E$2,'Waste management'!$A:$A&amp;'Waste management'!$B:$B,'Waste management'!G:G)*$E51,"")</f>
        <v>3.7139437600000007E-9</v>
      </c>
      <c r="AW51" cm="1">
        <f t="array" ref="AW51">IFERROR(_xlfn.XLOOKUP(Tool_Italy!$G51&amp;$E$2,'Waste management'!$A:$A&amp;'Waste management'!$B:$B,'Waste management'!H:H)*$E51,"")</f>
        <v>1.2135563560000001E-10</v>
      </c>
      <c r="AX51" cm="1">
        <f t="array" ref="AX51">IFERROR(_xlfn.XLOOKUP(Tool_Italy!$G51&amp;$E$2,'Waste management'!$A:$A&amp;'Waste management'!$B:$B,'Waste management'!I:I)*$E51,"")</f>
        <v>8.6717387600000016E-11</v>
      </c>
      <c r="AY51" cm="1">
        <f t="array" ref="AY51">IFERROR(_xlfn.XLOOKUP(Tool_Italy!$G51&amp;$E$2,'Waste management'!$A:$A&amp;'Waste management'!$B:$B,'Waste management'!J:J)*$E51,"")</f>
        <v>7.0631600000000013E-4</v>
      </c>
      <c r="AZ51" cm="1">
        <f t="array" ref="AZ51">IFERROR(_xlfn.XLOOKUP(Tool_Italy!$G51&amp;$E$2,'Waste management'!$A:$A&amp;'Waste management'!$B:$B,'Waste management'!K:K)*$E51,"")</f>
        <v>1.1351009480000002E-6</v>
      </c>
      <c r="BA51" cm="1">
        <f t="array" ref="BA51">IFERROR(_xlfn.XLOOKUP(Tool_Italy!$G51&amp;$E$2,'Waste management'!$A:$A&amp;'Waste management'!$B:$B,'Waste management'!L:L)*$E51,"")</f>
        <v>3.1117598320000004E-5</v>
      </c>
      <c r="BB51" cm="1">
        <f t="array" ref="BB51">IFERROR(_xlfn.XLOOKUP(Tool_Italy!$G51&amp;$E$2,'Waste management'!$A:$A&amp;'Waste management'!$B:$B,'Waste management'!M:M)*$E51,"")</f>
        <v>3.1161000000000006E-3</v>
      </c>
      <c r="BC51" cm="1">
        <f t="array" ref="BC51">IFERROR(_xlfn.XLOOKUP(Tool_Italy!$G51&amp;$E$2,'Waste management'!$A:$A&amp;'Waste management'!$B:$B,'Waste management'!N:N)*$E51,"")</f>
        <v>2.6766755680000007</v>
      </c>
      <c r="BD51" cm="1">
        <f t="array" ref="BD51">IFERROR(_xlfn.XLOOKUP(Tool_Italy!$G51&amp;$E$2,'Waste management'!$A:$A&amp;'Waste management'!$B:$B,'Waste management'!O:O)*$E51,"")</f>
        <v>0.17404776800000002</v>
      </c>
      <c r="BE51" cm="1">
        <f t="array" ref="BE51">IFERROR(_xlfn.XLOOKUP(Tool_Italy!$G51&amp;$E$2,'Waste management'!$A:$A&amp;'Waste management'!$B:$B,'Waste management'!P:P)*$E51,"")</f>
        <v>3.6562240000000009E-3</v>
      </c>
      <c r="BF51" cm="1">
        <f t="array" ref="BF51">IFERROR(_xlfn.XLOOKUP(Tool_Italy!$G51&amp;$E$2,'Waste management'!$A:$A&amp;'Waste management'!$B:$B,'Waste management'!Q:Q)*$E51,"")</f>
        <v>0.11509435200000001</v>
      </c>
      <c r="BG51" cm="1">
        <f t="array" ref="BG51">IFERROR(_xlfn.XLOOKUP(Tool_Italy!$G51&amp;$E$2,'Waste management'!$A:$A&amp;'Waste management'!$B:$B,'Waste management'!R:R)*$E51,"")</f>
        <v>3.5739270000000007E-8</v>
      </c>
      <c r="BH51">
        <f>IFERROR((L51+AR51+AB51)*_xlfn.XLOOKUP(Tool_Italy!BH$4,Monetization_Factors!$A:$A,Monetization_Factors!$D:$D),"")</f>
        <v>5.9611486608448949E-2</v>
      </c>
      <c r="BI51">
        <f>IFERROR((M51+AS51+AC51)*_xlfn.XLOOKUP(Tool_Italy!BI$4,Monetization_Factors!$A:$A,Monetization_Factors!$D:$D),"")</f>
        <v>6.3803670269298626E-7</v>
      </c>
      <c r="BJ51">
        <f>IFERROR((N51+AT51+AD51)*_xlfn.XLOOKUP(Tool_Italy!BJ$4,Monetization_Factors!$A:$A,Monetization_Factors!$D:$D),"")</f>
        <v>3.031605621780338E-4</v>
      </c>
      <c r="BK51">
        <f>IFERROR((O51+AU51+AE51)*_xlfn.XLOOKUP(Tool_Italy!BK$4,Monetization_Factors!$A:$A,Monetization_Factors!$D:$D),"")</f>
        <v>2.0286570491536769E-3</v>
      </c>
      <c r="BL51">
        <f>IFERROR((P51+AV51+AF51)*_xlfn.XLOOKUP(Tool_Italy!BL$4,Monetization_Factors!$A:$A,Monetization_Factors!$D:$D),"")</f>
        <v>3.0588753225295209E-2</v>
      </c>
      <c r="BM51">
        <f>IFERROR((Q51+AW51+AG51)*_xlfn.XLOOKUP(Tool_Italy!BM$4,Monetization_Factors!$A:$A,Monetization_Factors!$D:$D),"")</f>
        <v>1.1411149764791819E-3</v>
      </c>
      <c r="BN51">
        <f>IFERROR((R51+AX51+AH51)*_xlfn.XLOOKUP(Tool_Italy!BN$4,Monetization_Factors!$A:$A,Monetization_Factors!$D:$D),"")</f>
        <v>7.9482238085790775E-4</v>
      </c>
      <c r="BO51">
        <f>IFERROR((S51+AY51+AI51)*_xlfn.XLOOKUP(Tool_Italy!BO$4,Monetization_Factors!$A:$A,Monetization_Factors!$D:$D),"")</f>
        <v>1.7750183245316496E-3</v>
      </c>
      <c r="BP51">
        <f>IFERROR((T51+AZ51+AJ51)*_xlfn.XLOOKUP(Tool_Italy!BP$4,Monetization_Factors!$A:$A,Monetization_Factors!$D:$D),"")</f>
        <v>1.6600256301101268E-4</v>
      </c>
      <c r="BQ51">
        <f>IFERROR((U51+BA51+AK51)*_xlfn.XLOOKUP(Tool_Italy!BQ$4,Monetization_Factors!$A:$A,Monetization_Factors!$D:$D),"")</f>
        <v>9.9776221860516413E-3</v>
      </c>
      <c r="BR51" t="str">
        <f>IFERROR((V51+BB51+AL51)*_xlfn.XLOOKUP(Tool_Italy!BR$4,Monetization_Factors!$A:$A,Monetization_Factors!$D:$D),"")</f>
        <v/>
      </c>
      <c r="BS51">
        <f>IFERROR((W51+BC51+AM51)*_xlfn.XLOOKUP(Tool_Italy!BS$4,Monetization_Factors!$A:$A,Monetization_Factors!$D:$D),"")</f>
        <v>3.3808719138878681E-4</v>
      </c>
      <c r="BT51">
        <f>IFERROR((X51+BD51+AN51)*_xlfn.XLOOKUP(Tool_Italy!BT$4,Monetization_Factors!$A:$A,Monetization_Factors!$D:$D),"")</f>
        <v>5.0555351983599291E-3</v>
      </c>
      <c r="BU51">
        <f>IFERROR((Y51+BE51+AO51)*_xlfn.XLOOKUP(Tool_Italy!BU$4,Monetization_Factors!$A:$A,Monetization_Factors!$D:$D),"")</f>
        <v>5.5987340336466536E-4</v>
      </c>
      <c r="BV51">
        <f>IFERROR((Z51+BF51+AP51)*_xlfn.XLOOKUP(Tool_Italy!BV$4,Monetization_Factors!$A:$A,Monetization_Factors!$D:$D),"")</f>
        <v>1.4459761297172935E-2</v>
      </c>
      <c r="BW51">
        <f>IFERROR((AA51+BG51+AQ51)*_xlfn.XLOOKUP(Tool_Italy!BW$4,Monetization_Factors!$A:$A,Monetization_Factors!$D:$D),"")</f>
        <v>3.2731727765574283E-6</v>
      </c>
      <c r="BX51" s="38" t="str" cm="1">
        <f t="array" ref="BX51">IFERROR(_xlfn.IFS(I51&lt;&gt;0,I51*E51,I51="",J51*E51),"")</f>
        <v/>
      </c>
      <c r="BY51" s="38">
        <f t="shared" si="2"/>
        <v>0.11682618398972118</v>
      </c>
      <c r="BZ51" s="38">
        <f t="shared" si="36"/>
        <v>0.11682618398972118</v>
      </c>
      <c r="CA51" s="38">
        <f t="shared" si="3"/>
        <v>2.2466573844177149E-4</v>
      </c>
      <c r="CB51">
        <f t="shared" si="4"/>
        <v>0.45819437221000009</v>
      </c>
      <c r="CC51">
        <f t="shared" si="37"/>
        <v>1.5938550436800002E-8</v>
      </c>
      <c r="CD51">
        <f t="shared" si="38"/>
        <v>0.19863968163500004</v>
      </c>
      <c r="CE51">
        <f t="shared" si="39"/>
        <v>1.3402209471000002E-3</v>
      </c>
      <c r="CF51">
        <f t="shared" si="40"/>
        <v>3.0641641131100006E-8</v>
      </c>
      <c r="CG51">
        <f t="shared" si="41"/>
        <v>5.4950855063000008E-9</v>
      </c>
      <c r="CH51">
        <f t="shared" si="42"/>
        <v>6.9136551549500012E-10</v>
      </c>
      <c r="CI51">
        <f t="shared" si="43"/>
        <v>4.0540391087500001E-3</v>
      </c>
      <c r="CJ51">
        <f t="shared" si="44"/>
        <v>6.8050813221000008E-5</v>
      </c>
      <c r="CK51">
        <f t="shared" si="45"/>
        <v>2.4391159132200004E-3</v>
      </c>
      <c r="CL51">
        <f t="shared" si="46"/>
        <v>1.6176033851000002E-2</v>
      </c>
      <c r="CM51">
        <f t="shared" si="47"/>
        <v>6.947559161900001</v>
      </c>
      <c r="CN51">
        <f t="shared" si="48"/>
        <v>22.703889978300001</v>
      </c>
      <c r="CO51">
        <f t="shared" si="49"/>
        <v>8.8100680320000027E-2</v>
      </c>
      <c r="CP51">
        <f t="shared" si="50"/>
        <v>8.756697149099999</v>
      </c>
      <c r="CQ51">
        <f t="shared" si="51"/>
        <v>1.5667712607800004E-6</v>
      </c>
      <c r="CR51">
        <f t="shared" si="20"/>
        <v>8.8114302348076944E-4</v>
      </c>
      <c r="CS51">
        <f t="shared" si="52"/>
        <v>3.0651058532307696E-11</v>
      </c>
      <c r="CT51">
        <f t="shared" si="53"/>
        <v>3.8199938775961543E-4</v>
      </c>
      <c r="CU51">
        <f t="shared" si="54"/>
        <v>2.5773479751923082E-6</v>
      </c>
      <c r="CV51">
        <f t="shared" si="55"/>
        <v>5.8926232944423092E-11</v>
      </c>
      <c r="CW51">
        <f t="shared" si="56"/>
        <v>1.0567472127500001E-11</v>
      </c>
      <c r="CX51">
        <f t="shared" si="57"/>
        <v>1.3295490682596156E-12</v>
      </c>
      <c r="CY51">
        <f t="shared" si="58"/>
        <v>7.7962290552884622E-6</v>
      </c>
      <c r="CZ51">
        <f t="shared" si="59"/>
        <v>1.3086694850192308E-7</v>
      </c>
      <c r="DA51">
        <f t="shared" si="60"/>
        <v>4.6906075254230774E-6</v>
      </c>
      <c r="DB51">
        <f t="shared" si="61"/>
        <v>3.1107757405769232E-5</v>
      </c>
      <c r="DC51">
        <f t="shared" si="62"/>
        <v>1.336069069596154E-2</v>
      </c>
      <c r="DD51">
        <f t="shared" si="63"/>
        <v>4.3661326881346156E-2</v>
      </c>
      <c r="DE51">
        <f t="shared" si="64"/>
        <v>1.6942438523076929E-4</v>
      </c>
      <c r="DF51">
        <f t="shared" si="65"/>
        <v>1.683980220980769E-2</v>
      </c>
      <c r="DG51">
        <f t="shared" si="66"/>
        <v>3.0130216553461544E-9</v>
      </c>
      <c r="DH51" s="5">
        <f>IFERROR(((((L51+AB51)*(1/$H51))+AR51)/$F$2)/($B$2*('CAR.CAP_per person'!B$2)/(_xlfn.XLOOKUP($E$2,EU_countries_GDP!$A$2:$A$29,EU_countries_GDP!$E$2:$E$29))),"")</f>
        <v>1.7625459052281991E-2</v>
      </c>
      <c r="DI51" s="5">
        <f>IFERROR(((((M51+AC51)*(1/$H51))+AS51)/$F$2)/($B$2*('CAR.CAP_per person'!C$2)/(_xlfn.XLOOKUP($E$2,EU_countries_GDP!$A$2:$A$29,EU_countries_GDP!$E$2:$E$29))),"")</f>
        <v>7.8933262954645506E-6</v>
      </c>
      <c r="DJ51" s="5">
        <f>IFERROR(((((N51+AD51)*(1/$H51))+AT51)/$F$2)/($B$2*('CAR.CAP_per person'!D$2)/(_xlfn.XLOOKUP($E$2,EU_countries_GDP!$A$2:$A$29,EU_countries_GDP!$E$2:$E$29))),"")</f>
        <v>1.0111240133537143E-4</v>
      </c>
      <c r="DK51" s="5">
        <f>IFERROR(((((O51+AE51)*(1/$H51))+AU51)/$F$2)/($B$2*('CAR.CAP_per person'!E$2)/(_xlfn.XLOOKUP($E$2,EU_countries_GDP!$A$2:$A$29,EU_countries_GDP!$E$2:$E$29))),"")</f>
        <v>8.684438004436559E-4</v>
      </c>
      <c r="DL51" s="5">
        <f>IFERROR(((((P51+AF51)*(1/$H51))+AV51)/$F$2)/($B$2*('CAR.CAP_per person'!F$2)/(_xlfn.XLOOKUP($E$2,EU_countries_GDP!$A$2:$A$29,EU_countries_GDP!$E$2:$E$29))),"")</f>
        <v>1.4771013183848283E-2</v>
      </c>
      <c r="DM51" s="5">
        <f>IFERROR(((((Q51+AG51)*(1/$H51))+AW51)/$F$2)/($B$2*('CAR.CAP_per person'!G$2)/(_xlfn.XLOOKUP($E$2,EU_countries_GDP!$A$2:$A$29,EU_countries_GDP!$E$2:$E$29))),"")</f>
        <v>1.5144427139989485E-3</v>
      </c>
      <c r="DN51" s="5">
        <f>IFERROR(((((R51+AH51)*(1/$H51))+AX51)/$F$2)/($B$2*('CAR.CAP_per person'!H$2)/(_xlfn.XLOOKUP($E$2,EU_countries_GDP!$A$2:$A$29,EU_countries_GDP!$E$2:$E$29))),"")</f>
        <v>4.1868658011111974E-5</v>
      </c>
      <c r="DO51" s="5">
        <f>IFERROR(((((S51+AI51)*(1/$H51))+AY51)/$F$2)/($B$2*('CAR.CAP_per person'!I$2)/(_xlfn.XLOOKUP($E$2,EU_countries_GDP!$A$2:$A$29,EU_countries_GDP!$E$2:$E$29))),"")</f>
        <v>9.7241287432645409E-4</v>
      </c>
      <c r="DP51" s="5">
        <f>IFERROR(((((T51+AJ51)*(1/$H51))+AZ51)/$F$2)/($B$2*('CAR.CAP_per person'!J$2)/(_xlfn.XLOOKUP($E$2,EU_countries_GDP!$A$2:$A$29,EU_countries_GDP!$E$2:$E$29))),"")</f>
        <v>3.1136207475806498E-3</v>
      </c>
      <c r="DQ51" s="5">
        <f>IFERROR(((((U51+AK51)*(1/$H51))+BA51)/$F$2)/($B$2*('CAR.CAP_per person'!K$2)/(_xlfn.XLOOKUP($E$2,EU_countries_GDP!$A$2:$A$29,EU_countries_GDP!$E$2:$E$29))),"")</f>
        <v>3.2402072284868438E-3</v>
      </c>
      <c r="DR51" s="5">
        <f>IFERROR(((((V51+AL51)*(1/$H51))+BB51)/$F$2)/($B$2*('CAR.CAP_per person'!L$2)/(_xlfn.XLOOKUP($E$2,EU_countries_GDP!$A$2:$A$29,EU_countries_GDP!$E$2:$E$29))),"")</f>
        <v>6.2649068558339675E-4</v>
      </c>
      <c r="DS51" s="5">
        <f>IFERROR(((((W51+AM51)*(1/$H51))+BC51)/$F$2)/($B$2*('CAR.CAP_per person'!M$2)/(_xlfn.XLOOKUP($E$2,EU_countries_GDP!$A$2:$A$29,EU_countries_GDP!$E$2:$E$29))),"")</f>
        <v>1.0928102386421546E-2</v>
      </c>
      <c r="DT51" s="5">
        <f>IFERROR(((((X51+AN51)*(1/$H51))+BD51)/$F$2)/($B$2*('CAR.CAP_per person'!N$2)/(_xlfn.XLOOKUP($E$2,EU_countries_GDP!$A$2:$A$29,EU_countries_GDP!$E$2:$E$29))),"")</f>
        <v>0.47681499070172101</v>
      </c>
      <c r="DU51" s="5">
        <f>IFERROR(((((Y51+AO51)*(1/$H51))+BE51)/$F$2)/($B$2*('CAR.CAP_per person'!O$2)/(_xlfn.XLOOKUP($E$2,EU_countries_GDP!$A$2:$A$29,EU_countries_GDP!$E$2:$E$29))),"")</f>
        <v>1.2681827277000727E-4</v>
      </c>
      <c r="DV51" s="5">
        <f>IFERROR(((((Z51+AP51)*(1/$H51))+BF51)/$F$2)/($B$2*('CAR.CAP_per person'!P$2)/(_xlfn.XLOOKUP($E$2,EU_countries_GDP!$A$2:$A$29,EU_countries_GDP!$E$2:$E$29))),"")</f>
        <v>1.0409569789570606E-2</v>
      </c>
      <c r="DW51" s="5">
        <f>IFERROR(((((AA51+AQ51)*(1/$H51))+BG51)/$F$2)/($B$2*('CAR.CAP_per person'!Q$2)/(_xlfn.XLOOKUP($E$2,EU_countries_GDP!$A$2:$A$29,EU_countries_GDP!$E$2:$E$29))),"")</f>
        <v>1.8866036018789819E-3</v>
      </c>
    </row>
    <row r="52" spans="1:127">
      <c r="A52" t="s">
        <v>239</v>
      </c>
      <c r="B52" t="str">
        <f>_xlfn.XLOOKUP(D52,Table5[Ingredient],Table5[Category],"",FALSE)</f>
        <v xml:space="preserve">Other </v>
      </c>
      <c r="C52" s="33" t="s">
        <v>177</v>
      </c>
      <c r="D52" s="33" t="s">
        <v>187</v>
      </c>
      <c r="E52" s="33">
        <v>7.9900000000000013E-2</v>
      </c>
      <c r="F52" s="33" t="s">
        <v>204</v>
      </c>
      <c r="G52" s="33" t="s">
        <v>180</v>
      </c>
      <c r="H52" s="91">
        <f>Dataset_IT!L49</f>
        <v>0.40262030738221222</v>
      </c>
      <c r="I52" s="33"/>
      <c r="J52" s="37">
        <f>IFERROR(INDEX('AveragePrices&amp;Codes'!G:AG, MATCH($D52, 'AveragePrices&amp;Codes'!$A:$A, 0), MATCH(Tool_Italy!$E$2, 'AveragePrices&amp;Codes'!$G$1:$AG$1, 0)),"")</f>
        <v>2.5460854615384623</v>
      </c>
      <c r="K52" s="37">
        <f>IFERROR(E52/(_xlfn.XLOOKUP(A52,Dataset_IT!$Q$2:$Q$9,Dataset_IT!$R$2:$R$9)),"")</f>
        <v>1.1925373134328359E-3</v>
      </c>
      <c r="L52">
        <f>IFERROR(IF($F52="Raw",_xlfn.XLOOKUP(_xlfn.XLOOKUP(Tool_Italy!$D52,'AveragePrices&amp;Codes'!$A:$A,'AveragePrices&amp;Codes'!$B:$B),AGRIBALYSE_Raw!$B:$B,AGRIBALYSE_Raw!O:O)*$E52,_xlfn.XLOOKUP(_xlfn.XLOOKUP(Tool_Italy!$D52,'AveragePrices&amp;Codes'!$A:$A,'AveragePrices&amp;Codes'!$B:$B),AGRIBALYSE_Cooked!$C:$C,AGRIBALYSE_Cooked!P:P)*$E52),"")</f>
        <v>0.18392101987777779</v>
      </c>
      <c r="M52">
        <f>IFERROR(IF($F52="Raw",_xlfn.XLOOKUP(_xlfn.XLOOKUP(Tool_Italy!$D52,'AveragePrices&amp;Codes'!$A:$A,'AveragePrices&amp;Codes'!$B:$B),AGRIBALYSE_Raw!$B:$B,AGRIBALYSE_Raw!P:P)*$E52,_xlfn.XLOOKUP(_xlfn.XLOOKUP(Tool_Italy!$D52,'AveragePrices&amp;Codes'!$A:$A,'AveragePrices&amp;Codes'!$B:$B),AGRIBALYSE_Cooked!$C:$C,AGRIBALYSE_Cooked!Q:Q)*$E52),"")</f>
        <v>3.4762971900000002E-9</v>
      </c>
      <c r="N52">
        <f>IFERROR(IF($F52="Raw",_xlfn.XLOOKUP(_xlfn.XLOOKUP(Tool_Italy!$D52,'AveragePrices&amp;Codes'!$A:$A,'AveragePrices&amp;Codes'!$B:$B),AGRIBALYSE_Raw!$B:$B,AGRIBALYSE_Raw!Q:Q)*$E52,_xlfn.XLOOKUP(_xlfn.XLOOKUP(Tool_Italy!$D52,'AveragePrices&amp;Codes'!$A:$A,'AveragePrices&amp;Codes'!$B:$B),AGRIBALYSE_Cooked!$C:$C,AGRIBALYSE_Cooked!R:R)*$E52),"")</f>
        <v>2.2399914396666668E-2</v>
      </c>
      <c r="O52">
        <f>IFERROR(IF($F52="Raw",_xlfn.XLOOKUP(_xlfn.XLOOKUP(Tool_Italy!$D52,'AveragePrices&amp;Codes'!$A:$A,'AveragePrices&amp;Codes'!$B:$B),AGRIBALYSE_Raw!$B:$B,AGRIBALYSE_Raw!R:R)*$E52,_xlfn.XLOOKUP(_xlfn.XLOOKUP(Tool_Italy!$D52,'AveragePrices&amp;Codes'!$A:$A,'AveragePrices&amp;Codes'!$B:$B),AGRIBALYSE_Cooked!$C:$C,AGRIBALYSE_Cooked!S:S)*$E52),"")</f>
        <v>6.7869195105555564E-4</v>
      </c>
      <c r="P52">
        <f>IFERROR(IF($F52="Raw",_xlfn.XLOOKUP(_xlfn.XLOOKUP(Tool_Italy!$D52,'AveragePrices&amp;Codes'!$A:$A,'AveragePrices&amp;Codes'!$B:$B),AGRIBALYSE_Raw!$B:$B,AGRIBALYSE_Raw!S:S)*$E52,_xlfn.XLOOKUP(_xlfn.XLOOKUP(Tool_Italy!$D52,'AveragePrices&amp;Codes'!$A:$A,'AveragePrices&amp;Codes'!$B:$B),AGRIBALYSE_Cooked!$C:$C,AGRIBALYSE_Cooked!T:T)*$E52),"")</f>
        <v>2.1116090074444449E-8</v>
      </c>
      <c r="Q52">
        <f>IFERROR(IF($F52="Raw",_xlfn.XLOOKUP(_xlfn.XLOOKUP(Tool_Italy!$D52,'AveragePrices&amp;Codes'!$A:$A,'AveragePrices&amp;Codes'!$B:$B),AGRIBALYSE_Raw!$B:$B,AGRIBALYSE_Raw!T:T)*$E52,_xlfn.XLOOKUP(_xlfn.XLOOKUP(Tool_Italy!$D52,'AveragePrices&amp;Codes'!$A:$A,'AveragePrices&amp;Codes'!$B:$B),AGRIBALYSE_Cooked!$C:$C,AGRIBALYSE_Cooked!U:U)*$E52),"")</f>
        <v>2.7403959955555558E-9</v>
      </c>
      <c r="R52">
        <f>IFERROR(IF($F52="Raw",_xlfn.XLOOKUP(_xlfn.XLOOKUP(Tool_Italy!$D52,'AveragePrices&amp;Codes'!$A:$A,'AveragePrices&amp;Codes'!$B:$B),AGRIBALYSE_Raw!$B:$B,AGRIBALYSE_Raw!U:U)*$E52,_xlfn.XLOOKUP(_xlfn.XLOOKUP(Tool_Italy!$D52,'AveragePrices&amp;Codes'!$A:$A,'AveragePrices&amp;Codes'!$B:$B),AGRIBALYSE_Cooked!$C:$C,AGRIBALYSE_Cooked!V:V)*$E52),"")</f>
        <v>2.1913099676666667E-10</v>
      </c>
      <c r="S52">
        <f>IFERROR(IF($F52="Raw",_xlfn.XLOOKUP(_xlfn.XLOOKUP(Tool_Italy!$D52,'AveragePrices&amp;Codes'!$A:$A,'AveragePrices&amp;Codes'!$B:$B),AGRIBALYSE_Raw!$B:$B,AGRIBALYSE_Raw!V:V)*$E52,_xlfn.XLOOKUP(_xlfn.XLOOKUP(Tool_Italy!$D52,'AveragePrices&amp;Codes'!$A:$A,'AveragePrices&amp;Codes'!$B:$B),AGRIBALYSE_Cooked!$C:$C,AGRIBALYSE_Cooked!W:W)*$E52),"")</f>
        <v>2.8360122367777781E-3</v>
      </c>
      <c r="T52">
        <f>IFERROR(IF($F52="Raw",_xlfn.XLOOKUP(_xlfn.XLOOKUP(Tool_Italy!$D52,'AveragePrices&amp;Codes'!$A:$A,'AveragePrices&amp;Codes'!$B:$B),AGRIBALYSE_Raw!$B:$B,AGRIBALYSE_Raw!W:W)*$E52,_xlfn.XLOOKUP(_xlfn.XLOOKUP(Tool_Italy!$D52,'AveragePrices&amp;Codes'!$A:$A,'AveragePrices&amp;Codes'!$B:$B),AGRIBALYSE_Cooked!$C:$C,AGRIBALYSE_Cooked!X:X)*$E52),"")</f>
        <v>5.0906094852222231E-5</v>
      </c>
      <c r="U52">
        <f>IFERROR(IF($F52="Raw",_xlfn.XLOOKUP(_xlfn.XLOOKUP(Tool_Italy!$D52,'AveragePrices&amp;Codes'!$A:$A,'AveragePrices&amp;Codes'!$B:$B),AGRIBALYSE_Raw!$B:$B,AGRIBALYSE_Raw!X:X)*$E52,_xlfn.XLOOKUP(_xlfn.XLOOKUP(Tool_Italy!$D52,'AveragePrices&amp;Codes'!$A:$A,'AveragePrices&amp;Codes'!$B:$B),AGRIBALYSE_Cooked!$C:$C,AGRIBALYSE_Cooked!Y:Y)*$E52),"")</f>
        <v>1.2467814393333336E-3</v>
      </c>
      <c r="V52">
        <f>IFERROR(IF($F52="Raw",_xlfn.XLOOKUP(_xlfn.XLOOKUP(Tool_Italy!$D52,'AveragePrices&amp;Codes'!$A:$A,'AveragePrices&amp;Codes'!$B:$B),AGRIBALYSE_Raw!$B:$B,AGRIBALYSE_Raw!Y:Y)*$E52,_xlfn.XLOOKUP(_xlfn.XLOOKUP(Tool_Italy!$D52,'AveragePrices&amp;Codes'!$A:$A,'AveragePrices&amp;Codes'!$B:$B),AGRIBALYSE_Cooked!$C:$C,AGRIBALYSE_Cooked!Z:Z)*$E52),"")</f>
        <v>1.2271714935555556E-2</v>
      </c>
      <c r="W52">
        <f>IFERROR(IF($F52="Raw",_xlfn.XLOOKUP(_xlfn.XLOOKUP(Tool_Italy!$D52,'AveragePrices&amp;Codes'!$A:$A,'AveragePrices&amp;Codes'!$B:$B),AGRIBALYSE_Raw!$B:$B,AGRIBALYSE_Raw!Z:Z)*$E52,_xlfn.XLOOKUP(_xlfn.XLOOKUP(Tool_Italy!$D52,'AveragePrices&amp;Codes'!$A:$A,'AveragePrices&amp;Codes'!$B:$B),AGRIBALYSE_Cooked!$C:$C,AGRIBALYSE_Cooked!AA:AA)*$E52),"")</f>
        <v>6.0892146886666678</v>
      </c>
      <c r="X52">
        <f>IFERROR(IF($F52="Raw",_xlfn.XLOOKUP(_xlfn.XLOOKUP(Tool_Italy!$D52,'AveragePrices&amp;Codes'!$A:$A,'AveragePrices&amp;Codes'!$B:$B),AGRIBALYSE_Raw!$B:$B,AGRIBALYSE_Raw!AA:AA)*$E52,_xlfn.XLOOKUP(_xlfn.XLOOKUP(Tool_Italy!$D52,'AveragePrices&amp;Codes'!$A:$A,'AveragePrices&amp;Codes'!$B:$B),AGRIBALYSE_Cooked!$C:$C,AGRIBALYSE_Cooked!AB:AB)*$E52),"")</f>
        <v>15.953685378888888</v>
      </c>
      <c r="Y52">
        <f>IFERROR(IF($F52="Raw",_xlfn.XLOOKUP(_xlfn.XLOOKUP(Tool_Italy!$D52,'AveragePrices&amp;Codes'!$A:$A,'AveragePrices&amp;Codes'!$B:$B),AGRIBALYSE_Raw!$B:$B,AGRIBALYSE_Raw!AB:AB)*$E52,_xlfn.XLOOKUP(_xlfn.XLOOKUP(Tool_Italy!$D52,'AveragePrices&amp;Codes'!$A:$A,'AveragePrices&amp;Codes'!$B:$B),AGRIBALYSE_Cooked!$C:$C,AGRIBALYSE_Cooked!AC:AC)*$E52),"")</f>
        <v>7.6689552304444464E-2</v>
      </c>
      <c r="Z52">
        <f>IFERROR(IF($F52="Raw",_xlfn.XLOOKUP(_xlfn.XLOOKUP(Tool_Italy!$D52,'AveragePrices&amp;Codes'!$A:$A,'AveragePrices&amp;Codes'!$B:$B),AGRIBALYSE_Raw!$B:$B,AGRIBALYSE_Raw!AC:AC)*$E52,_xlfn.XLOOKUP(_xlfn.XLOOKUP(Tool_Italy!$D52,'AveragePrices&amp;Codes'!$A:$A,'AveragePrices&amp;Codes'!$B:$B),AGRIBALYSE_Cooked!$C:$C,AGRIBALYSE_Cooked!AD:AD)*$E52),"")</f>
        <v>1.5970488348888892</v>
      </c>
      <c r="AA52">
        <f>IFERROR(IF($F52="Raw",_xlfn.XLOOKUP(_xlfn.XLOOKUP(Tool_Italy!$D52,'AveragePrices&amp;Codes'!$A:$A,'AveragePrices&amp;Codes'!$B:$B),AGRIBALYSE_Raw!$B:$B,AGRIBALYSE_Raw!AD:AD)*$E52,_xlfn.XLOOKUP(_xlfn.XLOOKUP(Tool_Italy!$D52,'AveragePrices&amp;Codes'!$A:$A,'AveragePrices&amp;Codes'!$B:$B),AGRIBALYSE_Cooked!$C:$C,AGRIBALYSE_Cooked!AE:AE)*$E52),"")</f>
        <v>6.7709548691111129E-7</v>
      </c>
      <c r="AB52" cm="1">
        <f t="array" ref="AB52">IFERROR(_xlfn.XLOOKUP(Tool_Italy!$F52&amp;$E$2,'Cooking methods'!$A:$A&amp;'Cooking methods'!$B:$B,'Cooking methods'!C:C)*$E52,"")</f>
        <v>3.5241652800000009E-2</v>
      </c>
      <c r="AC52" cm="1">
        <f t="array" ref="AC52">IFERROR(_xlfn.XLOOKUP(Tool_Italy!$F52&amp;$E$2,'Cooking methods'!$A:$A&amp;'Cooking methods'!$B:$B,'Cooking methods'!D:D)*$E52,"")</f>
        <v>2.3037698835000006E-9</v>
      </c>
      <c r="AD52" cm="1">
        <f t="array" ref="AD52">IFERROR(_xlfn.XLOOKUP(Tool_Italy!$F52&amp;$E$2,'Cooking methods'!$A:$A&amp;'Cooking methods'!$B:$B,'Cooking methods'!E:E)*$E52,"")</f>
        <v>1.8272331000000004E-3</v>
      </c>
      <c r="AE52" cm="1">
        <f t="array" ref="AE52">IFERROR(_xlfn.XLOOKUP(Tool_Italy!$F52&amp;$E$2,'Cooking methods'!$A:$A&amp;'Cooking methods'!$B:$B,'Cooking methods'!F:F)*$E52,"")</f>
        <v>6.7954950000000019E-5</v>
      </c>
      <c r="AF52" cm="1">
        <f t="array" ref="AF52">IFERROR(_xlfn.XLOOKUP(Tool_Italy!$F52&amp;$E$2,'Cooking methods'!$A:$A&amp;'Cooking methods'!$B:$B,'Cooking methods'!G:G)*$E52,"")</f>
        <v>4.5532620990000016E-10</v>
      </c>
      <c r="AG52" cm="1">
        <f t="array" ref="AG52">IFERROR(_xlfn.XLOOKUP(Tool_Italy!$F52&amp;$E$2,'Cooking methods'!$A:$A&amp;'Cooking methods'!$B:$B,'Cooking methods'!H:H)*$E52,"")</f>
        <v>1.5070574205000002E-10</v>
      </c>
      <c r="AH52" cm="1">
        <f t="array" ref="AH52">IFERROR(_xlfn.XLOOKUP(Tool_Italy!$F52&amp;$E$2,'Cooking methods'!$A:$A&amp;'Cooking methods'!$B:$B,'Cooking methods'!I:I)*$E52,"")</f>
        <v>7.5974389155000028E-11</v>
      </c>
      <c r="AI52" cm="1">
        <f t="array" ref="AI52">IFERROR(_xlfn.XLOOKUP(Tool_Italy!$F52&amp;$E$2,'Cooking methods'!$A:$A&amp;'Cooking methods'!$B:$B,'Cooking methods'!J:J)*$E52,"")</f>
        <v>9.5999850000000019E-5</v>
      </c>
      <c r="AJ52" cm="1">
        <f t="array" ref="AJ52">IFERROR(_xlfn.XLOOKUP(Tool_Italy!$F52&amp;$E$2,'Cooking methods'!$A:$A&amp;'Cooking methods'!$B:$B,'Cooking methods'!K:K)*$E52,"")</f>
        <v>2.4286128345000007E-6</v>
      </c>
      <c r="AK52" cm="1">
        <f t="array" ref="AK52">IFERROR(_xlfn.XLOOKUP(Tool_Italy!$F52&amp;$E$2,'Cooking methods'!$A:$A&amp;'Cooking methods'!$B:$B,'Cooking methods'!L:L)*$E52,"")</f>
        <v>1.8337050000000004E-5</v>
      </c>
      <c r="AL52" cm="1">
        <f t="array" ref="AL52">IFERROR(_xlfn.XLOOKUP(Tool_Italy!$F52&amp;$E$2,'Cooking methods'!$A:$A&amp;'Cooking methods'!$B:$B,'Cooking methods'!M:M)*$E52,"")</f>
        <v>2.0386485000000002E-4</v>
      </c>
      <c r="AM52" cm="1">
        <f t="array" ref="AM52">IFERROR(_xlfn.XLOOKUP(Tool_Italy!$F52&amp;$E$2,'Cooking methods'!$A:$A&amp;'Cooking methods'!$B:$B,'Cooking methods'!N:N)*$E52,"")</f>
        <v>6.7541827050000017E-2</v>
      </c>
      <c r="AN52" cm="1">
        <f t="array" ref="AN52">IFERROR(_xlfn.XLOOKUP(Tool_Italy!$F52&amp;$E$2,'Cooking methods'!$A:$A&amp;'Cooking methods'!$B:$B,'Cooking methods'!O:O)*$E52,"")</f>
        <v>0.10801924695000002</v>
      </c>
      <c r="AO52" cm="1">
        <f t="array" ref="AO52">IFERROR(_xlfn.XLOOKUP(Tool_Italy!$F52&amp;$E$2,'Cooking methods'!$A:$A&amp;'Cooking methods'!$B:$B,'Cooking methods'!P:P)*$E52,"")</f>
        <v>3.1593658500000004E-3</v>
      </c>
      <c r="AP52" cm="1">
        <f t="array" ref="AP52">IFERROR(_xlfn.XLOOKUP(Tool_Italy!$F52&amp;$E$2,'Cooking methods'!$A:$A&amp;'Cooking methods'!$B:$B,'Cooking methods'!Q:Q)*$E52,"")</f>
        <v>0.55268515890000014</v>
      </c>
      <c r="AQ52" cm="1">
        <f t="array" ref="AQ52">IFERROR(_xlfn.XLOOKUP(Tool_Italy!$F52&amp;$E$2,'Cooking methods'!$A:$A&amp;'Cooking methods'!$B:$B,'Cooking methods'!R:R)*$E52,"")</f>
        <v>7.8437054970000016E-8</v>
      </c>
      <c r="AR52" cm="1">
        <f t="array" ref="AR52">IFERROR(_xlfn.XLOOKUP(Tool_Italy!$G52&amp;$E$2,'Waste management'!$A:$A&amp;'Waste management'!$B:$B,'Waste management'!C:C)*$E52,"")</f>
        <v>4.5950490000000004E-3</v>
      </c>
      <c r="AS52" cm="1">
        <f t="array" ref="AS52">IFERROR(_xlfn.XLOOKUP(Tool_Italy!$G52&amp;$E$2,'Waste management'!$A:$A&amp;'Waste management'!$B:$B,'Waste management'!D:D)*$E52,"")</f>
        <v>3.3016517700000009E-11</v>
      </c>
      <c r="AT52" cm="1">
        <f t="array" ref="AT52">IFERROR(_xlfn.XLOOKUP(Tool_Italy!$G52&amp;$E$2,'Waste management'!$A:$A&amp;'Waste management'!$B:$B,'Waste management'!E:E)*$E52,"")</f>
        <v>7.0312000000000014E-5</v>
      </c>
      <c r="AU52" cm="1">
        <f t="array" ref="AU52">IFERROR(_xlfn.XLOOKUP(Tool_Italy!$G52&amp;$E$2,'Waste management'!$A:$A&amp;'Waste management'!$B:$B,'Waste management'!F:F)*$E52,"")</f>
        <v>1.0387000000000001E-5</v>
      </c>
      <c r="AV52" cm="1">
        <f t="array" ref="AV52">IFERROR(_xlfn.XLOOKUP(Tool_Italy!$G52&amp;$E$2,'Waste management'!$A:$A&amp;'Waste management'!$B:$B,'Waste management'!G:G)*$E52,"")</f>
        <v>9.2848594000000018E-10</v>
      </c>
      <c r="AW52" cm="1">
        <f t="array" ref="AW52">IFERROR(_xlfn.XLOOKUP(Tool_Italy!$G52&amp;$E$2,'Waste management'!$A:$A&amp;'Waste management'!$B:$B,'Waste management'!H:H)*$E52,"")</f>
        <v>3.0338908900000002E-11</v>
      </c>
      <c r="AX52" cm="1">
        <f t="array" ref="AX52">IFERROR(_xlfn.XLOOKUP(Tool_Italy!$G52&amp;$E$2,'Waste management'!$A:$A&amp;'Waste management'!$B:$B,'Waste management'!I:I)*$E52,"")</f>
        <v>2.1679346900000004E-11</v>
      </c>
      <c r="AY52" cm="1">
        <f t="array" ref="AY52">IFERROR(_xlfn.XLOOKUP(Tool_Italy!$G52&amp;$E$2,'Waste management'!$A:$A&amp;'Waste management'!$B:$B,'Waste management'!J:J)*$E52,"")</f>
        <v>1.7657900000000003E-4</v>
      </c>
      <c r="AZ52" cm="1">
        <f t="array" ref="AZ52">IFERROR(_xlfn.XLOOKUP(Tool_Italy!$G52&amp;$E$2,'Waste management'!$A:$A&amp;'Waste management'!$B:$B,'Waste management'!K:K)*$E52,"")</f>
        <v>2.8377523700000005E-7</v>
      </c>
      <c r="BA52" cm="1">
        <f t="array" ref="BA52">IFERROR(_xlfn.XLOOKUP(Tool_Italy!$G52&amp;$E$2,'Waste management'!$A:$A&amp;'Waste management'!$B:$B,'Waste management'!L:L)*$E52,"")</f>
        <v>7.779399580000001E-6</v>
      </c>
      <c r="BB52" cm="1">
        <f t="array" ref="BB52">IFERROR(_xlfn.XLOOKUP(Tool_Italy!$G52&amp;$E$2,'Waste management'!$A:$A&amp;'Waste management'!$B:$B,'Waste management'!M:M)*$E52,"")</f>
        <v>7.7902500000000014E-4</v>
      </c>
      <c r="BC52" cm="1">
        <f t="array" ref="BC52">IFERROR(_xlfn.XLOOKUP(Tool_Italy!$G52&amp;$E$2,'Waste management'!$A:$A&amp;'Waste management'!$B:$B,'Waste management'!N:N)*$E52,"")</f>
        <v>0.66916889200000018</v>
      </c>
      <c r="BD52" cm="1">
        <f t="array" ref="BD52">IFERROR(_xlfn.XLOOKUP(Tool_Italy!$G52&amp;$E$2,'Waste management'!$A:$A&amp;'Waste management'!$B:$B,'Waste management'!O:O)*$E52,"")</f>
        <v>4.3511942000000005E-2</v>
      </c>
      <c r="BE52" cm="1">
        <f t="array" ref="BE52">IFERROR(_xlfn.XLOOKUP(Tool_Italy!$G52&amp;$E$2,'Waste management'!$A:$A&amp;'Waste management'!$B:$B,'Waste management'!P:P)*$E52,"")</f>
        <v>9.1405600000000022E-4</v>
      </c>
      <c r="BF52" cm="1">
        <f t="array" ref="BF52">IFERROR(_xlfn.XLOOKUP(Tool_Italy!$G52&amp;$E$2,'Waste management'!$A:$A&amp;'Waste management'!$B:$B,'Waste management'!Q:Q)*$E52,"")</f>
        <v>2.8773588000000003E-2</v>
      </c>
      <c r="BG52" cm="1">
        <f t="array" ref="BG52">IFERROR(_xlfn.XLOOKUP(Tool_Italy!$G52&amp;$E$2,'Waste management'!$A:$A&amp;'Waste management'!$B:$B,'Waste management'!R:R)*$E52,"")</f>
        <v>8.9348175000000016E-9</v>
      </c>
      <c r="BH52">
        <f>IFERROR((L52+AR52+AB52)*_xlfn.XLOOKUP(Tool_Italy!BH$4,Monetization_Factors!$A:$A,Monetization_Factors!$D:$D),"")</f>
        <v>2.9111074335104601E-2</v>
      </c>
      <c r="BI52">
        <f>IFERROR((M52+AS52+AC52)*_xlfn.XLOOKUP(Tool_Italy!BI$4,Monetization_Factors!$A:$A,Monetization_Factors!$D:$D),"")</f>
        <v>2.3270376448064261E-7</v>
      </c>
      <c r="BJ52">
        <f>IFERROR((N52+AT52+AD52)*_xlfn.XLOOKUP(Tool_Italy!BJ$4,Monetization_Factors!$A:$A,Monetization_Factors!$D:$D),"")</f>
        <v>3.7082376592017195E-5</v>
      </c>
      <c r="BK52">
        <f>IFERROR((O52+AU52+AE52)*_xlfn.XLOOKUP(Tool_Italy!BK$4,Monetization_Factors!$A:$A,Monetization_Factors!$D:$D),"")</f>
        <v>1.145902220934374E-3</v>
      </c>
      <c r="BL52">
        <f>IFERROR((P52+AV52+AF52)*_xlfn.XLOOKUP(Tool_Italy!BL$4,Monetization_Factors!$A:$A,Monetization_Factors!$D:$D),"")</f>
        <v>2.2461067075000885E-2</v>
      </c>
      <c r="BM52">
        <f>IFERROR((Q52+AW52+AG52)*_xlfn.XLOOKUP(Tool_Italy!BM$4,Monetization_Factors!$A:$A,Monetization_Factors!$D:$D),"")</f>
        <v>6.0666929946776927E-4</v>
      </c>
      <c r="BN52">
        <f>IFERROR((R52+AX52+AH52)*_xlfn.XLOOKUP(Tool_Italy!BN$4,Monetization_Factors!$A:$A,Monetization_Factors!$D:$D),"")</f>
        <v>3.641888261963424E-4</v>
      </c>
      <c r="BO52">
        <f>IFERROR((S52+AY52+AI52)*_xlfn.XLOOKUP(Tool_Italy!BO$4,Monetization_Factors!$A:$A,Monetization_Factors!$D:$D),"")</f>
        <v>1.3610638660581742E-3</v>
      </c>
      <c r="BP52">
        <f>IFERROR((T52+AZ52+AJ52)*_xlfn.XLOOKUP(Tool_Italy!BP$4,Monetization_Factors!$A:$A,Monetization_Factors!$D:$D),"")</f>
        <v>1.3079646177326475E-4</v>
      </c>
      <c r="BQ52">
        <f>IFERROR((U52+BA52+AK52)*_xlfn.XLOOKUP(Tool_Italy!BQ$4,Monetization_Factors!$A:$A,Monetization_Factors!$D:$D),"")</f>
        <v>5.2070072390423662E-3</v>
      </c>
      <c r="BR52" t="str">
        <f>IFERROR((V52+BB52+AL52)*_xlfn.XLOOKUP(Tool_Italy!BR$4,Monetization_Factors!$A:$A,Monetization_Factors!$D:$D),"")</f>
        <v/>
      </c>
      <c r="BS52">
        <f>IFERROR((W52+BC52+AM52)*_xlfn.XLOOKUP(Tool_Italy!BS$4,Monetization_Factors!$A:$A,Monetization_Factors!$D:$D),"")</f>
        <v>3.3216816092475961E-4</v>
      </c>
      <c r="BT52">
        <f>IFERROR((X52+BD52+AN52)*_xlfn.XLOOKUP(Tool_Italy!BT$4,Monetization_Factors!$A:$A,Monetization_Factors!$D:$D),"")</f>
        <v>3.5861911467039054E-3</v>
      </c>
      <c r="BU52">
        <f>IFERROR((Y52+BE52+AO52)*_xlfn.XLOOKUP(Tool_Italy!BU$4,Monetization_Factors!$A:$A,Monetization_Factors!$D:$D),"")</f>
        <v>5.1324281539556348E-4</v>
      </c>
      <c r="BV52">
        <f>IFERROR((Z52+BF52+AP52)*_xlfn.XLOOKUP(Tool_Italy!BV$4,Monetization_Factors!$A:$A,Monetization_Factors!$D:$D),"")</f>
        <v>3.5973266038995515E-3</v>
      </c>
      <c r="BW52">
        <f>IFERROR((AA52+BG52+AQ52)*_xlfn.XLOOKUP(Tool_Italy!BW$4,Monetization_Factors!$A:$A,Monetization_Factors!$D:$D),"")</f>
        <v>1.5970638547756402E-6</v>
      </c>
      <c r="BX52" s="38" cm="1">
        <f t="array" ref="BX52">IFERROR(_xlfn.IFS(I52&lt;&gt;0,I52*E52,I52="",J52*E52),"")</f>
        <v>0.20343222837692318</v>
      </c>
      <c r="BY52" s="38">
        <f t="shared" si="2"/>
        <v>6.324860295567046E-2</v>
      </c>
      <c r="BZ52" s="38">
        <f t="shared" si="36"/>
        <v>0.26668083133259363</v>
      </c>
      <c r="CA52" s="38">
        <f t="shared" si="3"/>
        <v>1.2163192876090473E-4</v>
      </c>
      <c r="CB52">
        <f t="shared" si="4"/>
        <v>0.22375772167777777</v>
      </c>
      <c r="CC52">
        <f t="shared" si="37"/>
        <v>5.8130835912000009E-9</v>
      </c>
      <c r="CD52">
        <f t="shared" si="38"/>
        <v>2.4297459496666667E-2</v>
      </c>
      <c r="CE52">
        <f t="shared" si="39"/>
        <v>7.5703390105555574E-4</v>
      </c>
      <c r="CF52">
        <f t="shared" si="40"/>
        <v>2.249990222434445E-8</v>
      </c>
      <c r="CG52">
        <f t="shared" si="41"/>
        <v>2.9214406465055556E-9</v>
      </c>
      <c r="CH52">
        <f t="shared" si="42"/>
        <v>3.1678473282166671E-10</v>
      </c>
      <c r="CI52">
        <f t="shared" si="43"/>
        <v>3.1085910867777781E-3</v>
      </c>
      <c r="CJ52">
        <f t="shared" si="44"/>
        <v>5.3618482923722232E-5</v>
      </c>
      <c r="CK52">
        <f t="shared" si="45"/>
        <v>1.2728978889133336E-3</v>
      </c>
      <c r="CL52">
        <f t="shared" si="46"/>
        <v>1.3254604785555558E-2</v>
      </c>
      <c r="CM52">
        <f t="shared" si="47"/>
        <v>6.8259254077166682</v>
      </c>
      <c r="CN52">
        <f t="shared" si="48"/>
        <v>16.105216567838887</v>
      </c>
      <c r="CO52">
        <f t="shared" si="49"/>
        <v>8.0762974154444458E-2</v>
      </c>
      <c r="CP52">
        <f t="shared" si="50"/>
        <v>2.1785075817888893</v>
      </c>
      <c r="CQ52">
        <f t="shared" si="51"/>
        <v>7.6446735938111127E-7</v>
      </c>
      <c r="CR52">
        <f t="shared" si="20"/>
        <v>4.3030331091880339E-4</v>
      </c>
      <c r="CS52">
        <f t="shared" si="52"/>
        <v>1.1179006906153848E-11</v>
      </c>
      <c r="CT52">
        <f t="shared" si="53"/>
        <v>4.6725883647435894E-5</v>
      </c>
      <c r="CU52">
        <f t="shared" si="54"/>
        <v>1.4558344251068379E-6</v>
      </c>
      <c r="CV52">
        <f t="shared" si="55"/>
        <v>4.326904273912394E-11</v>
      </c>
      <c r="CW52">
        <f t="shared" si="56"/>
        <v>5.6181550894337608E-12</v>
      </c>
      <c r="CX52">
        <f t="shared" si="57"/>
        <v>6.0920140927243594E-13</v>
      </c>
      <c r="CY52">
        <f t="shared" si="58"/>
        <v>5.9780597822649574E-6</v>
      </c>
      <c r="CZ52">
        <f t="shared" si="59"/>
        <v>1.0311246716100429E-7</v>
      </c>
      <c r="DA52">
        <f t="shared" si="60"/>
        <v>2.4478805556025646E-6</v>
      </c>
      <c r="DB52">
        <f t="shared" si="61"/>
        <v>2.5489624587606843E-5</v>
      </c>
      <c r="DC52">
        <f t="shared" si="62"/>
        <v>1.3126779630224362E-2</v>
      </c>
      <c r="DD52">
        <f t="shared" si="63"/>
        <v>3.0971570322767091E-2</v>
      </c>
      <c r="DE52">
        <f t="shared" si="64"/>
        <v>1.553134118354701E-4</v>
      </c>
      <c r="DF52">
        <f t="shared" si="65"/>
        <v>4.1894376572863259E-3</v>
      </c>
      <c r="DG52">
        <f t="shared" si="66"/>
        <v>1.4701295372713679E-9</v>
      </c>
      <c r="DH52" s="5">
        <f>IFERROR(((((L52+AB52)*(1/$H52))+AR52)/$F$2)/($B$2*('CAR.CAP_per person'!B$2)/(_xlfn.XLOOKUP($E$2,EU_countries_GDP!$A$2:$A$29,EU_countries_GDP!$E$2:$E$29))),"")</f>
        <v>8.7104769612641585E-3</v>
      </c>
      <c r="DI52" s="5">
        <f>IFERROR(((((M52+AC52)*(1/$H52))+AS52)/$F$2)/($B$2*('CAR.CAP_per person'!C$2)/(_xlfn.XLOOKUP($E$2,EU_countries_GDP!$A$2:$A$29,EU_countries_GDP!$E$2:$E$29))),"")</f>
        <v>2.8833462663567062E-6</v>
      </c>
      <c r="DJ52" s="5">
        <f>IFERROR(((((N52+AD52)*(1/$H52))+AT52)/$F$2)/($B$2*('CAR.CAP_per person'!D$2)/(_xlfn.XLOOKUP($E$2,EU_countries_GDP!$A$2:$A$29,EU_countries_GDP!$E$2:$E$29))),"")</f>
        <v>1.2357065662783681E-5</v>
      </c>
      <c r="DK52" s="5">
        <f>IFERROR(((((O52+AE52)*(1/$H52))+AU52)/$F$2)/($B$2*('CAR.CAP_per person'!E$2)/(_xlfn.XLOOKUP($E$2,EU_countries_GDP!$A$2:$A$29,EU_countries_GDP!$E$2:$E$29))),"")</f>
        <v>4.9570641306037589E-4</v>
      </c>
      <c r="DL52" s="5">
        <f>IFERROR(((((P52+AF52)*(1/$H52))+AV52)/$F$2)/($B$2*('CAR.CAP_per person'!F$2)/(_xlfn.XLOOKUP($E$2,EU_countries_GDP!$A$2:$A$29,EU_countries_GDP!$E$2:$E$29))),"")</f>
        <v>1.140461624508186E-2</v>
      </c>
      <c r="DM52" s="5">
        <f>IFERROR(((((Q52+AG52)*(1/$H52))+AW52)/$F$2)/($B$2*('CAR.CAP_per person'!G$2)/(_xlfn.XLOOKUP($E$2,EU_countries_GDP!$A$2:$A$29,EU_countries_GDP!$E$2:$E$29))),"")</f>
        <v>8.1084995903684884E-4</v>
      </c>
      <c r="DN52" s="5">
        <f>IFERROR(((((R52+AH52)*(1/$H52))+AX52)/$F$2)/($B$2*('CAR.CAP_per person'!H$2)/(_xlfn.XLOOKUP($E$2,EU_countries_GDP!$A$2:$A$29,EU_countries_GDP!$E$2:$E$29))),"")</f>
        <v>1.9890351224750653E-5</v>
      </c>
      <c r="DO52" s="5">
        <f>IFERROR(((((S52+AI52)*(1/$H52))+AY52)/$F$2)/($B$2*('CAR.CAP_per person'!I$2)/(_xlfn.XLOOKUP($E$2,EU_countries_GDP!$A$2:$A$29,EU_countries_GDP!$E$2:$E$29))),"")</f>
        <v>8.0401395469591305E-4</v>
      </c>
      <c r="DP52" s="5">
        <f>IFERROR(((((T52+AJ52)*(1/$H52))+AZ52)/$F$2)/($B$2*('CAR.CAP_per person'!J$2)/(_xlfn.XLOOKUP($E$2,EU_countries_GDP!$A$2:$A$29,EU_countries_GDP!$E$2:$E$29))),"")</f>
        <v>2.4701359514765989E-3</v>
      </c>
      <c r="DQ52" s="5">
        <f>IFERROR(((((U52+AK52)*(1/$H52))+BA52)/$F$2)/($B$2*('CAR.CAP_per person'!K$2)/(_xlfn.XLOOKUP($E$2,EU_countries_GDP!$A$2:$A$29,EU_countries_GDP!$E$2:$E$29))),"")</f>
        <v>1.6977274180348092E-3</v>
      </c>
      <c r="DR52" s="5">
        <f>IFERROR(((((V52+AL52)*(1/$H52))+BB52)/$F$2)/($B$2*('CAR.CAP_per person'!L$2)/(_xlfn.XLOOKUP($E$2,EU_countries_GDP!$A$2:$A$29,EU_countries_GDP!$E$2:$E$29))),"")</f>
        <v>5.5973399818055381E-4</v>
      </c>
      <c r="DS52" s="5">
        <f>IFERROR(((((W52+AM52)*(1/$H52))+BC52)/$F$2)/($B$2*('CAR.CAP_per person'!M$2)/(_xlfn.XLOOKUP($E$2,EU_countries_GDP!$A$2:$A$29,EU_countries_GDP!$E$2:$E$29))),"")</f>
        <v>1.3129856776896164E-2</v>
      </c>
      <c r="DT52" s="5">
        <f>IFERROR(((((X52+AN52)*(1/$H52))+BD52)/$F$2)/($B$2*('CAR.CAP_per person'!N$2)/(_xlfn.XLOOKUP($E$2,EU_countries_GDP!$A$2:$A$29,EU_countries_GDP!$E$2:$E$29))),"")</f>
        <v>0.33924083157498858</v>
      </c>
      <c r="DU52" s="5">
        <f>IFERROR(((((Y52+AO52)*(1/$H52))+BE52)/$F$2)/($B$2*('CAR.CAP_per person'!O$2)/(_xlfn.XLOOKUP($E$2,EU_countries_GDP!$A$2:$A$29,EU_countries_GDP!$E$2:$E$29))),"")</f>
        <v>1.1840531338574756E-4</v>
      </c>
      <c r="DV52" s="5">
        <f>IFERROR(((((Z52+AP52)*(1/$H52))+BF52)/$F$2)/($B$2*('CAR.CAP_per person'!P$2)/(_xlfn.XLOOKUP($E$2,EU_countries_GDP!$A$2:$A$29,EU_countries_GDP!$E$2:$E$29))),"")</f>
        <v>2.5896119967816012E-3</v>
      </c>
      <c r="DW52" s="5">
        <f>IFERROR(((((AA52+AQ52)*(1/$H52))+BG52)/$F$2)/($B$2*('CAR.CAP_per person'!Q$2)/(_xlfn.XLOOKUP($E$2,EU_countries_GDP!$A$2:$A$29,EU_countries_GDP!$E$2:$E$29))),"")</f>
        <v>9.2672278055826065E-4</v>
      </c>
    </row>
    <row r="53" spans="1:127">
      <c r="A53" t="s">
        <v>239</v>
      </c>
      <c r="B53" t="str">
        <f>_xlfn.XLOOKUP(D53,Table5[Ingredient],Table5[Category],"",FALSE)</f>
        <v>Dairy products</v>
      </c>
      <c r="C53" s="33" t="s">
        <v>177</v>
      </c>
      <c r="D53" s="33" t="s">
        <v>183</v>
      </c>
      <c r="E53" s="33">
        <v>7.9900000000000013E-2</v>
      </c>
      <c r="F53" s="33" t="s">
        <v>204</v>
      </c>
      <c r="G53" s="33" t="s">
        <v>180</v>
      </c>
      <c r="H53" s="91">
        <f>Dataset_IT!L50</f>
        <v>0.40262030738221222</v>
      </c>
      <c r="I53" s="33"/>
      <c r="J53" s="37">
        <f>IFERROR(INDEX('AveragePrices&amp;Codes'!G:AG, MATCH($D53, 'AveragePrices&amp;Codes'!$A:$A, 0), MATCH(Tool_Italy!$E$2, 'AveragePrices&amp;Codes'!$G$1:$AG$1, 0)),"")</f>
        <v>0.51862307692307674</v>
      </c>
      <c r="K53" s="37">
        <f>IFERROR(E53/(_xlfn.XLOOKUP(A53,Dataset_IT!$Q$2:$Q$9,Dataset_IT!$R$2:$R$9)),"")</f>
        <v>1.1925373134328359E-3</v>
      </c>
      <c r="L53">
        <f>IFERROR(IF($F53="Raw",_xlfn.XLOOKUP(_xlfn.XLOOKUP(Tool_Italy!$D53,'AveragePrices&amp;Codes'!$A:$A,'AveragePrices&amp;Codes'!$B:$B),AGRIBALYSE_Raw!$B:$B,AGRIBALYSE_Raw!O:O)*$E53,_xlfn.XLOOKUP(_xlfn.XLOOKUP(Tool_Italy!$D53,'AveragePrices&amp;Codes'!$A:$A,'AveragePrices&amp;Codes'!$B:$B),AGRIBALYSE_Cooked!$C:$C,AGRIBALYSE_Cooked!P:P)*$E53),"")</f>
        <v>0.12244883581052635</v>
      </c>
      <c r="M53">
        <f>IFERROR(IF($F53="Raw",_xlfn.XLOOKUP(_xlfn.XLOOKUP(Tool_Italy!$D53,'AveragePrices&amp;Codes'!$A:$A,'AveragePrices&amp;Codes'!$B:$B),AGRIBALYSE_Raw!$B:$B,AGRIBALYSE_Raw!P:P)*$E53,_xlfn.XLOOKUP(_xlfn.XLOOKUP(Tool_Italy!$D53,'AveragePrices&amp;Codes'!$A:$A,'AveragePrices&amp;Codes'!$B:$B),AGRIBALYSE_Cooked!$C:$C,AGRIBALYSE_Cooked!Q:Q)*$E53),"")</f>
        <v>1.9178053850526319E-9</v>
      </c>
      <c r="N53">
        <f>IFERROR(IF($F53="Raw",_xlfn.XLOOKUP(_xlfn.XLOOKUP(Tool_Italy!$D53,'AveragePrices&amp;Codes'!$A:$A,'AveragePrices&amp;Codes'!$B:$B),AGRIBALYSE_Raw!$B:$B,AGRIBALYSE_Raw!Q:Q)*$E53,_xlfn.XLOOKUP(_xlfn.XLOOKUP(Tool_Italy!$D53,'AveragePrices&amp;Codes'!$A:$A,'AveragePrices&amp;Codes'!$B:$B),AGRIBALYSE_Cooked!$C:$C,AGRIBALYSE_Cooked!R:R)*$E53),"")</f>
        <v>1.1374826408421055E-2</v>
      </c>
      <c r="O53">
        <f>IFERROR(IF($F53="Raw",_xlfn.XLOOKUP(_xlfn.XLOOKUP(Tool_Italy!$D53,'AveragePrices&amp;Codes'!$A:$A,'AveragePrices&amp;Codes'!$B:$B),AGRIBALYSE_Raw!$B:$B,AGRIBALYSE_Raw!R:R)*$E53,_xlfn.XLOOKUP(_xlfn.XLOOKUP(Tool_Italy!$D53,'AveragePrices&amp;Codes'!$A:$A,'AveragePrices&amp;Codes'!$B:$B),AGRIBALYSE_Cooked!$C:$C,AGRIBALYSE_Cooked!S:S)*$E53),"")</f>
        <v>2.5562667726315794E-4</v>
      </c>
      <c r="P53">
        <f>IFERROR(IF($F53="Raw",_xlfn.XLOOKUP(_xlfn.XLOOKUP(Tool_Italy!$D53,'AveragePrices&amp;Codes'!$A:$A,'AveragePrices&amp;Codes'!$B:$B),AGRIBALYSE_Raw!$B:$B,AGRIBALYSE_Raw!S:S)*$E53,_xlfn.XLOOKUP(_xlfn.XLOOKUP(Tool_Italy!$D53,'AveragePrices&amp;Codes'!$A:$A,'AveragePrices&amp;Codes'!$B:$B),AGRIBALYSE_Cooked!$C:$C,AGRIBALYSE_Cooked!T:T)*$E53),"")</f>
        <v>1.0152257164210528E-8</v>
      </c>
      <c r="Q53">
        <f>IFERROR(IF($F53="Raw",_xlfn.XLOOKUP(_xlfn.XLOOKUP(Tool_Italy!$D53,'AveragePrices&amp;Codes'!$A:$A,'AveragePrices&amp;Codes'!$B:$B),AGRIBALYSE_Raw!$B:$B,AGRIBALYSE_Raw!T:T)*$E53,_xlfn.XLOOKUP(_xlfn.XLOOKUP(Tool_Italy!$D53,'AveragePrices&amp;Codes'!$A:$A,'AveragePrices&amp;Codes'!$B:$B),AGRIBALYSE_Cooked!$C:$C,AGRIBALYSE_Cooked!U:U)*$E53),"")</f>
        <v>1.4367936758947372E-9</v>
      </c>
      <c r="R53">
        <f>IFERROR(IF($F53="Raw",_xlfn.XLOOKUP(_xlfn.XLOOKUP(Tool_Italy!$D53,'AveragePrices&amp;Codes'!$A:$A,'AveragePrices&amp;Codes'!$B:$B),AGRIBALYSE_Raw!$B:$B,AGRIBALYSE_Raw!U:U)*$E53,_xlfn.XLOOKUP(_xlfn.XLOOKUP(Tool_Italy!$D53,'AveragePrices&amp;Codes'!$A:$A,'AveragePrices&amp;Codes'!$B:$B),AGRIBALYSE_Cooked!$C:$C,AGRIBALYSE_Cooked!V:V)*$E53),"")</f>
        <v>5.9966193916842112E-11</v>
      </c>
      <c r="S53">
        <f>IFERROR(IF($F53="Raw",_xlfn.XLOOKUP(_xlfn.XLOOKUP(Tool_Italy!$D53,'AveragePrices&amp;Codes'!$A:$A,'AveragePrices&amp;Codes'!$B:$B),AGRIBALYSE_Raw!$B:$B,AGRIBALYSE_Raw!V:V)*$E53,_xlfn.XLOOKUP(_xlfn.XLOOKUP(Tool_Italy!$D53,'AveragePrices&amp;Codes'!$A:$A,'AveragePrices&amp;Codes'!$B:$B),AGRIBALYSE_Cooked!$C:$C,AGRIBALYSE_Cooked!W:W)*$E53),"")</f>
        <v>1.3588578702105267E-3</v>
      </c>
      <c r="T53">
        <f>IFERROR(IF($F53="Raw",_xlfn.XLOOKUP(_xlfn.XLOOKUP(Tool_Italy!$D53,'AveragePrices&amp;Codes'!$A:$A,'AveragePrices&amp;Codes'!$B:$B),AGRIBALYSE_Raw!$B:$B,AGRIBALYSE_Raw!W:W)*$E53,_xlfn.XLOOKUP(_xlfn.XLOOKUP(Tool_Italy!$D53,'AveragePrices&amp;Codes'!$A:$A,'AveragePrices&amp;Codes'!$B:$B),AGRIBALYSE_Cooked!$C:$C,AGRIBALYSE_Cooked!X:X)*$E53),"")</f>
        <v>1.0399632610526317E-5</v>
      </c>
      <c r="U53">
        <f>IFERROR(IF($F53="Raw",_xlfn.XLOOKUP(_xlfn.XLOOKUP(Tool_Italy!$D53,'AveragePrices&amp;Codes'!$A:$A,'AveragePrices&amp;Codes'!$B:$B),AGRIBALYSE_Raw!$B:$B,AGRIBALYSE_Raw!X:X)*$E53,_xlfn.XLOOKUP(_xlfn.XLOOKUP(Tool_Italy!$D53,'AveragePrices&amp;Codes'!$A:$A,'AveragePrices&amp;Codes'!$B:$B),AGRIBALYSE_Cooked!$C:$C,AGRIBALYSE_Cooked!Y:Y)*$E53),"")</f>
        <v>3.66847292231579E-4</v>
      </c>
      <c r="V53">
        <f>IFERROR(IF($F53="Raw",_xlfn.XLOOKUP(_xlfn.XLOOKUP(Tool_Italy!$D53,'AveragePrices&amp;Codes'!$A:$A,'AveragePrices&amp;Codes'!$B:$B),AGRIBALYSE_Raw!$B:$B,AGRIBALYSE_Raw!Y:Y)*$E53,_xlfn.XLOOKUP(_xlfn.XLOOKUP(Tool_Italy!$D53,'AveragePrices&amp;Codes'!$A:$A,'AveragePrices&amp;Codes'!$B:$B),AGRIBALYSE_Cooked!$C:$C,AGRIBALYSE_Cooked!Z:Z)*$E53),"")</f>
        <v>5.8115492084210539E-3</v>
      </c>
      <c r="W53">
        <f>IFERROR(IF($F53="Raw",_xlfn.XLOOKUP(_xlfn.XLOOKUP(Tool_Italy!$D53,'AveragePrices&amp;Codes'!$A:$A,'AveragePrices&amp;Codes'!$B:$B),AGRIBALYSE_Raw!$B:$B,AGRIBALYSE_Raw!Z:Z)*$E53,_xlfn.XLOOKUP(_xlfn.XLOOKUP(Tool_Italy!$D53,'AveragePrices&amp;Codes'!$A:$A,'AveragePrices&amp;Codes'!$B:$B),AGRIBALYSE_Cooked!$C:$C,AGRIBALYSE_Cooked!AA:AA)*$E53),"")</f>
        <v>1.4101203645263161</v>
      </c>
      <c r="X53">
        <f>IFERROR(IF($F53="Raw",_xlfn.XLOOKUP(_xlfn.XLOOKUP(Tool_Italy!$D53,'AveragePrices&amp;Codes'!$A:$A,'AveragePrices&amp;Codes'!$B:$B),AGRIBALYSE_Raw!$B:$B,AGRIBALYSE_Raw!AA:AA)*$E53,_xlfn.XLOOKUP(_xlfn.XLOOKUP(Tool_Italy!$D53,'AveragePrices&amp;Codes'!$A:$A,'AveragePrices&amp;Codes'!$B:$B),AGRIBALYSE_Cooked!$C:$C,AGRIBALYSE_Cooked!AB:AB)*$E53),"")</f>
        <v>5.367098645894739</v>
      </c>
      <c r="Y53">
        <f>IFERROR(IF($F53="Raw",_xlfn.XLOOKUP(_xlfn.XLOOKUP(Tool_Italy!$D53,'AveragePrices&amp;Codes'!$A:$A,'AveragePrices&amp;Codes'!$B:$B),AGRIBALYSE_Raw!$B:$B,AGRIBALYSE_Raw!AB:AB)*$E53,_xlfn.XLOOKUP(_xlfn.XLOOKUP(Tool_Italy!$D53,'AveragePrices&amp;Codes'!$A:$A,'AveragePrices&amp;Codes'!$B:$B),AGRIBALYSE_Cooked!$C:$C,AGRIBALYSE_Cooked!AC:AC)*$E53),"")</f>
        <v>1.46543816231579E-2</v>
      </c>
      <c r="Z53">
        <f>IFERROR(IF($F53="Raw",_xlfn.XLOOKUP(_xlfn.XLOOKUP(Tool_Italy!$D53,'AveragePrices&amp;Codes'!$A:$A,'AveragePrices&amp;Codes'!$B:$B),AGRIBALYSE_Raw!$B:$B,AGRIBALYSE_Raw!AC:AC)*$E53,_xlfn.XLOOKUP(_xlfn.XLOOKUP(Tool_Italy!$D53,'AveragePrices&amp;Codes'!$A:$A,'AveragePrices&amp;Codes'!$B:$B),AGRIBALYSE_Cooked!$C:$C,AGRIBALYSE_Cooked!AD:AD)*$E53),"")</f>
        <v>0.72134724216842128</v>
      </c>
      <c r="AA53">
        <f>IFERROR(IF($F53="Raw",_xlfn.XLOOKUP(_xlfn.XLOOKUP(Tool_Italy!$D53,'AveragePrices&amp;Codes'!$A:$A,'AveragePrices&amp;Codes'!$B:$B),AGRIBALYSE_Raw!$B:$B,AGRIBALYSE_Raw!AD:AD)*$E53,_xlfn.XLOOKUP(_xlfn.XLOOKUP(Tool_Italy!$D53,'AveragePrices&amp;Codes'!$A:$A,'AveragePrices&amp;Codes'!$B:$B),AGRIBALYSE_Cooked!$C:$C,AGRIBALYSE_Cooked!AE:AE)*$E53),"")</f>
        <v>2.8262874769473689E-7</v>
      </c>
      <c r="AB53" cm="1">
        <f t="array" ref="AB53">IFERROR(_xlfn.XLOOKUP(Tool_Italy!$F53&amp;$E$2,'Cooking methods'!$A:$A&amp;'Cooking methods'!$B:$B,'Cooking methods'!C:C)*$E53,"")</f>
        <v>3.5241652800000009E-2</v>
      </c>
      <c r="AC53" cm="1">
        <f t="array" ref="AC53">IFERROR(_xlfn.XLOOKUP(Tool_Italy!$F53&amp;$E$2,'Cooking methods'!$A:$A&amp;'Cooking methods'!$B:$B,'Cooking methods'!D:D)*$E53,"")</f>
        <v>2.3037698835000006E-9</v>
      </c>
      <c r="AD53" cm="1">
        <f t="array" ref="AD53">IFERROR(_xlfn.XLOOKUP(Tool_Italy!$F53&amp;$E$2,'Cooking methods'!$A:$A&amp;'Cooking methods'!$B:$B,'Cooking methods'!E:E)*$E53,"")</f>
        <v>1.8272331000000004E-3</v>
      </c>
      <c r="AE53" cm="1">
        <f t="array" ref="AE53">IFERROR(_xlfn.XLOOKUP(Tool_Italy!$F53&amp;$E$2,'Cooking methods'!$A:$A&amp;'Cooking methods'!$B:$B,'Cooking methods'!F:F)*$E53,"")</f>
        <v>6.7954950000000019E-5</v>
      </c>
      <c r="AF53" cm="1">
        <f t="array" ref="AF53">IFERROR(_xlfn.XLOOKUP(Tool_Italy!$F53&amp;$E$2,'Cooking methods'!$A:$A&amp;'Cooking methods'!$B:$B,'Cooking methods'!G:G)*$E53,"")</f>
        <v>4.5532620990000016E-10</v>
      </c>
      <c r="AG53" cm="1">
        <f t="array" ref="AG53">IFERROR(_xlfn.XLOOKUP(Tool_Italy!$F53&amp;$E$2,'Cooking methods'!$A:$A&amp;'Cooking methods'!$B:$B,'Cooking methods'!H:H)*$E53,"")</f>
        <v>1.5070574205000002E-10</v>
      </c>
      <c r="AH53" cm="1">
        <f t="array" ref="AH53">IFERROR(_xlfn.XLOOKUP(Tool_Italy!$F53&amp;$E$2,'Cooking methods'!$A:$A&amp;'Cooking methods'!$B:$B,'Cooking methods'!I:I)*$E53,"")</f>
        <v>7.5974389155000028E-11</v>
      </c>
      <c r="AI53" cm="1">
        <f t="array" ref="AI53">IFERROR(_xlfn.XLOOKUP(Tool_Italy!$F53&amp;$E$2,'Cooking methods'!$A:$A&amp;'Cooking methods'!$B:$B,'Cooking methods'!J:J)*$E53,"")</f>
        <v>9.5999850000000019E-5</v>
      </c>
      <c r="AJ53" cm="1">
        <f t="array" ref="AJ53">IFERROR(_xlfn.XLOOKUP(Tool_Italy!$F53&amp;$E$2,'Cooking methods'!$A:$A&amp;'Cooking methods'!$B:$B,'Cooking methods'!K:K)*$E53,"")</f>
        <v>2.4286128345000007E-6</v>
      </c>
      <c r="AK53" cm="1">
        <f t="array" ref="AK53">IFERROR(_xlfn.XLOOKUP(Tool_Italy!$F53&amp;$E$2,'Cooking methods'!$A:$A&amp;'Cooking methods'!$B:$B,'Cooking methods'!L:L)*$E53,"")</f>
        <v>1.8337050000000004E-5</v>
      </c>
      <c r="AL53" cm="1">
        <f t="array" ref="AL53">IFERROR(_xlfn.XLOOKUP(Tool_Italy!$F53&amp;$E$2,'Cooking methods'!$A:$A&amp;'Cooking methods'!$B:$B,'Cooking methods'!M:M)*$E53,"")</f>
        <v>2.0386485000000002E-4</v>
      </c>
      <c r="AM53" cm="1">
        <f t="array" ref="AM53">IFERROR(_xlfn.XLOOKUP(Tool_Italy!$F53&amp;$E$2,'Cooking methods'!$A:$A&amp;'Cooking methods'!$B:$B,'Cooking methods'!N:N)*$E53,"")</f>
        <v>6.7541827050000017E-2</v>
      </c>
      <c r="AN53" cm="1">
        <f t="array" ref="AN53">IFERROR(_xlfn.XLOOKUP(Tool_Italy!$F53&amp;$E$2,'Cooking methods'!$A:$A&amp;'Cooking methods'!$B:$B,'Cooking methods'!O:O)*$E53,"")</f>
        <v>0.10801924695000002</v>
      </c>
      <c r="AO53" cm="1">
        <f t="array" ref="AO53">IFERROR(_xlfn.XLOOKUP(Tool_Italy!$F53&amp;$E$2,'Cooking methods'!$A:$A&amp;'Cooking methods'!$B:$B,'Cooking methods'!P:P)*$E53,"")</f>
        <v>3.1593658500000004E-3</v>
      </c>
      <c r="AP53" cm="1">
        <f t="array" ref="AP53">IFERROR(_xlfn.XLOOKUP(Tool_Italy!$F53&amp;$E$2,'Cooking methods'!$A:$A&amp;'Cooking methods'!$B:$B,'Cooking methods'!Q:Q)*$E53,"")</f>
        <v>0.55268515890000014</v>
      </c>
      <c r="AQ53" cm="1">
        <f t="array" ref="AQ53">IFERROR(_xlfn.XLOOKUP(Tool_Italy!$F53&amp;$E$2,'Cooking methods'!$A:$A&amp;'Cooking methods'!$B:$B,'Cooking methods'!R:R)*$E53,"")</f>
        <v>7.8437054970000016E-8</v>
      </c>
      <c r="AR53" cm="1">
        <f t="array" ref="AR53">IFERROR(_xlfn.XLOOKUP(Tool_Italy!$G53&amp;$E$2,'Waste management'!$A:$A&amp;'Waste management'!$B:$B,'Waste management'!C:C)*$E53,"")</f>
        <v>4.5950490000000004E-3</v>
      </c>
      <c r="AS53" cm="1">
        <f t="array" ref="AS53">IFERROR(_xlfn.XLOOKUP(Tool_Italy!$G53&amp;$E$2,'Waste management'!$A:$A&amp;'Waste management'!$B:$B,'Waste management'!D:D)*$E53,"")</f>
        <v>3.3016517700000009E-11</v>
      </c>
      <c r="AT53" cm="1">
        <f t="array" ref="AT53">IFERROR(_xlfn.XLOOKUP(Tool_Italy!$G53&amp;$E$2,'Waste management'!$A:$A&amp;'Waste management'!$B:$B,'Waste management'!E:E)*$E53,"")</f>
        <v>7.0312000000000014E-5</v>
      </c>
      <c r="AU53" cm="1">
        <f t="array" ref="AU53">IFERROR(_xlfn.XLOOKUP(Tool_Italy!$G53&amp;$E$2,'Waste management'!$A:$A&amp;'Waste management'!$B:$B,'Waste management'!F:F)*$E53,"")</f>
        <v>1.0387000000000001E-5</v>
      </c>
      <c r="AV53" cm="1">
        <f t="array" ref="AV53">IFERROR(_xlfn.XLOOKUP(Tool_Italy!$G53&amp;$E$2,'Waste management'!$A:$A&amp;'Waste management'!$B:$B,'Waste management'!G:G)*$E53,"")</f>
        <v>9.2848594000000018E-10</v>
      </c>
      <c r="AW53" cm="1">
        <f t="array" ref="AW53">IFERROR(_xlfn.XLOOKUP(Tool_Italy!$G53&amp;$E$2,'Waste management'!$A:$A&amp;'Waste management'!$B:$B,'Waste management'!H:H)*$E53,"")</f>
        <v>3.0338908900000002E-11</v>
      </c>
      <c r="AX53" cm="1">
        <f t="array" ref="AX53">IFERROR(_xlfn.XLOOKUP(Tool_Italy!$G53&amp;$E$2,'Waste management'!$A:$A&amp;'Waste management'!$B:$B,'Waste management'!I:I)*$E53,"")</f>
        <v>2.1679346900000004E-11</v>
      </c>
      <c r="AY53" cm="1">
        <f t="array" ref="AY53">IFERROR(_xlfn.XLOOKUP(Tool_Italy!$G53&amp;$E$2,'Waste management'!$A:$A&amp;'Waste management'!$B:$B,'Waste management'!J:J)*$E53,"")</f>
        <v>1.7657900000000003E-4</v>
      </c>
      <c r="AZ53" cm="1">
        <f t="array" ref="AZ53">IFERROR(_xlfn.XLOOKUP(Tool_Italy!$G53&amp;$E$2,'Waste management'!$A:$A&amp;'Waste management'!$B:$B,'Waste management'!K:K)*$E53,"")</f>
        <v>2.8377523700000005E-7</v>
      </c>
      <c r="BA53" cm="1">
        <f t="array" ref="BA53">IFERROR(_xlfn.XLOOKUP(Tool_Italy!$G53&amp;$E$2,'Waste management'!$A:$A&amp;'Waste management'!$B:$B,'Waste management'!L:L)*$E53,"")</f>
        <v>7.779399580000001E-6</v>
      </c>
      <c r="BB53" cm="1">
        <f t="array" ref="BB53">IFERROR(_xlfn.XLOOKUP(Tool_Italy!$G53&amp;$E$2,'Waste management'!$A:$A&amp;'Waste management'!$B:$B,'Waste management'!M:M)*$E53,"")</f>
        <v>7.7902500000000014E-4</v>
      </c>
      <c r="BC53" cm="1">
        <f t="array" ref="BC53">IFERROR(_xlfn.XLOOKUP(Tool_Italy!$G53&amp;$E$2,'Waste management'!$A:$A&amp;'Waste management'!$B:$B,'Waste management'!N:N)*$E53,"")</f>
        <v>0.66916889200000018</v>
      </c>
      <c r="BD53" cm="1">
        <f t="array" ref="BD53">IFERROR(_xlfn.XLOOKUP(Tool_Italy!$G53&amp;$E$2,'Waste management'!$A:$A&amp;'Waste management'!$B:$B,'Waste management'!O:O)*$E53,"")</f>
        <v>4.3511942000000005E-2</v>
      </c>
      <c r="BE53" cm="1">
        <f t="array" ref="BE53">IFERROR(_xlfn.XLOOKUP(Tool_Italy!$G53&amp;$E$2,'Waste management'!$A:$A&amp;'Waste management'!$B:$B,'Waste management'!P:P)*$E53,"")</f>
        <v>9.1405600000000022E-4</v>
      </c>
      <c r="BF53" cm="1">
        <f t="array" ref="BF53">IFERROR(_xlfn.XLOOKUP(Tool_Italy!$G53&amp;$E$2,'Waste management'!$A:$A&amp;'Waste management'!$B:$B,'Waste management'!Q:Q)*$E53,"")</f>
        <v>2.8773588000000003E-2</v>
      </c>
      <c r="BG53" cm="1">
        <f t="array" ref="BG53">IFERROR(_xlfn.XLOOKUP(Tool_Italy!$G53&amp;$E$2,'Waste management'!$A:$A&amp;'Waste management'!$B:$B,'Waste management'!R:R)*$E53,"")</f>
        <v>8.9348175000000016E-9</v>
      </c>
      <c r="BH53">
        <f>IFERROR((L53+AR53+AB53)*_xlfn.XLOOKUP(Tool_Italy!BH$4,Monetization_Factors!$A:$A,Monetization_Factors!$D:$D),"")</f>
        <v>2.1113489686383564E-2</v>
      </c>
      <c r="BI53">
        <f>IFERROR((M53+AS53+AC53)*_xlfn.XLOOKUP(Tool_Italy!BI$4,Monetization_Factors!$A:$A,Monetization_Factors!$D:$D),"")</f>
        <v>1.7031572133044626E-7</v>
      </c>
      <c r="BJ53">
        <f>IFERROR((N53+AT53+AD53)*_xlfn.XLOOKUP(Tool_Italy!BJ$4,Monetization_Factors!$A:$A,Monetization_Factors!$D:$D),"")</f>
        <v>2.0256071570443369E-5</v>
      </c>
      <c r="BK53">
        <f>IFERROR((O53+AU53+AE53)*_xlfn.XLOOKUP(Tool_Italy!BK$4,Monetization_Factors!$A:$A,Monetization_Factors!$D:$D),"")</f>
        <v>5.0551949017032497E-4</v>
      </c>
      <c r="BL53">
        <f>IFERROR((P53+AV53+AF53)*_xlfn.XLOOKUP(Tool_Italy!BL$4,Monetization_Factors!$A:$A,Monetization_Factors!$D:$D),"")</f>
        <v>1.1516157895377051E-2</v>
      </c>
      <c r="BM53">
        <f>IFERROR((Q53+AW53+AG53)*_xlfn.XLOOKUP(Tool_Italy!BM$4,Monetization_Factors!$A:$A,Monetization_Factors!$D:$D),"")</f>
        <v>3.3596193219704971E-4</v>
      </c>
      <c r="BN53">
        <f>IFERROR((R53+AX53+AH53)*_xlfn.XLOOKUP(Tool_Italy!BN$4,Monetization_Factors!$A:$A,Monetization_Factors!$D:$D),"")</f>
        <v>1.8120638823181551E-4</v>
      </c>
      <c r="BO53">
        <f>IFERROR((S53+AY53+AI53)*_xlfn.XLOOKUP(Tool_Italy!BO$4,Monetization_Factors!$A:$A,Monetization_Factors!$D:$D),"")</f>
        <v>7.1430738480970956E-4</v>
      </c>
      <c r="BP53">
        <f>IFERROR((T53+AZ53+AJ53)*_xlfn.XLOOKUP(Tool_Italy!BP$4,Monetization_Factors!$A:$A,Monetization_Factors!$D:$D),"")</f>
        <v>3.1985349424128303E-5</v>
      </c>
      <c r="BQ53">
        <f>IFERROR((U53+BA53+AK53)*_xlfn.XLOOKUP(Tool_Italy!BQ$4,Monetization_Factors!$A:$A,Monetization_Factors!$D:$D),"")</f>
        <v>1.6074856169656059E-3</v>
      </c>
      <c r="BR53" t="str">
        <f>IFERROR((V53+BB53+AL53)*_xlfn.XLOOKUP(Tool_Italy!BR$4,Monetization_Factors!$A:$A,Monetization_Factors!$D:$D),"")</f>
        <v/>
      </c>
      <c r="BS53">
        <f>IFERROR((W53+BC53+AM53)*_xlfn.XLOOKUP(Tool_Italy!BS$4,Monetization_Factors!$A:$A,Monetization_Factors!$D:$D),"")</f>
        <v>1.0447066005753425E-4</v>
      </c>
      <c r="BT53">
        <f>IFERROR((X53+BD53+AN53)*_xlfn.XLOOKUP(Tool_Italy!BT$4,Monetization_Factors!$A:$A,Monetization_Factors!$D:$D),"")</f>
        <v>1.2288478936183544E-3</v>
      </c>
      <c r="BU53">
        <f>IFERROR((Y53+BE53+AO53)*_xlfn.XLOOKUP(Tool_Italy!BU$4,Monetization_Factors!$A:$A,Monetization_Factors!$D:$D),"")</f>
        <v>1.1901382634024035E-4</v>
      </c>
      <c r="BV53">
        <f>IFERROR((Z53+BF53+AP53)*_xlfn.XLOOKUP(Tool_Italy!BV$4,Monetization_Factors!$A:$A,Monetization_Factors!$D:$D),"")</f>
        <v>2.1512978349825466E-3</v>
      </c>
      <c r="BW53">
        <f>IFERROR((AA53+BG53+AQ53)*_xlfn.XLOOKUP(Tool_Italy!BW$4,Monetization_Factors!$A:$A,Monetization_Factors!$D:$D),"")</f>
        <v>7.7297560119251943E-7</v>
      </c>
      <c r="BX53" s="38" cm="1">
        <f t="array" ref="BX53">IFERROR(_xlfn.IFS(I53&lt;&gt;0,I53*E53,I53="",J53*E53),"")</f>
        <v>4.1437983846153839E-2</v>
      </c>
      <c r="BY53" s="38">
        <f t="shared" si="2"/>
        <v>3.8023457704485279E-2</v>
      </c>
      <c r="BZ53" s="38">
        <f t="shared" si="36"/>
        <v>7.9461441550639111E-2</v>
      </c>
      <c r="CA53" s="38">
        <f t="shared" si="3"/>
        <v>7.3122034047087072E-5</v>
      </c>
      <c r="CB53">
        <f t="shared" si="4"/>
        <v>0.16228553761052636</v>
      </c>
      <c r="CC53">
        <f t="shared" si="37"/>
        <v>4.2545917862526326E-9</v>
      </c>
      <c r="CD53">
        <f t="shared" si="38"/>
        <v>1.3272371508421055E-2</v>
      </c>
      <c r="CE53">
        <f t="shared" si="39"/>
        <v>3.3396862726315794E-4</v>
      </c>
      <c r="CF53">
        <f t="shared" si="40"/>
        <v>1.1536069314110529E-8</v>
      </c>
      <c r="CG53">
        <f t="shared" si="41"/>
        <v>1.6178383268447372E-9</v>
      </c>
      <c r="CH53">
        <f t="shared" si="42"/>
        <v>1.5761992997184214E-10</v>
      </c>
      <c r="CI53">
        <f t="shared" si="43"/>
        <v>1.6314367202105268E-3</v>
      </c>
      <c r="CJ53">
        <f t="shared" si="44"/>
        <v>1.3112020682026318E-5</v>
      </c>
      <c r="CK53">
        <f t="shared" si="45"/>
        <v>3.9296374181157904E-4</v>
      </c>
      <c r="CL53">
        <f t="shared" si="46"/>
        <v>6.7944390584210538E-3</v>
      </c>
      <c r="CM53">
        <f t="shared" si="47"/>
        <v>2.1468310835763162</v>
      </c>
      <c r="CN53">
        <f t="shared" si="48"/>
        <v>5.5186298348447389</v>
      </c>
      <c r="CO53">
        <f t="shared" si="49"/>
        <v>1.8727803473157899E-2</v>
      </c>
      <c r="CP53">
        <f t="shared" si="50"/>
        <v>1.3028059890684214</v>
      </c>
      <c r="CQ53">
        <f t="shared" si="51"/>
        <v>3.7000062016473693E-7</v>
      </c>
      <c r="CR53">
        <f t="shared" si="20"/>
        <v>3.1208757232793532E-4</v>
      </c>
      <c r="CS53">
        <f t="shared" si="52"/>
        <v>8.1819072812550633E-12</v>
      </c>
      <c r="CT53">
        <f t="shared" si="53"/>
        <v>2.5523791362348182E-5</v>
      </c>
      <c r="CU53">
        <f t="shared" si="54"/>
        <v>6.4224736012145757E-7</v>
      </c>
      <c r="CV53">
        <f t="shared" si="55"/>
        <v>2.2184748680981786E-11</v>
      </c>
      <c r="CW53">
        <f t="shared" si="56"/>
        <v>3.1112275516244947E-12</v>
      </c>
      <c r="CX53">
        <f t="shared" si="57"/>
        <v>3.0311524994585027E-13</v>
      </c>
      <c r="CY53">
        <f t="shared" si="58"/>
        <v>3.1373783080971669E-6</v>
      </c>
      <c r="CZ53">
        <f t="shared" si="59"/>
        <v>2.5215424388512149E-8</v>
      </c>
      <c r="DA53">
        <f t="shared" si="60"/>
        <v>7.5569950348380586E-7</v>
      </c>
      <c r="DB53">
        <f t="shared" si="61"/>
        <v>1.3066228958502026E-5</v>
      </c>
      <c r="DC53">
        <f t="shared" si="62"/>
        <v>4.1285213145698385E-3</v>
      </c>
      <c r="DD53">
        <f t="shared" si="63"/>
        <v>1.061274968239373E-2</v>
      </c>
      <c r="DE53">
        <f t="shared" si="64"/>
        <v>3.6015006679149807E-5</v>
      </c>
      <c r="DF53">
        <f t="shared" si="65"/>
        <v>2.5053961328238873E-3</v>
      </c>
      <c r="DG53">
        <f t="shared" si="66"/>
        <v>7.1153965416295559E-10</v>
      </c>
      <c r="DH53" s="5">
        <f>IFERROR(((((L53+AB53)*(1/$H53))+AR53)/$F$2)/($B$2*('CAR.CAP_per person'!B$2)/(_xlfn.XLOOKUP($E$2,EU_countries_GDP!$A$2:$A$29,EU_countries_GDP!$E$2:$E$29))),"")</f>
        <v>6.2877566207209246E-3</v>
      </c>
      <c r="DI53" s="5">
        <f>IFERROR(((((M53+AC53)*(1/$H53))+AS53)/$F$2)/($B$2*('CAR.CAP_per person'!C$2)/(_xlfn.XLOOKUP($E$2,EU_countries_GDP!$A$2:$A$29,EU_countries_GDP!$E$2:$E$29))),"")</f>
        <v>2.1076873436485097E-6</v>
      </c>
      <c r="DJ53" s="5">
        <f>IFERROR(((((N53+AD53)*(1/$H53))+AT53)/$F$2)/($B$2*('CAR.CAP_per person'!D$2)/(_xlfn.XLOOKUP($E$2,EU_countries_GDP!$A$2:$A$29,EU_countries_GDP!$E$2:$E$29))),"")</f>
        <v>6.7402785283881356E-6</v>
      </c>
      <c r="DK53" s="5">
        <f>IFERROR(((((O53+AE53)*(1/$H53))+AU53)/$F$2)/($B$2*('CAR.CAP_per person'!E$2)/(_xlfn.XLOOKUP($E$2,EU_countries_GDP!$A$2:$A$29,EU_countries_GDP!$E$2:$E$29))),"")</f>
        <v>2.1639355725288153E-4</v>
      </c>
      <c r="DL53" s="5">
        <f>IFERROR(((((P53+AF53)*(1/$H53))+AV53)/$F$2)/($B$2*('CAR.CAP_per person'!F$2)/(_xlfn.XLOOKUP($E$2,EU_countries_GDP!$A$2:$A$29,EU_countries_GDP!$E$2:$E$29))),"")</f>
        <v>5.7068755721736975E-3</v>
      </c>
      <c r="DM53" s="5">
        <f>IFERROR(((((Q53+AG53)*(1/$H53))+AW53)/$F$2)/($B$2*('CAR.CAP_per person'!G$2)/(_xlfn.XLOOKUP($E$2,EU_countries_GDP!$A$2:$A$29,EU_countries_GDP!$E$2:$E$29))),"")</f>
        <v>4.4677467518632367E-4</v>
      </c>
      <c r="DN53" s="5">
        <f>IFERROR(((((R53+AH53)*(1/$H53))+AX53)/$F$2)/($B$2*('CAR.CAP_per person'!H$2)/(_xlfn.XLOOKUP($E$2,EU_countries_GDP!$A$2:$A$29,EU_countries_GDP!$E$2:$E$29))),"")</f>
        <v>9.4706992180136611E-6</v>
      </c>
      <c r="DO53" s="5">
        <f>IFERROR(((((S53+AI53)*(1/$H53))+AY53)/$F$2)/($B$2*('CAR.CAP_per person'!I$2)/(_xlfn.XLOOKUP($E$2,EU_countries_GDP!$A$2:$A$29,EU_countries_GDP!$E$2:$E$29))),"")</f>
        <v>4.0853921139455477E-4</v>
      </c>
      <c r="DP53" s="5">
        <f>IFERROR(((((T53+AJ53)*(1/$H53))+AZ53)/$F$2)/($B$2*('CAR.CAP_per person'!J$2)/(_xlfn.XLOOKUP($E$2,EU_countries_GDP!$A$2:$A$29,EU_countries_GDP!$E$2:$E$29))),"")</f>
        <v>5.9813570854082775E-4</v>
      </c>
      <c r="DQ53" s="5">
        <f>IFERROR(((((U53+AK53)*(1/$H53))+BA53)/$F$2)/($B$2*('CAR.CAP_per person'!K$2)/(_xlfn.XLOOKUP($E$2,EU_countries_GDP!$A$2:$A$29,EU_countries_GDP!$E$2:$E$29))),"")</f>
        <v>5.1981487611184947E-4</v>
      </c>
      <c r="DR53" s="5">
        <f>IFERROR(((((V53+AL53)*(1/$H53))+BB53)/$F$2)/($B$2*('CAR.CAP_per person'!L$2)/(_xlfn.XLOOKUP($E$2,EU_countries_GDP!$A$2:$A$29,EU_countries_GDP!$E$2:$E$29))),"")</f>
        <v>2.7699812677271492E-4</v>
      </c>
      <c r="DS53" s="5">
        <f>IFERROR(((((W53+AM53)*(1/$H53))+BC53)/$F$2)/($B$2*('CAR.CAP_per person'!M$2)/(_xlfn.XLOOKUP($E$2,EU_countries_GDP!$A$2:$A$29,EU_countries_GDP!$E$2:$E$29))),"")</f>
        <v>3.5696106873947344E-3</v>
      </c>
      <c r="DT53" s="5">
        <f>IFERROR(((((X53+AN53)*(1/$H53))+BD53)/$F$2)/($B$2*('CAR.CAP_per person'!N$2)/(_xlfn.XLOOKUP($E$2,EU_countries_GDP!$A$2:$A$29,EU_countries_GDP!$E$2:$E$29))),"")</f>
        <v>0.11588411877645749</v>
      </c>
      <c r="DU53" s="5">
        <f>IFERROR(((((Y53+AO53)*(1/$H53))+BE53)/$F$2)/($B$2*('CAR.CAP_per person'!O$2)/(_xlfn.XLOOKUP($E$2,EU_countries_GDP!$A$2:$A$29,EU_countries_GDP!$E$2:$E$29))),"")</f>
        <v>2.6837444770144994E-5</v>
      </c>
      <c r="DV53" s="5">
        <f>IFERROR(((((Z53+AP53)*(1/$H53))+BF53)/$F$2)/($B$2*('CAR.CAP_per person'!P$2)/(_xlfn.XLOOKUP($E$2,EU_countries_GDP!$A$2:$A$29,EU_countries_GDP!$E$2:$E$29))),"")</f>
        <v>1.5403788506751894E-3</v>
      </c>
      <c r="DW53" s="5">
        <f>IFERROR(((((AA53+AQ53)*(1/$H53))+BG53)/$F$2)/($B$2*('CAR.CAP_per person'!Q$2)/(_xlfn.XLOOKUP($E$2,EU_countries_GDP!$A$2:$A$29,EU_countries_GDP!$E$2:$E$29))),"")</f>
        <v>4.4516972537443059E-4</v>
      </c>
    </row>
    <row r="54" spans="1:127">
      <c r="A54" t="s">
        <v>240</v>
      </c>
      <c r="B54" t="str">
        <f>_xlfn.XLOOKUP(D54,Table5[Ingredient],Table5[Category],"",FALSE)</f>
        <v>Dairy products</v>
      </c>
      <c r="C54" s="33" t="s">
        <v>177</v>
      </c>
      <c r="D54" s="33" t="s">
        <v>238</v>
      </c>
      <c r="E54" s="33">
        <v>1.419</v>
      </c>
      <c r="F54" s="33" t="s">
        <v>189</v>
      </c>
      <c r="G54" s="33" t="s">
        <v>180</v>
      </c>
      <c r="H54" s="91">
        <f>Dataset_IT!L51</f>
        <v>0.22338551886497482</v>
      </c>
      <c r="I54" s="33"/>
      <c r="J54" s="37">
        <f>IFERROR(INDEX('AveragePrices&amp;Codes'!G:AG, MATCH($D54, 'AveragePrices&amp;Codes'!$A:$A, 0), MATCH(Tool_Italy!$E$2, 'AveragePrices&amp;Codes'!$G$1:$AG$1, 0)),"")</f>
        <v>6.7012801711538463</v>
      </c>
      <c r="K54" s="37">
        <f>IFERROR(E54/(_xlfn.XLOOKUP(A54,Dataset_IT!$Q$2:$Q$9,Dataset_IT!$R$2:$R$9)),"")</f>
        <v>2.0867647058823529E-2</v>
      </c>
      <c r="L54">
        <f>IFERROR(IF($F54="Raw",_xlfn.XLOOKUP(_xlfn.XLOOKUP(Tool_Italy!$D54,'AveragePrices&amp;Codes'!$A:$A,'AveragePrices&amp;Codes'!$B:$B),AGRIBALYSE_Raw!$B:$B,AGRIBALYSE_Raw!O:O)*$E54,_xlfn.XLOOKUP(_xlfn.XLOOKUP(Tool_Italy!$D54,'AveragePrices&amp;Codes'!$A:$A,'AveragePrices&amp;Codes'!$B:$B),AGRIBALYSE_Cooked!$C:$C,AGRIBALYSE_Cooked!P:P)*$E54),"")</f>
        <v>6.7756824299999998</v>
      </c>
      <c r="M54">
        <f>IFERROR(IF($F54="Raw",_xlfn.XLOOKUP(_xlfn.XLOOKUP(Tool_Italy!$D54,'AveragePrices&amp;Codes'!$A:$A,'AveragePrices&amp;Codes'!$B:$B),AGRIBALYSE_Raw!$B:$B,AGRIBALYSE_Raw!P:P)*$E54,_xlfn.XLOOKUP(_xlfn.XLOOKUP(Tool_Italy!$D54,'AveragePrices&amp;Codes'!$A:$A,'AveragePrices&amp;Codes'!$B:$B),AGRIBALYSE_Cooked!$C:$C,AGRIBALYSE_Cooked!Q:Q)*$E54),"")</f>
        <v>8.5129414260000006E-8</v>
      </c>
      <c r="N54">
        <f>IFERROR(IF($F54="Raw",_xlfn.XLOOKUP(_xlfn.XLOOKUP(Tool_Italy!$D54,'AveragePrices&amp;Codes'!$A:$A,'AveragePrices&amp;Codes'!$B:$B),AGRIBALYSE_Raw!$B:$B,AGRIBALYSE_Raw!Q:Q)*$E54,_xlfn.XLOOKUP(_xlfn.XLOOKUP(Tool_Italy!$D54,'AveragePrices&amp;Codes'!$A:$A,'AveragePrices&amp;Codes'!$B:$B),AGRIBALYSE_Cooked!$C:$C,AGRIBALYSE_Cooked!R:R)*$E54),"")</f>
        <v>0.75396991329000007</v>
      </c>
      <c r="O54">
        <f>IFERROR(IF($F54="Raw",_xlfn.XLOOKUP(_xlfn.XLOOKUP(Tool_Italy!$D54,'AveragePrices&amp;Codes'!$A:$A,'AveragePrices&amp;Codes'!$B:$B),AGRIBALYSE_Raw!$B:$B,AGRIBALYSE_Raw!R:R)*$E54,_xlfn.XLOOKUP(_xlfn.XLOOKUP(Tool_Italy!$D54,'AveragePrices&amp;Codes'!$A:$A,'AveragePrices&amp;Codes'!$B:$B),AGRIBALYSE_Cooked!$C:$C,AGRIBALYSE_Cooked!S:S)*$E54),"")</f>
        <v>1.3095556518E-2</v>
      </c>
      <c r="P54">
        <f>IFERROR(IF($F54="Raw",_xlfn.XLOOKUP(_xlfn.XLOOKUP(Tool_Italy!$D54,'AveragePrices&amp;Codes'!$A:$A,'AveragePrices&amp;Codes'!$B:$B),AGRIBALYSE_Raw!$B:$B,AGRIBALYSE_Raw!S:S)*$E54,_xlfn.XLOOKUP(_xlfn.XLOOKUP(Tool_Italy!$D54,'AveragePrices&amp;Codes'!$A:$A,'AveragePrices&amp;Codes'!$B:$B),AGRIBALYSE_Cooked!$C:$C,AGRIBALYSE_Cooked!T:T)*$E54),"")</f>
        <v>5.5822781718000002E-7</v>
      </c>
      <c r="Q54">
        <f>IFERROR(IF($F54="Raw",_xlfn.XLOOKUP(_xlfn.XLOOKUP(Tool_Italy!$D54,'AveragePrices&amp;Codes'!$A:$A,'AveragePrices&amp;Codes'!$B:$B),AGRIBALYSE_Raw!$B:$B,AGRIBALYSE_Raw!T:T)*$E54,_xlfn.XLOOKUP(_xlfn.XLOOKUP(Tool_Italy!$D54,'AveragePrices&amp;Codes'!$A:$A,'AveragePrices&amp;Codes'!$B:$B),AGRIBALYSE_Cooked!$C:$C,AGRIBALYSE_Cooked!U:U)*$E54),"")</f>
        <v>7.7643022841999999E-8</v>
      </c>
      <c r="R54">
        <f>IFERROR(IF($F54="Raw",_xlfn.XLOOKUP(_xlfn.XLOOKUP(Tool_Italy!$D54,'AveragePrices&amp;Codes'!$A:$A,'AveragePrices&amp;Codes'!$B:$B),AGRIBALYSE_Raw!$B:$B,AGRIBALYSE_Raw!U:U)*$E54,_xlfn.XLOOKUP(_xlfn.XLOOKUP(Tool_Italy!$D54,'AveragePrices&amp;Codes'!$A:$A,'AveragePrices&amp;Codes'!$B:$B),AGRIBALYSE_Cooked!$C:$C,AGRIBALYSE_Cooked!V:V)*$E54),"")</f>
        <v>3.0850344195000002E-9</v>
      </c>
      <c r="S54">
        <f>IFERROR(IF($F54="Raw",_xlfn.XLOOKUP(_xlfn.XLOOKUP(Tool_Italy!$D54,'AveragePrices&amp;Codes'!$A:$A,'AveragePrices&amp;Codes'!$B:$B),AGRIBALYSE_Raw!$B:$B,AGRIBALYSE_Raw!V:V)*$E54,_xlfn.XLOOKUP(_xlfn.XLOOKUP(Tool_Italy!$D54,'AveragePrices&amp;Codes'!$A:$A,'AveragePrices&amp;Codes'!$B:$B),AGRIBALYSE_Cooked!$C:$C,AGRIBALYSE_Cooked!W:W)*$E54),"")</f>
        <v>7.7942939843999998E-2</v>
      </c>
      <c r="T54">
        <f>IFERROR(IF($F54="Raw",_xlfn.XLOOKUP(_xlfn.XLOOKUP(Tool_Italy!$D54,'AveragePrices&amp;Codes'!$A:$A,'AveragePrices&amp;Codes'!$B:$B),AGRIBALYSE_Raw!$B:$B,AGRIBALYSE_Raw!W:W)*$E54,_xlfn.XLOOKUP(_xlfn.XLOOKUP(Tool_Italy!$D54,'AveragePrices&amp;Codes'!$A:$A,'AveragePrices&amp;Codes'!$B:$B),AGRIBALYSE_Cooked!$C:$C,AGRIBALYSE_Cooked!X:X)*$E54),"")</f>
        <v>7.5174204071999998E-4</v>
      </c>
      <c r="U54">
        <f>IFERROR(IF($F54="Raw",_xlfn.XLOOKUP(_xlfn.XLOOKUP(Tool_Italy!$D54,'AveragePrices&amp;Codes'!$A:$A,'AveragePrices&amp;Codes'!$B:$B),AGRIBALYSE_Raw!$B:$B,AGRIBALYSE_Raw!X:X)*$E54,_xlfn.XLOOKUP(_xlfn.XLOOKUP(Tool_Italy!$D54,'AveragePrices&amp;Codes'!$A:$A,'AveragePrices&amp;Codes'!$B:$B),AGRIBALYSE_Cooked!$C:$C,AGRIBALYSE_Cooked!Y:Y)*$E54),"")</f>
        <v>2.2490849172000001E-2</v>
      </c>
      <c r="V54">
        <f>IFERROR(IF($F54="Raw",_xlfn.XLOOKUP(_xlfn.XLOOKUP(Tool_Italy!$D54,'AveragePrices&amp;Codes'!$A:$A,'AveragePrices&amp;Codes'!$B:$B),AGRIBALYSE_Raw!$B:$B,AGRIBALYSE_Raw!Y:Y)*$E54,_xlfn.XLOOKUP(_xlfn.XLOOKUP(Tool_Italy!$D54,'AveragePrices&amp;Codes'!$A:$A,'AveragePrices&amp;Codes'!$B:$B),AGRIBALYSE_Cooked!$C:$C,AGRIBALYSE_Cooked!Z:Z)*$E54),"")</f>
        <v>0.33246952893000004</v>
      </c>
      <c r="W54">
        <f>IFERROR(IF($F54="Raw",_xlfn.XLOOKUP(_xlfn.XLOOKUP(Tool_Italy!$D54,'AveragePrices&amp;Codes'!$A:$A,'AveragePrices&amp;Codes'!$B:$B),AGRIBALYSE_Raw!$B:$B,AGRIBALYSE_Raw!Z:Z)*$E54,_xlfn.XLOOKUP(_xlfn.XLOOKUP(Tool_Italy!$D54,'AveragePrices&amp;Codes'!$A:$A,'AveragePrices&amp;Codes'!$B:$B),AGRIBALYSE_Cooked!$C:$C,AGRIBALYSE_Cooked!AA:AA)*$E54),"")</f>
        <v>78.580259570999857</v>
      </c>
      <c r="X54">
        <f>IFERROR(IF($F54="Raw",_xlfn.XLOOKUP(_xlfn.XLOOKUP(Tool_Italy!$D54,'AveragePrices&amp;Codes'!$A:$A,'AveragePrices&amp;Codes'!$B:$B),AGRIBALYSE_Raw!$B:$B,AGRIBALYSE_Raw!AA:AA)*$E54,_xlfn.XLOOKUP(_xlfn.XLOOKUP(Tool_Italy!$D54,'AveragePrices&amp;Codes'!$A:$A,'AveragePrices&amp;Codes'!$B:$B),AGRIBALYSE_Cooked!$C:$C,AGRIBALYSE_Cooked!AB:AB)*$E54),"")</f>
        <v>298.99649670000002</v>
      </c>
      <c r="Y54">
        <f>IFERROR(IF($F54="Raw",_xlfn.XLOOKUP(_xlfn.XLOOKUP(Tool_Italy!$D54,'AveragePrices&amp;Codes'!$A:$A,'AveragePrices&amp;Codes'!$B:$B),AGRIBALYSE_Raw!$B:$B,AGRIBALYSE_Raw!AB:AB)*$E54,_xlfn.XLOOKUP(_xlfn.XLOOKUP(Tool_Italy!$D54,'AveragePrices&amp;Codes'!$A:$A,'AveragePrices&amp;Codes'!$B:$B),AGRIBALYSE_Cooked!$C:$C,AGRIBALYSE_Cooked!AC:AC)*$E54),"")</f>
        <v>0.84210606083999995</v>
      </c>
      <c r="Z54">
        <f>IFERROR(IF($F54="Raw",_xlfn.XLOOKUP(_xlfn.XLOOKUP(Tool_Italy!$D54,'AveragePrices&amp;Codes'!$A:$A,'AveragePrices&amp;Codes'!$B:$B),AGRIBALYSE_Raw!$B:$B,AGRIBALYSE_Raw!AC:AC)*$E54,_xlfn.XLOOKUP(_xlfn.XLOOKUP(Tool_Italy!$D54,'AveragePrices&amp;Codes'!$A:$A,'AveragePrices&amp;Codes'!$B:$B),AGRIBALYSE_Cooked!$C:$C,AGRIBALYSE_Cooked!AD:AD)*$E54),"")</f>
        <v>39.055498845000002</v>
      </c>
      <c r="AA54">
        <f>IFERROR(IF($F54="Raw",_xlfn.XLOOKUP(_xlfn.XLOOKUP(Tool_Italy!$D54,'AveragePrices&amp;Codes'!$A:$A,'AveragePrices&amp;Codes'!$B:$B),AGRIBALYSE_Raw!$B:$B,AGRIBALYSE_Raw!AD:AD)*$E54,_xlfn.XLOOKUP(_xlfn.XLOOKUP(Tool_Italy!$D54,'AveragePrices&amp;Codes'!$A:$A,'AveragePrices&amp;Codes'!$B:$B),AGRIBALYSE_Cooked!$C:$C,AGRIBALYSE_Cooked!AE:AE)*$E54),"")</f>
        <v>1.5398944011E-5</v>
      </c>
      <c r="AB54" cm="1">
        <f t="array" ref="AB54">IFERROR(_xlfn.XLOOKUP(Tool_Italy!$F54&amp;$E$2,'Cooking methods'!$A:$A&amp;'Cooking methods'!$B:$B,'Cooking methods'!C:C)*$E54,"")</f>
        <v>0</v>
      </c>
      <c r="AC54" cm="1">
        <f t="array" ref="AC54">IFERROR(_xlfn.XLOOKUP(Tool_Italy!$F54&amp;$E$2,'Cooking methods'!$A:$A&amp;'Cooking methods'!$B:$B,'Cooking methods'!D:D)*$E54,"")</f>
        <v>0</v>
      </c>
      <c r="AD54" cm="1">
        <f t="array" ref="AD54">IFERROR(_xlfn.XLOOKUP(Tool_Italy!$F54&amp;$E$2,'Cooking methods'!$A:$A&amp;'Cooking methods'!$B:$B,'Cooking methods'!E:E)*$E54,"")</f>
        <v>0</v>
      </c>
      <c r="AE54" cm="1">
        <f t="array" ref="AE54">IFERROR(_xlfn.XLOOKUP(Tool_Italy!$F54&amp;$E$2,'Cooking methods'!$A:$A&amp;'Cooking methods'!$B:$B,'Cooking methods'!F:F)*$E54,"")</f>
        <v>0</v>
      </c>
      <c r="AF54" cm="1">
        <f t="array" ref="AF54">IFERROR(_xlfn.XLOOKUP(Tool_Italy!$F54&amp;$E$2,'Cooking methods'!$A:$A&amp;'Cooking methods'!$B:$B,'Cooking methods'!G:G)*$E54,"")</f>
        <v>0</v>
      </c>
      <c r="AG54" cm="1">
        <f t="array" ref="AG54">IFERROR(_xlfn.XLOOKUP(Tool_Italy!$F54&amp;$E$2,'Cooking methods'!$A:$A&amp;'Cooking methods'!$B:$B,'Cooking methods'!H:H)*$E54,"")</f>
        <v>0</v>
      </c>
      <c r="AH54" cm="1">
        <f t="array" ref="AH54">IFERROR(_xlfn.XLOOKUP(Tool_Italy!$F54&amp;$E$2,'Cooking methods'!$A:$A&amp;'Cooking methods'!$B:$B,'Cooking methods'!I:I)*$E54,"")</f>
        <v>0</v>
      </c>
      <c r="AI54" cm="1">
        <f t="array" ref="AI54">IFERROR(_xlfn.XLOOKUP(Tool_Italy!$F54&amp;$E$2,'Cooking methods'!$A:$A&amp;'Cooking methods'!$B:$B,'Cooking methods'!J:J)*$E54,"")</f>
        <v>0</v>
      </c>
      <c r="AJ54" cm="1">
        <f t="array" ref="AJ54">IFERROR(_xlfn.XLOOKUP(Tool_Italy!$F54&amp;$E$2,'Cooking methods'!$A:$A&amp;'Cooking methods'!$B:$B,'Cooking methods'!K:K)*$E54,"")</f>
        <v>0</v>
      </c>
      <c r="AK54" cm="1">
        <f t="array" ref="AK54">IFERROR(_xlfn.XLOOKUP(Tool_Italy!$F54&amp;$E$2,'Cooking methods'!$A:$A&amp;'Cooking methods'!$B:$B,'Cooking methods'!L:L)*$E54,"")</f>
        <v>0</v>
      </c>
      <c r="AL54" cm="1">
        <f t="array" ref="AL54">IFERROR(_xlfn.XLOOKUP(Tool_Italy!$F54&amp;$E$2,'Cooking methods'!$A:$A&amp;'Cooking methods'!$B:$B,'Cooking methods'!M:M)*$E54,"")</f>
        <v>0</v>
      </c>
      <c r="AM54" cm="1">
        <f t="array" ref="AM54">IFERROR(_xlfn.XLOOKUP(Tool_Italy!$F54&amp;$E$2,'Cooking methods'!$A:$A&amp;'Cooking methods'!$B:$B,'Cooking methods'!N:N)*$E54,"")</f>
        <v>0</v>
      </c>
      <c r="AN54" cm="1">
        <f t="array" ref="AN54">IFERROR(_xlfn.XLOOKUP(Tool_Italy!$F54&amp;$E$2,'Cooking methods'!$A:$A&amp;'Cooking methods'!$B:$B,'Cooking methods'!O:O)*$E54,"")</f>
        <v>0</v>
      </c>
      <c r="AO54" cm="1">
        <f t="array" ref="AO54">IFERROR(_xlfn.XLOOKUP(Tool_Italy!$F54&amp;$E$2,'Cooking methods'!$A:$A&amp;'Cooking methods'!$B:$B,'Cooking methods'!P:P)*$E54,"")</f>
        <v>0</v>
      </c>
      <c r="AP54" cm="1">
        <f t="array" ref="AP54">IFERROR(_xlfn.XLOOKUP(Tool_Italy!$F54&amp;$E$2,'Cooking methods'!$A:$A&amp;'Cooking methods'!$B:$B,'Cooking methods'!Q:Q)*$E54,"")</f>
        <v>0</v>
      </c>
      <c r="AQ54" cm="1">
        <f t="array" ref="AQ54">IFERROR(_xlfn.XLOOKUP(Tool_Italy!$F54&amp;$E$2,'Cooking methods'!$A:$A&amp;'Cooking methods'!$B:$B,'Cooking methods'!R:R)*$E54,"")</f>
        <v>0</v>
      </c>
      <c r="AR54" cm="1">
        <f t="array" ref="AR54">IFERROR(_xlfn.XLOOKUP(Tool_Italy!$G54&amp;$E$2,'Waste management'!$A:$A&amp;'Waste management'!$B:$B,'Waste management'!C:C)*$E54,"")</f>
        <v>8.1606689999999996E-2</v>
      </c>
      <c r="AS54" cm="1">
        <f t="array" ref="AS54">IFERROR(_xlfn.XLOOKUP(Tool_Italy!$G54&amp;$E$2,'Waste management'!$A:$A&amp;'Waste management'!$B:$B,'Waste management'!D:D)*$E54,"")</f>
        <v>5.8636343700000002E-10</v>
      </c>
      <c r="AT54" cm="1">
        <f t="array" ref="AT54">IFERROR(_xlfn.XLOOKUP(Tool_Italy!$G54&amp;$E$2,'Waste management'!$A:$A&amp;'Waste management'!$B:$B,'Waste management'!E:E)*$E54,"")</f>
        <v>1.24872E-3</v>
      </c>
      <c r="AU54" cm="1">
        <f t="array" ref="AU54">IFERROR(_xlfn.XLOOKUP(Tool_Italy!$G54&amp;$E$2,'Waste management'!$A:$A&amp;'Waste management'!$B:$B,'Waste management'!F:F)*$E54,"")</f>
        <v>1.8447E-4</v>
      </c>
      <c r="AV54" cm="1">
        <f t="array" ref="AV54">IFERROR(_xlfn.XLOOKUP(Tool_Italy!$G54&amp;$E$2,'Waste management'!$A:$A&amp;'Waste management'!$B:$B,'Waste management'!G:G)*$E54,"")</f>
        <v>1.6489631399999999E-8</v>
      </c>
      <c r="AW54" cm="1">
        <f t="array" ref="AW54">IFERROR(_xlfn.XLOOKUP(Tool_Italy!$G54&amp;$E$2,'Waste management'!$A:$A&amp;'Waste management'!$B:$B,'Waste management'!H:H)*$E54,"")</f>
        <v>5.3880990899999999E-10</v>
      </c>
      <c r="AX54" cm="1">
        <f t="array" ref="AX54">IFERROR(_xlfn.XLOOKUP(Tool_Italy!$G54&amp;$E$2,'Waste management'!$A:$A&amp;'Waste management'!$B:$B,'Waste management'!I:I)*$E54,"")</f>
        <v>3.8501868899999999E-10</v>
      </c>
      <c r="AY54" cm="1">
        <f t="array" ref="AY54">IFERROR(_xlfn.XLOOKUP(Tool_Italy!$G54&amp;$E$2,'Waste management'!$A:$A&amp;'Waste management'!$B:$B,'Waste management'!J:J)*$E54,"")</f>
        <v>3.1359900000000004E-3</v>
      </c>
      <c r="AZ54" cm="1">
        <f t="array" ref="AZ54">IFERROR(_xlfn.XLOOKUP(Tool_Italy!$G54&amp;$E$2,'Waste management'!$A:$A&amp;'Waste management'!$B:$B,'Waste management'!K:K)*$E54,"")</f>
        <v>5.0397629699999997E-6</v>
      </c>
      <c r="BA54" cm="1">
        <f t="array" ref="BA54">IFERROR(_xlfn.XLOOKUP(Tool_Italy!$G54&amp;$E$2,'Waste management'!$A:$A&amp;'Waste management'!$B:$B,'Waste management'!L:L)*$E54,"")</f>
        <v>1.3815979979999999E-4</v>
      </c>
      <c r="BB54" cm="1">
        <f t="array" ref="BB54">IFERROR(_xlfn.XLOOKUP(Tool_Italy!$G54&amp;$E$2,'Waste management'!$A:$A&amp;'Waste management'!$B:$B,'Waste management'!M:M)*$E54,"")</f>
        <v>1.383525E-2</v>
      </c>
      <c r="BC54" cm="1">
        <f t="array" ref="BC54">IFERROR(_xlfn.XLOOKUP(Tool_Italy!$G54&amp;$E$2,'Waste management'!$A:$A&amp;'Waste management'!$B:$B,'Waste management'!N:N)*$E54,"")</f>
        <v>11.88423852</v>
      </c>
      <c r="BD54" cm="1">
        <f t="array" ref="BD54">IFERROR(_xlfn.XLOOKUP(Tool_Italy!$G54&amp;$E$2,'Waste management'!$A:$A&amp;'Waste management'!$B:$B,'Waste management'!O:O)*$E54,"")</f>
        <v>0.77275901999999996</v>
      </c>
      <c r="BE54" cm="1">
        <f t="array" ref="BE54">IFERROR(_xlfn.XLOOKUP(Tool_Italy!$G54&amp;$E$2,'Waste management'!$A:$A&amp;'Waste management'!$B:$B,'Waste management'!P:P)*$E54,"")</f>
        <v>1.6233360000000002E-2</v>
      </c>
      <c r="BF54" cm="1">
        <f t="array" ref="BF54">IFERROR(_xlfn.XLOOKUP(Tool_Italy!$G54&amp;$E$2,'Waste management'!$A:$A&amp;'Waste management'!$B:$B,'Waste management'!Q:Q)*$E54,"")</f>
        <v>0.51101028000000004</v>
      </c>
      <c r="BG54" cm="1">
        <f t="array" ref="BG54">IFERROR(_xlfn.XLOOKUP(Tool_Italy!$G54&amp;$E$2,'Waste management'!$A:$A&amp;'Waste management'!$B:$B,'Waste management'!R:R)*$E54,"")</f>
        <v>1.58679675E-7</v>
      </c>
      <c r="BH54">
        <f>IFERROR((L54+AR54+AB54)*_xlfn.XLOOKUP(Tool_Italy!BH$4,Monetization_Factors!$A:$A,Monetization_Factors!$D:$D),"")</f>
        <v>0.89213928267061593</v>
      </c>
      <c r="BI54">
        <f>IFERROR((M54+AS54+AC54)*_xlfn.XLOOKUP(Tool_Italy!BI$4,Monetization_Factors!$A:$A,Monetization_Factors!$D:$D),"")</f>
        <v>3.4312914707906784E-6</v>
      </c>
      <c r="BJ54">
        <f>IFERROR((N54+AT54+AD54)*_xlfn.XLOOKUP(Tool_Italy!BJ$4,Monetization_Factors!$A:$A,Monetization_Factors!$D:$D),"")</f>
        <v>1.1526020558984911E-3</v>
      </c>
      <c r="BK54">
        <f>IFERROR((O54+AU54+AE54)*_xlfn.XLOOKUP(Tool_Italy!BK$4,Monetization_Factors!$A:$A,Monetization_Factors!$D:$D),"")</f>
        <v>2.0101625382727504E-2</v>
      </c>
      <c r="BL54">
        <f>IFERROR((P54+AV54+AF54)*_xlfn.XLOOKUP(Tool_Italy!BL$4,Monetization_Factors!$A:$A,Monetization_Factors!$D:$D),"")</f>
        <v>0.57372547813837704</v>
      </c>
      <c r="BM54">
        <f>IFERROR((Q54+AW54+AG54)*_xlfn.XLOOKUP(Tool_Italy!BM$4,Monetization_Factors!$A:$A,Monetization_Factors!$D:$D),"")</f>
        <v>1.623531792880642E-2</v>
      </c>
      <c r="BN54">
        <f>IFERROR((R54+AX54+AH54)*_xlfn.XLOOKUP(Tool_Italy!BN$4,Monetization_Factors!$A:$A,Monetization_Factors!$D:$D),"")</f>
        <v>3.9893165215604395E-3</v>
      </c>
      <c r="BO54">
        <f>IFERROR((S54+AY54+AI54)*_xlfn.XLOOKUP(Tool_Italy!BO$4,Monetization_Factors!$A:$A,Monetization_Factors!$D:$D),"")</f>
        <v>3.5499555467014339E-2</v>
      </c>
      <c r="BP54">
        <f>IFERROR((T54+AZ54+AJ54)*_xlfn.XLOOKUP(Tool_Italy!BP$4,Monetization_Factors!$A:$A,Monetization_Factors!$D:$D),"")</f>
        <v>1.8460869621741596E-3</v>
      </c>
      <c r="BQ54">
        <f>IFERROR((U54+BA54+AK54)*_xlfn.XLOOKUP(Tool_Italy!BQ$4,Monetization_Factors!$A:$A,Monetization_Factors!$D:$D),"")</f>
        <v>9.2567844251126546E-2</v>
      </c>
      <c r="BR54" t="str">
        <f>IFERROR((V54+BB54+AL54)*_xlfn.XLOOKUP(Tool_Italy!BR$4,Monetization_Factors!$A:$A,Monetization_Factors!$D:$D),"")</f>
        <v/>
      </c>
      <c r="BS54">
        <f>IFERROR((W54+BC54+AM54)*_xlfn.XLOOKUP(Tool_Italy!BS$4,Monetization_Factors!$A:$A,Monetization_Factors!$D:$D),"")</f>
        <v>4.4022493896429269E-3</v>
      </c>
      <c r="BT54">
        <f>IFERROR((X54+BD54+AN54)*_xlfn.XLOOKUP(Tool_Italy!BT$4,Monetization_Factors!$A:$A,Monetization_Factors!$D:$D),"")</f>
        <v>6.6750412600091999E-2</v>
      </c>
      <c r="BU54">
        <f>IFERROR((Y54+BE54+AO54)*_xlfn.XLOOKUP(Tool_Italy!BU$4,Monetization_Factors!$A:$A,Monetization_Factors!$D:$D),"")</f>
        <v>5.4546844705653501E-3</v>
      </c>
      <c r="BV54">
        <f>IFERROR((Z54+BF54+AP54)*_xlfn.XLOOKUP(Tool_Italy!BV$4,Monetization_Factors!$A:$A,Monetization_Factors!$D:$D),"")</f>
        <v>6.5335396162320952E-2</v>
      </c>
      <c r="BW54">
        <f>IFERROR((AA54+BG54+AQ54)*_xlfn.XLOOKUP(Tool_Italy!BW$4,Monetization_Factors!$A:$A,Monetization_Factors!$D:$D),"")</f>
        <v>3.2501738825352764E-5</v>
      </c>
      <c r="BX54" s="38" cm="1">
        <f t="array" ref="BX54">IFERROR(_xlfn.IFS(I54&lt;&gt;0,I54*E54,I54="",J54*E54),"")</f>
        <v>9.5091165628673089</v>
      </c>
      <c r="BY54" s="38">
        <f t="shared" si="2"/>
        <v>1.686667940780092</v>
      </c>
      <c r="BZ54" s="38">
        <f t="shared" si="36"/>
        <v>11.195784503647401</v>
      </c>
      <c r="CA54" s="38">
        <f t="shared" si="3"/>
        <v>3.2435921938078691E-3</v>
      </c>
      <c r="CB54">
        <f t="shared" si="4"/>
        <v>6.8572891199999999</v>
      </c>
      <c r="CC54">
        <f t="shared" si="37"/>
        <v>8.5715777697000009E-8</v>
      </c>
      <c r="CD54">
        <f t="shared" si="38"/>
        <v>0.75521863329000005</v>
      </c>
      <c r="CE54">
        <f t="shared" si="39"/>
        <v>1.3280026518000001E-2</v>
      </c>
      <c r="CF54">
        <f t="shared" si="40"/>
        <v>5.7471744858000005E-7</v>
      </c>
      <c r="CG54">
        <f t="shared" si="41"/>
        <v>7.8181832750999996E-8</v>
      </c>
      <c r="CH54">
        <f t="shared" si="42"/>
        <v>3.4700531085000002E-9</v>
      </c>
      <c r="CI54">
        <f t="shared" si="43"/>
        <v>8.1078929844000003E-2</v>
      </c>
      <c r="CJ54">
        <f t="shared" si="44"/>
        <v>7.5678180368999996E-4</v>
      </c>
      <c r="CK54">
        <f t="shared" si="45"/>
        <v>2.2629008971800001E-2</v>
      </c>
      <c r="CL54">
        <f t="shared" si="46"/>
        <v>0.34630477893000006</v>
      </c>
      <c r="CM54">
        <f t="shared" si="47"/>
        <v>90.464498090999854</v>
      </c>
      <c r="CN54">
        <f t="shared" si="48"/>
        <v>299.76925572000005</v>
      </c>
      <c r="CO54">
        <f t="shared" si="49"/>
        <v>0.85833942083999992</v>
      </c>
      <c r="CP54">
        <f t="shared" si="50"/>
        <v>39.566509125000003</v>
      </c>
      <c r="CQ54">
        <f t="shared" si="51"/>
        <v>1.5557623686000001E-5</v>
      </c>
      <c r="CR54">
        <f t="shared" si="20"/>
        <v>1.3187094461538462E-2</v>
      </c>
      <c r="CS54">
        <f t="shared" si="52"/>
        <v>1.6483803403269234E-10</v>
      </c>
      <c r="CT54">
        <f t="shared" si="53"/>
        <v>1.4523435255576925E-3</v>
      </c>
      <c r="CU54">
        <f t="shared" si="54"/>
        <v>2.5538512534615388E-5</v>
      </c>
      <c r="CV54">
        <f t="shared" si="55"/>
        <v>1.1052258626538463E-9</v>
      </c>
      <c r="CW54">
        <f t="shared" si="56"/>
        <v>1.5034967836730767E-10</v>
      </c>
      <c r="CX54">
        <f t="shared" si="57"/>
        <v>6.6731790548076928E-12</v>
      </c>
      <c r="CY54">
        <f t="shared" si="58"/>
        <v>1.5592101893076922E-4</v>
      </c>
      <c r="CZ54">
        <f t="shared" si="59"/>
        <v>1.4553496224807692E-6</v>
      </c>
      <c r="DA54">
        <f t="shared" si="60"/>
        <v>4.351732494576923E-5</v>
      </c>
      <c r="DB54">
        <f t="shared" si="61"/>
        <v>6.6597072871153859E-4</v>
      </c>
      <c r="DC54">
        <f t="shared" si="62"/>
        <v>0.17397018863653818</v>
      </c>
      <c r="DD54">
        <f t="shared" si="63"/>
        <v>0.57647933792307704</v>
      </c>
      <c r="DE54">
        <f t="shared" si="64"/>
        <v>1.6506527323846153E-3</v>
      </c>
      <c r="DF54">
        <f t="shared" si="65"/>
        <v>7.6089440625000004E-2</v>
      </c>
      <c r="DG54">
        <f t="shared" si="66"/>
        <v>2.9918507088461543E-8</v>
      </c>
      <c r="DH54" s="5">
        <f>IFERROR(((((L54+AB54)*(1/$H54))+AR54)/$F$2)/($B$2*('CAR.CAP_per person'!B$2)/(_xlfn.XLOOKUP($E$2,EU_countries_GDP!$A$2:$A$29,EU_countries_GDP!$E$2:$E$29))),"")</f>
        <v>0.48259768105300993</v>
      </c>
      <c r="DI54" s="5">
        <f>IFERROR(((((M54+AC54)*(1/$H54))+AS54)/$F$2)/($B$2*('CAR.CAP_per person'!C$2)/(_xlfn.XLOOKUP($E$2,EU_countries_GDP!$A$2:$A$29,EU_countries_GDP!$E$2:$E$29))),"")</f>
        <v>7.648112932956129E-5</v>
      </c>
      <c r="DJ54" s="5">
        <f>IFERROR(((((N54+AD54)*(1/$H54))+AT54)/$F$2)/($B$2*('CAR.CAP_per person'!D$2)/(_xlfn.XLOOKUP($E$2,EU_countries_GDP!$A$2:$A$29,EU_countries_GDP!$E$2:$E$29))),"")</f>
        <v>6.925660892349219E-4</v>
      </c>
      <c r="DK54" s="5">
        <f>IFERROR(((((O54+AE54)*(1/$H54))+AU54)/$F$2)/($B$2*('CAR.CAP_per person'!E$2)/(_xlfn.XLOOKUP($E$2,EU_countries_GDP!$A$2:$A$29,EU_countries_GDP!$E$2:$E$29))),"")</f>
        <v>1.5631930621362401E-2</v>
      </c>
      <c r="DL54" s="5">
        <f>IFERROR(((((P54+AF54)*(1/$H54))+AV54)/$F$2)/($B$2*('CAR.CAP_per person'!F$2)/(_xlfn.XLOOKUP($E$2,EU_countries_GDP!$A$2:$A$29,EU_countries_GDP!$E$2:$E$29))),"")</f>
        <v>0.52631863160276571</v>
      </c>
      <c r="DM54" s="5">
        <f>IFERROR(((((Q54+AG54)*(1/$H54))+AW54)/$F$2)/($B$2*('CAR.CAP_per person'!G$2)/(_xlfn.XLOOKUP($E$2,EU_countries_GDP!$A$2:$A$29,EU_countries_GDP!$E$2:$E$29))),"")</f>
        <v>3.9143701410516242E-2</v>
      </c>
      <c r="DN54" s="5">
        <f>IFERROR(((((R54+AH54)*(1/$H54))+AX54)/$F$2)/($B$2*('CAR.CAP_per person'!H$2)/(_xlfn.XLOOKUP($E$2,EU_countries_GDP!$A$2:$A$29,EU_countries_GDP!$E$2:$E$29))),"")</f>
        <v>3.7415265882825523E-4</v>
      </c>
      <c r="DO54" s="5">
        <f>IFERROR(((((S54+AI54)*(1/$H54))+AY54)/$F$2)/($B$2*('CAR.CAP_per person'!I$2)/(_xlfn.XLOOKUP($E$2,EU_countries_GDP!$A$2:$A$29,EU_countries_GDP!$E$2:$E$29))),"")</f>
        <v>3.7948640598096009E-2</v>
      </c>
      <c r="DP54" s="5">
        <f>IFERROR(((((T54+AJ54)*(1/$H54))+AZ54)/$F$2)/($B$2*('CAR.CAP_per person'!J$2)/(_xlfn.XLOOKUP($E$2,EU_countries_GDP!$A$2:$A$29,EU_countries_GDP!$E$2:$E$29))),"")</f>
        <v>6.2710606116747322E-2</v>
      </c>
      <c r="DQ54" s="5">
        <f>IFERROR(((((U54+AK54)*(1/$H54))+BA54)/$F$2)/($B$2*('CAR.CAP_per person'!K$2)/(_xlfn.XLOOKUP($E$2,EU_countries_GDP!$A$2:$A$29,EU_countries_GDP!$E$2:$E$29))),"")</f>
        <v>5.4338161010560257E-2</v>
      </c>
      <c r="DR54" s="5">
        <f>IFERROR(((((V54+AL54)*(1/$H54))+BB54)/$F$2)/($B$2*('CAR.CAP_per person'!L$2)/(_xlfn.XLOOKUP($E$2,EU_countries_GDP!$A$2:$A$29,EU_countries_GDP!$E$2:$E$29))),"")</f>
        <v>2.6469653604342547E-2</v>
      </c>
      <c r="DS54" s="5">
        <f>IFERROR(((((W54+AM54)*(1/$H54))+BC54)/$F$2)/($B$2*('CAR.CAP_per person'!M$2)/(_xlfn.XLOOKUP($E$2,EU_countries_GDP!$A$2:$A$29,EU_countries_GDP!$E$2:$E$29))),"")</f>
        <v>0.29915154976922304</v>
      </c>
      <c r="DT54" s="5">
        <f>IFERROR(((((X54+AN54)*(1/$H54))+BD54)/$F$2)/($B$2*('CAR.CAP_per person'!N$2)/(_xlfn.XLOOKUP($E$2,EU_countries_GDP!$A$2:$A$29,EU_countries_GDP!$E$2:$E$29))),"")</f>
        <v>11.376285250386442</v>
      </c>
      <c r="DU54" s="5">
        <f>IFERROR(((((Y54+AO54)*(1/$H54))+BE54)/$F$2)/($B$2*('CAR.CAP_per person'!O$2)/(_xlfn.XLOOKUP($E$2,EU_countries_GDP!$A$2:$A$29,EU_countries_GDP!$E$2:$E$29))),"")</f>
        <v>2.2499803806018373E-3</v>
      </c>
      <c r="DV54" s="5">
        <f>IFERROR(((((Z54+AP54)*(1/$H54))+BF54)/$F$2)/($B$2*('CAR.CAP_per person'!P$2)/(_xlfn.XLOOKUP($E$2,EU_countries_GDP!$A$2:$A$29,EU_countries_GDP!$E$2:$E$29))),"")</f>
        <v>8.458750704769967E-2</v>
      </c>
      <c r="DW54" s="5">
        <f>IFERROR(((((AA54+AQ54)*(1/$H54))+BG54)/$F$2)/($B$2*('CAR.CAP_per person'!Q$2)/(_xlfn.XLOOKUP($E$2,EU_countries_GDP!$A$2:$A$29,EU_countries_GDP!$E$2:$E$29))),"")</f>
        <v>3.3959704564027589E-2</v>
      </c>
    </row>
    <row r="55" spans="1:127">
      <c r="A55" t="s">
        <v>241</v>
      </c>
      <c r="B55" t="str">
        <f>_xlfn.XLOOKUP(D55,Table5[Ingredient],Table5[Category],"",FALSE)</f>
        <v>Meat (excluding beef)</v>
      </c>
      <c r="C55" s="33" t="s">
        <v>177</v>
      </c>
      <c r="D55" s="33" t="s">
        <v>224</v>
      </c>
      <c r="E55" s="33">
        <v>0.26400000000000001</v>
      </c>
      <c r="F55" s="33" t="s">
        <v>219</v>
      </c>
      <c r="G55" s="33" t="s">
        <v>180</v>
      </c>
      <c r="H55" s="91">
        <f>Dataset_IT!L52</f>
        <v>4.2299433211533732E-2</v>
      </c>
      <c r="I55" s="33"/>
      <c r="J55" s="37">
        <f>IFERROR(INDEX('AveragePrices&amp;Codes'!G:AG, MATCH($D55, 'AveragePrices&amp;Codes'!$A:$A, 0), MATCH(Tool_Italy!$E$2, 'AveragePrices&amp;Codes'!$G$1:$AG$1, 0)),"")</f>
        <v>3.1679187692307695</v>
      </c>
      <c r="K55" s="37">
        <f>IFERROR(E55/(_xlfn.XLOOKUP(A55,Dataset_IT!$Q$2:$Q$9,Dataset_IT!$R$2:$R$9)),"")</f>
        <v>4.0615384615384619E-3</v>
      </c>
      <c r="L55">
        <f>IFERROR(IF($F55="Raw",_xlfn.XLOOKUP(_xlfn.XLOOKUP(Tool_Italy!$D55,'AveragePrices&amp;Codes'!$A:$A,'AveragePrices&amp;Codes'!$B:$B),AGRIBALYSE_Raw!$B:$B,AGRIBALYSE_Raw!O:O)*$E55,_xlfn.XLOOKUP(_xlfn.XLOOKUP(Tool_Italy!$D55,'AveragePrices&amp;Codes'!$A:$A,'AveragePrices&amp;Codes'!$B:$B),AGRIBALYSE_Cooked!$C:$C,AGRIBALYSE_Cooked!P:P)*$E55),"")</f>
        <v>2.1815517805714291</v>
      </c>
      <c r="M55">
        <f>IFERROR(IF($F55="Raw",_xlfn.XLOOKUP(_xlfn.XLOOKUP(Tool_Italy!$D55,'AveragePrices&amp;Codes'!$A:$A,'AveragePrices&amp;Codes'!$B:$B),AGRIBALYSE_Raw!$B:$B,AGRIBALYSE_Raw!P:P)*$E55,_xlfn.XLOOKUP(_xlfn.XLOOKUP(Tool_Italy!$D55,'AveragePrices&amp;Codes'!$A:$A,'AveragePrices&amp;Codes'!$B:$B),AGRIBALYSE_Cooked!$C:$C,AGRIBALYSE_Cooked!Q:Q)*$E55),"")</f>
        <v>4.3942283314285717E-8</v>
      </c>
      <c r="N55">
        <f>IFERROR(IF($F55="Raw",_xlfn.XLOOKUP(_xlfn.XLOOKUP(Tool_Italy!$D55,'AveragePrices&amp;Codes'!$A:$A,'AveragePrices&amp;Codes'!$B:$B),AGRIBALYSE_Raw!$B:$B,AGRIBALYSE_Raw!Q:Q)*$E55,_xlfn.XLOOKUP(_xlfn.XLOOKUP(Tool_Italy!$D55,'AveragePrices&amp;Codes'!$A:$A,'AveragePrices&amp;Codes'!$B:$B),AGRIBALYSE_Cooked!$C:$C,AGRIBALYSE_Cooked!R:R)*$E55),"")</f>
        <v>0.2152074558857143</v>
      </c>
      <c r="O55">
        <f>IFERROR(IF($F55="Raw",_xlfn.XLOOKUP(_xlfn.XLOOKUP(Tool_Italy!$D55,'AveragePrices&amp;Codes'!$A:$A,'AveragePrices&amp;Codes'!$B:$B),AGRIBALYSE_Raw!$B:$B,AGRIBALYSE_Raw!R:R)*$E55,_xlfn.XLOOKUP(_xlfn.XLOOKUP(Tool_Italy!$D55,'AveragePrices&amp;Codes'!$A:$A,'AveragePrices&amp;Codes'!$B:$B),AGRIBALYSE_Cooked!$C:$C,AGRIBALYSE_Cooked!S:S)*$E55),"")</f>
        <v>8.2257463200000012E-3</v>
      </c>
      <c r="P55">
        <f>IFERROR(IF($F55="Raw",_xlfn.XLOOKUP(_xlfn.XLOOKUP(Tool_Italy!$D55,'AveragePrices&amp;Codes'!$A:$A,'AveragePrices&amp;Codes'!$B:$B),AGRIBALYSE_Raw!$B:$B,AGRIBALYSE_Raw!S:S)*$E55,_xlfn.XLOOKUP(_xlfn.XLOOKUP(Tool_Italy!$D55,'AveragePrices&amp;Codes'!$A:$A,'AveragePrices&amp;Codes'!$B:$B),AGRIBALYSE_Cooked!$C:$C,AGRIBALYSE_Cooked!T:T)*$E55),"")</f>
        <v>4.1380838400000004E-7</v>
      </c>
      <c r="Q55">
        <f>IFERROR(IF($F55="Raw",_xlfn.XLOOKUP(_xlfn.XLOOKUP(Tool_Italy!$D55,'AveragePrices&amp;Codes'!$A:$A,'AveragePrices&amp;Codes'!$B:$B),AGRIBALYSE_Raw!$B:$B,AGRIBALYSE_Raw!T:T)*$E55,_xlfn.XLOOKUP(_xlfn.XLOOKUP(Tool_Italy!$D55,'AveragePrices&amp;Codes'!$A:$A,'AveragePrices&amp;Codes'!$B:$B),AGRIBALYSE_Cooked!$C:$C,AGRIBALYSE_Cooked!U:U)*$E55),"")</f>
        <v>3.3469279611428575E-8</v>
      </c>
      <c r="R55">
        <f>IFERROR(IF($F55="Raw",_xlfn.XLOOKUP(_xlfn.XLOOKUP(Tool_Italy!$D55,'AveragePrices&amp;Codes'!$A:$A,'AveragePrices&amp;Codes'!$B:$B),AGRIBALYSE_Raw!$B:$B,AGRIBALYSE_Raw!U:U)*$E55,_xlfn.XLOOKUP(_xlfn.XLOOKUP(Tool_Italy!$D55,'AveragePrices&amp;Codes'!$A:$A,'AveragePrices&amp;Codes'!$B:$B),AGRIBALYSE_Cooked!$C:$C,AGRIBALYSE_Cooked!V:V)*$E55),"")</f>
        <v>2.2812381051428574E-9</v>
      </c>
      <c r="S55">
        <f>IFERROR(IF($F55="Raw",_xlfn.XLOOKUP(_xlfn.XLOOKUP(Tool_Italy!$D55,'AveragePrices&amp;Codes'!$A:$A,'AveragePrices&amp;Codes'!$B:$B),AGRIBALYSE_Raw!$B:$B,AGRIBALYSE_Raw!V:V)*$E55,_xlfn.XLOOKUP(_xlfn.XLOOKUP(Tool_Italy!$D55,'AveragePrices&amp;Codes'!$A:$A,'AveragePrices&amp;Codes'!$B:$B),AGRIBALYSE_Cooked!$C:$C,AGRIBALYSE_Cooked!W:W)*$E55),"")</f>
        <v>5.577749760000001E-2</v>
      </c>
      <c r="T55">
        <f>IFERROR(IF($F55="Raw",_xlfn.XLOOKUP(_xlfn.XLOOKUP(Tool_Italy!$D55,'AveragePrices&amp;Codes'!$A:$A,'AveragePrices&amp;Codes'!$B:$B),AGRIBALYSE_Raw!$B:$B,AGRIBALYSE_Raw!W:W)*$E55,_xlfn.XLOOKUP(_xlfn.XLOOKUP(Tool_Italy!$D55,'AveragePrices&amp;Codes'!$A:$A,'AveragePrices&amp;Codes'!$B:$B),AGRIBALYSE_Cooked!$C:$C,AGRIBALYSE_Cooked!X:X)*$E55),"")</f>
        <v>3.9425646857142857E-4</v>
      </c>
      <c r="U55">
        <f>IFERROR(IF($F55="Raw",_xlfn.XLOOKUP(_xlfn.XLOOKUP(Tool_Italy!$D55,'AveragePrices&amp;Codes'!$A:$A,'AveragePrices&amp;Codes'!$B:$B),AGRIBALYSE_Raw!$B:$B,AGRIBALYSE_Raw!X:X)*$E55,_xlfn.XLOOKUP(_xlfn.XLOOKUP(Tool_Italy!$D55,'AveragePrices&amp;Codes'!$A:$A,'AveragePrices&amp;Codes'!$B:$B),AGRIBALYSE_Cooked!$C:$C,AGRIBALYSE_Cooked!Y:Y)*$E55),"")</f>
        <v>1.2432387188571429E-2</v>
      </c>
      <c r="V55">
        <f>IFERROR(IF($F55="Raw",_xlfn.XLOOKUP(_xlfn.XLOOKUP(Tool_Italy!$D55,'AveragePrices&amp;Codes'!$A:$A,'AveragePrices&amp;Codes'!$B:$B),AGRIBALYSE_Raw!$B:$B,AGRIBALYSE_Raw!Y:Y)*$E55,_xlfn.XLOOKUP(_xlfn.XLOOKUP(Tool_Italy!$D55,'AveragePrices&amp;Codes'!$A:$A,'AveragePrices&amp;Codes'!$B:$B),AGRIBALYSE_Cooked!$C:$C,AGRIBALYSE_Cooked!Z:Z)*$E55),"")</f>
        <v>0.24239143028571433</v>
      </c>
      <c r="W55">
        <f>IFERROR(IF($F55="Raw",_xlfn.XLOOKUP(_xlfn.XLOOKUP(Tool_Italy!$D55,'AveragePrices&amp;Codes'!$A:$A,'AveragePrices&amp;Codes'!$B:$B),AGRIBALYSE_Raw!$B:$B,AGRIBALYSE_Raw!Z:Z)*$E55,_xlfn.XLOOKUP(_xlfn.XLOOKUP(Tool_Italy!$D55,'AveragePrices&amp;Codes'!$A:$A,'AveragePrices&amp;Codes'!$B:$B),AGRIBALYSE_Cooked!$C:$C,AGRIBALYSE_Cooked!AA:AA)*$E55),"")</f>
        <v>62.77143576000001</v>
      </c>
      <c r="X55">
        <f>IFERROR(IF($F55="Raw",_xlfn.XLOOKUP(_xlfn.XLOOKUP(Tool_Italy!$D55,'AveragePrices&amp;Codes'!$A:$A,'AveragePrices&amp;Codes'!$B:$B),AGRIBALYSE_Raw!$B:$B,AGRIBALYSE_Raw!AA:AA)*$E55,_xlfn.XLOOKUP(_xlfn.XLOOKUP(Tool_Italy!$D55,'AveragePrices&amp;Codes'!$A:$A,'AveragePrices&amp;Codes'!$B:$B),AGRIBALYSE_Cooked!$C:$C,AGRIBALYSE_Cooked!AB:AB)*$E55),"")</f>
        <v>126.60925954285716</v>
      </c>
      <c r="Y55">
        <f>IFERROR(IF($F55="Raw",_xlfn.XLOOKUP(_xlfn.XLOOKUP(Tool_Italy!$D55,'AveragePrices&amp;Codes'!$A:$A,'AveragePrices&amp;Codes'!$B:$B),AGRIBALYSE_Raw!$B:$B,AGRIBALYSE_Raw!AB:AB)*$E55,_xlfn.XLOOKUP(_xlfn.XLOOKUP(Tool_Italy!$D55,'AveragePrices&amp;Codes'!$A:$A,'AveragePrices&amp;Codes'!$B:$B),AGRIBALYSE_Cooked!$C:$C,AGRIBALYSE_Cooked!AC:AC)*$E55),"")</f>
        <v>0.9585202251428574</v>
      </c>
      <c r="Z55">
        <f>IFERROR(IF($F55="Raw",_xlfn.XLOOKUP(_xlfn.XLOOKUP(Tool_Italy!$D55,'AveragePrices&amp;Codes'!$A:$A,'AveragePrices&amp;Codes'!$B:$B),AGRIBALYSE_Raw!$B:$B,AGRIBALYSE_Raw!AC:AC)*$E55,_xlfn.XLOOKUP(_xlfn.XLOOKUP(Tool_Italy!$D55,'AveragePrices&amp;Codes'!$A:$A,'AveragePrices&amp;Codes'!$B:$B),AGRIBALYSE_Cooked!$C:$C,AGRIBALYSE_Cooked!AD:AD)*$E55),"")</f>
        <v>21.123372788571434</v>
      </c>
      <c r="AA55">
        <f>IFERROR(IF($F55="Raw",_xlfn.XLOOKUP(_xlfn.XLOOKUP(Tool_Italy!$D55,'AveragePrices&amp;Codes'!$A:$A,'AveragePrices&amp;Codes'!$B:$B),AGRIBALYSE_Raw!$B:$B,AGRIBALYSE_Raw!AD:AD)*$E55,_xlfn.XLOOKUP(_xlfn.XLOOKUP(Tool_Italy!$D55,'AveragePrices&amp;Codes'!$A:$A,'AveragePrices&amp;Codes'!$B:$B),AGRIBALYSE_Cooked!$C:$C,AGRIBALYSE_Cooked!AE:AE)*$E55),"")</f>
        <v>9.1105709828571419E-6</v>
      </c>
      <c r="AB55" cm="1">
        <f t="array" ref="AB55">IFERROR(_xlfn.XLOOKUP(Tool_Italy!$F55&amp;$E$2,'Cooking methods'!$A:$A&amp;'Cooking methods'!$B:$B,'Cooking methods'!C:C)*$E55,"")</f>
        <v>3.2217609600000002E-2</v>
      </c>
      <c r="AC55" cm="1">
        <f t="array" ref="AC55">IFERROR(_xlfn.XLOOKUP(Tool_Italy!$F55&amp;$E$2,'Cooking methods'!$A:$A&amp;'Cooking methods'!$B:$B,'Cooking methods'!D:D)*$E55,"")</f>
        <v>6.9315800400000018E-10</v>
      </c>
      <c r="AD55" cm="1">
        <f t="array" ref="AD55">IFERROR(_xlfn.XLOOKUP(Tool_Italy!$F55&amp;$E$2,'Cooking methods'!$A:$A&amp;'Cooking methods'!$B:$B,'Cooking methods'!E:E)*$E55,"")</f>
        <v>3.9923136000000001E-3</v>
      </c>
      <c r="AE55" cm="1">
        <f t="array" ref="AE55">IFERROR(_xlfn.XLOOKUP(Tool_Italy!$F55&amp;$E$2,'Cooking methods'!$A:$A&amp;'Cooking methods'!$B:$B,'Cooking methods'!F:F)*$E55,"")</f>
        <v>8.9695050719999992E-5</v>
      </c>
      <c r="AF55" cm="1">
        <f t="array" ref="AF55">IFERROR(_xlfn.XLOOKUP(Tool_Italy!$F55&amp;$E$2,'Cooking methods'!$A:$A&amp;'Cooking methods'!$B:$B,'Cooking methods'!G:G)*$E55,"")</f>
        <v>5.8118343360000007E-10</v>
      </c>
      <c r="AG55" cm="1">
        <f t="array" ref="AG55">IFERROR(_xlfn.XLOOKUP(Tool_Italy!$F55&amp;$E$2,'Cooking methods'!$A:$A&amp;'Cooking methods'!$B:$B,'Cooking methods'!H:H)*$E55,"")</f>
        <v>2.0335397280000002E-10</v>
      </c>
      <c r="AH55" cm="1">
        <f t="array" ref="AH55">IFERROR(_xlfn.XLOOKUP(Tool_Italy!$F55&amp;$E$2,'Cooking methods'!$A:$A&amp;'Cooking methods'!$B:$B,'Cooking methods'!I:I)*$E55,"")</f>
        <v>8.2453430400000013E-11</v>
      </c>
      <c r="AI55" cm="1">
        <f t="array" ref="AI55">IFERROR(_xlfn.XLOOKUP(Tool_Italy!$F55&amp;$E$2,'Cooking methods'!$A:$A&amp;'Cooking methods'!$B:$B,'Cooking methods'!J:J)*$E55,"")</f>
        <v>1.1184758640000001E-4</v>
      </c>
      <c r="AJ55" cm="1">
        <f t="array" ref="AJ55">IFERROR(_xlfn.XLOOKUP(Tool_Italy!$F55&amp;$E$2,'Cooking methods'!$A:$A&amp;'Cooking methods'!$B:$B,'Cooking methods'!K:K)*$E55,"")</f>
        <v>6.1898342880000003E-6</v>
      </c>
      <c r="AK55" cm="1">
        <f t="array" ref="AK55">IFERROR(_xlfn.XLOOKUP(Tool_Italy!$F55&amp;$E$2,'Cooking methods'!$A:$A&amp;'Cooking methods'!$B:$B,'Cooking methods'!L:L)*$E55,"")</f>
        <v>2.7320990400000004E-5</v>
      </c>
      <c r="AL55" cm="1">
        <f t="array" ref="AL55">IFERROR(_xlfn.XLOOKUP(Tool_Italy!$F55&amp;$E$2,'Cooking methods'!$A:$A&amp;'Cooking methods'!$B:$B,'Cooking methods'!M:M)*$E55,"")</f>
        <v>2.03383092E-4</v>
      </c>
      <c r="AM55" cm="1">
        <f t="array" ref="AM55">IFERROR(_xlfn.XLOOKUP(Tool_Italy!$F55&amp;$E$2,'Cooking methods'!$A:$A&amp;'Cooking methods'!$B:$B,'Cooking methods'!N:N)*$E55,"")</f>
        <v>0.11319031680000001</v>
      </c>
      <c r="AN55" cm="1">
        <f t="array" ref="AN55">IFERROR(_xlfn.XLOOKUP(Tool_Italy!$F55&amp;$E$2,'Cooking methods'!$A:$A&amp;'Cooking methods'!$B:$B,'Cooking methods'!O:O)*$E55,"")</f>
        <v>9.2862E-2</v>
      </c>
      <c r="AO55" cm="1">
        <f t="array" ref="AO55">IFERROR(_xlfn.XLOOKUP(Tool_Italy!$F55&amp;$E$2,'Cooking methods'!$A:$A&amp;'Cooking methods'!$B:$B,'Cooking methods'!P:P)*$E55,"")</f>
        <v>1.89079968E-2</v>
      </c>
      <c r="AP55" cm="1">
        <f t="array" ref="AP55">IFERROR(_xlfn.XLOOKUP(Tool_Italy!$F55&amp;$E$2,'Cooking methods'!$A:$A&amp;'Cooking methods'!$B:$B,'Cooking methods'!Q:Q)*$E55,"")</f>
        <v>0.52118510400000007</v>
      </c>
      <c r="AQ55" cm="1">
        <f t="array" ref="AQ55">IFERROR(_xlfn.XLOOKUP(Tool_Italy!$F55&amp;$E$2,'Cooking methods'!$A:$A&amp;'Cooking methods'!$B:$B,'Cooking methods'!R:R)*$E55,"")</f>
        <v>6.3059948160000017E-8</v>
      </c>
      <c r="AR55" cm="1">
        <f t="array" ref="AR55">IFERROR(_xlfn.XLOOKUP(Tool_Italy!$G55&amp;$E$2,'Waste management'!$A:$A&amp;'Waste management'!$B:$B,'Waste management'!C:C)*$E55,"")</f>
        <v>1.5182640000000001E-2</v>
      </c>
      <c r="AS55" cm="1">
        <f t="array" ref="AS55">IFERROR(_xlfn.XLOOKUP(Tool_Italy!$G55&amp;$E$2,'Waste management'!$A:$A&amp;'Waste management'!$B:$B,'Waste management'!D:D)*$E55,"")</f>
        <v>1.0909087200000001E-10</v>
      </c>
      <c r="AT55" cm="1">
        <f t="array" ref="AT55">IFERROR(_xlfn.XLOOKUP(Tool_Italy!$G55&amp;$E$2,'Waste management'!$A:$A&amp;'Waste management'!$B:$B,'Waste management'!E:E)*$E55,"")</f>
        <v>2.3232000000000003E-4</v>
      </c>
      <c r="AU55" cm="1">
        <f t="array" ref="AU55">IFERROR(_xlfn.XLOOKUP(Tool_Italy!$G55&amp;$E$2,'Waste management'!$A:$A&amp;'Waste management'!$B:$B,'Waste management'!F:F)*$E55,"")</f>
        <v>3.4319999999999997E-5</v>
      </c>
      <c r="AV55" cm="1">
        <f t="array" ref="AV55">IFERROR(_xlfn.XLOOKUP(Tool_Italy!$G55&amp;$E$2,'Waste management'!$A:$A&amp;'Waste management'!$B:$B,'Waste management'!G:G)*$E55,"")</f>
        <v>3.0678384000000003E-9</v>
      </c>
      <c r="AW55" cm="1">
        <f t="array" ref="AW55">IFERROR(_xlfn.XLOOKUP(Tool_Italy!$G55&amp;$E$2,'Waste management'!$A:$A&amp;'Waste management'!$B:$B,'Waste management'!H:H)*$E55,"")</f>
        <v>1.00243704E-10</v>
      </c>
      <c r="AX55" cm="1">
        <f t="array" ref="AX55">IFERROR(_xlfn.XLOOKUP(Tool_Italy!$G55&amp;$E$2,'Waste management'!$A:$A&amp;'Waste management'!$B:$B,'Waste management'!I:I)*$E55,"")</f>
        <v>7.1631384E-11</v>
      </c>
      <c r="AY55" cm="1">
        <f t="array" ref="AY55">IFERROR(_xlfn.XLOOKUP(Tool_Italy!$G55&amp;$E$2,'Waste management'!$A:$A&amp;'Waste management'!$B:$B,'Waste management'!J:J)*$E55,"")</f>
        <v>5.8344000000000007E-4</v>
      </c>
      <c r="AZ55" cm="1">
        <f t="array" ref="AZ55">IFERROR(_xlfn.XLOOKUP(Tool_Italy!$G55&amp;$E$2,'Waste management'!$A:$A&amp;'Waste management'!$B:$B,'Waste management'!K:K)*$E55,"")</f>
        <v>9.3763032000000001E-7</v>
      </c>
      <c r="BA55" cm="1">
        <f t="array" ref="BA55">IFERROR(_xlfn.XLOOKUP(Tool_Italy!$G55&amp;$E$2,'Waste management'!$A:$A&amp;'Waste management'!$B:$B,'Waste management'!L:L)*$E55,"")</f>
        <v>2.5704148800000001E-5</v>
      </c>
      <c r="BB55" cm="1">
        <f t="array" ref="BB55">IFERROR(_xlfn.XLOOKUP(Tool_Italy!$G55&amp;$E$2,'Waste management'!$A:$A&amp;'Waste management'!$B:$B,'Waste management'!M:M)*$E55,"")</f>
        <v>2.5740000000000003E-3</v>
      </c>
      <c r="BC55" cm="1">
        <f t="array" ref="BC55">IFERROR(_xlfn.XLOOKUP(Tool_Italy!$G55&amp;$E$2,'Waste management'!$A:$A&amp;'Waste management'!$B:$B,'Waste management'!N:N)*$E55,"")</f>
        <v>2.2110211200000003</v>
      </c>
      <c r="BD55" cm="1">
        <f t="array" ref="BD55">IFERROR(_xlfn.XLOOKUP(Tool_Italy!$G55&amp;$E$2,'Waste management'!$A:$A&amp;'Waste management'!$B:$B,'Waste management'!O:O)*$E55,"")</f>
        <v>0.14376912</v>
      </c>
      <c r="BE55" cm="1">
        <f t="array" ref="BE55">IFERROR(_xlfn.XLOOKUP(Tool_Italy!$G55&amp;$E$2,'Waste management'!$A:$A&amp;'Waste management'!$B:$B,'Waste management'!P:P)*$E55,"")</f>
        <v>3.0201600000000005E-3</v>
      </c>
      <c r="BF55" cm="1">
        <f t="array" ref="BF55">IFERROR(_xlfn.XLOOKUP(Tool_Italy!$G55&amp;$E$2,'Waste management'!$A:$A&amp;'Waste management'!$B:$B,'Waste management'!Q:Q)*$E55,"")</f>
        <v>9.5071680000000006E-2</v>
      </c>
      <c r="BG55" cm="1">
        <f t="array" ref="BG55">IFERROR(_xlfn.XLOOKUP(Tool_Italy!$G55&amp;$E$2,'Waste management'!$A:$A&amp;'Waste management'!$B:$B,'Waste management'!R:R)*$E55,"")</f>
        <v>2.95218E-8</v>
      </c>
      <c r="BH55">
        <f>IFERROR((L55+AR55+AB55)*_xlfn.XLOOKUP(Tool_Italy!BH$4,Monetization_Factors!$A:$A,Monetization_Factors!$D:$D),"")</f>
        <v>0.28998859906673319</v>
      </c>
      <c r="BI55">
        <f>IFERROR((M55+AS55+AC55)*_xlfn.XLOOKUP(Tool_Italy!BI$4,Monetization_Factors!$A:$A,Monetization_Factors!$D:$D),"")</f>
        <v>1.7911700248671934E-6</v>
      </c>
      <c r="BJ55">
        <f>IFERROR((N55+AT55+AD55)*_xlfn.XLOOKUP(Tool_Italy!BJ$4,Monetization_Factors!$A:$A,Monetization_Factors!$D:$D),"")</f>
        <v>3.3489358752913185E-4</v>
      </c>
      <c r="BK55">
        <f>IFERROR((O55+AU55+AE55)*_xlfn.XLOOKUP(Tool_Italy!BK$4,Monetization_Factors!$A:$A,Monetization_Factors!$D:$D),"")</f>
        <v>1.2638813249497966E-2</v>
      </c>
      <c r="BL55">
        <f>IFERROR((P55+AV55+AF55)*_xlfn.XLOOKUP(Tool_Italy!BL$4,Monetization_Factors!$A:$A,Monetization_Factors!$D:$D),"")</f>
        <v>0.4167368684491049</v>
      </c>
      <c r="BM55">
        <f>IFERROR((Q55+AW55+AG55)*_xlfn.XLOOKUP(Tool_Italy!BM$4,Monetization_Factors!$A:$A,Monetization_Factors!$D:$D),"")</f>
        <v>7.0133096251564046E-3</v>
      </c>
      <c r="BN55">
        <f>IFERROR((R55+AX55+AH55)*_xlfn.XLOOKUP(Tool_Italy!BN$4,Monetization_Factors!$A:$A,Monetization_Factors!$D:$D),"")</f>
        <v>2.7997479158083393E-3</v>
      </c>
      <c r="BO55">
        <f>IFERROR((S55+AY55+AI55)*_xlfn.XLOOKUP(Tool_Italy!BO$4,Monetization_Factors!$A:$A,Monetization_Factors!$D:$D),"")</f>
        <v>2.4726014193313245E-2</v>
      </c>
      <c r="BP55">
        <f>IFERROR((T55+AZ55+AJ55)*_xlfn.XLOOKUP(Tool_Italy!BP$4,Monetization_Factors!$A:$A,Monetization_Factors!$D:$D),"")</f>
        <v>9.7913248211800043E-4</v>
      </c>
      <c r="BQ55">
        <f>IFERROR((U55+BA55+AK55)*_xlfn.XLOOKUP(Tool_Italy!BQ$4,Monetization_Factors!$A:$A,Monetization_Factors!$D:$D),"")</f>
        <v>5.1073721576076092E-2</v>
      </c>
      <c r="BR55" t="str">
        <f>IFERROR((V55+BB55+AL55)*_xlfn.XLOOKUP(Tool_Italy!BR$4,Monetization_Factors!$A:$A,Monetization_Factors!$D:$D),"")</f>
        <v/>
      </c>
      <c r="BS55">
        <f>IFERROR((W55+BC55+AM55)*_xlfn.XLOOKUP(Tool_Italy!BS$4,Monetization_Factors!$A:$A,Monetization_Factors!$D:$D),"")</f>
        <v>3.1677318637446153E-3</v>
      </c>
      <c r="BT55">
        <f>IFERROR((X55+BD55+AN55)*_xlfn.XLOOKUP(Tool_Italy!BT$4,Monetization_Factors!$A:$A,Monetization_Factors!$D:$D),"")</f>
        <v>2.8245109786310112E-2</v>
      </c>
      <c r="BU55">
        <f>IFERROR((Y55+BE55+AO55)*_xlfn.XLOOKUP(Tool_Italy!BU$4,Monetization_Factors!$A:$A,Monetization_Factors!$D:$D),"")</f>
        <v>6.2306780200551207E-3</v>
      </c>
      <c r="BV55">
        <f>IFERROR((Z55+BF55+AP55)*_xlfn.XLOOKUP(Tool_Italy!BV$4,Monetization_Factors!$A:$A,Monetization_Factors!$D:$D),"")</f>
        <v>3.5898221550422472E-2</v>
      </c>
      <c r="BW55">
        <f>IFERROR((AA55+BG55+AQ55)*_xlfn.XLOOKUP(Tool_Italy!BW$4,Monetization_Factors!$A:$A,Monetization_Factors!$D:$D),"")</f>
        <v>1.9226488085228723E-5</v>
      </c>
      <c r="BX55" s="38" cm="1">
        <f t="array" ref="BX55">IFERROR(_xlfn.IFS(I55&lt;&gt;0,I55*E55,I55="",J55*E55),"")</f>
        <v>0.83633055507692322</v>
      </c>
      <c r="BY55" s="38">
        <f t="shared" si="2"/>
        <v>0.8287801374479038</v>
      </c>
      <c r="BZ55" s="38">
        <f t="shared" si="36"/>
        <v>1.6651106925248271</v>
      </c>
      <c r="CA55" s="38">
        <f t="shared" si="3"/>
        <v>1.5938079566305842E-3</v>
      </c>
      <c r="CB55">
        <f t="shared" si="4"/>
        <v>2.228952030171429</v>
      </c>
      <c r="CC55">
        <f t="shared" si="37"/>
        <v>4.4744532190285718E-8</v>
      </c>
      <c r="CD55">
        <f t="shared" si="38"/>
        <v>0.2194320894857143</v>
      </c>
      <c r="CE55">
        <f t="shared" si="39"/>
        <v>8.3497613707200005E-3</v>
      </c>
      <c r="CF55">
        <f t="shared" si="40"/>
        <v>4.1745740583360005E-7</v>
      </c>
      <c r="CG55">
        <f t="shared" si="41"/>
        <v>3.3772877288228574E-8</v>
      </c>
      <c r="CH55">
        <f t="shared" si="42"/>
        <v>2.4353229195428574E-9</v>
      </c>
      <c r="CI55">
        <f t="shared" si="43"/>
        <v>5.6472785186400011E-2</v>
      </c>
      <c r="CJ55">
        <f t="shared" si="44"/>
        <v>4.0138393317942854E-4</v>
      </c>
      <c r="CK55">
        <f t="shared" si="45"/>
        <v>1.2485412327771429E-2</v>
      </c>
      <c r="CL55">
        <f t="shared" si="46"/>
        <v>0.24516881337771432</v>
      </c>
      <c r="CM55">
        <f t="shared" si="47"/>
        <v>65.095647196800016</v>
      </c>
      <c r="CN55">
        <f t="shared" si="48"/>
        <v>126.84589066285716</v>
      </c>
      <c r="CO55">
        <f t="shared" si="49"/>
        <v>0.98044838194285744</v>
      </c>
      <c r="CP55">
        <f t="shared" si="50"/>
        <v>21.739629572571435</v>
      </c>
      <c r="CQ55">
        <f t="shared" si="51"/>
        <v>9.2031527310171422E-6</v>
      </c>
      <c r="CR55">
        <f t="shared" si="20"/>
        <v>4.2864462118681326E-3</v>
      </c>
      <c r="CS55">
        <f t="shared" si="52"/>
        <v>8.6047177289010995E-11</v>
      </c>
      <c r="CT55">
        <f t="shared" si="53"/>
        <v>4.2198478747252748E-4</v>
      </c>
      <c r="CU55">
        <f t="shared" si="54"/>
        <v>1.605723340523077E-5</v>
      </c>
      <c r="CV55">
        <f t="shared" si="55"/>
        <v>8.02802703526154E-10</v>
      </c>
      <c r="CW55">
        <f t="shared" si="56"/>
        <v>6.4947840938901099E-11</v>
      </c>
      <c r="CX55">
        <f t="shared" si="57"/>
        <v>4.6833133068131871E-12</v>
      </c>
      <c r="CY55">
        <f t="shared" si="58"/>
        <v>1.0860150997384618E-4</v>
      </c>
      <c r="CZ55">
        <f t="shared" si="59"/>
        <v>7.7189217919120877E-7</v>
      </c>
      <c r="DA55">
        <f t="shared" si="60"/>
        <v>2.4010408322637365E-5</v>
      </c>
      <c r="DB55">
        <f t="shared" si="61"/>
        <v>4.7147848726483525E-4</v>
      </c>
      <c r="DC55">
        <f t="shared" si="62"/>
        <v>0.12518393691692312</v>
      </c>
      <c r="DD55">
        <f t="shared" si="63"/>
        <v>0.24393440512087916</v>
      </c>
      <c r="DE55">
        <f t="shared" si="64"/>
        <v>1.8854776575824182E-3</v>
      </c>
      <c r="DF55">
        <f t="shared" si="65"/>
        <v>4.1806979947252756E-2</v>
      </c>
      <c r="DG55">
        <f t="shared" si="66"/>
        <v>1.7698370636571428E-8</v>
      </c>
      <c r="DH55" s="5">
        <f>IFERROR(((((L55+AB55)*(1/$H55))+AR55)/$F$2)/($B$2*('CAR.CAP_per person'!B$2)/(_xlfn.XLOOKUP($E$2,EU_countries_GDP!$A$2:$A$29,EU_countries_GDP!$E$2:$E$29))),"")</f>
        <v>0.83069982528442743</v>
      </c>
      <c r="DI55" s="5">
        <f>IFERROR(((((M55+AC55)*(1/$H55))+AS55)/$F$2)/($B$2*('CAR.CAP_per person'!C$2)/(_xlfn.XLOOKUP($E$2,EU_countries_GDP!$A$2:$A$29,EU_countries_GDP!$E$2:$E$29))),"")</f>
        <v>2.1147163668106808E-4</v>
      </c>
      <c r="DJ55" s="5">
        <f>IFERROR(((((N55+AD55)*(1/$H55))+AT55)/$F$2)/($B$2*('CAR.CAP_per person'!D$2)/(_xlfn.XLOOKUP($E$2,EU_countries_GDP!$A$2:$A$29,EU_countries_GDP!$E$2:$E$29))),"")</f>
        <v>1.0629836674122448E-3</v>
      </c>
      <c r="DK55" s="5">
        <f>IFERROR(((((O55+AE55)*(1/$H55))+AU55)/$F$2)/($B$2*('CAR.CAP_per person'!E$2)/(_xlfn.XLOOKUP($E$2,EU_countries_GDP!$A$2:$A$29,EU_countries_GDP!$E$2:$E$29))),"")</f>
        <v>5.2264378822029396E-2</v>
      </c>
      <c r="DL55" s="5">
        <f>IFERROR(((((P55+AF55)*(1/$H55))+AV55)/$F$2)/($B$2*('CAR.CAP_per person'!F$2)/(_xlfn.XLOOKUP($E$2,EU_countries_GDP!$A$2:$A$29,EU_countries_GDP!$E$2:$E$29))),"")</f>
        <v>2.0504358742397972</v>
      </c>
      <c r="DM55" s="5">
        <f>IFERROR(((((Q55+AG55)*(1/$H55))+AW55)/$F$2)/($B$2*('CAR.CAP_per person'!G$2)/(_xlfn.XLOOKUP($E$2,EU_countries_GDP!$A$2:$A$29,EU_countries_GDP!$E$2:$E$29))),"")</f>
        <v>8.9523895181804855E-2</v>
      </c>
      <c r="DN55" s="5">
        <f>IFERROR(((((R55+AH55)*(1/$H55))+AX55)/$F$2)/($B$2*('CAR.CAP_per person'!H$2)/(_xlfn.XLOOKUP($E$2,EU_countries_GDP!$A$2:$A$29,EU_countries_GDP!$E$2:$E$29))),"")</f>
        <v>1.4747366164873728E-3</v>
      </c>
      <c r="DO55" s="5">
        <f>IFERROR(((((S55+AI55)*(1/$H55))+AY55)/$F$2)/($B$2*('CAR.CAP_per person'!I$2)/(_xlfn.XLOOKUP($E$2,EU_countries_GDP!$A$2:$A$29,EU_countries_GDP!$E$2:$E$29))),"")</f>
        <v>0.14248683820854494</v>
      </c>
      <c r="DP55" s="5">
        <f>IFERROR(((((T55+AJ55)*(1/$H55))+AZ55)/$F$2)/($B$2*('CAR.CAP_per person'!J$2)/(_xlfn.XLOOKUP($E$2,EU_countries_GDP!$A$2:$A$29,EU_countries_GDP!$E$2:$E$29))),"")</f>
        <v>0.17616921300242799</v>
      </c>
      <c r="DQ55" s="5">
        <f>IFERROR(((((U55+AK55)*(1/$H55))+BA55)/$F$2)/($B$2*('CAR.CAP_per person'!K$2)/(_xlfn.XLOOKUP($E$2,EU_countries_GDP!$A$2:$A$29,EU_countries_GDP!$E$2:$E$29))),"")</f>
        <v>0.15877048426552465</v>
      </c>
      <c r="DR55" s="5">
        <f>IFERROR(((((V55+AL55)*(1/$H55))+BB55)/$F$2)/($B$2*('CAR.CAP_per person'!L$2)/(_xlfn.XLOOKUP($E$2,EU_countries_GDP!$A$2:$A$29,EU_countries_GDP!$E$2:$E$29))),"")</f>
        <v>0.10110549589914124</v>
      </c>
      <c r="DS55" s="5">
        <f>IFERROR(((((W55+AM55)*(1/$H55))+BC55)/$F$2)/($B$2*('CAR.CAP_per person'!M$2)/(_xlfn.XLOOKUP($E$2,EU_countries_GDP!$A$2:$A$29,EU_countries_GDP!$E$2:$E$29))),"")</f>
        <v>1.2247806189812818</v>
      </c>
      <c r="DT55" s="5">
        <f>IFERROR(((((X55+AN55)*(1/$H55))+BD55)/$F$2)/($B$2*('CAR.CAP_per person'!N$2)/(_xlfn.XLOOKUP($E$2,EU_countries_GDP!$A$2:$A$29,EU_countries_GDP!$E$2:$E$29))),"")</f>
        <v>25.445378111050204</v>
      </c>
      <c r="DU55" s="5">
        <f>IFERROR(((((Y55+AO55)*(1/$H55))+BE55)/$F$2)/($B$2*('CAR.CAP_per person'!O$2)/(_xlfn.XLOOKUP($E$2,EU_countries_GDP!$A$2:$A$29,EU_countries_GDP!$E$2:$E$29))),"")</f>
        <v>1.3734342884744243E-2</v>
      </c>
      <c r="DV55" s="5">
        <f>IFERROR(((((Z55+AP55)*(1/$H55))+BF55)/$F$2)/($B$2*('CAR.CAP_per person'!P$2)/(_xlfn.XLOOKUP($E$2,EU_countries_GDP!$A$2:$A$29,EU_countries_GDP!$E$2:$E$29))),"")</f>
        <v>0.2468916444881642</v>
      </c>
      <c r="DW55" s="5">
        <f>IFERROR(((((AA55+AQ55)*(1/$H55))+BG55)/$F$2)/($B$2*('CAR.CAP_per person'!Q$2)/(_xlfn.XLOOKUP($E$2,EU_countries_GDP!$A$2:$A$29,EU_countries_GDP!$E$2:$E$29))),"")</f>
        <v>0.10660934088423323</v>
      </c>
    </row>
    <row r="56" spans="1:127">
      <c r="A56" t="s">
        <v>241</v>
      </c>
      <c r="B56" t="str">
        <f>_xlfn.XLOOKUP(D56,Table5[Ingredient],Table5[Category],"",FALSE)</f>
        <v>Starch/satiating food</v>
      </c>
      <c r="C56" s="33" t="s">
        <v>177</v>
      </c>
      <c r="D56" s="33" t="s">
        <v>250</v>
      </c>
      <c r="E56" s="33">
        <v>5.2799999999999993E-2</v>
      </c>
      <c r="F56" s="33" t="s">
        <v>219</v>
      </c>
      <c r="G56" s="33" t="s">
        <v>180</v>
      </c>
      <c r="H56" s="91">
        <f>Dataset_IT!L53</f>
        <v>4.2299433211533732E-2</v>
      </c>
      <c r="I56" s="33"/>
      <c r="J56" s="37" t="str">
        <f>IFERROR(INDEX('AveragePrices&amp;Codes'!G:AG, MATCH($D56, 'AveragePrices&amp;Codes'!$A:$A, 0), MATCH(Tool_Italy!$E$2, 'AveragePrices&amp;Codes'!$G$1:$AG$1, 0)),"")</f>
        <v/>
      </c>
      <c r="K56" s="37">
        <f>IFERROR(E56/(_xlfn.XLOOKUP(A56,Dataset_IT!$Q$2:$Q$9,Dataset_IT!$R$2:$R$9)),"")</f>
        <v>8.1230769230769214E-4</v>
      </c>
      <c r="L56">
        <f>IFERROR(IF($F56="Raw",_xlfn.XLOOKUP(_xlfn.XLOOKUP(Tool_Italy!$D56,'AveragePrices&amp;Codes'!$A:$A,'AveragePrices&amp;Codes'!$B:$B),AGRIBALYSE_Raw!$B:$B,AGRIBALYSE_Raw!O:O)*$E56,_xlfn.XLOOKUP(_xlfn.XLOOKUP(Tool_Italy!$D56,'AveragePrices&amp;Codes'!$A:$A,'AveragePrices&amp;Codes'!$B:$B),AGRIBALYSE_Cooked!$C:$C,AGRIBALYSE_Cooked!P:P)*$E56),"")</f>
        <v>4.9371562679999995E-2</v>
      </c>
      <c r="M56">
        <f>IFERROR(IF($F56="Raw",_xlfn.XLOOKUP(_xlfn.XLOOKUP(Tool_Italy!$D56,'AveragePrices&amp;Codes'!$A:$A,'AveragePrices&amp;Codes'!$B:$B),AGRIBALYSE_Raw!$B:$B,AGRIBALYSE_Raw!P:P)*$E56,_xlfn.XLOOKUP(_xlfn.XLOOKUP(Tool_Italy!$D56,'AveragePrices&amp;Codes'!$A:$A,'AveragePrices&amp;Codes'!$B:$B),AGRIBALYSE_Cooked!$C:$C,AGRIBALYSE_Cooked!Q:Q)*$E56),"")</f>
        <v>1.0889429759999998E-9</v>
      </c>
      <c r="N56">
        <f>IFERROR(IF($F56="Raw",_xlfn.XLOOKUP(_xlfn.XLOOKUP(Tool_Italy!$D56,'AveragePrices&amp;Codes'!$A:$A,'AveragePrices&amp;Codes'!$B:$B),AGRIBALYSE_Raw!$B:$B,AGRIBALYSE_Raw!Q:Q)*$E56,_xlfn.XLOOKUP(_xlfn.XLOOKUP(Tool_Italy!$D56,'AveragePrices&amp;Codes'!$A:$A,'AveragePrices&amp;Codes'!$B:$B),AGRIBALYSE_Cooked!$C:$C,AGRIBALYSE_Cooked!R:R)*$E56),"")</f>
        <v>3.1562620979999997E-2</v>
      </c>
      <c r="O56">
        <f>IFERROR(IF($F56="Raw",_xlfn.XLOOKUP(_xlfn.XLOOKUP(Tool_Italy!$D56,'AveragePrices&amp;Codes'!$A:$A,'AveragePrices&amp;Codes'!$B:$B),AGRIBALYSE_Raw!$B:$B,AGRIBALYSE_Raw!R:R)*$E56,_xlfn.XLOOKUP(_xlfn.XLOOKUP(Tool_Italy!$D56,'AveragePrices&amp;Codes'!$A:$A,'AveragePrices&amp;Codes'!$B:$B),AGRIBALYSE_Cooked!$C:$C,AGRIBALYSE_Cooked!S:S)*$E56),"")</f>
        <v>1.6964282279999999E-4</v>
      </c>
      <c r="P56">
        <f>IFERROR(IF($F56="Raw",_xlfn.XLOOKUP(_xlfn.XLOOKUP(Tool_Italy!$D56,'AveragePrices&amp;Codes'!$A:$A,'AveragePrices&amp;Codes'!$B:$B),AGRIBALYSE_Raw!$B:$B,AGRIBALYSE_Raw!S:S)*$E56,_xlfn.XLOOKUP(_xlfn.XLOOKUP(Tool_Italy!$D56,'AveragePrices&amp;Codes'!$A:$A,'AveragePrices&amp;Codes'!$B:$B),AGRIBALYSE_Cooked!$C:$C,AGRIBALYSE_Cooked!T:T)*$E56),"")</f>
        <v>4.1477394419999994E-9</v>
      </c>
      <c r="Q56">
        <f>IFERROR(IF($F56="Raw",_xlfn.XLOOKUP(_xlfn.XLOOKUP(Tool_Italy!$D56,'AveragePrices&amp;Codes'!$A:$A,'AveragePrices&amp;Codes'!$B:$B),AGRIBALYSE_Raw!$B:$B,AGRIBALYSE_Raw!T:T)*$E56,_xlfn.XLOOKUP(_xlfn.XLOOKUP(Tool_Italy!$D56,'AveragePrices&amp;Codes'!$A:$A,'AveragePrices&amp;Codes'!$B:$B),AGRIBALYSE_Cooked!$C:$C,AGRIBALYSE_Cooked!U:U)*$E56),"")</f>
        <v>7.8818486999999984E-10</v>
      </c>
      <c r="R56">
        <f>IFERROR(IF($F56="Raw",_xlfn.XLOOKUP(_xlfn.XLOOKUP(Tool_Italy!$D56,'AveragePrices&amp;Codes'!$A:$A,'AveragePrices&amp;Codes'!$B:$B),AGRIBALYSE_Raw!$B:$B,AGRIBALYSE_Raw!U:U)*$E56,_xlfn.XLOOKUP(_xlfn.XLOOKUP(Tool_Italy!$D56,'AveragePrices&amp;Codes'!$A:$A,'AveragePrices&amp;Codes'!$B:$B),AGRIBALYSE_Cooked!$C:$C,AGRIBALYSE_Cooked!V:V)*$E56),"")</f>
        <v>4.9685951699999985E-11</v>
      </c>
      <c r="S56">
        <f>IFERROR(IF($F56="Raw",_xlfn.XLOOKUP(_xlfn.XLOOKUP(Tool_Italy!$D56,'AveragePrices&amp;Codes'!$A:$A,'AveragePrices&amp;Codes'!$B:$B),AGRIBALYSE_Raw!$B:$B,AGRIBALYSE_Raw!V:V)*$E56,_xlfn.XLOOKUP(_xlfn.XLOOKUP(Tool_Italy!$D56,'AveragePrices&amp;Codes'!$A:$A,'AveragePrices&amp;Codes'!$B:$B),AGRIBALYSE_Cooked!$C:$C,AGRIBALYSE_Cooked!W:W)*$E56),"")</f>
        <v>4.8962644499999991E-4</v>
      </c>
      <c r="T56">
        <f>IFERROR(IF($F56="Raw",_xlfn.XLOOKUP(_xlfn.XLOOKUP(Tool_Italy!$D56,'AveragePrices&amp;Codes'!$A:$A,'AveragePrices&amp;Codes'!$B:$B),AGRIBALYSE_Raw!$B:$B,AGRIBALYSE_Raw!W:W)*$E56,_xlfn.XLOOKUP(_xlfn.XLOOKUP(Tool_Italy!$D56,'AveragePrices&amp;Codes'!$A:$A,'AveragePrices&amp;Codes'!$B:$B),AGRIBALYSE_Cooked!$C:$C,AGRIBALYSE_Cooked!X:X)*$E56),"")</f>
        <v>9.4500205799999973E-6</v>
      </c>
      <c r="U56">
        <f>IFERROR(IF($F56="Raw",_xlfn.XLOOKUP(_xlfn.XLOOKUP(Tool_Italy!$D56,'AveragePrices&amp;Codes'!$A:$A,'AveragePrices&amp;Codes'!$B:$B),AGRIBALYSE_Raw!$B:$B,AGRIBALYSE_Raw!X:X)*$E56,_xlfn.XLOOKUP(_xlfn.XLOOKUP(Tool_Italy!$D56,'AveragePrices&amp;Codes'!$A:$A,'AveragePrices&amp;Codes'!$B:$B),AGRIBALYSE_Cooked!$C:$C,AGRIBALYSE_Cooked!Y:Y)*$E56),"")</f>
        <v>3.8569939319999994E-4</v>
      </c>
      <c r="V56">
        <f>IFERROR(IF($F56="Raw",_xlfn.XLOOKUP(_xlfn.XLOOKUP(Tool_Italy!$D56,'AveragePrices&amp;Codes'!$A:$A,'AveragePrices&amp;Codes'!$B:$B),AGRIBALYSE_Raw!$B:$B,AGRIBALYSE_Raw!Y:Y)*$E56,_xlfn.XLOOKUP(_xlfn.XLOOKUP(Tool_Italy!$D56,'AveragePrices&amp;Codes'!$A:$A,'AveragePrices&amp;Codes'!$B:$B),AGRIBALYSE_Cooked!$C:$C,AGRIBALYSE_Cooked!Z:Z)*$E56),"")</f>
        <v>2.0228668679999995E-3</v>
      </c>
      <c r="W56">
        <f>IFERROR(IF($F56="Raw",_xlfn.XLOOKUP(_xlfn.XLOOKUP(Tool_Italy!$D56,'AveragePrices&amp;Codes'!$A:$A,'AveragePrices&amp;Codes'!$B:$B),AGRIBALYSE_Raw!$B:$B,AGRIBALYSE_Raw!Z:Z)*$E56,_xlfn.XLOOKUP(_xlfn.XLOOKUP(Tool_Italy!$D56,'AveragePrices&amp;Codes'!$A:$A,'AveragePrices&amp;Codes'!$B:$B),AGRIBALYSE_Cooked!$C:$C,AGRIBALYSE_Cooked!AA:AA)*$E56),"")</f>
        <v>0.66094436759999986</v>
      </c>
      <c r="X56">
        <f>IFERROR(IF($F56="Raw",_xlfn.XLOOKUP(_xlfn.XLOOKUP(Tool_Italy!$D56,'AveragePrices&amp;Codes'!$A:$A,'AveragePrices&amp;Codes'!$B:$B),AGRIBALYSE_Raw!$B:$B,AGRIBALYSE_Raw!AA:AA)*$E56,_xlfn.XLOOKUP(_xlfn.XLOOKUP(Tool_Italy!$D56,'AveragePrices&amp;Codes'!$A:$A,'AveragePrices&amp;Codes'!$B:$B),AGRIBALYSE_Cooked!$C:$C,AGRIBALYSE_Cooked!AB:AB)*$E56),"")</f>
        <v>3.6506946299999994</v>
      </c>
      <c r="Y56">
        <f>IFERROR(IF($F56="Raw",_xlfn.XLOOKUP(_xlfn.XLOOKUP(Tool_Italy!$D56,'AveragePrices&amp;Codes'!$A:$A,'AveragePrices&amp;Codes'!$B:$B),AGRIBALYSE_Raw!$B:$B,AGRIBALYSE_Raw!AB:AB)*$E56,_xlfn.XLOOKUP(_xlfn.XLOOKUP(Tool_Italy!$D56,'AveragePrices&amp;Codes'!$A:$A,'AveragePrices&amp;Codes'!$B:$B),AGRIBALYSE_Cooked!$C:$C,AGRIBALYSE_Cooked!AC:AC)*$E56),"")</f>
        <v>1.1862982559999999E-2</v>
      </c>
      <c r="Z56">
        <f>IFERROR(IF($F56="Raw",_xlfn.XLOOKUP(_xlfn.XLOOKUP(Tool_Italy!$D56,'AveragePrices&amp;Codes'!$A:$A,'AveragePrices&amp;Codes'!$B:$B),AGRIBALYSE_Raw!$B:$B,AGRIBALYSE_Raw!AC:AC)*$E56,_xlfn.XLOOKUP(_xlfn.XLOOKUP(Tool_Italy!$D56,'AveragePrices&amp;Codes'!$A:$A,'AveragePrices&amp;Codes'!$B:$B),AGRIBALYSE_Cooked!$C:$C,AGRIBALYSE_Cooked!AD:AD)*$E56),"")</f>
        <v>1.0624202819999997</v>
      </c>
      <c r="AA56">
        <f>IFERROR(IF($F56="Raw",_xlfn.XLOOKUP(_xlfn.XLOOKUP(Tool_Italy!$D56,'AveragePrices&amp;Codes'!$A:$A,'AveragePrices&amp;Codes'!$B:$B),AGRIBALYSE_Raw!$B:$B,AGRIBALYSE_Raw!AD:AD)*$E56,_xlfn.XLOOKUP(_xlfn.XLOOKUP(Tool_Italy!$D56,'AveragePrices&amp;Codes'!$A:$A,'AveragePrices&amp;Codes'!$B:$B),AGRIBALYSE_Cooked!$C:$C,AGRIBALYSE_Cooked!AE:AE)*$E56),"")</f>
        <v>2.0110320119999998E-7</v>
      </c>
      <c r="AB56" cm="1">
        <f t="array" ref="AB56">IFERROR(_xlfn.XLOOKUP(Tool_Italy!$F56&amp;$E$2,'Cooking methods'!$A:$A&amp;'Cooking methods'!$B:$B,'Cooking methods'!C:C)*$E56,"")</f>
        <v>6.4435219199999996E-3</v>
      </c>
      <c r="AC56" cm="1">
        <f t="array" ref="AC56">IFERROR(_xlfn.XLOOKUP(Tool_Italy!$F56&amp;$E$2,'Cooking methods'!$A:$A&amp;'Cooking methods'!$B:$B,'Cooking methods'!D:D)*$E56,"")</f>
        <v>1.3863160080000001E-10</v>
      </c>
      <c r="AD56" cm="1">
        <f t="array" ref="AD56">IFERROR(_xlfn.XLOOKUP(Tool_Italy!$F56&amp;$E$2,'Cooking methods'!$A:$A&amp;'Cooking methods'!$B:$B,'Cooking methods'!E:E)*$E56,"")</f>
        <v>7.9846271999999994E-4</v>
      </c>
      <c r="AE56" cm="1">
        <f t="array" ref="AE56">IFERROR(_xlfn.XLOOKUP(Tool_Italy!$F56&amp;$E$2,'Cooking methods'!$A:$A&amp;'Cooking methods'!$B:$B,'Cooking methods'!F:F)*$E56,"")</f>
        <v>1.7939010143999995E-5</v>
      </c>
      <c r="AF56" cm="1">
        <f t="array" ref="AF56">IFERROR(_xlfn.XLOOKUP(Tool_Italy!$F56&amp;$E$2,'Cooking methods'!$A:$A&amp;'Cooking methods'!$B:$B,'Cooking methods'!G:G)*$E56,"")</f>
        <v>1.1623668671999998E-10</v>
      </c>
      <c r="AG56" cm="1">
        <f t="array" ref="AG56">IFERROR(_xlfn.XLOOKUP(Tool_Italy!$F56&amp;$E$2,'Cooking methods'!$A:$A&amp;'Cooking methods'!$B:$B,'Cooking methods'!H:H)*$E56,"")</f>
        <v>4.0670794559999995E-11</v>
      </c>
      <c r="AH56" cm="1">
        <f t="array" ref="AH56">IFERROR(_xlfn.XLOOKUP(Tool_Italy!$F56&amp;$E$2,'Cooking methods'!$A:$A&amp;'Cooking methods'!$B:$B,'Cooking methods'!I:I)*$E56,"")</f>
        <v>1.6490686079999999E-11</v>
      </c>
      <c r="AI56" cm="1">
        <f t="array" ref="AI56">IFERROR(_xlfn.XLOOKUP(Tool_Italy!$F56&amp;$E$2,'Cooking methods'!$A:$A&amp;'Cooking methods'!$B:$B,'Cooking methods'!J:J)*$E56,"")</f>
        <v>2.2369517279999998E-5</v>
      </c>
      <c r="AJ56" cm="1">
        <f t="array" ref="AJ56">IFERROR(_xlfn.XLOOKUP(Tool_Italy!$F56&amp;$E$2,'Cooking methods'!$A:$A&amp;'Cooking methods'!$B:$B,'Cooking methods'!K:K)*$E56,"")</f>
        <v>1.2379668575999998E-6</v>
      </c>
      <c r="AK56" cm="1">
        <f t="array" ref="AK56">IFERROR(_xlfn.XLOOKUP(Tool_Italy!$F56&amp;$E$2,'Cooking methods'!$A:$A&amp;'Cooking methods'!$B:$B,'Cooking methods'!L:L)*$E56,"")</f>
        <v>5.4641980799999999E-6</v>
      </c>
      <c r="AL56" cm="1">
        <f t="array" ref="AL56">IFERROR(_xlfn.XLOOKUP(Tool_Italy!$F56&amp;$E$2,'Cooking methods'!$A:$A&amp;'Cooking methods'!$B:$B,'Cooking methods'!M:M)*$E56,"")</f>
        <v>4.0676618399999992E-5</v>
      </c>
      <c r="AM56" cm="1">
        <f t="array" ref="AM56">IFERROR(_xlfn.XLOOKUP(Tool_Italy!$F56&amp;$E$2,'Cooking methods'!$A:$A&amp;'Cooking methods'!$B:$B,'Cooking methods'!N:N)*$E56,"")</f>
        <v>2.2638063359999998E-2</v>
      </c>
      <c r="AN56" cm="1">
        <f t="array" ref="AN56">IFERROR(_xlfn.XLOOKUP(Tool_Italy!$F56&amp;$E$2,'Cooking methods'!$A:$A&amp;'Cooking methods'!$B:$B,'Cooking methods'!O:O)*$E56,"")</f>
        <v>1.8572399999999999E-2</v>
      </c>
      <c r="AO56" cm="1">
        <f t="array" ref="AO56">IFERROR(_xlfn.XLOOKUP(Tool_Italy!$F56&amp;$E$2,'Cooking methods'!$A:$A&amp;'Cooking methods'!$B:$B,'Cooking methods'!P:P)*$E56,"")</f>
        <v>3.7815993599999991E-3</v>
      </c>
      <c r="AP56" cm="1">
        <f t="array" ref="AP56">IFERROR(_xlfn.XLOOKUP(Tool_Italy!$F56&amp;$E$2,'Cooking methods'!$A:$A&amp;'Cooking methods'!$B:$B,'Cooking methods'!Q:Q)*$E56,"")</f>
        <v>0.1042370208</v>
      </c>
      <c r="AQ56" cm="1">
        <f t="array" ref="AQ56">IFERROR(_xlfn.XLOOKUP(Tool_Italy!$F56&amp;$E$2,'Cooking methods'!$A:$A&amp;'Cooking methods'!$B:$B,'Cooking methods'!R:R)*$E56,"")</f>
        <v>1.2611989632000001E-8</v>
      </c>
      <c r="AR56" cm="1">
        <f t="array" ref="AR56">IFERROR(_xlfn.XLOOKUP(Tool_Italy!$G56&amp;$E$2,'Waste management'!$A:$A&amp;'Waste management'!$B:$B,'Waste management'!C:C)*$E56,"")</f>
        <v>3.0365279999999997E-3</v>
      </c>
      <c r="AS56" cm="1">
        <f t="array" ref="AS56">IFERROR(_xlfn.XLOOKUP(Tool_Italy!$G56&amp;$E$2,'Waste management'!$A:$A&amp;'Waste management'!$B:$B,'Waste management'!D:D)*$E56,"")</f>
        <v>2.1818174399999998E-11</v>
      </c>
      <c r="AT56" cm="1">
        <f t="array" ref="AT56">IFERROR(_xlfn.XLOOKUP(Tool_Italy!$G56&amp;$E$2,'Waste management'!$A:$A&amp;'Waste management'!$B:$B,'Waste management'!E:E)*$E56,"")</f>
        <v>4.6463999999999994E-5</v>
      </c>
      <c r="AU56" cm="1">
        <f t="array" ref="AU56">IFERROR(_xlfn.XLOOKUP(Tool_Italy!$G56&amp;$E$2,'Waste management'!$A:$A&amp;'Waste management'!$B:$B,'Waste management'!F:F)*$E56,"")</f>
        <v>6.8639999999999981E-6</v>
      </c>
      <c r="AV56" cm="1">
        <f t="array" ref="AV56">IFERROR(_xlfn.XLOOKUP(Tool_Italy!$G56&amp;$E$2,'Waste management'!$A:$A&amp;'Waste management'!$B:$B,'Waste management'!G:G)*$E56,"")</f>
        <v>6.1356767999999988E-10</v>
      </c>
      <c r="AW56" cm="1">
        <f t="array" ref="AW56">IFERROR(_xlfn.XLOOKUP(Tool_Italy!$G56&amp;$E$2,'Waste management'!$A:$A&amp;'Waste management'!$B:$B,'Waste management'!H:H)*$E56,"")</f>
        <v>2.0048740799999995E-11</v>
      </c>
      <c r="AX56" cm="1">
        <f t="array" ref="AX56">IFERROR(_xlfn.XLOOKUP(Tool_Italy!$G56&amp;$E$2,'Waste management'!$A:$A&amp;'Waste management'!$B:$B,'Waste management'!I:I)*$E56,"")</f>
        <v>1.4326276799999997E-11</v>
      </c>
      <c r="AY56" cm="1">
        <f t="array" ref="AY56">IFERROR(_xlfn.XLOOKUP(Tool_Italy!$G56&amp;$E$2,'Waste management'!$A:$A&amp;'Waste management'!$B:$B,'Waste management'!J:J)*$E56,"")</f>
        <v>1.1668799999999999E-4</v>
      </c>
      <c r="AZ56" cm="1">
        <f t="array" ref="AZ56">IFERROR(_xlfn.XLOOKUP(Tool_Italy!$G56&amp;$E$2,'Waste management'!$A:$A&amp;'Waste management'!$B:$B,'Waste management'!K:K)*$E56,"")</f>
        <v>1.8752606399999998E-7</v>
      </c>
      <c r="BA56" cm="1">
        <f t="array" ref="BA56">IFERROR(_xlfn.XLOOKUP(Tool_Italy!$G56&amp;$E$2,'Waste management'!$A:$A&amp;'Waste management'!$B:$B,'Waste management'!L:L)*$E56,"")</f>
        <v>5.1408297599999995E-6</v>
      </c>
      <c r="BB56" cm="1">
        <f t="array" ref="BB56">IFERROR(_xlfn.XLOOKUP(Tool_Italy!$G56&amp;$E$2,'Waste management'!$A:$A&amp;'Waste management'!$B:$B,'Waste management'!M:M)*$E56,"")</f>
        <v>5.1479999999999994E-4</v>
      </c>
      <c r="BC56" cm="1">
        <f t="array" ref="BC56">IFERROR(_xlfn.XLOOKUP(Tool_Italy!$G56&amp;$E$2,'Waste management'!$A:$A&amp;'Waste management'!$B:$B,'Waste management'!N:N)*$E56,"")</f>
        <v>0.44220422399999998</v>
      </c>
      <c r="BD56" cm="1">
        <f t="array" ref="BD56">IFERROR(_xlfn.XLOOKUP(Tool_Italy!$G56&amp;$E$2,'Waste management'!$A:$A&amp;'Waste management'!$B:$B,'Waste management'!O:O)*$E56,"")</f>
        <v>2.8753823999999994E-2</v>
      </c>
      <c r="BE56" cm="1">
        <f t="array" ref="BE56">IFERROR(_xlfn.XLOOKUP(Tool_Italy!$G56&amp;$E$2,'Waste management'!$A:$A&amp;'Waste management'!$B:$B,'Waste management'!P:P)*$E56,"")</f>
        <v>6.040319999999999E-4</v>
      </c>
      <c r="BF56" cm="1">
        <f t="array" ref="BF56">IFERROR(_xlfn.XLOOKUP(Tool_Italy!$G56&amp;$E$2,'Waste management'!$A:$A&amp;'Waste management'!$B:$B,'Waste management'!Q:Q)*$E56,"")</f>
        <v>1.9014335999999996E-2</v>
      </c>
      <c r="BG56" cm="1">
        <f t="array" ref="BG56">IFERROR(_xlfn.XLOOKUP(Tool_Italy!$G56&amp;$E$2,'Waste management'!$A:$A&amp;'Waste management'!$B:$B,'Waste management'!R:R)*$E56,"")</f>
        <v>5.9043599999999992E-9</v>
      </c>
      <c r="BH56">
        <f>IFERROR((L56+AR56+AB56)*_xlfn.XLOOKUP(Tool_Italy!BH$4,Monetization_Factors!$A:$A,Monetization_Factors!$D:$D),"")</f>
        <v>7.6566460200489517E-3</v>
      </c>
      <c r="BI56">
        <f>IFERROR((M56+AS56+AC56)*_xlfn.XLOOKUP(Tool_Italy!BI$4,Monetization_Factors!$A:$A,Monetization_Factors!$D:$D),"")</f>
        <v>5.0014487484610459E-8</v>
      </c>
      <c r="BJ56">
        <f>IFERROR((N56+AT56+AD56)*_xlfn.XLOOKUP(Tool_Italy!BJ$4,Monetization_Factors!$A:$A,Monetization_Factors!$D:$D),"")</f>
        <v>4.9459857661251652E-5</v>
      </c>
      <c r="BK56">
        <f>IFERROR((O56+AU56+AE56)*_xlfn.XLOOKUP(Tool_Italy!BK$4,Monetization_Factors!$A:$A,Monetization_Factors!$D:$D),"")</f>
        <v>2.9432752154333477E-4</v>
      </c>
      <c r="BL56">
        <f>IFERROR((P56+AV56+AF56)*_xlfn.XLOOKUP(Tool_Italy!BL$4,Monetization_Factors!$A:$A,Monetization_Factors!$D:$D),"")</f>
        <v>4.8691250991472756E-3</v>
      </c>
      <c r="BM56">
        <f>IFERROR((Q56+AW56+AG56)*_xlfn.XLOOKUP(Tool_Italy!BM$4,Monetization_Factors!$A:$A,Monetization_Factors!$D:$D),"")</f>
        <v>1.7628434160757986E-4</v>
      </c>
      <c r="BN56">
        <f>IFERROR((R56+AX56+AH56)*_xlfn.XLOOKUP(Tool_Italy!BN$4,Monetization_Factors!$A:$A,Monetization_Factors!$D:$D),"")</f>
        <v>9.254947896361936E-5</v>
      </c>
      <c r="BO56">
        <f>IFERROR((S56+AY56+AI56)*_xlfn.XLOOKUP(Tool_Italy!BO$4,Monetization_Factors!$A:$A,Monetization_Factors!$D:$D),"")</f>
        <v>2.7526265125997815E-4</v>
      </c>
      <c r="BP56">
        <f>IFERROR((T56+AZ56+AJ56)*_xlfn.XLOOKUP(Tool_Italy!BP$4,Monetization_Factors!$A:$A,Monetization_Factors!$D:$D),"")</f>
        <v>2.6529633223682768E-5</v>
      </c>
      <c r="BQ56">
        <f>IFERROR((U56+BA56+AK56)*_xlfn.XLOOKUP(Tool_Italy!BQ$4,Monetization_Factors!$A:$A,Monetization_Factors!$D:$D),"")</f>
        <v>1.6211512385973269E-3</v>
      </c>
      <c r="BR56" t="str">
        <f>IFERROR((V56+BB56+AL56)*_xlfn.XLOOKUP(Tool_Italy!BR$4,Monetization_Factors!$A:$A,Monetization_Factors!$D:$D),"")</f>
        <v/>
      </c>
      <c r="BS56">
        <f>IFERROR((W56+BC56+AM56)*_xlfn.XLOOKUP(Tool_Italy!BS$4,Monetization_Factors!$A:$A,Monetization_Factors!$D:$D),"")</f>
        <v>5.478385133669221E-5</v>
      </c>
      <c r="BT56">
        <f>IFERROR((X56+BD56+AN56)*_xlfn.XLOOKUP(Tool_Italy!BT$4,Monetization_Factors!$A:$A,Monetization_Factors!$D:$D),"")</f>
        <v>8.2344807914127769E-4</v>
      </c>
      <c r="BU56">
        <f>IFERROR((Y56+BE56+AO56)*_xlfn.XLOOKUP(Tool_Italy!BU$4,Monetization_Factors!$A:$A,Monetization_Factors!$D:$D),"")</f>
        <v>1.032587573933149E-4</v>
      </c>
      <c r="BV56">
        <f>IFERROR((Z56+BF56+AP56)*_xlfn.XLOOKUP(Tool_Italy!BV$4,Monetization_Factors!$A:$A,Monetization_Factors!$D:$D),"")</f>
        <v>1.9578761925822608E-3</v>
      </c>
      <c r="BW56">
        <f>IFERROR((AA56+BG56+AQ56)*_xlfn.XLOOKUP(Tool_Italy!BW$4,Monetization_Factors!$A:$A,Monetization_Factors!$D:$D),"")</f>
        <v>4.5881153999799528E-7</v>
      </c>
      <c r="BX56" s="38" t="str" cm="1">
        <f t="array" ref="BX56">IFERROR(_xlfn.IFS(I56&lt;&gt;0,I56*E56,I56="",J56*E56),"")</f>
        <v/>
      </c>
      <c r="BY56" s="38">
        <f t="shared" si="2"/>
        <v>1.6380060309936703E-2</v>
      </c>
      <c r="BZ56" s="38">
        <f t="shared" si="36"/>
        <v>1.6380060309936703E-2</v>
      </c>
      <c r="CA56" s="38">
        <f t="shared" si="3"/>
        <v>3.1500115980647503E-5</v>
      </c>
      <c r="CB56">
        <f t="shared" si="4"/>
        <v>5.8851612599999992E-2</v>
      </c>
      <c r="CC56">
        <f t="shared" si="37"/>
        <v>1.2493927511999998E-9</v>
      </c>
      <c r="CD56">
        <f t="shared" si="38"/>
        <v>3.2407547699999997E-2</v>
      </c>
      <c r="CE56">
        <f t="shared" si="39"/>
        <v>1.94445832944E-4</v>
      </c>
      <c r="CF56">
        <f t="shared" si="40"/>
        <v>4.8775438087199991E-9</v>
      </c>
      <c r="CG56">
        <f t="shared" si="41"/>
        <v>8.4890440535999987E-10</v>
      </c>
      <c r="CH56">
        <f t="shared" si="42"/>
        <v>8.0502914579999977E-11</v>
      </c>
      <c r="CI56">
        <f t="shared" si="43"/>
        <v>6.2868396227999993E-4</v>
      </c>
      <c r="CJ56">
        <f t="shared" si="44"/>
        <v>1.0875513501599996E-5</v>
      </c>
      <c r="CK56">
        <f t="shared" si="45"/>
        <v>3.9630442103999995E-4</v>
      </c>
      <c r="CL56">
        <f t="shared" si="46"/>
        <v>2.5783434863999996E-3</v>
      </c>
      <c r="CM56">
        <f t="shared" si="47"/>
        <v>1.1257866549599997</v>
      </c>
      <c r="CN56">
        <f t="shared" si="48"/>
        <v>3.6980208539999992</v>
      </c>
      <c r="CO56">
        <f t="shared" si="49"/>
        <v>1.6248613919999998E-2</v>
      </c>
      <c r="CP56">
        <f t="shared" si="50"/>
        <v>1.1856716387999997</v>
      </c>
      <c r="CQ56">
        <f t="shared" si="51"/>
        <v>2.1961955083199998E-7</v>
      </c>
      <c r="CR56">
        <f t="shared" si="20"/>
        <v>1.1317617807692306E-4</v>
      </c>
      <c r="CS56">
        <f t="shared" si="52"/>
        <v>2.4026783676923075E-12</v>
      </c>
      <c r="CT56">
        <f t="shared" si="53"/>
        <v>6.2322207115384607E-5</v>
      </c>
      <c r="CU56">
        <f t="shared" si="54"/>
        <v>3.7393429412307693E-7</v>
      </c>
      <c r="CV56">
        <f t="shared" si="55"/>
        <v>9.3798919398461526E-12</v>
      </c>
      <c r="CW56">
        <f t="shared" si="56"/>
        <v>1.6325084718461536E-12</v>
      </c>
      <c r="CX56">
        <f t="shared" si="57"/>
        <v>1.5481329726923073E-13</v>
      </c>
      <c r="CY56">
        <f t="shared" si="58"/>
        <v>1.2090076197692306E-6</v>
      </c>
      <c r="CZ56">
        <f t="shared" si="59"/>
        <v>2.0914449041538455E-8</v>
      </c>
      <c r="DA56">
        <f t="shared" si="60"/>
        <v>7.6212388661538448E-7</v>
      </c>
      <c r="DB56">
        <f t="shared" si="61"/>
        <v>4.9583528584615378E-6</v>
      </c>
      <c r="DC56">
        <f t="shared" si="62"/>
        <v>2.1649743364615379E-3</v>
      </c>
      <c r="DD56">
        <f t="shared" si="63"/>
        <v>7.1115785653846136E-3</v>
      </c>
      <c r="DE56">
        <f t="shared" si="64"/>
        <v>3.1247334461538456E-5</v>
      </c>
      <c r="DF56">
        <f t="shared" si="65"/>
        <v>2.2801377669230765E-3</v>
      </c>
      <c r="DG56">
        <f t="shared" si="66"/>
        <v>4.2234529006153841E-10</v>
      </c>
      <c r="DH56" s="5">
        <f>IFERROR(((((L56+AB56)*(1/$H56))+AR56)/$F$2)/($B$2*('CAR.CAP_per person'!B$2)/(_xlfn.XLOOKUP($E$2,EU_countries_GDP!$A$2:$A$29,EU_countries_GDP!$E$2:$E$29))),"")</f>
        <v>2.0986287641632653E-2</v>
      </c>
      <c r="DI56" s="5">
        <f>IFERROR(((((M56+AC56)*(1/$H56))+AS56)/$F$2)/($B$2*('CAR.CAP_per person'!C$2)/(_xlfn.XLOOKUP($E$2,EU_countries_GDP!$A$2:$A$29,EU_countries_GDP!$E$2:$E$29))),"")</f>
        <v>5.8197143050272101E-6</v>
      </c>
      <c r="DJ56" s="5">
        <f>IFERROR(((((N56+AD56)*(1/$H56))+AT56)/$F$2)/($B$2*('CAR.CAP_per person'!D$2)/(_xlfn.XLOOKUP($E$2,EU_countries_GDP!$A$2:$A$29,EU_countries_GDP!$E$2:$E$29))),"")</f>
        <v>1.5693378927159841E-4</v>
      </c>
      <c r="DK56" s="5">
        <f>IFERROR(((((O56+AE56)*(1/$H56))+AU56)/$F$2)/($B$2*('CAR.CAP_per person'!E$2)/(_xlfn.XLOOKUP($E$2,EU_countries_GDP!$A$2:$A$29,EU_countries_GDP!$E$2:$E$29))),"")</f>
        <v>1.1806118567121058E-3</v>
      </c>
      <c r="DL56" s="5">
        <f>IFERROR(((((P56+AF56)*(1/$H56))+AV56)/$F$2)/($B$2*('CAR.CAP_per person'!F$2)/(_xlfn.XLOOKUP($E$2,EU_countries_GDP!$A$2:$A$29,EU_countries_GDP!$E$2:$E$29))),"")</f>
        <v>2.1220302634806346E-2</v>
      </c>
      <c r="DM56" s="5">
        <f>IFERROR(((((Q56+AG56)*(1/$H56))+AW56)/$F$2)/($B$2*('CAR.CAP_per person'!G$2)/(_xlfn.XLOOKUP($E$2,EU_countries_GDP!$A$2:$A$29,EU_countries_GDP!$E$2:$E$29))),"")</f>
        <v>2.2056176820059756E-3</v>
      </c>
      <c r="DN56" s="5">
        <f>IFERROR(((((R56+AH56)*(1/$H56))+AX56)/$F$2)/($B$2*('CAR.CAP_per person'!H$2)/(_xlfn.XLOOKUP($E$2,EU_countries_GDP!$A$2:$A$29,EU_countries_GDP!$E$2:$E$29))),"")</f>
        <v>4.1613173086208705E-5</v>
      </c>
      <c r="DO56" s="5">
        <f>IFERROR(((((S56+AI56)*(1/$H56))+AY56)/$F$2)/($B$2*('CAR.CAP_per person'!I$2)/(_xlfn.XLOOKUP($E$2,EU_countries_GDP!$A$2:$A$29,EU_countries_GDP!$E$2:$E$29))),"")</f>
        <v>1.317307748399555E-3</v>
      </c>
      <c r="DP56" s="5">
        <f>IFERROR(((((T56+AJ56)*(1/$H56))+AZ56)/$F$2)/($B$2*('CAR.CAP_per person'!J$2)/(_xlfn.XLOOKUP($E$2,EU_countries_GDP!$A$2:$A$29,EU_countries_GDP!$E$2:$E$29))),"")</f>
        <v>4.7050132139206417E-3</v>
      </c>
      <c r="DQ56" s="5">
        <f>IFERROR(((((U56+AK56)*(1/$H56))+BA56)/$F$2)/($B$2*('CAR.CAP_per person'!K$2)/(_xlfn.XLOOKUP($E$2,EU_countries_GDP!$A$2:$A$29,EU_countries_GDP!$E$2:$E$29))),"")</f>
        <v>4.9868211359936259E-3</v>
      </c>
      <c r="DR56" s="5">
        <f>IFERROR(((((V56+AL56)*(1/$H56))+BB56)/$F$2)/($B$2*('CAR.CAP_per person'!L$2)/(_xlfn.XLOOKUP($E$2,EU_countries_GDP!$A$2:$A$29,EU_countries_GDP!$E$2:$E$29))),"")</f>
        <v>8.6870221661398104E-4</v>
      </c>
      <c r="DS56" s="5">
        <f>IFERROR(((((W56+AM56)*(1/$H56))+BC56)/$F$2)/($B$2*('CAR.CAP_per person'!M$2)/(_xlfn.XLOOKUP($E$2,EU_countries_GDP!$A$2:$A$29,EU_countries_GDP!$E$2:$E$29))),"")</f>
        <v>1.365787984966697E-2</v>
      </c>
      <c r="DT56" s="5">
        <f>IFERROR(((((X56+AN56)*(1/$H56))+BD56)/$F$2)/($B$2*('CAR.CAP_per person'!N$2)/(_xlfn.XLOOKUP($E$2,EU_countries_GDP!$A$2:$A$29,EU_countries_GDP!$E$2:$E$29))),"")</f>
        <v>0.73710172898382542</v>
      </c>
      <c r="DU56" s="5">
        <f>IFERROR(((((Y56+AO56)*(1/$H56))+BE56)/$F$2)/($B$2*('CAR.CAP_per person'!O$2)/(_xlfn.XLOOKUP($E$2,EU_countries_GDP!$A$2:$A$29,EU_countries_GDP!$E$2:$E$29))),"")</f>
        <v>2.2016025034295023E-4</v>
      </c>
      <c r="DV56" s="5">
        <f>IFERROR(((((Z56+AP56)*(1/$H56))+BF56)/$F$2)/($B$2*('CAR.CAP_per person'!P$2)/(_xlfn.XLOOKUP($E$2,EU_countries_GDP!$A$2:$A$29,EU_countries_GDP!$E$2:$E$29))),"")</f>
        <v>1.331433850592593E-2</v>
      </c>
      <c r="DW56" s="5">
        <f>IFERROR(((((AA56+AQ56)*(1/$H56))+BG56)/$F$2)/($B$2*('CAR.CAP_per person'!Q$2)/(_xlfn.XLOOKUP($E$2,EU_countries_GDP!$A$2:$A$29,EU_countries_GDP!$E$2:$E$29))),"")</f>
        <v>2.4862082348044811E-3</v>
      </c>
    </row>
    <row r="57" spans="1:127">
      <c r="A57" t="s">
        <v>241</v>
      </c>
      <c r="B57" t="str">
        <f>_xlfn.XLOOKUP(D57,Table5[Ingredient],Table5[Category],"",FALSE)</f>
        <v xml:space="preserve">Other </v>
      </c>
      <c r="C57" s="33" t="s">
        <v>177</v>
      </c>
      <c r="D57" s="33" t="s">
        <v>187</v>
      </c>
      <c r="E57" s="33">
        <v>3.5200000000000002E-2</v>
      </c>
      <c r="F57" s="33" t="s">
        <v>219</v>
      </c>
      <c r="G57" s="33" t="s">
        <v>180</v>
      </c>
      <c r="H57" s="91">
        <f>Dataset_IT!L54</f>
        <v>4.2299433211533732E-2</v>
      </c>
      <c r="I57" s="33"/>
      <c r="J57" s="37">
        <f>IFERROR(INDEX('AveragePrices&amp;Codes'!G:AG, MATCH($D57, 'AveragePrices&amp;Codes'!$A:$A, 0), MATCH(Tool_Italy!$E$2, 'AveragePrices&amp;Codes'!$G$1:$AG$1, 0)),"")</f>
        <v>2.5460854615384623</v>
      </c>
      <c r="K57" s="37">
        <f>IFERROR(E57/(_xlfn.XLOOKUP(A57,Dataset_IT!$Q$2:$Q$9,Dataset_IT!$R$2:$R$9)),"")</f>
        <v>5.4153846153846157E-4</v>
      </c>
      <c r="L57">
        <f>IFERROR(IF($F57="Raw",_xlfn.XLOOKUP(_xlfn.XLOOKUP(Tool_Italy!$D57,'AveragePrices&amp;Codes'!$A:$A,'AveragePrices&amp;Codes'!$B:$B),AGRIBALYSE_Raw!$B:$B,AGRIBALYSE_Raw!O:O)*$E57,_xlfn.XLOOKUP(_xlfn.XLOOKUP(Tool_Italy!$D57,'AveragePrices&amp;Codes'!$A:$A,'AveragePrices&amp;Codes'!$B:$B),AGRIBALYSE_Cooked!$C:$C,AGRIBALYSE_Cooked!P:P)*$E57),"")</f>
        <v>8.1026531911111102E-2</v>
      </c>
      <c r="M57">
        <f>IFERROR(IF($F57="Raw",_xlfn.XLOOKUP(_xlfn.XLOOKUP(Tool_Italy!$D57,'AveragePrices&amp;Codes'!$A:$A,'AveragePrices&amp;Codes'!$B:$B),AGRIBALYSE_Raw!$B:$B,AGRIBALYSE_Raw!P:P)*$E57,_xlfn.XLOOKUP(_xlfn.XLOOKUP(Tool_Italy!$D57,'AveragePrices&amp;Codes'!$A:$A,'AveragePrices&amp;Codes'!$B:$B),AGRIBALYSE_Cooked!$C:$C,AGRIBALYSE_Cooked!Q:Q)*$E57),"")</f>
        <v>1.5314851199999998E-9</v>
      </c>
      <c r="N57">
        <f>IFERROR(IF($F57="Raw",_xlfn.XLOOKUP(_xlfn.XLOOKUP(Tool_Italy!$D57,'AveragePrices&amp;Codes'!$A:$A,'AveragePrices&amp;Codes'!$B:$B),AGRIBALYSE_Raw!$B:$B,AGRIBALYSE_Raw!Q:Q)*$E57,_xlfn.XLOOKUP(_xlfn.XLOOKUP(Tool_Italy!$D57,'AveragePrices&amp;Codes'!$A:$A,'AveragePrices&amp;Codes'!$B:$B),AGRIBALYSE_Cooked!$C:$C,AGRIBALYSE_Cooked!R:R)*$E57),"")</f>
        <v>9.868297706666666E-3</v>
      </c>
      <c r="O57">
        <f>IFERROR(IF($F57="Raw",_xlfn.XLOOKUP(_xlfn.XLOOKUP(Tool_Italy!$D57,'AveragePrices&amp;Codes'!$A:$A,'AveragePrices&amp;Codes'!$B:$B),AGRIBALYSE_Raw!$B:$B,AGRIBALYSE_Raw!R:R)*$E57,_xlfn.XLOOKUP(_xlfn.XLOOKUP(Tool_Italy!$D57,'AveragePrices&amp;Codes'!$A:$A,'AveragePrices&amp;Codes'!$B:$B),AGRIBALYSE_Cooked!$C:$C,AGRIBALYSE_Cooked!S:S)*$E57),"")</f>
        <v>2.9899820622222221E-4</v>
      </c>
      <c r="P57">
        <f>IFERROR(IF($F57="Raw",_xlfn.XLOOKUP(_xlfn.XLOOKUP(Tool_Italy!$D57,'AveragePrices&amp;Codes'!$A:$A,'AveragePrices&amp;Codes'!$B:$B),AGRIBALYSE_Raw!$B:$B,AGRIBALYSE_Raw!S:S)*$E57,_xlfn.XLOOKUP(_xlfn.XLOOKUP(Tool_Italy!$D57,'AveragePrices&amp;Codes'!$A:$A,'AveragePrices&amp;Codes'!$B:$B),AGRIBALYSE_Cooked!$C:$C,AGRIBALYSE_Cooked!T:T)*$E57),"")</f>
        <v>9.3027080177777792E-9</v>
      </c>
      <c r="Q57">
        <f>IFERROR(IF($F57="Raw",_xlfn.XLOOKUP(_xlfn.XLOOKUP(Tool_Italy!$D57,'AveragePrices&amp;Codes'!$A:$A,'AveragePrices&amp;Codes'!$B:$B),AGRIBALYSE_Raw!$B:$B,AGRIBALYSE_Raw!T:T)*$E57,_xlfn.XLOOKUP(_xlfn.XLOOKUP(Tool_Italy!$D57,'AveragePrices&amp;Codes'!$A:$A,'AveragePrices&amp;Codes'!$B:$B),AGRIBALYSE_Cooked!$C:$C,AGRIBALYSE_Cooked!U:U)*$E57),"")</f>
        <v>1.2072833422222221E-9</v>
      </c>
      <c r="R57">
        <f>IFERROR(IF($F57="Raw",_xlfn.XLOOKUP(_xlfn.XLOOKUP(Tool_Italy!$D57,'AveragePrices&amp;Codes'!$A:$A,'AveragePrices&amp;Codes'!$B:$B),AGRIBALYSE_Raw!$B:$B,AGRIBALYSE_Raw!U:U)*$E57,_xlfn.XLOOKUP(_xlfn.XLOOKUP(Tool_Italy!$D57,'AveragePrices&amp;Codes'!$A:$A,'AveragePrices&amp;Codes'!$B:$B),AGRIBALYSE_Cooked!$C:$C,AGRIBALYSE_Cooked!V:V)*$E57),"")</f>
        <v>9.6538311466666658E-11</v>
      </c>
      <c r="S57">
        <f>IFERROR(IF($F57="Raw",_xlfn.XLOOKUP(_xlfn.XLOOKUP(Tool_Italy!$D57,'AveragePrices&amp;Codes'!$A:$A,'AveragePrices&amp;Codes'!$B:$B),AGRIBALYSE_Raw!$B:$B,AGRIBALYSE_Raw!V:V)*$E57,_xlfn.XLOOKUP(_xlfn.XLOOKUP(Tool_Italy!$D57,'AveragePrices&amp;Codes'!$A:$A,'AveragePrices&amp;Codes'!$B:$B),AGRIBALYSE_Cooked!$C:$C,AGRIBALYSE_Cooked!W:W)*$E57),"")</f>
        <v>1.249407143111111E-3</v>
      </c>
      <c r="T57">
        <f>IFERROR(IF($F57="Raw",_xlfn.XLOOKUP(_xlfn.XLOOKUP(Tool_Italy!$D57,'AveragePrices&amp;Codes'!$A:$A,'AveragePrices&amp;Codes'!$B:$B),AGRIBALYSE_Raw!$B:$B,AGRIBALYSE_Raw!W:W)*$E57,_xlfn.XLOOKUP(_xlfn.XLOOKUP(Tool_Italy!$D57,'AveragePrices&amp;Codes'!$A:$A,'AveragePrices&amp;Codes'!$B:$B),AGRIBALYSE_Cooked!$C:$C,AGRIBALYSE_Cooked!X:X)*$E57),"")</f>
        <v>2.2426715128888891E-5</v>
      </c>
      <c r="U57">
        <f>IFERROR(IF($F57="Raw",_xlfn.XLOOKUP(_xlfn.XLOOKUP(Tool_Italy!$D57,'AveragePrices&amp;Codes'!$A:$A,'AveragePrices&amp;Codes'!$B:$B),AGRIBALYSE_Raw!$B:$B,AGRIBALYSE_Raw!X:X)*$E57,_xlfn.XLOOKUP(_xlfn.XLOOKUP(Tool_Italy!$D57,'AveragePrices&amp;Codes'!$A:$A,'AveragePrices&amp;Codes'!$B:$B),AGRIBALYSE_Cooked!$C:$C,AGRIBALYSE_Cooked!Y:Y)*$E57),"")</f>
        <v>5.4927042133333338E-4</v>
      </c>
      <c r="V57">
        <f>IFERROR(IF($F57="Raw",_xlfn.XLOOKUP(_xlfn.XLOOKUP(Tool_Italy!$D57,'AveragePrices&amp;Codes'!$A:$A,'AveragePrices&amp;Codes'!$B:$B),AGRIBALYSE_Raw!$B:$B,AGRIBALYSE_Raw!Y:Y)*$E57,_xlfn.XLOOKUP(_xlfn.XLOOKUP(Tool_Italy!$D57,'AveragePrices&amp;Codes'!$A:$A,'AveragePrices&amp;Codes'!$B:$B),AGRIBALYSE_Cooked!$C:$C,AGRIBALYSE_Cooked!Z:Z)*$E57),"")</f>
        <v>5.4063124622222222E-3</v>
      </c>
      <c r="W57">
        <f>IFERROR(IF($F57="Raw",_xlfn.XLOOKUP(_xlfn.XLOOKUP(Tool_Italy!$D57,'AveragePrices&amp;Codes'!$A:$A,'AveragePrices&amp;Codes'!$B:$B),AGRIBALYSE_Raw!$B:$B,AGRIBALYSE_Raw!Z:Z)*$E57,_xlfn.XLOOKUP(_xlfn.XLOOKUP(Tool_Italy!$D57,'AveragePrices&amp;Codes'!$A:$A,'AveragePrices&amp;Codes'!$B:$B),AGRIBALYSE_Cooked!$C:$C,AGRIBALYSE_Cooked!AA:AA)*$E57),"")</f>
        <v>2.6826077226666669</v>
      </c>
      <c r="X57">
        <f>IFERROR(IF($F57="Raw",_xlfn.XLOOKUP(_xlfn.XLOOKUP(Tool_Italy!$D57,'AveragePrices&amp;Codes'!$A:$A,'AveragePrices&amp;Codes'!$B:$B),AGRIBALYSE_Raw!$B:$B,AGRIBALYSE_Raw!AA:AA)*$E57,_xlfn.XLOOKUP(_xlfn.XLOOKUP(Tool_Italy!$D57,'AveragePrices&amp;Codes'!$A:$A,'AveragePrices&amp;Codes'!$B:$B),AGRIBALYSE_Cooked!$C:$C,AGRIBALYSE_Cooked!AB:AB)*$E57),"")</f>
        <v>7.0284070755555552</v>
      </c>
      <c r="Y57">
        <f>IFERROR(IF($F57="Raw",_xlfn.XLOOKUP(_xlfn.XLOOKUP(Tool_Italy!$D57,'AveragePrices&amp;Codes'!$A:$A,'AveragePrices&amp;Codes'!$B:$B),AGRIBALYSE_Raw!$B:$B,AGRIBALYSE_Raw!AB:AB)*$E57,_xlfn.XLOOKUP(_xlfn.XLOOKUP(Tool_Italy!$D57,'AveragePrices&amp;Codes'!$A:$A,'AveragePrices&amp;Codes'!$B:$B),AGRIBALYSE_Cooked!$C:$C,AGRIBALYSE_Cooked!AC:AC)*$E57),"")</f>
        <v>3.3785635057777784E-2</v>
      </c>
      <c r="Z57">
        <f>IFERROR(IF($F57="Raw",_xlfn.XLOOKUP(_xlfn.XLOOKUP(Tool_Italy!$D57,'AveragePrices&amp;Codes'!$A:$A,'AveragePrices&amp;Codes'!$B:$B),AGRIBALYSE_Raw!$B:$B,AGRIBALYSE_Raw!AC:AC)*$E57,_xlfn.XLOOKUP(_xlfn.XLOOKUP(Tool_Italy!$D57,'AveragePrices&amp;Codes'!$A:$A,'AveragePrices&amp;Codes'!$B:$B),AGRIBALYSE_Cooked!$C:$C,AGRIBALYSE_Cooked!AD:AD)*$E57),"")</f>
        <v>0.70358096355555566</v>
      </c>
      <c r="AA57">
        <f>IFERROR(IF($F57="Raw",_xlfn.XLOOKUP(_xlfn.XLOOKUP(Tool_Italy!$D57,'AveragePrices&amp;Codes'!$A:$A,'AveragePrices&amp;Codes'!$B:$B),AGRIBALYSE_Raw!$B:$B,AGRIBALYSE_Raw!AD:AD)*$E57,_xlfn.XLOOKUP(_xlfn.XLOOKUP(Tool_Italy!$D57,'AveragePrices&amp;Codes'!$A:$A,'AveragePrices&amp;Codes'!$B:$B),AGRIBALYSE_Cooked!$C:$C,AGRIBALYSE_Cooked!AE:AE)*$E57),"")</f>
        <v>2.982948828444445E-7</v>
      </c>
      <c r="AB57" cm="1">
        <f t="array" ref="AB57">IFERROR(_xlfn.XLOOKUP(Tool_Italy!$F57&amp;$E$2,'Cooking methods'!$A:$A&amp;'Cooking methods'!$B:$B,'Cooking methods'!C:C)*$E57,"")</f>
        <v>4.2956812800000006E-3</v>
      </c>
      <c r="AC57" cm="1">
        <f t="array" ref="AC57">IFERROR(_xlfn.XLOOKUP(Tool_Italy!$F57&amp;$E$2,'Cooking methods'!$A:$A&amp;'Cooking methods'!$B:$B,'Cooking methods'!D:D)*$E57,"")</f>
        <v>9.2421067200000024E-11</v>
      </c>
      <c r="AD57" cm="1">
        <f t="array" ref="AD57">IFERROR(_xlfn.XLOOKUP(Tool_Italy!$F57&amp;$E$2,'Cooking methods'!$A:$A&amp;'Cooking methods'!$B:$B,'Cooking methods'!E:E)*$E57,"")</f>
        <v>5.3230848000000003E-4</v>
      </c>
      <c r="AE57" cm="1">
        <f t="array" ref="AE57">IFERROR(_xlfn.XLOOKUP(Tool_Italy!$F57&amp;$E$2,'Cooking methods'!$A:$A&amp;'Cooking methods'!$B:$B,'Cooking methods'!F:F)*$E57,"")</f>
        <v>1.1959340095999999E-5</v>
      </c>
      <c r="AF57" cm="1">
        <f t="array" ref="AF57">IFERROR(_xlfn.XLOOKUP(Tool_Italy!$F57&amp;$E$2,'Cooking methods'!$A:$A&amp;'Cooking methods'!$B:$B,'Cooking methods'!G:G)*$E57,"")</f>
        <v>7.7491124480000009E-11</v>
      </c>
      <c r="AG57" cm="1">
        <f t="array" ref="AG57">IFERROR(_xlfn.XLOOKUP(Tool_Italy!$F57&amp;$E$2,'Cooking methods'!$A:$A&amp;'Cooking methods'!$B:$B,'Cooking methods'!H:H)*$E57,"")</f>
        <v>2.7113863040000003E-11</v>
      </c>
      <c r="AH57" cm="1">
        <f t="array" ref="AH57">IFERROR(_xlfn.XLOOKUP(Tool_Italy!$F57&amp;$E$2,'Cooking methods'!$A:$A&amp;'Cooking methods'!$B:$B,'Cooking methods'!I:I)*$E57,"")</f>
        <v>1.0993790720000001E-11</v>
      </c>
      <c r="AI57" cm="1">
        <f t="array" ref="AI57">IFERROR(_xlfn.XLOOKUP(Tool_Italy!$F57&amp;$E$2,'Cooking methods'!$A:$A&amp;'Cooking methods'!$B:$B,'Cooking methods'!J:J)*$E57,"")</f>
        <v>1.4913011520000002E-5</v>
      </c>
      <c r="AJ57" cm="1">
        <f t="array" ref="AJ57">IFERROR(_xlfn.XLOOKUP(Tool_Italy!$F57&amp;$E$2,'Cooking methods'!$A:$A&amp;'Cooking methods'!$B:$B,'Cooking methods'!K:K)*$E57,"")</f>
        <v>8.2531123840000005E-7</v>
      </c>
      <c r="AK57" cm="1">
        <f t="array" ref="AK57">IFERROR(_xlfn.XLOOKUP(Tool_Italy!$F57&amp;$E$2,'Cooking methods'!$A:$A&amp;'Cooking methods'!$B:$B,'Cooking methods'!L:L)*$E57,"")</f>
        <v>3.6427987200000005E-6</v>
      </c>
      <c r="AL57" cm="1">
        <f t="array" ref="AL57">IFERROR(_xlfn.XLOOKUP(Tool_Italy!$F57&amp;$E$2,'Cooking methods'!$A:$A&amp;'Cooking methods'!$B:$B,'Cooking methods'!M:M)*$E57,"")</f>
        <v>2.7117745600000002E-5</v>
      </c>
      <c r="AM57" cm="1">
        <f t="array" ref="AM57">IFERROR(_xlfn.XLOOKUP(Tool_Italy!$F57&amp;$E$2,'Cooking methods'!$A:$A&amp;'Cooking methods'!$B:$B,'Cooking methods'!N:N)*$E57,"")</f>
        <v>1.5092042240000001E-2</v>
      </c>
      <c r="AN57" cm="1">
        <f t="array" ref="AN57">IFERROR(_xlfn.XLOOKUP(Tool_Italy!$F57&amp;$E$2,'Cooking methods'!$A:$A&amp;'Cooking methods'!$B:$B,'Cooking methods'!O:O)*$E57,"")</f>
        <v>1.2381600000000001E-2</v>
      </c>
      <c r="AO57" cm="1">
        <f t="array" ref="AO57">IFERROR(_xlfn.XLOOKUP(Tool_Italy!$F57&amp;$E$2,'Cooking methods'!$A:$A&amp;'Cooking methods'!$B:$B,'Cooking methods'!P:P)*$E57,"")</f>
        <v>2.5210662400000001E-3</v>
      </c>
      <c r="AP57" cm="1">
        <f t="array" ref="AP57">IFERROR(_xlfn.XLOOKUP(Tool_Italy!$F57&amp;$E$2,'Cooking methods'!$A:$A&amp;'Cooking methods'!$B:$B,'Cooking methods'!Q:Q)*$E57,"")</f>
        <v>6.9491347200000012E-2</v>
      </c>
      <c r="AQ57" cm="1">
        <f t="array" ref="AQ57">IFERROR(_xlfn.XLOOKUP(Tool_Italy!$F57&amp;$E$2,'Cooking methods'!$A:$A&amp;'Cooking methods'!$B:$B,'Cooking methods'!R:R)*$E57,"")</f>
        <v>8.4079930880000025E-9</v>
      </c>
      <c r="AR57" cm="1">
        <f t="array" ref="AR57">IFERROR(_xlfn.XLOOKUP(Tool_Italy!$G57&amp;$E$2,'Waste management'!$A:$A&amp;'Waste management'!$B:$B,'Waste management'!C:C)*$E57,"")</f>
        <v>2.0243520000000001E-3</v>
      </c>
      <c r="AS57" cm="1">
        <f t="array" ref="AS57">IFERROR(_xlfn.XLOOKUP(Tool_Italy!$G57&amp;$E$2,'Waste management'!$A:$A&amp;'Waste management'!$B:$B,'Waste management'!D:D)*$E57,"")</f>
        <v>1.4545449600000001E-11</v>
      </c>
      <c r="AT57" cm="1">
        <f t="array" ref="AT57">IFERROR(_xlfn.XLOOKUP(Tool_Italy!$G57&amp;$E$2,'Waste management'!$A:$A&amp;'Waste management'!$B:$B,'Waste management'!E:E)*$E57,"")</f>
        <v>3.0976000000000003E-5</v>
      </c>
      <c r="AU57" cm="1">
        <f t="array" ref="AU57">IFERROR(_xlfn.XLOOKUP(Tool_Italy!$G57&amp;$E$2,'Waste management'!$A:$A&amp;'Waste management'!$B:$B,'Waste management'!F:F)*$E57,"")</f>
        <v>4.5759999999999999E-6</v>
      </c>
      <c r="AV57" cm="1">
        <f t="array" ref="AV57">IFERROR(_xlfn.XLOOKUP(Tool_Italy!$G57&amp;$E$2,'Waste management'!$A:$A&amp;'Waste management'!$B:$B,'Waste management'!G:G)*$E57,"")</f>
        <v>4.0904512000000003E-10</v>
      </c>
      <c r="AW57" cm="1">
        <f t="array" ref="AW57">IFERROR(_xlfn.XLOOKUP(Tool_Italy!$G57&amp;$E$2,'Waste management'!$A:$A&amp;'Waste management'!$B:$B,'Waste management'!H:H)*$E57,"")</f>
        <v>1.33658272E-11</v>
      </c>
      <c r="AX57" cm="1">
        <f t="array" ref="AX57">IFERROR(_xlfn.XLOOKUP(Tool_Italy!$G57&amp;$E$2,'Waste management'!$A:$A&amp;'Waste management'!$B:$B,'Waste management'!I:I)*$E57,"")</f>
        <v>9.5508512000000005E-12</v>
      </c>
      <c r="AY57" cm="1">
        <f t="array" ref="AY57">IFERROR(_xlfn.XLOOKUP(Tool_Italy!$G57&amp;$E$2,'Waste management'!$A:$A&amp;'Waste management'!$B:$B,'Waste management'!J:J)*$E57,"")</f>
        <v>7.7792000000000017E-5</v>
      </c>
      <c r="AZ57" cm="1">
        <f t="array" ref="AZ57">IFERROR(_xlfn.XLOOKUP(Tool_Italy!$G57&amp;$E$2,'Waste management'!$A:$A&amp;'Waste management'!$B:$B,'Waste management'!K:K)*$E57,"")</f>
        <v>1.25017376E-7</v>
      </c>
      <c r="BA57" cm="1">
        <f t="array" ref="BA57">IFERROR(_xlfn.XLOOKUP(Tool_Italy!$G57&amp;$E$2,'Waste management'!$A:$A&amp;'Waste management'!$B:$B,'Waste management'!L:L)*$E57,"")</f>
        <v>3.42721984E-6</v>
      </c>
      <c r="BB57" cm="1">
        <f t="array" ref="BB57">IFERROR(_xlfn.XLOOKUP(Tool_Italy!$G57&amp;$E$2,'Waste management'!$A:$A&amp;'Waste management'!$B:$B,'Waste management'!M:M)*$E57,"")</f>
        <v>3.4319999999999999E-4</v>
      </c>
      <c r="BC57" cm="1">
        <f t="array" ref="BC57">IFERROR(_xlfn.XLOOKUP(Tool_Italy!$G57&amp;$E$2,'Waste management'!$A:$A&amp;'Waste management'!$B:$B,'Waste management'!N:N)*$E57,"")</f>
        <v>0.29480281600000002</v>
      </c>
      <c r="BD57" cm="1">
        <f t="array" ref="BD57">IFERROR(_xlfn.XLOOKUP(Tool_Italy!$G57&amp;$E$2,'Waste management'!$A:$A&amp;'Waste management'!$B:$B,'Waste management'!O:O)*$E57,"")</f>
        <v>1.9169215999999999E-2</v>
      </c>
      <c r="BE57" cm="1">
        <f t="array" ref="BE57">IFERROR(_xlfn.XLOOKUP(Tool_Italy!$G57&amp;$E$2,'Waste management'!$A:$A&amp;'Waste management'!$B:$B,'Waste management'!P:P)*$E57,"")</f>
        <v>4.0268800000000006E-4</v>
      </c>
      <c r="BF57" cm="1">
        <f t="array" ref="BF57">IFERROR(_xlfn.XLOOKUP(Tool_Italy!$G57&amp;$E$2,'Waste management'!$A:$A&amp;'Waste management'!$B:$B,'Waste management'!Q:Q)*$E57,"")</f>
        <v>1.2676224E-2</v>
      </c>
      <c r="BG57" cm="1">
        <f t="array" ref="BG57">IFERROR(_xlfn.XLOOKUP(Tool_Italy!$G57&amp;$E$2,'Waste management'!$A:$A&amp;'Waste management'!$B:$B,'Waste management'!R:R)*$E57,"")</f>
        <v>3.93624E-9</v>
      </c>
      <c r="BH57">
        <f>IFERROR((L57+AR57+AB57)*_xlfn.XLOOKUP(Tool_Italy!BH$4,Monetization_Factors!$A:$A,Monetization_Factors!$D:$D),"")</f>
        <v>1.136386415238972E-2</v>
      </c>
      <c r="BI57">
        <f>IFERROR((M57+AS57+AC57)*_xlfn.XLOOKUP(Tool_Italy!BI$4,Monetization_Factors!$A:$A,Monetization_Factors!$D:$D),"")</f>
        <v>6.5588918139765439E-8</v>
      </c>
      <c r="BJ57">
        <f>IFERROR((N57+AT57+AD57)*_xlfn.XLOOKUP(Tool_Italy!BJ$4,Monetization_Factors!$A:$A,Monetization_Factors!$D:$D),"")</f>
        <v>1.5920506386670585E-5</v>
      </c>
      <c r="BK57">
        <f>IFERROR((O57+AU57+AE57)*_xlfn.XLOOKUP(Tool_Italy!BK$4,Monetization_Factors!$A:$A,Monetization_Factors!$D:$D),"")</f>
        <v>4.7761479505898074E-4</v>
      </c>
      <c r="BL57">
        <f>IFERROR((P57+AV57+AF57)*_xlfn.XLOOKUP(Tool_Italy!BL$4,Monetization_Factors!$A:$A,Monetization_Factors!$D:$D),"")</f>
        <v>9.7723478882604693E-3</v>
      </c>
      <c r="BM57">
        <f>IFERROR((Q57+AW57+AG57)*_xlfn.XLOOKUP(Tool_Italy!BM$4,Monetization_Factors!$A:$A,Monetization_Factors!$D:$D),"")</f>
        <v>2.5911172479615053E-4</v>
      </c>
      <c r="BN57">
        <f>IFERROR((R57+AX57+AH57)*_xlfn.XLOOKUP(Tool_Italy!BN$4,Monetization_Factors!$A:$A,Monetization_Factors!$D:$D),"")</f>
        <v>1.346034039635852E-4</v>
      </c>
      <c r="BO57">
        <f>IFERROR((S57+AY57+AI57)*_xlfn.XLOOKUP(Tool_Italy!BO$4,Monetization_Factors!$A:$A,Monetization_Factors!$D:$D),"")</f>
        <v>5.8762967108657552E-4</v>
      </c>
      <c r="BP57">
        <f>IFERROR((T57+AZ57+AJ57)*_xlfn.XLOOKUP(Tool_Italy!BP$4,Monetization_Factors!$A:$A,Monetization_Factors!$D:$D),"")</f>
        <v>5.7025757567419817E-5</v>
      </c>
      <c r="BQ57">
        <f>IFERROR((U57+BA57+AK57)*_xlfn.XLOOKUP(Tool_Italy!BQ$4,Monetization_Factors!$A:$A,Monetization_Factors!$D:$D),"")</f>
        <v>2.2758060352897932E-3</v>
      </c>
      <c r="BR57" t="str">
        <f>IFERROR((V57+BB57+AL57)*_xlfn.XLOOKUP(Tool_Italy!BR$4,Monetization_Factors!$A:$A,Monetization_Factors!$D:$D),"")</f>
        <v/>
      </c>
      <c r="BS57">
        <f>IFERROR((W57+BC57+AM57)*_xlfn.XLOOKUP(Tool_Italy!BS$4,Monetization_Factors!$A:$A,Monetization_Factors!$D:$D),"")</f>
        <v>1.4562334328157721E-4</v>
      </c>
      <c r="BT57">
        <f>IFERROR((X57+BD57+AN57)*_xlfn.XLOOKUP(Tool_Italy!BT$4,Monetization_Factors!$A:$A,Monetization_Factors!$D:$D),"")</f>
        <v>1.5720594864497561E-3</v>
      </c>
      <c r="BU57">
        <f>IFERROR((Y57+BE57+AO57)*_xlfn.XLOOKUP(Tool_Italy!BU$4,Monetization_Factors!$A:$A,Monetization_Factors!$D:$D),"")</f>
        <v>2.3328549390236157E-4</v>
      </c>
      <c r="BV57">
        <f>IFERROR((Z57+BF57+AP57)*_xlfn.XLOOKUP(Tool_Italy!BV$4,Monetization_Factors!$A:$A,Monetization_Factors!$D:$D),"")</f>
        <v>1.2974910584108155E-3</v>
      </c>
      <c r="BW57">
        <f>IFERROR((AA57+BG57+AQ57)*_xlfn.XLOOKUP(Tool_Italy!BW$4,Monetization_Factors!$A:$A,Monetization_Factors!$D:$D),"")</f>
        <v>6.48962310616901E-7</v>
      </c>
      <c r="BX57" s="38" cm="1">
        <f t="array" ref="BX57">IFERROR(_xlfn.IFS(I57&lt;&gt;0,I57*E57,I57="",J57*E57),"")</f>
        <v>8.9622208246153884E-2</v>
      </c>
      <c r="BY57" s="38">
        <f t="shared" si="2"/>
        <v>2.5917291832782838E-2</v>
      </c>
      <c r="BZ57" s="38">
        <f t="shared" si="36"/>
        <v>0.11553950007893672</v>
      </c>
      <c r="CA57" s="38">
        <f t="shared" si="3"/>
        <v>4.9840945832274688E-5</v>
      </c>
      <c r="CB57">
        <f t="shared" si="4"/>
        <v>8.7346565191111114E-2</v>
      </c>
      <c r="CC57">
        <f t="shared" si="37"/>
        <v>1.6384516367999998E-9</v>
      </c>
      <c r="CD57">
        <f t="shared" si="38"/>
        <v>1.0431582186666667E-2</v>
      </c>
      <c r="CE57">
        <f t="shared" si="39"/>
        <v>3.1553354631822222E-4</v>
      </c>
      <c r="CF57">
        <f t="shared" si="40"/>
        <v>9.7892442622577795E-9</v>
      </c>
      <c r="CG57">
        <f t="shared" si="41"/>
        <v>1.2477630324622221E-9</v>
      </c>
      <c r="CH57">
        <f t="shared" si="42"/>
        <v>1.1708295338666665E-10</v>
      </c>
      <c r="CI57">
        <f t="shared" si="43"/>
        <v>1.342112154631111E-3</v>
      </c>
      <c r="CJ57">
        <f t="shared" si="44"/>
        <v>2.3377043743288888E-5</v>
      </c>
      <c r="CK57">
        <f t="shared" si="45"/>
        <v>5.5634043989333335E-4</v>
      </c>
      <c r="CL57">
        <f t="shared" si="46"/>
        <v>5.7766302078222226E-3</v>
      </c>
      <c r="CM57">
        <f t="shared" si="47"/>
        <v>2.9925025809066668</v>
      </c>
      <c r="CN57">
        <f t="shared" si="48"/>
        <v>7.0599578915555554</v>
      </c>
      <c r="CO57">
        <f t="shared" si="49"/>
        <v>3.6709389297777784E-2</v>
      </c>
      <c r="CP57">
        <f t="shared" si="50"/>
        <v>0.78574853475555573</v>
      </c>
      <c r="CQ57">
        <f t="shared" si="51"/>
        <v>3.1063911593244447E-7</v>
      </c>
      <c r="CR57">
        <f t="shared" si="20"/>
        <v>1.6797416382905984E-4</v>
      </c>
      <c r="CS57">
        <f t="shared" si="52"/>
        <v>3.1508685323076918E-12</v>
      </c>
      <c r="CT57">
        <f t="shared" si="53"/>
        <v>2.0060734974358973E-5</v>
      </c>
      <c r="CU57">
        <f t="shared" si="54"/>
        <v>6.0679528138119658E-7</v>
      </c>
      <c r="CV57">
        <f t="shared" si="55"/>
        <v>1.8825469735111116E-11</v>
      </c>
      <c r="CW57">
        <f t="shared" si="56"/>
        <v>2.399544293196581E-12</v>
      </c>
      <c r="CX57">
        <f t="shared" si="57"/>
        <v>2.2515952574358971E-13</v>
      </c>
      <c r="CY57">
        <f t="shared" si="58"/>
        <v>2.5809849127521367E-6</v>
      </c>
      <c r="CZ57">
        <f t="shared" si="59"/>
        <v>4.4955853352478631E-8</v>
      </c>
      <c r="DA57">
        <f t="shared" si="60"/>
        <v>1.0698854613333333E-6</v>
      </c>
      <c r="DB57">
        <f t="shared" si="61"/>
        <v>1.1108904245811967E-5</v>
      </c>
      <c r="DC57">
        <f t="shared" si="62"/>
        <v>5.7548126555897437E-3</v>
      </c>
      <c r="DD57">
        <f t="shared" si="63"/>
        <v>1.3576842099145298E-2</v>
      </c>
      <c r="DE57">
        <f t="shared" si="64"/>
        <v>7.0594979418803433E-5</v>
      </c>
      <c r="DF57">
        <f t="shared" si="65"/>
        <v>1.5110548745299148E-3</v>
      </c>
      <c r="DG57">
        <f t="shared" si="66"/>
        <v>5.9738291525470092E-10</v>
      </c>
      <c r="DH57" s="5">
        <f>IFERROR(((((L57+AB57)*(1/$H57))+AR57)/$F$2)/($B$2*('CAR.CAP_per person'!B$2)/(_xlfn.XLOOKUP($E$2,EU_countries_GDP!$A$2:$A$29,EU_countries_GDP!$E$2:$E$29))),"")</f>
        <v>3.2039336908357613E-2</v>
      </c>
      <c r="DI57" s="5">
        <f>IFERROR(((((M57+AC57)*(1/$H57))+AS57)/$F$2)/($B$2*('CAR.CAP_per person'!C$2)/(_xlfn.XLOOKUP($E$2,EU_countries_GDP!$A$2:$A$29,EU_countries_GDP!$E$2:$E$29))),"")</f>
        <v>7.695783618712938E-6</v>
      </c>
      <c r="DJ57" s="5">
        <f>IFERROR(((((N57+AD57)*(1/$H57))+AT57)/$F$2)/($B$2*('CAR.CAP_per person'!D$2)/(_xlfn.XLOOKUP($E$2,EU_countries_GDP!$A$2:$A$29,EU_countries_GDP!$E$2:$E$29))),"")</f>
        <v>5.0440617004627015E-5</v>
      </c>
      <c r="DK57" s="5">
        <f>IFERROR(((((O57+AE57)*(1/$H57))+AU57)/$F$2)/($B$2*('CAR.CAP_per person'!E$2)/(_xlfn.XLOOKUP($E$2,EU_countries_GDP!$A$2:$A$29,EU_countries_GDP!$E$2:$E$29))),"")</f>
        <v>1.9553118257248439E-3</v>
      </c>
      <c r="DL57" s="5">
        <f>IFERROR(((((P57+AF57)*(1/$H57))+AV57)/$F$2)/($B$2*('CAR.CAP_per person'!F$2)/(_xlfn.XLOOKUP($E$2,EU_countries_GDP!$A$2:$A$29,EU_countries_GDP!$E$2:$E$29))),"")</f>
        <v>4.648510359768649E-2</v>
      </c>
      <c r="DM57" s="5">
        <f>IFERROR(((((Q57+AG57)*(1/$H57))+AW57)/$F$2)/($B$2*('CAR.CAP_per person'!G$2)/(_xlfn.XLOOKUP($E$2,EU_countries_GDP!$A$2:$A$29,EU_countries_GDP!$E$2:$E$29))),"")</f>
        <v>3.2829252620995681E-3</v>
      </c>
      <c r="DN57" s="5">
        <f>IFERROR(((((R57+AH57)*(1/$H57))+AX57)/$F$2)/($B$2*('CAR.CAP_per person'!H$2)/(_xlfn.XLOOKUP($E$2,EU_countries_GDP!$A$2:$A$29,EU_countries_GDP!$E$2:$E$29))),"")</f>
        <v>6.7256462354530226E-5</v>
      </c>
      <c r="DO57" s="5">
        <f>IFERROR(((((S57+AI57)*(1/$H57))+AY57)/$F$2)/($B$2*('CAR.CAP_per person'!I$2)/(_xlfn.XLOOKUP($E$2,EU_countries_GDP!$A$2:$A$29,EU_countries_GDP!$E$2:$E$29))),"")</f>
        <v>3.2302779936608512E-3</v>
      </c>
      <c r="DP57" s="5">
        <f>IFERROR(((((T57+AJ57)*(1/$H57))+AZ57)/$F$2)/($B$2*('CAR.CAP_per person'!J$2)/(_xlfn.XLOOKUP($E$2,EU_countries_GDP!$A$2:$A$29,EU_countries_GDP!$E$2:$E$29))),"")</f>
        <v>1.0230627699668253E-2</v>
      </c>
      <c r="DQ57" s="5">
        <f>IFERROR(((((U57+AK57)*(1/$H57))+BA57)/$F$2)/($B$2*('CAR.CAP_per person'!K$2)/(_xlfn.XLOOKUP($E$2,EU_countries_GDP!$A$2:$A$29,EU_countries_GDP!$E$2:$E$29))),"")</f>
        <v>7.0468468027258127E-3</v>
      </c>
      <c r="DR57" s="5">
        <f>IFERROR(((((V57+AL57)*(1/$H57))+BB57)/$F$2)/($B$2*('CAR.CAP_per person'!L$2)/(_xlfn.XLOOKUP($E$2,EU_countries_GDP!$A$2:$A$29,EU_countries_GDP!$E$2:$E$29))),"")</f>
        <v>2.2695057335194711E-3</v>
      </c>
      <c r="DS57" s="5">
        <f>IFERROR(((((W57+AM57)*(1/$H57))+BC57)/$F$2)/($B$2*('CAR.CAP_per person'!M$2)/(_xlfn.XLOOKUP($E$2,EU_countries_GDP!$A$2:$A$29,EU_countries_GDP!$E$2:$E$29))),"")</f>
        <v>5.2706586948615915E-2</v>
      </c>
      <c r="DT57" s="5">
        <f>IFERROR(((((X57+AN57)*(1/$H57))+BD57)/$F$2)/($B$2*('CAR.CAP_per person'!N$2)/(_xlfn.XLOOKUP($E$2,EU_countries_GDP!$A$2:$A$29,EU_countries_GDP!$E$2:$E$29))),"")</f>
        <v>1.4140849468567847</v>
      </c>
      <c r="DU57" s="5">
        <f>IFERROR(((((Y57+AO57)*(1/$H57))+BE57)/$F$2)/($B$2*('CAR.CAP_per person'!O$2)/(_xlfn.XLOOKUP($E$2,EU_countries_GDP!$A$2:$A$29,EU_countries_GDP!$E$2:$E$29))),"")</f>
        <v>5.1033663748356281E-4</v>
      </c>
      <c r="DV57" s="5">
        <f>IFERROR(((((Z57+AP57)*(1/$H57))+BF57)/$F$2)/($B$2*('CAR.CAP_per person'!P$2)/(_xlfn.XLOOKUP($E$2,EU_countries_GDP!$A$2:$A$29,EU_countries_GDP!$E$2:$E$29))),"")</f>
        <v>8.8226332740429687E-3</v>
      </c>
      <c r="DW57" s="5">
        <f>IFERROR(((((AA57+AQ57)*(1/$H57))+BG57)/$F$2)/($B$2*('CAR.CAP_per person'!Q$2)/(_xlfn.XLOOKUP($E$2,EU_countries_GDP!$A$2:$A$29,EU_countries_GDP!$E$2:$E$29))),"")</f>
        <v>3.5657298079869162E-3</v>
      </c>
    </row>
    <row r="58" spans="1:127">
      <c r="A58" t="s">
        <v>243</v>
      </c>
      <c r="B58" t="str">
        <f>_xlfn.XLOOKUP(D58,Table5[Ingredient],Table5[Category],"",FALSE)</f>
        <v>Fish</v>
      </c>
      <c r="C58" s="33" t="s">
        <v>177</v>
      </c>
      <c r="D58" s="33" t="s">
        <v>251</v>
      </c>
      <c r="E58" s="33">
        <v>1.589</v>
      </c>
      <c r="F58" s="33" t="s">
        <v>219</v>
      </c>
      <c r="G58" s="33" t="s">
        <v>180</v>
      </c>
      <c r="H58" s="91">
        <f>Dataset_IT!L55</f>
        <v>0.36129237625338212</v>
      </c>
      <c r="I58" s="33"/>
      <c r="J58" s="37" t="str">
        <f>IFERROR(INDEX('AveragePrices&amp;Codes'!G:AG, MATCH($D58, 'AveragePrices&amp;Codes'!$A:$A, 0), MATCH(Tool_Italy!$E$2, 'AveragePrices&amp;Codes'!$G$1:$AG$1, 0)),"")</f>
        <v/>
      </c>
      <c r="K58" s="37">
        <f>IFERROR(E58/(_xlfn.XLOOKUP(A58,Dataset_IT!$Q$2:$Q$9,Dataset_IT!$R$2:$R$9)),"")</f>
        <v>2.4446153846153847E-2</v>
      </c>
      <c r="L58">
        <f>IFERROR(IF($F58="Raw",_xlfn.XLOOKUP(_xlfn.XLOOKUP(Tool_Italy!$D58,'AveragePrices&amp;Codes'!$A:$A,'AveragePrices&amp;Codes'!$B:$B),AGRIBALYSE_Raw!$B:$B,AGRIBALYSE_Raw!O:O)*$E58,_xlfn.XLOOKUP(_xlfn.XLOOKUP(Tool_Italy!$D58,'AveragePrices&amp;Codes'!$A:$A,'AveragePrices&amp;Codes'!$B:$B),AGRIBALYSE_Cooked!$C:$C,AGRIBALYSE_Cooked!P:P)*$E58),"")</f>
        <v>25.520454418666667</v>
      </c>
      <c r="M58">
        <f>IFERROR(IF($F58="Raw",_xlfn.XLOOKUP(_xlfn.XLOOKUP(Tool_Italy!$D58,'AveragePrices&amp;Codes'!$A:$A,'AveragePrices&amp;Codes'!$B:$B),AGRIBALYSE_Raw!$B:$B,AGRIBALYSE_Raw!P:P)*$E58,_xlfn.XLOOKUP(_xlfn.XLOOKUP(Tool_Italy!$D58,'AveragePrices&amp;Codes'!$A:$A,'AveragePrices&amp;Codes'!$B:$B),AGRIBALYSE_Cooked!$C:$C,AGRIBALYSE_Cooked!Q:Q)*$E58),"")</f>
        <v>3.7040070937333334E-6</v>
      </c>
      <c r="N58">
        <f>IFERROR(IF($F58="Raw",_xlfn.XLOOKUP(_xlfn.XLOOKUP(Tool_Italy!$D58,'AveragePrices&amp;Codes'!$A:$A,'AveragePrices&amp;Codes'!$B:$B),AGRIBALYSE_Raw!$B:$B,AGRIBALYSE_Raw!Q:Q)*$E58,_xlfn.XLOOKUP(_xlfn.XLOOKUP(Tool_Italy!$D58,'AveragePrices&amp;Codes'!$A:$A,'AveragePrices&amp;Codes'!$B:$B),AGRIBALYSE_Cooked!$C:$C,AGRIBALYSE_Cooked!R:R)*$E58),"")</f>
        <v>0.62318859642666669</v>
      </c>
      <c r="O58">
        <f>IFERROR(IF($F58="Raw",_xlfn.XLOOKUP(_xlfn.XLOOKUP(Tool_Italy!$D58,'AveragePrices&amp;Codes'!$A:$A,'AveragePrices&amp;Codes'!$B:$B),AGRIBALYSE_Raw!$B:$B,AGRIBALYSE_Raw!R:R)*$E58,_xlfn.XLOOKUP(_xlfn.XLOOKUP(Tool_Italy!$D58,'AveragePrices&amp;Codes'!$A:$A,'AveragePrices&amp;Codes'!$B:$B),AGRIBALYSE_Cooked!$C:$C,AGRIBALYSE_Cooked!S:S)*$E58),"")</f>
        <v>0.50412660610666671</v>
      </c>
      <c r="P58">
        <f>IFERROR(IF($F58="Raw",_xlfn.XLOOKUP(_xlfn.XLOOKUP(Tool_Italy!$D58,'AveragePrices&amp;Codes'!$A:$A,'AveragePrices&amp;Codes'!$B:$B),AGRIBALYSE_Raw!$B:$B,AGRIBALYSE_Raw!S:S)*$E58,_xlfn.XLOOKUP(_xlfn.XLOOKUP(Tool_Italy!$D58,'AveragePrices&amp;Codes'!$A:$A,'AveragePrices&amp;Codes'!$B:$B),AGRIBALYSE_Cooked!$C:$C,AGRIBALYSE_Cooked!T:T)*$E58),"")</f>
        <v>5.2292445491999993E-6</v>
      </c>
      <c r="Q58">
        <f>IFERROR(IF($F58="Raw",_xlfn.XLOOKUP(_xlfn.XLOOKUP(Tool_Italy!$D58,'AveragePrices&amp;Codes'!$A:$A,'AveragePrices&amp;Codes'!$B:$B),AGRIBALYSE_Raw!$B:$B,AGRIBALYSE_Raw!T:T)*$E58,_xlfn.XLOOKUP(_xlfn.XLOOKUP(Tool_Italy!$D58,'AveragePrices&amp;Codes'!$A:$A,'AveragePrices&amp;Codes'!$B:$B),AGRIBALYSE_Cooked!$C:$C,AGRIBALYSE_Cooked!U:U)*$E58),"")</f>
        <v>1.1961632038533334E-7</v>
      </c>
      <c r="R58">
        <f>IFERROR(IF($F58="Raw",_xlfn.XLOOKUP(_xlfn.XLOOKUP(Tool_Italy!$D58,'AveragePrices&amp;Codes'!$A:$A,'AveragePrices&amp;Codes'!$B:$B),AGRIBALYSE_Raw!$B:$B,AGRIBALYSE_Raw!U:U)*$E58,_xlfn.XLOOKUP(_xlfn.XLOOKUP(Tool_Italy!$D58,'AveragePrices&amp;Codes'!$A:$A,'AveragePrices&amp;Codes'!$B:$B),AGRIBALYSE_Cooked!$C:$C,AGRIBALYSE_Cooked!V:V)*$E58),"")</f>
        <v>1.5525355644399997E-8</v>
      </c>
      <c r="S58">
        <f>IFERROR(IF($F58="Raw",_xlfn.XLOOKUP(_xlfn.XLOOKUP(Tool_Italy!$D58,'AveragePrices&amp;Codes'!$A:$A,'AveragePrices&amp;Codes'!$B:$B),AGRIBALYSE_Raw!$B:$B,AGRIBALYSE_Raw!V:V)*$E58,_xlfn.XLOOKUP(_xlfn.XLOOKUP(Tool_Italy!$D58,'AveragePrices&amp;Codes'!$A:$A,'AveragePrices&amp;Codes'!$B:$B),AGRIBALYSE_Cooked!$C:$C,AGRIBALYSE_Cooked!W:W)*$E58),"")</f>
        <v>0.67735500046666663</v>
      </c>
      <c r="T58">
        <f>IFERROR(IF($F58="Raw",_xlfn.XLOOKUP(_xlfn.XLOOKUP(Tool_Italy!$D58,'AveragePrices&amp;Codes'!$A:$A,'AveragePrices&amp;Codes'!$B:$B),AGRIBALYSE_Raw!$B:$B,AGRIBALYSE_Raw!W:W)*$E58,_xlfn.XLOOKUP(_xlfn.XLOOKUP(Tool_Italy!$D58,'AveragePrices&amp;Codes'!$A:$A,'AveragePrices&amp;Codes'!$B:$B),AGRIBALYSE_Cooked!$C:$C,AGRIBALYSE_Cooked!X:X)*$E58),"")</f>
        <v>1.0325325178E-3</v>
      </c>
      <c r="U58">
        <f>IFERROR(IF($F58="Raw",_xlfn.XLOOKUP(_xlfn.XLOOKUP(Tool_Italy!$D58,'AveragePrices&amp;Codes'!$A:$A,'AveragePrices&amp;Codes'!$B:$B),AGRIBALYSE_Raw!$B:$B,AGRIBALYSE_Raw!X:X)*$E58,_xlfn.XLOOKUP(_xlfn.XLOOKUP(Tool_Italy!$D58,'AveragePrices&amp;Codes'!$A:$A,'AveragePrices&amp;Codes'!$B:$B),AGRIBALYSE_Cooked!$C:$C,AGRIBALYSE_Cooked!Y:Y)*$E58),"")</f>
        <v>0.16726649814000003</v>
      </c>
      <c r="V58">
        <f>IFERROR(IF($F58="Raw",_xlfn.XLOOKUP(_xlfn.XLOOKUP(Tool_Italy!$D58,'AveragePrices&amp;Codes'!$A:$A,'AveragePrices&amp;Codes'!$B:$B),AGRIBALYSE_Raw!$B:$B,AGRIBALYSE_Raw!Y:Y)*$E58,_xlfn.XLOOKUP(_xlfn.XLOOKUP(Tool_Italy!$D58,'AveragePrices&amp;Codes'!$A:$A,'AveragePrices&amp;Codes'!$B:$B),AGRIBALYSE_Cooked!$C:$C,AGRIBALYSE_Cooked!Z:Z)*$E58),"")</f>
        <v>1.8188751850266669</v>
      </c>
      <c r="W58">
        <f>IFERROR(IF($F58="Raw",_xlfn.XLOOKUP(_xlfn.XLOOKUP(Tool_Italy!$D58,'AveragePrices&amp;Codes'!$A:$A,'AveragePrices&amp;Codes'!$B:$B),AGRIBALYSE_Raw!$B:$B,AGRIBALYSE_Raw!Z:Z)*$E58,_xlfn.XLOOKUP(_xlfn.XLOOKUP(Tool_Italy!$D58,'AveragePrices&amp;Codes'!$A:$A,'AveragePrices&amp;Codes'!$B:$B),AGRIBALYSE_Cooked!$C:$C,AGRIBALYSE_Cooked!AA:AA)*$E58),"")</f>
        <v>146.81664441733332</v>
      </c>
      <c r="X58">
        <f>IFERROR(IF($F58="Raw",_xlfn.XLOOKUP(_xlfn.XLOOKUP(Tool_Italy!$D58,'AveragePrices&amp;Codes'!$A:$A,'AveragePrices&amp;Codes'!$B:$B),AGRIBALYSE_Raw!$B:$B,AGRIBALYSE_Raw!AA:AA)*$E58,_xlfn.XLOOKUP(_xlfn.XLOOKUP(Tool_Italy!$D58,'AveragePrices&amp;Codes'!$A:$A,'AveragePrices&amp;Codes'!$B:$B),AGRIBALYSE_Cooked!$C:$C,AGRIBALYSE_Cooked!AB:AB)*$E58),"")</f>
        <v>34.32780471866667</v>
      </c>
      <c r="Y58">
        <f>IFERROR(IF($F58="Raw",_xlfn.XLOOKUP(_xlfn.XLOOKUP(Tool_Italy!$D58,'AveragePrices&amp;Codes'!$A:$A,'AveragePrices&amp;Codes'!$B:$B),AGRIBALYSE_Raw!$B:$B,AGRIBALYSE_Raw!AB:AB)*$E58,_xlfn.XLOOKUP(_xlfn.XLOOKUP(Tool_Italy!$D58,'AveragePrices&amp;Codes'!$A:$A,'AveragePrices&amp;Codes'!$B:$B),AGRIBALYSE_Cooked!$C:$C,AGRIBALYSE_Cooked!AC:AC)*$E58),"")</f>
        <v>0.99615706624000011</v>
      </c>
      <c r="Z58">
        <f>IFERROR(IF($F58="Raw",_xlfn.XLOOKUP(_xlfn.XLOOKUP(Tool_Italy!$D58,'AveragePrices&amp;Codes'!$A:$A,'AveragePrices&amp;Codes'!$B:$B),AGRIBALYSE_Raw!$B:$B,AGRIBALYSE_Raw!AC:AC)*$E58,_xlfn.XLOOKUP(_xlfn.XLOOKUP(Tool_Italy!$D58,'AveragePrices&amp;Codes'!$A:$A,'AveragePrices&amp;Codes'!$B:$B),AGRIBALYSE_Cooked!$C:$C,AGRIBALYSE_Cooked!AD:AD)*$E58),"")</f>
        <v>339.16910505333328</v>
      </c>
      <c r="AA58">
        <f>IFERROR(IF($F58="Raw",_xlfn.XLOOKUP(_xlfn.XLOOKUP(Tool_Italy!$D58,'AveragePrices&amp;Codes'!$A:$A,'AveragePrices&amp;Codes'!$B:$B),AGRIBALYSE_Raw!$B:$B,AGRIBALYSE_Raw!AD:AD)*$E58,_xlfn.XLOOKUP(_xlfn.XLOOKUP(Tool_Italy!$D58,'AveragePrices&amp;Codes'!$A:$A,'AveragePrices&amp;Codes'!$B:$B),AGRIBALYSE_Cooked!$C:$C,AGRIBALYSE_Cooked!AE:AE)*$E58),"")</f>
        <v>1.3578332333999998E-4</v>
      </c>
      <c r="AB58" cm="1">
        <f t="array" ref="AB58">IFERROR(_xlfn.XLOOKUP(Tool_Italy!$F58&amp;$E$2,'Cooking methods'!$A:$A&amp;'Cooking methods'!$B:$B,'Cooking methods'!C:C)*$E58,"")</f>
        <v>0.1939158396</v>
      </c>
      <c r="AC58" cm="1">
        <f t="array" ref="AC58">IFERROR(_xlfn.XLOOKUP(Tool_Italy!$F58&amp;$E$2,'Cooking methods'!$A:$A&amp;'Cooking methods'!$B:$B,'Cooking methods'!D:D)*$E58,"")</f>
        <v>4.1720760165000003E-9</v>
      </c>
      <c r="AD58" cm="1">
        <f t="array" ref="AD58">IFERROR(_xlfn.XLOOKUP(Tool_Italy!$F58&amp;$E$2,'Cooking methods'!$A:$A&amp;'Cooking methods'!$B:$B,'Cooking methods'!E:E)*$E58,"")</f>
        <v>2.40294936E-2</v>
      </c>
      <c r="AE58" cm="1">
        <f t="array" ref="AE58">IFERROR(_xlfn.XLOOKUP(Tool_Italy!$F58&amp;$E$2,'Cooking methods'!$A:$A&amp;'Cooking methods'!$B:$B,'Cooking methods'!F:F)*$E58,"")</f>
        <v>5.3986907421999994E-4</v>
      </c>
      <c r="AF58" cm="1">
        <f t="array" ref="AF58">IFERROR(_xlfn.XLOOKUP(Tool_Italy!$F58&amp;$E$2,'Cooking methods'!$A:$A&amp;'Cooking methods'!$B:$B,'Cooking methods'!G:G)*$E58,"")</f>
        <v>3.4981078636000001E-9</v>
      </c>
      <c r="AG58" cm="1">
        <f t="array" ref="AG58">IFERROR(_xlfn.XLOOKUP(Tool_Italy!$F58&amp;$E$2,'Cooking methods'!$A:$A&amp;'Cooking methods'!$B:$B,'Cooking methods'!H:H)*$E58,"")</f>
        <v>1.2239752378000001E-9</v>
      </c>
      <c r="AH58" cm="1">
        <f t="array" ref="AH58">IFERROR(_xlfn.XLOOKUP(Tool_Italy!$F58&amp;$E$2,'Cooking methods'!$A:$A&amp;'Cooking methods'!$B:$B,'Cooking methods'!I:I)*$E58,"")</f>
        <v>4.9628220039999998E-10</v>
      </c>
      <c r="AI58" cm="1">
        <f t="array" ref="AI58">IFERROR(_xlfn.XLOOKUP(Tool_Italy!$F58&amp;$E$2,'Cooking methods'!$A:$A&amp;'Cooking methods'!$B:$B,'Cooking methods'!J:J)*$E58,"")</f>
        <v>6.7320384390000005E-4</v>
      </c>
      <c r="AJ58" cm="1">
        <f t="array" ref="AJ58">IFERROR(_xlfn.XLOOKUP(Tool_Italy!$F58&amp;$E$2,'Cooking methods'!$A:$A&amp;'Cooking methods'!$B:$B,'Cooking methods'!K:K)*$E58,"")</f>
        <v>3.7256237438000004E-5</v>
      </c>
      <c r="AK58" cm="1">
        <f t="array" ref="AK58">IFERROR(_xlfn.XLOOKUP(Tool_Italy!$F58&amp;$E$2,'Cooking methods'!$A:$A&amp;'Cooking methods'!$B:$B,'Cooking methods'!L:L)*$E58,"")</f>
        <v>1.6444338540000001E-4</v>
      </c>
      <c r="AL58" cm="1">
        <f t="array" ref="AL58">IFERROR(_xlfn.XLOOKUP(Tool_Italy!$F58&amp;$E$2,'Cooking methods'!$A:$A&amp;'Cooking methods'!$B:$B,'Cooking methods'!M:M)*$E58,"")</f>
        <v>1.2241505045E-3</v>
      </c>
      <c r="AM58" cm="1">
        <f t="array" ref="AM58">IFERROR(_xlfn.XLOOKUP(Tool_Italy!$F58&amp;$E$2,'Cooking methods'!$A:$A&amp;'Cooking methods'!$B:$B,'Cooking methods'!N:N)*$E58,"")</f>
        <v>0.68128565679999997</v>
      </c>
      <c r="AN58" cm="1">
        <f t="array" ref="AN58">IFERROR(_xlfn.XLOOKUP(Tool_Italy!$F58&amp;$E$2,'Cooking methods'!$A:$A&amp;'Cooking methods'!$B:$B,'Cooking methods'!O:O)*$E58,"")</f>
        <v>0.55893075000000003</v>
      </c>
      <c r="AO58" cm="1">
        <f t="array" ref="AO58">IFERROR(_xlfn.XLOOKUP(Tool_Italy!$F58&amp;$E$2,'Cooking methods'!$A:$A&amp;'Cooking methods'!$B:$B,'Cooking methods'!P:P)*$E58,"")</f>
        <v>0.1138060868</v>
      </c>
      <c r="AP58" cm="1">
        <f t="array" ref="AP58">IFERROR(_xlfn.XLOOKUP(Tool_Italy!$F58&amp;$E$2,'Cooking methods'!$A:$A&amp;'Cooking methods'!$B:$B,'Cooking methods'!Q:Q)*$E58,"")</f>
        <v>3.1369815540000001</v>
      </c>
      <c r="AQ58" cm="1">
        <f t="array" ref="AQ58">IFERROR(_xlfn.XLOOKUP(Tool_Italy!$F58&amp;$E$2,'Cooking methods'!$A:$A&amp;'Cooking methods'!$B:$B,'Cooking methods'!R:R)*$E58,"")</f>
        <v>3.7955400616000008E-7</v>
      </c>
      <c r="AR58" cm="1">
        <f t="array" ref="AR58">IFERROR(_xlfn.XLOOKUP(Tool_Italy!$G58&amp;$E$2,'Waste management'!$A:$A&amp;'Waste management'!$B:$B,'Waste management'!C:C)*$E58,"")</f>
        <v>9.1383389999999995E-2</v>
      </c>
      <c r="AS58" cm="1">
        <f t="array" ref="AS58">IFERROR(_xlfn.XLOOKUP(Tool_Italy!$G58&amp;$E$2,'Waste management'!$A:$A&amp;'Waste management'!$B:$B,'Waste management'!D:D)*$E58,"")</f>
        <v>6.5661134700000006E-10</v>
      </c>
      <c r="AT58" cm="1">
        <f t="array" ref="AT58">IFERROR(_xlfn.XLOOKUP(Tool_Italy!$G58&amp;$E$2,'Waste management'!$A:$A&amp;'Waste management'!$B:$B,'Waste management'!E:E)*$E58,"")</f>
        <v>1.39832E-3</v>
      </c>
      <c r="AU58" cm="1">
        <f t="array" ref="AU58">IFERROR(_xlfn.XLOOKUP(Tool_Italy!$G58&amp;$E$2,'Waste management'!$A:$A&amp;'Waste management'!$B:$B,'Waste management'!F:F)*$E58,"")</f>
        <v>2.0656999999999997E-4</v>
      </c>
      <c r="AV58" cm="1">
        <f t="array" ref="AV58">IFERROR(_xlfn.XLOOKUP(Tool_Italy!$G58&amp;$E$2,'Waste management'!$A:$A&amp;'Waste management'!$B:$B,'Waste management'!G:G)*$E58,"")</f>
        <v>1.84651334E-8</v>
      </c>
      <c r="AW58" cm="1">
        <f t="array" ref="AW58">IFERROR(_xlfn.XLOOKUP(Tool_Italy!$G58&amp;$E$2,'Waste management'!$A:$A&amp;'Waste management'!$B:$B,'Waste management'!H:H)*$E58,"")</f>
        <v>6.0336077899999999E-10</v>
      </c>
      <c r="AX58" cm="1">
        <f t="array" ref="AX58">IFERROR(_xlfn.XLOOKUP(Tool_Italy!$G58&amp;$E$2,'Waste management'!$A:$A&amp;'Waste management'!$B:$B,'Waste management'!I:I)*$E58,"")</f>
        <v>4.31144959E-10</v>
      </c>
      <c r="AY58" cm="1">
        <f t="array" ref="AY58">IFERROR(_xlfn.XLOOKUP(Tool_Italy!$G58&amp;$E$2,'Waste management'!$A:$A&amp;'Waste management'!$B:$B,'Waste management'!J:J)*$E58,"")</f>
        <v>3.51169E-3</v>
      </c>
      <c r="AZ58" cm="1">
        <f t="array" ref="AZ58">IFERROR(_xlfn.XLOOKUP(Tool_Italy!$G58&amp;$E$2,'Waste management'!$A:$A&amp;'Waste management'!$B:$B,'Waste management'!K:K)*$E58,"")</f>
        <v>5.6435400700000001E-6</v>
      </c>
      <c r="BA58" cm="1">
        <f t="array" ref="BA58">IFERROR(_xlfn.XLOOKUP(Tool_Italy!$G58&amp;$E$2,'Waste management'!$A:$A&amp;'Waste management'!$B:$B,'Waste management'!L:L)*$E58,"")</f>
        <v>1.5471171379999999E-4</v>
      </c>
      <c r="BB58" cm="1">
        <f t="array" ref="BB58">IFERROR(_xlfn.XLOOKUP(Tool_Italy!$G58&amp;$E$2,'Waste management'!$A:$A&amp;'Waste management'!$B:$B,'Waste management'!M:M)*$E58,"")</f>
        <v>1.549275E-2</v>
      </c>
      <c r="BC58" cm="1">
        <f t="array" ref="BC58">IFERROR(_xlfn.XLOOKUP(Tool_Italy!$G58&amp;$E$2,'Waste management'!$A:$A&amp;'Waste management'!$B:$B,'Waste management'!N:N)*$E58,"")</f>
        <v>13.308002120000001</v>
      </c>
      <c r="BD58" cm="1">
        <f t="array" ref="BD58">IFERROR(_xlfn.XLOOKUP(Tool_Italy!$G58&amp;$E$2,'Waste management'!$A:$A&amp;'Waste management'!$B:$B,'Waste management'!O:O)*$E58,"")</f>
        <v>0.86533761999999992</v>
      </c>
      <c r="BE58" cm="1">
        <f t="array" ref="BE58">IFERROR(_xlfn.XLOOKUP(Tool_Italy!$G58&amp;$E$2,'Waste management'!$A:$A&amp;'Waste management'!$B:$B,'Waste management'!P:P)*$E58,"")</f>
        <v>1.8178159999999999E-2</v>
      </c>
      <c r="BF58" cm="1">
        <f t="array" ref="BF58">IFERROR(_xlfn.XLOOKUP(Tool_Italy!$G58&amp;$E$2,'Waste management'!$A:$A&amp;'Waste management'!$B:$B,'Waste management'!Q:Q)*$E58,"")</f>
        <v>0.57223067999999999</v>
      </c>
      <c r="BG58" cm="1">
        <f t="array" ref="BG58">IFERROR(_xlfn.XLOOKUP(Tool_Italy!$G58&amp;$E$2,'Waste management'!$A:$A&amp;'Waste management'!$B:$B,'Waste management'!R:R)*$E58,"")</f>
        <v>1.7768992499999999E-7</v>
      </c>
      <c r="BH58">
        <f>IFERROR((L58+AR58+AB58)*_xlfn.XLOOKUP(Tool_Italy!BH$4,Monetization_Factors!$A:$A,Monetization_Factors!$D:$D),"")</f>
        <v>3.3573510093649448</v>
      </c>
      <c r="BI58">
        <f>IFERROR((M58+AS58+AC58)*_xlfn.XLOOKUP(Tool_Italy!BI$4,Monetization_Factors!$A:$A,Monetization_Factors!$D:$D),"")</f>
        <v>1.4846854248032158E-4</v>
      </c>
      <c r="BJ58">
        <f>IFERROR((N58+AT58+AD58)*_xlfn.XLOOKUP(Tool_Italy!BJ$4,Monetization_Factors!$A:$A,Monetization_Factors!$D:$D),"")</f>
        <v>9.8990752443360499E-4</v>
      </c>
      <c r="BK58">
        <f>IFERROR((O58+AU58+AE58)*_xlfn.XLOOKUP(Tool_Italy!BK$4,Monetization_Factors!$A:$A,Monetization_Factors!$D:$D),"")</f>
        <v>0.76421299357401185</v>
      </c>
      <c r="BL58">
        <f>IFERROR((P58+AV58+AF58)*_xlfn.XLOOKUP(Tool_Italy!BL$4,Monetization_Factors!$A:$A,Monetization_Factors!$D:$D),"")</f>
        <v>5.2421441315755128</v>
      </c>
      <c r="BM58">
        <f>IFERROR((Q58+AW58+AG58)*_xlfn.XLOOKUP(Tool_Italy!BM$4,Monetization_Factors!$A:$A,Monetization_Factors!$D:$D),"")</f>
        <v>2.5219111688068518E-2</v>
      </c>
      <c r="BN58">
        <f>IFERROR((R58+AX58+AH58)*_xlfn.XLOOKUP(Tool_Italy!BN$4,Monetization_Factors!$A:$A,Monetization_Factors!$D:$D),"")</f>
        <v>1.8914799345309447E-2</v>
      </c>
      <c r="BO58">
        <f>IFERROR((S58+AY58+AI58)*_xlfn.XLOOKUP(Tool_Italy!BO$4,Monetization_Factors!$A:$A,Monetization_Factors!$D:$D),"")</f>
        <v>0.298405064393576</v>
      </c>
      <c r="BP58">
        <f>IFERROR((T58+AZ58+AJ58)*_xlfn.XLOOKUP(Tool_Italy!BP$4,Monetization_Factors!$A:$A,Monetization_Factors!$D:$D),"")</f>
        <v>2.6234002051698166E-3</v>
      </c>
      <c r="BQ58">
        <f>IFERROR((U58+BA58+AK58)*_xlfn.XLOOKUP(Tool_Italy!BQ$4,Monetization_Factors!$A:$A,Monetization_Factors!$D:$D),"")</f>
        <v>0.6855378716364352</v>
      </c>
      <c r="BR58" t="str">
        <f>IFERROR((V58+BB58+AL58)*_xlfn.XLOOKUP(Tool_Italy!BR$4,Monetization_Factors!$A:$A,Monetization_Factors!$D:$D),"")</f>
        <v/>
      </c>
      <c r="BS58">
        <f>IFERROR((W58+BC58+AM58)*_xlfn.XLOOKUP(Tool_Italy!BS$4,Monetization_Factors!$A:$A,Monetization_Factors!$D:$D),"")</f>
        <v>7.8252555620270843E-3</v>
      </c>
      <c r="BT58">
        <f>IFERROR((X58+BD58+AN58)*_xlfn.XLOOKUP(Tool_Italy!BT$4,Monetization_Factors!$A:$A,Monetization_Factors!$D:$D),"")</f>
        <v>7.9610086239338285E-3</v>
      </c>
      <c r="BU58">
        <f>IFERROR((Y58+BE58+AO58)*_xlfn.XLOOKUP(Tool_Italy!BU$4,Monetization_Factors!$A:$A,Monetization_Factors!$D:$D),"")</f>
        <v>7.1692558345046271E-3</v>
      </c>
      <c r="BV58">
        <f>IFERROR((Z58+BF58+AP58)*_xlfn.XLOOKUP(Tool_Italy!BV$4,Monetization_Factors!$A:$A,Monetization_Factors!$D:$D),"")</f>
        <v>0.56618820287289873</v>
      </c>
      <c r="BW58">
        <f>IFERROR((AA58+BG58+AQ58)*_xlfn.XLOOKUP(Tool_Italy!BW$4,Monetization_Factors!$A:$A,Monetization_Factors!$D:$D),"")</f>
        <v>2.8483177111009086E-4</v>
      </c>
      <c r="BX58" s="38" t="str" cm="1">
        <f t="array" ref="BX58">IFERROR(_xlfn.IFS(I58&lt;&gt;0,I58*E58,I58="",J58*E58),"")</f>
        <v/>
      </c>
      <c r="BY58" s="38">
        <f t="shared" si="2"/>
        <v>10.299437440877981</v>
      </c>
      <c r="BZ58" s="38">
        <f t="shared" si="36"/>
        <v>10.299437440877981</v>
      </c>
      <c r="CA58" s="38">
        <f t="shared" si="3"/>
        <v>1.9806610463226886E-2</v>
      </c>
      <c r="CB58">
        <f t="shared" si="4"/>
        <v>25.805753648266666</v>
      </c>
      <c r="CC58">
        <f t="shared" si="37"/>
        <v>3.7088357810968333E-6</v>
      </c>
      <c r="CD58">
        <f t="shared" si="38"/>
        <v>0.64861641002666659</v>
      </c>
      <c r="CE58">
        <f t="shared" si="39"/>
        <v>0.50487304518088671</v>
      </c>
      <c r="CF58">
        <f t="shared" si="40"/>
        <v>5.2512077904635992E-6</v>
      </c>
      <c r="CG58">
        <f t="shared" si="41"/>
        <v>1.2144365640213335E-7</v>
      </c>
      <c r="CH58">
        <f t="shared" si="42"/>
        <v>1.6452782803799997E-8</v>
      </c>
      <c r="CI58">
        <f t="shared" si="43"/>
        <v>0.68153989431056661</v>
      </c>
      <c r="CJ58">
        <f t="shared" si="44"/>
        <v>1.0754322953080001E-3</v>
      </c>
      <c r="CK58">
        <f t="shared" si="45"/>
        <v>0.16758565323920002</v>
      </c>
      <c r="CL58">
        <f t="shared" si="46"/>
        <v>1.8355920855311669</v>
      </c>
      <c r="CM58">
        <f t="shared" si="47"/>
        <v>160.80593219413331</v>
      </c>
      <c r="CN58">
        <f t="shared" si="48"/>
        <v>35.75207308866667</v>
      </c>
      <c r="CO58">
        <f t="shared" si="49"/>
        <v>1.12814131304</v>
      </c>
      <c r="CP58">
        <f t="shared" si="50"/>
        <v>342.87831728733329</v>
      </c>
      <c r="CQ58">
        <f t="shared" si="51"/>
        <v>1.3634056727115996E-4</v>
      </c>
      <c r="CR58">
        <f t="shared" si="20"/>
        <v>4.9626449323589741E-2</v>
      </c>
      <c r="CS58">
        <f t="shared" si="52"/>
        <v>7.1323765021092947E-9</v>
      </c>
      <c r="CT58">
        <f t="shared" si="53"/>
        <v>1.2473392500512819E-3</v>
      </c>
      <c r="CU58">
        <f t="shared" si="54"/>
        <v>9.7090970227093601E-4</v>
      </c>
      <c r="CV58">
        <f t="shared" si="55"/>
        <v>1.0098476520122307E-8</v>
      </c>
      <c r="CW58">
        <f t="shared" si="56"/>
        <v>2.3354549308102569E-10</v>
      </c>
      <c r="CX58">
        <f t="shared" si="57"/>
        <v>3.1639966930384609E-11</v>
      </c>
      <c r="CY58">
        <f t="shared" si="58"/>
        <v>1.3106536429049358E-3</v>
      </c>
      <c r="CZ58">
        <f t="shared" si="59"/>
        <v>2.0681390294384617E-6</v>
      </c>
      <c r="DA58">
        <f t="shared" si="60"/>
        <v>3.2228010238307699E-4</v>
      </c>
      <c r="DB58">
        <f t="shared" si="61"/>
        <v>3.5299847798676287E-3</v>
      </c>
      <c r="DC58">
        <f t="shared" si="62"/>
        <v>0.30924217729641018</v>
      </c>
      <c r="DD58">
        <f t="shared" si="63"/>
        <v>6.8753986708974368E-2</v>
      </c>
      <c r="DE58">
        <f t="shared" si="64"/>
        <v>2.1695025250769231E-3</v>
      </c>
      <c r="DF58">
        <f t="shared" si="65"/>
        <v>0.65938137939871788</v>
      </c>
      <c r="DG58">
        <f t="shared" si="66"/>
        <v>2.6219339859838456E-7</v>
      </c>
      <c r="DH58" s="5">
        <f>IFERROR(((((L58+AB58)*(1/$H58))+AR58)/$F$2)/($B$2*('CAR.CAP_per person'!B$2)/(_xlfn.XLOOKUP($E$2,EU_countries_GDP!$A$2:$A$29,EU_countries_GDP!$E$2:$E$29))),"")</f>
        <v>1.1308230983951679</v>
      </c>
      <c r="DI58" s="5">
        <f>IFERROR(((((M58+AC58)*(1/$H58))+AS58)/$F$2)/($B$2*('CAR.CAP_per person'!C$2)/(_xlfn.XLOOKUP($E$2,EU_countries_GDP!$A$2:$A$29,EU_countries_GDP!$E$2:$E$29))),"")</f>
        <v>2.0567979993076739E-3</v>
      </c>
      <c r="DJ58" s="5">
        <f>IFERROR(((((N58+AD58)*(1/$H58))+AT58)/$F$2)/($B$2*('CAR.CAP_per person'!D$2)/(_xlfn.XLOOKUP($E$2,EU_countries_GDP!$A$2:$A$29,EU_countries_GDP!$E$2:$E$29))),"")</f>
        <v>3.6773273722022509E-4</v>
      </c>
      <c r="DK58" s="5">
        <f>IFERROR(((((O58+AE58)*(1/$H58))+AU58)/$F$2)/($B$2*('CAR.CAP_per person'!E$2)/(_xlfn.XLOOKUP($E$2,EU_countries_GDP!$A$2:$A$29,EU_countries_GDP!$E$2:$E$29))),"")</f>
        <v>0.37135485072119423</v>
      </c>
      <c r="DL58" s="5">
        <f>IFERROR(((((P58+AF58)*(1/$H58))+AV58)/$F$2)/($B$2*('CAR.CAP_per person'!F$2)/(_xlfn.XLOOKUP($E$2,EU_countries_GDP!$A$2:$A$29,EU_countries_GDP!$E$2:$E$29))),"")</f>
        <v>3.0343094026567354</v>
      </c>
      <c r="DM58" s="5">
        <f>IFERROR(((((Q58+AG58)*(1/$H58))+AW58)/$F$2)/($B$2*('CAR.CAP_per person'!G$2)/(_xlfn.XLOOKUP($E$2,EU_countries_GDP!$A$2:$A$29,EU_countries_GDP!$E$2:$E$29))),"")</f>
        <v>3.7677100088394026E-2</v>
      </c>
      <c r="DN58" s="5">
        <f>IFERROR(((((R58+AH58)*(1/$H58))+AX58)/$F$2)/($B$2*('CAR.CAP_per person'!H$2)/(_xlfn.XLOOKUP($E$2,EU_countries_GDP!$A$2:$A$29,EU_countries_GDP!$E$2:$E$29))),"")</f>
        <v>1.1801901230791417E-3</v>
      </c>
      <c r="DO58" s="5">
        <f>IFERROR(((((S58+AI58)*(1/$H58))+AY58)/$F$2)/($B$2*('CAR.CAP_per person'!I$2)/(_xlfn.XLOOKUP($E$2,EU_countries_GDP!$A$2:$A$29,EU_countries_GDP!$E$2:$E$29))),"")</f>
        <v>0.20266997511620868</v>
      </c>
      <c r="DP58" s="5">
        <f>IFERROR(((((T58+AJ58)*(1/$H58))+AZ58)/$F$2)/($B$2*('CAR.CAP_per person'!J$2)/(_xlfn.XLOOKUP($E$2,EU_countries_GDP!$A$2:$A$29,EU_countries_GDP!$E$2:$E$29))),"")</f>
        <v>5.5200555860880747E-2</v>
      </c>
      <c r="DQ58" s="5">
        <f>IFERROR(((((U58+AK58)*(1/$H58))+BA58)/$F$2)/($B$2*('CAR.CAP_per person'!K$2)/(_xlfn.XLOOKUP($E$2,EU_countries_GDP!$A$2:$A$29,EU_countries_GDP!$E$2:$E$29))),"")</f>
        <v>0.24985062254298121</v>
      </c>
      <c r="DR58" s="5">
        <f>IFERROR(((((V58+AL58)*(1/$H58))+BB58)/$F$2)/($B$2*('CAR.CAP_per person'!L$2)/(_xlfn.XLOOKUP($E$2,EU_countries_GDP!$A$2:$A$29,EU_countries_GDP!$E$2:$E$29))),"")</f>
        <v>8.9043612945406969E-2</v>
      </c>
      <c r="DS58" s="5">
        <f>IFERROR(((((W58+AM58)*(1/$H58))+BC58)/$F$2)/($B$2*('CAR.CAP_per person'!M$2)/(_xlfn.XLOOKUP($E$2,EU_countries_GDP!$A$2:$A$29,EU_countries_GDP!$E$2:$E$29))),"")</f>
        <v>0.34678570778046935</v>
      </c>
      <c r="DT58" s="5">
        <f>IFERROR(((((X58+AN58)*(1/$H58))+BD58)/$F$2)/($B$2*('CAR.CAP_per person'!N$2)/(_xlfn.XLOOKUP($E$2,EU_countries_GDP!$A$2:$A$29,EU_countries_GDP!$E$2:$E$29))),"")</f>
        <v>0.82758933358678732</v>
      </c>
      <c r="DU58" s="5">
        <f>IFERROR(((((Y58+AO58)*(1/$H58))+BE58)/$F$2)/($B$2*('CAR.CAP_per person'!O$2)/(_xlfn.XLOOKUP($E$2,EU_countries_GDP!$A$2:$A$29,EU_countries_GDP!$E$2:$E$29))),"")</f>
        <v>1.8365920665304148E-3</v>
      </c>
      <c r="DV58" s="5">
        <f>IFERROR(((((Z58+AP58)*(1/$H58))+BF58)/$F$2)/($B$2*('CAR.CAP_per person'!P$2)/(_xlfn.XLOOKUP($E$2,EU_countries_GDP!$A$2:$A$29,EU_countries_GDP!$E$2:$E$29))),"")</f>
        <v>0.45732988702034355</v>
      </c>
      <c r="DW58" s="5">
        <f>IFERROR(((((AA58+AQ58)*(1/$H58))+BG58)/$F$2)/($B$2*('CAR.CAP_per person'!Q$2)/(_xlfn.XLOOKUP($E$2,EU_countries_GDP!$A$2:$A$29,EU_countries_GDP!$E$2:$E$29))),"")</f>
        <v>0.18532502354727934</v>
      </c>
    </row>
    <row r="59" spans="1:127">
      <c r="A59" t="s">
        <v>243</v>
      </c>
      <c r="B59" t="str">
        <f>_xlfn.XLOOKUP(D59,Table5[Ingredient],Table5[Category],"",FALSE)</f>
        <v>Starch/satiating food</v>
      </c>
      <c r="C59" s="33" t="s">
        <v>177</v>
      </c>
      <c r="D59" s="33" t="s">
        <v>250</v>
      </c>
      <c r="E59" s="33">
        <v>0.45400000000000001</v>
      </c>
      <c r="F59" s="33" t="s">
        <v>219</v>
      </c>
      <c r="G59" s="33" t="s">
        <v>180</v>
      </c>
      <c r="H59" s="91">
        <f>Dataset_IT!L56</f>
        <v>0.36129237625338212</v>
      </c>
      <c r="I59" s="33"/>
      <c r="J59" s="37" t="str">
        <f>IFERROR(INDEX('AveragePrices&amp;Codes'!G:AG, MATCH($D59, 'AveragePrices&amp;Codes'!$A:$A, 0), MATCH(Tool_Italy!$E$2, 'AveragePrices&amp;Codes'!$G$1:$AG$1, 0)),"")</f>
        <v/>
      </c>
      <c r="K59" s="37">
        <f>IFERROR(E59/(_xlfn.XLOOKUP(A59,Dataset_IT!$Q$2:$Q$9,Dataset_IT!$R$2:$R$9)),"")</f>
        <v>6.9846153846153851E-3</v>
      </c>
      <c r="L59">
        <f>IFERROR(IF($F59="Raw",_xlfn.XLOOKUP(_xlfn.XLOOKUP(Tool_Italy!$D59,'AveragePrices&amp;Codes'!$A:$A,'AveragePrices&amp;Codes'!$B:$B),AGRIBALYSE_Raw!$B:$B,AGRIBALYSE_Raw!O:O)*$E59,_xlfn.XLOOKUP(_xlfn.XLOOKUP(Tool_Italy!$D59,'AveragePrices&amp;Codes'!$A:$A,'AveragePrices&amp;Codes'!$B:$B),AGRIBALYSE_Cooked!$C:$C,AGRIBALYSE_Cooked!P:P)*$E59),"")</f>
        <v>0.42452063364999998</v>
      </c>
      <c r="M59">
        <f>IFERROR(IF($F59="Raw",_xlfn.XLOOKUP(_xlfn.XLOOKUP(Tool_Italy!$D59,'AveragePrices&amp;Codes'!$A:$A,'AveragePrices&amp;Codes'!$B:$B),AGRIBALYSE_Raw!$B:$B,AGRIBALYSE_Raw!P:P)*$E59,_xlfn.XLOOKUP(_xlfn.XLOOKUP(Tool_Italy!$D59,'AveragePrices&amp;Codes'!$A:$A,'AveragePrices&amp;Codes'!$B:$B),AGRIBALYSE_Cooked!$C:$C,AGRIBALYSE_Cooked!Q:Q)*$E59),"")</f>
        <v>9.3632596800000012E-9</v>
      </c>
      <c r="N59">
        <f>IFERROR(IF($F59="Raw",_xlfn.XLOOKUP(_xlfn.XLOOKUP(Tool_Italy!$D59,'AveragePrices&amp;Codes'!$A:$A,'AveragePrices&amp;Codes'!$B:$B),AGRIBALYSE_Raw!$B:$B,AGRIBALYSE_Raw!Q:Q)*$E59,_xlfn.XLOOKUP(_xlfn.XLOOKUP(Tool_Italy!$D59,'AveragePrices&amp;Codes'!$A:$A,'AveragePrices&amp;Codes'!$B:$B),AGRIBALYSE_Cooked!$C:$C,AGRIBALYSE_Cooked!R:R)*$E59),"")</f>
        <v>0.271390718275</v>
      </c>
      <c r="O59">
        <f>IFERROR(IF($F59="Raw",_xlfn.XLOOKUP(_xlfn.XLOOKUP(Tool_Italy!$D59,'AveragePrices&amp;Codes'!$A:$A,'AveragePrices&amp;Codes'!$B:$B),AGRIBALYSE_Raw!$B:$B,AGRIBALYSE_Raw!R:R)*$E59,_xlfn.XLOOKUP(_xlfn.XLOOKUP(Tool_Italy!$D59,'AveragePrices&amp;Codes'!$A:$A,'AveragePrices&amp;Codes'!$B:$B),AGRIBALYSE_Cooked!$C:$C,AGRIBALYSE_Cooked!S:S)*$E59),"")</f>
        <v>1.4586712415000003E-3</v>
      </c>
      <c r="P59">
        <f>IFERROR(IF($F59="Raw",_xlfn.XLOOKUP(_xlfn.XLOOKUP(Tool_Italy!$D59,'AveragePrices&amp;Codes'!$A:$A,'AveragePrices&amp;Codes'!$B:$B),AGRIBALYSE_Raw!$B:$B,AGRIBALYSE_Raw!S:S)*$E59,_xlfn.XLOOKUP(_xlfn.XLOOKUP(Tool_Italy!$D59,'AveragePrices&amp;Codes'!$A:$A,'AveragePrices&amp;Codes'!$B:$B),AGRIBALYSE_Cooked!$C:$C,AGRIBALYSE_Cooked!T:T)*$E59),"")</f>
        <v>3.56642747475E-8</v>
      </c>
      <c r="Q59">
        <f>IFERROR(IF($F59="Raw",_xlfn.XLOOKUP(_xlfn.XLOOKUP(Tool_Italy!$D59,'AveragePrices&amp;Codes'!$A:$A,'AveragePrices&amp;Codes'!$B:$B),AGRIBALYSE_Raw!$B:$B,AGRIBALYSE_Raw!T:T)*$E59,_xlfn.XLOOKUP(_xlfn.XLOOKUP(Tool_Italy!$D59,'AveragePrices&amp;Codes'!$A:$A,'AveragePrices&amp;Codes'!$B:$B),AGRIBALYSE_Cooked!$C:$C,AGRIBALYSE_Cooked!U:U)*$E59),"")</f>
        <v>6.7771956624999998E-9</v>
      </c>
      <c r="R59">
        <f>IFERROR(IF($F59="Raw",_xlfn.XLOOKUP(_xlfn.XLOOKUP(Tool_Italy!$D59,'AveragePrices&amp;Codes'!$A:$A,'AveragePrices&amp;Codes'!$B:$B),AGRIBALYSE_Raw!$B:$B,AGRIBALYSE_Raw!U:U)*$E59,_xlfn.XLOOKUP(_xlfn.XLOOKUP(Tool_Italy!$D59,'AveragePrices&amp;Codes'!$A:$A,'AveragePrices&amp;Codes'!$B:$B),AGRIBALYSE_Cooked!$C:$C,AGRIBALYSE_Cooked!V:V)*$E59),"")</f>
        <v>4.2722390287499997E-10</v>
      </c>
      <c r="S59">
        <f>IFERROR(IF($F59="Raw",_xlfn.XLOOKUP(_xlfn.XLOOKUP(Tool_Italy!$D59,'AveragePrices&amp;Codes'!$A:$A,'AveragePrices&amp;Codes'!$B:$B),AGRIBALYSE_Raw!$B:$B,AGRIBALYSE_Raw!V:V)*$E59,_xlfn.XLOOKUP(_xlfn.XLOOKUP(Tool_Italy!$D59,'AveragePrices&amp;Codes'!$A:$A,'AveragePrices&amp;Codes'!$B:$B),AGRIBALYSE_Cooked!$C:$C,AGRIBALYSE_Cooked!W:W)*$E59),"")</f>
        <v>4.2100455687500002E-3</v>
      </c>
      <c r="T59">
        <f>IFERROR(IF($F59="Raw",_xlfn.XLOOKUP(_xlfn.XLOOKUP(Tool_Italy!$D59,'AveragePrices&amp;Codes'!$A:$A,'AveragePrices&amp;Codes'!$B:$B),AGRIBALYSE_Raw!$B:$B,AGRIBALYSE_Raw!W:W)*$E59,_xlfn.XLOOKUP(_xlfn.XLOOKUP(Tool_Italy!$D59,'AveragePrices&amp;Codes'!$A:$A,'AveragePrices&amp;Codes'!$B:$B),AGRIBALYSE_Cooked!$C:$C,AGRIBALYSE_Cooked!X:X)*$E59),"")</f>
        <v>8.1255858774999999E-5</v>
      </c>
      <c r="U59">
        <f>IFERROR(IF($F59="Raw",_xlfn.XLOOKUP(_xlfn.XLOOKUP(Tool_Italy!$D59,'AveragePrices&amp;Codes'!$A:$A,'AveragePrices&amp;Codes'!$B:$B),AGRIBALYSE_Raw!$B:$B,AGRIBALYSE_Raw!X:X)*$E59,_xlfn.XLOOKUP(_xlfn.XLOOKUP(Tool_Italy!$D59,'AveragePrices&amp;Codes'!$A:$A,'AveragePrices&amp;Codes'!$B:$B),AGRIBALYSE_Cooked!$C:$C,AGRIBALYSE_Cooked!Y:Y)*$E59),"")</f>
        <v>3.3164303885E-3</v>
      </c>
      <c r="V59">
        <f>IFERROR(IF($F59="Raw",_xlfn.XLOOKUP(_xlfn.XLOOKUP(Tool_Italy!$D59,'AveragePrices&amp;Codes'!$A:$A,'AveragePrices&amp;Codes'!$B:$B),AGRIBALYSE_Raw!$B:$B,AGRIBALYSE_Raw!Y:Y)*$E59,_xlfn.XLOOKUP(_xlfn.XLOOKUP(Tool_Italy!$D59,'AveragePrices&amp;Codes'!$A:$A,'AveragePrices&amp;Codes'!$B:$B),AGRIBALYSE_Cooked!$C:$C,AGRIBALYSE_Cooked!Z:Z)*$E59),"")</f>
        <v>1.7393590115E-2</v>
      </c>
      <c r="W59">
        <f>IFERROR(IF($F59="Raw",_xlfn.XLOOKUP(_xlfn.XLOOKUP(Tool_Italy!$D59,'AveragePrices&amp;Codes'!$A:$A,'AveragePrices&amp;Codes'!$B:$B),AGRIBALYSE_Raw!$B:$B,AGRIBALYSE_Raw!Z:Z)*$E59,_xlfn.XLOOKUP(_xlfn.XLOOKUP(Tool_Italy!$D59,'AveragePrices&amp;Codes'!$A:$A,'AveragePrices&amp;Codes'!$B:$B),AGRIBALYSE_Cooked!$C:$C,AGRIBALYSE_Cooked!AA:AA)*$E59),"")</f>
        <v>5.6831201304999999</v>
      </c>
      <c r="X59">
        <f>IFERROR(IF($F59="Raw",_xlfn.XLOOKUP(_xlfn.XLOOKUP(Tool_Italy!$D59,'AveragePrices&amp;Codes'!$A:$A,'AveragePrices&amp;Codes'!$B:$B),AGRIBALYSE_Raw!$B:$B,AGRIBALYSE_Raw!AA:AA)*$E59,_xlfn.XLOOKUP(_xlfn.XLOOKUP(Tool_Italy!$D59,'AveragePrices&amp;Codes'!$A:$A,'AveragePrices&amp;Codes'!$B:$B),AGRIBALYSE_Cooked!$C:$C,AGRIBALYSE_Cooked!AB:AB)*$E59),"")</f>
        <v>31.390442462499998</v>
      </c>
      <c r="Y59">
        <f>IFERROR(IF($F59="Raw",_xlfn.XLOOKUP(_xlfn.XLOOKUP(Tool_Italy!$D59,'AveragePrices&amp;Codes'!$A:$A,'AveragePrices&amp;Codes'!$B:$B),AGRIBALYSE_Raw!$B:$B,AGRIBALYSE_Raw!AB:AB)*$E59,_xlfn.XLOOKUP(_xlfn.XLOOKUP(Tool_Italy!$D59,'AveragePrices&amp;Codes'!$A:$A,'AveragePrices&amp;Codes'!$B:$B),AGRIBALYSE_Cooked!$C:$C,AGRIBALYSE_Cooked!AC:AC)*$E59),"")</f>
        <v>0.10200367580000001</v>
      </c>
      <c r="Z59">
        <f>IFERROR(IF($F59="Raw",_xlfn.XLOOKUP(_xlfn.XLOOKUP(Tool_Italy!$D59,'AveragePrices&amp;Codes'!$A:$A,'AveragePrices&amp;Codes'!$B:$B),AGRIBALYSE_Raw!$B:$B,AGRIBALYSE_Raw!AC:AC)*$E59,_xlfn.XLOOKUP(_xlfn.XLOOKUP(Tool_Italy!$D59,'AveragePrices&amp;Codes'!$A:$A,'AveragePrices&amp;Codes'!$B:$B),AGRIBALYSE_Cooked!$C:$C,AGRIBALYSE_Cooked!AD:AD)*$E59),"")</f>
        <v>9.135204697499999</v>
      </c>
      <c r="AA59">
        <f>IFERROR(IF($F59="Raw",_xlfn.XLOOKUP(_xlfn.XLOOKUP(Tool_Italy!$D59,'AveragePrices&amp;Codes'!$A:$A,'AveragePrices&amp;Codes'!$B:$B),AGRIBALYSE_Raw!$B:$B,AGRIBALYSE_Raw!AD:AD)*$E59,_xlfn.XLOOKUP(_xlfn.XLOOKUP(Tool_Italy!$D59,'AveragePrices&amp;Codes'!$A:$A,'AveragePrices&amp;Codes'!$B:$B),AGRIBALYSE_Cooked!$C:$C,AGRIBALYSE_Cooked!AE:AE)*$E59),"")</f>
        <v>1.7291828285E-6</v>
      </c>
      <c r="AB59" cm="1">
        <f t="array" ref="AB59">IFERROR(_xlfn.XLOOKUP(Tool_Italy!$F59&amp;$E$2,'Cooking methods'!$A:$A&amp;'Cooking methods'!$B:$B,'Cooking methods'!C:C)*$E59,"")</f>
        <v>5.5404525600000004E-2</v>
      </c>
      <c r="AC59" cm="1">
        <f t="array" ref="AC59">IFERROR(_xlfn.XLOOKUP(Tool_Italy!$F59&amp;$E$2,'Cooking methods'!$A:$A&amp;'Cooking methods'!$B:$B,'Cooking methods'!D:D)*$E59,"")</f>
        <v>1.1920217190000003E-9</v>
      </c>
      <c r="AD59" cm="1">
        <f t="array" ref="AD59">IFERROR(_xlfn.XLOOKUP(Tool_Italy!$F59&amp;$E$2,'Cooking methods'!$A:$A&amp;'Cooking methods'!$B:$B,'Cooking methods'!E:E)*$E59,"")</f>
        <v>6.8655696000000004E-3</v>
      </c>
      <c r="AE59" cm="1">
        <f t="array" ref="AE59">IFERROR(_xlfn.XLOOKUP(Tool_Italy!$F59&amp;$E$2,'Cooking methods'!$A:$A&amp;'Cooking methods'!$B:$B,'Cooking methods'!F:F)*$E59,"")</f>
        <v>1.5424830692E-4</v>
      </c>
      <c r="AF59" cm="1">
        <f t="array" ref="AF59">IFERROR(_xlfn.XLOOKUP(Tool_Italy!$F59&amp;$E$2,'Cooking methods'!$A:$A&amp;'Cooking methods'!$B:$B,'Cooking methods'!G:G)*$E59,"")</f>
        <v>9.9945938960000001E-10</v>
      </c>
      <c r="AG59" cm="1">
        <f t="array" ref="AG59">IFERROR(_xlfn.XLOOKUP(Tool_Italy!$F59&amp;$E$2,'Cooking methods'!$A:$A&amp;'Cooking methods'!$B:$B,'Cooking methods'!H:H)*$E59,"")</f>
        <v>3.4970721080000003E-10</v>
      </c>
      <c r="AH59" cm="1">
        <f t="array" ref="AH59">IFERROR(_xlfn.XLOOKUP(Tool_Italy!$F59&amp;$E$2,'Cooking methods'!$A:$A&amp;'Cooking methods'!$B:$B,'Cooking methods'!I:I)*$E59,"")</f>
        <v>1.4179491440000003E-10</v>
      </c>
      <c r="AI59" cm="1">
        <f t="array" ref="AI59">IFERROR(_xlfn.XLOOKUP(Tool_Italy!$F59&amp;$E$2,'Cooking methods'!$A:$A&amp;'Cooking methods'!$B:$B,'Cooking methods'!J:J)*$E59,"")</f>
        <v>1.9234395540000001E-4</v>
      </c>
      <c r="AJ59" cm="1">
        <f t="array" ref="AJ59">IFERROR(_xlfn.XLOOKUP(Tool_Italy!$F59&amp;$E$2,'Cooking methods'!$A:$A&amp;'Cooking methods'!$B:$B,'Cooking methods'!K:K)*$E59,"")</f>
        <v>1.0644639268000001E-5</v>
      </c>
      <c r="AK59" cm="1">
        <f t="array" ref="AK59">IFERROR(_xlfn.XLOOKUP(Tool_Italy!$F59&amp;$E$2,'Cooking methods'!$A:$A&amp;'Cooking methods'!$B:$B,'Cooking methods'!L:L)*$E59,"")</f>
        <v>4.6983824400000008E-5</v>
      </c>
      <c r="AL59" cm="1">
        <f t="array" ref="AL59">IFERROR(_xlfn.XLOOKUP(Tool_Italy!$F59&amp;$E$2,'Cooking methods'!$A:$A&amp;'Cooking methods'!$B:$B,'Cooking methods'!M:M)*$E59,"")</f>
        <v>3.4975728700000001E-4</v>
      </c>
      <c r="AM59" cm="1">
        <f t="array" ref="AM59">IFERROR(_xlfn.XLOOKUP(Tool_Italy!$F59&amp;$E$2,'Cooking methods'!$A:$A&amp;'Cooking methods'!$B:$B,'Cooking methods'!N:N)*$E59,"")</f>
        <v>0.19465304480000001</v>
      </c>
      <c r="AN59" cm="1">
        <f t="array" ref="AN59">IFERROR(_xlfn.XLOOKUP(Tool_Italy!$F59&amp;$E$2,'Cooking methods'!$A:$A&amp;'Cooking methods'!$B:$B,'Cooking methods'!O:O)*$E59,"")</f>
        <v>0.15969450000000002</v>
      </c>
      <c r="AO59" cm="1">
        <f t="array" ref="AO59">IFERROR(_xlfn.XLOOKUP(Tool_Italy!$F59&amp;$E$2,'Cooking methods'!$A:$A&amp;'Cooking methods'!$B:$B,'Cooking methods'!P:P)*$E59,"")</f>
        <v>3.2516024800000001E-2</v>
      </c>
      <c r="AP59" cm="1">
        <f t="array" ref="AP59">IFERROR(_xlfn.XLOOKUP(Tool_Italy!$F59&amp;$E$2,'Cooking methods'!$A:$A&amp;'Cooking methods'!$B:$B,'Cooking methods'!Q:Q)*$E59,"")</f>
        <v>0.89628044400000018</v>
      </c>
      <c r="AQ59" cm="1">
        <f t="array" ref="AQ59">IFERROR(_xlfn.XLOOKUP(Tool_Italy!$F59&amp;$E$2,'Cooking methods'!$A:$A&amp;'Cooking methods'!$B:$B,'Cooking methods'!R:R)*$E59,"")</f>
        <v>1.0844400176000003E-7</v>
      </c>
      <c r="AR59" cm="1">
        <f t="array" ref="AR59">IFERROR(_xlfn.XLOOKUP(Tool_Italy!$G59&amp;$E$2,'Waste management'!$A:$A&amp;'Waste management'!$B:$B,'Waste management'!C:C)*$E59,"")</f>
        <v>2.6109540000000001E-2</v>
      </c>
      <c r="AS59" cm="1">
        <f t="array" ref="AS59">IFERROR(_xlfn.XLOOKUP(Tool_Italy!$G59&amp;$E$2,'Waste management'!$A:$A&amp;'Waste management'!$B:$B,'Waste management'!D:D)*$E59,"")</f>
        <v>1.8760324200000003E-10</v>
      </c>
      <c r="AT59" cm="1">
        <f t="array" ref="AT59">IFERROR(_xlfn.XLOOKUP(Tool_Italy!$G59&amp;$E$2,'Waste management'!$A:$A&amp;'Waste management'!$B:$B,'Waste management'!E:E)*$E59,"")</f>
        <v>3.9952000000000005E-4</v>
      </c>
      <c r="AU59" cm="1">
        <f t="array" ref="AU59">IFERROR(_xlfn.XLOOKUP(Tool_Italy!$G59&amp;$E$2,'Waste management'!$A:$A&amp;'Waste management'!$B:$B,'Waste management'!F:F)*$E59,"")</f>
        <v>5.9019999999999994E-5</v>
      </c>
      <c r="AV59" cm="1">
        <f t="array" ref="AV59">IFERROR(_xlfn.XLOOKUP(Tool_Italy!$G59&amp;$E$2,'Waste management'!$A:$A&amp;'Waste management'!$B:$B,'Waste management'!G:G)*$E59,"")</f>
        <v>5.2757524E-9</v>
      </c>
      <c r="AW59" cm="1">
        <f t="array" ref="AW59">IFERROR(_xlfn.XLOOKUP(Tool_Italy!$G59&amp;$E$2,'Waste management'!$A:$A&amp;'Waste management'!$B:$B,'Waste management'!H:H)*$E59,"")</f>
        <v>1.72388794E-10</v>
      </c>
      <c r="AX59" cm="1">
        <f t="array" ref="AX59">IFERROR(_xlfn.XLOOKUP(Tool_Italy!$G59&amp;$E$2,'Waste management'!$A:$A&amp;'Waste management'!$B:$B,'Waste management'!I:I)*$E59,"")</f>
        <v>1.2318427400000001E-10</v>
      </c>
      <c r="AY59" cm="1">
        <f t="array" ref="AY59">IFERROR(_xlfn.XLOOKUP(Tool_Italy!$G59&amp;$E$2,'Waste management'!$A:$A&amp;'Waste management'!$B:$B,'Waste management'!J:J)*$E59,"")</f>
        <v>1.0033400000000001E-3</v>
      </c>
      <c r="AZ59" cm="1">
        <f t="array" ref="AZ59">IFERROR(_xlfn.XLOOKUP(Tool_Italy!$G59&amp;$E$2,'Waste management'!$A:$A&amp;'Waste management'!$B:$B,'Waste management'!K:K)*$E59,"")</f>
        <v>1.6124400200000001E-6</v>
      </c>
      <c r="BA59" cm="1">
        <f t="array" ref="BA59">IFERROR(_xlfn.XLOOKUP(Tool_Italy!$G59&amp;$E$2,'Waste management'!$A:$A&amp;'Waste management'!$B:$B,'Waste management'!L:L)*$E59,"")</f>
        <v>4.4203346800000003E-5</v>
      </c>
      <c r="BB59" cm="1">
        <f t="array" ref="BB59">IFERROR(_xlfn.XLOOKUP(Tool_Italy!$G59&amp;$E$2,'Waste management'!$A:$A&amp;'Waste management'!$B:$B,'Waste management'!M:M)*$E59,"")</f>
        <v>4.4264999999999999E-3</v>
      </c>
      <c r="BC59" cm="1">
        <f t="array" ref="BC59">IFERROR(_xlfn.XLOOKUP(Tool_Italy!$G59&amp;$E$2,'Waste management'!$A:$A&amp;'Waste management'!$B:$B,'Waste management'!N:N)*$E59,"")</f>
        <v>3.8022863200000003</v>
      </c>
      <c r="BD59" cm="1">
        <f t="array" ref="BD59">IFERROR(_xlfn.XLOOKUP(Tool_Italy!$G59&amp;$E$2,'Waste management'!$A:$A&amp;'Waste management'!$B:$B,'Waste management'!O:O)*$E59,"")</f>
        <v>0.24723931999999998</v>
      </c>
      <c r="BE59" cm="1">
        <f t="array" ref="BE59">IFERROR(_xlfn.XLOOKUP(Tool_Italy!$G59&amp;$E$2,'Waste management'!$A:$A&amp;'Waste management'!$B:$B,'Waste management'!P:P)*$E59,"")</f>
        <v>5.1937600000000004E-3</v>
      </c>
      <c r="BF59" cm="1">
        <f t="array" ref="BF59">IFERROR(_xlfn.XLOOKUP(Tool_Italy!$G59&amp;$E$2,'Waste management'!$A:$A&amp;'Waste management'!$B:$B,'Waste management'!Q:Q)*$E59,"")</f>
        <v>0.16349448</v>
      </c>
      <c r="BG59" cm="1">
        <f t="array" ref="BG59">IFERROR(_xlfn.XLOOKUP(Tool_Italy!$G59&amp;$E$2,'Waste management'!$A:$A&amp;'Waste management'!$B:$B,'Waste management'!R:R)*$E59,"")</f>
        <v>5.0768549999999998E-8</v>
      </c>
      <c r="BH59">
        <f>IFERROR((L59+AR59+AB59)*_xlfn.XLOOKUP(Tool_Italy!BH$4,Monetization_Factors!$A:$A,Monetization_Factors!$D:$D),"")</f>
        <v>6.583555479360273E-2</v>
      </c>
      <c r="BI59">
        <f>IFERROR((M59+AS59+AC59)*_xlfn.XLOOKUP(Tool_Italy!BI$4,Monetization_Factors!$A:$A,Monetization_Factors!$D:$D),"")</f>
        <v>4.3004881284115824E-7</v>
      </c>
      <c r="BJ59">
        <f>IFERROR((N59+AT59+AD59)*_xlfn.XLOOKUP(Tool_Italy!BJ$4,Monetization_Factors!$A:$A,Monetization_Factors!$D:$D),"")</f>
        <v>4.2527983670848964E-4</v>
      </c>
      <c r="BK59">
        <f>IFERROR((O59+AU59+AE59)*_xlfn.XLOOKUP(Tool_Italy!BK$4,Monetization_Factors!$A:$A,Monetization_Factors!$D:$D),"")</f>
        <v>2.5307707344824622E-3</v>
      </c>
      <c r="BL59">
        <f>IFERROR((P59+AV59+AF59)*_xlfn.XLOOKUP(Tool_Italy!BL$4,Monetization_Factors!$A:$A,Monetization_Factors!$D:$D),"")</f>
        <v>4.1867098390395145E-2</v>
      </c>
      <c r="BM59">
        <f>IFERROR((Q59+AW59+AG59)*_xlfn.XLOOKUP(Tool_Italy!BM$4,Monetization_Factors!$A:$A,Monetization_Factors!$D:$D),"")</f>
        <v>1.5157782403379028E-3</v>
      </c>
      <c r="BN59">
        <f>IFERROR((R59+AX59+AH59)*_xlfn.XLOOKUP(Tool_Italy!BN$4,Monetization_Factors!$A:$A,Monetization_Factors!$D:$D),"")</f>
        <v>7.957852926038484E-4</v>
      </c>
      <c r="BO59">
        <f>IFERROR((S59+AY59+AI59)*_xlfn.XLOOKUP(Tool_Italy!BO$4,Monetization_Factors!$A:$A,Monetization_Factors!$D:$D),"")</f>
        <v>2.3668417362126912E-3</v>
      </c>
      <c r="BP59">
        <f>IFERROR((T59+AZ59+AJ59)*_xlfn.XLOOKUP(Tool_Italy!BP$4,Monetization_Factors!$A:$A,Monetization_Factors!$D:$D),"")</f>
        <v>2.281146493096966E-4</v>
      </c>
      <c r="BQ59">
        <f>IFERROR((U59+BA59+AK59)*_xlfn.XLOOKUP(Tool_Italy!BQ$4,Monetization_Factors!$A:$A,Monetization_Factors!$D:$D),"")</f>
        <v>1.3939444362181565E-2</v>
      </c>
      <c r="BR59" t="str">
        <f>IFERROR((V59+BB59+AL59)*_xlfn.XLOOKUP(Tool_Italy!BR$4,Monetization_Factors!$A:$A,Monetization_Factors!$D:$D),"")</f>
        <v/>
      </c>
      <c r="BS59">
        <f>IFERROR((W59+BC59+AM59)*_xlfn.XLOOKUP(Tool_Italy!BS$4,Monetization_Factors!$A:$A,Monetization_Factors!$D:$D),"")</f>
        <v>4.7105811566019448E-4</v>
      </c>
      <c r="BT59">
        <f>IFERROR((X59+BD59+AN59)*_xlfn.XLOOKUP(Tool_Italy!BT$4,Monetization_Factors!$A:$A,Monetization_Factors!$D:$D),"")</f>
        <v>7.0804058320102295E-3</v>
      </c>
      <c r="BU59">
        <f>IFERROR((Y59+BE59+AO59)*_xlfn.XLOOKUP(Tool_Italy!BU$4,Monetization_Factors!$A:$A,Monetization_Factors!$D:$D),"")</f>
        <v>8.8786886091979118E-4</v>
      </c>
      <c r="BV59">
        <f>IFERROR((Z59+BF59+AP59)*_xlfn.XLOOKUP(Tool_Italy!BV$4,Monetization_Factors!$A:$A,Monetization_Factors!$D:$D),"")</f>
        <v>1.6834768777127779E-2</v>
      </c>
      <c r="BW59">
        <f>IFERROR((AA59+BG59+AQ59)*_xlfn.XLOOKUP(Tool_Italy!BW$4,Monetization_Factors!$A:$A,Monetization_Factors!$D:$D),"")</f>
        <v>3.9450840749827634E-6</v>
      </c>
      <c r="BX59" s="38" t="str" cm="1">
        <f t="array" ref="BX59">IFERROR(_xlfn.IFS(I59&lt;&gt;0,I59*E59,I59="",J59*E59),"")</f>
        <v/>
      </c>
      <c r="BY59" s="38">
        <f t="shared" si="2"/>
        <v>0.14084370039225877</v>
      </c>
      <c r="BZ59" s="38">
        <f t="shared" si="36"/>
        <v>0.14084370039225877</v>
      </c>
      <c r="CA59" s="38">
        <f t="shared" si="3"/>
        <v>2.7085326998511303E-4</v>
      </c>
      <c r="CB59">
        <f t="shared" si="4"/>
        <v>0.50603469925</v>
      </c>
      <c r="CC59">
        <f t="shared" si="37"/>
        <v>1.0742884641000001E-8</v>
      </c>
      <c r="CD59">
        <f t="shared" si="38"/>
        <v>0.27865580787499999</v>
      </c>
      <c r="CE59">
        <f t="shared" si="39"/>
        <v>1.6719395484200003E-3</v>
      </c>
      <c r="CF59">
        <f t="shared" si="40"/>
        <v>4.1939486537100004E-8</v>
      </c>
      <c r="CG59">
        <f t="shared" si="41"/>
        <v>7.2992916672999995E-9</v>
      </c>
      <c r="CH59">
        <f t="shared" si="42"/>
        <v>6.9220309127499992E-10</v>
      </c>
      <c r="CI59">
        <f t="shared" si="43"/>
        <v>5.4057295241500001E-3</v>
      </c>
      <c r="CJ59">
        <f t="shared" si="44"/>
        <v>9.3512938062999994E-5</v>
      </c>
      <c r="CK59">
        <f t="shared" si="45"/>
        <v>3.4076175597000003E-3</v>
      </c>
      <c r="CL59">
        <f t="shared" si="46"/>
        <v>2.2169847401999999E-2</v>
      </c>
      <c r="CM59">
        <f t="shared" si="47"/>
        <v>9.6800594953000001</v>
      </c>
      <c r="CN59">
        <f t="shared" si="48"/>
        <v>31.797376282499997</v>
      </c>
      <c r="CO59">
        <f t="shared" si="49"/>
        <v>0.13971346060000001</v>
      </c>
      <c r="CP59">
        <f t="shared" si="50"/>
        <v>10.1949796215</v>
      </c>
      <c r="CQ59">
        <f t="shared" si="51"/>
        <v>1.8883953802600001E-6</v>
      </c>
      <c r="CR59">
        <f t="shared" si="20"/>
        <v>9.7314365240384611E-4</v>
      </c>
      <c r="CS59">
        <f t="shared" si="52"/>
        <v>2.0659393540384617E-11</v>
      </c>
      <c r="CT59">
        <f t="shared" si="53"/>
        <v>5.3587655360576921E-4</v>
      </c>
      <c r="CU59">
        <f t="shared" si="54"/>
        <v>3.2152683623461546E-6</v>
      </c>
      <c r="CV59">
        <f t="shared" si="55"/>
        <v>8.0652858725192315E-11</v>
      </c>
      <c r="CW59">
        <f t="shared" si="56"/>
        <v>1.4037099360192306E-11</v>
      </c>
      <c r="CX59">
        <f t="shared" si="57"/>
        <v>1.3311597909134614E-12</v>
      </c>
      <c r="CY59">
        <f t="shared" si="58"/>
        <v>1.0395633700288461E-5</v>
      </c>
      <c r="CZ59">
        <f t="shared" si="59"/>
        <v>1.7983257319807691E-7</v>
      </c>
      <c r="DA59">
        <f t="shared" si="60"/>
        <v>6.55311069173077E-6</v>
      </c>
      <c r="DB59">
        <f t="shared" si="61"/>
        <v>4.2634321926923072E-5</v>
      </c>
      <c r="DC59">
        <f t="shared" si="62"/>
        <v>1.8615499029423076E-2</v>
      </c>
      <c r="DD59">
        <f t="shared" si="63"/>
        <v>6.1148800543269224E-2</v>
      </c>
      <c r="DE59">
        <f t="shared" si="64"/>
        <v>2.6867973192307691E-4</v>
      </c>
      <c r="DF59">
        <f t="shared" si="65"/>
        <v>1.9605730041346154E-2</v>
      </c>
      <c r="DG59">
        <f t="shared" si="66"/>
        <v>3.6315295774230772E-9</v>
      </c>
      <c r="DH59" s="5">
        <f>IFERROR(((((L59+AB59)*(1/$H59))+AR59)/$F$2)/($B$2*('CAR.CAP_per person'!B$2)/(_xlfn.XLOOKUP($E$2,EU_countries_GDP!$A$2:$A$29,EU_countries_GDP!$E$2:$E$29))),"")</f>
        <v>2.1492578030861194E-2</v>
      </c>
      <c r="DI59" s="5">
        <f>IFERROR(((((M59+AC59)*(1/$H59))+AS59)/$F$2)/($B$2*('CAR.CAP_per person'!C$2)/(_xlfn.XLOOKUP($E$2,EU_countries_GDP!$A$2:$A$29,EU_countries_GDP!$E$2:$E$29))),"")</f>
        <v>5.8918655040847953E-6</v>
      </c>
      <c r="DJ59" s="5">
        <f>IFERROR(((((N59+AD59)*(1/$H59))+AT59)/$F$2)/($B$2*('CAR.CAP_per person'!D$2)/(_xlfn.XLOOKUP($E$2,EU_countries_GDP!$A$2:$A$29,EU_countries_GDP!$E$2:$E$29))),"")</f>
        <v>1.5805673106787828E-4</v>
      </c>
      <c r="DK59" s="5">
        <f>IFERROR(((((O59+AE59)*(1/$H59))+AU59)/$F$2)/($B$2*('CAR.CAP_per person'!E$2)/(_xlfn.XLOOKUP($E$2,EU_countries_GDP!$A$2:$A$29,EU_countries_GDP!$E$2:$E$29))),"")</f>
        <v>1.2023670463115661E-3</v>
      </c>
      <c r="DL59" s="5">
        <f>IFERROR(((((P59+AF59)*(1/$H59))+AV59)/$F$2)/($B$2*('CAR.CAP_per person'!F$2)/(_xlfn.XLOOKUP($E$2,EU_countries_GDP!$A$2:$A$29,EU_countries_GDP!$E$2:$E$29))),"")</f>
        <v>2.2336997623007556E-2</v>
      </c>
      <c r="DM59" s="5">
        <f>IFERROR(((((Q59+AG59)*(1/$H59))+AW59)/$F$2)/($B$2*('CAR.CAP_per person'!G$2)/(_xlfn.XLOOKUP($E$2,EU_countries_GDP!$A$2:$A$29,EU_countries_GDP!$E$2:$E$29))),"")</f>
        <v>2.2374979617260267E-3</v>
      </c>
      <c r="DN59" s="5">
        <f>IFERROR(((((R59+AH59)*(1/$H59))+AX59)/$F$2)/($B$2*('CAR.CAP_per person'!H$2)/(_xlfn.XLOOKUP($E$2,EU_countries_GDP!$A$2:$A$29,EU_countries_GDP!$E$2:$E$29))),"")</f>
        <v>4.4758432254550154E-5</v>
      </c>
      <c r="DO59" s="5">
        <f>IFERROR(((((S59+AI59)*(1/$H59))+AY59)/$F$2)/($B$2*('CAR.CAP_per person'!I$2)/(_xlfn.XLOOKUP($E$2,EU_countries_GDP!$A$2:$A$29,EU_countries_GDP!$E$2:$E$29))),"")</f>
        <v>1.4216166520587836E-3</v>
      </c>
      <c r="DP59" s="5">
        <f>IFERROR(((((T59+AJ59)*(1/$H59))+AZ59)/$F$2)/($B$2*('CAR.CAP_per person'!J$2)/(_xlfn.XLOOKUP($E$2,EU_countries_GDP!$A$2:$A$29,EU_countries_GDP!$E$2:$E$29))),"")</f>
        <v>4.7630008323202404E-3</v>
      </c>
      <c r="DQ59" s="5">
        <f>IFERROR(((((U59+AK59)*(1/$H59))+BA59)/$F$2)/($B$2*('CAR.CAP_per person'!K$2)/(_xlfn.XLOOKUP($E$2,EU_countries_GDP!$A$2:$A$29,EU_countries_GDP!$E$2:$E$29))),"")</f>
        <v>5.0412399210652704E-3</v>
      </c>
      <c r="DR59" s="5">
        <f>IFERROR(((((V59+AL59)*(1/$H59))+BB59)/$F$2)/($B$2*('CAR.CAP_per person'!L$2)/(_xlfn.XLOOKUP($E$2,EU_countries_GDP!$A$2:$A$29,EU_countries_GDP!$E$2:$E$29))),"")</f>
        <v>9.4338542881920544E-4</v>
      </c>
      <c r="DS59" s="5">
        <f>IFERROR(((((W59+AM59)*(1/$H59))+BC59)/$F$2)/($B$2*('CAR.CAP_per person'!M$2)/(_xlfn.XLOOKUP($E$2,EU_countries_GDP!$A$2:$A$29,EU_countries_GDP!$E$2:$E$29))),"")</f>
        <v>1.6510970991343823E-2</v>
      </c>
      <c r="DT59" s="5">
        <f>IFERROR(((((X59+AN59)*(1/$H59))+BD59)/$F$2)/($B$2*('CAR.CAP_per person'!N$2)/(_xlfn.XLOOKUP($E$2,EU_countries_GDP!$A$2:$A$29,EU_countries_GDP!$E$2:$E$29))),"")</f>
        <v>0.74389052480187645</v>
      </c>
      <c r="DU59" s="5">
        <f>IFERROR(((((Y59+AO59)*(1/$H59))+BE59)/$F$2)/($B$2*('CAR.CAP_per person'!O$2)/(_xlfn.XLOOKUP($E$2,EU_countries_GDP!$A$2:$A$29,EU_countries_GDP!$E$2:$E$29))),"")</f>
        <v>2.243593467820558E-4</v>
      </c>
      <c r="DV59" s="5">
        <f>IFERROR(((((Z59+AP59)*(1/$H59))+BF59)/$F$2)/($B$2*('CAR.CAP_per person'!P$2)/(_xlfn.XLOOKUP($E$2,EU_countries_GDP!$A$2:$A$29,EU_countries_GDP!$E$2:$E$29))),"")</f>
        <v>1.347310738060235E-2</v>
      </c>
      <c r="DW59" s="5">
        <f>IFERROR(((((AA59+AQ59)*(1/$H59))+BG59)/$F$2)/($B$2*('CAR.CAP_per person'!Q$2)/(_xlfn.XLOOKUP($E$2,EU_countries_GDP!$A$2:$A$29,EU_countries_GDP!$E$2:$E$29))),"")</f>
        <v>2.5248836915525014E-3</v>
      </c>
    </row>
    <row r="60" spans="1:127">
      <c r="A60" t="s">
        <v>243</v>
      </c>
      <c r="B60" t="str">
        <f>_xlfn.XLOOKUP(D60,Table5[Ingredient],Table5[Category],"",FALSE)</f>
        <v xml:space="preserve">Other </v>
      </c>
      <c r="C60" s="33" t="s">
        <v>177</v>
      </c>
      <c r="D60" s="33" t="s">
        <v>187</v>
      </c>
      <c r="E60" s="33">
        <v>0.22700000000000001</v>
      </c>
      <c r="F60" s="33" t="s">
        <v>219</v>
      </c>
      <c r="G60" s="33" t="s">
        <v>180</v>
      </c>
      <c r="H60" s="91">
        <f>Dataset_IT!L57</f>
        <v>0.36129237625338212</v>
      </c>
      <c r="I60" s="33"/>
      <c r="J60" s="37">
        <f>IFERROR(INDEX('AveragePrices&amp;Codes'!G:AG, MATCH($D60, 'AveragePrices&amp;Codes'!$A:$A, 0), MATCH(Tool_Italy!$E$2, 'AveragePrices&amp;Codes'!$G$1:$AG$1, 0)),"")</f>
        <v>2.5460854615384623</v>
      </c>
      <c r="K60" s="37">
        <f>IFERROR(E60/(_xlfn.XLOOKUP(A60,Dataset_IT!$Q$2:$Q$9,Dataset_IT!$R$2:$R$9)),"")</f>
        <v>3.4923076923076926E-3</v>
      </c>
      <c r="L60">
        <f>IFERROR(IF($F60="Raw",_xlfn.XLOOKUP(_xlfn.XLOOKUP(Tool_Italy!$D60,'AveragePrices&amp;Codes'!$A:$A,'AveragePrices&amp;Codes'!$B:$B),AGRIBALYSE_Raw!$B:$B,AGRIBALYSE_Raw!O:O)*$E60,_xlfn.XLOOKUP(_xlfn.XLOOKUP(Tool_Italy!$D60,'AveragePrices&amp;Codes'!$A:$A,'AveragePrices&amp;Codes'!$B:$B),AGRIBALYSE_Cooked!$C:$C,AGRIBALYSE_Cooked!P:P)*$E60),"")</f>
        <v>0.52252905522222215</v>
      </c>
      <c r="M60">
        <f>IFERROR(IF($F60="Raw",_xlfn.XLOOKUP(_xlfn.XLOOKUP(Tool_Italy!$D60,'AveragePrices&amp;Codes'!$A:$A,'AveragePrices&amp;Codes'!$B:$B),AGRIBALYSE_Raw!$B:$B,AGRIBALYSE_Raw!P:P)*$E60,_xlfn.XLOOKUP(_xlfn.XLOOKUP(Tool_Italy!$D60,'AveragePrices&amp;Codes'!$A:$A,'AveragePrices&amp;Codes'!$B:$B),AGRIBALYSE_Cooked!$C:$C,AGRIBALYSE_Cooked!Q:Q)*$E60),"")</f>
        <v>9.876338699999999E-9</v>
      </c>
      <c r="N60">
        <f>IFERROR(IF($F60="Raw",_xlfn.XLOOKUP(_xlfn.XLOOKUP(Tool_Italy!$D60,'AveragePrices&amp;Codes'!$A:$A,'AveragePrices&amp;Codes'!$B:$B),AGRIBALYSE_Raw!$B:$B,AGRIBALYSE_Raw!Q:Q)*$E60,_xlfn.XLOOKUP(_xlfn.XLOOKUP(Tool_Italy!$D60,'AveragePrices&amp;Codes'!$A:$A,'AveragePrices&amp;Codes'!$B:$B),AGRIBALYSE_Cooked!$C:$C,AGRIBALYSE_Cooked!R:R)*$E60),"")</f>
        <v>6.3639306233333331E-2</v>
      </c>
      <c r="O60">
        <f>IFERROR(IF($F60="Raw",_xlfn.XLOOKUP(_xlfn.XLOOKUP(Tool_Italy!$D60,'AveragePrices&amp;Codes'!$A:$A,'AveragePrices&amp;Codes'!$B:$B),AGRIBALYSE_Raw!$B:$B,AGRIBALYSE_Raw!R:R)*$E60,_xlfn.XLOOKUP(_xlfn.XLOOKUP(Tool_Italy!$D60,'AveragePrices&amp;Codes'!$A:$A,'AveragePrices&amp;Codes'!$B:$B),AGRIBALYSE_Cooked!$C:$C,AGRIBALYSE_Cooked!S:S)*$E60),"")</f>
        <v>1.9281986594444443E-3</v>
      </c>
      <c r="P60">
        <f>IFERROR(IF($F60="Raw",_xlfn.XLOOKUP(_xlfn.XLOOKUP(Tool_Italy!$D60,'AveragePrices&amp;Codes'!$A:$A,'AveragePrices&amp;Codes'!$B:$B),AGRIBALYSE_Raw!$B:$B,AGRIBALYSE_Raw!S:S)*$E60,_xlfn.XLOOKUP(_xlfn.XLOOKUP(Tool_Italy!$D60,'AveragePrices&amp;Codes'!$A:$A,'AveragePrices&amp;Codes'!$B:$B),AGRIBALYSE_Cooked!$C:$C,AGRIBALYSE_Cooked!T:T)*$E60),"")</f>
        <v>5.9991895455555563E-8</v>
      </c>
      <c r="Q60">
        <f>IFERROR(IF($F60="Raw",_xlfn.XLOOKUP(_xlfn.XLOOKUP(Tool_Italy!$D60,'AveragePrices&amp;Codes'!$A:$A,'AveragePrices&amp;Codes'!$B:$B),AGRIBALYSE_Raw!$B:$B,AGRIBALYSE_Raw!T:T)*$E60,_xlfn.XLOOKUP(_xlfn.XLOOKUP(Tool_Italy!$D60,'AveragePrices&amp;Codes'!$A:$A,'AveragePrices&amp;Codes'!$B:$B),AGRIBALYSE_Cooked!$C:$C,AGRIBALYSE_Cooked!U:U)*$E60),"")</f>
        <v>7.7856056444444435E-9</v>
      </c>
      <c r="R60">
        <f>IFERROR(IF($F60="Raw",_xlfn.XLOOKUP(_xlfn.XLOOKUP(Tool_Italy!$D60,'AveragePrices&amp;Codes'!$A:$A,'AveragePrices&amp;Codes'!$B:$B),AGRIBALYSE_Raw!$B:$B,AGRIBALYSE_Raw!U:U)*$E60,_xlfn.XLOOKUP(_xlfn.XLOOKUP(Tool_Italy!$D60,'AveragePrices&amp;Codes'!$A:$A,'AveragePrices&amp;Codes'!$B:$B),AGRIBALYSE_Cooked!$C:$C,AGRIBALYSE_Cooked!V:V)*$E60),"")</f>
        <v>6.2256240633333329E-10</v>
      </c>
      <c r="S60">
        <f>IFERROR(IF($F60="Raw",_xlfn.XLOOKUP(_xlfn.XLOOKUP(Tool_Italy!$D60,'AveragePrices&amp;Codes'!$A:$A,'AveragePrices&amp;Codes'!$B:$B),AGRIBALYSE_Raw!$B:$B,AGRIBALYSE_Raw!V:V)*$E60,_xlfn.XLOOKUP(_xlfn.XLOOKUP(Tool_Italy!$D60,'AveragePrices&amp;Codes'!$A:$A,'AveragePrices&amp;Codes'!$B:$B),AGRIBALYSE_Cooked!$C:$C,AGRIBALYSE_Cooked!W:W)*$E60),"")</f>
        <v>8.0572562922222209E-3</v>
      </c>
      <c r="T60">
        <f>IFERROR(IF($F60="Raw",_xlfn.XLOOKUP(_xlfn.XLOOKUP(Tool_Italy!$D60,'AveragePrices&amp;Codes'!$A:$A,'AveragePrices&amp;Codes'!$B:$B),AGRIBALYSE_Raw!$B:$B,AGRIBALYSE_Raw!W:W)*$E60,_xlfn.XLOOKUP(_xlfn.XLOOKUP(Tool_Italy!$D60,'AveragePrices&amp;Codes'!$A:$A,'AveragePrices&amp;Codes'!$B:$B),AGRIBALYSE_Cooked!$C:$C,AGRIBALYSE_Cooked!X:X)*$E60),"")</f>
        <v>1.4462682767777779E-4</v>
      </c>
      <c r="U60">
        <f>IFERROR(IF($F60="Raw",_xlfn.XLOOKUP(_xlfn.XLOOKUP(Tool_Italy!$D60,'AveragePrices&amp;Codes'!$A:$A,'AveragePrices&amp;Codes'!$B:$B),AGRIBALYSE_Raw!$B:$B,AGRIBALYSE_Raw!X:X)*$E60,_xlfn.XLOOKUP(_xlfn.XLOOKUP(Tool_Italy!$D60,'AveragePrices&amp;Codes'!$A:$A,'AveragePrices&amp;Codes'!$B:$B),AGRIBALYSE_Cooked!$C:$C,AGRIBALYSE_Cooked!Y:Y)*$E60),"")</f>
        <v>3.5421700466666669E-3</v>
      </c>
      <c r="V60">
        <f>IFERROR(IF($F60="Raw",_xlfn.XLOOKUP(_xlfn.XLOOKUP(Tool_Italy!$D60,'AveragePrices&amp;Codes'!$A:$A,'AveragePrices&amp;Codes'!$B:$B),AGRIBALYSE_Raw!$B:$B,AGRIBALYSE_Raw!Y:Y)*$E60,_xlfn.XLOOKUP(_xlfn.XLOOKUP(Tool_Italy!$D60,'AveragePrices&amp;Codes'!$A:$A,'AveragePrices&amp;Codes'!$B:$B),AGRIBALYSE_Cooked!$C:$C,AGRIBALYSE_Cooked!Z:Z)*$E60),"")</f>
        <v>3.4864571844444442E-2</v>
      </c>
      <c r="W60">
        <f>IFERROR(IF($F60="Raw",_xlfn.XLOOKUP(_xlfn.XLOOKUP(Tool_Italy!$D60,'AveragePrices&amp;Codes'!$A:$A,'AveragePrices&amp;Codes'!$B:$B),AGRIBALYSE_Raw!$B:$B,AGRIBALYSE_Raw!Z:Z)*$E60,_xlfn.XLOOKUP(_xlfn.XLOOKUP(Tool_Italy!$D60,'AveragePrices&amp;Codes'!$A:$A,'AveragePrices&amp;Codes'!$B:$B),AGRIBALYSE_Cooked!$C:$C,AGRIBALYSE_Cooked!AA:AA)*$E60),"")</f>
        <v>17.299771393333334</v>
      </c>
      <c r="X60">
        <f>IFERROR(IF($F60="Raw",_xlfn.XLOOKUP(_xlfn.XLOOKUP(Tool_Italy!$D60,'AveragePrices&amp;Codes'!$A:$A,'AveragePrices&amp;Codes'!$B:$B),AGRIBALYSE_Raw!$B:$B,AGRIBALYSE_Raw!AA:AA)*$E60,_xlfn.XLOOKUP(_xlfn.XLOOKUP(Tool_Italy!$D60,'AveragePrices&amp;Codes'!$A:$A,'AveragePrices&amp;Codes'!$B:$B),AGRIBALYSE_Cooked!$C:$C,AGRIBALYSE_Cooked!AB:AB)*$E60),"")</f>
        <v>45.325238811111106</v>
      </c>
      <c r="Y60">
        <f>IFERROR(IF($F60="Raw",_xlfn.XLOOKUP(_xlfn.XLOOKUP(Tool_Italy!$D60,'AveragePrices&amp;Codes'!$A:$A,'AveragePrices&amp;Codes'!$B:$B),AGRIBALYSE_Raw!$B:$B,AGRIBALYSE_Raw!AB:AB)*$E60,_xlfn.XLOOKUP(_xlfn.XLOOKUP(Tool_Italy!$D60,'AveragePrices&amp;Codes'!$A:$A,'AveragePrices&amp;Codes'!$B:$B),AGRIBALYSE_Cooked!$C:$C,AGRIBALYSE_Cooked!AC:AC)*$E60),"")</f>
        <v>0.21787895335555557</v>
      </c>
      <c r="Z60">
        <f>IFERROR(IF($F60="Raw",_xlfn.XLOOKUP(_xlfn.XLOOKUP(Tool_Italy!$D60,'AveragePrices&amp;Codes'!$A:$A,'AveragePrices&amp;Codes'!$B:$B),AGRIBALYSE_Raw!$B:$B,AGRIBALYSE_Raw!AC:AC)*$E60,_xlfn.XLOOKUP(_xlfn.XLOOKUP(Tool_Italy!$D60,'AveragePrices&amp;Codes'!$A:$A,'AveragePrices&amp;Codes'!$B:$B),AGRIBALYSE_Cooked!$C:$C,AGRIBALYSE_Cooked!AD:AD)*$E60),"")</f>
        <v>4.5372976911111111</v>
      </c>
      <c r="AA60">
        <f>IFERROR(IF($F60="Raw",_xlfn.XLOOKUP(_xlfn.XLOOKUP(Tool_Italy!$D60,'AveragePrices&amp;Codes'!$A:$A,'AveragePrices&amp;Codes'!$B:$B),AGRIBALYSE_Raw!$B:$B,AGRIBALYSE_Raw!AD:AD)*$E60,_xlfn.XLOOKUP(_xlfn.XLOOKUP(Tool_Italy!$D60,'AveragePrices&amp;Codes'!$A:$A,'AveragePrices&amp;Codes'!$B:$B),AGRIBALYSE_Cooked!$C:$C,AGRIBALYSE_Cooked!AE:AE)*$E60),"")</f>
        <v>1.9236630228888889E-6</v>
      </c>
      <c r="AB60" cm="1">
        <f t="array" ref="AB60">IFERROR(_xlfn.XLOOKUP(Tool_Italy!$F60&amp;$E$2,'Cooking methods'!$A:$A&amp;'Cooking methods'!$B:$B,'Cooking methods'!C:C)*$E60,"")</f>
        <v>2.7702262800000002E-2</v>
      </c>
      <c r="AC60" cm="1">
        <f t="array" ref="AC60">IFERROR(_xlfn.XLOOKUP(Tool_Italy!$F60&amp;$E$2,'Cooking methods'!$A:$A&amp;'Cooking methods'!$B:$B,'Cooking methods'!D:D)*$E60,"")</f>
        <v>5.9601085950000013E-10</v>
      </c>
      <c r="AD60" cm="1">
        <f t="array" ref="AD60">IFERROR(_xlfn.XLOOKUP(Tool_Italy!$F60&amp;$E$2,'Cooking methods'!$A:$A&amp;'Cooking methods'!$B:$B,'Cooking methods'!E:E)*$E60,"")</f>
        <v>3.4327848000000002E-3</v>
      </c>
      <c r="AE60" cm="1">
        <f t="array" ref="AE60">IFERROR(_xlfn.XLOOKUP(Tool_Italy!$F60&amp;$E$2,'Cooking methods'!$A:$A&amp;'Cooking methods'!$B:$B,'Cooking methods'!F:F)*$E60,"")</f>
        <v>7.7124153459999999E-5</v>
      </c>
      <c r="AF60" cm="1">
        <f t="array" ref="AF60">IFERROR(_xlfn.XLOOKUP(Tool_Italy!$F60&amp;$E$2,'Cooking methods'!$A:$A&amp;'Cooking methods'!$B:$B,'Cooking methods'!G:G)*$E60,"")</f>
        <v>4.9972969480000001E-10</v>
      </c>
      <c r="AG60" cm="1">
        <f t="array" ref="AG60">IFERROR(_xlfn.XLOOKUP(Tool_Italy!$F60&amp;$E$2,'Cooking methods'!$A:$A&amp;'Cooking methods'!$B:$B,'Cooking methods'!H:H)*$E60,"")</f>
        <v>1.7485360540000002E-10</v>
      </c>
      <c r="AH60" cm="1">
        <f t="array" ref="AH60">IFERROR(_xlfn.XLOOKUP(Tool_Italy!$F60&amp;$E$2,'Cooking methods'!$A:$A&amp;'Cooking methods'!$B:$B,'Cooking methods'!I:I)*$E60,"")</f>
        <v>7.0897457200000014E-11</v>
      </c>
      <c r="AI60" cm="1">
        <f t="array" ref="AI60">IFERROR(_xlfn.XLOOKUP(Tool_Italy!$F60&amp;$E$2,'Cooking methods'!$A:$A&amp;'Cooking methods'!$B:$B,'Cooking methods'!J:J)*$E60,"")</f>
        <v>9.6171977700000005E-5</v>
      </c>
      <c r="AJ60" cm="1">
        <f t="array" ref="AJ60">IFERROR(_xlfn.XLOOKUP(Tool_Italy!$F60&amp;$E$2,'Cooking methods'!$A:$A&amp;'Cooking methods'!$B:$B,'Cooking methods'!K:K)*$E60,"")</f>
        <v>5.3223196340000006E-6</v>
      </c>
      <c r="AK60" cm="1">
        <f t="array" ref="AK60">IFERROR(_xlfn.XLOOKUP(Tool_Italy!$F60&amp;$E$2,'Cooking methods'!$A:$A&amp;'Cooking methods'!$B:$B,'Cooking methods'!L:L)*$E60,"")</f>
        <v>2.3491912200000004E-5</v>
      </c>
      <c r="AL60" cm="1">
        <f t="array" ref="AL60">IFERROR(_xlfn.XLOOKUP(Tool_Italy!$F60&amp;$E$2,'Cooking methods'!$A:$A&amp;'Cooking methods'!$B:$B,'Cooking methods'!M:M)*$E60,"")</f>
        <v>1.7487864350000001E-4</v>
      </c>
      <c r="AM60" cm="1">
        <f t="array" ref="AM60">IFERROR(_xlfn.XLOOKUP(Tool_Italy!$F60&amp;$E$2,'Cooking methods'!$A:$A&amp;'Cooking methods'!$B:$B,'Cooking methods'!N:N)*$E60,"")</f>
        <v>9.7326522400000004E-2</v>
      </c>
      <c r="AN60" cm="1">
        <f t="array" ref="AN60">IFERROR(_xlfn.XLOOKUP(Tool_Italy!$F60&amp;$E$2,'Cooking methods'!$A:$A&amp;'Cooking methods'!$B:$B,'Cooking methods'!O:O)*$E60,"")</f>
        <v>7.9847250000000008E-2</v>
      </c>
      <c r="AO60" cm="1">
        <f t="array" ref="AO60">IFERROR(_xlfn.XLOOKUP(Tool_Italy!$F60&amp;$E$2,'Cooking methods'!$A:$A&amp;'Cooking methods'!$B:$B,'Cooking methods'!P:P)*$E60,"")</f>
        <v>1.6258012400000001E-2</v>
      </c>
      <c r="AP60" cm="1">
        <f t="array" ref="AP60">IFERROR(_xlfn.XLOOKUP(Tool_Italy!$F60&amp;$E$2,'Cooking methods'!$A:$A&amp;'Cooking methods'!$B:$B,'Cooking methods'!Q:Q)*$E60,"")</f>
        <v>0.44814022200000009</v>
      </c>
      <c r="AQ60" cm="1">
        <f t="array" ref="AQ60">IFERROR(_xlfn.XLOOKUP(Tool_Italy!$F60&amp;$E$2,'Cooking methods'!$A:$A&amp;'Cooking methods'!$B:$B,'Cooking methods'!R:R)*$E60,"")</f>
        <v>5.4222000880000013E-8</v>
      </c>
      <c r="AR60" cm="1">
        <f t="array" ref="AR60">IFERROR(_xlfn.XLOOKUP(Tool_Italy!$G60&amp;$E$2,'Waste management'!$A:$A&amp;'Waste management'!$B:$B,'Waste management'!C:C)*$E60,"")</f>
        <v>1.305477E-2</v>
      </c>
      <c r="AS60" cm="1">
        <f t="array" ref="AS60">IFERROR(_xlfn.XLOOKUP(Tool_Italy!$G60&amp;$E$2,'Waste management'!$A:$A&amp;'Waste management'!$B:$B,'Waste management'!D:D)*$E60,"")</f>
        <v>9.3801621000000013E-11</v>
      </c>
      <c r="AT60" cm="1">
        <f t="array" ref="AT60">IFERROR(_xlfn.XLOOKUP(Tool_Italy!$G60&amp;$E$2,'Waste management'!$A:$A&amp;'Waste management'!$B:$B,'Waste management'!E:E)*$E60,"")</f>
        <v>1.9976000000000003E-4</v>
      </c>
      <c r="AU60" cm="1">
        <f t="array" ref="AU60">IFERROR(_xlfn.XLOOKUP(Tool_Italy!$G60&amp;$E$2,'Waste management'!$A:$A&amp;'Waste management'!$B:$B,'Waste management'!F:F)*$E60,"")</f>
        <v>2.9509999999999997E-5</v>
      </c>
      <c r="AV60" cm="1">
        <f t="array" ref="AV60">IFERROR(_xlfn.XLOOKUP(Tool_Italy!$G60&amp;$E$2,'Waste management'!$A:$A&amp;'Waste management'!$B:$B,'Waste management'!G:G)*$E60,"")</f>
        <v>2.6378762E-9</v>
      </c>
      <c r="AW60" cm="1">
        <f t="array" ref="AW60">IFERROR(_xlfn.XLOOKUP(Tool_Italy!$G60&amp;$E$2,'Waste management'!$A:$A&amp;'Waste management'!$B:$B,'Waste management'!H:H)*$E60,"")</f>
        <v>8.6194397E-11</v>
      </c>
      <c r="AX60" cm="1">
        <f t="array" ref="AX60">IFERROR(_xlfn.XLOOKUP(Tool_Italy!$G60&amp;$E$2,'Waste management'!$A:$A&amp;'Waste management'!$B:$B,'Waste management'!I:I)*$E60,"")</f>
        <v>6.1592137000000003E-11</v>
      </c>
      <c r="AY60" cm="1">
        <f t="array" ref="AY60">IFERROR(_xlfn.XLOOKUP(Tool_Italy!$G60&amp;$E$2,'Waste management'!$A:$A&amp;'Waste management'!$B:$B,'Waste management'!J:J)*$E60,"")</f>
        <v>5.0167000000000007E-4</v>
      </c>
      <c r="AZ60" cm="1">
        <f t="array" ref="AZ60">IFERROR(_xlfn.XLOOKUP(Tool_Italy!$G60&amp;$E$2,'Waste management'!$A:$A&amp;'Waste management'!$B:$B,'Waste management'!K:K)*$E60,"")</f>
        <v>8.0622001000000007E-7</v>
      </c>
      <c r="BA60" cm="1">
        <f t="array" ref="BA60">IFERROR(_xlfn.XLOOKUP(Tool_Italy!$G60&amp;$E$2,'Waste management'!$A:$A&amp;'Waste management'!$B:$B,'Waste management'!L:L)*$E60,"")</f>
        <v>2.2101673400000001E-5</v>
      </c>
      <c r="BB60" cm="1">
        <f t="array" ref="BB60">IFERROR(_xlfn.XLOOKUP(Tool_Italy!$G60&amp;$E$2,'Waste management'!$A:$A&amp;'Waste management'!$B:$B,'Waste management'!M:M)*$E60,"")</f>
        <v>2.2132499999999999E-3</v>
      </c>
      <c r="BC60" cm="1">
        <f t="array" ref="BC60">IFERROR(_xlfn.XLOOKUP(Tool_Italy!$G60&amp;$E$2,'Waste management'!$A:$A&amp;'Waste management'!$B:$B,'Waste management'!N:N)*$E60,"")</f>
        <v>1.9011431600000002</v>
      </c>
      <c r="BD60" cm="1">
        <f t="array" ref="BD60">IFERROR(_xlfn.XLOOKUP(Tool_Italy!$G60&amp;$E$2,'Waste management'!$A:$A&amp;'Waste management'!$B:$B,'Waste management'!O:O)*$E60,"")</f>
        <v>0.12361965999999999</v>
      </c>
      <c r="BE60" cm="1">
        <f t="array" ref="BE60">IFERROR(_xlfn.XLOOKUP(Tool_Italy!$G60&amp;$E$2,'Waste management'!$A:$A&amp;'Waste management'!$B:$B,'Waste management'!P:P)*$E60,"")</f>
        <v>2.5968800000000002E-3</v>
      </c>
      <c r="BF60" cm="1">
        <f t="array" ref="BF60">IFERROR(_xlfn.XLOOKUP(Tool_Italy!$G60&amp;$E$2,'Waste management'!$A:$A&amp;'Waste management'!$B:$B,'Waste management'!Q:Q)*$E60,"")</f>
        <v>8.1747239999999999E-2</v>
      </c>
      <c r="BG60" cm="1">
        <f t="array" ref="BG60">IFERROR(_xlfn.XLOOKUP(Tool_Italy!$G60&amp;$E$2,'Waste management'!$A:$A&amp;'Waste management'!$B:$B,'Waste management'!R:R)*$E60,"")</f>
        <v>2.5384274999999999E-8</v>
      </c>
      <c r="BH60">
        <f>IFERROR((L60+AR60+AB60)*_xlfn.XLOOKUP(Tool_Italy!BH$4,Monetization_Factors!$A:$A,Monetization_Factors!$D:$D),"")</f>
        <v>7.3284010300922339E-2</v>
      </c>
      <c r="BI60">
        <f>IFERROR((M60+AS60+AC60)*_xlfn.XLOOKUP(Tool_Italy!BI$4,Monetization_Factors!$A:$A,Monetization_Factors!$D:$D),"")</f>
        <v>4.2297398913996462E-7</v>
      </c>
      <c r="BJ60">
        <f>IFERROR((N60+AT60+AD60)*_xlfn.XLOOKUP(Tool_Italy!BJ$4,Monetization_Factors!$A:$A,Monetization_Factors!$D:$D),"")</f>
        <v>1.0266917470949496E-4</v>
      </c>
      <c r="BK60">
        <f>IFERROR((O60+AU60+AE60)*_xlfn.XLOOKUP(Tool_Italy!BK$4,Monetization_Factors!$A:$A,Monetization_Factors!$D:$D),"")</f>
        <v>3.080072684045131E-3</v>
      </c>
      <c r="BL60">
        <f>IFERROR((P60+AV60+AF60)*_xlfn.XLOOKUP(Tool_Italy!BL$4,Monetization_Factors!$A:$A,Monetization_Factors!$D:$D),"")</f>
        <v>6.3020538938497905E-2</v>
      </c>
      <c r="BM60">
        <f>IFERROR((Q60+AW60+AG60)*_xlfn.XLOOKUP(Tool_Italy!BM$4,Monetization_Factors!$A:$A,Monetization_Factors!$D:$D),"")</f>
        <v>1.6709761797933573E-3</v>
      </c>
      <c r="BN60">
        <f>IFERROR((R60+AX60+AH60)*_xlfn.XLOOKUP(Tool_Italy!BN$4,Monetization_Factors!$A:$A,Monetization_Factors!$D:$D),"")</f>
        <v>8.6803899715152955E-4</v>
      </c>
      <c r="BO60">
        <f>IFERROR((S60+AY60+AI60)*_xlfn.XLOOKUP(Tool_Italy!BO$4,Monetization_Factors!$A:$A,Monetization_Factors!$D:$D),"")</f>
        <v>3.78954361751854E-3</v>
      </c>
      <c r="BP60">
        <f>IFERROR((T60+AZ60+AJ60)*_xlfn.XLOOKUP(Tool_Italy!BP$4,Monetization_Factors!$A:$A,Monetization_Factors!$D:$D),"")</f>
        <v>3.6775133431262211E-4</v>
      </c>
      <c r="BQ60">
        <f>IFERROR((U60+BA60+AK60)*_xlfn.XLOOKUP(Tool_Italy!BQ$4,Monetization_Factors!$A:$A,Monetization_Factors!$D:$D),"")</f>
        <v>1.4676362784397245E-2</v>
      </c>
      <c r="BR60" t="str">
        <f>IFERROR((V60+BB60+AL60)*_xlfn.XLOOKUP(Tool_Italy!BR$4,Monetization_Factors!$A:$A,Monetization_Factors!$D:$D),"")</f>
        <v/>
      </c>
      <c r="BS60">
        <f>IFERROR((W60+BC60+AM60)*_xlfn.XLOOKUP(Tool_Italy!BS$4,Monetization_Factors!$A:$A,Monetization_Factors!$D:$D),"")</f>
        <v>9.3910508309426202E-4</v>
      </c>
      <c r="BT60">
        <f>IFERROR((X60+BD60+AN60)*_xlfn.XLOOKUP(Tool_Italy!BT$4,Monetization_Factors!$A:$A,Monetization_Factors!$D:$D),"")</f>
        <v>1.0137997256366323E-2</v>
      </c>
      <c r="BU60">
        <f>IFERROR((Y60+BE60+AO60)*_xlfn.XLOOKUP(Tool_Italy!BU$4,Monetization_Factors!$A:$A,Monetization_Factors!$D:$D),"")</f>
        <v>1.50442633851807E-3</v>
      </c>
      <c r="BV60">
        <f>IFERROR((Z60+BF60+AP60)*_xlfn.XLOOKUP(Tool_Italy!BV$4,Monetization_Factors!$A:$A,Monetization_Factors!$D:$D),"")</f>
        <v>8.367342905092473E-3</v>
      </c>
      <c r="BW60">
        <f>IFERROR((AA60+BG60+AQ60)*_xlfn.XLOOKUP(Tool_Italy!BW$4,Monetization_Factors!$A:$A,Monetization_Factors!$D:$D),"")</f>
        <v>4.1850694463078553E-6</v>
      </c>
      <c r="BX60" s="38" cm="1">
        <f t="array" ref="BX60">IFERROR(_xlfn.IFS(I60&lt;&gt;0,I60*E60,I60="",J60*E60),"")</f>
        <v>0.577961399769231</v>
      </c>
      <c r="BY60" s="38">
        <f t="shared" si="2"/>
        <v>0.16713708085345752</v>
      </c>
      <c r="BZ60" s="38">
        <f t="shared" si="36"/>
        <v>0.74509848062268857</v>
      </c>
      <c r="CA60" s="38">
        <f t="shared" si="3"/>
        <v>3.2141746317972602E-4</v>
      </c>
      <c r="CB60">
        <f t="shared" si="4"/>
        <v>0.56328608802222213</v>
      </c>
      <c r="CC60">
        <f t="shared" si="37"/>
        <v>1.05661511805E-8</v>
      </c>
      <c r="CD60">
        <f t="shared" si="38"/>
        <v>6.727185103333333E-2</v>
      </c>
      <c r="CE60">
        <f t="shared" si="39"/>
        <v>2.0348328129044442E-3</v>
      </c>
      <c r="CF60">
        <f t="shared" si="40"/>
        <v>6.3129501350355564E-8</v>
      </c>
      <c r="CG60">
        <f t="shared" si="41"/>
        <v>8.0466536468444437E-9</v>
      </c>
      <c r="CH60">
        <f t="shared" si="42"/>
        <v>7.5505200053333329E-10</v>
      </c>
      <c r="CI60">
        <f t="shared" si="43"/>
        <v>8.65509826992222E-3</v>
      </c>
      <c r="CJ60">
        <f t="shared" si="44"/>
        <v>1.5075536732177779E-4</v>
      </c>
      <c r="CK60">
        <f t="shared" si="45"/>
        <v>3.5877636322666669E-3</v>
      </c>
      <c r="CL60">
        <f t="shared" si="46"/>
        <v>3.7252700487944441E-2</v>
      </c>
      <c r="CM60">
        <f t="shared" si="47"/>
        <v>19.298241075733333</v>
      </c>
      <c r="CN60">
        <f t="shared" si="48"/>
        <v>45.528705721111109</v>
      </c>
      <c r="CO60">
        <f t="shared" si="49"/>
        <v>0.23673384575555556</v>
      </c>
      <c r="CP60">
        <f t="shared" si="50"/>
        <v>5.0671851531111116</v>
      </c>
      <c r="CQ60">
        <f t="shared" si="51"/>
        <v>2.0032692987688888E-6</v>
      </c>
      <c r="CR60">
        <f t="shared" si="20"/>
        <v>1.0832424769658118E-3</v>
      </c>
      <c r="CS60">
        <f t="shared" si="52"/>
        <v>2.0319521500961538E-11</v>
      </c>
      <c r="CT60">
        <f t="shared" si="53"/>
        <v>1.293689442948718E-4</v>
      </c>
      <c r="CU60">
        <f t="shared" si="54"/>
        <v>3.9131400248162384E-6</v>
      </c>
      <c r="CV60">
        <f t="shared" si="55"/>
        <v>1.2140288721222224E-10</v>
      </c>
      <c r="CW60">
        <f t="shared" si="56"/>
        <v>1.5474333936239316E-11</v>
      </c>
      <c r="CX60">
        <f t="shared" si="57"/>
        <v>1.4520230779487178E-12</v>
      </c>
      <c r="CY60">
        <f t="shared" si="58"/>
        <v>1.6644419749850423E-5</v>
      </c>
      <c r="CZ60">
        <f t="shared" si="59"/>
        <v>2.8991416792649576E-7</v>
      </c>
      <c r="DA60">
        <f t="shared" si="60"/>
        <v>6.8995454466666671E-6</v>
      </c>
      <c r="DB60">
        <f t="shared" si="61"/>
        <v>7.1639808630662386E-5</v>
      </c>
      <c r="DC60">
        <f t="shared" si="62"/>
        <v>3.7112002068717946E-2</v>
      </c>
      <c r="DD60">
        <f t="shared" si="63"/>
        <v>8.7555203309829049E-2</v>
      </c>
      <c r="DE60">
        <f t="shared" si="64"/>
        <v>4.5525739568376069E-4</v>
      </c>
      <c r="DF60">
        <f t="shared" si="65"/>
        <v>9.7445868329059833E-3</v>
      </c>
      <c r="DG60">
        <f t="shared" si="66"/>
        <v>3.8524409591709402E-9</v>
      </c>
      <c r="DH60" s="5">
        <f>IFERROR(((((L60+AB60)*(1/$H60))+AR60)/$F$2)/($B$2*('CAR.CAP_per person'!B$2)/(_xlfn.XLOOKUP($E$2,EU_countries_GDP!$A$2:$A$29,EU_countries_GDP!$E$2:$E$29))),"")</f>
        <v>2.4373266562042226E-2</v>
      </c>
      <c r="DI60" s="5">
        <f>IFERROR(((((M60+AC60)*(1/$H60))+AS60)/$F$2)/($B$2*('CAR.CAP_per person'!C$2)/(_xlfn.XLOOKUP($E$2,EU_countries_GDP!$A$2:$A$29,EU_countries_GDP!$E$2:$E$29))),"")</f>
        <v>5.8270727434348104E-6</v>
      </c>
      <c r="DJ60" s="5">
        <f>IFERROR(((((N60+AD60)*(1/$H60))+AT60)/$F$2)/($B$2*('CAR.CAP_per person'!D$2)/(_xlfn.XLOOKUP($E$2,EU_countries_GDP!$A$2:$A$29,EU_countries_GDP!$E$2:$E$29))),"")</f>
        <v>3.8119894464014831E-5</v>
      </c>
      <c r="DK60" s="5">
        <f>IFERROR(((((O60+AE60)*(1/$H60))+AU60)/$F$2)/($B$2*('CAR.CAP_per person'!E$2)/(_xlfn.XLOOKUP($E$2,EU_countries_GDP!$A$2:$A$29,EU_countries_GDP!$E$2:$E$29))),"")</f>
        <v>1.4832270070113986E-3</v>
      </c>
      <c r="DL60" s="5">
        <f>IFERROR(((((P60+AF60)*(1/$H60))+AV60)/$F$2)/($B$2*('CAR.CAP_per person'!F$2)/(_xlfn.XLOOKUP($E$2,EU_countries_GDP!$A$2:$A$29,EU_countries_GDP!$E$2:$E$29))),"")</f>
        <v>3.5584540589946534E-2</v>
      </c>
      <c r="DM60" s="5">
        <f>IFERROR(((((Q60+AG60)*(1/$H60))+AW60)/$F$2)/($B$2*('CAR.CAP_per person'!G$2)/(_xlfn.XLOOKUP($E$2,EU_countries_GDP!$A$2:$A$29,EU_countries_GDP!$E$2:$E$29))),"")</f>
        <v>2.487234443001926E-3</v>
      </c>
      <c r="DN60" s="5">
        <f>IFERROR(((((R60+AH60)*(1/$H60))+AX60)/$F$2)/($B$2*('CAR.CAP_per person'!H$2)/(_xlfn.XLOOKUP($E$2,EU_countries_GDP!$A$2:$A$29,EU_countries_GDP!$E$2:$E$29))),"")</f>
        <v>5.2213371921759452E-5</v>
      </c>
      <c r="DO60" s="5">
        <f>IFERROR(((((S60+AI60)*(1/$H60))+AY60)/$F$2)/($B$2*('CAR.CAP_per person'!I$2)/(_xlfn.XLOOKUP($E$2,EU_countries_GDP!$A$2:$A$29,EU_countries_GDP!$E$2:$E$29))),"")</f>
        <v>2.4866723497160349E-3</v>
      </c>
      <c r="DP60" s="5">
        <f>IFERROR(((((T60+AJ60)*(1/$H60))+AZ60)/$F$2)/($B$2*('CAR.CAP_per person'!J$2)/(_xlfn.XLOOKUP($E$2,EU_countries_GDP!$A$2:$A$29,EU_countries_GDP!$E$2:$E$29))),"")</f>
        <v>7.7375822472839128E-3</v>
      </c>
      <c r="DQ60" s="5">
        <f>IFERROR(((((U60+AK60)*(1/$H60))+BA60)/$F$2)/($B$2*('CAR.CAP_per person'!K$2)/(_xlfn.XLOOKUP($E$2,EU_countries_GDP!$A$2:$A$29,EU_countries_GDP!$E$2:$E$29))),"")</f>
        <v>5.3310335979057768E-3</v>
      </c>
      <c r="DR60" s="5">
        <f>IFERROR(((((V60+AL60)*(1/$H60))+BB60)/$F$2)/($B$2*('CAR.CAP_per person'!L$2)/(_xlfn.XLOOKUP($E$2,EU_countries_GDP!$A$2:$A$29,EU_countries_GDP!$E$2:$E$29))),"")</f>
        <v>1.7479580034941576E-3</v>
      </c>
      <c r="DS60" s="5">
        <f>IFERROR(((((W60+AM60)*(1/$H60))+BC60)/$F$2)/($B$2*('CAR.CAP_per person'!M$2)/(_xlfn.XLOOKUP($E$2,EU_countries_GDP!$A$2:$A$29,EU_countries_GDP!$E$2:$E$29))),"")</f>
        <v>4.1175401497570097E-2</v>
      </c>
      <c r="DT60" s="5">
        <f>IFERROR(((((X60+AN60)*(1/$H60))+BD60)/$F$2)/($B$2*('CAR.CAP_per person'!N$2)/(_xlfn.XLOOKUP($E$2,EU_countries_GDP!$A$2:$A$29,EU_countries_GDP!$E$2:$E$29))),"")</f>
        <v>1.0685907641096433</v>
      </c>
      <c r="DU60" s="5">
        <f>IFERROR(((((Y60+AO60)*(1/$H60))+BE60)/$F$2)/($B$2*('CAR.CAP_per person'!O$2)/(_xlfn.XLOOKUP($E$2,EU_countries_GDP!$A$2:$A$29,EU_countries_GDP!$E$2:$E$29))),"")</f>
        <v>3.8667742196707379E-4</v>
      </c>
      <c r="DV60" s="5">
        <f>IFERROR(((((Z60+AP60)*(1/$H60))+BF60)/$F$2)/($B$2*('CAR.CAP_per person'!P$2)/(_xlfn.XLOOKUP($E$2,EU_countries_GDP!$A$2:$A$29,EU_countries_GDP!$E$2:$E$29))),"")</f>
        <v>6.6960903135366324E-3</v>
      </c>
      <c r="DW60" s="5">
        <f>IFERROR(((((AA60+AQ60)*(1/$H60))+BG60)/$F$2)/($B$2*('CAR.CAP_per person'!Q$2)/(_xlfn.XLOOKUP($E$2,EU_countries_GDP!$A$2:$A$29,EU_countries_GDP!$E$2:$E$29))),"")</f>
        <v>2.7032161579940085E-3</v>
      </c>
    </row>
    <row r="61" spans="1:127">
      <c r="A61" t="s">
        <v>244</v>
      </c>
      <c r="B61" t="str">
        <f>_xlfn.XLOOKUP(D61,Table5[Ingredient],Table5[Category],"",FALSE)</f>
        <v>Vegetables</v>
      </c>
      <c r="C61" s="33" t="s">
        <v>177</v>
      </c>
      <c r="D61" s="33" t="s">
        <v>252</v>
      </c>
      <c r="E61" s="33">
        <v>2.3958999999999997</v>
      </c>
      <c r="F61" s="33" t="s">
        <v>189</v>
      </c>
      <c r="G61" s="33" t="s">
        <v>180</v>
      </c>
      <c r="H61" s="91">
        <f>Dataset_IT!L58</f>
        <v>0.49881329113924067</v>
      </c>
      <c r="I61" s="33"/>
      <c r="J61" s="37" t="str">
        <f>IFERROR(INDEX('AveragePrices&amp;Codes'!G:AG, MATCH($D61, 'AveragePrices&amp;Codes'!$A:$A, 0), MATCH(Tool_Italy!$E$2, 'AveragePrices&amp;Codes'!$G$1:$AG$1, 0)),"")</f>
        <v/>
      </c>
      <c r="K61" s="37">
        <f>IFERROR(E61/(_xlfn.XLOOKUP(A61,Dataset_IT!$Q$2:$Q$9,Dataset_IT!$R$2:$R$9)),"")</f>
        <v>3.5233823529411762E-2</v>
      </c>
      <c r="L61">
        <f>IFERROR(IF($F61="Raw",_xlfn.XLOOKUP(_xlfn.XLOOKUP(Tool_Italy!$D61,'AveragePrices&amp;Codes'!$A:$A,'AveragePrices&amp;Codes'!$B:$B),AGRIBALYSE_Raw!$B:$B,AGRIBALYSE_Raw!O:O)*$E61,_xlfn.XLOOKUP(_xlfn.XLOOKUP(Tool_Italy!$D61,'AveragePrices&amp;Codes'!$A:$A,'AveragePrices&amp;Codes'!$B:$B),AGRIBALYSE_Cooked!$C:$C,AGRIBALYSE_Cooked!P:P)*$E61),"")</f>
        <v>2.4392415914100001</v>
      </c>
      <c r="M61">
        <f>IFERROR(IF($F61="Raw",_xlfn.XLOOKUP(_xlfn.XLOOKUP(Tool_Italy!$D61,'AveragePrices&amp;Codes'!$A:$A,'AveragePrices&amp;Codes'!$B:$B),AGRIBALYSE_Raw!$B:$B,AGRIBALYSE_Raw!P:P)*$E61,_xlfn.XLOOKUP(_xlfn.XLOOKUP(Tool_Italy!$D61,'AveragePrices&amp;Codes'!$A:$A,'AveragePrices&amp;Codes'!$B:$B),AGRIBALYSE_Cooked!$C:$C,AGRIBALYSE_Cooked!Q:Q)*$E61),"")</f>
        <v>5.796248251169999E-8</v>
      </c>
      <c r="N61">
        <f>IFERROR(IF($F61="Raw",_xlfn.XLOOKUP(_xlfn.XLOOKUP(Tool_Italy!$D61,'AveragePrices&amp;Codes'!$A:$A,'AveragePrices&amp;Codes'!$B:$B),AGRIBALYSE_Raw!$B:$B,AGRIBALYSE_Raw!Q:Q)*$E61,_xlfn.XLOOKUP(_xlfn.XLOOKUP(Tool_Italy!$D61,'AveragePrices&amp;Codes'!$A:$A,'AveragePrices&amp;Codes'!$B:$B),AGRIBALYSE_Cooked!$C:$C,AGRIBALYSE_Cooked!R:R)*$E61),"")</f>
        <v>0.18697280393089999</v>
      </c>
      <c r="O61">
        <f>IFERROR(IF($F61="Raw",_xlfn.XLOOKUP(_xlfn.XLOOKUP(Tool_Italy!$D61,'AveragePrices&amp;Codes'!$A:$A,'AveragePrices&amp;Codes'!$B:$B),AGRIBALYSE_Raw!$B:$B,AGRIBALYSE_Raw!R:R)*$E61,_xlfn.XLOOKUP(_xlfn.XLOOKUP(Tool_Italy!$D61,'AveragePrices&amp;Codes'!$A:$A,'AveragePrices&amp;Codes'!$B:$B),AGRIBALYSE_Cooked!$C:$C,AGRIBALYSE_Cooked!S:S)*$E61),"")</f>
        <v>1.2238254085329997E-2</v>
      </c>
      <c r="P61">
        <f>IFERROR(IF($F61="Raw",_xlfn.XLOOKUP(_xlfn.XLOOKUP(Tool_Italy!$D61,'AveragePrices&amp;Codes'!$A:$A,'AveragePrices&amp;Codes'!$B:$B),AGRIBALYSE_Raw!$B:$B,AGRIBALYSE_Raw!S:S)*$E61,_xlfn.XLOOKUP(_xlfn.XLOOKUP(Tool_Italy!$D61,'AveragePrices&amp;Codes'!$A:$A,'AveragePrices&amp;Codes'!$B:$B),AGRIBALYSE_Cooked!$C:$C,AGRIBALYSE_Cooked!T:T)*$E61),"")</f>
        <v>1.2417108978689997E-7</v>
      </c>
      <c r="Q61">
        <f>IFERROR(IF($F61="Raw",_xlfn.XLOOKUP(_xlfn.XLOOKUP(Tool_Italy!$D61,'AveragePrices&amp;Codes'!$A:$A,'AveragePrices&amp;Codes'!$B:$B),AGRIBALYSE_Raw!$B:$B,AGRIBALYSE_Raw!T:T)*$E61,_xlfn.XLOOKUP(_xlfn.XLOOKUP(Tool_Italy!$D61,'AveragePrices&amp;Codes'!$A:$A,'AveragePrices&amp;Codes'!$B:$B),AGRIBALYSE_Cooked!$C:$C,AGRIBALYSE_Cooked!U:U)*$E61),"")</f>
        <v>4.424013297469999E-8</v>
      </c>
      <c r="R61">
        <f>IFERROR(IF($F61="Raw",_xlfn.XLOOKUP(_xlfn.XLOOKUP(Tool_Italy!$D61,'AveragePrices&amp;Codes'!$A:$A,'AveragePrices&amp;Codes'!$B:$B),AGRIBALYSE_Raw!$B:$B,AGRIBALYSE_Raw!U:U)*$E61,_xlfn.XLOOKUP(_xlfn.XLOOKUP(Tool_Italy!$D61,'AveragePrices&amp;Codes'!$A:$A,'AveragePrices&amp;Codes'!$B:$B),AGRIBALYSE_Cooked!$C:$C,AGRIBALYSE_Cooked!V:V)*$E61),"")</f>
        <v>1.0975040727689998E-9</v>
      </c>
      <c r="S61">
        <f>IFERROR(IF($F61="Raw",_xlfn.XLOOKUP(_xlfn.XLOOKUP(Tool_Italy!$D61,'AveragePrices&amp;Codes'!$A:$A,'AveragePrices&amp;Codes'!$B:$B),AGRIBALYSE_Raw!$B:$B,AGRIBALYSE_Raw!V:V)*$E61,_xlfn.XLOOKUP(_xlfn.XLOOKUP(Tool_Italy!$D61,'AveragePrices&amp;Codes'!$A:$A,'AveragePrices&amp;Codes'!$B:$B),AGRIBALYSE_Cooked!$C:$C,AGRIBALYSE_Cooked!W:W)*$E61),"")</f>
        <v>1.5057870677459997E-2</v>
      </c>
      <c r="T61">
        <f>IFERROR(IF($F61="Raw",_xlfn.XLOOKUP(_xlfn.XLOOKUP(Tool_Italy!$D61,'AveragePrices&amp;Codes'!$A:$A,'AveragePrices&amp;Codes'!$B:$B),AGRIBALYSE_Raw!$B:$B,AGRIBALYSE_Raw!W:W)*$E61,_xlfn.XLOOKUP(_xlfn.XLOOKUP(Tool_Italy!$D61,'AveragePrices&amp;Codes'!$A:$A,'AveragePrices&amp;Codes'!$B:$B),AGRIBALYSE_Cooked!$C:$C,AGRIBALYSE_Cooked!X:X)*$E61),"")</f>
        <v>3.3245752781799995E-4</v>
      </c>
      <c r="U61">
        <f>IFERROR(IF($F61="Raw",_xlfn.XLOOKUP(_xlfn.XLOOKUP(Tool_Italy!$D61,'AveragePrices&amp;Codes'!$A:$A,'AveragePrices&amp;Codes'!$B:$B),AGRIBALYSE_Raw!$B:$B,AGRIBALYSE_Raw!X:X)*$E61,_xlfn.XLOOKUP(_xlfn.XLOOKUP(Tool_Italy!$D61,'AveragePrices&amp;Codes'!$A:$A,'AveragePrices&amp;Codes'!$B:$B),AGRIBALYSE_Cooked!$C:$C,AGRIBALYSE_Cooked!Y:Y)*$E61),"")</f>
        <v>1.3083885073609998E-2</v>
      </c>
      <c r="V61">
        <f>IFERROR(IF($F61="Raw",_xlfn.XLOOKUP(_xlfn.XLOOKUP(Tool_Italy!$D61,'AveragePrices&amp;Codes'!$A:$A,'AveragePrices&amp;Codes'!$B:$B),AGRIBALYSE_Raw!$B:$B,AGRIBALYSE_Raw!Y:Y)*$E61,_xlfn.XLOOKUP(_xlfn.XLOOKUP(Tool_Italy!$D61,'AveragePrices&amp;Codes'!$A:$A,'AveragePrices&amp;Codes'!$B:$B),AGRIBALYSE_Cooked!$C:$C,AGRIBALYSE_Cooked!Z:Z)*$E61),"")</f>
        <v>4.9889495065799996E-2</v>
      </c>
      <c r="W61">
        <f>IFERROR(IF($F61="Raw",_xlfn.XLOOKUP(_xlfn.XLOOKUP(Tool_Italy!$D61,'AveragePrices&amp;Codes'!$A:$A,'AveragePrices&amp;Codes'!$B:$B),AGRIBALYSE_Raw!$B:$B,AGRIBALYSE_Raw!Z:Z)*$E61,_xlfn.XLOOKUP(_xlfn.XLOOKUP(Tool_Italy!$D61,'AveragePrices&amp;Codes'!$A:$A,'AveragePrices&amp;Codes'!$B:$B),AGRIBALYSE_Cooked!$C:$C,AGRIBALYSE_Cooked!AA:AA)*$E61),"")</f>
        <v>74.387725903399755</v>
      </c>
      <c r="X61">
        <f>IFERROR(IF($F61="Raw",_xlfn.XLOOKUP(_xlfn.XLOOKUP(Tool_Italy!$D61,'AveragePrices&amp;Codes'!$A:$A,'AveragePrices&amp;Codes'!$B:$B),AGRIBALYSE_Raw!$B:$B,AGRIBALYSE_Raw!AA:AA)*$E61,_xlfn.XLOOKUP(_xlfn.XLOOKUP(Tool_Italy!$D61,'AveragePrices&amp;Codes'!$A:$A,'AveragePrices&amp;Codes'!$B:$B),AGRIBALYSE_Cooked!$C:$C,AGRIBALYSE_Cooked!AB:AB)*$E61),"")</f>
        <v>33.753832127599999</v>
      </c>
      <c r="Y61">
        <f>IFERROR(IF($F61="Raw",_xlfn.XLOOKUP(_xlfn.XLOOKUP(Tool_Italy!$D61,'AveragePrices&amp;Codes'!$A:$A,'AveragePrices&amp;Codes'!$B:$B),AGRIBALYSE_Raw!$B:$B,AGRIBALYSE_Raw!AB:AB)*$E61,_xlfn.XLOOKUP(_xlfn.XLOOKUP(Tool_Italy!$D61,'AveragePrices&amp;Codes'!$A:$A,'AveragePrices&amp;Codes'!$B:$B),AGRIBALYSE_Cooked!$C:$C,AGRIBALYSE_Cooked!AC:AC)*$E61),"")</f>
        <v>3.5457259525999993</v>
      </c>
      <c r="Z61">
        <f>IFERROR(IF($F61="Raw",_xlfn.XLOOKUP(_xlfn.XLOOKUP(Tool_Italy!$D61,'AveragePrices&amp;Codes'!$A:$A,'AveragePrices&amp;Codes'!$B:$B),AGRIBALYSE_Raw!$B:$B,AGRIBALYSE_Raw!AC:AC)*$E61,_xlfn.XLOOKUP(_xlfn.XLOOKUP(Tool_Italy!$D61,'AveragePrices&amp;Codes'!$A:$A,'AveragePrices&amp;Codes'!$B:$B),AGRIBALYSE_Cooked!$C:$C,AGRIBALYSE_Cooked!AD:AD)*$E61),"")</f>
        <v>28.791573426199996</v>
      </c>
      <c r="AA61">
        <f>IFERROR(IF($F61="Raw",_xlfn.XLOOKUP(_xlfn.XLOOKUP(Tool_Italy!$D61,'AveragePrices&amp;Codes'!$A:$A,'AveragePrices&amp;Codes'!$B:$B),AGRIBALYSE_Raw!$B:$B,AGRIBALYSE_Raw!AD:AD)*$E61,_xlfn.XLOOKUP(_xlfn.XLOOKUP(Tool_Italy!$D61,'AveragePrices&amp;Codes'!$A:$A,'AveragePrices&amp;Codes'!$B:$B),AGRIBALYSE_Cooked!$C:$C,AGRIBALYSE_Cooked!AE:AE)*$E61),"")</f>
        <v>1.281358083356E-5</v>
      </c>
      <c r="AB61" cm="1">
        <f t="array" ref="AB61">IFERROR(_xlfn.XLOOKUP(Tool_Italy!$F61&amp;$E$2,'Cooking methods'!$A:$A&amp;'Cooking methods'!$B:$B,'Cooking methods'!C:C)*$E61,"")</f>
        <v>0</v>
      </c>
      <c r="AC61" cm="1">
        <f t="array" ref="AC61">IFERROR(_xlfn.XLOOKUP(Tool_Italy!$F61&amp;$E$2,'Cooking methods'!$A:$A&amp;'Cooking methods'!$B:$B,'Cooking methods'!D:D)*$E61,"")</f>
        <v>0</v>
      </c>
      <c r="AD61" cm="1">
        <f t="array" ref="AD61">IFERROR(_xlfn.XLOOKUP(Tool_Italy!$F61&amp;$E$2,'Cooking methods'!$A:$A&amp;'Cooking methods'!$B:$B,'Cooking methods'!E:E)*$E61,"")</f>
        <v>0</v>
      </c>
      <c r="AE61" cm="1">
        <f t="array" ref="AE61">IFERROR(_xlfn.XLOOKUP(Tool_Italy!$F61&amp;$E$2,'Cooking methods'!$A:$A&amp;'Cooking methods'!$B:$B,'Cooking methods'!F:F)*$E61,"")</f>
        <v>0</v>
      </c>
      <c r="AF61" cm="1">
        <f t="array" ref="AF61">IFERROR(_xlfn.XLOOKUP(Tool_Italy!$F61&amp;$E$2,'Cooking methods'!$A:$A&amp;'Cooking methods'!$B:$B,'Cooking methods'!G:G)*$E61,"")</f>
        <v>0</v>
      </c>
      <c r="AG61" cm="1">
        <f t="array" ref="AG61">IFERROR(_xlfn.XLOOKUP(Tool_Italy!$F61&amp;$E$2,'Cooking methods'!$A:$A&amp;'Cooking methods'!$B:$B,'Cooking methods'!H:H)*$E61,"")</f>
        <v>0</v>
      </c>
      <c r="AH61" cm="1">
        <f t="array" ref="AH61">IFERROR(_xlfn.XLOOKUP(Tool_Italy!$F61&amp;$E$2,'Cooking methods'!$A:$A&amp;'Cooking methods'!$B:$B,'Cooking methods'!I:I)*$E61,"")</f>
        <v>0</v>
      </c>
      <c r="AI61" cm="1">
        <f t="array" ref="AI61">IFERROR(_xlfn.XLOOKUP(Tool_Italy!$F61&amp;$E$2,'Cooking methods'!$A:$A&amp;'Cooking methods'!$B:$B,'Cooking methods'!J:J)*$E61,"")</f>
        <v>0</v>
      </c>
      <c r="AJ61" cm="1">
        <f t="array" ref="AJ61">IFERROR(_xlfn.XLOOKUP(Tool_Italy!$F61&amp;$E$2,'Cooking methods'!$A:$A&amp;'Cooking methods'!$B:$B,'Cooking methods'!K:K)*$E61,"")</f>
        <v>0</v>
      </c>
      <c r="AK61" cm="1">
        <f t="array" ref="AK61">IFERROR(_xlfn.XLOOKUP(Tool_Italy!$F61&amp;$E$2,'Cooking methods'!$A:$A&amp;'Cooking methods'!$B:$B,'Cooking methods'!L:L)*$E61,"")</f>
        <v>0</v>
      </c>
      <c r="AL61" cm="1">
        <f t="array" ref="AL61">IFERROR(_xlfn.XLOOKUP(Tool_Italy!$F61&amp;$E$2,'Cooking methods'!$A:$A&amp;'Cooking methods'!$B:$B,'Cooking methods'!M:M)*$E61,"")</f>
        <v>0</v>
      </c>
      <c r="AM61" cm="1">
        <f t="array" ref="AM61">IFERROR(_xlfn.XLOOKUP(Tool_Italy!$F61&amp;$E$2,'Cooking methods'!$A:$A&amp;'Cooking methods'!$B:$B,'Cooking methods'!N:N)*$E61,"")</f>
        <v>0</v>
      </c>
      <c r="AN61" cm="1">
        <f t="array" ref="AN61">IFERROR(_xlfn.XLOOKUP(Tool_Italy!$F61&amp;$E$2,'Cooking methods'!$A:$A&amp;'Cooking methods'!$B:$B,'Cooking methods'!O:O)*$E61,"")</f>
        <v>0</v>
      </c>
      <c r="AO61" cm="1">
        <f t="array" ref="AO61">IFERROR(_xlfn.XLOOKUP(Tool_Italy!$F61&amp;$E$2,'Cooking methods'!$A:$A&amp;'Cooking methods'!$B:$B,'Cooking methods'!P:P)*$E61,"")</f>
        <v>0</v>
      </c>
      <c r="AP61" cm="1">
        <f t="array" ref="AP61">IFERROR(_xlfn.XLOOKUP(Tool_Italy!$F61&amp;$E$2,'Cooking methods'!$A:$A&amp;'Cooking methods'!$B:$B,'Cooking methods'!Q:Q)*$E61,"")</f>
        <v>0</v>
      </c>
      <c r="AQ61" cm="1">
        <f t="array" ref="AQ61">IFERROR(_xlfn.XLOOKUP(Tool_Italy!$F61&amp;$E$2,'Cooking methods'!$A:$A&amp;'Cooking methods'!$B:$B,'Cooking methods'!R:R)*$E61,"")</f>
        <v>0</v>
      </c>
      <c r="AR61" cm="1">
        <f t="array" ref="AR61">IFERROR(_xlfn.XLOOKUP(Tool_Italy!$G61&amp;$E$2,'Waste management'!$A:$A&amp;'Waste management'!$B:$B,'Waste management'!C:C)*$E61,"")</f>
        <v>0.13778820899999997</v>
      </c>
      <c r="AS61" cm="1">
        <f t="array" ref="AS61">IFERROR(_xlfn.XLOOKUP(Tool_Italy!$G61&amp;$E$2,'Waste management'!$A:$A&amp;'Waste management'!$B:$B,'Waste management'!D:D)*$E61,"")</f>
        <v>9.9004098569999991E-10</v>
      </c>
      <c r="AT61" cm="1">
        <f t="array" ref="AT61">IFERROR(_xlfn.XLOOKUP(Tool_Italy!$G61&amp;$E$2,'Waste management'!$A:$A&amp;'Waste management'!$B:$B,'Waste management'!E:E)*$E61,"")</f>
        <v>2.1083919999999997E-3</v>
      </c>
      <c r="AU61" cm="1">
        <f t="array" ref="AU61">IFERROR(_xlfn.XLOOKUP(Tool_Italy!$G61&amp;$E$2,'Waste management'!$A:$A&amp;'Waste management'!$B:$B,'Waste management'!F:F)*$E61,"")</f>
        <v>3.1146699999999995E-4</v>
      </c>
      <c r="AV61" cm="1">
        <f t="array" ref="AV61">IFERROR(_xlfn.XLOOKUP(Tool_Italy!$G61&amp;$E$2,'Waste management'!$A:$A&amp;'Waste management'!$B:$B,'Waste management'!G:G)*$E61,"")</f>
        <v>2.7841795539999997E-8</v>
      </c>
      <c r="AW61" cm="1">
        <f t="array" ref="AW61">IFERROR(_xlfn.XLOOKUP(Tool_Italy!$G61&amp;$E$2,'Waste management'!$A:$A&amp;'Waste management'!$B:$B,'Waste management'!H:H)*$E61,"")</f>
        <v>9.0974958489999986E-10</v>
      </c>
      <c r="AX61" cm="1">
        <f t="array" ref="AX61">IFERROR(_xlfn.XLOOKUP(Tool_Italy!$G61&amp;$E$2,'Waste management'!$A:$A&amp;'Waste management'!$B:$B,'Waste management'!I:I)*$E61,"")</f>
        <v>6.5008194289999984E-10</v>
      </c>
      <c r="AY61" cm="1">
        <f t="array" ref="AY61">IFERROR(_xlfn.XLOOKUP(Tool_Italy!$G61&amp;$E$2,'Waste management'!$A:$A&amp;'Waste management'!$B:$B,'Waste management'!J:J)*$E61,"")</f>
        <v>5.2949389999999994E-3</v>
      </c>
      <c r="AZ61" cm="1">
        <f t="array" ref="AZ61">IFERROR(_xlfn.XLOOKUP(Tool_Italy!$G61&amp;$E$2,'Waste management'!$A:$A&amp;'Waste management'!$B:$B,'Waste management'!K:K)*$E61,"")</f>
        <v>8.5093503169999986E-6</v>
      </c>
      <c r="BA61" cm="1">
        <f t="array" ref="BA61">IFERROR(_xlfn.XLOOKUP(Tool_Italy!$G61&amp;$E$2,'Waste management'!$A:$A&amp;'Waste management'!$B:$B,'Waste management'!L:L)*$E61,"")</f>
        <v>2.3327488677999997E-4</v>
      </c>
      <c r="BB61" cm="1">
        <f t="array" ref="BB61">IFERROR(_xlfn.XLOOKUP(Tool_Italy!$G61&amp;$E$2,'Waste management'!$A:$A&amp;'Waste management'!$B:$B,'Waste management'!M:M)*$E61,"")</f>
        <v>2.3360024999999996E-2</v>
      </c>
      <c r="BC61" cm="1">
        <f t="array" ref="BC61">IFERROR(_xlfn.XLOOKUP(Tool_Italy!$G61&amp;$E$2,'Waste management'!$A:$A&amp;'Waste management'!$B:$B,'Waste management'!N:N)*$E61,"")</f>
        <v>20.065854171999998</v>
      </c>
      <c r="BD61" cm="1">
        <f t="array" ref="BD61">IFERROR(_xlfn.XLOOKUP(Tool_Italy!$G61&amp;$E$2,'Waste management'!$A:$A&amp;'Waste management'!$B:$B,'Waste management'!O:O)*$E61,"")</f>
        <v>1.3047592219999997</v>
      </c>
      <c r="BE61" cm="1">
        <f t="array" ref="BE61">IFERROR(_xlfn.XLOOKUP(Tool_Italy!$G61&amp;$E$2,'Waste management'!$A:$A&amp;'Waste management'!$B:$B,'Waste management'!P:P)*$E61,"")</f>
        <v>2.7409095999999997E-2</v>
      </c>
      <c r="BF61" cm="1">
        <f t="array" ref="BF61">IFERROR(_xlfn.XLOOKUP(Tool_Italy!$G61&amp;$E$2,'Waste management'!$A:$A&amp;'Waste management'!$B:$B,'Waste management'!Q:Q)*$E61,"")</f>
        <v>0.86281150799999984</v>
      </c>
      <c r="BG61" cm="1">
        <f t="array" ref="BG61">IFERROR(_xlfn.XLOOKUP(Tool_Italy!$G61&amp;$E$2,'Waste management'!$A:$A&amp;'Waste management'!$B:$B,'Waste management'!R:R)*$E61,"")</f>
        <v>2.6792151749999998E-7</v>
      </c>
      <c r="BH61">
        <f>IFERROR((L61+AR61+AB61)*_xlfn.XLOOKUP(Tool_Italy!BH$4,Monetization_Factors!$A:$A,Monetization_Factors!$D:$D),"")</f>
        <v>0.33527381992004707</v>
      </c>
      <c r="BI61">
        <f>IFERROR((M61+AS61+AC61)*_xlfn.XLOOKUP(Tool_Italy!BI$4,Monetization_Factors!$A:$A,Monetization_Factors!$D:$D),"")</f>
        <v>2.3599306509622371E-6</v>
      </c>
      <c r="BJ61">
        <f>IFERROR((N61+AT61+AD61)*_xlfn.XLOOKUP(Tool_Italy!BJ$4,Monetization_Factors!$A:$A,Monetization_Factors!$D:$D),"")</f>
        <v>2.8857256105069463E-4</v>
      </c>
      <c r="BK61">
        <f>IFERROR((O61+AU61+AE61)*_xlfn.XLOOKUP(Tool_Italy!BK$4,Monetization_Factors!$A:$A,Monetization_Factors!$D:$D),"")</f>
        <v>1.8996181338424945E-2</v>
      </c>
      <c r="BL61">
        <f>IFERROR((P61+AV61+AF61)*_xlfn.XLOOKUP(Tool_Italy!BL$4,Monetization_Factors!$A:$A,Monetization_Factors!$D:$D),"")</f>
        <v>0.15175050893766262</v>
      </c>
      <c r="BM61">
        <f>IFERROR((Q61+AW61+AG61)*_xlfn.XLOOKUP(Tool_Italy!BM$4,Monetization_Factors!$A:$A,Monetization_Factors!$D:$D),"")</f>
        <v>9.3758699688963505E-3</v>
      </c>
      <c r="BN61">
        <f>IFERROR((R61+AX61+AH61)*_xlfn.XLOOKUP(Tool_Italy!BN$4,Monetization_Factors!$A:$A,Monetization_Factors!$D:$D),"")</f>
        <v>2.0090971368936675E-3</v>
      </c>
      <c r="BO61">
        <f>IFERROR((S61+AY61+AI61)*_xlfn.XLOOKUP(Tool_Italy!BO$4,Monetization_Factors!$A:$A,Monetization_Factors!$D:$D),"")</f>
        <v>8.9112633509684271E-3</v>
      </c>
      <c r="BP61">
        <f>IFERROR((T61+AZ61+AJ61)*_xlfn.XLOOKUP(Tool_Italy!BP$4,Monetization_Factors!$A:$A,Monetization_Factors!$D:$D),"")</f>
        <v>8.3175164253300666E-4</v>
      </c>
      <c r="BQ61">
        <f>IFERROR((U61+BA61+AK61)*_xlfn.XLOOKUP(Tool_Italy!BQ$4,Monetization_Factors!$A:$A,Monetization_Factors!$D:$D),"")</f>
        <v>5.4476127992036542E-2</v>
      </c>
      <c r="BR61" t="str">
        <f>IFERROR((V61+BB61+AL61)*_xlfn.XLOOKUP(Tool_Italy!BR$4,Monetization_Factors!$A:$A,Monetization_Factors!$D:$D),"")</f>
        <v/>
      </c>
      <c r="BS61">
        <f>IFERROR((W61+BC61+AM61)*_xlfn.XLOOKUP(Tool_Italy!BS$4,Monetization_Factors!$A:$A,Monetization_Factors!$D:$D),"")</f>
        <v>4.59636900674836E-3</v>
      </c>
      <c r="BT61">
        <f>IFERROR((X61+BD61+AN61)*_xlfn.XLOOKUP(Tool_Italy!BT$4,Monetization_Factors!$A:$A,Monetization_Factors!$D:$D),"")</f>
        <v>7.8065892119025728E-3</v>
      </c>
      <c r="BU61">
        <f>IFERROR((Y61+BE61+AO61)*_xlfn.XLOOKUP(Tool_Italy!BU$4,Monetization_Factors!$A:$A,Monetization_Factors!$D:$D),"")</f>
        <v>2.2707012852511536E-2</v>
      </c>
      <c r="BV61">
        <f>IFERROR((Z61+BF61+AP61)*_xlfn.XLOOKUP(Tool_Italy!BV$4,Monetization_Factors!$A:$A,Monetization_Factors!$D:$D),"")</f>
        <v>4.8967700979253834E-2</v>
      </c>
      <c r="BW61">
        <f>IFERROR((AA61+BG61+AQ61)*_xlfn.XLOOKUP(Tool_Italy!BW$4,Monetization_Factors!$A:$A,Monetization_Factors!$D:$D),"")</f>
        <v>2.7328824853887792E-5</v>
      </c>
      <c r="BX61" s="38" t="str" cm="1">
        <f t="array" ref="BX61">IFERROR(_xlfn.IFS(I61&lt;&gt;0,I61*E61,I61="",J61*E61),"")</f>
        <v/>
      </c>
      <c r="BY61" s="38">
        <f t="shared" si="2"/>
        <v>0.61154442566239808</v>
      </c>
      <c r="BZ61" s="38">
        <f t="shared" si="36"/>
        <v>0.61154442566239808</v>
      </c>
      <c r="CA61" s="38">
        <f t="shared" si="3"/>
        <v>1.1760469724276885E-3</v>
      </c>
      <c r="CB61">
        <f t="shared" si="4"/>
        <v>2.5770298004100001</v>
      </c>
      <c r="CC61">
        <f t="shared" si="37"/>
        <v>5.895252349739999E-8</v>
      </c>
      <c r="CD61">
        <f t="shared" si="38"/>
        <v>0.18908119593089998</v>
      </c>
      <c r="CE61">
        <f t="shared" si="39"/>
        <v>1.2549721085329996E-2</v>
      </c>
      <c r="CF61">
        <f t="shared" si="40"/>
        <v>1.5201288532689996E-7</v>
      </c>
      <c r="CG61">
        <f t="shared" si="41"/>
        <v>4.5149882559599992E-8</v>
      </c>
      <c r="CH61">
        <f t="shared" si="42"/>
        <v>1.7475860156689996E-9</v>
      </c>
      <c r="CI61">
        <f t="shared" si="43"/>
        <v>2.0352809677459997E-2</v>
      </c>
      <c r="CJ61">
        <f t="shared" si="44"/>
        <v>3.4096687813499994E-4</v>
      </c>
      <c r="CK61">
        <f t="shared" si="45"/>
        <v>1.3317159960389999E-2</v>
      </c>
      <c r="CL61">
        <f t="shared" si="46"/>
        <v>7.3249520065799989E-2</v>
      </c>
      <c r="CM61">
        <f t="shared" si="47"/>
        <v>94.453580075399756</v>
      </c>
      <c r="CN61">
        <f t="shared" si="48"/>
        <v>35.0585913496</v>
      </c>
      <c r="CO61">
        <f t="shared" si="49"/>
        <v>3.5731350485999993</v>
      </c>
      <c r="CP61">
        <f t="shared" si="50"/>
        <v>29.654384934199996</v>
      </c>
      <c r="CQ61">
        <f t="shared" si="51"/>
        <v>1.308150235106E-5</v>
      </c>
      <c r="CR61">
        <f t="shared" si="20"/>
        <v>4.9558265392500005E-3</v>
      </c>
      <c r="CS61">
        <f t="shared" si="52"/>
        <v>1.1337023749499998E-10</v>
      </c>
      <c r="CT61">
        <f t="shared" si="53"/>
        <v>3.6361768448249997E-4</v>
      </c>
      <c r="CU61">
        <f t="shared" si="54"/>
        <v>2.4134079010249992E-5</v>
      </c>
      <c r="CV61">
        <f t="shared" si="55"/>
        <v>2.9233247178249993E-10</v>
      </c>
      <c r="CW61">
        <f t="shared" si="56"/>
        <v>8.6826697229999985E-11</v>
      </c>
      <c r="CX61">
        <f t="shared" si="57"/>
        <v>3.360742337824999E-12</v>
      </c>
      <c r="CY61">
        <f t="shared" si="58"/>
        <v>3.9140018610499997E-5</v>
      </c>
      <c r="CZ61">
        <f t="shared" si="59"/>
        <v>6.5570553487499984E-7</v>
      </c>
      <c r="DA61">
        <f t="shared" si="60"/>
        <v>2.5609923000749997E-5</v>
      </c>
      <c r="DB61">
        <f t="shared" si="61"/>
        <v>1.4086446166499997E-4</v>
      </c>
      <c r="DC61">
        <f t="shared" si="62"/>
        <v>0.18164150014499952</v>
      </c>
      <c r="DD61">
        <f t="shared" si="63"/>
        <v>6.7420367980000007E-2</v>
      </c>
      <c r="DE61">
        <f t="shared" si="64"/>
        <v>6.8714135549999989E-3</v>
      </c>
      <c r="DF61">
        <f t="shared" si="65"/>
        <v>5.7027663334999992E-2</v>
      </c>
      <c r="DG61">
        <f t="shared" si="66"/>
        <v>2.5156735290500001E-8</v>
      </c>
      <c r="DH61" s="5">
        <f>IFERROR(((((L61+AB61)*(1/$H61))+AR61)/$F$2)/($B$2*('CAR.CAP_per person'!B$2)/(_xlfn.XLOOKUP($E$2,EU_countries_GDP!$A$2:$A$29,EU_countries_GDP!$E$2:$E$29))),"")</f>
        <v>7.9782017798027668E-2</v>
      </c>
      <c r="DI61" s="5">
        <f>IFERROR(((((M61+AC61)*(1/$H61))+AS61)/$F$2)/($B$2*('CAR.CAP_per person'!C$2)/(_xlfn.XLOOKUP($E$2,EU_countries_GDP!$A$2:$A$29,EU_countries_GDP!$E$2:$E$29))),"")</f>
        <v>2.3483101805746777E-5</v>
      </c>
      <c r="DJ61" s="5">
        <f>IFERROR(((((N61+AD61)*(1/$H61))+AT61)/$F$2)/($B$2*('CAR.CAP_per person'!D$2)/(_xlfn.XLOOKUP($E$2,EU_countries_GDP!$A$2:$A$29,EU_countries_GDP!$E$2:$E$29))),"")</f>
        <v>7.7317534675819968E-5</v>
      </c>
      <c r="DK61" s="5">
        <f>IFERROR(((((O61+AE61)*(1/$H61))+AU61)/$F$2)/($B$2*('CAR.CAP_per person'!E$2)/(_xlfn.XLOOKUP($E$2,EU_countries_GDP!$A$2:$A$29,EU_countries_GDP!$E$2:$E$29))),"")</f>
        <v>6.604490355240974E-3</v>
      </c>
      <c r="DL61" s="5">
        <f>IFERROR(((((P61+AF61)*(1/$H61))+AV61)/$F$2)/($B$2*('CAR.CAP_per person'!F$2)/(_xlfn.XLOOKUP($E$2,EU_countries_GDP!$A$2:$A$29,EU_countries_GDP!$E$2:$E$29))),"")</f>
        <v>5.7911189809357104E-2</v>
      </c>
      <c r="DM61" s="5">
        <f>IFERROR(((((Q61+AG61)*(1/$H61))+AW61)/$F$2)/($B$2*('CAR.CAP_per person'!G$2)/(_xlfn.XLOOKUP($E$2,EU_countries_GDP!$A$2:$A$29,EU_countries_GDP!$E$2:$E$29))),"")</f>
        <v>1.0075167102011902E-2</v>
      </c>
      <c r="DN61" s="5">
        <f>IFERROR(((((R61+AH61)*(1/$H61))+AX61)/$F$2)/($B$2*('CAR.CAP_per person'!H$2)/(_xlfn.XLOOKUP($E$2,EU_countries_GDP!$A$2:$A$29,EU_countries_GDP!$E$2:$E$29))),"")</f>
        <v>7.5126694340820434E-5</v>
      </c>
      <c r="DO61" s="5">
        <f>IFERROR(((((S61+AI61)*(1/$H61))+AY61)/$F$2)/($B$2*('CAR.CAP_per person'!I$2)/(_xlfn.XLOOKUP($E$2,EU_countries_GDP!$A$2:$A$29,EU_countries_GDP!$E$2:$E$29))),"")</f>
        <v>3.8247288175819018E-3</v>
      </c>
      <c r="DP61" s="5">
        <f>IFERROR(((((T61+AJ61)*(1/$H61))+AZ61)/$F$2)/($B$2*('CAR.CAP_per person'!J$2)/(_xlfn.XLOOKUP($E$2,EU_countries_GDP!$A$2:$A$29,EU_countries_GDP!$E$2:$E$29))),"")</f>
        <v>1.2559868049098191E-2</v>
      </c>
      <c r="DQ61" s="5">
        <f>IFERROR(((((U61+AK61)*(1/$H61))+BA61)/$F$2)/($B$2*('CAR.CAP_per person'!K$2)/(_xlfn.XLOOKUP($E$2,EU_countries_GDP!$A$2:$A$29,EU_countries_GDP!$E$2:$E$29))),"")</f>
        <v>1.4262726298423992E-2</v>
      </c>
      <c r="DR61" s="5">
        <f>IFERROR(((((V61+AL61)*(1/$H61))+BB61)/$F$2)/($B$2*('CAR.CAP_per person'!L$2)/(_xlfn.XLOOKUP($E$2,EU_countries_GDP!$A$2:$A$29,EU_countries_GDP!$E$2:$E$29))),"")</f>
        <v>2.1740273710955157E-3</v>
      </c>
      <c r="DS61" s="5">
        <f>IFERROR(((((W61+AM61)*(1/$H61))+BC61)/$F$2)/($B$2*('CAR.CAP_per person'!M$2)/(_xlfn.XLOOKUP($E$2,EU_countries_GDP!$A$2:$A$29,EU_countries_GDP!$E$2:$E$29))),"")</f>
        <v>0.13918457895990757</v>
      </c>
      <c r="DT61" s="5">
        <f>IFERROR(((((X61+AN61)*(1/$H61))+BD61)/$F$2)/($B$2*('CAR.CAP_per person'!N$2)/(_xlfn.XLOOKUP($E$2,EU_countries_GDP!$A$2:$A$29,EU_countries_GDP!$E$2:$E$29))),"")</f>
        <v>0.58589261166238393</v>
      </c>
      <c r="DU61" s="5">
        <f>IFERROR(((((Y61+AO61)*(1/$H61))+BE61)/$F$2)/($B$2*('CAR.CAP_per person'!O$2)/(_xlfn.XLOOKUP($E$2,EU_countries_GDP!$A$2:$A$29,EU_countries_GDP!$E$2:$E$29))),"")</f>
        <v>4.2407173979100701E-3</v>
      </c>
      <c r="DV61" s="5">
        <f>IFERROR(((((Z61+AP61)*(1/$H61))+BF61)/$F$2)/($B$2*('CAR.CAP_per person'!P$2)/(_xlfn.XLOOKUP($E$2,EU_countries_GDP!$A$2:$A$29,EU_countries_GDP!$E$2:$E$29))),"")</f>
        <v>2.8260692074494713E-2</v>
      </c>
      <c r="DW61" s="5">
        <f>IFERROR(((((AA61+AQ61)*(1/$H61))+BG61)/$F$2)/($B$2*('CAR.CAP_per person'!Q$2)/(_xlfn.XLOOKUP($E$2,EU_countries_GDP!$A$2:$A$29,EU_countries_GDP!$E$2:$E$29))),"")</f>
        <v>1.2757572984153687E-2</v>
      </c>
    </row>
    <row r="62" spans="1:127">
      <c r="A62" t="s">
        <v>244</v>
      </c>
      <c r="B62" t="str">
        <f>_xlfn.XLOOKUP(D62,Table5[Ingredient],Table5[Category],"",FALSE)</f>
        <v xml:space="preserve">Other </v>
      </c>
      <c r="C62" s="33" t="s">
        <v>177</v>
      </c>
      <c r="D62" s="33" t="s">
        <v>235</v>
      </c>
      <c r="E62" s="33">
        <v>0.12609999999999999</v>
      </c>
      <c r="F62" s="33" t="s">
        <v>189</v>
      </c>
      <c r="G62" s="33" t="s">
        <v>180</v>
      </c>
      <c r="H62" s="91">
        <f>Dataset_IT!L59</f>
        <v>0.49881329113924072</v>
      </c>
      <c r="I62" s="33"/>
      <c r="J62" s="37">
        <f>IFERROR(INDEX('AveragePrices&amp;Codes'!G:AG, MATCH($D62, 'AveragePrices&amp;Codes'!$A:$A, 0), MATCH(Tool_Italy!$E$2, 'AveragePrices&amp;Codes'!$G$1:$AG$1, 0)),"")</f>
        <v>8.5797892143076933</v>
      </c>
      <c r="K62" s="37">
        <f>IFERROR(E62/(_xlfn.XLOOKUP(A62,Dataset_IT!$Q$2:$Q$9,Dataset_IT!$R$2:$R$9)),"")</f>
        <v>1.8544117647058822E-3</v>
      </c>
      <c r="L62">
        <f>IFERROR(IF($F62="Raw",_xlfn.XLOOKUP(_xlfn.XLOOKUP(Tool_Italy!$D62,'AveragePrices&amp;Codes'!$A:$A,'AveragePrices&amp;Codes'!$B:$B),AGRIBALYSE_Raw!$B:$B,AGRIBALYSE_Raw!O:O)*$E62,_xlfn.XLOOKUP(_xlfn.XLOOKUP(Tool_Italy!$D62,'AveragePrices&amp;Codes'!$A:$A,'AveragePrices&amp;Codes'!$B:$B),AGRIBALYSE_Cooked!$C:$C,AGRIBALYSE_Cooked!P:P)*$E62),"")</f>
        <v>0.20509282299999998</v>
      </c>
      <c r="M62">
        <f>IFERROR(IF($F62="Raw",_xlfn.XLOOKUP(_xlfn.XLOOKUP(Tool_Italy!$D62,'AveragePrices&amp;Codes'!$A:$A,'AveragePrices&amp;Codes'!$B:$B),AGRIBALYSE_Raw!$B:$B,AGRIBALYSE_Raw!P:P)*$E62,_xlfn.XLOOKUP(_xlfn.XLOOKUP(Tool_Italy!$D62,'AveragePrices&amp;Codes'!$A:$A,'AveragePrices&amp;Codes'!$B:$B),AGRIBALYSE_Cooked!$C:$C,AGRIBALYSE_Cooked!Q:Q)*$E62),"")</f>
        <v>1.2660532052999999E-8</v>
      </c>
      <c r="N62">
        <f>IFERROR(IF($F62="Raw",_xlfn.XLOOKUP(_xlfn.XLOOKUP(Tool_Italy!$D62,'AveragePrices&amp;Codes'!$A:$A,'AveragePrices&amp;Codes'!$B:$B),AGRIBALYSE_Raw!$B:$B,AGRIBALYSE_Raw!Q:Q)*$E62,_xlfn.XLOOKUP(_xlfn.XLOOKUP(Tool_Italy!$D62,'AveragePrices&amp;Codes'!$A:$A,'AveragePrices&amp;Codes'!$B:$B),AGRIBALYSE_Cooked!$C:$C,AGRIBALYSE_Cooked!R:R)*$E62),"")</f>
        <v>3.4904696891999994E-2</v>
      </c>
      <c r="O62">
        <f>IFERROR(IF($F62="Raw",_xlfn.XLOOKUP(_xlfn.XLOOKUP(Tool_Italy!$D62,'AveragePrices&amp;Codes'!$A:$A,'AveragePrices&amp;Codes'!$B:$B),AGRIBALYSE_Raw!$B:$B,AGRIBALYSE_Raw!R:R)*$E62,_xlfn.XLOOKUP(_xlfn.XLOOKUP(Tool_Italy!$D62,'AveragePrices&amp;Codes'!$A:$A,'AveragePrices&amp;Codes'!$B:$B),AGRIBALYSE_Cooked!$C:$C,AGRIBALYSE_Cooked!S:S)*$E62),"")</f>
        <v>1.8151685174999997E-3</v>
      </c>
      <c r="P62">
        <f>IFERROR(IF($F62="Raw",_xlfn.XLOOKUP(_xlfn.XLOOKUP(Tool_Italy!$D62,'AveragePrices&amp;Codes'!$A:$A,'AveragePrices&amp;Codes'!$B:$B),AGRIBALYSE_Raw!$B:$B,AGRIBALYSE_Raw!S:S)*$E62,_xlfn.XLOOKUP(_xlfn.XLOOKUP(Tool_Italy!$D62,'AveragePrices&amp;Codes'!$A:$A,'AveragePrices&amp;Codes'!$B:$B),AGRIBALYSE_Cooked!$C:$C,AGRIBALYSE_Cooked!T:T)*$E62),"")</f>
        <v>4.4003718550999992E-8</v>
      </c>
      <c r="Q62">
        <f>IFERROR(IF($F62="Raw",_xlfn.XLOOKUP(_xlfn.XLOOKUP(Tool_Italy!$D62,'AveragePrices&amp;Codes'!$A:$A,'AveragePrices&amp;Codes'!$B:$B),AGRIBALYSE_Raw!$B:$B,AGRIBALYSE_Raw!T:T)*$E62,_xlfn.XLOOKUP(_xlfn.XLOOKUP(Tool_Italy!$D62,'AveragePrices&amp;Codes'!$A:$A,'AveragePrices&amp;Codes'!$B:$B),AGRIBALYSE_Cooked!$C:$C,AGRIBALYSE_Cooked!U:U)*$E62),"")</f>
        <v>3.0355488071999997E-8</v>
      </c>
      <c r="R62">
        <f>IFERROR(IF($F62="Raw",_xlfn.XLOOKUP(_xlfn.XLOOKUP(Tool_Italy!$D62,'AveragePrices&amp;Codes'!$A:$A,'AveragePrices&amp;Codes'!$B:$B),AGRIBALYSE_Raw!$B:$B,AGRIBALYSE_Raw!U:U)*$E62,_xlfn.XLOOKUP(_xlfn.XLOOKUP(Tool_Italy!$D62,'AveragePrices&amp;Codes'!$A:$A,'AveragePrices&amp;Codes'!$B:$B),AGRIBALYSE_Cooked!$C:$C,AGRIBALYSE_Cooked!V:V)*$E62),"")</f>
        <v>3.1625659324999993E-10</v>
      </c>
      <c r="S62">
        <f>IFERROR(IF($F62="Raw",_xlfn.XLOOKUP(_xlfn.XLOOKUP(Tool_Italy!$D62,'AveragePrices&amp;Codes'!$A:$A,'AveragePrices&amp;Codes'!$B:$B),AGRIBALYSE_Raw!$B:$B,AGRIBALYSE_Raw!V:V)*$E62,_xlfn.XLOOKUP(_xlfn.XLOOKUP(Tool_Italy!$D62,'AveragePrices&amp;Codes'!$A:$A,'AveragePrices&amp;Codes'!$B:$B),AGRIBALYSE_Cooked!$C:$C,AGRIBALYSE_Cooked!W:W)*$E62),"")</f>
        <v>5.7828505423E-3</v>
      </c>
      <c r="T62">
        <f>IFERROR(IF($F62="Raw",_xlfn.XLOOKUP(_xlfn.XLOOKUP(Tool_Italy!$D62,'AveragePrices&amp;Codes'!$A:$A,'AveragePrices&amp;Codes'!$B:$B),AGRIBALYSE_Raw!$B:$B,AGRIBALYSE_Raw!W:W)*$E62,_xlfn.XLOOKUP(_xlfn.XLOOKUP(Tool_Italy!$D62,'AveragePrices&amp;Codes'!$A:$A,'AveragePrices&amp;Codes'!$B:$B),AGRIBALYSE_Cooked!$C:$C,AGRIBALYSE_Cooked!X:X)*$E62),"")</f>
        <v>8.4488152553999999E-5</v>
      </c>
      <c r="U62">
        <f>IFERROR(IF($F62="Raw",_xlfn.XLOOKUP(_xlfn.XLOOKUP(Tool_Italy!$D62,'AveragePrices&amp;Codes'!$A:$A,'AveragePrices&amp;Codes'!$B:$B),AGRIBALYSE_Raw!$B:$B,AGRIBALYSE_Raw!X:X)*$E62,_xlfn.XLOOKUP(_xlfn.XLOOKUP(Tool_Italy!$D62,'AveragePrices&amp;Codes'!$A:$A,'AveragePrices&amp;Codes'!$B:$B),AGRIBALYSE_Cooked!$C:$C,AGRIBALYSE_Cooked!Y:Y)*$E62),"")</f>
        <v>2.6058894121000001E-3</v>
      </c>
      <c r="V62">
        <f>IFERROR(IF($F62="Raw",_xlfn.XLOOKUP(_xlfn.XLOOKUP(Tool_Italy!$D62,'AveragePrices&amp;Codes'!$A:$A,'AveragePrices&amp;Codes'!$B:$B),AGRIBALYSE_Raw!$B:$B,AGRIBALYSE_Raw!Y:Y)*$E62,_xlfn.XLOOKUP(_xlfn.XLOOKUP(Tool_Italy!$D62,'AveragePrices&amp;Codes'!$A:$A,'AveragePrices&amp;Codes'!$B:$B),AGRIBALYSE_Cooked!$C:$C,AGRIBALYSE_Cooked!Z:Z)*$E62),"")</f>
        <v>2.3436109956999997E-2</v>
      </c>
      <c r="W62">
        <f>IFERROR(IF($F62="Raw",_xlfn.XLOOKUP(_xlfn.XLOOKUP(Tool_Italy!$D62,'AveragePrices&amp;Codes'!$A:$A,'AveragePrices&amp;Codes'!$B:$B),AGRIBALYSE_Raw!$B:$B,AGRIBALYSE_Raw!Z:Z)*$E62,_xlfn.XLOOKUP(_xlfn.XLOOKUP(Tool_Italy!$D62,'AveragePrices&amp;Codes'!$A:$A,'AveragePrices&amp;Codes'!$B:$B),AGRIBALYSE_Cooked!$C:$C,AGRIBALYSE_Cooked!AA:AA)*$E62),"")</f>
        <v>9.1314511742999986</v>
      </c>
      <c r="X62">
        <f>IFERROR(IF($F62="Raw",_xlfn.XLOOKUP(_xlfn.XLOOKUP(Tool_Italy!$D62,'AveragePrices&amp;Codes'!$A:$A,'AveragePrices&amp;Codes'!$B:$B),AGRIBALYSE_Raw!$B:$B,AGRIBALYSE_Raw!AA:AA)*$E62,_xlfn.XLOOKUP(_xlfn.XLOOKUP(Tool_Italy!$D62,'AveragePrices&amp;Codes'!$A:$A,'AveragePrices&amp;Codes'!$B:$B),AGRIBALYSE_Cooked!$C:$C,AGRIBALYSE_Cooked!AB:AB)*$E62),"")</f>
        <v>78.286461239999994</v>
      </c>
      <c r="Y62">
        <f>IFERROR(IF($F62="Raw",_xlfn.XLOOKUP(_xlfn.XLOOKUP(Tool_Italy!$D62,'AveragePrices&amp;Codes'!$A:$A,'AveragePrices&amp;Codes'!$B:$B),AGRIBALYSE_Raw!$B:$B,AGRIBALYSE_Raw!AB:AB)*$E62,_xlfn.XLOOKUP(_xlfn.XLOOKUP(Tool_Italy!$D62,'AveragePrices&amp;Codes'!$A:$A,'AveragePrices&amp;Codes'!$B:$B),AGRIBALYSE_Cooked!$C:$C,AGRIBALYSE_Cooked!AC:AC)*$E62),"")</f>
        <v>2.7966782076999994</v>
      </c>
      <c r="Z62">
        <f>IFERROR(IF($F62="Raw",_xlfn.XLOOKUP(_xlfn.XLOOKUP(Tool_Italy!$D62,'AveragePrices&amp;Codes'!$A:$A,'AveragePrices&amp;Codes'!$B:$B),AGRIBALYSE_Raw!$B:$B,AGRIBALYSE_Raw!AC:AC)*$E62,_xlfn.XLOOKUP(_xlfn.XLOOKUP(Tool_Italy!$D62,'AveragePrices&amp;Codes'!$A:$A,'AveragePrices&amp;Codes'!$B:$B),AGRIBALYSE_Cooked!$C:$C,AGRIBALYSE_Cooked!AD:AD)*$E62),"")</f>
        <v>4.2134840890999996</v>
      </c>
      <c r="AA62">
        <f>IFERROR(IF($F62="Raw",_xlfn.XLOOKUP(_xlfn.XLOOKUP(Tool_Italy!$D62,'AveragePrices&amp;Codes'!$A:$A,'AveragePrices&amp;Codes'!$B:$B),AGRIBALYSE_Raw!$B:$B,AGRIBALYSE_Raw!AD:AD)*$E62,_xlfn.XLOOKUP(_xlfn.XLOOKUP(Tool_Italy!$D62,'AveragePrices&amp;Codes'!$A:$A,'AveragePrices&amp;Codes'!$B:$B),AGRIBALYSE_Cooked!$C:$C,AGRIBALYSE_Cooked!AE:AE)*$E62),"")</f>
        <v>2.0796464961999998E-6</v>
      </c>
      <c r="AB62" cm="1">
        <f t="array" ref="AB62">IFERROR(_xlfn.XLOOKUP(Tool_Italy!$F62&amp;$E$2,'Cooking methods'!$A:$A&amp;'Cooking methods'!$B:$B,'Cooking methods'!C:C)*$E62,"")</f>
        <v>0</v>
      </c>
      <c r="AC62" cm="1">
        <f t="array" ref="AC62">IFERROR(_xlfn.XLOOKUP(Tool_Italy!$F62&amp;$E$2,'Cooking methods'!$A:$A&amp;'Cooking methods'!$B:$B,'Cooking methods'!D:D)*$E62,"")</f>
        <v>0</v>
      </c>
      <c r="AD62" cm="1">
        <f t="array" ref="AD62">IFERROR(_xlfn.XLOOKUP(Tool_Italy!$F62&amp;$E$2,'Cooking methods'!$A:$A&amp;'Cooking methods'!$B:$B,'Cooking methods'!E:E)*$E62,"")</f>
        <v>0</v>
      </c>
      <c r="AE62" cm="1">
        <f t="array" ref="AE62">IFERROR(_xlfn.XLOOKUP(Tool_Italy!$F62&amp;$E$2,'Cooking methods'!$A:$A&amp;'Cooking methods'!$B:$B,'Cooking methods'!F:F)*$E62,"")</f>
        <v>0</v>
      </c>
      <c r="AF62" cm="1">
        <f t="array" ref="AF62">IFERROR(_xlfn.XLOOKUP(Tool_Italy!$F62&amp;$E$2,'Cooking methods'!$A:$A&amp;'Cooking methods'!$B:$B,'Cooking methods'!G:G)*$E62,"")</f>
        <v>0</v>
      </c>
      <c r="AG62" cm="1">
        <f t="array" ref="AG62">IFERROR(_xlfn.XLOOKUP(Tool_Italy!$F62&amp;$E$2,'Cooking methods'!$A:$A&amp;'Cooking methods'!$B:$B,'Cooking methods'!H:H)*$E62,"")</f>
        <v>0</v>
      </c>
      <c r="AH62" cm="1">
        <f t="array" ref="AH62">IFERROR(_xlfn.XLOOKUP(Tool_Italy!$F62&amp;$E$2,'Cooking methods'!$A:$A&amp;'Cooking methods'!$B:$B,'Cooking methods'!I:I)*$E62,"")</f>
        <v>0</v>
      </c>
      <c r="AI62" cm="1">
        <f t="array" ref="AI62">IFERROR(_xlfn.XLOOKUP(Tool_Italy!$F62&amp;$E$2,'Cooking methods'!$A:$A&amp;'Cooking methods'!$B:$B,'Cooking methods'!J:J)*$E62,"")</f>
        <v>0</v>
      </c>
      <c r="AJ62" cm="1">
        <f t="array" ref="AJ62">IFERROR(_xlfn.XLOOKUP(Tool_Italy!$F62&amp;$E$2,'Cooking methods'!$A:$A&amp;'Cooking methods'!$B:$B,'Cooking methods'!K:K)*$E62,"")</f>
        <v>0</v>
      </c>
      <c r="AK62" cm="1">
        <f t="array" ref="AK62">IFERROR(_xlfn.XLOOKUP(Tool_Italy!$F62&amp;$E$2,'Cooking methods'!$A:$A&amp;'Cooking methods'!$B:$B,'Cooking methods'!L:L)*$E62,"")</f>
        <v>0</v>
      </c>
      <c r="AL62" cm="1">
        <f t="array" ref="AL62">IFERROR(_xlfn.XLOOKUP(Tool_Italy!$F62&amp;$E$2,'Cooking methods'!$A:$A&amp;'Cooking methods'!$B:$B,'Cooking methods'!M:M)*$E62,"")</f>
        <v>0</v>
      </c>
      <c r="AM62" cm="1">
        <f t="array" ref="AM62">IFERROR(_xlfn.XLOOKUP(Tool_Italy!$F62&amp;$E$2,'Cooking methods'!$A:$A&amp;'Cooking methods'!$B:$B,'Cooking methods'!N:N)*$E62,"")</f>
        <v>0</v>
      </c>
      <c r="AN62" cm="1">
        <f t="array" ref="AN62">IFERROR(_xlfn.XLOOKUP(Tool_Italy!$F62&amp;$E$2,'Cooking methods'!$A:$A&amp;'Cooking methods'!$B:$B,'Cooking methods'!O:O)*$E62,"")</f>
        <v>0</v>
      </c>
      <c r="AO62" cm="1">
        <f t="array" ref="AO62">IFERROR(_xlfn.XLOOKUP(Tool_Italy!$F62&amp;$E$2,'Cooking methods'!$A:$A&amp;'Cooking methods'!$B:$B,'Cooking methods'!P:P)*$E62,"")</f>
        <v>0</v>
      </c>
      <c r="AP62" cm="1">
        <f t="array" ref="AP62">IFERROR(_xlfn.XLOOKUP(Tool_Italy!$F62&amp;$E$2,'Cooking methods'!$A:$A&amp;'Cooking methods'!$B:$B,'Cooking methods'!Q:Q)*$E62,"")</f>
        <v>0</v>
      </c>
      <c r="AQ62" cm="1">
        <f t="array" ref="AQ62">IFERROR(_xlfn.XLOOKUP(Tool_Italy!$F62&amp;$E$2,'Cooking methods'!$A:$A&amp;'Cooking methods'!$B:$B,'Cooking methods'!R:R)*$E62,"")</f>
        <v>0</v>
      </c>
      <c r="AR62" cm="1">
        <f t="array" ref="AR62">IFERROR(_xlfn.XLOOKUP(Tool_Italy!$G62&amp;$E$2,'Waste management'!$A:$A&amp;'Waste management'!$B:$B,'Waste management'!C:C)*$E62,"")</f>
        <v>7.2520109999999992E-3</v>
      </c>
      <c r="AS62" cm="1">
        <f t="array" ref="AS62">IFERROR(_xlfn.XLOOKUP(Tool_Italy!$G62&amp;$E$2,'Waste management'!$A:$A&amp;'Waste management'!$B:$B,'Waste management'!D:D)*$E62,"")</f>
        <v>5.2107420299999995E-11</v>
      </c>
      <c r="AT62" cm="1">
        <f t="array" ref="AT62">IFERROR(_xlfn.XLOOKUP(Tool_Italy!$G62&amp;$E$2,'Waste management'!$A:$A&amp;'Waste management'!$B:$B,'Waste management'!E:E)*$E62,"")</f>
        <v>1.10968E-4</v>
      </c>
      <c r="AU62" cm="1">
        <f t="array" ref="AU62">IFERROR(_xlfn.XLOOKUP(Tool_Italy!$G62&amp;$E$2,'Waste management'!$A:$A&amp;'Waste management'!$B:$B,'Waste management'!F:F)*$E62,"")</f>
        <v>1.6392999999999997E-5</v>
      </c>
      <c r="AV62" cm="1">
        <f t="array" ref="AV62">IFERROR(_xlfn.XLOOKUP(Tool_Italy!$G62&amp;$E$2,'Waste management'!$A:$A&amp;'Waste management'!$B:$B,'Waste management'!G:G)*$E62,"")</f>
        <v>1.4653576599999999E-9</v>
      </c>
      <c r="AW62" cm="1">
        <f t="array" ref="AW62">IFERROR(_xlfn.XLOOKUP(Tool_Italy!$G62&amp;$E$2,'Waste management'!$A:$A&amp;'Waste management'!$B:$B,'Waste management'!H:H)*$E62,"")</f>
        <v>4.7881557099999991E-11</v>
      </c>
      <c r="AX62" cm="1">
        <f t="array" ref="AX62">IFERROR(_xlfn.XLOOKUP(Tool_Italy!$G62&amp;$E$2,'Waste management'!$A:$A&amp;'Waste management'!$B:$B,'Waste management'!I:I)*$E62,"")</f>
        <v>3.4214839099999996E-11</v>
      </c>
      <c r="AY62" cm="1">
        <f t="array" ref="AY62">IFERROR(_xlfn.XLOOKUP(Tool_Italy!$G62&amp;$E$2,'Waste management'!$A:$A&amp;'Waste management'!$B:$B,'Waste management'!J:J)*$E62,"")</f>
        <v>2.7868100000000002E-4</v>
      </c>
      <c r="AZ62" cm="1">
        <f t="array" ref="AZ62">IFERROR(_xlfn.XLOOKUP(Tool_Italy!$G62&amp;$E$2,'Waste management'!$A:$A&amp;'Waste management'!$B:$B,'Waste management'!K:K)*$E62,"")</f>
        <v>4.4786054299999995E-7</v>
      </c>
      <c r="BA62" cm="1">
        <f t="array" ref="BA62">IFERROR(_xlfn.XLOOKUP(Tool_Italy!$G62&amp;$E$2,'Waste management'!$A:$A&amp;'Waste management'!$B:$B,'Waste management'!L:L)*$E62,"")</f>
        <v>1.2277625619999998E-5</v>
      </c>
      <c r="BB62" cm="1">
        <f t="array" ref="BB62">IFERROR(_xlfn.XLOOKUP(Tool_Italy!$G62&amp;$E$2,'Waste management'!$A:$A&amp;'Waste management'!$B:$B,'Waste management'!M:M)*$E62,"")</f>
        <v>1.2294749999999998E-3</v>
      </c>
      <c r="BC62" cm="1">
        <f t="array" ref="BC62">IFERROR(_xlfn.XLOOKUP(Tool_Italy!$G62&amp;$E$2,'Waste management'!$A:$A&amp;'Waste management'!$B:$B,'Waste management'!N:N)*$E62,"")</f>
        <v>1.0560975880000001</v>
      </c>
      <c r="BD62" cm="1">
        <f t="array" ref="BD62">IFERROR(_xlfn.XLOOKUP(Tool_Italy!$G62&amp;$E$2,'Waste management'!$A:$A&amp;'Waste management'!$B:$B,'Waste management'!O:O)*$E62,"")</f>
        <v>6.867153799999999E-2</v>
      </c>
      <c r="BE62" cm="1">
        <f t="array" ref="BE62">IFERROR(_xlfn.XLOOKUP(Tool_Italy!$G62&amp;$E$2,'Waste management'!$A:$A&amp;'Waste management'!$B:$B,'Waste management'!P:P)*$E62,"")</f>
        <v>1.442584E-3</v>
      </c>
      <c r="BF62" cm="1">
        <f t="array" ref="BF62">IFERROR(_xlfn.XLOOKUP(Tool_Italy!$G62&amp;$E$2,'Waste management'!$A:$A&amp;'Waste management'!$B:$B,'Waste management'!Q:Q)*$E62,"")</f>
        <v>4.5411131999999993E-2</v>
      </c>
      <c r="BG62" cm="1">
        <f t="array" ref="BG62">IFERROR(_xlfn.XLOOKUP(Tool_Italy!$G62&amp;$E$2,'Waste management'!$A:$A&amp;'Waste management'!$B:$B,'Waste management'!R:R)*$E62,"")</f>
        <v>1.4101132499999999E-8</v>
      </c>
      <c r="BH62">
        <f>IFERROR((L62+AR62+AB62)*_xlfn.XLOOKUP(Tool_Italy!BH$4,Monetization_Factors!$A:$A,Monetization_Factors!$D:$D),"")</f>
        <v>2.7626247715157006E-2</v>
      </c>
      <c r="BI62">
        <f>IFERROR((M62+AS62+AC62)*_xlfn.XLOOKUP(Tool_Italy!BI$4,Monetization_Factors!$A:$A,Monetization_Factors!$D:$D),"")</f>
        <v>5.0890014146716291E-7</v>
      </c>
      <c r="BJ62">
        <f>IFERROR((N62+AT62+AD62)*_xlfn.XLOOKUP(Tool_Italy!BJ$4,Monetization_Factors!$A:$A,Monetization_Factors!$D:$D),"")</f>
        <v>5.3440322529322596E-5</v>
      </c>
      <c r="BK62">
        <f>IFERROR((O62+AU62+AE62)*_xlfn.XLOOKUP(Tool_Italy!BK$4,Monetization_Factors!$A:$A,Monetization_Factors!$D:$D),"")</f>
        <v>2.772386293077197E-3</v>
      </c>
      <c r="BL62">
        <f>IFERROR((P62+AV62+AF62)*_xlfn.XLOOKUP(Tool_Italy!BL$4,Monetization_Factors!$A:$A,Monetization_Factors!$D:$D),"")</f>
        <v>4.5390595942616525E-2</v>
      </c>
      <c r="BM62">
        <f>IFERROR((Q62+AW62+AG62)*_xlfn.XLOOKUP(Tool_Italy!BM$4,Monetization_Factors!$A:$A,Monetization_Factors!$D:$D),"")</f>
        <v>6.3135942797291639E-3</v>
      </c>
      <c r="BN62">
        <f>IFERROR((R62+AX62+AH62)*_xlfn.XLOOKUP(Tool_Italy!BN$4,Monetization_Factors!$A:$A,Monetization_Factors!$D:$D),"")</f>
        <v>4.0291644873792178E-4</v>
      </c>
      <c r="BO62">
        <f>IFERROR((S62+AY62+AI62)*_xlfn.XLOOKUP(Tool_Italy!BO$4,Monetization_Factors!$A:$A,Monetization_Factors!$D:$D),"")</f>
        <v>2.6539777426139734E-3</v>
      </c>
      <c r="BP62">
        <f>IFERROR((T62+AZ62+AJ62)*_xlfn.XLOOKUP(Tool_Italy!BP$4,Monetization_Factors!$A:$A,Monetization_Factors!$D:$D),"")</f>
        <v>2.0719217300533158E-4</v>
      </c>
      <c r="BQ62">
        <f>IFERROR((U62+BA62+AK62)*_xlfn.XLOOKUP(Tool_Italy!BQ$4,Monetization_Factors!$A:$A,Monetization_Factors!$D:$D),"")</f>
        <v>1.0710061535311691E-2</v>
      </c>
      <c r="BR62" t="str">
        <f>IFERROR((V62+BB62+AL62)*_xlfn.XLOOKUP(Tool_Italy!BR$4,Monetization_Factors!$A:$A,Monetization_Factors!$D:$D),"")</f>
        <v/>
      </c>
      <c r="BS62">
        <f>IFERROR((W62+BC62+AM62)*_xlfn.XLOOKUP(Tool_Italy!BS$4,Monetization_Factors!$A:$A,Monetization_Factors!$D:$D),"")</f>
        <v>4.9575392852651645E-4</v>
      </c>
      <c r="BT62">
        <f>IFERROR((X62+BD62+AN62)*_xlfn.XLOOKUP(Tool_Italy!BT$4,Monetization_Factors!$A:$A,Monetization_Factors!$D:$D),"")</f>
        <v>1.7447544544567317E-2</v>
      </c>
      <c r="BU62">
        <f>IFERROR((Y62+BE62+AO62)*_xlfn.XLOOKUP(Tool_Italy!BU$4,Monetization_Factors!$A:$A,Monetization_Factors!$D:$D),"")</f>
        <v>1.7781853726717169E-2</v>
      </c>
      <c r="BV62">
        <f>IFERROR((Z62+BF62+AP62)*_xlfn.XLOOKUP(Tool_Italy!BV$4,Monetization_Factors!$A:$A,Monetization_Factors!$D:$D),"")</f>
        <v>7.0326296819692938E-3</v>
      </c>
      <c r="BW62">
        <f>IFERROR((AA62+BG62+AQ62)*_xlfn.XLOOKUP(Tool_Italy!BW$4,Monetization_Factors!$A:$A,Monetization_Factors!$D:$D),"")</f>
        <v>4.3740895118478994E-6</v>
      </c>
      <c r="BX62" s="38" cm="1">
        <f t="array" ref="BX62">IFERROR(_xlfn.IFS(I62&lt;&gt;0,I62*E62,I62="",J62*E62),"")</f>
        <v>1.0819114199241999</v>
      </c>
      <c r="BY62" s="38">
        <f t="shared" si="2"/>
        <v>0.12818301578890004</v>
      </c>
      <c r="BZ62" s="38">
        <f t="shared" si="36"/>
        <v>1.2100944357131</v>
      </c>
      <c r="CA62" s="38">
        <f t="shared" si="3"/>
        <v>2.4650579959403855E-4</v>
      </c>
      <c r="CB62">
        <f t="shared" si="4"/>
        <v>0.21234483399999998</v>
      </c>
      <c r="CC62">
        <f t="shared" si="37"/>
        <v>1.27126394733E-8</v>
      </c>
      <c r="CD62">
        <f t="shared" si="38"/>
        <v>3.5015664891999997E-2</v>
      </c>
      <c r="CE62">
        <f t="shared" si="39"/>
        <v>1.8315615174999997E-3</v>
      </c>
      <c r="CF62">
        <f t="shared" si="40"/>
        <v>4.546907621099999E-8</v>
      </c>
      <c r="CG62">
        <f t="shared" si="41"/>
        <v>3.0403369629099999E-8</v>
      </c>
      <c r="CH62">
        <f t="shared" si="42"/>
        <v>3.5047143234999995E-10</v>
      </c>
      <c r="CI62">
        <f t="shared" si="43"/>
        <v>6.0615315423000003E-3</v>
      </c>
      <c r="CJ62">
        <f t="shared" si="44"/>
        <v>8.4936013096999994E-5</v>
      </c>
      <c r="CK62">
        <f t="shared" si="45"/>
        <v>2.6181670377200001E-3</v>
      </c>
      <c r="CL62">
        <f t="shared" si="46"/>
        <v>2.4665584956999997E-2</v>
      </c>
      <c r="CM62">
        <f t="shared" si="47"/>
        <v>10.187548762299999</v>
      </c>
      <c r="CN62">
        <f t="shared" si="48"/>
        <v>78.355132777999998</v>
      </c>
      <c r="CO62">
        <f t="shared" si="49"/>
        <v>2.7981207916999993</v>
      </c>
      <c r="CP62">
        <f t="shared" si="50"/>
        <v>4.2588952210999995</v>
      </c>
      <c r="CQ62">
        <f t="shared" si="51"/>
        <v>2.0937476286999998E-6</v>
      </c>
      <c r="CR62">
        <f t="shared" si="20"/>
        <v>4.0835544999999994E-4</v>
      </c>
      <c r="CS62">
        <f t="shared" si="52"/>
        <v>2.44473836025E-11</v>
      </c>
      <c r="CT62">
        <f t="shared" si="53"/>
        <v>6.7337817099999989E-5</v>
      </c>
      <c r="CU62">
        <f t="shared" si="54"/>
        <v>3.5222336874999991E-6</v>
      </c>
      <c r="CV62">
        <f t="shared" si="55"/>
        <v>8.7440531174999985E-11</v>
      </c>
      <c r="CW62">
        <f t="shared" si="56"/>
        <v>5.8468018517499997E-11</v>
      </c>
      <c r="CX62">
        <f t="shared" si="57"/>
        <v>6.7398352374999988E-13</v>
      </c>
      <c r="CY62">
        <f t="shared" si="58"/>
        <v>1.16567914275E-5</v>
      </c>
      <c r="CZ62">
        <f t="shared" si="59"/>
        <v>1.6333848672499998E-7</v>
      </c>
      <c r="DA62">
        <f t="shared" si="60"/>
        <v>5.0349366109999998E-6</v>
      </c>
      <c r="DB62">
        <f t="shared" si="61"/>
        <v>4.7433817224999997E-5</v>
      </c>
      <c r="DC62">
        <f t="shared" si="62"/>
        <v>1.9591439927499999E-2</v>
      </c>
      <c r="DD62">
        <f t="shared" si="63"/>
        <v>0.15068294765000001</v>
      </c>
      <c r="DE62">
        <f t="shared" si="64"/>
        <v>5.3810015224999988E-3</v>
      </c>
      <c r="DF62">
        <f t="shared" si="65"/>
        <v>8.1901831174999995E-3</v>
      </c>
      <c r="DG62">
        <f t="shared" si="66"/>
        <v>4.0264377474999993E-9</v>
      </c>
      <c r="DH62" s="5">
        <f>IFERROR(((((L62+AB62)*(1/$H62))+AR62)/$F$2)/($B$2*('CAR.CAP_per person'!B$2)/(_xlfn.XLOOKUP($E$2,EU_countries_GDP!$A$2:$A$29,EU_countries_GDP!$E$2:$E$29))),"")</f>
        <v>6.6393570101867302E-3</v>
      </c>
      <c r="DI62" s="5">
        <f>IFERROR(((((M62+AC62)*(1/$H62))+AS62)/$F$2)/($B$2*('CAR.CAP_per person'!C$2)/(_xlfn.XLOOKUP($E$2,EU_countries_GDP!$A$2:$A$29,EU_countries_GDP!$E$2:$E$29))),"")</f>
        <v>5.0964359641727257E-6</v>
      </c>
      <c r="DJ62" s="5">
        <f>IFERROR(((((N62+AD62)*(1/$H62))+AT62)/$F$2)/($B$2*('CAR.CAP_per person'!D$2)/(_xlfn.XLOOKUP($E$2,EU_countries_GDP!$A$2:$A$29,EU_countries_GDP!$E$2:$E$29))),"")</f>
        <v>1.437591828259659E-5</v>
      </c>
      <c r="DK62" s="5">
        <f>IFERROR(((((O62+AE62)*(1/$H62))+AU62)/$F$2)/($B$2*('CAR.CAP_per person'!E$2)/(_xlfn.XLOOKUP($E$2,EU_countries_GDP!$A$2:$A$29,EU_countries_GDP!$E$2:$E$29))),"")</f>
        <v>9.7165074997347569E-4</v>
      </c>
      <c r="DL62" s="5">
        <f>IFERROR(((((P62+AF62)*(1/$H62))+AV62)/$F$2)/($B$2*('CAR.CAP_per person'!F$2)/(_xlfn.XLOOKUP($E$2,EU_countries_GDP!$A$2:$A$29,EU_countries_GDP!$E$2:$E$29))),"")</f>
        <v>1.8764718572091672E-2</v>
      </c>
      <c r="DM62" s="5">
        <f>IFERROR(((((Q62+AG62)*(1/$H62))+AW62)/$F$2)/($B$2*('CAR.CAP_per person'!G$2)/(_xlfn.XLOOKUP($E$2,EU_countries_GDP!$A$2:$A$29,EU_countries_GDP!$E$2:$E$29))),"")</f>
        <v>6.8482960046955567E-3</v>
      </c>
      <c r="DN62" s="5">
        <f>IFERROR(((((R62+AH62)*(1/$H62))+AX62)/$F$2)/($B$2*('CAR.CAP_per person'!H$2)/(_xlfn.XLOOKUP($E$2,EU_countries_GDP!$A$2:$A$29,EU_countries_GDP!$E$2:$E$29))),"")</f>
        <v>1.7612850712292501E-5</v>
      </c>
      <c r="DO62" s="5">
        <f>IFERROR(((((S62+AI62)*(1/$H62))+AY62)/$F$2)/($B$2*('CAR.CAP_per person'!I$2)/(_xlfn.XLOOKUP($E$2,EU_countries_GDP!$A$2:$A$29,EU_countries_GDP!$E$2:$E$29))),"")</f>
        <v>1.279701530562559E-3</v>
      </c>
      <c r="DP62" s="5">
        <f>IFERROR(((((T62+AJ62)*(1/$H62))+AZ62)/$F$2)/($B$2*('CAR.CAP_per person'!J$2)/(_xlfn.XLOOKUP($E$2,EU_countries_GDP!$A$2:$A$29,EU_countries_GDP!$E$2:$E$29))),"")</f>
        <v>3.1599621498977276E-3</v>
      </c>
      <c r="DQ62" s="5">
        <f>IFERROR(((((U62+AK62)*(1/$H62))+BA62)/$F$2)/($B$2*('CAR.CAP_per person'!K$2)/(_xlfn.XLOOKUP($E$2,EU_countries_GDP!$A$2:$A$29,EU_countries_GDP!$E$2:$E$29))),"")</f>
        <v>2.8222532163262879E-3</v>
      </c>
      <c r="DR62" s="5">
        <f>IFERROR(((((V62+AL62)*(1/$H62))+BB62)/$F$2)/($B$2*('CAR.CAP_per person'!L$2)/(_xlfn.XLOOKUP($E$2,EU_countries_GDP!$A$2:$A$29,EU_countries_GDP!$E$2:$E$29))),"")</f>
        <v>8.4956957027997591E-4</v>
      </c>
      <c r="DS62" s="5">
        <f>IFERROR(((((W62+AM62)*(1/$H62))+BC62)/$F$2)/($B$2*('CAR.CAP_per person'!M$2)/(_xlfn.XLOOKUP($E$2,EU_countries_GDP!$A$2:$A$29,EU_countries_GDP!$E$2:$E$29))),"")</f>
        <v>1.5928072522614006E-2</v>
      </c>
      <c r="DT62" s="5">
        <f>IFERROR(((((X62+AN62)*(1/$H62))+BD62)/$F$2)/($B$2*('CAR.CAP_per person'!N$2)/(_xlfn.XLOOKUP($E$2,EU_countries_GDP!$A$2:$A$29,EU_countries_GDP!$E$2:$E$29))),"")</f>
        <v>1.3337589752978156</v>
      </c>
      <c r="DU62" s="5">
        <f>IFERROR(((((Y62+AO62)*(1/$H62))+BE62)/$F$2)/($B$2*('CAR.CAP_per person'!O$2)/(_xlfn.XLOOKUP($E$2,EU_countries_GDP!$A$2:$A$29,EU_countries_GDP!$E$2:$E$29))),"")</f>
        <v>3.3328595324811916E-3</v>
      </c>
      <c r="DV62" s="5">
        <f>IFERROR(((((Z62+AP62)*(1/$H62))+BF62)/$F$2)/($B$2*('CAR.CAP_per person'!P$2)/(_xlfn.XLOOKUP($E$2,EU_countries_GDP!$A$2:$A$29,EU_countries_GDP!$E$2:$E$29))),"")</f>
        <v>4.0967870673271779E-3</v>
      </c>
      <c r="DW62" s="5">
        <f>IFERROR(((((AA62+AQ62)*(1/$H62))+BG62)/$F$2)/($B$2*('CAR.CAP_per person'!Q$2)/(_xlfn.XLOOKUP($E$2,EU_countries_GDP!$A$2:$A$29,EU_countries_GDP!$E$2:$E$29))),"")</f>
        <v>2.0561146783602412E-3</v>
      </c>
    </row>
    <row r="63" spans="1:127">
      <c r="A63" t="s">
        <v>233</v>
      </c>
      <c r="B63" t="str">
        <f>_xlfn.XLOOKUP(D63,Table5[Ingredient],Table5[Category],"",FALSE)</f>
        <v>Salad</v>
      </c>
      <c r="C63" s="33" t="s">
        <v>177</v>
      </c>
      <c r="D63" s="33" t="s">
        <v>200</v>
      </c>
      <c r="E63" s="33">
        <v>0.2964</v>
      </c>
      <c r="F63" s="33" t="s">
        <v>189</v>
      </c>
      <c r="G63" s="33" t="s">
        <v>180</v>
      </c>
      <c r="H63" s="91">
        <f>Dataset_IT!L60</f>
        <v>0.70508474576271196</v>
      </c>
      <c r="I63" s="33"/>
      <c r="J63" s="37">
        <f>IFERROR(INDEX('AveragePrices&amp;Codes'!G:AG, MATCH($D63, 'AveragePrices&amp;Codes'!$A:$A, 0), MATCH(Tool_Italy!$E$2, 'AveragePrices&amp;Codes'!$G$1:$AG$1, 0)),"")</f>
        <v>0.65484092000000005</v>
      </c>
      <c r="K63" s="37">
        <f>IFERROR(E63/(_xlfn.XLOOKUP(A63,Dataset_IT!$Q$2:$Q$9,Dataset_IT!$R$2:$R$9)),"")</f>
        <v>5.3890909090909093E-3</v>
      </c>
      <c r="L63">
        <f>IFERROR(IF($F63="Raw",_xlfn.XLOOKUP(_xlfn.XLOOKUP(Tool_Italy!$D63,'AveragePrices&amp;Codes'!$A:$A,'AveragePrices&amp;Codes'!$B:$B),AGRIBALYSE_Raw!$B:$B,AGRIBALYSE_Raw!O:O)*$E63,_xlfn.XLOOKUP(_xlfn.XLOOKUP(Tool_Italy!$D63,'AveragePrices&amp;Codes'!$A:$A,'AveragePrices&amp;Codes'!$B:$B),AGRIBALYSE_Cooked!$C:$C,AGRIBALYSE_Cooked!P:P)*$E63),"")</f>
        <v>0.16914382258799998</v>
      </c>
      <c r="M63">
        <f>IFERROR(IF($F63="Raw",_xlfn.XLOOKUP(_xlfn.XLOOKUP(Tool_Italy!$D63,'AveragePrices&amp;Codes'!$A:$A,'AveragePrices&amp;Codes'!$B:$B),AGRIBALYSE_Raw!$B:$B,AGRIBALYSE_Raw!P:P)*$E63,_xlfn.XLOOKUP(_xlfn.XLOOKUP(Tool_Italy!$D63,'AveragePrices&amp;Codes'!$A:$A,'AveragePrices&amp;Codes'!$B:$B),AGRIBALYSE_Cooked!$C:$C,AGRIBALYSE_Cooked!Q:Q)*$E63),"")</f>
        <v>7.0293518567999996E-9</v>
      </c>
      <c r="N63">
        <f>IFERROR(IF($F63="Raw",_xlfn.XLOOKUP(_xlfn.XLOOKUP(Tool_Italy!$D63,'AveragePrices&amp;Codes'!$A:$A,'AveragePrices&amp;Codes'!$B:$B),AGRIBALYSE_Raw!$B:$B,AGRIBALYSE_Raw!Q:Q)*$E63,_xlfn.XLOOKUP(_xlfn.XLOOKUP(Tool_Italy!$D63,'AveragePrices&amp;Codes'!$A:$A,'AveragePrices&amp;Codes'!$B:$B),AGRIBALYSE_Cooked!$C:$C,AGRIBALYSE_Cooked!R:R)*$E63),"")</f>
        <v>7.0992091871999993E-2</v>
      </c>
      <c r="O63">
        <f>IFERROR(IF($F63="Raw",_xlfn.XLOOKUP(_xlfn.XLOOKUP(Tool_Italy!$D63,'AveragePrices&amp;Codes'!$A:$A,'AveragePrices&amp;Codes'!$B:$B),AGRIBALYSE_Raw!$B:$B,AGRIBALYSE_Raw!R:R)*$E63,_xlfn.XLOOKUP(_xlfn.XLOOKUP(Tool_Italy!$D63,'AveragePrices&amp;Codes'!$A:$A,'AveragePrices&amp;Codes'!$B:$B),AGRIBALYSE_Cooked!$C:$C,AGRIBALYSE_Cooked!S:S)*$E63),"")</f>
        <v>5.9673924492000007E-4</v>
      </c>
      <c r="P63">
        <f>IFERROR(IF($F63="Raw",_xlfn.XLOOKUP(_xlfn.XLOOKUP(Tool_Italy!$D63,'AveragePrices&amp;Codes'!$A:$A,'AveragePrices&amp;Codes'!$B:$B),AGRIBALYSE_Raw!$B:$B,AGRIBALYSE_Raw!S:S)*$E63,_xlfn.XLOOKUP(_xlfn.XLOOKUP(Tool_Italy!$D63,'AveragePrices&amp;Codes'!$A:$A,'AveragePrices&amp;Codes'!$B:$B),AGRIBALYSE_Cooked!$C:$C,AGRIBALYSE_Cooked!T:T)*$E63),"")</f>
        <v>1.00705702812E-8</v>
      </c>
      <c r="Q63">
        <f>IFERROR(IF($F63="Raw",_xlfn.XLOOKUP(_xlfn.XLOOKUP(Tool_Italy!$D63,'AveragePrices&amp;Codes'!$A:$A,'AveragePrices&amp;Codes'!$B:$B),AGRIBALYSE_Raw!$B:$B,AGRIBALYSE_Raw!T:T)*$E63,_xlfn.XLOOKUP(_xlfn.XLOOKUP(Tool_Italy!$D63,'AveragePrices&amp;Codes'!$A:$A,'AveragePrices&amp;Codes'!$B:$B),AGRIBALYSE_Cooked!$C:$C,AGRIBALYSE_Cooked!U:U)*$E63),"")</f>
        <v>1.06333212492E-8</v>
      </c>
      <c r="R63">
        <f>IFERROR(IF($F63="Raw",_xlfn.XLOOKUP(_xlfn.XLOOKUP(Tool_Italy!$D63,'AveragePrices&amp;Codes'!$A:$A,'AveragePrices&amp;Codes'!$B:$B),AGRIBALYSE_Raw!$B:$B,AGRIBALYSE_Raw!U:U)*$E63,_xlfn.XLOOKUP(_xlfn.XLOOKUP(Tool_Italy!$D63,'AveragePrices&amp;Codes'!$A:$A,'AveragePrices&amp;Codes'!$B:$B),AGRIBALYSE_Cooked!$C:$C,AGRIBALYSE_Cooked!V:V)*$E63),"")</f>
        <v>1.8363552402000001E-10</v>
      </c>
      <c r="S63">
        <f>IFERROR(IF($F63="Raw",_xlfn.XLOOKUP(_xlfn.XLOOKUP(Tool_Italy!$D63,'AveragePrices&amp;Codes'!$A:$A,'AveragePrices&amp;Codes'!$B:$B),AGRIBALYSE_Raw!$B:$B,AGRIBALYSE_Raw!V:V)*$E63,_xlfn.XLOOKUP(_xlfn.XLOOKUP(Tool_Italy!$D63,'AveragePrices&amp;Codes'!$A:$A,'AveragePrices&amp;Codes'!$B:$B),AGRIBALYSE_Cooked!$C:$C,AGRIBALYSE_Cooked!W:W)*$E63),"")</f>
        <v>7.8790850111999991E-4</v>
      </c>
      <c r="T63">
        <f>IFERROR(IF($F63="Raw",_xlfn.XLOOKUP(_xlfn.XLOOKUP(Tool_Italy!$D63,'AveragePrices&amp;Codes'!$A:$A,'AveragePrices&amp;Codes'!$B:$B),AGRIBALYSE_Raw!$B:$B,AGRIBALYSE_Raw!W:W)*$E63,_xlfn.XLOOKUP(_xlfn.XLOOKUP(Tool_Italy!$D63,'AveragePrices&amp;Codes'!$A:$A,'AveragePrices&amp;Codes'!$B:$B),AGRIBALYSE_Cooked!$C:$C,AGRIBALYSE_Cooked!X:X)*$E63),"")</f>
        <v>2.3945194182E-5</v>
      </c>
      <c r="U63">
        <f>IFERROR(IF($F63="Raw",_xlfn.XLOOKUP(_xlfn.XLOOKUP(Tool_Italy!$D63,'AveragePrices&amp;Codes'!$A:$A,'AveragePrices&amp;Codes'!$B:$B),AGRIBALYSE_Raw!$B:$B,AGRIBALYSE_Raw!X:X)*$E63,_xlfn.XLOOKUP(_xlfn.XLOOKUP(Tool_Italy!$D63,'AveragePrices&amp;Codes'!$A:$A,'AveragePrices&amp;Codes'!$B:$B),AGRIBALYSE_Cooked!$C:$C,AGRIBALYSE_Cooked!Y:Y)*$E63),"")</f>
        <v>4.3685420843999999E-4</v>
      </c>
      <c r="V63">
        <f>IFERROR(IF($F63="Raw",_xlfn.XLOOKUP(_xlfn.XLOOKUP(Tool_Italy!$D63,'AveragePrices&amp;Codes'!$A:$A,'AveragePrices&amp;Codes'!$B:$B),AGRIBALYSE_Raw!$B:$B,AGRIBALYSE_Raw!Y:Y)*$E63,_xlfn.XLOOKUP(_xlfn.XLOOKUP(Tool_Italy!$D63,'AveragePrices&amp;Codes'!$A:$A,'AveragePrices&amp;Codes'!$B:$B),AGRIBALYSE_Cooked!$C:$C,AGRIBALYSE_Cooked!Z:Z)*$E63),"")</f>
        <v>2.8267638360000001E-3</v>
      </c>
      <c r="W63">
        <f>IFERROR(IF($F63="Raw",_xlfn.XLOOKUP(_xlfn.XLOOKUP(Tool_Italy!$D63,'AveragePrices&amp;Codes'!$A:$A,'AveragePrices&amp;Codes'!$B:$B),AGRIBALYSE_Raw!$B:$B,AGRIBALYSE_Raw!Z:Z)*$E63,_xlfn.XLOOKUP(_xlfn.XLOOKUP(Tool_Italy!$D63,'AveragePrices&amp;Codes'!$A:$A,'AveragePrices&amp;Codes'!$B:$B),AGRIBALYSE_Cooked!$C:$C,AGRIBALYSE_Cooked!AA:AA)*$E63),"")</f>
        <v>1.7874402889200001</v>
      </c>
      <c r="X63">
        <f>IFERROR(IF($F63="Raw",_xlfn.XLOOKUP(_xlfn.XLOOKUP(Tool_Italy!$D63,'AveragePrices&amp;Codes'!$A:$A,'AveragePrices&amp;Codes'!$B:$B),AGRIBALYSE_Raw!$B:$B,AGRIBALYSE_Raw!AA:AA)*$E63,_xlfn.XLOOKUP(_xlfn.XLOOKUP(Tool_Italy!$D63,'AveragePrices&amp;Codes'!$A:$A,'AveragePrices&amp;Codes'!$B:$B),AGRIBALYSE_Cooked!$C:$C,AGRIBALYSE_Cooked!AB:AB)*$E63),"")</f>
        <v>2.0226355858799998</v>
      </c>
      <c r="Y63">
        <f>IFERROR(IF($F63="Raw",_xlfn.XLOOKUP(_xlfn.XLOOKUP(Tool_Italy!$D63,'AveragePrices&amp;Codes'!$A:$A,'AveragePrices&amp;Codes'!$B:$B),AGRIBALYSE_Raw!$B:$B,AGRIBALYSE_Raw!AB:AB)*$E63,_xlfn.XLOOKUP(_xlfn.XLOOKUP(Tool_Italy!$D63,'AveragePrices&amp;Codes'!$A:$A,'AveragePrices&amp;Codes'!$B:$B),AGRIBALYSE_Cooked!$C:$C,AGRIBALYSE_Cooked!AC:AC)*$E63),"")</f>
        <v>0.142090701012</v>
      </c>
      <c r="Z63">
        <f>IFERROR(IF($F63="Raw",_xlfn.XLOOKUP(_xlfn.XLOOKUP(Tool_Italy!$D63,'AveragePrices&amp;Codes'!$A:$A,'AveragePrices&amp;Codes'!$B:$B),AGRIBALYSE_Raw!$B:$B,AGRIBALYSE_Raw!AC:AC)*$E63,_xlfn.XLOOKUP(_xlfn.XLOOKUP(Tool_Italy!$D63,'AveragePrices&amp;Codes'!$A:$A,'AveragePrices&amp;Codes'!$B:$B),AGRIBALYSE_Cooked!$C:$C,AGRIBALYSE_Cooked!AD:AD)*$E63),"")</f>
        <v>3.4452780179999998</v>
      </c>
      <c r="AA63">
        <f>IFERROR(IF($F63="Raw",_xlfn.XLOOKUP(_xlfn.XLOOKUP(Tool_Italy!$D63,'AveragePrices&amp;Codes'!$A:$A,'AveragePrices&amp;Codes'!$B:$B),AGRIBALYSE_Raw!$B:$B,AGRIBALYSE_Raw!AD:AD)*$E63,_xlfn.XLOOKUP(_xlfn.XLOOKUP(Tool_Italy!$D63,'AveragePrices&amp;Codes'!$A:$A,'AveragePrices&amp;Codes'!$B:$B),AGRIBALYSE_Cooked!$C:$C,AGRIBALYSE_Cooked!AE:AE)*$E63),"")</f>
        <v>1.3140409978800001E-6</v>
      </c>
      <c r="AB63" cm="1">
        <f t="array" ref="AB63">IFERROR(_xlfn.XLOOKUP(Tool_Italy!$F63&amp;$E$2,'Cooking methods'!$A:$A&amp;'Cooking methods'!$B:$B,'Cooking methods'!C:C)*$E63,"")</f>
        <v>0</v>
      </c>
      <c r="AC63" cm="1">
        <f t="array" ref="AC63">IFERROR(_xlfn.XLOOKUP(Tool_Italy!$F63&amp;$E$2,'Cooking methods'!$A:$A&amp;'Cooking methods'!$B:$B,'Cooking methods'!D:D)*$E63,"")</f>
        <v>0</v>
      </c>
      <c r="AD63" cm="1">
        <f t="array" ref="AD63">IFERROR(_xlfn.XLOOKUP(Tool_Italy!$F63&amp;$E$2,'Cooking methods'!$A:$A&amp;'Cooking methods'!$B:$B,'Cooking methods'!E:E)*$E63,"")</f>
        <v>0</v>
      </c>
      <c r="AE63" cm="1">
        <f t="array" ref="AE63">IFERROR(_xlfn.XLOOKUP(Tool_Italy!$F63&amp;$E$2,'Cooking methods'!$A:$A&amp;'Cooking methods'!$B:$B,'Cooking methods'!F:F)*$E63,"")</f>
        <v>0</v>
      </c>
      <c r="AF63" cm="1">
        <f t="array" ref="AF63">IFERROR(_xlfn.XLOOKUP(Tool_Italy!$F63&amp;$E$2,'Cooking methods'!$A:$A&amp;'Cooking methods'!$B:$B,'Cooking methods'!G:G)*$E63,"")</f>
        <v>0</v>
      </c>
      <c r="AG63" cm="1">
        <f t="array" ref="AG63">IFERROR(_xlfn.XLOOKUP(Tool_Italy!$F63&amp;$E$2,'Cooking methods'!$A:$A&amp;'Cooking methods'!$B:$B,'Cooking methods'!H:H)*$E63,"")</f>
        <v>0</v>
      </c>
      <c r="AH63" cm="1">
        <f t="array" ref="AH63">IFERROR(_xlfn.XLOOKUP(Tool_Italy!$F63&amp;$E$2,'Cooking methods'!$A:$A&amp;'Cooking methods'!$B:$B,'Cooking methods'!I:I)*$E63,"")</f>
        <v>0</v>
      </c>
      <c r="AI63" cm="1">
        <f t="array" ref="AI63">IFERROR(_xlfn.XLOOKUP(Tool_Italy!$F63&amp;$E$2,'Cooking methods'!$A:$A&amp;'Cooking methods'!$B:$B,'Cooking methods'!J:J)*$E63,"")</f>
        <v>0</v>
      </c>
      <c r="AJ63" cm="1">
        <f t="array" ref="AJ63">IFERROR(_xlfn.XLOOKUP(Tool_Italy!$F63&amp;$E$2,'Cooking methods'!$A:$A&amp;'Cooking methods'!$B:$B,'Cooking methods'!K:K)*$E63,"")</f>
        <v>0</v>
      </c>
      <c r="AK63" cm="1">
        <f t="array" ref="AK63">IFERROR(_xlfn.XLOOKUP(Tool_Italy!$F63&amp;$E$2,'Cooking methods'!$A:$A&amp;'Cooking methods'!$B:$B,'Cooking methods'!L:L)*$E63,"")</f>
        <v>0</v>
      </c>
      <c r="AL63" cm="1">
        <f t="array" ref="AL63">IFERROR(_xlfn.XLOOKUP(Tool_Italy!$F63&amp;$E$2,'Cooking methods'!$A:$A&amp;'Cooking methods'!$B:$B,'Cooking methods'!M:M)*$E63,"")</f>
        <v>0</v>
      </c>
      <c r="AM63" cm="1">
        <f t="array" ref="AM63">IFERROR(_xlfn.XLOOKUP(Tool_Italy!$F63&amp;$E$2,'Cooking methods'!$A:$A&amp;'Cooking methods'!$B:$B,'Cooking methods'!N:N)*$E63,"")</f>
        <v>0</v>
      </c>
      <c r="AN63" cm="1">
        <f t="array" ref="AN63">IFERROR(_xlfn.XLOOKUP(Tool_Italy!$F63&amp;$E$2,'Cooking methods'!$A:$A&amp;'Cooking methods'!$B:$B,'Cooking methods'!O:O)*$E63,"")</f>
        <v>0</v>
      </c>
      <c r="AO63" cm="1">
        <f t="array" ref="AO63">IFERROR(_xlfn.XLOOKUP(Tool_Italy!$F63&amp;$E$2,'Cooking methods'!$A:$A&amp;'Cooking methods'!$B:$B,'Cooking methods'!P:P)*$E63,"")</f>
        <v>0</v>
      </c>
      <c r="AP63" cm="1">
        <f t="array" ref="AP63">IFERROR(_xlfn.XLOOKUP(Tool_Italy!$F63&amp;$E$2,'Cooking methods'!$A:$A&amp;'Cooking methods'!$B:$B,'Cooking methods'!Q:Q)*$E63,"")</f>
        <v>0</v>
      </c>
      <c r="AQ63" cm="1">
        <f t="array" ref="AQ63">IFERROR(_xlfn.XLOOKUP(Tool_Italy!$F63&amp;$E$2,'Cooking methods'!$A:$A&amp;'Cooking methods'!$B:$B,'Cooking methods'!R:R)*$E63,"")</f>
        <v>0</v>
      </c>
      <c r="AR63" cm="1">
        <f t="array" ref="AR63">IFERROR(_xlfn.XLOOKUP(Tool_Italy!$G63&amp;$E$2,'Waste management'!$A:$A&amp;'Waste management'!$B:$B,'Waste management'!C:C)*$E63,"")</f>
        <v>1.7045964E-2</v>
      </c>
      <c r="AS63" cm="1">
        <f t="array" ref="AS63">IFERROR(_xlfn.XLOOKUP(Tool_Italy!$G63&amp;$E$2,'Waste management'!$A:$A&amp;'Waste management'!$B:$B,'Waste management'!D:D)*$E63,"")</f>
        <v>1.2247929719999999E-10</v>
      </c>
      <c r="AT63" cm="1">
        <f t="array" ref="AT63">IFERROR(_xlfn.XLOOKUP(Tool_Italy!$G63&amp;$E$2,'Waste management'!$A:$A&amp;'Waste management'!$B:$B,'Waste management'!E:E)*$E63,"")</f>
        <v>2.6083200000000001E-4</v>
      </c>
      <c r="AU63" cm="1">
        <f t="array" ref="AU63">IFERROR(_xlfn.XLOOKUP(Tool_Italy!$G63&amp;$E$2,'Waste management'!$A:$A&amp;'Waste management'!$B:$B,'Waste management'!F:F)*$E63,"")</f>
        <v>3.8531999999999996E-5</v>
      </c>
      <c r="AV63" cm="1">
        <f t="array" ref="AV63">IFERROR(_xlfn.XLOOKUP(Tool_Italy!$G63&amp;$E$2,'Waste management'!$A:$A&amp;'Waste management'!$B:$B,'Waste management'!G:G)*$E63,"")</f>
        <v>3.4443458400000001E-9</v>
      </c>
      <c r="AW63" cm="1">
        <f t="array" ref="AW63">IFERROR(_xlfn.XLOOKUP(Tool_Italy!$G63&amp;$E$2,'Waste management'!$A:$A&amp;'Waste management'!$B:$B,'Waste management'!H:H)*$E63,"")</f>
        <v>1.125463404E-10</v>
      </c>
      <c r="AX63" cm="1">
        <f t="array" ref="AX63">IFERROR(_xlfn.XLOOKUP(Tool_Italy!$G63&amp;$E$2,'Waste management'!$A:$A&amp;'Waste management'!$B:$B,'Waste management'!I:I)*$E63,"")</f>
        <v>8.0422508399999993E-11</v>
      </c>
      <c r="AY63" cm="1">
        <f t="array" ref="AY63">IFERROR(_xlfn.XLOOKUP(Tool_Italy!$G63&amp;$E$2,'Waste management'!$A:$A&amp;'Waste management'!$B:$B,'Waste management'!J:J)*$E63,"")</f>
        <v>6.5504400000000003E-4</v>
      </c>
      <c r="AZ63" cm="1">
        <f t="array" ref="AZ63">IFERROR(_xlfn.XLOOKUP(Tool_Italy!$G63&amp;$E$2,'Waste management'!$A:$A&amp;'Waste management'!$B:$B,'Waste management'!K:K)*$E63,"")</f>
        <v>1.052703132E-6</v>
      </c>
      <c r="BA63" cm="1">
        <f t="array" ref="BA63">IFERROR(_xlfn.XLOOKUP(Tool_Italy!$G63&amp;$E$2,'Waste management'!$A:$A&amp;'Waste management'!$B:$B,'Waste management'!L:L)*$E63,"")</f>
        <v>2.8858748879999998E-5</v>
      </c>
      <c r="BB63" cm="1">
        <f t="array" ref="BB63">IFERROR(_xlfn.XLOOKUP(Tool_Italy!$G63&amp;$E$2,'Waste management'!$A:$A&amp;'Waste management'!$B:$B,'Waste management'!M:M)*$E63,"")</f>
        <v>2.8898999999999999E-3</v>
      </c>
      <c r="BC63" cm="1">
        <f t="array" ref="BC63">IFERROR(_xlfn.XLOOKUP(Tool_Italy!$G63&amp;$E$2,'Waste management'!$A:$A&amp;'Waste management'!$B:$B,'Waste management'!N:N)*$E63,"")</f>
        <v>2.4823737120000002</v>
      </c>
      <c r="BD63" cm="1">
        <f t="array" ref="BD63">IFERROR(_xlfn.XLOOKUP(Tool_Italy!$G63&amp;$E$2,'Waste management'!$A:$A&amp;'Waste management'!$B:$B,'Waste management'!O:O)*$E63,"")</f>
        <v>0.16141351199999998</v>
      </c>
      <c r="BE63" cm="1">
        <f t="array" ref="BE63">IFERROR(_xlfn.XLOOKUP(Tool_Italy!$G63&amp;$E$2,'Waste management'!$A:$A&amp;'Waste management'!$B:$B,'Waste management'!P:P)*$E63,"")</f>
        <v>3.3908160000000001E-3</v>
      </c>
      <c r="BF63" cm="1">
        <f t="array" ref="BF63">IFERROR(_xlfn.XLOOKUP(Tool_Italy!$G63&amp;$E$2,'Waste management'!$A:$A&amp;'Waste management'!$B:$B,'Waste management'!Q:Q)*$E63,"")</f>
        <v>0.10673956799999999</v>
      </c>
      <c r="BG63" cm="1">
        <f t="array" ref="BG63">IFERROR(_xlfn.XLOOKUP(Tool_Italy!$G63&amp;$E$2,'Waste management'!$A:$A&amp;'Waste management'!$B:$B,'Waste management'!R:R)*$E63,"")</f>
        <v>3.3144930000000001E-8</v>
      </c>
      <c r="BH63">
        <f>IFERROR((L63+AR63+AB63)*_xlfn.XLOOKUP(Tool_Italy!BH$4,Monetization_Factors!$A:$A,Monetization_Factors!$D:$D),"")</f>
        <v>2.4223453283126754E-2</v>
      </c>
      <c r="BI63">
        <f>IFERROR((M63+AS63+AC63)*_xlfn.XLOOKUP(Tool_Italy!BI$4,Monetization_Factors!$A:$A,Monetization_Factors!$D:$D),"")</f>
        <v>2.8629521773695739E-7</v>
      </c>
      <c r="BJ63">
        <f>IFERROR((N63+AT63+AD63)*_xlfn.XLOOKUP(Tool_Italy!BJ$4,Monetization_Factors!$A:$A,Monetization_Factors!$D:$D),"")</f>
        <v>1.0874502153882875E-4</v>
      </c>
      <c r="BK63">
        <f>IFERROR((O63+AU63+AE63)*_xlfn.XLOOKUP(Tool_Italy!BK$4,Monetization_Factors!$A:$A,Monetization_Factors!$D:$D),"")</f>
        <v>9.615933043877656E-4</v>
      </c>
      <c r="BL63">
        <f>IFERROR((P63+AV63+AF63)*_xlfn.XLOOKUP(Tool_Italy!BL$4,Monetization_Factors!$A:$A,Monetization_Factors!$D:$D),"")</f>
        <v>1.3491589184900486E-2</v>
      </c>
      <c r="BM63">
        <f>IFERROR((Q63+AW63+AG63)*_xlfn.XLOOKUP(Tool_Italy!BM$4,Monetization_Factors!$A:$A,Monetization_Factors!$D:$D),"")</f>
        <v>2.2314976587163881E-3</v>
      </c>
      <c r="BN63">
        <f>IFERROR((R63+AX63+AH63)*_xlfn.XLOOKUP(Tool_Italy!BN$4,Monetization_Factors!$A:$A,Monetization_Factors!$D:$D),"")</f>
        <v>3.0357203144916879E-4</v>
      </c>
      <c r="BO63">
        <f>IFERROR((S63+AY63+AI63)*_xlfn.XLOOKUP(Tool_Italy!BO$4,Monetization_Factors!$A:$A,Monetization_Factors!$D:$D),"")</f>
        <v>6.31781554694104E-4</v>
      </c>
      <c r="BP63">
        <f>IFERROR((T63+AZ63+AJ63)*_xlfn.XLOOKUP(Tool_Italy!BP$4,Monetization_Factors!$A:$A,Monetization_Factors!$D:$D),"")</f>
        <v>6.0979653696916239E-5</v>
      </c>
      <c r="BQ63">
        <f>IFERROR((U63+BA63+AK63)*_xlfn.XLOOKUP(Tool_Italy!BQ$4,Monetization_Factors!$A:$A,Monetization_Factors!$D:$D),"")</f>
        <v>1.9050787664918302E-3</v>
      </c>
      <c r="BR63" t="str">
        <f>IFERROR((V63+BB63+AL63)*_xlfn.XLOOKUP(Tool_Italy!BR$4,Monetization_Factors!$A:$A,Monetization_Factors!$D:$D),"")</f>
        <v/>
      </c>
      <c r="BS63">
        <f>IFERROR((W63+BC63+AM63)*_xlfn.XLOOKUP(Tool_Italy!BS$4,Monetization_Factors!$A:$A,Monetization_Factors!$D:$D),"")</f>
        <v>2.0778080325533748E-4</v>
      </c>
      <c r="BT63">
        <f>IFERROR((X63+BD63+AN63)*_xlfn.XLOOKUP(Tool_Italy!BT$4,Monetization_Factors!$A:$A,Monetization_Factors!$D:$D),"")</f>
        <v>4.8632798607780019E-4</v>
      </c>
      <c r="BU63">
        <f>IFERROR((Y63+BE63+AO63)*_xlfn.XLOOKUP(Tool_Italy!BU$4,Monetization_Factors!$A:$A,Monetization_Factors!$D:$D),"")</f>
        <v>9.2452443908849573E-4</v>
      </c>
      <c r="BV63">
        <f>IFERROR((Z63+BF63+AP63)*_xlfn.XLOOKUP(Tool_Italy!BV$4,Monetization_Factors!$A:$A,Monetization_Factors!$D:$D),"")</f>
        <v>5.8653765846177841E-3</v>
      </c>
      <c r="BW63">
        <f>IFERROR((AA63+BG63+AQ63)*_xlfn.XLOOKUP(Tool_Italy!BW$4,Monetization_Factors!$A:$A,Monetization_Factors!$D:$D),"")</f>
        <v>2.8144327219168019E-6</v>
      </c>
      <c r="BX63" s="38" cm="1">
        <f t="array" ref="BX63">IFERROR(_xlfn.IFS(I63&lt;&gt;0,I63*E63,I63="",J63*E63),"")</f>
        <v>0.194094848688</v>
      </c>
      <c r="BY63" s="38">
        <f t="shared" si="2"/>
        <v>4.9500322233489477E-2</v>
      </c>
      <c r="BZ63" s="38">
        <f t="shared" si="36"/>
        <v>0.24359517092148947</v>
      </c>
      <c r="CA63" s="38">
        <f t="shared" si="3"/>
        <v>9.5192927372095152E-5</v>
      </c>
      <c r="CB63">
        <f t="shared" si="4"/>
        <v>0.18618978658799998</v>
      </c>
      <c r="CC63">
        <f t="shared" si="37"/>
        <v>7.1518311539999998E-9</v>
      </c>
      <c r="CD63">
        <f t="shared" si="38"/>
        <v>7.1252923871999996E-2</v>
      </c>
      <c r="CE63">
        <f t="shared" si="39"/>
        <v>6.3527124492000005E-4</v>
      </c>
      <c r="CF63">
        <f t="shared" si="40"/>
        <v>1.3514916121199999E-8</v>
      </c>
      <c r="CG63">
        <f t="shared" si="41"/>
        <v>1.07458675896E-8</v>
      </c>
      <c r="CH63">
        <f t="shared" si="42"/>
        <v>2.6405803241999999E-10</v>
      </c>
      <c r="CI63">
        <f t="shared" si="43"/>
        <v>1.44295250112E-3</v>
      </c>
      <c r="CJ63">
        <f t="shared" si="44"/>
        <v>2.4997897314000001E-5</v>
      </c>
      <c r="CK63">
        <f t="shared" si="45"/>
        <v>4.6571295731999998E-4</v>
      </c>
      <c r="CL63">
        <f t="shared" si="46"/>
        <v>5.7166638360000004E-3</v>
      </c>
      <c r="CM63">
        <f t="shared" si="47"/>
        <v>4.2698140009200003</v>
      </c>
      <c r="CN63">
        <f t="shared" si="48"/>
        <v>2.18404909788</v>
      </c>
      <c r="CO63">
        <f t="shared" si="49"/>
        <v>0.14548151701199999</v>
      </c>
      <c r="CP63">
        <f t="shared" si="50"/>
        <v>3.5520175859999998</v>
      </c>
      <c r="CQ63">
        <f t="shared" si="51"/>
        <v>1.3471859278800002E-6</v>
      </c>
      <c r="CR63">
        <f t="shared" si="20"/>
        <v>3.5805728189999998E-4</v>
      </c>
      <c r="CS63">
        <f t="shared" si="52"/>
        <v>1.375352145E-11</v>
      </c>
      <c r="CT63">
        <f t="shared" si="53"/>
        <v>1.370248536E-4</v>
      </c>
      <c r="CU63">
        <f t="shared" si="54"/>
        <v>1.2216754710000002E-6</v>
      </c>
      <c r="CV63">
        <f t="shared" si="55"/>
        <v>2.5990223309999998E-11</v>
      </c>
      <c r="CW63">
        <f t="shared" si="56"/>
        <v>2.0665129980000002E-11</v>
      </c>
      <c r="CX63">
        <f t="shared" si="57"/>
        <v>5.0780390849999998E-13</v>
      </c>
      <c r="CY63">
        <f t="shared" si="58"/>
        <v>2.774908656E-6</v>
      </c>
      <c r="CZ63">
        <f t="shared" si="59"/>
        <v>4.8072879450000005E-8</v>
      </c>
      <c r="DA63">
        <f t="shared" si="60"/>
        <v>8.9560184099999995E-7</v>
      </c>
      <c r="DB63">
        <f t="shared" si="61"/>
        <v>1.09935843E-5</v>
      </c>
      <c r="DC63">
        <f t="shared" si="62"/>
        <v>8.2111807710000002E-3</v>
      </c>
      <c r="DD63">
        <f t="shared" si="63"/>
        <v>4.2000944190000002E-3</v>
      </c>
      <c r="DE63">
        <f t="shared" si="64"/>
        <v>2.797721481E-4</v>
      </c>
      <c r="DF63">
        <f t="shared" si="65"/>
        <v>6.8308030499999997E-3</v>
      </c>
      <c r="DG63">
        <f t="shared" si="66"/>
        <v>2.5907421690000003E-9</v>
      </c>
      <c r="DH63" s="5">
        <f>IFERROR(((((L63+AB63)*(1/$H63))+AR63)/$F$2)/($B$2*('CAR.CAP_per person'!B$2)/(_xlfn.XLOOKUP($E$2,EU_countries_GDP!$A$2:$A$29,EU_countries_GDP!$E$2:$E$29))),"")</f>
        <v>4.0770657572227484E-3</v>
      </c>
      <c r="DI63" s="5">
        <f>IFERROR(((((M63+AC63)*(1/$H63))+AS63)/$F$2)/($B$2*('CAR.CAP_per person'!C$2)/(_xlfn.XLOOKUP($E$2,EU_countries_GDP!$A$2:$A$29,EU_countries_GDP!$E$2:$E$29))),"")</f>
        <v>2.0222687723934852E-6</v>
      </c>
      <c r="DJ63" s="5">
        <f>IFERROR(((((N63+AD63)*(1/$H63))+AT63)/$F$2)/($B$2*('CAR.CAP_per person'!D$2)/(_xlfn.XLOOKUP($E$2,EU_countries_GDP!$A$2:$A$29,EU_countries_GDP!$E$2:$E$29))),"")</f>
        <v>2.0705886974181018E-5</v>
      </c>
      <c r="DK63" s="5">
        <f>IFERROR(((((O63+AE63)*(1/$H63))+AU63)/$F$2)/($B$2*('CAR.CAP_per person'!E$2)/(_xlfn.XLOOKUP($E$2,EU_countries_GDP!$A$2:$A$29,EU_countries_GDP!$E$2:$E$29))),"")</f>
        <v>2.3521128727427821E-4</v>
      </c>
      <c r="DL63" s="5">
        <f>IFERROR(((((P63+AF63)*(1/$H63))+AV63)/$F$2)/($B$2*('CAR.CAP_per person'!F$2)/(_xlfn.XLOOKUP($E$2,EU_countries_GDP!$A$2:$A$29,EU_countries_GDP!$E$2:$E$29))),"")</f>
        <v>3.7091489472590982E-3</v>
      </c>
      <c r="DM63" s="5">
        <f>IFERROR(((((Q63+AG63)*(1/$H63))+AW63)/$F$2)/($B$2*('CAR.CAP_per person'!G$2)/(_xlfn.XLOOKUP($E$2,EU_countries_GDP!$A$2:$A$29,EU_countries_GDP!$E$2:$E$29))),"")</f>
        <v>1.7084347543436843E-3</v>
      </c>
      <c r="DN63" s="5">
        <f>IFERROR(((((R63+AH63)*(1/$H63))+AX63)/$F$2)/($B$2*('CAR.CAP_per person'!H$2)/(_xlfn.XLOOKUP($E$2,EU_countries_GDP!$A$2:$A$29,EU_countries_GDP!$E$2:$E$29))),"")</f>
        <v>8.9843563399138266E-6</v>
      </c>
      <c r="DO63" s="5">
        <f>IFERROR(((((S63+AI63)*(1/$H63))+AY63)/$F$2)/($B$2*('CAR.CAP_per person'!I$2)/(_xlfn.XLOOKUP($E$2,EU_countries_GDP!$A$2:$A$29,EU_countries_GDP!$E$2:$E$29))),"")</f>
        <v>1.9106332632776117E-4</v>
      </c>
      <c r="DP63" s="5">
        <f>IFERROR(((((T63+AJ63)*(1/$H63))+AZ63)/$F$2)/($B$2*('CAR.CAP_per person'!J$2)/(_xlfn.XLOOKUP($E$2,EU_countries_GDP!$A$2:$A$29,EU_countries_GDP!$E$2:$E$29))),"")</f>
        <v>6.514963473311622E-4</v>
      </c>
      <c r="DQ63" s="5">
        <f>IFERROR(((((U63+AK63)*(1/$H63))+BA63)/$F$2)/($B$2*('CAR.CAP_per person'!K$2)/(_xlfn.XLOOKUP($E$2,EU_countries_GDP!$A$2:$A$29,EU_countries_GDP!$E$2:$E$29))),"")</f>
        <v>3.4948249022613402E-4</v>
      </c>
      <c r="DR63" s="5">
        <f>IFERROR(((((V63+AL63)*(1/$H63))+BB63)/$F$2)/($B$2*('CAR.CAP_per person'!L$2)/(_xlfn.XLOOKUP($E$2,EU_countries_GDP!$A$2:$A$29,EU_countries_GDP!$E$2:$E$29))),"")</f>
        <v>1.2156815897904388E-4</v>
      </c>
      <c r="DS63" s="5">
        <f>IFERROR(((((W63+AM63)*(1/$H63))+BC63)/$F$2)/($B$2*('CAR.CAP_per person'!M$2)/(_xlfn.XLOOKUP($E$2,EU_countries_GDP!$A$2:$A$29,EU_countries_GDP!$E$2:$E$29))),"")</f>
        <v>4.1274858395965643E-3</v>
      </c>
      <c r="DT63" s="5">
        <f>IFERROR(((((X63+AN63)*(1/$H63))+BD63)/$F$2)/($B$2*('CAR.CAP_per person'!N$2)/(_xlfn.XLOOKUP($E$2,EU_countries_GDP!$A$2:$A$29,EU_countries_GDP!$E$2:$E$29))),"")</f>
        <v>2.5738858613394557E-2</v>
      </c>
      <c r="DU63" s="5">
        <f>IFERROR(((((Y63+AO63)*(1/$H63))+BE63)/$F$2)/($B$2*('CAR.CAP_per person'!O$2)/(_xlfn.XLOOKUP($E$2,EU_countries_GDP!$A$2:$A$29,EU_countries_GDP!$E$2:$E$29))),"")</f>
        <v>1.2177882065431061E-4</v>
      </c>
      <c r="DV63" s="5">
        <f>IFERROR(((((Z63+AP63)*(1/$H63))+BF63)/$F$2)/($B$2*('CAR.CAP_per person'!P$2)/(_xlfn.XLOOKUP($E$2,EU_countries_GDP!$A$2:$A$29,EU_countries_GDP!$E$2:$E$29))),"")</f>
        <v>2.4086811412311689E-3</v>
      </c>
      <c r="DW63" s="5">
        <f>IFERROR(((((AA63+AQ63)*(1/$H63))+BG63)/$F$2)/($B$2*('CAR.CAP_per person'!Q$2)/(_xlfn.XLOOKUP($E$2,EU_countries_GDP!$A$2:$A$29,EU_countries_GDP!$E$2:$E$29))),"")</f>
        <v>9.3229422647862921E-4</v>
      </c>
    </row>
    <row r="64" spans="1:127">
      <c r="A64" t="s">
        <v>233</v>
      </c>
      <c r="B64" t="str">
        <f>_xlfn.XLOOKUP(D64,Table5[Ingredient],Table5[Category],"",FALSE)</f>
        <v xml:space="preserve">Other </v>
      </c>
      <c r="C64" s="33" t="s">
        <v>177</v>
      </c>
      <c r="D64" s="33" t="s">
        <v>235</v>
      </c>
      <c r="E64" s="33">
        <v>1.5600000000000001E-2</v>
      </c>
      <c r="F64" s="33" t="s">
        <v>189</v>
      </c>
      <c r="G64" s="33" t="s">
        <v>180</v>
      </c>
      <c r="H64" s="91">
        <f>Dataset_IT!L61</f>
        <v>0.70508474576271196</v>
      </c>
      <c r="I64" s="33"/>
      <c r="J64" s="37">
        <f>IFERROR(INDEX('AveragePrices&amp;Codes'!G:AG, MATCH($D64, 'AveragePrices&amp;Codes'!$A:$A, 0), MATCH(Tool_Italy!$E$2, 'AveragePrices&amp;Codes'!$G$1:$AG$1, 0)),"")</f>
        <v>8.5797892143076933</v>
      </c>
      <c r="K64" s="37">
        <f>IFERROR(E64/(_xlfn.XLOOKUP(A64,Dataset_IT!$Q$2:$Q$9,Dataset_IT!$R$2:$R$9)),"")</f>
        <v>2.8363636363636368E-4</v>
      </c>
      <c r="L64">
        <f>IFERROR(IF($F64="Raw",_xlfn.XLOOKUP(_xlfn.XLOOKUP(Tool_Italy!$D64,'AveragePrices&amp;Codes'!$A:$A,'AveragePrices&amp;Codes'!$B:$B),AGRIBALYSE_Raw!$B:$B,AGRIBALYSE_Raw!O:O)*$E64,_xlfn.XLOOKUP(_xlfn.XLOOKUP(Tool_Italy!$D64,'AveragePrices&amp;Codes'!$A:$A,'AveragePrices&amp;Codes'!$B:$B),AGRIBALYSE_Cooked!$C:$C,AGRIBALYSE_Cooked!P:P)*$E64),"")</f>
        <v>2.5372308000000003E-2</v>
      </c>
      <c r="M64">
        <f>IFERROR(IF($F64="Raw",_xlfn.XLOOKUP(_xlfn.XLOOKUP(Tool_Italy!$D64,'AveragePrices&amp;Codes'!$A:$A,'AveragePrices&amp;Codes'!$B:$B),AGRIBALYSE_Raw!$B:$B,AGRIBALYSE_Raw!P:P)*$E64,_xlfn.XLOOKUP(_xlfn.XLOOKUP(Tool_Italy!$D64,'AveragePrices&amp;Codes'!$A:$A,'AveragePrices&amp;Codes'!$B:$B),AGRIBALYSE_Cooked!$C:$C,AGRIBALYSE_Cooked!Q:Q)*$E64),"")</f>
        <v>1.5662513880000001E-9</v>
      </c>
      <c r="N64">
        <f>IFERROR(IF($F64="Raw",_xlfn.XLOOKUP(_xlfn.XLOOKUP(Tool_Italy!$D64,'AveragePrices&amp;Codes'!$A:$A,'AveragePrices&amp;Codes'!$B:$B),AGRIBALYSE_Raw!$B:$B,AGRIBALYSE_Raw!Q:Q)*$E64,_xlfn.XLOOKUP(_xlfn.XLOOKUP(Tool_Italy!$D64,'AveragePrices&amp;Codes'!$A:$A,'AveragePrices&amp;Codes'!$B:$B),AGRIBALYSE_Cooked!$C:$C,AGRIBALYSE_Cooked!R:R)*$E64),"")</f>
        <v>4.3181068319999997E-3</v>
      </c>
      <c r="O64">
        <f>IFERROR(IF($F64="Raw",_xlfn.XLOOKUP(_xlfn.XLOOKUP(Tool_Italy!$D64,'AveragePrices&amp;Codes'!$A:$A,'AveragePrices&amp;Codes'!$B:$B),AGRIBALYSE_Raw!$B:$B,AGRIBALYSE_Raw!R:R)*$E64,_xlfn.XLOOKUP(_xlfn.XLOOKUP(Tool_Italy!$D64,'AveragePrices&amp;Codes'!$A:$A,'AveragePrices&amp;Codes'!$B:$B),AGRIBALYSE_Cooked!$C:$C,AGRIBALYSE_Cooked!S:S)*$E64),"")</f>
        <v>2.2455692999999999E-4</v>
      </c>
      <c r="P64">
        <f>IFERROR(IF($F64="Raw",_xlfn.XLOOKUP(_xlfn.XLOOKUP(Tool_Italy!$D64,'AveragePrices&amp;Codes'!$A:$A,'AveragePrices&amp;Codes'!$B:$B),AGRIBALYSE_Raw!$B:$B,AGRIBALYSE_Raw!S:S)*$E64,_xlfn.XLOOKUP(_xlfn.XLOOKUP(Tool_Italy!$D64,'AveragePrices&amp;Codes'!$A:$A,'AveragePrices&amp;Codes'!$B:$B),AGRIBALYSE_Cooked!$C:$C,AGRIBALYSE_Cooked!T:T)*$E64),"")</f>
        <v>5.4437589960000001E-9</v>
      </c>
      <c r="Q64">
        <f>IFERROR(IF($F64="Raw",_xlfn.XLOOKUP(_xlfn.XLOOKUP(Tool_Italy!$D64,'AveragePrices&amp;Codes'!$A:$A,'AveragePrices&amp;Codes'!$B:$B),AGRIBALYSE_Raw!$B:$B,AGRIBALYSE_Raw!T:T)*$E64,_xlfn.XLOOKUP(_xlfn.XLOOKUP(Tool_Italy!$D64,'AveragePrices&amp;Codes'!$A:$A,'AveragePrices&amp;Codes'!$B:$B),AGRIBALYSE_Cooked!$C:$C,AGRIBALYSE_Cooked!U:U)*$E64),"")</f>
        <v>3.7553181120000002E-9</v>
      </c>
      <c r="R64">
        <f>IFERROR(IF($F64="Raw",_xlfn.XLOOKUP(_xlfn.XLOOKUP(Tool_Italy!$D64,'AveragePrices&amp;Codes'!$A:$A,'AveragePrices&amp;Codes'!$B:$B),AGRIBALYSE_Raw!$B:$B,AGRIBALYSE_Raw!U:U)*$E64,_xlfn.XLOOKUP(_xlfn.XLOOKUP(Tool_Italy!$D64,'AveragePrices&amp;Codes'!$A:$A,'AveragePrices&amp;Codes'!$B:$B),AGRIBALYSE_Cooked!$C:$C,AGRIBALYSE_Cooked!V:V)*$E64),"")</f>
        <v>3.9124526999999999E-11</v>
      </c>
      <c r="S64">
        <f>IFERROR(IF($F64="Raw",_xlfn.XLOOKUP(_xlfn.XLOOKUP(Tool_Italy!$D64,'AveragePrices&amp;Codes'!$A:$A,'AveragePrices&amp;Codes'!$B:$B),AGRIBALYSE_Raw!$B:$B,AGRIBALYSE_Raw!V:V)*$E64,_xlfn.XLOOKUP(_xlfn.XLOOKUP(Tool_Italy!$D64,'AveragePrices&amp;Codes'!$A:$A,'AveragePrices&amp;Codes'!$B:$B),AGRIBALYSE_Cooked!$C:$C,AGRIBALYSE_Cooked!W:W)*$E64),"")</f>
        <v>7.1540419080000004E-4</v>
      </c>
      <c r="T64">
        <f>IFERROR(IF($F64="Raw",_xlfn.XLOOKUP(_xlfn.XLOOKUP(Tool_Italy!$D64,'AveragePrices&amp;Codes'!$A:$A,'AveragePrices&amp;Codes'!$B:$B),AGRIBALYSE_Raw!$B:$B,AGRIBALYSE_Raw!W:W)*$E64,_xlfn.XLOOKUP(_xlfn.XLOOKUP(Tool_Italy!$D64,'AveragePrices&amp;Codes'!$A:$A,'AveragePrices&amp;Codes'!$B:$B),AGRIBALYSE_Cooked!$C:$C,AGRIBALYSE_Cooked!X:X)*$E64),"")</f>
        <v>1.0452142584000001E-5</v>
      </c>
      <c r="U64">
        <f>IFERROR(IF($F64="Raw",_xlfn.XLOOKUP(_xlfn.XLOOKUP(Tool_Italy!$D64,'AveragePrices&amp;Codes'!$A:$A,'AveragePrices&amp;Codes'!$B:$B),AGRIBALYSE_Raw!$B:$B,AGRIBALYSE_Raw!X:X)*$E64,_xlfn.XLOOKUP(_xlfn.XLOOKUP(Tool_Italy!$D64,'AveragePrices&amp;Codes'!$A:$A,'AveragePrices&amp;Codes'!$B:$B),AGRIBALYSE_Cooked!$C:$C,AGRIBALYSE_Cooked!Y:Y)*$E64),"")</f>
        <v>3.2237807160000003E-4</v>
      </c>
      <c r="V64">
        <f>IFERROR(IF($F64="Raw",_xlfn.XLOOKUP(_xlfn.XLOOKUP(Tool_Italy!$D64,'AveragePrices&amp;Codes'!$A:$A,'AveragePrices&amp;Codes'!$B:$B),AGRIBALYSE_Raw!$B:$B,AGRIBALYSE_Raw!Y:Y)*$E64,_xlfn.XLOOKUP(_xlfn.XLOOKUP(Tool_Italy!$D64,'AveragePrices&amp;Codes'!$A:$A,'AveragePrices&amp;Codes'!$B:$B),AGRIBALYSE_Cooked!$C:$C,AGRIBALYSE_Cooked!Z:Z)*$E64),"")</f>
        <v>2.8993125720000001E-3</v>
      </c>
      <c r="W64">
        <f>IFERROR(IF($F64="Raw",_xlfn.XLOOKUP(_xlfn.XLOOKUP(Tool_Italy!$D64,'AveragePrices&amp;Codes'!$A:$A,'AveragePrices&amp;Codes'!$B:$B),AGRIBALYSE_Raw!$B:$B,AGRIBALYSE_Raw!Z:Z)*$E64,_xlfn.XLOOKUP(_xlfn.XLOOKUP(Tool_Italy!$D64,'AveragePrices&amp;Codes'!$A:$A,'AveragePrices&amp;Codes'!$B:$B),AGRIBALYSE_Cooked!$C:$C,AGRIBALYSE_Cooked!AA:AA)*$E64),"")</f>
        <v>1.1296640628000001</v>
      </c>
      <c r="X64">
        <f>IFERROR(IF($F64="Raw",_xlfn.XLOOKUP(_xlfn.XLOOKUP(Tool_Italy!$D64,'AveragePrices&amp;Codes'!$A:$A,'AveragePrices&amp;Codes'!$B:$B),AGRIBALYSE_Raw!$B:$B,AGRIBALYSE_Raw!AA:AA)*$E64,_xlfn.XLOOKUP(_xlfn.XLOOKUP(Tool_Italy!$D64,'AveragePrices&amp;Codes'!$A:$A,'AveragePrices&amp;Codes'!$B:$B),AGRIBALYSE_Cooked!$C:$C,AGRIBALYSE_Cooked!AB:AB)*$E64),"")</f>
        <v>9.684923040000001</v>
      </c>
      <c r="Y64">
        <f>IFERROR(IF($F64="Raw",_xlfn.XLOOKUP(_xlfn.XLOOKUP(Tool_Italy!$D64,'AveragePrices&amp;Codes'!$A:$A,'AveragePrices&amp;Codes'!$B:$B),AGRIBALYSE_Raw!$B:$B,AGRIBALYSE_Raw!AB:AB)*$E64,_xlfn.XLOOKUP(_xlfn.XLOOKUP(Tool_Italy!$D64,'AveragePrices&amp;Codes'!$A:$A,'AveragePrices&amp;Codes'!$B:$B),AGRIBALYSE_Cooked!$C:$C,AGRIBALYSE_Cooked!AC:AC)*$E64),"")</f>
        <v>0.34598080920000002</v>
      </c>
      <c r="Z64">
        <f>IFERROR(IF($F64="Raw",_xlfn.XLOOKUP(_xlfn.XLOOKUP(Tool_Italy!$D64,'AveragePrices&amp;Codes'!$A:$A,'AveragePrices&amp;Codes'!$B:$B),AGRIBALYSE_Raw!$B:$B,AGRIBALYSE_Raw!AC:AC)*$E64,_xlfn.XLOOKUP(_xlfn.XLOOKUP(Tool_Italy!$D64,'AveragePrices&amp;Codes'!$A:$A,'AveragePrices&amp;Codes'!$B:$B),AGRIBALYSE_Cooked!$C:$C,AGRIBALYSE_Cooked!AD:AD)*$E64),"")</f>
        <v>0.52125576360000003</v>
      </c>
      <c r="AA64">
        <f>IFERROR(IF($F64="Raw",_xlfn.XLOOKUP(_xlfn.XLOOKUP(Tool_Italy!$D64,'AveragePrices&amp;Codes'!$A:$A,'AveragePrices&amp;Codes'!$B:$B),AGRIBALYSE_Raw!$B:$B,AGRIBALYSE_Raw!AD:AD)*$E64,_xlfn.XLOOKUP(_xlfn.XLOOKUP(Tool_Italy!$D64,'AveragePrices&amp;Codes'!$A:$A,'AveragePrices&amp;Codes'!$B:$B),AGRIBALYSE_Cooked!$C:$C,AGRIBALYSE_Cooked!AE:AE)*$E64),"")</f>
        <v>2.5727585519999997E-7</v>
      </c>
      <c r="AB64" cm="1">
        <f t="array" ref="AB64">IFERROR(_xlfn.XLOOKUP(Tool_Italy!$F64&amp;$E$2,'Cooking methods'!$A:$A&amp;'Cooking methods'!$B:$B,'Cooking methods'!C:C)*$E64,"")</f>
        <v>0</v>
      </c>
      <c r="AC64" cm="1">
        <f t="array" ref="AC64">IFERROR(_xlfn.XLOOKUP(Tool_Italy!$F64&amp;$E$2,'Cooking methods'!$A:$A&amp;'Cooking methods'!$B:$B,'Cooking methods'!D:D)*$E64,"")</f>
        <v>0</v>
      </c>
      <c r="AD64" cm="1">
        <f t="array" ref="AD64">IFERROR(_xlfn.XLOOKUP(Tool_Italy!$F64&amp;$E$2,'Cooking methods'!$A:$A&amp;'Cooking methods'!$B:$B,'Cooking methods'!E:E)*$E64,"")</f>
        <v>0</v>
      </c>
      <c r="AE64" cm="1">
        <f t="array" ref="AE64">IFERROR(_xlfn.XLOOKUP(Tool_Italy!$F64&amp;$E$2,'Cooking methods'!$A:$A&amp;'Cooking methods'!$B:$B,'Cooking methods'!F:F)*$E64,"")</f>
        <v>0</v>
      </c>
      <c r="AF64" cm="1">
        <f t="array" ref="AF64">IFERROR(_xlfn.XLOOKUP(Tool_Italy!$F64&amp;$E$2,'Cooking methods'!$A:$A&amp;'Cooking methods'!$B:$B,'Cooking methods'!G:G)*$E64,"")</f>
        <v>0</v>
      </c>
      <c r="AG64" cm="1">
        <f t="array" ref="AG64">IFERROR(_xlfn.XLOOKUP(Tool_Italy!$F64&amp;$E$2,'Cooking methods'!$A:$A&amp;'Cooking methods'!$B:$B,'Cooking methods'!H:H)*$E64,"")</f>
        <v>0</v>
      </c>
      <c r="AH64" cm="1">
        <f t="array" ref="AH64">IFERROR(_xlfn.XLOOKUP(Tool_Italy!$F64&amp;$E$2,'Cooking methods'!$A:$A&amp;'Cooking methods'!$B:$B,'Cooking methods'!I:I)*$E64,"")</f>
        <v>0</v>
      </c>
      <c r="AI64" cm="1">
        <f t="array" ref="AI64">IFERROR(_xlfn.XLOOKUP(Tool_Italy!$F64&amp;$E$2,'Cooking methods'!$A:$A&amp;'Cooking methods'!$B:$B,'Cooking methods'!J:J)*$E64,"")</f>
        <v>0</v>
      </c>
      <c r="AJ64" cm="1">
        <f t="array" ref="AJ64">IFERROR(_xlfn.XLOOKUP(Tool_Italy!$F64&amp;$E$2,'Cooking methods'!$A:$A&amp;'Cooking methods'!$B:$B,'Cooking methods'!K:K)*$E64,"")</f>
        <v>0</v>
      </c>
      <c r="AK64" cm="1">
        <f t="array" ref="AK64">IFERROR(_xlfn.XLOOKUP(Tool_Italy!$F64&amp;$E$2,'Cooking methods'!$A:$A&amp;'Cooking methods'!$B:$B,'Cooking methods'!L:L)*$E64,"")</f>
        <v>0</v>
      </c>
      <c r="AL64" cm="1">
        <f t="array" ref="AL64">IFERROR(_xlfn.XLOOKUP(Tool_Italy!$F64&amp;$E$2,'Cooking methods'!$A:$A&amp;'Cooking methods'!$B:$B,'Cooking methods'!M:M)*$E64,"")</f>
        <v>0</v>
      </c>
      <c r="AM64" cm="1">
        <f t="array" ref="AM64">IFERROR(_xlfn.XLOOKUP(Tool_Italy!$F64&amp;$E$2,'Cooking methods'!$A:$A&amp;'Cooking methods'!$B:$B,'Cooking methods'!N:N)*$E64,"")</f>
        <v>0</v>
      </c>
      <c r="AN64" cm="1">
        <f t="array" ref="AN64">IFERROR(_xlfn.XLOOKUP(Tool_Italy!$F64&amp;$E$2,'Cooking methods'!$A:$A&amp;'Cooking methods'!$B:$B,'Cooking methods'!O:O)*$E64,"")</f>
        <v>0</v>
      </c>
      <c r="AO64" cm="1">
        <f t="array" ref="AO64">IFERROR(_xlfn.XLOOKUP(Tool_Italy!$F64&amp;$E$2,'Cooking methods'!$A:$A&amp;'Cooking methods'!$B:$B,'Cooking methods'!P:P)*$E64,"")</f>
        <v>0</v>
      </c>
      <c r="AP64" cm="1">
        <f t="array" ref="AP64">IFERROR(_xlfn.XLOOKUP(Tool_Italy!$F64&amp;$E$2,'Cooking methods'!$A:$A&amp;'Cooking methods'!$B:$B,'Cooking methods'!Q:Q)*$E64,"")</f>
        <v>0</v>
      </c>
      <c r="AQ64" cm="1">
        <f t="array" ref="AQ64">IFERROR(_xlfn.XLOOKUP(Tool_Italy!$F64&amp;$E$2,'Cooking methods'!$A:$A&amp;'Cooking methods'!$B:$B,'Cooking methods'!R:R)*$E64,"")</f>
        <v>0</v>
      </c>
      <c r="AR64" cm="1">
        <f t="array" ref="AR64">IFERROR(_xlfn.XLOOKUP(Tool_Italy!$G64&amp;$E$2,'Waste management'!$A:$A&amp;'Waste management'!$B:$B,'Waste management'!C:C)*$E64,"")</f>
        <v>8.9715600000000008E-4</v>
      </c>
      <c r="AS64" cm="1">
        <f t="array" ref="AS64">IFERROR(_xlfn.XLOOKUP(Tool_Italy!$G64&amp;$E$2,'Waste management'!$A:$A&amp;'Waste management'!$B:$B,'Waste management'!D:D)*$E64,"")</f>
        <v>6.4462788000000008E-12</v>
      </c>
      <c r="AT64" cm="1">
        <f t="array" ref="AT64">IFERROR(_xlfn.XLOOKUP(Tool_Italy!$G64&amp;$E$2,'Waste management'!$A:$A&amp;'Waste management'!$B:$B,'Waste management'!E:E)*$E64,"")</f>
        <v>1.3728000000000001E-5</v>
      </c>
      <c r="AU64" cm="1">
        <f t="array" ref="AU64">IFERROR(_xlfn.XLOOKUP(Tool_Italy!$G64&amp;$E$2,'Waste management'!$A:$A&amp;'Waste management'!$B:$B,'Waste management'!F:F)*$E64,"")</f>
        <v>2.0279999999999999E-6</v>
      </c>
      <c r="AV64" cm="1">
        <f t="array" ref="AV64">IFERROR(_xlfn.XLOOKUP(Tool_Italy!$G64&amp;$E$2,'Waste management'!$A:$A&amp;'Waste management'!$B:$B,'Waste management'!G:G)*$E64,"")</f>
        <v>1.8128136E-10</v>
      </c>
      <c r="AW64" cm="1">
        <f t="array" ref="AW64">IFERROR(_xlfn.XLOOKUP(Tool_Italy!$G64&amp;$E$2,'Waste management'!$A:$A&amp;'Waste management'!$B:$B,'Waste management'!H:H)*$E64,"")</f>
        <v>5.9234916E-12</v>
      </c>
      <c r="AX64" cm="1">
        <f t="array" ref="AX64">IFERROR(_xlfn.XLOOKUP(Tool_Italy!$G64&amp;$E$2,'Waste management'!$A:$A&amp;'Waste management'!$B:$B,'Waste management'!I:I)*$E64,"")</f>
        <v>4.2327636000000003E-12</v>
      </c>
      <c r="AY64" cm="1">
        <f t="array" ref="AY64">IFERROR(_xlfn.XLOOKUP(Tool_Italy!$G64&amp;$E$2,'Waste management'!$A:$A&amp;'Waste management'!$B:$B,'Waste management'!J:J)*$E64,"")</f>
        <v>3.4476000000000007E-5</v>
      </c>
      <c r="AZ64" cm="1">
        <f t="array" ref="AZ64">IFERROR(_xlfn.XLOOKUP(Tool_Italy!$G64&amp;$E$2,'Waste management'!$A:$A&amp;'Waste management'!$B:$B,'Waste management'!K:K)*$E64,"")</f>
        <v>5.5405428000000003E-8</v>
      </c>
      <c r="BA64" cm="1">
        <f t="array" ref="BA64">IFERROR(_xlfn.XLOOKUP(Tool_Italy!$G64&amp;$E$2,'Waste management'!$A:$A&amp;'Waste management'!$B:$B,'Waste management'!L:L)*$E64,"")</f>
        <v>1.5188815200000001E-6</v>
      </c>
      <c r="BB64" cm="1">
        <f t="array" ref="BB64">IFERROR(_xlfn.XLOOKUP(Tool_Italy!$G64&amp;$E$2,'Waste management'!$A:$A&amp;'Waste management'!$B:$B,'Waste management'!M:M)*$E64,"")</f>
        <v>1.5210000000000001E-4</v>
      </c>
      <c r="BC64" cm="1">
        <f t="array" ref="BC64">IFERROR(_xlfn.XLOOKUP(Tool_Italy!$G64&amp;$E$2,'Waste management'!$A:$A&amp;'Waste management'!$B:$B,'Waste management'!N:N)*$E64,"")</f>
        <v>0.13065124800000003</v>
      </c>
      <c r="BD64" cm="1">
        <f t="array" ref="BD64">IFERROR(_xlfn.XLOOKUP(Tool_Italy!$G64&amp;$E$2,'Waste management'!$A:$A&amp;'Waste management'!$B:$B,'Waste management'!O:O)*$E64,"")</f>
        <v>8.4954479999999992E-3</v>
      </c>
      <c r="BE64" cm="1">
        <f t="array" ref="BE64">IFERROR(_xlfn.XLOOKUP(Tool_Italy!$G64&amp;$E$2,'Waste management'!$A:$A&amp;'Waste management'!$B:$B,'Waste management'!P:P)*$E64,"")</f>
        <v>1.7846400000000003E-4</v>
      </c>
      <c r="BF64" cm="1">
        <f t="array" ref="BF64">IFERROR(_xlfn.XLOOKUP(Tool_Italy!$G64&amp;$E$2,'Waste management'!$A:$A&amp;'Waste management'!$B:$B,'Waste management'!Q:Q)*$E64,"")</f>
        <v>5.6178720000000003E-3</v>
      </c>
      <c r="BG64" cm="1">
        <f t="array" ref="BG64">IFERROR(_xlfn.XLOOKUP(Tool_Italy!$G64&amp;$E$2,'Waste management'!$A:$A&amp;'Waste management'!$B:$B,'Waste management'!R:R)*$E64,"")</f>
        <v>1.7444700000000001E-9</v>
      </c>
      <c r="BH64">
        <f>IFERROR((L64+AR64+AB64)*_xlfn.XLOOKUP(Tool_Italy!BH$4,Monetization_Factors!$A:$A,Monetization_Factors!$D:$D),"")</f>
        <v>3.417680129710146E-3</v>
      </c>
      <c r="BI64">
        <f>IFERROR((M64+AS64+AC64)*_xlfn.XLOOKUP(Tool_Italy!BI$4,Monetization_Factors!$A:$A,Monetization_Factors!$D:$D),"")</f>
        <v>6.2956718532020159E-8</v>
      </c>
      <c r="BJ64">
        <f>IFERROR((N64+AT64+AD64)*_xlfn.XLOOKUP(Tool_Italy!BJ$4,Monetization_Factors!$A:$A,Monetization_Factors!$D:$D),"")</f>
        <v>6.6111739211533113E-6</v>
      </c>
      <c r="BK64">
        <f>IFERROR((O64+AU64+AE64)*_xlfn.XLOOKUP(Tool_Italy!BK$4,Monetization_Factors!$A:$A,Monetization_Factors!$D:$D),"")</f>
        <v>3.4297562388583885E-4</v>
      </c>
      <c r="BL64">
        <f>IFERROR((P64+AV64+AF64)*_xlfn.XLOOKUP(Tool_Italy!BL$4,Monetization_Factors!$A:$A,Monetization_Factors!$D:$D),"")</f>
        <v>5.6153314568185416E-3</v>
      </c>
      <c r="BM64">
        <f>IFERROR((Q64+AW64+AG64)*_xlfn.XLOOKUP(Tool_Italy!BM$4,Monetization_Factors!$A:$A,Monetization_Factors!$D:$D),"")</f>
        <v>7.8106320986340175E-4</v>
      </c>
      <c r="BN64">
        <f>IFERROR((R64+AX64+AH64)*_xlfn.XLOOKUP(Tool_Italy!BN$4,Monetization_Factors!$A:$A,Monetization_Factors!$D:$D),"")</f>
        <v>4.9845333864485179E-5</v>
      </c>
      <c r="BO64">
        <f>IFERROR((S64+AY64+AI64)*_xlfn.XLOOKUP(Tool_Italy!BO$4,Monetization_Factors!$A:$A,Monetization_Factors!$D:$D),"")</f>
        <v>3.2832714341616165E-4</v>
      </c>
      <c r="BP64">
        <f>IFERROR((T64+AZ64+AJ64)*_xlfn.XLOOKUP(Tool_Italy!BP$4,Monetization_Factors!$A:$A,Monetization_Factors!$D:$D),"")</f>
        <v>2.5632021402721434E-5</v>
      </c>
      <c r="BQ64">
        <f>IFERROR((U64+BA64+AK64)*_xlfn.XLOOKUP(Tool_Italy!BQ$4,Monetization_Factors!$A:$A,Monetization_Factors!$D:$D),"")</f>
        <v>1.3249560662241268E-3</v>
      </c>
      <c r="BR64" t="str">
        <f>IFERROR((V64+BB64+AL64)*_xlfn.XLOOKUP(Tool_Italy!BR$4,Monetization_Factors!$A:$A,Monetization_Factors!$D:$D),"")</f>
        <v/>
      </c>
      <c r="BS64">
        <f>IFERROR((W64+BC64+AM64)*_xlfn.XLOOKUP(Tool_Italy!BS$4,Monetization_Factors!$A:$A,Monetization_Factors!$D:$D),"")</f>
        <v>6.1330382910496886E-5</v>
      </c>
      <c r="BT64">
        <f>IFERROR((X64+BD64+AN64)*_xlfn.XLOOKUP(Tool_Italy!BT$4,Monetization_Factors!$A:$A,Monetization_Factors!$D:$D),"")</f>
        <v>2.1584591189155447E-3</v>
      </c>
      <c r="BU64">
        <f>IFERROR((Y64+BE64+AO64)*_xlfn.XLOOKUP(Tool_Italy!BU$4,Monetization_Factors!$A:$A,Monetization_Factors!$D:$D),"")</f>
        <v>2.199816955882537E-3</v>
      </c>
      <c r="BV64">
        <f>IFERROR((Z64+BF64+AP64)*_xlfn.XLOOKUP(Tool_Italy!BV$4,Monetization_Factors!$A:$A,Monetization_Factors!$D:$D),"")</f>
        <v>8.7001604313022198E-4</v>
      </c>
      <c r="BW64">
        <f>IFERROR((AA64+BG64+AQ64)*_xlfn.XLOOKUP(Tool_Italy!BW$4,Monetization_Factors!$A:$A,Monetization_Factors!$D:$D),"")</f>
        <v>5.411244756925236E-7</v>
      </c>
      <c r="BX64" s="38" cm="1">
        <f t="array" ref="BX64">IFERROR(_xlfn.IFS(I64&lt;&gt;0,I64*E64,I64="",J64*E64),"")</f>
        <v>0.13384471174320003</v>
      </c>
      <c r="BY64" s="38">
        <f t="shared" si="2"/>
        <v>1.5857692674915474E-2</v>
      </c>
      <c r="BZ64" s="38">
        <f t="shared" si="36"/>
        <v>0.1497024044181155</v>
      </c>
      <c r="CA64" s="38">
        <f t="shared" si="3"/>
        <v>3.049556283637591E-5</v>
      </c>
      <c r="CB64">
        <f t="shared" si="4"/>
        <v>2.6269464000000003E-2</v>
      </c>
      <c r="CC64">
        <f t="shared" si="37"/>
        <v>1.5726976668000002E-9</v>
      </c>
      <c r="CD64">
        <f t="shared" si="38"/>
        <v>4.3318348319999998E-3</v>
      </c>
      <c r="CE64">
        <f t="shared" si="39"/>
        <v>2.2658492999999999E-4</v>
      </c>
      <c r="CF64">
        <f t="shared" si="40"/>
        <v>5.6250403560000004E-9</v>
      </c>
      <c r="CG64">
        <f t="shared" si="41"/>
        <v>3.7612416035999999E-9</v>
      </c>
      <c r="CH64">
        <f t="shared" si="42"/>
        <v>4.3357290599999999E-11</v>
      </c>
      <c r="CI64">
        <f t="shared" si="43"/>
        <v>7.4988019080000001E-4</v>
      </c>
      <c r="CJ64">
        <f t="shared" si="44"/>
        <v>1.0507548012000001E-5</v>
      </c>
      <c r="CK64">
        <f t="shared" si="45"/>
        <v>3.2389695312000003E-4</v>
      </c>
      <c r="CL64">
        <f t="shared" si="46"/>
        <v>3.0514125720000002E-3</v>
      </c>
      <c r="CM64">
        <f t="shared" si="47"/>
        <v>1.2603153108</v>
      </c>
      <c r="CN64">
        <f t="shared" si="48"/>
        <v>9.6934184880000007</v>
      </c>
      <c r="CO64">
        <f t="shared" si="49"/>
        <v>0.34615927320000001</v>
      </c>
      <c r="CP64">
        <f t="shared" si="50"/>
        <v>0.5268736356</v>
      </c>
      <c r="CQ64">
        <f t="shared" si="51"/>
        <v>2.5902032519999995E-7</v>
      </c>
      <c r="CR64">
        <f t="shared" si="20"/>
        <v>5.0518200000000007E-5</v>
      </c>
      <c r="CS64">
        <f t="shared" si="52"/>
        <v>3.0244185900000005E-12</v>
      </c>
      <c r="CT64">
        <f t="shared" si="53"/>
        <v>8.3304515999999999E-6</v>
      </c>
      <c r="CU64">
        <f t="shared" si="54"/>
        <v>4.3574025000000002E-7</v>
      </c>
      <c r="CV64">
        <f t="shared" si="55"/>
        <v>1.0817385300000001E-11</v>
      </c>
      <c r="CW64">
        <f t="shared" si="56"/>
        <v>7.2331569299999995E-12</v>
      </c>
      <c r="CX64">
        <f t="shared" si="57"/>
        <v>8.3379404999999994E-14</v>
      </c>
      <c r="CY64">
        <f t="shared" si="58"/>
        <v>1.4420772899999999E-6</v>
      </c>
      <c r="CZ64">
        <f t="shared" si="59"/>
        <v>2.0206823100000002E-8</v>
      </c>
      <c r="DA64">
        <f t="shared" si="60"/>
        <v>6.2287875600000002E-7</v>
      </c>
      <c r="DB64">
        <f t="shared" si="61"/>
        <v>5.8681011E-6</v>
      </c>
      <c r="DC64">
        <f t="shared" si="62"/>
        <v>2.42368329E-3</v>
      </c>
      <c r="DD64">
        <f t="shared" si="63"/>
        <v>1.8641189400000001E-2</v>
      </c>
      <c r="DE64">
        <f t="shared" si="64"/>
        <v>6.6569090999999997E-4</v>
      </c>
      <c r="DF64">
        <f t="shared" si="65"/>
        <v>1.01321853E-3</v>
      </c>
      <c r="DG64">
        <f t="shared" si="66"/>
        <v>4.9811600999999994E-10</v>
      </c>
      <c r="DH64" s="5">
        <f>IFERROR(((((L64+AB64)*(1/$H64))+AR64)/$F$2)/($B$2*('CAR.CAP_per person'!B$2)/(_xlfn.XLOOKUP($E$2,EU_countries_GDP!$A$2:$A$29,EU_countries_GDP!$E$2:$E$29))),"")</f>
        <v>5.8523977754711641E-4</v>
      </c>
      <c r="DI64" s="5">
        <f>IFERROR(((((M64+AC64)*(1/$H64))+AS64)/$F$2)/($B$2*('CAR.CAP_per person'!C$2)/(_xlfn.XLOOKUP($E$2,EU_countries_GDP!$A$2:$A$29,EU_countries_GDP!$E$2:$E$29))),"")</f>
        <v>4.4641683962320679E-7</v>
      </c>
      <c r="DJ64" s="5">
        <f>IFERROR(((((N64+AD64)*(1/$H64))+AT64)/$F$2)/($B$2*('CAR.CAP_per person'!D$2)/(_xlfn.XLOOKUP($E$2,EU_countries_GDP!$A$2:$A$29,EU_countries_GDP!$E$2:$E$29))),"")</f>
        <v>1.2590009548592442E-6</v>
      </c>
      <c r="DK64" s="5">
        <f>IFERROR(((((O64+AE64)*(1/$H64))+AU64)/$F$2)/($B$2*('CAR.CAP_per person'!E$2)/(_xlfn.XLOOKUP($E$2,EU_countries_GDP!$A$2:$A$29,EU_countries_GDP!$E$2:$E$29))),"")</f>
        <v>8.519636322523128E-5</v>
      </c>
      <c r="DL64" s="5">
        <f>IFERROR(((((P64+AF64)*(1/$H64))+AV64)/$F$2)/($B$2*('CAR.CAP_per person'!F$2)/(_xlfn.XLOOKUP($E$2,EU_countries_GDP!$A$2:$A$29,EU_countries_GDP!$E$2:$E$29))),"")</f>
        <v>1.6533805354826696E-3</v>
      </c>
      <c r="DM64" s="5">
        <f>IFERROR(((((Q64+AG64)*(1/$H64))+AW64)/$F$2)/($B$2*('CAR.CAP_per person'!G$2)/(_xlfn.XLOOKUP($E$2,EU_countries_GDP!$A$2:$A$29,EU_countries_GDP!$E$2:$E$29))),"")</f>
        <v>5.9955620689809361E-4</v>
      </c>
      <c r="DN64" s="5">
        <f>IFERROR(((((R64+AH64)*(1/$H64))+AX64)/$F$2)/($B$2*('CAR.CAP_per person'!H$2)/(_xlfn.XLOOKUP($E$2,EU_countries_GDP!$A$2:$A$29,EU_countries_GDP!$E$2:$E$29))),"")</f>
        <v>1.5741108035137945E-6</v>
      </c>
      <c r="DO64" s="5">
        <f>IFERROR(((((S64+AI64)*(1/$H64))+AY64)/$F$2)/($B$2*('CAR.CAP_per person'!I$2)/(_xlfn.XLOOKUP($E$2,EU_countries_GDP!$A$2:$A$29,EU_countries_GDP!$E$2:$E$29))),"")</f>
        <v>1.1308637892293893E-4</v>
      </c>
      <c r="DP64" s="5">
        <f>IFERROR(((((T64+AJ64)*(1/$H64))+AZ64)/$F$2)/($B$2*('CAR.CAP_per person'!J$2)/(_xlfn.XLOOKUP($E$2,EU_countries_GDP!$A$2:$A$29,EU_countries_GDP!$E$2:$E$29))),"")</f>
        <v>2.7686078462544505E-4</v>
      </c>
      <c r="DQ64" s="5">
        <f>IFERROR(((((U64+AK64)*(1/$H64))+BA64)/$F$2)/($B$2*('CAR.CAP_per person'!K$2)/(_xlfn.XLOOKUP($E$2,EU_countries_GDP!$A$2:$A$29,EU_countries_GDP!$E$2:$E$29))),"")</f>
        <v>2.4724246238229635E-4</v>
      </c>
      <c r="DR64" s="5">
        <f>IFERROR(((((V64+AL64)*(1/$H64))+BB64)/$F$2)/($B$2*('CAR.CAP_per person'!L$2)/(_xlfn.XLOOKUP($E$2,EU_countries_GDP!$A$2:$A$29,EU_countries_GDP!$E$2:$E$29))),"")</f>
        <v>7.513821983467844E-5</v>
      </c>
      <c r="DS64" s="5">
        <f>IFERROR(((((W64+AM64)*(1/$H64))+BC64)/$F$2)/($B$2*('CAR.CAP_per person'!M$2)/(_xlfn.XLOOKUP($E$2,EU_countries_GDP!$A$2:$A$29,EU_countries_GDP!$E$2:$E$29))),"")</f>
        <v>1.4254636799114222E-3</v>
      </c>
      <c r="DT64" s="5">
        <f>IFERROR(((((X64+AN64)*(1/$H64))+BD64)/$F$2)/($B$2*('CAR.CAP_per person'!N$2)/(_xlfn.XLOOKUP($E$2,EU_countries_GDP!$A$2:$A$29,EU_countries_GDP!$E$2:$E$29))),"")</f>
        <v>0.11675140174654956</v>
      </c>
      <c r="DU64" s="5">
        <f>IFERROR(((((Y64+AO64)*(1/$H64))+BE64)/$F$2)/($B$2*('CAR.CAP_per person'!O$2)/(_xlfn.XLOOKUP($E$2,EU_countries_GDP!$A$2:$A$29,EU_countries_GDP!$E$2:$E$29))),"")</f>
        <v>2.9172215566617983E-4</v>
      </c>
      <c r="DV64" s="5">
        <f>IFERROR(((((Z64+AP64)*(1/$H64))+BF64)/$F$2)/($B$2*('CAR.CAP_per person'!P$2)/(_xlfn.XLOOKUP($E$2,EU_countries_GDP!$A$2:$A$29,EU_countries_GDP!$E$2:$E$29))),"")</f>
        <v>3.5934272865235234E-4</v>
      </c>
      <c r="DW64" s="5">
        <f>IFERROR(((((AA64+AQ64)*(1/$H64))+BG64)/$F$2)/($B$2*('CAR.CAP_per person'!Q$2)/(_xlfn.XLOOKUP($E$2,EU_countries_GDP!$A$2:$A$29,EU_countries_GDP!$E$2:$E$29))),"")</f>
        <v>1.8020153768955036E-4</v>
      </c>
    </row>
    <row r="65" spans="1:127">
      <c r="A65" t="s">
        <v>236</v>
      </c>
      <c r="B65" t="str">
        <f>_xlfn.XLOOKUP(D65,Table5[Ingredient],Table5[Category],"",FALSE)</f>
        <v>Vegetables</v>
      </c>
      <c r="C65" s="33" t="s">
        <v>177</v>
      </c>
      <c r="D65" s="33" t="s">
        <v>225</v>
      </c>
      <c r="E65" s="33">
        <v>2.4015999999999997</v>
      </c>
      <c r="F65" s="33" t="s">
        <v>189</v>
      </c>
      <c r="G65" s="33" t="s">
        <v>180</v>
      </c>
      <c r="H65" s="91">
        <f>Dataset_IT!L62</f>
        <v>0.34825733572117368</v>
      </c>
      <c r="I65" s="33"/>
      <c r="J65" s="37">
        <f>IFERROR(INDEX('AveragePrices&amp;Codes'!G:AG, MATCH($D65, 'AveragePrices&amp;Codes'!$A:$A, 0), MATCH(Tool_Italy!$E$2, 'AveragePrices&amp;Codes'!$G$1:$AG$1, 0)),"")</f>
        <v>1.8433636363636365</v>
      </c>
      <c r="K65" s="37">
        <f>IFERROR(E65/(_xlfn.XLOOKUP(A65,Dataset_IT!$Q$2:$Q$9,Dataset_IT!$R$2:$R$9)),"")</f>
        <v>3.5844776119402982E-2</v>
      </c>
      <c r="L65">
        <f>IFERROR(IF($F65="Raw",_xlfn.XLOOKUP(_xlfn.XLOOKUP(Tool_Italy!$D65,'AveragePrices&amp;Codes'!$A:$A,'AveragePrices&amp;Codes'!$B:$B),AGRIBALYSE_Raw!$B:$B,AGRIBALYSE_Raw!O:O)*$E65,_xlfn.XLOOKUP(_xlfn.XLOOKUP(Tool_Italy!$D65,'AveragePrices&amp;Codes'!$A:$A,'AveragePrices&amp;Codes'!$B:$B),AGRIBALYSE_Cooked!$C:$C,AGRIBALYSE_Cooked!P:P)*$E65),"")</f>
        <v>1.0147245603519999</v>
      </c>
      <c r="M65">
        <f>IFERROR(IF($F65="Raw",_xlfn.XLOOKUP(_xlfn.XLOOKUP(Tool_Italy!$D65,'AveragePrices&amp;Codes'!$A:$A,'AveragePrices&amp;Codes'!$B:$B),AGRIBALYSE_Raw!$B:$B,AGRIBALYSE_Raw!P:P)*$E65,_xlfn.XLOOKUP(_xlfn.XLOOKUP(Tool_Italy!$D65,'AveragePrices&amp;Codes'!$A:$A,'AveragePrices&amp;Codes'!$B:$B),AGRIBALYSE_Cooked!$C:$C,AGRIBALYSE_Cooked!Q:Q)*$E65),"")</f>
        <v>4.0501797609599996E-8</v>
      </c>
      <c r="N65">
        <f>IFERROR(IF($F65="Raw",_xlfn.XLOOKUP(_xlfn.XLOOKUP(Tool_Italy!$D65,'AveragePrices&amp;Codes'!$A:$A,'AveragePrices&amp;Codes'!$B:$B),AGRIBALYSE_Raw!$B:$B,AGRIBALYSE_Raw!Q:Q)*$E65,_xlfn.XLOOKUP(_xlfn.XLOOKUP(Tool_Italy!$D65,'AveragePrices&amp;Codes'!$A:$A,'AveragePrices&amp;Codes'!$B:$B),AGRIBALYSE_Cooked!$C:$C,AGRIBALYSE_Cooked!R:R)*$E65),"")</f>
        <v>0.37784334374399997</v>
      </c>
      <c r="O65">
        <f>IFERROR(IF($F65="Raw",_xlfn.XLOOKUP(_xlfn.XLOOKUP(Tool_Italy!$D65,'AveragePrices&amp;Codes'!$A:$A,'AveragePrices&amp;Codes'!$B:$B),AGRIBALYSE_Raw!$B:$B,AGRIBALYSE_Raw!R:R)*$E65,_xlfn.XLOOKUP(_xlfn.XLOOKUP(Tool_Italy!$D65,'AveragePrices&amp;Codes'!$A:$A,'AveragePrices&amp;Codes'!$B:$B),AGRIBALYSE_Cooked!$C:$C,AGRIBALYSE_Cooked!S:S)*$E65),"")</f>
        <v>3.7914145657599999E-3</v>
      </c>
      <c r="P65">
        <f>IFERROR(IF($F65="Raw",_xlfn.XLOOKUP(_xlfn.XLOOKUP(Tool_Italy!$D65,'AveragePrices&amp;Codes'!$A:$A,'AveragePrices&amp;Codes'!$B:$B),AGRIBALYSE_Raw!$B:$B,AGRIBALYSE_Raw!S:S)*$E65,_xlfn.XLOOKUP(_xlfn.XLOOKUP(Tool_Italy!$D65,'AveragePrices&amp;Codes'!$A:$A,'AveragePrices&amp;Codes'!$B:$B),AGRIBALYSE_Cooked!$C:$C,AGRIBALYSE_Cooked!T:T)*$E65),"")</f>
        <v>5.9851760190399998E-8</v>
      </c>
      <c r="Q65">
        <f>IFERROR(IF($F65="Raw",_xlfn.XLOOKUP(_xlfn.XLOOKUP(Tool_Italy!$D65,'AveragePrices&amp;Codes'!$A:$A,'AveragePrices&amp;Codes'!$B:$B),AGRIBALYSE_Raw!$B:$B,AGRIBALYSE_Raw!T:T)*$E65,_xlfn.XLOOKUP(_xlfn.XLOOKUP(Tool_Italy!$D65,'AveragePrices&amp;Codes'!$A:$A,'AveragePrices&amp;Codes'!$B:$B),AGRIBALYSE_Cooked!$C:$C,AGRIBALYSE_Cooked!U:U)*$E65),"")</f>
        <v>2.1363690011359998E-8</v>
      </c>
      <c r="R65">
        <f>IFERROR(IF($F65="Raw",_xlfn.XLOOKUP(_xlfn.XLOOKUP(Tool_Italy!$D65,'AveragePrices&amp;Codes'!$A:$A,'AveragePrices&amp;Codes'!$B:$B),AGRIBALYSE_Raw!$B:$B,AGRIBALYSE_Raw!U:U)*$E65,_xlfn.XLOOKUP(_xlfn.XLOOKUP(Tool_Italy!$D65,'AveragePrices&amp;Codes'!$A:$A,'AveragePrices&amp;Codes'!$B:$B),AGRIBALYSE_Cooked!$C:$C,AGRIBALYSE_Cooked!V:V)*$E65),"")</f>
        <v>5.0466461092799992E-10</v>
      </c>
      <c r="S65">
        <f>IFERROR(IF($F65="Raw",_xlfn.XLOOKUP(_xlfn.XLOOKUP(Tool_Italy!$D65,'AveragePrices&amp;Codes'!$A:$A,'AveragePrices&amp;Codes'!$B:$B),AGRIBALYSE_Raw!$B:$B,AGRIBALYSE_Raw!V:V)*$E65,_xlfn.XLOOKUP(_xlfn.XLOOKUP(Tool_Italy!$D65,'AveragePrices&amp;Codes'!$A:$A,'AveragePrices&amp;Codes'!$B:$B),AGRIBALYSE_Cooked!$C:$C,AGRIBALYSE_Cooked!W:W)*$E65),"")</f>
        <v>4.6862204655999991E-3</v>
      </c>
      <c r="T65">
        <f>IFERROR(IF($F65="Raw",_xlfn.XLOOKUP(_xlfn.XLOOKUP(Tool_Italy!$D65,'AveragePrices&amp;Codes'!$A:$A,'AveragePrices&amp;Codes'!$B:$B),AGRIBALYSE_Raw!$B:$B,AGRIBALYSE_Raw!W:W)*$E65,_xlfn.XLOOKUP(_xlfn.XLOOKUP(Tool_Italy!$D65,'AveragePrices&amp;Codes'!$A:$A,'AveragePrices&amp;Codes'!$B:$B),AGRIBALYSE_Cooked!$C:$C,AGRIBALYSE_Cooked!X:X)*$E65),"")</f>
        <v>1.2571481644159998E-4</v>
      </c>
      <c r="U65">
        <f>IFERROR(IF($F65="Raw",_xlfn.XLOOKUP(_xlfn.XLOOKUP(Tool_Italy!$D65,'AveragePrices&amp;Codes'!$A:$A,'AveragePrices&amp;Codes'!$B:$B),AGRIBALYSE_Raw!$B:$B,AGRIBALYSE_Raw!X:X)*$E65,_xlfn.XLOOKUP(_xlfn.XLOOKUP(Tool_Italy!$D65,'AveragePrices&amp;Codes'!$A:$A,'AveragePrices&amp;Codes'!$B:$B),AGRIBALYSE_Cooked!$C:$C,AGRIBALYSE_Cooked!Y:Y)*$E65),"")</f>
        <v>4.7001278910399997E-3</v>
      </c>
      <c r="V65">
        <f>IFERROR(IF($F65="Raw",_xlfn.XLOOKUP(_xlfn.XLOOKUP(Tool_Italy!$D65,'AveragePrices&amp;Codes'!$A:$A,'AveragePrices&amp;Codes'!$B:$B),AGRIBALYSE_Raw!$B:$B,AGRIBALYSE_Raw!Y:Y)*$E65,_xlfn.XLOOKUP(_xlfn.XLOOKUP(Tool_Italy!$D65,'AveragePrices&amp;Codes'!$A:$A,'AveragePrices&amp;Codes'!$B:$B),AGRIBALYSE_Cooked!$C:$C,AGRIBALYSE_Cooked!Z:Z)*$E65),"")</f>
        <v>1.573335207344E-2</v>
      </c>
      <c r="W65">
        <f>IFERROR(IF($F65="Raw",_xlfn.XLOOKUP(_xlfn.XLOOKUP(Tool_Italy!$D65,'AveragePrices&amp;Codes'!$A:$A,'AveragePrices&amp;Codes'!$B:$B),AGRIBALYSE_Raw!$B:$B,AGRIBALYSE_Raw!Z:Z)*$E65,_xlfn.XLOOKUP(_xlfn.XLOOKUP(Tool_Italy!$D65,'AveragePrices&amp;Codes'!$A:$A,'AveragePrices&amp;Codes'!$B:$B),AGRIBALYSE_Cooked!$C:$C,AGRIBALYSE_Cooked!AA:AA)*$E65),"")</f>
        <v>31.459818279359755</v>
      </c>
      <c r="X65">
        <f>IFERROR(IF($F65="Raw",_xlfn.XLOOKUP(_xlfn.XLOOKUP(Tool_Italy!$D65,'AveragePrices&amp;Codes'!$A:$A,'AveragePrices&amp;Codes'!$B:$B),AGRIBALYSE_Raw!$B:$B,AGRIBALYSE_Raw!AA:AA)*$E65,_xlfn.XLOOKUP(_xlfn.XLOOKUP(Tool_Italy!$D65,'AveragePrices&amp;Codes'!$A:$A,'AveragePrices&amp;Codes'!$B:$B),AGRIBALYSE_Cooked!$C:$C,AGRIBALYSE_Cooked!AB:AB)*$E65),"")</f>
        <v>-41.381056991999991</v>
      </c>
      <c r="Y65">
        <f>IFERROR(IF($F65="Raw",_xlfn.XLOOKUP(_xlfn.XLOOKUP(Tool_Italy!$D65,'AveragePrices&amp;Codes'!$A:$A,'AveragePrices&amp;Codes'!$B:$B),AGRIBALYSE_Raw!$B:$B,AGRIBALYSE_Raw!AB:AB)*$E65,_xlfn.XLOOKUP(_xlfn.XLOOKUP(Tool_Italy!$D65,'AveragePrices&amp;Codes'!$A:$A,'AveragePrices&amp;Codes'!$B:$B),AGRIBALYSE_Cooked!$C:$C,AGRIBALYSE_Cooked!AC:AC)*$E65),"")</f>
        <v>0.62168713396800002</v>
      </c>
      <c r="Z65">
        <f>IFERROR(IF($F65="Raw",_xlfn.XLOOKUP(_xlfn.XLOOKUP(Tool_Italy!$D65,'AveragePrices&amp;Codes'!$A:$A,'AveragePrices&amp;Codes'!$B:$B),AGRIBALYSE_Raw!$B:$B,AGRIBALYSE_Raw!AC:AC)*$E65,_xlfn.XLOOKUP(_xlfn.XLOOKUP(Tool_Italy!$D65,'AveragePrices&amp;Codes'!$A:$A,'AveragePrices&amp;Codes'!$B:$B),AGRIBALYSE_Cooked!$C:$C,AGRIBALYSE_Cooked!AD:AD)*$E65),"")</f>
        <v>18.153064220159997</v>
      </c>
      <c r="AA65">
        <f>IFERROR(IF($F65="Raw",_xlfn.XLOOKUP(_xlfn.XLOOKUP(Tool_Italy!$D65,'AveragePrices&amp;Codes'!$A:$A,'AveragePrices&amp;Codes'!$B:$B),AGRIBALYSE_Raw!$B:$B,AGRIBALYSE_Raw!AD:AD)*$E65,_xlfn.XLOOKUP(_xlfn.XLOOKUP(Tool_Italy!$D65,'AveragePrices&amp;Codes'!$A:$A,'AveragePrices&amp;Codes'!$B:$B),AGRIBALYSE_Cooked!$C:$C,AGRIBALYSE_Cooked!AE:AE)*$E65),"")</f>
        <v>7.8068813601599993E-6</v>
      </c>
      <c r="AB65" cm="1">
        <f t="array" ref="AB65">IFERROR(_xlfn.XLOOKUP(Tool_Italy!$F65&amp;$E$2,'Cooking methods'!$A:$A&amp;'Cooking methods'!$B:$B,'Cooking methods'!C:C)*$E65,"")</f>
        <v>0</v>
      </c>
      <c r="AC65" cm="1">
        <f t="array" ref="AC65">IFERROR(_xlfn.XLOOKUP(Tool_Italy!$F65&amp;$E$2,'Cooking methods'!$A:$A&amp;'Cooking methods'!$B:$B,'Cooking methods'!D:D)*$E65,"")</f>
        <v>0</v>
      </c>
      <c r="AD65" cm="1">
        <f t="array" ref="AD65">IFERROR(_xlfn.XLOOKUP(Tool_Italy!$F65&amp;$E$2,'Cooking methods'!$A:$A&amp;'Cooking methods'!$B:$B,'Cooking methods'!E:E)*$E65,"")</f>
        <v>0</v>
      </c>
      <c r="AE65" cm="1">
        <f t="array" ref="AE65">IFERROR(_xlfn.XLOOKUP(Tool_Italy!$F65&amp;$E$2,'Cooking methods'!$A:$A&amp;'Cooking methods'!$B:$B,'Cooking methods'!F:F)*$E65,"")</f>
        <v>0</v>
      </c>
      <c r="AF65" cm="1">
        <f t="array" ref="AF65">IFERROR(_xlfn.XLOOKUP(Tool_Italy!$F65&amp;$E$2,'Cooking methods'!$A:$A&amp;'Cooking methods'!$B:$B,'Cooking methods'!G:G)*$E65,"")</f>
        <v>0</v>
      </c>
      <c r="AG65" cm="1">
        <f t="array" ref="AG65">IFERROR(_xlfn.XLOOKUP(Tool_Italy!$F65&amp;$E$2,'Cooking methods'!$A:$A&amp;'Cooking methods'!$B:$B,'Cooking methods'!H:H)*$E65,"")</f>
        <v>0</v>
      </c>
      <c r="AH65" cm="1">
        <f t="array" ref="AH65">IFERROR(_xlfn.XLOOKUP(Tool_Italy!$F65&amp;$E$2,'Cooking methods'!$A:$A&amp;'Cooking methods'!$B:$B,'Cooking methods'!I:I)*$E65,"")</f>
        <v>0</v>
      </c>
      <c r="AI65" cm="1">
        <f t="array" ref="AI65">IFERROR(_xlfn.XLOOKUP(Tool_Italy!$F65&amp;$E$2,'Cooking methods'!$A:$A&amp;'Cooking methods'!$B:$B,'Cooking methods'!J:J)*$E65,"")</f>
        <v>0</v>
      </c>
      <c r="AJ65" cm="1">
        <f t="array" ref="AJ65">IFERROR(_xlfn.XLOOKUP(Tool_Italy!$F65&amp;$E$2,'Cooking methods'!$A:$A&amp;'Cooking methods'!$B:$B,'Cooking methods'!K:K)*$E65,"")</f>
        <v>0</v>
      </c>
      <c r="AK65" cm="1">
        <f t="array" ref="AK65">IFERROR(_xlfn.XLOOKUP(Tool_Italy!$F65&amp;$E$2,'Cooking methods'!$A:$A&amp;'Cooking methods'!$B:$B,'Cooking methods'!L:L)*$E65,"")</f>
        <v>0</v>
      </c>
      <c r="AL65" cm="1">
        <f t="array" ref="AL65">IFERROR(_xlfn.XLOOKUP(Tool_Italy!$F65&amp;$E$2,'Cooking methods'!$A:$A&amp;'Cooking methods'!$B:$B,'Cooking methods'!M:M)*$E65,"")</f>
        <v>0</v>
      </c>
      <c r="AM65" cm="1">
        <f t="array" ref="AM65">IFERROR(_xlfn.XLOOKUP(Tool_Italy!$F65&amp;$E$2,'Cooking methods'!$A:$A&amp;'Cooking methods'!$B:$B,'Cooking methods'!N:N)*$E65,"")</f>
        <v>0</v>
      </c>
      <c r="AN65" cm="1">
        <f t="array" ref="AN65">IFERROR(_xlfn.XLOOKUP(Tool_Italy!$F65&amp;$E$2,'Cooking methods'!$A:$A&amp;'Cooking methods'!$B:$B,'Cooking methods'!O:O)*$E65,"")</f>
        <v>0</v>
      </c>
      <c r="AO65" cm="1">
        <f t="array" ref="AO65">IFERROR(_xlfn.XLOOKUP(Tool_Italy!$F65&amp;$E$2,'Cooking methods'!$A:$A&amp;'Cooking methods'!$B:$B,'Cooking methods'!P:P)*$E65,"")</f>
        <v>0</v>
      </c>
      <c r="AP65" cm="1">
        <f t="array" ref="AP65">IFERROR(_xlfn.XLOOKUP(Tool_Italy!$F65&amp;$E$2,'Cooking methods'!$A:$A&amp;'Cooking methods'!$B:$B,'Cooking methods'!Q:Q)*$E65,"")</f>
        <v>0</v>
      </c>
      <c r="AQ65" cm="1">
        <f t="array" ref="AQ65">IFERROR(_xlfn.XLOOKUP(Tool_Italy!$F65&amp;$E$2,'Cooking methods'!$A:$A&amp;'Cooking methods'!$B:$B,'Cooking methods'!R:R)*$E65,"")</f>
        <v>0</v>
      </c>
      <c r="AR65" cm="1">
        <f t="array" ref="AR65">IFERROR(_xlfn.XLOOKUP(Tool_Italy!$G65&amp;$E$2,'Waste management'!$A:$A&amp;'Waste management'!$B:$B,'Waste management'!C:C)*$E65,"")</f>
        <v>0.13811601599999998</v>
      </c>
      <c r="AS65" cm="1">
        <f t="array" ref="AS65">IFERROR(_xlfn.XLOOKUP(Tool_Italy!$G65&amp;$E$2,'Waste management'!$A:$A&amp;'Waste management'!$B:$B,'Waste management'!D:D)*$E65,"")</f>
        <v>9.9239635680000002E-10</v>
      </c>
      <c r="AT65" cm="1">
        <f t="array" ref="AT65">IFERROR(_xlfn.XLOOKUP(Tool_Italy!$G65&amp;$E$2,'Waste management'!$A:$A&amp;'Waste management'!$B:$B,'Waste management'!E:E)*$E65,"")</f>
        <v>2.1134079999999998E-3</v>
      </c>
      <c r="AU65" cm="1">
        <f t="array" ref="AU65">IFERROR(_xlfn.XLOOKUP(Tool_Italy!$G65&amp;$E$2,'Waste management'!$A:$A&amp;'Waste management'!$B:$B,'Waste management'!F:F)*$E65,"")</f>
        <v>3.1220799999999996E-4</v>
      </c>
      <c r="AV65" cm="1">
        <f t="array" ref="AV65">IFERROR(_xlfn.XLOOKUP(Tool_Italy!$G65&amp;$E$2,'Waste management'!$A:$A&amp;'Waste management'!$B:$B,'Waste management'!G:G)*$E65,"")</f>
        <v>2.7908032959999999E-8</v>
      </c>
      <c r="AW65" cm="1">
        <f t="array" ref="AW65">IFERROR(_xlfn.XLOOKUP(Tool_Italy!$G65&amp;$E$2,'Waste management'!$A:$A&amp;'Waste management'!$B:$B,'Waste management'!H:H)*$E65,"")</f>
        <v>9.1191393759999985E-10</v>
      </c>
      <c r="AX65" cm="1">
        <f t="array" ref="AX65">IFERROR(_xlfn.XLOOKUP(Tool_Italy!$G65&amp;$E$2,'Waste management'!$A:$A&amp;'Waste management'!$B:$B,'Waste management'!I:I)*$E65,"")</f>
        <v>6.5162852959999988E-10</v>
      </c>
      <c r="AY65" cm="1">
        <f t="array" ref="AY65">IFERROR(_xlfn.XLOOKUP(Tool_Italy!$G65&amp;$E$2,'Waste management'!$A:$A&amp;'Waste management'!$B:$B,'Waste management'!J:J)*$E65,"")</f>
        <v>5.3075359999999999E-3</v>
      </c>
      <c r="AZ65" cm="1">
        <f t="array" ref="AZ65">IFERROR(_xlfn.XLOOKUP(Tool_Italy!$G65&amp;$E$2,'Waste management'!$A:$A&amp;'Waste management'!$B:$B,'Waste management'!K:K)*$E65,"")</f>
        <v>8.5295946079999995E-6</v>
      </c>
      <c r="BA65" cm="1">
        <f t="array" ref="BA65">IFERROR(_xlfn.XLOOKUP(Tool_Italy!$G65&amp;$E$2,'Waste management'!$A:$A&amp;'Waste management'!$B:$B,'Waste management'!L:L)*$E65,"")</f>
        <v>2.3382986271999997E-4</v>
      </c>
      <c r="BB65" cm="1">
        <f t="array" ref="BB65">IFERROR(_xlfn.XLOOKUP(Tool_Italy!$G65&amp;$E$2,'Waste management'!$A:$A&amp;'Waste management'!$B:$B,'Waste management'!M:M)*$E65,"")</f>
        <v>2.3415599999999998E-2</v>
      </c>
      <c r="BC65" cm="1">
        <f t="array" ref="BC65">IFERROR(_xlfn.XLOOKUP(Tool_Italy!$G65&amp;$E$2,'Waste management'!$A:$A&amp;'Waste management'!$B:$B,'Waste management'!N:N)*$E65,"")</f>
        <v>20.113592128000001</v>
      </c>
      <c r="BD65" cm="1">
        <f t="array" ref="BD65">IFERROR(_xlfn.XLOOKUP(Tool_Italy!$G65&amp;$E$2,'Waste management'!$A:$A&amp;'Waste management'!$B:$B,'Waste management'!O:O)*$E65,"")</f>
        <v>1.3078633279999998</v>
      </c>
      <c r="BE65" cm="1">
        <f t="array" ref="BE65">IFERROR(_xlfn.XLOOKUP(Tool_Italy!$G65&amp;$E$2,'Waste management'!$A:$A&amp;'Waste management'!$B:$B,'Waste management'!P:P)*$E65,"")</f>
        <v>2.7474303999999998E-2</v>
      </c>
      <c r="BF65" cm="1">
        <f t="array" ref="BF65">IFERROR(_xlfn.XLOOKUP(Tool_Italy!$G65&amp;$E$2,'Waste management'!$A:$A&amp;'Waste management'!$B:$B,'Waste management'!Q:Q)*$E65,"")</f>
        <v>0.86486419199999987</v>
      </c>
      <c r="BG65" cm="1">
        <f t="array" ref="BG65">IFERROR(_xlfn.XLOOKUP(Tool_Italy!$G65&amp;$E$2,'Waste management'!$A:$A&amp;'Waste management'!$B:$B,'Waste management'!R:R)*$E65,"")</f>
        <v>2.6855891999999996E-7</v>
      </c>
      <c r="BH65">
        <f>IFERROR((L65+AR65+AB65)*_xlfn.XLOOKUP(Tool_Italy!BH$4,Monetization_Factors!$A:$A,Monetization_Factors!$D:$D),"")</f>
        <v>0.14998556234424204</v>
      </c>
      <c r="BI65">
        <f>IFERROR((M65+AS65+AC65)*_xlfn.XLOOKUP(Tool_Italy!BI$4,Monetization_Factors!$A:$A,Monetization_Factors!$D:$D),"")</f>
        <v>1.6610556150763999E-6</v>
      </c>
      <c r="BJ65">
        <f>IFERROR((N65+AT65+AD65)*_xlfn.XLOOKUP(Tool_Italy!BJ$4,Monetization_Factors!$A:$A,Monetization_Factors!$D:$D),"")</f>
        <v>5.7988364416384922E-4</v>
      </c>
      <c r="BK65">
        <f>IFERROR((O65+AU65+AE65)*_xlfn.XLOOKUP(Tool_Italy!BK$4,Monetization_Factors!$A:$A,Monetization_Factors!$D:$D),"")</f>
        <v>6.2115450912094763E-3</v>
      </c>
      <c r="BL65">
        <f>IFERROR((P65+AV65+AF65)*_xlfn.XLOOKUP(Tool_Italy!BL$4,Monetization_Factors!$A:$A,Monetization_Factors!$D:$D),"")</f>
        <v>8.7608318506671598E-2</v>
      </c>
      <c r="BM65">
        <f>IFERROR((Q65+AW65+AG65)*_xlfn.XLOOKUP(Tool_Italy!BM$4,Monetization_Factors!$A:$A,Monetization_Factors!$D:$D),"")</f>
        <v>4.6257742936183033E-3</v>
      </c>
      <c r="BN65">
        <f>IFERROR((R65+AX65+AH65)*_xlfn.XLOOKUP(Tool_Italy!BN$4,Monetization_Factors!$A:$A,Monetization_Factors!$D:$D),"")</f>
        <v>1.3293224008520549E-3</v>
      </c>
      <c r="BO65">
        <f>IFERROR((S65+AY65+AI65)*_xlfn.XLOOKUP(Tool_Italy!BO$4,Monetization_Factors!$A:$A,Monetization_Factors!$D:$D),"")</f>
        <v>4.3756610090562795E-3</v>
      </c>
      <c r="BP65">
        <f>IFERROR((T65+AZ65+AJ65)*_xlfn.XLOOKUP(Tool_Italy!BP$4,Monetization_Factors!$A:$A,Monetization_Factors!$D:$D),"")</f>
        <v>3.2747465091659679E-4</v>
      </c>
      <c r="BQ65">
        <f>IFERROR((U65+BA65+AK65)*_xlfn.XLOOKUP(Tool_Italy!BQ$4,Monetization_Factors!$A:$A,Monetization_Factors!$D:$D),"")</f>
        <v>2.0183200840163177E-2</v>
      </c>
      <c r="BR65" t="str">
        <f>IFERROR((V65+BB65+AL65)*_xlfn.XLOOKUP(Tool_Italy!BR$4,Monetization_Factors!$A:$A,Monetization_Factors!$D:$D),"")</f>
        <v/>
      </c>
      <c r="BS65">
        <f>IFERROR((W65+BC65+AM65)*_xlfn.XLOOKUP(Tool_Italy!BS$4,Monetization_Factors!$A:$A,Monetization_Factors!$D:$D),"")</f>
        <v>2.5097029141666278E-3</v>
      </c>
      <c r="BT65">
        <f>IFERROR((X65+BD65+AN65)*_xlfn.XLOOKUP(Tool_Italy!BT$4,Monetization_Factors!$A:$A,Monetization_Factors!$D:$D),"")</f>
        <v>-8.9232039651654209E-3</v>
      </c>
      <c r="BU65">
        <f>IFERROR((Y65+BE65+AO65)*_xlfn.XLOOKUP(Tool_Italy!BU$4,Monetization_Factors!$A:$A,Monetization_Factors!$D:$D),"")</f>
        <v>4.1253736326226382E-3</v>
      </c>
      <c r="BV65">
        <f>IFERROR((Z65+BF65+AP65)*_xlfn.XLOOKUP(Tool_Italy!BV$4,Monetization_Factors!$A:$A,Monetization_Factors!$D:$D),"")</f>
        <v>3.1403930103351838E-2</v>
      </c>
      <c r="BW65">
        <f>IFERROR((AA65+BG65+AQ65)*_xlfn.XLOOKUP(Tool_Italy!BW$4,Monetization_Factors!$A:$A,Monetization_Factors!$D:$D),"")</f>
        <v>1.687056173763103E-5</v>
      </c>
      <c r="BX65" s="38" cm="1">
        <f t="array" ref="BX65">IFERROR(_xlfn.IFS(I65&lt;&gt;0,I65*E65,I65="",J65*E65),"")</f>
        <v>4.4270221090909088</v>
      </c>
      <c r="BY65" s="38">
        <f t="shared" si="2"/>
        <v>0.28417787624305862</v>
      </c>
      <c r="BZ65" s="38">
        <f t="shared" si="36"/>
        <v>4.711199985333967</v>
      </c>
      <c r="CA65" s="38">
        <f t="shared" si="3"/>
        <v>5.4649591585203584E-4</v>
      </c>
      <c r="CB65">
        <f t="shared" si="4"/>
        <v>1.1528405763519998</v>
      </c>
      <c r="CC65">
        <f t="shared" si="37"/>
        <v>4.1494193966399993E-8</v>
      </c>
      <c r="CD65">
        <f t="shared" si="38"/>
        <v>0.37995675174399995</v>
      </c>
      <c r="CE65">
        <f t="shared" si="39"/>
        <v>4.10362256576E-3</v>
      </c>
      <c r="CF65">
        <f t="shared" si="40"/>
        <v>8.7759793150399994E-8</v>
      </c>
      <c r="CG65">
        <f t="shared" si="41"/>
        <v>2.2275603948959998E-8</v>
      </c>
      <c r="CH65">
        <f t="shared" si="42"/>
        <v>1.1562931405279998E-9</v>
      </c>
      <c r="CI65">
        <f t="shared" si="43"/>
        <v>9.993756465599999E-3</v>
      </c>
      <c r="CJ65">
        <f t="shared" si="44"/>
        <v>1.3424441104959998E-4</v>
      </c>
      <c r="CK65">
        <f t="shared" si="45"/>
        <v>4.9339577537599998E-3</v>
      </c>
      <c r="CL65">
        <f t="shared" si="46"/>
        <v>3.9148952073439998E-2</v>
      </c>
      <c r="CM65">
        <f t="shared" si="47"/>
        <v>51.573410407359759</v>
      </c>
      <c r="CN65">
        <f t="shared" si="48"/>
        <v>-40.073193663999987</v>
      </c>
      <c r="CO65">
        <f t="shared" si="49"/>
        <v>0.64916143796799997</v>
      </c>
      <c r="CP65">
        <f t="shared" si="50"/>
        <v>19.017928412159996</v>
      </c>
      <c r="CQ65">
        <f t="shared" si="51"/>
        <v>8.0754402801599997E-6</v>
      </c>
      <c r="CR65">
        <f t="shared" si="20"/>
        <v>2.2170011083692304E-3</v>
      </c>
      <c r="CS65">
        <f t="shared" si="52"/>
        <v>7.9796526858461529E-11</v>
      </c>
      <c r="CT65">
        <f t="shared" si="53"/>
        <v>7.3068606104615373E-4</v>
      </c>
      <c r="CU65">
        <f t="shared" si="54"/>
        <v>7.8915818572307687E-6</v>
      </c>
      <c r="CV65">
        <f t="shared" si="55"/>
        <v>1.6876883298153846E-10</v>
      </c>
      <c r="CW65">
        <f t="shared" si="56"/>
        <v>4.2837699901846149E-11</v>
      </c>
      <c r="CX65">
        <f t="shared" si="57"/>
        <v>2.2236406548615379E-12</v>
      </c>
      <c r="CY65">
        <f t="shared" si="58"/>
        <v>1.9218762433846151E-5</v>
      </c>
      <c r="CZ65">
        <f t="shared" si="59"/>
        <v>2.5816232894153843E-7</v>
      </c>
      <c r="DA65">
        <f t="shared" si="60"/>
        <v>9.4883802956923078E-6</v>
      </c>
      <c r="DB65">
        <f t="shared" si="61"/>
        <v>7.5286446295076914E-5</v>
      </c>
      <c r="DC65">
        <f t="shared" si="62"/>
        <v>9.917963539876877E-2</v>
      </c>
      <c r="DD65">
        <f t="shared" si="63"/>
        <v>-7.7063833969230749E-2</v>
      </c>
      <c r="DE65">
        <f t="shared" si="64"/>
        <v>1.2483873807076923E-3</v>
      </c>
      <c r="DF65">
        <f t="shared" si="65"/>
        <v>3.6572939254153836E-2</v>
      </c>
      <c r="DG65">
        <f t="shared" si="66"/>
        <v>1.5529692846461539E-8</v>
      </c>
      <c r="DH65" s="5">
        <f>IFERROR(((((L65+AB65)*(1/$H65))+AR65)/$F$2)/($B$2*('CAR.CAP_per person'!B$2)/(_xlfn.XLOOKUP($E$2,EU_countries_GDP!$A$2:$A$29,EU_countries_GDP!$E$2:$E$29))),"")</f>
        <v>4.8426333899844763E-2</v>
      </c>
      <c r="DI65" s="5">
        <f>IFERROR(((((M65+AC65)*(1/$H65))+AS65)/$F$2)/($B$2*('CAR.CAP_per person'!C$2)/(_xlfn.XLOOKUP($E$2,EU_countries_GDP!$A$2:$A$29,EU_countries_GDP!$E$2:$E$29))),"")</f>
        <v>2.3503154985730503E-5</v>
      </c>
      <c r="DJ65" s="5">
        <f>IFERROR(((((N65+AD65)*(1/$H65))+AT65)/$F$2)/($B$2*('CAR.CAP_per person'!D$2)/(_xlfn.XLOOKUP($E$2,EU_countries_GDP!$A$2:$A$29,EU_countries_GDP!$E$2:$E$29))),"")</f>
        <v>2.229760559619085E-4</v>
      </c>
      <c r="DK65" s="5">
        <f>IFERROR(((((O65+AE65)*(1/$H65))+AU65)/$F$2)/($B$2*('CAR.CAP_per person'!E$2)/(_xlfn.XLOOKUP($E$2,EU_countries_GDP!$A$2:$A$29,EU_countries_GDP!$E$2:$E$29))),"")</f>
        <v>2.9768675543971031E-3</v>
      </c>
      <c r="DL65" s="5">
        <f>IFERROR(((((P65+AF65)*(1/$H65))+AV65)/$F$2)/($B$2*('CAR.CAP_per person'!F$2)/(_xlfn.XLOOKUP($E$2,EU_countries_GDP!$A$2:$A$29,EU_countries_GDP!$E$2:$E$29))),"")</f>
        <v>4.179877254479028E-2</v>
      </c>
      <c r="DM65" s="5">
        <f>IFERROR(((((Q65+AG65)*(1/$H65))+AW65)/$F$2)/($B$2*('CAR.CAP_per person'!G$2)/(_xlfn.XLOOKUP($E$2,EU_countries_GDP!$A$2:$A$29,EU_countries_GDP!$E$2:$E$29))),"")</f>
        <v>7.000454020585363E-3</v>
      </c>
      <c r="DN65" s="5">
        <f>IFERROR(((((R65+AH65)*(1/$H65))+AX65)/$F$2)/($B$2*('CAR.CAP_per person'!H$2)/(_xlfn.XLOOKUP($E$2,EU_countries_GDP!$A$2:$A$29,EU_countries_GDP!$E$2:$E$29))),"")</f>
        <v>5.5370022612795202E-5</v>
      </c>
      <c r="DO65" s="5">
        <f>IFERROR(((((S65+AI65)*(1/$H65))+AY65)/$F$2)/($B$2*('CAR.CAP_per person'!I$2)/(_xlfn.XLOOKUP($E$2,EU_countries_GDP!$A$2:$A$29,EU_countries_GDP!$E$2:$E$29))),"")</f>
        <v>2.0225900534552583E-3</v>
      </c>
      <c r="DP65" s="5">
        <f>IFERROR(((((T65+AJ65)*(1/$H65))+AZ65)/$F$2)/($B$2*('CAR.CAP_per person'!J$2)/(_xlfn.XLOOKUP($E$2,EU_countries_GDP!$A$2:$A$29,EU_countries_GDP!$E$2:$E$29))),"")</f>
        <v>6.8755265503106407E-3</v>
      </c>
      <c r="DQ65" s="5">
        <f>IFERROR(((((U65+AK65)*(1/$H65))+BA65)/$F$2)/($B$2*('CAR.CAP_per person'!K$2)/(_xlfn.XLOOKUP($E$2,EU_countries_GDP!$A$2:$A$29,EU_countries_GDP!$E$2:$E$29))),"")</f>
        <v>7.3999360216952309E-3</v>
      </c>
      <c r="DR65" s="5">
        <f>IFERROR(((((V65+AL65)*(1/$H65))+BB65)/$F$2)/($B$2*('CAR.CAP_per person'!L$2)/(_xlfn.XLOOKUP($E$2,EU_countries_GDP!$A$2:$A$29,EU_countries_GDP!$E$2:$E$29))),"")</f>
        <v>1.2086834202051277E-3</v>
      </c>
      <c r="DS65" s="5">
        <f>IFERROR(((((W65+AM65)*(1/$H65))+BC65)/$F$2)/($B$2*('CAR.CAP_per person'!M$2)/(_xlfn.XLOOKUP($E$2,EU_countries_GDP!$A$2:$A$29,EU_countries_GDP!$E$2:$E$29))),"")</f>
        <v>9.0857972227005021E-2</v>
      </c>
      <c r="DT65" s="5">
        <f>IFERROR(((((X65+AN65)*(1/$H65))+BD65)/$F$2)/($B$2*('CAR.CAP_per person'!N$2)/(_xlfn.XLOOKUP($E$2,EU_countries_GDP!$A$2:$A$29,EU_countries_GDP!$E$2:$E$29))),"")</f>
        <v>-0.99823625196448906</v>
      </c>
      <c r="DU65" s="5">
        <f>IFERROR(((((Y65+AO65)*(1/$H65))+BE65)/$F$2)/($B$2*('CAR.CAP_per person'!O$2)/(_xlfn.XLOOKUP($E$2,EU_countries_GDP!$A$2:$A$29,EU_countries_GDP!$E$2:$E$29))),"")</f>
        <v>1.0772228028472196E-3</v>
      </c>
      <c r="DV65" s="5">
        <f>IFERROR(((((Z65+AP65)*(1/$H65))+BF65)/$F$2)/($B$2*('CAR.CAP_per person'!P$2)/(_xlfn.XLOOKUP($E$2,EU_countries_GDP!$A$2:$A$29,EU_countries_GDP!$E$2:$E$29))),"")</f>
        <v>2.5562768607584913E-2</v>
      </c>
      <c r="DW65" s="5">
        <f>IFERROR(((((AA65+AQ65)*(1/$H65))+BG65)/$F$2)/($B$2*('CAR.CAP_per person'!Q$2)/(_xlfn.XLOOKUP($E$2,EU_countries_GDP!$A$2:$A$29,EU_countries_GDP!$E$2:$E$29))),"")</f>
        <v>1.1150099142196055E-2</v>
      </c>
    </row>
    <row r="66" spans="1:127">
      <c r="A66" t="s">
        <v>236</v>
      </c>
      <c r="B66" t="str">
        <f>_xlfn.XLOOKUP(D66,Table5[Ingredient],Table5[Category],"",FALSE)</f>
        <v xml:space="preserve">Other </v>
      </c>
      <c r="C66" s="33" t="s">
        <v>177</v>
      </c>
      <c r="D66" s="33" t="s">
        <v>235</v>
      </c>
      <c r="E66" s="33">
        <v>0.12640000000000001</v>
      </c>
      <c r="F66" s="33" t="s">
        <v>189</v>
      </c>
      <c r="G66" s="33" t="s">
        <v>180</v>
      </c>
      <c r="H66" s="91">
        <f>Dataset_IT!L63</f>
        <v>0.34825733572117368</v>
      </c>
      <c r="I66" s="33"/>
      <c r="J66" s="37">
        <f>IFERROR(INDEX('AveragePrices&amp;Codes'!G:AG, MATCH($D66, 'AveragePrices&amp;Codes'!$A:$A, 0), MATCH(Tool_Italy!$E$2, 'AveragePrices&amp;Codes'!$G$1:$AG$1, 0)),"")</f>
        <v>8.5797892143076933</v>
      </c>
      <c r="K66" s="37">
        <f>IFERROR(E66/(_xlfn.XLOOKUP(A66,Dataset_IT!$Q$2:$Q$9,Dataset_IT!$R$2:$R$9)),"")</f>
        <v>1.8865671641791046E-3</v>
      </c>
      <c r="L66">
        <f>IFERROR(IF($F66="Raw",_xlfn.XLOOKUP(_xlfn.XLOOKUP(Tool_Italy!$D66,'AveragePrices&amp;Codes'!$A:$A,'AveragePrices&amp;Codes'!$B:$B),AGRIBALYSE_Raw!$B:$B,AGRIBALYSE_Raw!O:O)*$E66,_xlfn.XLOOKUP(_xlfn.XLOOKUP(Tool_Italy!$D66,'AveragePrices&amp;Codes'!$A:$A,'AveragePrices&amp;Codes'!$B:$B),AGRIBALYSE_Cooked!$C:$C,AGRIBALYSE_Cooked!P:P)*$E66),"")</f>
        <v>0.20558075200000003</v>
      </c>
      <c r="M66">
        <f>IFERROR(IF($F66="Raw",_xlfn.XLOOKUP(_xlfn.XLOOKUP(Tool_Italy!$D66,'AveragePrices&amp;Codes'!$A:$A,'AveragePrices&amp;Codes'!$B:$B),AGRIBALYSE_Raw!$B:$B,AGRIBALYSE_Raw!P:P)*$E66,_xlfn.XLOOKUP(_xlfn.XLOOKUP(Tool_Italy!$D66,'AveragePrices&amp;Codes'!$A:$A,'AveragePrices&amp;Codes'!$B:$B),AGRIBALYSE_Cooked!$C:$C,AGRIBALYSE_Cooked!Q:Q)*$E66),"")</f>
        <v>1.2690652272000002E-8</v>
      </c>
      <c r="N66">
        <f>IFERROR(IF($F66="Raw",_xlfn.XLOOKUP(_xlfn.XLOOKUP(Tool_Italy!$D66,'AveragePrices&amp;Codes'!$A:$A,'AveragePrices&amp;Codes'!$B:$B),AGRIBALYSE_Raw!$B:$B,AGRIBALYSE_Raw!Q:Q)*$E66,_xlfn.XLOOKUP(_xlfn.XLOOKUP(Tool_Italy!$D66,'AveragePrices&amp;Codes'!$A:$A,'AveragePrices&amp;Codes'!$B:$B),AGRIBALYSE_Cooked!$C:$C,AGRIBALYSE_Cooked!R:R)*$E66),"")</f>
        <v>3.4987737408E-2</v>
      </c>
      <c r="O66">
        <f>IFERROR(IF($F66="Raw",_xlfn.XLOOKUP(_xlfn.XLOOKUP(Tool_Italy!$D66,'AveragePrices&amp;Codes'!$A:$A,'AveragePrices&amp;Codes'!$B:$B),AGRIBALYSE_Raw!$B:$B,AGRIBALYSE_Raw!R:R)*$E66,_xlfn.XLOOKUP(_xlfn.XLOOKUP(Tool_Italy!$D66,'AveragePrices&amp;Codes'!$A:$A,'AveragePrices&amp;Codes'!$B:$B),AGRIBALYSE_Cooked!$C:$C,AGRIBALYSE_Cooked!S:S)*$E66),"")</f>
        <v>1.8194869200000002E-3</v>
      </c>
      <c r="P66">
        <f>IFERROR(IF($F66="Raw",_xlfn.XLOOKUP(_xlfn.XLOOKUP(Tool_Italy!$D66,'AveragePrices&amp;Codes'!$A:$A,'AveragePrices&amp;Codes'!$B:$B),AGRIBALYSE_Raw!$B:$B,AGRIBALYSE_Raw!S:S)*$E66,_xlfn.XLOOKUP(_xlfn.XLOOKUP(Tool_Italy!$D66,'AveragePrices&amp;Codes'!$A:$A,'AveragePrices&amp;Codes'!$B:$B),AGRIBALYSE_Cooked!$C:$C,AGRIBALYSE_Cooked!T:T)*$E66),"")</f>
        <v>4.4108406224000004E-8</v>
      </c>
      <c r="Q66">
        <f>IFERROR(IF($F66="Raw",_xlfn.XLOOKUP(_xlfn.XLOOKUP(Tool_Italy!$D66,'AveragePrices&amp;Codes'!$A:$A,'AveragePrices&amp;Codes'!$B:$B),AGRIBALYSE_Raw!$B:$B,AGRIBALYSE_Raw!T:T)*$E66,_xlfn.XLOOKUP(_xlfn.XLOOKUP(Tool_Italy!$D66,'AveragePrices&amp;Codes'!$A:$A,'AveragePrices&amp;Codes'!$B:$B),AGRIBALYSE_Cooked!$C:$C,AGRIBALYSE_Cooked!U:U)*$E66),"")</f>
        <v>3.0427705728000004E-8</v>
      </c>
      <c r="R66">
        <f>IFERROR(IF($F66="Raw",_xlfn.XLOOKUP(_xlfn.XLOOKUP(Tool_Italy!$D66,'AveragePrices&amp;Codes'!$A:$A,'AveragePrices&amp;Codes'!$B:$B),AGRIBALYSE_Raw!$B:$B,AGRIBALYSE_Raw!U:U)*$E66,_xlfn.XLOOKUP(_xlfn.XLOOKUP(Tool_Italy!$D66,'AveragePrices&amp;Codes'!$A:$A,'AveragePrices&amp;Codes'!$B:$B),AGRIBALYSE_Cooked!$C:$C,AGRIBALYSE_Cooked!V:V)*$E66),"")</f>
        <v>3.1700898799999998E-10</v>
      </c>
      <c r="S66">
        <f>IFERROR(IF($F66="Raw",_xlfn.XLOOKUP(_xlfn.XLOOKUP(Tool_Italy!$D66,'AveragePrices&amp;Codes'!$A:$A,'AveragePrices&amp;Codes'!$B:$B),AGRIBALYSE_Raw!$B:$B,AGRIBALYSE_Raw!V:V)*$E66,_xlfn.XLOOKUP(_xlfn.XLOOKUP(Tool_Italy!$D66,'AveragePrices&amp;Codes'!$A:$A,'AveragePrices&amp;Codes'!$B:$B),AGRIBALYSE_Cooked!$C:$C,AGRIBALYSE_Cooked!W:W)*$E66),"")</f>
        <v>5.7966083152000006E-3</v>
      </c>
      <c r="T66">
        <f>IFERROR(IF($F66="Raw",_xlfn.XLOOKUP(_xlfn.XLOOKUP(Tool_Italy!$D66,'AveragePrices&amp;Codes'!$A:$A,'AveragePrices&amp;Codes'!$B:$B),AGRIBALYSE_Raw!$B:$B,AGRIBALYSE_Raw!W:W)*$E66,_xlfn.XLOOKUP(_xlfn.XLOOKUP(Tool_Italy!$D66,'AveragePrices&amp;Codes'!$A:$A,'AveragePrices&amp;Codes'!$B:$B),AGRIBALYSE_Cooked!$C:$C,AGRIBALYSE_Cooked!X:X)*$E66),"")</f>
        <v>8.468915529600002E-5</v>
      </c>
      <c r="U66">
        <f>IFERROR(IF($F66="Raw",_xlfn.XLOOKUP(_xlfn.XLOOKUP(Tool_Italy!$D66,'AveragePrices&amp;Codes'!$A:$A,'AveragePrices&amp;Codes'!$B:$B),AGRIBALYSE_Raw!$B:$B,AGRIBALYSE_Raw!X:X)*$E66,_xlfn.XLOOKUP(_xlfn.XLOOKUP(Tool_Italy!$D66,'AveragePrices&amp;Codes'!$A:$A,'AveragePrices&amp;Codes'!$B:$B),AGRIBALYSE_Cooked!$C:$C,AGRIBALYSE_Cooked!Y:Y)*$E66),"")</f>
        <v>2.6120889904000005E-3</v>
      </c>
      <c r="V66">
        <f>IFERROR(IF($F66="Raw",_xlfn.XLOOKUP(_xlfn.XLOOKUP(Tool_Italy!$D66,'AveragePrices&amp;Codes'!$A:$A,'AveragePrices&amp;Codes'!$B:$B),AGRIBALYSE_Raw!$B:$B,AGRIBALYSE_Raw!Y:Y)*$E66,_xlfn.XLOOKUP(_xlfn.XLOOKUP(Tool_Italy!$D66,'AveragePrices&amp;Codes'!$A:$A,'AveragePrices&amp;Codes'!$B:$B),AGRIBALYSE_Cooked!$C:$C,AGRIBALYSE_Cooked!Z:Z)*$E66),"")</f>
        <v>2.3491865968E-2</v>
      </c>
      <c r="W66">
        <f>IFERROR(IF($F66="Raw",_xlfn.XLOOKUP(_xlfn.XLOOKUP(Tool_Italy!$D66,'AveragePrices&amp;Codes'!$A:$A,'AveragePrices&amp;Codes'!$B:$B),AGRIBALYSE_Raw!$B:$B,AGRIBALYSE_Raw!Z:Z)*$E66,_xlfn.XLOOKUP(_xlfn.XLOOKUP(Tool_Italy!$D66,'AveragePrices&amp;Codes'!$A:$A,'AveragePrices&amp;Codes'!$B:$B),AGRIBALYSE_Cooked!$C:$C,AGRIBALYSE_Cooked!AA:AA)*$E66),"")</f>
        <v>9.1531754832000001</v>
      </c>
      <c r="X66">
        <f>IFERROR(IF($F66="Raw",_xlfn.XLOOKUP(_xlfn.XLOOKUP(Tool_Italy!$D66,'AveragePrices&amp;Codes'!$A:$A,'AveragePrices&amp;Codes'!$B:$B),AGRIBALYSE_Raw!$B:$B,AGRIBALYSE_Raw!AA:AA)*$E66,_xlfn.XLOOKUP(_xlfn.XLOOKUP(Tool_Italy!$D66,'AveragePrices&amp;Codes'!$A:$A,'AveragePrices&amp;Codes'!$B:$B),AGRIBALYSE_Cooked!$C:$C,AGRIBALYSE_Cooked!AB:AB)*$E66),"")</f>
        <v>78.472709760000001</v>
      </c>
      <c r="Y66">
        <f>IFERROR(IF($F66="Raw",_xlfn.XLOOKUP(_xlfn.XLOOKUP(Tool_Italy!$D66,'AveragePrices&amp;Codes'!$A:$A,'AveragePrices&amp;Codes'!$B:$B),AGRIBALYSE_Raw!$B:$B,AGRIBALYSE_Raw!AB:AB)*$E66,_xlfn.XLOOKUP(_xlfn.XLOOKUP(Tool_Italy!$D66,'AveragePrices&amp;Codes'!$A:$A,'AveragePrices&amp;Codes'!$B:$B),AGRIBALYSE_Cooked!$C:$C,AGRIBALYSE_Cooked!AC:AC)*$E66),"")</f>
        <v>2.8033316848000003</v>
      </c>
      <c r="Z66">
        <f>IFERROR(IF($F66="Raw",_xlfn.XLOOKUP(_xlfn.XLOOKUP(Tool_Italy!$D66,'AveragePrices&amp;Codes'!$A:$A,'AveragePrices&amp;Codes'!$B:$B),AGRIBALYSE_Raw!$B:$B,AGRIBALYSE_Raw!AC:AC)*$E66,_xlfn.XLOOKUP(_xlfn.XLOOKUP(Tool_Italy!$D66,'AveragePrices&amp;Codes'!$A:$A,'AveragePrices&amp;Codes'!$B:$B),AGRIBALYSE_Cooked!$C:$C,AGRIBALYSE_Cooked!AD:AD)*$E66),"")</f>
        <v>4.2235082384000009</v>
      </c>
      <c r="AA66">
        <f>IFERROR(IF($F66="Raw",_xlfn.XLOOKUP(_xlfn.XLOOKUP(Tool_Italy!$D66,'AveragePrices&amp;Codes'!$A:$A,'AveragePrices&amp;Codes'!$B:$B),AGRIBALYSE_Raw!$B:$B,AGRIBALYSE_Raw!AD:AD)*$E66,_xlfn.XLOOKUP(_xlfn.XLOOKUP(Tool_Italy!$D66,'AveragePrices&amp;Codes'!$A:$A,'AveragePrices&amp;Codes'!$B:$B),AGRIBALYSE_Cooked!$C:$C,AGRIBALYSE_Cooked!AE:AE)*$E66),"")</f>
        <v>2.0845941087999999E-6</v>
      </c>
      <c r="AB66" cm="1">
        <f t="array" ref="AB66">IFERROR(_xlfn.XLOOKUP(Tool_Italy!$F66&amp;$E$2,'Cooking methods'!$A:$A&amp;'Cooking methods'!$B:$B,'Cooking methods'!C:C)*$E66,"")</f>
        <v>0</v>
      </c>
      <c r="AC66" cm="1">
        <f t="array" ref="AC66">IFERROR(_xlfn.XLOOKUP(Tool_Italy!$F66&amp;$E$2,'Cooking methods'!$A:$A&amp;'Cooking methods'!$B:$B,'Cooking methods'!D:D)*$E66,"")</f>
        <v>0</v>
      </c>
      <c r="AD66" cm="1">
        <f t="array" ref="AD66">IFERROR(_xlfn.XLOOKUP(Tool_Italy!$F66&amp;$E$2,'Cooking methods'!$A:$A&amp;'Cooking methods'!$B:$B,'Cooking methods'!E:E)*$E66,"")</f>
        <v>0</v>
      </c>
      <c r="AE66" cm="1">
        <f t="array" ref="AE66">IFERROR(_xlfn.XLOOKUP(Tool_Italy!$F66&amp;$E$2,'Cooking methods'!$A:$A&amp;'Cooking methods'!$B:$B,'Cooking methods'!F:F)*$E66,"")</f>
        <v>0</v>
      </c>
      <c r="AF66" cm="1">
        <f t="array" ref="AF66">IFERROR(_xlfn.XLOOKUP(Tool_Italy!$F66&amp;$E$2,'Cooking methods'!$A:$A&amp;'Cooking methods'!$B:$B,'Cooking methods'!G:G)*$E66,"")</f>
        <v>0</v>
      </c>
      <c r="AG66" cm="1">
        <f t="array" ref="AG66">IFERROR(_xlfn.XLOOKUP(Tool_Italy!$F66&amp;$E$2,'Cooking methods'!$A:$A&amp;'Cooking methods'!$B:$B,'Cooking methods'!H:H)*$E66,"")</f>
        <v>0</v>
      </c>
      <c r="AH66" cm="1">
        <f t="array" ref="AH66">IFERROR(_xlfn.XLOOKUP(Tool_Italy!$F66&amp;$E$2,'Cooking methods'!$A:$A&amp;'Cooking methods'!$B:$B,'Cooking methods'!I:I)*$E66,"")</f>
        <v>0</v>
      </c>
      <c r="AI66" cm="1">
        <f t="array" ref="AI66">IFERROR(_xlfn.XLOOKUP(Tool_Italy!$F66&amp;$E$2,'Cooking methods'!$A:$A&amp;'Cooking methods'!$B:$B,'Cooking methods'!J:J)*$E66,"")</f>
        <v>0</v>
      </c>
      <c r="AJ66" cm="1">
        <f t="array" ref="AJ66">IFERROR(_xlfn.XLOOKUP(Tool_Italy!$F66&amp;$E$2,'Cooking methods'!$A:$A&amp;'Cooking methods'!$B:$B,'Cooking methods'!K:K)*$E66,"")</f>
        <v>0</v>
      </c>
      <c r="AK66" cm="1">
        <f t="array" ref="AK66">IFERROR(_xlfn.XLOOKUP(Tool_Italy!$F66&amp;$E$2,'Cooking methods'!$A:$A&amp;'Cooking methods'!$B:$B,'Cooking methods'!L:L)*$E66,"")</f>
        <v>0</v>
      </c>
      <c r="AL66" cm="1">
        <f t="array" ref="AL66">IFERROR(_xlfn.XLOOKUP(Tool_Italy!$F66&amp;$E$2,'Cooking methods'!$A:$A&amp;'Cooking methods'!$B:$B,'Cooking methods'!M:M)*$E66,"")</f>
        <v>0</v>
      </c>
      <c r="AM66" cm="1">
        <f t="array" ref="AM66">IFERROR(_xlfn.XLOOKUP(Tool_Italy!$F66&amp;$E$2,'Cooking methods'!$A:$A&amp;'Cooking methods'!$B:$B,'Cooking methods'!N:N)*$E66,"")</f>
        <v>0</v>
      </c>
      <c r="AN66" cm="1">
        <f t="array" ref="AN66">IFERROR(_xlfn.XLOOKUP(Tool_Italy!$F66&amp;$E$2,'Cooking methods'!$A:$A&amp;'Cooking methods'!$B:$B,'Cooking methods'!O:O)*$E66,"")</f>
        <v>0</v>
      </c>
      <c r="AO66" cm="1">
        <f t="array" ref="AO66">IFERROR(_xlfn.XLOOKUP(Tool_Italy!$F66&amp;$E$2,'Cooking methods'!$A:$A&amp;'Cooking methods'!$B:$B,'Cooking methods'!P:P)*$E66,"")</f>
        <v>0</v>
      </c>
      <c r="AP66" cm="1">
        <f t="array" ref="AP66">IFERROR(_xlfn.XLOOKUP(Tool_Italy!$F66&amp;$E$2,'Cooking methods'!$A:$A&amp;'Cooking methods'!$B:$B,'Cooking methods'!Q:Q)*$E66,"")</f>
        <v>0</v>
      </c>
      <c r="AQ66" cm="1">
        <f t="array" ref="AQ66">IFERROR(_xlfn.XLOOKUP(Tool_Italy!$F66&amp;$E$2,'Cooking methods'!$A:$A&amp;'Cooking methods'!$B:$B,'Cooking methods'!R:R)*$E66,"")</f>
        <v>0</v>
      </c>
      <c r="AR66" cm="1">
        <f t="array" ref="AR66">IFERROR(_xlfn.XLOOKUP(Tool_Italy!$G66&amp;$E$2,'Waste management'!$A:$A&amp;'Waste management'!$B:$B,'Waste management'!C:C)*$E66,"")</f>
        <v>7.2692640000000001E-3</v>
      </c>
      <c r="AS66" cm="1">
        <f t="array" ref="AS66">IFERROR(_xlfn.XLOOKUP(Tool_Italy!$G66&amp;$E$2,'Waste management'!$A:$A&amp;'Waste management'!$B:$B,'Waste management'!D:D)*$E66,"")</f>
        <v>5.2231387200000009E-11</v>
      </c>
      <c r="AT66" cm="1">
        <f t="array" ref="AT66">IFERROR(_xlfn.XLOOKUP(Tool_Italy!$G66&amp;$E$2,'Waste management'!$A:$A&amp;'Waste management'!$B:$B,'Waste management'!E:E)*$E66,"")</f>
        <v>1.1123200000000001E-4</v>
      </c>
      <c r="AU66" cm="1">
        <f t="array" ref="AU66">IFERROR(_xlfn.XLOOKUP(Tool_Italy!$G66&amp;$E$2,'Waste management'!$A:$A&amp;'Waste management'!$B:$B,'Waste management'!F:F)*$E66,"")</f>
        <v>1.6432000000000001E-5</v>
      </c>
      <c r="AV66" cm="1">
        <f t="array" ref="AV66">IFERROR(_xlfn.XLOOKUP(Tool_Italy!$G66&amp;$E$2,'Waste management'!$A:$A&amp;'Waste management'!$B:$B,'Waste management'!G:G)*$E66,"")</f>
        <v>1.4688438400000002E-9</v>
      </c>
      <c r="AW66" cm="1">
        <f t="array" ref="AW66">IFERROR(_xlfn.XLOOKUP(Tool_Italy!$G66&amp;$E$2,'Waste management'!$A:$A&amp;'Waste management'!$B:$B,'Waste management'!H:H)*$E66,"")</f>
        <v>4.7995470400000005E-11</v>
      </c>
      <c r="AX66" cm="1">
        <f t="array" ref="AX66">IFERROR(_xlfn.XLOOKUP(Tool_Italy!$G66&amp;$E$2,'Waste management'!$A:$A&amp;'Waste management'!$B:$B,'Waste management'!I:I)*$E66,"")</f>
        <v>3.42962384E-11</v>
      </c>
      <c r="AY66" cm="1">
        <f t="array" ref="AY66">IFERROR(_xlfn.XLOOKUP(Tool_Italy!$G66&amp;$E$2,'Waste management'!$A:$A&amp;'Waste management'!$B:$B,'Waste management'!J:J)*$E66,"")</f>
        <v>2.7934400000000005E-4</v>
      </c>
      <c r="AZ66" cm="1">
        <f t="array" ref="AZ66">IFERROR(_xlfn.XLOOKUP(Tool_Italy!$G66&amp;$E$2,'Waste management'!$A:$A&amp;'Waste management'!$B:$B,'Waste management'!K:K)*$E66,"")</f>
        <v>4.4892603200000004E-7</v>
      </c>
      <c r="BA66" cm="1">
        <f t="array" ref="BA66">IFERROR(_xlfn.XLOOKUP(Tool_Italy!$G66&amp;$E$2,'Waste management'!$A:$A&amp;'Waste management'!$B:$B,'Waste management'!L:L)*$E66,"")</f>
        <v>1.2306834880000002E-5</v>
      </c>
      <c r="BB66" cm="1">
        <f t="array" ref="BB66">IFERROR(_xlfn.XLOOKUP(Tool_Italy!$G66&amp;$E$2,'Waste management'!$A:$A&amp;'Waste management'!$B:$B,'Waste management'!M:M)*$E66,"")</f>
        <v>1.2324E-3</v>
      </c>
      <c r="BC66" cm="1">
        <f t="array" ref="BC66">IFERROR(_xlfn.XLOOKUP(Tool_Italy!$G66&amp;$E$2,'Waste management'!$A:$A&amp;'Waste management'!$B:$B,'Waste management'!N:N)*$E66,"")</f>
        <v>1.0586101120000002</v>
      </c>
      <c r="BD66" cm="1">
        <f t="array" ref="BD66">IFERROR(_xlfn.XLOOKUP(Tool_Italy!$G66&amp;$E$2,'Waste management'!$A:$A&amp;'Waste management'!$B:$B,'Waste management'!O:O)*$E66,"")</f>
        <v>6.8834911999999998E-2</v>
      </c>
      <c r="BE66" cm="1">
        <f t="array" ref="BE66">IFERROR(_xlfn.XLOOKUP(Tool_Italy!$G66&amp;$E$2,'Waste management'!$A:$A&amp;'Waste management'!$B:$B,'Waste management'!P:P)*$E66,"")</f>
        <v>1.4460160000000003E-3</v>
      </c>
      <c r="BF66" cm="1">
        <f t="array" ref="BF66">IFERROR(_xlfn.XLOOKUP(Tool_Italy!$G66&amp;$E$2,'Waste management'!$A:$A&amp;'Waste management'!$B:$B,'Waste management'!Q:Q)*$E66,"")</f>
        <v>4.5519168000000006E-2</v>
      </c>
      <c r="BG66" cm="1">
        <f t="array" ref="BG66">IFERROR(_xlfn.XLOOKUP(Tool_Italy!$G66&amp;$E$2,'Waste management'!$A:$A&amp;'Waste management'!$B:$B,'Waste management'!R:R)*$E66,"")</f>
        <v>1.4134680000000001E-8</v>
      </c>
      <c r="BH66">
        <f>IFERROR((L66+AR66+AB66)*_xlfn.XLOOKUP(Tool_Italy!BH$4,Monetization_Factors!$A:$A,Monetization_Factors!$D:$D),"")</f>
        <v>2.7691972333036056E-2</v>
      </c>
      <c r="BI66">
        <f>IFERROR((M66+AS66+AC66)*_xlfn.XLOOKUP(Tool_Italy!BI$4,Monetization_Factors!$A:$A,Monetization_Factors!$D:$D),"")</f>
        <v>5.1011084759277881E-7</v>
      </c>
      <c r="BJ66">
        <f>IFERROR((N66+AT66+AD66)*_xlfn.XLOOKUP(Tool_Italy!BJ$4,Monetization_Factors!$A:$A,Monetization_Factors!$D:$D),"")</f>
        <v>5.3567460489344787E-5</v>
      </c>
      <c r="BK66">
        <f>IFERROR((O66+AU66+AE66)*_xlfn.XLOOKUP(Tool_Italy!BK$4,Monetization_Factors!$A:$A,Monetization_Factors!$D:$D),"")</f>
        <v>2.7789819781519256E-3</v>
      </c>
      <c r="BL66">
        <f>IFERROR((P66+AV66+AF66)*_xlfn.XLOOKUP(Tool_Italy!BL$4,Monetization_Factors!$A:$A,Monetization_Factors!$D:$D),"")</f>
        <v>4.5498583086016897E-2</v>
      </c>
      <c r="BM66">
        <f>IFERROR((Q66+AW66+AG66)*_xlfn.XLOOKUP(Tool_Italy!BM$4,Monetization_Factors!$A:$A,Monetization_Factors!$D:$D),"")</f>
        <v>6.3286147260726922E-3</v>
      </c>
      <c r="BN66">
        <f>IFERROR((R66+AX66+AH66)*_xlfn.XLOOKUP(Tool_Italy!BN$4,Monetization_Factors!$A:$A,Monetization_Factors!$D:$D),"")</f>
        <v>4.0387501285070042E-4</v>
      </c>
      <c r="BO66">
        <f>IFERROR((S66+AY66+AI66)*_xlfn.XLOOKUP(Tool_Italy!BO$4,Monetization_Factors!$A:$A,Monetization_Factors!$D:$D),"")</f>
        <v>2.6602917261412075E-3</v>
      </c>
      <c r="BP66">
        <f>IFERROR((T66+AZ66+AJ66)*_xlfn.XLOOKUP(Tool_Italy!BP$4,Monetization_Factors!$A:$A,Monetization_Factors!$D:$D),"")</f>
        <v>2.0768509649384551E-4</v>
      </c>
      <c r="BQ66">
        <f>IFERROR((U66+BA66+AK66)*_xlfn.XLOOKUP(Tool_Italy!BQ$4,Monetization_Factors!$A:$A,Monetization_Factors!$D:$D),"")</f>
        <v>1.0735541459662157E-2</v>
      </c>
      <c r="BR66" t="str">
        <f>IFERROR((V66+BB66+AL66)*_xlfn.XLOOKUP(Tool_Italy!BR$4,Monetization_Factors!$A:$A,Monetization_Factors!$D:$D),"")</f>
        <v/>
      </c>
      <c r="BS66">
        <f>IFERROR((W66+BC66+AM66)*_xlfn.XLOOKUP(Tool_Italy!BS$4,Monetization_Factors!$A:$A,Monetization_Factors!$D:$D),"")</f>
        <v>4.9693335896710297E-4</v>
      </c>
      <c r="BT66">
        <f>IFERROR((X66+BD66+AN66)*_xlfn.XLOOKUP(Tool_Italy!BT$4,Monetization_Factors!$A:$A,Monetization_Factors!$D:$D),"")</f>
        <v>1.7489053373777232E-2</v>
      </c>
      <c r="BU66">
        <f>IFERROR((Y66+BE66+AO66)*_xlfn.XLOOKUP(Tool_Italy!BU$4,Monetization_Factors!$A:$A,Monetization_Factors!$D:$D),"")</f>
        <v>1.7824157898945685E-2</v>
      </c>
      <c r="BV66">
        <f>IFERROR((Z66+BF66+AP66)*_xlfn.XLOOKUP(Tool_Italy!BV$4,Monetization_Factors!$A:$A,Monetization_Factors!$D:$D),"")</f>
        <v>7.0493607597218004E-3</v>
      </c>
      <c r="BW66">
        <f>IFERROR((AA66+BG66+AQ66)*_xlfn.XLOOKUP(Tool_Italy!BW$4,Monetization_Factors!$A:$A,Monetization_Factors!$D:$D),"")</f>
        <v>4.3844957517650635E-6</v>
      </c>
      <c r="BX66" s="38" cm="1">
        <f t="array" ref="BX66">IFERROR(_xlfn.IFS(I66&lt;&gt;0,I66*E66,I66="",J66*E66),"")</f>
        <v>1.0844853566884924</v>
      </c>
      <c r="BY66" s="38">
        <f t="shared" si="2"/>
        <v>0.12848797141726387</v>
      </c>
      <c r="BZ66" s="38">
        <f t="shared" si="36"/>
        <v>1.2129733281057562</v>
      </c>
      <c r="CA66" s="38">
        <f t="shared" si="3"/>
        <v>2.4709225272550743E-4</v>
      </c>
      <c r="CB66">
        <f t="shared" si="4"/>
        <v>0.21285001600000003</v>
      </c>
      <c r="CC66">
        <f t="shared" si="37"/>
        <v>1.2742883659200003E-8</v>
      </c>
      <c r="CD66">
        <f t="shared" si="38"/>
        <v>3.5098969408000003E-2</v>
      </c>
      <c r="CE66">
        <f t="shared" si="39"/>
        <v>1.8359189200000002E-3</v>
      </c>
      <c r="CF66">
        <f t="shared" si="40"/>
        <v>4.5577250064000002E-8</v>
      </c>
      <c r="CG66">
        <f t="shared" si="41"/>
        <v>3.0475701198400006E-8</v>
      </c>
      <c r="CH66">
        <f t="shared" si="42"/>
        <v>3.5130522640000001E-10</v>
      </c>
      <c r="CI66">
        <f t="shared" si="43"/>
        <v>6.0759523152000006E-3</v>
      </c>
      <c r="CJ66">
        <f t="shared" si="44"/>
        <v>8.5138081328000023E-5</v>
      </c>
      <c r="CK66">
        <f t="shared" si="45"/>
        <v>2.6243958252800004E-3</v>
      </c>
      <c r="CL66">
        <f t="shared" si="46"/>
        <v>2.4724265968000002E-2</v>
      </c>
      <c r="CM66">
        <f t="shared" si="47"/>
        <v>10.2117855952</v>
      </c>
      <c r="CN66">
        <f t="shared" si="48"/>
        <v>78.541544672000001</v>
      </c>
      <c r="CO66">
        <f t="shared" si="49"/>
        <v>2.8047777008000003</v>
      </c>
      <c r="CP66">
        <f t="shared" si="50"/>
        <v>4.2690274064000011</v>
      </c>
      <c r="CQ66">
        <f t="shared" si="51"/>
        <v>2.0987287887999999E-6</v>
      </c>
      <c r="CR66">
        <f t="shared" si="20"/>
        <v>4.0932695384615392E-4</v>
      </c>
      <c r="CS66">
        <f t="shared" si="52"/>
        <v>2.4505545498461543E-11</v>
      </c>
      <c r="CT66">
        <f t="shared" si="53"/>
        <v>6.7498018092307691E-5</v>
      </c>
      <c r="CU66">
        <f t="shared" si="54"/>
        <v>3.5306133076923082E-6</v>
      </c>
      <c r="CV66">
        <f t="shared" si="55"/>
        <v>8.7648557815384619E-11</v>
      </c>
      <c r="CW66">
        <f t="shared" si="56"/>
        <v>5.8607117689230786E-11</v>
      </c>
      <c r="CX66">
        <f t="shared" si="57"/>
        <v>6.7558697384615385E-13</v>
      </c>
      <c r="CY66">
        <f t="shared" si="58"/>
        <v>1.1684523683076924E-5</v>
      </c>
      <c r="CZ66">
        <f t="shared" si="59"/>
        <v>1.6372707947692311E-7</v>
      </c>
      <c r="DA66">
        <f t="shared" si="60"/>
        <v>5.0469150486153858E-6</v>
      </c>
      <c r="DB66">
        <f t="shared" si="61"/>
        <v>4.7546665323076927E-5</v>
      </c>
      <c r="DC66">
        <f t="shared" si="62"/>
        <v>1.9638049221538462E-2</v>
      </c>
      <c r="DD66">
        <f t="shared" si="63"/>
        <v>0.15104143206153847</v>
      </c>
      <c r="DE66">
        <f t="shared" si="64"/>
        <v>5.3938032707692317E-3</v>
      </c>
      <c r="DF66">
        <f t="shared" si="65"/>
        <v>8.2096680892307719E-3</v>
      </c>
      <c r="DG66">
        <f t="shared" si="66"/>
        <v>4.0360169015384609E-9</v>
      </c>
      <c r="DH66" s="5">
        <f>IFERROR(((((L66+AB66)*(1/$H66))+AR66)/$F$2)/($B$2*('CAR.CAP_per person'!B$2)/(_xlfn.XLOOKUP($E$2,EU_countries_GDP!$A$2:$A$29,EU_countries_GDP!$E$2:$E$29))),"")</f>
        <v>9.4823907794673243E-3</v>
      </c>
      <c r="DI66" s="5">
        <f>IFERROR(((((M66+AC66)*(1/$H66))+AS66)/$F$2)/($B$2*('CAR.CAP_per person'!C$2)/(_xlfn.XLOOKUP($E$2,EU_countries_GDP!$A$2:$A$29,EU_countries_GDP!$E$2:$E$29))),"")</f>
        <v>7.3125300055185715E-6</v>
      </c>
      <c r="DJ66" s="5">
        <f>IFERROR(((((N66+AD66)*(1/$H66))+AT66)/$F$2)/($B$2*('CAR.CAP_per person'!D$2)/(_xlfn.XLOOKUP($E$2,EU_countries_GDP!$A$2:$A$29,EU_countries_GDP!$E$2:$E$29))),"")</f>
        <v>2.0629929033598548E-5</v>
      </c>
      <c r="DK66" s="5">
        <f>IFERROR(((((O66+AE66)*(1/$H66))+AU66)/$F$2)/($B$2*('CAR.CAP_per person'!E$2)/(_xlfn.XLOOKUP($E$2,EU_countries_GDP!$A$2:$A$29,EU_countries_GDP!$E$2:$E$29))),"")</f>
        <v>1.3931300692486782E-3</v>
      </c>
      <c r="DL66" s="5">
        <f>IFERROR(((((P66+AF66)*(1/$H66))+AV66)/$F$2)/($B$2*('CAR.CAP_per person'!F$2)/(_xlfn.XLOOKUP($E$2,EU_countries_GDP!$A$2:$A$29,EU_countries_GDP!$E$2:$E$29))),"")</f>
        <v>2.6808015974573669E-2</v>
      </c>
      <c r="DM66" s="5">
        <f>IFERROR(((((Q66+AG66)*(1/$H66))+AW66)/$F$2)/($B$2*('CAR.CAP_per person'!G$2)/(_xlfn.XLOOKUP($E$2,EU_countries_GDP!$A$2:$A$29,EU_countries_GDP!$E$2:$E$29))),"")</f>
        <v>9.8299019725097102E-3</v>
      </c>
      <c r="DN66" s="5">
        <f>IFERROR(((((R66+AH66)*(1/$H66))+AX66)/$F$2)/($B$2*('CAR.CAP_per person'!H$2)/(_xlfn.XLOOKUP($E$2,EU_countries_GDP!$A$2:$A$29,EU_countries_GDP!$E$2:$E$29))),"")</f>
        <v>2.4896328598610487E-5</v>
      </c>
      <c r="DO66" s="5">
        <f>IFERROR(((((S66+AI66)*(1/$H66))+AY66)/$F$2)/($B$2*('CAR.CAP_per person'!I$2)/(_xlfn.XLOOKUP($E$2,EU_countries_GDP!$A$2:$A$29,EU_countries_GDP!$E$2:$E$29))),"")</f>
        <v>1.824275561205124E-3</v>
      </c>
      <c r="DP66" s="5">
        <f>IFERROR(((((T66+AJ66)*(1/$H66))+AZ66)/$F$2)/($B$2*('CAR.CAP_per person'!J$2)/(_xlfn.XLOOKUP($E$2,EU_countries_GDP!$A$2:$A$29,EU_countries_GDP!$E$2:$E$29))),"")</f>
        <v>4.533209473016755E-3</v>
      </c>
      <c r="DQ66" s="5">
        <f>IFERROR(((((U66+AK66)*(1/$H66))+BA66)/$F$2)/($B$2*('CAR.CAP_per person'!K$2)/(_xlfn.XLOOKUP($E$2,EU_countries_GDP!$A$2:$A$29,EU_countries_GDP!$E$2:$E$29))),"")</f>
        <v>4.0490977146415454E-3</v>
      </c>
      <c r="DR66" s="5">
        <f>IFERROR(((((V66+AL66)*(1/$H66))+BB66)/$F$2)/($B$2*('CAR.CAP_per person'!L$2)/(_xlfn.XLOOKUP($E$2,EU_countries_GDP!$A$2:$A$29,EU_countries_GDP!$E$2:$E$29))),"")</f>
        <v>1.2103557707228276E-3</v>
      </c>
      <c r="DS66" s="5">
        <f>IFERROR(((((W66+AM66)*(1/$H66))+BC66)/$F$2)/($B$2*('CAR.CAP_per person'!M$2)/(_xlfn.XLOOKUP($E$2,EU_countries_GDP!$A$2:$A$29,EU_countries_GDP!$E$2:$E$29))),"")</f>
        <v>2.2491775832191387E-2</v>
      </c>
      <c r="DT66" s="5">
        <f>IFERROR(((((X66+AN66)*(1/$H66))+BD66)/$F$2)/($B$2*('CAR.CAP_per person'!N$2)/(_xlfn.XLOOKUP($E$2,EU_countries_GDP!$A$2:$A$29,EU_countries_GDP!$E$2:$E$29))),"")</f>
        <v>1.9146515701771907</v>
      </c>
      <c r="DU66" s="5">
        <f>IFERROR(((((Y66+AO66)*(1/$H66))+BE66)/$F$2)/($B$2*('CAR.CAP_per person'!O$2)/(_xlfn.XLOOKUP($E$2,EU_countries_GDP!$A$2:$A$29,EU_countries_GDP!$E$2:$E$29))),"")</f>
        <v>4.7846813661299066E-3</v>
      </c>
      <c r="DV66" s="5">
        <f>IFERROR(((((Z66+AP66)*(1/$H66))+BF66)/$F$2)/($B$2*('CAR.CAP_per person'!P$2)/(_xlfn.XLOOKUP($E$2,EU_countries_GDP!$A$2:$A$29,EU_countries_GDP!$E$2:$E$29))),"")</f>
        <v>5.8723458681630529E-3</v>
      </c>
      <c r="DW66" s="5">
        <f>IFERROR(((((AA66+AQ66)*(1/$H66))+BG66)/$F$2)/($B$2*('CAR.CAP_per person'!Q$2)/(_xlfn.XLOOKUP($E$2,EU_countries_GDP!$A$2:$A$29,EU_countries_GDP!$E$2:$E$29))),"")</f>
        <v>2.9490014365806429E-3</v>
      </c>
    </row>
    <row r="67" spans="1:127">
      <c r="A67" t="s">
        <v>239</v>
      </c>
      <c r="B67" t="str">
        <f>_xlfn.XLOOKUP(D67,Table5[Ingredient],Table5[Category],"",FALSE)</f>
        <v>Vegetables</v>
      </c>
      <c r="C67" s="33" t="s">
        <v>177</v>
      </c>
      <c r="D67" s="33" t="s">
        <v>248</v>
      </c>
      <c r="E67" s="33">
        <v>1.8664000000000003</v>
      </c>
      <c r="F67" s="33" t="s">
        <v>179</v>
      </c>
      <c r="G67" s="33" t="s">
        <v>180</v>
      </c>
      <c r="H67" s="91">
        <f>Dataset_IT!L64</f>
        <v>0.37405804072470744</v>
      </c>
      <c r="I67" s="33"/>
      <c r="J67" s="37">
        <f>IFERROR(INDEX('AveragePrices&amp;Codes'!G:AG, MATCH($D67, 'AveragePrices&amp;Codes'!$A:$A, 0), MATCH(Tool_Italy!$E$2, 'AveragePrices&amp;Codes'!$G$1:$AG$1, 0)),"")</f>
        <v>1.8711583333333335</v>
      </c>
      <c r="K67" s="37">
        <f>IFERROR(E67/(_xlfn.XLOOKUP(A67,Dataset_IT!$Q$2:$Q$9,Dataset_IT!$R$2:$R$9)),"")</f>
        <v>2.7856716417910453E-2</v>
      </c>
      <c r="L67">
        <f>IFERROR(IF($F67="Raw",_xlfn.XLOOKUP(_xlfn.XLOOKUP(Tool_Italy!$D67,'AveragePrices&amp;Codes'!$A:$A,'AveragePrices&amp;Codes'!$B:$B),AGRIBALYSE_Raw!$B:$B,AGRIBALYSE_Raw!O:O)*$E67,_xlfn.XLOOKUP(_xlfn.XLOOKUP(Tool_Italy!$D67,'AveragePrices&amp;Codes'!$A:$A,'AveragePrices&amp;Codes'!$B:$B),AGRIBALYSE_Cooked!$C:$C,AGRIBALYSE_Cooked!P:P)*$E67),"")</f>
        <v>0.43670066394400003</v>
      </c>
      <c r="M67">
        <f>IFERROR(IF($F67="Raw",_xlfn.XLOOKUP(_xlfn.XLOOKUP(Tool_Italy!$D67,'AveragePrices&amp;Codes'!$A:$A,'AveragePrices&amp;Codes'!$B:$B),AGRIBALYSE_Raw!$B:$B,AGRIBALYSE_Raw!P:P)*$E67,_xlfn.XLOOKUP(_xlfn.XLOOKUP(Tool_Italy!$D67,'AveragePrices&amp;Codes'!$A:$A,'AveragePrices&amp;Codes'!$B:$B),AGRIBALYSE_Cooked!$C:$C,AGRIBALYSE_Cooked!Q:Q)*$E67),"")</f>
        <v>2.3999795590133338E-8</v>
      </c>
      <c r="N67">
        <f>IFERROR(IF($F67="Raw",_xlfn.XLOOKUP(_xlfn.XLOOKUP(Tool_Italy!$D67,'AveragePrices&amp;Codes'!$A:$A,'AveragePrices&amp;Codes'!$B:$B),AGRIBALYSE_Raw!$B:$B,AGRIBALYSE_Raw!Q:Q)*$E67,_xlfn.XLOOKUP(_xlfn.XLOOKUP(Tool_Italy!$D67,'AveragePrices&amp;Codes'!$A:$A,'AveragePrices&amp;Codes'!$B:$B),AGRIBALYSE_Cooked!$C:$C,AGRIBALYSE_Cooked!R:R)*$E67),"")</f>
        <v>5.8556895845066674E-2</v>
      </c>
      <c r="O67">
        <f>IFERROR(IF($F67="Raw",_xlfn.XLOOKUP(_xlfn.XLOOKUP(Tool_Italy!$D67,'AveragePrices&amp;Codes'!$A:$A,'AveragePrices&amp;Codes'!$B:$B),AGRIBALYSE_Raw!$B:$B,AGRIBALYSE_Raw!R:R)*$E67,_xlfn.XLOOKUP(_xlfn.XLOOKUP(Tool_Italy!$D67,'AveragePrices&amp;Codes'!$A:$A,'AveragePrices&amp;Codes'!$B:$B),AGRIBALYSE_Cooked!$C:$C,AGRIBALYSE_Cooked!S:S)*$E67),"")</f>
        <v>1.1295764488800002E-3</v>
      </c>
      <c r="P67">
        <f>IFERROR(IF($F67="Raw",_xlfn.XLOOKUP(_xlfn.XLOOKUP(Tool_Italy!$D67,'AveragePrices&amp;Codes'!$A:$A,'AveragePrices&amp;Codes'!$B:$B),AGRIBALYSE_Raw!$B:$B,AGRIBALYSE_Raw!S:S)*$E67,_xlfn.XLOOKUP(_xlfn.XLOOKUP(Tool_Italy!$D67,'AveragePrices&amp;Codes'!$A:$A,'AveragePrices&amp;Codes'!$B:$B),AGRIBALYSE_Cooked!$C:$C,AGRIBALYSE_Cooked!T:T)*$E67),"")</f>
        <v>1.7704048266666671E-8</v>
      </c>
      <c r="Q67">
        <f>IFERROR(IF($F67="Raw",_xlfn.XLOOKUP(_xlfn.XLOOKUP(Tool_Italy!$D67,'AveragePrices&amp;Codes'!$A:$A,'AveragePrices&amp;Codes'!$B:$B),AGRIBALYSE_Raw!$B:$B,AGRIBALYSE_Raw!T:T)*$E67,_xlfn.XLOOKUP(_xlfn.XLOOKUP(Tool_Italy!$D67,'AveragePrices&amp;Codes'!$A:$A,'AveragePrices&amp;Codes'!$B:$B),AGRIBALYSE_Cooked!$C:$C,AGRIBALYSE_Cooked!U:U)*$E67),"")</f>
        <v>5.4210366288800014E-9</v>
      </c>
      <c r="R67">
        <f>IFERROR(IF($F67="Raw",_xlfn.XLOOKUP(_xlfn.XLOOKUP(Tool_Italy!$D67,'AveragePrices&amp;Codes'!$A:$A,'AveragePrices&amp;Codes'!$B:$B),AGRIBALYSE_Raw!$B:$B,AGRIBALYSE_Raw!U:U)*$E67,_xlfn.XLOOKUP(_xlfn.XLOOKUP(Tool_Italy!$D67,'AveragePrices&amp;Codes'!$A:$A,'AveragePrices&amp;Codes'!$B:$B),AGRIBALYSE_Cooked!$C:$C,AGRIBALYSE_Cooked!V:V)*$E67),"")</f>
        <v>1.0011769009600003E-9</v>
      </c>
      <c r="S67">
        <f>IFERROR(IF($F67="Raw",_xlfn.XLOOKUP(_xlfn.XLOOKUP(Tool_Italy!$D67,'AveragePrices&amp;Codes'!$A:$A,'AveragePrices&amp;Codes'!$B:$B),AGRIBALYSE_Raw!$B:$B,AGRIBALYSE_Raw!V:V)*$E67,_xlfn.XLOOKUP(_xlfn.XLOOKUP(Tool_Italy!$D67,'AveragePrices&amp;Codes'!$A:$A,'AveragePrices&amp;Codes'!$B:$B),AGRIBALYSE_Cooked!$C:$C,AGRIBALYSE_Cooked!W:W)*$E67),"")</f>
        <v>1.6496652332000001E-3</v>
      </c>
      <c r="T67">
        <f>IFERROR(IF($F67="Raw",_xlfn.XLOOKUP(_xlfn.XLOOKUP(Tool_Italy!$D67,'AveragePrices&amp;Codes'!$A:$A,'AveragePrices&amp;Codes'!$B:$B),AGRIBALYSE_Raw!$B:$B,AGRIBALYSE_Raw!W:W)*$E67,_xlfn.XLOOKUP(_xlfn.XLOOKUP(Tool_Italy!$D67,'AveragePrices&amp;Codes'!$A:$A,'AveragePrices&amp;Codes'!$B:$B),AGRIBALYSE_Cooked!$C:$C,AGRIBALYSE_Cooked!X:X)*$E67),"")</f>
        <v>2.0404830474400005E-4</v>
      </c>
      <c r="U67">
        <f>IFERROR(IF($F67="Raw",_xlfn.XLOOKUP(_xlfn.XLOOKUP(Tool_Italy!$D67,'AveragePrices&amp;Codes'!$A:$A,'AveragePrices&amp;Codes'!$B:$B),AGRIBALYSE_Raw!$B:$B,AGRIBALYSE_Raw!X:X)*$E67,_xlfn.XLOOKUP(_xlfn.XLOOKUP(Tool_Italy!$D67,'AveragePrices&amp;Codes'!$A:$A,'AveragePrices&amp;Codes'!$B:$B),AGRIBALYSE_Cooked!$C:$C,AGRIBALYSE_Cooked!Y:Y)*$E67),"")</f>
        <v>6.6405485480000009E-3</v>
      </c>
      <c r="V67">
        <f>IFERROR(IF($F67="Raw",_xlfn.XLOOKUP(_xlfn.XLOOKUP(Tool_Italy!$D67,'AveragePrices&amp;Codes'!$A:$A,'AveragePrices&amp;Codes'!$B:$B),AGRIBALYSE_Raw!$B:$B,AGRIBALYSE_Raw!Y:Y)*$E67,_xlfn.XLOOKUP(_xlfn.XLOOKUP(Tool_Italy!$D67,'AveragePrices&amp;Codes'!$A:$A,'AveragePrices&amp;Codes'!$B:$B),AGRIBALYSE_Cooked!$C:$C,AGRIBALYSE_Cooked!Z:Z)*$E67),"")</f>
        <v>5.8456717447200003E-3</v>
      </c>
      <c r="W67">
        <f>IFERROR(IF($F67="Raw",_xlfn.XLOOKUP(_xlfn.XLOOKUP(Tool_Italy!$D67,'AveragePrices&amp;Codes'!$A:$A,'AveragePrices&amp;Codes'!$B:$B),AGRIBALYSE_Raw!$B:$B,AGRIBALYSE_Raw!Z:Z)*$E67,_xlfn.XLOOKUP(_xlfn.XLOOKUP(Tool_Italy!$D67,'AveragePrices&amp;Codes'!$A:$A,'AveragePrices&amp;Codes'!$B:$B),AGRIBALYSE_Cooked!$C:$C,AGRIBALYSE_Cooked!AA:AA)*$E67),"")</f>
        <v>14.555157105866668</v>
      </c>
      <c r="X67">
        <f>IFERROR(IF($F67="Raw",_xlfn.XLOOKUP(_xlfn.XLOOKUP(Tool_Italy!$D67,'AveragePrices&amp;Codes'!$A:$A,'AveragePrices&amp;Codes'!$B:$B),AGRIBALYSE_Raw!$B:$B,AGRIBALYSE_Raw!AA:AA)*$E67,_xlfn.XLOOKUP(_xlfn.XLOOKUP(Tool_Italy!$D67,'AveragePrices&amp;Codes'!$A:$A,'AveragePrices&amp;Codes'!$B:$B),AGRIBALYSE_Cooked!$C:$C,AGRIBALYSE_Cooked!AB:AB)*$E67),"")</f>
        <v>100.97548753600002</v>
      </c>
      <c r="Y67">
        <f>IFERROR(IF($F67="Raw",_xlfn.XLOOKUP(_xlfn.XLOOKUP(Tool_Italy!$D67,'AveragePrices&amp;Codes'!$A:$A,'AveragePrices&amp;Codes'!$B:$B),AGRIBALYSE_Raw!$B:$B,AGRIBALYSE_Raw!AB:AB)*$E67,_xlfn.XLOOKUP(_xlfn.XLOOKUP(Tool_Italy!$D67,'AveragePrices&amp;Codes'!$A:$A,'AveragePrices&amp;Codes'!$B:$B),AGRIBALYSE_Cooked!$C:$C,AGRIBALYSE_Cooked!AC:AC)*$E67),"")</f>
        <v>0.11604131096800002</v>
      </c>
      <c r="Z67">
        <f>IFERROR(IF($F67="Raw",_xlfn.XLOOKUP(_xlfn.XLOOKUP(Tool_Italy!$D67,'AveragePrices&amp;Codes'!$A:$A,'AveragePrices&amp;Codes'!$B:$B),AGRIBALYSE_Raw!$B:$B,AGRIBALYSE_Raw!AC:AC)*$E67,_xlfn.XLOOKUP(_xlfn.XLOOKUP(Tool_Italy!$D67,'AveragePrices&amp;Codes'!$A:$A,'AveragePrices&amp;Codes'!$B:$B),AGRIBALYSE_Cooked!$C:$C,AGRIBALYSE_Cooked!AD:AD)*$E67),"")</f>
        <v>4.32378025552</v>
      </c>
      <c r="AA67">
        <f>IFERROR(IF($F67="Raw",_xlfn.XLOOKUP(_xlfn.XLOOKUP(Tool_Italy!$D67,'AveragePrices&amp;Codes'!$A:$A,'AveragePrices&amp;Codes'!$B:$B),AGRIBALYSE_Raw!$B:$B,AGRIBALYSE_Raw!AD:AD)*$E67,_xlfn.XLOOKUP(_xlfn.XLOOKUP(Tool_Italy!$D67,'AveragePrices&amp;Codes'!$A:$A,'AveragePrices&amp;Codes'!$B:$B),AGRIBALYSE_Cooked!$C:$C,AGRIBALYSE_Cooked!AE:AE)*$E67),"")</f>
        <v>1.819935723146667E-6</v>
      </c>
      <c r="AB67" cm="1">
        <f t="array" ref="AB67">IFERROR(_xlfn.XLOOKUP(Tool_Italy!$F67&amp;$E$2,'Cooking methods'!$A:$A&amp;'Cooking methods'!$B:$B,'Cooking methods'!C:C)*$E67,"")</f>
        <v>0.43003867979200006</v>
      </c>
      <c r="AC67" cm="1">
        <f t="array" ref="AC67">IFERROR(_xlfn.XLOOKUP(Tool_Italy!$F67&amp;$E$2,'Cooking methods'!$A:$A&amp;'Cooking methods'!$B:$B,'Cooking methods'!D:D)*$E67,"")</f>
        <v>1.4363006715400002E-8</v>
      </c>
      <c r="AD67" cm="1">
        <f t="array" ref="AD67">IFERROR(_xlfn.XLOOKUP(Tool_Italy!$F67&amp;$E$2,'Cooking methods'!$A:$A&amp;'Cooking methods'!$B:$B,'Cooking methods'!E:E)*$E67,"")</f>
        <v>2.2281979072E-2</v>
      </c>
      <c r="AE67" cm="1">
        <f t="array" ref="AE67">IFERROR(_xlfn.XLOOKUP(Tool_Italy!$F67&amp;$E$2,'Cooking methods'!$A:$A&amp;'Cooking methods'!$B:$B,'Cooking methods'!F:F)*$E67,"")</f>
        <v>8.9780743813600017E-4</v>
      </c>
      <c r="AF67" cm="1">
        <f t="array" ref="AF67">IFERROR(_xlfn.XLOOKUP(Tool_Italy!$F67&amp;$E$2,'Cooking methods'!$A:$A&amp;'Cooking methods'!$B:$B,'Cooking methods'!G:G)*$E67,"")</f>
        <v>4.1358667734720005E-9</v>
      </c>
      <c r="AG67" cm="1">
        <f t="array" ref="AG67">IFERROR(_xlfn.XLOOKUP(Tool_Italy!$F67&amp;$E$2,'Cooking methods'!$A:$A&amp;'Cooking methods'!$B:$B,'Cooking methods'!H:H)*$E67,"")</f>
        <v>1.5875916434560001E-9</v>
      </c>
      <c r="AH67" cm="1">
        <f t="array" ref="AH67">IFERROR(_xlfn.XLOOKUP(Tool_Italy!$F67&amp;$E$2,'Cooking methods'!$A:$A&amp;'Cooking methods'!$B:$B,'Cooking methods'!I:I)*$E67,"")</f>
        <v>9.2454561518400021E-10</v>
      </c>
      <c r="AI67" cm="1">
        <f t="array" ref="AI67">IFERROR(_xlfn.XLOOKUP(Tool_Italy!$F67&amp;$E$2,'Cooking methods'!$A:$A&amp;'Cooking methods'!$B:$B,'Cooking methods'!J:J)*$E67,"")</f>
        <v>7.4001369532000012E-4</v>
      </c>
      <c r="AJ67" cm="1">
        <f t="array" ref="AJ67">IFERROR(_xlfn.XLOOKUP(Tool_Italy!$F67&amp;$E$2,'Cooking methods'!$A:$A&amp;'Cooking methods'!$B:$B,'Cooking methods'!K:K)*$E67,"")</f>
        <v>3.9591574399360006E-5</v>
      </c>
      <c r="AK67" cm="1">
        <f t="array" ref="AK67">IFERROR(_xlfn.XLOOKUP(Tool_Italy!$F67&amp;$E$2,'Cooking methods'!$A:$A&amp;'Cooking methods'!$B:$B,'Cooking methods'!L:L)*$E67,"")</f>
        <v>2.1206839352000005E-4</v>
      </c>
      <c r="AL67" cm="1">
        <f t="array" ref="AL67">IFERROR(_xlfn.XLOOKUP(Tool_Italy!$F67&amp;$E$2,'Cooking methods'!$A:$A&amp;'Cooking methods'!$B:$B,'Cooking methods'!M:M)*$E67,"")</f>
        <v>1.6723228626000001E-3</v>
      </c>
      <c r="AM67" cm="1">
        <f t="array" ref="AM67">IFERROR(_xlfn.XLOOKUP(Tool_Italy!$F67&amp;$E$2,'Cooking methods'!$A:$A&amp;'Cooking methods'!$B:$B,'Cooking methods'!N:N)*$E67,"")</f>
        <v>0.9271701095360001</v>
      </c>
      <c r="AN67" cm="1">
        <f t="array" ref="AN67">IFERROR(_xlfn.XLOOKUP(Tool_Italy!$F67&amp;$E$2,'Cooking methods'!$A:$A&amp;'Cooking methods'!$B:$B,'Cooking methods'!O:O)*$E67,"")</f>
        <v>0.5371741832000001</v>
      </c>
      <c r="AO67" cm="1">
        <f t="array" ref="AO67">IFERROR(_xlfn.XLOOKUP(Tool_Italy!$F67&amp;$E$2,'Cooking methods'!$A:$A&amp;'Cooking methods'!$B:$B,'Cooking methods'!P:P)*$E67,"")</f>
        <v>9.746572233600001E-2</v>
      </c>
      <c r="AP67" cm="1">
        <f t="array" ref="AP67">IFERROR(_xlfn.XLOOKUP(Tool_Italy!$F67&amp;$E$2,'Cooking methods'!$A:$A&amp;'Cooking methods'!$B:$B,'Cooking methods'!Q:Q)*$E67,"")</f>
        <v>6.8218360860800011</v>
      </c>
      <c r="AQ67" cm="1">
        <f t="array" ref="AQ67">IFERROR(_xlfn.XLOOKUP(Tool_Italy!$F67&amp;$E$2,'Cooking methods'!$A:$A&amp;'Cooking methods'!$B:$B,'Cooking methods'!R:R)*$E67,"")</f>
        <v>5.8085297874720008E-7</v>
      </c>
      <c r="AR67" cm="1">
        <f t="array" ref="AR67">IFERROR(_xlfn.XLOOKUP(Tool_Italy!$G67&amp;$E$2,'Waste management'!$A:$A&amp;'Waste management'!$B:$B,'Waste management'!C:C)*$E67,"")</f>
        <v>0.10733666400000001</v>
      </c>
      <c r="AS67" cm="1">
        <f t="array" ref="AS67">IFERROR(_xlfn.XLOOKUP(Tool_Italy!$G67&amp;$E$2,'Waste management'!$A:$A&amp;'Waste management'!$B:$B,'Waste management'!D:D)*$E67,"")</f>
        <v>7.7123940720000011E-10</v>
      </c>
      <c r="AT67" cm="1">
        <f t="array" ref="AT67">IFERROR(_xlfn.XLOOKUP(Tool_Italy!$G67&amp;$E$2,'Waste management'!$A:$A&amp;'Waste management'!$B:$B,'Waste management'!E:E)*$E67,"")</f>
        <v>1.6424320000000003E-3</v>
      </c>
      <c r="AU67" cm="1">
        <f t="array" ref="AU67">IFERROR(_xlfn.XLOOKUP(Tool_Italy!$G67&amp;$E$2,'Waste management'!$A:$A&amp;'Waste management'!$B:$B,'Waste management'!F:F)*$E67,"")</f>
        <v>2.42632E-4</v>
      </c>
      <c r="AV67" cm="1">
        <f t="array" ref="AV67">IFERROR(_xlfn.XLOOKUP(Tool_Italy!$G67&amp;$E$2,'Waste management'!$A:$A&amp;'Waste management'!$B:$B,'Waste management'!G:G)*$E67,"")</f>
        <v>2.1688687840000002E-8</v>
      </c>
      <c r="AW67" cm="1">
        <f t="array" ref="AW67">IFERROR(_xlfn.XLOOKUP(Tool_Italy!$G67&amp;$E$2,'Waste management'!$A:$A&amp;'Waste management'!$B:$B,'Waste management'!H:H)*$E67,"")</f>
        <v>7.0869261040000004E-10</v>
      </c>
      <c r="AX67" cm="1">
        <f t="array" ref="AX67">IFERROR(_xlfn.XLOOKUP(Tool_Italy!$G67&amp;$E$2,'Waste management'!$A:$A&amp;'Waste management'!$B:$B,'Waste management'!I:I)*$E67,"")</f>
        <v>5.0641217840000005E-10</v>
      </c>
      <c r="AY67" cm="1">
        <f t="array" ref="AY67">IFERROR(_xlfn.XLOOKUP(Tool_Italy!$G67&amp;$E$2,'Waste management'!$A:$A&amp;'Waste management'!$B:$B,'Waste management'!J:J)*$E67,"")</f>
        <v>4.1247440000000005E-3</v>
      </c>
      <c r="AZ67" cm="1">
        <f t="array" ref="AZ67">IFERROR(_xlfn.XLOOKUP(Tool_Italy!$G67&amp;$E$2,'Waste management'!$A:$A&amp;'Waste management'!$B:$B,'Waste management'!K:K)*$E67,"")</f>
        <v>6.628762232000001E-6</v>
      </c>
      <c r="BA67" cm="1">
        <f t="array" ref="BA67">IFERROR(_xlfn.XLOOKUP(Tool_Italy!$G67&amp;$E$2,'Waste management'!$A:$A&amp;'Waste management'!$B:$B,'Waste management'!L:L)*$E67,"")</f>
        <v>1.8172054288000003E-4</v>
      </c>
      <c r="BB67" cm="1">
        <f t="array" ref="BB67">IFERROR(_xlfn.XLOOKUP(Tool_Italy!$G67&amp;$E$2,'Waste management'!$A:$A&amp;'Waste management'!$B:$B,'Waste management'!M:M)*$E67,"")</f>
        <v>1.8197400000000002E-2</v>
      </c>
      <c r="BC67" cm="1">
        <f t="array" ref="BC67">IFERROR(_xlfn.XLOOKUP(Tool_Italy!$G67&amp;$E$2,'Waste management'!$A:$A&amp;'Waste management'!$B:$B,'Waste management'!N:N)*$E67,"")</f>
        <v>15.631249312000003</v>
      </c>
      <c r="BD67" cm="1">
        <f t="array" ref="BD67">IFERROR(_xlfn.XLOOKUP(Tool_Italy!$G67&amp;$E$2,'Waste management'!$A:$A&amp;'Waste management'!$B:$B,'Waste management'!O:O)*$E67,"")</f>
        <v>1.016404112</v>
      </c>
      <c r="BE67" cm="1">
        <f t="array" ref="BE67">IFERROR(_xlfn.XLOOKUP(Tool_Italy!$G67&amp;$E$2,'Waste management'!$A:$A&amp;'Waste management'!$B:$B,'Waste management'!P:P)*$E67,"")</f>
        <v>2.1351616000000004E-2</v>
      </c>
      <c r="BF67" cm="1">
        <f t="array" ref="BF67">IFERROR(_xlfn.XLOOKUP(Tool_Italy!$G67&amp;$E$2,'Waste management'!$A:$A&amp;'Waste management'!$B:$B,'Waste management'!Q:Q)*$E67,"")</f>
        <v>0.67212796800000008</v>
      </c>
      <c r="BG67" cm="1">
        <f t="array" ref="BG67">IFERROR(_xlfn.XLOOKUP(Tool_Italy!$G67&amp;$E$2,'Waste management'!$A:$A&amp;'Waste management'!$B:$B,'Waste management'!R:R)*$E67,"")</f>
        <v>2.0871018000000004E-7</v>
      </c>
      <c r="BH67">
        <f>IFERROR((L67+AR67+AB67)*_xlfn.XLOOKUP(Tool_Italy!BH$4,Monetization_Factors!$A:$A,Monetization_Factors!$D:$D),"")</f>
        <v>0.12672813638172115</v>
      </c>
      <c r="BI67">
        <f>IFERROR((M67+AS67+AC67)*_xlfn.XLOOKUP(Tool_Italy!BI$4,Monetization_Factors!$A:$A,Monetization_Factors!$D:$D),"")</f>
        <v>1.5665762728204034E-6</v>
      </c>
      <c r="BJ67">
        <f>IFERROR((N67+AT67+AD67)*_xlfn.XLOOKUP(Tool_Italy!BJ$4,Monetization_Factors!$A:$A,Monetization_Factors!$D:$D),"")</f>
        <v>1.2588159207838271E-4</v>
      </c>
      <c r="BK67">
        <f>IFERROR((O67+AU67+AE67)*_xlfn.XLOOKUP(Tool_Italy!BK$4,Monetization_Factors!$A:$A,Monetization_Factors!$D:$D),"")</f>
        <v>3.436063091574884E-3</v>
      </c>
      <c r="BL67">
        <f>IFERROR((P67+AV67+AF67)*_xlfn.XLOOKUP(Tool_Italy!BL$4,Monetization_Factors!$A:$A,Monetization_Factors!$D:$D),"")</f>
        <v>4.3453471896158752E-2</v>
      </c>
      <c r="BM67">
        <f>IFERROR((Q67+AW67+AG67)*_xlfn.XLOOKUP(Tool_Italy!BM$4,Monetization_Factors!$A:$A,Monetization_Factors!$D:$D),"")</f>
        <v>1.6025866071582135E-3</v>
      </c>
      <c r="BN67">
        <f>IFERROR((R67+AX67+AH67)*_xlfn.XLOOKUP(Tool_Italy!BN$4,Monetization_Factors!$A:$A,Monetization_Factors!$D:$D),"")</f>
        <v>2.796082600533701E-3</v>
      </c>
      <c r="BO67">
        <f>IFERROR((S67+AY67+AI67)*_xlfn.XLOOKUP(Tool_Italy!BO$4,Monetization_Factors!$A:$A,Monetization_Factors!$D:$D),"")</f>
        <v>2.8522714659843201E-3</v>
      </c>
      <c r="BP67">
        <f>IFERROR((T67+AZ67+AJ67)*_xlfn.XLOOKUP(Tool_Italy!BP$4,Monetization_Factors!$A:$A,Monetization_Factors!$D:$D),"")</f>
        <v>6.1050315114784205E-4</v>
      </c>
      <c r="BQ67">
        <f>IFERROR((U67+BA67+AK67)*_xlfn.XLOOKUP(Tool_Italy!BQ$4,Monetization_Factors!$A:$A,Monetization_Factors!$D:$D),"")</f>
        <v>2.8775164545529159E-2</v>
      </c>
      <c r="BR67" t="str">
        <f>IFERROR((V67+BB67+AL67)*_xlfn.XLOOKUP(Tool_Italy!BR$4,Monetization_Factors!$A:$A,Monetization_Factors!$D:$D),"")</f>
        <v/>
      </c>
      <c r="BS67">
        <f>IFERROR((W67+BC67+AM67)*_xlfn.XLOOKUP(Tool_Italy!BS$4,Monetization_Factors!$A:$A,Monetization_Factors!$D:$D),"")</f>
        <v>1.5140715547836967E-3</v>
      </c>
      <c r="BT67">
        <f>IFERROR((X67+BD67+AN67)*_xlfn.XLOOKUP(Tool_Italy!BT$4,Monetization_Factors!$A:$A,Monetization_Factors!$D:$D),"")</f>
        <v>2.2830418120419631E-2</v>
      </c>
      <c r="BU67">
        <f>IFERROR((Y67+BE67+AO67)*_xlfn.XLOOKUP(Tool_Italy!BU$4,Monetization_Factors!$A:$A,Monetization_Factors!$D:$D),"")</f>
        <v>1.4925096017176689E-3</v>
      </c>
      <c r="BV67">
        <f>IFERROR((Z67+BF67+AP67)*_xlfn.XLOOKUP(Tool_Italy!BV$4,Monetization_Factors!$A:$A,Monetization_Factors!$D:$D),"")</f>
        <v>1.9514408101392749E-2</v>
      </c>
      <c r="BW67">
        <f>IFERROR((AA67+BG67+AQ67)*_xlfn.XLOOKUP(Tool_Italy!BW$4,Monetization_Factors!$A:$A,Monetization_Factors!$D:$D),"")</f>
        <v>5.4515556383258128E-6</v>
      </c>
      <c r="BX67" s="38" cm="1">
        <f t="array" ref="BX67">IFERROR(_xlfn.IFS(I67&lt;&gt;0,I67*E67,I67="",J67*E67),"")</f>
        <v>3.4923299133333341</v>
      </c>
      <c r="BY67" s="38">
        <f t="shared" si="2"/>
        <v>0.22696342229658212</v>
      </c>
      <c r="BZ67" s="38">
        <f t="shared" si="36"/>
        <v>3.7192933356299163</v>
      </c>
      <c r="CA67" s="38">
        <f t="shared" si="3"/>
        <v>4.3646811980111946E-4</v>
      </c>
      <c r="CB67">
        <f t="shared" si="4"/>
        <v>0.974076007736</v>
      </c>
      <c r="CC67">
        <f t="shared" si="37"/>
        <v>3.913404171273334E-8</v>
      </c>
      <c r="CD67">
        <f t="shared" si="38"/>
        <v>8.2481306917066677E-2</v>
      </c>
      <c r="CE67">
        <f t="shared" si="39"/>
        <v>2.2700158870160004E-3</v>
      </c>
      <c r="CF67">
        <f t="shared" si="40"/>
        <v>4.3528602880138678E-8</v>
      </c>
      <c r="CG67">
        <f t="shared" si="41"/>
        <v>7.7173208827360014E-9</v>
      </c>
      <c r="CH67">
        <f t="shared" si="42"/>
        <v>2.4321346945440009E-9</v>
      </c>
      <c r="CI67">
        <f t="shared" si="43"/>
        <v>6.5144229285200011E-3</v>
      </c>
      <c r="CJ67">
        <f t="shared" si="44"/>
        <v>2.5026864137536005E-4</v>
      </c>
      <c r="CK67">
        <f t="shared" si="45"/>
        <v>7.0343374844000009E-3</v>
      </c>
      <c r="CL67">
        <f t="shared" si="46"/>
        <v>2.5715394607320002E-2</v>
      </c>
      <c r="CM67">
        <f t="shared" si="47"/>
        <v>31.113576527402671</v>
      </c>
      <c r="CN67">
        <f t="shared" si="48"/>
        <v>102.52906583120001</v>
      </c>
      <c r="CO67">
        <f t="shared" si="49"/>
        <v>0.23485864930400002</v>
      </c>
      <c r="CP67">
        <f t="shared" si="50"/>
        <v>11.8177443096</v>
      </c>
      <c r="CQ67">
        <f t="shared" si="51"/>
        <v>2.6094988818938669E-6</v>
      </c>
      <c r="CR67">
        <f t="shared" si="20"/>
        <v>1.8732230917999999E-3</v>
      </c>
      <c r="CS67">
        <f t="shared" si="52"/>
        <v>7.5257772524487193E-11</v>
      </c>
      <c r="CT67">
        <f t="shared" si="53"/>
        <v>1.5861789791743591E-4</v>
      </c>
      <c r="CU67">
        <f t="shared" si="54"/>
        <v>4.3654151673384619E-6</v>
      </c>
      <c r="CV67">
        <f t="shared" si="55"/>
        <v>8.3708851692574381E-11</v>
      </c>
      <c r="CW67">
        <f t="shared" si="56"/>
        <v>1.4841001697569233E-11</v>
      </c>
      <c r="CX67">
        <f t="shared" si="57"/>
        <v>4.6771821048923093E-12</v>
      </c>
      <c r="CY67">
        <f t="shared" si="58"/>
        <v>1.2527736401000002E-5</v>
      </c>
      <c r="CZ67">
        <f t="shared" si="59"/>
        <v>4.8128584879876929E-7</v>
      </c>
      <c r="DA67">
        <f t="shared" si="60"/>
        <v>1.3527572085384617E-5</v>
      </c>
      <c r="DB67">
        <f t="shared" si="61"/>
        <v>4.9452681937153847E-5</v>
      </c>
      <c r="DC67">
        <f t="shared" si="62"/>
        <v>5.9833801014235903E-2</v>
      </c>
      <c r="DD67">
        <f t="shared" si="63"/>
        <v>0.1971712804446154</v>
      </c>
      <c r="DE67">
        <f t="shared" si="64"/>
        <v>4.5165124866153848E-4</v>
      </c>
      <c r="DF67">
        <f t="shared" si="65"/>
        <v>2.2726431364615385E-2</v>
      </c>
      <c r="DG67">
        <f t="shared" si="66"/>
        <v>5.0182670805651291E-9</v>
      </c>
      <c r="DH67" s="5">
        <f>IFERROR(((((L67+AB67)*(1/$H67))+AR67)/$F$2)/($B$2*('CAR.CAP_per person'!B$2)/(_xlfn.XLOOKUP($E$2,EU_countries_GDP!$A$2:$A$29,EU_countries_GDP!$E$2:$E$29))),"")</f>
        <v>3.8471196200293704E-2</v>
      </c>
      <c r="DI67" s="5">
        <f>IFERROR(((((M67+AC67)*(1/$H67))+AS67)/$F$2)/($B$2*('CAR.CAP_per person'!C$2)/(_xlfn.XLOOKUP($E$2,EU_countries_GDP!$A$2:$A$29,EU_countries_GDP!$E$2:$E$29))),"")</f>
        <v>2.0705558582035636E-5</v>
      </c>
      <c r="DJ67" s="5">
        <f>IFERROR(((((N67+AD67)*(1/$H67))+AT67)/$F$2)/($B$2*('CAR.CAP_per person'!D$2)/(_xlfn.XLOOKUP($E$2,EU_countries_GDP!$A$2:$A$29,EU_countries_GDP!$E$2:$E$29))),"")</f>
        <v>4.4665370985772776E-5</v>
      </c>
      <c r="DK67" s="5">
        <f>IFERROR(((((O67+AE67)*(1/$H67))+AU67)/$F$2)/($B$2*('CAR.CAP_per person'!E$2)/(_xlfn.XLOOKUP($E$2,EU_countries_GDP!$A$2:$A$29,EU_countries_GDP!$E$2:$E$29))),"")</f>
        <v>1.5052040171450551E-3</v>
      </c>
      <c r="DL67" s="5">
        <f>IFERROR(((((P67+AF67)*(1/$H67))+AV67)/$F$2)/($B$2*('CAR.CAP_per person'!F$2)/(_xlfn.XLOOKUP($E$2,EU_countries_GDP!$A$2:$A$29,EU_countries_GDP!$E$2:$E$29))),"")</f>
        <v>1.6754580322853801E-2</v>
      </c>
      <c r="DM67" s="5">
        <f>IFERROR(((((Q67+AG67)*(1/$H67))+AW67)/$F$2)/($B$2*('CAR.CAP_per person'!G$2)/(_xlfn.XLOOKUP($E$2,EU_countries_GDP!$A$2:$A$29,EU_countries_GDP!$E$2:$E$29))),"")</f>
        <v>2.1865497283211602E-3</v>
      </c>
      <c r="DN67" s="5">
        <f>IFERROR(((((R67+AH67)*(1/$H67))+AX67)/$F$2)/($B$2*('CAR.CAP_per person'!H$2)/(_xlfn.XLOOKUP($E$2,EU_countries_GDP!$A$2:$A$29,EU_countries_GDP!$E$2:$E$29))),"")</f>
        <v>1.490404129068128E-4</v>
      </c>
      <c r="DO67" s="5">
        <f>IFERROR(((((S67+AI67)*(1/$H67))+AY67)/$F$2)/($B$2*('CAR.CAP_per person'!I$2)/(_xlfn.XLOOKUP($E$2,EU_countries_GDP!$A$2:$A$29,EU_countries_GDP!$E$2:$E$29))),"")</f>
        <v>1.1332514910468816E-3</v>
      </c>
      <c r="DP67" s="5">
        <f>IFERROR(((((T67+AJ67)*(1/$H67))+AZ67)/$F$2)/($B$2*('CAR.CAP_per person'!J$2)/(_xlfn.XLOOKUP($E$2,EU_countries_GDP!$A$2:$A$29,EU_countries_GDP!$E$2:$E$29))),"")</f>
        <v>1.224289577650136E-2</v>
      </c>
      <c r="DQ67" s="5">
        <f>IFERROR(((((U67+AK67)*(1/$H67))+BA67)/$F$2)/($B$2*('CAR.CAP_per person'!K$2)/(_xlfn.XLOOKUP($E$2,EU_countries_GDP!$A$2:$A$29,EU_countries_GDP!$E$2:$E$29))),"")</f>
        <v>9.9715515262045456E-3</v>
      </c>
      <c r="DR67" s="5">
        <f>IFERROR(((((V67+AL67)*(1/$H67))+BB67)/$F$2)/($B$2*('CAR.CAP_per person'!L$2)/(_xlfn.XLOOKUP($E$2,EU_countries_GDP!$A$2:$A$29,EU_countries_GDP!$E$2:$E$29))),"")</f>
        <v>6.7481523347744966E-4</v>
      </c>
      <c r="DS67" s="5">
        <f>IFERROR(((((W67+AM67)*(1/$H67))+BC67)/$F$2)/($B$2*('CAR.CAP_per person'!M$2)/(_xlfn.XLOOKUP($E$2,EU_countries_GDP!$A$2:$A$29,EU_countries_GDP!$E$2:$E$29))),"")</f>
        <v>4.6907360698602359E-2</v>
      </c>
      <c r="DT67" s="5">
        <f>IFERROR(((((X67+AN67)*(1/$H67))+BD67)/$F$2)/($B$2*('CAR.CAP_per person'!N$2)/(_xlfn.XLOOKUP($E$2,EU_countries_GDP!$A$2:$A$29,EU_countries_GDP!$E$2:$E$29))),"")</f>
        <v>2.3138940299764741</v>
      </c>
      <c r="DU67" s="5">
        <f>IFERROR(((((Y67+AO67)*(1/$H67))+BE67)/$F$2)/($B$2*('CAR.CAP_per person'!O$2)/(_xlfn.XLOOKUP($E$2,EU_countries_GDP!$A$2:$A$29,EU_countries_GDP!$E$2:$E$29))),"")</f>
        <v>3.5190329568485413E-4</v>
      </c>
      <c r="DV67" s="5">
        <f>IFERROR(((((Z67+AP67)*(1/$H67))+BF67)/$F$2)/($B$2*('CAR.CAP_per person'!P$2)/(_xlfn.XLOOKUP($E$2,EU_countries_GDP!$A$2:$A$29,EU_countries_GDP!$E$2:$E$29))),"")</f>
        <v>1.4698204353952974E-2</v>
      </c>
      <c r="DW67" s="5">
        <f>IFERROR(((((AA67+AQ67)*(1/$H67))+BG67)/$F$2)/($B$2*('CAR.CAP_per person'!Q$2)/(_xlfn.XLOOKUP($E$2,EU_countries_GDP!$A$2:$A$29,EU_countries_GDP!$E$2:$E$29))),"")</f>
        <v>3.2571829820368077E-3</v>
      </c>
    </row>
    <row r="68" spans="1:127">
      <c r="A68" t="s">
        <v>239</v>
      </c>
      <c r="B68" t="str">
        <f>_xlfn.XLOOKUP(D68,Table5[Ingredient],Table5[Category],"",FALSE)</f>
        <v>Vegetables</v>
      </c>
      <c r="C68" s="33" t="s">
        <v>177</v>
      </c>
      <c r="D68" s="33" t="s">
        <v>237</v>
      </c>
      <c r="E68" s="33">
        <v>0.34995000000000004</v>
      </c>
      <c r="F68" s="33" t="s">
        <v>182</v>
      </c>
      <c r="G68" s="33" t="s">
        <v>180</v>
      </c>
      <c r="H68" s="91">
        <f>Dataset_IT!L65</f>
        <v>0.37405804072470744</v>
      </c>
      <c r="I68" s="33"/>
      <c r="J68" s="37" t="str">
        <f>IFERROR(INDEX('AveragePrices&amp;Codes'!G:AG, MATCH($D68, 'AveragePrices&amp;Codes'!$A:$A, 0), MATCH(Tool_Italy!$E$2, 'AveragePrices&amp;Codes'!$G$1:$AG$1, 0)),"")</f>
        <v/>
      </c>
      <c r="K68" s="37">
        <f>IFERROR(E68/(_xlfn.XLOOKUP(A68,Dataset_IT!$Q$2:$Q$9,Dataset_IT!$R$2:$R$9)),"")</f>
        <v>5.2231343283582095E-3</v>
      </c>
      <c r="L68">
        <f>IFERROR(IF($F68="Raw",_xlfn.XLOOKUP(_xlfn.XLOOKUP(Tool_Italy!$D68,'AveragePrices&amp;Codes'!$A:$A,'AveragePrices&amp;Codes'!$B:$B),AGRIBALYSE_Raw!$B:$B,AGRIBALYSE_Raw!O:O)*$E68,_xlfn.XLOOKUP(_xlfn.XLOOKUP(Tool_Italy!$D68,'AveragePrices&amp;Codes'!$A:$A,'AveragePrices&amp;Codes'!$B:$B),AGRIBALYSE_Cooked!$C:$C,AGRIBALYSE_Cooked!P:P)*$E68),"")</f>
        <v>0.32065026127500001</v>
      </c>
      <c r="M68">
        <f>IFERROR(IF($F68="Raw",_xlfn.XLOOKUP(_xlfn.XLOOKUP(Tool_Italy!$D68,'AveragePrices&amp;Codes'!$A:$A,'AveragePrices&amp;Codes'!$B:$B),AGRIBALYSE_Raw!$B:$B,AGRIBALYSE_Raw!P:P)*$E68,_xlfn.XLOOKUP(_xlfn.XLOOKUP(Tool_Italy!$D68,'AveragePrices&amp;Codes'!$A:$A,'AveragePrices&amp;Codes'!$B:$B),AGRIBALYSE_Cooked!$C:$C,AGRIBALYSE_Cooked!Q:Q)*$E68),"")</f>
        <v>1.2575894575833333E-8</v>
      </c>
      <c r="N68">
        <f>IFERROR(IF($F68="Raw",_xlfn.XLOOKUP(_xlfn.XLOOKUP(Tool_Italy!$D68,'AveragePrices&amp;Codes'!$A:$A,'AveragePrices&amp;Codes'!$B:$B),AGRIBALYSE_Raw!$B:$B,AGRIBALYSE_Raw!Q:Q)*$E68,_xlfn.XLOOKUP(_xlfn.XLOOKUP(Tool_Italy!$D68,'AveragePrices&amp;Codes'!$A:$A,'AveragePrices&amp;Codes'!$B:$B),AGRIBALYSE_Cooked!$C:$C,AGRIBALYSE_Cooked!R:R)*$E68),"")</f>
        <v>0.37084381529833338</v>
      </c>
      <c r="O68">
        <f>IFERROR(IF($F68="Raw",_xlfn.XLOOKUP(_xlfn.XLOOKUP(Tool_Italy!$D68,'AveragePrices&amp;Codes'!$A:$A,'AveragePrices&amp;Codes'!$B:$B),AGRIBALYSE_Raw!$B:$B,AGRIBALYSE_Raw!R:R)*$E68,_xlfn.XLOOKUP(_xlfn.XLOOKUP(Tool_Italy!$D68,'AveragePrices&amp;Codes'!$A:$A,'AveragePrices&amp;Codes'!$B:$B),AGRIBALYSE_Cooked!$C:$C,AGRIBALYSE_Cooked!S:S)*$E68),"")</f>
        <v>1.2459919201666667E-3</v>
      </c>
      <c r="P68">
        <f>IFERROR(IF($F68="Raw",_xlfn.XLOOKUP(_xlfn.XLOOKUP(Tool_Italy!$D68,'AveragePrices&amp;Codes'!$A:$A,'AveragePrices&amp;Codes'!$B:$B),AGRIBALYSE_Raw!$B:$B,AGRIBALYSE_Raw!S:S)*$E68,_xlfn.XLOOKUP(_xlfn.XLOOKUP(Tool_Italy!$D68,'AveragePrices&amp;Codes'!$A:$A,'AveragePrices&amp;Codes'!$B:$B),AGRIBALYSE_Cooked!$C:$C,AGRIBALYSE_Cooked!T:T)*$E68),"")</f>
        <v>2.0523851657833336E-8</v>
      </c>
      <c r="Q68">
        <f>IFERROR(IF($F68="Raw",_xlfn.XLOOKUP(_xlfn.XLOOKUP(Tool_Italy!$D68,'AveragePrices&amp;Codes'!$A:$A,'AveragePrices&amp;Codes'!$B:$B),AGRIBALYSE_Raw!$B:$B,AGRIBALYSE_Raw!T:T)*$E68,_xlfn.XLOOKUP(_xlfn.XLOOKUP(Tool_Italy!$D68,'AveragePrices&amp;Codes'!$A:$A,'AveragePrices&amp;Codes'!$B:$B),AGRIBALYSE_Cooked!$C:$C,AGRIBALYSE_Cooked!U:U)*$E68),"")</f>
        <v>6.0870034705000002E-9</v>
      </c>
      <c r="R68">
        <f>IFERROR(IF($F68="Raw",_xlfn.XLOOKUP(_xlfn.XLOOKUP(Tool_Italy!$D68,'AveragePrices&amp;Codes'!$A:$A,'AveragePrices&amp;Codes'!$B:$B),AGRIBALYSE_Raw!$B:$B,AGRIBALYSE_Raw!U:U)*$E68,_xlfn.XLOOKUP(_xlfn.XLOOKUP(Tool_Italy!$D68,'AveragePrices&amp;Codes'!$A:$A,'AveragePrices&amp;Codes'!$B:$B),AGRIBALYSE_Cooked!$C:$C,AGRIBALYSE_Cooked!V:V)*$E68),"")</f>
        <v>1.3035026642833335E-9</v>
      </c>
      <c r="S68">
        <f>IFERROR(IF($F68="Raw",_xlfn.XLOOKUP(_xlfn.XLOOKUP(Tool_Italy!$D68,'AveragePrices&amp;Codes'!$A:$A,'AveragePrices&amp;Codes'!$B:$B),AGRIBALYSE_Raw!$B:$B,AGRIBALYSE_Raw!V:V)*$E68,_xlfn.XLOOKUP(_xlfn.XLOOKUP(Tool_Italy!$D68,'AveragePrices&amp;Codes'!$A:$A,'AveragePrices&amp;Codes'!$B:$B),AGRIBALYSE_Cooked!$C:$C,AGRIBALYSE_Cooked!W:W)*$E68),"")</f>
        <v>1.4007510085666669E-3</v>
      </c>
      <c r="T68">
        <f>IFERROR(IF($F68="Raw",_xlfn.XLOOKUP(_xlfn.XLOOKUP(Tool_Italy!$D68,'AveragePrices&amp;Codes'!$A:$A,'AveragePrices&amp;Codes'!$B:$B),AGRIBALYSE_Raw!$B:$B,AGRIBALYSE_Raw!W:W)*$E68,_xlfn.XLOOKUP(_xlfn.XLOOKUP(Tool_Italy!$D68,'AveragePrices&amp;Codes'!$A:$A,'AveragePrices&amp;Codes'!$B:$B),AGRIBALYSE_Cooked!$C:$C,AGRIBALYSE_Cooked!X:X)*$E68),"")</f>
        <v>7.4132043195000014E-5</v>
      </c>
      <c r="U68">
        <f>IFERROR(IF($F68="Raw",_xlfn.XLOOKUP(_xlfn.XLOOKUP(Tool_Italy!$D68,'AveragePrices&amp;Codes'!$A:$A,'AveragePrices&amp;Codes'!$B:$B),AGRIBALYSE_Raw!$B:$B,AGRIBALYSE_Raw!X:X)*$E68,_xlfn.XLOOKUP(_xlfn.XLOOKUP(Tool_Italy!$D68,'AveragePrices&amp;Codes'!$A:$A,'AveragePrices&amp;Codes'!$B:$B),AGRIBALYSE_Cooked!$C:$C,AGRIBALYSE_Cooked!Y:Y)*$E68),"")</f>
        <v>5.4432859988333339E-4</v>
      </c>
      <c r="V68">
        <f>IFERROR(IF($F68="Raw",_xlfn.XLOOKUP(_xlfn.XLOOKUP(Tool_Italy!$D68,'AveragePrices&amp;Codes'!$A:$A,'AveragePrices&amp;Codes'!$B:$B),AGRIBALYSE_Raw!$B:$B,AGRIBALYSE_Raw!Y:Y)*$E68,_xlfn.XLOOKUP(_xlfn.XLOOKUP(Tool_Italy!$D68,'AveragePrices&amp;Codes'!$A:$A,'AveragePrices&amp;Codes'!$B:$B),AGRIBALYSE_Cooked!$C:$C,AGRIBALYSE_Cooked!Z:Z)*$E68),"")</f>
        <v>4.2016291815000001E-3</v>
      </c>
      <c r="W68">
        <f>IFERROR(IF($F68="Raw",_xlfn.XLOOKUP(_xlfn.XLOOKUP(Tool_Italy!$D68,'AveragePrices&amp;Codes'!$A:$A,'AveragePrices&amp;Codes'!$B:$B),AGRIBALYSE_Raw!$B:$B,AGRIBALYSE_Raw!Z:Z)*$E68,_xlfn.XLOOKUP(_xlfn.XLOOKUP(Tool_Italy!$D68,'AveragePrices&amp;Codes'!$A:$A,'AveragePrices&amp;Codes'!$B:$B),AGRIBALYSE_Cooked!$C:$C,AGRIBALYSE_Cooked!AA:AA)*$E68),"")</f>
        <v>2.1618624739333332</v>
      </c>
      <c r="X68">
        <f>IFERROR(IF($F68="Raw",_xlfn.XLOOKUP(_xlfn.XLOOKUP(Tool_Italy!$D68,'AveragePrices&amp;Codes'!$A:$A,'AveragePrices&amp;Codes'!$B:$B),AGRIBALYSE_Raw!$B:$B,AGRIBALYSE_Raw!AA:AA)*$E68,_xlfn.XLOOKUP(_xlfn.XLOOKUP(Tool_Italy!$D68,'AveragePrices&amp;Codes'!$A:$A,'AveragePrices&amp;Codes'!$B:$B),AGRIBALYSE_Cooked!$C:$C,AGRIBALYSE_Cooked!AB:AB)*$E68),"")</f>
        <v>3.2045188628500005</v>
      </c>
      <c r="Y68">
        <f>IFERROR(IF($F68="Raw",_xlfn.XLOOKUP(_xlfn.XLOOKUP(Tool_Italy!$D68,'AveragePrices&amp;Codes'!$A:$A,'AveragePrices&amp;Codes'!$B:$B),AGRIBALYSE_Raw!$B:$B,AGRIBALYSE_Raw!AB:AB)*$E68,_xlfn.XLOOKUP(_xlfn.XLOOKUP(Tool_Italy!$D68,'AveragePrices&amp;Codes'!$A:$A,'AveragePrices&amp;Codes'!$B:$B),AGRIBALYSE_Cooked!$C:$C,AGRIBALYSE_Cooked!AC:AC)*$E68),"")</f>
        <v>0.14803824032500001</v>
      </c>
      <c r="Z68">
        <f>IFERROR(IF($F68="Raw",_xlfn.XLOOKUP(_xlfn.XLOOKUP(Tool_Italy!$D68,'AveragePrices&amp;Codes'!$A:$A,'AveragePrices&amp;Codes'!$B:$B),AGRIBALYSE_Raw!$B:$B,AGRIBALYSE_Raw!AC:AC)*$E68,_xlfn.XLOOKUP(_xlfn.XLOOKUP(Tool_Italy!$D68,'AveragePrices&amp;Codes'!$A:$A,'AveragePrices&amp;Codes'!$B:$B),AGRIBALYSE_Cooked!$C:$C,AGRIBALYSE_Cooked!AD:AD)*$E68),"")</f>
        <v>11.360320309666667</v>
      </c>
      <c r="AA68">
        <f>IFERROR(IF($F68="Raw",_xlfn.XLOOKUP(_xlfn.XLOOKUP(Tool_Italy!$D68,'AveragePrices&amp;Codes'!$A:$A,'AveragePrices&amp;Codes'!$B:$B),AGRIBALYSE_Raw!$B:$B,AGRIBALYSE_Raw!AD:AD)*$E68,_xlfn.XLOOKUP(_xlfn.XLOOKUP(Tool_Italy!$D68,'AveragePrices&amp;Codes'!$A:$A,'AveragePrices&amp;Codes'!$B:$B),AGRIBALYSE_Cooked!$C:$C,AGRIBALYSE_Cooked!AE:AE)*$E68),"")</f>
        <v>1.8405656411500002E-6</v>
      </c>
      <c r="AB68" cm="1">
        <f t="array" ref="AB68">IFERROR(_xlfn.XLOOKUP(Tool_Italy!$F68&amp;$E$2,'Cooking methods'!$A:$A&amp;'Cooking methods'!$B:$B,'Cooking methods'!C:C)*$E68,"")</f>
        <v>9.2564012347000027E-2</v>
      </c>
      <c r="AC68" cm="1">
        <f t="array" ref="AC68">IFERROR(_xlfn.XLOOKUP(Tool_Italy!$F68&amp;$E$2,'Cooking methods'!$A:$A&amp;'Cooking methods'!$B:$B,'Cooking methods'!D:D)*$E68,"")</f>
        <v>4.5673526819875007E-9</v>
      </c>
      <c r="AD68" cm="1">
        <f t="array" ref="AD68">IFERROR(_xlfn.XLOOKUP(Tool_Italy!$F68&amp;$E$2,'Cooking methods'!$A:$A&amp;'Cooking methods'!$B:$B,'Cooking methods'!E:E)*$E68,"")</f>
        <v>5.8243205020000006E-3</v>
      </c>
      <c r="AE68" cm="1">
        <f t="array" ref="AE68">IFERROR(_xlfn.XLOOKUP(Tool_Italy!$F68&amp;$E$2,'Cooking methods'!$A:$A&amp;'Cooking methods'!$B:$B,'Cooking methods'!F:F)*$E68,"")</f>
        <v>1.9495609165050002E-4</v>
      </c>
      <c r="AF68" cm="1">
        <f t="array" ref="AF68">IFERROR(_xlfn.XLOOKUP(Tool_Italy!$F68&amp;$E$2,'Cooking methods'!$A:$A&amp;'Cooking methods'!$B:$B,'Cooking methods'!G:G)*$E68,"")</f>
        <v>1.1800445674520003E-9</v>
      </c>
      <c r="AG68" cm="1">
        <f t="array" ref="AG68">IFERROR(_xlfn.XLOOKUP(Tool_Italy!$F68&amp;$E$2,'Cooking methods'!$A:$A&amp;'Cooking methods'!$B:$B,'Cooking methods'!H:H)*$E68,"")</f>
        <v>4.0910050172100005E-10</v>
      </c>
      <c r="AH68" cm="1">
        <f t="array" ref="AH68">IFERROR(_xlfn.XLOOKUP(Tool_Italy!$F68&amp;$E$2,'Cooking methods'!$A:$A&amp;'Cooking methods'!$B:$B,'Cooking methods'!I:I)*$E68,"")</f>
        <v>2.0513545358150007E-10</v>
      </c>
      <c r="AI68" cm="1">
        <f t="array" ref="AI68">IFERROR(_xlfn.XLOOKUP(Tool_Italy!$F68&amp;$E$2,'Cooking methods'!$A:$A&amp;'Cooking methods'!$B:$B,'Cooking methods'!J:J)*$E68,"")</f>
        <v>2.3582636487250004E-4</v>
      </c>
      <c r="AJ68" cm="1">
        <f t="array" ref="AJ68">IFERROR(_xlfn.XLOOKUP(Tool_Italy!$F68&amp;$E$2,'Cooking methods'!$A:$A&amp;'Cooking methods'!$B:$B,'Cooking methods'!K:K)*$E68,"")</f>
        <v>8.7551423500100008E-6</v>
      </c>
      <c r="AK68" cm="1">
        <f t="array" ref="AK68">IFERROR(_xlfn.XLOOKUP(Tool_Italy!$F68&amp;$E$2,'Cooking methods'!$A:$A&amp;'Cooking methods'!$B:$B,'Cooking methods'!L:L)*$E68,"")</f>
        <v>5.2097394785000012E-5</v>
      </c>
      <c r="AL68" cm="1">
        <f t="array" ref="AL68">IFERROR(_xlfn.XLOOKUP(Tool_Italy!$F68&amp;$E$2,'Cooking methods'!$A:$A&amp;'Cooking methods'!$B:$B,'Cooking methods'!M:M)*$E68,"")</f>
        <v>4.9201870573750001E-4</v>
      </c>
      <c r="AM68" cm="1">
        <f t="array" ref="AM68">IFERROR(_xlfn.XLOOKUP(Tool_Italy!$F68&amp;$E$2,'Cooking methods'!$A:$A&amp;'Cooking methods'!$B:$B,'Cooking methods'!N:N)*$E68,"")</f>
        <v>0.20656964550100004</v>
      </c>
      <c r="AN68" cm="1">
        <f t="array" ref="AN68">IFERROR(_xlfn.XLOOKUP(Tool_Italy!$F68&amp;$E$2,'Cooking methods'!$A:$A&amp;'Cooking methods'!$B:$B,'Cooking methods'!O:O)*$E68,"")</f>
        <v>0.23230771677500006</v>
      </c>
      <c r="AO68" cm="1">
        <f t="array" ref="AO68">IFERROR(_xlfn.XLOOKUP(Tool_Italy!$F68&amp;$E$2,'Cooking methods'!$A:$A&amp;'Cooking methods'!$B:$B,'Cooking methods'!P:P)*$E68,"")</f>
        <v>1.9058736601000003E-2</v>
      </c>
      <c r="AP68" cm="1">
        <f t="array" ref="AP68">IFERROR(_xlfn.XLOOKUP(Tool_Italy!$F68&amp;$E$2,'Cooking methods'!$A:$A&amp;'Cooking methods'!$B:$B,'Cooking methods'!Q:Q)*$E68,"")</f>
        <v>1.4635462154300001</v>
      </c>
      <c r="AQ68" cm="1">
        <f t="array" ref="AQ68">IFERROR(_xlfn.XLOOKUP(Tool_Italy!$F68&amp;$E$2,'Cooking methods'!$A:$A&amp;'Cooking methods'!$B:$B,'Cooking methods'!R:R)*$E68,"")</f>
        <v>1.7868090494270003E-7</v>
      </c>
      <c r="AR68" cm="1">
        <f t="array" ref="AR68">IFERROR(_xlfn.XLOOKUP(Tool_Italy!$G68&amp;$E$2,'Waste management'!$A:$A&amp;'Waste management'!$B:$B,'Waste management'!C:C)*$E68,"")</f>
        <v>2.0125624500000001E-2</v>
      </c>
      <c r="AS68" cm="1">
        <f t="array" ref="AS68">IFERROR(_xlfn.XLOOKUP(Tool_Italy!$G68&amp;$E$2,'Waste management'!$A:$A&amp;'Waste management'!$B:$B,'Waste management'!D:D)*$E68,"")</f>
        <v>1.4460738885000001E-10</v>
      </c>
      <c r="AT68" cm="1">
        <f t="array" ref="AT68">IFERROR(_xlfn.XLOOKUP(Tool_Italy!$G68&amp;$E$2,'Waste management'!$A:$A&amp;'Waste management'!$B:$B,'Waste management'!E:E)*$E68,"")</f>
        <v>3.0795600000000007E-4</v>
      </c>
      <c r="AU68" cm="1">
        <f t="array" ref="AU68">IFERROR(_xlfn.XLOOKUP(Tool_Italy!$G68&amp;$E$2,'Waste management'!$A:$A&amp;'Waste management'!$B:$B,'Waste management'!F:F)*$E68,"")</f>
        <v>4.5493500000000001E-5</v>
      </c>
      <c r="AV68" cm="1">
        <f t="array" ref="AV68">IFERROR(_xlfn.XLOOKUP(Tool_Italy!$G68&amp;$E$2,'Waste management'!$A:$A&amp;'Waste management'!$B:$B,'Waste management'!G:G)*$E68,"")</f>
        <v>4.0666289700000006E-9</v>
      </c>
      <c r="AW68" cm="1">
        <f t="array" ref="AW68">IFERROR(_xlfn.XLOOKUP(Tool_Italy!$G68&amp;$E$2,'Waste management'!$A:$A&amp;'Waste management'!$B:$B,'Waste management'!H:H)*$E68,"")</f>
        <v>1.3287986445000001E-10</v>
      </c>
      <c r="AX68" cm="1">
        <f t="array" ref="AX68">IFERROR(_xlfn.XLOOKUP(Tool_Italy!$G68&amp;$E$2,'Waste management'!$A:$A&amp;'Waste management'!$B:$B,'Waste management'!I:I)*$E68,"")</f>
        <v>9.4952283450000004E-11</v>
      </c>
      <c r="AY68" cm="1">
        <f t="array" ref="AY68">IFERROR(_xlfn.XLOOKUP(Tool_Italy!$G68&amp;$E$2,'Waste management'!$A:$A&amp;'Waste management'!$B:$B,'Waste management'!J:J)*$E68,"")</f>
        <v>7.7338950000000015E-4</v>
      </c>
      <c r="AZ68" cm="1">
        <f t="array" ref="AZ68">IFERROR(_xlfn.XLOOKUP(Tool_Italy!$G68&amp;$E$2,'Waste management'!$A:$A&amp;'Waste management'!$B:$B,'Waste management'!K:K)*$E68,"")</f>
        <v>1.2428929185000001E-6</v>
      </c>
      <c r="BA68" cm="1">
        <f t="array" ref="BA68">IFERROR(_xlfn.XLOOKUP(Tool_Italy!$G68&amp;$E$2,'Waste management'!$A:$A&amp;'Waste management'!$B:$B,'Waste management'!L:L)*$E68,"")</f>
        <v>3.4072601790000002E-5</v>
      </c>
      <c r="BB68" cm="1">
        <f t="array" ref="BB68">IFERROR(_xlfn.XLOOKUP(Tool_Italy!$G68&amp;$E$2,'Waste management'!$A:$A&amp;'Waste management'!$B:$B,'Waste management'!M:M)*$E68,"")</f>
        <v>3.4120125000000005E-3</v>
      </c>
      <c r="BC68" cm="1">
        <f t="array" ref="BC68">IFERROR(_xlfn.XLOOKUP(Tool_Italy!$G68&amp;$E$2,'Waste management'!$A:$A&amp;'Waste management'!$B:$B,'Waste management'!N:N)*$E68,"")</f>
        <v>2.9308592460000007</v>
      </c>
      <c r="BD68" cm="1">
        <f t="array" ref="BD68">IFERROR(_xlfn.XLOOKUP(Tool_Italy!$G68&amp;$E$2,'Waste management'!$A:$A&amp;'Waste management'!$B:$B,'Waste management'!O:O)*$E68,"")</f>
        <v>0.190575771</v>
      </c>
      <c r="BE68" cm="1">
        <f t="array" ref="BE68">IFERROR(_xlfn.XLOOKUP(Tool_Italy!$G68&amp;$E$2,'Waste management'!$A:$A&amp;'Waste management'!$B:$B,'Waste management'!P:P)*$E68,"")</f>
        <v>4.0034280000000007E-3</v>
      </c>
      <c r="BF68" cm="1">
        <f t="array" ref="BF68">IFERROR(_xlfn.XLOOKUP(Tool_Italy!$G68&amp;$E$2,'Waste management'!$A:$A&amp;'Waste management'!$B:$B,'Waste management'!Q:Q)*$E68,"")</f>
        <v>0.126023994</v>
      </c>
      <c r="BG68" cm="1">
        <f t="array" ref="BG68">IFERROR(_xlfn.XLOOKUP(Tool_Italy!$G68&amp;$E$2,'Waste management'!$A:$A&amp;'Waste management'!$B:$B,'Waste management'!R:R)*$E68,"")</f>
        <v>3.9133158750000004E-8</v>
      </c>
      <c r="BH68">
        <f>IFERROR((L68+AR68+AB68)*_xlfn.XLOOKUP(Tool_Italy!BH$4,Monetization_Factors!$A:$A,Monetization_Factors!$D:$D),"")</f>
        <v>5.6377897897809344E-2</v>
      </c>
      <c r="BI68">
        <f>IFERROR((M68+AS68+AC68)*_xlfn.XLOOKUP(Tool_Italy!BI$4,Monetization_Factors!$A:$A,Monetization_Factors!$D:$D),"")</f>
        <v>6.9205074947907482E-7</v>
      </c>
      <c r="BJ68">
        <f>IFERROR((N68+AT68+AD68)*_xlfn.XLOOKUP(Tool_Italy!BJ$4,Monetization_Factors!$A:$A,Monetization_Factors!$D:$D),"")</f>
        <v>5.7533461077461984E-4</v>
      </c>
      <c r="BK68">
        <f>IFERROR((O68+AU68+AE68)*_xlfn.XLOOKUP(Tool_Italy!BK$4,Monetization_Factors!$A:$A,Monetization_Factors!$D:$D),"")</f>
        <v>2.2499872559278425E-3</v>
      </c>
      <c r="BL68">
        <f>IFERROR((P68+AV68+AF68)*_xlfn.XLOOKUP(Tool_Italy!BL$4,Monetization_Factors!$A:$A,Monetization_Factors!$D:$D),"")</f>
        <v>2.5726044904453755E-2</v>
      </c>
      <c r="BM68">
        <f>IFERROR((Q68+AW68+AG68)*_xlfn.XLOOKUP(Tool_Italy!BM$4,Monetization_Factors!$A:$A,Monetization_Factors!$D:$D),"")</f>
        <v>1.376581442853117E-3</v>
      </c>
      <c r="BN68">
        <f>IFERROR((R68+AX68+AH68)*_xlfn.XLOOKUP(Tool_Italy!BN$4,Monetization_Factors!$A:$A,Monetization_Factors!$D:$D),"")</f>
        <v>1.8435538251880908E-3</v>
      </c>
      <c r="BO68">
        <f>IFERROR((S68+AY68+AI68)*_xlfn.XLOOKUP(Tool_Italy!BO$4,Monetization_Factors!$A:$A,Monetization_Factors!$D:$D),"")</f>
        <v>1.0551786125190441E-3</v>
      </c>
      <c r="BP68">
        <f>IFERROR((T68+AZ68+AJ68)*_xlfn.XLOOKUP(Tool_Italy!BP$4,Monetization_Factors!$A:$A,Monetization_Factors!$D:$D),"")</f>
        <v>2.0522618305684714E-4</v>
      </c>
      <c r="BQ68">
        <f>IFERROR((U68+BA68+AK68)*_xlfn.XLOOKUP(Tool_Italy!BQ$4,Monetization_Factors!$A:$A,Monetization_Factors!$D:$D),"")</f>
        <v>2.5791626999768875E-3</v>
      </c>
      <c r="BR68" t="str">
        <f>IFERROR((V68+BB68+AL68)*_xlfn.XLOOKUP(Tool_Italy!BR$4,Monetization_Factors!$A:$A,Monetization_Factors!$D:$D),"")</f>
        <v/>
      </c>
      <c r="BS68">
        <f>IFERROR((W68+BC68+AM68)*_xlfn.XLOOKUP(Tool_Italy!BS$4,Monetization_Factors!$A:$A,Monetization_Factors!$D:$D),"")</f>
        <v>2.5787798165371426E-4</v>
      </c>
      <c r="BT68">
        <f>IFERROR((X68+BD68+AN68)*_xlfn.XLOOKUP(Tool_Italy!BT$4,Monetization_Factors!$A:$A,Monetization_Factors!$D:$D),"")</f>
        <v>8.0772327031736972E-4</v>
      </c>
      <c r="BU68">
        <f>IFERROR((Y68+BE68+AO68)*_xlfn.XLOOKUP(Tool_Italy!BU$4,Monetization_Factors!$A:$A,Monetization_Factors!$D:$D),"")</f>
        <v>1.0873306048834828E-3</v>
      </c>
      <c r="BV68">
        <f>IFERROR((Z68+BF68+AP68)*_xlfn.XLOOKUP(Tool_Italy!BV$4,Monetization_Factors!$A:$A,Monetization_Factors!$D:$D),"")</f>
        <v>2.1383898808228885E-2</v>
      </c>
      <c r="BW68">
        <f>IFERROR((AA68+BG68+AQ68)*_xlfn.XLOOKUP(Tool_Italy!BW$4,Monetization_Factors!$A:$A,Monetization_Factors!$D:$D),"")</f>
        <v>4.3002016837832999E-6</v>
      </c>
      <c r="BX68" s="38" t="str" cm="1">
        <f t="array" ref="BX68">IFERROR(_xlfn.IFS(I68&lt;&gt;0,I68*E68,I68="",J68*E68),"")</f>
        <v/>
      </c>
      <c r="BY68" s="38">
        <f t="shared" si="2"/>
        <v>0.11295162765009939</v>
      </c>
      <c r="BZ68" s="38">
        <f t="shared" si="36"/>
        <v>0.11295162765009939</v>
      </c>
      <c r="CA68" s="38">
        <f t="shared" si="3"/>
        <v>2.1721466855788345E-4</v>
      </c>
      <c r="CB68">
        <f t="shared" si="4"/>
        <v>0.43333989812200002</v>
      </c>
      <c r="CC68">
        <f t="shared" si="37"/>
        <v>1.7287854646670833E-8</v>
      </c>
      <c r="CD68">
        <f t="shared" si="38"/>
        <v>0.37697609180033337</v>
      </c>
      <c r="CE68">
        <f t="shared" si="39"/>
        <v>1.4864415118171666E-3</v>
      </c>
      <c r="CF68">
        <f t="shared" si="40"/>
        <v>2.5770525195285336E-8</v>
      </c>
      <c r="CG68">
        <f t="shared" si="41"/>
        <v>6.6289838366710002E-9</v>
      </c>
      <c r="CH68">
        <f t="shared" si="42"/>
        <v>1.6035904013148335E-9</v>
      </c>
      <c r="CI68">
        <f t="shared" si="43"/>
        <v>2.4099668734391668E-3</v>
      </c>
      <c r="CJ68">
        <f t="shared" si="44"/>
        <v>8.4130078463510018E-5</v>
      </c>
      <c r="CK68">
        <f t="shared" si="45"/>
        <v>6.3049859645833341E-4</v>
      </c>
      <c r="CL68">
        <f t="shared" si="46"/>
        <v>8.1056603872374997E-3</v>
      </c>
      <c r="CM68">
        <f t="shared" si="47"/>
        <v>5.2992913654343337</v>
      </c>
      <c r="CN68">
        <f t="shared" si="48"/>
        <v>3.6274023506250002</v>
      </c>
      <c r="CO68">
        <f t="shared" si="49"/>
        <v>0.17110040492600001</v>
      </c>
      <c r="CP68">
        <f t="shared" si="50"/>
        <v>12.949890519096668</v>
      </c>
      <c r="CQ68">
        <f t="shared" si="51"/>
        <v>2.0583797048427001E-6</v>
      </c>
      <c r="CR68">
        <f t="shared" si="20"/>
        <v>8.333459579269231E-4</v>
      </c>
      <c r="CS68">
        <f t="shared" si="52"/>
        <v>3.3245874320520834E-11</v>
      </c>
      <c r="CT68">
        <f t="shared" si="53"/>
        <v>7.2495402269294874E-4</v>
      </c>
      <c r="CU68">
        <f t="shared" si="54"/>
        <v>2.8585413688791664E-6</v>
      </c>
      <c r="CV68">
        <f t="shared" si="55"/>
        <v>4.9558702298625644E-11</v>
      </c>
      <c r="CW68">
        <f t="shared" si="56"/>
        <v>1.2748045839751923E-11</v>
      </c>
      <c r="CX68">
        <f t="shared" si="57"/>
        <v>3.0838276948362185E-12</v>
      </c>
      <c r="CY68">
        <f t="shared" si="58"/>
        <v>4.6345516796907056E-6</v>
      </c>
      <c r="CZ68">
        <f t="shared" si="59"/>
        <v>1.6178861242982696E-7</v>
      </c>
      <c r="DA68">
        <f t="shared" si="60"/>
        <v>1.2124973008814104E-6</v>
      </c>
      <c r="DB68">
        <f t="shared" si="61"/>
        <v>1.5587808436995192E-5</v>
      </c>
      <c r="DC68">
        <f t="shared" si="62"/>
        <v>1.0190944933527565E-2</v>
      </c>
      <c r="DD68">
        <f t="shared" si="63"/>
        <v>6.9757737512019238E-3</v>
      </c>
      <c r="DE68">
        <f t="shared" si="64"/>
        <v>3.290392402423077E-4</v>
      </c>
      <c r="DF68">
        <f t="shared" si="65"/>
        <v>2.4903635613647439E-2</v>
      </c>
      <c r="DG68">
        <f t="shared" si="66"/>
        <v>3.9584225093128845E-9</v>
      </c>
      <c r="DH68" s="5">
        <f>IFERROR(((((L68+AB68)*(1/$H68))+AR68)/$F$2)/($B$2*('CAR.CAP_per person'!B$2)/(_xlfn.XLOOKUP($E$2,EU_countries_GDP!$A$2:$A$29,EU_countries_GDP!$E$2:$E$29))),"")</f>
        <v>1.7848331735638413E-2</v>
      </c>
      <c r="DI68" s="5">
        <f>IFERROR(((((M68+AC68)*(1/$H68))+AS68)/$F$2)/($B$2*('CAR.CAP_per person'!C$2)/(_xlfn.XLOOKUP($E$2,EU_countries_GDP!$A$2:$A$29,EU_countries_GDP!$E$2:$E$29))),"")</f>
        <v>9.2126420795486558E-6</v>
      </c>
      <c r="DJ68" s="5">
        <f>IFERROR(((((N68+AD68)*(1/$H68))+AT68)/$F$2)/($B$2*('CAR.CAP_per person'!D$2)/(_xlfn.XLOOKUP($E$2,EU_countries_GDP!$A$2:$A$29,EU_countries_GDP!$E$2:$E$29))),"")</f>
        <v>2.0661139101925429E-4</v>
      </c>
      <c r="DK68" s="5">
        <f>IFERROR(((((O68+AE68)*(1/$H68))+AU68)/$F$2)/($B$2*('CAR.CAP_per person'!E$2)/(_xlfn.XLOOKUP($E$2,EU_countries_GDP!$A$2:$A$29,EU_countries_GDP!$E$2:$E$29))),"")</f>
        <v>1.0360659286395965E-3</v>
      </c>
      <c r="DL68" s="5">
        <f>IFERROR(((((P68+AF68)*(1/$H68))+AV68)/$F$2)/($B$2*('CAR.CAP_per person'!F$2)/(_xlfn.XLOOKUP($E$2,EU_countries_GDP!$A$2:$A$29,EU_countries_GDP!$E$2:$E$29))),"")</f>
        <v>1.2991330681878983E-2</v>
      </c>
      <c r="DM68" s="5">
        <f>IFERROR(((((Q68+AG68)*(1/$H68))+AW68)/$F$2)/($B$2*('CAR.CAP_per person'!G$2)/(_xlfn.XLOOKUP($E$2,EU_countries_GDP!$A$2:$A$29,EU_countries_GDP!$E$2:$E$29))),"")</f>
        <v>1.967732533499726E-3</v>
      </c>
      <c r="DN68" s="5">
        <f>IFERROR(((((R68+AH68)*(1/$H68))+AX68)/$F$2)/($B$2*('CAR.CAP_per person'!H$2)/(_xlfn.XLOOKUP($E$2,EU_countries_GDP!$A$2:$A$29,EU_countries_GDP!$E$2:$E$29))),"")</f>
        <v>1.0880628257529597E-4</v>
      </c>
      <c r="DO68" s="5">
        <f>IFERROR(((((S68+AI68)*(1/$H68))+AY68)/$F$2)/($B$2*('CAR.CAP_per person'!I$2)/(_xlfn.XLOOKUP($E$2,EU_countries_GDP!$A$2:$A$29,EU_countries_GDP!$E$2:$E$29))),"")</f>
        <v>5.5497894221142859E-4</v>
      </c>
      <c r="DP68" s="5">
        <f>IFERROR(((((T68+AJ68)*(1/$H68))+AZ68)/$F$2)/($B$2*('CAR.CAP_per person'!J$2)/(_xlfn.XLOOKUP($E$2,EU_countries_GDP!$A$2:$A$29,EU_countries_GDP!$E$2:$E$29))),"")</f>
        <v>4.1462435780892214E-3</v>
      </c>
      <c r="DQ68" s="5">
        <f>IFERROR(((((U68+AK68)*(1/$H68))+BA68)/$F$2)/($B$2*('CAR.CAP_per person'!K$2)/(_xlfn.XLOOKUP($E$2,EU_countries_GDP!$A$2:$A$29,EU_countries_GDP!$E$2:$E$29))),"")</f>
        <v>8.7772580251648815E-4</v>
      </c>
      <c r="DR68" s="5">
        <f>IFERROR(((((V68+AL68)*(1/$H68))+BB68)/$F$2)/($B$2*('CAR.CAP_per person'!L$2)/(_xlfn.XLOOKUP($E$2,EU_countries_GDP!$A$2:$A$29,EU_countries_GDP!$E$2:$E$29))),"")</f>
        <v>2.8123139317346092E-4</v>
      </c>
      <c r="DS68" s="5">
        <f>IFERROR(((((W68+AM68)*(1/$H68))+BC68)/$F$2)/($B$2*('CAR.CAP_per person'!M$2)/(_xlfn.XLOOKUP($E$2,EU_countries_GDP!$A$2:$A$29,EU_countries_GDP!$E$2:$E$29))),"")</f>
        <v>7.6196505157519207E-3</v>
      </c>
      <c r="DT68" s="5">
        <f>IFERROR(((((X68+AN68)*(1/$H68))+BD68)/$F$2)/($B$2*('CAR.CAP_per person'!N$2)/(_xlfn.XLOOKUP($E$2,EU_countries_GDP!$A$2:$A$29,EU_countries_GDP!$E$2:$E$29))),"")</f>
        <v>7.9666053239880505E-2</v>
      </c>
      <c r="DU68" s="5">
        <f>IFERROR(((((Y68+AO68)*(1/$H68))+BE68)/$F$2)/($B$2*('CAR.CAP_per person'!O$2)/(_xlfn.XLOOKUP($E$2,EU_countries_GDP!$A$2:$A$29,EU_countries_GDP!$E$2:$E$29))),"")</f>
        <v>2.6785834780767209E-4</v>
      </c>
      <c r="DV68" s="5">
        <f>IFERROR(((((Z68+AP68)*(1/$H68))+BF68)/$F$2)/($B$2*('CAR.CAP_per person'!P$2)/(_xlfn.XLOOKUP($E$2,EU_countries_GDP!$A$2:$A$29,EU_countries_GDP!$E$2:$E$29))),"")</f>
        <v>1.6599119968879601E-2</v>
      </c>
      <c r="DW68" s="5">
        <f>IFERROR(((((AA68+AQ68)*(1/$H68))+BG68)/$F$2)/($B$2*('CAR.CAP_per person'!Q$2)/(_xlfn.XLOOKUP($E$2,EU_countries_GDP!$A$2:$A$29,EU_countries_GDP!$E$2:$E$29))),"")</f>
        <v>2.672494042625726E-3</v>
      </c>
    </row>
    <row r="69" spans="1:127">
      <c r="A69" t="s">
        <v>239</v>
      </c>
      <c r="B69" t="str">
        <f>_xlfn.XLOOKUP(D69,Table5[Ingredient],Table5[Category],"",FALSE)</f>
        <v xml:space="preserve">Other </v>
      </c>
      <c r="C69" s="33" t="s">
        <v>177</v>
      </c>
      <c r="D69" s="33" t="s">
        <v>235</v>
      </c>
      <c r="E69" s="33">
        <v>0.11665000000000002</v>
      </c>
      <c r="F69" s="33" t="s">
        <v>182</v>
      </c>
      <c r="G69" s="33" t="s">
        <v>180</v>
      </c>
      <c r="H69" s="91">
        <f>Dataset_IT!L66</f>
        <v>0.37405804072470744</v>
      </c>
      <c r="I69" s="33"/>
      <c r="J69" s="37">
        <f>IFERROR(INDEX('AveragePrices&amp;Codes'!G:AG, MATCH($D69, 'AveragePrices&amp;Codes'!$A:$A, 0), MATCH(Tool_Italy!$E$2, 'AveragePrices&amp;Codes'!$G$1:$AG$1, 0)),"")</f>
        <v>8.5797892143076933</v>
      </c>
      <c r="K69" s="37">
        <f>IFERROR(E69/(_xlfn.XLOOKUP(A69,Dataset_IT!$Q$2:$Q$9,Dataset_IT!$R$2:$R$9)),"")</f>
        <v>1.7410447761194033E-3</v>
      </c>
      <c r="L69">
        <f>IFERROR(IF($F69="Raw",_xlfn.XLOOKUP(_xlfn.XLOOKUP(Tool_Italy!$D69,'AveragePrices&amp;Codes'!$A:$A,'AveragePrices&amp;Codes'!$B:$B),AGRIBALYSE_Raw!$B:$B,AGRIBALYSE_Raw!O:O)*$E69,_xlfn.XLOOKUP(_xlfn.XLOOKUP(Tool_Italy!$D69,'AveragePrices&amp;Codes'!$A:$A,'AveragePrices&amp;Codes'!$B:$B),AGRIBALYSE_Cooked!$C:$C,AGRIBALYSE_Cooked!P:P)*$E69),"")</f>
        <v>0.18972305950000004</v>
      </c>
      <c r="M69">
        <f>IFERROR(IF($F69="Raw",_xlfn.XLOOKUP(_xlfn.XLOOKUP(Tool_Italy!$D69,'AveragePrices&amp;Codes'!$A:$A,'AveragePrices&amp;Codes'!$B:$B),AGRIBALYSE_Raw!$B:$B,AGRIBALYSE_Raw!P:P)*$E69,_xlfn.XLOOKUP(_xlfn.XLOOKUP(Tool_Italy!$D69,'AveragePrices&amp;Codes'!$A:$A,'AveragePrices&amp;Codes'!$B:$B),AGRIBALYSE_Cooked!$C:$C,AGRIBALYSE_Cooked!Q:Q)*$E69),"")</f>
        <v>1.1711745154500001E-8</v>
      </c>
      <c r="N69">
        <f>IFERROR(IF($F69="Raw",_xlfn.XLOOKUP(_xlfn.XLOOKUP(Tool_Italy!$D69,'AveragePrices&amp;Codes'!$A:$A,'AveragePrices&amp;Codes'!$B:$B),AGRIBALYSE_Raw!$B:$B,AGRIBALYSE_Raw!Q:Q)*$E69,_xlfn.XLOOKUP(_xlfn.XLOOKUP(Tool_Italy!$D69,'AveragePrices&amp;Codes'!$A:$A,'AveragePrices&amp;Codes'!$B:$B),AGRIBALYSE_Cooked!$C:$C,AGRIBALYSE_Cooked!R:R)*$E69),"")</f>
        <v>3.2288920637999999E-2</v>
      </c>
      <c r="O69">
        <f>IFERROR(IF($F69="Raw",_xlfn.XLOOKUP(_xlfn.XLOOKUP(Tool_Italy!$D69,'AveragePrices&amp;Codes'!$A:$A,'AveragePrices&amp;Codes'!$B:$B),AGRIBALYSE_Raw!$B:$B,AGRIBALYSE_Raw!R:R)*$E69,_xlfn.XLOOKUP(_xlfn.XLOOKUP(Tool_Italy!$D69,'AveragePrices&amp;Codes'!$A:$A,'AveragePrices&amp;Codes'!$B:$B),AGRIBALYSE_Cooked!$C:$C,AGRIBALYSE_Cooked!S:S)*$E69),"")</f>
        <v>1.6791388387500002E-3</v>
      </c>
      <c r="P69">
        <f>IFERROR(IF($F69="Raw",_xlfn.XLOOKUP(_xlfn.XLOOKUP(Tool_Italy!$D69,'AveragePrices&amp;Codes'!$A:$A,'AveragePrices&amp;Codes'!$B:$B),AGRIBALYSE_Raw!$B:$B,AGRIBALYSE_Raw!S:S)*$E69,_xlfn.XLOOKUP(_xlfn.XLOOKUP(Tool_Italy!$D69,'AveragePrices&amp;Codes'!$A:$A,'AveragePrices&amp;Codes'!$B:$B),AGRIBALYSE_Cooked!$C:$C,AGRIBALYSE_Cooked!T:T)*$E69),"")</f>
        <v>4.0706056851500006E-8</v>
      </c>
      <c r="Q69">
        <f>IFERROR(IF($F69="Raw",_xlfn.XLOOKUP(_xlfn.XLOOKUP(Tool_Italy!$D69,'AveragePrices&amp;Codes'!$A:$A,'AveragePrices&amp;Codes'!$B:$B),AGRIBALYSE_Raw!$B:$B,AGRIBALYSE_Raw!T:T)*$E69,_xlfn.XLOOKUP(_xlfn.XLOOKUP(Tool_Italy!$D69,'AveragePrices&amp;Codes'!$A:$A,'AveragePrices&amp;Codes'!$B:$B),AGRIBALYSE_Cooked!$C:$C,AGRIBALYSE_Cooked!U:U)*$E69),"")</f>
        <v>2.8080631908000006E-8</v>
      </c>
      <c r="R69">
        <f>IFERROR(IF($F69="Raw",_xlfn.XLOOKUP(_xlfn.XLOOKUP(Tool_Italy!$D69,'AveragePrices&amp;Codes'!$A:$A,'AveragePrices&amp;Codes'!$B:$B),AGRIBALYSE_Raw!$B:$B,AGRIBALYSE_Raw!U:U)*$E69,_xlfn.XLOOKUP(_xlfn.XLOOKUP(Tool_Italy!$D69,'AveragePrices&amp;Codes'!$A:$A,'AveragePrices&amp;Codes'!$B:$B),AGRIBALYSE_Cooked!$C:$C,AGRIBALYSE_Cooked!V:V)*$E69),"")</f>
        <v>2.9255615862500003E-10</v>
      </c>
      <c r="S69">
        <f>IFERROR(IF($F69="Raw",_xlfn.XLOOKUP(_xlfn.XLOOKUP(Tool_Italy!$D69,'AveragePrices&amp;Codes'!$A:$A,'AveragePrices&amp;Codes'!$B:$B),AGRIBALYSE_Raw!$B:$B,AGRIBALYSE_Raw!V:V)*$E69,_xlfn.XLOOKUP(_xlfn.XLOOKUP(Tool_Italy!$D69,'AveragePrices&amp;Codes'!$A:$A,'AveragePrices&amp;Codes'!$B:$B),AGRIBALYSE_Cooked!$C:$C,AGRIBALYSE_Cooked!W:W)*$E69),"")</f>
        <v>5.349480695950001E-3</v>
      </c>
      <c r="T69">
        <f>IFERROR(IF($F69="Raw",_xlfn.XLOOKUP(_xlfn.XLOOKUP(Tool_Italy!$D69,'AveragePrices&amp;Codes'!$A:$A,'AveragePrices&amp;Codes'!$B:$B),AGRIBALYSE_Raw!$B:$B,AGRIBALYSE_Raw!W:W)*$E69,_xlfn.XLOOKUP(_xlfn.XLOOKUP(Tool_Italy!$D69,'AveragePrices&amp;Codes'!$A:$A,'AveragePrices&amp;Codes'!$B:$B),AGRIBALYSE_Cooked!$C:$C,AGRIBALYSE_Cooked!X:X)*$E69),"")</f>
        <v>7.8156566181000021E-5</v>
      </c>
      <c r="U69">
        <f>IFERROR(IF($F69="Raw",_xlfn.XLOOKUP(_xlfn.XLOOKUP(Tool_Italy!$D69,'AveragePrices&amp;Codes'!$A:$A,'AveragePrices&amp;Codes'!$B:$B),AGRIBALYSE_Raw!$B:$B,AGRIBALYSE_Raw!X:X)*$E69,_xlfn.XLOOKUP(_xlfn.XLOOKUP(Tool_Italy!$D69,'AveragePrices&amp;Codes'!$A:$A,'AveragePrices&amp;Codes'!$B:$B),AGRIBALYSE_Cooked!$C:$C,AGRIBALYSE_Cooked!Y:Y)*$E69),"")</f>
        <v>2.4106026956500002E-3</v>
      </c>
      <c r="V69">
        <f>IFERROR(IF($F69="Raw",_xlfn.XLOOKUP(_xlfn.XLOOKUP(Tool_Italy!$D69,'AveragePrices&amp;Codes'!$A:$A,'AveragePrices&amp;Codes'!$B:$B),AGRIBALYSE_Raw!$B:$B,AGRIBALYSE_Raw!Y:Y)*$E69,_xlfn.XLOOKUP(_xlfn.XLOOKUP(Tool_Italy!$D69,'AveragePrices&amp;Codes'!$A:$A,'AveragePrices&amp;Codes'!$B:$B),AGRIBALYSE_Cooked!$C:$C,AGRIBALYSE_Cooked!Z:Z)*$E69),"")</f>
        <v>2.1679795610500003E-2</v>
      </c>
      <c r="W69">
        <f>IFERROR(IF($F69="Raw",_xlfn.XLOOKUP(_xlfn.XLOOKUP(Tool_Italy!$D69,'AveragePrices&amp;Codes'!$A:$A,'AveragePrices&amp;Codes'!$B:$B),AGRIBALYSE_Raw!$B:$B,AGRIBALYSE_Raw!Z:Z)*$E69,_xlfn.XLOOKUP(_xlfn.XLOOKUP(Tool_Italy!$D69,'AveragePrices&amp;Codes'!$A:$A,'AveragePrices&amp;Codes'!$B:$B),AGRIBALYSE_Cooked!$C:$C,AGRIBALYSE_Cooked!AA:AA)*$E69),"")</f>
        <v>8.4471354439500015</v>
      </c>
      <c r="X69">
        <f>IFERROR(IF($F69="Raw",_xlfn.XLOOKUP(_xlfn.XLOOKUP(Tool_Italy!$D69,'AveragePrices&amp;Codes'!$A:$A,'AveragePrices&amp;Codes'!$B:$B),AGRIBALYSE_Raw!$B:$B,AGRIBALYSE_Raw!AA:AA)*$E69,_xlfn.XLOOKUP(_xlfn.XLOOKUP(Tool_Italy!$D69,'AveragePrices&amp;Codes'!$A:$A,'AveragePrices&amp;Codes'!$B:$B),AGRIBALYSE_Cooked!$C:$C,AGRIBALYSE_Cooked!AB:AB)*$E69),"")</f>
        <v>72.419632860000007</v>
      </c>
      <c r="Y69">
        <f>IFERROR(IF($F69="Raw",_xlfn.XLOOKUP(_xlfn.XLOOKUP(Tool_Italy!$D69,'AveragePrices&amp;Codes'!$A:$A,'AveragePrices&amp;Codes'!$B:$B),AGRIBALYSE_Raw!$B:$B,AGRIBALYSE_Raw!AB:AB)*$E69,_xlfn.XLOOKUP(_xlfn.XLOOKUP(Tool_Italy!$D69,'AveragePrices&amp;Codes'!$A:$A,'AveragePrices&amp;Codes'!$B:$B),AGRIBALYSE_Cooked!$C:$C,AGRIBALYSE_Cooked!AC:AC)*$E69),"")</f>
        <v>2.5870936790500001</v>
      </c>
      <c r="Z69">
        <f>IFERROR(IF($F69="Raw",_xlfn.XLOOKUP(_xlfn.XLOOKUP(Tool_Italy!$D69,'AveragePrices&amp;Codes'!$A:$A,'AveragePrices&amp;Codes'!$B:$B),AGRIBALYSE_Raw!$B:$B,AGRIBALYSE_Raw!AC:AC)*$E69,_xlfn.XLOOKUP(_xlfn.XLOOKUP(Tool_Italy!$D69,'AveragePrices&amp;Codes'!$A:$A,'AveragePrices&amp;Codes'!$B:$B),AGRIBALYSE_Cooked!$C:$C,AGRIBALYSE_Cooked!AD:AD)*$E69),"")</f>
        <v>3.8977233861500009</v>
      </c>
      <c r="AA69">
        <f>IFERROR(IF($F69="Raw",_xlfn.XLOOKUP(_xlfn.XLOOKUP(Tool_Italy!$D69,'AveragePrices&amp;Codes'!$A:$A,'AveragePrices&amp;Codes'!$B:$B),AGRIBALYSE_Raw!$B:$B,AGRIBALYSE_Raw!AD:AD)*$E69,_xlfn.XLOOKUP(_xlfn.XLOOKUP(Tool_Italy!$D69,'AveragePrices&amp;Codes'!$A:$A,'AveragePrices&amp;Codes'!$B:$B),AGRIBALYSE_Cooked!$C:$C,AGRIBALYSE_Cooked!AE:AE)*$E69),"")</f>
        <v>1.9237966993000001E-6</v>
      </c>
      <c r="AB69" cm="1">
        <f t="array" ref="AB69">IFERROR(_xlfn.XLOOKUP(Tool_Italy!$F69&amp;$E$2,'Cooking methods'!$A:$A&amp;'Cooking methods'!$B:$B,'Cooking methods'!C:C)*$E69,"")</f>
        <v>3.0854670782333341E-2</v>
      </c>
      <c r="AC69" cm="1">
        <f t="array" ref="AC69">IFERROR(_xlfn.XLOOKUP(Tool_Italy!$F69&amp;$E$2,'Cooking methods'!$A:$A&amp;'Cooking methods'!$B:$B,'Cooking methods'!D:D)*$E69,"")</f>
        <v>1.5224508939958338E-9</v>
      </c>
      <c r="AD69" cm="1">
        <f t="array" ref="AD69">IFERROR(_xlfn.XLOOKUP(Tool_Italy!$F69&amp;$E$2,'Cooking methods'!$A:$A&amp;'Cooking methods'!$B:$B,'Cooking methods'!E:E)*$E69,"")</f>
        <v>1.9414401673333336E-3</v>
      </c>
      <c r="AE69" cm="1">
        <f t="array" ref="AE69">IFERROR(_xlfn.XLOOKUP(Tool_Italy!$F69&amp;$E$2,'Cooking methods'!$A:$A&amp;'Cooking methods'!$B:$B,'Cooking methods'!F:F)*$E69,"")</f>
        <v>6.4985363883500008E-5</v>
      </c>
      <c r="AF69" cm="1">
        <f t="array" ref="AF69">IFERROR(_xlfn.XLOOKUP(Tool_Italy!$F69&amp;$E$2,'Cooking methods'!$A:$A&amp;'Cooking methods'!$B:$B,'Cooking methods'!G:G)*$E69,"")</f>
        <v>3.9334818915066676E-10</v>
      </c>
      <c r="AG69" cm="1">
        <f t="array" ref="AG69">IFERROR(_xlfn.XLOOKUP(Tool_Italy!$F69&amp;$E$2,'Cooking methods'!$A:$A&amp;'Cooking methods'!$B:$B,'Cooking methods'!H:H)*$E69,"")</f>
        <v>1.3636683390700002E-10</v>
      </c>
      <c r="AH69" cm="1">
        <f t="array" ref="AH69">IFERROR(_xlfn.XLOOKUP(Tool_Italy!$F69&amp;$E$2,'Cooking methods'!$A:$A&amp;'Cooking methods'!$B:$B,'Cooking methods'!I:I)*$E69,"")</f>
        <v>6.8378484527166694E-11</v>
      </c>
      <c r="AI69" cm="1">
        <f t="array" ref="AI69">IFERROR(_xlfn.XLOOKUP(Tool_Italy!$F69&amp;$E$2,'Cooking methods'!$A:$A&amp;'Cooking methods'!$B:$B,'Cooking methods'!J:J)*$E69,"")</f>
        <v>7.8608788290833356E-5</v>
      </c>
      <c r="AJ69" cm="1">
        <f t="array" ref="AJ69">IFERROR(_xlfn.XLOOKUP(Tool_Italy!$F69&amp;$E$2,'Cooking methods'!$A:$A&amp;'Cooking methods'!$B:$B,'Cooking methods'!K:K)*$E69,"")</f>
        <v>2.9183807833366674E-6</v>
      </c>
      <c r="AK69" cm="1">
        <f t="array" ref="AK69">IFERROR(_xlfn.XLOOKUP(Tool_Italy!$F69&amp;$E$2,'Cooking methods'!$A:$A&amp;'Cooking methods'!$B:$B,'Cooking methods'!L:L)*$E69,"")</f>
        <v>1.7365798261666672E-5</v>
      </c>
      <c r="AL69" cm="1">
        <f t="array" ref="AL69">IFERROR(_xlfn.XLOOKUP(Tool_Italy!$F69&amp;$E$2,'Cooking methods'!$A:$A&amp;'Cooking methods'!$B:$B,'Cooking methods'!M:M)*$E69,"")</f>
        <v>1.6400623524583335E-4</v>
      </c>
      <c r="AM69" cm="1">
        <f t="array" ref="AM69">IFERROR(_xlfn.XLOOKUP(Tool_Italy!$F69&amp;$E$2,'Cooking methods'!$A:$A&amp;'Cooking methods'!$B:$B,'Cooking methods'!N:N)*$E69,"")</f>
        <v>6.8856548500333348E-2</v>
      </c>
      <c r="AN69" cm="1">
        <f t="array" ref="AN69">IFERROR(_xlfn.XLOOKUP(Tool_Italy!$F69&amp;$E$2,'Cooking methods'!$A:$A&amp;'Cooking methods'!$B:$B,'Cooking methods'!O:O)*$E69,"")</f>
        <v>7.7435905591666687E-2</v>
      </c>
      <c r="AO69" cm="1">
        <f t="array" ref="AO69">IFERROR(_xlfn.XLOOKUP(Tool_Italy!$F69&amp;$E$2,'Cooking methods'!$A:$A&amp;'Cooking methods'!$B:$B,'Cooking methods'!P:P)*$E69,"")</f>
        <v>6.3529122003333346E-3</v>
      </c>
      <c r="AP69" cm="1">
        <f t="array" ref="AP69">IFERROR(_xlfn.XLOOKUP(Tool_Italy!$F69&amp;$E$2,'Cooking methods'!$A:$A&amp;'Cooking methods'!$B:$B,'Cooking methods'!Q:Q)*$E69,"")</f>
        <v>0.48784873847666671</v>
      </c>
      <c r="AQ69" cm="1">
        <f t="array" ref="AQ69">IFERROR(_xlfn.XLOOKUP(Tool_Italy!$F69&amp;$E$2,'Cooking methods'!$A:$A&amp;'Cooking methods'!$B:$B,'Cooking methods'!R:R)*$E69,"")</f>
        <v>5.9560301647566686E-8</v>
      </c>
      <c r="AR69" cm="1">
        <f t="array" ref="AR69">IFERROR(_xlfn.XLOOKUP(Tool_Italy!$G69&amp;$E$2,'Waste management'!$A:$A&amp;'Waste management'!$B:$B,'Waste management'!C:C)*$E69,"")</f>
        <v>6.7085415000000008E-3</v>
      </c>
      <c r="AS69" cm="1">
        <f t="array" ref="AS69">IFERROR(_xlfn.XLOOKUP(Tool_Italy!$G69&amp;$E$2,'Waste management'!$A:$A&amp;'Waste management'!$B:$B,'Waste management'!D:D)*$E69,"")</f>
        <v>4.8202462950000007E-11</v>
      </c>
      <c r="AT69" cm="1">
        <f t="array" ref="AT69">IFERROR(_xlfn.XLOOKUP(Tool_Italy!$G69&amp;$E$2,'Waste management'!$A:$A&amp;'Waste management'!$B:$B,'Waste management'!E:E)*$E69,"")</f>
        <v>1.0265200000000002E-4</v>
      </c>
      <c r="AU69" cm="1">
        <f t="array" ref="AU69">IFERROR(_xlfn.XLOOKUP(Tool_Italy!$G69&amp;$E$2,'Waste management'!$A:$A&amp;'Waste management'!$B:$B,'Waste management'!F:F)*$E69,"")</f>
        <v>1.51645E-5</v>
      </c>
      <c r="AV69" cm="1">
        <f t="array" ref="AV69">IFERROR(_xlfn.XLOOKUP(Tool_Italy!$G69&amp;$E$2,'Waste management'!$A:$A&amp;'Waste management'!$B:$B,'Waste management'!G:G)*$E69,"")</f>
        <v>1.3555429900000001E-9</v>
      </c>
      <c r="AW69" cm="1">
        <f t="array" ref="AW69">IFERROR(_xlfn.XLOOKUP(Tool_Italy!$G69&amp;$E$2,'Waste management'!$A:$A&amp;'Waste management'!$B:$B,'Waste management'!H:H)*$E69,"")</f>
        <v>4.4293288150000003E-11</v>
      </c>
      <c r="AX69" cm="1">
        <f t="array" ref="AX69">IFERROR(_xlfn.XLOOKUP(Tool_Italy!$G69&amp;$E$2,'Waste management'!$A:$A&amp;'Waste management'!$B:$B,'Waste management'!I:I)*$E69,"")</f>
        <v>3.1650761150000003E-11</v>
      </c>
      <c r="AY69" cm="1">
        <f t="array" ref="AY69">IFERROR(_xlfn.XLOOKUP(Tool_Italy!$G69&amp;$E$2,'Waste management'!$A:$A&amp;'Waste management'!$B:$B,'Waste management'!J:J)*$E69,"")</f>
        <v>2.5779650000000003E-4</v>
      </c>
      <c r="AZ69" cm="1">
        <f t="array" ref="AZ69">IFERROR(_xlfn.XLOOKUP(Tool_Italy!$G69&amp;$E$2,'Waste management'!$A:$A&amp;'Waste management'!$B:$B,'Waste management'!K:K)*$E69,"")</f>
        <v>4.1429763950000006E-7</v>
      </c>
      <c r="BA69" cm="1">
        <f t="array" ref="BA69">IFERROR(_xlfn.XLOOKUP(Tool_Italy!$G69&amp;$E$2,'Waste management'!$A:$A&amp;'Waste management'!$B:$B,'Waste management'!L:L)*$E69,"")</f>
        <v>1.1357533930000002E-5</v>
      </c>
      <c r="BB69" cm="1">
        <f t="array" ref="BB69">IFERROR(_xlfn.XLOOKUP(Tool_Italy!$G69&amp;$E$2,'Waste management'!$A:$A&amp;'Waste management'!$B:$B,'Waste management'!M:M)*$E69,"")</f>
        <v>1.1373375000000002E-3</v>
      </c>
      <c r="BC69" cm="1">
        <f t="array" ref="BC69">IFERROR(_xlfn.XLOOKUP(Tool_Italy!$G69&amp;$E$2,'Waste management'!$A:$A&amp;'Waste management'!$B:$B,'Waste management'!N:N)*$E69,"")</f>
        <v>0.97695308200000019</v>
      </c>
      <c r="BD69" cm="1">
        <f t="array" ref="BD69">IFERROR(_xlfn.XLOOKUP(Tool_Italy!$G69&amp;$E$2,'Waste management'!$A:$A&amp;'Waste management'!$B:$B,'Waste management'!O:O)*$E69,"")</f>
        <v>6.3525257000000002E-2</v>
      </c>
      <c r="BE69" cm="1">
        <f t="array" ref="BE69">IFERROR(_xlfn.XLOOKUP(Tool_Italy!$G69&amp;$E$2,'Waste management'!$A:$A&amp;'Waste management'!$B:$B,'Waste management'!P:P)*$E69,"")</f>
        <v>1.3344760000000002E-3</v>
      </c>
      <c r="BF69" cm="1">
        <f t="array" ref="BF69">IFERROR(_xlfn.XLOOKUP(Tool_Italy!$G69&amp;$E$2,'Waste management'!$A:$A&amp;'Waste management'!$B:$B,'Waste management'!Q:Q)*$E69,"")</f>
        <v>4.2007998000000005E-2</v>
      </c>
      <c r="BG69" cm="1">
        <f t="array" ref="BG69">IFERROR(_xlfn.XLOOKUP(Tool_Italy!$G69&amp;$E$2,'Waste management'!$A:$A&amp;'Waste management'!$B:$B,'Waste management'!R:R)*$E69,"")</f>
        <v>1.3044386250000002E-8</v>
      </c>
      <c r="BH69">
        <f>IFERROR((L69+AR69+AB69)*_xlfn.XLOOKUP(Tool_Italy!BH$4,Monetization_Factors!$A:$A,Monetization_Factors!$D:$D),"")</f>
        <v>2.9570141774738174E-2</v>
      </c>
      <c r="BI69">
        <f>IFERROR((M69+AS69+AC69)*_xlfn.XLOOKUP(Tool_Italy!BI$4,Monetization_Factors!$A:$A,Monetization_Factors!$D:$D),"")</f>
        <v>5.3170818661967308E-7</v>
      </c>
      <c r="BJ69">
        <f>IFERROR((N69+AT69+AD69)*_xlfn.XLOOKUP(Tool_Italy!BJ$4,Monetization_Factors!$A:$A,Monetization_Factors!$D:$D),"")</f>
        <v>5.2398470324050995E-5</v>
      </c>
      <c r="BK69">
        <f>IFERROR((O69+AU69+AE69)*_xlfn.XLOOKUP(Tool_Italy!BK$4,Monetization_Factors!$A:$A,Monetization_Factors!$D:$D),"")</f>
        <v>2.6629888421133424E-3</v>
      </c>
      <c r="BL69">
        <f>IFERROR((P69+AV69+AF69)*_xlfn.XLOOKUP(Tool_Italy!BL$4,Monetization_Factors!$A:$A,Monetization_Factors!$D:$D),"")</f>
        <v>4.2381670190120332E-2</v>
      </c>
      <c r="BM69">
        <f>IFERROR((Q69+AW69+AG69)*_xlfn.XLOOKUP(Tool_Italy!BM$4,Monetization_Factors!$A:$A,Monetization_Factors!$D:$D),"")</f>
        <v>5.8687682936282883E-3</v>
      </c>
      <c r="BN69">
        <f>IFERROR((R69+AX69+AH69)*_xlfn.XLOOKUP(Tool_Italy!BN$4,Monetization_Factors!$A:$A,Monetization_Factors!$D:$D),"")</f>
        <v>4.5133241208032031E-4</v>
      </c>
      <c r="BO69">
        <f>IFERROR((S69+AY69+AI69)*_xlfn.XLOOKUP(Tool_Italy!BO$4,Monetization_Factors!$A:$A,Monetization_Factors!$D:$D),"")</f>
        <v>2.489505291510874E-3</v>
      </c>
      <c r="BP69">
        <f>IFERROR((T69+AZ69+AJ69)*_xlfn.XLOOKUP(Tool_Italy!BP$4,Monetization_Factors!$A:$A,Monetization_Factors!$D:$D),"")</f>
        <v>1.9878415586507283E-4</v>
      </c>
      <c r="BQ69">
        <f>IFERROR((U69+BA69+AK69)*_xlfn.XLOOKUP(Tool_Italy!BQ$4,Monetization_Factors!$A:$A,Monetization_Factors!$D:$D),"")</f>
        <v>9.9784816959664381E-3</v>
      </c>
      <c r="BR69" t="str">
        <f>IFERROR((V69+BB69+AL69)*_xlfn.XLOOKUP(Tool_Italy!BR$4,Monetization_Factors!$A:$A,Monetization_Factors!$D:$D),"")</f>
        <v/>
      </c>
      <c r="BS69">
        <f>IFERROR((W69+BC69+AM69)*_xlfn.XLOOKUP(Tool_Italy!BS$4,Monetization_Factors!$A:$A,Monetization_Factors!$D:$D),"")</f>
        <v>4.6195261723416841E-4</v>
      </c>
      <c r="BT69">
        <f>IFERROR((X69+BD69+AN69)*_xlfn.XLOOKUP(Tool_Italy!BT$4,Monetization_Factors!$A:$A,Monetization_Factors!$D:$D),"")</f>
        <v>1.6157259282252062E-2</v>
      </c>
      <c r="BU69">
        <f>IFERROR((Y69+BE69+AO69)*_xlfn.XLOOKUP(Tool_Italy!BU$4,Monetization_Factors!$A:$A,Monetization_Factors!$D:$D),"")</f>
        <v>1.6489644595603075E-2</v>
      </c>
      <c r="BV69">
        <f>IFERROR((Z69+BF69+AP69)*_xlfn.XLOOKUP(Tool_Italy!BV$4,Monetization_Factors!$A:$A,Monetization_Factors!$D:$D),"")</f>
        <v>7.3111757329496494E-3</v>
      </c>
      <c r="BW69">
        <f>IFERROR((AA69+BG69+AQ69)*_xlfn.XLOOKUP(Tool_Italy!BW$4,Monetization_Factors!$A:$A,Monetization_Factors!$D:$D),"")</f>
        <v>4.1707215566383295E-6</v>
      </c>
      <c r="BX69" s="38" cm="1">
        <f t="array" ref="BX69">IFERROR(_xlfn.IFS(I69&lt;&gt;0,I69*E69,I69="",J69*E69),"")</f>
        <v>1.0008324118489926</v>
      </c>
      <c r="BY69" s="38">
        <f t="shared" si="2"/>
        <v>0.12410032408816267</v>
      </c>
      <c r="BZ69" s="38">
        <f t="shared" si="36"/>
        <v>1.1249327359371553</v>
      </c>
      <c r="CA69" s="38">
        <f t="shared" si="3"/>
        <v>2.3865446940031282E-4</v>
      </c>
      <c r="CB69">
        <f t="shared" si="4"/>
        <v>0.22728627178233338</v>
      </c>
      <c r="CC69">
        <f t="shared" si="37"/>
        <v>1.3282398511445835E-8</v>
      </c>
      <c r="CD69">
        <f t="shared" si="38"/>
        <v>3.4333012805333331E-2</v>
      </c>
      <c r="CE69">
        <f t="shared" si="39"/>
        <v>1.7592887026335001E-3</v>
      </c>
      <c r="CF69">
        <f t="shared" si="40"/>
        <v>4.2454948030650677E-8</v>
      </c>
      <c r="CG69">
        <f t="shared" si="41"/>
        <v>2.8261292030057005E-8</v>
      </c>
      <c r="CH69">
        <f t="shared" si="42"/>
        <v>3.9258540430216675E-10</v>
      </c>
      <c r="CI69">
        <f t="shared" si="43"/>
        <v>5.6858859842408346E-3</v>
      </c>
      <c r="CJ69">
        <f t="shared" si="44"/>
        <v>8.1489244603836689E-5</v>
      </c>
      <c r="CK69">
        <f t="shared" si="45"/>
        <v>2.4393260278416668E-3</v>
      </c>
      <c r="CL69">
        <f t="shared" si="46"/>
        <v>2.2981139345745839E-2</v>
      </c>
      <c r="CM69">
        <f t="shared" si="47"/>
        <v>9.4929450744503345</v>
      </c>
      <c r="CN69">
        <f t="shared" si="48"/>
        <v>72.560594022591673</v>
      </c>
      <c r="CO69">
        <f t="shared" si="49"/>
        <v>2.5947810672503331</v>
      </c>
      <c r="CP69">
        <f t="shared" si="50"/>
        <v>4.4275801226266678</v>
      </c>
      <c r="CQ69">
        <f t="shared" si="51"/>
        <v>1.9964013871975667E-6</v>
      </c>
      <c r="CR69">
        <f t="shared" si="20"/>
        <v>4.3708898419679494E-4</v>
      </c>
      <c r="CS69">
        <f t="shared" si="52"/>
        <v>2.5543074060472758E-11</v>
      </c>
      <c r="CT69">
        <f t="shared" si="53"/>
        <v>6.6025024625641023E-5</v>
      </c>
      <c r="CU69">
        <f t="shared" si="54"/>
        <v>3.3832475050644231E-6</v>
      </c>
      <c r="CV69">
        <f t="shared" si="55"/>
        <v>8.1644130828174375E-11</v>
      </c>
      <c r="CW69">
        <f t="shared" si="56"/>
        <v>5.4348638519340392E-11</v>
      </c>
      <c r="CX69">
        <f t="shared" si="57"/>
        <v>7.5497193135032066E-13</v>
      </c>
      <c r="CY69">
        <f t="shared" si="58"/>
        <v>1.0934396123540066E-5</v>
      </c>
      <c r="CZ69">
        <f t="shared" si="59"/>
        <v>1.5671008577660901E-7</v>
      </c>
      <c r="DA69">
        <f t="shared" si="60"/>
        <v>4.6910115920032054E-6</v>
      </c>
      <c r="DB69">
        <f t="shared" si="61"/>
        <v>4.4194498741818919E-5</v>
      </c>
      <c r="DC69">
        <f t="shared" si="62"/>
        <v>1.8255663604712181E-2</v>
      </c>
      <c r="DD69">
        <f t="shared" si="63"/>
        <v>0.13953960388959938</v>
      </c>
      <c r="DE69">
        <f t="shared" si="64"/>
        <v>4.9899635908660254E-3</v>
      </c>
      <c r="DF69">
        <f t="shared" si="65"/>
        <v>8.5145771588974375E-3</v>
      </c>
      <c r="DG69">
        <f t="shared" si="66"/>
        <v>3.839233436918398E-9</v>
      </c>
      <c r="DH69" s="5">
        <f>IFERROR(((((L69+AB69)*(1/$H69))+AR69)/$F$2)/($B$2*('CAR.CAP_per person'!B$2)/(_xlfn.XLOOKUP($E$2,EU_countries_GDP!$A$2:$A$29,EU_countries_GDP!$E$2:$E$29))),"")</f>
        <v>9.4635876496999023E-3</v>
      </c>
      <c r="DI69" s="5">
        <f>IFERROR(((((M69+AC69)*(1/$H69))+AS69)/$F$2)/($B$2*('CAR.CAP_per person'!C$2)/(_xlfn.XLOOKUP($E$2,EU_countries_GDP!$A$2:$A$29,EU_countries_GDP!$E$2:$E$29))),"")</f>
        <v>7.0992390997164495E-6</v>
      </c>
      <c r="DJ69" s="5">
        <f>IFERROR(((((N69+AD69)*(1/$H69))+AT69)/$F$2)/($B$2*('CAR.CAP_per person'!D$2)/(_xlfn.XLOOKUP($E$2,EU_countries_GDP!$A$2:$A$29,EU_countries_GDP!$E$2:$E$29))),"")</f>
        <v>1.8791478646039806E-5</v>
      </c>
      <c r="DK69" s="5">
        <f>IFERROR(((((O69+AE69)*(1/$H69))+AU69)/$F$2)/($B$2*('CAR.CAP_per person'!E$2)/(_xlfn.XLOOKUP($E$2,EU_countries_GDP!$A$2:$A$29,EU_countries_GDP!$E$2:$E$29))),"")</f>
        <v>1.2434484848018188E-3</v>
      </c>
      <c r="DL69" s="5">
        <f>IFERROR(((((P69+AF69)*(1/$H69))+AV69)/$F$2)/($B$2*('CAR.CAP_per person'!F$2)/(_xlfn.XLOOKUP($E$2,EU_countries_GDP!$A$2:$A$29,EU_countries_GDP!$E$2:$E$29))),"")</f>
        <v>2.3273284839093487E-2</v>
      </c>
      <c r="DM69" s="5">
        <f>IFERROR(((((Q69+AG69)*(1/$H69))+AW69)/$F$2)/($B$2*('CAR.CAP_per person'!G$2)/(_xlfn.XLOOKUP($E$2,EU_countries_GDP!$A$2:$A$29,EU_countries_GDP!$E$2:$E$29))),"")</f>
        <v>8.4872794815243867E-3</v>
      </c>
      <c r="DN69" s="5">
        <f>IFERROR(((((R69+AH69)*(1/$H69))+AX69)/$F$2)/($B$2*('CAR.CAP_per person'!H$2)/(_xlfn.XLOOKUP($E$2,EU_countries_GDP!$A$2:$A$29,EU_countries_GDP!$E$2:$E$29))),"")</f>
        <v>2.6266869524012402E-5</v>
      </c>
      <c r="DO69" s="5">
        <f>IFERROR(((((S69+AI69)*(1/$H69))+AY69)/$F$2)/($B$2*('CAR.CAP_per person'!I$2)/(_xlfn.XLOOKUP($E$2,EU_countries_GDP!$A$2:$A$29,EU_countries_GDP!$E$2:$E$29))),"")</f>
        <v>1.5920039034867542E-3</v>
      </c>
      <c r="DP69" s="5">
        <f>IFERROR(((((T69+AJ69)*(1/$H69))+AZ69)/$F$2)/($B$2*('CAR.CAP_per person'!J$2)/(_xlfn.XLOOKUP($E$2,EU_countries_GDP!$A$2:$A$29,EU_countries_GDP!$E$2:$E$29))),"")</f>
        <v>4.0406783835058874E-3</v>
      </c>
      <c r="DQ69" s="5">
        <f>IFERROR(((((U69+AK69)*(1/$H69))+BA69)/$F$2)/($B$2*('CAR.CAP_per person'!K$2)/(_xlfn.XLOOKUP($E$2,EU_countries_GDP!$A$2:$A$29,EU_countries_GDP!$E$2:$E$29))),"")</f>
        <v>3.5044660129604915E-3</v>
      </c>
      <c r="DR69" s="5">
        <f>IFERROR(((((V69+AL69)*(1/$H69))+BB69)/$F$2)/($B$2*('CAR.CAP_per person'!L$2)/(_xlfn.XLOOKUP($E$2,EU_countries_GDP!$A$2:$A$29,EU_countries_GDP!$E$2:$E$29))),"")</f>
        <v>1.0490572157124227E-3</v>
      </c>
      <c r="DS69" s="5">
        <f>IFERROR(((((W69+AM69)*(1/$H69))+BC69)/$F$2)/($B$2*('CAR.CAP_per person'!M$2)/(_xlfn.XLOOKUP($E$2,EU_countries_GDP!$A$2:$A$29,EU_countries_GDP!$E$2:$E$29))),"")</f>
        <v>1.9532004172156624E-2</v>
      </c>
      <c r="DT69" s="5">
        <f>IFERROR(((((X69+AN69)*(1/$H69))+BD69)/$F$2)/($B$2*('CAR.CAP_per person'!N$2)/(_xlfn.XLOOKUP($E$2,EU_countries_GDP!$A$2:$A$29,EU_countries_GDP!$E$2:$E$29))),"")</f>
        <v>1.6468820729958069</v>
      </c>
      <c r="DU69" s="5">
        <f>IFERROR(((((Y69+AO69)*(1/$H69))+BE69)/$F$2)/($B$2*('CAR.CAP_per person'!O$2)/(_xlfn.XLOOKUP($E$2,EU_countries_GDP!$A$2:$A$29,EU_countries_GDP!$E$2:$E$29))),"")</f>
        <v>4.1211905602778522E-3</v>
      </c>
      <c r="DV69" s="5">
        <f>IFERROR(((((Z69+AP69)*(1/$H69))+BF69)/$F$2)/($B$2*('CAR.CAP_per person'!P$2)/(_xlfn.XLOOKUP($E$2,EU_countries_GDP!$A$2:$A$29,EU_countries_GDP!$E$2:$E$29))),"")</f>
        <v>5.6761268165207079E-3</v>
      </c>
      <c r="DW69" s="5">
        <f>IFERROR(((((AA69+AQ69)*(1/$H69))+BG69)/$F$2)/($B$2*('CAR.CAP_per person'!Q$2)/(_xlfn.XLOOKUP($E$2,EU_countries_GDP!$A$2:$A$29,EU_countries_GDP!$E$2:$E$29))),"")</f>
        <v>2.6125129097212519E-3</v>
      </c>
    </row>
    <row r="70" spans="1:127">
      <c r="A70" t="s">
        <v>240</v>
      </c>
      <c r="B70" t="str">
        <f>_xlfn.XLOOKUP(D70,Table5[Ingredient],Table5[Category],"",FALSE)</f>
        <v>Vegetables</v>
      </c>
      <c r="C70" s="33" t="s">
        <v>177</v>
      </c>
      <c r="D70" s="33" t="s">
        <v>216</v>
      </c>
      <c r="E70" s="33">
        <v>2.3179499999999997</v>
      </c>
      <c r="F70" s="33" t="s">
        <v>189</v>
      </c>
      <c r="G70" s="33" t="s">
        <v>180</v>
      </c>
      <c r="H70" s="91">
        <f>Dataset_IT!L67</f>
        <v>0.4003229594832648</v>
      </c>
      <c r="I70" s="33"/>
      <c r="J70" s="37">
        <f>IFERROR(INDEX('AveragePrices&amp;Codes'!G:AG, MATCH($D70, 'AveragePrices&amp;Codes'!$A:$A, 0), MATCH(Tool_Italy!$E$2, 'AveragePrices&amp;Codes'!$G$1:$AG$1, 0)),"")</f>
        <v>1.3142372272727274</v>
      </c>
      <c r="K70" s="37">
        <f>IFERROR(E70/(_xlfn.XLOOKUP(A70,Dataset_IT!$Q$2:$Q$9,Dataset_IT!$R$2:$R$9)),"")</f>
        <v>3.4087499999999993E-2</v>
      </c>
      <c r="L70">
        <f>IFERROR(IF($F70="Raw",_xlfn.XLOOKUP(_xlfn.XLOOKUP(Tool_Italy!$D70,'AveragePrices&amp;Codes'!$A:$A,'AveragePrices&amp;Codes'!$B:$B),AGRIBALYSE_Raw!$B:$B,AGRIBALYSE_Raw!O:O)*$E70,_xlfn.XLOOKUP(_xlfn.XLOOKUP(Tool_Italy!$D70,'AveragePrices&amp;Codes'!$A:$A,'AveragePrices&amp;Codes'!$B:$B),AGRIBALYSE_Cooked!$C:$C,AGRIBALYSE_Cooked!P:P)*$E70),"")</f>
        <v>1.4510471307749997</v>
      </c>
      <c r="M70">
        <f>IFERROR(IF($F70="Raw",_xlfn.XLOOKUP(_xlfn.XLOOKUP(Tool_Italy!$D70,'AveragePrices&amp;Codes'!$A:$A,'AveragePrices&amp;Codes'!$B:$B),AGRIBALYSE_Raw!$B:$B,AGRIBALYSE_Raw!P:P)*$E70,_xlfn.XLOOKUP(_xlfn.XLOOKUP(Tool_Italy!$D70,'AveragePrices&amp;Codes'!$A:$A,'AveragePrices&amp;Codes'!$B:$B),AGRIBALYSE_Cooked!$C:$C,AGRIBALYSE_Cooked!Q:Q)*$E70),"")</f>
        <v>5.8321172708549994E-8</v>
      </c>
      <c r="N70">
        <f>IFERROR(IF($F70="Raw",_xlfn.XLOOKUP(_xlfn.XLOOKUP(Tool_Italy!$D70,'AveragePrices&amp;Codes'!$A:$A,'AveragePrices&amp;Codes'!$B:$B),AGRIBALYSE_Raw!$B:$B,AGRIBALYSE_Raw!Q:Q)*$E70,_xlfn.XLOOKUP(_xlfn.XLOOKUP(Tool_Italy!$D70,'AveragePrices&amp;Codes'!$A:$A,'AveragePrices&amp;Codes'!$B:$B),AGRIBALYSE_Cooked!$C:$C,AGRIBALYSE_Cooked!R:R)*$E70),"")</f>
        <v>0.21869446350284996</v>
      </c>
      <c r="O70">
        <f>IFERROR(IF($F70="Raw",_xlfn.XLOOKUP(_xlfn.XLOOKUP(Tool_Italy!$D70,'AveragePrices&amp;Codes'!$A:$A,'AveragePrices&amp;Codes'!$B:$B),AGRIBALYSE_Raw!$B:$B,AGRIBALYSE_Raw!R:R)*$E70,_xlfn.XLOOKUP(_xlfn.XLOOKUP(Tool_Italy!$D70,'AveragePrices&amp;Codes'!$A:$A,'AveragePrices&amp;Codes'!$B:$B),AGRIBALYSE_Cooked!$C:$C,AGRIBALYSE_Cooked!S:S)*$E70),"")</f>
        <v>4.7828418043500001E-3</v>
      </c>
      <c r="P70">
        <f>IFERROR(IF($F70="Raw",_xlfn.XLOOKUP(_xlfn.XLOOKUP(Tool_Italy!$D70,'AveragePrices&amp;Codes'!$A:$A,'AveragePrices&amp;Codes'!$B:$B),AGRIBALYSE_Raw!$B:$B,AGRIBALYSE_Raw!S:S)*$E70,_xlfn.XLOOKUP(_xlfn.XLOOKUP(Tool_Italy!$D70,'AveragePrices&amp;Codes'!$A:$A,'AveragePrices&amp;Codes'!$B:$B),AGRIBALYSE_Cooked!$C:$C,AGRIBALYSE_Cooked!T:T)*$E70),"")</f>
        <v>7.8694105802399989E-8</v>
      </c>
      <c r="Q70">
        <f>IFERROR(IF($F70="Raw",_xlfn.XLOOKUP(_xlfn.XLOOKUP(Tool_Italy!$D70,'AveragePrices&amp;Codes'!$A:$A,'AveragePrices&amp;Codes'!$B:$B),AGRIBALYSE_Raw!$B:$B,AGRIBALYSE_Raw!T:T)*$E70,_xlfn.XLOOKUP(_xlfn.XLOOKUP(Tool_Italy!$D70,'AveragePrices&amp;Codes'!$A:$A,'AveragePrices&amp;Codes'!$B:$B),AGRIBALYSE_Cooked!$C:$C,AGRIBALYSE_Cooked!U:U)*$E70),"")</f>
        <v>4.0776145568549992E-8</v>
      </c>
      <c r="R70">
        <f>IFERROR(IF($F70="Raw",_xlfn.XLOOKUP(_xlfn.XLOOKUP(Tool_Italy!$D70,'AveragePrices&amp;Codes'!$A:$A,'AveragePrices&amp;Codes'!$B:$B),AGRIBALYSE_Raw!$B:$B,AGRIBALYSE_Raw!U:U)*$E70,_xlfn.XLOOKUP(_xlfn.XLOOKUP(Tool_Italy!$D70,'AveragePrices&amp;Codes'!$A:$A,'AveragePrices&amp;Codes'!$B:$B),AGRIBALYSE_Cooked!$C:$C,AGRIBALYSE_Cooked!V:V)*$E70),"")</f>
        <v>1.1528102728979998E-9</v>
      </c>
      <c r="S70">
        <f>IFERROR(IF($F70="Raw",_xlfn.XLOOKUP(_xlfn.XLOOKUP(Tool_Italy!$D70,'AveragePrices&amp;Codes'!$A:$A,'AveragePrices&amp;Codes'!$B:$B),AGRIBALYSE_Raw!$B:$B,AGRIBALYSE_Raw!V:V)*$E70,_xlfn.XLOOKUP(_xlfn.XLOOKUP(Tool_Italy!$D70,'AveragePrices&amp;Codes'!$A:$A,'AveragePrices&amp;Codes'!$B:$B),AGRIBALYSE_Cooked!$C:$C,AGRIBALYSE_Cooked!W:W)*$E70),"")</f>
        <v>6.3125926094249989E-3</v>
      </c>
      <c r="T70">
        <f>IFERROR(IF($F70="Raw",_xlfn.XLOOKUP(_xlfn.XLOOKUP(Tool_Italy!$D70,'AveragePrices&amp;Codes'!$A:$A,'AveragePrices&amp;Codes'!$B:$B),AGRIBALYSE_Raw!$B:$B,AGRIBALYSE_Raw!W:W)*$E70,_xlfn.XLOOKUP(_xlfn.XLOOKUP(Tool_Italy!$D70,'AveragePrices&amp;Codes'!$A:$A,'AveragePrices&amp;Codes'!$B:$B),AGRIBALYSE_Cooked!$C:$C,AGRIBALYSE_Cooked!X:X)*$E70),"")</f>
        <v>1.7036393576624998E-4</v>
      </c>
      <c r="U70">
        <f>IFERROR(IF($F70="Raw",_xlfn.XLOOKUP(_xlfn.XLOOKUP(Tool_Italy!$D70,'AveragePrices&amp;Codes'!$A:$A,'AveragePrices&amp;Codes'!$B:$B),AGRIBALYSE_Raw!$B:$B,AGRIBALYSE_Raw!X:X)*$E70,_xlfn.XLOOKUP(_xlfn.XLOOKUP(Tool_Italy!$D70,'AveragePrices&amp;Codes'!$A:$A,'AveragePrices&amp;Codes'!$B:$B),AGRIBALYSE_Cooked!$C:$C,AGRIBALYSE_Cooked!Y:Y)*$E70),"")</f>
        <v>3.3228789106949995E-3</v>
      </c>
      <c r="V70">
        <f>IFERROR(IF($F70="Raw",_xlfn.XLOOKUP(_xlfn.XLOOKUP(Tool_Italy!$D70,'AveragePrices&amp;Codes'!$A:$A,'AveragePrices&amp;Codes'!$B:$B),AGRIBALYSE_Raw!$B:$B,AGRIBALYSE_Raw!Y:Y)*$E70,_xlfn.XLOOKUP(_xlfn.XLOOKUP(Tool_Italy!$D70,'AveragePrices&amp;Codes'!$A:$A,'AveragePrices&amp;Codes'!$B:$B),AGRIBALYSE_Cooked!$C:$C,AGRIBALYSE_Cooked!Z:Z)*$E70),"")</f>
        <v>2.3614766968949995E-2</v>
      </c>
      <c r="W70">
        <f>IFERROR(IF($F70="Raw",_xlfn.XLOOKUP(_xlfn.XLOOKUP(Tool_Italy!$D70,'AveragePrices&amp;Codes'!$A:$A,'AveragePrices&amp;Codes'!$B:$B),AGRIBALYSE_Raw!$B:$B,AGRIBALYSE_Raw!Z:Z)*$E70,_xlfn.XLOOKUP(_xlfn.XLOOKUP(Tool_Italy!$D70,'AveragePrices&amp;Codes'!$A:$A,'AveragePrices&amp;Codes'!$B:$B),AGRIBALYSE_Cooked!$C:$C,AGRIBALYSE_Cooked!AA:AA)*$E70),"")</f>
        <v>10.355975680679999</v>
      </c>
      <c r="X70">
        <f>IFERROR(IF($F70="Raw",_xlfn.XLOOKUP(_xlfn.XLOOKUP(Tool_Italy!$D70,'AveragePrices&amp;Codes'!$A:$A,'AveragePrices&amp;Codes'!$B:$B),AGRIBALYSE_Raw!$B:$B,AGRIBALYSE_Raw!AA:AA)*$E70,_xlfn.XLOOKUP(_xlfn.XLOOKUP(Tool_Italy!$D70,'AveragePrices&amp;Codes'!$A:$A,'AveragePrices&amp;Codes'!$B:$B),AGRIBALYSE_Cooked!$C:$C,AGRIBALYSE_Cooked!AB:AB)*$E70),"")</f>
        <v>11.997941226795</v>
      </c>
      <c r="Y70">
        <f>IFERROR(IF($F70="Raw",_xlfn.XLOOKUP(_xlfn.XLOOKUP(Tool_Italy!$D70,'AveragePrices&amp;Codes'!$A:$A,'AveragePrices&amp;Codes'!$B:$B),AGRIBALYSE_Raw!$B:$B,AGRIBALYSE_Raw!AB:AB)*$E70,_xlfn.XLOOKUP(_xlfn.XLOOKUP(Tool_Italy!$D70,'AveragePrices&amp;Codes'!$A:$A,'AveragePrices&amp;Codes'!$B:$B),AGRIBALYSE_Cooked!$C:$C,AGRIBALYSE_Cooked!AC:AC)*$E70),"")</f>
        <v>0.87932793886649985</v>
      </c>
      <c r="Z70">
        <f>IFERROR(IF($F70="Raw",_xlfn.XLOOKUP(_xlfn.XLOOKUP(Tool_Italy!$D70,'AveragePrices&amp;Codes'!$A:$A,'AveragePrices&amp;Codes'!$B:$B),AGRIBALYSE_Raw!$B:$B,AGRIBALYSE_Raw!AC:AC)*$E70,_xlfn.XLOOKUP(_xlfn.XLOOKUP(Tool_Italy!$D70,'AveragePrices&amp;Codes'!$A:$A,'AveragePrices&amp;Codes'!$B:$B),AGRIBALYSE_Cooked!$C:$C,AGRIBALYSE_Cooked!AD:AD)*$E70),"")</f>
        <v>20.732035007339999</v>
      </c>
      <c r="AA70">
        <f>IFERROR(IF($F70="Raw",_xlfn.XLOOKUP(_xlfn.XLOOKUP(Tool_Italy!$D70,'AveragePrices&amp;Codes'!$A:$A,'AveragePrices&amp;Codes'!$B:$B),AGRIBALYSE_Raw!$B:$B,AGRIBALYSE_Raw!AD:AD)*$E70,_xlfn.XLOOKUP(_xlfn.XLOOKUP(Tool_Italy!$D70,'AveragePrices&amp;Codes'!$A:$A,'AveragePrices&amp;Codes'!$B:$B),AGRIBALYSE_Cooked!$C:$C,AGRIBALYSE_Cooked!AE:AE)*$E70),"")</f>
        <v>8.2314648666449996E-6</v>
      </c>
      <c r="AB70" cm="1">
        <f t="array" ref="AB70">IFERROR(_xlfn.XLOOKUP(Tool_Italy!$F70&amp;$E$2,'Cooking methods'!$A:$A&amp;'Cooking methods'!$B:$B,'Cooking methods'!C:C)*$E70,"")</f>
        <v>0</v>
      </c>
      <c r="AC70" cm="1">
        <f t="array" ref="AC70">IFERROR(_xlfn.XLOOKUP(Tool_Italy!$F70&amp;$E$2,'Cooking methods'!$A:$A&amp;'Cooking methods'!$B:$B,'Cooking methods'!D:D)*$E70,"")</f>
        <v>0</v>
      </c>
      <c r="AD70" cm="1">
        <f t="array" ref="AD70">IFERROR(_xlfn.XLOOKUP(Tool_Italy!$F70&amp;$E$2,'Cooking methods'!$A:$A&amp;'Cooking methods'!$B:$B,'Cooking methods'!E:E)*$E70,"")</f>
        <v>0</v>
      </c>
      <c r="AE70" cm="1">
        <f t="array" ref="AE70">IFERROR(_xlfn.XLOOKUP(Tool_Italy!$F70&amp;$E$2,'Cooking methods'!$A:$A&amp;'Cooking methods'!$B:$B,'Cooking methods'!F:F)*$E70,"")</f>
        <v>0</v>
      </c>
      <c r="AF70" cm="1">
        <f t="array" ref="AF70">IFERROR(_xlfn.XLOOKUP(Tool_Italy!$F70&amp;$E$2,'Cooking methods'!$A:$A&amp;'Cooking methods'!$B:$B,'Cooking methods'!G:G)*$E70,"")</f>
        <v>0</v>
      </c>
      <c r="AG70" cm="1">
        <f t="array" ref="AG70">IFERROR(_xlfn.XLOOKUP(Tool_Italy!$F70&amp;$E$2,'Cooking methods'!$A:$A&amp;'Cooking methods'!$B:$B,'Cooking methods'!H:H)*$E70,"")</f>
        <v>0</v>
      </c>
      <c r="AH70" cm="1">
        <f t="array" ref="AH70">IFERROR(_xlfn.XLOOKUP(Tool_Italy!$F70&amp;$E$2,'Cooking methods'!$A:$A&amp;'Cooking methods'!$B:$B,'Cooking methods'!I:I)*$E70,"")</f>
        <v>0</v>
      </c>
      <c r="AI70" cm="1">
        <f t="array" ref="AI70">IFERROR(_xlfn.XLOOKUP(Tool_Italy!$F70&amp;$E$2,'Cooking methods'!$A:$A&amp;'Cooking methods'!$B:$B,'Cooking methods'!J:J)*$E70,"")</f>
        <v>0</v>
      </c>
      <c r="AJ70" cm="1">
        <f t="array" ref="AJ70">IFERROR(_xlfn.XLOOKUP(Tool_Italy!$F70&amp;$E$2,'Cooking methods'!$A:$A&amp;'Cooking methods'!$B:$B,'Cooking methods'!K:K)*$E70,"")</f>
        <v>0</v>
      </c>
      <c r="AK70" cm="1">
        <f t="array" ref="AK70">IFERROR(_xlfn.XLOOKUP(Tool_Italy!$F70&amp;$E$2,'Cooking methods'!$A:$A&amp;'Cooking methods'!$B:$B,'Cooking methods'!L:L)*$E70,"")</f>
        <v>0</v>
      </c>
      <c r="AL70" cm="1">
        <f t="array" ref="AL70">IFERROR(_xlfn.XLOOKUP(Tool_Italy!$F70&amp;$E$2,'Cooking methods'!$A:$A&amp;'Cooking methods'!$B:$B,'Cooking methods'!M:M)*$E70,"")</f>
        <v>0</v>
      </c>
      <c r="AM70" cm="1">
        <f t="array" ref="AM70">IFERROR(_xlfn.XLOOKUP(Tool_Italy!$F70&amp;$E$2,'Cooking methods'!$A:$A&amp;'Cooking methods'!$B:$B,'Cooking methods'!N:N)*$E70,"")</f>
        <v>0</v>
      </c>
      <c r="AN70" cm="1">
        <f t="array" ref="AN70">IFERROR(_xlfn.XLOOKUP(Tool_Italy!$F70&amp;$E$2,'Cooking methods'!$A:$A&amp;'Cooking methods'!$B:$B,'Cooking methods'!O:O)*$E70,"")</f>
        <v>0</v>
      </c>
      <c r="AO70" cm="1">
        <f t="array" ref="AO70">IFERROR(_xlfn.XLOOKUP(Tool_Italy!$F70&amp;$E$2,'Cooking methods'!$A:$A&amp;'Cooking methods'!$B:$B,'Cooking methods'!P:P)*$E70,"")</f>
        <v>0</v>
      </c>
      <c r="AP70" cm="1">
        <f t="array" ref="AP70">IFERROR(_xlfn.XLOOKUP(Tool_Italy!$F70&amp;$E$2,'Cooking methods'!$A:$A&amp;'Cooking methods'!$B:$B,'Cooking methods'!Q:Q)*$E70,"")</f>
        <v>0</v>
      </c>
      <c r="AQ70" cm="1">
        <f t="array" ref="AQ70">IFERROR(_xlfn.XLOOKUP(Tool_Italy!$F70&amp;$E$2,'Cooking methods'!$A:$A&amp;'Cooking methods'!$B:$B,'Cooking methods'!R:R)*$E70,"")</f>
        <v>0</v>
      </c>
      <c r="AR70" cm="1">
        <f t="array" ref="AR70">IFERROR(_xlfn.XLOOKUP(Tool_Italy!$G70&amp;$E$2,'Waste management'!$A:$A&amp;'Waste management'!$B:$B,'Waste management'!C:C)*$E70,"")</f>
        <v>0.13330530449999997</v>
      </c>
      <c r="AS70" cm="1">
        <f t="array" ref="AS70">IFERROR(_xlfn.XLOOKUP(Tool_Italy!$G70&amp;$E$2,'Waste management'!$A:$A&amp;'Waste management'!$B:$B,'Waste management'!D:D)*$E70,"")</f>
        <v>9.5783025285E-10</v>
      </c>
      <c r="AT70" cm="1">
        <f t="array" ref="AT70">IFERROR(_xlfn.XLOOKUP(Tool_Italy!$G70&amp;$E$2,'Waste management'!$A:$A&amp;'Waste management'!$B:$B,'Waste management'!E:E)*$E70,"")</f>
        <v>2.039796E-3</v>
      </c>
      <c r="AU70" cm="1">
        <f t="array" ref="AU70">IFERROR(_xlfn.XLOOKUP(Tool_Italy!$G70&amp;$E$2,'Waste management'!$A:$A&amp;'Waste management'!$B:$B,'Waste management'!F:F)*$E70,"")</f>
        <v>3.0133349999999994E-4</v>
      </c>
      <c r="AV70" cm="1">
        <f t="array" ref="AV70">IFERROR(_xlfn.XLOOKUP(Tool_Italy!$G70&amp;$E$2,'Waste management'!$A:$A&amp;'Waste management'!$B:$B,'Waste management'!G:G)*$E70,"")</f>
        <v>2.6935969769999996E-8</v>
      </c>
      <c r="AW70" cm="1">
        <f t="array" ref="AW70">IFERROR(_xlfn.XLOOKUP(Tool_Italy!$G70&amp;$E$2,'Waste management'!$A:$A&amp;'Waste management'!$B:$B,'Waste management'!H:H)*$E70,"")</f>
        <v>8.8015111244999988E-10</v>
      </c>
      <c r="AX70" cm="1">
        <f t="array" ref="AX70">IFERROR(_xlfn.XLOOKUP(Tool_Italy!$G70&amp;$E$2,'Waste management'!$A:$A&amp;'Waste management'!$B:$B,'Waste management'!I:I)*$E70,"")</f>
        <v>6.2893169144999995E-10</v>
      </c>
      <c r="AY70" cm="1">
        <f t="array" ref="AY70">IFERROR(_xlfn.XLOOKUP(Tool_Italy!$G70&amp;$E$2,'Waste management'!$A:$A&amp;'Waste management'!$B:$B,'Waste management'!J:J)*$E70,"")</f>
        <v>5.1226694999999996E-3</v>
      </c>
      <c r="AZ70" cm="1">
        <f t="array" ref="AZ70">IFERROR(_xlfn.XLOOKUP(Tool_Italy!$G70&amp;$E$2,'Waste management'!$A:$A&amp;'Waste management'!$B:$B,'Waste management'!K:K)*$E70,"")</f>
        <v>8.2325007584999993E-6</v>
      </c>
      <c r="BA70" cm="1">
        <f t="array" ref="BA70">IFERROR(_xlfn.XLOOKUP(Tool_Italy!$G70&amp;$E$2,'Waste management'!$A:$A&amp;'Waste management'!$B:$B,'Waste management'!L:L)*$E70,"")</f>
        <v>2.2568534738999998E-4</v>
      </c>
      <c r="BB70" cm="1">
        <f t="array" ref="BB70">IFERROR(_xlfn.XLOOKUP(Tool_Italy!$G70&amp;$E$2,'Waste management'!$A:$A&amp;'Waste management'!$B:$B,'Waste management'!M:M)*$E70,"")</f>
        <v>2.2600012499999999E-2</v>
      </c>
      <c r="BC70" cm="1">
        <f t="array" ref="BC70">IFERROR(_xlfn.XLOOKUP(Tool_Italy!$G70&amp;$E$2,'Waste management'!$A:$A&amp;'Waste management'!$B:$B,'Waste management'!N:N)*$E70,"")</f>
        <v>19.413016685999999</v>
      </c>
      <c r="BD70" cm="1">
        <f t="array" ref="BD70">IFERROR(_xlfn.XLOOKUP(Tool_Italy!$G70&amp;$E$2,'Waste management'!$A:$A&amp;'Waste management'!$B:$B,'Waste management'!O:O)*$E70,"")</f>
        <v>1.2623092109999998</v>
      </c>
      <c r="BE70" cm="1">
        <f t="array" ref="BE70">IFERROR(_xlfn.XLOOKUP(Tool_Italy!$G70&amp;$E$2,'Waste management'!$A:$A&amp;'Waste management'!$B:$B,'Waste management'!P:P)*$E70,"")</f>
        <v>2.6517348E-2</v>
      </c>
      <c r="BF70" cm="1">
        <f t="array" ref="BF70">IFERROR(_xlfn.XLOOKUP(Tool_Italy!$G70&amp;$E$2,'Waste management'!$A:$A&amp;'Waste management'!$B:$B,'Waste management'!Q:Q)*$E70,"")</f>
        <v>0.8347401539999999</v>
      </c>
      <c r="BG70" cm="1">
        <f t="array" ref="BG70">IFERROR(_xlfn.XLOOKUP(Tool_Italy!$G70&amp;$E$2,'Waste management'!$A:$A&amp;'Waste management'!$B:$B,'Waste management'!R:R)*$E70,"")</f>
        <v>2.5920475874999997E-7</v>
      </c>
      <c r="BH70">
        <f>IFERROR((L70+AR70+AB70)*_xlfn.XLOOKUP(Tool_Italy!BH$4,Monetization_Factors!$A:$A,Monetization_Factors!$D:$D),"")</f>
        <v>0.20612563075124965</v>
      </c>
      <c r="BI70">
        <f>IFERROR((M70+AS70+AC70)*_xlfn.XLOOKUP(Tool_Italy!BI$4,Monetization_Factors!$A:$A,Monetization_Factors!$D:$D),"")</f>
        <v>2.3729999624741915E-6</v>
      </c>
      <c r="BJ70">
        <f>IFERROR((N70+AT70+AD70)*_xlfn.XLOOKUP(Tool_Italy!BJ$4,Monetization_Factors!$A:$A,Monetization_Factors!$D:$D),"")</f>
        <v>3.3688093764566908E-4</v>
      </c>
      <c r="BK70">
        <f>IFERROR((O70+AU70+AE70)*_xlfn.XLOOKUP(Tool_Italy!BK$4,Monetization_Factors!$A:$A,Monetization_Factors!$D:$D),"")</f>
        <v>7.6957818728474832E-3</v>
      </c>
      <c r="BL70">
        <f>IFERROR((P70+AV70+AF70)*_xlfn.XLOOKUP(Tool_Italy!BL$4,Monetization_Factors!$A:$A,Monetization_Factors!$D:$D),"")</f>
        <v>0.10544775656856059</v>
      </c>
      <c r="BM70">
        <f>IFERROR((Q70+AW70+AG70)*_xlfn.XLOOKUP(Tool_Italy!BM$4,Monetization_Factors!$A:$A,Monetization_Factors!$D:$D),"")</f>
        <v>8.6503884157674484E-3</v>
      </c>
      <c r="BN70">
        <f>IFERROR((R70+AX70+AH70)*_xlfn.XLOOKUP(Tool_Italy!BN$4,Monetization_Factors!$A:$A,Monetization_Factors!$D:$D),"")</f>
        <v>2.0483642276597812E-3</v>
      </c>
      <c r="BO70">
        <f>IFERROR((S70+AY70+AI70)*_xlfn.XLOOKUP(Tool_Italy!BO$4,Monetization_Factors!$A:$A,Monetization_Factors!$D:$D),"")</f>
        <v>5.006809072522816E-3</v>
      </c>
      <c r="BP70">
        <f>IFERROR((T70+AZ70+AJ70)*_xlfn.XLOOKUP(Tool_Italy!BP$4,Monetization_Factors!$A:$A,Monetization_Factors!$D:$D),"")</f>
        <v>4.3566659683345465E-4</v>
      </c>
      <c r="BQ70">
        <f>IFERROR((U70+BA70+AK70)*_xlfn.XLOOKUP(Tool_Italy!BQ$4,Monetization_Factors!$A:$A,Monetization_Factors!$D:$D),"")</f>
        <v>1.451601101784343E-2</v>
      </c>
      <c r="BR70" t="str">
        <f>IFERROR((V70+BB70+AL70)*_xlfn.XLOOKUP(Tool_Italy!BR$4,Monetization_Factors!$A:$A,Monetization_Factors!$D:$D),"")</f>
        <v/>
      </c>
      <c r="BS70">
        <f>IFERROR((W70+BC70+AM70)*_xlfn.XLOOKUP(Tool_Italy!BS$4,Monetization_Factors!$A:$A,Monetization_Factors!$D:$D),"")</f>
        <v>1.4486404196337429E-3</v>
      </c>
      <c r="BT70">
        <f>IFERROR((X70+BD70+AN70)*_xlfn.XLOOKUP(Tool_Italy!BT$4,Monetization_Factors!$A:$A,Monetization_Factors!$D:$D),"")</f>
        <v>2.9526950179644879E-3</v>
      </c>
      <c r="BU70">
        <f>IFERROR((Y70+BE70+AO70)*_xlfn.XLOOKUP(Tool_Italy!BU$4,Monetization_Factors!$A:$A,Monetization_Factors!$D:$D),"")</f>
        <v>5.7565807873183605E-3</v>
      </c>
      <c r="BV70">
        <f>IFERROR((Z70+BF70+AP70)*_xlfn.XLOOKUP(Tool_Italy!BV$4,Monetization_Factors!$A:$A,Monetization_Factors!$D:$D),"")</f>
        <v>3.5612790470300353E-2</v>
      </c>
      <c r="BW70">
        <f>IFERROR((AA70+BG70+AQ70)*_xlfn.XLOOKUP(Tool_Italy!BW$4,Monetization_Factors!$A:$A,Monetization_Factors!$D:$D),"")</f>
        <v>1.7738025561402182E-5</v>
      </c>
      <c r="BX70" s="38" cm="1">
        <f t="array" ref="BX70">IFERROR(_xlfn.IFS(I70&lt;&gt;0,I70*E70,I70="",J70*E70),"")</f>
        <v>3.0463361809568181</v>
      </c>
      <c r="BY70" s="38">
        <f t="shared" ref="BY70:BY133" si="67">SUM(BH70:BP70,BS70:BW70)</f>
        <v>0.38153809616382767</v>
      </c>
      <c r="BZ70" s="38">
        <f t="shared" si="36"/>
        <v>3.4278742771206456</v>
      </c>
      <c r="CA70" s="38">
        <f t="shared" ref="CA70:CA133" si="68">IFERROR(BY70/$F$2,"")</f>
        <v>7.3372710800736086E-4</v>
      </c>
      <c r="CB70">
        <f t="shared" ref="CB70:CB96" si="69">IFERROR((L70+AB70+AR70),"")</f>
        <v>1.5843524352749996</v>
      </c>
      <c r="CC70">
        <f t="shared" si="37"/>
        <v>5.9279002961399996E-8</v>
      </c>
      <c r="CD70">
        <f t="shared" si="38"/>
        <v>0.22073425950284997</v>
      </c>
      <c r="CE70">
        <f t="shared" si="39"/>
        <v>5.0841753043499999E-3</v>
      </c>
      <c r="CF70">
        <f t="shared" si="40"/>
        <v>1.0563007557239999E-7</v>
      </c>
      <c r="CG70">
        <f t="shared" si="41"/>
        <v>4.1656296680999992E-8</v>
      </c>
      <c r="CH70">
        <f t="shared" si="42"/>
        <v>1.7817419643479998E-9</v>
      </c>
      <c r="CI70">
        <f t="shared" si="43"/>
        <v>1.1435262109424998E-2</v>
      </c>
      <c r="CJ70">
        <f t="shared" si="44"/>
        <v>1.7859643652474999E-4</v>
      </c>
      <c r="CK70">
        <f t="shared" si="45"/>
        <v>3.5485642580849993E-3</v>
      </c>
      <c r="CL70">
        <f t="shared" si="46"/>
        <v>4.6214779468949994E-2</v>
      </c>
      <c r="CM70">
        <f t="shared" si="47"/>
        <v>29.768992366679996</v>
      </c>
      <c r="CN70">
        <f t="shared" si="48"/>
        <v>13.260250437794999</v>
      </c>
      <c r="CO70">
        <f t="shared" si="49"/>
        <v>0.9058452868664999</v>
      </c>
      <c r="CP70">
        <f t="shared" si="50"/>
        <v>21.566775161339997</v>
      </c>
      <c r="CQ70">
        <f t="shared" si="51"/>
        <v>8.4906696253949995E-6</v>
      </c>
      <c r="CR70">
        <f t="shared" ref="CR70:CR96" si="70">IFERROR((L70+AB70+AR70)/$F$2,"")</f>
        <v>3.0468316062980763E-3</v>
      </c>
      <c r="CS70">
        <f t="shared" si="52"/>
        <v>1.1399808261807691E-10</v>
      </c>
      <c r="CT70">
        <f t="shared" si="53"/>
        <v>4.2448896058240381E-4</v>
      </c>
      <c r="CU70">
        <f t="shared" si="54"/>
        <v>9.777260200673077E-6</v>
      </c>
      <c r="CV70">
        <f t="shared" si="55"/>
        <v>2.0313476071615383E-10</v>
      </c>
      <c r="CW70">
        <f t="shared" si="56"/>
        <v>8.0108262848076901E-11</v>
      </c>
      <c r="CX70">
        <f t="shared" si="57"/>
        <v>3.4264268545153841E-12</v>
      </c>
      <c r="CY70">
        <f t="shared" si="58"/>
        <v>2.1990888671971149E-5</v>
      </c>
      <c r="CZ70">
        <f t="shared" si="59"/>
        <v>3.4345468562451921E-7</v>
      </c>
      <c r="DA70">
        <f t="shared" si="60"/>
        <v>6.8241620347788451E-6</v>
      </c>
      <c r="DB70">
        <f t="shared" si="61"/>
        <v>8.8874575901826908E-5</v>
      </c>
      <c r="DC70">
        <f t="shared" si="62"/>
        <v>5.7248062243615373E-2</v>
      </c>
      <c r="DD70">
        <f t="shared" si="63"/>
        <v>2.5500481611144231E-2</v>
      </c>
      <c r="DE70">
        <f t="shared" si="64"/>
        <v>1.7420101670509614E-3</v>
      </c>
      <c r="DF70">
        <f t="shared" si="65"/>
        <v>4.1474567617961533E-2</v>
      </c>
      <c r="DG70">
        <f t="shared" si="66"/>
        <v>1.6328210818067305E-8</v>
      </c>
      <c r="DH70" s="5">
        <f>IFERROR(((((L70+AB70)*(1/$H70))+AR70)/$F$2)/($B$2*('CAR.CAP_per person'!B$2)/(_xlfn.XLOOKUP($E$2,EU_countries_GDP!$A$2:$A$29,EU_countries_GDP!$E$2:$E$29))),"")</f>
        <v>5.9631632136809373E-2</v>
      </c>
      <c r="DI70" s="5">
        <f>IFERROR(((((M70+AC70)*(1/$H70))+AS70)/$F$2)/($B$2*('CAR.CAP_per person'!C$2)/(_xlfn.XLOOKUP($E$2,EU_countries_GDP!$A$2:$A$29,EU_countries_GDP!$E$2:$E$29))),"")</f>
        <v>2.9384864002195047E-5</v>
      </c>
      <c r="DJ70" s="5">
        <f>IFERROR(((((N70+AD70)*(1/$H70))+AT70)/$F$2)/($B$2*('CAR.CAP_per person'!D$2)/(_xlfn.XLOOKUP($E$2,EU_countries_GDP!$A$2:$A$29,EU_countries_GDP!$E$2:$E$29))),"")</f>
        <v>1.1247278451953048E-4</v>
      </c>
      <c r="DK70" s="5">
        <f>IFERROR(((((O70+AE70)*(1/$H70))+AU70)/$F$2)/($B$2*('CAR.CAP_per person'!E$2)/(_xlfn.XLOOKUP($E$2,EU_countries_GDP!$A$2:$A$29,EU_countries_GDP!$E$2:$E$29))),"")</f>
        <v>3.2559105864272283E-3</v>
      </c>
      <c r="DL70" s="5">
        <f>IFERROR(((((P70+AF70)*(1/$H70))+AV70)/$F$2)/($B$2*('CAR.CAP_per person'!F$2)/(_xlfn.XLOOKUP($E$2,EU_countries_GDP!$A$2:$A$29,EU_countries_GDP!$E$2:$E$29))),"")</f>
        <v>4.6766815569643898E-2</v>
      </c>
      <c r="DM70" s="5">
        <f>IFERROR(((((Q70+AG70)*(1/$H70))+AW70)/$F$2)/($B$2*('CAR.CAP_per person'!G$2)/(_xlfn.XLOOKUP($E$2,EU_countries_GDP!$A$2:$A$29,EU_countries_GDP!$E$2:$E$29))),"")</f>
        <v>1.1552447869886639E-2</v>
      </c>
      <c r="DN70" s="5">
        <f>IFERROR(((((R70+AH70)*(1/$H70))+AX70)/$F$2)/($B$2*('CAR.CAP_per person'!H$2)/(_xlfn.XLOOKUP($E$2,EU_countries_GDP!$A$2:$A$29,EU_countries_GDP!$E$2:$E$29))),"")</f>
        <v>9.2478273490205991E-5</v>
      </c>
      <c r="DO70" s="5">
        <f>IFERROR(((((S70+AI70)*(1/$H70))+AY70)/$F$2)/($B$2*('CAR.CAP_per person'!I$2)/(_xlfn.XLOOKUP($E$2,EU_countries_GDP!$A$2:$A$29,EU_countries_GDP!$E$2:$E$29))),"")</f>
        <v>2.2519383300730932E-3</v>
      </c>
      <c r="DP70" s="5">
        <f>IFERROR(((((T70+AJ70)*(1/$H70))+AZ70)/$F$2)/($B$2*('CAR.CAP_per person'!J$2)/(_xlfn.XLOOKUP($E$2,EU_countries_GDP!$A$2:$A$29,EU_countries_GDP!$E$2:$E$29))),"")</f>
        <v>8.0717099449952277E-3</v>
      </c>
      <c r="DQ70" s="5">
        <f>IFERROR(((((U70+AK70)*(1/$H70))+BA70)/$F$2)/($B$2*('CAR.CAP_per person'!K$2)/(_xlfn.XLOOKUP($E$2,EU_countries_GDP!$A$2:$A$29,EU_countries_GDP!$E$2:$E$29))),"")</f>
        <v>4.5952917462100222E-3</v>
      </c>
      <c r="DR70" s="5">
        <f>IFERROR(((((V70+AL70)*(1/$H70))+BB70)/$F$2)/($B$2*('CAR.CAP_per person'!L$2)/(_xlfn.XLOOKUP($E$2,EU_countries_GDP!$A$2:$A$29,EU_countries_GDP!$E$2:$E$29))),"")</f>
        <v>1.4376929618236279E-3</v>
      </c>
      <c r="DS70" s="5">
        <f>IFERROR(((((W70+AM70)*(1/$H70))+BC70)/$F$2)/($B$2*('CAR.CAP_per person'!M$2)/(_xlfn.XLOOKUP($E$2,EU_countries_GDP!$A$2:$A$29,EU_countries_GDP!$E$2:$E$29))),"")</f>
        <v>3.7250251740167793E-2</v>
      </c>
      <c r="DT70" s="5">
        <f>IFERROR(((((X70+AN70)*(1/$H70))+BD70)/$F$2)/($B$2*('CAR.CAP_per person'!N$2)/(_xlfn.XLOOKUP($E$2,EU_countries_GDP!$A$2:$A$29,EU_countries_GDP!$E$2:$E$29))),"")</f>
        <v>0.2653089655381945</v>
      </c>
      <c r="DU70" s="5">
        <f>IFERROR(((((Y70+AO70)*(1/$H70))+BE70)/$F$2)/($B$2*('CAR.CAP_per person'!O$2)/(_xlfn.XLOOKUP($E$2,EU_countries_GDP!$A$2:$A$29,EU_countries_GDP!$E$2:$E$29))),"")</f>
        <v>1.3211517625979765E-3</v>
      </c>
      <c r="DV70" s="5">
        <f>IFERROR(((((Z70+AP70)*(1/$H70))+BF70)/$F$2)/($B$2*('CAR.CAP_per person'!P$2)/(_xlfn.XLOOKUP($E$2,EU_countries_GDP!$A$2:$A$29,EU_countries_GDP!$E$2:$E$29))),"")</f>
        <v>2.5385589688490355E-2</v>
      </c>
      <c r="DW70" s="5">
        <f>IFERROR(((((AA70+AQ70)*(1/$H70))+BG70)/$F$2)/($B$2*('CAR.CAP_per person'!Q$2)/(_xlfn.XLOOKUP($E$2,EU_countries_GDP!$A$2:$A$29,EU_countries_GDP!$E$2:$E$29))),"")</f>
        <v>1.0233790996156232E-2</v>
      </c>
    </row>
    <row r="71" spans="1:127">
      <c r="A71" t="s">
        <v>240</v>
      </c>
      <c r="B71" t="str">
        <f>_xlfn.XLOOKUP(D71,Table5[Ingredient],Table5[Category],"",FALSE)</f>
        <v>Vegetables</v>
      </c>
      <c r="C71" s="33" t="s">
        <v>177</v>
      </c>
      <c r="D71" s="33" t="s">
        <v>253</v>
      </c>
      <c r="E71" s="33">
        <v>0.40904999999999997</v>
      </c>
      <c r="F71" s="33" t="s">
        <v>189</v>
      </c>
      <c r="G71" s="33" t="s">
        <v>180</v>
      </c>
      <c r="H71" s="91">
        <f>Dataset_IT!L68</f>
        <v>0.40032295948326485</v>
      </c>
      <c r="I71" s="33"/>
      <c r="J71" s="37">
        <f>IFERROR(INDEX('AveragePrices&amp;Codes'!G:AG, MATCH($D71, 'AveragePrices&amp;Codes'!$A:$A, 0), MATCH(Tool_Italy!$E$2, 'AveragePrices&amp;Codes'!$G$1:$AG$1, 0)),"")</f>
        <v>1.9204833333333333</v>
      </c>
      <c r="K71" s="37">
        <f>IFERROR(E71/(_xlfn.XLOOKUP(A71,Dataset_IT!$Q$2:$Q$9,Dataset_IT!$R$2:$R$9)),"")</f>
        <v>6.015441176470588E-3</v>
      </c>
      <c r="L71">
        <f>IFERROR(IF($F71="Raw",_xlfn.XLOOKUP(_xlfn.XLOOKUP(Tool_Italy!$D71,'AveragePrices&amp;Codes'!$A:$A,'AveragePrices&amp;Codes'!$B:$B),AGRIBALYSE_Raw!$B:$B,AGRIBALYSE_Raw!O:O)*$E71,_xlfn.XLOOKUP(_xlfn.XLOOKUP(Tool_Italy!$D71,'AveragePrices&amp;Codes'!$A:$A,'AveragePrices&amp;Codes'!$B:$B),AGRIBALYSE_Cooked!$C:$C,AGRIBALYSE_Cooked!P:P)*$E71),"")</f>
        <v>0.47809363130999993</v>
      </c>
      <c r="M71">
        <f>IFERROR(IF($F71="Raw",_xlfn.XLOOKUP(_xlfn.XLOOKUP(Tool_Italy!$D71,'AveragePrices&amp;Codes'!$A:$A,'AveragePrices&amp;Codes'!$B:$B),AGRIBALYSE_Raw!$B:$B,AGRIBALYSE_Raw!P:P)*$E71,_xlfn.XLOOKUP(_xlfn.XLOOKUP(Tool_Italy!$D71,'AveragePrices&amp;Codes'!$A:$A,'AveragePrices&amp;Codes'!$B:$B),AGRIBALYSE_Cooked!$C:$C,AGRIBALYSE_Cooked!Q:Q)*$E71),"")</f>
        <v>3.6489728616749998E-8</v>
      </c>
      <c r="N71">
        <f>IFERROR(IF($F71="Raw",_xlfn.XLOOKUP(_xlfn.XLOOKUP(Tool_Italy!$D71,'AveragePrices&amp;Codes'!$A:$A,'AveragePrices&amp;Codes'!$B:$B),AGRIBALYSE_Raw!$B:$B,AGRIBALYSE_Raw!Q:Q)*$E71,_xlfn.XLOOKUP(_xlfn.XLOOKUP(Tool_Italy!$D71,'AveragePrices&amp;Codes'!$A:$A,'AveragePrices&amp;Codes'!$B:$B),AGRIBALYSE_Cooked!$C:$C,AGRIBALYSE_Cooked!R:R)*$E71),"")</f>
        <v>0.125881284249</v>
      </c>
      <c r="O71">
        <f>IFERROR(IF($F71="Raw",_xlfn.XLOOKUP(_xlfn.XLOOKUP(Tool_Italy!$D71,'AveragePrices&amp;Codes'!$A:$A,'AveragePrices&amp;Codes'!$B:$B),AGRIBALYSE_Raw!$B:$B,AGRIBALYSE_Raw!R:R)*$E71,_xlfn.XLOOKUP(_xlfn.XLOOKUP(Tool_Italy!$D71,'AveragePrices&amp;Codes'!$A:$A,'AveragePrices&amp;Codes'!$B:$B),AGRIBALYSE_Cooked!$C:$C,AGRIBALYSE_Cooked!S:S)*$E71),"")</f>
        <v>2.3907745759049999E-3</v>
      </c>
      <c r="P71">
        <f>IFERROR(IF($F71="Raw",_xlfn.XLOOKUP(_xlfn.XLOOKUP(Tool_Italy!$D71,'AveragePrices&amp;Codes'!$A:$A,'AveragePrices&amp;Codes'!$B:$B),AGRIBALYSE_Raw!$B:$B,AGRIBALYSE_Raw!S:S)*$E71,_xlfn.XLOOKUP(_xlfn.XLOOKUP(Tool_Italy!$D71,'AveragePrices&amp;Codes'!$A:$A,'AveragePrices&amp;Codes'!$B:$B),AGRIBALYSE_Cooked!$C:$C,AGRIBALYSE_Cooked!T:T)*$E71),"")</f>
        <v>3.3531186545999996E-8</v>
      </c>
      <c r="Q71">
        <f>IFERROR(IF($F71="Raw",_xlfn.XLOOKUP(_xlfn.XLOOKUP(Tool_Italy!$D71,'AveragePrices&amp;Codes'!$A:$A,'AveragePrices&amp;Codes'!$B:$B),AGRIBALYSE_Raw!$B:$B,AGRIBALYSE_Raw!T:T)*$E71,_xlfn.XLOOKUP(_xlfn.XLOOKUP(Tool_Italy!$D71,'AveragePrices&amp;Codes'!$A:$A,'AveragePrices&amp;Codes'!$B:$B),AGRIBALYSE_Cooked!$C:$C,AGRIBALYSE_Cooked!U:U)*$E71),"")</f>
        <v>9.9907607330999992E-9</v>
      </c>
      <c r="R71">
        <f>IFERROR(IF($F71="Raw",_xlfn.XLOOKUP(_xlfn.XLOOKUP(Tool_Italy!$D71,'AveragePrices&amp;Codes'!$A:$A,'AveragePrices&amp;Codes'!$B:$B),AGRIBALYSE_Raw!$B:$B,AGRIBALYSE_Raw!U:U)*$E71,_xlfn.XLOOKUP(_xlfn.XLOOKUP(Tool_Italy!$D71,'AveragePrices&amp;Codes'!$A:$A,'AveragePrices&amp;Codes'!$B:$B),AGRIBALYSE_Cooked!$C:$C,AGRIBALYSE_Cooked!V:V)*$E71),"")</f>
        <v>2.0716333568549996E-10</v>
      </c>
      <c r="S71">
        <f>IFERROR(IF($F71="Raw",_xlfn.XLOOKUP(_xlfn.XLOOKUP(Tool_Italy!$D71,'AveragePrices&amp;Codes'!$A:$A,'AveragePrices&amp;Codes'!$B:$B),AGRIBALYSE_Raw!$B:$B,AGRIBALYSE_Raw!V:V)*$E71,_xlfn.XLOOKUP(_xlfn.XLOOKUP(Tool_Italy!$D71,'AveragePrices&amp;Codes'!$A:$A,'AveragePrices&amp;Codes'!$B:$B),AGRIBALYSE_Cooked!$C:$C,AGRIBALYSE_Cooked!W:W)*$E71),"")</f>
        <v>3.2895266371650001E-3</v>
      </c>
      <c r="T71">
        <f>IFERROR(IF($F71="Raw",_xlfn.XLOOKUP(_xlfn.XLOOKUP(Tool_Italy!$D71,'AveragePrices&amp;Codes'!$A:$A,'AveragePrices&amp;Codes'!$B:$B),AGRIBALYSE_Raw!$B:$B,AGRIBALYSE_Raw!W:W)*$E71,_xlfn.XLOOKUP(_xlfn.XLOOKUP(Tool_Italy!$D71,'AveragePrices&amp;Codes'!$A:$A,'AveragePrices&amp;Codes'!$B:$B),AGRIBALYSE_Cooked!$C:$C,AGRIBALYSE_Cooked!X:X)*$E71),"")</f>
        <v>5.2884822807000001E-5</v>
      </c>
      <c r="U71">
        <f>IFERROR(IF($F71="Raw",_xlfn.XLOOKUP(_xlfn.XLOOKUP(Tool_Italy!$D71,'AveragePrices&amp;Codes'!$A:$A,'AveragePrices&amp;Codes'!$B:$B),AGRIBALYSE_Raw!$B:$B,AGRIBALYSE_Raw!X:X)*$E71,_xlfn.XLOOKUP(_xlfn.XLOOKUP(Tool_Italy!$D71,'AveragePrices&amp;Codes'!$A:$A,'AveragePrices&amp;Codes'!$B:$B),AGRIBALYSE_Cooked!$C:$C,AGRIBALYSE_Cooked!Y:Y)*$E71),"")</f>
        <v>1.1409074932949999E-3</v>
      </c>
      <c r="V71">
        <f>IFERROR(IF($F71="Raw",_xlfn.XLOOKUP(_xlfn.XLOOKUP(Tool_Italy!$D71,'AveragePrices&amp;Codes'!$A:$A,'AveragePrices&amp;Codes'!$B:$B),AGRIBALYSE_Raw!$B:$B,AGRIBALYSE_Raw!Y:Y)*$E71,_xlfn.XLOOKUP(_xlfn.XLOOKUP(Tool_Italy!$D71,'AveragePrices&amp;Codes'!$A:$A,'AveragePrices&amp;Codes'!$B:$B),AGRIBALYSE_Cooked!$C:$C,AGRIBALYSE_Cooked!Z:Z)*$E71),"")</f>
        <v>9.7889330087999986E-3</v>
      </c>
      <c r="W71">
        <f>IFERROR(IF($F71="Raw",_xlfn.XLOOKUP(_xlfn.XLOOKUP(Tool_Italy!$D71,'AveragePrices&amp;Codes'!$A:$A,'AveragePrices&amp;Codes'!$B:$B),AGRIBALYSE_Raw!$B:$B,AGRIBALYSE_Raw!Z:Z)*$E71,_xlfn.XLOOKUP(_xlfn.XLOOKUP(Tool_Italy!$D71,'AveragePrices&amp;Codes'!$A:$A,'AveragePrices&amp;Codes'!$B:$B),AGRIBALYSE_Cooked!$C:$C,AGRIBALYSE_Cooked!AA:AA)*$E71),"")</f>
        <v>6.3969447460949995</v>
      </c>
      <c r="X71">
        <f>IFERROR(IF($F71="Raw",_xlfn.XLOOKUP(_xlfn.XLOOKUP(Tool_Italy!$D71,'AveragePrices&amp;Codes'!$A:$A,'AveragePrices&amp;Codes'!$B:$B),AGRIBALYSE_Raw!$B:$B,AGRIBALYSE_Raw!AA:AA)*$E71,_xlfn.XLOOKUP(_xlfn.XLOOKUP(Tool_Italy!$D71,'AveragePrices&amp;Codes'!$A:$A,'AveragePrices&amp;Codes'!$B:$B),AGRIBALYSE_Cooked!$C:$C,AGRIBALYSE_Cooked!AB:AB)*$E71),"")</f>
        <v>20.012899691699999</v>
      </c>
      <c r="Y71">
        <f>IFERROR(IF($F71="Raw",_xlfn.XLOOKUP(_xlfn.XLOOKUP(Tool_Italy!$D71,'AveragePrices&amp;Codes'!$A:$A,'AveragePrices&amp;Codes'!$B:$B),AGRIBALYSE_Raw!$B:$B,AGRIBALYSE_Raw!AB:AB)*$E71,_xlfn.XLOOKUP(_xlfn.XLOOKUP(Tool_Italy!$D71,'AveragePrices&amp;Codes'!$A:$A,'AveragePrices&amp;Codes'!$B:$B),AGRIBALYSE_Cooked!$C:$C,AGRIBALYSE_Cooked!AC:AC)*$E71),"")</f>
        <v>0.82050255517499993</v>
      </c>
      <c r="Z71">
        <f>IFERROR(IF($F71="Raw",_xlfn.XLOOKUP(_xlfn.XLOOKUP(Tool_Italy!$D71,'AveragePrices&amp;Codes'!$A:$A,'AveragePrices&amp;Codes'!$B:$B),AGRIBALYSE_Raw!$B:$B,AGRIBALYSE_Raw!AC:AC)*$E71,_xlfn.XLOOKUP(_xlfn.XLOOKUP(Tool_Italy!$D71,'AveragePrices&amp;Codes'!$A:$A,'AveragePrices&amp;Codes'!$B:$B),AGRIBALYSE_Cooked!$C:$C,AGRIBALYSE_Cooked!AD:AD)*$E71),"")</f>
        <v>8.4103248833999995</v>
      </c>
      <c r="AA71">
        <f>IFERROR(IF($F71="Raw",_xlfn.XLOOKUP(_xlfn.XLOOKUP(Tool_Italy!$D71,'AveragePrices&amp;Codes'!$A:$A,'AveragePrices&amp;Codes'!$B:$B),AGRIBALYSE_Raw!$B:$B,AGRIBALYSE_Raw!AD:AD)*$E71,_xlfn.XLOOKUP(_xlfn.XLOOKUP(Tool_Italy!$D71,'AveragePrices&amp;Codes'!$A:$A,'AveragePrices&amp;Codes'!$B:$B),AGRIBALYSE_Cooked!$C:$C,AGRIBALYSE_Cooked!AE:AE)*$E71),"")</f>
        <v>2.0704623285149999E-6</v>
      </c>
      <c r="AB71" cm="1">
        <f t="array" ref="AB71">IFERROR(_xlfn.XLOOKUP(Tool_Italy!$F71&amp;$E$2,'Cooking methods'!$A:$A&amp;'Cooking methods'!$B:$B,'Cooking methods'!C:C)*$E71,"")</f>
        <v>0</v>
      </c>
      <c r="AC71" cm="1">
        <f t="array" ref="AC71">IFERROR(_xlfn.XLOOKUP(Tool_Italy!$F71&amp;$E$2,'Cooking methods'!$A:$A&amp;'Cooking methods'!$B:$B,'Cooking methods'!D:D)*$E71,"")</f>
        <v>0</v>
      </c>
      <c r="AD71" cm="1">
        <f t="array" ref="AD71">IFERROR(_xlfn.XLOOKUP(Tool_Italy!$F71&amp;$E$2,'Cooking methods'!$A:$A&amp;'Cooking methods'!$B:$B,'Cooking methods'!E:E)*$E71,"")</f>
        <v>0</v>
      </c>
      <c r="AE71" cm="1">
        <f t="array" ref="AE71">IFERROR(_xlfn.XLOOKUP(Tool_Italy!$F71&amp;$E$2,'Cooking methods'!$A:$A&amp;'Cooking methods'!$B:$B,'Cooking methods'!F:F)*$E71,"")</f>
        <v>0</v>
      </c>
      <c r="AF71" cm="1">
        <f t="array" ref="AF71">IFERROR(_xlfn.XLOOKUP(Tool_Italy!$F71&amp;$E$2,'Cooking methods'!$A:$A&amp;'Cooking methods'!$B:$B,'Cooking methods'!G:G)*$E71,"")</f>
        <v>0</v>
      </c>
      <c r="AG71" cm="1">
        <f t="array" ref="AG71">IFERROR(_xlfn.XLOOKUP(Tool_Italy!$F71&amp;$E$2,'Cooking methods'!$A:$A&amp;'Cooking methods'!$B:$B,'Cooking methods'!H:H)*$E71,"")</f>
        <v>0</v>
      </c>
      <c r="AH71" cm="1">
        <f t="array" ref="AH71">IFERROR(_xlfn.XLOOKUP(Tool_Italy!$F71&amp;$E$2,'Cooking methods'!$A:$A&amp;'Cooking methods'!$B:$B,'Cooking methods'!I:I)*$E71,"")</f>
        <v>0</v>
      </c>
      <c r="AI71" cm="1">
        <f t="array" ref="AI71">IFERROR(_xlfn.XLOOKUP(Tool_Italy!$F71&amp;$E$2,'Cooking methods'!$A:$A&amp;'Cooking methods'!$B:$B,'Cooking methods'!J:J)*$E71,"")</f>
        <v>0</v>
      </c>
      <c r="AJ71" cm="1">
        <f t="array" ref="AJ71">IFERROR(_xlfn.XLOOKUP(Tool_Italy!$F71&amp;$E$2,'Cooking methods'!$A:$A&amp;'Cooking methods'!$B:$B,'Cooking methods'!K:K)*$E71,"")</f>
        <v>0</v>
      </c>
      <c r="AK71" cm="1">
        <f t="array" ref="AK71">IFERROR(_xlfn.XLOOKUP(Tool_Italy!$F71&amp;$E$2,'Cooking methods'!$A:$A&amp;'Cooking methods'!$B:$B,'Cooking methods'!L:L)*$E71,"")</f>
        <v>0</v>
      </c>
      <c r="AL71" cm="1">
        <f t="array" ref="AL71">IFERROR(_xlfn.XLOOKUP(Tool_Italy!$F71&amp;$E$2,'Cooking methods'!$A:$A&amp;'Cooking methods'!$B:$B,'Cooking methods'!M:M)*$E71,"")</f>
        <v>0</v>
      </c>
      <c r="AM71" cm="1">
        <f t="array" ref="AM71">IFERROR(_xlfn.XLOOKUP(Tool_Italy!$F71&amp;$E$2,'Cooking methods'!$A:$A&amp;'Cooking methods'!$B:$B,'Cooking methods'!N:N)*$E71,"")</f>
        <v>0</v>
      </c>
      <c r="AN71" cm="1">
        <f t="array" ref="AN71">IFERROR(_xlfn.XLOOKUP(Tool_Italy!$F71&amp;$E$2,'Cooking methods'!$A:$A&amp;'Cooking methods'!$B:$B,'Cooking methods'!O:O)*$E71,"")</f>
        <v>0</v>
      </c>
      <c r="AO71" cm="1">
        <f t="array" ref="AO71">IFERROR(_xlfn.XLOOKUP(Tool_Italy!$F71&amp;$E$2,'Cooking methods'!$A:$A&amp;'Cooking methods'!$B:$B,'Cooking methods'!P:P)*$E71,"")</f>
        <v>0</v>
      </c>
      <c r="AP71" cm="1">
        <f t="array" ref="AP71">IFERROR(_xlfn.XLOOKUP(Tool_Italy!$F71&amp;$E$2,'Cooking methods'!$A:$A&amp;'Cooking methods'!$B:$B,'Cooking methods'!Q:Q)*$E71,"")</f>
        <v>0</v>
      </c>
      <c r="AQ71" cm="1">
        <f t="array" ref="AQ71">IFERROR(_xlfn.XLOOKUP(Tool_Italy!$F71&amp;$E$2,'Cooking methods'!$A:$A&amp;'Cooking methods'!$B:$B,'Cooking methods'!R:R)*$E71,"")</f>
        <v>0</v>
      </c>
      <c r="AR71" cm="1">
        <f t="array" ref="AR71">IFERROR(_xlfn.XLOOKUP(Tool_Italy!$G71&amp;$E$2,'Waste management'!$A:$A&amp;'Waste management'!$B:$B,'Waste management'!C:C)*$E71,"")</f>
        <v>2.3524465499999998E-2</v>
      </c>
      <c r="AS71" cm="1">
        <f t="array" ref="AS71">IFERROR(_xlfn.XLOOKUP(Tool_Italy!$G71&amp;$E$2,'Waste management'!$A:$A&amp;'Waste management'!$B:$B,'Waste management'!D:D)*$E71,"")</f>
        <v>1.6902886815E-10</v>
      </c>
      <c r="AT71" cm="1">
        <f t="array" ref="AT71">IFERROR(_xlfn.XLOOKUP(Tool_Italy!$G71&amp;$E$2,'Waste management'!$A:$A&amp;'Waste management'!$B:$B,'Waste management'!E:E)*$E71,"")</f>
        <v>3.59964E-4</v>
      </c>
      <c r="AU71" cm="1">
        <f t="array" ref="AU71">IFERROR(_xlfn.XLOOKUP(Tool_Italy!$G71&amp;$E$2,'Waste management'!$A:$A&amp;'Waste management'!$B:$B,'Waste management'!F:F)*$E71,"")</f>
        <v>5.3176499999999988E-5</v>
      </c>
      <c r="AV71" cm="1">
        <f t="array" ref="AV71">IFERROR(_xlfn.XLOOKUP(Tool_Italy!$G71&amp;$E$2,'Waste management'!$A:$A&amp;'Waste management'!$B:$B,'Waste management'!G:G)*$E71,"")</f>
        <v>4.7534064299999996E-9</v>
      </c>
      <c r="AW71" cm="1">
        <f t="array" ref="AW71">IFERROR(_xlfn.XLOOKUP(Tool_Italy!$G71&amp;$E$2,'Waste management'!$A:$A&amp;'Waste management'!$B:$B,'Waste management'!H:H)*$E71,"")</f>
        <v>1.5532078454999999E-10</v>
      </c>
      <c r="AX71" cm="1">
        <f t="array" ref="AX71">IFERROR(_xlfn.XLOOKUP(Tool_Italy!$G71&amp;$E$2,'Waste management'!$A:$A&amp;'Waste management'!$B:$B,'Waste management'!I:I)*$E71,"")</f>
        <v>1.1098794554999998E-10</v>
      </c>
      <c r="AY71" cm="1">
        <f t="array" ref="AY71">IFERROR(_xlfn.XLOOKUP(Tool_Italy!$G71&amp;$E$2,'Waste management'!$A:$A&amp;'Waste management'!$B:$B,'Waste management'!J:J)*$E71,"")</f>
        <v>9.0400050000000003E-4</v>
      </c>
      <c r="AZ71" cm="1">
        <f t="array" ref="AZ71">IFERROR(_xlfn.XLOOKUP(Tool_Italy!$G71&amp;$E$2,'Waste management'!$A:$A&amp;'Waste management'!$B:$B,'Waste management'!K:K)*$E71,"")</f>
        <v>1.4527942514999998E-6</v>
      </c>
      <c r="BA71" cm="1">
        <f t="array" ref="BA71">IFERROR(_xlfn.XLOOKUP(Tool_Italy!$G71&amp;$E$2,'Waste management'!$A:$A&amp;'Waste management'!$B:$B,'Waste management'!L:L)*$E71,"")</f>
        <v>3.9826826009999997E-5</v>
      </c>
      <c r="BB71" cm="1">
        <f t="array" ref="BB71">IFERROR(_xlfn.XLOOKUP(Tool_Italy!$G71&amp;$E$2,'Waste management'!$A:$A&amp;'Waste management'!$B:$B,'Waste management'!M:M)*$E71,"")</f>
        <v>3.9882375000000001E-3</v>
      </c>
      <c r="BC71" cm="1">
        <f t="array" ref="BC71">IFERROR(_xlfn.XLOOKUP(Tool_Italy!$G71&amp;$E$2,'Waste management'!$A:$A&amp;'Waste management'!$B:$B,'Waste management'!N:N)*$E71,"")</f>
        <v>3.425826474</v>
      </c>
      <c r="BD71" cm="1">
        <f t="array" ref="BD71">IFERROR(_xlfn.XLOOKUP(Tool_Italy!$G71&amp;$E$2,'Waste management'!$A:$A&amp;'Waste management'!$B:$B,'Waste management'!O:O)*$E71,"")</f>
        <v>0.22276044899999997</v>
      </c>
      <c r="BE71" cm="1">
        <f t="array" ref="BE71">IFERROR(_xlfn.XLOOKUP(Tool_Italy!$G71&amp;$E$2,'Waste management'!$A:$A&amp;'Waste management'!$B:$B,'Waste management'!P:P)*$E71,"")</f>
        <v>4.6795320000000001E-3</v>
      </c>
      <c r="BF71" cm="1">
        <f t="array" ref="BF71">IFERROR(_xlfn.XLOOKUP(Tool_Italy!$G71&amp;$E$2,'Waste management'!$A:$A&amp;'Waste management'!$B:$B,'Waste management'!Q:Q)*$E71,"")</f>
        <v>0.14730708599999998</v>
      </c>
      <c r="BG71" cm="1">
        <f t="array" ref="BG71">IFERROR(_xlfn.XLOOKUP(Tool_Italy!$G71&amp;$E$2,'Waste management'!$A:$A&amp;'Waste management'!$B:$B,'Waste management'!R:R)*$E71,"")</f>
        <v>4.5742016249999993E-8</v>
      </c>
      <c r="BH71">
        <f>IFERROR((L71+AR71+AB71)*_xlfn.XLOOKUP(Tool_Italy!BH$4,Monetization_Factors!$A:$A,Monetization_Factors!$D:$D),"")</f>
        <v>6.5260950972222231E-2</v>
      </c>
      <c r="BI71">
        <f>IFERROR((M71+AS71+AC71)*_xlfn.XLOOKUP(Tool_Italy!BI$4,Monetization_Factors!$A:$A,Monetization_Factors!$D:$D),"")</f>
        <v>1.467488078243543E-6</v>
      </c>
      <c r="BJ71">
        <f>IFERROR((N71+AT71+AD71)*_xlfn.XLOOKUP(Tool_Italy!BJ$4,Monetization_Factors!$A:$A,Monetization_Factors!$D:$D),"")</f>
        <v>1.9266728316423258E-4</v>
      </c>
      <c r="BK71">
        <f>IFERROR((O71+AU71+AE71)*_xlfn.XLOOKUP(Tool_Italy!BK$4,Monetization_Factors!$A:$A,Monetization_Factors!$D:$D),"")</f>
        <v>3.6993441929478034E-3</v>
      </c>
      <c r="BL71">
        <f>IFERROR((P71+AV71+AF71)*_xlfn.XLOOKUP(Tool_Italy!BL$4,Monetization_Factors!$A:$A,Monetization_Factors!$D:$D),"")</f>
        <v>3.8218513227254607E-2</v>
      </c>
      <c r="BM71">
        <f>IFERROR((Q71+AW71+AG71)*_xlfn.XLOOKUP(Tool_Italy!BM$4,Monetization_Factors!$A:$A,Monetization_Factors!$D:$D),"")</f>
        <v>2.1069454804834766E-3</v>
      </c>
      <c r="BN71">
        <f>IFERROR((R71+AX71+AH71)*_xlfn.XLOOKUP(Tool_Italy!BN$4,Monetization_Factors!$A:$A,Monetization_Factors!$D:$D),"")</f>
        <v>3.6575986675231066E-4</v>
      </c>
      <c r="BO71">
        <f>IFERROR((S71+AY71+AI71)*_xlfn.XLOOKUP(Tool_Italy!BO$4,Monetization_Factors!$A:$A,Monetization_Factors!$D:$D),"")</f>
        <v>1.836091688613171E-3</v>
      </c>
      <c r="BP71">
        <f>IFERROR((T71+AZ71+AJ71)*_xlfn.XLOOKUP(Tool_Italy!BP$4,Monetization_Factors!$A:$A,Monetization_Factors!$D:$D),"")</f>
        <v>1.3255071133871999E-4</v>
      </c>
      <c r="BQ71">
        <f>IFERROR((U71+BA71+AK71)*_xlfn.XLOOKUP(Tool_Italy!BQ$4,Monetization_Factors!$A:$A,Monetization_Factors!$D:$D),"")</f>
        <v>4.8299963426410341E-3</v>
      </c>
      <c r="BR71" t="str">
        <f>IFERROR((V71+BB71+AL71)*_xlfn.XLOOKUP(Tool_Italy!BR$4,Monetization_Factors!$A:$A,Monetization_Factors!$D:$D),"")</f>
        <v/>
      </c>
      <c r="BS71">
        <f>IFERROR((W71+BC71+AM71)*_xlfn.XLOOKUP(Tool_Italy!BS$4,Monetization_Factors!$A:$A,Monetization_Factors!$D:$D),"")</f>
        <v>4.7800285770410321E-4</v>
      </c>
      <c r="BT71">
        <f>IFERROR((X71+BD71+AN71)*_xlfn.XLOOKUP(Tool_Italy!BT$4,Monetization_Factors!$A:$A,Monetization_Factors!$D:$D),"")</f>
        <v>4.5059279357474212E-3</v>
      </c>
      <c r="BU71">
        <f>IFERROR((Y71+BE71+AO71)*_xlfn.XLOOKUP(Tool_Italy!BU$4,Monetization_Factors!$A:$A,Monetization_Factors!$D:$D),"")</f>
        <v>5.2439720313640489E-3</v>
      </c>
      <c r="BV71">
        <f>IFERROR((Z71+BF71+AP71)*_xlfn.XLOOKUP(Tool_Italy!BV$4,Monetization_Factors!$A:$A,Monetization_Factors!$D:$D),"")</f>
        <v>1.4131048892024075E-2</v>
      </c>
      <c r="BW71">
        <f>IFERROR((AA71+BG71+AQ71)*_xlfn.XLOOKUP(Tool_Italy!BW$4,Monetization_Factors!$A:$A,Monetization_Factors!$D:$D),"")</f>
        <v>4.4210042807837579E-6</v>
      </c>
      <c r="BX71" s="38" cm="1">
        <f t="array" ref="BX71">IFERROR(_xlfn.IFS(I71&lt;&gt;0,I71*E71,I71="",J71*E71),"")</f>
        <v>0.78557370749999988</v>
      </c>
      <c r="BY71" s="38">
        <f t="shared" si="67"/>
        <v>0.13617766363197523</v>
      </c>
      <c r="BZ71" s="38">
        <f t="shared" si="36"/>
        <v>0.92175137113197514</v>
      </c>
      <c r="CA71" s="38">
        <f t="shared" si="68"/>
        <v>2.6188012236918313E-4</v>
      </c>
      <c r="CB71">
        <f t="shared" si="69"/>
        <v>0.50161809680999991</v>
      </c>
      <c r="CC71">
        <f t="shared" si="37"/>
        <v>3.6658757484899995E-8</v>
      </c>
      <c r="CD71">
        <f t="shared" si="38"/>
        <v>0.12624124824899999</v>
      </c>
      <c r="CE71">
        <f t="shared" si="39"/>
        <v>2.4439510759049999E-3</v>
      </c>
      <c r="CF71">
        <f t="shared" si="40"/>
        <v>3.8284592975999997E-8</v>
      </c>
      <c r="CG71">
        <f t="shared" si="41"/>
        <v>1.0146081517649999E-8</v>
      </c>
      <c r="CH71">
        <f t="shared" si="42"/>
        <v>3.1815128123549991E-10</v>
      </c>
      <c r="CI71">
        <f t="shared" si="43"/>
        <v>4.1935271371650006E-3</v>
      </c>
      <c r="CJ71">
        <f t="shared" si="44"/>
        <v>5.4337617058499998E-5</v>
      </c>
      <c r="CK71">
        <f t="shared" si="45"/>
        <v>1.1807343193049999E-3</v>
      </c>
      <c r="CL71">
        <f t="shared" si="46"/>
        <v>1.3777170508799999E-2</v>
      </c>
      <c r="CM71">
        <f t="shared" si="47"/>
        <v>9.8227712200949995</v>
      </c>
      <c r="CN71">
        <f t="shared" si="48"/>
        <v>20.235660140699999</v>
      </c>
      <c r="CO71">
        <f t="shared" si="49"/>
        <v>0.82518208717499997</v>
      </c>
      <c r="CP71">
        <f t="shared" si="50"/>
        <v>8.5576319693999992</v>
      </c>
      <c r="CQ71">
        <f t="shared" si="51"/>
        <v>2.1162043447649998E-6</v>
      </c>
      <c r="CR71">
        <f t="shared" si="70"/>
        <v>9.6465018617307679E-4</v>
      </c>
      <c r="CS71">
        <f t="shared" si="52"/>
        <v>7.0497610547884609E-11</v>
      </c>
      <c r="CT71">
        <f t="shared" si="53"/>
        <v>2.4277163124807689E-4</v>
      </c>
      <c r="CU71">
        <f t="shared" si="54"/>
        <v>4.6999059152019226E-6</v>
      </c>
      <c r="CV71">
        <f t="shared" si="55"/>
        <v>7.3624217261538455E-11</v>
      </c>
      <c r="CW71">
        <f t="shared" si="56"/>
        <v>1.9511695226249997E-11</v>
      </c>
      <c r="CX71">
        <f t="shared" si="57"/>
        <v>6.11829386991346E-13</v>
      </c>
      <c r="CY71">
        <f t="shared" si="58"/>
        <v>8.064475263778847E-6</v>
      </c>
      <c r="CZ71">
        <f t="shared" si="59"/>
        <v>1.0449541742019231E-7</v>
      </c>
      <c r="DA71">
        <f t="shared" si="60"/>
        <v>2.2706429217403844E-6</v>
      </c>
      <c r="DB71">
        <f t="shared" si="61"/>
        <v>2.6494558670769227E-5</v>
      </c>
      <c r="DC71">
        <f t="shared" si="62"/>
        <v>1.8889944654028844E-2</v>
      </c>
      <c r="DD71">
        <f t="shared" si="63"/>
        <v>3.8914731039807693E-2</v>
      </c>
      <c r="DE71">
        <f t="shared" si="64"/>
        <v>1.5868886291826923E-3</v>
      </c>
      <c r="DF71">
        <f t="shared" si="65"/>
        <v>1.6456984556538459E-2</v>
      </c>
      <c r="DG71">
        <f t="shared" si="66"/>
        <v>4.0696237399326919E-9</v>
      </c>
      <c r="DH71" s="5">
        <f>IFERROR(((((L71+AB71)*(1/$H71))+AR71)/$F$2)/($B$2*('CAR.CAP_per person'!B$2)/(_xlfn.XLOOKUP($E$2,EU_countries_GDP!$A$2:$A$29,EU_countries_GDP!$E$2:$E$29))),"")</f>
        <v>1.9323876449416501E-2</v>
      </c>
      <c r="DI71" s="5">
        <f>IFERROR(((((M71+AC71)*(1/$H71))+AS71)/$F$2)/($B$2*('CAR.CAP_per person'!C$2)/(_xlfn.XLOOKUP($E$2,EU_countries_GDP!$A$2:$A$29,EU_countries_GDP!$E$2:$E$29))),"")</f>
        <v>1.8298971701950331E-5</v>
      </c>
      <c r="DJ71" s="5">
        <f>IFERROR(((((N71+AD71)*(1/$H71))+AT71)/$F$2)/($B$2*('CAR.CAP_per person'!D$2)/(_xlfn.XLOOKUP($E$2,EU_countries_GDP!$A$2:$A$29,EU_countries_GDP!$E$2:$E$29))),"")</f>
        <v>6.4572725142148955E-5</v>
      </c>
      <c r="DK71" s="5">
        <f>IFERROR(((((O71+AE71)*(1/$H71))+AU71)/$F$2)/($B$2*('CAR.CAP_per person'!E$2)/(_xlfn.XLOOKUP($E$2,EU_countries_GDP!$A$2:$A$29,EU_countries_GDP!$E$2:$E$29))),"")</f>
        <v>1.601611776774689E-3</v>
      </c>
      <c r="DL71" s="5">
        <f>IFERROR(((((P71+AF71)*(1/$H71))+AV71)/$F$2)/($B$2*('CAR.CAP_per person'!F$2)/(_xlfn.XLOOKUP($E$2,EU_countries_GDP!$A$2:$A$29,EU_countries_GDP!$E$2:$E$29))),"")</f>
        <v>1.8520242195816022E-2</v>
      </c>
      <c r="DM71" s="5">
        <f>IFERROR(((((Q71+AG71)*(1/$H71))+AW71)/$F$2)/($B$2*('CAR.CAP_per person'!G$2)/(_xlfn.XLOOKUP($E$2,EU_countries_GDP!$A$2:$A$29,EU_countries_GDP!$E$2:$E$29))),"")</f>
        <v>2.8237373995704247E-3</v>
      </c>
      <c r="DN71" s="5">
        <f>IFERROR(((((R71+AH71)*(1/$H71))+AX71)/$F$2)/($B$2*('CAR.CAP_per person'!H$2)/(_xlfn.XLOOKUP($E$2,EU_countries_GDP!$A$2:$A$29,EU_countries_GDP!$E$2:$E$29))),"")</f>
        <v>1.6565031086373548E-5</v>
      </c>
      <c r="DO71" s="5">
        <f>IFERROR(((((S71+AI71)*(1/$H71))+AY71)/$F$2)/($B$2*('CAR.CAP_per person'!I$2)/(_xlfn.XLOOKUP($E$2,EU_countries_GDP!$A$2:$A$29,EU_countries_GDP!$E$2:$E$29))),"")</f>
        <v>9.8319507412474288E-4</v>
      </c>
      <c r="DP71" s="5">
        <f>IFERROR(((((T71+AJ71)*(1/$H71))+AZ71)/$F$2)/($B$2*('CAR.CAP_per person'!J$2)/(_xlfn.XLOOKUP($E$2,EU_countries_GDP!$A$2:$A$29,EU_countries_GDP!$E$2:$E$29))),"")</f>
        <v>2.485122410437171E-3</v>
      </c>
      <c r="DQ71" s="5">
        <f>IFERROR(((((U71+AK71)*(1/$H71))+BA71)/$F$2)/($B$2*('CAR.CAP_per person'!K$2)/(_xlfn.XLOOKUP($E$2,EU_countries_GDP!$A$2:$A$29,EU_countries_GDP!$E$2:$E$29))),"")</f>
        <v>1.557490874058083E-3</v>
      </c>
      <c r="DR71" s="5">
        <f>IFERROR(((((V71+AL71)*(1/$H71))+BB71)/$F$2)/($B$2*('CAR.CAP_per person'!L$2)/(_xlfn.XLOOKUP($E$2,EU_countries_GDP!$A$2:$A$29,EU_countries_GDP!$E$2:$E$29))),"")</f>
        <v>5.0115855667384193E-4</v>
      </c>
      <c r="DS71" s="5">
        <f>IFERROR(((((W71+AM71)*(1/$H71))+BC71)/$F$2)/($B$2*('CAR.CAP_per person'!M$2)/(_xlfn.XLOOKUP($E$2,EU_countries_GDP!$A$2:$A$29,EU_countries_GDP!$E$2:$E$29))),"")</f>
        <v>1.5963312208353533E-2</v>
      </c>
      <c r="DT71" s="5">
        <f>IFERROR(((((X71+AN71)*(1/$H71))+BD71)/$F$2)/($B$2*('CAR.CAP_per person'!N$2)/(_xlfn.XLOOKUP($E$2,EU_countries_GDP!$A$2:$A$29,EU_countries_GDP!$E$2:$E$29))),"")</f>
        <v>0.42654920163537829</v>
      </c>
      <c r="DU71" s="5">
        <f>IFERROR(((((Y71+AO71)*(1/$H71))+BE71)/$F$2)/($B$2*('CAR.CAP_per person'!O$2)/(_xlfn.XLOOKUP($E$2,EU_countries_GDP!$A$2:$A$29,EU_countries_GDP!$E$2:$E$29))),"")</f>
        <v>1.2208453830087533E-3</v>
      </c>
      <c r="DV71" s="5">
        <f>IFERROR(((((Z71+AP71)*(1/$H71))+BF71)/$F$2)/($B$2*('CAR.CAP_per person'!P$2)/(_xlfn.XLOOKUP($E$2,EU_countries_GDP!$A$2:$A$29,EU_countries_GDP!$E$2:$E$29))),"")</f>
        <v>1.0205829648296385E-2</v>
      </c>
      <c r="DW71" s="5">
        <f>IFERROR(((((AA71+AQ71)*(1/$H71))+BG71)/$F$2)/($B$2*('CAR.CAP_per person'!Q$2)/(_xlfn.XLOOKUP($E$2,EU_countries_GDP!$A$2:$A$29,EU_countries_GDP!$E$2:$E$29))),"")</f>
        <v>2.5645452342497703E-3</v>
      </c>
    </row>
    <row r="72" spans="1:127">
      <c r="A72" t="s">
        <v>234</v>
      </c>
      <c r="B72" t="str">
        <f>_xlfn.XLOOKUP(D72,Table5[Ingredient],Table5[Category],"",FALSE)</f>
        <v>Vegetables</v>
      </c>
      <c r="C72" s="33" t="s">
        <v>177</v>
      </c>
      <c r="D72" s="33" t="s">
        <v>190</v>
      </c>
      <c r="E72" s="33">
        <v>0.37714999999999999</v>
      </c>
      <c r="F72" s="33" t="s">
        <v>189</v>
      </c>
      <c r="G72" s="33" t="s">
        <v>180</v>
      </c>
      <c r="H72" s="91">
        <f>Dataset_IT!L69</f>
        <v>0.2487468671679198</v>
      </c>
      <c r="I72" s="33"/>
      <c r="J72" s="37">
        <f>IFERROR(INDEX('AveragePrices&amp;Codes'!G:AG, MATCH($D72, 'AveragePrices&amp;Codes'!$A:$A, 0), MATCH(Tool_Italy!$E$2, 'AveragePrices&amp;Codes'!$G$1:$AG$1, 0)),"")</f>
        <v>0.76647723809523804</v>
      </c>
      <c r="K72" s="37">
        <f>IFERROR(E72/(_xlfn.XLOOKUP(A72,Dataset_IT!$Q$2:$Q$9,Dataset_IT!$R$2:$R$9)),"")</f>
        <v>5.8023076923076917E-3</v>
      </c>
      <c r="L72">
        <f>IFERROR(IF($F72="Raw",_xlfn.XLOOKUP(_xlfn.XLOOKUP(Tool_Italy!$D72,'AveragePrices&amp;Codes'!$A:$A,'AveragePrices&amp;Codes'!$B:$B),AGRIBALYSE_Raw!$B:$B,AGRIBALYSE_Raw!O:O)*$E72,_xlfn.XLOOKUP(_xlfn.XLOOKUP(Tool_Italy!$D72,'AveragePrices&amp;Codes'!$A:$A,'AveragePrices&amp;Codes'!$B:$B),AGRIBALYSE_Cooked!$C:$C,AGRIBALYSE_Cooked!P:P)*$E72),"")</f>
        <v>0.14943747317299999</v>
      </c>
      <c r="M72">
        <f>IFERROR(IF($F72="Raw",_xlfn.XLOOKUP(_xlfn.XLOOKUP(Tool_Italy!$D72,'AveragePrices&amp;Codes'!$A:$A,'AveragePrices&amp;Codes'!$B:$B),AGRIBALYSE_Raw!$B:$B,AGRIBALYSE_Raw!P:P)*$E72,_xlfn.XLOOKUP(_xlfn.XLOOKUP(Tool_Italy!$D72,'AveragePrices&amp;Codes'!$A:$A,'AveragePrices&amp;Codes'!$B:$B),AGRIBALYSE_Cooked!$C:$C,AGRIBALYSE_Cooked!Q:Q)*$E72),"")</f>
        <v>7.3214081575499993E-9</v>
      </c>
      <c r="N72">
        <f>IFERROR(IF($F72="Raw",_xlfn.XLOOKUP(_xlfn.XLOOKUP(Tool_Italy!$D72,'AveragePrices&amp;Codes'!$A:$A,'AveragePrices&amp;Codes'!$B:$B),AGRIBALYSE_Raw!$B:$B,AGRIBALYSE_Raw!Q:Q)*$E72,_xlfn.XLOOKUP(_xlfn.XLOOKUP(Tool_Italy!$D72,'AveragePrices&amp;Codes'!$A:$A,'AveragePrices&amp;Codes'!$B:$B),AGRIBALYSE_Cooked!$C:$C,AGRIBALYSE_Cooked!R:R)*$E72),"")</f>
        <v>2.3425726734949998E-2</v>
      </c>
      <c r="O72">
        <f>IFERROR(IF($F72="Raw",_xlfn.XLOOKUP(_xlfn.XLOOKUP(Tool_Italy!$D72,'AveragePrices&amp;Codes'!$A:$A,'AveragePrices&amp;Codes'!$B:$B),AGRIBALYSE_Raw!$B:$B,AGRIBALYSE_Raw!R:R)*$E72,_xlfn.XLOOKUP(_xlfn.XLOOKUP(Tool_Italy!$D72,'AveragePrices&amp;Codes'!$A:$A,'AveragePrices&amp;Codes'!$B:$B),AGRIBALYSE_Cooked!$C:$C,AGRIBALYSE_Cooked!S:S)*$E72),"")</f>
        <v>5.5331435124000004E-4</v>
      </c>
      <c r="P72">
        <f>IFERROR(IF($F72="Raw",_xlfn.XLOOKUP(_xlfn.XLOOKUP(Tool_Italy!$D72,'AveragePrices&amp;Codes'!$A:$A,'AveragePrices&amp;Codes'!$B:$B),AGRIBALYSE_Raw!$B:$B,AGRIBALYSE_Raw!S:S)*$E72,_xlfn.XLOOKUP(_xlfn.XLOOKUP(Tool_Italy!$D72,'AveragePrices&amp;Codes'!$A:$A,'AveragePrices&amp;Codes'!$B:$B),AGRIBALYSE_Cooked!$C:$C,AGRIBALYSE_Cooked!T:T)*$E72),"")</f>
        <v>9.5624236516499624E-9</v>
      </c>
      <c r="Q72">
        <f>IFERROR(IF($F72="Raw",_xlfn.XLOOKUP(_xlfn.XLOOKUP(Tool_Italy!$D72,'AveragePrices&amp;Codes'!$A:$A,'AveragePrices&amp;Codes'!$B:$B),AGRIBALYSE_Raw!$B:$B,AGRIBALYSE_Raw!T:T)*$E72,_xlfn.XLOOKUP(_xlfn.XLOOKUP(Tool_Italy!$D72,'AveragePrices&amp;Codes'!$A:$A,'AveragePrices&amp;Codes'!$B:$B),AGRIBALYSE_Cooked!$C:$C,AGRIBALYSE_Cooked!U:U)*$E72),"")</f>
        <v>3.7647457337950001E-9</v>
      </c>
      <c r="R72">
        <f>IFERROR(IF($F72="Raw",_xlfn.XLOOKUP(_xlfn.XLOOKUP(Tool_Italy!$D72,'AveragePrices&amp;Codes'!$A:$A,'AveragePrices&amp;Codes'!$B:$B),AGRIBALYSE_Raw!$B:$B,AGRIBALYSE_Raw!U:U)*$E72,_xlfn.XLOOKUP(_xlfn.XLOOKUP(Tool_Italy!$D72,'AveragePrices&amp;Codes'!$A:$A,'AveragePrices&amp;Codes'!$B:$B),AGRIBALYSE_Cooked!$C:$C,AGRIBALYSE_Cooked!V:V)*$E72),"")</f>
        <v>9.7697245262999997E-11</v>
      </c>
      <c r="S72">
        <f>IFERROR(IF($F72="Raw",_xlfn.XLOOKUP(_xlfn.XLOOKUP(Tool_Italy!$D72,'AveragePrices&amp;Codes'!$A:$A,'AveragePrices&amp;Codes'!$B:$B),AGRIBALYSE_Raw!$B:$B,AGRIBALYSE_Raw!V:V)*$E72,_xlfn.XLOOKUP(_xlfn.XLOOKUP(Tool_Italy!$D72,'AveragePrices&amp;Codes'!$A:$A,'AveragePrices&amp;Codes'!$B:$B),AGRIBALYSE_Cooked!$C:$C,AGRIBALYSE_Cooked!W:W)*$E72),"")</f>
        <v>7.7090410418000001E-4</v>
      </c>
      <c r="T72">
        <f>IFERROR(IF($F72="Raw",_xlfn.XLOOKUP(_xlfn.XLOOKUP(Tool_Italy!$D72,'AveragePrices&amp;Codes'!$A:$A,'AveragePrices&amp;Codes'!$B:$B),AGRIBALYSE_Raw!$B:$B,AGRIBALYSE_Raw!W:W)*$E72,_xlfn.XLOOKUP(_xlfn.XLOOKUP(Tool_Italy!$D72,'AveragePrices&amp;Codes'!$A:$A,'AveragePrices&amp;Codes'!$B:$B),AGRIBALYSE_Cooked!$C:$C,AGRIBALYSE_Cooked!X:X)*$E72),"")</f>
        <v>2.1628749547649998E-5</v>
      </c>
      <c r="U72">
        <f>IFERROR(IF($F72="Raw",_xlfn.XLOOKUP(_xlfn.XLOOKUP(Tool_Italy!$D72,'AveragePrices&amp;Codes'!$A:$A,'AveragePrices&amp;Codes'!$B:$B),AGRIBALYSE_Raw!$B:$B,AGRIBALYSE_Raw!X:X)*$E72,_xlfn.XLOOKUP(_xlfn.XLOOKUP(Tool_Italy!$D72,'AveragePrices&amp;Codes'!$A:$A,'AveragePrices&amp;Codes'!$B:$B),AGRIBALYSE_Cooked!$C:$C,AGRIBALYSE_Cooked!Y:Y)*$E72),"")</f>
        <v>5.1940969768999993E-4</v>
      </c>
      <c r="V72">
        <f>IFERROR(IF($F72="Raw",_xlfn.XLOOKUP(_xlfn.XLOOKUP(Tool_Italy!$D72,'AveragePrices&amp;Codes'!$A:$A,'AveragePrices&amp;Codes'!$B:$B),AGRIBALYSE_Raw!$B:$B,AGRIBALYSE_Raw!Y:Y)*$E72,_xlfn.XLOOKUP(_xlfn.XLOOKUP(Tool_Italy!$D72,'AveragePrices&amp;Codes'!$A:$A,'AveragePrices&amp;Codes'!$B:$B),AGRIBALYSE_Cooked!$C:$C,AGRIBALYSE_Cooked!Z:Z)*$E72),"")</f>
        <v>2.3516870312549998E-3</v>
      </c>
      <c r="W72">
        <f>IFERROR(IF($F72="Raw",_xlfn.XLOOKUP(_xlfn.XLOOKUP(Tool_Italy!$D72,'AveragePrices&amp;Codes'!$A:$A,'AveragePrices&amp;Codes'!$B:$B),AGRIBALYSE_Raw!$B:$B,AGRIBALYSE_Raw!Z:Z)*$E72,_xlfn.XLOOKUP(_xlfn.XLOOKUP(Tool_Italy!$D72,'AveragePrices&amp;Codes'!$A:$A,'AveragePrices&amp;Codes'!$B:$B),AGRIBALYSE_Cooked!$C:$C,AGRIBALYSE_Cooked!AA:AA)*$E72),"")</f>
        <v>6.8814509531849994</v>
      </c>
      <c r="X72">
        <f>IFERROR(IF($F72="Raw",_xlfn.XLOOKUP(_xlfn.XLOOKUP(Tool_Italy!$D72,'AveragePrices&amp;Codes'!$A:$A,'AveragePrices&amp;Codes'!$B:$B),AGRIBALYSE_Raw!$B:$B,AGRIBALYSE_Raw!AA:AA)*$E72,_xlfn.XLOOKUP(_xlfn.XLOOKUP(Tool_Italy!$D72,'AveragePrices&amp;Codes'!$A:$A,'AveragePrices&amp;Codes'!$B:$B),AGRIBALYSE_Cooked!$C:$C,AGRIBALYSE_Cooked!AB:AB)*$E72),"")</f>
        <v>3.597461756455</v>
      </c>
      <c r="Y72">
        <f>IFERROR(IF($F72="Raw",_xlfn.XLOOKUP(_xlfn.XLOOKUP(Tool_Italy!$D72,'AveragePrices&amp;Codes'!$A:$A,'AveragePrices&amp;Codes'!$B:$B),AGRIBALYSE_Raw!$B:$B,AGRIBALYSE_Raw!AB:AB)*$E72,_xlfn.XLOOKUP(_xlfn.XLOOKUP(Tool_Italy!$D72,'AveragePrices&amp;Codes'!$A:$A,'AveragePrices&amp;Codes'!$B:$B),AGRIBALYSE_Cooked!$C:$C,AGRIBALYSE_Cooked!AC:AC)*$E72),"")</f>
        <v>0.1365410665275</v>
      </c>
      <c r="Z72">
        <f>IFERROR(IF($F72="Raw",_xlfn.XLOOKUP(_xlfn.XLOOKUP(Tool_Italy!$D72,'AveragePrices&amp;Codes'!$A:$A,'AveragePrices&amp;Codes'!$B:$B),AGRIBALYSE_Raw!$B:$B,AGRIBALYSE_Raw!AC:AC)*$E72,_xlfn.XLOOKUP(_xlfn.XLOOKUP(Tool_Italy!$D72,'AveragePrices&amp;Codes'!$A:$A,'AveragePrices&amp;Codes'!$B:$B),AGRIBALYSE_Cooked!$C:$C,AGRIBALYSE_Cooked!AD:AD)*$E72),"")</f>
        <v>2.084066520495</v>
      </c>
      <c r="AA72">
        <f>IFERROR(IF($F72="Raw",_xlfn.XLOOKUP(_xlfn.XLOOKUP(Tool_Italy!$D72,'AveragePrices&amp;Codes'!$A:$A,'AveragePrices&amp;Codes'!$B:$B),AGRIBALYSE_Raw!$B:$B,AGRIBALYSE_Raw!AD:AD)*$E72,_xlfn.XLOOKUP(_xlfn.XLOOKUP(Tool_Italy!$D72,'AveragePrices&amp;Codes'!$A:$A,'AveragePrices&amp;Codes'!$B:$B),AGRIBALYSE_Cooked!$C:$C,AGRIBALYSE_Cooked!AE:AE)*$E72),"")</f>
        <v>8.5126330381999997E-7</v>
      </c>
      <c r="AB72" cm="1">
        <f t="array" ref="AB72">IFERROR(_xlfn.XLOOKUP(Tool_Italy!$F72&amp;$E$2,'Cooking methods'!$A:$A&amp;'Cooking methods'!$B:$B,'Cooking methods'!C:C)*$E72,"")</f>
        <v>0</v>
      </c>
      <c r="AC72" cm="1">
        <f t="array" ref="AC72">IFERROR(_xlfn.XLOOKUP(Tool_Italy!$F72&amp;$E$2,'Cooking methods'!$A:$A&amp;'Cooking methods'!$B:$B,'Cooking methods'!D:D)*$E72,"")</f>
        <v>0</v>
      </c>
      <c r="AD72" cm="1">
        <f t="array" ref="AD72">IFERROR(_xlfn.XLOOKUP(Tool_Italy!$F72&amp;$E$2,'Cooking methods'!$A:$A&amp;'Cooking methods'!$B:$B,'Cooking methods'!E:E)*$E72,"")</f>
        <v>0</v>
      </c>
      <c r="AE72" cm="1">
        <f t="array" ref="AE72">IFERROR(_xlfn.XLOOKUP(Tool_Italy!$F72&amp;$E$2,'Cooking methods'!$A:$A&amp;'Cooking methods'!$B:$B,'Cooking methods'!F:F)*$E72,"")</f>
        <v>0</v>
      </c>
      <c r="AF72" cm="1">
        <f t="array" ref="AF72">IFERROR(_xlfn.XLOOKUP(Tool_Italy!$F72&amp;$E$2,'Cooking methods'!$A:$A&amp;'Cooking methods'!$B:$B,'Cooking methods'!G:G)*$E72,"")</f>
        <v>0</v>
      </c>
      <c r="AG72" cm="1">
        <f t="array" ref="AG72">IFERROR(_xlfn.XLOOKUP(Tool_Italy!$F72&amp;$E$2,'Cooking methods'!$A:$A&amp;'Cooking methods'!$B:$B,'Cooking methods'!H:H)*$E72,"")</f>
        <v>0</v>
      </c>
      <c r="AH72" cm="1">
        <f t="array" ref="AH72">IFERROR(_xlfn.XLOOKUP(Tool_Italy!$F72&amp;$E$2,'Cooking methods'!$A:$A&amp;'Cooking methods'!$B:$B,'Cooking methods'!I:I)*$E72,"")</f>
        <v>0</v>
      </c>
      <c r="AI72" cm="1">
        <f t="array" ref="AI72">IFERROR(_xlfn.XLOOKUP(Tool_Italy!$F72&amp;$E$2,'Cooking methods'!$A:$A&amp;'Cooking methods'!$B:$B,'Cooking methods'!J:J)*$E72,"")</f>
        <v>0</v>
      </c>
      <c r="AJ72" cm="1">
        <f t="array" ref="AJ72">IFERROR(_xlfn.XLOOKUP(Tool_Italy!$F72&amp;$E$2,'Cooking methods'!$A:$A&amp;'Cooking methods'!$B:$B,'Cooking methods'!K:K)*$E72,"")</f>
        <v>0</v>
      </c>
      <c r="AK72" cm="1">
        <f t="array" ref="AK72">IFERROR(_xlfn.XLOOKUP(Tool_Italy!$F72&amp;$E$2,'Cooking methods'!$A:$A&amp;'Cooking methods'!$B:$B,'Cooking methods'!L:L)*$E72,"")</f>
        <v>0</v>
      </c>
      <c r="AL72" cm="1">
        <f t="array" ref="AL72">IFERROR(_xlfn.XLOOKUP(Tool_Italy!$F72&amp;$E$2,'Cooking methods'!$A:$A&amp;'Cooking methods'!$B:$B,'Cooking methods'!M:M)*$E72,"")</f>
        <v>0</v>
      </c>
      <c r="AM72" cm="1">
        <f t="array" ref="AM72">IFERROR(_xlfn.XLOOKUP(Tool_Italy!$F72&amp;$E$2,'Cooking methods'!$A:$A&amp;'Cooking methods'!$B:$B,'Cooking methods'!N:N)*$E72,"")</f>
        <v>0</v>
      </c>
      <c r="AN72" cm="1">
        <f t="array" ref="AN72">IFERROR(_xlfn.XLOOKUP(Tool_Italy!$F72&amp;$E$2,'Cooking methods'!$A:$A&amp;'Cooking methods'!$B:$B,'Cooking methods'!O:O)*$E72,"")</f>
        <v>0</v>
      </c>
      <c r="AO72" cm="1">
        <f t="array" ref="AO72">IFERROR(_xlfn.XLOOKUP(Tool_Italy!$F72&amp;$E$2,'Cooking methods'!$A:$A&amp;'Cooking methods'!$B:$B,'Cooking methods'!P:P)*$E72,"")</f>
        <v>0</v>
      </c>
      <c r="AP72" cm="1">
        <f t="array" ref="AP72">IFERROR(_xlfn.XLOOKUP(Tool_Italy!$F72&amp;$E$2,'Cooking methods'!$A:$A&amp;'Cooking methods'!$B:$B,'Cooking methods'!Q:Q)*$E72,"")</f>
        <v>0</v>
      </c>
      <c r="AQ72" cm="1">
        <f t="array" ref="AQ72">IFERROR(_xlfn.XLOOKUP(Tool_Italy!$F72&amp;$E$2,'Cooking methods'!$A:$A&amp;'Cooking methods'!$B:$B,'Cooking methods'!R:R)*$E72,"")</f>
        <v>0</v>
      </c>
      <c r="AR72" cm="1">
        <f t="array" ref="AR72">IFERROR(_xlfn.XLOOKUP(Tool_Italy!$G72&amp;$E$2,'Waste management'!$A:$A&amp;'Waste management'!$B:$B,'Waste management'!C:C)*$E72,"")</f>
        <v>2.16898965E-2</v>
      </c>
      <c r="AS72" cm="1">
        <f t="array" ref="AS72">IFERROR(_xlfn.XLOOKUP(Tool_Italy!$G72&amp;$E$2,'Waste management'!$A:$A&amp;'Waste management'!$B:$B,'Waste management'!D:D)*$E72,"")</f>
        <v>1.5584705445000001E-10</v>
      </c>
      <c r="AT72" cm="1">
        <f t="array" ref="AT72">IFERROR(_xlfn.XLOOKUP(Tool_Italy!$G72&amp;$E$2,'Waste management'!$A:$A&amp;'Waste management'!$B:$B,'Waste management'!E:E)*$E72,"")</f>
        <v>3.3189199999999997E-4</v>
      </c>
      <c r="AU72" cm="1">
        <f t="array" ref="AU72">IFERROR(_xlfn.XLOOKUP(Tool_Italy!$G72&amp;$E$2,'Waste management'!$A:$A&amp;'Waste management'!$B:$B,'Waste management'!F:F)*$E72,"")</f>
        <v>4.9029499999999995E-5</v>
      </c>
      <c r="AV72" cm="1">
        <f t="array" ref="AV72">IFERROR(_xlfn.XLOOKUP(Tool_Italy!$G72&amp;$E$2,'Waste management'!$A:$A&amp;'Waste management'!$B:$B,'Waste management'!G:G)*$E72,"")</f>
        <v>4.3827092899999996E-9</v>
      </c>
      <c r="AW72" cm="1">
        <f t="array" ref="AW72">IFERROR(_xlfn.XLOOKUP(Tool_Italy!$G72&amp;$E$2,'Waste management'!$A:$A&amp;'Waste management'!$B:$B,'Waste management'!H:H)*$E72,"")</f>
        <v>1.4320800364999998E-10</v>
      </c>
      <c r="AX72" cm="1">
        <f t="array" ref="AX72">IFERROR(_xlfn.XLOOKUP(Tool_Italy!$G72&amp;$E$2,'Waste management'!$A:$A&amp;'Waste management'!$B:$B,'Waste management'!I:I)*$E72,"")</f>
        <v>1.0233248665E-10</v>
      </c>
      <c r="AY72" cm="1">
        <f t="array" ref="AY72">IFERROR(_xlfn.XLOOKUP(Tool_Italy!$G72&amp;$E$2,'Waste management'!$A:$A&amp;'Waste management'!$B:$B,'Waste management'!J:J)*$E72,"")</f>
        <v>8.3350150000000001E-4</v>
      </c>
      <c r="AZ72" cm="1">
        <f t="array" ref="AZ72">IFERROR(_xlfn.XLOOKUP(Tool_Italy!$G72&amp;$E$2,'Waste management'!$A:$A&amp;'Waste management'!$B:$B,'Waste management'!K:K)*$E72,"")</f>
        <v>1.3394972545E-6</v>
      </c>
      <c r="BA72" cm="1">
        <f t="array" ref="BA72">IFERROR(_xlfn.XLOOKUP(Tool_Italy!$G72&amp;$E$2,'Waste management'!$A:$A&amp;'Waste management'!$B:$B,'Waste management'!L:L)*$E72,"")</f>
        <v>3.6720908030000001E-5</v>
      </c>
      <c r="BB72" cm="1">
        <f t="array" ref="BB72">IFERROR(_xlfn.XLOOKUP(Tool_Italy!$G72&amp;$E$2,'Waste management'!$A:$A&amp;'Waste management'!$B:$B,'Waste management'!M:M)*$E72,"")</f>
        <v>3.6772124999999998E-3</v>
      </c>
      <c r="BC72" cm="1">
        <f t="array" ref="BC72">IFERROR(_xlfn.XLOOKUP(Tool_Italy!$G72&amp;$E$2,'Waste management'!$A:$A&amp;'Waste management'!$B:$B,'Waste management'!N:N)*$E72,"")</f>
        <v>3.1586614220000002</v>
      </c>
      <c r="BD72" cm="1">
        <f t="array" ref="BD72">IFERROR(_xlfn.XLOOKUP(Tool_Italy!$G72&amp;$E$2,'Waste management'!$A:$A&amp;'Waste management'!$B:$B,'Waste management'!O:O)*$E72,"")</f>
        <v>0.20538834699999997</v>
      </c>
      <c r="BE72" cm="1">
        <f t="array" ref="BE72">IFERROR(_xlfn.XLOOKUP(Tool_Italy!$G72&amp;$E$2,'Waste management'!$A:$A&amp;'Waste management'!$B:$B,'Waste management'!P:P)*$E72,"")</f>
        <v>4.3145960000000004E-3</v>
      </c>
      <c r="BF72" cm="1">
        <f t="array" ref="BF72">IFERROR(_xlfn.XLOOKUP(Tool_Italy!$G72&amp;$E$2,'Waste management'!$A:$A&amp;'Waste management'!$B:$B,'Waste management'!Q:Q)*$E72,"")</f>
        <v>0.135819258</v>
      </c>
      <c r="BG72" cm="1">
        <f t="array" ref="BG72">IFERROR(_xlfn.XLOOKUP(Tool_Italy!$G72&amp;$E$2,'Waste management'!$A:$A&amp;'Waste management'!$B:$B,'Waste management'!R:R)*$E72,"")</f>
        <v>4.2174798749999997E-8</v>
      </c>
      <c r="BH72">
        <f>IFERROR((L72+AR72+AB72)*_xlfn.XLOOKUP(Tool_Italy!BH$4,Monetization_Factors!$A:$A,Monetization_Factors!$D:$D),"")</f>
        <v>2.2263819733092941E-2</v>
      </c>
      <c r="BI72">
        <f>IFERROR((M72+AS72+AC72)*_xlfn.XLOOKUP(Tool_Italy!BI$4,Monetization_Factors!$A:$A,Monetization_Factors!$D:$D),"")</f>
        <v>2.9932228025224702E-7</v>
      </c>
      <c r="BJ72">
        <f>IFERROR((N72+AT72+AD72)*_xlfn.XLOOKUP(Tool_Italy!BJ$4,Monetization_Factors!$A:$A,Monetization_Factors!$D:$D),"")</f>
        <v>3.6258480644029498E-5</v>
      </c>
      <c r="BK72">
        <f>IFERROR((O72+AU72+AE72)*_xlfn.XLOOKUP(Tool_Italy!BK$4,Monetization_Factors!$A:$A,Monetization_Factors!$D:$D),"")</f>
        <v>9.1175197826633006E-4</v>
      </c>
      <c r="BL72">
        <f>IFERROR((P72+AV72+AF72)*_xlfn.XLOOKUP(Tool_Italy!BL$4,Monetization_Factors!$A:$A,Monetization_Factors!$D:$D),"")</f>
        <v>1.3921063445035931E-2</v>
      </c>
      <c r="BM72">
        <f>IFERROR((Q72+AW72+AG72)*_xlfn.XLOOKUP(Tool_Italy!BM$4,Monetization_Factors!$A:$A,Monetization_Factors!$D:$D),"")</f>
        <v>8.1152959896140756E-4</v>
      </c>
      <c r="BN72">
        <f>IFERROR((R72+AX72+AH72)*_xlfn.XLOOKUP(Tool_Italy!BN$4,Monetization_Factors!$A:$A,Monetization_Factors!$D:$D),"")</f>
        <v>2.2996244996053674E-4</v>
      </c>
      <c r="BO72">
        <f>IFERROR((S72+AY72+AI72)*_xlfn.XLOOKUP(Tool_Italy!BO$4,Monetization_Factors!$A:$A,Monetization_Factors!$D:$D),"")</f>
        <v>7.0247209536142383E-4</v>
      </c>
      <c r="BP72">
        <f>IFERROR((T72+AZ72+AJ72)*_xlfn.XLOOKUP(Tool_Italy!BP$4,Monetization_Factors!$A:$A,Monetization_Factors!$D:$D),"")</f>
        <v>5.6028541858039035E-5</v>
      </c>
      <c r="BQ72">
        <f>IFERROR((U72+BA72+AK72)*_xlfn.XLOOKUP(Tool_Italy!BQ$4,Monetization_Factors!$A:$A,Monetization_Factors!$D:$D),"")</f>
        <v>2.2749476725970256E-3</v>
      </c>
      <c r="BR72" t="str">
        <f>IFERROR((V72+BB72+AL72)*_xlfn.XLOOKUP(Tool_Italy!BR$4,Monetization_Factors!$A:$A,Monetization_Factors!$D:$D),"")</f>
        <v/>
      </c>
      <c r="BS72">
        <f>IFERROR((W72+BC72+AM72)*_xlfn.XLOOKUP(Tool_Italy!BS$4,Monetization_Factors!$A:$A,Monetization_Factors!$D:$D),"")</f>
        <v>4.885792715186892E-4</v>
      </c>
      <c r="BT72">
        <f>IFERROR((X72+BD72+AN72)*_xlfn.XLOOKUP(Tool_Italy!BT$4,Monetization_Factors!$A:$A,Monetization_Factors!$D:$D),"")</f>
        <v>8.4679068522965919E-4</v>
      </c>
      <c r="BU72">
        <f>IFERROR((Y72+BE72+AO72)*_xlfn.XLOOKUP(Tool_Italy!BU$4,Monetization_Factors!$A:$A,Monetization_Factors!$D:$D),"")</f>
        <v>8.9512747093456458E-4</v>
      </c>
      <c r="BV72">
        <f>IFERROR((Z72+BF72+AP72)*_xlfn.XLOOKUP(Tool_Italy!BV$4,Monetization_Factors!$A:$A,Monetization_Factors!$D:$D),"")</f>
        <v>3.6656536040333091E-3</v>
      </c>
      <c r="BW72">
        <f>IFERROR((AA72+BG72+AQ72)*_xlfn.XLOOKUP(Tool_Italy!BW$4,Monetization_Factors!$A:$A,Monetization_Factors!$D:$D),"")</f>
        <v>1.8664991808793947E-6</v>
      </c>
      <c r="BX72" s="38" cm="1">
        <f t="array" ref="BX72">IFERROR(_xlfn.IFS(I72&lt;&gt;0,I72*E72,I72="",J72*E72),"")</f>
        <v>0.28907689034761902</v>
      </c>
      <c r="BY72" s="38">
        <f t="shared" si="67"/>
        <v>4.4831203176357991E-2</v>
      </c>
      <c r="BZ72" s="38">
        <f t="shared" ref="BZ72:BZ135" si="71">IFERROR(BY72+BX72,BY72)</f>
        <v>0.33390809352397699</v>
      </c>
      <c r="CA72" s="38">
        <f t="shared" si="68"/>
        <v>8.6213852262226906E-5</v>
      </c>
      <c r="CB72">
        <f t="shared" si="69"/>
        <v>0.17112736967299999</v>
      </c>
      <c r="CC72">
        <f t="shared" si="37"/>
        <v>7.4772552119999985E-9</v>
      </c>
      <c r="CD72">
        <f t="shared" si="38"/>
        <v>2.3757618734949998E-2</v>
      </c>
      <c r="CE72">
        <f t="shared" si="39"/>
        <v>6.0234385124000001E-4</v>
      </c>
      <c r="CF72">
        <f t="shared" si="40"/>
        <v>1.3945132941649961E-8</v>
      </c>
      <c r="CG72">
        <f t="shared" si="41"/>
        <v>3.907953737445E-9</v>
      </c>
      <c r="CH72">
        <f t="shared" si="42"/>
        <v>2.0002973191299999E-10</v>
      </c>
      <c r="CI72">
        <f t="shared" si="43"/>
        <v>1.60440560418E-3</v>
      </c>
      <c r="CJ72">
        <f t="shared" si="44"/>
        <v>2.2968246802149997E-5</v>
      </c>
      <c r="CK72">
        <f t="shared" si="45"/>
        <v>5.5613060571999993E-4</v>
      </c>
      <c r="CL72">
        <f t="shared" si="46"/>
        <v>6.0288995312549991E-3</v>
      </c>
      <c r="CM72">
        <f t="shared" si="47"/>
        <v>10.040112375185</v>
      </c>
      <c r="CN72">
        <f t="shared" si="48"/>
        <v>3.802850103455</v>
      </c>
      <c r="CO72">
        <f t="shared" si="49"/>
        <v>0.14085566252750001</v>
      </c>
      <c r="CP72">
        <f t="shared" si="50"/>
        <v>2.2198857784950001</v>
      </c>
      <c r="CQ72">
        <f t="shared" si="51"/>
        <v>8.9343810256999995E-7</v>
      </c>
      <c r="CR72">
        <f t="shared" si="70"/>
        <v>3.2909109552499996E-4</v>
      </c>
      <c r="CS72">
        <f t="shared" si="52"/>
        <v>1.4379336946153843E-11</v>
      </c>
      <c r="CT72">
        <f t="shared" si="53"/>
        <v>4.5687728336442303E-5</v>
      </c>
      <c r="CU72">
        <f t="shared" si="54"/>
        <v>1.1583535600769232E-6</v>
      </c>
      <c r="CV72">
        <f t="shared" si="55"/>
        <v>2.6817563349326848E-11</v>
      </c>
      <c r="CW72">
        <f t="shared" si="56"/>
        <v>7.5152956489326919E-12</v>
      </c>
      <c r="CX72">
        <f t="shared" si="57"/>
        <v>3.8467256137115381E-13</v>
      </c>
      <c r="CY72">
        <f t="shared" si="58"/>
        <v>3.0853953926538463E-6</v>
      </c>
      <c r="CZ72">
        <f t="shared" si="59"/>
        <v>4.4169705388749993E-8</v>
      </c>
      <c r="DA72">
        <f t="shared" si="60"/>
        <v>1.0694819340769229E-6</v>
      </c>
      <c r="DB72">
        <f t="shared" si="61"/>
        <v>1.1594037560105767E-5</v>
      </c>
      <c r="DC72">
        <f t="shared" si="62"/>
        <v>1.9307908413817309E-2</v>
      </c>
      <c r="DD72">
        <f t="shared" si="63"/>
        <v>7.313173275875E-3</v>
      </c>
      <c r="DE72">
        <f t="shared" si="64"/>
        <v>2.7087627409134616E-4</v>
      </c>
      <c r="DF72">
        <f t="shared" si="65"/>
        <v>4.2690111124903847E-3</v>
      </c>
      <c r="DG72">
        <f t="shared" si="66"/>
        <v>1.71815019725E-9</v>
      </c>
      <c r="DH72" s="5">
        <f>IFERROR(((((L72+AB72)*(1/$H72))+AR72)/$F$2)/($B$2*('CAR.CAP_per person'!B$2)/(_xlfn.XLOOKUP($E$2,EU_countries_GDP!$A$2:$A$29,EU_countries_GDP!$E$2:$E$29))),"")</f>
        <v>9.8770118154457489E-3</v>
      </c>
      <c r="DI72" s="5">
        <f>IFERROR(((((M72+AC72)*(1/$H72))+AS72)/$F$2)/($B$2*('CAR.CAP_per person'!C$2)/(_xlfn.XLOOKUP($E$2,EU_countries_GDP!$A$2:$A$29,EU_countries_GDP!$E$2:$E$29))),"")</f>
        <v>5.9291500931703782E-6</v>
      </c>
      <c r="DJ72" s="5">
        <f>IFERROR(((((N72+AD72)*(1/$H72))+AT72)/$F$2)/($B$2*('CAR.CAP_per person'!D$2)/(_xlfn.XLOOKUP($E$2,EU_countries_GDP!$A$2:$A$29,EU_countries_GDP!$E$2:$E$29))),"")</f>
        <v>1.9384958831280547E-5</v>
      </c>
      <c r="DK72" s="5">
        <f>IFERROR(((((O72+AE72)*(1/$H72))+AU72)/$F$2)/($B$2*('CAR.CAP_per person'!E$2)/(_xlfn.XLOOKUP($E$2,EU_countries_GDP!$A$2:$A$29,EU_countries_GDP!$E$2:$E$29))),"")</f>
        <v>6.0431324249651515E-4</v>
      </c>
      <c r="DL72" s="5">
        <f>IFERROR(((((P72+AF72)*(1/$H72))+AV72)/$F$2)/($B$2*('CAR.CAP_per person'!F$2)/(_xlfn.XLOOKUP($E$2,EU_countries_GDP!$A$2:$A$29,EU_countries_GDP!$E$2:$E$29))),"")</f>
        <v>8.9605425782734553E-3</v>
      </c>
      <c r="DM72" s="5">
        <f>IFERROR(((((Q72+AG72)*(1/$H72))+AW72)/$F$2)/($B$2*('CAR.CAP_per person'!G$2)/(_xlfn.XLOOKUP($E$2,EU_countries_GDP!$A$2:$A$29,EU_countries_GDP!$E$2:$E$29))),"")</f>
        <v>1.7179472027540857E-3</v>
      </c>
      <c r="DN72" s="5">
        <f>IFERROR(((((R72+AH72)*(1/$H72))+AX72)/$F$2)/($B$2*('CAR.CAP_per person'!H$2)/(_xlfn.XLOOKUP($E$2,EU_countries_GDP!$A$2:$A$29,EU_countries_GDP!$E$2:$E$29))),"")</f>
        <v>1.304926845259605E-5</v>
      </c>
      <c r="DO72" s="5">
        <f>IFERROR(((((S72+AI72)*(1/$H72))+AY72)/$F$2)/($B$2*('CAR.CAP_per person'!I$2)/(_xlfn.XLOOKUP($E$2,EU_countries_GDP!$A$2:$A$29,EU_countries_GDP!$E$2:$E$29))),"")</f>
        <v>4.2391044722947567E-4</v>
      </c>
      <c r="DP72" s="5">
        <f>IFERROR(((((T72+AJ72)*(1/$H72))+AZ72)/$F$2)/($B$2*('CAR.CAP_per person'!J$2)/(_xlfn.XLOOKUP($E$2,EU_countries_GDP!$A$2:$A$29,EU_countries_GDP!$E$2:$E$29))),"")</f>
        <v>1.6428217654174181E-3</v>
      </c>
      <c r="DQ72" s="5">
        <f>IFERROR(((((U72+AK72)*(1/$H72))+BA72)/$F$2)/($B$2*('CAR.CAP_per person'!K$2)/(_xlfn.XLOOKUP($E$2,EU_countries_GDP!$A$2:$A$29,EU_countries_GDP!$E$2:$E$29))),"")</f>
        <v>1.1452017494974901E-3</v>
      </c>
      <c r="DR72" s="5">
        <f>IFERROR(((((V72+AL72)*(1/$H72))+BB72)/$F$2)/($B$2*('CAR.CAP_per person'!L$2)/(_xlfn.XLOOKUP($E$2,EU_countries_GDP!$A$2:$A$29,EU_countries_GDP!$E$2:$E$29))),"")</f>
        <v>2.3138878125835262E-4</v>
      </c>
      <c r="DS72" s="5">
        <f>IFERROR(((((W72+AM72)*(1/$H72))+BC72)/$F$2)/($B$2*('CAR.CAP_per person'!M$2)/(_xlfn.XLOOKUP($E$2,EU_countries_GDP!$A$2:$A$29,EU_countries_GDP!$E$2:$E$29))),"")</f>
        <v>2.535594176907081E-2</v>
      </c>
      <c r="DT72" s="5">
        <f>IFERROR(((((X72+AN72)*(1/$H72))+BD72)/$F$2)/($B$2*('CAR.CAP_per person'!N$2)/(_xlfn.XLOOKUP($E$2,EU_countries_GDP!$A$2:$A$29,EU_countries_GDP!$E$2:$E$29))),"")</f>
        <v>0.12459527767298939</v>
      </c>
      <c r="DU72" s="5">
        <f>IFERROR(((((Y72+AO72)*(1/$H72))+BE72)/$F$2)/($B$2*('CAR.CAP_per person'!O$2)/(_xlfn.XLOOKUP($E$2,EU_countries_GDP!$A$2:$A$29,EU_countries_GDP!$E$2:$E$29))),"")</f>
        <v>3.2878104636848164E-4</v>
      </c>
      <c r="DV72" s="5">
        <f>IFERROR(((((Z72+AP72)*(1/$H72))+BF72)/$F$2)/($B$2*('CAR.CAP_per person'!P$2)/(_xlfn.XLOOKUP($E$2,EU_countries_GDP!$A$2:$A$29,EU_countries_GDP!$E$2:$E$29))),"")</f>
        <v>4.1072330752249904E-3</v>
      </c>
      <c r="DW72" s="5">
        <f>IFERROR(((((AA72+AQ72)*(1/$H72))+BG72)/$F$2)/($B$2*('CAR.CAP_per person'!Q$2)/(_xlfn.XLOOKUP($E$2,EU_countries_GDP!$A$2:$A$29,EU_countries_GDP!$E$2:$E$29))),"")</f>
        <v>1.7027668781318661E-3</v>
      </c>
    </row>
    <row r="73" spans="1:127">
      <c r="A73" t="s">
        <v>234</v>
      </c>
      <c r="B73" t="str">
        <f>_xlfn.XLOOKUP(D73,Table5[Ingredient],Table5[Category],"",FALSE)</f>
        <v xml:space="preserve">Other </v>
      </c>
      <c r="C73" s="33" t="s">
        <v>177</v>
      </c>
      <c r="D73" s="33" t="s">
        <v>235</v>
      </c>
      <c r="E73" s="33">
        <v>1.9850000000000003E-2</v>
      </c>
      <c r="F73" s="33" t="s">
        <v>189</v>
      </c>
      <c r="G73" s="33" t="s">
        <v>180</v>
      </c>
      <c r="H73" s="91">
        <f>Dataset_IT!L70</f>
        <v>0.2487468671679198</v>
      </c>
      <c r="I73" s="33"/>
      <c r="J73" s="37">
        <f>IFERROR(INDEX('AveragePrices&amp;Codes'!G:AG, MATCH($D73, 'AveragePrices&amp;Codes'!$A:$A, 0), MATCH(Tool_Italy!$E$2, 'AveragePrices&amp;Codes'!$G$1:$AG$1, 0)),"")</f>
        <v>8.5797892143076933</v>
      </c>
      <c r="K73" s="37">
        <f>IFERROR(E73/(_xlfn.XLOOKUP(A73,Dataset_IT!$Q$2:$Q$9,Dataset_IT!$R$2:$R$9)),"")</f>
        <v>3.0538461538461541E-4</v>
      </c>
      <c r="L73">
        <f>IFERROR(IF($F73="Raw",_xlfn.XLOOKUP(_xlfn.XLOOKUP(Tool_Italy!$D73,'AveragePrices&amp;Codes'!$A:$A,'AveragePrices&amp;Codes'!$B:$B),AGRIBALYSE_Raw!$B:$B,AGRIBALYSE_Raw!O:O)*$E73,_xlfn.XLOOKUP(_xlfn.XLOOKUP(Tool_Italy!$D73,'AveragePrices&amp;Codes'!$A:$A,'AveragePrices&amp;Codes'!$B:$B),AGRIBALYSE_Cooked!$C:$C,AGRIBALYSE_Cooked!P:P)*$E73),"")</f>
        <v>3.2284635500000006E-2</v>
      </c>
      <c r="M73">
        <f>IFERROR(IF($F73="Raw",_xlfn.XLOOKUP(_xlfn.XLOOKUP(Tool_Italy!$D73,'AveragePrices&amp;Codes'!$A:$A,'AveragePrices&amp;Codes'!$B:$B),AGRIBALYSE_Raw!$B:$B,AGRIBALYSE_Raw!P:P)*$E73,_xlfn.XLOOKUP(_xlfn.XLOOKUP(Tool_Italy!$D73,'AveragePrices&amp;Codes'!$A:$A,'AveragePrices&amp;Codes'!$B:$B),AGRIBALYSE_Cooked!$C:$C,AGRIBALYSE_Cooked!Q:Q)*$E73),"")</f>
        <v>1.9929544905000003E-9</v>
      </c>
      <c r="N73">
        <f>IFERROR(IF($F73="Raw",_xlfn.XLOOKUP(_xlfn.XLOOKUP(Tool_Italy!$D73,'AveragePrices&amp;Codes'!$A:$A,'AveragePrices&amp;Codes'!$B:$B),AGRIBALYSE_Raw!$B:$B,AGRIBALYSE_Raw!Q:Q)*$E73,_xlfn.XLOOKUP(_xlfn.XLOOKUP(Tool_Italy!$D73,'AveragePrices&amp;Codes'!$A:$A,'AveragePrices&amp;Codes'!$B:$B),AGRIBALYSE_Cooked!$C:$C,AGRIBALYSE_Cooked!R:R)*$E73),"")</f>
        <v>5.4945141420000001E-3</v>
      </c>
      <c r="O73">
        <f>IFERROR(IF($F73="Raw",_xlfn.XLOOKUP(_xlfn.XLOOKUP(Tool_Italy!$D73,'AveragePrices&amp;Codes'!$A:$A,'AveragePrices&amp;Codes'!$B:$B),AGRIBALYSE_Raw!$B:$B,AGRIBALYSE_Raw!R:R)*$E73,_xlfn.XLOOKUP(_xlfn.XLOOKUP(Tool_Italy!$D73,'AveragePrices&amp;Codes'!$A:$A,'AveragePrices&amp;Codes'!$B:$B),AGRIBALYSE_Cooked!$C:$C,AGRIBALYSE_Cooked!S:S)*$E73),"")</f>
        <v>2.8573429875000005E-4</v>
      </c>
      <c r="P73">
        <f>IFERROR(IF($F73="Raw",_xlfn.XLOOKUP(_xlfn.XLOOKUP(Tool_Italy!$D73,'AveragePrices&amp;Codes'!$A:$A,'AveragePrices&amp;Codes'!$B:$B),AGRIBALYSE_Raw!$B:$B,AGRIBALYSE_Raw!S:S)*$E73,_xlfn.XLOOKUP(_xlfn.XLOOKUP(Tool_Italy!$D73,'AveragePrices&amp;Codes'!$A:$A,'AveragePrices&amp;Codes'!$B:$B),AGRIBALYSE_Cooked!$C:$C,AGRIBALYSE_Cooked!T:T)*$E73),"")</f>
        <v>6.9268343635000011E-9</v>
      </c>
      <c r="Q73">
        <f>IFERROR(IF($F73="Raw",_xlfn.XLOOKUP(_xlfn.XLOOKUP(Tool_Italy!$D73,'AveragePrices&amp;Codes'!$A:$A,'AveragePrices&amp;Codes'!$B:$B),AGRIBALYSE_Raw!$B:$B,AGRIBALYSE_Raw!T:T)*$E73,_xlfn.XLOOKUP(_xlfn.XLOOKUP(Tool_Italy!$D73,'AveragePrices&amp;Codes'!$A:$A,'AveragePrices&amp;Codes'!$B:$B),AGRIBALYSE_Cooked!$C:$C,AGRIBALYSE_Cooked!U:U)*$E73),"")</f>
        <v>4.7784015720000013E-9</v>
      </c>
      <c r="R73">
        <f>IFERROR(IF($F73="Raw",_xlfn.XLOOKUP(_xlfn.XLOOKUP(Tool_Italy!$D73,'AveragePrices&amp;Codes'!$A:$A,'AveragePrices&amp;Codes'!$B:$B),AGRIBALYSE_Raw!$B:$B,AGRIBALYSE_Raw!U:U)*$E73,_xlfn.XLOOKUP(_xlfn.XLOOKUP(Tool_Italy!$D73,'AveragePrices&amp;Codes'!$A:$A,'AveragePrices&amp;Codes'!$B:$B),AGRIBALYSE_Cooked!$C:$C,AGRIBALYSE_Cooked!V:V)*$E73),"")</f>
        <v>4.9783452625000007E-11</v>
      </c>
      <c r="S73">
        <f>IFERROR(IF($F73="Raw",_xlfn.XLOOKUP(_xlfn.XLOOKUP(Tool_Italy!$D73,'AveragePrices&amp;Codes'!$A:$A,'AveragePrices&amp;Codes'!$B:$B),AGRIBALYSE_Raw!$B:$B,AGRIBALYSE_Raw!V:V)*$E73,_xlfn.XLOOKUP(_xlfn.XLOOKUP(Tool_Italy!$D73,'AveragePrices&amp;Codes'!$A:$A,'AveragePrices&amp;Codes'!$B:$B),AGRIBALYSE_Cooked!$C:$C,AGRIBALYSE_Cooked!W:W)*$E73),"")</f>
        <v>9.103059735500002E-4</v>
      </c>
      <c r="T73">
        <f>IFERROR(IF($F73="Raw",_xlfn.XLOOKUP(_xlfn.XLOOKUP(Tool_Italy!$D73,'AveragePrices&amp;Codes'!$A:$A,'AveragePrices&amp;Codes'!$B:$B),AGRIBALYSE_Raw!$B:$B,AGRIBALYSE_Raw!W:W)*$E73,_xlfn.XLOOKUP(_xlfn.XLOOKUP(Tool_Italy!$D73,'AveragePrices&amp;Codes'!$A:$A,'AveragePrices&amp;Codes'!$B:$B),AGRIBALYSE_Cooked!$C:$C,AGRIBALYSE_Cooked!X:X)*$E73),"")</f>
        <v>1.3299681429000003E-5</v>
      </c>
      <c r="U73">
        <f>IFERROR(IF($F73="Raw",_xlfn.XLOOKUP(_xlfn.XLOOKUP(Tool_Italy!$D73,'AveragePrices&amp;Codes'!$A:$A,'AveragePrices&amp;Codes'!$B:$B),AGRIBALYSE_Raw!$B:$B,AGRIBALYSE_Raw!X:X)*$E73,_xlfn.XLOOKUP(_xlfn.XLOOKUP(Tool_Italy!$D73,'AveragePrices&amp;Codes'!$A:$A,'AveragePrices&amp;Codes'!$B:$B),AGRIBALYSE_Cooked!$C:$C,AGRIBALYSE_Cooked!Y:Y)*$E73),"")</f>
        <v>4.1020543085000007E-4</v>
      </c>
      <c r="V73">
        <f>IFERROR(IF($F73="Raw",_xlfn.XLOOKUP(_xlfn.XLOOKUP(Tool_Italy!$D73,'AveragePrices&amp;Codes'!$A:$A,'AveragePrices&amp;Codes'!$B:$B),AGRIBALYSE_Raw!$B:$B,AGRIBALYSE_Raw!Y:Y)*$E73,_xlfn.XLOOKUP(_xlfn.XLOOKUP(Tool_Italy!$D73,'AveragePrices&amp;Codes'!$A:$A,'AveragePrices&amp;Codes'!$B:$B),AGRIBALYSE_Cooked!$C:$C,AGRIBALYSE_Cooked!Z:Z)*$E73),"")</f>
        <v>3.6891893945000002E-3</v>
      </c>
      <c r="W73">
        <f>IFERROR(IF($F73="Raw",_xlfn.XLOOKUP(_xlfn.XLOOKUP(Tool_Italy!$D73,'AveragePrices&amp;Codes'!$A:$A,'AveragePrices&amp;Codes'!$B:$B),AGRIBALYSE_Raw!$B:$B,AGRIBALYSE_Raw!Z:Z)*$E73,_xlfn.XLOOKUP(_xlfn.XLOOKUP(Tool_Italy!$D73,'AveragePrices&amp;Codes'!$A:$A,'AveragePrices&amp;Codes'!$B:$B),AGRIBALYSE_Cooked!$C:$C,AGRIBALYSE_Cooked!AA:AA)*$E73),"")</f>
        <v>1.43742510555</v>
      </c>
      <c r="X73">
        <f>IFERROR(IF($F73="Raw",_xlfn.XLOOKUP(_xlfn.XLOOKUP(Tool_Italy!$D73,'AveragePrices&amp;Codes'!$A:$A,'AveragePrices&amp;Codes'!$B:$B),AGRIBALYSE_Raw!$B:$B,AGRIBALYSE_Raw!AA:AA)*$E73,_xlfn.XLOOKUP(_xlfn.XLOOKUP(Tool_Italy!$D73,'AveragePrices&amp;Codes'!$A:$A,'AveragePrices&amp;Codes'!$B:$B),AGRIBALYSE_Cooked!$C:$C,AGRIBALYSE_Cooked!AB:AB)*$E73),"")</f>
        <v>12.323443740000002</v>
      </c>
      <c r="Y73">
        <f>IFERROR(IF($F73="Raw",_xlfn.XLOOKUP(_xlfn.XLOOKUP(Tool_Italy!$D73,'AveragePrices&amp;Codes'!$A:$A,'AveragePrices&amp;Codes'!$B:$B),AGRIBALYSE_Raw!$B:$B,AGRIBALYSE_Raw!AB:AB)*$E73,_xlfn.XLOOKUP(_xlfn.XLOOKUP(Tool_Italy!$D73,'AveragePrices&amp;Codes'!$A:$A,'AveragePrices&amp;Codes'!$B:$B),AGRIBALYSE_Cooked!$C:$C,AGRIBALYSE_Cooked!AC:AC)*$E73),"")</f>
        <v>0.44023840145000004</v>
      </c>
      <c r="Z73">
        <f>IFERROR(IF($F73="Raw",_xlfn.XLOOKUP(_xlfn.XLOOKUP(Tool_Italy!$D73,'AveragePrices&amp;Codes'!$A:$A,'AveragePrices&amp;Codes'!$B:$B),AGRIBALYSE_Raw!$B:$B,AGRIBALYSE_Raw!AC:AC)*$E73,_xlfn.XLOOKUP(_xlfn.XLOOKUP(Tool_Italy!$D73,'AveragePrices&amp;Codes'!$A:$A,'AveragePrices&amp;Codes'!$B:$B),AGRIBALYSE_Cooked!$C:$C,AGRIBALYSE_Cooked!AD:AD)*$E73),"")</f>
        <v>0.66326454535000012</v>
      </c>
      <c r="AA73">
        <f>IFERROR(IF($F73="Raw",_xlfn.XLOOKUP(_xlfn.XLOOKUP(Tool_Italy!$D73,'AveragePrices&amp;Codes'!$A:$A,'AveragePrices&amp;Codes'!$B:$B),AGRIBALYSE_Raw!$B:$B,AGRIBALYSE_Raw!AD:AD)*$E73,_xlfn.XLOOKUP(_xlfn.XLOOKUP(Tool_Italy!$D73,'AveragePrices&amp;Codes'!$A:$A,'AveragePrices&amp;Codes'!$B:$B),AGRIBALYSE_Cooked!$C:$C,AGRIBALYSE_Cooked!AE:AE)*$E73),"")</f>
        <v>3.2736703370000003E-7</v>
      </c>
      <c r="AB73" cm="1">
        <f t="array" ref="AB73">IFERROR(_xlfn.XLOOKUP(Tool_Italy!$F73&amp;$E$2,'Cooking methods'!$A:$A&amp;'Cooking methods'!$B:$B,'Cooking methods'!C:C)*$E73,"")</f>
        <v>0</v>
      </c>
      <c r="AC73" cm="1">
        <f t="array" ref="AC73">IFERROR(_xlfn.XLOOKUP(Tool_Italy!$F73&amp;$E$2,'Cooking methods'!$A:$A&amp;'Cooking methods'!$B:$B,'Cooking methods'!D:D)*$E73,"")</f>
        <v>0</v>
      </c>
      <c r="AD73" cm="1">
        <f t="array" ref="AD73">IFERROR(_xlfn.XLOOKUP(Tool_Italy!$F73&amp;$E$2,'Cooking methods'!$A:$A&amp;'Cooking methods'!$B:$B,'Cooking methods'!E:E)*$E73,"")</f>
        <v>0</v>
      </c>
      <c r="AE73" cm="1">
        <f t="array" ref="AE73">IFERROR(_xlfn.XLOOKUP(Tool_Italy!$F73&amp;$E$2,'Cooking methods'!$A:$A&amp;'Cooking methods'!$B:$B,'Cooking methods'!F:F)*$E73,"")</f>
        <v>0</v>
      </c>
      <c r="AF73" cm="1">
        <f t="array" ref="AF73">IFERROR(_xlfn.XLOOKUP(Tool_Italy!$F73&amp;$E$2,'Cooking methods'!$A:$A&amp;'Cooking methods'!$B:$B,'Cooking methods'!G:G)*$E73,"")</f>
        <v>0</v>
      </c>
      <c r="AG73" cm="1">
        <f t="array" ref="AG73">IFERROR(_xlfn.XLOOKUP(Tool_Italy!$F73&amp;$E$2,'Cooking methods'!$A:$A&amp;'Cooking methods'!$B:$B,'Cooking methods'!H:H)*$E73,"")</f>
        <v>0</v>
      </c>
      <c r="AH73" cm="1">
        <f t="array" ref="AH73">IFERROR(_xlfn.XLOOKUP(Tool_Italy!$F73&amp;$E$2,'Cooking methods'!$A:$A&amp;'Cooking methods'!$B:$B,'Cooking methods'!I:I)*$E73,"")</f>
        <v>0</v>
      </c>
      <c r="AI73" cm="1">
        <f t="array" ref="AI73">IFERROR(_xlfn.XLOOKUP(Tool_Italy!$F73&amp;$E$2,'Cooking methods'!$A:$A&amp;'Cooking methods'!$B:$B,'Cooking methods'!J:J)*$E73,"")</f>
        <v>0</v>
      </c>
      <c r="AJ73" cm="1">
        <f t="array" ref="AJ73">IFERROR(_xlfn.XLOOKUP(Tool_Italy!$F73&amp;$E$2,'Cooking methods'!$A:$A&amp;'Cooking methods'!$B:$B,'Cooking methods'!K:K)*$E73,"")</f>
        <v>0</v>
      </c>
      <c r="AK73" cm="1">
        <f t="array" ref="AK73">IFERROR(_xlfn.XLOOKUP(Tool_Italy!$F73&amp;$E$2,'Cooking methods'!$A:$A&amp;'Cooking methods'!$B:$B,'Cooking methods'!L:L)*$E73,"")</f>
        <v>0</v>
      </c>
      <c r="AL73" cm="1">
        <f t="array" ref="AL73">IFERROR(_xlfn.XLOOKUP(Tool_Italy!$F73&amp;$E$2,'Cooking methods'!$A:$A&amp;'Cooking methods'!$B:$B,'Cooking methods'!M:M)*$E73,"")</f>
        <v>0</v>
      </c>
      <c r="AM73" cm="1">
        <f t="array" ref="AM73">IFERROR(_xlfn.XLOOKUP(Tool_Italy!$F73&amp;$E$2,'Cooking methods'!$A:$A&amp;'Cooking methods'!$B:$B,'Cooking methods'!N:N)*$E73,"")</f>
        <v>0</v>
      </c>
      <c r="AN73" cm="1">
        <f t="array" ref="AN73">IFERROR(_xlfn.XLOOKUP(Tool_Italy!$F73&amp;$E$2,'Cooking methods'!$A:$A&amp;'Cooking methods'!$B:$B,'Cooking methods'!O:O)*$E73,"")</f>
        <v>0</v>
      </c>
      <c r="AO73" cm="1">
        <f t="array" ref="AO73">IFERROR(_xlfn.XLOOKUP(Tool_Italy!$F73&amp;$E$2,'Cooking methods'!$A:$A&amp;'Cooking methods'!$B:$B,'Cooking methods'!P:P)*$E73,"")</f>
        <v>0</v>
      </c>
      <c r="AP73" cm="1">
        <f t="array" ref="AP73">IFERROR(_xlfn.XLOOKUP(Tool_Italy!$F73&amp;$E$2,'Cooking methods'!$A:$A&amp;'Cooking methods'!$B:$B,'Cooking methods'!Q:Q)*$E73,"")</f>
        <v>0</v>
      </c>
      <c r="AQ73" cm="1">
        <f t="array" ref="AQ73">IFERROR(_xlfn.XLOOKUP(Tool_Italy!$F73&amp;$E$2,'Cooking methods'!$A:$A&amp;'Cooking methods'!$B:$B,'Cooking methods'!R:R)*$E73,"")</f>
        <v>0</v>
      </c>
      <c r="AR73" cm="1">
        <f t="array" ref="AR73">IFERROR(_xlfn.XLOOKUP(Tool_Italy!$G73&amp;$E$2,'Waste management'!$A:$A&amp;'Waste management'!$B:$B,'Waste management'!C:C)*$E73,"")</f>
        <v>1.1415735000000001E-3</v>
      </c>
      <c r="AS73" cm="1">
        <f t="array" ref="AS73">IFERROR(_xlfn.XLOOKUP(Tool_Italy!$G73&amp;$E$2,'Waste management'!$A:$A&amp;'Waste management'!$B:$B,'Waste management'!D:D)*$E73,"")</f>
        <v>8.2024765500000012E-12</v>
      </c>
      <c r="AT73" cm="1">
        <f t="array" ref="AT73">IFERROR(_xlfn.XLOOKUP(Tool_Italy!$G73&amp;$E$2,'Waste management'!$A:$A&amp;'Waste management'!$B:$B,'Waste management'!E:E)*$E73,"")</f>
        <v>1.7468000000000003E-5</v>
      </c>
      <c r="AU73" cm="1">
        <f t="array" ref="AU73">IFERROR(_xlfn.XLOOKUP(Tool_Italy!$G73&amp;$E$2,'Waste management'!$A:$A&amp;'Waste management'!$B:$B,'Waste management'!F:F)*$E73,"")</f>
        <v>2.5805000000000001E-6</v>
      </c>
      <c r="AV73" cm="1">
        <f t="array" ref="AV73">IFERROR(_xlfn.XLOOKUP(Tool_Italy!$G73&amp;$E$2,'Waste management'!$A:$A&amp;'Waste management'!$B:$B,'Waste management'!G:G)*$E73,"")</f>
        <v>2.3066891000000005E-10</v>
      </c>
      <c r="AW73" cm="1">
        <f t="array" ref="AW73">IFERROR(_xlfn.XLOOKUP(Tool_Italy!$G73&amp;$E$2,'Waste management'!$A:$A&amp;'Waste management'!$B:$B,'Waste management'!H:H)*$E73,"")</f>
        <v>7.5372633500000009E-12</v>
      </c>
      <c r="AX73" cm="1">
        <f t="array" ref="AX73">IFERROR(_xlfn.XLOOKUP(Tool_Italy!$G73&amp;$E$2,'Waste management'!$A:$A&amp;'Waste management'!$B:$B,'Waste management'!I:I)*$E73,"")</f>
        <v>5.3859203500000007E-12</v>
      </c>
      <c r="AY73" cm="1">
        <f t="array" ref="AY73">IFERROR(_xlfn.XLOOKUP(Tool_Italy!$G73&amp;$E$2,'Waste management'!$A:$A&amp;'Waste management'!$B:$B,'Waste management'!J:J)*$E73,"")</f>
        <v>4.3868500000000009E-5</v>
      </c>
      <c r="AZ73" cm="1">
        <f t="array" ref="AZ73">IFERROR(_xlfn.XLOOKUP(Tool_Italy!$G73&amp;$E$2,'Waste management'!$A:$A&amp;'Waste management'!$B:$B,'Waste management'!K:K)*$E73,"")</f>
        <v>7.0499855500000008E-8</v>
      </c>
      <c r="BA73" cm="1">
        <f t="array" ref="BA73">IFERROR(_xlfn.XLOOKUP(Tool_Italy!$G73&amp;$E$2,'Waste management'!$A:$A&amp;'Waste management'!$B:$B,'Waste management'!L:L)*$E73,"")</f>
        <v>1.9326793700000001E-6</v>
      </c>
      <c r="BB73" cm="1">
        <f t="array" ref="BB73">IFERROR(_xlfn.XLOOKUP(Tool_Italy!$G73&amp;$E$2,'Waste management'!$A:$A&amp;'Waste management'!$B:$B,'Waste management'!M:M)*$E73,"")</f>
        <v>1.9353750000000004E-4</v>
      </c>
      <c r="BC73" cm="1">
        <f t="array" ref="BC73">IFERROR(_xlfn.XLOOKUP(Tool_Italy!$G73&amp;$E$2,'Waste management'!$A:$A&amp;'Waste management'!$B:$B,'Waste management'!N:N)*$E73,"")</f>
        <v>0.16624533800000005</v>
      </c>
      <c r="BD73" cm="1">
        <f t="array" ref="BD73">IFERROR(_xlfn.XLOOKUP(Tool_Italy!$G73&amp;$E$2,'Waste management'!$A:$A&amp;'Waste management'!$B:$B,'Waste management'!O:O)*$E73,"")</f>
        <v>1.0809913000000001E-2</v>
      </c>
      <c r="BE73" cm="1">
        <f t="array" ref="BE73">IFERROR(_xlfn.XLOOKUP(Tool_Italy!$G73&amp;$E$2,'Waste management'!$A:$A&amp;'Waste management'!$B:$B,'Waste management'!P:P)*$E73,"")</f>
        <v>2.2708400000000004E-4</v>
      </c>
      <c r="BF73" cm="1">
        <f t="array" ref="BF73">IFERROR(_xlfn.XLOOKUP(Tool_Italy!$G73&amp;$E$2,'Waste management'!$A:$A&amp;'Waste management'!$B:$B,'Waste management'!Q:Q)*$E73,"")</f>
        <v>7.1483820000000009E-3</v>
      </c>
      <c r="BG73" cm="1">
        <f t="array" ref="BG73">IFERROR(_xlfn.XLOOKUP(Tool_Italy!$G73&amp;$E$2,'Waste management'!$A:$A&amp;'Waste management'!$B:$B,'Waste management'!R:R)*$E73,"")</f>
        <v>2.2197262500000002E-9</v>
      </c>
      <c r="BH73">
        <f>IFERROR((L73+AR73+AB73)*_xlfn.XLOOKUP(Tool_Italy!BH$4,Monetization_Factors!$A:$A,Monetization_Factors!$D:$D),"")</f>
        <v>4.3487788829965641E-3</v>
      </c>
      <c r="BI73">
        <f>IFERROR((M73+AS73+AC73)*_xlfn.XLOOKUP(Tool_Italy!BI$4,Monetization_Factors!$A:$A,Monetization_Factors!$D:$D),"")</f>
        <v>8.0108388644910262E-8</v>
      </c>
      <c r="BJ73">
        <f>IFERROR((N73+AT73+AD73)*_xlfn.XLOOKUP(Tool_Italy!BJ$4,Monetization_Factors!$A:$A,Monetization_Factors!$D:$D),"")</f>
        <v>8.4122950214675151E-6</v>
      </c>
      <c r="BK73">
        <f>IFERROR((O73+AU73+AE73)*_xlfn.XLOOKUP(Tool_Italy!BK$4,Monetization_Factors!$A:$A,Monetization_Factors!$D:$D),"")</f>
        <v>4.364144957778143E-4</v>
      </c>
      <c r="BL73">
        <f>IFERROR((P73+AV73+AF73)*_xlfn.XLOOKUP(Tool_Italy!BL$4,Monetization_Factors!$A:$A,Monetization_Factors!$D:$D),"")</f>
        <v>7.1451493216569267E-3</v>
      </c>
      <c r="BM73">
        <f>IFERROR((Q73+AW73+AG73)*_xlfn.XLOOKUP(Tool_Italy!BM$4,Monetization_Factors!$A:$A,Monetization_Factors!$D:$D),"")</f>
        <v>9.9385286639670062E-4</v>
      </c>
      <c r="BN73">
        <f>IFERROR((R73+AX73+AH73)*_xlfn.XLOOKUP(Tool_Italy!BN$4,Monetization_Factors!$A:$A,Monetization_Factors!$D:$D),"")</f>
        <v>6.3424992128848133E-5</v>
      </c>
      <c r="BO73">
        <f>IFERROR((S73+AY73+AI73)*_xlfn.XLOOKUP(Tool_Italy!BO$4,Monetization_Factors!$A:$A,Monetization_Factors!$D:$D),"")</f>
        <v>4.1777524338530833E-4</v>
      </c>
      <c r="BP73">
        <f>IFERROR((T73+AZ73+AJ73)*_xlfn.XLOOKUP(Tool_Italy!BP$4,Monetization_Factors!$A:$A,Monetization_Factors!$D:$D),"")</f>
        <v>3.2615104156667983E-5</v>
      </c>
      <c r="BQ73">
        <f>IFERROR((U73+BA73+AK73)*_xlfn.XLOOKUP(Tool_Italy!BQ$4,Monetization_Factors!$A:$A,Monetization_Factors!$D:$D),"")</f>
        <v>1.6859216611890332E-3</v>
      </c>
      <c r="BR73" t="str">
        <f>IFERROR((V73+BB73+AL73)*_xlfn.XLOOKUP(Tool_Italy!BR$4,Monetization_Factors!$A:$A,Monetization_Factors!$D:$D),"")</f>
        <v/>
      </c>
      <c r="BS73">
        <f>IFERROR((W73+BC73+AM73)*_xlfn.XLOOKUP(Tool_Italy!BS$4,Monetization_Factors!$A:$A,Monetization_Factors!$D:$D),"")</f>
        <v>7.8038980818805339E-5</v>
      </c>
      <c r="BT73">
        <f>IFERROR((X73+BD73+AN73)*_xlfn.XLOOKUP(Tool_Italy!BT$4,Monetization_Factors!$A:$A,Monetization_Factors!$D:$D),"")</f>
        <v>2.746500866055998E-3</v>
      </c>
      <c r="BU73">
        <f>IFERROR((Y73+BE73+AO73)*_xlfn.XLOOKUP(Tool_Italy!BU$4,Monetization_Factors!$A:$A,Monetization_Factors!$D:$D),"")</f>
        <v>2.7991260624531003E-3</v>
      </c>
      <c r="BV73">
        <f>IFERROR((Z73+BF73+AP73)*_xlfn.XLOOKUP(Tool_Italy!BV$4,Monetization_Factors!$A:$A,Monetization_Factors!$D:$D),"")</f>
        <v>1.1070396446240327E-3</v>
      </c>
      <c r="BW73">
        <f>IFERROR((AA73+BG73+AQ73)*_xlfn.XLOOKUP(Tool_Italy!BW$4,Monetization_Factors!$A:$A,Monetization_Factors!$D:$D),"")</f>
        <v>6.8854620785234592E-7</v>
      </c>
      <c r="BX73" s="38" cm="1">
        <f t="array" ref="BX73">IFERROR(_xlfn.IFS(I73&lt;&gt;0,I73*E73,I73="",J73*E73),"")</f>
        <v>0.17030881590400773</v>
      </c>
      <c r="BY73" s="38">
        <f t="shared" si="67"/>
        <v>2.0177897410068729E-2</v>
      </c>
      <c r="BZ73" s="38">
        <f t="shared" si="71"/>
        <v>0.19048671331407646</v>
      </c>
      <c r="CA73" s="38">
        <f t="shared" si="68"/>
        <v>3.8803648865516785E-5</v>
      </c>
      <c r="CB73">
        <f t="shared" si="69"/>
        <v>3.3426209000000005E-2</v>
      </c>
      <c r="CC73">
        <f t="shared" si="37"/>
        <v>2.0011569670500002E-9</v>
      </c>
      <c r="CD73">
        <f t="shared" si="38"/>
        <v>5.5119821419999998E-3</v>
      </c>
      <c r="CE73">
        <f t="shared" si="39"/>
        <v>2.8831479875000008E-4</v>
      </c>
      <c r="CF73">
        <f t="shared" si="40"/>
        <v>7.157503273500001E-9</v>
      </c>
      <c r="CG73">
        <f t="shared" si="41"/>
        <v>4.7859388353500012E-9</v>
      </c>
      <c r="CH73">
        <f t="shared" si="42"/>
        <v>5.5169372975000006E-11</v>
      </c>
      <c r="CI73">
        <f t="shared" si="43"/>
        <v>9.5417447355000023E-4</v>
      </c>
      <c r="CJ73">
        <f t="shared" si="44"/>
        <v>1.3370181284500002E-5</v>
      </c>
      <c r="CK73">
        <f t="shared" si="45"/>
        <v>4.1213811022000005E-4</v>
      </c>
      <c r="CL73">
        <f t="shared" si="46"/>
        <v>3.8827268945000001E-3</v>
      </c>
      <c r="CM73">
        <f t="shared" si="47"/>
        <v>1.60367044355</v>
      </c>
      <c r="CN73">
        <f t="shared" si="48"/>
        <v>12.334253653000001</v>
      </c>
      <c r="CO73">
        <f t="shared" si="49"/>
        <v>0.44046548545000003</v>
      </c>
      <c r="CP73">
        <f t="shared" si="50"/>
        <v>0.67041292735000013</v>
      </c>
      <c r="CQ73">
        <f t="shared" si="51"/>
        <v>3.2958675995000004E-7</v>
      </c>
      <c r="CR73">
        <f t="shared" si="70"/>
        <v>6.4281171153846158E-5</v>
      </c>
      <c r="CS73">
        <f t="shared" si="52"/>
        <v>3.8483787827884623E-12</v>
      </c>
      <c r="CT73">
        <f t="shared" si="53"/>
        <v>1.0599965657692308E-5</v>
      </c>
      <c r="CU73">
        <f t="shared" si="54"/>
        <v>5.5445153605769248E-7</v>
      </c>
      <c r="CV73">
        <f t="shared" si="55"/>
        <v>1.3764429372115387E-11</v>
      </c>
      <c r="CW73">
        <f t="shared" si="56"/>
        <v>9.2037285295192326E-12</v>
      </c>
      <c r="CX73">
        <f t="shared" si="57"/>
        <v>1.0609494802884617E-13</v>
      </c>
      <c r="CY73">
        <f t="shared" si="58"/>
        <v>1.8349509106730774E-6</v>
      </c>
      <c r="CZ73">
        <f t="shared" si="59"/>
        <v>2.5711887085576929E-8</v>
      </c>
      <c r="DA73">
        <f t="shared" si="60"/>
        <v>7.9257328888461551E-7</v>
      </c>
      <c r="DB73">
        <f t="shared" si="61"/>
        <v>7.4667824894230774E-6</v>
      </c>
      <c r="DC73">
        <f t="shared" si="62"/>
        <v>3.0839816222115383E-3</v>
      </c>
      <c r="DD73">
        <f t="shared" si="63"/>
        <v>2.3719718563461542E-2</v>
      </c>
      <c r="DE73">
        <f t="shared" si="64"/>
        <v>8.4704901048076925E-4</v>
      </c>
      <c r="DF73">
        <f t="shared" si="65"/>
        <v>1.289255629519231E-3</v>
      </c>
      <c r="DG73">
        <f t="shared" si="66"/>
        <v>6.3382069221153857E-10</v>
      </c>
      <c r="DH73" s="5">
        <f>IFERROR(((((L73+AB73)*(1/$H73))+AR73)/$F$2)/($B$2*('CAR.CAP_per person'!B$2)/(_xlfn.XLOOKUP($E$2,EU_countries_GDP!$A$2:$A$29,EU_countries_GDP!$E$2:$E$29))),"")</f>
        <v>2.0775991853458501E-3</v>
      </c>
      <c r="DI73" s="5">
        <f>IFERROR(((((M73+AC73)*(1/$H73))+AS73)/$F$2)/($B$2*('CAR.CAP_per person'!C$2)/(_xlfn.XLOOKUP($E$2,EU_countries_GDP!$A$2:$A$29,EU_countries_GDP!$E$2:$E$29))),"")</f>
        <v>1.6071118405864702E-6</v>
      </c>
      <c r="DJ73" s="5">
        <f>IFERROR(((((N73+AD73)*(1/$H73))+AT73)/$F$2)/($B$2*('CAR.CAP_per person'!D$2)/(_xlfn.XLOOKUP($E$2,EU_countries_GDP!$A$2:$A$29,EU_countries_GDP!$E$2:$E$29))),"")</f>
        <v>4.5343658854197819E-6</v>
      </c>
      <c r="DK73" s="5">
        <f>IFERROR(((((O73+AE73)*(1/$H73))+AU73)/$F$2)/($B$2*('CAR.CAP_per person'!E$2)/(_xlfn.XLOOKUP($E$2,EU_countries_GDP!$A$2:$A$29,EU_countries_GDP!$E$2:$E$29))),"")</f>
        <v>3.0602612955759809E-4</v>
      </c>
      <c r="DL73" s="5">
        <f>IFERROR(((((P73+AF73)*(1/$H73))+AV73)/$F$2)/($B$2*('CAR.CAP_per person'!F$2)/(_xlfn.XLOOKUP($E$2,EU_countries_GDP!$A$2:$A$29,EU_countries_GDP!$E$2:$E$29))),"")</f>
        <v>5.8748363531684585E-3</v>
      </c>
      <c r="DM73" s="5">
        <f>IFERROR(((((Q73+AG73)*(1/$H73))+AW73)/$F$2)/($B$2*('CAR.CAP_per person'!G$2)/(_xlfn.XLOOKUP($E$2,EU_countries_GDP!$A$2:$A$29,EU_countries_GDP!$E$2:$E$29))),"")</f>
        <v>2.160912297572321E-3</v>
      </c>
      <c r="DN73" s="5">
        <f>IFERROR(((((R73+AH73)*(1/$H73))+AX73)/$F$2)/($B$2*('CAR.CAP_per person'!H$2)/(_xlfn.XLOOKUP($E$2,EU_countries_GDP!$A$2:$A$29,EU_countries_GDP!$E$2:$E$29))),"")</f>
        <v>5.4170410281066628E-6</v>
      </c>
      <c r="DO73" s="5">
        <f>IFERROR(((((S73+AI73)*(1/$H73))+AY73)/$F$2)/($B$2*('CAR.CAP_per person'!I$2)/(_xlfn.XLOOKUP($E$2,EU_countries_GDP!$A$2:$A$29,EU_countries_GDP!$E$2:$E$29))),"")</f>
        <v>3.9920263651612391E-4</v>
      </c>
      <c r="DP73" s="5">
        <f>IFERROR(((((T73+AJ73)*(1/$H73))+AZ73)/$F$2)/($B$2*('CAR.CAP_per person'!J$2)/(_xlfn.XLOOKUP($E$2,EU_countries_GDP!$A$2:$A$29,EU_countries_GDP!$E$2:$E$29))),"")</f>
        <v>9.9616929969418904E-4</v>
      </c>
      <c r="DQ73" s="5">
        <f>IFERROR(((((U73+AK73)*(1/$H73))+BA73)/$F$2)/($B$2*('CAR.CAP_per person'!K$2)/(_xlfn.XLOOKUP($E$2,EU_countries_GDP!$A$2:$A$29,EU_countries_GDP!$E$2:$E$29))),"")</f>
        <v>8.8983814373761404E-4</v>
      </c>
      <c r="DR73" s="5">
        <f>IFERROR(((((V73+AL73)*(1/$H73))+BB73)/$F$2)/($B$2*('CAR.CAP_per person'!L$2)/(_xlfn.XLOOKUP($E$2,EU_countries_GDP!$A$2:$A$29,EU_countries_GDP!$E$2:$E$29))),"")</f>
        <v>2.6475056780590712E-4</v>
      </c>
      <c r="DS73" s="5">
        <f>IFERROR(((((W73+AM73)*(1/$H73))+BC73)/$F$2)/($B$2*('CAR.CAP_per person'!M$2)/(_xlfn.XLOOKUP($E$2,EU_countries_GDP!$A$2:$A$29,EU_countries_GDP!$E$2:$E$29))),"")</f>
        <v>4.8904445805236594E-3</v>
      </c>
      <c r="DT73" s="5">
        <f>IFERROR(((((X73+AN73)*(1/$H73))+BD73)/$F$2)/($B$2*('CAR.CAP_per person'!N$2)/(_xlfn.XLOOKUP($E$2,EU_countries_GDP!$A$2:$A$29,EU_countries_GDP!$E$2:$E$29))),"")</f>
        <v>0.4209281239193417</v>
      </c>
      <c r="DU73" s="5">
        <f>IFERROR(((((Y73+AO73)*(1/$H73))+BE73)/$F$2)/($B$2*('CAR.CAP_per person'!O$2)/(_xlfn.XLOOKUP($E$2,EU_countries_GDP!$A$2:$A$29,EU_countries_GDP!$E$2:$E$29))),"")</f>
        <v>1.0519299573392143E-3</v>
      </c>
      <c r="DV73" s="5">
        <f>IFERROR(((((Z73+AP73)*(1/$H73))+BF73)/$F$2)/($B$2*('CAR.CAP_per person'!P$2)/(_xlfn.XLOOKUP($E$2,EU_countries_GDP!$A$2:$A$29,EU_countries_GDP!$E$2:$E$29))),"")</f>
        <v>1.2897437682354244E-3</v>
      </c>
      <c r="DW73" s="5">
        <f>IFERROR(((((AA73+AQ73)*(1/$H73))+BG73)/$F$2)/($B$2*('CAR.CAP_per person'!Q$2)/(_xlfn.XLOOKUP($E$2,EU_countries_GDP!$A$2:$A$29,EU_countries_GDP!$E$2:$E$29))),"")</f>
        <v>6.4794573110750595E-4</v>
      </c>
    </row>
    <row r="74" spans="1:127">
      <c r="A74" t="s">
        <v>243</v>
      </c>
      <c r="B74" t="str">
        <f>_xlfn.XLOOKUP(D74,Table5[Ingredient],Table5[Category],"",FALSE)</f>
        <v>Vegetables</v>
      </c>
      <c r="C74" s="33" t="s">
        <v>177</v>
      </c>
      <c r="D74" s="33" t="s">
        <v>207</v>
      </c>
      <c r="E74" s="33">
        <v>2.5735500000000004</v>
      </c>
      <c r="F74" s="33" t="s">
        <v>179</v>
      </c>
      <c r="G74" s="33" t="s">
        <v>180</v>
      </c>
      <c r="H74" s="91">
        <f>Dataset_IT!L71</f>
        <v>0.55512295081967222</v>
      </c>
      <c r="I74" s="33"/>
      <c r="J74" s="37">
        <f>IFERROR(INDEX('AveragePrices&amp;Codes'!G:AG, MATCH($D74, 'AveragePrices&amp;Codes'!$A:$A, 0), MATCH(Tool_Italy!$E$2, 'AveragePrices&amp;Codes'!$G$1:$AG$1, 0)),"")</f>
        <v>1.2629395429292931</v>
      </c>
      <c r="K74" s="37">
        <f>IFERROR(E74/(_xlfn.XLOOKUP(A74,Dataset_IT!$Q$2:$Q$9,Dataset_IT!$R$2:$R$9)),"")</f>
        <v>3.9593076923076932E-2</v>
      </c>
      <c r="L74">
        <f>IFERROR(IF($F74="Raw",_xlfn.XLOOKUP(_xlfn.XLOOKUP(Tool_Italy!$D74,'AveragePrices&amp;Codes'!$A:$A,'AveragePrices&amp;Codes'!$B:$B),AGRIBALYSE_Raw!$B:$B,AGRIBALYSE_Raw!O:O)*$E74,_xlfn.XLOOKUP(_xlfn.XLOOKUP(Tool_Italy!$D74,'AveragePrices&amp;Codes'!$A:$A,'AveragePrices&amp;Codes'!$B:$B),AGRIBALYSE_Cooked!$C:$C,AGRIBALYSE_Cooked!P:P)*$E74),"")</f>
        <v>2.7196275003100001</v>
      </c>
      <c r="M74">
        <f>IFERROR(IF($F74="Raw",_xlfn.XLOOKUP(_xlfn.XLOOKUP(Tool_Italy!$D74,'AveragePrices&amp;Codes'!$A:$A,'AveragePrices&amp;Codes'!$B:$B),AGRIBALYSE_Raw!$B:$B,AGRIBALYSE_Raw!P:P)*$E74,_xlfn.XLOOKUP(_xlfn.XLOOKUP(Tool_Italy!$D74,'AveragePrices&amp;Codes'!$A:$A,'AveragePrices&amp;Codes'!$B:$B),AGRIBALYSE_Cooked!$C:$C,AGRIBALYSE_Cooked!Q:Q)*$E74),"")</f>
        <v>6.5737302855000019E-8</v>
      </c>
      <c r="N74">
        <f>IFERROR(IF($F74="Raw",_xlfn.XLOOKUP(_xlfn.XLOOKUP(Tool_Italy!$D74,'AveragePrices&amp;Codes'!$A:$A,'AveragePrices&amp;Codes'!$B:$B),AGRIBALYSE_Raw!$B:$B,AGRIBALYSE_Raw!Q:Q)*$E74,_xlfn.XLOOKUP(_xlfn.XLOOKUP(Tool_Italy!$D74,'AveragePrices&amp;Codes'!$A:$A,'AveragePrices&amp;Codes'!$B:$B),AGRIBALYSE_Cooked!$C:$C,AGRIBALYSE_Cooked!R:R)*$E74),"")</f>
        <v>0.30924957773500006</v>
      </c>
      <c r="O74">
        <f>IFERROR(IF($F74="Raw",_xlfn.XLOOKUP(_xlfn.XLOOKUP(Tool_Italy!$D74,'AveragePrices&amp;Codes'!$A:$A,'AveragePrices&amp;Codes'!$B:$B),AGRIBALYSE_Raw!$B:$B,AGRIBALYSE_Raw!R:R)*$E74,_xlfn.XLOOKUP(_xlfn.XLOOKUP(Tool_Italy!$D74,'AveragePrices&amp;Codes'!$A:$A,'AveragePrices&amp;Codes'!$B:$B),AGRIBALYSE_Cooked!$C:$C,AGRIBALYSE_Cooked!S:S)*$E74),"")</f>
        <v>1.1063549904750003E-2</v>
      </c>
      <c r="P74">
        <f>IFERROR(IF($F74="Raw",_xlfn.XLOOKUP(_xlfn.XLOOKUP(Tool_Italy!$D74,'AveragePrices&amp;Codes'!$A:$A,'AveragePrices&amp;Codes'!$B:$B),AGRIBALYSE_Raw!$B:$B,AGRIBALYSE_Raw!S:S)*$E74,_xlfn.XLOOKUP(_xlfn.XLOOKUP(Tool_Italy!$D74,'AveragePrices&amp;Codes'!$A:$A,'AveragePrices&amp;Codes'!$B:$B),AGRIBALYSE_Cooked!$C:$C,AGRIBALYSE_Cooked!T:T)*$E74),"")</f>
        <v>1.2984628631100002E-7</v>
      </c>
      <c r="Q74">
        <f>IFERROR(IF($F74="Raw",_xlfn.XLOOKUP(_xlfn.XLOOKUP(Tool_Italy!$D74,'AveragePrices&amp;Codes'!$A:$A,'AveragePrices&amp;Codes'!$B:$B),AGRIBALYSE_Raw!$B:$B,AGRIBALYSE_Raw!T:T)*$E74,_xlfn.XLOOKUP(_xlfn.XLOOKUP(Tool_Italy!$D74,'AveragePrices&amp;Codes'!$A:$A,'AveragePrices&amp;Codes'!$B:$B),AGRIBALYSE_Cooked!$C:$C,AGRIBALYSE_Cooked!U:U)*$E74),"")</f>
        <v>6.1622934156000011E-8</v>
      </c>
      <c r="R74">
        <f>IFERROR(IF($F74="Raw",_xlfn.XLOOKUP(_xlfn.XLOOKUP(Tool_Italy!$D74,'AveragePrices&amp;Codes'!$A:$A,'AveragePrices&amp;Codes'!$B:$B),AGRIBALYSE_Raw!$B:$B,AGRIBALYSE_Raw!U:U)*$E74,_xlfn.XLOOKUP(_xlfn.XLOOKUP(Tool_Italy!$D74,'AveragePrices&amp;Codes'!$A:$A,'AveragePrices&amp;Codes'!$B:$B),AGRIBALYSE_Cooked!$C:$C,AGRIBALYSE_Cooked!V:V)*$E74),"")</f>
        <v>1.1694492002900001E-9</v>
      </c>
      <c r="S74">
        <f>IFERROR(IF($F74="Raw",_xlfn.XLOOKUP(_xlfn.XLOOKUP(Tool_Italy!$D74,'AveragePrices&amp;Codes'!$A:$A,'AveragePrices&amp;Codes'!$B:$B),AGRIBALYSE_Raw!$B:$B,AGRIBALYSE_Raw!V:V)*$E74,_xlfn.XLOOKUP(_xlfn.XLOOKUP(Tool_Italy!$D74,'AveragePrices&amp;Codes'!$A:$A,'AveragePrices&amp;Codes'!$B:$B),AGRIBALYSE_Cooked!$C:$C,AGRIBALYSE_Cooked!W:W)*$E74),"")</f>
        <v>1.3892119551100004E-2</v>
      </c>
      <c r="T74">
        <f>IFERROR(IF($F74="Raw",_xlfn.XLOOKUP(_xlfn.XLOOKUP(Tool_Italy!$D74,'AveragePrices&amp;Codes'!$A:$A,'AveragePrices&amp;Codes'!$B:$B),AGRIBALYSE_Raw!$B:$B,AGRIBALYSE_Raw!W:W)*$E74,_xlfn.XLOOKUP(_xlfn.XLOOKUP(Tool_Italy!$D74,'AveragePrices&amp;Codes'!$A:$A,'AveragePrices&amp;Codes'!$B:$B),AGRIBALYSE_Cooked!$C:$C,AGRIBALYSE_Cooked!X:X)*$E74),"")</f>
        <v>3.5568877277500008E-4</v>
      </c>
      <c r="U74">
        <f>IFERROR(IF($F74="Raw",_xlfn.XLOOKUP(_xlfn.XLOOKUP(Tool_Italy!$D74,'AveragePrices&amp;Codes'!$A:$A,'AveragePrices&amp;Codes'!$B:$B),AGRIBALYSE_Raw!$B:$B,AGRIBALYSE_Raw!X:X)*$E74,_xlfn.XLOOKUP(_xlfn.XLOOKUP(Tool_Italy!$D74,'AveragePrices&amp;Codes'!$A:$A,'AveragePrices&amp;Codes'!$B:$B),AGRIBALYSE_Cooked!$C:$C,AGRIBALYSE_Cooked!Y:Y)*$E74),"")</f>
        <v>1.7724111767250004E-2</v>
      </c>
      <c r="V74">
        <f>IFERROR(IF($F74="Raw",_xlfn.XLOOKUP(_xlfn.XLOOKUP(Tool_Italy!$D74,'AveragePrices&amp;Codes'!$A:$A,'AveragePrices&amp;Codes'!$B:$B),AGRIBALYSE_Raw!$B:$B,AGRIBALYSE_Raw!Y:Y)*$E74,_xlfn.XLOOKUP(_xlfn.XLOOKUP(Tool_Italy!$D74,'AveragePrices&amp;Codes'!$A:$A,'AveragePrices&amp;Codes'!$B:$B),AGRIBALYSE_Cooked!$C:$C,AGRIBALYSE_Cooked!Z:Z)*$E74),"")</f>
        <v>5.2153365344500019E-2</v>
      </c>
      <c r="W74">
        <f>IFERROR(IF($F74="Raw",_xlfn.XLOOKUP(_xlfn.XLOOKUP(Tool_Italy!$D74,'AveragePrices&amp;Codes'!$A:$A,'AveragePrices&amp;Codes'!$B:$B),AGRIBALYSE_Raw!$B:$B,AGRIBALYSE_Raw!Z:Z)*$E74,_xlfn.XLOOKUP(_xlfn.XLOOKUP(Tool_Italy!$D74,'AveragePrices&amp;Codes'!$A:$A,'AveragePrices&amp;Codes'!$B:$B),AGRIBALYSE_Cooked!$C:$C,AGRIBALYSE_Cooked!AA:AA)*$E74),"")</f>
        <v>24.154191066950002</v>
      </c>
      <c r="X74">
        <f>IFERROR(IF($F74="Raw",_xlfn.XLOOKUP(_xlfn.XLOOKUP(Tool_Italy!$D74,'AveragePrices&amp;Codes'!$A:$A,'AveragePrices&amp;Codes'!$B:$B),AGRIBALYSE_Raw!$B:$B,AGRIBALYSE_Raw!AA:AA)*$E74,_xlfn.XLOOKUP(_xlfn.XLOOKUP(Tool_Italy!$D74,'AveragePrices&amp;Codes'!$A:$A,'AveragePrices&amp;Codes'!$B:$B),AGRIBALYSE_Cooked!$C:$C,AGRIBALYSE_Cooked!AB:AB)*$E74),"")</f>
        <v>30.119934176500003</v>
      </c>
      <c r="Y74">
        <f>IFERROR(IF($F74="Raw",_xlfn.XLOOKUP(_xlfn.XLOOKUP(Tool_Italy!$D74,'AveragePrices&amp;Codes'!$A:$A,'AveragePrices&amp;Codes'!$B:$B),AGRIBALYSE_Raw!$B:$B,AGRIBALYSE_Raw!AB:AB)*$E74,_xlfn.XLOOKUP(_xlfn.XLOOKUP(Tool_Italy!$D74,'AveragePrices&amp;Codes'!$A:$A,'AveragePrices&amp;Codes'!$B:$B),AGRIBALYSE_Cooked!$C:$C,AGRIBALYSE_Cooked!AC:AC)*$E74),"")</f>
        <v>2.8850153185000003</v>
      </c>
      <c r="Z74">
        <f>IFERROR(IF($F74="Raw",_xlfn.XLOOKUP(_xlfn.XLOOKUP(Tool_Italy!$D74,'AveragePrices&amp;Codes'!$A:$A,'AveragePrices&amp;Codes'!$B:$B),AGRIBALYSE_Raw!$B:$B,AGRIBALYSE_Raw!AC:AC)*$E74,_xlfn.XLOOKUP(_xlfn.XLOOKUP(Tool_Italy!$D74,'AveragePrices&amp;Codes'!$A:$A,'AveragePrices&amp;Codes'!$B:$B),AGRIBALYSE_Cooked!$C:$C,AGRIBALYSE_Cooked!AD:AD)*$E74),"")</f>
        <v>31.245253228000003</v>
      </c>
      <c r="AA74">
        <f>IFERROR(IF($F74="Raw",_xlfn.XLOOKUP(_xlfn.XLOOKUP(Tool_Italy!$D74,'AveragePrices&amp;Codes'!$A:$A,'AveragePrices&amp;Codes'!$B:$B),AGRIBALYSE_Raw!$B:$B,AGRIBALYSE_Raw!AD:AD)*$E74,_xlfn.XLOOKUP(_xlfn.XLOOKUP(Tool_Italy!$D74,'AveragePrices&amp;Codes'!$A:$A,'AveragePrices&amp;Codes'!$B:$B),AGRIBALYSE_Cooked!$C:$C,AGRIBALYSE_Cooked!AE:AE)*$E74),"")</f>
        <v>1.3065886756650003E-5</v>
      </c>
      <c r="AB74" cm="1">
        <f t="array" ref="AB74">IFERROR(_xlfn.XLOOKUP(Tool_Italy!$F74&amp;$E$2,'Cooking methods'!$A:$A&amp;'Cooking methods'!$B:$B,'Cooking methods'!C:C)*$E74,"")</f>
        <v>0.59297366286900011</v>
      </c>
      <c r="AC74" cm="1">
        <f t="array" ref="AC74">IFERROR(_xlfn.XLOOKUP(Tool_Italy!$F74&amp;$E$2,'Cooking methods'!$A:$A&amp;'Cooking methods'!$B:$B,'Cooking methods'!D:D)*$E74,"")</f>
        <v>1.9804927096237502E-8</v>
      </c>
      <c r="AD74" cm="1">
        <f t="array" ref="AD74">IFERROR(_xlfn.XLOOKUP(Tool_Italy!$F74&amp;$E$2,'Cooking methods'!$A:$A&amp;'Cooking methods'!$B:$B,'Cooking methods'!E:E)*$E74,"")</f>
        <v>3.0724275204E-2</v>
      </c>
      <c r="AE74" cm="1">
        <f t="array" ref="AE74">IFERROR(_xlfn.XLOOKUP(Tool_Italy!$F74&amp;$E$2,'Cooking methods'!$A:$A&amp;'Cooking methods'!$B:$B,'Cooking methods'!F:F)*$E74,"")</f>
        <v>1.2379727456145002E-3</v>
      </c>
      <c r="AF74" cm="1">
        <f t="array" ref="AF74">IFERROR(_xlfn.XLOOKUP(Tool_Italy!$F74&amp;$E$2,'Cooking methods'!$A:$A&amp;'Cooking methods'!$B:$B,'Cooking methods'!G:G)*$E74,"")</f>
        <v>5.7028825197540007E-9</v>
      </c>
      <c r="AG74" cm="1">
        <f t="array" ref="AG74">IFERROR(_xlfn.XLOOKUP(Tool_Italy!$F74&amp;$E$2,'Cooking methods'!$A:$A&amp;'Cooking methods'!$B:$B,'Cooking methods'!H:H)*$E74,"")</f>
        <v>2.1891054832920004E-9</v>
      </c>
      <c r="AH74" cm="1">
        <f t="array" ref="AH74">IFERROR(_xlfn.XLOOKUP(Tool_Italy!$F74&amp;$E$2,'Cooking methods'!$A:$A&amp;'Cooking methods'!$B:$B,'Cooking methods'!I:I)*$E74,"")</f>
        <v>1.2748416030630002E-9</v>
      </c>
      <c r="AI74" cm="1">
        <f t="array" ref="AI74">IFERROR(_xlfn.XLOOKUP(Tool_Italy!$F74&amp;$E$2,'Cooking methods'!$A:$A&amp;'Cooking methods'!$B:$B,'Cooking methods'!J:J)*$E74,"")</f>
        <v>1.0203934020525001E-3</v>
      </c>
      <c r="AJ74" cm="1">
        <f t="array" ref="AJ74">IFERROR(_xlfn.XLOOKUP(Tool_Italy!$F74&amp;$E$2,'Cooking methods'!$A:$A&amp;'Cooking methods'!$B:$B,'Cooking methods'!K:K)*$E74,"")</f>
        <v>5.4592207616520006E-5</v>
      </c>
      <c r="AK74" cm="1">
        <f t="array" ref="AK74">IFERROR(_xlfn.XLOOKUP(Tool_Italy!$F74&amp;$E$2,'Cooking methods'!$A:$A&amp;'Cooking methods'!$B:$B,'Cooking methods'!L:L)*$E74,"")</f>
        <v>2.9241781726500009E-4</v>
      </c>
      <c r="AL74" cm="1">
        <f t="array" ref="AL74">IFERROR(_xlfn.XLOOKUP(Tool_Italy!$F74&amp;$E$2,'Cooking methods'!$A:$A&amp;'Cooking methods'!$B:$B,'Cooking methods'!M:M)*$E74,"")</f>
        <v>2.3059400466375001E-3</v>
      </c>
      <c r="AM74" cm="1">
        <f t="array" ref="AM74">IFERROR(_xlfn.XLOOKUP(Tool_Italy!$F74&amp;$E$2,'Cooking methods'!$A:$A&amp;'Cooking methods'!$B:$B,'Cooking methods'!N:N)*$E74,"")</f>
        <v>1.2784604776020003</v>
      </c>
      <c r="AN74" cm="1">
        <f t="array" ref="AN74">IFERROR(_xlfn.XLOOKUP(Tool_Italy!$F74&amp;$E$2,'Cooking methods'!$A:$A&amp;'Cooking methods'!$B:$B,'Cooking methods'!O:O)*$E74,"")</f>
        <v>0.74070114615000004</v>
      </c>
      <c r="AO74" cm="1">
        <f t="array" ref="AO74">IFERROR(_xlfn.XLOOKUP(Tool_Italy!$F74&amp;$E$2,'Cooking methods'!$A:$A&amp;'Cooking methods'!$B:$B,'Cooking methods'!P:P)*$E74,"")</f>
        <v>0.134393972202</v>
      </c>
      <c r="AP74" cm="1">
        <f t="array" ref="AP74">IFERROR(_xlfn.XLOOKUP(Tool_Italy!$F74&amp;$E$2,'Cooking methods'!$A:$A&amp;'Cooking methods'!$B:$B,'Cooking methods'!Q:Q)*$E74,"")</f>
        <v>9.4065239280600021</v>
      </c>
      <c r="AQ74" cm="1">
        <f t="array" ref="AQ74">IFERROR(_xlfn.XLOOKUP(Tool_Italy!$F74&amp;$E$2,'Cooking methods'!$A:$A&amp;'Cooking methods'!$B:$B,'Cooking methods'!R:R)*$E74,"")</f>
        <v>8.0092915958790019E-7</v>
      </c>
      <c r="AR74" cm="1">
        <f t="array" ref="AR74">IFERROR(_xlfn.XLOOKUP(Tool_Italy!$G74&amp;$E$2,'Waste management'!$A:$A&amp;'Waste management'!$B:$B,'Waste management'!C:C)*$E74,"")</f>
        <v>0.14800486050000003</v>
      </c>
      <c r="AS74" cm="1">
        <f t="array" ref="AS74">IFERROR(_xlfn.XLOOKUP(Tool_Italy!$G74&amp;$E$2,'Waste management'!$A:$A&amp;'Waste management'!$B:$B,'Waste management'!D:D)*$E74,"")</f>
        <v>1.0634500516500002E-9</v>
      </c>
      <c r="AT74" cm="1">
        <f t="array" ref="AT74">IFERROR(_xlfn.XLOOKUP(Tool_Italy!$G74&amp;$E$2,'Waste management'!$A:$A&amp;'Waste management'!$B:$B,'Waste management'!E:E)*$E74,"")</f>
        <v>2.2647240000000005E-3</v>
      </c>
      <c r="AU74" cm="1">
        <f t="array" ref="AU74">IFERROR(_xlfn.XLOOKUP(Tool_Italy!$G74&amp;$E$2,'Waste management'!$A:$A&amp;'Waste management'!$B:$B,'Waste management'!F:F)*$E74,"")</f>
        <v>3.3456150000000005E-4</v>
      </c>
      <c r="AV74" cm="1">
        <f t="array" ref="AV74">IFERROR(_xlfn.XLOOKUP(Tool_Italy!$G74&amp;$E$2,'Waste management'!$A:$A&amp;'Waste management'!$B:$B,'Waste management'!G:G)*$E74,"")</f>
        <v>2.9906195130000005E-8</v>
      </c>
      <c r="AW74" cm="1">
        <f t="array" ref="AW74">IFERROR(_xlfn.XLOOKUP(Tool_Italy!$G74&amp;$E$2,'Waste management'!$A:$A&amp;'Waste management'!$B:$B,'Waste management'!H:H)*$E74,"")</f>
        <v>9.7720524405000022E-10</v>
      </c>
      <c r="AX74" cm="1">
        <f t="array" ref="AX74">IFERROR(_xlfn.XLOOKUP(Tool_Italy!$G74&amp;$E$2,'Waste management'!$A:$A&amp;'Waste management'!$B:$B,'Waste management'!I:I)*$E74,"")</f>
        <v>6.9828389505000014E-10</v>
      </c>
      <c r="AY74" cm="1">
        <f t="array" ref="AY74">IFERROR(_xlfn.XLOOKUP(Tool_Italy!$G74&amp;$E$2,'Waste management'!$A:$A&amp;'Waste management'!$B:$B,'Waste management'!J:J)*$E74,"")</f>
        <v>5.6875455000000011E-3</v>
      </c>
      <c r="AZ74" cm="1">
        <f t="array" ref="AZ74">IFERROR(_xlfn.XLOOKUP(Tool_Italy!$G74&amp;$E$2,'Waste management'!$A:$A&amp;'Waste management'!$B:$B,'Waste management'!K:K)*$E74,"")</f>
        <v>9.1402973865000019E-6</v>
      </c>
      <c r="BA74" cm="1">
        <f t="array" ref="BA74">IFERROR(_xlfn.XLOOKUP(Tool_Italy!$G74&amp;$E$2,'Waste management'!$A:$A&amp;'Waste management'!$B:$B,'Waste management'!L:L)*$E74,"")</f>
        <v>2.5057163691000005E-4</v>
      </c>
      <c r="BB74" cm="1">
        <f t="array" ref="BB74">IFERROR(_xlfn.XLOOKUP(Tool_Italy!$G74&amp;$E$2,'Waste management'!$A:$A&amp;'Waste management'!$B:$B,'Waste management'!M:M)*$E74,"")</f>
        <v>2.5092112500000003E-2</v>
      </c>
      <c r="BC74" cm="1">
        <f t="array" ref="BC74">IFERROR(_xlfn.XLOOKUP(Tool_Italy!$G74&amp;$E$2,'Waste management'!$A:$A&amp;'Waste management'!$B:$B,'Waste management'!N:N)*$E74,"")</f>
        <v>21.553687134000004</v>
      </c>
      <c r="BD74" cm="1">
        <f t="array" ref="BD74">IFERROR(_xlfn.XLOOKUP(Tool_Italy!$G74&amp;$E$2,'Waste management'!$A:$A&amp;'Waste management'!$B:$B,'Waste management'!O:O)*$E74,"")</f>
        <v>1.4015038590000002</v>
      </c>
      <c r="BE74" cm="1">
        <f t="array" ref="BE74">IFERROR(_xlfn.XLOOKUP(Tool_Italy!$G74&amp;$E$2,'Waste management'!$A:$A&amp;'Waste management'!$B:$B,'Waste management'!P:P)*$E74,"")</f>
        <v>2.9441412000000007E-2</v>
      </c>
      <c r="BF74" cm="1">
        <f t="array" ref="BF74">IFERROR(_xlfn.XLOOKUP(Tool_Italy!$G74&amp;$E$2,'Waste management'!$A:$A&amp;'Waste management'!$B:$B,'Waste management'!Q:Q)*$E74,"")</f>
        <v>0.92678682600000017</v>
      </c>
      <c r="BG74" cm="1">
        <f t="array" ref="BG74">IFERROR(_xlfn.XLOOKUP(Tool_Italy!$G74&amp;$E$2,'Waste management'!$A:$A&amp;'Waste management'!$B:$B,'Waste management'!R:R)*$E74,"")</f>
        <v>2.8778722875000004E-7</v>
      </c>
      <c r="BH74">
        <f>IFERROR((L74+AR74+AB74)*_xlfn.XLOOKUP(Tool_Italy!BH$4,Monetization_Factors!$A:$A,Monetization_Factors!$D:$D),"")</f>
        <v>0.45022785557721912</v>
      </c>
      <c r="BI74">
        <f>IFERROR((M74+AS74+AC74)*_xlfn.XLOOKUP(Tool_Italy!BI$4,Monetization_Factors!$A:$A,Monetization_Factors!$D:$D),"")</f>
        <v>3.4669151829481149E-6</v>
      </c>
      <c r="BJ74">
        <f>IFERROR((N74+AT74+AD74)*_xlfn.XLOOKUP(Tool_Italy!BJ$4,Monetization_Factors!$A:$A,Monetization_Factors!$D:$D),"")</f>
        <v>5.2231879617328368E-4</v>
      </c>
      <c r="BK74">
        <f>IFERROR((O74+AU74+AE74)*_xlfn.XLOOKUP(Tool_Italy!BK$4,Monetization_Factors!$A:$A,Monetization_Factors!$D:$D),"")</f>
        <v>1.9126906828910582E-2</v>
      </c>
      <c r="BL74">
        <f>IFERROR((P74+AV74+AF74)*_xlfn.XLOOKUP(Tool_Italy!BL$4,Monetization_Factors!$A:$A,Monetization_Factors!$D:$D),"")</f>
        <v>0.16516978566334445</v>
      </c>
      <c r="BM74">
        <f>IFERROR((Q74+AW74+AG74)*_xlfn.XLOOKUP(Tool_Italy!BM$4,Monetization_Factors!$A:$A,Monetization_Factors!$D:$D),"")</f>
        <v>1.345419967831207E-2</v>
      </c>
      <c r="BN74">
        <f>IFERROR((R74+AX74+AH74)*_xlfn.XLOOKUP(Tool_Italy!BN$4,Monetization_Factors!$A:$A,Monetization_Factors!$D:$D),"")</f>
        <v>3.6128338018423449E-3</v>
      </c>
      <c r="BO74">
        <f>IFERROR((S74+AY74+AI74)*_xlfn.XLOOKUP(Tool_Italy!BO$4,Monetization_Factors!$A:$A,Monetization_Factors!$D:$D),"")</f>
        <v>9.0195186232535363E-3</v>
      </c>
      <c r="BP74">
        <f>IFERROR((T74+AZ74+AJ74)*_xlfn.XLOOKUP(Tool_Italy!BP$4,Monetization_Factors!$A:$A,Monetization_Factors!$D:$D),"")</f>
        <v>1.0231326239466517E-3</v>
      </c>
      <c r="BQ74">
        <f>IFERROR((U74+BA74+AK74)*_xlfn.XLOOKUP(Tool_Italy!BQ$4,Monetization_Factors!$A:$A,Monetization_Factors!$D:$D),"")</f>
        <v>7.4724712111417249E-2</v>
      </c>
      <c r="BR74" t="str">
        <f>IFERROR((V74+BB74+AL74)*_xlfn.XLOOKUP(Tool_Italy!BR$4,Monetization_Factors!$A:$A,Monetization_Factors!$D:$D),"")</f>
        <v/>
      </c>
      <c r="BS74">
        <f>IFERROR((W74+BC74+AM74)*_xlfn.XLOOKUP(Tool_Italy!BS$4,Monetization_Factors!$A:$A,Monetization_Factors!$D:$D),"")</f>
        <v>2.2864834839534704E-3</v>
      </c>
      <c r="BT74">
        <f>IFERROR((X74+BD74+AN74)*_xlfn.XLOOKUP(Tool_Italy!BT$4,Monetization_Factors!$A:$A,Monetization_Factors!$D:$D),"")</f>
        <v>7.1838958153474641E-3</v>
      </c>
      <c r="BU74">
        <f>IFERROR((Y74+BE74+AO74)*_xlfn.XLOOKUP(Tool_Italy!BU$4,Monetization_Factors!$A:$A,Monetization_Factors!$D:$D),"")</f>
        <v>1.9375224039955747E-2</v>
      </c>
      <c r="BV74">
        <f>IFERROR((Z74+BF74+AP74)*_xlfn.XLOOKUP(Tool_Italy!BV$4,Monetization_Factors!$A:$A,Monetization_Factors!$D:$D),"")</f>
        <v>6.8657862664761912E-2</v>
      </c>
      <c r="BW74">
        <f>IFERROR((AA74+BG74+AQ74)*_xlfn.XLOOKUP(Tool_Italy!BW$4,Monetization_Factors!$A:$A,Monetization_Factors!$D:$D),"")</f>
        <v>2.9570660910695691E-5</v>
      </c>
      <c r="BX74" s="38" cm="1">
        <f t="array" ref="BX74">IFERROR(_xlfn.IFS(I74&lt;&gt;0,I74*E74,I74="",J74*E74),"")</f>
        <v>3.2502380607056827</v>
      </c>
      <c r="BY74" s="38">
        <f t="shared" si="67"/>
        <v>0.75969305517311425</v>
      </c>
      <c r="BZ74" s="38">
        <f t="shared" si="71"/>
        <v>4.0099311158787971</v>
      </c>
      <c r="CA74" s="38">
        <f t="shared" si="68"/>
        <v>1.4609481830252197E-3</v>
      </c>
      <c r="CB74">
        <f t="shared" si="69"/>
        <v>3.4606060236789999</v>
      </c>
      <c r="CC74">
        <f t="shared" si="37"/>
        <v>8.6605680002887514E-8</v>
      </c>
      <c r="CD74">
        <f t="shared" si="38"/>
        <v>0.34223857693900006</v>
      </c>
      <c r="CE74">
        <f t="shared" si="39"/>
        <v>1.2636084150364504E-2</v>
      </c>
      <c r="CF74">
        <f t="shared" si="40"/>
        <v>1.6545536396075402E-7</v>
      </c>
      <c r="CG74">
        <f t="shared" si="41"/>
        <v>6.4789244883342017E-8</v>
      </c>
      <c r="CH74">
        <f t="shared" si="42"/>
        <v>3.1425746984030001E-9</v>
      </c>
      <c r="CI74">
        <f t="shared" si="43"/>
        <v>2.0600058453152506E-2</v>
      </c>
      <c r="CJ74">
        <f t="shared" si="44"/>
        <v>4.194212777780201E-4</v>
      </c>
      <c r="CK74">
        <f t="shared" si="45"/>
        <v>1.8267101221425001E-2</v>
      </c>
      <c r="CL74">
        <f t="shared" si="46"/>
        <v>7.9551417891137524E-2</v>
      </c>
      <c r="CM74">
        <f t="shared" si="47"/>
        <v>46.986338678552002</v>
      </c>
      <c r="CN74">
        <f t="shared" si="48"/>
        <v>32.262139181649999</v>
      </c>
      <c r="CO74">
        <f t="shared" si="49"/>
        <v>3.0488507027020004</v>
      </c>
      <c r="CP74">
        <f t="shared" si="50"/>
        <v>41.578563982060004</v>
      </c>
      <c r="CQ74">
        <f t="shared" si="51"/>
        <v>1.4154603144987903E-5</v>
      </c>
      <c r="CR74">
        <f t="shared" si="70"/>
        <v>6.6550115839980771E-3</v>
      </c>
      <c r="CS74">
        <f t="shared" si="52"/>
        <v>1.6654938462093751E-10</v>
      </c>
      <c r="CT74">
        <f t="shared" si="53"/>
        <v>6.58151109498077E-4</v>
      </c>
      <c r="CU74">
        <f t="shared" si="54"/>
        <v>2.4300161827624046E-5</v>
      </c>
      <c r="CV74">
        <f t="shared" si="55"/>
        <v>3.1818339223221925E-10</v>
      </c>
      <c r="CW74">
        <f t="shared" si="56"/>
        <v>1.2459470169873464E-10</v>
      </c>
      <c r="CX74">
        <f t="shared" si="57"/>
        <v>6.0434128815442314E-12</v>
      </c>
      <c r="CY74">
        <f t="shared" si="58"/>
        <v>3.9615497025293284E-5</v>
      </c>
      <c r="CZ74">
        <f t="shared" si="59"/>
        <v>8.0657938034234635E-7</v>
      </c>
      <c r="DA74">
        <f t="shared" si="60"/>
        <v>3.5129040810432692E-5</v>
      </c>
      <c r="DB74">
        <f t="shared" si="61"/>
        <v>1.5298349594449525E-4</v>
      </c>
      <c r="DC74">
        <f t="shared" si="62"/>
        <v>9.0358343612600006E-2</v>
      </c>
      <c r="DD74">
        <f t="shared" si="63"/>
        <v>6.2042575349326924E-2</v>
      </c>
      <c r="DE74">
        <f t="shared" si="64"/>
        <v>5.8631744282730781E-3</v>
      </c>
      <c r="DF74">
        <f t="shared" si="65"/>
        <v>7.995877688857693E-2</v>
      </c>
      <c r="DG74">
        <f t="shared" si="66"/>
        <v>2.7220390663438275E-8</v>
      </c>
      <c r="DH74" s="5">
        <f>IFERROR(((((L74+AB74)*(1/$H74))+AR74)/$F$2)/($B$2*('CAR.CAP_per person'!B$2)/(_xlfn.XLOOKUP($E$2,EU_countries_GDP!$A$2:$A$29,EU_countries_GDP!$E$2:$E$29))),"")</f>
        <v>9.703769559968245E-2</v>
      </c>
      <c r="DI74" s="5">
        <f>IFERROR(((((M74+AC74)*(1/$H74))+AS74)/$F$2)/($B$2*('CAR.CAP_per person'!C$2)/(_xlfn.XLOOKUP($E$2,EU_countries_GDP!$A$2:$A$29,EU_countries_GDP!$E$2:$E$29))),"")</f>
        <v>3.1091394135504098E-5</v>
      </c>
      <c r="DJ74" s="5">
        <f>IFERROR(((((N74+AD74)*(1/$H74))+AT74)/$F$2)/($B$2*('CAR.CAP_per person'!D$2)/(_xlfn.XLOOKUP($E$2,EU_countries_GDP!$A$2:$A$29,EU_countries_GDP!$E$2:$E$29))),"")</f>
        <v>1.2608427941529336E-4</v>
      </c>
      <c r="DK74" s="5">
        <f>IFERROR(((((O74+AE74)*(1/$H74))+AU74)/$F$2)/($B$2*('CAR.CAP_per person'!E$2)/(_xlfn.XLOOKUP($E$2,EU_countries_GDP!$A$2:$A$29,EU_countries_GDP!$E$2:$E$29))),"")</f>
        <v>5.9793873264172787E-3</v>
      </c>
      <c r="DL74" s="5">
        <f>IFERROR(((((P74+AF74)*(1/$H74))+AV74)/$F$2)/($B$2*('CAR.CAP_per person'!F$2)/(_xlfn.XLOOKUP($E$2,EU_countries_GDP!$A$2:$A$29,EU_countries_GDP!$E$2:$E$29))),"")</f>
        <v>5.7348354151579628E-2</v>
      </c>
      <c r="DM74" s="5">
        <f>IFERROR(((((Q74+AG74)*(1/$H74))+AW74)/$F$2)/($B$2*('CAR.CAP_per person'!G$2)/(_xlfn.XLOOKUP($E$2,EU_countries_GDP!$A$2:$A$29,EU_countries_GDP!$E$2:$E$29))),"")</f>
        <v>1.3035615571181729E-2</v>
      </c>
      <c r="DN74" s="5">
        <f>IFERROR(((((R74+AH74)*(1/$H74))+AX74)/$F$2)/($B$2*('CAR.CAP_per person'!H$2)/(_xlfn.XLOOKUP($E$2,EU_countries_GDP!$A$2:$A$29,EU_countries_GDP!$E$2:$E$29))),"")</f>
        <v>1.3446036934795398E-4</v>
      </c>
      <c r="DO74" s="5">
        <f>IFERROR(((((S74+AI74)*(1/$H74))+AY74)/$F$2)/($B$2*('CAR.CAP_per person'!I$2)/(_xlfn.XLOOKUP($E$2,EU_countries_GDP!$A$2:$A$29,EU_countries_GDP!$E$2:$E$29))),"")</f>
        <v>3.5087522880344183E-3</v>
      </c>
      <c r="DP74" s="5">
        <f>IFERROR(((((T74+AJ74)*(1/$H74))+AZ74)/$F$2)/($B$2*('CAR.CAP_per person'!J$2)/(_xlfn.XLOOKUP($E$2,EU_countries_GDP!$A$2:$A$29,EU_countries_GDP!$E$2:$E$29))),"")</f>
        <v>1.3922187874417643E-2</v>
      </c>
      <c r="DQ74" s="5">
        <f>IFERROR(((((U74+AK74)*(1/$H74))+BA74)/$F$2)/($B$2*('CAR.CAP_per person'!K$2)/(_xlfn.XLOOKUP($E$2,EU_countries_GDP!$A$2:$A$29,EU_countries_GDP!$E$2:$E$29))),"")</f>
        <v>1.7627090527327274E-2</v>
      </c>
      <c r="DR74" s="5">
        <f>IFERROR(((((V74+AL74)*(1/$H74))+BB74)/$F$2)/($B$2*('CAR.CAP_per person'!L$2)/(_xlfn.XLOOKUP($E$2,EU_countries_GDP!$A$2:$A$29,EU_countries_GDP!$E$2:$E$29))),"")</f>
        <v>2.1708354546010719E-3</v>
      </c>
      <c r="DS74" s="5">
        <f>IFERROR(((((W74+AM74)*(1/$H74))+BC74)/$F$2)/($B$2*('CAR.CAP_per person'!M$2)/(_xlfn.XLOOKUP($E$2,EU_countries_GDP!$A$2:$A$29,EU_countries_GDP!$E$2:$E$29))),"")</f>
        <v>5.5418845326131679E-2</v>
      </c>
      <c r="DT74" s="5">
        <f>IFERROR(((((X74+AN74)*(1/$H74))+BD74)/$F$2)/($B$2*('CAR.CAP_per person'!N$2)/(_xlfn.XLOOKUP($E$2,EU_countries_GDP!$A$2:$A$29,EU_countries_GDP!$E$2:$E$29))),"")</f>
        <v>0.48413600336482043</v>
      </c>
      <c r="DU74" s="5">
        <f>IFERROR(((((Y74+AO74)*(1/$H74))+BE74)/$F$2)/($B$2*('CAR.CAP_per person'!O$2)/(_xlfn.XLOOKUP($E$2,EU_countries_GDP!$A$2:$A$29,EU_countries_GDP!$E$2:$E$29))),"")</f>
        <v>3.2499601418055201E-3</v>
      </c>
      <c r="DV74" s="5">
        <f>IFERROR(((((Z74+AP74)*(1/$H74))+BF74)/$F$2)/($B$2*('CAR.CAP_per person'!P$2)/(_xlfn.XLOOKUP($E$2,EU_countries_GDP!$A$2:$A$29,EU_countries_GDP!$E$2:$E$29))),"")</f>
        <v>3.5773690445636663E-2</v>
      </c>
      <c r="DW74" s="5">
        <f>IFERROR(((((AA74+AQ74)*(1/$H74))+BG74)/$F$2)/($B$2*('CAR.CAP_per person'!Q$2)/(_xlfn.XLOOKUP($E$2,EU_countries_GDP!$A$2:$A$29,EU_countries_GDP!$E$2:$E$29))),"")</f>
        <v>1.2419148735794529E-2</v>
      </c>
    </row>
    <row r="75" spans="1:127">
      <c r="A75" t="s">
        <v>243</v>
      </c>
      <c r="B75" t="str">
        <f>_xlfn.XLOOKUP(D75,Table5[Ingredient],Table5[Category],"",FALSE)</f>
        <v xml:space="preserve">Other </v>
      </c>
      <c r="C75" s="33" t="s">
        <v>177</v>
      </c>
      <c r="D75" s="33" t="s">
        <v>235</v>
      </c>
      <c r="E75" s="33">
        <v>0.13545000000000004</v>
      </c>
      <c r="F75" s="33" t="s">
        <v>189</v>
      </c>
      <c r="G75" s="33" t="s">
        <v>180</v>
      </c>
      <c r="H75" s="91">
        <f>Dataset_IT!L72</f>
        <v>0.55512295081967222</v>
      </c>
      <c r="I75" s="33"/>
      <c r="J75" s="37">
        <f>IFERROR(INDEX('AveragePrices&amp;Codes'!G:AG, MATCH($D75, 'AveragePrices&amp;Codes'!$A:$A, 0), MATCH(Tool_Italy!$E$2, 'AveragePrices&amp;Codes'!$G$1:$AG$1, 0)),"")</f>
        <v>8.5797892143076933</v>
      </c>
      <c r="K75" s="37">
        <f>IFERROR(E75/(_xlfn.XLOOKUP(A75,Dataset_IT!$Q$2:$Q$9,Dataset_IT!$R$2:$R$9)),"")</f>
        <v>2.0838461538461544E-3</v>
      </c>
      <c r="L75">
        <f>IFERROR(IF($F75="Raw",_xlfn.XLOOKUP(_xlfn.XLOOKUP(Tool_Italy!$D75,'AveragePrices&amp;Codes'!$A:$A,'AveragePrices&amp;Codes'!$B:$B),AGRIBALYSE_Raw!$B:$B,AGRIBALYSE_Raw!O:O)*$E75,_xlfn.XLOOKUP(_xlfn.XLOOKUP(Tool_Italy!$D75,'AveragePrices&amp;Codes'!$A:$A,'AveragePrices&amp;Codes'!$B:$B),AGRIBALYSE_Cooked!$C:$C,AGRIBALYSE_Cooked!P:P)*$E75),"")</f>
        <v>0.22029994350000007</v>
      </c>
      <c r="M75">
        <f>IFERROR(IF($F75="Raw",_xlfn.XLOOKUP(_xlfn.XLOOKUP(Tool_Italy!$D75,'AveragePrices&amp;Codes'!$A:$A,'AveragePrices&amp;Codes'!$B:$B),AGRIBALYSE_Raw!$B:$B,AGRIBALYSE_Raw!P:P)*$E75,_xlfn.XLOOKUP(_xlfn.XLOOKUP(Tool_Italy!$D75,'AveragePrices&amp;Codes'!$A:$A,'AveragePrices&amp;Codes'!$B:$B),AGRIBALYSE_Cooked!$C:$C,AGRIBALYSE_Cooked!Q:Q)*$E75),"")</f>
        <v>1.3599278878500004E-8</v>
      </c>
      <c r="N75">
        <f>IFERROR(IF($F75="Raw",_xlfn.XLOOKUP(_xlfn.XLOOKUP(Tool_Italy!$D75,'AveragePrices&amp;Codes'!$A:$A,'AveragePrices&amp;Codes'!$B:$B),AGRIBALYSE_Raw!$B:$B,AGRIBALYSE_Raw!Q:Q)*$E75,_xlfn.XLOOKUP(_xlfn.XLOOKUP(Tool_Italy!$D75,'AveragePrices&amp;Codes'!$A:$A,'AveragePrices&amp;Codes'!$B:$B),AGRIBALYSE_Cooked!$C:$C,AGRIBALYSE_Cooked!R:R)*$E75),"")</f>
        <v>3.749279297400001E-2</v>
      </c>
      <c r="O75">
        <f>IFERROR(IF($F75="Raw",_xlfn.XLOOKUP(_xlfn.XLOOKUP(Tool_Italy!$D75,'AveragePrices&amp;Codes'!$A:$A,'AveragePrices&amp;Codes'!$B:$B),AGRIBALYSE_Raw!$B:$B,AGRIBALYSE_Raw!R:R)*$E75,_xlfn.XLOOKUP(_xlfn.XLOOKUP(Tool_Italy!$D75,'AveragePrices&amp;Codes'!$A:$A,'AveragePrices&amp;Codes'!$B:$B),AGRIBALYSE_Cooked!$C:$C,AGRIBALYSE_Cooked!S:S)*$E75),"")</f>
        <v>1.9497587287500005E-3</v>
      </c>
      <c r="P75">
        <f>IFERROR(IF($F75="Raw",_xlfn.XLOOKUP(_xlfn.XLOOKUP(Tool_Italy!$D75,'AveragePrices&amp;Codes'!$A:$A,'AveragePrices&amp;Codes'!$B:$B),AGRIBALYSE_Raw!$B:$B,AGRIBALYSE_Raw!S:S)*$E75,_xlfn.XLOOKUP(_xlfn.XLOOKUP(Tool_Italy!$D75,'AveragePrices&amp;Codes'!$A:$A,'AveragePrices&amp;Codes'!$B:$B),AGRIBALYSE_Cooked!$C:$C,AGRIBALYSE_Cooked!T:T)*$E75),"")</f>
        <v>4.726648435950001E-8</v>
      </c>
      <c r="Q75">
        <f>IFERROR(IF($F75="Raw",_xlfn.XLOOKUP(_xlfn.XLOOKUP(Tool_Italy!$D75,'AveragePrices&amp;Codes'!$A:$A,'AveragePrices&amp;Codes'!$B:$B),AGRIBALYSE_Raw!$B:$B,AGRIBALYSE_Raw!T:T)*$E75,_xlfn.XLOOKUP(_xlfn.XLOOKUP(Tool_Italy!$D75,'AveragePrices&amp;Codes'!$A:$A,'AveragePrices&amp;Codes'!$B:$B),AGRIBALYSE_Cooked!$C:$C,AGRIBALYSE_Cooked!U:U)*$E75),"")</f>
        <v>3.2606271684000014E-8</v>
      </c>
      <c r="R75">
        <f>IFERROR(IF($F75="Raw",_xlfn.XLOOKUP(_xlfn.XLOOKUP(Tool_Italy!$D75,'AveragePrices&amp;Codes'!$A:$A,'AveragePrices&amp;Codes'!$B:$B),AGRIBALYSE_Raw!$B:$B,AGRIBALYSE_Raw!U:U)*$E75,_xlfn.XLOOKUP(_xlfn.XLOOKUP(Tool_Italy!$D75,'AveragePrices&amp;Codes'!$A:$A,'AveragePrices&amp;Codes'!$B:$B),AGRIBALYSE_Cooked!$C:$C,AGRIBALYSE_Cooked!V:V)*$E75),"")</f>
        <v>3.3970622962500006E-10</v>
      </c>
      <c r="S75">
        <f>IFERROR(IF($F75="Raw",_xlfn.XLOOKUP(_xlfn.XLOOKUP(Tool_Italy!$D75,'AveragePrices&amp;Codes'!$A:$A,'AveragePrices&amp;Codes'!$B:$B),AGRIBALYSE_Raw!$B:$B,AGRIBALYSE_Raw!V:V)*$E75,_xlfn.XLOOKUP(_xlfn.XLOOKUP(Tool_Italy!$D75,'AveragePrices&amp;Codes'!$A:$A,'AveragePrices&amp;Codes'!$B:$B),AGRIBALYSE_Cooked!$C:$C,AGRIBALYSE_Cooked!W:W)*$E75),"")</f>
        <v>6.2116344643500018E-3</v>
      </c>
      <c r="T75">
        <f>IFERROR(IF($F75="Raw",_xlfn.XLOOKUP(_xlfn.XLOOKUP(Tool_Italy!$D75,'AveragePrices&amp;Codes'!$A:$A,'AveragePrices&amp;Codes'!$B:$B),AGRIBALYSE_Raw!$B:$B,AGRIBALYSE_Raw!W:W)*$E75,_xlfn.XLOOKUP(_xlfn.XLOOKUP(Tool_Italy!$D75,'AveragePrices&amp;Codes'!$A:$A,'AveragePrices&amp;Codes'!$B:$B),AGRIBALYSE_Cooked!$C:$C,AGRIBALYSE_Cooked!X:X)*$E75),"")</f>
        <v>9.0752738013000038E-5</v>
      </c>
      <c r="U75">
        <f>IFERROR(IF($F75="Raw",_xlfn.XLOOKUP(_xlfn.XLOOKUP(Tool_Italy!$D75,'AveragePrices&amp;Codes'!$A:$A,'AveragePrices&amp;Codes'!$B:$B),AGRIBALYSE_Raw!$B:$B,AGRIBALYSE_Raw!X:X)*$E75,_xlfn.XLOOKUP(_xlfn.XLOOKUP(Tool_Italy!$D75,'AveragePrices&amp;Codes'!$A:$A,'AveragePrices&amp;Codes'!$B:$B),AGRIBALYSE_Cooked!$C:$C,AGRIBALYSE_Cooked!Y:Y)*$E75),"")</f>
        <v>2.7991096024500011E-3</v>
      </c>
      <c r="V75">
        <f>IFERROR(IF($F75="Raw",_xlfn.XLOOKUP(_xlfn.XLOOKUP(Tool_Italy!$D75,'AveragePrices&amp;Codes'!$A:$A,'AveragePrices&amp;Codes'!$B:$B),AGRIBALYSE_Raw!$B:$B,AGRIBALYSE_Raw!Y:Y)*$E75,_xlfn.XLOOKUP(_xlfn.XLOOKUP(Tool_Italy!$D75,'AveragePrices&amp;Codes'!$A:$A,'AveragePrices&amp;Codes'!$B:$B),AGRIBALYSE_Cooked!$C:$C,AGRIBALYSE_Cooked!Z:Z)*$E75),"")</f>
        <v>2.5173838966500005E-2</v>
      </c>
      <c r="W75">
        <f>IFERROR(IF($F75="Raw",_xlfn.XLOOKUP(_xlfn.XLOOKUP(Tool_Italy!$D75,'AveragePrices&amp;Codes'!$A:$A,'AveragePrices&amp;Codes'!$B:$B),AGRIBALYSE_Raw!$B:$B,AGRIBALYSE_Raw!Z:Z)*$E75,_xlfn.XLOOKUP(_xlfn.XLOOKUP(Tool_Italy!$D75,'AveragePrices&amp;Codes'!$A:$A,'AveragePrices&amp;Codes'!$B:$B),AGRIBALYSE_Cooked!$C:$C,AGRIBALYSE_Cooked!AA:AA)*$E75),"")</f>
        <v>9.8085254683500018</v>
      </c>
      <c r="X75">
        <f>IFERROR(IF($F75="Raw",_xlfn.XLOOKUP(_xlfn.XLOOKUP(Tool_Italy!$D75,'AveragePrices&amp;Codes'!$A:$A,'AveragePrices&amp;Codes'!$B:$B),AGRIBALYSE_Raw!$B:$B,AGRIBALYSE_Raw!AA:AA)*$E75,_xlfn.XLOOKUP(_xlfn.XLOOKUP(Tool_Italy!$D75,'AveragePrices&amp;Codes'!$A:$A,'AveragePrices&amp;Codes'!$B:$B),AGRIBALYSE_Cooked!$C:$C,AGRIBALYSE_Cooked!AB:AB)*$E75),"")</f>
        <v>84.091206780000022</v>
      </c>
      <c r="Y75">
        <f>IFERROR(IF($F75="Raw",_xlfn.XLOOKUP(_xlfn.XLOOKUP(Tool_Italy!$D75,'AveragePrices&amp;Codes'!$A:$A,'AveragePrices&amp;Codes'!$B:$B),AGRIBALYSE_Raw!$B:$B,AGRIBALYSE_Raw!AB:AB)*$E75,_xlfn.XLOOKUP(_xlfn.XLOOKUP(Tool_Italy!$D75,'AveragePrices&amp;Codes'!$A:$A,'AveragePrices&amp;Codes'!$B:$B),AGRIBALYSE_Cooked!$C:$C,AGRIBALYSE_Cooked!AC:AC)*$E75),"")</f>
        <v>3.0040449106500007</v>
      </c>
      <c r="Z75">
        <f>IFERROR(IF($F75="Raw",_xlfn.XLOOKUP(_xlfn.XLOOKUP(Tool_Italy!$D75,'AveragePrices&amp;Codes'!$A:$A,'AveragePrices&amp;Codes'!$B:$B),AGRIBALYSE_Raw!$B:$B,AGRIBALYSE_Raw!AC:AC)*$E75,_xlfn.XLOOKUP(_xlfn.XLOOKUP(Tool_Italy!$D75,'AveragePrices&amp;Codes'!$A:$A,'AveragePrices&amp;Codes'!$B:$B),AGRIBALYSE_Cooked!$C:$C,AGRIBALYSE_Cooked!AD:AD)*$E75),"")</f>
        <v>4.5259034089500014</v>
      </c>
      <c r="AA75">
        <f>IFERROR(IF($F75="Raw",_xlfn.XLOOKUP(_xlfn.XLOOKUP(Tool_Italy!$D75,'AveragePrices&amp;Codes'!$A:$A,'AveragePrices&amp;Codes'!$B:$B),AGRIBALYSE_Raw!$B:$B,AGRIBALYSE_Raw!AD:AD)*$E75,_xlfn.XLOOKUP(_xlfn.XLOOKUP(Tool_Italy!$D75,'AveragePrices&amp;Codes'!$A:$A,'AveragePrices&amp;Codes'!$B:$B),AGRIBALYSE_Cooked!$C:$C,AGRIBALYSE_Cooked!AE:AE)*$E75),"")</f>
        <v>2.2338470889000007E-6</v>
      </c>
      <c r="AB75" cm="1">
        <f t="array" ref="AB75">IFERROR(_xlfn.XLOOKUP(Tool_Italy!$F75&amp;$E$2,'Cooking methods'!$A:$A&amp;'Cooking methods'!$B:$B,'Cooking methods'!C:C)*$E75,"")</f>
        <v>0</v>
      </c>
      <c r="AC75" cm="1">
        <f t="array" ref="AC75">IFERROR(_xlfn.XLOOKUP(Tool_Italy!$F75&amp;$E$2,'Cooking methods'!$A:$A&amp;'Cooking methods'!$B:$B,'Cooking methods'!D:D)*$E75,"")</f>
        <v>0</v>
      </c>
      <c r="AD75" cm="1">
        <f t="array" ref="AD75">IFERROR(_xlfn.XLOOKUP(Tool_Italy!$F75&amp;$E$2,'Cooking methods'!$A:$A&amp;'Cooking methods'!$B:$B,'Cooking methods'!E:E)*$E75,"")</f>
        <v>0</v>
      </c>
      <c r="AE75" cm="1">
        <f t="array" ref="AE75">IFERROR(_xlfn.XLOOKUP(Tool_Italy!$F75&amp;$E$2,'Cooking methods'!$A:$A&amp;'Cooking methods'!$B:$B,'Cooking methods'!F:F)*$E75,"")</f>
        <v>0</v>
      </c>
      <c r="AF75" cm="1">
        <f t="array" ref="AF75">IFERROR(_xlfn.XLOOKUP(Tool_Italy!$F75&amp;$E$2,'Cooking methods'!$A:$A&amp;'Cooking methods'!$B:$B,'Cooking methods'!G:G)*$E75,"")</f>
        <v>0</v>
      </c>
      <c r="AG75" cm="1">
        <f t="array" ref="AG75">IFERROR(_xlfn.XLOOKUP(Tool_Italy!$F75&amp;$E$2,'Cooking methods'!$A:$A&amp;'Cooking methods'!$B:$B,'Cooking methods'!H:H)*$E75,"")</f>
        <v>0</v>
      </c>
      <c r="AH75" cm="1">
        <f t="array" ref="AH75">IFERROR(_xlfn.XLOOKUP(Tool_Italy!$F75&amp;$E$2,'Cooking methods'!$A:$A&amp;'Cooking methods'!$B:$B,'Cooking methods'!I:I)*$E75,"")</f>
        <v>0</v>
      </c>
      <c r="AI75" cm="1">
        <f t="array" ref="AI75">IFERROR(_xlfn.XLOOKUP(Tool_Italy!$F75&amp;$E$2,'Cooking methods'!$A:$A&amp;'Cooking methods'!$B:$B,'Cooking methods'!J:J)*$E75,"")</f>
        <v>0</v>
      </c>
      <c r="AJ75" cm="1">
        <f t="array" ref="AJ75">IFERROR(_xlfn.XLOOKUP(Tool_Italy!$F75&amp;$E$2,'Cooking methods'!$A:$A&amp;'Cooking methods'!$B:$B,'Cooking methods'!K:K)*$E75,"")</f>
        <v>0</v>
      </c>
      <c r="AK75" cm="1">
        <f t="array" ref="AK75">IFERROR(_xlfn.XLOOKUP(Tool_Italy!$F75&amp;$E$2,'Cooking methods'!$A:$A&amp;'Cooking methods'!$B:$B,'Cooking methods'!L:L)*$E75,"")</f>
        <v>0</v>
      </c>
      <c r="AL75" cm="1">
        <f t="array" ref="AL75">IFERROR(_xlfn.XLOOKUP(Tool_Italy!$F75&amp;$E$2,'Cooking methods'!$A:$A&amp;'Cooking methods'!$B:$B,'Cooking methods'!M:M)*$E75,"")</f>
        <v>0</v>
      </c>
      <c r="AM75" cm="1">
        <f t="array" ref="AM75">IFERROR(_xlfn.XLOOKUP(Tool_Italy!$F75&amp;$E$2,'Cooking methods'!$A:$A&amp;'Cooking methods'!$B:$B,'Cooking methods'!N:N)*$E75,"")</f>
        <v>0</v>
      </c>
      <c r="AN75" cm="1">
        <f t="array" ref="AN75">IFERROR(_xlfn.XLOOKUP(Tool_Italy!$F75&amp;$E$2,'Cooking methods'!$A:$A&amp;'Cooking methods'!$B:$B,'Cooking methods'!O:O)*$E75,"")</f>
        <v>0</v>
      </c>
      <c r="AO75" cm="1">
        <f t="array" ref="AO75">IFERROR(_xlfn.XLOOKUP(Tool_Italy!$F75&amp;$E$2,'Cooking methods'!$A:$A&amp;'Cooking methods'!$B:$B,'Cooking methods'!P:P)*$E75,"")</f>
        <v>0</v>
      </c>
      <c r="AP75" cm="1">
        <f t="array" ref="AP75">IFERROR(_xlfn.XLOOKUP(Tool_Italy!$F75&amp;$E$2,'Cooking methods'!$A:$A&amp;'Cooking methods'!$B:$B,'Cooking methods'!Q:Q)*$E75,"")</f>
        <v>0</v>
      </c>
      <c r="AQ75" cm="1">
        <f t="array" ref="AQ75">IFERROR(_xlfn.XLOOKUP(Tool_Italy!$F75&amp;$E$2,'Cooking methods'!$A:$A&amp;'Cooking methods'!$B:$B,'Cooking methods'!R:R)*$E75,"")</f>
        <v>0</v>
      </c>
      <c r="AR75" cm="1">
        <f t="array" ref="AR75">IFERROR(_xlfn.XLOOKUP(Tool_Italy!$G75&amp;$E$2,'Waste management'!$A:$A&amp;'Waste management'!$B:$B,'Waste management'!C:C)*$E75,"")</f>
        <v>7.7897295000000019E-3</v>
      </c>
      <c r="AS75" cm="1">
        <f t="array" ref="AS75">IFERROR(_xlfn.XLOOKUP(Tool_Italy!$G75&amp;$E$2,'Waste management'!$A:$A&amp;'Waste management'!$B:$B,'Waste management'!D:D)*$E75,"")</f>
        <v>5.5971055350000018E-11</v>
      </c>
      <c r="AT75" cm="1">
        <f t="array" ref="AT75">IFERROR(_xlfn.XLOOKUP(Tool_Italy!$G75&amp;$E$2,'Waste management'!$A:$A&amp;'Waste management'!$B:$B,'Waste management'!E:E)*$E75,"")</f>
        <v>1.1919600000000004E-4</v>
      </c>
      <c r="AU75" cm="1">
        <f t="array" ref="AU75">IFERROR(_xlfn.XLOOKUP(Tool_Italy!$G75&amp;$E$2,'Waste management'!$A:$A&amp;'Waste management'!$B:$B,'Waste management'!F:F)*$E75,"")</f>
        <v>1.7608500000000003E-5</v>
      </c>
      <c r="AV75" cm="1">
        <f t="array" ref="AV75">IFERROR(_xlfn.XLOOKUP(Tool_Italy!$G75&amp;$E$2,'Waste management'!$A:$A&amp;'Waste management'!$B:$B,'Waste management'!G:G)*$E75,"")</f>
        <v>1.5740102700000006E-9</v>
      </c>
      <c r="AW75" cm="1">
        <f t="array" ref="AW75">IFERROR(_xlfn.XLOOKUP(Tool_Italy!$G75&amp;$E$2,'Waste management'!$A:$A&amp;'Waste management'!$B:$B,'Waste management'!H:H)*$E75,"")</f>
        <v>5.1431854950000016E-11</v>
      </c>
      <c r="AX75" cm="1">
        <f t="array" ref="AX75">IFERROR(_xlfn.XLOOKUP(Tool_Italy!$G75&amp;$E$2,'Waste management'!$A:$A&amp;'Waste management'!$B:$B,'Waste management'!I:I)*$E75,"")</f>
        <v>3.6751783950000013E-11</v>
      </c>
      <c r="AY75" cm="1">
        <f t="array" ref="AY75">IFERROR(_xlfn.XLOOKUP(Tool_Italy!$G75&amp;$E$2,'Waste management'!$A:$A&amp;'Waste management'!$B:$B,'Waste management'!J:J)*$E75,"")</f>
        <v>2.9934450000000012E-4</v>
      </c>
      <c r="AZ75" cm="1">
        <f t="array" ref="AZ75">IFERROR(_xlfn.XLOOKUP(Tool_Italy!$G75&amp;$E$2,'Waste management'!$A:$A&amp;'Waste management'!$B:$B,'Waste management'!K:K)*$E75,"")</f>
        <v>4.8106828350000013E-7</v>
      </c>
      <c r="BA75" cm="1">
        <f t="array" ref="BA75">IFERROR(_xlfn.XLOOKUP(Tool_Italy!$G75&amp;$E$2,'Waste management'!$A:$A&amp;'Waste management'!$B:$B,'Waste management'!L:L)*$E75,"")</f>
        <v>1.3187980890000005E-5</v>
      </c>
      <c r="BB75" cm="1">
        <f t="array" ref="BB75">IFERROR(_xlfn.XLOOKUP(Tool_Italy!$G75&amp;$E$2,'Waste management'!$A:$A&amp;'Waste management'!$B:$B,'Waste management'!M:M)*$E75,"")</f>
        <v>1.3206375000000003E-3</v>
      </c>
      <c r="BC75" cm="1">
        <f t="array" ref="BC75">IFERROR(_xlfn.XLOOKUP(Tool_Italy!$G75&amp;$E$2,'Waste management'!$A:$A&amp;'Waste management'!$B:$B,'Waste management'!N:N)*$E75,"")</f>
        <v>1.1344045860000005</v>
      </c>
      <c r="BD75" cm="1">
        <f t="array" ref="BD75">IFERROR(_xlfn.XLOOKUP(Tool_Italy!$G75&amp;$E$2,'Waste management'!$A:$A&amp;'Waste management'!$B:$B,'Waste management'!O:O)*$E75,"")</f>
        <v>7.3763361000000013E-2</v>
      </c>
      <c r="BE75" cm="1">
        <f t="array" ref="BE75">IFERROR(_xlfn.XLOOKUP(Tool_Italy!$G75&amp;$E$2,'Waste management'!$A:$A&amp;'Waste management'!$B:$B,'Waste management'!P:P)*$E75,"")</f>
        <v>1.5495480000000006E-3</v>
      </c>
      <c r="BF75" cm="1">
        <f t="array" ref="BF75">IFERROR(_xlfn.XLOOKUP(Tool_Italy!$G75&amp;$E$2,'Waste management'!$A:$A&amp;'Waste management'!$B:$B,'Waste management'!Q:Q)*$E75,"")</f>
        <v>4.8778254000000014E-2</v>
      </c>
      <c r="BG75" cm="1">
        <f t="array" ref="BG75">IFERROR(_xlfn.XLOOKUP(Tool_Italy!$G75&amp;$E$2,'Waste management'!$A:$A&amp;'Waste management'!$B:$B,'Waste management'!R:R)*$E75,"")</f>
        <v>1.5146696250000003E-8</v>
      </c>
      <c r="BH75">
        <f>IFERROR((L75+AR75+AB75)*_xlfn.XLOOKUP(Tool_Italy!BH$4,Monetization_Factors!$A:$A,Monetization_Factors!$D:$D),"")</f>
        <v>2.9674664972387139E-2</v>
      </c>
      <c r="BI75">
        <f>IFERROR((M75+AS75+AC75)*_xlfn.XLOOKUP(Tool_Italy!BI$4,Monetization_Factors!$A:$A,Monetization_Factors!$D:$D),"")</f>
        <v>5.4663381571552128E-7</v>
      </c>
      <c r="BJ75">
        <f>IFERROR((N75+AT75+AD75)*_xlfn.XLOOKUP(Tool_Italy!BJ$4,Monetization_Factors!$A:$A,Monetization_Factors!$D:$D),"")</f>
        <v>5.740278895001387E-5</v>
      </c>
      <c r="BK75">
        <f>IFERROR((O75+AU75+AE75)*_xlfn.XLOOKUP(Tool_Italy!BK$4,Monetization_Factors!$A:$A,Monetization_Factors!$D:$D),"")</f>
        <v>2.9779518112395442E-3</v>
      </c>
      <c r="BL75">
        <f>IFERROR((P75+AV75+AF75)*_xlfn.XLOOKUP(Tool_Italy!BL$4,Monetization_Factors!$A:$A,Monetization_Factors!$D:$D),"")</f>
        <v>4.8756195245260994E-2</v>
      </c>
      <c r="BM75">
        <f>IFERROR((Q75+AW75+AG75)*_xlfn.XLOOKUP(Tool_Italy!BM$4,Monetization_Factors!$A:$A,Monetization_Factors!$D:$D),"")</f>
        <v>6.7817315241024238E-3</v>
      </c>
      <c r="BN75">
        <f>IFERROR((R75+AX75+AH75)*_xlfn.XLOOKUP(Tool_Italy!BN$4,Monetization_Factors!$A:$A,Monetization_Factors!$D:$D),"")</f>
        <v>4.3279169691952049E-4</v>
      </c>
      <c r="BO75">
        <f>IFERROR((S75+AY75+AI75)*_xlfn.XLOOKUP(Tool_Italy!BO$4,Monetization_Factors!$A:$A,Monetization_Factors!$D:$D),"")</f>
        <v>2.8507635625460962E-3</v>
      </c>
      <c r="BP75">
        <f>IFERROR((T75+AZ75+AJ75)*_xlfn.XLOOKUP(Tool_Italy!BP$4,Monetization_Factors!$A:$A,Monetization_Factors!$D:$D),"")</f>
        <v>2.2255495506401406E-4</v>
      </c>
      <c r="BQ75">
        <f>IFERROR((U75+BA75+AK75)*_xlfn.XLOOKUP(Tool_Italy!BQ$4,Monetization_Factors!$A:$A,Monetization_Factors!$D:$D),"")</f>
        <v>1.1504185844234488E-2</v>
      </c>
      <c r="BR75" t="str">
        <f>IFERROR((V75+BB75+AL75)*_xlfn.XLOOKUP(Tool_Italy!BR$4,Monetization_Factors!$A:$A,Monetization_Factors!$D:$D),"")</f>
        <v/>
      </c>
      <c r="BS75">
        <f>IFERROR((W75+BC75+AM75)*_xlfn.XLOOKUP(Tool_Italy!BS$4,Monetization_Factors!$A:$A,Monetization_Factors!$D:$D),"")</f>
        <v>5.3251284392479524E-4</v>
      </c>
      <c r="BT75">
        <f>IFERROR((X75+BD75+AN75)*_xlfn.XLOOKUP(Tool_Italy!BT$4,Monetization_Factors!$A:$A,Monetization_Factors!$D:$D),"")</f>
        <v>1.8741236388276322E-2</v>
      </c>
      <c r="BU75">
        <f>IFERROR((Y75+BE75+AO75)*_xlfn.XLOOKUP(Tool_Italy!BU$4,Monetization_Factors!$A:$A,Monetization_Factors!$D:$D),"")</f>
        <v>1.9100333761172417E-2</v>
      </c>
      <c r="BV75">
        <f>IFERROR((Z75+BF75+AP75)*_xlfn.XLOOKUP(Tool_Italy!BV$4,Monetization_Factors!$A:$A,Monetization_Factors!$D:$D),"")</f>
        <v>7.5540816052556796E-3</v>
      </c>
      <c r="BW75">
        <f>IFERROR((AA75+BG75+AQ75)*_xlfn.XLOOKUP(Tool_Italy!BW$4,Monetization_Factors!$A:$A,Monetization_Factors!$D:$D),"")</f>
        <v>4.6984173225995102E-6</v>
      </c>
      <c r="BX75" s="38" cm="1">
        <f t="array" ref="BX75">IFERROR(_xlfn.IFS(I75&lt;&gt;0,I75*E75,I75="",J75*E75),"")</f>
        <v>1.1621324490779774</v>
      </c>
      <c r="BY75" s="38">
        <f t="shared" si="67"/>
        <v>0.13768746620623726</v>
      </c>
      <c r="BZ75" s="38">
        <f t="shared" si="71"/>
        <v>1.2998199152842147</v>
      </c>
      <c r="CA75" s="38">
        <f t="shared" si="68"/>
        <v>2.6478358885814859E-4</v>
      </c>
      <c r="CB75">
        <f t="shared" si="69"/>
        <v>0.22808967300000008</v>
      </c>
      <c r="CC75">
        <f t="shared" si="37"/>
        <v>1.3655249933850003E-8</v>
      </c>
      <c r="CD75">
        <f t="shared" si="38"/>
        <v>3.7611988974000012E-2</v>
      </c>
      <c r="CE75">
        <f t="shared" si="39"/>
        <v>1.9673672287500005E-3</v>
      </c>
      <c r="CF75">
        <f t="shared" si="40"/>
        <v>4.8840494629500008E-8</v>
      </c>
      <c r="CG75">
        <f t="shared" si="41"/>
        <v>3.2657703538950013E-8</v>
      </c>
      <c r="CH75">
        <f t="shared" si="42"/>
        <v>3.764580135750001E-10</v>
      </c>
      <c r="CI75">
        <f t="shared" si="43"/>
        <v>6.5109789643500015E-3</v>
      </c>
      <c r="CJ75">
        <f t="shared" si="44"/>
        <v>9.1233806296500038E-5</v>
      </c>
      <c r="CK75">
        <f t="shared" si="45"/>
        <v>2.8122975833400009E-3</v>
      </c>
      <c r="CL75">
        <f t="shared" si="46"/>
        <v>2.6494476466500005E-2</v>
      </c>
      <c r="CM75">
        <f t="shared" si="47"/>
        <v>10.942930054350002</v>
      </c>
      <c r="CN75">
        <f t="shared" si="48"/>
        <v>84.164970141000026</v>
      </c>
      <c r="CO75">
        <f t="shared" si="49"/>
        <v>3.0055944586500005</v>
      </c>
      <c r="CP75">
        <f t="shared" si="50"/>
        <v>4.5746816629500016</v>
      </c>
      <c r="CQ75">
        <f t="shared" si="51"/>
        <v>2.2489937851500008E-6</v>
      </c>
      <c r="CR75">
        <f t="shared" si="70"/>
        <v>4.3863398653846167E-4</v>
      </c>
      <c r="CS75">
        <f t="shared" si="52"/>
        <v>2.626009602663462E-11</v>
      </c>
      <c r="CT75">
        <f t="shared" si="53"/>
        <v>7.2330748026923098E-5</v>
      </c>
      <c r="CU75">
        <f t="shared" si="54"/>
        <v>3.7833985168269241E-6</v>
      </c>
      <c r="CV75">
        <f t="shared" si="55"/>
        <v>9.3924028133653862E-11</v>
      </c>
      <c r="CW75">
        <f t="shared" si="56"/>
        <v>6.280327603644233E-11</v>
      </c>
      <c r="CX75">
        <f t="shared" si="57"/>
        <v>7.2395771841346176E-13</v>
      </c>
      <c r="CY75">
        <f t="shared" si="58"/>
        <v>1.2521113392980772E-5</v>
      </c>
      <c r="CZ75">
        <f t="shared" si="59"/>
        <v>1.7544962749326932E-7</v>
      </c>
      <c r="DA75">
        <f t="shared" si="60"/>
        <v>5.4082645833461556E-6</v>
      </c>
      <c r="DB75">
        <f t="shared" si="61"/>
        <v>5.0950916281730779E-5</v>
      </c>
      <c r="DC75">
        <f t="shared" si="62"/>
        <v>2.104409625836539E-2</v>
      </c>
      <c r="DD75">
        <f t="shared" si="63"/>
        <v>0.16185571180961544</v>
      </c>
      <c r="DE75">
        <f t="shared" si="64"/>
        <v>5.7799893435576937E-3</v>
      </c>
      <c r="DF75">
        <f t="shared" si="65"/>
        <v>8.7974647364423113E-3</v>
      </c>
      <c r="DG75">
        <f t="shared" si="66"/>
        <v>4.3249880483653862E-9</v>
      </c>
      <c r="DH75" s="5">
        <f>IFERROR(((((L75+AB75)*(1/$H75))+AR75)/$F$2)/($B$2*('CAR.CAP_per person'!B$2)/(_xlfn.XLOOKUP($E$2,EU_countries_GDP!$A$2:$A$29,EU_countries_GDP!$E$2:$E$29))),"")</f>
        <v>6.4207783875009821E-3</v>
      </c>
      <c r="DI75" s="5">
        <f>IFERROR(((((M75+AC75)*(1/$H75))+AS75)/$F$2)/($B$2*('CAR.CAP_per person'!C$2)/(_xlfn.XLOOKUP($E$2,EU_countries_GDP!$A$2:$A$29,EU_countries_GDP!$E$2:$E$29))),"")</f>
        <v>4.9201660606205796E-6</v>
      </c>
      <c r="DJ75" s="5">
        <f>IFERROR(((((N75+AD75)*(1/$H75))+AT75)/$F$2)/($B$2*('CAR.CAP_per person'!D$2)/(_xlfn.XLOOKUP($E$2,EU_countries_GDP!$A$2:$A$29,EU_countries_GDP!$E$2:$E$29))),"")</f>
        <v>1.3877970777693657E-5</v>
      </c>
      <c r="DK75" s="5">
        <f>IFERROR(((((O75+AE75)*(1/$H75))+AU75)/$F$2)/($B$2*('CAR.CAP_per person'!E$2)/(_xlfn.XLOOKUP($E$2,EU_countries_GDP!$A$2:$A$29,EU_countries_GDP!$E$2:$E$29))),"")</f>
        <v>9.3830224752990154E-4</v>
      </c>
      <c r="DL75" s="5">
        <f>IFERROR(((((P75+AF75)*(1/$H75))+AV75)/$F$2)/($B$2*('CAR.CAP_per person'!F$2)/(_xlfn.XLOOKUP($E$2,EU_countries_GDP!$A$2:$A$29,EU_countries_GDP!$E$2:$E$29))),"")</f>
        <v>1.8144923324153562E-2</v>
      </c>
      <c r="DM75" s="5">
        <f>IFERROR(((((Q75+AG75)*(1/$H75))+AW75)/$F$2)/($B$2*('CAR.CAP_per person'!G$2)/(_xlfn.XLOOKUP($E$2,EU_countries_GDP!$A$2:$A$29,EU_countries_GDP!$E$2:$E$29))),"")</f>
        <v>6.6104925884741652E-3</v>
      </c>
      <c r="DN75" s="5">
        <f>IFERROR(((((R75+AH75)*(1/$H75))+AX75)/$F$2)/($B$2*('CAR.CAP_per person'!H$2)/(_xlfn.XLOOKUP($E$2,EU_countries_GDP!$A$2:$A$29,EU_countries_GDP!$E$2:$E$29))),"")</f>
        <v>1.7098004525007147E-5</v>
      </c>
      <c r="DO75" s="5">
        <f>IFERROR(((((S75+AI75)*(1/$H75))+AY75)/$F$2)/($B$2*('CAR.CAP_per person'!I$2)/(_xlfn.XLOOKUP($E$2,EU_countries_GDP!$A$2:$A$29,EU_countries_GDP!$E$2:$E$29))),"")</f>
        <v>1.2384280151479E-3</v>
      </c>
      <c r="DP75" s="5">
        <f>IFERROR(((((T75+AJ75)*(1/$H75))+AZ75)/$F$2)/($B$2*('CAR.CAP_per person'!J$2)/(_xlfn.XLOOKUP($E$2,EU_countries_GDP!$A$2:$A$29,EU_countries_GDP!$E$2:$E$29))),"")</f>
        <v>3.0508714504431577E-3</v>
      </c>
      <c r="DQ75" s="5">
        <f>IFERROR(((((U75+AK75)*(1/$H75))+BA75)/$F$2)/($B$2*('CAR.CAP_per person'!K$2)/(_xlfn.XLOOKUP($E$2,EU_countries_GDP!$A$2:$A$29,EU_countries_GDP!$E$2:$E$29))),"")</f>
        <v>2.7247312168402812E-3</v>
      </c>
      <c r="DR75" s="5">
        <f>IFERROR(((((V75+AL75)*(1/$H75))+BB75)/$F$2)/($B$2*('CAR.CAP_per person'!L$2)/(_xlfn.XLOOKUP($E$2,EU_countries_GDP!$A$2:$A$29,EU_countries_GDP!$E$2:$E$29))),"")</f>
        <v>8.2235648006949392E-4</v>
      </c>
      <c r="DS75" s="5">
        <f>IFERROR(((((W75+AM75)*(1/$H75))+BC75)/$F$2)/($B$2*('CAR.CAP_per person'!M$2)/(_xlfn.XLOOKUP($E$2,EU_countries_GDP!$A$2:$A$29,EU_countries_GDP!$E$2:$E$29))),"")</f>
        <v>1.5468273896598697E-2</v>
      </c>
      <c r="DT75" s="5">
        <f>IFERROR(((((X75+AN75)*(1/$H75))+BD75)/$F$2)/($B$2*('CAR.CAP_per person'!N$2)/(_xlfn.XLOOKUP($E$2,EU_countries_GDP!$A$2:$A$29,EU_countries_GDP!$E$2:$E$29))),"")</f>
        <v>1.2873942149646944</v>
      </c>
      <c r="DU75" s="5">
        <f>IFERROR(((((Y75+AO75)*(1/$H75))+BE75)/$F$2)/($B$2*('CAR.CAP_per person'!O$2)/(_xlfn.XLOOKUP($E$2,EU_countries_GDP!$A$2:$A$29,EU_countries_GDP!$E$2:$E$29))),"")</f>
        <v>3.2169356816040902E-3</v>
      </c>
      <c r="DV75" s="5">
        <f>IFERROR(((((Z75+AP75)*(1/$H75))+BF75)/$F$2)/($B$2*('CAR.CAP_per person'!P$2)/(_xlfn.XLOOKUP($E$2,EU_countries_GDP!$A$2:$A$29,EU_countries_GDP!$E$2:$E$29))),"")</f>
        <v>3.9565642760070524E-3</v>
      </c>
      <c r="DW75" s="5">
        <f>IFERROR(((((AA75+AQ75)*(1/$H75))+BG75)/$F$2)/($B$2*('CAR.CAP_per person'!Q$2)/(_xlfn.XLOOKUP($E$2,EU_countries_GDP!$A$2:$A$29,EU_countries_GDP!$E$2:$E$29))),"")</f>
        <v>1.9852962297669317E-3</v>
      </c>
    </row>
    <row r="76" spans="1:127">
      <c r="A76" t="s">
        <v>233</v>
      </c>
      <c r="B76" t="str">
        <f>_xlfn.XLOOKUP(D76,Table5[Ingredient],Table5[Category],"",FALSE)</f>
        <v>Fruit</v>
      </c>
      <c r="C76" s="33" t="s">
        <v>177</v>
      </c>
      <c r="D76" s="33" t="s">
        <v>254</v>
      </c>
      <c r="E76" s="33">
        <v>2.9119999999999999</v>
      </c>
      <c r="F76" s="33" t="s">
        <v>189</v>
      </c>
      <c r="G76" s="33" t="s">
        <v>180</v>
      </c>
      <c r="H76" s="91">
        <f>Dataset_IT!L73</f>
        <v>0.40444444444444444</v>
      </c>
      <c r="I76" s="33"/>
      <c r="J76" s="37">
        <f>IFERROR(INDEX('AveragePrices&amp;Codes'!G:AG, MATCH($D76, 'AveragePrices&amp;Codes'!$A:$A, 0), MATCH(Tool_Italy!$E$2, 'AveragePrices&amp;Codes'!$G$1:$AG$1, 0)),"")</f>
        <v>0.79816045454545448</v>
      </c>
      <c r="K76" s="37">
        <f>IFERROR(E76/(_xlfn.XLOOKUP(A76,Dataset_IT!$Q$2:$Q$9,Dataset_IT!$R$2:$R$9)),"")</f>
        <v>5.2945454545454546E-2</v>
      </c>
      <c r="L76">
        <f>IFERROR(IF($F76="Raw",_xlfn.XLOOKUP(_xlfn.XLOOKUP(Tool_Italy!$D76,'AveragePrices&amp;Codes'!$A:$A,'AveragePrices&amp;Codes'!$B:$B),AGRIBALYSE_Raw!$B:$B,AGRIBALYSE_Raw!O:O)*$E76,_xlfn.XLOOKUP(_xlfn.XLOOKUP(Tool_Italy!$D76,'AveragePrices&amp;Codes'!$A:$A,'AveragePrices&amp;Codes'!$B:$B),AGRIBALYSE_Cooked!$C:$C,AGRIBALYSE_Cooked!P:P)*$E76),"")</f>
        <v>1.9729966255999998</v>
      </c>
      <c r="M76">
        <f>IFERROR(IF($F76="Raw",_xlfn.XLOOKUP(_xlfn.XLOOKUP(Tool_Italy!$D76,'AveragePrices&amp;Codes'!$A:$A,'AveragePrices&amp;Codes'!$B:$B),AGRIBALYSE_Raw!$B:$B,AGRIBALYSE_Raw!P:P)*$E76,_xlfn.XLOOKUP(_xlfn.XLOOKUP(Tool_Italy!$D76,'AveragePrices&amp;Codes'!$A:$A,'AveragePrices&amp;Codes'!$B:$B),AGRIBALYSE_Cooked!$C:$C,AGRIBALYSE_Cooked!Q:Q)*$E76),"")</f>
        <v>7.1153741567999995E-8</v>
      </c>
      <c r="N76">
        <f>IFERROR(IF($F76="Raw",_xlfn.XLOOKUP(_xlfn.XLOOKUP(Tool_Italy!$D76,'AveragePrices&amp;Codes'!$A:$A,'AveragePrices&amp;Codes'!$B:$B),AGRIBALYSE_Raw!$B:$B,AGRIBALYSE_Raw!Q:Q)*$E76,_xlfn.XLOOKUP(_xlfn.XLOOKUP(Tool_Italy!$D76,'AveragePrices&amp;Codes'!$A:$A,'AveragePrices&amp;Codes'!$B:$B),AGRIBALYSE_Cooked!$C:$C,AGRIBALYSE_Cooked!R:R)*$E76),"")</f>
        <v>0.16761567804799998</v>
      </c>
      <c r="O76">
        <f>IFERROR(IF($F76="Raw",_xlfn.XLOOKUP(_xlfn.XLOOKUP(Tool_Italy!$D76,'AveragePrices&amp;Codes'!$A:$A,'AveragePrices&amp;Codes'!$B:$B),AGRIBALYSE_Raw!$B:$B,AGRIBALYSE_Raw!R:R)*$E76,_xlfn.XLOOKUP(_xlfn.XLOOKUP(Tool_Italy!$D76,'AveragePrices&amp;Codes'!$A:$A,'AveragePrices&amp;Codes'!$B:$B),AGRIBALYSE_Cooked!$C:$C,AGRIBALYSE_Cooked!S:S)*$E76),"")</f>
        <v>9.5667918527999989E-3</v>
      </c>
      <c r="P76">
        <f>IFERROR(IF($F76="Raw",_xlfn.XLOOKUP(_xlfn.XLOOKUP(Tool_Italy!$D76,'AveragePrices&amp;Codes'!$A:$A,'AveragePrices&amp;Codes'!$B:$B),AGRIBALYSE_Raw!$B:$B,AGRIBALYSE_Raw!S:S)*$E76,_xlfn.XLOOKUP(_xlfn.XLOOKUP(Tool_Italy!$D76,'AveragePrices&amp;Codes'!$A:$A,'AveragePrices&amp;Codes'!$B:$B),AGRIBALYSE_Cooked!$C:$C,AGRIBALYSE_Cooked!T:T)*$E76),"")</f>
        <v>1.42771271552E-7</v>
      </c>
      <c r="Q76">
        <f>IFERROR(IF($F76="Raw",_xlfn.XLOOKUP(_xlfn.XLOOKUP(Tool_Italy!$D76,'AveragePrices&amp;Codes'!$A:$A,'AveragePrices&amp;Codes'!$B:$B),AGRIBALYSE_Raw!$B:$B,AGRIBALYSE_Raw!T:T)*$E76,_xlfn.XLOOKUP(_xlfn.XLOOKUP(Tool_Italy!$D76,'AveragePrices&amp;Codes'!$A:$A,'AveragePrices&amp;Codes'!$B:$B),AGRIBALYSE_Cooked!$C:$C,AGRIBALYSE_Cooked!U:U)*$E76),"")</f>
        <v>8.2685762431999999E-8</v>
      </c>
      <c r="R76">
        <f>IFERROR(IF($F76="Raw",_xlfn.XLOOKUP(_xlfn.XLOOKUP(Tool_Italy!$D76,'AveragePrices&amp;Codes'!$A:$A,'AveragePrices&amp;Codes'!$B:$B),AGRIBALYSE_Raw!$B:$B,AGRIBALYSE_Raw!U:U)*$E76,_xlfn.XLOOKUP(_xlfn.XLOOKUP(Tool_Italy!$D76,'AveragePrices&amp;Codes'!$A:$A,'AveragePrices&amp;Codes'!$B:$B),AGRIBALYSE_Cooked!$C:$C,AGRIBALYSE_Cooked!V:V)*$E76),"")</f>
        <v>1.4830922870399999E-9</v>
      </c>
      <c r="S76">
        <f>IFERROR(IF($F76="Raw",_xlfn.XLOOKUP(_xlfn.XLOOKUP(Tool_Italy!$D76,'AveragePrices&amp;Codes'!$A:$A,'AveragePrices&amp;Codes'!$B:$B),AGRIBALYSE_Raw!$B:$B,AGRIBALYSE_Raw!V:V)*$E76,_xlfn.XLOOKUP(_xlfn.XLOOKUP(Tool_Italy!$D76,'AveragePrices&amp;Codes'!$A:$A,'AveragePrices&amp;Codes'!$B:$B),AGRIBALYSE_Cooked!$C:$C,AGRIBALYSE_Cooked!W:W)*$E76),"")</f>
        <v>1.6969466550399999E-2</v>
      </c>
      <c r="T76">
        <f>IFERROR(IF($F76="Raw",_xlfn.XLOOKUP(_xlfn.XLOOKUP(Tool_Italy!$D76,'AveragePrices&amp;Codes'!$A:$A,'AveragePrices&amp;Codes'!$B:$B),AGRIBALYSE_Raw!$B:$B,AGRIBALYSE_Raw!W:W)*$E76,_xlfn.XLOOKUP(_xlfn.XLOOKUP(Tool_Italy!$D76,'AveragePrices&amp;Codes'!$A:$A,'AveragePrices&amp;Codes'!$B:$B),AGRIBALYSE_Cooked!$C:$C,AGRIBALYSE_Cooked!X:X)*$E76),"")</f>
        <v>2.9751659391999999E-4</v>
      </c>
      <c r="U76">
        <f>IFERROR(IF($F76="Raw",_xlfn.XLOOKUP(_xlfn.XLOOKUP(Tool_Italy!$D76,'AveragePrices&amp;Codes'!$A:$A,'AveragePrices&amp;Codes'!$B:$B),AGRIBALYSE_Raw!$B:$B,AGRIBALYSE_Raw!X:X)*$E76,_xlfn.XLOOKUP(_xlfn.XLOOKUP(Tool_Italy!$D76,'AveragePrices&amp;Codes'!$A:$A,'AveragePrices&amp;Codes'!$B:$B),AGRIBALYSE_Cooked!$C:$C,AGRIBALYSE_Cooked!Y:Y)*$E76),"")</f>
        <v>4.6795068320000001E-3</v>
      </c>
      <c r="V76">
        <f>IFERROR(IF($F76="Raw",_xlfn.XLOOKUP(_xlfn.XLOOKUP(Tool_Italy!$D76,'AveragePrices&amp;Codes'!$A:$A,'AveragePrices&amp;Codes'!$B:$B),AGRIBALYSE_Raw!$B:$B,AGRIBALYSE_Raw!Y:Y)*$E76,_xlfn.XLOOKUP(_xlfn.XLOOKUP(Tool_Italy!$D76,'AveragePrices&amp;Codes'!$A:$A,'AveragePrices&amp;Codes'!$B:$B),AGRIBALYSE_Cooked!$C:$C,AGRIBALYSE_Cooked!Z:Z)*$E76),"")</f>
        <v>6.4901275711999995E-2</v>
      </c>
      <c r="W76">
        <f>IFERROR(IF($F76="Raw",_xlfn.XLOOKUP(_xlfn.XLOOKUP(Tool_Italy!$D76,'AveragePrices&amp;Codes'!$A:$A,'AveragePrices&amp;Codes'!$B:$B),AGRIBALYSE_Raw!$B:$B,AGRIBALYSE_Raw!Z:Z)*$E76,_xlfn.XLOOKUP(_xlfn.XLOOKUP(Tool_Italy!$D76,'AveragePrices&amp;Codes'!$A:$A,'AveragePrices&amp;Codes'!$B:$B),AGRIBALYSE_Cooked!$C:$C,AGRIBALYSE_Cooked!AA:AA)*$E76),"")</f>
        <v>36.9444307232</v>
      </c>
      <c r="X76">
        <f>IFERROR(IF($F76="Raw",_xlfn.XLOOKUP(_xlfn.XLOOKUP(Tool_Italy!$D76,'AveragePrices&amp;Codes'!$A:$A,'AveragePrices&amp;Codes'!$B:$B),AGRIBALYSE_Raw!$B:$B,AGRIBALYSE_Raw!AA:AA)*$E76,_xlfn.XLOOKUP(_xlfn.XLOOKUP(Tool_Italy!$D76,'AveragePrices&amp;Codes'!$A:$A,'AveragePrices&amp;Codes'!$B:$B),AGRIBALYSE_Cooked!$C:$C,AGRIBALYSE_Cooked!AB:AB)*$E76),"")</f>
        <v>75.797368192000008</v>
      </c>
      <c r="Y76">
        <f>IFERROR(IF($F76="Raw",_xlfn.XLOOKUP(_xlfn.XLOOKUP(Tool_Italy!$D76,'AveragePrices&amp;Codes'!$A:$A,'AveragePrices&amp;Codes'!$B:$B),AGRIBALYSE_Raw!$B:$B,AGRIBALYSE_Raw!AB:AB)*$E76,_xlfn.XLOOKUP(_xlfn.XLOOKUP(Tool_Italy!$D76,'AveragePrices&amp;Codes'!$A:$A,'AveragePrices&amp;Codes'!$B:$B),AGRIBALYSE_Cooked!$C:$C,AGRIBALYSE_Cooked!AC:AC)*$E76),"")</f>
        <v>30.558196031999998</v>
      </c>
      <c r="Z76">
        <f>IFERROR(IF($F76="Raw",_xlfn.XLOOKUP(_xlfn.XLOOKUP(Tool_Italy!$D76,'AveragePrices&amp;Codes'!$A:$A,'AveragePrices&amp;Codes'!$B:$B),AGRIBALYSE_Raw!$B:$B,AGRIBALYSE_Raw!AC:AC)*$E76,_xlfn.XLOOKUP(_xlfn.XLOOKUP(Tool_Italy!$D76,'AveragePrices&amp;Codes'!$A:$A,'AveragePrices&amp;Codes'!$B:$B),AGRIBALYSE_Cooked!$C:$C,AGRIBALYSE_Cooked!AD:AD)*$E76),"")</f>
        <v>23.135720608</v>
      </c>
      <c r="AA76">
        <f>IFERROR(IF($F76="Raw",_xlfn.XLOOKUP(_xlfn.XLOOKUP(Tool_Italy!$D76,'AveragePrices&amp;Codes'!$A:$A,'AveragePrices&amp;Codes'!$B:$B),AGRIBALYSE_Raw!$B:$B,AGRIBALYSE_Raw!AD:AD)*$E76,_xlfn.XLOOKUP(_xlfn.XLOOKUP(Tool_Italy!$D76,'AveragePrices&amp;Codes'!$A:$A,'AveragePrices&amp;Codes'!$B:$B),AGRIBALYSE_Cooked!$C:$C,AGRIBALYSE_Cooked!AE:AE)*$E76),"")</f>
        <v>8.165594819199999E-6</v>
      </c>
      <c r="AB76" cm="1">
        <f t="array" ref="AB76">IFERROR(_xlfn.XLOOKUP(Tool_Italy!$F76&amp;$E$2,'Cooking methods'!$A:$A&amp;'Cooking methods'!$B:$B,'Cooking methods'!C:C)*$E76,"")</f>
        <v>0</v>
      </c>
      <c r="AC76" cm="1">
        <f t="array" ref="AC76">IFERROR(_xlfn.XLOOKUP(Tool_Italy!$F76&amp;$E$2,'Cooking methods'!$A:$A&amp;'Cooking methods'!$B:$B,'Cooking methods'!D:D)*$E76,"")</f>
        <v>0</v>
      </c>
      <c r="AD76" cm="1">
        <f t="array" ref="AD76">IFERROR(_xlfn.XLOOKUP(Tool_Italy!$F76&amp;$E$2,'Cooking methods'!$A:$A&amp;'Cooking methods'!$B:$B,'Cooking methods'!E:E)*$E76,"")</f>
        <v>0</v>
      </c>
      <c r="AE76" cm="1">
        <f t="array" ref="AE76">IFERROR(_xlfn.XLOOKUP(Tool_Italy!$F76&amp;$E$2,'Cooking methods'!$A:$A&amp;'Cooking methods'!$B:$B,'Cooking methods'!F:F)*$E76,"")</f>
        <v>0</v>
      </c>
      <c r="AF76" cm="1">
        <f t="array" ref="AF76">IFERROR(_xlfn.XLOOKUP(Tool_Italy!$F76&amp;$E$2,'Cooking methods'!$A:$A&amp;'Cooking methods'!$B:$B,'Cooking methods'!G:G)*$E76,"")</f>
        <v>0</v>
      </c>
      <c r="AG76" cm="1">
        <f t="array" ref="AG76">IFERROR(_xlfn.XLOOKUP(Tool_Italy!$F76&amp;$E$2,'Cooking methods'!$A:$A&amp;'Cooking methods'!$B:$B,'Cooking methods'!H:H)*$E76,"")</f>
        <v>0</v>
      </c>
      <c r="AH76" cm="1">
        <f t="array" ref="AH76">IFERROR(_xlfn.XLOOKUP(Tool_Italy!$F76&amp;$E$2,'Cooking methods'!$A:$A&amp;'Cooking methods'!$B:$B,'Cooking methods'!I:I)*$E76,"")</f>
        <v>0</v>
      </c>
      <c r="AI76" cm="1">
        <f t="array" ref="AI76">IFERROR(_xlfn.XLOOKUP(Tool_Italy!$F76&amp;$E$2,'Cooking methods'!$A:$A&amp;'Cooking methods'!$B:$B,'Cooking methods'!J:J)*$E76,"")</f>
        <v>0</v>
      </c>
      <c r="AJ76" cm="1">
        <f t="array" ref="AJ76">IFERROR(_xlfn.XLOOKUP(Tool_Italy!$F76&amp;$E$2,'Cooking methods'!$A:$A&amp;'Cooking methods'!$B:$B,'Cooking methods'!K:K)*$E76,"")</f>
        <v>0</v>
      </c>
      <c r="AK76" cm="1">
        <f t="array" ref="AK76">IFERROR(_xlfn.XLOOKUP(Tool_Italy!$F76&amp;$E$2,'Cooking methods'!$A:$A&amp;'Cooking methods'!$B:$B,'Cooking methods'!L:L)*$E76,"")</f>
        <v>0</v>
      </c>
      <c r="AL76" cm="1">
        <f t="array" ref="AL76">IFERROR(_xlfn.XLOOKUP(Tool_Italy!$F76&amp;$E$2,'Cooking methods'!$A:$A&amp;'Cooking methods'!$B:$B,'Cooking methods'!M:M)*$E76,"")</f>
        <v>0</v>
      </c>
      <c r="AM76" cm="1">
        <f t="array" ref="AM76">IFERROR(_xlfn.XLOOKUP(Tool_Italy!$F76&amp;$E$2,'Cooking methods'!$A:$A&amp;'Cooking methods'!$B:$B,'Cooking methods'!N:N)*$E76,"")</f>
        <v>0</v>
      </c>
      <c r="AN76" cm="1">
        <f t="array" ref="AN76">IFERROR(_xlfn.XLOOKUP(Tool_Italy!$F76&amp;$E$2,'Cooking methods'!$A:$A&amp;'Cooking methods'!$B:$B,'Cooking methods'!O:O)*$E76,"")</f>
        <v>0</v>
      </c>
      <c r="AO76" cm="1">
        <f t="array" ref="AO76">IFERROR(_xlfn.XLOOKUP(Tool_Italy!$F76&amp;$E$2,'Cooking methods'!$A:$A&amp;'Cooking methods'!$B:$B,'Cooking methods'!P:P)*$E76,"")</f>
        <v>0</v>
      </c>
      <c r="AP76" cm="1">
        <f t="array" ref="AP76">IFERROR(_xlfn.XLOOKUP(Tool_Italy!$F76&amp;$E$2,'Cooking methods'!$A:$A&amp;'Cooking methods'!$B:$B,'Cooking methods'!Q:Q)*$E76,"")</f>
        <v>0</v>
      </c>
      <c r="AQ76" cm="1">
        <f t="array" ref="AQ76">IFERROR(_xlfn.XLOOKUP(Tool_Italy!$F76&amp;$E$2,'Cooking methods'!$A:$A&amp;'Cooking methods'!$B:$B,'Cooking methods'!R:R)*$E76,"")</f>
        <v>0</v>
      </c>
      <c r="AR76" cm="1">
        <f t="array" ref="AR76">IFERROR(_xlfn.XLOOKUP(Tool_Italy!$G76&amp;$E$2,'Waste management'!$A:$A&amp;'Waste management'!$B:$B,'Waste management'!C:C)*$E76,"")</f>
        <v>0.16746912</v>
      </c>
      <c r="AS76" cm="1">
        <f t="array" ref="AS76">IFERROR(_xlfn.XLOOKUP(Tool_Italy!$G76&amp;$E$2,'Waste management'!$A:$A&amp;'Waste management'!$B:$B,'Waste management'!D:D)*$E76,"")</f>
        <v>1.203305376E-9</v>
      </c>
      <c r="AT76" cm="1">
        <f t="array" ref="AT76">IFERROR(_xlfn.XLOOKUP(Tool_Italy!$G76&amp;$E$2,'Waste management'!$A:$A&amp;'Waste management'!$B:$B,'Waste management'!E:E)*$E76,"")</f>
        <v>2.5625600000000002E-3</v>
      </c>
      <c r="AU76" cm="1">
        <f t="array" ref="AU76">IFERROR(_xlfn.XLOOKUP(Tool_Italy!$G76&amp;$E$2,'Waste management'!$A:$A&amp;'Waste management'!$B:$B,'Waste management'!F:F)*$E76,"")</f>
        <v>3.7855999999999995E-4</v>
      </c>
      <c r="AV76" cm="1">
        <f t="array" ref="AV76">IFERROR(_xlfn.XLOOKUP(Tool_Italy!$G76&amp;$E$2,'Waste management'!$A:$A&amp;'Waste management'!$B:$B,'Waste management'!G:G)*$E76,"")</f>
        <v>3.3839187200000003E-8</v>
      </c>
      <c r="AW76" cm="1">
        <f t="array" ref="AW76">IFERROR(_xlfn.XLOOKUP(Tool_Italy!$G76&amp;$E$2,'Waste management'!$A:$A&amp;'Waste management'!$B:$B,'Waste management'!H:H)*$E76,"")</f>
        <v>1.1057184319999999E-9</v>
      </c>
      <c r="AX76" cm="1">
        <f t="array" ref="AX76">IFERROR(_xlfn.XLOOKUP(Tool_Italy!$G76&amp;$E$2,'Waste management'!$A:$A&amp;'Waste management'!$B:$B,'Waste management'!I:I)*$E76,"")</f>
        <v>7.9011587199999995E-10</v>
      </c>
      <c r="AY76" cm="1">
        <f t="array" ref="AY76">IFERROR(_xlfn.XLOOKUP(Tool_Italy!$G76&amp;$E$2,'Waste management'!$A:$A&amp;'Waste management'!$B:$B,'Waste management'!J:J)*$E76,"")</f>
        <v>6.4355200000000001E-3</v>
      </c>
      <c r="AZ76" cm="1">
        <f t="array" ref="AZ76">IFERROR(_xlfn.XLOOKUP(Tool_Italy!$G76&amp;$E$2,'Waste management'!$A:$A&amp;'Waste management'!$B:$B,'Waste management'!K:K)*$E76,"")</f>
        <v>1.034234656E-5</v>
      </c>
      <c r="BA76" cm="1">
        <f t="array" ref="BA76">IFERROR(_xlfn.XLOOKUP(Tool_Italy!$G76&amp;$E$2,'Waste management'!$A:$A&amp;'Waste management'!$B:$B,'Waste management'!L:L)*$E76,"")</f>
        <v>2.835245504E-4</v>
      </c>
      <c r="BB76" cm="1">
        <f t="array" ref="BB76">IFERROR(_xlfn.XLOOKUP(Tool_Italy!$G76&amp;$E$2,'Waste management'!$A:$A&amp;'Waste management'!$B:$B,'Waste management'!M:M)*$E76,"")</f>
        <v>2.8392000000000001E-2</v>
      </c>
      <c r="BC76" cm="1">
        <f t="array" ref="BC76">IFERROR(_xlfn.XLOOKUP(Tool_Italy!$G76&amp;$E$2,'Waste management'!$A:$A&amp;'Waste management'!$B:$B,'Waste management'!N:N)*$E76,"")</f>
        <v>24.38823296</v>
      </c>
      <c r="BD76" cm="1">
        <f t="array" ref="BD76">IFERROR(_xlfn.XLOOKUP(Tool_Italy!$G76&amp;$E$2,'Waste management'!$A:$A&amp;'Waste management'!$B:$B,'Waste management'!O:O)*$E76,"")</f>
        <v>1.5858169599999998</v>
      </c>
      <c r="BE76" cm="1">
        <f t="array" ref="BE76">IFERROR(_xlfn.XLOOKUP(Tool_Italy!$G76&amp;$E$2,'Waste management'!$A:$A&amp;'Waste management'!$B:$B,'Waste management'!P:P)*$E76,"")</f>
        <v>3.3313280000000001E-2</v>
      </c>
      <c r="BF76" cm="1">
        <f t="array" ref="BF76">IFERROR(_xlfn.XLOOKUP(Tool_Italy!$G76&amp;$E$2,'Waste management'!$A:$A&amp;'Waste management'!$B:$B,'Waste management'!Q:Q)*$E76,"")</f>
        <v>1.0486694400000001</v>
      </c>
      <c r="BG76" cm="1">
        <f t="array" ref="BG76">IFERROR(_xlfn.XLOOKUP(Tool_Italy!$G76&amp;$E$2,'Waste management'!$A:$A&amp;'Waste management'!$B:$B,'Waste management'!R:R)*$E76,"")</f>
        <v>3.2563439999999996E-7</v>
      </c>
      <c r="BH76">
        <f>IFERROR((L76+AR76+AB76)*_xlfn.XLOOKUP(Tool_Italy!BH$4,Monetization_Factors!$A:$A,Monetization_Factors!$D:$D),"")</f>
        <v>0.27847645643102314</v>
      </c>
      <c r="BI76">
        <f>IFERROR((M76+AS76+AC76)*_xlfn.XLOOKUP(Tool_Italy!BI$4,Monetization_Factors!$A:$A,Monetization_Factors!$D:$D),"")</f>
        <v>2.8965276253829922E-6</v>
      </c>
      <c r="BJ76">
        <f>IFERROR((N76+AT76+AD76)*_xlfn.XLOOKUP(Tool_Italy!BJ$4,Monetization_Factors!$A:$A,Monetization_Factors!$D:$D),"")</f>
        <v>2.5972318266144771E-4</v>
      </c>
      <c r="BK76">
        <f>IFERROR((O76+AU76+AE76)*_xlfn.XLOOKUP(Tool_Italy!BK$4,Monetization_Factors!$A:$A,Monetization_Factors!$D:$D),"")</f>
        <v>1.5054016418824779E-2</v>
      </c>
      <c r="BL76">
        <f>IFERROR((P76+AV76+AF76)*_xlfn.XLOOKUP(Tool_Italy!BL$4,Monetization_Factors!$A:$A,Monetization_Factors!$D:$D),"")</f>
        <v>0.17630562660326965</v>
      </c>
      <c r="BM76">
        <f>IFERROR((Q76+AW76+AG76)*_xlfn.XLOOKUP(Tool_Italy!BM$4,Monetization_Factors!$A:$A,Monetization_Factors!$D:$D),"")</f>
        <v>1.7400223091279976E-2</v>
      </c>
      <c r="BN76">
        <f>IFERROR((R76+AX76+AH76)*_xlfn.XLOOKUP(Tool_Italy!BN$4,Monetization_Factors!$A:$A,Monetization_Factors!$D:$D),"")</f>
        <v>2.6133740845610061E-3</v>
      </c>
      <c r="BO76">
        <f>IFERROR((S76+AY76+AI76)*_xlfn.XLOOKUP(Tool_Italy!BO$4,Monetization_Factors!$A:$A,Monetization_Factors!$D:$D),"")</f>
        <v>1.0247626847681379E-2</v>
      </c>
      <c r="BP76">
        <f>IFERROR((T76+AZ76+AJ76)*_xlfn.XLOOKUP(Tool_Italy!BP$4,Monetization_Factors!$A:$A,Monetization_Factors!$D:$D),"")</f>
        <v>7.5098842683284832E-4</v>
      </c>
      <c r="BQ76">
        <f>IFERROR((U76+BA76+AK76)*_xlfn.XLOOKUP(Tool_Italy!BQ$4,Monetization_Factors!$A:$A,Monetization_Factors!$D:$D),"")</f>
        <v>2.0302131507039332E-2</v>
      </c>
      <c r="BR76" t="str">
        <f>IFERROR((V76+BB76+AL76)*_xlfn.XLOOKUP(Tool_Italy!BR$4,Monetization_Factors!$A:$A,Monetization_Factors!$D:$D),"")</f>
        <v/>
      </c>
      <c r="BS76">
        <f>IFERROR((W76+BC76+AM76)*_xlfn.XLOOKUP(Tool_Italy!BS$4,Monetization_Factors!$A:$A,Monetization_Factors!$D:$D),"")</f>
        <v>2.9846148153383064E-3</v>
      </c>
      <c r="BT76">
        <f>IFERROR((X76+BD76+AN76)*_xlfn.XLOOKUP(Tool_Italy!BT$4,Monetization_Factors!$A:$A,Monetization_Factors!$D:$D),"")</f>
        <v>1.7231118397378366E-2</v>
      </c>
      <c r="BU76">
        <f>IFERROR((Y76+BE76+AO76)*_xlfn.XLOOKUP(Tool_Italy!BU$4,Monetization_Factors!$A:$A,Monetization_Factors!$D:$D),"")</f>
        <v>0.19440681241462732</v>
      </c>
      <c r="BV76">
        <f>IFERROR((Z76+BF76+AP76)*_xlfn.XLOOKUP(Tool_Italy!BV$4,Monetization_Factors!$A:$A,Monetization_Factors!$D:$D),"")</f>
        <v>3.9935206306380762E-2</v>
      </c>
      <c r="BW76">
        <f>IFERROR((AA76+BG76+AQ76)*_xlfn.XLOOKUP(Tool_Italy!BW$4,Monetization_Factors!$A:$A,Monetization_Factors!$D:$D),"")</f>
        <v>1.7739194619869304E-5</v>
      </c>
      <c r="BX76" s="38" cm="1">
        <f t="array" ref="BX76">IFERROR(_xlfn.IFS(I76&lt;&gt;0,I76*E76,I76="",J76*E76),"")</f>
        <v>2.3242432436363636</v>
      </c>
      <c r="BY76" s="38">
        <f t="shared" si="67"/>
        <v>0.75568642274210429</v>
      </c>
      <c r="BZ76" s="38">
        <f t="shared" si="71"/>
        <v>3.0799296663784679</v>
      </c>
      <c r="CA76" s="38">
        <f t="shared" si="68"/>
        <v>1.4532431206578929E-3</v>
      </c>
      <c r="CB76">
        <f t="shared" si="69"/>
        <v>2.1404657455999998</v>
      </c>
      <c r="CC76">
        <f t="shared" si="37"/>
        <v>7.2357046943999994E-8</v>
      </c>
      <c r="CD76">
        <f t="shared" si="38"/>
        <v>0.17017823804799997</v>
      </c>
      <c r="CE76">
        <f t="shared" si="39"/>
        <v>9.9453518527999989E-3</v>
      </c>
      <c r="CF76">
        <f t="shared" si="40"/>
        <v>1.7661045875199999E-7</v>
      </c>
      <c r="CG76">
        <f t="shared" si="41"/>
        <v>8.3791480864000003E-8</v>
      </c>
      <c r="CH76">
        <f t="shared" si="42"/>
        <v>2.2732081590399997E-9</v>
      </c>
      <c r="CI76">
        <f t="shared" si="43"/>
        <v>2.3404986550399999E-2</v>
      </c>
      <c r="CJ76">
        <f t="shared" si="44"/>
        <v>3.0785894047999997E-4</v>
      </c>
      <c r="CK76">
        <f t="shared" si="45"/>
        <v>4.9630313824000002E-3</v>
      </c>
      <c r="CL76">
        <f t="shared" si="46"/>
        <v>9.3293275711999996E-2</v>
      </c>
      <c r="CM76">
        <f t="shared" si="47"/>
        <v>61.332663683199996</v>
      </c>
      <c r="CN76">
        <f t="shared" si="48"/>
        <v>77.38318515200001</v>
      </c>
      <c r="CO76">
        <f t="shared" si="49"/>
        <v>30.591509311999999</v>
      </c>
      <c r="CP76">
        <f t="shared" si="50"/>
        <v>24.184390048000001</v>
      </c>
      <c r="CQ76">
        <f t="shared" si="51"/>
        <v>8.4912292191999992E-6</v>
      </c>
      <c r="CR76">
        <f t="shared" si="70"/>
        <v>4.1162802799999997E-3</v>
      </c>
      <c r="CS76">
        <f t="shared" si="52"/>
        <v>1.3914816719999998E-10</v>
      </c>
      <c r="CT76">
        <f t="shared" si="53"/>
        <v>3.2726584239999994E-4</v>
      </c>
      <c r="CU76">
        <f t="shared" si="54"/>
        <v>1.9125676639999999E-5</v>
      </c>
      <c r="CV76">
        <f t="shared" si="55"/>
        <v>3.3963549759999996E-10</v>
      </c>
      <c r="CW76">
        <f t="shared" si="56"/>
        <v>1.6113746320000001E-10</v>
      </c>
      <c r="CX76">
        <f t="shared" si="57"/>
        <v>4.3715541519999998E-12</v>
      </c>
      <c r="CY76">
        <f t="shared" si="58"/>
        <v>4.5009589519999998E-5</v>
      </c>
      <c r="CZ76">
        <f t="shared" si="59"/>
        <v>5.9203642399999989E-7</v>
      </c>
      <c r="DA76">
        <f t="shared" si="60"/>
        <v>9.5442911200000011E-6</v>
      </c>
      <c r="DB76">
        <f t="shared" si="61"/>
        <v>1.7941014559999998E-4</v>
      </c>
      <c r="DC76">
        <f t="shared" si="62"/>
        <v>0.11794743015999999</v>
      </c>
      <c r="DD76">
        <f t="shared" si="63"/>
        <v>0.14881381760000001</v>
      </c>
      <c r="DE76">
        <f t="shared" si="64"/>
        <v>5.8829825599999996E-2</v>
      </c>
      <c r="DF76">
        <f t="shared" si="65"/>
        <v>4.6508442400000002E-2</v>
      </c>
      <c r="DG76">
        <f t="shared" si="66"/>
        <v>1.632928696E-8</v>
      </c>
      <c r="DH76" s="5">
        <f>IFERROR(((((L76+AB76)*(1/$H76))+AR76)/$F$2)/($B$2*('CAR.CAP_per person'!B$2)/(_xlfn.XLOOKUP($E$2,EU_countries_GDP!$A$2:$A$29,EU_countries_GDP!$E$2:$E$29))),"")</f>
        <v>8.0065734245080844E-2</v>
      </c>
      <c r="DI76" s="5">
        <f>IFERROR(((((M76+AC76)*(1/$H76))+AS76)/$F$2)/($B$2*('CAR.CAP_per person'!C$2)/(_xlfn.XLOOKUP($E$2,EU_countries_GDP!$A$2:$A$29,EU_countries_GDP!$E$2:$E$29))),"")</f>
        <v>3.549450670685611E-5</v>
      </c>
      <c r="DJ76" s="5">
        <f>IFERROR(((((N76+AD76)*(1/$H76))+AT76)/$F$2)/($B$2*('CAR.CAP_per person'!D$2)/(_xlfn.XLOOKUP($E$2,EU_countries_GDP!$A$2:$A$29,EU_countries_GDP!$E$2:$E$29))),"")</f>
        <v>8.5533143524784813E-5</v>
      </c>
      <c r="DK76" s="5">
        <f>IFERROR(((((O76+AE76)*(1/$H76))+AU76)/$F$2)/($B$2*('CAR.CAP_per person'!E$2)/(_xlfn.XLOOKUP($E$2,EU_countries_GDP!$A$2:$A$29,EU_countries_GDP!$E$2:$E$29))),"")</f>
        <v>6.3882524617888473E-3</v>
      </c>
      <c r="DL76" s="5">
        <f>IFERROR(((((P76+AF76)*(1/$H76))+AV76)/$F$2)/($B$2*('CAR.CAP_per person'!F$2)/(_xlfn.XLOOKUP($E$2,EU_countries_GDP!$A$2:$A$29,EU_countries_GDP!$E$2:$E$29))),"")</f>
        <v>8.0941830671949919E-2</v>
      </c>
      <c r="DM76" s="5">
        <f>IFERROR(((((Q76+AG76)*(1/$H76))+AW76)/$F$2)/($B$2*('CAR.CAP_per person'!G$2)/(_xlfn.XLOOKUP($E$2,EU_countries_GDP!$A$2:$A$29,EU_countries_GDP!$E$2:$E$29))),"")</f>
        <v>2.3112990437700313E-2</v>
      </c>
      <c r="DN76" s="5">
        <f>IFERROR(((((R76+AH76)*(1/$H76))+AX76)/$F$2)/($B$2*('CAR.CAP_per person'!H$2)/(_xlfn.XLOOKUP($E$2,EU_countries_GDP!$A$2:$A$29,EU_countries_GDP!$E$2:$E$29))),"")</f>
        <v>1.1747743537125822E-4</v>
      </c>
      <c r="DO76" s="5">
        <f>IFERROR(((((S76+AI76)*(1/$H76))+AY76)/$F$2)/($B$2*('CAR.CAP_per person'!I$2)/(_xlfn.XLOOKUP($E$2,EU_countries_GDP!$A$2:$A$29,EU_countries_GDP!$E$2:$E$29))),"")</f>
        <v>5.2164016373803176E-3</v>
      </c>
      <c r="DP76" s="5">
        <f>IFERROR(((((T76+AJ76)*(1/$H76))+AZ76)/$F$2)/($B$2*('CAR.CAP_per person'!J$2)/(_xlfn.XLOOKUP($E$2,EU_countries_GDP!$A$2:$A$29,EU_countries_GDP!$E$2:$E$29))),"")</f>
        <v>1.3880112193674757E-2</v>
      </c>
      <c r="DQ76" s="5">
        <f>IFERROR(((((U76+AK76)*(1/$H76))+BA76)/$F$2)/($B$2*('CAR.CAP_per person'!K$2)/(_xlfn.XLOOKUP($E$2,EU_countries_GDP!$A$2:$A$29,EU_countries_GDP!$E$2:$E$29))),"")</f>
        <v>6.3887180025982314E-3</v>
      </c>
      <c r="DR76" s="5">
        <f>IFERROR(((((V76+AL76)*(1/$H76))+BB76)/$F$2)/($B$2*('CAR.CAP_per person'!L$2)/(_xlfn.XLOOKUP($E$2,EU_countries_GDP!$A$2:$A$29,EU_countries_GDP!$E$2:$E$29))),"")</f>
        <v>3.3279588191391174E-3</v>
      </c>
      <c r="DS76" s="5">
        <f>IFERROR(((((W76+AM76)*(1/$H76))+BC76)/$F$2)/($B$2*('CAR.CAP_per person'!M$2)/(_xlfn.XLOOKUP($E$2,EU_countries_GDP!$A$2:$A$29,EU_countries_GDP!$E$2:$E$29))),"")</f>
        <v>9.5206200850642672E-2</v>
      </c>
      <c r="DT76" s="5">
        <f>IFERROR(((((X76+AN76)*(1/$H76))+BD76)/$F$2)/($B$2*('CAR.CAP_per person'!N$2)/(_xlfn.XLOOKUP($E$2,EU_countries_GDP!$A$2:$A$29,EU_countries_GDP!$E$2:$E$29))),"")</f>
        <v>1.6054374452843099</v>
      </c>
      <c r="DU76" s="5">
        <f>IFERROR(((((Y76+AO76)*(1/$H76))+BE76)/$F$2)/($B$2*('CAR.CAP_per person'!O$2)/(_xlfn.XLOOKUP($E$2,EU_countries_GDP!$A$2:$A$29,EU_countries_GDP!$E$2:$E$29))),"")</f>
        <v>4.4922206548854003E-2</v>
      </c>
      <c r="DV76" s="5">
        <f>IFERROR(((((Z76+AP76)*(1/$H76))+BF76)/$F$2)/($B$2*('CAR.CAP_per person'!P$2)/(_xlfn.XLOOKUP($E$2,EU_countries_GDP!$A$2:$A$29,EU_countries_GDP!$E$2:$E$29))),"")</f>
        <v>2.8101219630090723E-2</v>
      </c>
      <c r="DW76" s="5">
        <f>IFERROR(((((AA76+AQ76)*(1/$H76))+BG76)/$F$2)/($B$2*('CAR.CAP_per person'!Q$2)/(_xlfn.XLOOKUP($E$2,EU_countries_GDP!$A$2:$A$29,EU_countries_GDP!$E$2:$E$29))),"")</f>
        <v>1.008340311113046E-2</v>
      </c>
    </row>
    <row r="77" spans="1:127">
      <c r="A77" t="s">
        <v>234</v>
      </c>
      <c r="B77" t="str">
        <f>_xlfn.XLOOKUP(D77,Table5[Ingredient],Table5[Category],"",FALSE)</f>
        <v>Fruit</v>
      </c>
      <c r="C77" s="33" t="s">
        <v>177</v>
      </c>
      <c r="D77" s="33" t="s">
        <v>228</v>
      </c>
      <c r="E77" s="33">
        <v>1.589</v>
      </c>
      <c r="F77" s="33" t="s">
        <v>189</v>
      </c>
      <c r="G77" s="33" t="s">
        <v>180</v>
      </c>
      <c r="H77" s="91">
        <f>Dataset_IT!L74</f>
        <v>0.31792717086834732</v>
      </c>
      <c r="I77" s="33"/>
      <c r="J77" s="37">
        <f>IFERROR(INDEX('AveragePrices&amp;Codes'!G:AG, MATCH($D77, 'AveragePrices&amp;Codes'!$A:$A, 0), MATCH(Tool_Italy!$E$2, 'AveragePrices&amp;Codes'!$G$1:$AG$1, 0)),"")</f>
        <v>0.50270000000000004</v>
      </c>
      <c r="K77" s="37">
        <f>IFERROR(E77/(_xlfn.XLOOKUP(A77,Dataset_IT!$Q$2:$Q$9,Dataset_IT!$R$2:$R$9)),"")</f>
        <v>2.4446153846153847E-2</v>
      </c>
      <c r="L77">
        <f>IFERROR(IF($F77="Raw",_xlfn.XLOOKUP(_xlfn.XLOOKUP(Tool_Italy!$D77,'AveragePrices&amp;Codes'!$A:$A,'AveragePrices&amp;Codes'!$B:$B),AGRIBALYSE_Raw!$B:$B,AGRIBALYSE_Raw!O:O)*$E77,_xlfn.XLOOKUP(_xlfn.XLOOKUP(Tool_Italy!$D77,'AveragePrices&amp;Codes'!$A:$A,'AveragePrices&amp;Codes'!$B:$B),AGRIBALYSE_Cooked!$C:$C,AGRIBALYSE_Cooked!P:P)*$E77),"")</f>
        <v>0.64878881122999998</v>
      </c>
      <c r="M77">
        <f>IFERROR(IF($F77="Raw",_xlfn.XLOOKUP(_xlfn.XLOOKUP(Tool_Italy!$D77,'AveragePrices&amp;Codes'!$A:$A,'AveragePrices&amp;Codes'!$B:$B),AGRIBALYSE_Raw!$B:$B,AGRIBALYSE_Raw!P:P)*$E77,_xlfn.XLOOKUP(_xlfn.XLOOKUP(Tool_Italy!$D77,'AveragePrices&amp;Codes'!$A:$A,'AveragePrices&amp;Codes'!$B:$B),AGRIBALYSE_Cooked!$C:$C,AGRIBALYSE_Cooked!Q:Q)*$E77),"")</f>
        <v>4.0091601367999996E-8</v>
      </c>
      <c r="N77">
        <f>IFERROR(IF($F77="Raw",_xlfn.XLOOKUP(_xlfn.XLOOKUP(Tool_Italy!$D77,'AveragePrices&amp;Codes'!$A:$A,'AveragePrices&amp;Codes'!$B:$B),AGRIBALYSE_Raw!$B:$B,AGRIBALYSE_Raw!Q:Q)*$E77,_xlfn.XLOOKUP(_xlfn.XLOOKUP(Tool_Italy!$D77,'AveragePrices&amp;Codes'!$A:$A,'AveragePrices&amp;Codes'!$B:$B),AGRIBALYSE_Cooked!$C:$C,AGRIBALYSE_Cooked!R:R)*$E77),"")</f>
        <v>0.10331183820999999</v>
      </c>
      <c r="O77">
        <f>IFERROR(IF($F77="Raw",_xlfn.XLOOKUP(_xlfn.XLOOKUP(Tool_Italy!$D77,'AveragePrices&amp;Codes'!$A:$A,'AveragePrices&amp;Codes'!$B:$B),AGRIBALYSE_Raw!$B:$B,AGRIBALYSE_Raw!R:R)*$E77,_xlfn.XLOOKUP(_xlfn.XLOOKUP(Tool_Italy!$D77,'AveragePrices&amp;Codes'!$A:$A,'AveragePrices&amp;Codes'!$B:$B),AGRIBALYSE_Cooked!$C:$C,AGRIBALYSE_Cooked!S:S)*$E77),"")</f>
        <v>2.5999378488999999E-3</v>
      </c>
      <c r="P77">
        <f>IFERROR(IF($F77="Raw",_xlfn.XLOOKUP(_xlfn.XLOOKUP(Tool_Italy!$D77,'AveragePrices&amp;Codes'!$A:$A,'AveragePrices&amp;Codes'!$B:$B),AGRIBALYSE_Raw!$B:$B,AGRIBALYSE_Raw!S:S)*$E77,_xlfn.XLOOKUP(_xlfn.XLOOKUP(Tool_Italy!$D77,'AveragePrices&amp;Codes'!$A:$A,'AveragePrices&amp;Codes'!$B:$B),AGRIBALYSE_Cooked!$C:$C,AGRIBALYSE_Cooked!T:T)*$E77),"")</f>
        <v>3.7896674354000004E-8</v>
      </c>
      <c r="Q77">
        <f>IFERROR(IF($F77="Raw",_xlfn.XLOOKUP(_xlfn.XLOOKUP(Tool_Italy!$D77,'AveragePrices&amp;Codes'!$A:$A,'AveragePrices&amp;Codes'!$B:$B),AGRIBALYSE_Raw!$B:$B,AGRIBALYSE_Raw!T:T)*$E77,_xlfn.XLOOKUP(_xlfn.XLOOKUP(Tool_Italy!$D77,'AveragePrices&amp;Codes'!$A:$A,'AveragePrices&amp;Codes'!$B:$B),AGRIBALYSE_Cooked!$C:$C,AGRIBALYSE_Cooked!U:U)*$E77),"")</f>
        <v>1.3095711719999999E-8</v>
      </c>
      <c r="R77">
        <f>IFERROR(IF($F77="Raw",_xlfn.XLOOKUP(_xlfn.XLOOKUP(Tool_Italy!$D77,'AveragePrices&amp;Codes'!$A:$A,'AveragePrices&amp;Codes'!$B:$B),AGRIBALYSE_Raw!$B:$B,AGRIBALYSE_Raw!U:U)*$E77,_xlfn.XLOOKUP(_xlfn.XLOOKUP(Tool_Italy!$D77,'AveragePrices&amp;Codes'!$A:$A,'AveragePrices&amp;Codes'!$B:$B),AGRIBALYSE_Cooked!$C:$C,AGRIBALYSE_Cooked!V:V)*$E77),"")</f>
        <v>6.1543190351999999E-10</v>
      </c>
      <c r="S77">
        <f>IFERROR(IF($F77="Raw",_xlfn.XLOOKUP(_xlfn.XLOOKUP(Tool_Italy!$D77,'AveragePrices&amp;Codes'!$A:$A,'AveragePrices&amp;Codes'!$B:$B),AGRIBALYSE_Raw!$B:$B,AGRIBALYSE_Raw!V:V)*$E77,_xlfn.XLOOKUP(_xlfn.XLOOKUP(Tool_Italy!$D77,'AveragePrices&amp;Codes'!$A:$A,'AveragePrices&amp;Codes'!$B:$B),AGRIBALYSE_Cooked!$C:$C,AGRIBALYSE_Cooked!W:W)*$E77),"")</f>
        <v>2.7647012589E-3</v>
      </c>
      <c r="T77">
        <f>IFERROR(IF($F77="Raw",_xlfn.XLOOKUP(_xlfn.XLOOKUP(Tool_Italy!$D77,'AveragePrices&amp;Codes'!$A:$A,'AveragePrices&amp;Codes'!$B:$B),AGRIBALYSE_Raw!$B:$B,AGRIBALYSE_Raw!W:W)*$E77,_xlfn.XLOOKUP(_xlfn.XLOOKUP(Tool_Italy!$D77,'AveragePrices&amp;Codes'!$A:$A,'AveragePrices&amp;Codes'!$B:$B),AGRIBALYSE_Cooked!$C:$C,AGRIBALYSE_Cooked!X:X)*$E77),"")</f>
        <v>7.3255343882E-5</v>
      </c>
      <c r="U77">
        <f>IFERROR(IF($F77="Raw",_xlfn.XLOOKUP(_xlfn.XLOOKUP(Tool_Italy!$D77,'AveragePrices&amp;Codes'!$A:$A,'AveragePrices&amp;Codes'!$B:$B),AGRIBALYSE_Raw!$B:$B,AGRIBALYSE_Raw!X:X)*$E77,_xlfn.XLOOKUP(_xlfn.XLOOKUP(Tool_Italy!$D77,'AveragePrices&amp;Codes'!$A:$A,'AveragePrices&amp;Codes'!$B:$B),AGRIBALYSE_Cooked!$C:$C,AGRIBALYSE_Cooked!Y:Y)*$E77),"")</f>
        <v>1.17424581435E-3</v>
      </c>
      <c r="V77">
        <f>IFERROR(IF($F77="Raw",_xlfn.XLOOKUP(_xlfn.XLOOKUP(Tool_Italy!$D77,'AveragePrices&amp;Codes'!$A:$A,'AveragePrices&amp;Codes'!$B:$B),AGRIBALYSE_Raw!$B:$B,AGRIBALYSE_Raw!Y:Y)*$E77,_xlfn.XLOOKUP(_xlfn.XLOOKUP(Tool_Italy!$D77,'AveragePrices&amp;Codes'!$A:$A,'AveragePrices&amp;Codes'!$B:$B),AGRIBALYSE_Cooked!$C:$C,AGRIBALYSE_Cooked!Z:Z)*$E77),"")</f>
        <v>1.0737966867599999E-2</v>
      </c>
      <c r="W77">
        <f>IFERROR(IF($F77="Raw",_xlfn.XLOOKUP(_xlfn.XLOOKUP(Tool_Italy!$D77,'AveragePrices&amp;Codes'!$A:$A,'AveragePrices&amp;Codes'!$B:$B),AGRIBALYSE_Raw!$B:$B,AGRIBALYSE_Raw!Z:Z)*$E77,_xlfn.XLOOKUP(_xlfn.XLOOKUP(Tool_Italy!$D77,'AveragePrices&amp;Codes'!$A:$A,'AveragePrices&amp;Codes'!$B:$B),AGRIBALYSE_Cooked!$C:$C,AGRIBALYSE_Cooked!AA:AA)*$E77),"")</f>
        <v>16.794835234099999</v>
      </c>
      <c r="X77">
        <f>IFERROR(IF($F77="Raw",_xlfn.XLOOKUP(_xlfn.XLOOKUP(Tool_Italy!$D77,'AveragePrices&amp;Codes'!$A:$A,'AveragePrices&amp;Codes'!$B:$B),AGRIBALYSE_Raw!$B:$B,AGRIBALYSE_Raw!AA:AA)*$E77,_xlfn.XLOOKUP(_xlfn.XLOOKUP(Tool_Italy!$D77,'AveragePrices&amp;Codes'!$A:$A,'AveragePrices&amp;Codes'!$B:$B),AGRIBALYSE_Cooked!$C:$C,AGRIBALYSE_Cooked!AB:AB)*$E77),"")</f>
        <v>26.074619228000003</v>
      </c>
      <c r="Y77">
        <f>IFERROR(IF($F77="Raw",_xlfn.XLOOKUP(_xlfn.XLOOKUP(Tool_Italy!$D77,'AveragePrices&amp;Codes'!$A:$A,'AveragePrices&amp;Codes'!$B:$B),AGRIBALYSE_Raw!$B:$B,AGRIBALYSE_Raw!AB:AB)*$E77,_xlfn.XLOOKUP(_xlfn.XLOOKUP(Tool_Italy!$D77,'AveragePrices&amp;Codes'!$A:$A,'AveragePrices&amp;Codes'!$B:$B),AGRIBALYSE_Cooked!$C:$C,AGRIBALYSE_Cooked!AC:AC)*$E77),"")</f>
        <v>0.86267418587</v>
      </c>
      <c r="Z77">
        <f>IFERROR(IF($F77="Raw",_xlfn.XLOOKUP(_xlfn.XLOOKUP(Tool_Italy!$D77,'AveragePrices&amp;Codes'!$A:$A,'AveragePrices&amp;Codes'!$B:$B),AGRIBALYSE_Raw!$B:$B,AGRIBALYSE_Raw!AC:AC)*$E77,_xlfn.XLOOKUP(_xlfn.XLOOKUP(Tool_Italy!$D77,'AveragePrices&amp;Codes'!$A:$A,'AveragePrices&amp;Codes'!$B:$B),AGRIBALYSE_Cooked!$C:$C,AGRIBALYSE_Cooked!AD:AD)*$E77),"")</f>
        <v>9.0329377698000002</v>
      </c>
      <c r="AA77">
        <f>IFERROR(IF($F77="Raw",_xlfn.XLOOKUP(_xlfn.XLOOKUP(Tool_Italy!$D77,'AveragePrices&amp;Codes'!$A:$A,'AveragePrices&amp;Codes'!$B:$B),AGRIBALYSE_Raw!$B:$B,AGRIBALYSE_Raw!AD:AD)*$E77,_xlfn.XLOOKUP(_xlfn.XLOOKUP(Tool_Italy!$D77,'AveragePrices&amp;Codes'!$A:$A,'AveragePrices&amp;Codes'!$B:$B),AGRIBALYSE_Cooked!$C:$C,AGRIBALYSE_Cooked!AE:AE)*$E77),"")</f>
        <v>3.8125685801E-6</v>
      </c>
      <c r="AB77" cm="1">
        <f t="array" ref="AB77">IFERROR(_xlfn.XLOOKUP(Tool_Italy!$F77&amp;$E$2,'Cooking methods'!$A:$A&amp;'Cooking methods'!$B:$B,'Cooking methods'!C:C)*$E77,"")</f>
        <v>0</v>
      </c>
      <c r="AC77" cm="1">
        <f t="array" ref="AC77">IFERROR(_xlfn.XLOOKUP(Tool_Italy!$F77&amp;$E$2,'Cooking methods'!$A:$A&amp;'Cooking methods'!$B:$B,'Cooking methods'!D:D)*$E77,"")</f>
        <v>0</v>
      </c>
      <c r="AD77" cm="1">
        <f t="array" ref="AD77">IFERROR(_xlfn.XLOOKUP(Tool_Italy!$F77&amp;$E$2,'Cooking methods'!$A:$A&amp;'Cooking methods'!$B:$B,'Cooking methods'!E:E)*$E77,"")</f>
        <v>0</v>
      </c>
      <c r="AE77" cm="1">
        <f t="array" ref="AE77">IFERROR(_xlfn.XLOOKUP(Tool_Italy!$F77&amp;$E$2,'Cooking methods'!$A:$A&amp;'Cooking methods'!$B:$B,'Cooking methods'!F:F)*$E77,"")</f>
        <v>0</v>
      </c>
      <c r="AF77" cm="1">
        <f t="array" ref="AF77">IFERROR(_xlfn.XLOOKUP(Tool_Italy!$F77&amp;$E$2,'Cooking methods'!$A:$A&amp;'Cooking methods'!$B:$B,'Cooking methods'!G:G)*$E77,"")</f>
        <v>0</v>
      </c>
      <c r="AG77" cm="1">
        <f t="array" ref="AG77">IFERROR(_xlfn.XLOOKUP(Tool_Italy!$F77&amp;$E$2,'Cooking methods'!$A:$A&amp;'Cooking methods'!$B:$B,'Cooking methods'!H:H)*$E77,"")</f>
        <v>0</v>
      </c>
      <c r="AH77" cm="1">
        <f t="array" ref="AH77">IFERROR(_xlfn.XLOOKUP(Tool_Italy!$F77&amp;$E$2,'Cooking methods'!$A:$A&amp;'Cooking methods'!$B:$B,'Cooking methods'!I:I)*$E77,"")</f>
        <v>0</v>
      </c>
      <c r="AI77" cm="1">
        <f t="array" ref="AI77">IFERROR(_xlfn.XLOOKUP(Tool_Italy!$F77&amp;$E$2,'Cooking methods'!$A:$A&amp;'Cooking methods'!$B:$B,'Cooking methods'!J:J)*$E77,"")</f>
        <v>0</v>
      </c>
      <c r="AJ77" cm="1">
        <f t="array" ref="AJ77">IFERROR(_xlfn.XLOOKUP(Tool_Italy!$F77&amp;$E$2,'Cooking methods'!$A:$A&amp;'Cooking methods'!$B:$B,'Cooking methods'!K:K)*$E77,"")</f>
        <v>0</v>
      </c>
      <c r="AK77" cm="1">
        <f t="array" ref="AK77">IFERROR(_xlfn.XLOOKUP(Tool_Italy!$F77&amp;$E$2,'Cooking methods'!$A:$A&amp;'Cooking methods'!$B:$B,'Cooking methods'!L:L)*$E77,"")</f>
        <v>0</v>
      </c>
      <c r="AL77" cm="1">
        <f t="array" ref="AL77">IFERROR(_xlfn.XLOOKUP(Tool_Italy!$F77&amp;$E$2,'Cooking methods'!$A:$A&amp;'Cooking methods'!$B:$B,'Cooking methods'!M:M)*$E77,"")</f>
        <v>0</v>
      </c>
      <c r="AM77" cm="1">
        <f t="array" ref="AM77">IFERROR(_xlfn.XLOOKUP(Tool_Italy!$F77&amp;$E$2,'Cooking methods'!$A:$A&amp;'Cooking methods'!$B:$B,'Cooking methods'!N:N)*$E77,"")</f>
        <v>0</v>
      </c>
      <c r="AN77" cm="1">
        <f t="array" ref="AN77">IFERROR(_xlfn.XLOOKUP(Tool_Italy!$F77&amp;$E$2,'Cooking methods'!$A:$A&amp;'Cooking methods'!$B:$B,'Cooking methods'!O:O)*$E77,"")</f>
        <v>0</v>
      </c>
      <c r="AO77" cm="1">
        <f t="array" ref="AO77">IFERROR(_xlfn.XLOOKUP(Tool_Italy!$F77&amp;$E$2,'Cooking methods'!$A:$A&amp;'Cooking methods'!$B:$B,'Cooking methods'!P:P)*$E77,"")</f>
        <v>0</v>
      </c>
      <c r="AP77" cm="1">
        <f t="array" ref="AP77">IFERROR(_xlfn.XLOOKUP(Tool_Italy!$F77&amp;$E$2,'Cooking methods'!$A:$A&amp;'Cooking methods'!$B:$B,'Cooking methods'!Q:Q)*$E77,"")</f>
        <v>0</v>
      </c>
      <c r="AQ77" cm="1">
        <f t="array" ref="AQ77">IFERROR(_xlfn.XLOOKUP(Tool_Italy!$F77&amp;$E$2,'Cooking methods'!$A:$A&amp;'Cooking methods'!$B:$B,'Cooking methods'!R:R)*$E77,"")</f>
        <v>0</v>
      </c>
      <c r="AR77" cm="1">
        <f t="array" ref="AR77">IFERROR(_xlfn.XLOOKUP(Tool_Italy!$G77&amp;$E$2,'Waste management'!$A:$A&amp;'Waste management'!$B:$B,'Waste management'!C:C)*$E77,"")</f>
        <v>9.1383389999999995E-2</v>
      </c>
      <c r="AS77" cm="1">
        <f t="array" ref="AS77">IFERROR(_xlfn.XLOOKUP(Tool_Italy!$G77&amp;$E$2,'Waste management'!$A:$A&amp;'Waste management'!$B:$B,'Waste management'!D:D)*$E77,"")</f>
        <v>6.5661134700000006E-10</v>
      </c>
      <c r="AT77" cm="1">
        <f t="array" ref="AT77">IFERROR(_xlfn.XLOOKUP(Tool_Italy!$G77&amp;$E$2,'Waste management'!$A:$A&amp;'Waste management'!$B:$B,'Waste management'!E:E)*$E77,"")</f>
        <v>1.39832E-3</v>
      </c>
      <c r="AU77" cm="1">
        <f t="array" ref="AU77">IFERROR(_xlfn.XLOOKUP(Tool_Italy!$G77&amp;$E$2,'Waste management'!$A:$A&amp;'Waste management'!$B:$B,'Waste management'!F:F)*$E77,"")</f>
        <v>2.0656999999999997E-4</v>
      </c>
      <c r="AV77" cm="1">
        <f t="array" ref="AV77">IFERROR(_xlfn.XLOOKUP(Tool_Italy!$G77&amp;$E$2,'Waste management'!$A:$A&amp;'Waste management'!$B:$B,'Waste management'!G:G)*$E77,"")</f>
        <v>1.84651334E-8</v>
      </c>
      <c r="AW77" cm="1">
        <f t="array" ref="AW77">IFERROR(_xlfn.XLOOKUP(Tool_Italy!$G77&amp;$E$2,'Waste management'!$A:$A&amp;'Waste management'!$B:$B,'Waste management'!H:H)*$E77,"")</f>
        <v>6.0336077899999999E-10</v>
      </c>
      <c r="AX77" cm="1">
        <f t="array" ref="AX77">IFERROR(_xlfn.XLOOKUP(Tool_Italy!$G77&amp;$E$2,'Waste management'!$A:$A&amp;'Waste management'!$B:$B,'Waste management'!I:I)*$E77,"")</f>
        <v>4.31144959E-10</v>
      </c>
      <c r="AY77" cm="1">
        <f t="array" ref="AY77">IFERROR(_xlfn.XLOOKUP(Tool_Italy!$G77&amp;$E$2,'Waste management'!$A:$A&amp;'Waste management'!$B:$B,'Waste management'!J:J)*$E77,"")</f>
        <v>3.51169E-3</v>
      </c>
      <c r="AZ77" cm="1">
        <f t="array" ref="AZ77">IFERROR(_xlfn.XLOOKUP(Tool_Italy!$G77&amp;$E$2,'Waste management'!$A:$A&amp;'Waste management'!$B:$B,'Waste management'!K:K)*$E77,"")</f>
        <v>5.6435400700000001E-6</v>
      </c>
      <c r="BA77" cm="1">
        <f t="array" ref="BA77">IFERROR(_xlfn.XLOOKUP(Tool_Italy!$G77&amp;$E$2,'Waste management'!$A:$A&amp;'Waste management'!$B:$B,'Waste management'!L:L)*$E77,"")</f>
        <v>1.5471171379999999E-4</v>
      </c>
      <c r="BB77" cm="1">
        <f t="array" ref="BB77">IFERROR(_xlfn.XLOOKUP(Tool_Italy!$G77&amp;$E$2,'Waste management'!$A:$A&amp;'Waste management'!$B:$B,'Waste management'!M:M)*$E77,"")</f>
        <v>1.549275E-2</v>
      </c>
      <c r="BC77" cm="1">
        <f t="array" ref="BC77">IFERROR(_xlfn.XLOOKUP(Tool_Italy!$G77&amp;$E$2,'Waste management'!$A:$A&amp;'Waste management'!$B:$B,'Waste management'!N:N)*$E77,"")</f>
        <v>13.308002120000001</v>
      </c>
      <c r="BD77" cm="1">
        <f t="array" ref="BD77">IFERROR(_xlfn.XLOOKUP(Tool_Italy!$G77&amp;$E$2,'Waste management'!$A:$A&amp;'Waste management'!$B:$B,'Waste management'!O:O)*$E77,"")</f>
        <v>0.86533761999999992</v>
      </c>
      <c r="BE77" cm="1">
        <f t="array" ref="BE77">IFERROR(_xlfn.XLOOKUP(Tool_Italy!$G77&amp;$E$2,'Waste management'!$A:$A&amp;'Waste management'!$B:$B,'Waste management'!P:P)*$E77,"")</f>
        <v>1.8178159999999999E-2</v>
      </c>
      <c r="BF77" cm="1">
        <f t="array" ref="BF77">IFERROR(_xlfn.XLOOKUP(Tool_Italy!$G77&amp;$E$2,'Waste management'!$A:$A&amp;'Waste management'!$B:$B,'Waste management'!Q:Q)*$E77,"")</f>
        <v>0.57223067999999999</v>
      </c>
      <c r="BG77" cm="1">
        <f t="array" ref="BG77">IFERROR(_xlfn.XLOOKUP(Tool_Italy!$G77&amp;$E$2,'Waste management'!$A:$A&amp;'Waste management'!$B:$B,'Waste management'!R:R)*$E77,"")</f>
        <v>1.7768992499999999E-7</v>
      </c>
      <c r="BH77">
        <f>IFERROR((L77+AR77+AB77)*_xlfn.XLOOKUP(Tool_Italy!BH$4,Monetization_Factors!$A:$A,Monetization_Factors!$D:$D),"")</f>
        <v>9.6297047579942632E-2</v>
      </c>
      <c r="BI77">
        <f>IFERROR((M77+AS77+AC77)*_xlfn.XLOOKUP(Tool_Italy!BI$4,Monetization_Factors!$A:$A,Monetization_Factors!$D:$D),"")</f>
        <v>1.6311932119801243E-6</v>
      </c>
      <c r="BJ77">
        <f>IFERROR((N77+AT77+AD77)*_xlfn.XLOOKUP(Tool_Italy!BJ$4,Monetization_Factors!$A:$A,Monetization_Factors!$D:$D),"")</f>
        <v>1.5980689340322227E-4</v>
      </c>
      <c r="BK77">
        <f>IFERROR((O77+AU77+AE77)*_xlfn.XLOOKUP(Tool_Italy!BK$4,Monetization_Factors!$A:$A,Monetization_Factors!$D:$D),"")</f>
        <v>4.2481368042304535E-3</v>
      </c>
      <c r="BL77">
        <f>IFERROR((P77+AV77+AF77)*_xlfn.XLOOKUP(Tool_Italy!BL$4,Monetization_Factors!$A:$A,Monetization_Factors!$D:$D),"")</f>
        <v>5.6264526476971534E-2</v>
      </c>
      <c r="BM77">
        <f>IFERROR((Q77+AW77+AG77)*_xlfn.XLOOKUP(Tool_Italy!BM$4,Monetization_Factors!$A:$A,Monetization_Factors!$D:$D),"")</f>
        <v>2.8447631569264906E-3</v>
      </c>
      <c r="BN77">
        <f>IFERROR((R77+AX77+AH77)*_xlfn.XLOOKUP(Tool_Italy!BN$4,Monetization_Factors!$A:$A,Monetization_Factors!$D:$D),"")</f>
        <v>1.2031880314761828E-3</v>
      </c>
      <c r="BO77">
        <f>IFERROR((S77+AY77+AI77)*_xlfn.XLOOKUP(Tool_Italy!BO$4,Monetization_Factors!$A:$A,Monetization_Factors!$D:$D),"")</f>
        <v>2.7480518065137339E-3</v>
      </c>
      <c r="BP77">
        <f>IFERROR((T77+AZ77+AJ77)*_xlfn.XLOOKUP(Tool_Italy!BP$4,Monetization_Factors!$A:$A,Monetization_Factors!$D:$D),"")</f>
        <v>1.92465252578329E-4</v>
      </c>
      <c r="BQ77">
        <f>IFERROR((U77+BA77+AK77)*_xlfn.XLOOKUP(Tool_Italy!BQ$4,Monetization_Factors!$A:$A,Monetization_Factors!$D:$D),"")</f>
        <v>5.436328812961088E-3</v>
      </c>
      <c r="BR77" t="str">
        <f>IFERROR((V77+BB77+AL77)*_xlfn.XLOOKUP(Tool_Italy!BR$4,Monetization_Factors!$A:$A,Monetization_Factors!$D:$D),"")</f>
        <v/>
      </c>
      <c r="BS77">
        <f>IFERROR((W77+BC77+AM77)*_xlfn.XLOOKUP(Tool_Italy!BS$4,Monetization_Factors!$A:$A,Monetization_Factors!$D:$D),"")</f>
        <v>1.4648862279134363E-3</v>
      </c>
      <c r="BT77">
        <f>IFERROR((X77+BD77+AN77)*_xlfn.XLOOKUP(Tool_Italy!BT$4,Monetization_Factors!$A:$A,Monetization_Factors!$D:$D),"")</f>
        <v>5.9987914061218313E-3</v>
      </c>
      <c r="BU77">
        <f>IFERROR((Y77+BE77+AO77)*_xlfn.XLOOKUP(Tool_Italy!BU$4,Monetization_Factors!$A:$A,Monetization_Factors!$D:$D),"")</f>
        <v>5.597752468570109E-3</v>
      </c>
      <c r="BV77">
        <f>IFERROR((Z77+BF77+AP77)*_xlfn.XLOOKUP(Tool_Italy!BV$4,Monetization_Factors!$A:$A,Monetization_Factors!$D:$D),"")</f>
        <v>1.5860825221929636E-2</v>
      </c>
      <c r="BW77">
        <f>IFERROR((AA77+BG77+AQ77)*_xlfn.XLOOKUP(Tool_Italy!BW$4,Monetization_Factors!$A:$A,Monetization_Factors!$D:$D),"")</f>
        <v>8.336127830055983E-6</v>
      </c>
      <c r="BX77" s="38" cm="1">
        <f t="array" ref="BX77">IFERROR(_xlfn.IFS(I77&lt;&gt;0,I77*E77,I77="",J77*E77),"")</f>
        <v>0.79879030000000006</v>
      </c>
      <c r="BY77" s="38">
        <f t="shared" si="67"/>
        <v>0.19289020864761963</v>
      </c>
      <c r="BZ77" s="38">
        <f t="shared" si="71"/>
        <v>0.9916805086476197</v>
      </c>
      <c r="CA77" s="38">
        <f t="shared" si="68"/>
        <v>3.7094270893773005E-4</v>
      </c>
      <c r="CB77">
        <f t="shared" si="69"/>
        <v>0.74017220122999994</v>
      </c>
      <c r="CC77">
        <f t="shared" si="37"/>
        <v>4.0748212714999996E-8</v>
      </c>
      <c r="CD77">
        <f t="shared" si="38"/>
        <v>0.10471015820999999</v>
      </c>
      <c r="CE77">
        <f t="shared" si="39"/>
        <v>2.8065078489E-3</v>
      </c>
      <c r="CF77">
        <f t="shared" si="40"/>
        <v>5.6361807754000003E-8</v>
      </c>
      <c r="CG77">
        <f t="shared" si="41"/>
        <v>1.3699072498999999E-8</v>
      </c>
      <c r="CH77">
        <f t="shared" si="42"/>
        <v>1.0465768625199999E-9</v>
      </c>
      <c r="CI77">
        <f t="shared" si="43"/>
        <v>6.2763912588999996E-3</v>
      </c>
      <c r="CJ77">
        <f t="shared" si="44"/>
        <v>7.8898883952000006E-5</v>
      </c>
      <c r="CK77">
        <f t="shared" si="45"/>
        <v>1.3289575281499998E-3</v>
      </c>
      <c r="CL77">
        <f t="shared" si="46"/>
        <v>2.62307168676E-2</v>
      </c>
      <c r="CM77">
        <f t="shared" si="47"/>
        <v>30.1028373541</v>
      </c>
      <c r="CN77">
        <f t="shared" si="48"/>
        <v>26.939956848000001</v>
      </c>
      <c r="CO77">
        <f t="shared" si="49"/>
        <v>0.88085234586999994</v>
      </c>
      <c r="CP77">
        <f t="shared" si="50"/>
        <v>9.6051684498000007</v>
      </c>
      <c r="CQ77">
        <f t="shared" si="51"/>
        <v>3.9902585051000002E-6</v>
      </c>
      <c r="CR77">
        <f t="shared" si="70"/>
        <v>1.4234080792884614E-3</v>
      </c>
      <c r="CS77">
        <f t="shared" si="52"/>
        <v>7.8361947528846145E-11</v>
      </c>
      <c r="CT77">
        <f t="shared" si="53"/>
        <v>2.0136568886538458E-4</v>
      </c>
      <c r="CU77">
        <f t="shared" si="54"/>
        <v>5.3971304786538461E-6</v>
      </c>
      <c r="CV77">
        <f t="shared" si="55"/>
        <v>1.0838809183461539E-10</v>
      </c>
      <c r="CW77">
        <f t="shared" si="56"/>
        <v>2.6344370190384612E-11</v>
      </c>
      <c r="CX77">
        <f t="shared" si="57"/>
        <v>2.0126478125384613E-12</v>
      </c>
      <c r="CY77">
        <f t="shared" si="58"/>
        <v>1.2069983190192307E-5</v>
      </c>
      <c r="CZ77">
        <f t="shared" si="59"/>
        <v>1.517286229846154E-7</v>
      </c>
      <c r="DA77">
        <f t="shared" si="60"/>
        <v>2.555687554134615E-6</v>
      </c>
      <c r="DB77">
        <f t="shared" si="61"/>
        <v>5.0443686283846156E-5</v>
      </c>
      <c r="DC77">
        <f t="shared" si="62"/>
        <v>5.789007183480769E-2</v>
      </c>
      <c r="DD77">
        <f t="shared" si="63"/>
        <v>5.1807609323076924E-2</v>
      </c>
      <c r="DE77">
        <f t="shared" si="64"/>
        <v>1.693946818980769E-3</v>
      </c>
      <c r="DF77">
        <f t="shared" si="65"/>
        <v>1.8471477788076923E-2</v>
      </c>
      <c r="DG77">
        <f t="shared" si="66"/>
        <v>7.6735740482692309E-9</v>
      </c>
      <c r="DH77" s="5">
        <f>IFERROR(((((L77+AB77)*(1/$H77))+AR77)/$F$2)/($B$2*('CAR.CAP_per person'!B$2)/(_xlfn.XLOOKUP($E$2,EU_countries_GDP!$A$2:$A$29,EU_countries_GDP!$E$2:$E$29))),"")</f>
        <v>3.3831495407643006E-2</v>
      </c>
      <c r="DI77" s="5">
        <f>IFERROR(((((M77+AC77)*(1/$H77))+AS77)/$F$2)/($B$2*('CAR.CAP_per person'!C$2)/(_xlfn.XLOOKUP($E$2,EU_countries_GDP!$A$2:$A$29,EU_countries_GDP!$E$2:$E$29))),"")</f>
        <v>2.54005536247547E-5</v>
      </c>
      <c r="DJ77" s="5">
        <f>IFERROR(((((N77+AD77)*(1/$H77))+AT77)/$F$2)/($B$2*('CAR.CAP_per person'!D$2)/(_xlfn.XLOOKUP($E$2,EU_countries_GDP!$A$2:$A$29,EU_countries_GDP!$E$2:$E$29))),"")</f>
        <v>6.6940482048968755E-5</v>
      </c>
      <c r="DK77" s="5">
        <f>IFERROR(((((O77+AE77)*(1/$H77))+AU77)/$F$2)/($B$2*('CAR.CAP_per person'!E$2)/(_xlfn.XLOOKUP($E$2,EU_countries_GDP!$A$2:$A$29,EU_countries_GDP!$E$2:$E$29))),"")</f>
        <v>2.2286841393397185E-3</v>
      </c>
      <c r="DL77" s="5">
        <f>IFERROR(((((P77+AF77)*(1/$H77))+AV77)/$F$2)/($B$2*('CAR.CAP_per person'!F$2)/(_xlfn.XLOOKUP($E$2,EU_countries_GDP!$A$2:$A$29,EU_countries_GDP!$E$2:$E$29))),"")</f>
        <v>2.8804310338826189E-2</v>
      </c>
      <c r="DM77" s="5">
        <f>IFERROR(((((Q77+AG77)*(1/$H77))+AW77)/$F$2)/($B$2*('CAR.CAP_per person'!G$2)/(_xlfn.XLOOKUP($E$2,EU_countries_GDP!$A$2:$A$29,EU_countries_GDP!$E$2:$E$29))),"")</f>
        <v>4.6995748775920795E-3</v>
      </c>
      <c r="DN77" s="5">
        <f>IFERROR(((((R77+AH77)*(1/$H77))+AX77)/$F$2)/($B$2*('CAR.CAP_per person'!H$2)/(_xlfn.XLOOKUP($E$2,EU_countries_GDP!$A$2:$A$29,EU_countries_GDP!$E$2:$E$29))),"")</f>
        <v>6.2385458195602994E-5</v>
      </c>
      <c r="DO77" s="5">
        <f>IFERROR(((((S77+AI77)*(1/$H77))+AY77)/$F$2)/($B$2*('CAR.CAP_per person'!I$2)/(_xlfn.XLOOKUP($E$2,EU_countries_GDP!$A$2:$A$29,EU_countries_GDP!$E$2:$E$29))),"")</f>
        <v>1.3158996609940136E-3</v>
      </c>
      <c r="DP77" s="5">
        <f>IFERROR(((((T77+AJ77)*(1/$H77))+AZ77)/$F$2)/($B$2*('CAR.CAP_per person'!J$2)/(_xlfn.XLOOKUP($E$2,EU_countries_GDP!$A$2:$A$29,EU_countries_GDP!$E$2:$E$29))),"")</f>
        <v>4.392359466490932E-3</v>
      </c>
      <c r="DQ77" s="5">
        <f>IFERROR(((((U77+AK77)*(1/$H77))+BA77)/$F$2)/($B$2*('CAR.CAP_per person'!K$2)/(_xlfn.XLOOKUP($E$2,EU_countries_GDP!$A$2:$A$29,EU_countries_GDP!$E$2:$E$29))),"")</f>
        <v>2.0740109757696012E-3</v>
      </c>
      <c r="DR77" s="5">
        <f>IFERROR(((((V77+AL77)*(1/$H77))+BB77)/$F$2)/($B$2*('CAR.CAP_per person'!L$2)/(_xlfn.XLOOKUP($E$2,EU_countries_GDP!$A$2:$A$29,EU_countries_GDP!$E$2:$E$29))),"")</f>
        <v>8.6815048235697092E-4</v>
      </c>
      <c r="DS77" s="5">
        <f>IFERROR(((((W77+AM77)*(1/$H77))+BC77)/$F$2)/($B$2*('CAR.CAP_per person'!M$2)/(_xlfn.XLOOKUP($E$2,EU_countries_GDP!$A$2:$A$29,EU_countries_GDP!$E$2:$E$29))),"")</f>
        <v>5.4403651777611327E-2</v>
      </c>
      <c r="DT77" s="5">
        <f>IFERROR(((((X77+AN77)*(1/$H77))+BD77)/$F$2)/($B$2*('CAR.CAP_per person'!N$2)/(_xlfn.XLOOKUP($E$2,EU_countries_GDP!$A$2:$A$29,EU_countries_GDP!$E$2:$E$29))),"")</f>
        <v>0.70402374709368343</v>
      </c>
      <c r="DU77" s="5">
        <f>IFERROR(((((Y77+AO77)*(1/$H77))+BE77)/$F$2)/($B$2*('CAR.CAP_per person'!O$2)/(_xlfn.XLOOKUP($E$2,EU_countries_GDP!$A$2:$A$29,EU_countries_GDP!$E$2:$E$29))),"")</f>
        <v>1.6233782867039062E-3</v>
      </c>
      <c r="DV77" s="5">
        <f>IFERROR(((((Z77+AP77)*(1/$H77))+BF77)/$F$2)/($B$2*('CAR.CAP_per person'!P$2)/(_xlfn.XLOOKUP($E$2,EU_countries_GDP!$A$2:$A$29,EU_countries_GDP!$E$2:$E$29))),"")</f>
        <v>1.3982115690337119E-2</v>
      </c>
      <c r="DW77" s="5">
        <f>IFERROR(((((AA77+AQ77)*(1/$H77))+BG77)/$F$2)/($B$2*('CAR.CAP_per person'!Q$2)/(_xlfn.XLOOKUP($E$2,EU_countries_GDP!$A$2:$A$29,EU_countries_GDP!$E$2:$E$29))),"")</f>
        <v>5.9814622197523377E-3</v>
      </c>
    </row>
    <row r="78" spans="1:127">
      <c r="A78" t="s">
        <v>236</v>
      </c>
      <c r="B78" t="str">
        <f>_xlfn.XLOOKUP(D78,Table5[Ingredient],Table5[Category],"",FALSE)</f>
        <v>Fruit</v>
      </c>
      <c r="C78" s="33" t="s">
        <v>177</v>
      </c>
      <c r="D78" s="33" t="s">
        <v>228</v>
      </c>
      <c r="E78" s="33">
        <v>4.6769999999999996</v>
      </c>
      <c r="F78" s="33" t="s">
        <v>189</v>
      </c>
      <c r="G78" s="33" t="s">
        <v>180</v>
      </c>
      <c r="H78" s="91">
        <f>Dataset_IT!L75</f>
        <v>0.56794171220400713</v>
      </c>
      <c r="I78" s="33"/>
      <c r="J78" s="37">
        <f>IFERROR(INDEX('AveragePrices&amp;Codes'!G:AG, MATCH($D78, 'AveragePrices&amp;Codes'!$A:$A, 0), MATCH(Tool_Italy!$E$2, 'AveragePrices&amp;Codes'!$G$1:$AG$1, 0)),"")</f>
        <v>0.50270000000000004</v>
      </c>
      <c r="K78" s="37">
        <f>IFERROR(E78/(_xlfn.XLOOKUP(A78,Dataset_IT!$Q$2:$Q$9,Dataset_IT!$R$2:$R$9)),"")</f>
        <v>6.9805970149253729E-2</v>
      </c>
      <c r="L78">
        <f>IFERROR(IF($F78="Raw",_xlfn.XLOOKUP(_xlfn.XLOOKUP(Tool_Italy!$D78,'AveragePrices&amp;Codes'!$A:$A,'AveragePrices&amp;Codes'!$B:$B),AGRIBALYSE_Raw!$B:$B,AGRIBALYSE_Raw!O:O)*$E78,_xlfn.XLOOKUP(_xlfn.XLOOKUP(Tool_Italy!$D78,'AveragePrices&amp;Codes'!$A:$A,'AveragePrices&amp;Codes'!$B:$B),AGRIBALYSE_Cooked!$C:$C,AGRIBALYSE_Cooked!P:P)*$E78),"")</f>
        <v>1.90961942739</v>
      </c>
      <c r="M78">
        <f>IFERROR(IF($F78="Raw",_xlfn.XLOOKUP(_xlfn.XLOOKUP(Tool_Italy!$D78,'AveragePrices&amp;Codes'!$A:$A,'AveragePrices&amp;Codes'!$B:$B),AGRIBALYSE_Raw!$B:$B,AGRIBALYSE_Raw!P:P)*$E78,_xlfn.XLOOKUP(_xlfn.XLOOKUP(Tool_Italy!$D78,'AveragePrices&amp;Codes'!$A:$A,'AveragePrices&amp;Codes'!$B:$B),AGRIBALYSE_Cooked!$C:$C,AGRIBALYSE_Cooked!Q:Q)*$E78),"")</f>
        <v>1.1800404002399999E-7</v>
      </c>
      <c r="N78">
        <f>IFERROR(IF($F78="Raw",_xlfn.XLOOKUP(_xlfn.XLOOKUP(Tool_Italy!$D78,'AveragePrices&amp;Codes'!$A:$A,'AveragePrices&amp;Codes'!$B:$B),AGRIBALYSE_Raw!$B:$B,AGRIBALYSE_Raw!Q:Q)*$E78,_xlfn.XLOOKUP(_xlfn.XLOOKUP(Tool_Italy!$D78,'AveragePrices&amp;Codes'!$A:$A,'AveragePrices&amp;Codes'!$B:$B),AGRIBALYSE_Cooked!$C:$C,AGRIBALYSE_Cooked!R:R)*$E78),"")</f>
        <v>0.30408399452999996</v>
      </c>
      <c r="O78">
        <f>IFERROR(IF($F78="Raw",_xlfn.XLOOKUP(_xlfn.XLOOKUP(Tool_Italy!$D78,'AveragePrices&amp;Codes'!$A:$A,'AveragePrices&amp;Codes'!$B:$B),AGRIBALYSE_Raw!$B:$B,AGRIBALYSE_Raw!R:R)*$E78,_xlfn.XLOOKUP(_xlfn.XLOOKUP(Tool_Italy!$D78,'AveragePrices&amp;Codes'!$A:$A,'AveragePrices&amp;Codes'!$B:$B),AGRIBALYSE_Cooked!$C:$C,AGRIBALYSE_Cooked!S:S)*$E78),"")</f>
        <v>7.6525546376999994E-3</v>
      </c>
      <c r="P78">
        <f>IFERROR(IF($F78="Raw",_xlfn.XLOOKUP(_xlfn.XLOOKUP(Tool_Italy!$D78,'AveragePrices&amp;Codes'!$A:$A,'AveragePrices&amp;Codes'!$B:$B),AGRIBALYSE_Raw!$B:$B,AGRIBALYSE_Raw!S:S)*$E78,_xlfn.XLOOKUP(_xlfn.XLOOKUP(Tool_Italy!$D78,'AveragePrices&amp;Codes'!$A:$A,'AveragePrices&amp;Codes'!$B:$B),AGRIBALYSE_Cooked!$C:$C,AGRIBALYSE_Cooked!T:T)*$E78),"")</f>
        <v>1.11543578322E-7</v>
      </c>
      <c r="Q78">
        <f>IFERROR(IF($F78="Raw",_xlfn.XLOOKUP(_xlfn.XLOOKUP(Tool_Italy!$D78,'AveragePrices&amp;Codes'!$A:$A,'AveragePrices&amp;Codes'!$B:$B),AGRIBALYSE_Raw!$B:$B,AGRIBALYSE_Raw!T:T)*$E78,_xlfn.XLOOKUP(_xlfn.XLOOKUP(Tool_Italy!$D78,'AveragePrices&amp;Codes'!$A:$A,'AveragePrices&amp;Codes'!$B:$B),AGRIBALYSE_Cooked!$C:$C,AGRIBALYSE_Cooked!U:U)*$E78),"")</f>
        <v>3.8545401959999995E-8</v>
      </c>
      <c r="R78">
        <f>IFERROR(IF($F78="Raw",_xlfn.XLOOKUP(_xlfn.XLOOKUP(Tool_Italy!$D78,'AveragePrices&amp;Codes'!$A:$A,'AveragePrices&amp;Codes'!$B:$B),AGRIBALYSE_Raw!$B:$B,AGRIBALYSE_Raw!U:U)*$E78,_xlfn.XLOOKUP(_xlfn.XLOOKUP(Tool_Italy!$D78,'AveragePrices&amp;Codes'!$A:$A,'AveragePrices&amp;Codes'!$B:$B),AGRIBALYSE_Cooked!$C:$C,AGRIBALYSE_Cooked!V:V)*$E78),"")</f>
        <v>1.8114380193599998E-9</v>
      </c>
      <c r="S78">
        <f>IFERROR(IF($F78="Raw",_xlfn.XLOOKUP(_xlfn.XLOOKUP(Tool_Italy!$D78,'AveragePrices&amp;Codes'!$A:$A,'AveragePrices&amp;Codes'!$B:$B),AGRIBALYSE_Raw!$B:$B,AGRIBALYSE_Raw!V:V)*$E78,_xlfn.XLOOKUP(_xlfn.XLOOKUP(Tool_Italy!$D78,'AveragePrices&amp;Codes'!$A:$A,'AveragePrices&amp;Codes'!$B:$B),AGRIBALYSE_Cooked!$C:$C,AGRIBALYSE_Cooked!W:W)*$E78),"")</f>
        <v>8.1375127676999986E-3</v>
      </c>
      <c r="T78">
        <f>IFERROR(IF($F78="Raw",_xlfn.XLOOKUP(_xlfn.XLOOKUP(Tool_Italy!$D78,'AveragePrices&amp;Codes'!$A:$A,'AveragePrices&amp;Codes'!$B:$B),AGRIBALYSE_Raw!$B:$B,AGRIBALYSE_Raw!W:W)*$E78,_xlfn.XLOOKUP(_xlfn.XLOOKUP(Tool_Italy!$D78,'AveragePrices&amp;Codes'!$A:$A,'AveragePrices&amp;Codes'!$B:$B),AGRIBALYSE_Cooked!$C:$C,AGRIBALYSE_Cooked!X:X)*$E78),"")</f>
        <v>2.1561689322599999E-4</v>
      </c>
      <c r="U78">
        <f>IFERROR(IF($F78="Raw",_xlfn.XLOOKUP(_xlfn.XLOOKUP(Tool_Italy!$D78,'AveragePrices&amp;Codes'!$A:$A,'AveragePrices&amp;Codes'!$B:$B),AGRIBALYSE_Raw!$B:$B,AGRIBALYSE_Raw!X:X)*$E78,_xlfn.XLOOKUP(_xlfn.XLOOKUP(Tool_Italy!$D78,'AveragePrices&amp;Codes'!$A:$A,'AveragePrices&amp;Codes'!$B:$B),AGRIBALYSE_Cooked!$C:$C,AGRIBALYSE_Cooked!Y:Y)*$E78),"")</f>
        <v>3.4562288695499997E-3</v>
      </c>
      <c r="V78">
        <f>IFERROR(IF($F78="Raw",_xlfn.XLOOKUP(_xlfn.XLOOKUP(Tool_Italy!$D78,'AveragePrices&amp;Codes'!$A:$A,'AveragePrices&amp;Codes'!$B:$B),AGRIBALYSE_Raw!$B:$B,AGRIBALYSE_Raw!Y:Y)*$E78,_xlfn.XLOOKUP(_xlfn.XLOOKUP(Tool_Italy!$D78,'AveragePrices&amp;Codes'!$A:$A,'AveragePrices&amp;Codes'!$B:$B),AGRIBALYSE_Cooked!$C:$C,AGRIBALYSE_Cooked!Z:Z)*$E78),"")</f>
        <v>3.1605708646799999E-2</v>
      </c>
      <c r="W78">
        <f>IFERROR(IF($F78="Raw",_xlfn.XLOOKUP(_xlfn.XLOOKUP(Tool_Italy!$D78,'AveragePrices&amp;Codes'!$A:$A,'AveragePrices&amp;Codes'!$B:$B),AGRIBALYSE_Raw!$B:$B,AGRIBALYSE_Raw!Z:Z)*$E78,_xlfn.XLOOKUP(_xlfn.XLOOKUP(Tool_Italy!$D78,'AveragePrices&amp;Codes'!$A:$A,'AveragePrices&amp;Codes'!$B:$B),AGRIBALYSE_Cooked!$C:$C,AGRIBALYSE_Cooked!AA:AA)*$E78),"")</f>
        <v>49.433256381299991</v>
      </c>
      <c r="X78">
        <f>IFERROR(IF($F78="Raw",_xlfn.XLOOKUP(_xlfn.XLOOKUP(Tool_Italy!$D78,'AveragePrices&amp;Codes'!$A:$A,'AveragePrices&amp;Codes'!$B:$B),AGRIBALYSE_Raw!$B:$B,AGRIBALYSE_Raw!AA:AA)*$E78,_xlfn.XLOOKUP(_xlfn.XLOOKUP(Tool_Italy!$D78,'AveragePrices&amp;Codes'!$A:$A,'AveragePrices&amp;Codes'!$B:$B),AGRIBALYSE_Cooked!$C:$C,AGRIBALYSE_Cooked!AB:AB)*$E78),"")</f>
        <v>76.747007003999997</v>
      </c>
      <c r="Y78">
        <f>IFERROR(IF($F78="Raw",_xlfn.XLOOKUP(_xlfn.XLOOKUP(Tool_Italy!$D78,'AveragePrices&amp;Codes'!$A:$A,'AveragePrices&amp;Codes'!$B:$B),AGRIBALYSE_Raw!$B:$B,AGRIBALYSE_Raw!AB:AB)*$E78,_xlfn.XLOOKUP(_xlfn.XLOOKUP(Tool_Italy!$D78,'AveragePrices&amp;Codes'!$A:$A,'AveragePrices&amp;Codes'!$B:$B),AGRIBALYSE_Cooked!$C:$C,AGRIBALYSE_Cooked!AC:AC)*$E78),"")</f>
        <v>2.5391612129099999</v>
      </c>
      <c r="Z78">
        <f>IFERROR(IF($F78="Raw",_xlfn.XLOOKUP(_xlfn.XLOOKUP(Tool_Italy!$D78,'AveragePrices&amp;Codes'!$A:$A,'AveragePrices&amp;Codes'!$B:$B),AGRIBALYSE_Raw!$B:$B,AGRIBALYSE_Raw!AC:AC)*$E78,_xlfn.XLOOKUP(_xlfn.XLOOKUP(Tool_Italy!$D78,'AveragePrices&amp;Codes'!$A:$A,'AveragePrices&amp;Codes'!$B:$B),AGRIBALYSE_Cooked!$C:$C,AGRIBALYSE_Cooked!AD:AD)*$E78),"")</f>
        <v>26.587193171399999</v>
      </c>
      <c r="AA78">
        <f>IFERROR(IF($F78="Raw",_xlfn.XLOOKUP(_xlfn.XLOOKUP(Tool_Italy!$D78,'AveragePrices&amp;Codes'!$A:$A,'AveragePrices&amp;Codes'!$B:$B),AGRIBALYSE_Raw!$B:$B,AGRIBALYSE_Raw!AD:AD)*$E78,_xlfn.XLOOKUP(_xlfn.XLOOKUP(Tool_Italy!$D78,'AveragePrices&amp;Codes'!$A:$A,'AveragePrices&amp;Codes'!$B:$B),AGRIBALYSE_Cooked!$C:$C,AGRIBALYSE_Cooked!AE:AE)*$E78),"")</f>
        <v>1.1221764159299999E-5</v>
      </c>
      <c r="AB78" cm="1">
        <f t="array" ref="AB78">IFERROR(_xlfn.XLOOKUP(Tool_Italy!$F78&amp;$E$2,'Cooking methods'!$A:$A&amp;'Cooking methods'!$B:$B,'Cooking methods'!C:C)*$E78,"")</f>
        <v>0</v>
      </c>
      <c r="AC78" cm="1">
        <f t="array" ref="AC78">IFERROR(_xlfn.XLOOKUP(Tool_Italy!$F78&amp;$E$2,'Cooking methods'!$A:$A&amp;'Cooking methods'!$B:$B,'Cooking methods'!D:D)*$E78,"")</f>
        <v>0</v>
      </c>
      <c r="AD78" cm="1">
        <f t="array" ref="AD78">IFERROR(_xlfn.XLOOKUP(Tool_Italy!$F78&amp;$E$2,'Cooking methods'!$A:$A&amp;'Cooking methods'!$B:$B,'Cooking methods'!E:E)*$E78,"")</f>
        <v>0</v>
      </c>
      <c r="AE78" cm="1">
        <f t="array" ref="AE78">IFERROR(_xlfn.XLOOKUP(Tool_Italy!$F78&amp;$E$2,'Cooking methods'!$A:$A&amp;'Cooking methods'!$B:$B,'Cooking methods'!F:F)*$E78,"")</f>
        <v>0</v>
      </c>
      <c r="AF78" cm="1">
        <f t="array" ref="AF78">IFERROR(_xlfn.XLOOKUP(Tool_Italy!$F78&amp;$E$2,'Cooking methods'!$A:$A&amp;'Cooking methods'!$B:$B,'Cooking methods'!G:G)*$E78,"")</f>
        <v>0</v>
      </c>
      <c r="AG78" cm="1">
        <f t="array" ref="AG78">IFERROR(_xlfn.XLOOKUP(Tool_Italy!$F78&amp;$E$2,'Cooking methods'!$A:$A&amp;'Cooking methods'!$B:$B,'Cooking methods'!H:H)*$E78,"")</f>
        <v>0</v>
      </c>
      <c r="AH78" cm="1">
        <f t="array" ref="AH78">IFERROR(_xlfn.XLOOKUP(Tool_Italy!$F78&amp;$E$2,'Cooking methods'!$A:$A&amp;'Cooking methods'!$B:$B,'Cooking methods'!I:I)*$E78,"")</f>
        <v>0</v>
      </c>
      <c r="AI78" cm="1">
        <f t="array" ref="AI78">IFERROR(_xlfn.XLOOKUP(Tool_Italy!$F78&amp;$E$2,'Cooking methods'!$A:$A&amp;'Cooking methods'!$B:$B,'Cooking methods'!J:J)*$E78,"")</f>
        <v>0</v>
      </c>
      <c r="AJ78" cm="1">
        <f t="array" ref="AJ78">IFERROR(_xlfn.XLOOKUP(Tool_Italy!$F78&amp;$E$2,'Cooking methods'!$A:$A&amp;'Cooking methods'!$B:$B,'Cooking methods'!K:K)*$E78,"")</f>
        <v>0</v>
      </c>
      <c r="AK78" cm="1">
        <f t="array" ref="AK78">IFERROR(_xlfn.XLOOKUP(Tool_Italy!$F78&amp;$E$2,'Cooking methods'!$A:$A&amp;'Cooking methods'!$B:$B,'Cooking methods'!L:L)*$E78,"")</f>
        <v>0</v>
      </c>
      <c r="AL78" cm="1">
        <f t="array" ref="AL78">IFERROR(_xlfn.XLOOKUP(Tool_Italy!$F78&amp;$E$2,'Cooking methods'!$A:$A&amp;'Cooking methods'!$B:$B,'Cooking methods'!M:M)*$E78,"")</f>
        <v>0</v>
      </c>
      <c r="AM78" cm="1">
        <f t="array" ref="AM78">IFERROR(_xlfn.XLOOKUP(Tool_Italy!$F78&amp;$E$2,'Cooking methods'!$A:$A&amp;'Cooking methods'!$B:$B,'Cooking methods'!N:N)*$E78,"")</f>
        <v>0</v>
      </c>
      <c r="AN78" cm="1">
        <f t="array" ref="AN78">IFERROR(_xlfn.XLOOKUP(Tool_Italy!$F78&amp;$E$2,'Cooking methods'!$A:$A&amp;'Cooking methods'!$B:$B,'Cooking methods'!O:O)*$E78,"")</f>
        <v>0</v>
      </c>
      <c r="AO78" cm="1">
        <f t="array" ref="AO78">IFERROR(_xlfn.XLOOKUP(Tool_Italy!$F78&amp;$E$2,'Cooking methods'!$A:$A&amp;'Cooking methods'!$B:$B,'Cooking methods'!P:P)*$E78,"")</f>
        <v>0</v>
      </c>
      <c r="AP78" cm="1">
        <f t="array" ref="AP78">IFERROR(_xlfn.XLOOKUP(Tool_Italy!$F78&amp;$E$2,'Cooking methods'!$A:$A&amp;'Cooking methods'!$B:$B,'Cooking methods'!Q:Q)*$E78,"")</f>
        <v>0</v>
      </c>
      <c r="AQ78" cm="1">
        <f t="array" ref="AQ78">IFERROR(_xlfn.XLOOKUP(Tool_Italy!$F78&amp;$E$2,'Cooking methods'!$A:$A&amp;'Cooking methods'!$B:$B,'Cooking methods'!R:R)*$E78,"")</f>
        <v>0</v>
      </c>
      <c r="AR78" cm="1">
        <f t="array" ref="AR78">IFERROR(_xlfn.XLOOKUP(Tool_Italy!$G78&amp;$E$2,'Waste management'!$A:$A&amp;'Waste management'!$B:$B,'Waste management'!C:C)*$E78,"")</f>
        <v>0.26897426999999996</v>
      </c>
      <c r="AS78" cm="1">
        <f t="array" ref="AS78">IFERROR(_xlfn.XLOOKUP(Tool_Italy!$G78&amp;$E$2,'Waste management'!$A:$A&amp;'Waste management'!$B:$B,'Waste management'!D:D)*$E78,"")</f>
        <v>1.9326439709999999E-9</v>
      </c>
      <c r="AT78" cm="1">
        <f t="array" ref="AT78">IFERROR(_xlfn.XLOOKUP(Tool_Italy!$G78&amp;$E$2,'Waste management'!$A:$A&amp;'Waste management'!$B:$B,'Waste management'!E:E)*$E78,"")</f>
        <v>4.1157599999999996E-3</v>
      </c>
      <c r="AU78" cm="1">
        <f t="array" ref="AU78">IFERROR(_xlfn.XLOOKUP(Tool_Italy!$G78&amp;$E$2,'Waste management'!$A:$A&amp;'Waste management'!$B:$B,'Waste management'!F:F)*$E78,"")</f>
        <v>6.0800999999999987E-4</v>
      </c>
      <c r="AV78" cm="1">
        <f t="array" ref="AV78">IFERROR(_xlfn.XLOOKUP(Tool_Italy!$G78&amp;$E$2,'Waste management'!$A:$A&amp;'Waste management'!$B:$B,'Waste management'!G:G)*$E78,"")</f>
        <v>5.4349546199999998E-8</v>
      </c>
      <c r="AW78" cm="1">
        <f t="array" ref="AW78">IFERROR(_xlfn.XLOOKUP(Tool_Italy!$G78&amp;$E$2,'Waste management'!$A:$A&amp;'Waste management'!$B:$B,'Waste management'!H:H)*$E78,"")</f>
        <v>1.7759083469999998E-9</v>
      </c>
      <c r="AX78" cm="1">
        <f t="array" ref="AX78">IFERROR(_xlfn.XLOOKUP(Tool_Italy!$G78&amp;$E$2,'Waste management'!$A:$A&amp;'Waste management'!$B:$B,'Waste management'!I:I)*$E78,"")</f>
        <v>1.2690150869999998E-9</v>
      </c>
      <c r="AY78" cm="1">
        <f t="array" ref="AY78">IFERROR(_xlfn.XLOOKUP(Tool_Italy!$G78&amp;$E$2,'Waste management'!$A:$A&amp;'Waste management'!$B:$B,'Waste management'!J:J)*$E78,"")</f>
        <v>1.033617E-2</v>
      </c>
      <c r="AZ78" cm="1">
        <f t="array" ref="AZ78">IFERROR(_xlfn.XLOOKUP(Tool_Italy!$G78&amp;$E$2,'Waste management'!$A:$A&amp;'Waste management'!$B:$B,'Waste management'!K:K)*$E78,"")</f>
        <v>1.6610973509999998E-5</v>
      </c>
      <c r="BA78" cm="1">
        <f t="array" ref="BA78">IFERROR(_xlfn.XLOOKUP(Tool_Italy!$G78&amp;$E$2,'Waste management'!$A:$A&amp;'Waste management'!$B:$B,'Waste management'!L:L)*$E78,"")</f>
        <v>4.5537236339999993E-4</v>
      </c>
      <c r="BB78" cm="1">
        <f t="array" ref="BB78">IFERROR(_xlfn.XLOOKUP(Tool_Italy!$G78&amp;$E$2,'Waste management'!$A:$A&amp;'Waste management'!$B:$B,'Waste management'!M:M)*$E78,"")</f>
        <v>4.5600749999999995E-2</v>
      </c>
      <c r="BC78" cm="1">
        <f t="array" ref="BC78">IFERROR(_xlfn.XLOOKUP(Tool_Italy!$G78&amp;$E$2,'Waste management'!$A:$A&amp;'Waste management'!$B:$B,'Waste management'!N:N)*$E78,"")</f>
        <v>39.170249159999997</v>
      </c>
      <c r="BD78" cm="1">
        <f t="array" ref="BD78">IFERROR(_xlfn.XLOOKUP(Tool_Italy!$G78&amp;$E$2,'Waste management'!$A:$A&amp;'Waste management'!$B:$B,'Waste management'!O:O)*$E78,"")</f>
        <v>2.5470006599999997</v>
      </c>
      <c r="BE78" cm="1">
        <f t="array" ref="BE78">IFERROR(_xlfn.XLOOKUP(Tool_Italy!$G78&amp;$E$2,'Waste management'!$A:$A&amp;'Waste management'!$B:$B,'Waste management'!P:P)*$E78,"")</f>
        <v>5.3504879999999998E-2</v>
      </c>
      <c r="BF78" cm="1">
        <f t="array" ref="BF78">IFERROR(_xlfn.XLOOKUP(Tool_Italy!$G78&amp;$E$2,'Waste management'!$A:$A&amp;'Waste management'!$B:$B,'Waste management'!Q:Q)*$E78,"")</f>
        <v>1.6842812399999998</v>
      </c>
      <c r="BG78" cm="1">
        <f t="array" ref="BG78">IFERROR(_xlfn.XLOOKUP(Tool_Italy!$G78&amp;$E$2,'Waste management'!$A:$A&amp;'Waste management'!$B:$B,'Waste management'!R:R)*$E78,"")</f>
        <v>5.2300552499999994E-7</v>
      </c>
      <c r="BH78">
        <f>IFERROR((L78+AR78+AB78)*_xlfn.XLOOKUP(Tool_Italy!BH$4,Monetization_Factors!$A:$A,Monetization_Factors!$D:$D),"")</f>
        <v>0.28343693614310372</v>
      </c>
      <c r="BI78">
        <f>IFERROR((M78+AS78+AC78)*_xlfn.XLOOKUP(Tool_Italy!BI$4,Monetization_Factors!$A:$A,Monetization_Factors!$D:$D),"")</f>
        <v>4.8011898379049973E-6</v>
      </c>
      <c r="BJ78">
        <f>IFERROR((N78+AT78+AD78)*_xlfn.XLOOKUP(Tool_Italy!BJ$4,Monetization_Factors!$A:$A,Monetization_Factors!$D:$D),"")</f>
        <v>4.7036931431521122E-4</v>
      </c>
      <c r="BK78">
        <f>IFERROR((O78+AU78+AE78)*_xlfn.XLOOKUP(Tool_Italy!BK$4,Monetization_Factors!$A:$A,Monetization_Factors!$D:$D),"")</f>
        <v>1.2503798510626702E-2</v>
      </c>
      <c r="BL78">
        <f>IFERROR((P78+AV78+AF78)*_xlfn.XLOOKUP(Tool_Italy!BL$4,Monetization_Factors!$A:$A,Monetization_Factors!$D:$D),"")</f>
        <v>0.16560679064367265</v>
      </c>
      <c r="BM78">
        <f>IFERROR((Q78+AW78+AG78)*_xlfn.XLOOKUP(Tool_Italy!BM$4,Monetization_Factors!$A:$A,Monetization_Factors!$D:$D),"")</f>
        <v>8.3731638042449305E-3</v>
      </c>
      <c r="BN78">
        <f>IFERROR((R78+AX78+AH78)*_xlfn.XLOOKUP(Tool_Italy!BN$4,Monetization_Factors!$A:$A,Monetization_Factors!$D:$D),"")</f>
        <v>3.5414162512360644E-3</v>
      </c>
      <c r="BO78">
        <f>IFERROR((S78+AY78+AI78)*_xlfn.XLOOKUP(Tool_Italy!BO$4,Monetization_Factors!$A:$A,Monetization_Factors!$D:$D),"")</f>
        <v>8.0885074254655343E-3</v>
      </c>
      <c r="BP78">
        <f>IFERROR((T78+AZ78+AJ78)*_xlfn.XLOOKUP(Tool_Italy!BP$4,Monetization_Factors!$A:$A,Monetization_Factors!$D:$D),"")</f>
        <v>5.6649464210751707E-4</v>
      </c>
      <c r="BQ78">
        <f>IFERROR((U78+BA78+AK78)*_xlfn.XLOOKUP(Tool_Italy!BQ$4,Monetization_Factors!$A:$A,Monetization_Factors!$D:$D),"")</f>
        <v>1.6001076059294531E-2</v>
      </c>
      <c r="BR78" t="str">
        <f>IFERROR((V78+BB78+AL78)*_xlfn.XLOOKUP(Tool_Italy!BR$4,Monetization_Factors!$A:$A,Monetization_Factors!$D:$D),"")</f>
        <v/>
      </c>
      <c r="BS78">
        <f>IFERROR((W78+BC78+AM78)*_xlfn.XLOOKUP(Tool_Italy!BS$4,Monetization_Factors!$A:$A,Monetization_Factors!$D:$D),"")</f>
        <v>4.3116884128075149E-3</v>
      </c>
      <c r="BT78">
        <f>IFERROR((X78+BD78+AN78)*_xlfn.XLOOKUP(Tool_Italy!BT$4,Monetization_Factors!$A:$A,Monetization_Factors!$D:$D),"")</f>
        <v>1.7656606297313908E-2</v>
      </c>
      <c r="BU78">
        <f>IFERROR((Y78+BE78+AO78)*_xlfn.XLOOKUP(Tool_Italy!BU$4,Monetization_Factors!$A:$A,Monetization_Factors!$D:$D),"")</f>
        <v>1.6476204087792577E-2</v>
      </c>
      <c r="BV78">
        <f>IFERROR((Z78+BF78+AP78)*_xlfn.XLOOKUP(Tool_Italy!BV$4,Monetization_Factors!$A:$A,Monetization_Factors!$D:$D),"")</f>
        <v>4.6684128107592766E-2</v>
      </c>
      <c r="BW78">
        <f>IFERROR((AA78+BG78+AQ78)*_xlfn.XLOOKUP(Tool_Italy!BW$4,Monetization_Factors!$A:$A,Monetization_Factors!$D:$D),"")</f>
        <v>2.4536230246174842E-5</v>
      </c>
      <c r="BX78" s="38" cm="1">
        <f t="array" ref="BX78">IFERROR(_xlfn.IFS(I78&lt;&gt;0,I78*E78,I78="",J78*E78),"")</f>
        <v>2.3511278999999998</v>
      </c>
      <c r="BY78" s="38">
        <f t="shared" si="67"/>
        <v>0.56774544106036307</v>
      </c>
      <c r="BZ78" s="38">
        <f t="shared" si="71"/>
        <v>2.9188733410603627</v>
      </c>
      <c r="CA78" s="38">
        <f t="shared" si="68"/>
        <v>1.0918181558853136E-3</v>
      </c>
      <c r="CB78">
        <f t="shared" si="69"/>
        <v>2.1785936973900002</v>
      </c>
      <c r="CC78">
        <f t="shared" si="37"/>
        <v>1.1993668399499998E-7</v>
      </c>
      <c r="CD78">
        <f t="shared" si="38"/>
        <v>0.30819975452999998</v>
      </c>
      <c r="CE78">
        <f t="shared" si="39"/>
        <v>8.2605646376999985E-3</v>
      </c>
      <c r="CF78">
        <f t="shared" si="40"/>
        <v>1.65893124522E-7</v>
      </c>
      <c r="CG78">
        <f t="shared" si="41"/>
        <v>4.0321310306999992E-8</v>
      </c>
      <c r="CH78">
        <f t="shared" si="42"/>
        <v>3.0804531063599996E-9</v>
      </c>
      <c r="CI78">
        <f t="shared" si="43"/>
        <v>1.8473682767699999E-2</v>
      </c>
      <c r="CJ78">
        <f t="shared" si="44"/>
        <v>2.32227866736E-4</v>
      </c>
      <c r="CK78">
        <f t="shared" si="45"/>
        <v>3.9116012329499994E-3</v>
      </c>
      <c r="CL78">
        <f t="shared" si="46"/>
        <v>7.7206458646799994E-2</v>
      </c>
      <c r="CM78">
        <f t="shared" si="47"/>
        <v>88.603505541299995</v>
      </c>
      <c r="CN78">
        <f t="shared" si="48"/>
        <v>79.294007663999992</v>
      </c>
      <c r="CO78">
        <f t="shared" si="49"/>
        <v>2.5926660929100001</v>
      </c>
      <c r="CP78">
        <f t="shared" si="50"/>
        <v>28.2714744114</v>
      </c>
      <c r="CQ78">
        <f t="shared" si="51"/>
        <v>1.1744769684299998E-5</v>
      </c>
      <c r="CR78">
        <f t="shared" si="70"/>
        <v>4.189603264211539E-3</v>
      </c>
      <c r="CS78">
        <f t="shared" si="52"/>
        <v>2.306474692211538E-10</v>
      </c>
      <c r="CT78">
        <f t="shared" si="53"/>
        <v>5.9269183563461533E-4</v>
      </c>
      <c r="CU78">
        <f t="shared" si="54"/>
        <v>1.5885701226346152E-5</v>
      </c>
      <c r="CV78">
        <f t="shared" si="55"/>
        <v>3.1902523946538462E-10</v>
      </c>
      <c r="CW78">
        <f t="shared" si="56"/>
        <v>7.7540981359615365E-11</v>
      </c>
      <c r="CX78">
        <f t="shared" si="57"/>
        <v>5.9239482814615377E-12</v>
      </c>
      <c r="CY78">
        <f t="shared" si="58"/>
        <v>3.5526313014807689E-5</v>
      </c>
      <c r="CZ78">
        <f t="shared" si="59"/>
        <v>4.4659205141538459E-7</v>
      </c>
      <c r="DA78">
        <f t="shared" si="60"/>
        <v>7.5223100633653835E-6</v>
      </c>
      <c r="DB78">
        <f t="shared" si="61"/>
        <v>1.4847395893615383E-4</v>
      </c>
      <c r="DC78">
        <f t="shared" si="62"/>
        <v>0.1703913568101923</v>
      </c>
      <c r="DD78">
        <f t="shared" si="63"/>
        <v>0.15248847627692305</v>
      </c>
      <c r="DE78">
        <f t="shared" si="64"/>
        <v>4.985896332519231E-3</v>
      </c>
      <c r="DF78">
        <f t="shared" si="65"/>
        <v>5.4368220021923076E-2</v>
      </c>
      <c r="DG78">
        <f t="shared" si="66"/>
        <v>2.2586095546730765E-8</v>
      </c>
      <c r="DH78" s="5">
        <f>IFERROR(((((L78+AB78)*(1/$H78))+AR78)/$F$2)/($B$2*('CAR.CAP_per person'!B$2)/(_xlfn.XLOOKUP($E$2,EU_countries_GDP!$A$2:$A$29,EU_countries_GDP!$E$2:$E$29))),"")</f>
        <v>5.7621621986138717E-2</v>
      </c>
      <c r="DI78" s="5">
        <f>IFERROR(((((M78+AC78)*(1/$H78))+AS78)/$F$2)/($B$2*('CAR.CAP_per person'!C$2)/(_xlfn.XLOOKUP($E$2,EU_countries_GDP!$A$2:$A$29,EU_countries_GDP!$E$2:$E$29))),"")</f>
        <v>4.2021933134132711E-5</v>
      </c>
      <c r="DJ78" s="5">
        <f>IFERROR(((((N78+AD78)*(1/$H78))+AT78)/$F$2)/($B$2*('CAR.CAP_per person'!D$2)/(_xlfn.XLOOKUP($E$2,EU_countries_GDP!$A$2:$A$29,EU_countries_GDP!$E$2:$E$29))),"")</f>
        <v>1.1066672398775823E-4</v>
      </c>
      <c r="DK78" s="5">
        <f>IFERROR(((((O78+AE78)*(1/$H78))+AU78)/$F$2)/($B$2*('CAR.CAP_per person'!E$2)/(_xlfn.XLOOKUP($E$2,EU_countries_GDP!$A$2:$A$29,EU_countries_GDP!$E$2:$E$29))),"")</f>
        <v>3.7432577792542139E-3</v>
      </c>
      <c r="DL78" s="5">
        <f>IFERROR(((((P78+AF78)*(1/$H78))+AV78)/$F$2)/($B$2*('CAR.CAP_per person'!F$2)/(_xlfn.XLOOKUP($E$2,EU_countries_GDP!$A$2:$A$29,EU_countries_GDP!$E$2:$E$29))),"")</f>
        <v>5.2465712118816427E-2</v>
      </c>
      <c r="DM78" s="5">
        <f>IFERROR(((((Q78+AG78)*(1/$H78))+AW78)/$F$2)/($B$2*('CAR.CAP_per person'!G$2)/(_xlfn.XLOOKUP($E$2,EU_countries_GDP!$A$2:$A$29,EU_countries_GDP!$E$2:$E$29))),"")</f>
        <v>7.8312042110752003E-3</v>
      </c>
      <c r="DN78" s="5">
        <f>IFERROR(((((R78+AH78)*(1/$H78))+AX78)/$F$2)/($B$2*('CAR.CAP_per person'!H$2)/(_xlfn.XLOOKUP($E$2,EU_countries_GDP!$A$2:$A$29,EU_countries_GDP!$E$2:$E$29))),"")</f>
        <v>1.1751411257679558E-4</v>
      </c>
      <c r="DO78" s="5">
        <f>IFERROR(((((S78+AI78)*(1/$H78))+AY78)/$F$2)/($B$2*('CAR.CAP_per person'!I$2)/(_xlfn.XLOOKUP($E$2,EU_countries_GDP!$A$2:$A$29,EU_countries_GDP!$E$2:$E$29))),"")</f>
        <v>2.6586208904997959E-3</v>
      </c>
      <c r="DP78" s="5">
        <f>IFERROR(((((T78+AJ78)*(1/$H78))+AZ78)/$F$2)/($B$2*('CAR.CAP_per person'!J$2)/(_xlfn.XLOOKUP($E$2,EU_countries_GDP!$A$2:$A$29,EU_countries_GDP!$E$2:$E$29))),"")</f>
        <v>7.3731719458115059E-3</v>
      </c>
      <c r="DQ78" s="5">
        <f>IFERROR(((((U78+AK78)*(1/$H78))+BA78)/$F$2)/($B$2*('CAR.CAP_per person'!K$2)/(_xlfn.XLOOKUP($E$2,EU_countries_GDP!$A$2:$A$29,EU_countries_GDP!$E$2:$E$29))),"")</f>
        <v>3.5253035164545532E-3</v>
      </c>
      <c r="DR78" s="5">
        <f>IFERROR(((((V78+AL78)*(1/$H78))+BB78)/$F$2)/($B$2*('CAR.CAP_per person'!L$2)/(_xlfn.XLOOKUP($E$2,EU_countries_GDP!$A$2:$A$29,EU_countries_GDP!$E$2:$E$29))),"")</f>
        <v>1.7841415495921879E-3</v>
      </c>
      <c r="DS78" s="5">
        <f>IFERROR(((((W78+AM78)*(1/$H78))+BC78)/$F$2)/($B$2*('CAR.CAP_per person'!M$2)/(_xlfn.XLOOKUP($E$2,EU_countries_GDP!$A$2:$A$29,EU_countries_GDP!$E$2:$E$29))),"")</f>
        <v>0.10382339048891939</v>
      </c>
      <c r="DT78" s="5">
        <f>IFERROR(((((X78+AN78)*(1/$H78))+BD78)/$F$2)/($B$2*('CAR.CAP_per person'!N$2)/(_xlfn.XLOOKUP($E$2,EU_countries_GDP!$A$2:$A$29,EU_countries_GDP!$E$2:$E$29))),"")</f>
        <v>1.1695153249856485</v>
      </c>
      <c r="DU78" s="5">
        <f>IFERROR(((((Y78+AO78)*(1/$H78))+BE78)/$F$2)/($B$2*('CAR.CAP_per person'!O$2)/(_xlfn.XLOOKUP($E$2,EU_countries_GDP!$A$2:$A$29,EU_countries_GDP!$E$2:$E$29))),"")</f>
        <v>2.6887716160452634E-3</v>
      </c>
      <c r="DV78" s="5">
        <f>IFERROR(((((Z78+AP78)*(1/$H78))+BF78)/$F$2)/($B$2*('CAR.CAP_per person'!P$2)/(_xlfn.XLOOKUP($E$2,EU_countries_GDP!$A$2:$A$29,EU_countries_GDP!$E$2:$E$29))),"")</f>
        <v>2.339543387686191E-2</v>
      </c>
      <c r="DW78" s="5">
        <f>IFERROR(((((AA78+AQ78)*(1/$H78))+BG78)/$F$2)/($B$2*('CAR.CAP_per person'!Q$2)/(_xlfn.XLOOKUP($E$2,EU_countries_GDP!$A$2:$A$29,EU_countries_GDP!$E$2:$E$29))),"")</f>
        <v>9.9685715524268775E-3</v>
      </c>
    </row>
    <row r="79" spans="1:127">
      <c r="A79" t="s">
        <v>239</v>
      </c>
      <c r="B79" t="str">
        <f>_xlfn.XLOOKUP(D79,Table5[Ingredient],Table5[Category],"",FALSE)</f>
        <v>Starch/satiating food</v>
      </c>
      <c r="C79" s="33" t="s">
        <v>177</v>
      </c>
      <c r="D79" s="33" t="s">
        <v>195</v>
      </c>
      <c r="E79" s="33">
        <v>0.252</v>
      </c>
      <c r="F79" s="33" t="s">
        <v>204</v>
      </c>
      <c r="G79" s="33" t="s">
        <v>180</v>
      </c>
      <c r="H79" s="91">
        <f>Dataset_IT!L76</f>
        <v>9.8765432098765454E-2</v>
      </c>
      <c r="I79" s="33"/>
      <c r="J79" s="37">
        <f>IFERROR(INDEX('AveragePrices&amp;Codes'!G:AG, MATCH($D79, 'AveragePrices&amp;Codes'!$A:$A, 0), MATCH(Tool_Italy!$E$2, 'AveragePrices&amp;Codes'!$G$1:$AG$1, 0)),"")</f>
        <v>0</v>
      </c>
      <c r="K79" s="37">
        <f>IFERROR(E79/(_xlfn.XLOOKUP(A79,Dataset_IT!$Q$2:$Q$9,Dataset_IT!$R$2:$R$9)),"")</f>
        <v>3.7611940298507463E-3</v>
      </c>
      <c r="L79">
        <f>IFERROR(IF($F79="Raw",_xlfn.XLOOKUP(_xlfn.XLOOKUP(Tool_Italy!$D79,'AveragePrices&amp;Codes'!$A:$A,'AveragePrices&amp;Codes'!$B:$B),AGRIBALYSE_Raw!$B:$B,AGRIBALYSE_Raw!O:O)*$E79,_xlfn.XLOOKUP(_xlfn.XLOOKUP(Tool_Italy!$D79,'AveragePrices&amp;Codes'!$A:$A,'AveragePrices&amp;Codes'!$B:$B),AGRIBALYSE_Cooked!$C:$C,AGRIBALYSE_Cooked!P:P)*$E79),"")</f>
        <v>6.6483419520000003E-2</v>
      </c>
      <c r="M79">
        <f>IFERROR(IF($F79="Raw",_xlfn.XLOOKUP(_xlfn.XLOOKUP(Tool_Italy!$D79,'AveragePrices&amp;Codes'!$A:$A,'AveragePrices&amp;Codes'!$B:$B),AGRIBALYSE_Raw!$B:$B,AGRIBALYSE_Raw!P:P)*$E79,_xlfn.XLOOKUP(_xlfn.XLOOKUP(Tool_Italy!$D79,'AveragePrices&amp;Codes'!$A:$A,'AveragePrices&amp;Codes'!$B:$B),AGRIBALYSE_Cooked!$C:$C,AGRIBALYSE_Cooked!Q:Q)*$E79),"")</f>
        <v>1.113703836E-9</v>
      </c>
      <c r="N79">
        <f>IFERROR(IF($F79="Raw",_xlfn.XLOOKUP(_xlfn.XLOOKUP(Tool_Italy!$D79,'AveragePrices&amp;Codes'!$A:$A,'AveragePrices&amp;Codes'!$B:$B),AGRIBALYSE_Raw!$B:$B,AGRIBALYSE_Raw!Q:Q)*$E79,_xlfn.XLOOKUP(_xlfn.XLOOKUP(Tool_Italy!$D79,'AveragePrices&amp;Codes'!$A:$A,'AveragePrices&amp;Codes'!$B:$B),AGRIBALYSE_Cooked!$C:$C,AGRIBALYSE_Cooked!R:R)*$E79),"")</f>
        <v>1.509091332E-2</v>
      </c>
      <c r="O79">
        <f>IFERROR(IF($F79="Raw",_xlfn.XLOOKUP(_xlfn.XLOOKUP(Tool_Italy!$D79,'AveragePrices&amp;Codes'!$A:$A,'AveragePrices&amp;Codes'!$B:$B),AGRIBALYSE_Raw!$B:$B,AGRIBALYSE_Raw!R:R)*$E79,_xlfn.XLOOKUP(_xlfn.XLOOKUP(Tool_Italy!$D79,'AveragePrices&amp;Codes'!$A:$A,'AveragePrices&amp;Codes'!$B:$B),AGRIBALYSE_Cooked!$C:$C,AGRIBALYSE_Cooked!S:S)*$E79),"")</f>
        <v>2.2375721760000002E-4</v>
      </c>
      <c r="P79">
        <f>IFERROR(IF($F79="Raw",_xlfn.XLOOKUP(_xlfn.XLOOKUP(Tool_Italy!$D79,'AveragePrices&amp;Codes'!$A:$A,'AveragePrices&amp;Codes'!$B:$B),AGRIBALYSE_Raw!$B:$B,AGRIBALYSE_Raw!S:S)*$E79,_xlfn.XLOOKUP(_xlfn.XLOOKUP(Tool_Italy!$D79,'AveragePrices&amp;Codes'!$A:$A,'AveragePrices&amp;Codes'!$B:$B),AGRIBALYSE_Cooked!$C:$C,AGRIBALYSE_Cooked!T:T)*$E79),"")</f>
        <v>6.027513828E-9</v>
      </c>
      <c r="Q79">
        <f>IFERROR(IF($F79="Raw",_xlfn.XLOOKUP(_xlfn.XLOOKUP(Tool_Italy!$D79,'AveragePrices&amp;Codes'!$A:$A,'AveragePrices&amp;Codes'!$B:$B),AGRIBALYSE_Raw!$B:$B,AGRIBALYSE_Raw!T:T)*$E79,_xlfn.XLOOKUP(_xlfn.XLOOKUP(Tool_Italy!$D79,'AveragePrices&amp;Codes'!$A:$A,'AveragePrices&amp;Codes'!$B:$B),AGRIBALYSE_Cooked!$C:$C,AGRIBALYSE_Cooked!U:U)*$E79),"")</f>
        <v>5.1930949559999997E-10</v>
      </c>
      <c r="R79">
        <f>IFERROR(IF($F79="Raw",_xlfn.XLOOKUP(_xlfn.XLOOKUP(Tool_Italy!$D79,'AveragePrices&amp;Codes'!$A:$A,'AveragePrices&amp;Codes'!$B:$B),AGRIBALYSE_Raw!$B:$B,AGRIBALYSE_Raw!U:U)*$E79,_xlfn.XLOOKUP(_xlfn.XLOOKUP(Tool_Italy!$D79,'AveragePrices&amp;Codes'!$A:$A,'AveragePrices&amp;Codes'!$B:$B),AGRIBALYSE_Cooked!$C:$C,AGRIBALYSE_Cooked!V:V)*$E79),"")</f>
        <v>8.595465480000001E-11</v>
      </c>
      <c r="S79">
        <f>IFERROR(IF($F79="Raw",_xlfn.XLOOKUP(_xlfn.XLOOKUP(Tool_Italy!$D79,'AveragePrices&amp;Codes'!$A:$A,'AveragePrices&amp;Codes'!$B:$B),AGRIBALYSE_Raw!$B:$B,AGRIBALYSE_Raw!V:V)*$E79,_xlfn.XLOOKUP(_xlfn.XLOOKUP(Tool_Italy!$D79,'AveragePrices&amp;Codes'!$A:$A,'AveragePrices&amp;Codes'!$B:$B),AGRIBALYSE_Cooked!$C:$C,AGRIBALYSE_Cooked!W:W)*$E79),"")</f>
        <v>7.9419818520000006E-4</v>
      </c>
      <c r="T79">
        <f>IFERROR(IF($F79="Raw",_xlfn.XLOOKUP(_xlfn.XLOOKUP(Tool_Italy!$D79,'AveragePrices&amp;Codes'!$A:$A,'AveragePrices&amp;Codes'!$B:$B),AGRIBALYSE_Raw!$B:$B,AGRIBALYSE_Raw!W:W)*$E79,_xlfn.XLOOKUP(_xlfn.XLOOKUP(Tool_Italy!$D79,'AveragePrices&amp;Codes'!$A:$A,'AveragePrices&amp;Codes'!$B:$B),AGRIBALYSE_Cooked!$C:$C,AGRIBALYSE_Cooked!X:X)*$E79),"")</f>
        <v>1.346304372E-5</v>
      </c>
      <c r="U79">
        <f>IFERROR(IF($F79="Raw",_xlfn.XLOOKUP(_xlfn.XLOOKUP(Tool_Italy!$D79,'AveragePrices&amp;Codes'!$A:$A,'AveragePrices&amp;Codes'!$B:$B),AGRIBALYSE_Raw!$B:$B,AGRIBALYSE_Raw!X:X)*$E79,_xlfn.XLOOKUP(_xlfn.XLOOKUP(Tool_Italy!$D79,'AveragePrices&amp;Codes'!$A:$A,'AveragePrices&amp;Codes'!$B:$B),AGRIBALYSE_Cooked!$C:$C,AGRIBALYSE_Cooked!Y:Y)*$E79),"")</f>
        <v>5.33866578E-4</v>
      </c>
      <c r="V79">
        <f>IFERROR(IF($F79="Raw",_xlfn.XLOOKUP(_xlfn.XLOOKUP(Tool_Italy!$D79,'AveragePrices&amp;Codes'!$A:$A,'AveragePrices&amp;Codes'!$B:$B),AGRIBALYSE_Raw!$B:$B,AGRIBALYSE_Raw!Y:Y)*$E79,_xlfn.XLOOKUP(_xlfn.XLOOKUP(Tool_Italy!$D79,'AveragePrices&amp;Codes'!$A:$A,'AveragePrices&amp;Codes'!$B:$B),AGRIBALYSE_Cooked!$C:$C,AGRIBALYSE_Cooked!Z:Z)*$E79),"")</f>
        <v>3.3583097520000003E-3</v>
      </c>
      <c r="W79">
        <f>IFERROR(IF($F79="Raw",_xlfn.XLOOKUP(_xlfn.XLOOKUP(Tool_Italy!$D79,'AveragePrices&amp;Codes'!$A:$A,'AveragePrices&amp;Codes'!$B:$B),AGRIBALYSE_Raw!$B:$B,AGRIBALYSE_Raw!Z:Z)*$E79,_xlfn.XLOOKUP(_xlfn.XLOOKUP(Tool_Italy!$D79,'AveragePrices&amp;Codes'!$A:$A,'AveragePrices&amp;Codes'!$B:$B),AGRIBALYSE_Cooked!$C:$C,AGRIBALYSE_Cooked!AA:AA)*$E79),"")</f>
        <v>1.1275714379999999</v>
      </c>
      <c r="X79">
        <f>IFERROR(IF($F79="Raw",_xlfn.XLOOKUP(_xlfn.XLOOKUP(Tool_Italy!$D79,'AveragePrices&amp;Codes'!$A:$A,'AveragePrices&amp;Codes'!$B:$B),AGRIBALYSE_Raw!$B:$B,AGRIBALYSE_Raw!AA:AA)*$E79,_xlfn.XLOOKUP(_xlfn.XLOOKUP(Tool_Italy!$D79,'AveragePrices&amp;Codes'!$A:$A,'AveragePrices&amp;Codes'!$B:$B),AGRIBALYSE_Cooked!$C:$C,AGRIBALYSE_Cooked!AB:AB)*$E79),"")</f>
        <v>7.0741894440000008</v>
      </c>
      <c r="Y79">
        <f>IFERROR(IF($F79="Raw",_xlfn.XLOOKUP(_xlfn.XLOOKUP(Tool_Italy!$D79,'AveragePrices&amp;Codes'!$A:$A,'AveragePrices&amp;Codes'!$B:$B),AGRIBALYSE_Raw!$B:$B,AGRIBALYSE_Raw!AB:AB)*$E79,_xlfn.XLOOKUP(_xlfn.XLOOKUP(Tool_Italy!$D79,'AveragePrices&amp;Codes'!$A:$A,'AveragePrices&amp;Codes'!$B:$B),AGRIBALYSE_Cooked!$C:$C,AGRIBALYSE_Cooked!AC:AC)*$E79),"")</f>
        <v>1.7259665639999998E-2</v>
      </c>
      <c r="Z79">
        <f>IFERROR(IF($F79="Raw",_xlfn.XLOOKUP(_xlfn.XLOOKUP(Tool_Italy!$D79,'AveragePrices&amp;Codes'!$A:$A,'AveragePrices&amp;Codes'!$B:$B),AGRIBALYSE_Raw!$B:$B,AGRIBALYSE_Raw!AC:AC)*$E79,_xlfn.XLOOKUP(_xlfn.XLOOKUP(Tool_Italy!$D79,'AveragePrices&amp;Codes'!$A:$A,'AveragePrices&amp;Codes'!$B:$B),AGRIBALYSE_Cooked!$C:$C,AGRIBALYSE_Cooked!AD:AD)*$E79),"")</f>
        <v>0.75829323360000001</v>
      </c>
      <c r="AA79">
        <f>IFERROR(IF($F79="Raw",_xlfn.XLOOKUP(_xlfn.XLOOKUP(Tool_Italy!$D79,'AveragePrices&amp;Codes'!$A:$A,'AveragePrices&amp;Codes'!$B:$B),AGRIBALYSE_Raw!$B:$B,AGRIBALYSE_Raw!AD:AD)*$E79,_xlfn.XLOOKUP(_xlfn.XLOOKUP(Tool_Italy!$D79,'AveragePrices&amp;Codes'!$A:$A,'AveragePrices&amp;Codes'!$B:$B),AGRIBALYSE_Cooked!$C:$C,AGRIBALYSE_Cooked!AE:AE)*$E79),"")</f>
        <v>3.043694304E-7</v>
      </c>
      <c r="AB79" cm="1">
        <f t="array" ref="AB79">IFERROR(_xlfn.XLOOKUP(Tool_Italy!$F79&amp;$E$2,'Cooking methods'!$A:$A&amp;'Cooking methods'!$B:$B,'Cooking methods'!C:C)*$E79,"")</f>
        <v>0.11115014400000001</v>
      </c>
      <c r="AC79" cm="1">
        <f t="array" ref="AC79">IFERROR(_xlfn.XLOOKUP(Tool_Italy!$F79&amp;$E$2,'Cooking methods'!$A:$A&amp;'Cooking methods'!$B:$B,'Cooking methods'!D:D)*$E79,"")</f>
        <v>7.2659575800000004E-9</v>
      </c>
      <c r="AD79" cm="1">
        <f t="array" ref="AD79">IFERROR(_xlfn.XLOOKUP(Tool_Italy!$F79&amp;$E$2,'Cooking methods'!$A:$A&amp;'Cooking methods'!$B:$B,'Cooking methods'!E:E)*$E79,"")</f>
        <v>5.7629880000000001E-3</v>
      </c>
      <c r="AE79" cm="1">
        <f t="array" ref="AE79">IFERROR(_xlfn.XLOOKUP(Tool_Italy!$F79&amp;$E$2,'Cooking methods'!$A:$A&amp;'Cooking methods'!$B:$B,'Cooking methods'!F:F)*$E79,"")</f>
        <v>2.1432600000000003E-4</v>
      </c>
      <c r="AF79" cm="1">
        <f t="array" ref="AF79">IFERROR(_xlfn.XLOOKUP(Tool_Italy!$F79&amp;$E$2,'Cooking methods'!$A:$A&amp;'Cooking methods'!$B:$B,'Cooking methods'!G:G)*$E79,"")</f>
        <v>1.4360726520000003E-9</v>
      </c>
      <c r="AG79" cm="1">
        <f t="array" ref="AG79">IFERROR(_xlfn.XLOOKUP(Tool_Italy!$F79&amp;$E$2,'Cooking methods'!$A:$A&amp;'Cooking methods'!$B:$B,'Cooking methods'!H:H)*$E79,"")</f>
        <v>4.7531723400000001E-10</v>
      </c>
      <c r="AH79" cm="1">
        <f t="array" ref="AH79">IFERROR(_xlfn.XLOOKUP(Tool_Italy!$F79&amp;$E$2,'Cooking methods'!$A:$A&amp;'Cooking methods'!$B:$B,'Cooking methods'!I:I)*$E79,"")</f>
        <v>2.3961884940000004E-10</v>
      </c>
      <c r="AI79" cm="1">
        <f t="array" ref="AI79">IFERROR(_xlfn.XLOOKUP(Tool_Italy!$F79&amp;$E$2,'Cooking methods'!$A:$A&amp;'Cooking methods'!$B:$B,'Cooking methods'!J:J)*$E79,"")</f>
        <v>3.0277800000000002E-4</v>
      </c>
      <c r="AJ79" cm="1">
        <f t="array" ref="AJ79">IFERROR(_xlfn.XLOOKUP(Tool_Italy!$F79&amp;$E$2,'Cooking methods'!$A:$A&amp;'Cooking methods'!$B:$B,'Cooking methods'!K:K)*$E79,"")</f>
        <v>7.6597050600000015E-6</v>
      </c>
      <c r="AK79" cm="1">
        <f t="array" ref="AK79">IFERROR(_xlfn.XLOOKUP(Tool_Italy!$F79&amp;$E$2,'Cooking methods'!$A:$A&amp;'Cooking methods'!$B:$B,'Cooking methods'!L:L)*$E79,"")</f>
        <v>5.7834000000000009E-5</v>
      </c>
      <c r="AL79" cm="1">
        <f t="array" ref="AL79">IFERROR(_xlfn.XLOOKUP(Tool_Italy!$F79&amp;$E$2,'Cooking methods'!$A:$A&amp;'Cooking methods'!$B:$B,'Cooking methods'!M:M)*$E79,"")</f>
        <v>6.42978E-4</v>
      </c>
      <c r="AM79" cm="1">
        <f t="array" ref="AM79">IFERROR(_xlfn.XLOOKUP(Tool_Italy!$F79&amp;$E$2,'Cooking methods'!$A:$A&amp;'Cooking methods'!$B:$B,'Cooking methods'!N:N)*$E79,"")</f>
        <v>0.21302303400000003</v>
      </c>
      <c r="AN79" cm="1">
        <f t="array" ref="AN79">IFERROR(_xlfn.XLOOKUP(Tool_Italy!$F79&amp;$E$2,'Cooking methods'!$A:$A&amp;'Cooking methods'!$B:$B,'Cooking methods'!O:O)*$E79,"")</f>
        <v>0.34068648600000007</v>
      </c>
      <c r="AO79" cm="1">
        <f t="array" ref="AO79">IFERROR(_xlfn.XLOOKUP(Tool_Italy!$F79&amp;$E$2,'Cooking methods'!$A:$A&amp;'Cooking methods'!$B:$B,'Cooking methods'!P:P)*$E79,"")</f>
        <v>9.9644580000000007E-3</v>
      </c>
      <c r="AP79" cm="1">
        <f t="array" ref="AP79">IFERROR(_xlfn.XLOOKUP(Tool_Italy!$F79&amp;$E$2,'Cooking methods'!$A:$A&amp;'Cooking methods'!$B:$B,'Cooking methods'!Q:Q)*$E79,"")</f>
        <v>1.743137172</v>
      </c>
      <c r="AQ79" cm="1">
        <f t="array" ref="AQ79">IFERROR(_xlfn.XLOOKUP(Tool_Italy!$F79&amp;$E$2,'Cooking methods'!$A:$A&amp;'Cooking methods'!$B:$B,'Cooking methods'!R:R)*$E79,"")</f>
        <v>2.4738595560000001E-7</v>
      </c>
      <c r="AR79" cm="1">
        <f t="array" ref="AR79">IFERROR(_xlfn.XLOOKUP(Tool_Italy!$G79&amp;$E$2,'Waste management'!$A:$A&amp;'Waste management'!$B:$B,'Waste management'!C:C)*$E79,"")</f>
        <v>1.449252E-2</v>
      </c>
      <c r="AS79" cm="1">
        <f t="array" ref="AS79">IFERROR(_xlfn.XLOOKUP(Tool_Italy!$G79&amp;$E$2,'Waste management'!$A:$A&amp;'Waste management'!$B:$B,'Waste management'!D:D)*$E79,"")</f>
        <v>1.0413219600000001E-10</v>
      </c>
      <c r="AT79" cm="1">
        <f t="array" ref="AT79">IFERROR(_xlfn.XLOOKUP(Tool_Italy!$G79&amp;$E$2,'Waste management'!$A:$A&amp;'Waste management'!$B:$B,'Waste management'!E:E)*$E79,"")</f>
        <v>2.2176000000000002E-4</v>
      </c>
      <c r="AU79" cm="1">
        <f t="array" ref="AU79">IFERROR(_xlfn.XLOOKUP(Tool_Italy!$G79&amp;$E$2,'Waste management'!$A:$A&amp;'Waste management'!$B:$B,'Waste management'!F:F)*$E79,"")</f>
        <v>3.2759999999999998E-5</v>
      </c>
      <c r="AV79" cm="1">
        <f t="array" ref="AV79">IFERROR(_xlfn.XLOOKUP(Tool_Italy!$G79&amp;$E$2,'Waste management'!$A:$A&amp;'Waste management'!$B:$B,'Waste management'!G:G)*$E79,"")</f>
        <v>2.9283912E-9</v>
      </c>
      <c r="AW79" cm="1">
        <f t="array" ref="AW79">IFERROR(_xlfn.XLOOKUP(Tool_Italy!$G79&amp;$E$2,'Waste management'!$A:$A&amp;'Waste management'!$B:$B,'Waste management'!H:H)*$E79,"")</f>
        <v>9.5687171999999991E-11</v>
      </c>
      <c r="AX79" cm="1">
        <f t="array" ref="AX79">IFERROR(_xlfn.XLOOKUP(Tool_Italy!$G79&amp;$E$2,'Waste management'!$A:$A&amp;'Waste management'!$B:$B,'Waste management'!I:I)*$E79,"")</f>
        <v>6.8375412000000002E-11</v>
      </c>
      <c r="AY79" cm="1">
        <f t="array" ref="AY79">IFERROR(_xlfn.XLOOKUP(Tool_Italy!$G79&amp;$E$2,'Waste management'!$A:$A&amp;'Waste management'!$B:$B,'Waste management'!J:J)*$E79,"")</f>
        <v>5.5692000000000003E-4</v>
      </c>
      <c r="AZ79" cm="1">
        <f t="array" ref="AZ79">IFERROR(_xlfn.XLOOKUP(Tool_Italy!$G79&amp;$E$2,'Waste management'!$A:$A&amp;'Waste management'!$B:$B,'Waste management'!K:K)*$E79,"")</f>
        <v>8.9501075999999997E-7</v>
      </c>
      <c r="BA79" cm="1">
        <f t="array" ref="BA79">IFERROR(_xlfn.XLOOKUP(Tool_Italy!$G79&amp;$E$2,'Waste management'!$A:$A&amp;'Waste management'!$B:$B,'Waste management'!L:L)*$E79,"")</f>
        <v>2.4535778399999999E-5</v>
      </c>
      <c r="BB79" cm="1">
        <f t="array" ref="BB79">IFERROR(_xlfn.XLOOKUP(Tool_Italy!$G79&amp;$E$2,'Waste management'!$A:$A&amp;'Waste management'!$B:$B,'Waste management'!M:M)*$E79,"")</f>
        <v>2.457E-3</v>
      </c>
      <c r="BC79" cm="1">
        <f t="array" ref="BC79">IFERROR(_xlfn.XLOOKUP(Tool_Italy!$G79&amp;$E$2,'Waste management'!$A:$A&amp;'Waste management'!$B:$B,'Waste management'!N:N)*$E79,"")</f>
        <v>2.1105201600000001</v>
      </c>
      <c r="BD79" cm="1">
        <f t="array" ref="BD79">IFERROR(_xlfn.XLOOKUP(Tool_Italy!$G79&amp;$E$2,'Waste management'!$A:$A&amp;'Waste management'!$B:$B,'Waste management'!O:O)*$E79,"")</f>
        <v>0.13723415999999999</v>
      </c>
      <c r="BE79" cm="1">
        <f t="array" ref="BE79">IFERROR(_xlfn.XLOOKUP(Tool_Italy!$G79&amp;$E$2,'Waste management'!$A:$A&amp;'Waste management'!$B:$B,'Waste management'!P:P)*$E79,"")</f>
        <v>2.88288E-3</v>
      </c>
      <c r="BF79" cm="1">
        <f t="array" ref="BF79">IFERROR(_xlfn.XLOOKUP(Tool_Italy!$G79&amp;$E$2,'Waste management'!$A:$A&amp;'Waste management'!$B:$B,'Waste management'!Q:Q)*$E79,"")</f>
        <v>9.0750239999999996E-2</v>
      </c>
      <c r="BG79" cm="1">
        <f t="array" ref="BG79">IFERROR(_xlfn.XLOOKUP(Tool_Italy!$G79&amp;$E$2,'Waste management'!$A:$A&amp;'Waste management'!$B:$B,'Waste management'!R:R)*$E79,"")</f>
        <v>2.8179899999999999E-8</v>
      </c>
      <c r="BH79">
        <f>IFERROR((L79+AR79+AB79)*_xlfn.XLOOKUP(Tool_Italy!BH$4,Monetization_Factors!$A:$A,Monetization_Factors!$D:$D),"")</f>
        <v>2.4995770680564165E-2</v>
      </c>
      <c r="BI79">
        <f>IFERROR((M79+AS79+AC79)*_xlfn.XLOOKUP(Tool_Italy!BI$4,Monetization_Factors!$A:$A,Monetization_Factors!$D:$D),"")</f>
        <v>3.3961505621179104E-7</v>
      </c>
      <c r="BJ79">
        <f>IFERROR((N79+AT79+AD79)*_xlfn.XLOOKUP(Tool_Italy!BJ$4,Monetization_Factors!$A:$A,Monetization_Factors!$D:$D),"")</f>
        <v>3.2165322061809304E-5</v>
      </c>
      <c r="BK79">
        <f>IFERROR((O79+AU79+AE79)*_xlfn.XLOOKUP(Tool_Italy!BK$4,Monetization_Factors!$A:$A,Monetization_Factors!$D:$D),"")</f>
        <v>7.1270294237474579E-4</v>
      </c>
      <c r="BL79">
        <f>IFERROR((P79+AV79+AF79)*_xlfn.XLOOKUP(Tool_Italy!BL$4,Monetization_Factors!$A:$A,Monetization_Factors!$D:$D),"")</f>
        <v>1.0374040979602202E-2</v>
      </c>
      <c r="BM79">
        <f>IFERROR((Q79+AW79+AG79)*_xlfn.XLOOKUP(Tool_Italy!BM$4,Monetization_Factors!$A:$A,Monetization_Factors!$D:$D),"")</f>
        <v>2.2641568011139956E-4</v>
      </c>
      <c r="BN79">
        <f>IFERROR((R79+AX79+AH79)*_xlfn.XLOOKUP(Tool_Italy!BN$4,Monetization_Factors!$A:$A,Monetization_Factors!$D:$D),"")</f>
        <v>4.5289996173195144E-4</v>
      </c>
      <c r="BO79">
        <f>IFERROR((S79+AY79+AI79)*_xlfn.XLOOKUP(Tool_Italy!BO$4,Monetization_Factors!$A:$A,Monetization_Factors!$D:$D),"")</f>
        <v>7.241410250006607E-4</v>
      </c>
      <c r="BP79">
        <f>IFERROR((T79+AZ79+AJ79)*_xlfn.XLOOKUP(Tool_Italy!BP$4,Monetization_Factors!$A:$A,Monetization_Factors!$D:$D),"")</f>
        <v>5.3709931482086488E-5</v>
      </c>
      <c r="BQ79">
        <f>IFERROR((U79+BA79+AK79)*_xlfn.XLOOKUP(Tool_Italy!BQ$4,Monetization_Factors!$A:$A,Monetization_Factors!$D:$D),"")</f>
        <v>2.5208205596720583E-3</v>
      </c>
      <c r="BR79" t="str">
        <f>IFERROR((V79+BB79+AL79)*_xlfn.XLOOKUP(Tool_Italy!BR$4,Monetization_Factors!$A:$A,Monetization_Factors!$D:$D),"")</f>
        <v/>
      </c>
      <c r="BS79">
        <f>IFERROR((W79+BC79+AM79)*_xlfn.XLOOKUP(Tool_Italy!BS$4,Monetization_Factors!$A:$A,Monetization_Factors!$D:$D),"")</f>
        <v>1.6794065741709192E-4</v>
      </c>
      <c r="BT79">
        <f>IFERROR((X79+BD79+AN79)*_xlfn.XLOOKUP(Tool_Italy!BT$4,Monetization_Factors!$A:$A,Monetization_Factors!$D:$D),"")</f>
        <v>1.6816483174634806E-3</v>
      </c>
      <c r="BU79">
        <f>IFERROR((Y79+BE79+AO79)*_xlfn.XLOOKUP(Tool_Italy!BU$4,Monetization_Factors!$A:$A,Monetization_Factors!$D:$D),"")</f>
        <v>1.9132781417594349E-4</v>
      </c>
      <c r="BV79">
        <f>IFERROR((Z79+BF79+AP79)*_xlfn.XLOOKUP(Tool_Italy!BV$4,Monetization_Factors!$A:$A,Monetization_Factors!$D:$D),"")</f>
        <v>4.2804167754482651E-3</v>
      </c>
      <c r="BW79">
        <f>IFERROR((AA79+BG79+AQ79)*_xlfn.XLOOKUP(Tool_Italy!BW$4,Monetization_Factors!$A:$A,Monetization_Factors!$D:$D),"")</f>
        <v>1.21155425671724E-6</v>
      </c>
      <c r="BX79" s="38" cm="1">
        <f t="array" ref="BX79">IFERROR(_xlfn.IFS(I79&lt;&gt;0,I79*E79,I79="",J79*E79),"")</f>
        <v>0</v>
      </c>
      <c r="BY79" s="38">
        <f t="shared" si="67"/>
        <v>4.3894731256746727E-2</v>
      </c>
      <c r="BZ79" s="38">
        <f t="shared" si="71"/>
        <v>4.3894731256746727E-2</v>
      </c>
      <c r="CA79" s="38">
        <f t="shared" si="68"/>
        <v>8.4412944724512938E-5</v>
      </c>
      <c r="CB79">
        <f t="shared" si="69"/>
        <v>0.19212608352000002</v>
      </c>
      <c r="CC79">
        <f t="shared" si="37"/>
        <v>8.4837936120000006E-9</v>
      </c>
      <c r="CD79">
        <f t="shared" si="38"/>
        <v>2.1075661320000001E-2</v>
      </c>
      <c r="CE79">
        <f t="shared" si="39"/>
        <v>4.7084321760000006E-4</v>
      </c>
      <c r="CF79">
        <f t="shared" si="40"/>
        <v>1.0391977680000001E-8</v>
      </c>
      <c r="CG79">
        <f t="shared" si="41"/>
        <v>1.0903139015999999E-9</v>
      </c>
      <c r="CH79">
        <f t="shared" si="42"/>
        <v>3.9394891620000006E-10</v>
      </c>
      <c r="CI79">
        <f t="shared" si="43"/>
        <v>1.6538961852000001E-3</v>
      </c>
      <c r="CJ79">
        <f t="shared" si="44"/>
        <v>2.2017759540000003E-5</v>
      </c>
      <c r="CK79">
        <f t="shared" si="45"/>
        <v>6.1623635639999994E-4</v>
      </c>
      <c r="CL79">
        <f t="shared" si="46"/>
        <v>6.4582877520000005E-3</v>
      </c>
      <c r="CM79">
        <f t="shared" si="47"/>
        <v>3.4511146320000003</v>
      </c>
      <c r="CN79">
        <f t="shared" si="48"/>
        <v>7.5521100900000011</v>
      </c>
      <c r="CO79">
        <f t="shared" si="49"/>
        <v>3.0107003640000001E-2</v>
      </c>
      <c r="CP79">
        <f t="shared" si="50"/>
        <v>2.5921806456000001</v>
      </c>
      <c r="CQ79">
        <f t="shared" si="51"/>
        <v>5.7993528600000004E-7</v>
      </c>
      <c r="CR79">
        <f t="shared" si="70"/>
        <v>3.6947323753846155E-4</v>
      </c>
      <c r="CS79">
        <f t="shared" si="52"/>
        <v>1.6314987715384616E-11</v>
      </c>
      <c r="CT79">
        <f t="shared" si="53"/>
        <v>4.0530117923076922E-5</v>
      </c>
      <c r="CU79">
        <f t="shared" si="54"/>
        <v>9.0546772615384625E-7</v>
      </c>
      <c r="CV79">
        <f t="shared" si="55"/>
        <v>1.9984572461538465E-11</v>
      </c>
      <c r="CW79">
        <f t="shared" si="56"/>
        <v>2.0967575030769227E-12</v>
      </c>
      <c r="CX79">
        <f t="shared" si="57"/>
        <v>7.5759406961538474E-13</v>
      </c>
      <c r="CY79">
        <f t="shared" si="58"/>
        <v>3.1805695869230771E-6</v>
      </c>
      <c r="CZ79">
        <f t="shared" si="59"/>
        <v>4.2341845269230775E-8</v>
      </c>
      <c r="DA79">
        <f t="shared" si="60"/>
        <v>1.185069916153846E-6</v>
      </c>
      <c r="DB79">
        <f t="shared" si="61"/>
        <v>1.2419784138461539E-5</v>
      </c>
      <c r="DC79">
        <f t="shared" si="62"/>
        <v>6.636758907692308E-3</v>
      </c>
      <c r="DD79">
        <f t="shared" si="63"/>
        <v>1.4523288634615387E-2</v>
      </c>
      <c r="DE79">
        <f t="shared" si="64"/>
        <v>5.7898083923076923E-5</v>
      </c>
      <c r="DF79">
        <f t="shared" si="65"/>
        <v>4.9849627800000003E-3</v>
      </c>
      <c r="DG79">
        <f t="shared" si="66"/>
        <v>1.1152601653846156E-9</v>
      </c>
      <c r="DH79" s="5">
        <f>IFERROR(((((L79+AB79)*(1/$H79))+AR79)/$F$2)/($B$2*('CAR.CAP_per person'!B$2)/(_xlfn.XLOOKUP($E$2,EU_countries_GDP!$A$2:$A$29,EU_countries_GDP!$E$2:$E$29))),"")</f>
        <v>2.8769073214370271E-2</v>
      </c>
      <c r="DI79" s="5">
        <f>IFERROR(((((M79+AC79)*(1/$H79))+AS79)/$F$2)/($B$2*('CAR.CAP_per person'!C$2)/(_xlfn.XLOOKUP($E$2,EU_countries_GDP!$A$2:$A$29,EU_countries_GDP!$E$2:$E$29))),"")</f>
        <v>1.7022217967976815E-5</v>
      </c>
      <c r="DJ79" s="5">
        <f>IFERROR(((((N79+AD79)*(1/$H79))+AT79)/$F$2)/($B$2*('CAR.CAP_per person'!D$2)/(_xlfn.XLOOKUP($E$2,EU_countries_GDP!$A$2:$A$29,EU_countries_GDP!$E$2:$E$29))),"")</f>
        <v>4.3355061859372999E-5</v>
      </c>
      <c r="DK79" s="5">
        <f>IFERROR(((((O79+AE79)*(1/$H79))+AU79)/$F$2)/($B$2*('CAR.CAP_per person'!E$2)/(_xlfn.XLOOKUP($E$2,EU_countries_GDP!$A$2:$A$29,EU_countries_GDP!$E$2:$E$29))),"")</f>
        <v>1.1877544235078593E-3</v>
      </c>
      <c r="DL79" s="5">
        <f>IFERROR(((((P79+AF79)*(1/$H79))+AV79)/$F$2)/($B$2*('CAR.CAP_per person'!F$2)/(_xlfn.XLOOKUP($E$2,EU_countries_GDP!$A$2:$A$29,EU_countries_GDP!$E$2:$E$29))),"")</f>
        <v>1.6424423559323938E-2</v>
      </c>
      <c r="DM79" s="5">
        <f>IFERROR(((((Q79+AG79)*(1/$H79))+AW79)/$F$2)/($B$2*('CAR.CAP_per person'!G$2)/(_xlfn.XLOOKUP($E$2,EU_countries_GDP!$A$2:$A$29,EU_countries_GDP!$E$2:$E$29))),"")</f>
        <v>1.1431518806359815E-3</v>
      </c>
      <c r="DN79" s="5">
        <f>IFERROR(((((R79+AH79)*(1/$H79))+AX79)/$F$2)/($B$2*('CAR.CAP_per person'!H$2)/(_xlfn.XLOOKUP($E$2,EU_countries_GDP!$A$2:$A$29,EU_countries_GDP!$E$2:$E$29))),"")</f>
        <v>8.8687422300973392E-5</v>
      </c>
      <c r="DO79" s="5">
        <f>IFERROR(((((S79+AI79)*(1/$H79))+AY79)/$F$2)/($B$2*('CAR.CAP_per person'!I$2)/(_xlfn.XLOOKUP($E$2,EU_countries_GDP!$A$2:$A$29,EU_countries_GDP!$E$2:$E$29))),"")</f>
        <v>1.2572705843579667E-3</v>
      </c>
      <c r="DP79" s="5">
        <f>IFERROR(((((T79+AJ79)*(1/$H79))+AZ79)/$F$2)/($B$2*('CAR.CAP_per person'!J$2)/(_xlfn.XLOOKUP($E$2,EU_countries_GDP!$A$2:$A$29,EU_countries_GDP!$E$2:$E$29))),"")</f>
        <v>3.9961005296568026E-3</v>
      </c>
      <c r="DQ79" s="5">
        <f>IFERROR(((((U79+AK79)*(1/$H79))+BA79)/$F$2)/($B$2*('CAR.CAP_per person'!K$2)/(_xlfn.XLOOKUP($E$2,EU_countries_GDP!$A$2:$A$29,EU_countries_GDP!$E$2:$E$29))),"")</f>
        <v>3.2421311582851108E-3</v>
      </c>
      <c r="DR79" s="5">
        <f>IFERROR(((((V79+AL79)*(1/$H79))+BB79)/$F$2)/($B$2*('CAR.CAP_per person'!L$2)/(_xlfn.XLOOKUP($E$2,EU_countries_GDP!$A$2:$A$29,EU_countries_GDP!$E$2:$E$29))),"")</f>
        <v>7.5717919329600374E-4</v>
      </c>
      <c r="DS79" s="5">
        <f>IFERROR(((((W79+AM79)*(1/$H79))+BC79)/$F$2)/($B$2*('CAR.CAP_per person'!M$2)/(_xlfn.XLOOKUP($E$2,EU_countries_GDP!$A$2:$A$29,EU_countries_GDP!$E$2:$E$29))),"")</f>
        <v>1.2902113745998459E-2</v>
      </c>
      <c r="DT79" s="5">
        <f>IFERROR(((((X79+AN79)*(1/$H79))+BD79)/$F$2)/($B$2*('CAR.CAP_per person'!N$2)/(_xlfn.XLOOKUP($E$2,EU_countries_GDP!$A$2:$A$29,EU_countries_GDP!$E$2:$E$29))),"")</f>
        <v>0.63889691049721486</v>
      </c>
      <c r="DU79" s="5">
        <f>IFERROR(((((Y79+AO79)*(1/$H79))+BE79)/$F$2)/($B$2*('CAR.CAP_per person'!O$2)/(_xlfn.XLOOKUP($E$2,EU_countries_GDP!$A$2:$A$29,EU_countries_GDP!$E$2:$E$29))),"")</f>
        <v>1.6552679534552776E-4</v>
      </c>
      <c r="DV79" s="5">
        <f>IFERROR(((((Z79+AP79)*(1/$H79))+BF79)/$F$2)/($B$2*('CAR.CAP_per person'!P$2)/(_xlfn.XLOOKUP($E$2,EU_countries_GDP!$A$2:$A$29,EU_countries_GDP!$E$2:$E$29))),"")</f>
        <v>1.2261634131968601E-2</v>
      </c>
      <c r="DW79" s="5">
        <f>IFERROR(((((AA79+AQ79)*(1/$H79))+BG79)/$F$2)/($B$2*('CAR.CAP_per person'!Q$2)/(_xlfn.XLOOKUP($E$2,EU_countries_GDP!$A$2:$A$29,EU_countries_GDP!$E$2:$E$29))),"")</f>
        <v>2.7596641454984061E-3</v>
      </c>
    </row>
    <row r="80" spans="1:127">
      <c r="A80" t="s">
        <v>239</v>
      </c>
      <c r="B80" t="str">
        <f>_xlfn.XLOOKUP(D80,Table5[Ingredient],Table5[Category],"",FALSE)</f>
        <v xml:space="preserve">Other </v>
      </c>
      <c r="C80" s="33" t="s">
        <v>177</v>
      </c>
      <c r="D80" s="33" t="s">
        <v>187</v>
      </c>
      <c r="E80" s="33">
        <v>0.16800000000000001</v>
      </c>
      <c r="F80" s="33" t="s">
        <v>204</v>
      </c>
      <c r="G80" s="33" t="s">
        <v>180</v>
      </c>
      <c r="H80" s="91">
        <f>Dataset_IT!L77</f>
        <v>9.876543209876544E-2</v>
      </c>
      <c r="I80" s="33"/>
      <c r="J80" s="37">
        <f>IFERROR(INDEX('AveragePrices&amp;Codes'!G:AG, MATCH($D80, 'AveragePrices&amp;Codes'!$A:$A, 0), MATCH(Tool_Italy!$E$2, 'AveragePrices&amp;Codes'!$G$1:$AG$1, 0)),"")</f>
        <v>2.5460854615384623</v>
      </c>
      <c r="K80" s="37">
        <f>IFERROR(E80/(_xlfn.XLOOKUP(A80,Dataset_IT!$Q$2:$Q$9,Dataset_IT!$R$2:$R$9)),"")</f>
        <v>2.5074626865671645E-3</v>
      </c>
      <c r="L80">
        <f>IFERROR(IF($F80="Raw",_xlfn.XLOOKUP(_xlfn.XLOOKUP(Tool_Italy!$D80,'AveragePrices&amp;Codes'!$A:$A,'AveragePrices&amp;Codes'!$B:$B),AGRIBALYSE_Raw!$B:$B,AGRIBALYSE_Raw!O:O)*$E80,_xlfn.XLOOKUP(_xlfn.XLOOKUP(Tool_Italy!$D80,'AveragePrices&amp;Codes'!$A:$A,'AveragePrices&amp;Codes'!$B:$B),AGRIBALYSE_Cooked!$C:$C,AGRIBALYSE_Cooked!P:P)*$E80),"")</f>
        <v>0.38671753866666664</v>
      </c>
      <c r="M80">
        <f>IFERROR(IF($F80="Raw",_xlfn.XLOOKUP(_xlfn.XLOOKUP(Tool_Italy!$D80,'AveragePrices&amp;Codes'!$A:$A,'AveragePrices&amp;Codes'!$B:$B),AGRIBALYSE_Raw!$B:$B,AGRIBALYSE_Raw!P:P)*$E80,_xlfn.XLOOKUP(_xlfn.XLOOKUP(Tool_Italy!$D80,'AveragePrices&amp;Codes'!$A:$A,'AveragePrices&amp;Codes'!$B:$B),AGRIBALYSE_Cooked!$C:$C,AGRIBALYSE_Cooked!Q:Q)*$E80),"")</f>
        <v>7.3093607999999995E-9</v>
      </c>
      <c r="N80">
        <f>IFERROR(IF($F80="Raw",_xlfn.XLOOKUP(_xlfn.XLOOKUP(Tool_Italy!$D80,'AveragePrices&amp;Codes'!$A:$A,'AveragePrices&amp;Codes'!$B:$B),AGRIBALYSE_Raw!$B:$B,AGRIBALYSE_Raw!Q:Q)*$E80,_xlfn.XLOOKUP(_xlfn.XLOOKUP(Tool_Italy!$D80,'AveragePrices&amp;Codes'!$A:$A,'AveragePrices&amp;Codes'!$B:$B),AGRIBALYSE_Cooked!$C:$C,AGRIBALYSE_Cooked!R:R)*$E80),"")</f>
        <v>4.7098693599999998E-2</v>
      </c>
      <c r="O80">
        <f>IFERROR(IF($F80="Raw",_xlfn.XLOOKUP(_xlfn.XLOOKUP(Tool_Italy!$D80,'AveragePrices&amp;Codes'!$A:$A,'AveragePrices&amp;Codes'!$B:$B),AGRIBALYSE_Raw!$B:$B,AGRIBALYSE_Raw!R:R)*$E80,_xlfn.XLOOKUP(_xlfn.XLOOKUP(Tool_Italy!$D80,'AveragePrices&amp;Codes'!$A:$A,'AveragePrices&amp;Codes'!$B:$B),AGRIBALYSE_Cooked!$C:$C,AGRIBALYSE_Cooked!S:S)*$E80),"")</f>
        <v>1.4270368933333333E-3</v>
      </c>
      <c r="P80">
        <f>IFERROR(IF($F80="Raw",_xlfn.XLOOKUP(_xlfn.XLOOKUP(Tool_Italy!$D80,'AveragePrices&amp;Codes'!$A:$A,'AveragePrices&amp;Codes'!$B:$B),AGRIBALYSE_Raw!$B:$B,AGRIBALYSE_Raw!S:S)*$E80,_xlfn.XLOOKUP(_xlfn.XLOOKUP(Tool_Italy!$D80,'AveragePrices&amp;Codes'!$A:$A,'AveragePrices&amp;Codes'!$B:$B),AGRIBALYSE_Cooked!$C:$C,AGRIBALYSE_Cooked!T:T)*$E80),"")</f>
        <v>4.439928826666667E-8</v>
      </c>
      <c r="Q80">
        <f>IFERROR(IF($F80="Raw",_xlfn.XLOOKUP(_xlfn.XLOOKUP(Tool_Italy!$D80,'AveragePrices&amp;Codes'!$A:$A,'AveragePrices&amp;Codes'!$B:$B),AGRIBALYSE_Raw!$B:$B,AGRIBALYSE_Raw!T:T)*$E80,_xlfn.XLOOKUP(_xlfn.XLOOKUP(Tool_Italy!$D80,'AveragePrices&amp;Codes'!$A:$A,'AveragePrices&amp;Codes'!$B:$B),AGRIBALYSE_Cooked!$C:$C,AGRIBALYSE_Cooked!U:U)*$E80),"")</f>
        <v>5.7620341333333338E-9</v>
      </c>
      <c r="R80">
        <f>IFERROR(IF($F80="Raw",_xlfn.XLOOKUP(_xlfn.XLOOKUP(Tool_Italy!$D80,'AveragePrices&amp;Codes'!$A:$A,'AveragePrices&amp;Codes'!$B:$B),AGRIBALYSE_Raw!$B:$B,AGRIBALYSE_Raw!U:U)*$E80,_xlfn.XLOOKUP(_xlfn.XLOOKUP(Tool_Italy!$D80,'AveragePrices&amp;Codes'!$A:$A,'AveragePrices&amp;Codes'!$B:$B),AGRIBALYSE_Cooked!$C:$C,AGRIBALYSE_Cooked!V:V)*$E80),"")</f>
        <v>4.6075103199999996E-10</v>
      </c>
      <c r="S80">
        <f>IFERROR(IF($F80="Raw",_xlfn.XLOOKUP(_xlfn.XLOOKUP(Tool_Italy!$D80,'AveragePrices&amp;Codes'!$A:$A,'AveragePrices&amp;Codes'!$B:$B),AGRIBALYSE_Raw!$B:$B,AGRIBALYSE_Raw!V:V)*$E80,_xlfn.XLOOKUP(_xlfn.XLOOKUP(Tool_Italy!$D80,'AveragePrices&amp;Codes'!$A:$A,'AveragePrices&amp;Codes'!$B:$B),AGRIBALYSE_Cooked!$C:$C,AGRIBALYSE_Cooked!W:W)*$E80),"")</f>
        <v>5.9630795466666664E-3</v>
      </c>
      <c r="T80">
        <f>IFERROR(IF($F80="Raw",_xlfn.XLOOKUP(_xlfn.XLOOKUP(Tool_Italy!$D80,'AveragePrices&amp;Codes'!$A:$A,'AveragePrices&amp;Codes'!$B:$B),AGRIBALYSE_Raw!$B:$B,AGRIBALYSE_Raw!W:W)*$E80,_xlfn.XLOOKUP(_xlfn.XLOOKUP(Tool_Italy!$D80,'AveragePrices&amp;Codes'!$A:$A,'AveragePrices&amp;Codes'!$B:$B),AGRIBALYSE_Cooked!$C:$C,AGRIBALYSE_Cooked!X:X)*$E80),"")</f>
        <v>1.0703659493333333E-4</v>
      </c>
      <c r="U80">
        <f>IFERROR(IF($F80="Raw",_xlfn.XLOOKUP(_xlfn.XLOOKUP(Tool_Italy!$D80,'AveragePrices&amp;Codes'!$A:$A,'AveragePrices&amp;Codes'!$B:$B),AGRIBALYSE_Raw!$B:$B,AGRIBALYSE_Raw!X:X)*$E80,_xlfn.XLOOKUP(_xlfn.XLOOKUP(Tool_Italy!$D80,'AveragePrices&amp;Codes'!$A:$A,'AveragePrices&amp;Codes'!$B:$B),AGRIBALYSE_Cooked!$C:$C,AGRIBALYSE_Cooked!Y:Y)*$E80),"")</f>
        <v>2.6215179200000001E-3</v>
      </c>
      <c r="V80">
        <f>IFERROR(IF($F80="Raw",_xlfn.XLOOKUP(_xlfn.XLOOKUP(Tool_Italy!$D80,'AveragePrices&amp;Codes'!$A:$A,'AveragePrices&amp;Codes'!$B:$B),AGRIBALYSE_Raw!$B:$B,AGRIBALYSE_Raw!Y:Y)*$E80,_xlfn.XLOOKUP(_xlfn.XLOOKUP(Tool_Italy!$D80,'AveragePrices&amp;Codes'!$A:$A,'AveragePrices&amp;Codes'!$B:$B),AGRIBALYSE_Cooked!$C:$C,AGRIBALYSE_Cooked!Z:Z)*$E80),"")</f>
        <v>2.5802854933333334E-2</v>
      </c>
      <c r="W80">
        <f>IFERROR(IF($F80="Raw",_xlfn.XLOOKUP(_xlfn.XLOOKUP(Tool_Italy!$D80,'AveragePrices&amp;Codes'!$A:$A,'AveragePrices&amp;Codes'!$B:$B),AGRIBALYSE_Raw!$B:$B,AGRIBALYSE_Raw!Z:Z)*$E80,_xlfn.XLOOKUP(_xlfn.XLOOKUP(Tool_Italy!$D80,'AveragePrices&amp;Codes'!$A:$A,'AveragePrices&amp;Codes'!$B:$B),AGRIBALYSE_Cooked!$C:$C,AGRIBALYSE_Cooked!AA:AA)*$E80),"")</f>
        <v>12.803355040000001</v>
      </c>
      <c r="X80">
        <f>IFERROR(IF($F80="Raw",_xlfn.XLOOKUP(_xlfn.XLOOKUP(Tool_Italy!$D80,'AveragePrices&amp;Codes'!$A:$A,'AveragePrices&amp;Codes'!$B:$B),AGRIBALYSE_Raw!$B:$B,AGRIBALYSE_Raw!AA:AA)*$E80,_xlfn.XLOOKUP(_xlfn.XLOOKUP(Tool_Italy!$D80,'AveragePrices&amp;Codes'!$A:$A,'AveragePrices&amp;Codes'!$B:$B),AGRIBALYSE_Cooked!$C:$C,AGRIBALYSE_Cooked!AB:AB)*$E80),"")</f>
        <v>33.544670133333334</v>
      </c>
      <c r="Y80">
        <f>IFERROR(IF($F80="Raw",_xlfn.XLOOKUP(_xlfn.XLOOKUP(Tool_Italy!$D80,'AveragePrices&amp;Codes'!$A:$A,'AveragePrices&amp;Codes'!$B:$B),AGRIBALYSE_Raw!$B:$B,AGRIBALYSE_Raw!AB:AB)*$E80,_xlfn.XLOOKUP(_xlfn.XLOOKUP(Tool_Italy!$D80,'AveragePrices&amp;Codes'!$A:$A,'AveragePrices&amp;Codes'!$B:$B),AGRIBALYSE_Cooked!$C:$C,AGRIBALYSE_Cooked!AC:AC)*$E80),"")</f>
        <v>0.16124962186666669</v>
      </c>
      <c r="Z80">
        <f>IFERROR(IF($F80="Raw",_xlfn.XLOOKUP(_xlfn.XLOOKUP(Tool_Italy!$D80,'AveragePrices&amp;Codes'!$A:$A,'AveragePrices&amp;Codes'!$B:$B),AGRIBALYSE_Raw!$B:$B,AGRIBALYSE_Raw!AC:AC)*$E80,_xlfn.XLOOKUP(_xlfn.XLOOKUP(Tool_Italy!$D80,'AveragePrices&amp;Codes'!$A:$A,'AveragePrices&amp;Codes'!$B:$B),AGRIBALYSE_Cooked!$C:$C,AGRIBALYSE_Cooked!AD:AD)*$E80),"")</f>
        <v>3.3580000533333338</v>
      </c>
      <c r="AA80">
        <f>IFERROR(IF($F80="Raw",_xlfn.XLOOKUP(_xlfn.XLOOKUP(Tool_Italy!$D80,'AveragePrices&amp;Codes'!$A:$A,'AveragePrices&amp;Codes'!$B:$B),AGRIBALYSE_Raw!$B:$B,AGRIBALYSE_Raw!AD:AD)*$E80,_xlfn.XLOOKUP(_xlfn.XLOOKUP(Tool_Italy!$D80,'AveragePrices&amp;Codes'!$A:$A,'AveragePrices&amp;Codes'!$B:$B),AGRIBALYSE_Cooked!$C:$C,AGRIBALYSE_Cooked!AE:AE)*$E80),"")</f>
        <v>1.4236801226666667E-6</v>
      </c>
      <c r="AB80" cm="1">
        <f t="array" ref="AB80">IFERROR(_xlfn.XLOOKUP(Tool_Italy!$F80&amp;$E$2,'Cooking methods'!$A:$A&amp;'Cooking methods'!$B:$B,'Cooking methods'!C:C)*$E80,"")</f>
        <v>7.4100096000000004E-2</v>
      </c>
      <c r="AC80" cm="1">
        <f t="array" ref="AC80">IFERROR(_xlfn.XLOOKUP(Tool_Italy!$F80&amp;$E$2,'Cooking methods'!$A:$A&amp;'Cooking methods'!$B:$B,'Cooking methods'!D:D)*$E80,"")</f>
        <v>4.84397172E-9</v>
      </c>
      <c r="AD80" cm="1">
        <f t="array" ref="AD80">IFERROR(_xlfn.XLOOKUP(Tool_Italy!$F80&amp;$E$2,'Cooking methods'!$A:$A&amp;'Cooking methods'!$B:$B,'Cooking methods'!E:E)*$E80,"")</f>
        <v>3.8419920000000002E-3</v>
      </c>
      <c r="AE80" cm="1">
        <f t="array" ref="AE80">IFERROR(_xlfn.XLOOKUP(Tool_Italy!$F80&amp;$E$2,'Cooking methods'!$A:$A&amp;'Cooking methods'!$B:$B,'Cooking methods'!F:F)*$E80,"")</f>
        <v>1.4288400000000002E-4</v>
      </c>
      <c r="AF80" cm="1">
        <f t="array" ref="AF80">IFERROR(_xlfn.XLOOKUP(Tool_Italy!$F80&amp;$E$2,'Cooking methods'!$A:$A&amp;'Cooking methods'!$B:$B,'Cooking methods'!G:G)*$E80,"")</f>
        <v>9.573817680000002E-10</v>
      </c>
      <c r="AG80" cm="1">
        <f t="array" ref="AG80">IFERROR(_xlfn.XLOOKUP(Tool_Italy!$F80&amp;$E$2,'Cooking methods'!$A:$A&amp;'Cooking methods'!$B:$B,'Cooking methods'!H:H)*$E80,"")</f>
        <v>3.1687815600000004E-10</v>
      </c>
      <c r="AH80" cm="1">
        <f t="array" ref="AH80">IFERROR(_xlfn.XLOOKUP(Tool_Italy!$F80&amp;$E$2,'Cooking methods'!$A:$A&amp;'Cooking methods'!$B:$B,'Cooking methods'!I:I)*$E80,"")</f>
        <v>1.5974589960000004E-10</v>
      </c>
      <c r="AI80" cm="1">
        <f t="array" ref="AI80">IFERROR(_xlfn.XLOOKUP(Tool_Italy!$F80&amp;$E$2,'Cooking methods'!$A:$A&amp;'Cooking methods'!$B:$B,'Cooking methods'!J:J)*$E80,"")</f>
        <v>2.0185200000000003E-4</v>
      </c>
      <c r="AJ80" cm="1">
        <f t="array" ref="AJ80">IFERROR(_xlfn.XLOOKUP(Tool_Italy!$F80&amp;$E$2,'Cooking methods'!$A:$A&amp;'Cooking methods'!$B:$B,'Cooking methods'!K:K)*$E80,"")</f>
        <v>5.1064700400000007E-6</v>
      </c>
      <c r="AK80" cm="1">
        <f t="array" ref="AK80">IFERROR(_xlfn.XLOOKUP(Tool_Italy!$F80&amp;$E$2,'Cooking methods'!$A:$A&amp;'Cooking methods'!$B:$B,'Cooking methods'!L:L)*$E80,"")</f>
        <v>3.8556000000000008E-5</v>
      </c>
      <c r="AL80" cm="1">
        <f t="array" ref="AL80">IFERROR(_xlfn.XLOOKUP(Tool_Italy!$F80&amp;$E$2,'Cooking methods'!$A:$A&amp;'Cooking methods'!$B:$B,'Cooking methods'!M:M)*$E80,"")</f>
        <v>4.2865200000000002E-4</v>
      </c>
      <c r="AM80" cm="1">
        <f t="array" ref="AM80">IFERROR(_xlfn.XLOOKUP(Tool_Italy!$F80&amp;$E$2,'Cooking methods'!$A:$A&amp;'Cooking methods'!$B:$B,'Cooking methods'!N:N)*$E80,"")</f>
        <v>0.14201535600000001</v>
      </c>
      <c r="AN80" cm="1">
        <f t="array" ref="AN80">IFERROR(_xlfn.XLOOKUP(Tool_Italy!$F80&amp;$E$2,'Cooking methods'!$A:$A&amp;'Cooking methods'!$B:$B,'Cooking methods'!O:O)*$E80,"")</f>
        <v>0.22712432400000004</v>
      </c>
      <c r="AO80" cm="1">
        <f t="array" ref="AO80">IFERROR(_xlfn.XLOOKUP(Tool_Italy!$F80&amp;$E$2,'Cooking methods'!$A:$A&amp;'Cooking methods'!$B:$B,'Cooking methods'!P:P)*$E80,"")</f>
        <v>6.6429720000000005E-3</v>
      </c>
      <c r="AP80" cm="1">
        <f t="array" ref="AP80">IFERROR(_xlfn.XLOOKUP(Tool_Italy!$F80&amp;$E$2,'Cooking methods'!$A:$A&amp;'Cooking methods'!$B:$B,'Cooking methods'!Q:Q)*$E80,"")</f>
        <v>1.162091448</v>
      </c>
      <c r="AQ80" cm="1">
        <f t="array" ref="AQ80">IFERROR(_xlfn.XLOOKUP(Tool_Italy!$F80&amp;$E$2,'Cooking methods'!$A:$A&amp;'Cooking methods'!$B:$B,'Cooking methods'!R:R)*$E80,"")</f>
        <v>1.6492397040000001E-7</v>
      </c>
      <c r="AR80" cm="1">
        <f t="array" ref="AR80">IFERROR(_xlfn.XLOOKUP(Tool_Italy!$G80&amp;$E$2,'Waste management'!$A:$A&amp;'Waste management'!$B:$B,'Waste management'!C:C)*$E80,"")</f>
        <v>9.6616800000000006E-3</v>
      </c>
      <c r="AS80" cm="1">
        <f t="array" ref="AS80">IFERROR(_xlfn.XLOOKUP(Tool_Italy!$G80&amp;$E$2,'Waste management'!$A:$A&amp;'Waste management'!$B:$B,'Waste management'!D:D)*$E80,"")</f>
        <v>6.9421464000000009E-11</v>
      </c>
      <c r="AT80" cm="1">
        <f t="array" ref="AT80">IFERROR(_xlfn.XLOOKUP(Tool_Italy!$G80&amp;$E$2,'Waste management'!$A:$A&amp;'Waste management'!$B:$B,'Waste management'!E:E)*$E80,"")</f>
        <v>1.4784000000000002E-4</v>
      </c>
      <c r="AU80" cm="1">
        <f t="array" ref="AU80">IFERROR(_xlfn.XLOOKUP(Tool_Italy!$G80&amp;$E$2,'Waste management'!$A:$A&amp;'Waste management'!$B:$B,'Waste management'!F:F)*$E80,"")</f>
        <v>2.1840000000000001E-5</v>
      </c>
      <c r="AV80" cm="1">
        <f t="array" ref="AV80">IFERROR(_xlfn.XLOOKUP(Tool_Italy!$G80&amp;$E$2,'Waste management'!$A:$A&amp;'Waste management'!$B:$B,'Waste management'!G:G)*$E80,"")</f>
        <v>1.9522608000000003E-9</v>
      </c>
      <c r="AW80" cm="1">
        <f t="array" ref="AW80">IFERROR(_xlfn.XLOOKUP(Tool_Italy!$G80&amp;$E$2,'Waste management'!$A:$A&amp;'Waste management'!$B:$B,'Waste management'!H:H)*$E80,"")</f>
        <v>6.3791448000000002E-11</v>
      </c>
      <c r="AX80" cm="1">
        <f t="array" ref="AX80">IFERROR(_xlfn.XLOOKUP(Tool_Italy!$G80&amp;$E$2,'Waste management'!$A:$A&amp;'Waste management'!$B:$B,'Waste management'!I:I)*$E80,"")</f>
        <v>4.5583608000000001E-11</v>
      </c>
      <c r="AY80" cm="1">
        <f t="array" ref="AY80">IFERROR(_xlfn.XLOOKUP(Tool_Italy!$G80&amp;$E$2,'Waste management'!$A:$A&amp;'Waste management'!$B:$B,'Waste management'!J:J)*$E80,"")</f>
        <v>3.7128000000000004E-4</v>
      </c>
      <c r="AZ80" cm="1">
        <f t="array" ref="AZ80">IFERROR(_xlfn.XLOOKUP(Tool_Italy!$G80&amp;$E$2,'Waste management'!$A:$A&amp;'Waste management'!$B:$B,'Waste management'!K:K)*$E80,"")</f>
        <v>5.9667384000000002E-7</v>
      </c>
      <c r="BA80" cm="1">
        <f t="array" ref="BA80">IFERROR(_xlfn.XLOOKUP(Tool_Italy!$G80&amp;$E$2,'Waste management'!$A:$A&amp;'Waste management'!$B:$B,'Waste management'!L:L)*$E80,"")</f>
        <v>1.6357185600000002E-5</v>
      </c>
      <c r="BB80" cm="1">
        <f t="array" ref="BB80">IFERROR(_xlfn.XLOOKUP(Tool_Italy!$G80&amp;$E$2,'Waste management'!$A:$A&amp;'Waste management'!$B:$B,'Waste management'!M:M)*$E80,"")</f>
        <v>1.6380000000000001E-3</v>
      </c>
      <c r="BC80" cm="1">
        <f t="array" ref="BC80">IFERROR(_xlfn.XLOOKUP(Tool_Italy!$G80&amp;$E$2,'Waste management'!$A:$A&amp;'Waste management'!$B:$B,'Waste management'!N:N)*$E80,"")</f>
        <v>1.4070134400000003</v>
      </c>
      <c r="BD80" cm="1">
        <f t="array" ref="BD80">IFERROR(_xlfn.XLOOKUP(Tool_Italy!$G80&amp;$E$2,'Waste management'!$A:$A&amp;'Waste management'!$B:$B,'Waste management'!O:O)*$E80,"")</f>
        <v>9.1489439999999991E-2</v>
      </c>
      <c r="BE80" cm="1">
        <f t="array" ref="BE80">IFERROR(_xlfn.XLOOKUP(Tool_Italy!$G80&amp;$E$2,'Waste management'!$A:$A&amp;'Waste management'!$B:$B,'Waste management'!P:P)*$E80,"")</f>
        <v>1.9219200000000001E-3</v>
      </c>
      <c r="BF80" cm="1">
        <f t="array" ref="BF80">IFERROR(_xlfn.XLOOKUP(Tool_Italy!$G80&amp;$E$2,'Waste management'!$A:$A&amp;'Waste management'!$B:$B,'Waste management'!Q:Q)*$E80,"")</f>
        <v>6.0500160000000004E-2</v>
      </c>
      <c r="BG80" cm="1">
        <f t="array" ref="BG80">IFERROR(_xlfn.XLOOKUP(Tool_Italy!$G80&amp;$E$2,'Waste management'!$A:$A&amp;'Waste management'!$B:$B,'Waste management'!R:R)*$E80,"")</f>
        <v>1.87866E-8</v>
      </c>
      <c r="BH80">
        <f>IFERROR((L80+AR80+AB80)*_xlfn.XLOOKUP(Tool_Italy!BH$4,Monetization_Factors!$A:$A,Monetization_Factors!$D:$D),"")</f>
        <v>6.1209768314112296E-2</v>
      </c>
      <c r="BI80">
        <f>IFERROR((M80+AS80+AC80)*_xlfn.XLOOKUP(Tool_Italy!BI$4,Monetization_Factors!$A:$A,Monetization_Factors!$D:$D),"")</f>
        <v>4.8928951730598176E-7</v>
      </c>
      <c r="BJ80">
        <f>IFERROR((N80+AT80+AD80)*_xlfn.XLOOKUP(Tool_Italy!BJ$4,Monetization_Factors!$A:$A,Monetization_Factors!$D:$D),"")</f>
        <v>7.7970453910624393E-5</v>
      </c>
      <c r="BK80">
        <f>IFERROR((O80+AU80+AE80)*_xlfn.XLOOKUP(Tool_Italy!BK$4,Monetization_Factors!$A:$A,Monetization_Factors!$D:$D),"")</f>
        <v>2.4094064219896717E-3</v>
      </c>
      <c r="BL80">
        <f>IFERROR((P80+AV80+AF80)*_xlfn.XLOOKUP(Tool_Italy!BL$4,Monetization_Factors!$A:$A,Monetization_Factors!$D:$D),"")</f>
        <v>4.7227274951190834E-2</v>
      </c>
      <c r="BM80">
        <f>IFERROR((Q80+AW80+AG80)*_xlfn.XLOOKUP(Tool_Italy!BM$4,Monetization_Factors!$A:$A,Monetization_Factors!$D:$D),"")</f>
        <v>1.2756000289184635E-3</v>
      </c>
      <c r="BN80">
        <f>IFERROR((R80+AX80+AH80)*_xlfn.XLOOKUP(Tool_Italy!BN$4,Monetization_Factors!$A:$A,Monetization_Factors!$D:$D),"")</f>
        <v>7.6575372717128324E-4</v>
      </c>
      <c r="BO80">
        <f>IFERROR((S80+AY80+AI80)*_xlfn.XLOOKUP(Tool_Italy!BO$4,Monetization_Factors!$A:$A,Monetization_Factors!$D:$D),"")</f>
        <v>2.8618113829508539E-3</v>
      </c>
      <c r="BP80">
        <f>IFERROR((T80+AZ80+AJ80)*_xlfn.XLOOKUP(Tool_Italy!BP$4,Monetization_Factors!$A:$A,Monetization_Factors!$D:$D),"")</f>
        <v>2.7501634014904223E-4</v>
      </c>
      <c r="BQ80">
        <f>IFERROR((U80+BA80+AK80)*_xlfn.XLOOKUP(Tool_Italy!BQ$4,Monetization_Factors!$A:$A,Monetization_Factors!$D:$D),"")</f>
        <v>1.0948400702867551E-2</v>
      </c>
      <c r="BR80" t="str">
        <f>IFERROR((V80+BB80+AL80)*_xlfn.XLOOKUP(Tool_Italy!BR$4,Monetization_Factors!$A:$A,Monetization_Factors!$D:$D),"")</f>
        <v/>
      </c>
      <c r="BS80">
        <f>IFERROR((W80+BC80+AM80)*_xlfn.XLOOKUP(Tool_Italy!BS$4,Monetization_Factors!$A:$A,Monetization_Factors!$D:$D),"")</f>
        <v>6.9842617065531425E-4</v>
      </c>
      <c r="BT80">
        <f>IFERROR((X80+BD80+AN80)*_xlfn.XLOOKUP(Tool_Italy!BT$4,Monetization_Factors!$A:$A,Monetization_Factors!$D:$D),"")</f>
        <v>7.5404269417553961E-3</v>
      </c>
      <c r="BU80">
        <f>IFERROR((Y80+BE80+AO80)*_xlfn.XLOOKUP(Tool_Italy!BU$4,Monetization_Factors!$A:$A,Monetization_Factors!$D:$D),"")</f>
        <v>1.0791588609068167E-3</v>
      </c>
      <c r="BV80">
        <f>IFERROR((Z80+BF80+AP80)*_xlfn.XLOOKUP(Tool_Italy!BV$4,Monetization_Factors!$A:$A,Monetization_Factors!$D:$D),"")</f>
        <v>7.56384066902534E-3</v>
      </c>
      <c r="BW80">
        <f>IFERROR((AA80+BG80+AQ80)*_xlfn.XLOOKUP(Tool_Italy!BW$4,Monetization_Factors!$A:$A,Monetization_Factors!$D:$D),"")</f>
        <v>3.358031634572059E-6</v>
      </c>
      <c r="BX80" s="38" cm="1">
        <f t="array" ref="BX80">IFERROR(_xlfn.IFS(I80&lt;&gt;0,I80*E80,I80="",J80*E80),"")</f>
        <v>0.42774235753846168</v>
      </c>
      <c r="BY80" s="38">
        <f t="shared" si="67"/>
        <v>0.13298830158388783</v>
      </c>
      <c r="BZ80" s="38">
        <f t="shared" si="71"/>
        <v>0.56073065912234954</v>
      </c>
      <c r="CA80" s="38">
        <f t="shared" si="68"/>
        <v>2.557467338151689E-4</v>
      </c>
      <c r="CB80">
        <f t="shared" si="69"/>
        <v>0.47047931466666665</v>
      </c>
      <c r="CC80">
        <f t="shared" si="37"/>
        <v>1.2222753984E-8</v>
      </c>
      <c r="CD80">
        <f t="shared" si="38"/>
        <v>5.1088525600000004E-2</v>
      </c>
      <c r="CE80">
        <f t="shared" si="39"/>
        <v>1.5917608933333333E-3</v>
      </c>
      <c r="CF80">
        <f t="shared" si="40"/>
        <v>4.7308930834666671E-8</v>
      </c>
      <c r="CG80">
        <f t="shared" si="41"/>
        <v>6.1427037373333335E-9</v>
      </c>
      <c r="CH80">
        <f t="shared" si="42"/>
        <v>6.6608053960000003E-10</v>
      </c>
      <c r="CI80">
        <f t="shared" si="43"/>
        <v>6.536211546666666E-3</v>
      </c>
      <c r="CJ80">
        <f t="shared" si="44"/>
        <v>1.1273973881333334E-4</v>
      </c>
      <c r="CK80">
        <f t="shared" si="45"/>
        <v>2.6764311056E-3</v>
      </c>
      <c r="CL80">
        <f t="shared" si="46"/>
        <v>2.7869506933333336E-2</v>
      </c>
      <c r="CM80">
        <f t="shared" si="47"/>
        <v>14.352383836000001</v>
      </c>
      <c r="CN80">
        <f t="shared" si="48"/>
        <v>33.863283897333332</v>
      </c>
      <c r="CO80">
        <f t="shared" si="49"/>
        <v>0.16981451386666668</v>
      </c>
      <c r="CP80">
        <f t="shared" si="50"/>
        <v>4.580591661333334</v>
      </c>
      <c r="CQ80">
        <f t="shared" si="51"/>
        <v>1.6073906930666669E-6</v>
      </c>
      <c r="CR80">
        <f t="shared" si="70"/>
        <v>9.0476791282051276E-4</v>
      </c>
      <c r="CS80">
        <f t="shared" si="52"/>
        <v>2.3505296123076924E-11</v>
      </c>
      <c r="CT80">
        <f t="shared" si="53"/>
        <v>9.824716461538462E-5</v>
      </c>
      <c r="CU80">
        <f t="shared" si="54"/>
        <v>3.0610786410256411E-6</v>
      </c>
      <c r="CV80">
        <f t="shared" si="55"/>
        <v>9.0978713143589758E-11</v>
      </c>
      <c r="CW80">
        <f t="shared" si="56"/>
        <v>1.1812891802564103E-11</v>
      </c>
      <c r="CX80">
        <f t="shared" si="57"/>
        <v>1.2809241146153847E-12</v>
      </c>
      <c r="CY80">
        <f t="shared" si="58"/>
        <v>1.2569637589743588E-5</v>
      </c>
      <c r="CZ80">
        <f t="shared" si="59"/>
        <v>2.1680719002564103E-7</v>
      </c>
      <c r="DA80">
        <f t="shared" si="60"/>
        <v>5.1469828953846151E-6</v>
      </c>
      <c r="DB80">
        <f t="shared" si="61"/>
        <v>5.3595205641025649E-5</v>
      </c>
      <c r="DC80">
        <f t="shared" si="62"/>
        <v>2.7600738146153849E-2</v>
      </c>
      <c r="DD80">
        <f t="shared" si="63"/>
        <v>6.5121699802564104E-2</v>
      </c>
      <c r="DE80">
        <f t="shared" si="64"/>
        <v>3.2656637282051283E-4</v>
      </c>
      <c r="DF80">
        <f t="shared" si="65"/>
        <v>8.8088301179487186E-3</v>
      </c>
      <c r="DG80">
        <f t="shared" si="66"/>
        <v>3.0911359482051286E-9</v>
      </c>
      <c r="DH80" s="5">
        <f>IFERROR(((((L80+AB80)*(1/$H80))+AR80)/$F$2)/($B$2*('CAR.CAP_per person'!B$2)/(_xlfn.XLOOKUP($E$2,EU_countries_GDP!$A$2:$A$29,EU_countries_GDP!$E$2:$E$29))),"")</f>
        <v>7.4189565490968723E-2</v>
      </c>
      <c r="DI80" s="5">
        <f>IFERROR(((((M80+AC80)*(1/$H80))+AS80)/$F$2)/($B$2*('CAR.CAP_per person'!C$2)/(_xlfn.XLOOKUP($E$2,EU_countries_GDP!$A$2:$A$29,EU_countries_GDP!$E$2:$E$29))),"")</f>
        <v>2.4671599211258237E-5</v>
      </c>
      <c r="DJ80" s="5">
        <f>IFERROR(((((N80+AD80)*(1/$H80))+AT80)/$F$2)/($B$2*('CAR.CAP_per person'!D$2)/(_xlfn.XLOOKUP($E$2,EU_countries_GDP!$A$2:$A$29,EU_countries_GDP!$E$2:$E$29))),"")</f>
        <v>1.0582441145374825E-4</v>
      </c>
      <c r="DK80" s="5">
        <f>IFERROR(((((O80+AE80)*(1/$H80))+AU80)/$F$2)/($B$2*('CAR.CAP_per person'!E$2)/(_xlfn.XLOOKUP($E$2,EU_countries_GDP!$A$2:$A$29,EU_countries_GDP!$E$2:$E$29))),"")</f>
        <v>4.2310516331430219E-3</v>
      </c>
      <c r="DL80" s="5">
        <f>IFERROR(((((P80+AF80)*(1/$H80))+AV80)/$F$2)/($B$2*('CAR.CAP_per person'!F$2)/(_xlfn.XLOOKUP($E$2,EU_countries_GDP!$A$2:$A$29,EU_countries_GDP!$E$2:$E$29))),"")</f>
        <v>9.6497143672126182E-2</v>
      </c>
      <c r="DM80" s="5">
        <f>IFERROR(((((Q80+AG80)*(1/$H80))+AW80)/$F$2)/($B$2*('CAR.CAP_per person'!G$2)/(_xlfn.XLOOKUP($E$2,EU_countries_GDP!$A$2:$A$29,EU_countries_GDP!$E$2:$E$29))),"")</f>
        <v>6.9280743803141901E-3</v>
      </c>
      <c r="DN80" s="5">
        <f>IFERROR(((((R80+AH80)*(1/$H80))+AX80)/$F$2)/($B$2*('CAR.CAP_per person'!H$2)/(_xlfn.XLOOKUP($E$2,EU_countries_GDP!$A$2:$A$29,EU_countries_GDP!$E$2:$E$29))),"")</f>
        <v>1.6679238579592881E-4</v>
      </c>
      <c r="DO80" s="5">
        <f>IFERROR(((((S80+AI80)*(1/$H80))+AY80)/$F$2)/($B$2*('CAR.CAP_per person'!I$2)/(_xlfn.XLOOKUP($E$2,EU_countries_GDP!$A$2:$A$29,EU_countries_GDP!$E$2:$E$29))),"")</f>
        <v>6.7684217375110272E-3</v>
      </c>
      <c r="DP80" s="5">
        <f>IFERROR(((((T80+AJ80)*(1/$H80))+AZ80)/$F$2)/($B$2*('CAR.CAP_per person'!J$2)/(_xlfn.XLOOKUP($E$2,EU_countries_GDP!$A$2:$A$29,EU_countries_GDP!$E$2:$E$29))),"")</f>
        <v>2.1138437201621021E-2</v>
      </c>
      <c r="DQ80" s="5">
        <f>IFERROR(((((U80+AK80)*(1/$H80))+BA80)/$F$2)/($B$2*('CAR.CAP_per person'!K$2)/(_xlfn.XLOOKUP($E$2,EU_countries_GDP!$A$2:$A$29,EU_countries_GDP!$E$2:$E$29))),"")</f>
        <v>1.4524826881435846E-2</v>
      </c>
      <c r="DR80" s="5">
        <f>IFERROR(((((V80+AL80)*(1/$H80))+BB80)/$F$2)/($B$2*('CAR.CAP_per person'!L$2)/(_xlfn.XLOOKUP($E$2,EU_countries_GDP!$A$2:$A$29,EU_countries_GDP!$E$2:$E$29))),"")</f>
        <v>4.708920986071622E-3</v>
      </c>
      <c r="DS80" s="5">
        <f>IFERROR(((((W80+AM80)*(1/$H80))+BC80)/$F$2)/($B$2*('CAR.CAP_per person'!M$2)/(_xlfn.XLOOKUP($E$2,EU_countries_GDP!$A$2:$A$29,EU_countries_GDP!$E$2:$E$29))),"")</f>
        <v>0.10898070773396228</v>
      </c>
      <c r="DT80" s="5">
        <f>IFERROR(((((X80+AN80)*(1/$H80))+BD80)/$F$2)/($B$2*('CAR.CAP_per person'!N$2)/(_xlfn.XLOOKUP($E$2,EU_countries_GDP!$A$2:$A$29,EU_countries_GDP!$E$2:$E$29))),"")</f>
        <v>2.9053876039267008</v>
      </c>
      <c r="DU80" s="5">
        <f>IFERROR(((((Y80+AO80)*(1/$H80))+BE80)/$F$2)/($B$2*('CAR.CAP_per person'!O$2)/(_xlfn.XLOOKUP($E$2,EU_countries_GDP!$A$2:$A$29,EU_countries_GDP!$E$2:$E$29))),"")</f>
        <v>1.0113887218472564E-3</v>
      </c>
      <c r="DV80" s="5">
        <f>IFERROR(((((Z80+AP80)*(1/$H80))+BF80)/$F$2)/($B$2*('CAR.CAP_per person'!P$2)/(_xlfn.XLOOKUP($E$2,EU_countries_GDP!$A$2:$A$29,EU_countries_GDP!$E$2:$E$29))),"")</f>
        <v>2.210688398299944E-2</v>
      </c>
      <c r="DW80" s="5">
        <f>IFERROR(((((AA80+AQ80)*(1/$H80))+BG80)/$F$2)/($B$2*('CAR.CAP_per person'!Q$2)/(_xlfn.XLOOKUP($E$2,EU_countries_GDP!$A$2:$A$29,EU_countries_GDP!$E$2:$E$29))),"")</f>
        <v>7.914930236903768E-3</v>
      </c>
    </row>
    <row r="81" spans="1:127">
      <c r="A81" t="s">
        <v>239</v>
      </c>
      <c r="B81" t="str">
        <f>_xlfn.XLOOKUP(D81,Table5[Ingredient],Table5[Category],"",FALSE)</f>
        <v>Starch/satiating food</v>
      </c>
      <c r="C81" s="33" t="s">
        <v>177</v>
      </c>
      <c r="D81" s="33" t="s">
        <v>205</v>
      </c>
      <c r="E81" s="33">
        <v>0.16800000000000001</v>
      </c>
      <c r="F81" s="33" t="s">
        <v>204</v>
      </c>
      <c r="G81" s="33" t="s">
        <v>180</v>
      </c>
      <c r="H81" s="91">
        <f>Dataset_IT!L78</f>
        <v>9.876543209876544E-2</v>
      </c>
      <c r="I81" s="33"/>
      <c r="J81" s="37" t="str">
        <f>IFERROR(INDEX('AveragePrices&amp;Codes'!G:AG, MATCH($D81, 'AveragePrices&amp;Codes'!$A:$A, 0), MATCH(Tool_Italy!$E$2, 'AveragePrices&amp;Codes'!$G$1:$AG$1, 0)),"")</f>
        <v/>
      </c>
      <c r="K81" s="37">
        <f>IFERROR(E81/(_xlfn.XLOOKUP(A81,Dataset_IT!$Q$2:$Q$9,Dataset_IT!$R$2:$R$9)),"")</f>
        <v>2.5074626865671645E-3</v>
      </c>
      <c r="L81">
        <f>IFERROR(IF($F81="Raw",_xlfn.XLOOKUP(_xlfn.XLOOKUP(Tool_Italy!$D81,'AveragePrices&amp;Codes'!$A:$A,'AveragePrices&amp;Codes'!$B:$B),AGRIBALYSE_Raw!$B:$B,AGRIBALYSE_Raw!O:O)*$E81,_xlfn.XLOOKUP(_xlfn.XLOOKUP(Tool_Italy!$D81,'AveragePrices&amp;Codes'!$A:$A,'AveragePrices&amp;Codes'!$B:$B),AGRIBALYSE_Cooked!$C:$C,AGRIBALYSE_Cooked!P:P)*$E81),"")</f>
        <v>0.12534480168000001</v>
      </c>
      <c r="M81">
        <f>IFERROR(IF($F81="Raw",_xlfn.XLOOKUP(_xlfn.XLOOKUP(Tool_Italy!$D81,'AveragePrices&amp;Codes'!$A:$A,'AveragePrices&amp;Codes'!$B:$B),AGRIBALYSE_Raw!$B:$B,AGRIBALYSE_Raw!P:P)*$E81,_xlfn.XLOOKUP(_xlfn.XLOOKUP(Tool_Italy!$D81,'AveragePrices&amp;Codes'!$A:$A,'AveragePrices&amp;Codes'!$B:$B),AGRIBALYSE_Cooked!$C:$C,AGRIBALYSE_Cooked!Q:Q)*$E81),"")</f>
        <v>2.0546310960000001E-9</v>
      </c>
      <c r="N81">
        <f>IFERROR(IF($F81="Raw",_xlfn.XLOOKUP(_xlfn.XLOOKUP(Tool_Italy!$D81,'AveragePrices&amp;Codes'!$A:$A,'AveragePrices&amp;Codes'!$B:$B),AGRIBALYSE_Raw!$B:$B,AGRIBALYSE_Raw!Q:Q)*$E81,_xlfn.XLOOKUP(_xlfn.XLOOKUP(Tool_Italy!$D81,'AveragePrices&amp;Codes'!$A:$A,'AveragePrices&amp;Codes'!$B:$B),AGRIBALYSE_Cooked!$C:$C,AGRIBALYSE_Cooked!R:R)*$E81),"")</f>
        <v>1.6637835312000002E-2</v>
      </c>
      <c r="O81">
        <f>IFERROR(IF($F81="Raw",_xlfn.XLOOKUP(_xlfn.XLOOKUP(Tool_Italy!$D81,'AveragePrices&amp;Codes'!$A:$A,'AveragePrices&amp;Codes'!$B:$B),AGRIBALYSE_Raw!$B:$B,AGRIBALYSE_Raw!R:R)*$E81,_xlfn.XLOOKUP(_xlfn.XLOOKUP(Tool_Italy!$D81,'AveragePrices&amp;Codes'!$A:$A,'AveragePrices&amp;Codes'!$B:$B),AGRIBALYSE_Cooked!$C:$C,AGRIBALYSE_Cooked!S:S)*$E81),"")</f>
        <v>5.5842701039999999E-4</v>
      </c>
      <c r="P81">
        <f>IFERROR(IF($F81="Raw",_xlfn.XLOOKUP(_xlfn.XLOOKUP(Tool_Italy!$D81,'AveragePrices&amp;Codes'!$A:$A,'AveragePrices&amp;Codes'!$B:$B),AGRIBALYSE_Raw!$B:$B,AGRIBALYSE_Raw!S:S)*$E81,_xlfn.XLOOKUP(_xlfn.XLOOKUP(Tool_Italy!$D81,'AveragePrices&amp;Codes'!$A:$A,'AveragePrices&amp;Codes'!$B:$B),AGRIBALYSE_Cooked!$C:$C,AGRIBALYSE_Cooked!T:T)*$E81),"")</f>
        <v>2.1932578080000002E-8</v>
      </c>
      <c r="Q81">
        <f>IFERROR(IF($F81="Raw",_xlfn.XLOOKUP(_xlfn.XLOOKUP(Tool_Italy!$D81,'AveragePrices&amp;Codes'!$A:$A,'AveragePrices&amp;Codes'!$B:$B),AGRIBALYSE_Raw!$B:$B,AGRIBALYSE_Raw!T:T)*$E81,_xlfn.XLOOKUP(_xlfn.XLOOKUP(Tool_Italy!$D81,'AveragePrices&amp;Codes'!$A:$A,'AveragePrices&amp;Codes'!$B:$B),AGRIBALYSE_Cooked!$C:$C,AGRIBALYSE_Cooked!U:U)*$E81),"")</f>
        <v>-1.9842320400000003E-9</v>
      </c>
      <c r="R81">
        <f>IFERROR(IF($F81="Raw",_xlfn.XLOOKUP(_xlfn.XLOOKUP(Tool_Italy!$D81,'AveragePrices&amp;Codes'!$A:$A,'AveragePrices&amp;Codes'!$B:$B),AGRIBALYSE_Raw!$B:$B,AGRIBALYSE_Raw!U:U)*$E81,_xlfn.XLOOKUP(_xlfn.XLOOKUP(Tool_Italy!$D81,'AveragePrices&amp;Codes'!$A:$A,'AveragePrices&amp;Codes'!$B:$B),AGRIBALYSE_Cooked!$C:$C,AGRIBALYSE_Cooked!V:V)*$E81),"")</f>
        <v>4.2993666240000007E-11</v>
      </c>
      <c r="S81">
        <f>IFERROR(IF($F81="Raw",_xlfn.XLOOKUP(_xlfn.XLOOKUP(Tool_Italy!$D81,'AveragePrices&amp;Codes'!$A:$A,'AveragePrices&amp;Codes'!$B:$B),AGRIBALYSE_Raw!$B:$B,AGRIBALYSE_Raw!V:V)*$E81,_xlfn.XLOOKUP(_xlfn.XLOOKUP(Tool_Italy!$D81,'AveragePrices&amp;Codes'!$A:$A,'AveragePrices&amp;Codes'!$B:$B),AGRIBALYSE_Cooked!$C:$C,AGRIBALYSE_Cooked!W:W)*$E81),"")</f>
        <v>2.7879773040000002E-3</v>
      </c>
      <c r="T81">
        <f>IFERROR(IF($F81="Raw",_xlfn.XLOOKUP(_xlfn.XLOOKUP(Tool_Italy!$D81,'AveragePrices&amp;Codes'!$A:$A,'AveragePrices&amp;Codes'!$B:$B),AGRIBALYSE_Raw!$B:$B,AGRIBALYSE_Raw!W:W)*$E81,_xlfn.XLOOKUP(_xlfn.XLOOKUP(Tool_Italy!$D81,'AveragePrices&amp;Codes'!$A:$A,'AveragePrices&amp;Codes'!$B:$B),AGRIBALYSE_Cooked!$C:$C,AGRIBALYSE_Cooked!X:X)*$E81),"")</f>
        <v>2.9566644239999999E-5</v>
      </c>
      <c r="U81">
        <f>IFERROR(IF($F81="Raw",_xlfn.XLOOKUP(_xlfn.XLOOKUP(Tool_Italy!$D81,'AveragePrices&amp;Codes'!$A:$A,'AveragePrices&amp;Codes'!$B:$B),AGRIBALYSE_Raw!$B:$B,AGRIBALYSE_Raw!X:X)*$E81,_xlfn.XLOOKUP(_xlfn.XLOOKUP(Tool_Italy!$D81,'AveragePrices&amp;Codes'!$A:$A,'AveragePrices&amp;Codes'!$B:$B),AGRIBALYSE_Cooked!$C:$C,AGRIBALYSE_Cooked!Y:Y)*$E81),"")</f>
        <v>8.911805616E-4</v>
      </c>
      <c r="V81">
        <f>IFERROR(IF($F81="Raw",_xlfn.XLOOKUP(_xlfn.XLOOKUP(Tool_Italy!$D81,'AveragePrices&amp;Codes'!$A:$A,'AveragePrices&amp;Codes'!$B:$B),AGRIBALYSE_Raw!$B:$B,AGRIBALYSE_Raw!Y:Y)*$E81,_xlfn.XLOOKUP(_xlfn.XLOOKUP(Tool_Italy!$D81,'AveragePrices&amp;Codes'!$A:$A,'AveragePrices&amp;Codes'!$B:$B),AGRIBALYSE_Cooked!$C:$C,AGRIBALYSE_Cooked!Z:Z)*$E81),"")</f>
        <v>1.1791134768000002E-2</v>
      </c>
      <c r="W81">
        <f>IFERROR(IF($F81="Raw",_xlfn.XLOOKUP(_xlfn.XLOOKUP(Tool_Italy!$D81,'AveragePrices&amp;Codes'!$A:$A,'AveragePrices&amp;Codes'!$B:$B),AGRIBALYSE_Raw!$B:$B,AGRIBALYSE_Raw!Z:Z)*$E81,_xlfn.XLOOKUP(_xlfn.XLOOKUP(Tool_Italy!$D81,'AveragePrices&amp;Codes'!$A:$A,'AveragePrices&amp;Codes'!$B:$B),AGRIBALYSE_Cooked!$C:$C,AGRIBALYSE_Cooked!AA:AA)*$E81),"")</f>
        <v>1.8331798296000001</v>
      </c>
      <c r="X81">
        <f>IFERROR(IF($F81="Raw",_xlfn.XLOOKUP(_xlfn.XLOOKUP(Tool_Italy!$D81,'AveragePrices&amp;Codes'!$A:$A,'AveragePrices&amp;Codes'!$B:$B),AGRIBALYSE_Raw!$B:$B,AGRIBALYSE_Raw!AA:AA)*$E81,_xlfn.XLOOKUP(_xlfn.XLOOKUP(Tool_Italy!$D81,'AveragePrices&amp;Codes'!$A:$A,'AveragePrices&amp;Codes'!$B:$B),AGRIBALYSE_Cooked!$C:$C,AGRIBALYSE_Cooked!AB:AB)*$E81),"")</f>
        <v>5.3653572</v>
      </c>
      <c r="Y81">
        <f>IFERROR(IF($F81="Raw",_xlfn.XLOOKUP(_xlfn.XLOOKUP(Tool_Italy!$D81,'AveragePrices&amp;Codes'!$A:$A,'AveragePrices&amp;Codes'!$B:$B),AGRIBALYSE_Raw!$B:$B,AGRIBALYSE_Raw!AB:AB)*$E81,_xlfn.XLOOKUP(_xlfn.XLOOKUP(Tool_Italy!$D81,'AveragePrices&amp;Codes'!$A:$A,'AveragePrices&amp;Codes'!$B:$B),AGRIBALYSE_Cooked!$C:$C,AGRIBALYSE_Cooked!AC:AC)*$E81),"")</f>
        <v>0.30241043280000002</v>
      </c>
      <c r="Z81">
        <f>IFERROR(IF($F81="Raw",_xlfn.XLOOKUP(_xlfn.XLOOKUP(Tool_Italy!$D81,'AveragePrices&amp;Codes'!$A:$A,'AveragePrices&amp;Codes'!$B:$B),AGRIBALYSE_Raw!$B:$B,AGRIBALYSE_Raw!AC:AC)*$E81,_xlfn.XLOOKUP(_xlfn.XLOOKUP(Tool_Italy!$D81,'AveragePrices&amp;Codes'!$A:$A,'AveragePrices&amp;Codes'!$B:$B),AGRIBALYSE_Cooked!$C:$C,AGRIBALYSE_Cooked!AD:AD)*$E81),"")</f>
        <v>1.6225762728000002</v>
      </c>
      <c r="AA81">
        <f>IFERROR(IF($F81="Raw",_xlfn.XLOOKUP(_xlfn.XLOOKUP(Tool_Italy!$D81,'AveragePrices&amp;Codes'!$A:$A,'AveragePrices&amp;Codes'!$B:$B),AGRIBALYSE_Raw!$B:$B,AGRIBALYSE_Raw!AD:AD)*$E81,_xlfn.XLOOKUP(_xlfn.XLOOKUP(Tool_Italy!$D81,'AveragePrices&amp;Codes'!$A:$A,'AveragePrices&amp;Codes'!$B:$B),AGRIBALYSE_Cooked!$C:$C,AGRIBALYSE_Cooked!AE:AE)*$E81),"")</f>
        <v>7.229622624000001E-7</v>
      </c>
      <c r="AB81" cm="1">
        <f t="array" ref="AB81">IFERROR(_xlfn.XLOOKUP(Tool_Italy!$F81&amp;$E$2,'Cooking methods'!$A:$A&amp;'Cooking methods'!$B:$B,'Cooking methods'!C:C)*$E81,"")</f>
        <v>7.4100096000000004E-2</v>
      </c>
      <c r="AC81" cm="1">
        <f t="array" ref="AC81">IFERROR(_xlfn.XLOOKUP(Tool_Italy!$F81&amp;$E$2,'Cooking methods'!$A:$A&amp;'Cooking methods'!$B:$B,'Cooking methods'!D:D)*$E81,"")</f>
        <v>4.84397172E-9</v>
      </c>
      <c r="AD81" cm="1">
        <f t="array" ref="AD81">IFERROR(_xlfn.XLOOKUP(Tool_Italy!$F81&amp;$E$2,'Cooking methods'!$A:$A&amp;'Cooking methods'!$B:$B,'Cooking methods'!E:E)*$E81,"")</f>
        <v>3.8419920000000002E-3</v>
      </c>
      <c r="AE81" cm="1">
        <f t="array" ref="AE81">IFERROR(_xlfn.XLOOKUP(Tool_Italy!$F81&amp;$E$2,'Cooking methods'!$A:$A&amp;'Cooking methods'!$B:$B,'Cooking methods'!F:F)*$E81,"")</f>
        <v>1.4288400000000002E-4</v>
      </c>
      <c r="AF81" cm="1">
        <f t="array" ref="AF81">IFERROR(_xlfn.XLOOKUP(Tool_Italy!$F81&amp;$E$2,'Cooking methods'!$A:$A&amp;'Cooking methods'!$B:$B,'Cooking methods'!G:G)*$E81,"")</f>
        <v>9.573817680000002E-10</v>
      </c>
      <c r="AG81" cm="1">
        <f t="array" ref="AG81">IFERROR(_xlfn.XLOOKUP(Tool_Italy!$F81&amp;$E$2,'Cooking methods'!$A:$A&amp;'Cooking methods'!$B:$B,'Cooking methods'!H:H)*$E81,"")</f>
        <v>3.1687815600000004E-10</v>
      </c>
      <c r="AH81" cm="1">
        <f t="array" ref="AH81">IFERROR(_xlfn.XLOOKUP(Tool_Italy!$F81&amp;$E$2,'Cooking methods'!$A:$A&amp;'Cooking methods'!$B:$B,'Cooking methods'!I:I)*$E81,"")</f>
        <v>1.5974589960000004E-10</v>
      </c>
      <c r="AI81" cm="1">
        <f t="array" ref="AI81">IFERROR(_xlfn.XLOOKUP(Tool_Italy!$F81&amp;$E$2,'Cooking methods'!$A:$A&amp;'Cooking methods'!$B:$B,'Cooking methods'!J:J)*$E81,"")</f>
        <v>2.0185200000000003E-4</v>
      </c>
      <c r="AJ81" cm="1">
        <f t="array" ref="AJ81">IFERROR(_xlfn.XLOOKUP(Tool_Italy!$F81&amp;$E$2,'Cooking methods'!$A:$A&amp;'Cooking methods'!$B:$B,'Cooking methods'!K:K)*$E81,"")</f>
        <v>5.1064700400000007E-6</v>
      </c>
      <c r="AK81" cm="1">
        <f t="array" ref="AK81">IFERROR(_xlfn.XLOOKUP(Tool_Italy!$F81&amp;$E$2,'Cooking methods'!$A:$A&amp;'Cooking methods'!$B:$B,'Cooking methods'!L:L)*$E81,"")</f>
        <v>3.8556000000000008E-5</v>
      </c>
      <c r="AL81" cm="1">
        <f t="array" ref="AL81">IFERROR(_xlfn.XLOOKUP(Tool_Italy!$F81&amp;$E$2,'Cooking methods'!$A:$A&amp;'Cooking methods'!$B:$B,'Cooking methods'!M:M)*$E81,"")</f>
        <v>4.2865200000000002E-4</v>
      </c>
      <c r="AM81" cm="1">
        <f t="array" ref="AM81">IFERROR(_xlfn.XLOOKUP(Tool_Italy!$F81&amp;$E$2,'Cooking methods'!$A:$A&amp;'Cooking methods'!$B:$B,'Cooking methods'!N:N)*$E81,"")</f>
        <v>0.14201535600000001</v>
      </c>
      <c r="AN81" cm="1">
        <f t="array" ref="AN81">IFERROR(_xlfn.XLOOKUP(Tool_Italy!$F81&amp;$E$2,'Cooking methods'!$A:$A&amp;'Cooking methods'!$B:$B,'Cooking methods'!O:O)*$E81,"")</f>
        <v>0.22712432400000004</v>
      </c>
      <c r="AO81" cm="1">
        <f t="array" ref="AO81">IFERROR(_xlfn.XLOOKUP(Tool_Italy!$F81&amp;$E$2,'Cooking methods'!$A:$A&amp;'Cooking methods'!$B:$B,'Cooking methods'!P:P)*$E81,"")</f>
        <v>6.6429720000000005E-3</v>
      </c>
      <c r="AP81" cm="1">
        <f t="array" ref="AP81">IFERROR(_xlfn.XLOOKUP(Tool_Italy!$F81&amp;$E$2,'Cooking methods'!$A:$A&amp;'Cooking methods'!$B:$B,'Cooking methods'!Q:Q)*$E81,"")</f>
        <v>1.162091448</v>
      </c>
      <c r="AQ81" cm="1">
        <f t="array" ref="AQ81">IFERROR(_xlfn.XLOOKUP(Tool_Italy!$F81&amp;$E$2,'Cooking methods'!$A:$A&amp;'Cooking methods'!$B:$B,'Cooking methods'!R:R)*$E81,"")</f>
        <v>1.6492397040000001E-7</v>
      </c>
      <c r="AR81" cm="1">
        <f t="array" ref="AR81">IFERROR(_xlfn.XLOOKUP(Tool_Italy!$G81&amp;$E$2,'Waste management'!$A:$A&amp;'Waste management'!$B:$B,'Waste management'!C:C)*$E81,"")</f>
        <v>9.6616800000000006E-3</v>
      </c>
      <c r="AS81" cm="1">
        <f t="array" ref="AS81">IFERROR(_xlfn.XLOOKUP(Tool_Italy!$G81&amp;$E$2,'Waste management'!$A:$A&amp;'Waste management'!$B:$B,'Waste management'!D:D)*$E81,"")</f>
        <v>6.9421464000000009E-11</v>
      </c>
      <c r="AT81" cm="1">
        <f t="array" ref="AT81">IFERROR(_xlfn.XLOOKUP(Tool_Italy!$G81&amp;$E$2,'Waste management'!$A:$A&amp;'Waste management'!$B:$B,'Waste management'!E:E)*$E81,"")</f>
        <v>1.4784000000000002E-4</v>
      </c>
      <c r="AU81" cm="1">
        <f t="array" ref="AU81">IFERROR(_xlfn.XLOOKUP(Tool_Italy!$G81&amp;$E$2,'Waste management'!$A:$A&amp;'Waste management'!$B:$B,'Waste management'!F:F)*$E81,"")</f>
        <v>2.1840000000000001E-5</v>
      </c>
      <c r="AV81" cm="1">
        <f t="array" ref="AV81">IFERROR(_xlfn.XLOOKUP(Tool_Italy!$G81&amp;$E$2,'Waste management'!$A:$A&amp;'Waste management'!$B:$B,'Waste management'!G:G)*$E81,"")</f>
        <v>1.9522608000000003E-9</v>
      </c>
      <c r="AW81" cm="1">
        <f t="array" ref="AW81">IFERROR(_xlfn.XLOOKUP(Tool_Italy!$G81&amp;$E$2,'Waste management'!$A:$A&amp;'Waste management'!$B:$B,'Waste management'!H:H)*$E81,"")</f>
        <v>6.3791448000000002E-11</v>
      </c>
      <c r="AX81" cm="1">
        <f t="array" ref="AX81">IFERROR(_xlfn.XLOOKUP(Tool_Italy!$G81&amp;$E$2,'Waste management'!$A:$A&amp;'Waste management'!$B:$B,'Waste management'!I:I)*$E81,"")</f>
        <v>4.5583608000000001E-11</v>
      </c>
      <c r="AY81" cm="1">
        <f t="array" ref="AY81">IFERROR(_xlfn.XLOOKUP(Tool_Italy!$G81&amp;$E$2,'Waste management'!$A:$A&amp;'Waste management'!$B:$B,'Waste management'!J:J)*$E81,"")</f>
        <v>3.7128000000000004E-4</v>
      </c>
      <c r="AZ81" cm="1">
        <f t="array" ref="AZ81">IFERROR(_xlfn.XLOOKUP(Tool_Italy!$G81&amp;$E$2,'Waste management'!$A:$A&amp;'Waste management'!$B:$B,'Waste management'!K:K)*$E81,"")</f>
        <v>5.9667384000000002E-7</v>
      </c>
      <c r="BA81" cm="1">
        <f t="array" ref="BA81">IFERROR(_xlfn.XLOOKUP(Tool_Italy!$G81&amp;$E$2,'Waste management'!$A:$A&amp;'Waste management'!$B:$B,'Waste management'!L:L)*$E81,"")</f>
        <v>1.6357185600000002E-5</v>
      </c>
      <c r="BB81" cm="1">
        <f t="array" ref="BB81">IFERROR(_xlfn.XLOOKUP(Tool_Italy!$G81&amp;$E$2,'Waste management'!$A:$A&amp;'Waste management'!$B:$B,'Waste management'!M:M)*$E81,"")</f>
        <v>1.6380000000000001E-3</v>
      </c>
      <c r="BC81" cm="1">
        <f t="array" ref="BC81">IFERROR(_xlfn.XLOOKUP(Tool_Italy!$G81&amp;$E$2,'Waste management'!$A:$A&amp;'Waste management'!$B:$B,'Waste management'!N:N)*$E81,"")</f>
        <v>1.4070134400000003</v>
      </c>
      <c r="BD81" cm="1">
        <f t="array" ref="BD81">IFERROR(_xlfn.XLOOKUP(Tool_Italy!$G81&amp;$E$2,'Waste management'!$A:$A&amp;'Waste management'!$B:$B,'Waste management'!O:O)*$E81,"")</f>
        <v>9.1489439999999991E-2</v>
      </c>
      <c r="BE81" cm="1">
        <f t="array" ref="BE81">IFERROR(_xlfn.XLOOKUP(Tool_Italy!$G81&amp;$E$2,'Waste management'!$A:$A&amp;'Waste management'!$B:$B,'Waste management'!P:P)*$E81,"")</f>
        <v>1.9219200000000001E-3</v>
      </c>
      <c r="BF81" cm="1">
        <f t="array" ref="BF81">IFERROR(_xlfn.XLOOKUP(Tool_Italy!$G81&amp;$E$2,'Waste management'!$A:$A&amp;'Waste management'!$B:$B,'Waste management'!Q:Q)*$E81,"")</f>
        <v>6.0500160000000004E-2</v>
      </c>
      <c r="BG81" cm="1">
        <f t="array" ref="BG81">IFERROR(_xlfn.XLOOKUP(Tool_Italy!$G81&amp;$E$2,'Waste management'!$A:$A&amp;'Waste management'!$B:$B,'Waste management'!R:R)*$E81,"")</f>
        <v>1.87866E-8</v>
      </c>
      <c r="BH81">
        <f>IFERROR((L81+AR81+AB81)*_xlfn.XLOOKUP(Tool_Italy!BH$4,Monetization_Factors!$A:$A,Monetization_Factors!$D:$D),"")</f>
        <v>2.7204947749547806E-2</v>
      </c>
      <c r="BI81">
        <f>IFERROR((M81+AS81+AC81)*_xlfn.XLOOKUP(Tool_Italy!BI$4,Monetization_Factors!$A:$A,Monetization_Factors!$D:$D),"")</f>
        <v>2.7893723795803774E-7</v>
      </c>
      <c r="BJ81">
        <f>IFERROR((N81+AT81+AD81)*_xlfn.XLOOKUP(Tool_Italy!BJ$4,Monetization_Factors!$A:$A,Monetization_Factors!$D:$D),"")</f>
        <v>3.1481601094277603E-5</v>
      </c>
      <c r="BK81">
        <f>IFERROR((O81+AU81+AE81)*_xlfn.XLOOKUP(Tool_Italy!BK$4,Monetization_Factors!$A:$A,Monetization_Factors!$D:$D),"")</f>
        <v>1.0946145842780221E-3</v>
      </c>
      <c r="BL81">
        <f>IFERROR((P81+AV81+AF81)*_xlfn.XLOOKUP(Tool_Italy!BL$4,Monetization_Factors!$A:$A,Monetization_Factors!$D:$D),"")</f>
        <v>2.4799342623941432E-2</v>
      </c>
      <c r="BM81">
        <f>IFERROR((Q81+AW81+AG81)*_xlfn.XLOOKUP(Tool_Italy!BM$4,Monetization_Factors!$A:$A,Monetization_Factors!$D:$D),"")</f>
        <v>-3.3299738636298856E-4</v>
      </c>
      <c r="BN81">
        <f>IFERROR((R81+AX81+AH81)*_xlfn.XLOOKUP(Tool_Italy!BN$4,Monetization_Factors!$A:$A,Monetization_Factors!$D:$D),"")</f>
        <v>2.8548258747384452E-4</v>
      </c>
      <c r="BO81">
        <f>IFERROR((S81+AY81+AI81)*_xlfn.XLOOKUP(Tool_Italy!BO$4,Monetization_Factors!$A:$A,Monetization_Factors!$D:$D),"")</f>
        <v>1.471626307816589E-3</v>
      </c>
      <c r="BP81">
        <f>IFERROR((T81+AZ81+AJ81)*_xlfn.XLOOKUP(Tool_Italy!BP$4,Monetization_Factors!$A:$A,Monetization_Factors!$D:$D),"")</f>
        <v>8.6036814957100204E-5</v>
      </c>
      <c r="BQ81">
        <f>IFERROR((U81+BA81+AK81)*_xlfn.XLOOKUP(Tool_Italy!BQ$4,Monetization_Factors!$A:$A,Monetization_Factors!$D:$D),"")</f>
        <v>3.8701588190146897E-3</v>
      </c>
      <c r="BR81" t="str">
        <f>IFERROR((V81+BB81+AL81)*_xlfn.XLOOKUP(Tool_Italy!BR$4,Monetization_Factors!$A:$A,Monetization_Factors!$D:$D),"")</f>
        <v/>
      </c>
      <c r="BS81">
        <f>IFERROR((W81+BC81+AM81)*_xlfn.XLOOKUP(Tool_Italy!BS$4,Monetization_Factors!$A:$A,Monetization_Factors!$D:$D),"")</f>
        <v>1.6458750307457855E-4</v>
      </c>
      <c r="BT81">
        <f>IFERROR((X81+BD81+AN81)*_xlfn.XLOOKUP(Tool_Italy!BT$4,Monetization_Factors!$A:$A,Monetization_Factors!$D:$D),"")</f>
        <v>1.2656648399205046E-3</v>
      </c>
      <c r="BU81">
        <f>IFERROR((Y81+BE81+AO81)*_xlfn.XLOOKUP(Tool_Italy!BU$4,Monetization_Factors!$A:$A,Monetization_Factors!$D:$D),"")</f>
        <v>1.976225527723691E-3</v>
      </c>
      <c r="BV81">
        <f>IFERROR((Z81+BF81+AP81)*_xlfn.XLOOKUP(Tool_Italy!BV$4,Monetization_Factors!$A:$A,Monetization_Factors!$D:$D),"")</f>
        <v>4.6981696073592925E-3</v>
      </c>
      <c r="BW81">
        <f>IFERROR((AA81+BG81+AQ81)*_xlfn.XLOOKUP(Tool_Italy!BW$4,Monetization_Factors!$A:$A,Monetization_Factors!$D:$D),"")</f>
        <v>1.8941481171206378E-6</v>
      </c>
      <c r="BX81" s="38" t="str" cm="1">
        <f t="array" ref="BX81">IFERROR(_xlfn.IFS(I81&lt;&gt;0,I81*E81,I81="",J81*E81),"")</f>
        <v/>
      </c>
      <c r="BY81" s="38">
        <f t="shared" si="67"/>
        <v>6.2747355446179223E-2</v>
      </c>
      <c r="BZ81" s="38">
        <f t="shared" si="71"/>
        <v>6.2747355446179223E-2</v>
      </c>
      <c r="CA81" s="38">
        <f t="shared" si="68"/>
        <v>1.2066799124265235E-4</v>
      </c>
      <c r="CB81">
        <f t="shared" si="69"/>
        <v>0.20910657768000002</v>
      </c>
      <c r="CC81">
        <f t="shared" si="37"/>
        <v>6.9680242799999997E-9</v>
      </c>
      <c r="CD81">
        <f t="shared" si="38"/>
        <v>2.0627667312000001E-2</v>
      </c>
      <c r="CE81">
        <f t="shared" si="39"/>
        <v>7.2315101039999998E-4</v>
      </c>
      <c r="CF81">
        <f t="shared" si="40"/>
        <v>2.4842220648000003E-8</v>
      </c>
      <c r="CG81">
        <f t="shared" si="41"/>
        <v>-1.6035624360000001E-9</v>
      </c>
      <c r="CH81">
        <f t="shared" si="42"/>
        <v>2.4832317384000007E-10</v>
      </c>
      <c r="CI81">
        <f t="shared" si="43"/>
        <v>3.3611093040000002E-3</v>
      </c>
      <c r="CJ81">
        <f t="shared" si="44"/>
        <v>3.5269788119999997E-5</v>
      </c>
      <c r="CK81">
        <f t="shared" si="45"/>
        <v>9.4609374720000007E-4</v>
      </c>
      <c r="CL81">
        <f t="shared" si="46"/>
        <v>1.3857786768000003E-2</v>
      </c>
      <c r="CM81">
        <f t="shared" si="47"/>
        <v>3.3822086256000006</v>
      </c>
      <c r="CN81">
        <f t="shared" si="48"/>
        <v>5.6839709640000002</v>
      </c>
      <c r="CO81">
        <f t="shared" si="49"/>
        <v>0.31097532480000006</v>
      </c>
      <c r="CP81">
        <f t="shared" si="50"/>
        <v>2.8451678808</v>
      </c>
      <c r="CQ81">
        <f t="shared" si="51"/>
        <v>9.0667283280000013E-7</v>
      </c>
      <c r="CR81">
        <f t="shared" si="70"/>
        <v>4.0212803400000005E-4</v>
      </c>
      <c r="CS81">
        <f t="shared" si="52"/>
        <v>1.3400046692307692E-11</v>
      </c>
      <c r="CT81">
        <f t="shared" si="53"/>
        <v>3.9668590984615385E-5</v>
      </c>
      <c r="CU81">
        <f t="shared" si="54"/>
        <v>1.3906750199999999E-6</v>
      </c>
      <c r="CV81">
        <f t="shared" si="55"/>
        <v>4.7773501246153853E-11</v>
      </c>
      <c r="CW81">
        <f t="shared" si="56"/>
        <v>-3.0837739153846156E-12</v>
      </c>
      <c r="CX81">
        <f t="shared" si="57"/>
        <v>4.7754456507692319E-13</v>
      </c>
      <c r="CY81">
        <f t="shared" si="58"/>
        <v>6.4636717384615392E-6</v>
      </c>
      <c r="CZ81">
        <f t="shared" si="59"/>
        <v>6.7826515615384607E-8</v>
      </c>
      <c r="DA81">
        <f t="shared" si="60"/>
        <v>1.8194110523076925E-6</v>
      </c>
      <c r="DB81">
        <f t="shared" si="61"/>
        <v>2.6649589938461544E-5</v>
      </c>
      <c r="DC81">
        <f t="shared" si="62"/>
        <v>6.5042473569230782E-3</v>
      </c>
      <c r="DD81">
        <f t="shared" si="63"/>
        <v>1.0930713392307693E-2</v>
      </c>
      <c r="DE81">
        <f t="shared" si="64"/>
        <v>5.9802947076923092E-4</v>
      </c>
      <c r="DF81">
        <f t="shared" si="65"/>
        <v>5.4714766938461536E-3</v>
      </c>
      <c r="DG81">
        <f t="shared" si="66"/>
        <v>1.7436016015384618E-9</v>
      </c>
      <c r="DH81" s="5">
        <f>IFERROR(((((L81+AB81)*(1/$H81))+AR81)/$F$2)/($B$2*('CAR.CAP_per person'!B$2)/(_xlfn.XLOOKUP($E$2,EU_countries_GDP!$A$2:$A$29,EU_countries_GDP!$E$2:$E$29))),"")</f>
        <v>3.2196687942452645E-2</v>
      </c>
      <c r="DI81" s="5">
        <f>IFERROR(((((M81+AC81)*(1/$H81))+AS81)/$F$2)/($B$2*('CAR.CAP_per person'!C$2)/(_xlfn.XLOOKUP($E$2,EU_countries_GDP!$A$2:$A$29,EU_countries_GDP!$E$2:$E$29))),"")</f>
        <v>1.4010368071055213E-5</v>
      </c>
      <c r="DJ81" s="5">
        <f>IFERROR(((((N81+AD81)*(1/$H81))+AT81)/$F$2)/($B$2*('CAR.CAP_per person'!D$2)/(_xlfn.XLOOKUP($E$2,EU_countries_GDP!$A$2:$A$29,EU_countries_GDP!$E$2:$E$29))),"")</f>
        <v>4.2563019254171444E-5</v>
      </c>
      <c r="DK81" s="5">
        <f>IFERROR(((((O81+AE81)*(1/$H81))+AU81)/$F$2)/($B$2*('CAR.CAP_per person'!E$2)/(_xlfn.XLOOKUP($E$2,EU_countries_GDP!$A$2:$A$29,EU_countries_GDP!$E$2:$E$29))),"")</f>
        <v>1.8932964921600215E-3</v>
      </c>
      <c r="DL81" s="5">
        <f>IFERROR(((((P81+AF81)*(1/$H81))+AV81)/$F$2)/($B$2*('CAR.CAP_per person'!F$2)/(_xlfn.XLOOKUP($E$2,EU_countries_GDP!$A$2:$A$29,EU_countries_GDP!$E$2:$E$29))),"")</f>
        <v>4.8901143034186884E-2</v>
      </c>
      <c r="DM81" s="5">
        <f>IFERROR(((((Q81+AG81)*(1/$H81))+AW81)/$F$2)/($B$2*('CAR.CAP_per person'!G$2)/(_xlfn.XLOOKUP($E$2,EU_countries_GDP!$A$2:$A$29,EU_countries_GDP!$E$2:$E$29))),"")</f>
        <v>-1.8911257113246524E-3</v>
      </c>
      <c r="DN81" s="5">
        <f>IFERROR(((((R81+AH81)*(1/$H81))+AX81)/$F$2)/($B$2*('CAR.CAP_per person'!H$2)/(_xlfn.XLOOKUP($E$2,EU_countries_GDP!$A$2:$A$29,EU_countries_GDP!$E$2:$E$29))),"")</f>
        <v>5.5306213982587951E-5</v>
      </c>
      <c r="DO81" s="5">
        <f>IFERROR(((((S81+AI81)*(1/$H81))+AY81)/$F$2)/($B$2*('CAR.CAP_per person'!I$2)/(_xlfn.XLOOKUP($E$2,EU_countries_GDP!$A$2:$A$29,EU_countries_GDP!$E$2:$E$29))),"")</f>
        <v>3.3031181123399016E-3</v>
      </c>
      <c r="DP81" s="5">
        <f>IFERROR(((((T81+AJ81)*(1/$H81))+AZ81)/$F$2)/($B$2*('CAR.CAP_per person'!J$2)/(_xlfn.XLOOKUP($E$2,EU_countries_GDP!$A$2:$A$29,EU_countries_GDP!$E$2:$E$29))),"")</f>
        <v>6.5433876466463245E-3</v>
      </c>
      <c r="DQ81" s="5">
        <f>IFERROR(((((U81+AK81)*(1/$H81))+BA81)/$F$2)/($B$2*('CAR.CAP_per person'!K$2)/(_xlfn.XLOOKUP($E$2,EU_countries_GDP!$A$2:$A$29,EU_countries_GDP!$E$2:$E$29))),"")</f>
        <v>5.0823839889566069E-3</v>
      </c>
      <c r="DR81" s="5">
        <f>IFERROR(((((V81+AL81)*(1/$H81))+BB81)/$F$2)/($B$2*('CAR.CAP_per person'!L$2)/(_xlfn.XLOOKUP($E$2,EU_countries_GDP!$A$2:$A$29,EU_countries_GDP!$E$2:$E$29))),"")</f>
        <v>2.2090395253254883E-3</v>
      </c>
      <c r="DS81" s="5">
        <f>IFERROR(((((W81+AM81)*(1/$H81))+BC81)/$F$2)/($B$2*('CAR.CAP_per person'!M$2)/(_xlfn.XLOOKUP($E$2,EU_countries_GDP!$A$2:$A$29,EU_countries_GDP!$E$2:$E$29))),"")</f>
        <v>1.7609041764555172E-2</v>
      </c>
      <c r="DT81" s="5">
        <f>IFERROR(((((X81+AN81)*(1/$H81))+BD81)/$F$2)/($B$2*('CAR.CAP_per person'!N$2)/(_xlfn.XLOOKUP($E$2,EU_countries_GDP!$A$2:$A$29,EU_countries_GDP!$E$2:$E$29))),"")</f>
        <v>0.48176967063024434</v>
      </c>
      <c r="DU81" s="5">
        <f>IFERROR(((((Y81+AO81)*(1/$H81))+BE81)/$F$2)/($B$2*('CAR.CAP_per person'!O$2)/(_xlfn.XLOOKUP($E$2,EU_countries_GDP!$A$2:$A$29,EU_countries_GDP!$E$2:$E$29))),"")</f>
        <v>1.8607842623421759E-3</v>
      </c>
      <c r="DV81" s="5">
        <f>IFERROR(((((Z81+AP81)*(1/$H81))+BF81)/$F$2)/($B$2*('CAR.CAP_per person'!P$2)/(_xlfn.XLOOKUP($E$2,EU_countries_GDP!$A$2:$A$29,EU_countries_GDP!$E$2:$E$29))),"")</f>
        <v>1.3630470873257975E-2</v>
      </c>
      <c r="DW81" s="5">
        <f>IFERROR(((((AA81+AQ81)*(1/$H81))+BG81)/$F$2)/($B$2*('CAR.CAP_per person'!Q$2)/(_xlfn.XLOOKUP($E$2,EU_countries_GDP!$A$2:$A$29,EU_countries_GDP!$E$2:$E$29))),"")</f>
        <v>4.427804175872044E-3</v>
      </c>
    </row>
    <row r="82" spans="1:127">
      <c r="A82" t="s">
        <v>239</v>
      </c>
      <c r="B82" t="str">
        <f>_xlfn.XLOOKUP(D82,Table5[Ingredient],Table5[Category],"",FALSE)</f>
        <v>Desserts</v>
      </c>
      <c r="C82" s="33" t="s">
        <v>177</v>
      </c>
      <c r="D82" s="33" t="s">
        <v>255</v>
      </c>
      <c r="E82" s="33">
        <v>0.16800000000000001</v>
      </c>
      <c r="F82" s="33" t="s">
        <v>204</v>
      </c>
      <c r="G82" s="33" t="s">
        <v>180</v>
      </c>
      <c r="H82" s="91">
        <f>Dataset_IT!L79</f>
        <v>9.876543209876544E-2</v>
      </c>
      <c r="I82" s="33"/>
      <c r="J82" s="37" t="str">
        <f>IFERROR(INDEX('AveragePrices&amp;Codes'!G:AG, MATCH($D82, 'AveragePrices&amp;Codes'!$A:$A, 0), MATCH(Tool_Italy!$E$2, 'AveragePrices&amp;Codes'!$G$1:$AG$1, 0)),"")</f>
        <v/>
      </c>
      <c r="K82" s="37">
        <f>IFERROR(E82/(_xlfn.XLOOKUP(A82,Dataset_IT!$Q$2:$Q$9,Dataset_IT!$R$2:$R$9)),"")</f>
        <v>2.5074626865671645E-3</v>
      </c>
      <c r="L82">
        <f>IFERROR(IF($F82="Raw",_xlfn.XLOOKUP(_xlfn.XLOOKUP(Tool_Italy!$D82,'AveragePrices&amp;Codes'!$A:$A,'AveragePrices&amp;Codes'!$B:$B),AGRIBALYSE_Raw!$B:$B,AGRIBALYSE_Raw!O:O)*$E82,_xlfn.XLOOKUP(_xlfn.XLOOKUP(Tool_Italy!$D82,'AveragePrices&amp;Codes'!$A:$A,'AveragePrices&amp;Codes'!$B:$B),AGRIBALYSE_Cooked!$C:$C,AGRIBALYSE_Cooked!P:P)*$E82),"")</f>
        <v>3.2034245040000005</v>
      </c>
      <c r="M82">
        <f>IFERROR(IF($F82="Raw",_xlfn.XLOOKUP(_xlfn.XLOOKUP(Tool_Italy!$D82,'AveragePrices&amp;Codes'!$A:$A,'AveragePrices&amp;Codes'!$B:$B),AGRIBALYSE_Raw!$B:$B,AGRIBALYSE_Raw!P:P)*$E82,_xlfn.XLOOKUP(_xlfn.XLOOKUP(Tool_Italy!$D82,'AveragePrices&amp;Codes'!$A:$A,'AveragePrices&amp;Codes'!$B:$B),AGRIBALYSE_Cooked!$C:$C,AGRIBALYSE_Cooked!Q:Q)*$E82),"")</f>
        <v>7.8038792160000002E-9</v>
      </c>
      <c r="N82">
        <f>IFERROR(IF($F82="Raw",_xlfn.XLOOKUP(_xlfn.XLOOKUP(Tool_Italy!$D82,'AveragePrices&amp;Codes'!$A:$A,'AveragePrices&amp;Codes'!$B:$B),AGRIBALYSE_Raw!$B:$B,AGRIBALYSE_Raw!Q:Q)*$E82,_xlfn.XLOOKUP(_xlfn.XLOOKUP(Tool_Italy!$D82,'AveragePrices&amp;Codes'!$A:$A,'AveragePrices&amp;Codes'!$B:$B),AGRIBALYSE_Cooked!$C:$C,AGRIBALYSE_Cooked!R:R)*$E82),"")</f>
        <v>7.610218056000001E-2</v>
      </c>
      <c r="O82">
        <f>IFERROR(IF($F82="Raw",_xlfn.XLOOKUP(_xlfn.XLOOKUP(Tool_Italy!$D82,'AveragePrices&amp;Codes'!$A:$A,'AveragePrices&amp;Codes'!$B:$B),AGRIBALYSE_Raw!$B:$B,AGRIBALYSE_Raw!R:R)*$E82,_xlfn.XLOOKUP(_xlfn.XLOOKUP(Tool_Italy!$D82,'AveragePrices&amp;Codes'!$A:$A,'AveragePrices&amp;Codes'!$B:$B),AGRIBALYSE_Cooked!$C:$C,AGRIBALYSE_Cooked!S:S)*$E82),"")</f>
        <v>5.3923873920000004E-3</v>
      </c>
      <c r="P82">
        <f>IFERROR(IF($F82="Raw",_xlfn.XLOOKUP(_xlfn.XLOOKUP(Tool_Italy!$D82,'AveragePrices&amp;Codes'!$A:$A,'AveragePrices&amp;Codes'!$B:$B),AGRIBALYSE_Raw!$B:$B,AGRIBALYSE_Raw!S:S)*$E82,_xlfn.XLOOKUP(_xlfn.XLOOKUP(Tool_Italy!$D82,'AveragePrices&amp;Codes'!$A:$A,'AveragePrices&amp;Codes'!$B:$B),AGRIBALYSE_Cooked!$C:$C,AGRIBALYSE_Cooked!T:T)*$E82),"")</f>
        <v>4.7027398319999997E-8</v>
      </c>
      <c r="Q82">
        <f>IFERROR(IF($F82="Raw",_xlfn.XLOOKUP(_xlfn.XLOOKUP(Tool_Italy!$D82,'AveragePrices&amp;Codes'!$A:$A,'AveragePrices&amp;Codes'!$B:$B),AGRIBALYSE_Raw!$B:$B,AGRIBALYSE_Raw!T:T)*$E82,_xlfn.XLOOKUP(_xlfn.XLOOKUP(Tool_Italy!$D82,'AveragePrices&amp;Codes'!$A:$A,'AveragePrices&amp;Codes'!$B:$B),AGRIBALYSE_Cooked!$C:$C,AGRIBALYSE_Cooked!U:U)*$E82),"")</f>
        <v>7.5081893040000015E-9</v>
      </c>
      <c r="R82">
        <f>IFERROR(IF($F82="Raw",_xlfn.XLOOKUP(_xlfn.XLOOKUP(Tool_Italy!$D82,'AveragePrices&amp;Codes'!$A:$A,'AveragePrices&amp;Codes'!$B:$B),AGRIBALYSE_Raw!$B:$B,AGRIBALYSE_Raw!U:U)*$E82,_xlfn.XLOOKUP(_xlfn.XLOOKUP(Tool_Italy!$D82,'AveragePrices&amp;Codes'!$A:$A,'AveragePrices&amp;Codes'!$B:$B),AGRIBALYSE_Cooked!$C:$C,AGRIBALYSE_Cooked!V:V)*$E82),"")</f>
        <v>1.6453957464000002E-9</v>
      </c>
      <c r="S82">
        <f>IFERROR(IF($F82="Raw",_xlfn.XLOOKUP(_xlfn.XLOOKUP(Tool_Italy!$D82,'AveragePrices&amp;Codes'!$A:$A,'AveragePrices&amp;Codes'!$B:$B),AGRIBALYSE_Raw!$B:$B,AGRIBALYSE_Raw!V:V)*$E82,_xlfn.XLOOKUP(_xlfn.XLOOKUP(Tool_Italy!$D82,'AveragePrices&amp;Codes'!$A:$A,'AveragePrices&amp;Codes'!$B:$B),AGRIBALYSE_Cooked!$C:$C,AGRIBALYSE_Cooked!W:W)*$E82),"")</f>
        <v>4.7463805200000002E-3</v>
      </c>
      <c r="T82">
        <f>IFERROR(IF($F82="Raw",_xlfn.XLOOKUP(_xlfn.XLOOKUP(Tool_Italy!$D82,'AveragePrices&amp;Codes'!$A:$A,'AveragePrices&amp;Codes'!$B:$B),AGRIBALYSE_Raw!$B:$B,AGRIBALYSE_Raw!W:W)*$E82,_xlfn.XLOOKUP(_xlfn.XLOOKUP(Tool_Italy!$D82,'AveragePrices&amp;Codes'!$A:$A,'AveragePrices&amp;Codes'!$B:$B),AGRIBALYSE_Cooked!$C:$C,AGRIBALYSE_Cooked!X:X)*$E82),"")</f>
        <v>4.1901762000000006E-4</v>
      </c>
      <c r="U82">
        <f>IFERROR(IF($F82="Raw",_xlfn.XLOOKUP(_xlfn.XLOOKUP(Tool_Italy!$D82,'AveragePrices&amp;Codes'!$A:$A,'AveragePrices&amp;Codes'!$B:$B),AGRIBALYSE_Raw!$B:$B,AGRIBALYSE_Raw!X:X)*$E82,_xlfn.XLOOKUP(_xlfn.XLOOKUP(Tool_Italy!$D82,'AveragePrices&amp;Codes'!$A:$A,'AveragePrices&amp;Codes'!$B:$B),AGRIBALYSE_Cooked!$C:$C,AGRIBALYSE_Cooked!Y:Y)*$E82),"")</f>
        <v>7.8075826079999997E-3</v>
      </c>
      <c r="V82">
        <f>IFERROR(IF($F82="Raw",_xlfn.XLOOKUP(_xlfn.XLOOKUP(Tool_Italy!$D82,'AveragePrices&amp;Codes'!$A:$A,'AveragePrices&amp;Codes'!$B:$B),AGRIBALYSE_Raw!$B:$B,AGRIBALYSE_Raw!Y:Y)*$E82,_xlfn.XLOOKUP(_xlfn.XLOOKUP(Tool_Italy!$D82,'AveragePrices&amp;Codes'!$A:$A,'AveragePrices&amp;Codes'!$B:$B),AGRIBALYSE_Cooked!$C:$C,AGRIBALYSE_Cooked!Z:Z)*$E82),"")</f>
        <v>1.6981302240000003E-2</v>
      </c>
      <c r="W82">
        <f>IFERROR(IF($F82="Raw",_xlfn.XLOOKUP(_xlfn.XLOOKUP(Tool_Italy!$D82,'AveragePrices&amp;Codes'!$A:$A,'AveragePrices&amp;Codes'!$B:$B),AGRIBALYSE_Raw!$B:$B,AGRIBALYSE_Raw!Z:Z)*$E82,_xlfn.XLOOKUP(_xlfn.XLOOKUP(Tool_Italy!$D82,'AveragePrices&amp;Codes'!$A:$A,'AveragePrices&amp;Codes'!$B:$B),AGRIBALYSE_Cooked!$C:$C,AGRIBALYSE_Cooked!AA:AA)*$E82),"")</f>
        <v>7.3634716512000002</v>
      </c>
      <c r="X82">
        <f>IFERROR(IF($F82="Raw",_xlfn.XLOOKUP(_xlfn.XLOOKUP(Tool_Italy!$D82,'AveragePrices&amp;Codes'!$A:$A,'AveragePrices&amp;Codes'!$B:$B),AGRIBALYSE_Raw!$B:$B,AGRIBALYSE_Raw!AA:AA)*$E82,_xlfn.XLOOKUP(_xlfn.XLOOKUP(Tool_Italy!$D82,'AveragePrices&amp;Codes'!$A:$A,'AveragePrices&amp;Codes'!$B:$B),AGRIBALYSE_Cooked!$C:$C,AGRIBALYSE_Cooked!AB:AB)*$E82),"")</f>
        <v>121.82127552</v>
      </c>
      <c r="Y82">
        <f>IFERROR(IF($F82="Raw",_xlfn.XLOOKUP(_xlfn.XLOOKUP(Tool_Italy!$D82,'AveragePrices&amp;Codes'!$A:$A,'AveragePrices&amp;Codes'!$B:$B),AGRIBALYSE_Raw!$B:$B,AGRIBALYSE_Raw!AB:AB)*$E82,_xlfn.XLOOKUP(_xlfn.XLOOKUP(Tool_Italy!$D82,'AveragePrices&amp;Codes'!$A:$A,'AveragePrices&amp;Codes'!$B:$B),AGRIBALYSE_Cooked!$C:$C,AGRIBALYSE_Cooked!AC:AC)*$E82),"")</f>
        <v>0.14717409000000001</v>
      </c>
      <c r="Z82">
        <f>IFERROR(IF($F82="Raw",_xlfn.XLOOKUP(_xlfn.XLOOKUP(Tool_Italy!$D82,'AveragePrices&amp;Codes'!$A:$A,'AveragePrices&amp;Codes'!$B:$B),AGRIBALYSE_Raw!$B:$B,AGRIBALYSE_Raw!AC:AC)*$E82,_xlfn.XLOOKUP(_xlfn.XLOOKUP(Tool_Italy!$D82,'AveragePrices&amp;Codes'!$A:$A,'AveragePrices&amp;Codes'!$B:$B),AGRIBALYSE_Cooked!$C:$C,AGRIBALYSE_Cooked!AD:AD)*$E82),"")</f>
        <v>9.3215858400000009</v>
      </c>
      <c r="AA82">
        <f>IFERROR(IF($F82="Raw",_xlfn.XLOOKUP(_xlfn.XLOOKUP(Tool_Italy!$D82,'AveragePrices&amp;Codes'!$A:$A,'AveragePrices&amp;Codes'!$B:$B),AGRIBALYSE_Raw!$B:$B,AGRIBALYSE_Raw!AD:AD)*$E82,_xlfn.XLOOKUP(_xlfn.XLOOKUP(Tool_Italy!$D82,'AveragePrices&amp;Codes'!$A:$A,'AveragePrices&amp;Codes'!$B:$B),AGRIBALYSE_Cooked!$C:$C,AGRIBALYSE_Cooked!AE:AE)*$E82),"")</f>
        <v>2.2115409120000001E-6</v>
      </c>
      <c r="AB82" cm="1">
        <f t="array" ref="AB82">IFERROR(_xlfn.XLOOKUP(Tool_Italy!$F82&amp;$E$2,'Cooking methods'!$A:$A&amp;'Cooking methods'!$B:$B,'Cooking methods'!C:C)*$E82,"")</f>
        <v>7.4100096000000004E-2</v>
      </c>
      <c r="AC82" cm="1">
        <f t="array" ref="AC82">IFERROR(_xlfn.XLOOKUP(Tool_Italy!$F82&amp;$E$2,'Cooking methods'!$A:$A&amp;'Cooking methods'!$B:$B,'Cooking methods'!D:D)*$E82,"")</f>
        <v>4.84397172E-9</v>
      </c>
      <c r="AD82" cm="1">
        <f t="array" ref="AD82">IFERROR(_xlfn.XLOOKUP(Tool_Italy!$F82&amp;$E$2,'Cooking methods'!$A:$A&amp;'Cooking methods'!$B:$B,'Cooking methods'!E:E)*$E82,"")</f>
        <v>3.8419920000000002E-3</v>
      </c>
      <c r="AE82" cm="1">
        <f t="array" ref="AE82">IFERROR(_xlfn.XLOOKUP(Tool_Italy!$F82&amp;$E$2,'Cooking methods'!$A:$A&amp;'Cooking methods'!$B:$B,'Cooking methods'!F:F)*$E82,"")</f>
        <v>1.4288400000000002E-4</v>
      </c>
      <c r="AF82" cm="1">
        <f t="array" ref="AF82">IFERROR(_xlfn.XLOOKUP(Tool_Italy!$F82&amp;$E$2,'Cooking methods'!$A:$A&amp;'Cooking methods'!$B:$B,'Cooking methods'!G:G)*$E82,"")</f>
        <v>9.573817680000002E-10</v>
      </c>
      <c r="AG82" cm="1">
        <f t="array" ref="AG82">IFERROR(_xlfn.XLOOKUP(Tool_Italy!$F82&amp;$E$2,'Cooking methods'!$A:$A&amp;'Cooking methods'!$B:$B,'Cooking methods'!H:H)*$E82,"")</f>
        <v>3.1687815600000004E-10</v>
      </c>
      <c r="AH82" cm="1">
        <f t="array" ref="AH82">IFERROR(_xlfn.XLOOKUP(Tool_Italy!$F82&amp;$E$2,'Cooking methods'!$A:$A&amp;'Cooking methods'!$B:$B,'Cooking methods'!I:I)*$E82,"")</f>
        <v>1.5974589960000004E-10</v>
      </c>
      <c r="AI82" cm="1">
        <f t="array" ref="AI82">IFERROR(_xlfn.XLOOKUP(Tool_Italy!$F82&amp;$E$2,'Cooking methods'!$A:$A&amp;'Cooking methods'!$B:$B,'Cooking methods'!J:J)*$E82,"")</f>
        <v>2.0185200000000003E-4</v>
      </c>
      <c r="AJ82" cm="1">
        <f t="array" ref="AJ82">IFERROR(_xlfn.XLOOKUP(Tool_Italy!$F82&amp;$E$2,'Cooking methods'!$A:$A&amp;'Cooking methods'!$B:$B,'Cooking methods'!K:K)*$E82,"")</f>
        <v>5.1064700400000007E-6</v>
      </c>
      <c r="AK82" cm="1">
        <f t="array" ref="AK82">IFERROR(_xlfn.XLOOKUP(Tool_Italy!$F82&amp;$E$2,'Cooking methods'!$A:$A&amp;'Cooking methods'!$B:$B,'Cooking methods'!L:L)*$E82,"")</f>
        <v>3.8556000000000008E-5</v>
      </c>
      <c r="AL82" cm="1">
        <f t="array" ref="AL82">IFERROR(_xlfn.XLOOKUP(Tool_Italy!$F82&amp;$E$2,'Cooking methods'!$A:$A&amp;'Cooking methods'!$B:$B,'Cooking methods'!M:M)*$E82,"")</f>
        <v>4.2865200000000002E-4</v>
      </c>
      <c r="AM82" cm="1">
        <f t="array" ref="AM82">IFERROR(_xlfn.XLOOKUP(Tool_Italy!$F82&amp;$E$2,'Cooking methods'!$A:$A&amp;'Cooking methods'!$B:$B,'Cooking methods'!N:N)*$E82,"")</f>
        <v>0.14201535600000001</v>
      </c>
      <c r="AN82" cm="1">
        <f t="array" ref="AN82">IFERROR(_xlfn.XLOOKUP(Tool_Italy!$F82&amp;$E$2,'Cooking methods'!$A:$A&amp;'Cooking methods'!$B:$B,'Cooking methods'!O:O)*$E82,"")</f>
        <v>0.22712432400000004</v>
      </c>
      <c r="AO82" cm="1">
        <f t="array" ref="AO82">IFERROR(_xlfn.XLOOKUP(Tool_Italy!$F82&amp;$E$2,'Cooking methods'!$A:$A&amp;'Cooking methods'!$B:$B,'Cooking methods'!P:P)*$E82,"")</f>
        <v>6.6429720000000005E-3</v>
      </c>
      <c r="AP82" cm="1">
        <f t="array" ref="AP82">IFERROR(_xlfn.XLOOKUP(Tool_Italy!$F82&amp;$E$2,'Cooking methods'!$A:$A&amp;'Cooking methods'!$B:$B,'Cooking methods'!Q:Q)*$E82,"")</f>
        <v>1.162091448</v>
      </c>
      <c r="AQ82" cm="1">
        <f t="array" ref="AQ82">IFERROR(_xlfn.XLOOKUP(Tool_Italy!$F82&amp;$E$2,'Cooking methods'!$A:$A&amp;'Cooking methods'!$B:$B,'Cooking methods'!R:R)*$E82,"")</f>
        <v>1.6492397040000001E-7</v>
      </c>
      <c r="AR82" cm="1">
        <f t="array" ref="AR82">IFERROR(_xlfn.XLOOKUP(Tool_Italy!$G82&amp;$E$2,'Waste management'!$A:$A&amp;'Waste management'!$B:$B,'Waste management'!C:C)*$E82,"")</f>
        <v>9.6616800000000006E-3</v>
      </c>
      <c r="AS82" cm="1">
        <f t="array" ref="AS82">IFERROR(_xlfn.XLOOKUP(Tool_Italy!$G82&amp;$E$2,'Waste management'!$A:$A&amp;'Waste management'!$B:$B,'Waste management'!D:D)*$E82,"")</f>
        <v>6.9421464000000009E-11</v>
      </c>
      <c r="AT82" cm="1">
        <f t="array" ref="AT82">IFERROR(_xlfn.XLOOKUP(Tool_Italy!$G82&amp;$E$2,'Waste management'!$A:$A&amp;'Waste management'!$B:$B,'Waste management'!E:E)*$E82,"")</f>
        <v>1.4784000000000002E-4</v>
      </c>
      <c r="AU82" cm="1">
        <f t="array" ref="AU82">IFERROR(_xlfn.XLOOKUP(Tool_Italy!$G82&amp;$E$2,'Waste management'!$A:$A&amp;'Waste management'!$B:$B,'Waste management'!F:F)*$E82,"")</f>
        <v>2.1840000000000001E-5</v>
      </c>
      <c r="AV82" cm="1">
        <f t="array" ref="AV82">IFERROR(_xlfn.XLOOKUP(Tool_Italy!$G82&amp;$E$2,'Waste management'!$A:$A&amp;'Waste management'!$B:$B,'Waste management'!G:G)*$E82,"")</f>
        <v>1.9522608000000003E-9</v>
      </c>
      <c r="AW82" cm="1">
        <f t="array" ref="AW82">IFERROR(_xlfn.XLOOKUP(Tool_Italy!$G82&amp;$E$2,'Waste management'!$A:$A&amp;'Waste management'!$B:$B,'Waste management'!H:H)*$E82,"")</f>
        <v>6.3791448000000002E-11</v>
      </c>
      <c r="AX82" cm="1">
        <f t="array" ref="AX82">IFERROR(_xlfn.XLOOKUP(Tool_Italy!$G82&amp;$E$2,'Waste management'!$A:$A&amp;'Waste management'!$B:$B,'Waste management'!I:I)*$E82,"")</f>
        <v>4.5583608000000001E-11</v>
      </c>
      <c r="AY82" cm="1">
        <f t="array" ref="AY82">IFERROR(_xlfn.XLOOKUP(Tool_Italy!$G82&amp;$E$2,'Waste management'!$A:$A&amp;'Waste management'!$B:$B,'Waste management'!J:J)*$E82,"")</f>
        <v>3.7128000000000004E-4</v>
      </c>
      <c r="AZ82" cm="1">
        <f t="array" ref="AZ82">IFERROR(_xlfn.XLOOKUP(Tool_Italy!$G82&amp;$E$2,'Waste management'!$A:$A&amp;'Waste management'!$B:$B,'Waste management'!K:K)*$E82,"")</f>
        <v>5.9667384000000002E-7</v>
      </c>
      <c r="BA82" cm="1">
        <f t="array" ref="BA82">IFERROR(_xlfn.XLOOKUP(Tool_Italy!$G82&amp;$E$2,'Waste management'!$A:$A&amp;'Waste management'!$B:$B,'Waste management'!L:L)*$E82,"")</f>
        <v>1.6357185600000002E-5</v>
      </c>
      <c r="BB82" cm="1">
        <f t="array" ref="BB82">IFERROR(_xlfn.XLOOKUP(Tool_Italy!$G82&amp;$E$2,'Waste management'!$A:$A&amp;'Waste management'!$B:$B,'Waste management'!M:M)*$E82,"")</f>
        <v>1.6380000000000001E-3</v>
      </c>
      <c r="BC82" cm="1">
        <f t="array" ref="BC82">IFERROR(_xlfn.XLOOKUP(Tool_Italy!$G82&amp;$E$2,'Waste management'!$A:$A&amp;'Waste management'!$B:$B,'Waste management'!N:N)*$E82,"")</f>
        <v>1.4070134400000003</v>
      </c>
      <c r="BD82" cm="1">
        <f t="array" ref="BD82">IFERROR(_xlfn.XLOOKUP(Tool_Italy!$G82&amp;$E$2,'Waste management'!$A:$A&amp;'Waste management'!$B:$B,'Waste management'!O:O)*$E82,"")</f>
        <v>9.1489439999999991E-2</v>
      </c>
      <c r="BE82" cm="1">
        <f t="array" ref="BE82">IFERROR(_xlfn.XLOOKUP(Tool_Italy!$G82&amp;$E$2,'Waste management'!$A:$A&amp;'Waste management'!$B:$B,'Waste management'!P:P)*$E82,"")</f>
        <v>1.9219200000000001E-3</v>
      </c>
      <c r="BF82" cm="1">
        <f t="array" ref="BF82">IFERROR(_xlfn.XLOOKUP(Tool_Italy!$G82&amp;$E$2,'Waste management'!$A:$A&amp;'Waste management'!$B:$B,'Waste management'!Q:Q)*$E82,"")</f>
        <v>6.0500160000000004E-2</v>
      </c>
      <c r="BG82" cm="1">
        <f t="array" ref="BG82">IFERROR(_xlfn.XLOOKUP(Tool_Italy!$G82&amp;$E$2,'Waste management'!$A:$A&amp;'Waste management'!$B:$B,'Waste management'!R:R)*$E82,"")</f>
        <v>1.87866E-8</v>
      </c>
      <c r="BH82">
        <f>IFERROR((L82+AR82+AB82)*_xlfn.XLOOKUP(Tool_Italy!BH$4,Monetization_Factors!$A:$A,Monetization_Factors!$D:$D),"")</f>
        <v>0.42766579599080556</v>
      </c>
      <c r="BI82">
        <f>IFERROR((M82+AS82+AC82)*_xlfn.XLOOKUP(Tool_Italy!BI$4,Monetization_Factors!$A:$A,Monetization_Factors!$D:$D),"")</f>
        <v>5.0908560232743424E-7</v>
      </c>
      <c r="BJ82">
        <f>IFERROR((N82+AT82+AD82)*_xlfn.XLOOKUP(Tool_Italy!BJ$4,Monetization_Factors!$A:$A,Monetization_Factors!$D:$D),"")</f>
        <v>1.2223509096372573E-4</v>
      </c>
      <c r="BK82">
        <f>IFERROR((O82+AU82+AE82)*_xlfn.XLOOKUP(Tool_Italy!BK$4,Monetization_Factors!$A:$A,Monetization_Factors!$D:$D),"")</f>
        <v>8.411652737339164E-3</v>
      </c>
      <c r="BL82">
        <f>IFERROR((P82+AV82+AF82)*_xlfn.XLOOKUP(Tool_Italy!BL$4,Monetization_Factors!$A:$A,Monetization_Factors!$D:$D),"")</f>
        <v>4.9850848849415805E-2</v>
      </c>
      <c r="BM82">
        <f>IFERROR((Q82+AW82+AG82)*_xlfn.XLOOKUP(Tool_Italy!BM$4,Monetization_Factors!$A:$A,Monetization_Factors!$D:$D),"")</f>
        <v>1.6382083658078284E-3</v>
      </c>
      <c r="BN82">
        <f>IFERROR((R82+AX82+AH82)*_xlfn.XLOOKUP(Tool_Italy!BN$4,Monetization_Factors!$A:$A,Monetization_Factors!$D:$D),"")</f>
        <v>2.1276702695316517E-3</v>
      </c>
      <c r="BO82">
        <f>IFERROR((S82+AY82+AI82)*_xlfn.XLOOKUP(Tool_Italy!BO$4,Monetization_Factors!$A:$A,Monetization_Factors!$D:$D),"")</f>
        <v>2.3290925290276481E-3</v>
      </c>
      <c r="BP82">
        <f>IFERROR((T82+AZ82+AJ82)*_xlfn.XLOOKUP(Tool_Italy!BP$4,Monetization_Factors!$A:$A,Monetization_Factors!$D:$D),"")</f>
        <v>1.0360601443381117E-3</v>
      </c>
      <c r="BQ82">
        <f>IFERROR((U82+BA82+AK82)*_xlfn.XLOOKUP(Tool_Italy!BQ$4,Monetization_Factors!$A:$A,Monetization_Factors!$D:$D),"")</f>
        <v>3.2162888218131687E-2</v>
      </c>
      <c r="BR82" t="str">
        <f>IFERROR((V82+BB82+AL82)*_xlfn.XLOOKUP(Tool_Italy!BR$4,Monetization_Factors!$A:$A,Monetization_Factors!$D:$D),"")</f>
        <v/>
      </c>
      <c r="BS82">
        <f>IFERROR((W82+BC82+AM82)*_xlfn.XLOOKUP(Tool_Italy!BS$4,Monetization_Factors!$A:$A,Monetization_Factors!$D:$D),"")</f>
        <v>4.3370659741472594E-4</v>
      </c>
      <c r="BT82">
        <f>IFERROR((X82+BD82+AN82)*_xlfn.XLOOKUP(Tool_Italy!BT$4,Monetization_Factors!$A:$A,Monetization_Factors!$D:$D),"")</f>
        <v>2.7197212019139726E-2</v>
      </c>
      <c r="BU82">
        <f>IFERROR((Y82+BE82+AO82)*_xlfn.XLOOKUP(Tool_Italy!BU$4,Monetization_Factors!$A:$A,Monetization_Factors!$D:$D),"")</f>
        <v>9.8970988160569434E-4</v>
      </c>
      <c r="BV82">
        <f>IFERROR((Z82+BF82+AP82)*_xlfn.XLOOKUP(Tool_Italy!BV$4,Monetization_Factors!$A:$A,Monetization_Factors!$D:$D),"")</f>
        <v>1.7411392260926185E-2</v>
      </c>
      <c r="BW82">
        <f>IFERROR((AA82+BG82+AQ82)*_xlfn.XLOOKUP(Tool_Italy!BW$4,Monetization_Factors!$A:$A,Monetization_Factors!$D:$D),"")</f>
        <v>5.003967165760628E-6</v>
      </c>
      <c r="BX82" s="38" t="str" cm="1">
        <f t="array" ref="BX82">IFERROR(_xlfn.IFS(I82&lt;&gt;0,I82*E82,I82="",J82*E82),"")</f>
        <v/>
      </c>
      <c r="BY82" s="38">
        <f t="shared" si="67"/>
        <v>0.53921909778908383</v>
      </c>
      <c r="BZ82" s="38">
        <f t="shared" si="71"/>
        <v>0.53921909778908383</v>
      </c>
      <c r="CA82" s="38">
        <f t="shared" si="68"/>
        <v>1.0369598034405459E-3</v>
      </c>
      <c r="CB82">
        <f t="shared" si="69"/>
        <v>3.2871862800000002</v>
      </c>
      <c r="CC82">
        <f t="shared" si="37"/>
        <v>1.2717272400000001E-8</v>
      </c>
      <c r="CD82">
        <f t="shared" si="38"/>
        <v>8.0092012560000009E-2</v>
      </c>
      <c r="CE82">
        <f t="shared" si="39"/>
        <v>5.557111392000001E-3</v>
      </c>
      <c r="CF82">
        <f t="shared" si="40"/>
        <v>4.9937040887999999E-8</v>
      </c>
      <c r="CG82">
        <f t="shared" si="41"/>
        <v>7.8888589080000012E-9</v>
      </c>
      <c r="CH82">
        <f t="shared" si="42"/>
        <v>1.8507252540000002E-9</v>
      </c>
      <c r="CI82">
        <f t="shared" si="43"/>
        <v>5.3195125199999999E-3</v>
      </c>
      <c r="CJ82">
        <f t="shared" si="44"/>
        <v>4.2472076388000007E-4</v>
      </c>
      <c r="CK82">
        <f t="shared" si="45"/>
        <v>7.8624957936000005E-3</v>
      </c>
      <c r="CL82">
        <f t="shared" si="46"/>
        <v>1.9047954240000005E-2</v>
      </c>
      <c r="CM82">
        <f t="shared" si="47"/>
        <v>8.9125004472000011</v>
      </c>
      <c r="CN82">
        <f t="shared" si="48"/>
        <v>122.13988928400001</v>
      </c>
      <c r="CO82">
        <f t="shared" si="49"/>
        <v>0.155738982</v>
      </c>
      <c r="CP82">
        <f t="shared" si="50"/>
        <v>10.544177448000001</v>
      </c>
      <c r="CQ82">
        <f t="shared" si="51"/>
        <v>2.3952514824E-6</v>
      </c>
      <c r="CR82">
        <f t="shared" si="70"/>
        <v>6.3215120769230778E-3</v>
      </c>
      <c r="CS82">
        <f t="shared" si="52"/>
        <v>2.4456293076923081E-11</v>
      </c>
      <c r="CT82">
        <f t="shared" si="53"/>
        <v>1.540231010769231E-4</v>
      </c>
      <c r="CU82">
        <f t="shared" si="54"/>
        <v>1.0686752676923079E-5</v>
      </c>
      <c r="CV82">
        <f t="shared" si="55"/>
        <v>9.603277093846153E-11</v>
      </c>
      <c r="CW82">
        <f t="shared" si="56"/>
        <v>1.5170882515384619E-11</v>
      </c>
      <c r="CX82">
        <f t="shared" si="57"/>
        <v>3.5590870269230772E-12</v>
      </c>
      <c r="CY82">
        <f t="shared" si="58"/>
        <v>1.0229831769230768E-5</v>
      </c>
      <c r="CZ82">
        <f t="shared" si="59"/>
        <v>8.1677069976923093E-7</v>
      </c>
      <c r="DA82">
        <f t="shared" si="60"/>
        <v>1.512018421846154E-5</v>
      </c>
      <c r="DB82">
        <f t="shared" si="61"/>
        <v>3.6630681230769237E-5</v>
      </c>
      <c r="DC82">
        <f t="shared" si="62"/>
        <v>1.7139423936923078E-2</v>
      </c>
      <c r="DD82">
        <f t="shared" si="63"/>
        <v>0.23488440246923079</v>
      </c>
      <c r="DE82">
        <f t="shared" si="64"/>
        <v>2.9949804230769233E-4</v>
      </c>
      <c r="DF82">
        <f t="shared" si="65"/>
        <v>2.0277264323076926E-2</v>
      </c>
      <c r="DG82">
        <f t="shared" si="66"/>
        <v>4.6062528507692312E-9</v>
      </c>
      <c r="DH82" s="5">
        <f>IFERROR(((((L82+AB82)*(1/$H82))+AR82)/$F$2)/($B$2*('CAR.CAP_per person'!B$2)/(_xlfn.XLOOKUP($E$2,EU_countries_GDP!$A$2:$A$29,EU_countries_GDP!$E$2:$E$29))),"")</f>
        <v>0.52672961250944916</v>
      </c>
      <c r="DI82" s="5">
        <f>IFERROR(((((M82+AC82)*(1/$H82))+AS82)/$F$2)/($B$2*('CAR.CAP_per person'!C$2)/(_xlfn.XLOOKUP($E$2,EU_countries_GDP!$A$2:$A$29,EU_countries_GDP!$E$2:$E$29))),"")</f>
        <v>2.5674919159770488E-5</v>
      </c>
      <c r="DJ82" s="5">
        <f>IFERROR(((((N82+AD82)*(1/$H82))+AT82)/$F$2)/($B$2*('CAR.CAP_per person'!D$2)/(_xlfn.XLOOKUP($E$2,EU_countries_GDP!$A$2:$A$29,EU_countries_GDP!$E$2:$E$29))),"")</f>
        <v>1.6605912140132346E-4</v>
      </c>
      <c r="DK82" s="5">
        <f>IFERROR(((((O82+AE82)*(1/$H82))+AU82)/$F$2)/($B$2*('CAR.CAP_per person'!E$2)/(_xlfn.XLOOKUP($E$2,EU_countries_GDP!$A$2:$A$29,EU_countries_GDP!$E$2:$E$29))),"")</f>
        <v>1.4903297823518215E-2</v>
      </c>
      <c r="DL82" s="5">
        <f>IFERROR(((((P82+AF82)*(1/$H82))+AV82)/$F$2)/($B$2*('CAR.CAP_per person'!F$2)/(_xlfn.XLOOKUP($E$2,EU_countries_GDP!$A$2:$A$29,EU_countries_GDP!$E$2:$E$29))),"")</f>
        <v>0.10206482700162688</v>
      </c>
      <c r="DM82" s="5">
        <f>IFERROR(((((Q82+AG82)*(1/$H82))+AW82)/$F$2)/($B$2*('CAR.CAP_per person'!G$2)/(_xlfn.XLOOKUP($E$2,EU_countries_GDP!$A$2:$A$29,EU_countries_GDP!$E$2:$E$29))),"")</f>
        <v>8.9160891859727965E-3</v>
      </c>
      <c r="DN82" s="5">
        <f>IFERROR(((((R82+AH82)*(1/$H82))+AX82)/$F$2)/($B$2*('CAR.CAP_per person'!H$2)/(_xlfn.XLOOKUP($E$2,EU_countries_GDP!$A$2:$A$29,EU_countries_GDP!$E$2:$E$29))),"")</f>
        <v>4.8293643253725932E-4</v>
      </c>
      <c r="DO82" s="5">
        <f>IFERROR(((((S82+AI82)*(1/$H82))+AY82)/$F$2)/($B$2*('CAR.CAP_per person'!I$2)/(_xlfn.XLOOKUP($E$2,EU_countries_GDP!$A$2:$A$29,EU_countries_GDP!$E$2:$E$29))),"")</f>
        <v>5.4405175550274101E-3</v>
      </c>
      <c r="DP82" s="5">
        <f>IFERROR(((((T82+AJ82)*(1/$H82))+AZ82)/$F$2)/($B$2*('CAR.CAP_per person'!J$2)/(_xlfn.XLOOKUP($E$2,EU_countries_GDP!$A$2:$A$29,EU_countries_GDP!$E$2:$E$29))),"")</f>
        <v>7.9914497858797146E-2</v>
      </c>
      <c r="DQ82" s="5">
        <f>IFERROR(((((U82+AK82)*(1/$H82))+BA82)/$F$2)/($B$2*('CAR.CAP_per person'!K$2)/(_xlfn.XLOOKUP($E$2,EU_countries_GDP!$A$2:$A$29,EU_countries_GDP!$E$2:$E$29))),"")</f>
        <v>4.2825157690003543E-2</v>
      </c>
      <c r="DR82" s="5">
        <f>IFERROR(((((V82+AL82)*(1/$H82))+BB82)/$F$2)/($B$2*('CAR.CAP_per person'!L$2)/(_xlfn.XLOOKUP($E$2,EU_countries_GDP!$A$2:$A$29,EU_countries_GDP!$E$2:$E$29))),"")</f>
        <v>3.1350359974447106E-3</v>
      </c>
      <c r="DS82" s="5">
        <f>IFERROR(((((W82+AM82)*(1/$H82))+BC82)/$F$2)/($B$2*('CAR.CAP_per person'!M$2)/(_xlfn.XLOOKUP($E$2,EU_countries_GDP!$A$2:$A$29,EU_countries_GDP!$E$2:$E$29))),"")</f>
        <v>6.367138510411556E-2</v>
      </c>
      <c r="DT82" s="5">
        <f>IFERROR(((((X82+AN82)*(1/$H82))+BD82)/$F$2)/($B$2*('CAR.CAP_per person'!N$2)/(_xlfn.XLOOKUP($E$2,EU_countries_GDP!$A$2:$A$29,EU_countries_GDP!$E$2:$E$29))),"")</f>
        <v>10.497792869868432</v>
      </c>
      <c r="DU82" s="5">
        <f>IFERROR(((((Y82+AO82)*(1/$H82))+BE82)/$F$2)/($B$2*('CAR.CAP_per person'!O$2)/(_xlfn.XLOOKUP($E$2,EU_countries_GDP!$A$2:$A$29,EU_countries_GDP!$E$2:$E$29))),"")</f>
        <v>9.26693161382623E-4</v>
      </c>
      <c r="DV82" s="5">
        <f>IFERROR(((((Z82+AP82)*(1/$H82))+BF82)/$F$2)/($B$2*('CAR.CAP_per person'!P$2)/(_xlfn.XLOOKUP($E$2,EU_countries_GDP!$A$2:$A$29,EU_countries_GDP!$E$2:$E$29))),"")</f>
        <v>5.123511036216899E-2</v>
      </c>
      <c r="DW82" s="5">
        <f>IFERROR(((((AA82+AQ82)*(1/$H82))+BG82)/$F$2)/($B$2*('CAR.CAP_per person'!Q$2)/(_xlfn.XLOOKUP($E$2,EU_countries_GDP!$A$2:$A$29,EU_countries_GDP!$E$2:$E$29))),"")</f>
        <v>1.1835723535798344E-2</v>
      </c>
    </row>
    <row r="83" spans="1:127">
      <c r="A83" t="s">
        <v>239</v>
      </c>
      <c r="B83" t="str">
        <f>_xlfn.XLOOKUP(D83,Table5[Ingredient],Table5[Category],"",FALSE)</f>
        <v>Dairy products</v>
      </c>
      <c r="C83" s="33" t="s">
        <v>177</v>
      </c>
      <c r="D83" s="33" t="s">
        <v>184</v>
      </c>
      <c r="E83" s="33">
        <v>8.4000000000000005E-2</v>
      </c>
      <c r="F83" s="33" t="s">
        <v>204</v>
      </c>
      <c r="G83" s="33" t="s">
        <v>180</v>
      </c>
      <c r="H83" s="91">
        <f>Dataset_IT!L80</f>
        <v>9.876543209876544E-2</v>
      </c>
      <c r="I83" s="33"/>
      <c r="J83" s="37">
        <f>IFERROR(INDEX('AveragePrices&amp;Codes'!G:AG, MATCH($D83, 'AveragePrices&amp;Codes'!$A:$A, 0), MATCH(Tool_Italy!$E$2, 'AveragePrices&amp;Codes'!$G$1:$AG$1, 0)),"")</f>
        <v>5.7575902499999998</v>
      </c>
      <c r="K83" s="37">
        <f>IFERROR(E83/(_xlfn.XLOOKUP(A83,Dataset_IT!$Q$2:$Q$9,Dataset_IT!$R$2:$R$9)),"")</f>
        <v>1.2537313432835822E-3</v>
      </c>
      <c r="L83">
        <f>IFERROR(IF($F83="Raw",_xlfn.XLOOKUP(_xlfn.XLOOKUP(Tool_Italy!$D83,'AveragePrices&amp;Codes'!$A:$A,'AveragePrices&amp;Codes'!$B:$B),AGRIBALYSE_Raw!$B:$B,AGRIBALYSE_Raw!O:O)*$E83,_xlfn.XLOOKUP(_xlfn.XLOOKUP(Tool_Italy!$D83,'AveragePrices&amp;Codes'!$A:$A,'AveragePrices&amp;Codes'!$B:$B),AGRIBALYSE_Cooked!$C:$C,AGRIBALYSE_Cooked!P:P)*$E83),"")</f>
        <v>0.66733704240000002</v>
      </c>
      <c r="M83">
        <f>IFERROR(IF($F83="Raw",_xlfn.XLOOKUP(_xlfn.XLOOKUP(Tool_Italy!$D83,'AveragePrices&amp;Codes'!$A:$A,'AveragePrices&amp;Codes'!$B:$B),AGRIBALYSE_Raw!$B:$B,AGRIBALYSE_Raw!P:P)*$E83,_xlfn.XLOOKUP(_xlfn.XLOOKUP(Tool_Italy!$D83,'AveragePrices&amp;Codes'!$A:$A,'AveragePrices&amp;Codes'!$B:$B),AGRIBALYSE_Cooked!$C:$C,AGRIBALYSE_Cooked!Q:Q)*$E83),"")</f>
        <v>5.7872271240000007E-9</v>
      </c>
      <c r="N83">
        <f>IFERROR(IF($F83="Raw",_xlfn.XLOOKUP(_xlfn.XLOOKUP(Tool_Italy!$D83,'AveragePrices&amp;Codes'!$A:$A,'AveragePrices&amp;Codes'!$B:$B),AGRIBALYSE_Raw!$B:$B,AGRIBALYSE_Raw!Q:Q)*$E83,_xlfn.XLOOKUP(_xlfn.XLOOKUP(Tool_Italy!$D83,'AveragePrices&amp;Codes'!$A:$A,'AveragePrices&amp;Codes'!$B:$B),AGRIBALYSE_Cooked!$C:$C,AGRIBALYSE_Cooked!R:R)*$E83),"")</f>
        <v>5.9548559280000003E-2</v>
      </c>
      <c r="O83">
        <f>IFERROR(IF($F83="Raw",_xlfn.XLOOKUP(_xlfn.XLOOKUP(Tool_Italy!$D83,'AveragePrices&amp;Codes'!$A:$A,'AveragePrices&amp;Codes'!$B:$B),AGRIBALYSE_Raw!$B:$B,AGRIBALYSE_Raw!R:R)*$E83,_xlfn.XLOOKUP(_xlfn.XLOOKUP(Tool_Italy!$D83,'AveragePrices&amp;Codes'!$A:$A,'AveragePrices&amp;Codes'!$B:$B),AGRIBALYSE_Cooked!$C:$C,AGRIBALYSE_Cooked!S:S)*$E83),"")</f>
        <v>1.1788748160000001E-3</v>
      </c>
      <c r="P83">
        <f>IFERROR(IF($F83="Raw",_xlfn.XLOOKUP(_xlfn.XLOOKUP(Tool_Italy!$D83,'AveragePrices&amp;Codes'!$A:$A,'AveragePrices&amp;Codes'!$B:$B),AGRIBALYSE_Raw!$B:$B,AGRIBALYSE_Raw!S:S)*$E83,_xlfn.XLOOKUP(_xlfn.XLOOKUP(Tool_Italy!$D83,'AveragePrices&amp;Codes'!$A:$A,'AveragePrices&amp;Codes'!$B:$B),AGRIBALYSE_Cooked!$C:$C,AGRIBALYSE_Cooked!T:T)*$E83),"")</f>
        <v>5.9266052160000004E-8</v>
      </c>
      <c r="Q83">
        <f>IFERROR(IF($F83="Raw",_xlfn.XLOOKUP(_xlfn.XLOOKUP(Tool_Italy!$D83,'AveragePrices&amp;Codes'!$A:$A,'AveragePrices&amp;Codes'!$B:$B),AGRIBALYSE_Raw!$B:$B,AGRIBALYSE_Raw!T:T)*$E83,_xlfn.XLOOKUP(_xlfn.XLOOKUP(Tool_Italy!$D83,'AveragePrices&amp;Codes'!$A:$A,'AveragePrices&amp;Codes'!$B:$B),AGRIBALYSE_Cooked!$C:$C,AGRIBALYSE_Cooked!U:U)*$E83),"")</f>
        <v>8.3178603480000011E-9</v>
      </c>
      <c r="R83">
        <f>IFERROR(IF($F83="Raw",_xlfn.XLOOKUP(_xlfn.XLOOKUP(Tool_Italy!$D83,'AveragePrices&amp;Codes'!$A:$A,'AveragePrices&amp;Codes'!$B:$B),AGRIBALYSE_Raw!$B:$B,AGRIBALYSE_Raw!U:U)*$E83,_xlfn.XLOOKUP(_xlfn.XLOOKUP(Tool_Italy!$D83,'AveragePrices&amp;Codes'!$A:$A,'AveragePrices&amp;Codes'!$B:$B),AGRIBALYSE_Cooked!$C:$C,AGRIBALYSE_Cooked!V:V)*$E83),"")</f>
        <v>3.2649643320000003E-10</v>
      </c>
      <c r="S83">
        <f>IFERROR(IF($F83="Raw",_xlfn.XLOOKUP(_xlfn.XLOOKUP(Tool_Italy!$D83,'AveragePrices&amp;Codes'!$A:$A,'AveragePrices&amp;Codes'!$B:$B),AGRIBALYSE_Raw!$B:$B,AGRIBALYSE_Raw!V:V)*$E83,_xlfn.XLOOKUP(_xlfn.XLOOKUP(Tool_Italy!$D83,'AveragePrices&amp;Codes'!$A:$A,'AveragePrices&amp;Codes'!$B:$B),AGRIBALYSE_Cooked!$C:$C,AGRIBALYSE_Cooked!W:W)*$E83),"")</f>
        <v>8.51136888E-3</v>
      </c>
      <c r="T83">
        <f>IFERROR(IF($F83="Raw",_xlfn.XLOOKUP(_xlfn.XLOOKUP(Tool_Italy!$D83,'AveragePrices&amp;Codes'!$A:$A,'AveragePrices&amp;Codes'!$B:$B),AGRIBALYSE_Raw!$B:$B,AGRIBALYSE_Raw!W:W)*$E83,_xlfn.XLOOKUP(_xlfn.XLOOKUP(Tool_Italy!$D83,'AveragePrices&amp;Codes'!$A:$A,'AveragePrices&amp;Codes'!$B:$B),AGRIBALYSE_Cooked!$C:$C,AGRIBALYSE_Cooked!X:X)*$E83),"")</f>
        <v>4.6900427279999998E-5</v>
      </c>
      <c r="U83">
        <f>IFERROR(IF($F83="Raw",_xlfn.XLOOKUP(_xlfn.XLOOKUP(Tool_Italy!$D83,'AveragePrices&amp;Codes'!$A:$A,'AveragePrices&amp;Codes'!$B:$B),AGRIBALYSE_Raw!$B:$B,AGRIBALYSE_Raw!X:X)*$E83,_xlfn.XLOOKUP(_xlfn.XLOOKUP(Tool_Italy!$D83,'AveragePrices&amp;Codes'!$A:$A,'AveragePrices&amp;Codes'!$B:$B),AGRIBALYSE_Cooked!$C:$C,AGRIBALYSE_Cooked!Y:Y)*$E83),"")</f>
        <v>2.2775212320000002E-3</v>
      </c>
      <c r="V83">
        <f>IFERROR(IF($F83="Raw",_xlfn.XLOOKUP(_xlfn.XLOOKUP(Tool_Italy!$D83,'AveragePrices&amp;Codes'!$A:$A,'AveragePrices&amp;Codes'!$B:$B),AGRIBALYSE_Raw!$B:$B,AGRIBALYSE_Raw!Y:Y)*$E83,_xlfn.XLOOKUP(_xlfn.XLOOKUP(Tool_Italy!$D83,'AveragePrices&amp;Codes'!$A:$A,'AveragePrices&amp;Codes'!$B:$B),AGRIBALYSE_Cooked!$C:$C,AGRIBALYSE_Cooked!Z:Z)*$E83),"")</f>
        <v>3.695830068E-2</v>
      </c>
      <c r="W83">
        <f>IFERROR(IF($F83="Raw",_xlfn.XLOOKUP(_xlfn.XLOOKUP(Tool_Italy!$D83,'AveragePrices&amp;Codes'!$A:$A,'AveragePrices&amp;Codes'!$B:$B),AGRIBALYSE_Raw!$B:$B,AGRIBALYSE_Raw!Z:Z)*$E83,_xlfn.XLOOKUP(_xlfn.XLOOKUP(Tool_Italy!$D83,'AveragePrices&amp;Codes'!$A:$A,'AveragePrices&amp;Codes'!$B:$B),AGRIBALYSE_Cooked!$C:$C,AGRIBALYSE_Cooked!AA:AA)*$E83),"")</f>
        <v>8.4652590960000005</v>
      </c>
      <c r="X83">
        <f>IFERROR(IF($F83="Raw",_xlfn.XLOOKUP(_xlfn.XLOOKUP(Tool_Italy!$D83,'AveragePrices&amp;Codes'!$A:$A,'AveragePrices&amp;Codes'!$B:$B),AGRIBALYSE_Raw!$B:$B,AGRIBALYSE_Raw!AA:AA)*$E83,_xlfn.XLOOKUP(_xlfn.XLOOKUP(Tool_Italy!$D83,'AveragePrices&amp;Codes'!$A:$A,'AveragePrices&amp;Codes'!$B:$B),AGRIBALYSE_Cooked!$C:$C,AGRIBALYSE_Cooked!AB:AB)*$E83),"")</f>
        <v>33.281451840000003</v>
      </c>
      <c r="Y83">
        <f>IFERROR(IF($F83="Raw",_xlfn.XLOOKUP(_xlfn.XLOOKUP(Tool_Italy!$D83,'AveragePrices&amp;Codes'!$A:$A,'AveragePrices&amp;Codes'!$B:$B),AGRIBALYSE_Raw!$B:$B,AGRIBALYSE_Raw!AB:AB)*$E83,_xlfn.XLOOKUP(_xlfn.XLOOKUP(Tool_Italy!$D83,'AveragePrices&amp;Codes'!$A:$A,'AveragePrices&amp;Codes'!$B:$B),AGRIBALYSE_Cooked!$C:$C,AGRIBALYSE_Cooked!AC:AC)*$E83),"")</f>
        <v>7.2726090360000009E-2</v>
      </c>
      <c r="Z83">
        <f>IFERROR(IF($F83="Raw",_xlfn.XLOOKUP(_xlfn.XLOOKUP(Tool_Italy!$D83,'AveragePrices&amp;Codes'!$A:$A,'AveragePrices&amp;Codes'!$B:$B),AGRIBALYSE_Raw!$B:$B,AGRIBALYSE_Raw!AC:AC)*$E83,_xlfn.XLOOKUP(_xlfn.XLOOKUP(Tool_Italy!$D83,'AveragePrices&amp;Codes'!$A:$A,'AveragePrices&amp;Codes'!$B:$B),AGRIBALYSE_Cooked!$C:$C,AGRIBALYSE_Cooked!AD:AD)*$E83),"")</f>
        <v>2.711418192</v>
      </c>
      <c r="AA83">
        <f>IFERROR(IF($F83="Raw",_xlfn.XLOOKUP(_xlfn.XLOOKUP(Tool_Italy!$D83,'AveragePrices&amp;Codes'!$A:$A,'AveragePrices&amp;Codes'!$B:$B),AGRIBALYSE_Raw!$B:$B,AGRIBALYSE_Raw!AD:AD)*$E83,_xlfn.XLOOKUP(_xlfn.XLOOKUP(Tool_Italy!$D83,'AveragePrices&amp;Codes'!$A:$A,'AveragePrices&amp;Codes'!$B:$B),AGRIBALYSE_Cooked!$C:$C,AGRIBALYSE_Cooked!AE:AE)*$E83),"")</f>
        <v>1.4343629160000001E-6</v>
      </c>
      <c r="AB83" cm="1">
        <f t="array" ref="AB83">IFERROR(_xlfn.XLOOKUP(Tool_Italy!$F83&amp;$E$2,'Cooking methods'!$A:$A&amp;'Cooking methods'!$B:$B,'Cooking methods'!C:C)*$E83,"")</f>
        <v>3.7050048000000002E-2</v>
      </c>
      <c r="AC83" cm="1">
        <f t="array" ref="AC83">IFERROR(_xlfn.XLOOKUP(Tool_Italy!$F83&amp;$E$2,'Cooking methods'!$A:$A&amp;'Cooking methods'!$B:$B,'Cooking methods'!D:D)*$E83,"")</f>
        <v>2.42198586E-9</v>
      </c>
      <c r="AD83" cm="1">
        <f t="array" ref="AD83">IFERROR(_xlfn.XLOOKUP(Tool_Italy!$F83&amp;$E$2,'Cooking methods'!$A:$A&amp;'Cooking methods'!$B:$B,'Cooking methods'!E:E)*$E83,"")</f>
        <v>1.9209960000000001E-3</v>
      </c>
      <c r="AE83" cm="1">
        <f t="array" ref="AE83">IFERROR(_xlfn.XLOOKUP(Tool_Italy!$F83&amp;$E$2,'Cooking methods'!$A:$A&amp;'Cooking methods'!$B:$B,'Cooking methods'!F:F)*$E83,"")</f>
        <v>7.1442000000000012E-5</v>
      </c>
      <c r="AF83" cm="1">
        <f t="array" ref="AF83">IFERROR(_xlfn.XLOOKUP(Tool_Italy!$F83&amp;$E$2,'Cooking methods'!$A:$A&amp;'Cooking methods'!$B:$B,'Cooking methods'!G:G)*$E83,"")</f>
        <v>4.786908840000001E-10</v>
      </c>
      <c r="AG83" cm="1">
        <f t="array" ref="AG83">IFERROR(_xlfn.XLOOKUP(Tool_Italy!$F83&amp;$E$2,'Cooking methods'!$A:$A&amp;'Cooking methods'!$B:$B,'Cooking methods'!H:H)*$E83,"")</f>
        <v>1.5843907800000002E-10</v>
      </c>
      <c r="AH83" cm="1">
        <f t="array" ref="AH83">IFERROR(_xlfn.XLOOKUP(Tool_Italy!$F83&amp;$E$2,'Cooking methods'!$A:$A&amp;'Cooking methods'!$B:$B,'Cooking methods'!I:I)*$E83,"")</f>
        <v>7.9872949800000021E-11</v>
      </c>
      <c r="AI83" cm="1">
        <f t="array" ref="AI83">IFERROR(_xlfn.XLOOKUP(Tool_Italy!$F83&amp;$E$2,'Cooking methods'!$A:$A&amp;'Cooking methods'!$B:$B,'Cooking methods'!J:J)*$E83,"")</f>
        <v>1.0092600000000002E-4</v>
      </c>
      <c r="AJ83" cm="1">
        <f t="array" ref="AJ83">IFERROR(_xlfn.XLOOKUP(Tool_Italy!$F83&amp;$E$2,'Cooking methods'!$A:$A&amp;'Cooking methods'!$B:$B,'Cooking methods'!K:K)*$E83,"")</f>
        <v>2.5532350200000004E-6</v>
      </c>
      <c r="AK83" cm="1">
        <f t="array" ref="AK83">IFERROR(_xlfn.XLOOKUP(Tool_Italy!$F83&amp;$E$2,'Cooking methods'!$A:$A&amp;'Cooking methods'!$B:$B,'Cooking methods'!L:L)*$E83,"")</f>
        <v>1.9278000000000004E-5</v>
      </c>
      <c r="AL83" cm="1">
        <f t="array" ref="AL83">IFERROR(_xlfn.XLOOKUP(Tool_Italy!$F83&amp;$E$2,'Cooking methods'!$A:$A&amp;'Cooking methods'!$B:$B,'Cooking methods'!M:M)*$E83,"")</f>
        <v>2.1432600000000001E-4</v>
      </c>
      <c r="AM83" cm="1">
        <f t="array" ref="AM83">IFERROR(_xlfn.XLOOKUP(Tool_Italy!$F83&amp;$E$2,'Cooking methods'!$A:$A&amp;'Cooking methods'!$B:$B,'Cooking methods'!N:N)*$E83,"")</f>
        <v>7.1007678000000005E-2</v>
      </c>
      <c r="AN83" cm="1">
        <f t="array" ref="AN83">IFERROR(_xlfn.XLOOKUP(Tool_Italy!$F83&amp;$E$2,'Cooking methods'!$A:$A&amp;'Cooking methods'!$B:$B,'Cooking methods'!O:O)*$E83,"")</f>
        <v>0.11356216200000002</v>
      </c>
      <c r="AO83" cm="1">
        <f t="array" ref="AO83">IFERROR(_xlfn.XLOOKUP(Tool_Italy!$F83&amp;$E$2,'Cooking methods'!$A:$A&amp;'Cooking methods'!$B:$B,'Cooking methods'!P:P)*$E83,"")</f>
        <v>3.3214860000000002E-3</v>
      </c>
      <c r="AP83" cm="1">
        <f t="array" ref="AP83">IFERROR(_xlfn.XLOOKUP(Tool_Italy!$F83&amp;$E$2,'Cooking methods'!$A:$A&amp;'Cooking methods'!$B:$B,'Cooking methods'!Q:Q)*$E83,"")</f>
        <v>0.58104572399999999</v>
      </c>
      <c r="AQ83" cm="1">
        <f t="array" ref="AQ83">IFERROR(_xlfn.XLOOKUP(Tool_Italy!$F83&amp;$E$2,'Cooking methods'!$A:$A&amp;'Cooking methods'!$B:$B,'Cooking methods'!R:R)*$E83,"")</f>
        <v>8.2461985200000003E-8</v>
      </c>
      <c r="AR83" cm="1">
        <f t="array" ref="AR83">IFERROR(_xlfn.XLOOKUP(Tool_Italy!$G83&amp;$E$2,'Waste management'!$A:$A&amp;'Waste management'!$B:$B,'Waste management'!C:C)*$E83,"")</f>
        <v>4.8308400000000003E-3</v>
      </c>
      <c r="AS83" cm="1">
        <f t="array" ref="AS83">IFERROR(_xlfn.XLOOKUP(Tool_Italy!$G83&amp;$E$2,'Waste management'!$A:$A&amp;'Waste management'!$B:$B,'Waste management'!D:D)*$E83,"")</f>
        <v>3.4710732000000005E-11</v>
      </c>
      <c r="AT83" cm="1">
        <f t="array" ref="AT83">IFERROR(_xlfn.XLOOKUP(Tool_Italy!$G83&amp;$E$2,'Waste management'!$A:$A&amp;'Waste management'!$B:$B,'Waste management'!E:E)*$E83,"")</f>
        <v>7.3920000000000011E-5</v>
      </c>
      <c r="AU83" cm="1">
        <f t="array" ref="AU83">IFERROR(_xlfn.XLOOKUP(Tool_Italy!$G83&amp;$E$2,'Waste management'!$A:$A&amp;'Waste management'!$B:$B,'Waste management'!F:F)*$E83,"")</f>
        <v>1.092E-5</v>
      </c>
      <c r="AV83" cm="1">
        <f t="array" ref="AV83">IFERROR(_xlfn.XLOOKUP(Tool_Italy!$G83&amp;$E$2,'Waste management'!$A:$A&amp;'Waste management'!$B:$B,'Waste management'!G:G)*$E83,"")</f>
        <v>9.7613040000000015E-10</v>
      </c>
      <c r="AW83" cm="1">
        <f t="array" ref="AW83">IFERROR(_xlfn.XLOOKUP(Tool_Italy!$G83&amp;$E$2,'Waste management'!$A:$A&amp;'Waste management'!$B:$B,'Waste management'!H:H)*$E83,"")</f>
        <v>3.1895724000000001E-11</v>
      </c>
      <c r="AX83" cm="1">
        <f t="array" ref="AX83">IFERROR(_xlfn.XLOOKUP(Tool_Italy!$G83&amp;$E$2,'Waste management'!$A:$A&amp;'Waste management'!$B:$B,'Waste management'!I:I)*$E83,"")</f>
        <v>2.2791804000000001E-11</v>
      </c>
      <c r="AY83" cm="1">
        <f t="array" ref="AY83">IFERROR(_xlfn.XLOOKUP(Tool_Italy!$G83&amp;$E$2,'Waste management'!$A:$A&amp;'Waste management'!$B:$B,'Waste management'!J:J)*$E83,"")</f>
        <v>1.8564000000000002E-4</v>
      </c>
      <c r="AZ83" cm="1">
        <f t="array" ref="AZ83">IFERROR(_xlfn.XLOOKUP(Tool_Italy!$G83&amp;$E$2,'Waste management'!$A:$A&amp;'Waste management'!$B:$B,'Waste management'!K:K)*$E83,"")</f>
        <v>2.9833692000000001E-7</v>
      </c>
      <c r="BA83" cm="1">
        <f t="array" ref="BA83">IFERROR(_xlfn.XLOOKUP(Tool_Italy!$G83&amp;$E$2,'Waste management'!$A:$A&amp;'Waste management'!$B:$B,'Waste management'!L:L)*$E83,"")</f>
        <v>8.1785928000000009E-6</v>
      </c>
      <c r="BB83" cm="1">
        <f t="array" ref="BB83">IFERROR(_xlfn.XLOOKUP(Tool_Italy!$G83&amp;$E$2,'Waste management'!$A:$A&amp;'Waste management'!$B:$B,'Waste management'!M:M)*$E83,"")</f>
        <v>8.1900000000000007E-4</v>
      </c>
      <c r="BC83" cm="1">
        <f t="array" ref="BC83">IFERROR(_xlfn.XLOOKUP(Tool_Italy!$G83&amp;$E$2,'Waste management'!$A:$A&amp;'Waste management'!$B:$B,'Waste management'!N:N)*$E83,"")</f>
        <v>0.70350672000000014</v>
      </c>
      <c r="BD83" cm="1">
        <f t="array" ref="BD83">IFERROR(_xlfn.XLOOKUP(Tool_Italy!$G83&amp;$E$2,'Waste management'!$A:$A&amp;'Waste management'!$B:$B,'Waste management'!O:O)*$E83,"")</f>
        <v>4.5744719999999996E-2</v>
      </c>
      <c r="BE83" cm="1">
        <f t="array" ref="BE83">IFERROR(_xlfn.XLOOKUP(Tool_Italy!$G83&amp;$E$2,'Waste management'!$A:$A&amp;'Waste management'!$B:$B,'Waste management'!P:P)*$E83,"")</f>
        <v>9.6096000000000007E-4</v>
      </c>
      <c r="BF83" cm="1">
        <f t="array" ref="BF83">IFERROR(_xlfn.XLOOKUP(Tool_Italy!$G83&amp;$E$2,'Waste management'!$A:$A&amp;'Waste management'!$B:$B,'Waste management'!Q:Q)*$E83,"")</f>
        <v>3.0250080000000002E-2</v>
      </c>
      <c r="BG83" cm="1">
        <f t="array" ref="BG83">IFERROR(_xlfn.XLOOKUP(Tool_Italy!$G83&amp;$E$2,'Waste management'!$A:$A&amp;'Waste management'!$B:$B,'Waste management'!R:R)*$E83,"")</f>
        <v>9.3932999999999998E-9</v>
      </c>
      <c r="BH83">
        <f>IFERROR((L83+AR83+AB83)*_xlfn.XLOOKUP(Tool_Italy!BH$4,Monetization_Factors!$A:$A,Monetization_Factors!$D:$D),"")</f>
        <v>9.2269870004284563E-2</v>
      </c>
      <c r="BI83">
        <f>IFERROR((M83+AS83+AC83)*_xlfn.XLOOKUP(Tool_Italy!BI$4,Monetization_Factors!$A:$A,Monetization_Factors!$D:$D),"")</f>
        <v>3.3001281552334129E-7</v>
      </c>
      <c r="BJ83">
        <f>IFERROR((N83+AT83+AD83)*_xlfn.XLOOKUP(Tool_Italy!BJ$4,Monetization_Factors!$A:$A,Monetization_Factors!$D:$D),"")</f>
        <v>9.3926623375071365E-5</v>
      </c>
      <c r="BK83">
        <f>IFERROR((O83+AU83+AE83)*_xlfn.XLOOKUP(Tool_Italy!BK$4,Monetization_Factors!$A:$A,Monetization_Factors!$D:$D),"")</f>
        <v>1.9091008560692406E-3</v>
      </c>
      <c r="BL83">
        <f>IFERROR((P83+AV83+AF83)*_xlfn.XLOOKUP(Tool_Italy!BL$4,Monetization_Factors!$A:$A,Monetization_Factors!$D:$D),"")</f>
        <v>6.0616068357961975E-2</v>
      </c>
      <c r="BM83">
        <f>IFERROR((Q83+AW83+AG83)*_xlfn.XLOOKUP(Tool_Italy!BM$4,Monetization_Factors!$A:$A,Monetization_Factors!$D:$D),"")</f>
        <v>1.7668203519929893E-3</v>
      </c>
      <c r="BN83">
        <f>IFERROR((R83+AX83+AH83)*_xlfn.XLOOKUP(Tool_Italy!BN$4,Monetization_Factors!$A:$A,Monetization_Factors!$D:$D),"")</f>
        <v>4.9338144408160416E-4</v>
      </c>
      <c r="BO83">
        <f>IFERROR((S83+AY83+AI83)*_xlfn.XLOOKUP(Tool_Italy!BO$4,Monetization_Factors!$A:$A,Monetization_Factors!$D:$D),"")</f>
        <v>3.8520831228121182E-3</v>
      </c>
      <c r="BP83">
        <f>IFERROR((T83+AZ83+AJ83)*_xlfn.XLOOKUP(Tool_Italy!BP$4,Monetization_Factors!$A:$A,Monetization_Factors!$D:$D),"")</f>
        <v>1.2136459499198529E-4</v>
      </c>
      <c r="BQ83">
        <f>IFERROR((U83+BA83+AK83)*_xlfn.XLOOKUP(Tool_Italy!BQ$4,Monetization_Factors!$A:$A,Monetization_Factors!$D:$D),"")</f>
        <v>9.428907317783208E-3</v>
      </c>
      <c r="BR83" t="str">
        <f>IFERROR((V83+BB83+AL83)*_xlfn.XLOOKUP(Tool_Italy!BR$4,Monetization_Factors!$A:$A,Monetization_Factors!$D:$D),"")</f>
        <v/>
      </c>
      <c r="BS83">
        <f>IFERROR((W83+BC83+AM83)*_xlfn.XLOOKUP(Tool_Italy!BS$4,Monetization_Factors!$A:$A,Monetization_Factors!$D:$D),"")</f>
        <v>4.4963259712648714E-4</v>
      </c>
      <c r="BT83">
        <f>IFERROR((X83+BD83+AN83)*_xlfn.XLOOKUP(Tool_Italy!BT$4,Monetization_Factors!$A:$A,Monetization_Factors!$D:$D),"")</f>
        <v>7.4463421440342801E-3</v>
      </c>
      <c r="BU83">
        <f>IFERROR((Y83+BE83+AO83)*_xlfn.XLOOKUP(Tool_Italy!BU$4,Monetization_Factors!$A:$A,Monetization_Factors!$D:$D),"")</f>
        <v>4.893836368050962E-4</v>
      </c>
      <c r="BV83">
        <f>IFERROR((Z83+BF83+AP83)*_xlfn.XLOOKUP(Tool_Italy!BV$4,Monetization_Factors!$A:$A,Monetization_Factors!$D:$D),"")</f>
        <v>5.4867320889216429E-3</v>
      </c>
      <c r="BW83">
        <f>IFERROR((AA83+BG83+AQ83)*_xlfn.XLOOKUP(Tool_Italy!BW$4,Monetization_Factors!$A:$A,Monetization_Factors!$D:$D),"")</f>
        <v>3.1884525790748126E-6</v>
      </c>
      <c r="BX83" s="38" cm="1">
        <f t="array" ref="BX83">IFERROR(_xlfn.IFS(I83&lt;&gt;0,I83*E83,I83="",J83*E83),"")</f>
        <v>0.48363758100000004</v>
      </c>
      <c r="BY83" s="38">
        <f t="shared" si="67"/>
        <v>0.17499822428785164</v>
      </c>
      <c r="BZ83" s="38">
        <f t="shared" si="71"/>
        <v>0.65863580528785171</v>
      </c>
      <c r="CA83" s="38">
        <f t="shared" si="68"/>
        <v>3.3653504670740699E-4</v>
      </c>
      <c r="CB83">
        <f t="shared" si="69"/>
        <v>0.70921793040000003</v>
      </c>
      <c r="CC83">
        <f t="shared" si="37"/>
        <v>8.2439237160000005E-9</v>
      </c>
      <c r="CD83">
        <f t="shared" si="38"/>
        <v>6.1543475280000003E-2</v>
      </c>
      <c r="CE83">
        <f t="shared" si="39"/>
        <v>1.2612368160000002E-3</v>
      </c>
      <c r="CF83">
        <f t="shared" si="40"/>
        <v>6.0720873444000001E-8</v>
      </c>
      <c r="CG83">
        <f t="shared" si="41"/>
        <v>8.508195150000001E-9</v>
      </c>
      <c r="CH83">
        <f t="shared" si="42"/>
        <v>4.2916118700000009E-10</v>
      </c>
      <c r="CI83">
        <f t="shared" si="43"/>
        <v>8.7979348800000003E-3</v>
      </c>
      <c r="CJ83">
        <f t="shared" si="44"/>
        <v>4.9751999220000001E-5</v>
      </c>
      <c r="CK83">
        <f t="shared" si="45"/>
        <v>2.3049778248000002E-3</v>
      </c>
      <c r="CL83">
        <f t="shared" si="46"/>
        <v>3.7991626680000001E-2</v>
      </c>
      <c r="CM83">
        <f t="shared" si="47"/>
        <v>9.2397734940000014</v>
      </c>
      <c r="CN83">
        <f t="shared" si="48"/>
        <v>33.440758722000005</v>
      </c>
      <c r="CO83">
        <f t="shared" si="49"/>
        <v>7.7008536360000004E-2</v>
      </c>
      <c r="CP83">
        <f t="shared" si="50"/>
        <v>3.3227139960000001</v>
      </c>
      <c r="CQ83">
        <f t="shared" si="51"/>
        <v>1.5262182012000001E-6</v>
      </c>
      <c r="CR83">
        <f t="shared" si="70"/>
        <v>1.3638806353846154E-3</v>
      </c>
      <c r="CS83">
        <f t="shared" si="52"/>
        <v>1.5853699453846154E-11</v>
      </c>
      <c r="CT83">
        <f t="shared" si="53"/>
        <v>1.1835283707692308E-4</v>
      </c>
      <c r="CU83">
        <f t="shared" si="54"/>
        <v>2.4254554153846157E-6</v>
      </c>
      <c r="CV83">
        <f t="shared" si="55"/>
        <v>1.1677091046923076E-10</v>
      </c>
      <c r="CW83">
        <f t="shared" si="56"/>
        <v>1.6361913750000003E-11</v>
      </c>
      <c r="CX83">
        <f t="shared" si="57"/>
        <v>8.2530997500000013E-13</v>
      </c>
      <c r="CY83">
        <f t="shared" si="58"/>
        <v>1.6919105538461541E-5</v>
      </c>
      <c r="CZ83">
        <f t="shared" si="59"/>
        <v>9.5676921576923082E-8</v>
      </c>
      <c r="DA83">
        <f t="shared" si="60"/>
        <v>4.4326496630769233E-6</v>
      </c>
      <c r="DB83">
        <f t="shared" si="61"/>
        <v>7.306082053846154E-5</v>
      </c>
      <c r="DC83">
        <f t="shared" si="62"/>
        <v>1.7768795180769233E-2</v>
      </c>
      <c r="DD83">
        <f t="shared" si="63"/>
        <v>6.430915138846155E-2</v>
      </c>
      <c r="DE83">
        <f t="shared" si="64"/>
        <v>1.4809333915384617E-4</v>
      </c>
      <c r="DF83">
        <f t="shared" si="65"/>
        <v>6.3898346076923076E-3</v>
      </c>
      <c r="DG83">
        <f t="shared" si="66"/>
        <v>2.9350350023076923E-9</v>
      </c>
      <c r="DH83" s="5">
        <f>IFERROR(((((L83+AB83)*(1/$H83))+AR83)/$F$2)/($B$2*('CAR.CAP_per person'!B$2)/(_xlfn.XLOOKUP($E$2,EU_countries_GDP!$A$2:$A$29,EU_countries_GDP!$E$2:$E$29))),"")</f>
        <v>0.11324546246446746</v>
      </c>
      <c r="DI83" s="5">
        <f>IFERROR(((((M83+AC83)*(1/$H83))+AS83)/$F$2)/($B$2*('CAR.CAP_per person'!C$2)/(_xlfn.XLOOKUP($E$2,EU_countries_GDP!$A$2:$A$29,EU_countries_GDP!$E$2:$E$29))),"")</f>
        <v>1.6662487146672381E-5</v>
      </c>
      <c r="DJ83" s="5">
        <f>IFERROR(((((N83+AD83)*(1/$H83))+AT83)/$F$2)/($B$2*('CAR.CAP_per person'!D$2)/(_xlfn.XLOOKUP($E$2,EU_countries_GDP!$A$2:$A$29,EU_countries_GDP!$E$2:$E$29))),"")</f>
        <v>1.2767570313201266E-4</v>
      </c>
      <c r="DK83" s="5">
        <f>IFERROR(((((O83+AE83)*(1/$H83))+AU83)/$F$2)/($B$2*('CAR.CAP_per person'!E$2)/(_xlfn.XLOOKUP($E$2,EU_countries_GDP!$A$2:$A$29,EU_countries_GDP!$E$2:$E$29))),"")</f>
        <v>3.367974431505911E-3</v>
      </c>
      <c r="DL83" s="5">
        <f>IFERROR(((((P83+AF83)*(1/$H83))+AV83)/$F$2)/($B$2*('CAR.CAP_per person'!F$2)/(_xlfn.XLOOKUP($E$2,EU_countries_GDP!$A$2:$A$29,EU_countries_GDP!$E$2:$E$29))),"")</f>
        <v>0.12677421112304479</v>
      </c>
      <c r="DM83" s="5">
        <f>IFERROR(((((Q83+AG83)*(1/$H83))+AW83)/$F$2)/($B$2*('CAR.CAP_per person'!G$2)/(_xlfn.XLOOKUP($E$2,EU_countries_GDP!$A$2:$A$29,EU_countries_GDP!$E$2:$E$29))),"")</f>
        <v>9.6539366452035712E-3</v>
      </c>
      <c r="DN83" s="5">
        <f>IFERROR(((((R83+AH83)*(1/$H83))+AX83)/$F$2)/($B$2*('CAR.CAP_per person'!H$2)/(_xlfn.XLOOKUP($E$2,EU_countries_GDP!$A$2:$A$29,EU_countries_GDP!$E$2:$E$29))),"")</f>
        <v>1.0904781263737914E-4</v>
      </c>
      <c r="DO83" s="5">
        <f>IFERROR(((((S83+AI83)*(1/$H83))+AY83)/$F$2)/($B$2*('CAR.CAP_per person'!I$2)/(_xlfn.XLOOKUP($E$2,EU_countries_GDP!$A$2:$A$29,EU_countries_GDP!$E$2:$E$29))),"")</f>
        <v>9.4194611962582948E-3</v>
      </c>
      <c r="DP83" s="5">
        <f>IFERROR(((((T83+AJ83)*(1/$H83))+AZ83)/$F$2)/($B$2*('CAR.CAP_per person'!J$2)/(_xlfn.XLOOKUP($E$2,EU_countries_GDP!$A$2:$A$29,EU_countries_GDP!$E$2:$E$29))),"")</f>
        <v>9.3224365587625396E-3</v>
      </c>
      <c r="DQ83" s="5">
        <f>IFERROR(((((U83+AK83)*(1/$H83))+BA83)/$F$2)/($B$2*('CAR.CAP_per person'!K$2)/(_xlfn.XLOOKUP($E$2,EU_countries_GDP!$A$2:$A$29,EU_countries_GDP!$E$2:$E$29))),"")</f>
        <v>1.2538030648916254E-2</v>
      </c>
      <c r="DR83" s="5">
        <f>IFERROR(((((V83+AL83)*(1/$H83))+BB83)/$F$2)/($B$2*('CAR.CAP_per person'!L$2)/(_xlfn.XLOOKUP($E$2,EU_countries_GDP!$A$2:$A$29,EU_countries_GDP!$E$2:$E$29))),"")</f>
        <v>6.6465338887295245E-3</v>
      </c>
      <c r="DS83" s="5">
        <f>IFERROR(((((W83+AM83)*(1/$H83))+BC83)/$F$2)/($B$2*('CAR.CAP_per person'!M$2)/(_xlfn.XLOOKUP($E$2,EU_countries_GDP!$A$2:$A$29,EU_countries_GDP!$E$2:$E$29))),"")</f>
        <v>7.167812733883433E-2</v>
      </c>
      <c r="DT83" s="5">
        <f>IFERROR(((((X83+AN83)*(1/$H83))+BD83)/$F$2)/($B$2*('CAR.CAP_per person'!N$2)/(_xlfn.XLOOKUP($E$2,EU_countries_GDP!$A$2:$A$29,EU_countries_GDP!$E$2:$E$29))),"")</f>
        <v>2.8725932711021467</v>
      </c>
      <c r="DU83" s="5">
        <f>IFERROR(((((Y83+AO83)*(1/$H83))+BE83)/$F$2)/($B$2*('CAR.CAP_per person'!O$2)/(_xlfn.XLOOKUP($E$2,EU_countries_GDP!$A$2:$A$29,EU_countries_GDP!$E$2:$E$29))),"")</f>
        <v>4.5816602790935156E-4</v>
      </c>
      <c r="DV83" s="5">
        <f>IFERROR(((((Z83+AP83)*(1/$H83))+BF83)/$F$2)/($B$2*('CAR.CAP_per person'!P$2)/(_xlfn.XLOOKUP($E$2,EU_countries_GDP!$A$2:$A$29,EU_countries_GDP!$E$2:$E$29))),"")</f>
        <v>1.6096131258254643E-2</v>
      </c>
      <c r="DW83" s="5">
        <f>IFERROR(((((AA83+AQ83)*(1/$H83))+BG83)/$F$2)/($B$2*('CAR.CAP_per person'!Q$2)/(_xlfn.XLOOKUP($E$2,EU_countries_GDP!$A$2:$A$29,EU_countries_GDP!$E$2:$E$29))),"")</f>
        <v>7.5531038470556247E-3</v>
      </c>
    </row>
    <row r="84" spans="1:127">
      <c r="A84" t="s">
        <v>244</v>
      </c>
      <c r="B84" t="str">
        <f>_xlfn.XLOOKUP(D84,Table5[Ingredient],Table5[Category],"",FALSE)</f>
        <v>Fruit</v>
      </c>
      <c r="C84" s="33" t="s">
        <v>177</v>
      </c>
      <c r="D84" s="33" t="s">
        <v>256</v>
      </c>
      <c r="E84" s="33">
        <v>0.72</v>
      </c>
      <c r="F84" s="33" t="s">
        <v>189</v>
      </c>
      <c r="G84" s="33" t="s">
        <v>180</v>
      </c>
      <c r="H84" s="91">
        <f>Dataset_IT!L81</f>
        <v>0.58536585365853655</v>
      </c>
      <c r="I84" s="33"/>
      <c r="J84" s="37" t="str">
        <f>IFERROR(INDEX('AveragePrices&amp;Codes'!G:AG, MATCH($D84, 'AveragePrices&amp;Codes'!$A:$A, 0), MATCH(Tool_Italy!$E$2, 'AveragePrices&amp;Codes'!$G$1:$AG$1, 0)),"")</f>
        <v/>
      </c>
      <c r="K84" s="37">
        <f>IFERROR(E84/(_xlfn.XLOOKUP(A84,Dataset_IT!$Q$2:$Q$9,Dataset_IT!$R$2:$R$9)),"")</f>
        <v>1.0588235294117647E-2</v>
      </c>
      <c r="L84">
        <f>IFERROR(IF($F84="Raw",_xlfn.XLOOKUP(_xlfn.XLOOKUP(Tool_Italy!$D84,'AveragePrices&amp;Codes'!$A:$A,'AveragePrices&amp;Codes'!$B:$B),AGRIBALYSE_Raw!$B:$B,AGRIBALYSE_Raw!O:O)*$E84,_xlfn.XLOOKUP(_xlfn.XLOOKUP(Tool_Italy!$D84,'AveragePrices&amp;Codes'!$A:$A,'AveragePrices&amp;Codes'!$B:$B),AGRIBALYSE_Cooked!$C:$C,AGRIBALYSE_Cooked!P:P)*$E84),"")</f>
        <v>0.97997407200000008</v>
      </c>
      <c r="M84">
        <f>IFERROR(IF($F84="Raw",_xlfn.XLOOKUP(_xlfn.XLOOKUP(Tool_Italy!$D84,'AveragePrices&amp;Codes'!$A:$A,'AveragePrices&amp;Codes'!$B:$B),AGRIBALYSE_Raw!$B:$B,AGRIBALYSE_Raw!P:P)*$E84,_xlfn.XLOOKUP(_xlfn.XLOOKUP(Tool_Italy!$D84,'AveragePrices&amp;Codes'!$A:$A,'AveragePrices&amp;Codes'!$B:$B),AGRIBALYSE_Cooked!$C:$C,AGRIBALYSE_Cooked!Q:Q)*$E84),"")</f>
        <v>2.7814908959999999E-8</v>
      </c>
      <c r="N84">
        <f>IFERROR(IF($F84="Raw",_xlfn.XLOOKUP(_xlfn.XLOOKUP(Tool_Italy!$D84,'AveragePrices&amp;Codes'!$A:$A,'AveragePrices&amp;Codes'!$B:$B),AGRIBALYSE_Raw!$B:$B,AGRIBALYSE_Raw!Q:Q)*$E84,_xlfn.XLOOKUP(_xlfn.XLOOKUP(Tool_Italy!$D84,'AveragePrices&amp;Codes'!$A:$A,'AveragePrices&amp;Codes'!$B:$B),AGRIBALYSE_Cooked!$C:$C,AGRIBALYSE_Cooked!R:R)*$E84),"")</f>
        <v>2.6639598239999999E-2</v>
      </c>
      <c r="O84">
        <f>IFERROR(IF($F84="Raw",_xlfn.XLOOKUP(_xlfn.XLOOKUP(Tool_Italy!$D84,'AveragePrices&amp;Codes'!$A:$A,'AveragePrices&amp;Codes'!$B:$B),AGRIBALYSE_Raw!$B:$B,AGRIBALYSE_Raw!R:R)*$E84,_xlfn.XLOOKUP(_xlfn.XLOOKUP(Tool_Italy!$D84,'AveragePrices&amp;Codes'!$A:$A,'AveragePrices&amp;Codes'!$B:$B),AGRIBALYSE_Cooked!$C:$C,AGRIBALYSE_Cooked!S:S)*$E84),"")</f>
        <v>5.4274062959999998E-3</v>
      </c>
      <c r="P84">
        <f>IFERROR(IF($F84="Raw",_xlfn.XLOOKUP(_xlfn.XLOOKUP(Tool_Italy!$D84,'AveragePrices&amp;Codes'!$A:$A,'AveragePrices&amp;Codes'!$B:$B),AGRIBALYSE_Raw!$B:$B,AGRIBALYSE_Raw!S:S)*$E84,_xlfn.XLOOKUP(_xlfn.XLOOKUP(Tool_Italy!$D84,'AveragePrices&amp;Codes'!$A:$A,'AveragePrices&amp;Codes'!$B:$B),AGRIBALYSE_Cooked!$C:$C,AGRIBALYSE_Cooked!T:T)*$E84),"")</f>
        <v>5.1803234640000002E-8</v>
      </c>
      <c r="Q84">
        <f>IFERROR(IF($F84="Raw",_xlfn.XLOOKUP(_xlfn.XLOOKUP(Tool_Italy!$D84,'AveragePrices&amp;Codes'!$A:$A,'AveragePrices&amp;Codes'!$B:$B),AGRIBALYSE_Raw!$B:$B,AGRIBALYSE_Raw!T:T)*$E84,_xlfn.XLOOKUP(_xlfn.XLOOKUP(Tool_Italy!$D84,'AveragePrices&amp;Codes'!$A:$A,'AveragePrices&amp;Codes'!$B:$B),AGRIBALYSE_Cooked!$C:$C,AGRIBALYSE_Cooked!U:U)*$E84),"")</f>
        <v>1.7304896879999998E-7</v>
      </c>
      <c r="R84">
        <f>IFERROR(IF($F84="Raw",_xlfn.XLOOKUP(_xlfn.XLOOKUP(Tool_Italy!$D84,'AveragePrices&amp;Codes'!$A:$A,'AveragePrices&amp;Codes'!$B:$B),AGRIBALYSE_Raw!$B:$B,AGRIBALYSE_Raw!U:U)*$E84,_xlfn.XLOOKUP(_xlfn.XLOOKUP(Tool_Italy!$D84,'AveragePrices&amp;Codes'!$A:$A,'AveragePrices&amp;Codes'!$B:$B),AGRIBALYSE_Cooked!$C:$C,AGRIBALYSE_Cooked!V:V)*$E84),"")</f>
        <v>1.284392232E-9</v>
      </c>
      <c r="S84">
        <f>IFERROR(IF($F84="Raw",_xlfn.XLOOKUP(_xlfn.XLOOKUP(Tool_Italy!$D84,'AveragePrices&amp;Codes'!$A:$A,'AveragePrices&amp;Codes'!$B:$B),AGRIBALYSE_Raw!$B:$B,AGRIBALYSE_Raw!V:V)*$E84,_xlfn.XLOOKUP(_xlfn.XLOOKUP(Tool_Italy!$D84,'AveragePrices&amp;Codes'!$A:$A,'AveragePrices&amp;Codes'!$B:$B),AGRIBALYSE_Cooked!$C:$C,AGRIBALYSE_Cooked!W:W)*$E84),"")</f>
        <v>7.3780963199999283E-3</v>
      </c>
      <c r="T84">
        <f>IFERROR(IF($F84="Raw",_xlfn.XLOOKUP(_xlfn.XLOOKUP(Tool_Italy!$D84,'AveragePrices&amp;Codes'!$A:$A,'AveragePrices&amp;Codes'!$B:$B),AGRIBALYSE_Raw!$B:$B,AGRIBALYSE_Raw!W:W)*$E84,_xlfn.XLOOKUP(_xlfn.XLOOKUP(Tool_Italy!$D84,'AveragePrices&amp;Codes'!$A:$A,'AveragePrices&amp;Codes'!$B:$B),AGRIBALYSE_Cooked!$C:$C,AGRIBALYSE_Cooked!X:X)*$E84),"")</f>
        <v>2.214967032E-4</v>
      </c>
      <c r="U84">
        <f>IFERROR(IF($F84="Raw",_xlfn.XLOOKUP(_xlfn.XLOOKUP(Tool_Italy!$D84,'AveragePrices&amp;Codes'!$A:$A,'AveragePrices&amp;Codes'!$B:$B),AGRIBALYSE_Raw!$B:$B,AGRIBALYSE_Raw!X:X)*$E84,_xlfn.XLOOKUP(_xlfn.XLOOKUP(Tool_Italy!$D84,'AveragePrices&amp;Codes'!$A:$A,'AveragePrices&amp;Codes'!$B:$B),AGRIBALYSE_Cooked!$C:$C,AGRIBALYSE_Cooked!Y:Y)*$E84),"")</f>
        <v>7.5271982399999996E-3</v>
      </c>
      <c r="V84">
        <f>IFERROR(IF($F84="Raw",_xlfn.XLOOKUP(_xlfn.XLOOKUP(Tool_Italy!$D84,'AveragePrices&amp;Codes'!$A:$A,'AveragePrices&amp;Codes'!$B:$B),AGRIBALYSE_Raw!$B:$B,AGRIBALYSE_Raw!Y:Y)*$E84,_xlfn.XLOOKUP(_xlfn.XLOOKUP(Tool_Italy!$D84,'AveragePrices&amp;Codes'!$A:$A,'AveragePrices&amp;Codes'!$B:$B),AGRIBALYSE_Cooked!$C:$C,AGRIBALYSE_Cooked!Z:Z)*$E84),"")</f>
        <v>2.4361862399999996E-2</v>
      </c>
      <c r="W84">
        <f>IFERROR(IF($F84="Raw",_xlfn.XLOOKUP(_xlfn.XLOOKUP(Tool_Italy!$D84,'AveragePrices&amp;Codes'!$A:$A,'AveragePrices&amp;Codes'!$B:$B),AGRIBALYSE_Raw!$B:$B,AGRIBALYSE_Raw!Z:Z)*$E84,_xlfn.XLOOKUP(_xlfn.XLOOKUP(Tool_Italy!$D84,'AveragePrices&amp;Codes'!$A:$A,'AveragePrices&amp;Codes'!$B:$B),AGRIBALYSE_Cooked!$C:$C,AGRIBALYSE_Cooked!AA:AA)*$E84),"")</f>
        <v>32.886393839999997</v>
      </c>
      <c r="X84">
        <f>IFERROR(IF($F84="Raw",_xlfn.XLOOKUP(_xlfn.XLOOKUP(Tool_Italy!$D84,'AveragePrices&amp;Codes'!$A:$A,'AveragePrices&amp;Codes'!$B:$B),AGRIBALYSE_Raw!$B:$B,AGRIBALYSE_Raw!AA:AA)*$E84,_xlfn.XLOOKUP(_xlfn.XLOOKUP(Tool_Italy!$D84,'AveragePrices&amp;Codes'!$A:$A,'AveragePrices&amp;Codes'!$B:$B),AGRIBALYSE_Cooked!$C:$C,AGRIBALYSE_Cooked!AB:AB)*$E84),"")</f>
        <v>23.693019119999999</v>
      </c>
      <c r="Y84">
        <f>IFERROR(IF($F84="Raw",_xlfn.XLOOKUP(_xlfn.XLOOKUP(Tool_Italy!$D84,'AveragePrices&amp;Codes'!$A:$A,'AveragePrices&amp;Codes'!$B:$B),AGRIBALYSE_Raw!$B:$B,AGRIBALYSE_Raw!AB:AB)*$E84,_xlfn.XLOOKUP(_xlfn.XLOOKUP(Tool_Italy!$D84,'AveragePrices&amp;Codes'!$A:$A,'AveragePrices&amp;Codes'!$B:$B),AGRIBALYSE_Cooked!$C:$C,AGRIBALYSE_Cooked!AC:AC)*$E84),"")</f>
        <v>0.43545533040000001</v>
      </c>
      <c r="Z84">
        <f>IFERROR(IF($F84="Raw",_xlfn.XLOOKUP(_xlfn.XLOOKUP(Tool_Italy!$D84,'AveragePrices&amp;Codes'!$A:$A,'AveragePrices&amp;Codes'!$B:$B),AGRIBALYSE_Raw!$B:$B,AGRIBALYSE_Raw!AC:AC)*$E84,_xlfn.XLOOKUP(_xlfn.XLOOKUP(Tool_Italy!$D84,'AveragePrices&amp;Codes'!$A:$A,'AveragePrices&amp;Codes'!$B:$B),AGRIBALYSE_Cooked!$C:$C,AGRIBALYSE_Cooked!AD:AD)*$E84),"")</f>
        <v>8.9847727200000005</v>
      </c>
      <c r="AA84">
        <f>IFERROR(IF($F84="Raw",_xlfn.XLOOKUP(_xlfn.XLOOKUP(Tool_Italy!$D84,'AveragePrices&amp;Codes'!$A:$A,'AveragePrices&amp;Codes'!$B:$B),AGRIBALYSE_Raw!$B:$B,AGRIBALYSE_Raw!AD:AD)*$E84,_xlfn.XLOOKUP(_xlfn.XLOOKUP(Tool_Italy!$D84,'AveragePrices&amp;Codes'!$A:$A,'AveragePrices&amp;Codes'!$B:$B),AGRIBALYSE_Cooked!$C:$C,AGRIBALYSE_Cooked!AE:AE)*$E84),"")</f>
        <v>4.3828974720000001E-6</v>
      </c>
      <c r="AB84" cm="1">
        <f t="array" ref="AB84">IFERROR(_xlfn.XLOOKUP(Tool_Italy!$F84&amp;$E$2,'Cooking methods'!$A:$A&amp;'Cooking methods'!$B:$B,'Cooking methods'!C:C)*$E84,"")</f>
        <v>0</v>
      </c>
      <c r="AC84" cm="1">
        <f t="array" ref="AC84">IFERROR(_xlfn.XLOOKUP(Tool_Italy!$F84&amp;$E$2,'Cooking methods'!$A:$A&amp;'Cooking methods'!$B:$B,'Cooking methods'!D:D)*$E84,"")</f>
        <v>0</v>
      </c>
      <c r="AD84" cm="1">
        <f t="array" ref="AD84">IFERROR(_xlfn.XLOOKUP(Tool_Italy!$F84&amp;$E$2,'Cooking methods'!$A:$A&amp;'Cooking methods'!$B:$B,'Cooking methods'!E:E)*$E84,"")</f>
        <v>0</v>
      </c>
      <c r="AE84" cm="1">
        <f t="array" ref="AE84">IFERROR(_xlfn.XLOOKUP(Tool_Italy!$F84&amp;$E$2,'Cooking methods'!$A:$A&amp;'Cooking methods'!$B:$B,'Cooking methods'!F:F)*$E84,"")</f>
        <v>0</v>
      </c>
      <c r="AF84" cm="1">
        <f t="array" ref="AF84">IFERROR(_xlfn.XLOOKUP(Tool_Italy!$F84&amp;$E$2,'Cooking methods'!$A:$A&amp;'Cooking methods'!$B:$B,'Cooking methods'!G:G)*$E84,"")</f>
        <v>0</v>
      </c>
      <c r="AG84" cm="1">
        <f t="array" ref="AG84">IFERROR(_xlfn.XLOOKUP(Tool_Italy!$F84&amp;$E$2,'Cooking methods'!$A:$A&amp;'Cooking methods'!$B:$B,'Cooking methods'!H:H)*$E84,"")</f>
        <v>0</v>
      </c>
      <c r="AH84" cm="1">
        <f t="array" ref="AH84">IFERROR(_xlfn.XLOOKUP(Tool_Italy!$F84&amp;$E$2,'Cooking methods'!$A:$A&amp;'Cooking methods'!$B:$B,'Cooking methods'!I:I)*$E84,"")</f>
        <v>0</v>
      </c>
      <c r="AI84" cm="1">
        <f t="array" ref="AI84">IFERROR(_xlfn.XLOOKUP(Tool_Italy!$F84&amp;$E$2,'Cooking methods'!$A:$A&amp;'Cooking methods'!$B:$B,'Cooking methods'!J:J)*$E84,"")</f>
        <v>0</v>
      </c>
      <c r="AJ84" cm="1">
        <f t="array" ref="AJ84">IFERROR(_xlfn.XLOOKUP(Tool_Italy!$F84&amp;$E$2,'Cooking methods'!$A:$A&amp;'Cooking methods'!$B:$B,'Cooking methods'!K:K)*$E84,"")</f>
        <v>0</v>
      </c>
      <c r="AK84" cm="1">
        <f t="array" ref="AK84">IFERROR(_xlfn.XLOOKUP(Tool_Italy!$F84&amp;$E$2,'Cooking methods'!$A:$A&amp;'Cooking methods'!$B:$B,'Cooking methods'!L:L)*$E84,"")</f>
        <v>0</v>
      </c>
      <c r="AL84" cm="1">
        <f t="array" ref="AL84">IFERROR(_xlfn.XLOOKUP(Tool_Italy!$F84&amp;$E$2,'Cooking methods'!$A:$A&amp;'Cooking methods'!$B:$B,'Cooking methods'!M:M)*$E84,"")</f>
        <v>0</v>
      </c>
      <c r="AM84" cm="1">
        <f t="array" ref="AM84">IFERROR(_xlfn.XLOOKUP(Tool_Italy!$F84&amp;$E$2,'Cooking methods'!$A:$A&amp;'Cooking methods'!$B:$B,'Cooking methods'!N:N)*$E84,"")</f>
        <v>0</v>
      </c>
      <c r="AN84" cm="1">
        <f t="array" ref="AN84">IFERROR(_xlfn.XLOOKUP(Tool_Italy!$F84&amp;$E$2,'Cooking methods'!$A:$A&amp;'Cooking methods'!$B:$B,'Cooking methods'!O:O)*$E84,"")</f>
        <v>0</v>
      </c>
      <c r="AO84" cm="1">
        <f t="array" ref="AO84">IFERROR(_xlfn.XLOOKUP(Tool_Italy!$F84&amp;$E$2,'Cooking methods'!$A:$A&amp;'Cooking methods'!$B:$B,'Cooking methods'!P:P)*$E84,"")</f>
        <v>0</v>
      </c>
      <c r="AP84" cm="1">
        <f t="array" ref="AP84">IFERROR(_xlfn.XLOOKUP(Tool_Italy!$F84&amp;$E$2,'Cooking methods'!$A:$A&amp;'Cooking methods'!$B:$B,'Cooking methods'!Q:Q)*$E84,"")</f>
        <v>0</v>
      </c>
      <c r="AQ84" cm="1">
        <f t="array" ref="AQ84">IFERROR(_xlfn.XLOOKUP(Tool_Italy!$F84&amp;$E$2,'Cooking methods'!$A:$A&amp;'Cooking methods'!$B:$B,'Cooking methods'!R:R)*$E84,"")</f>
        <v>0</v>
      </c>
      <c r="AR84" cm="1">
        <f t="array" ref="AR84">IFERROR(_xlfn.XLOOKUP(Tool_Italy!$G84&amp;$E$2,'Waste management'!$A:$A&amp;'Waste management'!$B:$B,'Waste management'!C:C)*$E84,"")</f>
        <v>4.1407199999999998E-2</v>
      </c>
      <c r="AS84" cm="1">
        <f t="array" ref="AS84">IFERROR(_xlfn.XLOOKUP(Tool_Italy!$G84&amp;$E$2,'Waste management'!$A:$A&amp;'Waste management'!$B:$B,'Waste management'!D:D)*$E84,"")</f>
        <v>2.9752055999999998E-10</v>
      </c>
      <c r="AT84" cm="1">
        <f t="array" ref="AT84">IFERROR(_xlfn.XLOOKUP(Tool_Italy!$G84&amp;$E$2,'Waste management'!$A:$A&amp;'Waste management'!$B:$B,'Waste management'!E:E)*$E84,"")</f>
        <v>6.3360000000000001E-4</v>
      </c>
      <c r="AU84" cm="1">
        <f t="array" ref="AU84">IFERROR(_xlfn.XLOOKUP(Tool_Italy!$G84&amp;$E$2,'Waste management'!$A:$A&amp;'Waste management'!$B:$B,'Waste management'!F:F)*$E84,"")</f>
        <v>9.3599999999999985E-5</v>
      </c>
      <c r="AV84" cm="1">
        <f t="array" ref="AV84">IFERROR(_xlfn.XLOOKUP(Tool_Italy!$G84&amp;$E$2,'Waste management'!$A:$A&amp;'Waste management'!$B:$B,'Waste management'!G:G)*$E84,"")</f>
        <v>8.3668319999999991E-9</v>
      </c>
      <c r="AW84" cm="1">
        <f t="array" ref="AW84">IFERROR(_xlfn.XLOOKUP(Tool_Italy!$G84&amp;$E$2,'Waste management'!$A:$A&amp;'Waste management'!$B:$B,'Waste management'!H:H)*$E84,"")</f>
        <v>2.7339192E-10</v>
      </c>
      <c r="AX84" cm="1">
        <f t="array" ref="AX84">IFERROR(_xlfn.XLOOKUP(Tool_Italy!$G84&amp;$E$2,'Waste management'!$A:$A&amp;'Waste management'!$B:$B,'Waste management'!I:I)*$E84,"")</f>
        <v>1.9535832E-10</v>
      </c>
      <c r="AY84" cm="1">
        <f t="array" ref="AY84">IFERROR(_xlfn.XLOOKUP(Tool_Italy!$G84&amp;$E$2,'Waste management'!$A:$A&amp;'Waste management'!$B:$B,'Waste management'!J:J)*$E84,"")</f>
        <v>1.5912000000000001E-3</v>
      </c>
      <c r="AZ84" cm="1">
        <f t="array" ref="AZ84">IFERROR(_xlfn.XLOOKUP(Tool_Italy!$G84&amp;$E$2,'Waste management'!$A:$A&amp;'Waste management'!$B:$B,'Waste management'!K:K)*$E84,"")</f>
        <v>2.5571735999999998E-6</v>
      </c>
      <c r="BA84" cm="1">
        <f t="array" ref="BA84">IFERROR(_xlfn.XLOOKUP(Tool_Italy!$G84&amp;$E$2,'Waste management'!$A:$A&amp;'Waste management'!$B:$B,'Waste management'!L:L)*$E84,"")</f>
        <v>7.0102224E-5</v>
      </c>
      <c r="BB84" cm="1">
        <f t="array" ref="BB84">IFERROR(_xlfn.XLOOKUP(Tool_Italy!$G84&amp;$E$2,'Waste management'!$A:$A&amp;'Waste management'!$B:$B,'Waste management'!M:M)*$E84,"")</f>
        <v>7.0199999999999993E-3</v>
      </c>
      <c r="BC84" cm="1">
        <f t="array" ref="BC84">IFERROR(_xlfn.XLOOKUP(Tool_Italy!$G84&amp;$E$2,'Waste management'!$A:$A&amp;'Waste management'!$B:$B,'Waste management'!N:N)*$E84,"")</f>
        <v>6.0300576000000001</v>
      </c>
      <c r="BD84" cm="1">
        <f t="array" ref="BD84">IFERROR(_xlfn.XLOOKUP(Tool_Italy!$G84&amp;$E$2,'Waste management'!$A:$A&amp;'Waste management'!$B:$B,'Waste management'!O:O)*$E84,"")</f>
        <v>0.39209759999999994</v>
      </c>
      <c r="BE84" cm="1">
        <f t="array" ref="BE84">IFERROR(_xlfn.XLOOKUP(Tool_Italy!$G84&amp;$E$2,'Waste management'!$A:$A&amp;'Waste management'!$B:$B,'Waste management'!P:P)*$E84,"")</f>
        <v>8.2368000000000007E-3</v>
      </c>
      <c r="BF84" cm="1">
        <f t="array" ref="BF84">IFERROR(_xlfn.XLOOKUP(Tool_Italy!$G84&amp;$E$2,'Waste management'!$A:$A&amp;'Waste management'!$B:$B,'Waste management'!Q:Q)*$E84,"")</f>
        <v>0.25928639999999997</v>
      </c>
      <c r="BG84" cm="1">
        <f t="array" ref="BG84">IFERROR(_xlfn.XLOOKUP(Tool_Italy!$G84&amp;$E$2,'Waste management'!$A:$A&amp;'Waste management'!$B:$B,'Waste management'!R:R)*$E84,"")</f>
        <v>8.0513999999999989E-8</v>
      </c>
      <c r="BH84">
        <f>IFERROR((L84+AR84+AB84)*_xlfn.XLOOKUP(Tool_Italy!BH$4,Monetization_Factors!$A:$A,Monetization_Factors!$D:$D),"")</f>
        <v>0.13288259243403192</v>
      </c>
      <c r="BI84">
        <f>IFERROR((M84+AS84+AC84)*_xlfn.XLOOKUP(Tool_Italy!BI$4,Monetization_Factors!$A:$A,Monetization_Factors!$D:$D),"")</f>
        <v>1.1253697070353498E-6</v>
      </c>
      <c r="BJ84">
        <f>IFERROR((N84+AT84+AD84)*_xlfn.XLOOKUP(Tool_Italy!BJ$4,Monetization_Factors!$A:$A,Monetization_Factors!$D:$D),"")</f>
        <v>4.1623899327547678E-5</v>
      </c>
      <c r="BK84">
        <f>IFERROR((O84+AU84+AE84)*_xlfn.XLOOKUP(Tool_Italy!BK$4,Monetization_Factors!$A:$A,Monetization_Factors!$D:$D),"")</f>
        <v>8.357001407146734E-3</v>
      </c>
      <c r="BL84">
        <f>IFERROR((P84+AV84+AF84)*_xlfn.XLOOKUP(Tool_Italy!BL$4,Monetization_Factors!$A:$A,Monetization_Factors!$D:$D),"")</f>
        <v>6.0066212254293011E-2</v>
      </c>
      <c r="BM84">
        <f>IFERROR((Q84+AW84+AG84)*_xlfn.XLOOKUP(Tool_Italy!BM$4,Monetization_Factors!$A:$A,Monetization_Factors!$D:$D),"")</f>
        <v>3.5992295542911494E-2</v>
      </c>
      <c r="BN84">
        <f>IFERROR((R84+AX84+AH84)*_xlfn.XLOOKUP(Tool_Italy!BN$4,Monetization_Factors!$A:$A,Monetization_Factors!$D:$D),"")</f>
        <v>1.7011824143041872E-3</v>
      </c>
      <c r="BO84">
        <f>IFERROR((S84+AY84+AI84)*_xlfn.XLOOKUP(Tool_Italy!BO$4,Monetization_Factors!$A:$A,Monetization_Factors!$D:$D),"")</f>
        <v>3.9271119244488608E-3</v>
      </c>
      <c r="BP84">
        <f>IFERROR((T84+AZ84+AJ84)*_xlfn.XLOOKUP(Tool_Italy!BP$4,Monetization_Factors!$A:$A,Monetization_Factors!$D:$D),"")</f>
        <v>5.4655508201738887E-4</v>
      </c>
      <c r="BQ84">
        <f>IFERROR((U84+BA84+AK84)*_xlfn.XLOOKUP(Tool_Italy!BQ$4,Monetization_Factors!$A:$A,Monetization_Factors!$D:$D),"")</f>
        <v>3.1078061215891722E-2</v>
      </c>
      <c r="BR84" t="str">
        <f>IFERROR((V84+BB84+AL84)*_xlfn.XLOOKUP(Tool_Italy!BR$4,Monetization_Factors!$A:$A,Monetization_Factors!$D:$D),"")</f>
        <v/>
      </c>
      <c r="BS84">
        <f>IFERROR((W84+BC84+AM84)*_xlfn.XLOOKUP(Tool_Italy!BS$4,Monetization_Factors!$A:$A,Monetization_Factors!$D:$D),"")</f>
        <v>1.8937807450882535E-3</v>
      </c>
      <c r="BT84">
        <f>IFERROR((X84+BD84+AN84)*_xlfn.XLOOKUP(Tool_Italy!BT$4,Monetization_Factors!$A:$A,Monetization_Factors!$D:$D),"")</f>
        <v>5.3630966081559782E-3</v>
      </c>
      <c r="BU84">
        <f>IFERROR((Y84+BE84+AO84)*_xlfn.XLOOKUP(Tool_Italy!BU$4,Monetization_Factors!$A:$A,Monetization_Factors!$D:$D),"")</f>
        <v>2.8196311559784198E-3</v>
      </c>
      <c r="BV84">
        <f>IFERROR((Z84+BF84+AP84)*_xlfn.XLOOKUP(Tool_Italy!BV$4,Monetization_Factors!$A:$A,Monetization_Factors!$D:$D),"")</f>
        <v>1.5264532507658166E-2</v>
      </c>
      <c r="BW84">
        <f>IFERROR((AA84+BG84+AQ84)*_xlfn.XLOOKUP(Tool_Italy!BW$4,Monetization_Factors!$A:$A,Monetization_Factors!$D:$D),"")</f>
        <v>9.3246010355406485E-6</v>
      </c>
      <c r="BX84" s="38" t="str" cm="1">
        <f t="array" ref="BX84">IFERROR(_xlfn.IFS(I84&lt;&gt;0,I84*E84,I84="",J84*E84),"")</f>
        <v/>
      </c>
      <c r="BY84" s="38">
        <f t="shared" si="67"/>
        <v>0.26886606594610457</v>
      </c>
      <c r="BZ84" s="38">
        <f t="shared" si="71"/>
        <v>0.26886606594610457</v>
      </c>
      <c r="CA84" s="38">
        <f t="shared" si="68"/>
        <v>5.1705012681943182E-4</v>
      </c>
      <c r="CB84">
        <f t="shared" si="69"/>
        <v>1.0213812720000002</v>
      </c>
      <c r="CC84">
        <f t="shared" si="37"/>
        <v>2.811242952E-8</v>
      </c>
      <c r="CD84">
        <f t="shared" si="38"/>
        <v>2.7273198240000001E-2</v>
      </c>
      <c r="CE84">
        <f t="shared" si="39"/>
        <v>5.5210062959999999E-3</v>
      </c>
      <c r="CF84">
        <f t="shared" si="40"/>
        <v>6.0170066640000006E-8</v>
      </c>
      <c r="CG84">
        <f t="shared" si="41"/>
        <v>1.7332236071999998E-7</v>
      </c>
      <c r="CH84">
        <f t="shared" si="42"/>
        <v>1.479750552E-9</v>
      </c>
      <c r="CI84">
        <f t="shared" si="43"/>
        <v>8.9692963199999275E-3</v>
      </c>
      <c r="CJ84">
        <f t="shared" si="44"/>
        <v>2.240538768E-4</v>
      </c>
      <c r="CK84">
        <f t="shared" si="45"/>
        <v>7.5973004639999994E-3</v>
      </c>
      <c r="CL84">
        <f t="shared" si="46"/>
        <v>3.1381862399999995E-2</v>
      </c>
      <c r="CM84">
        <f t="shared" si="47"/>
        <v>38.916451439999996</v>
      </c>
      <c r="CN84">
        <f t="shared" si="48"/>
        <v>24.085116719999998</v>
      </c>
      <c r="CO84">
        <f t="shared" si="49"/>
        <v>0.4436921304</v>
      </c>
      <c r="CP84">
        <f t="shared" si="50"/>
        <v>9.2440591200000011</v>
      </c>
      <c r="CQ84">
        <f t="shared" si="51"/>
        <v>4.4634114720000004E-6</v>
      </c>
      <c r="CR84">
        <f t="shared" si="70"/>
        <v>1.9641947538461542E-3</v>
      </c>
      <c r="CS84">
        <f t="shared" si="52"/>
        <v>5.4062364461538464E-11</v>
      </c>
      <c r="CT84">
        <f t="shared" si="53"/>
        <v>5.2448458153846157E-5</v>
      </c>
      <c r="CU84">
        <f t="shared" si="54"/>
        <v>1.0617319799999999E-5</v>
      </c>
      <c r="CV84">
        <f t="shared" si="55"/>
        <v>1.1571166661538462E-10</v>
      </c>
      <c r="CW84">
        <f t="shared" si="56"/>
        <v>3.3331223215384614E-10</v>
      </c>
      <c r="CX84">
        <f t="shared" si="57"/>
        <v>2.8456741384615384E-12</v>
      </c>
      <c r="CY84">
        <f t="shared" si="58"/>
        <v>1.7248646769230628E-5</v>
      </c>
      <c r="CZ84">
        <f t="shared" si="59"/>
        <v>4.3087284000000002E-7</v>
      </c>
      <c r="DA84">
        <f t="shared" si="60"/>
        <v>1.4610193199999999E-5</v>
      </c>
      <c r="DB84">
        <f t="shared" si="61"/>
        <v>6.0349735384615372E-5</v>
      </c>
      <c r="DC84">
        <f t="shared" si="62"/>
        <v>7.483932969230768E-2</v>
      </c>
      <c r="DD84">
        <f t="shared" si="63"/>
        <v>4.6317532153846153E-2</v>
      </c>
      <c r="DE84">
        <f t="shared" si="64"/>
        <v>8.5325409692307689E-4</v>
      </c>
      <c r="DF84">
        <f t="shared" si="65"/>
        <v>1.7777036769230772E-2</v>
      </c>
      <c r="DG84">
        <f t="shared" si="66"/>
        <v>8.5834836000000001E-9</v>
      </c>
      <c r="DH84" s="5">
        <f>IFERROR(((((L84+AB84)*(1/$H84))+AR84)/$F$2)/($B$2*('CAR.CAP_per person'!B$2)/(_xlfn.XLOOKUP($E$2,EU_countries_GDP!$A$2:$A$29,EU_countries_GDP!$E$2:$E$29))),"")</f>
        <v>2.7221905814108816E-2</v>
      </c>
      <c r="DI84" s="5">
        <f>IFERROR(((((M84+AC84)*(1/$H84))+AS84)/$F$2)/($B$2*('CAR.CAP_per person'!C$2)/(_xlfn.XLOOKUP($E$2,EU_countries_GDP!$A$2:$A$29,EU_countries_GDP!$E$2:$E$29))),"")</f>
        <v>9.5812679935552414E-6</v>
      </c>
      <c r="DJ84" s="5">
        <f>IFERROR(((((N84+AD84)*(1/$H84))+AT84)/$F$2)/($B$2*('CAR.CAP_per person'!D$2)/(_xlfn.XLOOKUP($E$2,EU_countries_GDP!$A$2:$A$29,EU_countries_GDP!$E$2:$E$29))),"")</f>
        <v>9.4646943038409601E-6</v>
      </c>
      <c r="DK84" s="5">
        <f>IFERROR(((((O84+AE84)*(1/$H84))+AU84)/$F$2)/($B$2*('CAR.CAP_per person'!E$2)/(_xlfn.XLOOKUP($E$2,EU_countries_GDP!$A$2:$A$29,EU_countries_GDP!$E$2:$E$29))),"")</f>
        <v>2.4894673722112006E-3</v>
      </c>
      <c r="DL84" s="5">
        <f>IFERROR(((((P84+AF84)*(1/$H84))+AV84)/$F$2)/($B$2*('CAR.CAP_per person'!F$2)/(_xlfn.XLOOKUP($E$2,EU_countries_GDP!$A$2:$A$29,EU_countries_GDP!$E$2:$E$29))),"")</f>
        <v>2.0267419460317029E-2</v>
      </c>
      <c r="DM84" s="5">
        <f>IFERROR(((((Q84+AG84)*(1/$H84))+AW84)/$F$2)/($B$2*('CAR.CAP_per person'!G$2)/(_xlfn.XLOOKUP($E$2,EU_countries_GDP!$A$2:$A$29,EU_countries_GDP!$E$2:$E$29))),"")</f>
        <v>3.3272453393325262E-2</v>
      </c>
      <c r="DN84" s="5">
        <f>IFERROR(((((R84+AH84)*(1/$H84))+AX84)/$F$2)/($B$2*('CAR.CAP_per person'!H$2)/(_xlfn.XLOOKUP($E$2,EU_countries_GDP!$A$2:$A$29,EU_countries_GDP!$E$2:$E$29))),"")</f>
        <v>6.2981652100198898E-5</v>
      </c>
      <c r="DO84" s="5">
        <f>IFERROR(((((S84+AI84)*(1/$H84))+AY84)/$F$2)/($B$2*('CAR.CAP_per person'!I$2)/(_xlfn.XLOOKUP($E$2,EU_countries_GDP!$A$2:$A$29,EU_countries_GDP!$E$2:$E$29))),"")</f>
        <v>1.5301628218676632E-3</v>
      </c>
      <c r="DP84" s="5">
        <f>IFERROR(((((T84+AJ84)*(1/$H84))+AZ84)/$F$2)/($B$2*('CAR.CAP_per person'!J$2)/(_xlfn.XLOOKUP($E$2,EU_countries_GDP!$A$2:$A$29,EU_countries_GDP!$E$2:$E$29))),"")</f>
        <v>7.0883025728112285E-3</v>
      </c>
      <c r="DQ84" s="5">
        <f>IFERROR(((((U84+AK84)*(1/$H84))+BA84)/$F$2)/($B$2*('CAR.CAP_per person'!K$2)/(_xlfn.XLOOKUP($E$2,EU_countries_GDP!$A$2:$A$29,EU_countries_GDP!$E$2:$E$29))),"")</f>
        <v>6.9682817000257065E-3</v>
      </c>
      <c r="DR84" s="5">
        <f>IFERROR(((((V84+AL84)*(1/$H84))+BB84)/$F$2)/($B$2*('CAR.CAP_per person'!L$2)/(_xlfn.XLOOKUP($E$2,EU_countries_GDP!$A$2:$A$29,EU_countries_GDP!$E$2:$E$29))),"")</f>
        <v>8.5705808982926963E-4</v>
      </c>
      <c r="DS84" s="5">
        <f>IFERROR(((((W84+AM84)*(1/$H84))+BC84)/$F$2)/($B$2*('CAR.CAP_per person'!M$2)/(_xlfn.XLOOKUP($E$2,EU_countries_GDP!$A$2:$A$29,EU_countries_GDP!$E$2:$E$29))),"")</f>
        <v>5.1176430754065111E-2</v>
      </c>
      <c r="DT84" s="5">
        <f>IFERROR(((((X84+AN84)*(1/$H84))+BD84)/$F$2)/($B$2*('CAR.CAP_per person'!N$2)/(_xlfn.XLOOKUP($E$2,EU_countries_GDP!$A$2:$A$29,EU_countries_GDP!$E$2:$E$29))),"")</f>
        <v>0.3471511624777</v>
      </c>
      <c r="DU84" s="5">
        <f>IFERROR(((((Y84+AO84)*(1/$H84))+BE84)/$F$2)/($B$2*('CAR.CAP_per person'!O$2)/(_xlfn.XLOOKUP($E$2,EU_countries_GDP!$A$2:$A$29,EU_countries_GDP!$E$2:$E$29))),"")</f>
        <v>4.469915232219967E-4</v>
      </c>
      <c r="DV84" s="5">
        <f>IFERROR(((((Z84+AP84)*(1/$H84))+BF84)/$F$2)/($B$2*('CAR.CAP_per person'!P$2)/(_xlfn.XLOOKUP($E$2,EU_countries_GDP!$A$2:$A$29,EU_countries_GDP!$E$2:$E$29))),"")</f>
        <v>7.5295044535951877E-3</v>
      </c>
      <c r="DW84" s="5">
        <f>IFERROR(((((AA84+AQ84)*(1/$H84))+BG84)/$F$2)/($B$2*('CAR.CAP_per person'!Q$2)/(_xlfn.XLOOKUP($E$2,EU_countries_GDP!$A$2:$A$29,EU_countries_GDP!$E$2:$E$29))),"")</f>
        <v>3.7197048186017757E-3</v>
      </c>
    </row>
    <row r="85" spans="1:127">
      <c r="A85" t="s">
        <v>240</v>
      </c>
      <c r="B85" t="str">
        <f>_xlfn.XLOOKUP(D85,Table5[Ingredient],Table5[Category],"",FALSE)</f>
        <v>Fruit</v>
      </c>
      <c r="C85" s="33" t="s">
        <v>177</v>
      </c>
      <c r="D85" s="33" t="s">
        <v>254</v>
      </c>
      <c r="E85" s="33">
        <v>0</v>
      </c>
      <c r="F85" s="33" t="s">
        <v>189</v>
      </c>
      <c r="G85" s="33" t="s">
        <v>180</v>
      </c>
      <c r="H85" s="91">
        <f>Dataset_IT!L82</f>
        <v>0</v>
      </c>
      <c r="I85" s="33"/>
      <c r="J85" s="37">
        <f>IFERROR(INDEX('AveragePrices&amp;Codes'!G:AG, MATCH($D85, 'AveragePrices&amp;Codes'!$A:$A, 0), MATCH(Tool_Italy!$E$2, 'AveragePrices&amp;Codes'!$G$1:$AG$1, 0)),"")</f>
        <v>0.79816045454545448</v>
      </c>
      <c r="K85" s="37">
        <f>IFERROR(E85/(_xlfn.XLOOKUP(A85,Dataset_IT!$Q$2:$Q$9,Dataset_IT!$R$2:$R$9)),"")</f>
        <v>0</v>
      </c>
      <c r="L85">
        <f>IFERROR(IF($F85="Raw",_xlfn.XLOOKUP(_xlfn.XLOOKUP(Tool_Italy!$D85,'AveragePrices&amp;Codes'!$A:$A,'AveragePrices&amp;Codes'!$B:$B),AGRIBALYSE_Raw!$B:$B,AGRIBALYSE_Raw!O:O)*$E85,_xlfn.XLOOKUP(_xlfn.XLOOKUP(Tool_Italy!$D85,'AveragePrices&amp;Codes'!$A:$A,'AveragePrices&amp;Codes'!$B:$B),AGRIBALYSE_Cooked!$C:$C,AGRIBALYSE_Cooked!P:P)*$E85),"")</f>
        <v>0</v>
      </c>
      <c r="M85">
        <f>IFERROR(IF($F85="Raw",_xlfn.XLOOKUP(_xlfn.XLOOKUP(Tool_Italy!$D85,'AveragePrices&amp;Codes'!$A:$A,'AveragePrices&amp;Codes'!$B:$B),AGRIBALYSE_Raw!$B:$B,AGRIBALYSE_Raw!P:P)*$E85,_xlfn.XLOOKUP(_xlfn.XLOOKUP(Tool_Italy!$D85,'AveragePrices&amp;Codes'!$A:$A,'AveragePrices&amp;Codes'!$B:$B),AGRIBALYSE_Cooked!$C:$C,AGRIBALYSE_Cooked!Q:Q)*$E85),"")</f>
        <v>0</v>
      </c>
      <c r="N85">
        <f>IFERROR(IF($F85="Raw",_xlfn.XLOOKUP(_xlfn.XLOOKUP(Tool_Italy!$D85,'AveragePrices&amp;Codes'!$A:$A,'AveragePrices&amp;Codes'!$B:$B),AGRIBALYSE_Raw!$B:$B,AGRIBALYSE_Raw!Q:Q)*$E85,_xlfn.XLOOKUP(_xlfn.XLOOKUP(Tool_Italy!$D85,'AveragePrices&amp;Codes'!$A:$A,'AveragePrices&amp;Codes'!$B:$B),AGRIBALYSE_Cooked!$C:$C,AGRIBALYSE_Cooked!R:R)*$E85),"")</f>
        <v>0</v>
      </c>
      <c r="O85">
        <f>IFERROR(IF($F85="Raw",_xlfn.XLOOKUP(_xlfn.XLOOKUP(Tool_Italy!$D85,'AveragePrices&amp;Codes'!$A:$A,'AveragePrices&amp;Codes'!$B:$B),AGRIBALYSE_Raw!$B:$B,AGRIBALYSE_Raw!R:R)*$E85,_xlfn.XLOOKUP(_xlfn.XLOOKUP(Tool_Italy!$D85,'AveragePrices&amp;Codes'!$A:$A,'AveragePrices&amp;Codes'!$B:$B),AGRIBALYSE_Cooked!$C:$C,AGRIBALYSE_Cooked!S:S)*$E85),"")</f>
        <v>0</v>
      </c>
      <c r="P85">
        <f>IFERROR(IF($F85="Raw",_xlfn.XLOOKUP(_xlfn.XLOOKUP(Tool_Italy!$D85,'AveragePrices&amp;Codes'!$A:$A,'AveragePrices&amp;Codes'!$B:$B),AGRIBALYSE_Raw!$B:$B,AGRIBALYSE_Raw!S:S)*$E85,_xlfn.XLOOKUP(_xlfn.XLOOKUP(Tool_Italy!$D85,'AveragePrices&amp;Codes'!$A:$A,'AveragePrices&amp;Codes'!$B:$B),AGRIBALYSE_Cooked!$C:$C,AGRIBALYSE_Cooked!T:T)*$E85),"")</f>
        <v>0</v>
      </c>
      <c r="Q85">
        <f>IFERROR(IF($F85="Raw",_xlfn.XLOOKUP(_xlfn.XLOOKUP(Tool_Italy!$D85,'AveragePrices&amp;Codes'!$A:$A,'AveragePrices&amp;Codes'!$B:$B),AGRIBALYSE_Raw!$B:$B,AGRIBALYSE_Raw!T:T)*$E85,_xlfn.XLOOKUP(_xlfn.XLOOKUP(Tool_Italy!$D85,'AveragePrices&amp;Codes'!$A:$A,'AveragePrices&amp;Codes'!$B:$B),AGRIBALYSE_Cooked!$C:$C,AGRIBALYSE_Cooked!U:U)*$E85),"")</f>
        <v>0</v>
      </c>
      <c r="R85">
        <f>IFERROR(IF($F85="Raw",_xlfn.XLOOKUP(_xlfn.XLOOKUP(Tool_Italy!$D85,'AveragePrices&amp;Codes'!$A:$A,'AveragePrices&amp;Codes'!$B:$B),AGRIBALYSE_Raw!$B:$B,AGRIBALYSE_Raw!U:U)*$E85,_xlfn.XLOOKUP(_xlfn.XLOOKUP(Tool_Italy!$D85,'AveragePrices&amp;Codes'!$A:$A,'AveragePrices&amp;Codes'!$B:$B),AGRIBALYSE_Cooked!$C:$C,AGRIBALYSE_Cooked!V:V)*$E85),"")</f>
        <v>0</v>
      </c>
      <c r="S85">
        <f>IFERROR(IF($F85="Raw",_xlfn.XLOOKUP(_xlfn.XLOOKUP(Tool_Italy!$D85,'AveragePrices&amp;Codes'!$A:$A,'AveragePrices&amp;Codes'!$B:$B),AGRIBALYSE_Raw!$B:$B,AGRIBALYSE_Raw!V:V)*$E85,_xlfn.XLOOKUP(_xlfn.XLOOKUP(Tool_Italy!$D85,'AveragePrices&amp;Codes'!$A:$A,'AveragePrices&amp;Codes'!$B:$B),AGRIBALYSE_Cooked!$C:$C,AGRIBALYSE_Cooked!W:W)*$E85),"")</f>
        <v>0</v>
      </c>
      <c r="T85">
        <f>IFERROR(IF($F85="Raw",_xlfn.XLOOKUP(_xlfn.XLOOKUP(Tool_Italy!$D85,'AveragePrices&amp;Codes'!$A:$A,'AveragePrices&amp;Codes'!$B:$B),AGRIBALYSE_Raw!$B:$B,AGRIBALYSE_Raw!W:W)*$E85,_xlfn.XLOOKUP(_xlfn.XLOOKUP(Tool_Italy!$D85,'AveragePrices&amp;Codes'!$A:$A,'AveragePrices&amp;Codes'!$B:$B),AGRIBALYSE_Cooked!$C:$C,AGRIBALYSE_Cooked!X:X)*$E85),"")</f>
        <v>0</v>
      </c>
      <c r="U85">
        <f>IFERROR(IF($F85="Raw",_xlfn.XLOOKUP(_xlfn.XLOOKUP(Tool_Italy!$D85,'AveragePrices&amp;Codes'!$A:$A,'AveragePrices&amp;Codes'!$B:$B),AGRIBALYSE_Raw!$B:$B,AGRIBALYSE_Raw!X:X)*$E85,_xlfn.XLOOKUP(_xlfn.XLOOKUP(Tool_Italy!$D85,'AveragePrices&amp;Codes'!$A:$A,'AveragePrices&amp;Codes'!$B:$B),AGRIBALYSE_Cooked!$C:$C,AGRIBALYSE_Cooked!Y:Y)*$E85),"")</f>
        <v>0</v>
      </c>
      <c r="V85">
        <f>IFERROR(IF($F85="Raw",_xlfn.XLOOKUP(_xlfn.XLOOKUP(Tool_Italy!$D85,'AveragePrices&amp;Codes'!$A:$A,'AveragePrices&amp;Codes'!$B:$B),AGRIBALYSE_Raw!$B:$B,AGRIBALYSE_Raw!Y:Y)*$E85,_xlfn.XLOOKUP(_xlfn.XLOOKUP(Tool_Italy!$D85,'AveragePrices&amp;Codes'!$A:$A,'AveragePrices&amp;Codes'!$B:$B),AGRIBALYSE_Cooked!$C:$C,AGRIBALYSE_Cooked!Z:Z)*$E85),"")</f>
        <v>0</v>
      </c>
      <c r="W85">
        <f>IFERROR(IF($F85="Raw",_xlfn.XLOOKUP(_xlfn.XLOOKUP(Tool_Italy!$D85,'AveragePrices&amp;Codes'!$A:$A,'AveragePrices&amp;Codes'!$B:$B),AGRIBALYSE_Raw!$B:$B,AGRIBALYSE_Raw!Z:Z)*$E85,_xlfn.XLOOKUP(_xlfn.XLOOKUP(Tool_Italy!$D85,'AveragePrices&amp;Codes'!$A:$A,'AveragePrices&amp;Codes'!$B:$B),AGRIBALYSE_Cooked!$C:$C,AGRIBALYSE_Cooked!AA:AA)*$E85),"")</f>
        <v>0</v>
      </c>
      <c r="X85">
        <f>IFERROR(IF($F85="Raw",_xlfn.XLOOKUP(_xlfn.XLOOKUP(Tool_Italy!$D85,'AveragePrices&amp;Codes'!$A:$A,'AveragePrices&amp;Codes'!$B:$B),AGRIBALYSE_Raw!$B:$B,AGRIBALYSE_Raw!AA:AA)*$E85,_xlfn.XLOOKUP(_xlfn.XLOOKUP(Tool_Italy!$D85,'AveragePrices&amp;Codes'!$A:$A,'AveragePrices&amp;Codes'!$B:$B),AGRIBALYSE_Cooked!$C:$C,AGRIBALYSE_Cooked!AB:AB)*$E85),"")</f>
        <v>0</v>
      </c>
      <c r="Y85">
        <f>IFERROR(IF($F85="Raw",_xlfn.XLOOKUP(_xlfn.XLOOKUP(Tool_Italy!$D85,'AveragePrices&amp;Codes'!$A:$A,'AveragePrices&amp;Codes'!$B:$B),AGRIBALYSE_Raw!$B:$B,AGRIBALYSE_Raw!AB:AB)*$E85,_xlfn.XLOOKUP(_xlfn.XLOOKUP(Tool_Italy!$D85,'AveragePrices&amp;Codes'!$A:$A,'AveragePrices&amp;Codes'!$B:$B),AGRIBALYSE_Cooked!$C:$C,AGRIBALYSE_Cooked!AC:AC)*$E85),"")</f>
        <v>0</v>
      </c>
      <c r="Z85">
        <f>IFERROR(IF($F85="Raw",_xlfn.XLOOKUP(_xlfn.XLOOKUP(Tool_Italy!$D85,'AveragePrices&amp;Codes'!$A:$A,'AveragePrices&amp;Codes'!$B:$B),AGRIBALYSE_Raw!$B:$B,AGRIBALYSE_Raw!AC:AC)*$E85,_xlfn.XLOOKUP(_xlfn.XLOOKUP(Tool_Italy!$D85,'AveragePrices&amp;Codes'!$A:$A,'AveragePrices&amp;Codes'!$B:$B),AGRIBALYSE_Cooked!$C:$C,AGRIBALYSE_Cooked!AD:AD)*$E85),"")</f>
        <v>0</v>
      </c>
      <c r="AA85">
        <f>IFERROR(IF($F85="Raw",_xlfn.XLOOKUP(_xlfn.XLOOKUP(Tool_Italy!$D85,'AveragePrices&amp;Codes'!$A:$A,'AveragePrices&amp;Codes'!$B:$B),AGRIBALYSE_Raw!$B:$B,AGRIBALYSE_Raw!AD:AD)*$E85,_xlfn.XLOOKUP(_xlfn.XLOOKUP(Tool_Italy!$D85,'AveragePrices&amp;Codes'!$A:$A,'AveragePrices&amp;Codes'!$B:$B),AGRIBALYSE_Cooked!$C:$C,AGRIBALYSE_Cooked!AE:AE)*$E85),"")</f>
        <v>0</v>
      </c>
      <c r="AB85" cm="1">
        <f t="array" ref="AB85">IFERROR(_xlfn.XLOOKUP(Tool_Italy!$F85&amp;$E$2,'Cooking methods'!$A:$A&amp;'Cooking methods'!$B:$B,'Cooking methods'!C:C)*$E85,"")</f>
        <v>0</v>
      </c>
      <c r="AC85" cm="1">
        <f t="array" ref="AC85">IFERROR(_xlfn.XLOOKUP(Tool_Italy!$F85&amp;$E$2,'Cooking methods'!$A:$A&amp;'Cooking methods'!$B:$B,'Cooking methods'!D:D)*$E85,"")</f>
        <v>0</v>
      </c>
      <c r="AD85" cm="1">
        <f t="array" ref="AD85">IFERROR(_xlfn.XLOOKUP(Tool_Italy!$F85&amp;$E$2,'Cooking methods'!$A:$A&amp;'Cooking methods'!$B:$B,'Cooking methods'!E:E)*$E85,"")</f>
        <v>0</v>
      </c>
      <c r="AE85" cm="1">
        <f t="array" ref="AE85">IFERROR(_xlfn.XLOOKUP(Tool_Italy!$F85&amp;$E$2,'Cooking methods'!$A:$A&amp;'Cooking methods'!$B:$B,'Cooking methods'!F:F)*$E85,"")</f>
        <v>0</v>
      </c>
      <c r="AF85" cm="1">
        <f t="array" ref="AF85">IFERROR(_xlfn.XLOOKUP(Tool_Italy!$F85&amp;$E$2,'Cooking methods'!$A:$A&amp;'Cooking methods'!$B:$B,'Cooking methods'!G:G)*$E85,"")</f>
        <v>0</v>
      </c>
      <c r="AG85" cm="1">
        <f t="array" ref="AG85">IFERROR(_xlfn.XLOOKUP(Tool_Italy!$F85&amp;$E$2,'Cooking methods'!$A:$A&amp;'Cooking methods'!$B:$B,'Cooking methods'!H:H)*$E85,"")</f>
        <v>0</v>
      </c>
      <c r="AH85" cm="1">
        <f t="array" ref="AH85">IFERROR(_xlfn.XLOOKUP(Tool_Italy!$F85&amp;$E$2,'Cooking methods'!$A:$A&amp;'Cooking methods'!$B:$B,'Cooking methods'!I:I)*$E85,"")</f>
        <v>0</v>
      </c>
      <c r="AI85" cm="1">
        <f t="array" ref="AI85">IFERROR(_xlfn.XLOOKUP(Tool_Italy!$F85&amp;$E$2,'Cooking methods'!$A:$A&amp;'Cooking methods'!$B:$B,'Cooking methods'!J:J)*$E85,"")</f>
        <v>0</v>
      </c>
      <c r="AJ85" cm="1">
        <f t="array" ref="AJ85">IFERROR(_xlfn.XLOOKUP(Tool_Italy!$F85&amp;$E$2,'Cooking methods'!$A:$A&amp;'Cooking methods'!$B:$B,'Cooking methods'!K:K)*$E85,"")</f>
        <v>0</v>
      </c>
      <c r="AK85" cm="1">
        <f t="array" ref="AK85">IFERROR(_xlfn.XLOOKUP(Tool_Italy!$F85&amp;$E$2,'Cooking methods'!$A:$A&amp;'Cooking methods'!$B:$B,'Cooking methods'!L:L)*$E85,"")</f>
        <v>0</v>
      </c>
      <c r="AL85" cm="1">
        <f t="array" ref="AL85">IFERROR(_xlfn.XLOOKUP(Tool_Italy!$F85&amp;$E$2,'Cooking methods'!$A:$A&amp;'Cooking methods'!$B:$B,'Cooking methods'!M:M)*$E85,"")</f>
        <v>0</v>
      </c>
      <c r="AM85" cm="1">
        <f t="array" ref="AM85">IFERROR(_xlfn.XLOOKUP(Tool_Italy!$F85&amp;$E$2,'Cooking methods'!$A:$A&amp;'Cooking methods'!$B:$B,'Cooking methods'!N:N)*$E85,"")</f>
        <v>0</v>
      </c>
      <c r="AN85" cm="1">
        <f t="array" ref="AN85">IFERROR(_xlfn.XLOOKUP(Tool_Italy!$F85&amp;$E$2,'Cooking methods'!$A:$A&amp;'Cooking methods'!$B:$B,'Cooking methods'!O:O)*$E85,"")</f>
        <v>0</v>
      </c>
      <c r="AO85" cm="1">
        <f t="array" ref="AO85">IFERROR(_xlfn.XLOOKUP(Tool_Italy!$F85&amp;$E$2,'Cooking methods'!$A:$A&amp;'Cooking methods'!$B:$B,'Cooking methods'!P:P)*$E85,"")</f>
        <v>0</v>
      </c>
      <c r="AP85" cm="1">
        <f t="array" ref="AP85">IFERROR(_xlfn.XLOOKUP(Tool_Italy!$F85&amp;$E$2,'Cooking methods'!$A:$A&amp;'Cooking methods'!$B:$B,'Cooking methods'!Q:Q)*$E85,"")</f>
        <v>0</v>
      </c>
      <c r="AQ85" cm="1">
        <f t="array" ref="AQ85">IFERROR(_xlfn.XLOOKUP(Tool_Italy!$F85&amp;$E$2,'Cooking methods'!$A:$A&amp;'Cooking methods'!$B:$B,'Cooking methods'!R:R)*$E85,"")</f>
        <v>0</v>
      </c>
      <c r="AR85" cm="1">
        <f t="array" ref="AR85">IFERROR(_xlfn.XLOOKUP(Tool_Italy!$G85&amp;$E$2,'Waste management'!$A:$A&amp;'Waste management'!$B:$B,'Waste management'!C:C)*$E85,"")</f>
        <v>0</v>
      </c>
      <c r="AS85" cm="1">
        <f t="array" ref="AS85">IFERROR(_xlfn.XLOOKUP(Tool_Italy!$G85&amp;$E$2,'Waste management'!$A:$A&amp;'Waste management'!$B:$B,'Waste management'!D:D)*$E85,"")</f>
        <v>0</v>
      </c>
      <c r="AT85" cm="1">
        <f t="array" ref="AT85">IFERROR(_xlfn.XLOOKUP(Tool_Italy!$G85&amp;$E$2,'Waste management'!$A:$A&amp;'Waste management'!$B:$B,'Waste management'!E:E)*$E85,"")</f>
        <v>0</v>
      </c>
      <c r="AU85" cm="1">
        <f t="array" ref="AU85">IFERROR(_xlfn.XLOOKUP(Tool_Italy!$G85&amp;$E$2,'Waste management'!$A:$A&amp;'Waste management'!$B:$B,'Waste management'!F:F)*$E85,"")</f>
        <v>0</v>
      </c>
      <c r="AV85" cm="1">
        <f t="array" ref="AV85">IFERROR(_xlfn.XLOOKUP(Tool_Italy!$G85&amp;$E$2,'Waste management'!$A:$A&amp;'Waste management'!$B:$B,'Waste management'!G:G)*$E85,"")</f>
        <v>0</v>
      </c>
      <c r="AW85" cm="1">
        <f t="array" ref="AW85">IFERROR(_xlfn.XLOOKUP(Tool_Italy!$G85&amp;$E$2,'Waste management'!$A:$A&amp;'Waste management'!$B:$B,'Waste management'!H:H)*$E85,"")</f>
        <v>0</v>
      </c>
      <c r="AX85" cm="1">
        <f t="array" ref="AX85">IFERROR(_xlfn.XLOOKUP(Tool_Italy!$G85&amp;$E$2,'Waste management'!$A:$A&amp;'Waste management'!$B:$B,'Waste management'!I:I)*$E85,"")</f>
        <v>0</v>
      </c>
      <c r="AY85" cm="1">
        <f t="array" ref="AY85">IFERROR(_xlfn.XLOOKUP(Tool_Italy!$G85&amp;$E$2,'Waste management'!$A:$A&amp;'Waste management'!$B:$B,'Waste management'!J:J)*$E85,"")</f>
        <v>0</v>
      </c>
      <c r="AZ85" cm="1">
        <f t="array" ref="AZ85">IFERROR(_xlfn.XLOOKUP(Tool_Italy!$G85&amp;$E$2,'Waste management'!$A:$A&amp;'Waste management'!$B:$B,'Waste management'!K:K)*$E85,"")</f>
        <v>0</v>
      </c>
      <c r="BA85" cm="1">
        <f t="array" ref="BA85">IFERROR(_xlfn.XLOOKUP(Tool_Italy!$G85&amp;$E$2,'Waste management'!$A:$A&amp;'Waste management'!$B:$B,'Waste management'!L:L)*$E85,"")</f>
        <v>0</v>
      </c>
      <c r="BB85" cm="1">
        <f t="array" ref="BB85">IFERROR(_xlfn.XLOOKUP(Tool_Italy!$G85&amp;$E$2,'Waste management'!$A:$A&amp;'Waste management'!$B:$B,'Waste management'!M:M)*$E85,"")</f>
        <v>0</v>
      </c>
      <c r="BC85" cm="1">
        <f t="array" ref="BC85">IFERROR(_xlfn.XLOOKUP(Tool_Italy!$G85&amp;$E$2,'Waste management'!$A:$A&amp;'Waste management'!$B:$B,'Waste management'!N:N)*$E85,"")</f>
        <v>0</v>
      </c>
      <c r="BD85" cm="1">
        <f t="array" ref="BD85">IFERROR(_xlfn.XLOOKUP(Tool_Italy!$G85&amp;$E$2,'Waste management'!$A:$A&amp;'Waste management'!$B:$B,'Waste management'!O:O)*$E85,"")</f>
        <v>0</v>
      </c>
      <c r="BE85" cm="1">
        <f t="array" ref="BE85">IFERROR(_xlfn.XLOOKUP(Tool_Italy!$G85&amp;$E$2,'Waste management'!$A:$A&amp;'Waste management'!$B:$B,'Waste management'!P:P)*$E85,"")</f>
        <v>0</v>
      </c>
      <c r="BF85" cm="1">
        <f t="array" ref="BF85">IFERROR(_xlfn.XLOOKUP(Tool_Italy!$G85&amp;$E$2,'Waste management'!$A:$A&amp;'Waste management'!$B:$B,'Waste management'!Q:Q)*$E85,"")</f>
        <v>0</v>
      </c>
      <c r="BG85" cm="1">
        <f t="array" ref="BG85">IFERROR(_xlfn.XLOOKUP(Tool_Italy!$G85&amp;$E$2,'Waste management'!$A:$A&amp;'Waste management'!$B:$B,'Waste management'!R:R)*$E85,"")</f>
        <v>0</v>
      </c>
      <c r="BH85">
        <f>IFERROR((L85+AR85+AB85)*_xlfn.XLOOKUP(Tool_Italy!BH$4,Monetization_Factors!$A:$A,Monetization_Factors!$D:$D),"")</f>
        <v>0</v>
      </c>
      <c r="BI85">
        <f>IFERROR((M85+AS85+AC85)*_xlfn.XLOOKUP(Tool_Italy!BI$4,Monetization_Factors!$A:$A,Monetization_Factors!$D:$D),"")</f>
        <v>0</v>
      </c>
      <c r="BJ85">
        <f>IFERROR((N85+AT85+AD85)*_xlfn.XLOOKUP(Tool_Italy!BJ$4,Monetization_Factors!$A:$A,Monetization_Factors!$D:$D),"")</f>
        <v>0</v>
      </c>
      <c r="BK85">
        <f>IFERROR((O85+AU85+AE85)*_xlfn.XLOOKUP(Tool_Italy!BK$4,Monetization_Factors!$A:$A,Monetization_Factors!$D:$D),"")</f>
        <v>0</v>
      </c>
      <c r="BL85">
        <f>IFERROR((P85+AV85+AF85)*_xlfn.XLOOKUP(Tool_Italy!BL$4,Monetization_Factors!$A:$A,Monetization_Factors!$D:$D),"")</f>
        <v>0</v>
      </c>
      <c r="BM85">
        <f>IFERROR((Q85+AW85+AG85)*_xlfn.XLOOKUP(Tool_Italy!BM$4,Monetization_Factors!$A:$A,Monetization_Factors!$D:$D),"")</f>
        <v>0</v>
      </c>
      <c r="BN85">
        <f>IFERROR((R85+AX85+AH85)*_xlfn.XLOOKUP(Tool_Italy!BN$4,Monetization_Factors!$A:$A,Monetization_Factors!$D:$D),"")</f>
        <v>0</v>
      </c>
      <c r="BO85">
        <f>IFERROR((S85+AY85+AI85)*_xlfn.XLOOKUP(Tool_Italy!BO$4,Monetization_Factors!$A:$A,Monetization_Factors!$D:$D),"")</f>
        <v>0</v>
      </c>
      <c r="BP85">
        <f>IFERROR((T85+AZ85+AJ85)*_xlfn.XLOOKUP(Tool_Italy!BP$4,Monetization_Factors!$A:$A,Monetization_Factors!$D:$D),"")</f>
        <v>0</v>
      </c>
      <c r="BQ85">
        <f>IFERROR((U85+BA85+AK85)*_xlfn.XLOOKUP(Tool_Italy!BQ$4,Monetization_Factors!$A:$A,Monetization_Factors!$D:$D),"")</f>
        <v>0</v>
      </c>
      <c r="BR85" t="str">
        <f>IFERROR((V85+BB85+AL85)*_xlfn.XLOOKUP(Tool_Italy!BR$4,Monetization_Factors!$A:$A,Monetization_Factors!$D:$D),"")</f>
        <v/>
      </c>
      <c r="BS85">
        <f>IFERROR((W85+BC85+AM85)*_xlfn.XLOOKUP(Tool_Italy!BS$4,Monetization_Factors!$A:$A,Monetization_Factors!$D:$D),"")</f>
        <v>0</v>
      </c>
      <c r="BT85">
        <f>IFERROR((X85+BD85+AN85)*_xlfn.XLOOKUP(Tool_Italy!BT$4,Monetization_Factors!$A:$A,Monetization_Factors!$D:$D),"")</f>
        <v>0</v>
      </c>
      <c r="BU85">
        <f>IFERROR((Y85+BE85+AO85)*_xlfn.XLOOKUP(Tool_Italy!BU$4,Monetization_Factors!$A:$A,Monetization_Factors!$D:$D),"")</f>
        <v>0</v>
      </c>
      <c r="BV85">
        <f>IFERROR((Z85+BF85+AP85)*_xlfn.XLOOKUP(Tool_Italy!BV$4,Monetization_Factors!$A:$A,Monetization_Factors!$D:$D),"")</f>
        <v>0</v>
      </c>
      <c r="BW85">
        <f>IFERROR((AA85+BG85+AQ85)*_xlfn.XLOOKUP(Tool_Italy!BW$4,Monetization_Factors!$A:$A,Monetization_Factors!$D:$D),"")</f>
        <v>0</v>
      </c>
      <c r="BX85" s="38" cm="1">
        <f t="array" ref="BX85">IFERROR(_xlfn.IFS(I85&lt;&gt;0,I85*E85,I85="",J85*E85),"")</f>
        <v>0</v>
      </c>
      <c r="BY85" s="38">
        <f t="shared" si="67"/>
        <v>0</v>
      </c>
      <c r="BZ85" s="38">
        <f t="shared" si="71"/>
        <v>0</v>
      </c>
      <c r="CA85" s="38">
        <f t="shared" si="68"/>
        <v>0</v>
      </c>
      <c r="CB85">
        <f t="shared" si="69"/>
        <v>0</v>
      </c>
      <c r="CC85">
        <f t="shared" ref="CC85:CC176" si="72">IFERROR((M85+AC85+AS85),"")</f>
        <v>0</v>
      </c>
      <c r="CD85">
        <f t="shared" ref="CD85:CD176" si="73">IFERROR((N85+AD85+AT85),"")</f>
        <v>0</v>
      </c>
      <c r="CE85">
        <f t="shared" ref="CE85:CE176" si="74">IFERROR((O85+AE85+AU85),"")</f>
        <v>0</v>
      </c>
      <c r="CF85">
        <f t="shared" ref="CF85:CF176" si="75">IFERROR((P85+AF85+AV85),"")</f>
        <v>0</v>
      </c>
      <c r="CG85">
        <f t="shared" ref="CG85:CG176" si="76">IFERROR((Q85+AG85+AW85),"")</f>
        <v>0</v>
      </c>
      <c r="CH85">
        <f t="shared" ref="CH85:CH176" si="77">IFERROR((R85+AH85+AX85),"")</f>
        <v>0</v>
      </c>
      <c r="CI85">
        <f t="shared" ref="CI85:CI176" si="78">IFERROR((S85+AI85+AY85),"")</f>
        <v>0</v>
      </c>
      <c r="CJ85">
        <f t="shared" ref="CJ85:CJ176" si="79">IFERROR((T85+AJ85+AZ85),"")</f>
        <v>0</v>
      </c>
      <c r="CK85">
        <f t="shared" ref="CK85:CK176" si="80">IFERROR((U85+AK85+BA85),"")</f>
        <v>0</v>
      </c>
      <c r="CL85">
        <f t="shared" ref="CL85:CL176" si="81">IFERROR((V85+AL85+BB85),"")</f>
        <v>0</v>
      </c>
      <c r="CM85">
        <f t="shared" ref="CM85:CM176" si="82">IFERROR((W85+AM85+BC85),"")</f>
        <v>0</v>
      </c>
      <c r="CN85">
        <f t="shared" ref="CN85:CN176" si="83">IFERROR((X85+AN85+BD85),"")</f>
        <v>0</v>
      </c>
      <c r="CO85">
        <f t="shared" ref="CO85:CO176" si="84">IFERROR((Y85+AO85+BE85),"")</f>
        <v>0</v>
      </c>
      <c r="CP85">
        <f t="shared" ref="CP85:CP176" si="85">IFERROR((Z85+AP85+BF85),"")</f>
        <v>0</v>
      </c>
      <c r="CQ85">
        <f t="shared" ref="CQ85:CQ176" si="86">IFERROR((AA85+AQ85+BG85),"")</f>
        <v>0</v>
      </c>
      <c r="CR85">
        <f t="shared" si="70"/>
        <v>0</v>
      </c>
      <c r="CS85">
        <f t="shared" ref="CS85:CS176" si="87">IFERROR((M85+AC85+AS85)/$F$2,"")</f>
        <v>0</v>
      </c>
      <c r="CT85">
        <f t="shared" ref="CT85:CT176" si="88">IFERROR((N85+AD85+AT85)/$F$2,"")</f>
        <v>0</v>
      </c>
      <c r="CU85">
        <f t="shared" ref="CU85:CU176" si="89">IFERROR((O85+AE85+AU85)/$F$2,"")</f>
        <v>0</v>
      </c>
      <c r="CV85">
        <f t="shared" ref="CV85:CV176" si="90">IFERROR((P85+AF85+AV85)/$F$2,"")</f>
        <v>0</v>
      </c>
      <c r="CW85">
        <f t="shared" ref="CW85:CW176" si="91">IFERROR((Q85+AG85+AW85)/$F$2,"")</f>
        <v>0</v>
      </c>
      <c r="CX85">
        <f t="shared" ref="CX85:CX176" si="92">IFERROR((R85+AH85+AX85)/$F$2,"")</f>
        <v>0</v>
      </c>
      <c r="CY85">
        <f t="shared" ref="CY85:CY176" si="93">IFERROR((S85+AI85+AY85)/$F$2,"")</f>
        <v>0</v>
      </c>
      <c r="CZ85">
        <f t="shared" ref="CZ85:CZ176" si="94">IFERROR((T85+AJ85+AZ85)/$F$2,"")</f>
        <v>0</v>
      </c>
      <c r="DA85">
        <f t="shared" ref="DA85:DA176" si="95">IFERROR((U85+AK85+BA85)/$F$2,"")</f>
        <v>0</v>
      </c>
      <c r="DB85">
        <f t="shared" ref="DB85:DB176" si="96">IFERROR((V85+AL85+BB85)/$F$2,"")</f>
        <v>0</v>
      </c>
      <c r="DC85">
        <f t="shared" ref="DC85:DC176" si="97">IFERROR((W85+AM85+BC85)/$F$2,"")</f>
        <v>0</v>
      </c>
      <c r="DD85">
        <f t="shared" ref="DD85:DD176" si="98">IFERROR((X85+AN85+BD85)/$F$2,"")</f>
        <v>0</v>
      </c>
      <c r="DE85">
        <f t="shared" ref="DE85:DE176" si="99">IFERROR((Y85+AO85+BE85)/$F$2,"")</f>
        <v>0</v>
      </c>
      <c r="DF85">
        <f t="shared" ref="DF85:DF176" si="100">IFERROR((Z85+AP85+BF85)/$F$2,"")</f>
        <v>0</v>
      </c>
      <c r="DG85">
        <f t="shared" ref="DG85:DG176" si="101">IFERROR((AA85+AQ85+BG85)/$F$2,"")</f>
        <v>0</v>
      </c>
      <c r="DH85" s="5" t="str">
        <f>IFERROR(((((L85+AB85)*(1/$H85))+AR85)/$F$2)/($B$2*('CAR.CAP_per person'!B$2)/(_xlfn.XLOOKUP($E$2,EU_countries_GDP!$A$2:$A$29,EU_countries_GDP!$E$2:$E$29))),"")</f>
        <v/>
      </c>
      <c r="DI85" s="5" t="str">
        <f>IFERROR(((((M85+AC85)*(1/$H85))+AS85)/$F$2)/($B$2*('CAR.CAP_per person'!C$2)/(_xlfn.XLOOKUP($E$2,EU_countries_GDP!$A$2:$A$29,EU_countries_GDP!$E$2:$E$29))),"")</f>
        <v/>
      </c>
      <c r="DJ85" s="5" t="str">
        <f>IFERROR(((((N85+AD85)*(1/$H85))+AT85)/$F$2)/($B$2*('CAR.CAP_per person'!D$2)/(_xlfn.XLOOKUP($E$2,EU_countries_GDP!$A$2:$A$29,EU_countries_GDP!$E$2:$E$29))),"")</f>
        <v/>
      </c>
      <c r="DK85" s="5" t="str">
        <f>IFERROR(((((O85+AE85)*(1/$H85))+AU85)/$F$2)/($B$2*('CAR.CAP_per person'!E$2)/(_xlfn.XLOOKUP($E$2,EU_countries_GDP!$A$2:$A$29,EU_countries_GDP!$E$2:$E$29))),"")</f>
        <v/>
      </c>
      <c r="DL85" s="5" t="str">
        <f>IFERROR(((((P85+AF85)*(1/$H85))+AV85)/$F$2)/($B$2*('CAR.CAP_per person'!F$2)/(_xlfn.XLOOKUP($E$2,EU_countries_GDP!$A$2:$A$29,EU_countries_GDP!$E$2:$E$29))),"")</f>
        <v/>
      </c>
      <c r="DM85" s="5" t="str">
        <f>IFERROR(((((Q85+AG85)*(1/$H85))+AW85)/$F$2)/($B$2*('CAR.CAP_per person'!G$2)/(_xlfn.XLOOKUP($E$2,EU_countries_GDP!$A$2:$A$29,EU_countries_GDP!$E$2:$E$29))),"")</f>
        <v/>
      </c>
      <c r="DN85" s="5" t="str">
        <f>IFERROR(((((R85+AH85)*(1/$H85))+AX85)/$F$2)/($B$2*('CAR.CAP_per person'!H$2)/(_xlfn.XLOOKUP($E$2,EU_countries_GDP!$A$2:$A$29,EU_countries_GDP!$E$2:$E$29))),"")</f>
        <v/>
      </c>
      <c r="DO85" s="5" t="str">
        <f>IFERROR(((((S85+AI85)*(1/$H85))+AY85)/$F$2)/($B$2*('CAR.CAP_per person'!I$2)/(_xlfn.XLOOKUP($E$2,EU_countries_GDP!$A$2:$A$29,EU_countries_GDP!$E$2:$E$29))),"")</f>
        <v/>
      </c>
      <c r="DP85" s="5" t="str">
        <f>IFERROR(((((T85+AJ85)*(1/$H85))+AZ85)/$F$2)/($B$2*('CAR.CAP_per person'!J$2)/(_xlfn.XLOOKUP($E$2,EU_countries_GDP!$A$2:$A$29,EU_countries_GDP!$E$2:$E$29))),"")</f>
        <v/>
      </c>
      <c r="DQ85" s="5" t="str">
        <f>IFERROR(((((U85+AK85)*(1/$H85))+BA85)/$F$2)/($B$2*('CAR.CAP_per person'!K$2)/(_xlfn.XLOOKUP($E$2,EU_countries_GDP!$A$2:$A$29,EU_countries_GDP!$E$2:$E$29))),"")</f>
        <v/>
      </c>
      <c r="DR85" s="5" t="str">
        <f>IFERROR(((((V85+AL85)*(1/$H85))+BB85)/$F$2)/($B$2*('CAR.CAP_per person'!L$2)/(_xlfn.XLOOKUP($E$2,EU_countries_GDP!$A$2:$A$29,EU_countries_GDP!$E$2:$E$29))),"")</f>
        <v/>
      </c>
      <c r="DS85" s="5" t="str">
        <f>IFERROR(((((W85+AM85)*(1/$H85))+BC85)/$F$2)/($B$2*('CAR.CAP_per person'!M$2)/(_xlfn.XLOOKUP($E$2,EU_countries_GDP!$A$2:$A$29,EU_countries_GDP!$E$2:$E$29))),"")</f>
        <v/>
      </c>
      <c r="DT85" s="5" t="str">
        <f>IFERROR(((((X85+AN85)*(1/$H85))+BD85)/$F$2)/($B$2*('CAR.CAP_per person'!N$2)/(_xlfn.XLOOKUP($E$2,EU_countries_GDP!$A$2:$A$29,EU_countries_GDP!$E$2:$E$29))),"")</f>
        <v/>
      </c>
      <c r="DU85" s="5" t="str">
        <f>IFERROR(((((Y85+AO85)*(1/$H85))+BE85)/$F$2)/($B$2*('CAR.CAP_per person'!O$2)/(_xlfn.XLOOKUP($E$2,EU_countries_GDP!$A$2:$A$29,EU_countries_GDP!$E$2:$E$29))),"")</f>
        <v/>
      </c>
      <c r="DV85" s="5" t="str">
        <f>IFERROR(((((Z85+AP85)*(1/$H85))+BF85)/$F$2)/($B$2*('CAR.CAP_per person'!P$2)/(_xlfn.XLOOKUP($E$2,EU_countries_GDP!$A$2:$A$29,EU_countries_GDP!$E$2:$E$29))),"")</f>
        <v/>
      </c>
      <c r="DW85" s="5" t="str">
        <f>IFERROR(((((AA85+AQ85)*(1/$H85))+BG85)/$F$2)/($B$2*('CAR.CAP_per person'!Q$2)/(_xlfn.XLOOKUP($E$2,EU_countries_GDP!$A$2:$A$29,EU_countries_GDP!$E$2:$E$29))),"")</f>
        <v/>
      </c>
    </row>
    <row r="86" spans="1:127">
      <c r="A86" t="s">
        <v>241</v>
      </c>
      <c r="B86" t="str">
        <f>_xlfn.XLOOKUP(D86,Table5[Ingredient],Table5[Category],"",FALSE)</f>
        <v>Fruit</v>
      </c>
      <c r="C86" s="33" t="s">
        <v>177</v>
      </c>
      <c r="D86" s="33" t="s">
        <v>228</v>
      </c>
      <c r="E86" s="33">
        <v>0</v>
      </c>
      <c r="F86" s="33" t="s">
        <v>189</v>
      </c>
      <c r="G86" s="33" t="s">
        <v>180</v>
      </c>
      <c r="H86" s="91">
        <f>Dataset_IT!L83</f>
        <v>0</v>
      </c>
      <c r="I86" s="33"/>
      <c r="J86" s="37">
        <f>IFERROR(INDEX('AveragePrices&amp;Codes'!G:AG, MATCH($D86, 'AveragePrices&amp;Codes'!$A:$A, 0), MATCH(Tool_Italy!$E$2, 'AveragePrices&amp;Codes'!$G$1:$AG$1, 0)),"")</f>
        <v>0.50270000000000004</v>
      </c>
      <c r="K86" s="37">
        <f>IFERROR(E86/(_xlfn.XLOOKUP(A86,Dataset_IT!$Q$2:$Q$9,Dataset_IT!$R$2:$R$9)),"")</f>
        <v>0</v>
      </c>
      <c r="L86">
        <f>IFERROR(IF($F86="Raw",_xlfn.XLOOKUP(_xlfn.XLOOKUP(Tool_Italy!$D86,'AveragePrices&amp;Codes'!$A:$A,'AveragePrices&amp;Codes'!$B:$B),AGRIBALYSE_Raw!$B:$B,AGRIBALYSE_Raw!O:O)*$E86,_xlfn.XLOOKUP(_xlfn.XLOOKUP(Tool_Italy!$D86,'AveragePrices&amp;Codes'!$A:$A,'AveragePrices&amp;Codes'!$B:$B),AGRIBALYSE_Cooked!$C:$C,AGRIBALYSE_Cooked!P:P)*$E86),"")</f>
        <v>0</v>
      </c>
      <c r="M86">
        <f>IFERROR(IF($F86="Raw",_xlfn.XLOOKUP(_xlfn.XLOOKUP(Tool_Italy!$D86,'AveragePrices&amp;Codes'!$A:$A,'AveragePrices&amp;Codes'!$B:$B),AGRIBALYSE_Raw!$B:$B,AGRIBALYSE_Raw!P:P)*$E86,_xlfn.XLOOKUP(_xlfn.XLOOKUP(Tool_Italy!$D86,'AveragePrices&amp;Codes'!$A:$A,'AveragePrices&amp;Codes'!$B:$B),AGRIBALYSE_Cooked!$C:$C,AGRIBALYSE_Cooked!Q:Q)*$E86),"")</f>
        <v>0</v>
      </c>
      <c r="N86">
        <f>IFERROR(IF($F86="Raw",_xlfn.XLOOKUP(_xlfn.XLOOKUP(Tool_Italy!$D86,'AveragePrices&amp;Codes'!$A:$A,'AveragePrices&amp;Codes'!$B:$B),AGRIBALYSE_Raw!$B:$B,AGRIBALYSE_Raw!Q:Q)*$E86,_xlfn.XLOOKUP(_xlfn.XLOOKUP(Tool_Italy!$D86,'AveragePrices&amp;Codes'!$A:$A,'AveragePrices&amp;Codes'!$B:$B),AGRIBALYSE_Cooked!$C:$C,AGRIBALYSE_Cooked!R:R)*$E86),"")</f>
        <v>0</v>
      </c>
      <c r="O86">
        <f>IFERROR(IF($F86="Raw",_xlfn.XLOOKUP(_xlfn.XLOOKUP(Tool_Italy!$D86,'AveragePrices&amp;Codes'!$A:$A,'AveragePrices&amp;Codes'!$B:$B),AGRIBALYSE_Raw!$B:$B,AGRIBALYSE_Raw!R:R)*$E86,_xlfn.XLOOKUP(_xlfn.XLOOKUP(Tool_Italy!$D86,'AveragePrices&amp;Codes'!$A:$A,'AveragePrices&amp;Codes'!$B:$B),AGRIBALYSE_Cooked!$C:$C,AGRIBALYSE_Cooked!S:S)*$E86),"")</f>
        <v>0</v>
      </c>
      <c r="P86">
        <f>IFERROR(IF($F86="Raw",_xlfn.XLOOKUP(_xlfn.XLOOKUP(Tool_Italy!$D86,'AveragePrices&amp;Codes'!$A:$A,'AveragePrices&amp;Codes'!$B:$B),AGRIBALYSE_Raw!$B:$B,AGRIBALYSE_Raw!S:S)*$E86,_xlfn.XLOOKUP(_xlfn.XLOOKUP(Tool_Italy!$D86,'AveragePrices&amp;Codes'!$A:$A,'AveragePrices&amp;Codes'!$B:$B),AGRIBALYSE_Cooked!$C:$C,AGRIBALYSE_Cooked!T:T)*$E86),"")</f>
        <v>0</v>
      </c>
      <c r="Q86">
        <f>IFERROR(IF($F86="Raw",_xlfn.XLOOKUP(_xlfn.XLOOKUP(Tool_Italy!$D86,'AveragePrices&amp;Codes'!$A:$A,'AveragePrices&amp;Codes'!$B:$B),AGRIBALYSE_Raw!$B:$B,AGRIBALYSE_Raw!T:T)*$E86,_xlfn.XLOOKUP(_xlfn.XLOOKUP(Tool_Italy!$D86,'AveragePrices&amp;Codes'!$A:$A,'AveragePrices&amp;Codes'!$B:$B),AGRIBALYSE_Cooked!$C:$C,AGRIBALYSE_Cooked!U:U)*$E86),"")</f>
        <v>0</v>
      </c>
      <c r="R86">
        <f>IFERROR(IF($F86="Raw",_xlfn.XLOOKUP(_xlfn.XLOOKUP(Tool_Italy!$D86,'AveragePrices&amp;Codes'!$A:$A,'AveragePrices&amp;Codes'!$B:$B),AGRIBALYSE_Raw!$B:$B,AGRIBALYSE_Raw!U:U)*$E86,_xlfn.XLOOKUP(_xlfn.XLOOKUP(Tool_Italy!$D86,'AveragePrices&amp;Codes'!$A:$A,'AveragePrices&amp;Codes'!$B:$B),AGRIBALYSE_Cooked!$C:$C,AGRIBALYSE_Cooked!V:V)*$E86),"")</f>
        <v>0</v>
      </c>
      <c r="S86">
        <f>IFERROR(IF($F86="Raw",_xlfn.XLOOKUP(_xlfn.XLOOKUP(Tool_Italy!$D86,'AveragePrices&amp;Codes'!$A:$A,'AveragePrices&amp;Codes'!$B:$B),AGRIBALYSE_Raw!$B:$B,AGRIBALYSE_Raw!V:V)*$E86,_xlfn.XLOOKUP(_xlfn.XLOOKUP(Tool_Italy!$D86,'AveragePrices&amp;Codes'!$A:$A,'AveragePrices&amp;Codes'!$B:$B),AGRIBALYSE_Cooked!$C:$C,AGRIBALYSE_Cooked!W:W)*$E86),"")</f>
        <v>0</v>
      </c>
      <c r="T86">
        <f>IFERROR(IF($F86="Raw",_xlfn.XLOOKUP(_xlfn.XLOOKUP(Tool_Italy!$D86,'AveragePrices&amp;Codes'!$A:$A,'AveragePrices&amp;Codes'!$B:$B),AGRIBALYSE_Raw!$B:$B,AGRIBALYSE_Raw!W:W)*$E86,_xlfn.XLOOKUP(_xlfn.XLOOKUP(Tool_Italy!$D86,'AveragePrices&amp;Codes'!$A:$A,'AveragePrices&amp;Codes'!$B:$B),AGRIBALYSE_Cooked!$C:$C,AGRIBALYSE_Cooked!X:X)*$E86),"")</f>
        <v>0</v>
      </c>
      <c r="U86">
        <f>IFERROR(IF($F86="Raw",_xlfn.XLOOKUP(_xlfn.XLOOKUP(Tool_Italy!$D86,'AveragePrices&amp;Codes'!$A:$A,'AveragePrices&amp;Codes'!$B:$B),AGRIBALYSE_Raw!$B:$B,AGRIBALYSE_Raw!X:X)*$E86,_xlfn.XLOOKUP(_xlfn.XLOOKUP(Tool_Italy!$D86,'AveragePrices&amp;Codes'!$A:$A,'AveragePrices&amp;Codes'!$B:$B),AGRIBALYSE_Cooked!$C:$C,AGRIBALYSE_Cooked!Y:Y)*$E86),"")</f>
        <v>0</v>
      </c>
      <c r="V86">
        <f>IFERROR(IF($F86="Raw",_xlfn.XLOOKUP(_xlfn.XLOOKUP(Tool_Italy!$D86,'AveragePrices&amp;Codes'!$A:$A,'AveragePrices&amp;Codes'!$B:$B),AGRIBALYSE_Raw!$B:$B,AGRIBALYSE_Raw!Y:Y)*$E86,_xlfn.XLOOKUP(_xlfn.XLOOKUP(Tool_Italy!$D86,'AveragePrices&amp;Codes'!$A:$A,'AveragePrices&amp;Codes'!$B:$B),AGRIBALYSE_Cooked!$C:$C,AGRIBALYSE_Cooked!Z:Z)*$E86),"")</f>
        <v>0</v>
      </c>
      <c r="W86">
        <f>IFERROR(IF($F86="Raw",_xlfn.XLOOKUP(_xlfn.XLOOKUP(Tool_Italy!$D86,'AveragePrices&amp;Codes'!$A:$A,'AveragePrices&amp;Codes'!$B:$B),AGRIBALYSE_Raw!$B:$B,AGRIBALYSE_Raw!Z:Z)*$E86,_xlfn.XLOOKUP(_xlfn.XLOOKUP(Tool_Italy!$D86,'AveragePrices&amp;Codes'!$A:$A,'AveragePrices&amp;Codes'!$B:$B),AGRIBALYSE_Cooked!$C:$C,AGRIBALYSE_Cooked!AA:AA)*$E86),"")</f>
        <v>0</v>
      </c>
      <c r="X86">
        <f>IFERROR(IF($F86="Raw",_xlfn.XLOOKUP(_xlfn.XLOOKUP(Tool_Italy!$D86,'AveragePrices&amp;Codes'!$A:$A,'AveragePrices&amp;Codes'!$B:$B),AGRIBALYSE_Raw!$B:$B,AGRIBALYSE_Raw!AA:AA)*$E86,_xlfn.XLOOKUP(_xlfn.XLOOKUP(Tool_Italy!$D86,'AveragePrices&amp;Codes'!$A:$A,'AveragePrices&amp;Codes'!$B:$B),AGRIBALYSE_Cooked!$C:$C,AGRIBALYSE_Cooked!AB:AB)*$E86),"")</f>
        <v>0</v>
      </c>
      <c r="Y86">
        <f>IFERROR(IF($F86="Raw",_xlfn.XLOOKUP(_xlfn.XLOOKUP(Tool_Italy!$D86,'AveragePrices&amp;Codes'!$A:$A,'AveragePrices&amp;Codes'!$B:$B),AGRIBALYSE_Raw!$B:$B,AGRIBALYSE_Raw!AB:AB)*$E86,_xlfn.XLOOKUP(_xlfn.XLOOKUP(Tool_Italy!$D86,'AveragePrices&amp;Codes'!$A:$A,'AveragePrices&amp;Codes'!$B:$B),AGRIBALYSE_Cooked!$C:$C,AGRIBALYSE_Cooked!AC:AC)*$E86),"")</f>
        <v>0</v>
      </c>
      <c r="Z86">
        <f>IFERROR(IF($F86="Raw",_xlfn.XLOOKUP(_xlfn.XLOOKUP(Tool_Italy!$D86,'AveragePrices&amp;Codes'!$A:$A,'AveragePrices&amp;Codes'!$B:$B),AGRIBALYSE_Raw!$B:$B,AGRIBALYSE_Raw!AC:AC)*$E86,_xlfn.XLOOKUP(_xlfn.XLOOKUP(Tool_Italy!$D86,'AveragePrices&amp;Codes'!$A:$A,'AveragePrices&amp;Codes'!$B:$B),AGRIBALYSE_Cooked!$C:$C,AGRIBALYSE_Cooked!AD:AD)*$E86),"")</f>
        <v>0</v>
      </c>
      <c r="AA86">
        <f>IFERROR(IF($F86="Raw",_xlfn.XLOOKUP(_xlfn.XLOOKUP(Tool_Italy!$D86,'AveragePrices&amp;Codes'!$A:$A,'AveragePrices&amp;Codes'!$B:$B),AGRIBALYSE_Raw!$B:$B,AGRIBALYSE_Raw!AD:AD)*$E86,_xlfn.XLOOKUP(_xlfn.XLOOKUP(Tool_Italy!$D86,'AveragePrices&amp;Codes'!$A:$A,'AveragePrices&amp;Codes'!$B:$B),AGRIBALYSE_Cooked!$C:$C,AGRIBALYSE_Cooked!AE:AE)*$E86),"")</f>
        <v>0</v>
      </c>
      <c r="AB86" cm="1">
        <f t="array" ref="AB86">IFERROR(_xlfn.XLOOKUP(Tool_Italy!$F86&amp;$E$2,'Cooking methods'!$A:$A&amp;'Cooking methods'!$B:$B,'Cooking methods'!C:C)*$E86,"")</f>
        <v>0</v>
      </c>
      <c r="AC86" cm="1">
        <f t="array" ref="AC86">IFERROR(_xlfn.XLOOKUP(Tool_Italy!$F86&amp;$E$2,'Cooking methods'!$A:$A&amp;'Cooking methods'!$B:$B,'Cooking methods'!D:D)*$E86,"")</f>
        <v>0</v>
      </c>
      <c r="AD86" cm="1">
        <f t="array" ref="AD86">IFERROR(_xlfn.XLOOKUP(Tool_Italy!$F86&amp;$E$2,'Cooking methods'!$A:$A&amp;'Cooking methods'!$B:$B,'Cooking methods'!E:E)*$E86,"")</f>
        <v>0</v>
      </c>
      <c r="AE86" cm="1">
        <f t="array" ref="AE86">IFERROR(_xlfn.XLOOKUP(Tool_Italy!$F86&amp;$E$2,'Cooking methods'!$A:$A&amp;'Cooking methods'!$B:$B,'Cooking methods'!F:F)*$E86,"")</f>
        <v>0</v>
      </c>
      <c r="AF86" cm="1">
        <f t="array" ref="AF86">IFERROR(_xlfn.XLOOKUP(Tool_Italy!$F86&amp;$E$2,'Cooking methods'!$A:$A&amp;'Cooking methods'!$B:$B,'Cooking methods'!G:G)*$E86,"")</f>
        <v>0</v>
      </c>
      <c r="AG86" cm="1">
        <f t="array" ref="AG86">IFERROR(_xlfn.XLOOKUP(Tool_Italy!$F86&amp;$E$2,'Cooking methods'!$A:$A&amp;'Cooking methods'!$B:$B,'Cooking methods'!H:H)*$E86,"")</f>
        <v>0</v>
      </c>
      <c r="AH86" cm="1">
        <f t="array" ref="AH86">IFERROR(_xlfn.XLOOKUP(Tool_Italy!$F86&amp;$E$2,'Cooking methods'!$A:$A&amp;'Cooking methods'!$B:$B,'Cooking methods'!I:I)*$E86,"")</f>
        <v>0</v>
      </c>
      <c r="AI86" cm="1">
        <f t="array" ref="AI86">IFERROR(_xlfn.XLOOKUP(Tool_Italy!$F86&amp;$E$2,'Cooking methods'!$A:$A&amp;'Cooking methods'!$B:$B,'Cooking methods'!J:J)*$E86,"")</f>
        <v>0</v>
      </c>
      <c r="AJ86" cm="1">
        <f t="array" ref="AJ86">IFERROR(_xlfn.XLOOKUP(Tool_Italy!$F86&amp;$E$2,'Cooking methods'!$A:$A&amp;'Cooking methods'!$B:$B,'Cooking methods'!K:K)*$E86,"")</f>
        <v>0</v>
      </c>
      <c r="AK86" cm="1">
        <f t="array" ref="AK86">IFERROR(_xlfn.XLOOKUP(Tool_Italy!$F86&amp;$E$2,'Cooking methods'!$A:$A&amp;'Cooking methods'!$B:$B,'Cooking methods'!L:L)*$E86,"")</f>
        <v>0</v>
      </c>
      <c r="AL86" cm="1">
        <f t="array" ref="AL86">IFERROR(_xlfn.XLOOKUP(Tool_Italy!$F86&amp;$E$2,'Cooking methods'!$A:$A&amp;'Cooking methods'!$B:$B,'Cooking methods'!M:M)*$E86,"")</f>
        <v>0</v>
      </c>
      <c r="AM86" cm="1">
        <f t="array" ref="AM86">IFERROR(_xlfn.XLOOKUP(Tool_Italy!$F86&amp;$E$2,'Cooking methods'!$A:$A&amp;'Cooking methods'!$B:$B,'Cooking methods'!N:N)*$E86,"")</f>
        <v>0</v>
      </c>
      <c r="AN86" cm="1">
        <f t="array" ref="AN86">IFERROR(_xlfn.XLOOKUP(Tool_Italy!$F86&amp;$E$2,'Cooking methods'!$A:$A&amp;'Cooking methods'!$B:$B,'Cooking methods'!O:O)*$E86,"")</f>
        <v>0</v>
      </c>
      <c r="AO86" cm="1">
        <f t="array" ref="AO86">IFERROR(_xlfn.XLOOKUP(Tool_Italy!$F86&amp;$E$2,'Cooking methods'!$A:$A&amp;'Cooking methods'!$B:$B,'Cooking methods'!P:P)*$E86,"")</f>
        <v>0</v>
      </c>
      <c r="AP86" cm="1">
        <f t="array" ref="AP86">IFERROR(_xlfn.XLOOKUP(Tool_Italy!$F86&amp;$E$2,'Cooking methods'!$A:$A&amp;'Cooking methods'!$B:$B,'Cooking methods'!Q:Q)*$E86,"")</f>
        <v>0</v>
      </c>
      <c r="AQ86" cm="1">
        <f t="array" ref="AQ86">IFERROR(_xlfn.XLOOKUP(Tool_Italy!$F86&amp;$E$2,'Cooking methods'!$A:$A&amp;'Cooking methods'!$B:$B,'Cooking methods'!R:R)*$E86,"")</f>
        <v>0</v>
      </c>
      <c r="AR86" cm="1">
        <f t="array" ref="AR86">IFERROR(_xlfn.XLOOKUP(Tool_Italy!$G86&amp;$E$2,'Waste management'!$A:$A&amp;'Waste management'!$B:$B,'Waste management'!C:C)*$E86,"")</f>
        <v>0</v>
      </c>
      <c r="AS86" cm="1">
        <f t="array" ref="AS86">IFERROR(_xlfn.XLOOKUP(Tool_Italy!$G86&amp;$E$2,'Waste management'!$A:$A&amp;'Waste management'!$B:$B,'Waste management'!D:D)*$E86,"")</f>
        <v>0</v>
      </c>
      <c r="AT86" cm="1">
        <f t="array" ref="AT86">IFERROR(_xlfn.XLOOKUP(Tool_Italy!$G86&amp;$E$2,'Waste management'!$A:$A&amp;'Waste management'!$B:$B,'Waste management'!E:E)*$E86,"")</f>
        <v>0</v>
      </c>
      <c r="AU86" cm="1">
        <f t="array" ref="AU86">IFERROR(_xlfn.XLOOKUP(Tool_Italy!$G86&amp;$E$2,'Waste management'!$A:$A&amp;'Waste management'!$B:$B,'Waste management'!F:F)*$E86,"")</f>
        <v>0</v>
      </c>
      <c r="AV86" cm="1">
        <f t="array" ref="AV86">IFERROR(_xlfn.XLOOKUP(Tool_Italy!$G86&amp;$E$2,'Waste management'!$A:$A&amp;'Waste management'!$B:$B,'Waste management'!G:G)*$E86,"")</f>
        <v>0</v>
      </c>
      <c r="AW86" cm="1">
        <f t="array" ref="AW86">IFERROR(_xlfn.XLOOKUP(Tool_Italy!$G86&amp;$E$2,'Waste management'!$A:$A&amp;'Waste management'!$B:$B,'Waste management'!H:H)*$E86,"")</f>
        <v>0</v>
      </c>
      <c r="AX86" cm="1">
        <f t="array" ref="AX86">IFERROR(_xlfn.XLOOKUP(Tool_Italy!$G86&amp;$E$2,'Waste management'!$A:$A&amp;'Waste management'!$B:$B,'Waste management'!I:I)*$E86,"")</f>
        <v>0</v>
      </c>
      <c r="AY86" cm="1">
        <f t="array" ref="AY86">IFERROR(_xlfn.XLOOKUP(Tool_Italy!$G86&amp;$E$2,'Waste management'!$A:$A&amp;'Waste management'!$B:$B,'Waste management'!J:J)*$E86,"")</f>
        <v>0</v>
      </c>
      <c r="AZ86" cm="1">
        <f t="array" ref="AZ86">IFERROR(_xlfn.XLOOKUP(Tool_Italy!$G86&amp;$E$2,'Waste management'!$A:$A&amp;'Waste management'!$B:$B,'Waste management'!K:K)*$E86,"")</f>
        <v>0</v>
      </c>
      <c r="BA86" cm="1">
        <f t="array" ref="BA86">IFERROR(_xlfn.XLOOKUP(Tool_Italy!$G86&amp;$E$2,'Waste management'!$A:$A&amp;'Waste management'!$B:$B,'Waste management'!L:L)*$E86,"")</f>
        <v>0</v>
      </c>
      <c r="BB86" cm="1">
        <f t="array" ref="BB86">IFERROR(_xlfn.XLOOKUP(Tool_Italy!$G86&amp;$E$2,'Waste management'!$A:$A&amp;'Waste management'!$B:$B,'Waste management'!M:M)*$E86,"")</f>
        <v>0</v>
      </c>
      <c r="BC86" cm="1">
        <f t="array" ref="BC86">IFERROR(_xlfn.XLOOKUP(Tool_Italy!$G86&amp;$E$2,'Waste management'!$A:$A&amp;'Waste management'!$B:$B,'Waste management'!N:N)*$E86,"")</f>
        <v>0</v>
      </c>
      <c r="BD86" cm="1">
        <f t="array" ref="BD86">IFERROR(_xlfn.XLOOKUP(Tool_Italy!$G86&amp;$E$2,'Waste management'!$A:$A&amp;'Waste management'!$B:$B,'Waste management'!O:O)*$E86,"")</f>
        <v>0</v>
      </c>
      <c r="BE86" cm="1">
        <f t="array" ref="BE86">IFERROR(_xlfn.XLOOKUP(Tool_Italy!$G86&amp;$E$2,'Waste management'!$A:$A&amp;'Waste management'!$B:$B,'Waste management'!P:P)*$E86,"")</f>
        <v>0</v>
      </c>
      <c r="BF86" cm="1">
        <f t="array" ref="BF86">IFERROR(_xlfn.XLOOKUP(Tool_Italy!$G86&amp;$E$2,'Waste management'!$A:$A&amp;'Waste management'!$B:$B,'Waste management'!Q:Q)*$E86,"")</f>
        <v>0</v>
      </c>
      <c r="BG86" cm="1">
        <f t="array" ref="BG86">IFERROR(_xlfn.XLOOKUP(Tool_Italy!$G86&amp;$E$2,'Waste management'!$A:$A&amp;'Waste management'!$B:$B,'Waste management'!R:R)*$E86,"")</f>
        <v>0</v>
      </c>
      <c r="BH86">
        <f>IFERROR((L86+AR86+AB86)*_xlfn.XLOOKUP(Tool_Italy!BH$4,Monetization_Factors!$A:$A,Monetization_Factors!$D:$D),"")</f>
        <v>0</v>
      </c>
      <c r="BI86">
        <f>IFERROR((M86+AS86+AC86)*_xlfn.XLOOKUP(Tool_Italy!BI$4,Monetization_Factors!$A:$A,Monetization_Factors!$D:$D),"")</f>
        <v>0</v>
      </c>
      <c r="BJ86">
        <f>IFERROR((N86+AT86+AD86)*_xlfn.XLOOKUP(Tool_Italy!BJ$4,Monetization_Factors!$A:$A,Monetization_Factors!$D:$D),"")</f>
        <v>0</v>
      </c>
      <c r="BK86">
        <f>IFERROR((O86+AU86+AE86)*_xlfn.XLOOKUP(Tool_Italy!BK$4,Monetization_Factors!$A:$A,Monetization_Factors!$D:$D),"")</f>
        <v>0</v>
      </c>
      <c r="BL86">
        <f>IFERROR((P86+AV86+AF86)*_xlfn.XLOOKUP(Tool_Italy!BL$4,Monetization_Factors!$A:$A,Monetization_Factors!$D:$D),"")</f>
        <v>0</v>
      </c>
      <c r="BM86">
        <f>IFERROR((Q86+AW86+AG86)*_xlfn.XLOOKUP(Tool_Italy!BM$4,Monetization_Factors!$A:$A,Monetization_Factors!$D:$D),"")</f>
        <v>0</v>
      </c>
      <c r="BN86">
        <f>IFERROR((R86+AX86+AH86)*_xlfn.XLOOKUP(Tool_Italy!BN$4,Monetization_Factors!$A:$A,Monetization_Factors!$D:$D),"")</f>
        <v>0</v>
      </c>
      <c r="BO86">
        <f>IFERROR((S86+AY86+AI86)*_xlfn.XLOOKUP(Tool_Italy!BO$4,Monetization_Factors!$A:$A,Monetization_Factors!$D:$D),"")</f>
        <v>0</v>
      </c>
      <c r="BP86">
        <f>IFERROR((T86+AZ86+AJ86)*_xlfn.XLOOKUP(Tool_Italy!BP$4,Monetization_Factors!$A:$A,Monetization_Factors!$D:$D),"")</f>
        <v>0</v>
      </c>
      <c r="BQ86">
        <f>IFERROR((U86+BA86+AK86)*_xlfn.XLOOKUP(Tool_Italy!BQ$4,Monetization_Factors!$A:$A,Monetization_Factors!$D:$D),"")</f>
        <v>0</v>
      </c>
      <c r="BR86" t="str">
        <f>IFERROR((V86+BB86+AL86)*_xlfn.XLOOKUP(Tool_Italy!BR$4,Monetization_Factors!$A:$A,Monetization_Factors!$D:$D),"")</f>
        <v/>
      </c>
      <c r="BS86">
        <f>IFERROR((W86+BC86+AM86)*_xlfn.XLOOKUP(Tool_Italy!BS$4,Monetization_Factors!$A:$A,Monetization_Factors!$D:$D),"")</f>
        <v>0</v>
      </c>
      <c r="BT86">
        <f>IFERROR((X86+BD86+AN86)*_xlfn.XLOOKUP(Tool_Italy!BT$4,Monetization_Factors!$A:$A,Monetization_Factors!$D:$D),"")</f>
        <v>0</v>
      </c>
      <c r="BU86">
        <f>IFERROR((Y86+BE86+AO86)*_xlfn.XLOOKUP(Tool_Italy!BU$4,Monetization_Factors!$A:$A,Monetization_Factors!$D:$D),"")</f>
        <v>0</v>
      </c>
      <c r="BV86">
        <f>IFERROR((Z86+BF86+AP86)*_xlfn.XLOOKUP(Tool_Italy!BV$4,Monetization_Factors!$A:$A,Monetization_Factors!$D:$D),"")</f>
        <v>0</v>
      </c>
      <c r="BW86">
        <f>IFERROR((AA86+BG86+AQ86)*_xlfn.XLOOKUP(Tool_Italy!BW$4,Monetization_Factors!$A:$A,Monetization_Factors!$D:$D),"")</f>
        <v>0</v>
      </c>
      <c r="BX86" s="38" cm="1">
        <f t="array" ref="BX86">IFERROR(_xlfn.IFS(I86&lt;&gt;0,I86*E86,I86="",J86*E86),"")</f>
        <v>0</v>
      </c>
      <c r="BY86" s="38">
        <f t="shared" si="67"/>
        <v>0</v>
      </c>
      <c r="BZ86" s="38">
        <f t="shared" si="71"/>
        <v>0</v>
      </c>
      <c r="CA86" s="38">
        <f t="shared" si="68"/>
        <v>0</v>
      </c>
      <c r="CB86">
        <f t="shared" si="69"/>
        <v>0</v>
      </c>
      <c r="CC86">
        <f t="shared" si="72"/>
        <v>0</v>
      </c>
      <c r="CD86">
        <f t="shared" si="73"/>
        <v>0</v>
      </c>
      <c r="CE86">
        <f t="shared" si="74"/>
        <v>0</v>
      </c>
      <c r="CF86">
        <f t="shared" si="75"/>
        <v>0</v>
      </c>
      <c r="CG86">
        <f t="shared" si="76"/>
        <v>0</v>
      </c>
      <c r="CH86">
        <f t="shared" si="77"/>
        <v>0</v>
      </c>
      <c r="CI86">
        <f t="shared" si="78"/>
        <v>0</v>
      </c>
      <c r="CJ86">
        <f t="shared" si="79"/>
        <v>0</v>
      </c>
      <c r="CK86">
        <f t="shared" si="80"/>
        <v>0</v>
      </c>
      <c r="CL86">
        <f t="shared" si="81"/>
        <v>0</v>
      </c>
      <c r="CM86">
        <f t="shared" si="82"/>
        <v>0</v>
      </c>
      <c r="CN86">
        <f t="shared" si="83"/>
        <v>0</v>
      </c>
      <c r="CO86">
        <f t="shared" si="84"/>
        <v>0</v>
      </c>
      <c r="CP86">
        <f t="shared" si="85"/>
        <v>0</v>
      </c>
      <c r="CQ86">
        <f t="shared" si="86"/>
        <v>0</v>
      </c>
      <c r="CR86">
        <f t="shared" si="70"/>
        <v>0</v>
      </c>
      <c r="CS86">
        <f t="shared" si="87"/>
        <v>0</v>
      </c>
      <c r="CT86">
        <f t="shared" si="88"/>
        <v>0</v>
      </c>
      <c r="CU86">
        <f t="shared" si="89"/>
        <v>0</v>
      </c>
      <c r="CV86">
        <f t="shared" si="90"/>
        <v>0</v>
      </c>
      <c r="CW86">
        <f t="shared" si="91"/>
        <v>0</v>
      </c>
      <c r="CX86">
        <f t="shared" si="92"/>
        <v>0</v>
      </c>
      <c r="CY86">
        <f t="shared" si="93"/>
        <v>0</v>
      </c>
      <c r="CZ86">
        <f t="shared" si="94"/>
        <v>0</v>
      </c>
      <c r="DA86">
        <f t="shared" si="95"/>
        <v>0</v>
      </c>
      <c r="DB86">
        <f t="shared" si="96"/>
        <v>0</v>
      </c>
      <c r="DC86">
        <f t="shared" si="97"/>
        <v>0</v>
      </c>
      <c r="DD86">
        <f t="shared" si="98"/>
        <v>0</v>
      </c>
      <c r="DE86">
        <f t="shared" si="99"/>
        <v>0</v>
      </c>
      <c r="DF86">
        <f t="shared" si="100"/>
        <v>0</v>
      </c>
      <c r="DG86">
        <f t="shared" si="101"/>
        <v>0</v>
      </c>
      <c r="DH86" s="5" t="str">
        <f>IFERROR(((((L86+AB86)*(1/$H86))+AR86)/$F$2)/($B$2*('CAR.CAP_per person'!B$2)/(_xlfn.XLOOKUP($E$2,EU_countries_GDP!$A$2:$A$29,EU_countries_GDP!$E$2:$E$29))),"")</f>
        <v/>
      </c>
      <c r="DI86" s="5" t="str">
        <f>IFERROR(((((M86+AC86)*(1/$H86))+AS86)/$F$2)/($B$2*('CAR.CAP_per person'!C$2)/(_xlfn.XLOOKUP($E$2,EU_countries_GDP!$A$2:$A$29,EU_countries_GDP!$E$2:$E$29))),"")</f>
        <v/>
      </c>
      <c r="DJ86" s="5" t="str">
        <f>IFERROR(((((N86+AD86)*(1/$H86))+AT86)/$F$2)/($B$2*('CAR.CAP_per person'!D$2)/(_xlfn.XLOOKUP($E$2,EU_countries_GDP!$A$2:$A$29,EU_countries_GDP!$E$2:$E$29))),"")</f>
        <v/>
      </c>
      <c r="DK86" s="5" t="str">
        <f>IFERROR(((((O86+AE86)*(1/$H86))+AU86)/$F$2)/($B$2*('CAR.CAP_per person'!E$2)/(_xlfn.XLOOKUP($E$2,EU_countries_GDP!$A$2:$A$29,EU_countries_GDP!$E$2:$E$29))),"")</f>
        <v/>
      </c>
      <c r="DL86" s="5" t="str">
        <f>IFERROR(((((P86+AF86)*(1/$H86))+AV86)/$F$2)/($B$2*('CAR.CAP_per person'!F$2)/(_xlfn.XLOOKUP($E$2,EU_countries_GDP!$A$2:$A$29,EU_countries_GDP!$E$2:$E$29))),"")</f>
        <v/>
      </c>
      <c r="DM86" s="5" t="str">
        <f>IFERROR(((((Q86+AG86)*(1/$H86))+AW86)/$F$2)/($B$2*('CAR.CAP_per person'!G$2)/(_xlfn.XLOOKUP($E$2,EU_countries_GDP!$A$2:$A$29,EU_countries_GDP!$E$2:$E$29))),"")</f>
        <v/>
      </c>
      <c r="DN86" s="5" t="str">
        <f>IFERROR(((((R86+AH86)*(1/$H86))+AX86)/$F$2)/($B$2*('CAR.CAP_per person'!H$2)/(_xlfn.XLOOKUP($E$2,EU_countries_GDP!$A$2:$A$29,EU_countries_GDP!$E$2:$E$29))),"")</f>
        <v/>
      </c>
      <c r="DO86" s="5" t="str">
        <f>IFERROR(((((S86+AI86)*(1/$H86))+AY86)/$F$2)/($B$2*('CAR.CAP_per person'!I$2)/(_xlfn.XLOOKUP($E$2,EU_countries_GDP!$A$2:$A$29,EU_countries_GDP!$E$2:$E$29))),"")</f>
        <v/>
      </c>
      <c r="DP86" s="5" t="str">
        <f>IFERROR(((((T86+AJ86)*(1/$H86))+AZ86)/$F$2)/($B$2*('CAR.CAP_per person'!J$2)/(_xlfn.XLOOKUP($E$2,EU_countries_GDP!$A$2:$A$29,EU_countries_GDP!$E$2:$E$29))),"")</f>
        <v/>
      </c>
      <c r="DQ86" s="5" t="str">
        <f>IFERROR(((((U86+AK86)*(1/$H86))+BA86)/$F$2)/($B$2*('CAR.CAP_per person'!K$2)/(_xlfn.XLOOKUP($E$2,EU_countries_GDP!$A$2:$A$29,EU_countries_GDP!$E$2:$E$29))),"")</f>
        <v/>
      </c>
      <c r="DR86" s="5" t="str">
        <f>IFERROR(((((V86+AL86)*(1/$H86))+BB86)/$F$2)/($B$2*('CAR.CAP_per person'!L$2)/(_xlfn.XLOOKUP($E$2,EU_countries_GDP!$A$2:$A$29,EU_countries_GDP!$E$2:$E$29))),"")</f>
        <v/>
      </c>
      <c r="DS86" s="5" t="str">
        <f>IFERROR(((((W86+AM86)*(1/$H86))+BC86)/$F$2)/($B$2*('CAR.CAP_per person'!M$2)/(_xlfn.XLOOKUP($E$2,EU_countries_GDP!$A$2:$A$29,EU_countries_GDP!$E$2:$E$29))),"")</f>
        <v/>
      </c>
      <c r="DT86" s="5" t="str">
        <f>IFERROR(((((X86+AN86)*(1/$H86))+BD86)/$F$2)/($B$2*('CAR.CAP_per person'!N$2)/(_xlfn.XLOOKUP($E$2,EU_countries_GDP!$A$2:$A$29,EU_countries_GDP!$E$2:$E$29))),"")</f>
        <v/>
      </c>
      <c r="DU86" s="5" t="str">
        <f>IFERROR(((((Y86+AO86)*(1/$H86))+BE86)/$F$2)/($B$2*('CAR.CAP_per person'!O$2)/(_xlfn.XLOOKUP($E$2,EU_countries_GDP!$A$2:$A$29,EU_countries_GDP!$E$2:$E$29))),"")</f>
        <v/>
      </c>
      <c r="DV86" s="5" t="str">
        <f>IFERROR(((((Z86+AP86)*(1/$H86))+BF86)/$F$2)/($B$2*('CAR.CAP_per person'!P$2)/(_xlfn.XLOOKUP($E$2,EU_countries_GDP!$A$2:$A$29,EU_countries_GDP!$E$2:$E$29))),"")</f>
        <v/>
      </c>
      <c r="DW86" s="5" t="str">
        <f>IFERROR(((((AA86+AQ86)*(1/$H86))+BG86)/$F$2)/($B$2*('CAR.CAP_per person'!Q$2)/(_xlfn.XLOOKUP($E$2,EU_countries_GDP!$A$2:$A$29,EU_countries_GDP!$E$2:$E$29))),"")</f>
        <v/>
      </c>
    </row>
    <row r="87" spans="1:127">
      <c r="A87" t="s">
        <v>243</v>
      </c>
      <c r="B87" t="str">
        <f>_xlfn.XLOOKUP(D87,Table5[Ingredient],Table5[Category],"",FALSE)</f>
        <v>Fruit</v>
      </c>
      <c r="C87" s="33" t="s">
        <v>177</v>
      </c>
      <c r="D87" s="33" t="s">
        <v>228</v>
      </c>
      <c r="E87" s="33">
        <v>4.0790000000000006</v>
      </c>
      <c r="F87" s="33" t="s">
        <v>189</v>
      </c>
      <c r="G87" s="33" t="s">
        <v>180</v>
      </c>
      <c r="H87" s="91">
        <f>Dataset_IT!L84</f>
        <v>0.445792349726776</v>
      </c>
      <c r="I87" s="33"/>
      <c r="J87" s="37">
        <f>IFERROR(INDEX('AveragePrices&amp;Codes'!G:AG, MATCH($D87, 'AveragePrices&amp;Codes'!$A:$A, 0), MATCH(Tool_Italy!$E$2, 'AveragePrices&amp;Codes'!$G$1:$AG$1, 0)),"")</f>
        <v>0.50270000000000004</v>
      </c>
      <c r="K87" s="37">
        <f>IFERROR(E87/(_xlfn.XLOOKUP(A87,Dataset_IT!$Q$2:$Q$9,Dataset_IT!$R$2:$R$9)),"")</f>
        <v>6.275384615384616E-2</v>
      </c>
      <c r="L87">
        <f>IFERROR(IF($F87="Raw",_xlfn.XLOOKUP(_xlfn.XLOOKUP(Tool_Italy!$D87,'AveragePrices&amp;Codes'!$A:$A,'AveragePrices&amp;Codes'!$B:$B),AGRIBALYSE_Raw!$B:$B,AGRIBALYSE_Raw!O:O)*$E87,_xlfn.XLOOKUP(_xlfn.XLOOKUP(Tool_Italy!$D87,'AveragePrices&amp;Codes'!$A:$A,'AveragePrices&amp;Codes'!$B:$B),AGRIBALYSE_Cooked!$C:$C,AGRIBALYSE_Cooked!P:P)*$E87),"")</f>
        <v>1.6654559855300004</v>
      </c>
      <c r="M87">
        <f>IFERROR(IF($F87="Raw",_xlfn.XLOOKUP(_xlfn.XLOOKUP(Tool_Italy!$D87,'AveragePrices&amp;Codes'!$A:$A,'AveragePrices&amp;Codes'!$B:$B),AGRIBALYSE_Raw!$B:$B,AGRIBALYSE_Raw!P:P)*$E87,_xlfn.XLOOKUP(_xlfn.XLOOKUP(Tool_Italy!$D87,'AveragePrices&amp;Codes'!$A:$A,'AveragePrices&amp;Codes'!$B:$B),AGRIBALYSE_Cooked!$C:$C,AGRIBALYSE_Cooked!Q:Q)*$E87),"")</f>
        <v>1.0291607424800002E-7</v>
      </c>
      <c r="N87">
        <f>IFERROR(IF($F87="Raw",_xlfn.XLOOKUP(_xlfn.XLOOKUP(Tool_Italy!$D87,'AveragePrices&amp;Codes'!$A:$A,'AveragePrices&amp;Codes'!$B:$B),AGRIBALYSE_Raw!$B:$B,AGRIBALYSE_Raw!Q:Q)*$E87,_xlfn.XLOOKUP(_xlfn.XLOOKUP(Tool_Italy!$D87,'AveragePrices&amp;Codes'!$A:$A,'AveragePrices&amp;Codes'!$B:$B),AGRIBALYSE_Cooked!$C:$C,AGRIBALYSE_Cooked!R:R)*$E87),"")</f>
        <v>0.26520389431000002</v>
      </c>
      <c r="O87">
        <f>IFERROR(IF($F87="Raw",_xlfn.XLOOKUP(_xlfn.XLOOKUP(Tool_Italy!$D87,'AveragePrices&amp;Codes'!$A:$A,'AveragePrices&amp;Codes'!$B:$B),AGRIBALYSE_Raw!$B:$B,AGRIBALYSE_Raw!R:R)*$E87,_xlfn.XLOOKUP(_xlfn.XLOOKUP(Tool_Italy!$D87,'AveragePrices&amp;Codes'!$A:$A,'AveragePrices&amp;Codes'!$B:$B),AGRIBALYSE_Cooked!$C:$C,AGRIBALYSE_Cooked!S:S)*$E87),"")</f>
        <v>6.674100997900001E-3</v>
      </c>
      <c r="P87">
        <f>IFERROR(IF($F87="Raw",_xlfn.XLOOKUP(_xlfn.XLOOKUP(Tool_Italy!$D87,'AveragePrices&amp;Codes'!$A:$A,'AveragePrices&amp;Codes'!$B:$B),AGRIBALYSE_Raw!$B:$B,AGRIBALYSE_Raw!S:S)*$E87,_xlfn.XLOOKUP(_xlfn.XLOOKUP(Tool_Italy!$D87,'AveragePrices&amp;Codes'!$A:$A,'AveragePrices&amp;Codes'!$B:$B),AGRIBALYSE_Cooked!$C:$C,AGRIBALYSE_Cooked!T:T)*$E87),"")</f>
        <v>9.7281645494000024E-8</v>
      </c>
      <c r="Q87">
        <f>IFERROR(IF($F87="Raw",_xlfn.XLOOKUP(_xlfn.XLOOKUP(Tool_Italy!$D87,'AveragePrices&amp;Codes'!$A:$A,'AveragePrices&amp;Codes'!$B:$B),AGRIBALYSE_Raw!$B:$B,AGRIBALYSE_Raw!T:T)*$E87,_xlfn.XLOOKUP(_xlfn.XLOOKUP(Tool_Italy!$D87,'AveragePrices&amp;Codes'!$A:$A,'AveragePrices&amp;Codes'!$B:$B),AGRIBALYSE_Cooked!$C:$C,AGRIBALYSE_Cooked!U:U)*$E87),"")</f>
        <v>3.3616996920000006E-8</v>
      </c>
      <c r="R87">
        <f>IFERROR(IF($F87="Raw",_xlfn.XLOOKUP(_xlfn.XLOOKUP(Tool_Italy!$D87,'AveragePrices&amp;Codes'!$A:$A,'AveragePrices&amp;Codes'!$B:$B),AGRIBALYSE_Raw!$B:$B,AGRIBALYSE_Raw!U:U)*$E87,_xlfn.XLOOKUP(_xlfn.XLOOKUP(Tool_Italy!$D87,'AveragePrices&amp;Codes'!$A:$A,'AveragePrices&amp;Codes'!$B:$B),AGRIBALYSE_Cooked!$C:$C,AGRIBALYSE_Cooked!V:V)*$E87),"")</f>
        <v>1.5798280267200002E-9</v>
      </c>
      <c r="S87">
        <f>IFERROR(IF($F87="Raw",_xlfn.XLOOKUP(_xlfn.XLOOKUP(Tool_Italy!$D87,'AveragePrices&amp;Codes'!$A:$A,'AveragePrices&amp;Codes'!$B:$B),AGRIBALYSE_Raw!$B:$B,AGRIBALYSE_Raw!V:V)*$E87,_xlfn.XLOOKUP(_xlfn.XLOOKUP(Tool_Italy!$D87,'AveragePrices&amp;Codes'!$A:$A,'AveragePrices&amp;Codes'!$B:$B),AGRIBALYSE_Cooked!$C:$C,AGRIBALYSE_Cooked!W:W)*$E87),"")</f>
        <v>7.0970525079000011E-3</v>
      </c>
      <c r="T87">
        <f>IFERROR(IF($F87="Raw",_xlfn.XLOOKUP(_xlfn.XLOOKUP(Tool_Italy!$D87,'AveragePrices&amp;Codes'!$A:$A,'AveragePrices&amp;Codes'!$B:$B),AGRIBALYSE_Raw!$B:$B,AGRIBALYSE_Raw!W:W)*$E87,_xlfn.XLOOKUP(_xlfn.XLOOKUP(Tool_Italy!$D87,'AveragePrices&amp;Codes'!$A:$A,'AveragePrices&amp;Codes'!$B:$B),AGRIBALYSE_Cooked!$C:$C,AGRIBALYSE_Cooked!X:X)*$E87),"")</f>
        <v>1.8804817350200005E-4</v>
      </c>
      <c r="U87">
        <f>IFERROR(IF($F87="Raw",_xlfn.XLOOKUP(_xlfn.XLOOKUP(Tool_Italy!$D87,'AveragePrices&amp;Codes'!$A:$A,'AveragePrices&amp;Codes'!$B:$B),AGRIBALYSE_Raw!$B:$B,AGRIBALYSE_Raw!X:X)*$E87,_xlfn.XLOOKUP(_xlfn.XLOOKUP(Tool_Italy!$D87,'AveragePrices&amp;Codes'!$A:$A,'AveragePrices&amp;Codes'!$B:$B),AGRIBALYSE_Cooked!$C:$C,AGRIBALYSE_Cooked!Y:Y)*$E87),"")</f>
        <v>3.0143163478500005E-3</v>
      </c>
      <c r="V87">
        <f>IFERROR(IF($F87="Raw",_xlfn.XLOOKUP(_xlfn.XLOOKUP(Tool_Italy!$D87,'AveragePrices&amp;Codes'!$A:$A,'AveragePrices&amp;Codes'!$B:$B),AGRIBALYSE_Raw!$B:$B,AGRIBALYSE_Raw!Y:Y)*$E87,_xlfn.XLOOKUP(_xlfn.XLOOKUP(Tool_Italy!$D87,'AveragePrices&amp;Codes'!$A:$A,'AveragePrices&amp;Codes'!$B:$B),AGRIBALYSE_Cooked!$C:$C,AGRIBALYSE_Cooked!Z:Z)*$E87),"")</f>
        <v>2.7564610983600003E-2</v>
      </c>
      <c r="W87">
        <f>IFERROR(IF($F87="Raw",_xlfn.XLOOKUP(_xlfn.XLOOKUP(Tool_Italy!$D87,'AveragePrices&amp;Codes'!$A:$A,'AveragePrices&amp;Codes'!$B:$B),AGRIBALYSE_Raw!$B:$B,AGRIBALYSE_Raw!Z:Z)*$E87,_xlfn.XLOOKUP(_xlfn.XLOOKUP(Tool_Italy!$D87,'AveragePrices&amp;Codes'!$A:$A,'AveragePrices&amp;Codes'!$B:$B),AGRIBALYSE_Cooked!$C:$C,AGRIBALYSE_Cooked!AA:AA)*$E87),"")</f>
        <v>43.112733115100006</v>
      </c>
      <c r="X87">
        <f>IFERROR(IF($F87="Raw",_xlfn.XLOOKUP(_xlfn.XLOOKUP(Tool_Italy!$D87,'AveragePrices&amp;Codes'!$A:$A,'AveragePrices&amp;Codes'!$B:$B),AGRIBALYSE_Raw!$B:$B,AGRIBALYSE_Raw!AA:AA)*$E87,_xlfn.XLOOKUP(_xlfn.XLOOKUP(Tool_Italy!$D87,'AveragePrices&amp;Codes'!$A:$A,'AveragePrices&amp;Codes'!$B:$B),AGRIBALYSE_Cooked!$C:$C,AGRIBALYSE_Cooked!AB:AB)*$E87),"")</f>
        <v>66.934154708000023</v>
      </c>
      <c r="Y87">
        <f>IFERROR(IF($F87="Raw",_xlfn.XLOOKUP(_xlfn.XLOOKUP(Tool_Italy!$D87,'AveragePrices&amp;Codes'!$A:$A,'AveragePrices&amp;Codes'!$B:$B),AGRIBALYSE_Raw!$B:$B,AGRIBALYSE_Raw!AB:AB)*$E87,_xlfn.XLOOKUP(_xlfn.XLOOKUP(Tool_Italy!$D87,'AveragePrices&amp;Codes'!$A:$A,'AveragePrices&amp;Codes'!$B:$B),AGRIBALYSE_Cooked!$C:$C,AGRIBALYSE_Cooked!AC:AC)*$E87),"")</f>
        <v>2.2145047225700001</v>
      </c>
      <c r="Z87">
        <f>IFERROR(IF($F87="Raw",_xlfn.XLOOKUP(_xlfn.XLOOKUP(Tool_Italy!$D87,'AveragePrices&amp;Codes'!$A:$A,'AveragePrices&amp;Codes'!$B:$B),AGRIBALYSE_Raw!$B:$B,AGRIBALYSE_Raw!AC:AC)*$E87,_xlfn.XLOOKUP(_xlfn.XLOOKUP(Tool_Italy!$D87,'AveragePrices&amp;Codes'!$A:$A,'AveragePrices&amp;Codes'!$B:$B),AGRIBALYSE_Cooked!$C:$C,AGRIBALYSE_Cooked!AD:AD)*$E87),"")</f>
        <v>23.187761587800004</v>
      </c>
      <c r="AA87">
        <f>IFERROR(IF($F87="Raw",_xlfn.XLOOKUP(_xlfn.XLOOKUP(Tool_Italy!$D87,'AveragePrices&amp;Codes'!$A:$A,'AveragePrices&amp;Codes'!$B:$B),AGRIBALYSE_Raw!$B:$B,AGRIBALYSE_Raw!AD:AD)*$E87,_xlfn.XLOOKUP(_xlfn.XLOOKUP(Tool_Italy!$D87,'AveragePrices&amp;Codes'!$A:$A,'AveragePrices&amp;Codes'!$B:$B),AGRIBALYSE_Cooked!$C:$C,AGRIBALYSE_Cooked!AE:AE)*$E87),"")</f>
        <v>9.7869523211000022E-6</v>
      </c>
      <c r="AB87" cm="1">
        <f t="array" ref="AB87">IFERROR(_xlfn.XLOOKUP(Tool_Italy!$F87&amp;$E$2,'Cooking methods'!$A:$A&amp;'Cooking methods'!$B:$B,'Cooking methods'!C:C)*$E87,"")</f>
        <v>0</v>
      </c>
      <c r="AC87" cm="1">
        <f t="array" ref="AC87">IFERROR(_xlfn.XLOOKUP(Tool_Italy!$F87&amp;$E$2,'Cooking methods'!$A:$A&amp;'Cooking methods'!$B:$B,'Cooking methods'!D:D)*$E87,"")</f>
        <v>0</v>
      </c>
      <c r="AD87" cm="1">
        <f t="array" ref="AD87">IFERROR(_xlfn.XLOOKUP(Tool_Italy!$F87&amp;$E$2,'Cooking methods'!$A:$A&amp;'Cooking methods'!$B:$B,'Cooking methods'!E:E)*$E87,"")</f>
        <v>0</v>
      </c>
      <c r="AE87" cm="1">
        <f t="array" ref="AE87">IFERROR(_xlfn.XLOOKUP(Tool_Italy!$F87&amp;$E$2,'Cooking methods'!$A:$A&amp;'Cooking methods'!$B:$B,'Cooking methods'!F:F)*$E87,"")</f>
        <v>0</v>
      </c>
      <c r="AF87" cm="1">
        <f t="array" ref="AF87">IFERROR(_xlfn.XLOOKUP(Tool_Italy!$F87&amp;$E$2,'Cooking methods'!$A:$A&amp;'Cooking methods'!$B:$B,'Cooking methods'!G:G)*$E87,"")</f>
        <v>0</v>
      </c>
      <c r="AG87" cm="1">
        <f t="array" ref="AG87">IFERROR(_xlfn.XLOOKUP(Tool_Italy!$F87&amp;$E$2,'Cooking methods'!$A:$A&amp;'Cooking methods'!$B:$B,'Cooking methods'!H:H)*$E87,"")</f>
        <v>0</v>
      </c>
      <c r="AH87" cm="1">
        <f t="array" ref="AH87">IFERROR(_xlfn.XLOOKUP(Tool_Italy!$F87&amp;$E$2,'Cooking methods'!$A:$A&amp;'Cooking methods'!$B:$B,'Cooking methods'!I:I)*$E87,"")</f>
        <v>0</v>
      </c>
      <c r="AI87" cm="1">
        <f t="array" ref="AI87">IFERROR(_xlfn.XLOOKUP(Tool_Italy!$F87&amp;$E$2,'Cooking methods'!$A:$A&amp;'Cooking methods'!$B:$B,'Cooking methods'!J:J)*$E87,"")</f>
        <v>0</v>
      </c>
      <c r="AJ87" cm="1">
        <f t="array" ref="AJ87">IFERROR(_xlfn.XLOOKUP(Tool_Italy!$F87&amp;$E$2,'Cooking methods'!$A:$A&amp;'Cooking methods'!$B:$B,'Cooking methods'!K:K)*$E87,"")</f>
        <v>0</v>
      </c>
      <c r="AK87" cm="1">
        <f t="array" ref="AK87">IFERROR(_xlfn.XLOOKUP(Tool_Italy!$F87&amp;$E$2,'Cooking methods'!$A:$A&amp;'Cooking methods'!$B:$B,'Cooking methods'!L:L)*$E87,"")</f>
        <v>0</v>
      </c>
      <c r="AL87" cm="1">
        <f t="array" ref="AL87">IFERROR(_xlfn.XLOOKUP(Tool_Italy!$F87&amp;$E$2,'Cooking methods'!$A:$A&amp;'Cooking methods'!$B:$B,'Cooking methods'!M:M)*$E87,"")</f>
        <v>0</v>
      </c>
      <c r="AM87" cm="1">
        <f t="array" ref="AM87">IFERROR(_xlfn.XLOOKUP(Tool_Italy!$F87&amp;$E$2,'Cooking methods'!$A:$A&amp;'Cooking methods'!$B:$B,'Cooking methods'!N:N)*$E87,"")</f>
        <v>0</v>
      </c>
      <c r="AN87" cm="1">
        <f t="array" ref="AN87">IFERROR(_xlfn.XLOOKUP(Tool_Italy!$F87&amp;$E$2,'Cooking methods'!$A:$A&amp;'Cooking methods'!$B:$B,'Cooking methods'!O:O)*$E87,"")</f>
        <v>0</v>
      </c>
      <c r="AO87" cm="1">
        <f t="array" ref="AO87">IFERROR(_xlfn.XLOOKUP(Tool_Italy!$F87&amp;$E$2,'Cooking methods'!$A:$A&amp;'Cooking methods'!$B:$B,'Cooking methods'!P:P)*$E87,"")</f>
        <v>0</v>
      </c>
      <c r="AP87" cm="1">
        <f t="array" ref="AP87">IFERROR(_xlfn.XLOOKUP(Tool_Italy!$F87&amp;$E$2,'Cooking methods'!$A:$A&amp;'Cooking methods'!$B:$B,'Cooking methods'!Q:Q)*$E87,"")</f>
        <v>0</v>
      </c>
      <c r="AQ87" cm="1">
        <f t="array" ref="AQ87">IFERROR(_xlfn.XLOOKUP(Tool_Italy!$F87&amp;$E$2,'Cooking methods'!$A:$A&amp;'Cooking methods'!$B:$B,'Cooking methods'!R:R)*$E87,"")</f>
        <v>0</v>
      </c>
      <c r="AR87" cm="1">
        <f t="array" ref="AR87">IFERROR(_xlfn.XLOOKUP(Tool_Italy!$G87&amp;$E$2,'Waste management'!$A:$A&amp;'Waste management'!$B:$B,'Waste management'!C:C)*$E87,"")</f>
        <v>0.23458329000000003</v>
      </c>
      <c r="AS87" cm="1">
        <f t="array" ref="AS87">IFERROR(_xlfn.XLOOKUP(Tool_Italy!$G87&amp;$E$2,'Waste management'!$A:$A&amp;'Waste management'!$B:$B,'Waste management'!D:D)*$E87,"")</f>
        <v>1.6855366170000004E-9</v>
      </c>
      <c r="AT87" cm="1">
        <f t="array" ref="AT87">IFERROR(_xlfn.XLOOKUP(Tool_Italy!$G87&amp;$E$2,'Waste management'!$A:$A&amp;'Waste management'!$B:$B,'Waste management'!E:E)*$E87,"")</f>
        <v>3.5895200000000006E-3</v>
      </c>
      <c r="AU87" cm="1">
        <f t="array" ref="AU87">IFERROR(_xlfn.XLOOKUP(Tool_Italy!$G87&amp;$E$2,'Waste management'!$A:$A&amp;'Waste management'!$B:$B,'Waste management'!F:F)*$E87,"")</f>
        <v>5.3027E-4</v>
      </c>
      <c r="AV87" cm="1">
        <f t="array" ref="AV87">IFERROR(_xlfn.XLOOKUP(Tool_Italy!$G87&amp;$E$2,'Waste management'!$A:$A&amp;'Waste management'!$B:$B,'Waste management'!G:G)*$E87,"")</f>
        <v>4.7400427400000008E-8</v>
      </c>
      <c r="AW87" cm="1">
        <f t="array" ref="AW87">IFERROR(_xlfn.XLOOKUP(Tool_Italy!$G87&amp;$E$2,'Waste management'!$A:$A&amp;'Waste management'!$B:$B,'Waste management'!H:H)*$E87,"")</f>
        <v>1.5488411690000001E-9</v>
      </c>
      <c r="AX87" cm="1">
        <f t="array" ref="AX87">IFERROR(_xlfn.XLOOKUP(Tool_Italy!$G87&amp;$E$2,'Waste management'!$A:$A&amp;'Waste management'!$B:$B,'Waste management'!I:I)*$E87,"")</f>
        <v>1.1067591490000002E-9</v>
      </c>
      <c r="AY87" cm="1">
        <f t="array" ref="AY87">IFERROR(_xlfn.XLOOKUP(Tool_Italy!$G87&amp;$E$2,'Waste management'!$A:$A&amp;'Waste management'!$B:$B,'Waste management'!J:J)*$E87,"")</f>
        <v>9.0145900000000029E-3</v>
      </c>
      <c r="AZ87" cm="1">
        <f t="array" ref="AZ87">IFERROR(_xlfn.XLOOKUP(Tool_Italy!$G87&amp;$E$2,'Waste management'!$A:$A&amp;'Waste management'!$B:$B,'Waste management'!K:K)*$E87,"")</f>
        <v>1.4487098770000002E-5</v>
      </c>
      <c r="BA87" cm="1">
        <f t="array" ref="BA87">IFERROR(_xlfn.XLOOKUP(Tool_Italy!$G87&amp;$E$2,'Waste management'!$A:$A&amp;'Waste management'!$B:$B,'Waste management'!L:L)*$E87,"")</f>
        <v>3.9714857180000004E-4</v>
      </c>
      <c r="BB87" cm="1">
        <f t="array" ref="BB87">IFERROR(_xlfn.XLOOKUP(Tool_Italy!$G87&amp;$E$2,'Waste management'!$A:$A&amp;'Waste management'!$B:$B,'Waste management'!M:M)*$E87,"")</f>
        <v>3.9770250000000007E-2</v>
      </c>
      <c r="BC87" cm="1">
        <f t="array" ref="BC87">IFERROR(_xlfn.XLOOKUP(Tool_Italy!$G87&amp;$E$2,'Waste management'!$A:$A&amp;'Waste management'!$B:$B,'Waste management'!N:N)*$E87,"")</f>
        <v>34.161951320000007</v>
      </c>
      <c r="BD87" cm="1">
        <f t="array" ref="BD87">IFERROR(_xlfn.XLOOKUP(Tool_Italy!$G87&amp;$E$2,'Waste management'!$A:$A&amp;'Waste management'!$B:$B,'Waste management'!O:O)*$E87,"")</f>
        <v>2.2213418200000001</v>
      </c>
      <c r="BE87" cm="1">
        <f t="array" ref="BE87">IFERROR(_xlfn.XLOOKUP(Tool_Italy!$G87&amp;$E$2,'Waste management'!$A:$A&amp;'Waste management'!$B:$B,'Waste management'!P:P)*$E87,"")</f>
        <v>4.6663760000000012E-2</v>
      </c>
      <c r="BF87" cm="1">
        <f t="array" ref="BF87">IFERROR(_xlfn.XLOOKUP(Tool_Italy!$G87&amp;$E$2,'Waste management'!$A:$A&amp;'Waste management'!$B:$B,'Waste management'!Q:Q)*$E87,"")</f>
        <v>1.4689294800000001</v>
      </c>
      <c r="BG87" cm="1">
        <f t="array" ref="BG87">IFERROR(_xlfn.XLOOKUP(Tool_Italy!$G87&amp;$E$2,'Waste management'!$A:$A&amp;'Waste management'!$B:$B,'Waste management'!R:R)*$E87,"")</f>
        <v>4.5613417500000005E-7</v>
      </c>
      <c r="BH87">
        <f>IFERROR((L87+AR87+AB87)*_xlfn.XLOOKUP(Tool_Italy!BH$4,Monetization_Factors!$A:$A,Monetization_Factors!$D:$D),"")</f>
        <v>0.24719676342264701</v>
      </c>
      <c r="BI87">
        <f>IFERROR((M87+AS87+AC87)*_xlfn.XLOOKUP(Tool_Italy!BI$4,Monetization_Factors!$A:$A,Monetization_Factors!$D:$D),"")</f>
        <v>4.1873109576255063E-6</v>
      </c>
      <c r="BJ87">
        <f>IFERROR((N87+AT87+AD87)*_xlfn.XLOOKUP(Tool_Italy!BJ$4,Monetization_Factors!$A:$A,Monetization_Factors!$D:$D),"")</f>
        <v>4.1022801648316163E-4</v>
      </c>
      <c r="BK87">
        <f>IFERROR((O87+AU87+AE87)*_xlfn.XLOOKUP(Tool_Italy!BK$4,Monetization_Factors!$A:$A,Monetization_Factors!$D:$D),"")</f>
        <v>1.0905066094685981E-2</v>
      </c>
      <c r="BL87">
        <f>IFERROR((P87+AV87+AF87)*_xlfn.XLOOKUP(Tool_Italy!BL$4,Monetization_Factors!$A:$A,Monetization_Factors!$D:$D),"")</f>
        <v>0.14443234959066514</v>
      </c>
      <c r="BM87">
        <f>IFERROR((Q87+AW87+AG87)*_xlfn.XLOOKUP(Tool_Italy!BM$4,Monetization_Factors!$A:$A,Monetization_Factors!$D:$D),"")</f>
        <v>7.302573264382101E-3</v>
      </c>
      <c r="BN87">
        <f>IFERROR((R87+AX87+AH87)*_xlfn.XLOOKUP(Tool_Italy!BN$4,Monetization_Factors!$A:$A,Monetization_Factors!$D:$D),"")</f>
        <v>3.0886116931348961E-3</v>
      </c>
      <c r="BO87">
        <f>IFERROR((S87+AY87+AI87)*_xlfn.XLOOKUP(Tool_Italy!BO$4,Monetization_Factors!$A:$A,Monetization_Factors!$D:$D),"")</f>
        <v>7.0543129759405429E-3</v>
      </c>
      <c r="BP87">
        <f>IFERROR((T87+AZ87+AJ87)*_xlfn.XLOOKUP(Tool_Italy!BP$4,Monetization_Factors!$A:$A,Monetization_Factors!$D:$D),"")</f>
        <v>4.9406278493832861E-4</v>
      </c>
      <c r="BQ87">
        <f>IFERROR((U87+BA87+AK87)*_xlfn.XLOOKUP(Tool_Italy!BQ$4,Monetization_Factors!$A:$A,Monetization_Factors!$D:$D),"")</f>
        <v>1.3955182648249393E-2</v>
      </c>
      <c r="BR87" t="str">
        <f>IFERROR((V87+BB87+AL87)*_xlfn.XLOOKUP(Tool_Italy!BR$4,Monetization_Factors!$A:$A,Monetization_Factors!$D:$D),"")</f>
        <v/>
      </c>
      <c r="BS87">
        <f>IFERROR((W87+BC87+AM87)*_xlfn.XLOOKUP(Tool_Italy!BS$4,Monetization_Factors!$A:$A,Monetization_Factors!$D:$D),"")</f>
        <v>3.7603970570540637E-3</v>
      </c>
      <c r="BT87">
        <f>IFERROR((X87+BD87+AN87)*_xlfn.XLOOKUP(Tool_Italy!BT$4,Monetization_Factors!$A:$A,Monetization_Factors!$D:$D),"")</f>
        <v>1.5399037221882289E-2</v>
      </c>
      <c r="BU87">
        <f>IFERROR((Y87+BE87+AO87)*_xlfn.XLOOKUP(Tool_Italy!BU$4,Monetization_Factors!$A:$A,Monetization_Factors!$D:$D),"")</f>
        <v>1.4369560930961282E-2</v>
      </c>
      <c r="BV87">
        <f>IFERROR((Z87+BF87+AP87)*_xlfn.XLOOKUP(Tool_Italy!BV$4,Monetization_Factors!$A:$A,Monetization_Factors!$D:$D),"")</f>
        <v>4.0715107665356194E-2</v>
      </c>
      <c r="BW87">
        <f>IFERROR((AA87+BG87+AQ87)*_xlfn.XLOOKUP(Tool_Italy!BW$4,Monetization_Factors!$A:$A,Monetization_Factors!$D:$D),"")</f>
        <v>2.1399034247198467E-5</v>
      </c>
      <c r="BX87" s="38" cm="1">
        <f t="array" ref="BX87">IFERROR(_xlfn.IFS(I87&lt;&gt;0,I87*E87,I87="",J87*E87),"")</f>
        <v>2.0505133000000004</v>
      </c>
      <c r="BY87" s="38">
        <f t="shared" si="67"/>
        <v>0.49515365706333586</v>
      </c>
      <c r="BZ87" s="38">
        <f t="shared" si="71"/>
        <v>2.5456669570633363</v>
      </c>
      <c r="CA87" s="38">
        <f t="shared" si="68"/>
        <v>9.5221857127564594E-4</v>
      </c>
      <c r="CB87">
        <f t="shared" si="69"/>
        <v>1.9000392755300004</v>
      </c>
      <c r="CC87">
        <f t="shared" si="72"/>
        <v>1.0460161086500003E-7</v>
      </c>
      <c r="CD87">
        <f t="shared" si="73"/>
        <v>0.26879341431000003</v>
      </c>
      <c r="CE87">
        <f t="shared" si="74"/>
        <v>7.2043709979000012E-3</v>
      </c>
      <c r="CF87">
        <f t="shared" si="75"/>
        <v>1.4468207289400002E-7</v>
      </c>
      <c r="CG87">
        <f t="shared" si="76"/>
        <v>3.5165838089000008E-8</v>
      </c>
      <c r="CH87">
        <f t="shared" si="77"/>
        <v>2.6865871757200002E-9</v>
      </c>
      <c r="CI87">
        <f t="shared" si="78"/>
        <v>1.6111642507900002E-2</v>
      </c>
      <c r="CJ87">
        <f t="shared" si="79"/>
        <v>2.0253527227200006E-4</v>
      </c>
      <c r="CK87">
        <f t="shared" si="80"/>
        <v>3.4114649196500006E-3</v>
      </c>
      <c r="CL87">
        <f t="shared" si="81"/>
        <v>6.7334860983600003E-2</v>
      </c>
      <c r="CM87">
        <f t="shared" si="82"/>
        <v>77.274684435100014</v>
      </c>
      <c r="CN87">
        <f t="shared" si="83"/>
        <v>69.155496528000029</v>
      </c>
      <c r="CO87">
        <f t="shared" si="84"/>
        <v>2.26116848257</v>
      </c>
      <c r="CP87">
        <f t="shared" si="85"/>
        <v>24.656691067800004</v>
      </c>
      <c r="CQ87">
        <f t="shared" si="86"/>
        <v>1.0243086496100003E-5</v>
      </c>
      <c r="CR87">
        <f t="shared" si="70"/>
        <v>3.6539216837115393E-3</v>
      </c>
      <c r="CS87">
        <f t="shared" si="87"/>
        <v>2.0115694397115389E-10</v>
      </c>
      <c r="CT87">
        <f t="shared" si="88"/>
        <v>5.1691041213461548E-4</v>
      </c>
      <c r="CU87">
        <f t="shared" si="89"/>
        <v>1.3854559611346156E-5</v>
      </c>
      <c r="CV87">
        <f t="shared" si="90"/>
        <v>2.7823475556538463E-10</v>
      </c>
      <c r="CW87">
        <f t="shared" si="91"/>
        <v>6.7626611709615402E-11</v>
      </c>
      <c r="CX87">
        <f t="shared" si="92"/>
        <v>5.1665137994615391E-12</v>
      </c>
      <c r="CY87">
        <f t="shared" si="93"/>
        <v>3.0983927899807695E-5</v>
      </c>
      <c r="CZ87">
        <f t="shared" si="94"/>
        <v>3.8949090821538474E-7</v>
      </c>
      <c r="DA87">
        <f t="shared" si="95"/>
        <v>6.5605094608653857E-6</v>
      </c>
      <c r="DB87">
        <f t="shared" si="96"/>
        <v>1.2949011727615386E-4</v>
      </c>
      <c r="DC87">
        <f t="shared" si="97"/>
        <v>0.14860516237519233</v>
      </c>
      <c r="DD87">
        <f t="shared" si="98"/>
        <v>0.13299133947692313</v>
      </c>
      <c r="DE87">
        <f t="shared" si="99"/>
        <v>4.3484009280192306E-3</v>
      </c>
      <c r="DF87">
        <f t="shared" si="100"/>
        <v>4.7416713591923086E-2</v>
      </c>
      <c r="DG87">
        <f t="shared" si="101"/>
        <v>1.9698243261730775E-8</v>
      </c>
      <c r="DH87" s="5">
        <f>IFERROR(((((L87+AB87)*(1/$H87))+AR87)/$F$2)/($B$2*('CAR.CAP_per person'!B$2)/(_xlfn.XLOOKUP($E$2,EU_countries_GDP!$A$2:$A$29,EU_countries_GDP!$E$2:$E$29))),"")</f>
        <v>6.3004081234958237E-2</v>
      </c>
      <c r="DI87" s="5">
        <f>IFERROR(((((M87+AC87)*(1/$H87))+AS87)/$F$2)/($B$2*('CAR.CAP_per person'!C$2)/(_xlfn.XLOOKUP($E$2,EU_countries_GDP!$A$2:$A$29,EU_countries_GDP!$E$2:$E$29))),"")</f>
        <v>4.6598490585907533E-5</v>
      </c>
      <c r="DJ87" s="5">
        <f>IFERROR(((((N87+AD87)*(1/$H87))+AT87)/$F$2)/($B$2*('CAR.CAP_per person'!D$2)/(_xlfn.XLOOKUP($E$2,EU_countries_GDP!$A$2:$A$29,EU_countries_GDP!$E$2:$E$29))),"")</f>
        <v>1.2276128454804386E-4</v>
      </c>
      <c r="DK87" s="5">
        <f>IFERROR(((((O87+AE87)*(1/$H87))+AU87)/$F$2)/($B$2*('CAR.CAP_per person'!E$2)/(_xlfn.XLOOKUP($E$2,EU_countries_GDP!$A$2:$A$29,EU_countries_GDP!$E$2:$E$29))),"")</f>
        <v>4.1205533001491866E-3</v>
      </c>
      <c r="DL87" s="5">
        <f>IFERROR(((((P87+AF87)*(1/$H87))+AV87)/$F$2)/($B$2*('CAR.CAP_per person'!F$2)/(_xlfn.XLOOKUP($E$2,EU_countries_GDP!$A$2:$A$29,EU_countries_GDP!$E$2:$E$29))),"")</f>
        <v>5.5577690353402494E-2</v>
      </c>
      <c r="DM87" s="5">
        <f>IFERROR(((((Q87+AG87)*(1/$H87))+AW87)/$F$2)/($B$2*('CAR.CAP_per person'!G$2)/(_xlfn.XLOOKUP($E$2,EU_countries_GDP!$A$2:$A$29,EU_countries_GDP!$E$2:$E$29))),"")</f>
        <v>8.6536172661588334E-3</v>
      </c>
      <c r="DN87" s="5">
        <f>IFERROR(((((R87+AH87)*(1/$H87))+AX87)/$F$2)/($B$2*('CAR.CAP_per person'!H$2)/(_xlfn.XLOOKUP($E$2,EU_countries_GDP!$A$2:$A$29,EU_countries_GDP!$E$2:$E$29))),"")</f>
        <v>1.2257816706256339E-4</v>
      </c>
      <c r="DO87" s="5">
        <f>IFERROR(((((S87+AI87)*(1/$H87))+AY87)/$F$2)/($B$2*('CAR.CAP_per person'!I$2)/(_xlfn.XLOOKUP($E$2,EU_countries_GDP!$A$2:$A$29,EU_countries_GDP!$E$2:$E$29))),"")</f>
        <v>2.6877710645683683E-3</v>
      </c>
      <c r="DP87" s="5">
        <f>IFERROR(((((T87+AJ87)*(1/$H87))+AZ87)/$F$2)/($B$2*('CAR.CAP_per person'!J$2)/(_xlfn.XLOOKUP($E$2,EU_countries_GDP!$A$2:$A$29,EU_countries_GDP!$E$2:$E$29))),"")</f>
        <v>8.1185519170510114E-3</v>
      </c>
      <c r="DQ87" s="5">
        <f>IFERROR(((((U87+AK87)*(1/$H87))+BA87)/$F$2)/($B$2*('CAR.CAP_per person'!K$2)/(_xlfn.XLOOKUP($E$2,EU_countries_GDP!$A$2:$A$29,EU_countries_GDP!$E$2:$E$29))),"")</f>
        <v>3.8583536191615759E-3</v>
      </c>
      <c r="DR87" s="5">
        <f>IFERROR(((((V87+AL87)*(1/$H87))+BB87)/$F$2)/($B$2*('CAR.CAP_per person'!L$2)/(_xlfn.XLOOKUP($E$2,EU_countries_GDP!$A$2:$A$29,EU_countries_GDP!$E$2:$E$29))),"")</f>
        <v>1.7903580060995958E-3</v>
      </c>
      <c r="DS87" s="5">
        <f>IFERROR(((((W87+AM87)*(1/$H87))+BC87)/$F$2)/($B$2*('CAR.CAP_per person'!M$2)/(_xlfn.XLOOKUP($E$2,EU_countries_GDP!$A$2:$A$29,EU_countries_GDP!$E$2:$E$29))),"")</f>
        <v>0.10765908366908288</v>
      </c>
      <c r="DT87" s="5">
        <f>IFERROR(((((X87+AN87)*(1/$H87))+BD87)/$F$2)/($B$2*('CAR.CAP_per person'!N$2)/(_xlfn.XLOOKUP($E$2,EU_countries_GDP!$A$2:$A$29,EU_countries_GDP!$E$2:$E$29))),"")</f>
        <v>1.2942912082950357</v>
      </c>
      <c r="DU87" s="5">
        <f>IFERROR(((((Y87+AO87)*(1/$H87))+BE87)/$F$2)/($B$2*('CAR.CAP_per person'!O$2)/(_xlfn.XLOOKUP($E$2,EU_countries_GDP!$A$2:$A$29,EU_countries_GDP!$E$2:$E$29))),"")</f>
        <v>2.9799253208990352E-3</v>
      </c>
      <c r="DV87" s="5">
        <f>IFERROR(((((Z87+AP87)*(1/$H87))+BF87)/$F$2)/($B$2*('CAR.CAP_per person'!P$2)/(_xlfn.XLOOKUP($E$2,EU_countries_GDP!$A$2:$A$29,EU_countries_GDP!$E$2:$E$29))),"")</f>
        <v>2.5800761471108519E-2</v>
      </c>
      <c r="DW87" s="5">
        <f>IFERROR(((((AA87+AQ87)*(1/$H87))+BG87)/$F$2)/($B$2*('CAR.CAP_per person'!Q$2)/(_xlfn.XLOOKUP($E$2,EU_countries_GDP!$A$2:$A$29,EU_countries_GDP!$E$2:$E$29))),"")</f>
        <v>1.1014760597008072E-2</v>
      </c>
    </row>
    <row r="88" spans="1:127">
      <c r="A88" t="s">
        <v>244</v>
      </c>
      <c r="B88" t="str">
        <f>_xlfn.XLOOKUP(D88,Table5[Ingredient],Table5[Category],"",FALSE)</f>
        <v>Fruit</v>
      </c>
      <c r="C88" s="33" t="s">
        <v>177</v>
      </c>
      <c r="D88" s="33" t="s">
        <v>256</v>
      </c>
      <c r="E88" s="33">
        <v>0.72</v>
      </c>
      <c r="F88" s="33" t="s">
        <v>189</v>
      </c>
      <c r="G88" s="33" t="s">
        <v>180</v>
      </c>
      <c r="H88" s="91">
        <f>Dataset_IT!L85</f>
        <v>0.58536585365853655</v>
      </c>
      <c r="I88" s="33"/>
      <c r="J88" s="37" t="str">
        <f>IFERROR(INDEX('AveragePrices&amp;Codes'!G:AG, MATCH($D88, 'AveragePrices&amp;Codes'!$A:$A, 0), MATCH(Tool_Italy!$E$2, 'AveragePrices&amp;Codes'!$G$1:$AG$1, 0)),"")</f>
        <v/>
      </c>
      <c r="K88" s="37">
        <f>IFERROR(E88/(_xlfn.XLOOKUP(A88,Dataset_IT!$Q$2:$Q$9,Dataset_IT!$R$2:$R$9)),"")</f>
        <v>1.0588235294117647E-2</v>
      </c>
      <c r="L88">
        <f>IFERROR(IF($F88="Raw",_xlfn.XLOOKUP(_xlfn.XLOOKUP(Tool_Italy!$D88,'AveragePrices&amp;Codes'!$A:$A,'AveragePrices&amp;Codes'!$B:$B),AGRIBALYSE_Raw!$B:$B,AGRIBALYSE_Raw!O:O)*$E88,_xlfn.XLOOKUP(_xlfn.XLOOKUP(Tool_Italy!$D88,'AveragePrices&amp;Codes'!$A:$A,'AveragePrices&amp;Codes'!$B:$B),AGRIBALYSE_Cooked!$C:$C,AGRIBALYSE_Cooked!P:P)*$E88),"")</f>
        <v>0.97997407200000008</v>
      </c>
      <c r="M88">
        <f>IFERROR(IF($F88="Raw",_xlfn.XLOOKUP(_xlfn.XLOOKUP(Tool_Italy!$D88,'AveragePrices&amp;Codes'!$A:$A,'AveragePrices&amp;Codes'!$B:$B),AGRIBALYSE_Raw!$B:$B,AGRIBALYSE_Raw!P:P)*$E88,_xlfn.XLOOKUP(_xlfn.XLOOKUP(Tool_Italy!$D88,'AveragePrices&amp;Codes'!$A:$A,'AveragePrices&amp;Codes'!$B:$B),AGRIBALYSE_Cooked!$C:$C,AGRIBALYSE_Cooked!Q:Q)*$E88),"")</f>
        <v>2.7814908959999999E-8</v>
      </c>
      <c r="N88">
        <f>IFERROR(IF($F88="Raw",_xlfn.XLOOKUP(_xlfn.XLOOKUP(Tool_Italy!$D88,'AveragePrices&amp;Codes'!$A:$A,'AveragePrices&amp;Codes'!$B:$B),AGRIBALYSE_Raw!$B:$B,AGRIBALYSE_Raw!Q:Q)*$E88,_xlfn.XLOOKUP(_xlfn.XLOOKUP(Tool_Italy!$D88,'AveragePrices&amp;Codes'!$A:$A,'AveragePrices&amp;Codes'!$B:$B),AGRIBALYSE_Cooked!$C:$C,AGRIBALYSE_Cooked!R:R)*$E88),"")</f>
        <v>2.6639598239999999E-2</v>
      </c>
      <c r="O88">
        <f>IFERROR(IF($F88="Raw",_xlfn.XLOOKUP(_xlfn.XLOOKUP(Tool_Italy!$D88,'AveragePrices&amp;Codes'!$A:$A,'AveragePrices&amp;Codes'!$B:$B),AGRIBALYSE_Raw!$B:$B,AGRIBALYSE_Raw!R:R)*$E88,_xlfn.XLOOKUP(_xlfn.XLOOKUP(Tool_Italy!$D88,'AveragePrices&amp;Codes'!$A:$A,'AveragePrices&amp;Codes'!$B:$B),AGRIBALYSE_Cooked!$C:$C,AGRIBALYSE_Cooked!S:S)*$E88),"")</f>
        <v>5.4274062959999998E-3</v>
      </c>
      <c r="P88">
        <f>IFERROR(IF($F88="Raw",_xlfn.XLOOKUP(_xlfn.XLOOKUP(Tool_Italy!$D88,'AveragePrices&amp;Codes'!$A:$A,'AveragePrices&amp;Codes'!$B:$B),AGRIBALYSE_Raw!$B:$B,AGRIBALYSE_Raw!S:S)*$E88,_xlfn.XLOOKUP(_xlfn.XLOOKUP(Tool_Italy!$D88,'AveragePrices&amp;Codes'!$A:$A,'AveragePrices&amp;Codes'!$B:$B),AGRIBALYSE_Cooked!$C:$C,AGRIBALYSE_Cooked!T:T)*$E88),"")</f>
        <v>5.1803234640000002E-8</v>
      </c>
      <c r="Q88">
        <f>IFERROR(IF($F88="Raw",_xlfn.XLOOKUP(_xlfn.XLOOKUP(Tool_Italy!$D88,'AveragePrices&amp;Codes'!$A:$A,'AveragePrices&amp;Codes'!$B:$B),AGRIBALYSE_Raw!$B:$B,AGRIBALYSE_Raw!T:T)*$E88,_xlfn.XLOOKUP(_xlfn.XLOOKUP(Tool_Italy!$D88,'AveragePrices&amp;Codes'!$A:$A,'AveragePrices&amp;Codes'!$B:$B),AGRIBALYSE_Cooked!$C:$C,AGRIBALYSE_Cooked!U:U)*$E88),"")</f>
        <v>1.7304896879999998E-7</v>
      </c>
      <c r="R88">
        <f>IFERROR(IF($F88="Raw",_xlfn.XLOOKUP(_xlfn.XLOOKUP(Tool_Italy!$D88,'AveragePrices&amp;Codes'!$A:$A,'AveragePrices&amp;Codes'!$B:$B),AGRIBALYSE_Raw!$B:$B,AGRIBALYSE_Raw!U:U)*$E88,_xlfn.XLOOKUP(_xlfn.XLOOKUP(Tool_Italy!$D88,'AveragePrices&amp;Codes'!$A:$A,'AveragePrices&amp;Codes'!$B:$B),AGRIBALYSE_Cooked!$C:$C,AGRIBALYSE_Cooked!V:V)*$E88),"")</f>
        <v>1.284392232E-9</v>
      </c>
      <c r="S88">
        <f>IFERROR(IF($F88="Raw",_xlfn.XLOOKUP(_xlfn.XLOOKUP(Tool_Italy!$D88,'AveragePrices&amp;Codes'!$A:$A,'AveragePrices&amp;Codes'!$B:$B),AGRIBALYSE_Raw!$B:$B,AGRIBALYSE_Raw!V:V)*$E88,_xlfn.XLOOKUP(_xlfn.XLOOKUP(Tool_Italy!$D88,'AveragePrices&amp;Codes'!$A:$A,'AveragePrices&amp;Codes'!$B:$B),AGRIBALYSE_Cooked!$C:$C,AGRIBALYSE_Cooked!W:W)*$E88),"")</f>
        <v>7.3780963199999283E-3</v>
      </c>
      <c r="T88">
        <f>IFERROR(IF($F88="Raw",_xlfn.XLOOKUP(_xlfn.XLOOKUP(Tool_Italy!$D88,'AveragePrices&amp;Codes'!$A:$A,'AveragePrices&amp;Codes'!$B:$B),AGRIBALYSE_Raw!$B:$B,AGRIBALYSE_Raw!W:W)*$E88,_xlfn.XLOOKUP(_xlfn.XLOOKUP(Tool_Italy!$D88,'AveragePrices&amp;Codes'!$A:$A,'AveragePrices&amp;Codes'!$B:$B),AGRIBALYSE_Cooked!$C:$C,AGRIBALYSE_Cooked!X:X)*$E88),"")</f>
        <v>2.214967032E-4</v>
      </c>
      <c r="U88">
        <f>IFERROR(IF($F88="Raw",_xlfn.XLOOKUP(_xlfn.XLOOKUP(Tool_Italy!$D88,'AveragePrices&amp;Codes'!$A:$A,'AveragePrices&amp;Codes'!$B:$B),AGRIBALYSE_Raw!$B:$B,AGRIBALYSE_Raw!X:X)*$E88,_xlfn.XLOOKUP(_xlfn.XLOOKUP(Tool_Italy!$D88,'AveragePrices&amp;Codes'!$A:$A,'AveragePrices&amp;Codes'!$B:$B),AGRIBALYSE_Cooked!$C:$C,AGRIBALYSE_Cooked!Y:Y)*$E88),"")</f>
        <v>7.5271982399999996E-3</v>
      </c>
      <c r="V88">
        <f>IFERROR(IF($F88="Raw",_xlfn.XLOOKUP(_xlfn.XLOOKUP(Tool_Italy!$D88,'AveragePrices&amp;Codes'!$A:$A,'AveragePrices&amp;Codes'!$B:$B),AGRIBALYSE_Raw!$B:$B,AGRIBALYSE_Raw!Y:Y)*$E88,_xlfn.XLOOKUP(_xlfn.XLOOKUP(Tool_Italy!$D88,'AveragePrices&amp;Codes'!$A:$A,'AveragePrices&amp;Codes'!$B:$B),AGRIBALYSE_Cooked!$C:$C,AGRIBALYSE_Cooked!Z:Z)*$E88),"")</f>
        <v>2.4361862399999996E-2</v>
      </c>
      <c r="W88">
        <f>IFERROR(IF($F88="Raw",_xlfn.XLOOKUP(_xlfn.XLOOKUP(Tool_Italy!$D88,'AveragePrices&amp;Codes'!$A:$A,'AveragePrices&amp;Codes'!$B:$B),AGRIBALYSE_Raw!$B:$B,AGRIBALYSE_Raw!Z:Z)*$E88,_xlfn.XLOOKUP(_xlfn.XLOOKUP(Tool_Italy!$D88,'AveragePrices&amp;Codes'!$A:$A,'AveragePrices&amp;Codes'!$B:$B),AGRIBALYSE_Cooked!$C:$C,AGRIBALYSE_Cooked!AA:AA)*$E88),"")</f>
        <v>32.886393839999997</v>
      </c>
      <c r="X88">
        <f>IFERROR(IF($F88="Raw",_xlfn.XLOOKUP(_xlfn.XLOOKUP(Tool_Italy!$D88,'AveragePrices&amp;Codes'!$A:$A,'AveragePrices&amp;Codes'!$B:$B),AGRIBALYSE_Raw!$B:$B,AGRIBALYSE_Raw!AA:AA)*$E88,_xlfn.XLOOKUP(_xlfn.XLOOKUP(Tool_Italy!$D88,'AveragePrices&amp;Codes'!$A:$A,'AveragePrices&amp;Codes'!$B:$B),AGRIBALYSE_Cooked!$C:$C,AGRIBALYSE_Cooked!AB:AB)*$E88),"")</f>
        <v>23.693019119999999</v>
      </c>
      <c r="Y88">
        <f>IFERROR(IF($F88="Raw",_xlfn.XLOOKUP(_xlfn.XLOOKUP(Tool_Italy!$D88,'AveragePrices&amp;Codes'!$A:$A,'AveragePrices&amp;Codes'!$B:$B),AGRIBALYSE_Raw!$B:$B,AGRIBALYSE_Raw!AB:AB)*$E88,_xlfn.XLOOKUP(_xlfn.XLOOKUP(Tool_Italy!$D88,'AveragePrices&amp;Codes'!$A:$A,'AveragePrices&amp;Codes'!$B:$B),AGRIBALYSE_Cooked!$C:$C,AGRIBALYSE_Cooked!AC:AC)*$E88),"")</f>
        <v>0.43545533040000001</v>
      </c>
      <c r="Z88">
        <f>IFERROR(IF($F88="Raw",_xlfn.XLOOKUP(_xlfn.XLOOKUP(Tool_Italy!$D88,'AveragePrices&amp;Codes'!$A:$A,'AveragePrices&amp;Codes'!$B:$B),AGRIBALYSE_Raw!$B:$B,AGRIBALYSE_Raw!AC:AC)*$E88,_xlfn.XLOOKUP(_xlfn.XLOOKUP(Tool_Italy!$D88,'AveragePrices&amp;Codes'!$A:$A,'AveragePrices&amp;Codes'!$B:$B),AGRIBALYSE_Cooked!$C:$C,AGRIBALYSE_Cooked!AD:AD)*$E88),"")</f>
        <v>8.9847727200000005</v>
      </c>
      <c r="AA88">
        <f>IFERROR(IF($F88="Raw",_xlfn.XLOOKUP(_xlfn.XLOOKUP(Tool_Italy!$D88,'AveragePrices&amp;Codes'!$A:$A,'AveragePrices&amp;Codes'!$B:$B),AGRIBALYSE_Raw!$B:$B,AGRIBALYSE_Raw!AD:AD)*$E88,_xlfn.XLOOKUP(_xlfn.XLOOKUP(Tool_Italy!$D88,'AveragePrices&amp;Codes'!$A:$A,'AveragePrices&amp;Codes'!$B:$B),AGRIBALYSE_Cooked!$C:$C,AGRIBALYSE_Cooked!AE:AE)*$E88),"")</f>
        <v>4.3828974720000001E-6</v>
      </c>
      <c r="AB88" cm="1">
        <f t="array" ref="AB88">IFERROR(_xlfn.XLOOKUP(Tool_Italy!$F88&amp;$E$2,'Cooking methods'!$A:$A&amp;'Cooking methods'!$B:$B,'Cooking methods'!C:C)*$E88,"")</f>
        <v>0</v>
      </c>
      <c r="AC88" cm="1">
        <f t="array" ref="AC88">IFERROR(_xlfn.XLOOKUP(Tool_Italy!$F88&amp;$E$2,'Cooking methods'!$A:$A&amp;'Cooking methods'!$B:$B,'Cooking methods'!D:D)*$E88,"")</f>
        <v>0</v>
      </c>
      <c r="AD88" cm="1">
        <f t="array" ref="AD88">IFERROR(_xlfn.XLOOKUP(Tool_Italy!$F88&amp;$E$2,'Cooking methods'!$A:$A&amp;'Cooking methods'!$B:$B,'Cooking methods'!E:E)*$E88,"")</f>
        <v>0</v>
      </c>
      <c r="AE88" cm="1">
        <f t="array" ref="AE88">IFERROR(_xlfn.XLOOKUP(Tool_Italy!$F88&amp;$E$2,'Cooking methods'!$A:$A&amp;'Cooking methods'!$B:$B,'Cooking methods'!F:F)*$E88,"")</f>
        <v>0</v>
      </c>
      <c r="AF88" cm="1">
        <f t="array" ref="AF88">IFERROR(_xlfn.XLOOKUP(Tool_Italy!$F88&amp;$E$2,'Cooking methods'!$A:$A&amp;'Cooking methods'!$B:$B,'Cooking methods'!G:G)*$E88,"")</f>
        <v>0</v>
      </c>
      <c r="AG88" cm="1">
        <f t="array" ref="AG88">IFERROR(_xlfn.XLOOKUP(Tool_Italy!$F88&amp;$E$2,'Cooking methods'!$A:$A&amp;'Cooking methods'!$B:$B,'Cooking methods'!H:H)*$E88,"")</f>
        <v>0</v>
      </c>
      <c r="AH88" cm="1">
        <f t="array" ref="AH88">IFERROR(_xlfn.XLOOKUP(Tool_Italy!$F88&amp;$E$2,'Cooking methods'!$A:$A&amp;'Cooking methods'!$B:$B,'Cooking methods'!I:I)*$E88,"")</f>
        <v>0</v>
      </c>
      <c r="AI88" cm="1">
        <f t="array" ref="AI88">IFERROR(_xlfn.XLOOKUP(Tool_Italy!$F88&amp;$E$2,'Cooking methods'!$A:$A&amp;'Cooking methods'!$B:$B,'Cooking methods'!J:J)*$E88,"")</f>
        <v>0</v>
      </c>
      <c r="AJ88" cm="1">
        <f t="array" ref="AJ88">IFERROR(_xlfn.XLOOKUP(Tool_Italy!$F88&amp;$E$2,'Cooking methods'!$A:$A&amp;'Cooking methods'!$B:$B,'Cooking methods'!K:K)*$E88,"")</f>
        <v>0</v>
      </c>
      <c r="AK88" cm="1">
        <f t="array" ref="AK88">IFERROR(_xlfn.XLOOKUP(Tool_Italy!$F88&amp;$E$2,'Cooking methods'!$A:$A&amp;'Cooking methods'!$B:$B,'Cooking methods'!L:L)*$E88,"")</f>
        <v>0</v>
      </c>
      <c r="AL88" cm="1">
        <f t="array" ref="AL88">IFERROR(_xlfn.XLOOKUP(Tool_Italy!$F88&amp;$E$2,'Cooking methods'!$A:$A&amp;'Cooking methods'!$B:$B,'Cooking methods'!M:M)*$E88,"")</f>
        <v>0</v>
      </c>
      <c r="AM88" cm="1">
        <f t="array" ref="AM88">IFERROR(_xlfn.XLOOKUP(Tool_Italy!$F88&amp;$E$2,'Cooking methods'!$A:$A&amp;'Cooking methods'!$B:$B,'Cooking methods'!N:N)*$E88,"")</f>
        <v>0</v>
      </c>
      <c r="AN88" cm="1">
        <f t="array" ref="AN88">IFERROR(_xlfn.XLOOKUP(Tool_Italy!$F88&amp;$E$2,'Cooking methods'!$A:$A&amp;'Cooking methods'!$B:$B,'Cooking methods'!O:O)*$E88,"")</f>
        <v>0</v>
      </c>
      <c r="AO88" cm="1">
        <f t="array" ref="AO88">IFERROR(_xlfn.XLOOKUP(Tool_Italy!$F88&amp;$E$2,'Cooking methods'!$A:$A&amp;'Cooking methods'!$B:$B,'Cooking methods'!P:P)*$E88,"")</f>
        <v>0</v>
      </c>
      <c r="AP88" cm="1">
        <f t="array" ref="AP88">IFERROR(_xlfn.XLOOKUP(Tool_Italy!$F88&amp;$E$2,'Cooking methods'!$A:$A&amp;'Cooking methods'!$B:$B,'Cooking methods'!Q:Q)*$E88,"")</f>
        <v>0</v>
      </c>
      <c r="AQ88" cm="1">
        <f t="array" ref="AQ88">IFERROR(_xlfn.XLOOKUP(Tool_Italy!$F88&amp;$E$2,'Cooking methods'!$A:$A&amp;'Cooking methods'!$B:$B,'Cooking methods'!R:R)*$E88,"")</f>
        <v>0</v>
      </c>
      <c r="AR88" cm="1">
        <f t="array" ref="AR88">IFERROR(_xlfn.XLOOKUP(Tool_Italy!$G88&amp;$E$2,'Waste management'!$A:$A&amp;'Waste management'!$B:$B,'Waste management'!C:C)*$E88,"")</f>
        <v>4.1407199999999998E-2</v>
      </c>
      <c r="AS88" cm="1">
        <f t="array" ref="AS88">IFERROR(_xlfn.XLOOKUP(Tool_Italy!$G88&amp;$E$2,'Waste management'!$A:$A&amp;'Waste management'!$B:$B,'Waste management'!D:D)*$E88,"")</f>
        <v>2.9752055999999998E-10</v>
      </c>
      <c r="AT88" cm="1">
        <f t="array" ref="AT88">IFERROR(_xlfn.XLOOKUP(Tool_Italy!$G88&amp;$E$2,'Waste management'!$A:$A&amp;'Waste management'!$B:$B,'Waste management'!E:E)*$E88,"")</f>
        <v>6.3360000000000001E-4</v>
      </c>
      <c r="AU88" cm="1">
        <f t="array" ref="AU88">IFERROR(_xlfn.XLOOKUP(Tool_Italy!$G88&amp;$E$2,'Waste management'!$A:$A&amp;'Waste management'!$B:$B,'Waste management'!F:F)*$E88,"")</f>
        <v>9.3599999999999985E-5</v>
      </c>
      <c r="AV88" cm="1">
        <f t="array" ref="AV88">IFERROR(_xlfn.XLOOKUP(Tool_Italy!$G88&amp;$E$2,'Waste management'!$A:$A&amp;'Waste management'!$B:$B,'Waste management'!G:G)*$E88,"")</f>
        <v>8.3668319999999991E-9</v>
      </c>
      <c r="AW88" cm="1">
        <f t="array" ref="AW88">IFERROR(_xlfn.XLOOKUP(Tool_Italy!$G88&amp;$E$2,'Waste management'!$A:$A&amp;'Waste management'!$B:$B,'Waste management'!H:H)*$E88,"")</f>
        <v>2.7339192E-10</v>
      </c>
      <c r="AX88" cm="1">
        <f t="array" ref="AX88">IFERROR(_xlfn.XLOOKUP(Tool_Italy!$G88&amp;$E$2,'Waste management'!$A:$A&amp;'Waste management'!$B:$B,'Waste management'!I:I)*$E88,"")</f>
        <v>1.9535832E-10</v>
      </c>
      <c r="AY88" cm="1">
        <f t="array" ref="AY88">IFERROR(_xlfn.XLOOKUP(Tool_Italy!$G88&amp;$E$2,'Waste management'!$A:$A&amp;'Waste management'!$B:$B,'Waste management'!J:J)*$E88,"")</f>
        <v>1.5912000000000001E-3</v>
      </c>
      <c r="AZ88" cm="1">
        <f t="array" ref="AZ88">IFERROR(_xlfn.XLOOKUP(Tool_Italy!$G88&amp;$E$2,'Waste management'!$A:$A&amp;'Waste management'!$B:$B,'Waste management'!K:K)*$E88,"")</f>
        <v>2.5571735999999998E-6</v>
      </c>
      <c r="BA88" cm="1">
        <f t="array" ref="BA88">IFERROR(_xlfn.XLOOKUP(Tool_Italy!$G88&amp;$E$2,'Waste management'!$A:$A&amp;'Waste management'!$B:$B,'Waste management'!L:L)*$E88,"")</f>
        <v>7.0102224E-5</v>
      </c>
      <c r="BB88" cm="1">
        <f t="array" ref="BB88">IFERROR(_xlfn.XLOOKUP(Tool_Italy!$G88&amp;$E$2,'Waste management'!$A:$A&amp;'Waste management'!$B:$B,'Waste management'!M:M)*$E88,"")</f>
        <v>7.0199999999999993E-3</v>
      </c>
      <c r="BC88" cm="1">
        <f t="array" ref="BC88">IFERROR(_xlfn.XLOOKUP(Tool_Italy!$G88&amp;$E$2,'Waste management'!$A:$A&amp;'Waste management'!$B:$B,'Waste management'!N:N)*$E88,"")</f>
        <v>6.0300576000000001</v>
      </c>
      <c r="BD88" cm="1">
        <f t="array" ref="BD88">IFERROR(_xlfn.XLOOKUP(Tool_Italy!$G88&amp;$E$2,'Waste management'!$A:$A&amp;'Waste management'!$B:$B,'Waste management'!O:O)*$E88,"")</f>
        <v>0.39209759999999994</v>
      </c>
      <c r="BE88" cm="1">
        <f t="array" ref="BE88">IFERROR(_xlfn.XLOOKUP(Tool_Italy!$G88&amp;$E$2,'Waste management'!$A:$A&amp;'Waste management'!$B:$B,'Waste management'!P:P)*$E88,"")</f>
        <v>8.2368000000000007E-3</v>
      </c>
      <c r="BF88" cm="1">
        <f t="array" ref="BF88">IFERROR(_xlfn.XLOOKUP(Tool_Italy!$G88&amp;$E$2,'Waste management'!$A:$A&amp;'Waste management'!$B:$B,'Waste management'!Q:Q)*$E88,"")</f>
        <v>0.25928639999999997</v>
      </c>
      <c r="BG88" cm="1">
        <f t="array" ref="BG88">IFERROR(_xlfn.XLOOKUP(Tool_Italy!$G88&amp;$E$2,'Waste management'!$A:$A&amp;'Waste management'!$B:$B,'Waste management'!R:R)*$E88,"")</f>
        <v>8.0513999999999989E-8</v>
      </c>
      <c r="BH88">
        <f>IFERROR((L88+AR88+AB88)*_xlfn.XLOOKUP(Tool_Italy!BH$4,Monetization_Factors!$A:$A,Monetization_Factors!$D:$D),"")</f>
        <v>0.13288259243403192</v>
      </c>
      <c r="BI88">
        <f>IFERROR((M88+AS88+AC88)*_xlfn.XLOOKUP(Tool_Italy!BI$4,Monetization_Factors!$A:$A,Monetization_Factors!$D:$D),"")</f>
        <v>1.1253697070353498E-6</v>
      </c>
      <c r="BJ88">
        <f>IFERROR((N88+AT88+AD88)*_xlfn.XLOOKUP(Tool_Italy!BJ$4,Monetization_Factors!$A:$A,Monetization_Factors!$D:$D),"")</f>
        <v>4.1623899327547678E-5</v>
      </c>
      <c r="BK88">
        <f>IFERROR((O88+AU88+AE88)*_xlfn.XLOOKUP(Tool_Italy!BK$4,Monetization_Factors!$A:$A,Monetization_Factors!$D:$D),"")</f>
        <v>8.357001407146734E-3</v>
      </c>
      <c r="BL88">
        <f>IFERROR((P88+AV88+AF88)*_xlfn.XLOOKUP(Tool_Italy!BL$4,Monetization_Factors!$A:$A,Monetization_Factors!$D:$D),"")</f>
        <v>6.0066212254293011E-2</v>
      </c>
      <c r="BM88">
        <f>IFERROR((Q88+AW88+AG88)*_xlfn.XLOOKUP(Tool_Italy!BM$4,Monetization_Factors!$A:$A,Monetization_Factors!$D:$D),"")</f>
        <v>3.5992295542911494E-2</v>
      </c>
      <c r="BN88">
        <f>IFERROR((R88+AX88+AH88)*_xlfn.XLOOKUP(Tool_Italy!BN$4,Monetization_Factors!$A:$A,Monetization_Factors!$D:$D),"")</f>
        <v>1.7011824143041872E-3</v>
      </c>
      <c r="BO88">
        <f>IFERROR((S88+AY88+AI88)*_xlfn.XLOOKUP(Tool_Italy!BO$4,Monetization_Factors!$A:$A,Monetization_Factors!$D:$D),"")</f>
        <v>3.9271119244488608E-3</v>
      </c>
      <c r="BP88">
        <f>IFERROR((T88+AZ88+AJ88)*_xlfn.XLOOKUP(Tool_Italy!BP$4,Monetization_Factors!$A:$A,Monetization_Factors!$D:$D),"")</f>
        <v>5.4655508201738887E-4</v>
      </c>
      <c r="BQ88">
        <f>IFERROR((U88+BA88+AK88)*_xlfn.XLOOKUP(Tool_Italy!BQ$4,Monetization_Factors!$A:$A,Monetization_Factors!$D:$D),"")</f>
        <v>3.1078061215891722E-2</v>
      </c>
      <c r="BR88" t="str">
        <f>IFERROR((V88+BB88+AL88)*_xlfn.XLOOKUP(Tool_Italy!BR$4,Monetization_Factors!$A:$A,Monetization_Factors!$D:$D),"")</f>
        <v/>
      </c>
      <c r="BS88">
        <f>IFERROR((W88+BC88+AM88)*_xlfn.XLOOKUP(Tool_Italy!BS$4,Monetization_Factors!$A:$A,Monetization_Factors!$D:$D),"")</f>
        <v>1.8937807450882535E-3</v>
      </c>
      <c r="BT88">
        <f>IFERROR((X88+BD88+AN88)*_xlfn.XLOOKUP(Tool_Italy!BT$4,Monetization_Factors!$A:$A,Monetization_Factors!$D:$D),"")</f>
        <v>5.3630966081559782E-3</v>
      </c>
      <c r="BU88">
        <f>IFERROR((Y88+BE88+AO88)*_xlfn.XLOOKUP(Tool_Italy!BU$4,Monetization_Factors!$A:$A,Monetization_Factors!$D:$D),"")</f>
        <v>2.8196311559784198E-3</v>
      </c>
      <c r="BV88">
        <f>IFERROR((Z88+BF88+AP88)*_xlfn.XLOOKUP(Tool_Italy!BV$4,Monetization_Factors!$A:$A,Monetization_Factors!$D:$D),"")</f>
        <v>1.5264532507658166E-2</v>
      </c>
      <c r="BW88">
        <f>IFERROR((AA88+BG88+AQ88)*_xlfn.XLOOKUP(Tool_Italy!BW$4,Monetization_Factors!$A:$A,Monetization_Factors!$D:$D),"")</f>
        <v>9.3246010355406485E-6</v>
      </c>
      <c r="BX88" s="38" t="str" cm="1">
        <f t="array" ref="BX88">IFERROR(_xlfn.IFS(I88&lt;&gt;0,I88*E88,I88="",J88*E88),"")</f>
        <v/>
      </c>
      <c r="BY88" s="38">
        <f t="shared" si="67"/>
        <v>0.26886606594610457</v>
      </c>
      <c r="BZ88" s="38">
        <f t="shared" si="71"/>
        <v>0.26886606594610457</v>
      </c>
      <c r="CA88" s="38">
        <f t="shared" si="68"/>
        <v>5.1705012681943182E-4</v>
      </c>
      <c r="CB88">
        <f t="shared" si="69"/>
        <v>1.0213812720000002</v>
      </c>
      <c r="CC88">
        <f t="shared" si="72"/>
        <v>2.811242952E-8</v>
      </c>
      <c r="CD88">
        <f t="shared" si="73"/>
        <v>2.7273198240000001E-2</v>
      </c>
      <c r="CE88">
        <f t="shared" si="74"/>
        <v>5.5210062959999999E-3</v>
      </c>
      <c r="CF88">
        <f t="shared" si="75"/>
        <v>6.0170066640000006E-8</v>
      </c>
      <c r="CG88">
        <f t="shared" si="76"/>
        <v>1.7332236071999998E-7</v>
      </c>
      <c r="CH88">
        <f t="shared" si="77"/>
        <v>1.479750552E-9</v>
      </c>
      <c r="CI88">
        <f t="shared" si="78"/>
        <v>8.9692963199999275E-3</v>
      </c>
      <c r="CJ88">
        <f t="shared" si="79"/>
        <v>2.240538768E-4</v>
      </c>
      <c r="CK88">
        <f t="shared" si="80"/>
        <v>7.5973004639999994E-3</v>
      </c>
      <c r="CL88">
        <f t="shared" si="81"/>
        <v>3.1381862399999995E-2</v>
      </c>
      <c r="CM88">
        <f t="shared" si="82"/>
        <v>38.916451439999996</v>
      </c>
      <c r="CN88">
        <f t="shared" si="83"/>
        <v>24.085116719999998</v>
      </c>
      <c r="CO88">
        <f t="shared" si="84"/>
        <v>0.4436921304</v>
      </c>
      <c r="CP88">
        <f t="shared" si="85"/>
        <v>9.2440591200000011</v>
      </c>
      <c r="CQ88">
        <f t="shared" si="86"/>
        <v>4.4634114720000004E-6</v>
      </c>
      <c r="CR88">
        <f t="shared" si="70"/>
        <v>1.9641947538461542E-3</v>
      </c>
      <c r="CS88">
        <f t="shared" si="87"/>
        <v>5.4062364461538464E-11</v>
      </c>
      <c r="CT88">
        <f t="shared" si="88"/>
        <v>5.2448458153846157E-5</v>
      </c>
      <c r="CU88">
        <f t="shared" si="89"/>
        <v>1.0617319799999999E-5</v>
      </c>
      <c r="CV88">
        <f t="shared" si="90"/>
        <v>1.1571166661538462E-10</v>
      </c>
      <c r="CW88">
        <f t="shared" si="91"/>
        <v>3.3331223215384614E-10</v>
      </c>
      <c r="CX88">
        <f t="shared" si="92"/>
        <v>2.8456741384615384E-12</v>
      </c>
      <c r="CY88">
        <f t="shared" si="93"/>
        <v>1.7248646769230628E-5</v>
      </c>
      <c r="CZ88">
        <f t="shared" si="94"/>
        <v>4.3087284000000002E-7</v>
      </c>
      <c r="DA88">
        <f t="shared" si="95"/>
        <v>1.4610193199999999E-5</v>
      </c>
      <c r="DB88">
        <f t="shared" si="96"/>
        <v>6.0349735384615372E-5</v>
      </c>
      <c r="DC88">
        <f t="shared" si="97"/>
        <v>7.483932969230768E-2</v>
      </c>
      <c r="DD88">
        <f t="shared" si="98"/>
        <v>4.6317532153846153E-2</v>
      </c>
      <c r="DE88">
        <f t="shared" si="99"/>
        <v>8.5325409692307689E-4</v>
      </c>
      <c r="DF88">
        <f t="shared" si="100"/>
        <v>1.7777036769230772E-2</v>
      </c>
      <c r="DG88">
        <f t="shared" si="101"/>
        <v>8.5834836000000001E-9</v>
      </c>
      <c r="DH88" s="5">
        <f>IFERROR(((((L88+AB88)*(1/$H88))+AR88)/$F$2)/($B$2*('CAR.CAP_per person'!B$2)/(_xlfn.XLOOKUP($E$2,EU_countries_GDP!$A$2:$A$29,EU_countries_GDP!$E$2:$E$29))),"")</f>
        <v>2.7221905814108816E-2</v>
      </c>
      <c r="DI88" s="5">
        <f>IFERROR(((((M88+AC88)*(1/$H88))+AS88)/$F$2)/($B$2*('CAR.CAP_per person'!C$2)/(_xlfn.XLOOKUP($E$2,EU_countries_GDP!$A$2:$A$29,EU_countries_GDP!$E$2:$E$29))),"")</f>
        <v>9.5812679935552414E-6</v>
      </c>
      <c r="DJ88" s="5">
        <f>IFERROR(((((N88+AD88)*(1/$H88))+AT88)/$F$2)/($B$2*('CAR.CAP_per person'!D$2)/(_xlfn.XLOOKUP($E$2,EU_countries_GDP!$A$2:$A$29,EU_countries_GDP!$E$2:$E$29))),"")</f>
        <v>9.4646943038409601E-6</v>
      </c>
      <c r="DK88" s="5">
        <f>IFERROR(((((O88+AE88)*(1/$H88))+AU88)/$F$2)/($B$2*('CAR.CAP_per person'!E$2)/(_xlfn.XLOOKUP($E$2,EU_countries_GDP!$A$2:$A$29,EU_countries_GDP!$E$2:$E$29))),"")</f>
        <v>2.4894673722112006E-3</v>
      </c>
      <c r="DL88" s="5">
        <f>IFERROR(((((P88+AF88)*(1/$H88))+AV88)/$F$2)/($B$2*('CAR.CAP_per person'!F$2)/(_xlfn.XLOOKUP($E$2,EU_countries_GDP!$A$2:$A$29,EU_countries_GDP!$E$2:$E$29))),"")</f>
        <v>2.0267419460317029E-2</v>
      </c>
      <c r="DM88" s="5">
        <f>IFERROR(((((Q88+AG88)*(1/$H88))+AW88)/$F$2)/($B$2*('CAR.CAP_per person'!G$2)/(_xlfn.XLOOKUP($E$2,EU_countries_GDP!$A$2:$A$29,EU_countries_GDP!$E$2:$E$29))),"")</f>
        <v>3.3272453393325262E-2</v>
      </c>
      <c r="DN88" s="5">
        <f>IFERROR(((((R88+AH88)*(1/$H88))+AX88)/$F$2)/($B$2*('CAR.CAP_per person'!H$2)/(_xlfn.XLOOKUP($E$2,EU_countries_GDP!$A$2:$A$29,EU_countries_GDP!$E$2:$E$29))),"")</f>
        <v>6.2981652100198898E-5</v>
      </c>
      <c r="DO88" s="5">
        <f>IFERROR(((((S88+AI88)*(1/$H88))+AY88)/$F$2)/($B$2*('CAR.CAP_per person'!I$2)/(_xlfn.XLOOKUP($E$2,EU_countries_GDP!$A$2:$A$29,EU_countries_GDP!$E$2:$E$29))),"")</f>
        <v>1.5301628218676632E-3</v>
      </c>
      <c r="DP88" s="5">
        <f>IFERROR(((((T88+AJ88)*(1/$H88))+AZ88)/$F$2)/($B$2*('CAR.CAP_per person'!J$2)/(_xlfn.XLOOKUP($E$2,EU_countries_GDP!$A$2:$A$29,EU_countries_GDP!$E$2:$E$29))),"")</f>
        <v>7.0883025728112285E-3</v>
      </c>
      <c r="DQ88" s="5">
        <f>IFERROR(((((U88+AK88)*(1/$H88))+BA88)/$F$2)/($B$2*('CAR.CAP_per person'!K$2)/(_xlfn.XLOOKUP($E$2,EU_countries_GDP!$A$2:$A$29,EU_countries_GDP!$E$2:$E$29))),"")</f>
        <v>6.9682817000257065E-3</v>
      </c>
      <c r="DR88" s="5">
        <f>IFERROR(((((V88+AL88)*(1/$H88))+BB88)/$F$2)/($B$2*('CAR.CAP_per person'!L$2)/(_xlfn.XLOOKUP($E$2,EU_countries_GDP!$A$2:$A$29,EU_countries_GDP!$E$2:$E$29))),"")</f>
        <v>8.5705808982926963E-4</v>
      </c>
      <c r="DS88" s="5">
        <f>IFERROR(((((W88+AM88)*(1/$H88))+BC88)/$F$2)/($B$2*('CAR.CAP_per person'!M$2)/(_xlfn.XLOOKUP($E$2,EU_countries_GDP!$A$2:$A$29,EU_countries_GDP!$E$2:$E$29))),"")</f>
        <v>5.1176430754065111E-2</v>
      </c>
      <c r="DT88" s="5">
        <f>IFERROR(((((X88+AN88)*(1/$H88))+BD88)/$F$2)/($B$2*('CAR.CAP_per person'!N$2)/(_xlfn.XLOOKUP($E$2,EU_countries_GDP!$A$2:$A$29,EU_countries_GDP!$E$2:$E$29))),"")</f>
        <v>0.3471511624777</v>
      </c>
      <c r="DU88" s="5">
        <f>IFERROR(((((Y88+AO88)*(1/$H88))+BE88)/$F$2)/($B$2*('CAR.CAP_per person'!O$2)/(_xlfn.XLOOKUP($E$2,EU_countries_GDP!$A$2:$A$29,EU_countries_GDP!$E$2:$E$29))),"")</f>
        <v>4.469915232219967E-4</v>
      </c>
      <c r="DV88" s="5">
        <f>IFERROR(((((Z88+AP88)*(1/$H88))+BF88)/$F$2)/($B$2*('CAR.CAP_per person'!P$2)/(_xlfn.XLOOKUP($E$2,EU_countries_GDP!$A$2:$A$29,EU_countries_GDP!$E$2:$E$29))),"")</f>
        <v>7.5295044535951877E-3</v>
      </c>
      <c r="DW88" s="5">
        <f>IFERROR(((((AA88+AQ88)*(1/$H88))+BG88)/$F$2)/($B$2*('CAR.CAP_per person'!Q$2)/(_xlfn.XLOOKUP($E$2,EU_countries_GDP!$A$2:$A$29,EU_countries_GDP!$E$2:$E$29))),"")</f>
        <v>3.7197048186017757E-3</v>
      </c>
    </row>
    <row r="89" spans="1:127">
      <c r="A89" t="s">
        <v>233</v>
      </c>
      <c r="B89" t="str">
        <f>_xlfn.XLOOKUP(D89,Table5[Ingredient],Table5[Category],"",FALSE)</f>
        <v>Starch/satiating food</v>
      </c>
      <c r="C89" s="33" t="s">
        <v>177</v>
      </c>
      <c r="D89" s="33" t="s">
        <v>250</v>
      </c>
      <c r="E89" s="33">
        <v>0.22699999999999998</v>
      </c>
      <c r="F89" s="33" t="s">
        <v>204</v>
      </c>
      <c r="G89" s="33" t="s">
        <v>180</v>
      </c>
      <c r="H89" s="91">
        <f>Dataset_IT!L86</f>
        <v>5.2159926470588223E-2</v>
      </c>
      <c r="I89" s="33"/>
      <c r="J89" s="37" t="str">
        <f>IFERROR(INDEX('AveragePrices&amp;Codes'!G:AG, MATCH($D89, 'AveragePrices&amp;Codes'!$A:$A, 0), MATCH(Tool_Italy!$E$2, 'AveragePrices&amp;Codes'!$G$1:$AG$1, 0)),"")</f>
        <v/>
      </c>
      <c r="K89" s="37">
        <f>IFERROR(E89/(_xlfn.XLOOKUP(A89,Dataset_IT!$Q$2:$Q$9,Dataset_IT!$R$2:$R$9)),"")</f>
        <v>4.1272727272727268E-3</v>
      </c>
      <c r="L89">
        <f>IFERROR(IF($F89="Raw",_xlfn.XLOOKUP(_xlfn.XLOOKUP(Tool_Italy!$D89,'AveragePrices&amp;Codes'!$A:$A,'AveragePrices&amp;Codes'!$B:$B),AGRIBALYSE_Raw!$B:$B,AGRIBALYSE_Raw!O:O)*$E89,_xlfn.XLOOKUP(_xlfn.XLOOKUP(Tool_Italy!$D89,'AveragePrices&amp;Codes'!$A:$A,'AveragePrices&amp;Codes'!$B:$B),AGRIBALYSE_Cooked!$C:$C,AGRIBALYSE_Cooked!P:P)*$E89),"")</f>
        <v>0.21226031682499999</v>
      </c>
      <c r="M89">
        <f>IFERROR(IF($F89="Raw",_xlfn.XLOOKUP(_xlfn.XLOOKUP(Tool_Italy!$D89,'AveragePrices&amp;Codes'!$A:$A,'AveragePrices&amp;Codes'!$B:$B),AGRIBALYSE_Raw!$B:$B,AGRIBALYSE_Raw!P:P)*$E89,_xlfn.XLOOKUP(_xlfn.XLOOKUP(Tool_Italy!$D89,'AveragePrices&amp;Codes'!$A:$A,'AveragePrices&amp;Codes'!$B:$B),AGRIBALYSE_Cooked!$C:$C,AGRIBALYSE_Cooked!Q:Q)*$E89),"")</f>
        <v>4.6816298399999998E-9</v>
      </c>
      <c r="N89">
        <f>IFERROR(IF($F89="Raw",_xlfn.XLOOKUP(_xlfn.XLOOKUP(Tool_Italy!$D89,'AveragePrices&amp;Codes'!$A:$A,'AveragePrices&amp;Codes'!$B:$B),AGRIBALYSE_Raw!$B:$B,AGRIBALYSE_Raw!Q:Q)*$E89,_xlfn.XLOOKUP(_xlfn.XLOOKUP(Tool_Italy!$D89,'AveragePrices&amp;Codes'!$A:$A,'AveragePrices&amp;Codes'!$B:$B),AGRIBALYSE_Cooked!$C:$C,AGRIBALYSE_Cooked!R:R)*$E89),"")</f>
        <v>0.13569535913749997</v>
      </c>
      <c r="O89">
        <f>IFERROR(IF($F89="Raw",_xlfn.XLOOKUP(_xlfn.XLOOKUP(Tool_Italy!$D89,'AveragePrices&amp;Codes'!$A:$A,'AveragePrices&amp;Codes'!$B:$B),AGRIBALYSE_Raw!$B:$B,AGRIBALYSE_Raw!R:R)*$E89,_xlfn.XLOOKUP(_xlfn.XLOOKUP(Tool_Italy!$D89,'AveragePrices&amp;Codes'!$A:$A,'AveragePrices&amp;Codes'!$B:$B),AGRIBALYSE_Cooked!$C:$C,AGRIBALYSE_Cooked!S:S)*$E89),"")</f>
        <v>7.2933562075000002E-4</v>
      </c>
      <c r="P89">
        <f>IFERROR(IF($F89="Raw",_xlfn.XLOOKUP(_xlfn.XLOOKUP(Tool_Italy!$D89,'AveragePrices&amp;Codes'!$A:$A,'AveragePrices&amp;Codes'!$B:$B),AGRIBALYSE_Raw!$B:$B,AGRIBALYSE_Raw!S:S)*$E89,_xlfn.XLOOKUP(_xlfn.XLOOKUP(Tool_Italy!$D89,'AveragePrices&amp;Codes'!$A:$A,'AveragePrices&amp;Codes'!$B:$B),AGRIBALYSE_Cooked!$C:$C,AGRIBALYSE_Cooked!T:T)*$E89),"")</f>
        <v>1.783213737375E-8</v>
      </c>
      <c r="Q89">
        <f>IFERROR(IF($F89="Raw",_xlfn.XLOOKUP(_xlfn.XLOOKUP(Tool_Italy!$D89,'AveragePrices&amp;Codes'!$A:$A,'AveragePrices&amp;Codes'!$B:$B),AGRIBALYSE_Raw!$B:$B,AGRIBALYSE_Raw!T:T)*$E89,_xlfn.XLOOKUP(_xlfn.XLOOKUP(Tool_Italy!$D89,'AveragePrices&amp;Codes'!$A:$A,'AveragePrices&amp;Codes'!$B:$B),AGRIBALYSE_Cooked!$C:$C,AGRIBALYSE_Cooked!U:U)*$E89),"")</f>
        <v>3.3885978312499995E-9</v>
      </c>
      <c r="R89">
        <f>IFERROR(IF($F89="Raw",_xlfn.XLOOKUP(_xlfn.XLOOKUP(Tool_Italy!$D89,'AveragePrices&amp;Codes'!$A:$A,'AveragePrices&amp;Codes'!$B:$B),AGRIBALYSE_Raw!$B:$B,AGRIBALYSE_Raw!U:U)*$E89,_xlfn.XLOOKUP(_xlfn.XLOOKUP(Tool_Italy!$D89,'AveragePrices&amp;Codes'!$A:$A,'AveragePrices&amp;Codes'!$B:$B),AGRIBALYSE_Cooked!$C:$C,AGRIBALYSE_Cooked!V:V)*$E89),"")</f>
        <v>2.1361195143749996E-10</v>
      </c>
      <c r="S89">
        <f>IFERROR(IF($F89="Raw",_xlfn.XLOOKUP(_xlfn.XLOOKUP(Tool_Italy!$D89,'AveragePrices&amp;Codes'!$A:$A,'AveragePrices&amp;Codes'!$B:$B),AGRIBALYSE_Raw!$B:$B,AGRIBALYSE_Raw!V:V)*$E89,_xlfn.XLOOKUP(_xlfn.XLOOKUP(Tool_Italy!$D89,'AveragePrices&amp;Codes'!$A:$A,'AveragePrices&amp;Codes'!$B:$B),AGRIBALYSE_Cooked!$C:$C,AGRIBALYSE_Cooked!W:W)*$E89),"")</f>
        <v>2.1050227843749996E-3</v>
      </c>
      <c r="T89">
        <f>IFERROR(IF($F89="Raw",_xlfn.XLOOKUP(_xlfn.XLOOKUP(Tool_Italy!$D89,'AveragePrices&amp;Codes'!$A:$A,'AveragePrices&amp;Codes'!$B:$B),AGRIBALYSE_Raw!$B:$B,AGRIBALYSE_Raw!W:W)*$E89,_xlfn.XLOOKUP(_xlfn.XLOOKUP(Tool_Italy!$D89,'AveragePrices&amp;Codes'!$A:$A,'AveragePrices&amp;Codes'!$B:$B),AGRIBALYSE_Cooked!$C:$C,AGRIBALYSE_Cooked!X:X)*$E89),"")</f>
        <v>4.0627929387499993E-5</v>
      </c>
      <c r="U89">
        <f>IFERROR(IF($F89="Raw",_xlfn.XLOOKUP(_xlfn.XLOOKUP(Tool_Italy!$D89,'AveragePrices&amp;Codes'!$A:$A,'AveragePrices&amp;Codes'!$B:$B),AGRIBALYSE_Raw!$B:$B,AGRIBALYSE_Raw!X:X)*$E89,_xlfn.XLOOKUP(_xlfn.XLOOKUP(Tool_Italy!$D89,'AveragePrices&amp;Codes'!$A:$A,'AveragePrices&amp;Codes'!$B:$B),AGRIBALYSE_Cooked!$C:$C,AGRIBALYSE_Cooked!Y:Y)*$E89),"")</f>
        <v>1.6582151942499998E-3</v>
      </c>
      <c r="V89">
        <f>IFERROR(IF($F89="Raw",_xlfn.XLOOKUP(_xlfn.XLOOKUP(Tool_Italy!$D89,'AveragePrices&amp;Codes'!$A:$A,'AveragePrices&amp;Codes'!$B:$B),AGRIBALYSE_Raw!$B:$B,AGRIBALYSE_Raw!Y:Y)*$E89,_xlfn.XLOOKUP(_xlfn.XLOOKUP(Tool_Italy!$D89,'AveragePrices&amp;Codes'!$A:$A,'AveragePrices&amp;Codes'!$B:$B),AGRIBALYSE_Cooked!$C:$C,AGRIBALYSE_Cooked!Z:Z)*$E89),"")</f>
        <v>8.696795057499998E-3</v>
      </c>
      <c r="W89">
        <f>IFERROR(IF($F89="Raw",_xlfn.XLOOKUP(_xlfn.XLOOKUP(Tool_Italy!$D89,'AveragePrices&amp;Codes'!$A:$A,'AveragePrices&amp;Codes'!$B:$B),AGRIBALYSE_Raw!$B:$B,AGRIBALYSE_Raw!Z:Z)*$E89,_xlfn.XLOOKUP(_xlfn.XLOOKUP(Tool_Italy!$D89,'AveragePrices&amp;Codes'!$A:$A,'AveragePrices&amp;Codes'!$B:$B),AGRIBALYSE_Cooked!$C:$C,AGRIBALYSE_Cooked!AA:AA)*$E89),"")</f>
        <v>2.8415600652499995</v>
      </c>
      <c r="X89">
        <f>IFERROR(IF($F89="Raw",_xlfn.XLOOKUP(_xlfn.XLOOKUP(Tool_Italy!$D89,'AveragePrices&amp;Codes'!$A:$A,'AveragePrices&amp;Codes'!$B:$B),AGRIBALYSE_Raw!$B:$B,AGRIBALYSE_Raw!AA:AA)*$E89,_xlfn.XLOOKUP(_xlfn.XLOOKUP(Tool_Italy!$D89,'AveragePrices&amp;Codes'!$A:$A,'AveragePrices&amp;Codes'!$B:$B),AGRIBALYSE_Cooked!$C:$C,AGRIBALYSE_Cooked!AB:AB)*$E89),"")</f>
        <v>15.695221231249997</v>
      </c>
      <c r="Y89">
        <f>IFERROR(IF($F89="Raw",_xlfn.XLOOKUP(_xlfn.XLOOKUP(Tool_Italy!$D89,'AveragePrices&amp;Codes'!$A:$A,'AveragePrices&amp;Codes'!$B:$B),AGRIBALYSE_Raw!$B:$B,AGRIBALYSE_Raw!AB:AB)*$E89,_xlfn.XLOOKUP(_xlfn.XLOOKUP(Tool_Italy!$D89,'AveragePrices&amp;Codes'!$A:$A,'AveragePrices&amp;Codes'!$B:$B),AGRIBALYSE_Cooked!$C:$C,AGRIBALYSE_Cooked!AC:AC)*$E89),"")</f>
        <v>5.1001837899999999E-2</v>
      </c>
      <c r="Z89">
        <f>IFERROR(IF($F89="Raw",_xlfn.XLOOKUP(_xlfn.XLOOKUP(Tool_Italy!$D89,'AveragePrices&amp;Codes'!$A:$A,'AveragePrices&amp;Codes'!$B:$B),AGRIBALYSE_Raw!$B:$B,AGRIBALYSE_Raw!AC:AC)*$E89,_xlfn.XLOOKUP(_xlfn.XLOOKUP(Tool_Italy!$D89,'AveragePrices&amp;Codes'!$A:$A,'AveragePrices&amp;Codes'!$B:$B),AGRIBALYSE_Cooked!$C:$C,AGRIBALYSE_Cooked!AD:AD)*$E89),"")</f>
        <v>4.5676023487499986</v>
      </c>
      <c r="AA89">
        <f>IFERROR(IF($F89="Raw",_xlfn.XLOOKUP(_xlfn.XLOOKUP(Tool_Italy!$D89,'AveragePrices&amp;Codes'!$A:$A,'AveragePrices&amp;Codes'!$B:$B),AGRIBALYSE_Raw!$B:$B,AGRIBALYSE_Raw!AD:AD)*$E89,_xlfn.XLOOKUP(_xlfn.XLOOKUP(Tool_Italy!$D89,'AveragePrices&amp;Codes'!$A:$A,'AveragePrices&amp;Codes'!$B:$B),AGRIBALYSE_Cooked!$C:$C,AGRIBALYSE_Cooked!AE:AE)*$E89),"")</f>
        <v>8.645914142499999E-7</v>
      </c>
      <c r="AB89" cm="1">
        <f t="array" ref="AB89">IFERROR(_xlfn.XLOOKUP(Tool_Italy!$F89&amp;$E$2,'Cooking methods'!$A:$A&amp;'Cooking methods'!$B:$B,'Cooking methods'!C:C)*$E89,"")</f>
        <v>0.10012334399999999</v>
      </c>
      <c r="AC89" cm="1">
        <f t="array" ref="AC89">IFERROR(_xlfn.XLOOKUP(Tool_Italy!$F89&amp;$E$2,'Cooking methods'!$A:$A&amp;'Cooking methods'!$B:$B,'Cooking methods'!D:D)*$E89,"")</f>
        <v>6.5451284549999995E-9</v>
      </c>
      <c r="AD89" cm="1">
        <f t="array" ref="AD89">IFERROR(_xlfn.XLOOKUP(Tool_Italy!$F89&amp;$E$2,'Cooking methods'!$A:$A&amp;'Cooking methods'!$B:$B,'Cooking methods'!E:E)*$E89,"")</f>
        <v>5.1912629999999998E-3</v>
      </c>
      <c r="AE89" cm="1">
        <f t="array" ref="AE89">IFERROR(_xlfn.XLOOKUP(Tool_Italy!$F89&amp;$E$2,'Cooking methods'!$A:$A&amp;'Cooking methods'!$B:$B,'Cooking methods'!F:F)*$E89,"")</f>
        <v>1.930635E-4</v>
      </c>
      <c r="AF89" cm="1">
        <f t="array" ref="AF89">IFERROR(_xlfn.XLOOKUP(Tool_Italy!$F89&amp;$E$2,'Cooking methods'!$A:$A&amp;'Cooking methods'!$B:$B,'Cooking methods'!G:G)*$E89,"")</f>
        <v>1.293605127E-9</v>
      </c>
      <c r="AG89" cm="1">
        <f t="array" ref="AG89">IFERROR(_xlfn.XLOOKUP(Tool_Italy!$F89&amp;$E$2,'Cooking methods'!$A:$A&amp;'Cooking methods'!$B:$B,'Cooking methods'!H:H)*$E89,"")</f>
        <v>4.2816274649999999E-10</v>
      </c>
      <c r="AH89" cm="1">
        <f t="array" ref="AH89">IFERROR(_xlfn.XLOOKUP(Tool_Italy!$F89&amp;$E$2,'Cooking methods'!$A:$A&amp;'Cooking methods'!$B:$B,'Cooking methods'!I:I)*$E89,"")</f>
        <v>2.1584713815000003E-10</v>
      </c>
      <c r="AI89" cm="1">
        <f t="array" ref="AI89">IFERROR(_xlfn.XLOOKUP(Tool_Italy!$F89&amp;$E$2,'Cooking methods'!$A:$A&amp;'Cooking methods'!$B:$B,'Cooking methods'!J:J)*$E89,"")</f>
        <v>2.727405E-4</v>
      </c>
      <c r="AJ89" cm="1">
        <f t="array" ref="AJ89">IFERROR(_xlfn.XLOOKUP(Tool_Italy!$F89&amp;$E$2,'Cooking methods'!$A:$A&amp;'Cooking methods'!$B:$B,'Cooking methods'!K:K)*$E89,"")</f>
        <v>6.8998136850000008E-6</v>
      </c>
      <c r="AK89" cm="1">
        <f t="array" ref="AK89">IFERROR(_xlfn.XLOOKUP(Tool_Italy!$F89&amp;$E$2,'Cooking methods'!$A:$A&amp;'Cooking methods'!$B:$B,'Cooking methods'!L:L)*$E89,"")</f>
        <v>5.2096499999999998E-5</v>
      </c>
      <c r="AL89" cm="1">
        <f t="array" ref="AL89">IFERROR(_xlfn.XLOOKUP(Tool_Italy!$F89&amp;$E$2,'Cooking methods'!$A:$A&amp;'Cooking methods'!$B:$B,'Cooking methods'!M:M)*$E89,"")</f>
        <v>5.7919049999999989E-4</v>
      </c>
      <c r="AM89" cm="1">
        <f t="array" ref="AM89">IFERROR(_xlfn.XLOOKUP(Tool_Italy!$F89&amp;$E$2,'Cooking methods'!$A:$A&amp;'Cooking methods'!$B:$B,'Cooking methods'!N:N)*$E89,"")</f>
        <v>0.19188979649999999</v>
      </c>
      <c r="AN89" cm="1">
        <f t="array" ref="AN89">IFERROR(_xlfn.XLOOKUP(Tool_Italy!$F89&amp;$E$2,'Cooking methods'!$A:$A&amp;'Cooking methods'!$B:$B,'Cooking methods'!O:O)*$E89,"")</f>
        <v>0.3068882235</v>
      </c>
      <c r="AO89" cm="1">
        <f t="array" ref="AO89">IFERROR(_xlfn.XLOOKUP(Tool_Italy!$F89&amp;$E$2,'Cooking methods'!$A:$A&amp;'Cooking methods'!$B:$B,'Cooking methods'!P:P)*$E89,"")</f>
        <v>8.9759204999999998E-3</v>
      </c>
      <c r="AP89" cm="1">
        <f t="array" ref="AP89">IFERROR(_xlfn.XLOOKUP(Tool_Italy!$F89&amp;$E$2,'Cooking methods'!$A:$A&amp;'Cooking methods'!$B:$B,'Cooking methods'!Q:Q)*$E89,"")</f>
        <v>1.5702068969999998</v>
      </c>
      <c r="AQ89" cm="1">
        <f t="array" ref="AQ89">IFERROR(_xlfn.XLOOKUP(Tool_Italy!$F89&amp;$E$2,'Cooking methods'!$A:$A&amp;'Cooking methods'!$B:$B,'Cooking methods'!R:R)*$E89,"")</f>
        <v>2.2284369809999999E-7</v>
      </c>
      <c r="AR89" cm="1">
        <f t="array" ref="AR89">IFERROR(_xlfn.XLOOKUP(Tool_Italy!$G89&amp;$E$2,'Waste management'!$A:$A&amp;'Waste management'!$B:$B,'Waste management'!C:C)*$E89,"")</f>
        <v>1.3054769999999999E-2</v>
      </c>
      <c r="AS89" cm="1">
        <f t="array" ref="AS89">IFERROR(_xlfn.XLOOKUP(Tool_Italy!$G89&amp;$E$2,'Waste management'!$A:$A&amp;'Waste management'!$B:$B,'Waste management'!D:D)*$E89,"")</f>
        <v>9.3801621E-11</v>
      </c>
      <c r="AT89" cm="1">
        <f t="array" ref="AT89">IFERROR(_xlfn.XLOOKUP(Tool_Italy!$G89&amp;$E$2,'Waste management'!$A:$A&amp;'Waste management'!$B:$B,'Waste management'!E:E)*$E89,"")</f>
        <v>1.9976E-4</v>
      </c>
      <c r="AU89" cm="1">
        <f t="array" ref="AU89">IFERROR(_xlfn.XLOOKUP(Tool_Italy!$G89&amp;$E$2,'Waste management'!$A:$A&amp;'Waste management'!$B:$B,'Waste management'!F:F)*$E89,"")</f>
        <v>2.9509999999999994E-5</v>
      </c>
      <c r="AV89" cm="1">
        <f t="array" ref="AV89">IFERROR(_xlfn.XLOOKUP(Tool_Italy!$G89&amp;$E$2,'Waste management'!$A:$A&amp;'Waste management'!$B:$B,'Waste management'!G:G)*$E89,"")</f>
        <v>2.6378761999999996E-9</v>
      </c>
      <c r="AW89" cm="1">
        <f t="array" ref="AW89">IFERROR(_xlfn.XLOOKUP(Tool_Italy!$G89&amp;$E$2,'Waste management'!$A:$A&amp;'Waste management'!$B:$B,'Waste management'!H:H)*$E89,"")</f>
        <v>8.6194396999999987E-11</v>
      </c>
      <c r="AX89" cm="1">
        <f t="array" ref="AX89">IFERROR(_xlfn.XLOOKUP(Tool_Italy!$G89&amp;$E$2,'Waste management'!$A:$A&amp;'Waste management'!$B:$B,'Waste management'!I:I)*$E89,"")</f>
        <v>6.159213699999999E-11</v>
      </c>
      <c r="AY89" cm="1">
        <f t="array" ref="AY89">IFERROR(_xlfn.XLOOKUP(Tool_Italy!$G89&amp;$E$2,'Waste management'!$A:$A&amp;'Waste management'!$B:$B,'Waste management'!J:J)*$E89,"")</f>
        <v>5.0166999999999996E-4</v>
      </c>
      <c r="AZ89" cm="1">
        <f t="array" ref="AZ89">IFERROR(_xlfn.XLOOKUP(Tool_Italy!$G89&amp;$E$2,'Waste management'!$A:$A&amp;'Waste management'!$B:$B,'Waste management'!K:K)*$E89,"")</f>
        <v>8.0622000999999996E-7</v>
      </c>
      <c r="BA89" cm="1">
        <f t="array" ref="BA89">IFERROR(_xlfn.XLOOKUP(Tool_Italy!$G89&amp;$E$2,'Waste management'!$A:$A&amp;'Waste management'!$B:$B,'Waste management'!L:L)*$E89,"")</f>
        <v>2.2101673399999998E-5</v>
      </c>
      <c r="BB89" cm="1">
        <f t="array" ref="BB89">IFERROR(_xlfn.XLOOKUP(Tool_Italy!$G89&amp;$E$2,'Waste management'!$A:$A&amp;'Waste management'!$B:$B,'Waste management'!M:M)*$E89,"")</f>
        <v>2.2132499999999999E-3</v>
      </c>
      <c r="BC89" cm="1">
        <f t="array" ref="BC89">IFERROR(_xlfn.XLOOKUP(Tool_Italy!$G89&amp;$E$2,'Waste management'!$A:$A&amp;'Waste management'!$B:$B,'Waste management'!N:N)*$E89,"")</f>
        <v>1.9011431599999999</v>
      </c>
      <c r="BD89" cm="1">
        <f t="array" ref="BD89">IFERROR(_xlfn.XLOOKUP(Tool_Italy!$G89&amp;$E$2,'Waste management'!$A:$A&amp;'Waste management'!$B:$B,'Waste management'!O:O)*$E89,"")</f>
        <v>0.12361965999999998</v>
      </c>
      <c r="BE89" cm="1">
        <f t="array" ref="BE89">IFERROR(_xlfn.XLOOKUP(Tool_Italy!$G89&amp;$E$2,'Waste management'!$A:$A&amp;'Waste management'!$B:$B,'Waste management'!P:P)*$E89,"")</f>
        <v>2.5968799999999998E-3</v>
      </c>
      <c r="BF89" cm="1">
        <f t="array" ref="BF89">IFERROR(_xlfn.XLOOKUP(Tool_Italy!$G89&amp;$E$2,'Waste management'!$A:$A&amp;'Waste management'!$B:$B,'Waste management'!Q:Q)*$E89,"")</f>
        <v>8.1747239999999985E-2</v>
      </c>
      <c r="BG89" cm="1">
        <f t="array" ref="BG89">IFERROR(_xlfn.XLOOKUP(Tool_Italy!$G89&amp;$E$2,'Waste management'!$A:$A&amp;'Waste management'!$B:$B,'Waste management'!R:R)*$E89,"")</f>
        <v>2.5384274999999996E-8</v>
      </c>
      <c r="BH89">
        <f>IFERROR((L89+AR89+AB89)*_xlfn.XLOOKUP(Tool_Italy!BH$4,Monetization_Factors!$A:$A,Monetization_Factors!$D:$D),"")</f>
        <v>4.2339823091733127E-2</v>
      </c>
      <c r="BI89">
        <f>IFERROR((M89+AS89+AC89)*_xlfn.XLOOKUP(Tool_Italy!BI$4,Monetization_Factors!$A:$A,Monetization_Factors!$D:$D),"")</f>
        <v>4.5317375316429229E-7</v>
      </c>
      <c r="BJ89">
        <f>IFERROR((N89+AT89+AD89)*_xlfn.XLOOKUP(Tool_Italy!BJ$4,Monetization_Factors!$A:$A,Monetization_Factors!$D:$D),"")</f>
        <v>2.1532367839303395E-4</v>
      </c>
      <c r="BK89">
        <f>IFERROR((O89+AU89+AE89)*_xlfn.XLOOKUP(Tool_Italy!BK$4,Monetization_Factors!$A:$A,Monetization_Factors!$D:$D),"")</f>
        <v>1.4408796938607151E-3</v>
      </c>
      <c r="BL89">
        <f>IFERROR((P89+AV89+AF89)*_xlfn.XLOOKUP(Tool_Italy!BL$4,Monetization_Factors!$A:$A,Monetization_Factors!$D:$D),"")</f>
        <v>2.1726054387177757E-2</v>
      </c>
      <c r="BM89">
        <f>IFERROR((Q89+AW89+AG89)*_xlfn.XLOOKUP(Tool_Italy!BM$4,Monetization_Factors!$A:$A,Monetization_Factors!$D:$D),"")</f>
        <v>8.104915508785176E-4</v>
      </c>
      <c r="BN89">
        <f>IFERROR((R89+AX89+AH89)*_xlfn.XLOOKUP(Tool_Italy!BN$4,Monetization_Factors!$A:$A,Monetization_Factors!$D:$D),"")</f>
        <v>5.6453279241159269E-4</v>
      </c>
      <c r="BO89">
        <f>IFERROR((S89+AY89+AI89)*_xlfn.XLOOKUP(Tool_Italy!BO$4,Monetization_Factors!$A:$A,Monetization_Factors!$D:$D),"")</f>
        <v>1.260729535884494E-3</v>
      </c>
      <c r="BP89">
        <f>IFERROR((T89+AZ89+AJ89)*_xlfn.XLOOKUP(Tool_Italy!BP$4,Monetization_Factors!$A:$A,Monetization_Factors!$D:$D),"")</f>
        <v>1.1790544994837255E-4</v>
      </c>
      <c r="BQ89">
        <f>IFERROR((U89+BA89+AK89)*_xlfn.XLOOKUP(Tool_Italy!BQ$4,Monetization_Factors!$A:$A,Monetization_Factors!$D:$D),"")</f>
        <v>7.0867341559252874E-3</v>
      </c>
      <c r="BR89" t="str">
        <f>IFERROR((V89+BB89+AL89)*_xlfn.XLOOKUP(Tool_Italy!BR$4,Monetization_Factors!$A:$A,Monetization_Factors!$D:$D),"")</f>
        <v/>
      </c>
      <c r="BS89">
        <f>IFERROR((W89+BC89+AM89)*_xlfn.XLOOKUP(Tool_Italy!BS$4,Monetization_Factors!$A:$A,Monetization_Factors!$D:$D),"")</f>
        <v>2.4013076484747991E-4</v>
      </c>
      <c r="BT89">
        <f>IFERROR((X89+BD89+AN89)*_xlfn.XLOOKUP(Tool_Italy!BT$4,Monetization_Factors!$A:$A,Monetization_Factors!$D:$D),"")</f>
        <v>3.59075872974876E-3</v>
      </c>
      <c r="BU89">
        <f>IFERROR((Y89+BE89+AO89)*_xlfn.XLOOKUP(Tool_Italy!BU$4,Monetization_Factors!$A:$A,Monetization_Factors!$D:$D),"")</f>
        <v>3.9765726709567901E-4</v>
      </c>
      <c r="BV89">
        <f>IFERROR((Z89+BF89+AP89)*_xlfn.XLOOKUP(Tool_Italy!BV$4,Monetization_Factors!$A:$A,Monetization_Factors!$D:$D),"")</f>
        <v>1.0270230958880652E-2</v>
      </c>
      <c r="BW89">
        <f>IFERROR((AA89+BG89+AQ89)*_xlfn.XLOOKUP(Tool_Italy!BW$4,Monetization_Factors!$A:$A,Monetization_Factors!$D:$D),"")</f>
        <v>2.3248129545636292E-6</v>
      </c>
      <c r="BX89" s="38" t="str" cm="1">
        <f t="array" ref="BX89">IFERROR(_xlfn.IFS(I89&lt;&gt;0,I89*E89,I89="",J89*E89),"")</f>
        <v/>
      </c>
      <c r="BY89" s="38">
        <f t="shared" si="67"/>
        <v>8.2977295887567887E-2</v>
      </c>
      <c r="BZ89" s="38">
        <f t="shared" si="71"/>
        <v>8.2977295887567887E-2</v>
      </c>
      <c r="CA89" s="38">
        <f t="shared" si="68"/>
        <v>1.5957172286070747E-4</v>
      </c>
      <c r="CB89">
        <f t="shared" si="69"/>
        <v>0.32543843082499996</v>
      </c>
      <c r="CC89">
        <f t="shared" si="72"/>
        <v>1.1320559916E-8</v>
      </c>
      <c r="CD89">
        <f t="shared" si="73"/>
        <v>0.14108638213749997</v>
      </c>
      <c r="CE89">
        <f t="shared" si="74"/>
        <v>9.5190912074999997E-4</v>
      </c>
      <c r="CF89">
        <f t="shared" si="75"/>
        <v>2.1763618700749999E-8</v>
      </c>
      <c r="CG89">
        <f t="shared" si="76"/>
        <v>3.9029549747499999E-9</v>
      </c>
      <c r="CH89">
        <f t="shared" si="77"/>
        <v>4.9105122658749996E-10</v>
      </c>
      <c r="CI89">
        <f t="shared" si="78"/>
        <v>2.8794332843749999E-3</v>
      </c>
      <c r="CJ89">
        <f t="shared" si="79"/>
        <v>4.8333963082499993E-5</v>
      </c>
      <c r="CK89">
        <f t="shared" si="80"/>
        <v>1.7324133676499998E-3</v>
      </c>
      <c r="CL89">
        <f t="shared" si="81"/>
        <v>1.1489235557499998E-2</v>
      </c>
      <c r="CM89">
        <f t="shared" si="82"/>
        <v>4.9345930217499996</v>
      </c>
      <c r="CN89">
        <f t="shared" si="83"/>
        <v>16.125729114749998</v>
      </c>
      <c r="CO89">
        <f t="shared" si="84"/>
        <v>6.2574638399999993E-2</v>
      </c>
      <c r="CP89">
        <f t="shared" si="85"/>
        <v>6.2195564857499992</v>
      </c>
      <c r="CQ89">
        <f t="shared" si="86"/>
        <v>1.1128193873499998E-6</v>
      </c>
      <c r="CR89">
        <f t="shared" si="70"/>
        <v>6.2584313620192295E-4</v>
      </c>
      <c r="CS89">
        <f t="shared" si="87"/>
        <v>2.1770307530769231E-11</v>
      </c>
      <c r="CT89">
        <f t="shared" si="88"/>
        <v>2.7131996564903839E-4</v>
      </c>
      <c r="CU89">
        <f t="shared" si="89"/>
        <v>1.8305944629807692E-6</v>
      </c>
      <c r="CV89">
        <f t="shared" si="90"/>
        <v>4.185311288605769E-11</v>
      </c>
      <c r="CW89">
        <f t="shared" si="91"/>
        <v>7.5056826437500001E-12</v>
      </c>
      <c r="CX89">
        <f t="shared" si="92"/>
        <v>9.4432928189903837E-13</v>
      </c>
      <c r="CY89">
        <f t="shared" si="93"/>
        <v>5.5373717007211536E-6</v>
      </c>
      <c r="CZ89">
        <f t="shared" si="94"/>
        <v>9.2949929004807682E-8</v>
      </c>
      <c r="DA89">
        <f t="shared" si="95"/>
        <v>3.331564168557692E-6</v>
      </c>
      <c r="DB89">
        <f t="shared" si="96"/>
        <v>2.2094683764423075E-5</v>
      </c>
      <c r="DC89">
        <f t="shared" si="97"/>
        <v>9.4896019649038446E-3</v>
      </c>
      <c r="DD89">
        <f t="shared" si="98"/>
        <v>3.1011017528365381E-2</v>
      </c>
      <c r="DE89">
        <f t="shared" si="99"/>
        <v>1.2033584307692306E-4</v>
      </c>
      <c r="DF89">
        <f t="shared" si="100"/>
        <v>1.1960685549519229E-2</v>
      </c>
      <c r="DG89">
        <f t="shared" si="101"/>
        <v>2.1400372833653842E-9</v>
      </c>
      <c r="DH89" s="5">
        <f>IFERROR(((((L89+AB89)*(1/$H89))+AR89)/$F$2)/($B$2*('CAR.CAP_per person'!B$2)/(_xlfn.XLOOKUP($E$2,EU_countries_GDP!$A$2:$A$29,EU_countries_GDP!$E$2:$E$29))),"")</f>
        <v>9.5239543510486011E-2</v>
      </c>
      <c r="DI89" s="5">
        <f>IFERROR(((((M89+AC89)*(1/$H89))+AS89)/$F$2)/($B$2*('CAR.CAP_per person'!C$2)/(_xlfn.XLOOKUP($E$2,EU_countries_GDP!$A$2:$A$29,EU_countries_GDP!$E$2:$E$29))),"")</f>
        <v>4.3148785356605724E-5</v>
      </c>
      <c r="DJ89" s="5">
        <f>IFERROR(((((N89+AD89)*(1/$H89))+AT89)/$F$2)/($B$2*('CAR.CAP_per person'!D$2)/(_xlfn.XLOOKUP($E$2,EU_countries_GDP!$A$2:$A$29,EU_countries_GDP!$E$2:$E$29))),"")</f>
        <v>5.5407235390047627E-4</v>
      </c>
      <c r="DK89" s="5">
        <f>IFERROR(((((O89+AE89)*(1/$H89))+AU89)/$F$2)/($B$2*('CAR.CAP_per person'!E$2)/(_xlfn.XLOOKUP($E$2,EU_countries_GDP!$A$2:$A$29,EU_countries_GDP!$E$2:$E$29))),"")</f>
        <v>4.7085290098944866E-3</v>
      </c>
      <c r="DL89" s="5">
        <f>IFERROR(((((P89+AF89)*(1/$H89))+AV89)/$F$2)/($B$2*('CAR.CAP_per person'!F$2)/(_xlfn.XLOOKUP($E$2,EU_countries_GDP!$A$2:$A$29,EU_countries_GDP!$E$2:$E$29))),"")</f>
        <v>7.7273472582228928E-2</v>
      </c>
      <c r="DM89" s="5">
        <f>IFERROR(((((Q89+AG89)*(1/$H89))+AW89)/$F$2)/($B$2*('CAR.CAP_per person'!G$2)/(_xlfn.XLOOKUP($E$2,EU_countries_GDP!$A$2:$A$29,EU_countries_GDP!$E$2:$E$29))),"")</f>
        <v>8.2377947107742152E-3</v>
      </c>
      <c r="DN89" s="5">
        <f>IFERROR(((((R89+AH89)*(1/$H89))+AX89)/$F$2)/($B$2*('CAR.CAP_per person'!H$2)/(_xlfn.XLOOKUP($E$2,EU_countries_GDP!$A$2:$A$29,EU_countries_GDP!$E$2:$E$29))),"")</f>
        <v>2.1863687216348577E-4</v>
      </c>
      <c r="DO89" s="5">
        <f>IFERROR(((((S89+AI89)*(1/$H89))+AY89)/$F$2)/($B$2*('CAR.CAP_per person'!I$2)/(_xlfn.XLOOKUP($E$2,EU_countries_GDP!$A$2:$A$29,EU_countries_GDP!$E$2:$E$29))),"")</f>
        <v>4.9679069997220588E-3</v>
      </c>
      <c r="DP89" s="5">
        <f>IFERROR(((((T89+AJ89)*(1/$H89))+AZ89)/$F$2)/($B$2*('CAR.CAP_per person'!J$2)/(_xlfn.XLOOKUP($E$2,EU_countries_GDP!$A$2:$A$29,EU_countries_GDP!$E$2:$E$29))),"")</f>
        <v>1.6969598845932604E-2</v>
      </c>
      <c r="DQ89" s="5">
        <f>IFERROR(((((U89+AK89)*(1/$H89))+BA89)/$F$2)/($B$2*('CAR.CAP_per person'!K$2)/(_xlfn.XLOOKUP($E$2,EU_countries_GDP!$A$2:$A$29,EU_countries_GDP!$E$2:$E$29))),"")</f>
        <v>1.7684365380601069E-2</v>
      </c>
      <c r="DR89" s="5">
        <f>IFERROR(((((V89+AL89)*(1/$H89))+BB89)/$F$2)/($B$2*('CAR.CAP_per person'!L$2)/(_xlfn.XLOOKUP($E$2,EU_countries_GDP!$A$2:$A$29,EU_countries_GDP!$E$2:$E$29))),"")</f>
        <v>3.1726898213890269E-3</v>
      </c>
      <c r="DS89" s="5">
        <f>IFERROR(((((W89+AM89)*(1/$H89))+BC89)/$F$2)/($B$2*('CAR.CAP_per person'!M$2)/(_xlfn.XLOOKUP($E$2,EU_countries_GDP!$A$2:$A$29,EU_countries_GDP!$E$2:$E$29))),"")</f>
        <v>4.940521247022267E-2</v>
      </c>
      <c r="DT89" s="5">
        <f>IFERROR(((((X89+AN89)*(1/$H89))+BD89)/$F$2)/($B$2*('CAR.CAP_per person'!N$2)/(_xlfn.XLOOKUP($E$2,EU_countries_GDP!$A$2:$A$29,EU_countries_GDP!$E$2:$E$29))),"")</f>
        <v>2.6070775737712473</v>
      </c>
      <c r="DU89" s="5">
        <f>IFERROR(((((Y89+AO89)*(1/$H89))+BE89)/$F$2)/($B$2*('CAR.CAP_per person'!O$2)/(_xlfn.XLOOKUP($E$2,EU_countries_GDP!$A$2:$A$29,EU_countries_GDP!$E$2:$E$29))),"")</f>
        <v>6.8491039832773066E-4</v>
      </c>
      <c r="DV89" s="5">
        <f>IFERROR(((((Z89+AP89)*(1/$H89))+BF89)/$F$2)/($B$2*('CAR.CAP_per person'!P$2)/(_xlfn.XLOOKUP($E$2,EU_countries_GDP!$A$2:$A$29,EU_countries_GDP!$E$2:$E$29))),"")</f>
        <v>5.6805391074358128E-2</v>
      </c>
      <c r="DW89" s="5">
        <f>IFERROR(((((AA89+AQ89)*(1/$H89))+BG89)/$F$2)/($B$2*('CAR.CAP_per person'!Q$2)/(_xlfn.XLOOKUP($E$2,EU_countries_GDP!$A$2:$A$29,EU_countries_GDP!$E$2:$E$29))),"")</f>
        <v>1.0259454685536792E-2</v>
      </c>
    </row>
    <row r="90" spans="1:127">
      <c r="A90" t="s">
        <v>234</v>
      </c>
      <c r="B90" t="str">
        <f>_xlfn.XLOOKUP(D90,Table5[Ingredient],Table5[Category],"",FALSE)</f>
        <v>Starch/satiating food</v>
      </c>
      <c r="C90" s="33" t="s">
        <v>177</v>
      </c>
      <c r="D90" s="33" t="s">
        <v>250</v>
      </c>
      <c r="E90" s="33">
        <v>6.2130000000000001</v>
      </c>
      <c r="F90" s="33" t="s">
        <v>204</v>
      </c>
      <c r="G90" s="33" t="s">
        <v>180</v>
      </c>
      <c r="H90" s="91">
        <f>Dataset_IT!L87</f>
        <v>0.10877100840336135</v>
      </c>
      <c r="I90" s="33"/>
      <c r="J90" s="37" t="str">
        <f>IFERROR(INDEX('AveragePrices&amp;Codes'!G:AG, MATCH($D90, 'AveragePrices&amp;Codes'!$A:$A, 0), MATCH(Tool_Italy!$E$2, 'AveragePrices&amp;Codes'!$G$1:$AG$1, 0)),"")</f>
        <v/>
      </c>
      <c r="K90" s="37">
        <f>IFERROR(E90/(_xlfn.XLOOKUP(A90,Dataset_IT!$Q$2:$Q$9,Dataset_IT!$R$2:$R$9)),"")</f>
        <v>9.5584615384615379E-2</v>
      </c>
      <c r="L90">
        <f>IFERROR(IF($F90="Raw",_xlfn.XLOOKUP(_xlfn.XLOOKUP(Tool_Italy!$D90,'AveragePrices&amp;Codes'!$A:$A,'AveragePrices&amp;Codes'!$B:$B),AGRIBALYSE_Raw!$B:$B,AGRIBALYSE_Raw!O:O)*$E90,_xlfn.XLOOKUP(_xlfn.XLOOKUP(Tool_Italy!$D90,'AveragePrices&amp;Codes'!$A:$A,'AveragePrices&amp;Codes'!$B:$B),AGRIBALYSE_Cooked!$C:$C,AGRIBALYSE_Cooked!P:P)*$E90),"")</f>
        <v>5.8095742221749997</v>
      </c>
      <c r="M90">
        <f>IFERROR(IF($F90="Raw",_xlfn.XLOOKUP(_xlfn.XLOOKUP(Tool_Italy!$D90,'AveragePrices&amp;Codes'!$A:$A,'AveragePrices&amp;Codes'!$B:$B),AGRIBALYSE_Raw!$B:$B,AGRIBALYSE_Raw!P:P)*$E90,_xlfn.XLOOKUP(_xlfn.XLOOKUP(Tool_Italy!$D90,'AveragePrices&amp;Codes'!$A:$A,'AveragePrices&amp;Codes'!$B:$B),AGRIBALYSE_Cooked!$C:$C,AGRIBALYSE_Cooked!Q:Q)*$E90),"")</f>
        <v>1.2813641496000001E-7</v>
      </c>
      <c r="N90">
        <f>IFERROR(IF($F90="Raw",_xlfn.XLOOKUP(_xlfn.XLOOKUP(Tool_Italy!$D90,'AveragePrices&amp;Codes'!$A:$A,'AveragePrices&amp;Codes'!$B:$B),AGRIBALYSE_Raw!$B:$B,AGRIBALYSE_Raw!Q:Q)*$E90,_xlfn.XLOOKUP(_xlfn.XLOOKUP(Tool_Italy!$D90,'AveragePrices&amp;Codes'!$A:$A,'AveragePrices&amp;Codes'!$B:$B),AGRIBALYSE_Cooked!$C:$C,AGRIBALYSE_Cooked!R:R)*$E90),"")</f>
        <v>3.7139879573624999</v>
      </c>
      <c r="O90">
        <f>IFERROR(IF($F90="Raw",_xlfn.XLOOKUP(_xlfn.XLOOKUP(Tool_Italy!$D90,'AveragePrices&amp;Codes'!$A:$A,'AveragePrices&amp;Codes'!$B:$B),AGRIBALYSE_Raw!$B:$B,AGRIBALYSE_Raw!R:R)*$E90,_xlfn.XLOOKUP(_xlfn.XLOOKUP(Tool_Italy!$D90,'AveragePrices&amp;Codes'!$A:$A,'AveragePrices&amp;Codes'!$B:$B),AGRIBALYSE_Cooked!$C:$C,AGRIBALYSE_Cooked!S:S)*$E90),"")</f>
        <v>1.9961948069250002E-2</v>
      </c>
      <c r="P90">
        <f>IFERROR(IF($F90="Raw",_xlfn.XLOOKUP(_xlfn.XLOOKUP(Tool_Italy!$D90,'AveragePrices&amp;Codes'!$A:$A,'AveragePrices&amp;Codes'!$B:$B),AGRIBALYSE_Raw!$B:$B,AGRIBALYSE_Raw!S:S)*$E90,_xlfn.XLOOKUP(_xlfn.XLOOKUP(Tool_Italy!$D90,'AveragePrices&amp;Codes'!$A:$A,'AveragePrices&amp;Codes'!$B:$B),AGRIBALYSE_Cooked!$C:$C,AGRIBALYSE_Cooked!T:T)*$E90),"")</f>
        <v>4.8806638547625006E-7</v>
      </c>
      <c r="Q90">
        <f>IFERROR(IF($F90="Raw",_xlfn.XLOOKUP(_xlfn.XLOOKUP(Tool_Italy!$D90,'AveragePrices&amp;Codes'!$A:$A,'AveragePrices&amp;Codes'!$B:$B),AGRIBALYSE_Raw!$B:$B,AGRIBALYSE_Raw!T:T)*$E90,_xlfn.XLOOKUP(_xlfn.XLOOKUP(Tool_Italy!$D90,'AveragePrices&amp;Codes'!$A:$A,'AveragePrices&amp;Codes'!$B:$B),AGRIBALYSE_Cooked!$C:$C,AGRIBALYSE_Cooked!U:U)*$E90),"")</f>
        <v>9.2746071918750004E-8</v>
      </c>
      <c r="R90">
        <f>IFERROR(IF($F90="Raw",_xlfn.XLOOKUP(_xlfn.XLOOKUP(Tool_Italy!$D90,'AveragePrices&amp;Codes'!$A:$A,'AveragePrices&amp;Codes'!$B:$B),AGRIBALYSE_Raw!$B:$B,AGRIBALYSE_Raw!U:U)*$E90,_xlfn.XLOOKUP(_xlfn.XLOOKUP(Tool_Italy!$D90,'AveragePrices&amp;Codes'!$A:$A,'AveragePrices&amp;Codes'!$B:$B),AGRIBALYSE_Cooked!$C:$C,AGRIBALYSE_Cooked!V:V)*$E90),"")</f>
        <v>5.8465685210624991E-9</v>
      </c>
      <c r="S90">
        <f>IFERROR(IF($F90="Raw",_xlfn.XLOOKUP(_xlfn.XLOOKUP(Tool_Italy!$D90,'AveragePrices&amp;Codes'!$A:$A,'AveragePrices&amp;Codes'!$B:$B),AGRIBALYSE_Raw!$B:$B,AGRIBALYSE_Raw!V:V)*$E90,_xlfn.XLOOKUP(_xlfn.XLOOKUP(Tool_Italy!$D90,'AveragePrices&amp;Codes'!$A:$A,'AveragePrices&amp;Codes'!$B:$B),AGRIBALYSE_Cooked!$C:$C,AGRIBALYSE_Cooked!W:W)*$E90),"")</f>
        <v>5.7614566340624999E-2</v>
      </c>
      <c r="T90">
        <f>IFERROR(IF($F90="Raw",_xlfn.XLOOKUP(_xlfn.XLOOKUP(Tool_Italy!$D90,'AveragePrices&amp;Codes'!$A:$A,'AveragePrices&amp;Codes'!$B:$B),AGRIBALYSE_Raw!$B:$B,AGRIBALYSE_Raw!W:W)*$E90,_xlfn.XLOOKUP(_xlfn.XLOOKUP(Tool_Italy!$D90,'AveragePrices&amp;Codes'!$A:$A,'AveragePrices&amp;Codes'!$B:$B),AGRIBALYSE_Cooked!$C:$C,AGRIBALYSE_Cooked!X:X)*$E90),"")</f>
        <v>1.1119882171125E-3</v>
      </c>
      <c r="U90">
        <f>IFERROR(IF($F90="Raw",_xlfn.XLOOKUP(_xlfn.XLOOKUP(Tool_Italy!$D90,'AveragePrices&amp;Codes'!$A:$A,'AveragePrices&amp;Codes'!$B:$B),AGRIBALYSE_Raw!$B:$B,AGRIBALYSE_Raw!X:X)*$E90,_xlfn.XLOOKUP(_xlfn.XLOOKUP(Tool_Italy!$D90,'AveragePrices&amp;Codes'!$A:$A,'AveragePrices&amp;Codes'!$B:$B),AGRIBALYSE_Cooked!$C:$C,AGRIBALYSE_Cooked!Y:Y)*$E90),"")</f>
        <v>4.5385422915749998E-2</v>
      </c>
      <c r="V90">
        <f>IFERROR(IF($F90="Raw",_xlfn.XLOOKUP(_xlfn.XLOOKUP(Tool_Italy!$D90,'AveragePrices&amp;Codes'!$A:$A,'AveragePrices&amp;Codes'!$B:$B),AGRIBALYSE_Raw!$B:$B,AGRIBALYSE_Raw!Y:Y)*$E90,_xlfn.XLOOKUP(_xlfn.XLOOKUP(Tool_Italy!$D90,'AveragePrices&amp;Codes'!$A:$A,'AveragePrices&amp;Codes'!$B:$B),AGRIBALYSE_Cooked!$C:$C,AGRIBALYSE_Cooked!Z:Z)*$E90),"")</f>
        <v>0.23803166384249999</v>
      </c>
      <c r="W90">
        <f>IFERROR(IF($F90="Raw",_xlfn.XLOOKUP(_xlfn.XLOOKUP(Tool_Italy!$D90,'AveragePrices&amp;Codes'!$A:$A,'AveragePrices&amp;Codes'!$B:$B),AGRIBALYSE_Raw!$B:$B,AGRIBALYSE_Raw!Z:Z)*$E90,_xlfn.XLOOKUP(_xlfn.XLOOKUP(Tool_Italy!$D90,'AveragePrices&amp;Codes'!$A:$A,'AveragePrices&amp;Codes'!$B:$B),AGRIBALYSE_Cooked!$C:$C,AGRIBALYSE_Cooked!AA:AA)*$E90),"")</f>
        <v>77.773624164750004</v>
      </c>
      <c r="X90">
        <f>IFERROR(IF($F90="Raw",_xlfn.XLOOKUP(_xlfn.XLOOKUP(Tool_Italy!$D90,'AveragePrices&amp;Codes'!$A:$A,'AveragePrices&amp;Codes'!$B:$B),AGRIBALYSE_Raw!$B:$B,AGRIBALYSE_Raw!AA:AA)*$E90,_xlfn.XLOOKUP(_xlfn.XLOOKUP(Tool_Italy!$D90,'AveragePrices&amp;Codes'!$A:$A,'AveragePrices&amp;Codes'!$B:$B),AGRIBALYSE_Cooked!$C:$C,AGRIBALYSE_Cooked!AB:AB)*$E90),"")</f>
        <v>429.57889651874996</v>
      </c>
      <c r="Y90">
        <f>IFERROR(IF($F90="Raw",_xlfn.XLOOKUP(_xlfn.XLOOKUP(Tool_Italy!$D90,'AveragePrices&amp;Codes'!$A:$A,'AveragePrices&amp;Codes'!$B:$B),AGRIBALYSE_Raw!$B:$B,AGRIBALYSE_Raw!AB:AB)*$E90,_xlfn.XLOOKUP(_xlfn.XLOOKUP(Tool_Italy!$D90,'AveragePrices&amp;Codes'!$A:$A,'AveragePrices&amp;Codes'!$B:$B),AGRIBALYSE_Cooked!$C:$C,AGRIBALYSE_Cooked!AC:AC)*$E90),"")</f>
        <v>1.3959225501000001</v>
      </c>
      <c r="Z90">
        <f>IFERROR(IF($F90="Raw",_xlfn.XLOOKUP(_xlfn.XLOOKUP(Tool_Italy!$D90,'AveragePrices&amp;Codes'!$A:$A,'AveragePrices&amp;Codes'!$B:$B),AGRIBALYSE_Raw!$B:$B,AGRIBALYSE_Raw!AC:AC)*$E90,_xlfn.XLOOKUP(_xlfn.XLOOKUP(Tool_Italy!$D90,'AveragePrices&amp;Codes'!$A:$A,'AveragePrices&amp;Codes'!$B:$B),AGRIBALYSE_Cooked!$C:$C,AGRIBALYSE_Cooked!AD:AD)*$E90),"")</f>
        <v>125.01547750124998</v>
      </c>
      <c r="AA90">
        <f>IFERROR(IF($F90="Raw",_xlfn.XLOOKUP(_xlfn.XLOOKUP(Tool_Italy!$D90,'AveragePrices&amp;Codes'!$A:$A,'AveragePrices&amp;Codes'!$B:$B),AGRIBALYSE_Raw!$B:$B,AGRIBALYSE_Raw!AD:AD)*$E90,_xlfn.XLOOKUP(_xlfn.XLOOKUP(Tool_Italy!$D90,'AveragePrices&amp;Codes'!$A:$A,'AveragePrices&amp;Codes'!$B:$B),AGRIBALYSE_Cooked!$C:$C,AGRIBALYSE_Cooked!AE:AE)*$E90),"")</f>
        <v>2.3663905095749999E-5</v>
      </c>
      <c r="AB90" cm="1">
        <f t="array" ref="AB90">IFERROR(_xlfn.XLOOKUP(Tool_Italy!$F90&amp;$E$2,'Cooking methods'!$A:$A&amp;'Cooking methods'!$B:$B,'Cooking methods'!C:C)*$E90,"")</f>
        <v>2.7403803360000003</v>
      </c>
      <c r="AC90" cm="1">
        <f t="array" ref="AC90">IFERROR(_xlfn.XLOOKUP(Tool_Italy!$F90&amp;$E$2,'Cooking methods'!$A:$A&amp;'Cooking methods'!$B:$B,'Cooking methods'!D:D)*$E90,"")</f>
        <v>1.79140454145E-7</v>
      </c>
      <c r="AD90" cm="1">
        <f t="array" ref="AD90">IFERROR(_xlfn.XLOOKUP(Tool_Italy!$F90&amp;$E$2,'Cooking methods'!$A:$A&amp;'Cooking methods'!$B:$B,'Cooking methods'!E:E)*$E90,"")</f>
        <v>0.14208509699999999</v>
      </c>
      <c r="AE90" cm="1">
        <f t="array" ref="AE90">IFERROR(_xlfn.XLOOKUP(Tool_Italy!$F90&amp;$E$2,'Cooking methods'!$A:$A&amp;'Cooking methods'!$B:$B,'Cooking methods'!F:F)*$E90,"")</f>
        <v>5.2841565000000005E-3</v>
      </c>
      <c r="AF90" cm="1">
        <f t="array" ref="AF90">IFERROR(_xlfn.XLOOKUP(Tool_Italy!$F90&amp;$E$2,'Cooking methods'!$A:$A&amp;'Cooking methods'!$B:$B,'Cooking methods'!G:G)*$E90,"")</f>
        <v>3.5406029313000008E-8</v>
      </c>
      <c r="AG90" cm="1">
        <f t="array" ref="AG90">IFERROR(_xlfn.XLOOKUP(Tool_Italy!$F90&amp;$E$2,'Cooking methods'!$A:$A&amp;'Cooking methods'!$B:$B,'Cooking methods'!H:H)*$E90,"")</f>
        <v>1.1718833233500001E-8</v>
      </c>
      <c r="AH90" cm="1">
        <f t="array" ref="AH90">IFERROR(_xlfn.XLOOKUP(Tool_Italy!$F90&amp;$E$2,'Cooking methods'!$A:$A&amp;'Cooking methods'!$B:$B,'Cooking methods'!I:I)*$E90,"")</f>
        <v>5.9077456798500009E-9</v>
      </c>
      <c r="AI90" cm="1">
        <f t="array" ref="AI90">IFERROR(_xlfn.XLOOKUP(Tool_Italy!$F90&amp;$E$2,'Cooking methods'!$A:$A&amp;'Cooking methods'!$B:$B,'Cooking methods'!J:J)*$E90,"")</f>
        <v>7.464919500000001E-3</v>
      </c>
      <c r="AJ90" cm="1">
        <f t="array" ref="AJ90">IFERROR(_xlfn.XLOOKUP(Tool_Italy!$F90&amp;$E$2,'Cooking methods'!$A:$A&amp;'Cooking methods'!$B:$B,'Cooking methods'!K:K)*$E90,"")</f>
        <v>1.8884820451500002E-4</v>
      </c>
      <c r="AK90" cm="1">
        <f t="array" ref="AK90">IFERROR(_xlfn.XLOOKUP(Tool_Italy!$F90&amp;$E$2,'Cooking methods'!$A:$A&amp;'Cooking methods'!$B:$B,'Cooking methods'!L:L)*$E90,"")</f>
        <v>1.4258835000000001E-3</v>
      </c>
      <c r="AL90" cm="1">
        <f t="array" ref="AL90">IFERROR(_xlfn.XLOOKUP(Tool_Italy!$F90&amp;$E$2,'Cooking methods'!$A:$A&amp;'Cooking methods'!$B:$B,'Cooking methods'!M:M)*$E90,"")</f>
        <v>1.5852469500000001E-2</v>
      </c>
      <c r="AM90" cm="1">
        <f t="array" ref="AM90">IFERROR(_xlfn.XLOOKUP(Tool_Italy!$F90&amp;$E$2,'Cooking methods'!$A:$A&amp;'Cooking methods'!$B:$B,'Cooking methods'!N:N)*$E90,"")</f>
        <v>5.2520321835000008</v>
      </c>
      <c r="AN90" cm="1">
        <f t="array" ref="AN90">IFERROR(_xlfn.XLOOKUP(Tool_Italy!$F90&amp;$E$2,'Cooking methods'!$A:$A&amp;'Cooking methods'!$B:$B,'Cooking methods'!O:O)*$E90,"")</f>
        <v>8.3995441965000008</v>
      </c>
      <c r="AO90" cm="1">
        <f t="array" ref="AO90">IFERROR(_xlfn.XLOOKUP(Tool_Italy!$F90&amp;$E$2,'Cooking methods'!$A:$A&amp;'Cooking methods'!$B:$B,'Cooking methods'!P:P)*$E90,"")</f>
        <v>0.2456713395</v>
      </c>
      <c r="AP90" cm="1">
        <f t="array" ref="AP90">IFERROR(_xlfn.XLOOKUP(Tool_Italy!$F90&amp;$E$2,'Cooking methods'!$A:$A&amp;'Cooking methods'!$B:$B,'Cooking methods'!Q:Q)*$E90,"")</f>
        <v>42.976631943000001</v>
      </c>
      <c r="AQ90" cm="1">
        <f t="array" ref="AQ90">IFERROR(_xlfn.XLOOKUP(Tool_Italy!$F90&amp;$E$2,'Cooking methods'!$A:$A&amp;'Cooking methods'!$B:$B,'Cooking methods'!R:R)*$E90,"")</f>
        <v>6.0992418339E-6</v>
      </c>
      <c r="AR90" cm="1">
        <f t="array" ref="AR90">IFERROR(_xlfn.XLOOKUP(Tool_Italy!$G90&amp;$E$2,'Waste management'!$A:$A&amp;'Waste management'!$B:$B,'Waste management'!C:C)*$E90,"")</f>
        <v>0.35730962999999999</v>
      </c>
      <c r="AS90" cm="1">
        <f t="array" ref="AS90">IFERROR(_xlfn.XLOOKUP(Tool_Italy!$G90&amp;$E$2,'Waste management'!$A:$A&amp;'Waste management'!$B:$B,'Waste management'!D:D)*$E90,"")</f>
        <v>2.5673544990000003E-9</v>
      </c>
      <c r="AT90" cm="1">
        <f t="array" ref="AT90">IFERROR(_xlfn.XLOOKUP(Tool_Italy!$G90&amp;$E$2,'Waste management'!$A:$A&amp;'Waste management'!$B:$B,'Waste management'!E:E)*$E90,"")</f>
        <v>5.4674400000000005E-3</v>
      </c>
      <c r="AU90" cm="1">
        <f t="array" ref="AU90">IFERROR(_xlfn.XLOOKUP(Tool_Italy!$G90&amp;$E$2,'Waste management'!$A:$A&amp;'Waste management'!$B:$B,'Waste management'!F:F)*$E90,"")</f>
        <v>8.0768999999999991E-4</v>
      </c>
      <c r="AV90" cm="1">
        <f t="array" ref="AV90">IFERROR(_xlfn.XLOOKUP(Tool_Italy!$G90&amp;$E$2,'Waste management'!$A:$A&amp;'Waste management'!$B:$B,'Waste management'!G:G)*$E90,"")</f>
        <v>7.2198787800000005E-8</v>
      </c>
      <c r="AW90" cm="1">
        <f t="array" ref="AW90">IFERROR(_xlfn.XLOOKUP(Tool_Italy!$G90&amp;$E$2,'Waste management'!$A:$A&amp;'Waste management'!$B:$B,'Waste management'!H:H)*$E90,"")</f>
        <v>2.3591444429999997E-9</v>
      </c>
      <c r="AX90" cm="1">
        <f t="array" ref="AX90">IFERROR(_xlfn.XLOOKUP(Tool_Italy!$G90&amp;$E$2,'Waste management'!$A:$A&amp;'Waste management'!$B:$B,'Waste management'!I:I)*$E90,"")</f>
        <v>1.685779503E-9</v>
      </c>
      <c r="AY90" cm="1">
        <f t="array" ref="AY90">IFERROR(_xlfn.XLOOKUP(Tool_Italy!$G90&amp;$E$2,'Waste management'!$A:$A&amp;'Waste management'!$B:$B,'Waste management'!J:J)*$E90,"")</f>
        <v>1.3730730000000002E-2</v>
      </c>
      <c r="AZ90" cm="1">
        <f t="array" ref="AZ90">IFERROR(_xlfn.XLOOKUP(Tool_Italy!$G90&amp;$E$2,'Waste management'!$A:$A&amp;'Waste management'!$B:$B,'Waste management'!K:K)*$E90,"")</f>
        <v>2.206627719E-5</v>
      </c>
      <c r="BA90" cm="1">
        <f t="array" ref="BA90">IFERROR(_xlfn.XLOOKUP(Tool_Italy!$G90&amp;$E$2,'Waste management'!$A:$A&amp;'Waste management'!$B:$B,'Waste management'!L:L)*$E90,"")</f>
        <v>6.0492377459999997E-4</v>
      </c>
      <c r="BB90" cm="1">
        <f t="array" ref="BB90">IFERROR(_xlfn.XLOOKUP(Tool_Italy!$G90&amp;$E$2,'Waste management'!$A:$A&amp;'Waste management'!$B:$B,'Waste management'!M:M)*$E90,"")</f>
        <v>6.0576749999999999E-2</v>
      </c>
      <c r="BC90" cm="1">
        <f t="array" ref="BC90">IFERROR(_xlfn.XLOOKUP(Tool_Italy!$G90&amp;$E$2,'Waste management'!$A:$A&amp;'Waste management'!$B:$B,'Waste management'!N:N)*$E90,"")</f>
        <v>52.034372040000001</v>
      </c>
      <c r="BD90" cm="1">
        <f t="array" ref="BD90">IFERROR(_xlfn.XLOOKUP(Tool_Italy!$G90&amp;$E$2,'Waste management'!$A:$A&amp;'Waste management'!$B:$B,'Waste management'!O:O)*$E90,"")</f>
        <v>3.3834755399999996</v>
      </c>
      <c r="BE90" cm="1">
        <f t="array" ref="BE90">IFERROR(_xlfn.XLOOKUP(Tool_Italy!$G90&amp;$E$2,'Waste management'!$A:$A&amp;'Waste management'!$B:$B,'Waste management'!P:P)*$E90,"")</f>
        <v>7.107672000000001E-2</v>
      </c>
      <c r="BF90" cm="1">
        <f t="array" ref="BF90">IFERROR(_xlfn.XLOOKUP(Tool_Italy!$G90&amp;$E$2,'Waste management'!$A:$A&amp;'Waste management'!$B:$B,'Waste management'!Q:Q)*$E90,"")</f>
        <v>2.2374255600000001</v>
      </c>
      <c r="BG90" cm="1">
        <f t="array" ref="BG90">IFERROR(_xlfn.XLOOKUP(Tool_Italy!$G90&amp;$E$2,'Waste management'!$A:$A&amp;'Waste management'!$B:$B,'Waste management'!R:R)*$E90,"")</f>
        <v>6.9476872499999995E-7</v>
      </c>
      <c r="BH90">
        <f>IFERROR((L90+AR90+AB90)*_xlfn.XLOOKUP(Tool_Italy!BH$4,Monetization_Factors!$A:$A,Monetization_Factors!$D:$D),"")</f>
        <v>1.1588428232111803</v>
      </c>
      <c r="BI90">
        <f>IFERROR((M90+AS90+AC90)*_xlfn.XLOOKUP(Tool_Italy!BI$4,Monetization_Factors!$A:$A,Monetization_Factors!$D:$D),"")</f>
        <v>1.2403385587708143E-5</v>
      </c>
      <c r="BJ90">
        <f>IFERROR((N90+AT90+AD90)*_xlfn.XLOOKUP(Tool_Italy!BJ$4,Monetization_Factors!$A:$A,Monetization_Factors!$D:$D),"")</f>
        <v>5.8934185632419384E-3</v>
      </c>
      <c r="BK90">
        <f>IFERROR((O90+AU90+AE90)*_xlfn.XLOOKUP(Tool_Italy!BK$4,Monetization_Factors!$A:$A,Monetization_Factors!$D:$D),"")</f>
        <v>3.9436940695844157E-2</v>
      </c>
      <c r="BL90">
        <f>IFERROR((P90+AV90+AF90)*_xlfn.XLOOKUP(Tool_Italy!BL$4,Monetization_Factors!$A:$A,Monetization_Factors!$D:$D),"")</f>
        <v>0.59464306567196223</v>
      </c>
      <c r="BM90">
        <f>IFERROR((Q90+AW90+AG90)*_xlfn.XLOOKUP(Tool_Italy!BM$4,Monetization_Factors!$A:$A,Monetization_Factors!$D:$D),"")</f>
        <v>2.218318945201864E-2</v>
      </c>
      <c r="BN90">
        <f>IFERROR((R90+AX90+AH90)*_xlfn.XLOOKUP(Tool_Italy!BN$4,Monetization_Factors!$A:$A,Monetization_Factors!$D:$D),"")</f>
        <v>1.5451287397591301E-2</v>
      </c>
      <c r="BO90">
        <f>IFERROR((S90+AY90+AI90)*_xlfn.XLOOKUP(Tool_Italy!BO$4,Monetization_Factors!$A:$A,Monetization_Factors!$D:$D),"")</f>
        <v>3.4506222935904683E-2</v>
      </c>
      <c r="BP90">
        <f>IFERROR((T90+AZ90+AJ90)*_xlfn.XLOOKUP(Tool_Italy!BP$4,Monetization_Factors!$A:$A,Monetization_Factors!$D:$D),"")</f>
        <v>3.2270773591596418E-3</v>
      </c>
      <c r="BQ90">
        <f>IFERROR((U90+BA90+AK90)*_xlfn.XLOOKUP(Tool_Italy!BQ$4,Monetization_Factors!$A:$A,Monetization_Factors!$D:$D),"")</f>
        <v>0.19396422603860713</v>
      </c>
      <c r="BR90" t="str">
        <f>IFERROR((V90+BB90+AL90)*_xlfn.XLOOKUP(Tool_Italy!BR$4,Monetization_Factors!$A:$A,Monetization_Factors!$D:$D),"")</f>
        <v/>
      </c>
      <c r="BS90">
        <f>IFERROR((W90+BC90+AM90)*_xlfn.XLOOKUP(Tool_Italy!BS$4,Monetization_Factors!$A:$A,Monetization_Factors!$D:$D),"")</f>
        <v>6.5723896123233167E-3</v>
      </c>
      <c r="BT90">
        <f>IFERROR((X90+BD90+AN90)*_xlfn.XLOOKUP(Tool_Italy!BT$4,Monetization_Factors!$A:$A,Monetization_Factors!$D:$D),"")</f>
        <v>9.8279224616427519E-2</v>
      </c>
      <c r="BU90">
        <f>IFERROR((Y90+BE90+AO90)*_xlfn.XLOOKUP(Tool_Italy!BU$4,Monetization_Factors!$A:$A,Monetization_Factors!$D:$D),"")</f>
        <v>1.0883896918350016E-2</v>
      </c>
      <c r="BV90">
        <f>IFERROR((Z90+BF90+AP90)*_xlfn.XLOOKUP(Tool_Italy!BV$4,Monetization_Factors!$A:$A,Monetization_Factors!$D:$D),"")</f>
        <v>0.28109667377764536</v>
      </c>
      <c r="BW90">
        <f>IFERROR((AA90+BG90+AQ90)*_xlfn.XLOOKUP(Tool_Italy!BW$4,Monetization_Factors!$A:$A,Monetization_Factors!$D:$D),"")</f>
        <v>6.3630232981074143E-5</v>
      </c>
      <c r="BX90" s="38" t="str" cm="1">
        <f t="array" ref="BX90">IFERROR(_xlfn.IFS(I90&lt;&gt;0,I90*E90,I90="",J90*E90),"")</f>
        <v/>
      </c>
      <c r="BY90" s="38">
        <f t="shared" si="67"/>
        <v>2.2710922438302181</v>
      </c>
      <c r="BZ90" s="38">
        <f t="shared" si="71"/>
        <v>2.2710922438302181</v>
      </c>
      <c r="CA90" s="38">
        <f t="shared" si="68"/>
        <v>4.3674850842888814E-3</v>
      </c>
      <c r="CB90">
        <f t="shared" si="69"/>
        <v>8.9072641881749988</v>
      </c>
      <c r="CC90">
        <f t="shared" si="72"/>
        <v>3.0984422360400002E-7</v>
      </c>
      <c r="CD90">
        <f t="shared" si="73"/>
        <v>3.8615404943624996</v>
      </c>
      <c r="CE90">
        <f t="shared" si="74"/>
        <v>2.6053794569250003E-2</v>
      </c>
      <c r="CF90">
        <f t="shared" si="75"/>
        <v>5.9567120258925012E-7</v>
      </c>
      <c r="CG90">
        <f t="shared" si="76"/>
        <v>1.0682404959525E-7</v>
      </c>
      <c r="CH90">
        <f t="shared" si="77"/>
        <v>1.3440093703912501E-8</v>
      </c>
      <c r="CI90">
        <f t="shared" si="78"/>
        <v>7.8810215840625003E-2</v>
      </c>
      <c r="CJ90">
        <f t="shared" si="79"/>
        <v>1.3229026988174999E-3</v>
      </c>
      <c r="CK90">
        <f t="shared" si="80"/>
        <v>4.7416230190350003E-2</v>
      </c>
      <c r="CL90">
        <f t="shared" si="81"/>
        <v>0.3144608833425</v>
      </c>
      <c r="CM90">
        <f t="shared" si="82"/>
        <v>135.06002838825</v>
      </c>
      <c r="CN90">
        <f t="shared" si="83"/>
        <v>441.36191625524998</v>
      </c>
      <c r="CO90">
        <f t="shared" si="84"/>
        <v>1.7126706096000002</v>
      </c>
      <c r="CP90">
        <f t="shared" si="85"/>
        <v>170.22953500424998</v>
      </c>
      <c r="CQ90">
        <f t="shared" si="86"/>
        <v>3.0457915654649999E-5</v>
      </c>
      <c r="CR90">
        <f t="shared" si="70"/>
        <v>1.7129354208028844E-2</v>
      </c>
      <c r="CS90">
        <f t="shared" si="87"/>
        <v>5.9585427616153848E-10</v>
      </c>
      <c r="CT90">
        <f t="shared" si="88"/>
        <v>7.4260394122355761E-3</v>
      </c>
      <c r="CU90">
        <f t="shared" si="89"/>
        <v>5.0103451094711543E-5</v>
      </c>
      <c r="CV90">
        <f t="shared" si="90"/>
        <v>1.1455215434408656E-9</v>
      </c>
      <c r="CW90">
        <f t="shared" si="91"/>
        <v>2.0543086460625002E-10</v>
      </c>
      <c r="CX90">
        <f t="shared" si="92"/>
        <v>2.5846334045985581E-11</v>
      </c>
      <c r="CY90">
        <f t="shared" si="93"/>
        <v>1.5155810738581732E-4</v>
      </c>
      <c r="CZ90">
        <f t="shared" si="94"/>
        <v>2.544043651572115E-6</v>
      </c>
      <c r="DA90">
        <f t="shared" si="95"/>
        <v>9.1185058058365395E-5</v>
      </c>
      <c r="DB90">
        <f t="shared" si="96"/>
        <v>6.047324679663462E-4</v>
      </c>
      <c r="DC90">
        <f t="shared" si="97"/>
        <v>0.25973082382355772</v>
      </c>
      <c r="DD90">
        <f t="shared" si="98"/>
        <v>0.84877291587548076</v>
      </c>
      <c r="DE90">
        <f t="shared" si="99"/>
        <v>3.2935973261538467E-3</v>
      </c>
      <c r="DF90">
        <f t="shared" si="100"/>
        <v>0.32736449039278842</v>
      </c>
      <c r="DG90">
        <f t="shared" si="101"/>
        <v>5.8572914720480769E-8</v>
      </c>
      <c r="DH90" s="5">
        <f>IFERROR(((((L90+AB90)*(1/$H90))+AR90)/$F$2)/($B$2*('CAR.CAP_per person'!B$2)/(_xlfn.XLOOKUP($E$2,EU_countries_GDP!$A$2:$A$29,EU_countries_GDP!$E$2:$E$29))),"")</f>
        <v>1.2529699007412241</v>
      </c>
      <c r="DI90" s="5">
        <f>IFERROR(((((M90+AC90)*(1/$H90))+AS90)/$F$2)/($B$2*('CAR.CAP_per person'!C$2)/(_xlfn.XLOOKUP($E$2,EU_countries_GDP!$A$2:$A$29,EU_countries_GDP!$E$2:$E$29))),"")</f>
        <v>5.6659556187850903E-4</v>
      </c>
      <c r="DJ90" s="5">
        <f>IFERROR(((((N90+AD90)*(1/$H90))+AT90)/$F$2)/($B$2*('CAR.CAP_per person'!D$2)/(_xlfn.XLOOKUP($E$2,EU_countries_GDP!$A$2:$A$29,EU_countries_GDP!$E$2:$E$29))),"")</f>
        <v>7.2727833237218719E-3</v>
      </c>
      <c r="DK90" s="5">
        <f>IFERROR(((((O90+AE90)*(1/$H90))+AU90)/$F$2)/($B$2*('CAR.CAP_per person'!E$2)/(_xlfn.XLOOKUP($E$2,EU_countries_GDP!$A$2:$A$29,EU_countries_GDP!$E$2:$E$29))),"")</f>
        <v>6.1911184171224098E-2</v>
      </c>
      <c r="DL90" s="5">
        <f>IFERROR(((((P90+AF90)*(1/$H90))+AV90)/$F$2)/($B$2*('CAR.CAP_per person'!F$2)/(_xlfn.XLOOKUP($E$2,EU_countries_GDP!$A$2:$A$29,EU_countries_GDP!$E$2:$E$29))),"")</f>
        <v>1.0220767098647279</v>
      </c>
      <c r="DM90" s="5">
        <f>IFERROR(((((Q90+AG90)*(1/$H90))+AW90)/$F$2)/($B$2*('CAR.CAP_per person'!G$2)/(_xlfn.XLOOKUP($E$2,EU_countries_GDP!$A$2:$A$29,EU_countries_GDP!$E$2:$E$29))),"")</f>
        <v>0.10825912089155044</v>
      </c>
      <c r="DN90" s="5">
        <f>IFERROR(((((R90+AH90)*(1/$H90))+AX90)/$F$2)/($B$2*('CAR.CAP_per person'!H$2)/(_xlfn.XLOOKUP($E$2,EU_countries_GDP!$A$2:$A$29,EU_countries_GDP!$E$2:$E$29))),"")</f>
        <v>2.8927344361210235E-3</v>
      </c>
      <c r="DO90" s="5">
        <f>IFERROR(((((S90+AI90)*(1/$H90))+AY90)/$F$2)/($B$2*('CAR.CAP_per person'!I$2)/(_xlfn.XLOOKUP($E$2,EU_countries_GDP!$A$2:$A$29,EU_countries_GDP!$E$2:$E$29))),"")</f>
        <v>6.5974098129920472E-2</v>
      </c>
      <c r="DP90" s="5">
        <f>IFERROR(((((T90+AJ90)*(1/$H90))+AZ90)/$F$2)/($B$2*('CAR.CAP_per person'!J$2)/(_xlfn.XLOOKUP($E$2,EU_countries_GDP!$A$2:$A$29,EU_countries_GDP!$E$2:$E$29))),"")</f>
        <v>0.22293967998635583</v>
      </c>
      <c r="DQ90" s="5">
        <f>IFERROR(((((U90+AK90)*(1/$H90))+BA90)/$F$2)/($B$2*('CAR.CAP_per person'!K$2)/(_xlfn.XLOOKUP($E$2,EU_countries_GDP!$A$2:$A$29,EU_countries_GDP!$E$2:$E$29))),"")</f>
        <v>0.23227698220335968</v>
      </c>
      <c r="DR90" s="5">
        <f>IFERROR(((((V90+AL90)*(1/$H90))+BB90)/$F$2)/($B$2*('CAR.CAP_per person'!L$2)/(_xlfn.XLOOKUP($E$2,EU_countries_GDP!$A$2:$A$29,EU_countries_GDP!$E$2:$E$29))),"")</f>
        <v>4.2197109081765986E-2</v>
      </c>
      <c r="DS90" s="5">
        <f>IFERROR(((((W90+AM90)*(1/$H90))+BC90)/$F$2)/($B$2*('CAR.CAP_per person'!M$2)/(_xlfn.XLOOKUP($E$2,EU_countries_GDP!$A$2:$A$29,EU_countries_GDP!$E$2:$E$29))),"")</f>
        <v>0.67072168893088113</v>
      </c>
      <c r="DT90" s="5">
        <f>IFERROR(((((X90+AN90)*(1/$H90))+BD90)/$F$2)/($B$2*('CAR.CAP_per person'!N$2)/(_xlfn.XLOOKUP($E$2,EU_countries_GDP!$A$2:$A$29,EU_countries_GDP!$E$2:$E$29))),"")</f>
        <v>34.23285172536287</v>
      </c>
      <c r="DU90" s="5">
        <f>IFERROR(((((Y90+AO90)*(1/$H90))+BE90)/$F$2)/($B$2*('CAR.CAP_per person'!O$2)/(_xlfn.XLOOKUP($E$2,EU_countries_GDP!$A$2:$A$29,EU_countries_GDP!$E$2:$E$29))),"")</f>
        <v>9.0114334722570869E-3</v>
      </c>
      <c r="DV90" s="5">
        <f>IFERROR(((((Z90+AP90)*(1/$H90))+BF90)/$F$2)/($B$2*('CAR.CAP_per person'!P$2)/(_xlfn.XLOOKUP($E$2,EU_countries_GDP!$A$2:$A$29,EU_countries_GDP!$E$2:$E$29))),"")</f>
        <v>0.74613251477435805</v>
      </c>
      <c r="DW90" s="5">
        <f>IFERROR(((((AA90+AQ90)*(1/$H90))+BG90)/$F$2)/($B$2*('CAR.CAP_per person'!Q$2)/(_xlfn.XLOOKUP($E$2,EU_countries_GDP!$A$2:$A$29,EU_countries_GDP!$E$2:$E$29))),"")</f>
        <v>0.13483307162158045</v>
      </c>
    </row>
    <row r="91" spans="1:127">
      <c r="A91" t="s">
        <v>236</v>
      </c>
      <c r="B91" t="str">
        <f>_xlfn.XLOOKUP(D91,Table5[Ingredient],Table5[Category],"",FALSE)</f>
        <v>Starch/satiating food</v>
      </c>
      <c r="C91" s="33" t="s">
        <v>177</v>
      </c>
      <c r="D91" s="33" t="s">
        <v>250</v>
      </c>
      <c r="E91" s="33">
        <v>2.0719999999999996</v>
      </c>
      <c r="F91" s="33" t="s">
        <v>204</v>
      </c>
      <c r="G91" s="33" t="s">
        <v>180</v>
      </c>
      <c r="H91" s="91">
        <f>Dataset_IT!L88</f>
        <v>0.67934426229508182</v>
      </c>
      <c r="I91" s="33"/>
      <c r="J91" s="37" t="str">
        <f>IFERROR(INDEX('AveragePrices&amp;Codes'!G:AG, MATCH($D91, 'AveragePrices&amp;Codes'!$A:$A, 0), MATCH(Tool_Italy!$E$2, 'AveragePrices&amp;Codes'!$G$1:$AG$1, 0)),"")</f>
        <v/>
      </c>
      <c r="K91" s="37">
        <f>IFERROR(E91/(_xlfn.XLOOKUP(A91,Dataset_IT!$Q$2:$Q$9,Dataset_IT!$R$2:$R$9)),"")</f>
        <v>3.0925373134328353E-2</v>
      </c>
      <c r="L91">
        <f>IFERROR(IF($F91="Raw",_xlfn.XLOOKUP(_xlfn.XLOOKUP(Tool_Italy!$D91,'AveragePrices&amp;Codes'!$A:$A,'AveragePrices&amp;Codes'!$B:$B),AGRIBALYSE_Raw!$B:$B,AGRIBALYSE_Raw!O:O)*$E91,_xlfn.XLOOKUP(_xlfn.XLOOKUP(Tool_Italy!$D91,'AveragePrices&amp;Codes'!$A:$A,'AveragePrices&amp;Codes'!$B:$B),AGRIBALYSE_Cooked!$C:$C,AGRIBALYSE_Cooked!P:P)*$E91),"")</f>
        <v>1.9374598081999996</v>
      </c>
      <c r="M91">
        <f>IFERROR(IF($F91="Raw",_xlfn.XLOOKUP(_xlfn.XLOOKUP(Tool_Italy!$D91,'AveragePrices&amp;Codes'!$A:$A,'AveragePrices&amp;Codes'!$B:$B),AGRIBALYSE_Raw!$B:$B,AGRIBALYSE_Raw!P:P)*$E91,_xlfn.XLOOKUP(_xlfn.XLOOKUP(Tool_Italy!$D91,'AveragePrices&amp;Codes'!$A:$A,'AveragePrices&amp;Codes'!$B:$B),AGRIBALYSE_Cooked!$C:$C,AGRIBALYSE_Cooked!Q:Q)*$E91),"")</f>
        <v>4.2732762239999996E-8</v>
      </c>
      <c r="N91">
        <f>IFERROR(IF($F91="Raw",_xlfn.XLOOKUP(_xlfn.XLOOKUP(Tool_Italy!$D91,'AveragePrices&amp;Codes'!$A:$A,'AveragePrices&amp;Codes'!$B:$B),AGRIBALYSE_Raw!$B:$B,AGRIBALYSE_Raw!Q:Q)*$E91,_xlfn.XLOOKUP(_xlfn.XLOOKUP(Tool_Italy!$D91,'AveragePrices&amp;Codes'!$A:$A,'AveragePrices&amp;Codes'!$B:$B),AGRIBALYSE_Cooked!$C:$C,AGRIBALYSE_Cooked!R:R)*$E91),"")</f>
        <v>1.2385937626999997</v>
      </c>
      <c r="O91">
        <f>IFERROR(IF($F91="Raw",_xlfn.XLOOKUP(_xlfn.XLOOKUP(Tool_Italy!$D91,'AveragePrices&amp;Codes'!$A:$A,'AveragePrices&amp;Codes'!$B:$B),AGRIBALYSE_Raw!$B:$B,AGRIBALYSE_Raw!R:R)*$E91,_xlfn.XLOOKUP(_xlfn.XLOOKUP(Tool_Italy!$D91,'AveragePrices&amp;Codes'!$A:$A,'AveragePrices&amp;Codes'!$B:$B),AGRIBALYSE_Cooked!$C:$C,AGRIBALYSE_Cooked!S:S)*$E91),"")</f>
        <v>6.6571956219999995E-3</v>
      </c>
      <c r="P91">
        <f>IFERROR(IF($F91="Raw",_xlfn.XLOOKUP(_xlfn.XLOOKUP(Tool_Italy!$D91,'AveragePrices&amp;Codes'!$A:$A,'AveragePrices&amp;Codes'!$B:$B),AGRIBALYSE_Raw!$B:$B,AGRIBALYSE_Raw!S:S)*$E91,_xlfn.XLOOKUP(_xlfn.XLOOKUP(Tool_Italy!$D91,'AveragePrices&amp;Codes'!$A:$A,'AveragePrices&amp;Codes'!$B:$B),AGRIBALYSE_Cooked!$C:$C,AGRIBALYSE_Cooked!T:T)*$E91),"")</f>
        <v>1.6276735082999998E-7</v>
      </c>
      <c r="Q91">
        <f>IFERROR(IF($F91="Raw",_xlfn.XLOOKUP(_xlfn.XLOOKUP(Tool_Italy!$D91,'AveragePrices&amp;Codes'!$A:$A,'AveragePrices&amp;Codes'!$B:$B),AGRIBALYSE_Raw!$B:$B,AGRIBALYSE_Raw!T:T)*$E91,_xlfn.XLOOKUP(_xlfn.XLOOKUP(Tool_Italy!$D91,'AveragePrices&amp;Codes'!$A:$A,'AveragePrices&amp;Codes'!$B:$B),AGRIBALYSE_Cooked!$C:$C,AGRIBALYSE_Cooked!U:U)*$E91),"")</f>
        <v>3.0930285049999992E-8</v>
      </c>
      <c r="R91">
        <f>IFERROR(IF($F91="Raw",_xlfn.XLOOKUP(_xlfn.XLOOKUP(Tool_Italy!$D91,'AveragePrices&amp;Codes'!$A:$A,'AveragePrices&amp;Codes'!$B:$B),AGRIBALYSE_Raw!$B:$B,AGRIBALYSE_Raw!U:U)*$E91,_xlfn.XLOOKUP(_xlfn.XLOOKUP(Tool_Italy!$D91,'AveragePrices&amp;Codes'!$A:$A,'AveragePrices&amp;Codes'!$B:$B),AGRIBALYSE_Cooked!$C:$C,AGRIBALYSE_Cooked!V:V)*$E91),"")</f>
        <v>1.9497971954999993E-9</v>
      </c>
      <c r="S91">
        <f>IFERROR(IF($F91="Raw",_xlfn.XLOOKUP(_xlfn.XLOOKUP(Tool_Italy!$D91,'AveragePrices&amp;Codes'!$A:$A,'AveragePrices&amp;Codes'!$B:$B),AGRIBALYSE_Raw!$B:$B,AGRIBALYSE_Raw!V:V)*$E91,_xlfn.XLOOKUP(_xlfn.XLOOKUP(Tool_Italy!$D91,'AveragePrices&amp;Codes'!$A:$A,'AveragePrices&amp;Codes'!$B:$B),AGRIBALYSE_Cooked!$C:$C,AGRIBALYSE_Cooked!W:W)*$E91),"")</f>
        <v>1.9214128674999997E-2</v>
      </c>
      <c r="T91">
        <f>IFERROR(IF($F91="Raw",_xlfn.XLOOKUP(_xlfn.XLOOKUP(Tool_Italy!$D91,'AveragePrices&amp;Codes'!$A:$A,'AveragePrices&amp;Codes'!$B:$B),AGRIBALYSE_Raw!$B:$B,AGRIBALYSE_Raw!W:W)*$E91,_xlfn.XLOOKUP(_xlfn.XLOOKUP(Tool_Italy!$D91,'AveragePrices&amp;Codes'!$A:$A,'AveragePrices&amp;Codes'!$B:$B),AGRIBALYSE_Cooked!$C:$C,AGRIBALYSE_Cooked!X:X)*$E91),"")</f>
        <v>3.7084171669999992E-4</v>
      </c>
      <c r="U91">
        <f>IFERROR(IF($F91="Raw",_xlfn.XLOOKUP(_xlfn.XLOOKUP(Tool_Italy!$D91,'AveragePrices&amp;Codes'!$A:$A,'AveragePrices&amp;Codes'!$B:$B),AGRIBALYSE_Raw!$B:$B,AGRIBALYSE_Raw!X:X)*$E91,_xlfn.XLOOKUP(_xlfn.XLOOKUP(Tool_Italy!$D91,'AveragePrices&amp;Codes'!$A:$A,'AveragePrices&amp;Codes'!$B:$B),AGRIBALYSE_Cooked!$C:$C,AGRIBALYSE_Cooked!Y:Y)*$E91),"")</f>
        <v>1.5135779217999997E-2</v>
      </c>
      <c r="V91">
        <f>IFERROR(IF($F91="Raw",_xlfn.XLOOKUP(_xlfn.XLOOKUP(Tool_Italy!$D91,'AveragePrices&amp;Codes'!$A:$A,'AveragePrices&amp;Codes'!$B:$B),AGRIBALYSE_Raw!$B:$B,AGRIBALYSE_Raw!Y:Y)*$E91,_xlfn.XLOOKUP(_xlfn.XLOOKUP(Tool_Italy!$D91,'AveragePrices&amp;Codes'!$A:$A,'AveragePrices&amp;Codes'!$B:$B),AGRIBALYSE_Cooked!$C:$C,AGRIBALYSE_Cooked!Z:Z)*$E91),"")</f>
        <v>7.9382199819999985E-2</v>
      </c>
      <c r="W91">
        <f>IFERROR(IF($F91="Raw",_xlfn.XLOOKUP(_xlfn.XLOOKUP(Tool_Italy!$D91,'AveragePrices&amp;Codes'!$A:$A,'AveragePrices&amp;Codes'!$B:$B),AGRIBALYSE_Raw!$B:$B,AGRIBALYSE_Raw!Z:Z)*$E91,_xlfn.XLOOKUP(_xlfn.XLOOKUP(Tool_Italy!$D91,'AveragePrices&amp;Codes'!$A:$A,'AveragePrices&amp;Codes'!$B:$B),AGRIBALYSE_Cooked!$C:$C,AGRIBALYSE_Cooked!AA:AA)*$E91),"")</f>
        <v>25.937059273999996</v>
      </c>
      <c r="X91">
        <f>IFERROR(IF($F91="Raw",_xlfn.XLOOKUP(_xlfn.XLOOKUP(Tool_Italy!$D91,'AveragePrices&amp;Codes'!$A:$A,'AveragePrices&amp;Codes'!$B:$B),AGRIBALYSE_Raw!$B:$B,AGRIBALYSE_Raw!AA:AA)*$E91,_xlfn.XLOOKUP(_xlfn.XLOOKUP(Tool_Italy!$D91,'AveragePrices&amp;Codes'!$A:$A,'AveragePrices&amp;Codes'!$B:$B),AGRIBALYSE_Cooked!$C:$C,AGRIBALYSE_Cooked!AB:AB)*$E91),"")</f>
        <v>143.26210744999997</v>
      </c>
      <c r="Y91">
        <f>IFERROR(IF($F91="Raw",_xlfn.XLOOKUP(_xlfn.XLOOKUP(Tool_Italy!$D91,'AveragePrices&amp;Codes'!$A:$A,'AveragePrices&amp;Codes'!$B:$B),AGRIBALYSE_Raw!$B:$B,AGRIBALYSE_Raw!AB:AB)*$E91,_xlfn.XLOOKUP(_xlfn.XLOOKUP(Tool_Italy!$D91,'AveragePrices&amp;Codes'!$A:$A,'AveragePrices&amp;Codes'!$B:$B),AGRIBALYSE_Cooked!$C:$C,AGRIBALYSE_Cooked!AC:AC)*$E91),"")</f>
        <v>0.46553219439999993</v>
      </c>
      <c r="Z91">
        <f>IFERROR(IF($F91="Raw",_xlfn.XLOOKUP(_xlfn.XLOOKUP(Tool_Italy!$D91,'AveragePrices&amp;Codes'!$A:$A,'AveragePrices&amp;Codes'!$B:$B),AGRIBALYSE_Raw!$B:$B,AGRIBALYSE_Raw!AC:AC)*$E91,_xlfn.XLOOKUP(_xlfn.XLOOKUP(Tool_Italy!$D91,'AveragePrices&amp;Codes'!$A:$A,'AveragePrices&amp;Codes'!$B:$B),AGRIBALYSE_Cooked!$C:$C,AGRIBALYSE_Cooked!AD:AD)*$E91),"")</f>
        <v>41.691947429999985</v>
      </c>
      <c r="AA91">
        <f>IFERROR(IF($F91="Raw",_xlfn.XLOOKUP(_xlfn.XLOOKUP(Tool_Italy!$D91,'AveragePrices&amp;Codes'!$A:$A,'AveragePrices&amp;Codes'!$B:$B),AGRIBALYSE_Raw!$B:$B,AGRIBALYSE_Raw!AD:AD)*$E91,_xlfn.XLOOKUP(_xlfn.XLOOKUP(Tool_Italy!$D91,'AveragePrices&amp;Codes'!$A:$A,'AveragePrices&amp;Codes'!$B:$B),AGRIBALYSE_Cooked!$C:$C,AGRIBALYSE_Cooked!AE:AE)*$E91),"")</f>
        <v>7.8917771379999986E-6</v>
      </c>
      <c r="AB91" cm="1">
        <f t="array" ref="AB91">IFERROR(_xlfn.XLOOKUP(Tool_Italy!$F91&amp;$E$2,'Cooking methods'!$A:$A&amp;'Cooking methods'!$B:$B,'Cooking methods'!C:C)*$E91,"")</f>
        <v>0.91390118399999987</v>
      </c>
      <c r="AC91" cm="1">
        <f t="array" ref="AC91">IFERROR(_xlfn.XLOOKUP(Tool_Italy!$F91&amp;$E$2,'Cooking methods'!$A:$A&amp;'Cooking methods'!$B:$B,'Cooking methods'!D:D)*$E91,"")</f>
        <v>5.9742317879999991E-8</v>
      </c>
      <c r="AD91" cm="1">
        <f t="array" ref="AD91">IFERROR(_xlfn.XLOOKUP(Tool_Italy!$F91&amp;$E$2,'Cooking methods'!$A:$A&amp;'Cooking methods'!$B:$B,'Cooking methods'!E:E)*$E91,"")</f>
        <v>4.7384567999999995E-2</v>
      </c>
      <c r="AE91" cm="1">
        <f t="array" ref="AE91">IFERROR(_xlfn.XLOOKUP(Tool_Italy!$F91&amp;$E$2,'Cooking methods'!$A:$A&amp;'Cooking methods'!$B:$B,'Cooking methods'!F:F)*$E91,"")</f>
        <v>1.7622359999999999E-3</v>
      </c>
      <c r="AF91" cm="1">
        <f t="array" ref="AF91">IFERROR(_xlfn.XLOOKUP(Tool_Italy!$F91&amp;$E$2,'Cooking methods'!$A:$A&amp;'Cooking methods'!$B:$B,'Cooking methods'!G:G)*$E91,"")</f>
        <v>1.1807708471999999E-8</v>
      </c>
      <c r="AG91" cm="1">
        <f t="array" ref="AG91">IFERROR(_xlfn.XLOOKUP(Tool_Italy!$F91&amp;$E$2,'Cooking methods'!$A:$A&amp;'Cooking methods'!$B:$B,'Cooking methods'!H:H)*$E91,"")</f>
        <v>3.9081639239999997E-9</v>
      </c>
      <c r="AH91" cm="1">
        <f t="array" ref="AH91">IFERROR(_xlfn.XLOOKUP(Tool_Italy!$F91&amp;$E$2,'Cooking methods'!$A:$A&amp;'Cooking methods'!$B:$B,'Cooking methods'!I:I)*$E91,"")</f>
        <v>1.9701994284000001E-9</v>
      </c>
      <c r="AI91" cm="1">
        <f t="array" ref="AI91">IFERROR(_xlfn.XLOOKUP(Tool_Italy!$F91&amp;$E$2,'Cooking methods'!$A:$A&amp;'Cooking methods'!$B:$B,'Cooking methods'!J:J)*$E91,"")</f>
        <v>2.4895079999999997E-3</v>
      </c>
      <c r="AJ91" cm="1">
        <f t="array" ref="AJ91">IFERROR(_xlfn.XLOOKUP(Tool_Italy!$F91&amp;$E$2,'Cooking methods'!$A:$A&amp;'Cooking methods'!$B:$B,'Cooking methods'!K:K)*$E91,"")</f>
        <v>6.2979797159999992E-5</v>
      </c>
      <c r="AK91" cm="1">
        <f t="array" ref="AK91">IFERROR(_xlfn.XLOOKUP(Tool_Italy!$F91&amp;$E$2,'Cooking methods'!$A:$A&amp;'Cooking methods'!$B:$B,'Cooking methods'!L:L)*$E91,"")</f>
        <v>4.7552399999999996E-4</v>
      </c>
      <c r="AL91" cm="1">
        <f t="array" ref="AL91">IFERROR(_xlfn.XLOOKUP(Tool_Italy!$F91&amp;$E$2,'Cooking methods'!$A:$A&amp;'Cooking methods'!$B:$B,'Cooking methods'!M:M)*$E91,"")</f>
        <v>5.2867079999999993E-3</v>
      </c>
      <c r="AM91" cm="1">
        <f t="array" ref="AM91">IFERROR(_xlfn.XLOOKUP(Tool_Italy!$F91&amp;$E$2,'Cooking methods'!$A:$A&amp;'Cooking methods'!$B:$B,'Cooking methods'!N:N)*$E91,"")</f>
        <v>1.7515227239999998</v>
      </c>
      <c r="AN91" cm="1">
        <f t="array" ref="AN91">IFERROR(_xlfn.XLOOKUP(Tool_Italy!$F91&amp;$E$2,'Cooking methods'!$A:$A&amp;'Cooking methods'!$B:$B,'Cooking methods'!O:O)*$E91,"")</f>
        <v>2.8011999959999998</v>
      </c>
      <c r="AO91" cm="1">
        <f t="array" ref="AO91">IFERROR(_xlfn.XLOOKUP(Tool_Italy!$F91&amp;$E$2,'Cooking methods'!$A:$A&amp;'Cooking methods'!$B:$B,'Cooking methods'!P:P)*$E91,"")</f>
        <v>8.1929987999999981E-2</v>
      </c>
      <c r="AP91" cm="1">
        <f t="array" ref="AP91">IFERROR(_xlfn.XLOOKUP(Tool_Italy!$F91&amp;$E$2,'Cooking methods'!$A:$A&amp;'Cooking methods'!$B:$B,'Cooking methods'!Q:Q)*$E91,"")</f>
        <v>14.332461191999997</v>
      </c>
      <c r="AQ91" cm="1">
        <f t="array" ref="AQ91">IFERROR(_xlfn.XLOOKUP(Tool_Italy!$F91&amp;$E$2,'Cooking methods'!$A:$A&amp;'Cooking methods'!$B:$B,'Cooking methods'!R:R)*$E91,"")</f>
        <v>2.0340623015999997E-6</v>
      </c>
      <c r="AR91" cm="1">
        <f t="array" ref="AR91">IFERROR(_xlfn.XLOOKUP(Tool_Italy!$G91&amp;$E$2,'Waste management'!$A:$A&amp;'Waste management'!$B:$B,'Waste management'!C:C)*$E91,"")</f>
        <v>0.11916071999999997</v>
      </c>
      <c r="AS91" cm="1">
        <f t="array" ref="AS91">IFERROR(_xlfn.XLOOKUP(Tool_Italy!$G91&amp;$E$2,'Waste management'!$A:$A&amp;'Waste management'!$B:$B,'Waste management'!D:D)*$E91,"")</f>
        <v>8.5619805599999986E-10</v>
      </c>
      <c r="AT91" cm="1">
        <f t="array" ref="AT91">IFERROR(_xlfn.XLOOKUP(Tool_Italy!$G91&amp;$E$2,'Waste management'!$A:$A&amp;'Waste management'!$B:$B,'Waste management'!E:E)*$E91,"")</f>
        <v>1.8233599999999998E-3</v>
      </c>
      <c r="AU91" cm="1">
        <f t="array" ref="AU91">IFERROR(_xlfn.XLOOKUP(Tool_Italy!$G91&amp;$E$2,'Waste management'!$A:$A&amp;'Waste management'!$B:$B,'Waste management'!F:F)*$E91,"")</f>
        <v>2.693599999999999E-4</v>
      </c>
      <c r="AV91" cm="1">
        <f t="array" ref="AV91">IFERROR(_xlfn.XLOOKUP(Tool_Italy!$G91&amp;$E$2,'Waste management'!$A:$A&amp;'Waste management'!$B:$B,'Waste management'!G:G)*$E91,"")</f>
        <v>2.4077883199999995E-8</v>
      </c>
      <c r="AW91" cm="1">
        <f t="array" ref="AW91">IFERROR(_xlfn.XLOOKUP(Tool_Italy!$G91&amp;$E$2,'Waste management'!$A:$A&amp;'Waste management'!$B:$B,'Waste management'!H:H)*$E91,"")</f>
        <v>7.8676119199999979E-10</v>
      </c>
      <c r="AX91" cm="1">
        <f t="array" ref="AX91">IFERROR(_xlfn.XLOOKUP(Tool_Italy!$G91&amp;$E$2,'Waste management'!$A:$A&amp;'Waste management'!$B:$B,'Waste management'!I:I)*$E91,"")</f>
        <v>5.6219783199999992E-10</v>
      </c>
      <c r="AY91" cm="1">
        <f t="array" ref="AY91">IFERROR(_xlfn.XLOOKUP(Tool_Italy!$G91&amp;$E$2,'Waste management'!$A:$A&amp;'Waste management'!$B:$B,'Waste management'!J:J)*$E91,"")</f>
        <v>4.5791199999999999E-3</v>
      </c>
      <c r="AZ91" cm="1">
        <f t="array" ref="AZ91">IFERROR(_xlfn.XLOOKUP(Tool_Italy!$G91&amp;$E$2,'Waste management'!$A:$A&amp;'Waste management'!$B:$B,'Waste management'!K:K)*$E91,"")</f>
        <v>7.3589773599999985E-6</v>
      </c>
      <c r="BA91" cm="1">
        <f t="array" ref="BA91">IFERROR(_xlfn.XLOOKUP(Tool_Italy!$G91&amp;$E$2,'Waste management'!$A:$A&amp;'Waste management'!$B:$B,'Waste management'!L:L)*$E91,"")</f>
        <v>2.0173862239999997E-4</v>
      </c>
      <c r="BB91" cm="1">
        <f t="array" ref="BB91">IFERROR(_xlfn.XLOOKUP(Tool_Italy!$G91&amp;$E$2,'Waste management'!$A:$A&amp;'Waste management'!$B:$B,'Waste management'!M:M)*$E91,"")</f>
        <v>2.0201999999999998E-2</v>
      </c>
      <c r="BC91" cm="1">
        <f t="array" ref="BC91">IFERROR(_xlfn.XLOOKUP(Tool_Italy!$G91&amp;$E$2,'Waste management'!$A:$A&amp;'Waste management'!$B:$B,'Waste management'!N:N)*$E91,"")</f>
        <v>17.35316576</v>
      </c>
      <c r="BD91" cm="1">
        <f t="array" ref="BD91">IFERROR(_xlfn.XLOOKUP(Tool_Italy!$G91&amp;$E$2,'Waste management'!$A:$A&amp;'Waste management'!$B:$B,'Waste management'!O:O)*$E91,"")</f>
        <v>1.1283697599999998</v>
      </c>
      <c r="BE91" cm="1">
        <f t="array" ref="BE91">IFERROR(_xlfn.XLOOKUP(Tool_Italy!$G91&amp;$E$2,'Waste management'!$A:$A&amp;'Waste management'!$B:$B,'Waste management'!P:P)*$E91,"")</f>
        <v>2.3703679999999998E-2</v>
      </c>
      <c r="BF91" cm="1">
        <f t="array" ref="BF91">IFERROR(_xlfn.XLOOKUP(Tool_Italy!$G91&amp;$E$2,'Waste management'!$A:$A&amp;'Waste management'!$B:$B,'Waste management'!Q:Q)*$E91,"")</f>
        <v>0.74616863999999983</v>
      </c>
      <c r="BG91" cm="1">
        <f t="array" ref="BG91">IFERROR(_xlfn.XLOOKUP(Tool_Italy!$G91&amp;$E$2,'Waste management'!$A:$A&amp;'Waste management'!$B:$B,'Waste management'!R:R)*$E91,"")</f>
        <v>2.3170139999999996E-7</v>
      </c>
      <c r="BH91">
        <f>IFERROR((L91+AR91+AB91)*_xlfn.XLOOKUP(Tool_Italy!BH$4,Monetization_Factors!$A:$A,Monetization_Factors!$D:$D),"")</f>
        <v>0.38646746011485034</v>
      </c>
      <c r="BI91">
        <f>IFERROR((M91+AS91+AC91)*_xlfn.XLOOKUP(Tool_Italy!BI$4,Monetization_Factors!$A:$A,Monetization_Factors!$D:$D),"")</f>
        <v>4.136458222715479E-6</v>
      </c>
      <c r="BJ91">
        <f>IFERROR((N91+AT91+AD91)*_xlfn.XLOOKUP(Tool_Italy!BJ$4,Monetization_Factors!$A:$A,Monetization_Factors!$D:$D),"")</f>
        <v>1.9654214168738603E-3</v>
      </c>
      <c r="BK91">
        <f>IFERROR((O91+AU91+AE91)*_xlfn.XLOOKUP(Tool_Italy!BK$4,Monetization_Factors!$A:$A,Monetization_Factors!$D:$D),"")</f>
        <v>1.315199438625287E-2</v>
      </c>
      <c r="BL91">
        <f>IFERROR((P91+AV91+AF91)*_xlfn.XLOOKUP(Tool_Italy!BL$4,Monetization_Factors!$A:$A,Monetization_Factors!$D:$D),"")</f>
        <v>0.19831006471467977</v>
      </c>
      <c r="BM91">
        <f>IFERROR((Q91+AW91+AG91)*_xlfn.XLOOKUP(Tool_Italy!BM$4,Monetization_Factors!$A:$A,Monetization_Factors!$D:$D),"")</f>
        <v>7.3979669313669096E-3</v>
      </c>
      <c r="BN91">
        <f>IFERROR((R91+AX91+AH91)*_xlfn.XLOOKUP(Tool_Italy!BN$4,Monetization_Factors!$A:$A,Monetization_Factors!$D:$D),"")</f>
        <v>5.1529160611313652E-3</v>
      </c>
      <c r="BO91">
        <f>IFERROR((S91+AY91+AI91)*_xlfn.XLOOKUP(Tool_Italy!BO$4,Monetization_Factors!$A:$A,Monetization_Factors!$D:$D),"")</f>
        <v>1.1507628186575646E-2</v>
      </c>
      <c r="BP91">
        <f>IFERROR((T91+AZ91+AJ91)*_xlfn.XLOOKUP(Tool_Italy!BP$4,Monetization_Factors!$A:$A,Monetization_Factors!$D:$D),"")</f>
        <v>1.0762118603217087E-3</v>
      </c>
      <c r="BQ91">
        <f>IFERROR((U91+BA91+AK91)*_xlfn.XLOOKUP(Tool_Italy!BQ$4,Monetization_Factors!$A:$A,Monetization_Factors!$D:$D),"")</f>
        <v>6.4685961106066933E-2</v>
      </c>
      <c r="BR91" t="str">
        <f>IFERROR((V91+BB91+AL91)*_xlfn.XLOOKUP(Tool_Italy!BR$4,Monetization_Factors!$A:$A,Monetization_Factors!$D:$D),"")</f>
        <v/>
      </c>
      <c r="BS91">
        <f>IFERROR((W91+BC91+AM91)*_xlfn.XLOOKUP(Tool_Italy!BS$4,Monetization_Factors!$A:$A,Monetization_Factors!$D:$D),"")</f>
        <v>2.1918543822201687E-3</v>
      </c>
      <c r="BT91">
        <f>IFERROR((X91+BD91+AN91)*_xlfn.XLOOKUP(Tool_Italy!BT$4,Monetization_Factors!$A:$A,Monetization_Factors!$D:$D),"")</f>
        <v>3.2775559859204544E-2</v>
      </c>
      <c r="BU91">
        <f>IFERROR((Y91+BE91+AO91)*_xlfn.XLOOKUP(Tool_Italy!BU$4,Monetization_Factors!$A:$A,Monetization_Factors!$D:$D),"")</f>
        <v>3.6297174335781792E-3</v>
      </c>
      <c r="BV91">
        <f>IFERROR((Z91+BF91+AP91)*_xlfn.XLOOKUP(Tool_Italy!BV$4,Monetization_Factors!$A:$A,Monetization_Factors!$D:$D),"")</f>
        <v>9.3744134567403992E-2</v>
      </c>
      <c r="BW91">
        <f>IFERROR((AA91+BG91+AQ91)*_xlfn.XLOOKUP(Tool_Italy!BW$4,Monetization_Factors!$A:$A,Monetization_Factors!$D:$D),"")</f>
        <v>2.1220319127118239E-5</v>
      </c>
      <c r="BX91" s="38" t="str" cm="1">
        <f t="array" ref="BX91">IFERROR(_xlfn.IFS(I91&lt;&gt;0,I91*E91,I91="",J91*E91),"")</f>
        <v/>
      </c>
      <c r="BY91" s="38">
        <f t="shared" si="67"/>
        <v>0.75739628669180925</v>
      </c>
      <c r="BZ91" s="38">
        <f t="shared" si="71"/>
        <v>0.75739628669180925</v>
      </c>
      <c r="CA91" s="38">
        <f t="shared" si="68"/>
        <v>1.4565313205611716E-3</v>
      </c>
      <c r="CB91">
        <f t="shared" si="69"/>
        <v>2.9705217121999996</v>
      </c>
      <c r="CC91">
        <f t="shared" si="72"/>
        <v>1.0333127817599999E-7</v>
      </c>
      <c r="CD91">
        <f t="shared" si="73"/>
        <v>1.2878016906999996</v>
      </c>
      <c r="CE91">
        <f t="shared" si="74"/>
        <v>8.6887916219999996E-3</v>
      </c>
      <c r="CF91">
        <f t="shared" si="75"/>
        <v>1.9865294250199998E-7</v>
      </c>
      <c r="CG91">
        <f t="shared" si="76"/>
        <v>3.5625210165999992E-8</v>
      </c>
      <c r="CH91">
        <f t="shared" si="77"/>
        <v>4.4821944558999997E-9</v>
      </c>
      <c r="CI91">
        <f t="shared" si="78"/>
        <v>2.6282756674999998E-2</v>
      </c>
      <c r="CJ91">
        <f t="shared" si="79"/>
        <v>4.4118049121999995E-4</v>
      </c>
      <c r="CK91">
        <f t="shared" si="80"/>
        <v>1.5813041840399996E-2</v>
      </c>
      <c r="CL91">
        <f t="shared" si="81"/>
        <v>0.10487090781999998</v>
      </c>
      <c r="CM91">
        <f t="shared" si="82"/>
        <v>45.041747758</v>
      </c>
      <c r="CN91">
        <f t="shared" si="83"/>
        <v>147.19167720599998</v>
      </c>
      <c r="CO91">
        <f t="shared" si="84"/>
        <v>0.57116586239999989</v>
      </c>
      <c r="CP91">
        <f t="shared" si="85"/>
        <v>56.770577261999982</v>
      </c>
      <c r="CQ91">
        <f t="shared" si="86"/>
        <v>1.0157540839599999E-5</v>
      </c>
      <c r="CR91">
        <f t="shared" si="70"/>
        <v>5.7125417542307688E-3</v>
      </c>
      <c r="CS91">
        <f t="shared" si="87"/>
        <v>1.9871399649230767E-10</v>
      </c>
      <c r="CT91">
        <f t="shared" si="88"/>
        <v>2.4765417128846147E-3</v>
      </c>
      <c r="CU91">
        <f t="shared" si="89"/>
        <v>1.6709214657692306E-5</v>
      </c>
      <c r="CV91">
        <f t="shared" si="90"/>
        <v>3.8202488942692302E-10</v>
      </c>
      <c r="CW91">
        <f t="shared" si="91"/>
        <v>6.8510019549999985E-11</v>
      </c>
      <c r="CX91">
        <f t="shared" si="92"/>
        <v>8.6196047228846153E-12</v>
      </c>
      <c r="CY91">
        <f t="shared" si="93"/>
        <v>5.0543762836538458E-5</v>
      </c>
      <c r="CZ91">
        <f t="shared" si="94"/>
        <v>8.4842402157692303E-7</v>
      </c>
      <c r="DA91">
        <f t="shared" si="95"/>
        <v>3.0409695846923068E-5</v>
      </c>
      <c r="DB91">
        <f t="shared" si="96"/>
        <v>2.0167482273076919E-4</v>
      </c>
      <c r="DC91">
        <f t="shared" si="97"/>
        <v>8.6618745688461535E-2</v>
      </c>
      <c r="DD91">
        <f t="shared" si="98"/>
        <v>0.28306091770384612</v>
      </c>
      <c r="DE91">
        <f t="shared" si="99"/>
        <v>1.0983958892307689E-3</v>
      </c>
      <c r="DF91">
        <f t="shared" si="100"/>
        <v>0.10917418704230766</v>
      </c>
      <c r="DG91">
        <f t="shared" si="101"/>
        <v>1.9533732383846154E-8</v>
      </c>
      <c r="DH91" s="5">
        <f>IFERROR(((((L91+AB91)*(1/$H91))+AR91)/$F$2)/($B$2*('CAR.CAP_per person'!B$2)/(_xlfn.XLOOKUP($E$2,EU_countries_GDP!$A$2:$A$29,EU_countries_GDP!$E$2:$E$29))),"")</f>
        <v>6.8492119419697808E-2</v>
      </c>
      <c r="DI91" s="5">
        <f>IFERROR(((((M91+AC91)*(1/$H91))+AS91)/$F$2)/($B$2*('CAR.CAP_per person'!C$2)/(_xlfn.XLOOKUP($E$2,EU_countries_GDP!$A$2:$A$29,EU_countries_GDP!$E$2:$E$29))),"")</f>
        <v>3.0398237681030391E-5</v>
      </c>
      <c r="DJ91" s="5">
        <f>IFERROR(((((N91+AD91)*(1/$H91))+AT91)/$F$2)/($B$2*('CAR.CAP_per person'!D$2)/(_xlfn.XLOOKUP($E$2,EU_countries_GDP!$A$2:$A$29,EU_countries_GDP!$E$2:$E$29))),"")</f>
        <v>3.8865426589677714E-4</v>
      </c>
      <c r="DK91" s="5">
        <f>IFERROR(((((O91+AE91)*(1/$H91))+AU91)/$F$2)/($B$2*('CAR.CAP_per person'!E$2)/(_xlfn.XLOOKUP($E$2,EU_countries_GDP!$A$2:$A$29,EU_countries_GDP!$E$2:$E$29))),"")</f>
        <v>3.3659676890893213E-3</v>
      </c>
      <c r="DL91" s="5">
        <f>IFERROR(((((P91+AF91)*(1/$H91))+AV91)/$F$2)/($B$2*('CAR.CAP_per person'!F$2)/(_xlfn.XLOOKUP($E$2,EU_countries_GDP!$A$2:$A$29,EU_countries_GDP!$E$2:$E$29))),"")</f>
        <v>5.8806493265206143E-2</v>
      </c>
      <c r="DM91" s="5">
        <f>IFERROR(((((Q91+AG91)*(1/$H91))+AW91)/$F$2)/($B$2*('CAR.CAP_per person'!G$2)/(_xlfn.XLOOKUP($E$2,EU_countries_GDP!$A$2:$A$29,EU_countries_GDP!$E$2:$E$29))),"")</f>
        <v>5.8549458051575859E-3</v>
      </c>
      <c r="DN91" s="5">
        <f>IFERROR(((((R91+AH91)*(1/$H91))+AX91)/$F$2)/($B$2*('CAR.CAP_per person'!H$2)/(_xlfn.XLOOKUP($E$2,EU_countries_GDP!$A$2:$A$29,EU_countries_GDP!$E$2:$E$29))),"")</f>
        <v>1.6690699001264945E-4</v>
      </c>
      <c r="DO91" s="5">
        <f>IFERROR(((((S91+AI91)*(1/$H91))+AY91)/$F$2)/($B$2*('CAR.CAP_per person'!I$2)/(_xlfn.XLOOKUP($E$2,EU_countries_GDP!$A$2:$A$29,EU_countries_GDP!$E$2:$E$29))),"")</f>
        <v>3.9373410595279646E-3</v>
      </c>
      <c r="DP91" s="5">
        <f>IFERROR(((((T91+AJ91)*(1/$H91))+AZ91)/$F$2)/($B$2*('CAR.CAP_per person'!J$2)/(_xlfn.XLOOKUP($E$2,EU_countries_GDP!$A$2:$A$29,EU_countries_GDP!$E$2:$E$29))),"")</f>
        <v>1.2019171955054274E-2</v>
      </c>
      <c r="DQ91" s="5">
        <f>IFERROR(((((U91+AK91)*(1/$H91))+BA91)/$F$2)/($B$2*('CAR.CAP_per person'!K$2)/(_xlfn.XLOOKUP($E$2,EU_countries_GDP!$A$2:$A$29,EU_countries_GDP!$E$2:$E$29))),"")</f>
        <v>1.2494065695316218E-2</v>
      </c>
      <c r="DR91" s="5">
        <f>IFERROR(((((V91+AL91)*(1/$H91))+BB91)/$F$2)/($B$2*('CAR.CAP_per person'!L$2)/(_xlfn.XLOOKUP($E$2,EU_countries_GDP!$A$2:$A$29,EU_countries_GDP!$E$2:$E$29))),"")</f>
        <v>2.5521565482655344E-3</v>
      </c>
      <c r="DS91" s="5">
        <f>IFERROR(((((W91+AM91)*(1/$H91))+BC91)/$F$2)/($B$2*('CAR.CAP_per person'!M$2)/(_xlfn.XLOOKUP($E$2,EU_countries_GDP!$A$2:$A$29,EU_countries_GDP!$E$2:$E$29))),"")</f>
        <v>4.7803653454028476E-2</v>
      </c>
      <c r="DT91" s="5">
        <f>IFERROR(((((X91+AN91)*(1/$H91))+BD91)/$F$2)/($B$2*('CAR.CAP_per person'!N$2)/(_xlfn.XLOOKUP($E$2,EU_countries_GDP!$A$2:$A$29,EU_countries_GDP!$E$2:$E$29))),"")</f>
        <v>1.8359599172277543</v>
      </c>
      <c r="DU91" s="5">
        <f>IFERROR(((((Y91+AO91)*(1/$H91))+BE91)/$F$2)/($B$2*('CAR.CAP_per person'!O$2)/(_xlfn.XLOOKUP($E$2,EU_countries_GDP!$A$2:$A$29,EU_countries_GDP!$E$2:$E$29))),"")</f>
        <v>4.9300918542577541E-4</v>
      </c>
      <c r="DV91" s="5">
        <f>IFERROR(((((Z91+AP91)*(1/$H91))+BF91)/$F$2)/($B$2*('CAR.CAP_per person'!P$2)/(_xlfn.XLOOKUP($E$2,EU_countries_GDP!$A$2:$A$29,EU_countries_GDP!$E$2:$E$29))),"")</f>
        <v>4.014308147263837E-2</v>
      </c>
      <c r="DW91" s="5">
        <f>IFERROR(((((AA91+AQ91)*(1/$H91))+BG91)/$F$2)/($B$2*('CAR.CAP_per person'!Q$2)/(_xlfn.XLOOKUP($E$2,EU_countries_GDP!$A$2:$A$29,EU_countries_GDP!$E$2:$E$29))),"")</f>
        <v>7.2952438487697696E-3</v>
      </c>
    </row>
    <row r="92" spans="1:127">
      <c r="A92" t="s">
        <v>239</v>
      </c>
      <c r="B92" t="str">
        <f>_xlfn.XLOOKUP(D92,Table5[Ingredient],Table5[Category],"",FALSE)</f>
        <v>Starch/satiating food</v>
      </c>
      <c r="C92" s="33" t="s">
        <v>177</v>
      </c>
      <c r="D92" s="33" t="s">
        <v>250</v>
      </c>
      <c r="E92" s="33">
        <v>2.8559999999999999</v>
      </c>
      <c r="F92" s="33" t="s">
        <v>204</v>
      </c>
      <c r="G92" s="33" t="s">
        <v>180</v>
      </c>
      <c r="H92" s="91">
        <f>Dataset_IT!L89</f>
        <v>0.90666666666666662</v>
      </c>
      <c r="I92" s="33"/>
      <c r="J92" s="37" t="str">
        <f>IFERROR(INDEX('AveragePrices&amp;Codes'!G:AG, MATCH($D92, 'AveragePrices&amp;Codes'!$A:$A, 0), MATCH(Tool_Italy!$E$2, 'AveragePrices&amp;Codes'!$G$1:$AG$1, 0)),"")</f>
        <v/>
      </c>
      <c r="K92" s="37">
        <f>IFERROR(E92/(_xlfn.XLOOKUP(A92,Dataset_IT!$Q$2:$Q$9,Dataset_IT!$R$2:$R$9)),"")</f>
        <v>4.2626865671641791E-2</v>
      </c>
      <c r="L92">
        <f>IFERROR(IF($F92="Raw",_xlfn.XLOOKUP(_xlfn.XLOOKUP(Tool_Italy!$D92,'AveragePrices&amp;Codes'!$A:$A,'AveragePrices&amp;Codes'!$B:$B),AGRIBALYSE_Raw!$B:$B,AGRIBALYSE_Raw!O:O)*$E92,_xlfn.XLOOKUP(_xlfn.XLOOKUP(Tool_Italy!$D92,'AveragePrices&amp;Codes'!$A:$A,'AveragePrices&amp;Codes'!$B:$B),AGRIBALYSE_Cooked!$C:$C,AGRIBALYSE_Cooked!P:P)*$E92),"")</f>
        <v>2.6705527085999998</v>
      </c>
      <c r="M92">
        <f>IFERROR(IF($F92="Raw",_xlfn.XLOOKUP(_xlfn.XLOOKUP(Tool_Italy!$D92,'AveragePrices&amp;Codes'!$A:$A,'AveragePrices&amp;Codes'!$B:$B),AGRIBALYSE_Raw!$B:$B,AGRIBALYSE_Raw!P:P)*$E92,_xlfn.XLOOKUP(_xlfn.XLOOKUP(Tool_Italy!$D92,'AveragePrices&amp;Codes'!$A:$A,'AveragePrices&amp;Codes'!$B:$B),AGRIBALYSE_Cooked!$C:$C,AGRIBALYSE_Cooked!Q:Q)*$E92),"")</f>
        <v>5.8901915520000001E-8</v>
      </c>
      <c r="N92">
        <f>IFERROR(IF($F92="Raw",_xlfn.XLOOKUP(_xlfn.XLOOKUP(Tool_Italy!$D92,'AveragePrices&amp;Codes'!$A:$A,'AveragePrices&amp;Codes'!$B:$B),AGRIBALYSE_Raw!$B:$B,AGRIBALYSE_Raw!Q:Q)*$E92,_xlfn.XLOOKUP(_xlfn.XLOOKUP(Tool_Italy!$D92,'AveragePrices&amp;Codes'!$A:$A,'AveragePrices&amp;Codes'!$B:$B),AGRIBALYSE_Cooked!$C:$C,AGRIBALYSE_Cooked!R:R)*$E92),"")</f>
        <v>1.7072508620999998</v>
      </c>
      <c r="O92">
        <f>IFERROR(IF($F92="Raw",_xlfn.XLOOKUP(_xlfn.XLOOKUP(Tool_Italy!$D92,'AveragePrices&amp;Codes'!$A:$A,'AveragePrices&amp;Codes'!$B:$B),AGRIBALYSE_Raw!$B:$B,AGRIBALYSE_Raw!R:R)*$E92,_xlfn.XLOOKUP(_xlfn.XLOOKUP(Tool_Italy!$D92,'AveragePrices&amp;Codes'!$A:$A,'AveragePrices&amp;Codes'!$B:$B),AGRIBALYSE_Cooked!$C:$C,AGRIBALYSE_Cooked!S:S)*$E92),"")</f>
        <v>9.1761345059999996E-3</v>
      </c>
      <c r="P92">
        <f>IFERROR(IF($F92="Raw",_xlfn.XLOOKUP(_xlfn.XLOOKUP(Tool_Italy!$D92,'AveragePrices&amp;Codes'!$A:$A,'AveragePrices&amp;Codes'!$B:$B),AGRIBALYSE_Raw!$B:$B,AGRIBALYSE_Raw!S:S)*$E92,_xlfn.XLOOKUP(_xlfn.XLOOKUP(Tool_Italy!$D92,'AveragePrices&amp;Codes'!$A:$A,'AveragePrices&amp;Codes'!$B:$B),AGRIBALYSE_Cooked!$C:$C,AGRIBALYSE_Cooked!T:T)*$E92),"")</f>
        <v>2.2435499708999999E-7</v>
      </c>
      <c r="Q92">
        <f>IFERROR(IF($F92="Raw",_xlfn.XLOOKUP(_xlfn.XLOOKUP(Tool_Italy!$D92,'AveragePrices&amp;Codes'!$A:$A,'AveragePrices&amp;Codes'!$B:$B),AGRIBALYSE_Raw!$B:$B,AGRIBALYSE_Raw!T:T)*$E92,_xlfn.XLOOKUP(_xlfn.XLOOKUP(Tool_Italy!$D92,'AveragePrices&amp;Codes'!$A:$A,'AveragePrices&amp;Codes'!$B:$B),AGRIBALYSE_Cooked!$C:$C,AGRIBALYSE_Cooked!U:U)*$E92),"")</f>
        <v>4.2633636149999999E-8</v>
      </c>
      <c r="R92">
        <f>IFERROR(IF($F92="Raw",_xlfn.XLOOKUP(_xlfn.XLOOKUP(Tool_Italy!$D92,'AveragePrices&amp;Codes'!$A:$A,'AveragePrices&amp;Codes'!$B:$B),AGRIBALYSE_Raw!$B:$B,AGRIBALYSE_Raw!U:U)*$E92,_xlfn.XLOOKUP(_xlfn.XLOOKUP(Tool_Italy!$D92,'AveragePrices&amp;Codes'!$A:$A,'AveragePrices&amp;Codes'!$B:$B),AGRIBALYSE_Cooked!$C:$C,AGRIBALYSE_Cooked!V:V)*$E92),"")</f>
        <v>2.6875582964999995E-9</v>
      </c>
      <c r="S92">
        <f>IFERROR(IF($F92="Raw",_xlfn.XLOOKUP(_xlfn.XLOOKUP(Tool_Italy!$D92,'AveragePrices&amp;Codes'!$A:$A,'AveragePrices&amp;Codes'!$B:$B),AGRIBALYSE_Raw!$B:$B,AGRIBALYSE_Raw!V:V)*$E92,_xlfn.XLOOKUP(_xlfn.XLOOKUP(Tool_Italy!$D92,'AveragePrices&amp;Codes'!$A:$A,'AveragePrices&amp;Codes'!$B:$B),AGRIBALYSE_Cooked!$C:$C,AGRIBALYSE_Cooked!W:W)*$E92),"")</f>
        <v>2.6484339524999997E-2</v>
      </c>
      <c r="T92">
        <f>IFERROR(IF($F92="Raw",_xlfn.XLOOKUP(_xlfn.XLOOKUP(Tool_Italy!$D92,'AveragePrices&amp;Codes'!$A:$A,'AveragePrices&amp;Codes'!$B:$B),AGRIBALYSE_Raw!$B:$B,AGRIBALYSE_Raw!W:W)*$E92,_xlfn.XLOOKUP(_xlfn.XLOOKUP(Tool_Italy!$D92,'AveragePrices&amp;Codes'!$A:$A,'AveragePrices&amp;Codes'!$B:$B),AGRIBALYSE_Cooked!$C:$C,AGRIBALYSE_Cooked!X:X)*$E92),"")</f>
        <v>5.111602040999999E-4</v>
      </c>
      <c r="U92">
        <f>IFERROR(IF($F92="Raw",_xlfn.XLOOKUP(_xlfn.XLOOKUP(Tool_Italy!$D92,'AveragePrices&amp;Codes'!$A:$A,'AveragePrices&amp;Codes'!$B:$B),AGRIBALYSE_Raw!$B:$B,AGRIBALYSE_Raw!X:X)*$E92,_xlfn.XLOOKUP(_xlfn.XLOOKUP(Tool_Italy!$D92,'AveragePrices&amp;Codes'!$A:$A,'AveragePrices&amp;Codes'!$B:$B),AGRIBALYSE_Cooked!$C:$C,AGRIBALYSE_Cooked!Y:Y)*$E92),"")</f>
        <v>2.0862830813999998E-2</v>
      </c>
      <c r="V92">
        <f>IFERROR(IF($F92="Raw",_xlfn.XLOOKUP(_xlfn.XLOOKUP(Tool_Italy!$D92,'AveragePrices&amp;Codes'!$A:$A,'AveragePrices&amp;Codes'!$B:$B),AGRIBALYSE_Raw!$B:$B,AGRIBALYSE_Raw!Y:Y)*$E92,_xlfn.XLOOKUP(_xlfn.XLOOKUP(Tool_Italy!$D92,'AveragePrices&amp;Codes'!$A:$A,'AveragePrices&amp;Codes'!$B:$B),AGRIBALYSE_Cooked!$C:$C,AGRIBALYSE_Cooked!Z:Z)*$E92),"")</f>
        <v>0.10941870785999999</v>
      </c>
      <c r="W92">
        <f>IFERROR(IF($F92="Raw",_xlfn.XLOOKUP(_xlfn.XLOOKUP(Tool_Italy!$D92,'AveragePrices&amp;Codes'!$A:$A,'AveragePrices&amp;Codes'!$B:$B),AGRIBALYSE_Raw!$B:$B,AGRIBALYSE_Raw!Z:Z)*$E92,_xlfn.XLOOKUP(_xlfn.XLOOKUP(Tool_Italy!$D92,'AveragePrices&amp;Codes'!$A:$A,'AveragePrices&amp;Codes'!$B:$B),AGRIBALYSE_Cooked!$C:$C,AGRIBALYSE_Cooked!AA:AA)*$E92),"")</f>
        <v>35.751081702</v>
      </c>
      <c r="X92">
        <f>IFERROR(IF($F92="Raw",_xlfn.XLOOKUP(_xlfn.XLOOKUP(Tool_Italy!$D92,'AveragePrices&amp;Codes'!$A:$A,'AveragePrices&amp;Codes'!$B:$B),AGRIBALYSE_Raw!$B:$B,AGRIBALYSE_Raw!AA:AA)*$E92,_xlfn.XLOOKUP(_xlfn.XLOOKUP(Tool_Italy!$D92,'AveragePrices&amp;Codes'!$A:$A,'AveragePrices&amp;Codes'!$B:$B),AGRIBALYSE_Cooked!$C:$C,AGRIBALYSE_Cooked!AB:AB)*$E92),"")</f>
        <v>197.46939134999997</v>
      </c>
      <c r="Y92">
        <f>IFERROR(IF($F92="Raw",_xlfn.XLOOKUP(_xlfn.XLOOKUP(Tool_Italy!$D92,'AveragePrices&amp;Codes'!$A:$A,'AveragePrices&amp;Codes'!$B:$B),AGRIBALYSE_Raw!$B:$B,AGRIBALYSE_Raw!AB:AB)*$E92,_xlfn.XLOOKUP(_xlfn.XLOOKUP(Tool_Italy!$D92,'AveragePrices&amp;Codes'!$A:$A,'AveragePrices&amp;Codes'!$B:$B),AGRIBALYSE_Cooked!$C:$C,AGRIBALYSE_Cooked!AC:AC)*$E92),"")</f>
        <v>0.6416795112</v>
      </c>
      <c r="Z92">
        <f>IFERROR(IF($F92="Raw",_xlfn.XLOOKUP(_xlfn.XLOOKUP(Tool_Italy!$D92,'AveragePrices&amp;Codes'!$A:$A,'AveragePrices&amp;Codes'!$B:$B),AGRIBALYSE_Raw!$B:$B,AGRIBALYSE_Raw!AC:AC)*$E92,_xlfn.XLOOKUP(_xlfn.XLOOKUP(Tool_Italy!$D92,'AveragePrices&amp;Codes'!$A:$A,'AveragePrices&amp;Codes'!$B:$B),AGRIBALYSE_Cooked!$C:$C,AGRIBALYSE_Cooked!AD:AD)*$E92),"")</f>
        <v>57.467278889999989</v>
      </c>
      <c r="AA92">
        <f>IFERROR(IF($F92="Raw",_xlfn.XLOOKUP(_xlfn.XLOOKUP(Tool_Italy!$D92,'AveragePrices&amp;Codes'!$A:$A,'AveragePrices&amp;Codes'!$B:$B),AGRIBALYSE_Raw!$B:$B,AGRIBALYSE_Raw!AD:AD)*$E92,_xlfn.XLOOKUP(_xlfn.XLOOKUP(Tool_Italy!$D92,'AveragePrices&amp;Codes'!$A:$A,'AveragePrices&amp;Codes'!$B:$B),AGRIBALYSE_Cooked!$C:$C,AGRIBALYSE_Cooked!AE:AE)*$E92),"")</f>
        <v>1.0877854974E-5</v>
      </c>
      <c r="AB92" cm="1">
        <f t="array" ref="AB92">IFERROR(_xlfn.XLOOKUP(Tool_Italy!$F92&amp;$E$2,'Cooking methods'!$A:$A&amp;'Cooking methods'!$B:$B,'Cooking methods'!C:C)*$E92,"")</f>
        <v>1.2597016320000001</v>
      </c>
      <c r="AC92" cm="1">
        <f t="array" ref="AC92">IFERROR(_xlfn.XLOOKUP(Tool_Italy!$F92&amp;$E$2,'Cooking methods'!$A:$A&amp;'Cooking methods'!$B:$B,'Cooking methods'!D:D)*$E92,"")</f>
        <v>8.2347519240000002E-8</v>
      </c>
      <c r="AD92" cm="1">
        <f t="array" ref="AD92">IFERROR(_xlfn.XLOOKUP(Tool_Italy!$F92&amp;$E$2,'Cooking methods'!$A:$A&amp;'Cooking methods'!$B:$B,'Cooking methods'!E:E)*$E92,"")</f>
        <v>6.5313863999999999E-2</v>
      </c>
      <c r="AE92" cm="1">
        <f t="array" ref="AE92">IFERROR(_xlfn.XLOOKUP(Tool_Italy!$F92&amp;$E$2,'Cooking methods'!$A:$A&amp;'Cooking methods'!$B:$B,'Cooking methods'!F:F)*$E92,"")</f>
        <v>2.4290280000000002E-3</v>
      </c>
      <c r="AF92" cm="1">
        <f t="array" ref="AF92">IFERROR(_xlfn.XLOOKUP(Tool_Italy!$F92&amp;$E$2,'Cooking methods'!$A:$A&amp;'Cooking methods'!$B:$B,'Cooking methods'!G:G)*$E92,"")</f>
        <v>1.6275490056000001E-8</v>
      </c>
      <c r="AG92" cm="1">
        <f t="array" ref="AG92">IFERROR(_xlfn.XLOOKUP(Tool_Italy!$F92&amp;$E$2,'Cooking methods'!$A:$A&amp;'Cooking methods'!$B:$B,'Cooking methods'!H:H)*$E92,"")</f>
        <v>5.3869286519999996E-9</v>
      </c>
      <c r="AH92" cm="1">
        <f t="array" ref="AH92">IFERROR(_xlfn.XLOOKUP(Tool_Italy!$F92&amp;$E$2,'Cooking methods'!$A:$A&amp;'Cooking methods'!$B:$B,'Cooking methods'!I:I)*$E92,"")</f>
        <v>2.7156802932000004E-9</v>
      </c>
      <c r="AI92" cm="1">
        <f t="array" ref="AI92">IFERROR(_xlfn.XLOOKUP(Tool_Italy!$F92&amp;$E$2,'Cooking methods'!$A:$A&amp;'Cooking methods'!$B:$B,'Cooking methods'!J:J)*$E92,"")</f>
        <v>3.4314840000000003E-3</v>
      </c>
      <c r="AJ92" cm="1">
        <f t="array" ref="AJ92">IFERROR(_xlfn.XLOOKUP(Tool_Italy!$F92&amp;$E$2,'Cooking methods'!$A:$A&amp;'Cooking methods'!$B:$B,'Cooking methods'!K:K)*$E92,"")</f>
        <v>8.6809990680000005E-5</v>
      </c>
      <c r="AK92" cm="1">
        <f t="array" ref="AK92">IFERROR(_xlfn.XLOOKUP(Tool_Italy!$F92&amp;$E$2,'Cooking methods'!$A:$A&amp;'Cooking methods'!$B:$B,'Cooking methods'!L:L)*$E92,"")</f>
        <v>6.5545200000000005E-4</v>
      </c>
      <c r="AL92" cm="1">
        <f t="array" ref="AL92">IFERROR(_xlfn.XLOOKUP(Tool_Italy!$F92&amp;$E$2,'Cooking methods'!$A:$A&amp;'Cooking methods'!$B:$B,'Cooking methods'!M:M)*$E92,"")</f>
        <v>7.2870839999999992E-3</v>
      </c>
      <c r="AM92" cm="1">
        <f t="array" ref="AM92">IFERROR(_xlfn.XLOOKUP(Tool_Italy!$F92&amp;$E$2,'Cooking methods'!$A:$A&amp;'Cooking methods'!$B:$B,'Cooking methods'!N:N)*$E92,"")</f>
        <v>2.4142610520000001</v>
      </c>
      <c r="AN92" cm="1">
        <f t="array" ref="AN92">IFERROR(_xlfn.XLOOKUP(Tool_Italy!$F92&amp;$E$2,'Cooking methods'!$A:$A&amp;'Cooking methods'!$B:$B,'Cooking methods'!O:O)*$E92,"")</f>
        <v>3.8611135080000003</v>
      </c>
      <c r="AO92" cm="1">
        <f t="array" ref="AO92">IFERROR(_xlfn.XLOOKUP(Tool_Italy!$F92&amp;$E$2,'Cooking methods'!$A:$A&amp;'Cooking methods'!$B:$B,'Cooking methods'!P:P)*$E92,"")</f>
        <v>0.11293052399999999</v>
      </c>
      <c r="AP92" cm="1">
        <f t="array" ref="AP92">IFERROR(_xlfn.XLOOKUP(Tool_Italy!$F92&amp;$E$2,'Cooking methods'!$A:$A&amp;'Cooking methods'!$B:$B,'Cooking methods'!Q:Q)*$E92,"")</f>
        <v>19.755554615999998</v>
      </c>
      <c r="AQ92" cm="1">
        <f t="array" ref="AQ92">IFERROR(_xlfn.XLOOKUP(Tool_Italy!$F92&amp;$E$2,'Cooking methods'!$A:$A&amp;'Cooking methods'!$B:$B,'Cooking methods'!R:R)*$E92,"")</f>
        <v>2.8037074967999998E-6</v>
      </c>
      <c r="AR92" cm="1">
        <f t="array" ref="AR92">IFERROR(_xlfn.XLOOKUP(Tool_Italy!$G92&amp;$E$2,'Waste management'!$A:$A&amp;'Waste management'!$B:$B,'Waste management'!C:C)*$E92,"")</f>
        <v>0.16424855999999999</v>
      </c>
      <c r="AS92" cm="1">
        <f t="array" ref="AS92">IFERROR(_xlfn.XLOOKUP(Tool_Italy!$G92&amp;$E$2,'Waste management'!$A:$A&amp;'Waste management'!$B:$B,'Waste management'!D:D)*$E92,"")</f>
        <v>1.180164888E-9</v>
      </c>
      <c r="AT92" cm="1">
        <f t="array" ref="AT92">IFERROR(_xlfn.XLOOKUP(Tool_Italy!$G92&amp;$E$2,'Waste management'!$A:$A&amp;'Waste management'!$B:$B,'Waste management'!E:E)*$E92,"")</f>
        <v>2.5132800000000001E-3</v>
      </c>
      <c r="AU92" cm="1">
        <f t="array" ref="AU92">IFERROR(_xlfn.XLOOKUP(Tool_Italy!$G92&amp;$E$2,'Waste management'!$A:$A&amp;'Waste management'!$B:$B,'Waste management'!F:F)*$E92,"")</f>
        <v>3.7127999999999993E-4</v>
      </c>
      <c r="AV92" cm="1">
        <f t="array" ref="AV92">IFERROR(_xlfn.XLOOKUP(Tool_Italy!$G92&amp;$E$2,'Waste management'!$A:$A&amp;'Waste management'!$B:$B,'Waste management'!G:G)*$E92,"")</f>
        <v>3.3188433599999998E-8</v>
      </c>
      <c r="AW92" cm="1">
        <f t="array" ref="AW92">IFERROR(_xlfn.XLOOKUP(Tool_Italy!$G92&amp;$E$2,'Waste management'!$A:$A&amp;'Waste management'!$B:$B,'Waste management'!H:H)*$E92,"")</f>
        <v>1.0844546159999998E-9</v>
      </c>
      <c r="AX92" cm="1">
        <f t="array" ref="AX92">IFERROR(_xlfn.XLOOKUP(Tool_Italy!$G92&amp;$E$2,'Waste management'!$A:$A&amp;'Waste management'!$B:$B,'Waste management'!I:I)*$E92,"")</f>
        <v>7.7492133599999994E-10</v>
      </c>
      <c r="AY92" cm="1">
        <f t="array" ref="AY92">IFERROR(_xlfn.XLOOKUP(Tool_Italy!$G92&amp;$E$2,'Waste management'!$A:$A&amp;'Waste management'!$B:$B,'Waste management'!J:J)*$E92,"")</f>
        <v>6.3117600000000005E-3</v>
      </c>
      <c r="AZ92" cm="1">
        <f t="array" ref="AZ92">IFERROR(_xlfn.XLOOKUP(Tool_Italy!$G92&amp;$E$2,'Waste management'!$A:$A&amp;'Waste management'!$B:$B,'Waste management'!K:K)*$E92,"")</f>
        <v>1.0143455279999999E-5</v>
      </c>
      <c r="BA92" cm="1">
        <f t="array" ref="BA92">IFERROR(_xlfn.XLOOKUP(Tool_Italy!$G92&amp;$E$2,'Waste management'!$A:$A&amp;'Waste management'!$B:$B,'Waste management'!L:L)*$E92,"")</f>
        <v>2.7807215519999996E-4</v>
      </c>
      <c r="BB92" cm="1">
        <f t="array" ref="BB92">IFERROR(_xlfn.XLOOKUP(Tool_Italy!$G92&amp;$E$2,'Waste management'!$A:$A&amp;'Waste management'!$B:$B,'Waste management'!M:M)*$E92,"")</f>
        <v>2.7845999999999999E-2</v>
      </c>
      <c r="BC92" cm="1">
        <f t="array" ref="BC92">IFERROR(_xlfn.XLOOKUP(Tool_Italy!$G92&amp;$E$2,'Waste management'!$A:$A&amp;'Waste management'!$B:$B,'Waste management'!N:N)*$E92,"")</f>
        <v>23.919228480000001</v>
      </c>
      <c r="BD92" cm="1">
        <f t="array" ref="BD92">IFERROR(_xlfn.XLOOKUP(Tool_Italy!$G92&amp;$E$2,'Waste management'!$A:$A&amp;'Waste management'!$B:$B,'Waste management'!O:O)*$E92,"")</f>
        <v>1.5553204799999998</v>
      </c>
      <c r="BE92" cm="1">
        <f t="array" ref="BE92">IFERROR(_xlfn.XLOOKUP(Tool_Italy!$G92&amp;$E$2,'Waste management'!$A:$A&amp;'Waste management'!$B:$B,'Waste management'!P:P)*$E92,"")</f>
        <v>3.2672640000000003E-2</v>
      </c>
      <c r="BF92" cm="1">
        <f t="array" ref="BF92">IFERROR(_xlfn.XLOOKUP(Tool_Italy!$G92&amp;$E$2,'Waste management'!$A:$A&amp;'Waste management'!$B:$B,'Waste management'!Q:Q)*$E92,"")</f>
        <v>1.0285027199999999</v>
      </c>
      <c r="BG92" cm="1">
        <f t="array" ref="BG92">IFERROR(_xlfn.XLOOKUP(Tool_Italy!$G92&amp;$E$2,'Waste management'!$A:$A&amp;'Waste management'!$B:$B,'Waste management'!R:R)*$E92,"")</f>
        <v>3.1937219999999997E-7</v>
      </c>
      <c r="BH92">
        <f>IFERROR((L92+AR92+AB92)*_xlfn.XLOOKUP(Tool_Italy!BH$4,Monetization_Factors!$A:$A,Monetization_Factors!$D:$D),"")</f>
        <v>0.5326983909691182</v>
      </c>
      <c r="BI92">
        <f>IFERROR((M92+AS92+AC92)*_xlfn.XLOOKUP(Tool_Italy!BI$4,Monetization_Factors!$A:$A,Monetization_Factors!$D:$D),"")</f>
        <v>5.701604577256472E-6</v>
      </c>
      <c r="BJ92">
        <f>IFERROR((N92+AT92+AD92)*_xlfn.XLOOKUP(Tool_Italy!BJ$4,Monetization_Factors!$A:$A,Monetization_Factors!$D:$D),"")</f>
        <v>2.709094385420727E-3</v>
      </c>
      <c r="BK92">
        <f>IFERROR((O92+AU92+AE92)*_xlfn.XLOOKUP(Tool_Italy!BK$4,Monetization_Factors!$A:$A,Monetization_Factors!$D:$D),"")</f>
        <v>1.8128424694564767E-2</v>
      </c>
      <c r="BL92">
        <f>IFERROR((P92+AV92+AF92)*_xlfn.XLOOKUP(Tool_Italy!BL$4,Monetization_Factors!$A:$A,Monetization_Factors!$D:$D),"")</f>
        <v>0.27334630541753158</v>
      </c>
      <c r="BM92">
        <f>IFERROR((Q92+AW92+AG92)*_xlfn.XLOOKUP(Tool_Italy!BM$4,Monetization_Factors!$A:$A,Monetization_Factors!$D:$D),"")</f>
        <v>1.019719766215439E-2</v>
      </c>
      <c r="BN92">
        <f>IFERROR((R92+AX92+AH92)*_xlfn.XLOOKUP(Tool_Italy!BN$4,Monetization_Factors!$A:$A,Monetization_Factors!$D:$D),"")</f>
        <v>7.1026680842621532E-3</v>
      </c>
      <c r="BO92">
        <f>IFERROR((S92+AY92+AI92)*_xlfn.XLOOKUP(Tool_Italy!BO$4,Monetization_Factors!$A:$A,Monetization_Factors!$D:$D),"")</f>
        <v>1.5861865878793457E-2</v>
      </c>
      <c r="BP92">
        <f>IFERROR((T92+AZ92+AJ92)*_xlfn.XLOOKUP(Tool_Italy!BP$4,Monetization_Factors!$A:$A,Monetization_Factors!$D:$D),"")</f>
        <v>1.4834271588218149E-3</v>
      </c>
      <c r="BQ92">
        <f>IFERROR((U92+BA92+AK92)*_xlfn.XLOOKUP(Tool_Italy!BQ$4,Monetization_Factors!$A:$A,Monetization_Factors!$D:$D),"")</f>
        <v>8.9161730173227399E-2</v>
      </c>
      <c r="BR92" t="str">
        <f>IFERROR((V92+BB92+AL92)*_xlfn.XLOOKUP(Tool_Italy!BR$4,Monetization_Factors!$A:$A,Monetization_Factors!$D:$D),"")</f>
        <v/>
      </c>
      <c r="BS92">
        <f>IFERROR((W92+BC92+AM92)*_xlfn.XLOOKUP(Tool_Italy!BS$4,Monetization_Factors!$A:$A,Monetization_Factors!$D:$D),"")</f>
        <v>3.0212046890061794E-3</v>
      </c>
      <c r="BT92">
        <f>IFERROR((X92+BD92+AN92)*_xlfn.XLOOKUP(Tool_Italy!BT$4,Monetization_Factors!$A:$A,Monetization_Factors!$D:$D),"")</f>
        <v>4.5177123049173824E-2</v>
      </c>
      <c r="BU92">
        <f>IFERROR((Y92+BE92+AO92)*_xlfn.XLOOKUP(Tool_Italy!BU$4,Monetization_Factors!$A:$A,Monetization_Factors!$D:$D),"")</f>
        <v>5.0031240300672216E-3</v>
      </c>
      <c r="BV92">
        <f>IFERROR((Z92+BF92+AP92)*_xlfn.XLOOKUP(Tool_Italy!BV$4,Monetization_Factors!$A:$A,Monetization_Factors!$D:$D),"")</f>
        <v>0.12921488818750282</v>
      </c>
      <c r="BW92">
        <f>IFERROR((AA92+BG92+AQ92)*_xlfn.XLOOKUP(Tool_Italy!BW$4,Monetization_Factors!$A:$A,Monetization_Factors!$D:$D),"")</f>
        <v>2.9249629067108928E-5</v>
      </c>
      <c r="BX92" s="38" t="str" cm="1">
        <f t="array" ref="BX92">IFERROR(_xlfn.IFS(I92&lt;&gt;0,I92*E92,I92="",J92*E92),"")</f>
        <v/>
      </c>
      <c r="BY92" s="38">
        <f t="shared" si="67"/>
        <v>1.0439786654400616</v>
      </c>
      <c r="BZ92" s="38">
        <f t="shared" si="71"/>
        <v>1.0439786654400616</v>
      </c>
      <c r="CA92" s="38">
        <f t="shared" si="68"/>
        <v>2.007651279692426E-3</v>
      </c>
      <c r="CB92">
        <f t="shared" si="69"/>
        <v>4.0945029006000002</v>
      </c>
      <c r="CC92">
        <f t="shared" si="72"/>
        <v>1.4242959964799999E-7</v>
      </c>
      <c r="CD92">
        <f t="shared" si="73"/>
        <v>1.7750780060999998</v>
      </c>
      <c r="CE92">
        <f t="shared" si="74"/>
        <v>1.1976442505999999E-2</v>
      </c>
      <c r="CF92">
        <f t="shared" si="75"/>
        <v>2.7381892074599997E-7</v>
      </c>
      <c r="CG92">
        <f t="shared" si="76"/>
        <v>4.9105019417999998E-8</v>
      </c>
      <c r="CH92">
        <f t="shared" si="77"/>
        <v>6.1781599257E-9</v>
      </c>
      <c r="CI92">
        <f t="shared" si="78"/>
        <v>3.6227583524999996E-2</v>
      </c>
      <c r="CJ92">
        <f t="shared" si="79"/>
        <v>6.0811365005999994E-4</v>
      </c>
      <c r="CK92">
        <f t="shared" si="80"/>
        <v>2.1796354969199998E-2</v>
      </c>
      <c r="CL92">
        <f t="shared" si="81"/>
        <v>0.14455179186</v>
      </c>
      <c r="CM92">
        <f t="shared" si="82"/>
        <v>62.084571234000002</v>
      </c>
      <c r="CN92">
        <f t="shared" si="83"/>
        <v>202.88582533799996</v>
      </c>
      <c r="CO92">
        <f t="shared" si="84"/>
        <v>0.78728267520000006</v>
      </c>
      <c r="CP92">
        <f t="shared" si="85"/>
        <v>78.251336225999992</v>
      </c>
      <c r="CQ92">
        <f t="shared" si="86"/>
        <v>1.40009346708E-5</v>
      </c>
      <c r="CR92">
        <f t="shared" si="70"/>
        <v>7.8740440396153858E-3</v>
      </c>
      <c r="CS92">
        <f t="shared" si="87"/>
        <v>2.7390307624615385E-10</v>
      </c>
      <c r="CT92">
        <f t="shared" si="88"/>
        <v>3.4136115501923071E-3</v>
      </c>
      <c r="CU92">
        <f t="shared" si="89"/>
        <v>2.3031620203846152E-5</v>
      </c>
      <c r="CV92">
        <f t="shared" si="90"/>
        <v>5.2657484758846149E-10</v>
      </c>
      <c r="CW92">
        <f t="shared" si="91"/>
        <v>9.4432729649999995E-11</v>
      </c>
      <c r="CX92">
        <f t="shared" si="92"/>
        <v>1.1881076780192307E-11</v>
      </c>
      <c r="CY92">
        <f t="shared" si="93"/>
        <v>6.9668429855769223E-5</v>
      </c>
      <c r="CZ92">
        <f t="shared" si="94"/>
        <v>1.1694493270384615E-6</v>
      </c>
      <c r="DA92">
        <f t="shared" si="95"/>
        <v>4.1916067248461536E-5</v>
      </c>
      <c r="DB92">
        <f t="shared" si="96"/>
        <v>2.779842151153846E-4</v>
      </c>
      <c r="DC92">
        <f t="shared" si="97"/>
        <v>0.11939340621923078</v>
      </c>
      <c r="DD92">
        <f t="shared" si="98"/>
        <v>0.39016504872692298</v>
      </c>
      <c r="DE92">
        <f t="shared" si="99"/>
        <v>1.5140051446153847E-3</v>
      </c>
      <c r="DF92">
        <f t="shared" si="100"/>
        <v>0.15048333889615384</v>
      </c>
      <c r="DG92">
        <f t="shared" si="101"/>
        <v>2.6924874366923076E-8</v>
      </c>
      <c r="DH92" s="5">
        <f>IFERROR(((((L92+AB92)*(1/$H92))+AR92)/$F$2)/($B$2*('CAR.CAP_per person'!B$2)/(_xlfn.XLOOKUP($E$2,EU_countries_GDP!$A$2:$A$29,EU_countries_GDP!$E$2:$E$29))),"")</f>
        <v>7.1391218875440227E-2</v>
      </c>
      <c r="DI92" s="5">
        <f>IFERROR(((((M92+AC92)*(1/$H92))+AS92)/$F$2)/($B$2*('CAR.CAP_per person'!C$2)/(_xlfn.XLOOKUP($E$2,EU_countries_GDP!$A$2:$A$29,EU_countries_GDP!$E$2:$E$29))),"")</f>
        <v>3.1454193638462145E-5</v>
      </c>
      <c r="DJ92" s="5">
        <f>IFERROR(((((N92+AD92)*(1/$H92))+AT92)/$F$2)/($B$2*('CAR.CAP_per person'!D$2)/(_xlfn.XLOOKUP($E$2,EU_countries_GDP!$A$2:$A$29,EU_countries_GDP!$E$2:$E$29))),"")</f>
        <v>4.0152628064523197E-4</v>
      </c>
      <c r="DK92" s="5">
        <f>IFERROR(((((O92+AE92)*(1/$H92))+AU92)/$F$2)/($B$2*('CAR.CAP_per person'!E$2)/(_xlfn.XLOOKUP($E$2,EU_countries_GDP!$A$2:$A$29,EU_countries_GDP!$E$2:$E$29))),"")</f>
        <v>3.501071596678302E-3</v>
      </c>
      <c r="DL92" s="5">
        <f>IFERROR(((((P92+AF92)*(1/$H92))+AV92)/$F$2)/($B$2*('CAR.CAP_per person'!F$2)/(_xlfn.XLOOKUP($E$2,EU_countries_GDP!$A$2:$A$29,EU_countries_GDP!$E$2:$E$29))),"")</f>
        <v>6.2475649266566707E-2</v>
      </c>
      <c r="DM92" s="5">
        <f>IFERROR(((((Q92+AG92)*(1/$H92))+AW92)/$F$2)/($B$2*('CAR.CAP_per person'!G$2)/(_xlfn.XLOOKUP($E$2,EU_countries_GDP!$A$2:$A$29,EU_countries_GDP!$E$2:$E$29))),"")</f>
        <v>6.0774849218012674E-3</v>
      </c>
      <c r="DN92" s="5">
        <f>IFERROR(((((R92+AH92)*(1/$H92))+AX92)/$F$2)/($B$2*('CAR.CAP_per person'!H$2)/(_xlfn.XLOOKUP($E$2,EU_countries_GDP!$A$2:$A$29,EU_countries_GDP!$E$2:$E$29))),"")</f>
        <v>1.7750034196234931E-4</v>
      </c>
      <c r="DO92" s="5">
        <f>IFERROR(((((S92+AI92)*(1/$H92))+AY92)/$F$2)/($B$2*('CAR.CAP_per person'!I$2)/(_xlfn.XLOOKUP($E$2,EU_countries_GDP!$A$2:$A$29,EU_countries_GDP!$E$2:$E$29))),"")</f>
        <v>4.2370163710959054E-3</v>
      </c>
      <c r="DP92" s="5">
        <f>IFERROR(((((T92+AJ92)*(1/$H92))+AZ92)/$F$2)/($B$2*('CAR.CAP_per person'!J$2)/(_xlfn.XLOOKUP($E$2,EU_countries_GDP!$A$2:$A$29,EU_countries_GDP!$E$2:$E$29))),"")</f>
        <v>1.2460564587198644E-2</v>
      </c>
      <c r="DQ92" s="5">
        <f>IFERROR(((((U92+AK92)*(1/$H92))+BA92)/$F$2)/($B$2*('CAR.CAP_per person'!K$2)/(_xlfn.XLOOKUP($E$2,EU_countries_GDP!$A$2:$A$29,EU_countries_GDP!$E$2:$E$29))),"")</f>
        <v>1.2941283201995534E-2</v>
      </c>
      <c r="DR92" s="5">
        <f>IFERROR(((((V92+AL92)*(1/$H92))+BB92)/$F$2)/($B$2*('CAR.CAP_per person'!L$2)/(_xlfn.XLOOKUP($E$2,EU_countries_GDP!$A$2:$A$29,EU_countries_GDP!$E$2:$E$29))),"")</f>
        <v>2.7588579525083716E-3</v>
      </c>
      <c r="DS92" s="5">
        <f>IFERROR(((((W92+AM92)*(1/$H92))+BC92)/$F$2)/($B$2*('CAR.CAP_per person'!M$2)/(_xlfn.XLOOKUP($E$2,EU_countries_GDP!$A$2:$A$29,EU_countries_GDP!$E$2:$E$29))),"")</f>
        <v>5.4304367916989255E-2</v>
      </c>
      <c r="DT92" s="5">
        <f>IFERROR(((((X92+AN92)*(1/$H92))+BD92)/$F$2)/($B$2*('CAR.CAP_per person'!N$2)/(_xlfn.XLOOKUP($E$2,EU_countries_GDP!$A$2:$A$29,EU_countries_GDP!$E$2:$E$29))),"")</f>
        <v>1.8994678039152724</v>
      </c>
      <c r="DU92" s="5">
        <f>IFERROR(((((Y92+AO92)*(1/$H92))+BE92)/$F$2)/($B$2*('CAR.CAP_per person'!O$2)/(_xlfn.XLOOKUP($E$2,EU_countries_GDP!$A$2:$A$29,EU_countries_GDP!$E$2:$E$29))),"")</f>
        <v>5.1404174664106063E-4</v>
      </c>
      <c r="DV92" s="5">
        <f>IFERROR(((((Z92+AP92)*(1/$H92))+BF92)/$F$2)/($B$2*('CAR.CAP_per person'!P$2)/(_xlfn.XLOOKUP($E$2,EU_countries_GDP!$A$2:$A$29,EU_countries_GDP!$E$2:$E$29))),"")</f>
        <v>4.1583645555952786E-2</v>
      </c>
      <c r="DW92" s="5">
        <f>IFERROR(((((AA92+AQ92)*(1/$H92))+BG92)/$F$2)/($B$2*('CAR.CAP_per person'!Q$2)/(_xlfn.XLOOKUP($E$2,EU_countries_GDP!$A$2:$A$29,EU_countries_GDP!$E$2:$E$29))),"")</f>
        <v>7.5737890940420025E-3</v>
      </c>
    </row>
    <row r="93" spans="1:127">
      <c r="A93" t="s">
        <v>240</v>
      </c>
      <c r="B93" t="str">
        <f>_xlfn.XLOOKUP(D93,Table5[Ingredient],Table5[Category],"",FALSE)</f>
        <v>Starch/satiating food</v>
      </c>
      <c r="C93" s="33" t="s">
        <v>177</v>
      </c>
      <c r="D93" s="33" t="s">
        <v>250</v>
      </c>
      <c r="E93" s="33">
        <v>1.9500000000000002</v>
      </c>
      <c r="F93" s="33" t="s">
        <v>204</v>
      </c>
      <c r="G93" s="33" t="s">
        <v>180</v>
      </c>
      <c r="H93" s="91">
        <f>Dataset_IT!L90</f>
        <v>0.67264573991031396</v>
      </c>
      <c r="I93" s="33"/>
      <c r="J93" s="37" t="str">
        <f>IFERROR(INDEX('AveragePrices&amp;Codes'!G:AG, MATCH($D93, 'AveragePrices&amp;Codes'!$A:$A, 0), MATCH(Tool_Italy!$E$2, 'AveragePrices&amp;Codes'!$G$1:$AG$1, 0)),"")</f>
        <v/>
      </c>
      <c r="K93" s="37">
        <f>IFERROR(E93/(_xlfn.XLOOKUP(A93,Dataset_IT!$Q$2:$Q$9,Dataset_IT!$R$2:$R$9)),"")</f>
        <v>2.8676470588235296E-2</v>
      </c>
      <c r="L93">
        <f>IFERROR(IF($F93="Raw",_xlfn.XLOOKUP(_xlfn.XLOOKUP(Tool_Italy!$D93,'AveragePrices&amp;Codes'!$A:$A,'AveragePrices&amp;Codes'!$B:$B),AGRIBALYSE_Raw!$B:$B,AGRIBALYSE_Raw!O:O)*$E93,_xlfn.XLOOKUP(_xlfn.XLOOKUP(Tool_Italy!$D93,'AveragePrices&amp;Codes'!$A:$A,'AveragePrices&amp;Codes'!$B:$B),AGRIBALYSE_Cooked!$C:$C,AGRIBALYSE_Cooked!P:P)*$E93),"")</f>
        <v>1.8233815762500001</v>
      </c>
      <c r="M93">
        <f>IFERROR(IF($F93="Raw",_xlfn.XLOOKUP(_xlfn.XLOOKUP(Tool_Italy!$D93,'AveragePrices&amp;Codes'!$A:$A,'AveragePrices&amp;Codes'!$B:$B),AGRIBALYSE_Raw!$B:$B,AGRIBALYSE_Raw!P:P)*$E93,_xlfn.XLOOKUP(_xlfn.XLOOKUP(Tool_Italy!$D93,'AveragePrices&amp;Codes'!$A:$A,'AveragePrices&amp;Codes'!$B:$B),AGRIBALYSE_Cooked!$C:$C,AGRIBALYSE_Cooked!Q:Q)*$E93),"")</f>
        <v>4.0216644000000008E-8</v>
      </c>
      <c r="N93">
        <f>IFERROR(IF($F93="Raw",_xlfn.XLOOKUP(_xlfn.XLOOKUP(Tool_Italy!$D93,'AveragePrices&amp;Codes'!$A:$A,'AveragePrices&amp;Codes'!$B:$B),AGRIBALYSE_Raw!$B:$B,AGRIBALYSE_Raw!Q:Q)*$E93,_xlfn.XLOOKUP(_xlfn.XLOOKUP(Tool_Italy!$D93,'AveragePrices&amp;Codes'!$A:$A,'AveragePrices&amp;Codes'!$B:$B),AGRIBALYSE_Cooked!$C:$C,AGRIBALYSE_Cooked!R:R)*$E93),"")</f>
        <v>1.165664979375</v>
      </c>
      <c r="O93">
        <f>IFERROR(IF($F93="Raw",_xlfn.XLOOKUP(_xlfn.XLOOKUP(Tool_Italy!$D93,'AveragePrices&amp;Codes'!$A:$A,'AveragePrices&amp;Codes'!$B:$B),AGRIBALYSE_Raw!$B:$B,AGRIBALYSE_Raw!R:R)*$E93,_xlfn.XLOOKUP(_xlfn.XLOOKUP(Tool_Italy!$D93,'AveragePrices&amp;Codes'!$A:$A,'AveragePrices&amp;Codes'!$B:$B),AGRIBALYSE_Cooked!$C:$C,AGRIBALYSE_Cooked!S:S)*$E93),"")</f>
        <v>6.2652178875000014E-3</v>
      </c>
      <c r="P93">
        <f>IFERROR(IF($F93="Raw",_xlfn.XLOOKUP(_xlfn.XLOOKUP(Tool_Italy!$D93,'AveragePrices&amp;Codes'!$A:$A,'AveragePrices&amp;Codes'!$B:$B),AGRIBALYSE_Raw!$B:$B,AGRIBALYSE_Raw!S:S)*$E93,_xlfn.XLOOKUP(_xlfn.XLOOKUP(Tool_Italy!$D93,'AveragePrices&amp;Codes'!$A:$A,'AveragePrices&amp;Codes'!$B:$B),AGRIBALYSE_Cooked!$C:$C,AGRIBALYSE_Cooked!T:T)*$E93),"")</f>
        <v>1.5318355893750003E-7</v>
      </c>
      <c r="Q93">
        <f>IFERROR(IF($F93="Raw",_xlfn.XLOOKUP(_xlfn.XLOOKUP(Tool_Italy!$D93,'AveragePrices&amp;Codes'!$A:$A,'AveragePrices&amp;Codes'!$B:$B),AGRIBALYSE_Raw!$B:$B,AGRIBALYSE_Raw!T:T)*$E93,_xlfn.XLOOKUP(_xlfn.XLOOKUP(Tool_Italy!$D93,'AveragePrices&amp;Codes'!$A:$A,'AveragePrices&amp;Codes'!$B:$B),AGRIBALYSE_Cooked!$C:$C,AGRIBALYSE_Cooked!U:U)*$E93),"")</f>
        <v>2.9109100312500003E-8</v>
      </c>
      <c r="R93">
        <f>IFERROR(IF($F93="Raw",_xlfn.XLOOKUP(_xlfn.XLOOKUP(Tool_Italy!$D93,'AveragePrices&amp;Codes'!$A:$A,'AveragePrices&amp;Codes'!$B:$B),AGRIBALYSE_Raw!$B:$B,AGRIBALYSE_Raw!U:U)*$E93,_xlfn.XLOOKUP(_xlfn.XLOOKUP(Tool_Italy!$D93,'AveragePrices&amp;Codes'!$A:$A,'AveragePrices&amp;Codes'!$B:$B),AGRIBALYSE_Cooked!$C:$C,AGRIBALYSE_Cooked!V:V)*$E93),"")</f>
        <v>1.834992534375E-9</v>
      </c>
      <c r="S93">
        <f>IFERROR(IF($F93="Raw",_xlfn.XLOOKUP(_xlfn.XLOOKUP(Tool_Italy!$D93,'AveragePrices&amp;Codes'!$A:$A,'AveragePrices&amp;Codes'!$B:$B),AGRIBALYSE_Raw!$B:$B,AGRIBALYSE_Raw!V:V)*$E93,_xlfn.XLOOKUP(_xlfn.XLOOKUP(Tool_Italy!$D93,'AveragePrices&amp;Codes'!$A:$A,'AveragePrices&amp;Codes'!$B:$B),AGRIBALYSE_Cooked!$C:$C,AGRIBALYSE_Cooked!W:W)*$E93),"")</f>
        <v>1.808279484375E-2</v>
      </c>
      <c r="T93">
        <f>IFERROR(IF($F93="Raw",_xlfn.XLOOKUP(_xlfn.XLOOKUP(Tool_Italy!$D93,'AveragePrices&amp;Codes'!$A:$A,'AveragePrices&amp;Codes'!$B:$B),AGRIBALYSE_Raw!$B:$B,AGRIBALYSE_Raw!W:W)*$E93,_xlfn.XLOOKUP(_xlfn.XLOOKUP(Tool_Italy!$D93,'AveragePrices&amp;Codes'!$A:$A,'AveragePrices&amp;Codes'!$B:$B),AGRIBALYSE_Cooked!$C:$C,AGRIBALYSE_Cooked!X:X)*$E93),"")</f>
        <v>3.4900644187499998E-4</v>
      </c>
      <c r="U93">
        <f>IFERROR(IF($F93="Raw",_xlfn.XLOOKUP(_xlfn.XLOOKUP(Tool_Italy!$D93,'AveragePrices&amp;Codes'!$A:$A,'AveragePrices&amp;Codes'!$B:$B),AGRIBALYSE_Raw!$B:$B,AGRIBALYSE_Raw!X:X)*$E93,_xlfn.XLOOKUP(_xlfn.XLOOKUP(Tool_Italy!$D93,'AveragePrices&amp;Codes'!$A:$A,'AveragePrices&amp;Codes'!$B:$B),AGRIBALYSE_Cooked!$C:$C,AGRIBALYSE_Cooked!Y:Y)*$E93),"")</f>
        <v>1.4244579862500001E-2</v>
      </c>
      <c r="V93">
        <f>IFERROR(IF($F93="Raw",_xlfn.XLOOKUP(_xlfn.XLOOKUP(Tool_Italy!$D93,'AveragePrices&amp;Codes'!$A:$A,'AveragePrices&amp;Codes'!$B:$B),AGRIBALYSE_Raw!$B:$B,AGRIBALYSE_Raw!Y:Y)*$E93,_xlfn.XLOOKUP(_xlfn.XLOOKUP(Tool_Italy!$D93,'AveragePrices&amp;Codes'!$A:$A,'AveragePrices&amp;Codes'!$B:$B),AGRIBALYSE_Cooked!$C:$C,AGRIBALYSE_Cooked!Z:Z)*$E93),"")</f>
        <v>7.4708151375000004E-2</v>
      </c>
      <c r="W93">
        <f>IFERROR(IF($F93="Raw",_xlfn.XLOOKUP(_xlfn.XLOOKUP(Tool_Italy!$D93,'AveragePrices&amp;Codes'!$A:$A,'AveragePrices&amp;Codes'!$B:$B),AGRIBALYSE_Raw!$B:$B,AGRIBALYSE_Raw!Z:Z)*$E93,_xlfn.XLOOKUP(_xlfn.XLOOKUP(Tool_Italy!$D93,'AveragePrices&amp;Codes'!$A:$A,'AveragePrices&amp;Codes'!$B:$B),AGRIBALYSE_Cooked!$C:$C,AGRIBALYSE_Cooked!AA:AA)*$E93),"")</f>
        <v>24.409877212500003</v>
      </c>
      <c r="X93">
        <f>IFERROR(IF($F93="Raw",_xlfn.XLOOKUP(_xlfn.XLOOKUP(Tool_Italy!$D93,'AveragePrices&amp;Codes'!$A:$A,'AveragePrices&amp;Codes'!$B:$B),AGRIBALYSE_Raw!$B:$B,AGRIBALYSE_Raw!AA:AA)*$E93,_xlfn.XLOOKUP(_xlfn.XLOOKUP(Tool_Italy!$D93,'AveragePrices&amp;Codes'!$A:$A,'AveragePrices&amp;Codes'!$B:$B),AGRIBALYSE_Cooked!$C:$C,AGRIBALYSE_Cooked!AB:AB)*$E93),"")</f>
        <v>134.82679031250001</v>
      </c>
      <c r="Y93">
        <f>IFERROR(IF($F93="Raw",_xlfn.XLOOKUP(_xlfn.XLOOKUP(Tool_Italy!$D93,'AveragePrices&amp;Codes'!$A:$A,'AveragePrices&amp;Codes'!$B:$B),AGRIBALYSE_Raw!$B:$B,AGRIBALYSE_Raw!AB:AB)*$E93,_xlfn.XLOOKUP(_xlfn.XLOOKUP(Tool_Italy!$D93,'AveragePrices&amp;Codes'!$A:$A,'AveragePrices&amp;Codes'!$B:$B),AGRIBALYSE_Cooked!$C:$C,AGRIBALYSE_Cooked!AC:AC)*$E93),"")</f>
        <v>0.43812151500000007</v>
      </c>
      <c r="Z93">
        <f>IFERROR(IF($F93="Raw",_xlfn.XLOOKUP(_xlfn.XLOOKUP(Tool_Italy!$D93,'AveragePrices&amp;Codes'!$A:$A,'AveragePrices&amp;Codes'!$B:$B),AGRIBALYSE_Raw!$B:$B,AGRIBALYSE_Raw!AC:AC)*$E93,_xlfn.XLOOKUP(_xlfn.XLOOKUP(Tool_Italy!$D93,'AveragePrices&amp;Codes'!$A:$A,'AveragePrices&amp;Codes'!$B:$B),AGRIBALYSE_Cooked!$C:$C,AGRIBALYSE_Cooked!AD:AD)*$E93),"")</f>
        <v>39.237112687499994</v>
      </c>
      <c r="AA93">
        <f>IFERROR(IF($F93="Raw",_xlfn.XLOOKUP(_xlfn.XLOOKUP(Tool_Italy!$D93,'AveragePrices&amp;Codes'!$A:$A,'AveragePrices&amp;Codes'!$B:$B),AGRIBALYSE_Raw!$B:$B,AGRIBALYSE_Raw!AD:AD)*$E93,_xlfn.XLOOKUP(_xlfn.XLOOKUP(Tool_Italy!$D93,'AveragePrices&amp;Codes'!$A:$A,'AveragePrices&amp;Codes'!$B:$B),AGRIBALYSE_Cooked!$C:$C,AGRIBALYSE_Cooked!AE:AE)*$E93),"")</f>
        <v>7.4271068625000003E-6</v>
      </c>
      <c r="AB93" cm="1">
        <f t="array" ref="AB93">IFERROR(_xlfn.XLOOKUP(Tool_Italy!$F93&amp;$E$2,'Cooking methods'!$A:$A&amp;'Cooking methods'!$B:$B,'Cooking methods'!C:C)*$E93,"")</f>
        <v>0.86009040000000014</v>
      </c>
      <c r="AC93" cm="1">
        <f t="array" ref="AC93">IFERROR(_xlfn.XLOOKUP(Tool_Italy!$F93&amp;$E$2,'Cooking methods'!$A:$A&amp;'Cooking methods'!$B:$B,'Cooking methods'!D:D)*$E93,"")</f>
        <v>5.6224671750000009E-8</v>
      </c>
      <c r="AD93" cm="1">
        <f t="array" ref="AD93">IFERROR(_xlfn.XLOOKUP(Tool_Italy!$F93&amp;$E$2,'Cooking methods'!$A:$A&amp;'Cooking methods'!$B:$B,'Cooking methods'!E:E)*$E93,"")</f>
        <v>4.4594550000000004E-2</v>
      </c>
      <c r="AE93" cm="1">
        <f t="array" ref="AE93">IFERROR(_xlfn.XLOOKUP(Tool_Italy!$F93&amp;$E$2,'Cooking methods'!$A:$A&amp;'Cooking methods'!$B:$B,'Cooking methods'!F:F)*$E93,"")</f>
        <v>1.6584750000000004E-3</v>
      </c>
      <c r="AF93" cm="1">
        <f t="array" ref="AF93">IFERROR(_xlfn.XLOOKUP(Tool_Italy!$F93&amp;$E$2,'Cooking methods'!$A:$A&amp;'Cooking methods'!$B:$B,'Cooking methods'!G:G)*$E93,"")</f>
        <v>1.1112466950000003E-8</v>
      </c>
      <c r="AG93" cm="1">
        <f t="array" ref="AG93">IFERROR(_xlfn.XLOOKUP(Tool_Italy!$F93&amp;$E$2,'Cooking methods'!$A:$A&amp;'Cooking methods'!$B:$B,'Cooking methods'!H:H)*$E93,"")</f>
        <v>3.6780500250000006E-9</v>
      </c>
      <c r="AH93" cm="1">
        <f t="array" ref="AH93">IFERROR(_xlfn.XLOOKUP(Tool_Italy!$F93&amp;$E$2,'Cooking methods'!$A:$A&amp;'Cooking methods'!$B:$B,'Cooking methods'!I:I)*$E93,"")</f>
        <v>1.8541934775000004E-9</v>
      </c>
      <c r="AI93" cm="1">
        <f t="array" ref="AI93">IFERROR(_xlfn.XLOOKUP(Tool_Italy!$F93&amp;$E$2,'Cooking methods'!$A:$A&amp;'Cooking methods'!$B:$B,'Cooking methods'!J:J)*$E93,"")</f>
        <v>2.3429250000000005E-3</v>
      </c>
      <c r="AJ93" cm="1">
        <f t="array" ref="AJ93">IFERROR(_xlfn.XLOOKUP(Tool_Italy!$F93&amp;$E$2,'Cooking methods'!$A:$A&amp;'Cooking methods'!$B:$B,'Cooking methods'!K:K)*$E93,"")</f>
        <v>5.9271527250000016E-5</v>
      </c>
      <c r="AK93" cm="1">
        <f t="array" ref="AK93">IFERROR(_xlfn.XLOOKUP(Tool_Italy!$F93&amp;$E$2,'Cooking methods'!$A:$A&amp;'Cooking methods'!$B:$B,'Cooking methods'!L:L)*$E93,"")</f>
        <v>4.475250000000001E-4</v>
      </c>
      <c r="AL93" cm="1">
        <f t="array" ref="AL93">IFERROR(_xlfn.XLOOKUP(Tool_Italy!$F93&amp;$E$2,'Cooking methods'!$A:$A&amp;'Cooking methods'!$B:$B,'Cooking methods'!M:M)*$E93,"")</f>
        <v>4.9754250000000003E-3</v>
      </c>
      <c r="AM93" cm="1">
        <f t="array" ref="AM93">IFERROR(_xlfn.XLOOKUP(Tool_Italy!$F93&amp;$E$2,'Cooking methods'!$A:$A&amp;'Cooking methods'!$B:$B,'Cooking methods'!N:N)*$E93,"")</f>
        <v>1.6483925250000002</v>
      </c>
      <c r="AN93" cm="1">
        <f t="array" ref="AN93">IFERROR(_xlfn.XLOOKUP(Tool_Italy!$F93&amp;$E$2,'Cooking methods'!$A:$A&amp;'Cooking methods'!$B:$B,'Cooking methods'!O:O)*$E93,"")</f>
        <v>2.6362644750000004</v>
      </c>
      <c r="AO93" cm="1">
        <f t="array" ref="AO93">IFERROR(_xlfn.XLOOKUP(Tool_Italy!$F93&amp;$E$2,'Cooking methods'!$A:$A&amp;'Cooking methods'!$B:$B,'Cooking methods'!P:P)*$E93,"")</f>
        <v>7.7105925000000006E-2</v>
      </c>
      <c r="AP93" cm="1">
        <f t="array" ref="AP93">IFERROR(_xlfn.XLOOKUP(Tool_Italy!$F93&amp;$E$2,'Cooking methods'!$A:$A&amp;'Cooking methods'!$B:$B,'Cooking methods'!Q:Q)*$E93,"")</f>
        <v>13.488561450000001</v>
      </c>
      <c r="AQ93" cm="1">
        <f t="array" ref="AQ93">IFERROR(_xlfn.XLOOKUP(Tool_Italy!$F93&amp;$E$2,'Cooking methods'!$A:$A&amp;'Cooking methods'!$B:$B,'Cooking methods'!R:R)*$E93,"")</f>
        <v>1.9142960850000001E-6</v>
      </c>
      <c r="AR93" cm="1">
        <f t="array" ref="AR93">IFERROR(_xlfn.XLOOKUP(Tool_Italy!$G93&amp;$E$2,'Waste management'!$A:$A&amp;'Waste management'!$B:$B,'Waste management'!C:C)*$E93,"")</f>
        <v>0.11214450000000001</v>
      </c>
      <c r="AS93" cm="1">
        <f t="array" ref="AS93">IFERROR(_xlfn.XLOOKUP(Tool_Italy!$G93&amp;$E$2,'Waste management'!$A:$A&amp;'Waste management'!$B:$B,'Waste management'!D:D)*$E93,"")</f>
        <v>8.0578485000000008E-10</v>
      </c>
      <c r="AT93" cm="1">
        <f t="array" ref="AT93">IFERROR(_xlfn.XLOOKUP(Tool_Italy!$G93&amp;$E$2,'Waste management'!$A:$A&amp;'Waste management'!$B:$B,'Waste management'!E:E)*$E93,"")</f>
        <v>1.7160000000000003E-3</v>
      </c>
      <c r="AU93" cm="1">
        <f t="array" ref="AU93">IFERROR(_xlfn.XLOOKUP(Tool_Italy!$G93&amp;$E$2,'Waste management'!$A:$A&amp;'Waste management'!$B:$B,'Waste management'!F:F)*$E93,"")</f>
        <v>2.5349999999999998E-4</v>
      </c>
      <c r="AV93" cm="1">
        <f t="array" ref="AV93">IFERROR(_xlfn.XLOOKUP(Tool_Italy!$G93&amp;$E$2,'Waste management'!$A:$A&amp;'Waste management'!$B:$B,'Waste management'!G:G)*$E93,"")</f>
        <v>2.2660170000000004E-8</v>
      </c>
      <c r="AW93" cm="1">
        <f t="array" ref="AW93">IFERROR(_xlfn.XLOOKUP(Tool_Italy!$G93&amp;$E$2,'Waste management'!$A:$A&amp;'Waste management'!$B:$B,'Waste management'!H:H)*$E93,"")</f>
        <v>7.4043644999999998E-10</v>
      </c>
      <c r="AX93" cm="1">
        <f t="array" ref="AX93">IFERROR(_xlfn.XLOOKUP(Tool_Italy!$G93&amp;$E$2,'Waste management'!$A:$A&amp;'Waste management'!$B:$B,'Waste management'!I:I)*$E93,"")</f>
        <v>5.2909545000000006E-10</v>
      </c>
      <c r="AY93" cm="1">
        <f t="array" ref="AY93">IFERROR(_xlfn.XLOOKUP(Tool_Italy!$G93&amp;$E$2,'Waste management'!$A:$A&amp;'Waste management'!$B:$B,'Waste management'!J:J)*$E93,"")</f>
        <v>4.3095000000000008E-3</v>
      </c>
      <c r="AZ93" cm="1">
        <f t="array" ref="AZ93">IFERROR(_xlfn.XLOOKUP(Tool_Italy!$G93&amp;$E$2,'Waste management'!$A:$A&amp;'Waste management'!$B:$B,'Waste management'!K:K)*$E93,"")</f>
        <v>6.9256785000000008E-6</v>
      </c>
      <c r="BA93" cm="1">
        <f t="array" ref="BA93">IFERROR(_xlfn.XLOOKUP(Tool_Italy!$G93&amp;$E$2,'Waste management'!$A:$A&amp;'Waste management'!$B:$B,'Waste management'!L:L)*$E93,"")</f>
        <v>1.8986019E-4</v>
      </c>
      <c r="BB93" cm="1">
        <f t="array" ref="BB93">IFERROR(_xlfn.XLOOKUP(Tool_Italy!$G93&amp;$E$2,'Waste management'!$A:$A&amp;'Waste management'!$B:$B,'Waste management'!M:M)*$E93,"")</f>
        <v>1.9012500000000002E-2</v>
      </c>
      <c r="BC93" cm="1">
        <f t="array" ref="BC93">IFERROR(_xlfn.XLOOKUP(Tool_Italy!$G93&amp;$E$2,'Waste management'!$A:$A&amp;'Waste management'!$B:$B,'Waste management'!N:N)*$E93,"")</f>
        <v>16.331406000000001</v>
      </c>
      <c r="BD93" cm="1">
        <f t="array" ref="BD93">IFERROR(_xlfn.XLOOKUP(Tool_Italy!$G93&amp;$E$2,'Waste management'!$A:$A&amp;'Waste management'!$B:$B,'Waste management'!O:O)*$E93,"")</f>
        <v>1.061931</v>
      </c>
      <c r="BE93" cm="1">
        <f t="array" ref="BE93">IFERROR(_xlfn.XLOOKUP(Tool_Italy!$G93&amp;$E$2,'Waste management'!$A:$A&amp;'Waste management'!$B:$B,'Waste management'!P:P)*$E93,"")</f>
        <v>2.2308000000000001E-2</v>
      </c>
      <c r="BF93" cm="1">
        <f t="array" ref="BF93">IFERROR(_xlfn.XLOOKUP(Tool_Italy!$G93&amp;$E$2,'Waste management'!$A:$A&amp;'Waste management'!$B:$B,'Waste management'!Q:Q)*$E93,"")</f>
        <v>0.70223400000000002</v>
      </c>
      <c r="BG93" cm="1">
        <f t="array" ref="BG93">IFERROR(_xlfn.XLOOKUP(Tool_Italy!$G93&amp;$E$2,'Waste management'!$A:$A&amp;'Waste management'!$B:$B,'Waste management'!R:R)*$E93,"")</f>
        <v>2.1805875000000003E-7</v>
      </c>
      <c r="BH93">
        <f>IFERROR((L93+AR93+AB93)*_xlfn.XLOOKUP(Tool_Italy!BH$4,Monetization_Factors!$A:$A,Monetization_Factors!$D:$D),"")</f>
        <v>0.36371213669109964</v>
      </c>
      <c r="BI93">
        <f>IFERROR((M93+AS93+AC93)*_xlfn.XLOOKUP(Tool_Italy!BI$4,Monetization_Factors!$A:$A,Monetization_Factors!$D:$D),"")</f>
        <v>3.8929022848914986E-6</v>
      </c>
      <c r="BJ93">
        <f>IFERROR((N93+AT93+AD93)*_xlfn.XLOOKUP(Tool_Italy!BJ$4,Monetization_Factors!$A:$A,Monetization_Factors!$D:$D),"")</f>
        <v>1.8496967967683538E-3</v>
      </c>
      <c r="BK93">
        <f>IFERROR((O93+AU93+AE93)*_xlfn.XLOOKUP(Tool_Italy!BK$4,Monetization_Factors!$A:$A,Monetization_Factors!$D:$D),"")</f>
        <v>1.2377600894398218E-2</v>
      </c>
      <c r="BL93">
        <f>IFERROR((P93+AV93+AF93)*_xlfn.XLOOKUP(Tool_Italy!BL$4,Monetization_Factors!$A:$A,Monetization_Factors!$D:$D),"")</f>
        <v>0.18663350685020547</v>
      </c>
      <c r="BM93">
        <f>IFERROR((Q93+AW93+AG93)*_xlfn.XLOOKUP(Tool_Italy!BM$4,Monetization_Factors!$A:$A,Monetization_Factors!$D:$D),"")</f>
        <v>6.962372353361718E-3</v>
      </c>
      <c r="BN93">
        <f>IFERROR((R93+AX93+AH93)*_xlfn.XLOOKUP(Tool_Italy!BN$4,Monetization_Factors!$A:$A,Monetization_Factors!$D:$D),"")</f>
        <v>4.8495107718176467E-3</v>
      </c>
      <c r="BO93">
        <f>IFERROR((S93+AY93+AI93)*_xlfn.XLOOKUP(Tool_Italy!BO$4,Monetization_Factors!$A:$A,Monetization_Factors!$D:$D),"")</f>
        <v>1.0830055484470325E-2</v>
      </c>
      <c r="BP93">
        <f>IFERROR((T93+AZ93+AJ93)*_xlfn.XLOOKUP(Tool_Italy!BP$4,Monetization_Factors!$A:$A,Monetization_Factors!$D:$D),"")</f>
        <v>1.0128441735653151E-3</v>
      </c>
      <c r="BQ93">
        <f>IFERROR((U93+BA93+AK93)*_xlfn.XLOOKUP(Tool_Italy!BQ$4,Monetization_Factors!$A:$A,Monetization_Factors!$D:$D),"")</f>
        <v>6.0877231735922084E-2</v>
      </c>
      <c r="BR93" t="str">
        <f>IFERROR((V93+BB93+AL93)*_xlfn.XLOOKUP(Tool_Italy!BR$4,Monetization_Factors!$A:$A,Monetization_Factors!$D:$D),"")</f>
        <v/>
      </c>
      <c r="BS93">
        <f>IFERROR((W93+BC93+AM93)*_xlfn.XLOOKUP(Tool_Italy!BS$4,Monetization_Factors!$A:$A,Monetization_Factors!$D:$D),"")</f>
        <v>2.0627973191743873E-3</v>
      </c>
      <c r="BT93">
        <f>IFERROR((X93+BD93+AN93)*_xlfn.XLOOKUP(Tool_Italy!BT$4,Monetization_Factors!$A:$A,Monetization_Factors!$D:$D),"")</f>
        <v>3.0845724770969526E-2</v>
      </c>
      <c r="BU93">
        <f>IFERROR((Y93+BE93+AO93)*_xlfn.XLOOKUP(Tool_Italy!BU$4,Monetization_Factors!$A:$A,Monetization_Factors!$D:$D),"")</f>
        <v>3.4159985499408554E-3</v>
      </c>
      <c r="BV93">
        <f>IFERROR((Z93+BF93+AP93)*_xlfn.XLOOKUP(Tool_Italy!BV$4,Monetization_Factors!$A:$A,Monetization_Factors!$D:$D),"")</f>
        <v>8.8224450968358015E-2</v>
      </c>
      <c r="BW93">
        <f>IFERROR((AA93+BG93+AQ93)*_xlfn.XLOOKUP(Tool_Italy!BW$4,Monetization_Factors!$A:$A,Monetization_Factors!$D:$D),"")</f>
        <v>1.9970860182374795E-5</v>
      </c>
      <c r="BX93" s="38" t="str" cm="1">
        <f t="array" ref="BX93">IFERROR(_xlfn.IFS(I93&lt;&gt;0,I93*E93,I93="",J93*E93),"")</f>
        <v/>
      </c>
      <c r="BY93" s="38">
        <f t="shared" si="67"/>
        <v>0.71280055938659659</v>
      </c>
      <c r="BZ93" s="38">
        <f t="shared" si="71"/>
        <v>0.71280055938659659</v>
      </c>
      <c r="CA93" s="38">
        <f t="shared" si="68"/>
        <v>1.3707703065126858E-3</v>
      </c>
      <c r="CB93">
        <f t="shared" si="69"/>
        <v>2.7956164762500002</v>
      </c>
      <c r="CC93">
        <f t="shared" si="72"/>
        <v>9.7247100600000013E-8</v>
      </c>
      <c r="CD93">
        <f t="shared" si="73"/>
        <v>1.2119755293750001</v>
      </c>
      <c r="CE93">
        <f t="shared" si="74"/>
        <v>8.1771928875000021E-3</v>
      </c>
      <c r="CF93">
        <f t="shared" si="75"/>
        <v>1.8695619588750004E-7</v>
      </c>
      <c r="CG93">
        <f t="shared" si="76"/>
        <v>3.3527586787500005E-8</v>
      </c>
      <c r="CH93">
        <f t="shared" si="77"/>
        <v>4.2182814618750004E-9</v>
      </c>
      <c r="CI93">
        <f t="shared" si="78"/>
        <v>2.473521984375E-2</v>
      </c>
      <c r="CJ93">
        <f t="shared" si="79"/>
        <v>4.1520364762500002E-4</v>
      </c>
      <c r="CK93">
        <f t="shared" si="80"/>
        <v>1.4881965052500001E-2</v>
      </c>
      <c r="CL93">
        <f t="shared" si="81"/>
        <v>9.8696076375000011E-2</v>
      </c>
      <c r="CM93">
        <f t="shared" si="82"/>
        <v>42.389675737500006</v>
      </c>
      <c r="CN93">
        <f t="shared" si="83"/>
        <v>138.52498578749999</v>
      </c>
      <c r="CO93">
        <f t="shared" si="84"/>
        <v>0.53753544000000009</v>
      </c>
      <c r="CP93">
        <f t="shared" si="85"/>
        <v>53.42790813749999</v>
      </c>
      <c r="CQ93">
        <f t="shared" si="86"/>
        <v>9.5594616974999993E-6</v>
      </c>
      <c r="CR93">
        <f t="shared" si="70"/>
        <v>5.3761855312500001E-3</v>
      </c>
      <c r="CS93">
        <f t="shared" si="87"/>
        <v>1.8701365500000003E-10</v>
      </c>
      <c r="CT93">
        <f t="shared" si="88"/>
        <v>2.3307221718750003E-3</v>
      </c>
      <c r="CU93">
        <f t="shared" si="89"/>
        <v>1.5725370937500005E-5</v>
      </c>
      <c r="CV93">
        <f t="shared" si="90"/>
        <v>3.5953114593750007E-10</v>
      </c>
      <c r="CW93">
        <f t="shared" si="91"/>
        <v>6.4476128437500008E-11</v>
      </c>
      <c r="CX93">
        <f t="shared" si="92"/>
        <v>8.1120797343750011E-12</v>
      </c>
      <c r="CY93">
        <f t="shared" si="93"/>
        <v>4.7567730468750002E-5</v>
      </c>
      <c r="CZ93">
        <f t="shared" si="94"/>
        <v>7.9846855312500006E-7</v>
      </c>
      <c r="DA93">
        <f t="shared" si="95"/>
        <v>2.8619163562500002E-5</v>
      </c>
      <c r="DB93">
        <f t="shared" si="96"/>
        <v>1.8980014687500002E-4</v>
      </c>
      <c r="DC93">
        <f t="shared" si="97"/>
        <v>8.1518607187500008E-2</v>
      </c>
      <c r="DD93">
        <f t="shared" si="98"/>
        <v>0.26639420343749998</v>
      </c>
      <c r="DE93">
        <f t="shared" si="99"/>
        <v>1.0337220000000002E-3</v>
      </c>
      <c r="DF93">
        <f t="shared" si="100"/>
        <v>0.10274597718749998</v>
      </c>
      <c r="DG93">
        <f t="shared" si="101"/>
        <v>1.83835801875E-8</v>
      </c>
      <c r="DH93" s="5">
        <f>IFERROR(((((L93+AB93)*(1/$H93))+AR93)/$F$2)/($B$2*('CAR.CAP_per person'!B$2)/(_xlfn.XLOOKUP($E$2,EU_countries_GDP!$A$2:$A$29,EU_countries_GDP!$E$2:$E$29))),"")</f>
        <v>6.5083476987909394E-2</v>
      </c>
      <c r="DI93" s="5">
        <f>IFERROR(((((M93+AC93)*(1/$H93))+AS93)/$F$2)/($B$2*('CAR.CAP_per person'!C$2)/(_xlfn.XLOOKUP($E$2,EU_countries_GDP!$A$2:$A$29,EU_countries_GDP!$E$2:$E$29))),"")</f>
        <v>2.8891667795788033E-5</v>
      </c>
      <c r="DJ93" s="5">
        <f>IFERROR(((((N93+AD93)*(1/$H93))+AT93)/$F$2)/($B$2*('CAR.CAP_per person'!D$2)/(_xlfn.XLOOKUP($E$2,EU_countries_GDP!$A$2:$A$29,EU_countries_GDP!$E$2:$E$29))),"")</f>
        <v>3.6940918885487934E-4</v>
      </c>
      <c r="DK93" s="5">
        <f>IFERROR(((((O93+AE93)*(1/$H93))+AU93)/$F$2)/($B$2*('CAR.CAP_per person'!E$2)/(_xlfn.XLOOKUP($E$2,EU_countries_GDP!$A$2:$A$29,EU_countries_GDP!$E$2:$E$29))),"")</f>
        <v>3.1986536564258868E-3</v>
      </c>
      <c r="DL93" s="5">
        <f>IFERROR(((((P93+AF93)*(1/$H93))+AV93)/$F$2)/($B$2*('CAR.CAP_per person'!F$2)/(_xlfn.XLOOKUP($E$2,EU_countries_GDP!$A$2:$A$29,EU_countries_GDP!$E$2:$E$29))),"")</f>
        <v>5.5847873552513284E-2</v>
      </c>
      <c r="DM93" s="5">
        <f>IFERROR(((((Q93+AG93)*(1/$H93))+AW93)/$F$2)/($B$2*('CAR.CAP_per person'!G$2)/(_xlfn.XLOOKUP($E$2,EU_countries_GDP!$A$2:$A$29,EU_countries_GDP!$E$2:$E$29))),"")</f>
        <v>5.564248867348325E-3</v>
      </c>
      <c r="DN93" s="5">
        <f>IFERROR(((((R93+AH93)*(1/$H93))+AX93)/$F$2)/($B$2*('CAR.CAP_per person'!H$2)/(_xlfn.XLOOKUP($E$2,EU_countries_GDP!$A$2:$A$29,EU_countries_GDP!$E$2:$E$29))),"")</f>
        <v>1.585048495013033E-4</v>
      </c>
      <c r="DO93" s="5">
        <f>IFERROR(((((S93+AI93)*(1/$H93))+AY93)/$F$2)/($B$2*('CAR.CAP_per person'!I$2)/(_xlfn.XLOOKUP($E$2,EU_countries_GDP!$A$2:$A$29,EU_countries_GDP!$E$2:$E$29))),"")</f>
        <v>3.7377843780176776E-3</v>
      </c>
      <c r="DP93" s="5">
        <f>IFERROR(((((T93+AJ93)*(1/$H93))+AZ93)/$F$2)/($B$2*('CAR.CAP_per person'!J$2)/(_xlfn.XLOOKUP($E$2,EU_countries_GDP!$A$2:$A$29,EU_countries_GDP!$E$2:$E$29))),"")</f>
        <v>1.1422841113620148E-2</v>
      </c>
      <c r="DQ93" s="5">
        <f>IFERROR(((((U93+AK93)*(1/$H93))+BA93)/$F$2)/($B$2*('CAR.CAP_per person'!K$2)/(_xlfn.XLOOKUP($E$2,EU_countries_GDP!$A$2:$A$29,EU_countries_GDP!$E$2:$E$29))),"")</f>
        <v>1.1874488007460422E-2</v>
      </c>
      <c r="DR93" s="5">
        <f>IFERROR(((((V93+AL93)*(1/$H93))+BB93)/$F$2)/($B$2*('CAR.CAP_per person'!L$2)/(_xlfn.XLOOKUP($E$2,EU_countries_GDP!$A$2:$A$29,EU_countries_GDP!$E$2:$E$29))),"")</f>
        <v>2.4224675822895627E-3</v>
      </c>
      <c r="DS93" s="5">
        <f>IFERROR(((((W93+AM93)*(1/$H93))+BC93)/$F$2)/($B$2*('CAR.CAP_per person'!M$2)/(_xlfn.XLOOKUP($E$2,EU_countries_GDP!$A$2:$A$29,EU_countries_GDP!$E$2:$E$29))),"")</f>
        <v>4.5303192165303749E-2</v>
      </c>
      <c r="DT93" s="5">
        <f>IFERROR(((((X93+AN93)*(1/$H93))+BD93)/$F$2)/($B$2*('CAR.CAP_per person'!N$2)/(_xlfn.XLOOKUP($E$2,EU_countries_GDP!$A$2:$A$29,EU_countries_GDP!$E$2:$E$29))),"")</f>
        <v>1.7449750211821309</v>
      </c>
      <c r="DU93" s="5">
        <f>IFERROR(((((Y93+AO93)*(1/$H93))+BE93)/$F$2)/($B$2*('CAR.CAP_per person'!O$2)/(_xlfn.XLOOKUP($E$2,EU_countries_GDP!$A$2:$A$29,EU_countries_GDP!$E$2:$E$29))),"")</f>
        <v>4.6846916533378383E-4</v>
      </c>
      <c r="DV93" s="5">
        <f>IFERROR(((((Z93+AP93)*(1/$H93))+BF93)/$F$2)/($B$2*('CAR.CAP_per person'!P$2)/(_xlfn.XLOOKUP($E$2,EU_countries_GDP!$A$2:$A$29,EU_countries_GDP!$E$2:$E$29))),"")</f>
        <v>3.8152296356971163E-2</v>
      </c>
      <c r="DW93" s="5">
        <f>IFERROR(((((AA93+AQ93)*(1/$H93))+BG93)/$F$2)/($B$2*('CAR.CAP_per person'!Q$2)/(_xlfn.XLOOKUP($E$2,EU_countries_GDP!$A$2:$A$29,EU_countries_GDP!$E$2:$E$29))),"")</f>
        <v>6.9330021589232693E-3</v>
      </c>
    </row>
    <row r="94" spans="1:127">
      <c r="A94" t="s">
        <v>241</v>
      </c>
      <c r="B94" t="str">
        <f>_xlfn.XLOOKUP(D94,Table5[Ingredient],Table5[Category],"",FALSE)</f>
        <v>Starch/satiating food</v>
      </c>
      <c r="C94" s="33" t="s">
        <v>177</v>
      </c>
      <c r="D94" s="33" t="s">
        <v>250</v>
      </c>
      <c r="E94" s="33">
        <v>0.65200000000000002</v>
      </c>
      <c r="F94" s="33" t="s">
        <v>204</v>
      </c>
      <c r="G94" s="33" t="s">
        <v>180</v>
      </c>
      <c r="H94" s="91">
        <f>Dataset_IT!L91</f>
        <v>0.21971809974399345</v>
      </c>
      <c r="I94" s="33"/>
      <c r="J94" s="37" t="str">
        <f>IFERROR(INDEX('AveragePrices&amp;Codes'!G:AG, MATCH($D94, 'AveragePrices&amp;Codes'!$A:$A, 0), MATCH(Tool_Italy!$E$2, 'AveragePrices&amp;Codes'!$G$1:$AG$1, 0)),"")</f>
        <v/>
      </c>
      <c r="K94" s="37">
        <f>IFERROR(E94/(_xlfn.XLOOKUP(A94,Dataset_IT!$Q$2:$Q$9,Dataset_IT!$R$2:$R$9)),"")</f>
        <v>1.0030769230769232E-2</v>
      </c>
      <c r="L94">
        <f>IFERROR(IF($F94="Raw",_xlfn.XLOOKUP(_xlfn.XLOOKUP(Tool_Italy!$D94,'AveragePrices&amp;Codes'!$A:$A,'AveragePrices&amp;Codes'!$B:$B),AGRIBALYSE_Raw!$B:$B,AGRIBALYSE_Raw!O:O)*$E94,_xlfn.XLOOKUP(_xlfn.XLOOKUP(Tool_Italy!$D94,'AveragePrices&amp;Codes'!$A:$A,'AveragePrices&amp;Codes'!$B:$B),AGRIBALYSE_Cooked!$C:$C,AGRIBALYSE_Cooked!P:P)*$E94),"")</f>
        <v>0.60966399370000002</v>
      </c>
      <c r="M94">
        <f>IFERROR(IF($F94="Raw",_xlfn.XLOOKUP(_xlfn.XLOOKUP(Tool_Italy!$D94,'AveragePrices&amp;Codes'!$A:$A,'AveragePrices&amp;Codes'!$B:$B),AGRIBALYSE_Raw!$B:$B,AGRIBALYSE_Raw!P:P)*$E94,_xlfn.XLOOKUP(_xlfn.XLOOKUP(Tool_Italy!$D94,'AveragePrices&amp;Codes'!$A:$A,'AveragePrices&amp;Codes'!$B:$B),AGRIBALYSE_Cooked!$C:$C,AGRIBALYSE_Cooked!Q:Q)*$E94),"")</f>
        <v>1.3446795840000002E-8</v>
      </c>
      <c r="N94">
        <f>IFERROR(IF($F94="Raw",_xlfn.XLOOKUP(_xlfn.XLOOKUP(Tool_Italy!$D94,'AveragePrices&amp;Codes'!$A:$A,'AveragePrices&amp;Codes'!$B:$B),AGRIBALYSE_Raw!$B:$B,AGRIBALYSE_Raw!Q:Q)*$E94,_xlfn.XLOOKUP(_xlfn.XLOOKUP(Tool_Italy!$D94,'AveragePrices&amp;Codes'!$A:$A,'AveragePrices&amp;Codes'!$B:$B),AGRIBALYSE_Cooked!$C:$C,AGRIBALYSE_Cooked!R:R)*$E94),"")</f>
        <v>0.38975054695</v>
      </c>
      <c r="O94">
        <f>IFERROR(IF($F94="Raw",_xlfn.XLOOKUP(_xlfn.XLOOKUP(Tool_Italy!$D94,'AveragePrices&amp;Codes'!$A:$A,'AveragePrices&amp;Codes'!$B:$B),AGRIBALYSE_Raw!$B:$B,AGRIBALYSE_Raw!R:R)*$E94,_xlfn.XLOOKUP(_xlfn.XLOOKUP(Tool_Italy!$D94,'AveragePrices&amp;Codes'!$A:$A,'AveragePrices&amp;Codes'!$B:$B),AGRIBALYSE_Cooked!$C:$C,AGRIBALYSE_Cooked!S:S)*$E94),"")</f>
        <v>2.0948318270000003E-3</v>
      </c>
      <c r="P94">
        <f>IFERROR(IF($F94="Raw",_xlfn.XLOOKUP(_xlfn.XLOOKUP(Tool_Italy!$D94,'AveragePrices&amp;Codes'!$A:$A,'AveragePrices&amp;Codes'!$B:$B),AGRIBALYSE_Raw!$B:$B,AGRIBALYSE_Raw!S:S)*$E94,_xlfn.XLOOKUP(_xlfn.XLOOKUP(Tool_Italy!$D94,'AveragePrices&amp;Codes'!$A:$A,'AveragePrices&amp;Codes'!$B:$B),AGRIBALYSE_Cooked!$C:$C,AGRIBALYSE_Cooked!T:T)*$E94),"")</f>
        <v>5.1218297655000005E-8</v>
      </c>
      <c r="Q94">
        <f>IFERROR(IF($F94="Raw",_xlfn.XLOOKUP(_xlfn.XLOOKUP(Tool_Italy!$D94,'AveragePrices&amp;Codes'!$A:$A,'AveragePrices&amp;Codes'!$B:$B),AGRIBALYSE_Raw!$B:$B,AGRIBALYSE_Raw!T:T)*$E94,_xlfn.XLOOKUP(_xlfn.XLOOKUP(Tool_Italy!$D94,'AveragePrices&amp;Codes'!$A:$A,'AveragePrices&amp;Codes'!$B:$B),AGRIBALYSE_Cooked!$C:$C,AGRIBALYSE_Cooked!U:U)*$E94),"")</f>
        <v>9.7328889249999999E-9</v>
      </c>
      <c r="R94">
        <f>IFERROR(IF($F94="Raw",_xlfn.XLOOKUP(_xlfn.XLOOKUP(Tool_Italy!$D94,'AveragePrices&amp;Codes'!$A:$A,'AveragePrices&amp;Codes'!$B:$B),AGRIBALYSE_Raw!$B:$B,AGRIBALYSE_Raw!U:U)*$E94,_xlfn.XLOOKUP(_xlfn.XLOOKUP(Tool_Italy!$D94,'AveragePrices&amp;Codes'!$A:$A,'AveragePrices&amp;Codes'!$B:$B),AGRIBALYSE_Cooked!$C:$C,AGRIBALYSE_Cooked!V:V)*$E94),"")</f>
        <v>6.1354622174999998E-10</v>
      </c>
      <c r="S94">
        <f>IFERROR(IF($F94="Raw",_xlfn.XLOOKUP(_xlfn.XLOOKUP(Tool_Italy!$D94,'AveragePrices&amp;Codes'!$A:$A,'AveragePrices&amp;Codes'!$B:$B),AGRIBALYSE_Raw!$B:$B,AGRIBALYSE_Raw!V:V)*$E94,_xlfn.XLOOKUP(_xlfn.XLOOKUP(Tool_Italy!$D94,'AveragePrices&amp;Codes'!$A:$A,'AveragePrices&amp;Codes'!$B:$B),AGRIBALYSE_Cooked!$C:$C,AGRIBALYSE_Cooked!W:W)*$E94),"")</f>
        <v>6.0461447375000001E-3</v>
      </c>
      <c r="T94">
        <f>IFERROR(IF($F94="Raw",_xlfn.XLOOKUP(_xlfn.XLOOKUP(Tool_Italy!$D94,'AveragePrices&amp;Codes'!$A:$A,'AveragePrices&amp;Codes'!$B:$B),AGRIBALYSE_Raw!$B:$B,AGRIBALYSE_Raw!W:W)*$E94,_xlfn.XLOOKUP(_xlfn.XLOOKUP(Tool_Italy!$D94,'AveragePrices&amp;Codes'!$A:$A,'AveragePrices&amp;Codes'!$B:$B),AGRIBALYSE_Cooked!$C:$C,AGRIBALYSE_Cooked!X:X)*$E94),"")</f>
        <v>1.1669343594999999E-4</v>
      </c>
      <c r="U94">
        <f>IFERROR(IF($F94="Raw",_xlfn.XLOOKUP(_xlfn.XLOOKUP(Tool_Italy!$D94,'AveragePrices&amp;Codes'!$A:$A,'AveragePrices&amp;Codes'!$B:$B),AGRIBALYSE_Raw!$B:$B,AGRIBALYSE_Raw!X:X)*$E94,_xlfn.XLOOKUP(_xlfn.XLOOKUP(Tool_Italy!$D94,'AveragePrices&amp;Codes'!$A:$A,'AveragePrices&amp;Codes'!$B:$B),AGRIBALYSE_Cooked!$C:$C,AGRIBALYSE_Cooked!Y:Y)*$E94),"")</f>
        <v>4.7628031130000003E-3</v>
      </c>
      <c r="V94">
        <f>IFERROR(IF($F94="Raw",_xlfn.XLOOKUP(_xlfn.XLOOKUP(Tool_Italy!$D94,'AveragePrices&amp;Codes'!$A:$A,'AveragePrices&amp;Codes'!$B:$B),AGRIBALYSE_Raw!$B:$B,AGRIBALYSE_Raw!Y:Y)*$E94,_xlfn.XLOOKUP(_xlfn.XLOOKUP(Tool_Italy!$D94,'AveragePrices&amp;Codes'!$A:$A,'AveragePrices&amp;Codes'!$B:$B),AGRIBALYSE_Cooked!$C:$C,AGRIBALYSE_Cooked!Z:Z)*$E94),"")</f>
        <v>2.4979340869999998E-2</v>
      </c>
      <c r="W94">
        <f>IFERROR(IF($F94="Raw",_xlfn.XLOOKUP(_xlfn.XLOOKUP(Tool_Italy!$D94,'AveragePrices&amp;Codes'!$A:$A,'AveragePrices&amp;Codes'!$B:$B),AGRIBALYSE_Raw!$B:$B,AGRIBALYSE_Raw!Z:Z)*$E94,_xlfn.XLOOKUP(_xlfn.XLOOKUP(Tool_Italy!$D94,'AveragePrices&amp;Codes'!$A:$A,'AveragePrices&amp;Codes'!$B:$B),AGRIBALYSE_Cooked!$C:$C,AGRIBALYSE_Cooked!AA:AA)*$E94),"")</f>
        <v>8.161661509</v>
      </c>
      <c r="X94">
        <f>IFERROR(IF($F94="Raw",_xlfn.XLOOKUP(_xlfn.XLOOKUP(Tool_Italy!$D94,'AveragePrices&amp;Codes'!$A:$A,'AveragePrices&amp;Codes'!$B:$B),AGRIBALYSE_Raw!$B:$B,AGRIBALYSE_Raw!AA:AA)*$E94,_xlfn.XLOOKUP(_xlfn.XLOOKUP(Tool_Italy!$D94,'AveragePrices&amp;Codes'!$A:$A,'AveragePrices&amp;Codes'!$B:$B),AGRIBALYSE_Cooked!$C:$C,AGRIBALYSE_Cooked!AB:AB)*$E94),"")</f>
        <v>45.080547324999998</v>
      </c>
      <c r="Y94">
        <f>IFERROR(IF($F94="Raw",_xlfn.XLOOKUP(_xlfn.XLOOKUP(Tool_Italy!$D94,'AveragePrices&amp;Codes'!$A:$A,'AveragePrices&amp;Codes'!$B:$B),AGRIBALYSE_Raw!$B:$B,AGRIBALYSE_Raw!AB:AB)*$E94,_xlfn.XLOOKUP(_xlfn.XLOOKUP(Tool_Italy!$D94,'AveragePrices&amp;Codes'!$A:$A,'AveragePrices&amp;Codes'!$B:$B),AGRIBALYSE_Cooked!$C:$C,AGRIBALYSE_Cooked!AC:AC)*$E94),"")</f>
        <v>0.1464898604</v>
      </c>
      <c r="Z94">
        <f>IFERROR(IF($F94="Raw",_xlfn.XLOOKUP(_xlfn.XLOOKUP(Tool_Italy!$D94,'AveragePrices&amp;Codes'!$A:$A,'AveragePrices&amp;Codes'!$B:$B),AGRIBALYSE_Raw!$B:$B,AGRIBALYSE_Raw!AC:AC)*$E94,_xlfn.XLOOKUP(_xlfn.XLOOKUP(Tool_Italy!$D94,'AveragePrices&amp;Codes'!$A:$A,'AveragePrices&amp;Codes'!$B:$B),AGRIBALYSE_Cooked!$C:$C,AGRIBALYSE_Cooked!AD:AD)*$E94),"")</f>
        <v>13.119280754999998</v>
      </c>
      <c r="AA94">
        <f>IFERROR(IF($F94="Raw",_xlfn.XLOOKUP(_xlfn.XLOOKUP(Tool_Italy!$D94,'AveragePrices&amp;Codes'!$A:$A,'AveragePrices&amp;Codes'!$B:$B),AGRIBALYSE_Raw!$B:$B,AGRIBALYSE_Raw!AD:AD)*$E94,_xlfn.XLOOKUP(_xlfn.XLOOKUP(Tool_Italy!$D94,'AveragePrices&amp;Codes'!$A:$A,'AveragePrices&amp;Codes'!$B:$B),AGRIBALYSE_Cooked!$C:$C,AGRIBALYSE_Cooked!AE:AE)*$E94),"")</f>
        <v>2.4833198329999998E-6</v>
      </c>
      <c r="AB94" cm="1">
        <f t="array" ref="AB94">IFERROR(_xlfn.XLOOKUP(Tool_Italy!$F94&amp;$E$2,'Cooking methods'!$A:$A&amp;'Cooking methods'!$B:$B,'Cooking methods'!C:C)*$E94,"")</f>
        <v>0.287578944</v>
      </c>
      <c r="AC94" cm="1">
        <f t="array" ref="AC94">IFERROR(_xlfn.XLOOKUP(Tool_Italy!$F94&amp;$E$2,'Cooking methods'!$A:$A&amp;'Cooking methods'!$B:$B,'Cooking methods'!D:D)*$E94,"")</f>
        <v>1.8799223580000001E-8</v>
      </c>
      <c r="AD94" cm="1">
        <f t="array" ref="AD94">IFERROR(_xlfn.XLOOKUP(Tool_Italy!$F94&amp;$E$2,'Cooking methods'!$A:$A&amp;'Cooking methods'!$B:$B,'Cooking methods'!E:E)*$E94,"")</f>
        <v>1.4910588000000001E-2</v>
      </c>
      <c r="AE94" cm="1">
        <f t="array" ref="AE94">IFERROR(_xlfn.XLOOKUP(Tool_Italy!$F94&amp;$E$2,'Cooking methods'!$A:$A&amp;'Cooking methods'!$B:$B,'Cooking methods'!F:F)*$E94,"")</f>
        <v>5.5452600000000006E-4</v>
      </c>
      <c r="AF94" cm="1">
        <f t="array" ref="AF94">IFERROR(_xlfn.XLOOKUP(Tool_Italy!$F94&amp;$E$2,'Cooking methods'!$A:$A&amp;'Cooking methods'!$B:$B,'Cooking methods'!G:G)*$E94,"")</f>
        <v>3.7155530520000009E-9</v>
      </c>
      <c r="AG94" cm="1">
        <f t="array" ref="AG94">IFERROR(_xlfn.XLOOKUP(Tool_Italy!$F94&amp;$E$2,'Cooking methods'!$A:$A&amp;'Cooking methods'!$B:$B,'Cooking methods'!H:H)*$E94,"")</f>
        <v>1.2297890340000002E-9</v>
      </c>
      <c r="AH94" cm="1">
        <f t="array" ref="AH94">IFERROR(_xlfn.XLOOKUP(Tool_Italy!$F94&amp;$E$2,'Cooking methods'!$A:$A&amp;'Cooking methods'!$B:$B,'Cooking methods'!I:I)*$E94,"")</f>
        <v>6.1996622940000014E-10</v>
      </c>
      <c r="AI94" cm="1">
        <f t="array" ref="AI94">IFERROR(_xlfn.XLOOKUP(Tool_Italy!$F94&amp;$E$2,'Cooking methods'!$A:$A&amp;'Cooking methods'!$B:$B,'Cooking methods'!J:J)*$E94,"")</f>
        <v>7.8337800000000005E-4</v>
      </c>
      <c r="AJ94" cm="1">
        <f t="array" ref="AJ94">IFERROR(_xlfn.XLOOKUP(Tool_Italy!$F94&amp;$E$2,'Cooking methods'!$A:$A&amp;'Cooking methods'!$B:$B,'Cooking methods'!K:K)*$E94,"")</f>
        <v>1.9817967060000004E-5</v>
      </c>
      <c r="AK94" cm="1">
        <f t="array" ref="AK94">IFERROR(_xlfn.XLOOKUP(Tool_Italy!$F94&amp;$E$2,'Cooking methods'!$A:$A&amp;'Cooking methods'!$B:$B,'Cooking methods'!L:L)*$E94,"")</f>
        <v>1.4963400000000002E-4</v>
      </c>
      <c r="AL94" cm="1">
        <f t="array" ref="AL94">IFERROR(_xlfn.XLOOKUP(Tool_Italy!$F94&amp;$E$2,'Cooking methods'!$A:$A&amp;'Cooking methods'!$B:$B,'Cooking methods'!M:M)*$E94,"")</f>
        <v>1.663578E-3</v>
      </c>
      <c r="AM94" cm="1">
        <f t="array" ref="AM94">IFERROR(_xlfn.XLOOKUP(Tool_Italy!$F94&amp;$E$2,'Cooking methods'!$A:$A&amp;'Cooking methods'!$B:$B,'Cooking methods'!N:N)*$E94,"")</f>
        <v>0.55115483400000009</v>
      </c>
      <c r="AN94" cm="1">
        <f t="array" ref="AN94">IFERROR(_xlfn.XLOOKUP(Tool_Italy!$F94&amp;$E$2,'Cooking methods'!$A:$A&amp;'Cooking methods'!$B:$B,'Cooking methods'!O:O)*$E94,"")</f>
        <v>0.8814586860000001</v>
      </c>
      <c r="AO94" cm="1">
        <f t="array" ref="AO94">IFERROR(_xlfn.XLOOKUP(Tool_Italy!$F94&amp;$E$2,'Cooking methods'!$A:$A&amp;'Cooking methods'!$B:$B,'Cooking methods'!P:P)*$E94,"")</f>
        <v>2.5781058000000003E-2</v>
      </c>
      <c r="AP94" cm="1">
        <f t="array" ref="AP94">IFERROR(_xlfn.XLOOKUP(Tool_Italy!$F94&amp;$E$2,'Cooking methods'!$A:$A&amp;'Cooking methods'!$B:$B,'Cooking methods'!Q:Q)*$E94,"")</f>
        <v>4.5100215720000003</v>
      </c>
      <c r="AQ94" cm="1">
        <f t="array" ref="AQ94">IFERROR(_xlfn.XLOOKUP(Tool_Italy!$F94&amp;$E$2,'Cooking methods'!$A:$A&amp;'Cooking methods'!$B:$B,'Cooking methods'!R:R)*$E94,"")</f>
        <v>6.4006207560000001E-7</v>
      </c>
      <c r="AR94" cm="1">
        <f t="array" ref="AR94">IFERROR(_xlfn.XLOOKUP(Tool_Italy!$G94&amp;$E$2,'Waste management'!$A:$A&amp;'Waste management'!$B:$B,'Waste management'!C:C)*$E94,"")</f>
        <v>3.7496519999999998E-2</v>
      </c>
      <c r="AS94" cm="1">
        <f t="array" ref="AS94">IFERROR(_xlfn.XLOOKUP(Tool_Italy!$G94&amp;$E$2,'Waste management'!$A:$A&amp;'Waste management'!$B:$B,'Waste management'!D:D)*$E94,"")</f>
        <v>2.6942139600000004E-10</v>
      </c>
      <c r="AT94" cm="1">
        <f t="array" ref="AT94">IFERROR(_xlfn.XLOOKUP(Tool_Italy!$G94&amp;$E$2,'Waste management'!$A:$A&amp;'Waste management'!$B:$B,'Waste management'!E:E)*$E94,"")</f>
        <v>5.7376000000000009E-4</v>
      </c>
      <c r="AU94" cm="1">
        <f t="array" ref="AU94">IFERROR(_xlfn.XLOOKUP(Tool_Italy!$G94&amp;$E$2,'Waste management'!$A:$A&amp;'Waste management'!$B:$B,'Waste management'!F:F)*$E94,"")</f>
        <v>8.4759999999999995E-5</v>
      </c>
      <c r="AV94" cm="1">
        <f t="array" ref="AV94">IFERROR(_xlfn.XLOOKUP(Tool_Italy!$G94&amp;$E$2,'Waste management'!$A:$A&amp;'Waste management'!$B:$B,'Waste management'!G:G)*$E94,"")</f>
        <v>7.5766312000000005E-9</v>
      </c>
      <c r="AW94" cm="1">
        <f t="array" ref="AW94">IFERROR(_xlfn.XLOOKUP(Tool_Italy!$G94&amp;$E$2,'Waste management'!$A:$A&amp;'Waste management'!$B:$B,'Waste management'!H:H)*$E94,"")</f>
        <v>2.4757157200000001E-10</v>
      </c>
      <c r="AX94" cm="1">
        <f t="array" ref="AX94">IFERROR(_xlfn.XLOOKUP(Tool_Italy!$G94&amp;$E$2,'Waste management'!$A:$A&amp;'Waste management'!$B:$B,'Waste management'!I:I)*$E94,"")</f>
        <v>1.7690781199999999E-10</v>
      </c>
      <c r="AY94" cm="1">
        <f t="array" ref="AY94">IFERROR(_xlfn.XLOOKUP(Tool_Italy!$G94&amp;$E$2,'Waste management'!$A:$A&amp;'Waste management'!$B:$B,'Waste management'!J:J)*$E94,"")</f>
        <v>1.4409200000000003E-3</v>
      </c>
      <c r="AZ94" cm="1">
        <f t="array" ref="AZ94">IFERROR(_xlfn.XLOOKUP(Tool_Italy!$G94&amp;$E$2,'Waste management'!$A:$A&amp;'Waste management'!$B:$B,'Waste management'!K:K)*$E94,"")</f>
        <v>2.3156627600000001E-6</v>
      </c>
      <c r="BA94" cm="1">
        <f t="array" ref="BA94">IFERROR(_xlfn.XLOOKUP(Tool_Italy!$G94&amp;$E$2,'Waste management'!$A:$A&amp;'Waste management'!$B:$B,'Waste management'!L:L)*$E94,"")</f>
        <v>6.3481458400000004E-5</v>
      </c>
      <c r="BB94" cm="1">
        <f t="array" ref="BB94">IFERROR(_xlfn.XLOOKUP(Tool_Italy!$G94&amp;$E$2,'Waste management'!$A:$A&amp;'Waste management'!$B:$B,'Waste management'!M:M)*$E94,"")</f>
        <v>6.3569999999999998E-3</v>
      </c>
      <c r="BC94" cm="1">
        <f t="array" ref="BC94">IFERROR(_xlfn.XLOOKUP(Tool_Italy!$G94&amp;$E$2,'Waste management'!$A:$A&amp;'Waste management'!$B:$B,'Waste management'!N:N)*$E94,"")</f>
        <v>5.4605521600000007</v>
      </c>
      <c r="BD94" cm="1">
        <f t="array" ref="BD94">IFERROR(_xlfn.XLOOKUP(Tool_Italy!$G94&amp;$E$2,'Waste management'!$A:$A&amp;'Waste management'!$B:$B,'Waste management'!O:O)*$E94,"")</f>
        <v>0.35506615999999996</v>
      </c>
      <c r="BE94" cm="1">
        <f t="array" ref="BE94">IFERROR(_xlfn.XLOOKUP(Tool_Italy!$G94&amp;$E$2,'Waste management'!$A:$A&amp;'Waste management'!$B:$B,'Waste management'!P:P)*$E94,"")</f>
        <v>7.4588800000000002E-3</v>
      </c>
      <c r="BF94" cm="1">
        <f t="array" ref="BF94">IFERROR(_xlfn.XLOOKUP(Tool_Italy!$G94&amp;$E$2,'Waste management'!$A:$A&amp;'Waste management'!$B:$B,'Waste management'!Q:Q)*$E94,"")</f>
        <v>0.23479824000000002</v>
      </c>
      <c r="BG94" cm="1">
        <f t="array" ref="BG94">IFERROR(_xlfn.XLOOKUP(Tool_Italy!$G94&amp;$E$2,'Waste management'!$A:$A&amp;'Waste management'!$B:$B,'Waste management'!R:R)*$E94,"")</f>
        <v>7.2909900000000004E-8</v>
      </c>
      <c r="BH94">
        <f>IFERROR((L94+AR94+AB94)*_xlfn.XLOOKUP(Tool_Italy!BH$4,Monetization_Factors!$A:$A,Monetization_Factors!$D:$D),"")</f>
        <v>0.12161041698594716</v>
      </c>
      <c r="BI94">
        <f>IFERROR((M94+AS94+AC94)*_xlfn.XLOOKUP(Tool_Italy!BI$4,Monetization_Factors!$A:$A,Monetization_Factors!$D:$D),"")</f>
        <v>1.3016268152560292E-6</v>
      </c>
      <c r="BJ94">
        <f>IFERROR((N94+AT94+AD94)*_xlfn.XLOOKUP(Tool_Italy!BJ$4,Monetization_Factors!$A:$A,Monetization_Factors!$D:$D),"")</f>
        <v>6.1846272384254695E-4</v>
      </c>
      <c r="BK94">
        <f>IFERROR((O94+AU94+AE94)*_xlfn.XLOOKUP(Tool_Italy!BK$4,Monetization_Factors!$A:$A,Monetization_Factors!$D:$D),"")</f>
        <v>4.1385619400757115E-3</v>
      </c>
      <c r="BL94">
        <f>IFERROR((P94+AV94+AF94)*_xlfn.XLOOKUP(Tool_Italy!BL$4,Monetization_Factors!$A:$A,Monetization_Factors!$D:$D),"")</f>
        <v>6.2402587931453299E-2</v>
      </c>
      <c r="BM94">
        <f>IFERROR((Q94+AW94+AG94)*_xlfn.XLOOKUP(Tool_Italy!BM$4,Monetization_Factors!$A:$A,Monetization_Factors!$D:$D),"")</f>
        <v>2.3279316791753025E-3</v>
      </c>
      <c r="BN94">
        <f>IFERROR((R94+AX94+AH94)*_xlfn.XLOOKUP(Tool_Italy!BN$4,Monetization_Factors!$A:$A,Monetization_Factors!$D:$D),"")</f>
        <v>1.6214774478077467E-3</v>
      </c>
      <c r="BO94">
        <f>IFERROR((S94+AY94+AI94)*_xlfn.XLOOKUP(Tool_Italy!BO$4,Monetization_Factors!$A:$A,Monetization_Factors!$D:$D),"")</f>
        <v>3.6211262440382828E-3</v>
      </c>
      <c r="BP94">
        <f>IFERROR((T94+AZ94+AJ94)*_xlfn.XLOOKUP(Tool_Italy!BP$4,Monetization_Factors!$A:$A,Monetization_Factors!$D:$D),"")</f>
        <v>3.3865353905876172E-4</v>
      </c>
      <c r="BQ94">
        <f>IFERROR((U94+BA94+AK94)*_xlfn.XLOOKUP(Tool_Italy!BQ$4,Monetization_Factors!$A:$A,Monetization_Factors!$D:$D),"")</f>
        <v>2.0354848765036512E-2</v>
      </c>
      <c r="BR94" t="str">
        <f>IFERROR((V94+BB94+AL94)*_xlfn.XLOOKUP(Tool_Italy!BR$4,Monetization_Factors!$A:$A,Monetization_Factors!$D:$D),"")</f>
        <v/>
      </c>
      <c r="BS94">
        <f>IFERROR((W94+BC94+AM94)*_xlfn.XLOOKUP(Tool_Italy!BS$4,Monetization_Factors!$A:$A,Monetization_Factors!$D:$D),"")</f>
        <v>6.8971479594959E-4</v>
      </c>
      <c r="BT94">
        <f>IFERROR((X94+BD94+AN94)*_xlfn.XLOOKUP(Tool_Italy!BT$4,Monetization_Factors!$A:$A,Monetization_Factors!$D:$D),"")</f>
        <v>1.0313544897780582E-2</v>
      </c>
      <c r="BU94">
        <f>IFERROR((Y94+BE94+AO94)*_xlfn.XLOOKUP(Tool_Italy!BU$4,Monetization_Factors!$A:$A,Monetization_Factors!$D:$D),"")</f>
        <v>1.1421697715699678E-3</v>
      </c>
      <c r="BV94">
        <f>IFERROR((Z94+BF94+AP94)*_xlfn.XLOOKUP(Tool_Italy!BV$4,Monetization_Factors!$A:$A,Monetization_Factors!$D:$D),"")</f>
        <v>2.9498636939163811E-2</v>
      </c>
      <c r="BW94">
        <f>IFERROR((AA94+BG94+AQ94)*_xlfn.XLOOKUP(Tool_Italy!BW$4,Monetization_Factors!$A:$A,Monetization_Factors!$D:$D),"")</f>
        <v>6.6774363276453154E-6</v>
      </c>
      <c r="BX94" s="38" t="str" cm="1">
        <f t="array" ref="BX94">IFERROR(_xlfn.IFS(I94&lt;&gt;0,I94*E94,I94="",J94*E94),"")</f>
        <v/>
      </c>
      <c r="BY94" s="38">
        <f t="shared" si="67"/>
        <v>0.23833126395900572</v>
      </c>
      <c r="BZ94" s="38">
        <f t="shared" si="71"/>
        <v>0.23833126395900572</v>
      </c>
      <c r="CA94" s="38">
        <f t="shared" si="68"/>
        <v>4.5832935376731871E-4</v>
      </c>
      <c r="CB94">
        <f t="shared" si="69"/>
        <v>0.9347394577</v>
      </c>
      <c r="CC94">
        <f t="shared" si="72"/>
        <v>3.2515440816000001E-8</v>
      </c>
      <c r="CD94">
        <f t="shared" si="73"/>
        <v>0.40523489494999998</v>
      </c>
      <c r="CE94">
        <f t="shared" si="74"/>
        <v>2.7341178270000005E-3</v>
      </c>
      <c r="CF94">
        <f t="shared" si="75"/>
        <v>6.2510481907000001E-8</v>
      </c>
      <c r="CG94">
        <f t="shared" si="76"/>
        <v>1.1210249531000001E-8</v>
      </c>
      <c r="CH94">
        <f t="shared" si="77"/>
        <v>1.41042026315E-9</v>
      </c>
      <c r="CI94">
        <f t="shared" si="78"/>
        <v>8.2704427375000014E-3</v>
      </c>
      <c r="CJ94">
        <f t="shared" si="79"/>
        <v>1.3882706576999999E-4</v>
      </c>
      <c r="CK94">
        <f t="shared" si="80"/>
        <v>4.9759185714000004E-3</v>
      </c>
      <c r="CL94">
        <f t="shared" si="81"/>
        <v>3.2999918869999999E-2</v>
      </c>
      <c r="CM94">
        <f t="shared" si="82"/>
        <v>14.173368503000001</v>
      </c>
      <c r="CN94">
        <f t="shared" si="83"/>
        <v>46.317072171</v>
      </c>
      <c r="CO94">
        <f t="shared" si="84"/>
        <v>0.1797297984</v>
      </c>
      <c r="CP94">
        <f t="shared" si="85"/>
        <v>17.864100566999998</v>
      </c>
      <c r="CQ94">
        <f t="shared" si="86"/>
        <v>3.1962918085999997E-6</v>
      </c>
      <c r="CR94">
        <f t="shared" si="70"/>
        <v>1.7975758801923078E-3</v>
      </c>
      <c r="CS94">
        <f t="shared" si="87"/>
        <v>6.252969387692308E-11</v>
      </c>
      <c r="CT94">
        <f t="shared" si="88"/>
        <v>7.7929787490384607E-4</v>
      </c>
      <c r="CU94">
        <f t="shared" si="89"/>
        <v>5.257918898076924E-6</v>
      </c>
      <c r="CV94">
        <f t="shared" si="90"/>
        <v>1.2021246520576923E-10</v>
      </c>
      <c r="CW94">
        <f t="shared" si="91"/>
        <v>2.1558172175E-11</v>
      </c>
      <c r="CX94">
        <f t="shared" si="92"/>
        <v>2.7123466599038463E-12</v>
      </c>
      <c r="CY94">
        <f t="shared" si="93"/>
        <v>1.5904697572115386E-5</v>
      </c>
      <c r="CZ94">
        <f t="shared" si="94"/>
        <v>2.669751264807692E-7</v>
      </c>
      <c r="DA94">
        <f t="shared" si="95"/>
        <v>9.5690741757692317E-6</v>
      </c>
      <c r="DB94">
        <f t="shared" si="96"/>
        <v>6.3461382442307689E-5</v>
      </c>
      <c r="DC94">
        <f t="shared" si="97"/>
        <v>2.7256477890384618E-2</v>
      </c>
      <c r="DD94">
        <f t="shared" si="98"/>
        <v>8.9071292636538457E-2</v>
      </c>
      <c r="DE94">
        <f t="shared" si="99"/>
        <v>3.4563422769230771E-4</v>
      </c>
      <c r="DF94">
        <f t="shared" si="100"/>
        <v>3.4354039551923073E-2</v>
      </c>
      <c r="DG94">
        <f t="shared" si="101"/>
        <v>6.1467150165384611E-9</v>
      </c>
      <c r="DH94" s="5">
        <f>IFERROR(((((L94+AB94)*(1/$H94))+AR94)/$F$2)/($B$2*('CAR.CAP_per person'!B$2)/(_xlfn.XLOOKUP($E$2,EU_countries_GDP!$A$2:$A$29,EU_countries_GDP!$E$2:$E$29))),"")</f>
        <v>6.5393429501168443E-2</v>
      </c>
      <c r="DI94" s="5">
        <f>IFERROR(((((M94+AC94)*(1/$H94))+AS94)/$F$2)/($B$2*('CAR.CAP_per person'!C$2)/(_xlfn.XLOOKUP($E$2,EU_countries_GDP!$A$2:$A$29,EU_countries_GDP!$E$2:$E$29))),"")</f>
        <v>2.946244352553884E-5</v>
      </c>
      <c r="DJ94" s="5">
        <f>IFERROR(((((N94+AD94)*(1/$H94))+AT94)/$F$2)/($B$2*('CAR.CAP_per person'!D$2)/(_xlfn.XLOOKUP($E$2,EU_countries_GDP!$A$2:$A$29,EU_countries_GDP!$E$2:$E$29))),"")</f>
        <v>3.7788748954749416E-4</v>
      </c>
      <c r="DK94" s="5">
        <f>IFERROR(((((O94+AE94)*(1/$H94))+AU94)/$F$2)/($B$2*('CAR.CAP_per person'!E$2)/(_xlfn.XLOOKUP($E$2,EU_countries_GDP!$A$2:$A$29,EU_countries_GDP!$E$2:$E$29))),"")</f>
        <v>3.2277221475229662E-3</v>
      </c>
      <c r="DL94" s="5">
        <f>IFERROR(((((P94+AF94)*(1/$H94))+AV94)/$F$2)/($B$2*('CAR.CAP_per person'!F$2)/(_xlfn.XLOOKUP($E$2,EU_countries_GDP!$A$2:$A$29,EU_countries_GDP!$E$2:$E$29))),"")</f>
        <v>5.3898366039175187E-2</v>
      </c>
      <c r="DM94" s="5">
        <f>IFERROR(((((Q94+AG94)*(1/$H94))+AW94)/$F$2)/($B$2*('CAR.CAP_per person'!G$2)/(_xlfn.XLOOKUP($E$2,EU_countries_GDP!$A$2:$A$29,EU_countries_GDP!$E$2:$E$29))),"")</f>
        <v>5.6382220683483314E-3</v>
      </c>
      <c r="DN94" s="5">
        <f>IFERROR(((((R94+AH94)*(1/$H94))+AX94)/$F$2)/($B$2*('CAR.CAP_per person'!H$2)/(_xlfn.XLOOKUP($E$2,EU_countries_GDP!$A$2:$A$29,EU_countries_GDP!$E$2:$E$29))),"")</f>
        <v>1.5263482731591458E-4</v>
      </c>
      <c r="DO94" s="5">
        <f>IFERROR(((((S94+AI94)*(1/$H94))+AY94)/$F$2)/($B$2*('CAR.CAP_per person'!I$2)/(_xlfn.XLOOKUP($E$2,EU_countries_GDP!$A$2:$A$29,EU_countries_GDP!$E$2:$E$29))),"")</f>
        <v>3.5058469469853213E-3</v>
      </c>
      <c r="DP94" s="5">
        <f>IFERROR(((((T94+AJ94)*(1/$H94))+AZ94)/$F$2)/($B$2*('CAR.CAP_per person'!J$2)/(_xlfn.XLOOKUP($E$2,EU_countries_GDP!$A$2:$A$29,EU_countries_GDP!$E$2:$E$29))),"")</f>
        <v>1.1603687189795271E-2</v>
      </c>
      <c r="DQ94" s="5">
        <f>IFERROR(((((U94+AK94)*(1/$H94))+BA94)/$F$2)/($B$2*('CAR.CAP_per person'!K$2)/(_xlfn.XLOOKUP($E$2,EU_countries_GDP!$A$2:$A$29,EU_countries_GDP!$E$2:$E$29))),"")</f>
        <v>1.2084288295412979E-2</v>
      </c>
      <c r="DR94" s="5">
        <f>IFERROR(((((V94+AL94)*(1/$H94))+BB94)/$F$2)/($B$2*('CAR.CAP_per person'!L$2)/(_xlfn.XLOOKUP($E$2,EU_countries_GDP!$A$2:$A$29,EU_countries_GDP!$E$2:$E$29))),"")</f>
        <v>2.2487436156583131E-3</v>
      </c>
      <c r="DS94" s="5">
        <f>IFERROR(((((W94+AM94)*(1/$H94))+BC94)/$F$2)/($B$2*('CAR.CAP_per person'!M$2)/(_xlfn.XLOOKUP($E$2,EU_countries_GDP!$A$2:$A$29,EU_countries_GDP!$E$2:$E$29))),"")</f>
        <v>3.711287753583066E-2</v>
      </c>
      <c r="DT94" s="5">
        <f>IFERROR(((((X94+AN94)*(1/$H94))+BD94)/$F$2)/($B$2*('CAR.CAP_per person'!N$2)/(_xlfn.XLOOKUP($E$2,EU_countries_GDP!$A$2:$A$29,EU_countries_GDP!$E$2:$E$29))),"")</f>
        <v>1.7799524443857191</v>
      </c>
      <c r="DU94" s="5">
        <f>IFERROR(((((Y94+AO94)*(1/$H94))+BE94)/$F$2)/($B$2*('CAR.CAP_per person'!O$2)/(_xlfn.XLOOKUP($E$2,EU_countries_GDP!$A$2:$A$29,EU_countries_GDP!$E$2:$E$29))),"")</f>
        <v>4.7039093609703073E-4</v>
      </c>
      <c r="DV94" s="5">
        <f>IFERROR(((((Z94+AP94)*(1/$H94))+BF94)/$F$2)/($B$2*('CAR.CAP_per person'!P$2)/(_xlfn.XLOOKUP($E$2,EU_countries_GDP!$A$2:$A$29,EU_countries_GDP!$E$2:$E$29))),"")</f>
        <v>3.8819493912200624E-2</v>
      </c>
      <c r="DW94" s="5">
        <f>IFERROR(((((AA94+AQ94)*(1/$H94))+BG94)/$F$2)/($B$2*('CAR.CAP_per person'!Q$2)/(_xlfn.XLOOKUP($E$2,EU_countries_GDP!$A$2:$A$29,EU_countries_GDP!$E$2:$E$29))),"")</f>
        <v>7.0228025839743904E-3</v>
      </c>
    </row>
    <row r="95" spans="1:127">
      <c r="A95" t="s">
        <v>243</v>
      </c>
      <c r="B95" t="str">
        <f>_xlfn.XLOOKUP(D95,Table5[Ingredient],Table5[Category],"",FALSE)</f>
        <v>Starch/satiating food</v>
      </c>
      <c r="C95" s="33" t="s">
        <v>177</v>
      </c>
      <c r="D95" s="33" t="s">
        <v>250</v>
      </c>
      <c r="E95" s="33">
        <v>0.32800000000000001</v>
      </c>
      <c r="F95" s="33" t="s">
        <v>204</v>
      </c>
      <c r="G95" s="33" t="s">
        <v>180</v>
      </c>
      <c r="H95" s="91">
        <f>Dataset_IT!L92</f>
        <v>0.10754098360655737</v>
      </c>
      <c r="I95" s="33"/>
      <c r="J95" s="37" t="str">
        <f>IFERROR(INDEX('AveragePrices&amp;Codes'!G:AG, MATCH($D95, 'AveragePrices&amp;Codes'!$A:$A, 0), MATCH(Tool_Italy!$E$2, 'AveragePrices&amp;Codes'!$G$1:$AG$1, 0)),"")</f>
        <v/>
      </c>
      <c r="K95" s="37">
        <f>IFERROR(E95/(_xlfn.XLOOKUP(A95,Dataset_IT!$Q$2:$Q$9,Dataset_IT!$R$2:$R$9)),"")</f>
        <v>5.046153846153846E-3</v>
      </c>
      <c r="L95">
        <f>IFERROR(IF($F95="Raw",_xlfn.XLOOKUP(_xlfn.XLOOKUP(Tool_Italy!$D95,'AveragePrices&amp;Codes'!$A:$A,'AveragePrices&amp;Codes'!$B:$B),AGRIBALYSE_Raw!$B:$B,AGRIBALYSE_Raw!O:O)*$E95,_xlfn.XLOOKUP(_xlfn.XLOOKUP(Tool_Italy!$D95,'AveragePrices&amp;Codes'!$A:$A,'AveragePrices&amp;Codes'!$B:$B),AGRIBALYSE_Cooked!$C:$C,AGRIBALYSE_Cooked!P:P)*$E95),"")</f>
        <v>0.3067021318</v>
      </c>
      <c r="M95">
        <f>IFERROR(IF($F95="Raw",_xlfn.XLOOKUP(_xlfn.XLOOKUP(Tool_Italy!$D95,'AveragePrices&amp;Codes'!$A:$A,'AveragePrices&amp;Codes'!$B:$B),AGRIBALYSE_Raw!$B:$B,AGRIBALYSE_Raw!P:P)*$E95,_xlfn.XLOOKUP(_xlfn.XLOOKUP(Tool_Italy!$D95,'AveragePrices&amp;Codes'!$A:$A,'AveragePrices&amp;Codes'!$B:$B),AGRIBALYSE_Cooked!$C:$C,AGRIBALYSE_Cooked!Q:Q)*$E95),"")</f>
        <v>6.7646457600000008E-9</v>
      </c>
      <c r="N95">
        <f>IFERROR(IF($F95="Raw",_xlfn.XLOOKUP(_xlfn.XLOOKUP(Tool_Italy!$D95,'AveragePrices&amp;Codes'!$A:$A,'AveragePrices&amp;Codes'!$B:$B),AGRIBALYSE_Raw!$B:$B,AGRIBALYSE_Raw!Q:Q)*$E95,_xlfn.XLOOKUP(_xlfn.XLOOKUP(Tool_Italy!$D95,'AveragePrices&amp;Codes'!$A:$A,'AveragePrices&amp;Codes'!$B:$B),AGRIBALYSE_Cooked!$C:$C,AGRIBALYSE_Cooked!R:R)*$E95),"")</f>
        <v>0.1960708273</v>
      </c>
      <c r="O95">
        <f>IFERROR(IF($F95="Raw",_xlfn.XLOOKUP(_xlfn.XLOOKUP(Tool_Italy!$D95,'AveragePrices&amp;Codes'!$A:$A,'AveragePrices&amp;Codes'!$B:$B),AGRIBALYSE_Raw!$B:$B,AGRIBALYSE_Raw!R:R)*$E95,_xlfn.XLOOKUP(_xlfn.XLOOKUP(Tool_Italy!$D95,'AveragePrices&amp;Codes'!$A:$A,'AveragePrices&amp;Codes'!$B:$B),AGRIBALYSE_Cooked!$C:$C,AGRIBALYSE_Cooked!S:S)*$E95),"")</f>
        <v>1.0538417780000002E-3</v>
      </c>
      <c r="P95">
        <f>IFERROR(IF($F95="Raw",_xlfn.XLOOKUP(_xlfn.XLOOKUP(Tool_Italy!$D95,'AveragePrices&amp;Codes'!$A:$A,'AveragePrices&amp;Codes'!$B:$B),AGRIBALYSE_Raw!$B:$B,AGRIBALYSE_Raw!S:S)*$E95,_xlfn.XLOOKUP(_xlfn.XLOOKUP(Tool_Italy!$D95,'AveragePrices&amp;Codes'!$A:$A,'AveragePrices&amp;Codes'!$B:$B),AGRIBALYSE_Cooked!$C:$C,AGRIBALYSE_Cooked!T:T)*$E95),"")</f>
        <v>2.5766260170000003E-8</v>
      </c>
      <c r="Q95">
        <f>IFERROR(IF($F95="Raw",_xlfn.XLOOKUP(_xlfn.XLOOKUP(Tool_Italy!$D95,'AveragePrices&amp;Codes'!$A:$A,'AveragePrices&amp;Codes'!$B:$B),AGRIBALYSE_Raw!$B:$B,AGRIBALYSE_Raw!T:T)*$E95,_xlfn.XLOOKUP(_xlfn.XLOOKUP(Tool_Italy!$D95,'AveragePrices&amp;Codes'!$A:$A,'AveragePrices&amp;Codes'!$B:$B),AGRIBALYSE_Cooked!$C:$C,AGRIBALYSE_Cooked!U:U)*$E95),"")</f>
        <v>4.8962999500000001E-9</v>
      </c>
      <c r="R95">
        <f>IFERROR(IF($F95="Raw",_xlfn.XLOOKUP(_xlfn.XLOOKUP(Tool_Italy!$D95,'AveragePrices&amp;Codes'!$A:$A,'AveragePrices&amp;Codes'!$B:$B),AGRIBALYSE_Raw!$B:$B,AGRIBALYSE_Raw!U:U)*$E95,_xlfn.XLOOKUP(_xlfn.XLOOKUP(Tool_Italy!$D95,'AveragePrices&amp;Codes'!$A:$A,'AveragePrices&amp;Codes'!$B:$B),AGRIBALYSE_Cooked!$C:$C,AGRIBALYSE_Cooked!V:V)*$E95),"")</f>
        <v>3.0865515449999995E-10</v>
      </c>
      <c r="S95">
        <f>IFERROR(IF($F95="Raw",_xlfn.XLOOKUP(_xlfn.XLOOKUP(Tool_Italy!$D95,'AveragePrices&amp;Codes'!$A:$A,'AveragePrices&amp;Codes'!$B:$B),AGRIBALYSE_Raw!$B:$B,AGRIBALYSE_Raw!V:V)*$E95,_xlfn.XLOOKUP(_xlfn.XLOOKUP(Tool_Italy!$D95,'AveragePrices&amp;Codes'!$A:$A,'AveragePrices&amp;Codes'!$B:$B),AGRIBALYSE_Cooked!$C:$C,AGRIBALYSE_Cooked!W:W)*$E95),"")</f>
        <v>3.041618825E-3</v>
      </c>
      <c r="T95">
        <f>IFERROR(IF($F95="Raw",_xlfn.XLOOKUP(_xlfn.XLOOKUP(Tool_Italy!$D95,'AveragePrices&amp;Codes'!$A:$A,'AveragePrices&amp;Codes'!$B:$B),AGRIBALYSE_Raw!$B:$B,AGRIBALYSE_Raw!W:W)*$E95,_xlfn.XLOOKUP(_xlfn.XLOOKUP(Tool_Italy!$D95,'AveragePrices&amp;Codes'!$A:$A,'AveragePrices&amp;Codes'!$B:$B),AGRIBALYSE_Cooked!$C:$C,AGRIBALYSE_Cooked!X:X)*$E95),"")</f>
        <v>5.8704673299999995E-5</v>
      </c>
      <c r="U95">
        <f>IFERROR(IF($F95="Raw",_xlfn.XLOOKUP(_xlfn.XLOOKUP(Tool_Italy!$D95,'AveragePrices&amp;Codes'!$A:$A,'AveragePrices&amp;Codes'!$B:$B),AGRIBALYSE_Raw!$B:$B,AGRIBALYSE_Raw!X:X)*$E95,_xlfn.XLOOKUP(_xlfn.XLOOKUP(Tool_Italy!$D95,'AveragePrices&amp;Codes'!$A:$A,'AveragePrices&amp;Codes'!$B:$B),AGRIBALYSE_Cooked!$C:$C,AGRIBALYSE_Cooked!Y:Y)*$E95),"")</f>
        <v>2.3960113820000002E-3</v>
      </c>
      <c r="V95">
        <f>IFERROR(IF($F95="Raw",_xlfn.XLOOKUP(_xlfn.XLOOKUP(Tool_Italy!$D95,'AveragePrices&amp;Codes'!$A:$A,'AveragePrices&amp;Codes'!$B:$B),AGRIBALYSE_Raw!$B:$B,AGRIBALYSE_Raw!Y:Y)*$E95,_xlfn.XLOOKUP(_xlfn.XLOOKUP(Tool_Italy!$D95,'AveragePrices&amp;Codes'!$A:$A,'AveragePrices&amp;Codes'!$B:$B),AGRIBALYSE_Cooked!$C:$C,AGRIBALYSE_Cooked!Z:Z)*$E95),"")</f>
        <v>1.256629418E-2</v>
      </c>
      <c r="W95">
        <f>IFERROR(IF($F95="Raw",_xlfn.XLOOKUP(_xlfn.XLOOKUP(Tool_Italy!$D95,'AveragePrices&amp;Codes'!$A:$A,'AveragePrices&amp;Codes'!$B:$B),AGRIBALYSE_Raw!$B:$B,AGRIBALYSE_Raw!Z:Z)*$E95,_xlfn.XLOOKUP(_xlfn.XLOOKUP(Tool_Italy!$D95,'AveragePrices&amp;Codes'!$A:$A,'AveragePrices&amp;Codes'!$B:$B),AGRIBALYSE_Cooked!$C:$C,AGRIBALYSE_Cooked!AA:AA)*$E95),"")</f>
        <v>4.1058665259999998</v>
      </c>
      <c r="X95">
        <f>IFERROR(IF($F95="Raw",_xlfn.XLOOKUP(_xlfn.XLOOKUP(Tool_Italy!$D95,'AveragePrices&amp;Codes'!$A:$A,'AveragePrices&amp;Codes'!$B:$B),AGRIBALYSE_Raw!$B:$B,AGRIBALYSE_Raw!AA:AA)*$E95,_xlfn.XLOOKUP(_xlfn.XLOOKUP(Tool_Italy!$D95,'AveragePrices&amp;Codes'!$A:$A,'AveragePrices&amp;Codes'!$B:$B),AGRIBALYSE_Cooked!$C:$C,AGRIBALYSE_Cooked!AB:AB)*$E95),"")</f>
        <v>22.678557550000001</v>
      </c>
      <c r="Y95">
        <f>IFERROR(IF($F95="Raw",_xlfn.XLOOKUP(_xlfn.XLOOKUP(Tool_Italy!$D95,'AveragePrices&amp;Codes'!$A:$A,'AveragePrices&amp;Codes'!$B:$B),AGRIBALYSE_Raw!$B:$B,AGRIBALYSE_Raw!AB:AB)*$E95,_xlfn.XLOOKUP(_xlfn.XLOOKUP(Tool_Italy!$D95,'AveragePrices&amp;Codes'!$A:$A,'AveragePrices&amp;Codes'!$B:$B),AGRIBALYSE_Cooked!$C:$C,AGRIBALYSE_Cooked!AC:AC)*$E95),"")</f>
        <v>7.3694285600000006E-2</v>
      </c>
      <c r="Z95">
        <f>IFERROR(IF($F95="Raw",_xlfn.XLOOKUP(_xlfn.XLOOKUP(Tool_Italy!$D95,'AveragePrices&amp;Codes'!$A:$A,'AveragePrices&amp;Codes'!$B:$B),AGRIBALYSE_Raw!$B:$B,AGRIBALYSE_Raw!AC:AC)*$E95,_xlfn.XLOOKUP(_xlfn.XLOOKUP(Tool_Italy!$D95,'AveragePrices&amp;Codes'!$A:$A,'AveragePrices&amp;Codes'!$B:$B),AGRIBALYSE_Cooked!$C:$C,AGRIBALYSE_Cooked!AD:AD)*$E95),"")</f>
        <v>6.5998835699999994</v>
      </c>
      <c r="AA95">
        <f>IFERROR(IF($F95="Raw",_xlfn.XLOOKUP(_xlfn.XLOOKUP(Tool_Italy!$D95,'AveragePrices&amp;Codes'!$A:$A,'AveragePrices&amp;Codes'!$B:$B),AGRIBALYSE_Raw!$B:$B,AGRIBALYSE_Raw!AD:AD)*$E95,_xlfn.XLOOKUP(_xlfn.XLOOKUP(Tool_Italy!$D95,'AveragePrices&amp;Codes'!$A:$A,'AveragePrices&amp;Codes'!$B:$B),AGRIBALYSE_Cooked!$C:$C,AGRIBALYSE_Cooked!AE:AE)*$E95),"")</f>
        <v>1.249277462E-6</v>
      </c>
      <c r="AB95" cm="1">
        <f t="array" ref="AB95">IFERROR(_xlfn.XLOOKUP(Tool_Italy!$F95&amp;$E$2,'Cooking methods'!$A:$A&amp;'Cooking methods'!$B:$B,'Cooking methods'!C:C)*$E95,"")</f>
        <v>0.144671616</v>
      </c>
      <c r="AC95" cm="1">
        <f t="array" ref="AC95">IFERROR(_xlfn.XLOOKUP(Tool_Italy!$F95&amp;$E$2,'Cooking methods'!$A:$A&amp;'Cooking methods'!$B:$B,'Cooking methods'!D:D)*$E95,"")</f>
        <v>9.4572781200000006E-9</v>
      </c>
      <c r="AD95" cm="1">
        <f t="array" ref="AD95">IFERROR(_xlfn.XLOOKUP(Tool_Italy!$F95&amp;$E$2,'Cooking methods'!$A:$A&amp;'Cooking methods'!$B:$B,'Cooking methods'!E:E)*$E95,"")</f>
        <v>7.5010320000000004E-3</v>
      </c>
      <c r="AE95" cm="1">
        <f t="array" ref="AE95">IFERROR(_xlfn.XLOOKUP(Tool_Italy!$F95&amp;$E$2,'Cooking methods'!$A:$A&amp;'Cooking methods'!$B:$B,'Cooking methods'!F:F)*$E95,"")</f>
        <v>2.7896400000000003E-4</v>
      </c>
      <c r="AF95" cm="1">
        <f t="array" ref="AF95">IFERROR(_xlfn.XLOOKUP(Tool_Italy!$F95&amp;$E$2,'Cooking methods'!$A:$A&amp;'Cooking methods'!$B:$B,'Cooking methods'!G:G)*$E95,"")</f>
        <v>1.8691739280000005E-9</v>
      </c>
      <c r="AG95" cm="1">
        <f t="array" ref="AG95">IFERROR(_xlfn.XLOOKUP(Tool_Italy!$F95&amp;$E$2,'Cooking methods'!$A:$A&amp;'Cooking methods'!$B:$B,'Cooking methods'!H:H)*$E95,"")</f>
        <v>6.1866687600000008E-10</v>
      </c>
      <c r="AH95" cm="1">
        <f t="array" ref="AH95">IFERROR(_xlfn.XLOOKUP(Tool_Italy!$F95&amp;$E$2,'Cooking methods'!$A:$A&amp;'Cooking methods'!$B:$B,'Cooking methods'!I:I)*$E95,"")</f>
        <v>3.1188485160000006E-10</v>
      </c>
      <c r="AI95" cm="1">
        <f t="array" ref="AI95">IFERROR(_xlfn.XLOOKUP(Tool_Italy!$F95&amp;$E$2,'Cooking methods'!$A:$A&amp;'Cooking methods'!$B:$B,'Cooking methods'!J:J)*$E95,"")</f>
        <v>3.9409200000000002E-4</v>
      </c>
      <c r="AJ95" cm="1">
        <f t="array" ref="AJ95">IFERROR(_xlfn.XLOOKUP(Tool_Italy!$F95&amp;$E$2,'Cooking methods'!$A:$A&amp;'Cooking methods'!$B:$B,'Cooking methods'!K:K)*$E95,"")</f>
        <v>9.9697748400000017E-6</v>
      </c>
      <c r="AK95" cm="1">
        <f t="array" ref="AK95">IFERROR(_xlfn.XLOOKUP(Tool_Italy!$F95&amp;$E$2,'Cooking methods'!$A:$A&amp;'Cooking methods'!$B:$B,'Cooking methods'!L:L)*$E95,"")</f>
        <v>7.5276000000000016E-5</v>
      </c>
      <c r="AL95" cm="1">
        <f t="array" ref="AL95">IFERROR(_xlfn.XLOOKUP(Tool_Italy!$F95&amp;$E$2,'Cooking methods'!$A:$A&amp;'Cooking methods'!$B:$B,'Cooking methods'!M:M)*$E95,"")</f>
        <v>8.36892E-4</v>
      </c>
      <c r="AM95" cm="1">
        <f t="array" ref="AM95">IFERROR(_xlfn.XLOOKUP(Tool_Italy!$F95&amp;$E$2,'Cooking methods'!$A:$A&amp;'Cooking methods'!$B:$B,'Cooking methods'!N:N)*$E95,"")</f>
        <v>0.27726807600000003</v>
      </c>
      <c r="AN95" cm="1">
        <f t="array" ref="AN95">IFERROR(_xlfn.XLOOKUP(Tool_Italy!$F95&amp;$E$2,'Cooking methods'!$A:$A&amp;'Cooking methods'!$B:$B,'Cooking methods'!O:O)*$E95,"")</f>
        <v>0.44343320400000008</v>
      </c>
      <c r="AO95" cm="1">
        <f t="array" ref="AO95">IFERROR(_xlfn.XLOOKUP(Tool_Italy!$F95&amp;$E$2,'Cooking methods'!$A:$A&amp;'Cooking methods'!$B:$B,'Cooking methods'!P:P)*$E95,"")</f>
        <v>1.2969612E-2</v>
      </c>
      <c r="AP95" cm="1">
        <f t="array" ref="AP95">IFERROR(_xlfn.XLOOKUP(Tool_Italy!$F95&amp;$E$2,'Cooking methods'!$A:$A&amp;'Cooking methods'!$B:$B,'Cooking methods'!Q:Q)*$E95,"")</f>
        <v>2.2688452080000001</v>
      </c>
      <c r="AQ95" cm="1">
        <f t="array" ref="AQ95">IFERROR(_xlfn.XLOOKUP(Tool_Italy!$F95&amp;$E$2,'Cooking methods'!$A:$A&amp;'Cooking methods'!$B:$B,'Cooking methods'!R:R)*$E95,"")</f>
        <v>3.2199441840000001E-7</v>
      </c>
      <c r="AR95" cm="1">
        <f t="array" ref="AR95">IFERROR(_xlfn.XLOOKUP(Tool_Italy!$G95&amp;$E$2,'Waste management'!$A:$A&amp;'Waste management'!$B:$B,'Waste management'!C:C)*$E95,"")</f>
        <v>1.886328E-2</v>
      </c>
      <c r="AS95" cm="1">
        <f t="array" ref="AS95">IFERROR(_xlfn.XLOOKUP(Tool_Italy!$G95&amp;$E$2,'Waste management'!$A:$A&amp;'Waste management'!$B:$B,'Waste management'!D:D)*$E95,"")</f>
        <v>1.3553714400000001E-10</v>
      </c>
      <c r="AT95" cm="1">
        <f t="array" ref="AT95">IFERROR(_xlfn.XLOOKUP(Tool_Italy!$G95&amp;$E$2,'Waste management'!$A:$A&amp;'Waste management'!$B:$B,'Waste management'!E:E)*$E95,"")</f>
        <v>2.8864E-4</v>
      </c>
      <c r="AU95" cm="1">
        <f t="array" ref="AU95">IFERROR(_xlfn.XLOOKUP(Tool_Italy!$G95&amp;$E$2,'Waste management'!$A:$A&amp;'Waste management'!$B:$B,'Waste management'!F:F)*$E95,"")</f>
        <v>4.2639999999999998E-5</v>
      </c>
      <c r="AV95" cm="1">
        <f t="array" ref="AV95">IFERROR(_xlfn.XLOOKUP(Tool_Italy!$G95&amp;$E$2,'Waste management'!$A:$A&amp;'Waste management'!$B:$B,'Waste management'!G:G)*$E95,"")</f>
        <v>3.8115567999999998E-9</v>
      </c>
      <c r="AW95" cm="1">
        <f t="array" ref="AW95">IFERROR(_xlfn.XLOOKUP(Tool_Italy!$G95&amp;$E$2,'Waste management'!$A:$A&amp;'Waste management'!$B:$B,'Waste management'!H:H)*$E95,"")</f>
        <v>1.24545208E-10</v>
      </c>
      <c r="AX95" cm="1">
        <f t="array" ref="AX95">IFERROR(_xlfn.XLOOKUP(Tool_Italy!$G95&amp;$E$2,'Waste management'!$A:$A&amp;'Waste management'!$B:$B,'Waste management'!I:I)*$E95,"")</f>
        <v>8.8996567999999999E-11</v>
      </c>
      <c r="AY95" cm="1">
        <f t="array" ref="AY95">IFERROR(_xlfn.XLOOKUP(Tool_Italy!$G95&amp;$E$2,'Waste management'!$A:$A&amp;'Waste management'!$B:$B,'Waste management'!J:J)*$E95,"")</f>
        <v>7.2488000000000012E-4</v>
      </c>
      <c r="AZ95" cm="1">
        <f t="array" ref="AZ95">IFERROR(_xlfn.XLOOKUP(Tool_Italy!$G95&amp;$E$2,'Waste management'!$A:$A&amp;'Waste management'!$B:$B,'Waste management'!K:K)*$E95,"")</f>
        <v>1.1649346400000001E-6</v>
      </c>
      <c r="BA95" cm="1">
        <f t="array" ref="BA95">IFERROR(_xlfn.XLOOKUP(Tool_Italy!$G95&amp;$E$2,'Waste management'!$A:$A&amp;'Waste management'!$B:$B,'Waste management'!L:L)*$E95,"")</f>
        <v>3.1935457599999998E-5</v>
      </c>
      <c r="BB95" cm="1">
        <f t="array" ref="BB95">IFERROR(_xlfn.XLOOKUP(Tool_Italy!$G95&amp;$E$2,'Waste management'!$A:$A&amp;'Waste management'!$B:$B,'Waste management'!M:M)*$E95,"")</f>
        <v>3.1980000000000003E-3</v>
      </c>
      <c r="BC95" cm="1">
        <f t="array" ref="BC95">IFERROR(_xlfn.XLOOKUP(Tool_Italy!$G95&amp;$E$2,'Waste management'!$A:$A&amp;'Waste management'!$B:$B,'Waste management'!N:N)*$E95,"")</f>
        <v>2.7470262400000003</v>
      </c>
      <c r="BD95" cm="1">
        <f t="array" ref="BD95">IFERROR(_xlfn.XLOOKUP(Tool_Italy!$G95&amp;$E$2,'Waste management'!$A:$A&amp;'Waste management'!$B:$B,'Waste management'!O:O)*$E95,"")</f>
        <v>0.17862223999999999</v>
      </c>
      <c r="BE95" cm="1">
        <f t="array" ref="BE95">IFERROR(_xlfn.XLOOKUP(Tool_Italy!$G95&amp;$E$2,'Waste management'!$A:$A&amp;'Waste management'!$B:$B,'Waste management'!P:P)*$E95,"")</f>
        <v>3.7523200000000004E-3</v>
      </c>
      <c r="BF95" cm="1">
        <f t="array" ref="BF95">IFERROR(_xlfn.XLOOKUP(Tool_Italy!$G95&amp;$E$2,'Waste management'!$A:$A&amp;'Waste management'!$B:$B,'Waste management'!Q:Q)*$E95,"")</f>
        <v>0.11811936000000001</v>
      </c>
      <c r="BG95" cm="1">
        <f t="array" ref="BG95">IFERROR(_xlfn.XLOOKUP(Tool_Italy!$G95&amp;$E$2,'Waste management'!$A:$A&amp;'Waste management'!$B:$B,'Waste management'!R:R)*$E95,"")</f>
        <v>3.6678599999999999E-8</v>
      </c>
      <c r="BH95">
        <f>IFERROR((L95+AR95+AB95)*_xlfn.XLOOKUP(Tool_Italy!BH$4,Monetization_Factors!$A:$A,Monetization_Factors!$D:$D),"")</f>
        <v>6.1178246581887523E-2</v>
      </c>
      <c r="BI95">
        <f>IFERROR((M95+AS95+AC95)*_xlfn.XLOOKUP(Tool_Italy!BI$4,Monetization_Factors!$A:$A,Monetization_Factors!$D:$D),"")</f>
        <v>6.5480612792021093E-7</v>
      </c>
      <c r="BJ95">
        <f>IFERROR((N95+AT95+AD95)*_xlfn.XLOOKUP(Tool_Italy!BJ$4,Monetization_Factors!$A:$A,Monetization_Factors!$D:$D),"")</f>
        <v>3.1112848684103589E-4</v>
      </c>
      <c r="BK95">
        <f>IFERROR((O95+AU95+AE95)*_xlfn.XLOOKUP(Tool_Italy!BK$4,Monetization_Factors!$A:$A,Monetization_Factors!$D:$D),"")</f>
        <v>2.0819759453141614E-3</v>
      </c>
      <c r="BL95">
        <f>IFERROR((P95+AV95+AF95)*_xlfn.XLOOKUP(Tool_Italy!BL$4,Monetization_Factors!$A:$A,Monetization_Factors!$D:$D),"")</f>
        <v>3.1392712947111483E-2</v>
      </c>
      <c r="BM95">
        <f>IFERROR((Q95+AW95+AG95)*_xlfn.XLOOKUP(Tool_Italy!BM$4,Monetization_Factors!$A:$A,Monetization_Factors!$D:$D),"")</f>
        <v>1.1711067343090477E-3</v>
      </c>
      <c r="BN95">
        <f>IFERROR((R95+AX95+AH95)*_xlfn.XLOOKUP(Tool_Italy!BN$4,Monetization_Factors!$A:$A,Monetization_Factors!$D:$D),"")</f>
        <v>8.1571258110573744E-4</v>
      </c>
      <c r="BO95">
        <f>IFERROR((S95+AY95+AI95)*_xlfn.XLOOKUP(Tool_Italy!BO$4,Monetization_Factors!$A:$A,Monetization_Factors!$D:$D),"")</f>
        <v>1.8216708712339828E-3</v>
      </c>
      <c r="BP95">
        <f>IFERROR((T95+AZ95+AJ95)*_xlfn.XLOOKUP(Tool_Italy!BP$4,Monetization_Factors!$A:$A,Monetization_Factors!$D:$D),"")</f>
        <v>1.7036558406637094E-4</v>
      </c>
      <c r="BQ95">
        <f>IFERROR((U95+BA95+AK95)*_xlfn.XLOOKUP(Tool_Italy!BQ$4,Monetization_Factors!$A:$A,Monetization_Factors!$D:$D),"")</f>
        <v>1.0239862568914073E-2</v>
      </c>
      <c r="BR95" t="str">
        <f>IFERROR((V95+BB95+AL95)*_xlfn.XLOOKUP(Tool_Italy!BR$4,Monetization_Factors!$A:$A,Monetization_Factors!$D:$D),"")</f>
        <v/>
      </c>
      <c r="BS95">
        <f>IFERROR((W95+BC95+AM95)*_xlfn.XLOOKUP(Tool_Italy!BS$4,Monetization_Factors!$A:$A,Monetization_Factors!$D:$D),"")</f>
        <v>3.4697308753292257E-4</v>
      </c>
      <c r="BT95">
        <f>IFERROR((X95+BD95+AN95)*_xlfn.XLOOKUP(Tool_Italy!BT$4,Monetization_Factors!$A:$A,Monetization_Factors!$D:$D),"")</f>
        <v>5.1884090896810288E-3</v>
      </c>
      <c r="BU95">
        <f>IFERROR((Y95+BE95+AO95)*_xlfn.XLOOKUP(Tool_Italy!BU$4,Monetization_Factors!$A:$A,Monetization_Factors!$D:$D),"")</f>
        <v>5.7458847404133365E-4</v>
      </c>
      <c r="BV95">
        <f>IFERROR((Z95+BF95+AP95)*_xlfn.XLOOKUP(Tool_Italy!BV$4,Monetization_Factors!$A:$A,Monetization_Factors!$D:$D),"")</f>
        <v>1.4839805085959709E-2</v>
      </c>
      <c r="BW95">
        <f>IFERROR((AA95+BG95+AQ95)*_xlfn.XLOOKUP(Tool_Italy!BW$4,Monetization_Factors!$A:$A,Monetization_Factors!$D:$D),"")</f>
        <v>3.3592010973430424E-6</v>
      </c>
      <c r="BX95" s="38" t="str" cm="1">
        <f t="array" ref="BX95">IFERROR(_xlfn.IFS(I95&lt;&gt;0,I95*E95,I95="",J95*E95),"")</f>
        <v/>
      </c>
      <c r="BY95" s="38">
        <f t="shared" si="67"/>
        <v>0.11989670947630962</v>
      </c>
      <c r="BZ95" s="38">
        <f t="shared" si="71"/>
        <v>0.11989670947630962</v>
      </c>
      <c r="CA95" s="38">
        <f t="shared" si="68"/>
        <v>2.3057059514674928E-4</v>
      </c>
      <c r="CB95">
        <f t="shared" si="69"/>
        <v>0.47023702779999998</v>
      </c>
      <c r="CC95">
        <f t="shared" si="72"/>
        <v>1.6357461024000004E-8</v>
      </c>
      <c r="CD95">
        <f t="shared" si="73"/>
        <v>0.2038604993</v>
      </c>
      <c r="CE95">
        <f t="shared" si="74"/>
        <v>1.3754457780000002E-3</v>
      </c>
      <c r="CF95">
        <f t="shared" si="75"/>
        <v>3.1446990898000005E-8</v>
      </c>
      <c r="CG95">
        <f t="shared" si="76"/>
        <v>5.6395120339999996E-9</v>
      </c>
      <c r="CH95">
        <f t="shared" si="77"/>
        <v>7.0953657410000005E-10</v>
      </c>
      <c r="CI95">
        <f t="shared" si="78"/>
        <v>4.1605908250000002E-3</v>
      </c>
      <c r="CJ95">
        <f t="shared" si="79"/>
        <v>6.9839382780000005E-5</v>
      </c>
      <c r="CK95">
        <f t="shared" si="80"/>
        <v>2.5032228396E-3</v>
      </c>
      <c r="CL95">
        <f t="shared" si="81"/>
        <v>1.6601186180000001E-2</v>
      </c>
      <c r="CM95">
        <f t="shared" si="82"/>
        <v>7.1301608420000004</v>
      </c>
      <c r="CN95">
        <f t="shared" si="83"/>
        <v>23.300612994000002</v>
      </c>
      <c r="CO95">
        <f t="shared" si="84"/>
        <v>9.0416217600000015E-2</v>
      </c>
      <c r="CP95">
        <f t="shared" si="85"/>
        <v>8.9868481379999992</v>
      </c>
      <c r="CQ95">
        <f t="shared" si="86"/>
        <v>1.6079504804000001E-6</v>
      </c>
      <c r="CR95">
        <f t="shared" si="70"/>
        <v>9.0430197653846146E-4</v>
      </c>
      <c r="CS95">
        <f t="shared" si="87"/>
        <v>3.1456655815384625E-11</v>
      </c>
      <c r="CT95">
        <f t="shared" si="88"/>
        <v>3.9203942173076924E-4</v>
      </c>
      <c r="CU95">
        <f t="shared" si="89"/>
        <v>2.645088034615385E-6</v>
      </c>
      <c r="CV95">
        <f t="shared" si="90"/>
        <v>6.0474982496153858E-11</v>
      </c>
      <c r="CW95">
        <f t="shared" si="91"/>
        <v>1.0845215449999999E-11</v>
      </c>
      <c r="CX95">
        <f t="shared" si="92"/>
        <v>1.3644934117307694E-12</v>
      </c>
      <c r="CY95">
        <f t="shared" si="93"/>
        <v>8.0011362019230769E-6</v>
      </c>
      <c r="CZ95">
        <f t="shared" si="94"/>
        <v>1.3430650534615385E-7</v>
      </c>
      <c r="DA95">
        <f t="shared" si="95"/>
        <v>4.8138900761538464E-6</v>
      </c>
      <c r="DB95">
        <f t="shared" si="96"/>
        <v>3.192535803846154E-5</v>
      </c>
      <c r="DC95">
        <f t="shared" si="97"/>
        <v>1.3711847773076925E-2</v>
      </c>
      <c r="DD95">
        <f t="shared" si="98"/>
        <v>4.4808871142307694E-2</v>
      </c>
      <c r="DE95">
        <f t="shared" si="99"/>
        <v>1.7387734153846156E-4</v>
      </c>
      <c r="DF95">
        <f t="shared" si="100"/>
        <v>1.7282400265384613E-2</v>
      </c>
      <c r="DG95">
        <f t="shared" si="101"/>
        <v>3.0922124623076927E-9</v>
      </c>
      <c r="DH95" s="5">
        <f>IFERROR(((((L95+AB95)*(1/$H95))+AR95)/$F$2)/($B$2*('CAR.CAP_per person'!B$2)/(_xlfn.XLOOKUP($E$2,EU_countries_GDP!$A$2:$A$29,EU_countries_GDP!$E$2:$E$29))),"")</f>
        <v>6.6900606508438751E-2</v>
      </c>
      <c r="DI95" s="5">
        <f>IFERROR(((((M95+AC95)*(1/$H95))+AS95)/$F$2)/($B$2*('CAR.CAP_per person'!C$2)/(_xlfn.XLOOKUP($E$2,EU_countries_GDP!$A$2:$A$29,EU_countries_GDP!$E$2:$E$29))),"")</f>
        <v>3.0253829129199214E-5</v>
      </c>
      <c r="DJ95" s="5">
        <f>IFERROR(((((N95+AD95)*(1/$H95))+AT95)/$F$2)/($B$2*('CAR.CAP_per person'!D$2)/(_xlfn.XLOOKUP($E$2,EU_countries_GDP!$A$2:$A$29,EU_countries_GDP!$E$2:$E$29))),"")</f>
        <v>3.8833946879165672E-4</v>
      </c>
      <c r="DK95" s="5">
        <f>IFERROR(((((O95+AE95)*(1/$H95))+AU95)/$F$2)/($B$2*('CAR.CAP_per person'!E$2)/(_xlfn.XLOOKUP($E$2,EU_countries_GDP!$A$2:$A$29,EU_countries_GDP!$E$2:$E$29))),"")</f>
        <v>3.3057021486725935E-3</v>
      </c>
      <c r="DL95" s="5">
        <f>IFERROR(((((P95+AF95)*(1/$H95))+AV95)/$F$2)/($B$2*('CAR.CAP_per person'!F$2)/(_xlfn.XLOOKUP($E$2,EU_countries_GDP!$A$2:$A$29,EU_countries_GDP!$E$2:$E$29))),"")</f>
        <v>5.4566052707978499E-2</v>
      </c>
      <c r="DM95" s="5">
        <f>IFERROR(((((Q95+AG95)*(1/$H95))+AW95)/$F$2)/($B$2*('CAR.CAP_per person'!G$2)/(_xlfn.XLOOKUP($E$2,EU_countries_GDP!$A$2:$A$29,EU_countries_GDP!$E$2:$E$29))),"")</f>
        <v>5.78048265459367E-3</v>
      </c>
      <c r="DN95" s="5">
        <f>IFERROR(((((R95+AH95)*(1/$H95))+AX95)/$F$2)/($B$2*('CAR.CAP_per person'!H$2)/(_xlfn.XLOOKUP($E$2,EU_countries_GDP!$A$2:$A$29,EU_countries_GDP!$E$2:$E$29))),"")</f>
        <v>1.5443465547389609E-4</v>
      </c>
      <c r="DO95" s="5">
        <f>IFERROR(((((S95+AI95)*(1/$H95))+AY95)/$F$2)/($B$2*('CAR.CAP_per person'!I$2)/(_xlfn.XLOOKUP($E$2,EU_countries_GDP!$A$2:$A$29,EU_countries_GDP!$E$2:$E$29))),"")</f>
        <v>3.5218828926275422E-3</v>
      </c>
      <c r="DP95" s="5">
        <f>IFERROR(((((T95+AJ95)*(1/$H95))+AZ95)/$F$2)/($B$2*('CAR.CAP_per person'!J$2)/(_xlfn.XLOOKUP($E$2,EU_countries_GDP!$A$2:$A$29,EU_countries_GDP!$E$2:$E$29))),"")</f>
        <v>1.1903919162041057E-2</v>
      </c>
      <c r="DQ95" s="5">
        <f>IFERROR(((((U95+AK95)*(1/$H95))+BA95)/$F$2)/($B$2*('CAR.CAP_per person'!K$2)/(_xlfn.XLOOKUP($E$2,EU_countries_GDP!$A$2:$A$29,EU_countries_GDP!$E$2:$E$29))),"")</f>
        <v>1.2402548156733129E-2</v>
      </c>
      <c r="DR95" s="5">
        <f>IFERROR(((((V95+AL95)*(1/$H95))+BB95)/$F$2)/($B$2*('CAR.CAP_per person'!L$2)/(_xlfn.XLOOKUP($E$2,EU_countries_GDP!$A$2:$A$29,EU_countries_GDP!$E$2:$E$29))),"")</f>
        <v>2.252527423983945E-3</v>
      </c>
      <c r="DS95" s="5">
        <f>IFERROR(((((W95+AM95)*(1/$H95))+BC95)/$F$2)/($B$2*('CAR.CAP_per person'!M$2)/(_xlfn.XLOOKUP($E$2,EU_countries_GDP!$A$2:$A$29,EU_countries_GDP!$E$2:$E$29))),"")</f>
        <v>3.5788249054303889E-2</v>
      </c>
      <c r="DT95" s="5">
        <f>IFERROR(((((X95+AN95)*(1/$H95))+BD95)/$F$2)/($B$2*('CAR.CAP_per person'!N$2)/(_xlfn.XLOOKUP($E$2,EU_countries_GDP!$A$2:$A$29,EU_countries_GDP!$E$2:$E$29))),"")</f>
        <v>1.8278922701106626</v>
      </c>
      <c r="DU95" s="5">
        <f>IFERROR(((((Y95+AO95)*(1/$H95))+BE95)/$F$2)/($B$2*('CAR.CAP_per person'!O$2)/(_xlfn.XLOOKUP($E$2,EU_countries_GDP!$A$2:$A$29,EU_countries_GDP!$E$2:$E$29))),"")</f>
        <v>4.8115222678196104E-4</v>
      </c>
      <c r="DV95" s="5">
        <f>IFERROR(((((Z95+AP95)*(1/$H95))+BF95)/$F$2)/($B$2*('CAR.CAP_per person'!P$2)/(_xlfn.XLOOKUP($E$2,EU_countries_GDP!$A$2:$A$29,EU_countries_GDP!$E$2:$E$29))),"")</f>
        <v>3.9840107542630183E-2</v>
      </c>
      <c r="DW95" s="5">
        <f>IFERROR(((((AA95+AQ95)*(1/$H95))+BG95)/$F$2)/($B$2*('CAR.CAP_per person'!Q$2)/(_xlfn.XLOOKUP($E$2,EU_countries_GDP!$A$2:$A$29,EU_countries_GDP!$E$2:$E$29))),"")</f>
        <v>7.1993888389590491E-3</v>
      </c>
    </row>
    <row r="96" spans="1:127">
      <c r="A96" t="s">
        <v>244</v>
      </c>
      <c r="B96" t="str">
        <f>_xlfn.XLOOKUP(D96,Table5[Ingredient],Table5[Category],"",FALSE)</f>
        <v>Starch/satiating food</v>
      </c>
      <c r="C96" s="33" t="s">
        <v>177</v>
      </c>
      <c r="D96" s="33" t="s">
        <v>250</v>
      </c>
      <c r="E96" s="33">
        <v>0.3</v>
      </c>
      <c r="F96" s="33" t="s">
        <v>204</v>
      </c>
      <c r="G96" s="33" t="s">
        <v>180</v>
      </c>
      <c r="H96" s="91">
        <f>Dataset_IT!L93</f>
        <v>9.3749999999999986E-2</v>
      </c>
      <c r="I96" s="33"/>
      <c r="J96" s="37" t="str">
        <f>IFERROR(INDEX('AveragePrices&amp;Codes'!G:AG, MATCH($D96, 'AveragePrices&amp;Codes'!$A:$A, 0), MATCH(Tool_Italy!$E$2, 'AveragePrices&amp;Codes'!$G$1:$AG$1, 0)),"")</f>
        <v/>
      </c>
      <c r="K96" s="37">
        <f>IFERROR(E96/(_xlfn.XLOOKUP(A96,Dataset_IT!$Q$2:$Q$9,Dataset_IT!$R$2:$R$9)),"")</f>
        <v>4.4117647058823529E-3</v>
      </c>
      <c r="L96">
        <f>IFERROR(IF($F96="Raw",_xlfn.XLOOKUP(_xlfn.XLOOKUP(Tool_Italy!$D96,'AveragePrices&amp;Codes'!$A:$A,'AveragePrices&amp;Codes'!$B:$B),AGRIBALYSE_Raw!$B:$B,AGRIBALYSE_Raw!O:O)*$E96,_xlfn.XLOOKUP(_xlfn.XLOOKUP(Tool_Italy!$D96,'AveragePrices&amp;Codes'!$A:$A,'AveragePrices&amp;Codes'!$B:$B),AGRIBALYSE_Cooked!$C:$C,AGRIBALYSE_Cooked!P:P)*$E96),"")</f>
        <v>0.28052024249999996</v>
      </c>
      <c r="M96">
        <f>IFERROR(IF($F96="Raw",_xlfn.XLOOKUP(_xlfn.XLOOKUP(Tool_Italy!$D96,'AveragePrices&amp;Codes'!$A:$A,'AveragePrices&amp;Codes'!$B:$B),AGRIBALYSE_Raw!$B:$B,AGRIBALYSE_Raw!P:P)*$E96,_xlfn.XLOOKUP(_xlfn.XLOOKUP(Tool_Italy!$D96,'AveragePrices&amp;Codes'!$A:$A,'AveragePrices&amp;Codes'!$B:$B),AGRIBALYSE_Cooked!$C:$C,AGRIBALYSE_Cooked!Q:Q)*$E96),"")</f>
        <v>6.1871760000000001E-9</v>
      </c>
      <c r="N96">
        <f>IFERROR(IF($F96="Raw",_xlfn.XLOOKUP(_xlfn.XLOOKUP(Tool_Italy!$D96,'AveragePrices&amp;Codes'!$A:$A,'AveragePrices&amp;Codes'!$B:$B),AGRIBALYSE_Raw!$B:$B,AGRIBALYSE_Raw!Q:Q)*$E96,_xlfn.XLOOKUP(_xlfn.XLOOKUP(Tool_Italy!$D96,'AveragePrices&amp;Codes'!$A:$A,'AveragePrices&amp;Codes'!$B:$B),AGRIBALYSE_Cooked!$C:$C,AGRIBALYSE_Cooked!R:R)*$E96),"")</f>
        <v>0.17933307374999999</v>
      </c>
      <c r="O96">
        <f>IFERROR(IF($F96="Raw",_xlfn.XLOOKUP(_xlfn.XLOOKUP(Tool_Italy!$D96,'AveragePrices&amp;Codes'!$A:$A,'AveragePrices&amp;Codes'!$B:$B),AGRIBALYSE_Raw!$B:$B,AGRIBALYSE_Raw!R:R)*$E96,_xlfn.XLOOKUP(_xlfn.XLOOKUP(Tool_Italy!$D96,'AveragePrices&amp;Codes'!$A:$A,'AveragePrices&amp;Codes'!$B:$B),AGRIBALYSE_Cooked!$C:$C,AGRIBALYSE_Cooked!S:S)*$E96),"")</f>
        <v>9.6387967500000007E-4</v>
      </c>
      <c r="P96">
        <f>IFERROR(IF($F96="Raw",_xlfn.XLOOKUP(_xlfn.XLOOKUP(Tool_Italy!$D96,'AveragePrices&amp;Codes'!$A:$A,'AveragePrices&amp;Codes'!$B:$B),AGRIBALYSE_Raw!$B:$B,AGRIBALYSE_Raw!S:S)*$E96,_xlfn.XLOOKUP(_xlfn.XLOOKUP(Tool_Italy!$D96,'AveragePrices&amp;Codes'!$A:$A,'AveragePrices&amp;Codes'!$B:$B),AGRIBALYSE_Cooked!$C:$C,AGRIBALYSE_Cooked!T:T)*$E96),"")</f>
        <v>2.3566701375000001E-8</v>
      </c>
      <c r="Q96">
        <f>IFERROR(IF($F96="Raw",_xlfn.XLOOKUP(_xlfn.XLOOKUP(Tool_Italy!$D96,'AveragePrices&amp;Codes'!$A:$A,'AveragePrices&amp;Codes'!$B:$B),AGRIBALYSE_Raw!$B:$B,AGRIBALYSE_Raw!T:T)*$E96,_xlfn.XLOOKUP(_xlfn.XLOOKUP(Tool_Italy!$D96,'AveragePrices&amp;Codes'!$A:$A,'AveragePrices&amp;Codes'!$B:$B),AGRIBALYSE_Cooked!$C:$C,AGRIBALYSE_Cooked!U:U)*$E96),"")</f>
        <v>4.4783231249999997E-9</v>
      </c>
      <c r="R96">
        <f>IFERROR(IF($F96="Raw",_xlfn.XLOOKUP(_xlfn.XLOOKUP(Tool_Italy!$D96,'AveragePrices&amp;Codes'!$A:$A,'AveragePrices&amp;Codes'!$B:$B),AGRIBALYSE_Raw!$B:$B,AGRIBALYSE_Raw!U:U)*$E96,_xlfn.XLOOKUP(_xlfn.XLOOKUP(Tool_Italy!$D96,'AveragePrices&amp;Codes'!$A:$A,'AveragePrices&amp;Codes'!$B:$B),AGRIBALYSE_Cooked!$C:$C,AGRIBALYSE_Cooked!V:V)*$E96),"")</f>
        <v>2.8230654374999996E-10</v>
      </c>
      <c r="S96">
        <f>IFERROR(IF($F96="Raw",_xlfn.XLOOKUP(_xlfn.XLOOKUP(Tool_Italy!$D96,'AveragePrices&amp;Codes'!$A:$A,'AveragePrices&amp;Codes'!$B:$B),AGRIBALYSE_Raw!$B:$B,AGRIBALYSE_Raw!V:V)*$E96,_xlfn.XLOOKUP(_xlfn.XLOOKUP(Tool_Italy!$D96,'AveragePrices&amp;Codes'!$A:$A,'AveragePrices&amp;Codes'!$B:$B),AGRIBALYSE_Cooked!$C:$C,AGRIBALYSE_Cooked!W:W)*$E96),"")</f>
        <v>2.7819684374999999E-3</v>
      </c>
      <c r="T96">
        <f>IFERROR(IF($F96="Raw",_xlfn.XLOOKUP(_xlfn.XLOOKUP(Tool_Italy!$D96,'AveragePrices&amp;Codes'!$A:$A,'AveragePrices&amp;Codes'!$B:$B),AGRIBALYSE_Raw!$B:$B,AGRIBALYSE_Raw!W:W)*$E96,_xlfn.XLOOKUP(_xlfn.XLOOKUP(Tool_Italy!$D96,'AveragePrices&amp;Codes'!$A:$A,'AveragePrices&amp;Codes'!$B:$B),AGRIBALYSE_Cooked!$C:$C,AGRIBALYSE_Cooked!X:X)*$E96),"")</f>
        <v>5.3693298749999995E-5</v>
      </c>
      <c r="U96">
        <f>IFERROR(IF($F96="Raw",_xlfn.XLOOKUP(_xlfn.XLOOKUP(Tool_Italy!$D96,'AveragePrices&amp;Codes'!$A:$A,'AveragePrices&amp;Codes'!$B:$B),AGRIBALYSE_Raw!$B:$B,AGRIBALYSE_Raw!X:X)*$E96,_xlfn.XLOOKUP(_xlfn.XLOOKUP(Tool_Italy!$D96,'AveragePrices&amp;Codes'!$A:$A,'AveragePrices&amp;Codes'!$B:$B),AGRIBALYSE_Cooked!$C:$C,AGRIBALYSE_Cooked!Y:Y)*$E96),"")</f>
        <v>2.1914738249999999E-3</v>
      </c>
      <c r="V96">
        <f>IFERROR(IF($F96="Raw",_xlfn.XLOOKUP(_xlfn.XLOOKUP(Tool_Italy!$D96,'AveragePrices&amp;Codes'!$A:$A,'AveragePrices&amp;Codes'!$B:$B),AGRIBALYSE_Raw!$B:$B,AGRIBALYSE_Raw!Y:Y)*$E96,_xlfn.XLOOKUP(_xlfn.XLOOKUP(Tool_Italy!$D96,'AveragePrices&amp;Codes'!$A:$A,'AveragePrices&amp;Codes'!$B:$B),AGRIBALYSE_Cooked!$C:$C,AGRIBALYSE_Cooked!Z:Z)*$E96),"")</f>
        <v>1.1493561749999999E-2</v>
      </c>
      <c r="W96">
        <f>IFERROR(IF($F96="Raw",_xlfn.XLOOKUP(_xlfn.XLOOKUP(Tool_Italy!$D96,'AveragePrices&amp;Codes'!$A:$A,'AveragePrices&amp;Codes'!$B:$B),AGRIBALYSE_Raw!$B:$B,AGRIBALYSE_Raw!Z:Z)*$E96,_xlfn.XLOOKUP(_xlfn.XLOOKUP(Tool_Italy!$D96,'AveragePrices&amp;Codes'!$A:$A,'AveragePrices&amp;Codes'!$B:$B),AGRIBALYSE_Cooked!$C:$C,AGRIBALYSE_Cooked!AA:AA)*$E96),"")</f>
        <v>3.7553657249999999</v>
      </c>
      <c r="X96">
        <f>IFERROR(IF($F96="Raw",_xlfn.XLOOKUP(_xlfn.XLOOKUP(Tool_Italy!$D96,'AveragePrices&amp;Codes'!$A:$A,'AveragePrices&amp;Codes'!$B:$B),AGRIBALYSE_Raw!$B:$B,AGRIBALYSE_Raw!AA:AA)*$E96,_xlfn.XLOOKUP(_xlfn.XLOOKUP(Tool_Italy!$D96,'AveragePrices&amp;Codes'!$A:$A,'AveragePrices&amp;Codes'!$B:$B),AGRIBALYSE_Cooked!$C:$C,AGRIBALYSE_Cooked!AB:AB)*$E96),"")</f>
        <v>20.742583124999999</v>
      </c>
      <c r="Y96">
        <f>IFERROR(IF($F96="Raw",_xlfn.XLOOKUP(_xlfn.XLOOKUP(Tool_Italy!$D96,'AveragePrices&amp;Codes'!$A:$A,'AveragePrices&amp;Codes'!$B:$B),AGRIBALYSE_Raw!$B:$B,AGRIBALYSE_Raw!AB:AB)*$E96,_xlfn.XLOOKUP(_xlfn.XLOOKUP(Tool_Italy!$D96,'AveragePrices&amp;Codes'!$A:$A,'AveragePrices&amp;Codes'!$B:$B),AGRIBALYSE_Cooked!$C:$C,AGRIBALYSE_Cooked!AC:AC)*$E96),"")</f>
        <v>6.7403309999999994E-2</v>
      </c>
      <c r="Z96">
        <f>IFERROR(IF($F96="Raw",_xlfn.XLOOKUP(_xlfn.XLOOKUP(Tool_Italy!$D96,'AveragePrices&amp;Codes'!$A:$A,'AveragePrices&amp;Codes'!$B:$B),AGRIBALYSE_Raw!$B:$B,AGRIBALYSE_Raw!AC:AC)*$E96,_xlfn.XLOOKUP(_xlfn.XLOOKUP(Tool_Italy!$D96,'AveragePrices&amp;Codes'!$A:$A,'AveragePrices&amp;Codes'!$B:$B),AGRIBALYSE_Cooked!$C:$C,AGRIBALYSE_Cooked!AD:AD)*$E96),"")</f>
        <v>6.0364788749999985</v>
      </c>
      <c r="AA96">
        <f>IFERROR(IF($F96="Raw",_xlfn.XLOOKUP(_xlfn.XLOOKUP(Tool_Italy!$D96,'AveragePrices&amp;Codes'!$A:$A,'AveragePrices&amp;Codes'!$B:$B),AGRIBALYSE_Raw!$B:$B,AGRIBALYSE_Raw!AD:AD)*$E96,_xlfn.XLOOKUP(_xlfn.XLOOKUP(Tool_Italy!$D96,'AveragePrices&amp;Codes'!$A:$A,'AveragePrices&amp;Codes'!$B:$B),AGRIBALYSE_Cooked!$C:$C,AGRIBALYSE_Cooked!AE:AE)*$E96),"")</f>
        <v>1.142631825E-6</v>
      </c>
      <c r="AB96" cm="1">
        <f t="array" ref="AB96">IFERROR(_xlfn.XLOOKUP(Tool_Italy!$F96&amp;$E$2,'Cooking methods'!$A:$A&amp;'Cooking methods'!$B:$B,'Cooking methods'!C:C)*$E96,"")</f>
        <v>0.13232160000000001</v>
      </c>
      <c r="AC96" cm="1">
        <f t="array" ref="AC96">IFERROR(_xlfn.XLOOKUP(Tool_Italy!$F96&amp;$E$2,'Cooking methods'!$A:$A&amp;'Cooking methods'!$B:$B,'Cooking methods'!D:D)*$E96,"")</f>
        <v>8.6499495000000001E-9</v>
      </c>
      <c r="AD96" cm="1">
        <f t="array" ref="AD96">IFERROR(_xlfn.XLOOKUP(Tool_Italy!$F96&amp;$E$2,'Cooking methods'!$A:$A&amp;'Cooking methods'!$B:$B,'Cooking methods'!E:E)*$E96,"")</f>
        <v>6.8607E-3</v>
      </c>
      <c r="AE96" cm="1">
        <f t="array" ref="AE96">IFERROR(_xlfn.XLOOKUP(Tool_Italy!$F96&amp;$E$2,'Cooking methods'!$A:$A&amp;'Cooking methods'!$B:$B,'Cooking methods'!F:F)*$E96,"")</f>
        <v>2.5515000000000005E-4</v>
      </c>
      <c r="AF96" cm="1">
        <f t="array" ref="AF96">IFERROR(_xlfn.XLOOKUP(Tool_Italy!$F96&amp;$E$2,'Cooking methods'!$A:$A&amp;'Cooking methods'!$B:$B,'Cooking methods'!G:G)*$E96,"")</f>
        <v>1.7096103000000002E-9</v>
      </c>
      <c r="AG96" cm="1">
        <f t="array" ref="AG96">IFERROR(_xlfn.XLOOKUP(Tool_Italy!$F96&amp;$E$2,'Cooking methods'!$A:$A&amp;'Cooking methods'!$B:$B,'Cooking methods'!H:H)*$E96,"")</f>
        <v>5.6585384999999995E-10</v>
      </c>
      <c r="AH96" cm="1">
        <f t="array" ref="AH96">IFERROR(_xlfn.XLOOKUP(Tool_Italy!$F96&amp;$E$2,'Cooking methods'!$A:$A&amp;'Cooking methods'!$B:$B,'Cooking methods'!I:I)*$E96,"")</f>
        <v>2.8526053500000006E-10</v>
      </c>
      <c r="AI96" cm="1">
        <f t="array" ref="AI96">IFERROR(_xlfn.XLOOKUP(Tool_Italy!$F96&amp;$E$2,'Cooking methods'!$A:$A&amp;'Cooking methods'!$B:$B,'Cooking methods'!J:J)*$E96,"")</f>
        <v>3.6045000000000001E-4</v>
      </c>
      <c r="AJ96" cm="1">
        <f t="array" ref="AJ96">IFERROR(_xlfn.XLOOKUP(Tool_Italy!$F96&amp;$E$2,'Cooking methods'!$A:$A&amp;'Cooking methods'!$B:$B,'Cooking methods'!K:K)*$E96,"")</f>
        <v>9.1186965000000017E-6</v>
      </c>
      <c r="AK96" cm="1">
        <f t="array" ref="AK96">IFERROR(_xlfn.XLOOKUP(Tool_Italy!$F96&amp;$E$2,'Cooking methods'!$A:$A&amp;'Cooking methods'!$B:$B,'Cooking methods'!L:L)*$E96,"")</f>
        <v>6.8850000000000007E-5</v>
      </c>
      <c r="AL96" cm="1">
        <f t="array" ref="AL96">IFERROR(_xlfn.XLOOKUP(Tool_Italy!$F96&amp;$E$2,'Cooking methods'!$A:$A&amp;'Cooking methods'!$B:$B,'Cooking methods'!M:M)*$E96,"")</f>
        <v>7.6544999999999998E-4</v>
      </c>
      <c r="AM96" cm="1">
        <f t="array" ref="AM96">IFERROR(_xlfn.XLOOKUP(Tool_Italy!$F96&amp;$E$2,'Cooking methods'!$A:$A&amp;'Cooking methods'!$B:$B,'Cooking methods'!N:N)*$E96,"")</f>
        <v>0.25359884999999999</v>
      </c>
      <c r="AN96" cm="1">
        <f t="array" ref="AN96">IFERROR(_xlfn.XLOOKUP(Tool_Italy!$F96&amp;$E$2,'Cooking methods'!$A:$A&amp;'Cooking methods'!$B:$B,'Cooking methods'!O:O)*$E96,"")</f>
        <v>0.40557915000000005</v>
      </c>
      <c r="AO96" cm="1">
        <f t="array" ref="AO96">IFERROR(_xlfn.XLOOKUP(Tool_Italy!$F96&amp;$E$2,'Cooking methods'!$A:$A&amp;'Cooking methods'!$B:$B,'Cooking methods'!P:P)*$E96,"")</f>
        <v>1.186245E-2</v>
      </c>
      <c r="AP96" cm="1">
        <f t="array" ref="AP96">IFERROR(_xlfn.XLOOKUP(Tool_Italy!$F96&amp;$E$2,'Cooking methods'!$A:$A&amp;'Cooking methods'!$B:$B,'Cooking methods'!Q:Q)*$E96,"")</f>
        <v>2.0751632999999998</v>
      </c>
      <c r="AQ96" cm="1">
        <f t="array" ref="AQ96">IFERROR(_xlfn.XLOOKUP(Tool_Italy!$F96&amp;$E$2,'Cooking methods'!$A:$A&amp;'Cooking methods'!$B:$B,'Cooking methods'!R:R)*$E96,"")</f>
        <v>2.9450708999999999E-7</v>
      </c>
      <c r="AR96" cm="1">
        <f t="array" ref="AR96">IFERROR(_xlfn.XLOOKUP(Tool_Italy!$G96&amp;$E$2,'Waste management'!$A:$A&amp;'Waste management'!$B:$B,'Waste management'!C:C)*$E96,"")</f>
        <v>1.7252999999999998E-2</v>
      </c>
      <c r="AS96" cm="1">
        <f t="array" ref="AS96">IFERROR(_xlfn.XLOOKUP(Tool_Italy!$G96&amp;$E$2,'Waste management'!$A:$A&amp;'Waste management'!$B:$B,'Waste management'!D:D)*$E96,"")</f>
        <v>1.2396690000000001E-10</v>
      </c>
      <c r="AT96" cm="1">
        <f t="array" ref="AT96">IFERROR(_xlfn.XLOOKUP(Tool_Italy!$G96&amp;$E$2,'Waste management'!$A:$A&amp;'Waste management'!$B:$B,'Waste management'!E:E)*$E96,"")</f>
        <v>2.6400000000000002E-4</v>
      </c>
      <c r="AU96" cm="1">
        <f t="array" ref="AU96">IFERROR(_xlfn.XLOOKUP(Tool_Italy!$G96&amp;$E$2,'Waste management'!$A:$A&amp;'Waste management'!$B:$B,'Waste management'!F:F)*$E96,"")</f>
        <v>3.8999999999999993E-5</v>
      </c>
      <c r="AV96" cm="1">
        <f t="array" ref="AV96">IFERROR(_xlfn.XLOOKUP(Tool_Italy!$G96&amp;$E$2,'Waste management'!$A:$A&amp;'Waste management'!$B:$B,'Waste management'!G:G)*$E96,"")</f>
        <v>3.4861800000000001E-9</v>
      </c>
      <c r="AW96" cm="1">
        <f t="array" ref="AW96">IFERROR(_xlfn.XLOOKUP(Tool_Italy!$G96&amp;$E$2,'Waste management'!$A:$A&amp;'Waste management'!$B:$B,'Waste management'!H:H)*$E96,"")</f>
        <v>1.1391329999999999E-10</v>
      </c>
      <c r="AX96" cm="1">
        <f t="array" ref="AX96">IFERROR(_xlfn.XLOOKUP(Tool_Italy!$G96&amp;$E$2,'Waste management'!$A:$A&amp;'Waste management'!$B:$B,'Waste management'!I:I)*$E96,"")</f>
        <v>8.1399299999999995E-11</v>
      </c>
      <c r="AY96" cm="1">
        <f t="array" ref="AY96">IFERROR(_xlfn.XLOOKUP(Tool_Italy!$G96&amp;$E$2,'Waste management'!$A:$A&amp;'Waste management'!$B:$B,'Waste management'!J:J)*$E96,"")</f>
        <v>6.6300000000000007E-4</v>
      </c>
      <c r="AZ96" cm="1">
        <f t="array" ref="AZ96">IFERROR(_xlfn.XLOOKUP(Tool_Italy!$G96&amp;$E$2,'Waste management'!$A:$A&amp;'Waste management'!$B:$B,'Waste management'!K:K)*$E96,"")</f>
        <v>1.0654889999999999E-6</v>
      </c>
      <c r="BA96" cm="1">
        <f t="array" ref="BA96">IFERROR(_xlfn.XLOOKUP(Tool_Italy!$G96&amp;$E$2,'Waste management'!$A:$A&amp;'Waste management'!$B:$B,'Waste management'!L:L)*$E96,"")</f>
        <v>2.9209259999999999E-5</v>
      </c>
      <c r="BB96" cm="1">
        <f t="array" ref="BB96">IFERROR(_xlfn.XLOOKUP(Tool_Italy!$G96&amp;$E$2,'Waste management'!$A:$A&amp;'Waste management'!$B:$B,'Waste management'!M:M)*$E96,"")</f>
        <v>2.9250000000000001E-3</v>
      </c>
      <c r="BC96" cm="1">
        <f t="array" ref="BC96">IFERROR(_xlfn.XLOOKUP(Tool_Italy!$G96&amp;$E$2,'Waste management'!$A:$A&amp;'Waste management'!$B:$B,'Waste management'!N:N)*$E96,"")</f>
        <v>2.512524</v>
      </c>
      <c r="BD96" cm="1">
        <f t="array" ref="BD96">IFERROR(_xlfn.XLOOKUP(Tool_Italy!$G96&amp;$E$2,'Waste management'!$A:$A&amp;'Waste management'!$B:$B,'Waste management'!O:O)*$E96,"")</f>
        <v>0.16337399999999999</v>
      </c>
      <c r="BE96" cm="1">
        <f t="array" ref="BE96">IFERROR(_xlfn.XLOOKUP(Tool_Italy!$G96&amp;$E$2,'Waste management'!$A:$A&amp;'Waste management'!$B:$B,'Waste management'!P:P)*$E96,"")</f>
        <v>3.4320000000000002E-3</v>
      </c>
      <c r="BF96" cm="1">
        <f t="array" ref="BF96">IFERROR(_xlfn.XLOOKUP(Tool_Italy!$G96&amp;$E$2,'Waste management'!$A:$A&amp;'Waste management'!$B:$B,'Waste management'!Q:Q)*$E96,"")</f>
        <v>0.10803599999999999</v>
      </c>
      <c r="BG96" cm="1">
        <f t="array" ref="BG96">IFERROR(_xlfn.XLOOKUP(Tool_Italy!$G96&amp;$E$2,'Waste management'!$A:$A&amp;'Waste management'!$B:$B,'Waste management'!R:R)*$E96,"")</f>
        <v>3.3547499999999996E-8</v>
      </c>
      <c r="BH96">
        <f>IFERROR((L96+AR96+AB96)*_xlfn.XLOOKUP(Tool_Italy!BH$4,Monetization_Factors!$A:$A,Monetization_Factors!$D:$D),"")</f>
        <v>5.595571333709224E-2</v>
      </c>
      <c r="BI96">
        <f>IFERROR((M96+AS96+AC96)*_xlfn.XLOOKUP(Tool_Italy!BI$4,Monetization_Factors!$A:$A,Monetization_Factors!$D:$D),"")</f>
        <v>5.989080438294613E-7</v>
      </c>
      <c r="BJ96">
        <f>IFERROR((N96+AT96+AD96)*_xlfn.XLOOKUP(Tool_Italy!BJ$4,Monetization_Factors!$A:$A,Monetization_Factors!$D:$D),"")</f>
        <v>2.8456873796436205E-4</v>
      </c>
      <c r="BK96">
        <f>IFERROR((O96+AU96+AE96)*_xlfn.XLOOKUP(Tool_Italy!BK$4,Monetization_Factors!$A:$A,Monetization_Factors!$D:$D),"")</f>
        <v>1.9042462914458792E-3</v>
      </c>
      <c r="BL96">
        <f>IFERROR((P96+AV96+AF96)*_xlfn.XLOOKUP(Tool_Italy!BL$4,Monetization_Factors!$A:$A,Monetization_Factors!$D:$D),"")</f>
        <v>2.8712847207723911E-2</v>
      </c>
      <c r="BM96">
        <f>IFERROR((Q96+AW96+AG96)*_xlfn.XLOOKUP(Tool_Italy!BM$4,Monetization_Factors!$A:$A,Monetization_Factors!$D:$D),"")</f>
        <v>1.0711342082094946E-3</v>
      </c>
      <c r="BN96">
        <f>IFERROR((R96+AX96+AH96)*_xlfn.XLOOKUP(Tool_Italy!BN$4,Monetization_Factors!$A:$A,Monetization_Factors!$D:$D),"")</f>
        <v>7.4607858027963788E-4</v>
      </c>
      <c r="BO96">
        <f>IFERROR((S96+AY96+AI96)*_xlfn.XLOOKUP(Tool_Italy!BO$4,Monetization_Factors!$A:$A,Monetization_Factors!$D:$D),"")</f>
        <v>1.6661623822262037E-3</v>
      </c>
      <c r="BP96">
        <f>IFERROR((T96+AZ96+AJ96)*_xlfn.XLOOKUP(Tool_Italy!BP$4,Monetization_Factors!$A:$A,Monetization_Factors!$D:$D),"")</f>
        <v>1.5582218054850999E-4</v>
      </c>
      <c r="BQ96">
        <f>IFERROR((U96+BA96+AK96)*_xlfn.XLOOKUP(Tool_Italy!BQ$4,Monetization_Factors!$A:$A,Monetization_Factors!$D:$D),"")</f>
        <v>9.3657279593726273E-3</v>
      </c>
      <c r="BR96" t="str">
        <f>IFERROR((V96+BB96+AL96)*_xlfn.XLOOKUP(Tool_Italy!BR$4,Monetization_Factors!$A:$A,Monetization_Factors!$D:$D),"")</f>
        <v/>
      </c>
      <c r="BS96">
        <f>IFERROR((W96+BC96+AM96)*_xlfn.XLOOKUP(Tool_Italy!BS$4,Monetization_Factors!$A:$A,Monetization_Factors!$D:$D),"")</f>
        <v>3.1735343371913649E-4</v>
      </c>
      <c r="BT96">
        <f>IFERROR((X96+BD96+AN96)*_xlfn.XLOOKUP(Tool_Italy!BT$4,Monetization_Factors!$A:$A,Monetization_Factors!$D:$D),"")</f>
        <v>4.7454961186106969E-3</v>
      </c>
      <c r="BU96">
        <f>IFERROR((Y96+BE96+AO96)*_xlfn.XLOOKUP(Tool_Italy!BU$4,Monetization_Factors!$A:$A,Monetization_Factors!$D:$D),"")</f>
        <v>5.2553823845243909E-4</v>
      </c>
      <c r="BV96">
        <f>IFERROR((Z96+BF96+AP96)*_xlfn.XLOOKUP(Tool_Italy!BV$4,Monetization_Factors!$A:$A,Monetization_Factors!$D:$D),"")</f>
        <v>1.3572992456670464E-2</v>
      </c>
      <c r="BW96">
        <f>IFERROR((AA96+BG96+AQ96)*_xlfn.XLOOKUP(Tool_Italy!BW$4,Monetization_Factors!$A:$A,Monetization_Factors!$D:$D),"")</f>
        <v>3.0724400280576604E-6</v>
      </c>
      <c r="BX96" s="38" t="str" cm="1">
        <f t="array" ref="BX96">IFERROR(_xlfn.IFS(I96&lt;&gt;0,I96*E96,I96="",J96*E96),"")</f>
        <v/>
      </c>
      <c r="BY96" s="38">
        <f t="shared" si="67"/>
        <v>0.10966162452101488</v>
      </c>
      <c r="BZ96" s="38">
        <f t="shared" si="71"/>
        <v>0.10966162452101488</v>
      </c>
      <c r="CA96" s="38">
        <f t="shared" si="68"/>
        <v>2.1088773946349016E-4</v>
      </c>
      <c r="CB96">
        <f t="shared" si="69"/>
        <v>0.43009484250000002</v>
      </c>
      <c r="CC96">
        <f t="shared" si="72"/>
        <v>1.49610924E-8</v>
      </c>
      <c r="CD96">
        <f t="shared" si="73"/>
        <v>0.18645777374999997</v>
      </c>
      <c r="CE96">
        <f t="shared" si="74"/>
        <v>1.258029675E-3</v>
      </c>
      <c r="CF96">
        <f t="shared" si="75"/>
        <v>2.8762491675000001E-8</v>
      </c>
      <c r="CG96">
        <f t="shared" si="76"/>
        <v>5.1580902749999992E-9</v>
      </c>
      <c r="CH96">
        <f t="shared" si="77"/>
        <v>6.4896637875000001E-10</v>
      </c>
      <c r="CI96">
        <f t="shared" si="78"/>
        <v>3.8054184374999999E-3</v>
      </c>
      <c r="CJ96">
        <f t="shared" si="79"/>
        <v>6.3877484250000001E-5</v>
      </c>
      <c r="CK96">
        <f t="shared" si="80"/>
        <v>2.2895330849999999E-3</v>
      </c>
      <c r="CL96">
        <f t="shared" si="81"/>
        <v>1.518401175E-2</v>
      </c>
      <c r="CM96">
        <f t="shared" si="82"/>
        <v>6.5214885750000002</v>
      </c>
      <c r="CN96">
        <f t="shared" si="83"/>
        <v>21.311536275000002</v>
      </c>
      <c r="CO96">
        <f t="shared" si="84"/>
        <v>8.2697759999999995E-2</v>
      </c>
      <c r="CP96">
        <f t="shared" si="85"/>
        <v>8.2196781749999985</v>
      </c>
      <c r="CQ96">
        <f t="shared" si="86"/>
        <v>1.4706864149999999E-6</v>
      </c>
      <c r="CR96">
        <f t="shared" si="70"/>
        <v>8.2710546634615393E-4</v>
      </c>
      <c r="CS96">
        <f t="shared" si="87"/>
        <v>2.8771331538461541E-11</v>
      </c>
      <c r="CT96">
        <f t="shared" si="88"/>
        <v>3.5857264182692302E-4</v>
      </c>
      <c r="CU96">
        <f t="shared" si="89"/>
        <v>2.4192878365384616E-6</v>
      </c>
      <c r="CV96">
        <f t="shared" si="90"/>
        <v>5.5312483990384614E-11</v>
      </c>
      <c r="CW96">
        <f t="shared" si="91"/>
        <v>9.9194043749999992E-12</v>
      </c>
      <c r="CX96">
        <f t="shared" si="92"/>
        <v>1.2480122668269232E-12</v>
      </c>
      <c r="CY96">
        <f t="shared" si="93"/>
        <v>7.3181123798076921E-6</v>
      </c>
      <c r="CZ96">
        <f t="shared" si="94"/>
        <v>1.2284131586538462E-7</v>
      </c>
      <c r="DA96">
        <f t="shared" si="95"/>
        <v>4.4029482403846151E-6</v>
      </c>
      <c r="DB96">
        <f t="shared" si="96"/>
        <v>2.9200022596153848E-5</v>
      </c>
      <c r="DC96">
        <f t="shared" si="97"/>
        <v>1.2541324182692309E-2</v>
      </c>
      <c r="DD96">
        <f t="shared" si="98"/>
        <v>4.0983723605769233E-2</v>
      </c>
      <c r="DE96">
        <f t="shared" si="99"/>
        <v>1.5903415384615384E-4</v>
      </c>
      <c r="DF96">
        <f t="shared" si="100"/>
        <v>1.5807073413461537E-2</v>
      </c>
      <c r="DG96">
        <f t="shared" si="101"/>
        <v>2.8282431057692306E-9</v>
      </c>
      <c r="DH96" s="5">
        <f>IFERROR(((((L96+AB96)*(1/$H96))+AR96)/$F$2)/($B$2*('CAR.CAP_per person'!B$2)/(_xlfn.XLOOKUP($E$2,EU_countries_GDP!$A$2:$A$29,EU_countries_GDP!$E$2:$E$29))),"")</f>
        <v>7.0150527741848323E-2</v>
      </c>
      <c r="DI96" s="5">
        <f>IFERROR(((((M96+AC96)*(1/$H96))+AS96)/$F$2)/($B$2*('CAR.CAP_per person'!C$2)/(_xlfn.XLOOKUP($E$2,EU_countries_GDP!$A$2:$A$29,EU_countries_GDP!$E$2:$E$29))),"")</f>
        <v>3.1738068170619364E-5</v>
      </c>
      <c r="DJ96" s="5">
        <f>IFERROR(((((N96+AD96)*(1/$H96))+AT96)/$F$2)/($B$2*('CAR.CAP_per person'!D$2)/(_xlfn.XLOOKUP($E$2,EU_countries_GDP!$A$2:$A$29,EU_countries_GDP!$E$2:$E$29))),"")</f>
        <v>4.0743016538993246E-4</v>
      </c>
      <c r="DK96" s="5">
        <f>IFERROR(((((O96+AE96)*(1/$H96))+AU96)/$F$2)/($B$2*('CAR.CAP_per person'!E$2)/(_xlfn.XLOOKUP($E$2,EU_countries_GDP!$A$2:$A$29,EU_countries_GDP!$E$2:$E$29))),"")</f>
        <v>3.4667526713738754E-3</v>
      </c>
      <c r="DL96" s="5">
        <f>IFERROR(((((P96+AF96)*(1/$H96))+AV96)/$F$2)/($B$2*('CAR.CAP_per person'!F$2)/(_xlfn.XLOOKUP($E$2,EU_countries_GDP!$A$2:$A$29,EU_countries_GDP!$E$2:$E$29))),"")</f>
        <v>5.7142326600557153E-2</v>
      </c>
      <c r="DM96" s="5">
        <f>IFERROR(((((Q96+AG96)*(1/$H96))+AW96)/$F$2)/($B$2*('CAR.CAP_per person'!G$2)/(_xlfn.XLOOKUP($E$2,EU_countries_GDP!$A$2:$A$29,EU_countries_GDP!$E$2:$E$29))),"")</f>
        <v>6.0628844297432793E-3</v>
      </c>
      <c r="DN96" s="5">
        <f>IFERROR(((((R96+AH96)*(1/$H96))+AX96)/$F$2)/($B$2*('CAR.CAP_per person'!H$2)/(_xlfn.XLOOKUP($E$2,EU_countries_GDP!$A$2:$A$29,EU_countries_GDP!$E$2:$E$29))),"")</f>
        <v>1.6171419556320555E-4</v>
      </c>
      <c r="DO96" s="5">
        <f>IFERROR(((((S96+AI96)*(1/$H96))+AY96)/$F$2)/($B$2*('CAR.CAP_per person'!I$2)/(_xlfn.XLOOKUP($E$2,EU_countries_GDP!$A$2:$A$29,EU_countries_GDP!$E$2:$E$29))),"")</f>
        <v>3.6845772631055405E-3</v>
      </c>
      <c r="DP96" s="5">
        <f>IFERROR(((((T96+AJ96)*(1/$H96))+AZ96)/$F$2)/($B$2*('CAR.CAP_per person'!J$2)/(_xlfn.XLOOKUP($E$2,EU_countries_GDP!$A$2:$A$29,EU_countries_GDP!$E$2:$E$29))),"")</f>
        <v>1.2486441388475551E-2</v>
      </c>
      <c r="DQ96" s="5">
        <f>IFERROR(((((U96+AK96)*(1/$H96))+BA96)/$F$2)/($B$2*('CAR.CAP_per person'!K$2)/(_xlfn.XLOOKUP($E$2,EU_countries_GDP!$A$2:$A$29,EU_countries_GDP!$E$2:$E$29))),"")</f>
        <v>1.3010193730711942E-2</v>
      </c>
      <c r="DR96" s="5">
        <f>IFERROR(((((V96+AL96)*(1/$H96))+BB96)/$F$2)/($B$2*('CAR.CAP_per person'!L$2)/(_xlfn.XLOOKUP($E$2,EU_countries_GDP!$A$2:$A$29,EU_countries_GDP!$E$2:$E$29))),"")</f>
        <v>2.3557254789519665E-3</v>
      </c>
      <c r="DS96" s="5">
        <f>IFERROR(((((W96+AM96)*(1/$H96))+BC96)/$F$2)/($B$2*('CAR.CAP_per person'!M$2)/(_xlfn.XLOOKUP($E$2,EU_countries_GDP!$A$2:$A$29,EU_countries_GDP!$E$2:$E$29))),"")</f>
        <v>3.7244282390219624E-2</v>
      </c>
      <c r="DT96" s="5">
        <f>IFERROR(((((X96+AN96)*(1/$H96))+BD96)/$F$2)/($B$2*('CAR.CAP_per person'!N$2)/(_xlfn.XLOOKUP($E$2,EU_countries_GDP!$A$2:$A$29,EU_countries_GDP!$E$2:$E$29))),"")</f>
        <v>1.9175844630267005</v>
      </c>
      <c r="DU96" s="5">
        <f>IFERROR(((((Y96+AO96)*(1/$H96))+BE96)/$F$2)/($B$2*('CAR.CAP_per person'!O$2)/(_xlfn.XLOOKUP($E$2,EU_countries_GDP!$A$2:$A$29,EU_countries_GDP!$E$2:$E$29))),"")</f>
        <v>5.0451541596317317E-4</v>
      </c>
      <c r="DV96" s="5">
        <f>IFERROR(((((Z96+AP96)*(1/$H96))+BF96)/$F$2)/($B$2*('CAR.CAP_per person'!P$2)/(_xlfn.XLOOKUP($E$2,EU_countries_GDP!$A$2:$A$29,EU_countries_GDP!$E$2:$E$29))),"")</f>
        <v>4.1791790472802577E-2</v>
      </c>
      <c r="DW96" s="5">
        <f>IFERROR(((((AA96+AQ96)*(1/$H96))+BG96)/$F$2)/($B$2*('CAR.CAP_per person'!Q$2)/(_xlfn.XLOOKUP($E$2,EU_countries_GDP!$A$2:$A$29,EU_countries_GDP!$E$2:$E$29))),"")</f>
        <v>7.5510315739476114E-3</v>
      </c>
    </row>
    <row r="97" spans="1:127">
      <c r="A97" t="s">
        <v>233</v>
      </c>
      <c r="B97" t="str">
        <f>_xlfn.XLOOKUP(D97,Table5[Ingredient],Table5[Category],"",FALSE)</f>
        <v>Starch/satiating food</v>
      </c>
      <c r="C97" s="33" t="s">
        <v>257</v>
      </c>
      <c r="D97" s="33" t="s">
        <v>208</v>
      </c>
      <c r="E97" s="33">
        <v>0</v>
      </c>
      <c r="F97" s="33" t="s">
        <v>179</v>
      </c>
      <c r="G97" s="33" t="s">
        <v>180</v>
      </c>
      <c r="H97" s="91">
        <f>Dataset_IT!M2</f>
        <v>0</v>
      </c>
      <c r="I97" s="33"/>
      <c r="J97" s="37">
        <f>IFERROR(INDEX('AveragePrices&amp;Codes'!G:AG, MATCH($D97, 'AveragePrices&amp;Codes'!$A:$A, 0), MATCH(Tool_Italy!$E$2, 'AveragePrices&amp;Codes'!$G$1:$AG$1, 0)),"")</f>
        <v>0.54430000000000001</v>
      </c>
      <c r="K97" s="37">
        <f>IFERROR(E97/(_xlfn.XLOOKUP(A97,Dataset_IT!$Q$2:$Q$9,Dataset_IT!$R$2:$R$9)),"")</f>
        <v>0</v>
      </c>
      <c r="L97">
        <f>IFERROR(IF($F97="Raw",_xlfn.XLOOKUP(_xlfn.XLOOKUP(Tool_Italy!$D97,'AveragePrices&amp;Codes'!$A:$A,'AveragePrices&amp;Codes'!$B:$B),AGRIBALYSE_Raw!$B:$B,AGRIBALYSE_Raw!O:O)*$E97,_xlfn.XLOOKUP(_xlfn.XLOOKUP(Tool_Italy!$D97,'AveragePrices&amp;Codes'!$A:$A,'AveragePrices&amp;Codes'!$B:$B),AGRIBALYSE_Cooked!$C:$C,AGRIBALYSE_Cooked!P:P)*$E97),"")</f>
        <v>0</v>
      </c>
      <c r="M97">
        <f>IFERROR(IF($F97="Raw",_xlfn.XLOOKUP(_xlfn.XLOOKUP(Tool_Italy!$D97,'AveragePrices&amp;Codes'!$A:$A,'AveragePrices&amp;Codes'!$B:$B),AGRIBALYSE_Raw!$B:$B,AGRIBALYSE_Raw!P:P)*$E97,_xlfn.XLOOKUP(_xlfn.XLOOKUP(Tool_Italy!$D97,'AveragePrices&amp;Codes'!$A:$A,'AveragePrices&amp;Codes'!$B:$B),AGRIBALYSE_Cooked!$C:$C,AGRIBALYSE_Cooked!Q:Q)*$E97),"")</f>
        <v>0</v>
      </c>
      <c r="N97">
        <f>IFERROR(IF($F97="Raw",_xlfn.XLOOKUP(_xlfn.XLOOKUP(Tool_Italy!$D97,'AveragePrices&amp;Codes'!$A:$A,'AveragePrices&amp;Codes'!$B:$B),AGRIBALYSE_Raw!$B:$B,AGRIBALYSE_Raw!Q:Q)*$E97,_xlfn.XLOOKUP(_xlfn.XLOOKUP(Tool_Italy!$D97,'AveragePrices&amp;Codes'!$A:$A,'AveragePrices&amp;Codes'!$B:$B),AGRIBALYSE_Cooked!$C:$C,AGRIBALYSE_Cooked!R:R)*$E97),"")</f>
        <v>0</v>
      </c>
      <c r="O97">
        <f>IFERROR(IF($F97="Raw",_xlfn.XLOOKUP(_xlfn.XLOOKUP(Tool_Italy!$D97,'AveragePrices&amp;Codes'!$A:$A,'AveragePrices&amp;Codes'!$B:$B),AGRIBALYSE_Raw!$B:$B,AGRIBALYSE_Raw!R:R)*$E97,_xlfn.XLOOKUP(_xlfn.XLOOKUP(Tool_Italy!$D97,'AveragePrices&amp;Codes'!$A:$A,'AveragePrices&amp;Codes'!$B:$B),AGRIBALYSE_Cooked!$C:$C,AGRIBALYSE_Cooked!S:S)*$E97),"")</f>
        <v>0</v>
      </c>
      <c r="P97">
        <f>IFERROR(IF($F97="Raw",_xlfn.XLOOKUP(_xlfn.XLOOKUP(Tool_Italy!$D97,'AveragePrices&amp;Codes'!$A:$A,'AveragePrices&amp;Codes'!$B:$B),AGRIBALYSE_Raw!$B:$B,AGRIBALYSE_Raw!S:S)*$E97,_xlfn.XLOOKUP(_xlfn.XLOOKUP(Tool_Italy!$D97,'AveragePrices&amp;Codes'!$A:$A,'AveragePrices&amp;Codes'!$B:$B),AGRIBALYSE_Cooked!$C:$C,AGRIBALYSE_Cooked!T:T)*$E97),"")</f>
        <v>0</v>
      </c>
      <c r="Q97">
        <f>IFERROR(IF($F97="Raw",_xlfn.XLOOKUP(_xlfn.XLOOKUP(Tool_Italy!$D97,'AveragePrices&amp;Codes'!$A:$A,'AveragePrices&amp;Codes'!$B:$B),AGRIBALYSE_Raw!$B:$B,AGRIBALYSE_Raw!T:T)*$E97,_xlfn.XLOOKUP(_xlfn.XLOOKUP(Tool_Italy!$D97,'AveragePrices&amp;Codes'!$A:$A,'AveragePrices&amp;Codes'!$B:$B),AGRIBALYSE_Cooked!$C:$C,AGRIBALYSE_Cooked!U:U)*$E97),"")</f>
        <v>0</v>
      </c>
      <c r="R97">
        <f>IFERROR(IF($F97="Raw",_xlfn.XLOOKUP(_xlfn.XLOOKUP(Tool_Italy!$D97,'AveragePrices&amp;Codes'!$A:$A,'AveragePrices&amp;Codes'!$B:$B),AGRIBALYSE_Raw!$B:$B,AGRIBALYSE_Raw!U:U)*$E97,_xlfn.XLOOKUP(_xlfn.XLOOKUP(Tool_Italy!$D97,'AveragePrices&amp;Codes'!$A:$A,'AveragePrices&amp;Codes'!$B:$B),AGRIBALYSE_Cooked!$C:$C,AGRIBALYSE_Cooked!V:V)*$E97),"")</f>
        <v>0</v>
      </c>
      <c r="S97">
        <f>IFERROR(IF($F97="Raw",_xlfn.XLOOKUP(_xlfn.XLOOKUP(Tool_Italy!$D97,'AveragePrices&amp;Codes'!$A:$A,'AveragePrices&amp;Codes'!$B:$B),AGRIBALYSE_Raw!$B:$B,AGRIBALYSE_Raw!V:V)*$E97,_xlfn.XLOOKUP(_xlfn.XLOOKUP(Tool_Italy!$D97,'AveragePrices&amp;Codes'!$A:$A,'AveragePrices&amp;Codes'!$B:$B),AGRIBALYSE_Cooked!$C:$C,AGRIBALYSE_Cooked!W:W)*$E97),"")</f>
        <v>0</v>
      </c>
      <c r="T97">
        <f>IFERROR(IF($F97="Raw",_xlfn.XLOOKUP(_xlfn.XLOOKUP(Tool_Italy!$D97,'AveragePrices&amp;Codes'!$A:$A,'AveragePrices&amp;Codes'!$B:$B),AGRIBALYSE_Raw!$B:$B,AGRIBALYSE_Raw!W:W)*$E97,_xlfn.XLOOKUP(_xlfn.XLOOKUP(Tool_Italy!$D97,'AveragePrices&amp;Codes'!$A:$A,'AveragePrices&amp;Codes'!$B:$B),AGRIBALYSE_Cooked!$C:$C,AGRIBALYSE_Cooked!X:X)*$E97),"")</f>
        <v>0</v>
      </c>
      <c r="U97">
        <f>IFERROR(IF($F97="Raw",_xlfn.XLOOKUP(_xlfn.XLOOKUP(Tool_Italy!$D97,'AveragePrices&amp;Codes'!$A:$A,'AveragePrices&amp;Codes'!$B:$B),AGRIBALYSE_Raw!$B:$B,AGRIBALYSE_Raw!X:X)*$E97,_xlfn.XLOOKUP(_xlfn.XLOOKUP(Tool_Italy!$D97,'AveragePrices&amp;Codes'!$A:$A,'AveragePrices&amp;Codes'!$B:$B),AGRIBALYSE_Cooked!$C:$C,AGRIBALYSE_Cooked!Y:Y)*$E97),"")</f>
        <v>0</v>
      </c>
      <c r="V97">
        <f>IFERROR(IF($F97="Raw",_xlfn.XLOOKUP(_xlfn.XLOOKUP(Tool_Italy!$D97,'AveragePrices&amp;Codes'!$A:$A,'AveragePrices&amp;Codes'!$B:$B),AGRIBALYSE_Raw!$B:$B,AGRIBALYSE_Raw!Y:Y)*$E97,_xlfn.XLOOKUP(_xlfn.XLOOKUP(Tool_Italy!$D97,'AveragePrices&amp;Codes'!$A:$A,'AveragePrices&amp;Codes'!$B:$B),AGRIBALYSE_Cooked!$C:$C,AGRIBALYSE_Cooked!Z:Z)*$E97),"")</f>
        <v>0</v>
      </c>
      <c r="W97">
        <f>IFERROR(IF($F97="Raw",_xlfn.XLOOKUP(_xlfn.XLOOKUP(Tool_Italy!$D97,'AveragePrices&amp;Codes'!$A:$A,'AveragePrices&amp;Codes'!$B:$B),AGRIBALYSE_Raw!$B:$B,AGRIBALYSE_Raw!Z:Z)*$E97,_xlfn.XLOOKUP(_xlfn.XLOOKUP(Tool_Italy!$D97,'AveragePrices&amp;Codes'!$A:$A,'AveragePrices&amp;Codes'!$B:$B),AGRIBALYSE_Cooked!$C:$C,AGRIBALYSE_Cooked!AA:AA)*$E97),"")</f>
        <v>0</v>
      </c>
      <c r="X97">
        <f>IFERROR(IF($F97="Raw",_xlfn.XLOOKUP(_xlfn.XLOOKUP(Tool_Italy!$D97,'AveragePrices&amp;Codes'!$A:$A,'AveragePrices&amp;Codes'!$B:$B),AGRIBALYSE_Raw!$B:$B,AGRIBALYSE_Raw!AA:AA)*$E97,_xlfn.XLOOKUP(_xlfn.XLOOKUP(Tool_Italy!$D97,'AveragePrices&amp;Codes'!$A:$A,'AveragePrices&amp;Codes'!$B:$B),AGRIBALYSE_Cooked!$C:$C,AGRIBALYSE_Cooked!AB:AB)*$E97),"")</f>
        <v>0</v>
      </c>
      <c r="Y97">
        <f>IFERROR(IF($F97="Raw",_xlfn.XLOOKUP(_xlfn.XLOOKUP(Tool_Italy!$D97,'AveragePrices&amp;Codes'!$A:$A,'AveragePrices&amp;Codes'!$B:$B),AGRIBALYSE_Raw!$B:$B,AGRIBALYSE_Raw!AB:AB)*$E97,_xlfn.XLOOKUP(_xlfn.XLOOKUP(Tool_Italy!$D97,'AveragePrices&amp;Codes'!$A:$A,'AveragePrices&amp;Codes'!$B:$B),AGRIBALYSE_Cooked!$C:$C,AGRIBALYSE_Cooked!AC:AC)*$E97),"")</f>
        <v>0</v>
      </c>
      <c r="Z97">
        <f>IFERROR(IF($F97="Raw",_xlfn.XLOOKUP(_xlfn.XLOOKUP(Tool_Italy!$D97,'AveragePrices&amp;Codes'!$A:$A,'AveragePrices&amp;Codes'!$B:$B),AGRIBALYSE_Raw!$B:$B,AGRIBALYSE_Raw!AC:AC)*$E97,_xlfn.XLOOKUP(_xlfn.XLOOKUP(Tool_Italy!$D97,'AveragePrices&amp;Codes'!$A:$A,'AveragePrices&amp;Codes'!$B:$B),AGRIBALYSE_Cooked!$C:$C,AGRIBALYSE_Cooked!AD:AD)*$E97),"")</f>
        <v>0</v>
      </c>
      <c r="AA97">
        <f>IFERROR(IF($F97="Raw",_xlfn.XLOOKUP(_xlfn.XLOOKUP(Tool_Italy!$D97,'AveragePrices&amp;Codes'!$A:$A,'AveragePrices&amp;Codes'!$B:$B),AGRIBALYSE_Raw!$B:$B,AGRIBALYSE_Raw!AD:AD)*$E97,_xlfn.XLOOKUP(_xlfn.XLOOKUP(Tool_Italy!$D97,'AveragePrices&amp;Codes'!$A:$A,'AveragePrices&amp;Codes'!$B:$B),AGRIBALYSE_Cooked!$C:$C,AGRIBALYSE_Cooked!AE:AE)*$E97),"")</f>
        <v>0</v>
      </c>
      <c r="AB97" cm="1">
        <f t="array" ref="AB97">IFERROR(_xlfn.XLOOKUP(Tool_Italy!$F97&amp;$E$2,'Cooking methods'!$A:$A&amp;'Cooking methods'!$B:$B,'Cooking methods'!C:C)*$E97,"")</f>
        <v>0</v>
      </c>
      <c r="AC97" cm="1">
        <f t="array" ref="AC97">IFERROR(_xlfn.XLOOKUP(Tool_Italy!$F97&amp;$E$2,'Cooking methods'!$A:$A&amp;'Cooking methods'!$B:$B,'Cooking methods'!D:D)*$E97,"")</f>
        <v>0</v>
      </c>
      <c r="AD97" cm="1">
        <f t="array" ref="AD97">IFERROR(_xlfn.XLOOKUP(Tool_Italy!$F97&amp;$E$2,'Cooking methods'!$A:$A&amp;'Cooking methods'!$B:$B,'Cooking methods'!E:E)*$E97,"")</f>
        <v>0</v>
      </c>
      <c r="AE97" cm="1">
        <f t="array" ref="AE97">IFERROR(_xlfn.XLOOKUP(Tool_Italy!$F97&amp;$E$2,'Cooking methods'!$A:$A&amp;'Cooking methods'!$B:$B,'Cooking methods'!F:F)*$E97,"")</f>
        <v>0</v>
      </c>
      <c r="AF97" cm="1">
        <f t="array" ref="AF97">IFERROR(_xlfn.XLOOKUP(Tool_Italy!$F97&amp;$E$2,'Cooking methods'!$A:$A&amp;'Cooking methods'!$B:$B,'Cooking methods'!G:G)*$E97,"")</f>
        <v>0</v>
      </c>
      <c r="AG97" cm="1">
        <f t="array" ref="AG97">IFERROR(_xlfn.XLOOKUP(Tool_Italy!$F97&amp;$E$2,'Cooking methods'!$A:$A&amp;'Cooking methods'!$B:$B,'Cooking methods'!H:H)*$E97,"")</f>
        <v>0</v>
      </c>
      <c r="AH97" cm="1">
        <f t="array" ref="AH97">IFERROR(_xlfn.XLOOKUP(Tool_Italy!$F97&amp;$E$2,'Cooking methods'!$A:$A&amp;'Cooking methods'!$B:$B,'Cooking methods'!I:I)*$E97,"")</f>
        <v>0</v>
      </c>
      <c r="AI97" cm="1">
        <f t="array" ref="AI97">IFERROR(_xlfn.XLOOKUP(Tool_Italy!$F97&amp;$E$2,'Cooking methods'!$A:$A&amp;'Cooking methods'!$B:$B,'Cooking methods'!J:J)*$E97,"")</f>
        <v>0</v>
      </c>
      <c r="AJ97" cm="1">
        <f t="array" ref="AJ97">IFERROR(_xlfn.XLOOKUP(Tool_Italy!$F97&amp;$E$2,'Cooking methods'!$A:$A&amp;'Cooking methods'!$B:$B,'Cooking methods'!K:K)*$E97,"")</f>
        <v>0</v>
      </c>
      <c r="AK97" cm="1">
        <f t="array" ref="AK97">IFERROR(_xlfn.XLOOKUP(Tool_Italy!$F97&amp;$E$2,'Cooking methods'!$A:$A&amp;'Cooking methods'!$B:$B,'Cooking methods'!L:L)*$E97,"")</f>
        <v>0</v>
      </c>
      <c r="AL97" cm="1">
        <f t="array" ref="AL97">IFERROR(_xlfn.XLOOKUP(Tool_Italy!$F97&amp;$E$2,'Cooking methods'!$A:$A&amp;'Cooking methods'!$B:$B,'Cooking methods'!M:M)*$E97,"")</f>
        <v>0</v>
      </c>
      <c r="AM97" cm="1">
        <f t="array" ref="AM97">IFERROR(_xlfn.XLOOKUP(Tool_Italy!$F97&amp;$E$2,'Cooking methods'!$A:$A&amp;'Cooking methods'!$B:$B,'Cooking methods'!N:N)*$E97,"")</f>
        <v>0</v>
      </c>
      <c r="AN97" cm="1">
        <f t="array" ref="AN97">IFERROR(_xlfn.XLOOKUP(Tool_Italy!$F97&amp;$E$2,'Cooking methods'!$A:$A&amp;'Cooking methods'!$B:$B,'Cooking methods'!O:O)*$E97,"")</f>
        <v>0</v>
      </c>
      <c r="AO97" cm="1">
        <f t="array" ref="AO97">IFERROR(_xlfn.XLOOKUP(Tool_Italy!$F97&amp;$E$2,'Cooking methods'!$A:$A&amp;'Cooking methods'!$B:$B,'Cooking methods'!P:P)*$E97,"")</f>
        <v>0</v>
      </c>
      <c r="AP97" cm="1">
        <f t="array" ref="AP97">IFERROR(_xlfn.XLOOKUP(Tool_Italy!$F97&amp;$E$2,'Cooking methods'!$A:$A&amp;'Cooking methods'!$B:$B,'Cooking methods'!Q:Q)*$E97,"")</f>
        <v>0</v>
      </c>
      <c r="AQ97" cm="1">
        <f t="array" ref="AQ97">IFERROR(_xlfn.XLOOKUP(Tool_Italy!$F97&amp;$E$2,'Cooking methods'!$A:$A&amp;'Cooking methods'!$B:$B,'Cooking methods'!R:R)*$E97,"")</f>
        <v>0</v>
      </c>
      <c r="AR97" cm="1">
        <f t="array" ref="AR97">IFERROR(_xlfn.XLOOKUP(Tool_Italy!$G97&amp;$E$2,'Waste management'!$A:$A&amp;'Waste management'!$B:$B,'Waste management'!C:C)*$E97,"")</f>
        <v>0</v>
      </c>
      <c r="AS97" cm="1">
        <f t="array" ref="AS97">IFERROR(_xlfn.XLOOKUP(Tool_Italy!$G97&amp;$E$2,'Waste management'!$A:$A&amp;'Waste management'!$B:$B,'Waste management'!D:D)*$E97,"")</f>
        <v>0</v>
      </c>
      <c r="AT97" cm="1">
        <f t="array" ref="AT97">IFERROR(_xlfn.XLOOKUP(Tool_Italy!$G97&amp;$E$2,'Waste management'!$A:$A&amp;'Waste management'!$B:$B,'Waste management'!E:E)*$E97,"")</f>
        <v>0</v>
      </c>
      <c r="AU97" cm="1">
        <f t="array" ref="AU97">IFERROR(_xlfn.XLOOKUP(Tool_Italy!$G97&amp;$E$2,'Waste management'!$A:$A&amp;'Waste management'!$B:$B,'Waste management'!F:F)*$E97,"")</f>
        <v>0</v>
      </c>
      <c r="AV97" cm="1">
        <f t="array" ref="AV97">IFERROR(_xlfn.XLOOKUP(Tool_Italy!$G97&amp;$E$2,'Waste management'!$A:$A&amp;'Waste management'!$B:$B,'Waste management'!G:G)*$E97,"")</f>
        <v>0</v>
      </c>
      <c r="AW97" cm="1">
        <f t="array" ref="AW97">IFERROR(_xlfn.XLOOKUP(Tool_Italy!$G97&amp;$E$2,'Waste management'!$A:$A&amp;'Waste management'!$B:$B,'Waste management'!H:H)*$E97,"")</f>
        <v>0</v>
      </c>
      <c r="AX97" cm="1">
        <f t="array" ref="AX97">IFERROR(_xlfn.XLOOKUP(Tool_Italy!$G97&amp;$E$2,'Waste management'!$A:$A&amp;'Waste management'!$B:$B,'Waste management'!I:I)*$E97,"")</f>
        <v>0</v>
      </c>
      <c r="AY97" cm="1">
        <f t="array" ref="AY97">IFERROR(_xlfn.XLOOKUP(Tool_Italy!$G97&amp;$E$2,'Waste management'!$A:$A&amp;'Waste management'!$B:$B,'Waste management'!J:J)*$E97,"")</f>
        <v>0</v>
      </c>
      <c r="AZ97" cm="1">
        <f t="array" ref="AZ97">IFERROR(_xlfn.XLOOKUP(Tool_Italy!$G97&amp;$E$2,'Waste management'!$A:$A&amp;'Waste management'!$B:$B,'Waste management'!K:K)*$E97,"")</f>
        <v>0</v>
      </c>
      <c r="BA97" cm="1">
        <f t="array" ref="BA97">IFERROR(_xlfn.XLOOKUP(Tool_Italy!$G97&amp;$E$2,'Waste management'!$A:$A&amp;'Waste management'!$B:$B,'Waste management'!L:L)*$E97,"")</f>
        <v>0</v>
      </c>
      <c r="BB97" cm="1">
        <f t="array" ref="BB97">IFERROR(_xlfn.XLOOKUP(Tool_Italy!$G97&amp;$E$2,'Waste management'!$A:$A&amp;'Waste management'!$B:$B,'Waste management'!M:M)*$E97,"")</f>
        <v>0</v>
      </c>
      <c r="BC97" cm="1">
        <f t="array" ref="BC97">IFERROR(_xlfn.XLOOKUP(Tool_Italy!$G97&amp;$E$2,'Waste management'!$A:$A&amp;'Waste management'!$B:$B,'Waste management'!N:N)*$E97,"")</f>
        <v>0</v>
      </c>
      <c r="BD97" cm="1">
        <f t="array" ref="BD97">IFERROR(_xlfn.XLOOKUP(Tool_Italy!$G97&amp;$E$2,'Waste management'!$A:$A&amp;'Waste management'!$B:$B,'Waste management'!O:O)*$E97,"")</f>
        <v>0</v>
      </c>
      <c r="BE97" cm="1">
        <f t="array" ref="BE97">IFERROR(_xlfn.XLOOKUP(Tool_Italy!$G97&amp;$E$2,'Waste management'!$A:$A&amp;'Waste management'!$B:$B,'Waste management'!P:P)*$E97,"")</f>
        <v>0</v>
      </c>
      <c r="BF97" cm="1">
        <f t="array" ref="BF97">IFERROR(_xlfn.XLOOKUP(Tool_Italy!$G97&amp;$E$2,'Waste management'!$A:$A&amp;'Waste management'!$B:$B,'Waste management'!Q:Q)*$E97,"")</f>
        <v>0</v>
      </c>
      <c r="BG97" cm="1">
        <f t="array" ref="BG97">IFERROR(_xlfn.XLOOKUP(Tool_Italy!$G97&amp;$E$2,'Waste management'!$A:$A&amp;'Waste management'!$B:$B,'Waste management'!R:R)*$E97,"")</f>
        <v>0</v>
      </c>
      <c r="BH97">
        <f>IFERROR((L97+AR97+AB97)*_xlfn.XLOOKUP(Tool_Italy!BH$4,Monetization_Factors!$A:$A,Monetization_Factors!$D:$D),"")</f>
        <v>0</v>
      </c>
      <c r="BI97">
        <f>IFERROR((M97+AS97+AC97)*_xlfn.XLOOKUP(Tool_Italy!BI$4,Monetization_Factors!$A:$A,Monetization_Factors!$D:$D),"")</f>
        <v>0</v>
      </c>
      <c r="BJ97">
        <f>IFERROR((N97+AT97+AD97)*_xlfn.XLOOKUP(Tool_Italy!BJ$4,Monetization_Factors!$A:$A,Monetization_Factors!$D:$D),"")</f>
        <v>0</v>
      </c>
      <c r="BK97">
        <f>IFERROR((O97+AU97+AE97)*_xlfn.XLOOKUP(Tool_Italy!BK$4,Monetization_Factors!$A:$A,Monetization_Factors!$D:$D),"")</f>
        <v>0</v>
      </c>
      <c r="BL97">
        <f>IFERROR((P97+AV97+AF97)*_xlfn.XLOOKUP(Tool_Italy!BL$4,Monetization_Factors!$A:$A,Monetization_Factors!$D:$D),"")</f>
        <v>0</v>
      </c>
      <c r="BM97">
        <f>IFERROR((Q97+AW97+AG97)*_xlfn.XLOOKUP(Tool_Italy!BM$4,Monetization_Factors!$A:$A,Monetization_Factors!$D:$D),"")</f>
        <v>0</v>
      </c>
      <c r="BN97">
        <f>IFERROR((R97+AX97+AH97)*_xlfn.XLOOKUP(Tool_Italy!BN$4,Monetization_Factors!$A:$A,Monetization_Factors!$D:$D),"")</f>
        <v>0</v>
      </c>
      <c r="BO97">
        <f>IFERROR((S97+AY97+AI97)*_xlfn.XLOOKUP(Tool_Italy!BO$4,Monetization_Factors!$A:$A,Monetization_Factors!$D:$D),"")</f>
        <v>0</v>
      </c>
      <c r="BP97">
        <f>IFERROR((T97+AZ97+AJ97)*_xlfn.XLOOKUP(Tool_Italy!BP$4,Monetization_Factors!$A:$A,Monetization_Factors!$D:$D),"")</f>
        <v>0</v>
      </c>
      <c r="BQ97">
        <f>IFERROR((U97+BA97+AK97)*_xlfn.XLOOKUP(Tool_Italy!BQ$4,Monetization_Factors!$A:$A,Monetization_Factors!$D:$D),"")</f>
        <v>0</v>
      </c>
      <c r="BR97" t="str">
        <f>IFERROR((V97+BB97+AL97)*_xlfn.XLOOKUP(Tool_Italy!BR$4,Monetization_Factors!$A:$A,Monetization_Factors!$D:$D),"")</f>
        <v/>
      </c>
      <c r="BS97">
        <f>IFERROR((W97+BC97+AM97)*_xlfn.XLOOKUP(Tool_Italy!BS$4,Monetization_Factors!$A:$A,Monetization_Factors!$D:$D),"")</f>
        <v>0</v>
      </c>
      <c r="BT97">
        <f>IFERROR((X97+BD97+AN97)*_xlfn.XLOOKUP(Tool_Italy!BT$4,Monetization_Factors!$A:$A,Monetization_Factors!$D:$D),"")</f>
        <v>0</v>
      </c>
      <c r="BU97">
        <f>IFERROR((Y97+BE97+AO97)*_xlfn.XLOOKUP(Tool_Italy!BU$4,Monetization_Factors!$A:$A,Monetization_Factors!$D:$D),"")</f>
        <v>0</v>
      </c>
      <c r="BV97">
        <f>IFERROR((Z97+BF97+AP97)*_xlfn.XLOOKUP(Tool_Italy!BV$4,Monetization_Factors!$A:$A,Monetization_Factors!$D:$D),"")</f>
        <v>0</v>
      </c>
      <c r="BW97">
        <f>IFERROR((AA97+BG97+AQ97)*_xlfn.XLOOKUP(Tool_Italy!BW$4,Monetization_Factors!$A:$A,Monetization_Factors!$D:$D),"")</f>
        <v>0</v>
      </c>
      <c r="BX97" s="38" cm="1">
        <f t="array" ref="BX97">IFERROR(_xlfn.IFS(I97&lt;&gt;0,I97*E97,I97="",J97*E97),"")</f>
        <v>0</v>
      </c>
      <c r="BY97" s="38">
        <f t="shared" si="67"/>
        <v>0</v>
      </c>
      <c r="BZ97" s="38">
        <f t="shared" si="71"/>
        <v>0</v>
      </c>
      <c r="CA97" s="38">
        <f t="shared" si="68"/>
        <v>0</v>
      </c>
      <c r="CB97">
        <f>IFERROR((L97+AB97+AR97),"")</f>
        <v>0</v>
      </c>
      <c r="CC97">
        <f t="shared" si="72"/>
        <v>0</v>
      </c>
      <c r="CD97">
        <f t="shared" si="73"/>
        <v>0</v>
      </c>
      <c r="CE97">
        <f t="shared" si="74"/>
        <v>0</v>
      </c>
      <c r="CF97">
        <f t="shared" si="75"/>
        <v>0</v>
      </c>
      <c r="CG97">
        <f t="shared" si="76"/>
        <v>0</v>
      </c>
      <c r="CH97">
        <f t="shared" si="77"/>
        <v>0</v>
      </c>
      <c r="CI97">
        <f t="shared" si="78"/>
        <v>0</v>
      </c>
      <c r="CJ97">
        <f t="shared" si="79"/>
        <v>0</v>
      </c>
      <c r="CK97">
        <f t="shared" si="80"/>
        <v>0</v>
      </c>
      <c r="CL97">
        <f t="shared" si="81"/>
        <v>0</v>
      </c>
      <c r="CM97">
        <f t="shared" si="82"/>
        <v>0</v>
      </c>
      <c r="CN97">
        <f t="shared" si="83"/>
        <v>0</v>
      </c>
      <c r="CO97">
        <f t="shared" si="84"/>
        <v>0</v>
      </c>
      <c r="CP97">
        <f t="shared" si="85"/>
        <v>0</v>
      </c>
      <c r="CQ97">
        <f t="shared" si="86"/>
        <v>0</v>
      </c>
      <c r="CR97">
        <f>IFERROR((L97+AB97+AR97)/$F$2,"")</f>
        <v>0</v>
      </c>
      <c r="CS97">
        <f t="shared" si="87"/>
        <v>0</v>
      </c>
      <c r="CT97">
        <f t="shared" si="88"/>
        <v>0</v>
      </c>
      <c r="CU97">
        <f t="shared" si="89"/>
        <v>0</v>
      </c>
      <c r="CV97">
        <f t="shared" si="90"/>
        <v>0</v>
      </c>
      <c r="CW97">
        <f t="shared" si="91"/>
        <v>0</v>
      </c>
      <c r="CX97">
        <f t="shared" si="92"/>
        <v>0</v>
      </c>
      <c r="CY97">
        <f t="shared" si="93"/>
        <v>0</v>
      </c>
      <c r="CZ97">
        <f t="shared" si="94"/>
        <v>0</v>
      </c>
      <c r="DA97">
        <f t="shared" si="95"/>
        <v>0</v>
      </c>
      <c r="DB97">
        <f t="shared" si="96"/>
        <v>0</v>
      </c>
      <c r="DC97">
        <f t="shared" si="97"/>
        <v>0</v>
      </c>
      <c r="DD97">
        <f t="shared" si="98"/>
        <v>0</v>
      </c>
      <c r="DE97">
        <f t="shared" si="99"/>
        <v>0</v>
      </c>
      <c r="DF97">
        <f t="shared" si="100"/>
        <v>0</v>
      </c>
      <c r="DG97">
        <f t="shared" si="101"/>
        <v>0</v>
      </c>
      <c r="DH97" s="5" t="str">
        <f>IFERROR(((((L97+AB97)*(1/$H97))+AR97)/$F$2)/($B$2*('CAR.CAP_per person'!B$2)/(_xlfn.XLOOKUP($E$2,EU_countries_GDP!$A$2:$A$29,EU_countries_GDP!$E$2:$E$29))),"")</f>
        <v/>
      </c>
      <c r="DI97" s="5" t="str">
        <f>IFERROR(((((M97+AC97)*(1/$H97))+AS97)/$F$2)/($B$2*('CAR.CAP_per person'!C$2)/(_xlfn.XLOOKUP($E$2,EU_countries_GDP!$A$2:$A$29,EU_countries_GDP!$E$2:$E$29))),"")</f>
        <v/>
      </c>
      <c r="DJ97" s="5" t="str">
        <f>IFERROR(((((N97+AD97)*(1/$H97))+AT97)/$F$2)/($B$2*('CAR.CAP_per person'!D$2)/(_xlfn.XLOOKUP($E$2,EU_countries_GDP!$A$2:$A$29,EU_countries_GDP!$E$2:$E$29))),"")</f>
        <v/>
      </c>
      <c r="DK97" s="5" t="str">
        <f>IFERROR(((((O97+AE97)*(1/$H97))+AU97)/$F$2)/($B$2*('CAR.CAP_per person'!E$2)/(_xlfn.XLOOKUP($E$2,EU_countries_GDP!$A$2:$A$29,EU_countries_GDP!$E$2:$E$29))),"")</f>
        <v/>
      </c>
      <c r="DL97" s="5" t="str">
        <f>IFERROR(((((P97+AF97)*(1/$H97))+AV97)/$F$2)/($B$2*('CAR.CAP_per person'!F$2)/(_xlfn.XLOOKUP($E$2,EU_countries_GDP!$A$2:$A$29,EU_countries_GDP!$E$2:$E$29))),"")</f>
        <v/>
      </c>
      <c r="DM97" s="5" t="str">
        <f>IFERROR(((((Q97+AG97)*(1/$H97))+AW97)/$F$2)/($B$2*('CAR.CAP_per person'!G$2)/(_xlfn.XLOOKUP($E$2,EU_countries_GDP!$A$2:$A$29,EU_countries_GDP!$E$2:$E$29))),"")</f>
        <v/>
      </c>
      <c r="DN97" s="5" t="str">
        <f>IFERROR(((((R97+AH97)*(1/$H97))+AX97)/$F$2)/($B$2*('CAR.CAP_per person'!H$2)/(_xlfn.XLOOKUP($E$2,EU_countries_GDP!$A$2:$A$29,EU_countries_GDP!$E$2:$E$29))),"")</f>
        <v/>
      </c>
      <c r="DO97" s="5" t="str">
        <f>IFERROR(((((S97+AI97)*(1/$H97))+AY97)/$F$2)/($B$2*('CAR.CAP_per person'!I$2)/(_xlfn.XLOOKUP($E$2,EU_countries_GDP!$A$2:$A$29,EU_countries_GDP!$E$2:$E$29))),"")</f>
        <v/>
      </c>
      <c r="DP97" s="5" t="str">
        <f>IFERROR(((((T97+AJ97)*(1/$H97))+AZ97)/$F$2)/($B$2*('CAR.CAP_per person'!J$2)/(_xlfn.XLOOKUP($E$2,EU_countries_GDP!$A$2:$A$29,EU_countries_GDP!$E$2:$E$29))),"")</f>
        <v/>
      </c>
      <c r="DQ97" s="5" t="str">
        <f>IFERROR(((((U97+AK97)*(1/$H97))+BA97)/$F$2)/($B$2*('CAR.CAP_per person'!K$2)/(_xlfn.XLOOKUP($E$2,EU_countries_GDP!$A$2:$A$29,EU_countries_GDP!$E$2:$E$29))),"")</f>
        <v/>
      </c>
      <c r="DR97" s="5" t="str">
        <f>IFERROR(((((V97+AL97)*(1/$H97))+BB97)/$F$2)/($B$2*('CAR.CAP_per person'!L$2)/(_xlfn.XLOOKUP($E$2,EU_countries_GDP!$A$2:$A$29,EU_countries_GDP!$E$2:$E$29))),"")</f>
        <v/>
      </c>
      <c r="DS97" s="5" t="str">
        <f>IFERROR(((((W97+AM97)*(1/$H97))+BC97)/$F$2)/($B$2*('CAR.CAP_per person'!M$2)/(_xlfn.XLOOKUP($E$2,EU_countries_GDP!$A$2:$A$29,EU_countries_GDP!$E$2:$E$29))),"")</f>
        <v/>
      </c>
      <c r="DT97" s="5" t="str">
        <f>IFERROR(((((X97+AN97)*(1/$H97))+BD97)/$F$2)/($B$2*('CAR.CAP_per person'!N$2)/(_xlfn.XLOOKUP($E$2,EU_countries_GDP!$A$2:$A$29,EU_countries_GDP!$E$2:$E$29))),"")</f>
        <v/>
      </c>
      <c r="DU97" s="5" t="str">
        <f>IFERROR(((((Y97+AO97)*(1/$H97))+BE97)/$F$2)/($B$2*('CAR.CAP_per person'!O$2)/(_xlfn.XLOOKUP($E$2,EU_countries_GDP!$A$2:$A$29,EU_countries_GDP!$E$2:$E$29))),"")</f>
        <v/>
      </c>
      <c r="DV97" s="5" t="str">
        <f>IFERROR(((((Z97+AP97)*(1/$H97))+BF97)/$F$2)/($B$2*('CAR.CAP_per person'!P$2)/(_xlfn.XLOOKUP($E$2,EU_countries_GDP!$A$2:$A$29,EU_countries_GDP!$E$2:$E$29))),"")</f>
        <v/>
      </c>
      <c r="DW97" s="5" t="str">
        <f>IFERROR(((((AA97+AQ97)*(1/$H97))+BG97)/$F$2)/($B$2*('CAR.CAP_per person'!Q$2)/(_xlfn.XLOOKUP($E$2,EU_countries_GDP!$A$2:$A$29,EU_countries_GDP!$E$2:$E$29))),"")</f>
        <v/>
      </c>
    </row>
    <row r="98" spans="1:127">
      <c r="A98" t="s">
        <v>233</v>
      </c>
      <c r="B98" t="str">
        <f>_xlfn.XLOOKUP(D98,Table5[Ingredient],Table5[Category],"",FALSE)</f>
        <v>Soup</v>
      </c>
      <c r="C98" s="33" t="s">
        <v>257</v>
      </c>
      <c r="D98" s="33" t="s">
        <v>194</v>
      </c>
      <c r="E98" s="33">
        <v>0</v>
      </c>
      <c r="F98" s="33" t="s">
        <v>179</v>
      </c>
      <c r="G98" s="33" t="s">
        <v>180</v>
      </c>
      <c r="H98" s="91">
        <f>Dataset_IT!M3</f>
        <v>0</v>
      </c>
      <c r="I98" s="33"/>
      <c r="J98" s="37" t="str">
        <f>IFERROR(INDEX('AveragePrices&amp;Codes'!G:AG, MATCH($D98, 'AveragePrices&amp;Codes'!$A:$A, 0), MATCH(Tool_Italy!$E$2, 'AveragePrices&amp;Codes'!$G$1:$AG$1, 0)),"")</f>
        <v/>
      </c>
      <c r="K98" s="37">
        <f>IFERROR(E98/(_xlfn.XLOOKUP(A98,Dataset_IT!$Q$2:$Q$9,Dataset_IT!$R$2:$R$9)),"")</f>
        <v>0</v>
      </c>
      <c r="L98">
        <f>IFERROR(IF($F98="Raw",_xlfn.XLOOKUP(_xlfn.XLOOKUP(Tool_Italy!$D98,'AveragePrices&amp;Codes'!$A:$A,'AveragePrices&amp;Codes'!$B:$B),AGRIBALYSE_Raw!$B:$B,AGRIBALYSE_Raw!O:O)*$E98,_xlfn.XLOOKUP(_xlfn.XLOOKUP(Tool_Italy!$D98,'AveragePrices&amp;Codes'!$A:$A,'AveragePrices&amp;Codes'!$B:$B),AGRIBALYSE_Cooked!$C:$C,AGRIBALYSE_Cooked!P:P)*$E98),"")</f>
        <v>0</v>
      </c>
      <c r="M98">
        <f>IFERROR(IF($F98="Raw",_xlfn.XLOOKUP(_xlfn.XLOOKUP(Tool_Italy!$D98,'AveragePrices&amp;Codes'!$A:$A,'AveragePrices&amp;Codes'!$B:$B),AGRIBALYSE_Raw!$B:$B,AGRIBALYSE_Raw!P:P)*$E98,_xlfn.XLOOKUP(_xlfn.XLOOKUP(Tool_Italy!$D98,'AveragePrices&amp;Codes'!$A:$A,'AveragePrices&amp;Codes'!$B:$B),AGRIBALYSE_Cooked!$C:$C,AGRIBALYSE_Cooked!Q:Q)*$E98),"")</f>
        <v>0</v>
      </c>
      <c r="N98">
        <f>IFERROR(IF($F98="Raw",_xlfn.XLOOKUP(_xlfn.XLOOKUP(Tool_Italy!$D98,'AveragePrices&amp;Codes'!$A:$A,'AveragePrices&amp;Codes'!$B:$B),AGRIBALYSE_Raw!$B:$B,AGRIBALYSE_Raw!Q:Q)*$E98,_xlfn.XLOOKUP(_xlfn.XLOOKUP(Tool_Italy!$D98,'AveragePrices&amp;Codes'!$A:$A,'AveragePrices&amp;Codes'!$B:$B),AGRIBALYSE_Cooked!$C:$C,AGRIBALYSE_Cooked!R:R)*$E98),"")</f>
        <v>0</v>
      </c>
      <c r="O98">
        <f>IFERROR(IF($F98="Raw",_xlfn.XLOOKUP(_xlfn.XLOOKUP(Tool_Italy!$D98,'AveragePrices&amp;Codes'!$A:$A,'AveragePrices&amp;Codes'!$B:$B),AGRIBALYSE_Raw!$B:$B,AGRIBALYSE_Raw!R:R)*$E98,_xlfn.XLOOKUP(_xlfn.XLOOKUP(Tool_Italy!$D98,'AveragePrices&amp;Codes'!$A:$A,'AveragePrices&amp;Codes'!$B:$B),AGRIBALYSE_Cooked!$C:$C,AGRIBALYSE_Cooked!S:S)*$E98),"")</f>
        <v>0</v>
      </c>
      <c r="P98">
        <f>IFERROR(IF($F98="Raw",_xlfn.XLOOKUP(_xlfn.XLOOKUP(Tool_Italy!$D98,'AveragePrices&amp;Codes'!$A:$A,'AveragePrices&amp;Codes'!$B:$B),AGRIBALYSE_Raw!$B:$B,AGRIBALYSE_Raw!S:S)*$E98,_xlfn.XLOOKUP(_xlfn.XLOOKUP(Tool_Italy!$D98,'AveragePrices&amp;Codes'!$A:$A,'AveragePrices&amp;Codes'!$B:$B),AGRIBALYSE_Cooked!$C:$C,AGRIBALYSE_Cooked!T:T)*$E98),"")</f>
        <v>0</v>
      </c>
      <c r="Q98">
        <f>IFERROR(IF($F98="Raw",_xlfn.XLOOKUP(_xlfn.XLOOKUP(Tool_Italy!$D98,'AveragePrices&amp;Codes'!$A:$A,'AveragePrices&amp;Codes'!$B:$B),AGRIBALYSE_Raw!$B:$B,AGRIBALYSE_Raw!T:T)*$E98,_xlfn.XLOOKUP(_xlfn.XLOOKUP(Tool_Italy!$D98,'AveragePrices&amp;Codes'!$A:$A,'AveragePrices&amp;Codes'!$B:$B),AGRIBALYSE_Cooked!$C:$C,AGRIBALYSE_Cooked!U:U)*$E98),"")</f>
        <v>0</v>
      </c>
      <c r="R98">
        <f>IFERROR(IF($F98="Raw",_xlfn.XLOOKUP(_xlfn.XLOOKUP(Tool_Italy!$D98,'AveragePrices&amp;Codes'!$A:$A,'AveragePrices&amp;Codes'!$B:$B),AGRIBALYSE_Raw!$B:$B,AGRIBALYSE_Raw!U:U)*$E98,_xlfn.XLOOKUP(_xlfn.XLOOKUP(Tool_Italy!$D98,'AveragePrices&amp;Codes'!$A:$A,'AveragePrices&amp;Codes'!$B:$B),AGRIBALYSE_Cooked!$C:$C,AGRIBALYSE_Cooked!V:V)*$E98),"")</f>
        <v>0</v>
      </c>
      <c r="S98">
        <f>IFERROR(IF($F98="Raw",_xlfn.XLOOKUP(_xlfn.XLOOKUP(Tool_Italy!$D98,'AveragePrices&amp;Codes'!$A:$A,'AveragePrices&amp;Codes'!$B:$B),AGRIBALYSE_Raw!$B:$B,AGRIBALYSE_Raw!V:V)*$E98,_xlfn.XLOOKUP(_xlfn.XLOOKUP(Tool_Italy!$D98,'AveragePrices&amp;Codes'!$A:$A,'AveragePrices&amp;Codes'!$B:$B),AGRIBALYSE_Cooked!$C:$C,AGRIBALYSE_Cooked!W:W)*$E98),"")</f>
        <v>0</v>
      </c>
      <c r="T98">
        <f>IFERROR(IF($F98="Raw",_xlfn.XLOOKUP(_xlfn.XLOOKUP(Tool_Italy!$D98,'AveragePrices&amp;Codes'!$A:$A,'AveragePrices&amp;Codes'!$B:$B),AGRIBALYSE_Raw!$B:$B,AGRIBALYSE_Raw!W:W)*$E98,_xlfn.XLOOKUP(_xlfn.XLOOKUP(Tool_Italy!$D98,'AveragePrices&amp;Codes'!$A:$A,'AveragePrices&amp;Codes'!$B:$B),AGRIBALYSE_Cooked!$C:$C,AGRIBALYSE_Cooked!X:X)*$E98),"")</f>
        <v>0</v>
      </c>
      <c r="U98">
        <f>IFERROR(IF($F98="Raw",_xlfn.XLOOKUP(_xlfn.XLOOKUP(Tool_Italy!$D98,'AveragePrices&amp;Codes'!$A:$A,'AveragePrices&amp;Codes'!$B:$B),AGRIBALYSE_Raw!$B:$B,AGRIBALYSE_Raw!X:X)*$E98,_xlfn.XLOOKUP(_xlfn.XLOOKUP(Tool_Italy!$D98,'AveragePrices&amp;Codes'!$A:$A,'AveragePrices&amp;Codes'!$B:$B),AGRIBALYSE_Cooked!$C:$C,AGRIBALYSE_Cooked!Y:Y)*$E98),"")</f>
        <v>0</v>
      </c>
      <c r="V98">
        <f>IFERROR(IF($F98="Raw",_xlfn.XLOOKUP(_xlfn.XLOOKUP(Tool_Italy!$D98,'AveragePrices&amp;Codes'!$A:$A,'AveragePrices&amp;Codes'!$B:$B),AGRIBALYSE_Raw!$B:$B,AGRIBALYSE_Raw!Y:Y)*$E98,_xlfn.XLOOKUP(_xlfn.XLOOKUP(Tool_Italy!$D98,'AveragePrices&amp;Codes'!$A:$A,'AveragePrices&amp;Codes'!$B:$B),AGRIBALYSE_Cooked!$C:$C,AGRIBALYSE_Cooked!Z:Z)*$E98),"")</f>
        <v>0</v>
      </c>
      <c r="W98">
        <f>IFERROR(IF($F98="Raw",_xlfn.XLOOKUP(_xlfn.XLOOKUP(Tool_Italy!$D98,'AveragePrices&amp;Codes'!$A:$A,'AveragePrices&amp;Codes'!$B:$B),AGRIBALYSE_Raw!$B:$B,AGRIBALYSE_Raw!Z:Z)*$E98,_xlfn.XLOOKUP(_xlfn.XLOOKUP(Tool_Italy!$D98,'AveragePrices&amp;Codes'!$A:$A,'AveragePrices&amp;Codes'!$B:$B),AGRIBALYSE_Cooked!$C:$C,AGRIBALYSE_Cooked!AA:AA)*$E98),"")</f>
        <v>0</v>
      </c>
      <c r="X98">
        <f>IFERROR(IF($F98="Raw",_xlfn.XLOOKUP(_xlfn.XLOOKUP(Tool_Italy!$D98,'AveragePrices&amp;Codes'!$A:$A,'AveragePrices&amp;Codes'!$B:$B),AGRIBALYSE_Raw!$B:$B,AGRIBALYSE_Raw!AA:AA)*$E98,_xlfn.XLOOKUP(_xlfn.XLOOKUP(Tool_Italy!$D98,'AveragePrices&amp;Codes'!$A:$A,'AveragePrices&amp;Codes'!$B:$B),AGRIBALYSE_Cooked!$C:$C,AGRIBALYSE_Cooked!AB:AB)*$E98),"")</f>
        <v>0</v>
      </c>
      <c r="Y98">
        <f>IFERROR(IF($F98="Raw",_xlfn.XLOOKUP(_xlfn.XLOOKUP(Tool_Italy!$D98,'AveragePrices&amp;Codes'!$A:$A,'AveragePrices&amp;Codes'!$B:$B),AGRIBALYSE_Raw!$B:$B,AGRIBALYSE_Raw!AB:AB)*$E98,_xlfn.XLOOKUP(_xlfn.XLOOKUP(Tool_Italy!$D98,'AveragePrices&amp;Codes'!$A:$A,'AveragePrices&amp;Codes'!$B:$B),AGRIBALYSE_Cooked!$C:$C,AGRIBALYSE_Cooked!AC:AC)*$E98),"")</f>
        <v>0</v>
      </c>
      <c r="Z98">
        <f>IFERROR(IF($F98="Raw",_xlfn.XLOOKUP(_xlfn.XLOOKUP(Tool_Italy!$D98,'AveragePrices&amp;Codes'!$A:$A,'AveragePrices&amp;Codes'!$B:$B),AGRIBALYSE_Raw!$B:$B,AGRIBALYSE_Raw!AC:AC)*$E98,_xlfn.XLOOKUP(_xlfn.XLOOKUP(Tool_Italy!$D98,'AveragePrices&amp;Codes'!$A:$A,'AveragePrices&amp;Codes'!$B:$B),AGRIBALYSE_Cooked!$C:$C,AGRIBALYSE_Cooked!AD:AD)*$E98),"")</f>
        <v>0</v>
      </c>
      <c r="AA98">
        <f>IFERROR(IF($F98="Raw",_xlfn.XLOOKUP(_xlfn.XLOOKUP(Tool_Italy!$D98,'AveragePrices&amp;Codes'!$A:$A,'AveragePrices&amp;Codes'!$B:$B),AGRIBALYSE_Raw!$B:$B,AGRIBALYSE_Raw!AD:AD)*$E98,_xlfn.XLOOKUP(_xlfn.XLOOKUP(Tool_Italy!$D98,'AveragePrices&amp;Codes'!$A:$A,'AveragePrices&amp;Codes'!$B:$B),AGRIBALYSE_Cooked!$C:$C,AGRIBALYSE_Cooked!AE:AE)*$E98),"")</f>
        <v>0</v>
      </c>
      <c r="AB98" cm="1">
        <f t="array" ref="AB98">IFERROR(_xlfn.XLOOKUP(Tool_Italy!$F98&amp;$E$2,'Cooking methods'!$A:$A&amp;'Cooking methods'!$B:$B,'Cooking methods'!C:C)*$E98,"")</f>
        <v>0</v>
      </c>
      <c r="AC98" cm="1">
        <f t="array" ref="AC98">IFERROR(_xlfn.XLOOKUP(Tool_Italy!$F98&amp;$E$2,'Cooking methods'!$A:$A&amp;'Cooking methods'!$B:$B,'Cooking methods'!D:D)*$E98,"")</f>
        <v>0</v>
      </c>
      <c r="AD98" cm="1">
        <f t="array" ref="AD98">IFERROR(_xlfn.XLOOKUP(Tool_Italy!$F98&amp;$E$2,'Cooking methods'!$A:$A&amp;'Cooking methods'!$B:$B,'Cooking methods'!E:E)*$E98,"")</f>
        <v>0</v>
      </c>
      <c r="AE98" cm="1">
        <f t="array" ref="AE98">IFERROR(_xlfn.XLOOKUP(Tool_Italy!$F98&amp;$E$2,'Cooking methods'!$A:$A&amp;'Cooking methods'!$B:$B,'Cooking methods'!F:F)*$E98,"")</f>
        <v>0</v>
      </c>
      <c r="AF98" cm="1">
        <f t="array" ref="AF98">IFERROR(_xlfn.XLOOKUP(Tool_Italy!$F98&amp;$E$2,'Cooking methods'!$A:$A&amp;'Cooking methods'!$B:$B,'Cooking methods'!G:G)*$E98,"")</f>
        <v>0</v>
      </c>
      <c r="AG98" cm="1">
        <f t="array" ref="AG98">IFERROR(_xlfn.XLOOKUP(Tool_Italy!$F98&amp;$E$2,'Cooking methods'!$A:$A&amp;'Cooking methods'!$B:$B,'Cooking methods'!H:H)*$E98,"")</f>
        <v>0</v>
      </c>
      <c r="AH98" cm="1">
        <f t="array" ref="AH98">IFERROR(_xlfn.XLOOKUP(Tool_Italy!$F98&amp;$E$2,'Cooking methods'!$A:$A&amp;'Cooking methods'!$B:$B,'Cooking methods'!I:I)*$E98,"")</f>
        <v>0</v>
      </c>
      <c r="AI98" cm="1">
        <f t="array" ref="AI98">IFERROR(_xlfn.XLOOKUP(Tool_Italy!$F98&amp;$E$2,'Cooking methods'!$A:$A&amp;'Cooking methods'!$B:$B,'Cooking methods'!J:J)*$E98,"")</f>
        <v>0</v>
      </c>
      <c r="AJ98" cm="1">
        <f t="array" ref="AJ98">IFERROR(_xlfn.XLOOKUP(Tool_Italy!$F98&amp;$E$2,'Cooking methods'!$A:$A&amp;'Cooking methods'!$B:$B,'Cooking methods'!K:K)*$E98,"")</f>
        <v>0</v>
      </c>
      <c r="AK98" cm="1">
        <f t="array" ref="AK98">IFERROR(_xlfn.XLOOKUP(Tool_Italy!$F98&amp;$E$2,'Cooking methods'!$A:$A&amp;'Cooking methods'!$B:$B,'Cooking methods'!L:L)*$E98,"")</f>
        <v>0</v>
      </c>
      <c r="AL98" cm="1">
        <f t="array" ref="AL98">IFERROR(_xlfn.XLOOKUP(Tool_Italy!$F98&amp;$E$2,'Cooking methods'!$A:$A&amp;'Cooking methods'!$B:$B,'Cooking methods'!M:M)*$E98,"")</f>
        <v>0</v>
      </c>
      <c r="AM98" cm="1">
        <f t="array" ref="AM98">IFERROR(_xlfn.XLOOKUP(Tool_Italy!$F98&amp;$E$2,'Cooking methods'!$A:$A&amp;'Cooking methods'!$B:$B,'Cooking methods'!N:N)*$E98,"")</f>
        <v>0</v>
      </c>
      <c r="AN98" cm="1">
        <f t="array" ref="AN98">IFERROR(_xlfn.XLOOKUP(Tool_Italy!$F98&amp;$E$2,'Cooking methods'!$A:$A&amp;'Cooking methods'!$B:$B,'Cooking methods'!O:O)*$E98,"")</f>
        <v>0</v>
      </c>
      <c r="AO98" cm="1">
        <f t="array" ref="AO98">IFERROR(_xlfn.XLOOKUP(Tool_Italy!$F98&amp;$E$2,'Cooking methods'!$A:$A&amp;'Cooking methods'!$B:$B,'Cooking methods'!P:P)*$E98,"")</f>
        <v>0</v>
      </c>
      <c r="AP98" cm="1">
        <f t="array" ref="AP98">IFERROR(_xlfn.XLOOKUP(Tool_Italy!$F98&amp;$E$2,'Cooking methods'!$A:$A&amp;'Cooking methods'!$B:$B,'Cooking methods'!Q:Q)*$E98,"")</f>
        <v>0</v>
      </c>
      <c r="AQ98" cm="1">
        <f t="array" ref="AQ98">IFERROR(_xlfn.XLOOKUP(Tool_Italy!$F98&amp;$E$2,'Cooking methods'!$A:$A&amp;'Cooking methods'!$B:$B,'Cooking methods'!R:R)*$E98,"")</f>
        <v>0</v>
      </c>
      <c r="AR98" cm="1">
        <f t="array" ref="AR98">IFERROR(_xlfn.XLOOKUP(Tool_Italy!$G98&amp;$E$2,'Waste management'!$A:$A&amp;'Waste management'!$B:$B,'Waste management'!C:C)*$E98,"")</f>
        <v>0</v>
      </c>
      <c r="AS98" cm="1">
        <f t="array" ref="AS98">IFERROR(_xlfn.XLOOKUP(Tool_Italy!$G98&amp;$E$2,'Waste management'!$A:$A&amp;'Waste management'!$B:$B,'Waste management'!D:D)*$E98,"")</f>
        <v>0</v>
      </c>
      <c r="AT98" cm="1">
        <f t="array" ref="AT98">IFERROR(_xlfn.XLOOKUP(Tool_Italy!$G98&amp;$E$2,'Waste management'!$A:$A&amp;'Waste management'!$B:$B,'Waste management'!E:E)*$E98,"")</f>
        <v>0</v>
      </c>
      <c r="AU98" cm="1">
        <f t="array" ref="AU98">IFERROR(_xlfn.XLOOKUP(Tool_Italy!$G98&amp;$E$2,'Waste management'!$A:$A&amp;'Waste management'!$B:$B,'Waste management'!F:F)*$E98,"")</f>
        <v>0</v>
      </c>
      <c r="AV98" cm="1">
        <f t="array" ref="AV98">IFERROR(_xlfn.XLOOKUP(Tool_Italy!$G98&amp;$E$2,'Waste management'!$A:$A&amp;'Waste management'!$B:$B,'Waste management'!G:G)*$E98,"")</f>
        <v>0</v>
      </c>
      <c r="AW98" cm="1">
        <f t="array" ref="AW98">IFERROR(_xlfn.XLOOKUP(Tool_Italy!$G98&amp;$E$2,'Waste management'!$A:$A&amp;'Waste management'!$B:$B,'Waste management'!H:H)*$E98,"")</f>
        <v>0</v>
      </c>
      <c r="AX98" cm="1">
        <f t="array" ref="AX98">IFERROR(_xlfn.XLOOKUP(Tool_Italy!$G98&amp;$E$2,'Waste management'!$A:$A&amp;'Waste management'!$B:$B,'Waste management'!I:I)*$E98,"")</f>
        <v>0</v>
      </c>
      <c r="AY98" cm="1">
        <f t="array" ref="AY98">IFERROR(_xlfn.XLOOKUP(Tool_Italy!$G98&amp;$E$2,'Waste management'!$A:$A&amp;'Waste management'!$B:$B,'Waste management'!J:J)*$E98,"")</f>
        <v>0</v>
      </c>
      <c r="AZ98" cm="1">
        <f t="array" ref="AZ98">IFERROR(_xlfn.XLOOKUP(Tool_Italy!$G98&amp;$E$2,'Waste management'!$A:$A&amp;'Waste management'!$B:$B,'Waste management'!K:K)*$E98,"")</f>
        <v>0</v>
      </c>
      <c r="BA98" cm="1">
        <f t="array" ref="BA98">IFERROR(_xlfn.XLOOKUP(Tool_Italy!$G98&amp;$E$2,'Waste management'!$A:$A&amp;'Waste management'!$B:$B,'Waste management'!L:L)*$E98,"")</f>
        <v>0</v>
      </c>
      <c r="BB98" cm="1">
        <f t="array" ref="BB98">IFERROR(_xlfn.XLOOKUP(Tool_Italy!$G98&amp;$E$2,'Waste management'!$A:$A&amp;'Waste management'!$B:$B,'Waste management'!M:M)*$E98,"")</f>
        <v>0</v>
      </c>
      <c r="BC98" cm="1">
        <f t="array" ref="BC98">IFERROR(_xlfn.XLOOKUP(Tool_Italy!$G98&amp;$E$2,'Waste management'!$A:$A&amp;'Waste management'!$B:$B,'Waste management'!N:N)*$E98,"")</f>
        <v>0</v>
      </c>
      <c r="BD98" cm="1">
        <f t="array" ref="BD98">IFERROR(_xlfn.XLOOKUP(Tool_Italy!$G98&amp;$E$2,'Waste management'!$A:$A&amp;'Waste management'!$B:$B,'Waste management'!O:O)*$E98,"")</f>
        <v>0</v>
      </c>
      <c r="BE98" cm="1">
        <f t="array" ref="BE98">IFERROR(_xlfn.XLOOKUP(Tool_Italy!$G98&amp;$E$2,'Waste management'!$A:$A&amp;'Waste management'!$B:$B,'Waste management'!P:P)*$E98,"")</f>
        <v>0</v>
      </c>
      <c r="BF98" cm="1">
        <f t="array" ref="BF98">IFERROR(_xlfn.XLOOKUP(Tool_Italy!$G98&amp;$E$2,'Waste management'!$A:$A&amp;'Waste management'!$B:$B,'Waste management'!Q:Q)*$E98,"")</f>
        <v>0</v>
      </c>
      <c r="BG98" cm="1">
        <f t="array" ref="BG98">IFERROR(_xlfn.XLOOKUP(Tool_Italy!$G98&amp;$E$2,'Waste management'!$A:$A&amp;'Waste management'!$B:$B,'Waste management'!R:R)*$E98,"")</f>
        <v>0</v>
      </c>
      <c r="BH98">
        <f>IFERROR((L98+AR98+AB98)*_xlfn.XLOOKUP(Tool_Italy!BH$4,Monetization_Factors!$A:$A,Monetization_Factors!$D:$D),"")</f>
        <v>0</v>
      </c>
      <c r="BI98">
        <f>IFERROR((M98+AS98+AC98)*_xlfn.XLOOKUP(Tool_Italy!BI$4,Monetization_Factors!$A:$A,Monetization_Factors!$D:$D),"")</f>
        <v>0</v>
      </c>
      <c r="BJ98">
        <f>IFERROR((N98+AT98+AD98)*_xlfn.XLOOKUP(Tool_Italy!BJ$4,Monetization_Factors!$A:$A,Monetization_Factors!$D:$D),"")</f>
        <v>0</v>
      </c>
      <c r="BK98">
        <f>IFERROR((O98+AU98+AE98)*_xlfn.XLOOKUP(Tool_Italy!BK$4,Monetization_Factors!$A:$A,Monetization_Factors!$D:$D),"")</f>
        <v>0</v>
      </c>
      <c r="BL98">
        <f>IFERROR((P98+AV98+AF98)*_xlfn.XLOOKUP(Tool_Italy!BL$4,Monetization_Factors!$A:$A,Monetization_Factors!$D:$D),"")</f>
        <v>0</v>
      </c>
      <c r="BM98">
        <f>IFERROR((Q98+AW98+AG98)*_xlfn.XLOOKUP(Tool_Italy!BM$4,Monetization_Factors!$A:$A,Monetization_Factors!$D:$D),"")</f>
        <v>0</v>
      </c>
      <c r="BN98">
        <f>IFERROR((R98+AX98+AH98)*_xlfn.XLOOKUP(Tool_Italy!BN$4,Monetization_Factors!$A:$A,Monetization_Factors!$D:$D),"")</f>
        <v>0</v>
      </c>
      <c r="BO98">
        <f>IFERROR((S98+AY98+AI98)*_xlfn.XLOOKUP(Tool_Italy!BO$4,Monetization_Factors!$A:$A,Monetization_Factors!$D:$D),"")</f>
        <v>0</v>
      </c>
      <c r="BP98">
        <f>IFERROR((T98+AZ98+AJ98)*_xlfn.XLOOKUP(Tool_Italy!BP$4,Monetization_Factors!$A:$A,Monetization_Factors!$D:$D),"")</f>
        <v>0</v>
      </c>
      <c r="BQ98">
        <f>IFERROR((U98+BA98+AK98)*_xlfn.XLOOKUP(Tool_Italy!BQ$4,Monetization_Factors!$A:$A,Monetization_Factors!$D:$D),"")</f>
        <v>0</v>
      </c>
      <c r="BR98" t="str">
        <f>IFERROR((V98+BB98+AL98)*_xlfn.XLOOKUP(Tool_Italy!BR$4,Monetization_Factors!$A:$A,Monetization_Factors!$D:$D),"")</f>
        <v/>
      </c>
      <c r="BS98">
        <f>IFERROR((W98+BC98+AM98)*_xlfn.XLOOKUP(Tool_Italy!BS$4,Monetization_Factors!$A:$A,Monetization_Factors!$D:$D),"")</f>
        <v>0</v>
      </c>
      <c r="BT98">
        <f>IFERROR((X98+BD98+AN98)*_xlfn.XLOOKUP(Tool_Italy!BT$4,Monetization_Factors!$A:$A,Monetization_Factors!$D:$D),"")</f>
        <v>0</v>
      </c>
      <c r="BU98">
        <f>IFERROR((Y98+BE98+AO98)*_xlfn.XLOOKUP(Tool_Italy!BU$4,Monetization_Factors!$A:$A,Monetization_Factors!$D:$D),"")</f>
        <v>0</v>
      </c>
      <c r="BV98">
        <f>IFERROR((Z98+BF98+AP98)*_xlfn.XLOOKUP(Tool_Italy!BV$4,Monetization_Factors!$A:$A,Monetization_Factors!$D:$D),"")</f>
        <v>0</v>
      </c>
      <c r="BW98">
        <f>IFERROR((AA98+BG98+AQ98)*_xlfn.XLOOKUP(Tool_Italy!BW$4,Monetization_Factors!$A:$A,Monetization_Factors!$D:$D),"")</f>
        <v>0</v>
      </c>
      <c r="BX98" s="38" t="str" cm="1">
        <f t="array" ref="BX98">IFERROR(_xlfn.IFS(I98&lt;&gt;0,I98*E98,I98="",J98*E98),"")</f>
        <v/>
      </c>
      <c r="BY98" s="38">
        <f t="shared" si="67"/>
        <v>0</v>
      </c>
      <c r="BZ98" s="38">
        <f t="shared" si="71"/>
        <v>0</v>
      </c>
      <c r="CA98" s="38">
        <f t="shared" si="68"/>
        <v>0</v>
      </c>
      <c r="CB98">
        <f t="shared" ref="CB98:CB161" si="102">IFERROR((L98+AB98+AR98),"")</f>
        <v>0</v>
      </c>
      <c r="CC98">
        <f t="shared" si="72"/>
        <v>0</v>
      </c>
      <c r="CD98">
        <f t="shared" si="73"/>
        <v>0</v>
      </c>
      <c r="CE98">
        <f t="shared" si="74"/>
        <v>0</v>
      </c>
      <c r="CF98">
        <f t="shared" si="75"/>
        <v>0</v>
      </c>
      <c r="CG98">
        <f t="shared" si="76"/>
        <v>0</v>
      </c>
      <c r="CH98">
        <f t="shared" si="77"/>
        <v>0</v>
      </c>
      <c r="CI98">
        <f t="shared" si="78"/>
        <v>0</v>
      </c>
      <c r="CJ98">
        <f t="shared" si="79"/>
        <v>0</v>
      </c>
      <c r="CK98">
        <f t="shared" si="80"/>
        <v>0</v>
      </c>
      <c r="CL98">
        <f t="shared" si="81"/>
        <v>0</v>
      </c>
      <c r="CM98">
        <f t="shared" si="82"/>
        <v>0</v>
      </c>
      <c r="CN98">
        <f t="shared" si="83"/>
        <v>0</v>
      </c>
      <c r="CO98">
        <f t="shared" si="84"/>
        <v>0</v>
      </c>
      <c r="CP98">
        <f t="shared" si="85"/>
        <v>0</v>
      </c>
      <c r="CQ98">
        <f t="shared" si="86"/>
        <v>0</v>
      </c>
      <c r="CR98">
        <f t="shared" ref="CR98:CR161" si="103">IFERROR((L98+AB98+AR98)/$F$2,"")</f>
        <v>0</v>
      </c>
      <c r="CS98">
        <f t="shared" si="87"/>
        <v>0</v>
      </c>
      <c r="CT98">
        <f t="shared" si="88"/>
        <v>0</v>
      </c>
      <c r="CU98">
        <f t="shared" si="89"/>
        <v>0</v>
      </c>
      <c r="CV98">
        <f t="shared" si="90"/>
        <v>0</v>
      </c>
      <c r="CW98">
        <f t="shared" si="91"/>
        <v>0</v>
      </c>
      <c r="CX98">
        <f t="shared" si="92"/>
        <v>0</v>
      </c>
      <c r="CY98">
        <f t="shared" si="93"/>
        <v>0</v>
      </c>
      <c r="CZ98">
        <f t="shared" si="94"/>
        <v>0</v>
      </c>
      <c r="DA98">
        <f t="shared" si="95"/>
        <v>0</v>
      </c>
      <c r="DB98">
        <f t="shared" si="96"/>
        <v>0</v>
      </c>
      <c r="DC98">
        <f t="shared" si="97"/>
        <v>0</v>
      </c>
      <c r="DD98">
        <f t="shared" si="98"/>
        <v>0</v>
      </c>
      <c r="DE98">
        <f t="shared" si="99"/>
        <v>0</v>
      </c>
      <c r="DF98">
        <f t="shared" si="100"/>
        <v>0</v>
      </c>
      <c r="DG98">
        <f t="shared" si="101"/>
        <v>0</v>
      </c>
      <c r="DH98" s="5" t="str">
        <f>IFERROR(((((L98+AB98)*(1/$H98))+AR98)/$F$2)/($B$2*('CAR.CAP_per person'!B$2)/(_xlfn.XLOOKUP($E$2,EU_countries_GDP!$A$2:$A$29,EU_countries_GDP!$E$2:$E$29))),"")</f>
        <v/>
      </c>
      <c r="DI98" s="5" t="str">
        <f>IFERROR(((((M98+AC98)*(1/$H98))+AS98)/$F$2)/($B$2*('CAR.CAP_per person'!C$2)/(_xlfn.XLOOKUP($E$2,EU_countries_GDP!$A$2:$A$29,EU_countries_GDP!$E$2:$E$29))),"")</f>
        <v/>
      </c>
      <c r="DJ98" s="5" t="str">
        <f>IFERROR(((((N98+AD98)*(1/$H98))+AT98)/$F$2)/($B$2*('CAR.CAP_per person'!D$2)/(_xlfn.XLOOKUP($E$2,EU_countries_GDP!$A$2:$A$29,EU_countries_GDP!$E$2:$E$29))),"")</f>
        <v/>
      </c>
      <c r="DK98" s="5" t="str">
        <f>IFERROR(((((O98+AE98)*(1/$H98))+AU98)/$F$2)/($B$2*('CAR.CAP_per person'!E$2)/(_xlfn.XLOOKUP($E$2,EU_countries_GDP!$A$2:$A$29,EU_countries_GDP!$E$2:$E$29))),"")</f>
        <v/>
      </c>
      <c r="DL98" s="5" t="str">
        <f>IFERROR(((((P98+AF98)*(1/$H98))+AV98)/$F$2)/($B$2*('CAR.CAP_per person'!F$2)/(_xlfn.XLOOKUP($E$2,EU_countries_GDP!$A$2:$A$29,EU_countries_GDP!$E$2:$E$29))),"")</f>
        <v/>
      </c>
      <c r="DM98" s="5" t="str">
        <f>IFERROR(((((Q98+AG98)*(1/$H98))+AW98)/$F$2)/($B$2*('CAR.CAP_per person'!G$2)/(_xlfn.XLOOKUP($E$2,EU_countries_GDP!$A$2:$A$29,EU_countries_GDP!$E$2:$E$29))),"")</f>
        <v/>
      </c>
      <c r="DN98" s="5" t="str">
        <f>IFERROR(((((R98+AH98)*(1/$H98))+AX98)/$F$2)/($B$2*('CAR.CAP_per person'!H$2)/(_xlfn.XLOOKUP($E$2,EU_countries_GDP!$A$2:$A$29,EU_countries_GDP!$E$2:$E$29))),"")</f>
        <v/>
      </c>
      <c r="DO98" s="5" t="str">
        <f>IFERROR(((((S98+AI98)*(1/$H98))+AY98)/$F$2)/($B$2*('CAR.CAP_per person'!I$2)/(_xlfn.XLOOKUP($E$2,EU_countries_GDP!$A$2:$A$29,EU_countries_GDP!$E$2:$E$29))),"")</f>
        <v/>
      </c>
      <c r="DP98" s="5" t="str">
        <f>IFERROR(((((T98+AJ98)*(1/$H98))+AZ98)/$F$2)/($B$2*('CAR.CAP_per person'!J$2)/(_xlfn.XLOOKUP($E$2,EU_countries_GDP!$A$2:$A$29,EU_countries_GDP!$E$2:$E$29))),"")</f>
        <v/>
      </c>
      <c r="DQ98" s="5" t="str">
        <f>IFERROR(((((U98+AK98)*(1/$H98))+BA98)/$F$2)/($B$2*('CAR.CAP_per person'!K$2)/(_xlfn.XLOOKUP($E$2,EU_countries_GDP!$A$2:$A$29,EU_countries_GDP!$E$2:$E$29))),"")</f>
        <v/>
      </c>
      <c r="DR98" s="5" t="str">
        <f>IFERROR(((((V98+AL98)*(1/$H98))+BB98)/$F$2)/($B$2*('CAR.CAP_per person'!L$2)/(_xlfn.XLOOKUP($E$2,EU_countries_GDP!$A$2:$A$29,EU_countries_GDP!$E$2:$E$29))),"")</f>
        <v/>
      </c>
      <c r="DS98" s="5" t="str">
        <f>IFERROR(((((W98+AM98)*(1/$H98))+BC98)/$F$2)/($B$2*('CAR.CAP_per person'!M$2)/(_xlfn.XLOOKUP($E$2,EU_countries_GDP!$A$2:$A$29,EU_countries_GDP!$E$2:$E$29))),"")</f>
        <v/>
      </c>
      <c r="DT98" s="5" t="str">
        <f>IFERROR(((((X98+AN98)*(1/$H98))+BD98)/$F$2)/($B$2*('CAR.CAP_per person'!N$2)/(_xlfn.XLOOKUP($E$2,EU_countries_GDP!$A$2:$A$29,EU_countries_GDP!$E$2:$E$29))),"")</f>
        <v/>
      </c>
      <c r="DU98" s="5" t="str">
        <f>IFERROR(((((Y98+AO98)*(1/$H98))+BE98)/$F$2)/($B$2*('CAR.CAP_per person'!O$2)/(_xlfn.XLOOKUP($E$2,EU_countries_GDP!$A$2:$A$29,EU_countries_GDP!$E$2:$E$29))),"")</f>
        <v/>
      </c>
      <c r="DV98" s="5" t="str">
        <f>IFERROR(((((Z98+AP98)*(1/$H98))+BF98)/$F$2)/($B$2*('CAR.CAP_per person'!P$2)/(_xlfn.XLOOKUP($E$2,EU_countries_GDP!$A$2:$A$29,EU_countries_GDP!$E$2:$E$29))),"")</f>
        <v/>
      </c>
      <c r="DW98" s="5" t="str">
        <f>IFERROR(((((AA98+AQ98)*(1/$H98))+BG98)/$F$2)/($B$2*('CAR.CAP_per person'!Q$2)/(_xlfn.XLOOKUP($E$2,EU_countries_GDP!$A$2:$A$29,EU_countries_GDP!$E$2:$E$29))),"")</f>
        <v/>
      </c>
    </row>
    <row r="99" spans="1:127">
      <c r="A99" t="s">
        <v>233</v>
      </c>
      <c r="B99" t="str">
        <f>_xlfn.XLOOKUP(D99,Table5[Ingredient],Table5[Category],"",FALSE)</f>
        <v>Dairy products</v>
      </c>
      <c r="C99" s="33" t="s">
        <v>257</v>
      </c>
      <c r="D99" s="33" t="s">
        <v>184</v>
      </c>
      <c r="E99" s="33">
        <v>0</v>
      </c>
      <c r="F99" s="33" t="s">
        <v>189</v>
      </c>
      <c r="G99" s="33" t="s">
        <v>180</v>
      </c>
      <c r="H99" s="91">
        <f>Dataset_IT!M4</f>
        <v>0</v>
      </c>
      <c r="I99" s="33"/>
      <c r="J99" s="37">
        <f>IFERROR(INDEX('AveragePrices&amp;Codes'!G:AG, MATCH($D99, 'AveragePrices&amp;Codes'!$A:$A, 0), MATCH(Tool_Italy!$E$2, 'AveragePrices&amp;Codes'!$G$1:$AG$1, 0)),"")</f>
        <v>5.7575902499999998</v>
      </c>
      <c r="K99" s="37">
        <f>IFERROR(E99/(_xlfn.XLOOKUP(A99,Dataset_IT!$Q$2:$Q$9,Dataset_IT!$R$2:$R$9)),"")</f>
        <v>0</v>
      </c>
      <c r="L99">
        <f>IFERROR(IF($F99="Raw",_xlfn.XLOOKUP(_xlfn.XLOOKUP(Tool_Italy!$D99,'AveragePrices&amp;Codes'!$A:$A,'AveragePrices&amp;Codes'!$B:$B),AGRIBALYSE_Raw!$B:$B,AGRIBALYSE_Raw!O:O)*$E99,_xlfn.XLOOKUP(_xlfn.XLOOKUP(Tool_Italy!$D99,'AveragePrices&amp;Codes'!$A:$A,'AveragePrices&amp;Codes'!$B:$B),AGRIBALYSE_Cooked!$C:$C,AGRIBALYSE_Cooked!P:P)*$E99),"")</f>
        <v>0</v>
      </c>
      <c r="M99">
        <f>IFERROR(IF($F99="Raw",_xlfn.XLOOKUP(_xlfn.XLOOKUP(Tool_Italy!$D99,'AveragePrices&amp;Codes'!$A:$A,'AveragePrices&amp;Codes'!$B:$B),AGRIBALYSE_Raw!$B:$B,AGRIBALYSE_Raw!P:P)*$E99,_xlfn.XLOOKUP(_xlfn.XLOOKUP(Tool_Italy!$D99,'AveragePrices&amp;Codes'!$A:$A,'AveragePrices&amp;Codes'!$B:$B),AGRIBALYSE_Cooked!$C:$C,AGRIBALYSE_Cooked!Q:Q)*$E99),"")</f>
        <v>0</v>
      </c>
      <c r="N99">
        <f>IFERROR(IF($F99="Raw",_xlfn.XLOOKUP(_xlfn.XLOOKUP(Tool_Italy!$D99,'AveragePrices&amp;Codes'!$A:$A,'AveragePrices&amp;Codes'!$B:$B),AGRIBALYSE_Raw!$B:$B,AGRIBALYSE_Raw!Q:Q)*$E99,_xlfn.XLOOKUP(_xlfn.XLOOKUP(Tool_Italy!$D99,'AveragePrices&amp;Codes'!$A:$A,'AveragePrices&amp;Codes'!$B:$B),AGRIBALYSE_Cooked!$C:$C,AGRIBALYSE_Cooked!R:R)*$E99),"")</f>
        <v>0</v>
      </c>
      <c r="O99">
        <f>IFERROR(IF($F99="Raw",_xlfn.XLOOKUP(_xlfn.XLOOKUP(Tool_Italy!$D99,'AveragePrices&amp;Codes'!$A:$A,'AveragePrices&amp;Codes'!$B:$B),AGRIBALYSE_Raw!$B:$B,AGRIBALYSE_Raw!R:R)*$E99,_xlfn.XLOOKUP(_xlfn.XLOOKUP(Tool_Italy!$D99,'AveragePrices&amp;Codes'!$A:$A,'AveragePrices&amp;Codes'!$B:$B),AGRIBALYSE_Cooked!$C:$C,AGRIBALYSE_Cooked!S:S)*$E99),"")</f>
        <v>0</v>
      </c>
      <c r="P99">
        <f>IFERROR(IF($F99="Raw",_xlfn.XLOOKUP(_xlfn.XLOOKUP(Tool_Italy!$D99,'AveragePrices&amp;Codes'!$A:$A,'AveragePrices&amp;Codes'!$B:$B),AGRIBALYSE_Raw!$B:$B,AGRIBALYSE_Raw!S:S)*$E99,_xlfn.XLOOKUP(_xlfn.XLOOKUP(Tool_Italy!$D99,'AveragePrices&amp;Codes'!$A:$A,'AveragePrices&amp;Codes'!$B:$B),AGRIBALYSE_Cooked!$C:$C,AGRIBALYSE_Cooked!T:T)*$E99),"")</f>
        <v>0</v>
      </c>
      <c r="Q99">
        <f>IFERROR(IF($F99="Raw",_xlfn.XLOOKUP(_xlfn.XLOOKUP(Tool_Italy!$D99,'AveragePrices&amp;Codes'!$A:$A,'AveragePrices&amp;Codes'!$B:$B),AGRIBALYSE_Raw!$B:$B,AGRIBALYSE_Raw!T:T)*$E99,_xlfn.XLOOKUP(_xlfn.XLOOKUP(Tool_Italy!$D99,'AveragePrices&amp;Codes'!$A:$A,'AveragePrices&amp;Codes'!$B:$B),AGRIBALYSE_Cooked!$C:$C,AGRIBALYSE_Cooked!U:U)*$E99),"")</f>
        <v>0</v>
      </c>
      <c r="R99">
        <f>IFERROR(IF($F99="Raw",_xlfn.XLOOKUP(_xlfn.XLOOKUP(Tool_Italy!$D99,'AveragePrices&amp;Codes'!$A:$A,'AveragePrices&amp;Codes'!$B:$B),AGRIBALYSE_Raw!$B:$B,AGRIBALYSE_Raw!U:U)*$E99,_xlfn.XLOOKUP(_xlfn.XLOOKUP(Tool_Italy!$D99,'AveragePrices&amp;Codes'!$A:$A,'AveragePrices&amp;Codes'!$B:$B),AGRIBALYSE_Cooked!$C:$C,AGRIBALYSE_Cooked!V:V)*$E99),"")</f>
        <v>0</v>
      </c>
      <c r="S99">
        <f>IFERROR(IF($F99="Raw",_xlfn.XLOOKUP(_xlfn.XLOOKUP(Tool_Italy!$D99,'AveragePrices&amp;Codes'!$A:$A,'AveragePrices&amp;Codes'!$B:$B),AGRIBALYSE_Raw!$B:$B,AGRIBALYSE_Raw!V:V)*$E99,_xlfn.XLOOKUP(_xlfn.XLOOKUP(Tool_Italy!$D99,'AveragePrices&amp;Codes'!$A:$A,'AveragePrices&amp;Codes'!$B:$B),AGRIBALYSE_Cooked!$C:$C,AGRIBALYSE_Cooked!W:W)*$E99),"")</f>
        <v>0</v>
      </c>
      <c r="T99">
        <f>IFERROR(IF($F99="Raw",_xlfn.XLOOKUP(_xlfn.XLOOKUP(Tool_Italy!$D99,'AveragePrices&amp;Codes'!$A:$A,'AveragePrices&amp;Codes'!$B:$B),AGRIBALYSE_Raw!$B:$B,AGRIBALYSE_Raw!W:W)*$E99,_xlfn.XLOOKUP(_xlfn.XLOOKUP(Tool_Italy!$D99,'AveragePrices&amp;Codes'!$A:$A,'AveragePrices&amp;Codes'!$B:$B),AGRIBALYSE_Cooked!$C:$C,AGRIBALYSE_Cooked!X:X)*$E99),"")</f>
        <v>0</v>
      </c>
      <c r="U99">
        <f>IFERROR(IF($F99="Raw",_xlfn.XLOOKUP(_xlfn.XLOOKUP(Tool_Italy!$D99,'AveragePrices&amp;Codes'!$A:$A,'AveragePrices&amp;Codes'!$B:$B),AGRIBALYSE_Raw!$B:$B,AGRIBALYSE_Raw!X:X)*$E99,_xlfn.XLOOKUP(_xlfn.XLOOKUP(Tool_Italy!$D99,'AveragePrices&amp;Codes'!$A:$A,'AveragePrices&amp;Codes'!$B:$B),AGRIBALYSE_Cooked!$C:$C,AGRIBALYSE_Cooked!Y:Y)*$E99),"")</f>
        <v>0</v>
      </c>
      <c r="V99">
        <f>IFERROR(IF($F99="Raw",_xlfn.XLOOKUP(_xlfn.XLOOKUP(Tool_Italy!$D99,'AveragePrices&amp;Codes'!$A:$A,'AveragePrices&amp;Codes'!$B:$B),AGRIBALYSE_Raw!$B:$B,AGRIBALYSE_Raw!Y:Y)*$E99,_xlfn.XLOOKUP(_xlfn.XLOOKUP(Tool_Italy!$D99,'AveragePrices&amp;Codes'!$A:$A,'AveragePrices&amp;Codes'!$B:$B),AGRIBALYSE_Cooked!$C:$C,AGRIBALYSE_Cooked!Z:Z)*$E99),"")</f>
        <v>0</v>
      </c>
      <c r="W99">
        <f>IFERROR(IF($F99="Raw",_xlfn.XLOOKUP(_xlfn.XLOOKUP(Tool_Italy!$D99,'AveragePrices&amp;Codes'!$A:$A,'AveragePrices&amp;Codes'!$B:$B),AGRIBALYSE_Raw!$B:$B,AGRIBALYSE_Raw!Z:Z)*$E99,_xlfn.XLOOKUP(_xlfn.XLOOKUP(Tool_Italy!$D99,'AveragePrices&amp;Codes'!$A:$A,'AveragePrices&amp;Codes'!$B:$B),AGRIBALYSE_Cooked!$C:$C,AGRIBALYSE_Cooked!AA:AA)*$E99),"")</f>
        <v>0</v>
      </c>
      <c r="X99">
        <f>IFERROR(IF($F99="Raw",_xlfn.XLOOKUP(_xlfn.XLOOKUP(Tool_Italy!$D99,'AveragePrices&amp;Codes'!$A:$A,'AveragePrices&amp;Codes'!$B:$B),AGRIBALYSE_Raw!$B:$B,AGRIBALYSE_Raw!AA:AA)*$E99,_xlfn.XLOOKUP(_xlfn.XLOOKUP(Tool_Italy!$D99,'AveragePrices&amp;Codes'!$A:$A,'AveragePrices&amp;Codes'!$B:$B),AGRIBALYSE_Cooked!$C:$C,AGRIBALYSE_Cooked!AB:AB)*$E99),"")</f>
        <v>0</v>
      </c>
      <c r="Y99">
        <f>IFERROR(IF($F99="Raw",_xlfn.XLOOKUP(_xlfn.XLOOKUP(Tool_Italy!$D99,'AveragePrices&amp;Codes'!$A:$A,'AveragePrices&amp;Codes'!$B:$B),AGRIBALYSE_Raw!$B:$B,AGRIBALYSE_Raw!AB:AB)*$E99,_xlfn.XLOOKUP(_xlfn.XLOOKUP(Tool_Italy!$D99,'AveragePrices&amp;Codes'!$A:$A,'AveragePrices&amp;Codes'!$B:$B),AGRIBALYSE_Cooked!$C:$C,AGRIBALYSE_Cooked!AC:AC)*$E99),"")</f>
        <v>0</v>
      </c>
      <c r="Z99">
        <f>IFERROR(IF($F99="Raw",_xlfn.XLOOKUP(_xlfn.XLOOKUP(Tool_Italy!$D99,'AveragePrices&amp;Codes'!$A:$A,'AveragePrices&amp;Codes'!$B:$B),AGRIBALYSE_Raw!$B:$B,AGRIBALYSE_Raw!AC:AC)*$E99,_xlfn.XLOOKUP(_xlfn.XLOOKUP(Tool_Italy!$D99,'AveragePrices&amp;Codes'!$A:$A,'AveragePrices&amp;Codes'!$B:$B),AGRIBALYSE_Cooked!$C:$C,AGRIBALYSE_Cooked!AD:AD)*$E99),"")</f>
        <v>0</v>
      </c>
      <c r="AA99">
        <f>IFERROR(IF($F99="Raw",_xlfn.XLOOKUP(_xlfn.XLOOKUP(Tool_Italy!$D99,'AveragePrices&amp;Codes'!$A:$A,'AveragePrices&amp;Codes'!$B:$B),AGRIBALYSE_Raw!$B:$B,AGRIBALYSE_Raw!AD:AD)*$E99,_xlfn.XLOOKUP(_xlfn.XLOOKUP(Tool_Italy!$D99,'AveragePrices&amp;Codes'!$A:$A,'AveragePrices&amp;Codes'!$B:$B),AGRIBALYSE_Cooked!$C:$C,AGRIBALYSE_Cooked!AE:AE)*$E99),"")</f>
        <v>0</v>
      </c>
      <c r="AB99" cm="1">
        <f t="array" ref="AB99">IFERROR(_xlfn.XLOOKUP(Tool_Italy!$F99&amp;$E$2,'Cooking methods'!$A:$A&amp;'Cooking methods'!$B:$B,'Cooking methods'!C:C)*$E99,"")</f>
        <v>0</v>
      </c>
      <c r="AC99" cm="1">
        <f t="array" ref="AC99">IFERROR(_xlfn.XLOOKUP(Tool_Italy!$F99&amp;$E$2,'Cooking methods'!$A:$A&amp;'Cooking methods'!$B:$B,'Cooking methods'!D:D)*$E99,"")</f>
        <v>0</v>
      </c>
      <c r="AD99" cm="1">
        <f t="array" ref="AD99">IFERROR(_xlfn.XLOOKUP(Tool_Italy!$F99&amp;$E$2,'Cooking methods'!$A:$A&amp;'Cooking methods'!$B:$B,'Cooking methods'!E:E)*$E99,"")</f>
        <v>0</v>
      </c>
      <c r="AE99" cm="1">
        <f t="array" ref="AE99">IFERROR(_xlfn.XLOOKUP(Tool_Italy!$F99&amp;$E$2,'Cooking methods'!$A:$A&amp;'Cooking methods'!$B:$B,'Cooking methods'!F:F)*$E99,"")</f>
        <v>0</v>
      </c>
      <c r="AF99" cm="1">
        <f t="array" ref="AF99">IFERROR(_xlfn.XLOOKUP(Tool_Italy!$F99&amp;$E$2,'Cooking methods'!$A:$A&amp;'Cooking methods'!$B:$B,'Cooking methods'!G:G)*$E99,"")</f>
        <v>0</v>
      </c>
      <c r="AG99" cm="1">
        <f t="array" ref="AG99">IFERROR(_xlfn.XLOOKUP(Tool_Italy!$F99&amp;$E$2,'Cooking methods'!$A:$A&amp;'Cooking methods'!$B:$B,'Cooking methods'!H:H)*$E99,"")</f>
        <v>0</v>
      </c>
      <c r="AH99" cm="1">
        <f t="array" ref="AH99">IFERROR(_xlfn.XLOOKUP(Tool_Italy!$F99&amp;$E$2,'Cooking methods'!$A:$A&amp;'Cooking methods'!$B:$B,'Cooking methods'!I:I)*$E99,"")</f>
        <v>0</v>
      </c>
      <c r="AI99" cm="1">
        <f t="array" ref="AI99">IFERROR(_xlfn.XLOOKUP(Tool_Italy!$F99&amp;$E$2,'Cooking methods'!$A:$A&amp;'Cooking methods'!$B:$B,'Cooking methods'!J:J)*$E99,"")</f>
        <v>0</v>
      </c>
      <c r="AJ99" cm="1">
        <f t="array" ref="AJ99">IFERROR(_xlfn.XLOOKUP(Tool_Italy!$F99&amp;$E$2,'Cooking methods'!$A:$A&amp;'Cooking methods'!$B:$B,'Cooking methods'!K:K)*$E99,"")</f>
        <v>0</v>
      </c>
      <c r="AK99" cm="1">
        <f t="array" ref="AK99">IFERROR(_xlfn.XLOOKUP(Tool_Italy!$F99&amp;$E$2,'Cooking methods'!$A:$A&amp;'Cooking methods'!$B:$B,'Cooking methods'!L:L)*$E99,"")</f>
        <v>0</v>
      </c>
      <c r="AL99" cm="1">
        <f t="array" ref="AL99">IFERROR(_xlfn.XLOOKUP(Tool_Italy!$F99&amp;$E$2,'Cooking methods'!$A:$A&amp;'Cooking methods'!$B:$B,'Cooking methods'!M:M)*$E99,"")</f>
        <v>0</v>
      </c>
      <c r="AM99" cm="1">
        <f t="array" ref="AM99">IFERROR(_xlfn.XLOOKUP(Tool_Italy!$F99&amp;$E$2,'Cooking methods'!$A:$A&amp;'Cooking methods'!$B:$B,'Cooking methods'!N:N)*$E99,"")</f>
        <v>0</v>
      </c>
      <c r="AN99" cm="1">
        <f t="array" ref="AN99">IFERROR(_xlfn.XLOOKUP(Tool_Italy!$F99&amp;$E$2,'Cooking methods'!$A:$A&amp;'Cooking methods'!$B:$B,'Cooking methods'!O:O)*$E99,"")</f>
        <v>0</v>
      </c>
      <c r="AO99" cm="1">
        <f t="array" ref="AO99">IFERROR(_xlfn.XLOOKUP(Tool_Italy!$F99&amp;$E$2,'Cooking methods'!$A:$A&amp;'Cooking methods'!$B:$B,'Cooking methods'!P:P)*$E99,"")</f>
        <v>0</v>
      </c>
      <c r="AP99" cm="1">
        <f t="array" ref="AP99">IFERROR(_xlfn.XLOOKUP(Tool_Italy!$F99&amp;$E$2,'Cooking methods'!$A:$A&amp;'Cooking methods'!$B:$B,'Cooking methods'!Q:Q)*$E99,"")</f>
        <v>0</v>
      </c>
      <c r="AQ99" cm="1">
        <f t="array" ref="AQ99">IFERROR(_xlfn.XLOOKUP(Tool_Italy!$F99&amp;$E$2,'Cooking methods'!$A:$A&amp;'Cooking methods'!$B:$B,'Cooking methods'!R:R)*$E99,"")</f>
        <v>0</v>
      </c>
      <c r="AR99" cm="1">
        <f t="array" ref="AR99">IFERROR(_xlfn.XLOOKUP(Tool_Italy!$G99&amp;$E$2,'Waste management'!$A:$A&amp;'Waste management'!$B:$B,'Waste management'!C:C)*$E99,"")</f>
        <v>0</v>
      </c>
      <c r="AS99" cm="1">
        <f t="array" ref="AS99">IFERROR(_xlfn.XLOOKUP(Tool_Italy!$G99&amp;$E$2,'Waste management'!$A:$A&amp;'Waste management'!$B:$B,'Waste management'!D:D)*$E99,"")</f>
        <v>0</v>
      </c>
      <c r="AT99" cm="1">
        <f t="array" ref="AT99">IFERROR(_xlfn.XLOOKUP(Tool_Italy!$G99&amp;$E$2,'Waste management'!$A:$A&amp;'Waste management'!$B:$B,'Waste management'!E:E)*$E99,"")</f>
        <v>0</v>
      </c>
      <c r="AU99" cm="1">
        <f t="array" ref="AU99">IFERROR(_xlfn.XLOOKUP(Tool_Italy!$G99&amp;$E$2,'Waste management'!$A:$A&amp;'Waste management'!$B:$B,'Waste management'!F:F)*$E99,"")</f>
        <v>0</v>
      </c>
      <c r="AV99" cm="1">
        <f t="array" ref="AV99">IFERROR(_xlfn.XLOOKUP(Tool_Italy!$G99&amp;$E$2,'Waste management'!$A:$A&amp;'Waste management'!$B:$B,'Waste management'!G:G)*$E99,"")</f>
        <v>0</v>
      </c>
      <c r="AW99" cm="1">
        <f t="array" ref="AW99">IFERROR(_xlfn.XLOOKUP(Tool_Italy!$G99&amp;$E$2,'Waste management'!$A:$A&amp;'Waste management'!$B:$B,'Waste management'!H:H)*$E99,"")</f>
        <v>0</v>
      </c>
      <c r="AX99" cm="1">
        <f t="array" ref="AX99">IFERROR(_xlfn.XLOOKUP(Tool_Italy!$G99&amp;$E$2,'Waste management'!$A:$A&amp;'Waste management'!$B:$B,'Waste management'!I:I)*$E99,"")</f>
        <v>0</v>
      </c>
      <c r="AY99" cm="1">
        <f t="array" ref="AY99">IFERROR(_xlfn.XLOOKUP(Tool_Italy!$G99&amp;$E$2,'Waste management'!$A:$A&amp;'Waste management'!$B:$B,'Waste management'!J:J)*$E99,"")</f>
        <v>0</v>
      </c>
      <c r="AZ99" cm="1">
        <f t="array" ref="AZ99">IFERROR(_xlfn.XLOOKUP(Tool_Italy!$G99&amp;$E$2,'Waste management'!$A:$A&amp;'Waste management'!$B:$B,'Waste management'!K:K)*$E99,"")</f>
        <v>0</v>
      </c>
      <c r="BA99" cm="1">
        <f t="array" ref="BA99">IFERROR(_xlfn.XLOOKUP(Tool_Italy!$G99&amp;$E$2,'Waste management'!$A:$A&amp;'Waste management'!$B:$B,'Waste management'!L:L)*$E99,"")</f>
        <v>0</v>
      </c>
      <c r="BB99" cm="1">
        <f t="array" ref="BB99">IFERROR(_xlfn.XLOOKUP(Tool_Italy!$G99&amp;$E$2,'Waste management'!$A:$A&amp;'Waste management'!$B:$B,'Waste management'!M:M)*$E99,"")</f>
        <v>0</v>
      </c>
      <c r="BC99" cm="1">
        <f t="array" ref="BC99">IFERROR(_xlfn.XLOOKUP(Tool_Italy!$G99&amp;$E$2,'Waste management'!$A:$A&amp;'Waste management'!$B:$B,'Waste management'!N:N)*$E99,"")</f>
        <v>0</v>
      </c>
      <c r="BD99" cm="1">
        <f t="array" ref="BD99">IFERROR(_xlfn.XLOOKUP(Tool_Italy!$G99&amp;$E$2,'Waste management'!$A:$A&amp;'Waste management'!$B:$B,'Waste management'!O:O)*$E99,"")</f>
        <v>0</v>
      </c>
      <c r="BE99" cm="1">
        <f t="array" ref="BE99">IFERROR(_xlfn.XLOOKUP(Tool_Italy!$G99&amp;$E$2,'Waste management'!$A:$A&amp;'Waste management'!$B:$B,'Waste management'!P:P)*$E99,"")</f>
        <v>0</v>
      </c>
      <c r="BF99" cm="1">
        <f t="array" ref="BF99">IFERROR(_xlfn.XLOOKUP(Tool_Italy!$G99&amp;$E$2,'Waste management'!$A:$A&amp;'Waste management'!$B:$B,'Waste management'!Q:Q)*$E99,"")</f>
        <v>0</v>
      </c>
      <c r="BG99" cm="1">
        <f t="array" ref="BG99">IFERROR(_xlfn.XLOOKUP(Tool_Italy!$G99&amp;$E$2,'Waste management'!$A:$A&amp;'Waste management'!$B:$B,'Waste management'!R:R)*$E99,"")</f>
        <v>0</v>
      </c>
      <c r="BH99">
        <f>IFERROR((L99+AR99+AB99)*_xlfn.XLOOKUP(Tool_Italy!BH$4,Monetization_Factors!$A:$A,Monetization_Factors!$D:$D),"")</f>
        <v>0</v>
      </c>
      <c r="BI99">
        <f>IFERROR((M99+AS99+AC99)*_xlfn.XLOOKUP(Tool_Italy!BI$4,Monetization_Factors!$A:$A,Monetization_Factors!$D:$D),"")</f>
        <v>0</v>
      </c>
      <c r="BJ99">
        <f>IFERROR((N99+AT99+AD99)*_xlfn.XLOOKUP(Tool_Italy!BJ$4,Monetization_Factors!$A:$A,Monetization_Factors!$D:$D),"")</f>
        <v>0</v>
      </c>
      <c r="BK99">
        <f>IFERROR((O99+AU99+AE99)*_xlfn.XLOOKUP(Tool_Italy!BK$4,Monetization_Factors!$A:$A,Monetization_Factors!$D:$D),"")</f>
        <v>0</v>
      </c>
      <c r="BL99">
        <f>IFERROR((P99+AV99+AF99)*_xlfn.XLOOKUP(Tool_Italy!BL$4,Monetization_Factors!$A:$A,Monetization_Factors!$D:$D),"")</f>
        <v>0</v>
      </c>
      <c r="BM99">
        <f>IFERROR((Q99+AW99+AG99)*_xlfn.XLOOKUP(Tool_Italy!BM$4,Monetization_Factors!$A:$A,Monetization_Factors!$D:$D),"")</f>
        <v>0</v>
      </c>
      <c r="BN99">
        <f>IFERROR((R99+AX99+AH99)*_xlfn.XLOOKUP(Tool_Italy!BN$4,Monetization_Factors!$A:$A,Monetization_Factors!$D:$D),"")</f>
        <v>0</v>
      </c>
      <c r="BO99">
        <f>IFERROR((S99+AY99+AI99)*_xlfn.XLOOKUP(Tool_Italy!BO$4,Monetization_Factors!$A:$A,Monetization_Factors!$D:$D),"")</f>
        <v>0</v>
      </c>
      <c r="BP99">
        <f>IFERROR((T99+AZ99+AJ99)*_xlfn.XLOOKUP(Tool_Italy!BP$4,Monetization_Factors!$A:$A,Monetization_Factors!$D:$D),"")</f>
        <v>0</v>
      </c>
      <c r="BQ99">
        <f>IFERROR((U99+BA99+AK99)*_xlfn.XLOOKUP(Tool_Italy!BQ$4,Monetization_Factors!$A:$A,Monetization_Factors!$D:$D),"")</f>
        <v>0</v>
      </c>
      <c r="BR99" t="str">
        <f>IFERROR((V99+BB99+AL99)*_xlfn.XLOOKUP(Tool_Italy!BR$4,Monetization_Factors!$A:$A,Monetization_Factors!$D:$D),"")</f>
        <v/>
      </c>
      <c r="BS99">
        <f>IFERROR((W99+BC99+AM99)*_xlfn.XLOOKUP(Tool_Italy!BS$4,Monetization_Factors!$A:$A,Monetization_Factors!$D:$D),"")</f>
        <v>0</v>
      </c>
      <c r="BT99">
        <f>IFERROR((X99+BD99+AN99)*_xlfn.XLOOKUP(Tool_Italy!BT$4,Monetization_Factors!$A:$A,Monetization_Factors!$D:$D),"")</f>
        <v>0</v>
      </c>
      <c r="BU99">
        <f>IFERROR((Y99+BE99+AO99)*_xlfn.XLOOKUP(Tool_Italy!BU$4,Monetization_Factors!$A:$A,Monetization_Factors!$D:$D),"")</f>
        <v>0</v>
      </c>
      <c r="BV99">
        <f>IFERROR((Z99+BF99+AP99)*_xlfn.XLOOKUP(Tool_Italy!BV$4,Monetization_Factors!$A:$A,Monetization_Factors!$D:$D),"")</f>
        <v>0</v>
      </c>
      <c r="BW99">
        <f>IFERROR((AA99+BG99+AQ99)*_xlfn.XLOOKUP(Tool_Italy!BW$4,Monetization_Factors!$A:$A,Monetization_Factors!$D:$D),"")</f>
        <v>0</v>
      </c>
      <c r="BX99" s="38" cm="1">
        <f t="array" ref="BX99">IFERROR(_xlfn.IFS(I99&lt;&gt;0,I99*E99,I99="",J99*E99),"")</f>
        <v>0</v>
      </c>
      <c r="BY99" s="38">
        <f t="shared" si="67"/>
        <v>0</v>
      </c>
      <c r="BZ99" s="38">
        <f t="shared" si="71"/>
        <v>0</v>
      </c>
      <c r="CA99" s="38">
        <f t="shared" si="68"/>
        <v>0</v>
      </c>
      <c r="CB99">
        <f t="shared" si="102"/>
        <v>0</v>
      </c>
      <c r="CC99">
        <f t="shared" si="72"/>
        <v>0</v>
      </c>
      <c r="CD99">
        <f t="shared" si="73"/>
        <v>0</v>
      </c>
      <c r="CE99">
        <f t="shared" si="74"/>
        <v>0</v>
      </c>
      <c r="CF99">
        <f t="shared" si="75"/>
        <v>0</v>
      </c>
      <c r="CG99">
        <f t="shared" si="76"/>
        <v>0</v>
      </c>
      <c r="CH99">
        <f t="shared" si="77"/>
        <v>0</v>
      </c>
      <c r="CI99">
        <f t="shared" si="78"/>
        <v>0</v>
      </c>
      <c r="CJ99">
        <f t="shared" si="79"/>
        <v>0</v>
      </c>
      <c r="CK99">
        <f t="shared" si="80"/>
        <v>0</v>
      </c>
      <c r="CL99">
        <f t="shared" si="81"/>
        <v>0</v>
      </c>
      <c r="CM99">
        <f t="shared" si="82"/>
        <v>0</v>
      </c>
      <c r="CN99">
        <f t="shared" si="83"/>
        <v>0</v>
      </c>
      <c r="CO99">
        <f t="shared" si="84"/>
        <v>0</v>
      </c>
      <c r="CP99">
        <f t="shared" si="85"/>
        <v>0</v>
      </c>
      <c r="CQ99">
        <f t="shared" si="86"/>
        <v>0</v>
      </c>
      <c r="CR99">
        <f t="shared" si="103"/>
        <v>0</v>
      </c>
      <c r="CS99">
        <f t="shared" si="87"/>
        <v>0</v>
      </c>
      <c r="CT99">
        <f t="shared" si="88"/>
        <v>0</v>
      </c>
      <c r="CU99">
        <f t="shared" si="89"/>
        <v>0</v>
      </c>
      <c r="CV99">
        <f t="shared" si="90"/>
        <v>0</v>
      </c>
      <c r="CW99">
        <f t="shared" si="91"/>
        <v>0</v>
      </c>
      <c r="CX99">
        <f t="shared" si="92"/>
        <v>0</v>
      </c>
      <c r="CY99">
        <f t="shared" si="93"/>
        <v>0</v>
      </c>
      <c r="CZ99">
        <f t="shared" si="94"/>
        <v>0</v>
      </c>
      <c r="DA99">
        <f t="shared" si="95"/>
        <v>0</v>
      </c>
      <c r="DB99">
        <f t="shared" si="96"/>
        <v>0</v>
      </c>
      <c r="DC99">
        <f t="shared" si="97"/>
        <v>0</v>
      </c>
      <c r="DD99">
        <f t="shared" si="98"/>
        <v>0</v>
      </c>
      <c r="DE99">
        <f t="shared" si="99"/>
        <v>0</v>
      </c>
      <c r="DF99">
        <f t="shared" si="100"/>
        <v>0</v>
      </c>
      <c r="DG99">
        <f t="shared" si="101"/>
        <v>0</v>
      </c>
      <c r="DH99" s="5" t="str">
        <f>IFERROR(((((L99+AB99)*(1/$H99))+AR99)/$F$2)/($B$2*('CAR.CAP_per person'!B$2)/(_xlfn.XLOOKUP($E$2,EU_countries_GDP!$A$2:$A$29,EU_countries_GDP!$E$2:$E$29))),"")</f>
        <v/>
      </c>
      <c r="DI99" s="5" t="str">
        <f>IFERROR(((((M99+AC99)*(1/$H99))+AS99)/$F$2)/($B$2*('CAR.CAP_per person'!C$2)/(_xlfn.XLOOKUP($E$2,EU_countries_GDP!$A$2:$A$29,EU_countries_GDP!$E$2:$E$29))),"")</f>
        <v/>
      </c>
      <c r="DJ99" s="5" t="str">
        <f>IFERROR(((((N99+AD99)*(1/$H99))+AT99)/$F$2)/($B$2*('CAR.CAP_per person'!D$2)/(_xlfn.XLOOKUP($E$2,EU_countries_GDP!$A$2:$A$29,EU_countries_GDP!$E$2:$E$29))),"")</f>
        <v/>
      </c>
      <c r="DK99" s="5" t="str">
        <f>IFERROR(((((O99+AE99)*(1/$H99))+AU99)/$F$2)/($B$2*('CAR.CAP_per person'!E$2)/(_xlfn.XLOOKUP($E$2,EU_countries_GDP!$A$2:$A$29,EU_countries_GDP!$E$2:$E$29))),"")</f>
        <v/>
      </c>
      <c r="DL99" s="5" t="str">
        <f>IFERROR(((((P99+AF99)*(1/$H99))+AV99)/$F$2)/($B$2*('CAR.CAP_per person'!F$2)/(_xlfn.XLOOKUP($E$2,EU_countries_GDP!$A$2:$A$29,EU_countries_GDP!$E$2:$E$29))),"")</f>
        <v/>
      </c>
      <c r="DM99" s="5" t="str">
        <f>IFERROR(((((Q99+AG99)*(1/$H99))+AW99)/$F$2)/($B$2*('CAR.CAP_per person'!G$2)/(_xlfn.XLOOKUP($E$2,EU_countries_GDP!$A$2:$A$29,EU_countries_GDP!$E$2:$E$29))),"")</f>
        <v/>
      </c>
      <c r="DN99" s="5" t="str">
        <f>IFERROR(((((R99+AH99)*(1/$H99))+AX99)/$F$2)/($B$2*('CAR.CAP_per person'!H$2)/(_xlfn.XLOOKUP($E$2,EU_countries_GDP!$A$2:$A$29,EU_countries_GDP!$E$2:$E$29))),"")</f>
        <v/>
      </c>
      <c r="DO99" s="5" t="str">
        <f>IFERROR(((((S99+AI99)*(1/$H99))+AY99)/$F$2)/($B$2*('CAR.CAP_per person'!I$2)/(_xlfn.XLOOKUP($E$2,EU_countries_GDP!$A$2:$A$29,EU_countries_GDP!$E$2:$E$29))),"")</f>
        <v/>
      </c>
      <c r="DP99" s="5" t="str">
        <f>IFERROR(((((T99+AJ99)*(1/$H99))+AZ99)/$F$2)/($B$2*('CAR.CAP_per person'!J$2)/(_xlfn.XLOOKUP($E$2,EU_countries_GDP!$A$2:$A$29,EU_countries_GDP!$E$2:$E$29))),"")</f>
        <v/>
      </c>
      <c r="DQ99" s="5" t="str">
        <f>IFERROR(((((U99+AK99)*(1/$H99))+BA99)/$F$2)/($B$2*('CAR.CAP_per person'!K$2)/(_xlfn.XLOOKUP($E$2,EU_countries_GDP!$A$2:$A$29,EU_countries_GDP!$E$2:$E$29))),"")</f>
        <v/>
      </c>
      <c r="DR99" s="5" t="str">
        <f>IFERROR(((((V99+AL99)*(1/$H99))+BB99)/$F$2)/($B$2*('CAR.CAP_per person'!L$2)/(_xlfn.XLOOKUP($E$2,EU_countries_GDP!$A$2:$A$29,EU_countries_GDP!$E$2:$E$29))),"")</f>
        <v/>
      </c>
      <c r="DS99" s="5" t="str">
        <f>IFERROR(((((W99+AM99)*(1/$H99))+BC99)/$F$2)/($B$2*('CAR.CAP_per person'!M$2)/(_xlfn.XLOOKUP($E$2,EU_countries_GDP!$A$2:$A$29,EU_countries_GDP!$E$2:$E$29))),"")</f>
        <v/>
      </c>
      <c r="DT99" s="5" t="str">
        <f>IFERROR(((((X99+AN99)*(1/$H99))+BD99)/$F$2)/($B$2*('CAR.CAP_per person'!N$2)/(_xlfn.XLOOKUP($E$2,EU_countries_GDP!$A$2:$A$29,EU_countries_GDP!$E$2:$E$29))),"")</f>
        <v/>
      </c>
      <c r="DU99" s="5" t="str">
        <f>IFERROR(((((Y99+AO99)*(1/$H99))+BE99)/$F$2)/($B$2*('CAR.CAP_per person'!O$2)/(_xlfn.XLOOKUP($E$2,EU_countries_GDP!$A$2:$A$29,EU_countries_GDP!$E$2:$E$29))),"")</f>
        <v/>
      </c>
      <c r="DV99" s="5" t="str">
        <f>IFERROR(((((Z99+AP99)*(1/$H99))+BF99)/$F$2)/($B$2*('CAR.CAP_per person'!P$2)/(_xlfn.XLOOKUP($E$2,EU_countries_GDP!$A$2:$A$29,EU_countries_GDP!$E$2:$E$29))),"")</f>
        <v/>
      </c>
      <c r="DW99" s="5" t="str">
        <f>IFERROR(((((AA99+AQ99)*(1/$H99))+BG99)/$F$2)/($B$2*('CAR.CAP_per person'!Q$2)/(_xlfn.XLOOKUP($E$2,EU_countries_GDP!$A$2:$A$29,EU_countries_GDP!$E$2:$E$29))),"")</f>
        <v/>
      </c>
    </row>
    <row r="100" spans="1:127">
      <c r="A100" t="s">
        <v>234</v>
      </c>
      <c r="B100" t="str">
        <f>_xlfn.XLOOKUP(D100,Table5[Ingredient],Table5[Category],"",FALSE)</f>
        <v>Starch/satiating food</v>
      </c>
      <c r="C100" s="33" t="s">
        <v>257</v>
      </c>
      <c r="D100" s="33" t="s">
        <v>178</v>
      </c>
      <c r="E100" s="33">
        <v>0.39804999999999996</v>
      </c>
      <c r="F100" s="33" t="s">
        <v>179</v>
      </c>
      <c r="G100" s="33" t="s">
        <v>180</v>
      </c>
      <c r="H100" s="91">
        <f>Dataset_IT!M5</f>
        <v>7.010205788857285E-2</v>
      </c>
      <c r="I100" s="33"/>
      <c r="J100" s="37">
        <f>IFERROR(INDEX('AveragePrices&amp;Codes'!G:AG, MATCH($D100, 'AveragePrices&amp;Codes'!$A:$A, 0), MATCH(Tool_Italy!$E$2, 'AveragePrices&amp;Codes'!$G$1:$AG$1, 0)),"")</f>
        <v>4.0569082692307692</v>
      </c>
      <c r="K100" s="37">
        <f>IFERROR(E100/(_xlfn.XLOOKUP(A100,Dataset_IT!$Q$2:$Q$9,Dataset_IT!$R$2:$R$9)),"")</f>
        <v>6.1238461538461533E-3</v>
      </c>
      <c r="L100">
        <f>IFERROR(IF($F100="Raw",_xlfn.XLOOKUP(_xlfn.XLOOKUP(Tool_Italy!$D100,'AveragePrices&amp;Codes'!$A:$A,'AveragePrices&amp;Codes'!$B:$B),AGRIBALYSE_Raw!$B:$B,AGRIBALYSE_Raw!O:O)*$E100,_xlfn.XLOOKUP(_xlfn.XLOOKUP(Tool_Italy!$D100,'AveragePrices&amp;Codes'!$A:$A,'AveragePrices&amp;Codes'!$B:$B),AGRIBALYSE_Cooked!$C:$C,AGRIBALYSE_Cooked!P:P)*$E100),"")</f>
        <v>0.39386006599249995</v>
      </c>
      <c r="M100">
        <f>IFERROR(IF($F100="Raw",_xlfn.XLOOKUP(_xlfn.XLOOKUP(Tool_Italy!$D100,'AveragePrices&amp;Codes'!$A:$A,'AveragePrices&amp;Codes'!$B:$B),AGRIBALYSE_Raw!$B:$B,AGRIBALYSE_Raw!P:P)*$E100,_xlfn.XLOOKUP(_xlfn.XLOOKUP(Tool_Italy!$D100,'AveragePrices&amp;Codes'!$A:$A,'AveragePrices&amp;Codes'!$B:$B),AGRIBALYSE_Cooked!$C:$C,AGRIBALYSE_Cooked!Q:Q)*$E100),"")</f>
        <v>6.2093152967499999E-9</v>
      </c>
      <c r="N100">
        <f>IFERROR(IF($F100="Raw",_xlfn.XLOOKUP(_xlfn.XLOOKUP(Tool_Italy!$D100,'AveragePrices&amp;Codes'!$A:$A,'AveragePrices&amp;Codes'!$B:$B),AGRIBALYSE_Raw!$B:$B,AGRIBALYSE_Raw!Q:Q)*$E100,_xlfn.XLOOKUP(_xlfn.XLOOKUP(Tool_Italy!$D100,'AveragePrices&amp;Codes'!$A:$A,'AveragePrices&amp;Codes'!$B:$B),AGRIBALYSE_Cooked!$C:$C,AGRIBALYSE_Cooked!R:R)*$E100),"")</f>
        <v>3.9123854849749992E-2</v>
      </c>
      <c r="O100">
        <f>IFERROR(IF($F100="Raw",_xlfn.XLOOKUP(_xlfn.XLOOKUP(Tool_Italy!$D100,'AveragePrices&amp;Codes'!$A:$A,'AveragePrices&amp;Codes'!$B:$B),AGRIBALYSE_Raw!$B:$B,AGRIBALYSE_Raw!R:R)*$E100,_xlfn.XLOOKUP(_xlfn.XLOOKUP(Tool_Italy!$D100,'AveragePrices&amp;Codes'!$A:$A,'AveragePrices&amp;Codes'!$B:$B),AGRIBALYSE_Cooked!$C:$C,AGRIBALYSE_Cooked!S:S)*$E100),"")</f>
        <v>1.7878984762475E-3</v>
      </c>
      <c r="P100">
        <f>IFERROR(IF($F100="Raw",_xlfn.XLOOKUP(_xlfn.XLOOKUP(Tool_Italy!$D100,'AveragePrices&amp;Codes'!$A:$A,'AveragePrices&amp;Codes'!$B:$B),AGRIBALYSE_Raw!$B:$B,AGRIBALYSE_Raw!S:S)*$E100,_xlfn.XLOOKUP(_xlfn.XLOOKUP(Tool_Italy!$D100,'AveragePrices&amp;Codes'!$A:$A,'AveragePrices&amp;Codes'!$B:$B),AGRIBALYSE_Cooked!$C:$C,AGRIBALYSE_Cooked!T:T)*$E100),"")</f>
        <v>3.1250419879E-8</v>
      </c>
      <c r="Q100">
        <f>IFERROR(IF($F100="Raw",_xlfn.XLOOKUP(_xlfn.XLOOKUP(Tool_Italy!$D100,'AveragePrices&amp;Codes'!$A:$A,'AveragePrices&amp;Codes'!$B:$B),AGRIBALYSE_Raw!$B:$B,AGRIBALYSE_Raw!T:T)*$E100,_xlfn.XLOOKUP(_xlfn.XLOOKUP(Tool_Italy!$D100,'AveragePrices&amp;Codes'!$A:$A,'AveragePrices&amp;Codes'!$B:$B),AGRIBALYSE_Cooked!$C:$C,AGRIBALYSE_Cooked!U:U)*$E100),"")</f>
        <v>1.3638543782674997E-8</v>
      </c>
      <c r="R100">
        <f>IFERROR(IF($F100="Raw",_xlfn.XLOOKUP(_xlfn.XLOOKUP(Tool_Italy!$D100,'AveragePrices&amp;Codes'!$A:$A,'AveragePrices&amp;Codes'!$B:$B),AGRIBALYSE_Raw!$B:$B,AGRIBALYSE_Raw!U:U)*$E100,_xlfn.XLOOKUP(_xlfn.XLOOKUP(Tool_Italy!$D100,'AveragePrices&amp;Codes'!$A:$A,'AveragePrices&amp;Codes'!$B:$B),AGRIBALYSE_Cooked!$C:$C,AGRIBALYSE_Cooked!V:V)*$E100),"")</f>
        <v>2.9689492677249995E-10</v>
      </c>
      <c r="S100">
        <f>IFERROR(IF($F100="Raw",_xlfn.XLOOKUP(_xlfn.XLOOKUP(Tool_Italy!$D100,'AveragePrices&amp;Codes'!$A:$A,'AveragePrices&amp;Codes'!$B:$B),AGRIBALYSE_Raw!$B:$B,AGRIBALYSE_Raw!V:V)*$E100,_xlfn.XLOOKUP(_xlfn.XLOOKUP(Tool_Italy!$D100,'AveragePrices&amp;Codes'!$A:$A,'AveragePrices&amp;Codes'!$B:$B),AGRIBALYSE_Cooked!$C:$C,AGRIBALYSE_Cooked!W:W)*$E100),"")</f>
        <v>4.1647734660249999E-3</v>
      </c>
      <c r="T100">
        <f>IFERROR(IF($F100="Raw",_xlfn.XLOOKUP(_xlfn.XLOOKUP(Tool_Italy!$D100,'AveragePrices&amp;Codes'!$A:$A,'AveragePrices&amp;Codes'!$B:$B),AGRIBALYSE_Raw!$B:$B,AGRIBALYSE_Raw!W:W)*$E100,_xlfn.XLOOKUP(_xlfn.XLOOKUP(Tool_Italy!$D100,'AveragePrices&amp;Codes'!$A:$A,'AveragePrices&amp;Codes'!$B:$B),AGRIBALYSE_Cooked!$C:$C,AGRIBALYSE_Cooked!X:X)*$E100),"")</f>
        <v>1.4309261217074998E-4</v>
      </c>
      <c r="U100">
        <f>IFERROR(IF($F100="Raw",_xlfn.XLOOKUP(_xlfn.XLOOKUP(Tool_Italy!$D100,'AveragePrices&amp;Codes'!$A:$A,'AveragePrices&amp;Codes'!$B:$B),AGRIBALYSE_Raw!$B:$B,AGRIBALYSE_Raw!X:X)*$E100,_xlfn.XLOOKUP(_xlfn.XLOOKUP(Tool_Italy!$D100,'AveragePrices&amp;Codes'!$A:$A,'AveragePrices&amp;Codes'!$B:$B),AGRIBALYSE_Cooked!$C:$C,AGRIBALYSE_Cooked!Y:Y)*$E100),"")</f>
        <v>3.5521398856749997E-3</v>
      </c>
      <c r="V100">
        <f>IFERROR(IF($F100="Raw",_xlfn.XLOOKUP(_xlfn.XLOOKUP(Tool_Italy!$D100,'AveragePrices&amp;Codes'!$A:$A,'AveragePrices&amp;Codes'!$B:$B),AGRIBALYSE_Raw!$B:$B,AGRIBALYSE_Raw!Y:Y)*$E100,_xlfn.XLOOKUP(_xlfn.XLOOKUP(Tool_Italy!$D100,'AveragePrices&amp;Codes'!$A:$A,'AveragePrices&amp;Codes'!$B:$B),AGRIBALYSE_Cooked!$C:$C,AGRIBALYSE_Cooked!Z:Z)*$E100),"")</f>
        <v>1.6240231819849998E-2</v>
      </c>
      <c r="W100">
        <f>IFERROR(IF($F100="Raw",_xlfn.XLOOKUP(_xlfn.XLOOKUP(Tool_Italy!$D100,'AveragePrices&amp;Codes'!$A:$A,'AveragePrices&amp;Codes'!$B:$B),AGRIBALYSE_Raw!$B:$B,AGRIBALYSE_Raw!Z:Z)*$E100,_xlfn.XLOOKUP(_xlfn.XLOOKUP(Tool_Italy!$D100,'AveragePrices&amp;Codes'!$A:$A,'AveragePrices&amp;Codes'!$B:$B),AGRIBALYSE_Cooked!$C:$C,AGRIBALYSE_Cooked!AA:AA)*$E100),"")</f>
        <v>2.8064216712499994</v>
      </c>
      <c r="X100">
        <f>IFERROR(IF($F100="Raw",_xlfn.XLOOKUP(_xlfn.XLOOKUP(Tool_Italy!$D100,'AveragePrices&amp;Codes'!$A:$A,'AveragePrices&amp;Codes'!$B:$B),AGRIBALYSE_Raw!$B:$B,AGRIBALYSE_Raw!AA:AA)*$E100,_xlfn.XLOOKUP(_xlfn.XLOOKUP(Tool_Italy!$D100,'AveragePrices&amp;Codes'!$A:$A,'AveragePrices&amp;Codes'!$B:$B),AGRIBALYSE_Cooked!$C:$C,AGRIBALYSE_Cooked!AB:AB)*$E100),"")</f>
        <v>43.559130955249991</v>
      </c>
      <c r="Y100">
        <f>IFERROR(IF($F100="Raw",_xlfn.XLOOKUP(_xlfn.XLOOKUP(Tool_Italy!$D100,'AveragePrices&amp;Codes'!$A:$A,'AveragePrices&amp;Codes'!$B:$B),AGRIBALYSE_Raw!$B:$B,AGRIBALYSE_Raw!AB:AB)*$E100,_xlfn.XLOOKUP(_xlfn.XLOOKUP(Tool_Italy!$D100,'AveragePrices&amp;Codes'!$A:$A,'AveragePrices&amp;Codes'!$B:$B),AGRIBALYSE_Cooked!$C:$C,AGRIBALYSE_Cooked!AC:AC)*$E100),"")</f>
        <v>0.19578278522774997</v>
      </c>
      <c r="Z100">
        <f>IFERROR(IF($F100="Raw",_xlfn.XLOOKUP(_xlfn.XLOOKUP(Tool_Italy!$D100,'AveragePrices&amp;Codes'!$A:$A,'AveragePrices&amp;Codes'!$B:$B),AGRIBALYSE_Raw!$B:$B,AGRIBALYSE_Raw!AC:AC)*$E100,_xlfn.XLOOKUP(_xlfn.XLOOKUP(Tool_Italy!$D100,'AveragePrices&amp;Codes'!$A:$A,'AveragePrices&amp;Codes'!$B:$B),AGRIBALYSE_Cooked!$C:$C,AGRIBALYSE_Cooked!AD:AD)*$E100),"")</f>
        <v>4.6217716856499997</v>
      </c>
      <c r="AA100">
        <f>IFERROR(IF($F100="Raw",_xlfn.XLOOKUP(_xlfn.XLOOKUP(Tool_Italy!$D100,'AveragePrices&amp;Codes'!$A:$A,'AveragePrices&amp;Codes'!$B:$B),AGRIBALYSE_Raw!$B:$B,AGRIBALYSE_Raw!AD:AD)*$E100,_xlfn.XLOOKUP(_xlfn.XLOOKUP(Tool_Italy!$D100,'AveragePrices&amp;Codes'!$A:$A,'AveragePrices&amp;Codes'!$B:$B),AGRIBALYSE_Cooked!$C:$C,AGRIBALYSE_Cooked!AE:AE)*$E100),"")</f>
        <v>1.9072483154624996E-6</v>
      </c>
      <c r="AB100" cm="1">
        <f t="array" ref="AB100">IFERROR(_xlfn.XLOOKUP(Tool_Italy!$F100&amp;$E$2,'Cooking methods'!$A:$A&amp;'Cooking methods'!$B:$B,'Cooking methods'!C:C)*$E100,"")</f>
        <v>9.1715010978999992E-2</v>
      </c>
      <c r="AC100" cm="1">
        <f t="array" ref="AC100">IFERROR(_xlfn.XLOOKUP(Tool_Italy!$F100&amp;$E$2,'Cooking methods'!$A:$A&amp;'Cooking methods'!$B:$B,'Cooking methods'!D:D)*$E100,"")</f>
        <v>3.0632205438624996E-9</v>
      </c>
      <c r="AD100" cm="1">
        <f t="array" ref="AD100">IFERROR(_xlfn.XLOOKUP(Tool_Italy!$F100&amp;$E$2,'Cooking methods'!$A:$A&amp;'Cooking methods'!$B:$B,'Cooking methods'!E:E)*$E100,"")</f>
        <v>4.7521119639999986E-3</v>
      </c>
      <c r="AE100" cm="1">
        <f t="array" ref="AE100">IFERROR(_xlfn.XLOOKUP(Tool_Italy!$F100&amp;$E$2,'Cooking methods'!$A:$A&amp;'Cooking methods'!$B:$B,'Cooking methods'!F:F)*$E100,"")</f>
        <v>1.914767738695E-4</v>
      </c>
      <c r="AF100" cm="1">
        <f t="array" ref="AF100">IFERROR(_xlfn.XLOOKUP(Tool_Italy!$F100&amp;$E$2,'Cooking methods'!$A:$A&amp;'Cooking methods'!$B:$B,'Cooking methods'!G:G)*$E100,"")</f>
        <v>8.8206267101399993E-10</v>
      </c>
      <c r="AG100" cm="1">
        <f t="array" ref="AG100">IFERROR(_xlfn.XLOOKUP(Tool_Italy!$F100&amp;$E$2,'Cooking methods'!$A:$A&amp;'Cooking methods'!$B:$B,'Cooking methods'!H:H)*$E100,"")</f>
        <v>3.3858811277199992E-10</v>
      </c>
      <c r="AH100" cm="1">
        <f t="array" ref="AH100">IFERROR(_xlfn.XLOOKUP(Tool_Italy!$F100&amp;$E$2,'Cooking methods'!$A:$A&amp;'Cooking methods'!$B:$B,'Cooking methods'!I:I)*$E100,"")</f>
        <v>1.97179266033E-10</v>
      </c>
      <c r="AI100" cm="1">
        <f t="array" ref="AI100">IFERROR(_xlfn.XLOOKUP(Tool_Italy!$F100&amp;$E$2,'Cooking methods'!$A:$A&amp;'Cooking methods'!$B:$B,'Cooking methods'!J:J)*$E100,"")</f>
        <v>1.5782385952749998E-4</v>
      </c>
      <c r="AJ100" cm="1">
        <f t="array" ref="AJ100">IFERROR(_xlfn.XLOOKUP(Tool_Italy!$F100&amp;$E$2,'Cooking methods'!$A:$A&amp;'Cooking methods'!$B:$B,'Cooking methods'!K:K)*$E100,"")</f>
        <v>8.443755995319999E-6</v>
      </c>
      <c r="AK100" cm="1">
        <f t="array" ref="AK100">IFERROR(_xlfn.XLOOKUP(Tool_Italy!$F100&amp;$E$2,'Cooking methods'!$A:$A&amp;'Cooking methods'!$B:$B,'Cooking methods'!L:L)*$E100,"")</f>
        <v>4.5228152615000005E-5</v>
      </c>
      <c r="AL100" cm="1">
        <f t="array" ref="AL100">IFERROR(_xlfn.XLOOKUP(Tool_Italy!$F100&amp;$E$2,'Cooking methods'!$A:$A&amp;'Cooking methods'!$B:$B,'Cooking methods'!M:M)*$E100,"")</f>
        <v>3.5665887026249991E-4</v>
      </c>
      <c r="AM100" cm="1">
        <f t="array" ref="AM100">IFERROR(_xlfn.XLOOKUP(Tool_Italy!$F100&amp;$E$2,'Cooking methods'!$A:$A&amp;'Cooking methods'!$B:$B,'Cooking methods'!N:N)*$E100,"")</f>
        <v>0.19773899598199998</v>
      </c>
      <c r="AN100" cm="1">
        <f t="array" ref="AN100">IFERROR(_xlfn.XLOOKUP(Tool_Italy!$F100&amp;$E$2,'Cooking methods'!$A:$A&amp;'Cooking methods'!$B:$B,'Cooking methods'!O:O)*$E100,"")</f>
        <v>0.11456396464999999</v>
      </c>
      <c r="AO100" cm="1">
        <f t="array" ref="AO100">IFERROR(_xlfn.XLOOKUP(Tool_Italy!$F100&amp;$E$2,'Cooking methods'!$A:$A&amp;'Cooking methods'!$B:$B,'Cooking methods'!P:P)*$E100,"")</f>
        <v>2.0786664581999997E-2</v>
      </c>
      <c r="AP100" cm="1">
        <f t="array" ref="AP100">IFERROR(_xlfn.XLOOKUP(Tool_Italy!$F100&amp;$E$2,'Cooking methods'!$A:$A&amp;'Cooking methods'!$B:$B,'Cooking methods'!Q:Q)*$E100,"")</f>
        <v>1.4549034794599998</v>
      </c>
      <c r="AQ100" cm="1">
        <f t="array" ref="AQ100">IFERROR(_xlfn.XLOOKUP(Tool_Italy!$F100&amp;$E$2,'Cooking methods'!$A:$A&amp;'Cooking methods'!$B:$B,'Cooking methods'!R:R)*$E100,"")</f>
        <v>1.2387940858889999E-7</v>
      </c>
      <c r="AR100" cm="1">
        <f t="array" ref="AR100">IFERROR(_xlfn.XLOOKUP(Tool_Italy!$G100&amp;$E$2,'Waste management'!$A:$A&amp;'Waste management'!$B:$B,'Waste management'!C:C)*$E100,"")</f>
        <v>2.2891855499999995E-2</v>
      </c>
      <c r="AS100" cm="1">
        <f t="array" ref="AS100">IFERROR(_xlfn.XLOOKUP(Tool_Italy!$G100&amp;$E$2,'Waste management'!$A:$A&amp;'Waste management'!$B:$B,'Waste management'!D:D)*$E100,"")</f>
        <v>1.6448341515E-10</v>
      </c>
      <c r="AT100" cm="1">
        <f t="array" ref="AT100">IFERROR(_xlfn.XLOOKUP(Tool_Italy!$G100&amp;$E$2,'Waste management'!$A:$A&amp;'Waste management'!$B:$B,'Waste management'!E:E)*$E100,"")</f>
        <v>3.5028399999999997E-4</v>
      </c>
      <c r="AU100" cm="1">
        <f t="array" ref="AU100">IFERROR(_xlfn.XLOOKUP(Tool_Italy!$G100&amp;$E$2,'Waste management'!$A:$A&amp;'Waste management'!$B:$B,'Waste management'!F:F)*$E100,"")</f>
        <v>5.174649999999999E-5</v>
      </c>
      <c r="AV100" cm="1">
        <f t="array" ref="AV100">IFERROR(_xlfn.XLOOKUP(Tool_Italy!$G100&amp;$E$2,'Waste management'!$A:$A&amp;'Waste management'!$B:$B,'Waste management'!G:G)*$E100,"")</f>
        <v>4.6255798299999999E-9</v>
      </c>
      <c r="AW100" cm="1">
        <f t="array" ref="AW100">IFERROR(_xlfn.XLOOKUP(Tool_Italy!$G100&amp;$E$2,'Waste management'!$A:$A&amp;'Waste management'!$B:$B,'Waste management'!H:H)*$E100,"")</f>
        <v>1.5114396354999999E-10</v>
      </c>
      <c r="AX100" cm="1">
        <f t="array" ref="AX100">IFERROR(_xlfn.XLOOKUP(Tool_Italy!$G100&amp;$E$2,'Waste management'!$A:$A&amp;'Waste management'!$B:$B,'Waste management'!I:I)*$E100,"")</f>
        <v>1.0800330454999999E-10</v>
      </c>
      <c r="AY100" cm="1">
        <f t="array" ref="AY100">IFERROR(_xlfn.XLOOKUP(Tool_Italy!$G100&amp;$E$2,'Waste management'!$A:$A&amp;'Waste management'!$B:$B,'Waste management'!J:J)*$E100,"")</f>
        <v>8.7969049999999998E-4</v>
      </c>
      <c r="AZ100" cm="1">
        <f t="array" ref="AZ100">IFERROR(_xlfn.XLOOKUP(Tool_Italy!$G100&amp;$E$2,'Waste management'!$A:$A&amp;'Waste management'!$B:$B,'Waste management'!K:K)*$E100,"")</f>
        <v>1.4137263214999999E-6</v>
      </c>
      <c r="BA100" cm="1">
        <f t="array" ref="BA100">IFERROR(_xlfn.XLOOKUP(Tool_Italy!$G100&amp;$E$2,'Waste management'!$A:$A&amp;'Waste management'!$B:$B,'Waste management'!L:L)*$E100,"")</f>
        <v>3.8755819809999994E-5</v>
      </c>
      <c r="BB100" cm="1">
        <f t="array" ref="BB100">IFERROR(_xlfn.XLOOKUP(Tool_Italy!$G100&amp;$E$2,'Waste management'!$A:$A&amp;'Waste management'!$B:$B,'Waste management'!M:M)*$E100,"")</f>
        <v>3.8809874999999995E-3</v>
      </c>
      <c r="BC100" cm="1">
        <f t="array" ref="BC100">IFERROR(_xlfn.XLOOKUP(Tool_Italy!$G100&amp;$E$2,'Waste management'!$A:$A&amp;'Waste management'!$B:$B,'Waste management'!N:N)*$E100,"")</f>
        <v>3.3337005939999997</v>
      </c>
      <c r="BD100" cm="1">
        <f t="array" ref="BD100">IFERROR(_xlfn.XLOOKUP(Tool_Italy!$G100&amp;$E$2,'Waste management'!$A:$A&amp;'Waste management'!$B:$B,'Waste management'!O:O)*$E100,"")</f>
        <v>0.21677006899999995</v>
      </c>
      <c r="BE100" cm="1">
        <f t="array" ref="BE100">IFERROR(_xlfn.XLOOKUP(Tool_Italy!$G100&amp;$E$2,'Waste management'!$A:$A&amp;'Waste management'!$B:$B,'Waste management'!P:P)*$E100,"")</f>
        <v>4.5536919999999998E-3</v>
      </c>
      <c r="BF100" cm="1">
        <f t="array" ref="BF100">IFERROR(_xlfn.XLOOKUP(Tool_Italy!$G100&amp;$E$2,'Waste management'!$A:$A&amp;'Waste management'!$B:$B,'Waste management'!Q:Q)*$E100,"")</f>
        <v>0.14334576599999999</v>
      </c>
      <c r="BG100" cm="1">
        <f t="array" ref="BG100">IFERROR(_xlfn.XLOOKUP(Tool_Italy!$G100&amp;$E$2,'Waste management'!$A:$A&amp;'Waste management'!$B:$B,'Waste management'!R:R)*$E100,"")</f>
        <v>4.4511941249999994E-8</v>
      </c>
      <c r="BH100">
        <f>IFERROR((L100+AR100+AB100)*_xlfn.XLOOKUP(Tool_Italy!BH$4,Monetization_Factors!$A:$A,Monetization_Factors!$D:$D),"")</f>
        <v>6.6151990452584644E-2</v>
      </c>
      <c r="BI100">
        <f>IFERROR((M100+AS100+AC100)*_xlfn.XLOOKUP(Tool_Italy!BI$4,Monetization_Factors!$A:$A,Monetization_Factors!$D:$D),"")</f>
        <v>3.7777366725237769E-7</v>
      </c>
      <c r="BJ100">
        <f>IFERROR((N100+AT100+AD100)*_xlfn.XLOOKUP(Tool_Italy!BJ$4,Monetization_Factors!$A:$A,Monetization_Factors!$D:$D),"")</f>
        <v>6.7497364823407792E-5</v>
      </c>
      <c r="BK100">
        <f>IFERROR((O100+AU100+AE100)*_xlfn.XLOOKUP(Tool_Italy!BK$4,Monetization_Factors!$A:$A,Monetization_Factors!$D:$D),"")</f>
        <v>3.0744553463219067E-3</v>
      </c>
      <c r="BL100">
        <f>IFERROR((P100+AV100+AF100)*_xlfn.XLOOKUP(Tool_Italy!BL$4,Monetization_Factors!$A:$A,Monetization_Factors!$D:$D),"")</f>
        <v>3.6694617444659419E-2</v>
      </c>
      <c r="BM100">
        <f>IFERROR((Q100+AW100+AG100)*_xlfn.XLOOKUP(Tool_Italy!BM$4,Monetization_Factors!$A:$A,Monetization_Factors!$D:$D),"")</f>
        <v>2.9338919578316357E-3</v>
      </c>
      <c r="BN100">
        <f>IFERROR((R100+AX100+AH100)*_xlfn.XLOOKUP(Tool_Italy!BN$4,Monetization_Factors!$A:$A,Monetization_Factors!$D:$D),"")</f>
        <v>6.9217318362551435E-4</v>
      </c>
      <c r="BO100">
        <f>IFERROR((S100+AY100+AI100)*_xlfn.XLOOKUP(Tool_Italy!BO$4,Monetization_Factors!$A:$A,Monetization_Factors!$D:$D),"")</f>
        <v>2.2777669312348601E-3</v>
      </c>
      <c r="BP100">
        <f>IFERROR((T100+AZ100+AJ100)*_xlfn.XLOOKUP(Tool_Italy!BP$4,Monetization_Factors!$A:$A,Monetization_Factors!$D:$D),"")</f>
        <v>3.7310513270806832E-4</v>
      </c>
      <c r="BQ100">
        <f>IFERROR((U100+BA100+AK100)*_xlfn.XLOOKUP(Tool_Italy!BQ$4,Monetization_Factors!$A:$A,Monetization_Factors!$D:$D),"")</f>
        <v>1.487418858659954E-2</v>
      </c>
      <c r="BR100" t="str">
        <f>IFERROR((V100+BB100+AL100)*_xlfn.XLOOKUP(Tool_Italy!BR$4,Monetization_Factors!$A:$A,Monetization_Factors!$D:$D),"")</f>
        <v/>
      </c>
      <c r="BS100">
        <f>IFERROR((W100+BC100+AM100)*_xlfn.XLOOKUP(Tool_Italy!BS$4,Monetization_Factors!$A:$A,Monetization_Factors!$D:$D),"")</f>
        <v>3.0841762744136559E-4</v>
      </c>
      <c r="BT100">
        <f>IFERROR((X100+BD100+AN100)*_xlfn.XLOOKUP(Tool_Italy!BT$4,Monetization_Factors!$A:$A,Monetization_Factors!$D:$D),"")</f>
        <v>9.7732058618962038E-3</v>
      </c>
      <c r="BU100">
        <f>IFERROR((Y100+BE100+AO100)*_xlfn.XLOOKUP(Tool_Italy!BU$4,Monetization_Factors!$A:$A,Monetization_Factors!$D:$D),"")</f>
        <v>1.4052214525250128E-3</v>
      </c>
      <c r="BV100">
        <f>IFERROR((Z100+BF100+AP100)*_xlfn.XLOOKUP(Tool_Italy!BV$4,Monetization_Factors!$A:$A,Monetization_Factors!$D:$D),"")</f>
        <v>1.0270997888343535E-2</v>
      </c>
      <c r="BW100">
        <f>IFERROR((AA100+BG100+AQ100)*_xlfn.XLOOKUP(Tool_Italy!BW$4,Monetization_Factors!$A:$A,Monetization_Factors!$D:$D),"")</f>
        <v>4.3362598079728816E-6</v>
      </c>
      <c r="BX100" s="38" cm="1">
        <f t="array" ref="BX100">IFERROR(_xlfn.IFS(I100&lt;&gt;0,I100*E100,I100="",J100*E100),"")</f>
        <v>1.6148523365673075</v>
      </c>
      <c r="BY100" s="38">
        <f t="shared" si="67"/>
        <v>0.13402805467747078</v>
      </c>
      <c r="BZ100" s="38">
        <f t="shared" si="71"/>
        <v>1.7488803912447783</v>
      </c>
      <c r="CA100" s="38">
        <f t="shared" si="68"/>
        <v>2.577462589951361E-4</v>
      </c>
      <c r="CB100">
        <f t="shared" si="102"/>
        <v>0.50846693247149988</v>
      </c>
      <c r="CC100">
        <f t="shared" si="72"/>
        <v>9.4370192557624999E-9</v>
      </c>
      <c r="CD100">
        <f t="shared" si="73"/>
        <v>4.4226250813749993E-2</v>
      </c>
      <c r="CE100">
        <f t="shared" si="74"/>
        <v>2.0311217501169996E-3</v>
      </c>
      <c r="CF100">
        <f t="shared" si="75"/>
        <v>3.6758062380014004E-8</v>
      </c>
      <c r="CG100">
        <f t="shared" si="76"/>
        <v>1.4128275858996997E-8</v>
      </c>
      <c r="CH100">
        <f t="shared" si="77"/>
        <v>6.0207749735549994E-10</v>
      </c>
      <c r="CI100">
        <f t="shared" si="78"/>
        <v>5.2022878255524995E-3</v>
      </c>
      <c r="CJ100">
        <f t="shared" si="79"/>
        <v>1.5295009448756998E-4</v>
      </c>
      <c r="CK100">
        <f t="shared" si="80"/>
        <v>3.6361238580999997E-3</v>
      </c>
      <c r="CL100">
        <f t="shared" si="81"/>
        <v>2.0477878190112497E-2</v>
      </c>
      <c r="CM100">
        <f t="shared" si="82"/>
        <v>6.3378612612319998</v>
      </c>
      <c r="CN100">
        <f t="shared" si="83"/>
        <v>43.890464988899993</v>
      </c>
      <c r="CO100">
        <f t="shared" si="84"/>
        <v>0.22112314180974996</v>
      </c>
      <c r="CP100">
        <f t="shared" si="85"/>
        <v>6.2200209311099997</v>
      </c>
      <c r="CQ100">
        <f t="shared" si="86"/>
        <v>2.0756396653013996E-6</v>
      </c>
      <c r="CR100">
        <f t="shared" si="103"/>
        <v>9.7782102398365363E-4</v>
      </c>
      <c r="CS100">
        <f t="shared" si="87"/>
        <v>1.8148113953389423E-11</v>
      </c>
      <c r="CT100">
        <f t="shared" si="88"/>
        <v>8.5050482334134595E-5</v>
      </c>
      <c r="CU100">
        <f t="shared" si="89"/>
        <v>3.9060033656096145E-6</v>
      </c>
      <c r="CV100">
        <f t="shared" si="90"/>
        <v>7.0688581500026924E-11</v>
      </c>
      <c r="CW100">
        <f t="shared" si="91"/>
        <v>2.7169761267301918E-11</v>
      </c>
      <c r="CX100">
        <f t="shared" si="92"/>
        <v>1.1578413410682692E-12</v>
      </c>
      <c r="CY100">
        <f t="shared" si="93"/>
        <v>1.0004399664524038E-5</v>
      </c>
      <c r="CZ100">
        <f t="shared" si="94"/>
        <v>2.9413479709148071E-7</v>
      </c>
      <c r="DA100">
        <f t="shared" si="95"/>
        <v>6.9925458809615382E-6</v>
      </c>
      <c r="DB100">
        <f t="shared" si="96"/>
        <v>3.938053498098557E-5</v>
      </c>
      <c r="DC100">
        <f t="shared" si="97"/>
        <v>1.2188194733138461E-2</v>
      </c>
      <c r="DD100">
        <f t="shared" si="98"/>
        <v>8.4404740363269212E-2</v>
      </c>
      <c r="DE100">
        <f t="shared" si="99"/>
        <v>4.2523681117259606E-4</v>
      </c>
      <c r="DF100">
        <f t="shared" si="100"/>
        <v>1.1961578713673076E-2</v>
      </c>
      <c r="DG100">
        <f t="shared" si="101"/>
        <v>3.9916147409642296E-9</v>
      </c>
      <c r="DH100" s="5">
        <f>IFERROR(((((L100+AB100)*(1/$H100))+AR100)/$F$2)/($B$2*('CAR.CAP_per person'!B$2)/(_xlfn.XLOOKUP($E$2,EU_countries_GDP!$A$2:$A$29,EU_countries_GDP!$E$2:$E$29))),"")</f>
        <v>0.11027545595917046</v>
      </c>
      <c r="DI100" s="5">
        <f>IFERROR(((((M100+AC100)*(1/$H100))+AS100)/$F$2)/($B$2*('CAR.CAP_per person'!C$2)/(_xlfn.XLOOKUP($E$2,EU_countries_GDP!$A$2:$A$29,EU_countries_GDP!$E$2:$E$29))),"")</f>
        <v>2.6538075156775289E-5</v>
      </c>
      <c r="DJ100" s="5">
        <f>IFERROR(((((N100+AD100)*(1/$H100))+AT100)/$F$2)/($B$2*('CAR.CAP_per person'!D$2)/(_xlfn.XLOOKUP($E$2,EU_countries_GDP!$A$2:$A$29,EU_countries_GDP!$E$2:$E$29))),"")</f>
        <v>1.2845188999092549E-4</v>
      </c>
      <c r="DK100" s="5">
        <f>IFERROR(((((O100+AE100)*(1/$H100))+AU100)/$F$2)/($B$2*('CAR.CAP_per person'!E$2)/(_xlfn.XLOOKUP($E$2,EU_countries_GDP!$A$2:$A$29,EU_countries_GDP!$E$2:$E$29))),"")</f>
        <v>7.5192024782019902E-3</v>
      </c>
      <c r="DL100" s="5">
        <f>IFERROR(((((P100+AF100)*(1/$H100))+AV100)/$F$2)/($B$2*('CAR.CAP_per person'!F$2)/(_xlfn.XLOOKUP($E$2,EU_countries_GDP!$A$2:$A$29,EU_countries_GDP!$E$2:$E$29))),"")</f>
        <v>9.6874649876058261E-2</v>
      </c>
      <c r="DM100" s="5">
        <f>IFERROR(((((Q100+AG100)*(1/$H100))+AW100)/$F$2)/($B$2*('CAR.CAP_per person'!G$2)/(_xlfn.XLOOKUP($E$2,EU_countries_GDP!$A$2:$A$29,EU_countries_GDP!$E$2:$E$29))),"")</f>
        <v>2.2436656603331304E-2</v>
      </c>
      <c r="DN100" s="5">
        <f>IFERROR(((((R100+AH100)*(1/$H100))+AX100)/$F$2)/($B$2*('CAR.CAP_per person'!H$2)/(_xlfn.XLOOKUP($E$2,EU_countries_GDP!$A$2:$A$29,EU_countries_GDP!$E$2:$E$29))),"")</f>
        <v>1.8861141040313822E-4</v>
      </c>
      <c r="DO100" s="5">
        <f>IFERROR(((((S100+AI100)*(1/$H100))+AY100)/$F$2)/($B$2*('CAR.CAP_per person'!I$2)/(_xlfn.XLOOKUP($E$2,EU_countries_GDP!$A$2:$A$29,EU_countries_GDP!$E$2:$E$29))),"")</f>
        <v>6.7414702021540377E-3</v>
      </c>
      <c r="DP100" s="5">
        <f>IFERROR(((((T100+AJ100)*(1/$H100))+AZ100)/$F$2)/($B$2*('CAR.CAP_per person'!J$2)/(_xlfn.XLOOKUP($E$2,EU_countries_GDP!$A$2:$A$29,EU_countries_GDP!$E$2:$E$29))),"")</f>
        <v>4.0248278223126314E-2</v>
      </c>
      <c r="DQ100" s="5">
        <f>IFERROR(((((U100+AK100)*(1/$H100))+BA100)/$F$2)/($B$2*('CAR.CAP_per person'!K$2)/(_xlfn.XLOOKUP($E$2,EU_countries_GDP!$A$2:$A$29,EU_countries_GDP!$E$2:$E$29))),"")</f>
        <v>2.7678371004290016E-2</v>
      </c>
      <c r="DR100" s="5">
        <f>IFERROR(((((V100+AL100)*(1/$H100))+BB100)/$F$2)/($B$2*('CAR.CAP_per person'!L$2)/(_xlfn.XLOOKUP($E$2,EU_countries_GDP!$A$2:$A$29,EU_countries_GDP!$E$2:$E$29))),"")</f>
        <v>4.2402392758549672E-3</v>
      </c>
      <c r="DS100" s="5">
        <f>IFERROR(((((W100+AM100)*(1/$H100))+BC100)/$F$2)/($B$2*('CAR.CAP_per person'!M$2)/(_xlfn.XLOOKUP($E$2,EU_countries_GDP!$A$2:$A$29,EU_countries_GDP!$E$2:$E$29))),"")</f>
        <v>3.7995331580402636E-2</v>
      </c>
      <c r="DT100" s="5">
        <f>IFERROR(((((X100+AN100)*(1/$H100))+BD100)/$F$2)/($B$2*('CAR.CAP_per person'!N$2)/(_xlfn.XLOOKUP($E$2,EU_countries_GDP!$A$2:$A$29,EU_countries_GDP!$E$2:$E$29))),"")</f>
        <v>5.2939395580070876</v>
      </c>
      <c r="DU100" s="5">
        <f>IFERROR(((((Y100+AO100)*(1/$H100))+BE100)/$F$2)/($B$2*('CAR.CAP_per person'!O$2)/(_xlfn.XLOOKUP($E$2,EU_countries_GDP!$A$2:$A$29,EU_countries_GDP!$E$2:$E$29))),"")</f>
        <v>1.8386831852779592E-3</v>
      </c>
      <c r="DV100" s="5">
        <f>IFERROR(((((Z100+AP100)*(1/$H100))+BF100)/$F$2)/($B$2*('CAR.CAP_per person'!P$2)/(_xlfn.XLOOKUP($E$2,EU_countries_GDP!$A$2:$A$29,EU_countries_GDP!$E$2:$E$29))),"")</f>
        <v>4.1885565219718167E-2</v>
      </c>
      <c r="DW100" s="5">
        <f>IFERROR(((((AA100+AQ100)*(1/$H100))+BG100)/$F$2)/($B$2*('CAR.CAP_per person'!Q$2)/(_xlfn.XLOOKUP($E$2,EU_countries_GDP!$A$2:$A$29,EU_countries_GDP!$E$2:$E$29))),"")</f>
        <v>1.4262727376907312E-2</v>
      </c>
    </row>
    <row r="101" spans="1:127">
      <c r="A101" t="s">
        <v>234</v>
      </c>
      <c r="B101" t="str">
        <f>_xlfn.XLOOKUP(D101,Table5[Ingredient],Table5[Category],"",FALSE)</f>
        <v xml:space="preserve">Other </v>
      </c>
      <c r="C101" s="33" t="s">
        <v>257</v>
      </c>
      <c r="D101" s="33" t="s">
        <v>235</v>
      </c>
      <c r="E101" s="33">
        <v>2.095E-2</v>
      </c>
      <c r="F101" s="33" t="s">
        <v>189</v>
      </c>
      <c r="G101" s="33" t="s">
        <v>180</v>
      </c>
      <c r="H101" s="91">
        <f>Dataset_IT!M6</f>
        <v>7.0102057888572863E-2</v>
      </c>
      <c r="I101" s="33"/>
      <c r="J101" s="37">
        <f>IFERROR(INDEX('AveragePrices&amp;Codes'!G:AG, MATCH($D101, 'AveragePrices&amp;Codes'!$A:$A, 0), MATCH(Tool_Italy!$E$2, 'AveragePrices&amp;Codes'!$G$1:$AG$1, 0)),"")</f>
        <v>8.5797892143076933</v>
      </c>
      <c r="K101" s="37">
        <f>IFERROR(E101/(_xlfn.XLOOKUP(A101,Dataset_IT!$Q$2:$Q$9,Dataset_IT!$R$2:$R$9)),"")</f>
        <v>3.2230769230769232E-4</v>
      </c>
      <c r="L101">
        <f>IFERROR(IF($F101="Raw",_xlfn.XLOOKUP(_xlfn.XLOOKUP(Tool_Italy!$D101,'AveragePrices&amp;Codes'!$A:$A,'AveragePrices&amp;Codes'!$B:$B),AGRIBALYSE_Raw!$B:$B,AGRIBALYSE_Raw!O:O)*$E101,_xlfn.XLOOKUP(_xlfn.XLOOKUP(Tool_Italy!$D101,'AveragePrices&amp;Codes'!$A:$A,'AveragePrices&amp;Codes'!$B:$B),AGRIBALYSE_Cooked!$C:$C,AGRIBALYSE_Cooked!P:P)*$E101),"")</f>
        <v>3.4073708500000001E-2</v>
      </c>
      <c r="M101">
        <f>IFERROR(IF($F101="Raw",_xlfn.XLOOKUP(_xlfn.XLOOKUP(Tool_Italy!$D101,'AveragePrices&amp;Codes'!$A:$A,'AveragePrices&amp;Codes'!$B:$B),AGRIBALYSE_Raw!$B:$B,AGRIBALYSE_Raw!P:P)*$E101,_xlfn.XLOOKUP(_xlfn.XLOOKUP(Tool_Italy!$D101,'AveragePrices&amp;Codes'!$A:$A,'AveragePrices&amp;Codes'!$B:$B),AGRIBALYSE_Cooked!$C:$C,AGRIBALYSE_Cooked!Q:Q)*$E101),"")</f>
        <v>2.1033952935E-9</v>
      </c>
      <c r="N101">
        <f>IFERROR(IF($F101="Raw",_xlfn.XLOOKUP(_xlfn.XLOOKUP(Tool_Italy!$D101,'AveragePrices&amp;Codes'!$A:$A,'AveragePrices&amp;Codes'!$B:$B),AGRIBALYSE_Raw!$B:$B,AGRIBALYSE_Raw!Q:Q)*$E101,_xlfn.XLOOKUP(_xlfn.XLOOKUP(Tool_Italy!$D101,'AveragePrices&amp;Codes'!$A:$A,'AveragePrices&amp;Codes'!$B:$B),AGRIBALYSE_Cooked!$C:$C,AGRIBALYSE_Cooked!R:R)*$E101),"")</f>
        <v>5.7989960339999997E-3</v>
      </c>
      <c r="O101">
        <f>IFERROR(IF($F101="Raw",_xlfn.XLOOKUP(_xlfn.XLOOKUP(Tool_Italy!$D101,'AveragePrices&amp;Codes'!$A:$A,'AveragePrices&amp;Codes'!$B:$B),AGRIBALYSE_Raw!$B:$B,AGRIBALYSE_Raw!R:R)*$E101,_xlfn.XLOOKUP(_xlfn.XLOOKUP(Tool_Italy!$D101,'AveragePrices&amp;Codes'!$A:$A,'AveragePrices&amp;Codes'!$B:$B),AGRIBALYSE_Cooked!$C:$C,AGRIBALYSE_Cooked!S:S)*$E101),"")</f>
        <v>3.0156844124999997E-4</v>
      </c>
      <c r="P101">
        <f>IFERROR(IF($F101="Raw",_xlfn.XLOOKUP(_xlfn.XLOOKUP(Tool_Italy!$D101,'AveragePrices&amp;Codes'!$A:$A,'AveragePrices&amp;Codes'!$B:$B),AGRIBALYSE_Raw!$B:$B,AGRIBALYSE_Raw!S:S)*$E101,_xlfn.XLOOKUP(_xlfn.XLOOKUP(Tool_Italy!$D101,'AveragePrices&amp;Codes'!$A:$A,'AveragePrices&amp;Codes'!$B:$B),AGRIBALYSE_Cooked!$C:$C,AGRIBALYSE_Cooked!T:T)*$E101),"")</f>
        <v>7.3106891644999999E-9</v>
      </c>
      <c r="Q101">
        <f>IFERROR(IF($F101="Raw",_xlfn.XLOOKUP(_xlfn.XLOOKUP(Tool_Italy!$D101,'AveragePrices&amp;Codes'!$A:$A,'AveragePrices&amp;Codes'!$B:$B),AGRIBALYSE_Raw!$B:$B,AGRIBALYSE_Raw!T:T)*$E101,_xlfn.XLOOKUP(_xlfn.XLOOKUP(Tool_Italy!$D101,'AveragePrices&amp;Codes'!$A:$A,'AveragePrices&amp;Codes'!$B:$B),AGRIBALYSE_Cooked!$C:$C,AGRIBALYSE_Cooked!U:U)*$E101),"")</f>
        <v>5.0431996439999999E-9</v>
      </c>
      <c r="R101">
        <f>IFERROR(IF($F101="Raw",_xlfn.XLOOKUP(_xlfn.XLOOKUP(Tool_Italy!$D101,'AveragePrices&amp;Codes'!$A:$A,'AveragePrices&amp;Codes'!$B:$B),AGRIBALYSE_Raw!$B:$B,AGRIBALYSE_Raw!U:U)*$E101,_xlfn.XLOOKUP(_xlfn.XLOOKUP(Tool_Italy!$D101,'AveragePrices&amp;Codes'!$A:$A,'AveragePrices&amp;Codes'!$B:$B),AGRIBALYSE_Cooked!$C:$C,AGRIBALYSE_Cooked!V:V)*$E101),"")</f>
        <v>5.2542233374999995E-11</v>
      </c>
      <c r="S101">
        <f>IFERROR(IF($F101="Raw",_xlfn.XLOOKUP(_xlfn.XLOOKUP(Tool_Italy!$D101,'AveragePrices&amp;Codes'!$A:$A,'AveragePrices&amp;Codes'!$B:$B),AGRIBALYSE_Raw!$B:$B,AGRIBALYSE_Raw!V:V)*$E101,_xlfn.XLOOKUP(_xlfn.XLOOKUP(Tool_Italy!$D101,'AveragePrices&amp;Codes'!$A:$A,'AveragePrices&amp;Codes'!$B:$B),AGRIBALYSE_Cooked!$C:$C,AGRIBALYSE_Cooked!W:W)*$E101),"")</f>
        <v>9.6075114084999999E-4</v>
      </c>
      <c r="T101">
        <f>IFERROR(IF($F101="Raw",_xlfn.XLOOKUP(_xlfn.XLOOKUP(Tool_Italy!$D101,'AveragePrices&amp;Codes'!$A:$A,'AveragePrices&amp;Codes'!$B:$B),AGRIBALYSE_Raw!$B:$B,AGRIBALYSE_Raw!W:W)*$E101,_xlfn.XLOOKUP(_xlfn.XLOOKUP(Tool_Italy!$D101,'AveragePrices&amp;Codes'!$A:$A,'AveragePrices&amp;Codes'!$B:$B),AGRIBALYSE_Cooked!$C:$C,AGRIBALYSE_Cooked!X:X)*$E101),"")</f>
        <v>1.4036691483E-5</v>
      </c>
      <c r="U101">
        <f>IFERROR(IF($F101="Raw",_xlfn.XLOOKUP(_xlfn.XLOOKUP(Tool_Italy!$D101,'AveragePrices&amp;Codes'!$A:$A,'AveragePrices&amp;Codes'!$B:$B),AGRIBALYSE_Raw!$B:$B,AGRIBALYSE_Raw!X:X)*$E101,_xlfn.XLOOKUP(_xlfn.XLOOKUP(Tool_Italy!$D101,'AveragePrices&amp;Codes'!$A:$A,'AveragePrices&amp;Codes'!$B:$B),AGRIBALYSE_Cooked!$C:$C,AGRIBALYSE_Cooked!Y:Y)*$E101),"")</f>
        <v>4.3293721795E-4</v>
      </c>
      <c r="V101">
        <f>IFERROR(IF($F101="Raw",_xlfn.XLOOKUP(_xlfn.XLOOKUP(Tool_Italy!$D101,'AveragePrices&amp;Codes'!$A:$A,'AveragePrices&amp;Codes'!$B:$B),AGRIBALYSE_Raw!$B:$B,AGRIBALYSE_Raw!Y:Y)*$E101,_xlfn.XLOOKUP(_xlfn.XLOOKUP(Tool_Italy!$D101,'AveragePrices&amp;Codes'!$A:$A,'AveragePrices&amp;Codes'!$B:$B),AGRIBALYSE_Cooked!$C:$C,AGRIBALYSE_Cooked!Z:Z)*$E101),"")</f>
        <v>3.8936281014999999E-3</v>
      </c>
      <c r="W101">
        <f>IFERROR(IF($F101="Raw",_xlfn.XLOOKUP(_xlfn.XLOOKUP(Tool_Italy!$D101,'AveragePrices&amp;Codes'!$A:$A,'AveragePrices&amp;Codes'!$B:$B),AGRIBALYSE_Raw!$B:$B,AGRIBALYSE_Raw!Z:Z)*$E101,_xlfn.XLOOKUP(_xlfn.XLOOKUP(Tool_Italy!$D101,'AveragePrices&amp;Codes'!$A:$A,'AveragePrices&amp;Codes'!$B:$B),AGRIBALYSE_Cooked!$C:$C,AGRIBALYSE_Cooked!AA:AA)*$E101),"")</f>
        <v>1.5170809048499998</v>
      </c>
      <c r="X101">
        <f>IFERROR(IF($F101="Raw",_xlfn.XLOOKUP(_xlfn.XLOOKUP(Tool_Italy!$D101,'AveragePrices&amp;Codes'!$A:$A,'AveragePrices&amp;Codes'!$B:$B),AGRIBALYSE_Raw!$B:$B,AGRIBALYSE_Raw!AA:AA)*$E101,_xlfn.XLOOKUP(_xlfn.XLOOKUP(Tool_Italy!$D101,'AveragePrices&amp;Codes'!$A:$A,'AveragePrices&amp;Codes'!$B:$B),AGRIBALYSE_Cooked!$C:$C,AGRIBALYSE_Cooked!AB:AB)*$E101),"")</f>
        <v>13.006354979999999</v>
      </c>
      <c r="Y101">
        <f>IFERROR(IF($F101="Raw",_xlfn.XLOOKUP(_xlfn.XLOOKUP(Tool_Italy!$D101,'AveragePrices&amp;Codes'!$A:$A,'AveragePrices&amp;Codes'!$B:$B),AGRIBALYSE_Raw!$B:$B,AGRIBALYSE_Raw!AB:AB)*$E101,_xlfn.XLOOKUP(_xlfn.XLOOKUP(Tool_Italy!$D101,'AveragePrices&amp;Codes'!$A:$A,'AveragePrices&amp;Codes'!$B:$B),AGRIBALYSE_Cooked!$C:$C,AGRIBALYSE_Cooked!AC:AC)*$E101),"")</f>
        <v>0.46463448414999997</v>
      </c>
      <c r="Z101">
        <f>IFERROR(IF($F101="Raw",_xlfn.XLOOKUP(_xlfn.XLOOKUP(Tool_Italy!$D101,'AveragePrices&amp;Codes'!$A:$A,'AveragePrices&amp;Codes'!$B:$B),AGRIBALYSE_Raw!$B:$B,AGRIBALYSE_Raw!AC:AC)*$E101,_xlfn.XLOOKUP(_xlfn.XLOOKUP(Tool_Italy!$D101,'AveragePrices&amp;Codes'!$A:$A,'AveragePrices&amp;Codes'!$B:$B),AGRIBALYSE_Cooked!$C:$C,AGRIBALYSE_Cooked!AD:AD)*$E101),"")</f>
        <v>0.70001975945000006</v>
      </c>
      <c r="AA101">
        <f>IFERROR(IF($F101="Raw",_xlfn.XLOOKUP(_xlfn.XLOOKUP(Tool_Italy!$D101,'AveragePrices&amp;Codes'!$A:$A,'AveragePrices&amp;Codes'!$B:$B),AGRIBALYSE_Raw!$B:$B,AGRIBALYSE_Raw!AD:AD)*$E101,_xlfn.XLOOKUP(_xlfn.XLOOKUP(Tool_Italy!$D101,'AveragePrices&amp;Codes'!$A:$A,'AveragePrices&amp;Codes'!$B:$B),AGRIBALYSE_Cooked!$C:$C,AGRIBALYSE_Cooked!AE:AE)*$E101),"")</f>
        <v>3.4550827989999996E-7</v>
      </c>
      <c r="AB101" cm="1">
        <f t="array" ref="AB101">IFERROR(_xlfn.XLOOKUP(Tool_Italy!$F101&amp;$E$2,'Cooking methods'!$A:$A&amp;'Cooking methods'!$B:$B,'Cooking methods'!C:C)*$E101,"")</f>
        <v>0</v>
      </c>
      <c r="AC101" cm="1">
        <f t="array" ref="AC101">IFERROR(_xlfn.XLOOKUP(Tool_Italy!$F101&amp;$E$2,'Cooking methods'!$A:$A&amp;'Cooking methods'!$B:$B,'Cooking methods'!D:D)*$E101,"")</f>
        <v>0</v>
      </c>
      <c r="AD101" cm="1">
        <f t="array" ref="AD101">IFERROR(_xlfn.XLOOKUP(Tool_Italy!$F101&amp;$E$2,'Cooking methods'!$A:$A&amp;'Cooking methods'!$B:$B,'Cooking methods'!E:E)*$E101,"")</f>
        <v>0</v>
      </c>
      <c r="AE101" cm="1">
        <f t="array" ref="AE101">IFERROR(_xlfn.XLOOKUP(Tool_Italy!$F101&amp;$E$2,'Cooking methods'!$A:$A&amp;'Cooking methods'!$B:$B,'Cooking methods'!F:F)*$E101,"")</f>
        <v>0</v>
      </c>
      <c r="AF101" cm="1">
        <f t="array" ref="AF101">IFERROR(_xlfn.XLOOKUP(Tool_Italy!$F101&amp;$E$2,'Cooking methods'!$A:$A&amp;'Cooking methods'!$B:$B,'Cooking methods'!G:G)*$E101,"")</f>
        <v>0</v>
      </c>
      <c r="AG101" cm="1">
        <f t="array" ref="AG101">IFERROR(_xlfn.XLOOKUP(Tool_Italy!$F101&amp;$E$2,'Cooking methods'!$A:$A&amp;'Cooking methods'!$B:$B,'Cooking methods'!H:H)*$E101,"")</f>
        <v>0</v>
      </c>
      <c r="AH101" cm="1">
        <f t="array" ref="AH101">IFERROR(_xlfn.XLOOKUP(Tool_Italy!$F101&amp;$E$2,'Cooking methods'!$A:$A&amp;'Cooking methods'!$B:$B,'Cooking methods'!I:I)*$E101,"")</f>
        <v>0</v>
      </c>
      <c r="AI101" cm="1">
        <f t="array" ref="AI101">IFERROR(_xlfn.XLOOKUP(Tool_Italy!$F101&amp;$E$2,'Cooking methods'!$A:$A&amp;'Cooking methods'!$B:$B,'Cooking methods'!J:J)*$E101,"")</f>
        <v>0</v>
      </c>
      <c r="AJ101" cm="1">
        <f t="array" ref="AJ101">IFERROR(_xlfn.XLOOKUP(Tool_Italy!$F101&amp;$E$2,'Cooking methods'!$A:$A&amp;'Cooking methods'!$B:$B,'Cooking methods'!K:K)*$E101,"")</f>
        <v>0</v>
      </c>
      <c r="AK101" cm="1">
        <f t="array" ref="AK101">IFERROR(_xlfn.XLOOKUP(Tool_Italy!$F101&amp;$E$2,'Cooking methods'!$A:$A&amp;'Cooking methods'!$B:$B,'Cooking methods'!L:L)*$E101,"")</f>
        <v>0</v>
      </c>
      <c r="AL101" cm="1">
        <f t="array" ref="AL101">IFERROR(_xlfn.XLOOKUP(Tool_Italy!$F101&amp;$E$2,'Cooking methods'!$A:$A&amp;'Cooking methods'!$B:$B,'Cooking methods'!M:M)*$E101,"")</f>
        <v>0</v>
      </c>
      <c r="AM101" cm="1">
        <f t="array" ref="AM101">IFERROR(_xlfn.XLOOKUP(Tool_Italy!$F101&amp;$E$2,'Cooking methods'!$A:$A&amp;'Cooking methods'!$B:$B,'Cooking methods'!N:N)*$E101,"")</f>
        <v>0</v>
      </c>
      <c r="AN101" cm="1">
        <f t="array" ref="AN101">IFERROR(_xlfn.XLOOKUP(Tool_Italy!$F101&amp;$E$2,'Cooking methods'!$A:$A&amp;'Cooking methods'!$B:$B,'Cooking methods'!O:O)*$E101,"")</f>
        <v>0</v>
      </c>
      <c r="AO101" cm="1">
        <f t="array" ref="AO101">IFERROR(_xlfn.XLOOKUP(Tool_Italy!$F101&amp;$E$2,'Cooking methods'!$A:$A&amp;'Cooking methods'!$B:$B,'Cooking methods'!P:P)*$E101,"")</f>
        <v>0</v>
      </c>
      <c r="AP101" cm="1">
        <f t="array" ref="AP101">IFERROR(_xlfn.XLOOKUP(Tool_Italy!$F101&amp;$E$2,'Cooking methods'!$A:$A&amp;'Cooking methods'!$B:$B,'Cooking methods'!Q:Q)*$E101,"")</f>
        <v>0</v>
      </c>
      <c r="AQ101" cm="1">
        <f t="array" ref="AQ101">IFERROR(_xlfn.XLOOKUP(Tool_Italy!$F101&amp;$E$2,'Cooking methods'!$A:$A&amp;'Cooking methods'!$B:$B,'Cooking methods'!R:R)*$E101,"")</f>
        <v>0</v>
      </c>
      <c r="AR101" cm="1">
        <f t="array" ref="AR101">IFERROR(_xlfn.XLOOKUP(Tool_Italy!$G101&amp;$E$2,'Waste management'!$A:$A&amp;'Waste management'!$B:$B,'Waste management'!C:C)*$E101,"")</f>
        <v>1.2048345000000001E-3</v>
      </c>
      <c r="AS101" cm="1">
        <f t="array" ref="AS101">IFERROR(_xlfn.XLOOKUP(Tool_Italy!$G101&amp;$E$2,'Waste management'!$A:$A&amp;'Waste management'!$B:$B,'Waste management'!D:D)*$E101,"")</f>
        <v>8.6570218500000005E-12</v>
      </c>
      <c r="AT101" cm="1">
        <f t="array" ref="AT101">IFERROR(_xlfn.XLOOKUP(Tool_Italy!$G101&amp;$E$2,'Waste management'!$A:$A&amp;'Waste management'!$B:$B,'Waste management'!E:E)*$E101,"")</f>
        <v>1.8436000000000001E-5</v>
      </c>
      <c r="AU101" cm="1">
        <f t="array" ref="AU101">IFERROR(_xlfn.XLOOKUP(Tool_Italy!$G101&amp;$E$2,'Waste management'!$A:$A&amp;'Waste management'!$B:$B,'Waste management'!F:F)*$E101,"")</f>
        <v>2.7234999999999998E-6</v>
      </c>
      <c r="AV101" cm="1">
        <f t="array" ref="AV101">IFERROR(_xlfn.XLOOKUP(Tool_Italy!$G101&amp;$E$2,'Waste management'!$A:$A&amp;'Waste management'!$B:$B,'Waste management'!G:G)*$E101,"")</f>
        <v>2.4345156999999999E-10</v>
      </c>
      <c r="AW101" cm="1">
        <f t="array" ref="AW101">IFERROR(_xlfn.XLOOKUP(Tool_Italy!$G101&amp;$E$2,'Waste management'!$A:$A&amp;'Waste management'!$B:$B,'Waste management'!H:H)*$E101,"")</f>
        <v>7.9549454499999991E-12</v>
      </c>
      <c r="AX101" cm="1">
        <f t="array" ref="AX101">IFERROR(_xlfn.XLOOKUP(Tool_Italy!$G101&amp;$E$2,'Waste management'!$A:$A&amp;'Waste management'!$B:$B,'Waste management'!I:I)*$E101,"")</f>
        <v>5.6843844499999994E-12</v>
      </c>
      <c r="AY101" cm="1">
        <f t="array" ref="AY101">IFERROR(_xlfn.XLOOKUP(Tool_Italy!$G101&amp;$E$2,'Waste management'!$A:$A&amp;'Waste management'!$B:$B,'Waste management'!J:J)*$E101,"")</f>
        <v>4.6299500000000006E-5</v>
      </c>
      <c r="AZ101" cm="1">
        <f t="array" ref="AZ101">IFERROR(_xlfn.XLOOKUP(Tool_Italy!$G101&amp;$E$2,'Waste management'!$A:$A&amp;'Waste management'!$B:$B,'Waste management'!K:K)*$E101,"")</f>
        <v>7.4406648499999995E-8</v>
      </c>
      <c r="BA101" cm="1">
        <f t="array" ref="BA101">IFERROR(_xlfn.XLOOKUP(Tool_Italy!$G101&amp;$E$2,'Waste management'!$A:$A&amp;'Waste management'!$B:$B,'Waste management'!L:L)*$E101,"")</f>
        <v>2.03977999E-6</v>
      </c>
      <c r="BB101" cm="1">
        <f t="array" ref="BB101">IFERROR(_xlfn.XLOOKUP(Tool_Italy!$G101&amp;$E$2,'Waste management'!$A:$A&amp;'Waste management'!$B:$B,'Waste management'!M:M)*$E101,"")</f>
        <v>2.0426250000000001E-4</v>
      </c>
      <c r="BC101" cm="1">
        <f t="array" ref="BC101">IFERROR(_xlfn.XLOOKUP(Tool_Italy!$G101&amp;$E$2,'Waste management'!$A:$A&amp;'Waste management'!$B:$B,'Waste management'!N:N)*$E101,"")</f>
        <v>0.17545792600000001</v>
      </c>
      <c r="BD101" cm="1">
        <f t="array" ref="BD101">IFERROR(_xlfn.XLOOKUP(Tool_Italy!$G101&amp;$E$2,'Waste management'!$A:$A&amp;'Waste management'!$B:$B,'Waste management'!O:O)*$E101,"")</f>
        <v>1.1408950999999999E-2</v>
      </c>
      <c r="BE101" cm="1">
        <f t="array" ref="BE101">IFERROR(_xlfn.XLOOKUP(Tool_Italy!$G101&amp;$E$2,'Waste management'!$A:$A&amp;'Waste management'!$B:$B,'Waste management'!P:P)*$E101,"")</f>
        <v>2.3966800000000001E-4</v>
      </c>
      <c r="BF101" cm="1">
        <f t="array" ref="BF101">IFERROR(_xlfn.XLOOKUP(Tool_Italy!$G101&amp;$E$2,'Waste management'!$A:$A&amp;'Waste management'!$B:$B,'Waste management'!Q:Q)*$E101,"")</f>
        <v>7.5445139999999996E-3</v>
      </c>
      <c r="BG101" cm="1">
        <f t="array" ref="BG101">IFERROR(_xlfn.XLOOKUP(Tool_Italy!$G101&amp;$E$2,'Waste management'!$A:$A&amp;'Waste management'!$B:$B,'Waste management'!R:R)*$E101,"")</f>
        <v>2.3427337499999998E-9</v>
      </c>
      <c r="BH101">
        <f>IFERROR((L101+AR101+AB101)*_xlfn.XLOOKUP(Tool_Italy!BH$4,Monetization_Factors!$A:$A,Monetization_Factors!$D:$D),"")</f>
        <v>4.589769148553048E-3</v>
      </c>
      <c r="BI101">
        <f>IFERROR((M101+AS101+AC101)*_xlfn.XLOOKUP(Tool_Italy!BI$4,Monetization_Factors!$A:$A,Monetization_Factors!$D:$D),"")</f>
        <v>8.454764443883475E-8</v>
      </c>
      <c r="BJ101">
        <f>IFERROR((N101+AT101+AD101)*_xlfn.XLOOKUP(Tool_Italy!BJ$4,Monetization_Factors!$A:$A,Monetization_Factors!$D:$D),"")</f>
        <v>8.8784675415488389E-6</v>
      </c>
      <c r="BK101">
        <f>IFERROR((O101+AU101+AE101)*_xlfn.XLOOKUP(Tool_Italy!BK$4,Monetization_Factors!$A:$A,Monetization_Factors!$D:$D),"")</f>
        <v>4.6059867438514896E-4</v>
      </c>
      <c r="BL101">
        <f>IFERROR((P101+AV101+AF101)*_xlfn.XLOOKUP(Tool_Italy!BL$4,Monetization_Factors!$A:$A,Monetization_Factors!$D:$D),"")</f>
        <v>7.5411021807915667E-3</v>
      </c>
      <c r="BM101">
        <f>IFERROR((Q101+AW101+AG101)*_xlfn.XLOOKUP(Tool_Italy!BM$4,Monetization_Factors!$A:$A,Monetization_Factors!$D:$D),"")</f>
        <v>1.0489278363229658E-3</v>
      </c>
      <c r="BN101">
        <f>IFERROR((R101+AX101+AH101)*_xlfn.XLOOKUP(Tool_Italy!BN$4,Monetization_Factors!$A:$A,Monetization_Factors!$D:$D),"")</f>
        <v>6.693972720903617E-5</v>
      </c>
      <c r="BO101">
        <f>IFERROR((S101+AY101+AI101)*_xlfn.XLOOKUP(Tool_Italy!BO$4,Monetization_Factors!$A:$A,Monetization_Factors!$D:$D),"")</f>
        <v>4.4092651631849914E-4</v>
      </c>
      <c r="BP101">
        <f>IFERROR((T101+AZ101+AJ101)*_xlfn.XLOOKUP(Tool_Italy!BP$4,Monetization_Factors!$A:$A,Monetization_Factors!$D:$D),"")</f>
        <v>3.4422490281218852E-5</v>
      </c>
      <c r="BQ101">
        <f>IFERROR((U101+BA101+AK101)*_xlfn.XLOOKUP(Tool_Italy!BQ$4,Monetization_Factors!$A:$A,Monetization_Factors!$D:$D),"")</f>
        <v>1.7793480504740677E-3</v>
      </c>
      <c r="BR101" t="str">
        <f>IFERROR((V101+BB101+AL101)*_xlfn.XLOOKUP(Tool_Italy!BR$4,Monetization_Factors!$A:$A,Monetization_Factors!$D:$D),"")</f>
        <v/>
      </c>
      <c r="BS101">
        <f>IFERROR((W101+BC101+AM101)*_xlfn.XLOOKUP(Tool_Italy!BS$4,Monetization_Factors!$A:$A,Monetization_Factors!$D:$D),"")</f>
        <v>8.2363559100955743E-5</v>
      </c>
      <c r="BT101">
        <f>IFERROR((X101+BD101+AN101)*_xlfn.XLOOKUP(Tool_Italy!BT$4,Monetization_Factors!$A:$A,Monetization_Factors!$D:$D),"")</f>
        <v>2.8986999064923497E-3</v>
      </c>
      <c r="BU101">
        <f>IFERROR((Y101+BE101+AO101)*_xlfn.XLOOKUP(Tool_Italy!BU$4,Monetization_Factors!$A:$A,Monetization_Factors!$D:$D),"")</f>
        <v>2.9542413606243045E-3</v>
      </c>
      <c r="BV101">
        <f>IFERROR((Z101+BF101+AP101)*_xlfn.XLOOKUP(Tool_Italy!BV$4,Monetization_Factors!$A:$A,Monetization_Factors!$D:$D),"")</f>
        <v>1.1683869297165483E-3</v>
      </c>
      <c r="BW101">
        <f>IFERROR((AA101+BG101+AQ101)*_xlfn.XLOOKUP(Tool_Italy!BW$4,Monetization_Factors!$A:$A,Monetization_Factors!$D:$D),"")</f>
        <v>7.2670242088194686E-7</v>
      </c>
      <c r="BX101" s="38" cm="1">
        <f t="array" ref="BX101">IFERROR(_xlfn.IFS(I101&lt;&gt;0,I101*E101,I101="",J101*E101),"")</f>
        <v>0.17974658403974617</v>
      </c>
      <c r="BY101" s="38">
        <f t="shared" si="67"/>
        <v>2.129606804740251E-2</v>
      </c>
      <c r="BZ101" s="38">
        <f t="shared" si="71"/>
        <v>0.20104265208714867</v>
      </c>
      <c r="CA101" s="38">
        <f t="shared" si="68"/>
        <v>4.09539770142356E-5</v>
      </c>
      <c r="CB101">
        <f t="shared" si="102"/>
        <v>3.5278543000000002E-2</v>
      </c>
      <c r="CC101">
        <f t="shared" si="72"/>
        <v>2.11205231535E-9</v>
      </c>
      <c r="CD101">
        <f t="shared" si="73"/>
        <v>5.8174320339999998E-3</v>
      </c>
      <c r="CE101">
        <f t="shared" si="74"/>
        <v>3.0429194124999997E-4</v>
      </c>
      <c r="CF101">
        <f t="shared" si="75"/>
        <v>7.5541407345000005E-9</v>
      </c>
      <c r="CG101">
        <f t="shared" si="76"/>
        <v>5.05115458945E-9</v>
      </c>
      <c r="CH101">
        <f t="shared" si="77"/>
        <v>5.8226617824999991E-11</v>
      </c>
      <c r="CI101">
        <f t="shared" si="78"/>
        <v>1.00705064085E-3</v>
      </c>
      <c r="CJ101">
        <f t="shared" si="79"/>
        <v>1.4111098131500001E-5</v>
      </c>
      <c r="CK101">
        <f t="shared" si="80"/>
        <v>4.3497699794000001E-4</v>
      </c>
      <c r="CL101">
        <f t="shared" si="81"/>
        <v>4.0978906014999998E-3</v>
      </c>
      <c r="CM101">
        <f t="shared" si="82"/>
        <v>1.6925388308499998</v>
      </c>
      <c r="CN101">
        <f t="shared" si="83"/>
        <v>13.017763930999999</v>
      </c>
      <c r="CO101">
        <f t="shared" si="84"/>
        <v>0.46487415215</v>
      </c>
      <c r="CP101">
        <f t="shared" si="85"/>
        <v>0.70756427345000006</v>
      </c>
      <c r="CQ101">
        <f t="shared" si="86"/>
        <v>3.4785101364999996E-7</v>
      </c>
      <c r="CR101">
        <f t="shared" si="103"/>
        <v>6.7843351923076923E-5</v>
      </c>
      <c r="CS101">
        <f t="shared" si="87"/>
        <v>4.0616390679807694E-12</v>
      </c>
      <c r="CT101">
        <f t="shared" si="88"/>
        <v>1.1187369296153846E-5</v>
      </c>
      <c r="CU101">
        <f t="shared" si="89"/>
        <v>5.8517681009615378E-7</v>
      </c>
      <c r="CV101">
        <f t="shared" si="90"/>
        <v>1.4527193720192308E-11</v>
      </c>
      <c r="CW101">
        <f t="shared" si="91"/>
        <v>9.7137588258653849E-12</v>
      </c>
      <c r="CX101">
        <f t="shared" si="92"/>
        <v>1.119742650480769E-13</v>
      </c>
      <c r="CY101">
        <f t="shared" si="93"/>
        <v>1.9366358477884614E-6</v>
      </c>
      <c r="CZ101">
        <f t="shared" si="94"/>
        <v>2.7136727175961538E-8</v>
      </c>
      <c r="DA101">
        <f t="shared" si="95"/>
        <v>8.3649422680769237E-7</v>
      </c>
      <c r="DB101">
        <f t="shared" si="96"/>
        <v>7.8805588490384609E-6</v>
      </c>
      <c r="DC101">
        <f t="shared" si="97"/>
        <v>3.2548823670192303E-3</v>
      </c>
      <c r="DD101">
        <f t="shared" si="98"/>
        <v>2.503416140576923E-2</v>
      </c>
      <c r="DE101">
        <f t="shared" si="99"/>
        <v>8.939887541346154E-4</v>
      </c>
      <c r="DF101">
        <f t="shared" si="100"/>
        <v>1.3607005258653847E-3</v>
      </c>
      <c r="DG101">
        <f t="shared" si="101"/>
        <v>6.689442570192307E-10</v>
      </c>
      <c r="DH101" s="5">
        <f>IFERROR(((((L101+AB101)*(1/$H101))+AR101)/$F$2)/($B$2*('CAR.CAP_per person'!B$2)/(_xlfn.XLOOKUP($E$2,EU_countries_GDP!$A$2:$A$29,EU_countries_GDP!$E$2:$E$29))),"")</f>
        <v>7.7318629064161625E-3</v>
      </c>
      <c r="DI101" s="5">
        <f>IFERROR(((((M101+AC101)*(1/$H101))+AS101)/$F$2)/($B$2*('CAR.CAP_per person'!C$2)/(_xlfn.XLOOKUP($E$2,EU_countries_GDP!$A$2:$A$29,EU_countries_GDP!$E$2:$E$29))),"")</f>
        <v>6.0141930134141262E-6</v>
      </c>
      <c r="DJ101" s="5">
        <f>IFERROR(((((N101+AD101)*(1/$H101))+AT101)/$F$2)/($B$2*('CAR.CAP_per person'!D$2)/(_xlfn.XLOOKUP($E$2,EU_countries_GDP!$A$2:$A$29,EU_countries_GDP!$E$2:$E$29))),"")</f>
        <v>1.6971506728763334E-5</v>
      </c>
      <c r="DK101" s="5">
        <f>IFERROR(((((O101+AE101)*(1/$H101))+AU101)/$F$2)/($B$2*('CAR.CAP_per person'!E$2)/(_xlfn.XLOOKUP($E$2,EU_countries_GDP!$A$2:$A$29,EU_countries_GDP!$E$2:$E$29))),"")</f>
        <v>1.1442191482911757E-3</v>
      </c>
      <c r="DL101" s="5">
        <f>IFERROR(((((P101+AF101)*(1/$H101))+AV101)/$F$2)/($B$2*('CAR.CAP_per person'!F$2)/(_xlfn.XLOOKUP($E$2,EU_countries_GDP!$A$2:$A$29,EU_countries_GDP!$E$2:$E$29))),"")</f>
        <v>2.1871378519796703E-2</v>
      </c>
      <c r="DM101" s="5">
        <f>IFERROR(((((Q101+AG101)*(1/$H101))+AW101)/$F$2)/($B$2*('CAR.CAP_per person'!G$2)/(_xlfn.XLOOKUP($E$2,EU_countries_GDP!$A$2:$A$29,EU_countries_GDP!$E$2:$E$29))),"")</f>
        <v>8.0903099805960769E-3</v>
      </c>
      <c r="DN101" s="5">
        <f>IFERROR(((((R101+AH101)*(1/$H101))+AX101)/$F$2)/($B$2*('CAR.CAP_per person'!H$2)/(_xlfn.XLOOKUP($E$2,EU_countries_GDP!$A$2:$A$29,EU_countries_GDP!$E$2:$E$29))),"")</f>
        <v>1.9904942847823938E-5</v>
      </c>
      <c r="DO101" s="5">
        <f>IFERROR(((((S101+AI101)*(1/$H101))+AY101)/$F$2)/($B$2*('CAR.CAP_per person'!I$2)/(_xlfn.XLOOKUP($E$2,EU_countries_GDP!$A$2:$A$29,EU_countries_GDP!$E$2:$E$29))),"")</f>
        <v>1.4822907054251018E-3</v>
      </c>
      <c r="DP101" s="5">
        <f>IFERROR(((((T101+AJ101)*(1/$H101))+AZ101)/$F$2)/($B$2*('CAR.CAP_per person'!J$2)/(_xlfn.XLOOKUP($E$2,EU_countries_GDP!$A$2:$A$29,EU_countries_GDP!$E$2:$E$29))),"")</f>
        <v>3.7271133810383131E-3</v>
      </c>
      <c r="DQ101" s="5">
        <f>IFERROR(((((U101+AK101)*(1/$H101))+BA101)/$F$2)/($B$2*('CAR.CAP_per person'!K$2)/(_xlfn.XLOOKUP($E$2,EU_countries_GDP!$A$2:$A$29,EU_countries_GDP!$E$2:$E$29))),"")</f>
        <v>3.3296311272229292E-3</v>
      </c>
      <c r="DR101" s="5">
        <f>IFERROR(((((V101+AL101)*(1/$H101))+BB101)/$F$2)/($B$2*('CAR.CAP_per person'!L$2)/(_xlfn.XLOOKUP($E$2,EU_countries_GDP!$A$2:$A$29,EU_countries_GDP!$E$2:$E$29))),"")</f>
        <v>9.8231519633560651E-4</v>
      </c>
      <c r="DS101" s="5">
        <f>IFERROR(((((W101+AM101)*(1/$H101))+BC101)/$F$2)/($B$2*('CAR.CAP_per person'!M$2)/(_xlfn.XLOOKUP($E$2,EU_countries_GDP!$A$2:$A$29,EU_countries_GDP!$E$2:$E$29))),"")</f>
        <v>1.7946833472387669E-2</v>
      </c>
      <c r="DT101" s="5">
        <f>IFERROR(((((X101+AN101)*(1/$H101))+BD101)/$F$2)/($B$2*('CAR.CAP_per person'!N$2)/(_xlfn.XLOOKUP($E$2,EU_countries_GDP!$A$2:$A$29,EU_countries_GDP!$E$2:$E$29))),"")</f>
        <v>1.5761235793614341</v>
      </c>
      <c r="DU101" s="5">
        <f>IFERROR(((((Y101+AO101)*(1/$H101))+BE101)/$F$2)/($B$2*('CAR.CAP_per person'!O$2)/(_xlfn.XLOOKUP($E$2,EU_countries_GDP!$A$2:$A$29,EU_countries_GDP!$E$2:$E$29))),"")</f>
        <v>3.9391015383604313E-3</v>
      </c>
      <c r="DV101" s="5">
        <f>IFERROR(((((Z101+AP101)*(1/$H101))+BF101)/$F$2)/($B$2*('CAR.CAP_per person'!P$2)/(_xlfn.XLOOKUP($E$2,EU_countries_GDP!$A$2:$A$29,EU_countries_GDP!$E$2:$E$29))),"")</f>
        <v>4.8207994949336962E-3</v>
      </c>
      <c r="DW101" s="5">
        <f>IFERROR(((((AA101+AQ101)*(1/$H101))+BG101)/$F$2)/($B$2*('CAR.CAP_per person'!Q$2)/(_xlfn.XLOOKUP($E$2,EU_countries_GDP!$A$2:$A$29,EU_countries_GDP!$E$2:$E$29))),"")</f>
        <v>2.4236142928127594E-3</v>
      </c>
    </row>
    <row r="102" spans="1:127">
      <c r="A102" t="s">
        <v>236</v>
      </c>
      <c r="B102" t="str">
        <f>_xlfn.XLOOKUP(D102,Table5[Ingredient],Table5[Category],"",FALSE)</f>
        <v>Starch/satiating food</v>
      </c>
      <c r="C102" s="33" t="s">
        <v>257</v>
      </c>
      <c r="D102" s="33" t="s">
        <v>178</v>
      </c>
      <c r="E102" s="33">
        <v>0</v>
      </c>
      <c r="F102" s="33" t="s">
        <v>179</v>
      </c>
      <c r="G102" s="33" t="s">
        <v>180</v>
      </c>
      <c r="H102" s="91">
        <f>Dataset_IT!M7</f>
        <v>0</v>
      </c>
      <c r="I102" s="33"/>
      <c r="J102" s="37">
        <f>IFERROR(INDEX('AveragePrices&amp;Codes'!G:AG, MATCH($D102, 'AveragePrices&amp;Codes'!$A:$A, 0), MATCH(Tool_Italy!$E$2, 'AveragePrices&amp;Codes'!$G$1:$AG$1, 0)),"")</f>
        <v>4.0569082692307692</v>
      </c>
      <c r="K102" s="37">
        <f>IFERROR(E102/(_xlfn.XLOOKUP(A102,Dataset_IT!$Q$2:$Q$9,Dataset_IT!$R$2:$R$9)),"")</f>
        <v>0</v>
      </c>
      <c r="L102">
        <f>IFERROR(IF($F102="Raw",_xlfn.XLOOKUP(_xlfn.XLOOKUP(Tool_Italy!$D102,'AveragePrices&amp;Codes'!$A:$A,'AveragePrices&amp;Codes'!$B:$B),AGRIBALYSE_Raw!$B:$B,AGRIBALYSE_Raw!O:O)*$E102,_xlfn.XLOOKUP(_xlfn.XLOOKUP(Tool_Italy!$D102,'AveragePrices&amp;Codes'!$A:$A,'AveragePrices&amp;Codes'!$B:$B),AGRIBALYSE_Cooked!$C:$C,AGRIBALYSE_Cooked!P:P)*$E102),"")</f>
        <v>0</v>
      </c>
      <c r="M102">
        <f>IFERROR(IF($F102="Raw",_xlfn.XLOOKUP(_xlfn.XLOOKUP(Tool_Italy!$D102,'AveragePrices&amp;Codes'!$A:$A,'AveragePrices&amp;Codes'!$B:$B),AGRIBALYSE_Raw!$B:$B,AGRIBALYSE_Raw!P:P)*$E102,_xlfn.XLOOKUP(_xlfn.XLOOKUP(Tool_Italy!$D102,'AveragePrices&amp;Codes'!$A:$A,'AveragePrices&amp;Codes'!$B:$B),AGRIBALYSE_Cooked!$C:$C,AGRIBALYSE_Cooked!Q:Q)*$E102),"")</f>
        <v>0</v>
      </c>
      <c r="N102">
        <f>IFERROR(IF($F102="Raw",_xlfn.XLOOKUP(_xlfn.XLOOKUP(Tool_Italy!$D102,'AveragePrices&amp;Codes'!$A:$A,'AveragePrices&amp;Codes'!$B:$B),AGRIBALYSE_Raw!$B:$B,AGRIBALYSE_Raw!Q:Q)*$E102,_xlfn.XLOOKUP(_xlfn.XLOOKUP(Tool_Italy!$D102,'AveragePrices&amp;Codes'!$A:$A,'AveragePrices&amp;Codes'!$B:$B),AGRIBALYSE_Cooked!$C:$C,AGRIBALYSE_Cooked!R:R)*$E102),"")</f>
        <v>0</v>
      </c>
      <c r="O102">
        <f>IFERROR(IF($F102="Raw",_xlfn.XLOOKUP(_xlfn.XLOOKUP(Tool_Italy!$D102,'AveragePrices&amp;Codes'!$A:$A,'AveragePrices&amp;Codes'!$B:$B),AGRIBALYSE_Raw!$B:$B,AGRIBALYSE_Raw!R:R)*$E102,_xlfn.XLOOKUP(_xlfn.XLOOKUP(Tool_Italy!$D102,'AveragePrices&amp;Codes'!$A:$A,'AveragePrices&amp;Codes'!$B:$B),AGRIBALYSE_Cooked!$C:$C,AGRIBALYSE_Cooked!S:S)*$E102),"")</f>
        <v>0</v>
      </c>
      <c r="P102">
        <f>IFERROR(IF($F102="Raw",_xlfn.XLOOKUP(_xlfn.XLOOKUP(Tool_Italy!$D102,'AveragePrices&amp;Codes'!$A:$A,'AveragePrices&amp;Codes'!$B:$B),AGRIBALYSE_Raw!$B:$B,AGRIBALYSE_Raw!S:S)*$E102,_xlfn.XLOOKUP(_xlfn.XLOOKUP(Tool_Italy!$D102,'AveragePrices&amp;Codes'!$A:$A,'AveragePrices&amp;Codes'!$B:$B),AGRIBALYSE_Cooked!$C:$C,AGRIBALYSE_Cooked!T:T)*$E102),"")</f>
        <v>0</v>
      </c>
      <c r="Q102">
        <f>IFERROR(IF($F102="Raw",_xlfn.XLOOKUP(_xlfn.XLOOKUP(Tool_Italy!$D102,'AveragePrices&amp;Codes'!$A:$A,'AveragePrices&amp;Codes'!$B:$B),AGRIBALYSE_Raw!$B:$B,AGRIBALYSE_Raw!T:T)*$E102,_xlfn.XLOOKUP(_xlfn.XLOOKUP(Tool_Italy!$D102,'AveragePrices&amp;Codes'!$A:$A,'AveragePrices&amp;Codes'!$B:$B),AGRIBALYSE_Cooked!$C:$C,AGRIBALYSE_Cooked!U:U)*$E102),"")</f>
        <v>0</v>
      </c>
      <c r="R102">
        <f>IFERROR(IF($F102="Raw",_xlfn.XLOOKUP(_xlfn.XLOOKUP(Tool_Italy!$D102,'AveragePrices&amp;Codes'!$A:$A,'AveragePrices&amp;Codes'!$B:$B),AGRIBALYSE_Raw!$B:$B,AGRIBALYSE_Raw!U:U)*$E102,_xlfn.XLOOKUP(_xlfn.XLOOKUP(Tool_Italy!$D102,'AveragePrices&amp;Codes'!$A:$A,'AveragePrices&amp;Codes'!$B:$B),AGRIBALYSE_Cooked!$C:$C,AGRIBALYSE_Cooked!V:V)*$E102),"")</f>
        <v>0</v>
      </c>
      <c r="S102">
        <f>IFERROR(IF($F102="Raw",_xlfn.XLOOKUP(_xlfn.XLOOKUP(Tool_Italy!$D102,'AveragePrices&amp;Codes'!$A:$A,'AveragePrices&amp;Codes'!$B:$B),AGRIBALYSE_Raw!$B:$B,AGRIBALYSE_Raw!V:V)*$E102,_xlfn.XLOOKUP(_xlfn.XLOOKUP(Tool_Italy!$D102,'AveragePrices&amp;Codes'!$A:$A,'AveragePrices&amp;Codes'!$B:$B),AGRIBALYSE_Cooked!$C:$C,AGRIBALYSE_Cooked!W:W)*$E102),"")</f>
        <v>0</v>
      </c>
      <c r="T102">
        <f>IFERROR(IF($F102="Raw",_xlfn.XLOOKUP(_xlfn.XLOOKUP(Tool_Italy!$D102,'AveragePrices&amp;Codes'!$A:$A,'AveragePrices&amp;Codes'!$B:$B),AGRIBALYSE_Raw!$B:$B,AGRIBALYSE_Raw!W:W)*$E102,_xlfn.XLOOKUP(_xlfn.XLOOKUP(Tool_Italy!$D102,'AveragePrices&amp;Codes'!$A:$A,'AveragePrices&amp;Codes'!$B:$B),AGRIBALYSE_Cooked!$C:$C,AGRIBALYSE_Cooked!X:X)*$E102),"")</f>
        <v>0</v>
      </c>
      <c r="U102">
        <f>IFERROR(IF($F102="Raw",_xlfn.XLOOKUP(_xlfn.XLOOKUP(Tool_Italy!$D102,'AveragePrices&amp;Codes'!$A:$A,'AveragePrices&amp;Codes'!$B:$B),AGRIBALYSE_Raw!$B:$B,AGRIBALYSE_Raw!X:X)*$E102,_xlfn.XLOOKUP(_xlfn.XLOOKUP(Tool_Italy!$D102,'AveragePrices&amp;Codes'!$A:$A,'AveragePrices&amp;Codes'!$B:$B),AGRIBALYSE_Cooked!$C:$C,AGRIBALYSE_Cooked!Y:Y)*$E102),"")</f>
        <v>0</v>
      </c>
      <c r="V102">
        <f>IFERROR(IF($F102="Raw",_xlfn.XLOOKUP(_xlfn.XLOOKUP(Tool_Italy!$D102,'AveragePrices&amp;Codes'!$A:$A,'AveragePrices&amp;Codes'!$B:$B),AGRIBALYSE_Raw!$B:$B,AGRIBALYSE_Raw!Y:Y)*$E102,_xlfn.XLOOKUP(_xlfn.XLOOKUP(Tool_Italy!$D102,'AveragePrices&amp;Codes'!$A:$A,'AveragePrices&amp;Codes'!$B:$B),AGRIBALYSE_Cooked!$C:$C,AGRIBALYSE_Cooked!Z:Z)*$E102),"")</f>
        <v>0</v>
      </c>
      <c r="W102">
        <f>IFERROR(IF($F102="Raw",_xlfn.XLOOKUP(_xlfn.XLOOKUP(Tool_Italy!$D102,'AveragePrices&amp;Codes'!$A:$A,'AveragePrices&amp;Codes'!$B:$B),AGRIBALYSE_Raw!$B:$B,AGRIBALYSE_Raw!Z:Z)*$E102,_xlfn.XLOOKUP(_xlfn.XLOOKUP(Tool_Italy!$D102,'AveragePrices&amp;Codes'!$A:$A,'AveragePrices&amp;Codes'!$B:$B),AGRIBALYSE_Cooked!$C:$C,AGRIBALYSE_Cooked!AA:AA)*$E102),"")</f>
        <v>0</v>
      </c>
      <c r="X102">
        <f>IFERROR(IF($F102="Raw",_xlfn.XLOOKUP(_xlfn.XLOOKUP(Tool_Italy!$D102,'AveragePrices&amp;Codes'!$A:$A,'AveragePrices&amp;Codes'!$B:$B),AGRIBALYSE_Raw!$B:$B,AGRIBALYSE_Raw!AA:AA)*$E102,_xlfn.XLOOKUP(_xlfn.XLOOKUP(Tool_Italy!$D102,'AveragePrices&amp;Codes'!$A:$A,'AveragePrices&amp;Codes'!$B:$B),AGRIBALYSE_Cooked!$C:$C,AGRIBALYSE_Cooked!AB:AB)*$E102),"")</f>
        <v>0</v>
      </c>
      <c r="Y102">
        <f>IFERROR(IF($F102="Raw",_xlfn.XLOOKUP(_xlfn.XLOOKUP(Tool_Italy!$D102,'AveragePrices&amp;Codes'!$A:$A,'AveragePrices&amp;Codes'!$B:$B),AGRIBALYSE_Raw!$B:$B,AGRIBALYSE_Raw!AB:AB)*$E102,_xlfn.XLOOKUP(_xlfn.XLOOKUP(Tool_Italy!$D102,'AveragePrices&amp;Codes'!$A:$A,'AveragePrices&amp;Codes'!$B:$B),AGRIBALYSE_Cooked!$C:$C,AGRIBALYSE_Cooked!AC:AC)*$E102),"")</f>
        <v>0</v>
      </c>
      <c r="Z102">
        <f>IFERROR(IF($F102="Raw",_xlfn.XLOOKUP(_xlfn.XLOOKUP(Tool_Italy!$D102,'AveragePrices&amp;Codes'!$A:$A,'AveragePrices&amp;Codes'!$B:$B),AGRIBALYSE_Raw!$B:$B,AGRIBALYSE_Raw!AC:AC)*$E102,_xlfn.XLOOKUP(_xlfn.XLOOKUP(Tool_Italy!$D102,'AveragePrices&amp;Codes'!$A:$A,'AveragePrices&amp;Codes'!$B:$B),AGRIBALYSE_Cooked!$C:$C,AGRIBALYSE_Cooked!AD:AD)*$E102),"")</f>
        <v>0</v>
      </c>
      <c r="AA102">
        <f>IFERROR(IF($F102="Raw",_xlfn.XLOOKUP(_xlfn.XLOOKUP(Tool_Italy!$D102,'AveragePrices&amp;Codes'!$A:$A,'AveragePrices&amp;Codes'!$B:$B),AGRIBALYSE_Raw!$B:$B,AGRIBALYSE_Raw!AD:AD)*$E102,_xlfn.XLOOKUP(_xlfn.XLOOKUP(Tool_Italy!$D102,'AveragePrices&amp;Codes'!$A:$A,'AveragePrices&amp;Codes'!$B:$B),AGRIBALYSE_Cooked!$C:$C,AGRIBALYSE_Cooked!AE:AE)*$E102),"")</f>
        <v>0</v>
      </c>
      <c r="AB102" cm="1">
        <f t="array" ref="AB102">IFERROR(_xlfn.XLOOKUP(Tool_Italy!$F102&amp;$E$2,'Cooking methods'!$A:$A&amp;'Cooking methods'!$B:$B,'Cooking methods'!C:C)*$E102,"")</f>
        <v>0</v>
      </c>
      <c r="AC102" cm="1">
        <f t="array" ref="AC102">IFERROR(_xlfn.XLOOKUP(Tool_Italy!$F102&amp;$E$2,'Cooking methods'!$A:$A&amp;'Cooking methods'!$B:$B,'Cooking methods'!D:D)*$E102,"")</f>
        <v>0</v>
      </c>
      <c r="AD102" cm="1">
        <f t="array" ref="AD102">IFERROR(_xlfn.XLOOKUP(Tool_Italy!$F102&amp;$E$2,'Cooking methods'!$A:$A&amp;'Cooking methods'!$B:$B,'Cooking methods'!E:E)*$E102,"")</f>
        <v>0</v>
      </c>
      <c r="AE102" cm="1">
        <f t="array" ref="AE102">IFERROR(_xlfn.XLOOKUP(Tool_Italy!$F102&amp;$E$2,'Cooking methods'!$A:$A&amp;'Cooking methods'!$B:$B,'Cooking methods'!F:F)*$E102,"")</f>
        <v>0</v>
      </c>
      <c r="AF102" cm="1">
        <f t="array" ref="AF102">IFERROR(_xlfn.XLOOKUP(Tool_Italy!$F102&amp;$E$2,'Cooking methods'!$A:$A&amp;'Cooking methods'!$B:$B,'Cooking methods'!G:G)*$E102,"")</f>
        <v>0</v>
      </c>
      <c r="AG102" cm="1">
        <f t="array" ref="AG102">IFERROR(_xlfn.XLOOKUP(Tool_Italy!$F102&amp;$E$2,'Cooking methods'!$A:$A&amp;'Cooking methods'!$B:$B,'Cooking methods'!H:H)*$E102,"")</f>
        <v>0</v>
      </c>
      <c r="AH102" cm="1">
        <f t="array" ref="AH102">IFERROR(_xlfn.XLOOKUP(Tool_Italy!$F102&amp;$E$2,'Cooking methods'!$A:$A&amp;'Cooking methods'!$B:$B,'Cooking methods'!I:I)*$E102,"")</f>
        <v>0</v>
      </c>
      <c r="AI102" cm="1">
        <f t="array" ref="AI102">IFERROR(_xlfn.XLOOKUP(Tool_Italy!$F102&amp;$E$2,'Cooking methods'!$A:$A&amp;'Cooking methods'!$B:$B,'Cooking methods'!J:J)*$E102,"")</f>
        <v>0</v>
      </c>
      <c r="AJ102" cm="1">
        <f t="array" ref="AJ102">IFERROR(_xlfn.XLOOKUP(Tool_Italy!$F102&amp;$E$2,'Cooking methods'!$A:$A&amp;'Cooking methods'!$B:$B,'Cooking methods'!K:K)*$E102,"")</f>
        <v>0</v>
      </c>
      <c r="AK102" cm="1">
        <f t="array" ref="AK102">IFERROR(_xlfn.XLOOKUP(Tool_Italy!$F102&amp;$E$2,'Cooking methods'!$A:$A&amp;'Cooking methods'!$B:$B,'Cooking methods'!L:L)*$E102,"")</f>
        <v>0</v>
      </c>
      <c r="AL102" cm="1">
        <f t="array" ref="AL102">IFERROR(_xlfn.XLOOKUP(Tool_Italy!$F102&amp;$E$2,'Cooking methods'!$A:$A&amp;'Cooking methods'!$B:$B,'Cooking methods'!M:M)*$E102,"")</f>
        <v>0</v>
      </c>
      <c r="AM102" cm="1">
        <f t="array" ref="AM102">IFERROR(_xlfn.XLOOKUP(Tool_Italy!$F102&amp;$E$2,'Cooking methods'!$A:$A&amp;'Cooking methods'!$B:$B,'Cooking methods'!N:N)*$E102,"")</f>
        <v>0</v>
      </c>
      <c r="AN102" cm="1">
        <f t="array" ref="AN102">IFERROR(_xlfn.XLOOKUP(Tool_Italy!$F102&amp;$E$2,'Cooking methods'!$A:$A&amp;'Cooking methods'!$B:$B,'Cooking methods'!O:O)*$E102,"")</f>
        <v>0</v>
      </c>
      <c r="AO102" cm="1">
        <f t="array" ref="AO102">IFERROR(_xlfn.XLOOKUP(Tool_Italy!$F102&amp;$E$2,'Cooking methods'!$A:$A&amp;'Cooking methods'!$B:$B,'Cooking methods'!P:P)*$E102,"")</f>
        <v>0</v>
      </c>
      <c r="AP102" cm="1">
        <f t="array" ref="AP102">IFERROR(_xlfn.XLOOKUP(Tool_Italy!$F102&amp;$E$2,'Cooking methods'!$A:$A&amp;'Cooking methods'!$B:$B,'Cooking methods'!Q:Q)*$E102,"")</f>
        <v>0</v>
      </c>
      <c r="AQ102" cm="1">
        <f t="array" ref="AQ102">IFERROR(_xlfn.XLOOKUP(Tool_Italy!$F102&amp;$E$2,'Cooking methods'!$A:$A&amp;'Cooking methods'!$B:$B,'Cooking methods'!R:R)*$E102,"")</f>
        <v>0</v>
      </c>
      <c r="AR102" cm="1">
        <f t="array" ref="AR102">IFERROR(_xlfn.XLOOKUP(Tool_Italy!$G102&amp;$E$2,'Waste management'!$A:$A&amp;'Waste management'!$B:$B,'Waste management'!C:C)*$E102,"")</f>
        <v>0</v>
      </c>
      <c r="AS102" cm="1">
        <f t="array" ref="AS102">IFERROR(_xlfn.XLOOKUP(Tool_Italy!$G102&amp;$E$2,'Waste management'!$A:$A&amp;'Waste management'!$B:$B,'Waste management'!D:D)*$E102,"")</f>
        <v>0</v>
      </c>
      <c r="AT102" cm="1">
        <f t="array" ref="AT102">IFERROR(_xlfn.XLOOKUP(Tool_Italy!$G102&amp;$E$2,'Waste management'!$A:$A&amp;'Waste management'!$B:$B,'Waste management'!E:E)*$E102,"")</f>
        <v>0</v>
      </c>
      <c r="AU102" cm="1">
        <f t="array" ref="AU102">IFERROR(_xlfn.XLOOKUP(Tool_Italy!$G102&amp;$E$2,'Waste management'!$A:$A&amp;'Waste management'!$B:$B,'Waste management'!F:F)*$E102,"")</f>
        <v>0</v>
      </c>
      <c r="AV102" cm="1">
        <f t="array" ref="AV102">IFERROR(_xlfn.XLOOKUP(Tool_Italy!$G102&amp;$E$2,'Waste management'!$A:$A&amp;'Waste management'!$B:$B,'Waste management'!G:G)*$E102,"")</f>
        <v>0</v>
      </c>
      <c r="AW102" cm="1">
        <f t="array" ref="AW102">IFERROR(_xlfn.XLOOKUP(Tool_Italy!$G102&amp;$E$2,'Waste management'!$A:$A&amp;'Waste management'!$B:$B,'Waste management'!H:H)*$E102,"")</f>
        <v>0</v>
      </c>
      <c r="AX102" cm="1">
        <f t="array" ref="AX102">IFERROR(_xlfn.XLOOKUP(Tool_Italy!$G102&amp;$E$2,'Waste management'!$A:$A&amp;'Waste management'!$B:$B,'Waste management'!I:I)*$E102,"")</f>
        <v>0</v>
      </c>
      <c r="AY102" cm="1">
        <f t="array" ref="AY102">IFERROR(_xlfn.XLOOKUP(Tool_Italy!$G102&amp;$E$2,'Waste management'!$A:$A&amp;'Waste management'!$B:$B,'Waste management'!J:J)*$E102,"")</f>
        <v>0</v>
      </c>
      <c r="AZ102" cm="1">
        <f t="array" ref="AZ102">IFERROR(_xlfn.XLOOKUP(Tool_Italy!$G102&amp;$E$2,'Waste management'!$A:$A&amp;'Waste management'!$B:$B,'Waste management'!K:K)*$E102,"")</f>
        <v>0</v>
      </c>
      <c r="BA102" cm="1">
        <f t="array" ref="BA102">IFERROR(_xlfn.XLOOKUP(Tool_Italy!$G102&amp;$E$2,'Waste management'!$A:$A&amp;'Waste management'!$B:$B,'Waste management'!L:L)*$E102,"")</f>
        <v>0</v>
      </c>
      <c r="BB102" cm="1">
        <f t="array" ref="BB102">IFERROR(_xlfn.XLOOKUP(Tool_Italy!$G102&amp;$E$2,'Waste management'!$A:$A&amp;'Waste management'!$B:$B,'Waste management'!M:M)*$E102,"")</f>
        <v>0</v>
      </c>
      <c r="BC102" cm="1">
        <f t="array" ref="BC102">IFERROR(_xlfn.XLOOKUP(Tool_Italy!$G102&amp;$E$2,'Waste management'!$A:$A&amp;'Waste management'!$B:$B,'Waste management'!N:N)*$E102,"")</f>
        <v>0</v>
      </c>
      <c r="BD102" cm="1">
        <f t="array" ref="BD102">IFERROR(_xlfn.XLOOKUP(Tool_Italy!$G102&amp;$E$2,'Waste management'!$A:$A&amp;'Waste management'!$B:$B,'Waste management'!O:O)*$E102,"")</f>
        <v>0</v>
      </c>
      <c r="BE102" cm="1">
        <f t="array" ref="BE102">IFERROR(_xlfn.XLOOKUP(Tool_Italy!$G102&amp;$E$2,'Waste management'!$A:$A&amp;'Waste management'!$B:$B,'Waste management'!P:P)*$E102,"")</f>
        <v>0</v>
      </c>
      <c r="BF102" cm="1">
        <f t="array" ref="BF102">IFERROR(_xlfn.XLOOKUP(Tool_Italy!$G102&amp;$E$2,'Waste management'!$A:$A&amp;'Waste management'!$B:$B,'Waste management'!Q:Q)*$E102,"")</f>
        <v>0</v>
      </c>
      <c r="BG102" cm="1">
        <f t="array" ref="BG102">IFERROR(_xlfn.XLOOKUP(Tool_Italy!$G102&amp;$E$2,'Waste management'!$A:$A&amp;'Waste management'!$B:$B,'Waste management'!R:R)*$E102,"")</f>
        <v>0</v>
      </c>
      <c r="BH102">
        <f>IFERROR((L102+AR102+AB102)*_xlfn.XLOOKUP(Tool_Italy!BH$4,Monetization_Factors!$A:$A,Monetization_Factors!$D:$D),"")</f>
        <v>0</v>
      </c>
      <c r="BI102">
        <f>IFERROR((M102+AS102+AC102)*_xlfn.XLOOKUP(Tool_Italy!BI$4,Monetization_Factors!$A:$A,Monetization_Factors!$D:$D),"")</f>
        <v>0</v>
      </c>
      <c r="BJ102">
        <f>IFERROR((N102+AT102+AD102)*_xlfn.XLOOKUP(Tool_Italy!BJ$4,Monetization_Factors!$A:$A,Monetization_Factors!$D:$D),"")</f>
        <v>0</v>
      </c>
      <c r="BK102">
        <f>IFERROR((O102+AU102+AE102)*_xlfn.XLOOKUP(Tool_Italy!BK$4,Monetization_Factors!$A:$A,Monetization_Factors!$D:$D),"")</f>
        <v>0</v>
      </c>
      <c r="BL102">
        <f>IFERROR((P102+AV102+AF102)*_xlfn.XLOOKUP(Tool_Italy!BL$4,Monetization_Factors!$A:$A,Monetization_Factors!$D:$D),"")</f>
        <v>0</v>
      </c>
      <c r="BM102">
        <f>IFERROR((Q102+AW102+AG102)*_xlfn.XLOOKUP(Tool_Italy!BM$4,Monetization_Factors!$A:$A,Monetization_Factors!$D:$D),"")</f>
        <v>0</v>
      </c>
      <c r="BN102">
        <f>IFERROR((R102+AX102+AH102)*_xlfn.XLOOKUP(Tool_Italy!BN$4,Monetization_Factors!$A:$A,Monetization_Factors!$D:$D),"")</f>
        <v>0</v>
      </c>
      <c r="BO102">
        <f>IFERROR((S102+AY102+AI102)*_xlfn.XLOOKUP(Tool_Italy!BO$4,Monetization_Factors!$A:$A,Monetization_Factors!$D:$D),"")</f>
        <v>0</v>
      </c>
      <c r="BP102">
        <f>IFERROR((T102+AZ102+AJ102)*_xlfn.XLOOKUP(Tool_Italy!BP$4,Monetization_Factors!$A:$A,Monetization_Factors!$D:$D),"")</f>
        <v>0</v>
      </c>
      <c r="BQ102">
        <f>IFERROR((U102+BA102+AK102)*_xlfn.XLOOKUP(Tool_Italy!BQ$4,Monetization_Factors!$A:$A,Monetization_Factors!$D:$D),"")</f>
        <v>0</v>
      </c>
      <c r="BR102" t="str">
        <f>IFERROR((V102+BB102+AL102)*_xlfn.XLOOKUP(Tool_Italy!BR$4,Monetization_Factors!$A:$A,Monetization_Factors!$D:$D),"")</f>
        <v/>
      </c>
      <c r="BS102">
        <f>IFERROR((W102+BC102+AM102)*_xlfn.XLOOKUP(Tool_Italy!BS$4,Monetization_Factors!$A:$A,Monetization_Factors!$D:$D),"")</f>
        <v>0</v>
      </c>
      <c r="BT102">
        <f>IFERROR((X102+BD102+AN102)*_xlfn.XLOOKUP(Tool_Italy!BT$4,Monetization_Factors!$A:$A,Monetization_Factors!$D:$D),"")</f>
        <v>0</v>
      </c>
      <c r="BU102">
        <f>IFERROR((Y102+BE102+AO102)*_xlfn.XLOOKUP(Tool_Italy!BU$4,Monetization_Factors!$A:$A,Monetization_Factors!$D:$D),"")</f>
        <v>0</v>
      </c>
      <c r="BV102">
        <f>IFERROR((Z102+BF102+AP102)*_xlfn.XLOOKUP(Tool_Italy!BV$4,Monetization_Factors!$A:$A,Monetization_Factors!$D:$D),"")</f>
        <v>0</v>
      </c>
      <c r="BW102">
        <f>IFERROR((AA102+BG102+AQ102)*_xlfn.XLOOKUP(Tool_Italy!BW$4,Monetization_Factors!$A:$A,Monetization_Factors!$D:$D),"")</f>
        <v>0</v>
      </c>
      <c r="BX102" s="38" cm="1">
        <f t="array" ref="BX102">IFERROR(_xlfn.IFS(I102&lt;&gt;0,I102*E102,I102="",J102*E102),"")</f>
        <v>0</v>
      </c>
      <c r="BY102" s="38">
        <f t="shared" si="67"/>
        <v>0</v>
      </c>
      <c r="BZ102" s="38">
        <f t="shared" si="71"/>
        <v>0</v>
      </c>
      <c r="CA102" s="38">
        <f t="shared" si="68"/>
        <v>0</v>
      </c>
      <c r="CB102">
        <f t="shared" si="102"/>
        <v>0</v>
      </c>
      <c r="CC102">
        <f t="shared" si="72"/>
        <v>0</v>
      </c>
      <c r="CD102">
        <f t="shared" si="73"/>
        <v>0</v>
      </c>
      <c r="CE102">
        <f t="shared" si="74"/>
        <v>0</v>
      </c>
      <c r="CF102">
        <f t="shared" si="75"/>
        <v>0</v>
      </c>
      <c r="CG102">
        <f t="shared" si="76"/>
        <v>0</v>
      </c>
      <c r="CH102">
        <f t="shared" si="77"/>
        <v>0</v>
      </c>
      <c r="CI102">
        <f t="shared" si="78"/>
        <v>0</v>
      </c>
      <c r="CJ102">
        <f t="shared" si="79"/>
        <v>0</v>
      </c>
      <c r="CK102">
        <f t="shared" si="80"/>
        <v>0</v>
      </c>
      <c r="CL102">
        <f t="shared" si="81"/>
        <v>0</v>
      </c>
      <c r="CM102">
        <f t="shared" si="82"/>
        <v>0</v>
      </c>
      <c r="CN102">
        <f t="shared" si="83"/>
        <v>0</v>
      </c>
      <c r="CO102">
        <f t="shared" si="84"/>
        <v>0</v>
      </c>
      <c r="CP102">
        <f t="shared" si="85"/>
        <v>0</v>
      </c>
      <c r="CQ102">
        <f t="shared" si="86"/>
        <v>0</v>
      </c>
      <c r="CR102">
        <f t="shared" si="103"/>
        <v>0</v>
      </c>
      <c r="CS102">
        <f t="shared" si="87"/>
        <v>0</v>
      </c>
      <c r="CT102">
        <f t="shared" si="88"/>
        <v>0</v>
      </c>
      <c r="CU102">
        <f t="shared" si="89"/>
        <v>0</v>
      </c>
      <c r="CV102">
        <f t="shared" si="90"/>
        <v>0</v>
      </c>
      <c r="CW102">
        <f t="shared" si="91"/>
        <v>0</v>
      </c>
      <c r="CX102">
        <f t="shared" si="92"/>
        <v>0</v>
      </c>
      <c r="CY102">
        <f t="shared" si="93"/>
        <v>0</v>
      </c>
      <c r="CZ102">
        <f t="shared" si="94"/>
        <v>0</v>
      </c>
      <c r="DA102">
        <f t="shared" si="95"/>
        <v>0</v>
      </c>
      <c r="DB102">
        <f t="shared" si="96"/>
        <v>0</v>
      </c>
      <c r="DC102">
        <f t="shared" si="97"/>
        <v>0</v>
      </c>
      <c r="DD102">
        <f t="shared" si="98"/>
        <v>0</v>
      </c>
      <c r="DE102">
        <f t="shared" si="99"/>
        <v>0</v>
      </c>
      <c r="DF102">
        <f t="shared" si="100"/>
        <v>0</v>
      </c>
      <c r="DG102">
        <f t="shared" si="101"/>
        <v>0</v>
      </c>
      <c r="DH102" s="5" t="str">
        <f>IFERROR(((((L102+AB102)*(1/$H102))+AR102)/$F$2)/($B$2*('CAR.CAP_per person'!B$2)/(_xlfn.XLOOKUP($E$2,EU_countries_GDP!$A$2:$A$29,EU_countries_GDP!$E$2:$E$29))),"")</f>
        <v/>
      </c>
      <c r="DI102" s="5" t="str">
        <f>IFERROR(((((M102+AC102)*(1/$H102))+AS102)/$F$2)/($B$2*('CAR.CAP_per person'!C$2)/(_xlfn.XLOOKUP($E$2,EU_countries_GDP!$A$2:$A$29,EU_countries_GDP!$E$2:$E$29))),"")</f>
        <v/>
      </c>
      <c r="DJ102" s="5" t="str">
        <f>IFERROR(((((N102+AD102)*(1/$H102))+AT102)/$F$2)/($B$2*('CAR.CAP_per person'!D$2)/(_xlfn.XLOOKUP($E$2,EU_countries_GDP!$A$2:$A$29,EU_countries_GDP!$E$2:$E$29))),"")</f>
        <v/>
      </c>
      <c r="DK102" s="5" t="str">
        <f>IFERROR(((((O102+AE102)*(1/$H102))+AU102)/$F$2)/($B$2*('CAR.CAP_per person'!E$2)/(_xlfn.XLOOKUP($E$2,EU_countries_GDP!$A$2:$A$29,EU_countries_GDP!$E$2:$E$29))),"")</f>
        <v/>
      </c>
      <c r="DL102" s="5" t="str">
        <f>IFERROR(((((P102+AF102)*(1/$H102))+AV102)/$F$2)/($B$2*('CAR.CAP_per person'!F$2)/(_xlfn.XLOOKUP($E$2,EU_countries_GDP!$A$2:$A$29,EU_countries_GDP!$E$2:$E$29))),"")</f>
        <v/>
      </c>
      <c r="DM102" s="5" t="str">
        <f>IFERROR(((((Q102+AG102)*(1/$H102))+AW102)/$F$2)/($B$2*('CAR.CAP_per person'!G$2)/(_xlfn.XLOOKUP($E$2,EU_countries_GDP!$A$2:$A$29,EU_countries_GDP!$E$2:$E$29))),"")</f>
        <v/>
      </c>
      <c r="DN102" s="5" t="str">
        <f>IFERROR(((((R102+AH102)*(1/$H102))+AX102)/$F$2)/($B$2*('CAR.CAP_per person'!H$2)/(_xlfn.XLOOKUP($E$2,EU_countries_GDP!$A$2:$A$29,EU_countries_GDP!$E$2:$E$29))),"")</f>
        <v/>
      </c>
      <c r="DO102" s="5" t="str">
        <f>IFERROR(((((S102+AI102)*(1/$H102))+AY102)/$F$2)/($B$2*('CAR.CAP_per person'!I$2)/(_xlfn.XLOOKUP($E$2,EU_countries_GDP!$A$2:$A$29,EU_countries_GDP!$E$2:$E$29))),"")</f>
        <v/>
      </c>
      <c r="DP102" s="5" t="str">
        <f>IFERROR(((((T102+AJ102)*(1/$H102))+AZ102)/$F$2)/($B$2*('CAR.CAP_per person'!J$2)/(_xlfn.XLOOKUP($E$2,EU_countries_GDP!$A$2:$A$29,EU_countries_GDP!$E$2:$E$29))),"")</f>
        <v/>
      </c>
      <c r="DQ102" s="5" t="str">
        <f>IFERROR(((((U102+AK102)*(1/$H102))+BA102)/$F$2)/($B$2*('CAR.CAP_per person'!K$2)/(_xlfn.XLOOKUP($E$2,EU_countries_GDP!$A$2:$A$29,EU_countries_GDP!$E$2:$E$29))),"")</f>
        <v/>
      </c>
      <c r="DR102" s="5" t="str">
        <f>IFERROR(((((V102+AL102)*(1/$H102))+BB102)/$F$2)/($B$2*('CAR.CAP_per person'!L$2)/(_xlfn.XLOOKUP($E$2,EU_countries_GDP!$A$2:$A$29,EU_countries_GDP!$E$2:$E$29))),"")</f>
        <v/>
      </c>
      <c r="DS102" s="5" t="str">
        <f>IFERROR(((((W102+AM102)*(1/$H102))+BC102)/$F$2)/($B$2*('CAR.CAP_per person'!M$2)/(_xlfn.XLOOKUP($E$2,EU_countries_GDP!$A$2:$A$29,EU_countries_GDP!$E$2:$E$29))),"")</f>
        <v/>
      </c>
      <c r="DT102" s="5" t="str">
        <f>IFERROR(((((X102+AN102)*(1/$H102))+BD102)/$F$2)/($B$2*('CAR.CAP_per person'!N$2)/(_xlfn.XLOOKUP($E$2,EU_countries_GDP!$A$2:$A$29,EU_countries_GDP!$E$2:$E$29))),"")</f>
        <v/>
      </c>
      <c r="DU102" s="5" t="str">
        <f>IFERROR(((((Y102+AO102)*(1/$H102))+BE102)/$F$2)/($B$2*('CAR.CAP_per person'!O$2)/(_xlfn.XLOOKUP($E$2,EU_countries_GDP!$A$2:$A$29,EU_countries_GDP!$E$2:$E$29))),"")</f>
        <v/>
      </c>
      <c r="DV102" s="5" t="str">
        <f>IFERROR(((((Z102+AP102)*(1/$H102))+BF102)/$F$2)/($B$2*('CAR.CAP_per person'!P$2)/(_xlfn.XLOOKUP($E$2,EU_countries_GDP!$A$2:$A$29,EU_countries_GDP!$E$2:$E$29))),"")</f>
        <v/>
      </c>
      <c r="DW102" s="5" t="str">
        <f>IFERROR(((((AA102+AQ102)*(1/$H102))+BG102)/$F$2)/($B$2*('CAR.CAP_per person'!Q$2)/(_xlfn.XLOOKUP($E$2,EU_countries_GDP!$A$2:$A$29,EU_countries_GDP!$E$2:$E$29))),"")</f>
        <v/>
      </c>
    </row>
    <row r="103" spans="1:127">
      <c r="A103" t="s">
        <v>236</v>
      </c>
      <c r="B103" t="str">
        <f>_xlfn.XLOOKUP(D103,Table5[Ingredient],Table5[Category],"",FALSE)</f>
        <v>Vegetables</v>
      </c>
      <c r="C103" s="33" t="s">
        <v>257</v>
      </c>
      <c r="D103" s="33" t="s">
        <v>237</v>
      </c>
      <c r="E103" s="33">
        <v>0</v>
      </c>
      <c r="F103" s="33" t="s">
        <v>182</v>
      </c>
      <c r="G103" s="33" t="s">
        <v>180</v>
      </c>
      <c r="H103" s="91">
        <f>Dataset_IT!M8</f>
        <v>0</v>
      </c>
      <c r="I103" s="33"/>
      <c r="J103" s="37" t="str">
        <f>IFERROR(INDEX('AveragePrices&amp;Codes'!G:AG, MATCH($D103, 'AveragePrices&amp;Codes'!$A:$A, 0), MATCH(Tool_Italy!$E$2, 'AveragePrices&amp;Codes'!$G$1:$AG$1, 0)),"")</f>
        <v/>
      </c>
      <c r="K103" s="37">
        <f>IFERROR(E103/(_xlfn.XLOOKUP(A103,Dataset_IT!$Q$2:$Q$9,Dataset_IT!$R$2:$R$9)),"")</f>
        <v>0</v>
      </c>
      <c r="L103">
        <f>IFERROR(IF($F103="Raw",_xlfn.XLOOKUP(_xlfn.XLOOKUP(Tool_Italy!$D103,'AveragePrices&amp;Codes'!$A:$A,'AveragePrices&amp;Codes'!$B:$B),AGRIBALYSE_Raw!$B:$B,AGRIBALYSE_Raw!O:O)*$E103,_xlfn.XLOOKUP(_xlfn.XLOOKUP(Tool_Italy!$D103,'AveragePrices&amp;Codes'!$A:$A,'AveragePrices&amp;Codes'!$B:$B),AGRIBALYSE_Cooked!$C:$C,AGRIBALYSE_Cooked!P:P)*$E103),"")</f>
        <v>0</v>
      </c>
      <c r="M103">
        <f>IFERROR(IF($F103="Raw",_xlfn.XLOOKUP(_xlfn.XLOOKUP(Tool_Italy!$D103,'AveragePrices&amp;Codes'!$A:$A,'AveragePrices&amp;Codes'!$B:$B),AGRIBALYSE_Raw!$B:$B,AGRIBALYSE_Raw!P:P)*$E103,_xlfn.XLOOKUP(_xlfn.XLOOKUP(Tool_Italy!$D103,'AveragePrices&amp;Codes'!$A:$A,'AveragePrices&amp;Codes'!$B:$B),AGRIBALYSE_Cooked!$C:$C,AGRIBALYSE_Cooked!Q:Q)*$E103),"")</f>
        <v>0</v>
      </c>
      <c r="N103">
        <f>IFERROR(IF($F103="Raw",_xlfn.XLOOKUP(_xlfn.XLOOKUP(Tool_Italy!$D103,'AveragePrices&amp;Codes'!$A:$A,'AveragePrices&amp;Codes'!$B:$B),AGRIBALYSE_Raw!$B:$B,AGRIBALYSE_Raw!Q:Q)*$E103,_xlfn.XLOOKUP(_xlfn.XLOOKUP(Tool_Italy!$D103,'AveragePrices&amp;Codes'!$A:$A,'AveragePrices&amp;Codes'!$B:$B),AGRIBALYSE_Cooked!$C:$C,AGRIBALYSE_Cooked!R:R)*$E103),"")</f>
        <v>0</v>
      </c>
      <c r="O103">
        <f>IFERROR(IF($F103="Raw",_xlfn.XLOOKUP(_xlfn.XLOOKUP(Tool_Italy!$D103,'AveragePrices&amp;Codes'!$A:$A,'AveragePrices&amp;Codes'!$B:$B),AGRIBALYSE_Raw!$B:$B,AGRIBALYSE_Raw!R:R)*$E103,_xlfn.XLOOKUP(_xlfn.XLOOKUP(Tool_Italy!$D103,'AveragePrices&amp;Codes'!$A:$A,'AveragePrices&amp;Codes'!$B:$B),AGRIBALYSE_Cooked!$C:$C,AGRIBALYSE_Cooked!S:S)*$E103),"")</f>
        <v>0</v>
      </c>
      <c r="P103">
        <f>IFERROR(IF($F103="Raw",_xlfn.XLOOKUP(_xlfn.XLOOKUP(Tool_Italy!$D103,'AveragePrices&amp;Codes'!$A:$A,'AveragePrices&amp;Codes'!$B:$B),AGRIBALYSE_Raw!$B:$B,AGRIBALYSE_Raw!S:S)*$E103,_xlfn.XLOOKUP(_xlfn.XLOOKUP(Tool_Italy!$D103,'AveragePrices&amp;Codes'!$A:$A,'AveragePrices&amp;Codes'!$B:$B),AGRIBALYSE_Cooked!$C:$C,AGRIBALYSE_Cooked!T:T)*$E103),"")</f>
        <v>0</v>
      </c>
      <c r="Q103">
        <f>IFERROR(IF($F103="Raw",_xlfn.XLOOKUP(_xlfn.XLOOKUP(Tool_Italy!$D103,'AveragePrices&amp;Codes'!$A:$A,'AveragePrices&amp;Codes'!$B:$B),AGRIBALYSE_Raw!$B:$B,AGRIBALYSE_Raw!T:T)*$E103,_xlfn.XLOOKUP(_xlfn.XLOOKUP(Tool_Italy!$D103,'AveragePrices&amp;Codes'!$A:$A,'AveragePrices&amp;Codes'!$B:$B),AGRIBALYSE_Cooked!$C:$C,AGRIBALYSE_Cooked!U:U)*$E103),"")</f>
        <v>0</v>
      </c>
      <c r="R103">
        <f>IFERROR(IF($F103="Raw",_xlfn.XLOOKUP(_xlfn.XLOOKUP(Tool_Italy!$D103,'AveragePrices&amp;Codes'!$A:$A,'AveragePrices&amp;Codes'!$B:$B),AGRIBALYSE_Raw!$B:$B,AGRIBALYSE_Raw!U:U)*$E103,_xlfn.XLOOKUP(_xlfn.XLOOKUP(Tool_Italy!$D103,'AveragePrices&amp;Codes'!$A:$A,'AveragePrices&amp;Codes'!$B:$B),AGRIBALYSE_Cooked!$C:$C,AGRIBALYSE_Cooked!V:V)*$E103),"")</f>
        <v>0</v>
      </c>
      <c r="S103">
        <f>IFERROR(IF($F103="Raw",_xlfn.XLOOKUP(_xlfn.XLOOKUP(Tool_Italy!$D103,'AveragePrices&amp;Codes'!$A:$A,'AveragePrices&amp;Codes'!$B:$B),AGRIBALYSE_Raw!$B:$B,AGRIBALYSE_Raw!V:V)*$E103,_xlfn.XLOOKUP(_xlfn.XLOOKUP(Tool_Italy!$D103,'AveragePrices&amp;Codes'!$A:$A,'AveragePrices&amp;Codes'!$B:$B),AGRIBALYSE_Cooked!$C:$C,AGRIBALYSE_Cooked!W:W)*$E103),"")</f>
        <v>0</v>
      </c>
      <c r="T103">
        <f>IFERROR(IF($F103="Raw",_xlfn.XLOOKUP(_xlfn.XLOOKUP(Tool_Italy!$D103,'AveragePrices&amp;Codes'!$A:$A,'AveragePrices&amp;Codes'!$B:$B),AGRIBALYSE_Raw!$B:$B,AGRIBALYSE_Raw!W:W)*$E103,_xlfn.XLOOKUP(_xlfn.XLOOKUP(Tool_Italy!$D103,'AveragePrices&amp;Codes'!$A:$A,'AveragePrices&amp;Codes'!$B:$B),AGRIBALYSE_Cooked!$C:$C,AGRIBALYSE_Cooked!X:X)*$E103),"")</f>
        <v>0</v>
      </c>
      <c r="U103">
        <f>IFERROR(IF($F103="Raw",_xlfn.XLOOKUP(_xlfn.XLOOKUP(Tool_Italy!$D103,'AveragePrices&amp;Codes'!$A:$A,'AveragePrices&amp;Codes'!$B:$B),AGRIBALYSE_Raw!$B:$B,AGRIBALYSE_Raw!X:X)*$E103,_xlfn.XLOOKUP(_xlfn.XLOOKUP(Tool_Italy!$D103,'AveragePrices&amp;Codes'!$A:$A,'AveragePrices&amp;Codes'!$B:$B),AGRIBALYSE_Cooked!$C:$C,AGRIBALYSE_Cooked!Y:Y)*$E103),"")</f>
        <v>0</v>
      </c>
      <c r="V103">
        <f>IFERROR(IF($F103="Raw",_xlfn.XLOOKUP(_xlfn.XLOOKUP(Tool_Italy!$D103,'AveragePrices&amp;Codes'!$A:$A,'AveragePrices&amp;Codes'!$B:$B),AGRIBALYSE_Raw!$B:$B,AGRIBALYSE_Raw!Y:Y)*$E103,_xlfn.XLOOKUP(_xlfn.XLOOKUP(Tool_Italy!$D103,'AveragePrices&amp;Codes'!$A:$A,'AveragePrices&amp;Codes'!$B:$B),AGRIBALYSE_Cooked!$C:$C,AGRIBALYSE_Cooked!Z:Z)*$E103),"")</f>
        <v>0</v>
      </c>
      <c r="W103">
        <f>IFERROR(IF($F103="Raw",_xlfn.XLOOKUP(_xlfn.XLOOKUP(Tool_Italy!$D103,'AveragePrices&amp;Codes'!$A:$A,'AveragePrices&amp;Codes'!$B:$B),AGRIBALYSE_Raw!$B:$B,AGRIBALYSE_Raw!Z:Z)*$E103,_xlfn.XLOOKUP(_xlfn.XLOOKUP(Tool_Italy!$D103,'AveragePrices&amp;Codes'!$A:$A,'AveragePrices&amp;Codes'!$B:$B),AGRIBALYSE_Cooked!$C:$C,AGRIBALYSE_Cooked!AA:AA)*$E103),"")</f>
        <v>0</v>
      </c>
      <c r="X103">
        <f>IFERROR(IF($F103="Raw",_xlfn.XLOOKUP(_xlfn.XLOOKUP(Tool_Italy!$D103,'AveragePrices&amp;Codes'!$A:$A,'AveragePrices&amp;Codes'!$B:$B),AGRIBALYSE_Raw!$B:$B,AGRIBALYSE_Raw!AA:AA)*$E103,_xlfn.XLOOKUP(_xlfn.XLOOKUP(Tool_Italy!$D103,'AveragePrices&amp;Codes'!$A:$A,'AveragePrices&amp;Codes'!$B:$B),AGRIBALYSE_Cooked!$C:$C,AGRIBALYSE_Cooked!AB:AB)*$E103),"")</f>
        <v>0</v>
      </c>
      <c r="Y103">
        <f>IFERROR(IF($F103="Raw",_xlfn.XLOOKUP(_xlfn.XLOOKUP(Tool_Italy!$D103,'AveragePrices&amp;Codes'!$A:$A,'AveragePrices&amp;Codes'!$B:$B),AGRIBALYSE_Raw!$B:$B,AGRIBALYSE_Raw!AB:AB)*$E103,_xlfn.XLOOKUP(_xlfn.XLOOKUP(Tool_Italy!$D103,'AveragePrices&amp;Codes'!$A:$A,'AveragePrices&amp;Codes'!$B:$B),AGRIBALYSE_Cooked!$C:$C,AGRIBALYSE_Cooked!AC:AC)*$E103),"")</f>
        <v>0</v>
      </c>
      <c r="Z103">
        <f>IFERROR(IF($F103="Raw",_xlfn.XLOOKUP(_xlfn.XLOOKUP(Tool_Italy!$D103,'AveragePrices&amp;Codes'!$A:$A,'AveragePrices&amp;Codes'!$B:$B),AGRIBALYSE_Raw!$B:$B,AGRIBALYSE_Raw!AC:AC)*$E103,_xlfn.XLOOKUP(_xlfn.XLOOKUP(Tool_Italy!$D103,'AveragePrices&amp;Codes'!$A:$A,'AveragePrices&amp;Codes'!$B:$B),AGRIBALYSE_Cooked!$C:$C,AGRIBALYSE_Cooked!AD:AD)*$E103),"")</f>
        <v>0</v>
      </c>
      <c r="AA103">
        <f>IFERROR(IF($F103="Raw",_xlfn.XLOOKUP(_xlfn.XLOOKUP(Tool_Italy!$D103,'AveragePrices&amp;Codes'!$A:$A,'AveragePrices&amp;Codes'!$B:$B),AGRIBALYSE_Raw!$B:$B,AGRIBALYSE_Raw!AD:AD)*$E103,_xlfn.XLOOKUP(_xlfn.XLOOKUP(Tool_Italy!$D103,'AveragePrices&amp;Codes'!$A:$A,'AveragePrices&amp;Codes'!$B:$B),AGRIBALYSE_Cooked!$C:$C,AGRIBALYSE_Cooked!AE:AE)*$E103),"")</f>
        <v>0</v>
      </c>
      <c r="AB103" cm="1">
        <f t="array" ref="AB103">IFERROR(_xlfn.XLOOKUP(Tool_Italy!$F103&amp;$E$2,'Cooking methods'!$A:$A&amp;'Cooking methods'!$B:$B,'Cooking methods'!C:C)*$E103,"")</f>
        <v>0</v>
      </c>
      <c r="AC103" cm="1">
        <f t="array" ref="AC103">IFERROR(_xlfn.XLOOKUP(Tool_Italy!$F103&amp;$E$2,'Cooking methods'!$A:$A&amp;'Cooking methods'!$B:$B,'Cooking methods'!D:D)*$E103,"")</f>
        <v>0</v>
      </c>
      <c r="AD103" cm="1">
        <f t="array" ref="AD103">IFERROR(_xlfn.XLOOKUP(Tool_Italy!$F103&amp;$E$2,'Cooking methods'!$A:$A&amp;'Cooking methods'!$B:$B,'Cooking methods'!E:E)*$E103,"")</f>
        <v>0</v>
      </c>
      <c r="AE103" cm="1">
        <f t="array" ref="AE103">IFERROR(_xlfn.XLOOKUP(Tool_Italy!$F103&amp;$E$2,'Cooking methods'!$A:$A&amp;'Cooking methods'!$B:$B,'Cooking methods'!F:F)*$E103,"")</f>
        <v>0</v>
      </c>
      <c r="AF103" cm="1">
        <f t="array" ref="AF103">IFERROR(_xlfn.XLOOKUP(Tool_Italy!$F103&amp;$E$2,'Cooking methods'!$A:$A&amp;'Cooking methods'!$B:$B,'Cooking methods'!G:G)*$E103,"")</f>
        <v>0</v>
      </c>
      <c r="AG103" cm="1">
        <f t="array" ref="AG103">IFERROR(_xlfn.XLOOKUP(Tool_Italy!$F103&amp;$E$2,'Cooking methods'!$A:$A&amp;'Cooking methods'!$B:$B,'Cooking methods'!H:H)*$E103,"")</f>
        <v>0</v>
      </c>
      <c r="AH103" cm="1">
        <f t="array" ref="AH103">IFERROR(_xlfn.XLOOKUP(Tool_Italy!$F103&amp;$E$2,'Cooking methods'!$A:$A&amp;'Cooking methods'!$B:$B,'Cooking methods'!I:I)*$E103,"")</f>
        <v>0</v>
      </c>
      <c r="AI103" cm="1">
        <f t="array" ref="AI103">IFERROR(_xlfn.XLOOKUP(Tool_Italy!$F103&amp;$E$2,'Cooking methods'!$A:$A&amp;'Cooking methods'!$B:$B,'Cooking methods'!J:J)*$E103,"")</f>
        <v>0</v>
      </c>
      <c r="AJ103" cm="1">
        <f t="array" ref="AJ103">IFERROR(_xlfn.XLOOKUP(Tool_Italy!$F103&amp;$E$2,'Cooking methods'!$A:$A&amp;'Cooking methods'!$B:$B,'Cooking methods'!K:K)*$E103,"")</f>
        <v>0</v>
      </c>
      <c r="AK103" cm="1">
        <f t="array" ref="AK103">IFERROR(_xlfn.XLOOKUP(Tool_Italy!$F103&amp;$E$2,'Cooking methods'!$A:$A&amp;'Cooking methods'!$B:$B,'Cooking methods'!L:L)*$E103,"")</f>
        <v>0</v>
      </c>
      <c r="AL103" cm="1">
        <f t="array" ref="AL103">IFERROR(_xlfn.XLOOKUP(Tool_Italy!$F103&amp;$E$2,'Cooking methods'!$A:$A&amp;'Cooking methods'!$B:$B,'Cooking methods'!M:M)*$E103,"")</f>
        <v>0</v>
      </c>
      <c r="AM103" cm="1">
        <f t="array" ref="AM103">IFERROR(_xlfn.XLOOKUP(Tool_Italy!$F103&amp;$E$2,'Cooking methods'!$A:$A&amp;'Cooking methods'!$B:$B,'Cooking methods'!N:N)*$E103,"")</f>
        <v>0</v>
      </c>
      <c r="AN103" cm="1">
        <f t="array" ref="AN103">IFERROR(_xlfn.XLOOKUP(Tool_Italy!$F103&amp;$E$2,'Cooking methods'!$A:$A&amp;'Cooking methods'!$B:$B,'Cooking methods'!O:O)*$E103,"")</f>
        <v>0</v>
      </c>
      <c r="AO103" cm="1">
        <f t="array" ref="AO103">IFERROR(_xlfn.XLOOKUP(Tool_Italy!$F103&amp;$E$2,'Cooking methods'!$A:$A&amp;'Cooking methods'!$B:$B,'Cooking methods'!P:P)*$E103,"")</f>
        <v>0</v>
      </c>
      <c r="AP103" cm="1">
        <f t="array" ref="AP103">IFERROR(_xlfn.XLOOKUP(Tool_Italy!$F103&amp;$E$2,'Cooking methods'!$A:$A&amp;'Cooking methods'!$B:$B,'Cooking methods'!Q:Q)*$E103,"")</f>
        <v>0</v>
      </c>
      <c r="AQ103" cm="1">
        <f t="array" ref="AQ103">IFERROR(_xlfn.XLOOKUP(Tool_Italy!$F103&amp;$E$2,'Cooking methods'!$A:$A&amp;'Cooking methods'!$B:$B,'Cooking methods'!R:R)*$E103,"")</f>
        <v>0</v>
      </c>
      <c r="AR103" cm="1">
        <f t="array" ref="AR103">IFERROR(_xlfn.XLOOKUP(Tool_Italy!$G103&amp;$E$2,'Waste management'!$A:$A&amp;'Waste management'!$B:$B,'Waste management'!C:C)*$E103,"")</f>
        <v>0</v>
      </c>
      <c r="AS103" cm="1">
        <f t="array" ref="AS103">IFERROR(_xlfn.XLOOKUP(Tool_Italy!$G103&amp;$E$2,'Waste management'!$A:$A&amp;'Waste management'!$B:$B,'Waste management'!D:D)*$E103,"")</f>
        <v>0</v>
      </c>
      <c r="AT103" cm="1">
        <f t="array" ref="AT103">IFERROR(_xlfn.XLOOKUP(Tool_Italy!$G103&amp;$E$2,'Waste management'!$A:$A&amp;'Waste management'!$B:$B,'Waste management'!E:E)*$E103,"")</f>
        <v>0</v>
      </c>
      <c r="AU103" cm="1">
        <f t="array" ref="AU103">IFERROR(_xlfn.XLOOKUP(Tool_Italy!$G103&amp;$E$2,'Waste management'!$A:$A&amp;'Waste management'!$B:$B,'Waste management'!F:F)*$E103,"")</f>
        <v>0</v>
      </c>
      <c r="AV103" cm="1">
        <f t="array" ref="AV103">IFERROR(_xlfn.XLOOKUP(Tool_Italy!$G103&amp;$E$2,'Waste management'!$A:$A&amp;'Waste management'!$B:$B,'Waste management'!G:G)*$E103,"")</f>
        <v>0</v>
      </c>
      <c r="AW103" cm="1">
        <f t="array" ref="AW103">IFERROR(_xlfn.XLOOKUP(Tool_Italy!$G103&amp;$E$2,'Waste management'!$A:$A&amp;'Waste management'!$B:$B,'Waste management'!H:H)*$E103,"")</f>
        <v>0</v>
      </c>
      <c r="AX103" cm="1">
        <f t="array" ref="AX103">IFERROR(_xlfn.XLOOKUP(Tool_Italy!$G103&amp;$E$2,'Waste management'!$A:$A&amp;'Waste management'!$B:$B,'Waste management'!I:I)*$E103,"")</f>
        <v>0</v>
      </c>
      <c r="AY103" cm="1">
        <f t="array" ref="AY103">IFERROR(_xlfn.XLOOKUP(Tool_Italy!$G103&amp;$E$2,'Waste management'!$A:$A&amp;'Waste management'!$B:$B,'Waste management'!J:J)*$E103,"")</f>
        <v>0</v>
      </c>
      <c r="AZ103" cm="1">
        <f t="array" ref="AZ103">IFERROR(_xlfn.XLOOKUP(Tool_Italy!$G103&amp;$E$2,'Waste management'!$A:$A&amp;'Waste management'!$B:$B,'Waste management'!K:K)*$E103,"")</f>
        <v>0</v>
      </c>
      <c r="BA103" cm="1">
        <f t="array" ref="BA103">IFERROR(_xlfn.XLOOKUP(Tool_Italy!$G103&amp;$E$2,'Waste management'!$A:$A&amp;'Waste management'!$B:$B,'Waste management'!L:L)*$E103,"")</f>
        <v>0</v>
      </c>
      <c r="BB103" cm="1">
        <f t="array" ref="BB103">IFERROR(_xlfn.XLOOKUP(Tool_Italy!$G103&amp;$E$2,'Waste management'!$A:$A&amp;'Waste management'!$B:$B,'Waste management'!M:M)*$E103,"")</f>
        <v>0</v>
      </c>
      <c r="BC103" cm="1">
        <f t="array" ref="BC103">IFERROR(_xlfn.XLOOKUP(Tool_Italy!$G103&amp;$E$2,'Waste management'!$A:$A&amp;'Waste management'!$B:$B,'Waste management'!N:N)*$E103,"")</f>
        <v>0</v>
      </c>
      <c r="BD103" cm="1">
        <f t="array" ref="BD103">IFERROR(_xlfn.XLOOKUP(Tool_Italy!$G103&amp;$E$2,'Waste management'!$A:$A&amp;'Waste management'!$B:$B,'Waste management'!O:O)*$E103,"")</f>
        <v>0</v>
      </c>
      <c r="BE103" cm="1">
        <f t="array" ref="BE103">IFERROR(_xlfn.XLOOKUP(Tool_Italy!$G103&amp;$E$2,'Waste management'!$A:$A&amp;'Waste management'!$B:$B,'Waste management'!P:P)*$E103,"")</f>
        <v>0</v>
      </c>
      <c r="BF103" cm="1">
        <f t="array" ref="BF103">IFERROR(_xlfn.XLOOKUP(Tool_Italy!$G103&amp;$E$2,'Waste management'!$A:$A&amp;'Waste management'!$B:$B,'Waste management'!Q:Q)*$E103,"")</f>
        <v>0</v>
      </c>
      <c r="BG103" cm="1">
        <f t="array" ref="BG103">IFERROR(_xlfn.XLOOKUP(Tool_Italy!$G103&amp;$E$2,'Waste management'!$A:$A&amp;'Waste management'!$B:$B,'Waste management'!R:R)*$E103,"")</f>
        <v>0</v>
      </c>
      <c r="BH103">
        <f>IFERROR((L103+AR103+AB103)*_xlfn.XLOOKUP(Tool_Italy!BH$4,Monetization_Factors!$A:$A,Monetization_Factors!$D:$D),"")</f>
        <v>0</v>
      </c>
      <c r="BI103">
        <f>IFERROR((M103+AS103+AC103)*_xlfn.XLOOKUP(Tool_Italy!BI$4,Monetization_Factors!$A:$A,Monetization_Factors!$D:$D),"")</f>
        <v>0</v>
      </c>
      <c r="BJ103">
        <f>IFERROR((N103+AT103+AD103)*_xlfn.XLOOKUP(Tool_Italy!BJ$4,Monetization_Factors!$A:$A,Monetization_Factors!$D:$D),"")</f>
        <v>0</v>
      </c>
      <c r="BK103">
        <f>IFERROR((O103+AU103+AE103)*_xlfn.XLOOKUP(Tool_Italy!BK$4,Monetization_Factors!$A:$A,Monetization_Factors!$D:$D),"")</f>
        <v>0</v>
      </c>
      <c r="BL103">
        <f>IFERROR((P103+AV103+AF103)*_xlfn.XLOOKUP(Tool_Italy!BL$4,Monetization_Factors!$A:$A,Monetization_Factors!$D:$D),"")</f>
        <v>0</v>
      </c>
      <c r="BM103">
        <f>IFERROR((Q103+AW103+AG103)*_xlfn.XLOOKUP(Tool_Italy!BM$4,Monetization_Factors!$A:$A,Monetization_Factors!$D:$D),"")</f>
        <v>0</v>
      </c>
      <c r="BN103">
        <f>IFERROR((R103+AX103+AH103)*_xlfn.XLOOKUP(Tool_Italy!BN$4,Monetization_Factors!$A:$A,Monetization_Factors!$D:$D),"")</f>
        <v>0</v>
      </c>
      <c r="BO103">
        <f>IFERROR((S103+AY103+AI103)*_xlfn.XLOOKUP(Tool_Italy!BO$4,Monetization_Factors!$A:$A,Monetization_Factors!$D:$D),"")</f>
        <v>0</v>
      </c>
      <c r="BP103">
        <f>IFERROR((T103+AZ103+AJ103)*_xlfn.XLOOKUP(Tool_Italy!BP$4,Monetization_Factors!$A:$A,Monetization_Factors!$D:$D),"")</f>
        <v>0</v>
      </c>
      <c r="BQ103">
        <f>IFERROR((U103+BA103+AK103)*_xlfn.XLOOKUP(Tool_Italy!BQ$4,Monetization_Factors!$A:$A,Monetization_Factors!$D:$D),"")</f>
        <v>0</v>
      </c>
      <c r="BR103" t="str">
        <f>IFERROR((V103+BB103+AL103)*_xlfn.XLOOKUP(Tool_Italy!BR$4,Monetization_Factors!$A:$A,Monetization_Factors!$D:$D),"")</f>
        <v/>
      </c>
      <c r="BS103">
        <f>IFERROR((W103+BC103+AM103)*_xlfn.XLOOKUP(Tool_Italy!BS$4,Monetization_Factors!$A:$A,Monetization_Factors!$D:$D),"")</f>
        <v>0</v>
      </c>
      <c r="BT103">
        <f>IFERROR((X103+BD103+AN103)*_xlfn.XLOOKUP(Tool_Italy!BT$4,Monetization_Factors!$A:$A,Monetization_Factors!$D:$D),"")</f>
        <v>0</v>
      </c>
      <c r="BU103">
        <f>IFERROR((Y103+BE103+AO103)*_xlfn.XLOOKUP(Tool_Italy!BU$4,Monetization_Factors!$A:$A,Monetization_Factors!$D:$D),"")</f>
        <v>0</v>
      </c>
      <c r="BV103">
        <f>IFERROR((Z103+BF103+AP103)*_xlfn.XLOOKUP(Tool_Italy!BV$4,Monetization_Factors!$A:$A,Monetization_Factors!$D:$D),"")</f>
        <v>0</v>
      </c>
      <c r="BW103">
        <f>IFERROR((AA103+BG103+AQ103)*_xlfn.XLOOKUP(Tool_Italy!BW$4,Monetization_Factors!$A:$A,Monetization_Factors!$D:$D),"")</f>
        <v>0</v>
      </c>
      <c r="BX103" s="38" t="str" cm="1">
        <f t="array" ref="BX103">IFERROR(_xlfn.IFS(I103&lt;&gt;0,I103*E103,I103="",J103*E103),"")</f>
        <v/>
      </c>
      <c r="BY103" s="38">
        <f t="shared" si="67"/>
        <v>0</v>
      </c>
      <c r="BZ103" s="38">
        <f t="shared" si="71"/>
        <v>0</v>
      </c>
      <c r="CA103" s="38">
        <f t="shared" si="68"/>
        <v>0</v>
      </c>
      <c r="CB103">
        <f t="shared" si="102"/>
        <v>0</v>
      </c>
      <c r="CC103">
        <f t="shared" si="72"/>
        <v>0</v>
      </c>
      <c r="CD103">
        <f t="shared" si="73"/>
        <v>0</v>
      </c>
      <c r="CE103">
        <f t="shared" si="74"/>
        <v>0</v>
      </c>
      <c r="CF103">
        <f t="shared" si="75"/>
        <v>0</v>
      </c>
      <c r="CG103">
        <f t="shared" si="76"/>
        <v>0</v>
      </c>
      <c r="CH103">
        <f t="shared" si="77"/>
        <v>0</v>
      </c>
      <c r="CI103">
        <f t="shared" si="78"/>
        <v>0</v>
      </c>
      <c r="CJ103">
        <f t="shared" si="79"/>
        <v>0</v>
      </c>
      <c r="CK103">
        <f t="shared" si="80"/>
        <v>0</v>
      </c>
      <c r="CL103">
        <f t="shared" si="81"/>
        <v>0</v>
      </c>
      <c r="CM103">
        <f t="shared" si="82"/>
        <v>0</v>
      </c>
      <c r="CN103">
        <f t="shared" si="83"/>
        <v>0</v>
      </c>
      <c r="CO103">
        <f t="shared" si="84"/>
        <v>0</v>
      </c>
      <c r="CP103">
        <f t="shared" si="85"/>
        <v>0</v>
      </c>
      <c r="CQ103">
        <f t="shared" si="86"/>
        <v>0</v>
      </c>
      <c r="CR103">
        <f t="shared" si="103"/>
        <v>0</v>
      </c>
      <c r="CS103">
        <f t="shared" si="87"/>
        <v>0</v>
      </c>
      <c r="CT103">
        <f t="shared" si="88"/>
        <v>0</v>
      </c>
      <c r="CU103">
        <f t="shared" si="89"/>
        <v>0</v>
      </c>
      <c r="CV103">
        <f t="shared" si="90"/>
        <v>0</v>
      </c>
      <c r="CW103">
        <f t="shared" si="91"/>
        <v>0</v>
      </c>
      <c r="CX103">
        <f t="shared" si="92"/>
        <v>0</v>
      </c>
      <c r="CY103">
        <f t="shared" si="93"/>
        <v>0</v>
      </c>
      <c r="CZ103">
        <f t="shared" si="94"/>
        <v>0</v>
      </c>
      <c r="DA103">
        <f t="shared" si="95"/>
        <v>0</v>
      </c>
      <c r="DB103">
        <f t="shared" si="96"/>
        <v>0</v>
      </c>
      <c r="DC103">
        <f t="shared" si="97"/>
        <v>0</v>
      </c>
      <c r="DD103">
        <f t="shared" si="98"/>
        <v>0</v>
      </c>
      <c r="DE103">
        <f t="shared" si="99"/>
        <v>0</v>
      </c>
      <c r="DF103">
        <f t="shared" si="100"/>
        <v>0</v>
      </c>
      <c r="DG103">
        <f t="shared" si="101"/>
        <v>0</v>
      </c>
      <c r="DH103" s="5" t="str">
        <f>IFERROR(((((L103+AB103)*(1/$H103))+AR103)/$F$2)/($B$2*('CAR.CAP_per person'!B$2)/(_xlfn.XLOOKUP($E$2,EU_countries_GDP!$A$2:$A$29,EU_countries_GDP!$E$2:$E$29))),"")</f>
        <v/>
      </c>
      <c r="DI103" s="5" t="str">
        <f>IFERROR(((((M103+AC103)*(1/$H103))+AS103)/$F$2)/($B$2*('CAR.CAP_per person'!C$2)/(_xlfn.XLOOKUP($E$2,EU_countries_GDP!$A$2:$A$29,EU_countries_GDP!$E$2:$E$29))),"")</f>
        <v/>
      </c>
      <c r="DJ103" s="5" t="str">
        <f>IFERROR(((((N103+AD103)*(1/$H103))+AT103)/$F$2)/($B$2*('CAR.CAP_per person'!D$2)/(_xlfn.XLOOKUP($E$2,EU_countries_GDP!$A$2:$A$29,EU_countries_GDP!$E$2:$E$29))),"")</f>
        <v/>
      </c>
      <c r="DK103" s="5" t="str">
        <f>IFERROR(((((O103+AE103)*(1/$H103))+AU103)/$F$2)/($B$2*('CAR.CAP_per person'!E$2)/(_xlfn.XLOOKUP($E$2,EU_countries_GDP!$A$2:$A$29,EU_countries_GDP!$E$2:$E$29))),"")</f>
        <v/>
      </c>
      <c r="DL103" s="5" t="str">
        <f>IFERROR(((((P103+AF103)*(1/$H103))+AV103)/$F$2)/($B$2*('CAR.CAP_per person'!F$2)/(_xlfn.XLOOKUP($E$2,EU_countries_GDP!$A$2:$A$29,EU_countries_GDP!$E$2:$E$29))),"")</f>
        <v/>
      </c>
      <c r="DM103" s="5" t="str">
        <f>IFERROR(((((Q103+AG103)*(1/$H103))+AW103)/$F$2)/($B$2*('CAR.CAP_per person'!G$2)/(_xlfn.XLOOKUP($E$2,EU_countries_GDP!$A$2:$A$29,EU_countries_GDP!$E$2:$E$29))),"")</f>
        <v/>
      </c>
      <c r="DN103" s="5" t="str">
        <f>IFERROR(((((R103+AH103)*(1/$H103))+AX103)/$F$2)/($B$2*('CAR.CAP_per person'!H$2)/(_xlfn.XLOOKUP($E$2,EU_countries_GDP!$A$2:$A$29,EU_countries_GDP!$E$2:$E$29))),"")</f>
        <v/>
      </c>
      <c r="DO103" s="5" t="str">
        <f>IFERROR(((((S103+AI103)*(1/$H103))+AY103)/$F$2)/($B$2*('CAR.CAP_per person'!I$2)/(_xlfn.XLOOKUP($E$2,EU_countries_GDP!$A$2:$A$29,EU_countries_GDP!$E$2:$E$29))),"")</f>
        <v/>
      </c>
      <c r="DP103" s="5" t="str">
        <f>IFERROR(((((T103+AJ103)*(1/$H103))+AZ103)/$F$2)/($B$2*('CAR.CAP_per person'!J$2)/(_xlfn.XLOOKUP($E$2,EU_countries_GDP!$A$2:$A$29,EU_countries_GDP!$E$2:$E$29))),"")</f>
        <v/>
      </c>
      <c r="DQ103" s="5" t="str">
        <f>IFERROR(((((U103+AK103)*(1/$H103))+BA103)/$F$2)/($B$2*('CAR.CAP_per person'!K$2)/(_xlfn.XLOOKUP($E$2,EU_countries_GDP!$A$2:$A$29,EU_countries_GDP!$E$2:$E$29))),"")</f>
        <v/>
      </c>
      <c r="DR103" s="5" t="str">
        <f>IFERROR(((((V103+AL103)*(1/$H103))+BB103)/$F$2)/($B$2*('CAR.CAP_per person'!L$2)/(_xlfn.XLOOKUP($E$2,EU_countries_GDP!$A$2:$A$29,EU_countries_GDP!$E$2:$E$29))),"")</f>
        <v/>
      </c>
      <c r="DS103" s="5" t="str">
        <f>IFERROR(((((W103+AM103)*(1/$H103))+BC103)/$F$2)/($B$2*('CAR.CAP_per person'!M$2)/(_xlfn.XLOOKUP($E$2,EU_countries_GDP!$A$2:$A$29,EU_countries_GDP!$E$2:$E$29))),"")</f>
        <v/>
      </c>
      <c r="DT103" s="5" t="str">
        <f>IFERROR(((((X103+AN103)*(1/$H103))+BD103)/$F$2)/($B$2*('CAR.CAP_per person'!N$2)/(_xlfn.XLOOKUP($E$2,EU_countries_GDP!$A$2:$A$29,EU_countries_GDP!$E$2:$E$29))),"")</f>
        <v/>
      </c>
      <c r="DU103" s="5" t="str">
        <f>IFERROR(((((Y103+AO103)*(1/$H103))+BE103)/$F$2)/($B$2*('CAR.CAP_per person'!O$2)/(_xlfn.XLOOKUP($E$2,EU_countries_GDP!$A$2:$A$29,EU_countries_GDP!$E$2:$E$29))),"")</f>
        <v/>
      </c>
      <c r="DV103" s="5" t="str">
        <f>IFERROR(((((Z103+AP103)*(1/$H103))+BF103)/$F$2)/($B$2*('CAR.CAP_per person'!P$2)/(_xlfn.XLOOKUP($E$2,EU_countries_GDP!$A$2:$A$29,EU_countries_GDP!$E$2:$E$29))),"")</f>
        <v/>
      </c>
      <c r="DW103" s="5" t="str">
        <f>IFERROR(((((AA103+AQ103)*(1/$H103))+BG103)/$F$2)/($B$2*('CAR.CAP_per person'!Q$2)/(_xlfn.XLOOKUP($E$2,EU_countries_GDP!$A$2:$A$29,EU_countries_GDP!$E$2:$E$29))),"")</f>
        <v/>
      </c>
    </row>
    <row r="104" spans="1:127">
      <c r="A104" t="s">
        <v>236</v>
      </c>
      <c r="B104" t="str">
        <f>_xlfn.XLOOKUP(D104,Table5[Ingredient],Table5[Category],"",FALSE)</f>
        <v>Dairy products</v>
      </c>
      <c r="C104" s="33" t="s">
        <v>257</v>
      </c>
      <c r="D104" s="33" t="s">
        <v>238</v>
      </c>
      <c r="E104" s="33">
        <v>0</v>
      </c>
      <c r="F104" s="33" t="s">
        <v>189</v>
      </c>
      <c r="G104" s="33" t="s">
        <v>180</v>
      </c>
      <c r="H104" s="91">
        <f>Dataset_IT!M9</f>
        <v>0</v>
      </c>
      <c r="I104" s="33"/>
      <c r="J104" s="37">
        <f>IFERROR(INDEX('AveragePrices&amp;Codes'!G:AG, MATCH($D104, 'AveragePrices&amp;Codes'!$A:$A, 0), MATCH(Tool_Italy!$E$2, 'AveragePrices&amp;Codes'!$G$1:$AG$1, 0)),"")</f>
        <v>6.7012801711538463</v>
      </c>
      <c r="K104" s="37">
        <f>IFERROR(E104/(_xlfn.XLOOKUP(A104,Dataset_IT!$Q$2:$Q$9,Dataset_IT!$R$2:$R$9)),"")</f>
        <v>0</v>
      </c>
      <c r="L104">
        <f>IFERROR(IF($F104="Raw",_xlfn.XLOOKUP(_xlfn.XLOOKUP(Tool_Italy!$D104,'AveragePrices&amp;Codes'!$A:$A,'AveragePrices&amp;Codes'!$B:$B),AGRIBALYSE_Raw!$B:$B,AGRIBALYSE_Raw!O:O)*$E104,_xlfn.XLOOKUP(_xlfn.XLOOKUP(Tool_Italy!$D104,'AveragePrices&amp;Codes'!$A:$A,'AveragePrices&amp;Codes'!$B:$B),AGRIBALYSE_Cooked!$C:$C,AGRIBALYSE_Cooked!P:P)*$E104),"")</f>
        <v>0</v>
      </c>
      <c r="M104">
        <f>IFERROR(IF($F104="Raw",_xlfn.XLOOKUP(_xlfn.XLOOKUP(Tool_Italy!$D104,'AveragePrices&amp;Codes'!$A:$A,'AveragePrices&amp;Codes'!$B:$B),AGRIBALYSE_Raw!$B:$B,AGRIBALYSE_Raw!P:P)*$E104,_xlfn.XLOOKUP(_xlfn.XLOOKUP(Tool_Italy!$D104,'AveragePrices&amp;Codes'!$A:$A,'AveragePrices&amp;Codes'!$B:$B),AGRIBALYSE_Cooked!$C:$C,AGRIBALYSE_Cooked!Q:Q)*$E104),"")</f>
        <v>0</v>
      </c>
      <c r="N104">
        <f>IFERROR(IF($F104="Raw",_xlfn.XLOOKUP(_xlfn.XLOOKUP(Tool_Italy!$D104,'AveragePrices&amp;Codes'!$A:$A,'AveragePrices&amp;Codes'!$B:$B),AGRIBALYSE_Raw!$B:$B,AGRIBALYSE_Raw!Q:Q)*$E104,_xlfn.XLOOKUP(_xlfn.XLOOKUP(Tool_Italy!$D104,'AveragePrices&amp;Codes'!$A:$A,'AveragePrices&amp;Codes'!$B:$B),AGRIBALYSE_Cooked!$C:$C,AGRIBALYSE_Cooked!R:R)*$E104),"")</f>
        <v>0</v>
      </c>
      <c r="O104">
        <f>IFERROR(IF($F104="Raw",_xlfn.XLOOKUP(_xlfn.XLOOKUP(Tool_Italy!$D104,'AveragePrices&amp;Codes'!$A:$A,'AveragePrices&amp;Codes'!$B:$B),AGRIBALYSE_Raw!$B:$B,AGRIBALYSE_Raw!R:R)*$E104,_xlfn.XLOOKUP(_xlfn.XLOOKUP(Tool_Italy!$D104,'AveragePrices&amp;Codes'!$A:$A,'AveragePrices&amp;Codes'!$B:$B),AGRIBALYSE_Cooked!$C:$C,AGRIBALYSE_Cooked!S:S)*$E104),"")</f>
        <v>0</v>
      </c>
      <c r="P104">
        <f>IFERROR(IF($F104="Raw",_xlfn.XLOOKUP(_xlfn.XLOOKUP(Tool_Italy!$D104,'AveragePrices&amp;Codes'!$A:$A,'AveragePrices&amp;Codes'!$B:$B),AGRIBALYSE_Raw!$B:$B,AGRIBALYSE_Raw!S:S)*$E104,_xlfn.XLOOKUP(_xlfn.XLOOKUP(Tool_Italy!$D104,'AveragePrices&amp;Codes'!$A:$A,'AveragePrices&amp;Codes'!$B:$B),AGRIBALYSE_Cooked!$C:$C,AGRIBALYSE_Cooked!T:T)*$E104),"")</f>
        <v>0</v>
      </c>
      <c r="Q104">
        <f>IFERROR(IF($F104="Raw",_xlfn.XLOOKUP(_xlfn.XLOOKUP(Tool_Italy!$D104,'AveragePrices&amp;Codes'!$A:$A,'AveragePrices&amp;Codes'!$B:$B),AGRIBALYSE_Raw!$B:$B,AGRIBALYSE_Raw!T:T)*$E104,_xlfn.XLOOKUP(_xlfn.XLOOKUP(Tool_Italy!$D104,'AveragePrices&amp;Codes'!$A:$A,'AveragePrices&amp;Codes'!$B:$B),AGRIBALYSE_Cooked!$C:$C,AGRIBALYSE_Cooked!U:U)*$E104),"")</f>
        <v>0</v>
      </c>
      <c r="R104">
        <f>IFERROR(IF($F104="Raw",_xlfn.XLOOKUP(_xlfn.XLOOKUP(Tool_Italy!$D104,'AveragePrices&amp;Codes'!$A:$A,'AveragePrices&amp;Codes'!$B:$B),AGRIBALYSE_Raw!$B:$B,AGRIBALYSE_Raw!U:U)*$E104,_xlfn.XLOOKUP(_xlfn.XLOOKUP(Tool_Italy!$D104,'AveragePrices&amp;Codes'!$A:$A,'AveragePrices&amp;Codes'!$B:$B),AGRIBALYSE_Cooked!$C:$C,AGRIBALYSE_Cooked!V:V)*$E104),"")</f>
        <v>0</v>
      </c>
      <c r="S104">
        <f>IFERROR(IF($F104="Raw",_xlfn.XLOOKUP(_xlfn.XLOOKUP(Tool_Italy!$D104,'AveragePrices&amp;Codes'!$A:$A,'AveragePrices&amp;Codes'!$B:$B),AGRIBALYSE_Raw!$B:$B,AGRIBALYSE_Raw!V:V)*$E104,_xlfn.XLOOKUP(_xlfn.XLOOKUP(Tool_Italy!$D104,'AveragePrices&amp;Codes'!$A:$A,'AveragePrices&amp;Codes'!$B:$B),AGRIBALYSE_Cooked!$C:$C,AGRIBALYSE_Cooked!W:W)*$E104),"")</f>
        <v>0</v>
      </c>
      <c r="T104">
        <f>IFERROR(IF($F104="Raw",_xlfn.XLOOKUP(_xlfn.XLOOKUP(Tool_Italy!$D104,'AveragePrices&amp;Codes'!$A:$A,'AveragePrices&amp;Codes'!$B:$B),AGRIBALYSE_Raw!$B:$B,AGRIBALYSE_Raw!W:W)*$E104,_xlfn.XLOOKUP(_xlfn.XLOOKUP(Tool_Italy!$D104,'AveragePrices&amp;Codes'!$A:$A,'AveragePrices&amp;Codes'!$B:$B),AGRIBALYSE_Cooked!$C:$C,AGRIBALYSE_Cooked!X:X)*$E104),"")</f>
        <v>0</v>
      </c>
      <c r="U104">
        <f>IFERROR(IF($F104="Raw",_xlfn.XLOOKUP(_xlfn.XLOOKUP(Tool_Italy!$D104,'AveragePrices&amp;Codes'!$A:$A,'AveragePrices&amp;Codes'!$B:$B),AGRIBALYSE_Raw!$B:$B,AGRIBALYSE_Raw!X:X)*$E104,_xlfn.XLOOKUP(_xlfn.XLOOKUP(Tool_Italy!$D104,'AveragePrices&amp;Codes'!$A:$A,'AveragePrices&amp;Codes'!$B:$B),AGRIBALYSE_Cooked!$C:$C,AGRIBALYSE_Cooked!Y:Y)*$E104),"")</f>
        <v>0</v>
      </c>
      <c r="V104">
        <f>IFERROR(IF($F104="Raw",_xlfn.XLOOKUP(_xlfn.XLOOKUP(Tool_Italy!$D104,'AveragePrices&amp;Codes'!$A:$A,'AveragePrices&amp;Codes'!$B:$B),AGRIBALYSE_Raw!$B:$B,AGRIBALYSE_Raw!Y:Y)*$E104,_xlfn.XLOOKUP(_xlfn.XLOOKUP(Tool_Italy!$D104,'AveragePrices&amp;Codes'!$A:$A,'AveragePrices&amp;Codes'!$B:$B),AGRIBALYSE_Cooked!$C:$C,AGRIBALYSE_Cooked!Z:Z)*$E104),"")</f>
        <v>0</v>
      </c>
      <c r="W104">
        <f>IFERROR(IF($F104="Raw",_xlfn.XLOOKUP(_xlfn.XLOOKUP(Tool_Italy!$D104,'AveragePrices&amp;Codes'!$A:$A,'AveragePrices&amp;Codes'!$B:$B),AGRIBALYSE_Raw!$B:$B,AGRIBALYSE_Raw!Z:Z)*$E104,_xlfn.XLOOKUP(_xlfn.XLOOKUP(Tool_Italy!$D104,'AveragePrices&amp;Codes'!$A:$A,'AveragePrices&amp;Codes'!$B:$B),AGRIBALYSE_Cooked!$C:$C,AGRIBALYSE_Cooked!AA:AA)*$E104),"")</f>
        <v>0</v>
      </c>
      <c r="X104">
        <f>IFERROR(IF($F104="Raw",_xlfn.XLOOKUP(_xlfn.XLOOKUP(Tool_Italy!$D104,'AveragePrices&amp;Codes'!$A:$A,'AveragePrices&amp;Codes'!$B:$B),AGRIBALYSE_Raw!$B:$B,AGRIBALYSE_Raw!AA:AA)*$E104,_xlfn.XLOOKUP(_xlfn.XLOOKUP(Tool_Italy!$D104,'AveragePrices&amp;Codes'!$A:$A,'AveragePrices&amp;Codes'!$B:$B),AGRIBALYSE_Cooked!$C:$C,AGRIBALYSE_Cooked!AB:AB)*$E104),"")</f>
        <v>0</v>
      </c>
      <c r="Y104">
        <f>IFERROR(IF($F104="Raw",_xlfn.XLOOKUP(_xlfn.XLOOKUP(Tool_Italy!$D104,'AveragePrices&amp;Codes'!$A:$A,'AveragePrices&amp;Codes'!$B:$B),AGRIBALYSE_Raw!$B:$B,AGRIBALYSE_Raw!AB:AB)*$E104,_xlfn.XLOOKUP(_xlfn.XLOOKUP(Tool_Italy!$D104,'AveragePrices&amp;Codes'!$A:$A,'AveragePrices&amp;Codes'!$B:$B),AGRIBALYSE_Cooked!$C:$C,AGRIBALYSE_Cooked!AC:AC)*$E104),"")</f>
        <v>0</v>
      </c>
      <c r="Z104">
        <f>IFERROR(IF($F104="Raw",_xlfn.XLOOKUP(_xlfn.XLOOKUP(Tool_Italy!$D104,'AveragePrices&amp;Codes'!$A:$A,'AveragePrices&amp;Codes'!$B:$B),AGRIBALYSE_Raw!$B:$B,AGRIBALYSE_Raw!AC:AC)*$E104,_xlfn.XLOOKUP(_xlfn.XLOOKUP(Tool_Italy!$D104,'AveragePrices&amp;Codes'!$A:$A,'AveragePrices&amp;Codes'!$B:$B),AGRIBALYSE_Cooked!$C:$C,AGRIBALYSE_Cooked!AD:AD)*$E104),"")</f>
        <v>0</v>
      </c>
      <c r="AA104">
        <f>IFERROR(IF($F104="Raw",_xlfn.XLOOKUP(_xlfn.XLOOKUP(Tool_Italy!$D104,'AveragePrices&amp;Codes'!$A:$A,'AveragePrices&amp;Codes'!$B:$B),AGRIBALYSE_Raw!$B:$B,AGRIBALYSE_Raw!AD:AD)*$E104,_xlfn.XLOOKUP(_xlfn.XLOOKUP(Tool_Italy!$D104,'AveragePrices&amp;Codes'!$A:$A,'AveragePrices&amp;Codes'!$B:$B),AGRIBALYSE_Cooked!$C:$C,AGRIBALYSE_Cooked!AE:AE)*$E104),"")</f>
        <v>0</v>
      </c>
      <c r="AB104" cm="1">
        <f t="array" ref="AB104">IFERROR(_xlfn.XLOOKUP(Tool_Italy!$F104&amp;$E$2,'Cooking methods'!$A:$A&amp;'Cooking methods'!$B:$B,'Cooking methods'!C:C)*$E104,"")</f>
        <v>0</v>
      </c>
      <c r="AC104" cm="1">
        <f t="array" ref="AC104">IFERROR(_xlfn.XLOOKUP(Tool_Italy!$F104&amp;$E$2,'Cooking methods'!$A:$A&amp;'Cooking methods'!$B:$B,'Cooking methods'!D:D)*$E104,"")</f>
        <v>0</v>
      </c>
      <c r="AD104" cm="1">
        <f t="array" ref="AD104">IFERROR(_xlfn.XLOOKUP(Tool_Italy!$F104&amp;$E$2,'Cooking methods'!$A:$A&amp;'Cooking methods'!$B:$B,'Cooking methods'!E:E)*$E104,"")</f>
        <v>0</v>
      </c>
      <c r="AE104" cm="1">
        <f t="array" ref="AE104">IFERROR(_xlfn.XLOOKUP(Tool_Italy!$F104&amp;$E$2,'Cooking methods'!$A:$A&amp;'Cooking methods'!$B:$B,'Cooking methods'!F:F)*$E104,"")</f>
        <v>0</v>
      </c>
      <c r="AF104" cm="1">
        <f t="array" ref="AF104">IFERROR(_xlfn.XLOOKUP(Tool_Italy!$F104&amp;$E$2,'Cooking methods'!$A:$A&amp;'Cooking methods'!$B:$B,'Cooking methods'!G:G)*$E104,"")</f>
        <v>0</v>
      </c>
      <c r="AG104" cm="1">
        <f t="array" ref="AG104">IFERROR(_xlfn.XLOOKUP(Tool_Italy!$F104&amp;$E$2,'Cooking methods'!$A:$A&amp;'Cooking methods'!$B:$B,'Cooking methods'!H:H)*$E104,"")</f>
        <v>0</v>
      </c>
      <c r="AH104" cm="1">
        <f t="array" ref="AH104">IFERROR(_xlfn.XLOOKUP(Tool_Italy!$F104&amp;$E$2,'Cooking methods'!$A:$A&amp;'Cooking methods'!$B:$B,'Cooking methods'!I:I)*$E104,"")</f>
        <v>0</v>
      </c>
      <c r="AI104" cm="1">
        <f t="array" ref="AI104">IFERROR(_xlfn.XLOOKUP(Tool_Italy!$F104&amp;$E$2,'Cooking methods'!$A:$A&amp;'Cooking methods'!$B:$B,'Cooking methods'!J:J)*$E104,"")</f>
        <v>0</v>
      </c>
      <c r="AJ104" cm="1">
        <f t="array" ref="AJ104">IFERROR(_xlfn.XLOOKUP(Tool_Italy!$F104&amp;$E$2,'Cooking methods'!$A:$A&amp;'Cooking methods'!$B:$B,'Cooking methods'!K:K)*$E104,"")</f>
        <v>0</v>
      </c>
      <c r="AK104" cm="1">
        <f t="array" ref="AK104">IFERROR(_xlfn.XLOOKUP(Tool_Italy!$F104&amp;$E$2,'Cooking methods'!$A:$A&amp;'Cooking methods'!$B:$B,'Cooking methods'!L:L)*$E104,"")</f>
        <v>0</v>
      </c>
      <c r="AL104" cm="1">
        <f t="array" ref="AL104">IFERROR(_xlfn.XLOOKUP(Tool_Italy!$F104&amp;$E$2,'Cooking methods'!$A:$A&amp;'Cooking methods'!$B:$B,'Cooking methods'!M:M)*$E104,"")</f>
        <v>0</v>
      </c>
      <c r="AM104" cm="1">
        <f t="array" ref="AM104">IFERROR(_xlfn.XLOOKUP(Tool_Italy!$F104&amp;$E$2,'Cooking methods'!$A:$A&amp;'Cooking methods'!$B:$B,'Cooking methods'!N:N)*$E104,"")</f>
        <v>0</v>
      </c>
      <c r="AN104" cm="1">
        <f t="array" ref="AN104">IFERROR(_xlfn.XLOOKUP(Tool_Italy!$F104&amp;$E$2,'Cooking methods'!$A:$A&amp;'Cooking methods'!$B:$B,'Cooking methods'!O:O)*$E104,"")</f>
        <v>0</v>
      </c>
      <c r="AO104" cm="1">
        <f t="array" ref="AO104">IFERROR(_xlfn.XLOOKUP(Tool_Italy!$F104&amp;$E$2,'Cooking methods'!$A:$A&amp;'Cooking methods'!$B:$B,'Cooking methods'!P:P)*$E104,"")</f>
        <v>0</v>
      </c>
      <c r="AP104" cm="1">
        <f t="array" ref="AP104">IFERROR(_xlfn.XLOOKUP(Tool_Italy!$F104&amp;$E$2,'Cooking methods'!$A:$A&amp;'Cooking methods'!$B:$B,'Cooking methods'!Q:Q)*$E104,"")</f>
        <v>0</v>
      </c>
      <c r="AQ104" cm="1">
        <f t="array" ref="AQ104">IFERROR(_xlfn.XLOOKUP(Tool_Italy!$F104&amp;$E$2,'Cooking methods'!$A:$A&amp;'Cooking methods'!$B:$B,'Cooking methods'!R:R)*$E104,"")</f>
        <v>0</v>
      </c>
      <c r="AR104" cm="1">
        <f t="array" ref="AR104">IFERROR(_xlfn.XLOOKUP(Tool_Italy!$G104&amp;$E$2,'Waste management'!$A:$A&amp;'Waste management'!$B:$B,'Waste management'!C:C)*$E104,"")</f>
        <v>0</v>
      </c>
      <c r="AS104" cm="1">
        <f t="array" ref="AS104">IFERROR(_xlfn.XLOOKUP(Tool_Italy!$G104&amp;$E$2,'Waste management'!$A:$A&amp;'Waste management'!$B:$B,'Waste management'!D:D)*$E104,"")</f>
        <v>0</v>
      </c>
      <c r="AT104" cm="1">
        <f t="array" ref="AT104">IFERROR(_xlfn.XLOOKUP(Tool_Italy!$G104&amp;$E$2,'Waste management'!$A:$A&amp;'Waste management'!$B:$B,'Waste management'!E:E)*$E104,"")</f>
        <v>0</v>
      </c>
      <c r="AU104" cm="1">
        <f t="array" ref="AU104">IFERROR(_xlfn.XLOOKUP(Tool_Italy!$G104&amp;$E$2,'Waste management'!$A:$A&amp;'Waste management'!$B:$B,'Waste management'!F:F)*$E104,"")</f>
        <v>0</v>
      </c>
      <c r="AV104" cm="1">
        <f t="array" ref="AV104">IFERROR(_xlfn.XLOOKUP(Tool_Italy!$G104&amp;$E$2,'Waste management'!$A:$A&amp;'Waste management'!$B:$B,'Waste management'!G:G)*$E104,"")</f>
        <v>0</v>
      </c>
      <c r="AW104" cm="1">
        <f t="array" ref="AW104">IFERROR(_xlfn.XLOOKUP(Tool_Italy!$G104&amp;$E$2,'Waste management'!$A:$A&amp;'Waste management'!$B:$B,'Waste management'!H:H)*$E104,"")</f>
        <v>0</v>
      </c>
      <c r="AX104" cm="1">
        <f t="array" ref="AX104">IFERROR(_xlfn.XLOOKUP(Tool_Italy!$G104&amp;$E$2,'Waste management'!$A:$A&amp;'Waste management'!$B:$B,'Waste management'!I:I)*$E104,"")</f>
        <v>0</v>
      </c>
      <c r="AY104" cm="1">
        <f t="array" ref="AY104">IFERROR(_xlfn.XLOOKUP(Tool_Italy!$G104&amp;$E$2,'Waste management'!$A:$A&amp;'Waste management'!$B:$B,'Waste management'!J:J)*$E104,"")</f>
        <v>0</v>
      </c>
      <c r="AZ104" cm="1">
        <f t="array" ref="AZ104">IFERROR(_xlfn.XLOOKUP(Tool_Italy!$G104&amp;$E$2,'Waste management'!$A:$A&amp;'Waste management'!$B:$B,'Waste management'!K:K)*$E104,"")</f>
        <v>0</v>
      </c>
      <c r="BA104" cm="1">
        <f t="array" ref="BA104">IFERROR(_xlfn.XLOOKUP(Tool_Italy!$G104&amp;$E$2,'Waste management'!$A:$A&amp;'Waste management'!$B:$B,'Waste management'!L:L)*$E104,"")</f>
        <v>0</v>
      </c>
      <c r="BB104" cm="1">
        <f t="array" ref="BB104">IFERROR(_xlfn.XLOOKUP(Tool_Italy!$G104&amp;$E$2,'Waste management'!$A:$A&amp;'Waste management'!$B:$B,'Waste management'!M:M)*$E104,"")</f>
        <v>0</v>
      </c>
      <c r="BC104" cm="1">
        <f t="array" ref="BC104">IFERROR(_xlfn.XLOOKUP(Tool_Italy!$G104&amp;$E$2,'Waste management'!$A:$A&amp;'Waste management'!$B:$B,'Waste management'!N:N)*$E104,"")</f>
        <v>0</v>
      </c>
      <c r="BD104" cm="1">
        <f t="array" ref="BD104">IFERROR(_xlfn.XLOOKUP(Tool_Italy!$G104&amp;$E$2,'Waste management'!$A:$A&amp;'Waste management'!$B:$B,'Waste management'!O:O)*$E104,"")</f>
        <v>0</v>
      </c>
      <c r="BE104" cm="1">
        <f t="array" ref="BE104">IFERROR(_xlfn.XLOOKUP(Tool_Italy!$G104&amp;$E$2,'Waste management'!$A:$A&amp;'Waste management'!$B:$B,'Waste management'!P:P)*$E104,"")</f>
        <v>0</v>
      </c>
      <c r="BF104" cm="1">
        <f t="array" ref="BF104">IFERROR(_xlfn.XLOOKUP(Tool_Italy!$G104&amp;$E$2,'Waste management'!$A:$A&amp;'Waste management'!$B:$B,'Waste management'!Q:Q)*$E104,"")</f>
        <v>0</v>
      </c>
      <c r="BG104" cm="1">
        <f t="array" ref="BG104">IFERROR(_xlfn.XLOOKUP(Tool_Italy!$G104&amp;$E$2,'Waste management'!$A:$A&amp;'Waste management'!$B:$B,'Waste management'!R:R)*$E104,"")</f>
        <v>0</v>
      </c>
      <c r="BH104">
        <f>IFERROR((L104+AR104+AB104)*_xlfn.XLOOKUP(Tool_Italy!BH$4,Monetization_Factors!$A:$A,Monetization_Factors!$D:$D),"")</f>
        <v>0</v>
      </c>
      <c r="BI104">
        <f>IFERROR((M104+AS104+AC104)*_xlfn.XLOOKUP(Tool_Italy!BI$4,Monetization_Factors!$A:$A,Monetization_Factors!$D:$D),"")</f>
        <v>0</v>
      </c>
      <c r="BJ104">
        <f>IFERROR((N104+AT104+AD104)*_xlfn.XLOOKUP(Tool_Italy!BJ$4,Monetization_Factors!$A:$A,Monetization_Factors!$D:$D),"")</f>
        <v>0</v>
      </c>
      <c r="BK104">
        <f>IFERROR((O104+AU104+AE104)*_xlfn.XLOOKUP(Tool_Italy!BK$4,Monetization_Factors!$A:$A,Monetization_Factors!$D:$D),"")</f>
        <v>0</v>
      </c>
      <c r="BL104">
        <f>IFERROR((P104+AV104+AF104)*_xlfn.XLOOKUP(Tool_Italy!BL$4,Monetization_Factors!$A:$A,Monetization_Factors!$D:$D),"")</f>
        <v>0</v>
      </c>
      <c r="BM104">
        <f>IFERROR((Q104+AW104+AG104)*_xlfn.XLOOKUP(Tool_Italy!BM$4,Monetization_Factors!$A:$A,Monetization_Factors!$D:$D),"")</f>
        <v>0</v>
      </c>
      <c r="BN104">
        <f>IFERROR((R104+AX104+AH104)*_xlfn.XLOOKUP(Tool_Italy!BN$4,Monetization_Factors!$A:$A,Monetization_Factors!$D:$D),"")</f>
        <v>0</v>
      </c>
      <c r="BO104">
        <f>IFERROR((S104+AY104+AI104)*_xlfn.XLOOKUP(Tool_Italy!BO$4,Monetization_Factors!$A:$A,Monetization_Factors!$D:$D),"")</f>
        <v>0</v>
      </c>
      <c r="BP104">
        <f>IFERROR((T104+AZ104+AJ104)*_xlfn.XLOOKUP(Tool_Italy!BP$4,Monetization_Factors!$A:$A,Monetization_Factors!$D:$D),"")</f>
        <v>0</v>
      </c>
      <c r="BQ104">
        <f>IFERROR((U104+BA104+AK104)*_xlfn.XLOOKUP(Tool_Italy!BQ$4,Monetization_Factors!$A:$A,Monetization_Factors!$D:$D),"")</f>
        <v>0</v>
      </c>
      <c r="BR104" t="str">
        <f>IFERROR((V104+BB104+AL104)*_xlfn.XLOOKUP(Tool_Italy!BR$4,Monetization_Factors!$A:$A,Monetization_Factors!$D:$D),"")</f>
        <v/>
      </c>
      <c r="BS104">
        <f>IFERROR((W104+BC104+AM104)*_xlfn.XLOOKUP(Tool_Italy!BS$4,Monetization_Factors!$A:$A,Monetization_Factors!$D:$D),"")</f>
        <v>0</v>
      </c>
      <c r="BT104">
        <f>IFERROR((X104+BD104+AN104)*_xlfn.XLOOKUP(Tool_Italy!BT$4,Monetization_Factors!$A:$A,Monetization_Factors!$D:$D),"")</f>
        <v>0</v>
      </c>
      <c r="BU104">
        <f>IFERROR((Y104+BE104+AO104)*_xlfn.XLOOKUP(Tool_Italy!BU$4,Monetization_Factors!$A:$A,Monetization_Factors!$D:$D),"")</f>
        <v>0</v>
      </c>
      <c r="BV104">
        <f>IFERROR((Z104+BF104+AP104)*_xlfn.XLOOKUP(Tool_Italy!BV$4,Monetization_Factors!$A:$A,Monetization_Factors!$D:$D),"")</f>
        <v>0</v>
      </c>
      <c r="BW104">
        <f>IFERROR((AA104+BG104+AQ104)*_xlfn.XLOOKUP(Tool_Italy!BW$4,Monetization_Factors!$A:$A,Monetization_Factors!$D:$D),"")</f>
        <v>0</v>
      </c>
      <c r="BX104" s="38" cm="1">
        <f t="array" ref="BX104">IFERROR(_xlfn.IFS(I104&lt;&gt;0,I104*E104,I104="",J104*E104),"")</f>
        <v>0</v>
      </c>
      <c r="BY104" s="38">
        <f t="shared" si="67"/>
        <v>0</v>
      </c>
      <c r="BZ104" s="38">
        <f t="shared" si="71"/>
        <v>0</v>
      </c>
      <c r="CA104" s="38">
        <f t="shared" si="68"/>
        <v>0</v>
      </c>
      <c r="CB104">
        <f t="shared" si="102"/>
        <v>0</v>
      </c>
      <c r="CC104">
        <f t="shared" si="72"/>
        <v>0</v>
      </c>
      <c r="CD104">
        <f t="shared" si="73"/>
        <v>0</v>
      </c>
      <c r="CE104">
        <f t="shared" si="74"/>
        <v>0</v>
      </c>
      <c r="CF104">
        <f t="shared" si="75"/>
        <v>0</v>
      </c>
      <c r="CG104">
        <f t="shared" si="76"/>
        <v>0</v>
      </c>
      <c r="CH104">
        <f t="shared" si="77"/>
        <v>0</v>
      </c>
      <c r="CI104">
        <f t="shared" si="78"/>
        <v>0</v>
      </c>
      <c r="CJ104">
        <f t="shared" si="79"/>
        <v>0</v>
      </c>
      <c r="CK104">
        <f t="shared" si="80"/>
        <v>0</v>
      </c>
      <c r="CL104">
        <f t="shared" si="81"/>
        <v>0</v>
      </c>
      <c r="CM104">
        <f t="shared" si="82"/>
        <v>0</v>
      </c>
      <c r="CN104">
        <f t="shared" si="83"/>
        <v>0</v>
      </c>
      <c r="CO104">
        <f t="shared" si="84"/>
        <v>0</v>
      </c>
      <c r="CP104">
        <f t="shared" si="85"/>
        <v>0</v>
      </c>
      <c r="CQ104">
        <f t="shared" si="86"/>
        <v>0</v>
      </c>
      <c r="CR104">
        <f t="shared" si="103"/>
        <v>0</v>
      </c>
      <c r="CS104">
        <f t="shared" si="87"/>
        <v>0</v>
      </c>
      <c r="CT104">
        <f t="shared" si="88"/>
        <v>0</v>
      </c>
      <c r="CU104">
        <f t="shared" si="89"/>
        <v>0</v>
      </c>
      <c r="CV104">
        <f t="shared" si="90"/>
        <v>0</v>
      </c>
      <c r="CW104">
        <f t="shared" si="91"/>
        <v>0</v>
      </c>
      <c r="CX104">
        <f t="shared" si="92"/>
        <v>0</v>
      </c>
      <c r="CY104">
        <f t="shared" si="93"/>
        <v>0</v>
      </c>
      <c r="CZ104">
        <f t="shared" si="94"/>
        <v>0</v>
      </c>
      <c r="DA104">
        <f t="shared" si="95"/>
        <v>0</v>
      </c>
      <c r="DB104">
        <f t="shared" si="96"/>
        <v>0</v>
      </c>
      <c r="DC104">
        <f t="shared" si="97"/>
        <v>0</v>
      </c>
      <c r="DD104">
        <f t="shared" si="98"/>
        <v>0</v>
      </c>
      <c r="DE104">
        <f t="shared" si="99"/>
        <v>0</v>
      </c>
      <c r="DF104">
        <f t="shared" si="100"/>
        <v>0</v>
      </c>
      <c r="DG104">
        <f t="shared" si="101"/>
        <v>0</v>
      </c>
      <c r="DH104" s="5" t="str">
        <f>IFERROR(((((L104+AB104)*(1/$H104))+AR104)/$F$2)/($B$2*('CAR.CAP_per person'!B$2)/(_xlfn.XLOOKUP($E$2,EU_countries_GDP!$A$2:$A$29,EU_countries_GDP!$E$2:$E$29))),"")</f>
        <v/>
      </c>
      <c r="DI104" s="5" t="str">
        <f>IFERROR(((((M104+AC104)*(1/$H104))+AS104)/$F$2)/($B$2*('CAR.CAP_per person'!C$2)/(_xlfn.XLOOKUP($E$2,EU_countries_GDP!$A$2:$A$29,EU_countries_GDP!$E$2:$E$29))),"")</f>
        <v/>
      </c>
      <c r="DJ104" s="5" t="str">
        <f>IFERROR(((((N104+AD104)*(1/$H104))+AT104)/$F$2)/($B$2*('CAR.CAP_per person'!D$2)/(_xlfn.XLOOKUP($E$2,EU_countries_GDP!$A$2:$A$29,EU_countries_GDP!$E$2:$E$29))),"")</f>
        <v/>
      </c>
      <c r="DK104" s="5" t="str">
        <f>IFERROR(((((O104+AE104)*(1/$H104))+AU104)/$F$2)/($B$2*('CAR.CAP_per person'!E$2)/(_xlfn.XLOOKUP($E$2,EU_countries_GDP!$A$2:$A$29,EU_countries_GDP!$E$2:$E$29))),"")</f>
        <v/>
      </c>
      <c r="DL104" s="5" t="str">
        <f>IFERROR(((((P104+AF104)*(1/$H104))+AV104)/$F$2)/($B$2*('CAR.CAP_per person'!F$2)/(_xlfn.XLOOKUP($E$2,EU_countries_GDP!$A$2:$A$29,EU_countries_GDP!$E$2:$E$29))),"")</f>
        <v/>
      </c>
      <c r="DM104" s="5" t="str">
        <f>IFERROR(((((Q104+AG104)*(1/$H104))+AW104)/$F$2)/($B$2*('CAR.CAP_per person'!G$2)/(_xlfn.XLOOKUP($E$2,EU_countries_GDP!$A$2:$A$29,EU_countries_GDP!$E$2:$E$29))),"")</f>
        <v/>
      </c>
      <c r="DN104" s="5" t="str">
        <f>IFERROR(((((R104+AH104)*(1/$H104))+AX104)/$F$2)/($B$2*('CAR.CAP_per person'!H$2)/(_xlfn.XLOOKUP($E$2,EU_countries_GDP!$A$2:$A$29,EU_countries_GDP!$E$2:$E$29))),"")</f>
        <v/>
      </c>
      <c r="DO104" s="5" t="str">
        <f>IFERROR(((((S104+AI104)*(1/$H104))+AY104)/$F$2)/($B$2*('CAR.CAP_per person'!I$2)/(_xlfn.XLOOKUP($E$2,EU_countries_GDP!$A$2:$A$29,EU_countries_GDP!$E$2:$E$29))),"")</f>
        <v/>
      </c>
      <c r="DP104" s="5" t="str">
        <f>IFERROR(((((T104+AJ104)*(1/$H104))+AZ104)/$F$2)/($B$2*('CAR.CAP_per person'!J$2)/(_xlfn.XLOOKUP($E$2,EU_countries_GDP!$A$2:$A$29,EU_countries_GDP!$E$2:$E$29))),"")</f>
        <v/>
      </c>
      <c r="DQ104" s="5" t="str">
        <f>IFERROR(((((U104+AK104)*(1/$H104))+BA104)/$F$2)/($B$2*('CAR.CAP_per person'!K$2)/(_xlfn.XLOOKUP($E$2,EU_countries_GDP!$A$2:$A$29,EU_countries_GDP!$E$2:$E$29))),"")</f>
        <v/>
      </c>
      <c r="DR104" s="5" t="str">
        <f>IFERROR(((((V104+AL104)*(1/$H104))+BB104)/$F$2)/($B$2*('CAR.CAP_per person'!L$2)/(_xlfn.XLOOKUP($E$2,EU_countries_GDP!$A$2:$A$29,EU_countries_GDP!$E$2:$E$29))),"")</f>
        <v/>
      </c>
      <c r="DS104" s="5" t="str">
        <f>IFERROR(((((W104+AM104)*(1/$H104))+BC104)/$F$2)/($B$2*('CAR.CAP_per person'!M$2)/(_xlfn.XLOOKUP($E$2,EU_countries_GDP!$A$2:$A$29,EU_countries_GDP!$E$2:$E$29))),"")</f>
        <v/>
      </c>
      <c r="DT104" s="5" t="str">
        <f>IFERROR(((((X104+AN104)*(1/$H104))+BD104)/$F$2)/($B$2*('CAR.CAP_per person'!N$2)/(_xlfn.XLOOKUP($E$2,EU_countries_GDP!$A$2:$A$29,EU_countries_GDP!$E$2:$E$29))),"")</f>
        <v/>
      </c>
      <c r="DU104" s="5" t="str">
        <f>IFERROR(((((Y104+AO104)*(1/$H104))+BE104)/$F$2)/($B$2*('CAR.CAP_per person'!O$2)/(_xlfn.XLOOKUP($E$2,EU_countries_GDP!$A$2:$A$29,EU_countries_GDP!$E$2:$E$29))),"")</f>
        <v/>
      </c>
      <c r="DV104" s="5" t="str">
        <f>IFERROR(((((Z104+AP104)*(1/$H104))+BF104)/$F$2)/($B$2*('CAR.CAP_per person'!P$2)/(_xlfn.XLOOKUP($E$2,EU_countries_GDP!$A$2:$A$29,EU_countries_GDP!$E$2:$E$29))),"")</f>
        <v/>
      </c>
      <c r="DW104" s="5" t="str">
        <f>IFERROR(((((AA104+AQ104)*(1/$H104))+BG104)/$F$2)/($B$2*('CAR.CAP_per person'!Q$2)/(_xlfn.XLOOKUP($E$2,EU_countries_GDP!$A$2:$A$29,EU_countries_GDP!$E$2:$E$29))),"")</f>
        <v/>
      </c>
    </row>
    <row r="105" spans="1:127">
      <c r="A105" t="s">
        <v>236</v>
      </c>
      <c r="B105" t="str">
        <f>_xlfn.XLOOKUP(D105,Table5[Ingredient],Table5[Category],"",FALSE)</f>
        <v xml:space="preserve">Other </v>
      </c>
      <c r="C105" s="33" t="s">
        <v>257</v>
      </c>
      <c r="D105" s="33" t="s">
        <v>235</v>
      </c>
      <c r="E105" s="33">
        <v>0</v>
      </c>
      <c r="F105" s="33" t="s">
        <v>189</v>
      </c>
      <c r="G105" s="33" t="s">
        <v>180</v>
      </c>
      <c r="H105" s="91">
        <f>Dataset_IT!M10</f>
        <v>0</v>
      </c>
      <c r="I105" s="33"/>
      <c r="J105" s="37">
        <f>IFERROR(INDEX('AveragePrices&amp;Codes'!G:AG, MATCH($D105, 'AveragePrices&amp;Codes'!$A:$A, 0), MATCH(Tool_Italy!$E$2, 'AveragePrices&amp;Codes'!$G$1:$AG$1, 0)),"")</f>
        <v>8.5797892143076933</v>
      </c>
      <c r="K105" s="37">
        <f>IFERROR(E105/(_xlfn.XLOOKUP(A105,Dataset_IT!$Q$2:$Q$9,Dataset_IT!$R$2:$R$9)),"")</f>
        <v>0</v>
      </c>
      <c r="L105">
        <f>IFERROR(IF($F105="Raw",_xlfn.XLOOKUP(_xlfn.XLOOKUP(Tool_Italy!$D105,'AveragePrices&amp;Codes'!$A:$A,'AveragePrices&amp;Codes'!$B:$B),AGRIBALYSE_Raw!$B:$B,AGRIBALYSE_Raw!O:O)*$E105,_xlfn.XLOOKUP(_xlfn.XLOOKUP(Tool_Italy!$D105,'AveragePrices&amp;Codes'!$A:$A,'AveragePrices&amp;Codes'!$B:$B),AGRIBALYSE_Cooked!$C:$C,AGRIBALYSE_Cooked!P:P)*$E105),"")</f>
        <v>0</v>
      </c>
      <c r="M105">
        <f>IFERROR(IF($F105="Raw",_xlfn.XLOOKUP(_xlfn.XLOOKUP(Tool_Italy!$D105,'AveragePrices&amp;Codes'!$A:$A,'AveragePrices&amp;Codes'!$B:$B),AGRIBALYSE_Raw!$B:$B,AGRIBALYSE_Raw!P:P)*$E105,_xlfn.XLOOKUP(_xlfn.XLOOKUP(Tool_Italy!$D105,'AveragePrices&amp;Codes'!$A:$A,'AveragePrices&amp;Codes'!$B:$B),AGRIBALYSE_Cooked!$C:$C,AGRIBALYSE_Cooked!Q:Q)*$E105),"")</f>
        <v>0</v>
      </c>
      <c r="N105">
        <f>IFERROR(IF($F105="Raw",_xlfn.XLOOKUP(_xlfn.XLOOKUP(Tool_Italy!$D105,'AveragePrices&amp;Codes'!$A:$A,'AveragePrices&amp;Codes'!$B:$B),AGRIBALYSE_Raw!$B:$B,AGRIBALYSE_Raw!Q:Q)*$E105,_xlfn.XLOOKUP(_xlfn.XLOOKUP(Tool_Italy!$D105,'AveragePrices&amp;Codes'!$A:$A,'AveragePrices&amp;Codes'!$B:$B),AGRIBALYSE_Cooked!$C:$C,AGRIBALYSE_Cooked!R:R)*$E105),"")</f>
        <v>0</v>
      </c>
      <c r="O105">
        <f>IFERROR(IF($F105="Raw",_xlfn.XLOOKUP(_xlfn.XLOOKUP(Tool_Italy!$D105,'AveragePrices&amp;Codes'!$A:$A,'AveragePrices&amp;Codes'!$B:$B),AGRIBALYSE_Raw!$B:$B,AGRIBALYSE_Raw!R:R)*$E105,_xlfn.XLOOKUP(_xlfn.XLOOKUP(Tool_Italy!$D105,'AveragePrices&amp;Codes'!$A:$A,'AveragePrices&amp;Codes'!$B:$B),AGRIBALYSE_Cooked!$C:$C,AGRIBALYSE_Cooked!S:S)*$E105),"")</f>
        <v>0</v>
      </c>
      <c r="P105">
        <f>IFERROR(IF($F105="Raw",_xlfn.XLOOKUP(_xlfn.XLOOKUP(Tool_Italy!$D105,'AveragePrices&amp;Codes'!$A:$A,'AveragePrices&amp;Codes'!$B:$B),AGRIBALYSE_Raw!$B:$B,AGRIBALYSE_Raw!S:S)*$E105,_xlfn.XLOOKUP(_xlfn.XLOOKUP(Tool_Italy!$D105,'AveragePrices&amp;Codes'!$A:$A,'AveragePrices&amp;Codes'!$B:$B),AGRIBALYSE_Cooked!$C:$C,AGRIBALYSE_Cooked!T:T)*$E105),"")</f>
        <v>0</v>
      </c>
      <c r="Q105">
        <f>IFERROR(IF($F105="Raw",_xlfn.XLOOKUP(_xlfn.XLOOKUP(Tool_Italy!$D105,'AveragePrices&amp;Codes'!$A:$A,'AveragePrices&amp;Codes'!$B:$B),AGRIBALYSE_Raw!$B:$B,AGRIBALYSE_Raw!T:T)*$E105,_xlfn.XLOOKUP(_xlfn.XLOOKUP(Tool_Italy!$D105,'AveragePrices&amp;Codes'!$A:$A,'AveragePrices&amp;Codes'!$B:$B),AGRIBALYSE_Cooked!$C:$C,AGRIBALYSE_Cooked!U:U)*$E105),"")</f>
        <v>0</v>
      </c>
      <c r="R105">
        <f>IFERROR(IF($F105="Raw",_xlfn.XLOOKUP(_xlfn.XLOOKUP(Tool_Italy!$D105,'AveragePrices&amp;Codes'!$A:$A,'AveragePrices&amp;Codes'!$B:$B),AGRIBALYSE_Raw!$B:$B,AGRIBALYSE_Raw!U:U)*$E105,_xlfn.XLOOKUP(_xlfn.XLOOKUP(Tool_Italy!$D105,'AveragePrices&amp;Codes'!$A:$A,'AveragePrices&amp;Codes'!$B:$B),AGRIBALYSE_Cooked!$C:$C,AGRIBALYSE_Cooked!V:V)*$E105),"")</f>
        <v>0</v>
      </c>
      <c r="S105">
        <f>IFERROR(IF($F105="Raw",_xlfn.XLOOKUP(_xlfn.XLOOKUP(Tool_Italy!$D105,'AveragePrices&amp;Codes'!$A:$A,'AveragePrices&amp;Codes'!$B:$B),AGRIBALYSE_Raw!$B:$B,AGRIBALYSE_Raw!V:V)*$E105,_xlfn.XLOOKUP(_xlfn.XLOOKUP(Tool_Italy!$D105,'AveragePrices&amp;Codes'!$A:$A,'AveragePrices&amp;Codes'!$B:$B),AGRIBALYSE_Cooked!$C:$C,AGRIBALYSE_Cooked!W:W)*$E105),"")</f>
        <v>0</v>
      </c>
      <c r="T105">
        <f>IFERROR(IF($F105="Raw",_xlfn.XLOOKUP(_xlfn.XLOOKUP(Tool_Italy!$D105,'AveragePrices&amp;Codes'!$A:$A,'AveragePrices&amp;Codes'!$B:$B),AGRIBALYSE_Raw!$B:$B,AGRIBALYSE_Raw!W:W)*$E105,_xlfn.XLOOKUP(_xlfn.XLOOKUP(Tool_Italy!$D105,'AveragePrices&amp;Codes'!$A:$A,'AveragePrices&amp;Codes'!$B:$B),AGRIBALYSE_Cooked!$C:$C,AGRIBALYSE_Cooked!X:X)*$E105),"")</f>
        <v>0</v>
      </c>
      <c r="U105">
        <f>IFERROR(IF($F105="Raw",_xlfn.XLOOKUP(_xlfn.XLOOKUP(Tool_Italy!$D105,'AveragePrices&amp;Codes'!$A:$A,'AveragePrices&amp;Codes'!$B:$B),AGRIBALYSE_Raw!$B:$B,AGRIBALYSE_Raw!X:X)*$E105,_xlfn.XLOOKUP(_xlfn.XLOOKUP(Tool_Italy!$D105,'AveragePrices&amp;Codes'!$A:$A,'AveragePrices&amp;Codes'!$B:$B),AGRIBALYSE_Cooked!$C:$C,AGRIBALYSE_Cooked!Y:Y)*$E105),"")</f>
        <v>0</v>
      </c>
      <c r="V105">
        <f>IFERROR(IF($F105="Raw",_xlfn.XLOOKUP(_xlfn.XLOOKUP(Tool_Italy!$D105,'AveragePrices&amp;Codes'!$A:$A,'AveragePrices&amp;Codes'!$B:$B),AGRIBALYSE_Raw!$B:$B,AGRIBALYSE_Raw!Y:Y)*$E105,_xlfn.XLOOKUP(_xlfn.XLOOKUP(Tool_Italy!$D105,'AveragePrices&amp;Codes'!$A:$A,'AveragePrices&amp;Codes'!$B:$B),AGRIBALYSE_Cooked!$C:$C,AGRIBALYSE_Cooked!Z:Z)*$E105),"")</f>
        <v>0</v>
      </c>
      <c r="W105">
        <f>IFERROR(IF($F105="Raw",_xlfn.XLOOKUP(_xlfn.XLOOKUP(Tool_Italy!$D105,'AveragePrices&amp;Codes'!$A:$A,'AveragePrices&amp;Codes'!$B:$B),AGRIBALYSE_Raw!$B:$B,AGRIBALYSE_Raw!Z:Z)*$E105,_xlfn.XLOOKUP(_xlfn.XLOOKUP(Tool_Italy!$D105,'AveragePrices&amp;Codes'!$A:$A,'AveragePrices&amp;Codes'!$B:$B),AGRIBALYSE_Cooked!$C:$C,AGRIBALYSE_Cooked!AA:AA)*$E105),"")</f>
        <v>0</v>
      </c>
      <c r="X105">
        <f>IFERROR(IF($F105="Raw",_xlfn.XLOOKUP(_xlfn.XLOOKUP(Tool_Italy!$D105,'AveragePrices&amp;Codes'!$A:$A,'AveragePrices&amp;Codes'!$B:$B),AGRIBALYSE_Raw!$B:$B,AGRIBALYSE_Raw!AA:AA)*$E105,_xlfn.XLOOKUP(_xlfn.XLOOKUP(Tool_Italy!$D105,'AveragePrices&amp;Codes'!$A:$A,'AveragePrices&amp;Codes'!$B:$B),AGRIBALYSE_Cooked!$C:$C,AGRIBALYSE_Cooked!AB:AB)*$E105),"")</f>
        <v>0</v>
      </c>
      <c r="Y105">
        <f>IFERROR(IF($F105="Raw",_xlfn.XLOOKUP(_xlfn.XLOOKUP(Tool_Italy!$D105,'AveragePrices&amp;Codes'!$A:$A,'AveragePrices&amp;Codes'!$B:$B),AGRIBALYSE_Raw!$B:$B,AGRIBALYSE_Raw!AB:AB)*$E105,_xlfn.XLOOKUP(_xlfn.XLOOKUP(Tool_Italy!$D105,'AveragePrices&amp;Codes'!$A:$A,'AveragePrices&amp;Codes'!$B:$B),AGRIBALYSE_Cooked!$C:$C,AGRIBALYSE_Cooked!AC:AC)*$E105),"")</f>
        <v>0</v>
      </c>
      <c r="Z105">
        <f>IFERROR(IF($F105="Raw",_xlfn.XLOOKUP(_xlfn.XLOOKUP(Tool_Italy!$D105,'AveragePrices&amp;Codes'!$A:$A,'AveragePrices&amp;Codes'!$B:$B),AGRIBALYSE_Raw!$B:$B,AGRIBALYSE_Raw!AC:AC)*$E105,_xlfn.XLOOKUP(_xlfn.XLOOKUP(Tool_Italy!$D105,'AveragePrices&amp;Codes'!$A:$A,'AveragePrices&amp;Codes'!$B:$B),AGRIBALYSE_Cooked!$C:$C,AGRIBALYSE_Cooked!AD:AD)*$E105),"")</f>
        <v>0</v>
      </c>
      <c r="AA105">
        <f>IFERROR(IF($F105="Raw",_xlfn.XLOOKUP(_xlfn.XLOOKUP(Tool_Italy!$D105,'AveragePrices&amp;Codes'!$A:$A,'AveragePrices&amp;Codes'!$B:$B),AGRIBALYSE_Raw!$B:$B,AGRIBALYSE_Raw!AD:AD)*$E105,_xlfn.XLOOKUP(_xlfn.XLOOKUP(Tool_Italy!$D105,'AveragePrices&amp;Codes'!$A:$A,'AveragePrices&amp;Codes'!$B:$B),AGRIBALYSE_Cooked!$C:$C,AGRIBALYSE_Cooked!AE:AE)*$E105),"")</f>
        <v>0</v>
      </c>
      <c r="AB105" cm="1">
        <f t="array" ref="AB105">IFERROR(_xlfn.XLOOKUP(Tool_Italy!$F105&amp;$E$2,'Cooking methods'!$A:$A&amp;'Cooking methods'!$B:$B,'Cooking methods'!C:C)*$E105,"")</f>
        <v>0</v>
      </c>
      <c r="AC105" cm="1">
        <f t="array" ref="AC105">IFERROR(_xlfn.XLOOKUP(Tool_Italy!$F105&amp;$E$2,'Cooking methods'!$A:$A&amp;'Cooking methods'!$B:$B,'Cooking methods'!D:D)*$E105,"")</f>
        <v>0</v>
      </c>
      <c r="AD105" cm="1">
        <f t="array" ref="AD105">IFERROR(_xlfn.XLOOKUP(Tool_Italy!$F105&amp;$E$2,'Cooking methods'!$A:$A&amp;'Cooking methods'!$B:$B,'Cooking methods'!E:E)*$E105,"")</f>
        <v>0</v>
      </c>
      <c r="AE105" cm="1">
        <f t="array" ref="AE105">IFERROR(_xlfn.XLOOKUP(Tool_Italy!$F105&amp;$E$2,'Cooking methods'!$A:$A&amp;'Cooking methods'!$B:$B,'Cooking methods'!F:F)*$E105,"")</f>
        <v>0</v>
      </c>
      <c r="AF105" cm="1">
        <f t="array" ref="AF105">IFERROR(_xlfn.XLOOKUP(Tool_Italy!$F105&amp;$E$2,'Cooking methods'!$A:$A&amp;'Cooking methods'!$B:$B,'Cooking methods'!G:G)*$E105,"")</f>
        <v>0</v>
      </c>
      <c r="AG105" cm="1">
        <f t="array" ref="AG105">IFERROR(_xlfn.XLOOKUP(Tool_Italy!$F105&amp;$E$2,'Cooking methods'!$A:$A&amp;'Cooking methods'!$B:$B,'Cooking methods'!H:H)*$E105,"")</f>
        <v>0</v>
      </c>
      <c r="AH105" cm="1">
        <f t="array" ref="AH105">IFERROR(_xlfn.XLOOKUP(Tool_Italy!$F105&amp;$E$2,'Cooking methods'!$A:$A&amp;'Cooking methods'!$B:$B,'Cooking methods'!I:I)*$E105,"")</f>
        <v>0</v>
      </c>
      <c r="AI105" cm="1">
        <f t="array" ref="AI105">IFERROR(_xlfn.XLOOKUP(Tool_Italy!$F105&amp;$E$2,'Cooking methods'!$A:$A&amp;'Cooking methods'!$B:$B,'Cooking methods'!J:J)*$E105,"")</f>
        <v>0</v>
      </c>
      <c r="AJ105" cm="1">
        <f t="array" ref="AJ105">IFERROR(_xlfn.XLOOKUP(Tool_Italy!$F105&amp;$E$2,'Cooking methods'!$A:$A&amp;'Cooking methods'!$B:$B,'Cooking methods'!K:K)*$E105,"")</f>
        <v>0</v>
      </c>
      <c r="AK105" cm="1">
        <f t="array" ref="AK105">IFERROR(_xlfn.XLOOKUP(Tool_Italy!$F105&amp;$E$2,'Cooking methods'!$A:$A&amp;'Cooking methods'!$B:$B,'Cooking methods'!L:L)*$E105,"")</f>
        <v>0</v>
      </c>
      <c r="AL105" cm="1">
        <f t="array" ref="AL105">IFERROR(_xlfn.XLOOKUP(Tool_Italy!$F105&amp;$E$2,'Cooking methods'!$A:$A&amp;'Cooking methods'!$B:$B,'Cooking methods'!M:M)*$E105,"")</f>
        <v>0</v>
      </c>
      <c r="AM105" cm="1">
        <f t="array" ref="AM105">IFERROR(_xlfn.XLOOKUP(Tool_Italy!$F105&amp;$E$2,'Cooking methods'!$A:$A&amp;'Cooking methods'!$B:$B,'Cooking methods'!N:N)*$E105,"")</f>
        <v>0</v>
      </c>
      <c r="AN105" cm="1">
        <f t="array" ref="AN105">IFERROR(_xlfn.XLOOKUP(Tool_Italy!$F105&amp;$E$2,'Cooking methods'!$A:$A&amp;'Cooking methods'!$B:$B,'Cooking methods'!O:O)*$E105,"")</f>
        <v>0</v>
      </c>
      <c r="AO105" cm="1">
        <f t="array" ref="AO105">IFERROR(_xlfn.XLOOKUP(Tool_Italy!$F105&amp;$E$2,'Cooking methods'!$A:$A&amp;'Cooking methods'!$B:$B,'Cooking methods'!P:P)*$E105,"")</f>
        <v>0</v>
      </c>
      <c r="AP105" cm="1">
        <f t="array" ref="AP105">IFERROR(_xlfn.XLOOKUP(Tool_Italy!$F105&amp;$E$2,'Cooking methods'!$A:$A&amp;'Cooking methods'!$B:$B,'Cooking methods'!Q:Q)*$E105,"")</f>
        <v>0</v>
      </c>
      <c r="AQ105" cm="1">
        <f t="array" ref="AQ105">IFERROR(_xlfn.XLOOKUP(Tool_Italy!$F105&amp;$E$2,'Cooking methods'!$A:$A&amp;'Cooking methods'!$B:$B,'Cooking methods'!R:R)*$E105,"")</f>
        <v>0</v>
      </c>
      <c r="AR105" cm="1">
        <f t="array" ref="AR105">IFERROR(_xlfn.XLOOKUP(Tool_Italy!$G105&amp;$E$2,'Waste management'!$A:$A&amp;'Waste management'!$B:$B,'Waste management'!C:C)*$E105,"")</f>
        <v>0</v>
      </c>
      <c r="AS105" cm="1">
        <f t="array" ref="AS105">IFERROR(_xlfn.XLOOKUP(Tool_Italy!$G105&amp;$E$2,'Waste management'!$A:$A&amp;'Waste management'!$B:$B,'Waste management'!D:D)*$E105,"")</f>
        <v>0</v>
      </c>
      <c r="AT105" cm="1">
        <f t="array" ref="AT105">IFERROR(_xlfn.XLOOKUP(Tool_Italy!$G105&amp;$E$2,'Waste management'!$A:$A&amp;'Waste management'!$B:$B,'Waste management'!E:E)*$E105,"")</f>
        <v>0</v>
      </c>
      <c r="AU105" cm="1">
        <f t="array" ref="AU105">IFERROR(_xlfn.XLOOKUP(Tool_Italy!$G105&amp;$E$2,'Waste management'!$A:$A&amp;'Waste management'!$B:$B,'Waste management'!F:F)*$E105,"")</f>
        <v>0</v>
      </c>
      <c r="AV105" cm="1">
        <f t="array" ref="AV105">IFERROR(_xlfn.XLOOKUP(Tool_Italy!$G105&amp;$E$2,'Waste management'!$A:$A&amp;'Waste management'!$B:$B,'Waste management'!G:G)*$E105,"")</f>
        <v>0</v>
      </c>
      <c r="AW105" cm="1">
        <f t="array" ref="AW105">IFERROR(_xlfn.XLOOKUP(Tool_Italy!$G105&amp;$E$2,'Waste management'!$A:$A&amp;'Waste management'!$B:$B,'Waste management'!H:H)*$E105,"")</f>
        <v>0</v>
      </c>
      <c r="AX105" cm="1">
        <f t="array" ref="AX105">IFERROR(_xlfn.XLOOKUP(Tool_Italy!$G105&amp;$E$2,'Waste management'!$A:$A&amp;'Waste management'!$B:$B,'Waste management'!I:I)*$E105,"")</f>
        <v>0</v>
      </c>
      <c r="AY105" cm="1">
        <f t="array" ref="AY105">IFERROR(_xlfn.XLOOKUP(Tool_Italy!$G105&amp;$E$2,'Waste management'!$A:$A&amp;'Waste management'!$B:$B,'Waste management'!J:J)*$E105,"")</f>
        <v>0</v>
      </c>
      <c r="AZ105" cm="1">
        <f t="array" ref="AZ105">IFERROR(_xlfn.XLOOKUP(Tool_Italy!$G105&amp;$E$2,'Waste management'!$A:$A&amp;'Waste management'!$B:$B,'Waste management'!K:K)*$E105,"")</f>
        <v>0</v>
      </c>
      <c r="BA105" cm="1">
        <f t="array" ref="BA105">IFERROR(_xlfn.XLOOKUP(Tool_Italy!$G105&amp;$E$2,'Waste management'!$A:$A&amp;'Waste management'!$B:$B,'Waste management'!L:L)*$E105,"")</f>
        <v>0</v>
      </c>
      <c r="BB105" cm="1">
        <f t="array" ref="BB105">IFERROR(_xlfn.XLOOKUP(Tool_Italy!$G105&amp;$E$2,'Waste management'!$A:$A&amp;'Waste management'!$B:$B,'Waste management'!M:M)*$E105,"")</f>
        <v>0</v>
      </c>
      <c r="BC105" cm="1">
        <f t="array" ref="BC105">IFERROR(_xlfn.XLOOKUP(Tool_Italy!$G105&amp;$E$2,'Waste management'!$A:$A&amp;'Waste management'!$B:$B,'Waste management'!N:N)*$E105,"")</f>
        <v>0</v>
      </c>
      <c r="BD105" cm="1">
        <f t="array" ref="BD105">IFERROR(_xlfn.XLOOKUP(Tool_Italy!$G105&amp;$E$2,'Waste management'!$A:$A&amp;'Waste management'!$B:$B,'Waste management'!O:O)*$E105,"")</f>
        <v>0</v>
      </c>
      <c r="BE105" cm="1">
        <f t="array" ref="BE105">IFERROR(_xlfn.XLOOKUP(Tool_Italy!$G105&amp;$E$2,'Waste management'!$A:$A&amp;'Waste management'!$B:$B,'Waste management'!P:P)*$E105,"")</f>
        <v>0</v>
      </c>
      <c r="BF105" cm="1">
        <f t="array" ref="BF105">IFERROR(_xlfn.XLOOKUP(Tool_Italy!$G105&amp;$E$2,'Waste management'!$A:$A&amp;'Waste management'!$B:$B,'Waste management'!Q:Q)*$E105,"")</f>
        <v>0</v>
      </c>
      <c r="BG105" cm="1">
        <f t="array" ref="BG105">IFERROR(_xlfn.XLOOKUP(Tool_Italy!$G105&amp;$E$2,'Waste management'!$A:$A&amp;'Waste management'!$B:$B,'Waste management'!R:R)*$E105,"")</f>
        <v>0</v>
      </c>
      <c r="BH105">
        <f>IFERROR((L105+AR105+AB105)*_xlfn.XLOOKUP(Tool_Italy!BH$4,Monetization_Factors!$A:$A,Monetization_Factors!$D:$D),"")</f>
        <v>0</v>
      </c>
      <c r="BI105">
        <f>IFERROR((M105+AS105+AC105)*_xlfn.XLOOKUP(Tool_Italy!BI$4,Monetization_Factors!$A:$A,Monetization_Factors!$D:$D),"")</f>
        <v>0</v>
      </c>
      <c r="BJ105">
        <f>IFERROR((N105+AT105+AD105)*_xlfn.XLOOKUP(Tool_Italy!BJ$4,Monetization_Factors!$A:$A,Monetization_Factors!$D:$D),"")</f>
        <v>0</v>
      </c>
      <c r="BK105">
        <f>IFERROR((O105+AU105+AE105)*_xlfn.XLOOKUP(Tool_Italy!BK$4,Monetization_Factors!$A:$A,Monetization_Factors!$D:$D),"")</f>
        <v>0</v>
      </c>
      <c r="BL105">
        <f>IFERROR((P105+AV105+AF105)*_xlfn.XLOOKUP(Tool_Italy!BL$4,Monetization_Factors!$A:$A,Monetization_Factors!$D:$D),"")</f>
        <v>0</v>
      </c>
      <c r="BM105">
        <f>IFERROR((Q105+AW105+AG105)*_xlfn.XLOOKUP(Tool_Italy!BM$4,Monetization_Factors!$A:$A,Monetization_Factors!$D:$D),"")</f>
        <v>0</v>
      </c>
      <c r="BN105">
        <f>IFERROR((R105+AX105+AH105)*_xlfn.XLOOKUP(Tool_Italy!BN$4,Monetization_Factors!$A:$A,Monetization_Factors!$D:$D),"")</f>
        <v>0</v>
      </c>
      <c r="BO105">
        <f>IFERROR((S105+AY105+AI105)*_xlfn.XLOOKUP(Tool_Italy!BO$4,Monetization_Factors!$A:$A,Monetization_Factors!$D:$D),"")</f>
        <v>0</v>
      </c>
      <c r="BP105">
        <f>IFERROR((T105+AZ105+AJ105)*_xlfn.XLOOKUP(Tool_Italy!BP$4,Monetization_Factors!$A:$A,Monetization_Factors!$D:$D),"")</f>
        <v>0</v>
      </c>
      <c r="BQ105">
        <f>IFERROR((U105+BA105+AK105)*_xlfn.XLOOKUP(Tool_Italy!BQ$4,Monetization_Factors!$A:$A,Monetization_Factors!$D:$D),"")</f>
        <v>0</v>
      </c>
      <c r="BR105" t="str">
        <f>IFERROR((V105+BB105+AL105)*_xlfn.XLOOKUP(Tool_Italy!BR$4,Monetization_Factors!$A:$A,Monetization_Factors!$D:$D),"")</f>
        <v/>
      </c>
      <c r="BS105">
        <f>IFERROR((W105+BC105+AM105)*_xlfn.XLOOKUP(Tool_Italy!BS$4,Monetization_Factors!$A:$A,Monetization_Factors!$D:$D),"")</f>
        <v>0</v>
      </c>
      <c r="BT105">
        <f>IFERROR((X105+BD105+AN105)*_xlfn.XLOOKUP(Tool_Italy!BT$4,Monetization_Factors!$A:$A,Monetization_Factors!$D:$D),"")</f>
        <v>0</v>
      </c>
      <c r="BU105">
        <f>IFERROR((Y105+BE105+AO105)*_xlfn.XLOOKUP(Tool_Italy!BU$4,Monetization_Factors!$A:$A,Monetization_Factors!$D:$D),"")</f>
        <v>0</v>
      </c>
      <c r="BV105">
        <f>IFERROR((Z105+BF105+AP105)*_xlfn.XLOOKUP(Tool_Italy!BV$4,Monetization_Factors!$A:$A,Monetization_Factors!$D:$D),"")</f>
        <v>0</v>
      </c>
      <c r="BW105">
        <f>IFERROR((AA105+BG105+AQ105)*_xlfn.XLOOKUP(Tool_Italy!BW$4,Monetization_Factors!$A:$A,Monetization_Factors!$D:$D),"")</f>
        <v>0</v>
      </c>
      <c r="BX105" s="38" cm="1">
        <f t="array" ref="BX105">IFERROR(_xlfn.IFS(I105&lt;&gt;0,I105*E105,I105="",J105*E105),"")</f>
        <v>0</v>
      </c>
      <c r="BY105" s="38">
        <f t="shared" si="67"/>
        <v>0</v>
      </c>
      <c r="BZ105" s="38">
        <f t="shared" si="71"/>
        <v>0</v>
      </c>
      <c r="CA105" s="38">
        <f t="shared" si="68"/>
        <v>0</v>
      </c>
      <c r="CB105">
        <f t="shared" si="102"/>
        <v>0</v>
      </c>
      <c r="CC105">
        <f t="shared" si="72"/>
        <v>0</v>
      </c>
      <c r="CD105">
        <f t="shared" si="73"/>
        <v>0</v>
      </c>
      <c r="CE105">
        <f t="shared" si="74"/>
        <v>0</v>
      </c>
      <c r="CF105">
        <f t="shared" si="75"/>
        <v>0</v>
      </c>
      <c r="CG105">
        <f t="shared" si="76"/>
        <v>0</v>
      </c>
      <c r="CH105">
        <f t="shared" si="77"/>
        <v>0</v>
      </c>
      <c r="CI105">
        <f t="shared" si="78"/>
        <v>0</v>
      </c>
      <c r="CJ105">
        <f t="shared" si="79"/>
        <v>0</v>
      </c>
      <c r="CK105">
        <f t="shared" si="80"/>
        <v>0</v>
      </c>
      <c r="CL105">
        <f t="shared" si="81"/>
        <v>0</v>
      </c>
      <c r="CM105">
        <f t="shared" si="82"/>
        <v>0</v>
      </c>
      <c r="CN105">
        <f t="shared" si="83"/>
        <v>0</v>
      </c>
      <c r="CO105">
        <f t="shared" si="84"/>
        <v>0</v>
      </c>
      <c r="CP105">
        <f t="shared" si="85"/>
        <v>0</v>
      </c>
      <c r="CQ105">
        <f t="shared" si="86"/>
        <v>0</v>
      </c>
      <c r="CR105">
        <f t="shared" si="103"/>
        <v>0</v>
      </c>
      <c r="CS105">
        <f t="shared" si="87"/>
        <v>0</v>
      </c>
      <c r="CT105">
        <f t="shared" si="88"/>
        <v>0</v>
      </c>
      <c r="CU105">
        <f t="shared" si="89"/>
        <v>0</v>
      </c>
      <c r="CV105">
        <f t="shared" si="90"/>
        <v>0</v>
      </c>
      <c r="CW105">
        <f t="shared" si="91"/>
        <v>0</v>
      </c>
      <c r="CX105">
        <f t="shared" si="92"/>
        <v>0</v>
      </c>
      <c r="CY105">
        <f t="shared" si="93"/>
        <v>0</v>
      </c>
      <c r="CZ105">
        <f t="shared" si="94"/>
        <v>0</v>
      </c>
      <c r="DA105">
        <f t="shared" si="95"/>
        <v>0</v>
      </c>
      <c r="DB105">
        <f t="shared" si="96"/>
        <v>0</v>
      </c>
      <c r="DC105">
        <f t="shared" si="97"/>
        <v>0</v>
      </c>
      <c r="DD105">
        <f t="shared" si="98"/>
        <v>0</v>
      </c>
      <c r="DE105">
        <f t="shared" si="99"/>
        <v>0</v>
      </c>
      <c r="DF105">
        <f t="shared" si="100"/>
        <v>0</v>
      </c>
      <c r="DG105">
        <f t="shared" si="101"/>
        <v>0</v>
      </c>
      <c r="DH105" s="5" t="str">
        <f>IFERROR(((((L105+AB105)*(1/$H105))+AR105)/$F$2)/($B$2*('CAR.CAP_per person'!B$2)/(_xlfn.XLOOKUP($E$2,EU_countries_GDP!$A$2:$A$29,EU_countries_GDP!$E$2:$E$29))),"")</f>
        <v/>
      </c>
      <c r="DI105" s="5" t="str">
        <f>IFERROR(((((M105+AC105)*(1/$H105))+AS105)/$F$2)/($B$2*('CAR.CAP_per person'!C$2)/(_xlfn.XLOOKUP($E$2,EU_countries_GDP!$A$2:$A$29,EU_countries_GDP!$E$2:$E$29))),"")</f>
        <v/>
      </c>
      <c r="DJ105" s="5" t="str">
        <f>IFERROR(((((N105+AD105)*(1/$H105))+AT105)/$F$2)/($B$2*('CAR.CAP_per person'!D$2)/(_xlfn.XLOOKUP($E$2,EU_countries_GDP!$A$2:$A$29,EU_countries_GDP!$E$2:$E$29))),"")</f>
        <v/>
      </c>
      <c r="DK105" s="5" t="str">
        <f>IFERROR(((((O105+AE105)*(1/$H105))+AU105)/$F$2)/($B$2*('CAR.CAP_per person'!E$2)/(_xlfn.XLOOKUP($E$2,EU_countries_GDP!$A$2:$A$29,EU_countries_GDP!$E$2:$E$29))),"")</f>
        <v/>
      </c>
      <c r="DL105" s="5" t="str">
        <f>IFERROR(((((P105+AF105)*(1/$H105))+AV105)/$F$2)/($B$2*('CAR.CAP_per person'!F$2)/(_xlfn.XLOOKUP($E$2,EU_countries_GDP!$A$2:$A$29,EU_countries_GDP!$E$2:$E$29))),"")</f>
        <v/>
      </c>
      <c r="DM105" s="5" t="str">
        <f>IFERROR(((((Q105+AG105)*(1/$H105))+AW105)/$F$2)/($B$2*('CAR.CAP_per person'!G$2)/(_xlfn.XLOOKUP($E$2,EU_countries_GDP!$A$2:$A$29,EU_countries_GDP!$E$2:$E$29))),"")</f>
        <v/>
      </c>
      <c r="DN105" s="5" t="str">
        <f>IFERROR(((((R105+AH105)*(1/$H105))+AX105)/$F$2)/($B$2*('CAR.CAP_per person'!H$2)/(_xlfn.XLOOKUP($E$2,EU_countries_GDP!$A$2:$A$29,EU_countries_GDP!$E$2:$E$29))),"")</f>
        <v/>
      </c>
      <c r="DO105" s="5" t="str">
        <f>IFERROR(((((S105+AI105)*(1/$H105))+AY105)/$F$2)/($B$2*('CAR.CAP_per person'!I$2)/(_xlfn.XLOOKUP($E$2,EU_countries_GDP!$A$2:$A$29,EU_countries_GDP!$E$2:$E$29))),"")</f>
        <v/>
      </c>
      <c r="DP105" s="5" t="str">
        <f>IFERROR(((((T105+AJ105)*(1/$H105))+AZ105)/$F$2)/($B$2*('CAR.CAP_per person'!J$2)/(_xlfn.XLOOKUP($E$2,EU_countries_GDP!$A$2:$A$29,EU_countries_GDP!$E$2:$E$29))),"")</f>
        <v/>
      </c>
      <c r="DQ105" s="5" t="str">
        <f>IFERROR(((((U105+AK105)*(1/$H105))+BA105)/$F$2)/($B$2*('CAR.CAP_per person'!K$2)/(_xlfn.XLOOKUP($E$2,EU_countries_GDP!$A$2:$A$29,EU_countries_GDP!$E$2:$E$29))),"")</f>
        <v/>
      </c>
      <c r="DR105" s="5" t="str">
        <f>IFERROR(((((V105+AL105)*(1/$H105))+BB105)/$F$2)/($B$2*('CAR.CAP_per person'!L$2)/(_xlfn.XLOOKUP($E$2,EU_countries_GDP!$A$2:$A$29,EU_countries_GDP!$E$2:$E$29))),"")</f>
        <v/>
      </c>
      <c r="DS105" s="5" t="str">
        <f>IFERROR(((((W105+AM105)*(1/$H105))+BC105)/$F$2)/($B$2*('CAR.CAP_per person'!M$2)/(_xlfn.XLOOKUP($E$2,EU_countries_GDP!$A$2:$A$29,EU_countries_GDP!$E$2:$E$29))),"")</f>
        <v/>
      </c>
      <c r="DT105" s="5" t="str">
        <f>IFERROR(((((X105+AN105)*(1/$H105))+BD105)/$F$2)/($B$2*('CAR.CAP_per person'!N$2)/(_xlfn.XLOOKUP($E$2,EU_countries_GDP!$A$2:$A$29,EU_countries_GDP!$E$2:$E$29))),"")</f>
        <v/>
      </c>
      <c r="DU105" s="5" t="str">
        <f>IFERROR(((((Y105+AO105)*(1/$H105))+BE105)/$F$2)/($B$2*('CAR.CAP_per person'!O$2)/(_xlfn.XLOOKUP($E$2,EU_countries_GDP!$A$2:$A$29,EU_countries_GDP!$E$2:$E$29))),"")</f>
        <v/>
      </c>
      <c r="DV105" s="5" t="str">
        <f>IFERROR(((((Z105+AP105)*(1/$H105))+BF105)/$F$2)/($B$2*('CAR.CAP_per person'!P$2)/(_xlfn.XLOOKUP($E$2,EU_countries_GDP!$A$2:$A$29,EU_countries_GDP!$E$2:$E$29))),"")</f>
        <v/>
      </c>
      <c r="DW105" s="5" t="str">
        <f>IFERROR(((((AA105+AQ105)*(1/$H105))+BG105)/$F$2)/($B$2*('CAR.CAP_per person'!Q$2)/(_xlfn.XLOOKUP($E$2,EU_countries_GDP!$A$2:$A$29,EU_countries_GDP!$E$2:$E$29))),"")</f>
        <v/>
      </c>
    </row>
    <row r="106" spans="1:127">
      <c r="A106" t="s">
        <v>239</v>
      </c>
      <c r="B106" t="str">
        <f>_xlfn.XLOOKUP(D106,Table5[Ingredient],Table5[Category],"",FALSE)</f>
        <v>Starch/satiating food</v>
      </c>
      <c r="C106" s="33" t="s">
        <v>257</v>
      </c>
      <c r="D106" s="33" t="s">
        <v>208</v>
      </c>
      <c r="E106" s="33">
        <v>0</v>
      </c>
      <c r="F106" s="33" t="s">
        <v>179</v>
      </c>
      <c r="G106" s="33" t="s">
        <v>180</v>
      </c>
      <c r="H106" s="91">
        <f>Dataset_IT!M11</f>
        <v>0</v>
      </c>
      <c r="I106" s="33"/>
      <c r="J106" s="37">
        <f>IFERROR(INDEX('AveragePrices&amp;Codes'!G:AG, MATCH($D106, 'AveragePrices&amp;Codes'!$A:$A, 0), MATCH(Tool_Italy!$E$2, 'AveragePrices&amp;Codes'!$G$1:$AG$1, 0)),"")</f>
        <v>0.54430000000000001</v>
      </c>
      <c r="K106" s="37">
        <f>IFERROR(E106/(_xlfn.XLOOKUP(A106,Dataset_IT!$Q$2:$Q$9,Dataset_IT!$R$2:$R$9)),"")</f>
        <v>0</v>
      </c>
      <c r="L106">
        <f>IFERROR(IF($F106="Raw",_xlfn.XLOOKUP(_xlfn.XLOOKUP(Tool_Italy!$D106,'AveragePrices&amp;Codes'!$A:$A,'AveragePrices&amp;Codes'!$B:$B),AGRIBALYSE_Raw!$B:$B,AGRIBALYSE_Raw!O:O)*$E106,_xlfn.XLOOKUP(_xlfn.XLOOKUP(Tool_Italy!$D106,'AveragePrices&amp;Codes'!$A:$A,'AveragePrices&amp;Codes'!$B:$B),AGRIBALYSE_Cooked!$C:$C,AGRIBALYSE_Cooked!P:P)*$E106),"")</f>
        <v>0</v>
      </c>
      <c r="M106">
        <f>IFERROR(IF($F106="Raw",_xlfn.XLOOKUP(_xlfn.XLOOKUP(Tool_Italy!$D106,'AveragePrices&amp;Codes'!$A:$A,'AveragePrices&amp;Codes'!$B:$B),AGRIBALYSE_Raw!$B:$B,AGRIBALYSE_Raw!P:P)*$E106,_xlfn.XLOOKUP(_xlfn.XLOOKUP(Tool_Italy!$D106,'AveragePrices&amp;Codes'!$A:$A,'AveragePrices&amp;Codes'!$B:$B),AGRIBALYSE_Cooked!$C:$C,AGRIBALYSE_Cooked!Q:Q)*$E106),"")</f>
        <v>0</v>
      </c>
      <c r="N106">
        <f>IFERROR(IF($F106="Raw",_xlfn.XLOOKUP(_xlfn.XLOOKUP(Tool_Italy!$D106,'AveragePrices&amp;Codes'!$A:$A,'AveragePrices&amp;Codes'!$B:$B),AGRIBALYSE_Raw!$B:$B,AGRIBALYSE_Raw!Q:Q)*$E106,_xlfn.XLOOKUP(_xlfn.XLOOKUP(Tool_Italy!$D106,'AveragePrices&amp;Codes'!$A:$A,'AveragePrices&amp;Codes'!$B:$B),AGRIBALYSE_Cooked!$C:$C,AGRIBALYSE_Cooked!R:R)*$E106),"")</f>
        <v>0</v>
      </c>
      <c r="O106">
        <f>IFERROR(IF($F106="Raw",_xlfn.XLOOKUP(_xlfn.XLOOKUP(Tool_Italy!$D106,'AveragePrices&amp;Codes'!$A:$A,'AveragePrices&amp;Codes'!$B:$B),AGRIBALYSE_Raw!$B:$B,AGRIBALYSE_Raw!R:R)*$E106,_xlfn.XLOOKUP(_xlfn.XLOOKUP(Tool_Italy!$D106,'AveragePrices&amp;Codes'!$A:$A,'AveragePrices&amp;Codes'!$B:$B),AGRIBALYSE_Cooked!$C:$C,AGRIBALYSE_Cooked!S:S)*$E106),"")</f>
        <v>0</v>
      </c>
      <c r="P106">
        <f>IFERROR(IF($F106="Raw",_xlfn.XLOOKUP(_xlfn.XLOOKUP(Tool_Italy!$D106,'AveragePrices&amp;Codes'!$A:$A,'AveragePrices&amp;Codes'!$B:$B),AGRIBALYSE_Raw!$B:$B,AGRIBALYSE_Raw!S:S)*$E106,_xlfn.XLOOKUP(_xlfn.XLOOKUP(Tool_Italy!$D106,'AveragePrices&amp;Codes'!$A:$A,'AveragePrices&amp;Codes'!$B:$B),AGRIBALYSE_Cooked!$C:$C,AGRIBALYSE_Cooked!T:T)*$E106),"")</f>
        <v>0</v>
      </c>
      <c r="Q106">
        <f>IFERROR(IF($F106="Raw",_xlfn.XLOOKUP(_xlfn.XLOOKUP(Tool_Italy!$D106,'AveragePrices&amp;Codes'!$A:$A,'AveragePrices&amp;Codes'!$B:$B),AGRIBALYSE_Raw!$B:$B,AGRIBALYSE_Raw!T:T)*$E106,_xlfn.XLOOKUP(_xlfn.XLOOKUP(Tool_Italy!$D106,'AveragePrices&amp;Codes'!$A:$A,'AveragePrices&amp;Codes'!$B:$B),AGRIBALYSE_Cooked!$C:$C,AGRIBALYSE_Cooked!U:U)*$E106),"")</f>
        <v>0</v>
      </c>
      <c r="R106">
        <f>IFERROR(IF($F106="Raw",_xlfn.XLOOKUP(_xlfn.XLOOKUP(Tool_Italy!$D106,'AveragePrices&amp;Codes'!$A:$A,'AveragePrices&amp;Codes'!$B:$B),AGRIBALYSE_Raw!$B:$B,AGRIBALYSE_Raw!U:U)*$E106,_xlfn.XLOOKUP(_xlfn.XLOOKUP(Tool_Italy!$D106,'AveragePrices&amp;Codes'!$A:$A,'AveragePrices&amp;Codes'!$B:$B),AGRIBALYSE_Cooked!$C:$C,AGRIBALYSE_Cooked!V:V)*$E106),"")</f>
        <v>0</v>
      </c>
      <c r="S106">
        <f>IFERROR(IF($F106="Raw",_xlfn.XLOOKUP(_xlfn.XLOOKUP(Tool_Italy!$D106,'AveragePrices&amp;Codes'!$A:$A,'AveragePrices&amp;Codes'!$B:$B),AGRIBALYSE_Raw!$B:$B,AGRIBALYSE_Raw!V:V)*$E106,_xlfn.XLOOKUP(_xlfn.XLOOKUP(Tool_Italy!$D106,'AveragePrices&amp;Codes'!$A:$A,'AveragePrices&amp;Codes'!$B:$B),AGRIBALYSE_Cooked!$C:$C,AGRIBALYSE_Cooked!W:W)*$E106),"")</f>
        <v>0</v>
      </c>
      <c r="T106">
        <f>IFERROR(IF($F106="Raw",_xlfn.XLOOKUP(_xlfn.XLOOKUP(Tool_Italy!$D106,'AveragePrices&amp;Codes'!$A:$A,'AveragePrices&amp;Codes'!$B:$B),AGRIBALYSE_Raw!$B:$B,AGRIBALYSE_Raw!W:W)*$E106,_xlfn.XLOOKUP(_xlfn.XLOOKUP(Tool_Italy!$D106,'AveragePrices&amp;Codes'!$A:$A,'AveragePrices&amp;Codes'!$B:$B),AGRIBALYSE_Cooked!$C:$C,AGRIBALYSE_Cooked!X:X)*$E106),"")</f>
        <v>0</v>
      </c>
      <c r="U106">
        <f>IFERROR(IF($F106="Raw",_xlfn.XLOOKUP(_xlfn.XLOOKUP(Tool_Italy!$D106,'AveragePrices&amp;Codes'!$A:$A,'AveragePrices&amp;Codes'!$B:$B),AGRIBALYSE_Raw!$B:$B,AGRIBALYSE_Raw!X:X)*$E106,_xlfn.XLOOKUP(_xlfn.XLOOKUP(Tool_Italy!$D106,'AveragePrices&amp;Codes'!$A:$A,'AveragePrices&amp;Codes'!$B:$B),AGRIBALYSE_Cooked!$C:$C,AGRIBALYSE_Cooked!Y:Y)*$E106),"")</f>
        <v>0</v>
      </c>
      <c r="V106">
        <f>IFERROR(IF($F106="Raw",_xlfn.XLOOKUP(_xlfn.XLOOKUP(Tool_Italy!$D106,'AveragePrices&amp;Codes'!$A:$A,'AveragePrices&amp;Codes'!$B:$B),AGRIBALYSE_Raw!$B:$B,AGRIBALYSE_Raw!Y:Y)*$E106,_xlfn.XLOOKUP(_xlfn.XLOOKUP(Tool_Italy!$D106,'AveragePrices&amp;Codes'!$A:$A,'AveragePrices&amp;Codes'!$B:$B),AGRIBALYSE_Cooked!$C:$C,AGRIBALYSE_Cooked!Z:Z)*$E106),"")</f>
        <v>0</v>
      </c>
      <c r="W106">
        <f>IFERROR(IF($F106="Raw",_xlfn.XLOOKUP(_xlfn.XLOOKUP(Tool_Italy!$D106,'AveragePrices&amp;Codes'!$A:$A,'AveragePrices&amp;Codes'!$B:$B),AGRIBALYSE_Raw!$B:$B,AGRIBALYSE_Raw!Z:Z)*$E106,_xlfn.XLOOKUP(_xlfn.XLOOKUP(Tool_Italy!$D106,'AveragePrices&amp;Codes'!$A:$A,'AveragePrices&amp;Codes'!$B:$B),AGRIBALYSE_Cooked!$C:$C,AGRIBALYSE_Cooked!AA:AA)*$E106),"")</f>
        <v>0</v>
      </c>
      <c r="X106">
        <f>IFERROR(IF($F106="Raw",_xlfn.XLOOKUP(_xlfn.XLOOKUP(Tool_Italy!$D106,'AveragePrices&amp;Codes'!$A:$A,'AveragePrices&amp;Codes'!$B:$B),AGRIBALYSE_Raw!$B:$B,AGRIBALYSE_Raw!AA:AA)*$E106,_xlfn.XLOOKUP(_xlfn.XLOOKUP(Tool_Italy!$D106,'AveragePrices&amp;Codes'!$A:$A,'AveragePrices&amp;Codes'!$B:$B),AGRIBALYSE_Cooked!$C:$C,AGRIBALYSE_Cooked!AB:AB)*$E106),"")</f>
        <v>0</v>
      </c>
      <c r="Y106">
        <f>IFERROR(IF($F106="Raw",_xlfn.XLOOKUP(_xlfn.XLOOKUP(Tool_Italy!$D106,'AveragePrices&amp;Codes'!$A:$A,'AveragePrices&amp;Codes'!$B:$B),AGRIBALYSE_Raw!$B:$B,AGRIBALYSE_Raw!AB:AB)*$E106,_xlfn.XLOOKUP(_xlfn.XLOOKUP(Tool_Italy!$D106,'AveragePrices&amp;Codes'!$A:$A,'AveragePrices&amp;Codes'!$B:$B),AGRIBALYSE_Cooked!$C:$C,AGRIBALYSE_Cooked!AC:AC)*$E106),"")</f>
        <v>0</v>
      </c>
      <c r="Z106">
        <f>IFERROR(IF($F106="Raw",_xlfn.XLOOKUP(_xlfn.XLOOKUP(Tool_Italy!$D106,'AveragePrices&amp;Codes'!$A:$A,'AveragePrices&amp;Codes'!$B:$B),AGRIBALYSE_Raw!$B:$B,AGRIBALYSE_Raw!AC:AC)*$E106,_xlfn.XLOOKUP(_xlfn.XLOOKUP(Tool_Italy!$D106,'AveragePrices&amp;Codes'!$A:$A,'AveragePrices&amp;Codes'!$B:$B),AGRIBALYSE_Cooked!$C:$C,AGRIBALYSE_Cooked!AD:AD)*$E106),"")</f>
        <v>0</v>
      </c>
      <c r="AA106">
        <f>IFERROR(IF($F106="Raw",_xlfn.XLOOKUP(_xlfn.XLOOKUP(Tool_Italy!$D106,'AveragePrices&amp;Codes'!$A:$A,'AveragePrices&amp;Codes'!$B:$B),AGRIBALYSE_Raw!$B:$B,AGRIBALYSE_Raw!AD:AD)*$E106,_xlfn.XLOOKUP(_xlfn.XLOOKUP(Tool_Italy!$D106,'AveragePrices&amp;Codes'!$A:$A,'AveragePrices&amp;Codes'!$B:$B),AGRIBALYSE_Cooked!$C:$C,AGRIBALYSE_Cooked!AE:AE)*$E106),"")</f>
        <v>0</v>
      </c>
      <c r="AB106" cm="1">
        <f t="array" ref="AB106">IFERROR(_xlfn.XLOOKUP(Tool_Italy!$F106&amp;$E$2,'Cooking methods'!$A:$A&amp;'Cooking methods'!$B:$B,'Cooking methods'!C:C)*$E106,"")</f>
        <v>0</v>
      </c>
      <c r="AC106" cm="1">
        <f t="array" ref="AC106">IFERROR(_xlfn.XLOOKUP(Tool_Italy!$F106&amp;$E$2,'Cooking methods'!$A:$A&amp;'Cooking methods'!$B:$B,'Cooking methods'!D:D)*$E106,"")</f>
        <v>0</v>
      </c>
      <c r="AD106" cm="1">
        <f t="array" ref="AD106">IFERROR(_xlfn.XLOOKUP(Tool_Italy!$F106&amp;$E$2,'Cooking methods'!$A:$A&amp;'Cooking methods'!$B:$B,'Cooking methods'!E:E)*$E106,"")</f>
        <v>0</v>
      </c>
      <c r="AE106" cm="1">
        <f t="array" ref="AE106">IFERROR(_xlfn.XLOOKUP(Tool_Italy!$F106&amp;$E$2,'Cooking methods'!$A:$A&amp;'Cooking methods'!$B:$B,'Cooking methods'!F:F)*$E106,"")</f>
        <v>0</v>
      </c>
      <c r="AF106" cm="1">
        <f t="array" ref="AF106">IFERROR(_xlfn.XLOOKUP(Tool_Italy!$F106&amp;$E$2,'Cooking methods'!$A:$A&amp;'Cooking methods'!$B:$B,'Cooking methods'!G:G)*$E106,"")</f>
        <v>0</v>
      </c>
      <c r="AG106" cm="1">
        <f t="array" ref="AG106">IFERROR(_xlfn.XLOOKUP(Tool_Italy!$F106&amp;$E$2,'Cooking methods'!$A:$A&amp;'Cooking methods'!$B:$B,'Cooking methods'!H:H)*$E106,"")</f>
        <v>0</v>
      </c>
      <c r="AH106" cm="1">
        <f t="array" ref="AH106">IFERROR(_xlfn.XLOOKUP(Tool_Italy!$F106&amp;$E$2,'Cooking methods'!$A:$A&amp;'Cooking methods'!$B:$B,'Cooking methods'!I:I)*$E106,"")</f>
        <v>0</v>
      </c>
      <c r="AI106" cm="1">
        <f t="array" ref="AI106">IFERROR(_xlfn.XLOOKUP(Tool_Italy!$F106&amp;$E$2,'Cooking methods'!$A:$A&amp;'Cooking methods'!$B:$B,'Cooking methods'!J:J)*$E106,"")</f>
        <v>0</v>
      </c>
      <c r="AJ106" cm="1">
        <f t="array" ref="AJ106">IFERROR(_xlfn.XLOOKUP(Tool_Italy!$F106&amp;$E$2,'Cooking methods'!$A:$A&amp;'Cooking methods'!$B:$B,'Cooking methods'!K:K)*$E106,"")</f>
        <v>0</v>
      </c>
      <c r="AK106" cm="1">
        <f t="array" ref="AK106">IFERROR(_xlfn.XLOOKUP(Tool_Italy!$F106&amp;$E$2,'Cooking methods'!$A:$A&amp;'Cooking methods'!$B:$B,'Cooking methods'!L:L)*$E106,"")</f>
        <v>0</v>
      </c>
      <c r="AL106" cm="1">
        <f t="array" ref="AL106">IFERROR(_xlfn.XLOOKUP(Tool_Italy!$F106&amp;$E$2,'Cooking methods'!$A:$A&amp;'Cooking methods'!$B:$B,'Cooking methods'!M:M)*$E106,"")</f>
        <v>0</v>
      </c>
      <c r="AM106" cm="1">
        <f t="array" ref="AM106">IFERROR(_xlfn.XLOOKUP(Tool_Italy!$F106&amp;$E$2,'Cooking methods'!$A:$A&amp;'Cooking methods'!$B:$B,'Cooking methods'!N:N)*$E106,"")</f>
        <v>0</v>
      </c>
      <c r="AN106" cm="1">
        <f t="array" ref="AN106">IFERROR(_xlfn.XLOOKUP(Tool_Italy!$F106&amp;$E$2,'Cooking methods'!$A:$A&amp;'Cooking methods'!$B:$B,'Cooking methods'!O:O)*$E106,"")</f>
        <v>0</v>
      </c>
      <c r="AO106" cm="1">
        <f t="array" ref="AO106">IFERROR(_xlfn.XLOOKUP(Tool_Italy!$F106&amp;$E$2,'Cooking methods'!$A:$A&amp;'Cooking methods'!$B:$B,'Cooking methods'!P:P)*$E106,"")</f>
        <v>0</v>
      </c>
      <c r="AP106" cm="1">
        <f t="array" ref="AP106">IFERROR(_xlfn.XLOOKUP(Tool_Italy!$F106&amp;$E$2,'Cooking methods'!$A:$A&amp;'Cooking methods'!$B:$B,'Cooking methods'!Q:Q)*$E106,"")</f>
        <v>0</v>
      </c>
      <c r="AQ106" cm="1">
        <f t="array" ref="AQ106">IFERROR(_xlfn.XLOOKUP(Tool_Italy!$F106&amp;$E$2,'Cooking methods'!$A:$A&amp;'Cooking methods'!$B:$B,'Cooking methods'!R:R)*$E106,"")</f>
        <v>0</v>
      </c>
      <c r="AR106" cm="1">
        <f t="array" ref="AR106">IFERROR(_xlfn.XLOOKUP(Tool_Italy!$G106&amp;$E$2,'Waste management'!$A:$A&amp;'Waste management'!$B:$B,'Waste management'!C:C)*$E106,"")</f>
        <v>0</v>
      </c>
      <c r="AS106" cm="1">
        <f t="array" ref="AS106">IFERROR(_xlfn.XLOOKUP(Tool_Italy!$G106&amp;$E$2,'Waste management'!$A:$A&amp;'Waste management'!$B:$B,'Waste management'!D:D)*$E106,"")</f>
        <v>0</v>
      </c>
      <c r="AT106" cm="1">
        <f t="array" ref="AT106">IFERROR(_xlfn.XLOOKUP(Tool_Italy!$G106&amp;$E$2,'Waste management'!$A:$A&amp;'Waste management'!$B:$B,'Waste management'!E:E)*$E106,"")</f>
        <v>0</v>
      </c>
      <c r="AU106" cm="1">
        <f t="array" ref="AU106">IFERROR(_xlfn.XLOOKUP(Tool_Italy!$G106&amp;$E$2,'Waste management'!$A:$A&amp;'Waste management'!$B:$B,'Waste management'!F:F)*$E106,"")</f>
        <v>0</v>
      </c>
      <c r="AV106" cm="1">
        <f t="array" ref="AV106">IFERROR(_xlfn.XLOOKUP(Tool_Italy!$G106&amp;$E$2,'Waste management'!$A:$A&amp;'Waste management'!$B:$B,'Waste management'!G:G)*$E106,"")</f>
        <v>0</v>
      </c>
      <c r="AW106" cm="1">
        <f t="array" ref="AW106">IFERROR(_xlfn.XLOOKUP(Tool_Italy!$G106&amp;$E$2,'Waste management'!$A:$A&amp;'Waste management'!$B:$B,'Waste management'!H:H)*$E106,"")</f>
        <v>0</v>
      </c>
      <c r="AX106" cm="1">
        <f t="array" ref="AX106">IFERROR(_xlfn.XLOOKUP(Tool_Italy!$G106&amp;$E$2,'Waste management'!$A:$A&amp;'Waste management'!$B:$B,'Waste management'!I:I)*$E106,"")</f>
        <v>0</v>
      </c>
      <c r="AY106" cm="1">
        <f t="array" ref="AY106">IFERROR(_xlfn.XLOOKUP(Tool_Italy!$G106&amp;$E$2,'Waste management'!$A:$A&amp;'Waste management'!$B:$B,'Waste management'!J:J)*$E106,"")</f>
        <v>0</v>
      </c>
      <c r="AZ106" cm="1">
        <f t="array" ref="AZ106">IFERROR(_xlfn.XLOOKUP(Tool_Italy!$G106&amp;$E$2,'Waste management'!$A:$A&amp;'Waste management'!$B:$B,'Waste management'!K:K)*$E106,"")</f>
        <v>0</v>
      </c>
      <c r="BA106" cm="1">
        <f t="array" ref="BA106">IFERROR(_xlfn.XLOOKUP(Tool_Italy!$G106&amp;$E$2,'Waste management'!$A:$A&amp;'Waste management'!$B:$B,'Waste management'!L:L)*$E106,"")</f>
        <v>0</v>
      </c>
      <c r="BB106" cm="1">
        <f t="array" ref="BB106">IFERROR(_xlfn.XLOOKUP(Tool_Italy!$G106&amp;$E$2,'Waste management'!$A:$A&amp;'Waste management'!$B:$B,'Waste management'!M:M)*$E106,"")</f>
        <v>0</v>
      </c>
      <c r="BC106" cm="1">
        <f t="array" ref="BC106">IFERROR(_xlfn.XLOOKUP(Tool_Italy!$G106&amp;$E$2,'Waste management'!$A:$A&amp;'Waste management'!$B:$B,'Waste management'!N:N)*$E106,"")</f>
        <v>0</v>
      </c>
      <c r="BD106" cm="1">
        <f t="array" ref="BD106">IFERROR(_xlfn.XLOOKUP(Tool_Italy!$G106&amp;$E$2,'Waste management'!$A:$A&amp;'Waste management'!$B:$B,'Waste management'!O:O)*$E106,"")</f>
        <v>0</v>
      </c>
      <c r="BE106" cm="1">
        <f t="array" ref="BE106">IFERROR(_xlfn.XLOOKUP(Tool_Italy!$G106&amp;$E$2,'Waste management'!$A:$A&amp;'Waste management'!$B:$B,'Waste management'!P:P)*$E106,"")</f>
        <v>0</v>
      </c>
      <c r="BF106" cm="1">
        <f t="array" ref="BF106">IFERROR(_xlfn.XLOOKUP(Tool_Italy!$G106&amp;$E$2,'Waste management'!$A:$A&amp;'Waste management'!$B:$B,'Waste management'!Q:Q)*$E106,"")</f>
        <v>0</v>
      </c>
      <c r="BG106" cm="1">
        <f t="array" ref="BG106">IFERROR(_xlfn.XLOOKUP(Tool_Italy!$G106&amp;$E$2,'Waste management'!$A:$A&amp;'Waste management'!$B:$B,'Waste management'!R:R)*$E106,"")</f>
        <v>0</v>
      </c>
      <c r="BH106">
        <f>IFERROR((L106+AR106+AB106)*_xlfn.XLOOKUP(Tool_Italy!BH$4,Monetization_Factors!$A:$A,Monetization_Factors!$D:$D),"")</f>
        <v>0</v>
      </c>
      <c r="BI106">
        <f>IFERROR((M106+AS106+AC106)*_xlfn.XLOOKUP(Tool_Italy!BI$4,Monetization_Factors!$A:$A,Monetization_Factors!$D:$D),"")</f>
        <v>0</v>
      </c>
      <c r="BJ106">
        <f>IFERROR((N106+AT106+AD106)*_xlfn.XLOOKUP(Tool_Italy!BJ$4,Monetization_Factors!$A:$A,Monetization_Factors!$D:$D),"")</f>
        <v>0</v>
      </c>
      <c r="BK106">
        <f>IFERROR((O106+AU106+AE106)*_xlfn.XLOOKUP(Tool_Italy!BK$4,Monetization_Factors!$A:$A,Monetization_Factors!$D:$D),"")</f>
        <v>0</v>
      </c>
      <c r="BL106">
        <f>IFERROR((P106+AV106+AF106)*_xlfn.XLOOKUP(Tool_Italy!BL$4,Monetization_Factors!$A:$A,Monetization_Factors!$D:$D),"")</f>
        <v>0</v>
      </c>
      <c r="BM106">
        <f>IFERROR((Q106+AW106+AG106)*_xlfn.XLOOKUP(Tool_Italy!BM$4,Monetization_Factors!$A:$A,Monetization_Factors!$D:$D),"")</f>
        <v>0</v>
      </c>
      <c r="BN106">
        <f>IFERROR((R106+AX106+AH106)*_xlfn.XLOOKUP(Tool_Italy!BN$4,Monetization_Factors!$A:$A,Monetization_Factors!$D:$D),"")</f>
        <v>0</v>
      </c>
      <c r="BO106">
        <f>IFERROR((S106+AY106+AI106)*_xlfn.XLOOKUP(Tool_Italy!BO$4,Monetization_Factors!$A:$A,Monetization_Factors!$D:$D),"")</f>
        <v>0</v>
      </c>
      <c r="BP106">
        <f>IFERROR((T106+AZ106+AJ106)*_xlfn.XLOOKUP(Tool_Italy!BP$4,Monetization_Factors!$A:$A,Monetization_Factors!$D:$D),"")</f>
        <v>0</v>
      </c>
      <c r="BQ106">
        <f>IFERROR((U106+BA106+AK106)*_xlfn.XLOOKUP(Tool_Italy!BQ$4,Monetization_Factors!$A:$A,Monetization_Factors!$D:$D),"")</f>
        <v>0</v>
      </c>
      <c r="BR106" t="str">
        <f>IFERROR((V106+BB106+AL106)*_xlfn.XLOOKUP(Tool_Italy!BR$4,Monetization_Factors!$A:$A,Monetization_Factors!$D:$D),"")</f>
        <v/>
      </c>
      <c r="BS106">
        <f>IFERROR((W106+BC106+AM106)*_xlfn.XLOOKUP(Tool_Italy!BS$4,Monetization_Factors!$A:$A,Monetization_Factors!$D:$D),"")</f>
        <v>0</v>
      </c>
      <c r="BT106">
        <f>IFERROR((X106+BD106+AN106)*_xlfn.XLOOKUP(Tool_Italy!BT$4,Monetization_Factors!$A:$A,Monetization_Factors!$D:$D),"")</f>
        <v>0</v>
      </c>
      <c r="BU106">
        <f>IFERROR((Y106+BE106+AO106)*_xlfn.XLOOKUP(Tool_Italy!BU$4,Monetization_Factors!$A:$A,Monetization_Factors!$D:$D),"")</f>
        <v>0</v>
      </c>
      <c r="BV106">
        <f>IFERROR((Z106+BF106+AP106)*_xlfn.XLOOKUP(Tool_Italy!BV$4,Monetization_Factors!$A:$A,Monetization_Factors!$D:$D),"")</f>
        <v>0</v>
      </c>
      <c r="BW106">
        <f>IFERROR((AA106+BG106+AQ106)*_xlfn.XLOOKUP(Tool_Italy!BW$4,Monetization_Factors!$A:$A,Monetization_Factors!$D:$D),"")</f>
        <v>0</v>
      </c>
      <c r="BX106" s="38" cm="1">
        <f t="array" ref="BX106">IFERROR(_xlfn.IFS(I106&lt;&gt;0,I106*E106,I106="",J106*E106),"")</f>
        <v>0</v>
      </c>
      <c r="BY106" s="38">
        <f t="shared" si="67"/>
        <v>0</v>
      </c>
      <c r="BZ106" s="38">
        <f t="shared" si="71"/>
        <v>0</v>
      </c>
      <c r="CA106" s="38">
        <f t="shared" si="68"/>
        <v>0</v>
      </c>
      <c r="CB106">
        <f t="shared" si="102"/>
        <v>0</v>
      </c>
      <c r="CC106">
        <f t="shared" si="72"/>
        <v>0</v>
      </c>
      <c r="CD106">
        <f t="shared" si="73"/>
        <v>0</v>
      </c>
      <c r="CE106">
        <f t="shared" si="74"/>
        <v>0</v>
      </c>
      <c r="CF106">
        <f t="shared" si="75"/>
        <v>0</v>
      </c>
      <c r="CG106">
        <f t="shared" si="76"/>
        <v>0</v>
      </c>
      <c r="CH106">
        <f t="shared" si="77"/>
        <v>0</v>
      </c>
      <c r="CI106">
        <f t="shared" si="78"/>
        <v>0</v>
      </c>
      <c r="CJ106">
        <f t="shared" si="79"/>
        <v>0</v>
      </c>
      <c r="CK106">
        <f t="shared" si="80"/>
        <v>0</v>
      </c>
      <c r="CL106">
        <f t="shared" si="81"/>
        <v>0</v>
      </c>
      <c r="CM106">
        <f t="shared" si="82"/>
        <v>0</v>
      </c>
      <c r="CN106">
        <f t="shared" si="83"/>
        <v>0</v>
      </c>
      <c r="CO106">
        <f t="shared" si="84"/>
        <v>0</v>
      </c>
      <c r="CP106">
        <f t="shared" si="85"/>
        <v>0</v>
      </c>
      <c r="CQ106">
        <f t="shared" si="86"/>
        <v>0</v>
      </c>
      <c r="CR106">
        <f t="shared" si="103"/>
        <v>0</v>
      </c>
      <c r="CS106">
        <f t="shared" si="87"/>
        <v>0</v>
      </c>
      <c r="CT106">
        <f t="shared" si="88"/>
        <v>0</v>
      </c>
      <c r="CU106">
        <f t="shared" si="89"/>
        <v>0</v>
      </c>
      <c r="CV106">
        <f t="shared" si="90"/>
        <v>0</v>
      </c>
      <c r="CW106">
        <f t="shared" si="91"/>
        <v>0</v>
      </c>
      <c r="CX106">
        <f t="shared" si="92"/>
        <v>0</v>
      </c>
      <c r="CY106">
        <f t="shared" si="93"/>
        <v>0</v>
      </c>
      <c r="CZ106">
        <f t="shared" si="94"/>
        <v>0</v>
      </c>
      <c r="DA106">
        <f t="shared" si="95"/>
        <v>0</v>
      </c>
      <c r="DB106">
        <f t="shared" si="96"/>
        <v>0</v>
      </c>
      <c r="DC106">
        <f t="shared" si="97"/>
        <v>0</v>
      </c>
      <c r="DD106">
        <f t="shared" si="98"/>
        <v>0</v>
      </c>
      <c r="DE106">
        <f t="shared" si="99"/>
        <v>0</v>
      </c>
      <c r="DF106">
        <f t="shared" si="100"/>
        <v>0</v>
      </c>
      <c r="DG106">
        <f t="shared" si="101"/>
        <v>0</v>
      </c>
      <c r="DH106" s="5" t="str">
        <f>IFERROR(((((L106+AB106)*(1/$H106))+AR106)/$F$2)/($B$2*('CAR.CAP_per person'!B$2)/(_xlfn.XLOOKUP($E$2,EU_countries_GDP!$A$2:$A$29,EU_countries_GDP!$E$2:$E$29))),"")</f>
        <v/>
      </c>
      <c r="DI106" s="5" t="str">
        <f>IFERROR(((((M106+AC106)*(1/$H106))+AS106)/$F$2)/($B$2*('CAR.CAP_per person'!C$2)/(_xlfn.XLOOKUP($E$2,EU_countries_GDP!$A$2:$A$29,EU_countries_GDP!$E$2:$E$29))),"")</f>
        <v/>
      </c>
      <c r="DJ106" s="5" t="str">
        <f>IFERROR(((((N106+AD106)*(1/$H106))+AT106)/$F$2)/($B$2*('CAR.CAP_per person'!D$2)/(_xlfn.XLOOKUP($E$2,EU_countries_GDP!$A$2:$A$29,EU_countries_GDP!$E$2:$E$29))),"")</f>
        <v/>
      </c>
      <c r="DK106" s="5" t="str">
        <f>IFERROR(((((O106+AE106)*(1/$H106))+AU106)/$F$2)/($B$2*('CAR.CAP_per person'!E$2)/(_xlfn.XLOOKUP($E$2,EU_countries_GDP!$A$2:$A$29,EU_countries_GDP!$E$2:$E$29))),"")</f>
        <v/>
      </c>
      <c r="DL106" s="5" t="str">
        <f>IFERROR(((((P106+AF106)*(1/$H106))+AV106)/$F$2)/($B$2*('CAR.CAP_per person'!F$2)/(_xlfn.XLOOKUP($E$2,EU_countries_GDP!$A$2:$A$29,EU_countries_GDP!$E$2:$E$29))),"")</f>
        <v/>
      </c>
      <c r="DM106" s="5" t="str">
        <f>IFERROR(((((Q106+AG106)*(1/$H106))+AW106)/$F$2)/($B$2*('CAR.CAP_per person'!G$2)/(_xlfn.XLOOKUP($E$2,EU_countries_GDP!$A$2:$A$29,EU_countries_GDP!$E$2:$E$29))),"")</f>
        <v/>
      </c>
      <c r="DN106" s="5" t="str">
        <f>IFERROR(((((R106+AH106)*(1/$H106))+AX106)/$F$2)/($B$2*('CAR.CAP_per person'!H$2)/(_xlfn.XLOOKUP($E$2,EU_countries_GDP!$A$2:$A$29,EU_countries_GDP!$E$2:$E$29))),"")</f>
        <v/>
      </c>
      <c r="DO106" s="5" t="str">
        <f>IFERROR(((((S106+AI106)*(1/$H106))+AY106)/$F$2)/($B$2*('CAR.CAP_per person'!I$2)/(_xlfn.XLOOKUP($E$2,EU_countries_GDP!$A$2:$A$29,EU_countries_GDP!$E$2:$E$29))),"")</f>
        <v/>
      </c>
      <c r="DP106" s="5" t="str">
        <f>IFERROR(((((T106+AJ106)*(1/$H106))+AZ106)/$F$2)/($B$2*('CAR.CAP_per person'!J$2)/(_xlfn.XLOOKUP($E$2,EU_countries_GDP!$A$2:$A$29,EU_countries_GDP!$E$2:$E$29))),"")</f>
        <v/>
      </c>
      <c r="DQ106" s="5" t="str">
        <f>IFERROR(((((U106+AK106)*(1/$H106))+BA106)/$F$2)/($B$2*('CAR.CAP_per person'!K$2)/(_xlfn.XLOOKUP($E$2,EU_countries_GDP!$A$2:$A$29,EU_countries_GDP!$E$2:$E$29))),"")</f>
        <v/>
      </c>
      <c r="DR106" s="5" t="str">
        <f>IFERROR(((((V106+AL106)*(1/$H106))+BB106)/$F$2)/($B$2*('CAR.CAP_per person'!L$2)/(_xlfn.XLOOKUP($E$2,EU_countries_GDP!$A$2:$A$29,EU_countries_GDP!$E$2:$E$29))),"")</f>
        <v/>
      </c>
      <c r="DS106" s="5" t="str">
        <f>IFERROR(((((W106+AM106)*(1/$H106))+BC106)/$F$2)/($B$2*('CAR.CAP_per person'!M$2)/(_xlfn.XLOOKUP($E$2,EU_countries_GDP!$A$2:$A$29,EU_countries_GDP!$E$2:$E$29))),"")</f>
        <v/>
      </c>
      <c r="DT106" s="5" t="str">
        <f>IFERROR(((((X106+AN106)*(1/$H106))+BD106)/$F$2)/($B$2*('CAR.CAP_per person'!N$2)/(_xlfn.XLOOKUP($E$2,EU_countries_GDP!$A$2:$A$29,EU_countries_GDP!$E$2:$E$29))),"")</f>
        <v/>
      </c>
      <c r="DU106" s="5" t="str">
        <f>IFERROR(((((Y106+AO106)*(1/$H106))+BE106)/$F$2)/($B$2*('CAR.CAP_per person'!O$2)/(_xlfn.XLOOKUP($E$2,EU_countries_GDP!$A$2:$A$29,EU_countries_GDP!$E$2:$E$29))),"")</f>
        <v/>
      </c>
      <c r="DV106" s="5" t="str">
        <f>IFERROR(((((Z106+AP106)*(1/$H106))+BF106)/$F$2)/($B$2*('CAR.CAP_per person'!P$2)/(_xlfn.XLOOKUP($E$2,EU_countries_GDP!$A$2:$A$29,EU_countries_GDP!$E$2:$E$29))),"")</f>
        <v/>
      </c>
      <c r="DW106" s="5" t="str">
        <f>IFERROR(((((AA106+AQ106)*(1/$H106))+BG106)/$F$2)/($B$2*('CAR.CAP_per person'!Q$2)/(_xlfn.XLOOKUP($E$2,EU_countries_GDP!$A$2:$A$29,EU_countries_GDP!$E$2:$E$29))),"")</f>
        <v/>
      </c>
    </row>
    <row r="107" spans="1:127">
      <c r="A107" t="s">
        <v>239</v>
      </c>
      <c r="B107" t="str">
        <f>_xlfn.XLOOKUP(D107,Table5[Ingredient],Table5[Category],"",FALSE)</f>
        <v xml:space="preserve">Other </v>
      </c>
      <c r="C107" s="33" t="s">
        <v>257</v>
      </c>
      <c r="D107" s="33" t="s">
        <v>235</v>
      </c>
      <c r="E107" s="33">
        <v>0</v>
      </c>
      <c r="F107" s="33" t="s">
        <v>189</v>
      </c>
      <c r="G107" s="33" t="s">
        <v>180</v>
      </c>
      <c r="H107" s="91">
        <f>Dataset_IT!M12</f>
        <v>0</v>
      </c>
      <c r="I107" s="33"/>
      <c r="J107" s="37">
        <f>IFERROR(INDEX('AveragePrices&amp;Codes'!G:AG, MATCH($D107, 'AveragePrices&amp;Codes'!$A:$A, 0), MATCH(Tool_Italy!$E$2, 'AveragePrices&amp;Codes'!$G$1:$AG$1, 0)),"")</f>
        <v>8.5797892143076933</v>
      </c>
      <c r="K107" s="37">
        <f>IFERROR(E107/(_xlfn.XLOOKUP(A107,Dataset_IT!$Q$2:$Q$9,Dataset_IT!$R$2:$R$9)),"")</f>
        <v>0</v>
      </c>
      <c r="L107">
        <f>IFERROR(IF($F107="Raw",_xlfn.XLOOKUP(_xlfn.XLOOKUP(Tool_Italy!$D107,'AveragePrices&amp;Codes'!$A:$A,'AveragePrices&amp;Codes'!$B:$B),AGRIBALYSE_Raw!$B:$B,AGRIBALYSE_Raw!O:O)*$E107,_xlfn.XLOOKUP(_xlfn.XLOOKUP(Tool_Italy!$D107,'AveragePrices&amp;Codes'!$A:$A,'AveragePrices&amp;Codes'!$B:$B),AGRIBALYSE_Cooked!$C:$C,AGRIBALYSE_Cooked!P:P)*$E107),"")</f>
        <v>0</v>
      </c>
      <c r="M107">
        <f>IFERROR(IF($F107="Raw",_xlfn.XLOOKUP(_xlfn.XLOOKUP(Tool_Italy!$D107,'AveragePrices&amp;Codes'!$A:$A,'AveragePrices&amp;Codes'!$B:$B),AGRIBALYSE_Raw!$B:$B,AGRIBALYSE_Raw!P:P)*$E107,_xlfn.XLOOKUP(_xlfn.XLOOKUP(Tool_Italy!$D107,'AveragePrices&amp;Codes'!$A:$A,'AveragePrices&amp;Codes'!$B:$B),AGRIBALYSE_Cooked!$C:$C,AGRIBALYSE_Cooked!Q:Q)*$E107),"")</f>
        <v>0</v>
      </c>
      <c r="N107">
        <f>IFERROR(IF($F107="Raw",_xlfn.XLOOKUP(_xlfn.XLOOKUP(Tool_Italy!$D107,'AveragePrices&amp;Codes'!$A:$A,'AveragePrices&amp;Codes'!$B:$B),AGRIBALYSE_Raw!$B:$B,AGRIBALYSE_Raw!Q:Q)*$E107,_xlfn.XLOOKUP(_xlfn.XLOOKUP(Tool_Italy!$D107,'AveragePrices&amp;Codes'!$A:$A,'AveragePrices&amp;Codes'!$B:$B),AGRIBALYSE_Cooked!$C:$C,AGRIBALYSE_Cooked!R:R)*$E107),"")</f>
        <v>0</v>
      </c>
      <c r="O107">
        <f>IFERROR(IF($F107="Raw",_xlfn.XLOOKUP(_xlfn.XLOOKUP(Tool_Italy!$D107,'AveragePrices&amp;Codes'!$A:$A,'AveragePrices&amp;Codes'!$B:$B),AGRIBALYSE_Raw!$B:$B,AGRIBALYSE_Raw!R:R)*$E107,_xlfn.XLOOKUP(_xlfn.XLOOKUP(Tool_Italy!$D107,'AveragePrices&amp;Codes'!$A:$A,'AveragePrices&amp;Codes'!$B:$B),AGRIBALYSE_Cooked!$C:$C,AGRIBALYSE_Cooked!S:S)*$E107),"")</f>
        <v>0</v>
      </c>
      <c r="P107">
        <f>IFERROR(IF($F107="Raw",_xlfn.XLOOKUP(_xlfn.XLOOKUP(Tool_Italy!$D107,'AveragePrices&amp;Codes'!$A:$A,'AveragePrices&amp;Codes'!$B:$B),AGRIBALYSE_Raw!$B:$B,AGRIBALYSE_Raw!S:S)*$E107,_xlfn.XLOOKUP(_xlfn.XLOOKUP(Tool_Italy!$D107,'AveragePrices&amp;Codes'!$A:$A,'AveragePrices&amp;Codes'!$B:$B),AGRIBALYSE_Cooked!$C:$C,AGRIBALYSE_Cooked!T:T)*$E107),"")</f>
        <v>0</v>
      </c>
      <c r="Q107">
        <f>IFERROR(IF($F107="Raw",_xlfn.XLOOKUP(_xlfn.XLOOKUP(Tool_Italy!$D107,'AveragePrices&amp;Codes'!$A:$A,'AveragePrices&amp;Codes'!$B:$B),AGRIBALYSE_Raw!$B:$B,AGRIBALYSE_Raw!T:T)*$E107,_xlfn.XLOOKUP(_xlfn.XLOOKUP(Tool_Italy!$D107,'AveragePrices&amp;Codes'!$A:$A,'AveragePrices&amp;Codes'!$B:$B),AGRIBALYSE_Cooked!$C:$C,AGRIBALYSE_Cooked!U:U)*$E107),"")</f>
        <v>0</v>
      </c>
      <c r="R107">
        <f>IFERROR(IF($F107="Raw",_xlfn.XLOOKUP(_xlfn.XLOOKUP(Tool_Italy!$D107,'AveragePrices&amp;Codes'!$A:$A,'AveragePrices&amp;Codes'!$B:$B),AGRIBALYSE_Raw!$B:$B,AGRIBALYSE_Raw!U:U)*$E107,_xlfn.XLOOKUP(_xlfn.XLOOKUP(Tool_Italy!$D107,'AveragePrices&amp;Codes'!$A:$A,'AveragePrices&amp;Codes'!$B:$B),AGRIBALYSE_Cooked!$C:$C,AGRIBALYSE_Cooked!V:V)*$E107),"")</f>
        <v>0</v>
      </c>
      <c r="S107">
        <f>IFERROR(IF($F107="Raw",_xlfn.XLOOKUP(_xlfn.XLOOKUP(Tool_Italy!$D107,'AveragePrices&amp;Codes'!$A:$A,'AveragePrices&amp;Codes'!$B:$B),AGRIBALYSE_Raw!$B:$B,AGRIBALYSE_Raw!V:V)*$E107,_xlfn.XLOOKUP(_xlfn.XLOOKUP(Tool_Italy!$D107,'AveragePrices&amp;Codes'!$A:$A,'AveragePrices&amp;Codes'!$B:$B),AGRIBALYSE_Cooked!$C:$C,AGRIBALYSE_Cooked!W:W)*$E107),"")</f>
        <v>0</v>
      </c>
      <c r="T107">
        <f>IFERROR(IF($F107="Raw",_xlfn.XLOOKUP(_xlfn.XLOOKUP(Tool_Italy!$D107,'AveragePrices&amp;Codes'!$A:$A,'AveragePrices&amp;Codes'!$B:$B),AGRIBALYSE_Raw!$B:$B,AGRIBALYSE_Raw!W:W)*$E107,_xlfn.XLOOKUP(_xlfn.XLOOKUP(Tool_Italy!$D107,'AveragePrices&amp;Codes'!$A:$A,'AveragePrices&amp;Codes'!$B:$B),AGRIBALYSE_Cooked!$C:$C,AGRIBALYSE_Cooked!X:X)*$E107),"")</f>
        <v>0</v>
      </c>
      <c r="U107">
        <f>IFERROR(IF($F107="Raw",_xlfn.XLOOKUP(_xlfn.XLOOKUP(Tool_Italy!$D107,'AveragePrices&amp;Codes'!$A:$A,'AveragePrices&amp;Codes'!$B:$B),AGRIBALYSE_Raw!$B:$B,AGRIBALYSE_Raw!X:X)*$E107,_xlfn.XLOOKUP(_xlfn.XLOOKUP(Tool_Italy!$D107,'AveragePrices&amp;Codes'!$A:$A,'AveragePrices&amp;Codes'!$B:$B),AGRIBALYSE_Cooked!$C:$C,AGRIBALYSE_Cooked!Y:Y)*$E107),"")</f>
        <v>0</v>
      </c>
      <c r="V107">
        <f>IFERROR(IF($F107="Raw",_xlfn.XLOOKUP(_xlfn.XLOOKUP(Tool_Italy!$D107,'AveragePrices&amp;Codes'!$A:$A,'AveragePrices&amp;Codes'!$B:$B),AGRIBALYSE_Raw!$B:$B,AGRIBALYSE_Raw!Y:Y)*$E107,_xlfn.XLOOKUP(_xlfn.XLOOKUP(Tool_Italy!$D107,'AveragePrices&amp;Codes'!$A:$A,'AveragePrices&amp;Codes'!$B:$B),AGRIBALYSE_Cooked!$C:$C,AGRIBALYSE_Cooked!Z:Z)*$E107),"")</f>
        <v>0</v>
      </c>
      <c r="W107">
        <f>IFERROR(IF($F107="Raw",_xlfn.XLOOKUP(_xlfn.XLOOKUP(Tool_Italy!$D107,'AveragePrices&amp;Codes'!$A:$A,'AveragePrices&amp;Codes'!$B:$B),AGRIBALYSE_Raw!$B:$B,AGRIBALYSE_Raw!Z:Z)*$E107,_xlfn.XLOOKUP(_xlfn.XLOOKUP(Tool_Italy!$D107,'AveragePrices&amp;Codes'!$A:$A,'AveragePrices&amp;Codes'!$B:$B),AGRIBALYSE_Cooked!$C:$C,AGRIBALYSE_Cooked!AA:AA)*$E107),"")</f>
        <v>0</v>
      </c>
      <c r="X107">
        <f>IFERROR(IF($F107="Raw",_xlfn.XLOOKUP(_xlfn.XLOOKUP(Tool_Italy!$D107,'AveragePrices&amp;Codes'!$A:$A,'AveragePrices&amp;Codes'!$B:$B),AGRIBALYSE_Raw!$B:$B,AGRIBALYSE_Raw!AA:AA)*$E107,_xlfn.XLOOKUP(_xlfn.XLOOKUP(Tool_Italy!$D107,'AveragePrices&amp;Codes'!$A:$A,'AveragePrices&amp;Codes'!$B:$B),AGRIBALYSE_Cooked!$C:$C,AGRIBALYSE_Cooked!AB:AB)*$E107),"")</f>
        <v>0</v>
      </c>
      <c r="Y107">
        <f>IFERROR(IF($F107="Raw",_xlfn.XLOOKUP(_xlfn.XLOOKUP(Tool_Italy!$D107,'AveragePrices&amp;Codes'!$A:$A,'AveragePrices&amp;Codes'!$B:$B),AGRIBALYSE_Raw!$B:$B,AGRIBALYSE_Raw!AB:AB)*$E107,_xlfn.XLOOKUP(_xlfn.XLOOKUP(Tool_Italy!$D107,'AveragePrices&amp;Codes'!$A:$A,'AveragePrices&amp;Codes'!$B:$B),AGRIBALYSE_Cooked!$C:$C,AGRIBALYSE_Cooked!AC:AC)*$E107),"")</f>
        <v>0</v>
      </c>
      <c r="Z107">
        <f>IFERROR(IF($F107="Raw",_xlfn.XLOOKUP(_xlfn.XLOOKUP(Tool_Italy!$D107,'AveragePrices&amp;Codes'!$A:$A,'AveragePrices&amp;Codes'!$B:$B),AGRIBALYSE_Raw!$B:$B,AGRIBALYSE_Raw!AC:AC)*$E107,_xlfn.XLOOKUP(_xlfn.XLOOKUP(Tool_Italy!$D107,'AveragePrices&amp;Codes'!$A:$A,'AveragePrices&amp;Codes'!$B:$B),AGRIBALYSE_Cooked!$C:$C,AGRIBALYSE_Cooked!AD:AD)*$E107),"")</f>
        <v>0</v>
      </c>
      <c r="AA107">
        <f>IFERROR(IF($F107="Raw",_xlfn.XLOOKUP(_xlfn.XLOOKUP(Tool_Italy!$D107,'AveragePrices&amp;Codes'!$A:$A,'AveragePrices&amp;Codes'!$B:$B),AGRIBALYSE_Raw!$B:$B,AGRIBALYSE_Raw!AD:AD)*$E107,_xlfn.XLOOKUP(_xlfn.XLOOKUP(Tool_Italy!$D107,'AveragePrices&amp;Codes'!$A:$A,'AveragePrices&amp;Codes'!$B:$B),AGRIBALYSE_Cooked!$C:$C,AGRIBALYSE_Cooked!AE:AE)*$E107),"")</f>
        <v>0</v>
      </c>
      <c r="AB107" cm="1">
        <f t="array" ref="AB107">IFERROR(_xlfn.XLOOKUP(Tool_Italy!$F107&amp;$E$2,'Cooking methods'!$A:$A&amp;'Cooking methods'!$B:$B,'Cooking methods'!C:C)*$E107,"")</f>
        <v>0</v>
      </c>
      <c r="AC107" cm="1">
        <f t="array" ref="AC107">IFERROR(_xlfn.XLOOKUP(Tool_Italy!$F107&amp;$E$2,'Cooking methods'!$A:$A&amp;'Cooking methods'!$B:$B,'Cooking methods'!D:D)*$E107,"")</f>
        <v>0</v>
      </c>
      <c r="AD107" cm="1">
        <f t="array" ref="AD107">IFERROR(_xlfn.XLOOKUP(Tool_Italy!$F107&amp;$E$2,'Cooking methods'!$A:$A&amp;'Cooking methods'!$B:$B,'Cooking methods'!E:E)*$E107,"")</f>
        <v>0</v>
      </c>
      <c r="AE107" cm="1">
        <f t="array" ref="AE107">IFERROR(_xlfn.XLOOKUP(Tool_Italy!$F107&amp;$E$2,'Cooking methods'!$A:$A&amp;'Cooking methods'!$B:$B,'Cooking methods'!F:F)*$E107,"")</f>
        <v>0</v>
      </c>
      <c r="AF107" cm="1">
        <f t="array" ref="AF107">IFERROR(_xlfn.XLOOKUP(Tool_Italy!$F107&amp;$E$2,'Cooking methods'!$A:$A&amp;'Cooking methods'!$B:$B,'Cooking methods'!G:G)*$E107,"")</f>
        <v>0</v>
      </c>
      <c r="AG107" cm="1">
        <f t="array" ref="AG107">IFERROR(_xlfn.XLOOKUP(Tool_Italy!$F107&amp;$E$2,'Cooking methods'!$A:$A&amp;'Cooking methods'!$B:$B,'Cooking methods'!H:H)*$E107,"")</f>
        <v>0</v>
      </c>
      <c r="AH107" cm="1">
        <f t="array" ref="AH107">IFERROR(_xlfn.XLOOKUP(Tool_Italy!$F107&amp;$E$2,'Cooking methods'!$A:$A&amp;'Cooking methods'!$B:$B,'Cooking methods'!I:I)*$E107,"")</f>
        <v>0</v>
      </c>
      <c r="AI107" cm="1">
        <f t="array" ref="AI107">IFERROR(_xlfn.XLOOKUP(Tool_Italy!$F107&amp;$E$2,'Cooking methods'!$A:$A&amp;'Cooking methods'!$B:$B,'Cooking methods'!J:J)*$E107,"")</f>
        <v>0</v>
      </c>
      <c r="AJ107" cm="1">
        <f t="array" ref="AJ107">IFERROR(_xlfn.XLOOKUP(Tool_Italy!$F107&amp;$E$2,'Cooking methods'!$A:$A&amp;'Cooking methods'!$B:$B,'Cooking methods'!K:K)*$E107,"")</f>
        <v>0</v>
      </c>
      <c r="AK107" cm="1">
        <f t="array" ref="AK107">IFERROR(_xlfn.XLOOKUP(Tool_Italy!$F107&amp;$E$2,'Cooking methods'!$A:$A&amp;'Cooking methods'!$B:$B,'Cooking methods'!L:L)*$E107,"")</f>
        <v>0</v>
      </c>
      <c r="AL107" cm="1">
        <f t="array" ref="AL107">IFERROR(_xlfn.XLOOKUP(Tool_Italy!$F107&amp;$E$2,'Cooking methods'!$A:$A&amp;'Cooking methods'!$B:$B,'Cooking methods'!M:M)*$E107,"")</f>
        <v>0</v>
      </c>
      <c r="AM107" cm="1">
        <f t="array" ref="AM107">IFERROR(_xlfn.XLOOKUP(Tool_Italy!$F107&amp;$E$2,'Cooking methods'!$A:$A&amp;'Cooking methods'!$B:$B,'Cooking methods'!N:N)*$E107,"")</f>
        <v>0</v>
      </c>
      <c r="AN107" cm="1">
        <f t="array" ref="AN107">IFERROR(_xlfn.XLOOKUP(Tool_Italy!$F107&amp;$E$2,'Cooking methods'!$A:$A&amp;'Cooking methods'!$B:$B,'Cooking methods'!O:O)*$E107,"")</f>
        <v>0</v>
      </c>
      <c r="AO107" cm="1">
        <f t="array" ref="AO107">IFERROR(_xlfn.XLOOKUP(Tool_Italy!$F107&amp;$E$2,'Cooking methods'!$A:$A&amp;'Cooking methods'!$B:$B,'Cooking methods'!P:P)*$E107,"")</f>
        <v>0</v>
      </c>
      <c r="AP107" cm="1">
        <f t="array" ref="AP107">IFERROR(_xlfn.XLOOKUP(Tool_Italy!$F107&amp;$E$2,'Cooking methods'!$A:$A&amp;'Cooking methods'!$B:$B,'Cooking methods'!Q:Q)*$E107,"")</f>
        <v>0</v>
      </c>
      <c r="AQ107" cm="1">
        <f t="array" ref="AQ107">IFERROR(_xlfn.XLOOKUP(Tool_Italy!$F107&amp;$E$2,'Cooking methods'!$A:$A&amp;'Cooking methods'!$B:$B,'Cooking methods'!R:R)*$E107,"")</f>
        <v>0</v>
      </c>
      <c r="AR107" cm="1">
        <f t="array" ref="AR107">IFERROR(_xlfn.XLOOKUP(Tool_Italy!$G107&amp;$E$2,'Waste management'!$A:$A&amp;'Waste management'!$B:$B,'Waste management'!C:C)*$E107,"")</f>
        <v>0</v>
      </c>
      <c r="AS107" cm="1">
        <f t="array" ref="AS107">IFERROR(_xlfn.XLOOKUP(Tool_Italy!$G107&amp;$E$2,'Waste management'!$A:$A&amp;'Waste management'!$B:$B,'Waste management'!D:D)*$E107,"")</f>
        <v>0</v>
      </c>
      <c r="AT107" cm="1">
        <f t="array" ref="AT107">IFERROR(_xlfn.XLOOKUP(Tool_Italy!$G107&amp;$E$2,'Waste management'!$A:$A&amp;'Waste management'!$B:$B,'Waste management'!E:E)*$E107,"")</f>
        <v>0</v>
      </c>
      <c r="AU107" cm="1">
        <f t="array" ref="AU107">IFERROR(_xlfn.XLOOKUP(Tool_Italy!$G107&amp;$E$2,'Waste management'!$A:$A&amp;'Waste management'!$B:$B,'Waste management'!F:F)*$E107,"")</f>
        <v>0</v>
      </c>
      <c r="AV107" cm="1">
        <f t="array" ref="AV107">IFERROR(_xlfn.XLOOKUP(Tool_Italy!$G107&amp;$E$2,'Waste management'!$A:$A&amp;'Waste management'!$B:$B,'Waste management'!G:G)*$E107,"")</f>
        <v>0</v>
      </c>
      <c r="AW107" cm="1">
        <f t="array" ref="AW107">IFERROR(_xlfn.XLOOKUP(Tool_Italy!$G107&amp;$E$2,'Waste management'!$A:$A&amp;'Waste management'!$B:$B,'Waste management'!H:H)*$E107,"")</f>
        <v>0</v>
      </c>
      <c r="AX107" cm="1">
        <f t="array" ref="AX107">IFERROR(_xlfn.XLOOKUP(Tool_Italy!$G107&amp;$E$2,'Waste management'!$A:$A&amp;'Waste management'!$B:$B,'Waste management'!I:I)*$E107,"")</f>
        <v>0</v>
      </c>
      <c r="AY107" cm="1">
        <f t="array" ref="AY107">IFERROR(_xlfn.XLOOKUP(Tool_Italy!$G107&amp;$E$2,'Waste management'!$A:$A&amp;'Waste management'!$B:$B,'Waste management'!J:J)*$E107,"")</f>
        <v>0</v>
      </c>
      <c r="AZ107" cm="1">
        <f t="array" ref="AZ107">IFERROR(_xlfn.XLOOKUP(Tool_Italy!$G107&amp;$E$2,'Waste management'!$A:$A&amp;'Waste management'!$B:$B,'Waste management'!K:K)*$E107,"")</f>
        <v>0</v>
      </c>
      <c r="BA107" cm="1">
        <f t="array" ref="BA107">IFERROR(_xlfn.XLOOKUP(Tool_Italy!$G107&amp;$E$2,'Waste management'!$A:$A&amp;'Waste management'!$B:$B,'Waste management'!L:L)*$E107,"")</f>
        <v>0</v>
      </c>
      <c r="BB107" cm="1">
        <f t="array" ref="BB107">IFERROR(_xlfn.XLOOKUP(Tool_Italy!$G107&amp;$E$2,'Waste management'!$A:$A&amp;'Waste management'!$B:$B,'Waste management'!M:M)*$E107,"")</f>
        <v>0</v>
      </c>
      <c r="BC107" cm="1">
        <f t="array" ref="BC107">IFERROR(_xlfn.XLOOKUP(Tool_Italy!$G107&amp;$E$2,'Waste management'!$A:$A&amp;'Waste management'!$B:$B,'Waste management'!N:N)*$E107,"")</f>
        <v>0</v>
      </c>
      <c r="BD107" cm="1">
        <f t="array" ref="BD107">IFERROR(_xlfn.XLOOKUP(Tool_Italy!$G107&amp;$E$2,'Waste management'!$A:$A&amp;'Waste management'!$B:$B,'Waste management'!O:O)*$E107,"")</f>
        <v>0</v>
      </c>
      <c r="BE107" cm="1">
        <f t="array" ref="BE107">IFERROR(_xlfn.XLOOKUP(Tool_Italy!$G107&amp;$E$2,'Waste management'!$A:$A&amp;'Waste management'!$B:$B,'Waste management'!P:P)*$E107,"")</f>
        <v>0</v>
      </c>
      <c r="BF107" cm="1">
        <f t="array" ref="BF107">IFERROR(_xlfn.XLOOKUP(Tool_Italy!$G107&amp;$E$2,'Waste management'!$A:$A&amp;'Waste management'!$B:$B,'Waste management'!Q:Q)*$E107,"")</f>
        <v>0</v>
      </c>
      <c r="BG107" cm="1">
        <f t="array" ref="BG107">IFERROR(_xlfn.XLOOKUP(Tool_Italy!$G107&amp;$E$2,'Waste management'!$A:$A&amp;'Waste management'!$B:$B,'Waste management'!R:R)*$E107,"")</f>
        <v>0</v>
      </c>
      <c r="BH107">
        <f>IFERROR((L107+AR107+AB107)*_xlfn.XLOOKUP(Tool_Italy!BH$4,Monetization_Factors!$A:$A,Monetization_Factors!$D:$D),"")</f>
        <v>0</v>
      </c>
      <c r="BI107">
        <f>IFERROR((M107+AS107+AC107)*_xlfn.XLOOKUP(Tool_Italy!BI$4,Monetization_Factors!$A:$A,Monetization_Factors!$D:$D),"")</f>
        <v>0</v>
      </c>
      <c r="BJ107">
        <f>IFERROR((N107+AT107+AD107)*_xlfn.XLOOKUP(Tool_Italy!BJ$4,Monetization_Factors!$A:$A,Monetization_Factors!$D:$D),"")</f>
        <v>0</v>
      </c>
      <c r="BK107">
        <f>IFERROR((O107+AU107+AE107)*_xlfn.XLOOKUP(Tool_Italy!BK$4,Monetization_Factors!$A:$A,Monetization_Factors!$D:$D),"")</f>
        <v>0</v>
      </c>
      <c r="BL107">
        <f>IFERROR((P107+AV107+AF107)*_xlfn.XLOOKUP(Tool_Italy!BL$4,Monetization_Factors!$A:$A,Monetization_Factors!$D:$D),"")</f>
        <v>0</v>
      </c>
      <c r="BM107">
        <f>IFERROR((Q107+AW107+AG107)*_xlfn.XLOOKUP(Tool_Italy!BM$4,Monetization_Factors!$A:$A,Monetization_Factors!$D:$D),"")</f>
        <v>0</v>
      </c>
      <c r="BN107">
        <f>IFERROR((R107+AX107+AH107)*_xlfn.XLOOKUP(Tool_Italy!BN$4,Monetization_Factors!$A:$A,Monetization_Factors!$D:$D),"")</f>
        <v>0</v>
      </c>
      <c r="BO107">
        <f>IFERROR((S107+AY107+AI107)*_xlfn.XLOOKUP(Tool_Italy!BO$4,Monetization_Factors!$A:$A,Monetization_Factors!$D:$D),"")</f>
        <v>0</v>
      </c>
      <c r="BP107">
        <f>IFERROR((T107+AZ107+AJ107)*_xlfn.XLOOKUP(Tool_Italy!BP$4,Monetization_Factors!$A:$A,Monetization_Factors!$D:$D),"")</f>
        <v>0</v>
      </c>
      <c r="BQ107">
        <f>IFERROR((U107+BA107+AK107)*_xlfn.XLOOKUP(Tool_Italy!BQ$4,Monetization_Factors!$A:$A,Monetization_Factors!$D:$D),"")</f>
        <v>0</v>
      </c>
      <c r="BR107" t="str">
        <f>IFERROR((V107+BB107+AL107)*_xlfn.XLOOKUP(Tool_Italy!BR$4,Monetization_Factors!$A:$A,Monetization_Factors!$D:$D),"")</f>
        <v/>
      </c>
      <c r="BS107">
        <f>IFERROR((W107+BC107+AM107)*_xlfn.XLOOKUP(Tool_Italy!BS$4,Monetization_Factors!$A:$A,Monetization_Factors!$D:$D),"")</f>
        <v>0</v>
      </c>
      <c r="BT107">
        <f>IFERROR((X107+BD107+AN107)*_xlfn.XLOOKUP(Tool_Italy!BT$4,Monetization_Factors!$A:$A,Monetization_Factors!$D:$D),"")</f>
        <v>0</v>
      </c>
      <c r="BU107">
        <f>IFERROR((Y107+BE107+AO107)*_xlfn.XLOOKUP(Tool_Italy!BU$4,Monetization_Factors!$A:$A,Monetization_Factors!$D:$D),"")</f>
        <v>0</v>
      </c>
      <c r="BV107">
        <f>IFERROR((Z107+BF107+AP107)*_xlfn.XLOOKUP(Tool_Italy!BV$4,Monetization_Factors!$A:$A,Monetization_Factors!$D:$D),"")</f>
        <v>0</v>
      </c>
      <c r="BW107">
        <f>IFERROR((AA107+BG107+AQ107)*_xlfn.XLOOKUP(Tool_Italy!BW$4,Monetization_Factors!$A:$A,Monetization_Factors!$D:$D),"")</f>
        <v>0</v>
      </c>
      <c r="BX107" s="38" cm="1">
        <f t="array" ref="BX107">IFERROR(_xlfn.IFS(I107&lt;&gt;0,I107*E107,I107="",J107*E107),"")</f>
        <v>0</v>
      </c>
      <c r="BY107" s="38">
        <f t="shared" si="67"/>
        <v>0</v>
      </c>
      <c r="BZ107" s="38">
        <f t="shared" si="71"/>
        <v>0</v>
      </c>
      <c r="CA107" s="38">
        <f t="shared" si="68"/>
        <v>0</v>
      </c>
      <c r="CB107">
        <f t="shared" si="102"/>
        <v>0</v>
      </c>
      <c r="CC107">
        <f t="shared" si="72"/>
        <v>0</v>
      </c>
      <c r="CD107">
        <f t="shared" si="73"/>
        <v>0</v>
      </c>
      <c r="CE107">
        <f t="shared" si="74"/>
        <v>0</v>
      </c>
      <c r="CF107">
        <f t="shared" si="75"/>
        <v>0</v>
      </c>
      <c r="CG107">
        <f t="shared" si="76"/>
        <v>0</v>
      </c>
      <c r="CH107">
        <f t="shared" si="77"/>
        <v>0</v>
      </c>
      <c r="CI107">
        <f t="shared" si="78"/>
        <v>0</v>
      </c>
      <c r="CJ107">
        <f t="shared" si="79"/>
        <v>0</v>
      </c>
      <c r="CK107">
        <f t="shared" si="80"/>
        <v>0</v>
      </c>
      <c r="CL107">
        <f t="shared" si="81"/>
        <v>0</v>
      </c>
      <c r="CM107">
        <f t="shared" si="82"/>
        <v>0</v>
      </c>
      <c r="CN107">
        <f t="shared" si="83"/>
        <v>0</v>
      </c>
      <c r="CO107">
        <f t="shared" si="84"/>
        <v>0</v>
      </c>
      <c r="CP107">
        <f t="shared" si="85"/>
        <v>0</v>
      </c>
      <c r="CQ107">
        <f t="shared" si="86"/>
        <v>0</v>
      </c>
      <c r="CR107">
        <f t="shared" si="103"/>
        <v>0</v>
      </c>
      <c r="CS107">
        <f t="shared" si="87"/>
        <v>0</v>
      </c>
      <c r="CT107">
        <f t="shared" si="88"/>
        <v>0</v>
      </c>
      <c r="CU107">
        <f t="shared" si="89"/>
        <v>0</v>
      </c>
      <c r="CV107">
        <f t="shared" si="90"/>
        <v>0</v>
      </c>
      <c r="CW107">
        <f t="shared" si="91"/>
        <v>0</v>
      </c>
      <c r="CX107">
        <f t="shared" si="92"/>
        <v>0</v>
      </c>
      <c r="CY107">
        <f t="shared" si="93"/>
        <v>0</v>
      </c>
      <c r="CZ107">
        <f t="shared" si="94"/>
        <v>0</v>
      </c>
      <c r="DA107">
        <f t="shared" si="95"/>
        <v>0</v>
      </c>
      <c r="DB107">
        <f t="shared" si="96"/>
        <v>0</v>
      </c>
      <c r="DC107">
        <f t="shared" si="97"/>
        <v>0</v>
      </c>
      <c r="DD107">
        <f t="shared" si="98"/>
        <v>0</v>
      </c>
      <c r="DE107">
        <f t="shared" si="99"/>
        <v>0</v>
      </c>
      <c r="DF107">
        <f t="shared" si="100"/>
        <v>0</v>
      </c>
      <c r="DG107">
        <f t="shared" si="101"/>
        <v>0</v>
      </c>
      <c r="DH107" s="5" t="str">
        <f>IFERROR(((((L107+AB107)*(1/$H107))+AR107)/$F$2)/($B$2*('CAR.CAP_per person'!B$2)/(_xlfn.XLOOKUP($E$2,EU_countries_GDP!$A$2:$A$29,EU_countries_GDP!$E$2:$E$29))),"")</f>
        <v/>
      </c>
      <c r="DI107" s="5" t="str">
        <f>IFERROR(((((M107+AC107)*(1/$H107))+AS107)/$F$2)/($B$2*('CAR.CAP_per person'!C$2)/(_xlfn.XLOOKUP($E$2,EU_countries_GDP!$A$2:$A$29,EU_countries_GDP!$E$2:$E$29))),"")</f>
        <v/>
      </c>
      <c r="DJ107" s="5" t="str">
        <f>IFERROR(((((N107+AD107)*(1/$H107))+AT107)/$F$2)/($B$2*('CAR.CAP_per person'!D$2)/(_xlfn.XLOOKUP($E$2,EU_countries_GDP!$A$2:$A$29,EU_countries_GDP!$E$2:$E$29))),"")</f>
        <v/>
      </c>
      <c r="DK107" s="5" t="str">
        <f>IFERROR(((((O107+AE107)*(1/$H107))+AU107)/$F$2)/($B$2*('CAR.CAP_per person'!E$2)/(_xlfn.XLOOKUP($E$2,EU_countries_GDP!$A$2:$A$29,EU_countries_GDP!$E$2:$E$29))),"")</f>
        <v/>
      </c>
      <c r="DL107" s="5" t="str">
        <f>IFERROR(((((P107+AF107)*(1/$H107))+AV107)/$F$2)/($B$2*('CAR.CAP_per person'!F$2)/(_xlfn.XLOOKUP($E$2,EU_countries_GDP!$A$2:$A$29,EU_countries_GDP!$E$2:$E$29))),"")</f>
        <v/>
      </c>
      <c r="DM107" s="5" t="str">
        <f>IFERROR(((((Q107+AG107)*(1/$H107))+AW107)/$F$2)/($B$2*('CAR.CAP_per person'!G$2)/(_xlfn.XLOOKUP($E$2,EU_countries_GDP!$A$2:$A$29,EU_countries_GDP!$E$2:$E$29))),"")</f>
        <v/>
      </c>
      <c r="DN107" s="5" t="str">
        <f>IFERROR(((((R107+AH107)*(1/$H107))+AX107)/$F$2)/($B$2*('CAR.CAP_per person'!H$2)/(_xlfn.XLOOKUP($E$2,EU_countries_GDP!$A$2:$A$29,EU_countries_GDP!$E$2:$E$29))),"")</f>
        <v/>
      </c>
      <c r="DO107" s="5" t="str">
        <f>IFERROR(((((S107+AI107)*(1/$H107))+AY107)/$F$2)/($B$2*('CAR.CAP_per person'!I$2)/(_xlfn.XLOOKUP($E$2,EU_countries_GDP!$A$2:$A$29,EU_countries_GDP!$E$2:$E$29))),"")</f>
        <v/>
      </c>
      <c r="DP107" s="5" t="str">
        <f>IFERROR(((((T107+AJ107)*(1/$H107))+AZ107)/$F$2)/($B$2*('CAR.CAP_per person'!J$2)/(_xlfn.XLOOKUP($E$2,EU_countries_GDP!$A$2:$A$29,EU_countries_GDP!$E$2:$E$29))),"")</f>
        <v/>
      </c>
      <c r="DQ107" s="5" t="str">
        <f>IFERROR(((((U107+AK107)*(1/$H107))+BA107)/$F$2)/($B$2*('CAR.CAP_per person'!K$2)/(_xlfn.XLOOKUP($E$2,EU_countries_GDP!$A$2:$A$29,EU_countries_GDP!$E$2:$E$29))),"")</f>
        <v/>
      </c>
      <c r="DR107" s="5" t="str">
        <f>IFERROR(((((V107+AL107)*(1/$H107))+BB107)/$F$2)/($B$2*('CAR.CAP_per person'!L$2)/(_xlfn.XLOOKUP($E$2,EU_countries_GDP!$A$2:$A$29,EU_countries_GDP!$E$2:$E$29))),"")</f>
        <v/>
      </c>
      <c r="DS107" s="5" t="str">
        <f>IFERROR(((((W107+AM107)*(1/$H107))+BC107)/$F$2)/($B$2*('CAR.CAP_per person'!M$2)/(_xlfn.XLOOKUP($E$2,EU_countries_GDP!$A$2:$A$29,EU_countries_GDP!$E$2:$E$29))),"")</f>
        <v/>
      </c>
      <c r="DT107" s="5" t="str">
        <f>IFERROR(((((X107+AN107)*(1/$H107))+BD107)/$F$2)/($B$2*('CAR.CAP_per person'!N$2)/(_xlfn.XLOOKUP($E$2,EU_countries_GDP!$A$2:$A$29,EU_countries_GDP!$E$2:$E$29))),"")</f>
        <v/>
      </c>
      <c r="DU107" s="5" t="str">
        <f>IFERROR(((((Y107+AO107)*(1/$H107))+BE107)/$F$2)/($B$2*('CAR.CAP_per person'!O$2)/(_xlfn.XLOOKUP($E$2,EU_countries_GDP!$A$2:$A$29,EU_countries_GDP!$E$2:$E$29))),"")</f>
        <v/>
      </c>
      <c r="DV107" s="5" t="str">
        <f>IFERROR(((((Z107+AP107)*(1/$H107))+BF107)/$F$2)/($B$2*('CAR.CAP_per person'!P$2)/(_xlfn.XLOOKUP($E$2,EU_countries_GDP!$A$2:$A$29,EU_countries_GDP!$E$2:$E$29))),"")</f>
        <v/>
      </c>
      <c r="DW107" s="5" t="str">
        <f>IFERROR(((((AA107+AQ107)*(1/$H107))+BG107)/$F$2)/($B$2*('CAR.CAP_per person'!Q$2)/(_xlfn.XLOOKUP($E$2,EU_countries_GDP!$A$2:$A$29,EU_countries_GDP!$E$2:$E$29))),"")</f>
        <v/>
      </c>
    </row>
    <row r="108" spans="1:127">
      <c r="A108" t="s">
        <v>240</v>
      </c>
      <c r="B108" t="str">
        <f>_xlfn.XLOOKUP(D108,Table5[Ingredient],Table5[Category],"",FALSE)</f>
        <v>Starch/satiating food</v>
      </c>
      <c r="C108" s="33" t="s">
        <v>257</v>
      </c>
      <c r="D108" s="33" t="s">
        <v>208</v>
      </c>
      <c r="E108" s="33">
        <v>2.052</v>
      </c>
      <c r="F108" s="33" t="s">
        <v>179</v>
      </c>
      <c r="G108" s="33" t="s">
        <v>180</v>
      </c>
      <c r="H108" s="91">
        <f>Dataset_IT!M13</f>
        <v>0.10724725034706006</v>
      </c>
      <c r="I108" s="33"/>
      <c r="J108" s="37">
        <f>IFERROR(INDEX('AveragePrices&amp;Codes'!G:AG, MATCH($D108, 'AveragePrices&amp;Codes'!$A:$A, 0), MATCH(Tool_Italy!$E$2, 'AveragePrices&amp;Codes'!$G$1:$AG$1, 0)),"")</f>
        <v>0.54430000000000001</v>
      </c>
      <c r="K108" s="37">
        <f>IFERROR(E108/(_xlfn.XLOOKUP(A108,Dataset_IT!$Q$2:$Q$9,Dataset_IT!$R$2:$R$9)),"")</f>
        <v>3.0176470588235294E-2</v>
      </c>
      <c r="L108">
        <f>IFERROR(IF($F108="Raw",_xlfn.XLOOKUP(_xlfn.XLOOKUP(Tool_Italy!$D108,'AveragePrices&amp;Codes'!$A:$A,'AveragePrices&amp;Codes'!$B:$B),AGRIBALYSE_Raw!$B:$B,AGRIBALYSE_Raw!O:O)*$E108,_xlfn.XLOOKUP(_xlfn.XLOOKUP(Tool_Italy!$D108,'AveragePrices&amp;Codes'!$A:$A,'AveragePrices&amp;Codes'!$B:$B),AGRIBALYSE_Cooked!$C:$C,AGRIBALYSE_Cooked!P:P)*$E108),"")</f>
        <v>1.3782519287999999</v>
      </c>
      <c r="M108">
        <f>IFERROR(IF($F108="Raw",_xlfn.XLOOKUP(_xlfn.XLOOKUP(Tool_Italy!$D108,'AveragePrices&amp;Codes'!$A:$A,'AveragePrices&amp;Codes'!$B:$B),AGRIBALYSE_Raw!$B:$B,AGRIBALYSE_Raw!P:P)*$E108,_xlfn.XLOOKUP(_xlfn.XLOOKUP(Tool_Italy!$D108,'AveragePrices&amp;Codes'!$A:$A,'AveragePrices&amp;Codes'!$B:$B),AGRIBALYSE_Cooked!$C:$C,AGRIBALYSE_Cooked!Q:Q)*$E108),"")</f>
        <v>2.1204647748000003E-8</v>
      </c>
      <c r="N108">
        <f>IFERROR(IF($F108="Raw",_xlfn.XLOOKUP(_xlfn.XLOOKUP(Tool_Italy!$D108,'AveragePrices&amp;Codes'!$A:$A,'AveragePrices&amp;Codes'!$B:$B),AGRIBALYSE_Raw!$B:$B,AGRIBALYSE_Raw!Q:Q)*$E108,_xlfn.XLOOKUP(_xlfn.XLOOKUP(Tool_Italy!$D108,'AveragePrices&amp;Codes'!$A:$A,'AveragePrices&amp;Codes'!$B:$B),AGRIBALYSE_Cooked!$C:$C,AGRIBALYSE_Cooked!R:R)*$E108),"")</f>
        <v>6.8947931880000007E-2</v>
      </c>
      <c r="O108">
        <f>IFERROR(IF($F108="Raw",_xlfn.XLOOKUP(_xlfn.XLOOKUP(Tool_Italy!$D108,'AveragePrices&amp;Codes'!$A:$A,'AveragePrices&amp;Codes'!$B:$B),AGRIBALYSE_Raw!$B:$B,AGRIBALYSE_Raw!R:R)*$E108,_xlfn.XLOOKUP(_xlfn.XLOOKUP(Tool_Italy!$D108,'AveragePrices&amp;Codes'!$A:$A,'AveragePrices&amp;Codes'!$B:$B),AGRIBALYSE_Cooked!$C:$C,AGRIBALYSE_Cooked!S:S)*$E108),"")</f>
        <v>5.2769747052000002E-3</v>
      </c>
      <c r="P108">
        <f>IFERROR(IF($F108="Raw",_xlfn.XLOOKUP(_xlfn.XLOOKUP(Tool_Italy!$D108,'AveragePrices&amp;Codes'!$A:$A,'AveragePrices&amp;Codes'!$B:$B),AGRIBALYSE_Raw!$B:$B,AGRIBALYSE_Raw!S:S)*$E108,_xlfn.XLOOKUP(_xlfn.XLOOKUP(Tool_Italy!$D108,'AveragePrices&amp;Codes'!$A:$A,'AveragePrices&amp;Codes'!$B:$B),AGRIBALYSE_Cooked!$C:$C,AGRIBALYSE_Cooked!T:T)*$E108),"")</f>
        <v>1.1017960236000001E-7</v>
      </c>
      <c r="Q108">
        <f>IFERROR(IF($F108="Raw",_xlfn.XLOOKUP(_xlfn.XLOOKUP(Tool_Italy!$D108,'AveragePrices&amp;Codes'!$A:$A,'AveragePrices&amp;Codes'!$B:$B),AGRIBALYSE_Raw!$B:$B,AGRIBALYSE_Raw!T:T)*$E108,_xlfn.XLOOKUP(_xlfn.XLOOKUP(Tool_Italy!$D108,'AveragePrices&amp;Codes'!$A:$A,'AveragePrices&amp;Codes'!$B:$B),AGRIBALYSE_Cooked!$C:$C,AGRIBALYSE_Cooked!U:U)*$E108),"")</f>
        <v>4.6735092071999999E-7</v>
      </c>
      <c r="R108">
        <f>IFERROR(IF($F108="Raw",_xlfn.XLOOKUP(_xlfn.XLOOKUP(Tool_Italy!$D108,'AveragePrices&amp;Codes'!$A:$A,'AveragePrices&amp;Codes'!$B:$B),AGRIBALYSE_Raw!$B:$B,AGRIBALYSE_Raw!U:U)*$E108,_xlfn.XLOOKUP(_xlfn.XLOOKUP(Tool_Italy!$D108,'AveragePrices&amp;Codes'!$A:$A,'AveragePrices&amp;Codes'!$B:$B),AGRIBALYSE_Cooked!$C:$C,AGRIBALYSE_Cooked!V:V)*$E108),"")</f>
        <v>3.6313966980000006E-10</v>
      </c>
      <c r="S108">
        <f>IFERROR(IF($F108="Raw",_xlfn.XLOOKUP(_xlfn.XLOOKUP(Tool_Italy!$D108,'AveragePrices&amp;Codes'!$A:$A,'AveragePrices&amp;Codes'!$B:$B),AGRIBALYSE_Raw!$B:$B,AGRIBALYSE_Raw!V:V)*$E108,_xlfn.XLOOKUP(_xlfn.XLOOKUP(Tool_Italy!$D108,'AveragePrices&amp;Codes'!$A:$A,'AveragePrices&amp;Codes'!$B:$B),AGRIBALYSE_Cooked!$C:$C,AGRIBALYSE_Cooked!W:W)*$E108),"")</f>
        <v>1.7249159196000001E-2</v>
      </c>
      <c r="T108">
        <f>IFERROR(IF($F108="Raw",_xlfn.XLOOKUP(_xlfn.XLOOKUP(Tool_Italy!$D108,'AveragePrices&amp;Codes'!$A:$A,'AveragePrices&amp;Codes'!$B:$B),AGRIBALYSE_Raw!$B:$B,AGRIBALYSE_Raw!W:W)*$E108,_xlfn.XLOOKUP(_xlfn.XLOOKUP(Tool_Italy!$D108,'AveragePrices&amp;Codes'!$A:$A,'AveragePrices&amp;Codes'!$B:$B),AGRIBALYSE_Cooked!$C:$C,AGRIBALYSE_Cooked!X:X)*$E108),"")</f>
        <v>1.6876174680000001E-4</v>
      </c>
      <c r="U108">
        <f>IFERROR(IF($F108="Raw",_xlfn.XLOOKUP(_xlfn.XLOOKUP(Tool_Italy!$D108,'AveragePrices&amp;Codes'!$A:$A,'AveragePrices&amp;Codes'!$B:$B),AGRIBALYSE_Raw!$B:$B,AGRIBALYSE_Raw!X:X)*$E108,_xlfn.XLOOKUP(_xlfn.XLOOKUP(Tool_Italy!$D108,'AveragePrices&amp;Codes'!$A:$A,'AveragePrices&amp;Codes'!$B:$B),AGRIBALYSE_Cooked!$C:$C,AGRIBALYSE_Cooked!Y:Y)*$E108),"")</f>
        <v>1.4376503520000002E-2</v>
      </c>
      <c r="V108">
        <f>IFERROR(IF($F108="Raw",_xlfn.XLOOKUP(_xlfn.XLOOKUP(Tool_Italy!$D108,'AveragePrices&amp;Codes'!$A:$A,'AveragePrices&amp;Codes'!$B:$B),AGRIBALYSE_Raw!$B:$B,AGRIBALYSE_Raw!Y:Y)*$E108,_xlfn.XLOOKUP(_xlfn.XLOOKUP(Tool_Italy!$D108,'AveragePrices&amp;Codes'!$A:$A,'AveragePrices&amp;Codes'!$B:$B),AGRIBALYSE_Cooked!$C:$C,AGRIBALYSE_Cooked!Z:Z)*$E108),"")</f>
        <v>7.0067550960000002E-2</v>
      </c>
      <c r="W108">
        <f>IFERROR(IF($F108="Raw",_xlfn.XLOOKUP(_xlfn.XLOOKUP(Tool_Italy!$D108,'AveragePrices&amp;Codes'!$A:$A,'AveragePrices&amp;Codes'!$B:$B),AGRIBALYSE_Raw!$B:$B,AGRIBALYSE_Raw!Z:Z)*$E108,_xlfn.XLOOKUP(_xlfn.XLOOKUP(Tool_Italy!$D108,'AveragePrices&amp;Codes'!$A:$A,'AveragePrices&amp;Codes'!$B:$B),AGRIBALYSE_Cooked!$C:$C,AGRIBALYSE_Cooked!AA:AA)*$E108),"")</f>
        <v>40.568193284399996</v>
      </c>
      <c r="X108">
        <f>IFERROR(IF($F108="Raw",_xlfn.XLOOKUP(_xlfn.XLOOKUP(Tool_Italy!$D108,'AveragePrices&amp;Codes'!$A:$A,'AveragePrices&amp;Codes'!$B:$B),AGRIBALYSE_Raw!$B:$B,AGRIBALYSE_Raw!AA:AA)*$E108,_xlfn.XLOOKUP(_xlfn.XLOOKUP(Tool_Italy!$D108,'AveragePrices&amp;Codes'!$A:$A,'AveragePrices&amp;Codes'!$B:$B),AGRIBALYSE_Cooked!$C:$C,AGRIBALYSE_Cooked!AB:AB)*$E108),"")</f>
        <v>43.108634196000004</v>
      </c>
      <c r="Y108">
        <f>IFERROR(IF($F108="Raw",_xlfn.XLOOKUP(_xlfn.XLOOKUP(Tool_Italy!$D108,'AveragePrices&amp;Codes'!$A:$A,'AveragePrices&amp;Codes'!$B:$B),AGRIBALYSE_Raw!$B:$B,AGRIBALYSE_Raw!AB:AB)*$E108,_xlfn.XLOOKUP(_xlfn.XLOOKUP(Tool_Italy!$D108,'AveragePrices&amp;Codes'!$A:$A,'AveragePrices&amp;Codes'!$B:$B),AGRIBALYSE_Cooked!$C:$C,AGRIBALYSE_Cooked!AC:AC)*$E108),"")</f>
        <v>9.7794886319999996</v>
      </c>
      <c r="Z108">
        <f>IFERROR(IF($F108="Raw",_xlfn.XLOOKUP(_xlfn.XLOOKUP(Tool_Italy!$D108,'AveragePrices&amp;Codes'!$A:$A,'AveragePrices&amp;Codes'!$B:$B),AGRIBALYSE_Raw!$B:$B,AGRIBALYSE_Raw!AC:AC)*$E108,_xlfn.XLOOKUP(_xlfn.XLOOKUP(Tool_Italy!$D108,'AveragePrices&amp;Codes'!$A:$A,'AveragePrices&amp;Codes'!$B:$B),AGRIBALYSE_Cooked!$C:$C,AGRIBALYSE_Cooked!AD:AD)*$E108),"")</f>
        <v>7.7281213319999997</v>
      </c>
      <c r="AA108">
        <f>IFERROR(IF($F108="Raw",_xlfn.XLOOKUP(_xlfn.XLOOKUP(Tool_Italy!$D108,'AveragePrices&amp;Codes'!$A:$A,'AveragePrices&amp;Codes'!$B:$B),AGRIBALYSE_Raw!$B:$B,AGRIBALYSE_Raw!AD:AD)*$E108,_xlfn.XLOOKUP(_xlfn.XLOOKUP(Tool_Italy!$D108,'AveragePrices&amp;Codes'!$A:$A,'AveragePrices&amp;Codes'!$B:$B),AGRIBALYSE_Cooked!$C:$C,AGRIBALYSE_Cooked!AE:AE)*$E108),"")</f>
        <v>3.6191563812000002E-6</v>
      </c>
      <c r="AB108" cm="1">
        <f t="array" ref="AB108">IFERROR(_xlfn.XLOOKUP(Tool_Italy!$F108&amp;$E$2,'Cooking methods'!$A:$A&amp;'Cooking methods'!$B:$B,'Cooking methods'!C:C)*$E108,"")</f>
        <v>0.47280292056000001</v>
      </c>
      <c r="AC108" cm="1">
        <f t="array" ref="AC108">IFERROR(_xlfn.XLOOKUP(Tool_Italy!$F108&amp;$E$2,'Cooking methods'!$A:$A&amp;'Cooking methods'!$B:$B,'Cooking methods'!D:D)*$E108,"")</f>
        <v>1.5791303997000001E-8</v>
      </c>
      <c r="AD108" cm="1">
        <f t="array" ref="AD108">IFERROR(_xlfn.XLOOKUP(Tool_Italy!$F108&amp;$E$2,'Cooking methods'!$A:$A&amp;'Cooking methods'!$B:$B,'Cooking methods'!E:E)*$E108,"")</f>
        <v>2.4497760959999997E-2</v>
      </c>
      <c r="AE108" cm="1">
        <f t="array" ref="AE108">IFERROR(_xlfn.XLOOKUP(Tool_Italy!$F108&amp;$E$2,'Cooking methods'!$A:$A&amp;'Cooking methods'!$B:$B,'Cooking methods'!F:F)*$E108,"")</f>
        <v>9.8708790348000001E-4</v>
      </c>
      <c r="AF108" cm="1">
        <f t="array" ref="AF108">IFERROR(_xlfn.XLOOKUP(Tool_Italy!$F108&amp;$E$2,'Cooking methods'!$A:$A&amp;'Cooking methods'!$B:$B,'Cooking methods'!G:G)*$E108,"")</f>
        <v>4.5471488529600001E-9</v>
      </c>
      <c r="AG108" cm="1">
        <f t="array" ref="AG108">IFERROR(_xlfn.XLOOKUP(Tool_Italy!$F108&amp;$E$2,'Cooking methods'!$A:$A&amp;'Cooking methods'!$B:$B,'Cooking methods'!H:H)*$E108,"")</f>
        <v>1.7454661660799998E-9</v>
      </c>
      <c r="AH108" cm="1">
        <f t="array" ref="AH108">IFERROR(_xlfn.XLOOKUP(Tool_Italy!$F108&amp;$E$2,'Cooking methods'!$A:$A&amp;'Cooking methods'!$B:$B,'Cooking methods'!I:I)*$E108,"")</f>
        <v>1.0164849991200001E-9</v>
      </c>
      <c r="AI108" cm="1">
        <f t="array" ref="AI108">IFERROR(_xlfn.XLOOKUP(Tool_Italy!$F108&amp;$E$2,'Cooking methods'!$A:$A&amp;'Cooking methods'!$B:$B,'Cooking methods'!J:J)*$E108,"")</f>
        <v>8.1360271260000002E-4</v>
      </c>
      <c r="AJ108" cm="1">
        <f t="array" ref="AJ108">IFERROR(_xlfn.XLOOKUP(Tool_Italy!$F108&amp;$E$2,'Cooking methods'!$A:$A&amp;'Cooking methods'!$B:$B,'Cooking methods'!K:K)*$E108,"")</f>
        <v>4.3528670524799998E-5</v>
      </c>
      <c r="AK108" cm="1">
        <f t="array" ref="AK108">IFERROR(_xlfn.XLOOKUP(Tool_Italy!$F108&amp;$E$2,'Cooking methods'!$A:$A&amp;'Cooking methods'!$B:$B,'Cooking methods'!L:L)*$E108,"")</f>
        <v>2.3315706360000003E-4</v>
      </c>
      <c r="AL108" cm="1">
        <f t="array" ref="AL108">IFERROR(_xlfn.XLOOKUP(Tool_Italy!$F108&amp;$E$2,'Cooking methods'!$A:$A&amp;'Cooking methods'!$B:$B,'Cooking methods'!M:M)*$E108,"")</f>
        <v>1.8386232929999999E-3</v>
      </c>
      <c r="AM108" cm="1">
        <f t="array" ref="AM108">IFERROR(_xlfn.XLOOKUP(Tool_Italy!$F108&amp;$E$2,'Cooking methods'!$A:$A&amp;'Cooking methods'!$B:$B,'Cooking methods'!N:N)*$E108,"")</f>
        <v>1.0193704804800001</v>
      </c>
      <c r="AN108" cm="1">
        <f t="array" ref="AN108">IFERROR(_xlfn.XLOOKUP(Tool_Italy!$F108&amp;$E$2,'Cooking methods'!$A:$A&amp;'Cooking methods'!$B:$B,'Cooking methods'!O:O)*$E108,"")</f>
        <v>0.59059227599999997</v>
      </c>
      <c r="AO108" cm="1">
        <f t="array" ref="AO108">IFERROR(_xlfn.XLOOKUP(Tool_Italy!$F108&amp;$E$2,'Cooking methods'!$A:$A&amp;'Cooking methods'!$B:$B,'Cooking methods'!P:P)*$E108,"")</f>
        <v>0.10715798448</v>
      </c>
      <c r="AP108" cm="1">
        <f t="array" ref="AP108">IFERROR(_xlfn.XLOOKUP(Tool_Italy!$F108&amp;$E$2,'Cooking methods'!$A:$A&amp;'Cooking methods'!$B:$B,'Cooking methods'!Q:Q)*$E108,"")</f>
        <v>7.5002184143999999</v>
      </c>
      <c r="AQ108" cm="1">
        <f t="array" ref="AQ108">IFERROR(_xlfn.XLOOKUP(Tool_Italy!$F108&amp;$E$2,'Cooking methods'!$A:$A&amp;'Cooking methods'!$B:$B,'Cooking methods'!R:R)*$E108,"")</f>
        <v>6.3861461229600008E-7</v>
      </c>
      <c r="AR108" cm="1">
        <f t="array" ref="AR108">IFERROR(_xlfn.XLOOKUP(Tool_Italy!$G108&amp;$E$2,'Waste management'!$A:$A&amp;'Waste management'!$B:$B,'Waste management'!C:C)*$E108,"")</f>
        <v>0.11801051999999999</v>
      </c>
      <c r="AS108" cm="1">
        <f t="array" ref="AS108">IFERROR(_xlfn.XLOOKUP(Tool_Italy!$G108&amp;$E$2,'Waste management'!$A:$A&amp;'Waste management'!$B:$B,'Waste management'!D:D)*$E108,"")</f>
        <v>8.4793359600000002E-10</v>
      </c>
      <c r="AT108" cm="1">
        <f t="array" ref="AT108">IFERROR(_xlfn.XLOOKUP(Tool_Italy!$G108&amp;$E$2,'Waste management'!$A:$A&amp;'Waste management'!$B:$B,'Waste management'!E:E)*$E108,"")</f>
        <v>1.80576E-3</v>
      </c>
      <c r="AU108" cm="1">
        <f t="array" ref="AU108">IFERROR(_xlfn.XLOOKUP(Tool_Italy!$G108&amp;$E$2,'Waste management'!$A:$A&amp;'Waste management'!$B:$B,'Waste management'!F:F)*$E108,"")</f>
        <v>2.6676E-4</v>
      </c>
      <c r="AV108" cm="1">
        <f t="array" ref="AV108">IFERROR(_xlfn.XLOOKUP(Tool_Italy!$G108&amp;$E$2,'Waste management'!$A:$A&amp;'Waste management'!$B:$B,'Waste management'!G:G)*$E108,"")</f>
        <v>2.3845471200000001E-8</v>
      </c>
      <c r="AW108" cm="1">
        <f t="array" ref="AW108">IFERROR(_xlfn.XLOOKUP(Tool_Italy!$G108&amp;$E$2,'Waste management'!$A:$A&amp;'Waste management'!$B:$B,'Waste management'!H:H)*$E108,"")</f>
        <v>7.7916697199999994E-10</v>
      </c>
      <c r="AX108" cm="1">
        <f t="array" ref="AX108">IFERROR(_xlfn.XLOOKUP(Tool_Italy!$G108&amp;$E$2,'Waste management'!$A:$A&amp;'Waste management'!$B:$B,'Waste management'!I:I)*$E108,"")</f>
        <v>5.5677121200000003E-10</v>
      </c>
      <c r="AY108" cm="1">
        <f t="array" ref="AY108">IFERROR(_xlfn.XLOOKUP(Tool_Italy!$G108&amp;$E$2,'Waste management'!$A:$A&amp;'Waste management'!$B:$B,'Waste management'!J:J)*$E108,"")</f>
        <v>4.5349200000000004E-3</v>
      </c>
      <c r="AZ108" cm="1">
        <f t="array" ref="AZ108">IFERROR(_xlfn.XLOOKUP(Tool_Italy!$G108&amp;$E$2,'Waste management'!$A:$A&amp;'Waste management'!$B:$B,'Waste management'!K:K)*$E108,"")</f>
        <v>7.2879447599999999E-6</v>
      </c>
      <c r="BA108" cm="1">
        <f t="array" ref="BA108">IFERROR(_xlfn.XLOOKUP(Tool_Italy!$G108&amp;$E$2,'Waste management'!$A:$A&amp;'Waste management'!$B:$B,'Waste management'!L:L)*$E108,"")</f>
        <v>1.997913384E-4</v>
      </c>
      <c r="BB108" cm="1">
        <f t="array" ref="BB108">IFERROR(_xlfn.XLOOKUP(Tool_Italy!$G108&amp;$E$2,'Waste management'!$A:$A&amp;'Waste management'!$B:$B,'Waste management'!M:M)*$E108,"")</f>
        <v>2.0007E-2</v>
      </c>
      <c r="BC108" cm="1">
        <f t="array" ref="BC108">IFERROR(_xlfn.XLOOKUP(Tool_Italy!$G108&amp;$E$2,'Waste management'!$A:$A&amp;'Waste management'!$B:$B,'Waste management'!N:N)*$E108,"")</f>
        <v>17.185664160000002</v>
      </c>
      <c r="BD108" cm="1">
        <f t="array" ref="BD108">IFERROR(_xlfn.XLOOKUP(Tool_Italy!$G108&amp;$E$2,'Waste management'!$A:$A&amp;'Waste management'!$B:$B,'Waste management'!O:O)*$E108,"")</f>
        <v>1.1174781599999999</v>
      </c>
      <c r="BE108" cm="1">
        <f t="array" ref="BE108">IFERROR(_xlfn.XLOOKUP(Tool_Italy!$G108&amp;$E$2,'Waste management'!$A:$A&amp;'Waste management'!$B:$B,'Waste management'!P:P)*$E108,"")</f>
        <v>2.347488E-2</v>
      </c>
      <c r="BF108" cm="1">
        <f t="array" ref="BF108">IFERROR(_xlfn.XLOOKUP(Tool_Italy!$G108&amp;$E$2,'Waste management'!$A:$A&amp;'Waste management'!$B:$B,'Waste management'!Q:Q)*$E108,"")</f>
        <v>0.73896624</v>
      </c>
      <c r="BG108" cm="1">
        <f t="array" ref="BG108">IFERROR(_xlfn.XLOOKUP(Tool_Italy!$G108&amp;$E$2,'Waste management'!$A:$A&amp;'Waste management'!$B:$B,'Waste management'!R:R)*$E108,"")</f>
        <v>2.294649E-7</v>
      </c>
      <c r="BH108">
        <f>IFERROR((L108+AR108+AB108)*_xlfn.XLOOKUP(Tool_Italy!BH$4,Monetization_Factors!$A:$A,Monetization_Factors!$D:$D),"")</f>
        <v>0.25617711830595552</v>
      </c>
      <c r="BI108">
        <f>IFERROR((M108+AS108+AC108)*_xlfn.XLOOKUP(Tool_Italy!BI$4,Monetization_Factors!$A:$A,Monetization_Factors!$D:$D),"")</f>
        <v>1.5149299753328665E-6</v>
      </c>
      <c r="BJ108">
        <f>IFERROR((N108+AT108+AD108)*_xlfn.XLOOKUP(Tool_Italy!BJ$4,Monetization_Factors!$A:$A,Monetization_Factors!$D:$D),"")</f>
        <v>1.453711753541236E-4</v>
      </c>
      <c r="BK108">
        <f>IFERROR((O108+AU108+AE108)*_xlfn.XLOOKUP(Tool_Italy!BK$4,Monetization_Factors!$A:$A,Monetization_Factors!$D:$D),"")</f>
        <v>9.8855336879631189E-3</v>
      </c>
      <c r="BL108">
        <f>IFERROR((P108+AV108+AF108)*_xlfn.XLOOKUP(Tool_Italy!BL$4,Monetization_Factors!$A:$A,Monetization_Factors!$D:$D),"")</f>
        <v>0.13833304479793668</v>
      </c>
      <c r="BM108">
        <f>IFERROR((Q108+AW108+AG108)*_xlfn.XLOOKUP(Tool_Italy!BM$4,Monetization_Factors!$A:$A,Monetization_Factors!$D:$D),"")</f>
        <v>9.7574829540720359E-2</v>
      </c>
      <c r="BN108">
        <f>IFERROR((R108+AX108+AH108)*_xlfn.XLOOKUP(Tool_Italy!BN$4,Monetization_Factors!$A:$A,Monetization_Factors!$D:$D),"")</f>
        <v>2.2261607642584404E-3</v>
      </c>
      <c r="BO108">
        <f>IFERROR((S108+AY108+AI108)*_xlfn.XLOOKUP(Tool_Italy!BO$4,Monetization_Factors!$A:$A,Monetization_Factors!$D:$D),"")</f>
        <v>9.8941570132188555E-3</v>
      </c>
      <c r="BP108">
        <f>IFERROR((T108+AZ108+AJ108)*_xlfn.XLOOKUP(Tool_Italy!BP$4,Monetization_Factors!$A:$A,Monetization_Factors!$D:$D),"")</f>
        <v>5.3563755027380888E-4</v>
      </c>
      <c r="BQ108">
        <f>IFERROR((U108+BA108+AK108)*_xlfn.XLOOKUP(Tool_Italy!BQ$4,Monetization_Factors!$A:$A,Monetization_Factors!$D:$D),"")</f>
        <v>6.0580604332634097E-2</v>
      </c>
      <c r="BR108" t="str">
        <f>IFERROR((V108+BB108+AL108)*_xlfn.XLOOKUP(Tool_Italy!BR$4,Monetization_Factors!$A:$A,Monetization_Factors!$D:$D),"")</f>
        <v/>
      </c>
      <c r="BS108">
        <f>IFERROR((W108+BC108+AM108)*_xlfn.XLOOKUP(Tool_Italy!BS$4,Monetization_Factors!$A:$A,Monetization_Factors!$D:$D),"")</f>
        <v>2.8600656856503206E-3</v>
      </c>
      <c r="BT108">
        <f>IFERROR((X108+BD108+AN108)*_xlfn.XLOOKUP(Tool_Italy!BT$4,Monetization_Factors!$A:$A,Monetization_Factors!$D:$D),"")</f>
        <v>9.9794540917054579E-3</v>
      </c>
      <c r="BU108">
        <f>IFERROR((Y108+BE108+AO108)*_xlfn.XLOOKUP(Tool_Italy!BU$4,Monetization_Factors!$A:$A,Monetization_Factors!$D:$D),"")</f>
        <v>6.2978099940188825E-2</v>
      </c>
      <c r="BV108">
        <f>IFERROR((Z108+BF108+AP108)*_xlfn.XLOOKUP(Tool_Italy!BV$4,Monetization_Factors!$A:$A,Monetization_Factors!$D:$D),"")</f>
        <v>2.6366497458004963E-2</v>
      </c>
      <c r="BW108">
        <f>IFERROR((AA108+BG108+AQ108)*_xlfn.XLOOKUP(Tool_Italy!BW$4,Monetization_Factors!$A:$A,Monetization_Factors!$D:$D),"")</f>
        <v>9.3743731048975469E-6</v>
      </c>
      <c r="BX108" s="38" cm="1">
        <f t="array" ref="BX108">IFERROR(_xlfn.IFS(I108&lt;&gt;0,I108*E108,I108="",J108*E108),"")</f>
        <v>1.1169036000000001</v>
      </c>
      <c r="BY108" s="38">
        <f t="shared" si="67"/>
        <v>0.61696685931431083</v>
      </c>
      <c r="BZ108" s="38">
        <f t="shared" si="71"/>
        <v>1.7338704593143111</v>
      </c>
      <c r="CA108" s="38">
        <f t="shared" si="68"/>
        <v>1.1864747294505977E-3</v>
      </c>
      <c r="CB108">
        <f t="shared" si="102"/>
        <v>1.9690653693599998</v>
      </c>
      <c r="CC108">
        <f t="shared" si="72"/>
        <v>3.7843885341000004E-8</v>
      </c>
      <c r="CD108">
        <f t="shared" si="73"/>
        <v>9.5251452840000014E-2</v>
      </c>
      <c r="CE108">
        <f t="shared" si="74"/>
        <v>6.5308226086800009E-3</v>
      </c>
      <c r="CF108">
        <f t="shared" si="75"/>
        <v>1.3857222241296E-7</v>
      </c>
      <c r="CG108">
        <f t="shared" si="76"/>
        <v>4.6987555385807999E-7</v>
      </c>
      <c r="CH108">
        <f t="shared" si="77"/>
        <v>1.9363958809200001E-9</v>
      </c>
      <c r="CI108">
        <f t="shared" si="78"/>
        <v>2.2597681908600002E-2</v>
      </c>
      <c r="CJ108">
        <f t="shared" si="79"/>
        <v>2.195783620848E-4</v>
      </c>
      <c r="CK108">
        <f t="shared" si="80"/>
        <v>1.4809451922000002E-2</v>
      </c>
      <c r="CL108">
        <f t="shared" si="81"/>
        <v>9.1913174252999996E-2</v>
      </c>
      <c r="CM108">
        <f t="shared" si="82"/>
        <v>58.773227924879997</v>
      </c>
      <c r="CN108">
        <f t="shared" si="83"/>
        <v>44.816704632000004</v>
      </c>
      <c r="CO108">
        <f t="shared" si="84"/>
        <v>9.9101214964800004</v>
      </c>
      <c r="CP108">
        <f t="shared" si="85"/>
        <v>15.9673059864</v>
      </c>
      <c r="CQ108">
        <f t="shared" si="86"/>
        <v>4.487235893496001E-6</v>
      </c>
      <c r="CR108">
        <f t="shared" si="103"/>
        <v>3.7866641718461535E-3</v>
      </c>
      <c r="CS108">
        <f t="shared" si="87"/>
        <v>7.2776702578846157E-11</v>
      </c>
      <c r="CT108">
        <f t="shared" si="88"/>
        <v>1.8317587084615386E-4</v>
      </c>
      <c r="CU108">
        <f t="shared" si="89"/>
        <v>1.255927424746154E-5</v>
      </c>
      <c r="CV108">
        <f t="shared" si="90"/>
        <v>2.6648504310184614E-10</v>
      </c>
      <c r="CW108">
        <f t="shared" si="91"/>
        <v>9.0360683434246153E-10</v>
      </c>
      <c r="CX108">
        <f t="shared" si="92"/>
        <v>3.7238382325384614E-12</v>
      </c>
      <c r="CY108">
        <f t="shared" si="93"/>
        <v>4.3457080593461545E-5</v>
      </c>
      <c r="CZ108">
        <f t="shared" si="94"/>
        <v>4.2226608093230767E-7</v>
      </c>
      <c r="DA108">
        <f t="shared" si="95"/>
        <v>2.8479715234615389E-5</v>
      </c>
      <c r="DB108">
        <f t="shared" si="96"/>
        <v>1.7675610433269231E-4</v>
      </c>
      <c r="DC108">
        <f t="shared" si="97"/>
        <v>0.11302543831707691</v>
      </c>
      <c r="DD108">
        <f t="shared" si="98"/>
        <v>8.6185970446153851E-2</v>
      </c>
      <c r="DE108">
        <f t="shared" si="99"/>
        <v>1.9057925954769232E-2</v>
      </c>
      <c r="DF108">
        <f t="shared" si="100"/>
        <v>3.0706357666153844E-2</v>
      </c>
      <c r="DG108">
        <f t="shared" si="101"/>
        <v>8.629299795184618E-9</v>
      </c>
      <c r="DH108" s="5">
        <f>IFERROR(((((L108+AB108)*(1/$H108))+AR108)/$F$2)/($B$2*('CAR.CAP_per person'!B$2)/(_xlfn.XLOOKUP($E$2,EU_countries_GDP!$A$2:$A$29,EU_countries_GDP!$E$2:$E$29))),"")</f>
        <v>0.27574824424075894</v>
      </c>
      <c r="DI108" s="5">
        <f>IFERROR(((((M108+AC108)*(1/$H108))+AS108)/$F$2)/($B$2*('CAR.CAP_per person'!C$2)/(_xlfn.XLOOKUP($E$2,EU_countries_GDP!$A$2:$A$29,EU_countries_GDP!$E$2:$E$29))),"")</f>
        <v>6.929409051875367E-5</v>
      </c>
      <c r="DJ108" s="5">
        <f>IFERROR(((((N108+AD108)*(1/$H108))+AT108)/$F$2)/($B$2*('CAR.CAP_per person'!D$2)/(_xlfn.XLOOKUP($E$2,EU_countries_GDP!$A$2:$A$29,EU_countries_GDP!$E$2:$E$29))),"")</f>
        <v>1.7909102715915571E-4</v>
      </c>
      <c r="DK108" s="5">
        <f>IFERROR(((((O108+AE108)*(1/$H108))+AU108)/$F$2)/($B$2*('CAR.CAP_per person'!E$2)/(_xlfn.XLOOKUP($E$2,EU_countries_GDP!$A$2:$A$29,EU_countries_GDP!$E$2:$E$29))),"")</f>
        <v>1.559653568664744E-2</v>
      </c>
      <c r="DL108" s="5">
        <f>IFERROR(((((P108+AF108)*(1/$H108))+AV108)/$F$2)/($B$2*('CAR.CAP_per person'!F$2)/(_xlfn.XLOOKUP($E$2,EU_countries_GDP!$A$2:$A$29,EU_countries_GDP!$E$2:$E$29))),"")</f>
        <v>0.22881735755263388</v>
      </c>
      <c r="DM108" s="5">
        <f>IFERROR(((((Q108+AG108)*(1/$H108))+AW108)/$F$2)/($B$2*('CAR.CAP_per person'!G$2)/(_xlfn.XLOOKUP($E$2,EU_countries_GDP!$A$2:$A$29,EU_countries_GDP!$E$2:$E$29))),"")</f>
        <v>0.49192061944076065</v>
      </c>
      <c r="DN108" s="5">
        <f>IFERROR(((((R108+AH108)*(1/$H108))+AX108)/$F$2)/($B$2*('CAR.CAP_per person'!H$2)/(_xlfn.XLOOKUP($E$2,EU_countries_GDP!$A$2:$A$29,EU_countries_GDP!$E$2:$E$29))),"")</f>
        <v>3.5373508184103865E-4</v>
      </c>
      <c r="DO108" s="5">
        <f>IFERROR(((((S108+AI108)*(1/$H108))+AY108)/$F$2)/($B$2*('CAR.CAP_per person'!I$2)/(_xlfn.XLOOKUP($E$2,EU_countries_GDP!$A$2:$A$29,EU_countries_GDP!$E$2:$E$29))),"")</f>
        <v>1.8643424210707433E-2</v>
      </c>
      <c r="DP108" s="5">
        <f>IFERROR(((((T108+AJ108)*(1/$H108))+AZ108)/$F$2)/($B$2*('CAR.CAP_per person'!J$2)/(_xlfn.XLOOKUP($E$2,EU_countries_GDP!$A$2:$A$29,EU_countries_GDP!$E$2:$E$29))),"")</f>
        <v>3.6967283520791247E-2</v>
      </c>
      <c r="DQ108" s="5">
        <f>IFERROR(((((U108+AK108)*(1/$H108))+BA108)/$F$2)/($B$2*('CAR.CAP_per person'!K$2)/(_xlfn.XLOOKUP($E$2,EU_countries_GDP!$A$2:$A$29,EU_countries_GDP!$E$2:$E$29))),"")</f>
        <v>7.3527363985266159E-2</v>
      </c>
      <c r="DR108" s="5">
        <f>IFERROR(((((V108+AL108)*(1/$H108))+BB108)/$F$2)/($B$2*('CAR.CAP_per person'!L$2)/(_xlfn.XLOOKUP($E$2,EU_countries_GDP!$A$2:$A$29,EU_countries_GDP!$E$2:$E$29))),"")</f>
        <v>1.2166979948265376E-2</v>
      </c>
      <c r="DS108" s="5">
        <f>IFERROR(((((W108+AM108)*(1/$H108))+BC108)/$F$2)/($B$2*('CAR.CAP_per person'!M$2)/(_xlfn.XLOOKUP($E$2,EU_countries_GDP!$A$2:$A$29,EU_countries_GDP!$E$2:$E$29))),"")</f>
        <v>0.33312973576833194</v>
      </c>
      <c r="DT108" s="5">
        <f>IFERROR(((((X108+AN108)*(1/$H108))+BD108)/$F$2)/($B$2*('CAR.CAP_per person'!N$2)/(_xlfn.XLOOKUP($E$2,EU_countries_GDP!$A$2:$A$29,EU_countries_GDP!$E$2:$E$29))),"")</f>
        <v>3.4706893586347602</v>
      </c>
      <c r="DU108" s="5">
        <f>IFERROR(((((Y108+AO108)*(1/$H108))+BE108)/$F$2)/($B$2*('CAR.CAP_per person'!O$2)/(_xlfn.XLOOKUP($E$2,EU_countries_GDP!$A$2:$A$29,EU_countries_GDP!$E$2:$E$29))),"")</f>
        <v>5.4799200596170029E-2</v>
      </c>
      <c r="DV108" s="5">
        <f>IFERROR(((((Z108+AP108)*(1/$H108))+BF108)/$F$2)/($B$2*('CAR.CAP_per person'!P$2)/(_xlfn.XLOOKUP($E$2,EU_countries_GDP!$A$2:$A$29,EU_countries_GDP!$E$2:$E$29))),"")</f>
        <v>6.8854486817787899E-2</v>
      </c>
      <c r="DW108" s="5">
        <f>IFERROR(((((AA108+AQ108)*(1/$H108))+BG108)/$F$2)/($B$2*('CAR.CAP_per person'!Q$2)/(_xlfn.XLOOKUP($E$2,EU_countries_GDP!$A$2:$A$29,EU_countries_GDP!$E$2:$E$29))),"")</f>
        <v>1.962585167316247E-2</v>
      </c>
    </row>
    <row r="109" spans="1:127">
      <c r="A109" t="s">
        <v>240</v>
      </c>
      <c r="B109" t="str">
        <f>_xlfn.XLOOKUP(D109,Table5[Ingredient],Table5[Category],"",FALSE)</f>
        <v>Soup</v>
      </c>
      <c r="C109" s="33" t="s">
        <v>257</v>
      </c>
      <c r="D109" s="33" t="s">
        <v>194</v>
      </c>
      <c r="E109" s="33">
        <v>0.38474999999999998</v>
      </c>
      <c r="F109" s="33" t="s">
        <v>179</v>
      </c>
      <c r="G109" s="33" t="s">
        <v>180</v>
      </c>
      <c r="H109" s="91">
        <f>Dataset_IT!M14</f>
        <v>0.10724725034706008</v>
      </c>
      <c r="I109" s="33"/>
      <c r="J109" s="37" t="str">
        <f>IFERROR(INDEX('AveragePrices&amp;Codes'!G:AG, MATCH($D109, 'AveragePrices&amp;Codes'!$A:$A, 0), MATCH(Tool_Italy!$E$2, 'AveragePrices&amp;Codes'!$G$1:$AG$1, 0)),"")</f>
        <v/>
      </c>
      <c r="K109" s="37">
        <f>IFERROR(E109/(_xlfn.XLOOKUP(A109,Dataset_IT!$Q$2:$Q$9,Dataset_IT!$R$2:$R$9)),"")</f>
        <v>5.658088235294117E-3</v>
      </c>
      <c r="L109">
        <f>IFERROR(IF($F109="Raw",_xlfn.XLOOKUP(_xlfn.XLOOKUP(Tool_Italy!$D109,'AveragePrices&amp;Codes'!$A:$A,'AveragePrices&amp;Codes'!$B:$B),AGRIBALYSE_Raw!$B:$B,AGRIBALYSE_Raw!O:O)*$E109,_xlfn.XLOOKUP(_xlfn.XLOOKUP(Tool_Italy!$D109,'AveragePrices&amp;Codes'!$A:$A,'AveragePrices&amp;Codes'!$B:$B),AGRIBALYSE_Cooked!$C:$C,AGRIBALYSE_Cooked!P:P)*$E109),"")</f>
        <v>6.2283940103571432E-2</v>
      </c>
      <c r="M109">
        <f>IFERROR(IF($F109="Raw",_xlfn.XLOOKUP(_xlfn.XLOOKUP(Tool_Italy!$D109,'AveragePrices&amp;Codes'!$A:$A,'AveragePrices&amp;Codes'!$B:$B),AGRIBALYSE_Raw!$B:$B,AGRIBALYSE_Raw!P:P)*$E109,_xlfn.XLOOKUP(_xlfn.XLOOKUP(Tool_Italy!$D109,'AveragePrices&amp;Codes'!$A:$A,'AveragePrices&amp;Codes'!$B:$B),AGRIBALYSE_Cooked!$C:$C,AGRIBALYSE_Cooked!Q:Q)*$E109),"")</f>
        <v>8.8934698671428565E-10</v>
      </c>
      <c r="N109">
        <f>IFERROR(IF($F109="Raw",_xlfn.XLOOKUP(_xlfn.XLOOKUP(Tool_Italy!$D109,'AveragePrices&amp;Codes'!$A:$A,'AveragePrices&amp;Codes'!$B:$B),AGRIBALYSE_Raw!$B:$B,AGRIBALYSE_Raw!Q:Q)*$E109,_xlfn.XLOOKUP(_xlfn.XLOOKUP(Tool_Italy!$D109,'AveragePrices&amp;Codes'!$A:$A,'AveragePrices&amp;Codes'!$B:$B),AGRIBALYSE_Cooked!$C:$C,AGRIBALYSE_Cooked!R:R)*$E109),"")</f>
        <v>4.3479015627857144E-2</v>
      </c>
      <c r="O109">
        <f>IFERROR(IF($F109="Raw",_xlfn.XLOOKUP(_xlfn.XLOOKUP(Tool_Italy!$D109,'AveragePrices&amp;Codes'!$A:$A,'AveragePrices&amp;Codes'!$B:$B),AGRIBALYSE_Raw!$B:$B,AGRIBALYSE_Raw!R:R)*$E109,_xlfn.XLOOKUP(_xlfn.XLOOKUP(Tool_Italy!$D109,'AveragePrices&amp;Codes'!$A:$A,'AveragePrices&amp;Codes'!$B:$B),AGRIBALYSE_Cooked!$C:$C,AGRIBALYSE_Cooked!S:S)*$E109),"")</f>
        <v>1.8013998847500002E-4</v>
      </c>
      <c r="P109">
        <f>IFERROR(IF($F109="Raw",_xlfn.XLOOKUP(_xlfn.XLOOKUP(Tool_Italy!$D109,'AveragePrices&amp;Codes'!$A:$A,'AveragePrices&amp;Codes'!$B:$B),AGRIBALYSE_Raw!$B:$B,AGRIBALYSE_Raw!S:S)*$E109,_xlfn.XLOOKUP(_xlfn.XLOOKUP(Tool_Italy!$D109,'AveragePrices&amp;Codes'!$A:$A,'AveragePrices&amp;Codes'!$B:$B),AGRIBALYSE_Cooked!$C:$C,AGRIBALYSE_Cooked!T:T)*$E109),"")</f>
        <v>2.8895663790000002E-9</v>
      </c>
      <c r="Q109">
        <f>IFERROR(IF($F109="Raw",_xlfn.XLOOKUP(_xlfn.XLOOKUP(Tool_Italy!$D109,'AveragePrices&amp;Codes'!$A:$A,'AveragePrices&amp;Codes'!$B:$B),AGRIBALYSE_Raw!$B:$B,AGRIBALYSE_Raw!T:T)*$E109,_xlfn.XLOOKUP(_xlfn.XLOOKUP(Tool_Italy!$D109,'AveragePrices&amp;Codes'!$A:$A,'AveragePrices&amp;Codes'!$B:$B),AGRIBALYSE_Cooked!$C:$C,AGRIBALYSE_Cooked!U:U)*$E109),"")</f>
        <v>1.0101527704285714E-9</v>
      </c>
      <c r="R109">
        <f>IFERROR(IF($F109="Raw",_xlfn.XLOOKUP(_xlfn.XLOOKUP(Tool_Italy!$D109,'AveragePrices&amp;Codes'!$A:$A,'AveragePrices&amp;Codes'!$B:$B),AGRIBALYSE_Raw!$B:$B,AGRIBALYSE_Raw!U:U)*$E109,_xlfn.XLOOKUP(_xlfn.XLOOKUP(Tool_Italy!$D109,'AveragePrices&amp;Codes'!$A:$A,'AveragePrices&amp;Codes'!$B:$B),AGRIBALYSE_Cooked!$C:$C,AGRIBALYSE_Cooked!V:V)*$E109),"")</f>
        <v>4.4360980251428578E-11</v>
      </c>
      <c r="S109">
        <f>IFERROR(IF($F109="Raw",_xlfn.XLOOKUP(_xlfn.XLOOKUP(Tool_Italy!$D109,'AveragePrices&amp;Codes'!$A:$A,'AveragePrices&amp;Codes'!$B:$B),AGRIBALYSE_Raw!$B:$B,AGRIBALYSE_Raw!V:V)*$E109,_xlfn.XLOOKUP(_xlfn.XLOOKUP(Tool_Italy!$D109,'AveragePrices&amp;Codes'!$A:$A,'AveragePrices&amp;Codes'!$B:$B),AGRIBALYSE_Cooked!$C:$C,AGRIBALYSE_Cooked!W:W)*$E109),"")</f>
        <v>3.1705923960000001E-4</v>
      </c>
      <c r="T109">
        <f>IFERROR(IF($F109="Raw",_xlfn.XLOOKUP(_xlfn.XLOOKUP(Tool_Italy!$D109,'AveragePrices&amp;Codes'!$A:$A,'AveragePrices&amp;Codes'!$B:$B),AGRIBALYSE_Raw!$B:$B,AGRIBALYSE_Raw!W:W)*$E109,_xlfn.XLOOKUP(_xlfn.XLOOKUP(Tool_Italy!$D109,'AveragePrices&amp;Codes'!$A:$A,'AveragePrices&amp;Codes'!$B:$B),AGRIBALYSE_Cooked!$C:$C,AGRIBALYSE_Cooked!X:X)*$E109),"")</f>
        <v>1.5709020958928571E-5</v>
      </c>
      <c r="U109">
        <f>IFERROR(IF($F109="Raw",_xlfn.XLOOKUP(_xlfn.XLOOKUP(Tool_Italy!$D109,'AveragePrices&amp;Codes'!$A:$A,'AveragePrices&amp;Codes'!$B:$B),AGRIBALYSE_Raw!$B:$B,AGRIBALYSE_Raw!X:X)*$E109,_xlfn.XLOOKUP(_xlfn.XLOOKUP(Tool_Italy!$D109,'AveragePrices&amp;Codes'!$A:$A,'AveragePrices&amp;Codes'!$B:$B),AGRIBALYSE_Cooked!$C:$C,AGRIBALYSE_Cooked!Y:Y)*$E109),"")</f>
        <v>1.1785292090357144E-4</v>
      </c>
      <c r="V109">
        <f>IFERROR(IF($F109="Raw",_xlfn.XLOOKUP(_xlfn.XLOOKUP(Tool_Italy!$D109,'AveragePrices&amp;Codes'!$A:$A,'AveragePrices&amp;Codes'!$B:$B),AGRIBALYSE_Raw!$B:$B,AGRIBALYSE_Raw!Y:Y)*$E109,_xlfn.XLOOKUP(_xlfn.XLOOKUP(Tool_Italy!$D109,'AveragePrices&amp;Codes'!$A:$A,'AveragePrices&amp;Codes'!$B:$B),AGRIBALYSE_Cooked!$C:$C,AGRIBALYSE_Cooked!Z:Z)*$E109),"")</f>
        <v>9.3041014500000008E-4</v>
      </c>
      <c r="W109">
        <f>IFERROR(IF($F109="Raw",_xlfn.XLOOKUP(_xlfn.XLOOKUP(Tool_Italy!$D109,'AveragePrices&amp;Codes'!$A:$A,'AveragePrices&amp;Codes'!$B:$B),AGRIBALYSE_Raw!$B:$B,AGRIBALYSE_Raw!Z:Z)*$E109,_xlfn.XLOOKUP(_xlfn.XLOOKUP(Tool_Italy!$D109,'AveragePrices&amp;Codes'!$A:$A,'AveragePrices&amp;Codes'!$B:$B),AGRIBALYSE_Cooked!$C:$C,AGRIBALYSE_Cooked!AA:AA)*$E109),"")</f>
        <v>0.40255241547857151</v>
      </c>
      <c r="X109">
        <f>IFERROR(IF($F109="Raw",_xlfn.XLOOKUP(_xlfn.XLOOKUP(Tool_Italy!$D109,'AveragePrices&amp;Codes'!$A:$A,'AveragePrices&amp;Codes'!$B:$B),AGRIBALYSE_Raw!$B:$B,AGRIBALYSE_Raw!AA:AA)*$E109,_xlfn.XLOOKUP(_xlfn.XLOOKUP(Tool_Italy!$D109,'AveragePrices&amp;Codes'!$A:$A,'AveragePrices&amp;Codes'!$B:$B),AGRIBALYSE_Cooked!$C:$C,AGRIBALYSE_Cooked!AB:AB)*$E109),"")</f>
        <v>0.96347325150000007</v>
      </c>
      <c r="Y109">
        <f>IFERROR(IF($F109="Raw",_xlfn.XLOOKUP(_xlfn.XLOOKUP(Tool_Italy!$D109,'AveragePrices&amp;Codes'!$A:$A,'AveragePrices&amp;Codes'!$B:$B),AGRIBALYSE_Raw!$B:$B,AGRIBALYSE_Raw!AB:AB)*$E109,_xlfn.XLOOKUP(_xlfn.XLOOKUP(Tool_Italy!$D109,'AveragePrices&amp;Codes'!$A:$A,'AveragePrices&amp;Codes'!$B:$B),AGRIBALYSE_Cooked!$C:$C,AGRIBALYSE_Cooked!AC:AC)*$E109),"")</f>
        <v>2.951698722107143E-2</v>
      </c>
      <c r="Z109">
        <f>IFERROR(IF($F109="Raw",_xlfn.XLOOKUP(_xlfn.XLOOKUP(Tool_Italy!$D109,'AveragePrices&amp;Codes'!$A:$A,'AveragePrices&amp;Codes'!$B:$B),AGRIBALYSE_Raw!$B:$B,AGRIBALYSE_Raw!AC:AC)*$E109,_xlfn.XLOOKUP(_xlfn.XLOOKUP(Tool_Italy!$D109,'AveragePrices&amp;Codes'!$A:$A,'AveragePrices&amp;Codes'!$B:$B),AGRIBALYSE_Cooked!$C:$C,AGRIBALYSE_Cooked!AD:AD)*$E109),"")</f>
        <v>1.2767835860357144</v>
      </c>
      <c r="AA109">
        <f>IFERROR(IF($F109="Raw",_xlfn.XLOOKUP(_xlfn.XLOOKUP(Tool_Italy!$D109,'AveragePrices&amp;Codes'!$A:$A,'AveragePrices&amp;Codes'!$B:$B),AGRIBALYSE_Raw!$B:$B,AGRIBALYSE_Raw!AD:AD)*$E109,_xlfn.XLOOKUP(_xlfn.XLOOKUP(Tool_Italy!$D109,'AveragePrices&amp;Codes'!$A:$A,'AveragePrices&amp;Codes'!$B:$B),AGRIBALYSE_Cooked!$C:$C,AGRIBALYSE_Cooked!AE:AE)*$E109),"")</f>
        <v>5.4986892524999993E-7</v>
      </c>
      <c r="AB109" cm="1">
        <f t="array" ref="AB109">IFERROR(_xlfn.XLOOKUP(Tool_Italy!$F109&amp;$E$2,'Cooking methods'!$A:$A&amp;'Cooking methods'!$B:$B,'Cooking methods'!C:C)*$E109,"")</f>
        <v>8.8650547605000005E-2</v>
      </c>
      <c r="AC109" cm="1">
        <f t="array" ref="AC109">IFERROR(_xlfn.XLOOKUP(Tool_Italy!$F109&amp;$E$2,'Cooking methods'!$A:$A&amp;'Cooking methods'!$B:$B,'Cooking methods'!D:D)*$E109,"")</f>
        <v>2.9608694994375E-9</v>
      </c>
      <c r="AD109" cm="1">
        <f t="array" ref="AD109">IFERROR(_xlfn.XLOOKUP(Tool_Italy!$F109&amp;$E$2,'Cooking methods'!$A:$A&amp;'Cooking methods'!$B:$B,'Cooking methods'!E:E)*$E109,"")</f>
        <v>4.5933301799999989E-3</v>
      </c>
      <c r="AE109" cm="1">
        <f t="array" ref="AE109">IFERROR(_xlfn.XLOOKUP(Tool_Italy!$F109&amp;$E$2,'Cooking methods'!$A:$A&amp;'Cooking methods'!$B:$B,'Cooking methods'!F:F)*$E109,"")</f>
        <v>1.8507898190249999E-4</v>
      </c>
      <c r="AF109" cm="1">
        <f t="array" ref="AF109">IFERROR(_xlfn.XLOOKUP(Tool_Italy!$F109&amp;$E$2,'Cooking methods'!$A:$A&amp;'Cooking methods'!$B:$B,'Cooking methods'!G:G)*$E109,"")</f>
        <v>8.5259040992999996E-10</v>
      </c>
      <c r="AG109" cm="1">
        <f t="array" ref="AG109">IFERROR(_xlfn.XLOOKUP(Tool_Italy!$F109&amp;$E$2,'Cooking methods'!$A:$A&amp;'Cooking methods'!$B:$B,'Cooking methods'!H:H)*$E109,"")</f>
        <v>3.2727490613999998E-10</v>
      </c>
      <c r="AH109" cm="1">
        <f t="array" ref="AH109">IFERROR(_xlfn.XLOOKUP(Tool_Italy!$F109&amp;$E$2,'Cooking methods'!$A:$A&amp;'Cooking methods'!$B:$B,'Cooking methods'!I:I)*$E109,"")</f>
        <v>1.9059093733500001E-10</v>
      </c>
      <c r="AI109" cm="1">
        <f t="array" ref="AI109">IFERROR(_xlfn.XLOOKUP(Tool_Italy!$F109&amp;$E$2,'Cooking methods'!$A:$A&amp;'Cooking methods'!$B:$B,'Cooking methods'!J:J)*$E109,"")</f>
        <v>1.5255050861249998E-4</v>
      </c>
      <c r="AJ109" cm="1">
        <f t="array" ref="AJ109">IFERROR(_xlfn.XLOOKUP(Tool_Italy!$F109&amp;$E$2,'Cooking methods'!$A:$A&amp;'Cooking methods'!$B:$B,'Cooking methods'!K:K)*$E109,"")</f>
        <v>8.1616257233999996E-6</v>
      </c>
      <c r="AK109" cm="1">
        <f t="array" ref="AK109">IFERROR(_xlfn.XLOOKUP(Tool_Italy!$F109&amp;$E$2,'Cooking methods'!$A:$A&amp;'Cooking methods'!$B:$B,'Cooking methods'!L:L)*$E109,"")</f>
        <v>4.3716949425000003E-5</v>
      </c>
      <c r="AL109" cm="1">
        <f t="array" ref="AL109">IFERROR(_xlfn.XLOOKUP(Tool_Italy!$F109&amp;$E$2,'Cooking methods'!$A:$A&amp;'Cooking methods'!$B:$B,'Cooking methods'!M:M)*$E109,"")</f>
        <v>3.4474186743749995E-4</v>
      </c>
      <c r="AM109" cm="1">
        <f t="array" ref="AM109">IFERROR(_xlfn.XLOOKUP(Tool_Italy!$F109&amp;$E$2,'Cooking methods'!$A:$A&amp;'Cooking methods'!$B:$B,'Cooking methods'!N:N)*$E109,"")</f>
        <v>0.19113196508999999</v>
      </c>
      <c r="AN109" cm="1">
        <f t="array" ref="AN109">IFERROR(_xlfn.XLOOKUP(Tool_Italy!$F109&amp;$E$2,'Cooking methods'!$A:$A&amp;'Cooking methods'!$B:$B,'Cooking methods'!O:O)*$E109,"")</f>
        <v>0.11073605174999999</v>
      </c>
      <c r="AO109" cm="1">
        <f t="array" ref="AO109">IFERROR(_xlfn.XLOOKUP(Tool_Italy!$F109&amp;$E$2,'Cooking methods'!$A:$A&amp;'Cooking methods'!$B:$B,'Cooking methods'!P:P)*$E109,"")</f>
        <v>2.0092122089999997E-2</v>
      </c>
      <c r="AP109" cm="1">
        <f t="array" ref="AP109">IFERROR(_xlfn.XLOOKUP(Tool_Italy!$F109&amp;$E$2,'Cooking methods'!$A:$A&amp;'Cooking methods'!$B:$B,'Cooking methods'!Q:Q)*$E109,"")</f>
        <v>1.4062909527</v>
      </c>
      <c r="AQ109" cm="1">
        <f t="array" ref="AQ109">IFERROR(_xlfn.XLOOKUP(Tool_Italy!$F109&amp;$E$2,'Cooking methods'!$A:$A&amp;'Cooking methods'!$B:$B,'Cooking methods'!R:R)*$E109,"")</f>
        <v>1.1974023980549999E-7</v>
      </c>
      <c r="AR109" cm="1">
        <f t="array" ref="AR109">IFERROR(_xlfn.XLOOKUP(Tool_Italy!$G109&amp;$E$2,'Waste management'!$A:$A&amp;'Waste management'!$B:$B,'Waste management'!C:C)*$E109,"")</f>
        <v>2.2126972499999998E-2</v>
      </c>
      <c r="AS109" cm="1">
        <f t="array" ref="AS109">IFERROR(_xlfn.XLOOKUP(Tool_Italy!$G109&amp;$E$2,'Waste management'!$A:$A&amp;'Waste management'!$B:$B,'Waste management'!D:D)*$E109,"")</f>
        <v>1.5898754925E-10</v>
      </c>
      <c r="AT109" cm="1">
        <f t="array" ref="AT109">IFERROR(_xlfn.XLOOKUP(Tool_Italy!$G109&amp;$E$2,'Waste management'!$A:$A&amp;'Waste management'!$B:$B,'Waste management'!E:E)*$E109,"")</f>
        <v>3.3858E-4</v>
      </c>
      <c r="AU109" cm="1">
        <f t="array" ref="AU109">IFERROR(_xlfn.XLOOKUP(Tool_Italy!$G109&amp;$E$2,'Waste management'!$A:$A&amp;'Waste management'!$B:$B,'Waste management'!F:F)*$E109,"")</f>
        <v>5.0017499999999993E-5</v>
      </c>
      <c r="AV109" cm="1">
        <f t="array" ref="AV109">IFERROR(_xlfn.XLOOKUP(Tool_Italy!$G109&amp;$E$2,'Waste management'!$A:$A&amp;'Waste management'!$B:$B,'Waste management'!G:G)*$E109,"")</f>
        <v>4.4710258499999999E-9</v>
      </c>
      <c r="AW109" cm="1">
        <f t="array" ref="AW109">IFERROR(_xlfn.XLOOKUP(Tool_Italy!$G109&amp;$E$2,'Waste management'!$A:$A&amp;'Waste management'!$B:$B,'Waste management'!H:H)*$E109,"")</f>
        <v>1.4609380724999998E-10</v>
      </c>
      <c r="AX109" cm="1">
        <f t="array" ref="AX109">IFERROR(_xlfn.XLOOKUP(Tool_Italy!$G109&amp;$E$2,'Waste management'!$A:$A&amp;'Waste management'!$B:$B,'Waste management'!I:I)*$E109,"")</f>
        <v>1.0439460224999999E-10</v>
      </c>
      <c r="AY109" cm="1">
        <f t="array" ref="AY109">IFERROR(_xlfn.XLOOKUP(Tool_Italy!$G109&amp;$E$2,'Waste management'!$A:$A&amp;'Waste management'!$B:$B,'Waste management'!J:J)*$E109,"")</f>
        <v>8.5029750000000003E-4</v>
      </c>
      <c r="AZ109" cm="1">
        <f t="array" ref="AZ109">IFERROR(_xlfn.XLOOKUP(Tool_Italy!$G109&amp;$E$2,'Waste management'!$A:$A&amp;'Waste management'!$B:$B,'Waste management'!K:K)*$E109,"")</f>
        <v>1.3664896425E-6</v>
      </c>
      <c r="BA109" cm="1">
        <f t="array" ref="BA109">IFERROR(_xlfn.XLOOKUP(Tool_Italy!$G109&amp;$E$2,'Waste management'!$A:$A&amp;'Waste management'!$B:$B,'Waste management'!L:L)*$E109,"")</f>
        <v>3.7460875949999998E-5</v>
      </c>
      <c r="BB109" cm="1">
        <f t="array" ref="BB109">IFERROR(_xlfn.XLOOKUP(Tool_Italy!$G109&amp;$E$2,'Waste management'!$A:$A&amp;'Waste management'!$B:$B,'Waste management'!M:M)*$E109,"")</f>
        <v>3.7513124999999999E-3</v>
      </c>
      <c r="BC109" cm="1">
        <f t="array" ref="BC109">IFERROR(_xlfn.XLOOKUP(Tool_Italy!$G109&amp;$E$2,'Waste management'!$A:$A&amp;'Waste management'!$B:$B,'Waste management'!N:N)*$E109,"")</f>
        <v>3.2223120299999999</v>
      </c>
      <c r="BD109" cm="1">
        <f t="array" ref="BD109">IFERROR(_xlfn.XLOOKUP(Tool_Italy!$G109&amp;$E$2,'Waste management'!$A:$A&amp;'Waste management'!$B:$B,'Waste management'!O:O)*$E109,"")</f>
        <v>0.20952715499999996</v>
      </c>
      <c r="BE109" cm="1">
        <f t="array" ref="BE109">IFERROR(_xlfn.XLOOKUP(Tool_Italy!$G109&amp;$E$2,'Waste management'!$A:$A&amp;'Waste management'!$B:$B,'Waste management'!P:P)*$E109,"")</f>
        <v>4.4015399999999998E-3</v>
      </c>
      <c r="BF109" cm="1">
        <f t="array" ref="BF109">IFERROR(_xlfn.XLOOKUP(Tool_Italy!$G109&amp;$E$2,'Waste management'!$A:$A&amp;'Waste management'!$B:$B,'Waste management'!Q:Q)*$E109,"")</f>
        <v>0.13855616999999998</v>
      </c>
      <c r="BG109" cm="1">
        <f t="array" ref="BG109">IFERROR(_xlfn.XLOOKUP(Tool_Italy!$G109&amp;$E$2,'Waste management'!$A:$A&amp;'Waste management'!$B:$B,'Waste management'!R:R)*$E109,"")</f>
        <v>4.3024668749999999E-8</v>
      </c>
      <c r="BH109">
        <f>IFERROR((L109+AR109+AB109)*_xlfn.XLOOKUP(Tool_Italy!BH$4,Monetization_Factors!$A:$A,Monetization_Factors!$D:$D),"")</f>
        <v>2.2515446595083081E-2</v>
      </c>
      <c r="BI109">
        <f>IFERROR((M109+AS109+AC109)*_xlfn.XLOOKUP(Tool_Italy!BI$4,Monetization_Factors!$A:$A,Monetization_Factors!$D:$D),"")</f>
        <v>1.6049259519015238E-7</v>
      </c>
      <c r="BJ109">
        <f>IFERROR((N109+AT109+AD109)*_xlfn.XLOOKUP(Tool_Italy!BJ$4,Monetization_Factors!$A:$A,Monetization_Factors!$D:$D),"")</f>
        <v>7.3883945859502006E-5</v>
      </c>
      <c r="BK109">
        <f>IFERROR((O109+AU109+AE109)*_xlfn.XLOOKUP(Tool_Italy!BK$4,Monetization_Factors!$A:$A,Monetization_Factors!$D:$D),"")</f>
        <v>6.2853247781252143E-4</v>
      </c>
      <c r="BL109">
        <f>IFERROR((P109+AV109+AF109)*_xlfn.XLOOKUP(Tool_Italy!BL$4,Monetization_Factors!$A:$A,Monetization_Factors!$D:$D),"")</f>
        <v>8.1990065695769655E-3</v>
      </c>
      <c r="BM109">
        <f>IFERROR((Q109+AW109+AG109)*_xlfn.XLOOKUP(Tool_Italy!BM$4,Monetization_Factors!$A:$A,Monetization_Factors!$D:$D),"")</f>
        <v>3.0806956164251712E-4</v>
      </c>
      <c r="BN109">
        <f>IFERROR((R109+AX109+AH109)*_xlfn.XLOOKUP(Tool_Italy!BN$4,Monetization_Factors!$A:$A,Monetization_Factors!$D:$D),"")</f>
        <v>3.9012678935703435E-4</v>
      </c>
      <c r="BO109">
        <f>IFERROR((S109+AY109+AI109)*_xlfn.XLOOKUP(Tool_Italy!BO$4,Monetization_Factors!$A:$A,Monetization_Factors!$D:$D),"")</f>
        <v>5.7790748668473386E-4</v>
      </c>
      <c r="BP109">
        <f>IFERROR((T109+AZ109+AJ109)*_xlfn.XLOOKUP(Tool_Italy!BP$4,Monetization_Factors!$A:$A,Monetization_Factors!$D:$D),"")</f>
        <v>6.1563251263058272E-5</v>
      </c>
      <c r="BQ109">
        <f>IFERROR((U109+BA109+AK109)*_xlfn.XLOOKUP(Tool_Italy!BQ$4,Monetization_Factors!$A:$A,Monetization_Factors!$D:$D),"")</f>
        <v>8.1416942057249892E-4</v>
      </c>
      <c r="BR109" t="str">
        <f>IFERROR((V109+BB109+AL109)*_xlfn.XLOOKUP(Tool_Italy!BR$4,Monetization_Factors!$A:$A,Monetization_Factors!$D:$D),"")</f>
        <v/>
      </c>
      <c r="BS109">
        <f>IFERROR((W109+BC109+AM109)*_xlfn.XLOOKUP(Tool_Italy!BS$4,Monetization_Factors!$A:$A,Monetization_Factors!$D:$D),"")</f>
        <v>1.8569680066545785E-4</v>
      </c>
      <c r="BT109">
        <f>IFERROR((X109+BD109+AN109)*_xlfn.XLOOKUP(Tool_Italy!BT$4,Monetization_Factors!$A:$A,Monetization_Factors!$D:$D),"")</f>
        <v>2.8585299066828619E-4</v>
      </c>
      <c r="BU109">
        <f>IFERROR((Y109+BE109+AO109)*_xlfn.XLOOKUP(Tool_Italy!BU$4,Monetization_Factors!$A:$A,Monetization_Factors!$D:$D),"")</f>
        <v>3.4323374051017735E-4</v>
      </c>
      <c r="BV109">
        <f>IFERROR((Z109+BF109+AP109)*_xlfn.XLOOKUP(Tool_Italy!BV$4,Monetization_Factors!$A:$A,Monetization_Factors!$D:$D),"")</f>
        <v>4.6593031393445759E-3</v>
      </c>
      <c r="BW109">
        <f>IFERROR((AA109+BG109+AQ109)*_xlfn.XLOOKUP(Tool_Italy!BW$4,Monetization_Factors!$A:$A,Monetization_Factors!$D:$D),"")</f>
        <v>1.488777413050496E-6</v>
      </c>
      <c r="BX109" s="38" t="str" cm="1">
        <f t="array" ref="BX109">IFERROR(_xlfn.IFS(I109&lt;&gt;0,I109*E109,I109="",J109*E109),"")</f>
        <v/>
      </c>
      <c r="BY109" s="38">
        <f t="shared" si="67"/>
        <v>3.8230272618476155E-2</v>
      </c>
      <c r="BZ109" s="38">
        <f t="shared" si="71"/>
        <v>3.8230272618476155E-2</v>
      </c>
      <c r="CA109" s="38">
        <f t="shared" si="68"/>
        <v>7.3519755035531071E-5</v>
      </c>
      <c r="CB109">
        <f t="shared" si="102"/>
        <v>0.17306146020857144</v>
      </c>
      <c r="CC109">
        <f t="shared" si="72"/>
        <v>4.0092040354017853E-9</v>
      </c>
      <c r="CD109">
        <f t="shared" si="73"/>
        <v>4.8410925807857143E-2</v>
      </c>
      <c r="CE109">
        <f t="shared" si="74"/>
        <v>4.1523647037749995E-4</v>
      </c>
      <c r="CF109">
        <f t="shared" si="75"/>
        <v>8.213182638929999E-9</v>
      </c>
      <c r="CG109">
        <f t="shared" si="76"/>
        <v>1.4835214838185712E-9</v>
      </c>
      <c r="CH109">
        <f t="shared" si="77"/>
        <v>3.3934651983642858E-10</v>
      </c>
      <c r="CI109">
        <f t="shared" si="78"/>
        <v>1.3199072482125E-3</v>
      </c>
      <c r="CJ109">
        <f t="shared" si="79"/>
        <v>2.5237136324828571E-5</v>
      </c>
      <c r="CK109">
        <f t="shared" si="80"/>
        <v>1.9903074627857143E-4</v>
      </c>
      <c r="CL109">
        <f t="shared" si="81"/>
        <v>5.0264645124375E-3</v>
      </c>
      <c r="CM109">
        <f t="shared" si="82"/>
        <v>3.8159964105685713</v>
      </c>
      <c r="CN109">
        <f t="shared" si="83"/>
        <v>1.2837364582499999</v>
      </c>
      <c r="CO109">
        <f t="shared" si="84"/>
        <v>5.4010649311071433E-2</v>
      </c>
      <c r="CP109">
        <f t="shared" si="85"/>
        <v>2.8216307087357144</v>
      </c>
      <c r="CQ109">
        <f t="shared" si="86"/>
        <v>7.1263383380549993E-7</v>
      </c>
      <c r="CR109">
        <f t="shared" si="103"/>
        <v>3.3281050040109893E-4</v>
      </c>
      <c r="CS109">
        <f t="shared" si="87"/>
        <v>7.7100077603880489E-12</v>
      </c>
      <c r="CT109">
        <f t="shared" si="88"/>
        <v>9.3097934245879124E-5</v>
      </c>
      <c r="CU109">
        <f t="shared" si="89"/>
        <v>7.985316738028845E-7</v>
      </c>
      <c r="CV109">
        <f t="shared" si="90"/>
        <v>1.5794581997942307E-11</v>
      </c>
      <c r="CW109">
        <f t="shared" si="91"/>
        <v>2.8529259304203293E-12</v>
      </c>
      <c r="CX109">
        <f t="shared" si="92"/>
        <v>6.5258946122390108E-13</v>
      </c>
      <c r="CY109">
        <f t="shared" si="93"/>
        <v>2.5382831696394232E-6</v>
      </c>
      <c r="CZ109">
        <f t="shared" si="94"/>
        <v>4.8532954470824177E-8</v>
      </c>
      <c r="DA109">
        <f t="shared" si="95"/>
        <v>3.827514351510989E-7</v>
      </c>
      <c r="DB109">
        <f t="shared" si="96"/>
        <v>9.6662779085336545E-6</v>
      </c>
      <c r="DC109">
        <f t="shared" si="97"/>
        <v>7.3384546357087906E-3</v>
      </c>
      <c r="DD109">
        <f t="shared" si="98"/>
        <v>2.4687239581730768E-3</v>
      </c>
      <c r="DE109">
        <f t="shared" si="99"/>
        <v>1.0386663329052199E-4</v>
      </c>
      <c r="DF109">
        <f t="shared" si="100"/>
        <v>5.4262129014148357E-3</v>
      </c>
      <c r="DG109">
        <f t="shared" si="101"/>
        <v>1.3704496803951921E-9</v>
      </c>
      <c r="DH109" s="5">
        <f>IFERROR(((((L109+AB109)*(1/$H109))+AR109)/$F$2)/($B$2*('CAR.CAP_per person'!B$2)/(_xlfn.XLOOKUP($E$2,EU_countries_GDP!$A$2:$A$29,EU_countries_GDP!$E$2:$E$29))),"")</f>
        <v>2.2682853080376889E-2</v>
      </c>
      <c r="DI109" s="5">
        <f>IFERROR(((((M109+AC109)*(1/$H109))+AS109)/$F$2)/($B$2*('CAR.CAP_per person'!C$2)/(_xlfn.XLOOKUP($E$2,EU_countries_GDP!$A$2:$A$29,EU_countries_GDP!$E$2:$E$29))),"")</f>
        <v>7.2257010382621269E-6</v>
      </c>
      <c r="DJ109" s="5">
        <f>IFERROR(((((N109+AD109)*(1/$H109))+AT109)/$F$2)/($B$2*('CAR.CAP_per person'!D$2)/(_xlfn.XLOOKUP($E$2,EU_countries_GDP!$A$2:$A$29,EU_countries_GDP!$E$2:$E$29))),"")</f>
        <v>9.2010766660873696E-5</v>
      </c>
      <c r="DK109" s="5">
        <f>IFERROR(((((O109+AE109)*(1/$H109))+AU109)/$F$2)/($B$2*('CAR.CAP_per person'!E$2)/(_xlfn.XLOOKUP($E$2,EU_countries_GDP!$A$2:$A$29,EU_countries_GDP!$E$2:$E$29))),"")</f>
        <v>9.1849922588640976E-4</v>
      </c>
      <c r="DL109" s="5">
        <f>IFERROR(((((P109+AF109)*(1/$H109))+AV109)/$F$2)/($B$2*('CAR.CAP_per person'!F$2)/(_xlfn.XLOOKUP($E$2,EU_countries_GDP!$A$2:$A$29,EU_countries_GDP!$E$2:$E$29))),"")</f>
        <v>8.2363205664216562E-3</v>
      </c>
      <c r="DM109" s="5">
        <f>IFERROR(((((Q109+AG109)*(1/$H109))+AW109)/$F$2)/($B$2*('CAR.CAP_per person'!G$2)/(_xlfn.XLOOKUP($E$2,EU_countries_GDP!$A$2:$A$29,EU_countries_GDP!$E$2:$E$29))),"")</f>
        <v>1.4186789974408329E-3</v>
      </c>
      <c r="DN109" s="5">
        <f>IFERROR(((((R109+AH109)*(1/$H109))+AX109)/$F$2)/($B$2*('CAR.CAP_per person'!H$2)/(_xlfn.XLOOKUP($E$2,EU_countries_GDP!$A$2:$A$29,EU_countries_GDP!$E$2:$E$29))),"")</f>
        <v>6.049394607344519E-5</v>
      </c>
      <c r="DO109" s="5">
        <f>IFERROR(((((S109+AI109)*(1/$H109))+AY109)/$F$2)/($B$2*('CAR.CAP_per person'!I$2)/(_xlfn.XLOOKUP($E$2,EU_countries_GDP!$A$2:$A$29,EU_countries_GDP!$E$2:$E$29))),"")</f>
        <v>5.6365296003130249E-4</v>
      </c>
      <c r="DP109" s="5">
        <f>IFERROR(((((T109+AJ109)*(1/$H109))+AZ109)/$F$2)/($B$2*('CAR.CAP_per person'!J$2)/(_xlfn.XLOOKUP($E$2,EU_countries_GDP!$A$2:$A$29,EU_countries_GDP!$E$2:$E$29))),"")</f>
        <v>4.1669035828878036E-3</v>
      </c>
      <c r="DQ109" s="5">
        <f>IFERROR(((((U109+AK109)*(1/$H109))+BA109)/$F$2)/($B$2*('CAR.CAP_per person'!K$2)/(_xlfn.XLOOKUP($E$2,EU_countries_GDP!$A$2:$A$29,EU_countries_GDP!$E$2:$E$29))),"")</f>
        <v>8.3214650339895834E-4</v>
      </c>
      <c r="DR109" s="5">
        <f>IFERROR(((((V109+AL109)*(1/$H109))+BB109)/$F$2)/($B$2*('CAR.CAP_per person'!L$2)/(_xlfn.XLOOKUP($E$2,EU_countries_GDP!$A$2:$A$29,EU_countries_GDP!$E$2:$E$29))),"")</f>
        <v>2.756141527459966E-4</v>
      </c>
      <c r="DS109" s="5">
        <f>IFERROR(((((W109+AM109)*(1/$H109))+BC109)/$F$2)/($B$2*('CAR.CAP_per person'!M$2)/(_xlfn.XLOOKUP($E$2,EU_countries_GDP!$A$2:$A$29,EU_countries_GDP!$E$2:$E$29))),"")</f>
        <v>7.2045445678462858E-3</v>
      </c>
      <c r="DT109" s="5">
        <f>IFERROR(((((X109+AN109)*(1/$H109))+BD109)/$F$2)/($B$2*('CAR.CAP_per person'!N$2)/(_xlfn.XLOOKUP($E$2,EU_countries_GDP!$A$2:$A$29,EU_countries_GDP!$E$2:$E$29))),"")</f>
        <v>8.6862572318548381E-2</v>
      </c>
      <c r="DU109" s="5">
        <f>IFERROR(((((Y109+AO109)*(1/$H109))+BE109)/$F$2)/($B$2*('CAR.CAP_per person'!O$2)/(_xlfn.XLOOKUP($E$2,EU_countries_GDP!$A$2:$A$29,EU_countries_GDP!$E$2:$E$29))),"")</f>
        <v>2.7751664330554838E-4</v>
      </c>
      <c r="DV109" s="5">
        <f>IFERROR(((((Z109+AP109)*(1/$H109))+BF109)/$F$2)/($B$2*('CAR.CAP_per person'!P$2)/(_xlfn.XLOOKUP($E$2,EU_countries_GDP!$A$2:$A$29,EU_countries_GDP!$E$2:$E$29))),"")</f>
        <v>1.2135473957757711E-2</v>
      </c>
      <c r="DW109" s="5">
        <f>IFERROR(((((AA109+AQ109)*(1/$H109))+BG109)/$F$2)/($B$2*('CAR.CAP_per person'!Q$2)/(_xlfn.XLOOKUP($E$2,EU_countries_GDP!$A$2:$A$29,EU_countries_GDP!$E$2:$E$29))),"")</f>
        <v>3.0899191138686524E-3</v>
      </c>
    </row>
    <row r="110" spans="1:127">
      <c r="A110" t="s">
        <v>240</v>
      </c>
      <c r="B110" t="str">
        <f>_xlfn.XLOOKUP(D110,Table5[Ingredient],Table5[Category],"",FALSE)</f>
        <v>Dairy products</v>
      </c>
      <c r="C110" s="33" t="s">
        <v>257</v>
      </c>
      <c r="D110" s="33" t="s">
        <v>184</v>
      </c>
      <c r="E110" s="33">
        <v>0.12825</v>
      </c>
      <c r="F110" s="33" t="s">
        <v>189</v>
      </c>
      <c r="G110" s="33" t="s">
        <v>180</v>
      </c>
      <c r="H110" s="91">
        <f>Dataset_IT!M15</f>
        <v>0.10724725034706006</v>
      </c>
      <c r="I110" s="33"/>
      <c r="J110" s="37">
        <f>IFERROR(INDEX('AveragePrices&amp;Codes'!G:AG, MATCH($D110, 'AveragePrices&amp;Codes'!$A:$A, 0), MATCH(Tool_Italy!$E$2, 'AveragePrices&amp;Codes'!$G$1:$AG$1, 0)),"")</f>
        <v>5.7575902499999998</v>
      </c>
      <c r="K110" s="37">
        <f>IFERROR(E110/(_xlfn.XLOOKUP(A110,Dataset_IT!$Q$2:$Q$9,Dataset_IT!$R$2:$R$9)),"")</f>
        <v>1.8860294117647059E-3</v>
      </c>
      <c r="L110">
        <f>IFERROR(IF($F110="Raw",_xlfn.XLOOKUP(_xlfn.XLOOKUP(Tool_Italy!$D110,'AveragePrices&amp;Codes'!$A:$A,'AveragePrices&amp;Codes'!$B:$B),AGRIBALYSE_Raw!$B:$B,AGRIBALYSE_Raw!O:O)*$E110,_xlfn.XLOOKUP(_xlfn.XLOOKUP(Tool_Italy!$D110,'AveragePrices&amp;Codes'!$A:$A,'AveragePrices&amp;Codes'!$B:$B),AGRIBALYSE_Cooked!$C:$C,AGRIBALYSE_Cooked!P:P)*$E110),"")</f>
        <v>1.01888066295</v>
      </c>
      <c r="M110">
        <f>IFERROR(IF($F110="Raw",_xlfn.XLOOKUP(_xlfn.XLOOKUP(Tool_Italy!$D110,'AveragePrices&amp;Codes'!$A:$A,'AveragePrices&amp;Codes'!$B:$B),AGRIBALYSE_Raw!$B:$B,AGRIBALYSE_Raw!P:P)*$E110,_xlfn.XLOOKUP(_xlfn.XLOOKUP(Tool_Italy!$D110,'AveragePrices&amp;Codes'!$A:$A,'AveragePrices&amp;Codes'!$B:$B),AGRIBALYSE_Cooked!$C:$C,AGRIBALYSE_Cooked!Q:Q)*$E110),"")</f>
        <v>8.835855698250001E-9</v>
      </c>
      <c r="N110">
        <f>IFERROR(IF($F110="Raw",_xlfn.XLOOKUP(_xlfn.XLOOKUP(Tool_Italy!$D110,'AveragePrices&amp;Codes'!$A:$A,'AveragePrices&amp;Codes'!$B:$B),AGRIBALYSE_Raw!$B:$B,AGRIBALYSE_Raw!Q:Q)*$E110,_xlfn.XLOOKUP(_xlfn.XLOOKUP(Tool_Italy!$D110,'AveragePrices&amp;Codes'!$A:$A,'AveragePrices&amp;Codes'!$B:$B),AGRIBALYSE_Cooked!$C:$C,AGRIBALYSE_Cooked!R:R)*$E110),"")</f>
        <v>9.0917889614999997E-2</v>
      </c>
      <c r="O110">
        <f>IFERROR(IF($F110="Raw",_xlfn.XLOOKUP(_xlfn.XLOOKUP(Tool_Italy!$D110,'AveragePrices&amp;Codes'!$A:$A,'AveragePrices&amp;Codes'!$B:$B),AGRIBALYSE_Raw!$B:$B,AGRIBALYSE_Raw!R:R)*$E110,_xlfn.XLOOKUP(_xlfn.XLOOKUP(Tool_Italy!$D110,'AveragePrices&amp;Codes'!$A:$A,'AveragePrices&amp;Codes'!$B:$B),AGRIBALYSE_Cooked!$C:$C,AGRIBALYSE_Cooked!S:S)*$E110),"")</f>
        <v>1.799889228E-3</v>
      </c>
      <c r="P110">
        <f>IFERROR(IF($F110="Raw",_xlfn.XLOOKUP(_xlfn.XLOOKUP(Tool_Italy!$D110,'AveragePrices&amp;Codes'!$A:$A,'AveragePrices&amp;Codes'!$B:$B),AGRIBALYSE_Raw!$B:$B,AGRIBALYSE_Raw!S:S)*$E110,_xlfn.XLOOKUP(_xlfn.XLOOKUP(Tool_Italy!$D110,'AveragePrices&amp;Codes'!$A:$A,'AveragePrices&amp;Codes'!$B:$B),AGRIBALYSE_Cooked!$C:$C,AGRIBALYSE_Cooked!T:T)*$E110),"")</f>
        <v>9.0486561780000008E-8</v>
      </c>
      <c r="Q110">
        <f>IFERROR(IF($F110="Raw",_xlfn.XLOOKUP(_xlfn.XLOOKUP(Tool_Italy!$D110,'AveragePrices&amp;Codes'!$A:$A,'AveragePrices&amp;Codes'!$B:$B),AGRIBALYSE_Raw!$B:$B,AGRIBALYSE_Raw!T:T)*$E110,_xlfn.XLOOKUP(_xlfn.XLOOKUP(Tool_Italy!$D110,'AveragePrices&amp;Codes'!$A:$A,'AveragePrices&amp;Codes'!$B:$B),AGRIBALYSE_Cooked!$C:$C,AGRIBALYSE_Cooked!U:U)*$E110),"")</f>
        <v>1.2699590352750001E-8</v>
      </c>
      <c r="R110">
        <f>IFERROR(IF($F110="Raw",_xlfn.XLOOKUP(_xlfn.XLOOKUP(Tool_Italy!$D110,'AveragePrices&amp;Codes'!$A:$A,'AveragePrices&amp;Codes'!$B:$B),AGRIBALYSE_Raw!$B:$B,AGRIBALYSE_Raw!U:U)*$E110,_xlfn.XLOOKUP(_xlfn.XLOOKUP(Tool_Italy!$D110,'AveragePrices&amp;Codes'!$A:$A,'AveragePrices&amp;Codes'!$B:$B),AGRIBALYSE_Cooked!$C:$C,AGRIBALYSE_Cooked!V:V)*$E110),"")</f>
        <v>4.9849008997500001E-10</v>
      </c>
      <c r="S110">
        <f>IFERROR(IF($F110="Raw",_xlfn.XLOOKUP(_xlfn.XLOOKUP(Tool_Italy!$D110,'AveragePrices&amp;Codes'!$A:$A,'AveragePrices&amp;Codes'!$B:$B),AGRIBALYSE_Raw!$B:$B,AGRIBALYSE_Raw!V:V)*$E110,_xlfn.XLOOKUP(_xlfn.XLOOKUP(Tool_Italy!$D110,'AveragePrices&amp;Codes'!$A:$A,'AveragePrices&amp;Codes'!$B:$B),AGRIBALYSE_Cooked!$C:$C,AGRIBALYSE_Cooked!W:W)*$E110),"")</f>
        <v>1.2995036414999999E-2</v>
      </c>
      <c r="T110">
        <f>IFERROR(IF($F110="Raw",_xlfn.XLOOKUP(_xlfn.XLOOKUP(Tool_Italy!$D110,'AveragePrices&amp;Codes'!$A:$A,'AveragePrices&amp;Codes'!$B:$B),AGRIBALYSE_Raw!$B:$B,AGRIBALYSE_Raw!W:W)*$E110,_xlfn.XLOOKUP(_xlfn.XLOOKUP(Tool_Italy!$D110,'AveragePrices&amp;Codes'!$A:$A,'AveragePrices&amp;Codes'!$B:$B),AGRIBALYSE_Cooked!$C:$C,AGRIBALYSE_Cooked!X:X)*$E110),"")</f>
        <v>7.1606902365000001E-5</v>
      </c>
      <c r="U110">
        <f>IFERROR(IF($F110="Raw",_xlfn.XLOOKUP(_xlfn.XLOOKUP(Tool_Italy!$D110,'AveragePrices&amp;Codes'!$A:$A,'AveragePrices&amp;Codes'!$B:$B),AGRIBALYSE_Raw!$B:$B,AGRIBALYSE_Raw!X:X)*$E110,_xlfn.XLOOKUP(_xlfn.XLOOKUP(Tool_Italy!$D110,'AveragePrices&amp;Codes'!$A:$A,'AveragePrices&amp;Codes'!$B:$B),AGRIBALYSE_Cooked!$C:$C,AGRIBALYSE_Cooked!Y:Y)*$E110),"")</f>
        <v>3.477286881E-3</v>
      </c>
      <c r="V110">
        <f>IFERROR(IF($F110="Raw",_xlfn.XLOOKUP(_xlfn.XLOOKUP(Tool_Italy!$D110,'AveragePrices&amp;Codes'!$A:$A,'AveragePrices&amp;Codes'!$B:$B),AGRIBALYSE_Raw!$B:$B,AGRIBALYSE_Raw!Y:Y)*$E110,_xlfn.XLOOKUP(_xlfn.XLOOKUP(Tool_Italy!$D110,'AveragePrices&amp;Codes'!$A:$A,'AveragePrices&amp;Codes'!$B:$B),AGRIBALYSE_Cooked!$C:$C,AGRIBALYSE_Cooked!Z:Z)*$E110),"")</f>
        <v>5.64274055025E-2</v>
      </c>
      <c r="W110">
        <f>IFERROR(IF($F110="Raw",_xlfn.XLOOKUP(_xlfn.XLOOKUP(Tool_Italy!$D110,'AveragePrices&amp;Codes'!$A:$A,'AveragePrices&amp;Codes'!$B:$B),AGRIBALYSE_Raw!$B:$B,AGRIBALYSE_Raw!Z:Z)*$E110,_xlfn.XLOOKUP(_xlfn.XLOOKUP(Tool_Italy!$D110,'AveragePrices&amp;Codes'!$A:$A,'AveragePrices&amp;Codes'!$B:$B),AGRIBALYSE_Cooked!$C:$C,AGRIBALYSE_Cooked!AA:AA)*$E110),"")</f>
        <v>12.924636655500001</v>
      </c>
      <c r="X110">
        <f>IFERROR(IF($F110="Raw",_xlfn.XLOOKUP(_xlfn.XLOOKUP(Tool_Italy!$D110,'AveragePrices&amp;Codes'!$A:$A,'AveragePrices&amp;Codes'!$B:$B),AGRIBALYSE_Raw!$B:$B,AGRIBALYSE_Raw!AA:AA)*$E110,_xlfn.XLOOKUP(_xlfn.XLOOKUP(Tool_Italy!$D110,'AveragePrices&amp;Codes'!$A:$A,'AveragePrices&amp;Codes'!$B:$B),AGRIBALYSE_Cooked!$C:$C,AGRIBALYSE_Cooked!AB:AB)*$E110),"")</f>
        <v>50.813645220000005</v>
      </c>
      <c r="Y110">
        <f>IFERROR(IF($F110="Raw",_xlfn.XLOOKUP(_xlfn.XLOOKUP(Tool_Italy!$D110,'AveragePrices&amp;Codes'!$A:$A,'AveragePrices&amp;Codes'!$B:$B),AGRIBALYSE_Raw!$B:$B,AGRIBALYSE_Raw!AB:AB)*$E110,_xlfn.XLOOKUP(_xlfn.XLOOKUP(Tool_Italy!$D110,'AveragePrices&amp;Codes'!$A:$A,'AveragePrices&amp;Codes'!$B:$B),AGRIBALYSE_Cooked!$C:$C,AGRIBALYSE_Cooked!AC:AC)*$E110),"")</f>
        <v>0.11103715581750001</v>
      </c>
      <c r="Z110">
        <f>IFERROR(IF($F110="Raw",_xlfn.XLOOKUP(_xlfn.XLOOKUP(Tool_Italy!$D110,'AveragePrices&amp;Codes'!$A:$A,'AveragePrices&amp;Codes'!$B:$B),AGRIBALYSE_Raw!$B:$B,AGRIBALYSE_Raw!AC:AC)*$E110,_xlfn.XLOOKUP(_xlfn.XLOOKUP(Tool_Italy!$D110,'AveragePrices&amp;Codes'!$A:$A,'AveragePrices&amp;Codes'!$B:$B),AGRIBALYSE_Cooked!$C:$C,AGRIBALYSE_Cooked!AD:AD)*$E110),"")</f>
        <v>4.1397545610000002</v>
      </c>
      <c r="AA110">
        <f>IFERROR(IF($F110="Raw",_xlfn.XLOOKUP(_xlfn.XLOOKUP(Tool_Italy!$D110,'AveragePrices&amp;Codes'!$A:$A,'AveragePrices&amp;Codes'!$B:$B),AGRIBALYSE_Raw!$B:$B,AGRIBALYSE_Raw!AD:AD)*$E110,_xlfn.XLOOKUP(_xlfn.XLOOKUP(Tool_Italy!$D110,'AveragePrices&amp;Codes'!$A:$A,'AveragePrices&amp;Codes'!$B:$B),AGRIBALYSE_Cooked!$C:$C,AGRIBALYSE_Cooked!AE:AE)*$E110),"")</f>
        <v>2.18996480925E-6</v>
      </c>
      <c r="AB110" cm="1">
        <f t="array" ref="AB110">IFERROR(_xlfn.XLOOKUP(Tool_Italy!$F110&amp;$E$2,'Cooking methods'!$A:$A&amp;'Cooking methods'!$B:$B,'Cooking methods'!C:C)*$E110,"")</f>
        <v>0</v>
      </c>
      <c r="AC110" cm="1">
        <f t="array" ref="AC110">IFERROR(_xlfn.XLOOKUP(Tool_Italy!$F110&amp;$E$2,'Cooking methods'!$A:$A&amp;'Cooking methods'!$B:$B,'Cooking methods'!D:D)*$E110,"")</f>
        <v>0</v>
      </c>
      <c r="AD110" cm="1">
        <f t="array" ref="AD110">IFERROR(_xlfn.XLOOKUP(Tool_Italy!$F110&amp;$E$2,'Cooking methods'!$A:$A&amp;'Cooking methods'!$B:$B,'Cooking methods'!E:E)*$E110,"")</f>
        <v>0</v>
      </c>
      <c r="AE110" cm="1">
        <f t="array" ref="AE110">IFERROR(_xlfn.XLOOKUP(Tool_Italy!$F110&amp;$E$2,'Cooking methods'!$A:$A&amp;'Cooking methods'!$B:$B,'Cooking methods'!F:F)*$E110,"")</f>
        <v>0</v>
      </c>
      <c r="AF110" cm="1">
        <f t="array" ref="AF110">IFERROR(_xlfn.XLOOKUP(Tool_Italy!$F110&amp;$E$2,'Cooking methods'!$A:$A&amp;'Cooking methods'!$B:$B,'Cooking methods'!G:G)*$E110,"")</f>
        <v>0</v>
      </c>
      <c r="AG110" cm="1">
        <f t="array" ref="AG110">IFERROR(_xlfn.XLOOKUP(Tool_Italy!$F110&amp;$E$2,'Cooking methods'!$A:$A&amp;'Cooking methods'!$B:$B,'Cooking methods'!H:H)*$E110,"")</f>
        <v>0</v>
      </c>
      <c r="AH110" cm="1">
        <f t="array" ref="AH110">IFERROR(_xlfn.XLOOKUP(Tool_Italy!$F110&amp;$E$2,'Cooking methods'!$A:$A&amp;'Cooking methods'!$B:$B,'Cooking methods'!I:I)*$E110,"")</f>
        <v>0</v>
      </c>
      <c r="AI110" cm="1">
        <f t="array" ref="AI110">IFERROR(_xlfn.XLOOKUP(Tool_Italy!$F110&amp;$E$2,'Cooking methods'!$A:$A&amp;'Cooking methods'!$B:$B,'Cooking methods'!J:J)*$E110,"")</f>
        <v>0</v>
      </c>
      <c r="AJ110" cm="1">
        <f t="array" ref="AJ110">IFERROR(_xlfn.XLOOKUP(Tool_Italy!$F110&amp;$E$2,'Cooking methods'!$A:$A&amp;'Cooking methods'!$B:$B,'Cooking methods'!K:K)*$E110,"")</f>
        <v>0</v>
      </c>
      <c r="AK110" cm="1">
        <f t="array" ref="AK110">IFERROR(_xlfn.XLOOKUP(Tool_Italy!$F110&amp;$E$2,'Cooking methods'!$A:$A&amp;'Cooking methods'!$B:$B,'Cooking methods'!L:L)*$E110,"")</f>
        <v>0</v>
      </c>
      <c r="AL110" cm="1">
        <f t="array" ref="AL110">IFERROR(_xlfn.XLOOKUP(Tool_Italy!$F110&amp;$E$2,'Cooking methods'!$A:$A&amp;'Cooking methods'!$B:$B,'Cooking methods'!M:M)*$E110,"")</f>
        <v>0</v>
      </c>
      <c r="AM110" cm="1">
        <f t="array" ref="AM110">IFERROR(_xlfn.XLOOKUP(Tool_Italy!$F110&amp;$E$2,'Cooking methods'!$A:$A&amp;'Cooking methods'!$B:$B,'Cooking methods'!N:N)*$E110,"")</f>
        <v>0</v>
      </c>
      <c r="AN110" cm="1">
        <f t="array" ref="AN110">IFERROR(_xlfn.XLOOKUP(Tool_Italy!$F110&amp;$E$2,'Cooking methods'!$A:$A&amp;'Cooking methods'!$B:$B,'Cooking methods'!O:O)*$E110,"")</f>
        <v>0</v>
      </c>
      <c r="AO110" cm="1">
        <f t="array" ref="AO110">IFERROR(_xlfn.XLOOKUP(Tool_Italy!$F110&amp;$E$2,'Cooking methods'!$A:$A&amp;'Cooking methods'!$B:$B,'Cooking methods'!P:P)*$E110,"")</f>
        <v>0</v>
      </c>
      <c r="AP110" cm="1">
        <f t="array" ref="AP110">IFERROR(_xlfn.XLOOKUP(Tool_Italy!$F110&amp;$E$2,'Cooking methods'!$A:$A&amp;'Cooking methods'!$B:$B,'Cooking methods'!Q:Q)*$E110,"")</f>
        <v>0</v>
      </c>
      <c r="AQ110" cm="1">
        <f t="array" ref="AQ110">IFERROR(_xlfn.XLOOKUP(Tool_Italy!$F110&amp;$E$2,'Cooking methods'!$A:$A&amp;'Cooking methods'!$B:$B,'Cooking methods'!R:R)*$E110,"")</f>
        <v>0</v>
      </c>
      <c r="AR110" cm="1">
        <f t="array" ref="AR110">IFERROR(_xlfn.XLOOKUP(Tool_Italy!$G110&amp;$E$2,'Waste management'!$A:$A&amp;'Waste management'!$B:$B,'Waste management'!C:C)*$E110,"")</f>
        <v>7.3756574999999996E-3</v>
      </c>
      <c r="AS110" cm="1">
        <f t="array" ref="AS110">IFERROR(_xlfn.XLOOKUP(Tool_Italy!$G110&amp;$E$2,'Waste management'!$A:$A&amp;'Waste management'!$B:$B,'Waste management'!D:D)*$E110,"")</f>
        <v>5.2995849750000001E-11</v>
      </c>
      <c r="AT110" cm="1">
        <f t="array" ref="AT110">IFERROR(_xlfn.XLOOKUP(Tool_Italy!$G110&amp;$E$2,'Waste management'!$A:$A&amp;'Waste management'!$B:$B,'Waste management'!E:E)*$E110,"")</f>
        <v>1.1286E-4</v>
      </c>
      <c r="AU110" cm="1">
        <f t="array" ref="AU110">IFERROR(_xlfn.XLOOKUP(Tool_Italy!$G110&amp;$E$2,'Waste management'!$A:$A&amp;'Waste management'!$B:$B,'Waste management'!F:F)*$E110,"")</f>
        <v>1.66725E-5</v>
      </c>
      <c r="AV110" cm="1">
        <f t="array" ref="AV110">IFERROR(_xlfn.XLOOKUP(Tool_Italy!$G110&amp;$E$2,'Waste management'!$A:$A&amp;'Waste management'!$B:$B,'Waste management'!G:G)*$E110,"")</f>
        <v>1.49034195E-9</v>
      </c>
      <c r="AW110" cm="1">
        <f t="array" ref="AW110">IFERROR(_xlfn.XLOOKUP(Tool_Italy!$G110&amp;$E$2,'Waste management'!$A:$A&amp;'Waste management'!$B:$B,'Waste management'!H:H)*$E110,"")</f>
        <v>4.8697935749999996E-11</v>
      </c>
      <c r="AX110" cm="1">
        <f t="array" ref="AX110">IFERROR(_xlfn.XLOOKUP(Tool_Italy!$G110&amp;$E$2,'Waste management'!$A:$A&amp;'Waste management'!$B:$B,'Waste management'!I:I)*$E110,"")</f>
        <v>3.4798200750000002E-11</v>
      </c>
      <c r="AY110" cm="1">
        <f t="array" ref="AY110">IFERROR(_xlfn.XLOOKUP(Tool_Italy!$G110&amp;$E$2,'Waste management'!$A:$A&amp;'Waste management'!$B:$B,'Waste management'!J:J)*$E110,"")</f>
        <v>2.8343250000000003E-4</v>
      </c>
      <c r="AZ110" cm="1">
        <f t="array" ref="AZ110">IFERROR(_xlfn.XLOOKUP(Tool_Italy!$G110&amp;$E$2,'Waste management'!$A:$A&amp;'Waste management'!$B:$B,'Waste management'!K:K)*$E110,"")</f>
        <v>4.5549654749999999E-7</v>
      </c>
      <c r="BA110" cm="1">
        <f t="array" ref="BA110">IFERROR(_xlfn.XLOOKUP(Tool_Italy!$G110&amp;$E$2,'Waste management'!$A:$A&amp;'Waste management'!$B:$B,'Waste management'!L:L)*$E110,"")</f>
        <v>1.248695865E-5</v>
      </c>
      <c r="BB110" cm="1">
        <f t="array" ref="BB110">IFERROR(_xlfn.XLOOKUP(Tool_Italy!$G110&amp;$E$2,'Waste management'!$A:$A&amp;'Waste management'!$B:$B,'Waste management'!M:M)*$E110,"")</f>
        <v>1.2504375E-3</v>
      </c>
      <c r="BC110" cm="1">
        <f t="array" ref="BC110">IFERROR(_xlfn.XLOOKUP(Tool_Italy!$G110&amp;$E$2,'Waste management'!$A:$A&amp;'Waste management'!$B:$B,'Waste management'!N:N)*$E110,"")</f>
        <v>1.0741040100000001</v>
      </c>
      <c r="BD110" cm="1">
        <f t="array" ref="BD110">IFERROR(_xlfn.XLOOKUP(Tool_Italy!$G110&amp;$E$2,'Waste management'!$A:$A&amp;'Waste management'!$B:$B,'Waste management'!O:O)*$E110,"")</f>
        <v>6.9842384999999993E-2</v>
      </c>
      <c r="BE110" cm="1">
        <f t="array" ref="BE110">IFERROR(_xlfn.XLOOKUP(Tool_Italy!$G110&amp;$E$2,'Waste management'!$A:$A&amp;'Waste management'!$B:$B,'Waste management'!P:P)*$E110,"")</f>
        <v>1.46718E-3</v>
      </c>
      <c r="BF110" cm="1">
        <f t="array" ref="BF110">IFERROR(_xlfn.XLOOKUP(Tool_Italy!$G110&amp;$E$2,'Waste management'!$A:$A&amp;'Waste management'!$B:$B,'Waste management'!Q:Q)*$E110,"")</f>
        <v>4.618539E-2</v>
      </c>
      <c r="BG110" cm="1">
        <f t="array" ref="BG110">IFERROR(_xlfn.XLOOKUP(Tool_Italy!$G110&amp;$E$2,'Waste management'!$A:$A&amp;'Waste management'!$B:$B,'Waste management'!R:R)*$E110,"")</f>
        <v>1.434155625E-8</v>
      </c>
      <c r="BH110">
        <f>IFERROR((L110+AR110+AB110)*_xlfn.XLOOKUP(Tool_Italy!BH$4,Monetization_Factors!$A:$A,Monetization_Factors!$D:$D),"")</f>
        <v>0.13351684048031634</v>
      </c>
      <c r="BI110">
        <f>IFERROR((M110+AS110+AC110)*_xlfn.XLOOKUP(Tool_Italy!BI$4,Monetization_Factors!$A:$A,Monetization_Factors!$D:$D),"")</f>
        <v>3.5582994544590598E-7</v>
      </c>
      <c r="BJ110">
        <f>IFERROR((N110+AT110+AD110)*_xlfn.XLOOKUP(Tool_Italy!BJ$4,Monetization_Factors!$A:$A,Monetization_Factors!$D:$D),"")</f>
        <v>1.3892960863419294E-4</v>
      </c>
      <c r="BK110">
        <f>IFERROR((O110+AU110+AE110)*_xlfn.XLOOKUP(Tool_Italy!BK$4,Monetization_Factors!$A:$A,Monetization_Factors!$D:$D),"")</f>
        <v>2.7496815078917099E-3</v>
      </c>
      <c r="BL110">
        <f>IFERROR((P110+AV110+AF110)*_xlfn.XLOOKUP(Tool_Italy!BL$4,Monetization_Factors!$A:$A,Monetization_Factors!$D:$D),"")</f>
        <v>9.1818150293789577E-2</v>
      </c>
      <c r="BM110">
        <f>IFERROR((Q110+AW110+AG110)*_xlfn.XLOOKUP(Tool_Italy!BM$4,Monetization_Factors!$A:$A,Monetization_Factors!$D:$D),"")</f>
        <v>2.6473223526373478E-3</v>
      </c>
      <c r="BN110">
        <f>IFERROR((R110+AX110+AH110)*_xlfn.XLOOKUP(Tool_Italy!BN$4,Monetization_Factors!$A:$A,Monetization_Factors!$D:$D),"")</f>
        <v>6.1309026761944988E-4</v>
      </c>
      <c r="BO110">
        <f>IFERROR((S110+AY110+AI110)*_xlfn.XLOOKUP(Tool_Italy!BO$4,Monetization_Factors!$A:$A,Monetization_Factors!$D:$D),"")</f>
        <v>5.8138377587374042E-3</v>
      </c>
      <c r="BP110">
        <f>IFERROR((T110+AZ110+AJ110)*_xlfn.XLOOKUP(Tool_Italy!BP$4,Monetization_Factors!$A:$A,Monetization_Factors!$D:$D),"")</f>
        <v>1.75788390321623E-4</v>
      </c>
      <c r="BQ110">
        <f>IFERROR((U110+BA110+AK110)*_xlfn.XLOOKUP(Tool_Italy!BQ$4,Monetization_Factors!$A:$A,Monetization_Factors!$D:$D),"")</f>
        <v>1.4275518723022591E-2</v>
      </c>
      <c r="BR110" t="str">
        <f>IFERROR((V110+BB110+AL110)*_xlfn.XLOOKUP(Tool_Italy!BR$4,Monetization_Factors!$A:$A,Monetization_Factors!$D:$D),"")</f>
        <v/>
      </c>
      <c r="BS110">
        <f>IFERROR((W110+BC110+AM110)*_xlfn.XLOOKUP(Tool_Italy!BS$4,Monetization_Factors!$A:$A,Monetization_Factors!$D:$D),"")</f>
        <v>6.812169287500646E-4</v>
      </c>
      <c r="BT110">
        <f>IFERROR((X110+BD110+AN110)*_xlfn.XLOOKUP(Tool_Italy!BT$4,Monetization_Factors!$A:$A,Monetization_Factors!$D:$D),"")</f>
        <v>1.1330360693619354E-2</v>
      </c>
      <c r="BU110">
        <f>IFERROR((Y110+BE110+AO110)*_xlfn.XLOOKUP(Tool_Italy!BU$4,Monetization_Factors!$A:$A,Monetization_Factors!$D:$D),"")</f>
        <v>7.1495685570915847E-4</v>
      </c>
      <c r="BV110">
        <f>IFERROR((Z110+BF110+AP110)*_xlfn.XLOOKUP(Tool_Italy!BV$4,Monetization_Factors!$A:$A,Monetization_Factors!$D:$D),"")</f>
        <v>6.9121600833232794E-3</v>
      </c>
      <c r="BW110">
        <f>IFERROR((AA110+BG110+AQ110)*_xlfn.XLOOKUP(Tool_Italy!BW$4,Monetization_Factors!$A:$A,Monetization_Factors!$D:$D),"")</f>
        <v>4.6050599518623416E-6</v>
      </c>
      <c r="BX110" s="38" cm="1">
        <f t="array" ref="BX110">IFERROR(_xlfn.IFS(I110&lt;&gt;0,I110*E110,I110="",J110*E110),"")</f>
        <v>0.73841094956249997</v>
      </c>
      <c r="BY110" s="38">
        <f t="shared" si="67"/>
        <v>0.25711729611124678</v>
      </c>
      <c r="BZ110" s="38">
        <f t="shared" si="71"/>
        <v>0.99552824567374676</v>
      </c>
      <c r="CA110" s="38">
        <f t="shared" si="68"/>
        <v>4.944563386754746E-4</v>
      </c>
      <c r="CB110">
        <f t="shared" si="102"/>
        <v>1.0262563204499999</v>
      </c>
      <c r="CC110">
        <f t="shared" si="72"/>
        <v>8.8888515480000006E-9</v>
      </c>
      <c r="CD110">
        <f t="shared" si="73"/>
        <v>9.1030749615000003E-2</v>
      </c>
      <c r="CE110">
        <f t="shared" si="74"/>
        <v>1.8165617280000001E-3</v>
      </c>
      <c r="CF110">
        <f t="shared" si="75"/>
        <v>9.1976903730000002E-8</v>
      </c>
      <c r="CG110">
        <f t="shared" si="76"/>
        <v>1.2748288288500001E-8</v>
      </c>
      <c r="CH110">
        <f t="shared" si="77"/>
        <v>5.3328829072499998E-10</v>
      </c>
      <c r="CI110">
        <f t="shared" si="78"/>
        <v>1.3278468914999999E-2</v>
      </c>
      <c r="CJ110">
        <f t="shared" si="79"/>
        <v>7.2062398912499999E-5</v>
      </c>
      <c r="CK110">
        <f t="shared" si="80"/>
        <v>3.48977383965E-3</v>
      </c>
      <c r="CL110">
        <f t="shared" si="81"/>
        <v>5.76778430025E-2</v>
      </c>
      <c r="CM110">
        <f t="shared" si="82"/>
        <v>13.998740665500002</v>
      </c>
      <c r="CN110">
        <f t="shared" si="83"/>
        <v>50.883487605000006</v>
      </c>
      <c r="CO110">
        <f t="shared" si="84"/>
        <v>0.11250433581750001</v>
      </c>
      <c r="CP110">
        <f t="shared" si="85"/>
        <v>4.1859399509999999</v>
      </c>
      <c r="CQ110">
        <f t="shared" si="86"/>
        <v>2.2043063655000001E-6</v>
      </c>
      <c r="CR110">
        <f t="shared" si="103"/>
        <v>1.9735698470192305E-3</v>
      </c>
      <c r="CS110">
        <f t="shared" si="87"/>
        <v>1.7093945284615386E-11</v>
      </c>
      <c r="CT110">
        <f t="shared" si="88"/>
        <v>1.7505913387500001E-4</v>
      </c>
      <c r="CU110">
        <f t="shared" si="89"/>
        <v>3.4933879384615385E-6</v>
      </c>
      <c r="CV110">
        <f t="shared" si="90"/>
        <v>1.7687866101923077E-10</v>
      </c>
      <c r="CW110">
        <f t="shared" si="91"/>
        <v>2.4515939016346156E-11</v>
      </c>
      <c r="CX110">
        <f t="shared" si="92"/>
        <v>1.0255544052403846E-12</v>
      </c>
      <c r="CY110">
        <f t="shared" si="93"/>
        <v>2.5535517144230767E-5</v>
      </c>
      <c r="CZ110">
        <f t="shared" si="94"/>
        <v>1.3858153637019231E-7</v>
      </c>
      <c r="DA110">
        <f t="shared" si="95"/>
        <v>6.7111035377884611E-6</v>
      </c>
      <c r="DB110">
        <f t="shared" si="96"/>
        <v>1.1091892885096154E-4</v>
      </c>
      <c r="DC110">
        <f t="shared" si="97"/>
        <v>2.6920655125961541E-2</v>
      </c>
      <c r="DD110">
        <f t="shared" si="98"/>
        <v>9.7852860778846168E-2</v>
      </c>
      <c r="DE110">
        <f t="shared" si="99"/>
        <v>2.1635449195673079E-4</v>
      </c>
      <c r="DF110">
        <f t="shared" si="100"/>
        <v>8.049884521153846E-3</v>
      </c>
      <c r="DG110">
        <f t="shared" si="101"/>
        <v>4.2390507028846158E-9</v>
      </c>
      <c r="DH110" s="5">
        <f>IFERROR(((((L110+AB110)*(1/$H110))+AR110)/$F$2)/($B$2*('CAR.CAP_per person'!B$2)/(_xlfn.XLOOKUP($E$2,EU_countries_GDP!$A$2:$A$29,EU_countries_GDP!$E$2:$E$29))),"")</f>
        <v>0.15086708877711497</v>
      </c>
      <c r="DI110" s="5">
        <f>IFERROR(((((M110+AC110)*(1/$H110))+AS110)/$F$2)/($B$2*('CAR.CAP_per person'!C$2)/(_xlfn.XLOOKUP($E$2,EU_countries_GDP!$A$2:$A$29,EU_countries_GDP!$E$2:$E$29))),"")</f>
        <v>1.6519757351989342E-5</v>
      </c>
      <c r="DJ110" s="5">
        <f>IFERROR(((((N110+AD110)*(1/$H110))+AT110)/$F$2)/($B$2*('CAR.CAP_per person'!D$2)/(_xlfn.XLOOKUP($E$2,EU_countries_GDP!$A$2:$A$29,EU_countries_GDP!$E$2:$E$29))),"")</f>
        <v>1.7390920550659907E-4</v>
      </c>
      <c r="DK110" s="5">
        <f>IFERROR(((((O110+AE110)*(1/$H110))+AU110)/$F$2)/($B$2*('CAR.CAP_per person'!E$2)/(_xlfn.XLOOKUP($E$2,EU_countries_GDP!$A$2:$A$29,EU_countries_GDP!$E$2:$E$29))),"")</f>
        <v>4.4654997017726039E-3</v>
      </c>
      <c r="DL110" s="5">
        <f>IFERROR(((((P110+AF110)*(1/$H110))+AV110)/$F$2)/($B$2*('CAR.CAP_per person'!F$2)/(_xlfn.XLOOKUP($E$2,EU_countries_GDP!$A$2:$A$29,EU_countries_GDP!$E$2:$E$29))),"")</f>
        <v>0.17684807063926111</v>
      </c>
      <c r="DM110" s="5">
        <f>IFERROR(((((Q110+AG110)*(1/$H110))+AW110)/$F$2)/($B$2*('CAR.CAP_per person'!G$2)/(_xlfn.XLOOKUP($E$2,EU_countries_GDP!$A$2:$A$29,EU_countries_GDP!$E$2:$E$29))),"")</f>
        <v>1.3320602278795744E-2</v>
      </c>
      <c r="DN110" s="5">
        <f>IFERROR(((((R110+AH110)*(1/$H110))+AX110)/$F$2)/($B$2*('CAR.CAP_per person'!H$2)/(_xlfn.XLOOKUP($E$2,EU_countries_GDP!$A$2:$A$29,EU_countries_GDP!$E$2:$E$29))),"")</f>
        <v>1.2342737980654674E-4</v>
      </c>
      <c r="DO110" s="5">
        <f>IFERROR(((((S110+AI110)*(1/$H110))+AY110)/$F$2)/($B$2*('CAR.CAP_per person'!I$2)/(_xlfn.XLOOKUP($E$2,EU_countries_GDP!$A$2:$A$29,EU_countries_GDP!$E$2:$E$29))),"")</f>
        <v>1.309165569274854E-2</v>
      </c>
      <c r="DP110" s="5">
        <f>IFERROR(((((T110+AJ110)*(1/$H110))+AZ110)/$F$2)/($B$2*('CAR.CAP_per person'!J$2)/(_xlfn.XLOOKUP($E$2,EU_countries_GDP!$A$2:$A$29,EU_countries_GDP!$E$2:$E$29))),"")</f>
        <v>1.2432033192370774E-2</v>
      </c>
      <c r="DQ110" s="5">
        <f>IFERROR(((((U110+AK110)*(1/$H110))+BA110)/$F$2)/($B$2*('CAR.CAP_per person'!K$2)/(_xlfn.XLOOKUP($E$2,EU_countries_GDP!$A$2:$A$29,EU_countries_GDP!$E$2:$E$29))),"")</f>
        <v>1.7481557862463512E-2</v>
      </c>
      <c r="DR110" s="5">
        <f>IFERROR(((((V110+AL110)*(1/$H110))+BB110)/$F$2)/($B$2*('CAR.CAP_per person'!L$2)/(_xlfn.XLOOKUP($E$2,EU_countries_GDP!$A$2:$A$29,EU_countries_GDP!$E$2:$E$29))),"")</f>
        <v>9.2932531775567311E-3</v>
      </c>
      <c r="DS110" s="5">
        <f>IFERROR(((((W110+AM110)*(1/$H110))+BC110)/$F$2)/($B$2*('CAR.CAP_per person'!M$2)/(_xlfn.XLOOKUP($E$2,EU_countries_GDP!$A$2:$A$29,EU_countries_GDP!$E$2:$E$29))),"")</f>
        <v>0.10002043890060859</v>
      </c>
      <c r="DT110" s="5">
        <f>IFERROR(((((X110+AN110)*(1/$H110))+BD110)/$F$2)/($B$2*('CAR.CAP_per person'!N$2)/(_xlfn.XLOOKUP($E$2,EU_countries_GDP!$A$2:$A$29,EU_countries_GDP!$E$2:$E$29))),"")</f>
        <v>4.025287684129415</v>
      </c>
      <c r="DU110" s="5">
        <f>IFERROR(((((Y110+AO110)*(1/$H110))+BE110)/$F$2)/($B$2*('CAR.CAP_per person'!O$2)/(_xlfn.XLOOKUP($E$2,EU_countries_GDP!$A$2:$A$29,EU_countries_GDP!$E$2:$E$29))),"")</f>
        <v>6.1616633539206993E-4</v>
      </c>
      <c r="DV110" s="5">
        <f>IFERROR(((((Z110+AP110)*(1/$H110))+BF110)/$F$2)/($B$2*('CAR.CAP_per person'!P$2)/(_xlfn.XLOOKUP($E$2,EU_countries_GDP!$A$2:$A$29,EU_countries_GDP!$E$2:$E$29))),"")</f>
        <v>1.864314992640019E-2</v>
      </c>
      <c r="DW110" s="5">
        <f>IFERROR(((((AA110+AQ110)*(1/$H110))+BG110)/$F$2)/($B$2*('CAR.CAP_per person'!Q$2)/(_xlfn.XLOOKUP($E$2,EU_countries_GDP!$A$2:$A$29,EU_countries_GDP!$E$2:$E$29))),"")</f>
        <v>1.0043505279594054E-2</v>
      </c>
    </row>
    <row r="111" spans="1:127">
      <c r="A111" t="s">
        <v>241</v>
      </c>
      <c r="B111" t="str">
        <f>_xlfn.XLOOKUP(D111,Table5[Ingredient],Table5[Category],"",FALSE)</f>
        <v>Starch/satiating food</v>
      </c>
      <c r="C111" s="33" t="s">
        <v>257</v>
      </c>
      <c r="D111" s="33" t="s">
        <v>178</v>
      </c>
      <c r="E111" s="33">
        <v>3.1340000000000003</v>
      </c>
      <c r="F111" s="33" t="s">
        <v>179</v>
      </c>
      <c r="G111" s="33" t="s">
        <v>180</v>
      </c>
      <c r="H111" s="91">
        <f>Dataset_IT!M16</f>
        <v>0.25511688403617128</v>
      </c>
      <c r="I111" s="33"/>
      <c r="J111" s="37">
        <f>IFERROR(INDEX('AveragePrices&amp;Codes'!G:AG, MATCH($D111, 'AveragePrices&amp;Codes'!$A:$A, 0), MATCH(Tool_Italy!$E$2, 'AveragePrices&amp;Codes'!$G$1:$AG$1, 0)),"")</f>
        <v>4.0569082692307692</v>
      </c>
      <c r="K111" s="37">
        <f>IFERROR(E111/(_xlfn.XLOOKUP(A111,Dataset_IT!$Q$2:$Q$9,Dataset_IT!$R$2:$R$9)),"")</f>
        <v>4.8215384615384618E-2</v>
      </c>
      <c r="L111">
        <f>IFERROR(IF($F111="Raw",_xlfn.XLOOKUP(_xlfn.XLOOKUP(Tool_Italy!$D111,'AveragePrices&amp;Codes'!$A:$A,'AveragePrices&amp;Codes'!$B:$B),AGRIBALYSE_Raw!$B:$B,AGRIBALYSE_Raw!O:O)*$E111,_xlfn.XLOOKUP(_xlfn.XLOOKUP(Tool_Italy!$D111,'AveragePrices&amp;Codes'!$A:$A,'AveragePrices&amp;Codes'!$B:$B),AGRIBALYSE_Cooked!$C:$C,AGRIBALYSE_Cooked!P:P)*$E111),"")</f>
        <v>3.1010110459000004</v>
      </c>
      <c r="M111">
        <f>IFERROR(IF($F111="Raw",_xlfn.XLOOKUP(_xlfn.XLOOKUP(Tool_Italy!$D111,'AveragePrices&amp;Codes'!$A:$A,'AveragePrices&amp;Codes'!$B:$B),AGRIBALYSE_Raw!$B:$B,AGRIBALYSE_Raw!P:P)*$E111,_xlfn.XLOOKUP(_xlfn.XLOOKUP(Tool_Italy!$D111,'AveragePrices&amp;Codes'!$A:$A,'AveragePrices&amp;Codes'!$B:$B),AGRIBALYSE_Cooked!$C:$C,AGRIBALYSE_Cooked!Q:Q)*$E111),"")</f>
        <v>4.8888315890000009E-8</v>
      </c>
      <c r="N111">
        <f>IFERROR(IF($F111="Raw",_xlfn.XLOOKUP(_xlfn.XLOOKUP(Tool_Italy!$D111,'AveragePrices&amp;Codes'!$A:$A,'AveragePrices&amp;Codes'!$B:$B),AGRIBALYSE_Raw!$B:$B,AGRIBALYSE_Raw!Q:Q)*$E111,_xlfn.XLOOKUP(_xlfn.XLOOKUP(Tool_Italy!$D111,'AveragePrices&amp;Codes'!$A:$A,'AveragePrices&amp;Codes'!$B:$B),AGRIBALYSE_Cooked!$C:$C,AGRIBALYSE_Cooked!R:R)*$E111),"")</f>
        <v>0.30803708353000003</v>
      </c>
      <c r="O111">
        <f>IFERROR(IF($F111="Raw",_xlfn.XLOOKUP(_xlfn.XLOOKUP(Tool_Italy!$D111,'AveragePrices&amp;Codes'!$A:$A,'AveragePrices&amp;Codes'!$B:$B),AGRIBALYSE_Raw!$B:$B,AGRIBALYSE_Raw!R:R)*$E111,_xlfn.XLOOKUP(_xlfn.XLOOKUP(Tool_Italy!$D111,'AveragePrices&amp;Codes'!$A:$A,'AveragePrices&amp;Codes'!$B:$B),AGRIBALYSE_Cooked!$C:$C,AGRIBALYSE_Cooked!S:S)*$E111),"")</f>
        <v>1.4076809005300003E-2</v>
      </c>
      <c r="P111">
        <f>IFERROR(IF($F111="Raw",_xlfn.XLOOKUP(_xlfn.XLOOKUP(Tool_Italy!$D111,'AveragePrices&amp;Codes'!$A:$A,'AveragePrices&amp;Codes'!$B:$B),AGRIBALYSE_Raw!$B:$B,AGRIBALYSE_Raw!S:S)*$E111,_xlfn.XLOOKUP(_xlfn.XLOOKUP(Tool_Italy!$D111,'AveragePrices&amp;Codes'!$A:$A,'AveragePrices&amp;Codes'!$B:$B),AGRIBALYSE_Cooked!$C:$C,AGRIBALYSE_Cooked!T:T)*$E111),"")</f>
        <v>2.4604651652000001E-7</v>
      </c>
      <c r="Q111">
        <f>IFERROR(IF($F111="Raw",_xlfn.XLOOKUP(_xlfn.XLOOKUP(Tool_Italy!$D111,'AveragePrices&amp;Codes'!$A:$A,'AveragePrices&amp;Codes'!$B:$B),AGRIBALYSE_Raw!$B:$B,AGRIBALYSE_Raw!T:T)*$E111,_xlfn.XLOOKUP(_xlfn.XLOOKUP(Tool_Italy!$D111,'AveragePrices&amp;Codes'!$A:$A,'AveragePrices&amp;Codes'!$B:$B),AGRIBALYSE_Cooked!$C:$C,AGRIBALYSE_Cooked!U:U)*$E111),"")</f>
        <v>1.0738147522900001E-7</v>
      </c>
      <c r="R111">
        <f>IFERROR(IF($F111="Raw",_xlfn.XLOOKUP(_xlfn.XLOOKUP(Tool_Italy!$D111,'AveragePrices&amp;Codes'!$A:$A,'AveragePrices&amp;Codes'!$B:$B),AGRIBALYSE_Raw!$B:$B,AGRIBALYSE_Raw!U:U)*$E111,_xlfn.XLOOKUP(_xlfn.XLOOKUP(Tool_Italy!$D111,'AveragePrices&amp;Codes'!$A:$A,'AveragePrices&amp;Codes'!$B:$B),AGRIBALYSE_Cooked!$C:$C,AGRIBALYSE_Cooked!V:V)*$E111),"")</f>
        <v>2.3375673923000001E-9</v>
      </c>
      <c r="S111">
        <f>IFERROR(IF($F111="Raw",_xlfn.XLOOKUP(_xlfn.XLOOKUP(Tool_Italy!$D111,'AveragePrices&amp;Codes'!$A:$A,'AveragePrices&amp;Codes'!$B:$B),AGRIBALYSE_Raw!$B:$B,AGRIBALYSE_Raw!V:V)*$E111,_xlfn.XLOOKUP(_xlfn.XLOOKUP(Tool_Italy!$D111,'AveragePrices&amp;Codes'!$A:$A,'AveragePrices&amp;Codes'!$B:$B),AGRIBALYSE_Cooked!$C:$C,AGRIBALYSE_Cooked!W:W)*$E111),"")</f>
        <v>3.2790855527000007E-2</v>
      </c>
      <c r="T111">
        <f>IFERROR(IF($F111="Raw",_xlfn.XLOOKUP(_xlfn.XLOOKUP(Tool_Italy!$D111,'AveragePrices&amp;Codes'!$A:$A,'AveragePrices&amp;Codes'!$B:$B),AGRIBALYSE_Raw!$B:$B,AGRIBALYSE_Raw!W:W)*$E111,_xlfn.XLOOKUP(_xlfn.XLOOKUP(Tool_Italy!$D111,'AveragePrices&amp;Codes'!$A:$A,'AveragePrices&amp;Codes'!$B:$B),AGRIBALYSE_Cooked!$C:$C,AGRIBALYSE_Cooked!X:X)*$E111),"")</f>
        <v>1.1266229030100002E-3</v>
      </c>
      <c r="U111">
        <f>IFERROR(IF($F111="Raw",_xlfn.XLOOKUP(_xlfn.XLOOKUP(Tool_Italy!$D111,'AveragePrices&amp;Codes'!$A:$A,'AveragePrices&amp;Codes'!$B:$B),AGRIBALYSE_Raw!$B:$B,AGRIBALYSE_Raw!X:X)*$E111,_xlfn.XLOOKUP(_xlfn.XLOOKUP(Tool_Italy!$D111,'AveragePrices&amp;Codes'!$A:$A,'AveragePrices&amp;Codes'!$B:$B),AGRIBALYSE_Cooked!$C:$C,AGRIBALYSE_Cooked!Y:Y)*$E111),"")</f>
        <v>2.7967356869000003E-2</v>
      </c>
      <c r="V111">
        <f>IFERROR(IF($F111="Raw",_xlfn.XLOOKUP(_xlfn.XLOOKUP(Tool_Italy!$D111,'AveragePrices&amp;Codes'!$A:$A,'AveragePrices&amp;Codes'!$B:$B),AGRIBALYSE_Raw!$B:$B,AGRIBALYSE_Raw!Y:Y)*$E111,_xlfn.XLOOKUP(_xlfn.XLOOKUP(Tool_Italy!$D111,'AveragePrices&amp;Codes'!$A:$A,'AveragePrices&amp;Codes'!$B:$B),AGRIBALYSE_Cooked!$C:$C,AGRIBALYSE_Cooked!Z:Z)*$E111),"")</f>
        <v>0.12786556091800003</v>
      </c>
      <c r="W111">
        <f>IFERROR(IF($F111="Raw",_xlfn.XLOOKUP(_xlfn.XLOOKUP(Tool_Italy!$D111,'AveragePrices&amp;Codes'!$A:$A,'AveragePrices&amp;Codes'!$B:$B),AGRIBALYSE_Raw!$B:$B,AGRIBALYSE_Raw!Z:Z)*$E111,_xlfn.XLOOKUP(_xlfn.XLOOKUP(Tool_Italy!$D111,'AveragePrices&amp;Codes'!$A:$A,'AveragePrices&amp;Codes'!$B:$B),AGRIBALYSE_Cooked!$C:$C,AGRIBALYSE_Cooked!AA:AA)*$E111),"")</f>
        <v>22.09603195</v>
      </c>
      <c r="X111">
        <f>IFERROR(IF($F111="Raw",_xlfn.XLOOKUP(_xlfn.XLOOKUP(Tool_Italy!$D111,'AveragePrices&amp;Codes'!$A:$A,'AveragePrices&amp;Codes'!$B:$B),AGRIBALYSE_Raw!$B:$B,AGRIBALYSE_Raw!AA:AA)*$E111,_xlfn.XLOOKUP(_xlfn.XLOOKUP(Tool_Italy!$D111,'AveragePrices&amp;Codes'!$A:$A,'AveragePrices&amp;Codes'!$B:$B),AGRIBALYSE_Cooked!$C:$C,AGRIBALYSE_Cooked!AB:AB)*$E111),"")</f>
        <v>342.95770987000003</v>
      </c>
      <c r="Y111">
        <f>IFERROR(IF($F111="Raw",_xlfn.XLOOKUP(_xlfn.XLOOKUP(Tool_Italy!$D111,'AveragePrices&amp;Codes'!$A:$A,'AveragePrices&amp;Codes'!$B:$B),AGRIBALYSE_Raw!$B:$B,AGRIBALYSE_Raw!AB:AB)*$E111,_xlfn.XLOOKUP(_xlfn.XLOOKUP(Tool_Italy!$D111,'AveragePrices&amp;Codes'!$A:$A,'AveragePrices&amp;Codes'!$B:$B),AGRIBALYSE_Cooked!$C:$C,AGRIBALYSE_Cooked!AC:AC)*$E111),"")</f>
        <v>1.5414728021700002</v>
      </c>
      <c r="Z111">
        <f>IFERROR(IF($F111="Raw",_xlfn.XLOOKUP(_xlfn.XLOOKUP(Tool_Italy!$D111,'AveragePrices&amp;Codes'!$A:$A,'AveragePrices&amp;Codes'!$B:$B),AGRIBALYSE_Raw!$B:$B,AGRIBALYSE_Raw!AC:AC)*$E111,_xlfn.XLOOKUP(_xlfn.XLOOKUP(Tool_Italy!$D111,'AveragePrices&amp;Codes'!$A:$A,'AveragePrices&amp;Codes'!$B:$B),AGRIBALYSE_Cooked!$C:$C,AGRIBALYSE_Cooked!AD:AD)*$E111),"")</f>
        <v>36.388977422000004</v>
      </c>
      <c r="AA111">
        <f>IFERROR(IF($F111="Raw",_xlfn.XLOOKUP(_xlfn.XLOOKUP(Tool_Italy!$D111,'AveragePrices&amp;Codes'!$A:$A,'AveragePrices&amp;Codes'!$B:$B),AGRIBALYSE_Raw!$B:$B,AGRIBALYSE_Raw!AD:AD)*$E111,_xlfn.XLOOKUP(_xlfn.XLOOKUP(Tool_Italy!$D111,'AveragePrices&amp;Codes'!$A:$A,'AveragePrices&amp;Codes'!$B:$B),AGRIBALYSE_Cooked!$C:$C,AGRIBALYSE_Cooked!AE:AE)*$E111),"")</f>
        <v>1.50164959695E-5</v>
      </c>
      <c r="AB111" cm="1">
        <f t="array" ref="AB111">IFERROR(_xlfn.XLOOKUP(Tool_Italy!$F111&amp;$E$2,'Cooking methods'!$A:$A&amp;'Cooking methods'!$B:$B,'Cooking methods'!C:C)*$E111,"")</f>
        <v>0.72210738452000012</v>
      </c>
      <c r="AC111" cm="1">
        <f t="array" ref="AC111">IFERROR(_xlfn.XLOOKUP(Tool_Italy!$F111&amp;$E$2,'Cooking methods'!$A:$A&amp;'Cooking methods'!$B:$B,'Cooking methods'!D:D)*$E111,"")</f>
        <v>2.4117907761500002E-8</v>
      </c>
      <c r="AD111" cm="1">
        <f t="array" ref="AD111">IFERROR(_xlfn.XLOOKUP(Tool_Italy!$F111&amp;$E$2,'Cooking methods'!$A:$A&amp;'Cooking methods'!$B:$B,'Cooking methods'!E:E)*$E111,"")</f>
        <v>3.7415196319999997E-2</v>
      </c>
      <c r="AE111" cm="1">
        <f t="array" ref="AE111">IFERROR(_xlfn.XLOOKUP(Tool_Italy!$F111&amp;$E$2,'Cooking methods'!$A:$A&amp;'Cooking methods'!$B:$B,'Cooking methods'!F:F)*$E111,"")</f>
        <v>1.5075699266600001E-3</v>
      </c>
      <c r="AF111" cm="1">
        <f t="array" ref="AF111">IFERROR(_xlfn.XLOOKUP(Tool_Italy!$F111&amp;$E$2,'Cooking methods'!$A:$A&amp;'Cooking methods'!$B:$B,'Cooking methods'!G:G)*$E111,"")</f>
        <v>6.9448170103200012E-9</v>
      </c>
      <c r="AG111" cm="1">
        <f t="array" ref="AG111">IFERROR(_xlfn.XLOOKUP(Tool_Italy!$F111&amp;$E$2,'Cooking methods'!$A:$A&amp;'Cooking methods'!$B:$B,'Cooking methods'!H:H)*$E111,"")</f>
        <v>2.6658338033600003E-9</v>
      </c>
      <c r="AH111" cm="1">
        <f t="array" ref="AH111">IFERROR(_xlfn.XLOOKUP(Tool_Italy!$F111&amp;$E$2,'Cooking methods'!$A:$A&amp;'Cooking methods'!$B:$B,'Cooking methods'!I:I)*$E111,"")</f>
        <v>1.5524678300400001E-9</v>
      </c>
      <c r="AI111" cm="1">
        <f t="array" ref="AI111">IFERROR(_xlfn.XLOOKUP(Tool_Italy!$F111&amp;$E$2,'Cooking methods'!$A:$A&amp;'Cooking methods'!$B:$B,'Cooking methods'!J:J)*$E111,"")</f>
        <v>1.2426076517000001E-3</v>
      </c>
      <c r="AJ111" cm="1">
        <f t="array" ref="AJ111">IFERROR(_xlfn.XLOOKUP(Tool_Italy!$F111&amp;$E$2,'Cooking methods'!$A:$A&amp;'Cooking methods'!$B:$B,'Cooking methods'!K:K)*$E111,"")</f>
        <v>6.6480922721600001E-5</v>
      </c>
      <c r="AK111" cm="1">
        <f t="array" ref="AK111">IFERROR(_xlfn.XLOOKUP(Tool_Italy!$F111&amp;$E$2,'Cooking methods'!$A:$A&amp;'Cooking methods'!$B:$B,'Cooking methods'!L:L)*$E111,"")</f>
        <v>3.5609855620000007E-4</v>
      </c>
      <c r="AL111" cm="1">
        <f t="array" ref="AL111">IFERROR(_xlfn.XLOOKUP(Tool_Italy!$F111&amp;$E$2,'Cooking methods'!$A:$A&amp;'Cooking methods'!$B:$B,'Cooking methods'!M:M)*$E111,"")</f>
        <v>2.8081117934999999E-3</v>
      </c>
      <c r="AM111" cm="1">
        <f t="array" ref="AM111">IFERROR(_xlfn.XLOOKUP(Tool_Italy!$F111&amp;$E$2,'Cooking methods'!$A:$A&amp;'Cooking methods'!$B:$B,'Cooking methods'!N:N)*$E111,"")</f>
        <v>1.5568747981600002</v>
      </c>
      <c r="AN111" cm="1">
        <f t="array" ref="AN111">IFERROR(_xlfn.XLOOKUP(Tool_Italy!$F111&amp;$E$2,'Cooking methods'!$A:$A&amp;'Cooking methods'!$B:$B,'Cooking methods'!O:O)*$E111,"")</f>
        <v>0.90200594200000006</v>
      </c>
      <c r="AO111" cm="1">
        <f t="array" ref="AO111">IFERROR(_xlfn.XLOOKUP(Tool_Italy!$F111&amp;$E$2,'Cooking methods'!$A:$A&amp;'Cooking methods'!$B:$B,'Cooking methods'!P:P)*$E111,"")</f>
        <v>0.16366136616000002</v>
      </c>
      <c r="AP111" cm="1">
        <f t="array" ref="AP111">IFERROR(_xlfn.XLOOKUP(Tool_Italy!$F111&amp;$E$2,'Cooking methods'!$A:$A&amp;'Cooking methods'!$B:$B,'Cooking methods'!Q:Q)*$E111,"")</f>
        <v>11.455011944800001</v>
      </c>
      <c r="AQ111" cm="1">
        <f t="array" ref="AQ111">IFERROR(_xlfn.XLOOKUP(Tool_Italy!$F111&amp;$E$2,'Cooking methods'!$A:$A&amp;'Cooking methods'!$B:$B,'Cooking methods'!R:R)*$E111,"")</f>
        <v>9.7534999753200022E-7</v>
      </c>
      <c r="AR111" cm="1">
        <f t="array" ref="AR111">IFERROR(_xlfn.XLOOKUP(Tool_Italy!$G111&amp;$E$2,'Waste management'!$A:$A&amp;'Waste management'!$B:$B,'Waste management'!C:C)*$E111,"")</f>
        <v>0.18023634000000002</v>
      </c>
      <c r="AS111" cm="1">
        <f t="array" ref="AS111">IFERROR(_xlfn.XLOOKUP(Tool_Italy!$G111&amp;$E$2,'Waste management'!$A:$A&amp;'Waste management'!$B:$B,'Waste management'!D:D)*$E111,"")</f>
        <v>1.2950408820000002E-9</v>
      </c>
      <c r="AT111" cm="1">
        <f t="array" ref="AT111">IFERROR(_xlfn.XLOOKUP(Tool_Italy!$G111&amp;$E$2,'Waste management'!$A:$A&amp;'Waste management'!$B:$B,'Waste management'!E:E)*$E111,"")</f>
        <v>2.7579200000000005E-3</v>
      </c>
      <c r="AU111" cm="1">
        <f t="array" ref="AU111">IFERROR(_xlfn.XLOOKUP(Tool_Italy!$G111&amp;$E$2,'Waste management'!$A:$A&amp;'Waste management'!$B:$B,'Waste management'!F:F)*$E111,"")</f>
        <v>4.0742000000000003E-4</v>
      </c>
      <c r="AV111" cm="1">
        <f t="array" ref="AV111">IFERROR(_xlfn.XLOOKUP(Tool_Italy!$G111&amp;$E$2,'Waste management'!$A:$A&amp;'Waste management'!$B:$B,'Waste management'!G:G)*$E111,"")</f>
        <v>3.6418960400000004E-8</v>
      </c>
      <c r="AW111" cm="1">
        <f t="array" ref="AW111">IFERROR(_xlfn.XLOOKUP(Tool_Italy!$G111&amp;$E$2,'Waste management'!$A:$A&amp;'Waste management'!$B:$B,'Waste management'!H:H)*$E111,"")</f>
        <v>1.1900142740000001E-9</v>
      </c>
      <c r="AX111" cm="1">
        <f t="array" ref="AX111">IFERROR(_xlfn.XLOOKUP(Tool_Italy!$G111&amp;$E$2,'Waste management'!$A:$A&amp;'Waste management'!$B:$B,'Waste management'!I:I)*$E111,"")</f>
        <v>8.5035135400000006E-10</v>
      </c>
      <c r="AY111" cm="1">
        <f t="array" ref="AY111">IFERROR(_xlfn.XLOOKUP(Tool_Italy!$G111&amp;$E$2,'Waste management'!$A:$A&amp;'Waste management'!$B:$B,'Waste management'!J:J)*$E111,"")</f>
        <v>6.9261400000000016E-3</v>
      </c>
      <c r="AZ111" cm="1">
        <f t="array" ref="AZ111">IFERROR(_xlfn.XLOOKUP(Tool_Italy!$G111&amp;$E$2,'Waste management'!$A:$A&amp;'Waste management'!$B:$B,'Waste management'!K:K)*$E111,"")</f>
        <v>1.1130808420000002E-5</v>
      </c>
      <c r="BA111" cm="1">
        <f t="array" ref="BA111">IFERROR(_xlfn.XLOOKUP(Tool_Italy!$G111&amp;$E$2,'Waste management'!$A:$A&amp;'Waste management'!$B:$B,'Waste management'!L:L)*$E111,"")</f>
        <v>3.0513940280000001E-4</v>
      </c>
      <c r="BB111" cm="1">
        <f t="array" ref="BB111">IFERROR(_xlfn.XLOOKUP(Tool_Italy!$G111&amp;$E$2,'Waste management'!$A:$A&amp;'Waste management'!$B:$B,'Waste management'!M:M)*$E111,"")</f>
        <v>3.0556500000000004E-2</v>
      </c>
      <c r="BC111" cm="1">
        <f t="array" ref="BC111">IFERROR(_xlfn.XLOOKUP(Tool_Italy!$G111&amp;$E$2,'Waste management'!$A:$A&amp;'Waste management'!$B:$B,'Waste management'!N:N)*$E111,"")</f>
        <v>26.247500720000005</v>
      </c>
      <c r="BD111" cm="1">
        <f t="array" ref="BD111">IFERROR(_xlfn.XLOOKUP(Tool_Italy!$G111&amp;$E$2,'Waste management'!$A:$A&amp;'Waste management'!$B:$B,'Waste management'!O:O)*$E111,"")</f>
        <v>1.70671372</v>
      </c>
      <c r="BE111" cm="1">
        <f t="array" ref="BE111">IFERROR(_xlfn.XLOOKUP(Tool_Italy!$G111&amp;$E$2,'Waste management'!$A:$A&amp;'Waste management'!$B:$B,'Waste management'!P:P)*$E111,"")</f>
        <v>3.5852960000000003E-2</v>
      </c>
      <c r="BF111" cm="1">
        <f t="array" ref="BF111">IFERROR(_xlfn.XLOOKUP(Tool_Italy!$G111&amp;$E$2,'Waste management'!$A:$A&amp;'Waste management'!$B:$B,'Waste management'!Q:Q)*$E111,"")</f>
        <v>1.12861608</v>
      </c>
      <c r="BG111" cm="1">
        <f t="array" ref="BG111">IFERROR(_xlfn.XLOOKUP(Tool_Italy!$G111&amp;$E$2,'Waste management'!$A:$A&amp;'Waste management'!$B:$B,'Waste management'!R:R)*$E111,"")</f>
        <v>3.5045955000000004E-7</v>
      </c>
      <c r="BH111">
        <f>IFERROR((L111+AR111+AB111)*_xlfn.XLOOKUP(Tool_Italy!BH$4,Monetization_Factors!$A:$A,Monetization_Factors!$D:$D),"")</f>
        <v>0.52083993990302802</v>
      </c>
      <c r="BI111">
        <f>IFERROR((M111+AS111+AC111)*_xlfn.XLOOKUP(Tool_Italy!BI$4,Monetization_Factors!$A:$A,Monetization_Factors!$D:$D),"")</f>
        <v>2.9743566716969022E-6</v>
      </c>
      <c r="BJ111">
        <f>IFERROR((N111+AT111+AD111)*_xlfn.XLOOKUP(Tool_Italy!BJ$4,Monetization_Factors!$A:$A,Monetization_Factors!$D:$D),"")</f>
        <v>5.3143258725426472E-4</v>
      </c>
      <c r="BK111">
        <f>IFERROR((O111+AU111+AE111)*_xlfn.XLOOKUP(Tool_Italy!BK$4,Monetization_Factors!$A:$A,Monetization_Factors!$D:$D),"")</f>
        <v>2.4206363661280889E-2</v>
      </c>
      <c r="BL111">
        <f>IFERROR((P111+AV111+AF111)*_xlfn.XLOOKUP(Tool_Italy!BL$4,Monetization_Factors!$A:$A,Monetization_Factors!$D:$D),"")</f>
        <v>0.28891076767130419</v>
      </c>
      <c r="BM111">
        <f>IFERROR((Q111+AW111+AG111)*_xlfn.XLOOKUP(Tool_Italy!BM$4,Monetization_Factors!$A:$A,Monetization_Factors!$D:$D),"")</f>
        <v>2.309965430434455E-2</v>
      </c>
      <c r="BN111">
        <f>IFERROR((R111+AX111+AH111)*_xlfn.XLOOKUP(Tool_Italy!BN$4,Monetization_Factors!$A:$A,Monetization_Factors!$D:$D),"")</f>
        <v>5.4497443976444229E-3</v>
      </c>
      <c r="BO111">
        <f>IFERROR((S111+AY111+AI111)*_xlfn.XLOOKUP(Tool_Italy!BO$4,Monetization_Factors!$A:$A,Monetization_Factors!$D:$D),"")</f>
        <v>1.7933730844090071E-2</v>
      </c>
      <c r="BP111">
        <f>IFERROR((T111+AZ111+AJ111)*_xlfn.XLOOKUP(Tool_Italy!BP$4,Monetization_Factors!$A:$A,Monetization_Factors!$D:$D),"")</f>
        <v>2.9375995123906203E-3</v>
      </c>
      <c r="BQ111">
        <f>IFERROR((U111+BA111+AK111)*_xlfn.XLOOKUP(Tool_Italy!BQ$4,Monetization_Factors!$A:$A,Monetization_Factors!$D:$D),"")</f>
        <v>0.11711017970205494</v>
      </c>
      <c r="BR111" t="str">
        <f>IFERROR((V111+BB111+AL111)*_xlfn.XLOOKUP(Tool_Italy!BR$4,Monetization_Factors!$A:$A,Monetization_Factors!$D:$D),"")</f>
        <v/>
      </c>
      <c r="BS111">
        <f>IFERROR((W111+BC111+AM111)*_xlfn.XLOOKUP(Tool_Italy!BS$4,Monetization_Factors!$A:$A,Monetization_Factors!$D:$D),"")</f>
        <v>2.4282900248743622E-3</v>
      </c>
      <c r="BT111">
        <f>IFERROR((X111+BD111+AN111)*_xlfn.XLOOKUP(Tool_Italy!BT$4,Monetization_Factors!$A:$A,Monetization_Factors!$D:$D),"")</f>
        <v>7.6948190355941998E-2</v>
      </c>
      <c r="BU111">
        <f>IFERROR((Y111+BE111+AO111)*_xlfn.XLOOKUP(Tool_Italy!BU$4,Monetization_Factors!$A:$A,Monetization_Factors!$D:$D),"")</f>
        <v>1.1063846331399048E-2</v>
      </c>
      <c r="BV111">
        <f>IFERROR((Z111+BF111+AP111)*_xlfn.XLOOKUP(Tool_Italy!BV$4,Monetization_Factors!$A:$A,Monetization_Factors!$D:$D),"")</f>
        <v>8.0867497505510963E-2</v>
      </c>
      <c r="BW111">
        <f>IFERROR((AA111+BG111+AQ111)*_xlfn.XLOOKUP(Tool_Italy!BW$4,Monetization_Factors!$A:$A,Monetization_Factors!$D:$D),"")</f>
        <v>3.4141033131985969E-5</v>
      </c>
      <c r="BX111" s="38" cm="1">
        <f t="array" ref="BX111">IFERROR(_xlfn.IFS(I111&lt;&gt;0,I111*E111,I111="",J111*E111),"")</f>
        <v>12.714350515769231</v>
      </c>
      <c r="BY111" s="38">
        <f t="shared" si="67"/>
        <v>1.0552541724888671</v>
      </c>
      <c r="BZ111" s="38">
        <f t="shared" si="71"/>
        <v>13.769604688258099</v>
      </c>
      <c r="CA111" s="38">
        <f t="shared" si="68"/>
        <v>2.0293349470939751E-3</v>
      </c>
      <c r="CB111">
        <f t="shared" si="102"/>
        <v>4.0033547704200005</v>
      </c>
      <c r="CC111">
        <f t="shared" si="72"/>
        <v>7.4301264533500012E-8</v>
      </c>
      <c r="CD111">
        <f t="shared" si="73"/>
        <v>0.34821019985000007</v>
      </c>
      <c r="CE111">
        <f t="shared" si="74"/>
        <v>1.5991798931960004E-2</v>
      </c>
      <c r="CF111">
        <f t="shared" si="75"/>
        <v>2.8941029393032006E-7</v>
      </c>
      <c r="CG111">
        <f t="shared" si="76"/>
        <v>1.1123732330636001E-7</v>
      </c>
      <c r="CH111">
        <f t="shared" si="77"/>
        <v>4.7403865763400005E-9</v>
      </c>
      <c r="CI111">
        <f t="shared" si="78"/>
        <v>4.095960317870001E-2</v>
      </c>
      <c r="CJ111">
        <f t="shared" si="79"/>
        <v>1.2042346341516001E-3</v>
      </c>
      <c r="CK111">
        <f t="shared" si="80"/>
        <v>2.8628594828000002E-2</v>
      </c>
      <c r="CL111">
        <f t="shared" si="81"/>
        <v>0.16123017271150003</v>
      </c>
      <c r="CM111">
        <f t="shared" si="82"/>
        <v>49.900407468160004</v>
      </c>
      <c r="CN111">
        <f t="shared" si="83"/>
        <v>345.56642953200003</v>
      </c>
      <c r="CO111">
        <f t="shared" si="84"/>
        <v>1.74098712833</v>
      </c>
      <c r="CP111">
        <f t="shared" si="85"/>
        <v>48.972605446800003</v>
      </c>
      <c r="CQ111">
        <f t="shared" si="86"/>
        <v>1.6342305517032002E-5</v>
      </c>
      <c r="CR111">
        <f t="shared" si="103"/>
        <v>7.6987591738846162E-3</v>
      </c>
      <c r="CS111">
        <f t="shared" si="87"/>
        <v>1.4288704717980771E-10</v>
      </c>
      <c r="CT111">
        <f t="shared" si="88"/>
        <v>6.696349997115386E-4</v>
      </c>
      <c r="CU111">
        <f t="shared" si="89"/>
        <v>3.0753459484538466E-5</v>
      </c>
      <c r="CV111">
        <f t="shared" si="90"/>
        <v>5.5655825755830779E-10</v>
      </c>
      <c r="CW111">
        <f t="shared" si="91"/>
        <v>2.1391792943530771E-10</v>
      </c>
      <c r="CX111">
        <f t="shared" si="92"/>
        <v>9.1161280314230784E-12</v>
      </c>
      <c r="CY111">
        <f t="shared" si="93"/>
        <v>7.8768467651346171E-5</v>
      </c>
      <c r="CZ111">
        <f t="shared" si="94"/>
        <v>2.3158358349069234E-6</v>
      </c>
      <c r="DA111">
        <f t="shared" si="95"/>
        <v>5.5054990053846155E-5</v>
      </c>
      <c r="DB111">
        <f t="shared" si="96"/>
        <v>3.1005802444519239E-4</v>
      </c>
      <c r="DC111">
        <f t="shared" si="97"/>
        <v>9.5962322054153851E-2</v>
      </c>
      <c r="DD111">
        <f t="shared" si="98"/>
        <v>0.66455082602307702</v>
      </c>
      <c r="DE111">
        <f t="shared" si="99"/>
        <v>3.3480521698653846E-3</v>
      </c>
      <c r="DF111">
        <f t="shared" si="100"/>
        <v>9.4178087397692317E-2</v>
      </c>
      <c r="DG111">
        <f t="shared" si="101"/>
        <v>3.1427510609676929E-8</v>
      </c>
      <c r="DH111" s="5">
        <f>IFERROR(((((L111+AB111)*(1/$H111))+AR111)/$F$2)/($B$2*('CAR.CAP_per person'!B$2)/(_xlfn.XLOOKUP($E$2,EU_countries_GDP!$A$2:$A$29,EU_countries_GDP!$E$2:$E$29))),"")</f>
        <v>0.24065286935036809</v>
      </c>
      <c r="DI111" s="5">
        <f>IFERROR(((((M111+AC111)*(1/$H111))+AS111)/$F$2)/($B$2*('CAR.CAP_per person'!C$2)/(_xlfn.XLOOKUP($E$2,EU_countries_GDP!$A$2:$A$29,EU_countries_GDP!$E$2:$E$29))),"")</f>
        <v>5.7602797732767046E-5</v>
      </c>
      <c r="DJ111" s="5">
        <f>IFERROR(((((N111+AD111)*(1/$H111))+AT111)/$F$2)/($B$2*('CAR.CAP_per person'!D$2)/(_xlfn.XLOOKUP($E$2,EU_countries_GDP!$A$2:$A$29,EU_countries_GDP!$E$2:$E$29))),"")</f>
        <v>2.7831337522931748E-4</v>
      </c>
      <c r="DK111" s="5">
        <f>IFERROR(((((O111+AE111)*(1/$H111))+AU111)/$F$2)/($B$2*('CAR.CAP_per person'!E$2)/(_xlfn.XLOOKUP($E$2,EU_countries_GDP!$A$2:$A$29,EU_countries_GDP!$E$2:$E$29))),"")</f>
        <v>1.6346185478291919E-2</v>
      </c>
      <c r="DL111" s="5">
        <f>IFERROR(((((P111+AF111)*(1/$H111))+AV111)/$F$2)/($B$2*('CAR.CAP_per person'!F$2)/(_xlfn.XLOOKUP($E$2,EU_countries_GDP!$A$2:$A$29,EU_countries_GDP!$E$2:$E$29))),"")</f>
        <v>0.21511264266466723</v>
      </c>
      <c r="DM111" s="5">
        <f>IFERROR(((((Q111+AG111)*(1/$H111))+AW111)/$F$2)/($B$2*('CAR.CAP_per person'!G$2)/(_xlfn.XLOOKUP($E$2,EU_countries_GDP!$A$2:$A$29,EU_countries_GDP!$E$2:$E$29))),"")</f>
        <v>4.8638305126242232E-2</v>
      </c>
      <c r="DN111" s="5">
        <f>IFERROR(((((R111+AH111)*(1/$H111))+AX111)/$F$2)/($B$2*('CAR.CAP_per person'!H$2)/(_xlfn.XLOOKUP($E$2,EU_countries_GDP!$A$2:$A$29,EU_countries_GDP!$E$2:$E$29))),"")</f>
        <v>4.2431133049291171E-4</v>
      </c>
      <c r="DO111" s="5">
        <f>IFERROR(((((S111+AI111)*(1/$H111))+AY111)/$F$2)/($B$2*('CAR.CAP_per person'!I$2)/(_xlfn.XLOOKUP($E$2,EU_countries_GDP!$A$2:$A$29,EU_countries_GDP!$E$2:$E$29))),"")</f>
        <v>1.5126473460429011E-2</v>
      </c>
      <c r="DP111" s="5">
        <f>IFERROR(((((T111+AJ111)*(1/$H111))+AZ111)/$F$2)/($B$2*('CAR.CAP_per person'!J$2)/(_xlfn.XLOOKUP($E$2,EU_countries_GDP!$A$2:$A$29,EU_countries_GDP!$E$2:$E$29))),"")</f>
        <v>8.7226554341764143E-2</v>
      </c>
      <c r="DQ111" s="5">
        <f>IFERROR(((((U111+AK111)*(1/$H111))+BA111)/$F$2)/($B$2*('CAR.CAP_per person'!K$2)/(_xlfn.XLOOKUP($E$2,EU_countries_GDP!$A$2:$A$29,EU_countries_GDP!$E$2:$E$29))),"")</f>
        <v>6.0000876284625561E-2</v>
      </c>
      <c r="DR111" s="5">
        <f>IFERROR(((((V111+AL111)*(1/$H111))+BB111)/$F$2)/($B$2*('CAR.CAP_per person'!L$2)/(_xlfn.XLOOKUP($E$2,EU_countries_GDP!$A$2:$A$29,EU_countries_GDP!$E$2:$E$29))),"")</f>
        <v>9.5641583663084208E-3</v>
      </c>
      <c r="DS111" s="5">
        <f>IFERROR(((((W111+AM111)*(1/$H111))+BC111)/$F$2)/($B$2*('CAR.CAP_per person'!M$2)/(_xlfn.XLOOKUP($E$2,EU_countries_GDP!$A$2:$A$29,EU_countries_GDP!$E$2:$E$29))),"")</f>
        <v>9.7860939599035829E-2</v>
      </c>
      <c r="DT111" s="5">
        <f>IFERROR(((((X111+AN111)*(1/$H111))+BD111)/$F$2)/($B$2*('CAR.CAP_per person'!N$2)/(_xlfn.XLOOKUP($E$2,EU_countries_GDP!$A$2:$A$29,EU_countries_GDP!$E$2:$E$29))),"")</f>
        <v>11.463847495447343</v>
      </c>
      <c r="DU111" s="5">
        <f>IFERROR(((((Y111+AO111)*(1/$H111))+BE111)/$F$2)/($B$2*('CAR.CAP_per person'!O$2)/(_xlfn.XLOOKUP($E$2,EU_countries_GDP!$A$2:$A$29,EU_countries_GDP!$E$2:$E$29))),"")</f>
        <v>3.9934070047545718E-3</v>
      </c>
      <c r="DV111" s="5">
        <f>IFERROR(((((Z111+AP111)*(1/$H111))+BF111)/$F$2)/($B$2*('CAR.CAP_per person'!P$2)/(_xlfn.XLOOKUP($E$2,EU_countries_GDP!$A$2:$A$29,EU_countries_GDP!$E$2:$E$29))),"")</f>
        <v>9.1013435501253487E-2</v>
      </c>
      <c r="DW111" s="5">
        <f>IFERROR(((((AA111+AQ111)*(1/$H111))+BG111)/$F$2)/($B$2*('CAR.CAP_per person'!Q$2)/(_xlfn.XLOOKUP($E$2,EU_countries_GDP!$A$2:$A$29,EU_countries_GDP!$E$2:$E$29))),"")</f>
        <v>3.0982049350225374E-2</v>
      </c>
    </row>
    <row r="112" spans="1:127">
      <c r="A112" t="s">
        <v>241</v>
      </c>
      <c r="B112" t="str">
        <f>_xlfn.XLOOKUP(D112,Table5[Ingredient],Table5[Category],"",FALSE)</f>
        <v>Plant-based protein</v>
      </c>
      <c r="C112" s="33" t="s">
        <v>257</v>
      </c>
      <c r="D112" s="33" t="s">
        <v>242</v>
      </c>
      <c r="E112" s="33">
        <v>2.8206000000000002</v>
      </c>
      <c r="F112" s="33" t="s">
        <v>182</v>
      </c>
      <c r="G112" s="33" t="s">
        <v>180</v>
      </c>
      <c r="H112" s="91">
        <f>Dataset_IT!M17</f>
        <v>0.25511688403617122</v>
      </c>
      <c r="I112" s="33"/>
      <c r="J112" s="37">
        <f>IFERROR(INDEX('AveragePrices&amp;Codes'!G:AG, MATCH($D112, 'AveragePrices&amp;Codes'!$A:$A, 0), MATCH(Tool_Italy!$E$2, 'AveragePrices&amp;Codes'!$G$1:$AG$1, 0)),"")</f>
        <v>2.9476</v>
      </c>
      <c r="K112" s="37">
        <f>IFERROR(E112/(_xlfn.XLOOKUP(A112,Dataset_IT!$Q$2:$Q$9,Dataset_IT!$R$2:$R$9)),"")</f>
        <v>4.3393846153846158E-2</v>
      </c>
      <c r="L112">
        <f>IFERROR(IF($F112="Raw",_xlfn.XLOOKUP(_xlfn.XLOOKUP(Tool_Italy!$D112,'AveragePrices&amp;Codes'!$A:$A,'AveragePrices&amp;Codes'!$B:$B),AGRIBALYSE_Raw!$B:$B,AGRIBALYSE_Raw!O:O)*$E112,_xlfn.XLOOKUP(_xlfn.XLOOKUP(Tool_Italy!$D112,'AveragePrices&amp;Codes'!$A:$A,'AveragePrices&amp;Codes'!$B:$B),AGRIBALYSE_Cooked!$C:$C,AGRIBALYSE_Cooked!P:P)*$E112),"")</f>
        <v>1.3675335927000001</v>
      </c>
      <c r="M112">
        <f>IFERROR(IF($F112="Raw",_xlfn.XLOOKUP(_xlfn.XLOOKUP(Tool_Italy!$D112,'AveragePrices&amp;Codes'!$A:$A,'AveragePrices&amp;Codes'!$B:$B),AGRIBALYSE_Raw!$B:$B,AGRIBALYSE_Raw!P:P)*$E112,_xlfn.XLOOKUP(_xlfn.XLOOKUP(Tool_Italy!$D112,'AveragePrices&amp;Codes'!$A:$A,'AveragePrices&amp;Codes'!$B:$B),AGRIBALYSE_Cooked!$C:$C,AGRIBALYSE_Cooked!Q:Q)*$E112),"")</f>
        <v>3.1977823845000005E-8</v>
      </c>
      <c r="N112">
        <f>IFERROR(IF($F112="Raw",_xlfn.XLOOKUP(_xlfn.XLOOKUP(Tool_Italy!$D112,'AveragePrices&amp;Codes'!$A:$A,'AveragePrices&amp;Codes'!$B:$B),AGRIBALYSE_Raw!$B:$B,AGRIBALYSE_Raw!Q:Q)*$E112,_xlfn.XLOOKUP(_xlfn.XLOOKUP(Tool_Italy!$D112,'AveragePrices&amp;Codes'!$A:$A,'AveragePrices&amp;Codes'!$B:$B),AGRIBALYSE_Cooked!$C:$C,AGRIBALYSE_Cooked!R:R)*$E112),"")</f>
        <v>0.31675413216000003</v>
      </c>
      <c r="O112">
        <f>IFERROR(IF($F112="Raw",_xlfn.XLOOKUP(_xlfn.XLOOKUP(Tool_Italy!$D112,'AveragePrices&amp;Codes'!$A:$A,'AveragePrices&amp;Codes'!$B:$B),AGRIBALYSE_Raw!$B:$B,AGRIBALYSE_Raw!R:R)*$E112,_xlfn.XLOOKUP(_xlfn.XLOOKUP(Tool_Italy!$D112,'AveragePrices&amp;Codes'!$A:$A,'AveragePrices&amp;Codes'!$B:$B),AGRIBALYSE_Cooked!$C:$C,AGRIBALYSE_Cooked!S:S)*$E112),"")</f>
        <v>5.3940066588600002E-3</v>
      </c>
      <c r="P112">
        <f>IFERROR(IF($F112="Raw",_xlfn.XLOOKUP(_xlfn.XLOOKUP(Tool_Italy!$D112,'AveragePrices&amp;Codes'!$A:$A,'AveragePrices&amp;Codes'!$B:$B),AGRIBALYSE_Raw!$B:$B,AGRIBALYSE_Raw!S:S)*$E112,_xlfn.XLOOKUP(_xlfn.XLOOKUP(Tool_Italy!$D112,'AveragePrices&amp;Codes'!$A:$A,'AveragePrices&amp;Codes'!$B:$B),AGRIBALYSE_Cooked!$C:$C,AGRIBALYSE_Cooked!T:T)*$E112),"")</f>
        <v>6.3731492727600006E-8</v>
      </c>
      <c r="Q112">
        <f>IFERROR(IF($F112="Raw",_xlfn.XLOOKUP(_xlfn.XLOOKUP(Tool_Italy!$D112,'AveragePrices&amp;Codes'!$A:$A,'AveragePrices&amp;Codes'!$B:$B),AGRIBALYSE_Raw!$B:$B,AGRIBALYSE_Raw!T:T)*$E112,_xlfn.XLOOKUP(_xlfn.XLOOKUP(Tool_Italy!$D112,'AveragePrices&amp;Codes'!$A:$A,'AveragePrices&amp;Codes'!$B:$B),AGRIBALYSE_Cooked!$C:$C,AGRIBALYSE_Cooked!U:U)*$E112),"")</f>
        <v>1.4252865059400001E-7</v>
      </c>
      <c r="R112">
        <f>IFERROR(IF($F112="Raw",_xlfn.XLOOKUP(_xlfn.XLOOKUP(Tool_Italy!$D112,'AveragePrices&amp;Codes'!$A:$A,'AveragePrices&amp;Codes'!$B:$B),AGRIBALYSE_Raw!$B:$B,AGRIBALYSE_Raw!U:U)*$E112,_xlfn.XLOOKUP(_xlfn.XLOOKUP(Tool_Italy!$D112,'AveragePrices&amp;Codes'!$A:$A,'AveragePrices&amp;Codes'!$B:$B),AGRIBALYSE_Cooked!$C:$C,AGRIBALYSE_Cooked!V:V)*$E112),"")</f>
        <v>5.3492405401800007E-9</v>
      </c>
      <c r="S112">
        <f>IFERROR(IF($F112="Raw",_xlfn.XLOOKUP(_xlfn.XLOOKUP(Tool_Italy!$D112,'AveragePrices&amp;Codes'!$A:$A,'AveragePrices&amp;Codes'!$B:$B),AGRIBALYSE_Raw!$B:$B,AGRIBALYSE_Raw!V:V)*$E112,_xlfn.XLOOKUP(_xlfn.XLOOKUP(Tool_Italy!$D112,'AveragePrices&amp;Codes'!$A:$A,'AveragePrices&amp;Codes'!$B:$B),AGRIBALYSE_Cooked!$C:$C,AGRIBALYSE_Cooked!W:W)*$E112),"")</f>
        <v>4.5385495174199994E-3</v>
      </c>
      <c r="T112">
        <f>IFERROR(IF($F112="Raw",_xlfn.XLOOKUP(_xlfn.XLOOKUP(Tool_Italy!$D112,'AveragePrices&amp;Codes'!$A:$A,'AveragePrices&amp;Codes'!$B:$B),AGRIBALYSE_Raw!$B:$B,AGRIBALYSE_Raw!W:W)*$E112,_xlfn.XLOOKUP(_xlfn.XLOOKUP(Tool_Italy!$D112,'AveragePrices&amp;Codes'!$A:$A,'AveragePrices&amp;Codes'!$B:$B),AGRIBALYSE_Cooked!$C:$C,AGRIBALYSE_Cooked!X:X)*$E112),"")</f>
        <v>3.77454309144E-4</v>
      </c>
      <c r="U112">
        <f>IFERROR(IF($F112="Raw",_xlfn.XLOOKUP(_xlfn.XLOOKUP(Tool_Italy!$D112,'AveragePrices&amp;Codes'!$A:$A,'AveragePrices&amp;Codes'!$B:$B),AGRIBALYSE_Raw!$B:$B,AGRIBALYSE_Raw!X:X)*$E112,_xlfn.XLOOKUP(_xlfn.XLOOKUP(Tool_Italy!$D112,'AveragePrices&amp;Codes'!$A:$A,'AveragePrices&amp;Codes'!$B:$B),AGRIBALYSE_Cooked!$C:$C,AGRIBALYSE_Cooked!Y:Y)*$E112),"")</f>
        <v>1.0018379136600001E-2</v>
      </c>
      <c r="V112">
        <f>IFERROR(IF($F112="Raw",_xlfn.XLOOKUP(_xlfn.XLOOKUP(Tool_Italy!$D112,'AveragePrices&amp;Codes'!$A:$A,'AveragePrices&amp;Codes'!$B:$B),AGRIBALYSE_Raw!$B:$B,AGRIBALYSE_Raw!Y:Y)*$E112,_xlfn.XLOOKUP(_xlfn.XLOOKUP(Tool_Italy!$D112,'AveragePrices&amp;Codes'!$A:$A,'AveragePrices&amp;Codes'!$B:$B),AGRIBALYSE_Cooked!$C:$C,AGRIBALYSE_Cooked!Z:Z)*$E112),"")</f>
        <v>1.4561920081800002E-2</v>
      </c>
      <c r="W112">
        <f>IFERROR(IF($F112="Raw",_xlfn.XLOOKUP(_xlfn.XLOOKUP(Tool_Italy!$D112,'AveragePrices&amp;Codes'!$A:$A,'AveragePrices&amp;Codes'!$B:$B),AGRIBALYSE_Raw!$B:$B,AGRIBALYSE_Raw!Z:Z)*$E112,_xlfn.XLOOKUP(_xlfn.XLOOKUP(Tool_Italy!$D112,'AveragePrices&amp;Codes'!$A:$A,'AveragePrices&amp;Codes'!$B:$B),AGRIBALYSE_Cooked!$C:$C,AGRIBALYSE_Cooked!AA:AA)*$E112),"")</f>
        <v>17.716462574280001</v>
      </c>
      <c r="X112">
        <f>IFERROR(IF($F112="Raw",_xlfn.XLOOKUP(_xlfn.XLOOKUP(Tool_Italy!$D112,'AveragePrices&amp;Codes'!$A:$A,'AveragePrices&amp;Codes'!$B:$B),AGRIBALYSE_Raw!$B:$B,AGRIBALYSE_Raw!AA:AA)*$E112,_xlfn.XLOOKUP(_xlfn.XLOOKUP(Tool_Italy!$D112,'AveragePrices&amp;Codes'!$A:$A,'AveragePrices&amp;Codes'!$B:$B),AGRIBALYSE_Cooked!$C:$C,AGRIBALYSE_Cooked!AB:AB)*$E112),"")</f>
        <v>-152.31413937000002</v>
      </c>
      <c r="Y112">
        <f>IFERROR(IF($F112="Raw",_xlfn.XLOOKUP(_xlfn.XLOOKUP(Tool_Italy!$D112,'AveragePrices&amp;Codes'!$A:$A,'AveragePrices&amp;Codes'!$B:$B),AGRIBALYSE_Raw!$B:$B,AGRIBALYSE_Raw!AB:AB)*$E112,_xlfn.XLOOKUP(_xlfn.XLOOKUP(Tool_Italy!$D112,'AveragePrices&amp;Codes'!$A:$A,'AveragePrices&amp;Codes'!$B:$B),AGRIBALYSE_Cooked!$C:$C,AGRIBALYSE_Cooked!AC:AC)*$E112),"")</f>
        <v>0.26750498004600004</v>
      </c>
      <c r="Z112">
        <f>IFERROR(IF($F112="Raw",_xlfn.XLOOKUP(_xlfn.XLOOKUP(Tool_Italy!$D112,'AveragePrices&amp;Codes'!$A:$A,'AveragePrices&amp;Codes'!$B:$B),AGRIBALYSE_Raw!$B:$B,AGRIBALYSE_Raw!AC:AC)*$E112,_xlfn.XLOOKUP(_xlfn.XLOOKUP(Tool_Italy!$D112,'AveragePrices&amp;Codes'!$A:$A,'AveragePrices&amp;Codes'!$B:$B),AGRIBALYSE_Cooked!$C:$C,AGRIBALYSE_Cooked!AD:AD)*$E112),"")</f>
        <v>20.235431935200001</v>
      </c>
      <c r="AA112">
        <f>IFERROR(IF($F112="Raw",_xlfn.XLOOKUP(_xlfn.XLOOKUP(Tool_Italy!$D112,'AveragePrices&amp;Codes'!$A:$A,'AveragePrices&amp;Codes'!$B:$B),AGRIBALYSE_Raw!$B:$B,AGRIBALYSE_Raw!AD:AD)*$E112,_xlfn.XLOOKUP(_xlfn.XLOOKUP(Tool_Italy!$D112,'AveragePrices&amp;Codes'!$A:$A,'AveragePrices&amp;Codes'!$B:$B),AGRIBALYSE_Cooked!$C:$C,AGRIBALYSE_Cooked!AE:AE)*$E112),"")</f>
        <v>5.4128650964400013E-6</v>
      </c>
      <c r="AB112" cm="1">
        <f t="array" ref="AB112">IFERROR(_xlfn.XLOOKUP(Tool_Italy!$F112&amp;$E$2,'Cooking methods'!$A:$A&amp;'Cooking methods'!$B:$B,'Cooking methods'!C:C)*$E112,"")</f>
        <v>0.74606673303600013</v>
      </c>
      <c r="AC112" cm="1">
        <f t="array" ref="AC112">IFERROR(_xlfn.XLOOKUP(Tool_Italy!$F112&amp;$E$2,'Cooking methods'!$A:$A&amp;'Cooking methods'!$B:$B,'Cooking methods'!D:D)*$E112,"")</f>
        <v>3.6812901771150004E-8</v>
      </c>
      <c r="AD112" cm="1">
        <f t="array" ref="AD112">IFERROR(_xlfn.XLOOKUP(Tool_Italy!$F112&amp;$E$2,'Cooking methods'!$A:$A&amp;'Cooking methods'!$B:$B,'Cooking methods'!E:E)*$E112,"")</f>
        <v>4.6944073176000002E-2</v>
      </c>
      <c r="AE112" cm="1">
        <f t="array" ref="AE112">IFERROR(_xlfn.XLOOKUP(Tool_Italy!$F112&amp;$E$2,'Cooking methods'!$A:$A&amp;'Cooking methods'!$B:$B,'Cooking methods'!F:F)*$E112,"")</f>
        <v>1.5713477699940003E-3</v>
      </c>
      <c r="AF112" cm="1">
        <f t="array" ref="AF112">IFERROR(_xlfn.XLOOKUP(Tool_Italy!$F112&amp;$E$2,'Cooking methods'!$A:$A&amp;'Cooking methods'!$B:$B,'Cooking methods'!G:G)*$E112,"")</f>
        <v>9.5111693297760016E-9</v>
      </c>
      <c r="AG112" cm="1">
        <f t="array" ref="AG112">IFERROR(_xlfn.XLOOKUP(Tool_Italy!$F112&amp;$E$2,'Cooking methods'!$A:$A&amp;'Cooking methods'!$B:$B,'Cooking methods'!H:H)*$E112,"")</f>
        <v>3.2973535509480002E-9</v>
      </c>
      <c r="AH112" cm="1">
        <f t="array" ref="AH112">IFERROR(_xlfn.XLOOKUP(Tool_Italy!$F112&amp;$E$2,'Cooking methods'!$A:$A&amp;'Cooking methods'!$B:$B,'Cooking methods'!I:I)*$E112,"")</f>
        <v>1.6533935144220006E-9</v>
      </c>
      <c r="AI112" cm="1">
        <f t="array" ref="AI112">IFERROR(_xlfn.XLOOKUP(Tool_Italy!$F112&amp;$E$2,'Cooking methods'!$A:$A&amp;'Cooking methods'!$B:$B,'Cooking methods'!J:J)*$E112,"")</f>
        <v>1.9007625225300002E-3</v>
      </c>
      <c r="AJ112" cm="1">
        <f t="array" ref="AJ112">IFERROR(_xlfn.XLOOKUP(Tool_Italy!$F112&amp;$E$2,'Cooking methods'!$A:$A&amp;'Cooking methods'!$B:$B,'Cooking methods'!K:K)*$E112,"")</f>
        <v>7.0566522395880014E-5</v>
      </c>
      <c r="AK112" cm="1">
        <f t="array" ref="AK112">IFERROR(_xlfn.XLOOKUP(Tool_Italy!$F112&amp;$E$2,'Cooking methods'!$A:$A&amp;'Cooking methods'!$B:$B,'Cooking methods'!L:L)*$E112,"")</f>
        <v>4.1990544858000012E-4</v>
      </c>
      <c r="AL112" cm="1">
        <f t="array" ref="AL112">IFERROR(_xlfn.XLOOKUP(Tool_Italy!$F112&amp;$E$2,'Cooking methods'!$A:$A&amp;'Cooking methods'!$B:$B,'Cooking methods'!M:M)*$E112,"")</f>
        <v>3.96567498615E-3</v>
      </c>
      <c r="AM112" cm="1">
        <f t="array" ref="AM112">IFERROR(_xlfn.XLOOKUP(Tool_Italy!$F112&amp;$E$2,'Cooking methods'!$A:$A&amp;'Cooking methods'!$B:$B,'Cooking methods'!N:N)*$E112,"")</f>
        <v>1.6649531135880002</v>
      </c>
      <c r="AN112" cm="1">
        <f t="array" ref="AN112">IFERROR(_xlfn.XLOOKUP(Tool_Italy!$F112&amp;$E$2,'Cooking methods'!$A:$A&amp;'Cooking methods'!$B:$B,'Cooking methods'!O:O)*$E112,"")</f>
        <v>1.8724021887000004</v>
      </c>
      <c r="AO112" cm="1">
        <f t="array" ref="AO112">IFERROR(_xlfn.XLOOKUP(Tool_Italy!$F112&amp;$E$2,'Cooking methods'!$A:$A&amp;'Cooking methods'!$B:$B,'Cooking methods'!P:P)*$E112,"")</f>
        <v>0.15361358038800002</v>
      </c>
      <c r="AP112" cm="1">
        <f t="array" ref="AP112">IFERROR(_xlfn.XLOOKUP(Tool_Italy!$F112&amp;$E$2,'Cooking methods'!$A:$A&amp;'Cooking methods'!$B:$B,'Cooking methods'!Q:Q)*$E112,"")</f>
        <v>11.796195042839999</v>
      </c>
      <c r="AQ112" cm="1">
        <f t="array" ref="AQ112">IFERROR(_xlfn.XLOOKUP(Tool_Italy!$F112&amp;$E$2,'Cooking methods'!$A:$A&amp;'Cooking methods'!$B:$B,'Cooking methods'!R:R)*$E112,"")</f>
        <v>1.4401696256076003E-6</v>
      </c>
      <c r="AR112" cm="1">
        <f t="array" ref="AR112">IFERROR(_xlfn.XLOOKUP(Tool_Italy!$G112&amp;$E$2,'Waste management'!$A:$A&amp;'Waste management'!$B:$B,'Waste management'!C:C)*$E112,"")</f>
        <v>0.16221270600000001</v>
      </c>
      <c r="AS112" cm="1">
        <f t="array" ref="AS112">IFERROR(_xlfn.XLOOKUP(Tool_Italy!$G112&amp;$E$2,'Waste management'!$A:$A&amp;'Waste management'!$B:$B,'Waste management'!D:D)*$E112,"")</f>
        <v>1.1655367938000002E-9</v>
      </c>
      <c r="AT112" cm="1">
        <f t="array" ref="AT112">IFERROR(_xlfn.XLOOKUP(Tool_Italy!$G112&amp;$E$2,'Waste management'!$A:$A&amp;'Waste management'!$B:$B,'Waste management'!E:E)*$E112,"")</f>
        <v>2.4821280000000001E-3</v>
      </c>
      <c r="AU112" cm="1">
        <f t="array" ref="AU112">IFERROR(_xlfn.XLOOKUP(Tool_Italy!$G112&amp;$E$2,'Waste management'!$A:$A&amp;'Waste management'!$B:$B,'Waste management'!F:F)*$E112,"")</f>
        <v>3.66678E-4</v>
      </c>
      <c r="AV112" cm="1">
        <f t="array" ref="AV112">IFERROR(_xlfn.XLOOKUP(Tool_Italy!$G112&amp;$E$2,'Waste management'!$A:$A&amp;'Waste management'!$B:$B,'Waste management'!G:G)*$E112,"")</f>
        <v>3.2777064360000004E-8</v>
      </c>
      <c r="AW112" cm="1">
        <f t="array" ref="AW112">IFERROR(_xlfn.XLOOKUP(Tool_Italy!$G112&amp;$E$2,'Waste management'!$A:$A&amp;'Waste management'!$B:$B,'Waste management'!H:H)*$E112,"")</f>
        <v>1.0710128466000001E-9</v>
      </c>
      <c r="AX112" cm="1">
        <f t="array" ref="AX112">IFERROR(_xlfn.XLOOKUP(Tool_Italy!$G112&amp;$E$2,'Waste management'!$A:$A&amp;'Waste management'!$B:$B,'Waste management'!I:I)*$E112,"")</f>
        <v>7.6531621860000003E-10</v>
      </c>
      <c r="AY112" cm="1">
        <f t="array" ref="AY112">IFERROR(_xlfn.XLOOKUP(Tool_Italy!$G112&amp;$E$2,'Waste management'!$A:$A&amp;'Waste management'!$B:$B,'Waste management'!J:J)*$E112,"")</f>
        <v>6.2335260000000005E-3</v>
      </c>
      <c r="AZ112" cm="1">
        <f t="array" ref="AZ112">IFERROR(_xlfn.XLOOKUP(Tool_Italy!$G112&amp;$E$2,'Waste management'!$A:$A&amp;'Waste management'!$B:$B,'Waste management'!K:K)*$E112,"")</f>
        <v>1.0017727578000001E-5</v>
      </c>
      <c r="BA112" cm="1">
        <f t="array" ref="BA112">IFERROR(_xlfn.XLOOKUP(Tool_Italy!$G112&amp;$E$2,'Waste management'!$A:$A&amp;'Waste management'!$B:$B,'Waste management'!L:L)*$E112,"")</f>
        <v>2.7462546252000002E-4</v>
      </c>
      <c r="BB112" cm="1">
        <f t="array" ref="BB112">IFERROR(_xlfn.XLOOKUP(Tool_Italy!$G112&amp;$E$2,'Waste management'!$A:$A&amp;'Waste management'!$B:$B,'Waste management'!M:M)*$E112,"")</f>
        <v>2.7500850000000004E-2</v>
      </c>
      <c r="BC112" cm="1">
        <f t="array" ref="BC112">IFERROR(_xlfn.XLOOKUP(Tool_Italy!$G112&amp;$E$2,'Waste management'!$A:$A&amp;'Waste management'!$B:$B,'Waste management'!N:N)*$E112,"")</f>
        <v>23.622750648000004</v>
      </c>
      <c r="BD112" cm="1">
        <f t="array" ref="BD112">IFERROR(_xlfn.XLOOKUP(Tool_Italy!$G112&amp;$E$2,'Waste management'!$A:$A&amp;'Waste management'!$B:$B,'Waste management'!O:O)*$E112,"")</f>
        <v>1.5360423480000001</v>
      </c>
      <c r="BE112" cm="1">
        <f t="array" ref="BE112">IFERROR(_xlfn.XLOOKUP(Tool_Italy!$G112&amp;$E$2,'Waste management'!$A:$A&amp;'Waste management'!$B:$B,'Waste management'!P:P)*$E112,"")</f>
        <v>3.2267664000000001E-2</v>
      </c>
      <c r="BF112" cm="1">
        <f t="array" ref="BF112">IFERROR(_xlfn.XLOOKUP(Tool_Italy!$G112&amp;$E$2,'Waste management'!$A:$A&amp;'Waste management'!$B:$B,'Waste management'!Q:Q)*$E112,"")</f>
        <v>1.015754472</v>
      </c>
      <c r="BG112" cm="1">
        <f t="array" ref="BG112">IFERROR(_xlfn.XLOOKUP(Tool_Italy!$G112&amp;$E$2,'Waste management'!$A:$A&amp;'Waste management'!$B:$B,'Waste management'!R:R)*$E112,"")</f>
        <v>3.1541359500000001E-7</v>
      </c>
      <c r="BH112">
        <f>IFERROR((L112+AR112+AB112)*_xlfn.XLOOKUP(Tool_Italy!BH$4,Monetization_Factors!$A:$A,Monetization_Factors!$D:$D),"")</f>
        <v>0.29608525615518966</v>
      </c>
      <c r="BI112">
        <f>IFERROR((M112+AS112+AC112)*_xlfn.XLOOKUP(Tool_Italy!BI$4,Monetization_Factors!$A:$A,Monetization_Factors!$D:$D),"")</f>
        <v>2.8004217308064776E-6</v>
      </c>
      <c r="BJ112">
        <f>IFERROR((N112+AT112+AD112)*_xlfn.XLOOKUP(Tool_Italy!BJ$4,Monetization_Factors!$A:$A,Monetization_Factors!$D:$D),"")</f>
        <v>5.5885830463957785E-4</v>
      </c>
      <c r="BK112">
        <f>IFERROR((O112+AU112+AE112)*_xlfn.XLOOKUP(Tool_Italy!BK$4,Monetization_Factors!$A:$A,Monetization_Factors!$D:$D),"")</f>
        <v>1.1098303830874378E-2</v>
      </c>
      <c r="BL112">
        <f>IFERROR((P112+AV112+AF112)*_xlfn.XLOOKUP(Tool_Italy!BL$4,Monetization_Factors!$A:$A,Monetization_Factors!$D:$D),"")</f>
        <v>0.10583673487066929</v>
      </c>
      <c r="BM112">
        <f>IFERROR((Q112+AW112+AG112)*_xlfn.XLOOKUP(Tool_Italy!BM$4,Monetization_Factors!$A:$A,Monetization_Factors!$D:$D),"")</f>
        <v>3.0504782117947417E-2</v>
      </c>
      <c r="BN112">
        <f>IFERROR((R112+AX112+AH112)*_xlfn.XLOOKUP(Tool_Italy!BN$4,Monetization_Factors!$A:$A,Monetization_Factors!$D:$D),"")</f>
        <v>8.9303567970290248E-3</v>
      </c>
      <c r="BO112">
        <f>IFERROR((S112+AY112+AI112)*_xlfn.XLOOKUP(Tool_Italy!BO$4,Monetization_Factors!$A:$A,Monetization_Factors!$D:$D),"")</f>
        <v>5.5486686589140558E-3</v>
      </c>
      <c r="BP112">
        <f>IFERROR((T112+AZ112+AJ112)*_xlfn.XLOOKUP(Tool_Italy!BP$4,Monetization_Factors!$A:$A,Monetization_Factors!$D:$D),"")</f>
        <v>1.1173352848041392E-3</v>
      </c>
      <c r="BQ112">
        <f>IFERROR((U112+BA112+AK112)*_xlfn.XLOOKUP(Tool_Italy!BQ$4,Monetization_Factors!$A:$A,Monetization_Factors!$D:$D),"")</f>
        <v>4.3822996844785862E-2</v>
      </c>
      <c r="BR112" t="str">
        <f>IFERROR((V112+BB112+AL112)*_xlfn.XLOOKUP(Tool_Italy!BR$4,Monetization_Factors!$A:$A,Monetization_Factors!$D:$D),"")</f>
        <v/>
      </c>
      <c r="BS112">
        <f>IFERROR((W112+BC112+AM112)*_xlfn.XLOOKUP(Tool_Italy!BS$4,Monetization_Factors!$A:$A,Monetization_Factors!$D:$D),"")</f>
        <v>2.0927001088730125E-3</v>
      </c>
      <c r="BT112">
        <f>IFERROR((X112+BD112+AN112)*_xlfn.XLOOKUP(Tool_Italy!BT$4,Monetization_Factors!$A:$A,Monetization_Factors!$D:$D),"")</f>
        <v>-3.3157224695217528E-2</v>
      </c>
      <c r="BU112">
        <f>IFERROR((Y112+BE112+AO112)*_xlfn.XLOOKUP(Tool_Italy!BU$4,Monetization_Factors!$A:$A,Monetization_Factors!$D:$D),"")</f>
        <v>2.8812364171368924E-3</v>
      </c>
      <c r="BV112">
        <f>IFERROR((Z112+BF112+AP112)*_xlfn.XLOOKUP(Tool_Italy!BV$4,Monetization_Factors!$A:$A,Monetization_Factors!$D:$D),"")</f>
        <v>5.4570489207030837E-2</v>
      </c>
      <c r="BW112">
        <f>IFERROR((AA112+BG112+AQ112)*_xlfn.XLOOKUP(Tool_Italy!BW$4,Monetization_Factors!$A:$A,Monetization_Factors!$D:$D),"")</f>
        <v>1.4975746919073581E-5</v>
      </c>
      <c r="BX112" s="38" cm="1">
        <f t="array" ref="BX112">IFERROR(_xlfn.IFS(I112&lt;&gt;0,I112*E112,I112="",J112*E112),"")</f>
        <v>8.3140005600000002</v>
      </c>
      <c r="BY112" s="38">
        <f t="shared" si="67"/>
        <v>0.48608527322654066</v>
      </c>
      <c r="BZ112" s="38">
        <f t="shared" si="71"/>
        <v>8.8000858332265413</v>
      </c>
      <c r="CA112" s="38">
        <f t="shared" si="68"/>
        <v>9.347793715895013E-4</v>
      </c>
      <c r="CB112">
        <f t="shared" si="102"/>
        <v>2.2758130317360004</v>
      </c>
      <c r="CC112">
        <f t="shared" si="72"/>
        <v>6.9956262409950015E-8</v>
      </c>
      <c r="CD112">
        <f t="shared" si="73"/>
        <v>0.36618033333600009</v>
      </c>
      <c r="CE112">
        <f t="shared" si="74"/>
        <v>7.3320324288540005E-3</v>
      </c>
      <c r="CF112">
        <f t="shared" si="75"/>
        <v>1.0601972641737602E-7</v>
      </c>
      <c r="CG112">
        <f t="shared" si="76"/>
        <v>1.4689701699154799E-7</v>
      </c>
      <c r="CH112">
        <f t="shared" si="77"/>
        <v>7.7679502732020013E-9</v>
      </c>
      <c r="CI112">
        <f t="shared" si="78"/>
        <v>1.267283803995E-2</v>
      </c>
      <c r="CJ112">
        <f t="shared" si="79"/>
        <v>4.5803855911788E-4</v>
      </c>
      <c r="CK112">
        <f t="shared" si="80"/>
        <v>1.0712910047700001E-2</v>
      </c>
      <c r="CL112">
        <f t="shared" si="81"/>
        <v>4.6028445067950008E-2</v>
      </c>
      <c r="CM112">
        <f t="shared" si="82"/>
        <v>43.004166335868007</v>
      </c>
      <c r="CN112">
        <f t="shared" si="83"/>
        <v>-148.90569483330003</v>
      </c>
      <c r="CO112">
        <f t="shared" si="84"/>
        <v>0.45338622443400012</v>
      </c>
      <c r="CP112">
        <f t="shared" si="85"/>
        <v>33.04738145004</v>
      </c>
      <c r="CQ112">
        <f t="shared" si="86"/>
        <v>7.1684483170476012E-6</v>
      </c>
      <c r="CR112">
        <f t="shared" si="103"/>
        <v>4.3765635225692318E-3</v>
      </c>
      <c r="CS112">
        <f t="shared" si="87"/>
        <v>1.3453127386528849E-10</v>
      </c>
      <c r="CT112">
        <f t="shared" si="88"/>
        <v>7.0419294872307706E-4</v>
      </c>
      <c r="CU112">
        <f t="shared" si="89"/>
        <v>1.410006236318077E-5</v>
      </c>
      <c r="CV112">
        <f t="shared" si="90"/>
        <v>2.0388408926418466E-10</v>
      </c>
      <c r="CW112">
        <f t="shared" si="91"/>
        <v>2.8249426344528462E-10</v>
      </c>
      <c r="CX112">
        <f t="shared" si="92"/>
        <v>1.4938365910003847E-11</v>
      </c>
      <c r="CY112">
        <f t="shared" si="93"/>
        <v>2.4370842384519231E-5</v>
      </c>
      <c r="CZ112">
        <f t="shared" si="94"/>
        <v>8.8084338291899997E-7</v>
      </c>
      <c r="DA112">
        <f t="shared" si="95"/>
        <v>2.0601750091730771E-5</v>
      </c>
      <c r="DB112">
        <f t="shared" si="96"/>
        <v>8.8516240515288476E-5</v>
      </c>
      <c r="DC112">
        <f t="shared" si="97"/>
        <v>8.2700319876669245E-2</v>
      </c>
      <c r="DD112">
        <f t="shared" si="98"/>
        <v>-0.28635710544865389</v>
      </c>
      <c r="DE112">
        <f t="shared" si="99"/>
        <v>8.7189658545000026E-4</v>
      </c>
      <c r="DF112">
        <f t="shared" si="100"/>
        <v>6.3552656634692312E-2</v>
      </c>
      <c r="DG112">
        <f t="shared" si="101"/>
        <v>1.3785477532783848E-8</v>
      </c>
      <c r="DH112" s="5">
        <f>IFERROR(((((L112+AB112)*(1/$H112))+AR112)/$F$2)/($B$2*('CAR.CAP_per person'!B$2)/(_xlfn.XLOOKUP($E$2,EU_countries_GDP!$A$2:$A$29,EU_countries_GDP!$E$2:$E$29))),"")</f>
        <v>0.13403711471573923</v>
      </c>
      <c r="DI112" s="5">
        <f>IFERROR(((((M112+AC112)*(1/$H112))+AS112)/$F$2)/($B$2*('CAR.CAP_per person'!C$2)/(_xlfn.XLOOKUP($E$2,EU_countries_GDP!$A$2:$A$29,EU_countries_GDP!$E$2:$E$29))),"")</f>
        <v>5.4265752298643861E-5</v>
      </c>
      <c r="DJ112" s="5">
        <f>IFERROR(((((N112+AD112)*(1/$H112))+AT112)/$F$2)/($B$2*('CAR.CAP_per person'!D$2)/(_xlfn.XLOOKUP($E$2,EU_countries_GDP!$A$2:$A$29,EU_countries_GDP!$E$2:$E$29))),"")</f>
        <v>2.9292674340521715E-4</v>
      </c>
      <c r="DK112" s="5">
        <f>IFERROR(((((O112+AE112)*(1/$H112))+AU112)/$F$2)/($B$2*('CAR.CAP_per person'!E$2)/(_xlfn.XLOOKUP($E$2,EU_countries_GDP!$A$2:$A$29,EU_countries_GDP!$E$2:$E$29))),"")</f>
        <v>7.3549048900638236E-3</v>
      </c>
      <c r="DL112" s="5">
        <f>IFERROR(((((P112+AF112)*(1/$H112))+AV112)/$F$2)/($B$2*('CAR.CAP_per person'!F$2)/(_xlfn.XLOOKUP($E$2,EU_countries_GDP!$A$2:$A$29,EU_countries_GDP!$E$2:$E$29))),"")</f>
        <v>6.6928581795433345E-2</v>
      </c>
      <c r="DM112" s="5">
        <f>IFERROR(((((Q112+AG112)*(1/$H112))+AW112)/$F$2)/($B$2*('CAR.CAP_per person'!G$2)/(_xlfn.XLOOKUP($E$2,EU_countries_GDP!$A$2:$A$29,EU_countries_GDP!$E$2:$E$29))),"")</f>
        <v>6.4394755127825359E-2</v>
      </c>
      <c r="DN112" s="5">
        <f>IFERROR(((((R112+AH112)*(1/$H112))+AX112)/$F$2)/($B$2*('CAR.CAP_per person'!H$2)/(_xlfn.XLOOKUP($E$2,EU_countries_GDP!$A$2:$A$29,EU_countries_GDP!$E$2:$E$29))),"")</f>
        <v>7.4364763933220453E-4</v>
      </c>
      <c r="DO112" s="5">
        <f>IFERROR(((((S112+AI112)*(1/$H112))+AY112)/$F$2)/($B$2*('CAR.CAP_per person'!I$2)/(_xlfn.XLOOKUP($E$2,EU_countries_GDP!$A$2:$A$29,EU_countries_GDP!$E$2:$E$29))),"")</f>
        <v>3.3926784660103832E-3</v>
      </c>
      <c r="DP112" s="5">
        <f>IFERROR(((((T112+AJ112)*(1/$H112))+AZ112)/$F$2)/($B$2*('CAR.CAP_per person'!J$2)/(_xlfn.XLOOKUP($E$2,EU_countries_GDP!$A$2:$A$29,EU_countries_GDP!$E$2:$E$29))),"")</f>
        <v>3.2862955590670345E-2</v>
      </c>
      <c r="DQ112" s="5">
        <f>IFERROR(((((U112+AK112)*(1/$H112))+BA112)/$F$2)/($B$2*('CAR.CAP_per person'!K$2)/(_xlfn.XLOOKUP($E$2,EU_countries_GDP!$A$2:$A$29,EU_countries_GDP!$E$2:$E$29))),"")</f>
        <v>2.2200038116819056E-2</v>
      </c>
      <c r="DR112" s="5">
        <f>IFERROR(((((V112+AL112)*(1/$H112))+BB112)/$F$2)/($B$2*('CAR.CAP_per person'!L$2)/(_xlfn.XLOOKUP($E$2,EU_countries_GDP!$A$2:$A$29,EU_countries_GDP!$E$2:$E$29))),"")</f>
        <v>1.7643087066213929E-3</v>
      </c>
      <c r="DS112" s="5">
        <f>IFERROR(((((W112+AM112)*(1/$H112))+BC112)/$F$2)/($B$2*('CAR.CAP_per person'!M$2)/(_xlfn.XLOOKUP($E$2,EU_countries_GDP!$A$2:$A$29,EU_countries_GDP!$E$2:$E$29))),"")</f>
        <v>8.1928283185290579E-2</v>
      </c>
      <c r="DT112" s="5">
        <f>IFERROR(((((X112+AN112)*(1/$H112))+BD112)/$F$2)/($B$2*('CAR.CAP_per person'!N$2)/(_xlfn.XLOOKUP($E$2,EU_countries_GDP!$A$2:$A$29,EU_countries_GDP!$E$2:$E$29))),"")</f>
        <v>-4.9961461950023978</v>
      </c>
      <c r="DU112" s="5">
        <f>IFERROR(((((Y112+AO112)*(1/$H112))+BE112)/$F$2)/($B$2*('CAR.CAP_per person'!O$2)/(_xlfn.XLOOKUP($E$2,EU_countries_GDP!$A$2:$A$29,EU_countries_GDP!$E$2:$E$29))),"")</f>
        <v>1.0001696193304198E-3</v>
      </c>
      <c r="DV112" s="5">
        <f>IFERROR(((((Z112+AP112)*(1/$H112))+BF112)/$F$2)/($B$2*('CAR.CAP_per person'!P$2)/(_xlfn.XLOOKUP($E$2,EU_countries_GDP!$A$2:$A$29,EU_countries_GDP!$E$2:$E$29))),"")</f>
        <v>6.1059134619568453E-2</v>
      </c>
      <c r="DW112" s="5">
        <f>IFERROR(((((AA112+AQ112)*(1/$H112))+BG112)/$F$2)/($B$2*('CAR.CAP_per person'!Q$2)/(_xlfn.XLOOKUP($E$2,EU_countries_GDP!$A$2:$A$29,EU_countries_GDP!$E$2:$E$29))),"")</f>
        <v>1.3358044174567471E-2</v>
      </c>
    </row>
    <row r="113" spans="1:127">
      <c r="A113" t="s">
        <v>241</v>
      </c>
      <c r="B113" t="str">
        <f>_xlfn.XLOOKUP(D113,Table5[Ingredient],Table5[Category],"",FALSE)</f>
        <v xml:space="preserve">Other </v>
      </c>
      <c r="C113" s="33" t="s">
        <v>257</v>
      </c>
      <c r="D113" s="33" t="s">
        <v>235</v>
      </c>
      <c r="E113" s="33">
        <v>0.31340000000000007</v>
      </c>
      <c r="F113" s="33" t="s">
        <v>189</v>
      </c>
      <c r="G113" s="33" t="s">
        <v>180</v>
      </c>
      <c r="H113" s="91">
        <f>Dataset_IT!M18</f>
        <v>0.25511688403617128</v>
      </c>
      <c r="I113" s="33"/>
      <c r="J113" s="37">
        <f>IFERROR(INDEX('AveragePrices&amp;Codes'!G:AG, MATCH($D113, 'AveragePrices&amp;Codes'!$A:$A, 0), MATCH(Tool_Italy!$E$2, 'AveragePrices&amp;Codes'!$G$1:$AG$1, 0)),"")</f>
        <v>8.5797892143076933</v>
      </c>
      <c r="K113" s="37">
        <f>IFERROR(E113/(_xlfn.XLOOKUP(A113,Dataset_IT!$Q$2:$Q$9,Dataset_IT!$R$2:$R$9)),"")</f>
        <v>4.8215384615384622E-3</v>
      </c>
      <c r="L113">
        <f>IFERROR(IF($F113="Raw",_xlfn.XLOOKUP(_xlfn.XLOOKUP(Tool_Italy!$D113,'AveragePrices&amp;Codes'!$A:$A,'AveragePrices&amp;Codes'!$B:$B),AGRIBALYSE_Raw!$B:$B,AGRIBALYSE_Raw!O:O)*$E113,_xlfn.XLOOKUP(_xlfn.XLOOKUP(Tool_Italy!$D113,'AveragePrices&amp;Codes'!$A:$A,'AveragePrices&amp;Codes'!$B:$B),AGRIBALYSE_Cooked!$C:$C,AGRIBALYSE_Cooked!P:P)*$E113),"")</f>
        <v>0.50972316200000012</v>
      </c>
      <c r="M113">
        <f>IFERROR(IF($F113="Raw",_xlfn.XLOOKUP(_xlfn.XLOOKUP(Tool_Italy!$D113,'AveragePrices&amp;Codes'!$A:$A,'AveragePrices&amp;Codes'!$B:$B),AGRIBALYSE_Raw!$B:$B,AGRIBALYSE_Raw!P:P)*$E113,_xlfn.XLOOKUP(_xlfn.XLOOKUP(Tool_Italy!$D113,'AveragePrices&amp;Codes'!$A:$A,'AveragePrices&amp;Codes'!$B:$B),AGRIBALYSE_Cooked!$C:$C,AGRIBALYSE_Cooked!Q:Q)*$E113),"")</f>
        <v>3.1465588782000007E-8</v>
      </c>
      <c r="N113">
        <f>IFERROR(IF($F113="Raw",_xlfn.XLOOKUP(_xlfn.XLOOKUP(Tool_Italy!$D113,'AveragePrices&amp;Codes'!$A:$A,'AveragePrices&amp;Codes'!$B:$B),AGRIBALYSE_Raw!$B:$B,AGRIBALYSE_Raw!Q:Q)*$E113,_xlfn.XLOOKUP(_xlfn.XLOOKUP(Tool_Italy!$D113,'AveragePrices&amp;Codes'!$A:$A,'AveragePrices&amp;Codes'!$B:$B),AGRIBALYSE_Cooked!$C:$C,AGRIBALYSE_Cooked!R:R)*$E113),"")</f>
        <v>8.6749659048000013E-2</v>
      </c>
      <c r="O113">
        <f>IFERROR(IF($F113="Raw",_xlfn.XLOOKUP(_xlfn.XLOOKUP(Tool_Italy!$D113,'AveragePrices&amp;Codes'!$A:$A,'AveragePrices&amp;Codes'!$B:$B),AGRIBALYSE_Raw!$B:$B,AGRIBALYSE_Raw!R:R)*$E113,_xlfn.XLOOKUP(_xlfn.XLOOKUP(Tool_Italy!$D113,'AveragePrices&amp;Codes'!$A:$A,'AveragePrices&amp;Codes'!$B:$B),AGRIBALYSE_Cooked!$C:$C,AGRIBALYSE_Cooked!S:S)*$E113),"")</f>
        <v>4.5112911450000005E-3</v>
      </c>
      <c r="P113">
        <f>IFERROR(IF($F113="Raw",_xlfn.XLOOKUP(_xlfn.XLOOKUP(Tool_Italy!$D113,'AveragePrices&amp;Codes'!$A:$A,'AveragePrices&amp;Codes'!$B:$B),AGRIBALYSE_Raw!$B:$B,AGRIBALYSE_Raw!S:S)*$E113,_xlfn.XLOOKUP(_xlfn.XLOOKUP(Tool_Italy!$D113,'AveragePrices&amp;Codes'!$A:$A,'AveragePrices&amp;Codes'!$B:$B),AGRIBALYSE_Cooked!$C:$C,AGRIBALYSE_Cooked!T:T)*$E113),"")</f>
        <v>1.0936372239400002E-7</v>
      </c>
      <c r="Q113">
        <f>IFERROR(IF($F113="Raw",_xlfn.XLOOKUP(_xlfn.XLOOKUP(Tool_Italy!$D113,'AveragePrices&amp;Codes'!$A:$A,'AveragePrices&amp;Codes'!$B:$B),AGRIBALYSE_Raw!$B:$B,AGRIBALYSE_Raw!T:T)*$E113,_xlfn.XLOOKUP(_xlfn.XLOOKUP(Tool_Italy!$D113,'AveragePrices&amp;Codes'!$A:$A,'AveragePrices&amp;Codes'!$B:$B),AGRIBALYSE_Cooked!$C:$C,AGRIBALYSE_Cooked!U:U)*$E113),"")</f>
        <v>7.5443377968000026E-8</v>
      </c>
      <c r="R113">
        <f>IFERROR(IF($F113="Raw",_xlfn.XLOOKUP(_xlfn.XLOOKUP(Tool_Italy!$D113,'AveragePrices&amp;Codes'!$A:$A,'AveragePrices&amp;Codes'!$B:$B),AGRIBALYSE_Raw!$B:$B,AGRIBALYSE_Raw!U:U)*$E113,_xlfn.XLOOKUP(_xlfn.XLOOKUP(Tool_Italy!$D113,'AveragePrices&amp;Codes'!$A:$A,'AveragePrices&amp;Codes'!$B:$B),AGRIBALYSE_Cooked!$C:$C,AGRIBALYSE_Cooked!V:V)*$E113),"")</f>
        <v>7.8600171550000014E-10</v>
      </c>
      <c r="S113">
        <f>IFERROR(IF($F113="Raw",_xlfn.XLOOKUP(_xlfn.XLOOKUP(Tool_Italy!$D113,'AveragePrices&amp;Codes'!$A:$A,'AveragePrices&amp;Codes'!$B:$B),AGRIBALYSE_Raw!$B:$B,AGRIBALYSE_Raw!V:V)*$E113,_xlfn.XLOOKUP(_xlfn.XLOOKUP(Tool_Italy!$D113,'AveragePrices&amp;Codes'!$A:$A,'AveragePrices&amp;Codes'!$B:$B),AGRIBALYSE_Cooked!$C:$C,AGRIBALYSE_Cooked!W:W)*$E113),"")</f>
        <v>1.4372286756200003E-2</v>
      </c>
      <c r="T113">
        <f>IFERROR(IF($F113="Raw",_xlfn.XLOOKUP(_xlfn.XLOOKUP(Tool_Italy!$D113,'AveragePrices&amp;Codes'!$A:$A,'AveragePrices&amp;Codes'!$B:$B),AGRIBALYSE_Raw!$B:$B,AGRIBALYSE_Raw!W:W)*$E113,_xlfn.XLOOKUP(_xlfn.XLOOKUP(Tool_Italy!$D113,'AveragePrices&amp;Codes'!$A:$A,'AveragePrices&amp;Codes'!$B:$B),AGRIBALYSE_Cooked!$C:$C,AGRIBALYSE_Cooked!X:X)*$E113),"")</f>
        <v>2.0998086447600005E-4</v>
      </c>
      <c r="U113">
        <f>IFERROR(IF($F113="Raw",_xlfn.XLOOKUP(_xlfn.XLOOKUP(Tool_Italy!$D113,'AveragePrices&amp;Codes'!$A:$A,'AveragePrices&amp;Codes'!$B:$B),AGRIBALYSE_Raw!$B:$B,AGRIBALYSE_Raw!X:X)*$E113,_xlfn.XLOOKUP(_xlfn.XLOOKUP(Tool_Italy!$D113,'AveragePrices&amp;Codes'!$A:$A,'AveragePrices&amp;Codes'!$B:$B),AGRIBALYSE_Cooked!$C:$C,AGRIBALYSE_Cooked!Y:Y)*$E113),"")</f>
        <v>6.4764927974000014E-3</v>
      </c>
      <c r="V113">
        <f>IFERROR(IF($F113="Raw",_xlfn.XLOOKUP(_xlfn.XLOOKUP(Tool_Italy!$D113,'AveragePrices&amp;Codes'!$A:$A,'AveragePrices&amp;Codes'!$B:$B),AGRIBALYSE_Raw!$B:$B,AGRIBALYSE_Raw!Y:Y)*$E113,_xlfn.XLOOKUP(_xlfn.XLOOKUP(Tool_Italy!$D113,'AveragePrices&amp;Codes'!$A:$A,'AveragePrices&amp;Codes'!$B:$B),AGRIBALYSE_Cooked!$C:$C,AGRIBALYSE_Cooked!Z:Z)*$E113),"")</f>
        <v>5.8246446158000009E-2</v>
      </c>
      <c r="W113">
        <f>IFERROR(IF($F113="Raw",_xlfn.XLOOKUP(_xlfn.XLOOKUP(Tool_Italy!$D113,'AveragePrices&amp;Codes'!$A:$A,'AveragePrices&amp;Codes'!$B:$B),AGRIBALYSE_Raw!$B:$B,AGRIBALYSE_Raw!Z:Z)*$E113,_xlfn.XLOOKUP(_xlfn.XLOOKUP(Tool_Italy!$D113,'AveragePrices&amp;Codes'!$A:$A,'AveragePrices&amp;Codes'!$B:$B),AGRIBALYSE_Cooked!$C:$C,AGRIBALYSE_Cooked!AA:AA)*$E113),"")</f>
        <v>22.694661364200002</v>
      </c>
      <c r="X113">
        <f>IFERROR(IF($F113="Raw",_xlfn.XLOOKUP(_xlfn.XLOOKUP(Tool_Italy!$D113,'AveragePrices&amp;Codes'!$A:$A,'AveragePrices&amp;Codes'!$B:$B),AGRIBALYSE_Raw!$B:$B,AGRIBALYSE_Raw!AA:AA)*$E113,_xlfn.XLOOKUP(_xlfn.XLOOKUP(Tool_Italy!$D113,'AveragePrices&amp;Codes'!$A:$A,'AveragePrices&amp;Codes'!$B:$B),AGRIBALYSE_Cooked!$C:$C,AGRIBALYSE_Cooked!AB:AB)*$E113),"")</f>
        <v>194.56762056000005</v>
      </c>
      <c r="Y113">
        <f>IFERROR(IF($F113="Raw",_xlfn.XLOOKUP(_xlfn.XLOOKUP(Tool_Italy!$D113,'AveragePrices&amp;Codes'!$A:$A,'AveragePrices&amp;Codes'!$B:$B),AGRIBALYSE_Raw!$B:$B,AGRIBALYSE_Raw!AB:AB)*$E113,_xlfn.XLOOKUP(_xlfn.XLOOKUP(Tool_Italy!$D113,'AveragePrices&amp;Codes'!$A:$A,'AveragePrices&amp;Codes'!$B:$B),AGRIBALYSE_Cooked!$C:$C,AGRIBALYSE_Cooked!AC:AC)*$E113),"")</f>
        <v>6.950665743800001</v>
      </c>
      <c r="Z113">
        <f>IFERROR(IF($F113="Raw",_xlfn.XLOOKUP(_xlfn.XLOOKUP(Tool_Italy!$D113,'AveragePrices&amp;Codes'!$A:$A,'AveragePrices&amp;Codes'!$B:$B),AGRIBALYSE_Raw!$B:$B,AGRIBALYSE_Raw!AC:AC)*$E113,_xlfn.XLOOKUP(_xlfn.XLOOKUP(Tool_Italy!$D113,'AveragePrices&amp;Codes'!$A:$A,'AveragePrices&amp;Codes'!$B:$B),AGRIBALYSE_Cooked!$C:$C,AGRIBALYSE_Cooked!AD:AD)*$E113),"")</f>
        <v>10.471894635400004</v>
      </c>
      <c r="AA113">
        <f>IFERROR(IF($F113="Raw",_xlfn.XLOOKUP(_xlfn.XLOOKUP(Tool_Italy!$D113,'AveragePrices&amp;Codes'!$A:$A,'AveragePrices&amp;Codes'!$B:$B),AGRIBALYSE_Raw!$B:$B,AGRIBALYSE_Raw!AD:AD)*$E113,_xlfn.XLOOKUP(_xlfn.XLOOKUP(Tool_Italy!$D113,'AveragePrices&amp;Codes'!$A:$A,'AveragePrices&amp;Codes'!$B:$B),AGRIBALYSE_Cooked!$C:$C,AGRIBALYSE_Cooked!AE:AE)*$E113),"")</f>
        <v>5.1686059628000008E-6</v>
      </c>
      <c r="AB113" cm="1">
        <f t="array" ref="AB113">IFERROR(_xlfn.XLOOKUP(Tool_Italy!$F113&amp;$E$2,'Cooking methods'!$A:$A&amp;'Cooking methods'!$B:$B,'Cooking methods'!C:C)*$E113,"")</f>
        <v>0</v>
      </c>
      <c r="AC113" cm="1">
        <f t="array" ref="AC113">IFERROR(_xlfn.XLOOKUP(Tool_Italy!$F113&amp;$E$2,'Cooking methods'!$A:$A&amp;'Cooking methods'!$B:$B,'Cooking methods'!D:D)*$E113,"")</f>
        <v>0</v>
      </c>
      <c r="AD113" cm="1">
        <f t="array" ref="AD113">IFERROR(_xlfn.XLOOKUP(Tool_Italy!$F113&amp;$E$2,'Cooking methods'!$A:$A&amp;'Cooking methods'!$B:$B,'Cooking methods'!E:E)*$E113,"")</f>
        <v>0</v>
      </c>
      <c r="AE113" cm="1">
        <f t="array" ref="AE113">IFERROR(_xlfn.XLOOKUP(Tool_Italy!$F113&amp;$E$2,'Cooking methods'!$A:$A&amp;'Cooking methods'!$B:$B,'Cooking methods'!F:F)*$E113,"")</f>
        <v>0</v>
      </c>
      <c r="AF113" cm="1">
        <f t="array" ref="AF113">IFERROR(_xlfn.XLOOKUP(Tool_Italy!$F113&amp;$E$2,'Cooking methods'!$A:$A&amp;'Cooking methods'!$B:$B,'Cooking methods'!G:G)*$E113,"")</f>
        <v>0</v>
      </c>
      <c r="AG113" cm="1">
        <f t="array" ref="AG113">IFERROR(_xlfn.XLOOKUP(Tool_Italy!$F113&amp;$E$2,'Cooking methods'!$A:$A&amp;'Cooking methods'!$B:$B,'Cooking methods'!H:H)*$E113,"")</f>
        <v>0</v>
      </c>
      <c r="AH113" cm="1">
        <f t="array" ref="AH113">IFERROR(_xlfn.XLOOKUP(Tool_Italy!$F113&amp;$E$2,'Cooking methods'!$A:$A&amp;'Cooking methods'!$B:$B,'Cooking methods'!I:I)*$E113,"")</f>
        <v>0</v>
      </c>
      <c r="AI113" cm="1">
        <f t="array" ref="AI113">IFERROR(_xlfn.XLOOKUP(Tool_Italy!$F113&amp;$E$2,'Cooking methods'!$A:$A&amp;'Cooking methods'!$B:$B,'Cooking methods'!J:J)*$E113,"")</f>
        <v>0</v>
      </c>
      <c r="AJ113" cm="1">
        <f t="array" ref="AJ113">IFERROR(_xlfn.XLOOKUP(Tool_Italy!$F113&amp;$E$2,'Cooking methods'!$A:$A&amp;'Cooking methods'!$B:$B,'Cooking methods'!K:K)*$E113,"")</f>
        <v>0</v>
      </c>
      <c r="AK113" cm="1">
        <f t="array" ref="AK113">IFERROR(_xlfn.XLOOKUP(Tool_Italy!$F113&amp;$E$2,'Cooking methods'!$A:$A&amp;'Cooking methods'!$B:$B,'Cooking methods'!L:L)*$E113,"")</f>
        <v>0</v>
      </c>
      <c r="AL113" cm="1">
        <f t="array" ref="AL113">IFERROR(_xlfn.XLOOKUP(Tool_Italy!$F113&amp;$E$2,'Cooking methods'!$A:$A&amp;'Cooking methods'!$B:$B,'Cooking methods'!M:M)*$E113,"")</f>
        <v>0</v>
      </c>
      <c r="AM113" cm="1">
        <f t="array" ref="AM113">IFERROR(_xlfn.XLOOKUP(Tool_Italy!$F113&amp;$E$2,'Cooking methods'!$A:$A&amp;'Cooking methods'!$B:$B,'Cooking methods'!N:N)*$E113,"")</f>
        <v>0</v>
      </c>
      <c r="AN113" cm="1">
        <f t="array" ref="AN113">IFERROR(_xlfn.XLOOKUP(Tool_Italy!$F113&amp;$E$2,'Cooking methods'!$A:$A&amp;'Cooking methods'!$B:$B,'Cooking methods'!O:O)*$E113,"")</f>
        <v>0</v>
      </c>
      <c r="AO113" cm="1">
        <f t="array" ref="AO113">IFERROR(_xlfn.XLOOKUP(Tool_Italy!$F113&amp;$E$2,'Cooking methods'!$A:$A&amp;'Cooking methods'!$B:$B,'Cooking methods'!P:P)*$E113,"")</f>
        <v>0</v>
      </c>
      <c r="AP113" cm="1">
        <f t="array" ref="AP113">IFERROR(_xlfn.XLOOKUP(Tool_Italy!$F113&amp;$E$2,'Cooking methods'!$A:$A&amp;'Cooking methods'!$B:$B,'Cooking methods'!Q:Q)*$E113,"")</f>
        <v>0</v>
      </c>
      <c r="AQ113" cm="1">
        <f t="array" ref="AQ113">IFERROR(_xlfn.XLOOKUP(Tool_Italy!$F113&amp;$E$2,'Cooking methods'!$A:$A&amp;'Cooking methods'!$B:$B,'Cooking methods'!R:R)*$E113,"")</f>
        <v>0</v>
      </c>
      <c r="AR113" cm="1">
        <f t="array" ref="AR113">IFERROR(_xlfn.XLOOKUP(Tool_Italy!$G113&amp;$E$2,'Waste management'!$A:$A&amp;'Waste management'!$B:$B,'Waste management'!C:C)*$E113,"")</f>
        <v>1.8023634000000004E-2</v>
      </c>
      <c r="AS113" cm="1">
        <f t="array" ref="AS113">IFERROR(_xlfn.XLOOKUP(Tool_Italy!$G113&amp;$E$2,'Waste management'!$A:$A&amp;'Waste management'!$B:$B,'Waste management'!D:D)*$E113,"")</f>
        <v>1.2950408820000005E-10</v>
      </c>
      <c r="AT113" cm="1">
        <f t="array" ref="AT113">IFERROR(_xlfn.XLOOKUP(Tool_Italy!$G113&amp;$E$2,'Waste management'!$A:$A&amp;'Waste management'!$B:$B,'Waste management'!E:E)*$E113,"")</f>
        <v>2.7579200000000007E-4</v>
      </c>
      <c r="AU113" cm="1">
        <f t="array" ref="AU113">IFERROR(_xlfn.XLOOKUP(Tool_Italy!$G113&amp;$E$2,'Waste management'!$A:$A&amp;'Waste management'!$B:$B,'Waste management'!F:F)*$E113,"")</f>
        <v>4.0742000000000004E-5</v>
      </c>
      <c r="AV113" cm="1">
        <f t="array" ref="AV113">IFERROR(_xlfn.XLOOKUP(Tool_Italy!$G113&amp;$E$2,'Waste management'!$A:$A&amp;'Waste management'!$B:$B,'Waste management'!G:G)*$E113,"")</f>
        <v>3.641896040000001E-9</v>
      </c>
      <c r="AW113" cm="1">
        <f t="array" ref="AW113">IFERROR(_xlfn.XLOOKUP(Tool_Italy!$G113&amp;$E$2,'Waste management'!$A:$A&amp;'Waste management'!$B:$B,'Waste management'!H:H)*$E113,"")</f>
        <v>1.1900142740000002E-10</v>
      </c>
      <c r="AX113" cm="1">
        <f t="array" ref="AX113">IFERROR(_xlfn.XLOOKUP(Tool_Italy!$G113&amp;$E$2,'Waste management'!$A:$A&amp;'Waste management'!$B:$B,'Waste management'!I:I)*$E113,"")</f>
        <v>8.5035135400000014E-11</v>
      </c>
      <c r="AY113" cm="1">
        <f t="array" ref="AY113">IFERROR(_xlfn.XLOOKUP(Tool_Italy!$G113&amp;$E$2,'Waste management'!$A:$A&amp;'Waste management'!$B:$B,'Waste management'!J:J)*$E113,"")</f>
        <v>6.9261400000000025E-4</v>
      </c>
      <c r="AZ113" cm="1">
        <f t="array" ref="AZ113">IFERROR(_xlfn.XLOOKUP(Tool_Italy!$G113&amp;$E$2,'Waste management'!$A:$A&amp;'Waste management'!$B:$B,'Waste management'!K:K)*$E113,"")</f>
        <v>1.1130808420000002E-6</v>
      </c>
      <c r="BA113" cm="1">
        <f t="array" ref="BA113">IFERROR(_xlfn.XLOOKUP(Tool_Italy!$G113&amp;$E$2,'Waste management'!$A:$A&amp;'Waste management'!$B:$B,'Waste management'!L:L)*$E113,"")</f>
        <v>3.0513940280000007E-5</v>
      </c>
      <c r="BB113" cm="1">
        <f t="array" ref="BB113">IFERROR(_xlfn.XLOOKUP(Tool_Italy!$G113&amp;$E$2,'Waste management'!$A:$A&amp;'Waste management'!$B:$B,'Waste management'!M:M)*$E113,"")</f>
        <v>3.0556500000000005E-3</v>
      </c>
      <c r="BC113" cm="1">
        <f t="array" ref="BC113">IFERROR(_xlfn.XLOOKUP(Tool_Italy!$G113&amp;$E$2,'Waste management'!$A:$A&amp;'Waste management'!$B:$B,'Waste management'!N:N)*$E113,"")</f>
        <v>2.6247500720000008</v>
      </c>
      <c r="BD113" cm="1">
        <f t="array" ref="BD113">IFERROR(_xlfn.XLOOKUP(Tool_Italy!$G113&amp;$E$2,'Waste management'!$A:$A&amp;'Waste management'!$B:$B,'Waste management'!O:O)*$E113,"")</f>
        <v>0.17067137200000002</v>
      </c>
      <c r="BE113" cm="1">
        <f t="array" ref="BE113">IFERROR(_xlfn.XLOOKUP(Tool_Italy!$G113&amp;$E$2,'Waste management'!$A:$A&amp;'Waste management'!$B:$B,'Waste management'!P:P)*$E113,"")</f>
        <v>3.5852960000000008E-3</v>
      </c>
      <c r="BF113" cm="1">
        <f t="array" ref="BF113">IFERROR(_xlfn.XLOOKUP(Tool_Italy!$G113&amp;$E$2,'Waste management'!$A:$A&amp;'Waste management'!$B:$B,'Waste management'!Q:Q)*$E113,"")</f>
        <v>0.11286160800000002</v>
      </c>
      <c r="BG113" cm="1">
        <f t="array" ref="BG113">IFERROR(_xlfn.XLOOKUP(Tool_Italy!$G113&amp;$E$2,'Waste management'!$A:$A&amp;'Waste management'!$B:$B,'Waste management'!R:R)*$E113,"")</f>
        <v>3.5045955000000004E-8</v>
      </c>
      <c r="BH113">
        <f>IFERROR((L113+AR113+AB113)*_xlfn.XLOOKUP(Tool_Italy!BH$4,Monetization_Factors!$A:$A,Monetization_Factors!$D:$D),"")</f>
        <v>6.8660317477638441E-2</v>
      </c>
      <c r="BI113">
        <f>IFERROR((M113+AS113+AC113)*_xlfn.XLOOKUP(Tool_Italy!BI$4,Monetization_Factors!$A:$A,Monetization_Factors!$D:$D),"")</f>
        <v>1.2647843325599437E-6</v>
      </c>
      <c r="BJ113">
        <f>IFERROR((N113+AT113+AD113)*_xlfn.XLOOKUP(Tool_Italy!BJ$4,Monetization_Factors!$A:$A,Monetization_Factors!$D:$D),"")</f>
        <v>1.3281678890316974E-4</v>
      </c>
      <c r="BK113">
        <f>IFERROR((O113+AU113+AE113)*_xlfn.XLOOKUP(Tool_Italy!BK$4,Monetization_Factors!$A:$A,Monetization_Factors!$D:$D),"")</f>
        <v>6.8902923413988399E-3</v>
      </c>
      <c r="BL113">
        <f>IFERROR((P113+AV113+AF113)*_xlfn.XLOOKUP(Tool_Italy!BL$4,Monetization_Factors!$A:$A,Monetization_Factors!$D:$D),"")</f>
        <v>0.11281056913890583</v>
      </c>
      <c r="BM113">
        <f>IFERROR((Q113+AW113+AG113)*_xlfn.XLOOKUP(Tool_Italy!BM$4,Monetization_Factors!$A:$A,Monetization_Factors!$D:$D),"")</f>
        <v>1.5691359613537834E-2</v>
      </c>
      <c r="BN113">
        <f>IFERROR((R113+AX113+AH113)*_xlfn.XLOOKUP(Tool_Italy!BN$4,Monetization_Factors!$A:$A,Monetization_Factors!$D:$D),"")</f>
        <v>1.0013799764826705E-3</v>
      </c>
      <c r="BO113">
        <f>IFERROR((S113+AY113+AI113)*_xlfn.XLOOKUP(Tool_Italy!BO$4,Monetization_Factors!$A:$A,Monetization_Factors!$D:$D),"")</f>
        <v>6.5960081247836595E-3</v>
      </c>
      <c r="BP113">
        <f>IFERROR((T113+AZ113+AJ113)*_xlfn.XLOOKUP(Tool_Italy!BP$4,Monetization_Factors!$A:$A,Monetization_Factors!$D:$D),"")</f>
        <v>5.1494073766749358E-4</v>
      </c>
      <c r="BQ113">
        <f>IFERROR((U113+BA113+AK113)*_xlfn.XLOOKUP(Tool_Italy!BQ$4,Monetization_Factors!$A:$A,Monetization_Factors!$D:$D),"")</f>
        <v>2.6618027638118037E-2</v>
      </c>
      <c r="BR113" t="str">
        <f>IFERROR((V113+BB113+AL113)*_xlfn.XLOOKUP(Tool_Italy!BR$4,Monetization_Factors!$A:$A,Monetization_Factors!$D:$D),"")</f>
        <v/>
      </c>
      <c r="BS113">
        <f>IFERROR((W113+BC113+AM113)*_xlfn.XLOOKUP(Tool_Italy!BS$4,Monetization_Factors!$A:$A,Monetization_Factors!$D:$D),"")</f>
        <v>1.2321116669326748E-3</v>
      </c>
      <c r="BT113">
        <f>IFERROR((X113+BD113+AN113)*_xlfn.XLOOKUP(Tool_Italy!BT$4,Monetization_Factors!$A:$A,Monetization_Factors!$D:$D),"")</f>
        <v>4.336289024795717E-2</v>
      </c>
      <c r="BU113">
        <f>IFERROR((Y113+BE113+AO113)*_xlfn.XLOOKUP(Tool_Italy!BU$4,Monetization_Factors!$A:$A,Monetization_Factors!$D:$D),"")</f>
        <v>4.4193758588050462E-2</v>
      </c>
      <c r="BV113">
        <f>IFERROR((Z113+BF113+AP113)*_xlfn.XLOOKUP(Tool_Italy!BV$4,Monetization_Factors!$A:$A,Monetization_Factors!$D:$D),"")</f>
        <v>1.7478399225449463E-2</v>
      </c>
      <c r="BW113">
        <f>IFERROR((AA113+BG113+AQ113)*_xlfn.XLOOKUP(Tool_Italy!BW$4,Monetization_Factors!$A:$A,Monetization_Factors!$D:$D),"")</f>
        <v>1.0871051966797241E-5</v>
      </c>
      <c r="BX113" s="38" cm="1">
        <f t="array" ref="BX113">IFERROR(_xlfn.IFS(I113&lt;&gt;0,I113*E113,I113="",J113*E113),"")</f>
        <v>2.6889059397640316</v>
      </c>
      <c r="BY113" s="38">
        <f t="shared" si="67"/>
        <v>0.31857697976400712</v>
      </c>
      <c r="BZ113" s="38">
        <f t="shared" si="71"/>
        <v>3.0074829195280386</v>
      </c>
      <c r="CA113" s="38">
        <f t="shared" si="68"/>
        <v>6.1264803800770596E-4</v>
      </c>
      <c r="CB113">
        <f t="shared" si="102"/>
        <v>0.52774679600000007</v>
      </c>
      <c r="CC113">
        <f t="shared" si="72"/>
        <v>3.1595092870200009E-8</v>
      </c>
      <c r="CD113">
        <f t="shared" si="73"/>
        <v>8.702545104800001E-2</v>
      </c>
      <c r="CE113">
        <f t="shared" si="74"/>
        <v>4.5520331450000003E-3</v>
      </c>
      <c r="CF113">
        <f t="shared" si="75"/>
        <v>1.1300561843400002E-7</v>
      </c>
      <c r="CG113">
        <f t="shared" si="76"/>
        <v>7.5562379395400019E-8</v>
      </c>
      <c r="CH113">
        <f t="shared" si="77"/>
        <v>8.7103685090000017E-10</v>
      </c>
      <c r="CI113">
        <f t="shared" si="78"/>
        <v>1.5064900756200005E-2</v>
      </c>
      <c r="CJ113">
        <f t="shared" si="79"/>
        <v>2.1109394531800005E-4</v>
      </c>
      <c r="CK113">
        <f t="shared" si="80"/>
        <v>6.5070067376800014E-3</v>
      </c>
      <c r="CL113">
        <f t="shared" si="81"/>
        <v>6.1302096158000009E-2</v>
      </c>
      <c r="CM113">
        <f t="shared" si="82"/>
        <v>25.319411436200003</v>
      </c>
      <c r="CN113">
        <f t="shared" si="83"/>
        <v>194.73829193200004</v>
      </c>
      <c r="CO113">
        <f t="shared" si="84"/>
        <v>6.9542510398000008</v>
      </c>
      <c r="CP113">
        <f t="shared" si="85"/>
        <v>10.584756243400003</v>
      </c>
      <c r="CQ113">
        <f t="shared" si="86"/>
        <v>5.2036519178000004E-6</v>
      </c>
      <c r="CR113">
        <f t="shared" si="103"/>
        <v>1.0148976846153848E-3</v>
      </c>
      <c r="CS113">
        <f t="shared" si="87"/>
        <v>6.0759793981153869E-11</v>
      </c>
      <c r="CT113">
        <f t="shared" si="88"/>
        <v>1.6735663663076925E-4</v>
      </c>
      <c r="CU113">
        <f t="shared" si="89"/>
        <v>8.7539098942307706E-6</v>
      </c>
      <c r="CV113">
        <f t="shared" si="90"/>
        <v>2.1731849698846156E-10</v>
      </c>
      <c r="CW113">
        <f t="shared" si="91"/>
        <v>1.4531226806807697E-10</v>
      </c>
      <c r="CX113">
        <f t="shared" si="92"/>
        <v>1.675070867115385E-12</v>
      </c>
      <c r="CY113">
        <f t="shared" si="93"/>
        <v>2.8970962992692318E-5</v>
      </c>
      <c r="CZ113">
        <f t="shared" si="94"/>
        <v>4.0594989484230777E-7</v>
      </c>
      <c r="DA113">
        <f t="shared" si="95"/>
        <v>1.2513474495538464E-5</v>
      </c>
      <c r="DB113">
        <f t="shared" si="96"/>
        <v>1.1788864645769233E-4</v>
      </c>
      <c r="DC113">
        <f t="shared" si="97"/>
        <v>4.8691175838846162E-2</v>
      </c>
      <c r="DD113">
        <f t="shared" si="98"/>
        <v>0.3744967152538462</v>
      </c>
      <c r="DE113">
        <f t="shared" si="99"/>
        <v>1.3373559691923078E-2</v>
      </c>
      <c r="DF113">
        <f t="shared" si="100"/>
        <v>2.0355300468076928E-2</v>
      </c>
      <c r="DG113">
        <f t="shared" si="101"/>
        <v>1.0007022918846154E-8</v>
      </c>
      <c r="DH113" s="5">
        <f>IFERROR(((((L113+AB113)*(1/$H113))+AR113)/$F$2)/($B$2*('CAR.CAP_per person'!B$2)/(_xlfn.XLOOKUP($E$2,EU_countries_GDP!$A$2:$A$29,EU_countries_GDP!$E$2:$E$29))),"")</f>
        <v>3.1990101844508567E-2</v>
      </c>
      <c r="DI113" s="5">
        <f>IFERROR(((((M113+AC113)*(1/$H113))+AS113)/$F$2)/($B$2*('CAR.CAP_per person'!C$2)/(_xlfn.XLOOKUP($E$2,EU_countries_GDP!$A$2:$A$29,EU_countries_GDP!$E$2:$E$29))),"")</f>
        <v>2.4740836200186822E-5</v>
      </c>
      <c r="DJ113" s="5">
        <f>IFERROR(((((N113+AD113)*(1/$H113))+AT113)/$F$2)/($B$2*('CAR.CAP_per person'!D$2)/(_xlfn.XLOOKUP($E$2,EU_countries_GDP!$A$2:$A$29,EU_countries_GDP!$E$2:$E$29))),"")</f>
        <v>6.9804311533836445E-5</v>
      </c>
      <c r="DK113" s="5">
        <f>IFERROR(((((O113+AE113)*(1/$H113))+AU113)/$F$2)/($B$2*('CAR.CAP_per person'!E$2)/(_xlfn.XLOOKUP($E$2,EU_countries_GDP!$A$2:$A$29,EU_countries_GDP!$E$2:$E$29))),"")</f>
        <v>4.711295406084154E-3</v>
      </c>
      <c r="DL113" s="5">
        <f>IFERROR(((((P113+AF113)*(1/$H113))+AV113)/$F$2)/($B$2*('CAR.CAP_per person'!F$2)/(_xlfn.XLOOKUP($E$2,EU_countries_GDP!$A$2:$A$29,EU_countries_GDP!$E$2:$E$29))),"")</f>
        <v>9.0457385560881245E-2</v>
      </c>
      <c r="DM113" s="5">
        <f>IFERROR(((((Q113+AG113)*(1/$H113))+AW113)/$F$2)/($B$2*('CAR.CAP_per person'!G$2)/(_xlfn.XLOOKUP($E$2,EU_countries_GDP!$A$2:$A$29,EU_countries_GDP!$E$2:$E$29))),"")</f>
        <v>3.3265832922238364E-2</v>
      </c>
      <c r="DN113" s="5">
        <f>IFERROR(((((R113+AH113)*(1/$H113))+AX113)/$F$2)/($B$2*('CAR.CAP_per person'!H$2)/(_xlfn.XLOOKUP($E$2,EU_countries_GDP!$A$2:$A$29,EU_countries_GDP!$E$2:$E$29))),"")</f>
        <v>8.3446932752482322E-5</v>
      </c>
      <c r="DO113" s="5">
        <f>IFERROR(((((S113+AI113)*(1/$H113))+AY113)/$F$2)/($B$2*('CAR.CAP_per person'!I$2)/(_xlfn.XLOOKUP($E$2,EU_countries_GDP!$A$2:$A$29,EU_countries_GDP!$E$2:$E$29))),"")</f>
        <v>6.1472661855797861E-3</v>
      </c>
      <c r="DP113" s="5">
        <f>IFERROR(((((T113+AJ113)*(1/$H113))+AZ113)/$F$2)/($B$2*('CAR.CAP_per person'!J$2)/(_xlfn.XLOOKUP($E$2,EU_countries_GDP!$A$2:$A$29,EU_countries_GDP!$E$2:$E$29))),"")</f>
        <v>1.5335738602424117E-2</v>
      </c>
      <c r="DQ113" s="5">
        <f>IFERROR(((((U113+AK113)*(1/$H113))+BA113)/$F$2)/($B$2*('CAR.CAP_per person'!K$2)/(_xlfn.XLOOKUP($E$2,EU_countries_GDP!$A$2:$A$29,EU_countries_GDP!$E$2:$E$29))),"")</f>
        <v>1.369874987230861E-2</v>
      </c>
      <c r="DR113" s="5">
        <f>IFERROR(((((V113+AL113)*(1/$H113))+BB113)/$F$2)/($B$2*('CAR.CAP_per person'!L$2)/(_xlfn.XLOOKUP($E$2,EU_countries_GDP!$A$2:$A$29,EU_countries_GDP!$E$2:$E$29))),"")</f>
        <v>4.0769655025146654E-3</v>
      </c>
      <c r="DS113" s="5">
        <f>IFERROR(((((W113+AM113)*(1/$H113))+BC113)/$F$2)/($B$2*('CAR.CAP_per person'!M$2)/(_xlfn.XLOOKUP($E$2,EU_countries_GDP!$A$2:$A$29,EU_countries_GDP!$E$2:$E$29))),"")</f>
        <v>7.5338355695699216E-2</v>
      </c>
      <c r="DT113" s="5">
        <f>IFERROR(((((X113+AN113)*(1/$H113))+BD113)/$F$2)/($B$2*('CAR.CAP_per person'!N$2)/(_xlfn.XLOOKUP($E$2,EU_countries_GDP!$A$2:$A$29,EU_countries_GDP!$E$2:$E$29))),"")</f>
        <v>6.4798845578991395</v>
      </c>
      <c r="DU113" s="5">
        <f>IFERROR(((((Y113+AO113)*(1/$H113))+BE113)/$F$2)/($B$2*('CAR.CAP_per person'!O$2)/(_xlfn.XLOOKUP($E$2,EU_countries_GDP!$A$2:$A$29,EU_countries_GDP!$E$2:$E$29))),"")</f>
        <v>1.6193664937572391E-2</v>
      </c>
      <c r="DV113" s="5">
        <f>IFERROR(((((Z113+AP113)*(1/$H113))+BF113)/$F$2)/($B$2*('CAR.CAP_per person'!P$2)/(_xlfn.XLOOKUP($E$2,EU_countries_GDP!$A$2:$A$29,EU_countries_GDP!$E$2:$E$29))),"")</f>
        <v>1.9855922638476249E-2</v>
      </c>
      <c r="DW113" s="5">
        <f>IFERROR(((((AA113+AQ113)*(1/$H113))+BG113)/$F$2)/($B$2*('CAR.CAP_per person'!Q$2)/(_xlfn.XLOOKUP($E$2,EU_countries_GDP!$A$2:$A$29,EU_countries_GDP!$E$2:$E$29))),"")</f>
        <v>9.975031090651584E-3</v>
      </c>
    </row>
    <row r="114" spans="1:127">
      <c r="A114" t="s">
        <v>243</v>
      </c>
      <c r="B114" t="str">
        <f>_xlfn.XLOOKUP(D114,Table5[Ingredient],Table5[Category],"",FALSE)</f>
        <v>Starch/satiating food</v>
      </c>
      <c r="C114" s="33" t="s">
        <v>257</v>
      </c>
      <c r="D114" s="33" t="s">
        <v>178</v>
      </c>
      <c r="E114" s="33">
        <v>0</v>
      </c>
      <c r="F114" s="33" t="s">
        <v>179</v>
      </c>
      <c r="G114" s="33" t="s">
        <v>180</v>
      </c>
      <c r="H114" s="91">
        <f>Dataset_IT!M19</f>
        <v>0</v>
      </c>
      <c r="I114" s="33"/>
      <c r="J114" s="37">
        <f>IFERROR(INDEX('AveragePrices&amp;Codes'!G:AG, MATCH($D114, 'AveragePrices&amp;Codes'!$A:$A, 0), MATCH(Tool_Italy!$E$2, 'AveragePrices&amp;Codes'!$G$1:$AG$1, 0)),"")</f>
        <v>4.0569082692307692</v>
      </c>
      <c r="K114" s="37">
        <f>IFERROR(E114/(_xlfn.XLOOKUP(A114,Dataset_IT!$Q$2:$Q$9,Dataset_IT!$R$2:$R$9)),"")</f>
        <v>0</v>
      </c>
      <c r="L114">
        <f>IFERROR(IF($F114="Raw",_xlfn.XLOOKUP(_xlfn.XLOOKUP(Tool_Italy!$D114,'AveragePrices&amp;Codes'!$A:$A,'AveragePrices&amp;Codes'!$B:$B),AGRIBALYSE_Raw!$B:$B,AGRIBALYSE_Raw!O:O)*$E114,_xlfn.XLOOKUP(_xlfn.XLOOKUP(Tool_Italy!$D114,'AveragePrices&amp;Codes'!$A:$A,'AveragePrices&amp;Codes'!$B:$B),AGRIBALYSE_Cooked!$C:$C,AGRIBALYSE_Cooked!P:P)*$E114),"")</f>
        <v>0</v>
      </c>
      <c r="M114">
        <f>IFERROR(IF($F114="Raw",_xlfn.XLOOKUP(_xlfn.XLOOKUP(Tool_Italy!$D114,'AveragePrices&amp;Codes'!$A:$A,'AveragePrices&amp;Codes'!$B:$B),AGRIBALYSE_Raw!$B:$B,AGRIBALYSE_Raw!P:P)*$E114,_xlfn.XLOOKUP(_xlfn.XLOOKUP(Tool_Italy!$D114,'AveragePrices&amp;Codes'!$A:$A,'AveragePrices&amp;Codes'!$B:$B),AGRIBALYSE_Cooked!$C:$C,AGRIBALYSE_Cooked!Q:Q)*$E114),"")</f>
        <v>0</v>
      </c>
      <c r="N114">
        <f>IFERROR(IF($F114="Raw",_xlfn.XLOOKUP(_xlfn.XLOOKUP(Tool_Italy!$D114,'AveragePrices&amp;Codes'!$A:$A,'AveragePrices&amp;Codes'!$B:$B),AGRIBALYSE_Raw!$B:$B,AGRIBALYSE_Raw!Q:Q)*$E114,_xlfn.XLOOKUP(_xlfn.XLOOKUP(Tool_Italy!$D114,'AveragePrices&amp;Codes'!$A:$A,'AveragePrices&amp;Codes'!$B:$B),AGRIBALYSE_Cooked!$C:$C,AGRIBALYSE_Cooked!R:R)*$E114),"")</f>
        <v>0</v>
      </c>
      <c r="O114">
        <f>IFERROR(IF($F114="Raw",_xlfn.XLOOKUP(_xlfn.XLOOKUP(Tool_Italy!$D114,'AveragePrices&amp;Codes'!$A:$A,'AveragePrices&amp;Codes'!$B:$B),AGRIBALYSE_Raw!$B:$B,AGRIBALYSE_Raw!R:R)*$E114,_xlfn.XLOOKUP(_xlfn.XLOOKUP(Tool_Italy!$D114,'AveragePrices&amp;Codes'!$A:$A,'AveragePrices&amp;Codes'!$B:$B),AGRIBALYSE_Cooked!$C:$C,AGRIBALYSE_Cooked!S:S)*$E114),"")</f>
        <v>0</v>
      </c>
      <c r="P114">
        <f>IFERROR(IF($F114="Raw",_xlfn.XLOOKUP(_xlfn.XLOOKUP(Tool_Italy!$D114,'AveragePrices&amp;Codes'!$A:$A,'AveragePrices&amp;Codes'!$B:$B),AGRIBALYSE_Raw!$B:$B,AGRIBALYSE_Raw!S:S)*$E114,_xlfn.XLOOKUP(_xlfn.XLOOKUP(Tool_Italy!$D114,'AveragePrices&amp;Codes'!$A:$A,'AveragePrices&amp;Codes'!$B:$B),AGRIBALYSE_Cooked!$C:$C,AGRIBALYSE_Cooked!T:T)*$E114),"")</f>
        <v>0</v>
      </c>
      <c r="Q114">
        <f>IFERROR(IF($F114="Raw",_xlfn.XLOOKUP(_xlfn.XLOOKUP(Tool_Italy!$D114,'AveragePrices&amp;Codes'!$A:$A,'AveragePrices&amp;Codes'!$B:$B),AGRIBALYSE_Raw!$B:$B,AGRIBALYSE_Raw!T:T)*$E114,_xlfn.XLOOKUP(_xlfn.XLOOKUP(Tool_Italy!$D114,'AveragePrices&amp;Codes'!$A:$A,'AveragePrices&amp;Codes'!$B:$B),AGRIBALYSE_Cooked!$C:$C,AGRIBALYSE_Cooked!U:U)*$E114),"")</f>
        <v>0</v>
      </c>
      <c r="R114">
        <f>IFERROR(IF($F114="Raw",_xlfn.XLOOKUP(_xlfn.XLOOKUP(Tool_Italy!$D114,'AveragePrices&amp;Codes'!$A:$A,'AveragePrices&amp;Codes'!$B:$B),AGRIBALYSE_Raw!$B:$B,AGRIBALYSE_Raw!U:U)*$E114,_xlfn.XLOOKUP(_xlfn.XLOOKUP(Tool_Italy!$D114,'AveragePrices&amp;Codes'!$A:$A,'AveragePrices&amp;Codes'!$B:$B),AGRIBALYSE_Cooked!$C:$C,AGRIBALYSE_Cooked!V:V)*$E114),"")</f>
        <v>0</v>
      </c>
      <c r="S114">
        <f>IFERROR(IF($F114="Raw",_xlfn.XLOOKUP(_xlfn.XLOOKUP(Tool_Italy!$D114,'AveragePrices&amp;Codes'!$A:$A,'AveragePrices&amp;Codes'!$B:$B),AGRIBALYSE_Raw!$B:$B,AGRIBALYSE_Raw!V:V)*$E114,_xlfn.XLOOKUP(_xlfn.XLOOKUP(Tool_Italy!$D114,'AveragePrices&amp;Codes'!$A:$A,'AveragePrices&amp;Codes'!$B:$B),AGRIBALYSE_Cooked!$C:$C,AGRIBALYSE_Cooked!W:W)*$E114),"")</f>
        <v>0</v>
      </c>
      <c r="T114">
        <f>IFERROR(IF($F114="Raw",_xlfn.XLOOKUP(_xlfn.XLOOKUP(Tool_Italy!$D114,'AveragePrices&amp;Codes'!$A:$A,'AveragePrices&amp;Codes'!$B:$B),AGRIBALYSE_Raw!$B:$B,AGRIBALYSE_Raw!W:W)*$E114,_xlfn.XLOOKUP(_xlfn.XLOOKUP(Tool_Italy!$D114,'AveragePrices&amp;Codes'!$A:$A,'AveragePrices&amp;Codes'!$B:$B),AGRIBALYSE_Cooked!$C:$C,AGRIBALYSE_Cooked!X:X)*$E114),"")</f>
        <v>0</v>
      </c>
      <c r="U114">
        <f>IFERROR(IF($F114="Raw",_xlfn.XLOOKUP(_xlfn.XLOOKUP(Tool_Italy!$D114,'AveragePrices&amp;Codes'!$A:$A,'AveragePrices&amp;Codes'!$B:$B),AGRIBALYSE_Raw!$B:$B,AGRIBALYSE_Raw!X:X)*$E114,_xlfn.XLOOKUP(_xlfn.XLOOKUP(Tool_Italy!$D114,'AveragePrices&amp;Codes'!$A:$A,'AveragePrices&amp;Codes'!$B:$B),AGRIBALYSE_Cooked!$C:$C,AGRIBALYSE_Cooked!Y:Y)*$E114),"")</f>
        <v>0</v>
      </c>
      <c r="V114">
        <f>IFERROR(IF($F114="Raw",_xlfn.XLOOKUP(_xlfn.XLOOKUP(Tool_Italy!$D114,'AveragePrices&amp;Codes'!$A:$A,'AveragePrices&amp;Codes'!$B:$B),AGRIBALYSE_Raw!$B:$B,AGRIBALYSE_Raw!Y:Y)*$E114,_xlfn.XLOOKUP(_xlfn.XLOOKUP(Tool_Italy!$D114,'AveragePrices&amp;Codes'!$A:$A,'AveragePrices&amp;Codes'!$B:$B),AGRIBALYSE_Cooked!$C:$C,AGRIBALYSE_Cooked!Z:Z)*$E114),"")</f>
        <v>0</v>
      </c>
      <c r="W114">
        <f>IFERROR(IF($F114="Raw",_xlfn.XLOOKUP(_xlfn.XLOOKUP(Tool_Italy!$D114,'AveragePrices&amp;Codes'!$A:$A,'AveragePrices&amp;Codes'!$B:$B),AGRIBALYSE_Raw!$B:$B,AGRIBALYSE_Raw!Z:Z)*$E114,_xlfn.XLOOKUP(_xlfn.XLOOKUP(Tool_Italy!$D114,'AveragePrices&amp;Codes'!$A:$A,'AveragePrices&amp;Codes'!$B:$B),AGRIBALYSE_Cooked!$C:$C,AGRIBALYSE_Cooked!AA:AA)*$E114),"")</f>
        <v>0</v>
      </c>
      <c r="X114">
        <f>IFERROR(IF($F114="Raw",_xlfn.XLOOKUP(_xlfn.XLOOKUP(Tool_Italy!$D114,'AveragePrices&amp;Codes'!$A:$A,'AveragePrices&amp;Codes'!$B:$B),AGRIBALYSE_Raw!$B:$B,AGRIBALYSE_Raw!AA:AA)*$E114,_xlfn.XLOOKUP(_xlfn.XLOOKUP(Tool_Italy!$D114,'AveragePrices&amp;Codes'!$A:$A,'AveragePrices&amp;Codes'!$B:$B),AGRIBALYSE_Cooked!$C:$C,AGRIBALYSE_Cooked!AB:AB)*$E114),"")</f>
        <v>0</v>
      </c>
      <c r="Y114">
        <f>IFERROR(IF($F114="Raw",_xlfn.XLOOKUP(_xlfn.XLOOKUP(Tool_Italy!$D114,'AveragePrices&amp;Codes'!$A:$A,'AveragePrices&amp;Codes'!$B:$B),AGRIBALYSE_Raw!$B:$B,AGRIBALYSE_Raw!AB:AB)*$E114,_xlfn.XLOOKUP(_xlfn.XLOOKUP(Tool_Italy!$D114,'AveragePrices&amp;Codes'!$A:$A,'AveragePrices&amp;Codes'!$B:$B),AGRIBALYSE_Cooked!$C:$C,AGRIBALYSE_Cooked!AC:AC)*$E114),"")</f>
        <v>0</v>
      </c>
      <c r="Z114">
        <f>IFERROR(IF($F114="Raw",_xlfn.XLOOKUP(_xlfn.XLOOKUP(Tool_Italy!$D114,'AveragePrices&amp;Codes'!$A:$A,'AveragePrices&amp;Codes'!$B:$B),AGRIBALYSE_Raw!$B:$B,AGRIBALYSE_Raw!AC:AC)*$E114,_xlfn.XLOOKUP(_xlfn.XLOOKUP(Tool_Italy!$D114,'AveragePrices&amp;Codes'!$A:$A,'AveragePrices&amp;Codes'!$B:$B),AGRIBALYSE_Cooked!$C:$C,AGRIBALYSE_Cooked!AD:AD)*$E114),"")</f>
        <v>0</v>
      </c>
      <c r="AA114">
        <f>IFERROR(IF($F114="Raw",_xlfn.XLOOKUP(_xlfn.XLOOKUP(Tool_Italy!$D114,'AveragePrices&amp;Codes'!$A:$A,'AveragePrices&amp;Codes'!$B:$B),AGRIBALYSE_Raw!$B:$B,AGRIBALYSE_Raw!AD:AD)*$E114,_xlfn.XLOOKUP(_xlfn.XLOOKUP(Tool_Italy!$D114,'AveragePrices&amp;Codes'!$A:$A,'AveragePrices&amp;Codes'!$B:$B),AGRIBALYSE_Cooked!$C:$C,AGRIBALYSE_Cooked!AE:AE)*$E114),"")</f>
        <v>0</v>
      </c>
      <c r="AB114" cm="1">
        <f t="array" ref="AB114">IFERROR(_xlfn.XLOOKUP(Tool_Italy!$F114&amp;$E$2,'Cooking methods'!$A:$A&amp;'Cooking methods'!$B:$B,'Cooking methods'!C:C)*$E114,"")</f>
        <v>0</v>
      </c>
      <c r="AC114" cm="1">
        <f t="array" ref="AC114">IFERROR(_xlfn.XLOOKUP(Tool_Italy!$F114&amp;$E$2,'Cooking methods'!$A:$A&amp;'Cooking methods'!$B:$B,'Cooking methods'!D:D)*$E114,"")</f>
        <v>0</v>
      </c>
      <c r="AD114" cm="1">
        <f t="array" ref="AD114">IFERROR(_xlfn.XLOOKUP(Tool_Italy!$F114&amp;$E$2,'Cooking methods'!$A:$A&amp;'Cooking methods'!$B:$B,'Cooking methods'!E:E)*$E114,"")</f>
        <v>0</v>
      </c>
      <c r="AE114" cm="1">
        <f t="array" ref="AE114">IFERROR(_xlfn.XLOOKUP(Tool_Italy!$F114&amp;$E$2,'Cooking methods'!$A:$A&amp;'Cooking methods'!$B:$B,'Cooking methods'!F:F)*$E114,"")</f>
        <v>0</v>
      </c>
      <c r="AF114" cm="1">
        <f t="array" ref="AF114">IFERROR(_xlfn.XLOOKUP(Tool_Italy!$F114&amp;$E$2,'Cooking methods'!$A:$A&amp;'Cooking methods'!$B:$B,'Cooking methods'!G:G)*$E114,"")</f>
        <v>0</v>
      </c>
      <c r="AG114" cm="1">
        <f t="array" ref="AG114">IFERROR(_xlfn.XLOOKUP(Tool_Italy!$F114&amp;$E$2,'Cooking methods'!$A:$A&amp;'Cooking methods'!$B:$B,'Cooking methods'!H:H)*$E114,"")</f>
        <v>0</v>
      </c>
      <c r="AH114" cm="1">
        <f t="array" ref="AH114">IFERROR(_xlfn.XLOOKUP(Tool_Italy!$F114&amp;$E$2,'Cooking methods'!$A:$A&amp;'Cooking methods'!$B:$B,'Cooking methods'!I:I)*$E114,"")</f>
        <v>0</v>
      </c>
      <c r="AI114" cm="1">
        <f t="array" ref="AI114">IFERROR(_xlfn.XLOOKUP(Tool_Italy!$F114&amp;$E$2,'Cooking methods'!$A:$A&amp;'Cooking methods'!$B:$B,'Cooking methods'!J:J)*$E114,"")</f>
        <v>0</v>
      </c>
      <c r="AJ114" cm="1">
        <f t="array" ref="AJ114">IFERROR(_xlfn.XLOOKUP(Tool_Italy!$F114&amp;$E$2,'Cooking methods'!$A:$A&amp;'Cooking methods'!$B:$B,'Cooking methods'!K:K)*$E114,"")</f>
        <v>0</v>
      </c>
      <c r="AK114" cm="1">
        <f t="array" ref="AK114">IFERROR(_xlfn.XLOOKUP(Tool_Italy!$F114&amp;$E$2,'Cooking methods'!$A:$A&amp;'Cooking methods'!$B:$B,'Cooking methods'!L:L)*$E114,"")</f>
        <v>0</v>
      </c>
      <c r="AL114" cm="1">
        <f t="array" ref="AL114">IFERROR(_xlfn.XLOOKUP(Tool_Italy!$F114&amp;$E$2,'Cooking methods'!$A:$A&amp;'Cooking methods'!$B:$B,'Cooking methods'!M:M)*$E114,"")</f>
        <v>0</v>
      </c>
      <c r="AM114" cm="1">
        <f t="array" ref="AM114">IFERROR(_xlfn.XLOOKUP(Tool_Italy!$F114&amp;$E$2,'Cooking methods'!$A:$A&amp;'Cooking methods'!$B:$B,'Cooking methods'!N:N)*$E114,"")</f>
        <v>0</v>
      </c>
      <c r="AN114" cm="1">
        <f t="array" ref="AN114">IFERROR(_xlfn.XLOOKUP(Tool_Italy!$F114&amp;$E$2,'Cooking methods'!$A:$A&amp;'Cooking methods'!$B:$B,'Cooking methods'!O:O)*$E114,"")</f>
        <v>0</v>
      </c>
      <c r="AO114" cm="1">
        <f t="array" ref="AO114">IFERROR(_xlfn.XLOOKUP(Tool_Italy!$F114&amp;$E$2,'Cooking methods'!$A:$A&amp;'Cooking methods'!$B:$B,'Cooking methods'!P:P)*$E114,"")</f>
        <v>0</v>
      </c>
      <c r="AP114" cm="1">
        <f t="array" ref="AP114">IFERROR(_xlfn.XLOOKUP(Tool_Italy!$F114&amp;$E$2,'Cooking methods'!$A:$A&amp;'Cooking methods'!$B:$B,'Cooking methods'!Q:Q)*$E114,"")</f>
        <v>0</v>
      </c>
      <c r="AQ114" cm="1">
        <f t="array" ref="AQ114">IFERROR(_xlfn.XLOOKUP(Tool_Italy!$F114&amp;$E$2,'Cooking methods'!$A:$A&amp;'Cooking methods'!$B:$B,'Cooking methods'!R:R)*$E114,"")</f>
        <v>0</v>
      </c>
      <c r="AR114" cm="1">
        <f t="array" ref="AR114">IFERROR(_xlfn.XLOOKUP(Tool_Italy!$G114&amp;$E$2,'Waste management'!$A:$A&amp;'Waste management'!$B:$B,'Waste management'!C:C)*$E114,"")</f>
        <v>0</v>
      </c>
      <c r="AS114" cm="1">
        <f t="array" ref="AS114">IFERROR(_xlfn.XLOOKUP(Tool_Italy!$G114&amp;$E$2,'Waste management'!$A:$A&amp;'Waste management'!$B:$B,'Waste management'!D:D)*$E114,"")</f>
        <v>0</v>
      </c>
      <c r="AT114" cm="1">
        <f t="array" ref="AT114">IFERROR(_xlfn.XLOOKUP(Tool_Italy!$G114&amp;$E$2,'Waste management'!$A:$A&amp;'Waste management'!$B:$B,'Waste management'!E:E)*$E114,"")</f>
        <v>0</v>
      </c>
      <c r="AU114" cm="1">
        <f t="array" ref="AU114">IFERROR(_xlfn.XLOOKUP(Tool_Italy!$G114&amp;$E$2,'Waste management'!$A:$A&amp;'Waste management'!$B:$B,'Waste management'!F:F)*$E114,"")</f>
        <v>0</v>
      </c>
      <c r="AV114" cm="1">
        <f t="array" ref="AV114">IFERROR(_xlfn.XLOOKUP(Tool_Italy!$G114&amp;$E$2,'Waste management'!$A:$A&amp;'Waste management'!$B:$B,'Waste management'!G:G)*$E114,"")</f>
        <v>0</v>
      </c>
      <c r="AW114" cm="1">
        <f t="array" ref="AW114">IFERROR(_xlfn.XLOOKUP(Tool_Italy!$G114&amp;$E$2,'Waste management'!$A:$A&amp;'Waste management'!$B:$B,'Waste management'!H:H)*$E114,"")</f>
        <v>0</v>
      </c>
      <c r="AX114" cm="1">
        <f t="array" ref="AX114">IFERROR(_xlfn.XLOOKUP(Tool_Italy!$G114&amp;$E$2,'Waste management'!$A:$A&amp;'Waste management'!$B:$B,'Waste management'!I:I)*$E114,"")</f>
        <v>0</v>
      </c>
      <c r="AY114" cm="1">
        <f t="array" ref="AY114">IFERROR(_xlfn.XLOOKUP(Tool_Italy!$G114&amp;$E$2,'Waste management'!$A:$A&amp;'Waste management'!$B:$B,'Waste management'!J:J)*$E114,"")</f>
        <v>0</v>
      </c>
      <c r="AZ114" cm="1">
        <f t="array" ref="AZ114">IFERROR(_xlfn.XLOOKUP(Tool_Italy!$G114&amp;$E$2,'Waste management'!$A:$A&amp;'Waste management'!$B:$B,'Waste management'!K:K)*$E114,"")</f>
        <v>0</v>
      </c>
      <c r="BA114" cm="1">
        <f t="array" ref="BA114">IFERROR(_xlfn.XLOOKUP(Tool_Italy!$G114&amp;$E$2,'Waste management'!$A:$A&amp;'Waste management'!$B:$B,'Waste management'!L:L)*$E114,"")</f>
        <v>0</v>
      </c>
      <c r="BB114" cm="1">
        <f t="array" ref="BB114">IFERROR(_xlfn.XLOOKUP(Tool_Italy!$G114&amp;$E$2,'Waste management'!$A:$A&amp;'Waste management'!$B:$B,'Waste management'!M:M)*$E114,"")</f>
        <v>0</v>
      </c>
      <c r="BC114" cm="1">
        <f t="array" ref="BC114">IFERROR(_xlfn.XLOOKUP(Tool_Italy!$G114&amp;$E$2,'Waste management'!$A:$A&amp;'Waste management'!$B:$B,'Waste management'!N:N)*$E114,"")</f>
        <v>0</v>
      </c>
      <c r="BD114" cm="1">
        <f t="array" ref="BD114">IFERROR(_xlfn.XLOOKUP(Tool_Italy!$G114&amp;$E$2,'Waste management'!$A:$A&amp;'Waste management'!$B:$B,'Waste management'!O:O)*$E114,"")</f>
        <v>0</v>
      </c>
      <c r="BE114" cm="1">
        <f t="array" ref="BE114">IFERROR(_xlfn.XLOOKUP(Tool_Italy!$G114&amp;$E$2,'Waste management'!$A:$A&amp;'Waste management'!$B:$B,'Waste management'!P:P)*$E114,"")</f>
        <v>0</v>
      </c>
      <c r="BF114" cm="1">
        <f t="array" ref="BF114">IFERROR(_xlfn.XLOOKUP(Tool_Italy!$G114&amp;$E$2,'Waste management'!$A:$A&amp;'Waste management'!$B:$B,'Waste management'!Q:Q)*$E114,"")</f>
        <v>0</v>
      </c>
      <c r="BG114" cm="1">
        <f t="array" ref="BG114">IFERROR(_xlfn.XLOOKUP(Tool_Italy!$G114&amp;$E$2,'Waste management'!$A:$A&amp;'Waste management'!$B:$B,'Waste management'!R:R)*$E114,"")</f>
        <v>0</v>
      </c>
      <c r="BH114">
        <f>IFERROR((L114+AR114+AB114)*_xlfn.XLOOKUP(Tool_Italy!BH$4,Monetization_Factors!$A:$A,Monetization_Factors!$D:$D),"")</f>
        <v>0</v>
      </c>
      <c r="BI114">
        <f>IFERROR((M114+AS114+AC114)*_xlfn.XLOOKUP(Tool_Italy!BI$4,Monetization_Factors!$A:$A,Monetization_Factors!$D:$D),"")</f>
        <v>0</v>
      </c>
      <c r="BJ114">
        <f>IFERROR((N114+AT114+AD114)*_xlfn.XLOOKUP(Tool_Italy!BJ$4,Monetization_Factors!$A:$A,Monetization_Factors!$D:$D),"")</f>
        <v>0</v>
      </c>
      <c r="BK114">
        <f>IFERROR((O114+AU114+AE114)*_xlfn.XLOOKUP(Tool_Italy!BK$4,Monetization_Factors!$A:$A,Monetization_Factors!$D:$D),"")</f>
        <v>0</v>
      </c>
      <c r="BL114">
        <f>IFERROR((P114+AV114+AF114)*_xlfn.XLOOKUP(Tool_Italy!BL$4,Monetization_Factors!$A:$A,Monetization_Factors!$D:$D),"")</f>
        <v>0</v>
      </c>
      <c r="BM114">
        <f>IFERROR((Q114+AW114+AG114)*_xlfn.XLOOKUP(Tool_Italy!BM$4,Monetization_Factors!$A:$A,Monetization_Factors!$D:$D),"")</f>
        <v>0</v>
      </c>
      <c r="BN114">
        <f>IFERROR((R114+AX114+AH114)*_xlfn.XLOOKUP(Tool_Italy!BN$4,Monetization_Factors!$A:$A,Monetization_Factors!$D:$D),"")</f>
        <v>0</v>
      </c>
      <c r="BO114">
        <f>IFERROR((S114+AY114+AI114)*_xlfn.XLOOKUP(Tool_Italy!BO$4,Monetization_Factors!$A:$A,Monetization_Factors!$D:$D),"")</f>
        <v>0</v>
      </c>
      <c r="BP114">
        <f>IFERROR((T114+AZ114+AJ114)*_xlfn.XLOOKUP(Tool_Italy!BP$4,Monetization_Factors!$A:$A,Monetization_Factors!$D:$D),"")</f>
        <v>0</v>
      </c>
      <c r="BQ114">
        <f>IFERROR((U114+BA114+AK114)*_xlfn.XLOOKUP(Tool_Italy!BQ$4,Monetization_Factors!$A:$A,Monetization_Factors!$D:$D),"")</f>
        <v>0</v>
      </c>
      <c r="BR114" t="str">
        <f>IFERROR((V114+BB114+AL114)*_xlfn.XLOOKUP(Tool_Italy!BR$4,Monetization_Factors!$A:$A,Monetization_Factors!$D:$D),"")</f>
        <v/>
      </c>
      <c r="BS114">
        <f>IFERROR((W114+BC114+AM114)*_xlfn.XLOOKUP(Tool_Italy!BS$4,Monetization_Factors!$A:$A,Monetization_Factors!$D:$D),"")</f>
        <v>0</v>
      </c>
      <c r="BT114">
        <f>IFERROR((X114+BD114+AN114)*_xlfn.XLOOKUP(Tool_Italy!BT$4,Monetization_Factors!$A:$A,Monetization_Factors!$D:$D),"")</f>
        <v>0</v>
      </c>
      <c r="BU114">
        <f>IFERROR((Y114+BE114+AO114)*_xlfn.XLOOKUP(Tool_Italy!BU$4,Monetization_Factors!$A:$A,Monetization_Factors!$D:$D),"")</f>
        <v>0</v>
      </c>
      <c r="BV114">
        <f>IFERROR((Z114+BF114+AP114)*_xlfn.XLOOKUP(Tool_Italy!BV$4,Monetization_Factors!$A:$A,Monetization_Factors!$D:$D),"")</f>
        <v>0</v>
      </c>
      <c r="BW114">
        <f>IFERROR((AA114+BG114+AQ114)*_xlfn.XLOOKUP(Tool_Italy!BW$4,Monetization_Factors!$A:$A,Monetization_Factors!$D:$D),"")</f>
        <v>0</v>
      </c>
      <c r="BX114" s="38" cm="1">
        <f t="array" ref="BX114">IFERROR(_xlfn.IFS(I114&lt;&gt;0,I114*E114,I114="",J114*E114),"")</f>
        <v>0</v>
      </c>
      <c r="BY114" s="38">
        <f t="shared" si="67"/>
        <v>0</v>
      </c>
      <c r="BZ114" s="38">
        <f t="shared" si="71"/>
        <v>0</v>
      </c>
      <c r="CA114" s="38">
        <f t="shared" si="68"/>
        <v>0</v>
      </c>
      <c r="CB114">
        <f t="shared" si="102"/>
        <v>0</v>
      </c>
      <c r="CC114">
        <f t="shared" si="72"/>
        <v>0</v>
      </c>
      <c r="CD114">
        <f t="shared" si="73"/>
        <v>0</v>
      </c>
      <c r="CE114">
        <f t="shared" si="74"/>
        <v>0</v>
      </c>
      <c r="CF114">
        <f t="shared" si="75"/>
        <v>0</v>
      </c>
      <c r="CG114">
        <f t="shared" si="76"/>
        <v>0</v>
      </c>
      <c r="CH114">
        <f t="shared" si="77"/>
        <v>0</v>
      </c>
      <c r="CI114">
        <f t="shared" si="78"/>
        <v>0</v>
      </c>
      <c r="CJ114">
        <f t="shared" si="79"/>
        <v>0</v>
      </c>
      <c r="CK114">
        <f t="shared" si="80"/>
        <v>0</v>
      </c>
      <c r="CL114">
        <f t="shared" si="81"/>
        <v>0</v>
      </c>
      <c r="CM114">
        <f t="shared" si="82"/>
        <v>0</v>
      </c>
      <c r="CN114">
        <f t="shared" si="83"/>
        <v>0</v>
      </c>
      <c r="CO114">
        <f t="shared" si="84"/>
        <v>0</v>
      </c>
      <c r="CP114">
        <f t="shared" si="85"/>
        <v>0</v>
      </c>
      <c r="CQ114">
        <f t="shared" si="86"/>
        <v>0</v>
      </c>
      <c r="CR114">
        <f t="shared" si="103"/>
        <v>0</v>
      </c>
      <c r="CS114">
        <f t="shared" si="87"/>
        <v>0</v>
      </c>
      <c r="CT114">
        <f t="shared" si="88"/>
        <v>0</v>
      </c>
      <c r="CU114">
        <f t="shared" si="89"/>
        <v>0</v>
      </c>
      <c r="CV114">
        <f t="shared" si="90"/>
        <v>0</v>
      </c>
      <c r="CW114">
        <f t="shared" si="91"/>
        <v>0</v>
      </c>
      <c r="CX114">
        <f t="shared" si="92"/>
        <v>0</v>
      </c>
      <c r="CY114">
        <f t="shared" si="93"/>
        <v>0</v>
      </c>
      <c r="CZ114">
        <f t="shared" si="94"/>
        <v>0</v>
      </c>
      <c r="DA114">
        <f t="shared" si="95"/>
        <v>0</v>
      </c>
      <c r="DB114">
        <f t="shared" si="96"/>
        <v>0</v>
      </c>
      <c r="DC114">
        <f t="shared" si="97"/>
        <v>0</v>
      </c>
      <c r="DD114">
        <f t="shared" si="98"/>
        <v>0</v>
      </c>
      <c r="DE114">
        <f t="shared" si="99"/>
        <v>0</v>
      </c>
      <c r="DF114">
        <f t="shared" si="100"/>
        <v>0</v>
      </c>
      <c r="DG114">
        <f t="shared" si="101"/>
        <v>0</v>
      </c>
      <c r="DH114" s="5" t="str">
        <f>IFERROR(((((L114+AB114)*(1/$H114))+AR114)/$F$2)/($B$2*('CAR.CAP_per person'!B$2)/(_xlfn.XLOOKUP($E$2,EU_countries_GDP!$A$2:$A$29,EU_countries_GDP!$E$2:$E$29))),"")</f>
        <v/>
      </c>
      <c r="DI114" s="5" t="str">
        <f>IFERROR(((((M114+AC114)*(1/$H114))+AS114)/$F$2)/($B$2*('CAR.CAP_per person'!C$2)/(_xlfn.XLOOKUP($E$2,EU_countries_GDP!$A$2:$A$29,EU_countries_GDP!$E$2:$E$29))),"")</f>
        <v/>
      </c>
      <c r="DJ114" s="5" t="str">
        <f>IFERROR(((((N114+AD114)*(1/$H114))+AT114)/$F$2)/($B$2*('CAR.CAP_per person'!D$2)/(_xlfn.XLOOKUP($E$2,EU_countries_GDP!$A$2:$A$29,EU_countries_GDP!$E$2:$E$29))),"")</f>
        <v/>
      </c>
      <c r="DK114" s="5" t="str">
        <f>IFERROR(((((O114+AE114)*(1/$H114))+AU114)/$F$2)/($B$2*('CAR.CAP_per person'!E$2)/(_xlfn.XLOOKUP($E$2,EU_countries_GDP!$A$2:$A$29,EU_countries_GDP!$E$2:$E$29))),"")</f>
        <v/>
      </c>
      <c r="DL114" s="5" t="str">
        <f>IFERROR(((((P114+AF114)*(1/$H114))+AV114)/$F$2)/($B$2*('CAR.CAP_per person'!F$2)/(_xlfn.XLOOKUP($E$2,EU_countries_GDP!$A$2:$A$29,EU_countries_GDP!$E$2:$E$29))),"")</f>
        <v/>
      </c>
      <c r="DM114" s="5" t="str">
        <f>IFERROR(((((Q114+AG114)*(1/$H114))+AW114)/$F$2)/($B$2*('CAR.CAP_per person'!G$2)/(_xlfn.XLOOKUP($E$2,EU_countries_GDP!$A$2:$A$29,EU_countries_GDP!$E$2:$E$29))),"")</f>
        <v/>
      </c>
      <c r="DN114" s="5" t="str">
        <f>IFERROR(((((R114+AH114)*(1/$H114))+AX114)/$F$2)/($B$2*('CAR.CAP_per person'!H$2)/(_xlfn.XLOOKUP($E$2,EU_countries_GDP!$A$2:$A$29,EU_countries_GDP!$E$2:$E$29))),"")</f>
        <v/>
      </c>
      <c r="DO114" s="5" t="str">
        <f>IFERROR(((((S114+AI114)*(1/$H114))+AY114)/$F$2)/($B$2*('CAR.CAP_per person'!I$2)/(_xlfn.XLOOKUP($E$2,EU_countries_GDP!$A$2:$A$29,EU_countries_GDP!$E$2:$E$29))),"")</f>
        <v/>
      </c>
      <c r="DP114" s="5" t="str">
        <f>IFERROR(((((T114+AJ114)*(1/$H114))+AZ114)/$F$2)/($B$2*('CAR.CAP_per person'!J$2)/(_xlfn.XLOOKUP($E$2,EU_countries_GDP!$A$2:$A$29,EU_countries_GDP!$E$2:$E$29))),"")</f>
        <v/>
      </c>
      <c r="DQ114" s="5" t="str">
        <f>IFERROR(((((U114+AK114)*(1/$H114))+BA114)/$F$2)/($B$2*('CAR.CAP_per person'!K$2)/(_xlfn.XLOOKUP($E$2,EU_countries_GDP!$A$2:$A$29,EU_countries_GDP!$E$2:$E$29))),"")</f>
        <v/>
      </c>
      <c r="DR114" s="5" t="str">
        <f>IFERROR(((((V114+AL114)*(1/$H114))+BB114)/$F$2)/($B$2*('CAR.CAP_per person'!L$2)/(_xlfn.XLOOKUP($E$2,EU_countries_GDP!$A$2:$A$29,EU_countries_GDP!$E$2:$E$29))),"")</f>
        <v/>
      </c>
      <c r="DS114" s="5" t="str">
        <f>IFERROR(((((W114+AM114)*(1/$H114))+BC114)/$F$2)/($B$2*('CAR.CAP_per person'!M$2)/(_xlfn.XLOOKUP($E$2,EU_countries_GDP!$A$2:$A$29,EU_countries_GDP!$E$2:$E$29))),"")</f>
        <v/>
      </c>
      <c r="DT114" s="5" t="str">
        <f>IFERROR(((((X114+AN114)*(1/$H114))+BD114)/$F$2)/($B$2*('CAR.CAP_per person'!N$2)/(_xlfn.XLOOKUP($E$2,EU_countries_GDP!$A$2:$A$29,EU_countries_GDP!$E$2:$E$29))),"")</f>
        <v/>
      </c>
      <c r="DU114" s="5" t="str">
        <f>IFERROR(((((Y114+AO114)*(1/$H114))+BE114)/$F$2)/($B$2*('CAR.CAP_per person'!O$2)/(_xlfn.XLOOKUP($E$2,EU_countries_GDP!$A$2:$A$29,EU_countries_GDP!$E$2:$E$29))),"")</f>
        <v/>
      </c>
      <c r="DV114" s="5" t="str">
        <f>IFERROR(((((Z114+AP114)*(1/$H114))+BF114)/$F$2)/($B$2*('CAR.CAP_per person'!P$2)/(_xlfn.XLOOKUP($E$2,EU_countries_GDP!$A$2:$A$29,EU_countries_GDP!$E$2:$E$29))),"")</f>
        <v/>
      </c>
      <c r="DW114" s="5" t="str">
        <f>IFERROR(((((AA114+AQ114)*(1/$H114))+BG114)/$F$2)/($B$2*('CAR.CAP_per person'!Q$2)/(_xlfn.XLOOKUP($E$2,EU_countries_GDP!$A$2:$A$29,EU_countries_GDP!$E$2:$E$29))),"")</f>
        <v/>
      </c>
    </row>
    <row r="115" spans="1:127">
      <c r="A115" t="s">
        <v>243</v>
      </c>
      <c r="B115" t="str">
        <f>_xlfn.XLOOKUP(D115,Table5[Ingredient],Table5[Category],"",FALSE)</f>
        <v>Vegetables</v>
      </c>
      <c r="C115" s="33" t="s">
        <v>257</v>
      </c>
      <c r="D115" s="33" t="s">
        <v>237</v>
      </c>
      <c r="E115" s="33">
        <v>0</v>
      </c>
      <c r="F115" s="33" t="s">
        <v>182</v>
      </c>
      <c r="G115" s="33" t="s">
        <v>180</v>
      </c>
      <c r="H115" s="91">
        <f>Dataset_IT!M20</f>
        <v>0</v>
      </c>
      <c r="I115" s="33"/>
      <c r="J115" s="37" t="str">
        <f>IFERROR(INDEX('AveragePrices&amp;Codes'!G:AG, MATCH($D115, 'AveragePrices&amp;Codes'!$A:$A, 0), MATCH(Tool_Italy!$E$2, 'AveragePrices&amp;Codes'!$G$1:$AG$1, 0)),"")</f>
        <v/>
      </c>
      <c r="K115" s="37">
        <f>IFERROR(E115/(_xlfn.XLOOKUP(A115,Dataset_IT!$Q$2:$Q$9,Dataset_IT!$R$2:$R$9)),"")</f>
        <v>0</v>
      </c>
      <c r="L115">
        <f>IFERROR(IF($F115="Raw",_xlfn.XLOOKUP(_xlfn.XLOOKUP(Tool_Italy!$D115,'AveragePrices&amp;Codes'!$A:$A,'AveragePrices&amp;Codes'!$B:$B),AGRIBALYSE_Raw!$B:$B,AGRIBALYSE_Raw!O:O)*$E115,_xlfn.XLOOKUP(_xlfn.XLOOKUP(Tool_Italy!$D115,'AveragePrices&amp;Codes'!$A:$A,'AveragePrices&amp;Codes'!$B:$B),AGRIBALYSE_Cooked!$C:$C,AGRIBALYSE_Cooked!P:P)*$E115),"")</f>
        <v>0</v>
      </c>
      <c r="M115">
        <f>IFERROR(IF($F115="Raw",_xlfn.XLOOKUP(_xlfn.XLOOKUP(Tool_Italy!$D115,'AveragePrices&amp;Codes'!$A:$A,'AveragePrices&amp;Codes'!$B:$B),AGRIBALYSE_Raw!$B:$B,AGRIBALYSE_Raw!P:P)*$E115,_xlfn.XLOOKUP(_xlfn.XLOOKUP(Tool_Italy!$D115,'AveragePrices&amp;Codes'!$A:$A,'AveragePrices&amp;Codes'!$B:$B),AGRIBALYSE_Cooked!$C:$C,AGRIBALYSE_Cooked!Q:Q)*$E115),"")</f>
        <v>0</v>
      </c>
      <c r="N115">
        <f>IFERROR(IF($F115="Raw",_xlfn.XLOOKUP(_xlfn.XLOOKUP(Tool_Italy!$D115,'AveragePrices&amp;Codes'!$A:$A,'AveragePrices&amp;Codes'!$B:$B),AGRIBALYSE_Raw!$B:$B,AGRIBALYSE_Raw!Q:Q)*$E115,_xlfn.XLOOKUP(_xlfn.XLOOKUP(Tool_Italy!$D115,'AveragePrices&amp;Codes'!$A:$A,'AveragePrices&amp;Codes'!$B:$B),AGRIBALYSE_Cooked!$C:$C,AGRIBALYSE_Cooked!R:R)*$E115),"")</f>
        <v>0</v>
      </c>
      <c r="O115">
        <f>IFERROR(IF($F115="Raw",_xlfn.XLOOKUP(_xlfn.XLOOKUP(Tool_Italy!$D115,'AveragePrices&amp;Codes'!$A:$A,'AveragePrices&amp;Codes'!$B:$B),AGRIBALYSE_Raw!$B:$B,AGRIBALYSE_Raw!R:R)*$E115,_xlfn.XLOOKUP(_xlfn.XLOOKUP(Tool_Italy!$D115,'AveragePrices&amp;Codes'!$A:$A,'AveragePrices&amp;Codes'!$B:$B),AGRIBALYSE_Cooked!$C:$C,AGRIBALYSE_Cooked!S:S)*$E115),"")</f>
        <v>0</v>
      </c>
      <c r="P115">
        <f>IFERROR(IF($F115="Raw",_xlfn.XLOOKUP(_xlfn.XLOOKUP(Tool_Italy!$D115,'AveragePrices&amp;Codes'!$A:$A,'AveragePrices&amp;Codes'!$B:$B),AGRIBALYSE_Raw!$B:$B,AGRIBALYSE_Raw!S:S)*$E115,_xlfn.XLOOKUP(_xlfn.XLOOKUP(Tool_Italy!$D115,'AveragePrices&amp;Codes'!$A:$A,'AveragePrices&amp;Codes'!$B:$B),AGRIBALYSE_Cooked!$C:$C,AGRIBALYSE_Cooked!T:T)*$E115),"")</f>
        <v>0</v>
      </c>
      <c r="Q115">
        <f>IFERROR(IF($F115="Raw",_xlfn.XLOOKUP(_xlfn.XLOOKUP(Tool_Italy!$D115,'AveragePrices&amp;Codes'!$A:$A,'AveragePrices&amp;Codes'!$B:$B),AGRIBALYSE_Raw!$B:$B,AGRIBALYSE_Raw!T:T)*$E115,_xlfn.XLOOKUP(_xlfn.XLOOKUP(Tool_Italy!$D115,'AveragePrices&amp;Codes'!$A:$A,'AveragePrices&amp;Codes'!$B:$B),AGRIBALYSE_Cooked!$C:$C,AGRIBALYSE_Cooked!U:U)*$E115),"")</f>
        <v>0</v>
      </c>
      <c r="R115">
        <f>IFERROR(IF($F115="Raw",_xlfn.XLOOKUP(_xlfn.XLOOKUP(Tool_Italy!$D115,'AveragePrices&amp;Codes'!$A:$A,'AveragePrices&amp;Codes'!$B:$B),AGRIBALYSE_Raw!$B:$B,AGRIBALYSE_Raw!U:U)*$E115,_xlfn.XLOOKUP(_xlfn.XLOOKUP(Tool_Italy!$D115,'AveragePrices&amp;Codes'!$A:$A,'AveragePrices&amp;Codes'!$B:$B),AGRIBALYSE_Cooked!$C:$C,AGRIBALYSE_Cooked!V:V)*$E115),"")</f>
        <v>0</v>
      </c>
      <c r="S115">
        <f>IFERROR(IF($F115="Raw",_xlfn.XLOOKUP(_xlfn.XLOOKUP(Tool_Italy!$D115,'AveragePrices&amp;Codes'!$A:$A,'AveragePrices&amp;Codes'!$B:$B),AGRIBALYSE_Raw!$B:$B,AGRIBALYSE_Raw!V:V)*$E115,_xlfn.XLOOKUP(_xlfn.XLOOKUP(Tool_Italy!$D115,'AveragePrices&amp;Codes'!$A:$A,'AveragePrices&amp;Codes'!$B:$B),AGRIBALYSE_Cooked!$C:$C,AGRIBALYSE_Cooked!W:W)*$E115),"")</f>
        <v>0</v>
      </c>
      <c r="T115">
        <f>IFERROR(IF($F115="Raw",_xlfn.XLOOKUP(_xlfn.XLOOKUP(Tool_Italy!$D115,'AveragePrices&amp;Codes'!$A:$A,'AveragePrices&amp;Codes'!$B:$B),AGRIBALYSE_Raw!$B:$B,AGRIBALYSE_Raw!W:W)*$E115,_xlfn.XLOOKUP(_xlfn.XLOOKUP(Tool_Italy!$D115,'AveragePrices&amp;Codes'!$A:$A,'AveragePrices&amp;Codes'!$B:$B),AGRIBALYSE_Cooked!$C:$C,AGRIBALYSE_Cooked!X:X)*$E115),"")</f>
        <v>0</v>
      </c>
      <c r="U115">
        <f>IFERROR(IF($F115="Raw",_xlfn.XLOOKUP(_xlfn.XLOOKUP(Tool_Italy!$D115,'AveragePrices&amp;Codes'!$A:$A,'AveragePrices&amp;Codes'!$B:$B),AGRIBALYSE_Raw!$B:$B,AGRIBALYSE_Raw!X:X)*$E115,_xlfn.XLOOKUP(_xlfn.XLOOKUP(Tool_Italy!$D115,'AveragePrices&amp;Codes'!$A:$A,'AveragePrices&amp;Codes'!$B:$B),AGRIBALYSE_Cooked!$C:$C,AGRIBALYSE_Cooked!Y:Y)*$E115),"")</f>
        <v>0</v>
      </c>
      <c r="V115">
        <f>IFERROR(IF($F115="Raw",_xlfn.XLOOKUP(_xlfn.XLOOKUP(Tool_Italy!$D115,'AveragePrices&amp;Codes'!$A:$A,'AveragePrices&amp;Codes'!$B:$B),AGRIBALYSE_Raw!$B:$B,AGRIBALYSE_Raw!Y:Y)*$E115,_xlfn.XLOOKUP(_xlfn.XLOOKUP(Tool_Italy!$D115,'AveragePrices&amp;Codes'!$A:$A,'AveragePrices&amp;Codes'!$B:$B),AGRIBALYSE_Cooked!$C:$C,AGRIBALYSE_Cooked!Z:Z)*$E115),"")</f>
        <v>0</v>
      </c>
      <c r="W115">
        <f>IFERROR(IF($F115="Raw",_xlfn.XLOOKUP(_xlfn.XLOOKUP(Tool_Italy!$D115,'AveragePrices&amp;Codes'!$A:$A,'AveragePrices&amp;Codes'!$B:$B),AGRIBALYSE_Raw!$B:$B,AGRIBALYSE_Raw!Z:Z)*$E115,_xlfn.XLOOKUP(_xlfn.XLOOKUP(Tool_Italy!$D115,'AveragePrices&amp;Codes'!$A:$A,'AveragePrices&amp;Codes'!$B:$B),AGRIBALYSE_Cooked!$C:$C,AGRIBALYSE_Cooked!AA:AA)*$E115),"")</f>
        <v>0</v>
      </c>
      <c r="X115">
        <f>IFERROR(IF($F115="Raw",_xlfn.XLOOKUP(_xlfn.XLOOKUP(Tool_Italy!$D115,'AveragePrices&amp;Codes'!$A:$A,'AveragePrices&amp;Codes'!$B:$B),AGRIBALYSE_Raw!$B:$B,AGRIBALYSE_Raw!AA:AA)*$E115,_xlfn.XLOOKUP(_xlfn.XLOOKUP(Tool_Italy!$D115,'AveragePrices&amp;Codes'!$A:$A,'AveragePrices&amp;Codes'!$B:$B),AGRIBALYSE_Cooked!$C:$C,AGRIBALYSE_Cooked!AB:AB)*$E115),"")</f>
        <v>0</v>
      </c>
      <c r="Y115">
        <f>IFERROR(IF($F115="Raw",_xlfn.XLOOKUP(_xlfn.XLOOKUP(Tool_Italy!$D115,'AveragePrices&amp;Codes'!$A:$A,'AveragePrices&amp;Codes'!$B:$B),AGRIBALYSE_Raw!$B:$B,AGRIBALYSE_Raw!AB:AB)*$E115,_xlfn.XLOOKUP(_xlfn.XLOOKUP(Tool_Italy!$D115,'AveragePrices&amp;Codes'!$A:$A,'AveragePrices&amp;Codes'!$B:$B),AGRIBALYSE_Cooked!$C:$C,AGRIBALYSE_Cooked!AC:AC)*$E115),"")</f>
        <v>0</v>
      </c>
      <c r="Z115">
        <f>IFERROR(IF($F115="Raw",_xlfn.XLOOKUP(_xlfn.XLOOKUP(Tool_Italy!$D115,'AveragePrices&amp;Codes'!$A:$A,'AveragePrices&amp;Codes'!$B:$B),AGRIBALYSE_Raw!$B:$B,AGRIBALYSE_Raw!AC:AC)*$E115,_xlfn.XLOOKUP(_xlfn.XLOOKUP(Tool_Italy!$D115,'AveragePrices&amp;Codes'!$A:$A,'AveragePrices&amp;Codes'!$B:$B),AGRIBALYSE_Cooked!$C:$C,AGRIBALYSE_Cooked!AD:AD)*$E115),"")</f>
        <v>0</v>
      </c>
      <c r="AA115">
        <f>IFERROR(IF($F115="Raw",_xlfn.XLOOKUP(_xlfn.XLOOKUP(Tool_Italy!$D115,'AveragePrices&amp;Codes'!$A:$A,'AveragePrices&amp;Codes'!$B:$B),AGRIBALYSE_Raw!$B:$B,AGRIBALYSE_Raw!AD:AD)*$E115,_xlfn.XLOOKUP(_xlfn.XLOOKUP(Tool_Italy!$D115,'AveragePrices&amp;Codes'!$A:$A,'AveragePrices&amp;Codes'!$B:$B),AGRIBALYSE_Cooked!$C:$C,AGRIBALYSE_Cooked!AE:AE)*$E115),"")</f>
        <v>0</v>
      </c>
      <c r="AB115" cm="1">
        <f t="array" ref="AB115">IFERROR(_xlfn.XLOOKUP(Tool_Italy!$F115&amp;$E$2,'Cooking methods'!$A:$A&amp;'Cooking methods'!$B:$B,'Cooking methods'!C:C)*$E115,"")</f>
        <v>0</v>
      </c>
      <c r="AC115" cm="1">
        <f t="array" ref="AC115">IFERROR(_xlfn.XLOOKUP(Tool_Italy!$F115&amp;$E$2,'Cooking methods'!$A:$A&amp;'Cooking methods'!$B:$B,'Cooking methods'!D:D)*$E115,"")</f>
        <v>0</v>
      </c>
      <c r="AD115" cm="1">
        <f t="array" ref="AD115">IFERROR(_xlfn.XLOOKUP(Tool_Italy!$F115&amp;$E$2,'Cooking methods'!$A:$A&amp;'Cooking methods'!$B:$B,'Cooking methods'!E:E)*$E115,"")</f>
        <v>0</v>
      </c>
      <c r="AE115" cm="1">
        <f t="array" ref="AE115">IFERROR(_xlfn.XLOOKUP(Tool_Italy!$F115&amp;$E$2,'Cooking methods'!$A:$A&amp;'Cooking methods'!$B:$B,'Cooking methods'!F:F)*$E115,"")</f>
        <v>0</v>
      </c>
      <c r="AF115" cm="1">
        <f t="array" ref="AF115">IFERROR(_xlfn.XLOOKUP(Tool_Italy!$F115&amp;$E$2,'Cooking methods'!$A:$A&amp;'Cooking methods'!$B:$B,'Cooking methods'!G:G)*$E115,"")</f>
        <v>0</v>
      </c>
      <c r="AG115" cm="1">
        <f t="array" ref="AG115">IFERROR(_xlfn.XLOOKUP(Tool_Italy!$F115&amp;$E$2,'Cooking methods'!$A:$A&amp;'Cooking methods'!$B:$B,'Cooking methods'!H:H)*$E115,"")</f>
        <v>0</v>
      </c>
      <c r="AH115" cm="1">
        <f t="array" ref="AH115">IFERROR(_xlfn.XLOOKUP(Tool_Italy!$F115&amp;$E$2,'Cooking methods'!$A:$A&amp;'Cooking methods'!$B:$B,'Cooking methods'!I:I)*$E115,"")</f>
        <v>0</v>
      </c>
      <c r="AI115" cm="1">
        <f t="array" ref="AI115">IFERROR(_xlfn.XLOOKUP(Tool_Italy!$F115&amp;$E$2,'Cooking methods'!$A:$A&amp;'Cooking methods'!$B:$B,'Cooking methods'!J:J)*$E115,"")</f>
        <v>0</v>
      </c>
      <c r="AJ115" cm="1">
        <f t="array" ref="AJ115">IFERROR(_xlfn.XLOOKUP(Tool_Italy!$F115&amp;$E$2,'Cooking methods'!$A:$A&amp;'Cooking methods'!$B:$B,'Cooking methods'!K:K)*$E115,"")</f>
        <v>0</v>
      </c>
      <c r="AK115" cm="1">
        <f t="array" ref="AK115">IFERROR(_xlfn.XLOOKUP(Tool_Italy!$F115&amp;$E$2,'Cooking methods'!$A:$A&amp;'Cooking methods'!$B:$B,'Cooking methods'!L:L)*$E115,"")</f>
        <v>0</v>
      </c>
      <c r="AL115" cm="1">
        <f t="array" ref="AL115">IFERROR(_xlfn.XLOOKUP(Tool_Italy!$F115&amp;$E$2,'Cooking methods'!$A:$A&amp;'Cooking methods'!$B:$B,'Cooking methods'!M:M)*$E115,"")</f>
        <v>0</v>
      </c>
      <c r="AM115" cm="1">
        <f t="array" ref="AM115">IFERROR(_xlfn.XLOOKUP(Tool_Italy!$F115&amp;$E$2,'Cooking methods'!$A:$A&amp;'Cooking methods'!$B:$B,'Cooking methods'!N:N)*$E115,"")</f>
        <v>0</v>
      </c>
      <c r="AN115" cm="1">
        <f t="array" ref="AN115">IFERROR(_xlfn.XLOOKUP(Tool_Italy!$F115&amp;$E$2,'Cooking methods'!$A:$A&amp;'Cooking methods'!$B:$B,'Cooking methods'!O:O)*$E115,"")</f>
        <v>0</v>
      </c>
      <c r="AO115" cm="1">
        <f t="array" ref="AO115">IFERROR(_xlfn.XLOOKUP(Tool_Italy!$F115&amp;$E$2,'Cooking methods'!$A:$A&amp;'Cooking methods'!$B:$B,'Cooking methods'!P:P)*$E115,"")</f>
        <v>0</v>
      </c>
      <c r="AP115" cm="1">
        <f t="array" ref="AP115">IFERROR(_xlfn.XLOOKUP(Tool_Italy!$F115&amp;$E$2,'Cooking methods'!$A:$A&amp;'Cooking methods'!$B:$B,'Cooking methods'!Q:Q)*$E115,"")</f>
        <v>0</v>
      </c>
      <c r="AQ115" cm="1">
        <f t="array" ref="AQ115">IFERROR(_xlfn.XLOOKUP(Tool_Italy!$F115&amp;$E$2,'Cooking methods'!$A:$A&amp;'Cooking methods'!$B:$B,'Cooking methods'!R:R)*$E115,"")</f>
        <v>0</v>
      </c>
      <c r="AR115" cm="1">
        <f t="array" ref="AR115">IFERROR(_xlfn.XLOOKUP(Tool_Italy!$G115&amp;$E$2,'Waste management'!$A:$A&amp;'Waste management'!$B:$B,'Waste management'!C:C)*$E115,"")</f>
        <v>0</v>
      </c>
      <c r="AS115" cm="1">
        <f t="array" ref="AS115">IFERROR(_xlfn.XLOOKUP(Tool_Italy!$G115&amp;$E$2,'Waste management'!$A:$A&amp;'Waste management'!$B:$B,'Waste management'!D:D)*$E115,"")</f>
        <v>0</v>
      </c>
      <c r="AT115" cm="1">
        <f t="array" ref="AT115">IFERROR(_xlfn.XLOOKUP(Tool_Italy!$G115&amp;$E$2,'Waste management'!$A:$A&amp;'Waste management'!$B:$B,'Waste management'!E:E)*$E115,"")</f>
        <v>0</v>
      </c>
      <c r="AU115" cm="1">
        <f t="array" ref="AU115">IFERROR(_xlfn.XLOOKUP(Tool_Italy!$G115&amp;$E$2,'Waste management'!$A:$A&amp;'Waste management'!$B:$B,'Waste management'!F:F)*$E115,"")</f>
        <v>0</v>
      </c>
      <c r="AV115" cm="1">
        <f t="array" ref="AV115">IFERROR(_xlfn.XLOOKUP(Tool_Italy!$G115&amp;$E$2,'Waste management'!$A:$A&amp;'Waste management'!$B:$B,'Waste management'!G:G)*$E115,"")</f>
        <v>0</v>
      </c>
      <c r="AW115" cm="1">
        <f t="array" ref="AW115">IFERROR(_xlfn.XLOOKUP(Tool_Italy!$G115&amp;$E$2,'Waste management'!$A:$A&amp;'Waste management'!$B:$B,'Waste management'!H:H)*$E115,"")</f>
        <v>0</v>
      </c>
      <c r="AX115" cm="1">
        <f t="array" ref="AX115">IFERROR(_xlfn.XLOOKUP(Tool_Italy!$G115&amp;$E$2,'Waste management'!$A:$A&amp;'Waste management'!$B:$B,'Waste management'!I:I)*$E115,"")</f>
        <v>0</v>
      </c>
      <c r="AY115" cm="1">
        <f t="array" ref="AY115">IFERROR(_xlfn.XLOOKUP(Tool_Italy!$G115&amp;$E$2,'Waste management'!$A:$A&amp;'Waste management'!$B:$B,'Waste management'!J:J)*$E115,"")</f>
        <v>0</v>
      </c>
      <c r="AZ115" cm="1">
        <f t="array" ref="AZ115">IFERROR(_xlfn.XLOOKUP(Tool_Italy!$G115&amp;$E$2,'Waste management'!$A:$A&amp;'Waste management'!$B:$B,'Waste management'!K:K)*$E115,"")</f>
        <v>0</v>
      </c>
      <c r="BA115" cm="1">
        <f t="array" ref="BA115">IFERROR(_xlfn.XLOOKUP(Tool_Italy!$G115&amp;$E$2,'Waste management'!$A:$A&amp;'Waste management'!$B:$B,'Waste management'!L:L)*$E115,"")</f>
        <v>0</v>
      </c>
      <c r="BB115" cm="1">
        <f t="array" ref="BB115">IFERROR(_xlfn.XLOOKUP(Tool_Italy!$G115&amp;$E$2,'Waste management'!$A:$A&amp;'Waste management'!$B:$B,'Waste management'!M:M)*$E115,"")</f>
        <v>0</v>
      </c>
      <c r="BC115" cm="1">
        <f t="array" ref="BC115">IFERROR(_xlfn.XLOOKUP(Tool_Italy!$G115&amp;$E$2,'Waste management'!$A:$A&amp;'Waste management'!$B:$B,'Waste management'!N:N)*$E115,"")</f>
        <v>0</v>
      </c>
      <c r="BD115" cm="1">
        <f t="array" ref="BD115">IFERROR(_xlfn.XLOOKUP(Tool_Italy!$G115&amp;$E$2,'Waste management'!$A:$A&amp;'Waste management'!$B:$B,'Waste management'!O:O)*$E115,"")</f>
        <v>0</v>
      </c>
      <c r="BE115" cm="1">
        <f t="array" ref="BE115">IFERROR(_xlfn.XLOOKUP(Tool_Italy!$G115&amp;$E$2,'Waste management'!$A:$A&amp;'Waste management'!$B:$B,'Waste management'!P:P)*$E115,"")</f>
        <v>0</v>
      </c>
      <c r="BF115" cm="1">
        <f t="array" ref="BF115">IFERROR(_xlfn.XLOOKUP(Tool_Italy!$G115&amp;$E$2,'Waste management'!$A:$A&amp;'Waste management'!$B:$B,'Waste management'!Q:Q)*$E115,"")</f>
        <v>0</v>
      </c>
      <c r="BG115" cm="1">
        <f t="array" ref="BG115">IFERROR(_xlfn.XLOOKUP(Tool_Italy!$G115&amp;$E$2,'Waste management'!$A:$A&amp;'Waste management'!$B:$B,'Waste management'!R:R)*$E115,"")</f>
        <v>0</v>
      </c>
      <c r="BH115">
        <f>IFERROR((L115+AR115+AB115)*_xlfn.XLOOKUP(Tool_Italy!BH$4,Monetization_Factors!$A:$A,Monetization_Factors!$D:$D),"")</f>
        <v>0</v>
      </c>
      <c r="BI115">
        <f>IFERROR((M115+AS115+AC115)*_xlfn.XLOOKUP(Tool_Italy!BI$4,Monetization_Factors!$A:$A,Monetization_Factors!$D:$D),"")</f>
        <v>0</v>
      </c>
      <c r="BJ115">
        <f>IFERROR((N115+AT115+AD115)*_xlfn.XLOOKUP(Tool_Italy!BJ$4,Monetization_Factors!$A:$A,Monetization_Factors!$D:$D),"")</f>
        <v>0</v>
      </c>
      <c r="BK115">
        <f>IFERROR((O115+AU115+AE115)*_xlfn.XLOOKUP(Tool_Italy!BK$4,Monetization_Factors!$A:$A,Monetization_Factors!$D:$D),"")</f>
        <v>0</v>
      </c>
      <c r="BL115">
        <f>IFERROR((P115+AV115+AF115)*_xlfn.XLOOKUP(Tool_Italy!BL$4,Monetization_Factors!$A:$A,Monetization_Factors!$D:$D),"")</f>
        <v>0</v>
      </c>
      <c r="BM115">
        <f>IFERROR((Q115+AW115+AG115)*_xlfn.XLOOKUP(Tool_Italy!BM$4,Monetization_Factors!$A:$A,Monetization_Factors!$D:$D),"")</f>
        <v>0</v>
      </c>
      <c r="BN115">
        <f>IFERROR((R115+AX115+AH115)*_xlfn.XLOOKUP(Tool_Italy!BN$4,Monetization_Factors!$A:$A,Monetization_Factors!$D:$D),"")</f>
        <v>0</v>
      </c>
      <c r="BO115">
        <f>IFERROR((S115+AY115+AI115)*_xlfn.XLOOKUP(Tool_Italy!BO$4,Monetization_Factors!$A:$A,Monetization_Factors!$D:$D),"")</f>
        <v>0</v>
      </c>
      <c r="BP115">
        <f>IFERROR((T115+AZ115+AJ115)*_xlfn.XLOOKUP(Tool_Italy!BP$4,Monetization_Factors!$A:$A,Monetization_Factors!$D:$D),"")</f>
        <v>0</v>
      </c>
      <c r="BQ115">
        <f>IFERROR((U115+BA115+AK115)*_xlfn.XLOOKUP(Tool_Italy!BQ$4,Monetization_Factors!$A:$A,Monetization_Factors!$D:$D),"")</f>
        <v>0</v>
      </c>
      <c r="BR115" t="str">
        <f>IFERROR((V115+BB115+AL115)*_xlfn.XLOOKUP(Tool_Italy!BR$4,Monetization_Factors!$A:$A,Monetization_Factors!$D:$D),"")</f>
        <v/>
      </c>
      <c r="BS115">
        <f>IFERROR((W115+BC115+AM115)*_xlfn.XLOOKUP(Tool_Italy!BS$4,Monetization_Factors!$A:$A,Monetization_Factors!$D:$D),"")</f>
        <v>0</v>
      </c>
      <c r="BT115">
        <f>IFERROR((X115+BD115+AN115)*_xlfn.XLOOKUP(Tool_Italy!BT$4,Monetization_Factors!$A:$A,Monetization_Factors!$D:$D),"")</f>
        <v>0</v>
      </c>
      <c r="BU115">
        <f>IFERROR((Y115+BE115+AO115)*_xlfn.XLOOKUP(Tool_Italy!BU$4,Monetization_Factors!$A:$A,Monetization_Factors!$D:$D),"")</f>
        <v>0</v>
      </c>
      <c r="BV115">
        <f>IFERROR((Z115+BF115+AP115)*_xlfn.XLOOKUP(Tool_Italy!BV$4,Monetization_Factors!$A:$A,Monetization_Factors!$D:$D),"")</f>
        <v>0</v>
      </c>
      <c r="BW115">
        <f>IFERROR((AA115+BG115+AQ115)*_xlfn.XLOOKUP(Tool_Italy!BW$4,Monetization_Factors!$A:$A,Monetization_Factors!$D:$D),"")</f>
        <v>0</v>
      </c>
      <c r="BX115" s="38" t="str" cm="1">
        <f t="array" ref="BX115">IFERROR(_xlfn.IFS(I115&lt;&gt;0,I115*E115,I115="",J115*E115),"")</f>
        <v/>
      </c>
      <c r="BY115" s="38">
        <f t="shared" si="67"/>
        <v>0</v>
      </c>
      <c r="BZ115" s="38">
        <f t="shared" si="71"/>
        <v>0</v>
      </c>
      <c r="CA115" s="38">
        <f t="shared" si="68"/>
        <v>0</v>
      </c>
      <c r="CB115">
        <f t="shared" si="102"/>
        <v>0</v>
      </c>
      <c r="CC115">
        <f t="shared" si="72"/>
        <v>0</v>
      </c>
      <c r="CD115">
        <f t="shared" si="73"/>
        <v>0</v>
      </c>
      <c r="CE115">
        <f t="shared" si="74"/>
        <v>0</v>
      </c>
      <c r="CF115">
        <f t="shared" si="75"/>
        <v>0</v>
      </c>
      <c r="CG115">
        <f t="shared" si="76"/>
        <v>0</v>
      </c>
      <c r="CH115">
        <f t="shared" si="77"/>
        <v>0</v>
      </c>
      <c r="CI115">
        <f t="shared" si="78"/>
        <v>0</v>
      </c>
      <c r="CJ115">
        <f t="shared" si="79"/>
        <v>0</v>
      </c>
      <c r="CK115">
        <f t="shared" si="80"/>
        <v>0</v>
      </c>
      <c r="CL115">
        <f t="shared" si="81"/>
        <v>0</v>
      </c>
      <c r="CM115">
        <f t="shared" si="82"/>
        <v>0</v>
      </c>
      <c r="CN115">
        <f t="shared" si="83"/>
        <v>0</v>
      </c>
      <c r="CO115">
        <f t="shared" si="84"/>
        <v>0</v>
      </c>
      <c r="CP115">
        <f t="shared" si="85"/>
        <v>0</v>
      </c>
      <c r="CQ115">
        <f t="shared" si="86"/>
        <v>0</v>
      </c>
      <c r="CR115">
        <f t="shared" si="103"/>
        <v>0</v>
      </c>
      <c r="CS115">
        <f t="shared" si="87"/>
        <v>0</v>
      </c>
      <c r="CT115">
        <f t="shared" si="88"/>
        <v>0</v>
      </c>
      <c r="CU115">
        <f t="shared" si="89"/>
        <v>0</v>
      </c>
      <c r="CV115">
        <f t="shared" si="90"/>
        <v>0</v>
      </c>
      <c r="CW115">
        <f t="shared" si="91"/>
        <v>0</v>
      </c>
      <c r="CX115">
        <f t="shared" si="92"/>
        <v>0</v>
      </c>
      <c r="CY115">
        <f t="shared" si="93"/>
        <v>0</v>
      </c>
      <c r="CZ115">
        <f t="shared" si="94"/>
        <v>0</v>
      </c>
      <c r="DA115">
        <f t="shared" si="95"/>
        <v>0</v>
      </c>
      <c r="DB115">
        <f t="shared" si="96"/>
        <v>0</v>
      </c>
      <c r="DC115">
        <f t="shared" si="97"/>
        <v>0</v>
      </c>
      <c r="DD115">
        <f t="shared" si="98"/>
        <v>0</v>
      </c>
      <c r="DE115">
        <f t="shared" si="99"/>
        <v>0</v>
      </c>
      <c r="DF115">
        <f t="shared" si="100"/>
        <v>0</v>
      </c>
      <c r="DG115">
        <f t="shared" si="101"/>
        <v>0</v>
      </c>
      <c r="DH115" s="5" t="str">
        <f>IFERROR(((((L115+AB115)*(1/$H115))+AR115)/$F$2)/($B$2*('CAR.CAP_per person'!B$2)/(_xlfn.XLOOKUP($E$2,EU_countries_GDP!$A$2:$A$29,EU_countries_GDP!$E$2:$E$29))),"")</f>
        <v/>
      </c>
      <c r="DI115" s="5" t="str">
        <f>IFERROR(((((M115+AC115)*(1/$H115))+AS115)/$F$2)/($B$2*('CAR.CAP_per person'!C$2)/(_xlfn.XLOOKUP($E$2,EU_countries_GDP!$A$2:$A$29,EU_countries_GDP!$E$2:$E$29))),"")</f>
        <v/>
      </c>
      <c r="DJ115" s="5" t="str">
        <f>IFERROR(((((N115+AD115)*(1/$H115))+AT115)/$F$2)/($B$2*('CAR.CAP_per person'!D$2)/(_xlfn.XLOOKUP($E$2,EU_countries_GDP!$A$2:$A$29,EU_countries_GDP!$E$2:$E$29))),"")</f>
        <v/>
      </c>
      <c r="DK115" s="5" t="str">
        <f>IFERROR(((((O115+AE115)*(1/$H115))+AU115)/$F$2)/($B$2*('CAR.CAP_per person'!E$2)/(_xlfn.XLOOKUP($E$2,EU_countries_GDP!$A$2:$A$29,EU_countries_GDP!$E$2:$E$29))),"")</f>
        <v/>
      </c>
      <c r="DL115" s="5" t="str">
        <f>IFERROR(((((P115+AF115)*(1/$H115))+AV115)/$F$2)/($B$2*('CAR.CAP_per person'!F$2)/(_xlfn.XLOOKUP($E$2,EU_countries_GDP!$A$2:$A$29,EU_countries_GDP!$E$2:$E$29))),"")</f>
        <v/>
      </c>
      <c r="DM115" s="5" t="str">
        <f>IFERROR(((((Q115+AG115)*(1/$H115))+AW115)/$F$2)/($B$2*('CAR.CAP_per person'!G$2)/(_xlfn.XLOOKUP($E$2,EU_countries_GDP!$A$2:$A$29,EU_countries_GDP!$E$2:$E$29))),"")</f>
        <v/>
      </c>
      <c r="DN115" s="5" t="str">
        <f>IFERROR(((((R115+AH115)*(1/$H115))+AX115)/$F$2)/($B$2*('CAR.CAP_per person'!H$2)/(_xlfn.XLOOKUP($E$2,EU_countries_GDP!$A$2:$A$29,EU_countries_GDP!$E$2:$E$29))),"")</f>
        <v/>
      </c>
      <c r="DO115" s="5" t="str">
        <f>IFERROR(((((S115+AI115)*(1/$H115))+AY115)/$F$2)/($B$2*('CAR.CAP_per person'!I$2)/(_xlfn.XLOOKUP($E$2,EU_countries_GDP!$A$2:$A$29,EU_countries_GDP!$E$2:$E$29))),"")</f>
        <v/>
      </c>
      <c r="DP115" s="5" t="str">
        <f>IFERROR(((((T115+AJ115)*(1/$H115))+AZ115)/$F$2)/($B$2*('CAR.CAP_per person'!J$2)/(_xlfn.XLOOKUP($E$2,EU_countries_GDP!$A$2:$A$29,EU_countries_GDP!$E$2:$E$29))),"")</f>
        <v/>
      </c>
      <c r="DQ115" s="5" t="str">
        <f>IFERROR(((((U115+AK115)*(1/$H115))+BA115)/$F$2)/($B$2*('CAR.CAP_per person'!K$2)/(_xlfn.XLOOKUP($E$2,EU_countries_GDP!$A$2:$A$29,EU_countries_GDP!$E$2:$E$29))),"")</f>
        <v/>
      </c>
      <c r="DR115" s="5" t="str">
        <f>IFERROR(((((V115+AL115)*(1/$H115))+BB115)/$F$2)/($B$2*('CAR.CAP_per person'!L$2)/(_xlfn.XLOOKUP($E$2,EU_countries_GDP!$A$2:$A$29,EU_countries_GDP!$E$2:$E$29))),"")</f>
        <v/>
      </c>
      <c r="DS115" s="5" t="str">
        <f>IFERROR(((((W115+AM115)*(1/$H115))+BC115)/$F$2)/($B$2*('CAR.CAP_per person'!M$2)/(_xlfn.XLOOKUP($E$2,EU_countries_GDP!$A$2:$A$29,EU_countries_GDP!$E$2:$E$29))),"")</f>
        <v/>
      </c>
      <c r="DT115" s="5" t="str">
        <f>IFERROR(((((X115+AN115)*(1/$H115))+BD115)/$F$2)/($B$2*('CAR.CAP_per person'!N$2)/(_xlfn.XLOOKUP($E$2,EU_countries_GDP!$A$2:$A$29,EU_countries_GDP!$E$2:$E$29))),"")</f>
        <v/>
      </c>
      <c r="DU115" s="5" t="str">
        <f>IFERROR(((((Y115+AO115)*(1/$H115))+BE115)/$F$2)/($B$2*('CAR.CAP_per person'!O$2)/(_xlfn.XLOOKUP($E$2,EU_countries_GDP!$A$2:$A$29,EU_countries_GDP!$E$2:$E$29))),"")</f>
        <v/>
      </c>
      <c r="DV115" s="5" t="str">
        <f>IFERROR(((((Z115+AP115)*(1/$H115))+BF115)/$F$2)/($B$2*('CAR.CAP_per person'!P$2)/(_xlfn.XLOOKUP($E$2,EU_countries_GDP!$A$2:$A$29,EU_countries_GDP!$E$2:$E$29))),"")</f>
        <v/>
      </c>
      <c r="DW115" s="5" t="str">
        <f>IFERROR(((((AA115+AQ115)*(1/$H115))+BG115)/$F$2)/($B$2*('CAR.CAP_per person'!Q$2)/(_xlfn.XLOOKUP($E$2,EU_countries_GDP!$A$2:$A$29,EU_countries_GDP!$E$2:$E$29))),"")</f>
        <v/>
      </c>
    </row>
    <row r="116" spans="1:127">
      <c r="A116" t="s">
        <v>243</v>
      </c>
      <c r="B116" t="str">
        <f>_xlfn.XLOOKUP(D116,Table5[Ingredient],Table5[Category],"",FALSE)</f>
        <v>Dairy products</v>
      </c>
      <c r="C116" s="33" t="s">
        <v>257</v>
      </c>
      <c r="D116" s="33" t="s">
        <v>199</v>
      </c>
      <c r="E116" s="33">
        <v>0</v>
      </c>
      <c r="F116" s="33" t="s">
        <v>189</v>
      </c>
      <c r="G116" s="33" t="s">
        <v>180</v>
      </c>
      <c r="H116" s="91">
        <f>Dataset_IT!M21</f>
        <v>0</v>
      </c>
      <c r="I116" s="33"/>
      <c r="J116" s="37">
        <f>IFERROR(INDEX('AveragePrices&amp;Codes'!G:AG, MATCH($D116, 'AveragePrices&amp;Codes'!$A:$A, 0), MATCH(Tool_Italy!$E$2, 'AveragePrices&amp;Codes'!$G$1:$AG$1, 0)),"")</f>
        <v>0</v>
      </c>
      <c r="K116" s="37">
        <f>IFERROR(E116/(_xlfn.XLOOKUP(A116,Dataset_IT!$Q$2:$Q$9,Dataset_IT!$R$2:$R$9)),"")</f>
        <v>0</v>
      </c>
      <c r="L116">
        <f>IFERROR(IF($F116="Raw",_xlfn.XLOOKUP(_xlfn.XLOOKUP(Tool_Italy!$D116,'AveragePrices&amp;Codes'!$A:$A,'AveragePrices&amp;Codes'!$B:$B),AGRIBALYSE_Raw!$B:$B,AGRIBALYSE_Raw!O:O)*$E116,_xlfn.XLOOKUP(_xlfn.XLOOKUP(Tool_Italy!$D116,'AveragePrices&amp;Codes'!$A:$A,'AveragePrices&amp;Codes'!$B:$B),AGRIBALYSE_Cooked!$C:$C,AGRIBALYSE_Cooked!P:P)*$E116),"")</f>
        <v>0</v>
      </c>
      <c r="M116">
        <f>IFERROR(IF($F116="Raw",_xlfn.XLOOKUP(_xlfn.XLOOKUP(Tool_Italy!$D116,'AveragePrices&amp;Codes'!$A:$A,'AveragePrices&amp;Codes'!$B:$B),AGRIBALYSE_Raw!$B:$B,AGRIBALYSE_Raw!P:P)*$E116,_xlfn.XLOOKUP(_xlfn.XLOOKUP(Tool_Italy!$D116,'AveragePrices&amp;Codes'!$A:$A,'AveragePrices&amp;Codes'!$B:$B),AGRIBALYSE_Cooked!$C:$C,AGRIBALYSE_Cooked!Q:Q)*$E116),"")</f>
        <v>0</v>
      </c>
      <c r="N116">
        <f>IFERROR(IF($F116="Raw",_xlfn.XLOOKUP(_xlfn.XLOOKUP(Tool_Italy!$D116,'AveragePrices&amp;Codes'!$A:$A,'AveragePrices&amp;Codes'!$B:$B),AGRIBALYSE_Raw!$B:$B,AGRIBALYSE_Raw!Q:Q)*$E116,_xlfn.XLOOKUP(_xlfn.XLOOKUP(Tool_Italy!$D116,'AveragePrices&amp;Codes'!$A:$A,'AveragePrices&amp;Codes'!$B:$B),AGRIBALYSE_Cooked!$C:$C,AGRIBALYSE_Cooked!R:R)*$E116),"")</f>
        <v>0</v>
      </c>
      <c r="O116">
        <f>IFERROR(IF($F116="Raw",_xlfn.XLOOKUP(_xlfn.XLOOKUP(Tool_Italy!$D116,'AveragePrices&amp;Codes'!$A:$A,'AveragePrices&amp;Codes'!$B:$B),AGRIBALYSE_Raw!$B:$B,AGRIBALYSE_Raw!R:R)*$E116,_xlfn.XLOOKUP(_xlfn.XLOOKUP(Tool_Italy!$D116,'AveragePrices&amp;Codes'!$A:$A,'AveragePrices&amp;Codes'!$B:$B),AGRIBALYSE_Cooked!$C:$C,AGRIBALYSE_Cooked!S:S)*$E116),"")</f>
        <v>0</v>
      </c>
      <c r="P116">
        <f>IFERROR(IF($F116="Raw",_xlfn.XLOOKUP(_xlfn.XLOOKUP(Tool_Italy!$D116,'AveragePrices&amp;Codes'!$A:$A,'AveragePrices&amp;Codes'!$B:$B),AGRIBALYSE_Raw!$B:$B,AGRIBALYSE_Raw!S:S)*$E116,_xlfn.XLOOKUP(_xlfn.XLOOKUP(Tool_Italy!$D116,'AveragePrices&amp;Codes'!$A:$A,'AveragePrices&amp;Codes'!$B:$B),AGRIBALYSE_Cooked!$C:$C,AGRIBALYSE_Cooked!T:T)*$E116),"")</f>
        <v>0</v>
      </c>
      <c r="Q116">
        <f>IFERROR(IF($F116="Raw",_xlfn.XLOOKUP(_xlfn.XLOOKUP(Tool_Italy!$D116,'AveragePrices&amp;Codes'!$A:$A,'AveragePrices&amp;Codes'!$B:$B),AGRIBALYSE_Raw!$B:$B,AGRIBALYSE_Raw!T:T)*$E116,_xlfn.XLOOKUP(_xlfn.XLOOKUP(Tool_Italy!$D116,'AveragePrices&amp;Codes'!$A:$A,'AveragePrices&amp;Codes'!$B:$B),AGRIBALYSE_Cooked!$C:$C,AGRIBALYSE_Cooked!U:U)*$E116),"")</f>
        <v>0</v>
      </c>
      <c r="R116">
        <f>IFERROR(IF($F116="Raw",_xlfn.XLOOKUP(_xlfn.XLOOKUP(Tool_Italy!$D116,'AveragePrices&amp;Codes'!$A:$A,'AveragePrices&amp;Codes'!$B:$B),AGRIBALYSE_Raw!$B:$B,AGRIBALYSE_Raw!U:U)*$E116,_xlfn.XLOOKUP(_xlfn.XLOOKUP(Tool_Italy!$D116,'AveragePrices&amp;Codes'!$A:$A,'AveragePrices&amp;Codes'!$B:$B),AGRIBALYSE_Cooked!$C:$C,AGRIBALYSE_Cooked!V:V)*$E116),"")</f>
        <v>0</v>
      </c>
      <c r="S116">
        <f>IFERROR(IF($F116="Raw",_xlfn.XLOOKUP(_xlfn.XLOOKUP(Tool_Italy!$D116,'AveragePrices&amp;Codes'!$A:$A,'AveragePrices&amp;Codes'!$B:$B),AGRIBALYSE_Raw!$B:$B,AGRIBALYSE_Raw!V:V)*$E116,_xlfn.XLOOKUP(_xlfn.XLOOKUP(Tool_Italy!$D116,'AveragePrices&amp;Codes'!$A:$A,'AveragePrices&amp;Codes'!$B:$B),AGRIBALYSE_Cooked!$C:$C,AGRIBALYSE_Cooked!W:W)*$E116),"")</f>
        <v>0</v>
      </c>
      <c r="T116">
        <f>IFERROR(IF($F116="Raw",_xlfn.XLOOKUP(_xlfn.XLOOKUP(Tool_Italy!$D116,'AveragePrices&amp;Codes'!$A:$A,'AveragePrices&amp;Codes'!$B:$B),AGRIBALYSE_Raw!$B:$B,AGRIBALYSE_Raw!W:W)*$E116,_xlfn.XLOOKUP(_xlfn.XLOOKUP(Tool_Italy!$D116,'AveragePrices&amp;Codes'!$A:$A,'AveragePrices&amp;Codes'!$B:$B),AGRIBALYSE_Cooked!$C:$C,AGRIBALYSE_Cooked!X:X)*$E116),"")</f>
        <v>0</v>
      </c>
      <c r="U116">
        <f>IFERROR(IF($F116="Raw",_xlfn.XLOOKUP(_xlfn.XLOOKUP(Tool_Italy!$D116,'AveragePrices&amp;Codes'!$A:$A,'AveragePrices&amp;Codes'!$B:$B),AGRIBALYSE_Raw!$B:$B,AGRIBALYSE_Raw!X:X)*$E116,_xlfn.XLOOKUP(_xlfn.XLOOKUP(Tool_Italy!$D116,'AveragePrices&amp;Codes'!$A:$A,'AveragePrices&amp;Codes'!$B:$B),AGRIBALYSE_Cooked!$C:$C,AGRIBALYSE_Cooked!Y:Y)*$E116),"")</f>
        <v>0</v>
      </c>
      <c r="V116">
        <f>IFERROR(IF($F116="Raw",_xlfn.XLOOKUP(_xlfn.XLOOKUP(Tool_Italy!$D116,'AveragePrices&amp;Codes'!$A:$A,'AveragePrices&amp;Codes'!$B:$B),AGRIBALYSE_Raw!$B:$B,AGRIBALYSE_Raw!Y:Y)*$E116,_xlfn.XLOOKUP(_xlfn.XLOOKUP(Tool_Italy!$D116,'AveragePrices&amp;Codes'!$A:$A,'AveragePrices&amp;Codes'!$B:$B),AGRIBALYSE_Cooked!$C:$C,AGRIBALYSE_Cooked!Z:Z)*$E116),"")</f>
        <v>0</v>
      </c>
      <c r="W116">
        <f>IFERROR(IF($F116="Raw",_xlfn.XLOOKUP(_xlfn.XLOOKUP(Tool_Italy!$D116,'AveragePrices&amp;Codes'!$A:$A,'AveragePrices&amp;Codes'!$B:$B),AGRIBALYSE_Raw!$B:$B,AGRIBALYSE_Raw!Z:Z)*$E116,_xlfn.XLOOKUP(_xlfn.XLOOKUP(Tool_Italy!$D116,'AveragePrices&amp;Codes'!$A:$A,'AveragePrices&amp;Codes'!$B:$B),AGRIBALYSE_Cooked!$C:$C,AGRIBALYSE_Cooked!AA:AA)*$E116),"")</f>
        <v>0</v>
      </c>
      <c r="X116">
        <f>IFERROR(IF($F116="Raw",_xlfn.XLOOKUP(_xlfn.XLOOKUP(Tool_Italy!$D116,'AveragePrices&amp;Codes'!$A:$A,'AveragePrices&amp;Codes'!$B:$B),AGRIBALYSE_Raw!$B:$B,AGRIBALYSE_Raw!AA:AA)*$E116,_xlfn.XLOOKUP(_xlfn.XLOOKUP(Tool_Italy!$D116,'AveragePrices&amp;Codes'!$A:$A,'AveragePrices&amp;Codes'!$B:$B),AGRIBALYSE_Cooked!$C:$C,AGRIBALYSE_Cooked!AB:AB)*$E116),"")</f>
        <v>0</v>
      </c>
      <c r="Y116">
        <f>IFERROR(IF($F116="Raw",_xlfn.XLOOKUP(_xlfn.XLOOKUP(Tool_Italy!$D116,'AveragePrices&amp;Codes'!$A:$A,'AveragePrices&amp;Codes'!$B:$B),AGRIBALYSE_Raw!$B:$B,AGRIBALYSE_Raw!AB:AB)*$E116,_xlfn.XLOOKUP(_xlfn.XLOOKUP(Tool_Italy!$D116,'AveragePrices&amp;Codes'!$A:$A,'AveragePrices&amp;Codes'!$B:$B),AGRIBALYSE_Cooked!$C:$C,AGRIBALYSE_Cooked!AC:AC)*$E116),"")</f>
        <v>0</v>
      </c>
      <c r="Z116">
        <f>IFERROR(IF($F116="Raw",_xlfn.XLOOKUP(_xlfn.XLOOKUP(Tool_Italy!$D116,'AveragePrices&amp;Codes'!$A:$A,'AveragePrices&amp;Codes'!$B:$B),AGRIBALYSE_Raw!$B:$B,AGRIBALYSE_Raw!AC:AC)*$E116,_xlfn.XLOOKUP(_xlfn.XLOOKUP(Tool_Italy!$D116,'AveragePrices&amp;Codes'!$A:$A,'AveragePrices&amp;Codes'!$B:$B),AGRIBALYSE_Cooked!$C:$C,AGRIBALYSE_Cooked!AD:AD)*$E116),"")</f>
        <v>0</v>
      </c>
      <c r="AA116">
        <f>IFERROR(IF($F116="Raw",_xlfn.XLOOKUP(_xlfn.XLOOKUP(Tool_Italy!$D116,'AveragePrices&amp;Codes'!$A:$A,'AveragePrices&amp;Codes'!$B:$B),AGRIBALYSE_Raw!$B:$B,AGRIBALYSE_Raw!AD:AD)*$E116,_xlfn.XLOOKUP(_xlfn.XLOOKUP(Tool_Italy!$D116,'AveragePrices&amp;Codes'!$A:$A,'AveragePrices&amp;Codes'!$B:$B),AGRIBALYSE_Cooked!$C:$C,AGRIBALYSE_Cooked!AE:AE)*$E116),"")</f>
        <v>0</v>
      </c>
      <c r="AB116" cm="1">
        <f t="array" ref="AB116">IFERROR(_xlfn.XLOOKUP(Tool_Italy!$F116&amp;$E$2,'Cooking methods'!$A:$A&amp;'Cooking methods'!$B:$B,'Cooking methods'!C:C)*$E116,"")</f>
        <v>0</v>
      </c>
      <c r="AC116" cm="1">
        <f t="array" ref="AC116">IFERROR(_xlfn.XLOOKUP(Tool_Italy!$F116&amp;$E$2,'Cooking methods'!$A:$A&amp;'Cooking methods'!$B:$B,'Cooking methods'!D:D)*$E116,"")</f>
        <v>0</v>
      </c>
      <c r="AD116" cm="1">
        <f t="array" ref="AD116">IFERROR(_xlfn.XLOOKUP(Tool_Italy!$F116&amp;$E$2,'Cooking methods'!$A:$A&amp;'Cooking methods'!$B:$B,'Cooking methods'!E:E)*$E116,"")</f>
        <v>0</v>
      </c>
      <c r="AE116" cm="1">
        <f t="array" ref="AE116">IFERROR(_xlfn.XLOOKUP(Tool_Italy!$F116&amp;$E$2,'Cooking methods'!$A:$A&amp;'Cooking methods'!$B:$B,'Cooking methods'!F:F)*$E116,"")</f>
        <v>0</v>
      </c>
      <c r="AF116" cm="1">
        <f t="array" ref="AF116">IFERROR(_xlfn.XLOOKUP(Tool_Italy!$F116&amp;$E$2,'Cooking methods'!$A:$A&amp;'Cooking methods'!$B:$B,'Cooking methods'!G:G)*$E116,"")</f>
        <v>0</v>
      </c>
      <c r="AG116" cm="1">
        <f t="array" ref="AG116">IFERROR(_xlfn.XLOOKUP(Tool_Italy!$F116&amp;$E$2,'Cooking methods'!$A:$A&amp;'Cooking methods'!$B:$B,'Cooking methods'!H:H)*$E116,"")</f>
        <v>0</v>
      </c>
      <c r="AH116" cm="1">
        <f t="array" ref="AH116">IFERROR(_xlfn.XLOOKUP(Tool_Italy!$F116&amp;$E$2,'Cooking methods'!$A:$A&amp;'Cooking methods'!$B:$B,'Cooking methods'!I:I)*$E116,"")</f>
        <v>0</v>
      </c>
      <c r="AI116" cm="1">
        <f t="array" ref="AI116">IFERROR(_xlfn.XLOOKUP(Tool_Italy!$F116&amp;$E$2,'Cooking methods'!$A:$A&amp;'Cooking methods'!$B:$B,'Cooking methods'!J:J)*$E116,"")</f>
        <v>0</v>
      </c>
      <c r="AJ116" cm="1">
        <f t="array" ref="AJ116">IFERROR(_xlfn.XLOOKUP(Tool_Italy!$F116&amp;$E$2,'Cooking methods'!$A:$A&amp;'Cooking methods'!$B:$B,'Cooking methods'!K:K)*$E116,"")</f>
        <v>0</v>
      </c>
      <c r="AK116" cm="1">
        <f t="array" ref="AK116">IFERROR(_xlfn.XLOOKUP(Tool_Italy!$F116&amp;$E$2,'Cooking methods'!$A:$A&amp;'Cooking methods'!$B:$B,'Cooking methods'!L:L)*$E116,"")</f>
        <v>0</v>
      </c>
      <c r="AL116" cm="1">
        <f t="array" ref="AL116">IFERROR(_xlfn.XLOOKUP(Tool_Italy!$F116&amp;$E$2,'Cooking methods'!$A:$A&amp;'Cooking methods'!$B:$B,'Cooking methods'!M:M)*$E116,"")</f>
        <v>0</v>
      </c>
      <c r="AM116" cm="1">
        <f t="array" ref="AM116">IFERROR(_xlfn.XLOOKUP(Tool_Italy!$F116&amp;$E$2,'Cooking methods'!$A:$A&amp;'Cooking methods'!$B:$B,'Cooking methods'!N:N)*$E116,"")</f>
        <v>0</v>
      </c>
      <c r="AN116" cm="1">
        <f t="array" ref="AN116">IFERROR(_xlfn.XLOOKUP(Tool_Italy!$F116&amp;$E$2,'Cooking methods'!$A:$A&amp;'Cooking methods'!$B:$B,'Cooking methods'!O:O)*$E116,"")</f>
        <v>0</v>
      </c>
      <c r="AO116" cm="1">
        <f t="array" ref="AO116">IFERROR(_xlfn.XLOOKUP(Tool_Italy!$F116&amp;$E$2,'Cooking methods'!$A:$A&amp;'Cooking methods'!$B:$B,'Cooking methods'!P:P)*$E116,"")</f>
        <v>0</v>
      </c>
      <c r="AP116" cm="1">
        <f t="array" ref="AP116">IFERROR(_xlfn.XLOOKUP(Tool_Italy!$F116&amp;$E$2,'Cooking methods'!$A:$A&amp;'Cooking methods'!$B:$B,'Cooking methods'!Q:Q)*$E116,"")</f>
        <v>0</v>
      </c>
      <c r="AQ116" cm="1">
        <f t="array" ref="AQ116">IFERROR(_xlfn.XLOOKUP(Tool_Italy!$F116&amp;$E$2,'Cooking methods'!$A:$A&amp;'Cooking methods'!$B:$B,'Cooking methods'!R:R)*$E116,"")</f>
        <v>0</v>
      </c>
      <c r="AR116" cm="1">
        <f t="array" ref="AR116">IFERROR(_xlfn.XLOOKUP(Tool_Italy!$G116&amp;$E$2,'Waste management'!$A:$A&amp;'Waste management'!$B:$B,'Waste management'!C:C)*$E116,"")</f>
        <v>0</v>
      </c>
      <c r="AS116" cm="1">
        <f t="array" ref="AS116">IFERROR(_xlfn.XLOOKUP(Tool_Italy!$G116&amp;$E$2,'Waste management'!$A:$A&amp;'Waste management'!$B:$B,'Waste management'!D:D)*$E116,"")</f>
        <v>0</v>
      </c>
      <c r="AT116" cm="1">
        <f t="array" ref="AT116">IFERROR(_xlfn.XLOOKUP(Tool_Italy!$G116&amp;$E$2,'Waste management'!$A:$A&amp;'Waste management'!$B:$B,'Waste management'!E:E)*$E116,"")</f>
        <v>0</v>
      </c>
      <c r="AU116" cm="1">
        <f t="array" ref="AU116">IFERROR(_xlfn.XLOOKUP(Tool_Italy!$G116&amp;$E$2,'Waste management'!$A:$A&amp;'Waste management'!$B:$B,'Waste management'!F:F)*$E116,"")</f>
        <v>0</v>
      </c>
      <c r="AV116" cm="1">
        <f t="array" ref="AV116">IFERROR(_xlfn.XLOOKUP(Tool_Italy!$G116&amp;$E$2,'Waste management'!$A:$A&amp;'Waste management'!$B:$B,'Waste management'!G:G)*$E116,"")</f>
        <v>0</v>
      </c>
      <c r="AW116" cm="1">
        <f t="array" ref="AW116">IFERROR(_xlfn.XLOOKUP(Tool_Italy!$G116&amp;$E$2,'Waste management'!$A:$A&amp;'Waste management'!$B:$B,'Waste management'!H:H)*$E116,"")</f>
        <v>0</v>
      </c>
      <c r="AX116" cm="1">
        <f t="array" ref="AX116">IFERROR(_xlfn.XLOOKUP(Tool_Italy!$G116&amp;$E$2,'Waste management'!$A:$A&amp;'Waste management'!$B:$B,'Waste management'!I:I)*$E116,"")</f>
        <v>0</v>
      </c>
      <c r="AY116" cm="1">
        <f t="array" ref="AY116">IFERROR(_xlfn.XLOOKUP(Tool_Italy!$G116&amp;$E$2,'Waste management'!$A:$A&amp;'Waste management'!$B:$B,'Waste management'!J:J)*$E116,"")</f>
        <v>0</v>
      </c>
      <c r="AZ116" cm="1">
        <f t="array" ref="AZ116">IFERROR(_xlfn.XLOOKUP(Tool_Italy!$G116&amp;$E$2,'Waste management'!$A:$A&amp;'Waste management'!$B:$B,'Waste management'!K:K)*$E116,"")</f>
        <v>0</v>
      </c>
      <c r="BA116" cm="1">
        <f t="array" ref="BA116">IFERROR(_xlfn.XLOOKUP(Tool_Italy!$G116&amp;$E$2,'Waste management'!$A:$A&amp;'Waste management'!$B:$B,'Waste management'!L:L)*$E116,"")</f>
        <v>0</v>
      </c>
      <c r="BB116" cm="1">
        <f t="array" ref="BB116">IFERROR(_xlfn.XLOOKUP(Tool_Italy!$G116&amp;$E$2,'Waste management'!$A:$A&amp;'Waste management'!$B:$B,'Waste management'!M:M)*$E116,"")</f>
        <v>0</v>
      </c>
      <c r="BC116" cm="1">
        <f t="array" ref="BC116">IFERROR(_xlfn.XLOOKUP(Tool_Italy!$G116&amp;$E$2,'Waste management'!$A:$A&amp;'Waste management'!$B:$B,'Waste management'!N:N)*$E116,"")</f>
        <v>0</v>
      </c>
      <c r="BD116" cm="1">
        <f t="array" ref="BD116">IFERROR(_xlfn.XLOOKUP(Tool_Italy!$G116&amp;$E$2,'Waste management'!$A:$A&amp;'Waste management'!$B:$B,'Waste management'!O:O)*$E116,"")</f>
        <v>0</v>
      </c>
      <c r="BE116" cm="1">
        <f t="array" ref="BE116">IFERROR(_xlfn.XLOOKUP(Tool_Italy!$G116&amp;$E$2,'Waste management'!$A:$A&amp;'Waste management'!$B:$B,'Waste management'!P:P)*$E116,"")</f>
        <v>0</v>
      </c>
      <c r="BF116" cm="1">
        <f t="array" ref="BF116">IFERROR(_xlfn.XLOOKUP(Tool_Italy!$G116&amp;$E$2,'Waste management'!$A:$A&amp;'Waste management'!$B:$B,'Waste management'!Q:Q)*$E116,"")</f>
        <v>0</v>
      </c>
      <c r="BG116" cm="1">
        <f t="array" ref="BG116">IFERROR(_xlfn.XLOOKUP(Tool_Italy!$G116&amp;$E$2,'Waste management'!$A:$A&amp;'Waste management'!$B:$B,'Waste management'!R:R)*$E116,"")</f>
        <v>0</v>
      </c>
      <c r="BH116">
        <f>IFERROR((L116+AR116+AB116)*_xlfn.XLOOKUP(Tool_Italy!BH$4,Monetization_Factors!$A:$A,Monetization_Factors!$D:$D),"")</f>
        <v>0</v>
      </c>
      <c r="BI116">
        <f>IFERROR((M116+AS116+AC116)*_xlfn.XLOOKUP(Tool_Italy!BI$4,Monetization_Factors!$A:$A,Monetization_Factors!$D:$D),"")</f>
        <v>0</v>
      </c>
      <c r="BJ116">
        <f>IFERROR((N116+AT116+AD116)*_xlfn.XLOOKUP(Tool_Italy!BJ$4,Monetization_Factors!$A:$A,Monetization_Factors!$D:$D),"")</f>
        <v>0</v>
      </c>
      <c r="BK116">
        <f>IFERROR((O116+AU116+AE116)*_xlfn.XLOOKUP(Tool_Italy!BK$4,Monetization_Factors!$A:$A,Monetization_Factors!$D:$D),"")</f>
        <v>0</v>
      </c>
      <c r="BL116">
        <f>IFERROR((P116+AV116+AF116)*_xlfn.XLOOKUP(Tool_Italy!BL$4,Monetization_Factors!$A:$A,Monetization_Factors!$D:$D),"")</f>
        <v>0</v>
      </c>
      <c r="BM116">
        <f>IFERROR((Q116+AW116+AG116)*_xlfn.XLOOKUP(Tool_Italy!BM$4,Monetization_Factors!$A:$A,Monetization_Factors!$D:$D),"")</f>
        <v>0</v>
      </c>
      <c r="BN116">
        <f>IFERROR((R116+AX116+AH116)*_xlfn.XLOOKUP(Tool_Italy!BN$4,Monetization_Factors!$A:$A,Monetization_Factors!$D:$D),"")</f>
        <v>0</v>
      </c>
      <c r="BO116">
        <f>IFERROR((S116+AY116+AI116)*_xlfn.XLOOKUP(Tool_Italy!BO$4,Monetization_Factors!$A:$A,Monetization_Factors!$D:$D),"")</f>
        <v>0</v>
      </c>
      <c r="BP116">
        <f>IFERROR((T116+AZ116+AJ116)*_xlfn.XLOOKUP(Tool_Italy!BP$4,Monetization_Factors!$A:$A,Monetization_Factors!$D:$D),"")</f>
        <v>0</v>
      </c>
      <c r="BQ116">
        <f>IFERROR((U116+BA116+AK116)*_xlfn.XLOOKUP(Tool_Italy!BQ$4,Monetization_Factors!$A:$A,Monetization_Factors!$D:$D),"")</f>
        <v>0</v>
      </c>
      <c r="BR116" t="str">
        <f>IFERROR((V116+BB116+AL116)*_xlfn.XLOOKUP(Tool_Italy!BR$4,Monetization_Factors!$A:$A,Monetization_Factors!$D:$D),"")</f>
        <v/>
      </c>
      <c r="BS116">
        <f>IFERROR((W116+BC116+AM116)*_xlfn.XLOOKUP(Tool_Italy!BS$4,Monetization_Factors!$A:$A,Monetization_Factors!$D:$D),"")</f>
        <v>0</v>
      </c>
      <c r="BT116">
        <f>IFERROR((X116+BD116+AN116)*_xlfn.XLOOKUP(Tool_Italy!BT$4,Monetization_Factors!$A:$A,Monetization_Factors!$D:$D),"")</f>
        <v>0</v>
      </c>
      <c r="BU116">
        <f>IFERROR((Y116+BE116+AO116)*_xlfn.XLOOKUP(Tool_Italy!BU$4,Monetization_Factors!$A:$A,Monetization_Factors!$D:$D),"")</f>
        <v>0</v>
      </c>
      <c r="BV116">
        <f>IFERROR((Z116+BF116+AP116)*_xlfn.XLOOKUP(Tool_Italy!BV$4,Monetization_Factors!$A:$A,Monetization_Factors!$D:$D),"")</f>
        <v>0</v>
      </c>
      <c r="BW116">
        <f>IFERROR((AA116+BG116+AQ116)*_xlfn.XLOOKUP(Tool_Italy!BW$4,Monetization_Factors!$A:$A,Monetization_Factors!$D:$D),"")</f>
        <v>0</v>
      </c>
      <c r="BX116" s="38" cm="1">
        <f t="array" ref="BX116">IFERROR(_xlfn.IFS(I116&lt;&gt;0,I116*E116,I116="",J116*E116),"")</f>
        <v>0</v>
      </c>
      <c r="BY116" s="38">
        <f t="shared" si="67"/>
        <v>0</v>
      </c>
      <c r="BZ116" s="38">
        <f t="shared" si="71"/>
        <v>0</v>
      </c>
      <c r="CA116" s="38">
        <f t="shared" si="68"/>
        <v>0</v>
      </c>
      <c r="CB116">
        <f t="shared" si="102"/>
        <v>0</v>
      </c>
      <c r="CC116">
        <f t="shared" si="72"/>
        <v>0</v>
      </c>
      <c r="CD116">
        <f t="shared" si="73"/>
        <v>0</v>
      </c>
      <c r="CE116">
        <f t="shared" si="74"/>
        <v>0</v>
      </c>
      <c r="CF116">
        <f t="shared" si="75"/>
        <v>0</v>
      </c>
      <c r="CG116">
        <f t="shared" si="76"/>
        <v>0</v>
      </c>
      <c r="CH116">
        <f t="shared" si="77"/>
        <v>0</v>
      </c>
      <c r="CI116">
        <f t="shared" si="78"/>
        <v>0</v>
      </c>
      <c r="CJ116">
        <f t="shared" si="79"/>
        <v>0</v>
      </c>
      <c r="CK116">
        <f t="shared" si="80"/>
        <v>0</v>
      </c>
      <c r="CL116">
        <f t="shared" si="81"/>
        <v>0</v>
      </c>
      <c r="CM116">
        <f t="shared" si="82"/>
        <v>0</v>
      </c>
      <c r="CN116">
        <f t="shared" si="83"/>
        <v>0</v>
      </c>
      <c r="CO116">
        <f t="shared" si="84"/>
        <v>0</v>
      </c>
      <c r="CP116">
        <f t="shared" si="85"/>
        <v>0</v>
      </c>
      <c r="CQ116">
        <f t="shared" si="86"/>
        <v>0</v>
      </c>
      <c r="CR116">
        <f t="shared" si="103"/>
        <v>0</v>
      </c>
      <c r="CS116">
        <f t="shared" si="87"/>
        <v>0</v>
      </c>
      <c r="CT116">
        <f t="shared" si="88"/>
        <v>0</v>
      </c>
      <c r="CU116">
        <f t="shared" si="89"/>
        <v>0</v>
      </c>
      <c r="CV116">
        <f t="shared" si="90"/>
        <v>0</v>
      </c>
      <c r="CW116">
        <f t="shared" si="91"/>
        <v>0</v>
      </c>
      <c r="CX116">
        <f t="shared" si="92"/>
        <v>0</v>
      </c>
      <c r="CY116">
        <f t="shared" si="93"/>
        <v>0</v>
      </c>
      <c r="CZ116">
        <f t="shared" si="94"/>
        <v>0</v>
      </c>
      <c r="DA116">
        <f t="shared" si="95"/>
        <v>0</v>
      </c>
      <c r="DB116">
        <f t="shared" si="96"/>
        <v>0</v>
      </c>
      <c r="DC116">
        <f t="shared" si="97"/>
        <v>0</v>
      </c>
      <c r="DD116">
        <f t="shared" si="98"/>
        <v>0</v>
      </c>
      <c r="DE116">
        <f t="shared" si="99"/>
        <v>0</v>
      </c>
      <c r="DF116">
        <f t="shared" si="100"/>
        <v>0</v>
      </c>
      <c r="DG116">
        <f t="shared" si="101"/>
        <v>0</v>
      </c>
      <c r="DH116" s="5" t="str">
        <f>IFERROR(((((L116+AB116)*(1/$H116))+AR116)/$F$2)/($B$2*('CAR.CAP_per person'!B$2)/(_xlfn.XLOOKUP($E$2,EU_countries_GDP!$A$2:$A$29,EU_countries_GDP!$E$2:$E$29))),"")</f>
        <v/>
      </c>
      <c r="DI116" s="5" t="str">
        <f>IFERROR(((((M116+AC116)*(1/$H116))+AS116)/$F$2)/($B$2*('CAR.CAP_per person'!C$2)/(_xlfn.XLOOKUP($E$2,EU_countries_GDP!$A$2:$A$29,EU_countries_GDP!$E$2:$E$29))),"")</f>
        <v/>
      </c>
      <c r="DJ116" s="5" t="str">
        <f>IFERROR(((((N116+AD116)*(1/$H116))+AT116)/$F$2)/($B$2*('CAR.CAP_per person'!D$2)/(_xlfn.XLOOKUP($E$2,EU_countries_GDP!$A$2:$A$29,EU_countries_GDP!$E$2:$E$29))),"")</f>
        <v/>
      </c>
      <c r="DK116" s="5" t="str">
        <f>IFERROR(((((O116+AE116)*(1/$H116))+AU116)/$F$2)/($B$2*('CAR.CAP_per person'!E$2)/(_xlfn.XLOOKUP($E$2,EU_countries_GDP!$A$2:$A$29,EU_countries_GDP!$E$2:$E$29))),"")</f>
        <v/>
      </c>
      <c r="DL116" s="5" t="str">
        <f>IFERROR(((((P116+AF116)*(1/$H116))+AV116)/$F$2)/($B$2*('CAR.CAP_per person'!F$2)/(_xlfn.XLOOKUP($E$2,EU_countries_GDP!$A$2:$A$29,EU_countries_GDP!$E$2:$E$29))),"")</f>
        <v/>
      </c>
      <c r="DM116" s="5" t="str">
        <f>IFERROR(((((Q116+AG116)*(1/$H116))+AW116)/$F$2)/($B$2*('CAR.CAP_per person'!G$2)/(_xlfn.XLOOKUP($E$2,EU_countries_GDP!$A$2:$A$29,EU_countries_GDP!$E$2:$E$29))),"")</f>
        <v/>
      </c>
      <c r="DN116" s="5" t="str">
        <f>IFERROR(((((R116+AH116)*(1/$H116))+AX116)/$F$2)/($B$2*('CAR.CAP_per person'!H$2)/(_xlfn.XLOOKUP($E$2,EU_countries_GDP!$A$2:$A$29,EU_countries_GDP!$E$2:$E$29))),"")</f>
        <v/>
      </c>
      <c r="DO116" s="5" t="str">
        <f>IFERROR(((((S116+AI116)*(1/$H116))+AY116)/$F$2)/($B$2*('CAR.CAP_per person'!I$2)/(_xlfn.XLOOKUP($E$2,EU_countries_GDP!$A$2:$A$29,EU_countries_GDP!$E$2:$E$29))),"")</f>
        <v/>
      </c>
      <c r="DP116" s="5" t="str">
        <f>IFERROR(((((T116+AJ116)*(1/$H116))+AZ116)/$F$2)/($B$2*('CAR.CAP_per person'!J$2)/(_xlfn.XLOOKUP($E$2,EU_countries_GDP!$A$2:$A$29,EU_countries_GDP!$E$2:$E$29))),"")</f>
        <v/>
      </c>
      <c r="DQ116" s="5" t="str">
        <f>IFERROR(((((U116+AK116)*(1/$H116))+BA116)/$F$2)/($B$2*('CAR.CAP_per person'!K$2)/(_xlfn.XLOOKUP($E$2,EU_countries_GDP!$A$2:$A$29,EU_countries_GDP!$E$2:$E$29))),"")</f>
        <v/>
      </c>
      <c r="DR116" s="5" t="str">
        <f>IFERROR(((((V116+AL116)*(1/$H116))+BB116)/$F$2)/($B$2*('CAR.CAP_per person'!L$2)/(_xlfn.XLOOKUP($E$2,EU_countries_GDP!$A$2:$A$29,EU_countries_GDP!$E$2:$E$29))),"")</f>
        <v/>
      </c>
      <c r="DS116" s="5" t="str">
        <f>IFERROR(((((W116+AM116)*(1/$H116))+BC116)/$F$2)/($B$2*('CAR.CAP_per person'!M$2)/(_xlfn.XLOOKUP($E$2,EU_countries_GDP!$A$2:$A$29,EU_countries_GDP!$E$2:$E$29))),"")</f>
        <v/>
      </c>
      <c r="DT116" s="5" t="str">
        <f>IFERROR(((((X116+AN116)*(1/$H116))+BD116)/$F$2)/($B$2*('CAR.CAP_per person'!N$2)/(_xlfn.XLOOKUP($E$2,EU_countries_GDP!$A$2:$A$29,EU_countries_GDP!$E$2:$E$29))),"")</f>
        <v/>
      </c>
      <c r="DU116" s="5" t="str">
        <f>IFERROR(((((Y116+AO116)*(1/$H116))+BE116)/$F$2)/($B$2*('CAR.CAP_per person'!O$2)/(_xlfn.XLOOKUP($E$2,EU_countries_GDP!$A$2:$A$29,EU_countries_GDP!$E$2:$E$29))),"")</f>
        <v/>
      </c>
      <c r="DV116" s="5" t="str">
        <f>IFERROR(((((Z116+AP116)*(1/$H116))+BF116)/$F$2)/($B$2*('CAR.CAP_per person'!P$2)/(_xlfn.XLOOKUP($E$2,EU_countries_GDP!$A$2:$A$29,EU_countries_GDP!$E$2:$E$29))),"")</f>
        <v/>
      </c>
      <c r="DW116" s="5" t="str">
        <f>IFERROR(((((AA116+AQ116)*(1/$H116))+BG116)/$F$2)/($B$2*('CAR.CAP_per person'!Q$2)/(_xlfn.XLOOKUP($E$2,EU_countries_GDP!$A$2:$A$29,EU_countries_GDP!$E$2:$E$29))),"")</f>
        <v/>
      </c>
    </row>
    <row r="117" spans="1:127">
      <c r="A117" t="s">
        <v>243</v>
      </c>
      <c r="B117" t="str">
        <f>_xlfn.XLOOKUP(D117,Table5[Ingredient],Table5[Category],"",FALSE)</f>
        <v xml:space="preserve">Other </v>
      </c>
      <c r="C117" s="33" t="s">
        <v>257</v>
      </c>
      <c r="D117" s="33" t="s">
        <v>227</v>
      </c>
      <c r="E117" s="33">
        <v>0</v>
      </c>
      <c r="F117" s="33" t="s">
        <v>189</v>
      </c>
      <c r="G117" s="33" t="s">
        <v>180</v>
      </c>
      <c r="H117" s="91">
        <f>Dataset_IT!M22</f>
        <v>0</v>
      </c>
      <c r="I117" s="33"/>
      <c r="J117" s="37">
        <f>IFERROR(INDEX('AveragePrices&amp;Codes'!G:AG, MATCH($D117, 'AveragePrices&amp;Codes'!$A:$A, 0), MATCH(Tool_Italy!$E$2, 'AveragePrices&amp;Codes'!$G$1:$AG$1, 0)),"")</f>
        <v>1.7996749999999999</v>
      </c>
      <c r="K117" s="37">
        <f>IFERROR(E117/(_xlfn.XLOOKUP(A117,Dataset_IT!$Q$2:$Q$9,Dataset_IT!$R$2:$R$9)),"")</f>
        <v>0</v>
      </c>
      <c r="L117">
        <f>IFERROR(IF($F117="Raw",_xlfn.XLOOKUP(_xlfn.XLOOKUP(Tool_Italy!$D117,'AveragePrices&amp;Codes'!$A:$A,'AveragePrices&amp;Codes'!$B:$B),AGRIBALYSE_Raw!$B:$B,AGRIBALYSE_Raw!O:O)*$E117,_xlfn.XLOOKUP(_xlfn.XLOOKUP(Tool_Italy!$D117,'AveragePrices&amp;Codes'!$A:$A,'AveragePrices&amp;Codes'!$B:$B),AGRIBALYSE_Cooked!$C:$C,AGRIBALYSE_Cooked!P:P)*$E117),"")</f>
        <v>0</v>
      </c>
      <c r="M117">
        <f>IFERROR(IF($F117="Raw",_xlfn.XLOOKUP(_xlfn.XLOOKUP(Tool_Italy!$D117,'AveragePrices&amp;Codes'!$A:$A,'AveragePrices&amp;Codes'!$B:$B),AGRIBALYSE_Raw!$B:$B,AGRIBALYSE_Raw!P:P)*$E117,_xlfn.XLOOKUP(_xlfn.XLOOKUP(Tool_Italy!$D117,'AveragePrices&amp;Codes'!$A:$A,'AveragePrices&amp;Codes'!$B:$B),AGRIBALYSE_Cooked!$C:$C,AGRIBALYSE_Cooked!Q:Q)*$E117),"")</f>
        <v>0</v>
      </c>
      <c r="N117">
        <f>IFERROR(IF($F117="Raw",_xlfn.XLOOKUP(_xlfn.XLOOKUP(Tool_Italy!$D117,'AveragePrices&amp;Codes'!$A:$A,'AveragePrices&amp;Codes'!$B:$B),AGRIBALYSE_Raw!$B:$B,AGRIBALYSE_Raw!Q:Q)*$E117,_xlfn.XLOOKUP(_xlfn.XLOOKUP(Tool_Italy!$D117,'AveragePrices&amp;Codes'!$A:$A,'AveragePrices&amp;Codes'!$B:$B),AGRIBALYSE_Cooked!$C:$C,AGRIBALYSE_Cooked!R:R)*$E117),"")</f>
        <v>0</v>
      </c>
      <c r="O117">
        <f>IFERROR(IF($F117="Raw",_xlfn.XLOOKUP(_xlfn.XLOOKUP(Tool_Italy!$D117,'AveragePrices&amp;Codes'!$A:$A,'AveragePrices&amp;Codes'!$B:$B),AGRIBALYSE_Raw!$B:$B,AGRIBALYSE_Raw!R:R)*$E117,_xlfn.XLOOKUP(_xlfn.XLOOKUP(Tool_Italy!$D117,'AveragePrices&amp;Codes'!$A:$A,'AveragePrices&amp;Codes'!$B:$B),AGRIBALYSE_Cooked!$C:$C,AGRIBALYSE_Cooked!S:S)*$E117),"")</f>
        <v>0</v>
      </c>
      <c r="P117">
        <f>IFERROR(IF($F117="Raw",_xlfn.XLOOKUP(_xlfn.XLOOKUP(Tool_Italy!$D117,'AveragePrices&amp;Codes'!$A:$A,'AveragePrices&amp;Codes'!$B:$B),AGRIBALYSE_Raw!$B:$B,AGRIBALYSE_Raw!S:S)*$E117,_xlfn.XLOOKUP(_xlfn.XLOOKUP(Tool_Italy!$D117,'AveragePrices&amp;Codes'!$A:$A,'AveragePrices&amp;Codes'!$B:$B),AGRIBALYSE_Cooked!$C:$C,AGRIBALYSE_Cooked!T:T)*$E117),"")</f>
        <v>0</v>
      </c>
      <c r="Q117">
        <f>IFERROR(IF($F117="Raw",_xlfn.XLOOKUP(_xlfn.XLOOKUP(Tool_Italy!$D117,'AveragePrices&amp;Codes'!$A:$A,'AveragePrices&amp;Codes'!$B:$B),AGRIBALYSE_Raw!$B:$B,AGRIBALYSE_Raw!T:T)*$E117,_xlfn.XLOOKUP(_xlfn.XLOOKUP(Tool_Italy!$D117,'AveragePrices&amp;Codes'!$A:$A,'AveragePrices&amp;Codes'!$B:$B),AGRIBALYSE_Cooked!$C:$C,AGRIBALYSE_Cooked!U:U)*$E117),"")</f>
        <v>0</v>
      </c>
      <c r="R117">
        <f>IFERROR(IF($F117="Raw",_xlfn.XLOOKUP(_xlfn.XLOOKUP(Tool_Italy!$D117,'AveragePrices&amp;Codes'!$A:$A,'AveragePrices&amp;Codes'!$B:$B),AGRIBALYSE_Raw!$B:$B,AGRIBALYSE_Raw!U:U)*$E117,_xlfn.XLOOKUP(_xlfn.XLOOKUP(Tool_Italy!$D117,'AveragePrices&amp;Codes'!$A:$A,'AveragePrices&amp;Codes'!$B:$B),AGRIBALYSE_Cooked!$C:$C,AGRIBALYSE_Cooked!V:V)*$E117),"")</f>
        <v>0</v>
      </c>
      <c r="S117">
        <f>IFERROR(IF($F117="Raw",_xlfn.XLOOKUP(_xlfn.XLOOKUP(Tool_Italy!$D117,'AveragePrices&amp;Codes'!$A:$A,'AveragePrices&amp;Codes'!$B:$B),AGRIBALYSE_Raw!$B:$B,AGRIBALYSE_Raw!V:V)*$E117,_xlfn.XLOOKUP(_xlfn.XLOOKUP(Tool_Italy!$D117,'AveragePrices&amp;Codes'!$A:$A,'AveragePrices&amp;Codes'!$B:$B),AGRIBALYSE_Cooked!$C:$C,AGRIBALYSE_Cooked!W:W)*$E117),"")</f>
        <v>0</v>
      </c>
      <c r="T117">
        <f>IFERROR(IF($F117="Raw",_xlfn.XLOOKUP(_xlfn.XLOOKUP(Tool_Italy!$D117,'AveragePrices&amp;Codes'!$A:$A,'AveragePrices&amp;Codes'!$B:$B),AGRIBALYSE_Raw!$B:$B,AGRIBALYSE_Raw!W:W)*$E117,_xlfn.XLOOKUP(_xlfn.XLOOKUP(Tool_Italy!$D117,'AveragePrices&amp;Codes'!$A:$A,'AveragePrices&amp;Codes'!$B:$B),AGRIBALYSE_Cooked!$C:$C,AGRIBALYSE_Cooked!X:X)*$E117),"")</f>
        <v>0</v>
      </c>
      <c r="U117">
        <f>IFERROR(IF($F117="Raw",_xlfn.XLOOKUP(_xlfn.XLOOKUP(Tool_Italy!$D117,'AveragePrices&amp;Codes'!$A:$A,'AveragePrices&amp;Codes'!$B:$B),AGRIBALYSE_Raw!$B:$B,AGRIBALYSE_Raw!X:X)*$E117,_xlfn.XLOOKUP(_xlfn.XLOOKUP(Tool_Italy!$D117,'AveragePrices&amp;Codes'!$A:$A,'AveragePrices&amp;Codes'!$B:$B),AGRIBALYSE_Cooked!$C:$C,AGRIBALYSE_Cooked!Y:Y)*$E117),"")</f>
        <v>0</v>
      </c>
      <c r="V117">
        <f>IFERROR(IF($F117="Raw",_xlfn.XLOOKUP(_xlfn.XLOOKUP(Tool_Italy!$D117,'AveragePrices&amp;Codes'!$A:$A,'AveragePrices&amp;Codes'!$B:$B),AGRIBALYSE_Raw!$B:$B,AGRIBALYSE_Raw!Y:Y)*$E117,_xlfn.XLOOKUP(_xlfn.XLOOKUP(Tool_Italy!$D117,'AveragePrices&amp;Codes'!$A:$A,'AveragePrices&amp;Codes'!$B:$B),AGRIBALYSE_Cooked!$C:$C,AGRIBALYSE_Cooked!Z:Z)*$E117),"")</f>
        <v>0</v>
      </c>
      <c r="W117">
        <f>IFERROR(IF($F117="Raw",_xlfn.XLOOKUP(_xlfn.XLOOKUP(Tool_Italy!$D117,'AveragePrices&amp;Codes'!$A:$A,'AveragePrices&amp;Codes'!$B:$B),AGRIBALYSE_Raw!$B:$B,AGRIBALYSE_Raw!Z:Z)*$E117,_xlfn.XLOOKUP(_xlfn.XLOOKUP(Tool_Italy!$D117,'AveragePrices&amp;Codes'!$A:$A,'AveragePrices&amp;Codes'!$B:$B),AGRIBALYSE_Cooked!$C:$C,AGRIBALYSE_Cooked!AA:AA)*$E117),"")</f>
        <v>0</v>
      </c>
      <c r="X117">
        <f>IFERROR(IF($F117="Raw",_xlfn.XLOOKUP(_xlfn.XLOOKUP(Tool_Italy!$D117,'AveragePrices&amp;Codes'!$A:$A,'AveragePrices&amp;Codes'!$B:$B),AGRIBALYSE_Raw!$B:$B,AGRIBALYSE_Raw!AA:AA)*$E117,_xlfn.XLOOKUP(_xlfn.XLOOKUP(Tool_Italy!$D117,'AveragePrices&amp;Codes'!$A:$A,'AveragePrices&amp;Codes'!$B:$B),AGRIBALYSE_Cooked!$C:$C,AGRIBALYSE_Cooked!AB:AB)*$E117),"")</f>
        <v>0</v>
      </c>
      <c r="Y117">
        <f>IFERROR(IF($F117="Raw",_xlfn.XLOOKUP(_xlfn.XLOOKUP(Tool_Italy!$D117,'AveragePrices&amp;Codes'!$A:$A,'AveragePrices&amp;Codes'!$B:$B),AGRIBALYSE_Raw!$B:$B,AGRIBALYSE_Raw!AB:AB)*$E117,_xlfn.XLOOKUP(_xlfn.XLOOKUP(Tool_Italy!$D117,'AveragePrices&amp;Codes'!$A:$A,'AveragePrices&amp;Codes'!$B:$B),AGRIBALYSE_Cooked!$C:$C,AGRIBALYSE_Cooked!AC:AC)*$E117),"")</f>
        <v>0</v>
      </c>
      <c r="Z117">
        <f>IFERROR(IF($F117="Raw",_xlfn.XLOOKUP(_xlfn.XLOOKUP(Tool_Italy!$D117,'AveragePrices&amp;Codes'!$A:$A,'AveragePrices&amp;Codes'!$B:$B),AGRIBALYSE_Raw!$B:$B,AGRIBALYSE_Raw!AC:AC)*$E117,_xlfn.XLOOKUP(_xlfn.XLOOKUP(Tool_Italy!$D117,'AveragePrices&amp;Codes'!$A:$A,'AveragePrices&amp;Codes'!$B:$B),AGRIBALYSE_Cooked!$C:$C,AGRIBALYSE_Cooked!AD:AD)*$E117),"")</f>
        <v>0</v>
      </c>
      <c r="AA117">
        <f>IFERROR(IF($F117="Raw",_xlfn.XLOOKUP(_xlfn.XLOOKUP(Tool_Italy!$D117,'AveragePrices&amp;Codes'!$A:$A,'AveragePrices&amp;Codes'!$B:$B),AGRIBALYSE_Raw!$B:$B,AGRIBALYSE_Raw!AD:AD)*$E117,_xlfn.XLOOKUP(_xlfn.XLOOKUP(Tool_Italy!$D117,'AveragePrices&amp;Codes'!$A:$A,'AveragePrices&amp;Codes'!$B:$B),AGRIBALYSE_Cooked!$C:$C,AGRIBALYSE_Cooked!AE:AE)*$E117),"")</f>
        <v>0</v>
      </c>
      <c r="AB117" cm="1">
        <f t="array" ref="AB117">IFERROR(_xlfn.XLOOKUP(Tool_Italy!$F117&amp;$E$2,'Cooking methods'!$A:$A&amp;'Cooking methods'!$B:$B,'Cooking methods'!C:C)*$E117,"")</f>
        <v>0</v>
      </c>
      <c r="AC117" cm="1">
        <f t="array" ref="AC117">IFERROR(_xlfn.XLOOKUP(Tool_Italy!$F117&amp;$E$2,'Cooking methods'!$A:$A&amp;'Cooking methods'!$B:$B,'Cooking methods'!D:D)*$E117,"")</f>
        <v>0</v>
      </c>
      <c r="AD117" cm="1">
        <f t="array" ref="AD117">IFERROR(_xlfn.XLOOKUP(Tool_Italy!$F117&amp;$E$2,'Cooking methods'!$A:$A&amp;'Cooking methods'!$B:$B,'Cooking methods'!E:E)*$E117,"")</f>
        <v>0</v>
      </c>
      <c r="AE117" cm="1">
        <f t="array" ref="AE117">IFERROR(_xlfn.XLOOKUP(Tool_Italy!$F117&amp;$E$2,'Cooking methods'!$A:$A&amp;'Cooking methods'!$B:$B,'Cooking methods'!F:F)*$E117,"")</f>
        <v>0</v>
      </c>
      <c r="AF117" cm="1">
        <f t="array" ref="AF117">IFERROR(_xlfn.XLOOKUP(Tool_Italy!$F117&amp;$E$2,'Cooking methods'!$A:$A&amp;'Cooking methods'!$B:$B,'Cooking methods'!G:G)*$E117,"")</f>
        <v>0</v>
      </c>
      <c r="AG117" cm="1">
        <f t="array" ref="AG117">IFERROR(_xlfn.XLOOKUP(Tool_Italy!$F117&amp;$E$2,'Cooking methods'!$A:$A&amp;'Cooking methods'!$B:$B,'Cooking methods'!H:H)*$E117,"")</f>
        <v>0</v>
      </c>
      <c r="AH117" cm="1">
        <f t="array" ref="AH117">IFERROR(_xlfn.XLOOKUP(Tool_Italy!$F117&amp;$E$2,'Cooking methods'!$A:$A&amp;'Cooking methods'!$B:$B,'Cooking methods'!I:I)*$E117,"")</f>
        <v>0</v>
      </c>
      <c r="AI117" cm="1">
        <f t="array" ref="AI117">IFERROR(_xlfn.XLOOKUP(Tool_Italy!$F117&amp;$E$2,'Cooking methods'!$A:$A&amp;'Cooking methods'!$B:$B,'Cooking methods'!J:J)*$E117,"")</f>
        <v>0</v>
      </c>
      <c r="AJ117" cm="1">
        <f t="array" ref="AJ117">IFERROR(_xlfn.XLOOKUP(Tool_Italy!$F117&amp;$E$2,'Cooking methods'!$A:$A&amp;'Cooking methods'!$B:$B,'Cooking methods'!K:K)*$E117,"")</f>
        <v>0</v>
      </c>
      <c r="AK117" cm="1">
        <f t="array" ref="AK117">IFERROR(_xlfn.XLOOKUP(Tool_Italy!$F117&amp;$E$2,'Cooking methods'!$A:$A&amp;'Cooking methods'!$B:$B,'Cooking methods'!L:L)*$E117,"")</f>
        <v>0</v>
      </c>
      <c r="AL117" cm="1">
        <f t="array" ref="AL117">IFERROR(_xlfn.XLOOKUP(Tool_Italy!$F117&amp;$E$2,'Cooking methods'!$A:$A&amp;'Cooking methods'!$B:$B,'Cooking methods'!M:M)*$E117,"")</f>
        <v>0</v>
      </c>
      <c r="AM117" cm="1">
        <f t="array" ref="AM117">IFERROR(_xlfn.XLOOKUP(Tool_Italy!$F117&amp;$E$2,'Cooking methods'!$A:$A&amp;'Cooking methods'!$B:$B,'Cooking methods'!N:N)*$E117,"")</f>
        <v>0</v>
      </c>
      <c r="AN117" cm="1">
        <f t="array" ref="AN117">IFERROR(_xlfn.XLOOKUP(Tool_Italy!$F117&amp;$E$2,'Cooking methods'!$A:$A&amp;'Cooking methods'!$B:$B,'Cooking methods'!O:O)*$E117,"")</f>
        <v>0</v>
      </c>
      <c r="AO117" cm="1">
        <f t="array" ref="AO117">IFERROR(_xlfn.XLOOKUP(Tool_Italy!$F117&amp;$E$2,'Cooking methods'!$A:$A&amp;'Cooking methods'!$B:$B,'Cooking methods'!P:P)*$E117,"")</f>
        <v>0</v>
      </c>
      <c r="AP117" cm="1">
        <f t="array" ref="AP117">IFERROR(_xlfn.XLOOKUP(Tool_Italy!$F117&amp;$E$2,'Cooking methods'!$A:$A&amp;'Cooking methods'!$B:$B,'Cooking methods'!Q:Q)*$E117,"")</f>
        <v>0</v>
      </c>
      <c r="AQ117" cm="1">
        <f t="array" ref="AQ117">IFERROR(_xlfn.XLOOKUP(Tool_Italy!$F117&amp;$E$2,'Cooking methods'!$A:$A&amp;'Cooking methods'!$B:$B,'Cooking methods'!R:R)*$E117,"")</f>
        <v>0</v>
      </c>
      <c r="AR117" cm="1">
        <f t="array" ref="AR117">IFERROR(_xlfn.XLOOKUP(Tool_Italy!$G117&amp;$E$2,'Waste management'!$A:$A&amp;'Waste management'!$B:$B,'Waste management'!C:C)*$E117,"")</f>
        <v>0</v>
      </c>
      <c r="AS117" cm="1">
        <f t="array" ref="AS117">IFERROR(_xlfn.XLOOKUP(Tool_Italy!$G117&amp;$E$2,'Waste management'!$A:$A&amp;'Waste management'!$B:$B,'Waste management'!D:D)*$E117,"")</f>
        <v>0</v>
      </c>
      <c r="AT117" cm="1">
        <f t="array" ref="AT117">IFERROR(_xlfn.XLOOKUP(Tool_Italy!$G117&amp;$E$2,'Waste management'!$A:$A&amp;'Waste management'!$B:$B,'Waste management'!E:E)*$E117,"")</f>
        <v>0</v>
      </c>
      <c r="AU117" cm="1">
        <f t="array" ref="AU117">IFERROR(_xlfn.XLOOKUP(Tool_Italy!$G117&amp;$E$2,'Waste management'!$A:$A&amp;'Waste management'!$B:$B,'Waste management'!F:F)*$E117,"")</f>
        <v>0</v>
      </c>
      <c r="AV117" cm="1">
        <f t="array" ref="AV117">IFERROR(_xlfn.XLOOKUP(Tool_Italy!$G117&amp;$E$2,'Waste management'!$A:$A&amp;'Waste management'!$B:$B,'Waste management'!G:G)*$E117,"")</f>
        <v>0</v>
      </c>
      <c r="AW117" cm="1">
        <f t="array" ref="AW117">IFERROR(_xlfn.XLOOKUP(Tool_Italy!$G117&amp;$E$2,'Waste management'!$A:$A&amp;'Waste management'!$B:$B,'Waste management'!H:H)*$E117,"")</f>
        <v>0</v>
      </c>
      <c r="AX117" cm="1">
        <f t="array" ref="AX117">IFERROR(_xlfn.XLOOKUP(Tool_Italy!$G117&amp;$E$2,'Waste management'!$A:$A&amp;'Waste management'!$B:$B,'Waste management'!I:I)*$E117,"")</f>
        <v>0</v>
      </c>
      <c r="AY117" cm="1">
        <f t="array" ref="AY117">IFERROR(_xlfn.XLOOKUP(Tool_Italy!$G117&amp;$E$2,'Waste management'!$A:$A&amp;'Waste management'!$B:$B,'Waste management'!J:J)*$E117,"")</f>
        <v>0</v>
      </c>
      <c r="AZ117" cm="1">
        <f t="array" ref="AZ117">IFERROR(_xlfn.XLOOKUP(Tool_Italy!$G117&amp;$E$2,'Waste management'!$A:$A&amp;'Waste management'!$B:$B,'Waste management'!K:K)*$E117,"")</f>
        <v>0</v>
      </c>
      <c r="BA117" cm="1">
        <f t="array" ref="BA117">IFERROR(_xlfn.XLOOKUP(Tool_Italy!$G117&amp;$E$2,'Waste management'!$A:$A&amp;'Waste management'!$B:$B,'Waste management'!L:L)*$E117,"")</f>
        <v>0</v>
      </c>
      <c r="BB117" cm="1">
        <f t="array" ref="BB117">IFERROR(_xlfn.XLOOKUP(Tool_Italy!$G117&amp;$E$2,'Waste management'!$A:$A&amp;'Waste management'!$B:$B,'Waste management'!M:M)*$E117,"")</f>
        <v>0</v>
      </c>
      <c r="BC117" cm="1">
        <f t="array" ref="BC117">IFERROR(_xlfn.XLOOKUP(Tool_Italy!$G117&amp;$E$2,'Waste management'!$A:$A&amp;'Waste management'!$B:$B,'Waste management'!N:N)*$E117,"")</f>
        <v>0</v>
      </c>
      <c r="BD117" cm="1">
        <f t="array" ref="BD117">IFERROR(_xlfn.XLOOKUP(Tool_Italy!$G117&amp;$E$2,'Waste management'!$A:$A&amp;'Waste management'!$B:$B,'Waste management'!O:O)*$E117,"")</f>
        <v>0</v>
      </c>
      <c r="BE117" cm="1">
        <f t="array" ref="BE117">IFERROR(_xlfn.XLOOKUP(Tool_Italy!$G117&amp;$E$2,'Waste management'!$A:$A&amp;'Waste management'!$B:$B,'Waste management'!P:P)*$E117,"")</f>
        <v>0</v>
      </c>
      <c r="BF117" cm="1">
        <f t="array" ref="BF117">IFERROR(_xlfn.XLOOKUP(Tool_Italy!$G117&amp;$E$2,'Waste management'!$A:$A&amp;'Waste management'!$B:$B,'Waste management'!Q:Q)*$E117,"")</f>
        <v>0</v>
      </c>
      <c r="BG117" cm="1">
        <f t="array" ref="BG117">IFERROR(_xlfn.XLOOKUP(Tool_Italy!$G117&amp;$E$2,'Waste management'!$A:$A&amp;'Waste management'!$B:$B,'Waste management'!R:R)*$E117,"")</f>
        <v>0</v>
      </c>
      <c r="BH117">
        <f>IFERROR((L117+AR117+AB117)*_xlfn.XLOOKUP(Tool_Italy!BH$4,Monetization_Factors!$A:$A,Monetization_Factors!$D:$D),"")</f>
        <v>0</v>
      </c>
      <c r="BI117">
        <f>IFERROR((M117+AS117+AC117)*_xlfn.XLOOKUP(Tool_Italy!BI$4,Monetization_Factors!$A:$A,Monetization_Factors!$D:$D),"")</f>
        <v>0</v>
      </c>
      <c r="BJ117">
        <f>IFERROR((N117+AT117+AD117)*_xlfn.XLOOKUP(Tool_Italy!BJ$4,Monetization_Factors!$A:$A,Monetization_Factors!$D:$D),"")</f>
        <v>0</v>
      </c>
      <c r="BK117">
        <f>IFERROR((O117+AU117+AE117)*_xlfn.XLOOKUP(Tool_Italy!BK$4,Monetization_Factors!$A:$A,Monetization_Factors!$D:$D),"")</f>
        <v>0</v>
      </c>
      <c r="BL117">
        <f>IFERROR((P117+AV117+AF117)*_xlfn.XLOOKUP(Tool_Italy!BL$4,Monetization_Factors!$A:$A,Monetization_Factors!$D:$D),"")</f>
        <v>0</v>
      </c>
      <c r="BM117">
        <f>IFERROR((Q117+AW117+AG117)*_xlfn.XLOOKUP(Tool_Italy!BM$4,Monetization_Factors!$A:$A,Monetization_Factors!$D:$D),"")</f>
        <v>0</v>
      </c>
      <c r="BN117">
        <f>IFERROR((R117+AX117+AH117)*_xlfn.XLOOKUP(Tool_Italy!BN$4,Monetization_Factors!$A:$A,Monetization_Factors!$D:$D),"")</f>
        <v>0</v>
      </c>
      <c r="BO117">
        <f>IFERROR((S117+AY117+AI117)*_xlfn.XLOOKUP(Tool_Italy!BO$4,Monetization_Factors!$A:$A,Monetization_Factors!$D:$D),"")</f>
        <v>0</v>
      </c>
      <c r="BP117">
        <f>IFERROR((T117+AZ117+AJ117)*_xlfn.XLOOKUP(Tool_Italy!BP$4,Monetization_Factors!$A:$A,Monetization_Factors!$D:$D),"")</f>
        <v>0</v>
      </c>
      <c r="BQ117">
        <f>IFERROR((U117+BA117+AK117)*_xlfn.XLOOKUP(Tool_Italy!BQ$4,Monetization_Factors!$A:$A,Monetization_Factors!$D:$D),"")</f>
        <v>0</v>
      </c>
      <c r="BR117" t="str">
        <f>IFERROR((V117+BB117+AL117)*_xlfn.XLOOKUP(Tool_Italy!BR$4,Monetization_Factors!$A:$A,Monetization_Factors!$D:$D),"")</f>
        <v/>
      </c>
      <c r="BS117">
        <f>IFERROR((W117+BC117+AM117)*_xlfn.XLOOKUP(Tool_Italy!BS$4,Monetization_Factors!$A:$A,Monetization_Factors!$D:$D),"")</f>
        <v>0</v>
      </c>
      <c r="BT117">
        <f>IFERROR((X117+BD117+AN117)*_xlfn.XLOOKUP(Tool_Italy!BT$4,Monetization_Factors!$A:$A,Monetization_Factors!$D:$D),"")</f>
        <v>0</v>
      </c>
      <c r="BU117">
        <f>IFERROR((Y117+BE117+AO117)*_xlfn.XLOOKUP(Tool_Italy!BU$4,Monetization_Factors!$A:$A,Monetization_Factors!$D:$D),"")</f>
        <v>0</v>
      </c>
      <c r="BV117">
        <f>IFERROR((Z117+BF117+AP117)*_xlfn.XLOOKUP(Tool_Italy!BV$4,Monetization_Factors!$A:$A,Monetization_Factors!$D:$D),"")</f>
        <v>0</v>
      </c>
      <c r="BW117">
        <f>IFERROR((AA117+BG117+AQ117)*_xlfn.XLOOKUP(Tool_Italy!BW$4,Monetization_Factors!$A:$A,Monetization_Factors!$D:$D),"")</f>
        <v>0</v>
      </c>
      <c r="BX117" s="38" cm="1">
        <f t="array" ref="BX117">IFERROR(_xlfn.IFS(I117&lt;&gt;0,I117*E117,I117="",J117*E117),"")</f>
        <v>0</v>
      </c>
      <c r="BY117" s="38">
        <f t="shared" si="67"/>
        <v>0</v>
      </c>
      <c r="BZ117" s="38">
        <f t="shared" si="71"/>
        <v>0</v>
      </c>
      <c r="CA117" s="38">
        <f t="shared" si="68"/>
        <v>0</v>
      </c>
      <c r="CB117">
        <f t="shared" si="102"/>
        <v>0</v>
      </c>
      <c r="CC117">
        <f t="shared" si="72"/>
        <v>0</v>
      </c>
      <c r="CD117">
        <f t="shared" si="73"/>
        <v>0</v>
      </c>
      <c r="CE117">
        <f t="shared" si="74"/>
        <v>0</v>
      </c>
      <c r="CF117">
        <f t="shared" si="75"/>
        <v>0</v>
      </c>
      <c r="CG117">
        <f t="shared" si="76"/>
        <v>0</v>
      </c>
      <c r="CH117">
        <f t="shared" si="77"/>
        <v>0</v>
      </c>
      <c r="CI117">
        <f t="shared" si="78"/>
        <v>0</v>
      </c>
      <c r="CJ117">
        <f t="shared" si="79"/>
        <v>0</v>
      </c>
      <c r="CK117">
        <f t="shared" si="80"/>
        <v>0</v>
      </c>
      <c r="CL117">
        <f t="shared" si="81"/>
        <v>0</v>
      </c>
      <c r="CM117">
        <f t="shared" si="82"/>
        <v>0</v>
      </c>
      <c r="CN117">
        <f t="shared" si="83"/>
        <v>0</v>
      </c>
      <c r="CO117">
        <f t="shared" si="84"/>
        <v>0</v>
      </c>
      <c r="CP117">
        <f t="shared" si="85"/>
        <v>0</v>
      </c>
      <c r="CQ117">
        <f t="shared" si="86"/>
        <v>0</v>
      </c>
      <c r="CR117">
        <f t="shared" si="103"/>
        <v>0</v>
      </c>
      <c r="CS117">
        <f t="shared" si="87"/>
        <v>0</v>
      </c>
      <c r="CT117">
        <f t="shared" si="88"/>
        <v>0</v>
      </c>
      <c r="CU117">
        <f t="shared" si="89"/>
        <v>0</v>
      </c>
      <c r="CV117">
        <f t="shared" si="90"/>
        <v>0</v>
      </c>
      <c r="CW117">
        <f t="shared" si="91"/>
        <v>0</v>
      </c>
      <c r="CX117">
        <f t="shared" si="92"/>
        <v>0</v>
      </c>
      <c r="CY117">
        <f t="shared" si="93"/>
        <v>0</v>
      </c>
      <c r="CZ117">
        <f t="shared" si="94"/>
        <v>0</v>
      </c>
      <c r="DA117">
        <f t="shared" si="95"/>
        <v>0</v>
      </c>
      <c r="DB117">
        <f t="shared" si="96"/>
        <v>0</v>
      </c>
      <c r="DC117">
        <f t="shared" si="97"/>
        <v>0</v>
      </c>
      <c r="DD117">
        <f t="shared" si="98"/>
        <v>0</v>
      </c>
      <c r="DE117">
        <f t="shared" si="99"/>
        <v>0</v>
      </c>
      <c r="DF117">
        <f t="shared" si="100"/>
        <v>0</v>
      </c>
      <c r="DG117">
        <f t="shared" si="101"/>
        <v>0</v>
      </c>
      <c r="DH117" s="5" t="str">
        <f>IFERROR(((((L117+AB117)*(1/$H117))+AR117)/$F$2)/($B$2*('CAR.CAP_per person'!B$2)/(_xlfn.XLOOKUP($E$2,EU_countries_GDP!$A$2:$A$29,EU_countries_GDP!$E$2:$E$29))),"")</f>
        <v/>
      </c>
      <c r="DI117" s="5" t="str">
        <f>IFERROR(((((M117+AC117)*(1/$H117))+AS117)/$F$2)/($B$2*('CAR.CAP_per person'!C$2)/(_xlfn.XLOOKUP($E$2,EU_countries_GDP!$A$2:$A$29,EU_countries_GDP!$E$2:$E$29))),"")</f>
        <v/>
      </c>
      <c r="DJ117" s="5" t="str">
        <f>IFERROR(((((N117+AD117)*(1/$H117))+AT117)/$F$2)/($B$2*('CAR.CAP_per person'!D$2)/(_xlfn.XLOOKUP($E$2,EU_countries_GDP!$A$2:$A$29,EU_countries_GDP!$E$2:$E$29))),"")</f>
        <v/>
      </c>
      <c r="DK117" s="5" t="str">
        <f>IFERROR(((((O117+AE117)*(1/$H117))+AU117)/$F$2)/($B$2*('CAR.CAP_per person'!E$2)/(_xlfn.XLOOKUP($E$2,EU_countries_GDP!$A$2:$A$29,EU_countries_GDP!$E$2:$E$29))),"")</f>
        <v/>
      </c>
      <c r="DL117" s="5" t="str">
        <f>IFERROR(((((P117+AF117)*(1/$H117))+AV117)/$F$2)/($B$2*('CAR.CAP_per person'!F$2)/(_xlfn.XLOOKUP($E$2,EU_countries_GDP!$A$2:$A$29,EU_countries_GDP!$E$2:$E$29))),"")</f>
        <v/>
      </c>
      <c r="DM117" s="5" t="str">
        <f>IFERROR(((((Q117+AG117)*(1/$H117))+AW117)/$F$2)/($B$2*('CAR.CAP_per person'!G$2)/(_xlfn.XLOOKUP($E$2,EU_countries_GDP!$A$2:$A$29,EU_countries_GDP!$E$2:$E$29))),"")</f>
        <v/>
      </c>
      <c r="DN117" s="5" t="str">
        <f>IFERROR(((((R117+AH117)*(1/$H117))+AX117)/$F$2)/($B$2*('CAR.CAP_per person'!H$2)/(_xlfn.XLOOKUP($E$2,EU_countries_GDP!$A$2:$A$29,EU_countries_GDP!$E$2:$E$29))),"")</f>
        <v/>
      </c>
      <c r="DO117" s="5" t="str">
        <f>IFERROR(((((S117+AI117)*(1/$H117))+AY117)/$F$2)/($B$2*('CAR.CAP_per person'!I$2)/(_xlfn.XLOOKUP($E$2,EU_countries_GDP!$A$2:$A$29,EU_countries_GDP!$E$2:$E$29))),"")</f>
        <v/>
      </c>
      <c r="DP117" s="5" t="str">
        <f>IFERROR(((((T117+AJ117)*(1/$H117))+AZ117)/$F$2)/($B$2*('CAR.CAP_per person'!J$2)/(_xlfn.XLOOKUP($E$2,EU_countries_GDP!$A$2:$A$29,EU_countries_GDP!$E$2:$E$29))),"")</f>
        <v/>
      </c>
      <c r="DQ117" s="5" t="str">
        <f>IFERROR(((((U117+AK117)*(1/$H117))+BA117)/$F$2)/($B$2*('CAR.CAP_per person'!K$2)/(_xlfn.XLOOKUP($E$2,EU_countries_GDP!$A$2:$A$29,EU_countries_GDP!$E$2:$E$29))),"")</f>
        <v/>
      </c>
      <c r="DR117" s="5" t="str">
        <f>IFERROR(((((V117+AL117)*(1/$H117))+BB117)/$F$2)/($B$2*('CAR.CAP_per person'!L$2)/(_xlfn.XLOOKUP($E$2,EU_countries_GDP!$A$2:$A$29,EU_countries_GDP!$E$2:$E$29))),"")</f>
        <v/>
      </c>
      <c r="DS117" s="5" t="str">
        <f>IFERROR(((((W117+AM117)*(1/$H117))+BC117)/$F$2)/($B$2*('CAR.CAP_per person'!M$2)/(_xlfn.XLOOKUP($E$2,EU_countries_GDP!$A$2:$A$29,EU_countries_GDP!$E$2:$E$29))),"")</f>
        <v/>
      </c>
      <c r="DT117" s="5" t="str">
        <f>IFERROR(((((X117+AN117)*(1/$H117))+BD117)/$F$2)/($B$2*('CAR.CAP_per person'!N$2)/(_xlfn.XLOOKUP($E$2,EU_countries_GDP!$A$2:$A$29,EU_countries_GDP!$E$2:$E$29))),"")</f>
        <v/>
      </c>
      <c r="DU117" s="5" t="str">
        <f>IFERROR(((((Y117+AO117)*(1/$H117))+BE117)/$F$2)/($B$2*('CAR.CAP_per person'!O$2)/(_xlfn.XLOOKUP($E$2,EU_countries_GDP!$A$2:$A$29,EU_countries_GDP!$E$2:$E$29))),"")</f>
        <v/>
      </c>
      <c r="DV117" s="5" t="str">
        <f>IFERROR(((((Z117+AP117)*(1/$H117))+BF117)/$F$2)/($B$2*('CAR.CAP_per person'!P$2)/(_xlfn.XLOOKUP($E$2,EU_countries_GDP!$A$2:$A$29,EU_countries_GDP!$E$2:$E$29))),"")</f>
        <v/>
      </c>
      <c r="DW117" s="5" t="str">
        <f>IFERROR(((((AA117+AQ117)*(1/$H117))+BG117)/$F$2)/($B$2*('CAR.CAP_per person'!Q$2)/(_xlfn.XLOOKUP($E$2,EU_countries_GDP!$A$2:$A$29,EU_countries_GDP!$E$2:$E$29))),"")</f>
        <v/>
      </c>
    </row>
    <row r="118" spans="1:127">
      <c r="A118" t="s">
        <v>244</v>
      </c>
      <c r="B118" t="str">
        <f>_xlfn.XLOOKUP(D118,Table5[Ingredient],Table5[Category],"",FALSE)</f>
        <v>Starch/satiating food</v>
      </c>
      <c r="C118" s="33" t="s">
        <v>257</v>
      </c>
      <c r="D118" s="33" t="s">
        <v>195</v>
      </c>
      <c r="E118" s="33">
        <v>0</v>
      </c>
      <c r="F118" s="33" t="s">
        <v>179</v>
      </c>
      <c r="G118" s="33" t="s">
        <v>180</v>
      </c>
      <c r="H118" s="91">
        <f>Dataset_IT!M23</f>
        <v>0</v>
      </c>
      <c r="I118" s="33"/>
      <c r="J118" s="37">
        <f>IFERROR(INDEX('AveragePrices&amp;Codes'!G:AG, MATCH($D118, 'AveragePrices&amp;Codes'!$A:$A, 0), MATCH(Tool_Italy!$E$2, 'AveragePrices&amp;Codes'!$G$1:$AG$1, 0)),"")</f>
        <v>0</v>
      </c>
      <c r="K118" s="37">
        <f>IFERROR(E118/(_xlfn.XLOOKUP(A118,Dataset_IT!$Q$2:$Q$9,Dataset_IT!$R$2:$R$9)),"")</f>
        <v>0</v>
      </c>
      <c r="L118">
        <f>IFERROR(IF($F118="Raw",_xlfn.XLOOKUP(_xlfn.XLOOKUP(Tool_Italy!$D118,'AveragePrices&amp;Codes'!$A:$A,'AveragePrices&amp;Codes'!$B:$B),AGRIBALYSE_Raw!$B:$B,AGRIBALYSE_Raw!O:O)*$E118,_xlfn.XLOOKUP(_xlfn.XLOOKUP(Tool_Italy!$D118,'AveragePrices&amp;Codes'!$A:$A,'AveragePrices&amp;Codes'!$B:$B),AGRIBALYSE_Cooked!$C:$C,AGRIBALYSE_Cooked!P:P)*$E118),"")</f>
        <v>0</v>
      </c>
      <c r="M118">
        <f>IFERROR(IF($F118="Raw",_xlfn.XLOOKUP(_xlfn.XLOOKUP(Tool_Italy!$D118,'AveragePrices&amp;Codes'!$A:$A,'AveragePrices&amp;Codes'!$B:$B),AGRIBALYSE_Raw!$B:$B,AGRIBALYSE_Raw!P:P)*$E118,_xlfn.XLOOKUP(_xlfn.XLOOKUP(Tool_Italy!$D118,'AveragePrices&amp;Codes'!$A:$A,'AveragePrices&amp;Codes'!$B:$B),AGRIBALYSE_Cooked!$C:$C,AGRIBALYSE_Cooked!Q:Q)*$E118),"")</f>
        <v>0</v>
      </c>
      <c r="N118">
        <f>IFERROR(IF($F118="Raw",_xlfn.XLOOKUP(_xlfn.XLOOKUP(Tool_Italy!$D118,'AveragePrices&amp;Codes'!$A:$A,'AveragePrices&amp;Codes'!$B:$B),AGRIBALYSE_Raw!$B:$B,AGRIBALYSE_Raw!Q:Q)*$E118,_xlfn.XLOOKUP(_xlfn.XLOOKUP(Tool_Italy!$D118,'AveragePrices&amp;Codes'!$A:$A,'AveragePrices&amp;Codes'!$B:$B),AGRIBALYSE_Cooked!$C:$C,AGRIBALYSE_Cooked!R:R)*$E118),"")</f>
        <v>0</v>
      </c>
      <c r="O118">
        <f>IFERROR(IF($F118="Raw",_xlfn.XLOOKUP(_xlfn.XLOOKUP(Tool_Italy!$D118,'AveragePrices&amp;Codes'!$A:$A,'AveragePrices&amp;Codes'!$B:$B),AGRIBALYSE_Raw!$B:$B,AGRIBALYSE_Raw!R:R)*$E118,_xlfn.XLOOKUP(_xlfn.XLOOKUP(Tool_Italy!$D118,'AveragePrices&amp;Codes'!$A:$A,'AveragePrices&amp;Codes'!$B:$B),AGRIBALYSE_Cooked!$C:$C,AGRIBALYSE_Cooked!S:S)*$E118),"")</f>
        <v>0</v>
      </c>
      <c r="P118">
        <f>IFERROR(IF($F118="Raw",_xlfn.XLOOKUP(_xlfn.XLOOKUP(Tool_Italy!$D118,'AveragePrices&amp;Codes'!$A:$A,'AveragePrices&amp;Codes'!$B:$B),AGRIBALYSE_Raw!$B:$B,AGRIBALYSE_Raw!S:S)*$E118,_xlfn.XLOOKUP(_xlfn.XLOOKUP(Tool_Italy!$D118,'AveragePrices&amp;Codes'!$A:$A,'AveragePrices&amp;Codes'!$B:$B),AGRIBALYSE_Cooked!$C:$C,AGRIBALYSE_Cooked!T:T)*$E118),"")</f>
        <v>0</v>
      </c>
      <c r="Q118">
        <f>IFERROR(IF($F118="Raw",_xlfn.XLOOKUP(_xlfn.XLOOKUP(Tool_Italy!$D118,'AveragePrices&amp;Codes'!$A:$A,'AveragePrices&amp;Codes'!$B:$B),AGRIBALYSE_Raw!$B:$B,AGRIBALYSE_Raw!T:T)*$E118,_xlfn.XLOOKUP(_xlfn.XLOOKUP(Tool_Italy!$D118,'AveragePrices&amp;Codes'!$A:$A,'AveragePrices&amp;Codes'!$B:$B),AGRIBALYSE_Cooked!$C:$C,AGRIBALYSE_Cooked!U:U)*$E118),"")</f>
        <v>0</v>
      </c>
      <c r="R118">
        <f>IFERROR(IF($F118="Raw",_xlfn.XLOOKUP(_xlfn.XLOOKUP(Tool_Italy!$D118,'AveragePrices&amp;Codes'!$A:$A,'AveragePrices&amp;Codes'!$B:$B),AGRIBALYSE_Raw!$B:$B,AGRIBALYSE_Raw!U:U)*$E118,_xlfn.XLOOKUP(_xlfn.XLOOKUP(Tool_Italy!$D118,'AveragePrices&amp;Codes'!$A:$A,'AveragePrices&amp;Codes'!$B:$B),AGRIBALYSE_Cooked!$C:$C,AGRIBALYSE_Cooked!V:V)*$E118),"")</f>
        <v>0</v>
      </c>
      <c r="S118">
        <f>IFERROR(IF($F118="Raw",_xlfn.XLOOKUP(_xlfn.XLOOKUP(Tool_Italy!$D118,'AveragePrices&amp;Codes'!$A:$A,'AveragePrices&amp;Codes'!$B:$B),AGRIBALYSE_Raw!$B:$B,AGRIBALYSE_Raw!V:V)*$E118,_xlfn.XLOOKUP(_xlfn.XLOOKUP(Tool_Italy!$D118,'AveragePrices&amp;Codes'!$A:$A,'AveragePrices&amp;Codes'!$B:$B),AGRIBALYSE_Cooked!$C:$C,AGRIBALYSE_Cooked!W:W)*$E118),"")</f>
        <v>0</v>
      </c>
      <c r="T118">
        <f>IFERROR(IF($F118="Raw",_xlfn.XLOOKUP(_xlfn.XLOOKUP(Tool_Italy!$D118,'AveragePrices&amp;Codes'!$A:$A,'AveragePrices&amp;Codes'!$B:$B),AGRIBALYSE_Raw!$B:$B,AGRIBALYSE_Raw!W:W)*$E118,_xlfn.XLOOKUP(_xlfn.XLOOKUP(Tool_Italy!$D118,'AveragePrices&amp;Codes'!$A:$A,'AveragePrices&amp;Codes'!$B:$B),AGRIBALYSE_Cooked!$C:$C,AGRIBALYSE_Cooked!X:X)*$E118),"")</f>
        <v>0</v>
      </c>
      <c r="U118">
        <f>IFERROR(IF($F118="Raw",_xlfn.XLOOKUP(_xlfn.XLOOKUP(Tool_Italy!$D118,'AveragePrices&amp;Codes'!$A:$A,'AveragePrices&amp;Codes'!$B:$B),AGRIBALYSE_Raw!$B:$B,AGRIBALYSE_Raw!X:X)*$E118,_xlfn.XLOOKUP(_xlfn.XLOOKUP(Tool_Italy!$D118,'AveragePrices&amp;Codes'!$A:$A,'AveragePrices&amp;Codes'!$B:$B),AGRIBALYSE_Cooked!$C:$C,AGRIBALYSE_Cooked!Y:Y)*$E118),"")</f>
        <v>0</v>
      </c>
      <c r="V118">
        <f>IFERROR(IF($F118="Raw",_xlfn.XLOOKUP(_xlfn.XLOOKUP(Tool_Italy!$D118,'AveragePrices&amp;Codes'!$A:$A,'AveragePrices&amp;Codes'!$B:$B),AGRIBALYSE_Raw!$B:$B,AGRIBALYSE_Raw!Y:Y)*$E118,_xlfn.XLOOKUP(_xlfn.XLOOKUP(Tool_Italy!$D118,'AveragePrices&amp;Codes'!$A:$A,'AveragePrices&amp;Codes'!$B:$B),AGRIBALYSE_Cooked!$C:$C,AGRIBALYSE_Cooked!Z:Z)*$E118),"")</f>
        <v>0</v>
      </c>
      <c r="W118">
        <f>IFERROR(IF($F118="Raw",_xlfn.XLOOKUP(_xlfn.XLOOKUP(Tool_Italy!$D118,'AveragePrices&amp;Codes'!$A:$A,'AveragePrices&amp;Codes'!$B:$B),AGRIBALYSE_Raw!$B:$B,AGRIBALYSE_Raw!Z:Z)*$E118,_xlfn.XLOOKUP(_xlfn.XLOOKUP(Tool_Italy!$D118,'AveragePrices&amp;Codes'!$A:$A,'AveragePrices&amp;Codes'!$B:$B),AGRIBALYSE_Cooked!$C:$C,AGRIBALYSE_Cooked!AA:AA)*$E118),"")</f>
        <v>0</v>
      </c>
      <c r="X118">
        <f>IFERROR(IF($F118="Raw",_xlfn.XLOOKUP(_xlfn.XLOOKUP(Tool_Italy!$D118,'AveragePrices&amp;Codes'!$A:$A,'AveragePrices&amp;Codes'!$B:$B),AGRIBALYSE_Raw!$B:$B,AGRIBALYSE_Raw!AA:AA)*$E118,_xlfn.XLOOKUP(_xlfn.XLOOKUP(Tool_Italy!$D118,'AveragePrices&amp;Codes'!$A:$A,'AveragePrices&amp;Codes'!$B:$B),AGRIBALYSE_Cooked!$C:$C,AGRIBALYSE_Cooked!AB:AB)*$E118),"")</f>
        <v>0</v>
      </c>
      <c r="Y118">
        <f>IFERROR(IF($F118="Raw",_xlfn.XLOOKUP(_xlfn.XLOOKUP(Tool_Italy!$D118,'AveragePrices&amp;Codes'!$A:$A,'AveragePrices&amp;Codes'!$B:$B),AGRIBALYSE_Raw!$B:$B,AGRIBALYSE_Raw!AB:AB)*$E118,_xlfn.XLOOKUP(_xlfn.XLOOKUP(Tool_Italy!$D118,'AveragePrices&amp;Codes'!$A:$A,'AveragePrices&amp;Codes'!$B:$B),AGRIBALYSE_Cooked!$C:$C,AGRIBALYSE_Cooked!AC:AC)*$E118),"")</f>
        <v>0</v>
      </c>
      <c r="Z118">
        <f>IFERROR(IF($F118="Raw",_xlfn.XLOOKUP(_xlfn.XLOOKUP(Tool_Italy!$D118,'AveragePrices&amp;Codes'!$A:$A,'AveragePrices&amp;Codes'!$B:$B),AGRIBALYSE_Raw!$B:$B,AGRIBALYSE_Raw!AC:AC)*$E118,_xlfn.XLOOKUP(_xlfn.XLOOKUP(Tool_Italy!$D118,'AveragePrices&amp;Codes'!$A:$A,'AveragePrices&amp;Codes'!$B:$B),AGRIBALYSE_Cooked!$C:$C,AGRIBALYSE_Cooked!AD:AD)*$E118),"")</f>
        <v>0</v>
      </c>
      <c r="AA118">
        <f>IFERROR(IF($F118="Raw",_xlfn.XLOOKUP(_xlfn.XLOOKUP(Tool_Italy!$D118,'AveragePrices&amp;Codes'!$A:$A,'AveragePrices&amp;Codes'!$B:$B),AGRIBALYSE_Raw!$B:$B,AGRIBALYSE_Raw!AD:AD)*$E118,_xlfn.XLOOKUP(_xlfn.XLOOKUP(Tool_Italy!$D118,'AveragePrices&amp;Codes'!$A:$A,'AveragePrices&amp;Codes'!$B:$B),AGRIBALYSE_Cooked!$C:$C,AGRIBALYSE_Cooked!AE:AE)*$E118),"")</f>
        <v>0</v>
      </c>
      <c r="AB118" cm="1">
        <f t="array" ref="AB118">IFERROR(_xlfn.XLOOKUP(Tool_Italy!$F118&amp;$E$2,'Cooking methods'!$A:$A&amp;'Cooking methods'!$B:$B,'Cooking methods'!C:C)*$E118,"")</f>
        <v>0</v>
      </c>
      <c r="AC118" cm="1">
        <f t="array" ref="AC118">IFERROR(_xlfn.XLOOKUP(Tool_Italy!$F118&amp;$E$2,'Cooking methods'!$A:$A&amp;'Cooking methods'!$B:$B,'Cooking methods'!D:D)*$E118,"")</f>
        <v>0</v>
      </c>
      <c r="AD118" cm="1">
        <f t="array" ref="AD118">IFERROR(_xlfn.XLOOKUP(Tool_Italy!$F118&amp;$E$2,'Cooking methods'!$A:$A&amp;'Cooking methods'!$B:$B,'Cooking methods'!E:E)*$E118,"")</f>
        <v>0</v>
      </c>
      <c r="AE118" cm="1">
        <f t="array" ref="AE118">IFERROR(_xlfn.XLOOKUP(Tool_Italy!$F118&amp;$E$2,'Cooking methods'!$A:$A&amp;'Cooking methods'!$B:$B,'Cooking methods'!F:F)*$E118,"")</f>
        <v>0</v>
      </c>
      <c r="AF118" cm="1">
        <f t="array" ref="AF118">IFERROR(_xlfn.XLOOKUP(Tool_Italy!$F118&amp;$E$2,'Cooking methods'!$A:$A&amp;'Cooking methods'!$B:$B,'Cooking methods'!G:G)*$E118,"")</f>
        <v>0</v>
      </c>
      <c r="AG118" cm="1">
        <f t="array" ref="AG118">IFERROR(_xlfn.XLOOKUP(Tool_Italy!$F118&amp;$E$2,'Cooking methods'!$A:$A&amp;'Cooking methods'!$B:$B,'Cooking methods'!H:H)*$E118,"")</f>
        <v>0</v>
      </c>
      <c r="AH118" cm="1">
        <f t="array" ref="AH118">IFERROR(_xlfn.XLOOKUP(Tool_Italy!$F118&amp;$E$2,'Cooking methods'!$A:$A&amp;'Cooking methods'!$B:$B,'Cooking methods'!I:I)*$E118,"")</f>
        <v>0</v>
      </c>
      <c r="AI118" cm="1">
        <f t="array" ref="AI118">IFERROR(_xlfn.XLOOKUP(Tool_Italy!$F118&amp;$E$2,'Cooking methods'!$A:$A&amp;'Cooking methods'!$B:$B,'Cooking methods'!J:J)*$E118,"")</f>
        <v>0</v>
      </c>
      <c r="AJ118" cm="1">
        <f t="array" ref="AJ118">IFERROR(_xlfn.XLOOKUP(Tool_Italy!$F118&amp;$E$2,'Cooking methods'!$A:$A&amp;'Cooking methods'!$B:$B,'Cooking methods'!K:K)*$E118,"")</f>
        <v>0</v>
      </c>
      <c r="AK118" cm="1">
        <f t="array" ref="AK118">IFERROR(_xlfn.XLOOKUP(Tool_Italy!$F118&amp;$E$2,'Cooking methods'!$A:$A&amp;'Cooking methods'!$B:$B,'Cooking methods'!L:L)*$E118,"")</f>
        <v>0</v>
      </c>
      <c r="AL118" cm="1">
        <f t="array" ref="AL118">IFERROR(_xlfn.XLOOKUP(Tool_Italy!$F118&amp;$E$2,'Cooking methods'!$A:$A&amp;'Cooking methods'!$B:$B,'Cooking methods'!M:M)*$E118,"")</f>
        <v>0</v>
      </c>
      <c r="AM118" cm="1">
        <f t="array" ref="AM118">IFERROR(_xlfn.XLOOKUP(Tool_Italy!$F118&amp;$E$2,'Cooking methods'!$A:$A&amp;'Cooking methods'!$B:$B,'Cooking methods'!N:N)*$E118,"")</f>
        <v>0</v>
      </c>
      <c r="AN118" cm="1">
        <f t="array" ref="AN118">IFERROR(_xlfn.XLOOKUP(Tool_Italy!$F118&amp;$E$2,'Cooking methods'!$A:$A&amp;'Cooking methods'!$B:$B,'Cooking methods'!O:O)*$E118,"")</f>
        <v>0</v>
      </c>
      <c r="AO118" cm="1">
        <f t="array" ref="AO118">IFERROR(_xlfn.XLOOKUP(Tool_Italy!$F118&amp;$E$2,'Cooking methods'!$A:$A&amp;'Cooking methods'!$B:$B,'Cooking methods'!P:P)*$E118,"")</f>
        <v>0</v>
      </c>
      <c r="AP118" cm="1">
        <f t="array" ref="AP118">IFERROR(_xlfn.XLOOKUP(Tool_Italy!$F118&amp;$E$2,'Cooking methods'!$A:$A&amp;'Cooking methods'!$B:$B,'Cooking methods'!Q:Q)*$E118,"")</f>
        <v>0</v>
      </c>
      <c r="AQ118" cm="1">
        <f t="array" ref="AQ118">IFERROR(_xlfn.XLOOKUP(Tool_Italy!$F118&amp;$E$2,'Cooking methods'!$A:$A&amp;'Cooking methods'!$B:$B,'Cooking methods'!R:R)*$E118,"")</f>
        <v>0</v>
      </c>
      <c r="AR118" cm="1">
        <f t="array" ref="AR118">IFERROR(_xlfn.XLOOKUP(Tool_Italy!$G118&amp;$E$2,'Waste management'!$A:$A&amp;'Waste management'!$B:$B,'Waste management'!C:C)*$E118,"")</f>
        <v>0</v>
      </c>
      <c r="AS118" cm="1">
        <f t="array" ref="AS118">IFERROR(_xlfn.XLOOKUP(Tool_Italy!$G118&amp;$E$2,'Waste management'!$A:$A&amp;'Waste management'!$B:$B,'Waste management'!D:D)*$E118,"")</f>
        <v>0</v>
      </c>
      <c r="AT118" cm="1">
        <f t="array" ref="AT118">IFERROR(_xlfn.XLOOKUP(Tool_Italy!$G118&amp;$E$2,'Waste management'!$A:$A&amp;'Waste management'!$B:$B,'Waste management'!E:E)*$E118,"")</f>
        <v>0</v>
      </c>
      <c r="AU118" cm="1">
        <f t="array" ref="AU118">IFERROR(_xlfn.XLOOKUP(Tool_Italy!$G118&amp;$E$2,'Waste management'!$A:$A&amp;'Waste management'!$B:$B,'Waste management'!F:F)*$E118,"")</f>
        <v>0</v>
      </c>
      <c r="AV118" cm="1">
        <f t="array" ref="AV118">IFERROR(_xlfn.XLOOKUP(Tool_Italy!$G118&amp;$E$2,'Waste management'!$A:$A&amp;'Waste management'!$B:$B,'Waste management'!G:G)*$E118,"")</f>
        <v>0</v>
      </c>
      <c r="AW118" cm="1">
        <f t="array" ref="AW118">IFERROR(_xlfn.XLOOKUP(Tool_Italy!$G118&amp;$E$2,'Waste management'!$A:$A&amp;'Waste management'!$B:$B,'Waste management'!H:H)*$E118,"")</f>
        <v>0</v>
      </c>
      <c r="AX118" cm="1">
        <f t="array" ref="AX118">IFERROR(_xlfn.XLOOKUP(Tool_Italy!$G118&amp;$E$2,'Waste management'!$A:$A&amp;'Waste management'!$B:$B,'Waste management'!I:I)*$E118,"")</f>
        <v>0</v>
      </c>
      <c r="AY118" cm="1">
        <f t="array" ref="AY118">IFERROR(_xlfn.XLOOKUP(Tool_Italy!$G118&amp;$E$2,'Waste management'!$A:$A&amp;'Waste management'!$B:$B,'Waste management'!J:J)*$E118,"")</f>
        <v>0</v>
      </c>
      <c r="AZ118" cm="1">
        <f t="array" ref="AZ118">IFERROR(_xlfn.XLOOKUP(Tool_Italy!$G118&amp;$E$2,'Waste management'!$A:$A&amp;'Waste management'!$B:$B,'Waste management'!K:K)*$E118,"")</f>
        <v>0</v>
      </c>
      <c r="BA118" cm="1">
        <f t="array" ref="BA118">IFERROR(_xlfn.XLOOKUP(Tool_Italy!$G118&amp;$E$2,'Waste management'!$A:$A&amp;'Waste management'!$B:$B,'Waste management'!L:L)*$E118,"")</f>
        <v>0</v>
      </c>
      <c r="BB118" cm="1">
        <f t="array" ref="BB118">IFERROR(_xlfn.XLOOKUP(Tool_Italy!$G118&amp;$E$2,'Waste management'!$A:$A&amp;'Waste management'!$B:$B,'Waste management'!M:M)*$E118,"")</f>
        <v>0</v>
      </c>
      <c r="BC118" cm="1">
        <f t="array" ref="BC118">IFERROR(_xlfn.XLOOKUP(Tool_Italy!$G118&amp;$E$2,'Waste management'!$A:$A&amp;'Waste management'!$B:$B,'Waste management'!N:N)*$E118,"")</f>
        <v>0</v>
      </c>
      <c r="BD118" cm="1">
        <f t="array" ref="BD118">IFERROR(_xlfn.XLOOKUP(Tool_Italy!$G118&amp;$E$2,'Waste management'!$A:$A&amp;'Waste management'!$B:$B,'Waste management'!O:O)*$E118,"")</f>
        <v>0</v>
      </c>
      <c r="BE118" cm="1">
        <f t="array" ref="BE118">IFERROR(_xlfn.XLOOKUP(Tool_Italy!$G118&amp;$E$2,'Waste management'!$A:$A&amp;'Waste management'!$B:$B,'Waste management'!P:P)*$E118,"")</f>
        <v>0</v>
      </c>
      <c r="BF118" cm="1">
        <f t="array" ref="BF118">IFERROR(_xlfn.XLOOKUP(Tool_Italy!$G118&amp;$E$2,'Waste management'!$A:$A&amp;'Waste management'!$B:$B,'Waste management'!Q:Q)*$E118,"")</f>
        <v>0</v>
      </c>
      <c r="BG118" cm="1">
        <f t="array" ref="BG118">IFERROR(_xlfn.XLOOKUP(Tool_Italy!$G118&amp;$E$2,'Waste management'!$A:$A&amp;'Waste management'!$B:$B,'Waste management'!R:R)*$E118,"")</f>
        <v>0</v>
      </c>
      <c r="BH118">
        <f>IFERROR((L118+AR118+AB118)*_xlfn.XLOOKUP(Tool_Italy!BH$4,Monetization_Factors!$A:$A,Monetization_Factors!$D:$D),"")</f>
        <v>0</v>
      </c>
      <c r="BI118">
        <f>IFERROR((M118+AS118+AC118)*_xlfn.XLOOKUP(Tool_Italy!BI$4,Monetization_Factors!$A:$A,Monetization_Factors!$D:$D),"")</f>
        <v>0</v>
      </c>
      <c r="BJ118">
        <f>IFERROR((N118+AT118+AD118)*_xlfn.XLOOKUP(Tool_Italy!BJ$4,Monetization_Factors!$A:$A,Monetization_Factors!$D:$D),"")</f>
        <v>0</v>
      </c>
      <c r="BK118">
        <f>IFERROR((O118+AU118+AE118)*_xlfn.XLOOKUP(Tool_Italy!BK$4,Monetization_Factors!$A:$A,Monetization_Factors!$D:$D),"")</f>
        <v>0</v>
      </c>
      <c r="BL118">
        <f>IFERROR((P118+AV118+AF118)*_xlfn.XLOOKUP(Tool_Italy!BL$4,Monetization_Factors!$A:$A,Monetization_Factors!$D:$D),"")</f>
        <v>0</v>
      </c>
      <c r="BM118">
        <f>IFERROR((Q118+AW118+AG118)*_xlfn.XLOOKUP(Tool_Italy!BM$4,Monetization_Factors!$A:$A,Monetization_Factors!$D:$D),"")</f>
        <v>0</v>
      </c>
      <c r="BN118">
        <f>IFERROR((R118+AX118+AH118)*_xlfn.XLOOKUP(Tool_Italy!BN$4,Monetization_Factors!$A:$A,Monetization_Factors!$D:$D),"")</f>
        <v>0</v>
      </c>
      <c r="BO118">
        <f>IFERROR((S118+AY118+AI118)*_xlfn.XLOOKUP(Tool_Italy!BO$4,Monetization_Factors!$A:$A,Monetization_Factors!$D:$D),"")</f>
        <v>0</v>
      </c>
      <c r="BP118">
        <f>IFERROR((T118+AZ118+AJ118)*_xlfn.XLOOKUP(Tool_Italy!BP$4,Monetization_Factors!$A:$A,Monetization_Factors!$D:$D),"")</f>
        <v>0</v>
      </c>
      <c r="BQ118">
        <f>IFERROR((U118+BA118+AK118)*_xlfn.XLOOKUP(Tool_Italy!BQ$4,Monetization_Factors!$A:$A,Monetization_Factors!$D:$D),"")</f>
        <v>0</v>
      </c>
      <c r="BR118" t="str">
        <f>IFERROR((V118+BB118+AL118)*_xlfn.XLOOKUP(Tool_Italy!BR$4,Monetization_Factors!$A:$A,Monetization_Factors!$D:$D),"")</f>
        <v/>
      </c>
      <c r="BS118">
        <f>IFERROR((W118+BC118+AM118)*_xlfn.XLOOKUP(Tool_Italy!BS$4,Monetization_Factors!$A:$A,Monetization_Factors!$D:$D),"")</f>
        <v>0</v>
      </c>
      <c r="BT118">
        <f>IFERROR((X118+BD118+AN118)*_xlfn.XLOOKUP(Tool_Italy!BT$4,Monetization_Factors!$A:$A,Monetization_Factors!$D:$D),"")</f>
        <v>0</v>
      </c>
      <c r="BU118">
        <f>IFERROR((Y118+BE118+AO118)*_xlfn.XLOOKUP(Tool_Italy!BU$4,Monetization_Factors!$A:$A,Monetization_Factors!$D:$D),"")</f>
        <v>0</v>
      </c>
      <c r="BV118">
        <f>IFERROR((Z118+BF118+AP118)*_xlfn.XLOOKUP(Tool_Italy!BV$4,Monetization_Factors!$A:$A,Monetization_Factors!$D:$D),"")</f>
        <v>0</v>
      </c>
      <c r="BW118">
        <f>IFERROR((AA118+BG118+AQ118)*_xlfn.XLOOKUP(Tool_Italy!BW$4,Monetization_Factors!$A:$A,Monetization_Factors!$D:$D),"")</f>
        <v>0</v>
      </c>
      <c r="BX118" s="38" cm="1">
        <f t="array" ref="BX118">IFERROR(_xlfn.IFS(I118&lt;&gt;0,I118*E118,I118="",J118*E118),"")</f>
        <v>0</v>
      </c>
      <c r="BY118" s="38">
        <f t="shared" si="67"/>
        <v>0</v>
      </c>
      <c r="BZ118" s="38">
        <f t="shared" si="71"/>
        <v>0</v>
      </c>
      <c r="CA118" s="38">
        <f t="shared" si="68"/>
        <v>0</v>
      </c>
      <c r="CB118">
        <f t="shared" si="102"/>
        <v>0</v>
      </c>
      <c r="CC118">
        <f t="shared" si="72"/>
        <v>0</v>
      </c>
      <c r="CD118">
        <f t="shared" si="73"/>
        <v>0</v>
      </c>
      <c r="CE118">
        <f t="shared" si="74"/>
        <v>0</v>
      </c>
      <c r="CF118">
        <f t="shared" si="75"/>
        <v>0</v>
      </c>
      <c r="CG118">
        <f t="shared" si="76"/>
        <v>0</v>
      </c>
      <c r="CH118">
        <f t="shared" si="77"/>
        <v>0</v>
      </c>
      <c r="CI118">
        <f t="shared" si="78"/>
        <v>0</v>
      </c>
      <c r="CJ118">
        <f t="shared" si="79"/>
        <v>0</v>
      </c>
      <c r="CK118">
        <f t="shared" si="80"/>
        <v>0</v>
      </c>
      <c r="CL118">
        <f t="shared" si="81"/>
        <v>0</v>
      </c>
      <c r="CM118">
        <f t="shared" si="82"/>
        <v>0</v>
      </c>
      <c r="CN118">
        <f t="shared" si="83"/>
        <v>0</v>
      </c>
      <c r="CO118">
        <f t="shared" si="84"/>
        <v>0</v>
      </c>
      <c r="CP118">
        <f t="shared" si="85"/>
        <v>0</v>
      </c>
      <c r="CQ118">
        <f t="shared" si="86"/>
        <v>0</v>
      </c>
      <c r="CR118">
        <f t="shared" si="103"/>
        <v>0</v>
      </c>
      <c r="CS118">
        <f t="shared" si="87"/>
        <v>0</v>
      </c>
      <c r="CT118">
        <f t="shared" si="88"/>
        <v>0</v>
      </c>
      <c r="CU118">
        <f t="shared" si="89"/>
        <v>0</v>
      </c>
      <c r="CV118">
        <f t="shared" si="90"/>
        <v>0</v>
      </c>
      <c r="CW118">
        <f t="shared" si="91"/>
        <v>0</v>
      </c>
      <c r="CX118">
        <f t="shared" si="92"/>
        <v>0</v>
      </c>
      <c r="CY118">
        <f t="shared" si="93"/>
        <v>0</v>
      </c>
      <c r="CZ118">
        <f t="shared" si="94"/>
        <v>0</v>
      </c>
      <c r="DA118">
        <f t="shared" si="95"/>
        <v>0</v>
      </c>
      <c r="DB118">
        <f t="shared" si="96"/>
        <v>0</v>
      </c>
      <c r="DC118">
        <f t="shared" si="97"/>
        <v>0</v>
      </c>
      <c r="DD118">
        <f t="shared" si="98"/>
        <v>0</v>
      </c>
      <c r="DE118">
        <f t="shared" si="99"/>
        <v>0</v>
      </c>
      <c r="DF118">
        <f t="shared" si="100"/>
        <v>0</v>
      </c>
      <c r="DG118">
        <f t="shared" si="101"/>
        <v>0</v>
      </c>
      <c r="DH118" s="5" t="str">
        <f>IFERROR(((((L118+AB118)*(1/$H118))+AR118)/$F$2)/($B$2*('CAR.CAP_per person'!B$2)/(_xlfn.XLOOKUP($E$2,EU_countries_GDP!$A$2:$A$29,EU_countries_GDP!$E$2:$E$29))),"")</f>
        <v/>
      </c>
      <c r="DI118" s="5" t="str">
        <f>IFERROR(((((M118+AC118)*(1/$H118))+AS118)/$F$2)/($B$2*('CAR.CAP_per person'!C$2)/(_xlfn.XLOOKUP($E$2,EU_countries_GDP!$A$2:$A$29,EU_countries_GDP!$E$2:$E$29))),"")</f>
        <v/>
      </c>
      <c r="DJ118" s="5" t="str">
        <f>IFERROR(((((N118+AD118)*(1/$H118))+AT118)/$F$2)/($B$2*('CAR.CAP_per person'!D$2)/(_xlfn.XLOOKUP($E$2,EU_countries_GDP!$A$2:$A$29,EU_countries_GDP!$E$2:$E$29))),"")</f>
        <v/>
      </c>
      <c r="DK118" s="5" t="str">
        <f>IFERROR(((((O118+AE118)*(1/$H118))+AU118)/$F$2)/($B$2*('CAR.CAP_per person'!E$2)/(_xlfn.XLOOKUP($E$2,EU_countries_GDP!$A$2:$A$29,EU_countries_GDP!$E$2:$E$29))),"")</f>
        <v/>
      </c>
      <c r="DL118" s="5" t="str">
        <f>IFERROR(((((P118+AF118)*(1/$H118))+AV118)/$F$2)/($B$2*('CAR.CAP_per person'!F$2)/(_xlfn.XLOOKUP($E$2,EU_countries_GDP!$A$2:$A$29,EU_countries_GDP!$E$2:$E$29))),"")</f>
        <v/>
      </c>
      <c r="DM118" s="5" t="str">
        <f>IFERROR(((((Q118+AG118)*(1/$H118))+AW118)/$F$2)/($B$2*('CAR.CAP_per person'!G$2)/(_xlfn.XLOOKUP($E$2,EU_countries_GDP!$A$2:$A$29,EU_countries_GDP!$E$2:$E$29))),"")</f>
        <v/>
      </c>
      <c r="DN118" s="5" t="str">
        <f>IFERROR(((((R118+AH118)*(1/$H118))+AX118)/$F$2)/($B$2*('CAR.CAP_per person'!H$2)/(_xlfn.XLOOKUP($E$2,EU_countries_GDP!$A$2:$A$29,EU_countries_GDP!$E$2:$E$29))),"")</f>
        <v/>
      </c>
      <c r="DO118" s="5" t="str">
        <f>IFERROR(((((S118+AI118)*(1/$H118))+AY118)/$F$2)/($B$2*('CAR.CAP_per person'!I$2)/(_xlfn.XLOOKUP($E$2,EU_countries_GDP!$A$2:$A$29,EU_countries_GDP!$E$2:$E$29))),"")</f>
        <v/>
      </c>
      <c r="DP118" s="5" t="str">
        <f>IFERROR(((((T118+AJ118)*(1/$H118))+AZ118)/$F$2)/($B$2*('CAR.CAP_per person'!J$2)/(_xlfn.XLOOKUP($E$2,EU_countries_GDP!$A$2:$A$29,EU_countries_GDP!$E$2:$E$29))),"")</f>
        <v/>
      </c>
      <c r="DQ118" s="5" t="str">
        <f>IFERROR(((((U118+AK118)*(1/$H118))+BA118)/$F$2)/($B$2*('CAR.CAP_per person'!K$2)/(_xlfn.XLOOKUP($E$2,EU_countries_GDP!$A$2:$A$29,EU_countries_GDP!$E$2:$E$29))),"")</f>
        <v/>
      </c>
      <c r="DR118" s="5" t="str">
        <f>IFERROR(((((V118+AL118)*(1/$H118))+BB118)/$F$2)/($B$2*('CAR.CAP_per person'!L$2)/(_xlfn.XLOOKUP($E$2,EU_countries_GDP!$A$2:$A$29,EU_countries_GDP!$E$2:$E$29))),"")</f>
        <v/>
      </c>
      <c r="DS118" s="5" t="str">
        <f>IFERROR(((((W118+AM118)*(1/$H118))+BC118)/$F$2)/($B$2*('CAR.CAP_per person'!M$2)/(_xlfn.XLOOKUP($E$2,EU_countries_GDP!$A$2:$A$29,EU_countries_GDP!$E$2:$E$29))),"")</f>
        <v/>
      </c>
      <c r="DT118" s="5" t="str">
        <f>IFERROR(((((X118+AN118)*(1/$H118))+BD118)/$F$2)/($B$2*('CAR.CAP_per person'!N$2)/(_xlfn.XLOOKUP($E$2,EU_countries_GDP!$A$2:$A$29,EU_countries_GDP!$E$2:$E$29))),"")</f>
        <v/>
      </c>
      <c r="DU118" s="5" t="str">
        <f>IFERROR(((((Y118+AO118)*(1/$H118))+BE118)/$F$2)/($B$2*('CAR.CAP_per person'!O$2)/(_xlfn.XLOOKUP($E$2,EU_countries_GDP!$A$2:$A$29,EU_countries_GDP!$E$2:$E$29))),"")</f>
        <v/>
      </c>
      <c r="DV118" s="5" t="str">
        <f>IFERROR(((((Z118+AP118)*(1/$H118))+BF118)/$F$2)/($B$2*('CAR.CAP_per person'!P$2)/(_xlfn.XLOOKUP($E$2,EU_countries_GDP!$A$2:$A$29,EU_countries_GDP!$E$2:$E$29))),"")</f>
        <v/>
      </c>
      <c r="DW118" s="5" t="str">
        <f>IFERROR(((((AA118+AQ118)*(1/$H118))+BG118)/$F$2)/($B$2*('CAR.CAP_per person'!Q$2)/(_xlfn.XLOOKUP($E$2,EU_countries_GDP!$A$2:$A$29,EU_countries_GDP!$E$2:$E$29))),"")</f>
        <v/>
      </c>
    </row>
    <row r="119" spans="1:127">
      <c r="A119" t="s">
        <v>244</v>
      </c>
      <c r="B119" t="str">
        <f>_xlfn.XLOOKUP(D119,Table5[Ingredient],Table5[Category],"",FALSE)</f>
        <v xml:space="preserve">Other </v>
      </c>
      <c r="C119" s="33" t="s">
        <v>257</v>
      </c>
      <c r="D119" s="33" t="s">
        <v>187</v>
      </c>
      <c r="E119" s="33">
        <v>0</v>
      </c>
      <c r="F119" s="33" t="s">
        <v>179</v>
      </c>
      <c r="G119" s="33" t="s">
        <v>180</v>
      </c>
      <c r="H119" s="91">
        <f>Dataset_IT!M24</f>
        <v>0</v>
      </c>
      <c r="I119" s="33"/>
      <c r="J119" s="37">
        <f>IFERROR(INDEX('AveragePrices&amp;Codes'!G:AG, MATCH($D119, 'AveragePrices&amp;Codes'!$A:$A, 0), MATCH(Tool_Italy!$E$2, 'AveragePrices&amp;Codes'!$G$1:$AG$1, 0)),"")</f>
        <v>2.5460854615384623</v>
      </c>
      <c r="K119" s="37">
        <f>IFERROR(E119/(_xlfn.XLOOKUP(A119,Dataset_IT!$Q$2:$Q$9,Dataset_IT!$R$2:$R$9)),"")</f>
        <v>0</v>
      </c>
      <c r="L119">
        <f>IFERROR(IF($F119="Raw",_xlfn.XLOOKUP(_xlfn.XLOOKUP(Tool_Italy!$D119,'AveragePrices&amp;Codes'!$A:$A,'AveragePrices&amp;Codes'!$B:$B),AGRIBALYSE_Raw!$B:$B,AGRIBALYSE_Raw!O:O)*$E119,_xlfn.XLOOKUP(_xlfn.XLOOKUP(Tool_Italy!$D119,'AveragePrices&amp;Codes'!$A:$A,'AveragePrices&amp;Codes'!$B:$B),AGRIBALYSE_Cooked!$C:$C,AGRIBALYSE_Cooked!P:P)*$E119),"")</f>
        <v>0</v>
      </c>
      <c r="M119">
        <f>IFERROR(IF($F119="Raw",_xlfn.XLOOKUP(_xlfn.XLOOKUP(Tool_Italy!$D119,'AveragePrices&amp;Codes'!$A:$A,'AveragePrices&amp;Codes'!$B:$B),AGRIBALYSE_Raw!$B:$B,AGRIBALYSE_Raw!P:P)*$E119,_xlfn.XLOOKUP(_xlfn.XLOOKUP(Tool_Italy!$D119,'AveragePrices&amp;Codes'!$A:$A,'AveragePrices&amp;Codes'!$B:$B),AGRIBALYSE_Cooked!$C:$C,AGRIBALYSE_Cooked!Q:Q)*$E119),"")</f>
        <v>0</v>
      </c>
      <c r="N119">
        <f>IFERROR(IF($F119="Raw",_xlfn.XLOOKUP(_xlfn.XLOOKUP(Tool_Italy!$D119,'AveragePrices&amp;Codes'!$A:$A,'AveragePrices&amp;Codes'!$B:$B),AGRIBALYSE_Raw!$B:$B,AGRIBALYSE_Raw!Q:Q)*$E119,_xlfn.XLOOKUP(_xlfn.XLOOKUP(Tool_Italy!$D119,'AveragePrices&amp;Codes'!$A:$A,'AveragePrices&amp;Codes'!$B:$B),AGRIBALYSE_Cooked!$C:$C,AGRIBALYSE_Cooked!R:R)*$E119),"")</f>
        <v>0</v>
      </c>
      <c r="O119">
        <f>IFERROR(IF($F119="Raw",_xlfn.XLOOKUP(_xlfn.XLOOKUP(Tool_Italy!$D119,'AveragePrices&amp;Codes'!$A:$A,'AveragePrices&amp;Codes'!$B:$B),AGRIBALYSE_Raw!$B:$B,AGRIBALYSE_Raw!R:R)*$E119,_xlfn.XLOOKUP(_xlfn.XLOOKUP(Tool_Italy!$D119,'AveragePrices&amp;Codes'!$A:$A,'AveragePrices&amp;Codes'!$B:$B),AGRIBALYSE_Cooked!$C:$C,AGRIBALYSE_Cooked!S:S)*$E119),"")</f>
        <v>0</v>
      </c>
      <c r="P119">
        <f>IFERROR(IF($F119="Raw",_xlfn.XLOOKUP(_xlfn.XLOOKUP(Tool_Italy!$D119,'AveragePrices&amp;Codes'!$A:$A,'AveragePrices&amp;Codes'!$B:$B),AGRIBALYSE_Raw!$B:$B,AGRIBALYSE_Raw!S:S)*$E119,_xlfn.XLOOKUP(_xlfn.XLOOKUP(Tool_Italy!$D119,'AveragePrices&amp;Codes'!$A:$A,'AveragePrices&amp;Codes'!$B:$B),AGRIBALYSE_Cooked!$C:$C,AGRIBALYSE_Cooked!T:T)*$E119),"")</f>
        <v>0</v>
      </c>
      <c r="Q119">
        <f>IFERROR(IF($F119="Raw",_xlfn.XLOOKUP(_xlfn.XLOOKUP(Tool_Italy!$D119,'AveragePrices&amp;Codes'!$A:$A,'AveragePrices&amp;Codes'!$B:$B),AGRIBALYSE_Raw!$B:$B,AGRIBALYSE_Raw!T:T)*$E119,_xlfn.XLOOKUP(_xlfn.XLOOKUP(Tool_Italy!$D119,'AveragePrices&amp;Codes'!$A:$A,'AveragePrices&amp;Codes'!$B:$B),AGRIBALYSE_Cooked!$C:$C,AGRIBALYSE_Cooked!U:U)*$E119),"")</f>
        <v>0</v>
      </c>
      <c r="R119">
        <f>IFERROR(IF($F119="Raw",_xlfn.XLOOKUP(_xlfn.XLOOKUP(Tool_Italy!$D119,'AveragePrices&amp;Codes'!$A:$A,'AveragePrices&amp;Codes'!$B:$B),AGRIBALYSE_Raw!$B:$B,AGRIBALYSE_Raw!U:U)*$E119,_xlfn.XLOOKUP(_xlfn.XLOOKUP(Tool_Italy!$D119,'AveragePrices&amp;Codes'!$A:$A,'AveragePrices&amp;Codes'!$B:$B),AGRIBALYSE_Cooked!$C:$C,AGRIBALYSE_Cooked!V:V)*$E119),"")</f>
        <v>0</v>
      </c>
      <c r="S119">
        <f>IFERROR(IF($F119="Raw",_xlfn.XLOOKUP(_xlfn.XLOOKUP(Tool_Italy!$D119,'AveragePrices&amp;Codes'!$A:$A,'AveragePrices&amp;Codes'!$B:$B),AGRIBALYSE_Raw!$B:$B,AGRIBALYSE_Raw!V:V)*$E119,_xlfn.XLOOKUP(_xlfn.XLOOKUP(Tool_Italy!$D119,'AveragePrices&amp;Codes'!$A:$A,'AveragePrices&amp;Codes'!$B:$B),AGRIBALYSE_Cooked!$C:$C,AGRIBALYSE_Cooked!W:W)*$E119),"")</f>
        <v>0</v>
      </c>
      <c r="T119">
        <f>IFERROR(IF($F119="Raw",_xlfn.XLOOKUP(_xlfn.XLOOKUP(Tool_Italy!$D119,'AveragePrices&amp;Codes'!$A:$A,'AveragePrices&amp;Codes'!$B:$B),AGRIBALYSE_Raw!$B:$B,AGRIBALYSE_Raw!W:W)*$E119,_xlfn.XLOOKUP(_xlfn.XLOOKUP(Tool_Italy!$D119,'AveragePrices&amp;Codes'!$A:$A,'AveragePrices&amp;Codes'!$B:$B),AGRIBALYSE_Cooked!$C:$C,AGRIBALYSE_Cooked!X:X)*$E119),"")</f>
        <v>0</v>
      </c>
      <c r="U119">
        <f>IFERROR(IF($F119="Raw",_xlfn.XLOOKUP(_xlfn.XLOOKUP(Tool_Italy!$D119,'AveragePrices&amp;Codes'!$A:$A,'AveragePrices&amp;Codes'!$B:$B),AGRIBALYSE_Raw!$B:$B,AGRIBALYSE_Raw!X:X)*$E119,_xlfn.XLOOKUP(_xlfn.XLOOKUP(Tool_Italy!$D119,'AveragePrices&amp;Codes'!$A:$A,'AveragePrices&amp;Codes'!$B:$B),AGRIBALYSE_Cooked!$C:$C,AGRIBALYSE_Cooked!Y:Y)*$E119),"")</f>
        <v>0</v>
      </c>
      <c r="V119">
        <f>IFERROR(IF($F119="Raw",_xlfn.XLOOKUP(_xlfn.XLOOKUP(Tool_Italy!$D119,'AveragePrices&amp;Codes'!$A:$A,'AveragePrices&amp;Codes'!$B:$B),AGRIBALYSE_Raw!$B:$B,AGRIBALYSE_Raw!Y:Y)*$E119,_xlfn.XLOOKUP(_xlfn.XLOOKUP(Tool_Italy!$D119,'AveragePrices&amp;Codes'!$A:$A,'AveragePrices&amp;Codes'!$B:$B),AGRIBALYSE_Cooked!$C:$C,AGRIBALYSE_Cooked!Z:Z)*$E119),"")</f>
        <v>0</v>
      </c>
      <c r="W119">
        <f>IFERROR(IF($F119="Raw",_xlfn.XLOOKUP(_xlfn.XLOOKUP(Tool_Italy!$D119,'AveragePrices&amp;Codes'!$A:$A,'AveragePrices&amp;Codes'!$B:$B),AGRIBALYSE_Raw!$B:$B,AGRIBALYSE_Raw!Z:Z)*$E119,_xlfn.XLOOKUP(_xlfn.XLOOKUP(Tool_Italy!$D119,'AveragePrices&amp;Codes'!$A:$A,'AveragePrices&amp;Codes'!$B:$B),AGRIBALYSE_Cooked!$C:$C,AGRIBALYSE_Cooked!AA:AA)*$E119),"")</f>
        <v>0</v>
      </c>
      <c r="X119">
        <f>IFERROR(IF($F119="Raw",_xlfn.XLOOKUP(_xlfn.XLOOKUP(Tool_Italy!$D119,'AveragePrices&amp;Codes'!$A:$A,'AveragePrices&amp;Codes'!$B:$B),AGRIBALYSE_Raw!$B:$B,AGRIBALYSE_Raw!AA:AA)*$E119,_xlfn.XLOOKUP(_xlfn.XLOOKUP(Tool_Italy!$D119,'AveragePrices&amp;Codes'!$A:$A,'AveragePrices&amp;Codes'!$B:$B),AGRIBALYSE_Cooked!$C:$C,AGRIBALYSE_Cooked!AB:AB)*$E119),"")</f>
        <v>0</v>
      </c>
      <c r="Y119">
        <f>IFERROR(IF($F119="Raw",_xlfn.XLOOKUP(_xlfn.XLOOKUP(Tool_Italy!$D119,'AveragePrices&amp;Codes'!$A:$A,'AveragePrices&amp;Codes'!$B:$B),AGRIBALYSE_Raw!$B:$B,AGRIBALYSE_Raw!AB:AB)*$E119,_xlfn.XLOOKUP(_xlfn.XLOOKUP(Tool_Italy!$D119,'AveragePrices&amp;Codes'!$A:$A,'AveragePrices&amp;Codes'!$B:$B),AGRIBALYSE_Cooked!$C:$C,AGRIBALYSE_Cooked!AC:AC)*$E119),"")</f>
        <v>0</v>
      </c>
      <c r="Z119">
        <f>IFERROR(IF($F119="Raw",_xlfn.XLOOKUP(_xlfn.XLOOKUP(Tool_Italy!$D119,'AveragePrices&amp;Codes'!$A:$A,'AveragePrices&amp;Codes'!$B:$B),AGRIBALYSE_Raw!$B:$B,AGRIBALYSE_Raw!AC:AC)*$E119,_xlfn.XLOOKUP(_xlfn.XLOOKUP(Tool_Italy!$D119,'AveragePrices&amp;Codes'!$A:$A,'AveragePrices&amp;Codes'!$B:$B),AGRIBALYSE_Cooked!$C:$C,AGRIBALYSE_Cooked!AD:AD)*$E119),"")</f>
        <v>0</v>
      </c>
      <c r="AA119">
        <f>IFERROR(IF($F119="Raw",_xlfn.XLOOKUP(_xlfn.XLOOKUP(Tool_Italy!$D119,'AveragePrices&amp;Codes'!$A:$A,'AveragePrices&amp;Codes'!$B:$B),AGRIBALYSE_Raw!$B:$B,AGRIBALYSE_Raw!AD:AD)*$E119,_xlfn.XLOOKUP(_xlfn.XLOOKUP(Tool_Italy!$D119,'AveragePrices&amp;Codes'!$A:$A,'AveragePrices&amp;Codes'!$B:$B),AGRIBALYSE_Cooked!$C:$C,AGRIBALYSE_Cooked!AE:AE)*$E119),"")</f>
        <v>0</v>
      </c>
      <c r="AB119" cm="1">
        <f t="array" ref="AB119">IFERROR(_xlfn.XLOOKUP(Tool_Italy!$F119&amp;$E$2,'Cooking methods'!$A:$A&amp;'Cooking methods'!$B:$B,'Cooking methods'!C:C)*$E119,"")</f>
        <v>0</v>
      </c>
      <c r="AC119" cm="1">
        <f t="array" ref="AC119">IFERROR(_xlfn.XLOOKUP(Tool_Italy!$F119&amp;$E$2,'Cooking methods'!$A:$A&amp;'Cooking methods'!$B:$B,'Cooking methods'!D:D)*$E119,"")</f>
        <v>0</v>
      </c>
      <c r="AD119" cm="1">
        <f t="array" ref="AD119">IFERROR(_xlfn.XLOOKUP(Tool_Italy!$F119&amp;$E$2,'Cooking methods'!$A:$A&amp;'Cooking methods'!$B:$B,'Cooking methods'!E:E)*$E119,"")</f>
        <v>0</v>
      </c>
      <c r="AE119" cm="1">
        <f t="array" ref="AE119">IFERROR(_xlfn.XLOOKUP(Tool_Italy!$F119&amp;$E$2,'Cooking methods'!$A:$A&amp;'Cooking methods'!$B:$B,'Cooking methods'!F:F)*$E119,"")</f>
        <v>0</v>
      </c>
      <c r="AF119" cm="1">
        <f t="array" ref="AF119">IFERROR(_xlfn.XLOOKUP(Tool_Italy!$F119&amp;$E$2,'Cooking methods'!$A:$A&amp;'Cooking methods'!$B:$B,'Cooking methods'!G:G)*$E119,"")</f>
        <v>0</v>
      </c>
      <c r="AG119" cm="1">
        <f t="array" ref="AG119">IFERROR(_xlfn.XLOOKUP(Tool_Italy!$F119&amp;$E$2,'Cooking methods'!$A:$A&amp;'Cooking methods'!$B:$B,'Cooking methods'!H:H)*$E119,"")</f>
        <v>0</v>
      </c>
      <c r="AH119" cm="1">
        <f t="array" ref="AH119">IFERROR(_xlfn.XLOOKUP(Tool_Italy!$F119&amp;$E$2,'Cooking methods'!$A:$A&amp;'Cooking methods'!$B:$B,'Cooking methods'!I:I)*$E119,"")</f>
        <v>0</v>
      </c>
      <c r="AI119" cm="1">
        <f t="array" ref="AI119">IFERROR(_xlfn.XLOOKUP(Tool_Italy!$F119&amp;$E$2,'Cooking methods'!$A:$A&amp;'Cooking methods'!$B:$B,'Cooking methods'!J:J)*$E119,"")</f>
        <v>0</v>
      </c>
      <c r="AJ119" cm="1">
        <f t="array" ref="AJ119">IFERROR(_xlfn.XLOOKUP(Tool_Italy!$F119&amp;$E$2,'Cooking methods'!$A:$A&amp;'Cooking methods'!$B:$B,'Cooking methods'!K:K)*$E119,"")</f>
        <v>0</v>
      </c>
      <c r="AK119" cm="1">
        <f t="array" ref="AK119">IFERROR(_xlfn.XLOOKUP(Tool_Italy!$F119&amp;$E$2,'Cooking methods'!$A:$A&amp;'Cooking methods'!$B:$B,'Cooking methods'!L:L)*$E119,"")</f>
        <v>0</v>
      </c>
      <c r="AL119" cm="1">
        <f t="array" ref="AL119">IFERROR(_xlfn.XLOOKUP(Tool_Italy!$F119&amp;$E$2,'Cooking methods'!$A:$A&amp;'Cooking methods'!$B:$B,'Cooking methods'!M:M)*$E119,"")</f>
        <v>0</v>
      </c>
      <c r="AM119" cm="1">
        <f t="array" ref="AM119">IFERROR(_xlfn.XLOOKUP(Tool_Italy!$F119&amp;$E$2,'Cooking methods'!$A:$A&amp;'Cooking methods'!$B:$B,'Cooking methods'!N:N)*$E119,"")</f>
        <v>0</v>
      </c>
      <c r="AN119" cm="1">
        <f t="array" ref="AN119">IFERROR(_xlfn.XLOOKUP(Tool_Italy!$F119&amp;$E$2,'Cooking methods'!$A:$A&amp;'Cooking methods'!$B:$B,'Cooking methods'!O:O)*$E119,"")</f>
        <v>0</v>
      </c>
      <c r="AO119" cm="1">
        <f t="array" ref="AO119">IFERROR(_xlfn.XLOOKUP(Tool_Italy!$F119&amp;$E$2,'Cooking methods'!$A:$A&amp;'Cooking methods'!$B:$B,'Cooking methods'!P:P)*$E119,"")</f>
        <v>0</v>
      </c>
      <c r="AP119" cm="1">
        <f t="array" ref="AP119">IFERROR(_xlfn.XLOOKUP(Tool_Italy!$F119&amp;$E$2,'Cooking methods'!$A:$A&amp;'Cooking methods'!$B:$B,'Cooking methods'!Q:Q)*$E119,"")</f>
        <v>0</v>
      </c>
      <c r="AQ119" cm="1">
        <f t="array" ref="AQ119">IFERROR(_xlfn.XLOOKUP(Tool_Italy!$F119&amp;$E$2,'Cooking methods'!$A:$A&amp;'Cooking methods'!$B:$B,'Cooking methods'!R:R)*$E119,"")</f>
        <v>0</v>
      </c>
      <c r="AR119" cm="1">
        <f t="array" ref="AR119">IFERROR(_xlfn.XLOOKUP(Tool_Italy!$G119&amp;$E$2,'Waste management'!$A:$A&amp;'Waste management'!$B:$B,'Waste management'!C:C)*$E119,"")</f>
        <v>0</v>
      </c>
      <c r="AS119" cm="1">
        <f t="array" ref="AS119">IFERROR(_xlfn.XLOOKUP(Tool_Italy!$G119&amp;$E$2,'Waste management'!$A:$A&amp;'Waste management'!$B:$B,'Waste management'!D:D)*$E119,"")</f>
        <v>0</v>
      </c>
      <c r="AT119" cm="1">
        <f t="array" ref="AT119">IFERROR(_xlfn.XLOOKUP(Tool_Italy!$G119&amp;$E$2,'Waste management'!$A:$A&amp;'Waste management'!$B:$B,'Waste management'!E:E)*$E119,"")</f>
        <v>0</v>
      </c>
      <c r="AU119" cm="1">
        <f t="array" ref="AU119">IFERROR(_xlfn.XLOOKUP(Tool_Italy!$G119&amp;$E$2,'Waste management'!$A:$A&amp;'Waste management'!$B:$B,'Waste management'!F:F)*$E119,"")</f>
        <v>0</v>
      </c>
      <c r="AV119" cm="1">
        <f t="array" ref="AV119">IFERROR(_xlfn.XLOOKUP(Tool_Italy!$G119&amp;$E$2,'Waste management'!$A:$A&amp;'Waste management'!$B:$B,'Waste management'!G:G)*$E119,"")</f>
        <v>0</v>
      </c>
      <c r="AW119" cm="1">
        <f t="array" ref="AW119">IFERROR(_xlfn.XLOOKUP(Tool_Italy!$G119&amp;$E$2,'Waste management'!$A:$A&amp;'Waste management'!$B:$B,'Waste management'!H:H)*$E119,"")</f>
        <v>0</v>
      </c>
      <c r="AX119" cm="1">
        <f t="array" ref="AX119">IFERROR(_xlfn.XLOOKUP(Tool_Italy!$G119&amp;$E$2,'Waste management'!$A:$A&amp;'Waste management'!$B:$B,'Waste management'!I:I)*$E119,"")</f>
        <v>0</v>
      </c>
      <c r="AY119" cm="1">
        <f t="array" ref="AY119">IFERROR(_xlfn.XLOOKUP(Tool_Italy!$G119&amp;$E$2,'Waste management'!$A:$A&amp;'Waste management'!$B:$B,'Waste management'!J:J)*$E119,"")</f>
        <v>0</v>
      </c>
      <c r="AZ119" cm="1">
        <f t="array" ref="AZ119">IFERROR(_xlfn.XLOOKUP(Tool_Italy!$G119&amp;$E$2,'Waste management'!$A:$A&amp;'Waste management'!$B:$B,'Waste management'!K:K)*$E119,"")</f>
        <v>0</v>
      </c>
      <c r="BA119" cm="1">
        <f t="array" ref="BA119">IFERROR(_xlfn.XLOOKUP(Tool_Italy!$G119&amp;$E$2,'Waste management'!$A:$A&amp;'Waste management'!$B:$B,'Waste management'!L:L)*$E119,"")</f>
        <v>0</v>
      </c>
      <c r="BB119" cm="1">
        <f t="array" ref="BB119">IFERROR(_xlfn.XLOOKUP(Tool_Italy!$G119&amp;$E$2,'Waste management'!$A:$A&amp;'Waste management'!$B:$B,'Waste management'!M:M)*$E119,"")</f>
        <v>0</v>
      </c>
      <c r="BC119" cm="1">
        <f t="array" ref="BC119">IFERROR(_xlfn.XLOOKUP(Tool_Italy!$G119&amp;$E$2,'Waste management'!$A:$A&amp;'Waste management'!$B:$B,'Waste management'!N:N)*$E119,"")</f>
        <v>0</v>
      </c>
      <c r="BD119" cm="1">
        <f t="array" ref="BD119">IFERROR(_xlfn.XLOOKUP(Tool_Italy!$G119&amp;$E$2,'Waste management'!$A:$A&amp;'Waste management'!$B:$B,'Waste management'!O:O)*$E119,"")</f>
        <v>0</v>
      </c>
      <c r="BE119" cm="1">
        <f t="array" ref="BE119">IFERROR(_xlfn.XLOOKUP(Tool_Italy!$G119&amp;$E$2,'Waste management'!$A:$A&amp;'Waste management'!$B:$B,'Waste management'!P:P)*$E119,"")</f>
        <v>0</v>
      </c>
      <c r="BF119" cm="1">
        <f t="array" ref="BF119">IFERROR(_xlfn.XLOOKUP(Tool_Italy!$G119&amp;$E$2,'Waste management'!$A:$A&amp;'Waste management'!$B:$B,'Waste management'!Q:Q)*$E119,"")</f>
        <v>0</v>
      </c>
      <c r="BG119" cm="1">
        <f t="array" ref="BG119">IFERROR(_xlfn.XLOOKUP(Tool_Italy!$G119&amp;$E$2,'Waste management'!$A:$A&amp;'Waste management'!$B:$B,'Waste management'!R:R)*$E119,"")</f>
        <v>0</v>
      </c>
      <c r="BH119">
        <f>IFERROR((L119+AR119+AB119)*_xlfn.XLOOKUP(Tool_Italy!BH$4,Monetization_Factors!$A:$A,Monetization_Factors!$D:$D),"")</f>
        <v>0</v>
      </c>
      <c r="BI119">
        <f>IFERROR((M119+AS119+AC119)*_xlfn.XLOOKUP(Tool_Italy!BI$4,Monetization_Factors!$A:$A,Monetization_Factors!$D:$D),"")</f>
        <v>0</v>
      </c>
      <c r="BJ119">
        <f>IFERROR((N119+AT119+AD119)*_xlfn.XLOOKUP(Tool_Italy!BJ$4,Monetization_Factors!$A:$A,Monetization_Factors!$D:$D),"")</f>
        <v>0</v>
      </c>
      <c r="BK119">
        <f>IFERROR((O119+AU119+AE119)*_xlfn.XLOOKUP(Tool_Italy!BK$4,Monetization_Factors!$A:$A,Monetization_Factors!$D:$D),"")</f>
        <v>0</v>
      </c>
      <c r="BL119">
        <f>IFERROR((P119+AV119+AF119)*_xlfn.XLOOKUP(Tool_Italy!BL$4,Monetization_Factors!$A:$A,Monetization_Factors!$D:$D),"")</f>
        <v>0</v>
      </c>
      <c r="BM119">
        <f>IFERROR((Q119+AW119+AG119)*_xlfn.XLOOKUP(Tool_Italy!BM$4,Monetization_Factors!$A:$A,Monetization_Factors!$D:$D),"")</f>
        <v>0</v>
      </c>
      <c r="BN119">
        <f>IFERROR((R119+AX119+AH119)*_xlfn.XLOOKUP(Tool_Italy!BN$4,Monetization_Factors!$A:$A,Monetization_Factors!$D:$D),"")</f>
        <v>0</v>
      </c>
      <c r="BO119">
        <f>IFERROR((S119+AY119+AI119)*_xlfn.XLOOKUP(Tool_Italy!BO$4,Monetization_Factors!$A:$A,Monetization_Factors!$D:$D),"")</f>
        <v>0</v>
      </c>
      <c r="BP119">
        <f>IFERROR((T119+AZ119+AJ119)*_xlfn.XLOOKUP(Tool_Italy!BP$4,Monetization_Factors!$A:$A,Monetization_Factors!$D:$D),"")</f>
        <v>0</v>
      </c>
      <c r="BQ119">
        <f>IFERROR((U119+BA119+AK119)*_xlfn.XLOOKUP(Tool_Italy!BQ$4,Monetization_Factors!$A:$A,Monetization_Factors!$D:$D),"")</f>
        <v>0</v>
      </c>
      <c r="BR119" t="str">
        <f>IFERROR((V119+BB119+AL119)*_xlfn.XLOOKUP(Tool_Italy!BR$4,Monetization_Factors!$A:$A,Monetization_Factors!$D:$D),"")</f>
        <v/>
      </c>
      <c r="BS119">
        <f>IFERROR((W119+BC119+AM119)*_xlfn.XLOOKUP(Tool_Italy!BS$4,Monetization_Factors!$A:$A,Monetization_Factors!$D:$D),"")</f>
        <v>0</v>
      </c>
      <c r="BT119">
        <f>IFERROR((X119+BD119+AN119)*_xlfn.XLOOKUP(Tool_Italy!BT$4,Monetization_Factors!$A:$A,Monetization_Factors!$D:$D),"")</f>
        <v>0</v>
      </c>
      <c r="BU119">
        <f>IFERROR((Y119+BE119+AO119)*_xlfn.XLOOKUP(Tool_Italy!BU$4,Monetization_Factors!$A:$A,Monetization_Factors!$D:$D),"")</f>
        <v>0</v>
      </c>
      <c r="BV119">
        <f>IFERROR((Z119+BF119+AP119)*_xlfn.XLOOKUP(Tool_Italy!BV$4,Monetization_Factors!$A:$A,Monetization_Factors!$D:$D),"")</f>
        <v>0</v>
      </c>
      <c r="BW119">
        <f>IFERROR((AA119+BG119+AQ119)*_xlfn.XLOOKUP(Tool_Italy!BW$4,Monetization_Factors!$A:$A,Monetization_Factors!$D:$D),"")</f>
        <v>0</v>
      </c>
      <c r="BX119" s="38" cm="1">
        <f t="array" ref="BX119">IFERROR(_xlfn.IFS(I119&lt;&gt;0,I119*E119,I119="",J119*E119),"")</f>
        <v>0</v>
      </c>
      <c r="BY119" s="38">
        <f t="shared" si="67"/>
        <v>0</v>
      </c>
      <c r="BZ119" s="38">
        <f t="shared" si="71"/>
        <v>0</v>
      </c>
      <c r="CA119" s="38">
        <f t="shared" si="68"/>
        <v>0</v>
      </c>
      <c r="CB119">
        <f t="shared" si="102"/>
        <v>0</v>
      </c>
      <c r="CC119">
        <f t="shared" si="72"/>
        <v>0</v>
      </c>
      <c r="CD119">
        <f t="shared" si="73"/>
        <v>0</v>
      </c>
      <c r="CE119">
        <f t="shared" si="74"/>
        <v>0</v>
      </c>
      <c r="CF119">
        <f t="shared" si="75"/>
        <v>0</v>
      </c>
      <c r="CG119">
        <f t="shared" si="76"/>
        <v>0</v>
      </c>
      <c r="CH119">
        <f t="shared" si="77"/>
        <v>0</v>
      </c>
      <c r="CI119">
        <f t="shared" si="78"/>
        <v>0</v>
      </c>
      <c r="CJ119">
        <f t="shared" si="79"/>
        <v>0</v>
      </c>
      <c r="CK119">
        <f t="shared" si="80"/>
        <v>0</v>
      </c>
      <c r="CL119">
        <f t="shared" si="81"/>
        <v>0</v>
      </c>
      <c r="CM119">
        <f t="shared" si="82"/>
        <v>0</v>
      </c>
      <c r="CN119">
        <f t="shared" si="83"/>
        <v>0</v>
      </c>
      <c r="CO119">
        <f t="shared" si="84"/>
        <v>0</v>
      </c>
      <c r="CP119">
        <f t="shared" si="85"/>
        <v>0</v>
      </c>
      <c r="CQ119">
        <f t="shared" si="86"/>
        <v>0</v>
      </c>
      <c r="CR119">
        <f t="shared" si="103"/>
        <v>0</v>
      </c>
      <c r="CS119">
        <f t="shared" si="87"/>
        <v>0</v>
      </c>
      <c r="CT119">
        <f t="shared" si="88"/>
        <v>0</v>
      </c>
      <c r="CU119">
        <f t="shared" si="89"/>
        <v>0</v>
      </c>
      <c r="CV119">
        <f t="shared" si="90"/>
        <v>0</v>
      </c>
      <c r="CW119">
        <f t="shared" si="91"/>
        <v>0</v>
      </c>
      <c r="CX119">
        <f t="shared" si="92"/>
        <v>0</v>
      </c>
      <c r="CY119">
        <f t="shared" si="93"/>
        <v>0</v>
      </c>
      <c r="CZ119">
        <f t="shared" si="94"/>
        <v>0</v>
      </c>
      <c r="DA119">
        <f t="shared" si="95"/>
        <v>0</v>
      </c>
      <c r="DB119">
        <f t="shared" si="96"/>
        <v>0</v>
      </c>
      <c r="DC119">
        <f t="shared" si="97"/>
        <v>0</v>
      </c>
      <c r="DD119">
        <f t="shared" si="98"/>
        <v>0</v>
      </c>
      <c r="DE119">
        <f t="shared" si="99"/>
        <v>0</v>
      </c>
      <c r="DF119">
        <f t="shared" si="100"/>
        <v>0</v>
      </c>
      <c r="DG119">
        <f t="shared" si="101"/>
        <v>0</v>
      </c>
      <c r="DH119" s="5" t="str">
        <f>IFERROR(((((L119+AB119)*(1/$H119))+AR119)/$F$2)/($B$2*('CAR.CAP_per person'!B$2)/(_xlfn.XLOOKUP($E$2,EU_countries_GDP!$A$2:$A$29,EU_countries_GDP!$E$2:$E$29))),"")</f>
        <v/>
      </c>
      <c r="DI119" s="5" t="str">
        <f>IFERROR(((((M119+AC119)*(1/$H119))+AS119)/$F$2)/($B$2*('CAR.CAP_per person'!C$2)/(_xlfn.XLOOKUP($E$2,EU_countries_GDP!$A$2:$A$29,EU_countries_GDP!$E$2:$E$29))),"")</f>
        <v/>
      </c>
      <c r="DJ119" s="5" t="str">
        <f>IFERROR(((((N119+AD119)*(1/$H119))+AT119)/$F$2)/($B$2*('CAR.CAP_per person'!D$2)/(_xlfn.XLOOKUP($E$2,EU_countries_GDP!$A$2:$A$29,EU_countries_GDP!$E$2:$E$29))),"")</f>
        <v/>
      </c>
      <c r="DK119" s="5" t="str">
        <f>IFERROR(((((O119+AE119)*(1/$H119))+AU119)/$F$2)/($B$2*('CAR.CAP_per person'!E$2)/(_xlfn.XLOOKUP($E$2,EU_countries_GDP!$A$2:$A$29,EU_countries_GDP!$E$2:$E$29))),"")</f>
        <v/>
      </c>
      <c r="DL119" s="5" t="str">
        <f>IFERROR(((((P119+AF119)*(1/$H119))+AV119)/$F$2)/($B$2*('CAR.CAP_per person'!F$2)/(_xlfn.XLOOKUP($E$2,EU_countries_GDP!$A$2:$A$29,EU_countries_GDP!$E$2:$E$29))),"")</f>
        <v/>
      </c>
      <c r="DM119" s="5" t="str">
        <f>IFERROR(((((Q119+AG119)*(1/$H119))+AW119)/$F$2)/($B$2*('CAR.CAP_per person'!G$2)/(_xlfn.XLOOKUP($E$2,EU_countries_GDP!$A$2:$A$29,EU_countries_GDP!$E$2:$E$29))),"")</f>
        <v/>
      </c>
      <c r="DN119" s="5" t="str">
        <f>IFERROR(((((R119+AH119)*(1/$H119))+AX119)/$F$2)/($B$2*('CAR.CAP_per person'!H$2)/(_xlfn.XLOOKUP($E$2,EU_countries_GDP!$A$2:$A$29,EU_countries_GDP!$E$2:$E$29))),"")</f>
        <v/>
      </c>
      <c r="DO119" s="5" t="str">
        <f>IFERROR(((((S119+AI119)*(1/$H119))+AY119)/$F$2)/($B$2*('CAR.CAP_per person'!I$2)/(_xlfn.XLOOKUP($E$2,EU_countries_GDP!$A$2:$A$29,EU_countries_GDP!$E$2:$E$29))),"")</f>
        <v/>
      </c>
      <c r="DP119" s="5" t="str">
        <f>IFERROR(((((T119+AJ119)*(1/$H119))+AZ119)/$F$2)/($B$2*('CAR.CAP_per person'!J$2)/(_xlfn.XLOOKUP($E$2,EU_countries_GDP!$A$2:$A$29,EU_countries_GDP!$E$2:$E$29))),"")</f>
        <v/>
      </c>
      <c r="DQ119" s="5" t="str">
        <f>IFERROR(((((U119+AK119)*(1/$H119))+BA119)/$F$2)/($B$2*('CAR.CAP_per person'!K$2)/(_xlfn.XLOOKUP($E$2,EU_countries_GDP!$A$2:$A$29,EU_countries_GDP!$E$2:$E$29))),"")</f>
        <v/>
      </c>
      <c r="DR119" s="5" t="str">
        <f>IFERROR(((((V119+AL119)*(1/$H119))+BB119)/$F$2)/($B$2*('CAR.CAP_per person'!L$2)/(_xlfn.XLOOKUP($E$2,EU_countries_GDP!$A$2:$A$29,EU_countries_GDP!$E$2:$E$29))),"")</f>
        <v/>
      </c>
      <c r="DS119" s="5" t="str">
        <f>IFERROR(((((W119+AM119)*(1/$H119))+BC119)/$F$2)/($B$2*('CAR.CAP_per person'!M$2)/(_xlfn.XLOOKUP($E$2,EU_countries_GDP!$A$2:$A$29,EU_countries_GDP!$E$2:$E$29))),"")</f>
        <v/>
      </c>
      <c r="DT119" s="5" t="str">
        <f>IFERROR(((((X119+AN119)*(1/$H119))+BD119)/$F$2)/($B$2*('CAR.CAP_per person'!N$2)/(_xlfn.XLOOKUP($E$2,EU_countries_GDP!$A$2:$A$29,EU_countries_GDP!$E$2:$E$29))),"")</f>
        <v/>
      </c>
      <c r="DU119" s="5" t="str">
        <f>IFERROR(((((Y119+AO119)*(1/$H119))+BE119)/$F$2)/($B$2*('CAR.CAP_per person'!O$2)/(_xlfn.XLOOKUP($E$2,EU_countries_GDP!$A$2:$A$29,EU_countries_GDP!$E$2:$E$29))),"")</f>
        <v/>
      </c>
      <c r="DV119" s="5" t="str">
        <f>IFERROR(((((Z119+AP119)*(1/$H119))+BF119)/$F$2)/($B$2*('CAR.CAP_per person'!P$2)/(_xlfn.XLOOKUP($E$2,EU_countries_GDP!$A$2:$A$29,EU_countries_GDP!$E$2:$E$29))),"")</f>
        <v/>
      </c>
      <c r="DW119" s="5" t="str">
        <f>IFERROR(((((AA119+AQ119)*(1/$H119))+BG119)/$F$2)/($B$2*('CAR.CAP_per person'!Q$2)/(_xlfn.XLOOKUP($E$2,EU_countries_GDP!$A$2:$A$29,EU_countries_GDP!$E$2:$E$29))),"")</f>
        <v/>
      </c>
    </row>
    <row r="120" spans="1:127">
      <c r="A120" t="s">
        <v>244</v>
      </c>
      <c r="B120" t="str">
        <f>_xlfn.XLOOKUP(D120,Table5[Ingredient],Table5[Category],"",FALSE)</f>
        <v>Meat (excluding beef)</v>
      </c>
      <c r="C120" s="33" t="s">
        <v>257</v>
      </c>
      <c r="D120" s="33" t="s">
        <v>215</v>
      </c>
      <c r="E120" s="33">
        <v>0</v>
      </c>
      <c r="F120" s="33" t="s">
        <v>182</v>
      </c>
      <c r="G120" s="33" t="s">
        <v>180</v>
      </c>
      <c r="H120" s="91">
        <f>Dataset_IT!M25</f>
        <v>0</v>
      </c>
      <c r="I120" s="33"/>
      <c r="J120" s="37">
        <f>IFERROR(INDEX('AveragePrices&amp;Codes'!G:AG, MATCH($D120, 'AveragePrices&amp;Codes'!$A:$A, 0), MATCH(Tool_Italy!$E$2, 'AveragePrices&amp;Codes'!$G$1:$AG$1, 0)),"")</f>
        <v>2.2904555555555555</v>
      </c>
      <c r="K120" s="37">
        <f>IFERROR(E120/(_xlfn.XLOOKUP(A120,Dataset_IT!$Q$2:$Q$9,Dataset_IT!$R$2:$R$9)),"")</f>
        <v>0</v>
      </c>
      <c r="L120">
        <f>IFERROR(IF($F120="Raw",_xlfn.XLOOKUP(_xlfn.XLOOKUP(Tool_Italy!$D120,'AveragePrices&amp;Codes'!$A:$A,'AveragePrices&amp;Codes'!$B:$B),AGRIBALYSE_Raw!$B:$B,AGRIBALYSE_Raw!O:O)*$E120,_xlfn.XLOOKUP(_xlfn.XLOOKUP(Tool_Italy!$D120,'AveragePrices&amp;Codes'!$A:$A,'AveragePrices&amp;Codes'!$B:$B),AGRIBALYSE_Cooked!$C:$C,AGRIBALYSE_Cooked!P:P)*$E120),"")</f>
        <v>0</v>
      </c>
      <c r="M120">
        <f>IFERROR(IF($F120="Raw",_xlfn.XLOOKUP(_xlfn.XLOOKUP(Tool_Italy!$D120,'AveragePrices&amp;Codes'!$A:$A,'AveragePrices&amp;Codes'!$B:$B),AGRIBALYSE_Raw!$B:$B,AGRIBALYSE_Raw!P:P)*$E120,_xlfn.XLOOKUP(_xlfn.XLOOKUP(Tool_Italy!$D120,'AveragePrices&amp;Codes'!$A:$A,'AveragePrices&amp;Codes'!$B:$B),AGRIBALYSE_Cooked!$C:$C,AGRIBALYSE_Cooked!Q:Q)*$E120),"")</f>
        <v>0</v>
      </c>
      <c r="N120">
        <f>IFERROR(IF($F120="Raw",_xlfn.XLOOKUP(_xlfn.XLOOKUP(Tool_Italy!$D120,'AveragePrices&amp;Codes'!$A:$A,'AveragePrices&amp;Codes'!$B:$B),AGRIBALYSE_Raw!$B:$B,AGRIBALYSE_Raw!Q:Q)*$E120,_xlfn.XLOOKUP(_xlfn.XLOOKUP(Tool_Italy!$D120,'AveragePrices&amp;Codes'!$A:$A,'AveragePrices&amp;Codes'!$B:$B),AGRIBALYSE_Cooked!$C:$C,AGRIBALYSE_Cooked!R:R)*$E120),"")</f>
        <v>0</v>
      </c>
      <c r="O120">
        <f>IFERROR(IF($F120="Raw",_xlfn.XLOOKUP(_xlfn.XLOOKUP(Tool_Italy!$D120,'AveragePrices&amp;Codes'!$A:$A,'AveragePrices&amp;Codes'!$B:$B),AGRIBALYSE_Raw!$B:$B,AGRIBALYSE_Raw!R:R)*$E120,_xlfn.XLOOKUP(_xlfn.XLOOKUP(Tool_Italy!$D120,'AveragePrices&amp;Codes'!$A:$A,'AveragePrices&amp;Codes'!$B:$B),AGRIBALYSE_Cooked!$C:$C,AGRIBALYSE_Cooked!S:S)*$E120),"")</f>
        <v>0</v>
      </c>
      <c r="P120">
        <f>IFERROR(IF($F120="Raw",_xlfn.XLOOKUP(_xlfn.XLOOKUP(Tool_Italy!$D120,'AveragePrices&amp;Codes'!$A:$A,'AveragePrices&amp;Codes'!$B:$B),AGRIBALYSE_Raw!$B:$B,AGRIBALYSE_Raw!S:S)*$E120,_xlfn.XLOOKUP(_xlfn.XLOOKUP(Tool_Italy!$D120,'AveragePrices&amp;Codes'!$A:$A,'AveragePrices&amp;Codes'!$B:$B),AGRIBALYSE_Cooked!$C:$C,AGRIBALYSE_Cooked!T:T)*$E120),"")</f>
        <v>0</v>
      </c>
      <c r="Q120">
        <f>IFERROR(IF($F120="Raw",_xlfn.XLOOKUP(_xlfn.XLOOKUP(Tool_Italy!$D120,'AveragePrices&amp;Codes'!$A:$A,'AveragePrices&amp;Codes'!$B:$B),AGRIBALYSE_Raw!$B:$B,AGRIBALYSE_Raw!T:T)*$E120,_xlfn.XLOOKUP(_xlfn.XLOOKUP(Tool_Italy!$D120,'AveragePrices&amp;Codes'!$A:$A,'AveragePrices&amp;Codes'!$B:$B),AGRIBALYSE_Cooked!$C:$C,AGRIBALYSE_Cooked!U:U)*$E120),"")</f>
        <v>0</v>
      </c>
      <c r="R120">
        <f>IFERROR(IF($F120="Raw",_xlfn.XLOOKUP(_xlfn.XLOOKUP(Tool_Italy!$D120,'AveragePrices&amp;Codes'!$A:$A,'AveragePrices&amp;Codes'!$B:$B),AGRIBALYSE_Raw!$B:$B,AGRIBALYSE_Raw!U:U)*$E120,_xlfn.XLOOKUP(_xlfn.XLOOKUP(Tool_Italy!$D120,'AveragePrices&amp;Codes'!$A:$A,'AveragePrices&amp;Codes'!$B:$B),AGRIBALYSE_Cooked!$C:$C,AGRIBALYSE_Cooked!V:V)*$E120),"")</f>
        <v>0</v>
      </c>
      <c r="S120">
        <f>IFERROR(IF($F120="Raw",_xlfn.XLOOKUP(_xlfn.XLOOKUP(Tool_Italy!$D120,'AveragePrices&amp;Codes'!$A:$A,'AveragePrices&amp;Codes'!$B:$B),AGRIBALYSE_Raw!$B:$B,AGRIBALYSE_Raw!V:V)*$E120,_xlfn.XLOOKUP(_xlfn.XLOOKUP(Tool_Italy!$D120,'AveragePrices&amp;Codes'!$A:$A,'AveragePrices&amp;Codes'!$B:$B),AGRIBALYSE_Cooked!$C:$C,AGRIBALYSE_Cooked!W:W)*$E120),"")</f>
        <v>0</v>
      </c>
      <c r="T120">
        <f>IFERROR(IF($F120="Raw",_xlfn.XLOOKUP(_xlfn.XLOOKUP(Tool_Italy!$D120,'AveragePrices&amp;Codes'!$A:$A,'AveragePrices&amp;Codes'!$B:$B),AGRIBALYSE_Raw!$B:$B,AGRIBALYSE_Raw!W:W)*$E120,_xlfn.XLOOKUP(_xlfn.XLOOKUP(Tool_Italy!$D120,'AveragePrices&amp;Codes'!$A:$A,'AveragePrices&amp;Codes'!$B:$B),AGRIBALYSE_Cooked!$C:$C,AGRIBALYSE_Cooked!X:X)*$E120),"")</f>
        <v>0</v>
      </c>
      <c r="U120">
        <f>IFERROR(IF($F120="Raw",_xlfn.XLOOKUP(_xlfn.XLOOKUP(Tool_Italy!$D120,'AveragePrices&amp;Codes'!$A:$A,'AveragePrices&amp;Codes'!$B:$B),AGRIBALYSE_Raw!$B:$B,AGRIBALYSE_Raw!X:X)*$E120,_xlfn.XLOOKUP(_xlfn.XLOOKUP(Tool_Italy!$D120,'AveragePrices&amp;Codes'!$A:$A,'AveragePrices&amp;Codes'!$B:$B),AGRIBALYSE_Cooked!$C:$C,AGRIBALYSE_Cooked!Y:Y)*$E120),"")</f>
        <v>0</v>
      </c>
      <c r="V120">
        <f>IFERROR(IF($F120="Raw",_xlfn.XLOOKUP(_xlfn.XLOOKUP(Tool_Italy!$D120,'AveragePrices&amp;Codes'!$A:$A,'AveragePrices&amp;Codes'!$B:$B),AGRIBALYSE_Raw!$B:$B,AGRIBALYSE_Raw!Y:Y)*$E120,_xlfn.XLOOKUP(_xlfn.XLOOKUP(Tool_Italy!$D120,'AveragePrices&amp;Codes'!$A:$A,'AveragePrices&amp;Codes'!$B:$B),AGRIBALYSE_Cooked!$C:$C,AGRIBALYSE_Cooked!Z:Z)*$E120),"")</f>
        <v>0</v>
      </c>
      <c r="W120">
        <f>IFERROR(IF($F120="Raw",_xlfn.XLOOKUP(_xlfn.XLOOKUP(Tool_Italy!$D120,'AveragePrices&amp;Codes'!$A:$A,'AveragePrices&amp;Codes'!$B:$B),AGRIBALYSE_Raw!$B:$B,AGRIBALYSE_Raw!Z:Z)*$E120,_xlfn.XLOOKUP(_xlfn.XLOOKUP(Tool_Italy!$D120,'AveragePrices&amp;Codes'!$A:$A,'AveragePrices&amp;Codes'!$B:$B),AGRIBALYSE_Cooked!$C:$C,AGRIBALYSE_Cooked!AA:AA)*$E120),"")</f>
        <v>0</v>
      </c>
      <c r="X120">
        <f>IFERROR(IF($F120="Raw",_xlfn.XLOOKUP(_xlfn.XLOOKUP(Tool_Italy!$D120,'AveragePrices&amp;Codes'!$A:$A,'AveragePrices&amp;Codes'!$B:$B),AGRIBALYSE_Raw!$B:$B,AGRIBALYSE_Raw!AA:AA)*$E120,_xlfn.XLOOKUP(_xlfn.XLOOKUP(Tool_Italy!$D120,'AveragePrices&amp;Codes'!$A:$A,'AveragePrices&amp;Codes'!$B:$B),AGRIBALYSE_Cooked!$C:$C,AGRIBALYSE_Cooked!AB:AB)*$E120),"")</f>
        <v>0</v>
      </c>
      <c r="Y120">
        <f>IFERROR(IF($F120="Raw",_xlfn.XLOOKUP(_xlfn.XLOOKUP(Tool_Italy!$D120,'AveragePrices&amp;Codes'!$A:$A,'AveragePrices&amp;Codes'!$B:$B),AGRIBALYSE_Raw!$B:$B,AGRIBALYSE_Raw!AB:AB)*$E120,_xlfn.XLOOKUP(_xlfn.XLOOKUP(Tool_Italy!$D120,'AveragePrices&amp;Codes'!$A:$A,'AveragePrices&amp;Codes'!$B:$B),AGRIBALYSE_Cooked!$C:$C,AGRIBALYSE_Cooked!AC:AC)*$E120),"")</f>
        <v>0</v>
      </c>
      <c r="Z120">
        <f>IFERROR(IF($F120="Raw",_xlfn.XLOOKUP(_xlfn.XLOOKUP(Tool_Italy!$D120,'AveragePrices&amp;Codes'!$A:$A,'AveragePrices&amp;Codes'!$B:$B),AGRIBALYSE_Raw!$B:$B,AGRIBALYSE_Raw!AC:AC)*$E120,_xlfn.XLOOKUP(_xlfn.XLOOKUP(Tool_Italy!$D120,'AveragePrices&amp;Codes'!$A:$A,'AveragePrices&amp;Codes'!$B:$B),AGRIBALYSE_Cooked!$C:$C,AGRIBALYSE_Cooked!AD:AD)*$E120),"")</f>
        <v>0</v>
      </c>
      <c r="AA120">
        <f>IFERROR(IF($F120="Raw",_xlfn.XLOOKUP(_xlfn.XLOOKUP(Tool_Italy!$D120,'AveragePrices&amp;Codes'!$A:$A,'AveragePrices&amp;Codes'!$B:$B),AGRIBALYSE_Raw!$B:$B,AGRIBALYSE_Raw!AD:AD)*$E120,_xlfn.XLOOKUP(_xlfn.XLOOKUP(Tool_Italy!$D120,'AveragePrices&amp;Codes'!$A:$A,'AveragePrices&amp;Codes'!$B:$B),AGRIBALYSE_Cooked!$C:$C,AGRIBALYSE_Cooked!AE:AE)*$E120),"")</f>
        <v>0</v>
      </c>
      <c r="AB120" cm="1">
        <f t="array" ref="AB120">IFERROR(_xlfn.XLOOKUP(Tool_Italy!$F120&amp;$E$2,'Cooking methods'!$A:$A&amp;'Cooking methods'!$B:$B,'Cooking methods'!C:C)*$E120,"")</f>
        <v>0</v>
      </c>
      <c r="AC120" cm="1">
        <f t="array" ref="AC120">IFERROR(_xlfn.XLOOKUP(Tool_Italy!$F120&amp;$E$2,'Cooking methods'!$A:$A&amp;'Cooking methods'!$B:$B,'Cooking methods'!D:D)*$E120,"")</f>
        <v>0</v>
      </c>
      <c r="AD120" cm="1">
        <f t="array" ref="AD120">IFERROR(_xlfn.XLOOKUP(Tool_Italy!$F120&amp;$E$2,'Cooking methods'!$A:$A&amp;'Cooking methods'!$B:$B,'Cooking methods'!E:E)*$E120,"")</f>
        <v>0</v>
      </c>
      <c r="AE120" cm="1">
        <f t="array" ref="AE120">IFERROR(_xlfn.XLOOKUP(Tool_Italy!$F120&amp;$E$2,'Cooking methods'!$A:$A&amp;'Cooking methods'!$B:$B,'Cooking methods'!F:F)*$E120,"")</f>
        <v>0</v>
      </c>
      <c r="AF120" cm="1">
        <f t="array" ref="AF120">IFERROR(_xlfn.XLOOKUP(Tool_Italy!$F120&amp;$E$2,'Cooking methods'!$A:$A&amp;'Cooking methods'!$B:$B,'Cooking methods'!G:G)*$E120,"")</f>
        <v>0</v>
      </c>
      <c r="AG120" cm="1">
        <f t="array" ref="AG120">IFERROR(_xlfn.XLOOKUP(Tool_Italy!$F120&amp;$E$2,'Cooking methods'!$A:$A&amp;'Cooking methods'!$B:$B,'Cooking methods'!H:H)*$E120,"")</f>
        <v>0</v>
      </c>
      <c r="AH120" cm="1">
        <f t="array" ref="AH120">IFERROR(_xlfn.XLOOKUP(Tool_Italy!$F120&amp;$E$2,'Cooking methods'!$A:$A&amp;'Cooking methods'!$B:$B,'Cooking methods'!I:I)*$E120,"")</f>
        <v>0</v>
      </c>
      <c r="AI120" cm="1">
        <f t="array" ref="AI120">IFERROR(_xlfn.XLOOKUP(Tool_Italy!$F120&amp;$E$2,'Cooking methods'!$A:$A&amp;'Cooking methods'!$B:$B,'Cooking methods'!J:J)*$E120,"")</f>
        <v>0</v>
      </c>
      <c r="AJ120" cm="1">
        <f t="array" ref="AJ120">IFERROR(_xlfn.XLOOKUP(Tool_Italy!$F120&amp;$E$2,'Cooking methods'!$A:$A&amp;'Cooking methods'!$B:$B,'Cooking methods'!K:K)*$E120,"")</f>
        <v>0</v>
      </c>
      <c r="AK120" cm="1">
        <f t="array" ref="AK120">IFERROR(_xlfn.XLOOKUP(Tool_Italy!$F120&amp;$E$2,'Cooking methods'!$A:$A&amp;'Cooking methods'!$B:$B,'Cooking methods'!L:L)*$E120,"")</f>
        <v>0</v>
      </c>
      <c r="AL120" cm="1">
        <f t="array" ref="AL120">IFERROR(_xlfn.XLOOKUP(Tool_Italy!$F120&amp;$E$2,'Cooking methods'!$A:$A&amp;'Cooking methods'!$B:$B,'Cooking methods'!M:M)*$E120,"")</f>
        <v>0</v>
      </c>
      <c r="AM120" cm="1">
        <f t="array" ref="AM120">IFERROR(_xlfn.XLOOKUP(Tool_Italy!$F120&amp;$E$2,'Cooking methods'!$A:$A&amp;'Cooking methods'!$B:$B,'Cooking methods'!N:N)*$E120,"")</f>
        <v>0</v>
      </c>
      <c r="AN120" cm="1">
        <f t="array" ref="AN120">IFERROR(_xlfn.XLOOKUP(Tool_Italy!$F120&amp;$E$2,'Cooking methods'!$A:$A&amp;'Cooking methods'!$B:$B,'Cooking methods'!O:O)*$E120,"")</f>
        <v>0</v>
      </c>
      <c r="AO120" cm="1">
        <f t="array" ref="AO120">IFERROR(_xlfn.XLOOKUP(Tool_Italy!$F120&amp;$E$2,'Cooking methods'!$A:$A&amp;'Cooking methods'!$B:$B,'Cooking methods'!P:P)*$E120,"")</f>
        <v>0</v>
      </c>
      <c r="AP120" cm="1">
        <f t="array" ref="AP120">IFERROR(_xlfn.XLOOKUP(Tool_Italy!$F120&amp;$E$2,'Cooking methods'!$A:$A&amp;'Cooking methods'!$B:$B,'Cooking methods'!Q:Q)*$E120,"")</f>
        <v>0</v>
      </c>
      <c r="AQ120" cm="1">
        <f t="array" ref="AQ120">IFERROR(_xlfn.XLOOKUP(Tool_Italy!$F120&amp;$E$2,'Cooking methods'!$A:$A&amp;'Cooking methods'!$B:$B,'Cooking methods'!R:R)*$E120,"")</f>
        <v>0</v>
      </c>
      <c r="AR120" cm="1">
        <f t="array" ref="AR120">IFERROR(_xlfn.XLOOKUP(Tool_Italy!$G120&amp;$E$2,'Waste management'!$A:$A&amp;'Waste management'!$B:$B,'Waste management'!C:C)*$E120,"")</f>
        <v>0</v>
      </c>
      <c r="AS120" cm="1">
        <f t="array" ref="AS120">IFERROR(_xlfn.XLOOKUP(Tool_Italy!$G120&amp;$E$2,'Waste management'!$A:$A&amp;'Waste management'!$B:$B,'Waste management'!D:D)*$E120,"")</f>
        <v>0</v>
      </c>
      <c r="AT120" cm="1">
        <f t="array" ref="AT120">IFERROR(_xlfn.XLOOKUP(Tool_Italy!$G120&amp;$E$2,'Waste management'!$A:$A&amp;'Waste management'!$B:$B,'Waste management'!E:E)*$E120,"")</f>
        <v>0</v>
      </c>
      <c r="AU120" cm="1">
        <f t="array" ref="AU120">IFERROR(_xlfn.XLOOKUP(Tool_Italy!$G120&amp;$E$2,'Waste management'!$A:$A&amp;'Waste management'!$B:$B,'Waste management'!F:F)*$E120,"")</f>
        <v>0</v>
      </c>
      <c r="AV120" cm="1">
        <f t="array" ref="AV120">IFERROR(_xlfn.XLOOKUP(Tool_Italy!$G120&amp;$E$2,'Waste management'!$A:$A&amp;'Waste management'!$B:$B,'Waste management'!G:G)*$E120,"")</f>
        <v>0</v>
      </c>
      <c r="AW120" cm="1">
        <f t="array" ref="AW120">IFERROR(_xlfn.XLOOKUP(Tool_Italy!$G120&amp;$E$2,'Waste management'!$A:$A&amp;'Waste management'!$B:$B,'Waste management'!H:H)*$E120,"")</f>
        <v>0</v>
      </c>
      <c r="AX120" cm="1">
        <f t="array" ref="AX120">IFERROR(_xlfn.XLOOKUP(Tool_Italy!$G120&amp;$E$2,'Waste management'!$A:$A&amp;'Waste management'!$B:$B,'Waste management'!I:I)*$E120,"")</f>
        <v>0</v>
      </c>
      <c r="AY120" cm="1">
        <f t="array" ref="AY120">IFERROR(_xlfn.XLOOKUP(Tool_Italy!$G120&amp;$E$2,'Waste management'!$A:$A&amp;'Waste management'!$B:$B,'Waste management'!J:J)*$E120,"")</f>
        <v>0</v>
      </c>
      <c r="AZ120" cm="1">
        <f t="array" ref="AZ120">IFERROR(_xlfn.XLOOKUP(Tool_Italy!$G120&amp;$E$2,'Waste management'!$A:$A&amp;'Waste management'!$B:$B,'Waste management'!K:K)*$E120,"")</f>
        <v>0</v>
      </c>
      <c r="BA120" cm="1">
        <f t="array" ref="BA120">IFERROR(_xlfn.XLOOKUP(Tool_Italy!$G120&amp;$E$2,'Waste management'!$A:$A&amp;'Waste management'!$B:$B,'Waste management'!L:L)*$E120,"")</f>
        <v>0</v>
      </c>
      <c r="BB120" cm="1">
        <f t="array" ref="BB120">IFERROR(_xlfn.XLOOKUP(Tool_Italy!$G120&amp;$E$2,'Waste management'!$A:$A&amp;'Waste management'!$B:$B,'Waste management'!M:M)*$E120,"")</f>
        <v>0</v>
      </c>
      <c r="BC120" cm="1">
        <f t="array" ref="BC120">IFERROR(_xlfn.XLOOKUP(Tool_Italy!$G120&amp;$E$2,'Waste management'!$A:$A&amp;'Waste management'!$B:$B,'Waste management'!N:N)*$E120,"")</f>
        <v>0</v>
      </c>
      <c r="BD120" cm="1">
        <f t="array" ref="BD120">IFERROR(_xlfn.XLOOKUP(Tool_Italy!$G120&amp;$E$2,'Waste management'!$A:$A&amp;'Waste management'!$B:$B,'Waste management'!O:O)*$E120,"")</f>
        <v>0</v>
      </c>
      <c r="BE120" cm="1">
        <f t="array" ref="BE120">IFERROR(_xlfn.XLOOKUP(Tool_Italy!$G120&amp;$E$2,'Waste management'!$A:$A&amp;'Waste management'!$B:$B,'Waste management'!P:P)*$E120,"")</f>
        <v>0</v>
      </c>
      <c r="BF120" cm="1">
        <f t="array" ref="BF120">IFERROR(_xlfn.XLOOKUP(Tool_Italy!$G120&amp;$E$2,'Waste management'!$A:$A&amp;'Waste management'!$B:$B,'Waste management'!Q:Q)*$E120,"")</f>
        <v>0</v>
      </c>
      <c r="BG120" cm="1">
        <f t="array" ref="BG120">IFERROR(_xlfn.XLOOKUP(Tool_Italy!$G120&amp;$E$2,'Waste management'!$A:$A&amp;'Waste management'!$B:$B,'Waste management'!R:R)*$E120,"")</f>
        <v>0</v>
      </c>
      <c r="BH120">
        <f>IFERROR((L120+AR120+AB120)*_xlfn.XLOOKUP(Tool_Italy!BH$4,Monetization_Factors!$A:$A,Monetization_Factors!$D:$D),"")</f>
        <v>0</v>
      </c>
      <c r="BI120">
        <f>IFERROR((M120+AS120+AC120)*_xlfn.XLOOKUP(Tool_Italy!BI$4,Monetization_Factors!$A:$A,Monetization_Factors!$D:$D),"")</f>
        <v>0</v>
      </c>
      <c r="BJ120">
        <f>IFERROR((N120+AT120+AD120)*_xlfn.XLOOKUP(Tool_Italy!BJ$4,Monetization_Factors!$A:$A,Monetization_Factors!$D:$D),"")</f>
        <v>0</v>
      </c>
      <c r="BK120">
        <f>IFERROR((O120+AU120+AE120)*_xlfn.XLOOKUP(Tool_Italy!BK$4,Monetization_Factors!$A:$A,Monetization_Factors!$D:$D),"")</f>
        <v>0</v>
      </c>
      <c r="BL120">
        <f>IFERROR((P120+AV120+AF120)*_xlfn.XLOOKUP(Tool_Italy!BL$4,Monetization_Factors!$A:$A,Monetization_Factors!$D:$D),"")</f>
        <v>0</v>
      </c>
      <c r="BM120">
        <f>IFERROR((Q120+AW120+AG120)*_xlfn.XLOOKUP(Tool_Italy!BM$4,Monetization_Factors!$A:$A,Monetization_Factors!$D:$D),"")</f>
        <v>0</v>
      </c>
      <c r="BN120">
        <f>IFERROR((R120+AX120+AH120)*_xlfn.XLOOKUP(Tool_Italy!BN$4,Monetization_Factors!$A:$A,Monetization_Factors!$D:$D),"")</f>
        <v>0</v>
      </c>
      <c r="BO120">
        <f>IFERROR((S120+AY120+AI120)*_xlfn.XLOOKUP(Tool_Italy!BO$4,Monetization_Factors!$A:$A,Monetization_Factors!$D:$D),"")</f>
        <v>0</v>
      </c>
      <c r="BP120">
        <f>IFERROR((T120+AZ120+AJ120)*_xlfn.XLOOKUP(Tool_Italy!BP$4,Monetization_Factors!$A:$A,Monetization_Factors!$D:$D),"")</f>
        <v>0</v>
      </c>
      <c r="BQ120">
        <f>IFERROR((U120+BA120+AK120)*_xlfn.XLOOKUP(Tool_Italy!BQ$4,Monetization_Factors!$A:$A,Monetization_Factors!$D:$D),"")</f>
        <v>0</v>
      </c>
      <c r="BR120" t="str">
        <f>IFERROR((V120+BB120+AL120)*_xlfn.XLOOKUP(Tool_Italy!BR$4,Monetization_Factors!$A:$A,Monetization_Factors!$D:$D),"")</f>
        <v/>
      </c>
      <c r="BS120">
        <f>IFERROR((W120+BC120+AM120)*_xlfn.XLOOKUP(Tool_Italy!BS$4,Monetization_Factors!$A:$A,Monetization_Factors!$D:$D),"")</f>
        <v>0</v>
      </c>
      <c r="BT120">
        <f>IFERROR((X120+BD120+AN120)*_xlfn.XLOOKUP(Tool_Italy!BT$4,Monetization_Factors!$A:$A,Monetization_Factors!$D:$D),"")</f>
        <v>0</v>
      </c>
      <c r="BU120">
        <f>IFERROR((Y120+BE120+AO120)*_xlfn.XLOOKUP(Tool_Italy!BU$4,Monetization_Factors!$A:$A,Monetization_Factors!$D:$D),"")</f>
        <v>0</v>
      </c>
      <c r="BV120">
        <f>IFERROR((Z120+BF120+AP120)*_xlfn.XLOOKUP(Tool_Italy!BV$4,Monetization_Factors!$A:$A,Monetization_Factors!$D:$D),"")</f>
        <v>0</v>
      </c>
      <c r="BW120">
        <f>IFERROR((AA120+BG120+AQ120)*_xlfn.XLOOKUP(Tool_Italy!BW$4,Monetization_Factors!$A:$A,Monetization_Factors!$D:$D),"")</f>
        <v>0</v>
      </c>
      <c r="BX120" s="38" cm="1">
        <f t="array" ref="BX120">IFERROR(_xlfn.IFS(I120&lt;&gt;0,I120*E120,I120="",J120*E120),"")</f>
        <v>0</v>
      </c>
      <c r="BY120" s="38">
        <f t="shared" si="67"/>
        <v>0</v>
      </c>
      <c r="BZ120" s="38">
        <f t="shared" si="71"/>
        <v>0</v>
      </c>
      <c r="CA120" s="38">
        <f t="shared" si="68"/>
        <v>0</v>
      </c>
      <c r="CB120">
        <f t="shared" si="102"/>
        <v>0</v>
      </c>
      <c r="CC120">
        <f t="shared" si="72"/>
        <v>0</v>
      </c>
      <c r="CD120">
        <f t="shared" si="73"/>
        <v>0</v>
      </c>
      <c r="CE120">
        <f t="shared" si="74"/>
        <v>0</v>
      </c>
      <c r="CF120">
        <f t="shared" si="75"/>
        <v>0</v>
      </c>
      <c r="CG120">
        <f t="shared" si="76"/>
        <v>0</v>
      </c>
      <c r="CH120">
        <f t="shared" si="77"/>
        <v>0</v>
      </c>
      <c r="CI120">
        <f t="shared" si="78"/>
        <v>0</v>
      </c>
      <c r="CJ120">
        <f t="shared" si="79"/>
        <v>0</v>
      </c>
      <c r="CK120">
        <f t="shared" si="80"/>
        <v>0</v>
      </c>
      <c r="CL120">
        <f t="shared" si="81"/>
        <v>0</v>
      </c>
      <c r="CM120">
        <f t="shared" si="82"/>
        <v>0</v>
      </c>
      <c r="CN120">
        <f t="shared" si="83"/>
        <v>0</v>
      </c>
      <c r="CO120">
        <f t="shared" si="84"/>
        <v>0</v>
      </c>
      <c r="CP120">
        <f t="shared" si="85"/>
        <v>0</v>
      </c>
      <c r="CQ120">
        <f t="shared" si="86"/>
        <v>0</v>
      </c>
      <c r="CR120">
        <f t="shared" si="103"/>
        <v>0</v>
      </c>
      <c r="CS120">
        <f t="shared" si="87"/>
        <v>0</v>
      </c>
      <c r="CT120">
        <f t="shared" si="88"/>
        <v>0</v>
      </c>
      <c r="CU120">
        <f t="shared" si="89"/>
        <v>0</v>
      </c>
      <c r="CV120">
        <f t="shared" si="90"/>
        <v>0</v>
      </c>
      <c r="CW120">
        <f t="shared" si="91"/>
        <v>0</v>
      </c>
      <c r="CX120">
        <f t="shared" si="92"/>
        <v>0</v>
      </c>
      <c r="CY120">
        <f t="shared" si="93"/>
        <v>0</v>
      </c>
      <c r="CZ120">
        <f t="shared" si="94"/>
        <v>0</v>
      </c>
      <c r="DA120">
        <f t="shared" si="95"/>
        <v>0</v>
      </c>
      <c r="DB120">
        <f t="shared" si="96"/>
        <v>0</v>
      </c>
      <c r="DC120">
        <f t="shared" si="97"/>
        <v>0</v>
      </c>
      <c r="DD120">
        <f t="shared" si="98"/>
        <v>0</v>
      </c>
      <c r="DE120">
        <f t="shared" si="99"/>
        <v>0</v>
      </c>
      <c r="DF120">
        <f t="shared" si="100"/>
        <v>0</v>
      </c>
      <c r="DG120">
        <f t="shared" si="101"/>
        <v>0</v>
      </c>
      <c r="DH120" s="5" t="str">
        <f>IFERROR(((((L120+AB120)*(1/$H120))+AR120)/$F$2)/($B$2*('CAR.CAP_per person'!B$2)/(_xlfn.XLOOKUP($E$2,EU_countries_GDP!$A$2:$A$29,EU_countries_GDP!$E$2:$E$29))),"")</f>
        <v/>
      </c>
      <c r="DI120" s="5" t="str">
        <f>IFERROR(((((M120+AC120)*(1/$H120))+AS120)/$F$2)/($B$2*('CAR.CAP_per person'!C$2)/(_xlfn.XLOOKUP($E$2,EU_countries_GDP!$A$2:$A$29,EU_countries_GDP!$E$2:$E$29))),"")</f>
        <v/>
      </c>
      <c r="DJ120" s="5" t="str">
        <f>IFERROR(((((N120+AD120)*(1/$H120))+AT120)/$F$2)/($B$2*('CAR.CAP_per person'!D$2)/(_xlfn.XLOOKUP($E$2,EU_countries_GDP!$A$2:$A$29,EU_countries_GDP!$E$2:$E$29))),"")</f>
        <v/>
      </c>
      <c r="DK120" s="5" t="str">
        <f>IFERROR(((((O120+AE120)*(1/$H120))+AU120)/$F$2)/($B$2*('CAR.CAP_per person'!E$2)/(_xlfn.XLOOKUP($E$2,EU_countries_GDP!$A$2:$A$29,EU_countries_GDP!$E$2:$E$29))),"")</f>
        <v/>
      </c>
      <c r="DL120" s="5" t="str">
        <f>IFERROR(((((P120+AF120)*(1/$H120))+AV120)/$F$2)/($B$2*('CAR.CAP_per person'!F$2)/(_xlfn.XLOOKUP($E$2,EU_countries_GDP!$A$2:$A$29,EU_countries_GDP!$E$2:$E$29))),"")</f>
        <v/>
      </c>
      <c r="DM120" s="5" t="str">
        <f>IFERROR(((((Q120+AG120)*(1/$H120))+AW120)/$F$2)/($B$2*('CAR.CAP_per person'!G$2)/(_xlfn.XLOOKUP($E$2,EU_countries_GDP!$A$2:$A$29,EU_countries_GDP!$E$2:$E$29))),"")</f>
        <v/>
      </c>
      <c r="DN120" s="5" t="str">
        <f>IFERROR(((((R120+AH120)*(1/$H120))+AX120)/$F$2)/($B$2*('CAR.CAP_per person'!H$2)/(_xlfn.XLOOKUP($E$2,EU_countries_GDP!$A$2:$A$29,EU_countries_GDP!$E$2:$E$29))),"")</f>
        <v/>
      </c>
      <c r="DO120" s="5" t="str">
        <f>IFERROR(((((S120+AI120)*(1/$H120))+AY120)/$F$2)/($B$2*('CAR.CAP_per person'!I$2)/(_xlfn.XLOOKUP($E$2,EU_countries_GDP!$A$2:$A$29,EU_countries_GDP!$E$2:$E$29))),"")</f>
        <v/>
      </c>
      <c r="DP120" s="5" t="str">
        <f>IFERROR(((((T120+AJ120)*(1/$H120))+AZ120)/$F$2)/($B$2*('CAR.CAP_per person'!J$2)/(_xlfn.XLOOKUP($E$2,EU_countries_GDP!$A$2:$A$29,EU_countries_GDP!$E$2:$E$29))),"")</f>
        <v/>
      </c>
      <c r="DQ120" s="5" t="str">
        <f>IFERROR(((((U120+AK120)*(1/$H120))+BA120)/$F$2)/($B$2*('CAR.CAP_per person'!K$2)/(_xlfn.XLOOKUP($E$2,EU_countries_GDP!$A$2:$A$29,EU_countries_GDP!$E$2:$E$29))),"")</f>
        <v/>
      </c>
      <c r="DR120" s="5" t="str">
        <f>IFERROR(((((V120+AL120)*(1/$H120))+BB120)/$F$2)/($B$2*('CAR.CAP_per person'!L$2)/(_xlfn.XLOOKUP($E$2,EU_countries_GDP!$A$2:$A$29,EU_countries_GDP!$E$2:$E$29))),"")</f>
        <v/>
      </c>
      <c r="DS120" s="5" t="str">
        <f>IFERROR(((((W120+AM120)*(1/$H120))+BC120)/$F$2)/($B$2*('CAR.CAP_per person'!M$2)/(_xlfn.XLOOKUP($E$2,EU_countries_GDP!$A$2:$A$29,EU_countries_GDP!$E$2:$E$29))),"")</f>
        <v/>
      </c>
      <c r="DT120" s="5" t="str">
        <f>IFERROR(((((X120+AN120)*(1/$H120))+BD120)/$F$2)/($B$2*('CAR.CAP_per person'!N$2)/(_xlfn.XLOOKUP($E$2,EU_countries_GDP!$A$2:$A$29,EU_countries_GDP!$E$2:$E$29))),"")</f>
        <v/>
      </c>
      <c r="DU120" s="5" t="str">
        <f>IFERROR(((((Y120+AO120)*(1/$H120))+BE120)/$F$2)/($B$2*('CAR.CAP_per person'!O$2)/(_xlfn.XLOOKUP($E$2,EU_countries_GDP!$A$2:$A$29,EU_countries_GDP!$E$2:$E$29))),"")</f>
        <v/>
      </c>
      <c r="DV120" s="5" t="str">
        <f>IFERROR(((((Z120+AP120)*(1/$H120))+BF120)/$F$2)/($B$2*('CAR.CAP_per person'!P$2)/(_xlfn.XLOOKUP($E$2,EU_countries_GDP!$A$2:$A$29,EU_countries_GDP!$E$2:$E$29))),"")</f>
        <v/>
      </c>
      <c r="DW120" s="5" t="str">
        <f>IFERROR(((((AA120+AQ120)*(1/$H120))+BG120)/$F$2)/($B$2*('CAR.CAP_per person'!Q$2)/(_xlfn.XLOOKUP($E$2,EU_countries_GDP!$A$2:$A$29,EU_countries_GDP!$E$2:$E$29))),"")</f>
        <v/>
      </c>
    </row>
    <row r="121" spans="1:127">
      <c r="A121" t="s">
        <v>244</v>
      </c>
      <c r="B121" t="str">
        <f>_xlfn.XLOOKUP(D121,Table5[Ingredient],Table5[Category],"",FALSE)</f>
        <v>Dairy products</v>
      </c>
      <c r="C121" s="33" t="s">
        <v>257</v>
      </c>
      <c r="D121" s="33" t="s">
        <v>245</v>
      </c>
      <c r="E121" s="33">
        <v>0</v>
      </c>
      <c r="F121" s="33" t="s">
        <v>182</v>
      </c>
      <c r="G121" s="33" t="s">
        <v>180</v>
      </c>
      <c r="H121" s="91">
        <f>Dataset_IT!M26</f>
        <v>0</v>
      </c>
      <c r="I121" s="33"/>
      <c r="J121" s="37">
        <f>IFERROR(INDEX('AveragePrices&amp;Codes'!G:AG, MATCH($D121, 'AveragePrices&amp;Codes'!$A:$A, 0), MATCH(Tool_Italy!$E$2, 'AveragePrices&amp;Codes'!$G$1:$AG$1, 0)),"")</f>
        <v>4.0569082692307692</v>
      </c>
      <c r="K121" s="37">
        <f>IFERROR(E121/(_xlfn.XLOOKUP(A121,Dataset_IT!$Q$2:$Q$9,Dataset_IT!$R$2:$R$9)),"")</f>
        <v>0</v>
      </c>
      <c r="L121">
        <f>IFERROR(IF($F121="Raw",_xlfn.XLOOKUP(_xlfn.XLOOKUP(Tool_Italy!$D121,'AveragePrices&amp;Codes'!$A:$A,'AveragePrices&amp;Codes'!$B:$B),AGRIBALYSE_Raw!$B:$B,AGRIBALYSE_Raw!O:O)*$E121,_xlfn.XLOOKUP(_xlfn.XLOOKUP(Tool_Italy!$D121,'AveragePrices&amp;Codes'!$A:$A,'AveragePrices&amp;Codes'!$B:$B),AGRIBALYSE_Cooked!$C:$C,AGRIBALYSE_Cooked!P:P)*$E121),"")</f>
        <v>0</v>
      </c>
      <c r="M121">
        <f>IFERROR(IF($F121="Raw",_xlfn.XLOOKUP(_xlfn.XLOOKUP(Tool_Italy!$D121,'AveragePrices&amp;Codes'!$A:$A,'AveragePrices&amp;Codes'!$B:$B),AGRIBALYSE_Raw!$B:$B,AGRIBALYSE_Raw!P:P)*$E121,_xlfn.XLOOKUP(_xlfn.XLOOKUP(Tool_Italy!$D121,'AveragePrices&amp;Codes'!$A:$A,'AveragePrices&amp;Codes'!$B:$B),AGRIBALYSE_Cooked!$C:$C,AGRIBALYSE_Cooked!Q:Q)*$E121),"")</f>
        <v>0</v>
      </c>
      <c r="N121">
        <f>IFERROR(IF($F121="Raw",_xlfn.XLOOKUP(_xlfn.XLOOKUP(Tool_Italy!$D121,'AveragePrices&amp;Codes'!$A:$A,'AveragePrices&amp;Codes'!$B:$B),AGRIBALYSE_Raw!$B:$B,AGRIBALYSE_Raw!Q:Q)*$E121,_xlfn.XLOOKUP(_xlfn.XLOOKUP(Tool_Italy!$D121,'AveragePrices&amp;Codes'!$A:$A,'AveragePrices&amp;Codes'!$B:$B),AGRIBALYSE_Cooked!$C:$C,AGRIBALYSE_Cooked!R:R)*$E121),"")</f>
        <v>0</v>
      </c>
      <c r="O121">
        <f>IFERROR(IF($F121="Raw",_xlfn.XLOOKUP(_xlfn.XLOOKUP(Tool_Italy!$D121,'AveragePrices&amp;Codes'!$A:$A,'AveragePrices&amp;Codes'!$B:$B),AGRIBALYSE_Raw!$B:$B,AGRIBALYSE_Raw!R:R)*$E121,_xlfn.XLOOKUP(_xlfn.XLOOKUP(Tool_Italy!$D121,'AveragePrices&amp;Codes'!$A:$A,'AveragePrices&amp;Codes'!$B:$B),AGRIBALYSE_Cooked!$C:$C,AGRIBALYSE_Cooked!S:S)*$E121),"")</f>
        <v>0</v>
      </c>
      <c r="P121">
        <f>IFERROR(IF($F121="Raw",_xlfn.XLOOKUP(_xlfn.XLOOKUP(Tool_Italy!$D121,'AveragePrices&amp;Codes'!$A:$A,'AveragePrices&amp;Codes'!$B:$B),AGRIBALYSE_Raw!$B:$B,AGRIBALYSE_Raw!S:S)*$E121,_xlfn.XLOOKUP(_xlfn.XLOOKUP(Tool_Italy!$D121,'AveragePrices&amp;Codes'!$A:$A,'AveragePrices&amp;Codes'!$B:$B),AGRIBALYSE_Cooked!$C:$C,AGRIBALYSE_Cooked!T:T)*$E121),"")</f>
        <v>0</v>
      </c>
      <c r="Q121">
        <f>IFERROR(IF($F121="Raw",_xlfn.XLOOKUP(_xlfn.XLOOKUP(Tool_Italy!$D121,'AveragePrices&amp;Codes'!$A:$A,'AveragePrices&amp;Codes'!$B:$B),AGRIBALYSE_Raw!$B:$B,AGRIBALYSE_Raw!T:T)*$E121,_xlfn.XLOOKUP(_xlfn.XLOOKUP(Tool_Italy!$D121,'AveragePrices&amp;Codes'!$A:$A,'AveragePrices&amp;Codes'!$B:$B),AGRIBALYSE_Cooked!$C:$C,AGRIBALYSE_Cooked!U:U)*$E121),"")</f>
        <v>0</v>
      </c>
      <c r="R121">
        <f>IFERROR(IF($F121="Raw",_xlfn.XLOOKUP(_xlfn.XLOOKUP(Tool_Italy!$D121,'AveragePrices&amp;Codes'!$A:$A,'AveragePrices&amp;Codes'!$B:$B),AGRIBALYSE_Raw!$B:$B,AGRIBALYSE_Raw!U:U)*$E121,_xlfn.XLOOKUP(_xlfn.XLOOKUP(Tool_Italy!$D121,'AveragePrices&amp;Codes'!$A:$A,'AveragePrices&amp;Codes'!$B:$B),AGRIBALYSE_Cooked!$C:$C,AGRIBALYSE_Cooked!V:V)*$E121),"")</f>
        <v>0</v>
      </c>
      <c r="S121">
        <f>IFERROR(IF($F121="Raw",_xlfn.XLOOKUP(_xlfn.XLOOKUP(Tool_Italy!$D121,'AveragePrices&amp;Codes'!$A:$A,'AveragePrices&amp;Codes'!$B:$B),AGRIBALYSE_Raw!$B:$B,AGRIBALYSE_Raw!V:V)*$E121,_xlfn.XLOOKUP(_xlfn.XLOOKUP(Tool_Italy!$D121,'AveragePrices&amp;Codes'!$A:$A,'AveragePrices&amp;Codes'!$B:$B),AGRIBALYSE_Cooked!$C:$C,AGRIBALYSE_Cooked!W:W)*$E121),"")</f>
        <v>0</v>
      </c>
      <c r="T121">
        <f>IFERROR(IF($F121="Raw",_xlfn.XLOOKUP(_xlfn.XLOOKUP(Tool_Italy!$D121,'AveragePrices&amp;Codes'!$A:$A,'AveragePrices&amp;Codes'!$B:$B),AGRIBALYSE_Raw!$B:$B,AGRIBALYSE_Raw!W:W)*$E121,_xlfn.XLOOKUP(_xlfn.XLOOKUP(Tool_Italy!$D121,'AveragePrices&amp;Codes'!$A:$A,'AveragePrices&amp;Codes'!$B:$B),AGRIBALYSE_Cooked!$C:$C,AGRIBALYSE_Cooked!X:X)*$E121),"")</f>
        <v>0</v>
      </c>
      <c r="U121">
        <f>IFERROR(IF($F121="Raw",_xlfn.XLOOKUP(_xlfn.XLOOKUP(Tool_Italy!$D121,'AveragePrices&amp;Codes'!$A:$A,'AveragePrices&amp;Codes'!$B:$B),AGRIBALYSE_Raw!$B:$B,AGRIBALYSE_Raw!X:X)*$E121,_xlfn.XLOOKUP(_xlfn.XLOOKUP(Tool_Italy!$D121,'AveragePrices&amp;Codes'!$A:$A,'AveragePrices&amp;Codes'!$B:$B),AGRIBALYSE_Cooked!$C:$C,AGRIBALYSE_Cooked!Y:Y)*$E121),"")</f>
        <v>0</v>
      </c>
      <c r="V121">
        <f>IFERROR(IF($F121="Raw",_xlfn.XLOOKUP(_xlfn.XLOOKUP(Tool_Italy!$D121,'AveragePrices&amp;Codes'!$A:$A,'AveragePrices&amp;Codes'!$B:$B),AGRIBALYSE_Raw!$B:$B,AGRIBALYSE_Raw!Y:Y)*$E121,_xlfn.XLOOKUP(_xlfn.XLOOKUP(Tool_Italy!$D121,'AveragePrices&amp;Codes'!$A:$A,'AveragePrices&amp;Codes'!$B:$B),AGRIBALYSE_Cooked!$C:$C,AGRIBALYSE_Cooked!Z:Z)*$E121),"")</f>
        <v>0</v>
      </c>
      <c r="W121">
        <f>IFERROR(IF($F121="Raw",_xlfn.XLOOKUP(_xlfn.XLOOKUP(Tool_Italy!$D121,'AveragePrices&amp;Codes'!$A:$A,'AveragePrices&amp;Codes'!$B:$B),AGRIBALYSE_Raw!$B:$B,AGRIBALYSE_Raw!Z:Z)*$E121,_xlfn.XLOOKUP(_xlfn.XLOOKUP(Tool_Italy!$D121,'AveragePrices&amp;Codes'!$A:$A,'AveragePrices&amp;Codes'!$B:$B),AGRIBALYSE_Cooked!$C:$C,AGRIBALYSE_Cooked!AA:AA)*$E121),"")</f>
        <v>0</v>
      </c>
      <c r="X121">
        <f>IFERROR(IF($F121="Raw",_xlfn.XLOOKUP(_xlfn.XLOOKUP(Tool_Italy!$D121,'AveragePrices&amp;Codes'!$A:$A,'AveragePrices&amp;Codes'!$B:$B),AGRIBALYSE_Raw!$B:$B,AGRIBALYSE_Raw!AA:AA)*$E121,_xlfn.XLOOKUP(_xlfn.XLOOKUP(Tool_Italy!$D121,'AveragePrices&amp;Codes'!$A:$A,'AveragePrices&amp;Codes'!$B:$B),AGRIBALYSE_Cooked!$C:$C,AGRIBALYSE_Cooked!AB:AB)*$E121),"")</f>
        <v>0</v>
      </c>
      <c r="Y121">
        <f>IFERROR(IF($F121="Raw",_xlfn.XLOOKUP(_xlfn.XLOOKUP(Tool_Italy!$D121,'AveragePrices&amp;Codes'!$A:$A,'AveragePrices&amp;Codes'!$B:$B),AGRIBALYSE_Raw!$B:$B,AGRIBALYSE_Raw!AB:AB)*$E121,_xlfn.XLOOKUP(_xlfn.XLOOKUP(Tool_Italy!$D121,'AveragePrices&amp;Codes'!$A:$A,'AveragePrices&amp;Codes'!$B:$B),AGRIBALYSE_Cooked!$C:$C,AGRIBALYSE_Cooked!AC:AC)*$E121),"")</f>
        <v>0</v>
      </c>
      <c r="Z121">
        <f>IFERROR(IF($F121="Raw",_xlfn.XLOOKUP(_xlfn.XLOOKUP(Tool_Italy!$D121,'AveragePrices&amp;Codes'!$A:$A,'AveragePrices&amp;Codes'!$B:$B),AGRIBALYSE_Raw!$B:$B,AGRIBALYSE_Raw!AC:AC)*$E121,_xlfn.XLOOKUP(_xlfn.XLOOKUP(Tool_Italy!$D121,'AveragePrices&amp;Codes'!$A:$A,'AveragePrices&amp;Codes'!$B:$B),AGRIBALYSE_Cooked!$C:$C,AGRIBALYSE_Cooked!AD:AD)*$E121),"")</f>
        <v>0</v>
      </c>
      <c r="AA121">
        <f>IFERROR(IF($F121="Raw",_xlfn.XLOOKUP(_xlfn.XLOOKUP(Tool_Italy!$D121,'AveragePrices&amp;Codes'!$A:$A,'AveragePrices&amp;Codes'!$B:$B),AGRIBALYSE_Raw!$B:$B,AGRIBALYSE_Raw!AD:AD)*$E121,_xlfn.XLOOKUP(_xlfn.XLOOKUP(Tool_Italy!$D121,'AveragePrices&amp;Codes'!$A:$A,'AveragePrices&amp;Codes'!$B:$B),AGRIBALYSE_Cooked!$C:$C,AGRIBALYSE_Cooked!AE:AE)*$E121),"")</f>
        <v>0</v>
      </c>
      <c r="AB121" cm="1">
        <f t="array" ref="AB121">IFERROR(_xlfn.XLOOKUP(Tool_Italy!$F121&amp;$E$2,'Cooking methods'!$A:$A&amp;'Cooking methods'!$B:$B,'Cooking methods'!C:C)*$E121,"")</f>
        <v>0</v>
      </c>
      <c r="AC121" cm="1">
        <f t="array" ref="AC121">IFERROR(_xlfn.XLOOKUP(Tool_Italy!$F121&amp;$E$2,'Cooking methods'!$A:$A&amp;'Cooking methods'!$B:$B,'Cooking methods'!D:D)*$E121,"")</f>
        <v>0</v>
      </c>
      <c r="AD121" cm="1">
        <f t="array" ref="AD121">IFERROR(_xlfn.XLOOKUP(Tool_Italy!$F121&amp;$E$2,'Cooking methods'!$A:$A&amp;'Cooking methods'!$B:$B,'Cooking methods'!E:E)*$E121,"")</f>
        <v>0</v>
      </c>
      <c r="AE121" cm="1">
        <f t="array" ref="AE121">IFERROR(_xlfn.XLOOKUP(Tool_Italy!$F121&amp;$E$2,'Cooking methods'!$A:$A&amp;'Cooking methods'!$B:$B,'Cooking methods'!F:F)*$E121,"")</f>
        <v>0</v>
      </c>
      <c r="AF121" cm="1">
        <f t="array" ref="AF121">IFERROR(_xlfn.XLOOKUP(Tool_Italy!$F121&amp;$E$2,'Cooking methods'!$A:$A&amp;'Cooking methods'!$B:$B,'Cooking methods'!G:G)*$E121,"")</f>
        <v>0</v>
      </c>
      <c r="AG121" cm="1">
        <f t="array" ref="AG121">IFERROR(_xlfn.XLOOKUP(Tool_Italy!$F121&amp;$E$2,'Cooking methods'!$A:$A&amp;'Cooking methods'!$B:$B,'Cooking methods'!H:H)*$E121,"")</f>
        <v>0</v>
      </c>
      <c r="AH121" cm="1">
        <f t="array" ref="AH121">IFERROR(_xlfn.XLOOKUP(Tool_Italy!$F121&amp;$E$2,'Cooking methods'!$A:$A&amp;'Cooking methods'!$B:$B,'Cooking methods'!I:I)*$E121,"")</f>
        <v>0</v>
      </c>
      <c r="AI121" cm="1">
        <f t="array" ref="AI121">IFERROR(_xlfn.XLOOKUP(Tool_Italy!$F121&amp;$E$2,'Cooking methods'!$A:$A&amp;'Cooking methods'!$B:$B,'Cooking methods'!J:J)*$E121,"")</f>
        <v>0</v>
      </c>
      <c r="AJ121" cm="1">
        <f t="array" ref="AJ121">IFERROR(_xlfn.XLOOKUP(Tool_Italy!$F121&amp;$E$2,'Cooking methods'!$A:$A&amp;'Cooking methods'!$B:$B,'Cooking methods'!K:K)*$E121,"")</f>
        <v>0</v>
      </c>
      <c r="AK121" cm="1">
        <f t="array" ref="AK121">IFERROR(_xlfn.XLOOKUP(Tool_Italy!$F121&amp;$E$2,'Cooking methods'!$A:$A&amp;'Cooking methods'!$B:$B,'Cooking methods'!L:L)*$E121,"")</f>
        <v>0</v>
      </c>
      <c r="AL121" cm="1">
        <f t="array" ref="AL121">IFERROR(_xlfn.XLOOKUP(Tool_Italy!$F121&amp;$E$2,'Cooking methods'!$A:$A&amp;'Cooking methods'!$B:$B,'Cooking methods'!M:M)*$E121,"")</f>
        <v>0</v>
      </c>
      <c r="AM121" cm="1">
        <f t="array" ref="AM121">IFERROR(_xlfn.XLOOKUP(Tool_Italy!$F121&amp;$E$2,'Cooking methods'!$A:$A&amp;'Cooking methods'!$B:$B,'Cooking methods'!N:N)*$E121,"")</f>
        <v>0</v>
      </c>
      <c r="AN121" cm="1">
        <f t="array" ref="AN121">IFERROR(_xlfn.XLOOKUP(Tool_Italy!$F121&amp;$E$2,'Cooking methods'!$A:$A&amp;'Cooking methods'!$B:$B,'Cooking methods'!O:O)*$E121,"")</f>
        <v>0</v>
      </c>
      <c r="AO121" cm="1">
        <f t="array" ref="AO121">IFERROR(_xlfn.XLOOKUP(Tool_Italy!$F121&amp;$E$2,'Cooking methods'!$A:$A&amp;'Cooking methods'!$B:$B,'Cooking methods'!P:P)*$E121,"")</f>
        <v>0</v>
      </c>
      <c r="AP121" cm="1">
        <f t="array" ref="AP121">IFERROR(_xlfn.XLOOKUP(Tool_Italy!$F121&amp;$E$2,'Cooking methods'!$A:$A&amp;'Cooking methods'!$B:$B,'Cooking methods'!Q:Q)*$E121,"")</f>
        <v>0</v>
      </c>
      <c r="AQ121" cm="1">
        <f t="array" ref="AQ121">IFERROR(_xlfn.XLOOKUP(Tool_Italy!$F121&amp;$E$2,'Cooking methods'!$A:$A&amp;'Cooking methods'!$B:$B,'Cooking methods'!R:R)*$E121,"")</f>
        <v>0</v>
      </c>
      <c r="AR121" cm="1">
        <f t="array" ref="AR121">IFERROR(_xlfn.XLOOKUP(Tool_Italy!$G121&amp;$E$2,'Waste management'!$A:$A&amp;'Waste management'!$B:$B,'Waste management'!C:C)*$E121,"")</f>
        <v>0</v>
      </c>
      <c r="AS121" cm="1">
        <f t="array" ref="AS121">IFERROR(_xlfn.XLOOKUP(Tool_Italy!$G121&amp;$E$2,'Waste management'!$A:$A&amp;'Waste management'!$B:$B,'Waste management'!D:D)*$E121,"")</f>
        <v>0</v>
      </c>
      <c r="AT121" cm="1">
        <f t="array" ref="AT121">IFERROR(_xlfn.XLOOKUP(Tool_Italy!$G121&amp;$E$2,'Waste management'!$A:$A&amp;'Waste management'!$B:$B,'Waste management'!E:E)*$E121,"")</f>
        <v>0</v>
      </c>
      <c r="AU121" cm="1">
        <f t="array" ref="AU121">IFERROR(_xlfn.XLOOKUP(Tool_Italy!$G121&amp;$E$2,'Waste management'!$A:$A&amp;'Waste management'!$B:$B,'Waste management'!F:F)*$E121,"")</f>
        <v>0</v>
      </c>
      <c r="AV121" cm="1">
        <f t="array" ref="AV121">IFERROR(_xlfn.XLOOKUP(Tool_Italy!$G121&amp;$E$2,'Waste management'!$A:$A&amp;'Waste management'!$B:$B,'Waste management'!G:G)*$E121,"")</f>
        <v>0</v>
      </c>
      <c r="AW121" cm="1">
        <f t="array" ref="AW121">IFERROR(_xlfn.XLOOKUP(Tool_Italy!$G121&amp;$E$2,'Waste management'!$A:$A&amp;'Waste management'!$B:$B,'Waste management'!H:H)*$E121,"")</f>
        <v>0</v>
      </c>
      <c r="AX121" cm="1">
        <f t="array" ref="AX121">IFERROR(_xlfn.XLOOKUP(Tool_Italy!$G121&amp;$E$2,'Waste management'!$A:$A&amp;'Waste management'!$B:$B,'Waste management'!I:I)*$E121,"")</f>
        <v>0</v>
      </c>
      <c r="AY121" cm="1">
        <f t="array" ref="AY121">IFERROR(_xlfn.XLOOKUP(Tool_Italy!$G121&amp;$E$2,'Waste management'!$A:$A&amp;'Waste management'!$B:$B,'Waste management'!J:J)*$E121,"")</f>
        <v>0</v>
      </c>
      <c r="AZ121" cm="1">
        <f t="array" ref="AZ121">IFERROR(_xlfn.XLOOKUP(Tool_Italy!$G121&amp;$E$2,'Waste management'!$A:$A&amp;'Waste management'!$B:$B,'Waste management'!K:K)*$E121,"")</f>
        <v>0</v>
      </c>
      <c r="BA121" cm="1">
        <f t="array" ref="BA121">IFERROR(_xlfn.XLOOKUP(Tool_Italy!$G121&amp;$E$2,'Waste management'!$A:$A&amp;'Waste management'!$B:$B,'Waste management'!L:L)*$E121,"")</f>
        <v>0</v>
      </c>
      <c r="BB121" cm="1">
        <f t="array" ref="BB121">IFERROR(_xlfn.XLOOKUP(Tool_Italy!$G121&amp;$E$2,'Waste management'!$A:$A&amp;'Waste management'!$B:$B,'Waste management'!M:M)*$E121,"")</f>
        <v>0</v>
      </c>
      <c r="BC121" cm="1">
        <f t="array" ref="BC121">IFERROR(_xlfn.XLOOKUP(Tool_Italy!$G121&amp;$E$2,'Waste management'!$A:$A&amp;'Waste management'!$B:$B,'Waste management'!N:N)*$E121,"")</f>
        <v>0</v>
      </c>
      <c r="BD121" cm="1">
        <f t="array" ref="BD121">IFERROR(_xlfn.XLOOKUP(Tool_Italy!$G121&amp;$E$2,'Waste management'!$A:$A&amp;'Waste management'!$B:$B,'Waste management'!O:O)*$E121,"")</f>
        <v>0</v>
      </c>
      <c r="BE121" cm="1">
        <f t="array" ref="BE121">IFERROR(_xlfn.XLOOKUP(Tool_Italy!$G121&amp;$E$2,'Waste management'!$A:$A&amp;'Waste management'!$B:$B,'Waste management'!P:P)*$E121,"")</f>
        <v>0</v>
      </c>
      <c r="BF121" cm="1">
        <f t="array" ref="BF121">IFERROR(_xlfn.XLOOKUP(Tool_Italy!$G121&amp;$E$2,'Waste management'!$A:$A&amp;'Waste management'!$B:$B,'Waste management'!Q:Q)*$E121,"")</f>
        <v>0</v>
      </c>
      <c r="BG121" cm="1">
        <f t="array" ref="BG121">IFERROR(_xlfn.XLOOKUP(Tool_Italy!$G121&amp;$E$2,'Waste management'!$A:$A&amp;'Waste management'!$B:$B,'Waste management'!R:R)*$E121,"")</f>
        <v>0</v>
      </c>
      <c r="BH121">
        <f>IFERROR((L121+AR121+AB121)*_xlfn.XLOOKUP(Tool_Italy!BH$4,Monetization_Factors!$A:$A,Monetization_Factors!$D:$D),"")</f>
        <v>0</v>
      </c>
      <c r="BI121">
        <f>IFERROR((M121+AS121+AC121)*_xlfn.XLOOKUP(Tool_Italy!BI$4,Monetization_Factors!$A:$A,Monetization_Factors!$D:$D),"")</f>
        <v>0</v>
      </c>
      <c r="BJ121">
        <f>IFERROR((N121+AT121+AD121)*_xlfn.XLOOKUP(Tool_Italy!BJ$4,Monetization_Factors!$A:$A,Monetization_Factors!$D:$D),"")</f>
        <v>0</v>
      </c>
      <c r="BK121">
        <f>IFERROR((O121+AU121+AE121)*_xlfn.XLOOKUP(Tool_Italy!BK$4,Monetization_Factors!$A:$A,Monetization_Factors!$D:$D),"")</f>
        <v>0</v>
      </c>
      <c r="BL121">
        <f>IFERROR((P121+AV121+AF121)*_xlfn.XLOOKUP(Tool_Italy!BL$4,Monetization_Factors!$A:$A,Monetization_Factors!$D:$D),"")</f>
        <v>0</v>
      </c>
      <c r="BM121">
        <f>IFERROR((Q121+AW121+AG121)*_xlfn.XLOOKUP(Tool_Italy!BM$4,Monetization_Factors!$A:$A,Monetization_Factors!$D:$D),"")</f>
        <v>0</v>
      </c>
      <c r="BN121">
        <f>IFERROR((R121+AX121+AH121)*_xlfn.XLOOKUP(Tool_Italy!BN$4,Monetization_Factors!$A:$A,Monetization_Factors!$D:$D),"")</f>
        <v>0</v>
      </c>
      <c r="BO121">
        <f>IFERROR((S121+AY121+AI121)*_xlfn.XLOOKUP(Tool_Italy!BO$4,Monetization_Factors!$A:$A,Monetization_Factors!$D:$D),"")</f>
        <v>0</v>
      </c>
      <c r="BP121">
        <f>IFERROR((T121+AZ121+AJ121)*_xlfn.XLOOKUP(Tool_Italy!BP$4,Monetization_Factors!$A:$A,Monetization_Factors!$D:$D),"")</f>
        <v>0</v>
      </c>
      <c r="BQ121">
        <f>IFERROR((U121+BA121+AK121)*_xlfn.XLOOKUP(Tool_Italy!BQ$4,Monetization_Factors!$A:$A,Monetization_Factors!$D:$D),"")</f>
        <v>0</v>
      </c>
      <c r="BR121" t="str">
        <f>IFERROR((V121+BB121+AL121)*_xlfn.XLOOKUP(Tool_Italy!BR$4,Monetization_Factors!$A:$A,Monetization_Factors!$D:$D),"")</f>
        <v/>
      </c>
      <c r="BS121">
        <f>IFERROR((W121+BC121+AM121)*_xlfn.XLOOKUP(Tool_Italy!BS$4,Monetization_Factors!$A:$A,Monetization_Factors!$D:$D),"")</f>
        <v>0</v>
      </c>
      <c r="BT121">
        <f>IFERROR((X121+BD121+AN121)*_xlfn.XLOOKUP(Tool_Italy!BT$4,Monetization_Factors!$A:$A,Monetization_Factors!$D:$D),"")</f>
        <v>0</v>
      </c>
      <c r="BU121">
        <f>IFERROR((Y121+BE121+AO121)*_xlfn.XLOOKUP(Tool_Italy!BU$4,Monetization_Factors!$A:$A,Monetization_Factors!$D:$D),"")</f>
        <v>0</v>
      </c>
      <c r="BV121">
        <f>IFERROR((Z121+BF121+AP121)*_xlfn.XLOOKUP(Tool_Italy!BV$4,Monetization_Factors!$A:$A,Monetization_Factors!$D:$D),"")</f>
        <v>0</v>
      </c>
      <c r="BW121">
        <f>IFERROR((AA121+BG121+AQ121)*_xlfn.XLOOKUP(Tool_Italy!BW$4,Monetization_Factors!$A:$A,Monetization_Factors!$D:$D),"")</f>
        <v>0</v>
      </c>
      <c r="BX121" s="38" cm="1">
        <f t="array" ref="BX121">IFERROR(_xlfn.IFS(I121&lt;&gt;0,I121*E121,I121="",J121*E121),"")</f>
        <v>0</v>
      </c>
      <c r="BY121" s="38">
        <f t="shared" si="67"/>
        <v>0</v>
      </c>
      <c r="BZ121" s="38">
        <f t="shared" si="71"/>
        <v>0</v>
      </c>
      <c r="CA121" s="38">
        <f t="shared" si="68"/>
        <v>0</v>
      </c>
      <c r="CB121">
        <f t="shared" si="102"/>
        <v>0</v>
      </c>
      <c r="CC121">
        <f t="shared" si="72"/>
        <v>0</v>
      </c>
      <c r="CD121">
        <f t="shared" si="73"/>
        <v>0</v>
      </c>
      <c r="CE121">
        <f t="shared" si="74"/>
        <v>0</v>
      </c>
      <c r="CF121">
        <f t="shared" si="75"/>
        <v>0</v>
      </c>
      <c r="CG121">
        <f t="shared" si="76"/>
        <v>0</v>
      </c>
      <c r="CH121">
        <f t="shared" si="77"/>
        <v>0</v>
      </c>
      <c r="CI121">
        <f t="shared" si="78"/>
        <v>0</v>
      </c>
      <c r="CJ121">
        <f t="shared" si="79"/>
        <v>0</v>
      </c>
      <c r="CK121">
        <f t="shared" si="80"/>
        <v>0</v>
      </c>
      <c r="CL121">
        <f t="shared" si="81"/>
        <v>0</v>
      </c>
      <c r="CM121">
        <f t="shared" si="82"/>
        <v>0</v>
      </c>
      <c r="CN121">
        <f t="shared" si="83"/>
        <v>0</v>
      </c>
      <c r="CO121">
        <f t="shared" si="84"/>
        <v>0</v>
      </c>
      <c r="CP121">
        <f t="shared" si="85"/>
        <v>0</v>
      </c>
      <c r="CQ121">
        <f t="shared" si="86"/>
        <v>0</v>
      </c>
      <c r="CR121">
        <f t="shared" si="103"/>
        <v>0</v>
      </c>
      <c r="CS121">
        <f t="shared" si="87"/>
        <v>0</v>
      </c>
      <c r="CT121">
        <f t="shared" si="88"/>
        <v>0</v>
      </c>
      <c r="CU121">
        <f t="shared" si="89"/>
        <v>0</v>
      </c>
      <c r="CV121">
        <f t="shared" si="90"/>
        <v>0</v>
      </c>
      <c r="CW121">
        <f t="shared" si="91"/>
        <v>0</v>
      </c>
      <c r="CX121">
        <f t="shared" si="92"/>
        <v>0</v>
      </c>
      <c r="CY121">
        <f t="shared" si="93"/>
        <v>0</v>
      </c>
      <c r="CZ121">
        <f t="shared" si="94"/>
        <v>0</v>
      </c>
      <c r="DA121">
        <f t="shared" si="95"/>
        <v>0</v>
      </c>
      <c r="DB121">
        <f t="shared" si="96"/>
        <v>0</v>
      </c>
      <c r="DC121">
        <f t="shared" si="97"/>
        <v>0</v>
      </c>
      <c r="DD121">
        <f t="shared" si="98"/>
        <v>0</v>
      </c>
      <c r="DE121">
        <f t="shared" si="99"/>
        <v>0</v>
      </c>
      <c r="DF121">
        <f t="shared" si="100"/>
        <v>0</v>
      </c>
      <c r="DG121">
        <f t="shared" si="101"/>
        <v>0</v>
      </c>
      <c r="DH121" s="5" t="str">
        <f>IFERROR(((((L121+AB121)*(1/$H121))+AR121)/$F$2)/($B$2*('CAR.CAP_per person'!B$2)/(_xlfn.XLOOKUP($E$2,EU_countries_GDP!$A$2:$A$29,EU_countries_GDP!$E$2:$E$29))),"")</f>
        <v/>
      </c>
      <c r="DI121" s="5" t="str">
        <f>IFERROR(((((M121+AC121)*(1/$H121))+AS121)/$F$2)/($B$2*('CAR.CAP_per person'!C$2)/(_xlfn.XLOOKUP($E$2,EU_countries_GDP!$A$2:$A$29,EU_countries_GDP!$E$2:$E$29))),"")</f>
        <v/>
      </c>
      <c r="DJ121" s="5" t="str">
        <f>IFERROR(((((N121+AD121)*(1/$H121))+AT121)/$F$2)/($B$2*('CAR.CAP_per person'!D$2)/(_xlfn.XLOOKUP($E$2,EU_countries_GDP!$A$2:$A$29,EU_countries_GDP!$E$2:$E$29))),"")</f>
        <v/>
      </c>
      <c r="DK121" s="5" t="str">
        <f>IFERROR(((((O121+AE121)*(1/$H121))+AU121)/$F$2)/($B$2*('CAR.CAP_per person'!E$2)/(_xlfn.XLOOKUP($E$2,EU_countries_GDP!$A$2:$A$29,EU_countries_GDP!$E$2:$E$29))),"")</f>
        <v/>
      </c>
      <c r="DL121" s="5" t="str">
        <f>IFERROR(((((P121+AF121)*(1/$H121))+AV121)/$F$2)/($B$2*('CAR.CAP_per person'!F$2)/(_xlfn.XLOOKUP($E$2,EU_countries_GDP!$A$2:$A$29,EU_countries_GDP!$E$2:$E$29))),"")</f>
        <v/>
      </c>
      <c r="DM121" s="5" t="str">
        <f>IFERROR(((((Q121+AG121)*(1/$H121))+AW121)/$F$2)/($B$2*('CAR.CAP_per person'!G$2)/(_xlfn.XLOOKUP($E$2,EU_countries_GDP!$A$2:$A$29,EU_countries_GDP!$E$2:$E$29))),"")</f>
        <v/>
      </c>
      <c r="DN121" s="5" t="str">
        <f>IFERROR(((((R121+AH121)*(1/$H121))+AX121)/$F$2)/($B$2*('CAR.CAP_per person'!H$2)/(_xlfn.XLOOKUP($E$2,EU_countries_GDP!$A$2:$A$29,EU_countries_GDP!$E$2:$E$29))),"")</f>
        <v/>
      </c>
      <c r="DO121" s="5" t="str">
        <f>IFERROR(((((S121+AI121)*(1/$H121))+AY121)/$F$2)/($B$2*('CAR.CAP_per person'!I$2)/(_xlfn.XLOOKUP($E$2,EU_countries_GDP!$A$2:$A$29,EU_countries_GDP!$E$2:$E$29))),"")</f>
        <v/>
      </c>
      <c r="DP121" s="5" t="str">
        <f>IFERROR(((((T121+AJ121)*(1/$H121))+AZ121)/$F$2)/($B$2*('CAR.CAP_per person'!J$2)/(_xlfn.XLOOKUP($E$2,EU_countries_GDP!$A$2:$A$29,EU_countries_GDP!$E$2:$E$29))),"")</f>
        <v/>
      </c>
      <c r="DQ121" s="5" t="str">
        <f>IFERROR(((((U121+AK121)*(1/$H121))+BA121)/$F$2)/($B$2*('CAR.CAP_per person'!K$2)/(_xlfn.XLOOKUP($E$2,EU_countries_GDP!$A$2:$A$29,EU_countries_GDP!$E$2:$E$29))),"")</f>
        <v/>
      </c>
      <c r="DR121" s="5" t="str">
        <f>IFERROR(((((V121+AL121)*(1/$H121))+BB121)/$F$2)/($B$2*('CAR.CAP_per person'!L$2)/(_xlfn.XLOOKUP($E$2,EU_countries_GDP!$A$2:$A$29,EU_countries_GDP!$E$2:$E$29))),"")</f>
        <v/>
      </c>
      <c r="DS121" s="5" t="str">
        <f>IFERROR(((((W121+AM121)*(1/$H121))+BC121)/$F$2)/($B$2*('CAR.CAP_per person'!M$2)/(_xlfn.XLOOKUP($E$2,EU_countries_GDP!$A$2:$A$29,EU_countries_GDP!$E$2:$E$29))),"")</f>
        <v/>
      </c>
      <c r="DT121" s="5" t="str">
        <f>IFERROR(((((X121+AN121)*(1/$H121))+BD121)/$F$2)/($B$2*('CAR.CAP_per person'!N$2)/(_xlfn.XLOOKUP($E$2,EU_countries_GDP!$A$2:$A$29,EU_countries_GDP!$E$2:$E$29))),"")</f>
        <v/>
      </c>
      <c r="DU121" s="5" t="str">
        <f>IFERROR(((((Y121+AO121)*(1/$H121))+BE121)/$F$2)/($B$2*('CAR.CAP_per person'!O$2)/(_xlfn.XLOOKUP($E$2,EU_countries_GDP!$A$2:$A$29,EU_countries_GDP!$E$2:$E$29))),"")</f>
        <v/>
      </c>
      <c r="DV121" s="5" t="str">
        <f>IFERROR(((((Z121+AP121)*(1/$H121))+BF121)/$F$2)/($B$2*('CAR.CAP_per person'!P$2)/(_xlfn.XLOOKUP($E$2,EU_countries_GDP!$A$2:$A$29,EU_countries_GDP!$E$2:$E$29))),"")</f>
        <v/>
      </c>
      <c r="DW121" s="5" t="str">
        <f>IFERROR(((((AA121+AQ121)*(1/$H121))+BG121)/$F$2)/($B$2*('CAR.CAP_per person'!Q$2)/(_xlfn.XLOOKUP($E$2,EU_countries_GDP!$A$2:$A$29,EU_countries_GDP!$E$2:$E$29))),"")</f>
        <v/>
      </c>
    </row>
    <row r="122" spans="1:127">
      <c r="A122" t="s">
        <v>244</v>
      </c>
      <c r="B122" t="str">
        <f>_xlfn.XLOOKUP(D122,Table5[Ingredient],Table5[Category],"",FALSE)</f>
        <v>Beef</v>
      </c>
      <c r="C122" s="33" t="s">
        <v>257</v>
      </c>
      <c r="D122" s="33" t="s">
        <v>214</v>
      </c>
      <c r="E122" s="33">
        <v>0</v>
      </c>
      <c r="F122" s="33" t="s">
        <v>182</v>
      </c>
      <c r="G122" s="33" t="s">
        <v>180</v>
      </c>
      <c r="H122" s="91">
        <f>Dataset_IT!M27</f>
        <v>0</v>
      </c>
      <c r="I122" s="33"/>
      <c r="J122" s="37">
        <f>IFERROR(INDEX('AveragePrices&amp;Codes'!G:AG, MATCH($D122, 'AveragePrices&amp;Codes'!$A:$A, 0), MATCH(Tool_Italy!$E$2, 'AveragePrices&amp;Codes'!$G$1:$AG$1, 0)),"")</f>
        <v>5.0145696923076928</v>
      </c>
      <c r="K122" s="37">
        <f>IFERROR(E122/(_xlfn.XLOOKUP(A122,Dataset_IT!$Q$2:$Q$9,Dataset_IT!$R$2:$R$9)),"")</f>
        <v>0</v>
      </c>
      <c r="L122">
        <f>IFERROR(IF($F122="Raw",_xlfn.XLOOKUP(_xlfn.XLOOKUP(Tool_Italy!$D122,'AveragePrices&amp;Codes'!$A:$A,'AveragePrices&amp;Codes'!$B:$B),AGRIBALYSE_Raw!$B:$B,AGRIBALYSE_Raw!O:O)*$E122,_xlfn.XLOOKUP(_xlfn.XLOOKUP(Tool_Italy!$D122,'AveragePrices&amp;Codes'!$A:$A,'AveragePrices&amp;Codes'!$B:$B),AGRIBALYSE_Cooked!$C:$C,AGRIBALYSE_Cooked!P:P)*$E122),"")</f>
        <v>0</v>
      </c>
      <c r="M122">
        <f>IFERROR(IF($F122="Raw",_xlfn.XLOOKUP(_xlfn.XLOOKUP(Tool_Italy!$D122,'AveragePrices&amp;Codes'!$A:$A,'AveragePrices&amp;Codes'!$B:$B),AGRIBALYSE_Raw!$B:$B,AGRIBALYSE_Raw!P:P)*$E122,_xlfn.XLOOKUP(_xlfn.XLOOKUP(Tool_Italy!$D122,'AveragePrices&amp;Codes'!$A:$A,'AveragePrices&amp;Codes'!$B:$B),AGRIBALYSE_Cooked!$C:$C,AGRIBALYSE_Cooked!Q:Q)*$E122),"")</f>
        <v>0</v>
      </c>
      <c r="N122">
        <f>IFERROR(IF($F122="Raw",_xlfn.XLOOKUP(_xlfn.XLOOKUP(Tool_Italy!$D122,'AveragePrices&amp;Codes'!$A:$A,'AveragePrices&amp;Codes'!$B:$B),AGRIBALYSE_Raw!$B:$B,AGRIBALYSE_Raw!Q:Q)*$E122,_xlfn.XLOOKUP(_xlfn.XLOOKUP(Tool_Italy!$D122,'AveragePrices&amp;Codes'!$A:$A,'AveragePrices&amp;Codes'!$B:$B),AGRIBALYSE_Cooked!$C:$C,AGRIBALYSE_Cooked!R:R)*$E122),"")</f>
        <v>0</v>
      </c>
      <c r="O122">
        <f>IFERROR(IF($F122="Raw",_xlfn.XLOOKUP(_xlfn.XLOOKUP(Tool_Italy!$D122,'AveragePrices&amp;Codes'!$A:$A,'AveragePrices&amp;Codes'!$B:$B),AGRIBALYSE_Raw!$B:$B,AGRIBALYSE_Raw!R:R)*$E122,_xlfn.XLOOKUP(_xlfn.XLOOKUP(Tool_Italy!$D122,'AveragePrices&amp;Codes'!$A:$A,'AveragePrices&amp;Codes'!$B:$B),AGRIBALYSE_Cooked!$C:$C,AGRIBALYSE_Cooked!S:S)*$E122),"")</f>
        <v>0</v>
      </c>
      <c r="P122">
        <f>IFERROR(IF($F122="Raw",_xlfn.XLOOKUP(_xlfn.XLOOKUP(Tool_Italy!$D122,'AveragePrices&amp;Codes'!$A:$A,'AveragePrices&amp;Codes'!$B:$B),AGRIBALYSE_Raw!$B:$B,AGRIBALYSE_Raw!S:S)*$E122,_xlfn.XLOOKUP(_xlfn.XLOOKUP(Tool_Italy!$D122,'AveragePrices&amp;Codes'!$A:$A,'AveragePrices&amp;Codes'!$B:$B),AGRIBALYSE_Cooked!$C:$C,AGRIBALYSE_Cooked!T:T)*$E122),"")</f>
        <v>0</v>
      </c>
      <c r="Q122">
        <f>IFERROR(IF($F122="Raw",_xlfn.XLOOKUP(_xlfn.XLOOKUP(Tool_Italy!$D122,'AveragePrices&amp;Codes'!$A:$A,'AveragePrices&amp;Codes'!$B:$B),AGRIBALYSE_Raw!$B:$B,AGRIBALYSE_Raw!T:T)*$E122,_xlfn.XLOOKUP(_xlfn.XLOOKUP(Tool_Italy!$D122,'AveragePrices&amp;Codes'!$A:$A,'AveragePrices&amp;Codes'!$B:$B),AGRIBALYSE_Cooked!$C:$C,AGRIBALYSE_Cooked!U:U)*$E122),"")</f>
        <v>0</v>
      </c>
      <c r="R122">
        <f>IFERROR(IF($F122="Raw",_xlfn.XLOOKUP(_xlfn.XLOOKUP(Tool_Italy!$D122,'AveragePrices&amp;Codes'!$A:$A,'AveragePrices&amp;Codes'!$B:$B),AGRIBALYSE_Raw!$B:$B,AGRIBALYSE_Raw!U:U)*$E122,_xlfn.XLOOKUP(_xlfn.XLOOKUP(Tool_Italy!$D122,'AveragePrices&amp;Codes'!$A:$A,'AveragePrices&amp;Codes'!$B:$B),AGRIBALYSE_Cooked!$C:$C,AGRIBALYSE_Cooked!V:V)*$E122),"")</f>
        <v>0</v>
      </c>
      <c r="S122">
        <f>IFERROR(IF($F122="Raw",_xlfn.XLOOKUP(_xlfn.XLOOKUP(Tool_Italy!$D122,'AveragePrices&amp;Codes'!$A:$A,'AveragePrices&amp;Codes'!$B:$B),AGRIBALYSE_Raw!$B:$B,AGRIBALYSE_Raw!V:V)*$E122,_xlfn.XLOOKUP(_xlfn.XLOOKUP(Tool_Italy!$D122,'AveragePrices&amp;Codes'!$A:$A,'AveragePrices&amp;Codes'!$B:$B),AGRIBALYSE_Cooked!$C:$C,AGRIBALYSE_Cooked!W:W)*$E122),"")</f>
        <v>0</v>
      </c>
      <c r="T122">
        <f>IFERROR(IF($F122="Raw",_xlfn.XLOOKUP(_xlfn.XLOOKUP(Tool_Italy!$D122,'AveragePrices&amp;Codes'!$A:$A,'AveragePrices&amp;Codes'!$B:$B),AGRIBALYSE_Raw!$B:$B,AGRIBALYSE_Raw!W:W)*$E122,_xlfn.XLOOKUP(_xlfn.XLOOKUP(Tool_Italy!$D122,'AveragePrices&amp;Codes'!$A:$A,'AveragePrices&amp;Codes'!$B:$B),AGRIBALYSE_Cooked!$C:$C,AGRIBALYSE_Cooked!X:X)*$E122),"")</f>
        <v>0</v>
      </c>
      <c r="U122">
        <f>IFERROR(IF($F122="Raw",_xlfn.XLOOKUP(_xlfn.XLOOKUP(Tool_Italy!$D122,'AveragePrices&amp;Codes'!$A:$A,'AveragePrices&amp;Codes'!$B:$B),AGRIBALYSE_Raw!$B:$B,AGRIBALYSE_Raw!X:X)*$E122,_xlfn.XLOOKUP(_xlfn.XLOOKUP(Tool_Italy!$D122,'AveragePrices&amp;Codes'!$A:$A,'AveragePrices&amp;Codes'!$B:$B),AGRIBALYSE_Cooked!$C:$C,AGRIBALYSE_Cooked!Y:Y)*$E122),"")</f>
        <v>0</v>
      </c>
      <c r="V122">
        <f>IFERROR(IF($F122="Raw",_xlfn.XLOOKUP(_xlfn.XLOOKUP(Tool_Italy!$D122,'AveragePrices&amp;Codes'!$A:$A,'AveragePrices&amp;Codes'!$B:$B),AGRIBALYSE_Raw!$B:$B,AGRIBALYSE_Raw!Y:Y)*$E122,_xlfn.XLOOKUP(_xlfn.XLOOKUP(Tool_Italy!$D122,'AveragePrices&amp;Codes'!$A:$A,'AveragePrices&amp;Codes'!$B:$B),AGRIBALYSE_Cooked!$C:$C,AGRIBALYSE_Cooked!Z:Z)*$E122),"")</f>
        <v>0</v>
      </c>
      <c r="W122">
        <f>IFERROR(IF($F122="Raw",_xlfn.XLOOKUP(_xlfn.XLOOKUP(Tool_Italy!$D122,'AveragePrices&amp;Codes'!$A:$A,'AveragePrices&amp;Codes'!$B:$B),AGRIBALYSE_Raw!$B:$B,AGRIBALYSE_Raw!Z:Z)*$E122,_xlfn.XLOOKUP(_xlfn.XLOOKUP(Tool_Italy!$D122,'AveragePrices&amp;Codes'!$A:$A,'AveragePrices&amp;Codes'!$B:$B),AGRIBALYSE_Cooked!$C:$C,AGRIBALYSE_Cooked!AA:AA)*$E122),"")</f>
        <v>0</v>
      </c>
      <c r="X122">
        <f>IFERROR(IF($F122="Raw",_xlfn.XLOOKUP(_xlfn.XLOOKUP(Tool_Italy!$D122,'AveragePrices&amp;Codes'!$A:$A,'AveragePrices&amp;Codes'!$B:$B),AGRIBALYSE_Raw!$B:$B,AGRIBALYSE_Raw!AA:AA)*$E122,_xlfn.XLOOKUP(_xlfn.XLOOKUP(Tool_Italy!$D122,'AveragePrices&amp;Codes'!$A:$A,'AveragePrices&amp;Codes'!$B:$B),AGRIBALYSE_Cooked!$C:$C,AGRIBALYSE_Cooked!AB:AB)*$E122),"")</f>
        <v>0</v>
      </c>
      <c r="Y122">
        <f>IFERROR(IF($F122="Raw",_xlfn.XLOOKUP(_xlfn.XLOOKUP(Tool_Italy!$D122,'AveragePrices&amp;Codes'!$A:$A,'AveragePrices&amp;Codes'!$B:$B),AGRIBALYSE_Raw!$B:$B,AGRIBALYSE_Raw!AB:AB)*$E122,_xlfn.XLOOKUP(_xlfn.XLOOKUP(Tool_Italy!$D122,'AveragePrices&amp;Codes'!$A:$A,'AveragePrices&amp;Codes'!$B:$B),AGRIBALYSE_Cooked!$C:$C,AGRIBALYSE_Cooked!AC:AC)*$E122),"")</f>
        <v>0</v>
      </c>
      <c r="Z122">
        <f>IFERROR(IF($F122="Raw",_xlfn.XLOOKUP(_xlfn.XLOOKUP(Tool_Italy!$D122,'AveragePrices&amp;Codes'!$A:$A,'AveragePrices&amp;Codes'!$B:$B),AGRIBALYSE_Raw!$B:$B,AGRIBALYSE_Raw!AC:AC)*$E122,_xlfn.XLOOKUP(_xlfn.XLOOKUP(Tool_Italy!$D122,'AveragePrices&amp;Codes'!$A:$A,'AveragePrices&amp;Codes'!$B:$B),AGRIBALYSE_Cooked!$C:$C,AGRIBALYSE_Cooked!AD:AD)*$E122),"")</f>
        <v>0</v>
      </c>
      <c r="AA122">
        <f>IFERROR(IF($F122="Raw",_xlfn.XLOOKUP(_xlfn.XLOOKUP(Tool_Italy!$D122,'AveragePrices&amp;Codes'!$A:$A,'AveragePrices&amp;Codes'!$B:$B),AGRIBALYSE_Raw!$B:$B,AGRIBALYSE_Raw!AD:AD)*$E122,_xlfn.XLOOKUP(_xlfn.XLOOKUP(Tool_Italy!$D122,'AveragePrices&amp;Codes'!$A:$A,'AveragePrices&amp;Codes'!$B:$B),AGRIBALYSE_Cooked!$C:$C,AGRIBALYSE_Cooked!AE:AE)*$E122),"")</f>
        <v>0</v>
      </c>
      <c r="AB122" cm="1">
        <f t="array" ref="AB122">IFERROR(_xlfn.XLOOKUP(Tool_Italy!$F122&amp;$E$2,'Cooking methods'!$A:$A&amp;'Cooking methods'!$B:$B,'Cooking methods'!C:C)*$E122,"")</f>
        <v>0</v>
      </c>
      <c r="AC122" cm="1">
        <f t="array" ref="AC122">IFERROR(_xlfn.XLOOKUP(Tool_Italy!$F122&amp;$E$2,'Cooking methods'!$A:$A&amp;'Cooking methods'!$B:$B,'Cooking methods'!D:D)*$E122,"")</f>
        <v>0</v>
      </c>
      <c r="AD122" cm="1">
        <f t="array" ref="AD122">IFERROR(_xlfn.XLOOKUP(Tool_Italy!$F122&amp;$E$2,'Cooking methods'!$A:$A&amp;'Cooking methods'!$B:$B,'Cooking methods'!E:E)*$E122,"")</f>
        <v>0</v>
      </c>
      <c r="AE122" cm="1">
        <f t="array" ref="AE122">IFERROR(_xlfn.XLOOKUP(Tool_Italy!$F122&amp;$E$2,'Cooking methods'!$A:$A&amp;'Cooking methods'!$B:$B,'Cooking methods'!F:F)*$E122,"")</f>
        <v>0</v>
      </c>
      <c r="AF122" cm="1">
        <f t="array" ref="AF122">IFERROR(_xlfn.XLOOKUP(Tool_Italy!$F122&amp;$E$2,'Cooking methods'!$A:$A&amp;'Cooking methods'!$B:$B,'Cooking methods'!G:G)*$E122,"")</f>
        <v>0</v>
      </c>
      <c r="AG122" cm="1">
        <f t="array" ref="AG122">IFERROR(_xlfn.XLOOKUP(Tool_Italy!$F122&amp;$E$2,'Cooking methods'!$A:$A&amp;'Cooking methods'!$B:$B,'Cooking methods'!H:H)*$E122,"")</f>
        <v>0</v>
      </c>
      <c r="AH122" cm="1">
        <f t="array" ref="AH122">IFERROR(_xlfn.XLOOKUP(Tool_Italy!$F122&amp;$E$2,'Cooking methods'!$A:$A&amp;'Cooking methods'!$B:$B,'Cooking methods'!I:I)*$E122,"")</f>
        <v>0</v>
      </c>
      <c r="AI122" cm="1">
        <f t="array" ref="AI122">IFERROR(_xlfn.XLOOKUP(Tool_Italy!$F122&amp;$E$2,'Cooking methods'!$A:$A&amp;'Cooking methods'!$B:$B,'Cooking methods'!J:J)*$E122,"")</f>
        <v>0</v>
      </c>
      <c r="AJ122" cm="1">
        <f t="array" ref="AJ122">IFERROR(_xlfn.XLOOKUP(Tool_Italy!$F122&amp;$E$2,'Cooking methods'!$A:$A&amp;'Cooking methods'!$B:$B,'Cooking methods'!K:K)*$E122,"")</f>
        <v>0</v>
      </c>
      <c r="AK122" cm="1">
        <f t="array" ref="AK122">IFERROR(_xlfn.XLOOKUP(Tool_Italy!$F122&amp;$E$2,'Cooking methods'!$A:$A&amp;'Cooking methods'!$B:$B,'Cooking methods'!L:L)*$E122,"")</f>
        <v>0</v>
      </c>
      <c r="AL122" cm="1">
        <f t="array" ref="AL122">IFERROR(_xlfn.XLOOKUP(Tool_Italy!$F122&amp;$E$2,'Cooking methods'!$A:$A&amp;'Cooking methods'!$B:$B,'Cooking methods'!M:M)*$E122,"")</f>
        <v>0</v>
      </c>
      <c r="AM122" cm="1">
        <f t="array" ref="AM122">IFERROR(_xlfn.XLOOKUP(Tool_Italy!$F122&amp;$E$2,'Cooking methods'!$A:$A&amp;'Cooking methods'!$B:$B,'Cooking methods'!N:N)*$E122,"")</f>
        <v>0</v>
      </c>
      <c r="AN122" cm="1">
        <f t="array" ref="AN122">IFERROR(_xlfn.XLOOKUP(Tool_Italy!$F122&amp;$E$2,'Cooking methods'!$A:$A&amp;'Cooking methods'!$B:$B,'Cooking methods'!O:O)*$E122,"")</f>
        <v>0</v>
      </c>
      <c r="AO122" cm="1">
        <f t="array" ref="AO122">IFERROR(_xlfn.XLOOKUP(Tool_Italy!$F122&amp;$E$2,'Cooking methods'!$A:$A&amp;'Cooking methods'!$B:$B,'Cooking methods'!P:P)*$E122,"")</f>
        <v>0</v>
      </c>
      <c r="AP122" cm="1">
        <f t="array" ref="AP122">IFERROR(_xlfn.XLOOKUP(Tool_Italy!$F122&amp;$E$2,'Cooking methods'!$A:$A&amp;'Cooking methods'!$B:$B,'Cooking methods'!Q:Q)*$E122,"")</f>
        <v>0</v>
      </c>
      <c r="AQ122" cm="1">
        <f t="array" ref="AQ122">IFERROR(_xlfn.XLOOKUP(Tool_Italy!$F122&amp;$E$2,'Cooking methods'!$A:$A&amp;'Cooking methods'!$B:$B,'Cooking methods'!R:R)*$E122,"")</f>
        <v>0</v>
      </c>
      <c r="AR122" cm="1">
        <f t="array" ref="AR122">IFERROR(_xlfn.XLOOKUP(Tool_Italy!$G122&amp;$E$2,'Waste management'!$A:$A&amp;'Waste management'!$B:$B,'Waste management'!C:C)*$E122,"")</f>
        <v>0</v>
      </c>
      <c r="AS122" cm="1">
        <f t="array" ref="AS122">IFERROR(_xlfn.XLOOKUP(Tool_Italy!$G122&amp;$E$2,'Waste management'!$A:$A&amp;'Waste management'!$B:$B,'Waste management'!D:D)*$E122,"")</f>
        <v>0</v>
      </c>
      <c r="AT122" cm="1">
        <f t="array" ref="AT122">IFERROR(_xlfn.XLOOKUP(Tool_Italy!$G122&amp;$E$2,'Waste management'!$A:$A&amp;'Waste management'!$B:$B,'Waste management'!E:E)*$E122,"")</f>
        <v>0</v>
      </c>
      <c r="AU122" cm="1">
        <f t="array" ref="AU122">IFERROR(_xlfn.XLOOKUP(Tool_Italy!$G122&amp;$E$2,'Waste management'!$A:$A&amp;'Waste management'!$B:$B,'Waste management'!F:F)*$E122,"")</f>
        <v>0</v>
      </c>
      <c r="AV122" cm="1">
        <f t="array" ref="AV122">IFERROR(_xlfn.XLOOKUP(Tool_Italy!$G122&amp;$E$2,'Waste management'!$A:$A&amp;'Waste management'!$B:$B,'Waste management'!G:G)*$E122,"")</f>
        <v>0</v>
      </c>
      <c r="AW122" cm="1">
        <f t="array" ref="AW122">IFERROR(_xlfn.XLOOKUP(Tool_Italy!$G122&amp;$E$2,'Waste management'!$A:$A&amp;'Waste management'!$B:$B,'Waste management'!H:H)*$E122,"")</f>
        <v>0</v>
      </c>
      <c r="AX122" cm="1">
        <f t="array" ref="AX122">IFERROR(_xlfn.XLOOKUP(Tool_Italy!$G122&amp;$E$2,'Waste management'!$A:$A&amp;'Waste management'!$B:$B,'Waste management'!I:I)*$E122,"")</f>
        <v>0</v>
      </c>
      <c r="AY122" cm="1">
        <f t="array" ref="AY122">IFERROR(_xlfn.XLOOKUP(Tool_Italy!$G122&amp;$E$2,'Waste management'!$A:$A&amp;'Waste management'!$B:$B,'Waste management'!J:J)*$E122,"")</f>
        <v>0</v>
      </c>
      <c r="AZ122" cm="1">
        <f t="array" ref="AZ122">IFERROR(_xlfn.XLOOKUP(Tool_Italy!$G122&amp;$E$2,'Waste management'!$A:$A&amp;'Waste management'!$B:$B,'Waste management'!K:K)*$E122,"")</f>
        <v>0</v>
      </c>
      <c r="BA122" cm="1">
        <f t="array" ref="BA122">IFERROR(_xlfn.XLOOKUP(Tool_Italy!$G122&amp;$E$2,'Waste management'!$A:$A&amp;'Waste management'!$B:$B,'Waste management'!L:L)*$E122,"")</f>
        <v>0</v>
      </c>
      <c r="BB122" cm="1">
        <f t="array" ref="BB122">IFERROR(_xlfn.XLOOKUP(Tool_Italy!$G122&amp;$E$2,'Waste management'!$A:$A&amp;'Waste management'!$B:$B,'Waste management'!M:M)*$E122,"")</f>
        <v>0</v>
      </c>
      <c r="BC122" cm="1">
        <f t="array" ref="BC122">IFERROR(_xlfn.XLOOKUP(Tool_Italy!$G122&amp;$E$2,'Waste management'!$A:$A&amp;'Waste management'!$B:$B,'Waste management'!N:N)*$E122,"")</f>
        <v>0</v>
      </c>
      <c r="BD122" cm="1">
        <f t="array" ref="BD122">IFERROR(_xlfn.XLOOKUP(Tool_Italy!$G122&amp;$E$2,'Waste management'!$A:$A&amp;'Waste management'!$B:$B,'Waste management'!O:O)*$E122,"")</f>
        <v>0</v>
      </c>
      <c r="BE122" cm="1">
        <f t="array" ref="BE122">IFERROR(_xlfn.XLOOKUP(Tool_Italy!$G122&amp;$E$2,'Waste management'!$A:$A&amp;'Waste management'!$B:$B,'Waste management'!P:P)*$E122,"")</f>
        <v>0</v>
      </c>
      <c r="BF122" cm="1">
        <f t="array" ref="BF122">IFERROR(_xlfn.XLOOKUP(Tool_Italy!$G122&amp;$E$2,'Waste management'!$A:$A&amp;'Waste management'!$B:$B,'Waste management'!Q:Q)*$E122,"")</f>
        <v>0</v>
      </c>
      <c r="BG122" cm="1">
        <f t="array" ref="BG122">IFERROR(_xlfn.XLOOKUP(Tool_Italy!$G122&amp;$E$2,'Waste management'!$A:$A&amp;'Waste management'!$B:$B,'Waste management'!R:R)*$E122,"")</f>
        <v>0</v>
      </c>
      <c r="BH122">
        <f>IFERROR((L122+AR122+AB122)*_xlfn.XLOOKUP(Tool_Italy!BH$4,Monetization_Factors!$A:$A,Monetization_Factors!$D:$D),"")</f>
        <v>0</v>
      </c>
      <c r="BI122">
        <f>IFERROR((M122+AS122+AC122)*_xlfn.XLOOKUP(Tool_Italy!BI$4,Monetization_Factors!$A:$A,Monetization_Factors!$D:$D),"")</f>
        <v>0</v>
      </c>
      <c r="BJ122">
        <f>IFERROR((N122+AT122+AD122)*_xlfn.XLOOKUP(Tool_Italy!BJ$4,Monetization_Factors!$A:$A,Monetization_Factors!$D:$D),"")</f>
        <v>0</v>
      </c>
      <c r="BK122">
        <f>IFERROR((O122+AU122+AE122)*_xlfn.XLOOKUP(Tool_Italy!BK$4,Monetization_Factors!$A:$A,Monetization_Factors!$D:$D),"")</f>
        <v>0</v>
      </c>
      <c r="BL122">
        <f>IFERROR((P122+AV122+AF122)*_xlfn.XLOOKUP(Tool_Italy!BL$4,Monetization_Factors!$A:$A,Monetization_Factors!$D:$D),"")</f>
        <v>0</v>
      </c>
      <c r="BM122">
        <f>IFERROR((Q122+AW122+AG122)*_xlfn.XLOOKUP(Tool_Italy!BM$4,Monetization_Factors!$A:$A,Monetization_Factors!$D:$D),"")</f>
        <v>0</v>
      </c>
      <c r="BN122">
        <f>IFERROR((R122+AX122+AH122)*_xlfn.XLOOKUP(Tool_Italy!BN$4,Monetization_Factors!$A:$A,Monetization_Factors!$D:$D),"")</f>
        <v>0</v>
      </c>
      <c r="BO122">
        <f>IFERROR((S122+AY122+AI122)*_xlfn.XLOOKUP(Tool_Italy!BO$4,Monetization_Factors!$A:$A,Monetization_Factors!$D:$D),"")</f>
        <v>0</v>
      </c>
      <c r="BP122">
        <f>IFERROR((T122+AZ122+AJ122)*_xlfn.XLOOKUP(Tool_Italy!BP$4,Monetization_Factors!$A:$A,Monetization_Factors!$D:$D),"")</f>
        <v>0</v>
      </c>
      <c r="BQ122">
        <f>IFERROR((U122+BA122+AK122)*_xlfn.XLOOKUP(Tool_Italy!BQ$4,Monetization_Factors!$A:$A,Monetization_Factors!$D:$D),"")</f>
        <v>0</v>
      </c>
      <c r="BR122" t="str">
        <f>IFERROR((V122+BB122+AL122)*_xlfn.XLOOKUP(Tool_Italy!BR$4,Monetization_Factors!$A:$A,Monetization_Factors!$D:$D),"")</f>
        <v/>
      </c>
      <c r="BS122">
        <f>IFERROR((W122+BC122+AM122)*_xlfn.XLOOKUP(Tool_Italy!BS$4,Monetization_Factors!$A:$A,Monetization_Factors!$D:$D),"")</f>
        <v>0</v>
      </c>
      <c r="BT122">
        <f>IFERROR((X122+BD122+AN122)*_xlfn.XLOOKUP(Tool_Italy!BT$4,Monetization_Factors!$A:$A,Monetization_Factors!$D:$D),"")</f>
        <v>0</v>
      </c>
      <c r="BU122">
        <f>IFERROR((Y122+BE122+AO122)*_xlfn.XLOOKUP(Tool_Italy!BU$4,Monetization_Factors!$A:$A,Monetization_Factors!$D:$D),"")</f>
        <v>0</v>
      </c>
      <c r="BV122">
        <f>IFERROR((Z122+BF122+AP122)*_xlfn.XLOOKUP(Tool_Italy!BV$4,Monetization_Factors!$A:$A,Monetization_Factors!$D:$D),"")</f>
        <v>0</v>
      </c>
      <c r="BW122">
        <f>IFERROR((AA122+BG122+AQ122)*_xlfn.XLOOKUP(Tool_Italy!BW$4,Monetization_Factors!$A:$A,Monetization_Factors!$D:$D),"")</f>
        <v>0</v>
      </c>
      <c r="BX122" s="38" cm="1">
        <f t="array" ref="BX122">IFERROR(_xlfn.IFS(I122&lt;&gt;0,I122*E122,I122="",J122*E122),"")</f>
        <v>0</v>
      </c>
      <c r="BY122" s="38">
        <f t="shared" si="67"/>
        <v>0</v>
      </c>
      <c r="BZ122" s="38">
        <f t="shared" si="71"/>
        <v>0</v>
      </c>
      <c r="CA122" s="38">
        <f t="shared" si="68"/>
        <v>0</v>
      </c>
      <c r="CB122">
        <f t="shared" si="102"/>
        <v>0</v>
      </c>
      <c r="CC122">
        <f t="shared" si="72"/>
        <v>0</v>
      </c>
      <c r="CD122">
        <f t="shared" si="73"/>
        <v>0</v>
      </c>
      <c r="CE122">
        <f t="shared" si="74"/>
        <v>0</v>
      </c>
      <c r="CF122">
        <f t="shared" si="75"/>
        <v>0</v>
      </c>
      <c r="CG122">
        <f t="shared" si="76"/>
        <v>0</v>
      </c>
      <c r="CH122">
        <f t="shared" si="77"/>
        <v>0</v>
      </c>
      <c r="CI122">
        <f t="shared" si="78"/>
        <v>0</v>
      </c>
      <c r="CJ122">
        <f t="shared" si="79"/>
        <v>0</v>
      </c>
      <c r="CK122">
        <f t="shared" si="80"/>
        <v>0</v>
      </c>
      <c r="CL122">
        <f t="shared" si="81"/>
        <v>0</v>
      </c>
      <c r="CM122">
        <f t="shared" si="82"/>
        <v>0</v>
      </c>
      <c r="CN122">
        <f t="shared" si="83"/>
        <v>0</v>
      </c>
      <c r="CO122">
        <f t="shared" si="84"/>
        <v>0</v>
      </c>
      <c r="CP122">
        <f t="shared" si="85"/>
        <v>0</v>
      </c>
      <c r="CQ122">
        <f t="shared" si="86"/>
        <v>0</v>
      </c>
      <c r="CR122">
        <f t="shared" si="103"/>
        <v>0</v>
      </c>
      <c r="CS122">
        <f t="shared" si="87"/>
        <v>0</v>
      </c>
      <c r="CT122">
        <f t="shared" si="88"/>
        <v>0</v>
      </c>
      <c r="CU122">
        <f t="shared" si="89"/>
        <v>0</v>
      </c>
      <c r="CV122">
        <f t="shared" si="90"/>
        <v>0</v>
      </c>
      <c r="CW122">
        <f t="shared" si="91"/>
        <v>0</v>
      </c>
      <c r="CX122">
        <f t="shared" si="92"/>
        <v>0</v>
      </c>
      <c r="CY122">
        <f t="shared" si="93"/>
        <v>0</v>
      </c>
      <c r="CZ122">
        <f t="shared" si="94"/>
        <v>0</v>
      </c>
      <c r="DA122">
        <f t="shared" si="95"/>
        <v>0</v>
      </c>
      <c r="DB122">
        <f t="shared" si="96"/>
        <v>0</v>
      </c>
      <c r="DC122">
        <f t="shared" si="97"/>
        <v>0</v>
      </c>
      <c r="DD122">
        <f t="shared" si="98"/>
        <v>0</v>
      </c>
      <c r="DE122">
        <f t="shared" si="99"/>
        <v>0</v>
      </c>
      <c r="DF122">
        <f t="shared" si="100"/>
        <v>0</v>
      </c>
      <c r="DG122">
        <f t="shared" si="101"/>
        <v>0</v>
      </c>
      <c r="DH122" s="5" t="str">
        <f>IFERROR(((((L122+AB122)*(1/$H122))+AR122)/$F$2)/($B$2*('CAR.CAP_per person'!B$2)/(_xlfn.XLOOKUP($E$2,EU_countries_GDP!$A$2:$A$29,EU_countries_GDP!$E$2:$E$29))),"")</f>
        <v/>
      </c>
      <c r="DI122" s="5" t="str">
        <f>IFERROR(((((M122+AC122)*(1/$H122))+AS122)/$F$2)/($B$2*('CAR.CAP_per person'!C$2)/(_xlfn.XLOOKUP($E$2,EU_countries_GDP!$A$2:$A$29,EU_countries_GDP!$E$2:$E$29))),"")</f>
        <v/>
      </c>
      <c r="DJ122" s="5" t="str">
        <f>IFERROR(((((N122+AD122)*(1/$H122))+AT122)/$F$2)/($B$2*('CAR.CAP_per person'!D$2)/(_xlfn.XLOOKUP($E$2,EU_countries_GDP!$A$2:$A$29,EU_countries_GDP!$E$2:$E$29))),"")</f>
        <v/>
      </c>
      <c r="DK122" s="5" t="str">
        <f>IFERROR(((((O122+AE122)*(1/$H122))+AU122)/$F$2)/($B$2*('CAR.CAP_per person'!E$2)/(_xlfn.XLOOKUP($E$2,EU_countries_GDP!$A$2:$A$29,EU_countries_GDP!$E$2:$E$29))),"")</f>
        <v/>
      </c>
      <c r="DL122" s="5" t="str">
        <f>IFERROR(((((P122+AF122)*(1/$H122))+AV122)/$F$2)/($B$2*('CAR.CAP_per person'!F$2)/(_xlfn.XLOOKUP($E$2,EU_countries_GDP!$A$2:$A$29,EU_countries_GDP!$E$2:$E$29))),"")</f>
        <v/>
      </c>
      <c r="DM122" s="5" t="str">
        <f>IFERROR(((((Q122+AG122)*(1/$H122))+AW122)/$F$2)/($B$2*('CAR.CAP_per person'!G$2)/(_xlfn.XLOOKUP($E$2,EU_countries_GDP!$A$2:$A$29,EU_countries_GDP!$E$2:$E$29))),"")</f>
        <v/>
      </c>
      <c r="DN122" s="5" t="str">
        <f>IFERROR(((((R122+AH122)*(1/$H122))+AX122)/$F$2)/($B$2*('CAR.CAP_per person'!H$2)/(_xlfn.XLOOKUP($E$2,EU_countries_GDP!$A$2:$A$29,EU_countries_GDP!$E$2:$E$29))),"")</f>
        <v/>
      </c>
      <c r="DO122" s="5" t="str">
        <f>IFERROR(((((S122+AI122)*(1/$H122))+AY122)/$F$2)/($B$2*('CAR.CAP_per person'!I$2)/(_xlfn.XLOOKUP($E$2,EU_countries_GDP!$A$2:$A$29,EU_countries_GDP!$E$2:$E$29))),"")</f>
        <v/>
      </c>
      <c r="DP122" s="5" t="str">
        <f>IFERROR(((((T122+AJ122)*(1/$H122))+AZ122)/$F$2)/($B$2*('CAR.CAP_per person'!J$2)/(_xlfn.XLOOKUP($E$2,EU_countries_GDP!$A$2:$A$29,EU_countries_GDP!$E$2:$E$29))),"")</f>
        <v/>
      </c>
      <c r="DQ122" s="5" t="str">
        <f>IFERROR(((((U122+AK122)*(1/$H122))+BA122)/$F$2)/($B$2*('CAR.CAP_per person'!K$2)/(_xlfn.XLOOKUP($E$2,EU_countries_GDP!$A$2:$A$29,EU_countries_GDP!$E$2:$E$29))),"")</f>
        <v/>
      </c>
      <c r="DR122" s="5" t="str">
        <f>IFERROR(((((V122+AL122)*(1/$H122))+BB122)/$F$2)/($B$2*('CAR.CAP_per person'!L$2)/(_xlfn.XLOOKUP($E$2,EU_countries_GDP!$A$2:$A$29,EU_countries_GDP!$E$2:$E$29))),"")</f>
        <v/>
      </c>
      <c r="DS122" s="5" t="str">
        <f>IFERROR(((((W122+AM122)*(1/$H122))+BC122)/$F$2)/($B$2*('CAR.CAP_per person'!M$2)/(_xlfn.XLOOKUP($E$2,EU_countries_GDP!$A$2:$A$29,EU_countries_GDP!$E$2:$E$29))),"")</f>
        <v/>
      </c>
      <c r="DT122" s="5" t="str">
        <f>IFERROR(((((X122+AN122)*(1/$H122))+BD122)/$F$2)/($B$2*('CAR.CAP_per person'!N$2)/(_xlfn.XLOOKUP($E$2,EU_countries_GDP!$A$2:$A$29,EU_countries_GDP!$E$2:$E$29))),"")</f>
        <v/>
      </c>
      <c r="DU122" s="5" t="str">
        <f>IFERROR(((((Y122+AO122)*(1/$H122))+BE122)/$F$2)/($B$2*('CAR.CAP_per person'!O$2)/(_xlfn.XLOOKUP($E$2,EU_countries_GDP!$A$2:$A$29,EU_countries_GDP!$E$2:$E$29))),"")</f>
        <v/>
      </c>
      <c r="DV122" s="5" t="str">
        <f>IFERROR(((((Z122+AP122)*(1/$H122))+BF122)/$F$2)/($B$2*('CAR.CAP_per person'!P$2)/(_xlfn.XLOOKUP($E$2,EU_countries_GDP!$A$2:$A$29,EU_countries_GDP!$E$2:$E$29))),"")</f>
        <v/>
      </c>
      <c r="DW122" s="5" t="str">
        <f>IFERROR(((((AA122+AQ122)*(1/$H122))+BG122)/$F$2)/($B$2*('CAR.CAP_per person'!Q$2)/(_xlfn.XLOOKUP($E$2,EU_countries_GDP!$A$2:$A$29,EU_countries_GDP!$E$2:$E$29))),"")</f>
        <v/>
      </c>
    </row>
    <row r="123" spans="1:127">
      <c r="A123" t="s">
        <v>244</v>
      </c>
      <c r="B123" t="str">
        <f>_xlfn.XLOOKUP(D123,Table5[Ingredient],Table5[Category],"",FALSE)</f>
        <v>Vegetables</v>
      </c>
      <c r="C123" s="33" t="s">
        <v>257</v>
      </c>
      <c r="D123" s="33" t="s">
        <v>237</v>
      </c>
      <c r="E123" s="33">
        <v>0</v>
      </c>
      <c r="F123" s="33" t="s">
        <v>182</v>
      </c>
      <c r="G123" s="33" t="s">
        <v>180</v>
      </c>
      <c r="H123" s="91">
        <f>Dataset_IT!M28</f>
        <v>0</v>
      </c>
      <c r="I123" s="33"/>
      <c r="J123" s="37" t="str">
        <f>IFERROR(INDEX('AveragePrices&amp;Codes'!G:AG, MATCH($D123, 'AveragePrices&amp;Codes'!$A:$A, 0), MATCH(Tool_Italy!$E$2, 'AveragePrices&amp;Codes'!$G$1:$AG$1, 0)),"")</f>
        <v/>
      </c>
      <c r="K123" s="37">
        <f>IFERROR(E123/(_xlfn.XLOOKUP(A123,Dataset_IT!$Q$2:$Q$9,Dataset_IT!$R$2:$R$9)),"")</f>
        <v>0</v>
      </c>
      <c r="L123">
        <f>IFERROR(IF($F123="Raw",_xlfn.XLOOKUP(_xlfn.XLOOKUP(Tool_Italy!$D123,'AveragePrices&amp;Codes'!$A:$A,'AveragePrices&amp;Codes'!$B:$B),AGRIBALYSE_Raw!$B:$B,AGRIBALYSE_Raw!O:O)*$E123,_xlfn.XLOOKUP(_xlfn.XLOOKUP(Tool_Italy!$D123,'AveragePrices&amp;Codes'!$A:$A,'AveragePrices&amp;Codes'!$B:$B),AGRIBALYSE_Cooked!$C:$C,AGRIBALYSE_Cooked!P:P)*$E123),"")</f>
        <v>0</v>
      </c>
      <c r="M123">
        <f>IFERROR(IF($F123="Raw",_xlfn.XLOOKUP(_xlfn.XLOOKUP(Tool_Italy!$D123,'AveragePrices&amp;Codes'!$A:$A,'AveragePrices&amp;Codes'!$B:$B),AGRIBALYSE_Raw!$B:$B,AGRIBALYSE_Raw!P:P)*$E123,_xlfn.XLOOKUP(_xlfn.XLOOKUP(Tool_Italy!$D123,'AveragePrices&amp;Codes'!$A:$A,'AveragePrices&amp;Codes'!$B:$B),AGRIBALYSE_Cooked!$C:$C,AGRIBALYSE_Cooked!Q:Q)*$E123),"")</f>
        <v>0</v>
      </c>
      <c r="N123">
        <f>IFERROR(IF($F123="Raw",_xlfn.XLOOKUP(_xlfn.XLOOKUP(Tool_Italy!$D123,'AveragePrices&amp;Codes'!$A:$A,'AveragePrices&amp;Codes'!$B:$B),AGRIBALYSE_Raw!$B:$B,AGRIBALYSE_Raw!Q:Q)*$E123,_xlfn.XLOOKUP(_xlfn.XLOOKUP(Tool_Italy!$D123,'AveragePrices&amp;Codes'!$A:$A,'AveragePrices&amp;Codes'!$B:$B),AGRIBALYSE_Cooked!$C:$C,AGRIBALYSE_Cooked!R:R)*$E123),"")</f>
        <v>0</v>
      </c>
      <c r="O123">
        <f>IFERROR(IF($F123="Raw",_xlfn.XLOOKUP(_xlfn.XLOOKUP(Tool_Italy!$D123,'AveragePrices&amp;Codes'!$A:$A,'AveragePrices&amp;Codes'!$B:$B),AGRIBALYSE_Raw!$B:$B,AGRIBALYSE_Raw!R:R)*$E123,_xlfn.XLOOKUP(_xlfn.XLOOKUP(Tool_Italy!$D123,'AveragePrices&amp;Codes'!$A:$A,'AveragePrices&amp;Codes'!$B:$B),AGRIBALYSE_Cooked!$C:$C,AGRIBALYSE_Cooked!S:S)*$E123),"")</f>
        <v>0</v>
      </c>
      <c r="P123">
        <f>IFERROR(IF($F123="Raw",_xlfn.XLOOKUP(_xlfn.XLOOKUP(Tool_Italy!$D123,'AveragePrices&amp;Codes'!$A:$A,'AveragePrices&amp;Codes'!$B:$B),AGRIBALYSE_Raw!$B:$B,AGRIBALYSE_Raw!S:S)*$E123,_xlfn.XLOOKUP(_xlfn.XLOOKUP(Tool_Italy!$D123,'AveragePrices&amp;Codes'!$A:$A,'AveragePrices&amp;Codes'!$B:$B),AGRIBALYSE_Cooked!$C:$C,AGRIBALYSE_Cooked!T:T)*$E123),"")</f>
        <v>0</v>
      </c>
      <c r="Q123">
        <f>IFERROR(IF($F123="Raw",_xlfn.XLOOKUP(_xlfn.XLOOKUP(Tool_Italy!$D123,'AveragePrices&amp;Codes'!$A:$A,'AveragePrices&amp;Codes'!$B:$B),AGRIBALYSE_Raw!$B:$B,AGRIBALYSE_Raw!T:T)*$E123,_xlfn.XLOOKUP(_xlfn.XLOOKUP(Tool_Italy!$D123,'AveragePrices&amp;Codes'!$A:$A,'AveragePrices&amp;Codes'!$B:$B),AGRIBALYSE_Cooked!$C:$C,AGRIBALYSE_Cooked!U:U)*$E123),"")</f>
        <v>0</v>
      </c>
      <c r="R123">
        <f>IFERROR(IF($F123="Raw",_xlfn.XLOOKUP(_xlfn.XLOOKUP(Tool_Italy!$D123,'AveragePrices&amp;Codes'!$A:$A,'AveragePrices&amp;Codes'!$B:$B),AGRIBALYSE_Raw!$B:$B,AGRIBALYSE_Raw!U:U)*$E123,_xlfn.XLOOKUP(_xlfn.XLOOKUP(Tool_Italy!$D123,'AveragePrices&amp;Codes'!$A:$A,'AveragePrices&amp;Codes'!$B:$B),AGRIBALYSE_Cooked!$C:$C,AGRIBALYSE_Cooked!V:V)*$E123),"")</f>
        <v>0</v>
      </c>
      <c r="S123">
        <f>IFERROR(IF($F123="Raw",_xlfn.XLOOKUP(_xlfn.XLOOKUP(Tool_Italy!$D123,'AveragePrices&amp;Codes'!$A:$A,'AveragePrices&amp;Codes'!$B:$B),AGRIBALYSE_Raw!$B:$B,AGRIBALYSE_Raw!V:V)*$E123,_xlfn.XLOOKUP(_xlfn.XLOOKUP(Tool_Italy!$D123,'AveragePrices&amp;Codes'!$A:$A,'AveragePrices&amp;Codes'!$B:$B),AGRIBALYSE_Cooked!$C:$C,AGRIBALYSE_Cooked!W:W)*$E123),"")</f>
        <v>0</v>
      </c>
      <c r="T123">
        <f>IFERROR(IF($F123="Raw",_xlfn.XLOOKUP(_xlfn.XLOOKUP(Tool_Italy!$D123,'AveragePrices&amp;Codes'!$A:$A,'AveragePrices&amp;Codes'!$B:$B),AGRIBALYSE_Raw!$B:$B,AGRIBALYSE_Raw!W:W)*$E123,_xlfn.XLOOKUP(_xlfn.XLOOKUP(Tool_Italy!$D123,'AveragePrices&amp;Codes'!$A:$A,'AveragePrices&amp;Codes'!$B:$B),AGRIBALYSE_Cooked!$C:$C,AGRIBALYSE_Cooked!X:X)*$E123),"")</f>
        <v>0</v>
      </c>
      <c r="U123">
        <f>IFERROR(IF($F123="Raw",_xlfn.XLOOKUP(_xlfn.XLOOKUP(Tool_Italy!$D123,'AveragePrices&amp;Codes'!$A:$A,'AveragePrices&amp;Codes'!$B:$B),AGRIBALYSE_Raw!$B:$B,AGRIBALYSE_Raw!X:X)*$E123,_xlfn.XLOOKUP(_xlfn.XLOOKUP(Tool_Italy!$D123,'AveragePrices&amp;Codes'!$A:$A,'AveragePrices&amp;Codes'!$B:$B),AGRIBALYSE_Cooked!$C:$C,AGRIBALYSE_Cooked!Y:Y)*$E123),"")</f>
        <v>0</v>
      </c>
      <c r="V123">
        <f>IFERROR(IF($F123="Raw",_xlfn.XLOOKUP(_xlfn.XLOOKUP(Tool_Italy!$D123,'AveragePrices&amp;Codes'!$A:$A,'AveragePrices&amp;Codes'!$B:$B),AGRIBALYSE_Raw!$B:$B,AGRIBALYSE_Raw!Y:Y)*$E123,_xlfn.XLOOKUP(_xlfn.XLOOKUP(Tool_Italy!$D123,'AveragePrices&amp;Codes'!$A:$A,'AveragePrices&amp;Codes'!$B:$B),AGRIBALYSE_Cooked!$C:$C,AGRIBALYSE_Cooked!Z:Z)*$E123),"")</f>
        <v>0</v>
      </c>
      <c r="W123">
        <f>IFERROR(IF($F123="Raw",_xlfn.XLOOKUP(_xlfn.XLOOKUP(Tool_Italy!$D123,'AveragePrices&amp;Codes'!$A:$A,'AveragePrices&amp;Codes'!$B:$B),AGRIBALYSE_Raw!$B:$B,AGRIBALYSE_Raw!Z:Z)*$E123,_xlfn.XLOOKUP(_xlfn.XLOOKUP(Tool_Italy!$D123,'AveragePrices&amp;Codes'!$A:$A,'AveragePrices&amp;Codes'!$B:$B),AGRIBALYSE_Cooked!$C:$C,AGRIBALYSE_Cooked!AA:AA)*$E123),"")</f>
        <v>0</v>
      </c>
      <c r="X123">
        <f>IFERROR(IF($F123="Raw",_xlfn.XLOOKUP(_xlfn.XLOOKUP(Tool_Italy!$D123,'AveragePrices&amp;Codes'!$A:$A,'AveragePrices&amp;Codes'!$B:$B),AGRIBALYSE_Raw!$B:$B,AGRIBALYSE_Raw!AA:AA)*$E123,_xlfn.XLOOKUP(_xlfn.XLOOKUP(Tool_Italy!$D123,'AveragePrices&amp;Codes'!$A:$A,'AveragePrices&amp;Codes'!$B:$B),AGRIBALYSE_Cooked!$C:$C,AGRIBALYSE_Cooked!AB:AB)*$E123),"")</f>
        <v>0</v>
      </c>
      <c r="Y123">
        <f>IFERROR(IF($F123="Raw",_xlfn.XLOOKUP(_xlfn.XLOOKUP(Tool_Italy!$D123,'AveragePrices&amp;Codes'!$A:$A,'AveragePrices&amp;Codes'!$B:$B),AGRIBALYSE_Raw!$B:$B,AGRIBALYSE_Raw!AB:AB)*$E123,_xlfn.XLOOKUP(_xlfn.XLOOKUP(Tool_Italy!$D123,'AveragePrices&amp;Codes'!$A:$A,'AveragePrices&amp;Codes'!$B:$B),AGRIBALYSE_Cooked!$C:$C,AGRIBALYSE_Cooked!AC:AC)*$E123),"")</f>
        <v>0</v>
      </c>
      <c r="Z123">
        <f>IFERROR(IF($F123="Raw",_xlfn.XLOOKUP(_xlfn.XLOOKUP(Tool_Italy!$D123,'AveragePrices&amp;Codes'!$A:$A,'AveragePrices&amp;Codes'!$B:$B),AGRIBALYSE_Raw!$B:$B,AGRIBALYSE_Raw!AC:AC)*$E123,_xlfn.XLOOKUP(_xlfn.XLOOKUP(Tool_Italy!$D123,'AveragePrices&amp;Codes'!$A:$A,'AveragePrices&amp;Codes'!$B:$B),AGRIBALYSE_Cooked!$C:$C,AGRIBALYSE_Cooked!AD:AD)*$E123),"")</f>
        <v>0</v>
      </c>
      <c r="AA123">
        <f>IFERROR(IF($F123="Raw",_xlfn.XLOOKUP(_xlfn.XLOOKUP(Tool_Italy!$D123,'AveragePrices&amp;Codes'!$A:$A,'AveragePrices&amp;Codes'!$B:$B),AGRIBALYSE_Raw!$B:$B,AGRIBALYSE_Raw!AD:AD)*$E123,_xlfn.XLOOKUP(_xlfn.XLOOKUP(Tool_Italy!$D123,'AveragePrices&amp;Codes'!$A:$A,'AveragePrices&amp;Codes'!$B:$B),AGRIBALYSE_Cooked!$C:$C,AGRIBALYSE_Cooked!AE:AE)*$E123),"")</f>
        <v>0</v>
      </c>
      <c r="AB123" cm="1">
        <f t="array" ref="AB123">IFERROR(_xlfn.XLOOKUP(Tool_Italy!$F123&amp;$E$2,'Cooking methods'!$A:$A&amp;'Cooking methods'!$B:$B,'Cooking methods'!C:C)*$E123,"")</f>
        <v>0</v>
      </c>
      <c r="AC123" cm="1">
        <f t="array" ref="AC123">IFERROR(_xlfn.XLOOKUP(Tool_Italy!$F123&amp;$E$2,'Cooking methods'!$A:$A&amp;'Cooking methods'!$B:$B,'Cooking methods'!D:D)*$E123,"")</f>
        <v>0</v>
      </c>
      <c r="AD123" cm="1">
        <f t="array" ref="AD123">IFERROR(_xlfn.XLOOKUP(Tool_Italy!$F123&amp;$E$2,'Cooking methods'!$A:$A&amp;'Cooking methods'!$B:$B,'Cooking methods'!E:E)*$E123,"")</f>
        <v>0</v>
      </c>
      <c r="AE123" cm="1">
        <f t="array" ref="AE123">IFERROR(_xlfn.XLOOKUP(Tool_Italy!$F123&amp;$E$2,'Cooking methods'!$A:$A&amp;'Cooking methods'!$B:$B,'Cooking methods'!F:F)*$E123,"")</f>
        <v>0</v>
      </c>
      <c r="AF123" cm="1">
        <f t="array" ref="AF123">IFERROR(_xlfn.XLOOKUP(Tool_Italy!$F123&amp;$E$2,'Cooking methods'!$A:$A&amp;'Cooking methods'!$B:$B,'Cooking methods'!G:G)*$E123,"")</f>
        <v>0</v>
      </c>
      <c r="AG123" cm="1">
        <f t="array" ref="AG123">IFERROR(_xlfn.XLOOKUP(Tool_Italy!$F123&amp;$E$2,'Cooking methods'!$A:$A&amp;'Cooking methods'!$B:$B,'Cooking methods'!H:H)*$E123,"")</f>
        <v>0</v>
      </c>
      <c r="AH123" cm="1">
        <f t="array" ref="AH123">IFERROR(_xlfn.XLOOKUP(Tool_Italy!$F123&amp;$E$2,'Cooking methods'!$A:$A&amp;'Cooking methods'!$B:$B,'Cooking methods'!I:I)*$E123,"")</f>
        <v>0</v>
      </c>
      <c r="AI123" cm="1">
        <f t="array" ref="AI123">IFERROR(_xlfn.XLOOKUP(Tool_Italy!$F123&amp;$E$2,'Cooking methods'!$A:$A&amp;'Cooking methods'!$B:$B,'Cooking methods'!J:J)*$E123,"")</f>
        <v>0</v>
      </c>
      <c r="AJ123" cm="1">
        <f t="array" ref="AJ123">IFERROR(_xlfn.XLOOKUP(Tool_Italy!$F123&amp;$E$2,'Cooking methods'!$A:$A&amp;'Cooking methods'!$B:$B,'Cooking methods'!K:K)*$E123,"")</f>
        <v>0</v>
      </c>
      <c r="AK123" cm="1">
        <f t="array" ref="AK123">IFERROR(_xlfn.XLOOKUP(Tool_Italy!$F123&amp;$E$2,'Cooking methods'!$A:$A&amp;'Cooking methods'!$B:$B,'Cooking methods'!L:L)*$E123,"")</f>
        <v>0</v>
      </c>
      <c r="AL123" cm="1">
        <f t="array" ref="AL123">IFERROR(_xlfn.XLOOKUP(Tool_Italy!$F123&amp;$E$2,'Cooking methods'!$A:$A&amp;'Cooking methods'!$B:$B,'Cooking methods'!M:M)*$E123,"")</f>
        <v>0</v>
      </c>
      <c r="AM123" cm="1">
        <f t="array" ref="AM123">IFERROR(_xlfn.XLOOKUP(Tool_Italy!$F123&amp;$E$2,'Cooking methods'!$A:$A&amp;'Cooking methods'!$B:$B,'Cooking methods'!N:N)*$E123,"")</f>
        <v>0</v>
      </c>
      <c r="AN123" cm="1">
        <f t="array" ref="AN123">IFERROR(_xlfn.XLOOKUP(Tool_Italy!$F123&amp;$E$2,'Cooking methods'!$A:$A&amp;'Cooking methods'!$B:$B,'Cooking methods'!O:O)*$E123,"")</f>
        <v>0</v>
      </c>
      <c r="AO123" cm="1">
        <f t="array" ref="AO123">IFERROR(_xlfn.XLOOKUP(Tool_Italy!$F123&amp;$E$2,'Cooking methods'!$A:$A&amp;'Cooking methods'!$B:$B,'Cooking methods'!P:P)*$E123,"")</f>
        <v>0</v>
      </c>
      <c r="AP123" cm="1">
        <f t="array" ref="AP123">IFERROR(_xlfn.XLOOKUP(Tool_Italy!$F123&amp;$E$2,'Cooking methods'!$A:$A&amp;'Cooking methods'!$B:$B,'Cooking methods'!Q:Q)*$E123,"")</f>
        <v>0</v>
      </c>
      <c r="AQ123" cm="1">
        <f t="array" ref="AQ123">IFERROR(_xlfn.XLOOKUP(Tool_Italy!$F123&amp;$E$2,'Cooking methods'!$A:$A&amp;'Cooking methods'!$B:$B,'Cooking methods'!R:R)*$E123,"")</f>
        <v>0</v>
      </c>
      <c r="AR123" cm="1">
        <f t="array" ref="AR123">IFERROR(_xlfn.XLOOKUP(Tool_Italy!$G123&amp;$E$2,'Waste management'!$A:$A&amp;'Waste management'!$B:$B,'Waste management'!C:C)*$E123,"")</f>
        <v>0</v>
      </c>
      <c r="AS123" cm="1">
        <f t="array" ref="AS123">IFERROR(_xlfn.XLOOKUP(Tool_Italy!$G123&amp;$E$2,'Waste management'!$A:$A&amp;'Waste management'!$B:$B,'Waste management'!D:D)*$E123,"")</f>
        <v>0</v>
      </c>
      <c r="AT123" cm="1">
        <f t="array" ref="AT123">IFERROR(_xlfn.XLOOKUP(Tool_Italy!$G123&amp;$E$2,'Waste management'!$A:$A&amp;'Waste management'!$B:$B,'Waste management'!E:E)*$E123,"")</f>
        <v>0</v>
      </c>
      <c r="AU123" cm="1">
        <f t="array" ref="AU123">IFERROR(_xlfn.XLOOKUP(Tool_Italy!$G123&amp;$E$2,'Waste management'!$A:$A&amp;'Waste management'!$B:$B,'Waste management'!F:F)*$E123,"")</f>
        <v>0</v>
      </c>
      <c r="AV123" cm="1">
        <f t="array" ref="AV123">IFERROR(_xlfn.XLOOKUP(Tool_Italy!$G123&amp;$E$2,'Waste management'!$A:$A&amp;'Waste management'!$B:$B,'Waste management'!G:G)*$E123,"")</f>
        <v>0</v>
      </c>
      <c r="AW123" cm="1">
        <f t="array" ref="AW123">IFERROR(_xlfn.XLOOKUP(Tool_Italy!$G123&amp;$E$2,'Waste management'!$A:$A&amp;'Waste management'!$B:$B,'Waste management'!H:H)*$E123,"")</f>
        <v>0</v>
      </c>
      <c r="AX123" cm="1">
        <f t="array" ref="AX123">IFERROR(_xlfn.XLOOKUP(Tool_Italy!$G123&amp;$E$2,'Waste management'!$A:$A&amp;'Waste management'!$B:$B,'Waste management'!I:I)*$E123,"")</f>
        <v>0</v>
      </c>
      <c r="AY123" cm="1">
        <f t="array" ref="AY123">IFERROR(_xlfn.XLOOKUP(Tool_Italy!$G123&amp;$E$2,'Waste management'!$A:$A&amp;'Waste management'!$B:$B,'Waste management'!J:J)*$E123,"")</f>
        <v>0</v>
      </c>
      <c r="AZ123" cm="1">
        <f t="array" ref="AZ123">IFERROR(_xlfn.XLOOKUP(Tool_Italy!$G123&amp;$E$2,'Waste management'!$A:$A&amp;'Waste management'!$B:$B,'Waste management'!K:K)*$E123,"")</f>
        <v>0</v>
      </c>
      <c r="BA123" cm="1">
        <f t="array" ref="BA123">IFERROR(_xlfn.XLOOKUP(Tool_Italy!$G123&amp;$E$2,'Waste management'!$A:$A&amp;'Waste management'!$B:$B,'Waste management'!L:L)*$E123,"")</f>
        <v>0</v>
      </c>
      <c r="BB123" cm="1">
        <f t="array" ref="BB123">IFERROR(_xlfn.XLOOKUP(Tool_Italy!$G123&amp;$E$2,'Waste management'!$A:$A&amp;'Waste management'!$B:$B,'Waste management'!M:M)*$E123,"")</f>
        <v>0</v>
      </c>
      <c r="BC123" cm="1">
        <f t="array" ref="BC123">IFERROR(_xlfn.XLOOKUP(Tool_Italy!$G123&amp;$E$2,'Waste management'!$A:$A&amp;'Waste management'!$B:$B,'Waste management'!N:N)*$E123,"")</f>
        <v>0</v>
      </c>
      <c r="BD123" cm="1">
        <f t="array" ref="BD123">IFERROR(_xlfn.XLOOKUP(Tool_Italy!$G123&amp;$E$2,'Waste management'!$A:$A&amp;'Waste management'!$B:$B,'Waste management'!O:O)*$E123,"")</f>
        <v>0</v>
      </c>
      <c r="BE123" cm="1">
        <f t="array" ref="BE123">IFERROR(_xlfn.XLOOKUP(Tool_Italy!$G123&amp;$E$2,'Waste management'!$A:$A&amp;'Waste management'!$B:$B,'Waste management'!P:P)*$E123,"")</f>
        <v>0</v>
      </c>
      <c r="BF123" cm="1">
        <f t="array" ref="BF123">IFERROR(_xlfn.XLOOKUP(Tool_Italy!$G123&amp;$E$2,'Waste management'!$A:$A&amp;'Waste management'!$B:$B,'Waste management'!Q:Q)*$E123,"")</f>
        <v>0</v>
      </c>
      <c r="BG123" cm="1">
        <f t="array" ref="BG123">IFERROR(_xlfn.XLOOKUP(Tool_Italy!$G123&amp;$E$2,'Waste management'!$A:$A&amp;'Waste management'!$B:$B,'Waste management'!R:R)*$E123,"")</f>
        <v>0</v>
      </c>
      <c r="BH123">
        <f>IFERROR((L123+AR123+AB123)*_xlfn.XLOOKUP(Tool_Italy!BH$4,Monetization_Factors!$A:$A,Monetization_Factors!$D:$D),"")</f>
        <v>0</v>
      </c>
      <c r="BI123">
        <f>IFERROR((M123+AS123+AC123)*_xlfn.XLOOKUP(Tool_Italy!BI$4,Monetization_Factors!$A:$A,Monetization_Factors!$D:$D),"")</f>
        <v>0</v>
      </c>
      <c r="BJ123">
        <f>IFERROR((N123+AT123+AD123)*_xlfn.XLOOKUP(Tool_Italy!BJ$4,Monetization_Factors!$A:$A,Monetization_Factors!$D:$D),"")</f>
        <v>0</v>
      </c>
      <c r="BK123">
        <f>IFERROR((O123+AU123+AE123)*_xlfn.XLOOKUP(Tool_Italy!BK$4,Monetization_Factors!$A:$A,Monetization_Factors!$D:$D),"")</f>
        <v>0</v>
      </c>
      <c r="BL123">
        <f>IFERROR((P123+AV123+AF123)*_xlfn.XLOOKUP(Tool_Italy!BL$4,Monetization_Factors!$A:$A,Monetization_Factors!$D:$D),"")</f>
        <v>0</v>
      </c>
      <c r="BM123">
        <f>IFERROR((Q123+AW123+AG123)*_xlfn.XLOOKUP(Tool_Italy!BM$4,Monetization_Factors!$A:$A,Monetization_Factors!$D:$D),"")</f>
        <v>0</v>
      </c>
      <c r="BN123">
        <f>IFERROR((R123+AX123+AH123)*_xlfn.XLOOKUP(Tool_Italy!BN$4,Monetization_Factors!$A:$A,Monetization_Factors!$D:$D),"")</f>
        <v>0</v>
      </c>
      <c r="BO123">
        <f>IFERROR((S123+AY123+AI123)*_xlfn.XLOOKUP(Tool_Italy!BO$4,Monetization_Factors!$A:$A,Monetization_Factors!$D:$D),"")</f>
        <v>0</v>
      </c>
      <c r="BP123">
        <f>IFERROR((T123+AZ123+AJ123)*_xlfn.XLOOKUP(Tool_Italy!BP$4,Monetization_Factors!$A:$A,Monetization_Factors!$D:$D),"")</f>
        <v>0</v>
      </c>
      <c r="BQ123">
        <f>IFERROR((U123+BA123+AK123)*_xlfn.XLOOKUP(Tool_Italy!BQ$4,Monetization_Factors!$A:$A,Monetization_Factors!$D:$D),"")</f>
        <v>0</v>
      </c>
      <c r="BR123" t="str">
        <f>IFERROR((V123+BB123+AL123)*_xlfn.XLOOKUP(Tool_Italy!BR$4,Monetization_Factors!$A:$A,Monetization_Factors!$D:$D),"")</f>
        <v/>
      </c>
      <c r="BS123">
        <f>IFERROR((W123+BC123+AM123)*_xlfn.XLOOKUP(Tool_Italy!BS$4,Monetization_Factors!$A:$A,Monetization_Factors!$D:$D),"")</f>
        <v>0</v>
      </c>
      <c r="BT123">
        <f>IFERROR((X123+BD123+AN123)*_xlfn.XLOOKUP(Tool_Italy!BT$4,Monetization_Factors!$A:$A,Monetization_Factors!$D:$D),"")</f>
        <v>0</v>
      </c>
      <c r="BU123">
        <f>IFERROR((Y123+BE123+AO123)*_xlfn.XLOOKUP(Tool_Italy!BU$4,Monetization_Factors!$A:$A,Monetization_Factors!$D:$D),"")</f>
        <v>0</v>
      </c>
      <c r="BV123">
        <f>IFERROR((Z123+BF123+AP123)*_xlfn.XLOOKUP(Tool_Italy!BV$4,Monetization_Factors!$A:$A,Monetization_Factors!$D:$D),"")</f>
        <v>0</v>
      </c>
      <c r="BW123">
        <f>IFERROR((AA123+BG123+AQ123)*_xlfn.XLOOKUP(Tool_Italy!BW$4,Monetization_Factors!$A:$A,Monetization_Factors!$D:$D),"")</f>
        <v>0</v>
      </c>
      <c r="BX123" s="38" t="str" cm="1">
        <f t="array" ref="BX123">IFERROR(_xlfn.IFS(I123&lt;&gt;0,I123*E123,I123="",J123*E123),"")</f>
        <v/>
      </c>
      <c r="BY123" s="38">
        <f t="shared" si="67"/>
        <v>0</v>
      </c>
      <c r="BZ123" s="38">
        <f t="shared" si="71"/>
        <v>0</v>
      </c>
      <c r="CA123" s="38">
        <f t="shared" si="68"/>
        <v>0</v>
      </c>
      <c r="CB123">
        <f t="shared" si="102"/>
        <v>0</v>
      </c>
      <c r="CC123">
        <f t="shared" si="72"/>
        <v>0</v>
      </c>
      <c r="CD123">
        <f t="shared" si="73"/>
        <v>0</v>
      </c>
      <c r="CE123">
        <f t="shared" si="74"/>
        <v>0</v>
      </c>
      <c r="CF123">
        <f t="shared" si="75"/>
        <v>0</v>
      </c>
      <c r="CG123">
        <f t="shared" si="76"/>
        <v>0</v>
      </c>
      <c r="CH123">
        <f t="shared" si="77"/>
        <v>0</v>
      </c>
      <c r="CI123">
        <f t="shared" si="78"/>
        <v>0</v>
      </c>
      <c r="CJ123">
        <f t="shared" si="79"/>
        <v>0</v>
      </c>
      <c r="CK123">
        <f t="shared" si="80"/>
        <v>0</v>
      </c>
      <c r="CL123">
        <f t="shared" si="81"/>
        <v>0</v>
      </c>
      <c r="CM123">
        <f t="shared" si="82"/>
        <v>0</v>
      </c>
      <c r="CN123">
        <f t="shared" si="83"/>
        <v>0</v>
      </c>
      <c r="CO123">
        <f t="shared" si="84"/>
        <v>0</v>
      </c>
      <c r="CP123">
        <f t="shared" si="85"/>
        <v>0</v>
      </c>
      <c r="CQ123">
        <f t="shared" si="86"/>
        <v>0</v>
      </c>
      <c r="CR123">
        <f t="shared" si="103"/>
        <v>0</v>
      </c>
      <c r="CS123">
        <f t="shared" si="87"/>
        <v>0</v>
      </c>
      <c r="CT123">
        <f t="shared" si="88"/>
        <v>0</v>
      </c>
      <c r="CU123">
        <f t="shared" si="89"/>
        <v>0</v>
      </c>
      <c r="CV123">
        <f t="shared" si="90"/>
        <v>0</v>
      </c>
      <c r="CW123">
        <f t="shared" si="91"/>
        <v>0</v>
      </c>
      <c r="CX123">
        <f t="shared" si="92"/>
        <v>0</v>
      </c>
      <c r="CY123">
        <f t="shared" si="93"/>
        <v>0</v>
      </c>
      <c r="CZ123">
        <f t="shared" si="94"/>
        <v>0</v>
      </c>
      <c r="DA123">
        <f t="shared" si="95"/>
        <v>0</v>
      </c>
      <c r="DB123">
        <f t="shared" si="96"/>
        <v>0</v>
      </c>
      <c r="DC123">
        <f t="shared" si="97"/>
        <v>0</v>
      </c>
      <c r="DD123">
        <f t="shared" si="98"/>
        <v>0</v>
      </c>
      <c r="DE123">
        <f t="shared" si="99"/>
        <v>0</v>
      </c>
      <c r="DF123">
        <f t="shared" si="100"/>
        <v>0</v>
      </c>
      <c r="DG123">
        <f t="shared" si="101"/>
        <v>0</v>
      </c>
      <c r="DH123" s="5" t="str">
        <f>IFERROR(((((L123+AB123)*(1/$H123))+AR123)/$F$2)/($B$2*('CAR.CAP_per person'!B$2)/(_xlfn.XLOOKUP($E$2,EU_countries_GDP!$A$2:$A$29,EU_countries_GDP!$E$2:$E$29))),"")</f>
        <v/>
      </c>
      <c r="DI123" s="5" t="str">
        <f>IFERROR(((((M123+AC123)*(1/$H123))+AS123)/$F$2)/($B$2*('CAR.CAP_per person'!C$2)/(_xlfn.XLOOKUP($E$2,EU_countries_GDP!$A$2:$A$29,EU_countries_GDP!$E$2:$E$29))),"")</f>
        <v/>
      </c>
      <c r="DJ123" s="5" t="str">
        <f>IFERROR(((((N123+AD123)*(1/$H123))+AT123)/$F$2)/($B$2*('CAR.CAP_per person'!D$2)/(_xlfn.XLOOKUP($E$2,EU_countries_GDP!$A$2:$A$29,EU_countries_GDP!$E$2:$E$29))),"")</f>
        <v/>
      </c>
      <c r="DK123" s="5" t="str">
        <f>IFERROR(((((O123+AE123)*(1/$H123))+AU123)/$F$2)/($B$2*('CAR.CAP_per person'!E$2)/(_xlfn.XLOOKUP($E$2,EU_countries_GDP!$A$2:$A$29,EU_countries_GDP!$E$2:$E$29))),"")</f>
        <v/>
      </c>
      <c r="DL123" s="5" t="str">
        <f>IFERROR(((((P123+AF123)*(1/$H123))+AV123)/$F$2)/($B$2*('CAR.CAP_per person'!F$2)/(_xlfn.XLOOKUP($E$2,EU_countries_GDP!$A$2:$A$29,EU_countries_GDP!$E$2:$E$29))),"")</f>
        <v/>
      </c>
      <c r="DM123" s="5" t="str">
        <f>IFERROR(((((Q123+AG123)*(1/$H123))+AW123)/$F$2)/($B$2*('CAR.CAP_per person'!G$2)/(_xlfn.XLOOKUP($E$2,EU_countries_GDP!$A$2:$A$29,EU_countries_GDP!$E$2:$E$29))),"")</f>
        <v/>
      </c>
      <c r="DN123" s="5" t="str">
        <f>IFERROR(((((R123+AH123)*(1/$H123))+AX123)/$F$2)/($B$2*('CAR.CAP_per person'!H$2)/(_xlfn.XLOOKUP($E$2,EU_countries_GDP!$A$2:$A$29,EU_countries_GDP!$E$2:$E$29))),"")</f>
        <v/>
      </c>
      <c r="DO123" s="5" t="str">
        <f>IFERROR(((((S123+AI123)*(1/$H123))+AY123)/$F$2)/($B$2*('CAR.CAP_per person'!I$2)/(_xlfn.XLOOKUP($E$2,EU_countries_GDP!$A$2:$A$29,EU_countries_GDP!$E$2:$E$29))),"")</f>
        <v/>
      </c>
      <c r="DP123" s="5" t="str">
        <f>IFERROR(((((T123+AJ123)*(1/$H123))+AZ123)/$F$2)/($B$2*('CAR.CAP_per person'!J$2)/(_xlfn.XLOOKUP($E$2,EU_countries_GDP!$A$2:$A$29,EU_countries_GDP!$E$2:$E$29))),"")</f>
        <v/>
      </c>
      <c r="DQ123" s="5" t="str">
        <f>IFERROR(((((U123+AK123)*(1/$H123))+BA123)/$F$2)/($B$2*('CAR.CAP_per person'!K$2)/(_xlfn.XLOOKUP($E$2,EU_countries_GDP!$A$2:$A$29,EU_countries_GDP!$E$2:$E$29))),"")</f>
        <v/>
      </c>
      <c r="DR123" s="5" t="str">
        <f>IFERROR(((((V123+AL123)*(1/$H123))+BB123)/$F$2)/($B$2*('CAR.CAP_per person'!L$2)/(_xlfn.XLOOKUP($E$2,EU_countries_GDP!$A$2:$A$29,EU_countries_GDP!$E$2:$E$29))),"")</f>
        <v/>
      </c>
      <c r="DS123" s="5" t="str">
        <f>IFERROR(((((W123+AM123)*(1/$H123))+BC123)/$F$2)/($B$2*('CAR.CAP_per person'!M$2)/(_xlfn.XLOOKUP($E$2,EU_countries_GDP!$A$2:$A$29,EU_countries_GDP!$E$2:$E$29))),"")</f>
        <v/>
      </c>
      <c r="DT123" s="5" t="str">
        <f>IFERROR(((((X123+AN123)*(1/$H123))+BD123)/$F$2)/($B$2*('CAR.CAP_per person'!N$2)/(_xlfn.XLOOKUP($E$2,EU_countries_GDP!$A$2:$A$29,EU_countries_GDP!$E$2:$E$29))),"")</f>
        <v/>
      </c>
      <c r="DU123" s="5" t="str">
        <f>IFERROR(((((Y123+AO123)*(1/$H123))+BE123)/$F$2)/($B$2*('CAR.CAP_per person'!O$2)/(_xlfn.XLOOKUP($E$2,EU_countries_GDP!$A$2:$A$29,EU_countries_GDP!$E$2:$E$29))),"")</f>
        <v/>
      </c>
      <c r="DV123" s="5" t="str">
        <f>IFERROR(((((Z123+AP123)*(1/$H123))+BF123)/$F$2)/($B$2*('CAR.CAP_per person'!P$2)/(_xlfn.XLOOKUP($E$2,EU_countries_GDP!$A$2:$A$29,EU_countries_GDP!$E$2:$E$29))),"")</f>
        <v/>
      </c>
      <c r="DW123" s="5" t="str">
        <f>IFERROR(((((AA123+AQ123)*(1/$H123))+BG123)/$F$2)/($B$2*('CAR.CAP_per person'!Q$2)/(_xlfn.XLOOKUP($E$2,EU_countries_GDP!$A$2:$A$29,EU_countries_GDP!$E$2:$E$29))),"")</f>
        <v/>
      </c>
    </row>
    <row r="124" spans="1:127">
      <c r="A124" t="s">
        <v>244</v>
      </c>
      <c r="B124" t="str">
        <f>_xlfn.XLOOKUP(D124,Table5[Ingredient],Table5[Category],"",FALSE)</f>
        <v>Meat (excluding beef)</v>
      </c>
      <c r="C124" s="33" t="s">
        <v>257</v>
      </c>
      <c r="D124" s="33" t="s">
        <v>246</v>
      </c>
      <c r="E124" s="33">
        <v>0</v>
      </c>
      <c r="F124" s="33" t="s">
        <v>182</v>
      </c>
      <c r="G124" s="33" t="s">
        <v>180</v>
      </c>
      <c r="H124" s="91">
        <f>Dataset_IT!M29</f>
        <v>0</v>
      </c>
      <c r="I124" s="33"/>
      <c r="J124" s="37" t="str">
        <f>IFERROR(INDEX('AveragePrices&amp;Codes'!G:AG, MATCH($D124, 'AveragePrices&amp;Codes'!$A:$A, 0), MATCH(Tool_Italy!$E$2, 'AveragePrices&amp;Codes'!$G$1:$AG$1, 0)),"")</f>
        <v/>
      </c>
      <c r="K124" s="37">
        <f>IFERROR(E124/(_xlfn.XLOOKUP(A124,Dataset_IT!$Q$2:$Q$9,Dataset_IT!$R$2:$R$9)),"")</f>
        <v>0</v>
      </c>
      <c r="L124">
        <f>IFERROR(IF($F124="Raw",_xlfn.XLOOKUP(_xlfn.XLOOKUP(Tool_Italy!$D124,'AveragePrices&amp;Codes'!$A:$A,'AveragePrices&amp;Codes'!$B:$B),AGRIBALYSE_Raw!$B:$B,AGRIBALYSE_Raw!O:O)*$E124,_xlfn.XLOOKUP(_xlfn.XLOOKUP(Tool_Italy!$D124,'AveragePrices&amp;Codes'!$A:$A,'AveragePrices&amp;Codes'!$B:$B),AGRIBALYSE_Cooked!$C:$C,AGRIBALYSE_Cooked!P:P)*$E124),"")</f>
        <v>0</v>
      </c>
      <c r="M124">
        <f>IFERROR(IF($F124="Raw",_xlfn.XLOOKUP(_xlfn.XLOOKUP(Tool_Italy!$D124,'AveragePrices&amp;Codes'!$A:$A,'AveragePrices&amp;Codes'!$B:$B),AGRIBALYSE_Raw!$B:$B,AGRIBALYSE_Raw!P:P)*$E124,_xlfn.XLOOKUP(_xlfn.XLOOKUP(Tool_Italy!$D124,'AveragePrices&amp;Codes'!$A:$A,'AveragePrices&amp;Codes'!$B:$B),AGRIBALYSE_Cooked!$C:$C,AGRIBALYSE_Cooked!Q:Q)*$E124),"")</f>
        <v>0</v>
      </c>
      <c r="N124">
        <f>IFERROR(IF($F124="Raw",_xlfn.XLOOKUP(_xlfn.XLOOKUP(Tool_Italy!$D124,'AveragePrices&amp;Codes'!$A:$A,'AveragePrices&amp;Codes'!$B:$B),AGRIBALYSE_Raw!$B:$B,AGRIBALYSE_Raw!Q:Q)*$E124,_xlfn.XLOOKUP(_xlfn.XLOOKUP(Tool_Italy!$D124,'AveragePrices&amp;Codes'!$A:$A,'AveragePrices&amp;Codes'!$B:$B),AGRIBALYSE_Cooked!$C:$C,AGRIBALYSE_Cooked!R:R)*$E124),"")</f>
        <v>0</v>
      </c>
      <c r="O124">
        <f>IFERROR(IF($F124="Raw",_xlfn.XLOOKUP(_xlfn.XLOOKUP(Tool_Italy!$D124,'AveragePrices&amp;Codes'!$A:$A,'AveragePrices&amp;Codes'!$B:$B),AGRIBALYSE_Raw!$B:$B,AGRIBALYSE_Raw!R:R)*$E124,_xlfn.XLOOKUP(_xlfn.XLOOKUP(Tool_Italy!$D124,'AveragePrices&amp;Codes'!$A:$A,'AveragePrices&amp;Codes'!$B:$B),AGRIBALYSE_Cooked!$C:$C,AGRIBALYSE_Cooked!S:S)*$E124),"")</f>
        <v>0</v>
      </c>
      <c r="P124">
        <f>IFERROR(IF($F124="Raw",_xlfn.XLOOKUP(_xlfn.XLOOKUP(Tool_Italy!$D124,'AveragePrices&amp;Codes'!$A:$A,'AveragePrices&amp;Codes'!$B:$B),AGRIBALYSE_Raw!$B:$B,AGRIBALYSE_Raw!S:S)*$E124,_xlfn.XLOOKUP(_xlfn.XLOOKUP(Tool_Italy!$D124,'AveragePrices&amp;Codes'!$A:$A,'AveragePrices&amp;Codes'!$B:$B),AGRIBALYSE_Cooked!$C:$C,AGRIBALYSE_Cooked!T:T)*$E124),"")</f>
        <v>0</v>
      </c>
      <c r="Q124">
        <f>IFERROR(IF($F124="Raw",_xlfn.XLOOKUP(_xlfn.XLOOKUP(Tool_Italy!$D124,'AveragePrices&amp;Codes'!$A:$A,'AveragePrices&amp;Codes'!$B:$B),AGRIBALYSE_Raw!$B:$B,AGRIBALYSE_Raw!T:T)*$E124,_xlfn.XLOOKUP(_xlfn.XLOOKUP(Tool_Italy!$D124,'AveragePrices&amp;Codes'!$A:$A,'AveragePrices&amp;Codes'!$B:$B),AGRIBALYSE_Cooked!$C:$C,AGRIBALYSE_Cooked!U:U)*$E124),"")</f>
        <v>0</v>
      </c>
      <c r="R124">
        <f>IFERROR(IF($F124="Raw",_xlfn.XLOOKUP(_xlfn.XLOOKUP(Tool_Italy!$D124,'AveragePrices&amp;Codes'!$A:$A,'AveragePrices&amp;Codes'!$B:$B),AGRIBALYSE_Raw!$B:$B,AGRIBALYSE_Raw!U:U)*$E124,_xlfn.XLOOKUP(_xlfn.XLOOKUP(Tool_Italy!$D124,'AveragePrices&amp;Codes'!$A:$A,'AveragePrices&amp;Codes'!$B:$B),AGRIBALYSE_Cooked!$C:$C,AGRIBALYSE_Cooked!V:V)*$E124),"")</f>
        <v>0</v>
      </c>
      <c r="S124">
        <f>IFERROR(IF($F124="Raw",_xlfn.XLOOKUP(_xlfn.XLOOKUP(Tool_Italy!$D124,'AveragePrices&amp;Codes'!$A:$A,'AveragePrices&amp;Codes'!$B:$B),AGRIBALYSE_Raw!$B:$B,AGRIBALYSE_Raw!V:V)*$E124,_xlfn.XLOOKUP(_xlfn.XLOOKUP(Tool_Italy!$D124,'AveragePrices&amp;Codes'!$A:$A,'AveragePrices&amp;Codes'!$B:$B),AGRIBALYSE_Cooked!$C:$C,AGRIBALYSE_Cooked!W:W)*$E124),"")</f>
        <v>0</v>
      </c>
      <c r="T124">
        <f>IFERROR(IF($F124="Raw",_xlfn.XLOOKUP(_xlfn.XLOOKUP(Tool_Italy!$D124,'AveragePrices&amp;Codes'!$A:$A,'AveragePrices&amp;Codes'!$B:$B),AGRIBALYSE_Raw!$B:$B,AGRIBALYSE_Raw!W:W)*$E124,_xlfn.XLOOKUP(_xlfn.XLOOKUP(Tool_Italy!$D124,'AveragePrices&amp;Codes'!$A:$A,'AveragePrices&amp;Codes'!$B:$B),AGRIBALYSE_Cooked!$C:$C,AGRIBALYSE_Cooked!X:X)*$E124),"")</f>
        <v>0</v>
      </c>
      <c r="U124">
        <f>IFERROR(IF($F124="Raw",_xlfn.XLOOKUP(_xlfn.XLOOKUP(Tool_Italy!$D124,'AveragePrices&amp;Codes'!$A:$A,'AveragePrices&amp;Codes'!$B:$B),AGRIBALYSE_Raw!$B:$B,AGRIBALYSE_Raw!X:X)*$E124,_xlfn.XLOOKUP(_xlfn.XLOOKUP(Tool_Italy!$D124,'AveragePrices&amp;Codes'!$A:$A,'AveragePrices&amp;Codes'!$B:$B),AGRIBALYSE_Cooked!$C:$C,AGRIBALYSE_Cooked!Y:Y)*$E124),"")</f>
        <v>0</v>
      </c>
      <c r="V124">
        <f>IFERROR(IF($F124="Raw",_xlfn.XLOOKUP(_xlfn.XLOOKUP(Tool_Italy!$D124,'AveragePrices&amp;Codes'!$A:$A,'AveragePrices&amp;Codes'!$B:$B),AGRIBALYSE_Raw!$B:$B,AGRIBALYSE_Raw!Y:Y)*$E124,_xlfn.XLOOKUP(_xlfn.XLOOKUP(Tool_Italy!$D124,'AveragePrices&amp;Codes'!$A:$A,'AveragePrices&amp;Codes'!$B:$B),AGRIBALYSE_Cooked!$C:$C,AGRIBALYSE_Cooked!Z:Z)*$E124),"")</f>
        <v>0</v>
      </c>
      <c r="W124">
        <f>IFERROR(IF($F124="Raw",_xlfn.XLOOKUP(_xlfn.XLOOKUP(Tool_Italy!$D124,'AveragePrices&amp;Codes'!$A:$A,'AveragePrices&amp;Codes'!$B:$B),AGRIBALYSE_Raw!$B:$B,AGRIBALYSE_Raw!Z:Z)*$E124,_xlfn.XLOOKUP(_xlfn.XLOOKUP(Tool_Italy!$D124,'AveragePrices&amp;Codes'!$A:$A,'AveragePrices&amp;Codes'!$B:$B),AGRIBALYSE_Cooked!$C:$C,AGRIBALYSE_Cooked!AA:AA)*$E124),"")</f>
        <v>0</v>
      </c>
      <c r="X124">
        <f>IFERROR(IF($F124="Raw",_xlfn.XLOOKUP(_xlfn.XLOOKUP(Tool_Italy!$D124,'AveragePrices&amp;Codes'!$A:$A,'AveragePrices&amp;Codes'!$B:$B),AGRIBALYSE_Raw!$B:$B,AGRIBALYSE_Raw!AA:AA)*$E124,_xlfn.XLOOKUP(_xlfn.XLOOKUP(Tool_Italy!$D124,'AveragePrices&amp;Codes'!$A:$A,'AveragePrices&amp;Codes'!$B:$B),AGRIBALYSE_Cooked!$C:$C,AGRIBALYSE_Cooked!AB:AB)*$E124),"")</f>
        <v>0</v>
      </c>
      <c r="Y124">
        <f>IFERROR(IF($F124="Raw",_xlfn.XLOOKUP(_xlfn.XLOOKUP(Tool_Italy!$D124,'AveragePrices&amp;Codes'!$A:$A,'AveragePrices&amp;Codes'!$B:$B),AGRIBALYSE_Raw!$B:$B,AGRIBALYSE_Raw!AB:AB)*$E124,_xlfn.XLOOKUP(_xlfn.XLOOKUP(Tool_Italy!$D124,'AveragePrices&amp;Codes'!$A:$A,'AveragePrices&amp;Codes'!$B:$B),AGRIBALYSE_Cooked!$C:$C,AGRIBALYSE_Cooked!AC:AC)*$E124),"")</f>
        <v>0</v>
      </c>
      <c r="Z124">
        <f>IFERROR(IF($F124="Raw",_xlfn.XLOOKUP(_xlfn.XLOOKUP(Tool_Italy!$D124,'AveragePrices&amp;Codes'!$A:$A,'AveragePrices&amp;Codes'!$B:$B),AGRIBALYSE_Raw!$B:$B,AGRIBALYSE_Raw!AC:AC)*$E124,_xlfn.XLOOKUP(_xlfn.XLOOKUP(Tool_Italy!$D124,'AveragePrices&amp;Codes'!$A:$A,'AveragePrices&amp;Codes'!$B:$B),AGRIBALYSE_Cooked!$C:$C,AGRIBALYSE_Cooked!AD:AD)*$E124),"")</f>
        <v>0</v>
      </c>
      <c r="AA124">
        <f>IFERROR(IF($F124="Raw",_xlfn.XLOOKUP(_xlfn.XLOOKUP(Tool_Italy!$D124,'AveragePrices&amp;Codes'!$A:$A,'AveragePrices&amp;Codes'!$B:$B),AGRIBALYSE_Raw!$B:$B,AGRIBALYSE_Raw!AD:AD)*$E124,_xlfn.XLOOKUP(_xlfn.XLOOKUP(Tool_Italy!$D124,'AveragePrices&amp;Codes'!$A:$A,'AveragePrices&amp;Codes'!$B:$B),AGRIBALYSE_Cooked!$C:$C,AGRIBALYSE_Cooked!AE:AE)*$E124),"")</f>
        <v>0</v>
      </c>
      <c r="AB124" cm="1">
        <f t="array" ref="AB124">IFERROR(_xlfn.XLOOKUP(Tool_Italy!$F124&amp;$E$2,'Cooking methods'!$A:$A&amp;'Cooking methods'!$B:$B,'Cooking methods'!C:C)*$E124,"")</f>
        <v>0</v>
      </c>
      <c r="AC124" cm="1">
        <f t="array" ref="AC124">IFERROR(_xlfn.XLOOKUP(Tool_Italy!$F124&amp;$E$2,'Cooking methods'!$A:$A&amp;'Cooking methods'!$B:$B,'Cooking methods'!D:D)*$E124,"")</f>
        <v>0</v>
      </c>
      <c r="AD124" cm="1">
        <f t="array" ref="AD124">IFERROR(_xlfn.XLOOKUP(Tool_Italy!$F124&amp;$E$2,'Cooking methods'!$A:$A&amp;'Cooking methods'!$B:$B,'Cooking methods'!E:E)*$E124,"")</f>
        <v>0</v>
      </c>
      <c r="AE124" cm="1">
        <f t="array" ref="AE124">IFERROR(_xlfn.XLOOKUP(Tool_Italy!$F124&amp;$E$2,'Cooking methods'!$A:$A&amp;'Cooking methods'!$B:$B,'Cooking methods'!F:F)*$E124,"")</f>
        <v>0</v>
      </c>
      <c r="AF124" cm="1">
        <f t="array" ref="AF124">IFERROR(_xlfn.XLOOKUP(Tool_Italy!$F124&amp;$E$2,'Cooking methods'!$A:$A&amp;'Cooking methods'!$B:$B,'Cooking methods'!G:G)*$E124,"")</f>
        <v>0</v>
      </c>
      <c r="AG124" cm="1">
        <f t="array" ref="AG124">IFERROR(_xlfn.XLOOKUP(Tool_Italy!$F124&amp;$E$2,'Cooking methods'!$A:$A&amp;'Cooking methods'!$B:$B,'Cooking methods'!H:H)*$E124,"")</f>
        <v>0</v>
      </c>
      <c r="AH124" cm="1">
        <f t="array" ref="AH124">IFERROR(_xlfn.XLOOKUP(Tool_Italy!$F124&amp;$E$2,'Cooking methods'!$A:$A&amp;'Cooking methods'!$B:$B,'Cooking methods'!I:I)*$E124,"")</f>
        <v>0</v>
      </c>
      <c r="AI124" cm="1">
        <f t="array" ref="AI124">IFERROR(_xlfn.XLOOKUP(Tool_Italy!$F124&amp;$E$2,'Cooking methods'!$A:$A&amp;'Cooking methods'!$B:$B,'Cooking methods'!J:J)*$E124,"")</f>
        <v>0</v>
      </c>
      <c r="AJ124" cm="1">
        <f t="array" ref="AJ124">IFERROR(_xlfn.XLOOKUP(Tool_Italy!$F124&amp;$E$2,'Cooking methods'!$A:$A&amp;'Cooking methods'!$B:$B,'Cooking methods'!K:K)*$E124,"")</f>
        <v>0</v>
      </c>
      <c r="AK124" cm="1">
        <f t="array" ref="AK124">IFERROR(_xlfn.XLOOKUP(Tool_Italy!$F124&amp;$E$2,'Cooking methods'!$A:$A&amp;'Cooking methods'!$B:$B,'Cooking methods'!L:L)*$E124,"")</f>
        <v>0</v>
      </c>
      <c r="AL124" cm="1">
        <f t="array" ref="AL124">IFERROR(_xlfn.XLOOKUP(Tool_Italy!$F124&amp;$E$2,'Cooking methods'!$A:$A&amp;'Cooking methods'!$B:$B,'Cooking methods'!M:M)*$E124,"")</f>
        <v>0</v>
      </c>
      <c r="AM124" cm="1">
        <f t="array" ref="AM124">IFERROR(_xlfn.XLOOKUP(Tool_Italy!$F124&amp;$E$2,'Cooking methods'!$A:$A&amp;'Cooking methods'!$B:$B,'Cooking methods'!N:N)*$E124,"")</f>
        <v>0</v>
      </c>
      <c r="AN124" cm="1">
        <f t="array" ref="AN124">IFERROR(_xlfn.XLOOKUP(Tool_Italy!$F124&amp;$E$2,'Cooking methods'!$A:$A&amp;'Cooking methods'!$B:$B,'Cooking methods'!O:O)*$E124,"")</f>
        <v>0</v>
      </c>
      <c r="AO124" cm="1">
        <f t="array" ref="AO124">IFERROR(_xlfn.XLOOKUP(Tool_Italy!$F124&amp;$E$2,'Cooking methods'!$A:$A&amp;'Cooking methods'!$B:$B,'Cooking methods'!P:P)*$E124,"")</f>
        <v>0</v>
      </c>
      <c r="AP124" cm="1">
        <f t="array" ref="AP124">IFERROR(_xlfn.XLOOKUP(Tool_Italy!$F124&amp;$E$2,'Cooking methods'!$A:$A&amp;'Cooking methods'!$B:$B,'Cooking methods'!Q:Q)*$E124,"")</f>
        <v>0</v>
      </c>
      <c r="AQ124" cm="1">
        <f t="array" ref="AQ124">IFERROR(_xlfn.XLOOKUP(Tool_Italy!$F124&amp;$E$2,'Cooking methods'!$A:$A&amp;'Cooking methods'!$B:$B,'Cooking methods'!R:R)*$E124,"")</f>
        <v>0</v>
      </c>
      <c r="AR124" cm="1">
        <f t="array" ref="AR124">IFERROR(_xlfn.XLOOKUP(Tool_Italy!$G124&amp;$E$2,'Waste management'!$A:$A&amp;'Waste management'!$B:$B,'Waste management'!C:C)*$E124,"")</f>
        <v>0</v>
      </c>
      <c r="AS124" cm="1">
        <f t="array" ref="AS124">IFERROR(_xlfn.XLOOKUP(Tool_Italy!$G124&amp;$E$2,'Waste management'!$A:$A&amp;'Waste management'!$B:$B,'Waste management'!D:D)*$E124,"")</f>
        <v>0</v>
      </c>
      <c r="AT124" cm="1">
        <f t="array" ref="AT124">IFERROR(_xlfn.XLOOKUP(Tool_Italy!$G124&amp;$E$2,'Waste management'!$A:$A&amp;'Waste management'!$B:$B,'Waste management'!E:E)*$E124,"")</f>
        <v>0</v>
      </c>
      <c r="AU124" cm="1">
        <f t="array" ref="AU124">IFERROR(_xlfn.XLOOKUP(Tool_Italy!$G124&amp;$E$2,'Waste management'!$A:$A&amp;'Waste management'!$B:$B,'Waste management'!F:F)*$E124,"")</f>
        <v>0</v>
      </c>
      <c r="AV124" cm="1">
        <f t="array" ref="AV124">IFERROR(_xlfn.XLOOKUP(Tool_Italy!$G124&amp;$E$2,'Waste management'!$A:$A&amp;'Waste management'!$B:$B,'Waste management'!G:G)*$E124,"")</f>
        <v>0</v>
      </c>
      <c r="AW124" cm="1">
        <f t="array" ref="AW124">IFERROR(_xlfn.XLOOKUP(Tool_Italy!$G124&amp;$E$2,'Waste management'!$A:$A&amp;'Waste management'!$B:$B,'Waste management'!H:H)*$E124,"")</f>
        <v>0</v>
      </c>
      <c r="AX124" cm="1">
        <f t="array" ref="AX124">IFERROR(_xlfn.XLOOKUP(Tool_Italy!$G124&amp;$E$2,'Waste management'!$A:$A&amp;'Waste management'!$B:$B,'Waste management'!I:I)*$E124,"")</f>
        <v>0</v>
      </c>
      <c r="AY124" cm="1">
        <f t="array" ref="AY124">IFERROR(_xlfn.XLOOKUP(Tool_Italy!$G124&amp;$E$2,'Waste management'!$A:$A&amp;'Waste management'!$B:$B,'Waste management'!J:J)*$E124,"")</f>
        <v>0</v>
      </c>
      <c r="AZ124" cm="1">
        <f t="array" ref="AZ124">IFERROR(_xlfn.XLOOKUP(Tool_Italy!$G124&amp;$E$2,'Waste management'!$A:$A&amp;'Waste management'!$B:$B,'Waste management'!K:K)*$E124,"")</f>
        <v>0</v>
      </c>
      <c r="BA124" cm="1">
        <f t="array" ref="BA124">IFERROR(_xlfn.XLOOKUP(Tool_Italy!$G124&amp;$E$2,'Waste management'!$A:$A&amp;'Waste management'!$B:$B,'Waste management'!L:L)*$E124,"")</f>
        <v>0</v>
      </c>
      <c r="BB124" cm="1">
        <f t="array" ref="BB124">IFERROR(_xlfn.XLOOKUP(Tool_Italy!$G124&amp;$E$2,'Waste management'!$A:$A&amp;'Waste management'!$B:$B,'Waste management'!M:M)*$E124,"")</f>
        <v>0</v>
      </c>
      <c r="BC124" cm="1">
        <f t="array" ref="BC124">IFERROR(_xlfn.XLOOKUP(Tool_Italy!$G124&amp;$E$2,'Waste management'!$A:$A&amp;'Waste management'!$B:$B,'Waste management'!N:N)*$E124,"")</f>
        <v>0</v>
      </c>
      <c r="BD124" cm="1">
        <f t="array" ref="BD124">IFERROR(_xlfn.XLOOKUP(Tool_Italy!$G124&amp;$E$2,'Waste management'!$A:$A&amp;'Waste management'!$B:$B,'Waste management'!O:O)*$E124,"")</f>
        <v>0</v>
      </c>
      <c r="BE124" cm="1">
        <f t="array" ref="BE124">IFERROR(_xlfn.XLOOKUP(Tool_Italy!$G124&amp;$E$2,'Waste management'!$A:$A&amp;'Waste management'!$B:$B,'Waste management'!P:P)*$E124,"")</f>
        <v>0</v>
      </c>
      <c r="BF124" cm="1">
        <f t="array" ref="BF124">IFERROR(_xlfn.XLOOKUP(Tool_Italy!$G124&amp;$E$2,'Waste management'!$A:$A&amp;'Waste management'!$B:$B,'Waste management'!Q:Q)*$E124,"")</f>
        <v>0</v>
      </c>
      <c r="BG124" cm="1">
        <f t="array" ref="BG124">IFERROR(_xlfn.XLOOKUP(Tool_Italy!$G124&amp;$E$2,'Waste management'!$A:$A&amp;'Waste management'!$B:$B,'Waste management'!R:R)*$E124,"")</f>
        <v>0</v>
      </c>
      <c r="BH124">
        <f>IFERROR((L124+AR124+AB124)*_xlfn.XLOOKUP(Tool_Italy!BH$4,Monetization_Factors!$A:$A,Monetization_Factors!$D:$D),"")</f>
        <v>0</v>
      </c>
      <c r="BI124">
        <f>IFERROR((M124+AS124+AC124)*_xlfn.XLOOKUP(Tool_Italy!BI$4,Monetization_Factors!$A:$A,Monetization_Factors!$D:$D),"")</f>
        <v>0</v>
      </c>
      <c r="BJ124">
        <f>IFERROR((N124+AT124+AD124)*_xlfn.XLOOKUP(Tool_Italy!BJ$4,Monetization_Factors!$A:$A,Monetization_Factors!$D:$D),"")</f>
        <v>0</v>
      </c>
      <c r="BK124">
        <f>IFERROR((O124+AU124+AE124)*_xlfn.XLOOKUP(Tool_Italy!BK$4,Monetization_Factors!$A:$A,Monetization_Factors!$D:$D),"")</f>
        <v>0</v>
      </c>
      <c r="BL124">
        <f>IFERROR((P124+AV124+AF124)*_xlfn.XLOOKUP(Tool_Italy!BL$4,Monetization_Factors!$A:$A,Monetization_Factors!$D:$D),"")</f>
        <v>0</v>
      </c>
      <c r="BM124">
        <f>IFERROR((Q124+AW124+AG124)*_xlfn.XLOOKUP(Tool_Italy!BM$4,Monetization_Factors!$A:$A,Monetization_Factors!$D:$D),"")</f>
        <v>0</v>
      </c>
      <c r="BN124">
        <f>IFERROR((R124+AX124+AH124)*_xlfn.XLOOKUP(Tool_Italy!BN$4,Monetization_Factors!$A:$A,Monetization_Factors!$D:$D),"")</f>
        <v>0</v>
      </c>
      <c r="BO124">
        <f>IFERROR((S124+AY124+AI124)*_xlfn.XLOOKUP(Tool_Italy!BO$4,Monetization_Factors!$A:$A,Monetization_Factors!$D:$D),"")</f>
        <v>0</v>
      </c>
      <c r="BP124">
        <f>IFERROR((T124+AZ124+AJ124)*_xlfn.XLOOKUP(Tool_Italy!BP$4,Monetization_Factors!$A:$A,Monetization_Factors!$D:$D),"")</f>
        <v>0</v>
      </c>
      <c r="BQ124">
        <f>IFERROR((U124+BA124+AK124)*_xlfn.XLOOKUP(Tool_Italy!BQ$4,Monetization_Factors!$A:$A,Monetization_Factors!$D:$D),"")</f>
        <v>0</v>
      </c>
      <c r="BR124" t="str">
        <f>IFERROR((V124+BB124+AL124)*_xlfn.XLOOKUP(Tool_Italy!BR$4,Monetization_Factors!$A:$A,Monetization_Factors!$D:$D),"")</f>
        <v/>
      </c>
      <c r="BS124">
        <f>IFERROR((W124+BC124+AM124)*_xlfn.XLOOKUP(Tool_Italy!BS$4,Monetization_Factors!$A:$A,Monetization_Factors!$D:$D),"")</f>
        <v>0</v>
      </c>
      <c r="BT124">
        <f>IFERROR((X124+BD124+AN124)*_xlfn.XLOOKUP(Tool_Italy!BT$4,Monetization_Factors!$A:$A,Monetization_Factors!$D:$D),"")</f>
        <v>0</v>
      </c>
      <c r="BU124">
        <f>IFERROR((Y124+BE124+AO124)*_xlfn.XLOOKUP(Tool_Italy!BU$4,Monetization_Factors!$A:$A,Monetization_Factors!$D:$D),"")</f>
        <v>0</v>
      </c>
      <c r="BV124">
        <f>IFERROR((Z124+BF124+AP124)*_xlfn.XLOOKUP(Tool_Italy!BV$4,Monetization_Factors!$A:$A,Monetization_Factors!$D:$D),"")</f>
        <v>0</v>
      </c>
      <c r="BW124">
        <f>IFERROR((AA124+BG124+AQ124)*_xlfn.XLOOKUP(Tool_Italy!BW$4,Monetization_Factors!$A:$A,Monetization_Factors!$D:$D),"")</f>
        <v>0</v>
      </c>
      <c r="BX124" s="38" t="str" cm="1">
        <f t="array" ref="BX124">IFERROR(_xlfn.IFS(I124&lt;&gt;0,I124*E124,I124="",J124*E124),"")</f>
        <v/>
      </c>
      <c r="BY124" s="38">
        <f t="shared" si="67"/>
        <v>0</v>
      </c>
      <c r="BZ124" s="38">
        <f t="shared" si="71"/>
        <v>0</v>
      </c>
      <c r="CA124" s="38">
        <f t="shared" si="68"/>
        <v>0</v>
      </c>
      <c r="CB124">
        <f t="shared" si="102"/>
        <v>0</v>
      </c>
      <c r="CC124">
        <f t="shared" si="72"/>
        <v>0</v>
      </c>
      <c r="CD124">
        <f t="shared" si="73"/>
        <v>0</v>
      </c>
      <c r="CE124">
        <f t="shared" si="74"/>
        <v>0</v>
      </c>
      <c r="CF124">
        <f t="shared" si="75"/>
        <v>0</v>
      </c>
      <c r="CG124">
        <f t="shared" si="76"/>
        <v>0</v>
      </c>
      <c r="CH124">
        <f t="shared" si="77"/>
        <v>0</v>
      </c>
      <c r="CI124">
        <f t="shared" si="78"/>
        <v>0</v>
      </c>
      <c r="CJ124">
        <f t="shared" si="79"/>
        <v>0</v>
      </c>
      <c r="CK124">
        <f t="shared" si="80"/>
        <v>0</v>
      </c>
      <c r="CL124">
        <f t="shared" si="81"/>
        <v>0</v>
      </c>
      <c r="CM124">
        <f t="shared" si="82"/>
        <v>0</v>
      </c>
      <c r="CN124">
        <f t="shared" si="83"/>
        <v>0</v>
      </c>
      <c r="CO124">
        <f t="shared" si="84"/>
        <v>0</v>
      </c>
      <c r="CP124">
        <f t="shared" si="85"/>
        <v>0</v>
      </c>
      <c r="CQ124">
        <f t="shared" si="86"/>
        <v>0</v>
      </c>
      <c r="CR124">
        <f t="shared" si="103"/>
        <v>0</v>
      </c>
      <c r="CS124">
        <f t="shared" si="87"/>
        <v>0</v>
      </c>
      <c r="CT124">
        <f t="shared" si="88"/>
        <v>0</v>
      </c>
      <c r="CU124">
        <f t="shared" si="89"/>
        <v>0</v>
      </c>
      <c r="CV124">
        <f t="shared" si="90"/>
        <v>0</v>
      </c>
      <c r="CW124">
        <f t="shared" si="91"/>
        <v>0</v>
      </c>
      <c r="CX124">
        <f t="shared" si="92"/>
        <v>0</v>
      </c>
      <c r="CY124">
        <f t="shared" si="93"/>
        <v>0</v>
      </c>
      <c r="CZ124">
        <f t="shared" si="94"/>
        <v>0</v>
      </c>
      <c r="DA124">
        <f t="shared" si="95"/>
        <v>0</v>
      </c>
      <c r="DB124">
        <f t="shared" si="96"/>
        <v>0</v>
      </c>
      <c r="DC124">
        <f t="shared" si="97"/>
        <v>0</v>
      </c>
      <c r="DD124">
        <f t="shared" si="98"/>
        <v>0</v>
      </c>
      <c r="DE124">
        <f t="shared" si="99"/>
        <v>0</v>
      </c>
      <c r="DF124">
        <f t="shared" si="100"/>
        <v>0</v>
      </c>
      <c r="DG124">
        <f t="shared" si="101"/>
        <v>0</v>
      </c>
      <c r="DH124" s="5" t="str">
        <f>IFERROR(((((L124+AB124)*(1/$H124))+AR124)/$F$2)/($B$2*('CAR.CAP_per person'!B$2)/(_xlfn.XLOOKUP($E$2,EU_countries_GDP!$A$2:$A$29,EU_countries_GDP!$E$2:$E$29))),"")</f>
        <v/>
      </c>
      <c r="DI124" s="5" t="str">
        <f>IFERROR(((((M124+AC124)*(1/$H124))+AS124)/$F$2)/($B$2*('CAR.CAP_per person'!C$2)/(_xlfn.XLOOKUP($E$2,EU_countries_GDP!$A$2:$A$29,EU_countries_GDP!$E$2:$E$29))),"")</f>
        <v/>
      </c>
      <c r="DJ124" s="5" t="str">
        <f>IFERROR(((((N124+AD124)*(1/$H124))+AT124)/$F$2)/($B$2*('CAR.CAP_per person'!D$2)/(_xlfn.XLOOKUP($E$2,EU_countries_GDP!$A$2:$A$29,EU_countries_GDP!$E$2:$E$29))),"")</f>
        <v/>
      </c>
      <c r="DK124" s="5" t="str">
        <f>IFERROR(((((O124+AE124)*(1/$H124))+AU124)/$F$2)/($B$2*('CAR.CAP_per person'!E$2)/(_xlfn.XLOOKUP($E$2,EU_countries_GDP!$A$2:$A$29,EU_countries_GDP!$E$2:$E$29))),"")</f>
        <v/>
      </c>
      <c r="DL124" s="5" t="str">
        <f>IFERROR(((((P124+AF124)*(1/$H124))+AV124)/$F$2)/($B$2*('CAR.CAP_per person'!F$2)/(_xlfn.XLOOKUP($E$2,EU_countries_GDP!$A$2:$A$29,EU_countries_GDP!$E$2:$E$29))),"")</f>
        <v/>
      </c>
      <c r="DM124" s="5" t="str">
        <f>IFERROR(((((Q124+AG124)*(1/$H124))+AW124)/$F$2)/($B$2*('CAR.CAP_per person'!G$2)/(_xlfn.XLOOKUP($E$2,EU_countries_GDP!$A$2:$A$29,EU_countries_GDP!$E$2:$E$29))),"")</f>
        <v/>
      </c>
      <c r="DN124" s="5" t="str">
        <f>IFERROR(((((R124+AH124)*(1/$H124))+AX124)/$F$2)/($B$2*('CAR.CAP_per person'!H$2)/(_xlfn.XLOOKUP($E$2,EU_countries_GDP!$A$2:$A$29,EU_countries_GDP!$E$2:$E$29))),"")</f>
        <v/>
      </c>
      <c r="DO124" s="5" t="str">
        <f>IFERROR(((((S124+AI124)*(1/$H124))+AY124)/$F$2)/($B$2*('CAR.CAP_per person'!I$2)/(_xlfn.XLOOKUP($E$2,EU_countries_GDP!$A$2:$A$29,EU_countries_GDP!$E$2:$E$29))),"")</f>
        <v/>
      </c>
      <c r="DP124" s="5" t="str">
        <f>IFERROR(((((T124+AJ124)*(1/$H124))+AZ124)/$F$2)/($B$2*('CAR.CAP_per person'!J$2)/(_xlfn.XLOOKUP($E$2,EU_countries_GDP!$A$2:$A$29,EU_countries_GDP!$E$2:$E$29))),"")</f>
        <v/>
      </c>
      <c r="DQ124" s="5" t="str">
        <f>IFERROR(((((U124+AK124)*(1/$H124))+BA124)/$F$2)/($B$2*('CAR.CAP_per person'!K$2)/(_xlfn.XLOOKUP($E$2,EU_countries_GDP!$A$2:$A$29,EU_countries_GDP!$E$2:$E$29))),"")</f>
        <v/>
      </c>
      <c r="DR124" s="5" t="str">
        <f>IFERROR(((((V124+AL124)*(1/$H124))+BB124)/$F$2)/($B$2*('CAR.CAP_per person'!L$2)/(_xlfn.XLOOKUP($E$2,EU_countries_GDP!$A$2:$A$29,EU_countries_GDP!$E$2:$E$29))),"")</f>
        <v/>
      </c>
      <c r="DS124" s="5" t="str">
        <f>IFERROR(((((W124+AM124)*(1/$H124))+BC124)/$F$2)/($B$2*('CAR.CAP_per person'!M$2)/(_xlfn.XLOOKUP($E$2,EU_countries_GDP!$A$2:$A$29,EU_countries_GDP!$E$2:$E$29))),"")</f>
        <v/>
      </c>
      <c r="DT124" s="5" t="str">
        <f>IFERROR(((((X124+AN124)*(1/$H124))+BD124)/$F$2)/($B$2*('CAR.CAP_per person'!N$2)/(_xlfn.XLOOKUP($E$2,EU_countries_GDP!$A$2:$A$29,EU_countries_GDP!$E$2:$E$29))),"")</f>
        <v/>
      </c>
      <c r="DU124" s="5" t="str">
        <f>IFERROR(((((Y124+AO124)*(1/$H124))+BE124)/$F$2)/($B$2*('CAR.CAP_per person'!O$2)/(_xlfn.XLOOKUP($E$2,EU_countries_GDP!$A$2:$A$29,EU_countries_GDP!$E$2:$E$29))),"")</f>
        <v/>
      </c>
      <c r="DV124" s="5" t="str">
        <f>IFERROR(((((Z124+AP124)*(1/$H124))+BF124)/$F$2)/($B$2*('CAR.CAP_per person'!P$2)/(_xlfn.XLOOKUP($E$2,EU_countries_GDP!$A$2:$A$29,EU_countries_GDP!$E$2:$E$29))),"")</f>
        <v/>
      </c>
      <c r="DW124" s="5" t="str">
        <f>IFERROR(((((AA124+AQ124)*(1/$H124))+BG124)/$F$2)/($B$2*('CAR.CAP_per person'!Q$2)/(_xlfn.XLOOKUP($E$2,EU_countries_GDP!$A$2:$A$29,EU_countries_GDP!$E$2:$E$29))),"")</f>
        <v/>
      </c>
    </row>
    <row r="125" spans="1:127">
      <c r="A125" t="s">
        <v>244</v>
      </c>
      <c r="B125" t="str">
        <f>_xlfn.XLOOKUP(D125,Table5[Ingredient],Table5[Category],"",FALSE)</f>
        <v>Vegetables</v>
      </c>
      <c r="C125" s="33" t="s">
        <v>257</v>
      </c>
      <c r="D125" s="33" t="s">
        <v>203</v>
      </c>
      <c r="E125" s="33">
        <v>0</v>
      </c>
      <c r="F125" s="33" t="s">
        <v>182</v>
      </c>
      <c r="G125" s="33" t="s">
        <v>180</v>
      </c>
      <c r="H125" s="91">
        <f>Dataset_IT!M30</f>
        <v>0</v>
      </c>
      <c r="I125" s="33"/>
      <c r="J125" s="37">
        <f>IFERROR(INDEX('AveragePrices&amp;Codes'!G:AG, MATCH($D125, 'AveragePrices&amp;Codes'!$A:$A, 0), MATCH(Tool_Italy!$E$2, 'AveragePrices&amp;Codes'!$G$1:$AG$1, 0)),"")</f>
        <v>0.63722458418584826</v>
      </c>
      <c r="K125" s="37">
        <f>IFERROR(E125/(_xlfn.XLOOKUP(A125,Dataset_IT!$Q$2:$Q$9,Dataset_IT!$R$2:$R$9)),"")</f>
        <v>0</v>
      </c>
      <c r="L125">
        <f>IFERROR(IF($F125="Raw",_xlfn.XLOOKUP(_xlfn.XLOOKUP(Tool_Italy!$D125,'AveragePrices&amp;Codes'!$A:$A,'AveragePrices&amp;Codes'!$B:$B),AGRIBALYSE_Raw!$B:$B,AGRIBALYSE_Raw!O:O)*$E125,_xlfn.XLOOKUP(_xlfn.XLOOKUP(Tool_Italy!$D125,'AveragePrices&amp;Codes'!$A:$A,'AveragePrices&amp;Codes'!$B:$B),AGRIBALYSE_Cooked!$C:$C,AGRIBALYSE_Cooked!P:P)*$E125),"")</f>
        <v>0</v>
      </c>
      <c r="M125">
        <f>IFERROR(IF($F125="Raw",_xlfn.XLOOKUP(_xlfn.XLOOKUP(Tool_Italy!$D125,'AveragePrices&amp;Codes'!$A:$A,'AveragePrices&amp;Codes'!$B:$B),AGRIBALYSE_Raw!$B:$B,AGRIBALYSE_Raw!P:P)*$E125,_xlfn.XLOOKUP(_xlfn.XLOOKUP(Tool_Italy!$D125,'AveragePrices&amp;Codes'!$A:$A,'AveragePrices&amp;Codes'!$B:$B),AGRIBALYSE_Cooked!$C:$C,AGRIBALYSE_Cooked!Q:Q)*$E125),"")</f>
        <v>0</v>
      </c>
      <c r="N125">
        <f>IFERROR(IF($F125="Raw",_xlfn.XLOOKUP(_xlfn.XLOOKUP(Tool_Italy!$D125,'AveragePrices&amp;Codes'!$A:$A,'AveragePrices&amp;Codes'!$B:$B),AGRIBALYSE_Raw!$B:$B,AGRIBALYSE_Raw!Q:Q)*$E125,_xlfn.XLOOKUP(_xlfn.XLOOKUP(Tool_Italy!$D125,'AveragePrices&amp;Codes'!$A:$A,'AveragePrices&amp;Codes'!$B:$B),AGRIBALYSE_Cooked!$C:$C,AGRIBALYSE_Cooked!R:R)*$E125),"")</f>
        <v>0</v>
      </c>
      <c r="O125">
        <f>IFERROR(IF($F125="Raw",_xlfn.XLOOKUP(_xlfn.XLOOKUP(Tool_Italy!$D125,'AveragePrices&amp;Codes'!$A:$A,'AveragePrices&amp;Codes'!$B:$B),AGRIBALYSE_Raw!$B:$B,AGRIBALYSE_Raw!R:R)*$E125,_xlfn.XLOOKUP(_xlfn.XLOOKUP(Tool_Italy!$D125,'AveragePrices&amp;Codes'!$A:$A,'AveragePrices&amp;Codes'!$B:$B),AGRIBALYSE_Cooked!$C:$C,AGRIBALYSE_Cooked!S:S)*$E125),"")</f>
        <v>0</v>
      </c>
      <c r="P125">
        <f>IFERROR(IF($F125="Raw",_xlfn.XLOOKUP(_xlfn.XLOOKUP(Tool_Italy!$D125,'AveragePrices&amp;Codes'!$A:$A,'AveragePrices&amp;Codes'!$B:$B),AGRIBALYSE_Raw!$B:$B,AGRIBALYSE_Raw!S:S)*$E125,_xlfn.XLOOKUP(_xlfn.XLOOKUP(Tool_Italy!$D125,'AveragePrices&amp;Codes'!$A:$A,'AveragePrices&amp;Codes'!$B:$B),AGRIBALYSE_Cooked!$C:$C,AGRIBALYSE_Cooked!T:T)*$E125),"")</f>
        <v>0</v>
      </c>
      <c r="Q125">
        <f>IFERROR(IF($F125="Raw",_xlfn.XLOOKUP(_xlfn.XLOOKUP(Tool_Italy!$D125,'AveragePrices&amp;Codes'!$A:$A,'AveragePrices&amp;Codes'!$B:$B),AGRIBALYSE_Raw!$B:$B,AGRIBALYSE_Raw!T:T)*$E125,_xlfn.XLOOKUP(_xlfn.XLOOKUP(Tool_Italy!$D125,'AveragePrices&amp;Codes'!$A:$A,'AveragePrices&amp;Codes'!$B:$B),AGRIBALYSE_Cooked!$C:$C,AGRIBALYSE_Cooked!U:U)*$E125),"")</f>
        <v>0</v>
      </c>
      <c r="R125">
        <f>IFERROR(IF($F125="Raw",_xlfn.XLOOKUP(_xlfn.XLOOKUP(Tool_Italy!$D125,'AveragePrices&amp;Codes'!$A:$A,'AveragePrices&amp;Codes'!$B:$B),AGRIBALYSE_Raw!$B:$B,AGRIBALYSE_Raw!U:U)*$E125,_xlfn.XLOOKUP(_xlfn.XLOOKUP(Tool_Italy!$D125,'AveragePrices&amp;Codes'!$A:$A,'AveragePrices&amp;Codes'!$B:$B),AGRIBALYSE_Cooked!$C:$C,AGRIBALYSE_Cooked!V:V)*$E125),"")</f>
        <v>0</v>
      </c>
      <c r="S125">
        <f>IFERROR(IF($F125="Raw",_xlfn.XLOOKUP(_xlfn.XLOOKUP(Tool_Italy!$D125,'AveragePrices&amp;Codes'!$A:$A,'AveragePrices&amp;Codes'!$B:$B),AGRIBALYSE_Raw!$B:$B,AGRIBALYSE_Raw!V:V)*$E125,_xlfn.XLOOKUP(_xlfn.XLOOKUP(Tool_Italy!$D125,'AveragePrices&amp;Codes'!$A:$A,'AveragePrices&amp;Codes'!$B:$B),AGRIBALYSE_Cooked!$C:$C,AGRIBALYSE_Cooked!W:W)*$E125),"")</f>
        <v>0</v>
      </c>
      <c r="T125">
        <f>IFERROR(IF($F125="Raw",_xlfn.XLOOKUP(_xlfn.XLOOKUP(Tool_Italy!$D125,'AveragePrices&amp;Codes'!$A:$A,'AveragePrices&amp;Codes'!$B:$B),AGRIBALYSE_Raw!$B:$B,AGRIBALYSE_Raw!W:W)*$E125,_xlfn.XLOOKUP(_xlfn.XLOOKUP(Tool_Italy!$D125,'AveragePrices&amp;Codes'!$A:$A,'AveragePrices&amp;Codes'!$B:$B),AGRIBALYSE_Cooked!$C:$C,AGRIBALYSE_Cooked!X:X)*$E125),"")</f>
        <v>0</v>
      </c>
      <c r="U125">
        <f>IFERROR(IF($F125="Raw",_xlfn.XLOOKUP(_xlfn.XLOOKUP(Tool_Italy!$D125,'AveragePrices&amp;Codes'!$A:$A,'AveragePrices&amp;Codes'!$B:$B),AGRIBALYSE_Raw!$B:$B,AGRIBALYSE_Raw!X:X)*$E125,_xlfn.XLOOKUP(_xlfn.XLOOKUP(Tool_Italy!$D125,'AveragePrices&amp;Codes'!$A:$A,'AveragePrices&amp;Codes'!$B:$B),AGRIBALYSE_Cooked!$C:$C,AGRIBALYSE_Cooked!Y:Y)*$E125),"")</f>
        <v>0</v>
      </c>
      <c r="V125">
        <f>IFERROR(IF($F125="Raw",_xlfn.XLOOKUP(_xlfn.XLOOKUP(Tool_Italy!$D125,'AveragePrices&amp;Codes'!$A:$A,'AveragePrices&amp;Codes'!$B:$B),AGRIBALYSE_Raw!$B:$B,AGRIBALYSE_Raw!Y:Y)*$E125,_xlfn.XLOOKUP(_xlfn.XLOOKUP(Tool_Italy!$D125,'AveragePrices&amp;Codes'!$A:$A,'AveragePrices&amp;Codes'!$B:$B),AGRIBALYSE_Cooked!$C:$C,AGRIBALYSE_Cooked!Z:Z)*$E125),"")</f>
        <v>0</v>
      </c>
      <c r="W125">
        <f>IFERROR(IF($F125="Raw",_xlfn.XLOOKUP(_xlfn.XLOOKUP(Tool_Italy!$D125,'AveragePrices&amp;Codes'!$A:$A,'AveragePrices&amp;Codes'!$B:$B),AGRIBALYSE_Raw!$B:$B,AGRIBALYSE_Raw!Z:Z)*$E125,_xlfn.XLOOKUP(_xlfn.XLOOKUP(Tool_Italy!$D125,'AveragePrices&amp;Codes'!$A:$A,'AveragePrices&amp;Codes'!$B:$B),AGRIBALYSE_Cooked!$C:$C,AGRIBALYSE_Cooked!AA:AA)*$E125),"")</f>
        <v>0</v>
      </c>
      <c r="X125">
        <f>IFERROR(IF($F125="Raw",_xlfn.XLOOKUP(_xlfn.XLOOKUP(Tool_Italy!$D125,'AveragePrices&amp;Codes'!$A:$A,'AveragePrices&amp;Codes'!$B:$B),AGRIBALYSE_Raw!$B:$B,AGRIBALYSE_Raw!AA:AA)*$E125,_xlfn.XLOOKUP(_xlfn.XLOOKUP(Tool_Italy!$D125,'AveragePrices&amp;Codes'!$A:$A,'AveragePrices&amp;Codes'!$B:$B),AGRIBALYSE_Cooked!$C:$C,AGRIBALYSE_Cooked!AB:AB)*$E125),"")</f>
        <v>0</v>
      </c>
      <c r="Y125">
        <f>IFERROR(IF($F125="Raw",_xlfn.XLOOKUP(_xlfn.XLOOKUP(Tool_Italy!$D125,'AveragePrices&amp;Codes'!$A:$A,'AveragePrices&amp;Codes'!$B:$B),AGRIBALYSE_Raw!$B:$B,AGRIBALYSE_Raw!AB:AB)*$E125,_xlfn.XLOOKUP(_xlfn.XLOOKUP(Tool_Italy!$D125,'AveragePrices&amp;Codes'!$A:$A,'AveragePrices&amp;Codes'!$B:$B),AGRIBALYSE_Cooked!$C:$C,AGRIBALYSE_Cooked!AC:AC)*$E125),"")</f>
        <v>0</v>
      </c>
      <c r="Z125">
        <f>IFERROR(IF($F125="Raw",_xlfn.XLOOKUP(_xlfn.XLOOKUP(Tool_Italy!$D125,'AveragePrices&amp;Codes'!$A:$A,'AveragePrices&amp;Codes'!$B:$B),AGRIBALYSE_Raw!$B:$B,AGRIBALYSE_Raw!AC:AC)*$E125,_xlfn.XLOOKUP(_xlfn.XLOOKUP(Tool_Italy!$D125,'AveragePrices&amp;Codes'!$A:$A,'AveragePrices&amp;Codes'!$B:$B),AGRIBALYSE_Cooked!$C:$C,AGRIBALYSE_Cooked!AD:AD)*$E125),"")</f>
        <v>0</v>
      </c>
      <c r="AA125">
        <f>IFERROR(IF($F125="Raw",_xlfn.XLOOKUP(_xlfn.XLOOKUP(Tool_Italy!$D125,'AveragePrices&amp;Codes'!$A:$A,'AveragePrices&amp;Codes'!$B:$B),AGRIBALYSE_Raw!$B:$B,AGRIBALYSE_Raw!AD:AD)*$E125,_xlfn.XLOOKUP(_xlfn.XLOOKUP(Tool_Italy!$D125,'AveragePrices&amp;Codes'!$A:$A,'AveragePrices&amp;Codes'!$B:$B),AGRIBALYSE_Cooked!$C:$C,AGRIBALYSE_Cooked!AE:AE)*$E125),"")</f>
        <v>0</v>
      </c>
      <c r="AB125" cm="1">
        <f t="array" ref="AB125">IFERROR(_xlfn.XLOOKUP(Tool_Italy!$F125&amp;$E$2,'Cooking methods'!$A:$A&amp;'Cooking methods'!$B:$B,'Cooking methods'!C:C)*$E125,"")</f>
        <v>0</v>
      </c>
      <c r="AC125" cm="1">
        <f t="array" ref="AC125">IFERROR(_xlfn.XLOOKUP(Tool_Italy!$F125&amp;$E$2,'Cooking methods'!$A:$A&amp;'Cooking methods'!$B:$B,'Cooking methods'!D:D)*$E125,"")</f>
        <v>0</v>
      </c>
      <c r="AD125" cm="1">
        <f t="array" ref="AD125">IFERROR(_xlfn.XLOOKUP(Tool_Italy!$F125&amp;$E$2,'Cooking methods'!$A:$A&amp;'Cooking methods'!$B:$B,'Cooking methods'!E:E)*$E125,"")</f>
        <v>0</v>
      </c>
      <c r="AE125" cm="1">
        <f t="array" ref="AE125">IFERROR(_xlfn.XLOOKUP(Tool_Italy!$F125&amp;$E$2,'Cooking methods'!$A:$A&amp;'Cooking methods'!$B:$B,'Cooking methods'!F:F)*$E125,"")</f>
        <v>0</v>
      </c>
      <c r="AF125" cm="1">
        <f t="array" ref="AF125">IFERROR(_xlfn.XLOOKUP(Tool_Italy!$F125&amp;$E$2,'Cooking methods'!$A:$A&amp;'Cooking methods'!$B:$B,'Cooking methods'!G:G)*$E125,"")</f>
        <v>0</v>
      </c>
      <c r="AG125" cm="1">
        <f t="array" ref="AG125">IFERROR(_xlfn.XLOOKUP(Tool_Italy!$F125&amp;$E$2,'Cooking methods'!$A:$A&amp;'Cooking methods'!$B:$B,'Cooking methods'!H:H)*$E125,"")</f>
        <v>0</v>
      </c>
      <c r="AH125" cm="1">
        <f t="array" ref="AH125">IFERROR(_xlfn.XLOOKUP(Tool_Italy!$F125&amp;$E$2,'Cooking methods'!$A:$A&amp;'Cooking methods'!$B:$B,'Cooking methods'!I:I)*$E125,"")</f>
        <v>0</v>
      </c>
      <c r="AI125" cm="1">
        <f t="array" ref="AI125">IFERROR(_xlfn.XLOOKUP(Tool_Italy!$F125&amp;$E$2,'Cooking methods'!$A:$A&amp;'Cooking methods'!$B:$B,'Cooking methods'!J:J)*$E125,"")</f>
        <v>0</v>
      </c>
      <c r="AJ125" cm="1">
        <f t="array" ref="AJ125">IFERROR(_xlfn.XLOOKUP(Tool_Italy!$F125&amp;$E$2,'Cooking methods'!$A:$A&amp;'Cooking methods'!$B:$B,'Cooking methods'!K:K)*$E125,"")</f>
        <v>0</v>
      </c>
      <c r="AK125" cm="1">
        <f t="array" ref="AK125">IFERROR(_xlfn.XLOOKUP(Tool_Italy!$F125&amp;$E$2,'Cooking methods'!$A:$A&amp;'Cooking methods'!$B:$B,'Cooking methods'!L:L)*$E125,"")</f>
        <v>0</v>
      </c>
      <c r="AL125" cm="1">
        <f t="array" ref="AL125">IFERROR(_xlfn.XLOOKUP(Tool_Italy!$F125&amp;$E$2,'Cooking methods'!$A:$A&amp;'Cooking methods'!$B:$B,'Cooking methods'!M:M)*$E125,"")</f>
        <v>0</v>
      </c>
      <c r="AM125" cm="1">
        <f t="array" ref="AM125">IFERROR(_xlfn.XLOOKUP(Tool_Italy!$F125&amp;$E$2,'Cooking methods'!$A:$A&amp;'Cooking methods'!$B:$B,'Cooking methods'!N:N)*$E125,"")</f>
        <v>0</v>
      </c>
      <c r="AN125" cm="1">
        <f t="array" ref="AN125">IFERROR(_xlfn.XLOOKUP(Tool_Italy!$F125&amp;$E$2,'Cooking methods'!$A:$A&amp;'Cooking methods'!$B:$B,'Cooking methods'!O:O)*$E125,"")</f>
        <v>0</v>
      </c>
      <c r="AO125" cm="1">
        <f t="array" ref="AO125">IFERROR(_xlfn.XLOOKUP(Tool_Italy!$F125&amp;$E$2,'Cooking methods'!$A:$A&amp;'Cooking methods'!$B:$B,'Cooking methods'!P:P)*$E125,"")</f>
        <v>0</v>
      </c>
      <c r="AP125" cm="1">
        <f t="array" ref="AP125">IFERROR(_xlfn.XLOOKUP(Tool_Italy!$F125&amp;$E$2,'Cooking methods'!$A:$A&amp;'Cooking methods'!$B:$B,'Cooking methods'!Q:Q)*$E125,"")</f>
        <v>0</v>
      </c>
      <c r="AQ125" cm="1">
        <f t="array" ref="AQ125">IFERROR(_xlfn.XLOOKUP(Tool_Italy!$F125&amp;$E$2,'Cooking methods'!$A:$A&amp;'Cooking methods'!$B:$B,'Cooking methods'!R:R)*$E125,"")</f>
        <v>0</v>
      </c>
      <c r="AR125" cm="1">
        <f t="array" ref="AR125">IFERROR(_xlfn.XLOOKUP(Tool_Italy!$G125&amp;$E$2,'Waste management'!$A:$A&amp;'Waste management'!$B:$B,'Waste management'!C:C)*$E125,"")</f>
        <v>0</v>
      </c>
      <c r="AS125" cm="1">
        <f t="array" ref="AS125">IFERROR(_xlfn.XLOOKUP(Tool_Italy!$G125&amp;$E$2,'Waste management'!$A:$A&amp;'Waste management'!$B:$B,'Waste management'!D:D)*$E125,"")</f>
        <v>0</v>
      </c>
      <c r="AT125" cm="1">
        <f t="array" ref="AT125">IFERROR(_xlfn.XLOOKUP(Tool_Italy!$G125&amp;$E$2,'Waste management'!$A:$A&amp;'Waste management'!$B:$B,'Waste management'!E:E)*$E125,"")</f>
        <v>0</v>
      </c>
      <c r="AU125" cm="1">
        <f t="array" ref="AU125">IFERROR(_xlfn.XLOOKUP(Tool_Italy!$G125&amp;$E$2,'Waste management'!$A:$A&amp;'Waste management'!$B:$B,'Waste management'!F:F)*$E125,"")</f>
        <v>0</v>
      </c>
      <c r="AV125" cm="1">
        <f t="array" ref="AV125">IFERROR(_xlfn.XLOOKUP(Tool_Italy!$G125&amp;$E$2,'Waste management'!$A:$A&amp;'Waste management'!$B:$B,'Waste management'!G:G)*$E125,"")</f>
        <v>0</v>
      </c>
      <c r="AW125" cm="1">
        <f t="array" ref="AW125">IFERROR(_xlfn.XLOOKUP(Tool_Italy!$G125&amp;$E$2,'Waste management'!$A:$A&amp;'Waste management'!$B:$B,'Waste management'!H:H)*$E125,"")</f>
        <v>0</v>
      </c>
      <c r="AX125" cm="1">
        <f t="array" ref="AX125">IFERROR(_xlfn.XLOOKUP(Tool_Italy!$G125&amp;$E$2,'Waste management'!$A:$A&amp;'Waste management'!$B:$B,'Waste management'!I:I)*$E125,"")</f>
        <v>0</v>
      </c>
      <c r="AY125" cm="1">
        <f t="array" ref="AY125">IFERROR(_xlfn.XLOOKUP(Tool_Italy!$G125&amp;$E$2,'Waste management'!$A:$A&amp;'Waste management'!$B:$B,'Waste management'!J:J)*$E125,"")</f>
        <v>0</v>
      </c>
      <c r="AZ125" cm="1">
        <f t="array" ref="AZ125">IFERROR(_xlfn.XLOOKUP(Tool_Italy!$G125&amp;$E$2,'Waste management'!$A:$A&amp;'Waste management'!$B:$B,'Waste management'!K:K)*$E125,"")</f>
        <v>0</v>
      </c>
      <c r="BA125" cm="1">
        <f t="array" ref="BA125">IFERROR(_xlfn.XLOOKUP(Tool_Italy!$G125&amp;$E$2,'Waste management'!$A:$A&amp;'Waste management'!$B:$B,'Waste management'!L:L)*$E125,"")</f>
        <v>0</v>
      </c>
      <c r="BB125" cm="1">
        <f t="array" ref="BB125">IFERROR(_xlfn.XLOOKUP(Tool_Italy!$G125&amp;$E$2,'Waste management'!$A:$A&amp;'Waste management'!$B:$B,'Waste management'!M:M)*$E125,"")</f>
        <v>0</v>
      </c>
      <c r="BC125" cm="1">
        <f t="array" ref="BC125">IFERROR(_xlfn.XLOOKUP(Tool_Italy!$G125&amp;$E$2,'Waste management'!$A:$A&amp;'Waste management'!$B:$B,'Waste management'!N:N)*$E125,"")</f>
        <v>0</v>
      </c>
      <c r="BD125" cm="1">
        <f t="array" ref="BD125">IFERROR(_xlfn.XLOOKUP(Tool_Italy!$G125&amp;$E$2,'Waste management'!$A:$A&amp;'Waste management'!$B:$B,'Waste management'!O:O)*$E125,"")</f>
        <v>0</v>
      </c>
      <c r="BE125" cm="1">
        <f t="array" ref="BE125">IFERROR(_xlfn.XLOOKUP(Tool_Italy!$G125&amp;$E$2,'Waste management'!$A:$A&amp;'Waste management'!$B:$B,'Waste management'!P:P)*$E125,"")</f>
        <v>0</v>
      </c>
      <c r="BF125" cm="1">
        <f t="array" ref="BF125">IFERROR(_xlfn.XLOOKUP(Tool_Italy!$G125&amp;$E$2,'Waste management'!$A:$A&amp;'Waste management'!$B:$B,'Waste management'!Q:Q)*$E125,"")</f>
        <v>0</v>
      </c>
      <c r="BG125" cm="1">
        <f t="array" ref="BG125">IFERROR(_xlfn.XLOOKUP(Tool_Italy!$G125&amp;$E$2,'Waste management'!$A:$A&amp;'Waste management'!$B:$B,'Waste management'!R:R)*$E125,"")</f>
        <v>0</v>
      </c>
      <c r="BH125">
        <f>IFERROR((L125+AR125+AB125)*_xlfn.XLOOKUP(Tool_Italy!BH$4,Monetization_Factors!$A:$A,Monetization_Factors!$D:$D),"")</f>
        <v>0</v>
      </c>
      <c r="BI125">
        <f>IFERROR((M125+AS125+AC125)*_xlfn.XLOOKUP(Tool_Italy!BI$4,Monetization_Factors!$A:$A,Monetization_Factors!$D:$D),"")</f>
        <v>0</v>
      </c>
      <c r="BJ125">
        <f>IFERROR((N125+AT125+AD125)*_xlfn.XLOOKUP(Tool_Italy!BJ$4,Monetization_Factors!$A:$A,Monetization_Factors!$D:$D),"")</f>
        <v>0</v>
      </c>
      <c r="BK125">
        <f>IFERROR((O125+AU125+AE125)*_xlfn.XLOOKUP(Tool_Italy!BK$4,Monetization_Factors!$A:$A,Monetization_Factors!$D:$D),"")</f>
        <v>0</v>
      </c>
      <c r="BL125">
        <f>IFERROR((P125+AV125+AF125)*_xlfn.XLOOKUP(Tool_Italy!BL$4,Monetization_Factors!$A:$A,Monetization_Factors!$D:$D),"")</f>
        <v>0</v>
      </c>
      <c r="BM125">
        <f>IFERROR((Q125+AW125+AG125)*_xlfn.XLOOKUP(Tool_Italy!BM$4,Monetization_Factors!$A:$A,Monetization_Factors!$D:$D),"")</f>
        <v>0</v>
      </c>
      <c r="BN125">
        <f>IFERROR((R125+AX125+AH125)*_xlfn.XLOOKUP(Tool_Italy!BN$4,Monetization_Factors!$A:$A,Monetization_Factors!$D:$D),"")</f>
        <v>0</v>
      </c>
      <c r="BO125">
        <f>IFERROR((S125+AY125+AI125)*_xlfn.XLOOKUP(Tool_Italy!BO$4,Monetization_Factors!$A:$A,Monetization_Factors!$D:$D),"")</f>
        <v>0</v>
      </c>
      <c r="BP125">
        <f>IFERROR((T125+AZ125+AJ125)*_xlfn.XLOOKUP(Tool_Italy!BP$4,Monetization_Factors!$A:$A,Monetization_Factors!$D:$D),"")</f>
        <v>0</v>
      </c>
      <c r="BQ125">
        <f>IFERROR((U125+BA125+AK125)*_xlfn.XLOOKUP(Tool_Italy!BQ$4,Monetization_Factors!$A:$A,Monetization_Factors!$D:$D),"")</f>
        <v>0</v>
      </c>
      <c r="BR125" t="str">
        <f>IFERROR((V125+BB125+AL125)*_xlfn.XLOOKUP(Tool_Italy!BR$4,Monetization_Factors!$A:$A,Monetization_Factors!$D:$D),"")</f>
        <v/>
      </c>
      <c r="BS125">
        <f>IFERROR((W125+BC125+AM125)*_xlfn.XLOOKUP(Tool_Italy!BS$4,Monetization_Factors!$A:$A,Monetization_Factors!$D:$D),"")</f>
        <v>0</v>
      </c>
      <c r="BT125">
        <f>IFERROR((X125+BD125+AN125)*_xlfn.XLOOKUP(Tool_Italy!BT$4,Monetization_Factors!$A:$A,Monetization_Factors!$D:$D),"")</f>
        <v>0</v>
      </c>
      <c r="BU125">
        <f>IFERROR((Y125+BE125+AO125)*_xlfn.XLOOKUP(Tool_Italy!BU$4,Monetization_Factors!$A:$A,Monetization_Factors!$D:$D),"")</f>
        <v>0</v>
      </c>
      <c r="BV125">
        <f>IFERROR((Z125+BF125+AP125)*_xlfn.XLOOKUP(Tool_Italy!BV$4,Monetization_Factors!$A:$A,Monetization_Factors!$D:$D),"")</f>
        <v>0</v>
      </c>
      <c r="BW125">
        <f>IFERROR((AA125+BG125+AQ125)*_xlfn.XLOOKUP(Tool_Italy!BW$4,Monetization_Factors!$A:$A,Monetization_Factors!$D:$D),"")</f>
        <v>0</v>
      </c>
      <c r="BX125" s="38" cm="1">
        <f t="array" ref="BX125">IFERROR(_xlfn.IFS(I125&lt;&gt;0,I125*E125,I125="",J125*E125),"")</f>
        <v>0</v>
      </c>
      <c r="BY125" s="38">
        <f t="shared" si="67"/>
        <v>0</v>
      </c>
      <c r="BZ125" s="38">
        <f t="shared" si="71"/>
        <v>0</v>
      </c>
      <c r="CA125" s="38">
        <f t="shared" si="68"/>
        <v>0</v>
      </c>
      <c r="CB125">
        <f t="shared" si="102"/>
        <v>0</v>
      </c>
      <c r="CC125">
        <f t="shared" si="72"/>
        <v>0</v>
      </c>
      <c r="CD125">
        <f t="shared" si="73"/>
        <v>0</v>
      </c>
      <c r="CE125">
        <f t="shared" si="74"/>
        <v>0</v>
      </c>
      <c r="CF125">
        <f t="shared" si="75"/>
        <v>0</v>
      </c>
      <c r="CG125">
        <f t="shared" si="76"/>
        <v>0</v>
      </c>
      <c r="CH125">
        <f t="shared" si="77"/>
        <v>0</v>
      </c>
      <c r="CI125">
        <f t="shared" si="78"/>
        <v>0</v>
      </c>
      <c r="CJ125">
        <f t="shared" si="79"/>
        <v>0</v>
      </c>
      <c r="CK125">
        <f t="shared" si="80"/>
        <v>0</v>
      </c>
      <c r="CL125">
        <f t="shared" si="81"/>
        <v>0</v>
      </c>
      <c r="CM125">
        <f t="shared" si="82"/>
        <v>0</v>
      </c>
      <c r="CN125">
        <f t="shared" si="83"/>
        <v>0</v>
      </c>
      <c r="CO125">
        <f t="shared" si="84"/>
        <v>0</v>
      </c>
      <c r="CP125">
        <f t="shared" si="85"/>
        <v>0</v>
      </c>
      <c r="CQ125">
        <f t="shared" si="86"/>
        <v>0</v>
      </c>
      <c r="CR125">
        <f t="shared" si="103"/>
        <v>0</v>
      </c>
      <c r="CS125">
        <f t="shared" si="87"/>
        <v>0</v>
      </c>
      <c r="CT125">
        <f t="shared" si="88"/>
        <v>0</v>
      </c>
      <c r="CU125">
        <f t="shared" si="89"/>
        <v>0</v>
      </c>
      <c r="CV125">
        <f t="shared" si="90"/>
        <v>0</v>
      </c>
      <c r="CW125">
        <f t="shared" si="91"/>
        <v>0</v>
      </c>
      <c r="CX125">
        <f t="shared" si="92"/>
        <v>0</v>
      </c>
      <c r="CY125">
        <f t="shared" si="93"/>
        <v>0</v>
      </c>
      <c r="CZ125">
        <f t="shared" si="94"/>
        <v>0</v>
      </c>
      <c r="DA125">
        <f t="shared" si="95"/>
        <v>0</v>
      </c>
      <c r="DB125">
        <f t="shared" si="96"/>
        <v>0</v>
      </c>
      <c r="DC125">
        <f t="shared" si="97"/>
        <v>0</v>
      </c>
      <c r="DD125">
        <f t="shared" si="98"/>
        <v>0</v>
      </c>
      <c r="DE125">
        <f t="shared" si="99"/>
        <v>0</v>
      </c>
      <c r="DF125">
        <f t="shared" si="100"/>
        <v>0</v>
      </c>
      <c r="DG125">
        <f t="shared" si="101"/>
        <v>0</v>
      </c>
      <c r="DH125" s="5" t="str">
        <f>IFERROR(((((L125+AB125)*(1/$H125))+AR125)/$F$2)/($B$2*('CAR.CAP_per person'!B$2)/(_xlfn.XLOOKUP($E$2,EU_countries_GDP!$A$2:$A$29,EU_countries_GDP!$E$2:$E$29))),"")</f>
        <v/>
      </c>
      <c r="DI125" s="5" t="str">
        <f>IFERROR(((((M125+AC125)*(1/$H125))+AS125)/$F$2)/($B$2*('CAR.CAP_per person'!C$2)/(_xlfn.XLOOKUP($E$2,EU_countries_GDP!$A$2:$A$29,EU_countries_GDP!$E$2:$E$29))),"")</f>
        <v/>
      </c>
      <c r="DJ125" s="5" t="str">
        <f>IFERROR(((((N125+AD125)*(1/$H125))+AT125)/$F$2)/($B$2*('CAR.CAP_per person'!D$2)/(_xlfn.XLOOKUP($E$2,EU_countries_GDP!$A$2:$A$29,EU_countries_GDP!$E$2:$E$29))),"")</f>
        <v/>
      </c>
      <c r="DK125" s="5" t="str">
        <f>IFERROR(((((O125+AE125)*(1/$H125))+AU125)/$F$2)/($B$2*('CAR.CAP_per person'!E$2)/(_xlfn.XLOOKUP($E$2,EU_countries_GDP!$A$2:$A$29,EU_countries_GDP!$E$2:$E$29))),"")</f>
        <v/>
      </c>
      <c r="DL125" s="5" t="str">
        <f>IFERROR(((((P125+AF125)*(1/$H125))+AV125)/$F$2)/($B$2*('CAR.CAP_per person'!F$2)/(_xlfn.XLOOKUP($E$2,EU_countries_GDP!$A$2:$A$29,EU_countries_GDP!$E$2:$E$29))),"")</f>
        <v/>
      </c>
      <c r="DM125" s="5" t="str">
        <f>IFERROR(((((Q125+AG125)*(1/$H125))+AW125)/$F$2)/($B$2*('CAR.CAP_per person'!G$2)/(_xlfn.XLOOKUP($E$2,EU_countries_GDP!$A$2:$A$29,EU_countries_GDP!$E$2:$E$29))),"")</f>
        <v/>
      </c>
      <c r="DN125" s="5" t="str">
        <f>IFERROR(((((R125+AH125)*(1/$H125))+AX125)/$F$2)/($B$2*('CAR.CAP_per person'!H$2)/(_xlfn.XLOOKUP($E$2,EU_countries_GDP!$A$2:$A$29,EU_countries_GDP!$E$2:$E$29))),"")</f>
        <v/>
      </c>
      <c r="DO125" s="5" t="str">
        <f>IFERROR(((((S125+AI125)*(1/$H125))+AY125)/$F$2)/($B$2*('CAR.CAP_per person'!I$2)/(_xlfn.XLOOKUP($E$2,EU_countries_GDP!$A$2:$A$29,EU_countries_GDP!$E$2:$E$29))),"")</f>
        <v/>
      </c>
      <c r="DP125" s="5" t="str">
        <f>IFERROR(((((T125+AJ125)*(1/$H125))+AZ125)/$F$2)/($B$2*('CAR.CAP_per person'!J$2)/(_xlfn.XLOOKUP($E$2,EU_countries_GDP!$A$2:$A$29,EU_countries_GDP!$E$2:$E$29))),"")</f>
        <v/>
      </c>
      <c r="DQ125" s="5" t="str">
        <f>IFERROR(((((U125+AK125)*(1/$H125))+BA125)/$F$2)/($B$2*('CAR.CAP_per person'!K$2)/(_xlfn.XLOOKUP($E$2,EU_countries_GDP!$A$2:$A$29,EU_countries_GDP!$E$2:$E$29))),"")</f>
        <v/>
      </c>
      <c r="DR125" s="5" t="str">
        <f>IFERROR(((((V125+AL125)*(1/$H125))+BB125)/$F$2)/($B$2*('CAR.CAP_per person'!L$2)/(_xlfn.XLOOKUP($E$2,EU_countries_GDP!$A$2:$A$29,EU_countries_GDP!$E$2:$E$29))),"")</f>
        <v/>
      </c>
      <c r="DS125" s="5" t="str">
        <f>IFERROR(((((W125+AM125)*(1/$H125))+BC125)/$F$2)/($B$2*('CAR.CAP_per person'!M$2)/(_xlfn.XLOOKUP($E$2,EU_countries_GDP!$A$2:$A$29,EU_countries_GDP!$E$2:$E$29))),"")</f>
        <v/>
      </c>
      <c r="DT125" s="5" t="str">
        <f>IFERROR(((((X125+AN125)*(1/$H125))+BD125)/$F$2)/($B$2*('CAR.CAP_per person'!N$2)/(_xlfn.XLOOKUP($E$2,EU_countries_GDP!$A$2:$A$29,EU_countries_GDP!$E$2:$E$29))),"")</f>
        <v/>
      </c>
      <c r="DU125" s="5" t="str">
        <f>IFERROR(((((Y125+AO125)*(1/$H125))+BE125)/$F$2)/($B$2*('CAR.CAP_per person'!O$2)/(_xlfn.XLOOKUP($E$2,EU_countries_GDP!$A$2:$A$29,EU_countries_GDP!$E$2:$E$29))),"")</f>
        <v/>
      </c>
      <c r="DV125" s="5" t="str">
        <f>IFERROR(((((Z125+AP125)*(1/$H125))+BF125)/$F$2)/($B$2*('CAR.CAP_per person'!P$2)/(_xlfn.XLOOKUP($E$2,EU_countries_GDP!$A$2:$A$29,EU_countries_GDP!$E$2:$E$29))),"")</f>
        <v/>
      </c>
      <c r="DW125" s="5" t="str">
        <f>IFERROR(((((AA125+AQ125)*(1/$H125))+BG125)/$F$2)/($B$2*('CAR.CAP_per person'!Q$2)/(_xlfn.XLOOKUP($E$2,EU_countries_GDP!$A$2:$A$29,EU_countries_GDP!$E$2:$E$29))),"")</f>
        <v/>
      </c>
    </row>
    <row r="126" spans="1:127">
      <c r="A126" t="s">
        <v>244</v>
      </c>
      <c r="B126" t="str">
        <f>_xlfn.XLOOKUP(D126,Table5[Ingredient],Table5[Category],"",FALSE)</f>
        <v>Vegetables</v>
      </c>
      <c r="C126" s="33" t="s">
        <v>257</v>
      </c>
      <c r="D126" s="33" t="s">
        <v>190</v>
      </c>
      <c r="E126" s="33">
        <v>0</v>
      </c>
      <c r="F126" s="33" t="s">
        <v>182</v>
      </c>
      <c r="G126" s="33" t="s">
        <v>180</v>
      </c>
      <c r="H126" s="91">
        <f>Dataset_IT!M31</f>
        <v>0</v>
      </c>
      <c r="I126" s="33"/>
      <c r="J126" s="37">
        <f>IFERROR(INDEX('AveragePrices&amp;Codes'!G:AG, MATCH($D126, 'AveragePrices&amp;Codes'!$A:$A, 0), MATCH(Tool_Italy!$E$2, 'AveragePrices&amp;Codes'!$G$1:$AG$1, 0)),"")</f>
        <v>0.76647723809523804</v>
      </c>
      <c r="K126" s="37">
        <f>IFERROR(E126/(_xlfn.XLOOKUP(A126,Dataset_IT!$Q$2:$Q$9,Dataset_IT!$R$2:$R$9)),"")</f>
        <v>0</v>
      </c>
      <c r="L126">
        <f>IFERROR(IF($F126="Raw",_xlfn.XLOOKUP(_xlfn.XLOOKUP(Tool_Italy!$D126,'AveragePrices&amp;Codes'!$A:$A,'AveragePrices&amp;Codes'!$B:$B),AGRIBALYSE_Raw!$B:$B,AGRIBALYSE_Raw!O:O)*$E126,_xlfn.XLOOKUP(_xlfn.XLOOKUP(Tool_Italy!$D126,'AveragePrices&amp;Codes'!$A:$A,'AveragePrices&amp;Codes'!$B:$B),AGRIBALYSE_Cooked!$C:$C,AGRIBALYSE_Cooked!P:P)*$E126),"")</f>
        <v>0</v>
      </c>
      <c r="M126">
        <f>IFERROR(IF($F126="Raw",_xlfn.XLOOKUP(_xlfn.XLOOKUP(Tool_Italy!$D126,'AveragePrices&amp;Codes'!$A:$A,'AveragePrices&amp;Codes'!$B:$B),AGRIBALYSE_Raw!$B:$B,AGRIBALYSE_Raw!P:P)*$E126,_xlfn.XLOOKUP(_xlfn.XLOOKUP(Tool_Italy!$D126,'AveragePrices&amp;Codes'!$A:$A,'AveragePrices&amp;Codes'!$B:$B),AGRIBALYSE_Cooked!$C:$C,AGRIBALYSE_Cooked!Q:Q)*$E126),"")</f>
        <v>0</v>
      </c>
      <c r="N126">
        <f>IFERROR(IF($F126="Raw",_xlfn.XLOOKUP(_xlfn.XLOOKUP(Tool_Italy!$D126,'AveragePrices&amp;Codes'!$A:$A,'AveragePrices&amp;Codes'!$B:$B),AGRIBALYSE_Raw!$B:$B,AGRIBALYSE_Raw!Q:Q)*$E126,_xlfn.XLOOKUP(_xlfn.XLOOKUP(Tool_Italy!$D126,'AveragePrices&amp;Codes'!$A:$A,'AveragePrices&amp;Codes'!$B:$B),AGRIBALYSE_Cooked!$C:$C,AGRIBALYSE_Cooked!R:R)*$E126),"")</f>
        <v>0</v>
      </c>
      <c r="O126">
        <f>IFERROR(IF($F126="Raw",_xlfn.XLOOKUP(_xlfn.XLOOKUP(Tool_Italy!$D126,'AveragePrices&amp;Codes'!$A:$A,'AveragePrices&amp;Codes'!$B:$B),AGRIBALYSE_Raw!$B:$B,AGRIBALYSE_Raw!R:R)*$E126,_xlfn.XLOOKUP(_xlfn.XLOOKUP(Tool_Italy!$D126,'AveragePrices&amp;Codes'!$A:$A,'AveragePrices&amp;Codes'!$B:$B),AGRIBALYSE_Cooked!$C:$C,AGRIBALYSE_Cooked!S:S)*$E126),"")</f>
        <v>0</v>
      </c>
      <c r="P126">
        <f>IFERROR(IF($F126="Raw",_xlfn.XLOOKUP(_xlfn.XLOOKUP(Tool_Italy!$D126,'AveragePrices&amp;Codes'!$A:$A,'AveragePrices&amp;Codes'!$B:$B),AGRIBALYSE_Raw!$B:$B,AGRIBALYSE_Raw!S:S)*$E126,_xlfn.XLOOKUP(_xlfn.XLOOKUP(Tool_Italy!$D126,'AveragePrices&amp;Codes'!$A:$A,'AveragePrices&amp;Codes'!$B:$B),AGRIBALYSE_Cooked!$C:$C,AGRIBALYSE_Cooked!T:T)*$E126),"")</f>
        <v>0</v>
      </c>
      <c r="Q126">
        <f>IFERROR(IF($F126="Raw",_xlfn.XLOOKUP(_xlfn.XLOOKUP(Tool_Italy!$D126,'AveragePrices&amp;Codes'!$A:$A,'AveragePrices&amp;Codes'!$B:$B),AGRIBALYSE_Raw!$B:$B,AGRIBALYSE_Raw!T:T)*$E126,_xlfn.XLOOKUP(_xlfn.XLOOKUP(Tool_Italy!$D126,'AveragePrices&amp;Codes'!$A:$A,'AveragePrices&amp;Codes'!$B:$B),AGRIBALYSE_Cooked!$C:$C,AGRIBALYSE_Cooked!U:U)*$E126),"")</f>
        <v>0</v>
      </c>
      <c r="R126">
        <f>IFERROR(IF($F126="Raw",_xlfn.XLOOKUP(_xlfn.XLOOKUP(Tool_Italy!$D126,'AveragePrices&amp;Codes'!$A:$A,'AveragePrices&amp;Codes'!$B:$B),AGRIBALYSE_Raw!$B:$B,AGRIBALYSE_Raw!U:U)*$E126,_xlfn.XLOOKUP(_xlfn.XLOOKUP(Tool_Italy!$D126,'AveragePrices&amp;Codes'!$A:$A,'AveragePrices&amp;Codes'!$B:$B),AGRIBALYSE_Cooked!$C:$C,AGRIBALYSE_Cooked!V:V)*$E126),"")</f>
        <v>0</v>
      </c>
      <c r="S126">
        <f>IFERROR(IF($F126="Raw",_xlfn.XLOOKUP(_xlfn.XLOOKUP(Tool_Italy!$D126,'AveragePrices&amp;Codes'!$A:$A,'AveragePrices&amp;Codes'!$B:$B),AGRIBALYSE_Raw!$B:$B,AGRIBALYSE_Raw!V:V)*$E126,_xlfn.XLOOKUP(_xlfn.XLOOKUP(Tool_Italy!$D126,'AveragePrices&amp;Codes'!$A:$A,'AveragePrices&amp;Codes'!$B:$B),AGRIBALYSE_Cooked!$C:$C,AGRIBALYSE_Cooked!W:W)*$E126),"")</f>
        <v>0</v>
      </c>
      <c r="T126">
        <f>IFERROR(IF($F126="Raw",_xlfn.XLOOKUP(_xlfn.XLOOKUP(Tool_Italy!$D126,'AveragePrices&amp;Codes'!$A:$A,'AveragePrices&amp;Codes'!$B:$B),AGRIBALYSE_Raw!$B:$B,AGRIBALYSE_Raw!W:W)*$E126,_xlfn.XLOOKUP(_xlfn.XLOOKUP(Tool_Italy!$D126,'AveragePrices&amp;Codes'!$A:$A,'AveragePrices&amp;Codes'!$B:$B),AGRIBALYSE_Cooked!$C:$C,AGRIBALYSE_Cooked!X:X)*$E126),"")</f>
        <v>0</v>
      </c>
      <c r="U126">
        <f>IFERROR(IF($F126="Raw",_xlfn.XLOOKUP(_xlfn.XLOOKUP(Tool_Italy!$D126,'AveragePrices&amp;Codes'!$A:$A,'AveragePrices&amp;Codes'!$B:$B),AGRIBALYSE_Raw!$B:$B,AGRIBALYSE_Raw!X:X)*$E126,_xlfn.XLOOKUP(_xlfn.XLOOKUP(Tool_Italy!$D126,'AveragePrices&amp;Codes'!$A:$A,'AveragePrices&amp;Codes'!$B:$B),AGRIBALYSE_Cooked!$C:$C,AGRIBALYSE_Cooked!Y:Y)*$E126),"")</f>
        <v>0</v>
      </c>
      <c r="V126">
        <f>IFERROR(IF($F126="Raw",_xlfn.XLOOKUP(_xlfn.XLOOKUP(Tool_Italy!$D126,'AveragePrices&amp;Codes'!$A:$A,'AveragePrices&amp;Codes'!$B:$B),AGRIBALYSE_Raw!$B:$B,AGRIBALYSE_Raw!Y:Y)*$E126,_xlfn.XLOOKUP(_xlfn.XLOOKUP(Tool_Italy!$D126,'AveragePrices&amp;Codes'!$A:$A,'AveragePrices&amp;Codes'!$B:$B),AGRIBALYSE_Cooked!$C:$C,AGRIBALYSE_Cooked!Z:Z)*$E126),"")</f>
        <v>0</v>
      </c>
      <c r="W126">
        <f>IFERROR(IF($F126="Raw",_xlfn.XLOOKUP(_xlfn.XLOOKUP(Tool_Italy!$D126,'AveragePrices&amp;Codes'!$A:$A,'AveragePrices&amp;Codes'!$B:$B),AGRIBALYSE_Raw!$B:$B,AGRIBALYSE_Raw!Z:Z)*$E126,_xlfn.XLOOKUP(_xlfn.XLOOKUP(Tool_Italy!$D126,'AveragePrices&amp;Codes'!$A:$A,'AveragePrices&amp;Codes'!$B:$B),AGRIBALYSE_Cooked!$C:$C,AGRIBALYSE_Cooked!AA:AA)*$E126),"")</f>
        <v>0</v>
      </c>
      <c r="X126">
        <f>IFERROR(IF($F126="Raw",_xlfn.XLOOKUP(_xlfn.XLOOKUP(Tool_Italy!$D126,'AveragePrices&amp;Codes'!$A:$A,'AveragePrices&amp;Codes'!$B:$B),AGRIBALYSE_Raw!$B:$B,AGRIBALYSE_Raw!AA:AA)*$E126,_xlfn.XLOOKUP(_xlfn.XLOOKUP(Tool_Italy!$D126,'AveragePrices&amp;Codes'!$A:$A,'AveragePrices&amp;Codes'!$B:$B),AGRIBALYSE_Cooked!$C:$C,AGRIBALYSE_Cooked!AB:AB)*$E126),"")</f>
        <v>0</v>
      </c>
      <c r="Y126">
        <f>IFERROR(IF($F126="Raw",_xlfn.XLOOKUP(_xlfn.XLOOKUP(Tool_Italy!$D126,'AveragePrices&amp;Codes'!$A:$A,'AveragePrices&amp;Codes'!$B:$B),AGRIBALYSE_Raw!$B:$B,AGRIBALYSE_Raw!AB:AB)*$E126,_xlfn.XLOOKUP(_xlfn.XLOOKUP(Tool_Italy!$D126,'AveragePrices&amp;Codes'!$A:$A,'AveragePrices&amp;Codes'!$B:$B),AGRIBALYSE_Cooked!$C:$C,AGRIBALYSE_Cooked!AC:AC)*$E126),"")</f>
        <v>0</v>
      </c>
      <c r="Z126">
        <f>IFERROR(IF($F126="Raw",_xlfn.XLOOKUP(_xlfn.XLOOKUP(Tool_Italy!$D126,'AveragePrices&amp;Codes'!$A:$A,'AveragePrices&amp;Codes'!$B:$B),AGRIBALYSE_Raw!$B:$B,AGRIBALYSE_Raw!AC:AC)*$E126,_xlfn.XLOOKUP(_xlfn.XLOOKUP(Tool_Italy!$D126,'AveragePrices&amp;Codes'!$A:$A,'AveragePrices&amp;Codes'!$B:$B),AGRIBALYSE_Cooked!$C:$C,AGRIBALYSE_Cooked!AD:AD)*$E126),"")</f>
        <v>0</v>
      </c>
      <c r="AA126">
        <f>IFERROR(IF($F126="Raw",_xlfn.XLOOKUP(_xlfn.XLOOKUP(Tool_Italy!$D126,'AveragePrices&amp;Codes'!$A:$A,'AveragePrices&amp;Codes'!$B:$B),AGRIBALYSE_Raw!$B:$B,AGRIBALYSE_Raw!AD:AD)*$E126,_xlfn.XLOOKUP(_xlfn.XLOOKUP(Tool_Italy!$D126,'AveragePrices&amp;Codes'!$A:$A,'AveragePrices&amp;Codes'!$B:$B),AGRIBALYSE_Cooked!$C:$C,AGRIBALYSE_Cooked!AE:AE)*$E126),"")</f>
        <v>0</v>
      </c>
      <c r="AB126" cm="1">
        <f t="array" ref="AB126">IFERROR(_xlfn.XLOOKUP(Tool_Italy!$F126&amp;$E$2,'Cooking methods'!$A:$A&amp;'Cooking methods'!$B:$B,'Cooking methods'!C:C)*$E126,"")</f>
        <v>0</v>
      </c>
      <c r="AC126" cm="1">
        <f t="array" ref="AC126">IFERROR(_xlfn.XLOOKUP(Tool_Italy!$F126&amp;$E$2,'Cooking methods'!$A:$A&amp;'Cooking methods'!$B:$B,'Cooking methods'!D:D)*$E126,"")</f>
        <v>0</v>
      </c>
      <c r="AD126" cm="1">
        <f t="array" ref="AD126">IFERROR(_xlfn.XLOOKUP(Tool_Italy!$F126&amp;$E$2,'Cooking methods'!$A:$A&amp;'Cooking methods'!$B:$B,'Cooking methods'!E:E)*$E126,"")</f>
        <v>0</v>
      </c>
      <c r="AE126" cm="1">
        <f t="array" ref="AE126">IFERROR(_xlfn.XLOOKUP(Tool_Italy!$F126&amp;$E$2,'Cooking methods'!$A:$A&amp;'Cooking methods'!$B:$B,'Cooking methods'!F:F)*$E126,"")</f>
        <v>0</v>
      </c>
      <c r="AF126" cm="1">
        <f t="array" ref="AF126">IFERROR(_xlfn.XLOOKUP(Tool_Italy!$F126&amp;$E$2,'Cooking methods'!$A:$A&amp;'Cooking methods'!$B:$B,'Cooking methods'!G:G)*$E126,"")</f>
        <v>0</v>
      </c>
      <c r="AG126" cm="1">
        <f t="array" ref="AG126">IFERROR(_xlfn.XLOOKUP(Tool_Italy!$F126&amp;$E$2,'Cooking methods'!$A:$A&amp;'Cooking methods'!$B:$B,'Cooking methods'!H:H)*$E126,"")</f>
        <v>0</v>
      </c>
      <c r="AH126" cm="1">
        <f t="array" ref="AH126">IFERROR(_xlfn.XLOOKUP(Tool_Italy!$F126&amp;$E$2,'Cooking methods'!$A:$A&amp;'Cooking methods'!$B:$B,'Cooking methods'!I:I)*$E126,"")</f>
        <v>0</v>
      </c>
      <c r="AI126" cm="1">
        <f t="array" ref="AI126">IFERROR(_xlfn.XLOOKUP(Tool_Italy!$F126&amp;$E$2,'Cooking methods'!$A:$A&amp;'Cooking methods'!$B:$B,'Cooking methods'!J:J)*$E126,"")</f>
        <v>0</v>
      </c>
      <c r="AJ126" cm="1">
        <f t="array" ref="AJ126">IFERROR(_xlfn.XLOOKUP(Tool_Italy!$F126&amp;$E$2,'Cooking methods'!$A:$A&amp;'Cooking methods'!$B:$B,'Cooking methods'!K:K)*$E126,"")</f>
        <v>0</v>
      </c>
      <c r="AK126" cm="1">
        <f t="array" ref="AK126">IFERROR(_xlfn.XLOOKUP(Tool_Italy!$F126&amp;$E$2,'Cooking methods'!$A:$A&amp;'Cooking methods'!$B:$B,'Cooking methods'!L:L)*$E126,"")</f>
        <v>0</v>
      </c>
      <c r="AL126" cm="1">
        <f t="array" ref="AL126">IFERROR(_xlfn.XLOOKUP(Tool_Italy!$F126&amp;$E$2,'Cooking methods'!$A:$A&amp;'Cooking methods'!$B:$B,'Cooking methods'!M:M)*$E126,"")</f>
        <v>0</v>
      </c>
      <c r="AM126" cm="1">
        <f t="array" ref="AM126">IFERROR(_xlfn.XLOOKUP(Tool_Italy!$F126&amp;$E$2,'Cooking methods'!$A:$A&amp;'Cooking methods'!$B:$B,'Cooking methods'!N:N)*$E126,"")</f>
        <v>0</v>
      </c>
      <c r="AN126" cm="1">
        <f t="array" ref="AN126">IFERROR(_xlfn.XLOOKUP(Tool_Italy!$F126&amp;$E$2,'Cooking methods'!$A:$A&amp;'Cooking methods'!$B:$B,'Cooking methods'!O:O)*$E126,"")</f>
        <v>0</v>
      </c>
      <c r="AO126" cm="1">
        <f t="array" ref="AO126">IFERROR(_xlfn.XLOOKUP(Tool_Italy!$F126&amp;$E$2,'Cooking methods'!$A:$A&amp;'Cooking methods'!$B:$B,'Cooking methods'!P:P)*$E126,"")</f>
        <v>0</v>
      </c>
      <c r="AP126" cm="1">
        <f t="array" ref="AP126">IFERROR(_xlfn.XLOOKUP(Tool_Italy!$F126&amp;$E$2,'Cooking methods'!$A:$A&amp;'Cooking methods'!$B:$B,'Cooking methods'!Q:Q)*$E126,"")</f>
        <v>0</v>
      </c>
      <c r="AQ126" cm="1">
        <f t="array" ref="AQ126">IFERROR(_xlfn.XLOOKUP(Tool_Italy!$F126&amp;$E$2,'Cooking methods'!$A:$A&amp;'Cooking methods'!$B:$B,'Cooking methods'!R:R)*$E126,"")</f>
        <v>0</v>
      </c>
      <c r="AR126" cm="1">
        <f t="array" ref="AR126">IFERROR(_xlfn.XLOOKUP(Tool_Italy!$G126&amp;$E$2,'Waste management'!$A:$A&amp;'Waste management'!$B:$B,'Waste management'!C:C)*$E126,"")</f>
        <v>0</v>
      </c>
      <c r="AS126" cm="1">
        <f t="array" ref="AS126">IFERROR(_xlfn.XLOOKUP(Tool_Italy!$G126&amp;$E$2,'Waste management'!$A:$A&amp;'Waste management'!$B:$B,'Waste management'!D:D)*$E126,"")</f>
        <v>0</v>
      </c>
      <c r="AT126" cm="1">
        <f t="array" ref="AT126">IFERROR(_xlfn.XLOOKUP(Tool_Italy!$G126&amp;$E$2,'Waste management'!$A:$A&amp;'Waste management'!$B:$B,'Waste management'!E:E)*$E126,"")</f>
        <v>0</v>
      </c>
      <c r="AU126" cm="1">
        <f t="array" ref="AU126">IFERROR(_xlfn.XLOOKUP(Tool_Italy!$G126&amp;$E$2,'Waste management'!$A:$A&amp;'Waste management'!$B:$B,'Waste management'!F:F)*$E126,"")</f>
        <v>0</v>
      </c>
      <c r="AV126" cm="1">
        <f t="array" ref="AV126">IFERROR(_xlfn.XLOOKUP(Tool_Italy!$G126&amp;$E$2,'Waste management'!$A:$A&amp;'Waste management'!$B:$B,'Waste management'!G:G)*$E126,"")</f>
        <v>0</v>
      </c>
      <c r="AW126" cm="1">
        <f t="array" ref="AW126">IFERROR(_xlfn.XLOOKUP(Tool_Italy!$G126&amp;$E$2,'Waste management'!$A:$A&amp;'Waste management'!$B:$B,'Waste management'!H:H)*$E126,"")</f>
        <v>0</v>
      </c>
      <c r="AX126" cm="1">
        <f t="array" ref="AX126">IFERROR(_xlfn.XLOOKUP(Tool_Italy!$G126&amp;$E$2,'Waste management'!$A:$A&amp;'Waste management'!$B:$B,'Waste management'!I:I)*$E126,"")</f>
        <v>0</v>
      </c>
      <c r="AY126" cm="1">
        <f t="array" ref="AY126">IFERROR(_xlfn.XLOOKUP(Tool_Italy!$G126&amp;$E$2,'Waste management'!$A:$A&amp;'Waste management'!$B:$B,'Waste management'!J:J)*$E126,"")</f>
        <v>0</v>
      </c>
      <c r="AZ126" cm="1">
        <f t="array" ref="AZ126">IFERROR(_xlfn.XLOOKUP(Tool_Italy!$G126&amp;$E$2,'Waste management'!$A:$A&amp;'Waste management'!$B:$B,'Waste management'!K:K)*$E126,"")</f>
        <v>0</v>
      </c>
      <c r="BA126" cm="1">
        <f t="array" ref="BA126">IFERROR(_xlfn.XLOOKUP(Tool_Italy!$G126&amp;$E$2,'Waste management'!$A:$A&amp;'Waste management'!$B:$B,'Waste management'!L:L)*$E126,"")</f>
        <v>0</v>
      </c>
      <c r="BB126" cm="1">
        <f t="array" ref="BB126">IFERROR(_xlfn.XLOOKUP(Tool_Italy!$G126&amp;$E$2,'Waste management'!$A:$A&amp;'Waste management'!$B:$B,'Waste management'!M:M)*$E126,"")</f>
        <v>0</v>
      </c>
      <c r="BC126" cm="1">
        <f t="array" ref="BC126">IFERROR(_xlfn.XLOOKUP(Tool_Italy!$G126&amp;$E$2,'Waste management'!$A:$A&amp;'Waste management'!$B:$B,'Waste management'!N:N)*$E126,"")</f>
        <v>0</v>
      </c>
      <c r="BD126" cm="1">
        <f t="array" ref="BD126">IFERROR(_xlfn.XLOOKUP(Tool_Italy!$G126&amp;$E$2,'Waste management'!$A:$A&amp;'Waste management'!$B:$B,'Waste management'!O:O)*$E126,"")</f>
        <v>0</v>
      </c>
      <c r="BE126" cm="1">
        <f t="array" ref="BE126">IFERROR(_xlfn.XLOOKUP(Tool_Italy!$G126&amp;$E$2,'Waste management'!$A:$A&amp;'Waste management'!$B:$B,'Waste management'!P:P)*$E126,"")</f>
        <v>0</v>
      </c>
      <c r="BF126" cm="1">
        <f t="array" ref="BF126">IFERROR(_xlfn.XLOOKUP(Tool_Italy!$G126&amp;$E$2,'Waste management'!$A:$A&amp;'Waste management'!$B:$B,'Waste management'!Q:Q)*$E126,"")</f>
        <v>0</v>
      </c>
      <c r="BG126" cm="1">
        <f t="array" ref="BG126">IFERROR(_xlfn.XLOOKUP(Tool_Italy!$G126&amp;$E$2,'Waste management'!$A:$A&amp;'Waste management'!$B:$B,'Waste management'!R:R)*$E126,"")</f>
        <v>0</v>
      </c>
      <c r="BH126">
        <f>IFERROR((L126+AR126+AB126)*_xlfn.XLOOKUP(Tool_Italy!BH$4,Monetization_Factors!$A:$A,Monetization_Factors!$D:$D),"")</f>
        <v>0</v>
      </c>
      <c r="BI126">
        <f>IFERROR((M126+AS126+AC126)*_xlfn.XLOOKUP(Tool_Italy!BI$4,Monetization_Factors!$A:$A,Monetization_Factors!$D:$D),"")</f>
        <v>0</v>
      </c>
      <c r="BJ126">
        <f>IFERROR((N126+AT126+AD126)*_xlfn.XLOOKUP(Tool_Italy!BJ$4,Monetization_Factors!$A:$A,Monetization_Factors!$D:$D),"")</f>
        <v>0</v>
      </c>
      <c r="BK126">
        <f>IFERROR((O126+AU126+AE126)*_xlfn.XLOOKUP(Tool_Italy!BK$4,Monetization_Factors!$A:$A,Monetization_Factors!$D:$D),"")</f>
        <v>0</v>
      </c>
      <c r="BL126">
        <f>IFERROR((P126+AV126+AF126)*_xlfn.XLOOKUP(Tool_Italy!BL$4,Monetization_Factors!$A:$A,Monetization_Factors!$D:$D),"")</f>
        <v>0</v>
      </c>
      <c r="BM126">
        <f>IFERROR((Q126+AW126+AG126)*_xlfn.XLOOKUP(Tool_Italy!BM$4,Monetization_Factors!$A:$A,Monetization_Factors!$D:$D),"")</f>
        <v>0</v>
      </c>
      <c r="BN126">
        <f>IFERROR((R126+AX126+AH126)*_xlfn.XLOOKUP(Tool_Italy!BN$4,Monetization_Factors!$A:$A,Monetization_Factors!$D:$D),"")</f>
        <v>0</v>
      </c>
      <c r="BO126">
        <f>IFERROR((S126+AY126+AI126)*_xlfn.XLOOKUP(Tool_Italy!BO$4,Monetization_Factors!$A:$A,Monetization_Factors!$D:$D),"")</f>
        <v>0</v>
      </c>
      <c r="BP126">
        <f>IFERROR((T126+AZ126+AJ126)*_xlfn.XLOOKUP(Tool_Italy!BP$4,Monetization_Factors!$A:$A,Monetization_Factors!$D:$D),"")</f>
        <v>0</v>
      </c>
      <c r="BQ126">
        <f>IFERROR((U126+BA126+AK126)*_xlfn.XLOOKUP(Tool_Italy!BQ$4,Monetization_Factors!$A:$A,Monetization_Factors!$D:$D),"")</f>
        <v>0</v>
      </c>
      <c r="BR126" t="str">
        <f>IFERROR((V126+BB126+AL126)*_xlfn.XLOOKUP(Tool_Italy!BR$4,Monetization_Factors!$A:$A,Monetization_Factors!$D:$D),"")</f>
        <v/>
      </c>
      <c r="BS126">
        <f>IFERROR((W126+BC126+AM126)*_xlfn.XLOOKUP(Tool_Italy!BS$4,Monetization_Factors!$A:$A,Monetization_Factors!$D:$D),"")</f>
        <v>0</v>
      </c>
      <c r="BT126">
        <f>IFERROR((X126+BD126+AN126)*_xlfn.XLOOKUP(Tool_Italy!BT$4,Monetization_Factors!$A:$A,Monetization_Factors!$D:$D),"")</f>
        <v>0</v>
      </c>
      <c r="BU126">
        <f>IFERROR((Y126+BE126+AO126)*_xlfn.XLOOKUP(Tool_Italy!BU$4,Monetization_Factors!$A:$A,Monetization_Factors!$D:$D),"")</f>
        <v>0</v>
      </c>
      <c r="BV126">
        <f>IFERROR((Z126+BF126+AP126)*_xlfn.XLOOKUP(Tool_Italy!BV$4,Monetization_Factors!$A:$A,Monetization_Factors!$D:$D),"")</f>
        <v>0</v>
      </c>
      <c r="BW126">
        <f>IFERROR((AA126+BG126+AQ126)*_xlfn.XLOOKUP(Tool_Italy!BW$4,Monetization_Factors!$A:$A,Monetization_Factors!$D:$D),"")</f>
        <v>0</v>
      </c>
      <c r="BX126" s="38" cm="1">
        <f t="array" ref="BX126">IFERROR(_xlfn.IFS(I126&lt;&gt;0,I126*E126,I126="",J126*E126),"")</f>
        <v>0</v>
      </c>
      <c r="BY126" s="38">
        <f t="shared" si="67"/>
        <v>0</v>
      </c>
      <c r="BZ126" s="38">
        <f t="shared" si="71"/>
        <v>0</v>
      </c>
      <c r="CA126" s="38">
        <f t="shared" si="68"/>
        <v>0</v>
      </c>
      <c r="CB126">
        <f t="shared" si="102"/>
        <v>0</v>
      </c>
      <c r="CC126">
        <f t="shared" si="72"/>
        <v>0</v>
      </c>
      <c r="CD126">
        <f t="shared" si="73"/>
        <v>0</v>
      </c>
      <c r="CE126">
        <f t="shared" si="74"/>
        <v>0</v>
      </c>
      <c r="CF126">
        <f t="shared" si="75"/>
        <v>0</v>
      </c>
      <c r="CG126">
        <f t="shared" si="76"/>
        <v>0</v>
      </c>
      <c r="CH126">
        <f t="shared" si="77"/>
        <v>0</v>
      </c>
      <c r="CI126">
        <f t="shared" si="78"/>
        <v>0</v>
      </c>
      <c r="CJ126">
        <f t="shared" si="79"/>
        <v>0</v>
      </c>
      <c r="CK126">
        <f t="shared" si="80"/>
        <v>0</v>
      </c>
      <c r="CL126">
        <f t="shared" si="81"/>
        <v>0</v>
      </c>
      <c r="CM126">
        <f t="shared" si="82"/>
        <v>0</v>
      </c>
      <c r="CN126">
        <f t="shared" si="83"/>
        <v>0</v>
      </c>
      <c r="CO126">
        <f t="shared" si="84"/>
        <v>0</v>
      </c>
      <c r="CP126">
        <f t="shared" si="85"/>
        <v>0</v>
      </c>
      <c r="CQ126">
        <f t="shared" si="86"/>
        <v>0</v>
      </c>
      <c r="CR126">
        <f t="shared" si="103"/>
        <v>0</v>
      </c>
      <c r="CS126">
        <f t="shared" si="87"/>
        <v>0</v>
      </c>
      <c r="CT126">
        <f t="shared" si="88"/>
        <v>0</v>
      </c>
      <c r="CU126">
        <f t="shared" si="89"/>
        <v>0</v>
      </c>
      <c r="CV126">
        <f t="shared" si="90"/>
        <v>0</v>
      </c>
      <c r="CW126">
        <f t="shared" si="91"/>
        <v>0</v>
      </c>
      <c r="CX126">
        <f t="shared" si="92"/>
        <v>0</v>
      </c>
      <c r="CY126">
        <f t="shared" si="93"/>
        <v>0</v>
      </c>
      <c r="CZ126">
        <f t="shared" si="94"/>
        <v>0</v>
      </c>
      <c r="DA126">
        <f t="shared" si="95"/>
        <v>0</v>
      </c>
      <c r="DB126">
        <f t="shared" si="96"/>
        <v>0</v>
      </c>
      <c r="DC126">
        <f t="shared" si="97"/>
        <v>0</v>
      </c>
      <c r="DD126">
        <f t="shared" si="98"/>
        <v>0</v>
      </c>
      <c r="DE126">
        <f t="shared" si="99"/>
        <v>0</v>
      </c>
      <c r="DF126">
        <f t="shared" si="100"/>
        <v>0</v>
      </c>
      <c r="DG126">
        <f t="shared" si="101"/>
        <v>0</v>
      </c>
      <c r="DH126" s="5" t="str">
        <f>IFERROR(((((L126+AB126)*(1/$H126))+AR126)/$F$2)/($B$2*('CAR.CAP_per person'!B$2)/(_xlfn.XLOOKUP($E$2,EU_countries_GDP!$A$2:$A$29,EU_countries_GDP!$E$2:$E$29))),"")</f>
        <v/>
      </c>
      <c r="DI126" s="5" t="str">
        <f>IFERROR(((((M126+AC126)*(1/$H126))+AS126)/$F$2)/($B$2*('CAR.CAP_per person'!C$2)/(_xlfn.XLOOKUP($E$2,EU_countries_GDP!$A$2:$A$29,EU_countries_GDP!$E$2:$E$29))),"")</f>
        <v/>
      </c>
      <c r="DJ126" s="5" t="str">
        <f>IFERROR(((((N126+AD126)*(1/$H126))+AT126)/$F$2)/($B$2*('CAR.CAP_per person'!D$2)/(_xlfn.XLOOKUP($E$2,EU_countries_GDP!$A$2:$A$29,EU_countries_GDP!$E$2:$E$29))),"")</f>
        <v/>
      </c>
      <c r="DK126" s="5" t="str">
        <f>IFERROR(((((O126+AE126)*(1/$H126))+AU126)/$F$2)/($B$2*('CAR.CAP_per person'!E$2)/(_xlfn.XLOOKUP($E$2,EU_countries_GDP!$A$2:$A$29,EU_countries_GDP!$E$2:$E$29))),"")</f>
        <v/>
      </c>
      <c r="DL126" s="5" t="str">
        <f>IFERROR(((((P126+AF126)*(1/$H126))+AV126)/$F$2)/($B$2*('CAR.CAP_per person'!F$2)/(_xlfn.XLOOKUP($E$2,EU_countries_GDP!$A$2:$A$29,EU_countries_GDP!$E$2:$E$29))),"")</f>
        <v/>
      </c>
      <c r="DM126" s="5" t="str">
        <f>IFERROR(((((Q126+AG126)*(1/$H126))+AW126)/$F$2)/($B$2*('CAR.CAP_per person'!G$2)/(_xlfn.XLOOKUP($E$2,EU_countries_GDP!$A$2:$A$29,EU_countries_GDP!$E$2:$E$29))),"")</f>
        <v/>
      </c>
      <c r="DN126" s="5" t="str">
        <f>IFERROR(((((R126+AH126)*(1/$H126))+AX126)/$F$2)/($B$2*('CAR.CAP_per person'!H$2)/(_xlfn.XLOOKUP($E$2,EU_countries_GDP!$A$2:$A$29,EU_countries_GDP!$E$2:$E$29))),"")</f>
        <v/>
      </c>
      <c r="DO126" s="5" t="str">
        <f>IFERROR(((((S126+AI126)*(1/$H126))+AY126)/$F$2)/($B$2*('CAR.CAP_per person'!I$2)/(_xlfn.XLOOKUP($E$2,EU_countries_GDP!$A$2:$A$29,EU_countries_GDP!$E$2:$E$29))),"")</f>
        <v/>
      </c>
      <c r="DP126" s="5" t="str">
        <f>IFERROR(((((T126+AJ126)*(1/$H126))+AZ126)/$F$2)/($B$2*('CAR.CAP_per person'!J$2)/(_xlfn.XLOOKUP($E$2,EU_countries_GDP!$A$2:$A$29,EU_countries_GDP!$E$2:$E$29))),"")</f>
        <v/>
      </c>
      <c r="DQ126" s="5" t="str">
        <f>IFERROR(((((U126+AK126)*(1/$H126))+BA126)/$F$2)/($B$2*('CAR.CAP_per person'!K$2)/(_xlfn.XLOOKUP($E$2,EU_countries_GDP!$A$2:$A$29,EU_countries_GDP!$E$2:$E$29))),"")</f>
        <v/>
      </c>
      <c r="DR126" s="5" t="str">
        <f>IFERROR(((((V126+AL126)*(1/$H126))+BB126)/$F$2)/($B$2*('CAR.CAP_per person'!L$2)/(_xlfn.XLOOKUP($E$2,EU_countries_GDP!$A$2:$A$29,EU_countries_GDP!$E$2:$E$29))),"")</f>
        <v/>
      </c>
      <c r="DS126" s="5" t="str">
        <f>IFERROR(((((W126+AM126)*(1/$H126))+BC126)/$F$2)/($B$2*('CAR.CAP_per person'!M$2)/(_xlfn.XLOOKUP($E$2,EU_countries_GDP!$A$2:$A$29,EU_countries_GDP!$E$2:$E$29))),"")</f>
        <v/>
      </c>
      <c r="DT126" s="5" t="str">
        <f>IFERROR(((((X126+AN126)*(1/$H126))+BD126)/$F$2)/($B$2*('CAR.CAP_per person'!N$2)/(_xlfn.XLOOKUP($E$2,EU_countries_GDP!$A$2:$A$29,EU_countries_GDP!$E$2:$E$29))),"")</f>
        <v/>
      </c>
      <c r="DU126" s="5" t="str">
        <f>IFERROR(((((Y126+AO126)*(1/$H126))+BE126)/$F$2)/($B$2*('CAR.CAP_per person'!O$2)/(_xlfn.XLOOKUP($E$2,EU_countries_GDP!$A$2:$A$29,EU_countries_GDP!$E$2:$E$29))),"")</f>
        <v/>
      </c>
      <c r="DV126" s="5" t="str">
        <f>IFERROR(((((Z126+AP126)*(1/$H126))+BF126)/$F$2)/($B$2*('CAR.CAP_per person'!P$2)/(_xlfn.XLOOKUP($E$2,EU_countries_GDP!$A$2:$A$29,EU_countries_GDP!$E$2:$E$29))),"")</f>
        <v/>
      </c>
      <c r="DW126" s="5" t="str">
        <f>IFERROR(((((AA126+AQ126)*(1/$H126))+BG126)/$F$2)/($B$2*('CAR.CAP_per person'!Q$2)/(_xlfn.XLOOKUP($E$2,EU_countries_GDP!$A$2:$A$29,EU_countries_GDP!$E$2:$E$29))),"")</f>
        <v/>
      </c>
    </row>
    <row r="127" spans="1:127">
      <c r="A127" t="s">
        <v>244</v>
      </c>
      <c r="B127" t="str">
        <f>_xlfn.XLOOKUP(D127,Table5[Ingredient],Table5[Category],"",FALSE)</f>
        <v>Vegetables</v>
      </c>
      <c r="C127" s="33" t="s">
        <v>257</v>
      </c>
      <c r="D127" s="33" t="s">
        <v>247</v>
      </c>
      <c r="E127" s="33">
        <v>0</v>
      </c>
      <c r="F127" s="33" t="s">
        <v>182</v>
      </c>
      <c r="G127" s="33" t="s">
        <v>180</v>
      </c>
      <c r="H127" s="91">
        <f>Dataset_IT!M32</f>
        <v>0</v>
      </c>
      <c r="I127" s="33"/>
      <c r="J127" s="37">
        <f>IFERROR(INDEX('AveragePrices&amp;Codes'!G:AG, MATCH($D127, 'AveragePrices&amp;Codes'!$A:$A, 0), MATCH(Tool_Italy!$E$2, 'AveragePrices&amp;Codes'!$G$1:$AG$1, 0)),"")</f>
        <v>0.68245</v>
      </c>
      <c r="K127" s="37">
        <f>IFERROR(E127/(_xlfn.XLOOKUP(A127,Dataset_IT!$Q$2:$Q$9,Dataset_IT!$R$2:$R$9)),"")</f>
        <v>0</v>
      </c>
      <c r="L127">
        <f>IFERROR(IF($F127="Raw",_xlfn.XLOOKUP(_xlfn.XLOOKUP(Tool_Italy!$D127,'AveragePrices&amp;Codes'!$A:$A,'AveragePrices&amp;Codes'!$B:$B),AGRIBALYSE_Raw!$B:$B,AGRIBALYSE_Raw!O:O)*$E127,_xlfn.XLOOKUP(_xlfn.XLOOKUP(Tool_Italy!$D127,'AveragePrices&amp;Codes'!$A:$A,'AveragePrices&amp;Codes'!$B:$B),AGRIBALYSE_Cooked!$C:$C,AGRIBALYSE_Cooked!P:P)*$E127),"")</f>
        <v>0</v>
      </c>
      <c r="M127">
        <f>IFERROR(IF($F127="Raw",_xlfn.XLOOKUP(_xlfn.XLOOKUP(Tool_Italy!$D127,'AveragePrices&amp;Codes'!$A:$A,'AveragePrices&amp;Codes'!$B:$B),AGRIBALYSE_Raw!$B:$B,AGRIBALYSE_Raw!P:P)*$E127,_xlfn.XLOOKUP(_xlfn.XLOOKUP(Tool_Italy!$D127,'AveragePrices&amp;Codes'!$A:$A,'AveragePrices&amp;Codes'!$B:$B),AGRIBALYSE_Cooked!$C:$C,AGRIBALYSE_Cooked!Q:Q)*$E127),"")</f>
        <v>0</v>
      </c>
      <c r="N127">
        <f>IFERROR(IF($F127="Raw",_xlfn.XLOOKUP(_xlfn.XLOOKUP(Tool_Italy!$D127,'AveragePrices&amp;Codes'!$A:$A,'AveragePrices&amp;Codes'!$B:$B),AGRIBALYSE_Raw!$B:$B,AGRIBALYSE_Raw!Q:Q)*$E127,_xlfn.XLOOKUP(_xlfn.XLOOKUP(Tool_Italy!$D127,'AveragePrices&amp;Codes'!$A:$A,'AveragePrices&amp;Codes'!$B:$B),AGRIBALYSE_Cooked!$C:$C,AGRIBALYSE_Cooked!R:R)*$E127),"")</f>
        <v>0</v>
      </c>
      <c r="O127">
        <f>IFERROR(IF($F127="Raw",_xlfn.XLOOKUP(_xlfn.XLOOKUP(Tool_Italy!$D127,'AveragePrices&amp;Codes'!$A:$A,'AveragePrices&amp;Codes'!$B:$B),AGRIBALYSE_Raw!$B:$B,AGRIBALYSE_Raw!R:R)*$E127,_xlfn.XLOOKUP(_xlfn.XLOOKUP(Tool_Italy!$D127,'AveragePrices&amp;Codes'!$A:$A,'AveragePrices&amp;Codes'!$B:$B),AGRIBALYSE_Cooked!$C:$C,AGRIBALYSE_Cooked!S:S)*$E127),"")</f>
        <v>0</v>
      </c>
      <c r="P127">
        <f>IFERROR(IF($F127="Raw",_xlfn.XLOOKUP(_xlfn.XLOOKUP(Tool_Italy!$D127,'AveragePrices&amp;Codes'!$A:$A,'AveragePrices&amp;Codes'!$B:$B),AGRIBALYSE_Raw!$B:$B,AGRIBALYSE_Raw!S:S)*$E127,_xlfn.XLOOKUP(_xlfn.XLOOKUP(Tool_Italy!$D127,'AveragePrices&amp;Codes'!$A:$A,'AveragePrices&amp;Codes'!$B:$B),AGRIBALYSE_Cooked!$C:$C,AGRIBALYSE_Cooked!T:T)*$E127),"")</f>
        <v>0</v>
      </c>
      <c r="Q127">
        <f>IFERROR(IF($F127="Raw",_xlfn.XLOOKUP(_xlfn.XLOOKUP(Tool_Italy!$D127,'AveragePrices&amp;Codes'!$A:$A,'AveragePrices&amp;Codes'!$B:$B),AGRIBALYSE_Raw!$B:$B,AGRIBALYSE_Raw!T:T)*$E127,_xlfn.XLOOKUP(_xlfn.XLOOKUP(Tool_Italy!$D127,'AveragePrices&amp;Codes'!$A:$A,'AveragePrices&amp;Codes'!$B:$B),AGRIBALYSE_Cooked!$C:$C,AGRIBALYSE_Cooked!U:U)*$E127),"")</f>
        <v>0</v>
      </c>
      <c r="R127">
        <f>IFERROR(IF($F127="Raw",_xlfn.XLOOKUP(_xlfn.XLOOKUP(Tool_Italy!$D127,'AveragePrices&amp;Codes'!$A:$A,'AveragePrices&amp;Codes'!$B:$B),AGRIBALYSE_Raw!$B:$B,AGRIBALYSE_Raw!U:U)*$E127,_xlfn.XLOOKUP(_xlfn.XLOOKUP(Tool_Italy!$D127,'AveragePrices&amp;Codes'!$A:$A,'AveragePrices&amp;Codes'!$B:$B),AGRIBALYSE_Cooked!$C:$C,AGRIBALYSE_Cooked!V:V)*$E127),"")</f>
        <v>0</v>
      </c>
      <c r="S127">
        <f>IFERROR(IF($F127="Raw",_xlfn.XLOOKUP(_xlfn.XLOOKUP(Tool_Italy!$D127,'AveragePrices&amp;Codes'!$A:$A,'AveragePrices&amp;Codes'!$B:$B),AGRIBALYSE_Raw!$B:$B,AGRIBALYSE_Raw!V:V)*$E127,_xlfn.XLOOKUP(_xlfn.XLOOKUP(Tool_Italy!$D127,'AveragePrices&amp;Codes'!$A:$A,'AveragePrices&amp;Codes'!$B:$B),AGRIBALYSE_Cooked!$C:$C,AGRIBALYSE_Cooked!W:W)*$E127),"")</f>
        <v>0</v>
      </c>
      <c r="T127">
        <f>IFERROR(IF($F127="Raw",_xlfn.XLOOKUP(_xlfn.XLOOKUP(Tool_Italy!$D127,'AveragePrices&amp;Codes'!$A:$A,'AveragePrices&amp;Codes'!$B:$B),AGRIBALYSE_Raw!$B:$B,AGRIBALYSE_Raw!W:W)*$E127,_xlfn.XLOOKUP(_xlfn.XLOOKUP(Tool_Italy!$D127,'AveragePrices&amp;Codes'!$A:$A,'AveragePrices&amp;Codes'!$B:$B),AGRIBALYSE_Cooked!$C:$C,AGRIBALYSE_Cooked!X:X)*$E127),"")</f>
        <v>0</v>
      </c>
      <c r="U127">
        <f>IFERROR(IF($F127="Raw",_xlfn.XLOOKUP(_xlfn.XLOOKUP(Tool_Italy!$D127,'AveragePrices&amp;Codes'!$A:$A,'AveragePrices&amp;Codes'!$B:$B),AGRIBALYSE_Raw!$B:$B,AGRIBALYSE_Raw!X:X)*$E127,_xlfn.XLOOKUP(_xlfn.XLOOKUP(Tool_Italy!$D127,'AveragePrices&amp;Codes'!$A:$A,'AveragePrices&amp;Codes'!$B:$B),AGRIBALYSE_Cooked!$C:$C,AGRIBALYSE_Cooked!Y:Y)*$E127),"")</f>
        <v>0</v>
      </c>
      <c r="V127">
        <f>IFERROR(IF($F127="Raw",_xlfn.XLOOKUP(_xlfn.XLOOKUP(Tool_Italy!$D127,'AveragePrices&amp;Codes'!$A:$A,'AveragePrices&amp;Codes'!$B:$B),AGRIBALYSE_Raw!$B:$B,AGRIBALYSE_Raw!Y:Y)*$E127,_xlfn.XLOOKUP(_xlfn.XLOOKUP(Tool_Italy!$D127,'AveragePrices&amp;Codes'!$A:$A,'AveragePrices&amp;Codes'!$B:$B),AGRIBALYSE_Cooked!$C:$C,AGRIBALYSE_Cooked!Z:Z)*$E127),"")</f>
        <v>0</v>
      </c>
      <c r="W127">
        <f>IFERROR(IF($F127="Raw",_xlfn.XLOOKUP(_xlfn.XLOOKUP(Tool_Italy!$D127,'AveragePrices&amp;Codes'!$A:$A,'AveragePrices&amp;Codes'!$B:$B),AGRIBALYSE_Raw!$B:$B,AGRIBALYSE_Raw!Z:Z)*$E127,_xlfn.XLOOKUP(_xlfn.XLOOKUP(Tool_Italy!$D127,'AveragePrices&amp;Codes'!$A:$A,'AveragePrices&amp;Codes'!$B:$B),AGRIBALYSE_Cooked!$C:$C,AGRIBALYSE_Cooked!AA:AA)*$E127),"")</f>
        <v>0</v>
      </c>
      <c r="X127">
        <f>IFERROR(IF($F127="Raw",_xlfn.XLOOKUP(_xlfn.XLOOKUP(Tool_Italy!$D127,'AveragePrices&amp;Codes'!$A:$A,'AveragePrices&amp;Codes'!$B:$B),AGRIBALYSE_Raw!$B:$B,AGRIBALYSE_Raw!AA:AA)*$E127,_xlfn.XLOOKUP(_xlfn.XLOOKUP(Tool_Italy!$D127,'AveragePrices&amp;Codes'!$A:$A,'AveragePrices&amp;Codes'!$B:$B),AGRIBALYSE_Cooked!$C:$C,AGRIBALYSE_Cooked!AB:AB)*$E127),"")</f>
        <v>0</v>
      </c>
      <c r="Y127">
        <f>IFERROR(IF($F127="Raw",_xlfn.XLOOKUP(_xlfn.XLOOKUP(Tool_Italy!$D127,'AveragePrices&amp;Codes'!$A:$A,'AveragePrices&amp;Codes'!$B:$B),AGRIBALYSE_Raw!$B:$B,AGRIBALYSE_Raw!AB:AB)*$E127,_xlfn.XLOOKUP(_xlfn.XLOOKUP(Tool_Italy!$D127,'AveragePrices&amp;Codes'!$A:$A,'AveragePrices&amp;Codes'!$B:$B),AGRIBALYSE_Cooked!$C:$C,AGRIBALYSE_Cooked!AC:AC)*$E127),"")</f>
        <v>0</v>
      </c>
      <c r="Z127">
        <f>IFERROR(IF($F127="Raw",_xlfn.XLOOKUP(_xlfn.XLOOKUP(Tool_Italy!$D127,'AveragePrices&amp;Codes'!$A:$A,'AveragePrices&amp;Codes'!$B:$B),AGRIBALYSE_Raw!$B:$B,AGRIBALYSE_Raw!AC:AC)*$E127,_xlfn.XLOOKUP(_xlfn.XLOOKUP(Tool_Italy!$D127,'AveragePrices&amp;Codes'!$A:$A,'AveragePrices&amp;Codes'!$B:$B),AGRIBALYSE_Cooked!$C:$C,AGRIBALYSE_Cooked!AD:AD)*$E127),"")</f>
        <v>0</v>
      </c>
      <c r="AA127">
        <f>IFERROR(IF($F127="Raw",_xlfn.XLOOKUP(_xlfn.XLOOKUP(Tool_Italy!$D127,'AveragePrices&amp;Codes'!$A:$A,'AveragePrices&amp;Codes'!$B:$B),AGRIBALYSE_Raw!$B:$B,AGRIBALYSE_Raw!AD:AD)*$E127,_xlfn.XLOOKUP(_xlfn.XLOOKUP(Tool_Italy!$D127,'AveragePrices&amp;Codes'!$A:$A,'AveragePrices&amp;Codes'!$B:$B),AGRIBALYSE_Cooked!$C:$C,AGRIBALYSE_Cooked!AE:AE)*$E127),"")</f>
        <v>0</v>
      </c>
      <c r="AB127" cm="1">
        <f t="array" ref="AB127">IFERROR(_xlfn.XLOOKUP(Tool_Italy!$F127&amp;$E$2,'Cooking methods'!$A:$A&amp;'Cooking methods'!$B:$B,'Cooking methods'!C:C)*$E127,"")</f>
        <v>0</v>
      </c>
      <c r="AC127" cm="1">
        <f t="array" ref="AC127">IFERROR(_xlfn.XLOOKUP(Tool_Italy!$F127&amp;$E$2,'Cooking methods'!$A:$A&amp;'Cooking methods'!$B:$B,'Cooking methods'!D:D)*$E127,"")</f>
        <v>0</v>
      </c>
      <c r="AD127" cm="1">
        <f t="array" ref="AD127">IFERROR(_xlfn.XLOOKUP(Tool_Italy!$F127&amp;$E$2,'Cooking methods'!$A:$A&amp;'Cooking methods'!$B:$B,'Cooking methods'!E:E)*$E127,"")</f>
        <v>0</v>
      </c>
      <c r="AE127" cm="1">
        <f t="array" ref="AE127">IFERROR(_xlfn.XLOOKUP(Tool_Italy!$F127&amp;$E$2,'Cooking methods'!$A:$A&amp;'Cooking methods'!$B:$B,'Cooking methods'!F:F)*$E127,"")</f>
        <v>0</v>
      </c>
      <c r="AF127" cm="1">
        <f t="array" ref="AF127">IFERROR(_xlfn.XLOOKUP(Tool_Italy!$F127&amp;$E$2,'Cooking methods'!$A:$A&amp;'Cooking methods'!$B:$B,'Cooking methods'!G:G)*$E127,"")</f>
        <v>0</v>
      </c>
      <c r="AG127" cm="1">
        <f t="array" ref="AG127">IFERROR(_xlfn.XLOOKUP(Tool_Italy!$F127&amp;$E$2,'Cooking methods'!$A:$A&amp;'Cooking methods'!$B:$B,'Cooking methods'!H:H)*$E127,"")</f>
        <v>0</v>
      </c>
      <c r="AH127" cm="1">
        <f t="array" ref="AH127">IFERROR(_xlfn.XLOOKUP(Tool_Italy!$F127&amp;$E$2,'Cooking methods'!$A:$A&amp;'Cooking methods'!$B:$B,'Cooking methods'!I:I)*$E127,"")</f>
        <v>0</v>
      </c>
      <c r="AI127" cm="1">
        <f t="array" ref="AI127">IFERROR(_xlfn.XLOOKUP(Tool_Italy!$F127&amp;$E$2,'Cooking methods'!$A:$A&amp;'Cooking methods'!$B:$B,'Cooking methods'!J:J)*$E127,"")</f>
        <v>0</v>
      </c>
      <c r="AJ127" cm="1">
        <f t="array" ref="AJ127">IFERROR(_xlfn.XLOOKUP(Tool_Italy!$F127&amp;$E$2,'Cooking methods'!$A:$A&amp;'Cooking methods'!$B:$B,'Cooking methods'!K:K)*$E127,"")</f>
        <v>0</v>
      </c>
      <c r="AK127" cm="1">
        <f t="array" ref="AK127">IFERROR(_xlfn.XLOOKUP(Tool_Italy!$F127&amp;$E$2,'Cooking methods'!$A:$A&amp;'Cooking methods'!$B:$B,'Cooking methods'!L:L)*$E127,"")</f>
        <v>0</v>
      </c>
      <c r="AL127" cm="1">
        <f t="array" ref="AL127">IFERROR(_xlfn.XLOOKUP(Tool_Italy!$F127&amp;$E$2,'Cooking methods'!$A:$A&amp;'Cooking methods'!$B:$B,'Cooking methods'!M:M)*$E127,"")</f>
        <v>0</v>
      </c>
      <c r="AM127" cm="1">
        <f t="array" ref="AM127">IFERROR(_xlfn.XLOOKUP(Tool_Italy!$F127&amp;$E$2,'Cooking methods'!$A:$A&amp;'Cooking methods'!$B:$B,'Cooking methods'!N:N)*$E127,"")</f>
        <v>0</v>
      </c>
      <c r="AN127" cm="1">
        <f t="array" ref="AN127">IFERROR(_xlfn.XLOOKUP(Tool_Italy!$F127&amp;$E$2,'Cooking methods'!$A:$A&amp;'Cooking methods'!$B:$B,'Cooking methods'!O:O)*$E127,"")</f>
        <v>0</v>
      </c>
      <c r="AO127" cm="1">
        <f t="array" ref="AO127">IFERROR(_xlfn.XLOOKUP(Tool_Italy!$F127&amp;$E$2,'Cooking methods'!$A:$A&amp;'Cooking methods'!$B:$B,'Cooking methods'!P:P)*$E127,"")</f>
        <v>0</v>
      </c>
      <c r="AP127" cm="1">
        <f t="array" ref="AP127">IFERROR(_xlfn.XLOOKUP(Tool_Italy!$F127&amp;$E$2,'Cooking methods'!$A:$A&amp;'Cooking methods'!$B:$B,'Cooking methods'!Q:Q)*$E127,"")</f>
        <v>0</v>
      </c>
      <c r="AQ127" cm="1">
        <f t="array" ref="AQ127">IFERROR(_xlfn.XLOOKUP(Tool_Italy!$F127&amp;$E$2,'Cooking methods'!$A:$A&amp;'Cooking methods'!$B:$B,'Cooking methods'!R:R)*$E127,"")</f>
        <v>0</v>
      </c>
      <c r="AR127" cm="1">
        <f t="array" ref="AR127">IFERROR(_xlfn.XLOOKUP(Tool_Italy!$G127&amp;$E$2,'Waste management'!$A:$A&amp;'Waste management'!$B:$B,'Waste management'!C:C)*$E127,"")</f>
        <v>0</v>
      </c>
      <c r="AS127" cm="1">
        <f t="array" ref="AS127">IFERROR(_xlfn.XLOOKUP(Tool_Italy!$G127&amp;$E$2,'Waste management'!$A:$A&amp;'Waste management'!$B:$B,'Waste management'!D:D)*$E127,"")</f>
        <v>0</v>
      </c>
      <c r="AT127" cm="1">
        <f t="array" ref="AT127">IFERROR(_xlfn.XLOOKUP(Tool_Italy!$G127&amp;$E$2,'Waste management'!$A:$A&amp;'Waste management'!$B:$B,'Waste management'!E:E)*$E127,"")</f>
        <v>0</v>
      </c>
      <c r="AU127" cm="1">
        <f t="array" ref="AU127">IFERROR(_xlfn.XLOOKUP(Tool_Italy!$G127&amp;$E$2,'Waste management'!$A:$A&amp;'Waste management'!$B:$B,'Waste management'!F:F)*$E127,"")</f>
        <v>0</v>
      </c>
      <c r="AV127" cm="1">
        <f t="array" ref="AV127">IFERROR(_xlfn.XLOOKUP(Tool_Italy!$G127&amp;$E$2,'Waste management'!$A:$A&amp;'Waste management'!$B:$B,'Waste management'!G:G)*$E127,"")</f>
        <v>0</v>
      </c>
      <c r="AW127" cm="1">
        <f t="array" ref="AW127">IFERROR(_xlfn.XLOOKUP(Tool_Italy!$G127&amp;$E$2,'Waste management'!$A:$A&amp;'Waste management'!$B:$B,'Waste management'!H:H)*$E127,"")</f>
        <v>0</v>
      </c>
      <c r="AX127" cm="1">
        <f t="array" ref="AX127">IFERROR(_xlfn.XLOOKUP(Tool_Italy!$G127&amp;$E$2,'Waste management'!$A:$A&amp;'Waste management'!$B:$B,'Waste management'!I:I)*$E127,"")</f>
        <v>0</v>
      </c>
      <c r="AY127" cm="1">
        <f t="array" ref="AY127">IFERROR(_xlfn.XLOOKUP(Tool_Italy!$G127&amp;$E$2,'Waste management'!$A:$A&amp;'Waste management'!$B:$B,'Waste management'!J:J)*$E127,"")</f>
        <v>0</v>
      </c>
      <c r="AZ127" cm="1">
        <f t="array" ref="AZ127">IFERROR(_xlfn.XLOOKUP(Tool_Italy!$G127&amp;$E$2,'Waste management'!$A:$A&amp;'Waste management'!$B:$B,'Waste management'!K:K)*$E127,"")</f>
        <v>0</v>
      </c>
      <c r="BA127" cm="1">
        <f t="array" ref="BA127">IFERROR(_xlfn.XLOOKUP(Tool_Italy!$G127&amp;$E$2,'Waste management'!$A:$A&amp;'Waste management'!$B:$B,'Waste management'!L:L)*$E127,"")</f>
        <v>0</v>
      </c>
      <c r="BB127" cm="1">
        <f t="array" ref="BB127">IFERROR(_xlfn.XLOOKUP(Tool_Italy!$G127&amp;$E$2,'Waste management'!$A:$A&amp;'Waste management'!$B:$B,'Waste management'!M:M)*$E127,"")</f>
        <v>0</v>
      </c>
      <c r="BC127" cm="1">
        <f t="array" ref="BC127">IFERROR(_xlfn.XLOOKUP(Tool_Italy!$G127&amp;$E$2,'Waste management'!$A:$A&amp;'Waste management'!$B:$B,'Waste management'!N:N)*$E127,"")</f>
        <v>0</v>
      </c>
      <c r="BD127" cm="1">
        <f t="array" ref="BD127">IFERROR(_xlfn.XLOOKUP(Tool_Italy!$G127&amp;$E$2,'Waste management'!$A:$A&amp;'Waste management'!$B:$B,'Waste management'!O:O)*$E127,"")</f>
        <v>0</v>
      </c>
      <c r="BE127" cm="1">
        <f t="array" ref="BE127">IFERROR(_xlfn.XLOOKUP(Tool_Italy!$G127&amp;$E$2,'Waste management'!$A:$A&amp;'Waste management'!$B:$B,'Waste management'!P:P)*$E127,"")</f>
        <v>0</v>
      </c>
      <c r="BF127" cm="1">
        <f t="array" ref="BF127">IFERROR(_xlfn.XLOOKUP(Tool_Italy!$G127&amp;$E$2,'Waste management'!$A:$A&amp;'Waste management'!$B:$B,'Waste management'!Q:Q)*$E127,"")</f>
        <v>0</v>
      </c>
      <c r="BG127" cm="1">
        <f t="array" ref="BG127">IFERROR(_xlfn.XLOOKUP(Tool_Italy!$G127&amp;$E$2,'Waste management'!$A:$A&amp;'Waste management'!$B:$B,'Waste management'!R:R)*$E127,"")</f>
        <v>0</v>
      </c>
      <c r="BH127">
        <f>IFERROR((L127+AR127+AB127)*_xlfn.XLOOKUP(Tool_Italy!BH$4,Monetization_Factors!$A:$A,Monetization_Factors!$D:$D),"")</f>
        <v>0</v>
      </c>
      <c r="BI127">
        <f>IFERROR((M127+AS127+AC127)*_xlfn.XLOOKUP(Tool_Italy!BI$4,Monetization_Factors!$A:$A,Monetization_Factors!$D:$D),"")</f>
        <v>0</v>
      </c>
      <c r="BJ127">
        <f>IFERROR((N127+AT127+AD127)*_xlfn.XLOOKUP(Tool_Italy!BJ$4,Monetization_Factors!$A:$A,Monetization_Factors!$D:$D),"")</f>
        <v>0</v>
      </c>
      <c r="BK127">
        <f>IFERROR((O127+AU127+AE127)*_xlfn.XLOOKUP(Tool_Italy!BK$4,Monetization_Factors!$A:$A,Monetization_Factors!$D:$D),"")</f>
        <v>0</v>
      </c>
      <c r="BL127">
        <f>IFERROR((P127+AV127+AF127)*_xlfn.XLOOKUP(Tool_Italy!BL$4,Monetization_Factors!$A:$A,Monetization_Factors!$D:$D),"")</f>
        <v>0</v>
      </c>
      <c r="BM127">
        <f>IFERROR((Q127+AW127+AG127)*_xlfn.XLOOKUP(Tool_Italy!BM$4,Monetization_Factors!$A:$A,Monetization_Factors!$D:$D),"")</f>
        <v>0</v>
      </c>
      <c r="BN127">
        <f>IFERROR((R127+AX127+AH127)*_xlfn.XLOOKUP(Tool_Italy!BN$4,Monetization_Factors!$A:$A,Monetization_Factors!$D:$D),"")</f>
        <v>0</v>
      </c>
      <c r="BO127">
        <f>IFERROR((S127+AY127+AI127)*_xlfn.XLOOKUP(Tool_Italy!BO$4,Monetization_Factors!$A:$A,Monetization_Factors!$D:$D),"")</f>
        <v>0</v>
      </c>
      <c r="BP127">
        <f>IFERROR((T127+AZ127+AJ127)*_xlfn.XLOOKUP(Tool_Italy!BP$4,Monetization_Factors!$A:$A,Monetization_Factors!$D:$D),"")</f>
        <v>0</v>
      </c>
      <c r="BQ127">
        <f>IFERROR((U127+BA127+AK127)*_xlfn.XLOOKUP(Tool_Italy!BQ$4,Monetization_Factors!$A:$A,Monetization_Factors!$D:$D),"")</f>
        <v>0</v>
      </c>
      <c r="BR127" t="str">
        <f>IFERROR((V127+BB127+AL127)*_xlfn.XLOOKUP(Tool_Italy!BR$4,Monetization_Factors!$A:$A,Monetization_Factors!$D:$D),"")</f>
        <v/>
      </c>
      <c r="BS127">
        <f>IFERROR((W127+BC127+AM127)*_xlfn.XLOOKUP(Tool_Italy!BS$4,Monetization_Factors!$A:$A,Monetization_Factors!$D:$D),"")</f>
        <v>0</v>
      </c>
      <c r="BT127">
        <f>IFERROR((X127+BD127+AN127)*_xlfn.XLOOKUP(Tool_Italy!BT$4,Monetization_Factors!$A:$A,Monetization_Factors!$D:$D),"")</f>
        <v>0</v>
      </c>
      <c r="BU127">
        <f>IFERROR((Y127+BE127+AO127)*_xlfn.XLOOKUP(Tool_Italy!BU$4,Monetization_Factors!$A:$A,Monetization_Factors!$D:$D),"")</f>
        <v>0</v>
      </c>
      <c r="BV127">
        <f>IFERROR((Z127+BF127+AP127)*_xlfn.XLOOKUP(Tool_Italy!BV$4,Monetization_Factors!$A:$A,Monetization_Factors!$D:$D),"")</f>
        <v>0</v>
      </c>
      <c r="BW127">
        <f>IFERROR((AA127+BG127+AQ127)*_xlfn.XLOOKUP(Tool_Italy!BW$4,Monetization_Factors!$A:$A,Monetization_Factors!$D:$D),"")</f>
        <v>0</v>
      </c>
      <c r="BX127" s="38" cm="1">
        <f t="array" ref="BX127">IFERROR(_xlfn.IFS(I127&lt;&gt;0,I127*E127,I127="",J127*E127),"")</f>
        <v>0</v>
      </c>
      <c r="BY127" s="38">
        <f t="shared" si="67"/>
        <v>0</v>
      </c>
      <c r="BZ127" s="38">
        <f t="shared" si="71"/>
        <v>0</v>
      </c>
      <c r="CA127" s="38">
        <f t="shared" si="68"/>
        <v>0</v>
      </c>
      <c r="CB127">
        <f t="shared" si="102"/>
        <v>0</v>
      </c>
      <c r="CC127">
        <f t="shared" si="72"/>
        <v>0</v>
      </c>
      <c r="CD127">
        <f t="shared" si="73"/>
        <v>0</v>
      </c>
      <c r="CE127">
        <f t="shared" si="74"/>
        <v>0</v>
      </c>
      <c r="CF127">
        <f t="shared" si="75"/>
        <v>0</v>
      </c>
      <c r="CG127">
        <f t="shared" si="76"/>
        <v>0</v>
      </c>
      <c r="CH127">
        <f t="shared" si="77"/>
        <v>0</v>
      </c>
      <c r="CI127">
        <f t="shared" si="78"/>
        <v>0</v>
      </c>
      <c r="CJ127">
        <f t="shared" si="79"/>
        <v>0</v>
      </c>
      <c r="CK127">
        <f t="shared" si="80"/>
        <v>0</v>
      </c>
      <c r="CL127">
        <f t="shared" si="81"/>
        <v>0</v>
      </c>
      <c r="CM127">
        <f t="shared" si="82"/>
        <v>0</v>
      </c>
      <c r="CN127">
        <f t="shared" si="83"/>
        <v>0</v>
      </c>
      <c r="CO127">
        <f t="shared" si="84"/>
        <v>0</v>
      </c>
      <c r="CP127">
        <f t="shared" si="85"/>
        <v>0</v>
      </c>
      <c r="CQ127">
        <f t="shared" si="86"/>
        <v>0</v>
      </c>
      <c r="CR127">
        <f t="shared" si="103"/>
        <v>0</v>
      </c>
      <c r="CS127">
        <f t="shared" si="87"/>
        <v>0</v>
      </c>
      <c r="CT127">
        <f t="shared" si="88"/>
        <v>0</v>
      </c>
      <c r="CU127">
        <f t="shared" si="89"/>
        <v>0</v>
      </c>
      <c r="CV127">
        <f t="shared" si="90"/>
        <v>0</v>
      </c>
      <c r="CW127">
        <f t="shared" si="91"/>
        <v>0</v>
      </c>
      <c r="CX127">
        <f t="shared" si="92"/>
        <v>0</v>
      </c>
      <c r="CY127">
        <f t="shared" si="93"/>
        <v>0</v>
      </c>
      <c r="CZ127">
        <f t="shared" si="94"/>
        <v>0</v>
      </c>
      <c r="DA127">
        <f t="shared" si="95"/>
        <v>0</v>
      </c>
      <c r="DB127">
        <f t="shared" si="96"/>
        <v>0</v>
      </c>
      <c r="DC127">
        <f t="shared" si="97"/>
        <v>0</v>
      </c>
      <c r="DD127">
        <f t="shared" si="98"/>
        <v>0</v>
      </c>
      <c r="DE127">
        <f t="shared" si="99"/>
        <v>0</v>
      </c>
      <c r="DF127">
        <f t="shared" si="100"/>
        <v>0</v>
      </c>
      <c r="DG127">
        <f t="shared" si="101"/>
        <v>0</v>
      </c>
      <c r="DH127" s="5" t="str">
        <f>IFERROR(((((L127+AB127)*(1/$H127))+AR127)/$F$2)/($B$2*('CAR.CAP_per person'!B$2)/(_xlfn.XLOOKUP($E$2,EU_countries_GDP!$A$2:$A$29,EU_countries_GDP!$E$2:$E$29))),"")</f>
        <v/>
      </c>
      <c r="DI127" s="5" t="str">
        <f>IFERROR(((((M127+AC127)*(1/$H127))+AS127)/$F$2)/($B$2*('CAR.CAP_per person'!C$2)/(_xlfn.XLOOKUP($E$2,EU_countries_GDP!$A$2:$A$29,EU_countries_GDP!$E$2:$E$29))),"")</f>
        <v/>
      </c>
      <c r="DJ127" s="5" t="str">
        <f>IFERROR(((((N127+AD127)*(1/$H127))+AT127)/$F$2)/($B$2*('CAR.CAP_per person'!D$2)/(_xlfn.XLOOKUP($E$2,EU_countries_GDP!$A$2:$A$29,EU_countries_GDP!$E$2:$E$29))),"")</f>
        <v/>
      </c>
      <c r="DK127" s="5" t="str">
        <f>IFERROR(((((O127+AE127)*(1/$H127))+AU127)/$F$2)/($B$2*('CAR.CAP_per person'!E$2)/(_xlfn.XLOOKUP($E$2,EU_countries_GDP!$A$2:$A$29,EU_countries_GDP!$E$2:$E$29))),"")</f>
        <v/>
      </c>
      <c r="DL127" s="5" t="str">
        <f>IFERROR(((((P127+AF127)*(1/$H127))+AV127)/$F$2)/($B$2*('CAR.CAP_per person'!F$2)/(_xlfn.XLOOKUP($E$2,EU_countries_GDP!$A$2:$A$29,EU_countries_GDP!$E$2:$E$29))),"")</f>
        <v/>
      </c>
      <c r="DM127" s="5" t="str">
        <f>IFERROR(((((Q127+AG127)*(1/$H127))+AW127)/$F$2)/($B$2*('CAR.CAP_per person'!G$2)/(_xlfn.XLOOKUP($E$2,EU_countries_GDP!$A$2:$A$29,EU_countries_GDP!$E$2:$E$29))),"")</f>
        <v/>
      </c>
      <c r="DN127" s="5" t="str">
        <f>IFERROR(((((R127+AH127)*(1/$H127))+AX127)/$F$2)/($B$2*('CAR.CAP_per person'!H$2)/(_xlfn.XLOOKUP($E$2,EU_countries_GDP!$A$2:$A$29,EU_countries_GDP!$E$2:$E$29))),"")</f>
        <v/>
      </c>
      <c r="DO127" s="5" t="str">
        <f>IFERROR(((((S127+AI127)*(1/$H127))+AY127)/$F$2)/($B$2*('CAR.CAP_per person'!I$2)/(_xlfn.XLOOKUP($E$2,EU_countries_GDP!$A$2:$A$29,EU_countries_GDP!$E$2:$E$29))),"")</f>
        <v/>
      </c>
      <c r="DP127" s="5" t="str">
        <f>IFERROR(((((T127+AJ127)*(1/$H127))+AZ127)/$F$2)/($B$2*('CAR.CAP_per person'!J$2)/(_xlfn.XLOOKUP($E$2,EU_countries_GDP!$A$2:$A$29,EU_countries_GDP!$E$2:$E$29))),"")</f>
        <v/>
      </c>
      <c r="DQ127" s="5" t="str">
        <f>IFERROR(((((U127+AK127)*(1/$H127))+BA127)/$F$2)/($B$2*('CAR.CAP_per person'!K$2)/(_xlfn.XLOOKUP($E$2,EU_countries_GDP!$A$2:$A$29,EU_countries_GDP!$E$2:$E$29))),"")</f>
        <v/>
      </c>
      <c r="DR127" s="5" t="str">
        <f>IFERROR(((((V127+AL127)*(1/$H127))+BB127)/$F$2)/($B$2*('CAR.CAP_per person'!L$2)/(_xlfn.XLOOKUP($E$2,EU_countries_GDP!$A$2:$A$29,EU_countries_GDP!$E$2:$E$29))),"")</f>
        <v/>
      </c>
      <c r="DS127" s="5" t="str">
        <f>IFERROR(((((W127+AM127)*(1/$H127))+BC127)/$F$2)/($B$2*('CAR.CAP_per person'!M$2)/(_xlfn.XLOOKUP($E$2,EU_countries_GDP!$A$2:$A$29,EU_countries_GDP!$E$2:$E$29))),"")</f>
        <v/>
      </c>
      <c r="DT127" s="5" t="str">
        <f>IFERROR(((((X127+AN127)*(1/$H127))+BD127)/$F$2)/($B$2*('CAR.CAP_per person'!N$2)/(_xlfn.XLOOKUP($E$2,EU_countries_GDP!$A$2:$A$29,EU_countries_GDP!$E$2:$E$29))),"")</f>
        <v/>
      </c>
      <c r="DU127" s="5" t="str">
        <f>IFERROR(((((Y127+AO127)*(1/$H127))+BE127)/$F$2)/($B$2*('CAR.CAP_per person'!O$2)/(_xlfn.XLOOKUP($E$2,EU_countries_GDP!$A$2:$A$29,EU_countries_GDP!$E$2:$E$29))),"")</f>
        <v/>
      </c>
      <c r="DV127" s="5" t="str">
        <f>IFERROR(((((Z127+AP127)*(1/$H127))+BF127)/$F$2)/($B$2*('CAR.CAP_per person'!P$2)/(_xlfn.XLOOKUP($E$2,EU_countries_GDP!$A$2:$A$29,EU_countries_GDP!$E$2:$E$29))),"")</f>
        <v/>
      </c>
      <c r="DW127" s="5" t="str">
        <f>IFERROR(((((AA127+AQ127)*(1/$H127))+BG127)/$F$2)/($B$2*('CAR.CAP_per person'!Q$2)/(_xlfn.XLOOKUP($E$2,EU_countries_GDP!$A$2:$A$29,EU_countries_GDP!$E$2:$E$29))),"")</f>
        <v/>
      </c>
    </row>
    <row r="128" spans="1:127">
      <c r="A128" t="s">
        <v>244</v>
      </c>
      <c r="B128" t="str">
        <f>_xlfn.XLOOKUP(D128,Table5[Ingredient],Table5[Category],"",FALSE)</f>
        <v>Soup</v>
      </c>
      <c r="C128" s="33" t="s">
        <v>257</v>
      </c>
      <c r="D128" s="33" t="s">
        <v>194</v>
      </c>
      <c r="E128" s="33">
        <v>0</v>
      </c>
      <c r="F128" s="33" t="s">
        <v>182</v>
      </c>
      <c r="G128" s="33" t="s">
        <v>180</v>
      </c>
      <c r="H128" s="91">
        <f>Dataset_IT!M33</f>
        <v>0</v>
      </c>
      <c r="I128" s="33"/>
      <c r="J128" s="37" t="str">
        <f>IFERROR(INDEX('AveragePrices&amp;Codes'!G:AG, MATCH($D128, 'AveragePrices&amp;Codes'!$A:$A, 0), MATCH(Tool_Italy!$E$2, 'AveragePrices&amp;Codes'!$G$1:$AG$1, 0)),"")</f>
        <v/>
      </c>
      <c r="K128" s="37">
        <f>IFERROR(E128/(_xlfn.XLOOKUP(A128,Dataset_IT!$Q$2:$Q$9,Dataset_IT!$R$2:$R$9)),"")</f>
        <v>0</v>
      </c>
      <c r="L128">
        <f>IFERROR(IF($F128="Raw",_xlfn.XLOOKUP(_xlfn.XLOOKUP(Tool_Italy!$D128,'AveragePrices&amp;Codes'!$A:$A,'AveragePrices&amp;Codes'!$B:$B),AGRIBALYSE_Raw!$B:$B,AGRIBALYSE_Raw!O:O)*$E128,_xlfn.XLOOKUP(_xlfn.XLOOKUP(Tool_Italy!$D128,'AveragePrices&amp;Codes'!$A:$A,'AveragePrices&amp;Codes'!$B:$B),AGRIBALYSE_Cooked!$C:$C,AGRIBALYSE_Cooked!P:P)*$E128),"")</f>
        <v>0</v>
      </c>
      <c r="M128">
        <f>IFERROR(IF($F128="Raw",_xlfn.XLOOKUP(_xlfn.XLOOKUP(Tool_Italy!$D128,'AveragePrices&amp;Codes'!$A:$A,'AveragePrices&amp;Codes'!$B:$B),AGRIBALYSE_Raw!$B:$B,AGRIBALYSE_Raw!P:P)*$E128,_xlfn.XLOOKUP(_xlfn.XLOOKUP(Tool_Italy!$D128,'AveragePrices&amp;Codes'!$A:$A,'AveragePrices&amp;Codes'!$B:$B),AGRIBALYSE_Cooked!$C:$C,AGRIBALYSE_Cooked!Q:Q)*$E128),"")</f>
        <v>0</v>
      </c>
      <c r="N128">
        <f>IFERROR(IF($F128="Raw",_xlfn.XLOOKUP(_xlfn.XLOOKUP(Tool_Italy!$D128,'AveragePrices&amp;Codes'!$A:$A,'AveragePrices&amp;Codes'!$B:$B),AGRIBALYSE_Raw!$B:$B,AGRIBALYSE_Raw!Q:Q)*$E128,_xlfn.XLOOKUP(_xlfn.XLOOKUP(Tool_Italy!$D128,'AveragePrices&amp;Codes'!$A:$A,'AveragePrices&amp;Codes'!$B:$B),AGRIBALYSE_Cooked!$C:$C,AGRIBALYSE_Cooked!R:R)*$E128),"")</f>
        <v>0</v>
      </c>
      <c r="O128">
        <f>IFERROR(IF($F128="Raw",_xlfn.XLOOKUP(_xlfn.XLOOKUP(Tool_Italy!$D128,'AveragePrices&amp;Codes'!$A:$A,'AveragePrices&amp;Codes'!$B:$B),AGRIBALYSE_Raw!$B:$B,AGRIBALYSE_Raw!R:R)*$E128,_xlfn.XLOOKUP(_xlfn.XLOOKUP(Tool_Italy!$D128,'AveragePrices&amp;Codes'!$A:$A,'AveragePrices&amp;Codes'!$B:$B),AGRIBALYSE_Cooked!$C:$C,AGRIBALYSE_Cooked!S:S)*$E128),"")</f>
        <v>0</v>
      </c>
      <c r="P128">
        <f>IFERROR(IF($F128="Raw",_xlfn.XLOOKUP(_xlfn.XLOOKUP(Tool_Italy!$D128,'AveragePrices&amp;Codes'!$A:$A,'AveragePrices&amp;Codes'!$B:$B),AGRIBALYSE_Raw!$B:$B,AGRIBALYSE_Raw!S:S)*$E128,_xlfn.XLOOKUP(_xlfn.XLOOKUP(Tool_Italy!$D128,'AveragePrices&amp;Codes'!$A:$A,'AveragePrices&amp;Codes'!$B:$B),AGRIBALYSE_Cooked!$C:$C,AGRIBALYSE_Cooked!T:T)*$E128),"")</f>
        <v>0</v>
      </c>
      <c r="Q128">
        <f>IFERROR(IF($F128="Raw",_xlfn.XLOOKUP(_xlfn.XLOOKUP(Tool_Italy!$D128,'AveragePrices&amp;Codes'!$A:$A,'AveragePrices&amp;Codes'!$B:$B),AGRIBALYSE_Raw!$B:$B,AGRIBALYSE_Raw!T:T)*$E128,_xlfn.XLOOKUP(_xlfn.XLOOKUP(Tool_Italy!$D128,'AveragePrices&amp;Codes'!$A:$A,'AveragePrices&amp;Codes'!$B:$B),AGRIBALYSE_Cooked!$C:$C,AGRIBALYSE_Cooked!U:U)*$E128),"")</f>
        <v>0</v>
      </c>
      <c r="R128">
        <f>IFERROR(IF($F128="Raw",_xlfn.XLOOKUP(_xlfn.XLOOKUP(Tool_Italy!$D128,'AveragePrices&amp;Codes'!$A:$A,'AveragePrices&amp;Codes'!$B:$B),AGRIBALYSE_Raw!$B:$B,AGRIBALYSE_Raw!U:U)*$E128,_xlfn.XLOOKUP(_xlfn.XLOOKUP(Tool_Italy!$D128,'AveragePrices&amp;Codes'!$A:$A,'AveragePrices&amp;Codes'!$B:$B),AGRIBALYSE_Cooked!$C:$C,AGRIBALYSE_Cooked!V:V)*$E128),"")</f>
        <v>0</v>
      </c>
      <c r="S128">
        <f>IFERROR(IF($F128="Raw",_xlfn.XLOOKUP(_xlfn.XLOOKUP(Tool_Italy!$D128,'AveragePrices&amp;Codes'!$A:$A,'AveragePrices&amp;Codes'!$B:$B),AGRIBALYSE_Raw!$B:$B,AGRIBALYSE_Raw!V:V)*$E128,_xlfn.XLOOKUP(_xlfn.XLOOKUP(Tool_Italy!$D128,'AveragePrices&amp;Codes'!$A:$A,'AveragePrices&amp;Codes'!$B:$B),AGRIBALYSE_Cooked!$C:$C,AGRIBALYSE_Cooked!W:W)*$E128),"")</f>
        <v>0</v>
      </c>
      <c r="T128">
        <f>IFERROR(IF($F128="Raw",_xlfn.XLOOKUP(_xlfn.XLOOKUP(Tool_Italy!$D128,'AveragePrices&amp;Codes'!$A:$A,'AveragePrices&amp;Codes'!$B:$B),AGRIBALYSE_Raw!$B:$B,AGRIBALYSE_Raw!W:W)*$E128,_xlfn.XLOOKUP(_xlfn.XLOOKUP(Tool_Italy!$D128,'AveragePrices&amp;Codes'!$A:$A,'AveragePrices&amp;Codes'!$B:$B),AGRIBALYSE_Cooked!$C:$C,AGRIBALYSE_Cooked!X:X)*$E128),"")</f>
        <v>0</v>
      </c>
      <c r="U128">
        <f>IFERROR(IF($F128="Raw",_xlfn.XLOOKUP(_xlfn.XLOOKUP(Tool_Italy!$D128,'AveragePrices&amp;Codes'!$A:$A,'AveragePrices&amp;Codes'!$B:$B),AGRIBALYSE_Raw!$B:$B,AGRIBALYSE_Raw!X:X)*$E128,_xlfn.XLOOKUP(_xlfn.XLOOKUP(Tool_Italy!$D128,'AveragePrices&amp;Codes'!$A:$A,'AveragePrices&amp;Codes'!$B:$B),AGRIBALYSE_Cooked!$C:$C,AGRIBALYSE_Cooked!Y:Y)*$E128),"")</f>
        <v>0</v>
      </c>
      <c r="V128">
        <f>IFERROR(IF($F128="Raw",_xlfn.XLOOKUP(_xlfn.XLOOKUP(Tool_Italy!$D128,'AveragePrices&amp;Codes'!$A:$A,'AveragePrices&amp;Codes'!$B:$B),AGRIBALYSE_Raw!$B:$B,AGRIBALYSE_Raw!Y:Y)*$E128,_xlfn.XLOOKUP(_xlfn.XLOOKUP(Tool_Italy!$D128,'AveragePrices&amp;Codes'!$A:$A,'AveragePrices&amp;Codes'!$B:$B),AGRIBALYSE_Cooked!$C:$C,AGRIBALYSE_Cooked!Z:Z)*$E128),"")</f>
        <v>0</v>
      </c>
      <c r="W128">
        <f>IFERROR(IF($F128="Raw",_xlfn.XLOOKUP(_xlfn.XLOOKUP(Tool_Italy!$D128,'AveragePrices&amp;Codes'!$A:$A,'AveragePrices&amp;Codes'!$B:$B),AGRIBALYSE_Raw!$B:$B,AGRIBALYSE_Raw!Z:Z)*$E128,_xlfn.XLOOKUP(_xlfn.XLOOKUP(Tool_Italy!$D128,'AveragePrices&amp;Codes'!$A:$A,'AveragePrices&amp;Codes'!$B:$B),AGRIBALYSE_Cooked!$C:$C,AGRIBALYSE_Cooked!AA:AA)*$E128),"")</f>
        <v>0</v>
      </c>
      <c r="X128">
        <f>IFERROR(IF($F128="Raw",_xlfn.XLOOKUP(_xlfn.XLOOKUP(Tool_Italy!$D128,'AveragePrices&amp;Codes'!$A:$A,'AveragePrices&amp;Codes'!$B:$B),AGRIBALYSE_Raw!$B:$B,AGRIBALYSE_Raw!AA:AA)*$E128,_xlfn.XLOOKUP(_xlfn.XLOOKUP(Tool_Italy!$D128,'AveragePrices&amp;Codes'!$A:$A,'AveragePrices&amp;Codes'!$B:$B),AGRIBALYSE_Cooked!$C:$C,AGRIBALYSE_Cooked!AB:AB)*$E128),"")</f>
        <v>0</v>
      </c>
      <c r="Y128">
        <f>IFERROR(IF($F128="Raw",_xlfn.XLOOKUP(_xlfn.XLOOKUP(Tool_Italy!$D128,'AveragePrices&amp;Codes'!$A:$A,'AveragePrices&amp;Codes'!$B:$B),AGRIBALYSE_Raw!$B:$B,AGRIBALYSE_Raw!AB:AB)*$E128,_xlfn.XLOOKUP(_xlfn.XLOOKUP(Tool_Italy!$D128,'AveragePrices&amp;Codes'!$A:$A,'AveragePrices&amp;Codes'!$B:$B),AGRIBALYSE_Cooked!$C:$C,AGRIBALYSE_Cooked!AC:AC)*$E128),"")</f>
        <v>0</v>
      </c>
      <c r="Z128">
        <f>IFERROR(IF($F128="Raw",_xlfn.XLOOKUP(_xlfn.XLOOKUP(Tool_Italy!$D128,'AveragePrices&amp;Codes'!$A:$A,'AveragePrices&amp;Codes'!$B:$B),AGRIBALYSE_Raw!$B:$B,AGRIBALYSE_Raw!AC:AC)*$E128,_xlfn.XLOOKUP(_xlfn.XLOOKUP(Tool_Italy!$D128,'AveragePrices&amp;Codes'!$A:$A,'AveragePrices&amp;Codes'!$B:$B),AGRIBALYSE_Cooked!$C:$C,AGRIBALYSE_Cooked!AD:AD)*$E128),"")</f>
        <v>0</v>
      </c>
      <c r="AA128">
        <f>IFERROR(IF($F128="Raw",_xlfn.XLOOKUP(_xlfn.XLOOKUP(Tool_Italy!$D128,'AveragePrices&amp;Codes'!$A:$A,'AveragePrices&amp;Codes'!$B:$B),AGRIBALYSE_Raw!$B:$B,AGRIBALYSE_Raw!AD:AD)*$E128,_xlfn.XLOOKUP(_xlfn.XLOOKUP(Tool_Italy!$D128,'AveragePrices&amp;Codes'!$A:$A,'AveragePrices&amp;Codes'!$B:$B),AGRIBALYSE_Cooked!$C:$C,AGRIBALYSE_Cooked!AE:AE)*$E128),"")</f>
        <v>0</v>
      </c>
      <c r="AB128" cm="1">
        <f t="array" ref="AB128">IFERROR(_xlfn.XLOOKUP(Tool_Italy!$F128&amp;$E$2,'Cooking methods'!$A:$A&amp;'Cooking methods'!$B:$B,'Cooking methods'!C:C)*$E128,"")</f>
        <v>0</v>
      </c>
      <c r="AC128" cm="1">
        <f t="array" ref="AC128">IFERROR(_xlfn.XLOOKUP(Tool_Italy!$F128&amp;$E$2,'Cooking methods'!$A:$A&amp;'Cooking methods'!$B:$B,'Cooking methods'!D:D)*$E128,"")</f>
        <v>0</v>
      </c>
      <c r="AD128" cm="1">
        <f t="array" ref="AD128">IFERROR(_xlfn.XLOOKUP(Tool_Italy!$F128&amp;$E$2,'Cooking methods'!$A:$A&amp;'Cooking methods'!$B:$B,'Cooking methods'!E:E)*$E128,"")</f>
        <v>0</v>
      </c>
      <c r="AE128" cm="1">
        <f t="array" ref="AE128">IFERROR(_xlfn.XLOOKUP(Tool_Italy!$F128&amp;$E$2,'Cooking methods'!$A:$A&amp;'Cooking methods'!$B:$B,'Cooking methods'!F:F)*$E128,"")</f>
        <v>0</v>
      </c>
      <c r="AF128" cm="1">
        <f t="array" ref="AF128">IFERROR(_xlfn.XLOOKUP(Tool_Italy!$F128&amp;$E$2,'Cooking methods'!$A:$A&amp;'Cooking methods'!$B:$B,'Cooking methods'!G:G)*$E128,"")</f>
        <v>0</v>
      </c>
      <c r="AG128" cm="1">
        <f t="array" ref="AG128">IFERROR(_xlfn.XLOOKUP(Tool_Italy!$F128&amp;$E$2,'Cooking methods'!$A:$A&amp;'Cooking methods'!$B:$B,'Cooking methods'!H:H)*$E128,"")</f>
        <v>0</v>
      </c>
      <c r="AH128" cm="1">
        <f t="array" ref="AH128">IFERROR(_xlfn.XLOOKUP(Tool_Italy!$F128&amp;$E$2,'Cooking methods'!$A:$A&amp;'Cooking methods'!$B:$B,'Cooking methods'!I:I)*$E128,"")</f>
        <v>0</v>
      </c>
      <c r="AI128" cm="1">
        <f t="array" ref="AI128">IFERROR(_xlfn.XLOOKUP(Tool_Italy!$F128&amp;$E$2,'Cooking methods'!$A:$A&amp;'Cooking methods'!$B:$B,'Cooking methods'!J:J)*$E128,"")</f>
        <v>0</v>
      </c>
      <c r="AJ128" cm="1">
        <f t="array" ref="AJ128">IFERROR(_xlfn.XLOOKUP(Tool_Italy!$F128&amp;$E$2,'Cooking methods'!$A:$A&amp;'Cooking methods'!$B:$B,'Cooking methods'!K:K)*$E128,"")</f>
        <v>0</v>
      </c>
      <c r="AK128" cm="1">
        <f t="array" ref="AK128">IFERROR(_xlfn.XLOOKUP(Tool_Italy!$F128&amp;$E$2,'Cooking methods'!$A:$A&amp;'Cooking methods'!$B:$B,'Cooking methods'!L:L)*$E128,"")</f>
        <v>0</v>
      </c>
      <c r="AL128" cm="1">
        <f t="array" ref="AL128">IFERROR(_xlfn.XLOOKUP(Tool_Italy!$F128&amp;$E$2,'Cooking methods'!$A:$A&amp;'Cooking methods'!$B:$B,'Cooking methods'!M:M)*$E128,"")</f>
        <v>0</v>
      </c>
      <c r="AM128" cm="1">
        <f t="array" ref="AM128">IFERROR(_xlfn.XLOOKUP(Tool_Italy!$F128&amp;$E$2,'Cooking methods'!$A:$A&amp;'Cooking methods'!$B:$B,'Cooking methods'!N:N)*$E128,"")</f>
        <v>0</v>
      </c>
      <c r="AN128" cm="1">
        <f t="array" ref="AN128">IFERROR(_xlfn.XLOOKUP(Tool_Italy!$F128&amp;$E$2,'Cooking methods'!$A:$A&amp;'Cooking methods'!$B:$B,'Cooking methods'!O:O)*$E128,"")</f>
        <v>0</v>
      </c>
      <c r="AO128" cm="1">
        <f t="array" ref="AO128">IFERROR(_xlfn.XLOOKUP(Tool_Italy!$F128&amp;$E$2,'Cooking methods'!$A:$A&amp;'Cooking methods'!$B:$B,'Cooking methods'!P:P)*$E128,"")</f>
        <v>0</v>
      </c>
      <c r="AP128" cm="1">
        <f t="array" ref="AP128">IFERROR(_xlfn.XLOOKUP(Tool_Italy!$F128&amp;$E$2,'Cooking methods'!$A:$A&amp;'Cooking methods'!$B:$B,'Cooking methods'!Q:Q)*$E128,"")</f>
        <v>0</v>
      </c>
      <c r="AQ128" cm="1">
        <f t="array" ref="AQ128">IFERROR(_xlfn.XLOOKUP(Tool_Italy!$F128&amp;$E$2,'Cooking methods'!$A:$A&amp;'Cooking methods'!$B:$B,'Cooking methods'!R:R)*$E128,"")</f>
        <v>0</v>
      </c>
      <c r="AR128" cm="1">
        <f t="array" ref="AR128">IFERROR(_xlfn.XLOOKUP(Tool_Italy!$G128&amp;$E$2,'Waste management'!$A:$A&amp;'Waste management'!$B:$B,'Waste management'!C:C)*$E128,"")</f>
        <v>0</v>
      </c>
      <c r="AS128" cm="1">
        <f t="array" ref="AS128">IFERROR(_xlfn.XLOOKUP(Tool_Italy!$G128&amp;$E$2,'Waste management'!$A:$A&amp;'Waste management'!$B:$B,'Waste management'!D:D)*$E128,"")</f>
        <v>0</v>
      </c>
      <c r="AT128" cm="1">
        <f t="array" ref="AT128">IFERROR(_xlfn.XLOOKUP(Tool_Italy!$G128&amp;$E$2,'Waste management'!$A:$A&amp;'Waste management'!$B:$B,'Waste management'!E:E)*$E128,"")</f>
        <v>0</v>
      </c>
      <c r="AU128" cm="1">
        <f t="array" ref="AU128">IFERROR(_xlfn.XLOOKUP(Tool_Italy!$G128&amp;$E$2,'Waste management'!$A:$A&amp;'Waste management'!$B:$B,'Waste management'!F:F)*$E128,"")</f>
        <v>0</v>
      </c>
      <c r="AV128" cm="1">
        <f t="array" ref="AV128">IFERROR(_xlfn.XLOOKUP(Tool_Italy!$G128&amp;$E$2,'Waste management'!$A:$A&amp;'Waste management'!$B:$B,'Waste management'!G:G)*$E128,"")</f>
        <v>0</v>
      </c>
      <c r="AW128" cm="1">
        <f t="array" ref="AW128">IFERROR(_xlfn.XLOOKUP(Tool_Italy!$G128&amp;$E$2,'Waste management'!$A:$A&amp;'Waste management'!$B:$B,'Waste management'!H:H)*$E128,"")</f>
        <v>0</v>
      </c>
      <c r="AX128" cm="1">
        <f t="array" ref="AX128">IFERROR(_xlfn.XLOOKUP(Tool_Italy!$G128&amp;$E$2,'Waste management'!$A:$A&amp;'Waste management'!$B:$B,'Waste management'!I:I)*$E128,"")</f>
        <v>0</v>
      </c>
      <c r="AY128" cm="1">
        <f t="array" ref="AY128">IFERROR(_xlfn.XLOOKUP(Tool_Italy!$G128&amp;$E$2,'Waste management'!$A:$A&amp;'Waste management'!$B:$B,'Waste management'!J:J)*$E128,"")</f>
        <v>0</v>
      </c>
      <c r="AZ128" cm="1">
        <f t="array" ref="AZ128">IFERROR(_xlfn.XLOOKUP(Tool_Italy!$G128&amp;$E$2,'Waste management'!$A:$A&amp;'Waste management'!$B:$B,'Waste management'!K:K)*$E128,"")</f>
        <v>0</v>
      </c>
      <c r="BA128" cm="1">
        <f t="array" ref="BA128">IFERROR(_xlfn.XLOOKUP(Tool_Italy!$G128&amp;$E$2,'Waste management'!$A:$A&amp;'Waste management'!$B:$B,'Waste management'!L:L)*$E128,"")</f>
        <v>0</v>
      </c>
      <c r="BB128" cm="1">
        <f t="array" ref="BB128">IFERROR(_xlfn.XLOOKUP(Tool_Italy!$G128&amp;$E$2,'Waste management'!$A:$A&amp;'Waste management'!$B:$B,'Waste management'!M:M)*$E128,"")</f>
        <v>0</v>
      </c>
      <c r="BC128" cm="1">
        <f t="array" ref="BC128">IFERROR(_xlfn.XLOOKUP(Tool_Italy!$G128&amp;$E$2,'Waste management'!$A:$A&amp;'Waste management'!$B:$B,'Waste management'!N:N)*$E128,"")</f>
        <v>0</v>
      </c>
      <c r="BD128" cm="1">
        <f t="array" ref="BD128">IFERROR(_xlfn.XLOOKUP(Tool_Italy!$G128&amp;$E$2,'Waste management'!$A:$A&amp;'Waste management'!$B:$B,'Waste management'!O:O)*$E128,"")</f>
        <v>0</v>
      </c>
      <c r="BE128" cm="1">
        <f t="array" ref="BE128">IFERROR(_xlfn.XLOOKUP(Tool_Italy!$G128&amp;$E$2,'Waste management'!$A:$A&amp;'Waste management'!$B:$B,'Waste management'!P:P)*$E128,"")</f>
        <v>0</v>
      </c>
      <c r="BF128" cm="1">
        <f t="array" ref="BF128">IFERROR(_xlfn.XLOOKUP(Tool_Italy!$G128&amp;$E$2,'Waste management'!$A:$A&amp;'Waste management'!$B:$B,'Waste management'!Q:Q)*$E128,"")</f>
        <v>0</v>
      </c>
      <c r="BG128" cm="1">
        <f t="array" ref="BG128">IFERROR(_xlfn.XLOOKUP(Tool_Italy!$G128&amp;$E$2,'Waste management'!$A:$A&amp;'Waste management'!$B:$B,'Waste management'!R:R)*$E128,"")</f>
        <v>0</v>
      </c>
      <c r="BH128">
        <f>IFERROR((L128+AR128+AB128)*_xlfn.XLOOKUP(Tool_Italy!BH$4,Monetization_Factors!$A:$A,Monetization_Factors!$D:$D),"")</f>
        <v>0</v>
      </c>
      <c r="BI128">
        <f>IFERROR((M128+AS128+AC128)*_xlfn.XLOOKUP(Tool_Italy!BI$4,Monetization_Factors!$A:$A,Monetization_Factors!$D:$D),"")</f>
        <v>0</v>
      </c>
      <c r="BJ128">
        <f>IFERROR((N128+AT128+AD128)*_xlfn.XLOOKUP(Tool_Italy!BJ$4,Monetization_Factors!$A:$A,Monetization_Factors!$D:$D),"")</f>
        <v>0</v>
      </c>
      <c r="BK128">
        <f>IFERROR((O128+AU128+AE128)*_xlfn.XLOOKUP(Tool_Italy!BK$4,Monetization_Factors!$A:$A,Monetization_Factors!$D:$D),"")</f>
        <v>0</v>
      </c>
      <c r="BL128">
        <f>IFERROR((P128+AV128+AF128)*_xlfn.XLOOKUP(Tool_Italy!BL$4,Monetization_Factors!$A:$A,Monetization_Factors!$D:$D),"")</f>
        <v>0</v>
      </c>
      <c r="BM128">
        <f>IFERROR((Q128+AW128+AG128)*_xlfn.XLOOKUP(Tool_Italy!BM$4,Monetization_Factors!$A:$A,Monetization_Factors!$D:$D),"")</f>
        <v>0</v>
      </c>
      <c r="BN128">
        <f>IFERROR((R128+AX128+AH128)*_xlfn.XLOOKUP(Tool_Italy!BN$4,Monetization_Factors!$A:$A,Monetization_Factors!$D:$D),"")</f>
        <v>0</v>
      </c>
      <c r="BO128">
        <f>IFERROR((S128+AY128+AI128)*_xlfn.XLOOKUP(Tool_Italy!BO$4,Monetization_Factors!$A:$A,Monetization_Factors!$D:$D),"")</f>
        <v>0</v>
      </c>
      <c r="BP128">
        <f>IFERROR((T128+AZ128+AJ128)*_xlfn.XLOOKUP(Tool_Italy!BP$4,Monetization_Factors!$A:$A,Monetization_Factors!$D:$D),"")</f>
        <v>0</v>
      </c>
      <c r="BQ128">
        <f>IFERROR((U128+BA128+AK128)*_xlfn.XLOOKUP(Tool_Italy!BQ$4,Monetization_Factors!$A:$A,Monetization_Factors!$D:$D),"")</f>
        <v>0</v>
      </c>
      <c r="BR128" t="str">
        <f>IFERROR((V128+BB128+AL128)*_xlfn.XLOOKUP(Tool_Italy!BR$4,Monetization_Factors!$A:$A,Monetization_Factors!$D:$D),"")</f>
        <v/>
      </c>
      <c r="BS128">
        <f>IFERROR((W128+BC128+AM128)*_xlfn.XLOOKUP(Tool_Italy!BS$4,Monetization_Factors!$A:$A,Monetization_Factors!$D:$D),"")</f>
        <v>0</v>
      </c>
      <c r="BT128">
        <f>IFERROR((X128+BD128+AN128)*_xlfn.XLOOKUP(Tool_Italy!BT$4,Monetization_Factors!$A:$A,Monetization_Factors!$D:$D),"")</f>
        <v>0</v>
      </c>
      <c r="BU128">
        <f>IFERROR((Y128+BE128+AO128)*_xlfn.XLOOKUP(Tool_Italy!BU$4,Monetization_Factors!$A:$A,Monetization_Factors!$D:$D),"")</f>
        <v>0</v>
      </c>
      <c r="BV128">
        <f>IFERROR((Z128+BF128+AP128)*_xlfn.XLOOKUP(Tool_Italy!BV$4,Monetization_Factors!$A:$A,Monetization_Factors!$D:$D),"")</f>
        <v>0</v>
      </c>
      <c r="BW128">
        <f>IFERROR((AA128+BG128+AQ128)*_xlfn.XLOOKUP(Tool_Italy!BW$4,Monetization_Factors!$A:$A,Monetization_Factors!$D:$D),"")</f>
        <v>0</v>
      </c>
      <c r="BX128" s="38" t="str" cm="1">
        <f t="array" ref="BX128">IFERROR(_xlfn.IFS(I128&lt;&gt;0,I128*E128,I128="",J128*E128),"")</f>
        <v/>
      </c>
      <c r="BY128" s="38">
        <f t="shared" si="67"/>
        <v>0</v>
      </c>
      <c r="BZ128" s="38">
        <f t="shared" si="71"/>
        <v>0</v>
      </c>
      <c r="CA128" s="38">
        <f t="shared" si="68"/>
        <v>0</v>
      </c>
      <c r="CB128">
        <f t="shared" si="102"/>
        <v>0</v>
      </c>
      <c r="CC128">
        <f t="shared" si="72"/>
        <v>0</v>
      </c>
      <c r="CD128">
        <f t="shared" si="73"/>
        <v>0</v>
      </c>
      <c r="CE128">
        <f t="shared" si="74"/>
        <v>0</v>
      </c>
      <c r="CF128">
        <f t="shared" si="75"/>
        <v>0</v>
      </c>
      <c r="CG128">
        <f t="shared" si="76"/>
        <v>0</v>
      </c>
      <c r="CH128">
        <f t="shared" si="77"/>
        <v>0</v>
      </c>
      <c r="CI128">
        <f t="shared" si="78"/>
        <v>0</v>
      </c>
      <c r="CJ128">
        <f t="shared" si="79"/>
        <v>0</v>
      </c>
      <c r="CK128">
        <f t="shared" si="80"/>
        <v>0</v>
      </c>
      <c r="CL128">
        <f t="shared" si="81"/>
        <v>0</v>
      </c>
      <c r="CM128">
        <f t="shared" si="82"/>
        <v>0</v>
      </c>
      <c r="CN128">
        <f t="shared" si="83"/>
        <v>0</v>
      </c>
      <c r="CO128">
        <f t="shared" si="84"/>
        <v>0</v>
      </c>
      <c r="CP128">
        <f t="shared" si="85"/>
        <v>0</v>
      </c>
      <c r="CQ128">
        <f t="shared" si="86"/>
        <v>0</v>
      </c>
      <c r="CR128">
        <f t="shared" si="103"/>
        <v>0</v>
      </c>
      <c r="CS128">
        <f t="shared" si="87"/>
        <v>0</v>
      </c>
      <c r="CT128">
        <f t="shared" si="88"/>
        <v>0</v>
      </c>
      <c r="CU128">
        <f t="shared" si="89"/>
        <v>0</v>
      </c>
      <c r="CV128">
        <f t="shared" si="90"/>
        <v>0</v>
      </c>
      <c r="CW128">
        <f t="shared" si="91"/>
        <v>0</v>
      </c>
      <c r="CX128">
        <f t="shared" si="92"/>
        <v>0</v>
      </c>
      <c r="CY128">
        <f t="shared" si="93"/>
        <v>0</v>
      </c>
      <c r="CZ128">
        <f t="shared" si="94"/>
        <v>0</v>
      </c>
      <c r="DA128">
        <f t="shared" si="95"/>
        <v>0</v>
      </c>
      <c r="DB128">
        <f t="shared" si="96"/>
        <v>0</v>
      </c>
      <c r="DC128">
        <f t="shared" si="97"/>
        <v>0</v>
      </c>
      <c r="DD128">
        <f t="shared" si="98"/>
        <v>0</v>
      </c>
      <c r="DE128">
        <f t="shared" si="99"/>
        <v>0</v>
      </c>
      <c r="DF128">
        <f t="shared" si="100"/>
        <v>0</v>
      </c>
      <c r="DG128">
        <f t="shared" si="101"/>
        <v>0</v>
      </c>
      <c r="DH128" s="5" t="str">
        <f>IFERROR(((((L128+AB128)*(1/$H128))+AR128)/$F$2)/($B$2*('CAR.CAP_per person'!B$2)/(_xlfn.XLOOKUP($E$2,EU_countries_GDP!$A$2:$A$29,EU_countries_GDP!$E$2:$E$29))),"")</f>
        <v/>
      </c>
      <c r="DI128" s="5" t="str">
        <f>IFERROR(((((M128+AC128)*(1/$H128))+AS128)/$F$2)/($B$2*('CAR.CAP_per person'!C$2)/(_xlfn.XLOOKUP($E$2,EU_countries_GDP!$A$2:$A$29,EU_countries_GDP!$E$2:$E$29))),"")</f>
        <v/>
      </c>
      <c r="DJ128" s="5" t="str">
        <f>IFERROR(((((N128+AD128)*(1/$H128))+AT128)/$F$2)/($B$2*('CAR.CAP_per person'!D$2)/(_xlfn.XLOOKUP($E$2,EU_countries_GDP!$A$2:$A$29,EU_countries_GDP!$E$2:$E$29))),"")</f>
        <v/>
      </c>
      <c r="DK128" s="5" t="str">
        <f>IFERROR(((((O128+AE128)*(1/$H128))+AU128)/$F$2)/($B$2*('CAR.CAP_per person'!E$2)/(_xlfn.XLOOKUP($E$2,EU_countries_GDP!$A$2:$A$29,EU_countries_GDP!$E$2:$E$29))),"")</f>
        <v/>
      </c>
      <c r="DL128" s="5" t="str">
        <f>IFERROR(((((P128+AF128)*(1/$H128))+AV128)/$F$2)/($B$2*('CAR.CAP_per person'!F$2)/(_xlfn.XLOOKUP($E$2,EU_countries_GDP!$A$2:$A$29,EU_countries_GDP!$E$2:$E$29))),"")</f>
        <v/>
      </c>
      <c r="DM128" s="5" t="str">
        <f>IFERROR(((((Q128+AG128)*(1/$H128))+AW128)/$F$2)/($B$2*('CAR.CAP_per person'!G$2)/(_xlfn.XLOOKUP($E$2,EU_countries_GDP!$A$2:$A$29,EU_countries_GDP!$E$2:$E$29))),"")</f>
        <v/>
      </c>
      <c r="DN128" s="5" t="str">
        <f>IFERROR(((((R128+AH128)*(1/$H128))+AX128)/$F$2)/($B$2*('CAR.CAP_per person'!H$2)/(_xlfn.XLOOKUP($E$2,EU_countries_GDP!$A$2:$A$29,EU_countries_GDP!$E$2:$E$29))),"")</f>
        <v/>
      </c>
      <c r="DO128" s="5" t="str">
        <f>IFERROR(((((S128+AI128)*(1/$H128))+AY128)/$F$2)/($B$2*('CAR.CAP_per person'!I$2)/(_xlfn.XLOOKUP($E$2,EU_countries_GDP!$A$2:$A$29,EU_countries_GDP!$E$2:$E$29))),"")</f>
        <v/>
      </c>
      <c r="DP128" s="5" t="str">
        <f>IFERROR(((((T128+AJ128)*(1/$H128))+AZ128)/$F$2)/($B$2*('CAR.CAP_per person'!J$2)/(_xlfn.XLOOKUP($E$2,EU_countries_GDP!$A$2:$A$29,EU_countries_GDP!$E$2:$E$29))),"")</f>
        <v/>
      </c>
      <c r="DQ128" s="5" t="str">
        <f>IFERROR(((((U128+AK128)*(1/$H128))+BA128)/$F$2)/($B$2*('CAR.CAP_per person'!K$2)/(_xlfn.XLOOKUP($E$2,EU_countries_GDP!$A$2:$A$29,EU_countries_GDP!$E$2:$E$29))),"")</f>
        <v/>
      </c>
      <c r="DR128" s="5" t="str">
        <f>IFERROR(((((V128+AL128)*(1/$H128))+BB128)/$F$2)/($B$2*('CAR.CAP_per person'!L$2)/(_xlfn.XLOOKUP($E$2,EU_countries_GDP!$A$2:$A$29,EU_countries_GDP!$E$2:$E$29))),"")</f>
        <v/>
      </c>
      <c r="DS128" s="5" t="str">
        <f>IFERROR(((((W128+AM128)*(1/$H128))+BC128)/$F$2)/($B$2*('CAR.CAP_per person'!M$2)/(_xlfn.XLOOKUP($E$2,EU_countries_GDP!$A$2:$A$29,EU_countries_GDP!$E$2:$E$29))),"")</f>
        <v/>
      </c>
      <c r="DT128" s="5" t="str">
        <f>IFERROR(((((X128+AN128)*(1/$H128))+BD128)/$F$2)/($B$2*('CAR.CAP_per person'!N$2)/(_xlfn.XLOOKUP($E$2,EU_countries_GDP!$A$2:$A$29,EU_countries_GDP!$E$2:$E$29))),"")</f>
        <v/>
      </c>
      <c r="DU128" s="5" t="str">
        <f>IFERROR(((((Y128+AO128)*(1/$H128))+BE128)/$F$2)/($B$2*('CAR.CAP_per person'!O$2)/(_xlfn.XLOOKUP($E$2,EU_countries_GDP!$A$2:$A$29,EU_countries_GDP!$E$2:$E$29))),"")</f>
        <v/>
      </c>
      <c r="DV128" s="5" t="str">
        <f>IFERROR(((((Z128+AP128)*(1/$H128))+BF128)/$F$2)/($B$2*('CAR.CAP_per person'!P$2)/(_xlfn.XLOOKUP($E$2,EU_countries_GDP!$A$2:$A$29,EU_countries_GDP!$E$2:$E$29))),"")</f>
        <v/>
      </c>
      <c r="DW128" s="5" t="str">
        <f>IFERROR(((((AA128+AQ128)*(1/$H128))+BG128)/$F$2)/($B$2*('CAR.CAP_per person'!Q$2)/(_xlfn.XLOOKUP($E$2,EU_countries_GDP!$A$2:$A$29,EU_countries_GDP!$E$2:$E$29))),"")</f>
        <v/>
      </c>
    </row>
    <row r="129" spans="1:127">
      <c r="A129" t="s">
        <v>233</v>
      </c>
      <c r="B129" t="str">
        <f>_xlfn.XLOOKUP(D129,Table5[Ingredient],Table5[Category],"",FALSE)</f>
        <v>Vegetables</v>
      </c>
      <c r="C129" s="33" t="s">
        <v>257</v>
      </c>
      <c r="D129" s="33" t="s">
        <v>248</v>
      </c>
      <c r="E129" s="33">
        <v>0.22160000000000002</v>
      </c>
      <c r="F129" s="33" t="s">
        <v>204</v>
      </c>
      <c r="G129" s="33" t="s">
        <v>180</v>
      </c>
      <c r="H129" s="91">
        <f>Dataset_IT!M34</f>
        <v>0.21209800918836139</v>
      </c>
      <c r="I129" s="33"/>
      <c r="J129" s="37">
        <f>IFERROR(INDEX('AveragePrices&amp;Codes'!G:AG, MATCH($D129, 'AveragePrices&amp;Codes'!$A:$A, 0), MATCH(Tool_Italy!$E$2, 'AveragePrices&amp;Codes'!$G$1:$AG$1, 0)),"")</f>
        <v>1.8711583333333335</v>
      </c>
      <c r="K129" s="37">
        <f>IFERROR(E129/(_xlfn.XLOOKUP(A129,Dataset_IT!$Q$2:$Q$9,Dataset_IT!$R$2:$R$9)),"")</f>
        <v>4.0290909090909093E-3</v>
      </c>
      <c r="L129">
        <f>IFERROR(IF($F129="Raw",_xlfn.XLOOKUP(_xlfn.XLOOKUP(Tool_Italy!$D129,'AveragePrices&amp;Codes'!$A:$A,'AveragePrices&amp;Codes'!$B:$B),AGRIBALYSE_Raw!$B:$B,AGRIBALYSE_Raw!O:O)*$E129,_xlfn.XLOOKUP(_xlfn.XLOOKUP(Tool_Italy!$D129,'AveragePrices&amp;Codes'!$A:$A,'AveragePrices&amp;Codes'!$B:$B),AGRIBALYSE_Cooked!$C:$C,AGRIBALYSE_Cooked!P:P)*$E129),"")</f>
        <v>5.1850014536000001E-2</v>
      </c>
      <c r="M129">
        <f>IFERROR(IF($F129="Raw",_xlfn.XLOOKUP(_xlfn.XLOOKUP(Tool_Italy!$D129,'AveragePrices&amp;Codes'!$A:$A,'AveragePrices&amp;Codes'!$B:$B),AGRIBALYSE_Raw!$B:$B,AGRIBALYSE_Raw!P:P)*$E129,_xlfn.XLOOKUP(_xlfn.XLOOKUP(Tool_Italy!$D129,'AveragePrices&amp;Codes'!$A:$A,'AveragePrices&amp;Codes'!$B:$B),AGRIBALYSE_Cooked!$C:$C,AGRIBALYSE_Cooked!Q:Q)*$E129),"")</f>
        <v>2.8495256658666671E-9</v>
      </c>
      <c r="N129">
        <f>IFERROR(IF($F129="Raw",_xlfn.XLOOKUP(_xlfn.XLOOKUP(Tool_Italy!$D129,'AveragePrices&amp;Codes'!$A:$A,'AveragePrices&amp;Codes'!$B:$B),AGRIBALYSE_Raw!$B:$B,AGRIBALYSE_Raw!Q:Q)*$E129,_xlfn.XLOOKUP(_xlfn.XLOOKUP(Tool_Italy!$D129,'AveragePrices&amp;Codes'!$A:$A,'AveragePrices&amp;Codes'!$B:$B),AGRIBALYSE_Cooked!$C:$C,AGRIBALYSE_Cooked!R:R)*$E129),"")</f>
        <v>6.9525332829333342E-3</v>
      </c>
      <c r="O129">
        <f>IFERROR(IF($F129="Raw",_xlfn.XLOOKUP(_xlfn.XLOOKUP(Tool_Italy!$D129,'AveragePrices&amp;Codes'!$A:$A,'AveragePrices&amp;Codes'!$B:$B),AGRIBALYSE_Raw!$B:$B,AGRIBALYSE_Raw!R:R)*$E129,_xlfn.XLOOKUP(_xlfn.XLOOKUP(Tool_Italy!$D129,'AveragePrices&amp;Codes'!$A:$A,'AveragePrices&amp;Codes'!$B:$B),AGRIBALYSE_Cooked!$C:$C,AGRIBALYSE_Cooked!S:S)*$E129),"")</f>
        <v>1.3411602072E-4</v>
      </c>
      <c r="P129">
        <f>IFERROR(IF($F129="Raw",_xlfn.XLOOKUP(_xlfn.XLOOKUP(Tool_Italy!$D129,'AveragePrices&amp;Codes'!$A:$A,'AveragePrices&amp;Codes'!$B:$B),AGRIBALYSE_Raw!$B:$B,AGRIBALYSE_Raw!S:S)*$E129,_xlfn.XLOOKUP(_xlfn.XLOOKUP(Tool_Italy!$D129,'AveragePrices&amp;Codes'!$A:$A,'AveragePrices&amp;Codes'!$B:$B),AGRIBALYSE_Cooked!$C:$C,AGRIBALYSE_Cooked!T:T)*$E129),"")</f>
        <v>2.1020237333333336E-9</v>
      </c>
      <c r="Q129">
        <f>IFERROR(IF($F129="Raw",_xlfn.XLOOKUP(_xlfn.XLOOKUP(Tool_Italy!$D129,'AveragePrices&amp;Codes'!$A:$A,'AveragePrices&amp;Codes'!$B:$B),AGRIBALYSE_Raw!$B:$B,AGRIBALYSE_Raw!T:T)*$E129,_xlfn.XLOOKUP(_xlfn.XLOOKUP(Tool_Italy!$D129,'AveragePrices&amp;Codes'!$A:$A,'AveragePrices&amp;Codes'!$B:$B),AGRIBALYSE_Cooked!$C:$C,AGRIBALYSE_Cooked!U:U)*$E129),"")</f>
        <v>6.4364644072000004E-10</v>
      </c>
      <c r="R129">
        <f>IFERROR(IF($F129="Raw",_xlfn.XLOOKUP(_xlfn.XLOOKUP(Tool_Italy!$D129,'AveragePrices&amp;Codes'!$A:$A,'AveragePrices&amp;Codes'!$B:$B),AGRIBALYSE_Raw!$B:$B,AGRIBALYSE_Raw!U:U)*$E129,_xlfn.XLOOKUP(_xlfn.XLOOKUP(Tool_Italy!$D129,'AveragePrices&amp;Codes'!$A:$A,'AveragePrices&amp;Codes'!$B:$B),AGRIBALYSE_Cooked!$C:$C,AGRIBALYSE_Cooked!V:V)*$E129),"")</f>
        <v>1.1887098224000003E-10</v>
      </c>
      <c r="S129">
        <f>IFERROR(IF($F129="Raw",_xlfn.XLOOKUP(_xlfn.XLOOKUP(Tool_Italy!$D129,'AveragePrices&amp;Codes'!$A:$A,'AveragePrices&amp;Codes'!$B:$B),AGRIBALYSE_Raw!$B:$B,AGRIBALYSE_Raw!V:V)*$E129,_xlfn.XLOOKUP(_xlfn.XLOOKUP(Tool_Italy!$D129,'AveragePrices&amp;Codes'!$A:$A,'AveragePrices&amp;Codes'!$B:$B),AGRIBALYSE_Cooked!$C:$C,AGRIBALYSE_Cooked!W:W)*$E129),"")</f>
        <v>1.958668108E-4</v>
      </c>
      <c r="T129">
        <f>IFERROR(IF($F129="Raw",_xlfn.XLOOKUP(_xlfn.XLOOKUP(Tool_Italy!$D129,'AveragePrices&amp;Codes'!$A:$A,'AveragePrices&amp;Codes'!$B:$B),AGRIBALYSE_Raw!$B:$B,AGRIBALYSE_Raw!W:W)*$E129,_xlfn.XLOOKUP(_xlfn.XLOOKUP(Tool_Italy!$D129,'AveragePrices&amp;Codes'!$A:$A,'AveragePrices&amp;Codes'!$B:$B),AGRIBALYSE_Cooked!$C:$C,AGRIBALYSE_Cooked!X:X)*$E129),"")</f>
        <v>2.4226909736000004E-5</v>
      </c>
      <c r="U129">
        <f>IFERROR(IF($F129="Raw",_xlfn.XLOOKUP(_xlfn.XLOOKUP(Tool_Italy!$D129,'AveragePrices&amp;Codes'!$A:$A,'AveragePrices&amp;Codes'!$B:$B),AGRIBALYSE_Raw!$B:$B,AGRIBALYSE_Raw!X:X)*$E129,_xlfn.XLOOKUP(_xlfn.XLOOKUP(Tool_Italy!$D129,'AveragePrices&amp;Codes'!$A:$A,'AveragePrices&amp;Codes'!$B:$B),AGRIBALYSE_Cooked!$C:$C,AGRIBALYSE_Cooked!Y:Y)*$E129),"")</f>
        <v>7.88440612E-4</v>
      </c>
      <c r="V129">
        <f>IFERROR(IF($F129="Raw",_xlfn.XLOOKUP(_xlfn.XLOOKUP(Tool_Italy!$D129,'AveragePrices&amp;Codes'!$A:$A,'AveragePrices&amp;Codes'!$B:$B),AGRIBALYSE_Raw!$B:$B,AGRIBALYSE_Raw!Y:Y)*$E129,_xlfn.XLOOKUP(_xlfn.XLOOKUP(Tool_Italy!$D129,'AveragePrices&amp;Codes'!$A:$A,'AveragePrices&amp;Codes'!$B:$B),AGRIBALYSE_Cooked!$C:$C,AGRIBALYSE_Cooked!Z:Z)*$E129),"")</f>
        <v>6.9406389768000008E-4</v>
      </c>
      <c r="W129">
        <f>IFERROR(IF($F129="Raw",_xlfn.XLOOKUP(_xlfn.XLOOKUP(Tool_Italy!$D129,'AveragePrices&amp;Codes'!$A:$A,'AveragePrices&amp;Codes'!$B:$B),AGRIBALYSE_Raw!$B:$B,AGRIBALYSE_Raw!Z:Z)*$E129,_xlfn.XLOOKUP(_xlfn.XLOOKUP(Tool_Italy!$D129,'AveragePrices&amp;Codes'!$A:$A,'AveragePrices&amp;Codes'!$B:$B),AGRIBALYSE_Cooked!$C:$C,AGRIBALYSE_Cooked!AA:AA)*$E129),"")</f>
        <v>1.7281519581333336</v>
      </c>
      <c r="X129">
        <f>IFERROR(IF($F129="Raw",_xlfn.XLOOKUP(_xlfn.XLOOKUP(Tool_Italy!$D129,'AveragePrices&amp;Codes'!$A:$A,'AveragePrices&amp;Codes'!$B:$B),AGRIBALYSE_Raw!$B:$B,AGRIBALYSE_Raw!AA:AA)*$E129,_xlfn.XLOOKUP(_xlfn.XLOOKUP(Tool_Italy!$D129,'AveragePrices&amp;Codes'!$A:$A,'AveragePrices&amp;Codes'!$B:$B),AGRIBALYSE_Cooked!$C:$C,AGRIBALYSE_Cooked!AB:AB)*$E129),"")</f>
        <v>11.988945584000001</v>
      </c>
      <c r="Y129">
        <f>IFERROR(IF($F129="Raw",_xlfn.XLOOKUP(_xlfn.XLOOKUP(Tool_Italy!$D129,'AveragePrices&amp;Codes'!$A:$A,'AveragePrices&amp;Codes'!$B:$B),AGRIBALYSE_Raw!$B:$B,AGRIBALYSE_Raw!AB:AB)*$E129,_xlfn.XLOOKUP(_xlfn.XLOOKUP(Tool_Italy!$D129,'AveragePrices&amp;Codes'!$A:$A,'AveragePrices&amp;Codes'!$B:$B),AGRIBALYSE_Cooked!$C:$C,AGRIBALYSE_Cooked!AC:AC)*$E129),"")</f>
        <v>1.3777729592000002E-2</v>
      </c>
      <c r="Z129">
        <f>IFERROR(IF($F129="Raw",_xlfn.XLOOKUP(_xlfn.XLOOKUP(Tool_Italy!$D129,'AveragePrices&amp;Codes'!$A:$A,'AveragePrices&amp;Codes'!$B:$B),AGRIBALYSE_Raw!$B:$B,AGRIBALYSE_Raw!AC:AC)*$E129,_xlfn.XLOOKUP(_xlfn.XLOOKUP(Tool_Italy!$D129,'AveragePrices&amp;Codes'!$A:$A,'AveragePrices&amp;Codes'!$B:$B),AGRIBALYSE_Cooked!$C:$C,AGRIBALYSE_Cooked!AD:AD)*$E129),"")</f>
        <v>0.51336782287999994</v>
      </c>
      <c r="AA129">
        <f>IFERROR(IF($F129="Raw",_xlfn.XLOOKUP(_xlfn.XLOOKUP(Tool_Italy!$D129,'AveragePrices&amp;Codes'!$A:$A,'AveragePrices&amp;Codes'!$B:$B),AGRIBALYSE_Raw!$B:$B,AGRIBALYSE_Raw!AD:AD)*$E129,_xlfn.XLOOKUP(_xlfn.XLOOKUP(Tool_Italy!$D129,'AveragePrices&amp;Codes'!$A:$A,'AveragePrices&amp;Codes'!$B:$B),AGRIBALYSE_Cooked!$C:$C,AGRIBALYSE_Cooked!AE:AE)*$E129),"")</f>
        <v>2.1608323845333336E-7</v>
      </c>
      <c r="AB129" cm="1">
        <f t="array" ref="AB129">IFERROR(_xlfn.XLOOKUP(Tool_Italy!$F129&amp;$E$2,'Cooking methods'!$A:$A&amp;'Cooking methods'!$B:$B,'Cooking methods'!C:C)*$E129,"")</f>
        <v>9.774155520000001E-2</v>
      </c>
      <c r="AC129" cm="1">
        <f t="array" ref="AC129">IFERROR(_xlfn.XLOOKUP(Tool_Italy!$F129&amp;$E$2,'Cooking methods'!$A:$A&amp;'Cooking methods'!$B:$B,'Cooking methods'!D:D)*$E129,"")</f>
        <v>6.389429364000001E-9</v>
      </c>
      <c r="AD129" cm="1">
        <f t="array" ref="AD129">IFERROR(_xlfn.XLOOKUP(Tool_Italy!$F129&amp;$E$2,'Cooking methods'!$A:$A&amp;'Cooking methods'!$B:$B,'Cooking methods'!E:E)*$E129,"")</f>
        <v>5.0677704000000002E-3</v>
      </c>
      <c r="AE129" cm="1">
        <f t="array" ref="AE129">IFERROR(_xlfn.XLOOKUP(Tool_Italy!$F129&amp;$E$2,'Cooking methods'!$A:$A&amp;'Cooking methods'!$B:$B,'Cooking methods'!F:F)*$E129,"")</f>
        <v>1.8847080000000005E-4</v>
      </c>
      <c r="AF129" cm="1">
        <f t="array" ref="AF129">IFERROR(_xlfn.XLOOKUP(Tool_Italy!$F129&amp;$E$2,'Cooking methods'!$A:$A&amp;'Cooking methods'!$B:$B,'Cooking methods'!G:G)*$E129,"")</f>
        <v>1.2628321416000003E-9</v>
      </c>
      <c r="AG129" cm="1">
        <f t="array" ref="AG129">IFERROR(_xlfn.XLOOKUP(Tool_Italy!$F129&amp;$E$2,'Cooking methods'!$A:$A&amp;'Cooking methods'!$B:$B,'Cooking methods'!H:H)*$E129,"")</f>
        <v>4.1797737720000004E-10</v>
      </c>
      <c r="AH129" cm="1">
        <f t="array" ref="AH129">IFERROR(_xlfn.XLOOKUP(Tool_Italy!$F129&amp;$E$2,'Cooking methods'!$A:$A&amp;'Cooking methods'!$B:$B,'Cooking methods'!I:I)*$E129,"")</f>
        <v>2.1071244852000007E-10</v>
      </c>
      <c r="AI129" cm="1">
        <f t="array" ref="AI129">IFERROR(_xlfn.XLOOKUP(Tool_Italy!$F129&amp;$E$2,'Cooking methods'!$A:$A&amp;'Cooking methods'!$B:$B,'Cooking methods'!J:J)*$E129,"")</f>
        <v>2.6625240000000005E-4</v>
      </c>
      <c r="AJ129" cm="1">
        <f t="array" ref="AJ129">IFERROR(_xlfn.XLOOKUP(Tool_Italy!$F129&amp;$E$2,'Cooking methods'!$A:$A&amp;'Cooking methods'!$B:$B,'Cooking methods'!K:K)*$E129,"")</f>
        <v>6.735677148000002E-6</v>
      </c>
      <c r="AK129" cm="1">
        <f t="array" ref="AK129">IFERROR(_xlfn.XLOOKUP(Tool_Italy!$F129&amp;$E$2,'Cooking methods'!$A:$A&amp;'Cooking methods'!$B:$B,'Cooking methods'!L:L)*$E129,"")</f>
        <v>5.0857200000000012E-5</v>
      </c>
      <c r="AL129" cm="1">
        <f t="array" ref="AL129">IFERROR(_xlfn.XLOOKUP(Tool_Italy!$F129&amp;$E$2,'Cooking methods'!$A:$A&amp;'Cooking methods'!$B:$B,'Cooking methods'!M:M)*$E129,"")</f>
        <v>5.6541240000000008E-4</v>
      </c>
      <c r="AM129" cm="1">
        <f t="array" ref="AM129">IFERROR(_xlfn.XLOOKUP(Tool_Italy!$F129&amp;$E$2,'Cooking methods'!$A:$A&amp;'Cooking methods'!$B:$B,'Cooking methods'!N:N)*$E129,"")</f>
        <v>0.18732501720000003</v>
      </c>
      <c r="AN129" cm="1">
        <f t="array" ref="AN129">IFERROR(_xlfn.XLOOKUP(Tool_Italy!$F129&amp;$E$2,'Cooking methods'!$A:$A&amp;'Cooking methods'!$B:$B,'Cooking methods'!O:O)*$E129,"")</f>
        <v>0.29958779880000008</v>
      </c>
      <c r="AO129" cm="1">
        <f t="array" ref="AO129">IFERROR(_xlfn.XLOOKUP(Tool_Italy!$F129&amp;$E$2,'Cooking methods'!$A:$A&amp;'Cooking methods'!$B:$B,'Cooking methods'!P:P)*$E129,"")</f>
        <v>8.7623964000000006E-3</v>
      </c>
      <c r="AP129" cm="1">
        <f t="array" ref="AP129">IFERROR(_xlfn.XLOOKUP(Tool_Italy!$F129&amp;$E$2,'Cooking methods'!$A:$A&amp;'Cooking methods'!$B:$B,'Cooking methods'!Q:Q)*$E129,"")</f>
        <v>1.5328539576000002</v>
      </c>
      <c r="AQ129" cm="1">
        <f t="array" ref="AQ129">IFERROR(_xlfn.XLOOKUP(Tool_Italy!$F129&amp;$E$2,'Cooking methods'!$A:$A&amp;'Cooking methods'!$B:$B,'Cooking methods'!R:R)*$E129,"")</f>
        <v>2.1754257048000003E-7</v>
      </c>
      <c r="AR129" cm="1">
        <f t="array" ref="AR129">IFERROR(_xlfn.XLOOKUP(Tool_Italy!$G129&amp;$E$2,'Waste management'!$A:$A&amp;'Waste management'!$B:$B,'Waste management'!C:C)*$E129,"")</f>
        <v>1.2744216000000001E-2</v>
      </c>
      <c r="AS129" cm="1">
        <f t="array" ref="AS129">IFERROR(_xlfn.XLOOKUP(Tool_Italy!$G129&amp;$E$2,'Waste management'!$A:$A&amp;'Waste management'!$B:$B,'Waste management'!D:D)*$E129,"")</f>
        <v>9.1570216800000009E-11</v>
      </c>
      <c r="AT129" cm="1">
        <f t="array" ref="AT129">IFERROR(_xlfn.XLOOKUP(Tool_Italy!$G129&amp;$E$2,'Waste management'!$A:$A&amp;'Waste management'!$B:$B,'Waste management'!E:E)*$E129,"")</f>
        <v>1.9500800000000001E-4</v>
      </c>
      <c r="AU129" cm="1">
        <f t="array" ref="AU129">IFERROR(_xlfn.XLOOKUP(Tool_Italy!$G129&amp;$E$2,'Waste management'!$A:$A&amp;'Waste management'!$B:$B,'Waste management'!F:F)*$E129,"")</f>
        <v>2.8807999999999999E-5</v>
      </c>
      <c r="AV129" cm="1">
        <f t="array" ref="AV129">IFERROR(_xlfn.XLOOKUP(Tool_Italy!$G129&amp;$E$2,'Waste management'!$A:$A&amp;'Waste management'!$B:$B,'Waste management'!G:G)*$E129,"")</f>
        <v>2.5751249600000003E-9</v>
      </c>
      <c r="AW129" cm="1">
        <f t="array" ref="AW129">IFERROR(_xlfn.XLOOKUP(Tool_Italy!$G129&amp;$E$2,'Waste management'!$A:$A&amp;'Waste management'!$B:$B,'Waste management'!H:H)*$E129,"")</f>
        <v>8.4143957600000003E-11</v>
      </c>
      <c r="AX129" cm="1">
        <f t="array" ref="AX129">IFERROR(_xlfn.XLOOKUP(Tool_Italy!$G129&amp;$E$2,'Waste management'!$A:$A&amp;'Waste management'!$B:$B,'Waste management'!I:I)*$E129,"")</f>
        <v>6.01269496E-11</v>
      </c>
      <c r="AY129" cm="1">
        <f t="array" ref="AY129">IFERROR(_xlfn.XLOOKUP(Tool_Italy!$G129&amp;$E$2,'Waste management'!$A:$A&amp;'Waste management'!$B:$B,'Waste management'!J:J)*$E129,"")</f>
        <v>4.8973600000000006E-4</v>
      </c>
      <c r="AZ129" cm="1">
        <f t="array" ref="AZ129">IFERROR(_xlfn.XLOOKUP(Tool_Italy!$G129&amp;$E$2,'Waste management'!$A:$A&amp;'Waste management'!$B:$B,'Waste management'!K:K)*$E129,"")</f>
        <v>7.8704120800000003E-7</v>
      </c>
      <c r="BA129" cm="1">
        <f t="array" ref="BA129">IFERROR(_xlfn.XLOOKUP(Tool_Italy!$G129&amp;$E$2,'Waste management'!$A:$A&amp;'Waste management'!$B:$B,'Waste management'!L:L)*$E129,"")</f>
        <v>2.1575906720000002E-5</v>
      </c>
      <c r="BB129" cm="1">
        <f t="array" ref="BB129">IFERROR(_xlfn.XLOOKUP(Tool_Italy!$G129&amp;$E$2,'Waste management'!$A:$A&amp;'Waste management'!$B:$B,'Waste management'!M:M)*$E129,"")</f>
        <v>2.1606000000000004E-3</v>
      </c>
      <c r="BC129" cm="1">
        <f t="array" ref="BC129">IFERROR(_xlfn.XLOOKUP(Tool_Italy!$G129&amp;$E$2,'Waste management'!$A:$A&amp;'Waste management'!$B:$B,'Waste management'!N:N)*$E129,"")</f>
        <v>1.8559177280000003</v>
      </c>
      <c r="BD129" cm="1">
        <f t="array" ref="BD129">IFERROR(_xlfn.XLOOKUP(Tool_Italy!$G129&amp;$E$2,'Waste management'!$A:$A&amp;'Waste management'!$B:$B,'Waste management'!O:O)*$E129,"")</f>
        <v>0.120678928</v>
      </c>
      <c r="BE129" cm="1">
        <f t="array" ref="BE129">IFERROR(_xlfn.XLOOKUP(Tool_Italy!$G129&amp;$E$2,'Waste management'!$A:$A&amp;'Waste management'!$B:$B,'Waste management'!P:P)*$E129,"")</f>
        <v>2.5351040000000003E-3</v>
      </c>
      <c r="BF129" cm="1">
        <f t="array" ref="BF129">IFERROR(_xlfn.XLOOKUP(Tool_Italy!$G129&amp;$E$2,'Waste management'!$A:$A&amp;'Waste management'!$B:$B,'Waste management'!Q:Q)*$E129,"")</f>
        <v>7.9802592000000006E-2</v>
      </c>
      <c r="BG129" cm="1">
        <f t="array" ref="BG129">IFERROR(_xlfn.XLOOKUP(Tool_Italy!$G129&amp;$E$2,'Waste management'!$A:$A&amp;'Waste management'!$B:$B,'Waste management'!R:R)*$E129,"")</f>
        <v>2.4780420000000002E-8</v>
      </c>
      <c r="BH129">
        <f>IFERROR((L129+AR129+AB129)*_xlfn.XLOOKUP(Tool_Italy!BH$4,Monetization_Factors!$A:$A,Monetization_Factors!$D:$D),"")</f>
        <v>2.1120027011240536E-2</v>
      </c>
      <c r="BI129">
        <f>IFERROR((M129+AS129+AC129)*_xlfn.XLOOKUP(Tool_Italy!BI$4,Monetization_Factors!$A:$A,Monetization_Factors!$D:$D),"")</f>
        <v>3.7351060163110389E-7</v>
      </c>
      <c r="BJ129">
        <f>IFERROR((N129+AT129+AD129)*_xlfn.XLOOKUP(Tool_Italy!BJ$4,Monetization_Factors!$A:$A,Monetization_Factors!$D:$D),"")</f>
        <v>1.864280453178835E-5</v>
      </c>
      <c r="BK129">
        <f>IFERROR((O129+AU129+AE129)*_xlfn.XLOOKUP(Tool_Italy!BK$4,Monetization_Factors!$A:$A,Monetization_Factors!$D:$D),"")</f>
        <v>5.3189705893809673E-4</v>
      </c>
      <c r="BL129">
        <f>IFERROR((P129+AV129+AF129)*_xlfn.XLOOKUP(Tool_Italy!BL$4,Monetization_Factors!$A:$A,Monetization_Factors!$D:$D),"")</f>
        <v>5.9297283440325971E-3</v>
      </c>
      <c r="BM129">
        <f>IFERROR((Q129+AW129+AG129)*_xlfn.XLOOKUP(Tool_Italy!BM$4,Monetization_Factors!$A:$A,Monetization_Factors!$D:$D),"")</f>
        <v>2.3793128727735762E-4</v>
      </c>
      <c r="BN129">
        <f>IFERROR((R129+AX129+AH129)*_xlfn.XLOOKUP(Tool_Italy!BN$4,Monetization_Factors!$A:$A,Monetization_Factors!$D:$D),"")</f>
        <v>4.4802716568963176E-4</v>
      </c>
      <c r="BO129">
        <f>IFERROR((S129+AY129+AI129)*_xlfn.XLOOKUP(Tool_Italy!BO$4,Monetization_Factors!$A:$A,Monetization_Factors!$D:$D),"")</f>
        <v>4.1675977861789439E-4</v>
      </c>
      <c r="BP129">
        <f>IFERROR((T129+AZ129+AJ129)*_xlfn.XLOOKUP(Tool_Italy!BP$4,Monetization_Factors!$A:$A,Monetization_Factors!$D:$D),"")</f>
        <v>7.7449767143884817E-5</v>
      </c>
      <c r="BQ129">
        <f>IFERROR((U129+BA129+AK129)*_xlfn.XLOOKUP(Tool_Italy!BQ$4,Monetization_Factors!$A:$A,Monetization_Factors!$D:$D),"")</f>
        <v>3.521551669084088E-3</v>
      </c>
      <c r="BR129" t="str">
        <f>IFERROR((V129+BB129+AL129)*_xlfn.XLOOKUP(Tool_Italy!BR$4,Monetization_Factors!$A:$A,Monetization_Factors!$D:$D),"")</f>
        <v/>
      </c>
      <c r="BS129">
        <f>IFERROR((W129+BC129+AM129)*_xlfn.XLOOKUP(Tool_Italy!BS$4,Monetization_Factors!$A:$A,Monetization_Factors!$D:$D),"")</f>
        <v>1.8352635985611576E-4</v>
      </c>
      <c r="BT129">
        <f>IFERROR((X129+BD129+AN129)*_xlfn.XLOOKUP(Tool_Italy!BT$4,Monetization_Factors!$A:$A,Monetization_Factors!$D:$D),"")</f>
        <v>2.7631921085387581E-3</v>
      </c>
      <c r="BU129">
        <f>IFERROR((Y129+BE129+AO129)*_xlfn.XLOOKUP(Tool_Italy!BU$4,Monetization_Factors!$A:$A,Monetization_Factors!$D:$D),"")</f>
        <v>1.5935125931809341E-4</v>
      </c>
      <c r="BV129">
        <f>IFERROR((Z129+BF129+AP129)*_xlfn.XLOOKUP(Tool_Italy!BV$4,Monetization_Factors!$A:$A,Monetization_Factors!$D:$D),"")</f>
        <v>3.5106621154749286E-3</v>
      </c>
      <c r="BW129">
        <f>IFERROR((AA129+BG129+AQ129)*_xlfn.XLOOKUP(Tool_Italy!BW$4,Monetization_Factors!$A:$A,Monetization_Factors!$D:$D),"")</f>
        <v>9.5766550402638843E-7</v>
      </c>
      <c r="BX129" s="38" cm="1">
        <f t="array" ref="BX129">IFERROR(_xlfn.IFS(I129&lt;&gt;0,I129*E129,I129="",J129*E129),"")</f>
        <v>0.41464868666666671</v>
      </c>
      <c r="BY129" s="38">
        <f t="shared" si="67"/>
        <v>3.5398526236765343E-2</v>
      </c>
      <c r="BZ129" s="38">
        <f t="shared" si="71"/>
        <v>0.45004721290343208</v>
      </c>
      <c r="CA129" s="38">
        <f t="shared" si="68"/>
        <v>6.8074088916856434E-5</v>
      </c>
      <c r="CB129">
        <f t="shared" si="102"/>
        <v>0.16233578573600002</v>
      </c>
      <c r="CC129">
        <f t="shared" si="72"/>
        <v>9.3305252466666683E-9</v>
      </c>
      <c r="CD129">
        <f t="shared" si="73"/>
        <v>1.2215311682933334E-2</v>
      </c>
      <c r="CE129">
        <f t="shared" si="74"/>
        <v>3.5139482072000003E-4</v>
      </c>
      <c r="CF129">
        <f t="shared" si="75"/>
        <v>5.9399808349333339E-9</v>
      </c>
      <c r="CG129">
        <f t="shared" si="76"/>
        <v>1.14576777552E-9</v>
      </c>
      <c r="CH129">
        <f t="shared" si="77"/>
        <v>3.897103803600001E-10</v>
      </c>
      <c r="CI129">
        <f t="shared" si="78"/>
        <v>9.5185521080000011E-4</v>
      </c>
      <c r="CJ129">
        <f t="shared" si="79"/>
        <v>3.1749628092000011E-5</v>
      </c>
      <c r="CK129">
        <f t="shared" si="80"/>
        <v>8.6087371872000003E-4</v>
      </c>
      <c r="CL129">
        <f t="shared" si="81"/>
        <v>3.4200762976800006E-3</v>
      </c>
      <c r="CM129">
        <f t="shared" si="82"/>
        <v>3.7713947033333337</v>
      </c>
      <c r="CN129">
        <f t="shared" si="83"/>
        <v>12.409212310800001</v>
      </c>
      <c r="CO129">
        <f t="shared" si="84"/>
        <v>2.5075229992000004E-2</v>
      </c>
      <c r="CP129">
        <f t="shared" si="85"/>
        <v>2.1260243724800003</v>
      </c>
      <c r="CQ129">
        <f t="shared" si="86"/>
        <v>4.5840622893333339E-7</v>
      </c>
      <c r="CR129">
        <f t="shared" si="103"/>
        <v>3.1218420333846159E-4</v>
      </c>
      <c r="CS129">
        <f t="shared" si="87"/>
        <v>1.7943317782051286E-11</v>
      </c>
      <c r="CT129">
        <f t="shared" si="88"/>
        <v>2.3490984005641028E-5</v>
      </c>
      <c r="CU129">
        <f t="shared" si="89"/>
        <v>6.7575927061538469E-7</v>
      </c>
      <c r="CV129">
        <f t="shared" si="90"/>
        <v>1.1423040067179488E-11</v>
      </c>
      <c r="CW129">
        <f t="shared" si="91"/>
        <v>2.2033995683076923E-12</v>
      </c>
      <c r="CX129">
        <f t="shared" si="92"/>
        <v>7.4944303915384638E-13</v>
      </c>
      <c r="CY129">
        <f t="shared" si="93"/>
        <v>1.8304907900000001E-6</v>
      </c>
      <c r="CZ129">
        <f t="shared" si="94"/>
        <v>6.105697710000002E-8</v>
      </c>
      <c r="DA129">
        <f t="shared" si="95"/>
        <v>1.6555263821538462E-6</v>
      </c>
      <c r="DB129">
        <f t="shared" si="96"/>
        <v>6.5770698032307707E-6</v>
      </c>
      <c r="DC129">
        <f t="shared" si="97"/>
        <v>7.2526821217948727E-3</v>
      </c>
      <c r="DD129">
        <f t="shared" si="98"/>
        <v>2.3863869828461542E-2</v>
      </c>
      <c r="DE129">
        <f t="shared" si="99"/>
        <v>4.8221596138461543E-5</v>
      </c>
      <c r="DF129">
        <f t="shared" si="100"/>
        <v>4.0885084086153848E-3</v>
      </c>
      <c r="DG129">
        <f t="shared" si="101"/>
        <v>8.8155044025641039E-10</v>
      </c>
      <c r="DH129" s="5">
        <f>IFERROR(((((L129+AB129)*(1/$H129))+AR129)/$F$2)/($B$2*('CAR.CAP_per person'!B$2)/(_xlfn.XLOOKUP($E$2,EU_countries_GDP!$A$2:$A$29,EU_countries_GDP!$E$2:$E$29))),"")</f>
        <v>1.1393789964078216E-2</v>
      </c>
      <c r="DI129" s="5">
        <f>IFERROR(((((M129+AC129)*(1/$H129))+AS129)/$F$2)/($B$2*('CAR.CAP_per person'!C$2)/(_xlfn.XLOOKUP($E$2,EU_countries_GDP!$A$2:$A$29,EU_countries_GDP!$E$2:$E$29))),"")</f>
        <v>8.7470218178462741E-6</v>
      </c>
      <c r="DJ129" s="5">
        <f>IFERROR(((((N129+AD129)*(1/$H129))+AT129)/$F$2)/($B$2*('CAR.CAP_per person'!D$2)/(_xlfn.XLOOKUP($E$2,EU_countries_GDP!$A$2:$A$29,EU_countries_GDP!$E$2:$E$29))),"")</f>
        <v>1.1664663879018242E-5</v>
      </c>
      <c r="DK129" s="5">
        <f>IFERROR(((((O129+AE129)*(1/$H129))+AU129)/$F$2)/($B$2*('CAR.CAP_per person'!E$2)/(_xlfn.XLOOKUP($E$2,EU_countries_GDP!$A$2:$A$29,EU_countries_GDP!$E$2:$E$29))),"")</f>
        <v>4.1194410422379536E-4</v>
      </c>
      <c r="DL129" s="5">
        <f>IFERROR(((((P129+AF129)*(1/$H129))+AV129)/$F$2)/($B$2*('CAR.CAP_per person'!F$2)/(_xlfn.XLOOKUP($E$2,EU_countries_GDP!$A$2:$A$29,EU_countries_GDP!$E$2:$E$29))),"")</f>
        <v>3.8582559052358048E-3</v>
      </c>
      <c r="DM129" s="5">
        <f>IFERROR(((((Q129+AG129)*(1/$H129))+AW129)/$F$2)/($B$2*('CAR.CAP_per person'!G$2)/(_xlfn.XLOOKUP($E$2,EU_countries_GDP!$A$2:$A$29,EU_countries_GDP!$E$2:$E$29))),"")</f>
        <v>5.7228975086395795E-4</v>
      </c>
      <c r="DN129" s="5">
        <f>IFERROR(((((R129+AH129)*(1/$H129))+AX129)/$F$2)/($B$2*('CAR.CAP_per person'!H$2)/(_xlfn.XLOOKUP($E$2,EU_countries_GDP!$A$2:$A$29,EU_countries_GDP!$E$2:$E$29))),"")</f>
        <v>4.2542022765229494E-5</v>
      </c>
      <c r="DO129" s="5">
        <f>IFERROR(((((S129+AI129)*(1/$H129))+AY129)/$F$2)/($B$2*('CAR.CAP_per person'!I$2)/(_xlfn.XLOOKUP($E$2,EU_countries_GDP!$A$2:$A$29,EU_countries_GDP!$E$2:$E$29))),"")</f>
        <v>2.8764820270961227E-4</v>
      </c>
      <c r="DP129" s="5">
        <f>IFERROR(((((T129+AJ129)*(1/$H129))+AZ129)/$F$2)/($B$2*('CAR.CAP_per person'!J$2)/(_xlfn.XLOOKUP($E$2,EU_countries_GDP!$A$2:$A$29,EU_countries_GDP!$E$2:$E$29))),"")</f>
        <v>2.7309456006088394E-3</v>
      </c>
      <c r="DQ129" s="5">
        <f>IFERROR(((((U129+AK129)*(1/$H129))+BA129)/$F$2)/($B$2*('CAR.CAP_per person'!K$2)/(_xlfn.XLOOKUP($E$2,EU_countries_GDP!$A$2:$A$29,EU_countries_GDP!$E$2:$E$29))),"")</f>
        <v>2.1443692682111292E-3</v>
      </c>
      <c r="DR129" s="5">
        <f>IFERROR(((((V129+AL129)*(1/$H129))+BB129)/$F$2)/($B$2*('CAR.CAP_per person'!L$2)/(_xlfn.XLOOKUP($E$2,EU_countries_GDP!$A$2:$A$29,EU_countries_GDP!$E$2:$E$29))),"")</f>
        <v>1.4270939537837333E-4</v>
      </c>
      <c r="DS129" s="5">
        <f>IFERROR(((((W129+AM129)*(1/$H129))+BC129)/$F$2)/($B$2*('CAR.CAP_per person'!M$2)/(_xlfn.XLOOKUP($E$2,EU_countries_GDP!$A$2:$A$29,EU_countries_GDP!$E$2:$E$29))),"")</f>
        <v>8.9559492255518579E-3</v>
      </c>
      <c r="DT129" s="5">
        <f>IFERROR(((((X129+AN129)*(1/$H129))+BD129)/$F$2)/($B$2*('CAR.CAP_per person'!N$2)/(_xlfn.XLOOKUP($E$2,EU_countries_GDP!$A$2:$A$29,EU_countries_GDP!$E$2:$E$29))),"")</f>
        <v>0.49318043266954509</v>
      </c>
      <c r="DU129" s="5">
        <f>IFERROR(((((Y129+AO129)*(1/$H129))+BE129)/$F$2)/($B$2*('CAR.CAP_per person'!O$2)/(_xlfn.XLOOKUP($E$2,EU_countries_GDP!$A$2:$A$29,EU_countries_GDP!$E$2:$E$29))),"")</f>
        <v>6.4663457725578361E-5</v>
      </c>
      <c r="DV129" s="5">
        <f>IFERROR(((((Z129+AP129)*(1/$H129))+BF129)/$F$2)/($B$2*('CAR.CAP_per person'!P$2)/(_xlfn.XLOOKUP($E$2,EU_countries_GDP!$A$2:$A$29,EU_countries_GDP!$E$2:$E$29))),"")</f>
        <v>4.6925107592811236E-3</v>
      </c>
      <c r="DW129" s="5">
        <f>IFERROR(((((AA129+AQ129)*(1/$H129))+BG129)/$F$2)/($B$2*('CAR.CAP_per person'!Q$2)/(_xlfn.XLOOKUP($E$2,EU_countries_GDP!$A$2:$A$29,EU_countries_GDP!$E$2:$E$29))),"")</f>
        <v>1.0170452966118012E-3</v>
      </c>
    </row>
    <row r="130" spans="1:127">
      <c r="A130" t="s">
        <v>233</v>
      </c>
      <c r="B130" t="str">
        <f>_xlfn.XLOOKUP(D130,Table5[Ingredient],Table5[Category],"",FALSE)</f>
        <v>Vegetables</v>
      </c>
      <c r="C130" s="33" t="s">
        <v>257</v>
      </c>
      <c r="D130" s="33" t="s">
        <v>249</v>
      </c>
      <c r="E130" s="33">
        <v>0.22160000000000002</v>
      </c>
      <c r="F130" s="33" t="s">
        <v>204</v>
      </c>
      <c r="G130" s="33" t="s">
        <v>180</v>
      </c>
      <c r="H130" s="91">
        <f>Dataset_IT!M35</f>
        <v>0.21209800918836139</v>
      </c>
      <c r="I130" s="33"/>
      <c r="J130" s="37">
        <f>IFERROR(INDEX('AveragePrices&amp;Codes'!G:AG, MATCH($D130, 'AveragePrices&amp;Codes'!$A:$A, 0), MATCH(Tool_Italy!$E$2, 'AveragePrices&amp;Codes'!$G$1:$AG$1, 0)),"")</f>
        <v>1.65962352</v>
      </c>
      <c r="K130" s="37">
        <f>IFERROR(E130/(_xlfn.XLOOKUP(A130,Dataset_IT!$Q$2:$Q$9,Dataset_IT!$R$2:$R$9)),"")</f>
        <v>4.0290909090909093E-3</v>
      </c>
      <c r="L130">
        <f>IFERROR(IF($F130="Raw",_xlfn.XLOOKUP(_xlfn.XLOOKUP(Tool_Italy!$D130,'AveragePrices&amp;Codes'!$A:$A,'AveragePrices&amp;Codes'!$B:$B),AGRIBALYSE_Raw!$B:$B,AGRIBALYSE_Raw!O:O)*$E130,_xlfn.XLOOKUP(_xlfn.XLOOKUP(Tool_Italy!$D130,'AveragePrices&amp;Codes'!$A:$A,'AveragePrices&amp;Codes'!$B:$B),AGRIBALYSE_Cooked!$C:$C,AGRIBALYSE_Cooked!P:P)*$E130),"")</f>
        <v>0.15736746720000003</v>
      </c>
      <c r="M130">
        <f>IFERROR(IF($F130="Raw",_xlfn.XLOOKUP(_xlfn.XLOOKUP(Tool_Italy!$D130,'AveragePrices&amp;Codes'!$A:$A,'AveragePrices&amp;Codes'!$B:$B),AGRIBALYSE_Raw!$B:$B,AGRIBALYSE_Raw!P:P)*$E130,_xlfn.XLOOKUP(_xlfn.XLOOKUP(Tool_Italy!$D130,'AveragePrices&amp;Codes'!$A:$A,'AveragePrices&amp;Codes'!$B:$B),AGRIBALYSE_Cooked!$C:$C,AGRIBALYSE_Cooked!Q:Q)*$E130),"")</f>
        <v>5.7373988177777782E-9</v>
      </c>
      <c r="N130">
        <f>IFERROR(IF($F130="Raw",_xlfn.XLOOKUP(_xlfn.XLOOKUP(Tool_Italy!$D130,'AveragePrices&amp;Codes'!$A:$A,'AveragePrices&amp;Codes'!$B:$B),AGRIBALYSE_Raw!$B:$B,AGRIBALYSE_Raw!Q:Q)*$E130,_xlfn.XLOOKUP(_xlfn.XLOOKUP(Tool_Italy!$D130,'AveragePrices&amp;Codes'!$A:$A,'AveragePrices&amp;Codes'!$B:$B),AGRIBALYSE_Cooked!$C:$C,AGRIBALYSE_Cooked!R:R)*$E130),"")</f>
        <v>2.4181540829333336E-2</v>
      </c>
      <c r="O130">
        <f>IFERROR(IF($F130="Raw",_xlfn.XLOOKUP(_xlfn.XLOOKUP(Tool_Italy!$D130,'AveragePrices&amp;Codes'!$A:$A,'AveragePrices&amp;Codes'!$B:$B),AGRIBALYSE_Raw!$B:$B,AGRIBALYSE_Raw!R:R)*$E130,_xlfn.XLOOKUP(_xlfn.XLOOKUP(Tool_Italy!$D130,'AveragePrices&amp;Codes'!$A:$A,'AveragePrices&amp;Codes'!$B:$B),AGRIBALYSE_Cooked!$C:$C,AGRIBALYSE_Cooked!S:S)*$E130),"")</f>
        <v>5.8158430017777782E-4</v>
      </c>
      <c r="P130">
        <f>IFERROR(IF($F130="Raw",_xlfn.XLOOKUP(_xlfn.XLOOKUP(Tool_Italy!$D130,'AveragePrices&amp;Codes'!$A:$A,'AveragePrices&amp;Codes'!$B:$B),AGRIBALYSE_Raw!$B:$B,AGRIBALYSE_Raw!S:S)*$E130,_xlfn.XLOOKUP(_xlfn.XLOOKUP(Tool_Italy!$D130,'AveragePrices&amp;Codes'!$A:$A,'AveragePrices&amp;Codes'!$B:$B),AGRIBALYSE_Cooked!$C:$C,AGRIBALYSE_Cooked!T:T)*$E130),"")</f>
        <v>9.5715109377777779E-9</v>
      </c>
      <c r="Q130">
        <f>IFERROR(IF($F130="Raw",_xlfn.XLOOKUP(_xlfn.XLOOKUP(Tool_Italy!$D130,'AveragePrices&amp;Codes'!$A:$A,'AveragePrices&amp;Codes'!$B:$B),AGRIBALYSE_Raw!$B:$B,AGRIBALYSE_Raw!T:T)*$E130,_xlfn.XLOOKUP(_xlfn.XLOOKUP(Tool_Italy!$D130,'AveragePrices&amp;Codes'!$A:$A,'AveragePrices&amp;Codes'!$B:$B),AGRIBALYSE_Cooked!$C:$C,AGRIBALYSE_Cooked!U:U)*$E130),"")</f>
        <v>4.5094511697777775E-9</v>
      </c>
      <c r="R130">
        <f>IFERROR(IF($F130="Raw",_xlfn.XLOOKUP(_xlfn.XLOOKUP(Tool_Italy!$D130,'AveragePrices&amp;Codes'!$A:$A,'AveragePrices&amp;Codes'!$B:$B),AGRIBALYSE_Raw!$B:$B,AGRIBALYSE_Raw!U:U)*$E130,_xlfn.XLOOKUP(_xlfn.XLOOKUP(Tool_Italy!$D130,'AveragePrices&amp;Codes'!$A:$A,'AveragePrices&amp;Codes'!$B:$B),AGRIBALYSE_Cooked!$C:$C,AGRIBALYSE_Cooked!V:V)*$E130),"")</f>
        <v>1.3698589091555558E-10</v>
      </c>
      <c r="S130">
        <f>IFERROR(IF($F130="Raw",_xlfn.XLOOKUP(_xlfn.XLOOKUP(Tool_Italy!$D130,'AveragePrices&amp;Codes'!$A:$A,'AveragePrices&amp;Codes'!$B:$B),AGRIBALYSE_Raw!$B:$B,AGRIBALYSE_Raw!V:V)*$E130,_xlfn.XLOOKUP(_xlfn.XLOOKUP(Tool_Italy!$D130,'AveragePrices&amp;Codes'!$A:$A,'AveragePrices&amp;Codes'!$B:$B),AGRIBALYSE_Cooked!$C:$C,AGRIBALYSE_Cooked!W:W)*$E130),"")</f>
        <v>8.5571504799999997E-4</v>
      </c>
      <c r="T130">
        <f>IFERROR(IF($F130="Raw",_xlfn.XLOOKUP(_xlfn.XLOOKUP(Tool_Italy!$D130,'AveragePrices&amp;Codes'!$A:$A,'AveragePrices&amp;Codes'!$B:$B),AGRIBALYSE_Raw!$B:$B,AGRIBALYSE_Raw!W:W)*$E130,_xlfn.XLOOKUP(_xlfn.XLOOKUP(Tool_Italy!$D130,'AveragePrices&amp;Codes'!$A:$A,'AveragePrices&amp;Codes'!$B:$B),AGRIBALYSE_Cooked!$C:$C,AGRIBALYSE_Cooked!X:X)*$E130),"")</f>
        <v>2.2736121343111114E-5</v>
      </c>
      <c r="U130">
        <f>IFERROR(IF($F130="Raw",_xlfn.XLOOKUP(_xlfn.XLOOKUP(Tool_Italy!$D130,'AveragePrices&amp;Codes'!$A:$A,'AveragePrices&amp;Codes'!$B:$B),AGRIBALYSE_Raw!$B:$B,AGRIBALYSE_Raw!X:X)*$E130,_xlfn.XLOOKUP(_xlfn.XLOOKUP(Tool_Italy!$D130,'AveragePrices&amp;Codes'!$A:$A,'AveragePrices&amp;Codes'!$B:$B),AGRIBALYSE_Cooked!$C:$C,AGRIBALYSE_Cooked!Y:Y)*$E130),"")</f>
        <v>4.9180633493333336E-4</v>
      </c>
      <c r="V130">
        <f>IFERROR(IF($F130="Raw",_xlfn.XLOOKUP(_xlfn.XLOOKUP(Tool_Italy!$D130,'AveragePrices&amp;Codes'!$A:$A,'AveragePrices&amp;Codes'!$B:$B),AGRIBALYSE_Raw!$B:$B,AGRIBALYSE_Raw!Y:Y)*$E130,_xlfn.XLOOKUP(_xlfn.XLOOKUP(Tool_Italy!$D130,'AveragePrices&amp;Codes'!$A:$A,'AveragePrices&amp;Codes'!$B:$B),AGRIBALYSE_Cooked!$C:$C,AGRIBALYSE_Cooked!Z:Z)*$E130),"")</f>
        <v>3.1398267626666669E-3</v>
      </c>
      <c r="W130">
        <f>IFERROR(IF($F130="Raw",_xlfn.XLOOKUP(_xlfn.XLOOKUP(Tool_Italy!$D130,'AveragePrices&amp;Codes'!$A:$A,'AveragePrices&amp;Codes'!$B:$B),AGRIBALYSE_Raw!$B:$B,AGRIBALYSE_Raw!Z:Z)*$E130,_xlfn.XLOOKUP(_xlfn.XLOOKUP(Tool_Italy!$D130,'AveragePrices&amp;Codes'!$A:$A,'AveragePrices&amp;Codes'!$B:$B),AGRIBALYSE_Cooked!$C:$C,AGRIBALYSE_Cooked!AA:AA)*$E130),"")</f>
        <v>1.3799021412444443</v>
      </c>
      <c r="X130">
        <f>IFERROR(IF($F130="Raw",_xlfn.XLOOKUP(_xlfn.XLOOKUP(Tool_Italy!$D130,'AveragePrices&amp;Codes'!$A:$A,'AveragePrices&amp;Codes'!$B:$B),AGRIBALYSE_Raw!$B:$B,AGRIBALYSE_Raw!AA:AA)*$E130,_xlfn.XLOOKUP(_xlfn.XLOOKUP(Tool_Italy!$D130,'AveragePrices&amp;Codes'!$A:$A,'AveragePrices&amp;Codes'!$B:$B),AGRIBALYSE_Cooked!$C:$C,AGRIBALYSE_Cooked!AB:AB)*$E130),"")</f>
        <v>4.2823847902222232</v>
      </c>
      <c r="Y130">
        <f>IFERROR(IF($F130="Raw",_xlfn.XLOOKUP(_xlfn.XLOOKUP(Tool_Italy!$D130,'AveragePrices&amp;Codes'!$A:$A,'AveragePrices&amp;Codes'!$B:$B),AGRIBALYSE_Raw!$B:$B,AGRIBALYSE_Raw!AB:AB)*$E130,_xlfn.XLOOKUP(_xlfn.XLOOKUP(Tool_Italy!$D130,'AveragePrices&amp;Codes'!$A:$A,'AveragePrices&amp;Codes'!$B:$B),AGRIBALYSE_Cooked!$C:$C,AGRIBALYSE_Cooked!AC:AC)*$E130),"")</f>
        <v>0.15520908320000001</v>
      </c>
      <c r="Z130">
        <f>IFERROR(IF($F130="Raw",_xlfn.XLOOKUP(_xlfn.XLOOKUP(Tool_Italy!$D130,'AveragePrices&amp;Codes'!$A:$A,'AveragePrices&amp;Codes'!$B:$B),AGRIBALYSE_Raw!$B:$B,AGRIBALYSE_Raw!AC:AC)*$E130,_xlfn.XLOOKUP(_xlfn.XLOOKUP(Tool_Italy!$D130,'AveragePrices&amp;Codes'!$A:$A,'AveragePrices&amp;Codes'!$B:$B),AGRIBALYSE_Cooked!$C:$C,AGRIBALYSE_Cooked!AD:AD)*$E130),"")</f>
        <v>2.2051118563555558</v>
      </c>
      <c r="AA130">
        <f>IFERROR(IF($F130="Raw",_xlfn.XLOOKUP(_xlfn.XLOOKUP(Tool_Italy!$D130,'AveragePrices&amp;Codes'!$A:$A,'AveragePrices&amp;Codes'!$B:$B),AGRIBALYSE_Raw!$B:$B,AGRIBALYSE_Raw!AD:AD)*$E130,_xlfn.XLOOKUP(_xlfn.XLOOKUP(Tool_Italy!$D130,'AveragePrices&amp;Codes'!$A:$A,'AveragePrices&amp;Codes'!$B:$B),AGRIBALYSE_Cooked!$C:$C,AGRIBALYSE_Cooked!AE:AE)*$E130),"")</f>
        <v>9.5988792764444453E-7</v>
      </c>
      <c r="AB130" cm="1">
        <f t="array" ref="AB130">IFERROR(_xlfn.XLOOKUP(Tool_Italy!$F130&amp;$E$2,'Cooking methods'!$A:$A&amp;'Cooking methods'!$B:$B,'Cooking methods'!C:C)*$E130,"")</f>
        <v>9.774155520000001E-2</v>
      </c>
      <c r="AC130" cm="1">
        <f t="array" ref="AC130">IFERROR(_xlfn.XLOOKUP(Tool_Italy!$F130&amp;$E$2,'Cooking methods'!$A:$A&amp;'Cooking methods'!$B:$B,'Cooking methods'!D:D)*$E130,"")</f>
        <v>6.389429364000001E-9</v>
      </c>
      <c r="AD130" cm="1">
        <f t="array" ref="AD130">IFERROR(_xlfn.XLOOKUP(Tool_Italy!$F130&amp;$E$2,'Cooking methods'!$A:$A&amp;'Cooking methods'!$B:$B,'Cooking methods'!E:E)*$E130,"")</f>
        <v>5.0677704000000002E-3</v>
      </c>
      <c r="AE130" cm="1">
        <f t="array" ref="AE130">IFERROR(_xlfn.XLOOKUP(Tool_Italy!$F130&amp;$E$2,'Cooking methods'!$A:$A&amp;'Cooking methods'!$B:$B,'Cooking methods'!F:F)*$E130,"")</f>
        <v>1.8847080000000005E-4</v>
      </c>
      <c r="AF130" cm="1">
        <f t="array" ref="AF130">IFERROR(_xlfn.XLOOKUP(Tool_Italy!$F130&amp;$E$2,'Cooking methods'!$A:$A&amp;'Cooking methods'!$B:$B,'Cooking methods'!G:G)*$E130,"")</f>
        <v>1.2628321416000003E-9</v>
      </c>
      <c r="AG130" cm="1">
        <f t="array" ref="AG130">IFERROR(_xlfn.XLOOKUP(Tool_Italy!$F130&amp;$E$2,'Cooking methods'!$A:$A&amp;'Cooking methods'!$B:$B,'Cooking methods'!H:H)*$E130,"")</f>
        <v>4.1797737720000004E-10</v>
      </c>
      <c r="AH130" cm="1">
        <f t="array" ref="AH130">IFERROR(_xlfn.XLOOKUP(Tool_Italy!$F130&amp;$E$2,'Cooking methods'!$A:$A&amp;'Cooking methods'!$B:$B,'Cooking methods'!I:I)*$E130,"")</f>
        <v>2.1071244852000007E-10</v>
      </c>
      <c r="AI130" cm="1">
        <f t="array" ref="AI130">IFERROR(_xlfn.XLOOKUP(Tool_Italy!$F130&amp;$E$2,'Cooking methods'!$A:$A&amp;'Cooking methods'!$B:$B,'Cooking methods'!J:J)*$E130,"")</f>
        <v>2.6625240000000005E-4</v>
      </c>
      <c r="AJ130" cm="1">
        <f t="array" ref="AJ130">IFERROR(_xlfn.XLOOKUP(Tool_Italy!$F130&amp;$E$2,'Cooking methods'!$A:$A&amp;'Cooking methods'!$B:$B,'Cooking methods'!K:K)*$E130,"")</f>
        <v>6.735677148000002E-6</v>
      </c>
      <c r="AK130" cm="1">
        <f t="array" ref="AK130">IFERROR(_xlfn.XLOOKUP(Tool_Italy!$F130&amp;$E$2,'Cooking methods'!$A:$A&amp;'Cooking methods'!$B:$B,'Cooking methods'!L:L)*$E130,"")</f>
        <v>5.0857200000000012E-5</v>
      </c>
      <c r="AL130" cm="1">
        <f t="array" ref="AL130">IFERROR(_xlfn.XLOOKUP(Tool_Italy!$F130&amp;$E$2,'Cooking methods'!$A:$A&amp;'Cooking methods'!$B:$B,'Cooking methods'!M:M)*$E130,"")</f>
        <v>5.6541240000000008E-4</v>
      </c>
      <c r="AM130" cm="1">
        <f t="array" ref="AM130">IFERROR(_xlfn.XLOOKUP(Tool_Italy!$F130&amp;$E$2,'Cooking methods'!$A:$A&amp;'Cooking methods'!$B:$B,'Cooking methods'!N:N)*$E130,"")</f>
        <v>0.18732501720000003</v>
      </c>
      <c r="AN130" cm="1">
        <f t="array" ref="AN130">IFERROR(_xlfn.XLOOKUP(Tool_Italy!$F130&amp;$E$2,'Cooking methods'!$A:$A&amp;'Cooking methods'!$B:$B,'Cooking methods'!O:O)*$E130,"")</f>
        <v>0.29958779880000008</v>
      </c>
      <c r="AO130" cm="1">
        <f t="array" ref="AO130">IFERROR(_xlfn.XLOOKUP(Tool_Italy!$F130&amp;$E$2,'Cooking methods'!$A:$A&amp;'Cooking methods'!$B:$B,'Cooking methods'!P:P)*$E130,"")</f>
        <v>8.7623964000000006E-3</v>
      </c>
      <c r="AP130" cm="1">
        <f t="array" ref="AP130">IFERROR(_xlfn.XLOOKUP(Tool_Italy!$F130&amp;$E$2,'Cooking methods'!$A:$A&amp;'Cooking methods'!$B:$B,'Cooking methods'!Q:Q)*$E130,"")</f>
        <v>1.5328539576000002</v>
      </c>
      <c r="AQ130" cm="1">
        <f t="array" ref="AQ130">IFERROR(_xlfn.XLOOKUP(Tool_Italy!$F130&amp;$E$2,'Cooking methods'!$A:$A&amp;'Cooking methods'!$B:$B,'Cooking methods'!R:R)*$E130,"")</f>
        <v>2.1754257048000003E-7</v>
      </c>
      <c r="AR130" cm="1">
        <f t="array" ref="AR130">IFERROR(_xlfn.XLOOKUP(Tool_Italy!$G130&amp;$E$2,'Waste management'!$A:$A&amp;'Waste management'!$B:$B,'Waste management'!C:C)*$E130,"")</f>
        <v>1.2744216000000001E-2</v>
      </c>
      <c r="AS130" cm="1">
        <f t="array" ref="AS130">IFERROR(_xlfn.XLOOKUP(Tool_Italy!$G130&amp;$E$2,'Waste management'!$A:$A&amp;'Waste management'!$B:$B,'Waste management'!D:D)*$E130,"")</f>
        <v>9.1570216800000009E-11</v>
      </c>
      <c r="AT130" cm="1">
        <f t="array" ref="AT130">IFERROR(_xlfn.XLOOKUP(Tool_Italy!$G130&amp;$E$2,'Waste management'!$A:$A&amp;'Waste management'!$B:$B,'Waste management'!E:E)*$E130,"")</f>
        <v>1.9500800000000001E-4</v>
      </c>
      <c r="AU130" cm="1">
        <f t="array" ref="AU130">IFERROR(_xlfn.XLOOKUP(Tool_Italy!$G130&amp;$E$2,'Waste management'!$A:$A&amp;'Waste management'!$B:$B,'Waste management'!F:F)*$E130,"")</f>
        <v>2.8807999999999999E-5</v>
      </c>
      <c r="AV130" cm="1">
        <f t="array" ref="AV130">IFERROR(_xlfn.XLOOKUP(Tool_Italy!$G130&amp;$E$2,'Waste management'!$A:$A&amp;'Waste management'!$B:$B,'Waste management'!G:G)*$E130,"")</f>
        <v>2.5751249600000003E-9</v>
      </c>
      <c r="AW130" cm="1">
        <f t="array" ref="AW130">IFERROR(_xlfn.XLOOKUP(Tool_Italy!$G130&amp;$E$2,'Waste management'!$A:$A&amp;'Waste management'!$B:$B,'Waste management'!H:H)*$E130,"")</f>
        <v>8.4143957600000003E-11</v>
      </c>
      <c r="AX130" cm="1">
        <f t="array" ref="AX130">IFERROR(_xlfn.XLOOKUP(Tool_Italy!$G130&amp;$E$2,'Waste management'!$A:$A&amp;'Waste management'!$B:$B,'Waste management'!I:I)*$E130,"")</f>
        <v>6.01269496E-11</v>
      </c>
      <c r="AY130" cm="1">
        <f t="array" ref="AY130">IFERROR(_xlfn.XLOOKUP(Tool_Italy!$G130&amp;$E$2,'Waste management'!$A:$A&amp;'Waste management'!$B:$B,'Waste management'!J:J)*$E130,"")</f>
        <v>4.8973600000000006E-4</v>
      </c>
      <c r="AZ130" cm="1">
        <f t="array" ref="AZ130">IFERROR(_xlfn.XLOOKUP(Tool_Italy!$G130&amp;$E$2,'Waste management'!$A:$A&amp;'Waste management'!$B:$B,'Waste management'!K:K)*$E130,"")</f>
        <v>7.8704120800000003E-7</v>
      </c>
      <c r="BA130" cm="1">
        <f t="array" ref="BA130">IFERROR(_xlfn.XLOOKUP(Tool_Italy!$G130&amp;$E$2,'Waste management'!$A:$A&amp;'Waste management'!$B:$B,'Waste management'!L:L)*$E130,"")</f>
        <v>2.1575906720000002E-5</v>
      </c>
      <c r="BB130" cm="1">
        <f t="array" ref="BB130">IFERROR(_xlfn.XLOOKUP(Tool_Italy!$G130&amp;$E$2,'Waste management'!$A:$A&amp;'Waste management'!$B:$B,'Waste management'!M:M)*$E130,"")</f>
        <v>2.1606000000000004E-3</v>
      </c>
      <c r="BC130" cm="1">
        <f t="array" ref="BC130">IFERROR(_xlfn.XLOOKUP(Tool_Italy!$G130&amp;$E$2,'Waste management'!$A:$A&amp;'Waste management'!$B:$B,'Waste management'!N:N)*$E130,"")</f>
        <v>1.8559177280000003</v>
      </c>
      <c r="BD130" cm="1">
        <f t="array" ref="BD130">IFERROR(_xlfn.XLOOKUP(Tool_Italy!$G130&amp;$E$2,'Waste management'!$A:$A&amp;'Waste management'!$B:$B,'Waste management'!O:O)*$E130,"")</f>
        <v>0.120678928</v>
      </c>
      <c r="BE130" cm="1">
        <f t="array" ref="BE130">IFERROR(_xlfn.XLOOKUP(Tool_Italy!$G130&amp;$E$2,'Waste management'!$A:$A&amp;'Waste management'!$B:$B,'Waste management'!P:P)*$E130,"")</f>
        <v>2.5351040000000003E-3</v>
      </c>
      <c r="BF130" cm="1">
        <f t="array" ref="BF130">IFERROR(_xlfn.XLOOKUP(Tool_Italy!$G130&amp;$E$2,'Waste management'!$A:$A&amp;'Waste management'!$B:$B,'Waste management'!Q:Q)*$E130,"")</f>
        <v>7.9802592000000006E-2</v>
      </c>
      <c r="BG130" cm="1">
        <f t="array" ref="BG130">IFERROR(_xlfn.XLOOKUP(Tool_Italy!$G130&amp;$E$2,'Waste management'!$A:$A&amp;'Waste management'!$B:$B,'Waste management'!R:R)*$E130,"")</f>
        <v>2.4780420000000002E-8</v>
      </c>
      <c r="BH130">
        <f>IFERROR((L130+AR130+AB130)*_xlfn.XLOOKUP(Tool_Italy!BH$4,Monetization_Factors!$A:$A,Monetization_Factors!$D:$D),"")</f>
        <v>3.4847939438665161E-2</v>
      </c>
      <c r="BI130">
        <f>IFERROR((M130+AS130+AC130)*_xlfn.XLOOKUP(Tool_Italy!BI$4,Monetization_Factors!$A:$A,Monetization_Factors!$D:$D),"")</f>
        <v>4.8911515870467047E-7</v>
      </c>
      <c r="BJ130">
        <f>IFERROR((N130+AT130+AD130)*_xlfn.XLOOKUP(Tool_Italy!BJ$4,Monetization_Factors!$A:$A,Monetization_Factors!$D:$D),"")</f>
        <v>4.4937427894776557E-5</v>
      </c>
      <c r="BK130">
        <f>IFERROR((O130+AU130+AE130)*_xlfn.XLOOKUP(Tool_Italy!BK$4,Monetization_Factors!$A:$A,Monetization_Factors!$D:$D),"")</f>
        <v>1.2092179748355231E-3</v>
      </c>
      <c r="BL130">
        <f>IFERROR((P130+AV130+AF130)*_xlfn.XLOOKUP(Tool_Italy!BL$4,Monetization_Factors!$A:$A,Monetization_Factors!$D:$D),"")</f>
        <v>1.3386323107958318E-2</v>
      </c>
      <c r="BM130">
        <f>IFERROR((Q130+AW130+AG130)*_xlfn.XLOOKUP(Tool_Italy!BM$4,Monetization_Factors!$A:$A,Monetization_Factors!$D:$D),"")</f>
        <v>1.0407081808151163E-3</v>
      </c>
      <c r="BN130">
        <f>IFERROR((R130+AX130+AH130)*_xlfn.XLOOKUP(Tool_Italy!BN$4,Monetization_Factors!$A:$A,Monetization_Factors!$D:$D),"")</f>
        <v>4.6885281365707473E-4</v>
      </c>
      <c r="BO130">
        <f>IFERROR((S130+AY130+AI130)*_xlfn.XLOOKUP(Tool_Italy!BO$4,Monetization_Factors!$A:$A,Monetization_Factors!$D:$D),"")</f>
        <v>7.0566737941334904E-4</v>
      </c>
      <c r="BP130">
        <f>IFERROR((T130+AZ130+AJ130)*_xlfn.XLOOKUP(Tool_Italy!BP$4,Monetization_Factors!$A:$A,Monetization_Factors!$D:$D),"")</f>
        <v>7.3813150880050728E-5</v>
      </c>
      <c r="BQ130">
        <f>IFERROR((U130+BA130+AK130)*_xlfn.XLOOKUP(Tool_Italy!BQ$4,Monetization_Factors!$A:$A,Monetization_Factors!$D:$D),"")</f>
        <v>2.3081182574277693E-3</v>
      </c>
      <c r="BR130" t="str">
        <f>IFERROR((V130+BB130+AL130)*_xlfn.XLOOKUP(Tool_Italy!BR$4,Monetization_Factors!$A:$A,Monetization_Factors!$D:$D),"")</f>
        <v/>
      </c>
      <c r="BS130">
        <f>IFERROR((W130+BC130+AM130)*_xlfn.XLOOKUP(Tool_Italy!BS$4,Monetization_Factors!$A:$A,Monetization_Factors!$D:$D),"")</f>
        <v>1.6657957325812657E-4</v>
      </c>
      <c r="BT130">
        <f>IFERROR((X130+BD130+AN130)*_xlfn.XLOOKUP(Tool_Italy!BT$4,Monetization_Factors!$A:$A,Monetization_Factors!$D:$D),"")</f>
        <v>1.0471518445803677E-3</v>
      </c>
      <c r="BU130">
        <f>IFERROR((Y130+BE130+AO130)*_xlfn.XLOOKUP(Tool_Italy!BU$4,Monetization_Factors!$A:$A,Monetization_Factors!$D:$D),"")</f>
        <v>1.0581372051175005E-3</v>
      </c>
      <c r="BV130">
        <f>IFERROR((Z130+BF130+AP130)*_xlfn.XLOOKUP(Tool_Italy!BV$4,Monetization_Factors!$A:$A,Monetization_Factors!$D:$D),"")</f>
        <v>6.3042056723041466E-3</v>
      </c>
      <c r="BW130">
        <f>IFERROR((AA130+BG130+AQ130)*_xlfn.XLOOKUP(Tool_Italy!BW$4,Monetization_Factors!$A:$A,Monetization_Factors!$D:$D),"")</f>
        <v>2.5115625665267975E-6</v>
      </c>
      <c r="BX130" s="38" cm="1">
        <f t="array" ref="BX130">IFERROR(_xlfn.IFS(I130&lt;&gt;0,I130*E130,I130="",J130*E130),"")</f>
        <v>0.36777257203200003</v>
      </c>
      <c r="BY130" s="38">
        <f t="shared" si="67"/>
        <v>6.0356534447104739E-2</v>
      </c>
      <c r="BZ130" s="38">
        <f t="shared" si="71"/>
        <v>0.42812910647910479</v>
      </c>
      <c r="CA130" s="38">
        <f t="shared" si="68"/>
        <v>1.160702585521245E-4</v>
      </c>
      <c r="CB130">
        <f t="shared" si="102"/>
        <v>0.26785323840000003</v>
      </c>
      <c r="CC130">
        <f t="shared" si="72"/>
        <v>1.2218398398577779E-8</v>
      </c>
      <c r="CD130">
        <f t="shared" si="73"/>
        <v>2.9444319229333337E-2</v>
      </c>
      <c r="CE130">
        <f t="shared" si="74"/>
        <v>7.9886310017777788E-4</v>
      </c>
      <c r="CF130">
        <f t="shared" si="75"/>
        <v>1.3409468039377779E-8</v>
      </c>
      <c r="CG130">
        <f t="shared" si="76"/>
        <v>5.0115725045777778E-9</v>
      </c>
      <c r="CH130">
        <f t="shared" si="77"/>
        <v>4.0782528903555563E-10</v>
      </c>
      <c r="CI130">
        <f t="shared" si="78"/>
        <v>1.6117034480000003E-3</v>
      </c>
      <c r="CJ130">
        <f t="shared" si="79"/>
        <v>3.0258839699111114E-5</v>
      </c>
      <c r="CK130">
        <f t="shared" si="80"/>
        <v>5.6423944165333339E-4</v>
      </c>
      <c r="CL130">
        <f t="shared" si="81"/>
        <v>5.8658391626666678E-3</v>
      </c>
      <c r="CM130">
        <f t="shared" si="82"/>
        <v>3.4231448864444447</v>
      </c>
      <c r="CN130">
        <f t="shared" si="83"/>
        <v>4.7026515170222236</v>
      </c>
      <c r="CO130">
        <f t="shared" si="84"/>
        <v>0.16650658360000004</v>
      </c>
      <c r="CP130">
        <f t="shared" si="85"/>
        <v>3.8177684059555563</v>
      </c>
      <c r="CQ130">
        <f t="shared" si="86"/>
        <v>1.2022109181244447E-6</v>
      </c>
      <c r="CR130">
        <f t="shared" si="103"/>
        <v>5.1510238153846155E-4</v>
      </c>
      <c r="CS130">
        <f t="shared" si="87"/>
        <v>2.3496919997264958E-11</v>
      </c>
      <c r="CT130">
        <f t="shared" si="88"/>
        <v>5.6623690825641033E-5</v>
      </c>
      <c r="CU130">
        <f t="shared" si="89"/>
        <v>1.5362751926495729E-6</v>
      </c>
      <c r="CV130">
        <f t="shared" si="90"/>
        <v>2.5787438537264959E-11</v>
      </c>
      <c r="CW130">
        <f t="shared" si="91"/>
        <v>9.6376394318803415E-12</v>
      </c>
      <c r="CX130">
        <f t="shared" si="92"/>
        <v>7.842794019914531E-13</v>
      </c>
      <c r="CY130">
        <f t="shared" si="93"/>
        <v>3.0994297076923082E-6</v>
      </c>
      <c r="CZ130">
        <f t="shared" si="94"/>
        <v>5.819007634444445E-8</v>
      </c>
      <c r="DA130">
        <f t="shared" si="95"/>
        <v>1.0850758493333335E-6</v>
      </c>
      <c r="DB130">
        <f t="shared" si="96"/>
        <v>1.128045992820513E-5</v>
      </c>
      <c r="DC130">
        <f t="shared" si="97"/>
        <v>6.5829709354700856E-3</v>
      </c>
      <c r="DD130">
        <f t="shared" si="98"/>
        <v>9.0435606096581217E-3</v>
      </c>
      <c r="DE130">
        <f t="shared" si="99"/>
        <v>3.2020496846153854E-4</v>
      </c>
      <c r="DF130">
        <f t="shared" si="100"/>
        <v>7.3418623191453007E-3</v>
      </c>
      <c r="DG130">
        <f t="shared" si="101"/>
        <v>2.3119440733162398E-9</v>
      </c>
      <c r="DH130" s="5">
        <f>IFERROR(((((L130+AB130)*(1/$H130))+AR130)/$F$2)/($B$2*('CAR.CAP_per person'!B$2)/(_xlfn.XLOOKUP($E$2,EU_countries_GDP!$A$2:$A$29,EU_countries_GDP!$E$2:$E$29))),"")</f>
        <v>1.9287988128601562E-2</v>
      </c>
      <c r="DI130" s="5">
        <f>IFERROR(((((M130+AC130)*(1/$H130))+AS130)/$F$2)/($B$2*('CAR.CAP_per person'!C$2)/(_xlfn.XLOOKUP($E$2,EU_countries_GDP!$A$2:$A$29,EU_countries_GDP!$E$2:$E$29))),"")</f>
        <v>1.1475393082654E-5</v>
      </c>
      <c r="DJ130" s="5">
        <f>IFERROR(((((N130+AD130)*(1/$H130))+AT130)/$F$2)/($B$2*('CAR.CAP_per person'!D$2)/(_xlfn.XLOOKUP($E$2,EU_countries_GDP!$A$2:$A$29,EU_countries_GDP!$E$2:$E$29))),"")</f>
        <v>2.8326591603777868E-5</v>
      </c>
      <c r="DK130" s="5">
        <f>IFERROR(((((O130+AE130)*(1/$H130))+AU130)/$F$2)/($B$2*('CAR.CAP_per person'!E$2)/(_xlfn.XLOOKUP($E$2,EU_countries_GDP!$A$2:$A$29,EU_countries_GDP!$E$2:$E$29))),"")</f>
        <v>9.7274007468580175E-4</v>
      </c>
      <c r="DL130" s="5">
        <f>IFERROR(((((P130+AF130)*(1/$H130))+AV130)/$F$2)/($B$2*('CAR.CAP_per person'!F$2)/(_xlfn.XLOOKUP($E$2,EU_countries_GDP!$A$2:$A$29,EU_countries_GDP!$E$2:$E$29))),"")</f>
        <v>1.1226943462470265E-2</v>
      </c>
      <c r="DM130" s="5">
        <f>IFERROR(((((Q130+AG130)*(1/$H130))+AW130)/$F$2)/($B$2*('CAR.CAP_per person'!G$2)/(_xlfn.XLOOKUP($E$2,EU_countries_GDP!$A$2:$A$29,EU_countries_GDP!$E$2:$E$29))),"")</f>
        <v>2.6217762847796427E-3</v>
      </c>
      <c r="DN130" s="5">
        <f>IFERROR(((((R130+AH130)*(1/$H130))+AX130)/$F$2)/($B$2*('CAR.CAP_per person'!H$2)/(_xlfn.XLOOKUP($E$2,EU_countries_GDP!$A$2:$A$29,EU_countries_GDP!$E$2:$E$29))),"")</f>
        <v>4.4793157099894789E-5</v>
      </c>
      <c r="DO130" s="5">
        <f>IFERROR(((((S130+AI130)*(1/$H130))+AY130)/$F$2)/($B$2*('CAR.CAP_per person'!I$2)/(_xlfn.XLOOKUP($E$2,EU_countries_GDP!$A$2:$A$29,EU_countries_GDP!$E$2:$E$29))),"")</f>
        <v>6.2299643002997117E-4</v>
      </c>
      <c r="DP130" s="5">
        <f>IFERROR(((((T130+AJ130)*(1/$H130))+AZ130)/$F$2)/($B$2*('CAR.CAP_per person'!J$2)/(_xlfn.XLOOKUP($E$2,EU_countries_GDP!$A$2:$A$29,EU_countries_GDP!$E$2:$E$29))),"")</f>
        <v>2.6001609811516398E-3</v>
      </c>
      <c r="DQ130" s="5">
        <f>IFERROR(((((U130+AK130)*(1/$H130))+BA130)/$F$2)/($B$2*('CAR.CAP_per person'!K$2)/(_xlfn.XLOOKUP($E$2,EU_countries_GDP!$A$2:$A$29,EU_countries_GDP!$E$2:$E$29))),"")</f>
        <v>1.3905915556352924E-3</v>
      </c>
      <c r="DR130" s="5">
        <f>IFERROR(((((V130+AL130)*(1/$H130))+BB130)/$F$2)/($B$2*('CAR.CAP_per person'!L$2)/(_xlfn.XLOOKUP($E$2,EU_countries_GDP!$A$2:$A$29,EU_countries_GDP!$E$2:$E$29))),"")</f>
        <v>3.4590330341188741E-4</v>
      </c>
      <c r="DS130" s="5">
        <f>IFERROR(((((W130+AM130)*(1/$H130))+BC130)/$F$2)/($B$2*('CAR.CAP_per person'!M$2)/(_xlfn.XLOOKUP($E$2,EU_countries_GDP!$A$2:$A$29,EU_countries_GDP!$E$2:$E$29))),"")</f>
        <v>7.6052543499979027E-3</v>
      </c>
      <c r="DT130" s="5">
        <f>IFERROR(((((X130+AN130)*(1/$H130))+BD130)/$F$2)/($B$2*('CAR.CAP_per person'!N$2)/(_xlfn.XLOOKUP($E$2,EU_countries_GDP!$A$2:$A$29,EU_countries_GDP!$E$2:$E$29))),"")</f>
        <v>0.18453294794062958</v>
      </c>
      <c r="DU130" s="5">
        <f>IFERROR(((((Y130+AO130)*(1/$H130))+BE130)/$F$2)/($B$2*('CAR.CAP_per person'!O$2)/(_xlfn.XLOOKUP($E$2,EU_countries_GDP!$A$2:$A$29,EU_countries_GDP!$E$2:$E$29))),"")</f>
        <v>4.6095053079945399E-4</v>
      </c>
      <c r="DV130" s="5">
        <f>IFERROR(((((Z130+AP130)*(1/$H130))+BF130)/$F$2)/($B$2*('CAR.CAP_per person'!P$2)/(_xlfn.XLOOKUP($E$2,EU_countries_GDP!$A$2:$A$29,EU_countries_GDP!$E$2:$E$29))),"")</f>
        <v>8.540285148564369E-3</v>
      </c>
      <c r="DW130" s="5">
        <f>IFERROR(((((AA130+AQ130)*(1/$H130))+BG130)/$F$2)/($B$2*('CAR.CAP_per person'!Q$2)/(_xlfn.XLOOKUP($E$2,EU_countries_GDP!$A$2:$A$29,EU_countries_GDP!$E$2:$E$29))),"")</f>
        <v>2.740705872331899E-3</v>
      </c>
    </row>
    <row r="131" spans="1:127">
      <c r="A131" t="s">
        <v>233</v>
      </c>
      <c r="B131" t="str">
        <f>_xlfn.XLOOKUP(D131,Table5[Ingredient],Table5[Category],"",FALSE)</f>
        <v xml:space="preserve">Other </v>
      </c>
      <c r="C131" s="33" t="s">
        <v>257</v>
      </c>
      <c r="D131" s="33" t="s">
        <v>187</v>
      </c>
      <c r="E131" s="33">
        <v>5.5400000000000005E-2</v>
      </c>
      <c r="F131" s="33" t="s">
        <v>204</v>
      </c>
      <c r="G131" s="33" t="s">
        <v>180</v>
      </c>
      <c r="H131" s="91">
        <f>Dataset_IT!M36</f>
        <v>0.21209800918836139</v>
      </c>
      <c r="I131" s="33"/>
      <c r="J131" s="37">
        <f>IFERROR(INDEX('AveragePrices&amp;Codes'!G:AG, MATCH($D131, 'AveragePrices&amp;Codes'!$A:$A, 0), MATCH(Tool_Italy!$E$2, 'AveragePrices&amp;Codes'!$G$1:$AG$1, 0)),"")</f>
        <v>2.5460854615384623</v>
      </c>
      <c r="K131" s="37">
        <f>IFERROR(E131/(_xlfn.XLOOKUP(A131,Dataset_IT!$Q$2:$Q$9,Dataset_IT!$R$2:$R$9)),"")</f>
        <v>1.0072727272727273E-3</v>
      </c>
      <c r="L131">
        <f>IFERROR(IF($F131="Raw",_xlfn.XLOOKUP(_xlfn.XLOOKUP(Tool_Italy!$D131,'AveragePrices&amp;Codes'!$A:$A,'AveragePrices&amp;Codes'!$B:$B),AGRIBALYSE_Raw!$B:$B,AGRIBALYSE_Raw!O:O)*$E131,_xlfn.XLOOKUP(_xlfn.XLOOKUP(Tool_Italy!$D131,'AveragePrices&amp;Codes'!$A:$A,'AveragePrices&amp;Codes'!$B:$B),AGRIBALYSE_Cooked!$C:$C,AGRIBALYSE_Cooked!P:P)*$E131),"")</f>
        <v>0.12752471215555555</v>
      </c>
      <c r="M131">
        <f>IFERROR(IF($F131="Raw",_xlfn.XLOOKUP(_xlfn.XLOOKUP(Tool_Italy!$D131,'AveragePrices&amp;Codes'!$A:$A,'AveragePrices&amp;Codes'!$B:$B),AGRIBALYSE_Raw!$B:$B,AGRIBALYSE_Raw!P:P)*$E131,_xlfn.XLOOKUP(_xlfn.XLOOKUP(Tool_Italy!$D131,'AveragePrices&amp;Codes'!$A:$A,'AveragePrices&amp;Codes'!$B:$B),AGRIBALYSE_Cooked!$C:$C,AGRIBALYSE_Cooked!Q:Q)*$E131),"")</f>
        <v>2.4103487399999998E-9</v>
      </c>
      <c r="N131">
        <f>IFERROR(IF($F131="Raw",_xlfn.XLOOKUP(_xlfn.XLOOKUP(Tool_Italy!$D131,'AveragePrices&amp;Codes'!$A:$A,'AveragePrices&amp;Codes'!$B:$B),AGRIBALYSE_Raw!$B:$B,AGRIBALYSE_Raw!Q:Q)*$E131,_xlfn.XLOOKUP(_xlfn.XLOOKUP(Tool_Italy!$D131,'AveragePrices&amp;Codes'!$A:$A,'AveragePrices&amp;Codes'!$B:$B),AGRIBALYSE_Cooked!$C:$C,AGRIBALYSE_Cooked!R:R)*$E131),"")</f>
        <v>1.5531354913333333E-2</v>
      </c>
      <c r="O131">
        <f>IFERROR(IF($F131="Raw",_xlfn.XLOOKUP(_xlfn.XLOOKUP(Tool_Italy!$D131,'AveragePrices&amp;Codes'!$A:$A,'AveragePrices&amp;Codes'!$B:$B),AGRIBALYSE_Raw!$B:$B,AGRIBALYSE_Raw!R:R)*$E131,_xlfn.XLOOKUP(_xlfn.XLOOKUP(Tool_Italy!$D131,'AveragePrices&amp;Codes'!$A:$A,'AveragePrices&amp;Codes'!$B:$B),AGRIBALYSE_Cooked!$C:$C,AGRIBALYSE_Cooked!S:S)*$E131),"")</f>
        <v>4.705824041111111E-4</v>
      </c>
      <c r="P131">
        <f>IFERROR(IF($F131="Raw",_xlfn.XLOOKUP(_xlfn.XLOOKUP(Tool_Italy!$D131,'AveragePrices&amp;Codes'!$A:$A,'AveragePrices&amp;Codes'!$B:$B),AGRIBALYSE_Raw!$B:$B,AGRIBALYSE_Raw!S:S)*$E131,_xlfn.XLOOKUP(_xlfn.XLOOKUP(Tool_Italy!$D131,'AveragePrices&amp;Codes'!$A:$A,'AveragePrices&amp;Codes'!$B:$B),AGRIBALYSE_Cooked!$C:$C,AGRIBALYSE_Cooked!T:T)*$E131),"")</f>
        <v>1.4641193868888891E-8</v>
      </c>
      <c r="Q131">
        <f>IFERROR(IF($F131="Raw",_xlfn.XLOOKUP(_xlfn.XLOOKUP(Tool_Italy!$D131,'AveragePrices&amp;Codes'!$A:$A,'AveragePrices&amp;Codes'!$B:$B),AGRIBALYSE_Raw!$B:$B,AGRIBALYSE_Raw!T:T)*$E131,_xlfn.XLOOKUP(_xlfn.XLOOKUP(Tool_Italy!$D131,'AveragePrices&amp;Codes'!$A:$A,'AveragePrices&amp;Codes'!$B:$B),AGRIBALYSE_Cooked!$C:$C,AGRIBALYSE_Cooked!U:U)*$E131),"")</f>
        <v>1.9000993511111111E-9</v>
      </c>
      <c r="R131">
        <f>IFERROR(IF($F131="Raw",_xlfn.XLOOKUP(_xlfn.XLOOKUP(Tool_Italy!$D131,'AveragePrices&amp;Codes'!$A:$A,'AveragePrices&amp;Codes'!$B:$B),AGRIBALYSE_Raw!$B:$B,AGRIBALYSE_Raw!U:U)*$E131,_xlfn.XLOOKUP(_xlfn.XLOOKUP(Tool_Italy!$D131,'AveragePrices&amp;Codes'!$A:$A,'AveragePrices&amp;Codes'!$B:$B),AGRIBALYSE_Cooked!$C:$C,AGRIBALYSE_Cooked!V:V)*$E131),"")</f>
        <v>1.5193813793333332E-10</v>
      </c>
      <c r="S131">
        <f>IFERROR(IF($F131="Raw",_xlfn.XLOOKUP(_xlfn.XLOOKUP(Tool_Italy!$D131,'AveragePrices&amp;Codes'!$A:$A,'AveragePrices&amp;Codes'!$B:$B),AGRIBALYSE_Raw!$B:$B,AGRIBALYSE_Raw!V:V)*$E131,_xlfn.XLOOKUP(_xlfn.XLOOKUP(Tool_Italy!$D131,'AveragePrices&amp;Codes'!$A:$A,'AveragePrices&amp;Codes'!$B:$B),AGRIBALYSE_Cooked!$C:$C,AGRIBALYSE_Cooked!W:W)*$E131),"")</f>
        <v>1.9663964695555555E-3</v>
      </c>
      <c r="T131">
        <f>IFERROR(IF($F131="Raw",_xlfn.XLOOKUP(_xlfn.XLOOKUP(Tool_Italy!$D131,'AveragePrices&amp;Codes'!$A:$A,'AveragePrices&amp;Codes'!$B:$B),AGRIBALYSE_Raw!$B:$B,AGRIBALYSE_Raw!W:W)*$E131,_xlfn.XLOOKUP(_xlfn.XLOOKUP(Tool_Italy!$D131,'AveragePrices&amp;Codes'!$A:$A,'AveragePrices&amp;Codes'!$B:$B),AGRIBALYSE_Cooked!$C:$C,AGRIBALYSE_Cooked!X:X)*$E131),"")</f>
        <v>3.5296591424444448E-5</v>
      </c>
      <c r="U131">
        <f>IFERROR(IF($F131="Raw",_xlfn.XLOOKUP(_xlfn.XLOOKUP(Tool_Italy!$D131,'AveragePrices&amp;Codes'!$A:$A,'AveragePrices&amp;Codes'!$B:$B),AGRIBALYSE_Raw!$B:$B,AGRIBALYSE_Raw!X:X)*$E131,_xlfn.XLOOKUP(_xlfn.XLOOKUP(Tool_Italy!$D131,'AveragePrices&amp;Codes'!$A:$A,'AveragePrices&amp;Codes'!$B:$B),AGRIBALYSE_Cooked!$C:$C,AGRIBALYSE_Cooked!Y:Y)*$E131),"")</f>
        <v>8.6447674266666675E-4</v>
      </c>
      <c r="V131">
        <f>IFERROR(IF($F131="Raw",_xlfn.XLOOKUP(_xlfn.XLOOKUP(Tool_Italy!$D131,'AveragePrices&amp;Codes'!$A:$A,'AveragePrices&amp;Codes'!$B:$B),AGRIBALYSE_Raw!$B:$B,AGRIBALYSE_Raw!Y:Y)*$E131,_xlfn.XLOOKUP(_xlfn.XLOOKUP(Tool_Italy!$D131,'AveragePrices&amp;Codes'!$A:$A,'AveragePrices&amp;Codes'!$B:$B),AGRIBALYSE_Cooked!$C:$C,AGRIBALYSE_Cooked!Z:Z)*$E131),"")</f>
        <v>8.5087985911111112E-3</v>
      </c>
      <c r="W131">
        <f>IFERROR(IF($F131="Raw",_xlfn.XLOOKUP(_xlfn.XLOOKUP(Tool_Italy!$D131,'AveragePrices&amp;Codes'!$A:$A,'AveragePrices&amp;Codes'!$B:$B),AGRIBALYSE_Raw!$B:$B,AGRIBALYSE_Raw!Z:Z)*$E131,_xlfn.XLOOKUP(_xlfn.XLOOKUP(Tool_Italy!$D131,'AveragePrices&amp;Codes'!$A:$A,'AveragePrices&amp;Codes'!$B:$B),AGRIBALYSE_Cooked!$C:$C,AGRIBALYSE_Cooked!AA:AA)*$E131),"")</f>
        <v>4.2220587453333343</v>
      </c>
      <c r="X131">
        <f>IFERROR(IF($F131="Raw",_xlfn.XLOOKUP(_xlfn.XLOOKUP(Tool_Italy!$D131,'AveragePrices&amp;Codes'!$A:$A,'AveragePrices&amp;Codes'!$B:$B),AGRIBALYSE_Raw!$B:$B,AGRIBALYSE_Raw!AA:AA)*$E131,_xlfn.XLOOKUP(_xlfn.XLOOKUP(Tool_Italy!$D131,'AveragePrices&amp;Codes'!$A:$A,'AveragePrices&amp;Codes'!$B:$B),AGRIBALYSE_Cooked!$C:$C,AGRIBALYSE_Cooked!AB:AB)*$E131),"")</f>
        <v>11.061754317777778</v>
      </c>
      <c r="Y131">
        <f>IFERROR(IF($F131="Raw",_xlfn.XLOOKUP(_xlfn.XLOOKUP(Tool_Italy!$D131,'AveragePrices&amp;Codes'!$A:$A,'AveragePrices&amp;Codes'!$B:$B),AGRIBALYSE_Raw!$B:$B,AGRIBALYSE_Raw!AB:AB)*$E131,_xlfn.XLOOKUP(_xlfn.XLOOKUP(Tool_Italy!$D131,'AveragePrices&amp;Codes'!$A:$A,'AveragePrices&amp;Codes'!$B:$B),AGRIBALYSE_Cooked!$C:$C,AGRIBALYSE_Cooked!AC:AC)*$E131),"")</f>
        <v>5.3173982448888893E-2</v>
      </c>
      <c r="Z131">
        <f>IFERROR(IF($F131="Raw",_xlfn.XLOOKUP(_xlfn.XLOOKUP(Tool_Italy!$D131,'AveragePrices&amp;Codes'!$A:$A,'AveragePrices&amp;Codes'!$B:$B),AGRIBALYSE_Raw!$B:$B,AGRIBALYSE_Raw!AC:AC)*$E131,_xlfn.XLOOKUP(_xlfn.XLOOKUP(Tool_Italy!$D131,'AveragePrices&amp;Codes'!$A:$A,'AveragePrices&amp;Codes'!$B:$B),AGRIBALYSE_Cooked!$C:$C,AGRIBALYSE_Cooked!AD:AD)*$E131),"")</f>
        <v>1.107340493777778</v>
      </c>
      <c r="AA131">
        <f>IFERROR(IF($F131="Raw",_xlfn.XLOOKUP(_xlfn.XLOOKUP(Tool_Italy!$D131,'AveragePrices&amp;Codes'!$A:$A,'AveragePrices&amp;Codes'!$B:$B),AGRIBALYSE_Raw!$B:$B,AGRIBALYSE_Raw!AD:AD)*$E131,_xlfn.XLOOKUP(_xlfn.XLOOKUP(Tool_Italy!$D131,'AveragePrices&amp;Codes'!$A:$A,'AveragePrices&amp;Codes'!$B:$B),AGRIBALYSE_Cooked!$C:$C,AGRIBALYSE_Cooked!AE:AE)*$E131),"")</f>
        <v>4.694754690222223E-7</v>
      </c>
      <c r="AB131" cm="1">
        <f t="array" ref="AB131">IFERROR(_xlfn.XLOOKUP(Tool_Italy!$F131&amp;$E$2,'Cooking methods'!$A:$A&amp;'Cooking methods'!$B:$B,'Cooking methods'!C:C)*$E131,"")</f>
        <v>2.4435388800000003E-2</v>
      </c>
      <c r="AC131" cm="1">
        <f t="array" ref="AC131">IFERROR(_xlfn.XLOOKUP(Tool_Italy!$F131&amp;$E$2,'Cooking methods'!$A:$A&amp;'Cooking methods'!$B:$B,'Cooking methods'!D:D)*$E131,"")</f>
        <v>1.5973573410000002E-9</v>
      </c>
      <c r="AD131" cm="1">
        <f t="array" ref="AD131">IFERROR(_xlfn.XLOOKUP(Tool_Italy!$F131&amp;$E$2,'Cooking methods'!$A:$A&amp;'Cooking methods'!$B:$B,'Cooking methods'!E:E)*$E131,"")</f>
        <v>1.2669426000000001E-3</v>
      </c>
      <c r="AE131" cm="1">
        <f t="array" ref="AE131">IFERROR(_xlfn.XLOOKUP(Tool_Italy!$F131&amp;$E$2,'Cooking methods'!$A:$A&amp;'Cooking methods'!$B:$B,'Cooking methods'!F:F)*$E131,"")</f>
        <v>4.7117700000000011E-5</v>
      </c>
      <c r="AF131" cm="1">
        <f t="array" ref="AF131">IFERROR(_xlfn.XLOOKUP(Tool_Italy!$F131&amp;$E$2,'Cooking methods'!$A:$A&amp;'Cooking methods'!$B:$B,'Cooking methods'!G:G)*$E131,"")</f>
        <v>3.1570803540000006E-10</v>
      </c>
      <c r="AG131" cm="1">
        <f t="array" ref="AG131">IFERROR(_xlfn.XLOOKUP(Tool_Italy!$F131&amp;$E$2,'Cooking methods'!$A:$A&amp;'Cooking methods'!$B:$B,'Cooking methods'!H:H)*$E131,"")</f>
        <v>1.0449434430000001E-10</v>
      </c>
      <c r="AH131" cm="1">
        <f t="array" ref="AH131">IFERROR(_xlfn.XLOOKUP(Tool_Italy!$F131&amp;$E$2,'Cooking methods'!$A:$A&amp;'Cooking methods'!$B:$B,'Cooking methods'!I:I)*$E131,"")</f>
        <v>5.2678112130000017E-11</v>
      </c>
      <c r="AI131" cm="1">
        <f t="array" ref="AI131">IFERROR(_xlfn.XLOOKUP(Tool_Italy!$F131&amp;$E$2,'Cooking methods'!$A:$A&amp;'Cooking methods'!$B:$B,'Cooking methods'!J:J)*$E131,"")</f>
        <v>6.6563100000000013E-5</v>
      </c>
      <c r="AJ131" cm="1">
        <f t="array" ref="AJ131">IFERROR(_xlfn.XLOOKUP(Tool_Italy!$F131&amp;$E$2,'Cooking methods'!$A:$A&amp;'Cooking methods'!$B:$B,'Cooking methods'!K:K)*$E131,"")</f>
        <v>1.6839192870000005E-6</v>
      </c>
      <c r="AK131" cm="1">
        <f t="array" ref="AK131">IFERROR(_xlfn.XLOOKUP(Tool_Italy!$F131&amp;$E$2,'Cooking methods'!$A:$A&amp;'Cooking methods'!$B:$B,'Cooking methods'!L:L)*$E131,"")</f>
        <v>1.2714300000000003E-5</v>
      </c>
      <c r="AL131" cm="1">
        <f t="array" ref="AL131">IFERROR(_xlfn.XLOOKUP(Tool_Italy!$F131&amp;$E$2,'Cooking methods'!$A:$A&amp;'Cooking methods'!$B:$B,'Cooking methods'!M:M)*$E131,"")</f>
        <v>1.4135310000000002E-4</v>
      </c>
      <c r="AM131" cm="1">
        <f t="array" ref="AM131">IFERROR(_xlfn.XLOOKUP(Tool_Italy!$F131&amp;$E$2,'Cooking methods'!$A:$A&amp;'Cooking methods'!$B:$B,'Cooking methods'!N:N)*$E131,"")</f>
        <v>4.6831254300000007E-2</v>
      </c>
      <c r="AN131" cm="1">
        <f t="array" ref="AN131">IFERROR(_xlfn.XLOOKUP(Tool_Italy!$F131&amp;$E$2,'Cooking methods'!$A:$A&amp;'Cooking methods'!$B:$B,'Cooking methods'!O:O)*$E131,"")</f>
        <v>7.4896949700000021E-2</v>
      </c>
      <c r="AO131" cm="1">
        <f t="array" ref="AO131">IFERROR(_xlfn.XLOOKUP(Tool_Italy!$F131&amp;$E$2,'Cooking methods'!$A:$A&amp;'Cooking methods'!$B:$B,'Cooking methods'!P:P)*$E131,"")</f>
        <v>2.1905991000000001E-3</v>
      </c>
      <c r="AP131" cm="1">
        <f t="array" ref="AP131">IFERROR(_xlfn.XLOOKUP(Tool_Italy!$F131&amp;$E$2,'Cooking methods'!$A:$A&amp;'Cooking methods'!$B:$B,'Cooking methods'!Q:Q)*$E131,"")</f>
        <v>0.38321348940000005</v>
      </c>
      <c r="AQ131" cm="1">
        <f t="array" ref="AQ131">IFERROR(_xlfn.XLOOKUP(Tool_Italy!$F131&amp;$E$2,'Cooking methods'!$A:$A&amp;'Cooking methods'!$B:$B,'Cooking methods'!R:R)*$E131,"")</f>
        <v>5.4385642620000006E-8</v>
      </c>
      <c r="AR131" cm="1">
        <f t="array" ref="AR131">IFERROR(_xlfn.XLOOKUP(Tool_Italy!$G131&amp;$E$2,'Waste management'!$A:$A&amp;'Waste management'!$B:$B,'Waste management'!C:C)*$E131,"")</f>
        <v>3.1860540000000002E-3</v>
      </c>
      <c r="AS131" cm="1">
        <f t="array" ref="AS131">IFERROR(_xlfn.XLOOKUP(Tool_Italy!$G131&amp;$E$2,'Waste management'!$A:$A&amp;'Waste management'!$B:$B,'Waste management'!D:D)*$E131,"")</f>
        <v>2.2892554200000002E-11</v>
      </c>
      <c r="AT131" cm="1">
        <f t="array" ref="AT131">IFERROR(_xlfn.XLOOKUP(Tool_Italy!$G131&amp;$E$2,'Waste management'!$A:$A&amp;'Waste management'!$B:$B,'Waste management'!E:E)*$E131,"")</f>
        <v>4.8752000000000004E-5</v>
      </c>
      <c r="AU131" cm="1">
        <f t="array" ref="AU131">IFERROR(_xlfn.XLOOKUP(Tool_Italy!$G131&amp;$E$2,'Waste management'!$A:$A&amp;'Waste management'!$B:$B,'Waste management'!F:F)*$E131,"")</f>
        <v>7.2019999999999998E-6</v>
      </c>
      <c r="AV131" cm="1">
        <f t="array" ref="AV131">IFERROR(_xlfn.XLOOKUP(Tool_Italy!$G131&amp;$E$2,'Waste management'!$A:$A&amp;'Waste management'!$B:$B,'Waste management'!G:G)*$E131,"")</f>
        <v>6.4378124000000007E-10</v>
      </c>
      <c r="AW131" cm="1">
        <f t="array" ref="AW131">IFERROR(_xlfn.XLOOKUP(Tool_Italy!$G131&amp;$E$2,'Waste management'!$A:$A&amp;'Waste management'!$B:$B,'Waste management'!H:H)*$E131,"")</f>
        <v>2.1035989400000001E-11</v>
      </c>
      <c r="AX131" cm="1">
        <f t="array" ref="AX131">IFERROR(_xlfn.XLOOKUP(Tool_Italy!$G131&amp;$E$2,'Waste management'!$A:$A&amp;'Waste management'!$B:$B,'Waste management'!I:I)*$E131,"")</f>
        <v>1.50317374E-11</v>
      </c>
      <c r="AY131" cm="1">
        <f t="array" ref="AY131">IFERROR(_xlfn.XLOOKUP(Tool_Italy!$G131&amp;$E$2,'Waste management'!$A:$A&amp;'Waste management'!$B:$B,'Waste management'!J:J)*$E131,"")</f>
        <v>1.2243400000000001E-4</v>
      </c>
      <c r="AZ131" cm="1">
        <f t="array" ref="AZ131">IFERROR(_xlfn.XLOOKUP(Tool_Italy!$G131&amp;$E$2,'Waste management'!$A:$A&amp;'Waste management'!$B:$B,'Waste management'!K:K)*$E131,"")</f>
        <v>1.9676030200000001E-7</v>
      </c>
      <c r="BA131" cm="1">
        <f t="array" ref="BA131">IFERROR(_xlfn.XLOOKUP(Tool_Italy!$G131&amp;$E$2,'Waste management'!$A:$A&amp;'Waste management'!$B:$B,'Waste management'!L:L)*$E131,"")</f>
        <v>5.3939766800000005E-6</v>
      </c>
      <c r="BB131" cm="1">
        <f t="array" ref="BB131">IFERROR(_xlfn.XLOOKUP(Tool_Italy!$G131&amp;$E$2,'Waste management'!$A:$A&amp;'Waste management'!$B:$B,'Waste management'!M:M)*$E131,"")</f>
        <v>5.4015000000000009E-4</v>
      </c>
      <c r="BC131" cm="1">
        <f t="array" ref="BC131">IFERROR(_xlfn.XLOOKUP(Tool_Italy!$G131&amp;$E$2,'Waste management'!$A:$A&amp;'Waste management'!$B:$B,'Waste management'!N:N)*$E131,"")</f>
        <v>0.46397943200000008</v>
      </c>
      <c r="BD131" cm="1">
        <f t="array" ref="BD131">IFERROR(_xlfn.XLOOKUP(Tool_Italy!$G131&amp;$E$2,'Waste management'!$A:$A&amp;'Waste management'!$B:$B,'Waste management'!O:O)*$E131,"")</f>
        <v>3.0169732000000001E-2</v>
      </c>
      <c r="BE131" cm="1">
        <f t="array" ref="BE131">IFERROR(_xlfn.XLOOKUP(Tool_Italy!$G131&amp;$E$2,'Waste management'!$A:$A&amp;'Waste management'!$B:$B,'Waste management'!P:P)*$E131,"")</f>
        <v>6.3377600000000007E-4</v>
      </c>
      <c r="BF131" cm="1">
        <f t="array" ref="BF131">IFERROR(_xlfn.XLOOKUP(Tool_Italy!$G131&amp;$E$2,'Waste management'!$A:$A&amp;'Waste management'!$B:$B,'Waste management'!Q:Q)*$E131,"")</f>
        <v>1.9950648000000001E-2</v>
      </c>
      <c r="BG131" cm="1">
        <f t="array" ref="BG131">IFERROR(_xlfn.XLOOKUP(Tool_Italy!$G131&amp;$E$2,'Waste management'!$A:$A&amp;'Waste management'!$B:$B,'Waste management'!R:R)*$E131,"")</f>
        <v>6.1951050000000006E-9</v>
      </c>
      <c r="BH131">
        <f>IFERROR((L131+AR131+AB131)*_xlfn.XLOOKUP(Tool_Italy!BH$4,Monetization_Factors!$A:$A,Monetization_Factors!$D:$D),"")</f>
        <v>2.0184649789296558E-2</v>
      </c>
      <c r="BI131">
        <f>IFERROR((M131+AS131+AC131)*_xlfn.XLOOKUP(Tool_Italy!BI$4,Monetization_Factors!$A:$A,Monetization_Factors!$D:$D),"")</f>
        <v>1.6134904320685357E-7</v>
      </c>
      <c r="BJ131">
        <f>IFERROR((N131+AT131+AD131)*_xlfn.XLOOKUP(Tool_Italy!BJ$4,Monetization_Factors!$A:$A,Monetization_Factors!$D:$D),"")</f>
        <v>2.5711685396717803E-5</v>
      </c>
      <c r="BK131">
        <f>IFERROR((O131+AU131+AE131)*_xlfn.XLOOKUP(Tool_Italy!BK$4,Monetization_Factors!$A:$A,Monetization_Factors!$D:$D),"")</f>
        <v>7.9453045106087973E-4</v>
      </c>
      <c r="BL131">
        <f>IFERROR((P131+AV131+AF131)*_xlfn.XLOOKUP(Tool_Italy!BL$4,Monetization_Factors!$A:$A,Monetization_Factors!$D:$D),"")</f>
        <v>1.5573756144618882E-2</v>
      </c>
      <c r="BM131">
        <f>IFERROR((Q131+AW131+AG131)*_xlfn.XLOOKUP(Tool_Italy!BM$4,Monetization_Factors!$A:$A,Monetization_Factors!$D:$D),"")</f>
        <v>4.2064429525049329E-4</v>
      </c>
      <c r="BN131">
        <f>IFERROR((R131+AX131+AH131)*_xlfn.XLOOKUP(Tool_Italy!BN$4,Monetization_Factors!$A:$A,Monetization_Factors!$D:$D),"")</f>
        <v>2.525164076505303E-4</v>
      </c>
      <c r="BO131">
        <f>IFERROR((S131+AY131+AI131)*_xlfn.XLOOKUP(Tool_Italy!BO$4,Monetization_Factors!$A:$A,Monetization_Factors!$D:$D),"")</f>
        <v>9.4371637271117436E-4</v>
      </c>
      <c r="BP131">
        <f>IFERROR((T131+AZ131+AJ131)*_xlfn.XLOOKUP(Tool_Italy!BP$4,Monetization_Factors!$A:$A,Monetization_Factors!$D:$D),"")</f>
        <v>9.0689912168196064E-5</v>
      </c>
      <c r="BQ131">
        <f>IFERROR((U131+BA131+AK131)*_xlfn.XLOOKUP(Tool_Italy!BQ$4,Monetization_Factors!$A:$A,Monetization_Factors!$D:$D),"")</f>
        <v>3.6103654698741812E-3</v>
      </c>
      <c r="BR131" t="str">
        <f>IFERROR((V131+BB131+AL131)*_xlfn.XLOOKUP(Tool_Italy!BR$4,Monetization_Factors!$A:$A,Monetization_Factors!$D:$D),"")</f>
        <v/>
      </c>
      <c r="BS131">
        <f>IFERROR((W131+BC131+AM131)*_xlfn.XLOOKUP(Tool_Italy!BS$4,Monetization_Factors!$A:$A,Monetization_Factors!$D:$D),"")</f>
        <v>2.3031434437085962E-4</v>
      </c>
      <c r="BT131">
        <f>IFERROR((X131+BD131+AN131)*_xlfn.XLOOKUP(Tool_Italy!BT$4,Monetization_Factors!$A:$A,Monetization_Factors!$D:$D),"")</f>
        <v>2.4865455510312434E-3</v>
      </c>
      <c r="BU131">
        <f>IFERROR((Y131+BE131+AO131)*_xlfn.XLOOKUP(Tool_Italy!BU$4,Monetization_Factors!$A:$A,Monetization_Factors!$D:$D),"")</f>
        <v>3.5586548151331937E-4</v>
      </c>
      <c r="BV131">
        <f>IFERROR((Z131+BF131+AP131)*_xlfn.XLOOKUP(Tool_Italy!BV$4,Monetization_Factors!$A:$A,Monetization_Factors!$D:$D),"")</f>
        <v>2.4942665063333561E-3</v>
      </c>
      <c r="BW131">
        <f>IFERROR((AA131+BG131+AQ131)*_xlfn.XLOOKUP(Tool_Italy!BW$4,Monetization_Factors!$A:$A,Monetization_Factors!$D:$D),"")</f>
        <v>1.1073509080672148E-6</v>
      </c>
      <c r="BX131" s="38" cm="1">
        <f t="array" ref="BX131">IFERROR(_xlfn.IFS(I131&lt;&gt;0,I131*E131,I131="",J131*E131),"")</f>
        <v>0.14105313456923083</v>
      </c>
      <c r="BY131" s="38">
        <f t="shared" si="67"/>
        <v>4.3854475641353481E-2</v>
      </c>
      <c r="BZ131" s="38">
        <f t="shared" si="71"/>
        <v>0.1849076102105843</v>
      </c>
      <c r="CA131" s="38">
        <f t="shared" si="68"/>
        <v>8.4335530079525926E-5</v>
      </c>
      <c r="CB131">
        <f t="shared" si="102"/>
        <v>0.15514615495555556</v>
      </c>
      <c r="CC131">
        <f t="shared" si="72"/>
        <v>4.0305986351999994E-9</v>
      </c>
      <c r="CD131">
        <f t="shared" si="73"/>
        <v>1.6847049513333334E-2</v>
      </c>
      <c r="CE131">
        <f t="shared" si="74"/>
        <v>5.2490210411111106E-4</v>
      </c>
      <c r="CF131">
        <f t="shared" si="75"/>
        <v>1.5600683144288893E-8</v>
      </c>
      <c r="CG131">
        <f t="shared" si="76"/>
        <v>2.0256296848111111E-9</v>
      </c>
      <c r="CH131">
        <f t="shared" si="77"/>
        <v>2.1964798746333335E-10</v>
      </c>
      <c r="CI131">
        <f t="shared" si="78"/>
        <v>2.1553935695555553E-3</v>
      </c>
      <c r="CJ131">
        <f t="shared" si="79"/>
        <v>3.7177271013444447E-5</v>
      </c>
      <c r="CK131">
        <f t="shared" si="80"/>
        <v>8.8258501934666681E-4</v>
      </c>
      <c r="CL131">
        <f t="shared" si="81"/>
        <v>9.1903016911111107E-3</v>
      </c>
      <c r="CM131">
        <f t="shared" si="82"/>
        <v>4.7328694316333344</v>
      </c>
      <c r="CN131">
        <f t="shared" si="83"/>
        <v>11.166820999477777</v>
      </c>
      <c r="CO131">
        <f t="shared" si="84"/>
        <v>5.5998357548888898E-2</v>
      </c>
      <c r="CP131">
        <f t="shared" si="85"/>
        <v>1.5105046311777781</v>
      </c>
      <c r="CQ131">
        <f t="shared" si="86"/>
        <v>5.3005621664222229E-7</v>
      </c>
      <c r="CR131">
        <f t="shared" si="103"/>
        <v>2.9835799029914533E-4</v>
      </c>
      <c r="CS131">
        <f t="shared" si="87"/>
        <v>7.7511512215384596E-12</v>
      </c>
      <c r="CT131">
        <f t="shared" si="88"/>
        <v>3.239817214102564E-5</v>
      </c>
      <c r="CU131">
        <f t="shared" si="89"/>
        <v>1.0094271232905982E-6</v>
      </c>
      <c r="CV131">
        <f t="shared" si="90"/>
        <v>3.00013137390171E-11</v>
      </c>
      <c r="CW131">
        <f t="shared" si="91"/>
        <v>3.8954417015598288E-12</v>
      </c>
      <c r="CX131">
        <f t="shared" si="92"/>
        <v>4.2239997589102567E-13</v>
      </c>
      <c r="CY131">
        <f t="shared" si="93"/>
        <v>4.1449876337606835E-6</v>
      </c>
      <c r="CZ131">
        <f t="shared" si="94"/>
        <v>7.1494751948931635E-8</v>
      </c>
      <c r="DA131">
        <f t="shared" si="95"/>
        <v>1.6972788833589747E-6</v>
      </c>
      <c r="DB131">
        <f t="shared" si="96"/>
        <v>1.7673657098290597E-5</v>
      </c>
      <c r="DC131">
        <f t="shared" si="97"/>
        <v>9.1016719839102592E-3</v>
      </c>
      <c r="DD131">
        <f t="shared" si="98"/>
        <v>2.1474655768226492E-2</v>
      </c>
      <c r="DE131">
        <f t="shared" si="99"/>
        <v>1.0768914913247866E-4</v>
      </c>
      <c r="DF131">
        <f t="shared" si="100"/>
        <v>2.9048165984188043E-3</v>
      </c>
      <c r="DG131">
        <f t="shared" si="101"/>
        <v>1.0193388781581197E-9</v>
      </c>
      <c r="DH131" s="5">
        <f>IFERROR(((((L131+AB131)*(1/$H131))+AR131)/$F$2)/($B$2*('CAR.CAP_per person'!B$2)/(_xlfn.XLOOKUP($E$2,EU_countries_GDP!$A$2:$A$29,EU_countries_GDP!$E$2:$E$29))),"")</f>
        <v>1.1419321345550692E-2</v>
      </c>
      <c r="DI131" s="5">
        <f>IFERROR(((((M131+AC131)*(1/$H131))+AS131)/$F$2)/($B$2*('CAR.CAP_per person'!C$2)/(_xlfn.XLOOKUP($E$2,EU_countries_GDP!$A$2:$A$29,EU_countries_GDP!$E$2:$E$29))),"")</f>
        <v>3.7909413069617217E-6</v>
      </c>
      <c r="DJ131" s="5">
        <f>IFERROR(((((N131+AD131)*(1/$H131))+AT131)/$F$2)/($B$2*('CAR.CAP_per person'!D$2)/(_xlfn.XLOOKUP($E$2,EU_countries_GDP!$A$2:$A$29,EU_countries_GDP!$E$2:$E$29))),"")</f>
        <v>1.6255394050568552E-5</v>
      </c>
      <c r="DK131" s="5">
        <f>IFERROR(((((O131+AE131)*(1/$H131))+AU131)/$F$2)/($B$2*('CAR.CAP_per person'!E$2)/(_xlfn.XLOOKUP($E$2,EU_countries_GDP!$A$2:$A$29,EU_countries_GDP!$E$2:$E$29))),"")</f>
        <v>6.5072939971874656E-4</v>
      </c>
      <c r="DL131" s="5">
        <f>IFERROR(((((P131+AF131)*(1/$H131))+AV131)/$F$2)/($B$2*('CAR.CAP_per person'!F$2)/(_xlfn.XLOOKUP($E$2,EU_countries_GDP!$A$2:$A$29,EU_countries_GDP!$E$2:$E$29))),"")</f>
        <v>1.488976274907652E-2</v>
      </c>
      <c r="DM131" s="5">
        <f>IFERROR(((((Q131+AG131)*(1/$H131))+AW131)/$F$2)/($B$2*('CAR.CAP_per person'!G$2)/(_xlfn.XLOOKUP($E$2,EU_countries_GDP!$A$2:$A$29,EU_countries_GDP!$E$2:$E$29))),"")</f>
        <v>1.0651163858225779E-3</v>
      </c>
      <c r="DN131" s="5">
        <f>IFERROR(((((R131+AH131)*(1/$H131))+AX131)/$F$2)/($B$2*('CAR.CAP_per person'!H$2)/(_xlfn.XLOOKUP($E$2,EU_countries_GDP!$A$2:$A$29,EU_countries_GDP!$E$2:$E$29))),"")</f>
        <v>2.5823797644396029E-5</v>
      </c>
      <c r="DO131" s="5">
        <f>IFERROR(((((S131+AI131)*(1/$H131))+AY131)/$F$2)/($B$2*('CAR.CAP_per person'!I$2)/(_xlfn.XLOOKUP($E$2,EU_countries_GDP!$A$2:$A$29,EU_countries_GDP!$E$2:$E$29))),"")</f>
        <v>1.0463886607155444E-3</v>
      </c>
      <c r="DP131" s="5">
        <f>IFERROR(((((T131+AJ131)*(1/$H131))+AZ131)/$F$2)/($B$2*('CAR.CAP_per person'!J$2)/(_xlfn.XLOOKUP($E$2,EU_countries_GDP!$A$2:$A$29,EU_countries_GDP!$E$2:$E$29))),"")</f>
        <v>3.2479056107603396E-3</v>
      </c>
      <c r="DQ131" s="5">
        <f>IFERROR(((((U131+AK131)*(1/$H131))+BA131)/$F$2)/($B$2*('CAR.CAP_per person'!K$2)/(_xlfn.XLOOKUP($E$2,EU_countries_GDP!$A$2:$A$29,EU_countries_GDP!$E$2:$E$29))),"")</f>
        <v>2.2319383480069893E-3</v>
      </c>
      <c r="DR131" s="5">
        <f>IFERROR(((((V131+AL131)*(1/$H131))+BB131)/$F$2)/($B$2*('CAR.CAP_per person'!L$2)/(_xlfn.XLOOKUP($E$2,EU_countries_GDP!$A$2:$A$29,EU_countries_GDP!$E$2:$E$29))),"")</f>
        <v>7.2817238738485523E-4</v>
      </c>
      <c r="DS131" s="5">
        <f>IFERROR(((((W131+AM131)*(1/$H131))+BC131)/$F$2)/($B$2*('CAR.CAP_per person'!M$2)/(_xlfn.XLOOKUP($E$2,EU_countries_GDP!$A$2:$A$29,EU_countries_GDP!$E$2:$E$29))),"")</f>
        <v>1.6938669445016267E-2</v>
      </c>
      <c r="DT131" s="5">
        <f>IFERROR(((((X131+AN131)*(1/$H131))+BD131)/$F$2)/($B$2*('CAR.CAP_per person'!N$2)/(_xlfn.XLOOKUP($E$2,EU_countries_GDP!$A$2:$A$29,EU_countries_GDP!$E$2:$E$29))),"")</f>
        <v>0.44627876309652775</v>
      </c>
      <c r="DU131" s="5">
        <f>IFERROR(((((Y131+AO131)*(1/$H131))+BE131)/$F$2)/($B$2*('CAR.CAP_per person'!O$2)/(_xlfn.XLOOKUP($E$2,EU_countries_GDP!$A$2:$A$29,EU_countries_GDP!$E$2:$E$29))),"")</f>
        <v>1.5550680498103541E-4</v>
      </c>
      <c r="DV131" s="5">
        <f>IFERROR(((((Z131+AP131)*(1/$H131))+BF131)/$F$2)/($B$2*('CAR.CAP_per person'!P$2)/(_xlfn.XLOOKUP($E$2,EU_countries_GDP!$A$2:$A$29,EU_countries_GDP!$E$2:$E$29))),"")</f>
        <v>3.3998034914458491E-3</v>
      </c>
      <c r="DW131" s="5">
        <f>IFERROR(((((AA131+AQ131)*(1/$H131))+BG131)/$F$2)/($B$2*('CAR.CAP_per person'!Q$2)/(_xlfn.XLOOKUP($E$2,EU_countries_GDP!$A$2:$A$29,EU_countries_GDP!$E$2:$E$29))),"")</f>
        <v>1.2170178485855748E-3</v>
      </c>
    </row>
    <row r="132" spans="1:127">
      <c r="A132" t="s">
        <v>233</v>
      </c>
      <c r="B132" t="str">
        <f>_xlfn.XLOOKUP(D132,Table5[Ingredient],Table5[Category],"",FALSE)</f>
        <v>Dairy products</v>
      </c>
      <c r="C132" s="33" t="s">
        <v>257</v>
      </c>
      <c r="D132" s="33" t="s">
        <v>186</v>
      </c>
      <c r="E132" s="33">
        <v>5.5400000000000005E-2</v>
      </c>
      <c r="F132" s="33" t="s">
        <v>204</v>
      </c>
      <c r="G132" s="33" t="s">
        <v>180</v>
      </c>
      <c r="H132" s="91">
        <f>Dataset_IT!M37</f>
        <v>0.21209800918836139</v>
      </c>
      <c r="I132" s="33"/>
      <c r="J132" s="37" t="str">
        <f>IFERROR(INDEX('AveragePrices&amp;Codes'!G:AG, MATCH($D132, 'AveragePrices&amp;Codes'!$A:$A, 0), MATCH(Tool_Italy!$E$2, 'AveragePrices&amp;Codes'!$G$1:$AG$1, 0)),"")</f>
        <v/>
      </c>
      <c r="K132" s="37">
        <f>IFERROR(E132/(_xlfn.XLOOKUP(A132,Dataset_IT!$Q$2:$Q$9,Dataset_IT!$R$2:$R$9)),"")</f>
        <v>1.0072727272727273E-3</v>
      </c>
      <c r="L132">
        <f>IFERROR(IF($F132="Raw",_xlfn.XLOOKUP(_xlfn.XLOOKUP(Tool_Italy!$D132,'AveragePrices&amp;Codes'!$A:$A,'AveragePrices&amp;Codes'!$B:$B),AGRIBALYSE_Raw!$B:$B,AGRIBALYSE_Raw!O:O)*$E132,_xlfn.XLOOKUP(_xlfn.XLOOKUP(Tool_Italy!$D132,'AveragePrices&amp;Codes'!$A:$A,'AveragePrices&amp;Codes'!$B:$B),AGRIBALYSE_Cooked!$C:$C,AGRIBALYSE_Cooked!P:P)*$E132),"")</f>
        <v>0.36589528903157897</v>
      </c>
      <c r="M132">
        <f>IFERROR(IF($F132="Raw",_xlfn.XLOOKUP(_xlfn.XLOOKUP(Tool_Italy!$D132,'AveragePrices&amp;Codes'!$A:$A,'AveragePrices&amp;Codes'!$B:$B),AGRIBALYSE_Raw!$B:$B,AGRIBALYSE_Raw!P:P)*$E132,_xlfn.XLOOKUP(_xlfn.XLOOKUP(Tool_Italy!$D132,'AveragePrices&amp;Codes'!$A:$A,'AveragePrices&amp;Codes'!$B:$B),AGRIBALYSE_Cooked!$C:$C,AGRIBALYSE_Cooked!Q:Q)*$E132),"")</f>
        <v>3.9350056086315795E-9</v>
      </c>
      <c r="N132">
        <f>IFERROR(IF($F132="Raw",_xlfn.XLOOKUP(_xlfn.XLOOKUP(Tool_Italy!$D132,'AveragePrices&amp;Codes'!$A:$A,'AveragePrices&amp;Codes'!$B:$B),AGRIBALYSE_Raw!$B:$B,AGRIBALYSE_Raw!Q:Q)*$E132,_xlfn.XLOOKUP(_xlfn.XLOOKUP(Tool_Italy!$D132,'AveragePrices&amp;Codes'!$A:$A,'AveragePrices&amp;Codes'!$B:$B),AGRIBALYSE_Cooked!$C:$C,AGRIBALYSE_Cooked!R:R)*$E132),"")</f>
        <v>3.6245480324210537E-2</v>
      </c>
      <c r="O132">
        <f>IFERROR(IF($F132="Raw",_xlfn.XLOOKUP(_xlfn.XLOOKUP(Tool_Italy!$D132,'AveragePrices&amp;Codes'!$A:$A,'AveragePrices&amp;Codes'!$B:$B),AGRIBALYSE_Raw!$B:$B,AGRIBALYSE_Raw!R:R)*$E132,_xlfn.XLOOKUP(_xlfn.XLOOKUP(Tool_Italy!$D132,'AveragePrices&amp;Codes'!$A:$A,'AveragePrices&amp;Codes'!$B:$B),AGRIBALYSE_Cooked!$C:$C,AGRIBALYSE_Cooked!S:S)*$E132),"")</f>
        <v>6.8632214189473701E-4</v>
      </c>
      <c r="P132">
        <f>IFERROR(IF($F132="Raw",_xlfn.XLOOKUP(_xlfn.XLOOKUP(Tool_Italy!$D132,'AveragePrices&amp;Codes'!$A:$A,'AveragePrices&amp;Codes'!$B:$B),AGRIBALYSE_Raw!$B:$B,AGRIBALYSE_Raw!S:S)*$E132,_xlfn.XLOOKUP(_xlfn.XLOOKUP(Tool_Italy!$D132,'AveragePrices&amp;Codes'!$A:$A,'AveragePrices&amp;Codes'!$B:$B),AGRIBALYSE_Cooked!$C:$C,AGRIBALYSE_Cooked!T:T)*$E132),"")</f>
        <v>3.1774171983157894E-8</v>
      </c>
      <c r="Q132">
        <f>IFERROR(IF($F132="Raw",_xlfn.XLOOKUP(_xlfn.XLOOKUP(Tool_Italy!$D132,'AveragePrices&amp;Codes'!$A:$A,'AveragePrices&amp;Codes'!$B:$B),AGRIBALYSE_Raw!$B:$B,AGRIBALYSE_Raw!T:T)*$E132,_xlfn.XLOOKUP(_xlfn.XLOOKUP(Tool_Italy!$D132,'AveragePrices&amp;Codes'!$A:$A,'AveragePrices&amp;Codes'!$B:$B),AGRIBALYSE_Cooked!$C:$C,AGRIBALYSE_Cooked!U:U)*$E132),"")</f>
        <v>4.2137906549473689E-9</v>
      </c>
      <c r="R132">
        <f>IFERROR(IF($F132="Raw",_xlfn.XLOOKUP(_xlfn.XLOOKUP(Tool_Italy!$D132,'AveragePrices&amp;Codes'!$A:$A,'AveragePrices&amp;Codes'!$B:$B),AGRIBALYSE_Raw!$B:$B,AGRIBALYSE_Raw!U:U)*$E132,_xlfn.XLOOKUP(_xlfn.XLOOKUP(Tool_Italy!$D132,'AveragePrices&amp;Codes'!$A:$A,'AveragePrices&amp;Codes'!$B:$B),AGRIBALYSE_Cooked!$C:$C,AGRIBALYSE_Cooked!V:V)*$E132),"")</f>
        <v>1.695416405263158E-10</v>
      </c>
      <c r="S132">
        <f>IFERROR(IF($F132="Raw",_xlfn.XLOOKUP(_xlfn.XLOOKUP(Tool_Italy!$D132,'AveragePrices&amp;Codes'!$A:$A,'AveragePrices&amp;Codes'!$B:$B),AGRIBALYSE_Raw!$B:$B,AGRIBALYSE_Raw!V:V)*$E132,_xlfn.XLOOKUP(_xlfn.XLOOKUP(Tool_Italy!$D132,'AveragePrices&amp;Codes'!$A:$A,'AveragePrices&amp;Codes'!$B:$B),AGRIBALYSE_Cooked!$C:$C,AGRIBALYSE_Cooked!W:W)*$E132),"")</f>
        <v>4.3327723602105276E-3</v>
      </c>
      <c r="T132">
        <f>IFERROR(IF($F132="Raw",_xlfn.XLOOKUP(_xlfn.XLOOKUP(Tool_Italy!$D132,'AveragePrices&amp;Codes'!$A:$A,'AveragePrices&amp;Codes'!$B:$B),AGRIBALYSE_Raw!$B:$B,AGRIBALYSE_Raw!W:W)*$E132,_xlfn.XLOOKUP(_xlfn.XLOOKUP(Tool_Italy!$D132,'AveragePrices&amp;Codes'!$A:$A,'AveragePrices&amp;Codes'!$B:$B),AGRIBALYSE_Cooked!$C:$C,AGRIBALYSE_Cooked!X:X)*$E132),"")</f>
        <v>3.4070060532631585E-5</v>
      </c>
      <c r="U132">
        <f>IFERROR(IF($F132="Raw",_xlfn.XLOOKUP(_xlfn.XLOOKUP(Tool_Italy!$D132,'AveragePrices&amp;Codes'!$A:$A,'AveragePrices&amp;Codes'!$B:$B),AGRIBALYSE_Raw!$B:$B,AGRIBALYSE_Raw!X:X)*$E132,_xlfn.XLOOKUP(_xlfn.XLOOKUP(Tool_Italy!$D132,'AveragePrices&amp;Codes'!$A:$A,'AveragePrices&amp;Codes'!$B:$B),AGRIBALYSE_Cooked!$C:$C,AGRIBALYSE_Cooked!Y:Y)*$E132),"")</f>
        <v>1.2093896393684212E-3</v>
      </c>
      <c r="V132">
        <f>IFERROR(IF($F132="Raw",_xlfn.XLOOKUP(_xlfn.XLOOKUP(Tool_Italy!$D132,'AveragePrices&amp;Codes'!$A:$A,'AveragePrices&amp;Codes'!$B:$B),AGRIBALYSE_Raw!$B:$B,AGRIBALYSE_Raw!Y:Y)*$E132,_xlfn.XLOOKUP(_xlfn.XLOOKUP(Tool_Italy!$D132,'AveragePrices&amp;Codes'!$A:$A,'AveragePrices&amp;Codes'!$B:$B),AGRIBALYSE_Cooked!$C:$C,AGRIBALYSE_Cooked!Z:Z)*$E132),"")</f>
        <v>1.8611610755789477E-2</v>
      </c>
      <c r="W132">
        <f>IFERROR(IF($F132="Raw",_xlfn.XLOOKUP(_xlfn.XLOOKUP(Tool_Italy!$D132,'AveragePrices&amp;Codes'!$A:$A,'AveragePrices&amp;Codes'!$B:$B),AGRIBALYSE_Raw!$B:$B,AGRIBALYSE_Raw!Z:Z)*$E132,_xlfn.XLOOKUP(_xlfn.XLOOKUP(Tool_Italy!$D132,'AveragePrices&amp;Codes'!$A:$A,'AveragePrices&amp;Codes'!$B:$B),AGRIBALYSE_Cooked!$C:$C,AGRIBALYSE_Cooked!AA:AA)*$E132),"")</f>
        <v>4.2776820753684213</v>
      </c>
      <c r="X132">
        <f>IFERROR(IF($F132="Raw",_xlfn.XLOOKUP(_xlfn.XLOOKUP(Tool_Italy!$D132,'AveragePrices&amp;Codes'!$A:$A,'AveragePrices&amp;Codes'!$B:$B),AGRIBALYSE_Raw!$B:$B,AGRIBALYSE_Raw!AA:AA)*$E132,_xlfn.XLOOKUP(_xlfn.XLOOKUP(Tool_Italy!$D132,'AveragePrices&amp;Codes'!$A:$A,'AveragePrices&amp;Codes'!$B:$B),AGRIBALYSE_Cooked!$C:$C,AGRIBALYSE_Cooked!AB:AB)*$E132),"")</f>
        <v>16.746397141052636</v>
      </c>
      <c r="Y132">
        <f>IFERROR(IF($F132="Raw",_xlfn.XLOOKUP(_xlfn.XLOOKUP(Tool_Italy!$D132,'AveragePrices&amp;Codes'!$A:$A,'AveragePrices&amp;Codes'!$B:$B),AGRIBALYSE_Raw!$B:$B,AGRIBALYSE_Raw!AB:AB)*$E132,_xlfn.XLOOKUP(_xlfn.XLOOKUP(Tool_Italy!$D132,'AveragePrices&amp;Codes'!$A:$A,'AveragePrices&amp;Codes'!$B:$B),AGRIBALYSE_Cooked!$C:$C,AGRIBALYSE_Cooked!AC:AC)*$E132),"")</f>
        <v>4.682444272421054E-2</v>
      </c>
      <c r="Z132">
        <f>IFERROR(IF($F132="Raw",_xlfn.XLOOKUP(_xlfn.XLOOKUP(Tool_Italy!$D132,'AveragePrices&amp;Codes'!$A:$A,'AveragePrices&amp;Codes'!$B:$B),AGRIBALYSE_Raw!$B:$B,AGRIBALYSE_Raw!AC:AC)*$E132,_xlfn.XLOOKUP(_xlfn.XLOOKUP(Tool_Italy!$D132,'AveragePrices&amp;Codes'!$A:$A,'AveragePrices&amp;Codes'!$B:$B),AGRIBALYSE_Cooked!$C:$C,AGRIBALYSE_Cooked!AD:AD)*$E132),"")</f>
        <v>1.9044436376842107</v>
      </c>
      <c r="AA132">
        <f>IFERROR(IF($F132="Raw",_xlfn.XLOOKUP(_xlfn.XLOOKUP(Tool_Italy!$D132,'AveragePrices&amp;Codes'!$A:$A,'AveragePrices&amp;Codes'!$B:$B),AGRIBALYSE_Raw!$B:$B,AGRIBALYSE_Raw!AD:AD)*$E132,_xlfn.XLOOKUP(_xlfn.XLOOKUP(Tool_Italy!$D132,'AveragePrices&amp;Codes'!$A:$A,'AveragePrices&amp;Codes'!$B:$B),AGRIBALYSE_Cooked!$C:$C,AGRIBALYSE_Cooked!AE:AE)*$E132),"")</f>
        <v>7.6199224378947377E-7</v>
      </c>
      <c r="AB132" cm="1">
        <f t="array" ref="AB132">IFERROR(_xlfn.XLOOKUP(Tool_Italy!$F132&amp;$E$2,'Cooking methods'!$A:$A&amp;'Cooking methods'!$B:$B,'Cooking methods'!C:C)*$E132,"")</f>
        <v>2.4435388800000003E-2</v>
      </c>
      <c r="AC132" cm="1">
        <f t="array" ref="AC132">IFERROR(_xlfn.XLOOKUP(Tool_Italy!$F132&amp;$E$2,'Cooking methods'!$A:$A&amp;'Cooking methods'!$B:$B,'Cooking methods'!D:D)*$E132,"")</f>
        <v>1.5973573410000002E-9</v>
      </c>
      <c r="AD132" cm="1">
        <f t="array" ref="AD132">IFERROR(_xlfn.XLOOKUP(Tool_Italy!$F132&amp;$E$2,'Cooking methods'!$A:$A&amp;'Cooking methods'!$B:$B,'Cooking methods'!E:E)*$E132,"")</f>
        <v>1.2669426000000001E-3</v>
      </c>
      <c r="AE132" cm="1">
        <f t="array" ref="AE132">IFERROR(_xlfn.XLOOKUP(Tool_Italy!$F132&amp;$E$2,'Cooking methods'!$A:$A&amp;'Cooking methods'!$B:$B,'Cooking methods'!F:F)*$E132,"")</f>
        <v>4.7117700000000011E-5</v>
      </c>
      <c r="AF132" cm="1">
        <f t="array" ref="AF132">IFERROR(_xlfn.XLOOKUP(Tool_Italy!$F132&amp;$E$2,'Cooking methods'!$A:$A&amp;'Cooking methods'!$B:$B,'Cooking methods'!G:G)*$E132,"")</f>
        <v>3.1570803540000006E-10</v>
      </c>
      <c r="AG132" cm="1">
        <f t="array" ref="AG132">IFERROR(_xlfn.XLOOKUP(Tool_Italy!$F132&amp;$E$2,'Cooking methods'!$A:$A&amp;'Cooking methods'!$B:$B,'Cooking methods'!H:H)*$E132,"")</f>
        <v>1.0449434430000001E-10</v>
      </c>
      <c r="AH132" cm="1">
        <f t="array" ref="AH132">IFERROR(_xlfn.XLOOKUP(Tool_Italy!$F132&amp;$E$2,'Cooking methods'!$A:$A&amp;'Cooking methods'!$B:$B,'Cooking methods'!I:I)*$E132,"")</f>
        <v>5.2678112130000017E-11</v>
      </c>
      <c r="AI132" cm="1">
        <f t="array" ref="AI132">IFERROR(_xlfn.XLOOKUP(Tool_Italy!$F132&amp;$E$2,'Cooking methods'!$A:$A&amp;'Cooking methods'!$B:$B,'Cooking methods'!J:J)*$E132,"")</f>
        <v>6.6563100000000013E-5</v>
      </c>
      <c r="AJ132" cm="1">
        <f t="array" ref="AJ132">IFERROR(_xlfn.XLOOKUP(Tool_Italy!$F132&amp;$E$2,'Cooking methods'!$A:$A&amp;'Cooking methods'!$B:$B,'Cooking methods'!K:K)*$E132,"")</f>
        <v>1.6839192870000005E-6</v>
      </c>
      <c r="AK132" cm="1">
        <f t="array" ref="AK132">IFERROR(_xlfn.XLOOKUP(Tool_Italy!$F132&amp;$E$2,'Cooking methods'!$A:$A&amp;'Cooking methods'!$B:$B,'Cooking methods'!L:L)*$E132,"")</f>
        <v>1.2714300000000003E-5</v>
      </c>
      <c r="AL132" cm="1">
        <f t="array" ref="AL132">IFERROR(_xlfn.XLOOKUP(Tool_Italy!$F132&amp;$E$2,'Cooking methods'!$A:$A&amp;'Cooking methods'!$B:$B,'Cooking methods'!M:M)*$E132,"")</f>
        <v>1.4135310000000002E-4</v>
      </c>
      <c r="AM132" cm="1">
        <f t="array" ref="AM132">IFERROR(_xlfn.XLOOKUP(Tool_Italy!$F132&amp;$E$2,'Cooking methods'!$A:$A&amp;'Cooking methods'!$B:$B,'Cooking methods'!N:N)*$E132,"")</f>
        <v>4.6831254300000007E-2</v>
      </c>
      <c r="AN132" cm="1">
        <f t="array" ref="AN132">IFERROR(_xlfn.XLOOKUP(Tool_Italy!$F132&amp;$E$2,'Cooking methods'!$A:$A&amp;'Cooking methods'!$B:$B,'Cooking methods'!O:O)*$E132,"")</f>
        <v>7.4896949700000021E-2</v>
      </c>
      <c r="AO132" cm="1">
        <f t="array" ref="AO132">IFERROR(_xlfn.XLOOKUP(Tool_Italy!$F132&amp;$E$2,'Cooking methods'!$A:$A&amp;'Cooking methods'!$B:$B,'Cooking methods'!P:P)*$E132,"")</f>
        <v>2.1905991000000001E-3</v>
      </c>
      <c r="AP132" cm="1">
        <f t="array" ref="AP132">IFERROR(_xlfn.XLOOKUP(Tool_Italy!$F132&amp;$E$2,'Cooking methods'!$A:$A&amp;'Cooking methods'!$B:$B,'Cooking methods'!Q:Q)*$E132,"")</f>
        <v>0.38321348940000005</v>
      </c>
      <c r="AQ132" cm="1">
        <f t="array" ref="AQ132">IFERROR(_xlfn.XLOOKUP(Tool_Italy!$F132&amp;$E$2,'Cooking methods'!$A:$A&amp;'Cooking methods'!$B:$B,'Cooking methods'!R:R)*$E132,"")</f>
        <v>5.4385642620000006E-8</v>
      </c>
      <c r="AR132" cm="1">
        <f t="array" ref="AR132">IFERROR(_xlfn.XLOOKUP(Tool_Italy!$G132&amp;$E$2,'Waste management'!$A:$A&amp;'Waste management'!$B:$B,'Waste management'!C:C)*$E132,"")</f>
        <v>3.1860540000000002E-3</v>
      </c>
      <c r="AS132" cm="1">
        <f t="array" ref="AS132">IFERROR(_xlfn.XLOOKUP(Tool_Italy!$G132&amp;$E$2,'Waste management'!$A:$A&amp;'Waste management'!$B:$B,'Waste management'!D:D)*$E132,"")</f>
        <v>2.2892554200000002E-11</v>
      </c>
      <c r="AT132" cm="1">
        <f t="array" ref="AT132">IFERROR(_xlfn.XLOOKUP(Tool_Italy!$G132&amp;$E$2,'Waste management'!$A:$A&amp;'Waste management'!$B:$B,'Waste management'!E:E)*$E132,"")</f>
        <v>4.8752000000000004E-5</v>
      </c>
      <c r="AU132" cm="1">
        <f t="array" ref="AU132">IFERROR(_xlfn.XLOOKUP(Tool_Italy!$G132&amp;$E$2,'Waste management'!$A:$A&amp;'Waste management'!$B:$B,'Waste management'!F:F)*$E132,"")</f>
        <v>7.2019999999999998E-6</v>
      </c>
      <c r="AV132" cm="1">
        <f t="array" ref="AV132">IFERROR(_xlfn.XLOOKUP(Tool_Italy!$G132&amp;$E$2,'Waste management'!$A:$A&amp;'Waste management'!$B:$B,'Waste management'!G:G)*$E132,"")</f>
        <v>6.4378124000000007E-10</v>
      </c>
      <c r="AW132" cm="1">
        <f t="array" ref="AW132">IFERROR(_xlfn.XLOOKUP(Tool_Italy!$G132&amp;$E$2,'Waste management'!$A:$A&amp;'Waste management'!$B:$B,'Waste management'!H:H)*$E132,"")</f>
        <v>2.1035989400000001E-11</v>
      </c>
      <c r="AX132" cm="1">
        <f t="array" ref="AX132">IFERROR(_xlfn.XLOOKUP(Tool_Italy!$G132&amp;$E$2,'Waste management'!$A:$A&amp;'Waste management'!$B:$B,'Waste management'!I:I)*$E132,"")</f>
        <v>1.50317374E-11</v>
      </c>
      <c r="AY132" cm="1">
        <f t="array" ref="AY132">IFERROR(_xlfn.XLOOKUP(Tool_Italy!$G132&amp;$E$2,'Waste management'!$A:$A&amp;'Waste management'!$B:$B,'Waste management'!J:J)*$E132,"")</f>
        <v>1.2243400000000001E-4</v>
      </c>
      <c r="AZ132" cm="1">
        <f t="array" ref="AZ132">IFERROR(_xlfn.XLOOKUP(Tool_Italy!$G132&amp;$E$2,'Waste management'!$A:$A&amp;'Waste management'!$B:$B,'Waste management'!K:K)*$E132,"")</f>
        <v>1.9676030200000001E-7</v>
      </c>
      <c r="BA132" cm="1">
        <f t="array" ref="BA132">IFERROR(_xlfn.XLOOKUP(Tool_Italy!$G132&amp;$E$2,'Waste management'!$A:$A&amp;'Waste management'!$B:$B,'Waste management'!L:L)*$E132,"")</f>
        <v>5.3939766800000005E-6</v>
      </c>
      <c r="BB132" cm="1">
        <f t="array" ref="BB132">IFERROR(_xlfn.XLOOKUP(Tool_Italy!$G132&amp;$E$2,'Waste management'!$A:$A&amp;'Waste management'!$B:$B,'Waste management'!M:M)*$E132,"")</f>
        <v>5.4015000000000009E-4</v>
      </c>
      <c r="BC132" cm="1">
        <f t="array" ref="BC132">IFERROR(_xlfn.XLOOKUP(Tool_Italy!$G132&amp;$E$2,'Waste management'!$A:$A&amp;'Waste management'!$B:$B,'Waste management'!N:N)*$E132,"")</f>
        <v>0.46397943200000008</v>
      </c>
      <c r="BD132" cm="1">
        <f t="array" ref="BD132">IFERROR(_xlfn.XLOOKUP(Tool_Italy!$G132&amp;$E$2,'Waste management'!$A:$A&amp;'Waste management'!$B:$B,'Waste management'!O:O)*$E132,"")</f>
        <v>3.0169732000000001E-2</v>
      </c>
      <c r="BE132" cm="1">
        <f t="array" ref="BE132">IFERROR(_xlfn.XLOOKUP(Tool_Italy!$G132&amp;$E$2,'Waste management'!$A:$A&amp;'Waste management'!$B:$B,'Waste management'!P:P)*$E132,"")</f>
        <v>6.3377600000000007E-4</v>
      </c>
      <c r="BF132" cm="1">
        <f t="array" ref="BF132">IFERROR(_xlfn.XLOOKUP(Tool_Italy!$G132&amp;$E$2,'Waste management'!$A:$A&amp;'Waste management'!$B:$B,'Waste management'!Q:Q)*$E132,"")</f>
        <v>1.9950648000000001E-2</v>
      </c>
      <c r="BG132" cm="1">
        <f t="array" ref="BG132">IFERROR(_xlfn.XLOOKUP(Tool_Italy!$G132&amp;$E$2,'Waste management'!$A:$A&amp;'Waste management'!$B:$B,'Waste management'!R:R)*$E132,"")</f>
        <v>6.1951050000000006E-9</v>
      </c>
      <c r="BH132">
        <f>IFERROR((L132+AR132+AB132)*_xlfn.XLOOKUP(Tool_Italy!BH$4,Monetization_Factors!$A:$A,Monetization_Factors!$D:$D),"")</f>
        <v>5.1196869303814625E-2</v>
      </c>
      <c r="BI132">
        <f>IFERROR((M132+AS132+AC132)*_xlfn.XLOOKUP(Tool_Italy!BI$4,Monetization_Factors!$A:$A,Monetization_Factors!$D:$D),"")</f>
        <v>2.223826387685848E-7</v>
      </c>
      <c r="BJ132">
        <f>IFERROR((N132+AT132+AD132)*_xlfn.XLOOKUP(Tool_Italy!BJ$4,Monetization_Factors!$A:$A,Monetization_Factors!$D:$D),"")</f>
        <v>5.7325237396497856E-5</v>
      </c>
      <c r="BK132">
        <f>IFERROR((O132+AU132+AE132)*_xlfn.XLOOKUP(Tool_Italy!BK$4,Monetization_Factors!$A:$A,Monetization_Factors!$D:$D),"")</f>
        <v>1.1210899939365086E-3</v>
      </c>
      <c r="BL132">
        <f>IFERROR((P132+AV132+AF132)*_xlfn.XLOOKUP(Tool_Italy!BL$4,Monetization_Factors!$A:$A,Monetization_Factors!$D:$D),"")</f>
        <v>3.2677162496436055E-2</v>
      </c>
      <c r="BM132">
        <f>IFERROR((Q132+AW132+AG132)*_xlfn.XLOOKUP(Tool_Italy!BM$4,Monetization_Factors!$A:$A,Monetization_Factors!$D:$D),"")</f>
        <v>9.01107755688057E-4</v>
      </c>
      <c r="BN132">
        <f>IFERROR((R132+AX132+AH132)*_xlfn.XLOOKUP(Tool_Italy!BN$4,Monetization_Factors!$A:$A,Monetization_Factors!$D:$D),"")</f>
        <v>2.7275412204155687E-4</v>
      </c>
      <c r="BO132">
        <f>IFERROR((S132+AY132+AI132)*_xlfn.XLOOKUP(Tool_Italy!BO$4,Monetization_Factors!$A:$A,Monetization_Factors!$D:$D),"")</f>
        <v>1.9798091325409122E-3</v>
      </c>
      <c r="BP132">
        <f>IFERROR((T132+AZ132+AJ132)*_xlfn.XLOOKUP(Tool_Italy!BP$4,Monetization_Factors!$A:$A,Monetization_Factors!$D:$D),"")</f>
        <v>8.7697923358424047E-5</v>
      </c>
      <c r="BQ132">
        <f>IFERROR((U132+BA132+AK132)*_xlfn.XLOOKUP(Tool_Italy!BQ$4,Monetization_Factors!$A:$A,Monetization_Factors!$D:$D),"")</f>
        <v>5.0212908595755586E-3</v>
      </c>
      <c r="BR132" t="str">
        <f>IFERROR((V132+BB132+AL132)*_xlfn.XLOOKUP(Tool_Italy!BR$4,Monetization_Factors!$A:$A,Monetization_Factors!$D:$D),"")</f>
        <v/>
      </c>
      <c r="BS132">
        <f>IFERROR((W132+BC132+AM132)*_xlfn.XLOOKUP(Tool_Italy!BS$4,Monetization_Factors!$A:$A,Monetization_Factors!$D:$D),"")</f>
        <v>2.3302112742790539E-4</v>
      </c>
      <c r="BT132">
        <f>IFERROR((X132+BD132+AN132)*_xlfn.XLOOKUP(Tool_Italy!BT$4,Monetization_Factors!$A:$A,Monetization_Factors!$D:$D),"")</f>
        <v>3.7523599956325168E-3</v>
      </c>
      <c r="BU132">
        <f>IFERROR((Y132+BE132+AO132)*_xlfn.XLOOKUP(Tool_Italy!BU$4,Monetization_Factors!$A:$A,Monetization_Factors!$D:$D),"")</f>
        <v>3.1551461926637036E-4</v>
      </c>
      <c r="BV132">
        <f>IFERROR((Z132+BF132+AP132)*_xlfn.XLOOKUP(Tool_Italy!BV$4,Monetization_Factors!$A:$A,Monetization_Factors!$D:$D),"")</f>
        <v>3.8105072068922103E-3</v>
      </c>
      <c r="BW132">
        <f>IFERROR((AA132+BG132+AQ132)*_xlfn.XLOOKUP(Tool_Italy!BW$4,Monetization_Factors!$A:$A,Monetization_Factors!$D:$D),"")</f>
        <v>1.7184534779330217E-6</v>
      </c>
      <c r="BX132" s="38" t="str" cm="1">
        <f t="array" ref="BX132">IFERROR(_xlfn.IFS(I132&lt;&gt;0,I132*E132,I132="",J132*E132),"")</f>
        <v/>
      </c>
      <c r="BY132" s="38">
        <f t="shared" si="67"/>
        <v>9.6407159750548352E-2</v>
      </c>
      <c r="BZ132" s="38">
        <f t="shared" si="71"/>
        <v>9.6407159750548352E-2</v>
      </c>
      <c r="CA132" s="38">
        <f t="shared" si="68"/>
        <v>1.8539838413566992E-4</v>
      </c>
      <c r="CB132">
        <f t="shared" si="102"/>
        <v>0.39351673183157898</v>
      </c>
      <c r="CC132">
        <f t="shared" si="72"/>
        <v>5.5552555038315795E-9</v>
      </c>
      <c r="CD132">
        <f t="shared" si="73"/>
        <v>3.7561174924210537E-2</v>
      </c>
      <c r="CE132">
        <f t="shared" si="74"/>
        <v>7.4064184189473698E-4</v>
      </c>
      <c r="CF132">
        <f t="shared" si="75"/>
        <v>3.2733661258557894E-8</v>
      </c>
      <c r="CG132">
        <f t="shared" si="76"/>
        <v>4.3393209886473694E-9</v>
      </c>
      <c r="CH132">
        <f t="shared" si="77"/>
        <v>2.372514900563158E-10</v>
      </c>
      <c r="CI132">
        <f t="shared" si="78"/>
        <v>4.5217694602105278E-3</v>
      </c>
      <c r="CJ132">
        <f t="shared" si="79"/>
        <v>3.5950740121631584E-5</v>
      </c>
      <c r="CK132">
        <f t="shared" si="80"/>
        <v>1.2274979160484211E-3</v>
      </c>
      <c r="CL132">
        <f t="shared" si="81"/>
        <v>1.9293113855789478E-2</v>
      </c>
      <c r="CM132">
        <f t="shared" si="82"/>
        <v>4.7884927616684214</v>
      </c>
      <c r="CN132">
        <f t="shared" si="83"/>
        <v>16.851463822752638</v>
      </c>
      <c r="CO132">
        <f t="shared" si="84"/>
        <v>4.9648817824210545E-2</v>
      </c>
      <c r="CP132">
        <f t="shared" si="85"/>
        <v>2.3076077750842106</v>
      </c>
      <c r="CQ132">
        <f t="shared" si="86"/>
        <v>8.2257299140947376E-7</v>
      </c>
      <c r="CR132">
        <f t="shared" si="103"/>
        <v>7.5676294582995962E-4</v>
      </c>
      <c r="CS132">
        <f t="shared" si="87"/>
        <v>1.0683183661214575E-11</v>
      </c>
      <c r="CT132">
        <f t="shared" si="88"/>
        <v>7.2233028700404884E-5</v>
      </c>
      <c r="CU132">
        <f t="shared" si="89"/>
        <v>1.4243112344129556E-6</v>
      </c>
      <c r="CV132">
        <f t="shared" si="90"/>
        <v>6.2949348574149797E-11</v>
      </c>
      <c r="CW132">
        <f t="shared" si="91"/>
        <v>8.3448480550910955E-12</v>
      </c>
      <c r="CX132">
        <f t="shared" si="92"/>
        <v>4.5625286549291499E-13</v>
      </c>
      <c r="CY132">
        <f t="shared" si="93"/>
        <v>8.6957105004048606E-6</v>
      </c>
      <c r="CZ132">
        <f t="shared" si="94"/>
        <v>6.913603869544536E-8</v>
      </c>
      <c r="DA132">
        <f t="shared" si="95"/>
        <v>2.3605729154777329E-6</v>
      </c>
      <c r="DB132">
        <f t="shared" si="96"/>
        <v>3.7102142030364383E-5</v>
      </c>
      <c r="DC132">
        <f t="shared" si="97"/>
        <v>9.2086399262854262E-3</v>
      </c>
      <c r="DD132">
        <f t="shared" si="98"/>
        <v>3.240666119760123E-2</v>
      </c>
      <c r="DE132">
        <f t="shared" si="99"/>
        <v>9.5478495815789504E-5</v>
      </c>
      <c r="DF132">
        <f t="shared" si="100"/>
        <v>4.4377072597773281E-3</v>
      </c>
      <c r="DG132">
        <f t="shared" si="101"/>
        <v>1.5818711373259111E-9</v>
      </c>
      <c r="DH132" s="5">
        <f>IFERROR(((((L132+AB132)*(1/$H132))+AR132)/$F$2)/($B$2*('CAR.CAP_per person'!B$2)/(_xlfn.XLOOKUP($E$2,EU_countries_GDP!$A$2:$A$29,EU_countries_GDP!$E$2:$E$29))),"")</f>
        <v>2.925281261114376E-2</v>
      </c>
      <c r="DI132" s="5">
        <f>IFERROR(((((M132+AC132)*(1/$H132))+AS132)/$F$2)/($B$2*('CAR.CAP_per person'!C$2)/(_xlfn.XLOOKUP($E$2,EU_countries_GDP!$A$2:$A$29,EU_countries_GDP!$E$2:$E$29))),"")</f>
        <v>5.2313889202210773E-6</v>
      </c>
      <c r="DJ132" s="5">
        <f>IFERROR(((((N132+AD132)*(1/$H132))+AT132)/$F$2)/($B$2*('CAR.CAP_per person'!D$2)/(_xlfn.XLOOKUP($E$2,EU_countries_GDP!$A$2:$A$29,EU_countries_GDP!$E$2:$E$29))),"")</f>
        <v>3.6287729607224524E-5</v>
      </c>
      <c r="DK132" s="5">
        <f>IFERROR(((((O132+AE132)*(1/$H132))+AU132)/$F$2)/($B$2*('CAR.CAP_per person'!E$2)/(_xlfn.XLOOKUP($E$2,EU_countries_GDP!$A$2:$A$29,EU_countries_GDP!$E$2:$E$29))),"")</f>
        <v>9.2110828727741943E-4</v>
      </c>
      <c r="DL132" s="5">
        <f>IFERROR(((((P132+AF132)*(1/$H132))+AV132)/$F$2)/($B$2*('CAR.CAP_per person'!F$2)/(_xlfn.XLOOKUP($E$2,EU_countries_GDP!$A$2:$A$29,EU_countries_GDP!$E$2:$E$29))),"")</f>
        <v>3.1791533806916392E-2</v>
      </c>
      <c r="DM132" s="5">
        <f>IFERROR(((((Q132+AG132)*(1/$H132))+AW132)/$F$2)/($B$2*('CAR.CAP_per person'!G$2)/(_xlfn.XLOOKUP($E$2,EU_countries_GDP!$A$2:$A$29,EU_countries_GDP!$E$2:$E$29))),"")</f>
        <v>2.2917378794555434E-3</v>
      </c>
      <c r="DN132" s="5">
        <f>IFERROR(((((R132+AH132)*(1/$H132))+AX132)/$F$2)/($B$2*('CAR.CAP_per person'!H$2)/(_xlfn.XLOOKUP($E$2,EU_countries_GDP!$A$2:$A$29,EU_countries_GDP!$E$2:$E$29))),"")</f>
        <v>2.801137969668133E-5</v>
      </c>
      <c r="DO132" s="5">
        <f>IFERROR(((((S132+AI132)*(1/$H132))+AY132)/$F$2)/($B$2*('CAR.CAP_per person'!I$2)/(_xlfn.XLOOKUP($E$2,EU_countries_GDP!$A$2:$A$29,EU_countries_GDP!$E$2:$E$29))),"")</f>
        <v>2.2490287760732401E-3</v>
      </c>
      <c r="DP132" s="5">
        <f>IFERROR(((((T132+AJ132)*(1/$H132))+AZ132)/$F$2)/($B$2*('CAR.CAP_per person'!J$2)/(_xlfn.XLOOKUP($E$2,EU_countries_GDP!$A$2:$A$29,EU_countries_GDP!$E$2:$E$29))),"")</f>
        <v>3.140303903701569E-3</v>
      </c>
      <c r="DQ132" s="5">
        <f>IFERROR(((((U132+AK132)*(1/$H132))+BA132)/$F$2)/($B$2*('CAR.CAP_per person'!K$2)/(_xlfn.XLOOKUP($E$2,EU_countries_GDP!$A$2:$A$29,EU_countries_GDP!$E$2:$E$29))),"")</f>
        <v>3.1083969180842551E-3</v>
      </c>
      <c r="DR132" s="5">
        <f>IFERROR(((((V132+AL132)*(1/$H132))+BB132)/$F$2)/($B$2*('CAR.CAP_per person'!L$2)/(_xlfn.XLOOKUP($E$2,EU_countries_GDP!$A$2:$A$29,EU_countries_GDP!$E$2:$E$29))),"")</f>
        <v>1.5675137296129438E-3</v>
      </c>
      <c r="DS132" s="5">
        <f>IFERROR(((((W132+AM132)*(1/$H132))+BC132)/$F$2)/($B$2*('CAR.CAP_per person'!M$2)/(_xlfn.XLOOKUP($E$2,EU_countries_GDP!$A$2:$A$29,EU_countries_GDP!$E$2:$E$29))),"")</f>
        <v>1.7154405802068277E-2</v>
      </c>
      <c r="DT132" s="5">
        <f>IFERROR(((((X132+AN132)*(1/$H132))+BD132)/$F$2)/($B$2*('CAR.CAP_per person'!N$2)/(_xlfn.XLOOKUP($E$2,EU_countries_GDP!$A$2:$A$29,EU_countries_GDP!$E$2:$E$29))),"")</f>
        <v>0.67394850527291839</v>
      </c>
      <c r="DU132" s="5">
        <f>IFERROR(((((Y132+AO132)*(1/$H132))+BE132)/$F$2)/($B$2*('CAR.CAP_per person'!O$2)/(_xlfn.XLOOKUP($E$2,EU_countries_GDP!$A$2:$A$29,EU_countries_GDP!$E$2:$E$29))),"")</f>
        <v>1.3771555538419388E-4</v>
      </c>
      <c r="DV132" s="5">
        <f>IFERROR(((((Z132+AP132)*(1/$H132))+BF132)/$F$2)/($B$2*('CAR.CAP_per person'!P$2)/(_xlfn.XLOOKUP($E$2,EU_countries_GDP!$A$2:$A$29,EU_countries_GDP!$E$2:$E$29))),"")</f>
        <v>5.2127686930663712E-3</v>
      </c>
      <c r="DW132" s="5">
        <f>IFERROR(((((AA132+AQ132)*(1/$H132))+BG132)/$F$2)/($B$2*('CAR.CAP_per person'!Q$2)/(_xlfn.XLOOKUP($E$2,EU_countries_GDP!$A$2:$A$29,EU_countries_GDP!$E$2:$E$29))),"")</f>
        <v>1.8948834761220519E-3</v>
      </c>
    </row>
    <row r="133" spans="1:127">
      <c r="A133" t="s">
        <v>234</v>
      </c>
      <c r="B133" t="str">
        <f>_xlfn.XLOOKUP(D133,Table5[Ingredient],Table5[Category],"",FALSE)</f>
        <v>Beef</v>
      </c>
      <c r="C133" s="33" t="s">
        <v>257</v>
      </c>
      <c r="D133" s="33" t="s">
        <v>214</v>
      </c>
      <c r="E133" s="33">
        <v>0.59099999999999997</v>
      </c>
      <c r="F133" s="33" t="s">
        <v>182</v>
      </c>
      <c r="G133" s="33" t="s">
        <v>180</v>
      </c>
      <c r="H133" s="91">
        <f>Dataset_IT!M38</f>
        <v>0.16518530940801607</v>
      </c>
      <c r="I133" s="33"/>
      <c r="J133" s="37">
        <f>IFERROR(INDEX('AveragePrices&amp;Codes'!G:AG, MATCH($D133, 'AveragePrices&amp;Codes'!$A:$A, 0), MATCH(Tool_Italy!$E$2, 'AveragePrices&amp;Codes'!$G$1:$AG$1, 0)),"")</f>
        <v>5.0145696923076928</v>
      </c>
      <c r="K133" s="37">
        <f>IFERROR(E133/(_xlfn.XLOOKUP(A133,Dataset_IT!$Q$2:$Q$9,Dataset_IT!$R$2:$R$9)),"")</f>
        <v>9.0923076923076912E-3</v>
      </c>
      <c r="L133">
        <f>IFERROR(IF($F133="Raw",_xlfn.XLOOKUP(_xlfn.XLOOKUP(Tool_Italy!$D133,'AveragePrices&amp;Codes'!$A:$A,'AveragePrices&amp;Codes'!$B:$B),AGRIBALYSE_Raw!$B:$B,AGRIBALYSE_Raw!O:O)*$E133,_xlfn.XLOOKUP(_xlfn.XLOOKUP(Tool_Italy!$D133,'AveragePrices&amp;Codes'!$A:$A,'AveragePrices&amp;Codes'!$B:$B),AGRIBALYSE_Cooked!$C:$C,AGRIBALYSE_Cooked!P:P)*$E133),"")</f>
        <v>14.768030421428572</v>
      </c>
      <c r="M133">
        <f>IFERROR(IF($F133="Raw",_xlfn.XLOOKUP(_xlfn.XLOOKUP(Tool_Italy!$D133,'AveragePrices&amp;Codes'!$A:$A,'AveragePrices&amp;Codes'!$B:$B),AGRIBALYSE_Raw!$B:$B,AGRIBALYSE_Raw!P:P)*$E133,_xlfn.XLOOKUP(_xlfn.XLOOKUP(Tool_Italy!$D133,'AveragePrices&amp;Codes'!$A:$A,'AveragePrices&amp;Codes'!$B:$B),AGRIBALYSE_Cooked!$C:$C,AGRIBALYSE_Cooked!Q:Q)*$E133),"")</f>
        <v>8.2479409525714289E-8</v>
      </c>
      <c r="N133">
        <f>IFERROR(IF($F133="Raw",_xlfn.XLOOKUP(_xlfn.XLOOKUP(Tool_Italy!$D133,'AveragePrices&amp;Codes'!$A:$A,'AveragePrices&amp;Codes'!$B:$B),AGRIBALYSE_Raw!$B:$B,AGRIBALYSE_Raw!Q:Q)*$E133,_xlfn.XLOOKUP(_xlfn.XLOOKUP(Tool_Italy!$D133,'AveragePrices&amp;Codes'!$A:$A,'AveragePrices&amp;Codes'!$B:$B),AGRIBALYSE_Cooked!$C:$C,AGRIBALYSE_Cooked!R:R)*$E133),"")</f>
        <v>1.1093140920000002</v>
      </c>
      <c r="O133">
        <f>IFERROR(IF($F133="Raw",_xlfn.XLOOKUP(_xlfn.XLOOKUP(Tool_Italy!$D133,'AveragePrices&amp;Codes'!$A:$A,'AveragePrices&amp;Codes'!$B:$B),AGRIBALYSE_Raw!$B:$B,AGRIBALYSE_Raw!R:R)*$E133,_xlfn.XLOOKUP(_xlfn.XLOOKUP(Tool_Italy!$D133,'AveragePrices&amp;Codes'!$A:$A,'AveragePrices&amp;Codes'!$B:$B),AGRIBALYSE_Cooked!$C:$C,AGRIBALYSE_Cooked!S:S)*$E133),"")</f>
        <v>2.3336311272857142E-2</v>
      </c>
      <c r="P133">
        <f>IFERROR(IF($F133="Raw",_xlfn.XLOOKUP(_xlfn.XLOOKUP(Tool_Italy!$D133,'AveragePrices&amp;Codes'!$A:$A,'AveragePrices&amp;Codes'!$B:$B),AGRIBALYSE_Raw!$B:$B,AGRIBALYSE_Raw!S:S)*$E133,_xlfn.XLOOKUP(_xlfn.XLOOKUP(Tool_Italy!$D133,'AveragePrices&amp;Codes'!$A:$A,'AveragePrices&amp;Codes'!$B:$B),AGRIBALYSE_Cooked!$C:$C,AGRIBALYSE_Cooked!T:T)*$E133),"")</f>
        <v>1.3710886769999998E-6</v>
      </c>
      <c r="Q133">
        <f>IFERROR(IF($F133="Raw",_xlfn.XLOOKUP(_xlfn.XLOOKUP(Tool_Italy!$D133,'AveragePrices&amp;Codes'!$A:$A,'AveragePrices&amp;Codes'!$B:$B),AGRIBALYSE_Raw!$B:$B,AGRIBALYSE_Raw!T:T)*$E133,_xlfn.XLOOKUP(_xlfn.XLOOKUP(Tool_Italy!$D133,'AveragePrices&amp;Codes'!$A:$A,'AveragePrices&amp;Codes'!$B:$B),AGRIBALYSE_Cooked!$C:$C,AGRIBALYSE_Cooked!U:U)*$E133),"")</f>
        <v>2.1376421031428573E-7</v>
      </c>
      <c r="R133">
        <f>IFERROR(IF($F133="Raw",_xlfn.XLOOKUP(_xlfn.XLOOKUP(Tool_Italy!$D133,'AveragePrices&amp;Codes'!$A:$A,'AveragePrices&amp;Codes'!$B:$B),AGRIBALYSE_Raw!$B:$B,AGRIBALYSE_Raw!U:U)*$E133,_xlfn.XLOOKUP(_xlfn.XLOOKUP(Tool_Italy!$D133,'AveragePrices&amp;Codes'!$A:$A,'AveragePrices&amp;Codes'!$B:$B),AGRIBALYSE_Cooked!$C:$C,AGRIBALYSE_Cooked!V:V)*$E133),"")</f>
        <v>6.1445940728571438E-9</v>
      </c>
      <c r="S133">
        <f>IFERROR(IF($F133="Raw",_xlfn.XLOOKUP(_xlfn.XLOOKUP(Tool_Italy!$D133,'AveragePrices&amp;Codes'!$A:$A,'AveragePrices&amp;Codes'!$B:$B),AGRIBALYSE_Raw!$B:$B,AGRIBALYSE_Raw!V:V)*$E133,_xlfn.XLOOKUP(_xlfn.XLOOKUP(Tool_Italy!$D133,'AveragePrices&amp;Codes'!$A:$A,'AveragePrices&amp;Codes'!$B:$B),AGRIBALYSE_Cooked!$C:$C,AGRIBALYSE_Cooked!W:W)*$E133),"")</f>
        <v>0.20099086821428572</v>
      </c>
      <c r="T133">
        <f>IFERROR(IF($F133="Raw",_xlfn.XLOOKUP(_xlfn.XLOOKUP(Tool_Italy!$D133,'AveragePrices&amp;Codes'!$A:$A,'AveragePrices&amp;Codes'!$B:$B),AGRIBALYSE_Raw!$B:$B,AGRIBALYSE_Raw!W:W)*$E133,_xlfn.XLOOKUP(_xlfn.XLOOKUP(Tool_Italy!$D133,'AveragePrices&amp;Codes'!$A:$A,'AveragePrices&amp;Codes'!$B:$B),AGRIBALYSE_Cooked!$C:$C,AGRIBALYSE_Cooked!X:X)*$E133),"")</f>
        <v>7.4642447271428566E-4</v>
      </c>
      <c r="U133">
        <f>IFERROR(IF($F133="Raw",_xlfn.XLOOKUP(_xlfn.XLOOKUP(Tool_Italy!$D133,'AveragePrices&amp;Codes'!$A:$A,'AveragePrices&amp;Codes'!$B:$B),AGRIBALYSE_Raw!$B:$B,AGRIBALYSE_Raw!X:X)*$E133,_xlfn.XLOOKUP(_xlfn.XLOOKUP(Tool_Italy!$D133,'AveragePrices&amp;Codes'!$A:$A,'AveragePrices&amp;Codes'!$B:$B),AGRIBALYSE_Cooked!$C:$C,AGRIBALYSE_Cooked!Y:Y)*$E133),"")</f>
        <v>4.5246511684285722E-2</v>
      </c>
      <c r="V133">
        <f>IFERROR(IF($F133="Raw",_xlfn.XLOOKUP(_xlfn.XLOOKUP(Tool_Italy!$D133,'AveragePrices&amp;Codes'!$A:$A,'AveragePrices&amp;Codes'!$B:$B),AGRIBALYSE_Raw!$B:$B,AGRIBALYSE_Raw!Y:Y)*$E133,_xlfn.XLOOKUP(_xlfn.XLOOKUP(Tool_Italy!$D133,'AveragePrices&amp;Codes'!$A:$A,'AveragePrices&amp;Codes'!$B:$B),AGRIBALYSE_Cooked!$C:$C,AGRIBALYSE_Cooked!Z:Z)*$E133),"")</f>
        <v>0.88649400557142854</v>
      </c>
      <c r="W133">
        <f>IFERROR(IF($F133="Raw",_xlfn.XLOOKUP(_xlfn.XLOOKUP(Tool_Italy!$D133,'AveragePrices&amp;Codes'!$A:$A,'AveragePrices&amp;Codes'!$B:$B),AGRIBALYSE_Raw!$B:$B,AGRIBALYSE_Raw!Z:Z)*$E133,_xlfn.XLOOKUP(_xlfn.XLOOKUP(Tool_Italy!$D133,'AveragePrices&amp;Codes'!$A:$A,'AveragePrices&amp;Codes'!$B:$B),AGRIBALYSE_Cooked!$C:$C,AGRIBALYSE_Cooked!AA:AA)*$E133),"")</f>
        <v>80.543819515714276</v>
      </c>
      <c r="X133">
        <f>IFERROR(IF($F133="Raw",_xlfn.XLOOKUP(_xlfn.XLOOKUP(Tool_Italy!$D133,'AveragePrices&amp;Codes'!$A:$A,'AveragePrices&amp;Codes'!$B:$B),AGRIBALYSE_Raw!$B:$B,AGRIBALYSE_Raw!AA:AA)*$E133,_xlfn.XLOOKUP(_xlfn.XLOOKUP(Tool_Italy!$D133,'AveragePrices&amp;Codes'!$A:$A,'AveragePrices&amp;Codes'!$B:$B),AGRIBALYSE_Cooked!$C:$C,AGRIBALYSE_Cooked!AB:AB)*$E133),"")</f>
        <v>949.31519485714296</v>
      </c>
      <c r="Y133">
        <f>IFERROR(IF($F133="Raw",_xlfn.XLOOKUP(_xlfn.XLOOKUP(Tool_Italy!$D133,'AveragePrices&amp;Codes'!$A:$A,'AveragePrices&amp;Codes'!$B:$B),AGRIBALYSE_Raw!$B:$B,AGRIBALYSE_Raw!AB:AB)*$E133,_xlfn.XLOOKUP(_xlfn.XLOOKUP(Tool_Italy!$D133,'AveragePrices&amp;Codes'!$A:$A,'AveragePrices&amp;Codes'!$B:$B),AGRIBALYSE_Cooked!$C:$C,AGRIBALYSE_Cooked!AC:AC)*$E133),"")</f>
        <v>1.429937670857143</v>
      </c>
      <c r="Z133">
        <f>IFERROR(IF($F133="Raw",_xlfn.XLOOKUP(_xlfn.XLOOKUP(Tool_Italy!$D133,'AveragePrices&amp;Codes'!$A:$A,'AveragePrices&amp;Codes'!$B:$B),AGRIBALYSE_Raw!$B:$B,AGRIBALYSE_Raw!AC:AC)*$E133,_xlfn.XLOOKUP(_xlfn.XLOOKUP(Tool_Italy!$D133,'AveragePrices&amp;Codes'!$A:$A,'AveragePrices&amp;Codes'!$B:$B),AGRIBALYSE_Cooked!$C:$C,AGRIBALYSE_Cooked!AD:AD)*$E133),"")</f>
        <v>52.078617745714283</v>
      </c>
      <c r="AA133">
        <f>IFERROR(IF($F133="Raw",_xlfn.XLOOKUP(_xlfn.XLOOKUP(Tool_Italy!$D133,'AveragePrices&amp;Codes'!$A:$A,'AveragePrices&amp;Codes'!$B:$B),AGRIBALYSE_Raw!$B:$B,AGRIBALYSE_Raw!AD:AD)*$E133,_xlfn.XLOOKUP(_xlfn.XLOOKUP(Tool_Italy!$D133,'AveragePrices&amp;Codes'!$A:$A,'AveragePrices&amp;Codes'!$B:$B),AGRIBALYSE_Cooked!$C:$C,AGRIBALYSE_Cooked!AE:AE)*$E133),"")</f>
        <v>2.1583819817142856E-5</v>
      </c>
      <c r="AB133" cm="1">
        <f t="array" ref="AB133">IFERROR(_xlfn.XLOOKUP(Tool_Italy!$F133&amp;$E$2,'Cooking methods'!$A:$A&amp;'Cooking methods'!$B:$B,'Cooking methods'!C:C)*$E133,"")</f>
        <v>0.15632327846000002</v>
      </c>
      <c r="AC133" cm="1">
        <f t="array" ref="AC133">IFERROR(_xlfn.XLOOKUP(Tool_Italy!$F133&amp;$E$2,'Cooking methods'!$A:$A&amp;'Cooking methods'!$B:$B,'Cooking methods'!D:D)*$E133,"")</f>
        <v>7.7134031577500004E-9</v>
      </c>
      <c r="AD133" cm="1">
        <f t="array" ref="AD133">IFERROR(_xlfn.XLOOKUP(Tool_Italy!$F133&amp;$E$2,'Cooking methods'!$A:$A&amp;'Cooking methods'!$B:$B,'Cooking methods'!E:E)*$E133,"")</f>
        <v>9.8361863599999988E-3</v>
      </c>
      <c r="AE133" cm="1">
        <f t="array" ref="AE133">IFERROR(_xlfn.XLOOKUP(Tool_Italy!$F133&amp;$E$2,'Cooking methods'!$A:$A&amp;'Cooking methods'!$B:$B,'Cooking methods'!F:F)*$E133,"")</f>
        <v>3.2924432108999999E-4</v>
      </c>
      <c r="AF133" cm="1">
        <f t="array" ref="AF133">IFERROR(_xlfn.XLOOKUP(Tool_Italy!$F133&amp;$E$2,'Cooking methods'!$A:$A&amp;'Cooking methods'!$B:$B,'Cooking methods'!G:G)*$E133,"")</f>
        <v>1.9928742373600004E-9</v>
      </c>
      <c r="AG133" cm="1">
        <f t="array" ref="AG133">IFERROR(_xlfn.XLOOKUP(Tool_Italy!$F133&amp;$E$2,'Cooking methods'!$A:$A&amp;'Cooking methods'!$B:$B,'Cooking methods'!H:H)*$E133,"")</f>
        <v>6.9089411777999998E-10</v>
      </c>
      <c r="AH133" cm="1">
        <f t="array" ref="AH133">IFERROR(_xlfn.XLOOKUP(Tool_Italy!$F133&amp;$E$2,'Cooking methods'!$A:$A&amp;'Cooking methods'!$B:$B,'Cooking methods'!I:I)*$E133,"")</f>
        <v>3.4643535667000009E-10</v>
      </c>
      <c r="AI133" cm="1">
        <f t="array" ref="AI133">IFERROR(_xlfn.XLOOKUP(Tool_Italy!$F133&amp;$E$2,'Cooking methods'!$A:$A&amp;'Cooking methods'!$B:$B,'Cooking methods'!J:J)*$E133,"")</f>
        <v>3.9826655705000002E-4</v>
      </c>
      <c r="AJ133" cm="1">
        <f t="array" ref="AJ133">IFERROR(_xlfn.XLOOKUP(Tool_Italy!$F133&amp;$E$2,'Cooking methods'!$A:$A&amp;'Cooking methods'!$B:$B,'Cooking methods'!K:K)*$E133,"")</f>
        <v>1.4785795481799999E-5</v>
      </c>
      <c r="AK133" cm="1">
        <f t="array" ref="AK133">IFERROR(_xlfn.XLOOKUP(Tool_Italy!$F133&amp;$E$2,'Cooking methods'!$A:$A&amp;'Cooking methods'!$B:$B,'Cooking methods'!L:L)*$E133,"")</f>
        <v>8.7982741300000008E-5</v>
      </c>
      <c r="AL133" cm="1">
        <f t="array" ref="AL133">IFERROR(_xlfn.XLOOKUP(Tool_Italy!$F133&amp;$E$2,'Cooking methods'!$A:$A&amp;'Cooking methods'!$B:$B,'Cooking methods'!M:M)*$E133,"")</f>
        <v>8.3092743274999997E-4</v>
      </c>
      <c r="AM133" cm="1">
        <f t="array" ref="AM133">IFERROR(_xlfn.XLOOKUP(Tool_Italy!$F133&amp;$E$2,'Cooking methods'!$A:$A&amp;'Cooking methods'!$B:$B,'Cooking methods'!N:N)*$E133,"")</f>
        <v>0.34885743818000003</v>
      </c>
      <c r="AN133" cm="1">
        <f t="array" ref="AN133">IFERROR(_xlfn.XLOOKUP(Tool_Italy!$F133&amp;$E$2,'Cooking methods'!$A:$A&amp;'Cooking methods'!$B:$B,'Cooking methods'!O:O)*$E133,"")</f>
        <v>0.39232421950000002</v>
      </c>
      <c r="AO133" cm="1">
        <f t="array" ref="AO133">IFERROR(_xlfn.XLOOKUP(Tool_Italy!$F133&amp;$E$2,'Cooking methods'!$A:$A&amp;'Cooking methods'!$B:$B,'Cooking methods'!P:P)*$E133,"")</f>
        <v>3.2186636179999999E-2</v>
      </c>
      <c r="AP133" cm="1">
        <f t="array" ref="AP133">IFERROR(_xlfn.XLOOKUP(Tool_Italy!$F133&amp;$E$2,'Cooking methods'!$A:$A&amp;'Cooking methods'!$B:$B,'Cooking methods'!Q:Q)*$E133,"")</f>
        <v>2.4716554173999996</v>
      </c>
      <c r="AQ133" cm="1">
        <f t="array" ref="AQ133">IFERROR(_xlfn.XLOOKUP(Tool_Italy!$F133&amp;$E$2,'Cooking methods'!$A:$A&amp;'Cooking methods'!$B:$B,'Cooking methods'!R:R)*$E133,"")</f>
        <v>3.0175857928600004E-7</v>
      </c>
      <c r="AR133" cm="1">
        <f t="array" ref="AR133">IFERROR(_xlfn.XLOOKUP(Tool_Italy!$G133&amp;$E$2,'Waste management'!$A:$A&amp;'Waste management'!$B:$B,'Waste management'!C:C)*$E133,"")</f>
        <v>3.3988409999999997E-2</v>
      </c>
      <c r="AS133" cm="1">
        <f t="array" ref="AS133">IFERROR(_xlfn.XLOOKUP(Tool_Italy!$G133&amp;$E$2,'Waste management'!$A:$A&amp;'Waste management'!$B:$B,'Waste management'!D:D)*$E133,"")</f>
        <v>2.44214793E-10</v>
      </c>
      <c r="AT133" cm="1">
        <f t="array" ref="AT133">IFERROR(_xlfn.XLOOKUP(Tool_Italy!$G133&amp;$E$2,'Waste management'!$A:$A&amp;'Waste management'!$B:$B,'Waste management'!E:E)*$E133,"")</f>
        <v>5.2008000000000002E-4</v>
      </c>
      <c r="AU133" cm="1">
        <f t="array" ref="AU133">IFERROR(_xlfn.XLOOKUP(Tool_Italy!$G133&amp;$E$2,'Waste management'!$A:$A&amp;'Waste management'!$B:$B,'Waste management'!F:F)*$E133,"")</f>
        <v>7.6829999999999995E-5</v>
      </c>
      <c r="AV133" cm="1">
        <f t="array" ref="AV133">IFERROR(_xlfn.XLOOKUP(Tool_Italy!$G133&amp;$E$2,'Waste management'!$A:$A&amp;'Waste management'!$B:$B,'Waste management'!G:G)*$E133,"")</f>
        <v>6.8677746E-9</v>
      </c>
      <c r="AW133" cm="1">
        <f t="array" ref="AW133">IFERROR(_xlfn.XLOOKUP(Tool_Italy!$G133&amp;$E$2,'Waste management'!$A:$A&amp;'Waste management'!$B:$B,'Waste management'!H:H)*$E133,"")</f>
        <v>2.2440920099999998E-10</v>
      </c>
      <c r="AX133" cm="1">
        <f t="array" ref="AX133">IFERROR(_xlfn.XLOOKUP(Tool_Italy!$G133&amp;$E$2,'Waste management'!$A:$A&amp;'Waste management'!$B:$B,'Waste management'!I:I)*$E133,"")</f>
        <v>1.6035662099999998E-10</v>
      </c>
      <c r="AY133" cm="1">
        <f t="array" ref="AY133">IFERROR(_xlfn.XLOOKUP(Tool_Italy!$G133&amp;$E$2,'Waste management'!$A:$A&amp;'Waste management'!$B:$B,'Waste management'!J:J)*$E133,"")</f>
        <v>1.3061100000000001E-3</v>
      </c>
      <c r="AZ133" cm="1">
        <f t="array" ref="AZ133">IFERROR(_xlfn.XLOOKUP(Tool_Italy!$G133&amp;$E$2,'Waste management'!$A:$A&amp;'Waste management'!$B:$B,'Waste management'!K:K)*$E133,"")</f>
        <v>2.09901333E-6</v>
      </c>
      <c r="BA133" cm="1">
        <f t="array" ref="BA133">IFERROR(_xlfn.XLOOKUP(Tool_Italy!$G133&amp;$E$2,'Waste management'!$A:$A&amp;'Waste management'!$B:$B,'Waste management'!L:L)*$E133,"")</f>
        <v>5.7542242199999997E-5</v>
      </c>
      <c r="BB133" cm="1">
        <f t="array" ref="BB133">IFERROR(_xlfn.XLOOKUP(Tool_Italy!$G133&amp;$E$2,'Waste management'!$A:$A&amp;'Waste management'!$B:$B,'Waste management'!M:M)*$E133,"")</f>
        <v>5.76225E-3</v>
      </c>
      <c r="BC133" cm="1">
        <f t="array" ref="BC133">IFERROR(_xlfn.XLOOKUP(Tool_Italy!$G133&amp;$E$2,'Waste management'!$A:$A&amp;'Waste management'!$B:$B,'Waste management'!N:N)*$E133,"")</f>
        <v>4.9496722799999997</v>
      </c>
      <c r="BD133" cm="1">
        <f t="array" ref="BD133">IFERROR(_xlfn.XLOOKUP(Tool_Italy!$G133&amp;$E$2,'Waste management'!$A:$A&amp;'Waste management'!$B:$B,'Waste management'!O:O)*$E133,"")</f>
        <v>0.32184677999999994</v>
      </c>
      <c r="BE133" cm="1">
        <f t="array" ref="BE133">IFERROR(_xlfn.XLOOKUP(Tool_Italy!$G133&amp;$E$2,'Waste management'!$A:$A&amp;'Waste management'!$B:$B,'Waste management'!P:P)*$E133,"")</f>
        <v>6.7610400000000003E-3</v>
      </c>
      <c r="BF133" cm="1">
        <f t="array" ref="BF133">IFERROR(_xlfn.XLOOKUP(Tool_Italy!$G133&amp;$E$2,'Waste management'!$A:$A&amp;'Waste management'!$B:$B,'Waste management'!Q:Q)*$E133,"")</f>
        <v>0.21283091999999998</v>
      </c>
      <c r="BG133" cm="1">
        <f t="array" ref="BG133">IFERROR(_xlfn.XLOOKUP(Tool_Italy!$G133&amp;$E$2,'Waste management'!$A:$A&amp;'Waste management'!$B:$B,'Waste management'!R:R)*$E133,"")</f>
        <v>6.6088574999999997E-8</v>
      </c>
      <c r="BH133">
        <f>IFERROR((L133+AR133+AB133)*_xlfn.XLOOKUP(Tool_Italy!BH$4,Monetization_Factors!$A:$A,Monetization_Factors!$D:$D),"")</f>
        <v>1.9460933273085703</v>
      </c>
      <c r="BI133">
        <f>IFERROR((M133+AS133+AC133)*_xlfn.XLOOKUP(Tool_Italy!BI$4,Monetization_Factors!$A:$A,Monetization_Factors!$D:$D),"")</f>
        <v>3.6202879955263472E-6</v>
      </c>
      <c r="BJ133">
        <f>IFERROR((N133+AT133+AD133)*_xlfn.XLOOKUP(Tool_Italy!BJ$4,Monetization_Factors!$A:$A,Monetization_Factors!$D:$D),"")</f>
        <v>1.7088221874933243E-3</v>
      </c>
      <c r="BK133">
        <f>IFERROR((O133+AU133+AE133)*_xlfn.XLOOKUP(Tool_Italy!BK$4,Monetization_Factors!$A:$A,Monetization_Factors!$D:$D),"")</f>
        <v>3.5938221979820877E-2</v>
      </c>
      <c r="BL133">
        <f>IFERROR((P133+AV133+AF133)*_xlfn.XLOOKUP(Tool_Italy!BL$4,Monetization_Factors!$A:$A,Monetization_Factors!$D:$D),"")</f>
        <v>1.377567513791196</v>
      </c>
      <c r="BM133">
        <f>IFERROR((Q133+AW133+AG133)*_xlfn.XLOOKUP(Tool_Italy!BM$4,Monetization_Factors!$A:$A,Monetization_Factors!$D:$D),"")</f>
        <v>4.4580563463316535E-2</v>
      </c>
      <c r="BN133">
        <f>IFERROR((R133+AX133+AH133)*_xlfn.XLOOKUP(Tool_Italy!BN$4,Monetization_Factors!$A:$A,Monetization_Factors!$D:$D),"")</f>
        <v>7.6467084027179721E-3</v>
      </c>
      <c r="BO133">
        <f>IFERROR((S133+AY133+AI133)*_xlfn.XLOOKUP(Tool_Italy!BO$4,Monetization_Factors!$A:$A,Monetization_Factors!$D:$D),"")</f>
        <v>8.8747978032082619E-2</v>
      </c>
      <c r="BP133">
        <f>IFERROR((T133+AZ133+AJ133)*_xlfn.XLOOKUP(Tool_Italy!BP$4,Monetization_Factors!$A:$A,Monetization_Factors!$D:$D),"")</f>
        <v>1.862010034941399E-3</v>
      </c>
      <c r="BQ133">
        <f>IFERROR((U133+BA133+AK133)*_xlfn.XLOOKUP(Tool_Italy!BQ$4,Monetization_Factors!$A:$A,Monetization_Factors!$D:$D),"")</f>
        <v>0.18568391509063875</v>
      </c>
      <c r="BR133" t="str">
        <f>IFERROR((V133+BB133+AL133)*_xlfn.XLOOKUP(Tool_Italy!BR$4,Monetization_Factors!$A:$A,Monetization_Factors!$D:$D),"")</f>
        <v/>
      </c>
      <c r="BS133">
        <f>IFERROR((W133+BC133+AM133)*_xlfn.XLOOKUP(Tool_Italy!BS$4,Monetization_Factors!$A:$A,Monetization_Factors!$D:$D),"")</f>
        <v>4.1773230106277748E-3</v>
      </c>
      <c r="BT133">
        <f>IFERROR((X133+BD133+AN133)*_xlfn.XLOOKUP(Tool_Italy!BT$4,Monetization_Factors!$A:$A,Monetization_Factors!$D:$D),"")</f>
        <v>0.21154555026272412</v>
      </c>
      <c r="BU133">
        <f>IFERROR((Y133+BE133+AO133)*_xlfn.XLOOKUP(Tool_Italy!BU$4,Monetization_Factors!$A:$A,Monetization_Factors!$D:$D),"")</f>
        <v>9.3346593398720822E-3</v>
      </c>
      <c r="BV133">
        <f>IFERROR((Z133+BF133+AP133)*_xlfn.XLOOKUP(Tool_Italy!BV$4,Monetization_Factors!$A:$A,Monetization_Factors!$D:$D),"")</f>
        <v>9.042923369976949E-2</v>
      </c>
      <c r="BW133">
        <f>IFERROR((AA133+BG133+AQ133)*_xlfn.XLOOKUP(Tool_Italy!BW$4,Monetization_Factors!$A:$A,Monetization_Factors!$D:$D),"")</f>
        <v>4.5859660902361229E-5</v>
      </c>
      <c r="BX133" s="38" cm="1">
        <f t="array" ref="BX133">IFERROR(_xlfn.IFS(I133&lt;&gt;0,I133*E133,I133="",J133*E133),"")</f>
        <v>2.9636106881538464</v>
      </c>
      <c r="BY133" s="38">
        <f t="shared" si="67"/>
        <v>3.8196813914620305</v>
      </c>
      <c r="BZ133" s="38">
        <f t="shared" si="71"/>
        <v>6.7832920796158769</v>
      </c>
      <c r="CA133" s="38">
        <f t="shared" si="68"/>
        <v>7.3455411374269818E-3</v>
      </c>
      <c r="CB133">
        <f t="shared" si="102"/>
        <v>14.958342109888571</v>
      </c>
      <c r="CC133">
        <f t="shared" si="72"/>
        <v>9.0437027476464288E-8</v>
      </c>
      <c r="CD133">
        <f t="shared" si="73"/>
        <v>1.1196703583600003</v>
      </c>
      <c r="CE133">
        <f t="shared" si="74"/>
        <v>2.3742385593947143E-2</v>
      </c>
      <c r="CF133">
        <f t="shared" si="75"/>
        <v>1.3799493258373596E-6</v>
      </c>
      <c r="CG133">
        <f t="shared" si="76"/>
        <v>2.1467951363306575E-7</v>
      </c>
      <c r="CH133">
        <f t="shared" si="77"/>
        <v>6.6513860505271433E-9</v>
      </c>
      <c r="CI133">
        <f t="shared" si="78"/>
        <v>0.20269524477133571</v>
      </c>
      <c r="CJ133">
        <f t="shared" si="79"/>
        <v>7.6330928152608564E-4</v>
      </c>
      <c r="CK133">
        <f t="shared" si="80"/>
        <v>4.5392036667785719E-2</v>
      </c>
      <c r="CL133">
        <f t="shared" si="81"/>
        <v>0.89308718300417855</v>
      </c>
      <c r="CM133">
        <f t="shared" si="82"/>
        <v>85.842349233894282</v>
      </c>
      <c r="CN133">
        <f t="shared" si="83"/>
        <v>950.02936585664293</v>
      </c>
      <c r="CO133">
        <f t="shared" si="84"/>
        <v>1.468885347037143</v>
      </c>
      <c r="CP133">
        <f t="shared" si="85"/>
        <v>54.763104083114285</v>
      </c>
      <c r="CQ133">
        <f t="shared" si="86"/>
        <v>2.1951666971428859E-5</v>
      </c>
      <c r="CR133">
        <f t="shared" si="103"/>
        <v>2.8766042519016485E-2</v>
      </c>
      <c r="CS133">
        <f t="shared" si="87"/>
        <v>1.739173605316621E-10</v>
      </c>
      <c r="CT133">
        <f t="shared" si="88"/>
        <v>2.1532122276153851E-3</v>
      </c>
      <c r="CU133">
        <f t="shared" si="89"/>
        <v>4.5658433834513739E-5</v>
      </c>
      <c r="CV133">
        <f t="shared" si="90"/>
        <v>2.6537487035333837E-9</v>
      </c>
      <c r="CW133">
        <f t="shared" si="91"/>
        <v>4.1284521852512645E-10</v>
      </c>
      <c r="CX133">
        <f t="shared" si="92"/>
        <v>1.2791127020244507E-11</v>
      </c>
      <c r="CY133">
        <f t="shared" si="93"/>
        <v>3.8979854763718409E-4</v>
      </c>
      <c r="CZ133">
        <f t="shared" si="94"/>
        <v>1.4679024644732415E-6</v>
      </c>
      <c r="DA133">
        <f t="shared" si="95"/>
        <v>8.7292378207280236E-5</v>
      </c>
      <c r="DB133">
        <f t="shared" si="96"/>
        <v>1.7174753519311125E-3</v>
      </c>
      <c r="DC133">
        <f t="shared" si="97"/>
        <v>0.16508144083441209</v>
      </c>
      <c r="DD133">
        <f t="shared" si="98"/>
        <v>1.8269795497243133</v>
      </c>
      <c r="DE133">
        <f t="shared" si="99"/>
        <v>2.8247795135329674E-3</v>
      </c>
      <c r="DF133">
        <f t="shared" si="100"/>
        <v>0.1053136616982967</v>
      </c>
      <c r="DG133">
        <f t="shared" si="101"/>
        <v>4.2214744175824726E-8</v>
      </c>
      <c r="DH133" s="5">
        <f>IFERROR(((((L133+AB133)*(1/$H133))+AR133)/$F$2)/($B$2*('CAR.CAP_per person'!B$2)/(_xlfn.XLOOKUP($E$2,EU_countries_GDP!$A$2:$A$29,EU_countries_GDP!$E$2:$E$29))),"")</f>
        <v>1.4341935871067812</v>
      </c>
      <c r="DI133" s="5">
        <f>IFERROR(((((M133+AC133)*(1/$H133))+AS133)/$F$2)/($B$2*('CAR.CAP_per person'!C$2)/(_xlfn.XLOOKUP($E$2,EU_countries_GDP!$A$2:$A$29,EU_countries_GDP!$E$2:$E$29))),"")</f>
        <v>1.0946030643177734E-4</v>
      </c>
      <c r="DJ133" s="5">
        <f>IFERROR(((((N133+AD133)*(1/$H133))+AT133)/$F$2)/($B$2*('CAR.CAP_per person'!D$2)/(_xlfn.XLOOKUP($E$2,EU_countries_GDP!$A$2:$A$29,EU_countries_GDP!$E$2:$E$29))),"")</f>
        <v>1.3897986953414121E-3</v>
      </c>
      <c r="DK133" s="5">
        <f>IFERROR(((((O133+AE133)*(1/$H133))+AU133)/$F$2)/($B$2*('CAR.CAP_per person'!E$2)/(_xlfn.XLOOKUP($E$2,EU_countries_GDP!$A$2:$A$29,EU_countries_GDP!$E$2:$E$29))),"")</f>
        <v>3.8102839719300202E-2</v>
      </c>
      <c r="DL133" s="5">
        <f>IFERROR(((((P133+AF133)*(1/$H133))+AV133)/$F$2)/($B$2*('CAR.CAP_per person'!F$2)/(_xlfn.XLOOKUP($E$2,EU_countries_GDP!$A$2:$A$29,EU_countries_GDP!$E$2:$E$29))),"")</f>
        <v>1.7406823607148423</v>
      </c>
      <c r="DM133" s="5">
        <f>IFERROR(((((Q133+AG133)*(1/$H133))+AW133)/$F$2)/($B$2*('CAR.CAP_per person'!G$2)/(_xlfn.XLOOKUP($E$2,EU_countries_GDP!$A$2:$A$29,EU_countries_GDP!$E$2:$E$29))),"")</f>
        <v>0.14600972306261017</v>
      </c>
      <c r="DN133" s="5">
        <f>IFERROR(((((R133+AH133)*(1/$H133))+AX133)/$F$2)/($B$2*('CAR.CAP_per person'!H$2)/(_xlfn.XLOOKUP($E$2,EU_countries_GDP!$A$2:$A$29,EU_countries_GDP!$E$2:$E$29))),"")</f>
        <v>1.0399505105037705E-3</v>
      </c>
      <c r="DO133" s="5">
        <f>IFERROR(((((S133+AI133)*(1/$H133))+AY133)/$F$2)/($B$2*('CAR.CAP_per person'!I$2)/(_xlfn.XLOOKUP($E$2,EU_countries_GDP!$A$2:$A$29,EU_countries_GDP!$E$2:$E$29))),"")</f>
        <v>0.13155827675247647</v>
      </c>
      <c r="DP133" s="5">
        <f>IFERROR(((((T133+AJ133)*(1/$H133))+AZ133)/$F$2)/($B$2*('CAR.CAP_per person'!J$2)/(_xlfn.XLOOKUP($E$2,EU_countries_GDP!$A$2:$A$29,EU_countries_GDP!$E$2:$E$29))),"")</f>
        <v>8.5784387049219799E-2</v>
      </c>
      <c r="DQ133" s="5">
        <f>IFERROR(((((U133+AK133)*(1/$H133))+BA133)/$F$2)/($B$2*('CAR.CAP_per person'!K$2)/(_xlfn.XLOOKUP($E$2,EU_countries_GDP!$A$2:$A$29,EU_countries_GDP!$E$2:$E$29))),"")</f>
        <v>0.14794726934099378</v>
      </c>
      <c r="DR133" s="5">
        <f>IFERROR(((((V133+AL133)*(1/$H133))+BB133)/$F$2)/($B$2*('CAR.CAP_per person'!L$2)/(_xlfn.XLOOKUP($E$2,EU_countries_GDP!$A$2:$A$29,EU_countries_GDP!$E$2:$E$29))),"")</f>
        <v>9.4756675055308492E-2</v>
      </c>
      <c r="DS133" s="5">
        <f>IFERROR(((((W133+AM133)*(1/$H133))+BC133)/$F$2)/($B$2*('CAR.CAP_per person'!M$2)/(_xlfn.XLOOKUP($E$2,EU_countries_GDP!$A$2:$A$29,EU_countries_GDP!$E$2:$E$29))),"")</f>
        <v>0.4069192907080651</v>
      </c>
      <c r="DT133" s="5">
        <f>IFERROR(((((X133+AN133)*(1/$H133))+BD133)/$F$2)/($B$2*('CAR.CAP_per person'!N$2)/(_xlfn.XLOOKUP($E$2,EU_countries_GDP!$A$2:$A$29,EU_countries_GDP!$E$2:$E$29))),"")</f>
        <v>48.840656369803945</v>
      </c>
      <c r="DU133" s="5">
        <f>IFERROR(((((Y133+AO133)*(1/$H133))+BE133)/$F$2)/($B$2*('CAR.CAP_per person'!O$2)/(_xlfn.XLOOKUP($E$2,EU_countries_GDP!$A$2:$A$29,EU_countries_GDP!$E$2:$E$29))),"")</f>
        <v>5.26435635016239E-3</v>
      </c>
      <c r="DV133" s="5">
        <f>IFERROR(((((Z133+AP133)*(1/$H133))+BF133)/$F$2)/($B$2*('CAR.CAP_per person'!P$2)/(_xlfn.XLOOKUP($E$2,EU_countries_GDP!$A$2:$A$29,EU_countries_GDP!$E$2:$E$29))),"")</f>
        <v>0.15941047308473622</v>
      </c>
      <c r="DW133" s="5">
        <f>IFERROR(((((AA133+AQ133)*(1/$H133))+BG133)/$F$2)/($B$2*('CAR.CAP_per person'!Q$2)/(_xlfn.XLOOKUP($E$2,EU_countries_GDP!$A$2:$A$29,EU_countries_GDP!$E$2:$E$29))),"")</f>
        <v>6.5152729518821992E-2</v>
      </c>
    </row>
    <row r="134" spans="1:127">
      <c r="A134" t="s">
        <v>234</v>
      </c>
      <c r="B134" t="str">
        <f>_xlfn.XLOOKUP(D134,Table5[Ingredient],Table5[Category],"",FALSE)</f>
        <v>Vegetables</v>
      </c>
      <c r="C134" s="33" t="s">
        <v>257</v>
      </c>
      <c r="D134" s="33" t="s">
        <v>237</v>
      </c>
      <c r="E134" s="33">
        <v>0.19700000000000001</v>
      </c>
      <c r="F134" s="33" t="s">
        <v>182</v>
      </c>
      <c r="G134" s="33" t="s">
        <v>180</v>
      </c>
      <c r="H134" s="91">
        <f>Dataset_IT!M39</f>
        <v>0.16518530940801607</v>
      </c>
      <c r="I134" s="33"/>
      <c r="J134" s="37" t="str">
        <f>IFERROR(INDEX('AveragePrices&amp;Codes'!G:AG, MATCH($D134, 'AveragePrices&amp;Codes'!$A:$A, 0), MATCH(Tool_Italy!$E$2, 'AveragePrices&amp;Codes'!$G$1:$AG$1, 0)),"")</f>
        <v/>
      </c>
      <c r="K134" s="37">
        <f>IFERROR(E134/(_xlfn.XLOOKUP(A134,Dataset_IT!$Q$2:$Q$9,Dataset_IT!$R$2:$R$9)),"")</f>
        <v>3.030769230769231E-3</v>
      </c>
      <c r="L134">
        <f>IFERROR(IF($F134="Raw",_xlfn.XLOOKUP(_xlfn.XLOOKUP(Tool_Italy!$D134,'AveragePrices&amp;Codes'!$A:$A,'AveragePrices&amp;Codes'!$B:$B),AGRIBALYSE_Raw!$B:$B,AGRIBALYSE_Raw!O:O)*$E134,_xlfn.XLOOKUP(_xlfn.XLOOKUP(Tool_Italy!$D134,'AveragePrices&amp;Codes'!$A:$A,'AveragePrices&amp;Codes'!$B:$B),AGRIBALYSE_Cooked!$C:$C,AGRIBALYSE_Cooked!P:P)*$E134),"")</f>
        <v>0.1805060765</v>
      </c>
      <c r="M134">
        <f>IFERROR(IF($F134="Raw",_xlfn.XLOOKUP(_xlfn.XLOOKUP(Tool_Italy!$D134,'AveragePrices&amp;Codes'!$A:$A,'AveragePrices&amp;Codes'!$B:$B),AGRIBALYSE_Raw!$B:$B,AGRIBALYSE_Raw!P:P)*$E134,_xlfn.XLOOKUP(_xlfn.XLOOKUP(Tool_Italy!$D134,'AveragePrices&amp;Codes'!$A:$A,'AveragePrices&amp;Codes'!$B:$B),AGRIBALYSE_Cooked!$C:$C,AGRIBALYSE_Cooked!Q:Q)*$E134),"")</f>
        <v>7.0794434388888881E-9</v>
      </c>
      <c r="N134">
        <f>IFERROR(IF($F134="Raw",_xlfn.XLOOKUP(_xlfn.XLOOKUP(Tool_Italy!$D134,'AveragePrices&amp;Codes'!$A:$A,'AveragePrices&amp;Codes'!$B:$B),AGRIBALYSE_Raw!$B:$B,AGRIBALYSE_Raw!Q:Q)*$E134,_xlfn.XLOOKUP(_xlfn.XLOOKUP(Tool_Italy!$D134,'AveragePrices&amp;Codes'!$A:$A,'AveragePrices&amp;Codes'!$B:$B),AGRIBALYSE_Cooked!$C:$C,AGRIBALYSE_Cooked!R:R)*$E134),"")</f>
        <v>0.20876191345555559</v>
      </c>
      <c r="O134">
        <f>IFERROR(IF($F134="Raw",_xlfn.XLOOKUP(_xlfn.XLOOKUP(Tool_Italy!$D134,'AveragePrices&amp;Codes'!$A:$A,'AveragePrices&amp;Codes'!$B:$B),AGRIBALYSE_Raw!$B:$B,AGRIBALYSE_Raw!R:R)*$E134,_xlfn.XLOOKUP(_xlfn.XLOOKUP(Tool_Italy!$D134,'AveragePrices&amp;Codes'!$A:$A,'AveragePrices&amp;Codes'!$B:$B),AGRIBALYSE_Cooked!$C:$C,AGRIBALYSE_Cooked!S:S)*$E134),"")</f>
        <v>7.0141565444444443E-4</v>
      </c>
      <c r="P134">
        <f>IFERROR(IF($F134="Raw",_xlfn.XLOOKUP(_xlfn.XLOOKUP(Tool_Italy!$D134,'AveragePrices&amp;Codes'!$A:$A,'AveragePrices&amp;Codes'!$B:$B),AGRIBALYSE_Raw!$B:$B,AGRIBALYSE_Raw!S:S)*$E134,_xlfn.XLOOKUP(_xlfn.XLOOKUP(Tool_Italy!$D134,'AveragePrices&amp;Codes'!$A:$A,'AveragePrices&amp;Codes'!$B:$B),AGRIBALYSE_Cooked!$C:$C,AGRIBALYSE_Cooked!T:T)*$E134),"")</f>
        <v>1.1553647025555555E-8</v>
      </c>
      <c r="Q134">
        <f>IFERROR(IF($F134="Raw",_xlfn.XLOOKUP(_xlfn.XLOOKUP(Tool_Italy!$D134,'AveragePrices&amp;Codes'!$A:$A,'AveragePrices&amp;Codes'!$B:$B),AGRIBALYSE_Raw!$B:$B,AGRIBALYSE_Raw!T:T)*$E134,_xlfn.XLOOKUP(_xlfn.XLOOKUP(Tool_Italy!$D134,'AveragePrices&amp;Codes'!$A:$A,'AveragePrices&amp;Codes'!$B:$B),AGRIBALYSE_Cooked!$C:$C,AGRIBALYSE_Cooked!U:U)*$E134),"")</f>
        <v>3.4266028966666663E-9</v>
      </c>
      <c r="R134">
        <f>IFERROR(IF($F134="Raw",_xlfn.XLOOKUP(_xlfn.XLOOKUP(Tool_Italy!$D134,'AveragePrices&amp;Codes'!$A:$A,'AveragePrices&amp;Codes'!$B:$B),AGRIBALYSE_Raw!$B:$B,AGRIBALYSE_Raw!U:U)*$E134,_xlfn.XLOOKUP(_xlfn.XLOOKUP(Tool_Italy!$D134,'AveragePrices&amp;Codes'!$A:$A,'AveragePrices&amp;Codes'!$B:$B),AGRIBALYSE_Cooked!$C:$C,AGRIBALYSE_Cooked!V:V)*$E134),"")</f>
        <v>7.3379061255555562E-10</v>
      </c>
      <c r="S134">
        <f>IFERROR(IF($F134="Raw",_xlfn.XLOOKUP(_xlfn.XLOOKUP(Tool_Italy!$D134,'AveragePrices&amp;Codes'!$A:$A,'AveragePrices&amp;Codes'!$B:$B),AGRIBALYSE_Raw!$B:$B,AGRIBALYSE_Raw!V:V)*$E134,_xlfn.XLOOKUP(_xlfn.XLOOKUP(Tool_Italy!$D134,'AveragePrices&amp;Codes'!$A:$A,'AveragePrices&amp;Codes'!$B:$B),AGRIBALYSE_Cooked!$C:$C,AGRIBALYSE_Cooked!W:W)*$E134),"")</f>
        <v>7.8853535844444452E-4</v>
      </c>
      <c r="T134">
        <f>IFERROR(IF($F134="Raw",_xlfn.XLOOKUP(_xlfn.XLOOKUP(Tool_Italy!$D134,'AveragePrices&amp;Codes'!$A:$A,'AveragePrices&amp;Codes'!$B:$B),AGRIBALYSE_Raw!$B:$B,AGRIBALYSE_Raw!W:W)*$E134,_xlfn.XLOOKUP(_xlfn.XLOOKUP(Tool_Italy!$D134,'AveragePrices&amp;Codes'!$A:$A,'AveragePrices&amp;Codes'!$B:$B),AGRIBALYSE_Cooked!$C:$C,AGRIBALYSE_Cooked!X:X)*$E134),"")</f>
        <v>4.1731711700000004E-5</v>
      </c>
      <c r="U134">
        <f>IFERROR(IF($F134="Raw",_xlfn.XLOOKUP(_xlfn.XLOOKUP(Tool_Italy!$D134,'AveragePrices&amp;Codes'!$A:$A,'AveragePrices&amp;Codes'!$B:$B),AGRIBALYSE_Raw!$B:$B,AGRIBALYSE_Raw!X:X)*$E134,_xlfn.XLOOKUP(_xlfn.XLOOKUP(Tool_Italy!$D134,'AveragePrices&amp;Codes'!$A:$A,'AveragePrices&amp;Codes'!$B:$B),AGRIBALYSE_Cooked!$C:$C,AGRIBALYSE_Cooked!Y:Y)*$E134),"")</f>
        <v>3.0642301522222225E-4</v>
      </c>
      <c r="V134">
        <f>IFERROR(IF($F134="Raw",_xlfn.XLOOKUP(_xlfn.XLOOKUP(Tool_Italy!$D134,'AveragePrices&amp;Codes'!$A:$A,'AveragePrices&amp;Codes'!$B:$B),AGRIBALYSE_Raw!$B:$B,AGRIBALYSE_Raw!Y:Y)*$E134,_xlfn.XLOOKUP(_xlfn.XLOOKUP(Tool_Italy!$D134,'AveragePrices&amp;Codes'!$A:$A,'AveragePrices&amp;Codes'!$B:$B),AGRIBALYSE_Cooked!$C:$C,AGRIBALYSE_Cooked!Z:Z)*$E134),"")</f>
        <v>2.3652548899999997E-3</v>
      </c>
      <c r="W134">
        <f>IFERROR(IF($F134="Raw",_xlfn.XLOOKUP(_xlfn.XLOOKUP(Tool_Italy!$D134,'AveragePrices&amp;Codes'!$A:$A,'AveragePrices&amp;Codes'!$B:$B),AGRIBALYSE_Raw!$B:$B,AGRIBALYSE_Raw!Z:Z)*$E134,_xlfn.XLOOKUP(_xlfn.XLOOKUP(Tool_Italy!$D134,'AveragePrices&amp;Codes'!$A:$A,'AveragePrices&amp;Codes'!$B:$B),AGRIBALYSE_Cooked!$C:$C,AGRIBALYSE_Cooked!AA:AA)*$E134),"")</f>
        <v>1.2169935915555554</v>
      </c>
      <c r="X134">
        <f>IFERROR(IF($F134="Raw",_xlfn.XLOOKUP(_xlfn.XLOOKUP(Tool_Italy!$D134,'AveragePrices&amp;Codes'!$A:$A,'AveragePrices&amp;Codes'!$B:$B),AGRIBALYSE_Raw!$B:$B,AGRIBALYSE_Raw!AA:AA)*$E134,_xlfn.XLOOKUP(_xlfn.XLOOKUP(Tool_Italy!$D134,'AveragePrices&amp;Codes'!$A:$A,'AveragePrices&amp;Codes'!$B:$B),AGRIBALYSE_Cooked!$C:$C,AGRIBALYSE_Cooked!AB:AB)*$E134),"")</f>
        <v>1.8039440376666669</v>
      </c>
      <c r="Y134">
        <f>IFERROR(IF($F134="Raw",_xlfn.XLOOKUP(_xlfn.XLOOKUP(Tool_Italy!$D134,'AveragePrices&amp;Codes'!$A:$A,'AveragePrices&amp;Codes'!$B:$B),AGRIBALYSE_Raw!$B:$B,AGRIBALYSE_Raw!AB:AB)*$E134,_xlfn.XLOOKUP(_xlfn.XLOOKUP(Tool_Italy!$D134,'AveragePrices&amp;Codes'!$A:$A,'AveragePrices&amp;Codes'!$B:$B),AGRIBALYSE_Cooked!$C:$C,AGRIBALYSE_Cooked!AC:AC)*$E134),"")</f>
        <v>8.3336286166666662E-2</v>
      </c>
      <c r="Z134">
        <f>IFERROR(IF($F134="Raw",_xlfn.XLOOKUP(_xlfn.XLOOKUP(Tool_Italy!$D134,'AveragePrices&amp;Codes'!$A:$A,'AveragePrices&amp;Codes'!$B:$B),AGRIBALYSE_Raw!$B:$B,AGRIBALYSE_Raw!AC:AC)*$E134,_xlfn.XLOOKUP(_xlfn.XLOOKUP(Tool_Italy!$D134,'AveragePrices&amp;Codes'!$A:$A,'AveragePrices&amp;Codes'!$B:$B),AGRIBALYSE_Cooked!$C:$C,AGRIBALYSE_Cooked!AD:AD)*$E134),"")</f>
        <v>6.3951510244444449</v>
      </c>
      <c r="AA134">
        <f>IFERROR(IF($F134="Raw",_xlfn.XLOOKUP(_xlfn.XLOOKUP(Tool_Italy!$D134,'AveragePrices&amp;Codes'!$A:$A,'AveragePrices&amp;Codes'!$B:$B),AGRIBALYSE_Raw!$B:$B,AGRIBALYSE_Raw!AD:AD)*$E134,_xlfn.XLOOKUP(_xlfn.XLOOKUP(Tool_Italy!$D134,'AveragePrices&amp;Codes'!$A:$A,'AveragePrices&amp;Codes'!$B:$B),AGRIBALYSE_Cooked!$C:$C,AGRIBALYSE_Cooked!AE:AE)*$E134),"")</f>
        <v>1.0361235356666667E-6</v>
      </c>
      <c r="AB134" cm="1">
        <f t="array" ref="AB134">IFERROR(_xlfn.XLOOKUP(Tool_Italy!$F134&amp;$E$2,'Cooking methods'!$A:$A&amp;'Cooking methods'!$B:$B,'Cooking methods'!C:C)*$E134,"")</f>
        <v>5.2107759486666676E-2</v>
      </c>
      <c r="AC134" cm="1">
        <f t="array" ref="AC134">IFERROR(_xlfn.XLOOKUP(Tool_Italy!$F134&amp;$E$2,'Cooking methods'!$A:$A&amp;'Cooking methods'!$B:$B,'Cooking methods'!D:D)*$E134,"")</f>
        <v>2.5711343859166671E-9</v>
      </c>
      <c r="AD134" cm="1">
        <f t="array" ref="AD134">IFERROR(_xlfn.XLOOKUP(Tool_Italy!$F134&amp;$E$2,'Cooking methods'!$A:$A&amp;'Cooking methods'!$B:$B,'Cooking methods'!E:E)*$E134,"")</f>
        <v>3.2787287866666666E-3</v>
      </c>
      <c r="AE134" cm="1">
        <f t="array" ref="AE134">IFERROR(_xlfn.XLOOKUP(Tool_Italy!$F134&amp;$E$2,'Cooking methods'!$A:$A&amp;'Cooking methods'!$B:$B,'Cooking methods'!F:F)*$E134,"")</f>
        <v>1.0974810703000001E-4</v>
      </c>
      <c r="AF134" cm="1">
        <f t="array" ref="AF134">IFERROR(_xlfn.XLOOKUP(Tool_Italy!$F134&amp;$E$2,'Cooking methods'!$A:$A&amp;'Cooking methods'!$B:$B,'Cooking methods'!G:G)*$E134,"")</f>
        <v>6.6429141245333349E-10</v>
      </c>
      <c r="AG134" cm="1">
        <f t="array" ref="AG134">IFERROR(_xlfn.XLOOKUP(Tool_Italy!$F134&amp;$E$2,'Cooking methods'!$A:$A&amp;'Cooking methods'!$B:$B,'Cooking methods'!H:H)*$E134,"")</f>
        <v>2.3029803926000001E-10</v>
      </c>
      <c r="AH134" cm="1">
        <f t="array" ref="AH134">IFERROR(_xlfn.XLOOKUP(Tool_Italy!$F134&amp;$E$2,'Cooking methods'!$A:$A&amp;'Cooking methods'!$B:$B,'Cooking methods'!I:I)*$E134,"")</f>
        <v>1.1547845222333337E-10</v>
      </c>
      <c r="AI134" cm="1">
        <f t="array" ref="AI134">IFERROR(_xlfn.XLOOKUP(Tool_Italy!$F134&amp;$E$2,'Cooking methods'!$A:$A&amp;'Cooking methods'!$B:$B,'Cooking methods'!J:J)*$E134,"")</f>
        <v>1.3275551901666669E-4</v>
      </c>
      <c r="AJ134" cm="1">
        <f t="array" ref="AJ134">IFERROR(_xlfn.XLOOKUP(Tool_Italy!$F134&amp;$E$2,'Cooking methods'!$A:$A&amp;'Cooking methods'!$B:$B,'Cooking methods'!K:K)*$E134,"")</f>
        <v>4.9285984939333338E-6</v>
      </c>
      <c r="AK134" cm="1">
        <f t="array" ref="AK134">IFERROR(_xlfn.XLOOKUP(Tool_Italy!$F134&amp;$E$2,'Cooking methods'!$A:$A&amp;'Cooking methods'!$B:$B,'Cooking methods'!L:L)*$E134,"")</f>
        <v>2.932758043333334E-5</v>
      </c>
      <c r="AL134" cm="1">
        <f t="array" ref="AL134">IFERROR(_xlfn.XLOOKUP(Tool_Italy!$F134&amp;$E$2,'Cooking methods'!$A:$A&amp;'Cooking methods'!$B:$B,'Cooking methods'!M:M)*$E134,"")</f>
        <v>2.7697581091666666E-4</v>
      </c>
      <c r="AM134" cm="1">
        <f t="array" ref="AM134">IFERROR(_xlfn.XLOOKUP(Tool_Italy!$F134&amp;$E$2,'Cooking methods'!$A:$A&amp;'Cooking methods'!$B:$B,'Cooking methods'!N:N)*$E134,"")</f>
        <v>0.11628581272666669</v>
      </c>
      <c r="AN134" cm="1">
        <f t="array" ref="AN134">IFERROR(_xlfn.XLOOKUP(Tool_Italy!$F134&amp;$E$2,'Cooking methods'!$A:$A&amp;'Cooking methods'!$B:$B,'Cooking methods'!O:O)*$E134,"")</f>
        <v>0.13077473983333335</v>
      </c>
      <c r="AO134" cm="1">
        <f t="array" ref="AO134">IFERROR(_xlfn.XLOOKUP(Tool_Italy!$F134&amp;$E$2,'Cooking methods'!$A:$A&amp;'Cooking methods'!$B:$B,'Cooking methods'!P:P)*$E134,"")</f>
        <v>1.0728878726666669E-2</v>
      </c>
      <c r="AP134" cm="1">
        <f t="array" ref="AP134">IFERROR(_xlfn.XLOOKUP(Tool_Italy!$F134&amp;$E$2,'Cooking methods'!$A:$A&amp;'Cooking methods'!$B:$B,'Cooking methods'!Q:Q)*$E134,"")</f>
        <v>0.82388513913333328</v>
      </c>
      <c r="AQ134" cm="1">
        <f t="array" ref="AQ134">IFERROR(_xlfn.XLOOKUP(Tool_Italy!$F134&amp;$E$2,'Cooking methods'!$A:$A&amp;'Cooking methods'!$B:$B,'Cooking methods'!R:R)*$E134,"")</f>
        <v>1.0058619309533336E-7</v>
      </c>
      <c r="AR134" cm="1">
        <f t="array" ref="AR134">IFERROR(_xlfn.XLOOKUP(Tool_Italy!$G134&amp;$E$2,'Waste management'!$A:$A&amp;'Waste management'!$B:$B,'Waste management'!C:C)*$E134,"")</f>
        <v>1.1329469999999999E-2</v>
      </c>
      <c r="AS134" cm="1">
        <f t="array" ref="AS134">IFERROR(_xlfn.XLOOKUP(Tool_Italy!$G134&amp;$E$2,'Waste management'!$A:$A&amp;'Waste management'!$B:$B,'Waste management'!D:D)*$E134,"")</f>
        <v>8.1404931000000008E-11</v>
      </c>
      <c r="AT134" cm="1">
        <f t="array" ref="AT134">IFERROR(_xlfn.XLOOKUP(Tool_Italy!$G134&amp;$E$2,'Waste management'!$A:$A&amp;'Waste management'!$B:$B,'Waste management'!E:E)*$E134,"")</f>
        <v>1.7336000000000001E-4</v>
      </c>
      <c r="AU134" cm="1">
        <f t="array" ref="AU134">IFERROR(_xlfn.XLOOKUP(Tool_Italy!$G134&amp;$E$2,'Waste management'!$A:$A&amp;'Waste management'!$B:$B,'Waste management'!F:F)*$E134,"")</f>
        <v>2.561E-5</v>
      </c>
      <c r="AV134" cm="1">
        <f t="array" ref="AV134">IFERROR(_xlfn.XLOOKUP(Tool_Italy!$G134&amp;$E$2,'Waste management'!$A:$A&amp;'Waste management'!$B:$B,'Waste management'!G:G)*$E134,"")</f>
        <v>2.2892582000000003E-9</v>
      </c>
      <c r="AW134" cm="1">
        <f t="array" ref="AW134">IFERROR(_xlfn.XLOOKUP(Tool_Italy!$G134&amp;$E$2,'Waste management'!$A:$A&amp;'Waste management'!$B:$B,'Waste management'!H:H)*$E134,"")</f>
        <v>7.4803066999999996E-11</v>
      </c>
      <c r="AX134" cm="1">
        <f t="array" ref="AX134">IFERROR(_xlfn.XLOOKUP(Tool_Italy!$G134&amp;$E$2,'Waste management'!$A:$A&amp;'Waste management'!$B:$B,'Waste management'!I:I)*$E134,"")</f>
        <v>5.3452207000000001E-11</v>
      </c>
      <c r="AY134" cm="1">
        <f t="array" ref="AY134">IFERROR(_xlfn.XLOOKUP(Tool_Italy!$G134&amp;$E$2,'Waste management'!$A:$A&amp;'Waste management'!$B:$B,'Waste management'!J:J)*$E134,"")</f>
        <v>4.3537000000000003E-4</v>
      </c>
      <c r="AZ134" cm="1">
        <f t="array" ref="AZ134">IFERROR(_xlfn.XLOOKUP(Tool_Italy!$G134&amp;$E$2,'Waste management'!$A:$A&amp;'Waste management'!$B:$B,'Waste management'!K:K)*$E134,"")</f>
        <v>6.9967111000000007E-7</v>
      </c>
      <c r="BA134" cm="1">
        <f t="array" ref="BA134">IFERROR(_xlfn.XLOOKUP(Tool_Italy!$G134&amp;$E$2,'Waste management'!$A:$A&amp;'Waste management'!$B:$B,'Waste management'!L:L)*$E134,"")</f>
        <v>1.9180747399999999E-5</v>
      </c>
      <c r="BB134" cm="1">
        <f t="array" ref="BB134">IFERROR(_xlfn.XLOOKUP(Tool_Italy!$G134&amp;$E$2,'Waste management'!$A:$A&amp;'Waste management'!$B:$B,'Waste management'!M:M)*$E134,"")</f>
        <v>1.9207500000000001E-3</v>
      </c>
      <c r="BC134" cm="1">
        <f t="array" ref="BC134">IFERROR(_xlfn.XLOOKUP(Tool_Italy!$G134&amp;$E$2,'Waste management'!$A:$A&amp;'Waste management'!$B:$B,'Waste management'!N:N)*$E134,"")</f>
        <v>1.6498907600000001</v>
      </c>
      <c r="BD134" cm="1">
        <f t="array" ref="BD134">IFERROR(_xlfn.XLOOKUP(Tool_Italy!$G134&amp;$E$2,'Waste management'!$A:$A&amp;'Waste management'!$B:$B,'Waste management'!O:O)*$E134,"")</f>
        <v>0.10728225999999999</v>
      </c>
      <c r="BE134" cm="1">
        <f t="array" ref="BE134">IFERROR(_xlfn.XLOOKUP(Tool_Italy!$G134&amp;$E$2,'Waste management'!$A:$A&amp;'Waste management'!$B:$B,'Waste management'!P:P)*$E134,"")</f>
        <v>2.2536800000000001E-3</v>
      </c>
      <c r="BF134" cm="1">
        <f t="array" ref="BF134">IFERROR(_xlfn.XLOOKUP(Tool_Italy!$G134&amp;$E$2,'Waste management'!$A:$A&amp;'Waste management'!$B:$B,'Waste management'!Q:Q)*$E134,"")</f>
        <v>7.0943640000000002E-2</v>
      </c>
      <c r="BG134" cm="1">
        <f t="array" ref="BG134">IFERROR(_xlfn.XLOOKUP(Tool_Italy!$G134&amp;$E$2,'Waste management'!$A:$A&amp;'Waste management'!$B:$B,'Waste management'!R:R)*$E134,"")</f>
        <v>2.2029525E-8</v>
      </c>
      <c r="BH134">
        <f>IFERROR((L134+AR134+AB134)*_xlfn.XLOOKUP(Tool_Italy!BH$4,Monetization_Factors!$A:$A,Monetization_Factors!$D:$D),"")</f>
        <v>3.1737236421970114E-2</v>
      </c>
      <c r="BI134">
        <f>IFERROR((M134+AS134+AC134)*_xlfn.XLOOKUP(Tool_Italy!BI$4,Monetization_Factors!$A:$A,Monetization_Factors!$D:$D),"")</f>
        <v>3.895813620442284E-7</v>
      </c>
      <c r="BJ134">
        <f>IFERROR((N134+AT134+AD134)*_xlfn.XLOOKUP(Tool_Italy!BJ$4,Monetization_Factors!$A:$A,Monetization_Factors!$D:$D),"")</f>
        <v>3.2387746341648843E-4</v>
      </c>
      <c r="BK134">
        <f>IFERROR((O134+AU134+AE134)*_xlfn.XLOOKUP(Tool_Italy!BK$4,Monetization_Factors!$A:$A,Monetization_Factors!$D:$D),"")</f>
        <v>1.2666023415281755E-3</v>
      </c>
      <c r="BL134">
        <f>IFERROR((P134+AV134+AF134)*_xlfn.XLOOKUP(Tool_Italy!BL$4,Monetization_Factors!$A:$A,Monetization_Factors!$D:$D),"")</f>
        <v>1.448215701150847E-2</v>
      </c>
      <c r="BM134">
        <f>IFERROR((Q134+AW134+AG134)*_xlfn.XLOOKUP(Tool_Italy!BM$4,Monetization_Factors!$A:$A,Monetization_Factors!$D:$D),"")</f>
        <v>7.7492940203475937E-4</v>
      </c>
      <c r="BN134">
        <f>IFERROR((R134+AX134+AH134)*_xlfn.XLOOKUP(Tool_Italy!BN$4,Monetization_Factors!$A:$A,Monetization_Factors!$D:$D),"")</f>
        <v>1.0378056967053977E-3</v>
      </c>
      <c r="BO134">
        <f>IFERROR((S134+AY134+AI134)*_xlfn.XLOOKUP(Tool_Italy!BO$4,Monetization_Factors!$A:$A,Monetization_Factors!$D:$D),"")</f>
        <v>5.9399967614302525E-4</v>
      </c>
      <c r="BP134">
        <f>IFERROR((T134+AZ134+AJ134)*_xlfn.XLOOKUP(Tool_Italy!BP$4,Monetization_Factors!$A:$A,Monetization_Factors!$D:$D),"")</f>
        <v>1.1552952725303294E-4</v>
      </c>
      <c r="BQ134">
        <f>IFERROR((U134+BA134+AK134)*_xlfn.XLOOKUP(Tool_Italy!BQ$4,Monetization_Factors!$A:$A,Monetization_Factors!$D:$D),"")</f>
        <v>1.4519075636389392E-3</v>
      </c>
      <c r="BR134" t="str">
        <f>IFERROR((V134+BB134+AL134)*_xlfn.XLOOKUP(Tool_Italy!BR$4,Monetization_Factors!$A:$A,Monetization_Factors!$D:$D),"")</f>
        <v/>
      </c>
      <c r="BS134">
        <f>IFERROR((W134+BC134+AM134)*_xlfn.XLOOKUP(Tool_Italy!BS$4,Monetization_Factors!$A:$A,Monetization_Factors!$D:$D),"")</f>
        <v>1.4516920241686442E-4</v>
      </c>
      <c r="BT134">
        <f>IFERROR((X134+BD134+AN134)*_xlfn.XLOOKUP(Tool_Italy!BT$4,Monetization_Factors!$A:$A,Monetization_Factors!$D:$D),"")</f>
        <v>4.5469776897420164E-4</v>
      </c>
      <c r="BU134">
        <f>IFERROR((Y134+BE134+AO134)*_xlfn.XLOOKUP(Tool_Italy!BU$4,Monetization_Factors!$A:$A,Monetization_Factors!$D:$D),"")</f>
        <v>6.1209924035446805E-4</v>
      </c>
      <c r="BV134">
        <f>IFERROR((Z134+BF134+AP134)*_xlfn.XLOOKUP(Tool_Italy!BV$4,Monetization_Factors!$A:$A,Monetization_Factors!$D:$D),"")</f>
        <v>1.2037799872041977E-2</v>
      </c>
      <c r="BW134">
        <f>IFERROR((AA134+BG134+AQ134)*_xlfn.XLOOKUP(Tool_Italy!BW$4,Monetization_Factors!$A:$A,Monetization_Factors!$D:$D),"")</f>
        <v>2.4207450541657662E-6</v>
      </c>
      <c r="BX134" s="38" t="str" cm="1">
        <f t="array" ref="BX134">IFERROR(_xlfn.IFS(I134&lt;&gt;0,I134*E134,I134="",J134*E134),"")</f>
        <v/>
      </c>
      <c r="BY134" s="38">
        <f t="shared" ref="BY134:BY188" si="104">SUM(BH134:BP134,BS134:BW134)</f>
        <v>6.3584713950763178E-2</v>
      </c>
      <c r="BZ134" s="38">
        <f t="shared" si="71"/>
        <v>6.3584713950763178E-2</v>
      </c>
      <c r="CA134" s="38">
        <f t="shared" ref="CA134:CA188" si="105">IFERROR(BY134/$F$2,"")</f>
        <v>1.2227829605915996E-4</v>
      </c>
      <c r="CB134">
        <f t="shared" si="102"/>
        <v>0.24394330598666669</v>
      </c>
      <c r="CC134">
        <f t="shared" si="72"/>
        <v>9.7319827558055549E-9</v>
      </c>
      <c r="CD134">
        <f t="shared" si="73"/>
        <v>0.21221400224222225</v>
      </c>
      <c r="CE134">
        <f t="shared" si="74"/>
        <v>8.3677376147444445E-4</v>
      </c>
      <c r="CF134">
        <f t="shared" si="75"/>
        <v>1.4507196638008888E-8</v>
      </c>
      <c r="CG134">
        <f t="shared" si="76"/>
        <v>3.7317040029266666E-9</v>
      </c>
      <c r="CH134">
        <f t="shared" si="77"/>
        <v>9.0272127177888906E-10</v>
      </c>
      <c r="CI134">
        <f t="shared" si="78"/>
        <v>1.3566608774611111E-3</v>
      </c>
      <c r="CJ134">
        <f t="shared" si="79"/>
        <v>4.7359981303933333E-5</v>
      </c>
      <c r="CK134">
        <f t="shared" si="80"/>
        <v>3.549313430555556E-4</v>
      </c>
      <c r="CL134">
        <f t="shared" si="81"/>
        <v>4.5629807009166662E-3</v>
      </c>
      <c r="CM134">
        <f t="shared" si="82"/>
        <v>2.9831701642822219</v>
      </c>
      <c r="CN134">
        <f t="shared" si="83"/>
        <v>2.0420010375000004</v>
      </c>
      <c r="CO134">
        <f t="shared" si="84"/>
        <v>9.6318844893333325E-2</v>
      </c>
      <c r="CP134">
        <f t="shared" si="85"/>
        <v>7.2899798035777783</v>
      </c>
      <c r="CQ134">
        <f t="shared" si="86"/>
        <v>1.1587392537619999E-6</v>
      </c>
      <c r="CR134">
        <f t="shared" si="103"/>
        <v>4.6912174228205133E-4</v>
      </c>
      <c r="CS134">
        <f t="shared" si="87"/>
        <v>1.8715351453472221E-11</v>
      </c>
      <c r="CT134">
        <f t="shared" si="88"/>
        <v>4.0810385046581202E-4</v>
      </c>
      <c r="CU134">
        <f t="shared" si="89"/>
        <v>1.6091803105277777E-6</v>
      </c>
      <c r="CV134">
        <f t="shared" si="90"/>
        <v>2.7898455073094017E-11</v>
      </c>
      <c r="CW134">
        <f t="shared" si="91"/>
        <v>7.1763538517820516E-12</v>
      </c>
      <c r="CX134">
        <f t="shared" si="92"/>
        <v>1.7360024457286329E-12</v>
      </c>
      <c r="CY134">
        <f t="shared" si="93"/>
        <v>2.6089632258867523E-6</v>
      </c>
      <c r="CZ134">
        <f t="shared" si="94"/>
        <v>9.1076887122948714E-8</v>
      </c>
      <c r="DA134">
        <f t="shared" si="95"/>
        <v>6.8256027510683768E-7</v>
      </c>
      <c r="DB134">
        <f t="shared" si="96"/>
        <v>8.7749628863782045E-6</v>
      </c>
      <c r="DC134">
        <f t="shared" si="97"/>
        <v>5.7368657005427348E-3</v>
      </c>
      <c r="DD134">
        <f t="shared" si="98"/>
        <v>3.9269250721153852E-3</v>
      </c>
      <c r="DE134">
        <f t="shared" si="99"/>
        <v>1.8522854787179484E-4</v>
      </c>
      <c r="DF134">
        <f t="shared" si="100"/>
        <v>1.4019191929957266E-2</v>
      </c>
      <c r="DG134">
        <f t="shared" si="101"/>
        <v>2.2283447187730766E-9</v>
      </c>
      <c r="DH134" s="5">
        <f>IFERROR(((((L134+AB134)*(1/$H134))+AR134)/$F$2)/($B$2*('CAR.CAP_per person'!B$2)/(_xlfn.XLOOKUP($E$2,EU_countries_GDP!$A$2:$A$29,EU_countries_GDP!$E$2:$E$29))),"")</f>
        <v>2.2524985232302255E-2</v>
      </c>
      <c r="DI134" s="5">
        <f>IFERROR(((((M134+AC134)*(1/$H134))+AS134)/$F$2)/($B$2*('CAR.CAP_per person'!C$2)/(_xlfn.XLOOKUP($E$2,EU_countries_GDP!$A$2:$A$29,EU_countries_GDP!$E$2:$E$29))),"")</f>
        <v>1.1723264321158549E-5</v>
      </c>
      <c r="DJ134" s="5">
        <f>IFERROR(((((N134+AD134)*(1/$H134))+AT134)/$F$2)/($B$2*('CAR.CAP_per person'!D$2)/(_xlfn.XLOOKUP($E$2,EU_countries_GDP!$A$2:$A$29,EU_countries_GDP!$E$2:$E$29))),"")</f>
        <v>2.6333459383278963E-4</v>
      </c>
      <c r="DK134" s="5">
        <f>IFERROR(((((O134+AE134)*(1/$H134))+AU134)/$F$2)/($B$2*('CAR.CAP_per person'!E$2)/(_xlfn.XLOOKUP($E$2,EU_countries_GDP!$A$2:$A$29,EU_countries_GDP!$E$2:$E$29))),"")</f>
        <v>1.3121255627028309E-3</v>
      </c>
      <c r="DL134" s="5">
        <f>IFERROR(((((P134+AF134)*(1/$H134))+AV134)/$F$2)/($B$2*('CAR.CAP_per person'!F$2)/(_xlfn.XLOOKUP($E$2,EU_countries_GDP!$A$2:$A$29,EU_countries_GDP!$E$2:$E$29))),"")</f>
        <v>1.5955127888294646E-2</v>
      </c>
      <c r="DM134" s="5">
        <f>IFERROR(((((Q134+AG134)*(1/$H134))+AW134)/$F$2)/($B$2*('CAR.CAP_per person'!G$2)/(_xlfn.XLOOKUP($E$2,EU_countries_GDP!$A$2:$A$29,EU_countries_GDP!$E$2:$E$29))),"")</f>
        <v>2.4977472787343618E-3</v>
      </c>
      <c r="DN134" s="5">
        <f>IFERROR(((((R134+AH134)*(1/$H134))+AX134)/$F$2)/($B$2*('CAR.CAP_per person'!H$2)/(_xlfn.XLOOKUP($E$2,EU_countries_GDP!$A$2:$A$29,EU_countries_GDP!$E$2:$E$29))),"")</f>
        <v>1.3692022980672959E-4</v>
      </c>
      <c r="DO134" s="5">
        <f>IFERROR(((((S134+AI134)*(1/$H134))+AY134)/$F$2)/($B$2*('CAR.CAP_per person'!I$2)/(_xlfn.XLOOKUP($E$2,EU_countries_GDP!$A$2:$A$29,EU_countries_GDP!$E$2:$E$29))),"")</f>
        <v>6.4812259425762661E-4</v>
      </c>
      <c r="DP134" s="5">
        <f>IFERROR(((((T134+AJ134)*(1/$H134))+AZ134)/$F$2)/($B$2*('CAR.CAP_per person'!J$2)/(_xlfn.XLOOKUP($E$2,EU_countries_GDP!$A$2:$A$29,EU_countries_GDP!$E$2:$E$29))),"")</f>
        <v>5.2689958901336346E-3</v>
      </c>
      <c r="DQ134" s="5">
        <f>IFERROR(((((U134+AK134)*(1/$H134))+BA134)/$F$2)/($B$2*('CAR.CAP_per person'!K$2)/(_xlfn.XLOOKUP($E$2,EU_countries_GDP!$A$2:$A$29,EU_countries_GDP!$E$2:$E$29))),"")</f>
        <v>1.1058163620973986E-3</v>
      </c>
      <c r="DR134" s="5">
        <f>IFERROR(((((V134+AL134)*(1/$H134))+BB134)/$F$2)/($B$2*('CAR.CAP_per person'!L$2)/(_xlfn.XLOOKUP($E$2,EU_countries_GDP!$A$2:$A$29,EU_countries_GDP!$E$2:$E$29))),"")</f>
        <v>3.1570493859438379E-4</v>
      </c>
      <c r="DS134" s="5">
        <f>IFERROR(((((W134+AM134)*(1/$H134))+BC134)/$F$2)/($B$2*('CAR.CAP_per person'!M$2)/(_xlfn.XLOOKUP($E$2,EU_countries_GDP!$A$2:$A$29,EU_countries_GDP!$E$2:$E$29))),"")</f>
        <v>7.997009466674674E-3</v>
      </c>
      <c r="DT134" s="5">
        <f>IFERROR(((((X134+AN134)*(1/$H134))+BD134)/$F$2)/($B$2*('CAR.CAP_per person'!N$2)/(_xlfn.XLOOKUP($E$2,EU_countries_GDP!$A$2:$A$29,EU_countries_GDP!$E$2:$E$29))),"")</f>
        <v>0.10040262148000535</v>
      </c>
      <c r="DU134" s="5">
        <f>IFERROR(((((Y134+AO134)*(1/$H134))+BE134)/$F$2)/($B$2*('CAR.CAP_per person'!O$2)/(_xlfn.XLOOKUP($E$2,EU_countries_GDP!$A$2:$A$29,EU_countries_GDP!$E$2:$E$29))),"")</f>
        <v>3.3976104469788011E-4</v>
      </c>
      <c r="DV134" s="5">
        <f>IFERROR(((((Z134+AP134)*(1/$H134))+BF134)/$F$2)/($B$2*('CAR.CAP_per person'!P$2)/(_xlfn.XLOOKUP($E$2,EU_countries_GDP!$A$2:$A$29,EU_countries_GDP!$E$2:$E$29))),"")</f>
        <v>2.11165888636589E-2</v>
      </c>
      <c r="DW134" s="5">
        <f>IFERROR(((((AA134+AQ134)*(1/$H134))+BG134)/$F$2)/($B$2*('CAR.CAP_per person'!Q$2)/(_xlfn.XLOOKUP($E$2,EU_countries_GDP!$A$2:$A$29,EU_countries_GDP!$E$2:$E$29))),"")</f>
        <v>3.3930922918460307E-3</v>
      </c>
    </row>
    <row r="135" spans="1:127">
      <c r="A135" t="s">
        <v>234</v>
      </c>
      <c r="B135" t="str">
        <f>_xlfn.XLOOKUP(D135,Table5[Ingredient],Table5[Category],"",FALSE)</f>
        <v>Vegetables</v>
      </c>
      <c r="C135" s="33" t="s">
        <v>257</v>
      </c>
      <c r="D135" s="33" t="s">
        <v>190</v>
      </c>
      <c r="E135" s="33">
        <v>9.8500000000000004E-2</v>
      </c>
      <c r="F135" s="33" t="s">
        <v>182</v>
      </c>
      <c r="G135" s="33" t="s">
        <v>180</v>
      </c>
      <c r="H135" s="91">
        <f>Dataset_IT!M40</f>
        <v>0.16518530940801607</v>
      </c>
      <c r="I135" s="33"/>
      <c r="J135" s="37">
        <f>IFERROR(INDEX('AveragePrices&amp;Codes'!G:AG, MATCH($D135, 'AveragePrices&amp;Codes'!$A:$A, 0), MATCH(Tool_Italy!$E$2, 'AveragePrices&amp;Codes'!$G$1:$AG$1, 0)),"")</f>
        <v>0.76647723809523804</v>
      </c>
      <c r="K135" s="37">
        <f>IFERROR(E135/(_xlfn.XLOOKUP(A135,Dataset_IT!$Q$2:$Q$9,Dataset_IT!$R$2:$R$9)),"")</f>
        <v>1.5153846153846155E-3</v>
      </c>
      <c r="L135">
        <f>IFERROR(IF($F135="Raw",_xlfn.XLOOKUP(_xlfn.XLOOKUP(Tool_Italy!$D135,'AveragePrices&amp;Codes'!$A:$A,'AveragePrices&amp;Codes'!$B:$B),AGRIBALYSE_Raw!$B:$B,AGRIBALYSE_Raw!O:O)*$E135,_xlfn.XLOOKUP(_xlfn.XLOOKUP(Tool_Italy!$D135,'AveragePrices&amp;Codes'!$A:$A,'AveragePrices&amp;Codes'!$B:$B),AGRIBALYSE_Cooked!$C:$C,AGRIBALYSE_Cooked!P:P)*$E135),"")</f>
        <v>4.3364977411111116E-2</v>
      </c>
      <c r="M135">
        <f>IFERROR(IF($F135="Raw",_xlfn.XLOOKUP(_xlfn.XLOOKUP(Tool_Italy!$D135,'AveragePrices&amp;Codes'!$A:$A,'AveragePrices&amp;Codes'!$B:$B),AGRIBALYSE_Raw!$B:$B,AGRIBALYSE_Raw!P:P)*$E135,_xlfn.XLOOKUP(_xlfn.XLOOKUP(Tool_Italy!$D135,'AveragePrices&amp;Codes'!$A:$A,'AveragePrices&amp;Codes'!$B:$B),AGRIBALYSE_Cooked!$C:$C,AGRIBALYSE_Cooked!Q:Q)*$E135),"")</f>
        <v>2.1245855716666667E-9</v>
      </c>
      <c r="N135">
        <f>IFERROR(IF($F135="Raw",_xlfn.XLOOKUP(_xlfn.XLOOKUP(Tool_Italy!$D135,'AveragePrices&amp;Codes'!$A:$A,'AveragePrices&amp;Codes'!$B:$B),AGRIBALYSE_Raw!$B:$B,AGRIBALYSE_Raw!Q:Q)*$E135,_xlfn.XLOOKUP(_xlfn.XLOOKUP(Tool_Italy!$D135,'AveragePrices&amp;Codes'!$A:$A,'AveragePrices&amp;Codes'!$B:$B),AGRIBALYSE_Cooked!$C:$C,AGRIBALYSE_Cooked!R:R)*$E135),"")</f>
        <v>6.7978672894444441E-3</v>
      </c>
      <c r="O135">
        <f>IFERROR(IF($F135="Raw",_xlfn.XLOOKUP(_xlfn.XLOOKUP(Tool_Italy!$D135,'AveragePrices&amp;Codes'!$A:$A,'AveragePrices&amp;Codes'!$B:$B),AGRIBALYSE_Raw!$B:$B,AGRIBALYSE_Raw!R:R)*$E135,_xlfn.XLOOKUP(_xlfn.XLOOKUP(Tool_Italy!$D135,'AveragePrices&amp;Codes'!$A:$A,'AveragePrices&amp;Codes'!$B:$B),AGRIBALYSE_Cooked!$C:$C,AGRIBALYSE_Cooked!S:S)*$E135),"")</f>
        <v>1.6056524400000002E-4</v>
      </c>
      <c r="P135">
        <f>IFERROR(IF($F135="Raw",_xlfn.XLOOKUP(_xlfn.XLOOKUP(Tool_Italy!$D135,'AveragePrices&amp;Codes'!$A:$A,'AveragePrices&amp;Codes'!$B:$B),AGRIBALYSE_Raw!$B:$B,AGRIBALYSE_Raw!S:S)*$E135,_xlfn.XLOOKUP(_xlfn.XLOOKUP(Tool_Italy!$D135,'AveragePrices&amp;Codes'!$A:$A,'AveragePrices&amp;Codes'!$B:$B),AGRIBALYSE_Cooked!$C:$C,AGRIBALYSE_Cooked!T:T)*$E135),"")</f>
        <v>2.7749016149999891E-9</v>
      </c>
      <c r="Q135">
        <f>IFERROR(IF($F135="Raw",_xlfn.XLOOKUP(_xlfn.XLOOKUP(Tool_Italy!$D135,'AveragePrices&amp;Codes'!$A:$A,'AveragePrices&amp;Codes'!$B:$B),AGRIBALYSE_Raw!$B:$B,AGRIBALYSE_Raw!T:T)*$E135,_xlfn.XLOOKUP(_xlfn.XLOOKUP(Tool_Italy!$D135,'AveragePrices&amp;Codes'!$A:$A,'AveragePrices&amp;Codes'!$B:$B),AGRIBALYSE_Cooked!$C:$C,AGRIBALYSE_Cooked!U:U)*$E135),"")</f>
        <v>1.0924844367222222E-9</v>
      </c>
      <c r="R135">
        <f>IFERROR(IF($F135="Raw",_xlfn.XLOOKUP(_xlfn.XLOOKUP(Tool_Italy!$D135,'AveragePrices&amp;Codes'!$A:$A,'AveragePrices&amp;Codes'!$B:$B),AGRIBALYSE_Raw!$B:$B,AGRIBALYSE_Raw!U:U)*$E135,_xlfn.XLOOKUP(_xlfn.XLOOKUP(Tool_Italy!$D135,'AveragePrices&amp;Codes'!$A:$A,'AveragePrices&amp;Codes'!$B:$B),AGRIBALYSE_Cooked!$C:$C,AGRIBALYSE_Cooked!V:V)*$E135),"")</f>
        <v>2.8350578633333336E-11</v>
      </c>
      <c r="S135">
        <f>IFERROR(IF($F135="Raw",_xlfn.XLOOKUP(_xlfn.XLOOKUP(Tool_Italy!$D135,'AveragePrices&amp;Codes'!$A:$A,'AveragePrices&amp;Codes'!$B:$B),AGRIBALYSE_Raw!$B:$B,AGRIBALYSE_Raw!V:V)*$E135,_xlfn.XLOOKUP(_xlfn.XLOOKUP(Tool_Italy!$D135,'AveragePrices&amp;Codes'!$A:$A,'AveragePrices&amp;Codes'!$B:$B),AGRIBALYSE_Cooked!$C:$C,AGRIBALYSE_Cooked!W:W)*$E135),"")</f>
        <v>2.2370720244444447E-4</v>
      </c>
      <c r="T135">
        <f>IFERROR(IF($F135="Raw",_xlfn.XLOOKUP(_xlfn.XLOOKUP(Tool_Italy!$D135,'AveragePrices&amp;Codes'!$A:$A,'AveragePrices&amp;Codes'!$B:$B),AGRIBALYSE_Raw!$B:$B,AGRIBALYSE_Raw!W:W)*$E135,_xlfn.XLOOKUP(_xlfn.XLOOKUP(Tool_Italy!$D135,'AveragePrices&amp;Codes'!$A:$A,'AveragePrices&amp;Codes'!$B:$B),AGRIBALYSE_Cooked!$C:$C,AGRIBALYSE_Cooked!X:X)*$E135),"")</f>
        <v>6.2764058816666677E-6</v>
      </c>
      <c r="U135">
        <f>IFERROR(IF($F135="Raw",_xlfn.XLOOKUP(_xlfn.XLOOKUP(Tool_Italy!$D135,'AveragePrices&amp;Codes'!$A:$A,'AveragePrices&amp;Codes'!$B:$B),AGRIBALYSE_Raw!$B:$B,AGRIBALYSE_Raw!X:X)*$E135,_xlfn.XLOOKUP(_xlfn.XLOOKUP(Tool_Italy!$D135,'AveragePrices&amp;Codes'!$A:$A,'AveragePrices&amp;Codes'!$B:$B),AGRIBALYSE_Cooked!$C:$C,AGRIBALYSE_Cooked!Y:Y)*$E135),"")</f>
        <v>1.5072651677777778E-4</v>
      </c>
      <c r="V135">
        <f>IFERROR(IF($F135="Raw",_xlfn.XLOOKUP(_xlfn.XLOOKUP(Tool_Italy!$D135,'AveragePrices&amp;Codes'!$A:$A,'AveragePrices&amp;Codes'!$B:$B),AGRIBALYSE_Raw!$B:$B,AGRIBALYSE_Raw!Y:Y)*$E135,_xlfn.XLOOKUP(_xlfn.XLOOKUP(Tool_Italy!$D135,'AveragePrices&amp;Codes'!$A:$A,'AveragePrices&amp;Codes'!$B:$B),AGRIBALYSE_Cooked!$C:$C,AGRIBALYSE_Cooked!Z:Z)*$E135),"")</f>
        <v>6.8243160716666672E-4</v>
      </c>
      <c r="W135">
        <f>IFERROR(IF($F135="Raw",_xlfn.XLOOKUP(_xlfn.XLOOKUP(Tool_Italy!$D135,'AveragePrices&amp;Codes'!$A:$A,'AveragePrices&amp;Codes'!$B:$B),AGRIBALYSE_Raw!$B:$B,AGRIBALYSE_Raw!Z:Z)*$E135,_xlfn.XLOOKUP(_xlfn.XLOOKUP(Tool_Italy!$D135,'AveragePrices&amp;Codes'!$A:$A,'AveragePrices&amp;Codes'!$B:$B),AGRIBALYSE_Cooked!$C:$C,AGRIBALYSE_Cooked!AA:AA)*$E135),"")</f>
        <v>1.9969152234999998</v>
      </c>
      <c r="X135">
        <f>IFERROR(IF($F135="Raw",_xlfn.XLOOKUP(_xlfn.XLOOKUP(Tool_Italy!$D135,'AveragePrices&amp;Codes'!$A:$A,'AveragePrices&amp;Codes'!$B:$B),AGRIBALYSE_Raw!$B:$B,AGRIBALYSE_Raw!AA:AA)*$E135,_xlfn.XLOOKUP(_xlfn.XLOOKUP(Tool_Italy!$D135,'AveragePrices&amp;Codes'!$A:$A,'AveragePrices&amp;Codes'!$B:$B),AGRIBALYSE_Cooked!$C:$C,AGRIBALYSE_Cooked!AB:AB)*$E135),"")</f>
        <v>1.0439406160555555</v>
      </c>
      <c r="Y135">
        <f>IFERROR(IF($F135="Raw",_xlfn.XLOOKUP(_xlfn.XLOOKUP(Tool_Italy!$D135,'AveragePrices&amp;Codes'!$A:$A,'AveragePrices&amp;Codes'!$B:$B),AGRIBALYSE_Raw!$B:$B,AGRIBALYSE_Raw!AB:AB)*$E135,_xlfn.XLOOKUP(_xlfn.XLOOKUP(Tool_Italy!$D135,'AveragePrices&amp;Codes'!$A:$A,'AveragePrices&amp;Codes'!$B:$B),AGRIBALYSE_Cooked!$C:$C,AGRIBALYSE_Cooked!AC:AC)*$E135),"")</f>
        <v>3.9622593583333331E-2</v>
      </c>
      <c r="Z135">
        <f>IFERROR(IF($F135="Raw",_xlfn.XLOOKUP(_xlfn.XLOOKUP(Tool_Italy!$D135,'AveragePrices&amp;Codes'!$A:$A,'AveragePrices&amp;Codes'!$B:$B),AGRIBALYSE_Raw!$B:$B,AGRIBALYSE_Raw!AC:AC)*$E135,_xlfn.XLOOKUP(_xlfn.XLOOKUP(Tool_Italy!$D135,'AveragePrices&amp;Codes'!$A:$A,'AveragePrices&amp;Codes'!$B:$B),AGRIBALYSE_Cooked!$C:$C,AGRIBALYSE_Cooked!AD:AD)*$E135),"")</f>
        <v>0.60477131783333338</v>
      </c>
      <c r="AA135">
        <f>IFERROR(IF($F135="Raw",_xlfn.XLOOKUP(_xlfn.XLOOKUP(Tool_Italy!$D135,'AveragePrices&amp;Codes'!$A:$A,'AveragePrices&amp;Codes'!$B:$B),AGRIBALYSE_Raw!$B:$B,AGRIBALYSE_Raw!AD:AD)*$E135,_xlfn.XLOOKUP(_xlfn.XLOOKUP(Tool_Italy!$D135,'AveragePrices&amp;Codes'!$A:$A,'AveragePrices&amp;Codes'!$B:$B),AGRIBALYSE_Cooked!$C:$C,AGRIBALYSE_Cooked!AE:AE)*$E135),"")</f>
        <v>2.4702648644444445E-7</v>
      </c>
      <c r="AB135" cm="1">
        <f t="array" ref="AB135">IFERROR(_xlfn.XLOOKUP(Tool_Italy!$F135&amp;$E$2,'Cooking methods'!$A:$A&amp;'Cooking methods'!$B:$B,'Cooking methods'!C:C)*$E135,"")</f>
        <v>2.6053879743333338E-2</v>
      </c>
      <c r="AC135" cm="1">
        <f t="array" ref="AC135">IFERROR(_xlfn.XLOOKUP(Tool_Italy!$F135&amp;$E$2,'Cooking methods'!$A:$A&amp;'Cooking methods'!$B:$B,'Cooking methods'!D:D)*$E135,"")</f>
        <v>1.2855671929583335E-9</v>
      </c>
      <c r="AD135" cm="1">
        <f t="array" ref="AD135">IFERROR(_xlfn.XLOOKUP(Tool_Italy!$F135&amp;$E$2,'Cooking methods'!$A:$A&amp;'Cooking methods'!$B:$B,'Cooking methods'!E:E)*$E135,"")</f>
        <v>1.6393643933333333E-3</v>
      </c>
      <c r="AE135" cm="1">
        <f t="array" ref="AE135">IFERROR(_xlfn.XLOOKUP(Tool_Italy!$F135&amp;$E$2,'Cooking methods'!$A:$A&amp;'Cooking methods'!$B:$B,'Cooking methods'!F:F)*$E135,"")</f>
        <v>5.4874053515000005E-5</v>
      </c>
      <c r="AF135" cm="1">
        <f t="array" ref="AF135">IFERROR(_xlfn.XLOOKUP(Tool_Italy!$F135&amp;$E$2,'Cooking methods'!$A:$A&amp;'Cooking methods'!$B:$B,'Cooking methods'!G:G)*$E135,"")</f>
        <v>3.3214570622666675E-10</v>
      </c>
      <c r="AG135" cm="1">
        <f t="array" ref="AG135">IFERROR(_xlfn.XLOOKUP(Tool_Italy!$F135&amp;$E$2,'Cooking methods'!$A:$A&amp;'Cooking methods'!$B:$B,'Cooking methods'!H:H)*$E135,"")</f>
        <v>1.1514901963000001E-10</v>
      </c>
      <c r="AH135" cm="1">
        <f t="array" ref="AH135">IFERROR(_xlfn.XLOOKUP(Tool_Italy!$F135&amp;$E$2,'Cooking methods'!$A:$A&amp;'Cooking methods'!$B:$B,'Cooking methods'!I:I)*$E135,"")</f>
        <v>5.7739226111666686E-11</v>
      </c>
      <c r="AI135" cm="1">
        <f t="array" ref="AI135">IFERROR(_xlfn.XLOOKUP(Tool_Italy!$F135&amp;$E$2,'Cooking methods'!$A:$A&amp;'Cooking methods'!$B:$B,'Cooking methods'!J:J)*$E135,"")</f>
        <v>6.6377759508333346E-5</v>
      </c>
      <c r="AJ135" cm="1">
        <f t="array" ref="AJ135">IFERROR(_xlfn.XLOOKUP(Tool_Italy!$F135&amp;$E$2,'Cooking methods'!$A:$A&amp;'Cooking methods'!$B:$B,'Cooking methods'!K:K)*$E135,"")</f>
        <v>2.4642992469666669E-6</v>
      </c>
      <c r="AK135" cm="1">
        <f t="array" ref="AK135">IFERROR(_xlfn.XLOOKUP(Tool_Italy!$F135&amp;$E$2,'Cooking methods'!$A:$A&amp;'Cooking methods'!$B:$B,'Cooking methods'!L:L)*$E135,"")</f>
        <v>1.466379021666667E-5</v>
      </c>
      <c r="AL135" cm="1">
        <f t="array" ref="AL135">IFERROR(_xlfn.XLOOKUP(Tool_Italy!$F135&amp;$E$2,'Cooking methods'!$A:$A&amp;'Cooking methods'!$B:$B,'Cooking methods'!M:M)*$E135,"")</f>
        <v>1.3848790545833333E-4</v>
      </c>
      <c r="AM135" cm="1">
        <f t="array" ref="AM135">IFERROR(_xlfn.XLOOKUP(Tool_Italy!$F135&amp;$E$2,'Cooking methods'!$A:$A&amp;'Cooking methods'!$B:$B,'Cooking methods'!N:N)*$E135,"")</f>
        <v>5.8142906363333344E-2</v>
      </c>
      <c r="AN135" cm="1">
        <f t="array" ref="AN135">IFERROR(_xlfn.XLOOKUP(Tool_Italy!$F135&amp;$E$2,'Cooking methods'!$A:$A&amp;'Cooking methods'!$B:$B,'Cooking methods'!O:O)*$E135,"")</f>
        <v>6.5387369916666674E-2</v>
      </c>
      <c r="AO135" cm="1">
        <f t="array" ref="AO135">IFERROR(_xlfn.XLOOKUP(Tool_Italy!$F135&amp;$E$2,'Cooking methods'!$A:$A&amp;'Cooking methods'!$B:$B,'Cooking methods'!P:P)*$E135,"")</f>
        <v>5.3644393633333343E-3</v>
      </c>
      <c r="AP135" cm="1">
        <f t="array" ref="AP135">IFERROR(_xlfn.XLOOKUP(Tool_Italy!$F135&amp;$E$2,'Cooking methods'!$A:$A&amp;'Cooking methods'!$B:$B,'Cooking methods'!Q:Q)*$E135,"")</f>
        <v>0.41194256956666664</v>
      </c>
      <c r="AQ135" cm="1">
        <f t="array" ref="AQ135">IFERROR(_xlfn.XLOOKUP(Tool_Italy!$F135&amp;$E$2,'Cooking methods'!$A:$A&amp;'Cooking methods'!$B:$B,'Cooking methods'!R:R)*$E135,"")</f>
        <v>5.0293096547666678E-8</v>
      </c>
      <c r="AR135" cm="1">
        <f t="array" ref="AR135">IFERROR(_xlfn.XLOOKUP(Tool_Italy!$G135&amp;$E$2,'Waste management'!$A:$A&amp;'Waste management'!$B:$B,'Waste management'!C:C)*$E135,"")</f>
        <v>5.6647349999999997E-3</v>
      </c>
      <c r="AS135" cm="1">
        <f t="array" ref="AS135">IFERROR(_xlfn.XLOOKUP(Tool_Italy!$G135&amp;$E$2,'Waste management'!$A:$A&amp;'Waste management'!$B:$B,'Waste management'!D:D)*$E135,"")</f>
        <v>4.0702465500000004E-11</v>
      </c>
      <c r="AT135" cm="1">
        <f t="array" ref="AT135">IFERROR(_xlfn.XLOOKUP(Tool_Italy!$G135&amp;$E$2,'Waste management'!$A:$A&amp;'Waste management'!$B:$B,'Waste management'!E:E)*$E135,"")</f>
        <v>8.6680000000000004E-5</v>
      </c>
      <c r="AU135" cm="1">
        <f t="array" ref="AU135">IFERROR(_xlfn.XLOOKUP(Tool_Italy!$G135&amp;$E$2,'Waste management'!$A:$A&amp;'Waste management'!$B:$B,'Waste management'!F:F)*$E135,"")</f>
        <v>1.2805E-5</v>
      </c>
      <c r="AV135" cm="1">
        <f t="array" ref="AV135">IFERROR(_xlfn.XLOOKUP(Tool_Italy!$G135&amp;$E$2,'Waste management'!$A:$A&amp;'Waste management'!$B:$B,'Waste management'!G:G)*$E135,"")</f>
        <v>1.1446291000000001E-9</v>
      </c>
      <c r="AW135" cm="1">
        <f t="array" ref="AW135">IFERROR(_xlfn.XLOOKUP(Tool_Italy!$G135&amp;$E$2,'Waste management'!$A:$A&amp;'Waste management'!$B:$B,'Waste management'!H:H)*$E135,"")</f>
        <v>3.7401533499999998E-11</v>
      </c>
      <c r="AX135" cm="1">
        <f t="array" ref="AX135">IFERROR(_xlfn.XLOOKUP(Tool_Italy!$G135&amp;$E$2,'Waste management'!$A:$A&amp;'Waste management'!$B:$B,'Waste management'!I:I)*$E135,"")</f>
        <v>2.6726103500000001E-11</v>
      </c>
      <c r="AY135" cm="1">
        <f t="array" ref="AY135">IFERROR(_xlfn.XLOOKUP(Tool_Italy!$G135&amp;$E$2,'Waste management'!$A:$A&amp;'Waste management'!$B:$B,'Waste management'!J:J)*$E135,"")</f>
        <v>2.1768500000000001E-4</v>
      </c>
      <c r="AZ135" cm="1">
        <f t="array" ref="AZ135">IFERROR(_xlfn.XLOOKUP(Tool_Italy!$G135&amp;$E$2,'Waste management'!$A:$A&amp;'Waste management'!$B:$B,'Waste management'!K:K)*$E135,"")</f>
        <v>3.4983555500000004E-7</v>
      </c>
      <c r="BA135" cm="1">
        <f t="array" ref="BA135">IFERROR(_xlfn.XLOOKUP(Tool_Italy!$G135&amp;$E$2,'Waste management'!$A:$A&amp;'Waste management'!$B:$B,'Waste management'!L:L)*$E135,"")</f>
        <v>9.5903736999999996E-6</v>
      </c>
      <c r="BB135" cm="1">
        <f t="array" ref="BB135">IFERROR(_xlfn.XLOOKUP(Tool_Italy!$G135&amp;$E$2,'Waste management'!$A:$A&amp;'Waste management'!$B:$B,'Waste management'!M:M)*$E135,"")</f>
        <v>9.6037500000000007E-4</v>
      </c>
      <c r="BC135" cm="1">
        <f t="array" ref="BC135">IFERROR(_xlfn.XLOOKUP(Tool_Italy!$G135&amp;$E$2,'Waste management'!$A:$A&amp;'Waste management'!$B:$B,'Waste management'!N:N)*$E135,"")</f>
        <v>0.82494538000000006</v>
      </c>
      <c r="BD135" cm="1">
        <f t="array" ref="BD135">IFERROR(_xlfn.XLOOKUP(Tool_Italy!$G135&amp;$E$2,'Waste management'!$A:$A&amp;'Waste management'!$B:$B,'Waste management'!O:O)*$E135,"")</f>
        <v>5.3641129999999995E-2</v>
      </c>
      <c r="BE135" cm="1">
        <f t="array" ref="BE135">IFERROR(_xlfn.XLOOKUP(Tool_Italy!$G135&amp;$E$2,'Waste management'!$A:$A&amp;'Waste management'!$B:$B,'Waste management'!P:P)*$E135,"")</f>
        <v>1.12684E-3</v>
      </c>
      <c r="BF135" cm="1">
        <f t="array" ref="BF135">IFERROR(_xlfn.XLOOKUP(Tool_Italy!$G135&amp;$E$2,'Waste management'!$A:$A&amp;'Waste management'!$B:$B,'Waste management'!Q:Q)*$E135,"")</f>
        <v>3.5471820000000001E-2</v>
      </c>
      <c r="BG135" cm="1">
        <f t="array" ref="BG135">IFERROR(_xlfn.XLOOKUP(Tool_Italy!$G135&amp;$E$2,'Waste management'!$A:$A&amp;'Waste management'!$B:$B,'Waste management'!R:R)*$E135,"")</f>
        <v>1.10147625E-8</v>
      </c>
      <c r="BH135">
        <f>IFERROR((L135+AR135+AB135)*_xlfn.XLOOKUP(Tool_Italy!BH$4,Monetization_Factors!$A:$A,Monetization_Factors!$D:$D),"")</f>
        <v>9.7684406873891818E-3</v>
      </c>
      <c r="BI135">
        <f>IFERROR((M135+AS135+AC135)*_xlfn.XLOOKUP(Tool_Italy!BI$4,Monetization_Factors!$A:$A,Monetization_Factors!$D:$D),"")</f>
        <v>1.381413134921103E-7</v>
      </c>
      <c r="BJ135">
        <f>IFERROR((N135+AT135+AD135)*_xlfn.XLOOKUP(Tool_Italy!BJ$4,Monetization_Factors!$A:$A,Monetization_Factors!$D:$D),"")</f>
        <v>1.3009051547188464E-5</v>
      </c>
      <c r="BK135">
        <f>IFERROR((O135+AU135+AE135)*_xlfn.XLOOKUP(Tool_Italy!BK$4,Monetization_Factors!$A:$A,Monetization_Factors!$D:$D),"")</f>
        <v>3.4548736466539126E-4</v>
      </c>
      <c r="BL135">
        <f>IFERROR((P135+AV135+AF135)*_xlfn.XLOOKUP(Tool_Italy!BL$4,Monetization_Factors!$A:$A,Monetization_Factors!$D:$D),"")</f>
        <v>4.2443379676132802E-3</v>
      </c>
      <c r="BM135">
        <f>IFERROR((Q135+AW135+AG135)*_xlfn.XLOOKUP(Tool_Italy!BM$4,Monetization_Factors!$A:$A,Monetization_Factors!$D:$D),"")</f>
        <v>2.5854521672722693E-4</v>
      </c>
      <c r="BN135">
        <f>IFERROR((R135+AX135+AH135)*_xlfn.XLOOKUP(Tool_Italy!BN$4,Monetization_Factors!$A:$A,Monetization_Factors!$D:$D),"")</f>
        <v>1.2969783244936325E-4</v>
      </c>
      <c r="BO135">
        <f>IFERROR((S135+AY135+AI135)*_xlfn.XLOOKUP(Tool_Italy!BO$4,Monetization_Factors!$A:$A,Monetization_Factors!$D:$D),"")</f>
        <v>2.2232172974542936E-4</v>
      </c>
      <c r="BP135">
        <f>IFERROR((T135+AZ135+AJ135)*_xlfn.XLOOKUP(Tool_Italy!BP$4,Monetization_Factors!$A:$A,Monetization_Factors!$D:$D),"")</f>
        <v>2.2175386027177313E-5</v>
      </c>
      <c r="BQ135">
        <f>IFERROR((U135+BA135+AK135)*_xlfn.XLOOKUP(Tool_Italy!BQ$4,Monetization_Factors!$A:$A,Monetization_Factors!$D:$D),"")</f>
        <v>7.1578850040073232E-4</v>
      </c>
      <c r="BR135" t="str">
        <f>IFERROR((V135+BB135+AL135)*_xlfn.XLOOKUP(Tool_Italy!BR$4,Monetization_Factors!$A:$A,Monetization_Factors!$D:$D),"")</f>
        <v/>
      </c>
      <c r="BS135">
        <f>IFERROR((W135+BC135+AM135)*_xlfn.XLOOKUP(Tool_Italy!BS$4,Monetization_Factors!$A:$A,Monetization_Factors!$D:$D),"")</f>
        <v>1.4014883143121873E-4</v>
      </c>
      <c r="BT135">
        <f>IFERROR((X135+BD135+AN135)*_xlfn.XLOOKUP(Tool_Italy!BT$4,Monetization_Factors!$A:$A,Monetization_Factors!$D:$D),"")</f>
        <v>2.589614073192991E-4</v>
      </c>
      <c r="BU135">
        <f>IFERROR((Y135+BE135+AO135)*_xlfn.XLOOKUP(Tool_Italy!BU$4,Monetization_Factors!$A:$A,Monetization_Factors!$D:$D),"")</f>
        <v>2.9305030216792799E-4</v>
      </c>
      <c r="BV135">
        <f>IFERROR((Z135+BF135+AP135)*_xlfn.XLOOKUP(Tool_Italy!BV$4,Monetization_Factors!$A:$A,Monetization_Factors!$D:$D),"")</f>
        <v>1.7374535067556558E-3</v>
      </c>
      <c r="BW135">
        <f>IFERROR((AA135+BG135+AQ135)*_xlfn.XLOOKUP(Tool_Italy!BW$4,Monetization_Factors!$A:$A,Monetization_Factors!$D:$D),"")</f>
        <v>6.441473691826564E-7</v>
      </c>
      <c r="BX135" s="38" cm="1">
        <f t="array" ref="BX135">IFERROR(_xlfn.IFS(I135&lt;&gt;0,I135*E135,I135="",J135*E135),"")</f>
        <v>7.5498007952380944E-2</v>
      </c>
      <c r="BY135" s="38">
        <f t="shared" si="104"/>
        <v>1.7434411572521014E-2</v>
      </c>
      <c r="BZ135" s="38">
        <f t="shared" si="71"/>
        <v>9.2932419524901957E-2</v>
      </c>
      <c r="CA135" s="38">
        <f t="shared" si="105"/>
        <v>3.3527714562540411E-5</v>
      </c>
      <c r="CB135">
        <f t="shared" si="102"/>
        <v>7.5083592154444462E-2</v>
      </c>
      <c r="CC135">
        <f t="shared" si="72"/>
        <v>3.4508552301250001E-9</v>
      </c>
      <c r="CD135">
        <f t="shared" si="73"/>
        <v>8.5239116827777774E-3</v>
      </c>
      <c r="CE135">
        <f t="shared" si="74"/>
        <v>2.2824429751500003E-4</v>
      </c>
      <c r="CF135">
        <f t="shared" si="75"/>
        <v>4.2516764212266556E-9</v>
      </c>
      <c r="CG135">
        <f t="shared" si="76"/>
        <v>1.2450349898522222E-9</v>
      </c>
      <c r="CH135">
        <f t="shared" si="77"/>
        <v>1.1281590824500002E-10</v>
      </c>
      <c r="CI135">
        <f t="shared" si="78"/>
        <v>5.0776996195277778E-4</v>
      </c>
      <c r="CJ135">
        <f t="shared" si="79"/>
        <v>9.0905406836333358E-6</v>
      </c>
      <c r="CK135">
        <f t="shared" si="80"/>
        <v>1.7498068069444445E-4</v>
      </c>
      <c r="CL135">
        <f t="shared" si="81"/>
        <v>1.7812945126250001E-3</v>
      </c>
      <c r="CM135">
        <f t="shared" si="82"/>
        <v>2.8800035098633332</v>
      </c>
      <c r="CN135">
        <f t="shared" si="83"/>
        <v>1.1629691159722222</v>
      </c>
      <c r="CO135">
        <f t="shared" si="84"/>
        <v>4.6113872946666662E-2</v>
      </c>
      <c r="CP135">
        <f t="shared" si="85"/>
        <v>1.0521857073999998</v>
      </c>
      <c r="CQ135">
        <f t="shared" si="86"/>
        <v>3.0833434549211115E-7</v>
      </c>
      <c r="CR135">
        <f t="shared" si="103"/>
        <v>1.4439152337393166E-4</v>
      </c>
      <c r="CS135">
        <f t="shared" si="87"/>
        <v>6.6362600579326922E-12</v>
      </c>
      <c r="CT135">
        <f t="shared" si="88"/>
        <v>1.6392137851495726E-5</v>
      </c>
      <c r="CU135">
        <f t="shared" si="89"/>
        <v>4.3893134137500004E-7</v>
      </c>
      <c r="CV135">
        <f t="shared" si="90"/>
        <v>8.1763008100512605E-12</v>
      </c>
      <c r="CW135">
        <f t="shared" si="91"/>
        <v>2.3942980574081198E-12</v>
      </c>
      <c r="CX135">
        <f t="shared" si="92"/>
        <v>2.1695366970192312E-13</v>
      </c>
      <c r="CY135">
        <f t="shared" si="93"/>
        <v>9.7648069606303424E-7</v>
      </c>
      <c r="CZ135">
        <f t="shared" si="94"/>
        <v>1.7481809006987184E-8</v>
      </c>
      <c r="DA135">
        <f t="shared" si="95"/>
        <v>3.3650130902777777E-7</v>
      </c>
      <c r="DB135">
        <f t="shared" si="96"/>
        <v>3.4255663704326924E-6</v>
      </c>
      <c r="DC135">
        <f t="shared" si="97"/>
        <v>5.5384682881987179E-3</v>
      </c>
      <c r="DD135">
        <f t="shared" si="98"/>
        <v>2.2364790691773505E-3</v>
      </c>
      <c r="DE135">
        <f t="shared" si="99"/>
        <v>8.8680524897435885E-5</v>
      </c>
      <c r="DF135">
        <f t="shared" si="100"/>
        <v>2.0234340526923073E-3</v>
      </c>
      <c r="DG135">
        <f t="shared" si="101"/>
        <v>5.9295066440790605E-10</v>
      </c>
      <c r="DH135" s="5">
        <f>IFERROR(((((L135+AB135)*(1/$H135))+AR135)/$F$2)/($B$2*('CAR.CAP_per person'!B$2)/(_xlfn.XLOOKUP($E$2,EU_countries_GDP!$A$2:$A$29,EU_countries_GDP!$E$2:$E$29))),"")</f>
        <v>6.7583600031372324E-3</v>
      </c>
      <c r="DI135" s="5">
        <f>IFERROR(((((M135+AC135)*(1/$H135))+AS135)/$F$2)/($B$2*('CAR.CAP_per person'!C$2)/(_xlfn.XLOOKUP($E$2,EU_countries_GDP!$A$2:$A$29,EU_countries_GDP!$E$2:$E$29))),"")</f>
        <v>4.1449545251787267E-6</v>
      </c>
      <c r="DJ135" s="5">
        <f>IFERROR(((((N135+AD135)*(1/$H135))+AT135)/$F$2)/($B$2*('CAR.CAP_per person'!D$2)/(_xlfn.XLOOKUP($E$2,EU_countries_GDP!$A$2:$A$29,EU_countries_GDP!$E$2:$E$29))),"")</f>
        <v>1.0494615179830589E-5</v>
      </c>
      <c r="DK135" s="5">
        <f>IFERROR(((((O135+AE135)*(1/$H135))+AU135)/$F$2)/($B$2*('CAR.CAP_per person'!E$2)/(_xlfn.XLOOKUP($E$2,EU_countries_GDP!$A$2:$A$29,EU_countries_GDP!$E$2:$E$29))),"")</f>
        <v>3.5008690234075837E-4</v>
      </c>
      <c r="DL135" s="5">
        <f>IFERROR(((((P135+AF135)*(1/$H135))+AV135)/$F$2)/($B$2*('CAR.CAP_per person'!F$2)/(_xlfn.XLOOKUP($E$2,EU_countries_GDP!$A$2:$A$29,EU_countries_GDP!$E$2:$E$29))),"")</f>
        <v>4.1751104214169379E-3</v>
      </c>
      <c r="DM135" s="5">
        <f>IFERROR(((((Q135+AG135)*(1/$H135))+AW135)/$F$2)/($B$2*('CAR.CAP_per person'!G$2)/(_xlfn.XLOOKUP($E$2,EU_countries_GDP!$A$2:$A$29,EU_countries_GDP!$E$2:$E$29))),"")</f>
        <v>8.262693156576757E-4</v>
      </c>
      <c r="DN135" s="5">
        <f>IFERROR(((((R135+AH135)*(1/$H135))+AX135)/$F$2)/($B$2*('CAR.CAP_per person'!H$2)/(_xlfn.XLOOKUP($E$2,EU_countries_GDP!$A$2:$A$29,EU_countries_GDP!$E$2:$E$29))),"")</f>
        <v>1.4441121321302935E-5</v>
      </c>
      <c r="DO135" s="5">
        <f>IFERROR(((((S135+AI135)*(1/$H135))+AY135)/$F$2)/($B$2*('CAR.CAP_per person'!I$2)/(_xlfn.XLOOKUP($E$2,EU_countries_GDP!$A$2:$A$29,EU_countries_GDP!$E$2:$E$29))),"")</f>
        <v>2.1276120431665773E-4</v>
      </c>
      <c r="DP135" s="5">
        <f>IFERROR(((((T135+AJ135)*(1/$H135))+AZ135)/$F$2)/($B$2*('CAR.CAP_per person'!J$2)/(_xlfn.XLOOKUP($E$2,EU_countries_GDP!$A$2:$A$29,EU_countries_GDP!$E$2:$E$29))),"")</f>
        <v>9.9109235338620816E-4</v>
      </c>
      <c r="DQ135" s="5">
        <f>IFERROR(((((U135+AK135)*(1/$H135))+BA135)/$F$2)/($B$2*('CAR.CAP_per person'!K$2)/(_xlfn.XLOOKUP($E$2,EU_countries_GDP!$A$2:$A$29,EU_countries_GDP!$E$2:$E$29))),"")</f>
        <v>5.4480021501774971E-4</v>
      </c>
      <c r="DR135" s="5">
        <f>IFERROR(((((V135+AL135)*(1/$H135))+BB135)/$F$2)/($B$2*('CAR.CAP_per person'!L$2)/(_xlfn.XLOOKUP($E$2,EU_countries_GDP!$A$2:$A$29,EU_countries_GDP!$E$2:$E$29))),"")</f>
        <v>1.044942188500597E-4</v>
      </c>
      <c r="DS135" s="5">
        <f>IFERROR(((((W135+AM135)*(1/$H135))+BC135)/$F$2)/($B$2*('CAR.CAP_per person'!M$2)/(_xlfn.XLOOKUP($E$2,EU_countries_GDP!$A$2:$A$29,EU_countries_GDP!$E$2:$E$29))),"")</f>
        <v>1.0912863269047311E-2</v>
      </c>
      <c r="DT135" s="5">
        <f>IFERROR(((((X135+AN135)*(1/$H135))+BD135)/$F$2)/($B$2*('CAR.CAP_per person'!N$2)/(_xlfn.XLOOKUP($E$2,EU_countries_GDP!$A$2:$A$29,EU_countries_GDP!$E$2:$E$29))),"")</f>
        <v>5.7501928246240668E-2</v>
      </c>
      <c r="DU135" s="5">
        <f>IFERROR(((((Y135+AO135)*(1/$H135))+BE135)/$F$2)/($B$2*('CAR.CAP_per person'!O$2)/(_xlfn.XLOOKUP($E$2,EU_countries_GDP!$A$2:$A$29,EU_countries_GDP!$E$2:$E$29))),"")</f>
        <v>1.6252117379871207E-4</v>
      </c>
      <c r="DV135" s="5">
        <f>IFERROR(((((Z135+AP135)*(1/$H135))+BF135)/$F$2)/($B$2*('CAR.CAP_per person'!P$2)/(_xlfn.XLOOKUP($E$2,EU_countries_GDP!$A$2:$A$29,EU_countries_GDP!$E$2:$E$29))),"")</f>
        <v>2.9863078141322236E-3</v>
      </c>
      <c r="DW135" s="5">
        <f>IFERROR(((((AA135+AQ135)*(1/$H135))+BG135)/$F$2)/($B$2*('CAR.CAP_per person'!Q$2)/(_xlfn.XLOOKUP($E$2,EU_countries_GDP!$A$2:$A$29,EU_countries_GDP!$E$2:$E$29))),"")</f>
        <v>8.9008428203981508E-4</v>
      </c>
    </row>
    <row r="136" spans="1:127">
      <c r="A136" t="s">
        <v>234</v>
      </c>
      <c r="B136" t="str">
        <f>_xlfn.XLOOKUP(D136,Table5[Ingredient],Table5[Category],"",FALSE)</f>
        <v>Vegetables</v>
      </c>
      <c r="C136" s="33" t="s">
        <v>257</v>
      </c>
      <c r="D136" s="33" t="s">
        <v>247</v>
      </c>
      <c r="E136" s="33">
        <v>9.8500000000000004E-2</v>
      </c>
      <c r="F136" s="33" t="s">
        <v>182</v>
      </c>
      <c r="G136" s="33" t="s">
        <v>180</v>
      </c>
      <c r="H136" s="91">
        <f>Dataset_IT!M41</f>
        <v>0.16518530940801607</v>
      </c>
      <c r="I136" s="33"/>
      <c r="J136" s="37">
        <f>IFERROR(INDEX('AveragePrices&amp;Codes'!G:AG, MATCH($D136, 'AveragePrices&amp;Codes'!$A:$A, 0), MATCH(Tool_Italy!$E$2, 'AveragePrices&amp;Codes'!$G$1:$AG$1, 0)),"")</f>
        <v>0.68245</v>
      </c>
      <c r="K136" s="37">
        <f>IFERROR(E136/(_xlfn.XLOOKUP(A136,Dataset_IT!$Q$2:$Q$9,Dataset_IT!$R$2:$R$9)),"")</f>
        <v>1.5153846153846155E-3</v>
      </c>
      <c r="L136">
        <f>IFERROR(IF($F136="Raw",_xlfn.XLOOKUP(_xlfn.XLOOKUP(Tool_Italy!$D136,'AveragePrices&amp;Codes'!$A:$A,'AveragePrices&amp;Codes'!$B:$B),AGRIBALYSE_Raw!$B:$B,AGRIBALYSE_Raw!O:O)*$E136,_xlfn.XLOOKUP(_xlfn.XLOOKUP(Tool_Italy!$D136,'AveragePrices&amp;Codes'!$A:$A,'AveragePrices&amp;Codes'!$B:$B),AGRIBALYSE_Cooked!$C:$C,AGRIBALYSE_Cooked!P:P)*$E136),"")</f>
        <v>7.8302167866666675E-2</v>
      </c>
      <c r="M136">
        <f>IFERROR(IF($F136="Raw",_xlfn.XLOOKUP(_xlfn.XLOOKUP(Tool_Italy!$D136,'AveragePrices&amp;Codes'!$A:$A,'AveragePrices&amp;Codes'!$B:$B),AGRIBALYSE_Raw!$B:$B,AGRIBALYSE_Raw!P:P)*$E136,_xlfn.XLOOKUP(_xlfn.XLOOKUP(Tool_Italy!$D136,'AveragePrices&amp;Codes'!$A:$A,'AveragePrices&amp;Codes'!$B:$B),AGRIBALYSE_Cooked!$C:$C,AGRIBALYSE_Cooked!Q:Q)*$E136),"")</f>
        <v>2.0317488838888889E-9</v>
      </c>
      <c r="N136">
        <f>IFERROR(IF($F136="Raw",_xlfn.XLOOKUP(_xlfn.XLOOKUP(Tool_Italy!$D136,'AveragePrices&amp;Codes'!$A:$A,'AveragePrices&amp;Codes'!$B:$B),AGRIBALYSE_Raw!$B:$B,AGRIBALYSE_Raw!Q:Q)*$E136,_xlfn.XLOOKUP(_xlfn.XLOOKUP(Tool_Italy!$D136,'AveragePrices&amp;Codes'!$A:$A,'AveragePrices&amp;Codes'!$B:$B),AGRIBALYSE_Cooked!$C:$C,AGRIBALYSE_Cooked!R:R)*$E136),"")</f>
        <v>7.886109626666667E-3</v>
      </c>
      <c r="O136">
        <f>IFERROR(IF($F136="Raw",_xlfn.XLOOKUP(_xlfn.XLOOKUP(Tool_Italy!$D136,'AveragePrices&amp;Codes'!$A:$A,'AveragePrices&amp;Codes'!$B:$B),AGRIBALYSE_Raw!$B:$B,AGRIBALYSE_Raw!R:R)*$E136,_xlfn.XLOOKUP(_xlfn.XLOOKUP(Tool_Italy!$D136,'AveragePrices&amp;Codes'!$A:$A,'AveragePrices&amp;Codes'!$B:$B),AGRIBALYSE_Cooked!$C:$C,AGRIBALYSE_Cooked!S:S)*$E136),"")</f>
        <v>3.0840346716666669E-4</v>
      </c>
      <c r="P136">
        <f>IFERROR(IF($F136="Raw",_xlfn.XLOOKUP(_xlfn.XLOOKUP(Tool_Italy!$D136,'AveragePrices&amp;Codes'!$A:$A,'AveragePrices&amp;Codes'!$B:$B),AGRIBALYSE_Raw!$B:$B,AGRIBALYSE_Raw!S:S)*$E136,_xlfn.XLOOKUP(_xlfn.XLOOKUP(Tool_Italy!$D136,'AveragePrices&amp;Codes'!$A:$A,'AveragePrices&amp;Codes'!$B:$B),AGRIBALYSE_Cooked!$C:$C,AGRIBALYSE_Cooked!T:T)*$E136),"")</f>
        <v>4.2698643516666665E-9</v>
      </c>
      <c r="Q136">
        <f>IFERROR(IF($F136="Raw",_xlfn.XLOOKUP(_xlfn.XLOOKUP(Tool_Italy!$D136,'AveragePrices&amp;Codes'!$A:$A,'AveragePrices&amp;Codes'!$B:$B),AGRIBALYSE_Raw!$B:$B,AGRIBALYSE_Raw!T:T)*$E136,_xlfn.XLOOKUP(_xlfn.XLOOKUP(Tool_Italy!$D136,'AveragePrices&amp;Codes'!$A:$A,'AveragePrices&amp;Codes'!$B:$B),AGRIBALYSE_Cooked!$C:$C,AGRIBALYSE_Cooked!U:U)*$E136),"")</f>
        <v>1.567646433888889E-9</v>
      </c>
      <c r="R136">
        <f>IFERROR(IF($F136="Raw",_xlfn.XLOOKUP(_xlfn.XLOOKUP(Tool_Italy!$D136,'AveragePrices&amp;Codes'!$A:$A,'AveragePrices&amp;Codes'!$B:$B),AGRIBALYSE_Raw!$B:$B,AGRIBALYSE_Raw!U:U)*$E136,_xlfn.XLOOKUP(_xlfn.XLOOKUP(Tool_Italy!$D136,'AveragePrices&amp;Codes'!$A:$A,'AveragePrices&amp;Codes'!$B:$B),AGRIBALYSE_Cooked!$C:$C,AGRIBALYSE_Cooked!V:V)*$E136),"")</f>
        <v>3.346232368888889E-11</v>
      </c>
      <c r="S136">
        <f>IFERROR(IF($F136="Raw",_xlfn.XLOOKUP(_xlfn.XLOOKUP(Tool_Italy!$D136,'AveragePrices&amp;Codes'!$A:$A,'AveragePrices&amp;Codes'!$B:$B),AGRIBALYSE_Raw!$B:$B,AGRIBALYSE_Raw!V:V)*$E136,_xlfn.XLOOKUP(_xlfn.XLOOKUP(Tool_Italy!$D136,'AveragePrices&amp;Codes'!$A:$A,'AveragePrices&amp;Codes'!$B:$B),AGRIBALYSE_Cooked!$C:$C,AGRIBALYSE_Cooked!W:W)*$E136),"")</f>
        <v>4.1415957911111111E-4</v>
      </c>
      <c r="T136">
        <f>IFERROR(IF($F136="Raw",_xlfn.XLOOKUP(_xlfn.XLOOKUP(Tool_Italy!$D136,'AveragePrices&amp;Codes'!$A:$A,'AveragePrices&amp;Codes'!$B:$B),AGRIBALYSE_Raw!$B:$B,AGRIBALYSE_Raw!W:W)*$E136,_xlfn.XLOOKUP(_xlfn.XLOOKUP(Tool_Italy!$D136,'AveragePrices&amp;Codes'!$A:$A,'AveragePrices&amp;Codes'!$B:$B),AGRIBALYSE_Cooked!$C:$C,AGRIBALYSE_Cooked!X:X)*$E136),"")</f>
        <v>1.9911881161111114E-5</v>
      </c>
      <c r="U136">
        <f>IFERROR(IF($F136="Raw",_xlfn.XLOOKUP(_xlfn.XLOOKUP(Tool_Italy!$D136,'AveragePrices&amp;Codes'!$A:$A,'AveragePrices&amp;Codes'!$B:$B),AGRIBALYSE_Raw!$B:$B,AGRIBALYSE_Raw!X:X)*$E136,_xlfn.XLOOKUP(_xlfn.XLOOKUP(Tool_Italy!$D136,'AveragePrices&amp;Codes'!$A:$A,'AveragePrices&amp;Codes'!$B:$B),AGRIBALYSE_Cooked!$C:$C,AGRIBALYSE_Cooked!Y:Y)*$E136),"")</f>
        <v>2.9850033188888892E-4</v>
      </c>
      <c r="V136">
        <f>IFERROR(IF($F136="Raw",_xlfn.XLOOKUP(_xlfn.XLOOKUP(Tool_Italy!$D136,'AveragePrices&amp;Codes'!$A:$A,'AveragePrices&amp;Codes'!$B:$B),AGRIBALYSE_Raw!$B:$B,AGRIBALYSE_Raw!Y:Y)*$E136,_xlfn.XLOOKUP(_xlfn.XLOOKUP(Tool_Italy!$D136,'AveragePrices&amp;Codes'!$A:$A,'AveragePrices&amp;Codes'!$B:$B),AGRIBALYSE_Cooked!$C:$C,AGRIBALYSE_Cooked!Z:Z)*$E136),"")</f>
        <v>1.2095416944444444E-3</v>
      </c>
      <c r="W136">
        <f>IFERROR(IF($F136="Raw",_xlfn.XLOOKUP(_xlfn.XLOOKUP(Tool_Italy!$D136,'AveragePrices&amp;Codes'!$A:$A,'AveragePrices&amp;Codes'!$B:$B),AGRIBALYSE_Raw!$B:$B,AGRIBALYSE_Raw!Z:Z)*$E136,_xlfn.XLOOKUP(_xlfn.XLOOKUP(Tool_Italy!$D136,'AveragePrices&amp;Codes'!$A:$A,'AveragePrices&amp;Codes'!$B:$B),AGRIBALYSE_Cooked!$C:$C,AGRIBALYSE_Cooked!AA:AA)*$E136),"")</f>
        <v>0.86415648983333337</v>
      </c>
      <c r="X136">
        <f>IFERROR(IF($F136="Raw",_xlfn.XLOOKUP(_xlfn.XLOOKUP(Tool_Italy!$D136,'AveragePrices&amp;Codes'!$A:$A,'AveragePrices&amp;Codes'!$B:$B),AGRIBALYSE_Raw!$B:$B,AGRIBALYSE_Raw!AA:AA)*$E136,_xlfn.XLOOKUP(_xlfn.XLOOKUP(Tool_Italy!$D136,'AveragePrices&amp;Codes'!$A:$A,'AveragePrices&amp;Codes'!$B:$B),AGRIBALYSE_Cooked!$C:$C,AGRIBALYSE_Cooked!AB:AB)*$E136),"")</f>
        <v>1.0687696095555557</v>
      </c>
      <c r="Y136">
        <f>IFERROR(IF($F136="Raw",_xlfn.XLOOKUP(_xlfn.XLOOKUP(Tool_Italy!$D136,'AveragePrices&amp;Codes'!$A:$A,'AveragePrices&amp;Codes'!$B:$B),AGRIBALYSE_Raw!$B:$B,AGRIBALYSE_Raw!AB:AB)*$E136,_xlfn.XLOOKUP(_xlfn.XLOOKUP(Tool_Italy!$D136,'AveragePrices&amp;Codes'!$A:$A,'AveragePrices&amp;Codes'!$B:$B),AGRIBALYSE_Cooked!$C:$C,AGRIBALYSE_Cooked!AC:AC)*$E136),"")</f>
        <v>4.9988641649999999E-2</v>
      </c>
      <c r="Z136">
        <f>IFERROR(IF($F136="Raw",_xlfn.XLOOKUP(_xlfn.XLOOKUP(Tool_Italy!$D136,'AveragePrices&amp;Codes'!$A:$A,'AveragePrices&amp;Codes'!$B:$B),AGRIBALYSE_Raw!$B:$B,AGRIBALYSE_Raw!AC:AC)*$E136,_xlfn.XLOOKUP(_xlfn.XLOOKUP(Tool_Italy!$D136,'AveragePrices&amp;Codes'!$A:$A,'AveragePrices&amp;Codes'!$B:$B),AGRIBALYSE_Cooked!$C:$C,AGRIBALYSE_Cooked!AD:AD)*$E136),"")</f>
        <v>1.0144507776666665</v>
      </c>
      <c r="AA136">
        <f>IFERROR(IF($F136="Raw",_xlfn.XLOOKUP(_xlfn.XLOOKUP(Tool_Italy!$D136,'AveragePrices&amp;Codes'!$A:$A,'AveragePrices&amp;Codes'!$B:$B),AGRIBALYSE_Raw!$B:$B,AGRIBALYSE_Raw!AD:AD)*$E136,_xlfn.XLOOKUP(_xlfn.XLOOKUP(Tool_Italy!$D136,'AveragePrices&amp;Codes'!$A:$A,'AveragePrices&amp;Codes'!$B:$B),AGRIBALYSE_Cooked!$C:$C,AGRIBALYSE_Cooked!AE:AE)*$E136),"")</f>
        <v>4.6270014927777778E-7</v>
      </c>
      <c r="AB136" cm="1">
        <f t="array" ref="AB136">IFERROR(_xlfn.XLOOKUP(Tool_Italy!$F136&amp;$E$2,'Cooking methods'!$A:$A&amp;'Cooking methods'!$B:$B,'Cooking methods'!C:C)*$E136,"")</f>
        <v>2.6053879743333338E-2</v>
      </c>
      <c r="AC136" cm="1">
        <f t="array" ref="AC136">IFERROR(_xlfn.XLOOKUP(Tool_Italy!$F136&amp;$E$2,'Cooking methods'!$A:$A&amp;'Cooking methods'!$B:$B,'Cooking methods'!D:D)*$E136,"")</f>
        <v>1.2855671929583335E-9</v>
      </c>
      <c r="AD136" cm="1">
        <f t="array" ref="AD136">IFERROR(_xlfn.XLOOKUP(Tool_Italy!$F136&amp;$E$2,'Cooking methods'!$A:$A&amp;'Cooking methods'!$B:$B,'Cooking methods'!E:E)*$E136,"")</f>
        <v>1.6393643933333333E-3</v>
      </c>
      <c r="AE136" cm="1">
        <f t="array" ref="AE136">IFERROR(_xlfn.XLOOKUP(Tool_Italy!$F136&amp;$E$2,'Cooking methods'!$A:$A&amp;'Cooking methods'!$B:$B,'Cooking methods'!F:F)*$E136,"")</f>
        <v>5.4874053515000005E-5</v>
      </c>
      <c r="AF136" cm="1">
        <f t="array" ref="AF136">IFERROR(_xlfn.XLOOKUP(Tool_Italy!$F136&amp;$E$2,'Cooking methods'!$A:$A&amp;'Cooking methods'!$B:$B,'Cooking methods'!G:G)*$E136,"")</f>
        <v>3.3214570622666675E-10</v>
      </c>
      <c r="AG136" cm="1">
        <f t="array" ref="AG136">IFERROR(_xlfn.XLOOKUP(Tool_Italy!$F136&amp;$E$2,'Cooking methods'!$A:$A&amp;'Cooking methods'!$B:$B,'Cooking methods'!H:H)*$E136,"")</f>
        <v>1.1514901963000001E-10</v>
      </c>
      <c r="AH136" cm="1">
        <f t="array" ref="AH136">IFERROR(_xlfn.XLOOKUP(Tool_Italy!$F136&amp;$E$2,'Cooking methods'!$A:$A&amp;'Cooking methods'!$B:$B,'Cooking methods'!I:I)*$E136,"")</f>
        <v>5.7739226111666686E-11</v>
      </c>
      <c r="AI136" cm="1">
        <f t="array" ref="AI136">IFERROR(_xlfn.XLOOKUP(Tool_Italy!$F136&amp;$E$2,'Cooking methods'!$A:$A&amp;'Cooking methods'!$B:$B,'Cooking methods'!J:J)*$E136,"")</f>
        <v>6.6377759508333346E-5</v>
      </c>
      <c r="AJ136" cm="1">
        <f t="array" ref="AJ136">IFERROR(_xlfn.XLOOKUP(Tool_Italy!$F136&amp;$E$2,'Cooking methods'!$A:$A&amp;'Cooking methods'!$B:$B,'Cooking methods'!K:K)*$E136,"")</f>
        <v>2.4642992469666669E-6</v>
      </c>
      <c r="AK136" cm="1">
        <f t="array" ref="AK136">IFERROR(_xlfn.XLOOKUP(Tool_Italy!$F136&amp;$E$2,'Cooking methods'!$A:$A&amp;'Cooking methods'!$B:$B,'Cooking methods'!L:L)*$E136,"")</f>
        <v>1.466379021666667E-5</v>
      </c>
      <c r="AL136" cm="1">
        <f t="array" ref="AL136">IFERROR(_xlfn.XLOOKUP(Tool_Italy!$F136&amp;$E$2,'Cooking methods'!$A:$A&amp;'Cooking methods'!$B:$B,'Cooking methods'!M:M)*$E136,"")</f>
        <v>1.3848790545833333E-4</v>
      </c>
      <c r="AM136" cm="1">
        <f t="array" ref="AM136">IFERROR(_xlfn.XLOOKUP(Tool_Italy!$F136&amp;$E$2,'Cooking methods'!$A:$A&amp;'Cooking methods'!$B:$B,'Cooking methods'!N:N)*$E136,"")</f>
        <v>5.8142906363333344E-2</v>
      </c>
      <c r="AN136" cm="1">
        <f t="array" ref="AN136">IFERROR(_xlfn.XLOOKUP(Tool_Italy!$F136&amp;$E$2,'Cooking methods'!$A:$A&amp;'Cooking methods'!$B:$B,'Cooking methods'!O:O)*$E136,"")</f>
        <v>6.5387369916666674E-2</v>
      </c>
      <c r="AO136" cm="1">
        <f t="array" ref="AO136">IFERROR(_xlfn.XLOOKUP(Tool_Italy!$F136&amp;$E$2,'Cooking methods'!$A:$A&amp;'Cooking methods'!$B:$B,'Cooking methods'!P:P)*$E136,"")</f>
        <v>5.3644393633333343E-3</v>
      </c>
      <c r="AP136" cm="1">
        <f t="array" ref="AP136">IFERROR(_xlfn.XLOOKUP(Tool_Italy!$F136&amp;$E$2,'Cooking methods'!$A:$A&amp;'Cooking methods'!$B:$B,'Cooking methods'!Q:Q)*$E136,"")</f>
        <v>0.41194256956666664</v>
      </c>
      <c r="AQ136" cm="1">
        <f t="array" ref="AQ136">IFERROR(_xlfn.XLOOKUP(Tool_Italy!$F136&amp;$E$2,'Cooking methods'!$A:$A&amp;'Cooking methods'!$B:$B,'Cooking methods'!R:R)*$E136,"")</f>
        <v>5.0293096547666678E-8</v>
      </c>
      <c r="AR136" cm="1">
        <f t="array" ref="AR136">IFERROR(_xlfn.XLOOKUP(Tool_Italy!$G136&amp;$E$2,'Waste management'!$A:$A&amp;'Waste management'!$B:$B,'Waste management'!C:C)*$E136,"")</f>
        <v>5.6647349999999997E-3</v>
      </c>
      <c r="AS136" cm="1">
        <f t="array" ref="AS136">IFERROR(_xlfn.XLOOKUP(Tool_Italy!$G136&amp;$E$2,'Waste management'!$A:$A&amp;'Waste management'!$B:$B,'Waste management'!D:D)*$E136,"")</f>
        <v>4.0702465500000004E-11</v>
      </c>
      <c r="AT136" cm="1">
        <f t="array" ref="AT136">IFERROR(_xlfn.XLOOKUP(Tool_Italy!$G136&amp;$E$2,'Waste management'!$A:$A&amp;'Waste management'!$B:$B,'Waste management'!E:E)*$E136,"")</f>
        <v>8.6680000000000004E-5</v>
      </c>
      <c r="AU136" cm="1">
        <f t="array" ref="AU136">IFERROR(_xlfn.XLOOKUP(Tool_Italy!$G136&amp;$E$2,'Waste management'!$A:$A&amp;'Waste management'!$B:$B,'Waste management'!F:F)*$E136,"")</f>
        <v>1.2805E-5</v>
      </c>
      <c r="AV136" cm="1">
        <f t="array" ref="AV136">IFERROR(_xlfn.XLOOKUP(Tool_Italy!$G136&amp;$E$2,'Waste management'!$A:$A&amp;'Waste management'!$B:$B,'Waste management'!G:G)*$E136,"")</f>
        <v>1.1446291000000001E-9</v>
      </c>
      <c r="AW136" cm="1">
        <f t="array" ref="AW136">IFERROR(_xlfn.XLOOKUP(Tool_Italy!$G136&amp;$E$2,'Waste management'!$A:$A&amp;'Waste management'!$B:$B,'Waste management'!H:H)*$E136,"")</f>
        <v>3.7401533499999998E-11</v>
      </c>
      <c r="AX136" cm="1">
        <f t="array" ref="AX136">IFERROR(_xlfn.XLOOKUP(Tool_Italy!$G136&amp;$E$2,'Waste management'!$A:$A&amp;'Waste management'!$B:$B,'Waste management'!I:I)*$E136,"")</f>
        <v>2.6726103500000001E-11</v>
      </c>
      <c r="AY136" cm="1">
        <f t="array" ref="AY136">IFERROR(_xlfn.XLOOKUP(Tool_Italy!$G136&amp;$E$2,'Waste management'!$A:$A&amp;'Waste management'!$B:$B,'Waste management'!J:J)*$E136,"")</f>
        <v>2.1768500000000001E-4</v>
      </c>
      <c r="AZ136" cm="1">
        <f t="array" ref="AZ136">IFERROR(_xlfn.XLOOKUP(Tool_Italy!$G136&amp;$E$2,'Waste management'!$A:$A&amp;'Waste management'!$B:$B,'Waste management'!K:K)*$E136,"")</f>
        <v>3.4983555500000004E-7</v>
      </c>
      <c r="BA136" cm="1">
        <f t="array" ref="BA136">IFERROR(_xlfn.XLOOKUP(Tool_Italy!$G136&amp;$E$2,'Waste management'!$A:$A&amp;'Waste management'!$B:$B,'Waste management'!L:L)*$E136,"")</f>
        <v>9.5903736999999996E-6</v>
      </c>
      <c r="BB136" cm="1">
        <f t="array" ref="BB136">IFERROR(_xlfn.XLOOKUP(Tool_Italy!$G136&amp;$E$2,'Waste management'!$A:$A&amp;'Waste management'!$B:$B,'Waste management'!M:M)*$E136,"")</f>
        <v>9.6037500000000007E-4</v>
      </c>
      <c r="BC136" cm="1">
        <f t="array" ref="BC136">IFERROR(_xlfn.XLOOKUP(Tool_Italy!$G136&amp;$E$2,'Waste management'!$A:$A&amp;'Waste management'!$B:$B,'Waste management'!N:N)*$E136,"")</f>
        <v>0.82494538000000006</v>
      </c>
      <c r="BD136" cm="1">
        <f t="array" ref="BD136">IFERROR(_xlfn.XLOOKUP(Tool_Italy!$G136&amp;$E$2,'Waste management'!$A:$A&amp;'Waste management'!$B:$B,'Waste management'!O:O)*$E136,"")</f>
        <v>5.3641129999999995E-2</v>
      </c>
      <c r="BE136" cm="1">
        <f t="array" ref="BE136">IFERROR(_xlfn.XLOOKUP(Tool_Italy!$G136&amp;$E$2,'Waste management'!$A:$A&amp;'Waste management'!$B:$B,'Waste management'!P:P)*$E136,"")</f>
        <v>1.12684E-3</v>
      </c>
      <c r="BF136" cm="1">
        <f t="array" ref="BF136">IFERROR(_xlfn.XLOOKUP(Tool_Italy!$G136&amp;$E$2,'Waste management'!$A:$A&amp;'Waste management'!$B:$B,'Waste management'!Q:Q)*$E136,"")</f>
        <v>3.5471820000000001E-2</v>
      </c>
      <c r="BG136" cm="1">
        <f t="array" ref="BG136">IFERROR(_xlfn.XLOOKUP(Tool_Italy!$G136&amp;$E$2,'Waste management'!$A:$A&amp;'Waste management'!$B:$B,'Waste management'!R:R)*$E136,"")</f>
        <v>1.10147625E-8</v>
      </c>
      <c r="BH136">
        <f>IFERROR((L136+AR136+AB136)*_xlfn.XLOOKUP(Tool_Italy!BH$4,Monetization_Factors!$A:$A,Monetization_Factors!$D:$D),"")</f>
        <v>1.4313799572817953E-2</v>
      </c>
      <c r="BI136">
        <f>IFERROR((M136+AS136+AC136)*_xlfn.XLOOKUP(Tool_Italy!BI$4,Monetization_Factors!$A:$A,Monetization_Factors!$D:$D),"")</f>
        <v>1.3442496460620974E-7</v>
      </c>
      <c r="BJ136">
        <f>IFERROR((N136+AT136+AD136)*_xlfn.XLOOKUP(Tool_Italy!BJ$4,Monetization_Factors!$A:$A,Monetization_Factors!$D:$D),"")</f>
        <v>1.4669908814088638E-5</v>
      </c>
      <c r="BK136">
        <f>IFERROR((O136+AU136+AE136)*_xlfn.XLOOKUP(Tool_Italy!BK$4,Monetization_Factors!$A:$A,Monetization_Factors!$D:$D),"")</f>
        <v>5.6926617830829935E-4</v>
      </c>
      <c r="BL136">
        <f>IFERROR((P136+AV136+AF136)*_xlfn.XLOOKUP(Tool_Italy!BL$4,Monetization_Factors!$A:$A,Monetization_Factors!$D:$D),"")</f>
        <v>5.736720377460639E-3</v>
      </c>
      <c r="BM136">
        <f>IFERROR((Q136+AW136+AG136)*_xlfn.XLOOKUP(Tool_Italy!BM$4,Monetization_Factors!$A:$A,Monetization_Factors!$D:$D),"")</f>
        <v>3.5721783439605204E-4</v>
      </c>
      <c r="BN136">
        <f>IFERROR((R136+AX136+AH136)*_xlfn.XLOOKUP(Tool_Italy!BN$4,Monetization_Factors!$A:$A,Monetization_Factors!$D:$D),"")</f>
        <v>1.3557450590838928E-4</v>
      </c>
      <c r="BO136">
        <f>IFERROR((S136+AY136+AI136)*_xlfn.XLOOKUP(Tool_Italy!BO$4,Monetization_Factors!$A:$A,Monetization_Factors!$D:$D),"")</f>
        <v>3.0570929692609519E-4</v>
      </c>
      <c r="BP136">
        <f>IFERROR((T136+AZ136+AJ136)*_xlfn.XLOOKUP(Tool_Italy!BP$4,Monetization_Factors!$A:$A,Monetization_Factors!$D:$D),"")</f>
        <v>5.5437646052051996E-5</v>
      </c>
      <c r="BQ136">
        <f>IFERROR((U136+BA136+AK136)*_xlfn.XLOOKUP(Tool_Italy!BQ$4,Monetization_Factors!$A:$A,Monetization_Factors!$D:$D),"")</f>
        <v>1.3202826485380565E-3</v>
      </c>
      <c r="BR136" t="str">
        <f>IFERROR((V136+BB136+AL136)*_xlfn.XLOOKUP(Tool_Italy!BR$4,Monetization_Factors!$A:$A,Monetization_Factors!$D:$D),"")</f>
        <v/>
      </c>
      <c r="BS136">
        <f>IFERROR((W136+BC136+AM136)*_xlfn.XLOOKUP(Tool_Italy!BS$4,Monetization_Factors!$A:$A,Monetization_Factors!$D:$D),"")</f>
        <v>8.5025699715166077E-5</v>
      </c>
      <c r="BT136">
        <f>IFERROR((X136+BD136+AN136)*_xlfn.XLOOKUP(Tool_Italy!BT$4,Monetization_Factors!$A:$A,Monetization_Factors!$D:$D),"")</f>
        <v>2.6449014493646841E-4</v>
      </c>
      <c r="BU136">
        <f>IFERROR((Y136+BE136+AO136)*_xlfn.XLOOKUP(Tool_Italy!BU$4,Monetization_Factors!$A:$A,Monetization_Factors!$D:$D),"")</f>
        <v>3.5892578223739195E-4</v>
      </c>
      <c r="BV136">
        <f>IFERROR((Z136+BF136+AP136)*_xlfn.XLOOKUP(Tool_Italy!BV$4,Monetization_Factors!$A:$A,Monetization_Factors!$D:$D),"")</f>
        <v>2.4139491188202556E-3</v>
      </c>
      <c r="BW136">
        <f>IFERROR((AA136+BG136+AQ136)*_xlfn.XLOOKUP(Tool_Italy!BW$4,Monetization_Factors!$A:$A,Monetization_Factors!$D:$D),"")</f>
        <v>1.0947154766516744E-6</v>
      </c>
      <c r="BX136" s="38" cm="1">
        <f t="array" ref="BX136">IFERROR(_xlfn.IFS(I136&lt;&gt;0,I136*E136,I136="",J136*E136),"")</f>
        <v>6.7221324999999998E-2</v>
      </c>
      <c r="BY136" s="38">
        <f t="shared" si="104"/>
        <v>2.4612015206834106E-2</v>
      </c>
      <c r="BZ136" s="38">
        <f t="shared" ref="BZ136:BZ188" si="106">IFERROR(BY136+BX136,BY136)</f>
        <v>9.1833340206834105E-2</v>
      </c>
      <c r="CA136" s="38">
        <f t="shared" si="105"/>
        <v>4.7330798474680976E-5</v>
      </c>
      <c r="CB136">
        <f t="shared" si="102"/>
        <v>0.11002078261000002</v>
      </c>
      <c r="CC136">
        <f t="shared" si="72"/>
        <v>3.3580185423472222E-9</v>
      </c>
      <c r="CD136">
        <f t="shared" si="73"/>
        <v>9.6121540200000011E-3</v>
      </c>
      <c r="CE136">
        <f t="shared" si="74"/>
        <v>3.760825206816667E-4</v>
      </c>
      <c r="CF136">
        <f t="shared" si="75"/>
        <v>5.746639157893333E-9</v>
      </c>
      <c r="CG136">
        <f t="shared" si="76"/>
        <v>1.720196987018889E-9</v>
      </c>
      <c r="CH136">
        <f t="shared" si="77"/>
        <v>1.1792765330055557E-10</v>
      </c>
      <c r="CI136">
        <f t="shared" si="78"/>
        <v>6.9822233861944441E-4</v>
      </c>
      <c r="CJ136">
        <f t="shared" si="79"/>
        <v>2.2726015963077779E-5</v>
      </c>
      <c r="CK136">
        <f t="shared" si="80"/>
        <v>3.2275449580555559E-4</v>
      </c>
      <c r="CL136">
        <f t="shared" si="81"/>
        <v>2.3084045999027776E-3</v>
      </c>
      <c r="CM136">
        <f t="shared" si="82"/>
        <v>1.7472447761966667</v>
      </c>
      <c r="CN136">
        <f t="shared" si="83"/>
        <v>1.1877981094722223</v>
      </c>
      <c r="CO136">
        <f t="shared" si="84"/>
        <v>5.647992101333333E-2</v>
      </c>
      <c r="CP136">
        <f t="shared" si="85"/>
        <v>1.4618651672333332</v>
      </c>
      <c r="CQ136">
        <f t="shared" si="86"/>
        <v>5.2400800832544448E-7</v>
      </c>
      <c r="CR136">
        <f t="shared" si="103"/>
        <v>2.1157842809615388E-4</v>
      </c>
      <c r="CS136">
        <f t="shared" si="87"/>
        <v>6.4577279660523508E-12</v>
      </c>
      <c r="CT136">
        <f t="shared" si="88"/>
        <v>1.8484911576923078E-5</v>
      </c>
      <c r="CU136">
        <f t="shared" si="89"/>
        <v>7.2323561669551288E-7</v>
      </c>
      <c r="CV136">
        <f t="shared" si="90"/>
        <v>1.1051229149794871E-11</v>
      </c>
      <c r="CW136">
        <f t="shared" si="91"/>
        <v>3.3080711288824787E-12</v>
      </c>
      <c r="CX136">
        <f t="shared" si="92"/>
        <v>2.2678394865491456E-13</v>
      </c>
      <c r="CY136">
        <f t="shared" si="93"/>
        <v>1.3427352665758546E-6</v>
      </c>
      <c r="CZ136">
        <f t="shared" si="94"/>
        <v>4.3703876852072653E-8</v>
      </c>
      <c r="DA136">
        <f t="shared" si="95"/>
        <v>6.2068172270299152E-7</v>
      </c>
      <c r="DB136">
        <f t="shared" si="96"/>
        <v>4.4392396151976492E-6</v>
      </c>
      <c r="DC136">
        <f t="shared" si="97"/>
        <v>3.360086108070513E-3</v>
      </c>
      <c r="DD136">
        <f t="shared" si="98"/>
        <v>2.2842271336004274E-3</v>
      </c>
      <c r="DE136">
        <f t="shared" si="99"/>
        <v>1.0861523271794871E-4</v>
      </c>
      <c r="DF136">
        <f t="shared" si="100"/>
        <v>2.8112791677564098E-3</v>
      </c>
      <c r="DG136">
        <f t="shared" si="101"/>
        <v>1.0077077083181625E-9</v>
      </c>
      <c r="DH136" s="5">
        <f>IFERROR(((((L136+AB136)*(1/$H136))+AR136)/$F$2)/($B$2*('CAR.CAP_per person'!B$2)/(_xlfn.XLOOKUP($E$2,EU_countries_GDP!$A$2:$A$29,EU_countries_GDP!$E$2:$E$29))),"")</f>
        <v>1.0114475315277205E-2</v>
      </c>
      <c r="DI136" s="5">
        <f>IFERROR(((((M136+AC136)*(1/$H136))+AS136)/$F$2)/($B$2*('CAR.CAP_per person'!C$2)/(_xlfn.XLOOKUP($E$2,EU_countries_GDP!$A$2:$A$29,EU_countries_GDP!$E$2:$E$29))),"")</f>
        <v>4.0323359153700249E-6</v>
      </c>
      <c r="DJ136" s="5">
        <f>IFERROR(((((N136+AD136)*(1/$H136))+AT136)/$F$2)/($B$2*('CAR.CAP_per person'!D$2)/(_xlfn.XLOOKUP($E$2,EU_countries_GDP!$A$2:$A$29,EU_countries_GDP!$E$2:$E$29))),"")</f>
        <v>1.1845927616641827E-5</v>
      </c>
      <c r="DK136" s="5">
        <f>IFERROR(((((O136+AE136)*(1/$H136))+AU136)/$F$2)/($B$2*('CAR.CAP_per person'!E$2)/(_xlfn.XLOOKUP($E$2,EU_countries_GDP!$A$2:$A$29,EU_countries_GDP!$E$2:$E$29))),"")</f>
        <v>5.8798695354563674E-4</v>
      </c>
      <c r="DL136" s="5">
        <f>IFERROR(((((P136+AF136)*(1/$H136))+AV136)/$F$2)/($B$2*('CAR.CAP_per person'!F$2)/(_xlfn.XLOOKUP($E$2,EU_countries_GDP!$A$2:$A$29,EU_countries_GDP!$E$2:$E$29))),"")</f>
        <v>6.0687394090987662E-3</v>
      </c>
      <c r="DM136" s="5">
        <f>IFERROR(((((Q136+AG136)*(1/$H136))+AW136)/$F$2)/($B$2*('CAR.CAP_per person'!G$2)/(_xlfn.XLOOKUP($E$2,EU_countries_GDP!$A$2:$A$29,EU_countries_GDP!$E$2:$E$29))),"")</f>
        <v>1.1497229432313745E-3</v>
      </c>
      <c r="DN136" s="5">
        <f>IFERROR(((((R136+AH136)*(1/$H136))+AX136)/$F$2)/($B$2*('CAR.CAP_per person'!H$2)/(_xlfn.XLOOKUP($E$2,EU_countries_GDP!$A$2:$A$29,EU_countries_GDP!$E$2:$E$29))),"")</f>
        <v>1.525676339397818E-5</v>
      </c>
      <c r="DO136" s="5">
        <f>IFERROR(((((S136+AI136)*(1/$H136))+AY136)/$F$2)/($B$2*('CAR.CAP_per person'!I$2)/(_xlfn.XLOOKUP($E$2,EU_countries_GDP!$A$2:$A$29,EU_countries_GDP!$E$2:$E$29))),"")</f>
        <v>3.3704185596442212E-4</v>
      </c>
      <c r="DP136" s="5">
        <f>IFERROR(((((T136+AJ136)*(1/$H136))+AZ136)/$F$2)/($B$2*('CAR.CAP_per person'!J$2)/(_xlfn.XLOOKUP($E$2,EU_countries_GDP!$A$2:$A$29,EU_countries_GDP!$E$2:$E$29))),"")</f>
        <v>2.5270389701606603E-3</v>
      </c>
      <c r="DQ136" s="5">
        <f>IFERROR(((((U136+AK136)*(1/$H136))+BA136)/$F$2)/($B$2*('CAR.CAP_per person'!K$2)/(_xlfn.XLOOKUP($E$2,EU_countries_GDP!$A$2:$A$29,EU_countries_GDP!$E$2:$E$29))),"")</f>
        <v>1.026952928465602E-3</v>
      </c>
      <c r="DR136" s="5">
        <f>IFERROR(((((V136+AL136)*(1/$H136))+BB136)/$F$2)/($B$2*('CAR.CAP_per person'!L$2)/(_xlfn.XLOOKUP($E$2,EU_countries_GDP!$A$2:$A$29,EU_countries_GDP!$E$2:$E$29))),"")</f>
        <v>1.6072353929384343E-4</v>
      </c>
      <c r="DS136" s="5">
        <f>IFERROR(((((W136+AM136)*(1/$H136))+BC136)/$F$2)/($B$2*('CAR.CAP_per person'!M$2)/(_xlfn.XLOOKUP($E$2,EU_countries_GDP!$A$2:$A$29,EU_countries_GDP!$E$2:$E$29))),"")</f>
        <v>5.2716964113893776E-3</v>
      </c>
      <c r="DT136" s="5">
        <f>IFERROR(((((X136+AN136)*(1/$H136))+BD136)/$F$2)/($B$2*('CAR.CAP_per person'!N$2)/(_xlfn.XLOOKUP($E$2,EU_countries_GDP!$A$2:$A$29,EU_countries_GDP!$E$2:$E$29))),"")</f>
        <v>5.8778738668792317E-2</v>
      </c>
      <c r="DU136" s="5">
        <f>IFERROR(((((Y136+AO136)*(1/$H136))+BE136)/$F$2)/($B$2*('CAR.CAP_per person'!O$2)/(_xlfn.XLOOKUP($E$2,EU_countries_GDP!$A$2:$A$29,EU_countries_GDP!$E$2:$E$29))),"")</f>
        <v>1.9981548557704713E-4</v>
      </c>
      <c r="DV136" s="5">
        <f>IFERROR(((((Z136+AP136)*(1/$H136))+BF136)/$F$2)/($B$2*('CAR.CAP_per person'!P$2)/(_xlfn.XLOOKUP($E$2,EU_countries_GDP!$A$2:$A$29,EU_countries_GDP!$E$2:$E$29))),"")</f>
        <v>4.1827295856322402E-3</v>
      </c>
      <c r="DW136" s="5">
        <f>IFERROR(((((AA136+AQ136)*(1/$H136))+BG136)/$F$2)/($B$2*('CAR.CAP_per person'!Q$2)/(_xlfn.XLOOKUP($E$2,EU_countries_GDP!$A$2:$A$29,EU_countries_GDP!$E$2:$E$29))),"")</f>
        <v>1.5318183884918961E-3</v>
      </c>
    </row>
    <row r="137" spans="1:127">
      <c r="A137" t="s">
        <v>234</v>
      </c>
      <c r="B137" t="str">
        <f>_xlfn.XLOOKUP(D137,Table5[Ingredient],Table5[Category],"",FALSE)</f>
        <v>Vegetables</v>
      </c>
      <c r="C137" s="33" t="s">
        <v>257</v>
      </c>
      <c r="D137" s="33" t="s">
        <v>203</v>
      </c>
      <c r="E137" s="33">
        <v>9.8500000000000004E-2</v>
      </c>
      <c r="F137" s="33" t="s">
        <v>182</v>
      </c>
      <c r="G137" s="33" t="s">
        <v>180</v>
      </c>
      <c r="H137" s="91">
        <f>Dataset_IT!M42</f>
        <v>0.16518530940801607</v>
      </c>
      <c r="I137" s="33"/>
      <c r="J137" s="37">
        <f>IFERROR(INDEX('AveragePrices&amp;Codes'!G:AG, MATCH($D137, 'AveragePrices&amp;Codes'!$A:$A, 0), MATCH(Tool_Italy!$E$2, 'AveragePrices&amp;Codes'!$G$1:$AG$1, 0)),"")</f>
        <v>0.63722458418584826</v>
      </c>
      <c r="K137" s="37">
        <f>IFERROR(E137/(_xlfn.XLOOKUP(A137,Dataset_IT!$Q$2:$Q$9,Dataset_IT!$R$2:$R$9)),"")</f>
        <v>1.5153846153846155E-3</v>
      </c>
      <c r="L137">
        <f>IFERROR(IF($F137="Raw",_xlfn.XLOOKUP(_xlfn.XLOOKUP(Tool_Italy!$D137,'AveragePrices&amp;Codes'!$A:$A,'AveragePrices&amp;Codes'!$B:$B),AGRIBALYSE_Raw!$B:$B,AGRIBALYSE_Raw!O:O)*$E137,_xlfn.XLOOKUP(_xlfn.XLOOKUP(Tool_Italy!$D137,'AveragePrices&amp;Codes'!$A:$A,'AveragePrices&amp;Codes'!$B:$B),AGRIBALYSE_Cooked!$C:$C,AGRIBALYSE_Cooked!P:P)*$E137),"")</f>
        <v>4.6094959633333328E-2</v>
      </c>
      <c r="M137">
        <f>IFERROR(IF($F137="Raw",_xlfn.XLOOKUP(_xlfn.XLOOKUP(Tool_Italy!$D137,'AveragePrices&amp;Codes'!$A:$A,'AveragePrices&amp;Codes'!$B:$B),AGRIBALYSE_Raw!$B:$B,AGRIBALYSE_Raw!P:P)*$E137,_xlfn.XLOOKUP(_xlfn.XLOOKUP(Tool_Italy!$D137,'AveragePrices&amp;Codes'!$A:$A,'AveragePrices&amp;Codes'!$B:$B),AGRIBALYSE_Cooked!$C:$C,AGRIBALYSE_Cooked!Q:Q)*$E137),"")</f>
        <v>2.1669405716666666E-9</v>
      </c>
      <c r="N137">
        <f>IFERROR(IF($F137="Raw",_xlfn.XLOOKUP(_xlfn.XLOOKUP(Tool_Italy!$D137,'AveragePrices&amp;Codes'!$A:$A,'AveragePrices&amp;Codes'!$B:$B),AGRIBALYSE_Raw!$B:$B,AGRIBALYSE_Raw!Q:Q)*$E137,_xlfn.XLOOKUP(_xlfn.XLOOKUP(Tool_Italy!$D137,'AveragePrices&amp;Codes'!$A:$A,'AveragePrices&amp;Codes'!$B:$B),AGRIBALYSE_Cooked!$C:$C,AGRIBALYSE_Cooked!R:R)*$E137),"")</f>
        <v>7.4867811050000005E-3</v>
      </c>
      <c r="O137">
        <f>IFERROR(IF($F137="Raw",_xlfn.XLOOKUP(_xlfn.XLOOKUP(Tool_Italy!$D137,'AveragePrices&amp;Codes'!$A:$A,'AveragePrices&amp;Codes'!$B:$B),AGRIBALYSE_Raw!$B:$B,AGRIBALYSE_Raw!R:R)*$E137,_xlfn.XLOOKUP(_xlfn.XLOOKUP(Tool_Italy!$D137,'AveragePrices&amp;Codes'!$A:$A,'AveragePrices&amp;Codes'!$B:$B),AGRIBALYSE_Cooked!$C:$C,AGRIBALYSE_Cooked!S:S)*$E137),"")</f>
        <v>1.8604672338888887E-4</v>
      </c>
      <c r="P137">
        <f>IFERROR(IF($F137="Raw",_xlfn.XLOOKUP(_xlfn.XLOOKUP(Tool_Italy!$D137,'AveragePrices&amp;Codes'!$A:$A,'AveragePrices&amp;Codes'!$B:$B),AGRIBALYSE_Raw!$B:$B,AGRIBALYSE_Raw!S:S)*$E137,_xlfn.XLOOKUP(_xlfn.XLOOKUP(Tool_Italy!$D137,'AveragePrices&amp;Codes'!$A:$A,'AveragePrices&amp;Codes'!$B:$B),AGRIBALYSE_Cooked!$C:$C,AGRIBALYSE_Cooked!T:T)*$E137),"")</f>
        <v>3.067480652222222E-9</v>
      </c>
      <c r="Q137">
        <f>IFERROR(IF($F137="Raw",_xlfn.XLOOKUP(_xlfn.XLOOKUP(Tool_Italy!$D137,'AveragePrices&amp;Codes'!$A:$A,'AveragePrices&amp;Codes'!$B:$B),AGRIBALYSE_Raw!$B:$B,AGRIBALYSE_Raw!T:T)*$E137,_xlfn.XLOOKUP(_xlfn.XLOOKUP(Tool_Italy!$D137,'AveragePrices&amp;Codes'!$A:$A,'AveragePrices&amp;Codes'!$B:$B),AGRIBALYSE_Cooked!$C:$C,AGRIBALYSE_Cooked!U:U)*$E137),"")</f>
        <v>8.5744657133333335E-10</v>
      </c>
      <c r="R137">
        <f>IFERROR(IF($F137="Raw",_xlfn.XLOOKUP(_xlfn.XLOOKUP(Tool_Italy!$D137,'AveragePrices&amp;Codes'!$A:$A,'AveragePrices&amp;Codes'!$B:$B),AGRIBALYSE_Raw!$B:$B,AGRIBALYSE_Raw!U:U)*$E137,_xlfn.XLOOKUP(_xlfn.XLOOKUP(Tool_Italy!$D137,'AveragePrices&amp;Codes'!$A:$A,'AveragePrices&amp;Codes'!$B:$B),AGRIBALYSE_Cooked!$C:$C,AGRIBALYSE_Cooked!V:V)*$E137),"")</f>
        <v>3.2390398533333335E-11</v>
      </c>
      <c r="S137">
        <f>IFERROR(IF($F137="Raw",_xlfn.XLOOKUP(_xlfn.XLOOKUP(Tool_Italy!$D137,'AveragePrices&amp;Codes'!$A:$A,'AveragePrices&amp;Codes'!$B:$B),AGRIBALYSE_Raw!$B:$B,AGRIBALYSE_Raw!V:V)*$E137,_xlfn.XLOOKUP(_xlfn.XLOOKUP(Tool_Italy!$D137,'AveragePrices&amp;Codes'!$A:$A,'AveragePrices&amp;Codes'!$B:$B),AGRIBALYSE_Cooked!$C:$C,AGRIBALYSE_Cooked!W:W)*$E137),"")</f>
        <v>2.6110884538888891E-4</v>
      </c>
      <c r="T137">
        <f>IFERROR(IF($F137="Raw",_xlfn.XLOOKUP(_xlfn.XLOOKUP(Tool_Italy!$D137,'AveragePrices&amp;Codes'!$A:$A,'AveragePrices&amp;Codes'!$B:$B),AGRIBALYSE_Raw!$B:$B,AGRIBALYSE_Raw!W:W)*$E137,_xlfn.XLOOKUP(_xlfn.XLOOKUP(Tool_Italy!$D137,'AveragePrices&amp;Codes'!$A:$A,'AveragePrices&amp;Codes'!$B:$B),AGRIBALYSE_Cooked!$C:$C,AGRIBALYSE_Cooked!X:X)*$E137),"")</f>
        <v>7.1393231211111111E-6</v>
      </c>
      <c r="U137">
        <f>IFERROR(IF($F137="Raw",_xlfn.XLOOKUP(_xlfn.XLOOKUP(Tool_Italy!$D137,'AveragePrices&amp;Codes'!$A:$A,'AveragePrices&amp;Codes'!$B:$B),AGRIBALYSE_Raw!$B:$B,AGRIBALYSE_Raw!X:X)*$E137,_xlfn.XLOOKUP(_xlfn.XLOOKUP(Tool_Italy!$D137,'AveragePrices&amp;Codes'!$A:$A,'AveragePrices&amp;Codes'!$B:$B),AGRIBALYSE_Cooked!$C:$C,AGRIBALYSE_Cooked!Y:Y)*$E137),"")</f>
        <v>2.4935456677777784E-4</v>
      </c>
      <c r="V137">
        <f>IFERROR(IF($F137="Raw",_xlfn.XLOOKUP(_xlfn.XLOOKUP(Tool_Italy!$D137,'AveragePrices&amp;Codes'!$A:$A,'AveragePrices&amp;Codes'!$B:$B),AGRIBALYSE_Raw!$B:$B,AGRIBALYSE_Raw!Y:Y)*$E137,_xlfn.XLOOKUP(_xlfn.XLOOKUP(Tool_Italy!$D137,'AveragePrices&amp;Codes'!$A:$A,'AveragePrices&amp;Codes'!$B:$B),AGRIBALYSE_Cooked!$C:$C,AGRIBALYSE_Cooked!Z:Z)*$E137),"")</f>
        <v>9.445144424444445E-4</v>
      </c>
      <c r="W137">
        <f>IFERROR(IF($F137="Raw",_xlfn.XLOOKUP(_xlfn.XLOOKUP(Tool_Italy!$D137,'AveragePrices&amp;Codes'!$A:$A,'AveragePrices&amp;Codes'!$B:$B),AGRIBALYSE_Raw!$B:$B,AGRIBALYSE_Raw!Z:Z)*$E137,_xlfn.XLOOKUP(_xlfn.XLOOKUP(Tool_Italy!$D137,'AveragePrices&amp;Codes'!$A:$A,'AveragePrices&amp;Codes'!$B:$B),AGRIBALYSE_Cooked!$C:$C,AGRIBALYSE_Cooked!AA:AA)*$E137),"")</f>
        <v>0.60957023783333342</v>
      </c>
      <c r="X137">
        <f>IFERROR(IF($F137="Raw",_xlfn.XLOOKUP(_xlfn.XLOOKUP(Tool_Italy!$D137,'AveragePrices&amp;Codes'!$A:$A,'AveragePrices&amp;Codes'!$B:$B),AGRIBALYSE_Raw!$B:$B,AGRIBALYSE_Raw!AA:AA)*$E137,_xlfn.XLOOKUP(_xlfn.XLOOKUP(Tool_Italy!$D137,'AveragePrices&amp;Codes'!$A:$A,'AveragePrices&amp;Codes'!$B:$B),AGRIBALYSE_Cooked!$C:$C,AGRIBALYSE_Cooked!AB:AB)*$E137),"")</f>
        <v>1.9252143483333333</v>
      </c>
      <c r="Y137">
        <f>IFERROR(IF($F137="Raw",_xlfn.XLOOKUP(_xlfn.XLOOKUP(Tool_Italy!$D137,'AveragePrices&amp;Codes'!$A:$A,'AveragePrices&amp;Codes'!$B:$B),AGRIBALYSE_Raw!$B:$B,AGRIBALYSE_Raw!AB:AB)*$E137,_xlfn.XLOOKUP(_xlfn.XLOOKUP(Tool_Italy!$D137,'AveragePrices&amp;Codes'!$A:$A,'AveragePrices&amp;Codes'!$B:$B),AGRIBALYSE_Cooked!$C:$C,AGRIBALYSE_Cooked!AC:AC)*$E137),"")</f>
        <v>8.0545769127777778E-2</v>
      </c>
      <c r="Z137">
        <f>IFERROR(IF($F137="Raw",_xlfn.XLOOKUP(_xlfn.XLOOKUP(Tool_Italy!$D137,'AveragePrices&amp;Codes'!$A:$A,'AveragePrices&amp;Codes'!$B:$B),AGRIBALYSE_Raw!$B:$B,AGRIBALYSE_Raw!AC:AC)*$E137,_xlfn.XLOOKUP(_xlfn.XLOOKUP(Tool_Italy!$D137,'AveragePrices&amp;Codes'!$A:$A,'AveragePrices&amp;Codes'!$B:$B),AGRIBALYSE_Cooked!$C:$C,AGRIBALYSE_Cooked!AD:AD)*$E137),"")</f>
        <v>0.63348161627777777</v>
      </c>
      <c r="AA137">
        <f>IFERROR(IF($F137="Raw",_xlfn.XLOOKUP(_xlfn.XLOOKUP(Tool_Italy!$D137,'AveragePrices&amp;Codes'!$A:$A,'AveragePrices&amp;Codes'!$B:$B),AGRIBALYSE_Raw!$B:$B,AGRIBALYSE_Raw!AD:AD)*$E137,_xlfn.XLOOKUP(_xlfn.XLOOKUP(Tool_Italy!$D137,'AveragePrices&amp;Codes'!$A:$A,'AveragePrices&amp;Codes'!$B:$B),AGRIBALYSE_Cooked!$C:$C,AGRIBALYSE_Cooked!AE:AE)*$E137),"")</f>
        <v>2.6631556633333338E-7</v>
      </c>
      <c r="AB137" cm="1">
        <f t="array" ref="AB137">IFERROR(_xlfn.XLOOKUP(Tool_Italy!$F137&amp;$E$2,'Cooking methods'!$A:$A&amp;'Cooking methods'!$B:$B,'Cooking methods'!C:C)*$E137,"")</f>
        <v>2.6053879743333338E-2</v>
      </c>
      <c r="AC137" cm="1">
        <f t="array" ref="AC137">IFERROR(_xlfn.XLOOKUP(Tool_Italy!$F137&amp;$E$2,'Cooking methods'!$A:$A&amp;'Cooking methods'!$B:$B,'Cooking methods'!D:D)*$E137,"")</f>
        <v>1.2855671929583335E-9</v>
      </c>
      <c r="AD137" cm="1">
        <f t="array" ref="AD137">IFERROR(_xlfn.XLOOKUP(Tool_Italy!$F137&amp;$E$2,'Cooking methods'!$A:$A&amp;'Cooking methods'!$B:$B,'Cooking methods'!E:E)*$E137,"")</f>
        <v>1.6393643933333333E-3</v>
      </c>
      <c r="AE137" cm="1">
        <f t="array" ref="AE137">IFERROR(_xlfn.XLOOKUP(Tool_Italy!$F137&amp;$E$2,'Cooking methods'!$A:$A&amp;'Cooking methods'!$B:$B,'Cooking methods'!F:F)*$E137,"")</f>
        <v>5.4874053515000005E-5</v>
      </c>
      <c r="AF137" cm="1">
        <f t="array" ref="AF137">IFERROR(_xlfn.XLOOKUP(Tool_Italy!$F137&amp;$E$2,'Cooking methods'!$A:$A&amp;'Cooking methods'!$B:$B,'Cooking methods'!G:G)*$E137,"")</f>
        <v>3.3214570622666675E-10</v>
      </c>
      <c r="AG137" cm="1">
        <f t="array" ref="AG137">IFERROR(_xlfn.XLOOKUP(Tool_Italy!$F137&amp;$E$2,'Cooking methods'!$A:$A&amp;'Cooking methods'!$B:$B,'Cooking methods'!H:H)*$E137,"")</f>
        <v>1.1514901963000001E-10</v>
      </c>
      <c r="AH137" cm="1">
        <f t="array" ref="AH137">IFERROR(_xlfn.XLOOKUP(Tool_Italy!$F137&amp;$E$2,'Cooking methods'!$A:$A&amp;'Cooking methods'!$B:$B,'Cooking methods'!I:I)*$E137,"")</f>
        <v>5.7739226111666686E-11</v>
      </c>
      <c r="AI137" cm="1">
        <f t="array" ref="AI137">IFERROR(_xlfn.XLOOKUP(Tool_Italy!$F137&amp;$E$2,'Cooking methods'!$A:$A&amp;'Cooking methods'!$B:$B,'Cooking methods'!J:J)*$E137,"")</f>
        <v>6.6377759508333346E-5</v>
      </c>
      <c r="AJ137" cm="1">
        <f t="array" ref="AJ137">IFERROR(_xlfn.XLOOKUP(Tool_Italy!$F137&amp;$E$2,'Cooking methods'!$A:$A&amp;'Cooking methods'!$B:$B,'Cooking methods'!K:K)*$E137,"")</f>
        <v>2.4642992469666669E-6</v>
      </c>
      <c r="AK137" cm="1">
        <f t="array" ref="AK137">IFERROR(_xlfn.XLOOKUP(Tool_Italy!$F137&amp;$E$2,'Cooking methods'!$A:$A&amp;'Cooking methods'!$B:$B,'Cooking methods'!L:L)*$E137,"")</f>
        <v>1.466379021666667E-5</v>
      </c>
      <c r="AL137" cm="1">
        <f t="array" ref="AL137">IFERROR(_xlfn.XLOOKUP(Tool_Italy!$F137&amp;$E$2,'Cooking methods'!$A:$A&amp;'Cooking methods'!$B:$B,'Cooking methods'!M:M)*$E137,"")</f>
        <v>1.3848790545833333E-4</v>
      </c>
      <c r="AM137" cm="1">
        <f t="array" ref="AM137">IFERROR(_xlfn.XLOOKUP(Tool_Italy!$F137&amp;$E$2,'Cooking methods'!$A:$A&amp;'Cooking methods'!$B:$B,'Cooking methods'!N:N)*$E137,"")</f>
        <v>5.8142906363333344E-2</v>
      </c>
      <c r="AN137" cm="1">
        <f t="array" ref="AN137">IFERROR(_xlfn.XLOOKUP(Tool_Italy!$F137&amp;$E$2,'Cooking methods'!$A:$A&amp;'Cooking methods'!$B:$B,'Cooking methods'!O:O)*$E137,"")</f>
        <v>6.5387369916666674E-2</v>
      </c>
      <c r="AO137" cm="1">
        <f t="array" ref="AO137">IFERROR(_xlfn.XLOOKUP(Tool_Italy!$F137&amp;$E$2,'Cooking methods'!$A:$A&amp;'Cooking methods'!$B:$B,'Cooking methods'!P:P)*$E137,"")</f>
        <v>5.3644393633333343E-3</v>
      </c>
      <c r="AP137" cm="1">
        <f t="array" ref="AP137">IFERROR(_xlfn.XLOOKUP(Tool_Italy!$F137&amp;$E$2,'Cooking methods'!$A:$A&amp;'Cooking methods'!$B:$B,'Cooking methods'!Q:Q)*$E137,"")</f>
        <v>0.41194256956666664</v>
      </c>
      <c r="AQ137" cm="1">
        <f t="array" ref="AQ137">IFERROR(_xlfn.XLOOKUP(Tool_Italy!$F137&amp;$E$2,'Cooking methods'!$A:$A&amp;'Cooking methods'!$B:$B,'Cooking methods'!R:R)*$E137,"")</f>
        <v>5.0293096547666678E-8</v>
      </c>
      <c r="AR137" cm="1">
        <f t="array" ref="AR137">IFERROR(_xlfn.XLOOKUP(Tool_Italy!$G137&amp;$E$2,'Waste management'!$A:$A&amp;'Waste management'!$B:$B,'Waste management'!C:C)*$E137,"")</f>
        <v>5.6647349999999997E-3</v>
      </c>
      <c r="AS137" cm="1">
        <f t="array" ref="AS137">IFERROR(_xlfn.XLOOKUP(Tool_Italy!$G137&amp;$E$2,'Waste management'!$A:$A&amp;'Waste management'!$B:$B,'Waste management'!D:D)*$E137,"")</f>
        <v>4.0702465500000004E-11</v>
      </c>
      <c r="AT137" cm="1">
        <f t="array" ref="AT137">IFERROR(_xlfn.XLOOKUP(Tool_Italy!$G137&amp;$E$2,'Waste management'!$A:$A&amp;'Waste management'!$B:$B,'Waste management'!E:E)*$E137,"")</f>
        <v>8.6680000000000004E-5</v>
      </c>
      <c r="AU137" cm="1">
        <f t="array" ref="AU137">IFERROR(_xlfn.XLOOKUP(Tool_Italy!$G137&amp;$E$2,'Waste management'!$A:$A&amp;'Waste management'!$B:$B,'Waste management'!F:F)*$E137,"")</f>
        <v>1.2805E-5</v>
      </c>
      <c r="AV137" cm="1">
        <f t="array" ref="AV137">IFERROR(_xlfn.XLOOKUP(Tool_Italy!$G137&amp;$E$2,'Waste management'!$A:$A&amp;'Waste management'!$B:$B,'Waste management'!G:G)*$E137,"")</f>
        <v>1.1446291000000001E-9</v>
      </c>
      <c r="AW137" cm="1">
        <f t="array" ref="AW137">IFERROR(_xlfn.XLOOKUP(Tool_Italy!$G137&amp;$E$2,'Waste management'!$A:$A&amp;'Waste management'!$B:$B,'Waste management'!H:H)*$E137,"")</f>
        <v>3.7401533499999998E-11</v>
      </c>
      <c r="AX137" cm="1">
        <f t="array" ref="AX137">IFERROR(_xlfn.XLOOKUP(Tool_Italy!$G137&amp;$E$2,'Waste management'!$A:$A&amp;'Waste management'!$B:$B,'Waste management'!I:I)*$E137,"")</f>
        <v>2.6726103500000001E-11</v>
      </c>
      <c r="AY137" cm="1">
        <f t="array" ref="AY137">IFERROR(_xlfn.XLOOKUP(Tool_Italy!$G137&amp;$E$2,'Waste management'!$A:$A&amp;'Waste management'!$B:$B,'Waste management'!J:J)*$E137,"")</f>
        <v>2.1768500000000001E-4</v>
      </c>
      <c r="AZ137" cm="1">
        <f t="array" ref="AZ137">IFERROR(_xlfn.XLOOKUP(Tool_Italy!$G137&amp;$E$2,'Waste management'!$A:$A&amp;'Waste management'!$B:$B,'Waste management'!K:K)*$E137,"")</f>
        <v>3.4983555500000004E-7</v>
      </c>
      <c r="BA137" cm="1">
        <f t="array" ref="BA137">IFERROR(_xlfn.XLOOKUP(Tool_Italy!$G137&amp;$E$2,'Waste management'!$A:$A&amp;'Waste management'!$B:$B,'Waste management'!L:L)*$E137,"")</f>
        <v>9.5903736999999996E-6</v>
      </c>
      <c r="BB137" cm="1">
        <f t="array" ref="BB137">IFERROR(_xlfn.XLOOKUP(Tool_Italy!$G137&amp;$E$2,'Waste management'!$A:$A&amp;'Waste management'!$B:$B,'Waste management'!M:M)*$E137,"")</f>
        <v>9.6037500000000007E-4</v>
      </c>
      <c r="BC137" cm="1">
        <f t="array" ref="BC137">IFERROR(_xlfn.XLOOKUP(Tool_Italy!$G137&amp;$E$2,'Waste management'!$A:$A&amp;'Waste management'!$B:$B,'Waste management'!N:N)*$E137,"")</f>
        <v>0.82494538000000006</v>
      </c>
      <c r="BD137" cm="1">
        <f t="array" ref="BD137">IFERROR(_xlfn.XLOOKUP(Tool_Italy!$G137&amp;$E$2,'Waste management'!$A:$A&amp;'Waste management'!$B:$B,'Waste management'!O:O)*$E137,"")</f>
        <v>5.3641129999999995E-2</v>
      </c>
      <c r="BE137" cm="1">
        <f t="array" ref="BE137">IFERROR(_xlfn.XLOOKUP(Tool_Italy!$G137&amp;$E$2,'Waste management'!$A:$A&amp;'Waste management'!$B:$B,'Waste management'!P:P)*$E137,"")</f>
        <v>1.12684E-3</v>
      </c>
      <c r="BF137" cm="1">
        <f t="array" ref="BF137">IFERROR(_xlfn.XLOOKUP(Tool_Italy!$G137&amp;$E$2,'Waste management'!$A:$A&amp;'Waste management'!$B:$B,'Waste management'!Q:Q)*$E137,"")</f>
        <v>3.5471820000000001E-2</v>
      </c>
      <c r="BG137" cm="1">
        <f t="array" ref="BG137">IFERROR(_xlfn.XLOOKUP(Tool_Italy!$G137&amp;$E$2,'Waste management'!$A:$A&amp;'Waste management'!$B:$B,'Waste management'!R:R)*$E137,"")</f>
        <v>1.10147625E-8</v>
      </c>
      <c r="BH137">
        <f>IFERROR((L137+AR137+AB137)*_xlfn.XLOOKUP(Tool_Italy!BH$4,Monetization_Factors!$A:$A,Monetization_Factors!$D:$D),"")</f>
        <v>1.0123613750507288E-2</v>
      </c>
      <c r="BI137">
        <f>IFERROR((M137+AS137+AC137)*_xlfn.XLOOKUP(Tool_Italy!BI$4,Monetization_Factors!$A:$A,Monetization_Factors!$D:$D),"")</f>
        <v>1.3983682806539086E-7</v>
      </c>
      <c r="BJ137">
        <f>IFERROR((N137+AT137+AD137)*_xlfn.XLOOKUP(Tool_Italy!BJ$4,Monetization_Factors!$A:$A,Monetization_Factors!$D:$D),"")</f>
        <v>1.4060460298435866E-5</v>
      </c>
      <c r="BK137">
        <f>IFERROR((O137+AU137+AE137)*_xlfn.XLOOKUP(Tool_Italy!BK$4,Monetization_Factors!$A:$A,Monetization_Factors!$D:$D),"")</f>
        <v>3.840580069889487E-4</v>
      </c>
      <c r="BL137">
        <f>IFERROR((P137+AV137+AF137)*_xlfn.XLOOKUP(Tool_Italy!BL$4,Monetization_Factors!$A:$A,Monetization_Factors!$D:$D),"")</f>
        <v>4.536412009280775E-3</v>
      </c>
      <c r="BM137">
        <f>IFERROR((Q137+AW137+AG137)*_xlfn.XLOOKUP(Tool_Italy!BM$4,Monetization_Factors!$A:$A,Monetization_Factors!$D:$D),"")</f>
        <v>2.097370174867479E-4</v>
      </c>
      <c r="BN137">
        <f>IFERROR((R137+AX137+AH137)*_xlfn.XLOOKUP(Tool_Italy!BN$4,Monetization_Factors!$A:$A,Monetization_Factors!$D:$D),"")</f>
        <v>1.3434217643122385E-4</v>
      </c>
      <c r="BO137">
        <f>IFERROR((S137+AY137+AI137)*_xlfn.XLOOKUP(Tool_Italy!BO$4,Monetization_Factors!$A:$A,Monetization_Factors!$D:$D),"")</f>
        <v>2.3869764517522616E-4</v>
      </c>
      <c r="BP137">
        <f>IFERROR((T137+AZ137+AJ137)*_xlfn.XLOOKUP(Tool_Italy!BP$4,Monetization_Factors!$A:$A,Monetization_Factors!$D:$D),"")</f>
        <v>2.4280378849951699E-5</v>
      </c>
      <c r="BQ137">
        <f>IFERROR((U137+BA137+AK137)*_xlfn.XLOOKUP(Tool_Italy!BQ$4,Monetization_Factors!$A:$A,Monetization_Factors!$D:$D),"")</f>
        <v>1.1192434631244537E-3</v>
      </c>
      <c r="BR137" t="str">
        <f>IFERROR((V137+BB137+AL137)*_xlfn.XLOOKUP(Tool_Italy!BR$4,Monetization_Factors!$A:$A,Monetization_Factors!$D:$D),"")</f>
        <v/>
      </c>
      <c r="BS137">
        <f>IFERROR((W137+BC137+AM137)*_xlfn.XLOOKUP(Tool_Italy!BS$4,Monetization_Factors!$A:$A,Monetization_Factors!$D:$D),"")</f>
        <v>7.2636837828693278E-5</v>
      </c>
      <c r="BT137">
        <f>IFERROR((X137+BD137+AN137)*_xlfn.XLOOKUP(Tool_Italy!BT$4,Monetization_Factors!$A:$A,Monetization_Factors!$D:$D),"")</f>
        <v>4.5519695890004763E-4</v>
      </c>
      <c r="BU137">
        <f>IFERROR((Y137+BE137+AO137)*_xlfn.XLOOKUP(Tool_Italy!BU$4,Monetization_Factors!$A:$A,Monetization_Factors!$D:$D),"")</f>
        <v>5.5311410060100859E-4</v>
      </c>
      <c r="BV137">
        <f>IFERROR((Z137+BF137+AP137)*_xlfn.XLOOKUP(Tool_Italy!BV$4,Monetization_Factors!$A:$A,Monetization_Factors!$D:$D),"")</f>
        <v>1.7848622563342491E-3</v>
      </c>
      <c r="BW137">
        <f>IFERROR((AA137+BG137+AQ137)*_xlfn.XLOOKUP(Tool_Italy!BW$4,Monetization_Factors!$A:$A,Monetization_Factors!$D:$D),"")</f>
        <v>6.8444456683850359E-7</v>
      </c>
      <c r="BX137" s="38" cm="1">
        <f t="array" ref="BX137">IFERROR(_xlfn.IFS(I137&lt;&gt;0,I137*E137,I137="",J137*E137),"")</f>
        <v>6.2766621542306056E-2</v>
      </c>
      <c r="BY137" s="38">
        <f t="shared" si="104"/>
        <v>1.85318358800775E-2</v>
      </c>
      <c r="BZ137" s="38">
        <f t="shared" si="106"/>
        <v>8.1298457422383563E-2</v>
      </c>
      <c r="CA137" s="38">
        <f t="shared" si="105"/>
        <v>3.5638145923225963E-5</v>
      </c>
      <c r="CB137">
        <f t="shared" si="102"/>
        <v>7.7813574376666667E-2</v>
      </c>
      <c r="CC137">
        <f t="shared" si="72"/>
        <v>3.493210230125E-9</v>
      </c>
      <c r="CD137">
        <f t="shared" si="73"/>
        <v>9.2128254983333338E-3</v>
      </c>
      <c r="CE137">
        <f t="shared" si="74"/>
        <v>2.5372577690388888E-4</v>
      </c>
      <c r="CF137">
        <f t="shared" si="75"/>
        <v>4.5442554584488893E-9</v>
      </c>
      <c r="CG137">
        <f t="shared" si="76"/>
        <v>1.0099971244633334E-9</v>
      </c>
      <c r="CH137">
        <f t="shared" si="77"/>
        <v>1.1685572814500002E-10</v>
      </c>
      <c r="CI137">
        <f t="shared" si="78"/>
        <v>5.4517160489722227E-4</v>
      </c>
      <c r="CJ137">
        <f t="shared" si="79"/>
        <v>9.9534579230777792E-6</v>
      </c>
      <c r="CK137">
        <f t="shared" si="80"/>
        <v>2.7360873069444451E-4</v>
      </c>
      <c r="CL137">
        <f t="shared" si="81"/>
        <v>2.0433773479027776E-3</v>
      </c>
      <c r="CM137">
        <f t="shared" si="82"/>
        <v>1.4926585241966668</v>
      </c>
      <c r="CN137">
        <f t="shared" si="83"/>
        <v>2.0442428482500001</v>
      </c>
      <c r="CO137">
        <f t="shared" si="84"/>
        <v>8.7037048491111116E-2</v>
      </c>
      <c r="CP137">
        <f t="shared" si="85"/>
        <v>1.0808960058444443</v>
      </c>
      <c r="CQ137">
        <f t="shared" si="86"/>
        <v>3.2762342538100008E-7</v>
      </c>
      <c r="CR137">
        <f t="shared" si="103"/>
        <v>1.4964148918589744E-4</v>
      </c>
      <c r="CS137">
        <f t="shared" si="87"/>
        <v>6.7177119810096154E-12</v>
      </c>
      <c r="CT137">
        <f t="shared" si="88"/>
        <v>1.7716972112179488E-5</v>
      </c>
      <c r="CU137">
        <f t="shared" si="89"/>
        <v>4.8793418635363249E-7</v>
      </c>
      <c r="CV137">
        <f t="shared" si="90"/>
        <v>8.7389528047094026E-12</v>
      </c>
      <c r="CW137">
        <f t="shared" si="91"/>
        <v>1.9423021624294872E-12</v>
      </c>
      <c r="CX137">
        <f t="shared" si="92"/>
        <v>2.2472255412500003E-13</v>
      </c>
      <c r="CY137">
        <f t="shared" si="93"/>
        <v>1.0484069324946583E-6</v>
      </c>
      <c r="CZ137">
        <f t="shared" si="94"/>
        <v>1.9141265236688039E-8</v>
      </c>
      <c r="DA137">
        <f t="shared" si="95"/>
        <v>5.2617063595085487E-7</v>
      </c>
      <c r="DB137">
        <f t="shared" si="96"/>
        <v>3.9295718228899573E-6</v>
      </c>
      <c r="DC137">
        <f t="shared" si="97"/>
        <v>2.8704971619166668E-3</v>
      </c>
      <c r="DD137">
        <f t="shared" si="98"/>
        <v>3.9312362466346158E-3</v>
      </c>
      <c r="DE137">
        <f t="shared" si="99"/>
        <v>1.6737893940598292E-4</v>
      </c>
      <c r="DF137">
        <f t="shared" si="100"/>
        <v>2.07864616508547E-3</v>
      </c>
      <c r="DG137">
        <f t="shared" si="101"/>
        <v>6.3004504880961553E-10</v>
      </c>
      <c r="DH137" s="5">
        <f>IFERROR(((((L137+AB137)*(1/$H137))+AR137)/$F$2)/($B$2*('CAR.CAP_per person'!B$2)/(_xlfn.XLOOKUP($E$2,EU_countries_GDP!$A$2:$A$29,EU_countries_GDP!$E$2:$E$29))),"")</f>
        <v>7.0206059083861164E-3</v>
      </c>
      <c r="DI137" s="5">
        <f>IFERROR(((((M137+AC137)*(1/$H137))+AS137)/$F$2)/($B$2*('CAR.CAP_per person'!C$2)/(_xlfn.XLOOKUP($E$2,EU_countries_GDP!$A$2:$A$29,EU_countries_GDP!$E$2:$E$29))),"")</f>
        <v>4.1963346565968722E-6</v>
      </c>
      <c r="DJ137" s="5">
        <f>IFERROR(((((N137+AD137)*(1/$H137))+AT137)/$F$2)/($B$2*('CAR.CAP_per person'!D$2)/(_xlfn.XLOOKUP($E$2,EU_countries_GDP!$A$2:$A$29,EU_countries_GDP!$E$2:$E$29))),"")</f>
        <v>1.1350066006369425E-5</v>
      </c>
      <c r="DK137" s="5">
        <f>IFERROR(((((O137+AE137)*(1/$H137))+AU137)/$F$2)/($B$2*('CAR.CAP_per person'!E$2)/(_xlfn.XLOOKUP($E$2,EU_countries_GDP!$A$2:$A$29,EU_countries_GDP!$E$2:$E$29))),"")</f>
        <v>3.9109148912180088E-4</v>
      </c>
      <c r="DL137" s="5">
        <f>IFERROR(((((P137+AF137)*(1/$H137))+AV137)/$F$2)/($B$2*('CAR.CAP_per person'!F$2)/(_xlfn.XLOOKUP($E$2,EU_countries_GDP!$A$2:$A$29,EU_countries_GDP!$E$2:$E$29))),"")</f>
        <v>4.5457123986323679E-3</v>
      </c>
      <c r="DM137" s="5">
        <f>IFERROR(((((Q137+AG137)*(1/$H137))+AW137)/$F$2)/($B$2*('CAR.CAP_per person'!G$2)/(_xlfn.XLOOKUP($E$2,EU_countries_GDP!$A$2:$A$29,EU_countries_GDP!$E$2:$E$29))),"")</f>
        <v>6.6627367073965652E-4</v>
      </c>
      <c r="DN137" s="5">
        <f>IFERROR(((((R137+AH137)*(1/$H137))+AX137)/$F$2)/($B$2*('CAR.CAP_per person'!H$2)/(_xlfn.XLOOKUP($E$2,EU_countries_GDP!$A$2:$A$29,EU_countries_GDP!$E$2:$E$29))),"")</f>
        <v>1.5085724493147269E-5</v>
      </c>
      <c r="DO137" s="5">
        <f>IFERROR(((((S137+AI137)*(1/$H137))+AY137)/$F$2)/($B$2*('CAR.CAP_per person'!I$2)/(_xlfn.XLOOKUP($E$2,EU_countries_GDP!$A$2:$A$29,EU_countries_GDP!$E$2:$E$29))),"")</f>
        <v>2.3716783362309114E-4</v>
      </c>
      <c r="DP137" s="5">
        <f>IFERROR(((((T137+AJ137)*(1/$H137))+AZ137)/$F$2)/($B$2*('CAR.CAP_per person'!J$2)/(_xlfn.XLOOKUP($E$2,EU_countries_GDP!$A$2:$A$29,EU_countries_GDP!$E$2:$E$29))),"")</f>
        <v>1.0882943054501073E-3</v>
      </c>
      <c r="DQ137" s="5">
        <f>IFERROR(((((U137+AK137)*(1/$H137))+BA137)/$F$2)/($B$2*('CAR.CAP_per person'!K$2)/(_xlfn.XLOOKUP($E$2,EU_countries_GDP!$A$2:$A$29,EU_countries_GDP!$E$2:$E$29))),"")</f>
        <v>8.6660135342521904E-4</v>
      </c>
      <c r="DR137" s="5">
        <f>IFERROR(((((V137+AL137)*(1/$H137))+BB137)/$F$2)/($B$2*('CAR.CAP_per person'!L$2)/(_xlfn.XLOOKUP($E$2,EU_countries_GDP!$A$2:$A$29,EU_countries_GDP!$E$2:$E$29))),"")</f>
        <v>1.3245183165871678E-4</v>
      </c>
      <c r="DS137" s="5">
        <f>IFERROR(((((W137+AM137)*(1/$H137))+BC137)/$F$2)/($B$2*('CAR.CAP_per person'!M$2)/(_xlfn.XLOOKUP($E$2,EU_countries_GDP!$A$2:$A$29,EU_countries_GDP!$E$2:$E$29))),"")</f>
        <v>4.0038505016527287E-3</v>
      </c>
      <c r="DT137" s="5">
        <f>IFERROR(((((X137+AN137)*(1/$H137))+BD137)/$F$2)/($B$2*('CAR.CAP_per person'!N$2)/(_xlfn.XLOOKUP($E$2,EU_countries_GDP!$A$2:$A$29,EU_countries_GDP!$E$2:$E$29))),"")</f>
        <v>0.10282069988687333</v>
      </c>
      <c r="DU137" s="5">
        <f>IFERROR(((((Y137+AO137)*(1/$H137))+BE137)/$F$2)/($B$2*('CAR.CAP_per person'!O$2)/(_xlfn.XLOOKUP($E$2,EU_countries_GDP!$A$2:$A$29,EU_countries_GDP!$E$2:$E$29))),"")</f>
        <v>3.0975198518398255E-4</v>
      </c>
      <c r="DV137" s="5">
        <f>IFERROR(((((Z137+AP137)*(1/$H137))+BF137)/$F$2)/($B$2*('CAR.CAP_per person'!P$2)/(_xlfn.XLOOKUP($E$2,EU_countries_GDP!$A$2:$A$29,EU_countries_GDP!$E$2:$E$29))),"")</f>
        <v>3.0701529406103015E-3</v>
      </c>
      <c r="DW137" s="5">
        <f>IFERROR(((((AA137+AQ137)*(1/$H137))+BG137)/$F$2)/($B$2*('CAR.CAP_per person'!Q$2)/(_xlfn.XLOOKUP($E$2,EU_countries_GDP!$A$2:$A$29,EU_countries_GDP!$E$2:$E$29))),"")</f>
        <v>9.4747868191303794E-4</v>
      </c>
    </row>
    <row r="138" spans="1:127">
      <c r="A138" t="s">
        <v>234</v>
      </c>
      <c r="B138" t="str">
        <f>_xlfn.XLOOKUP(D138,Table5[Ingredient],Table5[Category],"",FALSE)</f>
        <v xml:space="preserve">Other </v>
      </c>
      <c r="C138" s="33" t="s">
        <v>257</v>
      </c>
      <c r="D138" s="33" t="s">
        <v>235</v>
      </c>
      <c r="E138" s="33">
        <v>4.9250000000000002E-2</v>
      </c>
      <c r="F138" s="33" t="s">
        <v>182</v>
      </c>
      <c r="G138" s="33" t="s">
        <v>180</v>
      </c>
      <c r="H138" s="91">
        <f>Dataset_IT!M43</f>
        <v>0.16518530940801607</v>
      </c>
      <c r="I138" s="33"/>
      <c r="J138" s="37">
        <f>IFERROR(INDEX('AveragePrices&amp;Codes'!G:AG, MATCH($D138, 'AveragePrices&amp;Codes'!$A:$A, 0), MATCH(Tool_Italy!$E$2, 'AveragePrices&amp;Codes'!$G$1:$AG$1, 0)),"")</f>
        <v>8.5797892143076933</v>
      </c>
      <c r="K138" s="37">
        <f>IFERROR(E138/(_xlfn.XLOOKUP(A138,Dataset_IT!$Q$2:$Q$9,Dataset_IT!$R$2:$R$9)),"")</f>
        <v>7.5769230769230774E-4</v>
      </c>
      <c r="L138">
        <f>IFERROR(IF($F138="Raw",_xlfn.XLOOKUP(_xlfn.XLOOKUP(Tool_Italy!$D138,'AveragePrices&amp;Codes'!$A:$A,'AveragePrices&amp;Codes'!$B:$B),AGRIBALYSE_Raw!$B:$B,AGRIBALYSE_Raw!O:O)*$E138,_xlfn.XLOOKUP(_xlfn.XLOOKUP(Tool_Italy!$D138,'AveragePrices&amp;Codes'!$A:$A,'AveragePrices&amp;Codes'!$B:$B),AGRIBALYSE_Cooked!$C:$C,AGRIBALYSE_Cooked!P:P)*$E138),"")</f>
        <v>8.010167750000001E-2</v>
      </c>
      <c r="M138">
        <f>IFERROR(IF($F138="Raw",_xlfn.XLOOKUP(_xlfn.XLOOKUP(Tool_Italy!$D138,'AveragePrices&amp;Codes'!$A:$A,'AveragePrices&amp;Codes'!$B:$B),AGRIBALYSE_Raw!$B:$B,AGRIBALYSE_Raw!P:P)*$E138,_xlfn.XLOOKUP(_xlfn.XLOOKUP(Tool_Italy!$D138,'AveragePrices&amp;Codes'!$A:$A,'AveragePrices&amp;Codes'!$B:$B),AGRIBALYSE_Cooked!$C:$C,AGRIBALYSE_Cooked!Q:Q)*$E138),"")</f>
        <v>4.9447359525000004E-9</v>
      </c>
      <c r="N138">
        <f>IFERROR(IF($F138="Raw",_xlfn.XLOOKUP(_xlfn.XLOOKUP(Tool_Italy!$D138,'AveragePrices&amp;Codes'!$A:$A,'AveragePrices&amp;Codes'!$B:$B),AGRIBALYSE_Raw!$B:$B,AGRIBALYSE_Raw!Q:Q)*$E138,_xlfn.XLOOKUP(_xlfn.XLOOKUP(Tool_Italy!$D138,'AveragePrices&amp;Codes'!$A:$A,'AveragePrices&amp;Codes'!$B:$B),AGRIBALYSE_Cooked!$C:$C,AGRIBALYSE_Cooked!R:R)*$E138),"")</f>
        <v>1.363248471E-2</v>
      </c>
      <c r="O138">
        <f>IFERROR(IF($F138="Raw",_xlfn.XLOOKUP(_xlfn.XLOOKUP(Tool_Italy!$D138,'AveragePrices&amp;Codes'!$A:$A,'AveragePrices&amp;Codes'!$B:$B),AGRIBALYSE_Raw!$B:$B,AGRIBALYSE_Raw!R:R)*$E138,_xlfn.XLOOKUP(_xlfn.XLOOKUP(Tool_Italy!$D138,'AveragePrices&amp;Codes'!$A:$A,'AveragePrices&amp;Codes'!$B:$B),AGRIBALYSE_Cooked!$C:$C,AGRIBALYSE_Cooked!S:S)*$E138),"")</f>
        <v>7.0893774374999993E-4</v>
      </c>
      <c r="P138">
        <f>IFERROR(IF($F138="Raw",_xlfn.XLOOKUP(_xlfn.XLOOKUP(Tool_Italy!$D138,'AveragePrices&amp;Codes'!$A:$A,'AveragePrices&amp;Codes'!$B:$B),AGRIBALYSE_Raw!$B:$B,AGRIBALYSE_Raw!S:S)*$E138,_xlfn.XLOOKUP(_xlfn.XLOOKUP(Tool_Italy!$D138,'AveragePrices&amp;Codes'!$A:$A,'AveragePrices&amp;Codes'!$B:$B),AGRIBALYSE_Cooked!$C:$C,AGRIBALYSE_Cooked!T:T)*$E138),"")</f>
        <v>1.7186226317499999E-8</v>
      </c>
      <c r="Q138">
        <f>IFERROR(IF($F138="Raw",_xlfn.XLOOKUP(_xlfn.XLOOKUP(Tool_Italy!$D138,'AveragePrices&amp;Codes'!$A:$A,'AveragePrices&amp;Codes'!$B:$B),AGRIBALYSE_Raw!$B:$B,AGRIBALYSE_Raw!T:T)*$E138,_xlfn.XLOOKUP(_xlfn.XLOOKUP(Tool_Italy!$D138,'AveragePrices&amp;Codes'!$A:$A,'AveragePrices&amp;Codes'!$B:$B),AGRIBALYSE_Cooked!$C:$C,AGRIBALYSE_Cooked!U:U)*$E138),"")</f>
        <v>1.1855731860000002E-8</v>
      </c>
      <c r="R138">
        <f>IFERROR(IF($F138="Raw",_xlfn.XLOOKUP(_xlfn.XLOOKUP(Tool_Italy!$D138,'AveragePrices&amp;Codes'!$A:$A,'AveragePrices&amp;Codes'!$B:$B),AGRIBALYSE_Raw!$B:$B,AGRIBALYSE_Raw!U:U)*$E138,_xlfn.XLOOKUP(_xlfn.XLOOKUP(Tool_Italy!$D138,'AveragePrices&amp;Codes'!$A:$A,'AveragePrices&amp;Codes'!$B:$B),AGRIBALYSE_Cooked!$C:$C,AGRIBALYSE_Cooked!V:V)*$E138),"")</f>
        <v>1.2351813812499999E-10</v>
      </c>
      <c r="S138">
        <f>IFERROR(IF($F138="Raw",_xlfn.XLOOKUP(_xlfn.XLOOKUP(Tool_Italy!$D138,'AveragePrices&amp;Codes'!$A:$A,'AveragePrices&amp;Codes'!$B:$B),AGRIBALYSE_Raw!$B:$B,AGRIBALYSE_Raw!V:V)*$E138,_xlfn.XLOOKUP(_xlfn.XLOOKUP(Tool_Italy!$D138,'AveragePrices&amp;Codes'!$A:$A,'AveragePrices&amp;Codes'!$B:$B),AGRIBALYSE_Cooked!$C:$C,AGRIBALYSE_Cooked!W:W)*$E138),"")</f>
        <v>2.25856771775E-3</v>
      </c>
      <c r="T138">
        <f>IFERROR(IF($F138="Raw",_xlfn.XLOOKUP(_xlfn.XLOOKUP(Tool_Italy!$D138,'AveragePrices&amp;Codes'!$A:$A,'AveragePrices&amp;Codes'!$B:$B),AGRIBALYSE_Raw!$B:$B,AGRIBALYSE_Raw!W:W)*$E138,_xlfn.XLOOKUP(_xlfn.XLOOKUP(Tool_Italy!$D138,'AveragePrices&amp;Codes'!$A:$A,'AveragePrices&amp;Codes'!$B:$B),AGRIBALYSE_Cooked!$C:$C,AGRIBALYSE_Cooked!X:X)*$E138),"")</f>
        <v>3.2997950145000001E-5</v>
      </c>
      <c r="U138">
        <f>IFERROR(IF($F138="Raw",_xlfn.XLOOKUP(_xlfn.XLOOKUP(Tool_Italy!$D138,'AveragePrices&amp;Codes'!$A:$A,'AveragePrices&amp;Codes'!$B:$B),AGRIBALYSE_Raw!$B:$B,AGRIBALYSE_Raw!X:X)*$E138,_xlfn.XLOOKUP(_xlfn.XLOOKUP(Tool_Italy!$D138,'AveragePrices&amp;Codes'!$A:$A,'AveragePrices&amp;Codes'!$B:$B),AGRIBALYSE_Cooked!$C:$C,AGRIBALYSE_Cooked!Y:Y)*$E138),"")</f>
        <v>1.0177641042500001E-3</v>
      </c>
      <c r="V138">
        <f>IFERROR(IF($F138="Raw",_xlfn.XLOOKUP(_xlfn.XLOOKUP(Tool_Italy!$D138,'AveragePrices&amp;Codes'!$A:$A,'AveragePrices&amp;Codes'!$B:$B),AGRIBALYSE_Raw!$B:$B,AGRIBALYSE_Raw!Y:Y)*$E138,_xlfn.XLOOKUP(_xlfn.XLOOKUP(Tool_Italy!$D138,'AveragePrices&amp;Codes'!$A:$A,'AveragePrices&amp;Codes'!$B:$B),AGRIBALYSE_Cooked!$C:$C,AGRIBALYSE_Cooked!Z:Z)*$E138),"")</f>
        <v>9.1532784725E-3</v>
      </c>
      <c r="W138">
        <f>IFERROR(IF($F138="Raw",_xlfn.XLOOKUP(_xlfn.XLOOKUP(Tool_Italy!$D138,'AveragePrices&amp;Codes'!$A:$A,'AveragePrices&amp;Codes'!$B:$B),AGRIBALYSE_Raw!$B:$B,AGRIBALYSE_Raw!Z:Z)*$E138,_xlfn.XLOOKUP(_xlfn.XLOOKUP(Tool_Italy!$D138,'AveragePrices&amp;Codes'!$A:$A,'AveragePrices&amp;Codes'!$B:$B),AGRIBALYSE_Cooked!$C:$C,AGRIBALYSE_Cooked!AA:AA)*$E138),"")</f>
        <v>3.5664073777500001</v>
      </c>
      <c r="X138">
        <f>IFERROR(IF($F138="Raw",_xlfn.XLOOKUP(_xlfn.XLOOKUP(Tool_Italy!$D138,'AveragePrices&amp;Codes'!$A:$A,'AveragePrices&amp;Codes'!$B:$B),AGRIBALYSE_Raw!$B:$B,AGRIBALYSE_Raw!AA:AA)*$E138,_xlfn.XLOOKUP(_xlfn.XLOOKUP(Tool_Italy!$D138,'AveragePrices&amp;Codes'!$A:$A,'AveragePrices&amp;Codes'!$B:$B),AGRIBALYSE_Cooked!$C:$C,AGRIBALYSE_Cooked!AB:AB)*$E138),"")</f>
        <v>30.5757987</v>
      </c>
      <c r="Y138">
        <f>IFERROR(IF($F138="Raw",_xlfn.XLOOKUP(_xlfn.XLOOKUP(Tool_Italy!$D138,'AveragePrices&amp;Codes'!$A:$A,'AveragePrices&amp;Codes'!$B:$B),AGRIBALYSE_Raw!$B:$B,AGRIBALYSE_Raw!AB:AB)*$E138,_xlfn.XLOOKUP(_xlfn.XLOOKUP(Tool_Italy!$D138,'AveragePrices&amp;Codes'!$A:$A,'AveragePrices&amp;Codes'!$B:$B),AGRIBALYSE_Cooked!$C:$C,AGRIBALYSE_Cooked!AC:AC)*$E138),"")</f>
        <v>1.0922791572499999</v>
      </c>
      <c r="Z138">
        <f>IFERROR(IF($F138="Raw",_xlfn.XLOOKUP(_xlfn.XLOOKUP(Tool_Italy!$D138,'AveragePrices&amp;Codes'!$A:$A,'AveragePrices&amp;Codes'!$B:$B),AGRIBALYSE_Raw!$B:$B,AGRIBALYSE_Raw!AC:AC)*$E138,_xlfn.XLOOKUP(_xlfn.XLOOKUP(Tool_Italy!$D138,'AveragePrices&amp;Codes'!$A:$A,'AveragePrices&amp;Codes'!$B:$B),AGRIBALYSE_Cooked!$C:$C,AGRIBALYSE_Cooked!AD:AD)*$E138),"")</f>
        <v>1.6456311767500003</v>
      </c>
      <c r="AA138">
        <f>IFERROR(IF($F138="Raw",_xlfn.XLOOKUP(_xlfn.XLOOKUP(Tool_Italy!$D138,'AveragePrices&amp;Codes'!$A:$A,'AveragePrices&amp;Codes'!$B:$B),AGRIBALYSE_Raw!$B:$B,AGRIBALYSE_Raw!AD:AD)*$E138,_xlfn.XLOOKUP(_xlfn.XLOOKUP(Tool_Italy!$D138,'AveragePrices&amp;Codes'!$A:$A,'AveragePrices&amp;Codes'!$B:$B),AGRIBALYSE_Cooked!$C:$C,AGRIBALYSE_Cooked!AE:AE)*$E138),"")</f>
        <v>8.1223306849999998E-7</v>
      </c>
      <c r="AB138" cm="1">
        <f t="array" ref="AB138">IFERROR(_xlfn.XLOOKUP(Tool_Italy!$F138&amp;$E$2,'Cooking methods'!$A:$A&amp;'Cooking methods'!$B:$B,'Cooking methods'!C:C)*$E138,"")</f>
        <v>1.3026939871666669E-2</v>
      </c>
      <c r="AC138" cm="1">
        <f t="array" ref="AC138">IFERROR(_xlfn.XLOOKUP(Tool_Italy!$F138&amp;$E$2,'Cooking methods'!$A:$A&amp;'Cooking methods'!$B:$B,'Cooking methods'!D:D)*$E138,"")</f>
        <v>6.4278359647916677E-10</v>
      </c>
      <c r="AD138" cm="1">
        <f t="array" ref="AD138">IFERROR(_xlfn.XLOOKUP(Tool_Italy!$F138&amp;$E$2,'Cooking methods'!$A:$A&amp;'Cooking methods'!$B:$B,'Cooking methods'!E:E)*$E138,"")</f>
        <v>8.1968219666666664E-4</v>
      </c>
      <c r="AE138" cm="1">
        <f t="array" ref="AE138">IFERROR(_xlfn.XLOOKUP(Tool_Italy!$F138&amp;$E$2,'Cooking methods'!$A:$A&amp;'Cooking methods'!$B:$B,'Cooking methods'!F:F)*$E138,"")</f>
        <v>2.7437026757500002E-5</v>
      </c>
      <c r="AF138" cm="1">
        <f t="array" ref="AF138">IFERROR(_xlfn.XLOOKUP(Tool_Italy!$F138&amp;$E$2,'Cooking methods'!$A:$A&amp;'Cooking methods'!$B:$B,'Cooking methods'!G:G)*$E138,"")</f>
        <v>1.6607285311333337E-10</v>
      </c>
      <c r="AG138" cm="1">
        <f t="array" ref="AG138">IFERROR(_xlfn.XLOOKUP(Tool_Italy!$F138&amp;$E$2,'Cooking methods'!$A:$A&amp;'Cooking methods'!$B:$B,'Cooking methods'!H:H)*$E138,"")</f>
        <v>5.7574509815000003E-11</v>
      </c>
      <c r="AH138" cm="1">
        <f t="array" ref="AH138">IFERROR(_xlfn.XLOOKUP(Tool_Italy!$F138&amp;$E$2,'Cooking methods'!$A:$A&amp;'Cooking methods'!$B:$B,'Cooking methods'!I:I)*$E138,"")</f>
        <v>2.8869613055833343E-11</v>
      </c>
      <c r="AI138" cm="1">
        <f t="array" ref="AI138">IFERROR(_xlfn.XLOOKUP(Tool_Italy!$F138&amp;$E$2,'Cooking methods'!$A:$A&amp;'Cooking methods'!$B:$B,'Cooking methods'!J:J)*$E138,"")</f>
        <v>3.3188879754166673E-5</v>
      </c>
      <c r="AJ138" cm="1">
        <f t="array" ref="AJ138">IFERROR(_xlfn.XLOOKUP(Tool_Italy!$F138&amp;$E$2,'Cooking methods'!$A:$A&amp;'Cooking methods'!$B:$B,'Cooking methods'!K:K)*$E138,"")</f>
        <v>1.2321496234833335E-6</v>
      </c>
      <c r="AK138" cm="1">
        <f t="array" ref="AK138">IFERROR(_xlfn.XLOOKUP(Tool_Italy!$F138&amp;$E$2,'Cooking methods'!$A:$A&amp;'Cooking methods'!$B:$B,'Cooking methods'!L:L)*$E138,"")</f>
        <v>7.3318951083333351E-6</v>
      </c>
      <c r="AL138" cm="1">
        <f t="array" ref="AL138">IFERROR(_xlfn.XLOOKUP(Tool_Italy!$F138&amp;$E$2,'Cooking methods'!$A:$A&amp;'Cooking methods'!$B:$B,'Cooking methods'!M:M)*$E138,"")</f>
        <v>6.9243952729166664E-5</v>
      </c>
      <c r="AM138" cm="1">
        <f t="array" ref="AM138">IFERROR(_xlfn.XLOOKUP(Tool_Italy!$F138&amp;$E$2,'Cooking methods'!$A:$A&amp;'Cooking methods'!$B:$B,'Cooking methods'!N:N)*$E138,"")</f>
        <v>2.9071453181666672E-2</v>
      </c>
      <c r="AN138" cm="1">
        <f t="array" ref="AN138">IFERROR(_xlfn.XLOOKUP(Tool_Italy!$F138&amp;$E$2,'Cooking methods'!$A:$A&amp;'Cooking methods'!$B:$B,'Cooking methods'!O:O)*$E138,"")</f>
        <v>3.2693684958333337E-2</v>
      </c>
      <c r="AO138" cm="1">
        <f t="array" ref="AO138">IFERROR(_xlfn.XLOOKUP(Tool_Italy!$F138&amp;$E$2,'Cooking methods'!$A:$A&amp;'Cooking methods'!$B:$B,'Cooking methods'!P:P)*$E138,"")</f>
        <v>2.6822196816666671E-3</v>
      </c>
      <c r="AP138" cm="1">
        <f t="array" ref="AP138">IFERROR(_xlfn.XLOOKUP(Tool_Italy!$F138&amp;$E$2,'Cooking methods'!$A:$A&amp;'Cooking methods'!$B:$B,'Cooking methods'!Q:Q)*$E138,"")</f>
        <v>0.20597128478333332</v>
      </c>
      <c r="AQ138" cm="1">
        <f t="array" ref="AQ138">IFERROR(_xlfn.XLOOKUP(Tool_Italy!$F138&amp;$E$2,'Cooking methods'!$A:$A&amp;'Cooking methods'!$B:$B,'Cooking methods'!R:R)*$E138,"")</f>
        <v>2.5146548273833339E-8</v>
      </c>
      <c r="AR138" cm="1">
        <f t="array" ref="AR138">IFERROR(_xlfn.XLOOKUP(Tool_Italy!$G138&amp;$E$2,'Waste management'!$A:$A&amp;'Waste management'!$B:$B,'Waste management'!C:C)*$E138,"")</f>
        <v>2.8323674999999999E-3</v>
      </c>
      <c r="AS138" cm="1">
        <f t="array" ref="AS138">IFERROR(_xlfn.XLOOKUP(Tool_Italy!$G138&amp;$E$2,'Waste management'!$A:$A&amp;'Waste management'!$B:$B,'Waste management'!D:D)*$E138,"")</f>
        <v>2.0351232750000002E-11</v>
      </c>
      <c r="AT138" cm="1">
        <f t="array" ref="AT138">IFERROR(_xlfn.XLOOKUP(Tool_Italy!$G138&amp;$E$2,'Waste management'!$A:$A&amp;'Waste management'!$B:$B,'Waste management'!E:E)*$E138,"")</f>
        <v>4.3340000000000002E-5</v>
      </c>
      <c r="AU138" cm="1">
        <f t="array" ref="AU138">IFERROR(_xlfn.XLOOKUP(Tool_Italy!$G138&amp;$E$2,'Waste management'!$A:$A&amp;'Waste management'!$B:$B,'Waste management'!F:F)*$E138,"")</f>
        <v>6.4025000000000001E-6</v>
      </c>
      <c r="AV138" cm="1">
        <f t="array" ref="AV138">IFERROR(_xlfn.XLOOKUP(Tool_Italy!$G138&amp;$E$2,'Waste management'!$A:$A&amp;'Waste management'!$B:$B,'Waste management'!G:G)*$E138,"")</f>
        <v>5.7231455000000007E-10</v>
      </c>
      <c r="AW138" cm="1">
        <f t="array" ref="AW138">IFERROR(_xlfn.XLOOKUP(Tool_Italy!$G138&amp;$E$2,'Waste management'!$A:$A&amp;'Waste management'!$B:$B,'Waste management'!H:H)*$E138,"")</f>
        <v>1.8700766749999999E-11</v>
      </c>
      <c r="AX138" cm="1">
        <f t="array" ref="AX138">IFERROR(_xlfn.XLOOKUP(Tool_Italy!$G138&amp;$E$2,'Waste management'!$A:$A&amp;'Waste management'!$B:$B,'Waste management'!I:I)*$E138,"")</f>
        <v>1.336305175E-11</v>
      </c>
      <c r="AY138" cm="1">
        <f t="array" ref="AY138">IFERROR(_xlfn.XLOOKUP(Tool_Italy!$G138&amp;$E$2,'Waste management'!$A:$A&amp;'Waste management'!$B:$B,'Waste management'!J:J)*$E138,"")</f>
        <v>1.0884250000000001E-4</v>
      </c>
      <c r="AZ138" cm="1">
        <f t="array" ref="AZ138">IFERROR(_xlfn.XLOOKUP(Tool_Italy!$G138&amp;$E$2,'Waste management'!$A:$A&amp;'Waste management'!$B:$B,'Waste management'!K:K)*$E138,"")</f>
        <v>1.7491777750000002E-7</v>
      </c>
      <c r="BA138" cm="1">
        <f t="array" ref="BA138">IFERROR(_xlfn.XLOOKUP(Tool_Italy!$G138&amp;$E$2,'Waste management'!$A:$A&amp;'Waste management'!$B:$B,'Waste management'!L:L)*$E138,"")</f>
        <v>4.7951868499999998E-6</v>
      </c>
      <c r="BB138" cm="1">
        <f t="array" ref="BB138">IFERROR(_xlfn.XLOOKUP(Tool_Italy!$G138&amp;$E$2,'Waste management'!$A:$A&amp;'Waste management'!$B:$B,'Waste management'!M:M)*$E138,"")</f>
        <v>4.8018750000000004E-4</v>
      </c>
      <c r="BC138" cm="1">
        <f t="array" ref="BC138">IFERROR(_xlfn.XLOOKUP(Tool_Italy!$G138&amp;$E$2,'Waste management'!$A:$A&amp;'Waste management'!$B:$B,'Waste management'!N:N)*$E138,"")</f>
        <v>0.41247269000000003</v>
      </c>
      <c r="BD138" cm="1">
        <f t="array" ref="BD138">IFERROR(_xlfn.XLOOKUP(Tool_Italy!$G138&amp;$E$2,'Waste management'!$A:$A&amp;'Waste management'!$B:$B,'Waste management'!O:O)*$E138,"")</f>
        <v>2.6820564999999998E-2</v>
      </c>
      <c r="BE138" cm="1">
        <f t="array" ref="BE138">IFERROR(_xlfn.XLOOKUP(Tool_Italy!$G138&amp;$E$2,'Waste management'!$A:$A&amp;'Waste management'!$B:$B,'Waste management'!P:P)*$E138,"")</f>
        <v>5.6342000000000002E-4</v>
      </c>
      <c r="BF138" cm="1">
        <f t="array" ref="BF138">IFERROR(_xlfn.XLOOKUP(Tool_Italy!$G138&amp;$E$2,'Waste management'!$A:$A&amp;'Waste management'!$B:$B,'Waste management'!Q:Q)*$E138,"")</f>
        <v>1.7735910000000001E-2</v>
      </c>
      <c r="BG138" cm="1">
        <f t="array" ref="BG138">IFERROR(_xlfn.XLOOKUP(Tool_Italy!$G138&amp;$E$2,'Waste management'!$A:$A&amp;'Waste management'!$B:$B,'Waste management'!R:R)*$E138,"")</f>
        <v>5.50738125E-9</v>
      </c>
      <c r="BH138">
        <f>IFERROR((L138+AR138+AB138)*_xlfn.XLOOKUP(Tool_Italy!BH$4,Monetization_Factors!$A:$A,Monetization_Factors!$D:$D),"")</f>
        <v>1.248460765028594E-2</v>
      </c>
      <c r="BI138">
        <f>IFERROR((M138+AS138+AC138)*_xlfn.XLOOKUP(Tool_Italy!BI$4,Monetization_Factors!$A:$A,Monetization_Factors!$D:$D),"")</f>
        <v>2.2448888290629147E-7</v>
      </c>
      <c r="BJ138">
        <f>IFERROR((N138+AT138+AD138)*_xlfn.XLOOKUP(Tool_Italy!BJ$4,Monetization_Factors!$A:$A,Monetization_Factors!$D:$D),"")</f>
        <v>2.212280037256332E-5</v>
      </c>
      <c r="BK138">
        <f>IFERROR((O138+AU138+AE138)*_xlfn.XLOOKUP(Tool_Italy!BK$4,Monetization_Factors!$A:$A,Monetization_Factors!$D:$D),"")</f>
        <v>1.1243223358258217E-3</v>
      </c>
      <c r="BL138">
        <f>IFERROR((P138+AV138+AF138)*_xlfn.XLOOKUP(Tool_Italy!BL$4,Monetization_Factors!$A:$A,Monetization_Factors!$D:$D),"")</f>
        <v>1.7893675583912784E-2</v>
      </c>
      <c r="BM138">
        <f>IFERROR((Q138+AW138+AG138)*_xlfn.XLOOKUP(Tool_Italy!BM$4,Monetization_Factors!$A:$A,Monetization_Factors!$D:$D),"")</f>
        <v>2.4778125886086E-3</v>
      </c>
      <c r="BN138">
        <f>IFERROR((R138+AX138+AH138)*_xlfn.XLOOKUP(Tool_Italy!BN$4,Monetization_Factors!$A:$A,Monetization_Factors!$D:$D),"")</f>
        <v>1.9055397595332853E-4</v>
      </c>
      <c r="BO138">
        <f>IFERROR((S138+AY138+AI138)*_xlfn.XLOOKUP(Tool_Italy!BO$4,Monetization_Factors!$A:$A,Monetization_Factors!$D:$D),"")</f>
        <v>1.0510770304921603E-3</v>
      </c>
      <c r="BP138">
        <f>IFERROR((T138+AZ138+AJ138)*_xlfn.XLOOKUP(Tool_Italy!BP$4,Monetization_Factors!$A:$A,Monetization_Factors!$D:$D),"")</f>
        <v>8.3927301126059443E-5</v>
      </c>
      <c r="BQ138">
        <f>IFERROR((U138+BA138+AK138)*_xlfn.XLOOKUP(Tool_Italy!BQ$4,Monetization_Factors!$A:$A,Monetization_Factors!$D:$D),"")</f>
        <v>4.2129466226004898E-3</v>
      </c>
      <c r="BR138" t="str">
        <f>IFERROR((V138+BB138+AL138)*_xlfn.XLOOKUP(Tool_Italy!BR$4,Monetization_Factors!$A:$A,Monetization_Factors!$D:$D),"")</f>
        <v/>
      </c>
      <c r="BS138">
        <f>IFERROR((W138+BC138+AM138)*_xlfn.XLOOKUP(Tool_Italy!BS$4,Monetization_Factors!$A:$A,Monetization_Factors!$D:$D),"")</f>
        <v>1.9503786025531757E-4</v>
      </c>
      <c r="BT138">
        <f>IFERROR((X138+BD138+AN138)*_xlfn.XLOOKUP(Tool_Italy!BT$4,Monetization_Factors!$A:$A,Monetization_Factors!$D:$D),"")</f>
        <v>6.8216461178818178E-3</v>
      </c>
      <c r="BU138">
        <f>IFERROR((Y138+BE138+AO138)*_xlfn.XLOOKUP(Tool_Italy!BU$4,Monetization_Factors!$A:$A,Monetization_Factors!$D:$D),"")</f>
        <v>6.9619802514655077E-3</v>
      </c>
      <c r="BV138">
        <f>IFERROR((Z138+BF138+AP138)*_xlfn.XLOOKUP(Tool_Italy!BV$4,Monetization_Factors!$A:$A,Monetization_Factors!$D:$D),"")</f>
        <v>3.0868015846358355E-3</v>
      </c>
      <c r="BW138">
        <f>IFERROR((AA138+BG138+AQ138)*_xlfn.XLOOKUP(Tool_Italy!BW$4,Monetization_Factors!$A:$A,Monetization_Factors!$D:$D),"")</f>
        <v>1.7608918702480728E-6</v>
      </c>
      <c r="BX138" s="38" cm="1">
        <f t="array" ref="BX138">IFERROR(_xlfn.IFS(I138&lt;&gt;0,I138*E138,I138="",J138*E138),"")</f>
        <v>0.42255461880465389</v>
      </c>
      <c r="BY138" s="38">
        <f t="shared" si="104"/>
        <v>5.2395550461568893E-2</v>
      </c>
      <c r="BZ138" s="38">
        <f t="shared" si="106"/>
        <v>0.4749501692662228</v>
      </c>
      <c r="CA138" s="38">
        <f t="shared" si="105"/>
        <v>1.0076067396455557E-4</v>
      </c>
      <c r="CB138">
        <f t="shared" si="102"/>
        <v>9.5960984871666682E-2</v>
      </c>
      <c r="CC138">
        <f t="shared" si="72"/>
        <v>5.6078707817291675E-9</v>
      </c>
      <c r="CD138">
        <f t="shared" si="73"/>
        <v>1.4495506906666665E-2</v>
      </c>
      <c r="CE138">
        <f t="shared" si="74"/>
        <v>7.4277727050749999E-4</v>
      </c>
      <c r="CF138">
        <f t="shared" si="75"/>
        <v>1.7924613720613332E-8</v>
      </c>
      <c r="CG138">
        <f t="shared" si="76"/>
        <v>1.1932007136565002E-8</v>
      </c>
      <c r="CH138">
        <f t="shared" si="77"/>
        <v>1.6575080293083336E-10</v>
      </c>
      <c r="CI138">
        <f t="shared" si="78"/>
        <v>2.4005990975041669E-3</v>
      </c>
      <c r="CJ138">
        <f t="shared" si="79"/>
        <v>3.4405017545983336E-5</v>
      </c>
      <c r="CK138">
        <f t="shared" si="80"/>
        <v>1.0298911862083335E-3</v>
      </c>
      <c r="CL138">
        <f t="shared" si="81"/>
        <v>9.7027099252291662E-3</v>
      </c>
      <c r="CM138">
        <f t="shared" si="82"/>
        <v>4.007951520931667</v>
      </c>
      <c r="CN138">
        <f t="shared" si="83"/>
        <v>30.635312949958333</v>
      </c>
      <c r="CO138">
        <f t="shared" si="84"/>
        <v>1.0955247969316666</v>
      </c>
      <c r="CP138">
        <f t="shared" si="85"/>
        <v>1.8693383715333336</v>
      </c>
      <c r="CQ138">
        <f t="shared" si="86"/>
        <v>8.4288699802383325E-7</v>
      </c>
      <c r="CR138">
        <f t="shared" si="103"/>
        <v>1.8454035552243592E-4</v>
      </c>
      <c r="CS138">
        <f t="shared" si="87"/>
        <v>1.0784366887940706E-11</v>
      </c>
      <c r="CT138">
        <f t="shared" si="88"/>
        <v>2.7875974820512818E-5</v>
      </c>
      <c r="CU138">
        <f t="shared" si="89"/>
        <v>1.4284178278990384E-6</v>
      </c>
      <c r="CV138">
        <f t="shared" si="90"/>
        <v>3.4470411001179485E-11</v>
      </c>
      <c r="CW138">
        <f t="shared" si="91"/>
        <v>2.2946167570317312E-11</v>
      </c>
      <c r="CX138">
        <f t="shared" si="92"/>
        <v>3.1875154409775646E-13</v>
      </c>
      <c r="CY138">
        <f t="shared" si="93"/>
        <v>4.6165367259695519E-6</v>
      </c>
      <c r="CZ138">
        <f t="shared" si="94"/>
        <v>6.6163495280737189E-8</v>
      </c>
      <c r="DA138">
        <f t="shared" si="95"/>
        <v>1.9805599734775645E-6</v>
      </c>
      <c r="DB138">
        <f t="shared" si="96"/>
        <v>1.8659057548517626E-5</v>
      </c>
      <c r="DC138">
        <f t="shared" si="97"/>
        <v>7.7075990787147438E-3</v>
      </c>
      <c r="DD138">
        <f t="shared" si="98"/>
        <v>5.8914063365304484E-2</v>
      </c>
      <c r="DE138">
        <f t="shared" si="99"/>
        <v>2.1067784556378206E-3</v>
      </c>
      <c r="DF138">
        <f t="shared" si="100"/>
        <v>3.5948814837179492E-3</v>
      </c>
      <c r="DG138">
        <f t="shared" si="101"/>
        <v>1.6209365346612178E-9</v>
      </c>
      <c r="DH138" s="5">
        <f>IFERROR(((((L138+AB138)*(1/$H138))+AR138)/$F$2)/($B$2*('CAR.CAP_per person'!B$2)/(_xlfn.XLOOKUP($E$2,EU_countries_GDP!$A$2:$A$29,EU_countries_GDP!$E$2:$E$29))),"")</f>
        <v>8.9910088715873838E-3</v>
      </c>
      <c r="DI138" s="5">
        <f>IFERROR(((((M138+AC138)*(1/$H138))+AS138)/$F$2)/($B$2*('CAR.CAP_per person'!C$2)/(_xlfn.XLOOKUP($E$2,EU_countries_GDP!$A$2:$A$29,EU_countries_GDP!$E$2:$E$29))),"")</f>
        <v>6.782203153908309E-6</v>
      </c>
      <c r="DJ138" s="5">
        <f>IFERROR(((((N138+AD138)*(1/$H138))+AT138)/$F$2)/($B$2*('CAR.CAP_per person'!D$2)/(_xlfn.XLOOKUP($E$2,EU_countries_GDP!$A$2:$A$29,EU_countries_GDP!$E$2:$E$29))),"")</f>
        <v>1.7954702215409337E-5</v>
      </c>
      <c r="DK138" s="5">
        <f>IFERROR(((((O138+AE138)*(1/$H138))+AU138)/$F$2)/($B$2*('CAR.CAP_per person'!E$2)/(_xlfn.XLOOKUP($E$2,EU_countries_GDP!$A$2:$A$29,EU_countries_GDP!$E$2:$E$29))),"")</f>
        <v>1.1866700958299921E-3</v>
      </c>
      <c r="DL138" s="5">
        <f>IFERROR(((((P138+AF138)*(1/$H138))+AV138)/$F$2)/($B$2*('CAR.CAP_per person'!F$2)/(_xlfn.XLOOKUP($E$2,EU_countries_GDP!$A$2:$A$29,EU_countries_GDP!$E$2:$E$29))),"")</f>
        <v>2.2099438143870949E-2</v>
      </c>
      <c r="DM138" s="5">
        <f>IFERROR(((((Q138+AG138)*(1/$H138))+AW138)/$F$2)/($B$2*('CAR.CAP_per person'!G$2)/(_xlfn.XLOOKUP($E$2,EU_countries_GDP!$A$2:$A$29,EU_countries_GDP!$E$2:$E$29))),"")</f>
        <v>8.1117626466159255E-3</v>
      </c>
      <c r="DN138" s="5">
        <f>IFERROR(((((R138+AH138)*(1/$H138))+AX138)/$F$2)/($B$2*('CAR.CAP_per person'!H$2)/(_xlfn.XLOOKUP($E$2,EU_countries_GDP!$A$2:$A$29,EU_countries_GDP!$E$2:$E$29))),"")</f>
        <v>2.4667562978835831E-5</v>
      </c>
      <c r="DO138" s="5">
        <f>IFERROR(((((S138+AI138)*(1/$H138))+AY138)/$F$2)/($B$2*('CAR.CAP_per person'!I$2)/(_xlfn.XLOOKUP($E$2,EU_countries_GDP!$A$2:$A$29,EU_countries_GDP!$E$2:$E$29))),"")</f>
        <v>1.507229643651136E-3</v>
      </c>
      <c r="DP138" s="5">
        <f>IFERROR(((((T138+AJ138)*(1/$H138))+AZ138)/$F$2)/($B$2*('CAR.CAP_per person'!J$2)/(_xlfn.XLOOKUP($E$2,EU_countries_GDP!$A$2:$A$29,EU_countries_GDP!$E$2:$E$29))),"")</f>
        <v>3.859050327158537E-3</v>
      </c>
      <c r="DQ138" s="5">
        <f>IFERROR(((((U138+AK138)*(1/$H138))+BA138)/$F$2)/($B$2*('CAR.CAP_per person'!K$2)/(_xlfn.XLOOKUP($E$2,EU_countries_GDP!$A$2:$A$29,EU_countries_GDP!$E$2:$E$29))),"")</f>
        <v>3.3472420519077301E-3</v>
      </c>
      <c r="DR138" s="5">
        <f>IFERROR(((((V138+AL138)*(1/$H138))+BB138)/$F$2)/($B$2*('CAR.CAP_per person'!L$2)/(_xlfn.XLOOKUP($E$2,EU_countries_GDP!$A$2:$A$29,EU_countries_GDP!$E$2:$E$29))),"")</f>
        <v>9.9227141846486354E-4</v>
      </c>
      <c r="DS138" s="5">
        <f>IFERROR(((((W138+AM138)*(1/$H138))+BC138)/$F$2)/($B$2*('CAR.CAP_per person'!M$2)/(_xlfn.XLOOKUP($E$2,EU_countries_GDP!$A$2:$A$29,EU_countries_GDP!$E$2:$E$29))),"")</f>
        <v>1.824488577002932E-2</v>
      </c>
      <c r="DT138" s="5">
        <f>IFERROR(((((X138+AN138)*(1/$H138))+BD138)/$F$2)/($B$2*('CAR.CAP_per person'!N$2)/(_xlfn.XLOOKUP($E$2,EU_countries_GDP!$A$2:$A$29,EU_countries_GDP!$E$2:$E$29))),"")</f>
        <v>1.5742441927732711</v>
      </c>
      <c r="DU138" s="5">
        <f>IFERROR(((((Y138+AO138)*(1/$H138))+BE138)/$F$2)/($B$2*('CAR.CAP_per person'!O$2)/(_xlfn.XLOOKUP($E$2,EU_countries_GDP!$A$2:$A$29,EU_countries_GDP!$E$2:$E$29))),"")</f>
        <v>3.939717590276782E-3</v>
      </c>
      <c r="DV138" s="5">
        <f>IFERROR(((((Z138+AP138)*(1/$H138))+BF138)/$F$2)/($B$2*('CAR.CAP_per person'!P$2)/(_xlfn.XLOOKUP($E$2,EU_countries_GDP!$A$2:$A$29,EU_countries_GDP!$E$2:$E$29))),"")</f>
        <v>5.4159480414349998E-3</v>
      </c>
      <c r="DW138" s="5">
        <f>IFERROR(((((AA138+AQ138)*(1/$H138))+BG138)/$F$2)/($B$2*('CAR.CAP_per person'!Q$2)/(_xlfn.XLOOKUP($E$2,EU_countries_GDP!$A$2:$A$29,EU_countries_GDP!$E$2:$E$29))),"")</f>
        <v>2.4943187929030537E-3</v>
      </c>
    </row>
    <row r="139" spans="1:127">
      <c r="A139" t="s">
        <v>236</v>
      </c>
      <c r="B139" t="str">
        <f>_xlfn.XLOOKUP(D139,Table5[Ingredient],Table5[Category],"",FALSE)</f>
        <v>Vegetables</v>
      </c>
      <c r="C139" s="33" t="s">
        <v>257</v>
      </c>
      <c r="D139" s="33" t="s">
        <v>220</v>
      </c>
      <c r="E139" s="33">
        <v>0</v>
      </c>
      <c r="F139" s="33" t="s">
        <v>182</v>
      </c>
      <c r="G139" s="33" t="s">
        <v>180</v>
      </c>
      <c r="H139" s="91">
        <f>Dataset_IT!M44</f>
        <v>0</v>
      </c>
      <c r="I139" s="33"/>
      <c r="J139" s="37">
        <f>IFERROR(INDEX('AveragePrices&amp;Codes'!G:AG, MATCH($D139, 'AveragePrices&amp;Codes'!$A:$A, 0), MATCH(Tool_Italy!$E$2, 'AveragePrices&amp;Codes'!$G$1:$AG$1, 0)),"")</f>
        <v>0.7249363636363636</v>
      </c>
      <c r="K139" s="37">
        <f>IFERROR(E139/(_xlfn.XLOOKUP(A139,Dataset_IT!$Q$2:$Q$9,Dataset_IT!$R$2:$R$9)),"")</f>
        <v>0</v>
      </c>
      <c r="L139">
        <f>IFERROR(IF($F139="Raw",_xlfn.XLOOKUP(_xlfn.XLOOKUP(Tool_Italy!$D139,'AveragePrices&amp;Codes'!$A:$A,'AveragePrices&amp;Codes'!$B:$B),AGRIBALYSE_Raw!$B:$B,AGRIBALYSE_Raw!O:O)*$E139,_xlfn.XLOOKUP(_xlfn.XLOOKUP(Tool_Italy!$D139,'AveragePrices&amp;Codes'!$A:$A,'AveragePrices&amp;Codes'!$B:$B),AGRIBALYSE_Cooked!$C:$C,AGRIBALYSE_Cooked!P:P)*$E139),"")</f>
        <v>0</v>
      </c>
      <c r="M139">
        <f>IFERROR(IF($F139="Raw",_xlfn.XLOOKUP(_xlfn.XLOOKUP(Tool_Italy!$D139,'AveragePrices&amp;Codes'!$A:$A,'AveragePrices&amp;Codes'!$B:$B),AGRIBALYSE_Raw!$B:$B,AGRIBALYSE_Raw!P:P)*$E139,_xlfn.XLOOKUP(_xlfn.XLOOKUP(Tool_Italy!$D139,'AveragePrices&amp;Codes'!$A:$A,'AveragePrices&amp;Codes'!$B:$B),AGRIBALYSE_Cooked!$C:$C,AGRIBALYSE_Cooked!Q:Q)*$E139),"")</f>
        <v>0</v>
      </c>
      <c r="N139">
        <f>IFERROR(IF($F139="Raw",_xlfn.XLOOKUP(_xlfn.XLOOKUP(Tool_Italy!$D139,'AveragePrices&amp;Codes'!$A:$A,'AveragePrices&amp;Codes'!$B:$B),AGRIBALYSE_Raw!$B:$B,AGRIBALYSE_Raw!Q:Q)*$E139,_xlfn.XLOOKUP(_xlfn.XLOOKUP(Tool_Italy!$D139,'AveragePrices&amp;Codes'!$A:$A,'AveragePrices&amp;Codes'!$B:$B),AGRIBALYSE_Cooked!$C:$C,AGRIBALYSE_Cooked!R:R)*$E139),"")</f>
        <v>0</v>
      </c>
      <c r="O139">
        <f>IFERROR(IF($F139="Raw",_xlfn.XLOOKUP(_xlfn.XLOOKUP(Tool_Italy!$D139,'AveragePrices&amp;Codes'!$A:$A,'AveragePrices&amp;Codes'!$B:$B),AGRIBALYSE_Raw!$B:$B,AGRIBALYSE_Raw!R:R)*$E139,_xlfn.XLOOKUP(_xlfn.XLOOKUP(Tool_Italy!$D139,'AveragePrices&amp;Codes'!$A:$A,'AveragePrices&amp;Codes'!$B:$B),AGRIBALYSE_Cooked!$C:$C,AGRIBALYSE_Cooked!S:S)*$E139),"")</f>
        <v>0</v>
      </c>
      <c r="P139">
        <f>IFERROR(IF($F139="Raw",_xlfn.XLOOKUP(_xlfn.XLOOKUP(Tool_Italy!$D139,'AveragePrices&amp;Codes'!$A:$A,'AveragePrices&amp;Codes'!$B:$B),AGRIBALYSE_Raw!$B:$B,AGRIBALYSE_Raw!S:S)*$E139,_xlfn.XLOOKUP(_xlfn.XLOOKUP(Tool_Italy!$D139,'AveragePrices&amp;Codes'!$A:$A,'AveragePrices&amp;Codes'!$B:$B),AGRIBALYSE_Cooked!$C:$C,AGRIBALYSE_Cooked!T:T)*$E139),"")</f>
        <v>0</v>
      </c>
      <c r="Q139">
        <f>IFERROR(IF($F139="Raw",_xlfn.XLOOKUP(_xlfn.XLOOKUP(Tool_Italy!$D139,'AveragePrices&amp;Codes'!$A:$A,'AveragePrices&amp;Codes'!$B:$B),AGRIBALYSE_Raw!$B:$B,AGRIBALYSE_Raw!T:T)*$E139,_xlfn.XLOOKUP(_xlfn.XLOOKUP(Tool_Italy!$D139,'AveragePrices&amp;Codes'!$A:$A,'AveragePrices&amp;Codes'!$B:$B),AGRIBALYSE_Cooked!$C:$C,AGRIBALYSE_Cooked!U:U)*$E139),"")</f>
        <v>0</v>
      </c>
      <c r="R139">
        <f>IFERROR(IF($F139="Raw",_xlfn.XLOOKUP(_xlfn.XLOOKUP(Tool_Italy!$D139,'AveragePrices&amp;Codes'!$A:$A,'AveragePrices&amp;Codes'!$B:$B),AGRIBALYSE_Raw!$B:$B,AGRIBALYSE_Raw!U:U)*$E139,_xlfn.XLOOKUP(_xlfn.XLOOKUP(Tool_Italy!$D139,'AveragePrices&amp;Codes'!$A:$A,'AveragePrices&amp;Codes'!$B:$B),AGRIBALYSE_Cooked!$C:$C,AGRIBALYSE_Cooked!V:V)*$E139),"")</f>
        <v>0</v>
      </c>
      <c r="S139">
        <f>IFERROR(IF($F139="Raw",_xlfn.XLOOKUP(_xlfn.XLOOKUP(Tool_Italy!$D139,'AveragePrices&amp;Codes'!$A:$A,'AveragePrices&amp;Codes'!$B:$B),AGRIBALYSE_Raw!$B:$B,AGRIBALYSE_Raw!V:V)*$E139,_xlfn.XLOOKUP(_xlfn.XLOOKUP(Tool_Italy!$D139,'AveragePrices&amp;Codes'!$A:$A,'AveragePrices&amp;Codes'!$B:$B),AGRIBALYSE_Cooked!$C:$C,AGRIBALYSE_Cooked!W:W)*$E139),"")</f>
        <v>0</v>
      </c>
      <c r="T139">
        <f>IFERROR(IF($F139="Raw",_xlfn.XLOOKUP(_xlfn.XLOOKUP(Tool_Italy!$D139,'AveragePrices&amp;Codes'!$A:$A,'AveragePrices&amp;Codes'!$B:$B),AGRIBALYSE_Raw!$B:$B,AGRIBALYSE_Raw!W:W)*$E139,_xlfn.XLOOKUP(_xlfn.XLOOKUP(Tool_Italy!$D139,'AveragePrices&amp;Codes'!$A:$A,'AveragePrices&amp;Codes'!$B:$B),AGRIBALYSE_Cooked!$C:$C,AGRIBALYSE_Cooked!X:X)*$E139),"")</f>
        <v>0</v>
      </c>
      <c r="U139">
        <f>IFERROR(IF($F139="Raw",_xlfn.XLOOKUP(_xlfn.XLOOKUP(Tool_Italy!$D139,'AveragePrices&amp;Codes'!$A:$A,'AveragePrices&amp;Codes'!$B:$B),AGRIBALYSE_Raw!$B:$B,AGRIBALYSE_Raw!X:X)*$E139,_xlfn.XLOOKUP(_xlfn.XLOOKUP(Tool_Italy!$D139,'AveragePrices&amp;Codes'!$A:$A,'AveragePrices&amp;Codes'!$B:$B),AGRIBALYSE_Cooked!$C:$C,AGRIBALYSE_Cooked!Y:Y)*$E139),"")</f>
        <v>0</v>
      </c>
      <c r="V139">
        <f>IFERROR(IF($F139="Raw",_xlfn.XLOOKUP(_xlfn.XLOOKUP(Tool_Italy!$D139,'AveragePrices&amp;Codes'!$A:$A,'AveragePrices&amp;Codes'!$B:$B),AGRIBALYSE_Raw!$B:$B,AGRIBALYSE_Raw!Y:Y)*$E139,_xlfn.XLOOKUP(_xlfn.XLOOKUP(Tool_Italy!$D139,'AveragePrices&amp;Codes'!$A:$A,'AveragePrices&amp;Codes'!$B:$B),AGRIBALYSE_Cooked!$C:$C,AGRIBALYSE_Cooked!Z:Z)*$E139),"")</f>
        <v>0</v>
      </c>
      <c r="W139">
        <f>IFERROR(IF($F139="Raw",_xlfn.XLOOKUP(_xlfn.XLOOKUP(Tool_Italy!$D139,'AveragePrices&amp;Codes'!$A:$A,'AveragePrices&amp;Codes'!$B:$B),AGRIBALYSE_Raw!$B:$B,AGRIBALYSE_Raw!Z:Z)*$E139,_xlfn.XLOOKUP(_xlfn.XLOOKUP(Tool_Italy!$D139,'AveragePrices&amp;Codes'!$A:$A,'AveragePrices&amp;Codes'!$B:$B),AGRIBALYSE_Cooked!$C:$C,AGRIBALYSE_Cooked!AA:AA)*$E139),"")</f>
        <v>0</v>
      </c>
      <c r="X139">
        <f>IFERROR(IF($F139="Raw",_xlfn.XLOOKUP(_xlfn.XLOOKUP(Tool_Italy!$D139,'AveragePrices&amp;Codes'!$A:$A,'AveragePrices&amp;Codes'!$B:$B),AGRIBALYSE_Raw!$B:$B,AGRIBALYSE_Raw!AA:AA)*$E139,_xlfn.XLOOKUP(_xlfn.XLOOKUP(Tool_Italy!$D139,'AveragePrices&amp;Codes'!$A:$A,'AveragePrices&amp;Codes'!$B:$B),AGRIBALYSE_Cooked!$C:$C,AGRIBALYSE_Cooked!AB:AB)*$E139),"")</f>
        <v>0</v>
      </c>
      <c r="Y139">
        <f>IFERROR(IF($F139="Raw",_xlfn.XLOOKUP(_xlfn.XLOOKUP(Tool_Italy!$D139,'AveragePrices&amp;Codes'!$A:$A,'AveragePrices&amp;Codes'!$B:$B),AGRIBALYSE_Raw!$B:$B,AGRIBALYSE_Raw!AB:AB)*$E139,_xlfn.XLOOKUP(_xlfn.XLOOKUP(Tool_Italy!$D139,'AveragePrices&amp;Codes'!$A:$A,'AveragePrices&amp;Codes'!$B:$B),AGRIBALYSE_Cooked!$C:$C,AGRIBALYSE_Cooked!AC:AC)*$E139),"")</f>
        <v>0</v>
      </c>
      <c r="Z139">
        <f>IFERROR(IF($F139="Raw",_xlfn.XLOOKUP(_xlfn.XLOOKUP(Tool_Italy!$D139,'AveragePrices&amp;Codes'!$A:$A,'AveragePrices&amp;Codes'!$B:$B),AGRIBALYSE_Raw!$B:$B,AGRIBALYSE_Raw!AC:AC)*$E139,_xlfn.XLOOKUP(_xlfn.XLOOKUP(Tool_Italy!$D139,'AveragePrices&amp;Codes'!$A:$A,'AveragePrices&amp;Codes'!$B:$B),AGRIBALYSE_Cooked!$C:$C,AGRIBALYSE_Cooked!AD:AD)*$E139),"")</f>
        <v>0</v>
      </c>
      <c r="AA139">
        <f>IFERROR(IF($F139="Raw",_xlfn.XLOOKUP(_xlfn.XLOOKUP(Tool_Italy!$D139,'AveragePrices&amp;Codes'!$A:$A,'AveragePrices&amp;Codes'!$B:$B),AGRIBALYSE_Raw!$B:$B,AGRIBALYSE_Raw!AD:AD)*$E139,_xlfn.XLOOKUP(_xlfn.XLOOKUP(Tool_Italy!$D139,'AveragePrices&amp;Codes'!$A:$A,'AveragePrices&amp;Codes'!$B:$B),AGRIBALYSE_Cooked!$C:$C,AGRIBALYSE_Cooked!AE:AE)*$E139),"")</f>
        <v>0</v>
      </c>
      <c r="AB139" cm="1">
        <f t="array" ref="AB139">IFERROR(_xlfn.XLOOKUP(Tool_Italy!$F139&amp;$E$2,'Cooking methods'!$A:$A&amp;'Cooking methods'!$B:$B,'Cooking methods'!C:C)*$E139,"")</f>
        <v>0</v>
      </c>
      <c r="AC139" cm="1">
        <f t="array" ref="AC139">IFERROR(_xlfn.XLOOKUP(Tool_Italy!$F139&amp;$E$2,'Cooking methods'!$A:$A&amp;'Cooking methods'!$B:$B,'Cooking methods'!D:D)*$E139,"")</f>
        <v>0</v>
      </c>
      <c r="AD139" cm="1">
        <f t="array" ref="AD139">IFERROR(_xlfn.XLOOKUP(Tool_Italy!$F139&amp;$E$2,'Cooking methods'!$A:$A&amp;'Cooking methods'!$B:$B,'Cooking methods'!E:E)*$E139,"")</f>
        <v>0</v>
      </c>
      <c r="AE139" cm="1">
        <f t="array" ref="AE139">IFERROR(_xlfn.XLOOKUP(Tool_Italy!$F139&amp;$E$2,'Cooking methods'!$A:$A&amp;'Cooking methods'!$B:$B,'Cooking methods'!F:F)*$E139,"")</f>
        <v>0</v>
      </c>
      <c r="AF139" cm="1">
        <f t="array" ref="AF139">IFERROR(_xlfn.XLOOKUP(Tool_Italy!$F139&amp;$E$2,'Cooking methods'!$A:$A&amp;'Cooking methods'!$B:$B,'Cooking methods'!G:G)*$E139,"")</f>
        <v>0</v>
      </c>
      <c r="AG139" cm="1">
        <f t="array" ref="AG139">IFERROR(_xlfn.XLOOKUP(Tool_Italy!$F139&amp;$E$2,'Cooking methods'!$A:$A&amp;'Cooking methods'!$B:$B,'Cooking methods'!H:H)*$E139,"")</f>
        <v>0</v>
      </c>
      <c r="AH139" cm="1">
        <f t="array" ref="AH139">IFERROR(_xlfn.XLOOKUP(Tool_Italy!$F139&amp;$E$2,'Cooking methods'!$A:$A&amp;'Cooking methods'!$B:$B,'Cooking methods'!I:I)*$E139,"")</f>
        <v>0</v>
      </c>
      <c r="AI139" cm="1">
        <f t="array" ref="AI139">IFERROR(_xlfn.XLOOKUP(Tool_Italy!$F139&amp;$E$2,'Cooking methods'!$A:$A&amp;'Cooking methods'!$B:$B,'Cooking methods'!J:J)*$E139,"")</f>
        <v>0</v>
      </c>
      <c r="AJ139" cm="1">
        <f t="array" ref="AJ139">IFERROR(_xlfn.XLOOKUP(Tool_Italy!$F139&amp;$E$2,'Cooking methods'!$A:$A&amp;'Cooking methods'!$B:$B,'Cooking methods'!K:K)*$E139,"")</f>
        <v>0</v>
      </c>
      <c r="AK139" cm="1">
        <f t="array" ref="AK139">IFERROR(_xlfn.XLOOKUP(Tool_Italy!$F139&amp;$E$2,'Cooking methods'!$A:$A&amp;'Cooking methods'!$B:$B,'Cooking methods'!L:L)*$E139,"")</f>
        <v>0</v>
      </c>
      <c r="AL139" cm="1">
        <f t="array" ref="AL139">IFERROR(_xlfn.XLOOKUP(Tool_Italy!$F139&amp;$E$2,'Cooking methods'!$A:$A&amp;'Cooking methods'!$B:$B,'Cooking methods'!M:M)*$E139,"")</f>
        <v>0</v>
      </c>
      <c r="AM139" cm="1">
        <f t="array" ref="AM139">IFERROR(_xlfn.XLOOKUP(Tool_Italy!$F139&amp;$E$2,'Cooking methods'!$A:$A&amp;'Cooking methods'!$B:$B,'Cooking methods'!N:N)*$E139,"")</f>
        <v>0</v>
      </c>
      <c r="AN139" cm="1">
        <f t="array" ref="AN139">IFERROR(_xlfn.XLOOKUP(Tool_Italy!$F139&amp;$E$2,'Cooking methods'!$A:$A&amp;'Cooking methods'!$B:$B,'Cooking methods'!O:O)*$E139,"")</f>
        <v>0</v>
      </c>
      <c r="AO139" cm="1">
        <f t="array" ref="AO139">IFERROR(_xlfn.XLOOKUP(Tool_Italy!$F139&amp;$E$2,'Cooking methods'!$A:$A&amp;'Cooking methods'!$B:$B,'Cooking methods'!P:P)*$E139,"")</f>
        <v>0</v>
      </c>
      <c r="AP139" cm="1">
        <f t="array" ref="AP139">IFERROR(_xlfn.XLOOKUP(Tool_Italy!$F139&amp;$E$2,'Cooking methods'!$A:$A&amp;'Cooking methods'!$B:$B,'Cooking methods'!Q:Q)*$E139,"")</f>
        <v>0</v>
      </c>
      <c r="AQ139" cm="1">
        <f t="array" ref="AQ139">IFERROR(_xlfn.XLOOKUP(Tool_Italy!$F139&amp;$E$2,'Cooking methods'!$A:$A&amp;'Cooking methods'!$B:$B,'Cooking methods'!R:R)*$E139,"")</f>
        <v>0</v>
      </c>
      <c r="AR139" cm="1">
        <f t="array" ref="AR139">IFERROR(_xlfn.XLOOKUP(Tool_Italy!$G139&amp;$E$2,'Waste management'!$A:$A&amp;'Waste management'!$B:$B,'Waste management'!C:C)*$E139,"")</f>
        <v>0</v>
      </c>
      <c r="AS139" cm="1">
        <f t="array" ref="AS139">IFERROR(_xlfn.XLOOKUP(Tool_Italy!$G139&amp;$E$2,'Waste management'!$A:$A&amp;'Waste management'!$B:$B,'Waste management'!D:D)*$E139,"")</f>
        <v>0</v>
      </c>
      <c r="AT139" cm="1">
        <f t="array" ref="AT139">IFERROR(_xlfn.XLOOKUP(Tool_Italy!$G139&amp;$E$2,'Waste management'!$A:$A&amp;'Waste management'!$B:$B,'Waste management'!E:E)*$E139,"")</f>
        <v>0</v>
      </c>
      <c r="AU139" cm="1">
        <f t="array" ref="AU139">IFERROR(_xlfn.XLOOKUP(Tool_Italy!$G139&amp;$E$2,'Waste management'!$A:$A&amp;'Waste management'!$B:$B,'Waste management'!F:F)*$E139,"")</f>
        <v>0</v>
      </c>
      <c r="AV139" cm="1">
        <f t="array" ref="AV139">IFERROR(_xlfn.XLOOKUP(Tool_Italy!$G139&amp;$E$2,'Waste management'!$A:$A&amp;'Waste management'!$B:$B,'Waste management'!G:G)*$E139,"")</f>
        <v>0</v>
      </c>
      <c r="AW139" cm="1">
        <f t="array" ref="AW139">IFERROR(_xlfn.XLOOKUP(Tool_Italy!$G139&amp;$E$2,'Waste management'!$A:$A&amp;'Waste management'!$B:$B,'Waste management'!H:H)*$E139,"")</f>
        <v>0</v>
      </c>
      <c r="AX139" cm="1">
        <f t="array" ref="AX139">IFERROR(_xlfn.XLOOKUP(Tool_Italy!$G139&amp;$E$2,'Waste management'!$A:$A&amp;'Waste management'!$B:$B,'Waste management'!I:I)*$E139,"")</f>
        <v>0</v>
      </c>
      <c r="AY139" cm="1">
        <f t="array" ref="AY139">IFERROR(_xlfn.XLOOKUP(Tool_Italy!$G139&amp;$E$2,'Waste management'!$A:$A&amp;'Waste management'!$B:$B,'Waste management'!J:J)*$E139,"")</f>
        <v>0</v>
      </c>
      <c r="AZ139" cm="1">
        <f t="array" ref="AZ139">IFERROR(_xlfn.XLOOKUP(Tool_Italy!$G139&amp;$E$2,'Waste management'!$A:$A&amp;'Waste management'!$B:$B,'Waste management'!K:K)*$E139,"")</f>
        <v>0</v>
      </c>
      <c r="BA139" cm="1">
        <f t="array" ref="BA139">IFERROR(_xlfn.XLOOKUP(Tool_Italy!$G139&amp;$E$2,'Waste management'!$A:$A&amp;'Waste management'!$B:$B,'Waste management'!L:L)*$E139,"")</f>
        <v>0</v>
      </c>
      <c r="BB139" cm="1">
        <f t="array" ref="BB139">IFERROR(_xlfn.XLOOKUP(Tool_Italy!$G139&amp;$E$2,'Waste management'!$A:$A&amp;'Waste management'!$B:$B,'Waste management'!M:M)*$E139,"")</f>
        <v>0</v>
      </c>
      <c r="BC139" cm="1">
        <f t="array" ref="BC139">IFERROR(_xlfn.XLOOKUP(Tool_Italy!$G139&amp;$E$2,'Waste management'!$A:$A&amp;'Waste management'!$B:$B,'Waste management'!N:N)*$E139,"")</f>
        <v>0</v>
      </c>
      <c r="BD139" cm="1">
        <f t="array" ref="BD139">IFERROR(_xlfn.XLOOKUP(Tool_Italy!$G139&amp;$E$2,'Waste management'!$A:$A&amp;'Waste management'!$B:$B,'Waste management'!O:O)*$E139,"")</f>
        <v>0</v>
      </c>
      <c r="BE139" cm="1">
        <f t="array" ref="BE139">IFERROR(_xlfn.XLOOKUP(Tool_Italy!$G139&amp;$E$2,'Waste management'!$A:$A&amp;'Waste management'!$B:$B,'Waste management'!P:P)*$E139,"")</f>
        <v>0</v>
      </c>
      <c r="BF139" cm="1">
        <f t="array" ref="BF139">IFERROR(_xlfn.XLOOKUP(Tool_Italy!$G139&amp;$E$2,'Waste management'!$A:$A&amp;'Waste management'!$B:$B,'Waste management'!Q:Q)*$E139,"")</f>
        <v>0</v>
      </c>
      <c r="BG139" cm="1">
        <f t="array" ref="BG139">IFERROR(_xlfn.XLOOKUP(Tool_Italy!$G139&amp;$E$2,'Waste management'!$A:$A&amp;'Waste management'!$B:$B,'Waste management'!R:R)*$E139,"")</f>
        <v>0</v>
      </c>
      <c r="BH139">
        <f>IFERROR((L139+AR139+AB139)*_xlfn.XLOOKUP(Tool_Italy!BH$4,Monetization_Factors!$A:$A,Monetization_Factors!$D:$D),"")</f>
        <v>0</v>
      </c>
      <c r="BI139">
        <f>IFERROR((M139+AS139+AC139)*_xlfn.XLOOKUP(Tool_Italy!BI$4,Monetization_Factors!$A:$A,Monetization_Factors!$D:$D),"")</f>
        <v>0</v>
      </c>
      <c r="BJ139">
        <f>IFERROR((N139+AT139+AD139)*_xlfn.XLOOKUP(Tool_Italy!BJ$4,Monetization_Factors!$A:$A,Monetization_Factors!$D:$D),"")</f>
        <v>0</v>
      </c>
      <c r="BK139">
        <f>IFERROR((O139+AU139+AE139)*_xlfn.XLOOKUP(Tool_Italy!BK$4,Monetization_Factors!$A:$A,Monetization_Factors!$D:$D),"")</f>
        <v>0</v>
      </c>
      <c r="BL139">
        <f>IFERROR((P139+AV139+AF139)*_xlfn.XLOOKUP(Tool_Italy!BL$4,Monetization_Factors!$A:$A,Monetization_Factors!$D:$D),"")</f>
        <v>0</v>
      </c>
      <c r="BM139">
        <f>IFERROR((Q139+AW139+AG139)*_xlfn.XLOOKUP(Tool_Italy!BM$4,Monetization_Factors!$A:$A,Monetization_Factors!$D:$D),"")</f>
        <v>0</v>
      </c>
      <c r="BN139">
        <f>IFERROR((R139+AX139+AH139)*_xlfn.XLOOKUP(Tool_Italy!BN$4,Monetization_Factors!$A:$A,Monetization_Factors!$D:$D),"")</f>
        <v>0</v>
      </c>
      <c r="BO139">
        <f>IFERROR((S139+AY139+AI139)*_xlfn.XLOOKUP(Tool_Italy!BO$4,Monetization_Factors!$A:$A,Monetization_Factors!$D:$D),"")</f>
        <v>0</v>
      </c>
      <c r="BP139">
        <f>IFERROR((T139+AZ139+AJ139)*_xlfn.XLOOKUP(Tool_Italy!BP$4,Monetization_Factors!$A:$A,Monetization_Factors!$D:$D),"")</f>
        <v>0</v>
      </c>
      <c r="BQ139">
        <f>IFERROR((U139+BA139+AK139)*_xlfn.XLOOKUP(Tool_Italy!BQ$4,Monetization_Factors!$A:$A,Monetization_Factors!$D:$D),"")</f>
        <v>0</v>
      </c>
      <c r="BR139" t="str">
        <f>IFERROR((V139+BB139+AL139)*_xlfn.XLOOKUP(Tool_Italy!BR$4,Monetization_Factors!$A:$A,Monetization_Factors!$D:$D),"")</f>
        <v/>
      </c>
      <c r="BS139">
        <f>IFERROR((W139+BC139+AM139)*_xlfn.XLOOKUP(Tool_Italy!BS$4,Monetization_Factors!$A:$A,Monetization_Factors!$D:$D),"")</f>
        <v>0</v>
      </c>
      <c r="BT139">
        <f>IFERROR((X139+BD139+AN139)*_xlfn.XLOOKUP(Tool_Italy!BT$4,Monetization_Factors!$A:$A,Monetization_Factors!$D:$D),"")</f>
        <v>0</v>
      </c>
      <c r="BU139">
        <f>IFERROR((Y139+BE139+AO139)*_xlfn.XLOOKUP(Tool_Italy!BU$4,Monetization_Factors!$A:$A,Monetization_Factors!$D:$D),"")</f>
        <v>0</v>
      </c>
      <c r="BV139">
        <f>IFERROR((Z139+BF139+AP139)*_xlfn.XLOOKUP(Tool_Italy!BV$4,Monetization_Factors!$A:$A,Monetization_Factors!$D:$D),"")</f>
        <v>0</v>
      </c>
      <c r="BW139">
        <f>IFERROR((AA139+BG139+AQ139)*_xlfn.XLOOKUP(Tool_Italy!BW$4,Monetization_Factors!$A:$A,Monetization_Factors!$D:$D),"")</f>
        <v>0</v>
      </c>
      <c r="BX139" s="38" cm="1">
        <f t="array" ref="BX139">IFERROR(_xlfn.IFS(I139&lt;&gt;0,I139*E139,I139="",J139*E139),"")</f>
        <v>0</v>
      </c>
      <c r="BY139" s="38">
        <f t="shared" si="104"/>
        <v>0</v>
      </c>
      <c r="BZ139" s="38">
        <f t="shared" si="106"/>
        <v>0</v>
      </c>
      <c r="CA139" s="38">
        <f t="shared" si="105"/>
        <v>0</v>
      </c>
      <c r="CB139">
        <f t="shared" si="102"/>
        <v>0</v>
      </c>
      <c r="CC139">
        <f t="shared" si="72"/>
        <v>0</v>
      </c>
      <c r="CD139">
        <f t="shared" si="73"/>
        <v>0</v>
      </c>
      <c r="CE139">
        <f t="shared" si="74"/>
        <v>0</v>
      </c>
      <c r="CF139">
        <f t="shared" si="75"/>
        <v>0</v>
      </c>
      <c r="CG139">
        <f t="shared" si="76"/>
        <v>0</v>
      </c>
      <c r="CH139">
        <f t="shared" si="77"/>
        <v>0</v>
      </c>
      <c r="CI139">
        <f t="shared" si="78"/>
        <v>0</v>
      </c>
      <c r="CJ139">
        <f t="shared" si="79"/>
        <v>0</v>
      </c>
      <c r="CK139">
        <f t="shared" si="80"/>
        <v>0</v>
      </c>
      <c r="CL139">
        <f t="shared" si="81"/>
        <v>0</v>
      </c>
      <c r="CM139">
        <f t="shared" si="82"/>
        <v>0</v>
      </c>
      <c r="CN139">
        <f t="shared" si="83"/>
        <v>0</v>
      </c>
      <c r="CO139">
        <f t="shared" si="84"/>
        <v>0</v>
      </c>
      <c r="CP139">
        <f t="shared" si="85"/>
        <v>0</v>
      </c>
      <c r="CQ139">
        <f t="shared" si="86"/>
        <v>0</v>
      </c>
      <c r="CR139">
        <f t="shared" si="103"/>
        <v>0</v>
      </c>
      <c r="CS139">
        <f t="shared" si="87"/>
        <v>0</v>
      </c>
      <c r="CT139">
        <f t="shared" si="88"/>
        <v>0</v>
      </c>
      <c r="CU139">
        <f t="shared" si="89"/>
        <v>0</v>
      </c>
      <c r="CV139">
        <f t="shared" si="90"/>
        <v>0</v>
      </c>
      <c r="CW139">
        <f t="shared" si="91"/>
        <v>0</v>
      </c>
      <c r="CX139">
        <f t="shared" si="92"/>
        <v>0</v>
      </c>
      <c r="CY139">
        <f t="shared" si="93"/>
        <v>0</v>
      </c>
      <c r="CZ139">
        <f t="shared" si="94"/>
        <v>0</v>
      </c>
      <c r="DA139">
        <f t="shared" si="95"/>
        <v>0</v>
      </c>
      <c r="DB139">
        <f t="shared" si="96"/>
        <v>0</v>
      </c>
      <c r="DC139">
        <f t="shared" si="97"/>
        <v>0</v>
      </c>
      <c r="DD139">
        <f t="shared" si="98"/>
        <v>0</v>
      </c>
      <c r="DE139">
        <f t="shared" si="99"/>
        <v>0</v>
      </c>
      <c r="DF139">
        <f t="shared" si="100"/>
        <v>0</v>
      </c>
      <c r="DG139">
        <f t="shared" si="101"/>
        <v>0</v>
      </c>
      <c r="DH139" s="5" t="str">
        <f>IFERROR(((((L139+AB139)*(1/$H139))+AR139)/$F$2)/($B$2*('CAR.CAP_per person'!B$2)/(_xlfn.XLOOKUP($E$2,EU_countries_GDP!$A$2:$A$29,EU_countries_GDP!$E$2:$E$29))),"")</f>
        <v/>
      </c>
      <c r="DI139" s="5" t="str">
        <f>IFERROR(((((M139+AC139)*(1/$H139))+AS139)/$F$2)/($B$2*('CAR.CAP_per person'!C$2)/(_xlfn.XLOOKUP($E$2,EU_countries_GDP!$A$2:$A$29,EU_countries_GDP!$E$2:$E$29))),"")</f>
        <v/>
      </c>
      <c r="DJ139" s="5" t="str">
        <f>IFERROR(((((N139+AD139)*(1/$H139))+AT139)/$F$2)/($B$2*('CAR.CAP_per person'!D$2)/(_xlfn.XLOOKUP($E$2,EU_countries_GDP!$A$2:$A$29,EU_countries_GDP!$E$2:$E$29))),"")</f>
        <v/>
      </c>
      <c r="DK139" s="5" t="str">
        <f>IFERROR(((((O139+AE139)*(1/$H139))+AU139)/$F$2)/($B$2*('CAR.CAP_per person'!E$2)/(_xlfn.XLOOKUP($E$2,EU_countries_GDP!$A$2:$A$29,EU_countries_GDP!$E$2:$E$29))),"")</f>
        <v/>
      </c>
      <c r="DL139" s="5" t="str">
        <f>IFERROR(((((P139+AF139)*(1/$H139))+AV139)/$F$2)/($B$2*('CAR.CAP_per person'!F$2)/(_xlfn.XLOOKUP($E$2,EU_countries_GDP!$A$2:$A$29,EU_countries_GDP!$E$2:$E$29))),"")</f>
        <v/>
      </c>
      <c r="DM139" s="5" t="str">
        <f>IFERROR(((((Q139+AG139)*(1/$H139))+AW139)/$F$2)/($B$2*('CAR.CAP_per person'!G$2)/(_xlfn.XLOOKUP($E$2,EU_countries_GDP!$A$2:$A$29,EU_countries_GDP!$E$2:$E$29))),"")</f>
        <v/>
      </c>
      <c r="DN139" s="5" t="str">
        <f>IFERROR(((((R139+AH139)*(1/$H139))+AX139)/$F$2)/($B$2*('CAR.CAP_per person'!H$2)/(_xlfn.XLOOKUP($E$2,EU_countries_GDP!$A$2:$A$29,EU_countries_GDP!$E$2:$E$29))),"")</f>
        <v/>
      </c>
      <c r="DO139" s="5" t="str">
        <f>IFERROR(((((S139+AI139)*(1/$H139))+AY139)/$F$2)/($B$2*('CAR.CAP_per person'!I$2)/(_xlfn.XLOOKUP($E$2,EU_countries_GDP!$A$2:$A$29,EU_countries_GDP!$E$2:$E$29))),"")</f>
        <v/>
      </c>
      <c r="DP139" s="5" t="str">
        <f>IFERROR(((((T139+AJ139)*(1/$H139))+AZ139)/$F$2)/($B$2*('CAR.CAP_per person'!J$2)/(_xlfn.XLOOKUP($E$2,EU_countries_GDP!$A$2:$A$29,EU_countries_GDP!$E$2:$E$29))),"")</f>
        <v/>
      </c>
      <c r="DQ139" s="5" t="str">
        <f>IFERROR(((((U139+AK139)*(1/$H139))+BA139)/$F$2)/($B$2*('CAR.CAP_per person'!K$2)/(_xlfn.XLOOKUP($E$2,EU_countries_GDP!$A$2:$A$29,EU_countries_GDP!$E$2:$E$29))),"")</f>
        <v/>
      </c>
      <c r="DR139" s="5" t="str">
        <f>IFERROR(((((V139+AL139)*(1/$H139))+BB139)/$F$2)/($B$2*('CAR.CAP_per person'!L$2)/(_xlfn.XLOOKUP($E$2,EU_countries_GDP!$A$2:$A$29,EU_countries_GDP!$E$2:$E$29))),"")</f>
        <v/>
      </c>
      <c r="DS139" s="5" t="str">
        <f>IFERROR(((((W139+AM139)*(1/$H139))+BC139)/$F$2)/($B$2*('CAR.CAP_per person'!M$2)/(_xlfn.XLOOKUP($E$2,EU_countries_GDP!$A$2:$A$29,EU_countries_GDP!$E$2:$E$29))),"")</f>
        <v/>
      </c>
      <c r="DT139" s="5" t="str">
        <f>IFERROR(((((X139+AN139)*(1/$H139))+BD139)/$F$2)/($B$2*('CAR.CAP_per person'!N$2)/(_xlfn.XLOOKUP($E$2,EU_countries_GDP!$A$2:$A$29,EU_countries_GDP!$E$2:$E$29))),"")</f>
        <v/>
      </c>
      <c r="DU139" s="5" t="str">
        <f>IFERROR(((((Y139+AO139)*(1/$H139))+BE139)/$F$2)/($B$2*('CAR.CAP_per person'!O$2)/(_xlfn.XLOOKUP($E$2,EU_countries_GDP!$A$2:$A$29,EU_countries_GDP!$E$2:$E$29))),"")</f>
        <v/>
      </c>
      <c r="DV139" s="5" t="str">
        <f>IFERROR(((((Z139+AP139)*(1/$H139))+BF139)/$F$2)/($B$2*('CAR.CAP_per person'!P$2)/(_xlfn.XLOOKUP($E$2,EU_countries_GDP!$A$2:$A$29,EU_countries_GDP!$E$2:$E$29))),"")</f>
        <v/>
      </c>
      <c r="DW139" s="5" t="str">
        <f>IFERROR(((((AA139+AQ139)*(1/$H139))+BG139)/$F$2)/($B$2*('CAR.CAP_per person'!Q$2)/(_xlfn.XLOOKUP($E$2,EU_countries_GDP!$A$2:$A$29,EU_countries_GDP!$E$2:$E$29))),"")</f>
        <v/>
      </c>
    </row>
    <row r="140" spans="1:127">
      <c r="A140" t="s">
        <v>236</v>
      </c>
      <c r="B140" t="str">
        <f>_xlfn.XLOOKUP(D140,Table5[Ingredient],Table5[Category],"",FALSE)</f>
        <v>Dairy products</v>
      </c>
      <c r="C140" s="33" t="s">
        <v>257</v>
      </c>
      <c r="D140" s="33" t="s">
        <v>181</v>
      </c>
      <c r="E140" s="33">
        <v>0</v>
      </c>
      <c r="F140" s="33" t="s">
        <v>182</v>
      </c>
      <c r="G140" s="33" t="s">
        <v>180</v>
      </c>
      <c r="H140" s="91">
        <f>Dataset_IT!M45</f>
        <v>0</v>
      </c>
      <c r="I140" s="33"/>
      <c r="J140" s="37" t="str">
        <f>IFERROR(INDEX('AveragePrices&amp;Codes'!G:AG, MATCH($D140, 'AveragePrices&amp;Codes'!$A:$A, 0), MATCH(Tool_Italy!$E$2, 'AveragePrices&amp;Codes'!$G$1:$AG$1, 0)),"")</f>
        <v/>
      </c>
      <c r="K140" s="37">
        <f>IFERROR(E140/(_xlfn.XLOOKUP(A140,Dataset_IT!$Q$2:$Q$9,Dataset_IT!$R$2:$R$9)),"")</f>
        <v>0</v>
      </c>
      <c r="L140">
        <f>IFERROR(IF($F140="Raw",_xlfn.XLOOKUP(_xlfn.XLOOKUP(Tool_Italy!$D140,'AveragePrices&amp;Codes'!$A:$A,'AveragePrices&amp;Codes'!$B:$B),AGRIBALYSE_Raw!$B:$B,AGRIBALYSE_Raw!O:O)*$E140,_xlfn.XLOOKUP(_xlfn.XLOOKUP(Tool_Italy!$D140,'AveragePrices&amp;Codes'!$A:$A,'AveragePrices&amp;Codes'!$B:$B),AGRIBALYSE_Cooked!$C:$C,AGRIBALYSE_Cooked!P:P)*$E140),"")</f>
        <v>0</v>
      </c>
      <c r="M140">
        <f>IFERROR(IF($F140="Raw",_xlfn.XLOOKUP(_xlfn.XLOOKUP(Tool_Italy!$D140,'AveragePrices&amp;Codes'!$A:$A,'AveragePrices&amp;Codes'!$B:$B),AGRIBALYSE_Raw!$B:$B,AGRIBALYSE_Raw!P:P)*$E140,_xlfn.XLOOKUP(_xlfn.XLOOKUP(Tool_Italy!$D140,'AveragePrices&amp;Codes'!$A:$A,'AveragePrices&amp;Codes'!$B:$B),AGRIBALYSE_Cooked!$C:$C,AGRIBALYSE_Cooked!Q:Q)*$E140),"")</f>
        <v>0</v>
      </c>
      <c r="N140">
        <f>IFERROR(IF($F140="Raw",_xlfn.XLOOKUP(_xlfn.XLOOKUP(Tool_Italy!$D140,'AveragePrices&amp;Codes'!$A:$A,'AveragePrices&amp;Codes'!$B:$B),AGRIBALYSE_Raw!$B:$B,AGRIBALYSE_Raw!Q:Q)*$E140,_xlfn.XLOOKUP(_xlfn.XLOOKUP(Tool_Italy!$D140,'AveragePrices&amp;Codes'!$A:$A,'AveragePrices&amp;Codes'!$B:$B),AGRIBALYSE_Cooked!$C:$C,AGRIBALYSE_Cooked!R:R)*$E140),"")</f>
        <v>0</v>
      </c>
      <c r="O140">
        <f>IFERROR(IF($F140="Raw",_xlfn.XLOOKUP(_xlfn.XLOOKUP(Tool_Italy!$D140,'AveragePrices&amp;Codes'!$A:$A,'AveragePrices&amp;Codes'!$B:$B),AGRIBALYSE_Raw!$B:$B,AGRIBALYSE_Raw!R:R)*$E140,_xlfn.XLOOKUP(_xlfn.XLOOKUP(Tool_Italy!$D140,'AveragePrices&amp;Codes'!$A:$A,'AveragePrices&amp;Codes'!$B:$B),AGRIBALYSE_Cooked!$C:$C,AGRIBALYSE_Cooked!S:S)*$E140),"")</f>
        <v>0</v>
      </c>
      <c r="P140">
        <f>IFERROR(IF($F140="Raw",_xlfn.XLOOKUP(_xlfn.XLOOKUP(Tool_Italy!$D140,'AveragePrices&amp;Codes'!$A:$A,'AveragePrices&amp;Codes'!$B:$B),AGRIBALYSE_Raw!$B:$B,AGRIBALYSE_Raw!S:S)*$E140,_xlfn.XLOOKUP(_xlfn.XLOOKUP(Tool_Italy!$D140,'AveragePrices&amp;Codes'!$A:$A,'AveragePrices&amp;Codes'!$B:$B),AGRIBALYSE_Cooked!$C:$C,AGRIBALYSE_Cooked!T:T)*$E140),"")</f>
        <v>0</v>
      </c>
      <c r="Q140">
        <f>IFERROR(IF($F140="Raw",_xlfn.XLOOKUP(_xlfn.XLOOKUP(Tool_Italy!$D140,'AveragePrices&amp;Codes'!$A:$A,'AveragePrices&amp;Codes'!$B:$B),AGRIBALYSE_Raw!$B:$B,AGRIBALYSE_Raw!T:T)*$E140,_xlfn.XLOOKUP(_xlfn.XLOOKUP(Tool_Italy!$D140,'AveragePrices&amp;Codes'!$A:$A,'AveragePrices&amp;Codes'!$B:$B),AGRIBALYSE_Cooked!$C:$C,AGRIBALYSE_Cooked!U:U)*$E140),"")</f>
        <v>0</v>
      </c>
      <c r="R140">
        <f>IFERROR(IF($F140="Raw",_xlfn.XLOOKUP(_xlfn.XLOOKUP(Tool_Italy!$D140,'AveragePrices&amp;Codes'!$A:$A,'AveragePrices&amp;Codes'!$B:$B),AGRIBALYSE_Raw!$B:$B,AGRIBALYSE_Raw!U:U)*$E140,_xlfn.XLOOKUP(_xlfn.XLOOKUP(Tool_Italy!$D140,'AveragePrices&amp;Codes'!$A:$A,'AveragePrices&amp;Codes'!$B:$B),AGRIBALYSE_Cooked!$C:$C,AGRIBALYSE_Cooked!V:V)*$E140),"")</f>
        <v>0</v>
      </c>
      <c r="S140">
        <f>IFERROR(IF($F140="Raw",_xlfn.XLOOKUP(_xlfn.XLOOKUP(Tool_Italy!$D140,'AveragePrices&amp;Codes'!$A:$A,'AveragePrices&amp;Codes'!$B:$B),AGRIBALYSE_Raw!$B:$B,AGRIBALYSE_Raw!V:V)*$E140,_xlfn.XLOOKUP(_xlfn.XLOOKUP(Tool_Italy!$D140,'AveragePrices&amp;Codes'!$A:$A,'AveragePrices&amp;Codes'!$B:$B),AGRIBALYSE_Cooked!$C:$C,AGRIBALYSE_Cooked!W:W)*$E140),"")</f>
        <v>0</v>
      </c>
      <c r="T140">
        <f>IFERROR(IF($F140="Raw",_xlfn.XLOOKUP(_xlfn.XLOOKUP(Tool_Italy!$D140,'AveragePrices&amp;Codes'!$A:$A,'AveragePrices&amp;Codes'!$B:$B),AGRIBALYSE_Raw!$B:$B,AGRIBALYSE_Raw!W:W)*$E140,_xlfn.XLOOKUP(_xlfn.XLOOKUP(Tool_Italy!$D140,'AveragePrices&amp;Codes'!$A:$A,'AveragePrices&amp;Codes'!$B:$B),AGRIBALYSE_Cooked!$C:$C,AGRIBALYSE_Cooked!X:X)*$E140),"")</f>
        <v>0</v>
      </c>
      <c r="U140">
        <f>IFERROR(IF($F140="Raw",_xlfn.XLOOKUP(_xlfn.XLOOKUP(Tool_Italy!$D140,'AveragePrices&amp;Codes'!$A:$A,'AveragePrices&amp;Codes'!$B:$B),AGRIBALYSE_Raw!$B:$B,AGRIBALYSE_Raw!X:X)*$E140,_xlfn.XLOOKUP(_xlfn.XLOOKUP(Tool_Italy!$D140,'AveragePrices&amp;Codes'!$A:$A,'AveragePrices&amp;Codes'!$B:$B),AGRIBALYSE_Cooked!$C:$C,AGRIBALYSE_Cooked!Y:Y)*$E140),"")</f>
        <v>0</v>
      </c>
      <c r="V140">
        <f>IFERROR(IF($F140="Raw",_xlfn.XLOOKUP(_xlfn.XLOOKUP(Tool_Italy!$D140,'AveragePrices&amp;Codes'!$A:$A,'AveragePrices&amp;Codes'!$B:$B),AGRIBALYSE_Raw!$B:$B,AGRIBALYSE_Raw!Y:Y)*$E140,_xlfn.XLOOKUP(_xlfn.XLOOKUP(Tool_Italy!$D140,'AveragePrices&amp;Codes'!$A:$A,'AveragePrices&amp;Codes'!$B:$B),AGRIBALYSE_Cooked!$C:$C,AGRIBALYSE_Cooked!Z:Z)*$E140),"")</f>
        <v>0</v>
      </c>
      <c r="W140">
        <f>IFERROR(IF($F140="Raw",_xlfn.XLOOKUP(_xlfn.XLOOKUP(Tool_Italy!$D140,'AveragePrices&amp;Codes'!$A:$A,'AveragePrices&amp;Codes'!$B:$B),AGRIBALYSE_Raw!$B:$B,AGRIBALYSE_Raw!Z:Z)*$E140,_xlfn.XLOOKUP(_xlfn.XLOOKUP(Tool_Italy!$D140,'AveragePrices&amp;Codes'!$A:$A,'AveragePrices&amp;Codes'!$B:$B),AGRIBALYSE_Cooked!$C:$C,AGRIBALYSE_Cooked!AA:AA)*$E140),"")</f>
        <v>0</v>
      </c>
      <c r="X140">
        <f>IFERROR(IF($F140="Raw",_xlfn.XLOOKUP(_xlfn.XLOOKUP(Tool_Italy!$D140,'AveragePrices&amp;Codes'!$A:$A,'AveragePrices&amp;Codes'!$B:$B),AGRIBALYSE_Raw!$B:$B,AGRIBALYSE_Raw!AA:AA)*$E140,_xlfn.XLOOKUP(_xlfn.XLOOKUP(Tool_Italy!$D140,'AveragePrices&amp;Codes'!$A:$A,'AveragePrices&amp;Codes'!$B:$B),AGRIBALYSE_Cooked!$C:$C,AGRIBALYSE_Cooked!AB:AB)*$E140),"")</f>
        <v>0</v>
      </c>
      <c r="Y140">
        <f>IFERROR(IF($F140="Raw",_xlfn.XLOOKUP(_xlfn.XLOOKUP(Tool_Italy!$D140,'AveragePrices&amp;Codes'!$A:$A,'AveragePrices&amp;Codes'!$B:$B),AGRIBALYSE_Raw!$B:$B,AGRIBALYSE_Raw!AB:AB)*$E140,_xlfn.XLOOKUP(_xlfn.XLOOKUP(Tool_Italy!$D140,'AveragePrices&amp;Codes'!$A:$A,'AveragePrices&amp;Codes'!$B:$B),AGRIBALYSE_Cooked!$C:$C,AGRIBALYSE_Cooked!AC:AC)*$E140),"")</f>
        <v>0</v>
      </c>
      <c r="Z140">
        <f>IFERROR(IF($F140="Raw",_xlfn.XLOOKUP(_xlfn.XLOOKUP(Tool_Italy!$D140,'AveragePrices&amp;Codes'!$A:$A,'AveragePrices&amp;Codes'!$B:$B),AGRIBALYSE_Raw!$B:$B,AGRIBALYSE_Raw!AC:AC)*$E140,_xlfn.XLOOKUP(_xlfn.XLOOKUP(Tool_Italy!$D140,'AveragePrices&amp;Codes'!$A:$A,'AveragePrices&amp;Codes'!$B:$B),AGRIBALYSE_Cooked!$C:$C,AGRIBALYSE_Cooked!AD:AD)*$E140),"")</f>
        <v>0</v>
      </c>
      <c r="AA140">
        <f>IFERROR(IF($F140="Raw",_xlfn.XLOOKUP(_xlfn.XLOOKUP(Tool_Italy!$D140,'AveragePrices&amp;Codes'!$A:$A,'AveragePrices&amp;Codes'!$B:$B),AGRIBALYSE_Raw!$B:$B,AGRIBALYSE_Raw!AD:AD)*$E140,_xlfn.XLOOKUP(_xlfn.XLOOKUP(Tool_Italy!$D140,'AveragePrices&amp;Codes'!$A:$A,'AveragePrices&amp;Codes'!$B:$B),AGRIBALYSE_Cooked!$C:$C,AGRIBALYSE_Cooked!AE:AE)*$E140),"")</f>
        <v>0</v>
      </c>
      <c r="AB140" cm="1">
        <f t="array" ref="AB140">IFERROR(_xlfn.XLOOKUP(Tool_Italy!$F140&amp;$E$2,'Cooking methods'!$A:$A&amp;'Cooking methods'!$B:$B,'Cooking methods'!C:C)*$E140,"")</f>
        <v>0</v>
      </c>
      <c r="AC140" cm="1">
        <f t="array" ref="AC140">IFERROR(_xlfn.XLOOKUP(Tool_Italy!$F140&amp;$E$2,'Cooking methods'!$A:$A&amp;'Cooking methods'!$B:$B,'Cooking methods'!D:D)*$E140,"")</f>
        <v>0</v>
      </c>
      <c r="AD140" cm="1">
        <f t="array" ref="AD140">IFERROR(_xlfn.XLOOKUP(Tool_Italy!$F140&amp;$E$2,'Cooking methods'!$A:$A&amp;'Cooking methods'!$B:$B,'Cooking methods'!E:E)*$E140,"")</f>
        <v>0</v>
      </c>
      <c r="AE140" cm="1">
        <f t="array" ref="AE140">IFERROR(_xlfn.XLOOKUP(Tool_Italy!$F140&amp;$E$2,'Cooking methods'!$A:$A&amp;'Cooking methods'!$B:$B,'Cooking methods'!F:F)*$E140,"")</f>
        <v>0</v>
      </c>
      <c r="AF140" cm="1">
        <f t="array" ref="AF140">IFERROR(_xlfn.XLOOKUP(Tool_Italy!$F140&amp;$E$2,'Cooking methods'!$A:$A&amp;'Cooking methods'!$B:$B,'Cooking methods'!G:G)*$E140,"")</f>
        <v>0</v>
      </c>
      <c r="AG140" cm="1">
        <f t="array" ref="AG140">IFERROR(_xlfn.XLOOKUP(Tool_Italy!$F140&amp;$E$2,'Cooking methods'!$A:$A&amp;'Cooking methods'!$B:$B,'Cooking methods'!H:H)*$E140,"")</f>
        <v>0</v>
      </c>
      <c r="AH140" cm="1">
        <f t="array" ref="AH140">IFERROR(_xlfn.XLOOKUP(Tool_Italy!$F140&amp;$E$2,'Cooking methods'!$A:$A&amp;'Cooking methods'!$B:$B,'Cooking methods'!I:I)*$E140,"")</f>
        <v>0</v>
      </c>
      <c r="AI140" cm="1">
        <f t="array" ref="AI140">IFERROR(_xlfn.XLOOKUP(Tool_Italy!$F140&amp;$E$2,'Cooking methods'!$A:$A&amp;'Cooking methods'!$B:$B,'Cooking methods'!J:J)*$E140,"")</f>
        <v>0</v>
      </c>
      <c r="AJ140" cm="1">
        <f t="array" ref="AJ140">IFERROR(_xlfn.XLOOKUP(Tool_Italy!$F140&amp;$E$2,'Cooking methods'!$A:$A&amp;'Cooking methods'!$B:$B,'Cooking methods'!K:K)*$E140,"")</f>
        <v>0</v>
      </c>
      <c r="AK140" cm="1">
        <f t="array" ref="AK140">IFERROR(_xlfn.XLOOKUP(Tool_Italy!$F140&amp;$E$2,'Cooking methods'!$A:$A&amp;'Cooking methods'!$B:$B,'Cooking methods'!L:L)*$E140,"")</f>
        <v>0</v>
      </c>
      <c r="AL140" cm="1">
        <f t="array" ref="AL140">IFERROR(_xlfn.XLOOKUP(Tool_Italy!$F140&amp;$E$2,'Cooking methods'!$A:$A&amp;'Cooking methods'!$B:$B,'Cooking methods'!M:M)*$E140,"")</f>
        <v>0</v>
      </c>
      <c r="AM140" cm="1">
        <f t="array" ref="AM140">IFERROR(_xlfn.XLOOKUP(Tool_Italy!$F140&amp;$E$2,'Cooking methods'!$A:$A&amp;'Cooking methods'!$B:$B,'Cooking methods'!N:N)*$E140,"")</f>
        <v>0</v>
      </c>
      <c r="AN140" cm="1">
        <f t="array" ref="AN140">IFERROR(_xlfn.XLOOKUP(Tool_Italy!$F140&amp;$E$2,'Cooking methods'!$A:$A&amp;'Cooking methods'!$B:$B,'Cooking methods'!O:O)*$E140,"")</f>
        <v>0</v>
      </c>
      <c r="AO140" cm="1">
        <f t="array" ref="AO140">IFERROR(_xlfn.XLOOKUP(Tool_Italy!$F140&amp;$E$2,'Cooking methods'!$A:$A&amp;'Cooking methods'!$B:$B,'Cooking methods'!P:P)*$E140,"")</f>
        <v>0</v>
      </c>
      <c r="AP140" cm="1">
        <f t="array" ref="AP140">IFERROR(_xlfn.XLOOKUP(Tool_Italy!$F140&amp;$E$2,'Cooking methods'!$A:$A&amp;'Cooking methods'!$B:$B,'Cooking methods'!Q:Q)*$E140,"")</f>
        <v>0</v>
      </c>
      <c r="AQ140" cm="1">
        <f t="array" ref="AQ140">IFERROR(_xlfn.XLOOKUP(Tool_Italy!$F140&amp;$E$2,'Cooking methods'!$A:$A&amp;'Cooking methods'!$B:$B,'Cooking methods'!R:R)*$E140,"")</f>
        <v>0</v>
      </c>
      <c r="AR140" cm="1">
        <f t="array" ref="AR140">IFERROR(_xlfn.XLOOKUP(Tool_Italy!$G140&amp;$E$2,'Waste management'!$A:$A&amp;'Waste management'!$B:$B,'Waste management'!C:C)*$E140,"")</f>
        <v>0</v>
      </c>
      <c r="AS140" cm="1">
        <f t="array" ref="AS140">IFERROR(_xlfn.XLOOKUP(Tool_Italy!$G140&amp;$E$2,'Waste management'!$A:$A&amp;'Waste management'!$B:$B,'Waste management'!D:D)*$E140,"")</f>
        <v>0</v>
      </c>
      <c r="AT140" cm="1">
        <f t="array" ref="AT140">IFERROR(_xlfn.XLOOKUP(Tool_Italy!$G140&amp;$E$2,'Waste management'!$A:$A&amp;'Waste management'!$B:$B,'Waste management'!E:E)*$E140,"")</f>
        <v>0</v>
      </c>
      <c r="AU140" cm="1">
        <f t="array" ref="AU140">IFERROR(_xlfn.XLOOKUP(Tool_Italy!$G140&amp;$E$2,'Waste management'!$A:$A&amp;'Waste management'!$B:$B,'Waste management'!F:F)*$E140,"")</f>
        <v>0</v>
      </c>
      <c r="AV140" cm="1">
        <f t="array" ref="AV140">IFERROR(_xlfn.XLOOKUP(Tool_Italy!$G140&amp;$E$2,'Waste management'!$A:$A&amp;'Waste management'!$B:$B,'Waste management'!G:G)*$E140,"")</f>
        <v>0</v>
      </c>
      <c r="AW140" cm="1">
        <f t="array" ref="AW140">IFERROR(_xlfn.XLOOKUP(Tool_Italy!$G140&amp;$E$2,'Waste management'!$A:$A&amp;'Waste management'!$B:$B,'Waste management'!H:H)*$E140,"")</f>
        <v>0</v>
      </c>
      <c r="AX140" cm="1">
        <f t="array" ref="AX140">IFERROR(_xlfn.XLOOKUP(Tool_Italy!$G140&amp;$E$2,'Waste management'!$A:$A&amp;'Waste management'!$B:$B,'Waste management'!I:I)*$E140,"")</f>
        <v>0</v>
      </c>
      <c r="AY140" cm="1">
        <f t="array" ref="AY140">IFERROR(_xlfn.XLOOKUP(Tool_Italy!$G140&amp;$E$2,'Waste management'!$A:$A&amp;'Waste management'!$B:$B,'Waste management'!J:J)*$E140,"")</f>
        <v>0</v>
      </c>
      <c r="AZ140" cm="1">
        <f t="array" ref="AZ140">IFERROR(_xlfn.XLOOKUP(Tool_Italy!$G140&amp;$E$2,'Waste management'!$A:$A&amp;'Waste management'!$B:$B,'Waste management'!K:K)*$E140,"")</f>
        <v>0</v>
      </c>
      <c r="BA140" cm="1">
        <f t="array" ref="BA140">IFERROR(_xlfn.XLOOKUP(Tool_Italy!$G140&amp;$E$2,'Waste management'!$A:$A&amp;'Waste management'!$B:$B,'Waste management'!L:L)*$E140,"")</f>
        <v>0</v>
      </c>
      <c r="BB140" cm="1">
        <f t="array" ref="BB140">IFERROR(_xlfn.XLOOKUP(Tool_Italy!$G140&amp;$E$2,'Waste management'!$A:$A&amp;'Waste management'!$B:$B,'Waste management'!M:M)*$E140,"")</f>
        <v>0</v>
      </c>
      <c r="BC140" cm="1">
        <f t="array" ref="BC140">IFERROR(_xlfn.XLOOKUP(Tool_Italy!$G140&amp;$E$2,'Waste management'!$A:$A&amp;'Waste management'!$B:$B,'Waste management'!N:N)*$E140,"")</f>
        <v>0</v>
      </c>
      <c r="BD140" cm="1">
        <f t="array" ref="BD140">IFERROR(_xlfn.XLOOKUP(Tool_Italy!$G140&amp;$E$2,'Waste management'!$A:$A&amp;'Waste management'!$B:$B,'Waste management'!O:O)*$E140,"")</f>
        <v>0</v>
      </c>
      <c r="BE140" cm="1">
        <f t="array" ref="BE140">IFERROR(_xlfn.XLOOKUP(Tool_Italy!$G140&amp;$E$2,'Waste management'!$A:$A&amp;'Waste management'!$B:$B,'Waste management'!P:P)*$E140,"")</f>
        <v>0</v>
      </c>
      <c r="BF140" cm="1">
        <f t="array" ref="BF140">IFERROR(_xlfn.XLOOKUP(Tool_Italy!$G140&amp;$E$2,'Waste management'!$A:$A&amp;'Waste management'!$B:$B,'Waste management'!Q:Q)*$E140,"")</f>
        <v>0</v>
      </c>
      <c r="BG140" cm="1">
        <f t="array" ref="BG140">IFERROR(_xlfn.XLOOKUP(Tool_Italy!$G140&amp;$E$2,'Waste management'!$A:$A&amp;'Waste management'!$B:$B,'Waste management'!R:R)*$E140,"")</f>
        <v>0</v>
      </c>
      <c r="BH140">
        <f>IFERROR((L140+AR140+AB140)*_xlfn.XLOOKUP(Tool_Italy!BH$4,Monetization_Factors!$A:$A,Monetization_Factors!$D:$D),"")</f>
        <v>0</v>
      </c>
      <c r="BI140">
        <f>IFERROR((M140+AS140+AC140)*_xlfn.XLOOKUP(Tool_Italy!BI$4,Monetization_Factors!$A:$A,Monetization_Factors!$D:$D),"")</f>
        <v>0</v>
      </c>
      <c r="BJ140">
        <f>IFERROR((N140+AT140+AD140)*_xlfn.XLOOKUP(Tool_Italy!BJ$4,Monetization_Factors!$A:$A,Monetization_Factors!$D:$D),"")</f>
        <v>0</v>
      </c>
      <c r="BK140">
        <f>IFERROR((O140+AU140+AE140)*_xlfn.XLOOKUP(Tool_Italy!BK$4,Monetization_Factors!$A:$A,Monetization_Factors!$D:$D),"")</f>
        <v>0</v>
      </c>
      <c r="BL140">
        <f>IFERROR((P140+AV140+AF140)*_xlfn.XLOOKUP(Tool_Italy!BL$4,Monetization_Factors!$A:$A,Monetization_Factors!$D:$D),"")</f>
        <v>0</v>
      </c>
      <c r="BM140">
        <f>IFERROR((Q140+AW140+AG140)*_xlfn.XLOOKUP(Tool_Italy!BM$4,Monetization_Factors!$A:$A,Monetization_Factors!$D:$D),"")</f>
        <v>0</v>
      </c>
      <c r="BN140">
        <f>IFERROR((R140+AX140+AH140)*_xlfn.XLOOKUP(Tool_Italy!BN$4,Monetization_Factors!$A:$A,Monetization_Factors!$D:$D),"")</f>
        <v>0</v>
      </c>
      <c r="BO140">
        <f>IFERROR((S140+AY140+AI140)*_xlfn.XLOOKUP(Tool_Italy!BO$4,Monetization_Factors!$A:$A,Monetization_Factors!$D:$D),"")</f>
        <v>0</v>
      </c>
      <c r="BP140">
        <f>IFERROR((T140+AZ140+AJ140)*_xlfn.XLOOKUP(Tool_Italy!BP$4,Monetization_Factors!$A:$A,Monetization_Factors!$D:$D),"")</f>
        <v>0</v>
      </c>
      <c r="BQ140">
        <f>IFERROR((U140+BA140+AK140)*_xlfn.XLOOKUP(Tool_Italy!BQ$4,Monetization_Factors!$A:$A,Monetization_Factors!$D:$D),"")</f>
        <v>0</v>
      </c>
      <c r="BR140" t="str">
        <f>IFERROR((V140+BB140+AL140)*_xlfn.XLOOKUP(Tool_Italy!BR$4,Monetization_Factors!$A:$A,Monetization_Factors!$D:$D),"")</f>
        <v/>
      </c>
      <c r="BS140">
        <f>IFERROR((W140+BC140+AM140)*_xlfn.XLOOKUP(Tool_Italy!BS$4,Monetization_Factors!$A:$A,Monetization_Factors!$D:$D),"")</f>
        <v>0</v>
      </c>
      <c r="BT140">
        <f>IFERROR((X140+BD140+AN140)*_xlfn.XLOOKUP(Tool_Italy!BT$4,Monetization_Factors!$A:$A,Monetization_Factors!$D:$D),"")</f>
        <v>0</v>
      </c>
      <c r="BU140">
        <f>IFERROR((Y140+BE140+AO140)*_xlfn.XLOOKUP(Tool_Italy!BU$4,Monetization_Factors!$A:$A,Monetization_Factors!$D:$D),"")</f>
        <v>0</v>
      </c>
      <c r="BV140">
        <f>IFERROR((Z140+BF140+AP140)*_xlfn.XLOOKUP(Tool_Italy!BV$4,Monetization_Factors!$A:$A,Monetization_Factors!$D:$D),"")</f>
        <v>0</v>
      </c>
      <c r="BW140">
        <f>IFERROR((AA140+BG140+AQ140)*_xlfn.XLOOKUP(Tool_Italy!BW$4,Monetization_Factors!$A:$A,Monetization_Factors!$D:$D),"")</f>
        <v>0</v>
      </c>
      <c r="BX140" s="38" t="str" cm="1">
        <f t="array" ref="BX140">IFERROR(_xlfn.IFS(I140&lt;&gt;0,I140*E140,I140="",J140*E140),"")</f>
        <v/>
      </c>
      <c r="BY140" s="38">
        <f t="shared" si="104"/>
        <v>0</v>
      </c>
      <c r="BZ140" s="38">
        <f t="shared" si="106"/>
        <v>0</v>
      </c>
      <c r="CA140" s="38">
        <f t="shared" si="105"/>
        <v>0</v>
      </c>
      <c r="CB140">
        <f t="shared" si="102"/>
        <v>0</v>
      </c>
      <c r="CC140">
        <f t="shared" si="72"/>
        <v>0</v>
      </c>
      <c r="CD140">
        <f t="shared" si="73"/>
        <v>0</v>
      </c>
      <c r="CE140">
        <f t="shared" si="74"/>
        <v>0</v>
      </c>
      <c r="CF140">
        <f t="shared" si="75"/>
        <v>0</v>
      </c>
      <c r="CG140">
        <f t="shared" si="76"/>
        <v>0</v>
      </c>
      <c r="CH140">
        <f t="shared" si="77"/>
        <v>0</v>
      </c>
      <c r="CI140">
        <f t="shared" si="78"/>
        <v>0</v>
      </c>
      <c r="CJ140">
        <f t="shared" si="79"/>
        <v>0</v>
      </c>
      <c r="CK140">
        <f t="shared" si="80"/>
        <v>0</v>
      </c>
      <c r="CL140">
        <f t="shared" si="81"/>
        <v>0</v>
      </c>
      <c r="CM140">
        <f t="shared" si="82"/>
        <v>0</v>
      </c>
      <c r="CN140">
        <f t="shared" si="83"/>
        <v>0</v>
      </c>
      <c r="CO140">
        <f t="shared" si="84"/>
        <v>0</v>
      </c>
      <c r="CP140">
        <f t="shared" si="85"/>
        <v>0</v>
      </c>
      <c r="CQ140">
        <f t="shared" si="86"/>
        <v>0</v>
      </c>
      <c r="CR140">
        <f t="shared" si="103"/>
        <v>0</v>
      </c>
      <c r="CS140">
        <f t="shared" si="87"/>
        <v>0</v>
      </c>
      <c r="CT140">
        <f t="shared" si="88"/>
        <v>0</v>
      </c>
      <c r="CU140">
        <f t="shared" si="89"/>
        <v>0</v>
      </c>
      <c r="CV140">
        <f t="shared" si="90"/>
        <v>0</v>
      </c>
      <c r="CW140">
        <f t="shared" si="91"/>
        <v>0</v>
      </c>
      <c r="CX140">
        <f t="shared" si="92"/>
        <v>0</v>
      </c>
      <c r="CY140">
        <f t="shared" si="93"/>
        <v>0</v>
      </c>
      <c r="CZ140">
        <f t="shared" si="94"/>
        <v>0</v>
      </c>
      <c r="DA140">
        <f t="shared" si="95"/>
        <v>0</v>
      </c>
      <c r="DB140">
        <f t="shared" si="96"/>
        <v>0</v>
      </c>
      <c r="DC140">
        <f t="shared" si="97"/>
        <v>0</v>
      </c>
      <c r="DD140">
        <f t="shared" si="98"/>
        <v>0</v>
      </c>
      <c r="DE140">
        <f t="shared" si="99"/>
        <v>0</v>
      </c>
      <c r="DF140">
        <f t="shared" si="100"/>
        <v>0</v>
      </c>
      <c r="DG140">
        <f t="shared" si="101"/>
        <v>0</v>
      </c>
      <c r="DH140" s="5" t="str">
        <f>IFERROR(((((L140+AB140)*(1/$H140))+AR140)/$F$2)/($B$2*('CAR.CAP_per person'!B$2)/(_xlfn.XLOOKUP($E$2,EU_countries_GDP!$A$2:$A$29,EU_countries_GDP!$E$2:$E$29))),"")</f>
        <v/>
      </c>
      <c r="DI140" s="5" t="str">
        <f>IFERROR(((((M140+AC140)*(1/$H140))+AS140)/$F$2)/($B$2*('CAR.CAP_per person'!C$2)/(_xlfn.XLOOKUP($E$2,EU_countries_GDP!$A$2:$A$29,EU_countries_GDP!$E$2:$E$29))),"")</f>
        <v/>
      </c>
      <c r="DJ140" s="5" t="str">
        <f>IFERROR(((((N140+AD140)*(1/$H140))+AT140)/$F$2)/($B$2*('CAR.CAP_per person'!D$2)/(_xlfn.XLOOKUP($E$2,EU_countries_GDP!$A$2:$A$29,EU_countries_GDP!$E$2:$E$29))),"")</f>
        <v/>
      </c>
      <c r="DK140" s="5" t="str">
        <f>IFERROR(((((O140+AE140)*(1/$H140))+AU140)/$F$2)/($B$2*('CAR.CAP_per person'!E$2)/(_xlfn.XLOOKUP($E$2,EU_countries_GDP!$A$2:$A$29,EU_countries_GDP!$E$2:$E$29))),"")</f>
        <v/>
      </c>
      <c r="DL140" s="5" t="str">
        <f>IFERROR(((((P140+AF140)*(1/$H140))+AV140)/$F$2)/($B$2*('CAR.CAP_per person'!F$2)/(_xlfn.XLOOKUP($E$2,EU_countries_GDP!$A$2:$A$29,EU_countries_GDP!$E$2:$E$29))),"")</f>
        <v/>
      </c>
      <c r="DM140" s="5" t="str">
        <f>IFERROR(((((Q140+AG140)*(1/$H140))+AW140)/$F$2)/($B$2*('CAR.CAP_per person'!G$2)/(_xlfn.XLOOKUP($E$2,EU_countries_GDP!$A$2:$A$29,EU_countries_GDP!$E$2:$E$29))),"")</f>
        <v/>
      </c>
      <c r="DN140" s="5" t="str">
        <f>IFERROR(((((R140+AH140)*(1/$H140))+AX140)/$F$2)/($B$2*('CAR.CAP_per person'!H$2)/(_xlfn.XLOOKUP($E$2,EU_countries_GDP!$A$2:$A$29,EU_countries_GDP!$E$2:$E$29))),"")</f>
        <v/>
      </c>
      <c r="DO140" s="5" t="str">
        <f>IFERROR(((((S140+AI140)*(1/$H140))+AY140)/$F$2)/($B$2*('CAR.CAP_per person'!I$2)/(_xlfn.XLOOKUP($E$2,EU_countries_GDP!$A$2:$A$29,EU_countries_GDP!$E$2:$E$29))),"")</f>
        <v/>
      </c>
      <c r="DP140" s="5" t="str">
        <f>IFERROR(((((T140+AJ140)*(1/$H140))+AZ140)/$F$2)/($B$2*('CAR.CAP_per person'!J$2)/(_xlfn.XLOOKUP($E$2,EU_countries_GDP!$A$2:$A$29,EU_countries_GDP!$E$2:$E$29))),"")</f>
        <v/>
      </c>
      <c r="DQ140" s="5" t="str">
        <f>IFERROR(((((U140+AK140)*(1/$H140))+BA140)/$F$2)/($B$2*('CAR.CAP_per person'!K$2)/(_xlfn.XLOOKUP($E$2,EU_countries_GDP!$A$2:$A$29,EU_countries_GDP!$E$2:$E$29))),"")</f>
        <v/>
      </c>
      <c r="DR140" s="5" t="str">
        <f>IFERROR(((((V140+AL140)*(1/$H140))+BB140)/$F$2)/($B$2*('CAR.CAP_per person'!L$2)/(_xlfn.XLOOKUP($E$2,EU_countries_GDP!$A$2:$A$29,EU_countries_GDP!$E$2:$E$29))),"")</f>
        <v/>
      </c>
      <c r="DS140" s="5" t="str">
        <f>IFERROR(((((W140+AM140)*(1/$H140))+BC140)/$F$2)/($B$2*('CAR.CAP_per person'!M$2)/(_xlfn.XLOOKUP($E$2,EU_countries_GDP!$A$2:$A$29,EU_countries_GDP!$E$2:$E$29))),"")</f>
        <v/>
      </c>
      <c r="DT140" s="5" t="str">
        <f>IFERROR(((((X140+AN140)*(1/$H140))+BD140)/$F$2)/($B$2*('CAR.CAP_per person'!N$2)/(_xlfn.XLOOKUP($E$2,EU_countries_GDP!$A$2:$A$29,EU_countries_GDP!$E$2:$E$29))),"")</f>
        <v/>
      </c>
      <c r="DU140" s="5" t="str">
        <f>IFERROR(((((Y140+AO140)*(1/$H140))+BE140)/$F$2)/($B$2*('CAR.CAP_per person'!O$2)/(_xlfn.XLOOKUP($E$2,EU_countries_GDP!$A$2:$A$29,EU_countries_GDP!$E$2:$E$29))),"")</f>
        <v/>
      </c>
      <c r="DV140" s="5" t="str">
        <f>IFERROR(((((Z140+AP140)*(1/$H140))+BF140)/$F$2)/($B$2*('CAR.CAP_per person'!P$2)/(_xlfn.XLOOKUP($E$2,EU_countries_GDP!$A$2:$A$29,EU_countries_GDP!$E$2:$E$29))),"")</f>
        <v/>
      </c>
      <c r="DW140" s="5" t="str">
        <f>IFERROR(((((AA140+AQ140)*(1/$H140))+BG140)/$F$2)/($B$2*('CAR.CAP_per person'!Q$2)/(_xlfn.XLOOKUP($E$2,EU_countries_GDP!$A$2:$A$29,EU_countries_GDP!$E$2:$E$29))),"")</f>
        <v/>
      </c>
    </row>
    <row r="141" spans="1:127">
      <c r="A141" t="s">
        <v>236</v>
      </c>
      <c r="B141" t="str">
        <f>_xlfn.XLOOKUP(D141,Table5[Ingredient],Table5[Category],"",FALSE)</f>
        <v xml:space="preserve">Other </v>
      </c>
      <c r="C141" s="33" t="s">
        <v>257</v>
      </c>
      <c r="D141" s="33" t="s">
        <v>187</v>
      </c>
      <c r="E141" s="33">
        <v>0</v>
      </c>
      <c r="F141" s="33" t="s">
        <v>182</v>
      </c>
      <c r="G141" s="33" t="s">
        <v>180</v>
      </c>
      <c r="H141" s="91">
        <f>Dataset_IT!M46</f>
        <v>0</v>
      </c>
      <c r="I141" s="33"/>
      <c r="J141" s="37">
        <f>IFERROR(INDEX('AveragePrices&amp;Codes'!G:AG, MATCH($D141, 'AveragePrices&amp;Codes'!$A:$A, 0), MATCH(Tool_Italy!$E$2, 'AveragePrices&amp;Codes'!$G$1:$AG$1, 0)),"")</f>
        <v>2.5460854615384623</v>
      </c>
      <c r="K141" s="37">
        <f>IFERROR(E141/(_xlfn.XLOOKUP(A141,Dataset_IT!$Q$2:$Q$9,Dataset_IT!$R$2:$R$9)),"")</f>
        <v>0</v>
      </c>
      <c r="L141">
        <f>IFERROR(IF($F141="Raw",_xlfn.XLOOKUP(_xlfn.XLOOKUP(Tool_Italy!$D141,'AveragePrices&amp;Codes'!$A:$A,'AveragePrices&amp;Codes'!$B:$B),AGRIBALYSE_Raw!$B:$B,AGRIBALYSE_Raw!O:O)*$E141,_xlfn.XLOOKUP(_xlfn.XLOOKUP(Tool_Italy!$D141,'AveragePrices&amp;Codes'!$A:$A,'AveragePrices&amp;Codes'!$B:$B),AGRIBALYSE_Cooked!$C:$C,AGRIBALYSE_Cooked!P:P)*$E141),"")</f>
        <v>0</v>
      </c>
      <c r="M141">
        <f>IFERROR(IF($F141="Raw",_xlfn.XLOOKUP(_xlfn.XLOOKUP(Tool_Italy!$D141,'AveragePrices&amp;Codes'!$A:$A,'AveragePrices&amp;Codes'!$B:$B),AGRIBALYSE_Raw!$B:$B,AGRIBALYSE_Raw!P:P)*$E141,_xlfn.XLOOKUP(_xlfn.XLOOKUP(Tool_Italy!$D141,'AveragePrices&amp;Codes'!$A:$A,'AveragePrices&amp;Codes'!$B:$B),AGRIBALYSE_Cooked!$C:$C,AGRIBALYSE_Cooked!Q:Q)*$E141),"")</f>
        <v>0</v>
      </c>
      <c r="N141">
        <f>IFERROR(IF($F141="Raw",_xlfn.XLOOKUP(_xlfn.XLOOKUP(Tool_Italy!$D141,'AveragePrices&amp;Codes'!$A:$A,'AveragePrices&amp;Codes'!$B:$B),AGRIBALYSE_Raw!$B:$B,AGRIBALYSE_Raw!Q:Q)*$E141,_xlfn.XLOOKUP(_xlfn.XLOOKUP(Tool_Italy!$D141,'AveragePrices&amp;Codes'!$A:$A,'AveragePrices&amp;Codes'!$B:$B),AGRIBALYSE_Cooked!$C:$C,AGRIBALYSE_Cooked!R:R)*$E141),"")</f>
        <v>0</v>
      </c>
      <c r="O141">
        <f>IFERROR(IF($F141="Raw",_xlfn.XLOOKUP(_xlfn.XLOOKUP(Tool_Italy!$D141,'AveragePrices&amp;Codes'!$A:$A,'AveragePrices&amp;Codes'!$B:$B),AGRIBALYSE_Raw!$B:$B,AGRIBALYSE_Raw!R:R)*$E141,_xlfn.XLOOKUP(_xlfn.XLOOKUP(Tool_Italy!$D141,'AveragePrices&amp;Codes'!$A:$A,'AveragePrices&amp;Codes'!$B:$B),AGRIBALYSE_Cooked!$C:$C,AGRIBALYSE_Cooked!S:S)*$E141),"")</f>
        <v>0</v>
      </c>
      <c r="P141">
        <f>IFERROR(IF($F141="Raw",_xlfn.XLOOKUP(_xlfn.XLOOKUP(Tool_Italy!$D141,'AveragePrices&amp;Codes'!$A:$A,'AveragePrices&amp;Codes'!$B:$B),AGRIBALYSE_Raw!$B:$B,AGRIBALYSE_Raw!S:S)*$E141,_xlfn.XLOOKUP(_xlfn.XLOOKUP(Tool_Italy!$D141,'AveragePrices&amp;Codes'!$A:$A,'AveragePrices&amp;Codes'!$B:$B),AGRIBALYSE_Cooked!$C:$C,AGRIBALYSE_Cooked!T:T)*$E141),"")</f>
        <v>0</v>
      </c>
      <c r="Q141">
        <f>IFERROR(IF($F141="Raw",_xlfn.XLOOKUP(_xlfn.XLOOKUP(Tool_Italy!$D141,'AveragePrices&amp;Codes'!$A:$A,'AveragePrices&amp;Codes'!$B:$B),AGRIBALYSE_Raw!$B:$B,AGRIBALYSE_Raw!T:T)*$E141,_xlfn.XLOOKUP(_xlfn.XLOOKUP(Tool_Italy!$D141,'AveragePrices&amp;Codes'!$A:$A,'AveragePrices&amp;Codes'!$B:$B),AGRIBALYSE_Cooked!$C:$C,AGRIBALYSE_Cooked!U:U)*$E141),"")</f>
        <v>0</v>
      </c>
      <c r="R141">
        <f>IFERROR(IF($F141="Raw",_xlfn.XLOOKUP(_xlfn.XLOOKUP(Tool_Italy!$D141,'AveragePrices&amp;Codes'!$A:$A,'AveragePrices&amp;Codes'!$B:$B),AGRIBALYSE_Raw!$B:$B,AGRIBALYSE_Raw!U:U)*$E141,_xlfn.XLOOKUP(_xlfn.XLOOKUP(Tool_Italy!$D141,'AveragePrices&amp;Codes'!$A:$A,'AveragePrices&amp;Codes'!$B:$B),AGRIBALYSE_Cooked!$C:$C,AGRIBALYSE_Cooked!V:V)*$E141),"")</f>
        <v>0</v>
      </c>
      <c r="S141">
        <f>IFERROR(IF($F141="Raw",_xlfn.XLOOKUP(_xlfn.XLOOKUP(Tool_Italy!$D141,'AveragePrices&amp;Codes'!$A:$A,'AveragePrices&amp;Codes'!$B:$B),AGRIBALYSE_Raw!$B:$B,AGRIBALYSE_Raw!V:V)*$E141,_xlfn.XLOOKUP(_xlfn.XLOOKUP(Tool_Italy!$D141,'AveragePrices&amp;Codes'!$A:$A,'AveragePrices&amp;Codes'!$B:$B),AGRIBALYSE_Cooked!$C:$C,AGRIBALYSE_Cooked!W:W)*$E141),"")</f>
        <v>0</v>
      </c>
      <c r="T141">
        <f>IFERROR(IF($F141="Raw",_xlfn.XLOOKUP(_xlfn.XLOOKUP(Tool_Italy!$D141,'AveragePrices&amp;Codes'!$A:$A,'AveragePrices&amp;Codes'!$B:$B),AGRIBALYSE_Raw!$B:$B,AGRIBALYSE_Raw!W:W)*$E141,_xlfn.XLOOKUP(_xlfn.XLOOKUP(Tool_Italy!$D141,'AveragePrices&amp;Codes'!$A:$A,'AveragePrices&amp;Codes'!$B:$B),AGRIBALYSE_Cooked!$C:$C,AGRIBALYSE_Cooked!X:X)*$E141),"")</f>
        <v>0</v>
      </c>
      <c r="U141">
        <f>IFERROR(IF($F141="Raw",_xlfn.XLOOKUP(_xlfn.XLOOKUP(Tool_Italy!$D141,'AveragePrices&amp;Codes'!$A:$A,'AveragePrices&amp;Codes'!$B:$B),AGRIBALYSE_Raw!$B:$B,AGRIBALYSE_Raw!X:X)*$E141,_xlfn.XLOOKUP(_xlfn.XLOOKUP(Tool_Italy!$D141,'AveragePrices&amp;Codes'!$A:$A,'AveragePrices&amp;Codes'!$B:$B),AGRIBALYSE_Cooked!$C:$C,AGRIBALYSE_Cooked!Y:Y)*$E141),"")</f>
        <v>0</v>
      </c>
      <c r="V141">
        <f>IFERROR(IF($F141="Raw",_xlfn.XLOOKUP(_xlfn.XLOOKUP(Tool_Italy!$D141,'AveragePrices&amp;Codes'!$A:$A,'AveragePrices&amp;Codes'!$B:$B),AGRIBALYSE_Raw!$B:$B,AGRIBALYSE_Raw!Y:Y)*$E141,_xlfn.XLOOKUP(_xlfn.XLOOKUP(Tool_Italy!$D141,'AveragePrices&amp;Codes'!$A:$A,'AveragePrices&amp;Codes'!$B:$B),AGRIBALYSE_Cooked!$C:$C,AGRIBALYSE_Cooked!Z:Z)*$E141),"")</f>
        <v>0</v>
      </c>
      <c r="W141">
        <f>IFERROR(IF($F141="Raw",_xlfn.XLOOKUP(_xlfn.XLOOKUP(Tool_Italy!$D141,'AveragePrices&amp;Codes'!$A:$A,'AveragePrices&amp;Codes'!$B:$B),AGRIBALYSE_Raw!$B:$B,AGRIBALYSE_Raw!Z:Z)*$E141,_xlfn.XLOOKUP(_xlfn.XLOOKUP(Tool_Italy!$D141,'AveragePrices&amp;Codes'!$A:$A,'AveragePrices&amp;Codes'!$B:$B),AGRIBALYSE_Cooked!$C:$C,AGRIBALYSE_Cooked!AA:AA)*$E141),"")</f>
        <v>0</v>
      </c>
      <c r="X141">
        <f>IFERROR(IF($F141="Raw",_xlfn.XLOOKUP(_xlfn.XLOOKUP(Tool_Italy!$D141,'AveragePrices&amp;Codes'!$A:$A,'AveragePrices&amp;Codes'!$B:$B),AGRIBALYSE_Raw!$B:$B,AGRIBALYSE_Raw!AA:AA)*$E141,_xlfn.XLOOKUP(_xlfn.XLOOKUP(Tool_Italy!$D141,'AveragePrices&amp;Codes'!$A:$A,'AveragePrices&amp;Codes'!$B:$B),AGRIBALYSE_Cooked!$C:$C,AGRIBALYSE_Cooked!AB:AB)*$E141),"")</f>
        <v>0</v>
      </c>
      <c r="Y141">
        <f>IFERROR(IF($F141="Raw",_xlfn.XLOOKUP(_xlfn.XLOOKUP(Tool_Italy!$D141,'AveragePrices&amp;Codes'!$A:$A,'AveragePrices&amp;Codes'!$B:$B),AGRIBALYSE_Raw!$B:$B,AGRIBALYSE_Raw!AB:AB)*$E141,_xlfn.XLOOKUP(_xlfn.XLOOKUP(Tool_Italy!$D141,'AveragePrices&amp;Codes'!$A:$A,'AveragePrices&amp;Codes'!$B:$B),AGRIBALYSE_Cooked!$C:$C,AGRIBALYSE_Cooked!AC:AC)*$E141),"")</f>
        <v>0</v>
      </c>
      <c r="Z141">
        <f>IFERROR(IF($F141="Raw",_xlfn.XLOOKUP(_xlfn.XLOOKUP(Tool_Italy!$D141,'AveragePrices&amp;Codes'!$A:$A,'AveragePrices&amp;Codes'!$B:$B),AGRIBALYSE_Raw!$B:$B,AGRIBALYSE_Raw!AC:AC)*$E141,_xlfn.XLOOKUP(_xlfn.XLOOKUP(Tool_Italy!$D141,'AveragePrices&amp;Codes'!$A:$A,'AveragePrices&amp;Codes'!$B:$B),AGRIBALYSE_Cooked!$C:$C,AGRIBALYSE_Cooked!AD:AD)*$E141),"")</f>
        <v>0</v>
      </c>
      <c r="AA141">
        <f>IFERROR(IF($F141="Raw",_xlfn.XLOOKUP(_xlfn.XLOOKUP(Tool_Italy!$D141,'AveragePrices&amp;Codes'!$A:$A,'AveragePrices&amp;Codes'!$B:$B),AGRIBALYSE_Raw!$B:$B,AGRIBALYSE_Raw!AD:AD)*$E141,_xlfn.XLOOKUP(_xlfn.XLOOKUP(Tool_Italy!$D141,'AveragePrices&amp;Codes'!$A:$A,'AveragePrices&amp;Codes'!$B:$B),AGRIBALYSE_Cooked!$C:$C,AGRIBALYSE_Cooked!AE:AE)*$E141),"")</f>
        <v>0</v>
      </c>
      <c r="AB141" cm="1">
        <f t="array" ref="AB141">IFERROR(_xlfn.XLOOKUP(Tool_Italy!$F141&amp;$E$2,'Cooking methods'!$A:$A&amp;'Cooking methods'!$B:$B,'Cooking methods'!C:C)*$E141,"")</f>
        <v>0</v>
      </c>
      <c r="AC141" cm="1">
        <f t="array" ref="AC141">IFERROR(_xlfn.XLOOKUP(Tool_Italy!$F141&amp;$E$2,'Cooking methods'!$A:$A&amp;'Cooking methods'!$B:$B,'Cooking methods'!D:D)*$E141,"")</f>
        <v>0</v>
      </c>
      <c r="AD141" cm="1">
        <f t="array" ref="AD141">IFERROR(_xlfn.XLOOKUP(Tool_Italy!$F141&amp;$E$2,'Cooking methods'!$A:$A&amp;'Cooking methods'!$B:$B,'Cooking methods'!E:E)*$E141,"")</f>
        <v>0</v>
      </c>
      <c r="AE141" cm="1">
        <f t="array" ref="AE141">IFERROR(_xlfn.XLOOKUP(Tool_Italy!$F141&amp;$E$2,'Cooking methods'!$A:$A&amp;'Cooking methods'!$B:$B,'Cooking methods'!F:F)*$E141,"")</f>
        <v>0</v>
      </c>
      <c r="AF141" cm="1">
        <f t="array" ref="AF141">IFERROR(_xlfn.XLOOKUP(Tool_Italy!$F141&amp;$E$2,'Cooking methods'!$A:$A&amp;'Cooking methods'!$B:$B,'Cooking methods'!G:G)*$E141,"")</f>
        <v>0</v>
      </c>
      <c r="AG141" cm="1">
        <f t="array" ref="AG141">IFERROR(_xlfn.XLOOKUP(Tool_Italy!$F141&amp;$E$2,'Cooking methods'!$A:$A&amp;'Cooking methods'!$B:$B,'Cooking methods'!H:H)*$E141,"")</f>
        <v>0</v>
      </c>
      <c r="AH141" cm="1">
        <f t="array" ref="AH141">IFERROR(_xlfn.XLOOKUP(Tool_Italy!$F141&amp;$E$2,'Cooking methods'!$A:$A&amp;'Cooking methods'!$B:$B,'Cooking methods'!I:I)*$E141,"")</f>
        <v>0</v>
      </c>
      <c r="AI141" cm="1">
        <f t="array" ref="AI141">IFERROR(_xlfn.XLOOKUP(Tool_Italy!$F141&amp;$E$2,'Cooking methods'!$A:$A&amp;'Cooking methods'!$B:$B,'Cooking methods'!J:J)*$E141,"")</f>
        <v>0</v>
      </c>
      <c r="AJ141" cm="1">
        <f t="array" ref="AJ141">IFERROR(_xlfn.XLOOKUP(Tool_Italy!$F141&amp;$E$2,'Cooking methods'!$A:$A&amp;'Cooking methods'!$B:$B,'Cooking methods'!K:K)*$E141,"")</f>
        <v>0</v>
      </c>
      <c r="AK141" cm="1">
        <f t="array" ref="AK141">IFERROR(_xlfn.XLOOKUP(Tool_Italy!$F141&amp;$E$2,'Cooking methods'!$A:$A&amp;'Cooking methods'!$B:$B,'Cooking methods'!L:L)*$E141,"")</f>
        <v>0</v>
      </c>
      <c r="AL141" cm="1">
        <f t="array" ref="AL141">IFERROR(_xlfn.XLOOKUP(Tool_Italy!$F141&amp;$E$2,'Cooking methods'!$A:$A&amp;'Cooking methods'!$B:$B,'Cooking methods'!M:M)*$E141,"")</f>
        <v>0</v>
      </c>
      <c r="AM141" cm="1">
        <f t="array" ref="AM141">IFERROR(_xlfn.XLOOKUP(Tool_Italy!$F141&amp;$E$2,'Cooking methods'!$A:$A&amp;'Cooking methods'!$B:$B,'Cooking methods'!N:N)*$E141,"")</f>
        <v>0</v>
      </c>
      <c r="AN141" cm="1">
        <f t="array" ref="AN141">IFERROR(_xlfn.XLOOKUP(Tool_Italy!$F141&amp;$E$2,'Cooking methods'!$A:$A&amp;'Cooking methods'!$B:$B,'Cooking methods'!O:O)*$E141,"")</f>
        <v>0</v>
      </c>
      <c r="AO141" cm="1">
        <f t="array" ref="AO141">IFERROR(_xlfn.XLOOKUP(Tool_Italy!$F141&amp;$E$2,'Cooking methods'!$A:$A&amp;'Cooking methods'!$B:$B,'Cooking methods'!P:P)*$E141,"")</f>
        <v>0</v>
      </c>
      <c r="AP141" cm="1">
        <f t="array" ref="AP141">IFERROR(_xlfn.XLOOKUP(Tool_Italy!$F141&amp;$E$2,'Cooking methods'!$A:$A&amp;'Cooking methods'!$B:$B,'Cooking methods'!Q:Q)*$E141,"")</f>
        <v>0</v>
      </c>
      <c r="AQ141" cm="1">
        <f t="array" ref="AQ141">IFERROR(_xlfn.XLOOKUP(Tool_Italy!$F141&amp;$E$2,'Cooking methods'!$A:$A&amp;'Cooking methods'!$B:$B,'Cooking methods'!R:R)*$E141,"")</f>
        <v>0</v>
      </c>
      <c r="AR141" cm="1">
        <f t="array" ref="AR141">IFERROR(_xlfn.XLOOKUP(Tool_Italy!$G141&amp;$E$2,'Waste management'!$A:$A&amp;'Waste management'!$B:$B,'Waste management'!C:C)*$E141,"")</f>
        <v>0</v>
      </c>
      <c r="AS141" cm="1">
        <f t="array" ref="AS141">IFERROR(_xlfn.XLOOKUP(Tool_Italy!$G141&amp;$E$2,'Waste management'!$A:$A&amp;'Waste management'!$B:$B,'Waste management'!D:D)*$E141,"")</f>
        <v>0</v>
      </c>
      <c r="AT141" cm="1">
        <f t="array" ref="AT141">IFERROR(_xlfn.XLOOKUP(Tool_Italy!$G141&amp;$E$2,'Waste management'!$A:$A&amp;'Waste management'!$B:$B,'Waste management'!E:E)*$E141,"")</f>
        <v>0</v>
      </c>
      <c r="AU141" cm="1">
        <f t="array" ref="AU141">IFERROR(_xlfn.XLOOKUP(Tool_Italy!$G141&amp;$E$2,'Waste management'!$A:$A&amp;'Waste management'!$B:$B,'Waste management'!F:F)*$E141,"")</f>
        <v>0</v>
      </c>
      <c r="AV141" cm="1">
        <f t="array" ref="AV141">IFERROR(_xlfn.XLOOKUP(Tool_Italy!$G141&amp;$E$2,'Waste management'!$A:$A&amp;'Waste management'!$B:$B,'Waste management'!G:G)*$E141,"")</f>
        <v>0</v>
      </c>
      <c r="AW141" cm="1">
        <f t="array" ref="AW141">IFERROR(_xlfn.XLOOKUP(Tool_Italy!$G141&amp;$E$2,'Waste management'!$A:$A&amp;'Waste management'!$B:$B,'Waste management'!H:H)*$E141,"")</f>
        <v>0</v>
      </c>
      <c r="AX141" cm="1">
        <f t="array" ref="AX141">IFERROR(_xlfn.XLOOKUP(Tool_Italy!$G141&amp;$E$2,'Waste management'!$A:$A&amp;'Waste management'!$B:$B,'Waste management'!I:I)*$E141,"")</f>
        <v>0</v>
      </c>
      <c r="AY141" cm="1">
        <f t="array" ref="AY141">IFERROR(_xlfn.XLOOKUP(Tool_Italy!$G141&amp;$E$2,'Waste management'!$A:$A&amp;'Waste management'!$B:$B,'Waste management'!J:J)*$E141,"")</f>
        <v>0</v>
      </c>
      <c r="AZ141" cm="1">
        <f t="array" ref="AZ141">IFERROR(_xlfn.XLOOKUP(Tool_Italy!$G141&amp;$E$2,'Waste management'!$A:$A&amp;'Waste management'!$B:$B,'Waste management'!K:K)*$E141,"")</f>
        <v>0</v>
      </c>
      <c r="BA141" cm="1">
        <f t="array" ref="BA141">IFERROR(_xlfn.XLOOKUP(Tool_Italy!$G141&amp;$E$2,'Waste management'!$A:$A&amp;'Waste management'!$B:$B,'Waste management'!L:L)*$E141,"")</f>
        <v>0</v>
      </c>
      <c r="BB141" cm="1">
        <f t="array" ref="BB141">IFERROR(_xlfn.XLOOKUP(Tool_Italy!$G141&amp;$E$2,'Waste management'!$A:$A&amp;'Waste management'!$B:$B,'Waste management'!M:M)*$E141,"")</f>
        <v>0</v>
      </c>
      <c r="BC141" cm="1">
        <f t="array" ref="BC141">IFERROR(_xlfn.XLOOKUP(Tool_Italy!$G141&amp;$E$2,'Waste management'!$A:$A&amp;'Waste management'!$B:$B,'Waste management'!N:N)*$E141,"")</f>
        <v>0</v>
      </c>
      <c r="BD141" cm="1">
        <f t="array" ref="BD141">IFERROR(_xlfn.XLOOKUP(Tool_Italy!$G141&amp;$E$2,'Waste management'!$A:$A&amp;'Waste management'!$B:$B,'Waste management'!O:O)*$E141,"")</f>
        <v>0</v>
      </c>
      <c r="BE141" cm="1">
        <f t="array" ref="BE141">IFERROR(_xlfn.XLOOKUP(Tool_Italy!$G141&amp;$E$2,'Waste management'!$A:$A&amp;'Waste management'!$B:$B,'Waste management'!P:P)*$E141,"")</f>
        <v>0</v>
      </c>
      <c r="BF141" cm="1">
        <f t="array" ref="BF141">IFERROR(_xlfn.XLOOKUP(Tool_Italy!$G141&amp;$E$2,'Waste management'!$A:$A&amp;'Waste management'!$B:$B,'Waste management'!Q:Q)*$E141,"")</f>
        <v>0</v>
      </c>
      <c r="BG141" cm="1">
        <f t="array" ref="BG141">IFERROR(_xlfn.XLOOKUP(Tool_Italy!$G141&amp;$E$2,'Waste management'!$A:$A&amp;'Waste management'!$B:$B,'Waste management'!R:R)*$E141,"")</f>
        <v>0</v>
      </c>
      <c r="BH141">
        <f>IFERROR((L141+AR141+AB141)*_xlfn.XLOOKUP(Tool_Italy!BH$4,Monetization_Factors!$A:$A,Monetization_Factors!$D:$D),"")</f>
        <v>0</v>
      </c>
      <c r="BI141">
        <f>IFERROR((M141+AS141+AC141)*_xlfn.XLOOKUP(Tool_Italy!BI$4,Monetization_Factors!$A:$A,Monetization_Factors!$D:$D),"")</f>
        <v>0</v>
      </c>
      <c r="BJ141">
        <f>IFERROR((N141+AT141+AD141)*_xlfn.XLOOKUP(Tool_Italy!BJ$4,Monetization_Factors!$A:$A,Monetization_Factors!$D:$D),"")</f>
        <v>0</v>
      </c>
      <c r="BK141">
        <f>IFERROR((O141+AU141+AE141)*_xlfn.XLOOKUP(Tool_Italy!BK$4,Monetization_Factors!$A:$A,Monetization_Factors!$D:$D),"")</f>
        <v>0</v>
      </c>
      <c r="BL141">
        <f>IFERROR((P141+AV141+AF141)*_xlfn.XLOOKUP(Tool_Italy!BL$4,Monetization_Factors!$A:$A,Monetization_Factors!$D:$D),"")</f>
        <v>0</v>
      </c>
      <c r="BM141">
        <f>IFERROR((Q141+AW141+AG141)*_xlfn.XLOOKUP(Tool_Italy!BM$4,Monetization_Factors!$A:$A,Monetization_Factors!$D:$D),"")</f>
        <v>0</v>
      </c>
      <c r="BN141">
        <f>IFERROR((R141+AX141+AH141)*_xlfn.XLOOKUP(Tool_Italy!BN$4,Monetization_Factors!$A:$A,Monetization_Factors!$D:$D),"")</f>
        <v>0</v>
      </c>
      <c r="BO141">
        <f>IFERROR((S141+AY141+AI141)*_xlfn.XLOOKUP(Tool_Italy!BO$4,Monetization_Factors!$A:$A,Monetization_Factors!$D:$D),"")</f>
        <v>0</v>
      </c>
      <c r="BP141">
        <f>IFERROR((T141+AZ141+AJ141)*_xlfn.XLOOKUP(Tool_Italy!BP$4,Monetization_Factors!$A:$A,Monetization_Factors!$D:$D),"")</f>
        <v>0</v>
      </c>
      <c r="BQ141">
        <f>IFERROR((U141+BA141+AK141)*_xlfn.XLOOKUP(Tool_Italy!BQ$4,Monetization_Factors!$A:$A,Monetization_Factors!$D:$D),"")</f>
        <v>0</v>
      </c>
      <c r="BR141" t="str">
        <f>IFERROR((V141+BB141+AL141)*_xlfn.XLOOKUP(Tool_Italy!BR$4,Monetization_Factors!$A:$A,Monetization_Factors!$D:$D),"")</f>
        <v/>
      </c>
      <c r="BS141">
        <f>IFERROR((W141+BC141+AM141)*_xlfn.XLOOKUP(Tool_Italy!BS$4,Monetization_Factors!$A:$A,Monetization_Factors!$D:$D),"")</f>
        <v>0</v>
      </c>
      <c r="BT141">
        <f>IFERROR((X141+BD141+AN141)*_xlfn.XLOOKUP(Tool_Italy!BT$4,Monetization_Factors!$A:$A,Monetization_Factors!$D:$D),"")</f>
        <v>0</v>
      </c>
      <c r="BU141">
        <f>IFERROR((Y141+BE141+AO141)*_xlfn.XLOOKUP(Tool_Italy!BU$4,Monetization_Factors!$A:$A,Monetization_Factors!$D:$D),"")</f>
        <v>0</v>
      </c>
      <c r="BV141">
        <f>IFERROR((Z141+BF141+AP141)*_xlfn.XLOOKUP(Tool_Italy!BV$4,Monetization_Factors!$A:$A,Monetization_Factors!$D:$D),"")</f>
        <v>0</v>
      </c>
      <c r="BW141">
        <f>IFERROR((AA141+BG141+AQ141)*_xlfn.XLOOKUP(Tool_Italy!BW$4,Monetization_Factors!$A:$A,Monetization_Factors!$D:$D),"")</f>
        <v>0</v>
      </c>
      <c r="BX141" s="38" cm="1">
        <f t="array" ref="BX141">IFERROR(_xlfn.IFS(I141&lt;&gt;0,I141*E141,I141="",J141*E141),"")</f>
        <v>0</v>
      </c>
      <c r="BY141" s="38">
        <f t="shared" si="104"/>
        <v>0</v>
      </c>
      <c r="BZ141" s="38">
        <f t="shared" si="106"/>
        <v>0</v>
      </c>
      <c r="CA141" s="38">
        <f t="shared" si="105"/>
        <v>0</v>
      </c>
      <c r="CB141">
        <f t="shared" si="102"/>
        <v>0</v>
      </c>
      <c r="CC141">
        <f t="shared" si="72"/>
        <v>0</v>
      </c>
      <c r="CD141">
        <f t="shared" si="73"/>
        <v>0</v>
      </c>
      <c r="CE141">
        <f t="shared" si="74"/>
        <v>0</v>
      </c>
      <c r="CF141">
        <f t="shared" si="75"/>
        <v>0</v>
      </c>
      <c r="CG141">
        <f t="shared" si="76"/>
        <v>0</v>
      </c>
      <c r="CH141">
        <f t="shared" si="77"/>
        <v>0</v>
      </c>
      <c r="CI141">
        <f t="shared" si="78"/>
        <v>0</v>
      </c>
      <c r="CJ141">
        <f t="shared" si="79"/>
        <v>0</v>
      </c>
      <c r="CK141">
        <f t="shared" si="80"/>
        <v>0</v>
      </c>
      <c r="CL141">
        <f t="shared" si="81"/>
        <v>0</v>
      </c>
      <c r="CM141">
        <f t="shared" si="82"/>
        <v>0</v>
      </c>
      <c r="CN141">
        <f t="shared" si="83"/>
        <v>0</v>
      </c>
      <c r="CO141">
        <f t="shared" si="84"/>
        <v>0</v>
      </c>
      <c r="CP141">
        <f t="shared" si="85"/>
        <v>0</v>
      </c>
      <c r="CQ141">
        <f t="shared" si="86"/>
        <v>0</v>
      </c>
      <c r="CR141">
        <f t="shared" si="103"/>
        <v>0</v>
      </c>
      <c r="CS141">
        <f t="shared" si="87"/>
        <v>0</v>
      </c>
      <c r="CT141">
        <f t="shared" si="88"/>
        <v>0</v>
      </c>
      <c r="CU141">
        <f t="shared" si="89"/>
        <v>0</v>
      </c>
      <c r="CV141">
        <f t="shared" si="90"/>
        <v>0</v>
      </c>
      <c r="CW141">
        <f t="shared" si="91"/>
        <v>0</v>
      </c>
      <c r="CX141">
        <f t="shared" si="92"/>
        <v>0</v>
      </c>
      <c r="CY141">
        <f t="shared" si="93"/>
        <v>0</v>
      </c>
      <c r="CZ141">
        <f t="shared" si="94"/>
        <v>0</v>
      </c>
      <c r="DA141">
        <f t="shared" si="95"/>
        <v>0</v>
      </c>
      <c r="DB141">
        <f t="shared" si="96"/>
        <v>0</v>
      </c>
      <c r="DC141">
        <f t="shared" si="97"/>
        <v>0</v>
      </c>
      <c r="DD141">
        <f t="shared" si="98"/>
        <v>0</v>
      </c>
      <c r="DE141">
        <f t="shared" si="99"/>
        <v>0</v>
      </c>
      <c r="DF141">
        <f t="shared" si="100"/>
        <v>0</v>
      </c>
      <c r="DG141">
        <f t="shared" si="101"/>
        <v>0</v>
      </c>
      <c r="DH141" s="5" t="str">
        <f>IFERROR(((((L141+AB141)*(1/$H141))+AR141)/$F$2)/($B$2*('CAR.CAP_per person'!B$2)/(_xlfn.XLOOKUP($E$2,EU_countries_GDP!$A$2:$A$29,EU_countries_GDP!$E$2:$E$29))),"")</f>
        <v/>
      </c>
      <c r="DI141" s="5" t="str">
        <f>IFERROR(((((M141+AC141)*(1/$H141))+AS141)/$F$2)/($B$2*('CAR.CAP_per person'!C$2)/(_xlfn.XLOOKUP($E$2,EU_countries_GDP!$A$2:$A$29,EU_countries_GDP!$E$2:$E$29))),"")</f>
        <v/>
      </c>
      <c r="DJ141" s="5" t="str">
        <f>IFERROR(((((N141+AD141)*(1/$H141))+AT141)/$F$2)/($B$2*('CAR.CAP_per person'!D$2)/(_xlfn.XLOOKUP($E$2,EU_countries_GDP!$A$2:$A$29,EU_countries_GDP!$E$2:$E$29))),"")</f>
        <v/>
      </c>
      <c r="DK141" s="5" t="str">
        <f>IFERROR(((((O141+AE141)*(1/$H141))+AU141)/$F$2)/($B$2*('CAR.CAP_per person'!E$2)/(_xlfn.XLOOKUP($E$2,EU_countries_GDP!$A$2:$A$29,EU_countries_GDP!$E$2:$E$29))),"")</f>
        <v/>
      </c>
      <c r="DL141" s="5" t="str">
        <f>IFERROR(((((P141+AF141)*(1/$H141))+AV141)/$F$2)/($B$2*('CAR.CAP_per person'!F$2)/(_xlfn.XLOOKUP($E$2,EU_countries_GDP!$A$2:$A$29,EU_countries_GDP!$E$2:$E$29))),"")</f>
        <v/>
      </c>
      <c r="DM141" s="5" t="str">
        <f>IFERROR(((((Q141+AG141)*(1/$H141))+AW141)/$F$2)/($B$2*('CAR.CAP_per person'!G$2)/(_xlfn.XLOOKUP($E$2,EU_countries_GDP!$A$2:$A$29,EU_countries_GDP!$E$2:$E$29))),"")</f>
        <v/>
      </c>
      <c r="DN141" s="5" t="str">
        <f>IFERROR(((((R141+AH141)*(1/$H141))+AX141)/$F$2)/($B$2*('CAR.CAP_per person'!H$2)/(_xlfn.XLOOKUP($E$2,EU_countries_GDP!$A$2:$A$29,EU_countries_GDP!$E$2:$E$29))),"")</f>
        <v/>
      </c>
      <c r="DO141" s="5" t="str">
        <f>IFERROR(((((S141+AI141)*(1/$H141))+AY141)/$F$2)/($B$2*('CAR.CAP_per person'!I$2)/(_xlfn.XLOOKUP($E$2,EU_countries_GDP!$A$2:$A$29,EU_countries_GDP!$E$2:$E$29))),"")</f>
        <v/>
      </c>
      <c r="DP141" s="5" t="str">
        <f>IFERROR(((((T141+AJ141)*(1/$H141))+AZ141)/$F$2)/($B$2*('CAR.CAP_per person'!J$2)/(_xlfn.XLOOKUP($E$2,EU_countries_GDP!$A$2:$A$29,EU_countries_GDP!$E$2:$E$29))),"")</f>
        <v/>
      </c>
      <c r="DQ141" s="5" t="str">
        <f>IFERROR(((((U141+AK141)*(1/$H141))+BA141)/$F$2)/($B$2*('CAR.CAP_per person'!K$2)/(_xlfn.XLOOKUP($E$2,EU_countries_GDP!$A$2:$A$29,EU_countries_GDP!$E$2:$E$29))),"")</f>
        <v/>
      </c>
      <c r="DR141" s="5" t="str">
        <f>IFERROR(((((V141+AL141)*(1/$H141))+BB141)/$F$2)/($B$2*('CAR.CAP_per person'!L$2)/(_xlfn.XLOOKUP($E$2,EU_countries_GDP!$A$2:$A$29,EU_countries_GDP!$E$2:$E$29))),"")</f>
        <v/>
      </c>
      <c r="DS141" s="5" t="str">
        <f>IFERROR(((((W141+AM141)*(1/$H141))+BC141)/$F$2)/($B$2*('CAR.CAP_per person'!M$2)/(_xlfn.XLOOKUP($E$2,EU_countries_GDP!$A$2:$A$29,EU_countries_GDP!$E$2:$E$29))),"")</f>
        <v/>
      </c>
      <c r="DT141" s="5" t="str">
        <f>IFERROR(((((X141+AN141)*(1/$H141))+BD141)/$F$2)/($B$2*('CAR.CAP_per person'!N$2)/(_xlfn.XLOOKUP($E$2,EU_countries_GDP!$A$2:$A$29,EU_countries_GDP!$E$2:$E$29))),"")</f>
        <v/>
      </c>
      <c r="DU141" s="5" t="str">
        <f>IFERROR(((((Y141+AO141)*(1/$H141))+BE141)/$F$2)/($B$2*('CAR.CAP_per person'!O$2)/(_xlfn.XLOOKUP($E$2,EU_countries_GDP!$A$2:$A$29,EU_countries_GDP!$E$2:$E$29))),"")</f>
        <v/>
      </c>
      <c r="DV141" s="5" t="str">
        <f>IFERROR(((((Z141+AP141)*(1/$H141))+BF141)/$F$2)/($B$2*('CAR.CAP_per person'!P$2)/(_xlfn.XLOOKUP($E$2,EU_countries_GDP!$A$2:$A$29,EU_countries_GDP!$E$2:$E$29))),"")</f>
        <v/>
      </c>
      <c r="DW141" s="5" t="str">
        <f>IFERROR(((((AA141+AQ141)*(1/$H141))+BG141)/$F$2)/($B$2*('CAR.CAP_per person'!Q$2)/(_xlfn.XLOOKUP($E$2,EU_countries_GDP!$A$2:$A$29,EU_countries_GDP!$E$2:$E$29))),"")</f>
        <v/>
      </c>
    </row>
    <row r="142" spans="1:127">
      <c r="A142" t="s">
        <v>239</v>
      </c>
      <c r="B142" t="str">
        <f>_xlfn.XLOOKUP(D142,Table5[Ingredient],Table5[Category],"",FALSE)</f>
        <v>Meat (excluding beef)</v>
      </c>
      <c r="C142" s="33" t="s">
        <v>257</v>
      </c>
      <c r="D142" s="33" t="s">
        <v>224</v>
      </c>
      <c r="E142" s="33">
        <v>0</v>
      </c>
      <c r="F142" s="33" t="s">
        <v>204</v>
      </c>
      <c r="G142" s="33" t="s">
        <v>180</v>
      </c>
      <c r="H142" s="91">
        <f>Dataset_IT!M47</f>
        <v>0</v>
      </c>
      <c r="I142" s="33"/>
      <c r="J142" s="37">
        <f>IFERROR(INDEX('AveragePrices&amp;Codes'!G:AG, MATCH($D142, 'AveragePrices&amp;Codes'!$A:$A, 0), MATCH(Tool_Italy!$E$2, 'AveragePrices&amp;Codes'!$G$1:$AG$1, 0)),"")</f>
        <v>3.1679187692307695</v>
      </c>
      <c r="K142" s="37">
        <f>IFERROR(E142/(_xlfn.XLOOKUP(A142,Dataset_IT!$Q$2:$Q$9,Dataset_IT!$R$2:$R$9)),"")</f>
        <v>0</v>
      </c>
      <c r="L142">
        <f>IFERROR(IF($F142="Raw",_xlfn.XLOOKUP(_xlfn.XLOOKUP(Tool_Italy!$D142,'AveragePrices&amp;Codes'!$A:$A,'AveragePrices&amp;Codes'!$B:$B),AGRIBALYSE_Raw!$B:$B,AGRIBALYSE_Raw!O:O)*$E142,_xlfn.XLOOKUP(_xlfn.XLOOKUP(Tool_Italy!$D142,'AveragePrices&amp;Codes'!$A:$A,'AveragePrices&amp;Codes'!$B:$B),AGRIBALYSE_Cooked!$C:$C,AGRIBALYSE_Cooked!P:P)*$E142),"")</f>
        <v>0</v>
      </c>
      <c r="M142">
        <f>IFERROR(IF($F142="Raw",_xlfn.XLOOKUP(_xlfn.XLOOKUP(Tool_Italy!$D142,'AveragePrices&amp;Codes'!$A:$A,'AveragePrices&amp;Codes'!$B:$B),AGRIBALYSE_Raw!$B:$B,AGRIBALYSE_Raw!P:P)*$E142,_xlfn.XLOOKUP(_xlfn.XLOOKUP(Tool_Italy!$D142,'AveragePrices&amp;Codes'!$A:$A,'AveragePrices&amp;Codes'!$B:$B),AGRIBALYSE_Cooked!$C:$C,AGRIBALYSE_Cooked!Q:Q)*$E142),"")</f>
        <v>0</v>
      </c>
      <c r="N142">
        <f>IFERROR(IF($F142="Raw",_xlfn.XLOOKUP(_xlfn.XLOOKUP(Tool_Italy!$D142,'AveragePrices&amp;Codes'!$A:$A,'AveragePrices&amp;Codes'!$B:$B),AGRIBALYSE_Raw!$B:$B,AGRIBALYSE_Raw!Q:Q)*$E142,_xlfn.XLOOKUP(_xlfn.XLOOKUP(Tool_Italy!$D142,'AveragePrices&amp;Codes'!$A:$A,'AveragePrices&amp;Codes'!$B:$B),AGRIBALYSE_Cooked!$C:$C,AGRIBALYSE_Cooked!R:R)*$E142),"")</f>
        <v>0</v>
      </c>
      <c r="O142">
        <f>IFERROR(IF($F142="Raw",_xlfn.XLOOKUP(_xlfn.XLOOKUP(Tool_Italy!$D142,'AveragePrices&amp;Codes'!$A:$A,'AveragePrices&amp;Codes'!$B:$B),AGRIBALYSE_Raw!$B:$B,AGRIBALYSE_Raw!R:R)*$E142,_xlfn.XLOOKUP(_xlfn.XLOOKUP(Tool_Italy!$D142,'AveragePrices&amp;Codes'!$A:$A,'AveragePrices&amp;Codes'!$B:$B),AGRIBALYSE_Cooked!$C:$C,AGRIBALYSE_Cooked!S:S)*$E142),"")</f>
        <v>0</v>
      </c>
      <c r="P142">
        <f>IFERROR(IF($F142="Raw",_xlfn.XLOOKUP(_xlfn.XLOOKUP(Tool_Italy!$D142,'AveragePrices&amp;Codes'!$A:$A,'AveragePrices&amp;Codes'!$B:$B),AGRIBALYSE_Raw!$B:$B,AGRIBALYSE_Raw!S:S)*$E142,_xlfn.XLOOKUP(_xlfn.XLOOKUP(Tool_Italy!$D142,'AveragePrices&amp;Codes'!$A:$A,'AveragePrices&amp;Codes'!$B:$B),AGRIBALYSE_Cooked!$C:$C,AGRIBALYSE_Cooked!T:T)*$E142),"")</f>
        <v>0</v>
      </c>
      <c r="Q142">
        <f>IFERROR(IF($F142="Raw",_xlfn.XLOOKUP(_xlfn.XLOOKUP(Tool_Italy!$D142,'AveragePrices&amp;Codes'!$A:$A,'AveragePrices&amp;Codes'!$B:$B),AGRIBALYSE_Raw!$B:$B,AGRIBALYSE_Raw!T:T)*$E142,_xlfn.XLOOKUP(_xlfn.XLOOKUP(Tool_Italy!$D142,'AveragePrices&amp;Codes'!$A:$A,'AveragePrices&amp;Codes'!$B:$B),AGRIBALYSE_Cooked!$C:$C,AGRIBALYSE_Cooked!U:U)*$E142),"")</f>
        <v>0</v>
      </c>
      <c r="R142">
        <f>IFERROR(IF($F142="Raw",_xlfn.XLOOKUP(_xlfn.XLOOKUP(Tool_Italy!$D142,'AveragePrices&amp;Codes'!$A:$A,'AveragePrices&amp;Codes'!$B:$B),AGRIBALYSE_Raw!$B:$B,AGRIBALYSE_Raw!U:U)*$E142,_xlfn.XLOOKUP(_xlfn.XLOOKUP(Tool_Italy!$D142,'AveragePrices&amp;Codes'!$A:$A,'AveragePrices&amp;Codes'!$B:$B),AGRIBALYSE_Cooked!$C:$C,AGRIBALYSE_Cooked!V:V)*$E142),"")</f>
        <v>0</v>
      </c>
      <c r="S142">
        <f>IFERROR(IF($F142="Raw",_xlfn.XLOOKUP(_xlfn.XLOOKUP(Tool_Italy!$D142,'AveragePrices&amp;Codes'!$A:$A,'AveragePrices&amp;Codes'!$B:$B),AGRIBALYSE_Raw!$B:$B,AGRIBALYSE_Raw!V:V)*$E142,_xlfn.XLOOKUP(_xlfn.XLOOKUP(Tool_Italy!$D142,'AveragePrices&amp;Codes'!$A:$A,'AveragePrices&amp;Codes'!$B:$B),AGRIBALYSE_Cooked!$C:$C,AGRIBALYSE_Cooked!W:W)*$E142),"")</f>
        <v>0</v>
      </c>
      <c r="T142">
        <f>IFERROR(IF($F142="Raw",_xlfn.XLOOKUP(_xlfn.XLOOKUP(Tool_Italy!$D142,'AveragePrices&amp;Codes'!$A:$A,'AveragePrices&amp;Codes'!$B:$B),AGRIBALYSE_Raw!$B:$B,AGRIBALYSE_Raw!W:W)*$E142,_xlfn.XLOOKUP(_xlfn.XLOOKUP(Tool_Italy!$D142,'AveragePrices&amp;Codes'!$A:$A,'AveragePrices&amp;Codes'!$B:$B),AGRIBALYSE_Cooked!$C:$C,AGRIBALYSE_Cooked!X:X)*$E142),"")</f>
        <v>0</v>
      </c>
      <c r="U142">
        <f>IFERROR(IF($F142="Raw",_xlfn.XLOOKUP(_xlfn.XLOOKUP(Tool_Italy!$D142,'AveragePrices&amp;Codes'!$A:$A,'AveragePrices&amp;Codes'!$B:$B),AGRIBALYSE_Raw!$B:$B,AGRIBALYSE_Raw!X:X)*$E142,_xlfn.XLOOKUP(_xlfn.XLOOKUP(Tool_Italy!$D142,'AveragePrices&amp;Codes'!$A:$A,'AveragePrices&amp;Codes'!$B:$B),AGRIBALYSE_Cooked!$C:$C,AGRIBALYSE_Cooked!Y:Y)*$E142),"")</f>
        <v>0</v>
      </c>
      <c r="V142">
        <f>IFERROR(IF($F142="Raw",_xlfn.XLOOKUP(_xlfn.XLOOKUP(Tool_Italy!$D142,'AveragePrices&amp;Codes'!$A:$A,'AveragePrices&amp;Codes'!$B:$B),AGRIBALYSE_Raw!$B:$B,AGRIBALYSE_Raw!Y:Y)*$E142,_xlfn.XLOOKUP(_xlfn.XLOOKUP(Tool_Italy!$D142,'AveragePrices&amp;Codes'!$A:$A,'AveragePrices&amp;Codes'!$B:$B),AGRIBALYSE_Cooked!$C:$C,AGRIBALYSE_Cooked!Z:Z)*$E142),"")</f>
        <v>0</v>
      </c>
      <c r="W142">
        <f>IFERROR(IF($F142="Raw",_xlfn.XLOOKUP(_xlfn.XLOOKUP(Tool_Italy!$D142,'AveragePrices&amp;Codes'!$A:$A,'AveragePrices&amp;Codes'!$B:$B),AGRIBALYSE_Raw!$B:$B,AGRIBALYSE_Raw!Z:Z)*$E142,_xlfn.XLOOKUP(_xlfn.XLOOKUP(Tool_Italy!$D142,'AveragePrices&amp;Codes'!$A:$A,'AveragePrices&amp;Codes'!$B:$B),AGRIBALYSE_Cooked!$C:$C,AGRIBALYSE_Cooked!AA:AA)*$E142),"")</f>
        <v>0</v>
      </c>
      <c r="X142">
        <f>IFERROR(IF($F142="Raw",_xlfn.XLOOKUP(_xlfn.XLOOKUP(Tool_Italy!$D142,'AveragePrices&amp;Codes'!$A:$A,'AveragePrices&amp;Codes'!$B:$B),AGRIBALYSE_Raw!$B:$B,AGRIBALYSE_Raw!AA:AA)*$E142,_xlfn.XLOOKUP(_xlfn.XLOOKUP(Tool_Italy!$D142,'AveragePrices&amp;Codes'!$A:$A,'AveragePrices&amp;Codes'!$B:$B),AGRIBALYSE_Cooked!$C:$C,AGRIBALYSE_Cooked!AB:AB)*$E142),"")</f>
        <v>0</v>
      </c>
      <c r="Y142">
        <f>IFERROR(IF($F142="Raw",_xlfn.XLOOKUP(_xlfn.XLOOKUP(Tool_Italy!$D142,'AveragePrices&amp;Codes'!$A:$A,'AveragePrices&amp;Codes'!$B:$B),AGRIBALYSE_Raw!$B:$B,AGRIBALYSE_Raw!AB:AB)*$E142,_xlfn.XLOOKUP(_xlfn.XLOOKUP(Tool_Italy!$D142,'AveragePrices&amp;Codes'!$A:$A,'AveragePrices&amp;Codes'!$B:$B),AGRIBALYSE_Cooked!$C:$C,AGRIBALYSE_Cooked!AC:AC)*$E142),"")</f>
        <v>0</v>
      </c>
      <c r="Z142">
        <f>IFERROR(IF($F142="Raw",_xlfn.XLOOKUP(_xlfn.XLOOKUP(Tool_Italy!$D142,'AveragePrices&amp;Codes'!$A:$A,'AveragePrices&amp;Codes'!$B:$B),AGRIBALYSE_Raw!$B:$B,AGRIBALYSE_Raw!AC:AC)*$E142,_xlfn.XLOOKUP(_xlfn.XLOOKUP(Tool_Italy!$D142,'AveragePrices&amp;Codes'!$A:$A,'AveragePrices&amp;Codes'!$B:$B),AGRIBALYSE_Cooked!$C:$C,AGRIBALYSE_Cooked!AD:AD)*$E142),"")</f>
        <v>0</v>
      </c>
      <c r="AA142">
        <f>IFERROR(IF($F142="Raw",_xlfn.XLOOKUP(_xlfn.XLOOKUP(Tool_Italy!$D142,'AveragePrices&amp;Codes'!$A:$A,'AveragePrices&amp;Codes'!$B:$B),AGRIBALYSE_Raw!$B:$B,AGRIBALYSE_Raw!AD:AD)*$E142,_xlfn.XLOOKUP(_xlfn.XLOOKUP(Tool_Italy!$D142,'AveragePrices&amp;Codes'!$A:$A,'AveragePrices&amp;Codes'!$B:$B),AGRIBALYSE_Cooked!$C:$C,AGRIBALYSE_Cooked!AE:AE)*$E142),"")</f>
        <v>0</v>
      </c>
      <c r="AB142" cm="1">
        <f t="array" ref="AB142">IFERROR(_xlfn.XLOOKUP(Tool_Italy!$F142&amp;$E$2,'Cooking methods'!$A:$A&amp;'Cooking methods'!$B:$B,'Cooking methods'!C:C)*$E142,"")</f>
        <v>0</v>
      </c>
      <c r="AC142" cm="1">
        <f t="array" ref="AC142">IFERROR(_xlfn.XLOOKUP(Tool_Italy!$F142&amp;$E$2,'Cooking methods'!$A:$A&amp;'Cooking methods'!$B:$B,'Cooking methods'!D:D)*$E142,"")</f>
        <v>0</v>
      </c>
      <c r="AD142" cm="1">
        <f t="array" ref="AD142">IFERROR(_xlfn.XLOOKUP(Tool_Italy!$F142&amp;$E$2,'Cooking methods'!$A:$A&amp;'Cooking methods'!$B:$B,'Cooking methods'!E:E)*$E142,"")</f>
        <v>0</v>
      </c>
      <c r="AE142" cm="1">
        <f t="array" ref="AE142">IFERROR(_xlfn.XLOOKUP(Tool_Italy!$F142&amp;$E$2,'Cooking methods'!$A:$A&amp;'Cooking methods'!$B:$B,'Cooking methods'!F:F)*$E142,"")</f>
        <v>0</v>
      </c>
      <c r="AF142" cm="1">
        <f t="array" ref="AF142">IFERROR(_xlfn.XLOOKUP(Tool_Italy!$F142&amp;$E$2,'Cooking methods'!$A:$A&amp;'Cooking methods'!$B:$B,'Cooking methods'!G:G)*$E142,"")</f>
        <v>0</v>
      </c>
      <c r="AG142" cm="1">
        <f t="array" ref="AG142">IFERROR(_xlfn.XLOOKUP(Tool_Italy!$F142&amp;$E$2,'Cooking methods'!$A:$A&amp;'Cooking methods'!$B:$B,'Cooking methods'!H:H)*$E142,"")</f>
        <v>0</v>
      </c>
      <c r="AH142" cm="1">
        <f t="array" ref="AH142">IFERROR(_xlfn.XLOOKUP(Tool_Italy!$F142&amp;$E$2,'Cooking methods'!$A:$A&amp;'Cooking methods'!$B:$B,'Cooking methods'!I:I)*$E142,"")</f>
        <v>0</v>
      </c>
      <c r="AI142" cm="1">
        <f t="array" ref="AI142">IFERROR(_xlfn.XLOOKUP(Tool_Italy!$F142&amp;$E$2,'Cooking methods'!$A:$A&amp;'Cooking methods'!$B:$B,'Cooking methods'!J:J)*$E142,"")</f>
        <v>0</v>
      </c>
      <c r="AJ142" cm="1">
        <f t="array" ref="AJ142">IFERROR(_xlfn.XLOOKUP(Tool_Italy!$F142&amp;$E$2,'Cooking methods'!$A:$A&amp;'Cooking methods'!$B:$B,'Cooking methods'!K:K)*$E142,"")</f>
        <v>0</v>
      </c>
      <c r="AK142" cm="1">
        <f t="array" ref="AK142">IFERROR(_xlfn.XLOOKUP(Tool_Italy!$F142&amp;$E$2,'Cooking methods'!$A:$A&amp;'Cooking methods'!$B:$B,'Cooking methods'!L:L)*$E142,"")</f>
        <v>0</v>
      </c>
      <c r="AL142" cm="1">
        <f t="array" ref="AL142">IFERROR(_xlfn.XLOOKUP(Tool_Italy!$F142&amp;$E$2,'Cooking methods'!$A:$A&amp;'Cooking methods'!$B:$B,'Cooking methods'!M:M)*$E142,"")</f>
        <v>0</v>
      </c>
      <c r="AM142" cm="1">
        <f t="array" ref="AM142">IFERROR(_xlfn.XLOOKUP(Tool_Italy!$F142&amp;$E$2,'Cooking methods'!$A:$A&amp;'Cooking methods'!$B:$B,'Cooking methods'!N:N)*$E142,"")</f>
        <v>0</v>
      </c>
      <c r="AN142" cm="1">
        <f t="array" ref="AN142">IFERROR(_xlfn.XLOOKUP(Tool_Italy!$F142&amp;$E$2,'Cooking methods'!$A:$A&amp;'Cooking methods'!$B:$B,'Cooking methods'!O:O)*$E142,"")</f>
        <v>0</v>
      </c>
      <c r="AO142" cm="1">
        <f t="array" ref="AO142">IFERROR(_xlfn.XLOOKUP(Tool_Italy!$F142&amp;$E$2,'Cooking methods'!$A:$A&amp;'Cooking methods'!$B:$B,'Cooking methods'!P:P)*$E142,"")</f>
        <v>0</v>
      </c>
      <c r="AP142" cm="1">
        <f t="array" ref="AP142">IFERROR(_xlfn.XLOOKUP(Tool_Italy!$F142&amp;$E$2,'Cooking methods'!$A:$A&amp;'Cooking methods'!$B:$B,'Cooking methods'!Q:Q)*$E142,"")</f>
        <v>0</v>
      </c>
      <c r="AQ142" cm="1">
        <f t="array" ref="AQ142">IFERROR(_xlfn.XLOOKUP(Tool_Italy!$F142&amp;$E$2,'Cooking methods'!$A:$A&amp;'Cooking methods'!$B:$B,'Cooking methods'!R:R)*$E142,"")</f>
        <v>0</v>
      </c>
      <c r="AR142" cm="1">
        <f t="array" ref="AR142">IFERROR(_xlfn.XLOOKUP(Tool_Italy!$G142&amp;$E$2,'Waste management'!$A:$A&amp;'Waste management'!$B:$B,'Waste management'!C:C)*$E142,"")</f>
        <v>0</v>
      </c>
      <c r="AS142" cm="1">
        <f t="array" ref="AS142">IFERROR(_xlfn.XLOOKUP(Tool_Italy!$G142&amp;$E$2,'Waste management'!$A:$A&amp;'Waste management'!$B:$B,'Waste management'!D:D)*$E142,"")</f>
        <v>0</v>
      </c>
      <c r="AT142" cm="1">
        <f t="array" ref="AT142">IFERROR(_xlfn.XLOOKUP(Tool_Italy!$G142&amp;$E$2,'Waste management'!$A:$A&amp;'Waste management'!$B:$B,'Waste management'!E:E)*$E142,"")</f>
        <v>0</v>
      </c>
      <c r="AU142" cm="1">
        <f t="array" ref="AU142">IFERROR(_xlfn.XLOOKUP(Tool_Italy!$G142&amp;$E$2,'Waste management'!$A:$A&amp;'Waste management'!$B:$B,'Waste management'!F:F)*$E142,"")</f>
        <v>0</v>
      </c>
      <c r="AV142" cm="1">
        <f t="array" ref="AV142">IFERROR(_xlfn.XLOOKUP(Tool_Italy!$G142&amp;$E$2,'Waste management'!$A:$A&amp;'Waste management'!$B:$B,'Waste management'!G:G)*$E142,"")</f>
        <v>0</v>
      </c>
      <c r="AW142" cm="1">
        <f t="array" ref="AW142">IFERROR(_xlfn.XLOOKUP(Tool_Italy!$G142&amp;$E$2,'Waste management'!$A:$A&amp;'Waste management'!$B:$B,'Waste management'!H:H)*$E142,"")</f>
        <v>0</v>
      </c>
      <c r="AX142" cm="1">
        <f t="array" ref="AX142">IFERROR(_xlfn.XLOOKUP(Tool_Italy!$G142&amp;$E$2,'Waste management'!$A:$A&amp;'Waste management'!$B:$B,'Waste management'!I:I)*$E142,"")</f>
        <v>0</v>
      </c>
      <c r="AY142" cm="1">
        <f t="array" ref="AY142">IFERROR(_xlfn.XLOOKUP(Tool_Italy!$G142&amp;$E$2,'Waste management'!$A:$A&amp;'Waste management'!$B:$B,'Waste management'!J:J)*$E142,"")</f>
        <v>0</v>
      </c>
      <c r="AZ142" cm="1">
        <f t="array" ref="AZ142">IFERROR(_xlfn.XLOOKUP(Tool_Italy!$G142&amp;$E$2,'Waste management'!$A:$A&amp;'Waste management'!$B:$B,'Waste management'!K:K)*$E142,"")</f>
        <v>0</v>
      </c>
      <c r="BA142" cm="1">
        <f t="array" ref="BA142">IFERROR(_xlfn.XLOOKUP(Tool_Italy!$G142&amp;$E$2,'Waste management'!$A:$A&amp;'Waste management'!$B:$B,'Waste management'!L:L)*$E142,"")</f>
        <v>0</v>
      </c>
      <c r="BB142" cm="1">
        <f t="array" ref="BB142">IFERROR(_xlfn.XLOOKUP(Tool_Italy!$G142&amp;$E$2,'Waste management'!$A:$A&amp;'Waste management'!$B:$B,'Waste management'!M:M)*$E142,"")</f>
        <v>0</v>
      </c>
      <c r="BC142" cm="1">
        <f t="array" ref="BC142">IFERROR(_xlfn.XLOOKUP(Tool_Italy!$G142&amp;$E$2,'Waste management'!$A:$A&amp;'Waste management'!$B:$B,'Waste management'!N:N)*$E142,"")</f>
        <v>0</v>
      </c>
      <c r="BD142" cm="1">
        <f t="array" ref="BD142">IFERROR(_xlfn.XLOOKUP(Tool_Italy!$G142&amp;$E$2,'Waste management'!$A:$A&amp;'Waste management'!$B:$B,'Waste management'!O:O)*$E142,"")</f>
        <v>0</v>
      </c>
      <c r="BE142" cm="1">
        <f t="array" ref="BE142">IFERROR(_xlfn.XLOOKUP(Tool_Italy!$G142&amp;$E$2,'Waste management'!$A:$A&amp;'Waste management'!$B:$B,'Waste management'!P:P)*$E142,"")</f>
        <v>0</v>
      </c>
      <c r="BF142" cm="1">
        <f t="array" ref="BF142">IFERROR(_xlfn.XLOOKUP(Tool_Italy!$G142&amp;$E$2,'Waste management'!$A:$A&amp;'Waste management'!$B:$B,'Waste management'!Q:Q)*$E142,"")</f>
        <v>0</v>
      </c>
      <c r="BG142" cm="1">
        <f t="array" ref="BG142">IFERROR(_xlfn.XLOOKUP(Tool_Italy!$G142&amp;$E$2,'Waste management'!$A:$A&amp;'Waste management'!$B:$B,'Waste management'!R:R)*$E142,"")</f>
        <v>0</v>
      </c>
      <c r="BH142">
        <f>IFERROR((L142+AR142+AB142)*_xlfn.XLOOKUP(Tool_Italy!BH$4,Monetization_Factors!$A:$A,Monetization_Factors!$D:$D),"")</f>
        <v>0</v>
      </c>
      <c r="BI142">
        <f>IFERROR((M142+AS142+AC142)*_xlfn.XLOOKUP(Tool_Italy!BI$4,Monetization_Factors!$A:$A,Monetization_Factors!$D:$D),"")</f>
        <v>0</v>
      </c>
      <c r="BJ142">
        <f>IFERROR((N142+AT142+AD142)*_xlfn.XLOOKUP(Tool_Italy!BJ$4,Monetization_Factors!$A:$A,Monetization_Factors!$D:$D),"")</f>
        <v>0</v>
      </c>
      <c r="BK142">
        <f>IFERROR((O142+AU142+AE142)*_xlfn.XLOOKUP(Tool_Italy!BK$4,Monetization_Factors!$A:$A,Monetization_Factors!$D:$D),"")</f>
        <v>0</v>
      </c>
      <c r="BL142">
        <f>IFERROR((P142+AV142+AF142)*_xlfn.XLOOKUP(Tool_Italy!BL$4,Monetization_Factors!$A:$A,Monetization_Factors!$D:$D),"")</f>
        <v>0</v>
      </c>
      <c r="BM142">
        <f>IFERROR((Q142+AW142+AG142)*_xlfn.XLOOKUP(Tool_Italy!BM$4,Monetization_Factors!$A:$A,Monetization_Factors!$D:$D),"")</f>
        <v>0</v>
      </c>
      <c r="BN142">
        <f>IFERROR((R142+AX142+AH142)*_xlfn.XLOOKUP(Tool_Italy!BN$4,Monetization_Factors!$A:$A,Monetization_Factors!$D:$D),"")</f>
        <v>0</v>
      </c>
      <c r="BO142">
        <f>IFERROR((S142+AY142+AI142)*_xlfn.XLOOKUP(Tool_Italy!BO$4,Monetization_Factors!$A:$A,Monetization_Factors!$D:$D),"")</f>
        <v>0</v>
      </c>
      <c r="BP142">
        <f>IFERROR((T142+AZ142+AJ142)*_xlfn.XLOOKUP(Tool_Italy!BP$4,Monetization_Factors!$A:$A,Monetization_Factors!$D:$D),"")</f>
        <v>0</v>
      </c>
      <c r="BQ142">
        <f>IFERROR((U142+BA142+AK142)*_xlfn.XLOOKUP(Tool_Italy!BQ$4,Monetization_Factors!$A:$A,Monetization_Factors!$D:$D),"")</f>
        <v>0</v>
      </c>
      <c r="BR142" t="str">
        <f>IFERROR((V142+BB142+AL142)*_xlfn.XLOOKUP(Tool_Italy!BR$4,Monetization_Factors!$A:$A,Monetization_Factors!$D:$D),"")</f>
        <v/>
      </c>
      <c r="BS142">
        <f>IFERROR((W142+BC142+AM142)*_xlfn.XLOOKUP(Tool_Italy!BS$4,Monetization_Factors!$A:$A,Monetization_Factors!$D:$D),"")</f>
        <v>0</v>
      </c>
      <c r="BT142">
        <f>IFERROR((X142+BD142+AN142)*_xlfn.XLOOKUP(Tool_Italy!BT$4,Monetization_Factors!$A:$A,Monetization_Factors!$D:$D),"")</f>
        <v>0</v>
      </c>
      <c r="BU142">
        <f>IFERROR((Y142+BE142+AO142)*_xlfn.XLOOKUP(Tool_Italy!BU$4,Monetization_Factors!$A:$A,Monetization_Factors!$D:$D),"")</f>
        <v>0</v>
      </c>
      <c r="BV142">
        <f>IFERROR((Z142+BF142+AP142)*_xlfn.XLOOKUP(Tool_Italy!BV$4,Monetization_Factors!$A:$A,Monetization_Factors!$D:$D),"")</f>
        <v>0</v>
      </c>
      <c r="BW142">
        <f>IFERROR((AA142+BG142+AQ142)*_xlfn.XLOOKUP(Tool_Italy!BW$4,Monetization_Factors!$A:$A,Monetization_Factors!$D:$D),"")</f>
        <v>0</v>
      </c>
      <c r="BX142" s="38" cm="1">
        <f t="array" ref="BX142">IFERROR(_xlfn.IFS(I142&lt;&gt;0,I142*E142,I142="",J142*E142),"")</f>
        <v>0</v>
      </c>
      <c r="BY142" s="38">
        <f t="shared" si="104"/>
        <v>0</v>
      </c>
      <c r="BZ142" s="38">
        <f t="shared" si="106"/>
        <v>0</v>
      </c>
      <c r="CA142" s="38">
        <f t="shared" si="105"/>
        <v>0</v>
      </c>
      <c r="CB142">
        <f t="shared" si="102"/>
        <v>0</v>
      </c>
      <c r="CC142">
        <f t="shared" si="72"/>
        <v>0</v>
      </c>
      <c r="CD142">
        <f t="shared" si="73"/>
        <v>0</v>
      </c>
      <c r="CE142">
        <f t="shared" si="74"/>
        <v>0</v>
      </c>
      <c r="CF142">
        <f t="shared" si="75"/>
        <v>0</v>
      </c>
      <c r="CG142">
        <f t="shared" si="76"/>
        <v>0</v>
      </c>
      <c r="CH142">
        <f t="shared" si="77"/>
        <v>0</v>
      </c>
      <c r="CI142">
        <f t="shared" si="78"/>
        <v>0</v>
      </c>
      <c r="CJ142">
        <f t="shared" si="79"/>
        <v>0</v>
      </c>
      <c r="CK142">
        <f t="shared" si="80"/>
        <v>0</v>
      </c>
      <c r="CL142">
        <f t="shared" si="81"/>
        <v>0</v>
      </c>
      <c r="CM142">
        <f t="shared" si="82"/>
        <v>0</v>
      </c>
      <c r="CN142">
        <f t="shared" si="83"/>
        <v>0</v>
      </c>
      <c r="CO142">
        <f t="shared" si="84"/>
        <v>0</v>
      </c>
      <c r="CP142">
        <f t="shared" si="85"/>
        <v>0</v>
      </c>
      <c r="CQ142">
        <f t="shared" si="86"/>
        <v>0</v>
      </c>
      <c r="CR142">
        <f t="shared" si="103"/>
        <v>0</v>
      </c>
      <c r="CS142">
        <f t="shared" si="87"/>
        <v>0</v>
      </c>
      <c r="CT142">
        <f t="shared" si="88"/>
        <v>0</v>
      </c>
      <c r="CU142">
        <f t="shared" si="89"/>
        <v>0</v>
      </c>
      <c r="CV142">
        <f t="shared" si="90"/>
        <v>0</v>
      </c>
      <c r="CW142">
        <f t="shared" si="91"/>
        <v>0</v>
      </c>
      <c r="CX142">
        <f t="shared" si="92"/>
        <v>0</v>
      </c>
      <c r="CY142">
        <f t="shared" si="93"/>
        <v>0</v>
      </c>
      <c r="CZ142">
        <f t="shared" si="94"/>
        <v>0</v>
      </c>
      <c r="DA142">
        <f t="shared" si="95"/>
        <v>0</v>
      </c>
      <c r="DB142">
        <f t="shared" si="96"/>
        <v>0</v>
      </c>
      <c r="DC142">
        <f t="shared" si="97"/>
        <v>0</v>
      </c>
      <c r="DD142">
        <f t="shared" si="98"/>
        <v>0</v>
      </c>
      <c r="DE142">
        <f t="shared" si="99"/>
        <v>0</v>
      </c>
      <c r="DF142">
        <f t="shared" si="100"/>
        <v>0</v>
      </c>
      <c r="DG142">
        <f t="shared" si="101"/>
        <v>0</v>
      </c>
      <c r="DH142" s="5" t="str">
        <f>IFERROR(((((L142+AB142)*(1/$H142))+AR142)/$F$2)/($B$2*('CAR.CAP_per person'!B$2)/(_xlfn.XLOOKUP($E$2,EU_countries_GDP!$A$2:$A$29,EU_countries_GDP!$E$2:$E$29))),"")</f>
        <v/>
      </c>
      <c r="DI142" s="5" t="str">
        <f>IFERROR(((((M142+AC142)*(1/$H142))+AS142)/$F$2)/($B$2*('CAR.CAP_per person'!C$2)/(_xlfn.XLOOKUP($E$2,EU_countries_GDP!$A$2:$A$29,EU_countries_GDP!$E$2:$E$29))),"")</f>
        <v/>
      </c>
      <c r="DJ142" s="5" t="str">
        <f>IFERROR(((((N142+AD142)*(1/$H142))+AT142)/$F$2)/($B$2*('CAR.CAP_per person'!D$2)/(_xlfn.XLOOKUP($E$2,EU_countries_GDP!$A$2:$A$29,EU_countries_GDP!$E$2:$E$29))),"")</f>
        <v/>
      </c>
      <c r="DK142" s="5" t="str">
        <f>IFERROR(((((O142+AE142)*(1/$H142))+AU142)/$F$2)/($B$2*('CAR.CAP_per person'!E$2)/(_xlfn.XLOOKUP($E$2,EU_countries_GDP!$A$2:$A$29,EU_countries_GDP!$E$2:$E$29))),"")</f>
        <v/>
      </c>
      <c r="DL142" s="5" t="str">
        <f>IFERROR(((((P142+AF142)*(1/$H142))+AV142)/$F$2)/($B$2*('CAR.CAP_per person'!F$2)/(_xlfn.XLOOKUP($E$2,EU_countries_GDP!$A$2:$A$29,EU_countries_GDP!$E$2:$E$29))),"")</f>
        <v/>
      </c>
      <c r="DM142" s="5" t="str">
        <f>IFERROR(((((Q142+AG142)*(1/$H142))+AW142)/$F$2)/($B$2*('CAR.CAP_per person'!G$2)/(_xlfn.XLOOKUP($E$2,EU_countries_GDP!$A$2:$A$29,EU_countries_GDP!$E$2:$E$29))),"")</f>
        <v/>
      </c>
      <c r="DN142" s="5" t="str">
        <f>IFERROR(((((R142+AH142)*(1/$H142))+AX142)/$F$2)/($B$2*('CAR.CAP_per person'!H$2)/(_xlfn.XLOOKUP($E$2,EU_countries_GDP!$A$2:$A$29,EU_countries_GDP!$E$2:$E$29))),"")</f>
        <v/>
      </c>
      <c r="DO142" s="5" t="str">
        <f>IFERROR(((((S142+AI142)*(1/$H142))+AY142)/$F$2)/($B$2*('CAR.CAP_per person'!I$2)/(_xlfn.XLOOKUP($E$2,EU_countries_GDP!$A$2:$A$29,EU_countries_GDP!$E$2:$E$29))),"")</f>
        <v/>
      </c>
      <c r="DP142" s="5" t="str">
        <f>IFERROR(((((T142+AJ142)*(1/$H142))+AZ142)/$F$2)/($B$2*('CAR.CAP_per person'!J$2)/(_xlfn.XLOOKUP($E$2,EU_countries_GDP!$A$2:$A$29,EU_countries_GDP!$E$2:$E$29))),"")</f>
        <v/>
      </c>
      <c r="DQ142" s="5" t="str">
        <f>IFERROR(((((U142+AK142)*(1/$H142))+BA142)/$F$2)/($B$2*('CAR.CAP_per person'!K$2)/(_xlfn.XLOOKUP($E$2,EU_countries_GDP!$A$2:$A$29,EU_countries_GDP!$E$2:$E$29))),"")</f>
        <v/>
      </c>
      <c r="DR142" s="5" t="str">
        <f>IFERROR(((((V142+AL142)*(1/$H142))+BB142)/$F$2)/($B$2*('CAR.CAP_per person'!L$2)/(_xlfn.XLOOKUP($E$2,EU_countries_GDP!$A$2:$A$29,EU_countries_GDP!$E$2:$E$29))),"")</f>
        <v/>
      </c>
      <c r="DS142" s="5" t="str">
        <f>IFERROR(((((W142+AM142)*(1/$H142))+BC142)/$F$2)/($B$2*('CAR.CAP_per person'!M$2)/(_xlfn.XLOOKUP($E$2,EU_countries_GDP!$A$2:$A$29,EU_countries_GDP!$E$2:$E$29))),"")</f>
        <v/>
      </c>
      <c r="DT142" s="5" t="str">
        <f>IFERROR(((((X142+AN142)*(1/$H142))+BD142)/$F$2)/($B$2*('CAR.CAP_per person'!N$2)/(_xlfn.XLOOKUP($E$2,EU_countries_GDP!$A$2:$A$29,EU_countries_GDP!$E$2:$E$29))),"")</f>
        <v/>
      </c>
      <c r="DU142" s="5" t="str">
        <f>IFERROR(((((Y142+AO142)*(1/$H142))+BE142)/$F$2)/($B$2*('CAR.CAP_per person'!O$2)/(_xlfn.XLOOKUP($E$2,EU_countries_GDP!$A$2:$A$29,EU_countries_GDP!$E$2:$E$29))),"")</f>
        <v/>
      </c>
      <c r="DV142" s="5" t="str">
        <f>IFERROR(((((Z142+AP142)*(1/$H142))+BF142)/$F$2)/($B$2*('CAR.CAP_per person'!P$2)/(_xlfn.XLOOKUP($E$2,EU_countries_GDP!$A$2:$A$29,EU_countries_GDP!$E$2:$E$29))),"")</f>
        <v/>
      </c>
      <c r="DW142" s="5" t="str">
        <f>IFERROR(((((AA142+AQ142)*(1/$H142))+BG142)/$F$2)/($B$2*('CAR.CAP_per person'!Q$2)/(_xlfn.XLOOKUP($E$2,EU_countries_GDP!$A$2:$A$29,EU_countries_GDP!$E$2:$E$29))),"")</f>
        <v/>
      </c>
    </row>
    <row r="143" spans="1:127">
      <c r="A143" t="s">
        <v>239</v>
      </c>
      <c r="B143" t="str">
        <f>_xlfn.XLOOKUP(D143,Table5[Ingredient],Table5[Category],"",FALSE)</f>
        <v>Starch/satiating food</v>
      </c>
      <c r="C143" s="33" t="s">
        <v>257</v>
      </c>
      <c r="D143" s="33" t="s">
        <v>250</v>
      </c>
      <c r="E143" s="33">
        <v>0</v>
      </c>
      <c r="F143" s="33" t="s">
        <v>204</v>
      </c>
      <c r="G143" s="33" t="s">
        <v>180</v>
      </c>
      <c r="H143" s="91">
        <f>Dataset_IT!M48</f>
        <v>0</v>
      </c>
      <c r="I143" s="33"/>
      <c r="J143" s="37" t="str">
        <f>IFERROR(INDEX('AveragePrices&amp;Codes'!G:AG, MATCH($D143, 'AveragePrices&amp;Codes'!$A:$A, 0), MATCH(Tool_Italy!$E$2, 'AveragePrices&amp;Codes'!$G$1:$AG$1, 0)),"")</f>
        <v/>
      </c>
      <c r="K143" s="37">
        <f>IFERROR(E143/(_xlfn.XLOOKUP(A143,Dataset_IT!$Q$2:$Q$9,Dataset_IT!$R$2:$R$9)),"")</f>
        <v>0</v>
      </c>
      <c r="L143">
        <f>IFERROR(IF($F143="Raw",_xlfn.XLOOKUP(_xlfn.XLOOKUP(Tool_Italy!$D143,'AveragePrices&amp;Codes'!$A:$A,'AveragePrices&amp;Codes'!$B:$B),AGRIBALYSE_Raw!$B:$B,AGRIBALYSE_Raw!O:O)*$E143,_xlfn.XLOOKUP(_xlfn.XLOOKUP(Tool_Italy!$D143,'AveragePrices&amp;Codes'!$A:$A,'AveragePrices&amp;Codes'!$B:$B),AGRIBALYSE_Cooked!$C:$C,AGRIBALYSE_Cooked!P:P)*$E143),"")</f>
        <v>0</v>
      </c>
      <c r="M143">
        <f>IFERROR(IF($F143="Raw",_xlfn.XLOOKUP(_xlfn.XLOOKUP(Tool_Italy!$D143,'AveragePrices&amp;Codes'!$A:$A,'AveragePrices&amp;Codes'!$B:$B),AGRIBALYSE_Raw!$B:$B,AGRIBALYSE_Raw!P:P)*$E143,_xlfn.XLOOKUP(_xlfn.XLOOKUP(Tool_Italy!$D143,'AveragePrices&amp;Codes'!$A:$A,'AveragePrices&amp;Codes'!$B:$B),AGRIBALYSE_Cooked!$C:$C,AGRIBALYSE_Cooked!Q:Q)*$E143),"")</f>
        <v>0</v>
      </c>
      <c r="N143">
        <f>IFERROR(IF($F143="Raw",_xlfn.XLOOKUP(_xlfn.XLOOKUP(Tool_Italy!$D143,'AveragePrices&amp;Codes'!$A:$A,'AveragePrices&amp;Codes'!$B:$B),AGRIBALYSE_Raw!$B:$B,AGRIBALYSE_Raw!Q:Q)*$E143,_xlfn.XLOOKUP(_xlfn.XLOOKUP(Tool_Italy!$D143,'AveragePrices&amp;Codes'!$A:$A,'AveragePrices&amp;Codes'!$B:$B),AGRIBALYSE_Cooked!$C:$C,AGRIBALYSE_Cooked!R:R)*$E143),"")</f>
        <v>0</v>
      </c>
      <c r="O143">
        <f>IFERROR(IF($F143="Raw",_xlfn.XLOOKUP(_xlfn.XLOOKUP(Tool_Italy!$D143,'AveragePrices&amp;Codes'!$A:$A,'AveragePrices&amp;Codes'!$B:$B),AGRIBALYSE_Raw!$B:$B,AGRIBALYSE_Raw!R:R)*$E143,_xlfn.XLOOKUP(_xlfn.XLOOKUP(Tool_Italy!$D143,'AveragePrices&amp;Codes'!$A:$A,'AveragePrices&amp;Codes'!$B:$B),AGRIBALYSE_Cooked!$C:$C,AGRIBALYSE_Cooked!S:S)*$E143),"")</f>
        <v>0</v>
      </c>
      <c r="P143">
        <f>IFERROR(IF($F143="Raw",_xlfn.XLOOKUP(_xlfn.XLOOKUP(Tool_Italy!$D143,'AveragePrices&amp;Codes'!$A:$A,'AveragePrices&amp;Codes'!$B:$B),AGRIBALYSE_Raw!$B:$B,AGRIBALYSE_Raw!S:S)*$E143,_xlfn.XLOOKUP(_xlfn.XLOOKUP(Tool_Italy!$D143,'AveragePrices&amp;Codes'!$A:$A,'AveragePrices&amp;Codes'!$B:$B),AGRIBALYSE_Cooked!$C:$C,AGRIBALYSE_Cooked!T:T)*$E143),"")</f>
        <v>0</v>
      </c>
      <c r="Q143">
        <f>IFERROR(IF($F143="Raw",_xlfn.XLOOKUP(_xlfn.XLOOKUP(Tool_Italy!$D143,'AveragePrices&amp;Codes'!$A:$A,'AveragePrices&amp;Codes'!$B:$B),AGRIBALYSE_Raw!$B:$B,AGRIBALYSE_Raw!T:T)*$E143,_xlfn.XLOOKUP(_xlfn.XLOOKUP(Tool_Italy!$D143,'AveragePrices&amp;Codes'!$A:$A,'AveragePrices&amp;Codes'!$B:$B),AGRIBALYSE_Cooked!$C:$C,AGRIBALYSE_Cooked!U:U)*$E143),"")</f>
        <v>0</v>
      </c>
      <c r="R143">
        <f>IFERROR(IF($F143="Raw",_xlfn.XLOOKUP(_xlfn.XLOOKUP(Tool_Italy!$D143,'AveragePrices&amp;Codes'!$A:$A,'AveragePrices&amp;Codes'!$B:$B),AGRIBALYSE_Raw!$B:$B,AGRIBALYSE_Raw!U:U)*$E143,_xlfn.XLOOKUP(_xlfn.XLOOKUP(Tool_Italy!$D143,'AveragePrices&amp;Codes'!$A:$A,'AveragePrices&amp;Codes'!$B:$B),AGRIBALYSE_Cooked!$C:$C,AGRIBALYSE_Cooked!V:V)*$E143),"")</f>
        <v>0</v>
      </c>
      <c r="S143">
        <f>IFERROR(IF($F143="Raw",_xlfn.XLOOKUP(_xlfn.XLOOKUP(Tool_Italy!$D143,'AveragePrices&amp;Codes'!$A:$A,'AveragePrices&amp;Codes'!$B:$B),AGRIBALYSE_Raw!$B:$B,AGRIBALYSE_Raw!V:V)*$E143,_xlfn.XLOOKUP(_xlfn.XLOOKUP(Tool_Italy!$D143,'AveragePrices&amp;Codes'!$A:$A,'AveragePrices&amp;Codes'!$B:$B),AGRIBALYSE_Cooked!$C:$C,AGRIBALYSE_Cooked!W:W)*$E143),"")</f>
        <v>0</v>
      </c>
      <c r="T143">
        <f>IFERROR(IF($F143="Raw",_xlfn.XLOOKUP(_xlfn.XLOOKUP(Tool_Italy!$D143,'AveragePrices&amp;Codes'!$A:$A,'AveragePrices&amp;Codes'!$B:$B),AGRIBALYSE_Raw!$B:$B,AGRIBALYSE_Raw!W:W)*$E143,_xlfn.XLOOKUP(_xlfn.XLOOKUP(Tool_Italy!$D143,'AveragePrices&amp;Codes'!$A:$A,'AveragePrices&amp;Codes'!$B:$B),AGRIBALYSE_Cooked!$C:$C,AGRIBALYSE_Cooked!X:X)*$E143),"")</f>
        <v>0</v>
      </c>
      <c r="U143">
        <f>IFERROR(IF($F143="Raw",_xlfn.XLOOKUP(_xlfn.XLOOKUP(Tool_Italy!$D143,'AveragePrices&amp;Codes'!$A:$A,'AveragePrices&amp;Codes'!$B:$B),AGRIBALYSE_Raw!$B:$B,AGRIBALYSE_Raw!X:X)*$E143,_xlfn.XLOOKUP(_xlfn.XLOOKUP(Tool_Italy!$D143,'AveragePrices&amp;Codes'!$A:$A,'AveragePrices&amp;Codes'!$B:$B),AGRIBALYSE_Cooked!$C:$C,AGRIBALYSE_Cooked!Y:Y)*$E143),"")</f>
        <v>0</v>
      </c>
      <c r="V143">
        <f>IFERROR(IF($F143="Raw",_xlfn.XLOOKUP(_xlfn.XLOOKUP(Tool_Italy!$D143,'AveragePrices&amp;Codes'!$A:$A,'AveragePrices&amp;Codes'!$B:$B),AGRIBALYSE_Raw!$B:$B,AGRIBALYSE_Raw!Y:Y)*$E143,_xlfn.XLOOKUP(_xlfn.XLOOKUP(Tool_Italy!$D143,'AveragePrices&amp;Codes'!$A:$A,'AveragePrices&amp;Codes'!$B:$B),AGRIBALYSE_Cooked!$C:$C,AGRIBALYSE_Cooked!Z:Z)*$E143),"")</f>
        <v>0</v>
      </c>
      <c r="W143">
        <f>IFERROR(IF($F143="Raw",_xlfn.XLOOKUP(_xlfn.XLOOKUP(Tool_Italy!$D143,'AveragePrices&amp;Codes'!$A:$A,'AveragePrices&amp;Codes'!$B:$B),AGRIBALYSE_Raw!$B:$B,AGRIBALYSE_Raw!Z:Z)*$E143,_xlfn.XLOOKUP(_xlfn.XLOOKUP(Tool_Italy!$D143,'AveragePrices&amp;Codes'!$A:$A,'AveragePrices&amp;Codes'!$B:$B),AGRIBALYSE_Cooked!$C:$C,AGRIBALYSE_Cooked!AA:AA)*$E143),"")</f>
        <v>0</v>
      </c>
      <c r="X143">
        <f>IFERROR(IF($F143="Raw",_xlfn.XLOOKUP(_xlfn.XLOOKUP(Tool_Italy!$D143,'AveragePrices&amp;Codes'!$A:$A,'AveragePrices&amp;Codes'!$B:$B),AGRIBALYSE_Raw!$B:$B,AGRIBALYSE_Raw!AA:AA)*$E143,_xlfn.XLOOKUP(_xlfn.XLOOKUP(Tool_Italy!$D143,'AveragePrices&amp;Codes'!$A:$A,'AveragePrices&amp;Codes'!$B:$B),AGRIBALYSE_Cooked!$C:$C,AGRIBALYSE_Cooked!AB:AB)*$E143),"")</f>
        <v>0</v>
      </c>
      <c r="Y143">
        <f>IFERROR(IF($F143="Raw",_xlfn.XLOOKUP(_xlfn.XLOOKUP(Tool_Italy!$D143,'AveragePrices&amp;Codes'!$A:$A,'AveragePrices&amp;Codes'!$B:$B),AGRIBALYSE_Raw!$B:$B,AGRIBALYSE_Raw!AB:AB)*$E143,_xlfn.XLOOKUP(_xlfn.XLOOKUP(Tool_Italy!$D143,'AveragePrices&amp;Codes'!$A:$A,'AveragePrices&amp;Codes'!$B:$B),AGRIBALYSE_Cooked!$C:$C,AGRIBALYSE_Cooked!AC:AC)*$E143),"")</f>
        <v>0</v>
      </c>
      <c r="Z143">
        <f>IFERROR(IF($F143="Raw",_xlfn.XLOOKUP(_xlfn.XLOOKUP(Tool_Italy!$D143,'AveragePrices&amp;Codes'!$A:$A,'AveragePrices&amp;Codes'!$B:$B),AGRIBALYSE_Raw!$B:$B,AGRIBALYSE_Raw!AC:AC)*$E143,_xlfn.XLOOKUP(_xlfn.XLOOKUP(Tool_Italy!$D143,'AveragePrices&amp;Codes'!$A:$A,'AveragePrices&amp;Codes'!$B:$B),AGRIBALYSE_Cooked!$C:$C,AGRIBALYSE_Cooked!AD:AD)*$E143),"")</f>
        <v>0</v>
      </c>
      <c r="AA143">
        <f>IFERROR(IF($F143="Raw",_xlfn.XLOOKUP(_xlfn.XLOOKUP(Tool_Italy!$D143,'AveragePrices&amp;Codes'!$A:$A,'AveragePrices&amp;Codes'!$B:$B),AGRIBALYSE_Raw!$B:$B,AGRIBALYSE_Raw!AD:AD)*$E143,_xlfn.XLOOKUP(_xlfn.XLOOKUP(Tool_Italy!$D143,'AveragePrices&amp;Codes'!$A:$A,'AveragePrices&amp;Codes'!$B:$B),AGRIBALYSE_Cooked!$C:$C,AGRIBALYSE_Cooked!AE:AE)*$E143),"")</f>
        <v>0</v>
      </c>
      <c r="AB143" cm="1">
        <f t="array" ref="AB143">IFERROR(_xlfn.XLOOKUP(Tool_Italy!$F143&amp;$E$2,'Cooking methods'!$A:$A&amp;'Cooking methods'!$B:$B,'Cooking methods'!C:C)*$E143,"")</f>
        <v>0</v>
      </c>
      <c r="AC143" cm="1">
        <f t="array" ref="AC143">IFERROR(_xlfn.XLOOKUP(Tool_Italy!$F143&amp;$E$2,'Cooking methods'!$A:$A&amp;'Cooking methods'!$B:$B,'Cooking methods'!D:D)*$E143,"")</f>
        <v>0</v>
      </c>
      <c r="AD143" cm="1">
        <f t="array" ref="AD143">IFERROR(_xlfn.XLOOKUP(Tool_Italy!$F143&amp;$E$2,'Cooking methods'!$A:$A&amp;'Cooking methods'!$B:$B,'Cooking methods'!E:E)*$E143,"")</f>
        <v>0</v>
      </c>
      <c r="AE143" cm="1">
        <f t="array" ref="AE143">IFERROR(_xlfn.XLOOKUP(Tool_Italy!$F143&amp;$E$2,'Cooking methods'!$A:$A&amp;'Cooking methods'!$B:$B,'Cooking methods'!F:F)*$E143,"")</f>
        <v>0</v>
      </c>
      <c r="AF143" cm="1">
        <f t="array" ref="AF143">IFERROR(_xlfn.XLOOKUP(Tool_Italy!$F143&amp;$E$2,'Cooking methods'!$A:$A&amp;'Cooking methods'!$B:$B,'Cooking methods'!G:G)*$E143,"")</f>
        <v>0</v>
      </c>
      <c r="AG143" cm="1">
        <f t="array" ref="AG143">IFERROR(_xlfn.XLOOKUP(Tool_Italy!$F143&amp;$E$2,'Cooking methods'!$A:$A&amp;'Cooking methods'!$B:$B,'Cooking methods'!H:H)*$E143,"")</f>
        <v>0</v>
      </c>
      <c r="AH143" cm="1">
        <f t="array" ref="AH143">IFERROR(_xlfn.XLOOKUP(Tool_Italy!$F143&amp;$E$2,'Cooking methods'!$A:$A&amp;'Cooking methods'!$B:$B,'Cooking methods'!I:I)*$E143,"")</f>
        <v>0</v>
      </c>
      <c r="AI143" cm="1">
        <f t="array" ref="AI143">IFERROR(_xlfn.XLOOKUP(Tool_Italy!$F143&amp;$E$2,'Cooking methods'!$A:$A&amp;'Cooking methods'!$B:$B,'Cooking methods'!J:J)*$E143,"")</f>
        <v>0</v>
      </c>
      <c r="AJ143" cm="1">
        <f t="array" ref="AJ143">IFERROR(_xlfn.XLOOKUP(Tool_Italy!$F143&amp;$E$2,'Cooking methods'!$A:$A&amp;'Cooking methods'!$B:$B,'Cooking methods'!K:K)*$E143,"")</f>
        <v>0</v>
      </c>
      <c r="AK143" cm="1">
        <f t="array" ref="AK143">IFERROR(_xlfn.XLOOKUP(Tool_Italy!$F143&amp;$E$2,'Cooking methods'!$A:$A&amp;'Cooking methods'!$B:$B,'Cooking methods'!L:L)*$E143,"")</f>
        <v>0</v>
      </c>
      <c r="AL143" cm="1">
        <f t="array" ref="AL143">IFERROR(_xlfn.XLOOKUP(Tool_Italy!$F143&amp;$E$2,'Cooking methods'!$A:$A&amp;'Cooking methods'!$B:$B,'Cooking methods'!M:M)*$E143,"")</f>
        <v>0</v>
      </c>
      <c r="AM143" cm="1">
        <f t="array" ref="AM143">IFERROR(_xlfn.XLOOKUP(Tool_Italy!$F143&amp;$E$2,'Cooking methods'!$A:$A&amp;'Cooking methods'!$B:$B,'Cooking methods'!N:N)*$E143,"")</f>
        <v>0</v>
      </c>
      <c r="AN143" cm="1">
        <f t="array" ref="AN143">IFERROR(_xlfn.XLOOKUP(Tool_Italy!$F143&amp;$E$2,'Cooking methods'!$A:$A&amp;'Cooking methods'!$B:$B,'Cooking methods'!O:O)*$E143,"")</f>
        <v>0</v>
      </c>
      <c r="AO143" cm="1">
        <f t="array" ref="AO143">IFERROR(_xlfn.XLOOKUP(Tool_Italy!$F143&amp;$E$2,'Cooking methods'!$A:$A&amp;'Cooking methods'!$B:$B,'Cooking methods'!P:P)*$E143,"")</f>
        <v>0</v>
      </c>
      <c r="AP143" cm="1">
        <f t="array" ref="AP143">IFERROR(_xlfn.XLOOKUP(Tool_Italy!$F143&amp;$E$2,'Cooking methods'!$A:$A&amp;'Cooking methods'!$B:$B,'Cooking methods'!Q:Q)*$E143,"")</f>
        <v>0</v>
      </c>
      <c r="AQ143" cm="1">
        <f t="array" ref="AQ143">IFERROR(_xlfn.XLOOKUP(Tool_Italy!$F143&amp;$E$2,'Cooking methods'!$A:$A&amp;'Cooking methods'!$B:$B,'Cooking methods'!R:R)*$E143,"")</f>
        <v>0</v>
      </c>
      <c r="AR143" cm="1">
        <f t="array" ref="AR143">IFERROR(_xlfn.XLOOKUP(Tool_Italy!$G143&amp;$E$2,'Waste management'!$A:$A&amp;'Waste management'!$B:$B,'Waste management'!C:C)*$E143,"")</f>
        <v>0</v>
      </c>
      <c r="AS143" cm="1">
        <f t="array" ref="AS143">IFERROR(_xlfn.XLOOKUP(Tool_Italy!$G143&amp;$E$2,'Waste management'!$A:$A&amp;'Waste management'!$B:$B,'Waste management'!D:D)*$E143,"")</f>
        <v>0</v>
      </c>
      <c r="AT143" cm="1">
        <f t="array" ref="AT143">IFERROR(_xlfn.XLOOKUP(Tool_Italy!$G143&amp;$E$2,'Waste management'!$A:$A&amp;'Waste management'!$B:$B,'Waste management'!E:E)*$E143,"")</f>
        <v>0</v>
      </c>
      <c r="AU143" cm="1">
        <f t="array" ref="AU143">IFERROR(_xlfn.XLOOKUP(Tool_Italy!$G143&amp;$E$2,'Waste management'!$A:$A&amp;'Waste management'!$B:$B,'Waste management'!F:F)*$E143,"")</f>
        <v>0</v>
      </c>
      <c r="AV143" cm="1">
        <f t="array" ref="AV143">IFERROR(_xlfn.XLOOKUP(Tool_Italy!$G143&amp;$E$2,'Waste management'!$A:$A&amp;'Waste management'!$B:$B,'Waste management'!G:G)*$E143,"")</f>
        <v>0</v>
      </c>
      <c r="AW143" cm="1">
        <f t="array" ref="AW143">IFERROR(_xlfn.XLOOKUP(Tool_Italy!$G143&amp;$E$2,'Waste management'!$A:$A&amp;'Waste management'!$B:$B,'Waste management'!H:H)*$E143,"")</f>
        <v>0</v>
      </c>
      <c r="AX143" cm="1">
        <f t="array" ref="AX143">IFERROR(_xlfn.XLOOKUP(Tool_Italy!$G143&amp;$E$2,'Waste management'!$A:$A&amp;'Waste management'!$B:$B,'Waste management'!I:I)*$E143,"")</f>
        <v>0</v>
      </c>
      <c r="AY143" cm="1">
        <f t="array" ref="AY143">IFERROR(_xlfn.XLOOKUP(Tool_Italy!$G143&amp;$E$2,'Waste management'!$A:$A&amp;'Waste management'!$B:$B,'Waste management'!J:J)*$E143,"")</f>
        <v>0</v>
      </c>
      <c r="AZ143" cm="1">
        <f t="array" ref="AZ143">IFERROR(_xlfn.XLOOKUP(Tool_Italy!$G143&amp;$E$2,'Waste management'!$A:$A&amp;'Waste management'!$B:$B,'Waste management'!K:K)*$E143,"")</f>
        <v>0</v>
      </c>
      <c r="BA143" cm="1">
        <f t="array" ref="BA143">IFERROR(_xlfn.XLOOKUP(Tool_Italy!$G143&amp;$E$2,'Waste management'!$A:$A&amp;'Waste management'!$B:$B,'Waste management'!L:L)*$E143,"")</f>
        <v>0</v>
      </c>
      <c r="BB143" cm="1">
        <f t="array" ref="BB143">IFERROR(_xlfn.XLOOKUP(Tool_Italy!$G143&amp;$E$2,'Waste management'!$A:$A&amp;'Waste management'!$B:$B,'Waste management'!M:M)*$E143,"")</f>
        <v>0</v>
      </c>
      <c r="BC143" cm="1">
        <f t="array" ref="BC143">IFERROR(_xlfn.XLOOKUP(Tool_Italy!$G143&amp;$E$2,'Waste management'!$A:$A&amp;'Waste management'!$B:$B,'Waste management'!N:N)*$E143,"")</f>
        <v>0</v>
      </c>
      <c r="BD143" cm="1">
        <f t="array" ref="BD143">IFERROR(_xlfn.XLOOKUP(Tool_Italy!$G143&amp;$E$2,'Waste management'!$A:$A&amp;'Waste management'!$B:$B,'Waste management'!O:O)*$E143,"")</f>
        <v>0</v>
      </c>
      <c r="BE143" cm="1">
        <f t="array" ref="BE143">IFERROR(_xlfn.XLOOKUP(Tool_Italy!$G143&amp;$E$2,'Waste management'!$A:$A&amp;'Waste management'!$B:$B,'Waste management'!P:P)*$E143,"")</f>
        <v>0</v>
      </c>
      <c r="BF143" cm="1">
        <f t="array" ref="BF143">IFERROR(_xlfn.XLOOKUP(Tool_Italy!$G143&amp;$E$2,'Waste management'!$A:$A&amp;'Waste management'!$B:$B,'Waste management'!Q:Q)*$E143,"")</f>
        <v>0</v>
      </c>
      <c r="BG143" cm="1">
        <f t="array" ref="BG143">IFERROR(_xlfn.XLOOKUP(Tool_Italy!$G143&amp;$E$2,'Waste management'!$A:$A&amp;'Waste management'!$B:$B,'Waste management'!R:R)*$E143,"")</f>
        <v>0</v>
      </c>
      <c r="BH143">
        <f>IFERROR((L143+AR143+AB143)*_xlfn.XLOOKUP(Tool_Italy!BH$4,Monetization_Factors!$A:$A,Monetization_Factors!$D:$D),"")</f>
        <v>0</v>
      </c>
      <c r="BI143">
        <f>IFERROR((M143+AS143+AC143)*_xlfn.XLOOKUP(Tool_Italy!BI$4,Monetization_Factors!$A:$A,Monetization_Factors!$D:$D),"")</f>
        <v>0</v>
      </c>
      <c r="BJ143">
        <f>IFERROR((N143+AT143+AD143)*_xlfn.XLOOKUP(Tool_Italy!BJ$4,Monetization_Factors!$A:$A,Monetization_Factors!$D:$D),"")</f>
        <v>0</v>
      </c>
      <c r="BK143">
        <f>IFERROR((O143+AU143+AE143)*_xlfn.XLOOKUP(Tool_Italy!BK$4,Monetization_Factors!$A:$A,Monetization_Factors!$D:$D),"")</f>
        <v>0</v>
      </c>
      <c r="BL143">
        <f>IFERROR((P143+AV143+AF143)*_xlfn.XLOOKUP(Tool_Italy!BL$4,Monetization_Factors!$A:$A,Monetization_Factors!$D:$D),"")</f>
        <v>0</v>
      </c>
      <c r="BM143">
        <f>IFERROR((Q143+AW143+AG143)*_xlfn.XLOOKUP(Tool_Italy!BM$4,Monetization_Factors!$A:$A,Monetization_Factors!$D:$D),"")</f>
        <v>0</v>
      </c>
      <c r="BN143">
        <f>IFERROR((R143+AX143+AH143)*_xlfn.XLOOKUP(Tool_Italy!BN$4,Monetization_Factors!$A:$A,Monetization_Factors!$D:$D),"")</f>
        <v>0</v>
      </c>
      <c r="BO143">
        <f>IFERROR((S143+AY143+AI143)*_xlfn.XLOOKUP(Tool_Italy!BO$4,Monetization_Factors!$A:$A,Monetization_Factors!$D:$D),"")</f>
        <v>0</v>
      </c>
      <c r="BP143">
        <f>IFERROR((T143+AZ143+AJ143)*_xlfn.XLOOKUP(Tool_Italy!BP$4,Monetization_Factors!$A:$A,Monetization_Factors!$D:$D),"")</f>
        <v>0</v>
      </c>
      <c r="BQ143">
        <f>IFERROR((U143+BA143+AK143)*_xlfn.XLOOKUP(Tool_Italy!BQ$4,Monetization_Factors!$A:$A,Monetization_Factors!$D:$D),"")</f>
        <v>0</v>
      </c>
      <c r="BR143" t="str">
        <f>IFERROR((V143+BB143+AL143)*_xlfn.XLOOKUP(Tool_Italy!BR$4,Monetization_Factors!$A:$A,Monetization_Factors!$D:$D),"")</f>
        <v/>
      </c>
      <c r="BS143">
        <f>IFERROR((W143+BC143+AM143)*_xlfn.XLOOKUP(Tool_Italy!BS$4,Monetization_Factors!$A:$A,Monetization_Factors!$D:$D),"")</f>
        <v>0</v>
      </c>
      <c r="BT143">
        <f>IFERROR((X143+BD143+AN143)*_xlfn.XLOOKUP(Tool_Italy!BT$4,Monetization_Factors!$A:$A,Monetization_Factors!$D:$D),"")</f>
        <v>0</v>
      </c>
      <c r="BU143">
        <f>IFERROR((Y143+BE143+AO143)*_xlfn.XLOOKUP(Tool_Italy!BU$4,Monetization_Factors!$A:$A,Monetization_Factors!$D:$D),"")</f>
        <v>0</v>
      </c>
      <c r="BV143">
        <f>IFERROR((Z143+BF143+AP143)*_xlfn.XLOOKUP(Tool_Italy!BV$4,Monetization_Factors!$A:$A,Monetization_Factors!$D:$D),"")</f>
        <v>0</v>
      </c>
      <c r="BW143">
        <f>IFERROR((AA143+BG143+AQ143)*_xlfn.XLOOKUP(Tool_Italy!BW$4,Monetization_Factors!$A:$A,Monetization_Factors!$D:$D),"")</f>
        <v>0</v>
      </c>
      <c r="BX143" s="38" t="str" cm="1">
        <f t="array" ref="BX143">IFERROR(_xlfn.IFS(I143&lt;&gt;0,I143*E143,I143="",J143*E143),"")</f>
        <v/>
      </c>
      <c r="BY143" s="38">
        <f t="shared" si="104"/>
        <v>0</v>
      </c>
      <c r="BZ143" s="38">
        <f t="shared" si="106"/>
        <v>0</v>
      </c>
      <c r="CA143" s="38">
        <f t="shared" si="105"/>
        <v>0</v>
      </c>
      <c r="CB143">
        <f t="shared" si="102"/>
        <v>0</v>
      </c>
      <c r="CC143">
        <f t="shared" si="72"/>
        <v>0</v>
      </c>
      <c r="CD143">
        <f t="shared" si="73"/>
        <v>0</v>
      </c>
      <c r="CE143">
        <f t="shared" si="74"/>
        <v>0</v>
      </c>
      <c r="CF143">
        <f t="shared" si="75"/>
        <v>0</v>
      </c>
      <c r="CG143">
        <f t="shared" si="76"/>
        <v>0</v>
      </c>
      <c r="CH143">
        <f t="shared" si="77"/>
        <v>0</v>
      </c>
      <c r="CI143">
        <f t="shared" si="78"/>
        <v>0</v>
      </c>
      <c r="CJ143">
        <f t="shared" si="79"/>
        <v>0</v>
      </c>
      <c r="CK143">
        <f t="shared" si="80"/>
        <v>0</v>
      </c>
      <c r="CL143">
        <f t="shared" si="81"/>
        <v>0</v>
      </c>
      <c r="CM143">
        <f t="shared" si="82"/>
        <v>0</v>
      </c>
      <c r="CN143">
        <f t="shared" si="83"/>
        <v>0</v>
      </c>
      <c r="CO143">
        <f t="shared" si="84"/>
        <v>0</v>
      </c>
      <c r="CP143">
        <f t="shared" si="85"/>
        <v>0</v>
      </c>
      <c r="CQ143">
        <f t="shared" si="86"/>
        <v>0</v>
      </c>
      <c r="CR143">
        <f t="shared" si="103"/>
        <v>0</v>
      </c>
      <c r="CS143">
        <f t="shared" si="87"/>
        <v>0</v>
      </c>
      <c r="CT143">
        <f t="shared" si="88"/>
        <v>0</v>
      </c>
      <c r="CU143">
        <f t="shared" si="89"/>
        <v>0</v>
      </c>
      <c r="CV143">
        <f t="shared" si="90"/>
        <v>0</v>
      </c>
      <c r="CW143">
        <f t="shared" si="91"/>
        <v>0</v>
      </c>
      <c r="CX143">
        <f t="shared" si="92"/>
        <v>0</v>
      </c>
      <c r="CY143">
        <f t="shared" si="93"/>
        <v>0</v>
      </c>
      <c r="CZ143">
        <f t="shared" si="94"/>
        <v>0</v>
      </c>
      <c r="DA143">
        <f t="shared" si="95"/>
        <v>0</v>
      </c>
      <c r="DB143">
        <f t="shared" si="96"/>
        <v>0</v>
      </c>
      <c r="DC143">
        <f t="shared" si="97"/>
        <v>0</v>
      </c>
      <c r="DD143">
        <f t="shared" si="98"/>
        <v>0</v>
      </c>
      <c r="DE143">
        <f t="shared" si="99"/>
        <v>0</v>
      </c>
      <c r="DF143">
        <f t="shared" si="100"/>
        <v>0</v>
      </c>
      <c r="DG143">
        <f t="shared" si="101"/>
        <v>0</v>
      </c>
      <c r="DH143" s="5" t="str">
        <f>IFERROR(((((L143+AB143)*(1/$H143))+AR143)/$F$2)/($B$2*('CAR.CAP_per person'!B$2)/(_xlfn.XLOOKUP($E$2,EU_countries_GDP!$A$2:$A$29,EU_countries_GDP!$E$2:$E$29))),"")</f>
        <v/>
      </c>
      <c r="DI143" s="5" t="str">
        <f>IFERROR(((((M143+AC143)*(1/$H143))+AS143)/$F$2)/($B$2*('CAR.CAP_per person'!C$2)/(_xlfn.XLOOKUP($E$2,EU_countries_GDP!$A$2:$A$29,EU_countries_GDP!$E$2:$E$29))),"")</f>
        <v/>
      </c>
      <c r="DJ143" s="5" t="str">
        <f>IFERROR(((((N143+AD143)*(1/$H143))+AT143)/$F$2)/($B$2*('CAR.CAP_per person'!D$2)/(_xlfn.XLOOKUP($E$2,EU_countries_GDP!$A$2:$A$29,EU_countries_GDP!$E$2:$E$29))),"")</f>
        <v/>
      </c>
      <c r="DK143" s="5" t="str">
        <f>IFERROR(((((O143+AE143)*(1/$H143))+AU143)/$F$2)/($B$2*('CAR.CAP_per person'!E$2)/(_xlfn.XLOOKUP($E$2,EU_countries_GDP!$A$2:$A$29,EU_countries_GDP!$E$2:$E$29))),"")</f>
        <v/>
      </c>
      <c r="DL143" s="5" t="str">
        <f>IFERROR(((((P143+AF143)*(1/$H143))+AV143)/$F$2)/($B$2*('CAR.CAP_per person'!F$2)/(_xlfn.XLOOKUP($E$2,EU_countries_GDP!$A$2:$A$29,EU_countries_GDP!$E$2:$E$29))),"")</f>
        <v/>
      </c>
      <c r="DM143" s="5" t="str">
        <f>IFERROR(((((Q143+AG143)*(1/$H143))+AW143)/$F$2)/($B$2*('CAR.CAP_per person'!G$2)/(_xlfn.XLOOKUP($E$2,EU_countries_GDP!$A$2:$A$29,EU_countries_GDP!$E$2:$E$29))),"")</f>
        <v/>
      </c>
      <c r="DN143" s="5" t="str">
        <f>IFERROR(((((R143+AH143)*(1/$H143))+AX143)/$F$2)/($B$2*('CAR.CAP_per person'!H$2)/(_xlfn.XLOOKUP($E$2,EU_countries_GDP!$A$2:$A$29,EU_countries_GDP!$E$2:$E$29))),"")</f>
        <v/>
      </c>
      <c r="DO143" s="5" t="str">
        <f>IFERROR(((((S143+AI143)*(1/$H143))+AY143)/$F$2)/($B$2*('CAR.CAP_per person'!I$2)/(_xlfn.XLOOKUP($E$2,EU_countries_GDP!$A$2:$A$29,EU_countries_GDP!$E$2:$E$29))),"")</f>
        <v/>
      </c>
      <c r="DP143" s="5" t="str">
        <f>IFERROR(((((T143+AJ143)*(1/$H143))+AZ143)/$F$2)/($B$2*('CAR.CAP_per person'!J$2)/(_xlfn.XLOOKUP($E$2,EU_countries_GDP!$A$2:$A$29,EU_countries_GDP!$E$2:$E$29))),"")</f>
        <v/>
      </c>
      <c r="DQ143" s="5" t="str">
        <f>IFERROR(((((U143+AK143)*(1/$H143))+BA143)/$F$2)/($B$2*('CAR.CAP_per person'!K$2)/(_xlfn.XLOOKUP($E$2,EU_countries_GDP!$A$2:$A$29,EU_countries_GDP!$E$2:$E$29))),"")</f>
        <v/>
      </c>
      <c r="DR143" s="5" t="str">
        <f>IFERROR(((((V143+AL143)*(1/$H143))+BB143)/$F$2)/($B$2*('CAR.CAP_per person'!L$2)/(_xlfn.XLOOKUP($E$2,EU_countries_GDP!$A$2:$A$29,EU_countries_GDP!$E$2:$E$29))),"")</f>
        <v/>
      </c>
      <c r="DS143" s="5" t="str">
        <f>IFERROR(((((W143+AM143)*(1/$H143))+BC143)/$F$2)/($B$2*('CAR.CAP_per person'!M$2)/(_xlfn.XLOOKUP($E$2,EU_countries_GDP!$A$2:$A$29,EU_countries_GDP!$E$2:$E$29))),"")</f>
        <v/>
      </c>
      <c r="DT143" s="5" t="str">
        <f>IFERROR(((((X143+AN143)*(1/$H143))+BD143)/$F$2)/($B$2*('CAR.CAP_per person'!N$2)/(_xlfn.XLOOKUP($E$2,EU_countries_GDP!$A$2:$A$29,EU_countries_GDP!$E$2:$E$29))),"")</f>
        <v/>
      </c>
      <c r="DU143" s="5" t="str">
        <f>IFERROR(((((Y143+AO143)*(1/$H143))+BE143)/$F$2)/($B$2*('CAR.CAP_per person'!O$2)/(_xlfn.XLOOKUP($E$2,EU_countries_GDP!$A$2:$A$29,EU_countries_GDP!$E$2:$E$29))),"")</f>
        <v/>
      </c>
      <c r="DV143" s="5" t="str">
        <f>IFERROR(((((Z143+AP143)*(1/$H143))+BF143)/$F$2)/($B$2*('CAR.CAP_per person'!P$2)/(_xlfn.XLOOKUP($E$2,EU_countries_GDP!$A$2:$A$29,EU_countries_GDP!$E$2:$E$29))),"")</f>
        <v/>
      </c>
      <c r="DW143" s="5" t="str">
        <f>IFERROR(((((AA143+AQ143)*(1/$H143))+BG143)/$F$2)/($B$2*('CAR.CAP_per person'!Q$2)/(_xlfn.XLOOKUP($E$2,EU_countries_GDP!$A$2:$A$29,EU_countries_GDP!$E$2:$E$29))),"")</f>
        <v/>
      </c>
    </row>
    <row r="144" spans="1:127">
      <c r="A144" t="s">
        <v>239</v>
      </c>
      <c r="B144" t="str">
        <f>_xlfn.XLOOKUP(D144,Table5[Ingredient],Table5[Category],"",FALSE)</f>
        <v xml:space="preserve">Other </v>
      </c>
      <c r="C144" s="33" t="s">
        <v>257</v>
      </c>
      <c r="D144" s="33" t="s">
        <v>187</v>
      </c>
      <c r="E144" s="33">
        <v>0</v>
      </c>
      <c r="F144" s="33" t="s">
        <v>204</v>
      </c>
      <c r="G144" s="33" t="s">
        <v>180</v>
      </c>
      <c r="H144" s="91">
        <f>Dataset_IT!M49</f>
        <v>0</v>
      </c>
      <c r="I144" s="33"/>
      <c r="J144" s="37">
        <f>IFERROR(INDEX('AveragePrices&amp;Codes'!G:AG, MATCH($D144, 'AveragePrices&amp;Codes'!$A:$A, 0), MATCH(Tool_Italy!$E$2, 'AveragePrices&amp;Codes'!$G$1:$AG$1, 0)),"")</f>
        <v>2.5460854615384623</v>
      </c>
      <c r="K144" s="37">
        <f>IFERROR(E144/(_xlfn.XLOOKUP(A144,Dataset_IT!$Q$2:$Q$9,Dataset_IT!$R$2:$R$9)),"")</f>
        <v>0</v>
      </c>
      <c r="L144">
        <f>IFERROR(IF($F144="Raw",_xlfn.XLOOKUP(_xlfn.XLOOKUP(Tool_Italy!$D144,'AveragePrices&amp;Codes'!$A:$A,'AveragePrices&amp;Codes'!$B:$B),AGRIBALYSE_Raw!$B:$B,AGRIBALYSE_Raw!O:O)*$E144,_xlfn.XLOOKUP(_xlfn.XLOOKUP(Tool_Italy!$D144,'AveragePrices&amp;Codes'!$A:$A,'AveragePrices&amp;Codes'!$B:$B),AGRIBALYSE_Cooked!$C:$C,AGRIBALYSE_Cooked!P:P)*$E144),"")</f>
        <v>0</v>
      </c>
      <c r="M144">
        <f>IFERROR(IF($F144="Raw",_xlfn.XLOOKUP(_xlfn.XLOOKUP(Tool_Italy!$D144,'AveragePrices&amp;Codes'!$A:$A,'AveragePrices&amp;Codes'!$B:$B),AGRIBALYSE_Raw!$B:$B,AGRIBALYSE_Raw!P:P)*$E144,_xlfn.XLOOKUP(_xlfn.XLOOKUP(Tool_Italy!$D144,'AveragePrices&amp;Codes'!$A:$A,'AveragePrices&amp;Codes'!$B:$B),AGRIBALYSE_Cooked!$C:$C,AGRIBALYSE_Cooked!Q:Q)*$E144),"")</f>
        <v>0</v>
      </c>
      <c r="N144">
        <f>IFERROR(IF($F144="Raw",_xlfn.XLOOKUP(_xlfn.XLOOKUP(Tool_Italy!$D144,'AveragePrices&amp;Codes'!$A:$A,'AveragePrices&amp;Codes'!$B:$B),AGRIBALYSE_Raw!$B:$B,AGRIBALYSE_Raw!Q:Q)*$E144,_xlfn.XLOOKUP(_xlfn.XLOOKUP(Tool_Italy!$D144,'AveragePrices&amp;Codes'!$A:$A,'AveragePrices&amp;Codes'!$B:$B),AGRIBALYSE_Cooked!$C:$C,AGRIBALYSE_Cooked!R:R)*$E144),"")</f>
        <v>0</v>
      </c>
      <c r="O144">
        <f>IFERROR(IF($F144="Raw",_xlfn.XLOOKUP(_xlfn.XLOOKUP(Tool_Italy!$D144,'AveragePrices&amp;Codes'!$A:$A,'AveragePrices&amp;Codes'!$B:$B),AGRIBALYSE_Raw!$B:$B,AGRIBALYSE_Raw!R:R)*$E144,_xlfn.XLOOKUP(_xlfn.XLOOKUP(Tool_Italy!$D144,'AveragePrices&amp;Codes'!$A:$A,'AveragePrices&amp;Codes'!$B:$B),AGRIBALYSE_Cooked!$C:$C,AGRIBALYSE_Cooked!S:S)*$E144),"")</f>
        <v>0</v>
      </c>
      <c r="P144">
        <f>IFERROR(IF($F144="Raw",_xlfn.XLOOKUP(_xlfn.XLOOKUP(Tool_Italy!$D144,'AveragePrices&amp;Codes'!$A:$A,'AveragePrices&amp;Codes'!$B:$B),AGRIBALYSE_Raw!$B:$B,AGRIBALYSE_Raw!S:S)*$E144,_xlfn.XLOOKUP(_xlfn.XLOOKUP(Tool_Italy!$D144,'AveragePrices&amp;Codes'!$A:$A,'AveragePrices&amp;Codes'!$B:$B),AGRIBALYSE_Cooked!$C:$C,AGRIBALYSE_Cooked!T:T)*$E144),"")</f>
        <v>0</v>
      </c>
      <c r="Q144">
        <f>IFERROR(IF($F144="Raw",_xlfn.XLOOKUP(_xlfn.XLOOKUP(Tool_Italy!$D144,'AveragePrices&amp;Codes'!$A:$A,'AveragePrices&amp;Codes'!$B:$B),AGRIBALYSE_Raw!$B:$B,AGRIBALYSE_Raw!T:T)*$E144,_xlfn.XLOOKUP(_xlfn.XLOOKUP(Tool_Italy!$D144,'AveragePrices&amp;Codes'!$A:$A,'AveragePrices&amp;Codes'!$B:$B),AGRIBALYSE_Cooked!$C:$C,AGRIBALYSE_Cooked!U:U)*$E144),"")</f>
        <v>0</v>
      </c>
      <c r="R144">
        <f>IFERROR(IF($F144="Raw",_xlfn.XLOOKUP(_xlfn.XLOOKUP(Tool_Italy!$D144,'AveragePrices&amp;Codes'!$A:$A,'AveragePrices&amp;Codes'!$B:$B),AGRIBALYSE_Raw!$B:$B,AGRIBALYSE_Raw!U:U)*$E144,_xlfn.XLOOKUP(_xlfn.XLOOKUP(Tool_Italy!$D144,'AveragePrices&amp;Codes'!$A:$A,'AveragePrices&amp;Codes'!$B:$B),AGRIBALYSE_Cooked!$C:$C,AGRIBALYSE_Cooked!V:V)*$E144),"")</f>
        <v>0</v>
      </c>
      <c r="S144">
        <f>IFERROR(IF($F144="Raw",_xlfn.XLOOKUP(_xlfn.XLOOKUP(Tool_Italy!$D144,'AveragePrices&amp;Codes'!$A:$A,'AveragePrices&amp;Codes'!$B:$B),AGRIBALYSE_Raw!$B:$B,AGRIBALYSE_Raw!V:V)*$E144,_xlfn.XLOOKUP(_xlfn.XLOOKUP(Tool_Italy!$D144,'AveragePrices&amp;Codes'!$A:$A,'AveragePrices&amp;Codes'!$B:$B),AGRIBALYSE_Cooked!$C:$C,AGRIBALYSE_Cooked!W:W)*$E144),"")</f>
        <v>0</v>
      </c>
      <c r="T144">
        <f>IFERROR(IF($F144="Raw",_xlfn.XLOOKUP(_xlfn.XLOOKUP(Tool_Italy!$D144,'AveragePrices&amp;Codes'!$A:$A,'AveragePrices&amp;Codes'!$B:$B),AGRIBALYSE_Raw!$B:$B,AGRIBALYSE_Raw!W:W)*$E144,_xlfn.XLOOKUP(_xlfn.XLOOKUP(Tool_Italy!$D144,'AveragePrices&amp;Codes'!$A:$A,'AveragePrices&amp;Codes'!$B:$B),AGRIBALYSE_Cooked!$C:$C,AGRIBALYSE_Cooked!X:X)*$E144),"")</f>
        <v>0</v>
      </c>
      <c r="U144">
        <f>IFERROR(IF($F144="Raw",_xlfn.XLOOKUP(_xlfn.XLOOKUP(Tool_Italy!$D144,'AveragePrices&amp;Codes'!$A:$A,'AveragePrices&amp;Codes'!$B:$B),AGRIBALYSE_Raw!$B:$B,AGRIBALYSE_Raw!X:X)*$E144,_xlfn.XLOOKUP(_xlfn.XLOOKUP(Tool_Italy!$D144,'AveragePrices&amp;Codes'!$A:$A,'AveragePrices&amp;Codes'!$B:$B),AGRIBALYSE_Cooked!$C:$C,AGRIBALYSE_Cooked!Y:Y)*$E144),"")</f>
        <v>0</v>
      </c>
      <c r="V144">
        <f>IFERROR(IF($F144="Raw",_xlfn.XLOOKUP(_xlfn.XLOOKUP(Tool_Italy!$D144,'AveragePrices&amp;Codes'!$A:$A,'AveragePrices&amp;Codes'!$B:$B),AGRIBALYSE_Raw!$B:$B,AGRIBALYSE_Raw!Y:Y)*$E144,_xlfn.XLOOKUP(_xlfn.XLOOKUP(Tool_Italy!$D144,'AveragePrices&amp;Codes'!$A:$A,'AveragePrices&amp;Codes'!$B:$B),AGRIBALYSE_Cooked!$C:$C,AGRIBALYSE_Cooked!Z:Z)*$E144),"")</f>
        <v>0</v>
      </c>
      <c r="W144">
        <f>IFERROR(IF($F144="Raw",_xlfn.XLOOKUP(_xlfn.XLOOKUP(Tool_Italy!$D144,'AveragePrices&amp;Codes'!$A:$A,'AveragePrices&amp;Codes'!$B:$B),AGRIBALYSE_Raw!$B:$B,AGRIBALYSE_Raw!Z:Z)*$E144,_xlfn.XLOOKUP(_xlfn.XLOOKUP(Tool_Italy!$D144,'AveragePrices&amp;Codes'!$A:$A,'AveragePrices&amp;Codes'!$B:$B),AGRIBALYSE_Cooked!$C:$C,AGRIBALYSE_Cooked!AA:AA)*$E144),"")</f>
        <v>0</v>
      </c>
      <c r="X144">
        <f>IFERROR(IF($F144="Raw",_xlfn.XLOOKUP(_xlfn.XLOOKUP(Tool_Italy!$D144,'AveragePrices&amp;Codes'!$A:$A,'AveragePrices&amp;Codes'!$B:$B),AGRIBALYSE_Raw!$B:$B,AGRIBALYSE_Raw!AA:AA)*$E144,_xlfn.XLOOKUP(_xlfn.XLOOKUP(Tool_Italy!$D144,'AveragePrices&amp;Codes'!$A:$A,'AveragePrices&amp;Codes'!$B:$B),AGRIBALYSE_Cooked!$C:$C,AGRIBALYSE_Cooked!AB:AB)*$E144),"")</f>
        <v>0</v>
      </c>
      <c r="Y144">
        <f>IFERROR(IF($F144="Raw",_xlfn.XLOOKUP(_xlfn.XLOOKUP(Tool_Italy!$D144,'AveragePrices&amp;Codes'!$A:$A,'AveragePrices&amp;Codes'!$B:$B),AGRIBALYSE_Raw!$B:$B,AGRIBALYSE_Raw!AB:AB)*$E144,_xlfn.XLOOKUP(_xlfn.XLOOKUP(Tool_Italy!$D144,'AveragePrices&amp;Codes'!$A:$A,'AveragePrices&amp;Codes'!$B:$B),AGRIBALYSE_Cooked!$C:$C,AGRIBALYSE_Cooked!AC:AC)*$E144),"")</f>
        <v>0</v>
      </c>
      <c r="Z144">
        <f>IFERROR(IF($F144="Raw",_xlfn.XLOOKUP(_xlfn.XLOOKUP(Tool_Italy!$D144,'AveragePrices&amp;Codes'!$A:$A,'AveragePrices&amp;Codes'!$B:$B),AGRIBALYSE_Raw!$B:$B,AGRIBALYSE_Raw!AC:AC)*$E144,_xlfn.XLOOKUP(_xlfn.XLOOKUP(Tool_Italy!$D144,'AveragePrices&amp;Codes'!$A:$A,'AveragePrices&amp;Codes'!$B:$B),AGRIBALYSE_Cooked!$C:$C,AGRIBALYSE_Cooked!AD:AD)*$E144),"")</f>
        <v>0</v>
      </c>
      <c r="AA144">
        <f>IFERROR(IF($F144="Raw",_xlfn.XLOOKUP(_xlfn.XLOOKUP(Tool_Italy!$D144,'AveragePrices&amp;Codes'!$A:$A,'AveragePrices&amp;Codes'!$B:$B),AGRIBALYSE_Raw!$B:$B,AGRIBALYSE_Raw!AD:AD)*$E144,_xlfn.XLOOKUP(_xlfn.XLOOKUP(Tool_Italy!$D144,'AveragePrices&amp;Codes'!$A:$A,'AveragePrices&amp;Codes'!$B:$B),AGRIBALYSE_Cooked!$C:$C,AGRIBALYSE_Cooked!AE:AE)*$E144),"")</f>
        <v>0</v>
      </c>
      <c r="AB144" cm="1">
        <f t="array" ref="AB144">IFERROR(_xlfn.XLOOKUP(Tool_Italy!$F144&amp;$E$2,'Cooking methods'!$A:$A&amp;'Cooking methods'!$B:$B,'Cooking methods'!C:C)*$E144,"")</f>
        <v>0</v>
      </c>
      <c r="AC144" cm="1">
        <f t="array" ref="AC144">IFERROR(_xlfn.XLOOKUP(Tool_Italy!$F144&amp;$E$2,'Cooking methods'!$A:$A&amp;'Cooking methods'!$B:$B,'Cooking methods'!D:D)*$E144,"")</f>
        <v>0</v>
      </c>
      <c r="AD144" cm="1">
        <f t="array" ref="AD144">IFERROR(_xlfn.XLOOKUP(Tool_Italy!$F144&amp;$E$2,'Cooking methods'!$A:$A&amp;'Cooking methods'!$B:$B,'Cooking methods'!E:E)*$E144,"")</f>
        <v>0</v>
      </c>
      <c r="AE144" cm="1">
        <f t="array" ref="AE144">IFERROR(_xlfn.XLOOKUP(Tool_Italy!$F144&amp;$E$2,'Cooking methods'!$A:$A&amp;'Cooking methods'!$B:$B,'Cooking methods'!F:F)*$E144,"")</f>
        <v>0</v>
      </c>
      <c r="AF144" cm="1">
        <f t="array" ref="AF144">IFERROR(_xlfn.XLOOKUP(Tool_Italy!$F144&amp;$E$2,'Cooking methods'!$A:$A&amp;'Cooking methods'!$B:$B,'Cooking methods'!G:G)*$E144,"")</f>
        <v>0</v>
      </c>
      <c r="AG144" cm="1">
        <f t="array" ref="AG144">IFERROR(_xlfn.XLOOKUP(Tool_Italy!$F144&amp;$E$2,'Cooking methods'!$A:$A&amp;'Cooking methods'!$B:$B,'Cooking methods'!H:H)*$E144,"")</f>
        <v>0</v>
      </c>
      <c r="AH144" cm="1">
        <f t="array" ref="AH144">IFERROR(_xlfn.XLOOKUP(Tool_Italy!$F144&amp;$E$2,'Cooking methods'!$A:$A&amp;'Cooking methods'!$B:$B,'Cooking methods'!I:I)*$E144,"")</f>
        <v>0</v>
      </c>
      <c r="AI144" cm="1">
        <f t="array" ref="AI144">IFERROR(_xlfn.XLOOKUP(Tool_Italy!$F144&amp;$E$2,'Cooking methods'!$A:$A&amp;'Cooking methods'!$B:$B,'Cooking methods'!J:J)*$E144,"")</f>
        <v>0</v>
      </c>
      <c r="AJ144" cm="1">
        <f t="array" ref="AJ144">IFERROR(_xlfn.XLOOKUP(Tool_Italy!$F144&amp;$E$2,'Cooking methods'!$A:$A&amp;'Cooking methods'!$B:$B,'Cooking methods'!K:K)*$E144,"")</f>
        <v>0</v>
      </c>
      <c r="AK144" cm="1">
        <f t="array" ref="AK144">IFERROR(_xlfn.XLOOKUP(Tool_Italy!$F144&amp;$E$2,'Cooking methods'!$A:$A&amp;'Cooking methods'!$B:$B,'Cooking methods'!L:L)*$E144,"")</f>
        <v>0</v>
      </c>
      <c r="AL144" cm="1">
        <f t="array" ref="AL144">IFERROR(_xlfn.XLOOKUP(Tool_Italy!$F144&amp;$E$2,'Cooking methods'!$A:$A&amp;'Cooking methods'!$B:$B,'Cooking methods'!M:M)*$E144,"")</f>
        <v>0</v>
      </c>
      <c r="AM144" cm="1">
        <f t="array" ref="AM144">IFERROR(_xlfn.XLOOKUP(Tool_Italy!$F144&amp;$E$2,'Cooking methods'!$A:$A&amp;'Cooking methods'!$B:$B,'Cooking methods'!N:N)*$E144,"")</f>
        <v>0</v>
      </c>
      <c r="AN144" cm="1">
        <f t="array" ref="AN144">IFERROR(_xlfn.XLOOKUP(Tool_Italy!$F144&amp;$E$2,'Cooking methods'!$A:$A&amp;'Cooking methods'!$B:$B,'Cooking methods'!O:O)*$E144,"")</f>
        <v>0</v>
      </c>
      <c r="AO144" cm="1">
        <f t="array" ref="AO144">IFERROR(_xlfn.XLOOKUP(Tool_Italy!$F144&amp;$E$2,'Cooking methods'!$A:$A&amp;'Cooking methods'!$B:$B,'Cooking methods'!P:P)*$E144,"")</f>
        <v>0</v>
      </c>
      <c r="AP144" cm="1">
        <f t="array" ref="AP144">IFERROR(_xlfn.XLOOKUP(Tool_Italy!$F144&amp;$E$2,'Cooking methods'!$A:$A&amp;'Cooking methods'!$B:$B,'Cooking methods'!Q:Q)*$E144,"")</f>
        <v>0</v>
      </c>
      <c r="AQ144" cm="1">
        <f t="array" ref="AQ144">IFERROR(_xlfn.XLOOKUP(Tool_Italy!$F144&amp;$E$2,'Cooking methods'!$A:$A&amp;'Cooking methods'!$B:$B,'Cooking methods'!R:R)*$E144,"")</f>
        <v>0</v>
      </c>
      <c r="AR144" cm="1">
        <f t="array" ref="AR144">IFERROR(_xlfn.XLOOKUP(Tool_Italy!$G144&amp;$E$2,'Waste management'!$A:$A&amp;'Waste management'!$B:$B,'Waste management'!C:C)*$E144,"")</f>
        <v>0</v>
      </c>
      <c r="AS144" cm="1">
        <f t="array" ref="AS144">IFERROR(_xlfn.XLOOKUP(Tool_Italy!$G144&amp;$E$2,'Waste management'!$A:$A&amp;'Waste management'!$B:$B,'Waste management'!D:D)*$E144,"")</f>
        <v>0</v>
      </c>
      <c r="AT144" cm="1">
        <f t="array" ref="AT144">IFERROR(_xlfn.XLOOKUP(Tool_Italy!$G144&amp;$E$2,'Waste management'!$A:$A&amp;'Waste management'!$B:$B,'Waste management'!E:E)*$E144,"")</f>
        <v>0</v>
      </c>
      <c r="AU144" cm="1">
        <f t="array" ref="AU144">IFERROR(_xlfn.XLOOKUP(Tool_Italy!$G144&amp;$E$2,'Waste management'!$A:$A&amp;'Waste management'!$B:$B,'Waste management'!F:F)*$E144,"")</f>
        <v>0</v>
      </c>
      <c r="AV144" cm="1">
        <f t="array" ref="AV144">IFERROR(_xlfn.XLOOKUP(Tool_Italy!$G144&amp;$E$2,'Waste management'!$A:$A&amp;'Waste management'!$B:$B,'Waste management'!G:G)*$E144,"")</f>
        <v>0</v>
      </c>
      <c r="AW144" cm="1">
        <f t="array" ref="AW144">IFERROR(_xlfn.XLOOKUP(Tool_Italy!$G144&amp;$E$2,'Waste management'!$A:$A&amp;'Waste management'!$B:$B,'Waste management'!H:H)*$E144,"")</f>
        <v>0</v>
      </c>
      <c r="AX144" cm="1">
        <f t="array" ref="AX144">IFERROR(_xlfn.XLOOKUP(Tool_Italy!$G144&amp;$E$2,'Waste management'!$A:$A&amp;'Waste management'!$B:$B,'Waste management'!I:I)*$E144,"")</f>
        <v>0</v>
      </c>
      <c r="AY144" cm="1">
        <f t="array" ref="AY144">IFERROR(_xlfn.XLOOKUP(Tool_Italy!$G144&amp;$E$2,'Waste management'!$A:$A&amp;'Waste management'!$B:$B,'Waste management'!J:J)*$E144,"")</f>
        <v>0</v>
      </c>
      <c r="AZ144" cm="1">
        <f t="array" ref="AZ144">IFERROR(_xlfn.XLOOKUP(Tool_Italy!$G144&amp;$E$2,'Waste management'!$A:$A&amp;'Waste management'!$B:$B,'Waste management'!K:K)*$E144,"")</f>
        <v>0</v>
      </c>
      <c r="BA144" cm="1">
        <f t="array" ref="BA144">IFERROR(_xlfn.XLOOKUP(Tool_Italy!$G144&amp;$E$2,'Waste management'!$A:$A&amp;'Waste management'!$B:$B,'Waste management'!L:L)*$E144,"")</f>
        <v>0</v>
      </c>
      <c r="BB144" cm="1">
        <f t="array" ref="BB144">IFERROR(_xlfn.XLOOKUP(Tool_Italy!$G144&amp;$E$2,'Waste management'!$A:$A&amp;'Waste management'!$B:$B,'Waste management'!M:M)*$E144,"")</f>
        <v>0</v>
      </c>
      <c r="BC144" cm="1">
        <f t="array" ref="BC144">IFERROR(_xlfn.XLOOKUP(Tool_Italy!$G144&amp;$E$2,'Waste management'!$A:$A&amp;'Waste management'!$B:$B,'Waste management'!N:N)*$E144,"")</f>
        <v>0</v>
      </c>
      <c r="BD144" cm="1">
        <f t="array" ref="BD144">IFERROR(_xlfn.XLOOKUP(Tool_Italy!$G144&amp;$E$2,'Waste management'!$A:$A&amp;'Waste management'!$B:$B,'Waste management'!O:O)*$E144,"")</f>
        <v>0</v>
      </c>
      <c r="BE144" cm="1">
        <f t="array" ref="BE144">IFERROR(_xlfn.XLOOKUP(Tool_Italy!$G144&amp;$E$2,'Waste management'!$A:$A&amp;'Waste management'!$B:$B,'Waste management'!P:P)*$E144,"")</f>
        <v>0</v>
      </c>
      <c r="BF144" cm="1">
        <f t="array" ref="BF144">IFERROR(_xlfn.XLOOKUP(Tool_Italy!$G144&amp;$E$2,'Waste management'!$A:$A&amp;'Waste management'!$B:$B,'Waste management'!Q:Q)*$E144,"")</f>
        <v>0</v>
      </c>
      <c r="BG144" cm="1">
        <f t="array" ref="BG144">IFERROR(_xlfn.XLOOKUP(Tool_Italy!$G144&amp;$E$2,'Waste management'!$A:$A&amp;'Waste management'!$B:$B,'Waste management'!R:R)*$E144,"")</f>
        <v>0</v>
      </c>
      <c r="BH144">
        <f>IFERROR((L144+AR144+AB144)*_xlfn.XLOOKUP(Tool_Italy!BH$4,Monetization_Factors!$A:$A,Monetization_Factors!$D:$D),"")</f>
        <v>0</v>
      </c>
      <c r="BI144">
        <f>IFERROR((M144+AS144+AC144)*_xlfn.XLOOKUP(Tool_Italy!BI$4,Monetization_Factors!$A:$A,Monetization_Factors!$D:$D),"")</f>
        <v>0</v>
      </c>
      <c r="BJ144">
        <f>IFERROR((N144+AT144+AD144)*_xlfn.XLOOKUP(Tool_Italy!BJ$4,Monetization_Factors!$A:$A,Monetization_Factors!$D:$D),"")</f>
        <v>0</v>
      </c>
      <c r="BK144">
        <f>IFERROR((O144+AU144+AE144)*_xlfn.XLOOKUP(Tool_Italy!BK$4,Monetization_Factors!$A:$A,Monetization_Factors!$D:$D),"")</f>
        <v>0</v>
      </c>
      <c r="BL144">
        <f>IFERROR((P144+AV144+AF144)*_xlfn.XLOOKUP(Tool_Italy!BL$4,Monetization_Factors!$A:$A,Monetization_Factors!$D:$D),"")</f>
        <v>0</v>
      </c>
      <c r="BM144">
        <f>IFERROR((Q144+AW144+AG144)*_xlfn.XLOOKUP(Tool_Italy!BM$4,Monetization_Factors!$A:$A,Monetization_Factors!$D:$D),"")</f>
        <v>0</v>
      </c>
      <c r="BN144">
        <f>IFERROR((R144+AX144+AH144)*_xlfn.XLOOKUP(Tool_Italy!BN$4,Monetization_Factors!$A:$A,Monetization_Factors!$D:$D),"")</f>
        <v>0</v>
      </c>
      <c r="BO144">
        <f>IFERROR((S144+AY144+AI144)*_xlfn.XLOOKUP(Tool_Italy!BO$4,Monetization_Factors!$A:$A,Monetization_Factors!$D:$D),"")</f>
        <v>0</v>
      </c>
      <c r="BP144">
        <f>IFERROR((T144+AZ144+AJ144)*_xlfn.XLOOKUP(Tool_Italy!BP$4,Monetization_Factors!$A:$A,Monetization_Factors!$D:$D),"")</f>
        <v>0</v>
      </c>
      <c r="BQ144">
        <f>IFERROR((U144+BA144+AK144)*_xlfn.XLOOKUP(Tool_Italy!BQ$4,Monetization_Factors!$A:$A,Monetization_Factors!$D:$D),"")</f>
        <v>0</v>
      </c>
      <c r="BR144" t="str">
        <f>IFERROR((V144+BB144+AL144)*_xlfn.XLOOKUP(Tool_Italy!BR$4,Monetization_Factors!$A:$A,Monetization_Factors!$D:$D),"")</f>
        <v/>
      </c>
      <c r="BS144">
        <f>IFERROR((W144+BC144+AM144)*_xlfn.XLOOKUP(Tool_Italy!BS$4,Monetization_Factors!$A:$A,Monetization_Factors!$D:$D),"")</f>
        <v>0</v>
      </c>
      <c r="BT144">
        <f>IFERROR((X144+BD144+AN144)*_xlfn.XLOOKUP(Tool_Italy!BT$4,Monetization_Factors!$A:$A,Monetization_Factors!$D:$D),"")</f>
        <v>0</v>
      </c>
      <c r="BU144">
        <f>IFERROR((Y144+BE144+AO144)*_xlfn.XLOOKUP(Tool_Italy!BU$4,Monetization_Factors!$A:$A,Monetization_Factors!$D:$D),"")</f>
        <v>0</v>
      </c>
      <c r="BV144">
        <f>IFERROR((Z144+BF144+AP144)*_xlfn.XLOOKUP(Tool_Italy!BV$4,Monetization_Factors!$A:$A,Monetization_Factors!$D:$D),"")</f>
        <v>0</v>
      </c>
      <c r="BW144">
        <f>IFERROR((AA144+BG144+AQ144)*_xlfn.XLOOKUP(Tool_Italy!BW$4,Monetization_Factors!$A:$A,Monetization_Factors!$D:$D),"")</f>
        <v>0</v>
      </c>
      <c r="BX144" s="38" cm="1">
        <f t="array" ref="BX144">IFERROR(_xlfn.IFS(I144&lt;&gt;0,I144*E144,I144="",J144*E144),"")</f>
        <v>0</v>
      </c>
      <c r="BY144" s="38">
        <f t="shared" si="104"/>
        <v>0</v>
      </c>
      <c r="BZ144" s="38">
        <f t="shared" si="106"/>
        <v>0</v>
      </c>
      <c r="CA144" s="38">
        <f t="shared" si="105"/>
        <v>0</v>
      </c>
      <c r="CB144">
        <f t="shared" si="102"/>
        <v>0</v>
      </c>
      <c r="CC144">
        <f t="shared" si="72"/>
        <v>0</v>
      </c>
      <c r="CD144">
        <f t="shared" si="73"/>
        <v>0</v>
      </c>
      <c r="CE144">
        <f t="shared" si="74"/>
        <v>0</v>
      </c>
      <c r="CF144">
        <f t="shared" si="75"/>
        <v>0</v>
      </c>
      <c r="CG144">
        <f t="shared" si="76"/>
        <v>0</v>
      </c>
      <c r="CH144">
        <f t="shared" si="77"/>
        <v>0</v>
      </c>
      <c r="CI144">
        <f t="shared" si="78"/>
        <v>0</v>
      </c>
      <c r="CJ144">
        <f t="shared" si="79"/>
        <v>0</v>
      </c>
      <c r="CK144">
        <f t="shared" si="80"/>
        <v>0</v>
      </c>
      <c r="CL144">
        <f t="shared" si="81"/>
        <v>0</v>
      </c>
      <c r="CM144">
        <f t="shared" si="82"/>
        <v>0</v>
      </c>
      <c r="CN144">
        <f t="shared" si="83"/>
        <v>0</v>
      </c>
      <c r="CO144">
        <f t="shared" si="84"/>
        <v>0</v>
      </c>
      <c r="CP144">
        <f t="shared" si="85"/>
        <v>0</v>
      </c>
      <c r="CQ144">
        <f t="shared" si="86"/>
        <v>0</v>
      </c>
      <c r="CR144">
        <f t="shared" si="103"/>
        <v>0</v>
      </c>
      <c r="CS144">
        <f t="shared" si="87"/>
        <v>0</v>
      </c>
      <c r="CT144">
        <f t="shared" si="88"/>
        <v>0</v>
      </c>
      <c r="CU144">
        <f t="shared" si="89"/>
        <v>0</v>
      </c>
      <c r="CV144">
        <f t="shared" si="90"/>
        <v>0</v>
      </c>
      <c r="CW144">
        <f t="shared" si="91"/>
        <v>0</v>
      </c>
      <c r="CX144">
        <f t="shared" si="92"/>
        <v>0</v>
      </c>
      <c r="CY144">
        <f t="shared" si="93"/>
        <v>0</v>
      </c>
      <c r="CZ144">
        <f t="shared" si="94"/>
        <v>0</v>
      </c>
      <c r="DA144">
        <f t="shared" si="95"/>
        <v>0</v>
      </c>
      <c r="DB144">
        <f t="shared" si="96"/>
        <v>0</v>
      </c>
      <c r="DC144">
        <f t="shared" si="97"/>
        <v>0</v>
      </c>
      <c r="DD144">
        <f t="shared" si="98"/>
        <v>0</v>
      </c>
      <c r="DE144">
        <f t="shared" si="99"/>
        <v>0</v>
      </c>
      <c r="DF144">
        <f t="shared" si="100"/>
        <v>0</v>
      </c>
      <c r="DG144">
        <f t="shared" si="101"/>
        <v>0</v>
      </c>
      <c r="DH144" s="5" t="str">
        <f>IFERROR(((((L144+AB144)*(1/$H144))+AR144)/$F$2)/($B$2*('CAR.CAP_per person'!B$2)/(_xlfn.XLOOKUP($E$2,EU_countries_GDP!$A$2:$A$29,EU_countries_GDP!$E$2:$E$29))),"")</f>
        <v/>
      </c>
      <c r="DI144" s="5" t="str">
        <f>IFERROR(((((M144+AC144)*(1/$H144))+AS144)/$F$2)/($B$2*('CAR.CAP_per person'!C$2)/(_xlfn.XLOOKUP($E$2,EU_countries_GDP!$A$2:$A$29,EU_countries_GDP!$E$2:$E$29))),"")</f>
        <v/>
      </c>
      <c r="DJ144" s="5" t="str">
        <f>IFERROR(((((N144+AD144)*(1/$H144))+AT144)/$F$2)/($B$2*('CAR.CAP_per person'!D$2)/(_xlfn.XLOOKUP($E$2,EU_countries_GDP!$A$2:$A$29,EU_countries_GDP!$E$2:$E$29))),"")</f>
        <v/>
      </c>
      <c r="DK144" s="5" t="str">
        <f>IFERROR(((((O144+AE144)*(1/$H144))+AU144)/$F$2)/($B$2*('CAR.CAP_per person'!E$2)/(_xlfn.XLOOKUP($E$2,EU_countries_GDP!$A$2:$A$29,EU_countries_GDP!$E$2:$E$29))),"")</f>
        <v/>
      </c>
      <c r="DL144" s="5" t="str">
        <f>IFERROR(((((P144+AF144)*(1/$H144))+AV144)/$F$2)/($B$2*('CAR.CAP_per person'!F$2)/(_xlfn.XLOOKUP($E$2,EU_countries_GDP!$A$2:$A$29,EU_countries_GDP!$E$2:$E$29))),"")</f>
        <v/>
      </c>
      <c r="DM144" s="5" t="str">
        <f>IFERROR(((((Q144+AG144)*(1/$H144))+AW144)/$F$2)/($B$2*('CAR.CAP_per person'!G$2)/(_xlfn.XLOOKUP($E$2,EU_countries_GDP!$A$2:$A$29,EU_countries_GDP!$E$2:$E$29))),"")</f>
        <v/>
      </c>
      <c r="DN144" s="5" t="str">
        <f>IFERROR(((((R144+AH144)*(1/$H144))+AX144)/$F$2)/($B$2*('CAR.CAP_per person'!H$2)/(_xlfn.XLOOKUP($E$2,EU_countries_GDP!$A$2:$A$29,EU_countries_GDP!$E$2:$E$29))),"")</f>
        <v/>
      </c>
      <c r="DO144" s="5" t="str">
        <f>IFERROR(((((S144+AI144)*(1/$H144))+AY144)/$F$2)/($B$2*('CAR.CAP_per person'!I$2)/(_xlfn.XLOOKUP($E$2,EU_countries_GDP!$A$2:$A$29,EU_countries_GDP!$E$2:$E$29))),"")</f>
        <v/>
      </c>
      <c r="DP144" s="5" t="str">
        <f>IFERROR(((((T144+AJ144)*(1/$H144))+AZ144)/$F$2)/($B$2*('CAR.CAP_per person'!J$2)/(_xlfn.XLOOKUP($E$2,EU_countries_GDP!$A$2:$A$29,EU_countries_GDP!$E$2:$E$29))),"")</f>
        <v/>
      </c>
      <c r="DQ144" s="5" t="str">
        <f>IFERROR(((((U144+AK144)*(1/$H144))+BA144)/$F$2)/($B$2*('CAR.CAP_per person'!K$2)/(_xlfn.XLOOKUP($E$2,EU_countries_GDP!$A$2:$A$29,EU_countries_GDP!$E$2:$E$29))),"")</f>
        <v/>
      </c>
      <c r="DR144" s="5" t="str">
        <f>IFERROR(((((V144+AL144)*(1/$H144))+BB144)/$F$2)/($B$2*('CAR.CAP_per person'!L$2)/(_xlfn.XLOOKUP($E$2,EU_countries_GDP!$A$2:$A$29,EU_countries_GDP!$E$2:$E$29))),"")</f>
        <v/>
      </c>
      <c r="DS144" s="5" t="str">
        <f>IFERROR(((((W144+AM144)*(1/$H144))+BC144)/$F$2)/($B$2*('CAR.CAP_per person'!M$2)/(_xlfn.XLOOKUP($E$2,EU_countries_GDP!$A$2:$A$29,EU_countries_GDP!$E$2:$E$29))),"")</f>
        <v/>
      </c>
      <c r="DT144" s="5" t="str">
        <f>IFERROR(((((X144+AN144)*(1/$H144))+BD144)/$F$2)/($B$2*('CAR.CAP_per person'!N$2)/(_xlfn.XLOOKUP($E$2,EU_countries_GDP!$A$2:$A$29,EU_countries_GDP!$E$2:$E$29))),"")</f>
        <v/>
      </c>
      <c r="DU144" s="5" t="str">
        <f>IFERROR(((((Y144+AO144)*(1/$H144))+BE144)/$F$2)/($B$2*('CAR.CAP_per person'!O$2)/(_xlfn.XLOOKUP($E$2,EU_countries_GDP!$A$2:$A$29,EU_countries_GDP!$E$2:$E$29))),"")</f>
        <v/>
      </c>
      <c r="DV144" s="5" t="str">
        <f>IFERROR(((((Z144+AP144)*(1/$H144))+BF144)/$F$2)/($B$2*('CAR.CAP_per person'!P$2)/(_xlfn.XLOOKUP($E$2,EU_countries_GDP!$A$2:$A$29,EU_countries_GDP!$E$2:$E$29))),"")</f>
        <v/>
      </c>
      <c r="DW144" s="5" t="str">
        <f>IFERROR(((((AA144+AQ144)*(1/$H144))+BG144)/$F$2)/($B$2*('CAR.CAP_per person'!Q$2)/(_xlfn.XLOOKUP($E$2,EU_countries_GDP!$A$2:$A$29,EU_countries_GDP!$E$2:$E$29))),"")</f>
        <v/>
      </c>
    </row>
    <row r="145" spans="1:127">
      <c r="A145" t="s">
        <v>239</v>
      </c>
      <c r="B145" t="str">
        <f>_xlfn.XLOOKUP(D145,Table5[Ingredient],Table5[Category],"",FALSE)</f>
        <v>Dairy products</v>
      </c>
      <c r="C145" s="33" t="s">
        <v>257</v>
      </c>
      <c r="D145" s="33" t="s">
        <v>183</v>
      </c>
      <c r="E145" s="33">
        <v>0</v>
      </c>
      <c r="F145" s="33" t="s">
        <v>204</v>
      </c>
      <c r="G145" s="33" t="s">
        <v>180</v>
      </c>
      <c r="H145" s="91">
        <f>Dataset_IT!M50</f>
        <v>0</v>
      </c>
      <c r="I145" s="33"/>
      <c r="J145" s="37">
        <f>IFERROR(INDEX('AveragePrices&amp;Codes'!G:AG, MATCH($D145, 'AveragePrices&amp;Codes'!$A:$A, 0), MATCH(Tool_Italy!$E$2, 'AveragePrices&amp;Codes'!$G$1:$AG$1, 0)),"")</f>
        <v>0.51862307692307674</v>
      </c>
      <c r="K145" s="37">
        <f>IFERROR(E145/(_xlfn.XLOOKUP(A145,Dataset_IT!$Q$2:$Q$9,Dataset_IT!$R$2:$R$9)),"")</f>
        <v>0</v>
      </c>
      <c r="L145">
        <f>IFERROR(IF($F145="Raw",_xlfn.XLOOKUP(_xlfn.XLOOKUP(Tool_Italy!$D145,'AveragePrices&amp;Codes'!$A:$A,'AveragePrices&amp;Codes'!$B:$B),AGRIBALYSE_Raw!$B:$B,AGRIBALYSE_Raw!O:O)*$E145,_xlfn.XLOOKUP(_xlfn.XLOOKUP(Tool_Italy!$D145,'AveragePrices&amp;Codes'!$A:$A,'AveragePrices&amp;Codes'!$B:$B),AGRIBALYSE_Cooked!$C:$C,AGRIBALYSE_Cooked!P:P)*$E145),"")</f>
        <v>0</v>
      </c>
      <c r="M145">
        <f>IFERROR(IF($F145="Raw",_xlfn.XLOOKUP(_xlfn.XLOOKUP(Tool_Italy!$D145,'AveragePrices&amp;Codes'!$A:$A,'AveragePrices&amp;Codes'!$B:$B),AGRIBALYSE_Raw!$B:$B,AGRIBALYSE_Raw!P:P)*$E145,_xlfn.XLOOKUP(_xlfn.XLOOKUP(Tool_Italy!$D145,'AveragePrices&amp;Codes'!$A:$A,'AveragePrices&amp;Codes'!$B:$B),AGRIBALYSE_Cooked!$C:$C,AGRIBALYSE_Cooked!Q:Q)*$E145),"")</f>
        <v>0</v>
      </c>
      <c r="N145">
        <f>IFERROR(IF($F145="Raw",_xlfn.XLOOKUP(_xlfn.XLOOKUP(Tool_Italy!$D145,'AveragePrices&amp;Codes'!$A:$A,'AveragePrices&amp;Codes'!$B:$B),AGRIBALYSE_Raw!$B:$B,AGRIBALYSE_Raw!Q:Q)*$E145,_xlfn.XLOOKUP(_xlfn.XLOOKUP(Tool_Italy!$D145,'AveragePrices&amp;Codes'!$A:$A,'AveragePrices&amp;Codes'!$B:$B),AGRIBALYSE_Cooked!$C:$C,AGRIBALYSE_Cooked!R:R)*$E145),"")</f>
        <v>0</v>
      </c>
      <c r="O145">
        <f>IFERROR(IF($F145="Raw",_xlfn.XLOOKUP(_xlfn.XLOOKUP(Tool_Italy!$D145,'AveragePrices&amp;Codes'!$A:$A,'AveragePrices&amp;Codes'!$B:$B),AGRIBALYSE_Raw!$B:$B,AGRIBALYSE_Raw!R:R)*$E145,_xlfn.XLOOKUP(_xlfn.XLOOKUP(Tool_Italy!$D145,'AveragePrices&amp;Codes'!$A:$A,'AveragePrices&amp;Codes'!$B:$B),AGRIBALYSE_Cooked!$C:$C,AGRIBALYSE_Cooked!S:S)*$E145),"")</f>
        <v>0</v>
      </c>
      <c r="P145">
        <f>IFERROR(IF($F145="Raw",_xlfn.XLOOKUP(_xlfn.XLOOKUP(Tool_Italy!$D145,'AveragePrices&amp;Codes'!$A:$A,'AveragePrices&amp;Codes'!$B:$B),AGRIBALYSE_Raw!$B:$B,AGRIBALYSE_Raw!S:S)*$E145,_xlfn.XLOOKUP(_xlfn.XLOOKUP(Tool_Italy!$D145,'AveragePrices&amp;Codes'!$A:$A,'AveragePrices&amp;Codes'!$B:$B),AGRIBALYSE_Cooked!$C:$C,AGRIBALYSE_Cooked!T:T)*$E145),"")</f>
        <v>0</v>
      </c>
      <c r="Q145">
        <f>IFERROR(IF($F145="Raw",_xlfn.XLOOKUP(_xlfn.XLOOKUP(Tool_Italy!$D145,'AveragePrices&amp;Codes'!$A:$A,'AveragePrices&amp;Codes'!$B:$B),AGRIBALYSE_Raw!$B:$B,AGRIBALYSE_Raw!T:T)*$E145,_xlfn.XLOOKUP(_xlfn.XLOOKUP(Tool_Italy!$D145,'AveragePrices&amp;Codes'!$A:$A,'AveragePrices&amp;Codes'!$B:$B),AGRIBALYSE_Cooked!$C:$C,AGRIBALYSE_Cooked!U:U)*$E145),"")</f>
        <v>0</v>
      </c>
      <c r="R145">
        <f>IFERROR(IF($F145="Raw",_xlfn.XLOOKUP(_xlfn.XLOOKUP(Tool_Italy!$D145,'AveragePrices&amp;Codes'!$A:$A,'AveragePrices&amp;Codes'!$B:$B),AGRIBALYSE_Raw!$B:$B,AGRIBALYSE_Raw!U:U)*$E145,_xlfn.XLOOKUP(_xlfn.XLOOKUP(Tool_Italy!$D145,'AveragePrices&amp;Codes'!$A:$A,'AveragePrices&amp;Codes'!$B:$B),AGRIBALYSE_Cooked!$C:$C,AGRIBALYSE_Cooked!V:V)*$E145),"")</f>
        <v>0</v>
      </c>
      <c r="S145">
        <f>IFERROR(IF($F145="Raw",_xlfn.XLOOKUP(_xlfn.XLOOKUP(Tool_Italy!$D145,'AveragePrices&amp;Codes'!$A:$A,'AveragePrices&amp;Codes'!$B:$B),AGRIBALYSE_Raw!$B:$B,AGRIBALYSE_Raw!V:V)*$E145,_xlfn.XLOOKUP(_xlfn.XLOOKUP(Tool_Italy!$D145,'AveragePrices&amp;Codes'!$A:$A,'AveragePrices&amp;Codes'!$B:$B),AGRIBALYSE_Cooked!$C:$C,AGRIBALYSE_Cooked!W:W)*$E145),"")</f>
        <v>0</v>
      </c>
      <c r="T145">
        <f>IFERROR(IF($F145="Raw",_xlfn.XLOOKUP(_xlfn.XLOOKUP(Tool_Italy!$D145,'AveragePrices&amp;Codes'!$A:$A,'AveragePrices&amp;Codes'!$B:$B),AGRIBALYSE_Raw!$B:$B,AGRIBALYSE_Raw!W:W)*$E145,_xlfn.XLOOKUP(_xlfn.XLOOKUP(Tool_Italy!$D145,'AveragePrices&amp;Codes'!$A:$A,'AveragePrices&amp;Codes'!$B:$B),AGRIBALYSE_Cooked!$C:$C,AGRIBALYSE_Cooked!X:X)*$E145),"")</f>
        <v>0</v>
      </c>
      <c r="U145">
        <f>IFERROR(IF($F145="Raw",_xlfn.XLOOKUP(_xlfn.XLOOKUP(Tool_Italy!$D145,'AveragePrices&amp;Codes'!$A:$A,'AveragePrices&amp;Codes'!$B:$B),AGRIBALYSE_Raw!$B:$B,AGRIBALYSE_Raw!X:X)*$E145,_xlfn.XLOOKUP(_xlfn.XLOOKUP(Tool_Italy!$D145,'AveragePrices&amp;Codes'!$A:$A,'AveragePrices&amp;Codes'!$B:$B),AGRIBALYSE_Cooked!$C:$C,AGRIBALYSE_Cooked!Y:Y)*$E145),"")</f>
        <v>0</v>
      </c>
      <c r="V145">
        <f>IFERROR(IF($F145="Raw",_xlfn.XLOOKUP(_xlfn.XLOOKUP(Tool_Italy!$D145,'AveragePrices&amp;Codes'!$A:$A,'AveragePrices&amp;Codes'!$B:$B),AGRIBALYSE_Raw!$B:$B,AGRIBALYSE_Raw!Y:Y)*$E145,_xlfn.XLOOKUP(_xlfn.XLOOKUP(Tool_Italy!$D145,'AveragePrices&amp;Codes'!$A:$A,'AveragePrices&amp;Codes'!$B:$B),AGRIBALYSE_Cooked!$C:$C,AGRIBALYSE_Cooked!Z:Z)*$E145),"")</f>
        <v>0</v>
      </c>
      <c r="W145">
        <f>IFERROR(IF($F145="Raw",_xlfn.XLOOKUP(_xlfn.XLOOKUP(Tool_Italy!$D145,'AveragePrices&amp;Codes'!$A:$A,'AveragePrices&amp;Codes'!$B:$B),AGRIBALYSE_Raw!$B:$B,AGRIBALYSE_Raw!Z:Z)*$E145,_xlfn.XLOOKUP(_xlfn.XLOOKUP(Tool_Italy!$D145,'AveragePrices&amp;Codes'!$A:$A,'AveragePrices&amp;Codes'!$B:$B),AGRIBALYSE_Cooked!$C:$C,AGRIBALYSE_Cooked!AA:AA)*$E145),"")</f>
        <v>0</v>
      </c>
      <c r="X145">
        <f>IFERROR(IF($F145="Raw",_xlfn.XLOOKUP(_xlfn.XLOOKUP(Tool_Italy!$D145,'AveragePrices&amp;Codes'!$A:$A,'AveragePrices&amp;Codes'!$B:$B),AGRIBALYSE_Raw!$B:$B,AGRIBALYSE_Raw!AA:AA)*$E145,_xlfn.XLOOKUP(_xlfn.XLOOKUP(Tool_Italy!$D145,'AveragePrices&amp;Codes'!$A:$A,'AveragePrices&amp;Codes'!$B:$B),AGRIBALYSE_Cooked!$C:$C,AGRIBALYSE_Cooked!AB:AB)*$E145),"")</f>
        <v>0</v>
      </c>
      <c r="Y145">
        <f>IFERROR(IF($F145="Raw",_xlfn.XLOOKUP(_xlfn.XLOOKUP(Tool_Italy!$D145,'AveragePrices&amp;Codes'!$A:$A,'AveragePrices&amp;Codes'!$B:$B),AGRIBALYSE_Raw!$B:$B,AGRIBALYSE_Raw!AB:AB)*$E145,_xlfn.XLOOKUP(_xlfn.XLOOKUP(Tool_Italy!$D145,'AveragePrices&amp;Codes'!$A:$A,'AveragePrices&amp;Codes'!$B:$B),AGRIBALYSE_Cooked!$C:$C,AGRIBALYSE_Cooked!AC:AC)*$E145),"")</f>
        <v>0</v>
      </c>
      <c r="Z145">
        <f>IFERROR(IF($F145="Raw",_xlfn.XLOOKUP(_xlfn.XLOOKUP(Tool_Italy!$D145,'AveragePrices&amp;Codes'!$A:$A,'AveragePrices&amp;Codes'!$B:$B),AGRIBALYSE_Raw!$B:$B,AGRIBALYSE_Raw!AC:AC)*$E145,_xlfn.XLOOKUP(_xlfn.XLOOKUP(Tool_Italy!$D145,'AveragePrices&amp;Codes'!$A:$A,'AveragePrices&amp;Codes'!$B:$B),AGRIBALYSE_Cooked!$C:$C,AGRIBALYSE_Cooked!AD:AD)*$E145),"")</f>
        <v>0</v>
      </c>
      <c r="AA145">
        <f>IFERROR(IF($F145="Raw",_xlfn.XLOOKUP(_xlfn.XLOOKUP(Tool_Italy!$D145,'AveragePrices&amp;Codes'!$A:$A,'AveragePrices&amp;Codes'!$B:$B),AGRIBALYSE_Raw!$B:$B,AGRIBALYSE_Raw!AD:AD)*$E145,_xlfn.XLOOKUP(_xlfn.XLOOKUP(Tool_Italy!$D145,'AveragePrices&amp;Codes'!$A:$A,'AveragePrices&amp;Codes'!$B:$B),AGRIBALYSE_Cooked!$C:$C,AGRIBALYSE_Cooked!AE:AE)*$E145),"")</f>
        <v>0</v>
      </c>
      <c r="AB145" cm="1">
        <f t="array" ref="AB145">IFERROR(_xlfn.XLOOKUP(Tool_Italy!$F145&amp;$E$2,'Cooking methods'!$A:$A&amp;'Cooking methods'!$B:$B,'Cooking methods'!C:C)*$E145,"")</f>
        <v>0</v>
      </c>
      <c r="AC145" cm="1">
        <f t="array" ref="AC145">IFERROR(_xlfn.XLOOKUP(Tool_Italy!$F145&amp;$E$2,'Cooking methods'!$A:$A&amp;'Cooking methods'!$B:$B,'Cooking methods'!D:D)*$E145,"")</f>
        <v>0</v>
      </c>
      <c r="AD145" cm="1">
        <f t="array" ref="AD145">IFERROR(_xlfn.XLOOKUP(Tool_Italy!$F145&amp;$E$2,'Cooking methods'!$A:$A&amp;'Cooking methods'!$B:$B,'Cooking methods'!E:E)*$E145,"")</f>
        <v>0</v>
      </c>
      <c r="AE145" cm="1">
        <f t="array" ref="AE145">IFERROR(_xlfn.XLOOKUP(Tool_Italy!$F145&amp;$E$2,'Cooking methods'!$A:$A&amp;'Cooking methods'!$B:$B,'Cooking methods'!F:F)*$E145,"")</f>
        <v>0</v>
      </c>
      <c r="AF145" cm="1">
        <f t="array" ref="AF145">IFERROR(_xlfn.XLOOKUP(Tool_Italy!$F145&amp;$E$2,'Cooking methods'!$A:$A&amp;'Cooking methods'!$B:$B,'Cooking methods'!G:G)*$E145,"")</f>
        <v>0</v>
      </c>
      <c r="AG145" cm="1">
        <f t="array" ref="AG145">IFERROR(_xlfn.XLOOKUP(Tool_Italy!$F145&amp;$E$2,'Cooking methods'!$A:$A&amp;'Cooking methods'!$B:$B,'Cooking methods'!H:H)*$E145,"")</f>
        <v>0</v>
      </c>
      <c r="AH145" cm="1">
        <f t="array" ref="AH145">IFERROR(_xlfn.XLOOKUP(Tool_Italy!$F145&amp;$E$2,'Cooking methods'!$A:$A&amp;'Cooking methods'!$B:$B,'Cooking methods'!I:I)*$E145,"")</f>
        <v>0</v>
      </c>
      <c r="AI145" cm="1">
        <f t="array" ref="AI145">IFERROR(_xlfn.XLOOKUP(Tool_Italy!$F145&amp;$E$2,'Cooking methods'!$A:$A&amp;'Cooking methods'!$B:$B,'Cooking methods'!J:J)*$E145,"")</f>
        <v>0</v>
      </c>
      <c r="AJ145" cm="1">
        <f t="array" ref="AJ145">IFERROR(_xlfn.XLOOKUP(Tool_Italy!$F145&amp;$E$2,'Cooking methods'!$A:$A&amp;'Cooking methods'!$B:$B,'Cooking methods'!K:K)*$E145,"")</f>
        <v>0</v>
      </c>
      <c r="AK145" cm="1">
        <f t="array" ref="AK145">IFERROR(_xlfn.XLOOKUP(Tool_Italy!$F145&amp;$E$2,'Cooking methods'!$A:$A&amp;'Cooking methods'!$B:$B,'Cooking methods'!L:L)*$E145,"")</f>
        <v>0</v>
      </c>
      <c r="AL145" cm="1">
        <f t="array" ref="AL145">IFERROR(_xlfn.XLOOKUP(Tool_Italy!$F145&amp;$E$2,'Cooking methods'!$A:$A&amp;'Cooking methods'!$B:$B,'Cooking methods'!M:M)*$E145,"")</f>
        <v>0</v>
      </c>
      <c r="AM145" cm="1">
        <f t="array" ref="AM145">IFERROR(_xlfn.XLOOKUP(Tool_Italy!$F145&amp;$E$2,'Cooking methods'!$A:$A&amp;'Cooking methods'!$B:$B,'Cooking methods'!N:N)*$E145,"")</f>
        <v>0</v>
      </c>
      <c r="AN145" cm="1">
        <f t="array" ref="AN145">IFERROR(_xlfn.XLOOKUP(Tool_Italy!$F145&amp;$E$2,'Cooking methods'!$A:$A&amp;'Cooking methods'!$B:$B,'Cooking methods'!O:O)*$E145,"")</f>
        <v>0</v>
      </c>
      <c r="AO145" cm="1">
        <f t="array" ref="AO145">IFERROR(_xlfn.XLOOKUP(Tool_Italy!$F145&amp;$E$2,'Cooking methods'!$A:$A&amp;'Cooking methods'!$B:$B,'Cooking methods'!P:P)*$E145,"")</f>
        <v>0</v>
      </c>
      <c r="AP145" cm="1">
        <f t="array" ref="AP145">IFERROR(_xlfn.XLOOKUP(Tool_Italy!$F145&amp;$E$2,'Cooking methods'!$A:$A&amp;'Cooking methods'!$B:$B,'Cooking methods'!Q:Q)*$E145,"")</f>
        <v>0</v>
      </c>
      <c r="AQ145" cm="1">
        <f t="array" ref="AQ145">IFERROR(_xlfn.XLOOKUP(Tool_Italy!$F145&amp;$E$2,'Cooking methods'!$A:$A&amp;'Cooking methods'!$B:$B,'Cooking methods'!R:R)*$E145,"")</f>
        <v>0</v>
      </c>
      <c r="AR145" cm="1">
        <f t="array" ref="AR145">IFERROR(_xlfn.XLOOKUP(Tool_Italy!$G145&amp;$E$2,'Waste management'!$A:$A&amp;'Waste management'!$B:$B,'Waste management'!C:C)*$E145,"")</f>
        <v>0</v>
      </c>
      <c r="AS145" cm="1">
        <f t="array" ref="AS145">IFERROR(_xlfn.XLOOKUP(Tool_Italy!$G145&amp;$E$2,'Waste management'!$A:$A&amp;'Waste management'!$B:$B,'Waste management'!D:D)*$E145,"")</f>
        <v>0</v>
      </c>
      <c r="AT145" cm="1">
        <f t="array" ref="AT145">IFERROR(_xlfn.XLOOKUP(Tool_Italy!$G145&amp;$E$2,'Waste management'!$A:$A&amp;'Waste management'!$B:$B,'Waste management'!E:E)*$E145,"")</f>
        <v>0</v>
      </c>
      <c r="AU145" cm="1">
        <f t="array" ref="AU145">IFERROR(_xlfn.XLOOKUP(Tool_Italy!$G145&amp;$E$2,'Waste management'!$A:$A&amp;'Waste management'!$B:$B,'Waste management'!F:F)*$E145,"")</f>
        <v>0</v>
      </c>
      <c r="AV145" cm="1">
        <f t="array" ref="AV145">IFERROR(_xlfn.XLOOKUP(Tool_Italy!$G145&amp;$E$2,'Waste management'!$A:$A&amp;'Waste management'!$B:$B,'Waste management'!G:G)*$E145,"")</f>
        <v>0</v>
      </c>
      <c r="AW145" cm="1">
        <f t="array" ref="AW145">IFERROR(_xlfn.XLOOKUP(Tool_Italy!$G145&amp;$E$2,'Waste management'!$A:$A&amp;'Waste management'!$B:$B,'Waste management'!H:H)*$E145,"")</f>
        <v>0</v>
      </c>
      <c r="AX145" cm="1">
        <f t="array" ref="AX145">IFERROR(_xlfn.XLOOKUP(Tool_Italy!$G145&amp;$E$2,'Waste management'!$A:$A&amp;'Waste management'!$B:$B,'Waste management'!I:I)*$E145,"")</f>
        <v>0</v>
      </c>
      <c r="AY145" cm="1">
        <f t="array" ref="AY145">IFERROR(_xlfn.XLOOKUP(Tool_Italy!$G145&amp;$E$2,'Waste management'!$A:$A&amp;'Waste management'!$B:$B,'Waste management'!J:J)*$E145,"")</f>
        <v>0</v>
      </c>
      <c r="AZ145" cm="1">
        <f t="array" ref="AZ145">IFERROR(_xlfn.XLOOKUP(Tool_Italy!$G145&amp;$E$2,'Waste management'!$A:$A&amp;'Waste management'!$B:$B,'Waste management'!K:K)*$E145,"")</f>
        <v>0</v>
      </c>
      <c r="BA145" cm="1">
        <f t="array" ref="BA145">IFERROR(_xlfn.XLOOKUP(Tool_Italy!$G145&amp;$E$2,'Waste management'!$A:$A&amp;'Waste management'!$B:$B,'Waste management'!L:L)*$E145,"")</f>
        <v>0</v>
      </c>
      <c r="BB145" cm="1">
        <f t="array" ref="BB145">IFERROR(_xlfn.XLOOKUP(Tool_Italy!$G145&amp;$E$2,'Waste management'!$A:$A&amp;'Waste management'!$B:$B,'Waste management'!M:M)*$E145,"")</f>
        <v>0</v>
      </c>
      <c r="BC145" cm="1">
        <f t="array" ref="BC145">IFERROR(_xlfn.XLOOKUP(Tool_Italy!$G145&amp;$E$2,'Waste management'!$A:$A&amp;'Waste management'!$B:$B,'Waste management'!N:N)*$E145,"")</f>
        <v>0</v>
      </c>
      <c r="BD145" cm="1">
        <f t="array" ref="BD145">IFERROR(_xlfn.XLOOKUP(Tool_Italy!$G145&amp;$E$2,'Waste management'!$A:$A&amp;'Waste management'!$B:$B,'Waste management'!O:O)*$E145,"")</f>
        <v>0</v>
      </c>
      <c r="BE145" cm="1">
        <f t="array" ref="BE145">IFERROR(_xlfn.XLOOKUP(Tool_Italy!$G145&amp;$E$2,'Waste management'!$A:$A&amp;'Waste management'!$B:$B,'Waste management'!P:P)*$E145,"")</f>
        <v>0</v>
      </c>
      <c r="BF145" cm="1">
        <f t="array" ref="BF145">IFERROR(_xlfn.XLOOKUP(Tool_Italy!$G145&amp;$E$2,'Waste management'!$A:$A&amp;'Waste management'!$B:$B,'Waste management'!Q:Q)*$E145,"")</f>
        <v>0</v>
      </c>
      <c r="BG145" cm="1">
        <f t="array" ref="BG145">IFERROR(_xlfn.XLOOKUP(Tool_Italy!$G145&amp;$E$2,'Waste management'!$A:$A&amp;'Waste management'!$B:$B,'Waste management'!R:R)*$E145,"")</f>
        <v>0</v>
      </c>
      <c r="BH145">
        <f>IFERROR((L145+AR145+AB145)*_xlfn.XLOOKUP(Tool_Italy!BH$4,Monetization_Factors!$A:$A,Monetization_Factors!$D:$D),"")</f>
        <v>0</v>
      </c>
      <c r="BI145">
        <f>IFERROR((M145+AS145+AC145)*_xlfn.XLOOKUP(Tool_Italy!BI$4,Monetization_Factors!$A:$A,Monetization_Factors!$D:$D),"")</f>
        <v>0</v>
      </c>
      <c r="BJ145">
        <f>IFERROR((N145+AT145+AD145)*_xlfn.XLOOKUP(Tool_Italy!BJ$4,Monetization_Factors!$A:$A,Monetization_Factors!$D:$D),"")</f>
        <v>0</v>
      </c>
      <c r="BK145">
        <f>IFERROR((O145+AU145+AE145)*_xlfn.XLOOKUP(Tool_Italy!BK$4,Monetization_Factors!$A:$A,Monetization_Factors!$D:$D),"")</f>
        <v>0</v>
      </c>
      <c r="BL145">
        <f>IFERROR((P145+AV145+AF145)*_xlfn.XLOOKUP(Tool_Italy!BL$4,Monetization_Factors!$A:$A,Monetization_Factors!$D:$D),"")</f>
        <v>0</v>
      </c>
      <c r="BM145">
        <f>IFERROR((Q145+AW145+AG145)*_xlfn.XLOOKUP(Tool_Italy!BM$4,Monetization_Factors!$A:$A,Monetization_Factors!$D:$D),"")</f>
        <v>0</v>
      </c>
      <c r="BN145">
        <f>IFERROR((R145+AX145+AH145)*_xlfn.XLOOKUP(Tool_Italy!BN$4,Monetization_Factors!$A:$A,Monetization_Factors!$D:$D),"")</f>
        <v>0</v>
      </c>
      <c r="BO145">
        <f>IFERROR((S145+AY145+AI145)*_xlfn.XLOOKUP(Tool_Italy!BO$4,Monetization_Factors!$A:$A,Monetization_Factors!$D:$D),"")</f>
        <v>0</v>
      </c>
      <c r="BP145">
        <f>IFERROR((T145+AZ145+AJ145)*_xlfn.XLOOKUP(Tool_Italy!BP$4,Monetization_Factors!$A:$A,Monetization_Factors!$D:$D),"")</f>
        <v>0</v>
      </c>
      <c r="BQ145">
        <f>IFERROR((U145+BA145+AK145)*_xlfn.XLOOKUP(Tool_Italy!BQ$4,Monetization_Factors!$A:$A,Monetization_Factors!$D:$D),"")</f>
        <v>0</v>
      </c>
      <c r="BR145" t="str">
        <f>IFERROR((V145+BB145+AL145)*_xlfn.XLOOKUP(Tool_Italy!BR$4,Monetization_Factors!$A:$A,Monetization_Factors!$D:$D),"")</f>
        <v/>
      </c>
      <c r="BS145">
        <f>IFERROR((W145+BC145+AM145)*_xlfn.XLOOKUP(Tool_Italy!BS$4,Monetization_Factors!$A:$A,Monetization_Factors!$D:$D),"")</f>
        <v>0</v>
      </c>
      <c r="BT145">
        <f>IFERROR((X145+BD145+AN145)*_xlfn.XLOOKUP(Tool_Italy!BT$4,Monetization_Factors!$A:$A,Monetization_Factors!$D:$D),"")</f>
        <v>0</v>
      </c>
      <c r="BU145">
        <f>IFERROR((Y145+BE145+AO145)*_xlfn.XLOOKUP(Tool_Italy!BU$4,Monetization_Factors!$A:$A,Monetization_Factors!$D:$D),"")</f>
        <v>0</v>
      </c>
      <c r="BV145">
        <f>IFERROR((Z145+BF145+AP145)*_xlfn.XLOOKUP(Tool_Italy!BV$4,Monetization_Factors!$A:$A,Monetization_Factors!$D:$D),"")</f>
        <v>0</v>
      </c>
      <c r="BW145">
        <f>IFERROR((AA145+BG145+AQ145)*_xlfn.XLOOKUP(Tool_Italy!BW$4,Monetization_Factors!$A:$A,Monetization_Factors!$D:$D),"")</f>
        <v>0</v>
      </c>
      <c r="BX145" s="38" cm="1">
        <f t="array" ref="BX145">IFERROR(_xlfn.IFS(I145&lt;&gt;0,I145*E145,I145="",J145*E145),"")</f>
        <v>0</v>
      </c>
      <c r="BY145" s="38">
        <f t="shared" si="104"/>
        <v>0</v>
      </c>
      <c r="BZ145" s="38">
        <f t="shared" si="106"/>
        <v>0</v>
      </c>
      <c r="CA145" s="38">
        <f t="shared" si="105"/>
        <v>0</v>
      </c>
      <c r="CB145">
        <f t="shared" si="102"/>
        <v>0</v>
      </c>
      <c r="CC145">
        <f t="shared" si="72"/>
        <v>0</v>
      </c>
      <c r="CD145">
        <f t="shared" si="73"/>
        <v>0</v>
      </c>
      <c r="CE145">
        <f t="shared" si="74"/>
        <v>0</v>
      </c>
      <c r="CF145">
        <f t="shared" si="75"/>
        <v>0</v>
      </c>
      <c r="CG145">
        <f t="shared" si="76"/>
        <v>0</v>
      </c>
      <c r="CH145">
        <f t="shared" si="77"/>
        <v>0</v>
      </c>
      <c r="CI145">
        <f t="shared" si="78"/>
        <v>0</v>
      </c>
      <c r="CJ145">
        <f t="shared" si="79"/>
        <v>0</v>
      </c>
      <c r="CK145">
        <f t="shared" si="80"/>
        <v>0</v>
      </c>
      <c r="CL145">
        <f t="shared" si="81"/>
        <v>0</v>
      </c>
      <c r="CM145">
        <f t="shared" si="82"/>
        <v>0</v>
      </c>
      <c r="CN145">
        <f t="shared" si="83"/>
        <v>0</v>
      </c>
      <c r="CO145">
        <f t="shared" si="84"/>
        <v>0</v>
      </c>
      <c r="CP145">
        <f t="shared" si="85"/>
        <v>0</v>
      </c>
      <c r="CQ145">
        <f t="shared" si="86"/>
        <v>0</v>
      </c>
      <c r="CR145">
        <f t="shared" si="103"/>
        <v>0</v>
      </c>
      <c r="CS145">
        <f t="shared" si="87"/>
        <v>0</v>
      </c>
      <c r="CT145">
        <f t="shared" si="88"/>
        <v>0</v>
      </c>
      <c r="CU145">
        <f t="shared" si="89"/>
        <v>0</v>
      </c>
      <c r="CV145">
        <f t="shared" si="90"/>
        <v>0</v>
      </c>
      <c r="CW145">
        <f t="shared" si="91"/>
        <v>0</v>
      </c>
      <c r="CX145">
        <f t="shared" si="92"/>
        <v>0</v>
      </c>
      <c r="CY145">
        <f t="shared" si="93"/>
        <v>0</v>
      </c>
      <c r="CZ145">
        <f t="shared" si="94"/>
        <v>0</v>
      </c>
      <c r="DA145">
        <f t="shared" si="95"/>
        <v>0</v>
      </c>
      <c r="DB145">
        <f t="shared" si="96"/>
        <v>0</v>
      </c>
      <c r="DC145">
        <f t="shared" si="97"/>
        <v>0</v>
      </c>
      <c r="DD145">
        <f t="shared" si="98"/>
        <v>0</v>
      </c>
      <c r="DE145">
        <f t="shared" si="99"/>
        <v>0</v>
      </c>
      <c r="DF145">
        <f t="shared" si="100"/>
        <v>0</v>
      </c>
      <c r="DG145">
        <f t="shared" si="101"/>
        <v>0</v>
      </c>
      <c r="DH145" s="5" t="str">
        <f>IFERROR(((((L145+AB145)*(1/$H145))+AR145)/$F$2)/($B$2*('CAR.CAP_per person'!B$2)/(_xlfn.XLOOKUP($E$2,EU_countries_GDP!$A$2:$A$29,EU_countries_GDP!$E$2:$E$29))),"")</f>
        <v/>
      </c>
      <c r="DI145" s="5" t="str">
        <f>IFERROR(((((M145+AC145)*(1/$H145))+AS145)/$F$2)/($B$2*('CAR.CAP_per person'!C$2)/(_xlfn.XLOOKUP($E$2,EU_countries_GDP!$A$2:$A$29,EU_countries_GDP!$E$2:$E$29))),"")</f>
        <v/>
      </c>
      <c r="DJ145" s="5" t="str">
        <f>IFERROR(((((N145+AD145)*(1/$H145))+AT145)/$F$2)/($B$2*('CAR.CAP_per person'!D$2)/(_xlfn.XLOOKUP($E$2,EU_countries_GDP!$A$2:$A$29,EU_countries_GDP!$E$2:$E$29))),"")</f>
        <v/>
      </c>
      <c r="DK145" s="5" t="str">
        <f>IFERROR(((((O145+AE145)*(1/$H145))+AU145)/$F$2)/($B$2*('CAR.CAP_per person'!E$2)/(_xlfn.XLOOKUP($E$2,EU_countries_GDP!$A$2:$A$29,EU_countries_GDP!$E$2:$E$29))),"")</f>
        <v/>
      </c>
      <c r="DL145" s="5" t="str">
        <f>IFERROR(((((P145+AF145)*(1/$H145))+AV145)/$F$2)/($B$2*('CAR.CAP_per person'!F$2)/(_xlfn.XLOOKUP($E$2,EU_countries_GDP!$A$2:$A$29,EU_countries_GDP!$E$2:$E$29))),"")</f>
        <v/>
      </c>
      <c r="DM145" s="5" t="str">
        <f>IFERROR(((((Q145+AG145)*(1/$H145))+AW145)/$F$2)/($B$2*('CAR.CAP_per person'!G$2)/(_xlfn.XLOOKUP($E$2,EU_countries_GDP!$A$2:$A$29,EU_countries_GDP!$E$2:$E$29))),"")</f>
        <v/>
      </c>
      <c r="DN145" s="5" t="str">
        <f>IFERROR(((((R145+AH145)*(1/$H145))+AX145)/$F$2)/($B$2*('CAR.CAP_per person'!H$2)/(_xlfn.XLOOKUP($E$2,EU_countries_GDP!$A$2:$A$29,EU_countries_GDP!$E$2:$E$29))),"")</f>
        <v/>
      </c>
      <c r="DO145" s="5" t="str">
        <f>IFERROR(((((S145+AI145)*(1/$H145))+AY145)/$F$2)/($B$2*('CAR.CAP_per person'!I$2)/(_xlfn.XLOOKUP($E$2,EU_countries_GDP!$A$2:$A$29,EU_countries_GDP!$E$2:$E$29))),"")</f>
        <v/>
      </c>
      <c r="DP145" s="5" t="str">
        <f>IFERROR(((((T145+AJ145)*(1/$H145))+AZ145)/$F$2)/($B$2*('CAR.CAP_per person'!J$2)/(_xlfn.XLOOKUP($E$2,EU_countries_GDP!$A$2:$A$29,EU_countries_GDP!$E$2:$E$29))),"")</f>
        <v/>
      </c>
      <c r="DQ145" s="5" t="str">
        <f>IFERROR(((((U145+AK145)*(1/$H145))+BA145)/$F$2)/($B$2*('CAR.CAP_per person'!K$2)/(_xlfn.XLOOKUP($E$2,EU_countries_GDP!$A$2:$A$29,EU_countries_GDP!$E$2:$E$29))),"")</f>
        <v/>
      </c>
      <c r="DR145" s="5" t="str">
        <f>IFERROR(((((V145+AL145)*(1/$H145))+BB145)/$F$2)/($B$2*('CAR.CAP_per person'!L$2)/(_xlfn.XLOOKUP($E$2,EU_countries_GDP!$A$2:$A$29,EU_countries_GDP!$E$2:$E$29))),"")</f>
        <v/>
      </c>
      <c r="DS145" s="5" t="str">
        <f>IFERROR(((((W145+AM145)*(1/$H145))+BC145)/$F$2)/($B$2*('CAR.CAP_per person'!M$2)/(_xlfn.XLOOKUP($E$2,EU_countries_GDP!$A$2:$A$29,EU_countries_GDP!$E$2:$E$29))),"")</f>
        <v/>
      </c>
      <c r="DT145" s="5" t="str">
        <f>IFERROR(((((X145+AN145)*(1/$H145))+BD145)/$F$2)/($B$2*('CAR.CAP_per person'!N$2)/(_xlfn.XLOOKUP($E$2,EU_countries_GDP!$A$2:$A$29,EU_countries_GDP!$E$2:$E$29))),"")</f>
        <v/>
      </c>
      <c r="DU145" s="5" t="str">
        <f>IFERROR(((((Y145+AO145)*(1/$H145))+BE145)/$F$2)/($B$2*('CAR.CAP_per person'!O$2)/(_xlfn.XLOOKUP($E$2,EU_countries_GDP!$A$2:$A$29,EU_countries_GDP!$E$2:$E$29))),"")</f>
        <v/>
      </c>
      <c r="DV145" s="5" t="str">
        <f>IFERROR(((((Z145+AP145)*(1/$H145))+BF145)/$F$2)/($B$2*('CAR.CAP_per person'!P$2)/(_xlfn.XLOOKUP($E$2,EU_countries_GDP!$A$2:$A$29,EU_countries_GDP!$E$2:$E$29))),"")</f>
        <v/>
      </c>
      <c r="DW145" s="5" t="str">
        <f>IFERROR(((((AA145+AQ145)*(1/$H145))+BG145)/$F$2)/($B$2*('CAR.CAP_per person'!Q$2)/(_xlfn.XLOOKUP($E$2,EU_countries_GDP!$A$2:$A$29,EU_countries_GDP!$E$2:$E$29))),"")</f>
        <v/>
      </c>
    </row>
    <row r="146" spans="1:127">
      <c r="A146" t="s">
        <v>240</v>
      </c>
      <c r="B146" t="str">
        <f>_xlfn.XLOOKUP(D146,Table5[Ingredient],Table5[Category],"",FALSE)</f>
        <v>Dairy products</v>
      </c>
      <c r="C146" s="33" t="s">
        <v>257</v>
      </c>
      <c r="D146" s="33" t="s">
        <v>238</v>
      </c>
      <c r="E146" s="33">
        <v>1.4969999999999999</v>
      </c>
      <c r="F146" s="33" t="s">
        <v>189</v>
      </c>
      <c r="G146" s="33" t="s">
        <v>180</v>
      </c>
      <c r="H146" s="91">
        <f>Dataset_IT!M51</f>
        <v>0.2356646382951848</v>
      </c>
      <c r="I146" s="33"/>
      <c r="J146" s="37">
        <f>IFERROR(INDEX('AveragePrices&amp;Codes'!G:AG, MATCH($D146, 'AveragePrices&amp;Codes'!$A:$A, 0), MATCH(Tool_Italy!$E$2, 'AveragePrices&amp;Codes'!$G$1:$AG$1, 0)),"")</f>
        <v>6.7012801711538463</v>
      </c>
      <c r="K146" s="37">
        <f>IFERROR(E146/(_xlfn.XLOOKUP(A146,Dataset_IT!$Q$2:$Q$9,Dataset_IT!$R$2:$R$9)),"")</f>
        <v>2.201470588235294E-2</v>
      </c>
      <c r="L146">
        <f>IFERROR(IF($F146="Raw",_xlfn.XLOOKUP(_xlfn.XLOOKUP(Tool_Italy!$D146,'AveragePrices&amp;Codes'!$A:$A,'AveragePrices&amp;Codes'!$B:$B),AGRIBALYSE_Raw!$B:$B,AGRIBALYSE_Raw!O:O)*$E146,_xlfn.XLOOKUP(_xlfn.XLOOKUP(Tool_Italy!$D146,'AveragePrices&amp;Codes'!$A:$A,'AveragePrices&amp;Codes'!$B:$B),AGRIBALYSE_Cooked!$C:$C,AGRIBALYSE_Cooked!P:P)*$E146),"")</f>
        <v>7.1481300899999987</v>
      </c>
      <c r="M146">
        <f>IFERROR(IF($F146="Raw",_xlfn.XLOOKUP(_xlfn.XLOOKUP(Tool_Italy!$D146,'AveragePrices&amp;Codes'!$A:$A,'AveragePrices&amp;Codes'!$B:$B),AGRIBALYSE_Raw!$B:$B,AGRIBALYSE_Raw!P:P)*$E146,_xlfn.XLOOKUP(_xlfn.XLOOKUP(Tool_Italy!$D146,'AveragePrices&amp;Codes'!$A:$A,'AveragePrices&amp;Codes'!$B:$B),AGRIBALYSE_Cooked!$C:$C,AGRIBALYSE_Cooked!Q:Q)*$E146),"")</f>
        <v>8.980883237999999E-8</v>
      </c>
      <c r="N146">
        <f>IFERROR(IF($F146="Raw",_xlfn.XLOOKUP(_xlfn.XLOOKUP(Tool_Italy!$D146,'AveragePrices&amp;Codes'!$A:$A,'AveragePrices&amp;Codes'!$B:$B),AGRIBALYSE_Raw!$B:$B,AGRIBALYSE_Raw!Q:Q)*$E146,_xlfn.XLOOKUP(_xlfn.XLOOKUP(Tool_Italy!$D146,'AveragePrices&amp;Codes'!$A:$A,'AveragePrices&amp;Codes'!$B:$B),AGRIBALYSE_Cooked!$C:$C,AGRIBALYSE_Cooked!R:R)*$E146),"")</f>
        <v>0.7954143482699999</v>
      </c>
      <c r="O146">
        <f>IFERROR(IF($F146="Raw",_xlfn.XLOOKUP(_xlfn.XLOOKUP(Tool_Italy!$D146,'AveragePrices&amp;Codes'!$A:$A,'AveragePrices&amp;Codes'!$B:$B),AGRIBALYSE_Raw!$B:$B,AGRIBALYSE_Raw!R:R)*$E146,_xlfn.XLOOKUP(_xlfn.XLOOKUP(Tool_Italy!$D146,'AveragePrices&amp;Codes'!$A:$A,'AveragePrices&amp;Codes'!$B:$B),AGRIBALYSE_Cooked!$C:$C,AGRIBALYSE_Cooked!S:S)*$E146),"")</f>
        <v>1.3815396833999998E-2</v>
      </c>
      <c r="P146">
        <f>IFERROR(IF($F146="Raw",_xlfn.XLOOKUP(_xlfn.XLOOKUP(Tool_Italy!$D146,'AveragePrices&amp;Codes'!$A:$A,'AveragePrices&amp;Codes'!$B:$B),AGRIBALYSE_Raw!$B:$B,AGRIBALYSE_Raw!S:S)*$E146,_xlfn.XLOOKUP(_xlfn.XLOOKUP(Tool_Italy!$D146,'AveragePrices&amp;Codes'!$A:$A,'AveragePrices&amp;Codes'!$B:$B),AGRIBALYSE_Cooked!$C:$C,AGRIBALYSE_Cooked!T:T)*$E146),"")</f>
        <v>5.8891264433999998E-7</v>
      </c>
      <c r="Q146">
        <f>IFERROR(IF($F146="Raw",_xlfn.XLOOKUP(_xlfn.XLOOKUP(Tool_Italy!$D146,'AveragePrices&amp;Codes'!$A:$A,'AveragePrices&amp;Codes'!$B:$B),AGRIBALYSE_Raw!$B:$B,AGRIBALYSE_Raw!T:T)*$E146,_xlfn.XLOOKUP(_xlfn.XLOOKUP(Tool_Italy!$D146,'AveragePrices&amp;Codes'!$A:$A,'AveragePrices&amp;Codes'!$B:$B),AGRIBALYSE_Cooked!$C:$C,AGRIBALYSE_Cooked!U:U)*$E146),"")</f>
        <v>8.1910926845999998E-8</v>
      </c>
      <c r="R146">
        <f>IFERROR(IF($F146="Raw",_xlfn.XLOOKUP(_xlfn.XLOOKUP(Tool_Italy!$D146,'AveragePrices&amp;Codes'!$A:$A,'AveragePrices&amp;Codes'!$B:$B),AGRIBALYSE_Raw!$B:$B,AGRIBALYSE_Raw!U:U)*$E146,_xlfn.XLOOKUP(_xlfn.XLOOKUP(Tool_Italy!$D146,'AveragePrices&amp;Codes'!$A:$A,'AveragePrices&amp;Codes'!$B:$B),AGRIBALYSE_Cooked!$C:$C,AGRIBALYSE_Cooked!V:V)*$E146),"")</f>
        <v>3.2546134784999998E-9</v>
      </c>
      <c r="S146">
        <f>IFERROR(IF($F146="Raw",_xlfn.XLOOKUP(_xlfn.XLOOKUP(Tool_Italy!$D146,'AveragePrices&amp;Codes'!$A:$A,'AveragePrices&amp;Codes'!$B:$B),AGRIBALYSE_Raw!$B:$B,AGRIBALYSE_Raw!V:V)*$E146,_xlfn.XLOOKUP(_xlfn.XLOOKUP(Tool_Italy!$D146,'AveragePrices&amp;Codes'!$A:$A,'AveragePrices&amp;Codes'!$B:$B),AGRIBALYSE_Cooked!$C:$C,AGRIBALYSE_Cooked!W:W)*$E146),"")</f>
        <v>8.2227329771999993E-2</v>
      </c>
      <c r="T146">
        <f>IFERROR(IF($F146="Raw",_xlfn.XLOOKUP(_xlfn.XLOOKUP(Tool_Italy!$D146,'AveragePrices&amp;Codes'!$A:$A,'AveragePrices&amp;Codes'!$B:$B),AGRIBALYSE_Raw!$B:$B,AGRIBALYSE_Raw!W:W)*$E146,_xlfn.XLOOKUP(_xlfn.XLOOKUP(Tool_Italy!$D146,'AveragePrices&amp;Codes'!$A:$A,'AveragePrices&amp;Codes'!$B:$B),AGRIBALYSE_Cooked!$C:$C,AGRIBALYSE_Cooked!X:X)*$E146),"")</f>
        <v>7.9306401335999986E-4</v>
      </c>
      <c r="U146">
        <f>IFERROR(IF($F146="Raw",_xlfn.XLOOKUP(_xlfn.XLOOKUP(Tool_Italy!$D146,'AveragePrices&amp;Codes'!$A:$A,'AveragePrices&amp;Codes'!$B:$B),AGRIBALYSE_Raw!$B:$B,AGRIBALYSE_Raw!X:X)*$E146,_xlfn.XLOOKUP(_xlfn.XLOOKUP(Tool_Italy!$D146,'AveragePrices&amp;Codes'!$A:$A,'AveragePrices&amp;Codes'!$B:$B),AGRIBALYSE_Cooked!$C:$C,AGRIBALYSE_Cooked!Y:Y)*$E146),"")</f>
        <v>2.3727132635999997E-2</v>
      </c>
      <c r="V146">
        <f>IFERROR(IF($F146="Raw",_xlfn.XLOOKUP(_xlfn.XLOOKUP(Tool_Italy!$D146,'AveragePrices&amp;Codes'!$A:$A,'AveragePrices&amp;Codes'!$B:$B),AGRIBALYSE_Raw!$B:$B,AGRIBALYSE_Raw!Y:Y)*$E146,_xlfn.XLOOKUP(_xlfn.XLOOKUP(Tool_Italy!$D146,'AveragePrices&amp;Codes'!$A:$A,'AveragePrices&amp;Codes'!$B:$B),AGRIBALYSE_Cooked!$C:$C,AGRIBALYSE_Cooked!Z:Z)*$E146),"")</f>
        <v>0.35074480958999998</v>
      </c>
      <c r="W146">
        <f>IFERROR(IF($F146="Raw",_xlfn.XLOOKUP(_xlfn.XLOOKUP(Tool_Italy!$D146,'AveragePrices&amp;Codes'!$A:$A,'AveragePrices&amp;Codes'!$B:$B),AGRIBALYSE_Raw!$B:$B,AGRIBALYSE_Raw!Z:Z)*$E146,_xlfn.XLOOKUP(_xlfn.XLOOKUP(Tool_Italy!$D146,'AveragePrices&amp;Codes'!$A:$A,'AveragePrices&amp;Codes'!$B:$B),AGRIBALYSE_Cooked!$C:$C,AGRIBALYSE_Cooked!AA:AA)*$E146),"")</f>
        <v>82.899681872999849</v>
      </c>
      <c r="X146">
        <f>IFERROR(IF($F146="Raw",_xlfn.XLOOKUP(_xlfn.XLOOKUP(Tool_Italy!$D146,'AveragePrices&amp;Codes'!$A:$A,'AveragePrices&amp;Codes'!$B:$B),AGRIBALYSE_Raw!$B:$B,AGRIBALYSE_Raw!AA:AA)*$E146,_xlfn.XLOOKUP(_xlfn.XLOOKUP(Tool_Italy!$D146,'AveragePrices&amp;Codes'!$A:$A,'AveragePrices&amp;Codes'!$B:$B),AGRIBALYSE_Cooked!$C:$C,AGRIBALYSE_Cooked!AB:AB)*$E146),"")</f>
        <v>315.43182209999998</v>
      </c>
      <c r="Y146">
        <f>IFERROR(IF($F146="Raw",_xlfn.XLOOKUP(_xlfn.XLOOKUP(Tool_Italy!$D146,'AveragePrices&amp;Codes'!$A:$A,'AveragePrices&amp;Codes'!$B:$B),AGRIBALYSE_Raw!$B:$B,AGRIBALYSE_Raw!AB:AB)*$E146,_xlfn.XLOOKUP(_xlfn.XLOOKUP(Tool_Italy!$D146,'AveragePrices&amp;Codes'!$A:$A,'AveragePrices&amp;Codes'!$B:$B),AGRIBALYSE_Cooked!$C:$C,AGRIBALYSE_Cooked!AC:AC)*$E146),"")</f>
        <v>0.88839518891999991</v>
      </c>
      <c r="Z146">
        <f>IFERROR(IF($F146="Raw",_xlfn.XLOOKUP(_xlfn.XLOOKUP(Tool_Italy!$D146,'AveragePrices&amp;Codes'!$A:$A,'AveragePrices&amp;Codes'!$B:$B),AGRIBALYSE_Raw!$B:$B,AGRIBALYSE_Raw!AC:AC)*$E146,_xlfn.XLOOKUP(_xlfn.XLOOKUP(Tool_Italy!$D146,'AveragePrices&amp;Codes'!$A:$A,'AveragePrices&amp;Codes'!$B:$B),AGRIBALYSE_Cooked!$C:$C,AGRIBALYSE_Cooked!AD:AD)*$E146),"")</f>
        <v>41.202312734999992</v>
      </c>
      <c r="AA146">
        <f>IFERROR(IF($F146="Raw",_xlfn.XLOOKUP(_xlfn.XLOOKUP(Tool_Italy!$D146,'AveragePrices&amp;Codes'!$A:$A,'AveragePrices&amp;Codes'!$B:$B),AGRIBALYSE_Raw!$B:$B,AGRIBALYSE_Raw!AD:AD)*$E146,_xlfn.XLOOKUP(_xlfn.XLOOKUP(Tool_Italy!$D146,'AveragePrices&amp;Codes'!$A:$A,'AveragePrices&amp;Codes'!$B:$B),AGRIBALYSE_Cooked!$C:$C,AGRIBALYSE_Cooked!AE:AE)*$E146),"")</f>
        <v>1.6245397593000001E-5</v>
      </c>
      <c r="AB146" cm="1">
        <f t="array" ref="AB146">IFERROR(_xlfn.XLOOKUP(Tool_Italy!$F146&amp;$E$2,'Cooking methods'!$A:$A&amp;'Cooking methods'!$B:$B,'Cooking methods'!C:C)*$E146,"")</f>
        <v>0</v>
      </c>
      <c r="AC146" cm="1">
        <f t="array" ref="AC146">IFERROR(_xlfn.XLOOKUP(Tool_Italy!$F146&amp;$E$2,'Cooking methods'!$A:$A&amp;'Cooking methods'!$B:$B,'Cooking methods'!D:D)*$E146,"")</f>
        <v>0</v>
      </c>
      <c r="AD146" cm="1">
        <f t="array" ref="AD146">IFERROR(_xlfn.XLOOKUP(Tool_Italy!$F146&amp;$E$2,'Cooking methods'!$A:$A&amp;'Cooking methods'!$B:$B,'Cooking methods'!E:E)*$E146,"")</f>
        <v>0</v>
      </c>
      <c r="AE146" cm="1">
        <f t="array" ref="AE146">IFERROR(_xlfn.XLOOKUP(Tool_Italy!$F146&amp;$E$2,'Cooking methods'!$A:$A&amp;'Cooking methods'!$B:$B,'Cooking methods'!F:F)*$E146,"")</f>
        <v>0</v>
      </c>
      <c r="AF146" cm="1">
        <f t="array" ref="AF146">IFERROR(_xlfn.XLOOKUP(Tool_Italy!$F146&amp;$E$2,'Cooking methods'!$A:$A&amp;'Cooking methods'!$B:$B,'Cooking methods'!G:G)*$E146,"")</f>
        <v>0</v>
      </c>
      <c r="AG146" cm="1">
        <f t="array" ref="AG146">IFERROR(_xlfn.XLOOKUP(Tool_Italy!$F146&amp;$E$2,'Cooking methods'!$A:$A&amp;'Cooking methods'!$B:$B,'Cooking methods'!H:H)*$E146,"")</f>
        <v>0</v>
      </c>
      <c r="AH146" cm="1">
        <f t="array" ref="AH146">IFERROR(_xlfn.XLOOKUP(Tool_Italy!$F146&amp;$E$2,'Cooking methods'!$A:$A&amp;'Cooking methods'!$B:$B,'Cooking methods'!I:I)*$E146,"")</f>
        <v>0</v>
      </c>
      <c r="AI146" cm="1">
        <f t="array" ref="AI146">IFERROR(_xlfn.XLOOKUP(Tool_Italy!$F146&amp;$E$2,'Cooking methods'!$A:$A&amp;'Cooking methods'!$B:$B,'Cooking methods'!J:J)*$E146,"")</f>
        <v>0</v>
      </c>
      <c r="AJ146" cm="1">
        <f t="array" ref="AJ146">IFERROR(_xlfn.XLOOKUP(Tool_Italy!$F146&amp;$E$2,'Cooking methods'!$A:$A&amp;'Cooking methods'!$B:$B,'Cooking methods'!K:K)*$E146,"")</f>
        <v>0</v>
      </c>
      <c r="AK146" cm="1">
        <f t="array" ref="AK146">IFERROR(_xlfn.XLOOKUP(Tool_Italy!$F146&amp;$E$2,'Cooking methods'!$A:$A&amp;'Cooking methods'!$B:$B,'Cooking methods'!L:L)*$E146,"")</f>
        <v>0</v>
      </c>
      <c r="AL146" cm="1">
        <f t="array" ref="AL146">IFERROR(_xlfn.XLOOKUP(Tool_Italy!$F146&amp;$E$2,'Cooking methods'!$A:$A&amp;'Cooking methods'!$B:$B,'Cooking methods'!M:M)*$E146,"")</f>
        <v>0</v>
      </c>
      <c r="AM146" cm="1">
        <f t="array" ref="AM146">IFERROR(_xlfn.XLOOKUP(Tool_Italy!$F146&amp;$E$2,'Cooking methods'!$A:$A&amp;'Cooking methods'!$B:$B,'Cooking methods'!N:N)*$E146,"")</f>
        <v>0</v>
      </c>
      <c r="AN146" cm="1">
        <f t="array" ref="AN146">IFERROR(_xlfn.XLOOKUP(Tool_Italy!$F146&amp;$E$2,'Cooking methods'!$A:$A&amp;'Cooking methods'!$B:$B,'Cooking methods'!O:O)*$E146,"")</f>
        <v>0</v>
      </c>
      <c r="AO146" cm="1">
        <f t="array" ref="AO146">IFERROR(_xlfn.XLOOKUP(Tool_Italy!$F146&amp;$E$2,'Cooking methods'!$A:$A&amp;'Cooking methods'!$B:$B,'Cooking methods'!P:P)*$E146,"")</f>
        <v>0</v>
      </c>
      <c r="AP146" cm="1">
        <f t="array" ref="AP146">IFERROR(_xlfn.XLOOKUP(Tool_Italy!$F146&amp;$E$2,'Cooking methods'!$A:$A&amp;'Cooking methods'!$B:$B,'Cooking methods'!Q:Q)*$E146,"")</f>
        <v>0</v>
      </c>
      <c r="AQ146" cm="1">
        <f t="array" ref="AQ146">IFERROR(_xlfn.XLOOKUP(Tool_Italy!$F146&amp;$E$2,'Cooking methods'!$A:$A&amp;'Cooking methods'!$B:$B,'Cooking methods'!R:R)*$E146,"")</f>
        <v>0</v>
      </c>
      <c r="AR146" cm="1">
        <f t="array" ref="AR146">IFERROR(_xlfn.XLOOKUP(Tool_Italy!$G146&amp;$E$2,'Waste management'!$A:$A&amp;'Waste management'!$B:$B,'Waste management'!C:C)*$E146,"")</f>
        <v>8.609246999999999E-2</v>
      </c>
      <c r="AS146" cm="1">
        <f t="array" ref="AS146">IFERROR(_xlfn.XLOOKUP(Tool_Italy!$G146&amp;$E$2,'Waste management'!$A:$A&amp;'Waste management'!$B:$B,'Waste management'!D:D)*$E146,"")</f>
        <v>6.1859483099999998E-10</v>
      </c>
      <c r="AT146" cm="1">
        <f t="array" ref="AT146">IFERROR(_xlfn.XLOOKUP(Tool_Italy!$G146&amp;$E$2,'Waste management'!$A:$A&amp;'Waste management'!$B:$B,'Waste management'!E:E)*$E146,"")</f>
        <v>1.3173599999999998E-3</v>
      </c>
      <c r="AU146" cm="1">
        <f t="array" ref="AU146">IFERROR(_xlfn.XLOOKUP(Tool_Italy!$G146&amp;$E$2,'Waste management'!$A:$A&amp;'Waste management'!$B:$B,'Waste management'!F:F)*$E146,"")</f>
        <v>1.9460999999999998E-4</v>
      </c>
      <c r="AV146" cm="1">
        <f t="array" ref="AV146">IFERROR(_xlfn.XLOOKUP(Tool_Italy!$G146&amp;$E$2,'Waste management'!$A:$A&amp;'Waste management'!$B:$B,'Waste management'!G:G)*$E146,"")</f>
        <v>1.7396038199999998E-8</v>
      </c>
      <c r="AW146" cm="1">
        <f t="array" ref="AW146">IFERROR(_xlfn.XLOOKUP(Tool_Italy!$G146&amp;$E$2,'Waste management'!$A:$A&amp;'Waste management'!$B:$B,'Waste management'!H:H)*$E146,"")</f>
        <v>5.684273669999999E-10</v>
      </c>
      <c r="AX146" cm="1">
        <f t="array" ref="AX146">IFERROR(_xlfn.XLOOKUP(Tool_Italy!$G146&amp;$E$2,'Waste management'!$A:$A&amp;'Waste management'!$B:$B,'Waste management'!I:I)*$E146,"")</f>
        <v>4.0618250699999997E-10</v>
      </c>
      <c r="AY146" cm="1">
        <f t="array" ref="AY146">IFERROR(_xlfn.XLOOKUP(Tool_Italy!$G146&amp;$E$2,'Waste management'!$A:$A&amp;'Waste management'!$B:$B,'Waste management'!J:J)*$E146,"")</f>
        <v>3.3083700000000001E-3</v>
      </c>
      <c r="AZ146" cm="1">
        <f t="array" ref="AZ146">IFERROR(_xlfn.XLOOKUP(Tool_Italy!$G146&amp;$E$2,'Waste management'!$A:$A&amp;'Waste management'!$B:$B,'Waste management'!K:K)*$E146,"")</f>
        <v>5.3167901099999996E-6</v>
      </c>
      <c r="BA146" cm="1">
        <f t="array" ref="BA146">IFERROR(_xlfn.XLOOKUP(Tool_Italy!$G146&amp;$E$2,'Waste management'!$A:$A&amp;'Waste management'!$B:$B,'Waste management'!L:L)*$E146,"")</f>
        <v>1.4575420739999998E-4</v>
      </c>
      <c r="BB146" cm="1">
        <f t="array" ref="BB146">IFERROR(_xlfn.XLOOKUP(Tool_Italy!$G146&amp;$E$2,'Waste management'!$A:$A&amp;'Waste management'!$B:$B,'Waste management'!M:M)*$E146,"")</f>
        <v>1.4595749999999999E-2</v>
      </c>
      <c r="BC146" cm="1">
        <f t="array" ref="BC146">IFERROR(_xlfn.XLOOKUP(Tool_Italy!$G146&amp;$E$2,'Waste management'!$A:$A&amp;'Waste management'!$B:$B,'Waste management'!N:N)*$E146,"")</f>
        <v>12.53749476</v>
      </c>
      <c r="BD146" cm="1">
        <f t="array" ref="BD146">IFERROR(_xlfn.XLOOKUP(Tool_Italy!$G146&amp;$E$2,'Waste management'!$A:$A&amp;'Waste management'!$B:$B,'Waste management'!O:O)*$E146,"")</f>
        <v>0.81523625999999982</v>
      </c>
      <c r="BE146" cm="1">
        <f t="array" ref="BE146">IFERROR(_xlfn.XLOOKUP(Tool_Italy!$G146&amp;$E$2,'Waste management'!$A:$A&amp;'Waste management'!$B:$B,'Waste management'!P:P)*$E146,"")</f>
        <v>1.7125680000000001E-2</v>
      </c>
      <c r="BF146" cm="1">
        <f t="array" ref="BF146">IFERROR(_xlfn.XLOOKUP(Tool_Italy!$G146&amp;$E$2,'Waste management'!$A:$A&amp;'Waste management'!$B:$B,'Waste management'!Q:Q)*$E146,"")</f>
        <v>0.53909963999999999</v>
      </c>
      <c r="BG146" cm="1">
        <f t="array" ref="BG146">IFERROR(_xlfn.XLOOKUP(Tool_Italy!$G146&amp;$E$2,'Waste management'!$A:$A&amp;'Waste management'!$B:$B,'Waste management'!R:R)*$E146,"")</f>
        <v>1.6740202499999999E-7</v>
      </c>
      <c r="BH146">
        <f>IFERROR((L146+AR146+AB146)*_xlfn.XLOOKUP(Tool_Italy!BH$4,Monetization_Factors!$A:$A,Monetization_Factors!$D:$D),"")</f>
        <v>0.94117865127407452</v>
      </c>
      <c r="BI146">
        <f>IFERROR((M146+AS146+AC146)*_xlfn.XLOOKUP(Tool_Italy!BI$4,Monetization_Factors!$A:$A,Monetization_Factors!$D:$D),"")</f>
        <v>3.6199036869440761E-6</v>
      </c>
      <c r="BJ146">
        <f>IFERROR((N146+AT146+AD146)*_xlfn.XLOOKUP(Tool_Italy!BJ$4,Monetization_Factors!$A:$A,Monetization_Factors!$D:$D),"")</f>
        <v>1.2159586171106701E-3</v>
      </c>
      <c r="BK146">
        <f>IFERROR((O146+AU146+AE146)*_xlfn.XLOOKUP(Tool_Italy!BK$4,Monetization_Factors!$A:$A,Monetization_Factors!$D:$D),"")</f>
        <v>2.1206577306513787E-2</v>
      </c>
      <c r="BL146">
        <f>IFERROR((P146+AV146+AF146)*_xlfn.XLOOKUP(Tool_Italy!BL$4,Monetization_Factors!$A:$A,Monetization_Factors!$D:$D),"")</f>
        <v>0.6052621851819241</v>
      </c>
      <c r="BM146">
        <f>IFERROR((Q146+AW146+AG146)*_xlfn.XLOOKUP(Tool_Italy!BM$4,Monetization_Factors!$A:$A,Monetization_Factors!$D:$D),"")</f>
        <v>1.7127745552800007E-2</v>
      </c>
      <c r="BN146">
        <f>IFERROR((R146+AX146+AH146)*_xlfn.XLOOKUP(Tool_Italy!BN$4,Monetization_Factors!$A:$A,Monetization_Factors!$D:$D),"")</f>
        <v>4.2086024191514988E-3</v>
      </c>
      <c r="BO146">
        <f>IFERROR((S146+AY146+AI146)*_xlfn.XLOOKUP(Tool_Italy!BO$4,Monetization_Factors!$A:$A,Monetization_Factors!$D:$D),"")</f>
        <v>3.7450905238985525E-2</v>
      </c>
      <c r="BP146">
        <f>IFERROR((T146+AZ146+AJ146)*_xlfn.XLOOKUP(Tool_Italy!BP$4,Monetization_Factors!$A:$A,Monetization_Factors!$D:$D),"")</f>
        <v>1.9475632011097367E-3</v>
      </c>
      <c r="BQ146">
        <f>IFERROR((U146+BA146+AK146)*_xlfn.XLOOKUP(Tool_Italy!BQ$4,Monetization_Factors!$A:$A,Monetization_Factors!$D:$D),"")</f>
        <v>9.7656140129623981E-2</v>
      </c>
      <c r="BR146" t="str">
        <f>IFERROR((V146+BB146+AL146)*_xlfn.XLOOKUP(Tool_Italy!BR$4,Monetization_Factors!$A:$A,Monetization_Factors!$D:$D),"")</f>
        <v/>
      </c>
      <c r="BS146">
        <f>IFERROR((W146+BC146+AM146)*_xlfn.XLOOKUP(Tool_Italy!BS$4,Monetization_Factors!$A:$A,Monetization_Factors!$D:$D),"")</f>
        <v>4.6442334998558574E-3</v>
      </c>
      <c r="BT146">
        <f>IFERROR((X146+BD146+AN146)*_xlfn.XLOOKUP(Tool_Italy!BT$4,Monetization_Factors!$A:$A,Monetization_Factors!$D:$D),"")</f>
        <v>7.0419568472401481E-2</v>
      </c>
      <c r="BU146">
        <f>IFERROR((Y146+BE146+AO146)*_xlfn.XLOOKUP(Tool_Italy!BU$4,Monetization_Factors!$A:$A,Monetization_Factors!$D:$D),"")</f>
        <v>5.7545191349093238E-3</v>
      </c>
      <c r="BV146">
        <f>IFERROR((Z146+BF146+AP146)*_xlfn.XLOOKUP(Tool_Italy!BV$4,Monetization_Factors!$A:$A,Monetization_Factors!$D:$D),"")</f>
        <v>6.892677100422441E-2</v>
      </c>
      <c r="BW146">
        <f>IFERROR((AA146+BG146+AQ146)*_xlfn.XLOOKUP(Tool_Italy!BW$4,Monetization_Factors!$A:$A,Monetization_Factors!$D:$D),"")</f>
        <v>3.4288303750213595E-5</v>
      </c>
      <c r="BX146" s="38" cm="1">
        <f t="array" ref="BX146">IFERROR(_xlfn.IFS(I146&lt;&gt;0,I146*E146,I146="",J146*E146),"")</f>
        <v>10.031816416217307</v>
      </c>
      <c r="BY146" s="38">
        <f t="shared" si="104"/>
        <v>1.779381189110498</v>
      </c>
      <c r="BZ146" s="38">
        <f t="shared" si="106"/>
        <v>11.811197605327806</v>
      </c>
      <c r="CA146" s="38">
        <f t="shared" si="105"/>
        <v>3.4218869021355731E-3</v>
      </c>
      <c r="CB146">
        <f t="shared" si="102"/>
        <v>7.2342225599999983</v>
      </c>
      <c r="CC146">
        <f t="shared" si="72"/>
        <v>9.042742721099999E-8</v>
      </c>
      <c r="CD146">
        <f t="shared" si="73"/>
        <v>0.79673170826999995</v>
      </c>
      <c r="CE146">
        <f t="shared" si="74"/>
        <v>1.4010006833999998E-2</v>
      </c>
      <c r="CF146">
        <f t="shared" si="75"/>
        <v>6.0630868253999999E-7</v>
      </c>
      <c r="CG146">
        <f t="shared" si="76"/>
        <v>8.2479354212999994E-8</v>
      </c>
      <c r="CH146">
        <f t="shared" si="77"/>
        <v>3.6607959854999999E-9</v>
      </c>
      <c r="CI146">
        <f t="shared" si="78"/>
        <v>8.5535699771999998E-2</v>
      </c>
      <c r="CJ146">
        <f t="shared" si="79"/>
        <v>7.9838080346999985E-4</v>
      </c>
      <c r="CK146">
        <f t="shared" si="80"/>
        <v>2.3872886843399999E-2</v>
      </c>
      <c r="CL146">
        <f t="shared" si="81"/>
        <v>0.36534055959</v>
      </c>
      <c r="CM146">
        <f t="shared" si="82"/>
        <v>95.437176632999851</v>
      </c>
      <c r="CN146">
        <f t="shared" si="83"/>
        <v>316.24705835999998</v>
      </c>
      <c r="CO146">
        <f t="shared" si="84"/>
        <v>0.90552086891999994</v>
      </c>
      <c r="CP146">
        <f t="shared" si="85"/>
        <v>41.741412374999996</v>
      </c>
      <c r="CQ146">
        <f t="shared" si="86"/>
        <v>1.6412799618000002E-5</v>
      </c>
      <c r="CR146">
        <f t="shared" si="103"/>
        <v>1.3911966461538458E-2</v>
      </c>
      <c r="CS146">
        <f t="shared" si="87"/>
        <v>1.7389889848269229E-10</v>
      </c>
      <c r="CT146">
        <f t="shared" si="88"/>
        <v>1.5321763620576923E-3</v>
      </c>
      <c r="CU146">
        <f t="shared" si="89"/>
        <v>2.6942320834615379E-5</v>
      </c>
      <c r="CV146">
        <f t="shared" si="90"/>
        <v>1.1659782356538462E-9</v>
      </c>
      <c r="CW146">
        <f t="shared" si="91"/>
        <v>1.5861414271730769E-10</v>
      </c>
      <c r="CX146">
        <f t="shared" si="92"/>
        <v>7.0399922798076919E-12</v>
      </c>
      <c r="CY146">
        <f t="shared" si="93"/>
        <v>1.6449173033076923E-4</v>
      </c>
      <c r="CZ146">
        <f t="shared" si="94"/>
        <v>1.535347698980769E-6</v>
      </c>
      <c r="DA146">
        <f t="shared" si="95"/>
        <v>4.5909397775769229E-5</v>
      </c>
      <c r="DB146">
        <f t="shared" si="96"/>
        <v>7.0257799921153851E-4</v>
      </c>
      <c r="DC146">
        <f t="shared" si="97"/>
        <v>0.18353303198653817</v>
      </c>
      <c r="DD146">
        <f t="shared" si="98"/>
        <v>0.60816741992307688</v>
      </c>
      <c r="DE146">
        <f t="shared" si="99"/>
        <v>1.7413862863846152E-3</v>
      </c>
      <c r="DF146">
        <f t="shared" si="100"/>
        <v>8.0271946874999986E-2</v>
      </c>
      <c r="DG146">
        <f t="shared" si="101"/>
        <v>3.1563076188461542E-8</v>
      </c>
      <c r="DH146" s="5">
        <f>IFERROR(((((L146+AB146)*(1/$H146))+AR146)/$F$2)/($B$2*('CAR.CAP_per person'!B$2)/(_xlfn.XLOOKUP($E$2,EU_countries_GDP!$A$2:$A$29,EU_countries_GDP!$E$2:$E$29))),"")</f>
        <v>0.48266886110294005</v>
      </c>
      <c r="DI146" s="5">
        <f>IFERROR(((((M146+AC146)*(1/$H146))+AS146)/$F$2)/($B$2*('CAR.CAP_per person'!C$2)/(_xlfn.XLOOKUP($E$2,EU_countries_GDP!$A$2:$A$29,EU_countries_GDP!$E$2:$E$29))),"")</f>
        <v>7.6487587968920718E-5</v>
      </c>
      <c r="DJ146" s="5">
        <f>IFERROR(((((N146+AD146)*(1/$H146))+AT146)/$F$2)/($B$2*('CAR.CAP_per person'!D$2)/(_xlfn.XLOOKUP($E$2,EU_countries_GDP!$A$2:$A$29,EU_countries_GDP!$E$2:$E$29))),"")</f>
        <v>6.9258016846324697E-4</v>
      </c>
      <c r="DK146" s="5">
        <f>IFERROR(((((O146+AE146)*(1/$H146))+AU146)/$F$2)/($B$2*('CAR.CAP_per person'!E$2)/(_xlfn.XLOOKUP($E$2,EU_countries_GDP!$A$2:$A$29,EU_countries_GDP!$E$2:$E$29))),"")</f>
        <v>1.5634625983835165E-2</v>
      </c>
      <c r="DL146" s="5">
        <f>IFERROR(((((P146+AF146)*(1/$H146))+AV146)/$F$2)/($B$2*('CAR.CAP_per person'!F$2)/(_xlfn.XLOOKUP($E$2,EU_countries_GDP!$A$2:$A$29,EU_countries_GDP!$E$2:$E$29))),"")</f>
        <v>0.52650828433410968</v>
      </c>
      <c r="DM146" s="5">
        <f>IFERROR(((((Q146+AG146)*(1/$H146))+AW146)/$F$2)/($B$2*('CAR.CAP_per person'!G$2)/(_xlfn.XLOOKUP($E$2,EU_countries_GDP!$A$2:$A$29,EU_countries_GDP!$E$2:$E$29))),"")</f>
        <v>3.9147031757846514E-2</v>
      </c>
      <c r="DN146" s="5">
        <f>IFERROR(((((R146+AH146)*(1/$H146))+AX146)/$F$2)/($B$2*('CAR.CAP_per person'!H$2)/(_xlfn.XLOOKUP($E$2,EU_countries_GDP!$A$2:$A$29,EU_countries_GDP!$E$2:$E$29))),"")</f>
        <v>3.7471048112987378E-4</v>
      </c>
      <c r="DO146" s="5">
        <f>IFERROR(((((S146+AI146)*(1/$H146))+AY146)/$F$2)/($B$2*('CAR.CAP_per person'!I$2)/(_xlfn.XLOOKUP($E$2,EU_countries_GDP!$A$2:$A$29,EU_countries_GDP!$E$2:$E$29))),"")</f>
        <v>3.7967221869322054E-2</v>
      </c>
      <c r="DP146" s="5">
        <f>IFERROR(((((T146+AJ146)*(1/$H146))+AZ146)/$F$2)/($B$2*('CAR.CAP_per person'!J$2)/(_xlfn.XLOOKUP($E$2,EU_countries_GDP!$A$2:$A$29,EU_countries_GDP!$E$2:$E$29))),"")</f>
        <v>6.2715760771480694E-2</v>
      </c>
      <c r="DQ146" s="5">
        <f>IFERROR(((((U146+AK146)*(1/$H146))+BA146)/$F$2)/($B$2*('CAR.CAP_per person'!K$2)/(_xlfn.XLOOKUP($E$2,EU_countries_GDP!$A$2:$A$29,EU_countries_GDP!$E$2:$E$29))),"")</f>
        <v>5.4342254111483114E-2</v>
      </c>
      <c r="DR146" s="5">
        <f>IFERROR(((((V146+AL146)*(1/$H146))+BB146)/$F$2)/($B$2*('CAR.CAP_per person'!L$2)/(_xlfn.XLOOKUP($E$2,EU_countries_GDP!$A$2:$A$29,EU_countries_GDP!$E$2:$E$29))),"")</f>
        <v>2.6483054448203765E-2</v>
      </c>
      <c r="DS146" s="5">
        <f>IFERROR(((((W146+AM146)*(1/$H146))+BC146)/$F$2)/($B$2*('CAR.CAP_per person'!M$2)/(_xlfn.XLOOKUP($E$2,EU_countries_GDP!$A$2:$A$29,EU_countries_GDP!$E$2:$E$29))),"")</f>
        <v>0.29968893597517404</v>
      </c>
      <c r="DT146" s="5">
        <f>IFERROR(((((X146+AN146)*(1/$H146))+BD146)/$F$2)/($B$2*('CAR.CAP_per person'!N$2)/(_xlfn.XLOOKUP($E$2,EU_countries_GDP!$A$2:$A$29,EU_countries_GDP!$E$2:$E$29))),"")</f>
        <v>11.376646074053374</v>
      </c>
      <c r="DU146" s="5">
        <f>IFERROR(((((Y146+AO146)*(1/$H146))+BE146)/$F$2)/($B$2*('CAR.CAP_per person'!O$2)/(_xlfn.XLOOKUP($E$2,EU_countries_GDP!$A$2:$A$29,EU_countries_GDP!$E$2:$E$29))),"")</f>
        <v>2.2505106803576958E-3</v>
      </c>
      <c r="DV146" s="5">
        <f>IFERROR(((((Z146+AP146)*(1/$H146))+BF146)/$F$2)/($B$2*('CAR.CAP_per person'!P$2)/(_xlfn.XLOOKUP($E$2,EU_countries_GDP!$A$2:$A$29,EU_countries_GDP!$E$2:$E$29))),"")</f>
        <v>8.4601057487229847E-2</v>
      </c>
      <c r="DW146" s="5">
        <f>IFERROR(((((AA146+AQ146)*(1/$H146))+BG146)/$F$2)/($B$2*('CAR.CAP_per person'!Q$2)/(_xlfn.XLOOKUP($E$2,EU_countries_GDP!$A$2:$A$29,EU_countries_GDP!$E$2:$E$29))),"")</f>
        <v>3.3963991657356286E-2</v>
      </c>
    </row>
    <row r="147" spans="1:127">
      <c r="A147" t="s">
        <v>241</v>
      </c>
      <c r="B147" t="str">
        <f>_xlfn.XLOOKUP(D147,Table5[Ingredient],Table5[Category],"",FALSE)</f>
        <v>Meat (excluding beef)</v>
      </c>
      <c r="C147" s="33" t="s">
        <v>257</v>
      </c>
      <c r="D147" s="33" t="s">
        <v>224</v>
      </c>
      <c r="E147" s="33">
        <v>4.4999999999999998E-2</v>
      </c>
      <c r="F147" s="33" t="s">
        <v>219</v>
      </c>
      <c r="G147" s="33" t="s">
        <v>180</v>
      </c>
      <c r="H147" s="91">
        <f>Dataset_IT!M52</f>
        <v>7.2101306610568858E-3</v>
      </c>
      <c r="I147" s="33"/>
      <c r="J147" s="37">
        <f>IFERROR(INDEX('AveragePrices&amp;Codes'!G:AG, MATCH($D147, 'AveragePrices&amp;Codes'!$A:$A, 0), MATCH(Tool_Italy!$E$2, 'AveragePrices&amp;Codes'!$G$1:$AG$1, 0)),"")</f>
        <v>3.1679187692307695</v>
      </c>
      <c r="K147" s="37">
        <f>IFERROR(E147/(_xlfn.XLOOKUP(A147,Dataset_IT!$Q$2:$Q$9,Dataset_IT!$R$2:$R$9)),"")</f>
        <v>6.9230769230769226E-4</v>
      </c>
      <c r="L147">
        <f>IFERROR(IF($F147="Raw",_xlfn.XLOOKUP(_xlfn.XLOOKUP(Tool_Italy!$D147,'AveragePrices&amp;Codes'!$A:$A,'AveragePrices&amp;Codes'!$B:$B),AGRIBALYSE_Raw!$B:$B,AGRIBALYSE_Raw!O:O)*$E147,_xlfn.XLOOKUP(_xlfn.XLOOKUP(Tool_Italy!$D147,'AveragePrices&amp;Codes'!$A:$A,'AveragePrices&amp;Codes'!$B:$B),AGRIBALYSE_Cooked!$C:$C,AGRIBALYSE_Cooked!P:P)*$E147),"")</f>
        <v>0.37185541714285719</v>
      </c>
      <c r="M147">
        <f>IFERROR(IF($F147="Raw",_xlfn.XLOOKUP(_xlfn.XLOOKUP(Tool_Italy!$D147,'AveragePrices&amp;Codes'!$A:$A,'AveragePrices&amp;Codes'!$B:$B),AGRIBALYSE_Raw!$B:$B,AGRIBALYSE_Raw!P:P)*$E147,_xlfn.XLOOKUP(_xlfn.XLOOKUP(Tool_Italy!$D147,'AveragePrices&amp;Codes'!$A:$A,'AveragePrices&amp;Codes'!$B:$B),AGRIBALYSE_Cooked!$C:$C,AGRIBALYSE_Cooked!Q:Q)*$E147),"")</f>
        <v>7.4901619285714287E-9</v>
      </c>
      <c r="N147">
        <f>IFERROR(IF($F147="Raw",_xlfn.XLOOKUP(_xlfn.XLOOKUP(Tool_Italy!$D147,'AveragePrices&amp;Codes'!$A:$A,'AveragePrices&amp;Codes'!$B:$B),AGRIBALYSE_Raw!$B:$B,AGRIBALYSE_Raw!Q:Q)*$E147,_xlfn.XLOOKUP(_xlfn.XLOOKUP(Tool_Italy!$D147,'AveragePrices&amp;Codes'!$A:$A,'AveragePrices&amp;Codes'!$B:$B),AGRIBALYSE_Cooked!$C:$C,AGRIBALYSE_Cooked!R:R)*$E147),"")</f>
        <v>3.6683089071428573E-2</v>
      </c>
      <c r="O147">
        <f>IFERROR(IF($F147="Raw",_xlfn.XLOOKUP(_xlfn.XLOOKUP(Tool_Italy!$D147,'AveragePrices&amp;Codes'!$A:$A,'AveragePrices&amp;Codes'!$B:$B),AGRIBALYSE_Raw!$B:$B,AGRIBALYSE_Raw!R:R)*$E147,_xlfn.XLOOKUP(_xlfn.XLOOKUP(Tool_Italy!$D147,'AveragePrices&amp;Codes'!$A:$A,'AveragePrices&amp;Codes'!$B:$B),AGRIBALYSE_Cooked!$C:$C,AGRIBALYSE_Cooked!S:S)*$E147),"")</f>
        <v>1.4021158500000001E-3</v>
      </c>
      <c r="P147">
        <f>IFERROR(IF($F147="Raw",_xlfn.XLOOKUP(_xlfn.XLOOKUP(Tool_Italy!$D147,'AveragePrices&amp;Codes'!$A:$A,'AveragePrices&amp;Codes'!$B:$B),AGRIBALYSE_Raw!$B:$B,AGRIBALYSE_Raw!S:S)*$E147,_xlfn.XLOOKUP(_xlfn.XLOOKUP(Tool_Italy!$D147,'AveragePrices&amp;Codes'!$A:$A,'AveragePrices&amp;Codes'!$B:$B),AGRIBALYSE_Cooked!$C:$C,AGRIBALYSE_Cooked!T:T)*$E147),"")</f>
        <v>7.0535519999999996E-8</v>
      </c>
      <c r="Q147">
        <f>IFERROR(IF($F147="Raw",_xlfn.XLOOKUP(_xlfn.XLOOKUP(Tool_Italy!$D147,'AveragePrices&amp;Codes'!$A:$A,'AveragePrices&amp;Codes'!$B:$B),AGRIBALYSE_Raw!$B:$B,AGRIBALYSE_Raw!T:T)*$E147,_xlfn.XLOOKUP(_xlfn.XLOOKUP(Tool_Italy!$D147,'AveragePrices&amp;Codes'!$A:$A,'AveragePrices&amp;Codes'!$B:$B),AGRIBALYSE_Cooked!$C:$C,AGRIBALYSE_Cooked!U:U)*$E147),"")</f>
        <v>5.7049908428571424E-9</v>
      </c>
      <c r="R147">
        <f>IFERROR(IF($F147="Raw",_xlfn.XLOOKUP(_xlfn.XLOOKUP(Tool_Italy!$D147,'AveragePrices&amp;Codes'!$A:$A,'AveragePrices&amp;Codes'!$B:$B),AGRIBALYSE_Raw!$B:$B,AGRIBALYSE_Raw!U:U)*$E147,_xlfn.XLOOKUP(_xlfn.XLOOKUP(Tool_Italy!$D147,'AveragePrices&amp;Codes'!$A:$A,'AveragePrices&amp;Codes'!$B:$B),AGRIBALYSE_Cooked!$C:$C,AGRIBALYSE_Cooked!V:V)*$E147),"")</f>
        <v>3.8884740428571427E-10</v>
      </c>
      <c r="S147">
        <f>IFERROR(IF($F147="Raw",_xlfn.XLOOKUP(_xlfn.XLOOKUP(Tool_Italy!$D147,'AveragePrices&amp;Codes'!$A:$A,'AveragePrices&amp;Codes'!$B:$B),AGRIBALYSE_Raw!$B:$B,AGRIBALYSE_Raw!V:V)*$E147,_xlfn.XLOOKUP(_xlfn.XLOOKUP(Tool_Italy!$D147,'AveragePrices&amp;Codes'!$A:$A,'AveragePrices&amp;Codes'!$B:$B),AGRIBALYSE_Cooked!$C:$C,AGRIBALYSE_Cooked!W:W)*$E147),"")</f>
        <v>9.5075280000000012E-3</v>
      </c>
      <c r="T147">
        <f>IFERROR(IF($F147="Raw",_xlfn.XLOOKUP(_xlfn.XLOOKUP(Tool_Italy!$D147,'AveragePrices&amp;Codes'!$A:$A,'AveragePrices&amp;Codes'!$B:$B),AGRIBALYSE_Raw!$B:$B,AGRIBALYSE_Raw!W:W)*$E147,_xlfn.XLOOKUP(_xlfn.XLOOKUP(Tool_Italy!$D147,'AveragePrices&amp;Codes'!$A:$A,'AveragePrices&amp;Codes'!$B:$B),AGRIBALYSE_Cooked!$C:$C,AGRIBALYSE_Cooked!X:X)*$E147),"")</f>
        <v>6.7202807142857133E-5</v>
      </c>
      <c r="U147">
        <f>IFERROR(IF($F147="Raw",_xlfn.XLOOKUP(_xlfn.XLOOKUP(Tool_Italy!$D147,'AveragePrices&amp;Codes'!$A:$A,'AveragePrices&amp;Codes'!$B:$B),AGRIBALYSE_Raw!$B:$B,AGRIBALYSE_Raw!X:X)*$E147,_xlfn.XLOOKUP(_xlfn.XLOOKUP(Tool_Italy!$D147,'AveragePrices&amp;Codes'!$A:$A,'AveragePrices&amp;Codes'!$B:$B),AGRIBALYSE_Cooked!$C:$C,AGRIBALYSE_Cooked!Y:Y)*$E147),"")</f>
        <v>2.119156907142857E-3</v>
      </c>
      <c r="V147">
        <f>IFERROR(IF($F147="Raw",_xlfn.XLOOKUP(_xlfn.XLOOKUP(Tool_Italy!$D147,'AveragePrices&amp;Codes'!$A:$A,'AveragePrices&amp;Codes'!$B:$B),AGRIBALYSE_Raw!$B:$B,AGRIBALYSE_Raw!Y:Y)*$E147,_xlfn.XLOOKUP(_xlfn.XLOOKUP(Tool_Italy!$D147,'AveragePrices&amp;Codes'!$A:$A,'AveragePrices&amp;Codes'!$B:$B),AGRIBALYSE_Cooked!$C:$C,AGRIBALYSE_Cooked!Z:Z)*$E147),"")</f>
        <v>4.1316721071428579E-2</v>
      </c>
      <c r="W147">
        <f>IFERROR(IF($F147="Raw",_xlfn.XLOOKUP(_xlfn.XLOOKUP(Tool_Italy!$D147,'AveragePrices&amp;Codes'!$A:$A,'AveragePrices&amp;Codes'!$B:$B),AGRIBALYSE_Raw!$B:$B,AGRIBALYSE_Raw!Z:Z)*$E147,_xlfn.XLOOKUP(_xlfn.XLOOKUP(Tool_Italy!$D147,'AveragePrices&amp;Codes'!$A:$A,'AveragePrices&amp;Codes'!$B:$B),AGRIBALYSE_Cooked!$C:$C,AGRIBALYSE_Cooked!AA:AA)*$E147),"")</f>
        <v>10.699676550000001</v>
      </c>
      <c r="X147">
        <f>IFERROR(IF($F147="Raw",_xlfn.XLOOKUP(_xlfn.XLOOKUP(Tool_Italy!$D147,'AveragePrices&amp;Codes'!$A:$A,'AveragePrices&amp;Codes'!$B:$B),AGRIBALYSE_Raw!$B:$B,AGRIBALYSE_Raw!AA:AA)*$E147,_xlfn.XLOOKUP(_xlfn.XLOOKUP(Tool_Italy!$D147,'AveragePrices&amp;Codes'!$A:$A,'AveragePrices&amp;Codes'!$B:$B),AGRIBALYSE_Cooked!$C:$C,AGRIBALYSE_Cooked!AB:AB)*$E147),"")</f>
        <v>21.581123785714286</v>
      </c>
      <c r="Y147">
        <f>IFERROR(IF($F147="Raw",_xlfn.XLOOKUP(_xlfn.XLOOKUP(Tool_Italy!$D147,'AveragePrices&amp;Codes'!$A:$A,'AveragePrices&amp;Codes'!$B:$B),AGRIBALYSE_Raw!$B:$B,AGRIBALYSE_Raw!AB:AB)*$E147,_xlfn.XLOOKUP(_xlfn.XLOOKUP(Tool_Italy!$D147,'AveragePrices&amp;Codes'!$A:$A,'AveragePrices&amp;Codes'!$B:$B),AGRIBALYSE_Cooked!$C:$C,AGRIBALYSE_Cooked!AC:AC)*$E147),"")</f>
        <v>0.1633841292857143</v>
      </c>
      <c r="Z147">
        <f>IFERROR(IF($F147="Raw",_xlfn.XLOOKUP(_xlfn.XLOOKUP(Tool_Italy!$D147,'AveragePrices&amp;Codes'!$A:$A,'AveragePrices&amp;Codes'!$B:$B),AGRIBALYSE_Raw!$B:$B,AGRIBALYSE_Raw!AC:AC)*$E147,_xlfn.XLOOKUP(_xlfn.XLOOKUP(Tool_Italy!$D147,'AveragePrices&amp;Codes'!$A:$A,'AveragePrices&amp;Codes'!$B:$B),AGRIBALYSE_Cooked!$C:$C,AGRIBALYSE_Cooked!AD:AD)*$E147),"")</f>
        <v>3.6005749071428572</v>
      </c>
      <c r="AA147">
        <f>IFERROR(IF($F147="Raw",_xlfn.XLOOKUP(_xlfn.XLOOKUP(Tool_Italy!$D147,'AveragePrices&amp;Codes'!$A:$A,'AveragePrices&amp;Codes'!$B:$B),AGRIBALYSE_Raw!$B:$B,AGRIBALYSE_Raw!AD:AD)*$E147,_xlfn.XLOOKUP(_xlfn.XLOOKUP(Tool_Italy!$D147,'AveragePrices&amp;Codes'!$A:$A,'AveragePrices&amp;Codes'!$B:$B),AGRIBALYSE_Cooked!$C:$C,AGRIBALYSE_Cooked!AE:AE)*$E147),"")</f>
        <v>1.5529382357142856E-6</v>
      </c>
      <c r="AB147" cm="1">
        <f t="array" ref="AB147">IFERROR(_xlfn.XLOOKUP(Tool_Italy!$F147&amp;$E$2,'Cooking methods'!$A:$A&amp;'Cooking methods'!$B:$B,'Cooking methods'!C:C)*$E147,"")</f>
        <v>5.4916380000000001E-3</v>
      </c>
      <c r="AC147" cm="1">
        <f t="array" ref="AC147">IFERROR(_xlfn.XLOOKUP(Tool_Italy!$F147&amp;$E$2,'Cooking methods'!$A:$A&amp;'Cooking methods'!$B:$B,'Cooking methods'!D:D)*$E147,"")</f>
        <v>1.1815193250000003E-10</v>
      </c>
      <c r="AD147" cm="1">
        <f t="array" ref="AD147">IFERROR(_xlfn.XLOOKUP(Tool_Italy!$F147&amp;$E$2,'Cooking methods'!$A:$A&amp;'Cooking methods'!$B:$B,'Cooking methods'!E:E)*$E147,"")</f>
        <v>6.8050800000000002E-4</v>
      </c>
      <c r="AE147" cm="1">
        <f t="array" ref="AE147">IFERROR(_xlfn.XLOOKUP(Tool_Italy!$F147&amp;$E$2,'Cooking methods'!$A:$A&amp;'Cooking methods'!$B:$B,'Cooking methods'!F:F)*$E147,"")</f>
        <v>1.52889291E-5</v>
      </c>
      <c r="AF147" cm="1">
        <f t="array" ref="AF147">IFERROR(_xlfn.XLOOKUP(Tool_Italy!$F147&amp;$E$2,'Cooking methods'!$A:$A&amp;'Cooking methods'!$B:$B,'Cooking methods'!G:G)*$E147,"")</f>
        <v>9.9065357999999996E-11</v>
      </c>
      <c r="AG147" cm="1">
        <f t="array" ref="AG147">IFERROR(_xlfn.XLOOKUP(Tool_Italy!$F147&amp;$E$2,'Cooking methods'!$A:$A&amp;'Cooking methods'!$B:$B,'Cooking methods'!H:H)*$E147,"")</f>
        <v>3.4662609E-11</v>
      </c>
      <c r="AH147" cm="1">
        <f t="array" ref="AH147">IFERROR(_xlfn.XLOOKUP(Tool_Italy!$F147&amp;$E$2,'Cooking methods'!$A:$A&amp;'Cooking methods'!$B:$B,'Cooking methods'!I:I)*$E147,"")</f>
        <v>1.4054562000000001E-11</v>
      </c>
      <c r="AI147" cm="1">
        <f t="array" ref="AI147">IFERROR(_xlfn.XLOOKUP(Tool_Italy!$F147&amp;$E$2,'Cooking methods'!$A:$A&amp;'Cooking methods'!$B:$B,'Cooking methods'!J:J)*$E147,"")</f>
        <v>1.9064929500000002E-5</v>
      </c>
      <c r="AJ147" cm="1">
        <f t="array" ref="AJ147">IFERROR(_xlfn.XLOOKUP(Tool_Italy!$F147&amp;$E$2,'Cooking methods'!$A:$A&amp;'Cooking methods'!$B:$B,'Cooking methods'!K:K)*$E147,"")</f>
        <v>1.05508539E-6</v>
      </c>
      <c r="AK147" cm="1">
        <f t="array" ref="AK147">IFERROR(_xlfn.XLOOKUP(Tool_Italy!$F147&amp;$E$2,'Cooking methods'!$A:$A&amp;'Cooking methods'!$B:$B,'Cooking methods'!L:L)*$E147,"")</f>
        <v>4.6569869999999999E-6</v>
      </c>
      <c r="AL147" cm="1">
        <f t="array" ref="AL147">IFERROR(_xlfn.XLOOKUP(Tool_Italy!$F147&amp;$E$2,'Cooking methods'!$A:$A&amp;'Cooking methods'!$B:$B,'Cooking methods'!M:M)*$E147,"")</f>
        <v>3.4667572499999995E-5</v>
      </c>
      <c r="AM147" cm="1">
        <f t="array" ref="AM147">IFERROR(_xlfn.XLOOKUP(Tool_Italy!$F147&amp;$E$2,'Cooking methods'!$A:$A&amp;'Cooking methods'!$B:$B,'Cooking methods'!N:N)*$E147,"")</f>
        <v>1.9293803999999998E-2</v>
      </c>
      <c r="AN147" cm="1">
        <f t="array" ref="AN147">IFERROR(_xlfn.XLOOKUP(Tool_Italy!$F147&amp;$E$2,'Cooking methods'!$A:$A&amp;'Cooking methods'!$B:$B,'Cooking methods'!O:O)*$E147,"")</f>
        <v>1.5828749999999999E-2</v>
      </c>
      <c r="AO147" cm="1">
        <f t="array" ref="AO147">IFERROR(_xlfn.XLOOKUP(Tool_Italy!$F147&amp;$E$2,'Cooking methods'!$A:$A&amp;'Cooking methods'!$B:$B,'Cooking methods'!P:P)*$E147,"")</f>
        <v>3.2229539999999997E-3</v>
      </c>
      <c r="AP147" cm="1">
        <f t="array" ref="AP147">IFERROR(_xlfn.XLOOKUP(Tool_Italy!$F147&amp;$E$2,'Cooking methods'!$A:$A&amp;'Cooking methods'!$B:$B,'Cooking methods'!Q:Q)*$E147,"")</f>
        <v>8.883837E-2</v>
      </c>
      <c r="AQ147" cm="1">
        <f t="array" ref="AQ147">IFERROR(_xlfn.XLOOKUP(Tool_Italy!$F147&amp;$E$2,'Cooking methods'!$A:$A&amp;'Cooking methods'!$B:$B,'Cooking methods'!R:R)*$E147,"")</f>
        <v>1.0748854800000003E-8</v>
      </c>
      <c r="AR147" cm="1">
        <f t="array" ref="AR147">IFERROR(_xlfn.XLOOKUP(Tool_Italy!$G147&amp;$E$2,'Waste management'!$A:$A&amp;'Waste management'!$B:$B,'Waste management'!C:C)*$E147,"")</f>
        <v>2.5879499999999999E-3</v>
      </c>
      <c r="AS147" cm="1">
        <f t="array" ref="AS147">IFERROR(_xlfn.XLOOKUP(Tool_Italy!$G147&amp;$E$2,'Waste management'!$A:$A&amp;'Waste management'!$B:$B,'Waste management'!D:D)*$E147,"")</f>
        <v>1.8595034999999999E-11</v>
      </c>
      <c r="AT147" cm="1">
        <f t="array" ref="AT147">IFERROR(_xlfn.XLOOKUP(Tool_Italy!$G147&amp;$E$2,'Waste management'!$A:$A&amp;'Waste management'!$B:$B,'Waste management'!E:E)*$E147,"")</f>
        <v>3.96E-5</v>
      </c>
      <c r="AU147" cm="1">
        <f t="array" ref="AU147">IFERROR(_xlfn.XLOOKUP(Tool_Italy!$G147&amp;$E$2,'Waste management'!$A:$A&amp;'Waste management'!$B:$B,'Waste management'!F:F)*$E147,"")</f>
        <v>5.849999999999999E-6</v>
      </c>
      <c r="AV147" cm="1">
        <f t="array" ref="AV147">IFERROR(_xlfn.XLOOKUP(Tool_Italy!$G147&amp;$E$2,'Waste management'!$A:$A&amp;'Waste management'!$B:$B,'Waste management'!G:G)*$E147,"")</f>
        <v>5.2292699999999995E-10</v>
      </c>
      <c r="AW147" cm="1">
        <f t="array" ref="AW147">IFERROR(_xlfn.XLOOKUP(Tool_Italy!$G147&amp;$E$2,'Waste management'!$A:$A&amp;'Waste management'!$B:$B,'Waste management'!H:H)*$E147,"")</f>
        <v>1.7086995E-11</v>
      </c>
      <c r="AX147" cm="1">
        <f t="array" ref="AX147">IFERROR(_xlfn.XLOOKUP(Tool_Italy!$G147&amp;$E$2,'Waste management'!$A:$A&amp;'Waste management'!$B:$B,'Waste management'!I:I)*$E147,"")</f>
        <v>1.2209895E-11</v>
      </c>
      <c r="AY147" cm="1">
        <f t="array" ref="AY147">IFERROR(_xlfn.XLOOKUP(Tool_Italy!$G147&amp;$E$2,'Waste management'!$A:$A&amp;'Waste management'!$B:$B,'Waste management'!J:J)*$E147,"")</f>
        <v>9.9450000000000005E-5</v>
      </c>
      <c r="AZ147" cm="1">
        <f t="array" ref="AZ147">IFERROR(_xlfn.XLOOKUP(Tool_Italy!$G147&amp;$E$2,'Waste management'!$A:$A&amp;'Waste management'!$B:$B,'Waste management'!K:K)*$E147,"")</f>
        <v>1.5982334999999999E-7</v>
      </c>
      <c r="BA147" cm="1">
        <f t="array" ref="BA147">IFERROR(_xlfn.XLOOKUP(Tool_Italy!$G147&amp;$E$2,'Waste management'!$A:$A&amp;'Waste management'!$B:$B,'Waste management'!L:L)*$E147,"")</f>
        <v>4.381389E-6</v>
      </c>
      <c r="BB147" cm="1">
        <f t="array" ref="BB147">IFERROR(_xlfn.XLOOKUP(Tool_Italy!$G147&amp;$E$2,'Waste management'!$A:$A&amp;'Waste management'!$B:$B,'Waste management'!M:M)*$E147,"")</f>
        <v>4.3874999999999996E-4</v>
      </c>
      <c r="BC147" cm="1">
        <f t="array" ref="BC147">IFERROR(_xlfn.XLOOKUP(Tool_Italy!$G147&amp;$E$2,'Waste management'!$A:$A&amp;'Waste management'!$B:$B,'Waste management'!N:N)*$E147,"")</f>
        <v>0.37687860000000001</v>
      </c>
      <c r="BD147" cm="1">
        <f t="array" ref="BD147">IFERROR(_xlfn.XLOOKUP(Tool_Italy!$G147&amp;$E$2,'Waste management'!$A:$A&amp;'Waste management'!$B:$B,'Waste management'!O:O)*$E147,"")</f>
        <v>2.4506099999999996E-2</v>
      </c>
      <c r="BE147" cm="1">
        <f t="array" ref="BE147">IFERROR(_xlfn.XLOOKUP(Tool_Italy!$G147&amp;$E$2,'Waste management'!$A:$A&amp;'Waste management'!$B:$B,'Waste management'!P:P)*$E147,"")</f>
        <v>5.1480000000000004E-4</v>
      </c>
      <c r="BF147" cm="1">
        <f t="array" ref="BF147">IFERROR(_xlfn.XLOOKUP(Tool_Italy!$G147&amp;$E$2,'Waste management'!$A:$A&amp;'Waste management'!$B:$B,'Waste management'!Q:Q)*$E147,"")</f>
        <v>1.6205399999999998E-2</v>
      </c>
      <c r="BG147" cm="1">
        <f t="array" ref="BG147">IFERROR(_xlfn.XLOOKUP(Tool_Italy!$G147&amp;$E$2,'Waste management'!$A:$A&amp;'Waste management'!$B:$B,'Waste management'!R:R)*$E147,"")</f>
        <v>5.0321249999999993E-9</v>
      </c>
      <c r="BH147">
        <f>IFERROR((L147+AR147+AB147)*_xlfn.XLOOKUP(Tool_Italy!BH$4,Monetization_Factors!$A:$A,Monetization_Factors!$D:$D),"")</f>
        <v>4.9429874840920436E-2</v>
      </c>
      <c r="BI147">
        <f>IFERROR((M147+AS147+AC147)*_xlfn.XLOOKUP(Tool_Italy!BI$4,Monetization_Factors!$A:$A,Monetization_Factors!$D:$D),"")</f>
        <v>3.0531307242054429E-7</v>
      </c>
      <c r="BJ147">
        <f>IFERROR((N147+AT147+AD147)*_xlfn.XLOOKUP(Tool_Italy!BJ$4,Monetization_Factors!$A:$A,Monetization_Factors!$D:$D),"")</f>
        <v>5.7084134237920209E-5</v>
      </c>
      <c r="BK147">
        <f>IFERROR((O147+AU147+AE147)*_xlfn.XLOOKUP(Tool_Italy!BK$4,Monetization_Factors!$A:$A,Monetization_Factors!$D:$D),"")</f>
        <v>2.1543431675280626E-3</v>
      </c>
      <c r="BL147">
        <f>IFERROR((P147+AV147+AF147)*_xlfn.XLOOKUP(Tool_Italy!BL$4,Monetization_Factors!$A:$A,Monetization_Factors!$D:$D),"")</f>
        <v>7.1034693485642869E-2</v>
      </c>
      <c r="BM147">
        <f>IFERROR((Q147+AW147+AG147)*_xlfn.XLOOKUP(Tool_Italy!BM$4,Monetization_Factors!$A:$A,Monetization_Factors!$D:$D),"")</f>
        <v>1.1954505042880233E-3</v>
      </c>
      <c r="BN147">
        <f>IFERROR((R147+AX147+AH147)*_xlfn.XLOOKUP(Tool_Italy!BN$4,Monetization_Factors!$A:$A,Monetization_Factors!$D:$D),"")</f>
        <v>4.7722975837642142E-4</v>
      </c>
      <c r="BO147">
        <f>IFERROR((S147+AY147+AI147)*_xlfn.XLOOKUP(Tool_Italy!BO$4,Monetization_Factors!$A:$A,Monetization_Factors!$D:$D),"")</f>
        <v>4.2146615102238482E-3</v>
      </c>
      <c r="BP147">
        <f>IFERROR((T147+AZ147+AJ147)*_xlfn.XLOOKUP(Tool_Italy!BP$4,Monetization_Factors!$A:$A,Monetization_Factors!$D:$D),"")</f>
        <v>1.6689758217920464E-4</v>
      </c>
      <c r="BQ147">
        <f>IFERROR((U147+BA147+AK147)*_xlfn.XLOOKUP(Tool_Italy!BQ$4,Monetization_Factors!$A:$A,Monetization_Factors!$D:$D),"")</f>
        <v>8.7057479959220599E-3</v>
      </c>
      <c r="BR147" t="str">
        <f>IFERROR((V147+BB147+AL147)*_xlfn.XLOOKUP(Tool_Italy!BR$4,Monetization_Factors!$A:$A,Monetization_Factors!$D:$D),"")</f>
        <v/>
      </c>
      <c r="BS147">
        <f>IFERROR((W147+BC147+AM147)*_xlfn.XLOOKUP(Tool_Italy!BS$4,Monetization_Factors!$A:$A,Monetization_Factors!$D:$D),"")</f>
        <v>5.3995429495646847E-4</v>
      </c>
      <c r="BT147">
        <f>IFERROR((X147+BD147+AN147)*_xlfn.XLOOKUP(Tool_Italy!BT$4,Monetization_Factors!$A:$A,Monetization_Factors!$D:$D),"")</f>
        <v>4.8145073499392234E-3</v>
      </c>
      <c r="BU147">
        <f>IFERROR((Y147+BE147+AO147)*_xlfn.XLOOKUP(Tool_Italy!BU$4,Monetization_Factors!$A:$A,Monetization_Factors!$D:$D),"")</f>
        <v>1.0620473897821228E-3</v>
      </c>
      <c r="BV147">
        <f>IFERROR((Z147+BF147+AP147)*_xlfn.XLOOKUP(Tool_Italy!BV$4,Monetization_Factors!$A:$A,Monetization_Factors!$D:$D),"")</f>
        <v>6.1190150370038299E-3</v>
      </c>
      <c r="BW147">
        <f>IFERROR((AA147+BG147+AQ147)*_xlfn.XLOOKUP(Tool_Italy!BW$4,Monetization_Factors!$A:$A,Monetization_Factors!$D:$D),"")</f>
        <v>3.2772422872548958E-6</v>
      </c>
      <c r="BX147" s="38" cm="1">
        <f t="array" ref="BX147">IFERROR(_xlfn.IFS(I147&lt;&gt;0,I147*E147,I147="",J147*E147),"")</f>
        <v>0.14255634461538463</v>
      </c>
      <c r="BY147" s="38">
        <f t="shared" si="104"/>
        <v>0.14126934161043808</v>
      </c>
      <c r="BZ147" s="38">
        <f t="shared" si="106"/>
        <v>0.28382568622582272</v>
      </c>
      <c r="CA147" s="38">
        <f t="shared" si="105"/>
        <v>2.7167181078930399E-4</v>
      </c>
      <c r="CB147">
        <f t="shared" si="102"/>
        <v>0.37993500514285722</v>
      </c>
      <c r="CC147">
        <f t="shared" si="72"/>
        <v>7.6269088960714283E-9</v>
      </c>
      <c r="CD147">
        <f t="shared" si="73"/>
        <v>3.7403197071428577E-2</v>
      </c>
      <c r="CE147">
        <f t="shared" si="74"/>
        <v>1.4232547791000001E-3</v>
      </c>
      <c r="CF147">
        <f t="shared" si="75"/>
        <v>7.1157512357999995E-8</v>
      </c>
      <c r="CG147">
        <f t="shared" si="76"/>
        <v>5.756740446857142E-9</v>
      </c>
      <c r="CH147">
        <f t="shared" si="77"/>
        <v>4.1511186128571427E-10</v>
      </c>
      <c r="CI147">
        <f t="shared" si="78"/>
        <v>9.6260429295000009E-3</v>
      </c>
      <c r="CJ147">
        <f t="shared" si="79"/>
        <v>6.8417715882857137E-5</v>
      </c>
      <c r="CK147">
        <f t="shared" si="80"/>
        <v>2.1281952831428571E-3</v>
      </c>
      <c r="CL147">
        <f t="shared" si="81"/>
        <v>4.1790138643928582E-2</v>
      </c>
      <c r="CM147">
        <f t="shared" si="82"/>
        <v>11.095848954000001</v>
      </c>
      <c r="CN147">
        <f t="shared" si="83"/>
        <v>21.621458635714287</v>
      </c>
      <c r="CO147">
        <f t="shared" si="84"/>
        <v>0.16712188328571431</v>
      </c>
      <c r="CP147">
        <f t="shared" si="85"/>
        <v>3.7056186771428572</v>
      </c>
      <c r="CQ147">
        <f t="shared" si="86"/>
        <v>1.5687192155142856E-6</v>
      </c>
      <c r="CR147">
        <f t="shared" si="103"/>
        <v>7.3064424065934078E-4</v>
      </c>
      <c r="CS147">
        <f t="shared" si="87"/>
        <v>1.4667132492445054E-11</v>
      </c>
      <c r="CT147">
        <f t="shared" si="88"/>
        <v>7.1929225137362646E-5</v>
      </c>
      <c r="CU147">
        <f t="shared" si="89"/>
        <v>2.7370284213461539E-6</v>
      </c>
      <c r="CV147">
        <f t="shared" si="90"/>
        <v>1.3684136991923077E-10</v>
      </c>
      <c r="CW147">
        <f t="shared" si="91"/>
        <v>1.1070654705494504E-11</v>
      </c>
      <c r="CX147">
        <f t="shared" si="92"/>
        <v>7.9829204093406595E-13</v>
      </c>
      <c r="CY147">
        <f t="shared" si="93"/>
        <v>1.8511621018269232E-5</v>
      </c>
      <c r="CZ147">
        <f t="shared" si="94"/>
        <v>1.3157253054395603E-7</v>
      </c>
      <c r="DA147">
        <f t="shared" si="95"/>
        <v>4.0926832368131868E-6</v>
      </c>
      <c r="DB147">
        <f t="shared" si="96"/>
        <v>8.0365651238324193E-5</v>
      </c>
      <c r="DC147">
        <f t="shared" si="97"/>
        <v>2.1338171065384617E-2</v>
      </c>
      <c r="DD147">
        <f t="shared" si="98"/>
        <v>4.15797281456044E-2</v>
      </c>
      <c r="DE147">
        <f t="shared" si="99"/>
        <v>3.2138823708791216E-4</v>
      </c>
      <c r="DF147">
        <f t="shared" si="100"/>
        <v>7.1261897637362641E-3</v>
      </c>
      <c r="DG147">
        <f t="shared" si="101"/>
        <v>3.0167677221428572E-9</v>
      </c>
      <c r="DH147" s="5">
        <f>IFERROR(((((L147+AB147)*(1/$H147))+AR147)/$F$2)/($B$2*('CAR.CAP_per person'!B$2)/(_xlfn.XLOOKUP($E$2,EU_countries_GDP!$A$2:$A$29,EU_countries_GDP!$E$2:$E$29))),"")</f>
        <v>0.83049997360577743</v>
      </c>
      <c r="DI147" s="5">
        <f>IFERROR(((((M147+AC147)*(1/$H147))+AS147)/$F$2)/($B$2*('CAR.CAP_per person'!C$2)/(_xlfn.XLOOKUP($E$2,EU_countries_GDP!$A$2:$A$29,EU_countries_GDP!$E$2:$E$29))),"")</f>
        <v>2.114535028090204E-4</v>
      </c>
      <c r="DJ147" s="5">
        <f>IFERROR(((((N147+AD147)*(1/$H147))+AT147)/$F$2)/($B$2*('CAR.CAP_per person'!D$2)/(_xlfn.XLOOKUP($E$2,EU_countries_GDP!$A$2:$A$29,EU_countries_GDP!$E$2:$E$29))),"")</f>
        <v>1.0629441372711776E-3</v>
      </c>
      <c r="DK147" s="5">
        <f>IFERROR(((((O147+AE147)*(1/$H147))+AU147)/$F$2)/($B$2*('CAR.CAP_per person'!E$2)/(_xlfn.XLOOKUP($E$2,EU_countries_GDP!$A$2:$A$29,EU_countries_GDP!$E$2:$E$29))),"")</f>
        <v>5.2256811073548161E-2</v>
      </c>
      <c r="DL147" s="5">
        <f>IFERROR(((((P147+AF147)*(1/$H147))+AV147)/$F$2)/($B$2*('CAR.CAP_per person'!F$2)/(_xlfn.XLOOKUP($E$2,EU_countries_GDP!$A$2:$A$29,EU_countries_GDP!$E$2:$E$29))),"")</f>
        <v>2.04990338772487</v>
      </c>
      <c r="DM147" s="5">
        <f>IFERROR(((((Q147+AG147)*(1/$H147))+AW147)/$F$2)/($B$2*('CAR.CAP_per person'!G$2)/(_xlfn.XLOOKUP($E$2,EU_countries_GDP!$A$2:$A$29,EU_countries_GDP!$E$2:$E$29))),"")</f>
        <v>8.9514544591223724E-2</v>
      </c>
      <c r="DN147" s="5">
        <f>IFERROR(((((R147+AH147)*(1/$H147))+AX147)/$F$2)/($B$2*('CAR.CAP_per person'!H$2)/(_xlfn.XLOOKUP($E$2,EU_countries_GDP!$A$2:$A$29,EU_countries_GDP!$E$2:$E$29))),"")</f>
        <v>1.473170423102059E-3</v>
      </c>
      <c r="DO147" s="5">
        <f>IFERROR(((((S147+AI147)*(1/$H147))+AY147)/$F$2)/($B$2*('CAR.CAP_per person'!I$2)/(_xlfn.XLOOKUP($E$2,EU_countries_GDP!$A$2:$A$29,EU_countries_GDP!$E$2:$E$29))),"")</f>
        <v>0.1424346677162564</v>
      </c>
      <c r="DP147" s="5">
        <f>IFERROR(((((T147+AJ147)*(1/$H147))+AZ147)/$F$2)/($B$2*('CAR.CAP_per person'!J$2)/(_xlfn.XLOOKUP($E$2,EU_countries_GDP!$A$2:$A$29,EU_countries_GDP!$E$2:$E$29))),"")</f>
        <v>0.1761547403179842</v>
      </c>
      <c r="DQ147" s="5">
        <f>IFERROR(((((U147+AK147)*(1/$H147))+BA147)/$F$2)/($B$2*('CAR.CAP_per person'!K$2)/(_xlfn.XLOOKUP($E$2,EU_countries_GDP!$A$2:$A$29,EU_countries_GDP!$E$2:$E$29))),"")</f>
        <v>0.1587589920975489</v>
      </c>
      <c r="DR147" s="5">
        <f>IFERROR(((((V147+AL147)*(1/$H147))+BB147)/$F$2)/($B$2*('CAR.CAP_per person'!L$2)/(_xlfn.XLOOKUP($E$2,EU_countries_GDP!$A$2:$A$29,EU_countries_GDP!$E$2:$E$29))),"")</f>
        <v>0.10106787045291553</v>
      </c>
      <c r="DS147" s="5">
        <f>IFERROR(((((W147+AM147)*(1/$H147))+BC147)/$F$2)/($B$2*('CAR.CAP_per person'!M$2)/(_xlfn.XLOOKUP($E$2,EU_countries_GDP!$A$2:$A$29,EU_countries_GDP!$E$2:$E$29))),"")</f>
        <v>1.2232718038645733</v>
      </c>
      <c r="DT147" s="5">
        <f>IFERROR(((((X147+AN147)*(1/$H147))+BD147)/$F$2)/($B$2*('CAR.CAP_per person'!N$2)/(_xlfn.XLOOKUP($E$2,EU_countries_GDP!$A$2:$A$29,EU_countries_GDP!$E$2:$E$29))),"")</f>
        <v>25.444365029216119</v>
      </c>
      <c r="DU147" s="5">
        <f>IFERROR(((((Y147+AO147)*(1/$H147))+BE147)/$F$2)/($B$2*('CAR.CAP_per person'!O$2)/(_xlfn.XLOOKUP($E$2,EU_countries_GDP!$A$2:$A$29,EU_countries_GDP!$E$2:$E$29))),"")</f>
        <v>1.3732853966198949E-2</v>
      </c>
      <c r="DV147" s="5">
        <f>IFERROR(((((Z147+AP147)*(1/$H147))+BF147)/$F$2)/($B$2*('CAR.CAP_per person'!P$2)/(_xlfn.XLOOKUP($E$2,EU_countries_GDP!$A$2:$A$29,EU_countries_GDP!$E$2:$E$29))),"")</f>
        <v>0.2468535990233294</v>
      </c>
      <c r="DW147" s="5">
        <f>IFERROR(((((AA147+AQ147)*(1/$H147))+BG147)/$F$2)/($B$2*('CAR.CAP_per person'!Q$2)/(_xlfn.XLOOKUP($E$2,EU_countries_GDP!$A$2:$A$29,EU_countries_GDP!$E$2:$E$29))),"")</f>
        <v>0.10659730404527194</v>
      </c>
    </row>
    <row r="148" spans="1:127">
      <c r="A148" t="s">
        <v>241</v>
      </c>
      <c r="B148" t="str">
        <f>_xlfn.XLOOKUP(D148,Table5[Ingredient],Table5[Category],"",FALSE)</f>
        <v>Starch/satiating food</v>
      </c>
      <c r="C148" s="33" t="s">
        <v>257</v>
      </c>
      <c r="D148" s="33" t="s">
        <v>250</v>
      </c>
      <c r="E148" s="33">
        <v>8.9999999999999993E-3</v>
      </c>
      <c r="F148" s="33" t="s">
        <v>219</v>
      </c>
      <c r="G148" s="33" t="s">
        <v>180</v>
      </c>
      <c r="H148" s="91">
        <f>Dataset_IT!M53</f>
        <v>7.2101306610568867E-3</v>
      </c>
      <c r="I148" s="33"/>
      <c r="J148" s="37" t="str">
        <f>IFERROR(INDEX('AveragePrices&amp;Codes'!G:AG, MATCH($D148, 'AveragePrices&amp;Codes'!$A:$A, 0), MATCH(Tool_Italy!$E$2, 'AveragePrices&amp;Codes'!$G$1:$AG$1, 0)),"")</f>
        <v/>
      </c>
      <c r="K148" s="37">
        <f>IFERROR(E148/(_xlfn.XLOOKUP(A148,Dataset_IT!$Q$2:$Q$9,Dataset_IT!$R$2:$R$9)),"")</f>
        <v>1.3846153846153845E-4</v>
      </c>
      <c r="L148">
        <f>IFERROR(IF($F148="Raw",_xlfn.XLOOKUP(_xlfn.XLOOKUP(Tool_Italy!$D148,'AveragePrices&amp;Codes'!$A:$A,'AveragePrices&amp;Codes'!$B:$B),AGRIBALYSE_Raw!$B:$B,AGRIBALYSE_Raw!O:O)*$E148,_xlfn.XLOOKUP(_xlfn.XLOOKUP(Tool_Italy!$D148,'AveragePrices&amp;Codes'!$A:$A,'AveragePrices&amp;Codes'!$B:$B),AGRIBALYSE_Cooked!$C:$C,AGRIBALYSE_Cooked!P:P)*$E148),"")</f>
        <v>8.4156072749999988E-3</v>
      </c>
      <c r="M148">
        <f>IFERROR(IF($F148="Raw",_xlfn.XLOOKUP(_xlfn.XLOOKUP(Tool_Italy!$D148,'AveragePrices&amp;Codes'!$A:$A,'AveragePrices&amp;Codes'!$B:$B),AGRIBALYSE_Raw!$B:$B,AGRIBALYSE_Raw!P:P)*$E148,_xlfn.XLOOKUP(_xlfn.XLOOKUP(Tool_Italy!$D148,'AveragePrices&amp;Codes'!$A:$A,'AveragePrices&amp;Codes'!$B:$B),AGRIBALYSE_Cooked!$C:$C,AGRIBALYSE_Cooked!Q:Q)*$E148),"")</f>
        <v>1.8561527999999999E-10</v>
      </c>
      <c r="N148">
        <f>IFERROR(IF($F148="Raw",_xlfn.XLOOKUP(_xlfn.XLOOKUP(Tool_Italy!$D148,'AveragePrices&amp;Codes'!$A:$A,'AveragePrices&amp;Codes'!$B:$B),AGRIBALYSE_Raw!$B:$B,AGRIBALYSE_Raw!Q:Q)*$E148,_xlfn.XLOOKUP(_xlfn.XLOOKUP(Tool_Italy!$D148,'AveragePrices&amp;Codes'!$A:$A,'AveragePrices&amp;Codes'!$B:$B),AGRIBALYSE_Cooked!$C:$C,AGRIBALYSE_Cooked!R:R)*$E148),"")</f>
        <v>5.3799922124999995E-3</v>
      </c>
      <c r="O148">
        <f>IFERROR(IF($F148="Raw",_xlfn.XLOOKUP(_xlfn.XLOOKUP(Tool_Italy!$D148,'AveragePrices&amp;Codes'!$A:$A,'AveragePrices&amp;Codes'!$B:$B),AGRIBALYSE_Raw!$B:$B,AGRIBALYSE_Raw!R:R)*$E148,_xlfn.XLOOKUP(_xlfn.XLOOKUP(Tool_Italy!$D148,'AveragePrices&amp;Codes'!$A:$A,'AveragePrices&amp;Codes'!$B:$B),AGRIBALYSE_Cooked!$C:$C,AGRIBALYSE_Cooked!S:S)*$E148),"")</f>
        <v>2.8916390250000002E-5</v>
      </c>
      <c r="P148">
        <f>IFERROR(IF($F148="Raw",_xlfn.XLOOKUP(_xlfn.XLOOKUP(Tool_Italy!$D148,'AveragePrices&amp;Codes'!$A:$A,'AveragePrices&amp;Codes'!$B:$B),AGRIBALYSE_Raw!$B:$B,AGRIBALYSE_Raw!S:S)*$E148,_xlfn.XLOOKUP(_xlfn.XLOOKUP(Tool_Italy!$D148,'AveragePrices&amp;Codes'!$A:$A,'AveragePrices&amp;Codes'!$B:$B),AGRIBALYSE_Cooked!$C:$C,AGRIBALYSE_Cooked!T:T)*$E148),"")</f>
        <v>7.0700104125E-10</v>
      </c>
      <c r="Q148">
        <f>IFERROR(IF($F148="Raw",_xlfn.XLOOKUP(_xlfn.XLOOKUP(Tool_Italy!$D148,'AveragePrices&amp;Codes'!$A:$A,'AveragePrices&amp;Codes'!$B:$B),AGRIBALYSE_Raw!$B:$B,AGRIBALYSE_Raw!T:T)*$E148,_xlfn.XLOOKUP(_xlfn.XLOOKUP(Tool_Italy!$D148,'AveragePrices&amp;Codes'!$A:$A,'AveragePrices&amp;Codes'!$B:$B),AGRIBALYSE_Cooked!$C:$C,AGRIBALYSE_Cooked!U:U)*$E148),"")</f>
        <v>1.3434969374999999E-10</v>
      </c>
      <c r="R148">
        <f>IFERROR(IF($F148="Raw",_xlfn.XLOOKUP(_xlfn.XLOOKUP(Tool_Italy!$D148,'AveragePrices&amp;Codes'!$A:$A,'AveragePrices&amp;Codes'!$B:$B),AGRIBALYSE_Raw!$B:$B,AGRIBALYSE_Raw!U:U)*$E148,_xlfn.XLOOKUP(_xlfn.XLOOKUP(Tool_Italy!$D148,'AveragePrices&amp;Codes'!$A:$A,'AveragePrices&amp;Codes'!$B:$B),AGRIBALYSE_Cooked!$C:$C,AGRIBALYSE_Cooked!V:V)*$E148),"")</f>
        <v>8.4691963124999986E-12</v>
      </c>
      <c r="S148">
        <f>IFERROR(IF($F148="Raw",_xlfn.XLOOKUP(_xlfn.XLOOKUP(Tool_Italy!$D148,'AveragePrices&amp;Codes'!$A:$A,'AveragePrices&amp;Codes'!$B:$B),AGRIBALYSE_Raw!$B:$B,AGRIBALYSE_Raw!V:V)*$E148,_xlfn.XLOOKUP(_xlfn.XLOOKUP(Tool_Italy!$D148,'AveragePrices&amp;Codes'!$A:$A,'AveragePrices&amp;Codes'!$B:$B),AGRIBALYSE_Cooked!$C:$C,AGRIBALYSE_Cooked!W:W)*$E148),"")</f>
        <v>8.3459053124999993E-5</v>
      </c>
      <c r="T148">
        <f>IFERROR(IF($F148="Raw",_xlfn.XLOOKUP(_xlfn.XLOOKUP(Tool_Italy!$D148,'AveragePrices&amp;Codes'!$A:$A,'AveragePrices&amp;Codes'!$B:$B),AGRIBALYSE_Raw!$B:$B,AGRIBALYSE_Raw!W:W)*$E148,_xlfn.XLOOKUP(_xlfn.XLOOKUP(Tool_Italy!$D148,'AveragePrices&amp;Codes'!$A:$A,'AveragePrices&amp;Codes'!$B:$B),AGRIBALYSE_Cooked!$C:$C,AGRIBALYSE_Cooked!X:X)*$E148),"")</f>
        <v>1.6107989624999997E-6</v>
      </c>
      <c r="U148">
        <f>IFERROR(IF($F148="Raw",_xlfn.XLOOKUP(_xlfn.XLOOKUP(Tool_Italy!$D148,'AveragePrices&amp;Codes'!$A:$A,'AveragePrices&amp;Codes'!$B:$B),AGRIBALYSE_Raw!$B:$B,AGRIBALYSE_Raw!X:X)*$E148,_xlfn.XLOOKUP(_xlfn.XLOOKUP(Tool_Italy!$D148,'AveragePrices&amp;Codes'!$A:$A,'AveragePrices&amp;Codes'!$B:$B),AGRIBALYSE_Cooked!$C:$C,AGRIBALYSE_Cooked!Y:Y)*$E148),"")</f>
        <v>6.5744214749999995E-5</v>
      </c>
      <c r="V148">
        <f>IFERROR(IF($F148="Raw",_xlfn.XLOOKUP(_xlfn.XLOOKUP(Tool_Italy!$D148,'AveragePrices&amp;Codes'!$A:$A,'AveragePrices&amp;Codes'!$B:$B),AGRIBALYSE_Raw!$B:$B,AGRIBALYSE_Raw!Y:Y)*$E148,_xlfn.XLOOKUP(_xlfn.XLOOKUP(Tool_Italy!$D148,'AveragePrices&amp;Codes'!$A:$A,'AveragePrices&amp;Codes'!$B:$B),AGRIBALYSE_Cooked!$C:$C,AGRIBALYSE_Cooked!Z:Z)*$E148),"")</f>
        <v>3.4480685249999992E-4</v>
      </c>
      <c r="W148">
        <f>IFERROR(IF($F148="Raw",_xlfn.XLOOKUP(_xlfn.XLOOKUP(Tool_Italy!$D148,'AveragePrices&amp;Codes'!$A:$A,'AveragePrices&amp;Codes'!$B:$B),AGRIBALYSE_Raw!$B:$B,AGRIBALYSE_Raw!Z:Z)*$E148,_xlfn.XLOOKUP(_xlfn.XLOOKUP(Tool_Italy!$D148,'AveragePrices&amp;Codes'!$A:$A,'AveragePrices&amp;Codes'!$B:$B),AGRIBALYSE_Cooked!$C:$C,AGRIBALYSE_Cooked!AA:AA)*$E148),"")</f>
        <v>0.11266097174999999</v>
      </c>
      <c r="X148">
        <f>IFERROR(IF($F148="Raw",_xlfn.XLOOKUP(_xlfn.XLOOKUP(Tool_Italy!$D148,'AveragePrices&amp;Codes'!$A:$A,'AveragePrices&amp;Codes'!$B:$B),AGRIBALYSE_Raw!$B:$B,AGRIBALYSE_Raw!AA:AA)*$E148,_xlfn.XLOOKUP(_xlfn.XLOOKUP(Tool_Italy!$D148,'AveragePrices&amp;Codes'!$A:$A,'AveragePrices&amp;Codes'!$B:$B),AGRIBALYSE_Cooked!$C:$C,AGRIBALYSE_Cooked!AB:AB)*$E148),"")</f>
        <v>0.62227749374999997</v>
      </c>
      <c r="Y148">
        <f>IFERROR(IF($F148="Raw",_xlfn.XLOOKUP(_xlfn.XLOOKUP(Tool_Italy!$D148,'AveragePrices&amp;Codes'!$A:$A,'AveragePrices&amp;Codes'!$B:$B),AGRIBALYSE_Raw!$B:$B,AGRIBALYSE_Raw!AB:AB)*$E148,_xlfn.XLOOKUP(_xlfn.XLOOKUP(Tool_Italy!$D148,'AveragePrices&amp;Codes'!$A:$A,'AveragePrices&amp;Codes'!$B:$B),AGRIBALYSE_Cooked!$C:$C,AGRIBALYSE_Cooked!AC:AC)*$E148),"")</f>
        <v>2.0220993E-3</v>
      </c>
      <c r="Z148">
        <f>IFERROR(IF($F148="Raw",_xlfn.XLOOKUP(_xlfn.XLOOKUP(Tool_Italy!$D148,'AveragePrices&amp;Codes'!$A:$A,'AveragePrices&amp;Codes'!$B:$B),AGRIBALYSE_Raw!$B:$B,AGRIBALYSE_Raw!AC:AC)*$E148,_xlfn.XLOOKUP(_xlfn.XLOOKUP(Tool_Italy!$D148,'AveragePrices&amp;Codes'!$A:$A,'AveragePrices&amp;Codes'!$B:$B),AGRIBALYSE_Cooked!$C:$C,AGRIBALYSE_Cooked!AD:AD)*$E148),"")</f>
        <v>0.18109436624999994</v>
      </c>
      <c r="AA148">
        <f>IFERROR(IF($F148="Raw",_xlfn.XLOOKUP(_xlfn.XLOOKUP(Tool_Italy!$D148,'AveragePrices&amp;Codes'!$A:$A,'AveragePrices&amp;Codes'!$B:$B),AGRIBALYSE_Raw!$B:$B,AGRIBALYSE_Raw!AD:AD)*$E148,_xlfn.XLOOKUP(_xlfn.XLOOKUP(Tool_Italy!$D148,'AveragePrices&amp;Codes'!$A:$A,'AveragePrices&amp;Codes'!$B:$B),AGRIBALYSE_Cooked!$C:$C,AGRIBALYSE_Cooked!AE:AE)*$E148),"")</f>
        <v>3.4278954749999993E-8</v>
      </c>
      <c r="AB148" cm="1">
        <f t="array" ref="AB148">IFERROR(_xlfn.XLOOKUP(Tool_Italy!$F148&amp;$E$2,'Cooking methods'!$A:$A&amp;'Cooking methods'!$B:$B,'Cooking methods'!C:C)*$E148,"")</f>
        <v>1.0983275999999998E-3</v>
      </c>
      <c r="AC148" cm="1">
        <f t="array" ref="AC148">IFERROR(_xlfn.XLOOKUP(Tool_Italy!$F148&amp;$E$2,'Cooking methods'!$A:$A&amp;'Cooking methods'!$B:$B,'Cooking methods'!D:D)*$E148,"")</f>
        <v>2.3630386500000003E-11</v>
      </c>
      <c r="AD148" cm="1">
        <f t="array" ref="AD148">IFERROR(_xlfn.XLOOKUP(Tool_Italy!$F148&amp;$E$2,'Cooking methods'!$A:$A&amp;'Cooking methods'!$B:$B,'Cooking methods'!E:E)*$E148,"")</f>
        <v>1.361016E-4</v>
      </c>
      <c r="AE148" cm="1">
        <f t="array" ref="AE148">IFERROR(_xlfn.XLOOKUP(Tool_Italy!$F148&amp;$E$2,'Cooking methods'!$A:$A&amp;'Cooking methods'!$B:$B,'Cooking methods'!F:F)*$E148,"")</f>
        <v>3.0577858199999996E-6</v>
      </c>
      <c r="AF148" cm="1">
        <f t="array" ref="AF148">IFERROR(_xlfn.XLOOKUP(Tool_Italy!$F148&amp;$E$2,'Cooking methods'!$A:$A&amp;'Cooking methods'!$B:$B,'Cooking methods'!G:G)*$E148,"")</f>
        <v>1.98130716E-11</v>
      </c>
      <c r="AG148" cm="1">
        <f t="array" ref="AG148">IFERROR(_xlfn.XLOOKUP(Tool_Italy!$F148&amp;$E$2,'Cooking methods'!$A:$A&amp;'Cooking methods'!$B:$B,'Cooking methods'!H:H)*$E148,"")</f>
        <v>6.9325217999999999E-12</v>
      </c>
      <c r="AH148" cm="1">
        <f t="array" ref="AH148">IFERROR(_xlfn.XLOOKUP(Tool_Italy!$F148&amp;$E$2,'Cooking methods'!$A:$A&amp;'Cooking methods'!$B:$B,'Cooking methods'!I:I)*$E148,"")</f>
        <v>2.8109124E-12</v>
      </c>
      <c r="AI148" cm="1">
        <f t="array" ref="AI148">IFERROR(_xlfn.XLOOKUP(Tool_Italy!$F148&amp;$E$2,'Cooking methods'!$A:$A&amp;'Cooking methods'!$B:$B,'Cooking methods'!J:J)*$E148,"")</f>
        <v>3.8129858999999998E-6</v>
      </c>
      <c r="AJ148" cm="1">
        <f t="array" ref="AJ148">IFERROR(_xlfn.XLOOKUP(Tool_Italy!$F148&amp;$E$2,'Cooking methods'!$A:$A&amp;'Cooking methods'!$B:$B,'Cooking methods'!K:K)*$E148,"")</f>
        <v>2.1101707799999998E-7</v>
      </c>
      <c r="AK148" cm="1">
        <f t="array" ref="AK148">IFERROR(_xlfn.XLOOKUP(Tool_Italy!$F148&amp;$E$2,'Cooking methods'!$A:$A&amp;'Cooking methods'!$B:$B,'Cooking methods'!L:L)*$E148,"")</f>
        <v>9.3139739999999998E-7</v>
      </c>
      <c r="AL148" cm="1">
        <f t="array" ref="AL148">IFERROR(_xlfn.XLOOKUP(Tool_Italy!$F148&amp;$E$2,'Cooking methods'!$A:$A&amp;'Cooking methods'!$B:$B,'Cooking methods'!M:M)*$E148,"")</f>
        <v>6.9335144999999994E-6</v>
      </c>
      <c r="AM148" cm="1">
        <f t="array" ref="AM148">IFERROR(_xlfn.XLOOKUP(Tool_Italy!$F148&amp;$E$2,'Cooking methods'!$A:$A&amp;'Cooking methods'!$B:$B,'Cooking methods'!N:N)*$E148,"")</f>
        <v>3.8587607999999995E-3</v>
      </c>
      <c r="AN148" cm="1">
        <f t="array" ref="AN148">IFERROR(_xlfn.XLOOKUP(Tool_Italy!$F148&amp;$E$2,'Cooking methods'!$A:$A&amp;'Cooking methods'!$B:$B,'Cooking methods'!O:O)*$E148,"")</f>
        <v>3.1657499999999997E-3</v>
      </c>
      <c r="AO148" cm="1">
        <f t="array" ref="AO148">IFERROR(_xlfn.XLOOKUP(Tool_Italy!$F148&amp;$E$2,'Cooking methods'!$A:$A&amp;'Cooking methods'!$B:$B,'Cooking methods'!P:P)*$E148,"")</f>
        <v>6.4459079999999995E-4</v>
      </c>
      <c r="AP148" cm="1">
        <f t="array" ref="AP148">IFERROR(_xlfn.XLOOKUP(Tool_Italy!$F148&amp;$E$2,'Cooking methods'!$A:$A&amp;'Cooking methods'!$B:$B,'Cooking methods'!Q:Q)*$E148,"")</f>
        <v>1.7767674000000001E-2</v>
      </c>
      <c r="AQ148" cm="1">
        <f t="array" ref="AQ148">IFERROR(_xlfn.XLOOKUP(Tool_Italy!$F148&amp;$E$2,'Cooking methods'!$A:$A&amp;'Cooking methods'!$B:$B,'Cooking methods'!R:R)*$E148,"")</f>
        <v>2.1497709600000003E-9</v>
      </c>
      <c r="AR148" cm="1">
        <f t="array" ref="AR148">IFERROR(_xlfn.XLOOKUP(Tool_Italy!$G148&amp;$E$2,'Waste management'!$A:$A&amp;'Waste management'!$B:$B,'Waste management'!C:C)*$E148,"")</f>
        <v>5.1758999999999996E-4</v>
      </c>
      <c r="AS148" cm="1">
        <f t="array" ref="AS148">IFERROR(_xlfn.XLOOKUP(Tool_Italy!$G148&amp;$E$2,'Waste management'!$A:$A&amp;'Waste management'!$B:$B,'Waste management'!D:D)*$E148,"")</f>
        <v>3.7190069999999998E-12</v>
      </c>
      <c r="AT148" cm="1">
        <f t="array" ref="AT148">IFERROR(_xlfn.XLOOKUP(Tool_Italy!$G148&amp;$E$2,'Waste management'!$A:$A&amp;'Waste management'!$B:$B,'Waste management'!E:E)*$E148,"")</f>
        <v>7.9200000000000004E-6</v>
      </c>
      <c r="AU148" cm="1">
        <f t="array" ref="AU148">IFERROR(_xlfn.XLOOKUP(Tool_Italy!$G148&amp;$E$2,'Waste management'!$A:$A&amp;'Waste management'!$B:$B,'Waste management'!F:F)*$E148,"")</f>
        <v>1.1699999999999998E-6</v>
      </c>
      <c r="AV148" cm="1">
        <f t="array" ref="AV148">IFERROR(_xlfn.XLOOKUP(Tool_Italy!$G148&amp;$E$2,'Waste management'!$A:$A&amp;'Waste management'!$B:$B,'Waste management'!G:G)*$E148,"")</f>
        <v>1.0458539999999999E-10</v>
      </c>
      <c r="AW148" cm="1">
        <f t="array" ref="AW148">IFERROR(_xlfn.XLOOKUP(Tool_Italy!$G148&amp;$E$2,'Waste management'!$A:$A&amp;'Waste management'!$B:$B,'Waste management'!H:H)*$E148,"")</f>
        <v>3.4173989999999998E-12</v>
      </c>
      <c r="AX148" cm="1">
        <f t="array" ref="AX148">IFERROR(_xlfn.XLOOKUP(Tool_Italy!$G148&amp;$E$2,'Waste management'!$A:$A&amp;'Waste management'!$B:$B,'Waste management'!I:I)*$E148,"")</f>
        <v>2.4419789999999999E-12</v>
      </c>
      <c r="AY148" cm="1">
        <f t="array" ref="AY148">IFERROR(_xlfn.XLOOKUP(Tool_Italy!$G148&amp;$E$2,'Waste management'!$A:$A&amp;'Waste management'!$B:$B,'Waste management'!J:J)*$E148,"")</f>
        <v>1.9890000000000001E-5</v>
      </c>
      <c r="AZ148" cm="1">
        <f t="array" ref="AZ148">IFERROR(_xlfn.XLOOKUP(Tool_Italy!$G148&amp;$E$2,'Waste management'!$A:$A&amp;'Waste management'!$B:$B,'Waste management'!K:K)*$E148,"")</f>
        <v>3.1964669999999996E-8</v>
      </c>
      <c r="BA148" cm="1">
        <f t="array" ref="BA148">IFERROR(_xlfn.XLOOKUP(Tool_Italy!$G148&amp;$E$2,'Waste management'!$A:$A&amp;'Waste management'!$B:$B,'Waste management'!L:L)*$E148,"")</f>
        <v>8.7627779999999992E-7</v>
      </c>
      <c r="BB148" cm="1">
        <f t="array" ref="BB148">IFERROR(_xlfn.XLOOKUP(Tool_Italy!$G148&amp;$E$2,'Waste management'!$A:$A&amp;'Waste management'!$B:$B,'Waste management'!M:M)*$E148,"")</f>
        <v>8.7749999999999992E-5</v>
      </c>
      <c r="BC148" cm="1">
        <f t="array" ref="BC148">IFERROR(_xlfn.XLOOKUP(Tool_Italy!$G148&amp;$E$2,'Waste management'!$A:$A&amp;'Waste management'!$B:$B,'Waste management'!N:N)*$E148,"")</f>
        <v>7.5375719999999993E-2</v>
      </c>
      <c r="BD148" cm="1">
        <f t="array" ref="BD148">IFERROR(_xlfn.XLOOKUP(Tool_Italy!$G148&amp;$E$2,'Waste management'!$A:$A&amp;'Waste management'!$B:$B,'Waste management'!O:O)*$E148,"")</f>
        <v>4.9012199999999995E-3</v>
      </c>
      <c r="BE148" cm="1">
        <f t="array" ref="BE148">IFERROR(_xlfn.XLOOKUP(Tool_Italy!$G148&amp;$E$2,'Waste management'!$A:$A&amp;'Waste management'!$B:$B,'Waste management'!P:P)*$E148,"")</f>
        <v>1.0296E-4</v>
      </c>
      <c r="BF148" cm="1">
        <f t="array" ref="BF148">IFERROR(_xlfn.XLOOKUP(Tool_Italy!$G148&amp;$E$2,'Waste management'!$A:$A&amp;'Waste management'!$B:$B,'Waste management'!Q:Q)*$E148,"")</f>
        <v>3.2410799999999999E-3</v>
      </c>
      <c r="BG148" cm="1">
        <f t="array" ref="BG148">IFERROR(_xlfn.XLOOKUP(Tool_Italy!$G148&amp;$E$2,'Waste management'!$A:$A&amp;'Waste management'!$B:$B,'Waste management'!R:R)*$E148,"")</f>
        <v>1.0064249999999999E-9</v>
      </c>
      <c r="BH148">
        <f>IFERROR((L148+AR148+AB148)*_xlfn.XLOOKUP(Tool_Italy!BH$4,Monetization_Factors!$A:$A,Monetization_Factors!$D:$D),"")</f>
        <v>1.3051101170537987E-3</v>
      </c>
      <c r="BI148">
        <f>IFERROR((M148+AS148+AC148)*_xlfn.XLOOKUP(Tool_Italy!BI$4,Monetization_Factors!$A:$A,Monetization_Factors!$D:$D),"")</f>
        <v>8.5251967303313284E-9</v>
      </c>
      <c r="BJ148">
        <f>IFERROR((N148+AT148+AD148)*_xlfn.XLOOKUP(Tool_Italy!BJ$4,Monetization_Factors!$A:$A,Monetization_Factors!$D:$D),"")</f>
        <v>8.430657555895168E-6</v>
      </c>
      <c r="BK148">
        <f>IFERROR((O148+AU148+AE148)*_xlfn.XLOOKUP(Tool_Italy!BK$4,Monetization_Factors!$A:$A,Monetization_Factors!$D:$D),"")</f>
        <v>5.0169463899432066E-5</v>
      </c>
      <c r="BL148">
        <f>IFERROR((P148+AV148+AF148)*_xlfn.XLOOKUP(Tool_Italy!BL$4,Monetization_Factors!$A:$A,Monetization_Factors!$D:$D),"")</f>
        <v>8.2996450553646771E-4</v>
      </c>
      <c r="BM148">
        <f>IFERROR((Q148+AW148+AG148)*_xlfn.XLOOKUP(Tool_Italy!BM$4,Monetization_Factors!$A:$A,Monetization_Factors!$D:$D),"")</f>
        <v>3.0048467319473843E-5</v>
      </c>
      <c r="BN148">
        <f>IFERROR((R148+AX148+AH148)*_xlfn.XLOOKUP(Tool_Italy!BN$4,Monetization_Factors!$A:$A,Monetization_Factors!$D:$D),"")</f>
        <v>1.5775479368798753E-5</v>
      </c>
      <c r="BO148">
        <f>IFERROR((S148+AY148+AI148)*_xlfn.XLOOKUP(Tool_Italy!BO$4,Monetization_Factors!$A:$A,Monetization_Factors!$D:$D),"")</f>
        <v>4.6919770101132639E-5</v>
      </c>
      <c r="BP148">
        <f>IFERROR((T148+AZ148+AJ148)*_xlfn.XLOOKUP(Tool_Italy!BP$4,Monetization_Factors!$A:$A,Monetization_Factors!$D:$D),"")</f>
        <v>4.5220965722186549E-6</v>
      </c>
      <c r="BQ148">
        <f>IFERROR((U148+BA148+AK148)*_xlfn.XLOOKUP(Tool_Italy!BQ$4,Monetization_Factors!$A:$A,Monetization_Factors!$D:$D),"")</f>
        <v>2.7633259748818074E-4</v>
      </c>
      <c r="BR148" t="str">
        <f>IFERROR((V148+BB148+AL148)*_xlfn.XLOOKUP(Tool_Italy!BR$4,Monetization_Factors!$A:$A,Monetization_Factors!$D:$D),"")</f>
        <v/>
      </c>
      <c r="BS148">
        <f>IFERROR((W148+BC148+AM148)*_xlfn.XLOOKUP(Tool_Italy!BS$4,Monetization_Factors!$A:$A,Monetization_Factors!$D:$D),"")</f>
        <v>9.3381564778452629E-6</v>
      </c>
      <c r="BT148">
        <f>IFERROR((X148+BD148+AN148)*_xlfn.XLOOKUP(Tool_Italy!BT$4,Monetization_Factors!$A:$A,Monetization_Factors!$D:$D),"")</f>
        <v>1.4036046803544508E-4</v>
      </c>
      <c r="BU148">
        <f>IFERROR((Y148+BE148+AO148)*_xlfn.XLOOKUP(Tool_Italy!BU$4,Monetization_Factors!$A:$A,Monetization_Factors!$D:$D),"")</f>
        <v>1.7600924555678677E-5</v>
      </c>
      <c r="BV148">
        <f>IFERROR((Z148+BF148+AP148)*_xlfn.XLOOKUP(Tool_Italy!BV$4,Monetization_Factors!$A:$A,Monetization_Factors!$D:$D),"")</f>
        <v>3.3372889646288541E-4</v>
      </c>
      <c r="BW148">
        <f>IFERROR((AA148+BG148+AQ148)*_xlfn.XLOOKUP(Tool_Italy!BW$4,Monetization_Factors!$A:$A,Monetization_Factors!$D:$D),"")</f>
        <v>7.8206512499658287E-8</v>
      </c>
      <c r="BX148" s="38" t="str" cm="1">
        <f t="array" ref="BX148">IFERROR(_xlfn.IFS(I148&lt;&gt;0,I148*E148,I148="",J148*E148),"")</f>
        <v/>
      </c>
      <c r="BY148" s="38">
        <f t="shared" si="104"/>
        <v>2.7920557346483013E-3</v>
      </c>
      <c r="BZ148" s="38">
        <f t="shared" si="106"/>
        <v>2.7920557346483013E-3</v>
      </c>
      <c r="CA148" s="38">
        <f t="shared" si="105"/>
        <v>5.3693379512467336E-6</v>
      </c>
      <c r="CB148">
        <f t="shared" si="102"/>
        <v>1.0031524874999998E-2</v>
      </c>
      <c r="CC148">
        <f t="shared" si="72"/>
        <v>2.1296467349999998E-10</v>
      </c>
      <c r="CD148">
        <f t="shared" si="73"/>
        <v>5.5240138124999991E-3</v>
      </c>
      <c r="CE148">
        <f t="shared" si="74"/>
        <v>3.3144176069999997E-5</v>
      </c>
      <c r="CF148">
        <f t="shared" si="75"/>
        <v>8.3139951285000007E-10</v>
      </c>
      <c r="CG148">
        <f t="shared" si="76"/>
        <v>1.4469961454999999E-10</v>
      </c>
      <c r="CH148">
        <f t="shared" si="77"/>
        <v>1.3722087712499998E-11</v>
      </c>
      <c r="CI148">
        <f t="shared" si="78"/>
        <v>1.0716203902499999E-4</v>
      </c>
      <c r="CJ148">
        <f t="shared" si="79"/>
        <v>1.8537807104999996E-6</v>
      </c>
      <c r="CK148">
        <f t="shared" si="80"/>
        <v>6.7551889949999996E-5</v>
      </c>
      <c r="CL148">
        <f t="shared" si="81"/>
        <v>4.394903669999999E-4</v>
      </c>
      <c r="CM148">
        <f t="shared" si="82"/>
        <v>0.19189545254999998</v>
      </c>
      <c r="CN148">
        <f t="shared" si="83"/>
        <v>0.63034446374999997</v>
      </c>
      <c r="CO148">
        <f t="shared" si="84"/>
        <v>2.7696500999999998E-3</v>
      </c>
      <c r="CP148">
        <f t="shared" si="85"/>
        <v>0.20210312024999996</v>
      </c>
      <c r="CQ148">
        <f t="shared" si="86"/>
        <v>3.7435150709999996E-8</v>
      </c>
      <c r="CR148">
        <f t="shared" si="103"/>
        <v>1.9291393990384611E-5</v>
      </c>
      <c r="CS148">
        <f t="shared" si="87"/>
        <v>4.0954744903846151E-13</v>
      </c>
      <c r="CT148">
        <f t="shared" si="88"/>
        <v>1.0623103485576921E-5</v>
      </c>
      <c r="CU148">
        <f t="shared" si="89"/>
        <v>6.3738800134615375E-8</v>
      </c>
      <c r="CV148">
        <f t="shared" si="90"/>
        <v>1.5988452170192309E-12</v>
      </c>
      <c r="CW148">
        <f t="shared" si="91"/>
        <v>2.7826848951923074E-13</v>
      </c>
      <c r="CX148">
        <f t="shared" si="92"/>
        <v>2.638863021634615E-14</v>
      </c>
      <c r="CY148">
        <f t="shared" si="93"/>
        <v>2.0608084427884613E-7</v>
      </c>
      <c r="CZ148">
        <f t="shared" si="94"/>
        <v>3.5649629048076913E-9</v>
      </c>
      <c r="DA148">
        <f t="shared" si="95"/>
        <v>1.2990748067307691E-7</v>
      </c>
      <c r="DB148">
        <f t="shared" si="96"/>
        <v>8.451737826923075E-7</v>
      </c>
      <c r="DC148">
        <f t="shared" si="97"/>
        <v>3.6902971644230765E-4</v>
      </c>
      <c r="DD148">
        <f t="shared" si="98"/>
        <v>1.2122008918269229E-3</v>
      </c>
      <c r="DE148">
        <f t="shared" si="99"/>
        <v>5.3262501923076922E-6</v>
      </c>
      <c r="DF148">
        <f t="shared" si="100"/>
        <v>3.886598466346153E-4</v>
      </c>
      <c r="DG148">
        <f t="shared" si="101"/>
        <v>7.1990674442307681E-11</v>
      </c>
      <c r="DH148" s="5">
        <f>IFERROR(((((L148+AB148)*(1/$H148))+AR148)/$F$2)/($B$2*('CAR.CAP_per person'!B$2)/(_xlfn.XLOOKUP($E$2,EU_countries_GDP!$A$2:$A$29,EU_countries_GDP!$E$2:$E$29))),"")</f>
        <v>2.0946317305902632E-2</v>
      </c>
      <c r="DI148" s="5">
        <f>IFERROR(((((M148+AC148)*(1/$H148))+AS148)/$F$2)/($B$2*('CAR.CAP_per person'!C$2)/(_xlfn.XLOOKUP($E$2,EU_countries_GDP!$A$2:$A$29,EU_countries_GDP!$E$2:$E$29))),"")</f>
        <v>5.816087530617689E-6</v>
      </c>
      <c r="DJ148" s="5">
        <f>IFERROR(((((N148+AD148)*(1/$H148))+AT148)/$F$2)/($B$2*('CAR.CAP_per person'!D$2)/(_xlfn.XLOOKUP($E$2,EU_countries_GDP!$A$2:$A$29,EU_countries_GDP!$E$2:$E$29))),"")</f>
        <v>1.5692588324338501E-4</v>
      </c>
      <c r="DK148" s="5">
        <f>IFERROR(((((O148+AE148)*(1/$H148))+AU148)/$F$2)/($B$2*('CAR.CAP_per person'!E$2)/(_xlfn.XLOOKUP($E$2,EU_countries_GDP!$A$2:$A$29,EU_countries_GDP!$E$2:$E$29))),"")</f>
        <v>1.1790983070158604E-3</v>
      </c>
      <c r="DL148" s="5">
        <f>IFERROR(((((P148+AF148)*(1/$H148))+AV148)/$F$2)/($B$2*('CAR.CAP_per person'!F$2)/(_xlfn.XLOOKUP($E$2,EU_countries_GDP!$A$2:$A$29,EU_countries_GDP!$E$2:$E$29))),"")</f>
        <v>2.1113805331820931E-2</v>
      </c>
      <c r="DM148" s="5">
        <f>IFERROR(((((Q148+AG148)*(1/$H148))+AW148)/$F$2)/($B$2*('CAR.CAP_per person'!G$2)/(_xlfn.XLOOKUP($E$2,EU_countries_GDP!$A$2:$A$29,EU_countries_GDP!$E$2:$E$29))),"")</f>
        <v>2.2037475638897494E-3</v>
      </c>
      <c r="DN148" s="5">
        <f>IFERROR(((((R148+AH148)*(1/$H148))+AX148)/$F$2)/($B$2*('CAR.CAP_per person'!H$2)/(_xlfn.XLOOKUP($E$2,EU_countries_GDP!$A$2:$A$29,EU_countries_GDP!$E$2:$E$29))),"")</f>
        <v>4.1299934409145991E-5</v>
      </c>
      <c r="DO148" s="5">
        <f>IFERROR(((((S148+AI148)*(1/$H148))+AY148)/$F$2)/($B$2*('CAR.CAP_per person'!I$2)/(_xlfn.XLOOKUP($E$2,EU_countries_GDP!$A$2:$A$29,EU_countries_GDP!$E$2:$E$29))),"")</f>
        <v>1.3068736499418493E-3</v>
      </c>
      <c r="DP148" s="5">
        <f>IFERROR(((((T148+AJ148)*(1/$H148))+AZ148)/$F$2)/($B$2*('CAR.CAP_per person'!J$2)/(_xlfn.XLOOKUP($E$2,EU_countries_GDP!$A$2:$A$29,EU_countries_GDP!$E$2:$E$29))),"")</f>
        <v>4.702118677031894E-3</v>
      </c>
      <c r="DQ148" s="5">
        <f>IFERROR(((((U148+AK148)*(1/$H148))+BA148)/$F$2)/($B$2*('CAR.CAP_per person'!K$2)/(_xlfn.XLOOKUP($E$2,EU_countries_GDP!$A$2:$A$29,EU_countries_GDP!$E$2:$E$29))),"")</f>
        <v>4.9845227023984796E-3</v>
      </c>
      <c r="DR148" s="5">
        <f>IFERROR(((((V148+AL148)*(1/$H148))+BB148)/$F$2)/($B$2*('CAR.CAP_per person'!L$2)/(_xlfn.XLOOKUP($E$2,EU_countries_GDP!$A$2:$A$29,EU_countries_GDP!$E$2:$E$29))),"")</f>
        <v>8.6117712736883561E-4</v>
      </c>
      <c r="DS148" s="5">
        <f>IFERROR(((((W148+AM148)*(1/$H148))+BC148)/$F$2)/($B$2*('CAR.CAP_per person'!M$2)/(_xlfn.XLOOKUP($E$2,EU_countries_GDP!$A$2:$A$29,EU_countries_GDP!$E$2:$E$29))),"")</f>
        <v>1.3356116826325265E-2</v>
      </c>
      <c r="DT148" s="5">
        <f>IFERROR(((((X148+AN148)*(1/$H148))+BD148)/$F$2)/($B$2*('CAR.CAP_per person'!N$2)/(_xlfn.XLOOKUP($E$2,EU_countries_GDP!$A$2:$A$29,EU_countries_GDP!$E$2:$E$29))),"")</f>
        <v>0.73689911261700858</v>
      </c>
      <c r="DU148" s="5">
        <f>IFERROR(((((Y148+AO148)*(1/$H148))+BE148)/$F$2)/($B$2*('CAR.CAP_per person'!O$2)/(_xlfn.XLOOKUP($E$2,EU_countries_GDP!$A$2:$A$29,EU_countries_GDP!$E$2:$E$29))),"")</f>
        <v>2.1986246663389117E-4</v>
      </c>
      <c r="DV148" s="5">
        <f>IFERROR(((((Z148+AP148)*(1/$H148))+BF148)/$F$2)/($B$2*('CAR.CAP_per person'!P$2)/(_xlfn.XLOOKUP($E$2,EU_countries_GDP!$A$2:$A$29,EU_countries_GDP!$E$2:$E$29))),"")</f>
        <v>1.3306729412958979E-2</v>
      </c>
      <c r="DW148" s="5">
        <f>IFERROR(((((AA148+AQ148)*(1/$H148))+BG148)/$F$2)/($B$2*('CAR.CAP_per person'!Q$2)/(_xlfn.XLOOKUP($E$2,EU_countries_GDP!$A$2:$A$29,EU_countries_GDP!$E$2:$E$29))),"")</f>
        <v>2.4838008670122172E-3</v>
      </c>
    </row>
    <row r="149" spans="1:127">
      <c r="A149" t="s">
        <v>241</v>
      </c>
      <c r="B149" t="str">
        <f>_xlfn.XLOOKUP(D149,Table5[Ingredient],Table5[Category],"",FALSE)</f>
        <v xml:space="preserve">Other </v>
      </c>
      <c r="C149" s="33" t="s">
        <v>257</v>
      </c>
      <c r="D149" s="33" t="s">
        <v>187</v>
      </c>
      <c r="E149" s="33">
        <v>6.0000000000000001E-3</v>
      </c>
      <c r="F149" s="33" t="s">
        <v>219</v>
      </c>
      <c r="G149" s="33" t="s">
        <v>180</v>
      </c>
      <c r="H149" s="91">
        <f>Dataset_IT!M54</f>
        <v>7.2101306610568867E-3</v>
      </c>
      <c r="I149" s="33"/>
      <c r="J149" s="37">
        <f>IFERROR(INDEX('AveragePrices&amp;Codes'!G:AG, MATCH($D149, 'AveragePrices&amp;Codes'!$A:$A, 0), MATCH(Tool_Italy!$E$2, 'AveragePrices&amp;Codes'!$G$1:$AG$1, 0)),"")</f>
        <v>2.5460854615384623</v>
      </c>
      <c r="K149" s="37">
        <f>IFERROR(E149/(_xlfn.XLOOKUP(A149,Dataset_IT!$Q$2:$Q$9,Dataset_IT!$R$2:$R$9)),"")</f>
        <v>9.2307692307692316E-5</v>
      </c>
      <c r="L149">
        <f>IFERROR(IF($F149="Raw",_xlfn.XLOOKUP(_xlfn.XLOOKUP(Tool_Italy!$D149,'AveragePrices&amp;Codes'!$A:$A,'AveragePrices&amp;Codes'!$B:$B),AGRIBALYSE_Raw!$B:$B,AGRIBALYSE_Raw!O:O)*$E149,_xlfn.XLOOKUP(_xlfn.XLOOKUP(Tool_Italy!$D149,'AveragePrices&amp;Codes'!$A:$A,'AveragePrices&amp;Codes'!$B:$B),AGRIBALYSE_Cooked!$C:$C,AGRIBALYSE_Cooked!P:P)*$E149),"")</f>
        <v>1.3811340666666665E-2</v>
      </c>
      <c r="M149">
        <f>IFERROR(IF($F149="Raw",_xlfn.XLOOKUP(_xlfn.XLOOKUP(Tool_Italy!$D149,'AveragePrices&amp;Codes'!$A:$A,'AveragePrices&amp;Codes'!$B:$B),AGRIBALYSE_Raw!$B:$B,AGRIBALYSE_Raw!P:P)*$E149,_xlfn.XLOOKUP(_xlfn.XLOOKUP(Tool_Italy!$D149,'AveragePrices&amp;Codes'!$A:$A,'AveragePrices&amp;Codes'!$B:$B),AGRIBALYSE_Cooked!$C:$C,AGRIBALYSE_Cooked!Q:Q)*$E149),"")</f>
        <v>2.6104859999999996E-10</v>
      </c>
      <c r="N149">
        <f>IFERROR(IF($F149="Raw",_xlfn.XLOOKUP(_xlfn.XLOOKUP(Tool_Italy!$D149,'AveragePrices&amp;Codes'!$A:$A,'AveragePrices&amp;Codes'!$B:$B),AGRIBALYSE_Raw!$B:$B,AGRIBALYSE_Raw!Q:Q)*$E149,_xlfn.XLOOKUP(_xlfn.XLOOKUP(Tool_Italy!$D149,'AveragePrices&amp;Codes'!$A:$A,'AveragePrices&amp;Codes'!$B:$B),AGRIBALYSE_Cooked!$C:$C,AGRIBALYSE_Cooked!R:R)*$E149),"")</f>
        <v>1.6820962E-3</v>
      </c>
      <c r="O149">
        <f>IFERROR(IF($F149="Raw",_xlfn.XLOOKUP(_xlfn.XLOOKUP(Tool_Italy!$D149,'AveragePrices&amp;Codes'!$A:$A,'AveragePrices&amp;Codes'!$B:$B),AGRIBALYSE_Raw!$B:$B,AGRIBALYSE_Raw!R:R)*$E149,_xlfn.XLOOKUP(_xlfn.XLOOKUP(Tool_Italy!$D149,'AveragePrices&amp;Codes'!$A:$A,'AveragePrices&amp;Codes'!$B:$B),AGRIBALYSE_Cooked!$C:$C,AGRIBALYSE_Cooked!S:S)*$E149),"")</f>
        <v>5.096560333333333E-5</v>
      </c>
      <c r="P149">
        <f>IFERROR(IF($F149="Raw",_xlfn.XLOOKUP(_xlfn.XLOOKUP(Tool_Italy!$D149,'AveragePrices&amp;Codes'!$A:$A,'AveragePrices&amp;Codes'!$B:$B),AGRIBALYSE_Raw!$B:$B,AGRIBALYSE_Raw!S:S)*$E149,_xlfn.XLOOKUP(_xlfn.XLOOKUP(Tool_Italy!$D149,'AveragePrices&amp;Codes'!$A:$A,'AveragePrices&amp;Codes'!$B:$B),AGRIBALYSE_Cooked!$C:$C,AGRIBALYSE_Cooked!T:T)*$E149),"")</f>
        <v>1.5856888666666667E-9</v>
      </c>
      <c r="Q149">
        <f>IFERROR(IF($F149="Raw",_xlfn.XLOOKUP(_xlfn.XLOOKUP(Tool_Italy!$D149,'AveragePrices&amp;Codes'!$A:$A,'AveragePrices&amp;Codes'!$B:$B),AGRIBALYSE_Raw!$B:$B,AGRIBALYSE_Raw!T:T)*$E149,_xlfn.XLOOKUP(_xlfn.XLOOKUP(Tool_Italy!$D149,'AveragePrices&amp;Codes'!$A:$A,'AveragePrices&amp;Codes'!$B:$B),AGRIBALYSE_Cooked!$C:$C,AGRIBALYSE_Cooked!U:U)*$E149),"")</f>
        <v>2.0578693333333332E-10</v>
      </c>
      <c r="R149">
        <f>IFERROR(IF($F149="Raw",_xlfn.XLOOKUP(_xlfn.XLOOKUP(Tool_Italy!$D149,'AveragePrices&amp;Codes'!$A:$A,'AveragePrices&amp;Codes'!$B:$B),AGRIBALYSE_Raw!$B:$B,AGRIBALYSE_Raw!U:U)*$E149,_xlfn.XLOOKUP(_xlfn.XLOOKUP(Tool_Italy!$D149,'AveragePrices&amp;Codes'!$A:$A,'AveragePrices&amp;Codes'!$B:$B),AGRIBALYSE_Cooked!$C:$C,AGRIBALYSE_Cooked!V:V)*$E149),"")</f>
        <v>1.6455393999999998E-11</v>
      </c>
      <c r="S149">
        <f>IFERROR(IF($F149="Raw",_xlfn.XLOOKUP(_xlfn.XLOOKUP(Tool_Italy!$D149,'AveragePrices&amp;Codes'!$A:$A,'AveragePrices&amp;Codes'!$B:$B),AGRIBALYSE_Raw!$B:$B,AGRIBALYSE_Raw!V:V)*$E149,_xlfn.XLOOKUP(_xlfn.XLOOKUP(Tool_Italy!$D149,'AveragePrices&amp;Codes'!$A:$A,'AveragePrices&amp;Codes'!$B:$B),AGRIBALYSE_Cooked!$C:$C,AGRIBALYSE_Cooked!W:W)*$E149),"")</f>
        <v>2.1296712666666665E-4</v>
      </c>
      <c r="T149">
        <f>IFERROR(IF($F149="Raw",_xlfn.XLOOKUP(_xlfn.XLOOKUP(Tool_Italy!$D149,'AveragePrices&amp;Codes'!$A:$A,'AveragePrices&amp;Codes'!$B:$B),AGRIBALYSE_Raw!$B:$B,AGRIBALYSE_Raw!W:W)*$E149,_xlfn.XLOOKUP(_xlfn.XLOOKUP(Tool_Italy!$D149,'AveragePrices&amp;Codes'!$A:$A,'AveragePrices&amp;Codes'!$B:$B),AGRIBALYSE_Cooked!$C:$C,AGRIBALYSE_Cooked!X:X)*$E149),"")</f>
        <v>3.8227355333333336E-6</v>
      </c>
      <c r="U149">
        <f>IFERROR(IF($F149="Raw",_xlfn.XLOOKUP(_xlfn.XLOOKUP(Tool_Italy!$D149,'AveragePrices&amp;Codes'!$A:$A,'AveragePrices&amp;Codes'!$B:$B),AGRIBALYSE_Raw!$B:$B,AGRIBALYSE_Raw!X:X)*$E149,_xlfn.XLOOKUP(_xlfn.XLOOKUP(Tool_Italy!$D149,'AveragePrices&amp;Codes'!$A:$A,'AveragePrices&amp;Codes'!$B:$B),AGRIBALYSE_Cooked!$C:$C,AGRIBALYSE_Cooked!Y:Y)*$E149),"")</f>
        <v>9.3625640000000003E-5</v>
      </c>
      <c r="V149">
        <f>IFERROR(IF($F149="Raw",_xlfn.XLOOKUP(_xlfn.XLOOKUP(Tool_Italy!$D149,'AveragePrices&amp;Codes'!$A:$A,'AveragePrices&amp;Codes'!$B:$B),AGRIBALYSE_Raw!$B:$B,AGRIBALYSE_Raw!Y:Y)*$E149,_xlfn.XLOOKUP(_xlfn.XLOOKUP(Tool_Italy!$D149,'AveragePrices&amp;Codes'!$A:$A,'AveragePrices&amp;Codes'!$B:$B),AGRIBALYSE_Cooked!$C:$C,AGRIBALYSE_Cooked!Z:Z)*$E149),"")</f>
        <v>9.2153053333333327E-4</v>
      </c>
      <c r="W149">
        <f>IFERROR(IF($F149="Raw",_xlfn.XLOOKUP(_xlfn.XLOOKUP(Tool_Italy!$D149,'AveragePrices&amp;Codes'!$A:$A,'AveragePrices&amp;Codes'!$B:$B),AGRIBALYSE_Raw!$B:$B,AGRIBALYSE_Raw!Z:Z)*$E149,_xlfn.XLOOKUP(_xlfn.XLOOKUP(Tool_Italy!$D149,'AveragePrices&amp;Codes'!$A:$A,'AveragePrices&amp;Codes'!$B:$B),AGRIBALYSE_Cooked!$C:$C,AGRIBALYSE_Cooked!AA:AA)*$E149),"")</f>
        <v>0.45726268000000003</v>
      </c>
      <c r="X149">
        <f>IFERROR(IF($F149="Raw",_xlfn.XLOOKUP(_xlfn.XLOOKUP(Tool_Italy!$D149,'AveragePrices&amp;Codes'!$A:$A,'AveragePrices&amp;Codes'!$B:$B),AGRIBALYSE_Raw!$B:$B,AGRIBALYSE_Raw!AA:AA)*$E149,_xlfn.XLOOKUP(_xlfn.XLOOKUP(Tool_Italy!$D149,'AveragePrices&amp;Codes'!$A:$A,'AveragePrices&amp;Codes'!$B:$B),AGRIBALYSE_Cooked!$C:$C,AGRIBALYSE_Cooked!AB:AB)*$E149),"")</f>
        <v>1.1980239333333331</v>
      </c>
      <c r="Y149">
        <f>IFERROR(IF($F149="Raw",_xlfn.XLOOKUP(_xlfn.XLOOKUP(Tool_Italy!$D149,'AveragePrices&amp;Codes'!$A:$A,'AveragePrices&amp;Codes'!$B:$B),AGRIBALYSE_Raw!$B:$B,AGRIBALYSE_Raw!AB:AB)*$E149,_xlfn.XLOOKUP(_xlfn.XLOOKUP(Tool_Italy!$D149,'AveragePrices&amp;Codes'!$A:$A,'AveragePrices&amp;Codes'!$B:$B),AGRIBALYSE_Cooked!$C:$C,AGRIBALYSE_Cooked!AC:AC)*$E149),"")</f>
        <v>5.7589150666666668E-3</v>
      </c>
      <c r="Z149">
        <f>IFERROR(IF($F149="Raw",_xlfn.XLOOKUP(_xlfn.XLOOKUP(Tool_Italy!$D149,'AveragePrices&amp;Codes'!$A:$A,'AveragePrices&amp;Codes'!$B:$B),AGRIBALYSE_Raw!$B:$B,AGRIBALYSE_Raw!AC:AC)*$E149,_xlfn.XLOOKUP(_xlfn.XLOOKUP(Tool_Italy!$D149,'AveragePrices&amp;Codes'!$A:$A,'AveragePrices&amp;Codes'!$B:$B),AGRIBALYSE_Cooked!$C:$C,AGRIBALYSE_Cooked!AD:AD)*$E149),"")</f>
        <v>0.11992857333333334</v>
      </c>
      <c r="AA149">
        <f>IFERROR(IF($F149="Raw",_xlfn.XLOOKUP(_xlfn.XLOOKUP(Tool_Italy!$D149,'AveragePrices&amp;Codes'!$A:$A,'AveragePrices&amp;Codes'!$B:$B),AGRIBALYSE_Raw!$B:$B,AGRIBALYSE_Raw!AD:AD)*$E149,_xlfn.XLOOKUP(_xlfn.XLOOKUP(Tool_Italy!$D149,'AveragePrices&amp;Codes'!$A:$A,'AveragePrices&amp;Codes'!$B:$B),AGRIBALYSE_Cooked!$C:$C,AGRIBALYSE_Cooked!AE:AE)*$E149),"")</f>
        <v>5.0845718666666672E-8</v>
      </c>
      <c r="AB149" cm="1">
        <f t="array" ref="AB149">IFERROR(_xlfn.XLOOKUP(Tool_Italy!$F149&amp;$E$2,'Cooking methods'!$A:$A&amp;'Cooking methods'!$B:$B,'Cooking methods'!C:C)*$E149,"")</f>
        <v>7.322184E-4</v>
      </c>
      <c r="AC149" cm="1">
        <f t="array" ref="AC149">IFERROR(_xlfn.XLOOKUP(Tool_Italy!$F149&amp;$E$2,'Cooking methods'!$A:$A&amp;'Cooking methods'!$B:$B,'Cooking methods'!D:D)*$E149,"")</f>
        <v>1.5753591000000002E-11</v>
      </c>
      <c r="AD149" cm="1">
        <f t="array" ref="AD149">IFERROR(_xlfn.XLOOKUP(Tool_Italy!$F149&amp;$E$2,'Cooking methods'!$A:$A&amp;'Cooking methods'!$B:$B,'Cooking methods'!E:E)*$E149,"")</f>
        <v>9.0734400000000003E-5</v>
      </c>
      <c r="AE149" cm="1">
        <f t="array" ref="AE149">IFERROR(_xlfn.XLOOKUP(Tool_Italy!$F149&amp;$E$2,'Cooking methods'!$A:$A&amp;'Cooking methods'!$B:$B,'Cooking methods'!F:F)*$E149,"")</f>
        <v>2.0385238799999999E-6</v>
      </c>
      <c r="AF149" cm="1">
        <f t="array" ref="AF149">IFERROR(_xlfn.XLOOKUP(Tool_Italy!$F149&amp;$E$2,'Cooking methods'!$A:$A&amp;'Cooking methods'!$B:$B,'Cooking methods'!G:G)*$E149,"")</f>
        <v>1.32087144E-11</v>
      </c>
      <c r="AG149" cm="1">
        <f t="array" ref="AG149">IFERROR(_xlfn.XLOOKUP(Tool_Italy!$F149&amp;$E$2,'Cooking methods'!$A:$A&amp;'Cooking methods'!$B:$B,'Cooking methods'!H:H)*$E149,"")</f>
        <v>4.6216812000000004E-12</v>
      </c>
      <c r="AH149" cm="1">
        <f t="array" ref="AH149">IFERROR(_xlfn.XLOOKUP(Tool_Italy!$F149&amp;$E$2,'Cooking methods'!$A:$A&amp;'Cooking methods'!$B:$B,'Cooking methods'!I:I)*$E149,"")</f>
        <v>1.8739416000000001E-12</v>
      </c>
      <c r="AI149" cm="1">
        <f t="array" ref="AI149">IFERROR(_xlfn.XLOOKUP(Tool_Italy!$F149&amp;$E$2,'Cooking methods'!$A:$A&amp;'Cooking methods'!$B:$B,'Cooking methods'!J:J)*$E149,"")</f>
        <v>2.5419906000000002E-6</v>
      </c>
      <c r="AJ149" cm="1">
        <f t="array" ref="AJ149">IFERROR(_xlfn.XLOOKUP(Tool_Italy!$F149&amp;$E$2,'Cooking methods'!$A:$A&amp;'Cooking methods'!$B:$B,'Cooking methods'!K:K)*$E149,"")</f>
        <v>1.4067805200000001E-7</v>
      </c>
      <c r="AK149" cm="1">
        <f t="array" ref="AK149">IFERROR(_xlfn.XLOOKUP(Tool_Italy!$F149&amp;$E$2,'Cooking methods'!$A:$A&amp;'Cooking methods'!$B:$B,'Cooking methods'!L:L)*$E149,"")</f>
        <v>6.2093160000000013E-7</v>
      </c>
      <c r="AL149" cm="1">
        <f t="array" ref="AL149">IFERROR(_xlfn.XLOOKUP(Tool_Italy!$F149&amp;$E$2,'Cooking methods'!$A:$A&amp;'Cooking methods'!$B:$B,'Cooking methods'!M:M)*$E149,"")</f>
        <v>4.6223429999999999E-6</v>
      </c>
      <c r="AM149" cm="1">
        <f t="array" ref="AM149">IFERROR(_xlfn.XLOOKUP(Tool_Italy!$F149&amp;$E$2,'Cooking methods'!$A:$A&amp;'Cooking methods'!$B:$B,'Cooking methods'!N:N)*$E149,"")</f>
        <v>2.5725072E-3</v>
      </c>
      <c r="AN149" cm="1">
        <f t="array" ref="AN149">IFERROR(_xlfn.XLOOKUP(Tool_Italy!$F149&amp;$E$2,'Cooking methods'!$A:$A&amp;'Cooking methods'!$B:$B,'Cooking methods'!O:O)*$E149,"")</f>
        <v>2.1105E-3</v>
      </c>
      <c r="AO149" cm="1">
        <f t="array" ref="AO149">IFERROR(_xlfn.XLOOKUP(Tool_Italy!$F149&amp;$E$2,'Cooking methods'!$A:$A&amp;'Cooking methods'!$B:$B,'Cooking methods'!P:P)*$E149,"")</f>
        <v>4.2972719999999999E-4</v>
      </c>
      <c r="AP149" cm="1">
        <f t="array" ref="AP149">IFERROR(_xlfn.XLOOKUP(Tool_Italy!$F149&amp;$E$2,'Cooking methods'!$A:$A&amp;'Cooking methods'!$B:$B,'Cooking methods'!Q:Q)*$E149,"")</f>
        <v>1.1845116000000001E-2</v>
      </c>
      <c r="AQ149" cm="1">
        <f t="array" ref="AQ149">IFERROR(_xlfn.XLOOKUP(Tool_Italy!$F149&amp;$E$2,'Cooking methods'!$A:$A&amp;'Cooking methods'!$B:$B,'Cooking methods'!R:R)*$E149,"")</f>
        <v>1.4331806400000004E-9</v>
      </c>
      <c r="AR149" cm="1">
        <f t="array" ref="AR149">IFERROR(_xlfn.XLOOKUP(Tool_Italy!$G149&amp;$E$2,'Waste management'!$A:$A&amp;'Waste management'!$B:$B,'Waste management'!C:C)*$E149,"")</f>
        <v>3.4506000000000001E-4</v>
      </c>
      <c r="AS149" cm="1">
        <f t="array" ref="AS149">IFERROR(_xlfn.XLOOKUP(Tool_Italy!$G149&amp;$E$2,'Waste management'!$A:$A&amp;'Waste management'!$B:$B,'Waste management'!D:D)*$E149,"")</f>
        <v>2.4793380000000003E-12</v>
      </c>
      <c r="AT149" cm="1">
        <f t="array" ref="AT149">IFERROR(_xlfn.XLOOKUP(Tool_Italy!$G149&amp;$E$2,'Waste management'!$A:$A&amp;'Waste management'!$B:$B,'Waste management'!E:E)*$E149,"")</f>
        <v>5.2800000000000003E-6</v>
      </c>
      <c r="AU149" cm="1">
        <f t="array" ref="AU149">IFERROR(_xlfn.XLOOKUP(Tool_Italy!$G149&amp;$E$2,'Waste management'!$A:$A&amp;'Waste management'!$B:$B,'Waste management'!F:F)*$E149,"")</f>
        <v>7.7999999999999994E-7</v>
      </c>
      <c r="AV149" cm="1">
        <f t="array" ref="AV149">IFERROR(_xlfn.XLOOKUP(Tool_Italy!$G149&amp;$E$2,'Waste management'!$A:$A&amp;'Waste management'!$B:$B,'Waste management'!G:G)*$E149,"")</f>
        <v>6.9723600000000003E-11</v>
      </c>
      <c r="AW149" cm="1">
        <f t="array" ref="AW149">IFERROR(_xlfn.XLOOKUP(Tool_Italy!$G149&amp;$E$2,'Waste management'!$A:$A&amp;'Waste management'!$B:$B,'Waste management'!H:H)*$E149,"")</f>
        <v>2.2782659999999999E-12</v>
      </c>
      <c r="AX149" cm="1">
        <f t="array" ref="AX149">IFERROR(_xlfn.XLOOKUP(Tool_Italy!$G149&amp;$E$2,'Waste management'!$A:$A&amp;'Waste management'!$B:$B,'Waste management'!I:I)*$E149,"")</f>
        <v>1.6279859999999999E-12</v>
      </c>
      <c r="AY149" cm="1">
        <f t="array" ref="AY149">IFERROR(_xlfn.XLOOKUP(Tool_Italy!$G149&amp;$E$2,'Waste management'!$A:$A&amp;'Waste management'!$B:$B,'Waste management'!J:J)*$E149,"")</f>
        <v>1.3260000000000002E-5</v>
      </c>
      <c r="AZ149" cm="1">
        <f t="array" ref="AZ149">IFERROR(_xlfn.XLOOKUP(Tool_Italy!$G149&amp;$E$2,'Waste management'!$A:$A&amp;'Waste management'!$B:$B,'Waste management'!K:K)*$E149,"")</f>
        <v>2.130978E-8</v>
      </c>
      <c r="BA149" cm="1">
        <f t="array" ref="BA149">IFERROR(_xlfn.XLOOKUP(Tool_Italy!$G149&amp;$E$2,'Waste management'!$A:$A&amp;'Waste management'!$B:$B,'Waste management'!L:L)*$E149,"")</f>
        <v>5.8418520000000005E-7</v>
      </c>
      <c r="BB149" cm="1">
        <f t="array" ref="BB149">IFERROR(_xlfn.XLOOKUP(Tool_Italy!$G149&amp;$E$2,'Waste management'!$A:$A&amp;'Waste management'!$B:$B,'Waste management'!M:M)*$E149,"")</f>
        <v>5.8499999999999999E-5</v>
      </c>
      <c r="BC149" cm="1">
        <f t="array" ref="BC149">IFERROR(_xlfn.XLOOKUP(Tool_Italy!$G149&amp;$E$2,'Waste management'!$A:$A&amp;'Waste management'!$B:$B,'Waste management'!N:N)*$E149,"")</f>
        <v>5.0250480000000007E-2</v>
      </c>
      <c r="BD149" cm="1">
        <f t="array" ref="BD149">IFERROR(_xlfn.XLOOKUP(Tool_Italy!$G149&amp;$E$2,'Waste management'!$A:$A&amp;'Waste management'!$B:$B,'Waste management'!O:O)*$E149,"")</f>
        <v>3.2674799999999997E-3</v>
      </c>
      <c r="BE149" cm="1">
        <f t="array" ref="BE149">IFERROR(_xlfn.XLOOKUP(Tool_Italy!$G149&amp;$E$2,'Waste management'!$A:$A&amp;'Waste management'!$B:$B,'Waste management'!P:P)*$E149,"")</f>
        <v>6.8640000000000007E-5</v>
      </c>
      <c r="BF149" cm="1">
        <f t="array" ref="BF149">IFERROR(_xlfn.XLOOKUP(Tool_Italy!$G149&amp;$E$2,'Waste management'!$A:$A&amp;'Waste management'!$B:$B,'Waste management'!Q:Q)*$E149,"")</f>
        <v>2.1607200000000001E-3</v>
      </c>
      <c r="BG149" cm="1">
        <f t="array" ref="BG149">IFERROR(_xlfn.XLOOKUP(Tool_Italy!$G149&amp;$E$2,'Waste management'!$A:$A&amp;'Waste management'!$B:$B,'Waste management'!R:R)*$E149,"")</f>
        <v>6.7095000000000005E-10</v>
      </c>
      <c r="BH149">
        <f>IFERROR((L149+AR149+AB149)*_xlfn.XLOOKUP(Tool_Italy!BH$4,Monetization_Factors!$A:$A,Monetization_Factors!$D:$D),"")</f>
        <v>1.937022298702793E-3</v>
      </c>
      <c r="BI149">
        <f>IFERROR((M149+AS149+AC149)*_xlfn.XLOOKUP(Tool_Italy!BI$4,Monetization_Factors!$A:$A,Monetization_Factors!$D:$D),"")</f>
        <v>1.1179929228369108E-8</v>
      </c>
      <c r="BJ149">
        <f>IFERROR((N149+AT149+AD149)*_xlfn.XLOOKUP(Tool_Italy!BJ$4,Monetization_Factors!$A:$A,Monetization_Factors!$D:$D),"")</f>
        <v>2.7137226795461225E-6</v>
      </c>
      <c r="BK149">
        <f>IFERROR((O149+AU149+AE149)*_xlfn.XLOOKUP(Tool_Italy!BK$4,Monetization_Factors!$A:$A,Monetization_Factors!$D:$D),"")</f>
        <v>8.1411612794144445E-5</v>
      </c>
      <c r="BL149">
        <f>IFERROR((P149+AV149+AF149)*_xlfn.XLOOKUP(Tool_Italy!BL$4,Monetization_Factors!$A:$A,Monetization_Factors!$D:$D),"")</f>
        <v>1.6657411173171251E-3</v>
      </c>
      <c r="BM149">
        <f>IFERROR((Q149+AW149+AG149)*_xlfn.XLOOKUP(Tool_Italy!BM$4,Monetization_Factors!$A:$A,Monetization_Factors!$D:$D),"")</f>
        <v>4.4166771272071122E-5</v>
      </c>
      <c r="BN149">
        <f>IFERROR((R149+AX149+AH149)*_xlfn.XLOOKUP(Tool_Italy!BN$4,Monetization_Factors!$A:$A,Monetization_Factors!$D:$D),"")</f>
        <v>2.2943762039247476E-5</v>
      </c>
      <c r="BO149">
        <f>IFERROR((S149+AY149+AI149)*_xlfn.XLOOKUP(Tool_Italy!BO$4,Monetization_Factors!$A:$A,Monetization_Factors!$D:$D),"")</f>
        <v>1.0016414848066628E-4</v>
      </c>
      <c r="BP149">
        <f>IFERROR((T149+AZ149+AJ149)*_xlfn.XLOOKUP(Tool_Italy!BP$4,Monetization_Factors!$A:$A,Monetization_Factors!$D:$D),"")</f>
        <v>9.7202995853556484E-6</v>
      </c>
      <c r="BQ149">
        <f>IFERROR((U149+BA149+AK149)*_xlfn.XLOOKUP(Tool_Italy!BQ$4,Monetization_Factors!$A:$A,Monetization_Factors!$D:$D),"")</f>
        <v>3.8792148328803291E-4</v>
      </c>
      <c r="BR149" t="str">
        <f>IFERROR((V149+BB149+AL149)*_xlfn.XLOOKUP(Tool_Italy!BR$4,Monetization_Factors!$A:$A,Monetization_Factors!$D:$D),"")</f>
        <v/>
      </c>
      <c r="BS149">
        <f>IFERROR((W149+BC149+AM149)*_xlfn.XLOOKUP(Tool_Italy!BS$4,Monetization_Factors!$A:$A,Monetization_Factors!$D:$D),"")</f>
        <v>2.4822160786632479E-5</v>
      </c>
      <c r="BT149">
        <f>IFERROR((X149+BD149+AN149)*_xlfn.XLOOKUP(Tool_Italy!BT$4,Monetization_Factors!$A:$A,Monetization_Factors!$D:$D),"")</f>
        <v>2.6796468519029929E-4</v>
      </c>
      <c r="BU149">
        <f>IFERROR((Y149+BE149+AO149)*_xlfn.XLOOKUP(Tool_Italy!BU$4,Monetization_Factors!$A:$A,Monetization_Factors!$D:$D),"")</f>
        <v>3.9764572824266164E-5</v>
      </c>
      <c r="BV149">
        <f>IFERROR((Z149+BF149+AP149)*_xlfn.XLOOKUP(Tool_Italy!BV$4,Monetization_Factors!$A:$A,Monetization_Factors!$D:$D),"")</f>
        <v>2.2116324859275258E-4</v>
      </c>
      <c r="BW149">
        <f>IFERROR((AA149+BG149+AQ149)*_xlfn.XLOOKUP(Tool_Italy!BW$4,Monetization_Factors!$A:$A,Monetization_Factors!$D:$D),"")</f>
        <v>1.1061857567333538E-7</v>
      </c>
      <c r="BX149" s="38" cm="1">
        <f t="array" ref="BX149">IFERROR(_xlfn.IFS(I149&lt;&gt;0,I149*E149,I149="",J149*E149),"")</f>
        <v>1.5276512769230774E-2</v>
      </c>
      <c r="BY149" s="38">
        <f t="shared" si="104"/>
        <v>4.4177201987698001E-3</v>
      </c>
      <c r="BZ149" s="38">
        <f t="shared" si="106"/>
        <v>1.9694232968000575E-2</v>
      </c>
      <c r="CA149" s="38">
        <f t="shared" si="105"/>
        <v>8.4956157668650005E-6</v>
      </c>
      <c r="CB149">
        <f t="shared" si="102"/>
        <v>1.4888619066666664E-2</v>
      </c>
      <c r="CC149">
        <f t="shared" si="72"/>
        <v>2.7928152899999994E-10</v>
      </c>
      <c r="CD149">
        <f t="shared" si="73"/>
        <v>1.7781106000000001E-3</v>
      </c>
      <c r="CE149">
        <f t="shared" si="74"/>
        <v>5.3784127213333331E-5</v>
      </c>
      <c r="CF149">
        <f t="shared" si="75"/>
        <v>1.6686211810666666E-9</v>
      </c>
      <c r="CG149">
        <f t="shared" si="76"/>
        <v>2.1268688053333333E-10</v>
      </c>
      <c r="CH149">
        <f t="shared" si="77"/>
        <v>1.9957321599999997E-11</v>
      </c>
      <c r="CI149">
        <f t="shared" si="78"/>
        <v>2.2876911726666665E-4</v>
      </c>
      <c r="CJ149">
        <f t="shared" si="79"/>
        <v>3.984723365333333E-6</v>
      </c>
      <c r="CK149">
        <f t="shared" si="80"/>
        <v>9.4830756799999999E-5</v>
      </c>
      <c r="CL149">
        <f t="shared" si="81"/>
        <v>9.846528763333333E-4</v>
      </c>
      <c r="CM149">
        <f t="shared" si="82"/>
        <v>0.51008566720000004</v>
      </c>
      <c r="CN149">
        <f t="shared" si="83"/>
        <v>1.2034019133333331</v>
      </c>
      <c r="CO149">
        <f t="shared" si="84"/>
        <v>6.2572822666666665E-3</v>
      </c>
      <c r="CP149">
        <f t="shared" si="85"/>
        <v>0.13393440933333334</v>
      </c>
      <c r="CQ149">
        <f t="shared" si="86"/>
        <v>5.2949849306666666E-8</v>
      </c>
      <c r="CR149">
        <f t="shared" si="103"/>
        <v>2.8631959743589737E-5</v>
      </c>
      <c r="CS149">
        <f t="shared" si="87"/>
        <v>5.3707986346153838E-13</v>
      </c>
      <c r="CT149">
        <f t="shared" si="88"/>
        <v>3.4194434615384616E-6</v>
      </c>
      <c r="CU149">
        <f t="shared" si="89"/>
        <v>1.0343101387179487E-7</v>
      </c>
      <c r="CV149">
        <f t="shared" si="90"/>
        <v>3.2088868866666667E-12</v>
      </c>
      <c r="CW149">
        <f t="shared" si="91"/>
        <v>4.0901323179487179E-13</v>
      </c>
      <c r="CX149">
        <f t="shared" si="92"/>
        <v>3.837946461538461E-14</v>
      </c>
      <c r="CY149">
        <f t="shared" si="93"/>
        <v>4.399406101282051E-7</v>
      </c>
      <c r="CZ149">
        <f t="shared" si="94"/>
        <v>7.6629295487179482E-9</v>
      </c>
      <c r="DA149">
        <f t="shared" si="95"/>
        <v>1.8236684000000001E-7</v>
      </c>
      <c r="DB149">
        <f t="shared" si="96"/>
        <v>1.8935632237179486E-6</v>
      </c>
      <c r="DC149">
        <f t="shared" si="97"/>
        <v>9.8093397538461555E-4</v>
      </c>
      <c r="DD149">
        <f t="shared" si="98"/>
        <v>2.3142344487179483E-3</v>
      </c>
      <c r="DE149">
        <f t="shared" si="99"/>
        <v>1.2033235128205127E-5</v>
      </c>
      <c r="DF149">
        <f t="shared" si="100"/>
        <v>2.5756617179487182E-4</v>
      </c>
      <c r="DG149">
        <f t="shared" si="101"/>
        <v>1.0182663328205128E-10</v>
      </c>
      <c r="DH149" s="5">
        <f>IFERROR(((((L149+AB149)*(1/$H149))+AR149)/$F$2)/($B$2*('CAR.CAP_per person'!B$2)/(_xlfn.XLOOKUP($E$2,EU_countries_GDP!$A$2:$A$29,EU_countries_GDP!$E$2:$E$29))),"")</f>
        <v>3.2012690017870937E-2</v>
      </c>
      <c r="DI149" s="5">
        <f>IFERROR(((((M149+AC149)*(1/$H149))+AS149)/$F$2)/($B$2*('CAR.CAP_per person'!C$2)/(_xlfn.XLOOKUP($E$2,EU_countries_GDP!$A$2:$A$29,EU_countries_GDP!$E$2:$E$29))),"")</f>
        <v>7.6933657691065912E-6</v>
      </c>
      <c r="DJ149" s="5">
        <f>IFERROR(((((N149+AD149)*(1/$H149))+AT149)/$F$2)/($B$2*('CAR.CAP_per person'!D$2)/(_xlfn.XLOOKUP($E$2,EU_countries_GDP!$A$2:$A$29,EU_countries_GDP!$E$2:$E$29))),"")</f>
        <v>5.0435346319151383E-5</v>
      </c>
      <c r="DK149" s="5">
        <f>IFERROR(((((O149+AE149)*(1/$H149))+AU149)/$F$2)/($B$2*('CAR.CAP_per person'!E$2)/(_xlfn.XLOOKUP($E$2,EU_countries_GDP!$A$2:$A$29,EU_countries_GDP!$E$2:$E$29))),"")</f>
        <v>1.9543027925940132E-3</v>
      </c>
      <c r="DL149" s="5">
        <f>IFERROR(((((P149+AF149)*(1/$H149))+AV149)/$F$2)/($B$2*('CAR.CAP_per person'!F$2)/(_xlfn.XLOOKUP($E$2,EU_countries_GDP!$A$2:$A$29,EU_countries_GDP!$E$2:$E$29))),"")</f>
        <v>4.6414105395696202E-2</v>
      </c>
      <c r="DM149" s="5">
        <f>IFERROR(((((Q149+AG149)*(1/$H149))+AW149)/$F$2)/($B$2*('CAR.CAP_per person'!G$2)/(_xlfn.XLOOKUP($E$2,EU_countries_GDP!$A$2:$A$29,EU_countries_GDP!$E$2:$E$29))),"")</f>
        <v>3.2816785166887509E-3</v>
      </c>
      <c r="DN149" s="5">
        <f>IFERROR(((((R149+AH149)*(1/$H149))+AX149)/$F$2)/($B$2*('CAR.CAP_per person'!H$2)/(_xlfn.XLOOKUP($E$2,EU_countries_GDP!$A$2:$A$29,EU_countries_GDP!$E$2:$E$29))),"")</f>
        <v>6.7047636569821727E-5</v>
      </c>
      <c r="DO149" s="5">
        <f>IFERROR(((((S149+AI149)*(1/$H149))+AY149)/$F$2)/($B$2*('CAR.CAP_per person'!I$2)/(_xlfn.XLOOKUP($E$2,EU_countries_GDP!$A$2:$A$29,EU_countries_GDP!$E$2:$E$29))),"")</f>
        <v>3.2233219280223819E-3</v>
      </c>
      <c r="DP149" s="5">
        <f>IFERROR(((((T149+AJ149)*(1/$H149))+AZ149)/$F$2)/($B$2*('CAR.CAP_per person'!J$2)/(_xlfn.XLOOKUP($E$2,EU_countries_GDP!$A$2:$A$29,EU_countries_GDP!$E$2:$E$29))),"")</f>
        <v>1.0228698008409087E-2</v>
      </c>
      <c r="DQ149" s="5">
        <f>IFERROR(((((U149+AK149)*(1/$H149))+BA149)/$F$2)/($B$2*('CAR.CAP_per person'!K$2)/(_xlfn.XLOOKUP($E$2,EU_countries_GDP!$A$2:$A$29,EU_countries_GDP!$E$2:$E$29))),"")</f>
        <v>7.0453145136623804E-3</v>
      </c>
      <c r="DR149" s="5">
        <f>IFERROR(((((V149+AL149)*(1/$H149))+BB149)/$F$2)/($B$2*('CAR.CAP_per person'!L$2)/(_xlfn.XLOOKUP($E$2,EU_countries_GDP!$A$2:$A$29,EU_countries_GDP!$E$2:$E$29))),"")</f>
        <v>2.2644890073560409E-3</v>
      </c>
      <c r="DS149" s="5">
        <f>IFERROR(((((W149+AM149)*(1/$H149))+BC149)/$F$2)/($B$2*('CAR.CAP_per person'!M$2)/(_xlfn.XLOOKUP($E$2,EU_countries_GDP!$A$2:$A$29,EU_countries_GDP!$E$2:$E$29))),"")</f>
        <v>5.2505411599721455E-2</v>
      </c>
      <c r="DT149" s="5">
        <f>IFERROR(((((X149+AN149)*(1/$H149))+BD149)/$F$2)/($B$2*('CAR.CAP_per person'!N$2)/(_xlfn.XLOOKUP($E$2,EU_countries_GDP!$A$2:$A$29,EU_countries_GDP!$E$2:$E$29))),"")</f>
        <v>1.4139498692789065</v>
      </c>
      <c r="DU149" s="5">
        <f>IFERROR(((((Y149+AO149)*(1/$H149))+BE149)/$F$2)/($B$2*('CAR.CAP_per person'!O$2)/(_xlfn.XLOOKUP($E$2,EU_countries_GDP!$A$2:$A$29,EU_countries_GDP!$E$2:$E$29))),"")</f>
        <v>5.1013811501085667E-4</v>
      </c>
      <c r="DV149" s="5">
        <f>IFERROR(((((Z149+AP149)*(1/$H149))+BF149)/$F$2)/($B$2*('CAR.CAP_per person'!P$2)/(_xlfn.XLOOKUP($E$2,EU_countries_GDP!$A$2:$A$29,EU_countries_GDP!$E$2:$E$29))),"")</f>
        <v>8.8175605453983345E-3</v>
      </c>
      <c r="DW149" s="5">
        <f>IFERROR(((((AA149+AQ149)*(1/$H149))+BG149)/$F$2)/($B$2*('CAR.CAP_per person'!Q$2)/(_xlfn.XLOOKUP($E$2,EU_countries_GDP!$A$2:$A$29,EU_countries_GDP!$E$2:$E$29))),"")</f>
        <v>3.5641248961254062E-3</v>
      </c>
    </row>
    <row r="150" spans="1:127">
      <c r="A150" t="s">
        <v>243</v>
      </c>
      <c r="B150" t="str">
        <f>_xlfn.XLOOKUP(D150,Table5[Ingredient],Table5[Category],"",FALSE)</f>
        <v>Fish</v>
      </c>
      <c r="C150" s="33" t="s">
        <v>257</v>
      </c>
      <c r="D150" s="33" t="s">
        <v>251</v>
      </c>
      <c r="E150" s="33">
        <v>0</v>
      </c>
      <c r="F150" s="33" t="s">
        <v>219</v>
      </c>
      <c r="G150" s="33" t="s">
        <v>180</v>
      </c>
      <c r="H150" s="91">
        <f>Dataset_IT!M55</f>
        <v>0</v>
      </c>
      <c r="I150" s="33"/>
      <c r="J150" s="37" t="str">
        <f>IFERROR(INDEX('AveragePrices&amp;Codes'!G:AG, MATCH($D150, 'AveragePrices&amp;Codes'!$A:$A, 0), MATCH(Tool_Italy!$E$2, 'AveragePrices&amp;Codes'!$G$1:$AG$1, 0)),"")</f>
        <v/>
      </c>
      <c r="K150" s="37">
        <f>IFERROR(E150/(_xlfn.XLOOKUP(A150,Dataset_IT!$Q$2:$Q$9,Dataset_IT!$R$2:$R$9)),"")</f>
        <v>0</v>
      </c>
      <c r="L150">
        <f>IFERROR(IF($F150="Raw",_xlfn.XLOOKUP(_xlfn.XLOOKUP(Tool_Italy!$D150,'AveragePrices&amp;Codes'!$A:$A,'AveragePrices&amp;Codes'!$B:$B),AGRIBALYSE_Raw!$B:$B,AGRIBALYSE_Raw!O:O)*$E150,_xlfn.XLOOKUP(_xlfn.XLOOKUP(Tool_Italy!$D150,'AveragePrices&amp;Codes'!$A:$A,'AveragePrices&amp;Codes'!$B:$B),AGRIBALYSE_Cooked!$C:$C,AGRIBALYSE_Cooked!P:P)*$E150),"")</f>
        <v>0</v>
      </c>
      <c r="M150">
        <f>IFERROR(IF($F150="Raw",_xlfn.XLOOKUP(_xlfn.XLOOKUP(Tool_Italy!$D150,'AveragePrices&amp;Codes'!$A:$A,'AveragePrices&amp;Codes'!$B:$B),AGRIBALYSE_Raw!$B:$B,AGRIBALYSE_Raw!P:P)*$E150,_xlfn.XLOOKUP(_xlfn.XLOOKUP(Tool_Italy!$D150,'AveragePrices&amp;Codes'!$A:$A,'AveragePrices&amp;Codes'!$B:$B),AGRIBALYSE_Cooked!$C:$C,AGRIBALYSE_Cooked!Q:Q)*$E150),"")</f>
        <v>0</v>
      </c>
      <c r="N150">
        <f>IFERROR(IF($F150="Raw",_xlfn.XLOOKUP(_xlfn.XLOOKUP(Tool_Italy!$D150,'AveragePrices&amp;Codes'!$A:$A,'AveragePrices&amp;Codes'!$B:$B),AGRIBALYSE_Raw!$B:$B,AGRIBALYSE_Raw!Q:Q)*$E150,_xlfn.XLOOKUP(_xlfn.XLOOKUP(Tool_Italy!$D150,'AveragePrices&amp;Codes'!$A:$A,'AveragePrices&amp;Codes'!$B:$B),AGRIBALYSE_Cooked!$C:$C,AGRIBALYSE_Cooked!R:R)*$E150),"")</f>
        <v>0</v>
      </c>
      <c r="O150">
        <f>IFERROR(IF($F150="Raw",_xlfn.XLOOKUP(_xlfn.XLOOKUP(Tool_Italy!$D150,'AveragePrices&amp;Codes'!$A:$A,'AveragePrices&amp;Codes'!$B:$B),AGRIBALYSE_Raw!$B:$B,AGRIBALYSE_Raw!R:R)*$E150,_xlfn.XLOOKUP(_xlfn.XLOOKUP(Tool_Italy!$D150,'AveragePrices&amp;Codes'!$A:$A,'AveragePrices&amp;Codes'!$B:$B),AGRIBALYSE_Cooked!$C:$C,AGRIBALYSE_Cooked!S:S)*$E150),"")</f>
        <v>0</v>
      </c>
      <c r="P150">
        <f>IFERROR(IF($F150="Raw",_xlfn.XLOOKUP(_xlfn.XLOOKUP(Tool_Italy!$D150,'AveragePrices&amp;Codes'!$A:$A,'AveragePrices&amp;Codes'!$B:$B),AGRIBALYSE_Raw!$B:$B,AGRIBALYSE_Raw!S:S)*$E150,_xlfn.XLOOKUP(_xlfn.XLOOKUP(Tool_Italy!$D150,'AveragePrices&amp;Codes'!$A:$A,'AveragePrices&amp;Codes'!$B:$B),AGRIBALYSE_Cooked!$C:$C,AGRIBALYSE_Cooked!T:T)*$E150),"")</f>
        <v>0</v>
      </c>
      <c r="Q150">
        <f>IFERROR(IF($F150="Raw",_xlfn.XLOOKUP(_xlfn.XLOOKUP(Tool_Italy!$D150,'AveragePrices&amp;Codes'!$A:$A,'AveragePrices&amp;Codes'!$B:$B),AGRIBALYSE_Raw!$B:$B,AGRIBALYSE_Raw!T:T)*$E150,_xlfn.XLOOKUP(_xlfn.XLOOKUP(Tool_Italy!$D150,'AveragePrices&amp;Codes'!$A:$A,'AveragePrices&amp;Codes'!$B:$B),AGRIBALYSE_Cooked!$C:$C,AGRIBALYSE_Cooked!U:U)*$E150),"")</f>
        <v>0</v>
      </c>
      <c r="R150">
        <f>IFERROR(IF($F150="Raw",_xlfn.XLOOKUP(_xlfn.XLOOKUP(Tool_Italy!$D150,'AveragePrices&amp;Codes'!$A:$A,'AveragePrices&amp;Codes'!$B:$B),AGRIBALYSE_Raw!$B:$B,AGRIBALYSE_Raw!U:U)*$E150,_xlfn.XLOOKUP(_xlfn.XLOOKUP(Tool_Italy!$D150,'AveragePrices&amp;Codes'!$A:$A,'AveragePrices&amp;Codes'!$B:$B),AGRIBALYSE_Cooked!$C:$C,AGRIBALYSE_Cooked!V:V)*$E150),"")</f>
        <v>0</v>
      </c>
      <c r="S150">
        <f>IFERROR(IF($F150="Raw",_xlfn.XLOOKUP(_xlfn.XLOOKUP(Tool_Italy!$D150,'AveragePrices&amp;Codes'!$A:$A,'AveragePrices&amp;Codes'!$B:$B),AGRIBALYSE_Raw!$B:$B,AGRIBALYSE_Raw!V:V)*$E150,_xlfn.XLOOKUP(_xlfn.XLOOKUP(Tool_Italy!$D150,'AveragePrices&amp;Codes'!$A:$A,'AveragePrices&amp;Codes'!$B:$B),AGRIBALYSE_Cooked!$C:$C,AGRIBALYSE_Cooked!W:W)*$E150),"")</f>
        <v>0</v>
      </c>
      <c r="T150">
        <f>IFERROR(IF($F150="Raw",_xlfn.XLOOKUP(_xlfn.XLOOKUP(Tool_Italy!$D150,'AveragePrices&amp;Codes'!$A:$A,'AveragePrices&amp;Codes'!$B:$B),AGRIBALYSE_Raw!$B:$B,AGRIBALYSE_Raw!W:W)*$E150,_xlfn.XLOOKUP(_xlfn.XLOOKUP(Tool_Italy!$D150,'AveragePrices&amp;Codes'!$A:$A,'AveragePrices&amp;Codes'!$B:$B),AGRIBALYSE_Cooked!$C:$C,AGRIBALYSE_Cooked!X:X)*$E150),"")</f>
        <v>0</v>
      </c>
      <c r="U150">
        <f>IFERROR(IF($F150="Raw",_xlfn.XLOOKUP(_xlfn.XLOOKUP(Tool_Italy!$D150,'AveragePrices&amp;Codes'!$A:$A,'AveragePrices&amp;Codes'!$B:$B),AGRIBALYSE_Raw!$B:$B,AGRIBALYSE_Raw!X:X)*$E150,_xlfn.XLOOKUP(_xlfn.XLOOKUP(Tool_Italy!$D150,'AveragePrices&amp;Codes'!$A:$A,'AveragePrices&amp;Codes'!$B:$B),AGRIBALYSE_Cooked!$C:$C,AGRIBALYSE_Cooked!Y:Y)*$E150),"")</f>
        <v>0</v>
      </c>
      <c r="V150">
        <f>IFERROR(IF($F150="Raw",_xlfn.XLOOKUP(_xlfn.XLOOKUP(Tool_Italy!$D150,'AveragePrices&amp;Codes'!$A:$A,'AveragePrices&amp;Codes'!$B:$B),AGRIBALYSE_Raw!$B:$B,AGRIBALYSE_Raw!Y:Y)*$E150,_xlfn.XLOOKUP(_xlfn.XLOOKUP(Tool_Italy!$D150,'AveragePrices&amp;Codes'!$A:$A,'AveragePrices&amp;Codes'!$B:$B),AGRIBALYSE_Cooked!$C:$C,AGRIBALYSE_Cooked!Z:Z)*$E150),"")</f>
        <v>0</v>
      </c>
      <c r="W150">
        <f>IFERROR(IF($F150="Raw",_xlfn.XLOOKUP(_xlfn.XLOOKUP(Tool_Italy!$D150,'AveragePrices&amp;Codes'!$A:$A,'AveragePrices&amp;Codes'!$B:$B),AGRIBALYSE_Raw!$B:$B,AGRIBALYSE_Raw!Z:Z)*$E150,_xlfn.XLOOKUP(_xlfn.XLOOKUP(Tool_Italy!$D150,'AveragePrices&amp;Codes'!$A:$A,'AveragePrices&amp;Codes'!$B:$B),AGRIBALYSE_Cooked!$C:$C,AGRIBALYSE_Cooked!AA:AA)*$E150),"")</f>
        <v>0</v>
      </c>
      <c r="X150">
        <f>IFERROR(IF($F150="Raw",_xlfn.XLOOKUP(_xlfn.XLOOKUP(Tool_Italy!$D150,'AveragePrices&amp;Codes'!$A:$A,'AveragePrices&amp;Codes'!$B:$B),AGRIBALYSE_Raw!$B:$B,AGRIBALYSE_Raw!AA:AA)*$E150,_xlfn.XLOOKUP(_xlfn.XLOOKUP(Tool_Italy!$D150,'AveragePrices&amp;Codes'!$A:$A,'AveragePrices&amp;Codes'!$B:$B),AGRIBALYSE_Cooked!$C:$C,AGRIBALYSE_Cooked!AB:AB)*$E150),"")</f>
        <v>0</v>
      </c>
      <c r="Y150">
        <f>IFERROR(IF($F150="Raw",_xlfn.XLOOKUP(_xlfn.XLOOKUP(Tool_Italy!$D150,'AveragePrices&amp;Codes'!$A:$A,'AveragePrices&amp;Codes'!$B:$B),AGRIBALYSE_Raw!$B:$B,AGRIBALYSE_Raw!AB:AB)*$E150,_xlfn.XLOOKUP(_xlfn.XLOOKUP(Tool_Italy!$D150,'AveragePrices&amp;Codes'!$A:$A,'AveragePrices&amp;Codes'!$B:$B),AGRIBALYSE_Cooked!$C:$C,AGRIBALYSE_Cooked!AC:AC)*$E150),"")</f>
        <v>0</v>
      </c>
      <c r="Z150">
        <f>IFERROR(IF($F150="Raw",_xlfn.XLOOKUP(_xlfn.XLOOKUP(Tool_Italy!$D150,'AveragePrices&amp;Codes'!$A:$A,'AveragePrices&amp;Codes'!$B:$B),AGRIBALYSE_Raw!$B:$B,AGRIBALYSE_Raw!AC:AC)*$E150,_xlfn.XLOOKUP(_xlfn.XLOOKUP(Tool_Italy!$D150,'AveragePrices&amp;Codes'!$A:$A,'AveragePrices&amp;Codes'!$B:$B),AGRIBALYSE_Cooked!$C:$C,AGRIBALYSE_Cooked!AD:AD)*$E150),"")</f>
        <v>0</v>
      </c>
      <c r="AA150">
        <f>IFERROR(IF($F150="Raw",_xlfn.XLOOKUP(_xlfn.XLOOKUP(Tool_Italy!$D150,'AveragePrices&amp;Codes'!$A:$A,'AveragePrices&amp;Codes'!$B:$B),AGRIBALYSE_Raw!$B:$B,AGRIBALYSE_Raw!AD:AD)*$E150,_xlfn.XLOOKUP(_xlfn.XLOOKUP(Tool_Italy!$D150,'AveragePrices&amp;Codes'!$A:$A,'AveragePrices&amp;Codes'!$B:$B),AGRIBALYSE_Cooked!$C:$C,AGRIBALYSE_Cooked!AE:AE)*$E150),"")</f>
        <v>0</v>
      </c>
      <c r="AB150" cm="1">
        <f t="array" ref="AB150">IFERROR(_xlfn.XLOOKUP(Tool_Italy!$F150&amp;$E$2,'Cooking methods'!$A:$A&amp;'Cooking methods'!$B:$B,'Cooking methods'!C:C)*$E150,"")</f>
        <v>0</v>
      </c>
      <c r="AC150" cm="1">
        <f t="array" ref="AC150">IFERROR(_xlfn.XLOOKUP(Tool_Italy!$F150&amp;$E$2,'Cooking methods'!$A:$A&amp;'Cooking methods'!$B:$B,'Cooking methods'!D:D)*$E150,"")</f>
        <v>0</v>
      </c>
      <c r="AD150" cm="1">
        <f t="array" ref="AD150">IFERROR(_xlfn.XLOOKUP(Tool_Italy!$F150&amp;$E$2,'Cooking methods'!$A:$A&amp;'Cooking methods'!$B:$B,'Cooking methods'!E:E)*$E150,"")</f>
        <v>0</v>
      </c>
      <c r="AE150" cm="1">
        <f t="array" ref="AE150">IFERROR(_xlfn.XLOOKUP(Tool_Italy!$F150&amp;$E$2,'Cooking methods'!$A:$A&amp;'Cooking methods'!$B:$B,'Cooking methods'!F:F)*$E150,"")</f>
        <v>0</v>
      </c>
      <c r="AF150" cm="1">
        <f t="array" ref="AF150">IFERROR(_xlfn.XLOOKUP(Tool_Italy!$F150&amp;$E$2,'Cooking methods'!$A:$A&amp;'Cooking methods'!$B:$B,'Cooking methods'!G:G)*$E150,"")</f>
        <v>0</v>
      </c>
      <c r="AG150" cm="1">
        <f t="array" ref="AG150">IFERROR(_xlfn.XLOOKUP(Tool_Italy!$F150&amp;$E$2,'Cooking methods'!$A:$A&amp;'Cooking methods'!$B:$B,'Cooking methods'!H:H)*$E150,"")</f>
        <v>0</v>
      </c>
      <c r="AH150" cm="1">
        <f t="array" ref="AH150">IFERROR(_xlfn.XLOOKUP(Tool_Italy!$F150&amp;$E$2,'Cooking methods'!$A:$A&amp;'Cooking methods'!$B:$B,'Cooking methods'!I:I)*$E150,"")</f>
        <v>0</v>
      </c>
      <c r="AI150" cm="1">
        <f t="array" ref="AI150">IFERROR(_xlfn.XLOOKUP(Tool_Italy!$F150&amp;$E$2,'Cooking methods'!$A:$A&amp;'Cooking methods'!$B:$B,'Cooking methods'!J:J)*$E150,"")</f>
        <v>0</v>
      </c>
      <c r="AJ150" cm="1">
        <f t="array" ref="AJ150">IFERROR(_xlfn.XLOOKUP(Tool_Italy!$F150&amp;$E$2,'Cooking methods'!$A:$A&amp;'Cooking methods'!$B:$B,'Cooking methods'!K:K)*$E150,"")</f>
        <v>0</v>
      </c>
      <c r="AK150" cm="1">
        <f t="array" ref="AK150">IFERROR(_xlfn.XLOOKUP(Tool_Italy!$F150&amp;$E$2,'Cooking methods'!$A:$A&amp;'Cooking methods'!$B:$B,'Cooking methods'!L:L)*$E150,"")</f>
        <v>0</v>
      </c>
      <c r="AL150" cm="1">
        <f t="array" ref="AL150">IFERROR(_xlfn.XLOOKUP(Tool_Italy!$F150&amp;$E$2,'Cooking methods'!$A:$A&amp;'Cooking methods'!$B:$B,'Cooking methods'!M:M)*$E150,"")</f>
        <v>0</v>
      </c>
      <c r="AM150" cm="1">
        <f t="array" ref="AM150">IFERROR(_xlfn.XLOOKUP(Tool_Italy!$F150&amp;$E$2,'Cooking methods'!$A:$A&amp;'Cooking methods'!$B:$B,'Cooking methods'!N:N)*$E150,"")</f>
        <v>0</v>
      </c>
      <c r="AN150" cm="1">
        <f t="array" ref="AN150">IFERROR(_xlfn.XLOOKUP(Tool_Italy!$F150&amp;$E$2,'Cooking methods'!$A:$A&amp;'Cooking methods'!$B:$B,'Cooking methods'!O:O)*$E150,"")</f>
        <v>0</v>
      </c>
      <c r="AO150" cm="1">
        <f t="array" ref="AO150">IFERROR(_xlfn.XLOOKUP(Tool_Italy!$F150&amp;$E$2,'Cooking methods'!$A:$A&amp;'Cooking methods'!$B:$B,'Cooking methods'!P:P)*$E150,"")</f>
        <v>0</v>
      </c>
      <c r="AP150" cm="1">
        <f t="array" ref="AP150">IFERROR(_xlfn.XLOOKUP(Tool_Italy!$F150&amp;$E$2,'Cooking methods'!$A:$A&amp;'Cooking methods'!$B:$B,'Cooking methods'!Q:Q)*$E150,"")</f>
        <v>0</v>
      </c>
      <c r="AQ150" cm="1">
        <f t="array" ref="AQ150">IFERROR(_xlfn.XLOOKUP(Tool_Italy!$F150&amp;$E$2,'Cooking methods'!$A:$A&amp;'Cooking methods'!$B:$B,'Cooking methods'!R:R)*$E150,"")</f>
        <v>0</v>
      </c>
      <c r="AR150" cm="1">
        <f t="array" ref="AR150">IFERROR(_xlfn.XLOOKUP(Tool_Italy!$G150&amp;$E$2,'Waste management'!$A:$A&amp;'Waste management'!$B:$B,'Waste management'!C:C)*$E150,"")</f>
        <v>0</v>
      </c>
      <c r="AS150" cm="1">
        <f t="array" ref="AS150">IFERROR(_xlfn.XLOOKUP(Tool_Italy!$G150&amp;$E$2,'Waste management'!$A:$A&amp;'Waste management'!$B:$B,'Waste management'!D:D)*$E150,"")</f>
        <v>0</v>
      </c>
      <c r="AT150" cm="1">
        <f t="array" ref="AT150">IFERROR(_xlfn.XLOOKUP(Tool_Italy!$G150&amp;$E$2,'Waste management'!$A:$A&amp;'Waste management'!$B:$B,'Waste management'!E:E)*$E150,"")</f>
        <v>0</v>
      </c>
      <c r="AU150" cm="1">
        <f t="array" ref="AU150">IFERROR(_xlfn.XLOOKUP(Tool_Italy!$G150&amp;$E$2,'Waste management'!$A:$A&amp;'Waste management'!$B:$B,'Waste management'!F:F)*$E150,"")</f>
        <v>0</v>
      </c>
      <c r="AV150" cm="1">
        <f t="array" ref="AV150">IFERROR(_xlfn.XLOOKUP(Tool_Italy!$G150&amp;$E$2,'Waste management'!$A:$A&amp;'Waste management'!$B:$B,'Waste management'!G:G)*$E150,"")</f>
        <v>0</v>
      </c>
      <c r="AW150" cm="1">
        <f t="array" ref="AW150">IFERROR(_xlfn.XLOOKUP(Tool_Italy!$G150&amp;$E$2,'Waste management'!$A:$A&amp;'Waste management'!$B:$B,'Waste management'!H:H)*$E150,"")</f>
        <v>0</v>
      </c>
      <c r="AX150" cm="1">
        <f t="array" ref="AX150">IFERROR(_xlfn.XLOOKUP(Tool_Italy!$G150&amp;$E$2,'Waste management'!$A:$A&amp;'Waste management'!$B:$B,'Waste management'!I:I)*$E150,"")</f>
        <v>0</v>
      </c>
      <c r="AY150" cm="1">
        <f t="array" ref="AY150">IFERROR(_xlfn.XLOOKUP(Tool_Italy!$G150&amp;$E$2,'Waste management'!$A:$A&amp;'Waste management'!$B:$B,'Waste management'!J:J)*$E150,"")</f>
        <v>0</v>
      </c>
      <c r="AZ150" cm="1">
        <f t="array" ref="AZ150">IFERROR(_xlfn.XLOOKUP(Tool_Italy!$G150&amp;$E$2,'Waste management'!$A:$A&amp;'Waste management'!$B:$B,'Waste management'!K:K)*$E150,"")</f>
        <v>0</v>
      </c>
      <c r="BA150" cm="1">
        <f t="array" ref="BA150">IFERROR(_xlfn.XLOOKUP(Tool_Italy!$G150&amp;$E$2,'Waste management'!$A:$A&amp;'Waste management'!$B:$B,'Waste management'!L:L)*$E150,"")</f>
        <v>0</v>
      </c>
      <c r="BB150" cm="1">
        <f t="array" ref="BB150">IFERROR(_xlfn.XLOOKUP(Tool_Italy!$G150&amp;$E$2,'Waste management'!$A:$A&amp;'Waste management'!$B:$B,'Waste management'!M:M)*$E150,"")</f>
        <v>0</v>
      </c>
      <c r="BC150" cm="1">
        <f t="array" ref="BC150">IFERROR(_xlfn.XLOOKUP(Tool_Italy!$G150&amp;$E$2,'Waste management'!$A:$A&amp;'Waste management'!$B:$B,'Waste management'!N:N)*$E150,"")</f>
        <v>0</v>
      </c>
      <c r="BD150" cm="1">
        <f t="array" ref="BD150">IFERROR(_xlfn.XLOOKUP(Tool_Italy!$G150&amp;$E$2,'Waste management'!$A:$A&amp;'Waste management'!$B:$B,'Waste management'!O:O)*$E150,"")</f>
        <v>0</v>
      </c>
      <c r="BE150" cm="1">
        <f t="array" ref="BE150">IFERROR(_xlfn.XLOOKUP(Tool_Italy!$G150&amp;$E$2,'Waste management'!$A:$A&amp;'Waste management'!$B:$B,'Waste management'!P:P)*$E150,"")</f>
        <v>0</v>
      </c>
      <c r="BF150" cm="1">
        <f t="array" ref="BF150">IFERROR(_xlfn.XLOOKUP(Tool_Italy!$G150&amp;$E$2,'Waste management'!$A:$A&amp;'Waste management'!$B:$B,'Waste management'!Q:Q)*$E150,"")</f>
        <v>0</v>
      </c>
      <c r="BG150" cm="1">
        <f t="array" ref="BG150">IFERROR(_xlfn.XLOOKUP(Tool_Italy!$G150&amp;$E$2,'Waste management'!$A:$A&amp;'Waste management'!$B:$B,'Waste management'!R:R)*$E150,"")</f>
        <v>0</v>
      </c>
      <c r="BH150">
        <f>IFERROR((L150+AR150+AB150)*_xlfn.XLOOKUP(Tool_Italy!BH$4,Monetization_Factors!$A:$A,Monetization_Factors!$D:$D),"")</f>
        <v>0</v>
      </c>
      <c r="BI150">
        <f>IFERROR((M150+AS150+AC150)*_xlfn.XLOOKUP(Tool_Italy!BI$4,Monetization_Factors!$A:$A,Monetization_Factors!$D:$D),"")</f>
        <v>0</v>
      </c>
      <c r="BJ150">
        <f>IFERROR((N150+AT150+AD150)*_xlfn.XLOOKUP(Tool_Italy!BJ$4,Monetization_Factors!$A:$A,Monetization_Factors!$D:$D),"")</f>
        <v>0</v>
      </c>
      <c r="BK150">
        <f>IFERROR((O150+AU150+AE150)*_xlfn.XLOOKUP(Tool_Italy!BK$4,Monetization_Factors!$A:$A,Monetization_Factors!$D:$D),"")</f>
        <v>0</v>
      </c>
      <c r="BL150">
        <f>IFERROR((P150+AV150+AF150)*_xlfn.XLOOKUP(Tool_Italy!BL$4,Monetization_Factors!$A:$A,Monetization_Factors!$D:$D),"")</f>
        <v>0</v>
      </c>
      <c r="BM150">
        <f>IFERROR((Q150+AW150+AG150)*_xlfn.XLOOKUP(Tool_Italy!BM$4,Monetization_Factors!$A:$A,Monetization_Factors!$D:$D),"")</f>
        <v>0</v>
      </c>
      <c r="BN150">
        <f>IFERROR((R150+AX150+AH150)*_xlfn.XLOOKUP(Tool_Italy!BN$4,Monetization_Factors!$A:$A,Monetization_Factors!$D:$D),"")</f>
        <v>0</v>
      </c>
      <c r="BO150">
        <f>IFERROR((S150+AY150+AI150)*_xlfn.XLOOKUP(Tool_Italy!BO$4,Monetization_Factors!$A:$A,Monetization_Factors!$D:$D),"")</f>
        <v>0</v>
      </c>
      <c r="BP150">
        <f>IFERROR((T150+AZ150+AJ150)*_xlfn.XLOOKUP(Tool_Italy!BP$4,Monetization_Factors!$A:$A,Monetization_Factors!$D:$D),"")</f>
        <v>0</v>
      </c>
      <c r="BQ150">
        <f>IFERROR((U150+BA150+AK150)*_xlfn.XLOOKUP(Tool_Italy!BQ$4,Monetization_Factors!$A:$A,Monetization_Factors!$D:$D),"")</f>
        <v>0</v>
      </c>
      <c r="BR150" t="str">
        <f>IFERROR((V150+BB150+AL150)*_xlfn.XLOOKUP(Tool_Italy!BR$4,Monetization_Factors!$A:$A,Monetization_Factors!$D:$D),"")</f>
        <v/>
      </c>
      <c r="BS150">
        <f>IFERROR((W150+BC150+AM150)*_xlfn.XLOOKUP(Tool_Italy!BS$4,Monetization_Factors!$A:$A,Monetization_Factors!$D:$D),"")</f>
        <v>0</v>
      </c>
      <c r="BT150">
        <f>IFERROR((X150+BD150+AN150)*_xlfn.XLOOKUP(Tool_Italy!BT$4,Monetization_Factors!$A:$A,Monetization_Factors!$D:$D),"")</f>
        <v>0</v>
      </c>
      <c r="BU150">
        <f>IFERROR((Y150+BE150+AO150)*_xlfn.XLOOKUP(Tool_Italy!BU$4,Monetization_Factors!$A:$A,Monetization_Factors!$D:$D),"")</f>
        <v>0</v>
      </c>
      <c r="BV150">
        <f>IFERROR((Z150+BF150+AP150)*_xlfn.XLOOKUP(Tool_Italy!BV$4,Monetization_Factors!$A:$A,Monetization_Factors!$D:$D),"")</f>
        <v>0</v>
      </c>
      <c r="BW150">
        <f>IFERROR((AA150+BG150+AQ150)*_xlfn.XLOOKUP(Tool_Italy!BW$4,Monetization_Factors!$A:$A,Monetization_Factors!$D:$D),"")</f>
        <v>0</v>
      </c>
      <c r="BX150" s="38" t="str" cm="1">
        <f t="array" ref="BX150">IFERROR(_xlfn.IFS(I150&lt;&gt;0,I150*E150,I150="",J150*E150),"")</f>
        <v/>
      </c>
      <c r="BY150" s="38">
        <f t="shared" si="104"/>
        <v>0</v>
      </c>
      <c r="BZ150" s="38">
        <f t="shared" si="106"/>
        <v>0</v>
      </c>
      <c r="CA150" s="38">
        <f t="shared" si="105"/>
        <v>0</v>
      </c>
      <c r="CB150">
        <f t="shared" si="102"/>
        <v>0</v>
      </c>
      <c r="CC150">
        <f t="shared" si="72"/>
        <v>0</v>
      </c>
      <c r="CD150">
        <f t="shared" si="73"/>
        <v>0</v>
      </c>
      <c r="CE150">
        <f t="shared" si="74"/>
        <v>0</v>
      </c>
      <c r="CF150">
        <f t="shared" si="75"/>
        <v>0</v>
      </c>
      <c r="CG150">
        <f t="shared" si="76"/>
        <v>0</v>
      </c>
      <c r="CH150">
        <f t="shared" si="77"/>
        <v>0</v>
      </c>
      <c r="CI150">
        <f t="shared" si="78"/>
        <v>0</v>
      </c>
      <c r="CJ150">
        <f t="shared" si="79"/>
        <v>0</v>
      </c>
      <c r="CK150">
        <f t="shared" si="80"/>
        <v>0</v>
      </c>
      <c r="CL150">
        <f t="shared" si="81"/>
        <v>0</v>
      </c>
      <c r="CM150">
        <f t="shared" si="82"/>
        <v>0</v>
      </c>
      <c r="CN150">
        <f t="shared" si="83"/>
        <v>0</v>
      </c>
      <c r="CO150">
        <f t="shared" si="84"/>
        <v>0</v>
      </c>
      <c r="CP150">
        <f t="shared" si="85"/>
        <v>0</v>
      </c>
      <c r="CQ150">
        <f t="shared" si="86"/>
        <v>0</v>
      </c>
      <c r="CR150">
        <f t="shared" si="103"/>
        <v>0</v>
      </c>
      <c r="CS150">
        <f t="shared" si="87"/>
        <v>0</v>
      </c>
      <c r="CT150">
        <f t="shared" si="88"/>
        <v>0</v>
      </c>
      <c r="CU150">
        <f t="shared" si="89"/>
        <v>0</v>
      </c>
      <c r="CV150">
        <f t="shared" si="90"/>
        <v>0</v>
      </c>
      <c r="CW150">
        <f t="shared" si="91"/>
        <v>0</v>
      </c>
      <c r="CX150">
        <f t="shared" si="92"/>
        <v>0</v>
      </c>
      <c r="CY150">
        <f t="shared" si="93"/>
        <v>0</v>
      </c>
      <c r="CZ150">
        <f t="shared" si="94"/>
        <v>0</v>
      </c>
      <c r="DA150">
        <f t="shared" si="95"/>
        <v>0</v>
      </c>
      <c r="DB150">
        <f t="shared" si="96"/>
        <v>0</v>
      </c>
      <c r="DC150">
        <f t="shared" si="97"/>
        <v>0</v>
      </c>
      <c r="DD150">
        <f t="shared" si="98"/>
        <v>0</v>
      </c>
      <c r="DE150">
        <f t="shared" si="99"/>
        <v>0</v>
      </c>
      <c r="DF150">
        <f t="shared" si="100"/>
        <v>0</v>
      </c>
      <c r="DG150">
        <f t="shared" si="101"/>
        <v>0</v>
      </c>
      <c r="DH150" s="5" t="str">
        <f>IFERROR(((((L150+AB150)*(1/$H150))+AR150)/$F$2)/($B$2*('CAR.CAP_per person'!B$2)/(_xlfn.XLOOKUP($E$2,EU_countries_GDP!$A$2:$A$29,EU_countries_GDP!$E$2:$E$29))),"")</f>
        <v/>
      </c>
      <c r="DI150" s="5" t="str">
        <f>IFERROR(((((M150+AC150)*(1/$H150))+AS150)/$F$2)/($B$2*('CAR.CAP_per person'!C$2)/(_xlfn.XLOOKUP($E$2,EU_countries_GDP!$A$2:$A$29,EU_countries_GDP!$E$2:$E$29))),"")</f>
        <v/>
      </c>
      <c r="DJ150" s="5" t="str">
        <f>IFERROR(((((N150+AD150)*(1/$H150))+AT150)/$F$2)/($B$2*('CAR.CAP_per person'!D$2)/(_xlfn.XLOOKUP($E$2,EU_countries_GDP!$A$2:$A$29,EU_countries_GDP!$E$2:$E$29))),"")</f>
        <v/>
      </c>
      <c r="DK150" s="5" t="str">
        <f>IFERROR(((((O150+AE150)*(1/$H150))+AU150)/$F$2)/($B$2*('CAR.CAP_per person'!E$2)/(_xlfn.XLOOKUP($E$2,EU_countries_GDP!$A$2:$A$29,EU_countries_GDP!$E$2:$E$29))),"")</f>
        <v/>
      </c>
      <c r="DL150" s="5" t="str">
        <f>IFERROR(((((P150+AF150)*(1/$H150))+AV150)/$F$2)/($B$2*('CAR.CAP_per person'!F$2)/(_xlfn.XLOOKUP($E$2,EU_countries_GDP!$A$2:$A$29,EU_countries_GDP!$E$2:$E$29))),"")</f>
        <v/>
      </c>
      <c r="DM150" s="5" t="str">
        <f>IFERROR(((((Q150+AG150)*(1/$H150))+AW150)/$F$2)/($B$2*('CAR.CAP_per person'!G$2)/(_xlfn.XLOOKUP($E$2,EU_countries_GDP!$A$2:$A$29,EU_countries_GDP!$E$2:$E$29))),"")</f>
        <v/>
      </c>
      <c r="DN150" s="5" t="str">
        <f>IFERROR(((((R150+AH150)*(1/$H150))+AX150)/$F$2)/($B$2*('CAR.CAP_per person'!H$2)/(_xlfn.XLOOKUP($E$2,EU_countries_GDP!$A$2:$A$29,EU_countries_GDP!$E$2:$E$29))),"")</f>
        <v/>
      </c>
      <c r="DO150" s="5" t="str">
        <f>IFERROR(((((S150+AI150)*(1/$H150))+AY150)/$F$2)/($B$2*('CAR.CAP_per person'!I$2)/(_xlfn.XLOOKUP($E$2,EU_countries_GDP!$A$2:$A$29,EU_countries_GDP!$E$2:$E$29))),"")</f>
        <v/>
      </c>
      <c r="DP150" s="5" t="str">
        <f>IFERROR(((((T150+AJ150)*(1/$H150))+AZ150)/$F$2)/($B$2*('CAR.CAP_per person'!J$2)/(_xlfn.XLOOKUP($E$2,EU_countries_GDP!$A$2:$A$29,EU_countries_GDP!$E$2:$E$29))),"")</f>
        <v/>
      </c>
      <c r="DQ150" s="5" t="str">
        <f>IFERROR(((((U150+AK150)*(1/$H150))+BA150)/$F$2)/($B$2*('CAR.CAP_per person'!K$2)/(_xlfn.XLOOKUP($E$2,EU_countries_GDP!$A$2:$A$29,EU_countries_GDP!$E$2:$E$29))),"")</f>
        <v/>
      </c>
      <c r="DR150" s="5" t="str">
        <f>IFERROR(((((V150+AL150)*(1/$H150))+BB150)/$F$2)/($B$2*('CAR.CAP_per person'!L$2)/(_xlfn.XLOOKUP($E$2,EU_countries_GDP!$A$2:$A$29,EU_countries_GDP!$E$2:$E$29))),"")</f>
        <v/>
      </c>
      <c r="DS150" s="5" t="str">
        <f>IFERROR(((((W150+AM150)*(1/$H150))+BC150)/$F$2)/($B$2*('CAR.CAP_per person'!M$2)/(_xlfn.XLOOKUP($E$2,EU_countries_GDP!$A$2:$A$29,EU_countries_GDP!$E$2:$E$29))),"")</f>
        <v/>
      </c>
      <c r="DT150" s="5" t="str">
        <f>IFERROR(((((X150+AN150)*(1/$H150))+BD150)/$F$2)/($B$2*('CAR.CAP_per person'!N$2)/(_xlfn.XLOOKUP($E$2,EU_countries_GDP!$A$2:$A$29,EU_countries_GDP!$E$2:$E$29))),"")</f>
        <v/>
      </c>
      <c r="DU150" s="5" t="str">
        <f>IFERROR(((((Y150+AO150)*(1/$H150))+BE150)/$F$2)/($B$2*('CAR.CAP_per person'!O$2)/(_xlfn.XLOOKUP($E$2,EU_countries_GDP!$A$2:$A$29,EU_countries_GDP!$E$2:$E$29))),"")</f>
        <v/>
      </c>
      <c r="DV150" s="5" t="str">
        <f>IFERROR(((((Z150+AP150)*(1/$H150))+BF150)/$F$2)/($B$2*('CAR.CAP_per person'!P$2)/(_xlfn.XLOOKUP($E$2,EU_countries_GDP!$A$2:$A$29,EU_countries_GDP!$E$2:$E$29))),"")</f>
        <v/>
      </c>
      <c r="DW150" s="5" t="str">
        <f>IFERROR(((((AA150+AQ150)*(1/$H150))+BG150)/$F$2)/($B$2*('CAR.CAP_per person'!Q$2)/(_xlfn.XLOOKUP($E$2,EU_countries_GDP!$A$2:$A$29,EU_countries_GDP!$E$2:$E$29))),"")</f>
        <v/>
      </c>
    </row>
    <row r="151" spans="1:127">
      <c r="A151" t="s">
        <v>243</v>
      </c>
      <c r="B151" t="str">
        <f>_xlfn.XLOOKUP(D151,Table5[Ingredient],Table5[Category],"",FALSE)</f>
        <v>Starch/satiating food</v>
      </c>
      <c r="C151" s="33" t="s">
        <v>257</v>
      </c>
      <c r="D151" s="33" t="s">
        <v>250</v>
      </c>
      <c r="E151" s="33">
        <v>0</v>
      </c>
      <c r="F151" s="33" t="s">
        <v>219</v>
      </c>
      <c r="G151" s="33" t="s">
        <v>180</v>
      </c>
      <c r="H151" s="91">
        <f>Dataset_IT!M56</f>
        <v>0</v>
      </c>
      <c r="I151" s="33"/>
      <c r="J151" s="37" t="str">
        <f>IFERROR(INDEX('AveragePrices&amp;Codes'!G:AG, MATCH($D151, 'AveragePrices&amp;Codes'!$A:$A, 0), MATCH(Tool_Italy!$E$2, 'AveragePrices&amp;Codes'!$G$1:$AG$1, 0)),"")</f>
        <v/>
      </c>
      <c r="K151" s="37">
        <f>IFERROR(E151/(_xlfn.XLOOKUP(A151,Dataset_IT!$Q$2:$Q$9,Dataset_IT!$R$2:$R$9)),"")</f>
        <v>0</v>
      </c>
      <c r="L151">
        <f>IFERROR(IF($F151="Raw",_xlfn.XLOOKUP(_xlfn.XLOOKUP(Tool_Italy!$D151,'AveragePrices&amp;Codes'!$A:$A,'AveragePrices&amp;Codes'!$B:$B),AGRIBALYSE_Raw!$B:$B,AGRIBALYSE_Raw!O:O)*$E151,_xlfn.XLOOKUP(_xlfn.XLOOKUP(Tool_Italy!$D151,'AveragePrices&amp;Codes'!$A:$A,'AveragePrices&amp;Codes'!$B:$B),AGRIBALYSE_Cooked!$C:$C,AGRIBALYSE_Cooked!P:P)*$E151),"")</f>
        <v>0</v>
      </c>
      <c r="M151">
        <f>IFERROR(IF($F151="Raw",_xlfn.XLOOKUP(_xlfn.XLOOKUP(Tool_Italy!$D151,'AveragePrices&amp;Codes'!$A:$A,'AveragePrices&amp;Codes'!$B:$B),AGRIBALYSE_Raw!$B:$B,AGRIBALYSE_Raw!P:P)*$E151,_xlfn.XLOOKUP(_xlfn.XLOOKUP(Tool_Italy!$D151,'AveragePrices&amp;Codes'!$A:$A,'AveragePrices&amp;Codes'!$B:$B),AGRIBALYSE_Cooked!$C:$C,AGRIBALYSE_Cooked!Q:Q)*$E151),"")</f>
        <v>0</v>
      </c>
      <c r="N151">
        <f>IFERROR(IF($F151="Raw",_xlfn.XLOOKUP(_xlfn.XLOOKUP(Tool_Italy!$D151,'AveragePrices&amp;Codes'!$A:$A,'AveragePrices&amp;Codes'!$B:$B),AGRIBALYSE_Raw!$B:$B,AGRIBALYSE_Raw!Q:Q)*$E151,_xlfn.XLOOKUP(_xlfn.XLOOKUP(Tool_Italy!$D151,'AveragePrices&amp;Codes'!$A:$A,'AveragePrices&amp;Codes'!$B:$B),AGRIBALYSE_Cooked!$C:$C,AGRIBALYSE_Cooked!R:R)*$E151),"")</f>
        <v>0</v>
      </c>
      <c r="O151">
        <f>IFERROR(IF($F151="Raw",_xlfn.XLOOKUP(_xlfn.XLOOKUP(Tool_Italy!$D151,'AveragePrices&amp;Codes'!$A:$A,'AveragePrices&amp;Codes'!$B:$B),AGRIBALYSE_Raw!$B:$B,AGRIBALYSE_Raw!R:R)*$E151,_xlfn.XLOOKUP(_xlfn.XLOOKUP(Tool_Italy!$D151,'AveragePrices&amp;Codes'!$A:$A,'AveragePrices&amp;Codes'!$B:$B),AGRIBALYSE_Cooked!$C:$C,AGRIBALYSE_Cooked!S:S)*$E151),"")</f>
        <v>0</v>
      </c>
      <c r="P151">
        <f>IFERROR(IF($F151="Raw",_xlfn.XLOOKUP(_xlfn.XLOOKUP(Tool_Italy!$D151,'AveragePrices&amp;Codes'!$A:$A,'AveragePrices&amp;Codes'!$B:$B),AGRIBALYSE_Raw!$B:$B,AGRIBALYSE_Raw!S:S)*$E151,_xlfn.XLOOKUP(_xlfn.XLOOKUP(Tool_Italy!$D151,'AveragePrices&amp;Codes'!$A:$A,'AveragePrices&amp;Codes'!$B:$B),AGRIBALYSE_Cooked!$C:$C,AGRIBALYSE_Cooked!T:T)*$E151),"")</f>
        <v>0</v>
      </c>
      <c r="Q151">
        <f>IFERROR(IF($F151="Raw",_xlfn.XLOOKUP(_xlfn.XLOOKUP(Tool_Italy!$D151,'AveragePrices&amp;Codes'!$A:$A,'AveragePrices&amp;Codes'!$B:$B),AGRIBALYSE_Raw!$B:$B,AGRIBALYSE_Raw!T:T)*$E151,_xlfn.XLOOKUP(_xlfn.XLOOKUP(Tool_Italy!$D151,'AveragePrices&amp;Codes'!$A:$A,'AveragePrices&amp;Codes'!$B:$B),AGRIBALYSE_Cooked!$C:$C,AGRIBALYSE_Cooked!U:U)*$E151),"")</f>
        <v>0</v>
      </c>
      <c r="R151">
        <f>IFERROR(IF($F151="Raw",_xlfn.XLOOKUP(_xlfn.XLOOKUP(Tool_Italy!$D151,'AveragePrices&amp;Codes'!$A:$A,'AveragePrices&amp;Codes'!$B:$B),AGRIBALYSE_Raw!$B:$B,AGRIBALYSE_Raw!U:U)*$E151,_xlfn.XLOOKUP(_xlfn.XLOOKUP(Tool_Italy!$D151,'AveragePrices&amp;Codes'!$A:$A,'AveragePrices&amp;Codes'!$B:$B),AGRIBALYSE_Cooked!$C:$C,AGRIBALYSE_Cooked!V:V)*$E151),"")</f>
        <v>0</v>
      </c>
      <c r="S151">
        <f>IFERROR(IF($F151="Raw",_xlfn.XLOOKUP(_xlfn.XLOOKUP(Tool_Italy!$D151,'AveragePrices&amp;Codes'!$A:$A,'AveragePrices&amp;Codes'!$B:$B),AGRIBALYSE_Raw!$B:$B,AGRIBALYSE_Raw!V:V)*$E151,_xlfn.XLOOKUP(_xlfn.XLOOKUP(Tool_Italy!$D151,'AveragePrices&amp;Codes'!$A:$A,'AveragePrices&amp;Codes'!$B:$B),AGRIBALYSE_Cooked!$C:$C,AGRIBALYSE_Cooked!W:W)*$E151),"")</f>
        <v>0</v>
      </c>
      <c r="T151">
        <f>IFERROR(IF($F151="Raw",_xlfn.XLOOKUP(_xlfn.XLOOKUP(Tool_Italy!$D151,'AveragePrices&amp;Codes'!$A:$A,'AveragePrices&amp;Codes'!$B:$B),AGRIBALYSE_Raw!$B:$B,AGRIBALYSE_Raw!W:W)*$E151,_xlfn.XLOOKUP(_xlfn.XLOOKUP(Tool_Italy!$D151,'AveragePrices&amp;Codes'!$A:$A,'AveragePrices&amp;Codes'!$B:$B),AGRIBALYSE_Cooked!$C:$C,AGRIBALYSE_Cooked!X:X)*$E151),"")</f>
        <v>0</v>
      </c>
      <c r="U151">
        <f>IFERROR(IF($F151="Raw",_xlfn.XLOOKUP(_xlfn.XLOOKUP(Tool_Italy!$D151,'AveragePrices&amp;Codes'!$A:$A,'AveragePrices&amp;Codes'!$B:$B),AGRIBALYSE_Raw!$B:$B,AGRIBALYSE_Raw!X:X)*$E151,_xlfn.XLOOKUP(_xlfn.XLOOKUP(Tool_Italy!$D151,'AveragePrices&amp;Codes'!$A:$A,'AveragePrices&amp;Codes'!$B:$B),AGRIBALYSE_Cooked!$C:$C,AGRIBALYSE_Cooked!Y:Y)*$E151),"")</f>
        <v>0</v>
      </c>
      <c r="V151">
        <f>IFERROR(IF($F151="Raw",_xlfn.XLOOKUP(_xlfn.XLOOKUP(Tool_Italy!$D151,'AveragePrices&amp;Codes'!$A:$A,'AveragePrices&amp;Codes'!$B:$B),AGRIBALYSE_Raw!$B:$B,AGRIBALYSE_Raw!Y:Y)*$E151,_xlfn.XLOOKUP(_xlfn.XLOOKUP(Tool_Italy!$D151,'AveragePrices&amp;Codes'!$A:$A,'AveragePrices&amp;Codes'!$B:$B),AGRIBALYSE_Cooked!$C:$C,AGRIBALYSE_Cooked!Z:Z)*$E151),"")</f>
        <v>0</v>
      </c>
      <c r="W151">
        <f>IFERROR(IF($F151="Raw",_xlfn.XLOOKUP(_xlfn.XLOOKUP(Tool_Italy!$D151,'AveragePrices&amp;Codes'!$A:$A,'AveragePrices&amp;Codes'!$B:$B),AGRIBALYSE_Raw!$B:$B,AGRIBALYSE_Raw!Z:Z)*$E151,_xlfn.XLOOKUP(_xlfn.XLOOKUP(Tool_Italy!$D151,'AveragePrices&amp;Codes'!$A:$A,'AveragePrices&amp;Codes'!$B:$B),AGRIBALYSE_Cooked!$C:$C,AGRIBALYSE_Cooked!AA:AA)*$E151),"")</f>
        <v>0</v>
      </c>
      <c r="X151">
        <f>IFERROR(IF($F151="Raw",_xlfn.XLOOKUP(_xlfn.XLOOKUP(Tool_Italy!$D151,'AveragePrices&amp;Codes'!$A:$A,'AveragePrices&amp;Codes'!$B:$B),AGRIBALYSE_Raw!$B:$B,AGRIBALYSE_Raw!AA:AA)*$E151,_xlfn.XLOOKUP(_xlfn.XLOOKUP(Tool_Italy!$D151,'AveragePrices&amp;Codes'!$A:$A,'AveragePrices&amp;Codes'!$B:$B),AGRIBALYSE_Cooked!$C:$C,AGRIBALYSE_Cooked!AB:AB)*$E151),"")</f>
        <v>0</v>
      </c>
      <c r="Y151">
        <f>IFERROR(IF($F151="Raw",_xlfn.XLOOKUP(_xlfn.XLOOKUP(Tool_Italy!$D151,'AveragePrices&amp;Codes'!$A:$A,'AveragePrices&amp;Codes'!$B:$B),AGRIBALYSE_Raw!$B:$B,AGRIBALYSE_Raw!AB:AB)*$E151,_xlfn.XLOOKUP(_xlfn.XLOOKUP(Tool_Italy!$D151,'AveragePrices&amp;Codes'!$A:$A,'AveragePrices&amp;Codes'!$B:$B),AGRIBALYSE_Cooked!$C:$C,AGRIBALYSE_Cooked!AC:AC)*$E151),"")</f>
        <v>0</v>
      </c>
      <c r="Z151">
        <f>IFERROR(IF($F151="Raw",_xlfn.XLOOKUP(_xlfn.XLOOKUP(Tool_Italy!$D151,'AveragePrices&amp;Codes'!$A:$A,'AveragePrices&amp;Codes'!$B:$B),AGRIBALYSE_Raw!$B:$B,AGRIBALYSE_Raw!AC:AC)*$E151,_xlfn.XLOOKUP(_xlfn.XLOOKUP(Tool_Italy!$D151,'AveragePrices&amp;Codes'!$A:$A,'AveragePrices&amp;Codes'!$B:$B),AGRIBALYSE_Cooked!$C:$C,AGRIBALYSE_Cooked!AD:AD)*$E151),"")</f>
        <v>0</v>
      </c>
      <c r="AA151">
        <f>IFERROR(IF($F151="Raw",_xlfn.XLOOKUP(_xlfn.XLOOKUP(Tool_Italy!$D151,'AveragePrices&amp;Codes'!$A:$A,'AveragePrices&amp;Codes'!$B:$B),AGRIBALYSE_Raw!$B:$B,AGRIBALYSE_Raw!AD:AD)*$E151,_xlfn.XLOOKUP(_xlfn.XLOOKUP(Tool_Italy!$D151,'AveragePrices&amp;Codes'!$A:$A,'AveragePrices&amp;Codes'!$B:$B),AGRIBALYSE_Cooked!$C:$C,AGRIBALYSE_Cooked!AE:AE)*$E151),"")</f>
        <v>0</v>
      </c>
      <c r="AB151" cm="1">
        <f t="array" ref="AB151">IFERROR(_xlfn.XLOOKUP(Tool_Italy!$F151&amp;$E$2,'Cooking methods'!$A:$A&amp;'Cooking methods'!$B:$B,'Cooking methods'!C:C)*$E151,"")</f>
        <v>0</v>
      </c>
      <c r="AC151" cm="1">
        <f t="array" ref="AC151">IFERROR(_xlfn.XLOOKUP(Tool_Italy!$F151&amp;$E$2,'Cooking methods'!$A:$A&amp;'Cooking methods'!$B:$B,'Cooking methods'!D:D)*$E151,"")</f>
        <v>0</v>
      </c>
      <c r="AD151" cm="1">
        <f t="array" ref="AD151">IFERROR(_xlfn.XLOOKUP(Tool_Italy!$F151&amp;$E$2,'Cooking methods'!$A:$A&amp;'Cooking methods'!$B:$B,'Cooking methods'!E:E)*$E151,"")</f>
        <v>0</v>
      </c>
      <c r="AE151" cm="1">
        <f t="array" ref="AE151">IFERROR(_xlfn.XLOOKUP(Tool_Italy!$F151&amp;$E$2,'Cooking methods'!$A:$A&amp;'Cooking methods'!$B:$B,'Cooking methods'!F:F)*$E151,"")</f>
        <v>0</v>
      </c>
      <c r="AF151" cm="1">
        <f t="array" ref="AF151">IFERROR(_xlfn.XLOOKUP(Tool_Italy!$F151&amp;$E$2,'Cooking methods'!$A:$A&amp;'Cooking methods'!$B:$B,'Cooking methods'!G:G)*$E151,"")</f>
        <v>0</v>
      </c>
      <c r="AG151" cm="1">
        <f t="array" ref="AG151">IFERROR(_xlfn.XLOOKUP(Tool_Italy!$F151&amp;$E$2,'Cooking methods'!$A:$A&amp;'Cooking methods'!$B:$B,'Cooking methods'!H:H)*$E151,"")</f>
        <v>0</v>
      </c>
      <c r="AH151" cm="1">
        <f t="array" ref="AH151">IFERROR(_xlfn.XLOOKUP(Tool_Italy!$F151&amp;$E$2,'Cooking methods'!$A:$A&amp;'Cooking methods'!$B:$B,'Cooking methods'!I:I)*$E151,"")</f>
        <v>0</v>
      </c>
      <c r="AI151" cm="1">
        <f t="array" ref="AI151">IFERROR(_xlfn.XLOOKUP(Tool_Italy!$F151&amp;$E$2,'Cooking methods'!$A:$A&amp;'Cooking methods'!$B:$B,'Cooking methods'!J:J)*$E151,"")</f>
        <v>0</v>
      </c>
      <c r="AJ151" cm="1">
        <f t="array" ref="AJ151">IFERROR(_xlfn.XLOOKUP(Tool_Italy!$F151&amp;$E$2,'Cooking methods'!$A:$A&amp;'Cooking methods'!$B:$B,'Cooking methods'!K:K)*$E151,"")</f>
        <v>0</v>
      </c>
      <c r="AK151" cm="1">
        <f t="array" ref="AK151">IFERROR(_xlfn.XLOOKUP(Tool_Italy!$F151&amp;$E$2,'Cooking methods'!$A:$A&amp;'Cooking methods'!$B:$B,'Cooking methods'!L:L)*$E151,"")</f>
        <v>0</v>
      </c>
      <c r="AL151" cm="1">
        <f t="array" ref="AL151">IFERROR(_xlfn.XLOOKUP(Tool_Italy!$F151&amp;$E$2,'Cooking methods'!$A:$A&amp;'Cooking methods'!$B:$B,'Cooking methods'!M:M)*$E151,"")</f>
        <v>0</v>
      </c>
      <c r="AM151" cm="1">
        <f t="array" ref="AM151">IFERROR(_xlfn.XLOOKUP(Tool_Italy!$F151&amp;$E$2,'Cooking methods'!$A:$A&amp;'Cooking methods'!$B:$B,'Cooking methods'!N:N)*$E151,"")</f>
        <v>0</v>
      </c>
      <c r="AN151" cm="1">
        <f t="array" ref="AN151">IFERROR(_xlfn.XLOOKUP(Tool_Italy!$F151&amp;$E$2,'Cooking methods'!$A:$A&amp;'Cooking methods'!$B:$B,'Cooking methods'!O:O)*$E151,"")</f>
        <v>0</v>
      </c>
      <c r="AO151" cm="1">
        <f t="array" ref="AO151">IFERROR(_xlfn.XLOOKUP(Tool_Italy!$F151&amp;$E$2,'Cooking methods'!$A:$A&amp;'Cooking methods'!$B:$B,'Cooking methods'!P:P)*$E151,"")</f>
        <v>0</v>
      </c>
      <c r="AP151" cm="1">
        <f t="array" ref="AP151">IFERROR(_xlfn.XLOOKUP(Tool_Italy!$F151&amp;$E$2,'Cooking methods'!$A:$A&amp;'Cooking methods'!$B:$B,'Cooking methods'!Q:Q)*$E151,"")</f>
        <v>0</v>
      </c>
      <c r="AQ151" cm="1">
        <f t="array" ref="AQ151">IFERROR(_xlfn.XLOOKUP(Tool_Italy!$F151&amp;$E$2,'Cooking methods'!$A:$A&amp;'Cooking methods'!$B:$B,'Cooking methods'!R:R)*$E151,"")</f>
        <v>0</v>
      </c>
      <c r="AR151" cm="1">
        <f t="array" ref="AR151">IFERROR(_xlfn.XLOOKUP(Tool_Italy!$G151&amp;$E$2,'Waste management'!$A:$A&amp;'Waste management'!$B:$B,'Waste management'!C:C)*$E151,"")</f>
        <v>0</v>
      </c>
      <c r="AS151" cm="1">
        <f t="array" ref="AS151">IFERROR(_xlfn.XLOOKUP(Tool_Italy!$G151&amp;$E$2,'Waste management'!$A:$A&amp;'Waste management'!$B:$B,'Waste management'!D:D)*$E151,"")</f>
        <v>0</v>
      </c>
      <c r="AT151" cm="1">
        <f t="array" ref="AT151">IFERROR(_xlfn.XLOOKUP(Tool_Italy!$G151&amp;$E$2,'Waste management'!$A:$A&amp;'Waste management'!$B:$B,'Waste management'!E:E)*$E151,"")</f>
        <v>0</v>
      </c>
      <c r="AU151" cm="1">
        <f t="array" ref="AU151">IFERROR(_xlfn.XLOOKUP(Tool_Italy!$G151&amp;$E$2,'Waste management'!$A:$A&amp;'Waste management'!$B:$B,'Waste management'!F:F)*$E151,"")</f>
        <v>0</v>
      </c>
      <c r="AV151" cm="1">
        <f t="array" ref="AV151">IFERROR(_xlfn.XLOOKUP(Tool_Italy!$G151&amp;$E$2,'Waste management'!$A:$A&amp;'Waste management'!$B:$B,'Waste management'!G:G)*$E151,"")</f>
        <v>0</v>
      </c>
      <c r="AW151" cm="1">
        <f t="array" ref="AW151">IFERROR(_xlfn.XLOOKUP(Tool_Italy!$G151&amp;$E$2,'Waste management'!$A:$A&amp;'Waste management'!$B:$B,'Waste management'!H:H)*$E151,"")</f>
        <v>0</v>
      </c>
      <c r="AX151" cm="1">
        <f t="array" ref="AX151">IFERROR(_xlfn.XLOOKUP(Tool_Italy!$G151&amp;$E$2,'Waste management'!$A:$A&amp;'Waste management'!$B:$B,'Waste management'!I:I)*$E151,"")</f>
        <v>0</v>
      </c>
      <c r="AY151" cm="1">
        <f t="array" ref="AY151">IFERROR(_xlfn.XLOOKUP(Tool_Italy!$G151&amp;$E$2,'Waste management'!$A:$A&amp;'Waste management'!$B:$B,'Waste management'!J:J)*$E151,"")</f>
        <v>0</v>
      </c>
      <c r="AZ151" cm="1">
        <f t="array" ref="AZ151">IFERROR(_xlfn.XLOOKUP(Tool_Italy!$G151&amp;$E$2,'Waste management'!$A:$A&amp;'Waste management'!$B:$B,'Waste management'!K:K)*$E151,"")</f>
        <v>0</v>
      </c>
      <c r="BA151" cm="1">
        <f t="array" ref="BA151">IFERROR(_xlfn.XLOOKUP(Tool_Italy!$G151&amp;$E$2,'Waste management'!$A:$A&amp;'Waste management'!$B:$B,'Waste management'!L:L)*$E151,"")</f>
        <v>0</v>
      </c>
      <c r="BB151" cm="1">
        <f t="array" ref="BB151">IFERROR(_xlfn.XLOOKUP(Tool_Italy!$G151&amp;$E$2,'Waste management'!$A:$A&amp;'Waste management'!$B:$B,'Waste management'!M:M)*$E151,"")</f>
        <v>0</v>
      </c>
      <c r="BC151" cm="1">
        <f t="array" ref="BC151">IFERROR(_xlfn.XLOOKUP(Tool_Italy!$G151&amp;$E$2,'Waste management'!$A:$A&amp;'Waste management'!$B:$B,'Waste management'!N:N)*$E151,"")</f>
        <v>0</v>
      </c>
      <c r="BD151" cm="1">
        <f t="array" ref="BD151">IFERROR(_xlfn.XLOOKUP(Tool_Italy!$G151&amp;$E$2,'Waste management'!$A:$A&amp;'Waste management'!$B:$B,'Waste management'!O:O)*$E151,"")</f>
        <v>0</v>
      </c>
      <c r="BE151" cm="1">
        <f t="array" ref="BE151">IFERROR(_xlfn.XLOOKUP(Tool_Italy!$G151&amp;$E$2,'Waste management'!$A:$A&amp;'Waste management'!$B:$B,'Waste management'!P:P)*$E151,"")</f>
        <v>0</v>
      </c>
      <c r="BF151" cm="1">
        <f t="array" ref="BF151">IFERROR(_xlfn.XLOOKUP(Tool_Italy!$G151&amp;$E$2,'Waste management'!$A:$A&amp;'Waste management'!$B:$B,'Waste management'!Q:Q)*$E151,"")</f>
        <v>0</v>
      </c>
      <c r="BG151" cm="1">
        <f t="array" ref="BG151">IFERROR(_xlfn.XLOOKUP(Tool_Italy!$G151&amp;$E$2,'Waste management'!$A:$A&amp;'Waste management'!$B:$B,'Waste management'!R:R)*$E151,"")</f>
        <v>0</v>
      </c>
      <c r="BH151">
        <f>IFERROR((L151+AR151+AB151)*_xlfn.XLOOKUP(Tool_Italy!BH$4,Monetization_Factors!$A:$A,Monetization_Factors!$D:$D),"")</f>
        <v>0</v>
      </c>
      <c r="BI151">
        <f>IFERROR((M151+AS151+AC151)*_xlfn.XLOOKUP(Tool_Italy!BI$4,Monetization_Factors!$A:$A,Monetization_Factors!$D:$D),"")</f>
        <v>0</v>
      </c>
      <c r="BJ151">
        <f>IFERROR((N151+AT151+AD151)*_xlfn.XLOOKUP(Tool_Italy!BJ$4,Monetization_Factors!$A:$A,Monetization_Factors!$D:$D),"")</f>
        <v>0</v>
      </c>
      <c r="BK151">
        <f>IFERROR((O151+AU151+AE151)*_xlfn.XLOOKUP(Tool_Italy!BK$4,Monetization_Factors!$A:$A,Monetization_Factors!$D:$D),"")</f>
        <v>0</v>
      </c>
      <c r="BL151">
        <f>IFERROR((P151+AV151+AF151)*_xlfn.XLOOKUP(Tool_Italy!BL$4,Monetization_Factors!$A:$A,Monetization_Factors!$D:$D),"")</f>
        <v>0</v>
      </c>
      <c r="BM151">
        <f>IFERROR((Q151+AW151+AG151)*_xlfn.XLOOKUP(Tool_Italy!BM$4,Monetization_Factors!$A:$A,Monetization_Factors!$D:$D),"")</f>
        <v>0</v>
      </c>
      <c r="BN151">
        <f>IFERROR((R151+AX151+AH151)*_xlfn.XLOOKUP(Tool_Italy!BN$4,Monetization_Factors!$A:$A,Monetization_Factors!$D:$D),"")</f>
        <v>0</v>
      </c>
      <c r="BO151">
        <f>IFERROR((S151+AY151+AI151)*_xlfn.XLOOKUP(Tool_Italy!BO$4,Monetization_Factors!$A:$A,Monetization_Factors!$D:$D),"")</f>
        <v>0</v>
      </c>
      <c r="BP151">
        <f>IFERROR((T151+AZ151+AJ151)*_xlfn.XLOOKUP(Tool_Italy!BP$4,Monetization_Factors!$A:$A,Monetization_Factors!$D:$D),"")</f>
        <v>0</v>
      </c>
      <c r="BQ151">
        <f>IFERROR((U151+BA151+AK151)*_xlfn.XLOOKUP(Tool_Italy!BQ$4,Monetization_Factors!$A:$A,Monetization_Factors!$D:$D),"")</f>
        <v>0</v>
      </c>
      <c r="BR151" t="str">
        <f>IFERROR((V151+BB151+AL151)*_xlfn.XLOOKUP(Tool_Italy!BR$4,Monetization_Factors!$A:$A,Monetization_Factors!$D:$D),"")</f>
        <v/>
      </c>
      <c r="BS151">
        <f>IFERROR((W151+BC151+AM151)*_xlfn.XLOOKUP(Tool_Italy!BS$4,Monetization_Factors!$A:$A,Monetization_Factors!$D:$D),"")</f>
        <v>0</v>
      </c>
      <c r="BT151">
        <f>IFERROR((X151+BD151+AN151)*_xlfn.XLOOKUP(Tool_Italy!BT$4,Monetization_Factors!$A:$A,Monetization_Factors!$D:$D),"")</f>
        <v>0</v>
      </c>
      <c r="BU151">
        <f>IFERROR((Y151+BE151+AO151)*_xlfn.XLOOKUP(Tool_Italy!BU$4,Monetization_Factors!$A:$A,Monetization_Factors!$D:$D),"")</f>
        <v>0</v>
      </c>
      <c r="BV151">
        <f>IFERROR((Z151+BF151+AP151)*_xlfn.XLOOKUP(Tool_Italy!BV$4,Monetization_Factors!$A:$A,Monetization_Factors!$D:$D),"")</f>
        <v>0</v>
      </c>
      <c r="BW151">
        <f>IFERROR((AA151+BG151+AQ151)*_xlfn.XLOOKUP(Tool_Italy!BW$4,Monetization_Factors!$A:$A,Monetization_Factors!$D:$D),"")</f>
        <v>0</v>
      </c>
      <c r="BX151" s="38" t="str" cm="1">
        <f t="array" ref="BX151">IFERROR(_xlfn.IFS(I151&lt;&gt;0,I151*E151,I151="",J151*E151),"")</f>
        <v/>
      </c>
      <c r="BY151" s="38">
        <f t="shared" si="104"/>
        <v>0</v>
      </c>
      <c r="BZ151" s="38">
        <f t="shared" si="106"/>
        <v>0</v>
      </c>
      <c r="CA151" s="38">
        <f t="shared" si="105"/>
        <v>0</v>
      </c>
      <c r="CB151">
        <f t="shared" si="102"/>
        <v>0</v>
      </c>
      <c r="CC151">
        <f t="shared" si="72"/>
        <v>0</v>
      </c>
      <c r="CD151">
        <f t="shared" si="73"/>
        <v>0</v>
      </c>
      <c r="CE151">
        <f t="shared" si="74"/>
        <v>0</v>
      </c>
      <c r="CF151">
        <f t="shared" si="75"/>
        <v>0</v>
      </c>
      <c r="CG151">
        <f t="shared" si="76"/>
        <v>0</v>
      </c>
      <c r="CH151">
        <f t="shared" si="77"/>
        <v>0</v>
      </c>
      <c r="CI151">
        <f t="shared" si="78"/>
        <v>0</v>
      </c>
      <c r="CJ151">
        <f t="shared" si="79"/>
        <v>0</v>
      </c>
      <c r="CK151">
        <f t="shared" si="80"/>
        <v>0</v>
      </c>
      <c r="CL151">
        <f t="shared" si="81"/>
        <v>0</v>
      </c>
      <c r="CM151">
        <f t="shared" si="82"/>
        <v>0</v>
      </c>
      <c r="CN151">
        <f t="shared" si="83"/>
        <v>0</v>
      </c>
      <c r="CO151">
        <f t="shared" si="84"/>
        <v>0</v>
      </c>
      <c r="CP151">
        <f t="shared" si="85"/>
        <v>0</v>
      </c>
      <c r="CQ151">
        <f t="shared" si="86"/>
        <v>0</v>
      </c>
      <c r="CR151">
        <f t="shared" si="103"/>
        <v>0</v>
      </c>
      <c r="CS151">
        <f t="shared" si="87"/>
        <v>0</v>
      </c>
      <c r="CT151">
        <f t="shared" si="88"/>
        <v>0</v>
      </c>
      <c r="CU151">
        <f t="shared" si="89"/>
        <v>0</v>
      </c>
      <c r="CV151">
        <f t="shared" si="90"/>
        <v>0</v>
      </c>
      <c r="CW151">
        <f t="shared" si="91"/>
        <v>0</v>
      </c>
      <c r="CX151">
        <f t="shared" si="92"/>
        <v>0</v>
      </c>
      <c r="CY151">
        <f t="shared" si="93"/>
        <v>0</v>
      </c>
      <c r="CZ151">
        <f t="shared" si="94"/>
        <v>0</v>
      </c>
      <c r="DA151">
        <f t="shared" si="95"/>
        <v>0</v>
      </c>
      <c r="DB151">
        <f t="shared" si="96"/>
        <v>0</v>
      </c>
      <c r="DC151">
        <f t="shared" si="97"/>
        <v>0</v>
      </c>
      <c r="DD151">
        <f t="shared" si="98"/>
        <v>0</v>
      </c>
      <c r="DE151">
        <f t="shared" si="99"/>
        <v>0</v>
      </c>
      <c r="DF151">
        <f t="shared" si="100"/>
        <v>0</v>
      </c>
      <c r="DG151">
        <f t="shared" si="101"/>
        <v>0</v>
      </c>
      <c r="DH151" s="5" t="str">
        <f>IFERROR(((((L151+AB151)*(1/$H151))+AR151)/$F$2)/($B$2*('CAR.CAP_per person'!B$2)/(_xlfn.XLOOKUP($E$2,EU_countries_GDP!$A$2:$A$29,EU_countries_GDP!$E$2:$E$29))),"")</f>
        <v/>
      </c>
      <c r="DI151" s="5" t="str">
        <f>IFERROR(((((M151+AC151)*(1/$H151))+AS151)/$F$2)/($B$2*('CAR.CAP_per person'!C$2)/(_xlfn.XLOOKUP($E$2,EU_countries_GDP!$A$2:$A$29,EU_countries_GDP!$E$2:$E$29))),"")</f>
        <v/>
      </c>
      <c r="DJ151" s="5" t="str">
        <f>IFERROR(((((N151+AD151)*(1/$H151))+AT151)/$F$2)/($B$2*('CAR.CAP_per person'!D$2)/(_xlfn.XLOOKUP($E$2,EU_countries_GDP!$A$2:$A$29,EU_countries_GDP!$E$2:$E$29))),"")</f>
        <v/>
      </c>
      <c r="DK151" s="5" t="str">
        <f>IFERROR(((((O151+AE151)*(1/$H151))+AU151)/$F$2)/($B$2*('CAR.CAP_per person'!E$2)/(_xlfn.XLOOKUP($E$2,EU_countries_GDP!$A$2:$A$29,EU_countries_GDP!$E$2:$E$29))),"")</f>
        <v/>
      </c>
      <c r="DL151" s="5" t="str">
        <f>IFERROR(((((P151+AF151)*(1/$H151))+AV151)/$F$2)/($B$2*('CAR.CAP_per person'!F$2)/(_xlfn.XLOOKUP($E$2,EU_countries_GDP!$A$2:$A$29,EU_countries_GDP!$E$2:$E$29))),"")</f>
        <v/>
      </c>
      <c r="DM151" s="5" t="str">
        <f>IFERROR(((((Q151+AG151)*(1/$H151))+AW151)/$F$2)/($B$2*('CAR.CAP_per person'!G$2)/(_xlfn.XLOOKUP($E$2,EU_countries_GDP!$A$2:$A$29,EU_countries_GDP!$E$2:$E$29))),"")</f>
        <v/>
      </c>
      <c r="DN151" s="5" t="str">
        <f>IFERROR(((((R151+AH151)*(1/$H151))+AX151)/$F$2)/($B$2*('CAR.CAP_per person'!H$2)/(_xlfn.XLOOKUP($E$2,EU_countries_GDP!$A$2:$A$29,EU_countries_GDP!$E$2:$E$29))),"")</f>
        <v/>
      </c>
      <c r="DO151" s="5" t="str">
        <f>IFERROR(((((S151+AI151)*(1/$H151))+AY151)/$F$2)/($B$2*('CAR.CAP_per person'!I$2)/(_xlfn.XLOOKUP($E$2,EU_countries_GDP!$A$2:$A$29,EU_countries_GDP!$E$2:$E$29))),"")</f>
        <v/>
      </c>
      <c r="DP151" s="5" t="str">
        <f>IFERROR(((((T151+AJ151)*(1/$H151))+AZ151)/$F$2)/($B$2*('CAR.CAP_per person'!J$2)/(_xlfn.XLOOKUP($E$2,EU_countries_GDP!$A$2:$A$29,EU_countries_GDP!$E$2:$E$29))),"")</f>
        <v/>
      </c>
      <c r="DQ151" s="5" t="str">
        <f>IFERROR(((((U151+AK151)*(1/$H151))+BA151)/$F$2)/($B$2*('CAR.CAP_per person'!K$2)/(_xlfn.XLOOKUP($E$2,EU_countries_GDP!$A$2:$A$29,EU_countries_GDP!$E$2:$E$29))),"")</f>
        <v/>
      </c>
      <c r="DR151" s="5" t="str">
        <f>IFERROR(((((V151+AL151)*(1/$H151))+BB151)/$F$2)/($B$2*('CAR.CAP_per person'!L$2)/(_xlfn.XLOOKUP($E$2,EU_countries_GDP!$A$2:$A$29,EU_countries_GDP!$E$2:$E$29))),"")</f>
        <v/>
      </c>
      <c r="DS151" s="5" t="str">
        <f>IFERROR(((((W151+AM151)*(1/$H151))+BC151)/$F$2)/($B$2*('CAR.CAP_per person'!M$2)/(_xlfn.XLOOKUP($E$2,EU_countries_GDP!$A$2:$A$29,EU_countries_GDP!$E$2:$E$29))),"")</f>
        <v/>
      </c>
      <c r="DT151" s="5" t="str">
        <f>IFERROR(((((X151+AN151)*(1/$H151))+BD151)/$F$2)/($B$2*('CAR.CAP_per person'!N$2)/(_xlfn.XLOOKUP($E$2,EU_countries_GDP!$A$2:$A$29,EU_countries_GDP!$E$2:$E$29))),"")</f>
        <v/>
      </c>
      <c r="DU151" s="5" t="str">
        <f>IFERROR(((((Y151+AO151)*(1/$H151))+BE151)/$F$2)/($B$2*('CAR.CAP_per person'!O$2)/(_xlfn.XLOOKUP($E$2,EU_countries_GDP!$A$2:$A$29,EU_countries_GDP!$E$2:$E$29))),"")</f>
        <v/>
      </c>
      <c r="DV151" s="5" t="str">
        <f>IFERROR(((((Z151+AP151)*(1/$H151))+BF151)/$F$2)/($B$2*('CAR.CAP_per person'!P$2)/(_xlfn.XLOOKUP($E$2,EU_countries_GDP!$A$2:$A$29,EU_countries_GDP!$E$2:$E$29))),"")</f>
        <v/>
      </c>
      <c r="DW151" s="5" t="str">
        <f>IFERROR(((((AA151+AQ151)*(1/$H151))+BG151)/$F$2)/($B$2*('CAR.CAP_per person'!Q$2)/(_xlfn.XLOOKUP($E$2,EU_countries_GDP!$A$2:$A$29,EU_countries_GDP!$E$2:$E$29))),"")</f>
        <v/>
      </c>
    </row>
    <row r="152" spans="1:127">
      <c r="A152" t="s">
        <v>243</v>
      </c>
      <c r="B152" t="str">
        <f>_xlfn.XLOOKUP(D152,Table5[Ingredient],Table5[Category],"",FALSE)</f>
        <v xml:space="preserve">Other </v>
      </c>
      <c r="C152" s="33" t="s">
        <v>257</v>
      </c>
      <c r="D152" s="33" t="s">
        <v>187</v>
      </c>
      <c r="E152" s="33">
        <v>0</v>
      </c>
      <c r="F152" s="33" t="s">
        <v>219</v>
      </c>
      <c r="G152" s="33" t="s">
        <v>180</v>
      </c>
      <c r="H152" s="91">
        <f>Dataset_IT!M57</f>
        <v>0</v>
      </c>
      <c r="I152" s="33"/>
      <c r="J152" s="37">
        <f>IFERROR(INDEX('AveragePrices&amp;Codes'!G:AG, MATCH($D152, 'AveragePrices&amp;Codes'!$A:$A, 0), MATCH(Tool_Italy!$E$2, 'AveragePrices&amp;Codes'!$G$1:$AG$1, 0)),"")</f>
        <v>2.5460854615384623</v>
      </c>
      <c r="K152" s="37">
        <f>IFERROR(E152/(_xlfn.XLOOKUP(A152,Dataset_IT!$Q$2:$Q$9,Dataset_IT!$R$2:$R$9)),"")</f>
        <v>0</v>
      </c>
      <c r="L152">
        <f>IFERROR(IF($F152="Raw",_xlfn.XLOOKUP(_xlfn.XLOOKUP(Tool_Italy!$D152,'AveragePrices&amp;Codes'!$A:$A,'AveragePrices&amp;Codes'!$B:$B),AGRIBALYSE_Raw!$B:$B,AGRIBALYSE_Raw!O:O)*$E152,_xlfn.XLOOKUP(_xlfn.XLOOKUP(Tool_Italy!$D152,'AveragePrices&amp;Codes'!$A:$A,'AveragePrices&amp;Codes'!$B:$B),AGRIBALYSE_Cooked!$C:$C,AGRIBALYSE_Cooked!P:P)*$E152),"")</f>
        <v>0</v>
      </c>
      <c r="M152">
        <f>IFERROR(IF($F152="Raw",_xlfn.XLOOKUP(_xlfn.XLOOKUP(Tool_Italy!$D152,'AveragePrices&amp;Codes'!$A:$A,'AveragePrices&amp;Codes'!$B:$B),AGRIBALYSE_Raw!$B:$B,AGRIBALYSE_Raw!P:P)*$E152,_xlfn.XLOOKUP(_xlfn.XLOOKUP(Tool_Italy!$D152,'AveragePrices&amp;Codes'!$A:$A,'AveragePrices&amp;Codes'!$B:$B),AGRIBALYSE_Cooked!$C:$C,AGRIBALYSE_Cooked!Q:Q)*$E152),"")</f>
        <v>0</v>
      </c>
      <c r="N152">
        <f>IFERROR(IF($F152="Raw",_xlfn.XLOOKUP(_xlfn.XLOOKUP(Tool_Italy!$D152,'AveragePrices&amp;Codes'!$A:$A,'AveragePrices&amp;Codes'!$B:$B),AGRIBALYSE_Raw!$B:$B,AGRIBALYSE_Raw!Q:Q)*$E152,_xlfn.XLOOKUP(_xlfn.XLOOKUP(Tool_Italy!$D152,'AveragePrices&amp;Codes'!$A:$A,'AveragePrices&amp;Codes'!$B:$B),AGRIBALYSE_Cooked!$C:$C,AGRIBALYSE_Cooked!R:R)*$E152),"")</f>
        <v>0</v>
      </c>
      <c r="O152">
        <f>IFERROR(IF($F152="Raw",_xlfn.XLOOKUP(_xlfn.XLOOKUP(Tool_Italy!$D152,'AveragePrices&amp;Codes'!$A:$A,'AveragePrices&amp;Codes'!$B:$B),AGRIBALYSE_Raw!$B:$B,AGRIBALYSE_Raw!R:R)*$E152,_xlfn.XLOOKUP(_xlfn.XLOOKUP(Tool_Italy!$D152,'AveragePrices&amp;Codes'!$A:$A,'AveragePrices&amp;Codes'!$B:$B),AGRIBALYSE_Cooked!$C:$C,AGRIBALYSE_Cooked!S:S)*$E152),"")</f>
        <v>0</v>
      </c>
      <c r="P152">
        <f>IFERROR(IF($F152="Raw",_xlfn.XLOOKUP(_xlfn.XLOOKUP(Tool_Italy!$D152,'AveragePrices&amp;Codes'!$A:$A,'AveragePrices&amp;Codes'!$B:$B),AGRIBALYSE_Raw!$B:$B,AGRIBALYSE_Raw!S:S)*$E152,_xlfn.XLOOKUP(_xlfn.XLOOKUP(Tool_Italy!$D152,'AveragePrices&amp;Codes'!$A:$A,'AveragePrices&amp;Codes'!$B:$B),AGRIBALYSE_Cooked!$C:$C,AGRIBALYSE_Cooked!T:T)*$E152),"")</f>
        <v>0</v>
      </c>
      <c r="Q152">
        <f>IFERROR(IF($F152="Raw",_xlfn.XLOOKUP(_xlfn.XLOOKUP(Tool_Italy!$D152,'AveragePrices&amp;Codes'!$A:$A,'AveragePrices&amp;Codes'!$B:$B),AGRIBALYSE_Raw!$B:$B,AGRIBALYSE_Raw!T:T)*$E152,_xlfn.XLOOKUP(_xlfn.XLOOKUP(Tool_Italy!$D152,'AveragePrices&amp;Codes'!$A:$A,'AveragePrices&amp;Codes'!$B:$B),AGRIBALYSE_Cooked!$C:$C,AGRIBALYSE_Cooked!U:U)*$E152),"")</f>
        <v>0</v>
      </c>
      <c r="R152">
        <f>IFERROR(IF($F152="Raw",_xlfn.XLOOKUP(_xlfn.XLOOKUP(Tool_Italy!$D152,'AveragePrices&amp;Codes'!$A:$A,'AveragePrices&amp;Codes'!$B:$B),AGRIBALYSE_Raw!$B:$B,AGRIBALYSE_Raw!U:U)*$E152,_xlfn.XLOOKUP(_xlfn.XLOOKUP(Tool_Italy!$D152,'AveragePrices&amp;Codes'!$A:$A,'AveragePrices&amp;Codes'!$B:$B),AGRIBALYSE_Cooked!$C:$C,AGRIBALYSE_Cooked!V:V)*$E152),"")</f>
        <v>0</v>
      </c>
      <c r="S152">
        <f>IFERROR(IF($F152="Raw",_xlfn.XLOOKUP(_xlfn.XLOOKUP(Tool_Italy!$D152,'AveragePrices&amp;Codes'!$A:$A,'AveragePrices&amp;Codes'!$B:$B),AGRIBALYSE_Raw!$B:$B,AGRIBALYSE_Raw!V:V)*$E152,_xlfn.XLOOKUP(_xlfn.XLOOKUP(Tool_Italy!$D152,'AveragePrices&amp;Codes'!$A:$A,'AveragePrices&amp;Codes'!$B:$B),AGRIBALYSE_Cooked!$C:$C,AGRIBALYSE_Cooked!W:W)*$E152),"")</f>
        <v>0</v>
      </c>
      <c r="T152">
        <f>IFERROR(IF($F152="Raw",_xlfn.XLOOKUP(_xlfn.XLOOKUP(Tool_Italy!$D152,'AveragePrices&amp;Codes'!$A:$A,'AveragePrices&amp;Codes'!$B:$B),AGRIBALYSE_Raw!$B:$B,AGRIBALYSE_Raw!W:W)*$E152,_xlfn.XLOOKUP(_xlfn.XLOOKUP(Tool_Italy!$D152,'AveragePrices&amp;Codes'!$A:$A,'AveragePrices&amp;Codes'!$B:$B),AGRIBALYSE_Cooked!$C:$C,AGRIBALYSE_Cooked!X:X)*$E152),"")</f>
        <v>0</v>
      </c>
      <c r="U152">
        <f>IFERROR(IF($F152="Raw",_xlfn.XLOOKUP(_xlfn.XLOOKUP(Tool_Italy!$D152,'AveragePrices&amp;Codes'!$A:$A,'AveragePrices&amp;Codes'!$B:$B),AGRIBALYSE_Raw!$B:$B,AGRIBALYSE_Raw!X:X)*$E152,_xlfn.XLOOKUP(_xlfn.XLOOKUP(Tool_Italy!$D152,'AveragePrices&amp;Codes'!$A:$A,'AveragePrices&amp;Codes'!$B:$B),AGRIBALYSE_Cooked!$C:$C,AGRIBALYSE_Cooked!Y:Y)*$E152),"")</f>
        <v>0</v>
      </c>
      <c r="V152">
        <f>IFERROR(IF($F152="Raw",_xlfn.XLOOKUP(_xlfn.XLOOKUP(Tool_Italy!$D152,'AveragePrices&amp;Codes'!$A:$A,'AveragePrices&amp;Codes'!$B:$B),AGRIBALYSE_Raw!$B:$B,AGRIBALYSE_Raw!Y:Y)*$E152,_xlfn.XLOOKUP(_xlfn.XLOOKUP(Tool_Italy!$D152,'AveragePrices&amp;Codes'!$A:$A,'AveragePrices&amp;Codes'!$B:$B),AGRIBALYSE_Cooked!$C:$C,AGRIBALYSE_Cooked!Z:Z)*$E152),"")</f>
        <v>0</v>
      </c>
      <c r="W152">
        <f>IFERROR(IF($F152="Raw",_xlfn.XLOOKUP(_xlfn.XLOOKUP(Tool_Italy!$D152,'AveragePrices&amp;Codes'!$A:$A,'AveragePrices&amp;Codes'!$B:$B),AGRIBALYSE_Raw!$B:$B,AGRIBALYSE_Raw!Z:Z)*$E152,_xlfn.XLOOKUP(_xlfn.XLOOKUP(Tool_Italy!$D152,'AveragePrices&amp;Codes'!$A:$A,'AveragePrices&amp;Codes'!$B:$B),AGRIBALYSE_Cooked!$C:$C,AGRIBALYSE_Cooked!AA:AA)*$E152),"")</f>
        <v>0</v>
      </c>
      <c r="X152">
        <f>IFERROR(IF($F152="Raw",_xlfn.XLOOKUP(_xlfn.XLOOKUP(Tool_Italy!$D152,'AveragePrices&amp;Codes'!$A:$A,'AveragePrices&amp;Codes'!$B:$B),AGRIBALYSE_Raw!$B:$B,AGRIBALYSE_Raw!AA:AA)*$E152,_xlfn.XLOOKUP(_xlfn.XLOOKUP(Tool_Italy!$D152,'AveragePrices&amp;Codes'!$A:$A,'AveragePrices&amp;Codes'!$B:$B),AGRIBALYSE_Cooked!$C:$C,AGRIBALYSE_Cooked!AB:AB)*$E152),"")</f>
        <v>0</v>
      </c>
      <c r="Y152">
        <f>IFERROR(IF($F152="Raw",_xlfn.XLOOKUP(_xlfn.XLOOKUP(Tool_Italy!$D152,'AveragePrices&amp;Codes'!$A:$A,'AveragePrices&amp;Codes'!$B:$B),AGRIBALYSE_Raw!$B:$B,AGRIBALYSE_Raw!AB:AB)*$E152,_xlfn.XLOOKUP(_xlfn.XLOOKUP(Tool_Italy!$D152,'AveragePrices&amp;Codes'!$A:$A,'AveragePrices&amp;Codes'!$B:$B),AGRIBALYSE_Cooked!$C:$C,AGRIBALYSE_Cooked!AC:AC)*$E152),"")</f>
        <v>0</v>
      </c>
      <c r="Z152">
        <f>IFERROR(IF($F152="Raw",_xlfn.XLOOKUP(_xlfn.XLOOKUP(Tool_Italy!$D152,'AveragePrices&amp;Codes'!$A:$A,'AveragePrices&amp;Codes'!$B:$B),AGRIBALYSE_Raw!$B:$B,AGRIBALYSE_Raw!AC:AC)*$E152,_xlfn.XLOOKUP(_xlfn.XLOOKUP(Tool_Italy!$D152,'AveragePrices&amp;Codes'!$A:$A,'AveragePrices&amp;Codes'!$B:$B),AGRIBALYSE_Cooked!$C:$C,AGRIBALYSE_Cooked!AD:AD)*$E152),"")</f>
        <v>0</v>
      </c>
      <c r="AA152">
        <f>IFERROR(IF($F152="Raw",_xlfn.XLOOKUP(_xlfn.XLOOKUP(Tool_Italy!$D152,'AveragePrices&amp;Codes'!$A:$A,'AveragePrices&amp;Codes'!$B:$B),AGRIBALYSE_Raw!$B:$B,AGRIBALYSE_Raw!AD:AD)*$E152,_xlfn.XLOOKUP(_xlfn.XLOOKUP(Tool_Italy!$D152,'AveragePrices&amp;Codes'!$A:$A,'AveragePrices&amp;Codes'!$B:$B),AGRIBALYSE_Cooked!$C:$C,AGRIBALYSE_Cooked!AE:AE)*$E152),"")</f>
        <v>0</v>
      </c>
      <c r="AB152" cm="1">
        <f t="array" ref="AB152">IFERROR(_xlfn.XLOOKUP(Tool_Italy!$F152&amp;$E$2,'Cooking methods'!$A:$A&amp;'Cooking methods'!$B:$B,'Cooking methods'!C:C)*$E152,"")</f>
        <v>0</v>
      </c>
      <c r="AC152" cm="1">
        <f t="array" ref="AC152">IFERROR(_xlfn.XLOOKUP(Tool_Italy!$F152&amp;$E$2,'Cooking methods'!$A:$A&amp;'Cooking methods'!$B:$B,'Cooking methods'!D:D)*$E152,"")</f>
        <v>0</v>
      </c>
      <c r="AD152" cm="1">
        <f t="array" ref="AD152">IFERROR(_xlfn.XLOOKUP(Tool_Italy!$F152&amp;$E$2,'Cooking methods'!$A:$A&amp;'Cooking methods'!$B:$B,'Cooking methods'!E:E)*$E152,"")</f>
        <v>0</v>
      </c>
      <c r="AE152" cm="1">
        <f t="array" ref="AE152">IFERROR(_xlfn.XLOOKUP(Tool_Italy!$F152&amp;$E$2,'Cooking methods'!$A:$A&amp;'Cooking methods'!$B:$B,'Cooking methods'!F:F)*$E152,"")</f>
        <v>0</v>
      </c>
      <c r="AF152" cm="1">
        <f t="array" ref="AF152">IFERROR(_xlfn.XLOOKUP(Tool_Italy!$F152&amp;$E$2,'Cooking methods'!$A:$A&amp;'Cooking methods'!$B:$B,'Cooking methods'!G:G)*$E152,"")</f>
        <v>0</v>
      </c>
      <c r="AG152" cm="1">
        <f t="array" ref="AG152">IFERROR(_xlfn.XLOOKUP(Tool_Italy!$F152&amp;$E$2,'Cooking methods'!$A:$A&amp;'Cooking methods'!$B:$B,'Cooking methods'!H:H)*$E152,"")</f>
        <v>0</v>
      </c>
      <c r="AH152" cm="1">
        <f t="array" ref="AH152">IFERROR(_xlfn.XLOOKUP(Tool_Italy!$F152&amp;$E$2,'Cooking methods'!$A:$A&amp;'Cooking methods'!$B:$B,'Cooking methods'!I:I)*$E152,"")</f>
        <v>0</v>
      </c>
      <c r="AI152" cm="1">
        <f t="array" ref="AI152">IFERROR(_xlfn.XLOOKUP(Tool_Italy!$F152&amp;$E$2,'Cooking methods'!$A:$A&amp;'Cooking methods'!$B:$B,'Cooking methods'!J:J)*$E152,"")</f>
        <v>0</v>
      </c>
      <c r="AJ152" cm="1">
        <f t="array" ref="AJ152">IFERROR(_xlfn.XLOOKUP(Tool_Italy!$F152&amp;$E$2,'Cooking methods'!$A:$A&amp;'Cooking methods'!$B:$B,'Cooking methods'!K:K)*$E152,"")</f>
        <v>0</v>
      </c>
      <c r="AK152" cm="1">
        <f t="array" ref="AK152">IFERROR(_xlfn.XLOOKUP(Tool_Italy!$F152&amp;$E$2,'Cooking methods'!$A:$A&amp;'Cooking methods'!$B:$B,'Cooking methods'!L:L)*$E152,"")</f>
        <v>0</v>
      </c>
      <c r="AL152" cm="1">
        <f t="array" ref="AL152">IFERROR(_xlfn.XLOOKUP(Tool_Italy!$F152&amp;$E$2,'Cooking methods'!$A:$A&amp;'Cooking methods'!$B:$B,'Cooking methods'!M:M)*$E152,"")</f>
        <v>0</v>
      </c>
      <c r="AM152" cm="1">
        <f t="array" ref="AM152">IFERROR(_xlfn.XLOOKUP(Tool_Italy!$F152&amp;$E$2,'Cooking methods'!$A:$A&amp;'Cooking methods'!$B:$B,'Cooking methods'!N:N)*$E152,"")</f>
        <v>0</v>
      </c>
      <c r="AN152" cm="1">
        <f t="array" ref="AN152">IFERROR(_xlfn.XLOOKUP(Tool_Italy!$F152&amp;$E$2,'Cooking methods'!$A:$A&amp;'Cooking methods'!$B:$B,'Cooking methods'!O:O)*$E152,"")</f>
        <v>0</v>
      </c>
      <c r="AO152" cm="1">
        <f t="array" ref="AO152">IFERROR(_xlfn.XLOOKUP(Tool_Italy!$F152&amp;$E$2,'Cooking methods'!$A:$A&amp;'Cooking methods'!$B:$B,'Cooking methods'!P:P)*$E152,"")</f>
        <v>0</v>
      </c>
      <c r="AP152" cm="1">
        <f t="array" ref="AP152">IFERROR(_xlfn.XLOOKUP(Tool_Italy!$F152&amp;$E$2,'Cooking methods'!$A:$A&amp;'Cooking methods'!$B:$B,'Cooking methods'!Q:Q)*$E152,"")</f>
        <v>0</v>
      </c>
      <c r="AQ152" cm="1">
        <f t="array" ref="AQ152">IFERROR(_xlfn.XLOOKUP(Tool_Italy!$F152&amp;$E$2,'Cooking methods'!$A:$A&amp;'Cooking methods'!$B:$B,'Cooking methods'!R:R)*$E152,"")</f>
        <v>0</v>
      </c>
      <c r="AR152" cm="1">
        <f t="array" ref="AR152">IFERROR(_xlfn.XLOOKUP(Tool_Italy!$G152&amp;$E$2,'Waste management'!$A:$A&amp;'Waste management'!$B:$B,'Waste management'!C:C)*$E152,"")</f>
        <v>0</v>
      </c>
      <c r="AS152" cm="1">
        <f t="array" ref="AS152">IFERROR(_xlfn.XLOOKUP(Tool_Italy!$G152&amp;$E$2,'Waste management'!$A:$A&amp;'Waste management'!$B:$B,'Waste management'!D:D)*$E152,"")</f>
        <v>0</v>
      </c>
      <c r="AT152" cm="1">
        <f t="array" ref="AT152">IFERROR(_xlfn.XLOOKUP(Tool_Italy!$G152&amp;$E$2,'Waste management'!$A:$A&amp;'Waste management'!$B:$B,'Waste management'!E:E)*$E152,"")</f>
        <v>0</v>
      </c>
      <c r="AU152" cm="1">
        <f t="array" ref="AU152">IFERROR(_xlfn.XLOOKUP(Tool_Italy!$G152&amp;$E$2,'Waste management'!$A:$A&amp;'Waste management'!$B:$B,'Waste management'!F:F)*$E152,"")</f>
        <v>0</v>
      </c>
      <c r="AV152" cm="1">
        <f t="array" ref="AV152">IFERROR(_xlfn.XLOOKUP(Tool_Italy!$G152&amp;$E$2,'Waste management'!$A:$A&amp;'Waste management'!$B:$B,'Waste management'!G:G)*$E152,"")</f>
        <v>0</v>
      </c>
      <c r="AW152" cm="1">
        <f t="array" ref="AW152">IFERROR(_xlfn.XLOOKUP(Tool_Italy!$G152&amp;$E$2,'Waste management'!$A:$A&amp;'Waste management'!$B:$B,'Waste management'!H:H)*$E152,"")</f>
        <v>0</v>
      </c>
      <c r="AX152" cm="1">
        <f t="array" ref="AX152">IFERROR(_xlfn.XLOOKUP(Tool_Italy!$G152&amp;$E$2,'Waste management'!$A:$A&amp;'Waste management'!$B:$B,'Waste management'!I:I)*$E152,"")</f>
        <v>0</v>
      </c>
      <c r="AY152" cm="1">
        <f t="array" ref="AY152">IFERROR(_xlfn.XLOOKUP(Tool_Italy!$G152&amp;$E$2,'Waste management'!$A:$A&amp;'Waste management'!$B:$B,'Waste management'!J:J)*$E152,"")</f>
        <v>0</v>
      </c>
      <c r="AZ152" cm="1">
        <f t="array" ref="AZ152">IFERROR(_xlfn.XLOOKUP(Tool_Italy!$G152&amp;$E$2,'Waste management'!$A:$A&amp;'Waste management'!$B:$B,'Waste management'!K:K)*$E152,"")</f>
        <v>0</v>
      </c>
      <c r="BA152" cm="1">
        <f t="array" ref="BA152">IFERROR(_xlfn.XLOOKUP(Tool_Italy!$G152&amp;$E$2,'Waste management'!$A:$A&amp;'Waste management'!$B:$B,'Waste management'!L:L)*$E152,"")</f>
        <v>0</v>
      </c>
      <c r="BB152" cm="1">
        <f t="array" ref="BB152">IFERROR(_xlfn.XLOOKUP(Tool_Italy!$G152&amp;$E$2,'Waste management'!$A:$A&amp;'Waste management'!$B:$B,'Waste management'!M:M)*$E152,"")</f>
        <v>0</v>
      </c>
      <c r="BC152" cm="1">
        <f t="array" ref="BC152">IFERROR(_xlfn.XLOOKUP(Tool_Italy!$G152&amp;$E$2,'Waste management'!$A:$A&amp;'Waste management'!$B:$B,'Waste management'!N:N)*$E152,"")</f>
        <v>0</v>
      </c>
      <c r="BD152" cm="1">
        <f t="array" ref="BD152">IFERROR(_xlfn.XLOOKUP(Tool_Italy!$G152&amp;$E$2,'Waste management'!$A:$A&amp;'Waste management'!$B:$B,'Waste management'!O:O)*$E152,"")</f>
        <v>0</v>
      </c>
      <c r="BE152" cm="1">
        <f t="array" ref="BE152">IFERROR(_xlfn.XLOOKUP(Tool_Italy!$G152&amp;$E$2,'Waste management'!$A:$A&amp;'Waste management'!$B:$B,'Waste management'!P:P)*$E152,"")</f>
        <v>0</v>
      </c>
      <c r="BF152" cm="1">
        <f t="array" ref="BF152">IFERROR(_xlfn.XLOOKUP(Tool_Italy!$G152&amp;$E$2,'Waste management'!$A:$A&amp;'Waste management'!$B:$B,'Waste management'!Q:Q)*$E152,"")</f>
        <v>0</v>
      </c>
      <c r="BG152" cm="1">
        <f t="array" ref="BG152">IFERROR(_xlfn.XLOOKUP(Tool_Italy!$G152&amp;$E$2,'Waste management'!$A:$A&amp;'Waste management'!$B:$B,'Waste management'!R:R)*$E152,"")</f>
        <v>0</v>
      </c>
      <c r="BH152">
        <f>IFERROR((L152+AR152+AB152)*_xlfn.XLOOKUP(Tool_Italy!BH$4,Monetization_Factors!$A:$A,Monetization_Factors!$D:$D),"")</f>
        <v>0</v>
      </c>
      <c r="BI152">
        <f>IFERROR((M152+AS152+AC152)*_xlfn.XLOOKUP(Tool_Italy!BI$4,Monetization_Factors!$A:$A,Monetization_Factors!$D:$D),"")</f>
        <v>0</v>
      </c>
      <c r="BJ152">
        <f>IFERROR((N152+AT152+AD152)*_xlfn.XLOOKUP(Tool_Italy!BJ$4,Monetization_Factors!$A:$A,Monetization_Factors!$D:$D),"")</f>
        <v>0</v>
      </c>
      <c r="BK152">
        <f>IFERROR((O152+AU152+AE152)*_xlfn.XLOOKUP(Tool_Italy!BK$4,Monetization_Factors!$A:$A,Monetization_Factors!$D:$D),"")</f>
        <v>0</v>
      </c>
      <c r="BL152">
        <f>IFERROR((P152+AV152+AF152)*_xlfn.XLOOKUP(Tool_Italy!BL$4,Monetization_Factors!$A:$A,Monetization_Factors!$D:$D),"")</f>
        <v>0</v>
      </c>
      <c r="BM152">
        <f>IFERROR((Q152+AW152+AG152)*_xlfn.XLOOKUP(Tool_Italy!BM$4,Monetization_Factors!$A:$A,Monetization_Factors!$D:$D),"")</f>
        <v>0</v>
      </c>
      <c r="BN152">
        <f>IFERROR((R152+AX152+AH152)*_xlfn.XLOOKUP(Tool_Italy!BN$4,Monetization_Factors!$A:$A,Monetization_Factors!$D:$D),"")</f>
        <v>0</v>
      </c>
      <c r="BO152">
        <f>IFERROR((S152+AY152+AI152)*_xlfn.XLOOKUP(Tool_Italy!BO$4,Monetization_Factors!$A:$A,Monetization_Factors!$D:$D),"")</f>
        <v>0</v>
      </c>
      <c r="BP152">
        <f>IFERROR((T152+AZ152+AJ152)*_xlfn.XLOOKUP(Tool_Italy!BP$4,Monetization_Factors!$A:$A,Monetization_Factors!$D:$D),"")</f>
        <v>0</v>
      </c>
      <c r="BQ152">
        <f>IFERROR((U152+BA152+AK152)*_xlfn.XLOOKUP(Tool_Italy!BQ$4,Monetization_Factors!$A:$A,Monetization_Factors!$D:$D),"")</f>
        <v>0</v>
      </c>
      <c r="BR152" t="str">
        <f>IFERROR((V152+BB152+AL152)*_xlfn.XLOOKUP(Tool_Italy!BR$4,Monetization_Factors!$A:$A,Monetization_Factors!$D:$D),"")</f>
        <v/>
      </c>
      <c r="BS152">
        <f>IFERROR((W152+BC152+AM152)*_xlfn.XLOOKUP(Tool_Italy!BS$4,Monetization_Factors!$A:$A,Monetization_Factors!$D:$D),"")</f>
        <v>0</v>
      </c>
      <c r="BT152">
        <f>IFERROR((X152+BD152+AN152)*_xlfn.XLOOKUP(Tool_Italy!BT$4,Monetization_Factors!$A:$A,Monetization_Factors!$D:$D),"")</f>
        <v>0</v>
      </c>
      <c r="BU152">
        <f>IFERROR((Y152+BE152+AO152)*_xlfn.XLOOKUP(Tool_Italy!BU$4,Monetization_Factors!$A:$A,Monetization_Factors!$D:$D),"")</f>
        <v>0</v>
      </c>
      <c r="BV152">
        <f>IFERROR((Z152+BF152+AP152)*_xlfn.XLOOKUP(Tool_Italy!BV$4,Monetization_Factors!$A:$A,Monetization_Factors!$D:$D),"")</f>
        <v>0</v>
      </c>
      <c r="BW152">
        <f>IFERROR((AA152+BG152+AQ152)*_xlfn.XLOOKUP(Tool_Italy!BW$4,Monetization_Factors!$A:$A,Monetization_Factors!$D:$D),"")</f>
        <v>0</v>
      </c>
      <c r="BX152" s="38" cm="1">
        <f t="array" ref="BX152">IFERROR(_xlfn.IFS(I152&lt;&gt;0,I152*E152,I152="",J152*E152),"")</f>
        <v>0</v>
      </c>
      <c r="BY152" s="38">
        <f t="shared" si="104"/>
        <v>0</v>
      </c>
      <c r="BZ152" s="38">
        <f t="shared" si="106"/>
        <v>0</v>
      </c>
      <c r="CA152" s="38">
        <f t="shared" si="105"/>
        <v>0</v>
      </c>
      <c r="CB152">
        <f t="shared" si="102"/>
        <v>0</v>
      </c>
      <c r="CC152">
        <f t="shared" si="72"/>
        <v>0</v>
      </c>
      <c r="CD152">
        <f t="shared" si="73"/>
        <v>0</v>
      </c>
      <c r="CE152">
        <f t="shared" si="74"/>
        <v>0</v>
      </c>
      <c r="CF152">
        <f t="shared" si="75"/>
        <v>0</v>
      </c>
      <c r="CG152">
        <f t="shared" si="76"/>
        <v>0</v>
      </c>
      <c r="CH152">
        <f t="shared" si="77"/>
        <v>0</v>
      </c>
      <c r="CI152">
        <f t="shared" si="78"/>
        <v>0</v>
      </c>
      <c r="CJ152">
        <f t="shared" si="79"/>
        <v>0</v>
      </c>
      <c r="CK152">
        <f t="shared" si="80"/>
        <v>0</v>
      </c>
      <c r="CL152">
        <f t="shared" si="81"/>
        <v>0</v>
      </c>
      <c r="CM152">
        <f t="shared" si="82"/>
        <v>0</v>
      </c>
      <c r="CN152">
        <f t="shared" si="83"/>
        <v>0</v>
      </c>
      <c r="CO152">
        <f t="shared" si="84"/>
        <v>0</v>
      </c>
      <c r="CP152">
        <f t="shared" si="85"/>
        <v>0</v>
      </c>
      <c r="CQ152">
        <f t="shared" si="86"/>
        <v>0</v>
      </c>
      <c r="CR152">
        <f t="shared" si="103"/>
        <v>0</v>
      </c>
      <c r="CS152">
        <f t="shared" si="87"/>
        <v>0</v>
      </c>
      <c r="CT152">
        <f t="shared" si="88"/>
        <v>0</v>
      </c>
      <c r="CU152">
        <f t="shared" si="89"/>
        <v>0</v>
      </c>
      <c r="CV152">
        <f t="shared" si="90"/>
        <v>0</v>
      </c>
      <c r="CW152">
        <f t="shared" si="91"/>
        <v>0</v>
      </c>
      <c r="CX152">
        <f t="shared" si="92"/>
        <v>0</v>
      </c>
      <c r="CY152">
        <f t="shared" si="93"/>
        <v>0</v>
      </c>
      <c r="CZ152">
        <f t="shared" si="94"/>
        <v>0</v>
      </c>
      <c r="DA152">
        <f t="shared" si="95"/>
        <v>0</v>
      </c>
      <c r="DB152">
        <f t="shared" si="96"/>
        <v>0</v>
      </c>
      <c r="DC152">
        <f t="shared" si="97"/>
        <v>0</v>
      </c>
      <c r="DD152">
        <f t="shared" si="98"/>
        <v>0</v>
      </c>
      <c r="DE152">
        <f t="shared" si="99"/>
        <v>0</v>
      </c>
      <c r="DF152">
        <f t="shared" si="100"/>
        <v>0</v>
      </c>
      <c r="DG152">
        <f t="shared" si="101"/>
        <v>0</v>
      </c>
      <c r="DH152" s="5" t="str">
        <f>IFERROR(((((L152+AB152)*(1/$H152))+AR152)/$F$2)/($B$2*('CAR.CAP_per person'!B$2)/(_xlfn.XLOOKUP($E$2,EU_countries_GDP!$A$2:$A$29,EU_countries_GDP!$E$2:$E$29))),"")</f>
        <v/>
      </c>
      <c r="DI152" s="5" t="str">
        <f>IFERROR(((((M152+AC152)*(1/$H152))+AS152)/$F$2)/($B$2*('CAR.CAP_per person'!C$2)/(_xlfn.XLOOKUP($E$2,EU_countries_GDP!$A$2:$A$29,EU_countries_GDP!$E$2:$E$29))),"")</f>
        <v/>
      </c>
      <c r="DJ152" s="5" t="str">
        <f>IFERROR(((((N152+AD152)*(1/$H152))+AT152)/$F$2)/($B$2*('CAR.CAP_per person'!D$2)/(_xlfn.XLOOKUP($E$2,EU_countries_GDP!$A$2:$A$29,EU_countries_GDP!$E$2:$E$29))),"")</f>
        <v/>
      </c>
      <c r="DK152" s="5" t="str">
        <f>IFERROR(((((O152+AE152)*(1/$H152))+AU152)/$F$2)/($B$2*('CAR.CAP_per person'!E$2)/(_xlfn.XLOOKUP($E$2,EU_countries_GDP!$A$2:$A$29,EU_countries_GDP!$E$2:$E$29))),"")</f>
        <v/>
      </c>
      <c r="DL152" s="5" t="str">
        <f>IFERROR(((((P152+AF152)*(1/$H152))+AV152)/$F$2)/($B$2*('CAR.CAP_per person'!F$2)/(_xlfn.XLOOKUP($E$2,EU_countries_GDP!$A$2:$A$29,EU_countries_GDP!$E$2:$E$29))),"")</f>
        <v/>
      </c>
      <c r="DM152" s="5" t="str">
        <f>IFERROR(((((Q152+AG152)*(1/$H152))+AW152)/$F$2)/($B$2*('CAR.CAP_per person'!G$2)/(_xlfn.XLOOKUP($E$2,EU_countries_GDP!$A$2:$A$29,EU_countries_GDP!$E$2:$E$29))),"")</f>
        <v/>
      </c>
      <c r="DN152" s="5" t="str">
        <f>IFERROR(((((R152+AH152)*(1/$H152))+AX152)/$F$2)/($B$2*('CAR.CAP_per person'!H$2)/(_xlfn.XLOOKUP($E$2,EU_countries_GDP!$A$2:$A$29,EU_countries_GDP!$E$2:$E$29))),"")</f>
        <v/>
      </c>
      <c r="DO152" s="5" t="str">
        <f>IFERROR(((((S152+AI152)*(1/$H152))+AY152)/$F$2)/($B$2*('CAR.CAP_per person'!I$2)/(_xlfn.XLOOKUP($E$2,EU_countries_GDP!$A$2:$A$29,EU_countries_GDP!$E$2:$E$29))),"")</f>
        <v/>
      </c>
      <c r="DP152" s="5" t="str">
        <f>IFERROR(((((T152+AJ152)*(1/$H152))+AZ152)/$F$2)/($B$2*('CAR.CAP_per person'!J$2)/(_xlfn.XLOOKUP($E$2,EU_countries_GDP!$A$2:$A$29,EU_countries_GDP!$E$2:$E$29))),"")</f>
        <v/>
      </c>
      <c r="DQ152" s="5" t="str">
        <f>IFERROR(((((U152+AK152)*(1/$H152))+BA152)/$F$2)/($B$2*('CAR.CAP_per person'!K$2)/(_xlfn.XLOOKUP($E$2,EU_countries_GDP!$A$2:$A$29,EU_countries_GDP!$E$2:$E$29))),"")</f>
        <v/>
      </c>
      <c r="DR152" s="5" t="str">
        <f>IFERROR(((((V152+AL152)*(1/$H152))+BB152)/$F$2)/($B$2*('CAR.CAP_per person'!L$2)/(_xlfn.XLOOKUP($E$2,EU_countries_GDP!$A$2:$A$29,EU_countries_GDP!$E$2:$E$29))),"")</f>
        <v/>
      </c>
      <c r="DS152" s="5" t="str">
        <f>IFERROR(((((W152+AM152)*(1/$H152))+BC152)/$F$2)/($B$2*('CAR.CAP_per person'!M$2)/(_xlfn.XLOOKUP($E$2,EU_countries_GDP!$A$2:$A$29,EU_countries_GDP!$E$2:$E$29))),"")</f>
        <v/>
      </c>
      <c r="DT152" s="5" t="str">
        <f>IFERROR(((((X152+AN152)*(1/$H152))+BD152)/$F$2)/($B$2*('CAR.CAP_per person'!N$2)/(_xlfn.XLOOKUP($E$2,EU_countries_GDP!$A$2:$A$29,EU_countries_GDP!$E$2:$E$29))),"")</f>
        <v/>
      </c>
      <c r="DU152" s="5" t="str">
        <f>IFERROR(((((Y152+AO152)*(1/$H152))+BE152)/$F$2)/($B$2*('CAR.CAP_per person'!O$2)/(_xlfn.XLOOKUP($E$2,EU_countries_GDP!$A$2:$A$29,EU_countries_GDP!$E$2:$E$29))),"")</f>
        <v/>
      </c>
      <c r="DV152" s="5" t="str">
        <f>IFERROR(((((Z152+AP152)*(1/$H152))+BF152)/$F$2)/($B$2*('CAR.CAP_per person'!P$2)/(_xlfn.XLOOKUP($E$2,EU_countries_GDP!$A$2:$A$29,EU_countries_GDP!$E$2:$E$29))),"")</f>
        <v/>
      </c>
      <c r="DW152" s="5" t="str">
        <f>IFERROR(((((AA152+AQ152)*(1/$H152))+BG152)/$F$2)/($B$2*('CAR.CAP_per person'!Q$2)/(_xlfn.XLOOKUP($E$2,EU_countries_GDP!$A$2:$A$29,EU_countries_GDP!$E$2:$E$29))),"")</f>
        <v/>
      </c>
    </row>
    <row r="153" spans="1:127">
      <c r="A153" t="s">
        <v>244</v>
      </c>
      <c r="B153" t="str">
        <f>_xlfn.XLOOKUP(D153,Table5[Ingredient],Table5[Category],"",FALSE)</f>
        <v>Vegetables</v>
      </c>
      <c r="C153" s="33" t="s">
        <v>257</v>
      </c>
      <c r="D153" s="33" t="s">
        <v>252</v>
      </c>
      <c r="E153" s="33">
        <v>0</v>
      </c>
      <c r="F153" s="33" t="s">
        <v>189</v>
      </c>
      <c r="G153" s="33" t="s">
        <v>180</v>
      </c>
      <c r="H153" s="91">
        <f>Dataset_IT!M58</f>
        <v>0</v>
      </c>
      <c r="I153" s="33"/>
      <c r="J153" s="37" t="str">
        <f>IFERROR(INDEX('AveragePrices&amp;Codes'!G:AG, MATCH($D153, 'AveragePrices&amp;Codes'!$A:$A, 0), MATCH(Tool_Italy!$E$2, 'AveragePrices&amp;Codes'!$G$1:$AG$1, 0)),"")</f>
        <v/>
      </c>
      <c r="K153" s="37">
        <f>IFERROR(E153/(_xlfn.XLOOKUP(A153,Dataset_IT!$Q$2:$Q$9,Dataset_IT!$R$2:$R$9)),"")</f>
        <v>0</v>
      </c>
      <c r="L153">
        <f>IFERROR(IF($F153="Raw",_xlfn.XLOOKUP(_xlfn.XLOOKUP(Tool_Italy!$D153,'AveragePrices&amp;Codes'!$A:$A,'AveragePrices&amp;Codes'!$B:$B),AGRIBALYSE_Raw!$B:$B,AGRIBALYSE_Raw!O:O)*$E153,_xlfn.XLOOKUP(_xlfn.XLOOKUP(Tool_Italy!$D153,'AveragePrices&amp;Codes'!$A:$A,'AveragePrices&amp;Codes'!$B:$B),AGRIBALYSE_Cooked!$C:$C,AGRIBALYSE_Cooked!P:P)*$E153),"")</f>
        <v>0</v>
      </c>
      <c r="M153">
        <f>IFERROR(IF($F153="Raw",_xlfn.XLOOKUP(_xlfn.XLOOKUP(Tool_Italy!$D153,'AveragePrices&amp;Codes'!$A:$A,'AveragePrices&amp;Codes'!$B:$B),AGRIBALYSE_Raw!$B:$B,AGRIBALYSE_Raw!P:P)*$E153,_xlfn.XLOOKUP(_xlfn.XLOOKUP(Tool_Italy!$D153,'AveragePrices&amp;Codes'!$A:$A,'AveragePrices&amp;Codes'!$B:$B),AGRIBALYSE_Cooked!$C:$C,AGRIBALYSE_Cooked!Q:Q)*$E153),"")</f>
        <v>0</v>
      </c>
      <c r="N153">
        <f>IFERROR(IF($F153="Raw",_xlfn.XLOOKUP(_xlfn.XLOOKUP(Tool_Italy!$D153,'AveragePrices&amp;Codes'!$A:$A,'AveragePrices&amp;Codes'!$B:$B),AGRIBALYSE_Raw!$B:$B,AGRIBALYSE_Raw!Q:Q)*$E153,_xlfn.XLOOKUP(_xlfn.XLOOKUP(Tool_Italy!$D153,'AveragePrices&amp;Codes'!$A:$A,'AveragePrices&amp;Codes'!$B:$B),AGRIBALYSE_Cooked!$C:$C,AGRIBALYSE_Cooked!R:R)*$E153),"")</f>
        <v>0</v>
      </c>
      <c r="O153">
        <f>IFERROR(IF($F153="Raw",_xlfn.XLOOKUP(_xlfn.XLOOKUP(Tool_Italy!$D153,'AveragePrices&amp;Codes'!$A:$A,'AveragePrices&amp;Codes'!$B:$B),AGRIBALYSE_Raw!$B:$B,AGRIBALYSE_Raw!R:R)*$E153,_xlfn.XLOOKUP(_xlfn.XLOOKUP(Tool_Italy!$D153,'AveragePrices&amp;Codes'!$A:$A,'AveragePrices&amp;Codes'!$B:$B),AGRIBALYSE_Cooked!$C:$C,AGRIBALYSE_Cooked!S:S)*$E153),"")</f>
        <v>0</v>
      </c>
      <c r="P153">
        <f>IFERROR(IF($F153="Raw",_xlfn.XLOOKUP(_xlfn.XLOOKUP(Tool_Italy!$D153,'AveragePrices&amp;Codes'!$A:$A,'AveragePrices&amp;Codes'!$B:$B),AGRIBALYSE_Raw!$B:$B,AGRIBALYSE_Raw!S:S)*$E153,_xlfn.XLOOKUP(_xlfn.XLOOKUP(Tool_Italy!$D153,'AveragePrices&amp;Codes'!$A:$A,'AveragePrices&amp;Codes'!$B:$B),AGRIBALYSE_Cooked!$C:$C,AGRIBALYSE_Cooked!T:T)*$E153),"")</f>
        <v>0</v>
      </c>
      <c r="Q153">
        <f>IFERROR(IF($F153="Raw",_xlfn.XLOOKUP(_xlfn.XLOOKUP(Tool_Italy!$D153,'AveragePrices&amp;Codes'!$A:$A,'AveragePrices&amp;Codes'!$B:$B),AGRIBALYSE_Raw!$B:$B,AGRIBALYSE_Raw!T:T)*$E153,_xlfn.XLOOKUP(_xlfn.XLOOKUP(Tool_Italy!$D153,'AveragePrices&amp;Codes'!$A:$A,'AveragePrices&amp;Codes'!$B:$B),AGRIBALYSE_Cooked!$C:$C,AGRIBALYSE_Cooked!U:U)*$E153),"")</f>
        <v>0</v>
      </c>
      <c r="R153">
        <f>IFERROR(IF($F153="Raw",_xlfn.XLOOKUP(_xlfn.XLOOKUP(Tool_Italy!$D153,'AveragePrices&amp;Codes'!$A:$A,'AveragePrices&amp;Codes'!$B:$B),AGRIBALYSE_Raw!$B:$B,AGRIBALYSE_Raw!U:U)*$E153,_xlfn.XLOOKUP(_xlfn.XLOOKUP(Tool_Italy!$D153,'AveragePrices&amp;Codes'!$A:$A,'AveragePrices&amp;Codes'!$B:$B),AGRIBALYSE_Cooked!$C:$C,AGRIBALYSE_Cooked!V:V)*$E153),"")</f>
        <v>0</v>
      </c>
      <c r="S153">
        <f>IFERROR(IF($F153="Raw",_xlfn.XLOOKUP(_xlfn.XLOOKUP(Tool_Italy!$D153,'AveragePrices&amp;Codes'!$A:$A,'AveragePrices&amp;Codes'!$B:$B),AGRIBALYSE_Raw!$B:$B,AGRIBALYSE_Raw!V:V)*$E153,_xlfn.XLOOKUP(_xlfn.XLOOKUP(Tool_Italy!$D153,'AveragePrices&amp;Codes'!$A:$A,'AveragePrices&amp;Codes'!$B:$B),AGRIBALYSE_Cooked!$C:$C,AGRIBALYSE_Cooked!W:W)*$E153),"")</f>
        <v>0</v>
      </c>
      <c r="T153">
        <f>IFERROR(IF($F153="Raw",_xlfn.XLOOKUP(_xlfn.XLOOKUP(Tool_Italy!$D153,'AveragePrices&amp;Codes'!$A:$A,'AveragePrices&amp;Codes'!$B:$B),AGRIBALYSE_Raw!$B:$B,AGRIBALYSE_Raw!W:W)*$E153,_xlfn.XLOOKUP(_xlfn.XLOOKUP(Tool_Italy!$D153,'AveragePrices&amp;Codes'!$A:$A,'AveragePrices&amp;Codes'!$B:$B),AGRIBALYSE_Cooked!$C:$C,AGRIBALYSE_Cooked!X:X)*$E153),"")</f>
        <v>0</v>
      </c>
      <c r="U153">
        <f>IFERROR(IF($F153="Raw",_xlfn.XLOOKUP(_xlfn.XLOOKUP(Tool_Italy!$D153,'AveragePrices&amp;Codes'!$A:$A,'AveragePrices&amp;Codes'!$B:$B),AGRIBALYSE_Raw!$B:$B,AGRIBALYSE_Raw!X:X)*$E153,_xlfn.XLOOKUP(_xlfn.XLOOKUP(Tool_Italy!$D153,'AveragePrices&amp;Codes'!$A:$A,'AveragePrices&amp;Codes'!$B:$B),AGRIBALYSE_Cooked!$C:$C,AGRIBALYSE_Cooked!Y:Y)*$E153),"")</f>
        <v>0</v>
      </c>
      <c r="V153">
        <f>IFERROR(IF($F153="Raw",_xlfn.XLOOKUP(_xlfn.XLOOKUP(Tool_Italy!$D153,'AveragePrices&amp;Codes'!$A:$A,'AveragePrices&amp;Codes'!$B:$B),AGRIBALYSE_Raw!$B:$B,AGRIBALYSE_Raw!Y:Y)*$E153,_xlfn.XLOOKUP(_xlfn.XLOOKUP(Tool_Italy!$D153,'AveragePrices&amp;Codes'!$A:$A,'AveragePrices&amp;Codes'!$B:$B),AGRIBALYSE_Cooked!$C:$C,AGRIBALYSE_Cooked!Z:Z)*$E153),"")</f>
        <v>0</v>
      </c>
      <c r="W153">
        <f>IFERROR(IF($F153="Raw",_xlfn.XLOOKUP(_xlfn.XLOOKUP(Tool_Italy!$D153,'AveragePrices&amp;Codes'!$A:$A,'AveragePrices&amp;Codes'!$B:$B),AGRIBALYSE_Raw!$B:$B,AGRIBALYSE_Raw!Z:Z)*$E153,_xlfn.XLOOKUP(_xlfn.XLOOKUP(Tool_Italy!$D153,'AveragePrices&amp;Codes'!$A:$A,'AveragePrices&amp;Codes'!$B:$B),AGRIBALYSE_Cooked!$C:$C,AGRIBALYSE_Cooked!AA:AA)*$E153),"")</f>
        <v>0</v>
      </c>
      <c r="X153">
        <f>IFERROR(IF($F153="Raw",_xlfn.XLOOKUP(_xlfn.XLOOKUP(Tool_Italy!$D153,'AveragePrices&amp;Codes'!$A:$A,'AveragePrices&amp;Codes'!$B:$B),AGRIBALYSE_Raw!$B:$B,AGRIBALYSE_Raw!AA:AA)*$E153,_xlfn.XLOOKUP(_xlfn.XLOOKUP(Tool_Italy!$D153,'AveragePrices&amp;Codes'!$A:$A,'AveragePrices&amp;Codes'!$B:$B),AGRIBALYSE_Cooked!$C:$C,AGRIBALYSE_Cooked!AB:AB)*$E153),"")</f>
        <v>0</v>
      </c>
      <c r="Y153">
        <f>IFERROR(IF($F153="Raw",_xlfn.XLOOKUP(_xlfn.XLOOKUP(Tool_Italy!$D153,'AveragePrices&amp;Codes'!$A:$A,'AveragePrices&amp;Codes'!$B:$B),AGRIBALYSE_Raw!$B:$B,AGRIBALYSE_Raw!AB:AB)*$E153,_xlfn.XLOOKUP(_xlfn.XLOOKUP(Tool_Italy!$D153,'AveragePrices&amp;Codes'!$A:$A,'AveragePrices&amp;Codes'!$B:$B),AGRIBALYSE_Cooked!$C:$C,AGRIBALYSE_Cooked!AC:AC)*$E153),"")</f>
        <v>0</v>
      </c>
      <c r="Z153">
        <f>IFERROR(IF($F153="Raw",_xlfn.XLOOKUP(_xlfn.XLOOKUP(Tool_Italy!$D153,'AveragePrices&amp;Codes'!$A:$A,'AveragePrices&amp;Codes'!$B:$B),AGRIBALYSE_Raw!$B:$B,AGRIBALYSE_Raw!AC:AC)*$E153,_xlfn.XLOOKUP(_xlfn.XLOOKUP(Tool_Italy!$D153,'AveragePrices&amp;Codes'!$A:$A,'AveragePrices&amp;Codes'!$B:$B),AGRIBALYSE_Cooked!$C:$C,AGRIBALYSE_Cooked!AD:AD)*$E153),"")</f>
        <v>0</v>
      </c>
      <c r="AA153">
        <f>IFERROR(IF($F153="Raw",_xlfn.XLOOKUP(_xlfn.XLOOKUP(Tool_Italy!$D153,'AveragePrices&amp;Codes'!$A:$A,'AveragePrices&amp;Codes'!$B:$B),AGRIBALYSE_Raw!$B:$B,AGRIBALYSE_Raw!AD:AD)*$E153,_xlfn.XLOOKUP(_xlfn.XLOOKUP(Tool_Italy!$D153,'AveragePrices&amp;Codes'!$A:$A,'AveragePrices&amp;Codes'!$B:$B),AGRIBALYSE_Cooked!$C:$C,AGRIBALYSE_Cooked!AE:AE)*$E153),"")</f>
        <v>0</v>
      </c>
      <c r="AB153" cm="1">
        <f t="array" ref="AB153">IFERROR(_xlfn.XLOOKUP(Tool_Italy!$F153&amp;$E$2,'Cooking methods'!$A:$A&amp;'Cooking methods'!$B:$B,'Cooking methods'!C:C)*$E153,"")</f>
        <v>0</v>
      </c>
      <c r="AC153" cm="1">
        <f t="array" ref="AC153">IFERROR(_xlfn.XLOOKUP(Tool_Italy!$F153&amp;$E$2,'Cooking methods'!$A:$A&amp;'Cooking methods'!$B:$B,'Cooking methods'!D:D)*$E153,"")</f>
        <v>0</v>
      </c>
      <c r="AD153" cm="1">
        <f t="array" ref="AD153">IFERROR(_xlfn.XLOOKUP(Tool_Italy!$F153&amp;$E$2,'Cooking methods'!$A:$A&amp;'Cooking methods'!$B:$B,'Cooking methods'!E:E)*$E153,"")</f>
        <v>0</v>
      </c>
      <c r="AE153" cm="1">
        <f t="array" ref="AE153">IFERROR(_xlfn.XLOOKUP(Tool_Italy!$F153&amp;$E$2,'Cooking methods'!$A:$A&amp;'Cooking methods'!$B:$B,'Cooking methods'!F:F)*$E153,"")</f>
        <v>0</v>
      </c>
      <c r="AF153" cm="1">
        <f t="array" ref="AF153">IFERROR(_xlfn.XLOOKUP(Tool_Italy!$F153&amp;$E$2,'Cooking methods'!$A:$A&amp;'Cooking methods'!$B:$B,'Cooking methods'!G:G)*$E153,"")</f>
        <v>0</v>
      </c>
      <c r="AG153" cm="1">
        <f t="array" ref="AG153">IFERROR(_xlfn.XLOOKUP(Tool_Italy!$F153&amp;$E$2,'Cooking methods'!$A:$A&amp;'Cooking methods'!$B:$B,'Cooking methods'!H:H)*$E153,"")</f>
        <v>0</v>
      </c>
      <c r="AH153" cm="1">
        <f t="array" ref="AH153">IFERROR(_xlfn.XLOOKUP(Tool_Italy!$F153&amp;$E$2,'Cooking methods'!$A:$A&amp;'Cooking methods'!$B:$B,'Cooking methods'!I:I)*$E153,"")</f>
        <v>0</v>
      </c>
      <c r="AI153" cm="1">
        <f t="array" ref="AI153">IFERROR(_xlfn.XLOOKUP(Tool_Italy!$F153&amp;$E$2,'Cooking methods'!$A:$A&amp;'Cooking methods'!$B:$B,'Cooking methods'!J:J)*$E153,"")</f>
        <v>0</v>
      </c>
      <c r="AJ153" cm="1">
        <f t="array" ref="AJ153">IFERROR(_xlfn.XLOOKUP(Tool_Italy!$F153&amp;$E$2,'Cooking methods'!$A:$A&amp;'Cooking methods'!$B:$B,'Cooking methods'!K:K)*$E153,"")</f>
        <v>0</v>
      </c>
      <c r="AK153" cm="1">
        <f t="array" ref="AK153">IFERROR(_xlfn.XLOOKUP(Tool_Italy!$F153&amp;$E$2,'Cooking methods'!$A:$A&amp;'Cooking methods'!$B:$B,'Cooking methods'!L:L)*$E153,"")</f>
        <v>0</v>
      </c>
      <c r="AL153" cm="1">
        <f t="array" ref="AL153">IFERROR(_xlfn.XLOOKUP(Tool_Italy!$F153&amp;$E$2,'Cooking methods'!$A:$A&amp;'Cooking methods'!$B:$B,'Cooking methods'!M:M)*$E153,"")</f>
        <v>0</v>
      </c>
      <c r="AM153" cm="1">
        <f t="array" ref="AM153">IFERROR(_xlfn.XLOOKUP(Tool_Italy!$F153&amp;$E$2,'Cooking methods'!$A:$A&amp;'Cooking methods'!$B:$B,'Cooking methods'!N:N)*$E153,"")</f>
        <v>0</v>
      </c>
      <c r="AN153" cm="1">
        <f t="array" ref="AN153">IFERROR(_xlfn.XLOOKUP(Tool_Italy!$F153&amp;$E$2,'Cooking methods'!$A:$A&amp;'Cooking methods'!$B:$B,'Cooking methods'!O:O)*$E153,"")</f>
        <v>0</v>
      </c>
      <c r="AO153" cm="1">
        <f t="array" ref="AO153">IFERROR(_xlfn.XLOOKUP(Tool_Italy!$F153&amp;$E$2,'Cooking methods'!$A:$A&amp;'Cooking methods'!$B:$B,'Cooking methods'!P:P)*$E153,"")</f>
        <v>0</v>
      </c>
      <c r="AP153" cm="1">
        <f t="array" ref="AP153">IFERROR(_xlfn.XLOOKUP(Tool_Italy!$F153&amp;$E$2,'Cooking methods'!$A:$A&amp;'Cooking methods'!$B:$B,'Cooking methods'!Q:Q)*$E153,"")</f>
        <v>0</v>
      </c>
      <c r="AQ153" cm="1">
        <f t="array" ref="AQ153">IFERROR(_xlfn.XLOOKUP(Tool_Italy!$F153&amp;$E$2,'Cooking methods'!$A:$A&amp;'Cooking methods'!$B:$B,'Cooking methods'!R:R)*$E153,"")</f>
        <v>0</v>
      </c>
      <c r="AR153" cm="1">
        <f t="array" ref="AR153">IFERROR(_xlfn.XLOOKUP(Tool_Italy!$G153&amp;$E$2,'Waste management'!$A:$A&amp;'Waste management'!$B:$B,'Waste management'!C:C)*$E153,"")</f>
        <v>0</v>
      </c>
      <c r="AS153" cm="1">
        <f t="array" ref="AS153">IFERROR(_xlfn.XLOOKUP(Tool_Italy!$G153&amp;$E$2,'Waste management'!$A:$A&amp;'Waste management'!$B:$B,'Waste management'!D:D)*$E153,"")</f>
        <v>0</v>
      </c>
      <c r="AT153" cm="1">
        <f t="array" ref="AT153">IFERROR(_xlfn.XLOOKUP(Tool_Italy!$G153&amp;$E$2,'Waste management'!$A:$A&amp;'Waste management'!$B:$B,'Waste management'!E:E)*$E153,"")</f>
        <v>0</v>
      </c>
      <c r="AU153" cm="1">
        <f t="array" ref="AU153">IFERROR(_xlfn.XLOOKUP(Tool_Italy!$G153&amp;$E$2,'Waste management'!$A:$A&amp;'Waste management'!$B:$B,'Waste management'!F:F)*$E153,"")</f>
        <v>0</v>
      </c>
      <c r="AV153" cm="1">
        <f t="array" ref="AV153">IFERROR(_xlfn.XLOOKUP(Tool_Italy!$G153&amp;$E$2,'Waste management'!$A:$A&amp;'Waste management'!$B:$B,'Waste management'!G:G)*$E153,"")</f>
        <v>0</v>
      </c>
      <c r="AW153" cm="1">
        <f t="array" ref="AW153">IFERROR(_xlfn.XLOOKUP(Tool_Italy!$G153&amp;$E$2,'Waste management'!$A:$A&amp;'Waste management'!$B:$B,'Waste management'!H:H)*$E153,"")</f>
        <v>0</v>
      </c>
      <c r="AX153" cm="1">
        <f t="array" ref="AX153">IFERROR(_xlfn.XLOOKUP(Tool_Italy!$G153&amp;$E$2,'Waste management'!$A:$A&amp;'Waste management'!$B:$B,'Waste management'!I:I)*$E153,"")</f>
        <v>0</v>
      </c>
      <c r="AY153" cm="1">
        <f t="array" ref="AY153">IFERROR(_xlfn.XLOOKUP(Tool_Italy!$G153&amp;$E$2,'Waste management'!$A:$A&amp;'Waste management'!$B:$B,'Waste management'!J:J)*$E153,"")</f>
        <v>0</v>
      </c>
      <c r="AZ153" cm="1">
        <f t="array" ref="AZ153">IFERROR(_xlfn.XLOOKUP(Tool_Italy!$G153&amp;$E$2,'Waste management'!$A:$A&amp;'Waste management'!$B:$B,'Waste management'!K:K)*$E153,"")</f>
        <v>0</v>
      </c>
      <c r="BA153" cm="1">
        <f t="array" ref="BA153">IFERROR(_xlfn.XLOOKUP(Tool_Italy!$G153&amp;$E$2,'Waste management'!$A:$A&amp;'Waste management'!$B:$B,'Waste management'!L:L)*$E153,"")</f>
        <v>0</v>
      </c>
      <c r="BB153" cm="1">
        <f t="array" ref="BB153">IFERROR(_xlfn.XLOOKUP(Tool_Italy!$G153&amp;$E$2,'Waste management'!$A:$A&amp;'Waste management'!$B:$B,'Waste management'!M:M)*$E153,"")</f>
        <v>0</v>
      </c>
      <c r="BC153" cm="1">
        <f t="array" ref="BC153">IFERROR(_xlfn.XLOOKUP(Tool_Italy!$G153&amp;$E$2,'Waste management'!$A:$A&amp;'Waste management'!$B:$B,'Waste management'!N:N)*$E153,"")</f>
        <v>0</v>
      </c>
      <c r="BD153" cm="1">
        <f t="array" ref="BD153">IFERROR(_xlfn.XLOOKUP(Tool_Italy!$G153&amp;$E$2,'Waste management'!$A:$A&amp;'Waste management'!$B:$B,'Waste management'!O:O)*$E153,"")</f>
        <v>0</v>
      </c>
      <c r="BE153" cm="1">
        <f t="array" ref="BE153">IFERROR(_xlfn.XLOOKUP(Tool_Italy!$G153&amp;$E$2,'Waste management'!$A:$A&amp;'Waste management'!$B:$B,'Waste management'!P:P)*$E153,"")</f>
        <v>0</v>
      </c>
      <c r="BF153" cm="1">
        <f t="array" ref="BF153">IFERROR(_xlfn.XLOOKUP(Tool_Italy!$G153&amp;$E$2,'Waste management'!$A:$A&amp;'Waste management'!$B:$B,'Waste management'!Q:Q)*$E153,"")</f>
        <v>0</v>
      </c>
      <c r="BG153" cm="1">
        <f t="array" ref="BG153">IFERROR(_xlfn.XLOOKUP(Tool_Italy!$G153&amp;$E$2,'Waste management'!$A:$A&amp;'Waste management'!$B:$B,'Waste management'!R:R)*$E153,"")</f>
        <v>0</v>
      </c>
      <c r="BH153">
        <f>IFERROR((L153+AR153+AB153)*_xlfn.XLOOKUP(Tool_Italy!BH$4,Monetization_Factors!$A:$A,Monetization_Factors!$D:$D),"")</f>
        <v>0</v>
      </c>
      <c r="BI153">
        <f>IFERROR((M153+AS153+AC153)*_xlfn.XLOOKUP(Tool_Italy!BI$4,Monetization_Factors!$A:$A,Monetization_Factors!$D:$D),"")</f>
        <v>0</v>
      </c>
      <c r="BJ153">
        <f>IFERROR((N153+AT153+AD153)*_xlfn.XLOOKUP(Tool_Italy!BJ$4,Monetization_Factors!$A:$A,Monetization_Factors!$D:$D),"")</f>
        <v>0</v>
      </c>
      <c r="BK153">
        <f>IFERROR((O153+AU153+AE153)*_xlfn.XLOOKUP(Tool_Italy!BK$4,Monetization_Factors!$A:$A,Monetization_Factors!$D:$D),"")</f>
        <v>0</v>
      </c>
      <c r="BL153">
        <f>IFERROR((P153+AV153+AF153)*_xlfn.XLOOKUP(Tool_Italy!BL$4,Monetization_Factors!$A:$A,Monetization_Factors!$D:$D),"")</f>
        <v>0</v>
      </c>
      <c r="BM153">
        <f>IFERROR((Q153+AW153+AG153)*_xlfn.XLOOKUP(Tool_Italy!BM$4,Monetization_Factors!$A:$A,Monetization_Factors!$D:$D),"")</f>
        <v>0</v>
      </c>
      <c r="BN153">
        <f>IFERROR((R153+AX153+AH153)*_xlfn.XLOOKUP(Tool_Italy!BN$4,Monetization_Factors!$A:$A,Monetization_Factors!$D:$D),"")</f>
        <v>0</v>
      </c>
      <c r="BO153">
        <f>IFERROR((S153+AY153+AI153)*_xlfn.XLOOKUP(Tool_Italy!BO$4,Monetization_Factors!$A:$A,Monetization_Factors!$D:$D),"")</f>
        <v>0</v>
      </c>
      <c r="BP153">
        <f>IFERROR((T153+AZ153+AJ153)*_xlfn.XLOOKUP(Tool_Italy!BP$4,Monetization_Factors!$A:$A,Monetization_Factors!$D:$D),"")</f>
        <v>0</v>
      </c>
      <c r="BQ153">
        <f>IFERROR((U153+BA153+AK153)*_xlfn.XLOOKUP(Tool_Italy!BQ$4,Monetization_Factors!$A:$A,Monetization_Factors!$D:$D),"")</f>
        <v>0</v>
      </c>
      <c r="BR153" t="str">
        <f>IFERROR((V153+BB153+AL153)*_xlfn.XLOOKUP(Tool_Italy!BR$4,Monetization_Factors!$A:$A,Monetization_Factors!$D:$D),"")</f>
        <v/>
      </c>
      <c r="BS153">
        <f>IFERROR((W153+BC153+AM153)*_xlfn.XLOOKUP(Tool_Italy!BS$4,Monetization_Factors!$A:$A,Monetization_Factors!$D:$D),"")</f>
        <v>0</v>
      </c>
      <c r="BT153">
        <f>IFERROR((X153+BD153+AN153)*_xlfn.XLOOKUP(Tool_Italy!BT$4,Monetization_Factors!$A:$A,Monetization_Factors!$D:$D),"")</f>
        <v>0</v>
      </c>
      <c r="BU153">
        <f>IFERROR((Y153+BE153+AO153)*_xlfn.XLOOKUP(Tool_Italy!BU$4,Monetization_Factors!$A:$A,Monetization_Factors!$D:$D),"")</f>
        <v>0</v>
      </c>
      <c r="BV153">
        <f>IFERROR((Z153+BF153+AP153)*_xlfn.XLOOKUP(Tool_Italy!BV$4,Monetization_Factors!$A:$A,Monetization_Factors!$D:$D),"")</f>
        <v>0</v>
      </c>
      <c r="BW153">
        <f>IFERROR((AA153+BG153+AQ153)*_xlfn.XLOOKUP(Tool_Italy!BW$4,Monetization_Factors!$A:$A,Monetization_Factors!$D:$D),"")</f>
        <v>0</v>
      </c>
      <c r="BX153" s="38" t="str" cm="1">
        <f t="array" ref="BX153">IFERROR(_xlfn.IFS(I153&lt;&gt;0,I153*E153,I153="",J153*E153),"")</f>
        <v/>
      </c>
      <c r="BY153" s="38">
        <f t="shared" si="104"/>
        <v>0</v>
      </c>
      <c r="BZ153" s="38">
        <f t="shared" si="106"/>
        <v>0</v>
      </c>
      <c r="CA153" s="38">
        <f t="shared" si="105"/>
        <v>0</v>
      </c>
      <c r="CB153">
        <f t="shared" si="102"/>
        <v>0</v>
      </c>
      <c r="CC153">
        <f t="shared" si="72"/>
        <v>0</v>
      </c>
      <c r="CD153">
        <f t="shared" si="73"/>
        <v>0</v>
      </c>
      <c r="CE153">
        <f t="shared" si="74"/>
        <v>0</v>
      </c>
      <c r="CF153">
        <f t="shared" si="75"/>
        <v>0</v>
      </c>
      <c r="CG153">
        <f t="shared" si="76"/>
        <v>0</v>
      </c>
      <c r="CH153">
        <f t="shared" si="77"/>
        <v>0</v>
      </c>
      <c r="CI153">
        <f t="shared" si="78"/>
        <v>0</v>
      </c>
      <c r="CJ153">
        <f t="shared" si="79"/>
        <v>0</v>
      </c>
      <c r="CK153">
        <f t="shared" si="80"/>
        <v>0</v>
      </c>
      <c r="CL153">
        <f t="shared" si="81"/>
        <v>0</v>
      </c>
      <c r="CM153">
        <f t="shared" si="82"/>
        <v>0</v>
      </c>
      <c r="CN153">
        <f t="shared" si="83"/>
        <v>0</v>
      </c>
      <c r="CO153">
        <f t="shared" si="84"/>
        <v>0</v>
      </c>
      <c r="CP153">
        <f t="shared" si="85"/>
        <v>0</v>
      </c>
      <c r="CQ153">
        <f t="shared" si="86"/>
        <v>0</v>
      </c>
      <c r="CR153">
        <f t="shared" si="103"/>
        <v>0</v>
      </c>
      <c r="CS153">
        <f t="shared" si="87"/>
        <v>0</v>
      </c>
      <c r="CT153">
        <f t="shared" si="88"/>
        <v>0</v>
      </c>
      <c r="CU153">
        <f t="shared" si="89"/>
        <v>0</v>
      </c>
      <c r="CV153">
        <f t="shared" si="90"/>
        <v>0</v>
      </c>
      <c r="CW153">
        <f t="shared" si="91"/>
        <v>0</v>
      </c>
      <c r="CX153">
        <f t="shared" si="92"/>
        <v>0</v>
      </c>
      <c r="CY153">
        <f t="shared" si="93"/>
        <v>0</v>
      </c>
      <c r="CZ153">
        <f t="shared" si="94"/>
        <v>0</v>
      </c>
      <c r="DA153">
        <f t="shared" si="95"/>
        <v>0</v>
      </c>
      <c r="DB153">
        <f t="shared" si="96"/>
        <v>0</v>
      </c>
      <c r="DC153">
        <f t="shared" si="97"/>
        <v>0</v>
      </c>
      <c r="DD153">
        <f t="shared" si="98"/>
        <v>0</v>
      </c>
      <c r="DE153">
        <f t="shared" si="99"/>
        <v>0</v>
      </c>
      <c r="DF153">
        <f t="shared" si="100"/>
        <v>0</v>
      </c>
      <c r="DG153">
        <f t="shared" si="101"/>
        <v>0</v>
      </c>
      <c r="DH153" s="5" t="str">
        <f>IFERROR(((((L153+AB153)*(1/$H153))+AR153)/$F$2)/($B$2*('CAR.CAP_per person'!B$2)/(_xlfn.XLOOKUP($E$2,EU_countries_GDP!$A$2:$A$29,EU_countries_GDP!$E$2:$E$29))),"")</f>
        <v/>
      </c>
      <c r="DI153" s="5" t="str">
        <f>IFERROR(((((M153+AC153)*(1/$H153))+AS153)/$F$2)/($B$2*('CAR.CAP_per person'!C$2)/(_xlfn.XLOOKUP($E$2,EU_countries_GDP!$A$2:$A$29,EU_countries_GDP!$E$2:$E$29))),"")</f>
        <v/>
      </c>
      <c r="DJ153" s="5" t="str">
        <f>IFERROR(((((N153+AD153)*(1/$H153))+AT153)/$F$2)/($B$2*('CAR.CAP_per person'!D$2)/(_xlfn.XLOOKUP($E$2,EU_countries_GDP!$A$2:$A$29,EU_countries_GDP!$E$2:$E$29))),"")</f>
        <v/>
      </c>
      <c r="DK153" s="5" t="str">
        <f>IFERROR(((((O153+AE153)*(1/$H153))+AU153)/$F$2)/($B$2*('CAR.CAP_per person'!E$2)/(_xlfn.XLOOKUP($E$2,EU_countries_GDP!$A$2:$A$29,EU_countries_GDP!$E$2:$E$29))),"")</f>
        <v/>
      </c>
      <c r="DL153" s="5" t="str">
        <f>IFERROR(((((P153+AF153)*(1/$H153))+AV153)/$F$2)/($B$2*('CAR.CAP_per person'!F$2)/(_xlfn.XLOOKUP($E$2,EU_countries_GDP!$A$2:$A$29,EU_countries_GDP!$E$2:$E$29))),"")</f>
        <v/>
      </c>
      <c r="DM153" s="5" t="str">
        <f>IFERROR(((((Q153+AG153)*(1/$H153))+AW153)/$F$2)/($B$2*('CAR.CAP_per person'!G$2)/(_xlfn.XLOOKUP($E$2,EU_countries_GDP!$A$2:$A$29,EU_countries_GDP!$E$2:$E$29))),"")</f>
        <v/>
      </c>
      <c r="DN153" s="5" t="str">
        <f>IFERROR(((((R153+AH153)*(1/$H153))+AX153)/$F$2)/($B$2*('CAR.CAP_per person'!H$2)/(_xlfn.XLOOKUP($E$2,EU_countries_GDP!$A$2:$A$29,EU_countries_GDP!$E$2:$E$29))),"")</f>
        <v/>
      </c>
      <c r="DO153" s="5" t="str">
        <f>IFERROR(((((S153+AI153)*(1/$H153))+AY153)/$F$2)/($B$2*('CAR.CAP_per person'!I$2)/(_xlfn.XLOOKUP($E$2,EU_countries_GDP!$A$2:$A$29,EU_countries_GDP!$E$2:$E$29))),"")</f>
        <v/>
      </c>
      <c r="DP153" s="5" t="str">
        <f>IFERROR(((((T153+AJ153)*(1/$H153))+AZ153)/$F$2)/($B$2*('CAR.CAP_per person'!J$2)/(_xlfn.XLOOKUP($E$2,EU_countries_GDP!$A$2:$A$29,EU_countries_GDP!$E$2:$E$29))),"")</f>
        <v/>
      </c>
      <c r="DQ153" s="5" t="str">
        <f>IFERROR(((((U153+AK153)*(1/$H153))+BA153)/$F$2)/($B$2*('CAR.CAP_per person'!K$2)/(_xlfn.XLOOKUP($E$2,EU_countries_GDP!$A$2:$A$29,EU_countries_GDP!$E$2:$E$29))),"")</f>
        <v/>
      </c>
      <c r="DR153" s="5" t="str">
        <f>IFERROR(((((V153+AL153)*(1/$H153))+BB153)/$F$2)/($B$2*('CAR.CAP_per person'!L$2)/(_xlfn.XLOOKUP($E$2,EU_countries_GDP!$A$2:$A$29,EU_countries_GDP!$E$2:$E$29))),"")</f>
        <v/>
      </c>
      <c r="DS153" s="5" t="str">
        <f>IFERROR(((((W153+AM153)*(1/$H153))+BC153)/$F$2)/($B$2*('CAR.CAP_per person'!M$2)/(_xlfn.XLOOKUP($E$2,EU_countries_GDP!$A$2:$A$29,EU_countries_GDP!$E$2:$E$29))),"")</f>
        <v/>
      </c>
      <c r="DT153" s="5" t="str">
        <f>IFERROR(((((X153+AN153)*(1/$H153))+BD153)/$F$2)/($B$2*('CAR.CAP_per person'!N$2)/(_xlfn.XLOOKUP($E$2,EU_countries_GDP!$A$2:$A$29,EU_countries_GDP!$E$2:$E$29))),"")</f>
        <v/>
      </c>
      <c r="DU153" s="5" t="str">
        <f>IFERROR(((((Y153+AO153)*(1/$H153))+BE153)/$F$2)/($B$2*('CAR.CAP_per person'!O$2)/(_xlfn.XLOOKUP($E$2,EU_countries_GDP!$A$2:$A$29,EU_countries_GDP!$E$2:$E$29))),"")</f>
        <v/>
      </c>
      <c r="DV153" s="5" t="str">
        <f>IFERROR(((((Z153+AP153)*(1/$H153))+BF153)/$F$2)/($B$2*('CAR.CAP_per person'!P$2)/(_xlfn.XLOOKUP($E$2,EU_countries_GDP!$A$2:$A$29,EU_countries_GDP!$E$2:$E$29))),"")</f>
        <v/>
      </c>
      <c r="DW153" s="5" t="str">
        <f>IFERROR(((((AA153+AQ153)*(1/$H153))+BG153)/$F$2)/($B$2*('CAR.CAP_per person'!Q$2)/(_xlfn.XLOOKUP($E$2,EU_countries_GDP!$A$2:$A$29,EU_countries_GDP!$E$2:$E$29))),"")</f>
        <v/>
      </c>
    </row>
    <row r="154" spans="1:127">
      <c r="A154" t="s">
        <v>244</v>
      </c>
      <c r="B154" t="str">
        <f>_xlfn.XLOOKUP(D154,Table5[Ingredient],Table5[Category],"",FALSE)</f>
        <v xml:space="preserve">Other </v>
      </c>
      <c r="C154" s="33" t="s">
        <v>257</v>
      </c>
      <c r="D154" s="33" t="s">
        <v>235</v>
      </c>
      <c r="E154" s="33">
        <v>0</v>
      </c>
      <c r="F154" s="33" t="s">
        <v>189</v>
      </c>
      <c r="G154" s="33" t="s">
        <v>180</v>
      </c>
      <c r="H154" s="91">
        <f>Dataset_IT!M59</f>
        <v>0</v>
      </c>
      <c r="I154" s="33"/>
      <c r="J154" s="37">
        <f>IFERROR(INDEX('AveragePrices&amp;Codes'!G:AG, MATCH($D154, 'AveragePrices&amp;Codes'!$A:$A, 0), MATCH(Tool_Italy!$E$2, 'AveragePrices&amp;Codes'!$G$1:$AG$1, 0)),"")</f>
        <v>8.5797892143076933</v>
      </c>
      <c r="K154" s="37">
        <f>IFERROR(E154/(_xlfn.XLOOKUP(A154,Dataset_IT!$Q$2:$Q$9,Dataset_IT!$R$2:$R$9)),"")</f>
        <v>0</v>
      </c>
      <c r="L154">
        <f>IFERROR(IF($F154="Raw",_xlfn.XLOOKUP(_xlfn.XLOOKUP(Tool_Italy!$D154,'AveragePrices&amp;Codes'!$A:$A,'AveragePrices&amp;Codes'!$B:$B),AGRIBALYSE_Raw!$B:$B,AGRIBALYSE_Raw!O:O)*$E154,_xlfn.XLOOKUP(_xlfn.XLOOKUP(Tool_Italy!$D154,'AveragePrices&amp;Codes'!$A:$A,'AveragePrices&amp;Codes'!$B:$B),AGRIBALYSE_Cooked!$C:$C,AGRIBALYSE_Cooked!P:P)*$E154),"")</f>
        <v>0</v>
      </c>
      <c r="M154">
        <f>IFERROR(IF($F154="Raw",_xlfn.XLOOKUP(_xlfn.XLOOKUP(Tool_Italy!$D154,'AveragePrices&amp;Codes'!$A:$A,'AveragePrices&amp;Codes'!$B:$B),AGRIBALYSE_Raw!$B:$B,AGRIBALYSE_Raw!P:P)*$E154,_xlfn.XLOOKUP(_xlfn.XLOOKUP(Tool_Italy!$D154,'AveragePrices&amp;Codes'!$A:$A,'AveragePrices&amp;Codes'!$B:$B),AGRIBALYSE_Cooked!$C:$C,AGRIBALYSE_Cooked!Q:Q)*$E154),"")</f>
        <v>0</v>
      </c>
      <c r="N154">
        <f>IFERROR(IF($F154="Raw",_xlfn.XLOOKUP(_xlfn.XLOOKUP(Tool_Italy!$D154,'AveragePrices&amp;Codes'!$A:$A,'AveragePrices&amp;Codes'!$B:$B),AGRIBALYSE_Raw!$B:$B,AGRIBALYSE_Raw!Q:Q)*$E154,_xlfn.XLOOKUP(_xlfn.XLOOKUP(Tool_Italy!$D154,'AveragePrices&amp;Codes'!$A:$A,'AveragePrices&amp;Codes'!$B:$B),AGRIBALYSE_Cooked!$C:$C,AGRIBALYSE_Cooked!R:R)*$E154),"")</f>
        <v>0</v>
      </c>
      <c r="O154">
        <f>IFERROR(IF($F154="Raw",_xlfn.XLOOKUP(_xlfn.XLOOKUP(Tool_Italy!$D154,'AveragePrices&amp;Codes'!$A:$A,'AveragePrices&amp;Codes'!$B:$B),AGRIBALYSE_Raw!$B:$B,AGRIBALYSE_Raw!R:R)*$E154,_xlfn.XLOOKUP(_xlfn.XLOOKUP(Tool_Italy!$D154,'AveragePrices&amp;Codes'!$A:$A,'AveragePrices&amp;Codes'!$B:$B),AGRIBALYSE_Cooked!$C:$C,AGRIBALYSE_Cooked!S:S)*$E154),"")</f>
        <v>0</v>
      </c>
      <c r="P154">
        <f>IFERROR(IF($F154="Raw",_xlfn.XLOOKUP(_xlfn.XLOOKUP(Tool_Italy!$D154,'AveragePrices&amp;Codes'!$A:$A,'AveragePrices&amp;Codes'!$B:$B),AGRIBALYSE_Raw!$B:$B,AGRIBALYSE_Raw!S:S)*$E154,_xlfn.XLOOKUP(_xlfn.XLOOKUP(Tool_Italy!$D154,'AveragePrices&amp;Codes'!$A:$A,'AveragePrices&amp;Codes'!$B:$B),AGRIBALYSE_Cooked!$C:$C,AGRIBALYSE_Cooked!T:T)*$E154),"")</f>
        <v>0</v>
      </c>
      <c r="Q154">
        <f>IFERROR(IF($F154="Raw",_xlfn.XLOOKUP(_xlfn.XLOOKUP(Tool_Italy!$D154,'AveragePrices&amp;Codes'!$A:$A,'AveragePrices&amp;Codes'!$B:$B),AGRIBALYSE_Raw!$B:$B,AGRIBALYSE_Raw!T:T)*$E154,_xlfn.XLOOKUP(_xlfn.XLOOKUP(Tool_Italy!$D154,'AveragePrices&amp;Codes'!$A:$A,'AveragePrices&amp;Codes'!$B:$B),AGRIBALYSE_Cooked!$C:$C,AGRIBALYSE_Cooked!U:U)*$E154),"")</f>
        <v>0</v>
      </c>
      <c r="R154">
        <f>IFERROR(IF($F154="Raw",_xlfn.XLOOKUP(_xlfn.XLOOKUP(Tool_Italy!$D154,'AveragePrices&amp;Codes'!$A:$A,'AveragePrices&amp;Codes'!$B:$B),AGRIBALYSE_Raw!$B:$B,AGRIBALYSE_Raw!U:U)*$E154,_xlfn.XLOOKUP(_xlfn.XLOOKUP(Tool_Italy!$D154,'AveragePrices&amp;Codes'!$A:$A,'AveragePrices&amp;Codes'!$B:$B),AGRIBALYSE_Cooked!$C:$C,AGRIBALYSE_Cooked!V:V)*$E154),"")</f>
        <v>0</v>
      </c>
      <c r="S154">
        <f>IFERROR(IF($F154="Raw",_xlfn.XLOOKUP(_xlfn.XLOOKUP(Tool_Italy!$D154,'AveragePrices&amp;Codes'!$A:$A,'AveragePrices&amp;Codes'!$B:$B),AGRIBALYSE_Raw!$B:$B,AGRIBALYSE_Raw!V:V)*$E154,_xlfn.XLOOKUP(_xlfn.XLOOKUP(Tool_Italy!$D154,'AveragePrices&amp;Codes'!$A:$A,'AveragePrices&amp;Codes'!$B:$B),AGRIBALYSE_Cooked!$C:$C,AGRIBALYSE_Cooked!W:W)*$E154),"")</f>
        <v>0</v>
      </c>
      <c r="T154">
        <f>IFERROR(IF($F154="Raw",_xlfn.XLOOKUP(_xlfn.XLOOKUP(Tool_Italy!$D154,'AveragePrices&amp;Codes'!$A:$A,'AveragePrices&amp;Codes'!$B:$B),AGRIBALYSE_Raw!$B:$B,AGRIBALYSE_Raw!W:W)*$E154,_xlfn.XLOOKUP(_xlfn.XLOOKUP(Tool_Italy!$D154,'AveragePrices&amp;Codes'!$A:$A,'AveragePrices&amp;Codes'!$B:$B),AGRIBALYSE_Cooked!$C:$C,AGRIBALYSE_Cooked!X:X)*$E154),"")</f>
        <v>0</v>
      </c>
      <c r="U154">
        <f>IFERROR(IF($F154="Raw",_xlfn.XLOOKUP(_xlfn.XLOOKUP(Tool_Italy!$D154,'AveragePrices&amp;Codes'!$A:$A,'AveragePrices&amp;Codes'!$B:$B),AGRIBALYSE_Raw!$B:$B,AGRIBALYSE_Raw!X:X)*$E154,_xlfn.XLOOKUP(_xlfn.XLOOKUP(Tool_Italy!$D154,'AveragePrices&amp;Codes'!$A:$A,'AveragePrices&amp;Codes'!$B:$B),AGRIBALYSE_Cooked!$C:$C,AGRIBALYSE_Cooked!Y:Y)*$E154),"")</f>
        <v>0</v>
      </c>
      <c r="V154">
        <f>IFERROR(IF($F154="Raw",_xlfn.XLOOKUP(_xlfn.XLOOKUP(Tool_Italy!$D154,'AveragePrices&amp;Codes'!$A:$A,'AveragePrices&amp;Codes'!$B:$B),AGRIBALYSE_Raw!$B:$B,AGRIBALYSE_Raw!Y:Y)*$E154,_xlfn.XLOOKUP(_xlfn.XLOOKUP(Tool_Italy!$D154,'AveragePrices&amp;Codes'!$A:$A,'AveragePrices&amp;Codes'!$B:$B),AGRIBALYSE_Cooked!$C:$C,AGRIBALYSE_Cooked!Z:Z)*$E154),"")</f>
        <v>0</v>
      </c>
      <c r="W154">
        <f>IFERROR(IF($F154="Raw",_xlfn.XLOOKUP(_xlfn.XLOOKUP(Tool_Italy!$D154,'AveragePrices&amp;Codes'!$A:$A,'AveragePrices&amp;Codes'!$B:$B),AGRIBALYSE_Raw!$B:$B,AGRIBALYSE_Raw!Z:Z)*$E154,_xlfn.XLOOKUP(_xlfn.XLOOKUP(Tool_Italy!$D154,'AveragePrices&amp;Codes'!$A:$A,'AveragePrices&amp;Codes'!$B:$B),AGRIBALYSE_Cooked!$C:$C,AGRIBALYSE_Cooked!AA:AA)*$E154),"")</f>
        <v>0</v>
      </c>
      <c r="X154">
        <f>IFERROR(IF($F154="Raw",_xlfn.XLOOKUP(_xlfn.XLOOKUP(Tool_Italy!$D154,'AveragePrices&amp;Codes'!$A:$A,'AveragePrices&amp;Codes'!$B:$B),AGRIBALYSE_Raw!$B:$B,AGRIBALYSE_Raw!AA:AA)*$E154,_xlfn.XLOOKUP(_xlfn.XLOOKUP(Tool_Italy!$D154,'AveragePrices&amp;Codes'!$A:$A,'AveragePrices&amp;Codes'!$B:$B),AGRIBALYSE_Cooked!$C:$C,AGRIBALYSE_Cooked!AB:AB)*$E154),"")</f>
        <v>0</v>
      </c>
      <c r="Y154">
        <f>IFERROR(IF($F154="Raw",_xlfn.XLOOKUP(_xlfn.XLOOKUP(Tool_Italy!$D154,'AveragePrices&amp;Codes'!$A:$A,'AveragePrices&amp;Codes'!$B:$B),AGRIBALYSE_Raw!$B:$B,AGRIBALYSE_Raw!AB:AB)*$E154,_xlfn.XLOOKUP(_xlfn.XLOOKUP(Tool_Italy!$D154,'AveragePrices&amp;Codes'!$A:$A,'AveragePrices&amp;Codes'!$B:$B),AGRIBALYSE_Cooked!$C:$C,AGRIBALYSE_Cooked!AC:AC)*$E154),"")</f>
        <v>0</v>
      </c>
      <c r="Z154">
        <f>IFERROR(IF($F154="Raw",_xlfn.XLOOKUP(_xlfn.XLOOKUP(Tool_Italy!$D154,'AveragePrices&amp;Codes'!$A:$A,'AveragePrices&amp;Codes'!$B:$B),AGRIBALYSE_Raw!$B:$B,AGRIBALYSE_Raw!AC:AC)*$E154,_xlfn.XLOOKUP(_xlfn.XLOOKUP(Tool_Italy!$D154,'AveragePrices&amp;Codes'!$A:$A,'AveragePrices&amp;Codes'!$B:$B),AGRIBALYSE_Cooked!$C:$C,AGRIBALYSE_Cooked!AD:AD)*$E154),"")</f>
        <v>0</v>
      </c>
      <c r="AA154">
        <f>IFERROR(IF($F154="Raw",_xlfn.XLOOKUP(_xlfn.XLOOKUP(Tool_Italy!$D154,'AveragePrices&amp;Codes'!$A:$A,'AveragePrices&amp;Codes'!$B:$B),AGRIBALYSE_Raw!$B:$B,AGRIBALYSE_Raw!AD:AD)*$E154,_xlfn.XLOOKUP(_xlfn.XLOOKUP(Tool_Italy!$D154,'AveragePrices&amp;Codes'!$A:$A,'AveragePrices&amp;Codes'!$B:$B),AGRIBALYSE_Cooked!$C:$C,AGRIBALYSE_Cooked!AE:AE)*$E154),"")</f>
        <v>0</v>
      </c>
      <c r="AB154" cm="1">
        <f t="array" ref="AB154">IFERROR(_xlfn.XLOOKUP(Tool_Italy!$F154&amp;$E$2,'Cooking methods'!$A:$A&amp;'Cooking methods'!$B:$B,'Cooking methods'!C:C)*$E154,"")</f>
        <v>0</v>
      </c>
      <c r="AC154" cm="1">
        <f t="array" ref="AC154">IFERROR(_xlfn.XLOOKUP(Tool_Italy!$F154&amp;$E$2,'Cooking methods'!$A:$A&amp;'Cooking methods'!$B:$B,'Cooking methods'!D:D)*$E154,"")</f>
        <v>0</v>
      </c>
      <c r="AD154" cm="1">
        <f t="array" ref="AD154">IFERROR(_xlfn.XLOOKUP(Tool_Italy!$F154&amp;$E$2,'Cooking methods'!$A:$A&amp;'Cooking methods'!$B:$B,'Cooking methods'!E:E)*$E154,"")</f>
        <v>0</v>
      </c>
      <c r="AE154" cm="1">
        <f t="array" ref="AE154">IFERROR(_xlfn.XLOOKUP(Tool_Italy!$F154&amp;$E$2,'Cooking methods'!$A:$A&amp;'Cooking methods'!$B:$B,'Cooking methods'!F:F)*$E154,"")</f>
        <v>0</v>
      </c>
      <c r="AF154" cm="1">
        <f t="array" ref="AF154">IFERROR(_xlfn.XLOOKUP(Tool_Italy!$F154&amp;$E$2,'Cooking methods'!$A:$A&amp;'Cooking methods'!$B:$B,'Cooking methods'!G:G)*$E154,"")</f>
        <v>0</v>
      </c>
      <c r="AG154" cm="1">
        <f t="array" ref="AG154">IFERROR(_xlfn.XLOOKUP(Tool_Italy!$F154&amp;$E$2,'Cooking methods'!$A:$A&amp;'Cooking methods'!$B:$B,'Cooking methods'!H:H)*$E154,"")</f>
        <v>0</v>
      </c>
      <c r="AH154" cm="1">
        <f t="array" ref="AH154">IFERROR(_xlfn.XLOOKUP(Tool_Italy!$F154&amp;$E$2,'Cooking methods'!$A:$A&amp;'Cooking methods'!$B:$B,'Cooking methods'!I:I)*$E154,"")</f>
        <v>0</v>
      </c>
      <c r="AI154" cm="1">
        <f t="array" ref="AI154">IFERROR(_xlfn.XLOOKUP(Tool_Italy!$F154&amp;$E$2,'Cooking methods'!$A:$A&amp;'Cooking methods'!$B:$B,'Cooking methods'!J:J)*$E154,"")</f>
        <v>0</v>
      </c>
      <c r="AJ154" cm="1">
        <f t="array" ref="AJ154">IFERROR(_xlfn.XLOOKUP(Tool_Italy!$F154&amp;$E$2,'Cooking methods'!$A:$A&amp;'Cooking methods'!$B:$B,'Cooking methods'!K:K)*$E154,"")</f>
        <v>0</v>
      </c>
      <c r="AK154" cm="1">
        <f t="array" ref="AK154">IFERROR(_xlfn.XLOOKUP(Tool_Italy!$F154&amp;$E$2,'Cooking methods'!$A:$A&amp;'Cooking methods'!$B:$B,'Cooking methods'!L:L)*$E154,"")</f>
        <v>0</v>
      </c>
      <c r="AL154" cm="1">
        <f t="array" ref="AL154">IFERROR(_xlfn.XLOOKUP(Tool_Italy!$F154&amp;$E$2,'Cooking methods'!$A:$A&amp;'Cooking methods'!$B:$B,'Cooking methods'!M:M)*$E154,"")</f>
        <v>0</v>
      </c>
      <c r="AM154" cm="1">
        <f t="array" ref="AM154">IFERROR(_xlfn.XLOOKUP(Tool_Italy!$F154&amp;$E$2,'Cooking methods'!$A:$A&amp;'Cooking methods'!$B:$B,'Cooking methods'!N:N)*$E154,"")</f>
        <v>0</v>
      </c>
      <c r="AN154" cm="1">
        <f t="array" ref="AN154">IFERROR(_xlfn.XLOOKUP(Tool_Italy!$F154&amp;$E$2,'Cooking methods'!$A:$A&amp;'Cooking methods'!$B:$B,'Cooking methods'!O:O)*$E154,"")</f>
        <v>0</v>
      </c>
      <c r="AO154" cm="1">
        <f t="array" ref="AO154">IFERROR(_xlfn.XLOOKUP(Tool_Italy!$F154&amp;$E$2,'Cooking methods'!$A:$A&amp;'Cooking methods'!$B:$B,'Cooking methods'!P:P)*$E154,"")</f>
        <v>0</v>
      </c>
      <c r="AP154" cm="1">
        <f t="array" ref="AP154">IFERROR(_xlfn.XLOOKUP(Tool_Italy!$F154&amp;$E$2,'Cooking methods'!$A:$A&amp;'Cooking methods'!$B:$B,'Cooking methods'!Q:Q)*$E154,"")</f>
        <v>0</v>
      </c>
      <c r="AQ154" cm="1">
        <f t="array" ref="AQ154">IFERROR(_xlfn.XLOOKUP(Tool_Italy!$F154&amp;$E$2,'Cooking methods'!$A:$A&amp;'Cooking methods'!$B:$B,'Cooking methods'!R:R)*$E154,"")</f>
        <v>0</v>
      </c>
      <c r="AR154" cm="1">
        <f t="array" ref="AR154">IFERROR(_xlfn.XLOOKUP(Tool_Italy!$G154&amp;$E$2,'Waste management'!$A:$A&amp;'Waste management'!$B:$B,'Waste management'!C:C)*$E154,"")</f>
        <v>0</v>
      </c>
      <c r="AS154" cm="1">
        <f t="array" ref="AS154">IFERROR(_xlfn.XLOOKUP(Tool_Italy!$G154&amp;$E$2,'Waste management'!$A:$A&amp;'Waste management'!$B:$B,'Waste management'!D:D)*$E154,"")</f>
        <v>0</v>
      </c>
      <c r="AT154" cm="1">
        <f t="array" ref="AT154">IFERROR(_xlfn.XLOOKUP(Tool_Italy!$G154&amp;$E$2,'Waste management'!$A:$A&amp;'Waste management'!$B:$B,'Waste management'!E:E)*$E154,"")</f>
        <v>0</v>
      </c>
      <c r="AU154" cm="1">
        <f t="array" ref="AU154">IFERROR(_xlfn.XLOOKUP(Tool_Italy!$G154&amp;$E$2,'Waste management'!$A:$A&amp;'Waste management'!$B:$B,'Waste management'!F:F)*$E154,"")</f>
        <v>0</v>
      </c>
      <c r="AV154" cm="1">
        <f t="array" ref="AV154">IFERROR(_xlfn.XLOOKUP(Tool_Italy!$G154&amp;$E$2,'Waste management'!$A:$A&amp;'Waste management'!$B:$B,'Waste management'!G:G)*$E154,"")</f>
        <v>0</v>
      </c>
      <c r="AW154" cm="1">
        <f t="array" ref="AW154">IFERROR(_xlfn.XLOOKUP(Tool_Italy!$G154&amp;$E$2,'Waste management'!$A:$A&amp;'Waste management'!$B:$B,'Waste management'!H:H)*$E154,"")</f>
        <v>0</v>
      </c>
      <c r="AX154" cm="1">
        <f t="array" ref="AX154">IFERROR(_xlfn.XLOOKUP(Tool_Italy!$G154&amp;$E$2,'Waste management'!$A:$A&amp;'Waste management'!$B:$B,'Waste management'!I:I)*$E154,"")</f>
        <v>0</v>
      </c>
      <c r="AY154" cm="1">
        <f t="array" ref="AY154">IFERROR(_xlfn.XLOOKUP(Tool_Italy!$G154&amp;$E$2,'Waste management'!$A:$A&amp;'Waste management'!$B:$B,'Waste management'!J:J)*$E154,"")</f>
        <v>0</v>
      </c>
      <c r="AZ154" cm="1">
        <f t="array" ref="AZ154">IFERROR(_xlfn.XLOOKUP(Tool_Italy!$G154&amp;$E$2,'Waste management'!$A:$A&amp;'Waste management'!$B:$B,'Waste management'!K:K)*$E154,"")</f>
        <v>0</v>
      </c>
      <c r="BA154" cm="1">
        <f t="array" ref="BA154">IFERROR(_xlfn.XLOOKUP(Tool_Italy!$G154&amp;$E$2,'Waste management'!$A:$A&amp;'Waste management'!$B:$B,'Waste management'!L:L)*$E154,"")</f>
        <v>0</v>
      </c>
      <c r="BB154" cm="1">
        <f t="array" ref="BB154">IFERROR(_xlfn.XLOOKUP(Tool_Italy!$G154&amp;$E$2,'Waste management'!$A:$A&amp;'Waste management'!$B:$B,'Waste management'!M:M)*$E154,"")</f>
        <v>0</v>
      </c>
      <c r="BC154" cm="1">
        <f t="array" ref="BC154">IFERROR(_xlfn.XLOOKUP(Tool_Italy!$G154&amp;$E$2,'Waste management'!$A:$A&amp;'Waste management'!$B:$B,'Waste management'!N:N)*$E154,"")</f>
        <v>0</v>
      </c>
      <c r="BD154" cm="1">
        <f t="array" ref="BD154">IFERROR(_xlfn.XLOOKUP(Tool_Italy!$G154&amp;$E$2,'Waste management'!$A:$A&amp;'Waste management'!$B:$B,'Waste management'!O:O)*$E154,"")</f>
        <v>0</v>
      </c>
      <c r="BE154" cm="1">
        <f t="array" ref="BE154">IFERROR(_xlfn.XLOOKUP(Tool_Italy!$G154&amp;$E$2,'Waste management'!$A:$A&amp;'Waste management'!$B:$B,'Waste management'!P:P)*$E154,"")</f>
        <v>0</v>
      </c>
      <c r="BF154" cm="1">
        <f t="array" ref="BF154">IFERROR(_xlfn.XLOOKUP(Tool_Italy!$G154&amp;$E$2,'Waste management'!$A:$A&amp;'Waste management'!$B:$B,'Waste management'!Q:Q)*$E154,"")</f>
        <v>0</v>
      </c>
      <c r="BG154" cm="1">
        <f t="array" ref="BG154">IFERROR(_xlfn.XLOOKUP(Tool_Italy!$G154&amp;$E$2,'Waste management'!$A:$A&amp;'Waste management'!$B:$B,'Waste management'!R:R)*$E154,"")</f>
        <v>0</v>
      </c>
      <c r="BH154">
        <f>IFERROR((L154+AR154+AB154)*_xlfn.XLOOKUP(Tool_Italy!BH$4,Monetization_Factors!$A:$A,Monetization_Factors!$D:$D),"")</f>
        <v>0</v>
      </c>
      <c r="BI154">
        <f>IFERROR((M154+AS154+AC154)*_xlfn.XLOOKUP(Tool_Italy!BI$4,Monetization_Factors!$A:$A,Monetization_Factors!$D:$D),"")</f>
        <v>0</v>
      </c>
      <c r="BJ154">
        <f>IFERROR((N154+AT154+AD154)*_xlfn.XLOOKUP(Tool_Italy!BJ$4,Monetization_Factors!$A:$A,Monetization_Factors!$D:$D),"")</f>
        <v>0</v>
      </c>
      <c r="BK154">
        <f>IFERROR((O154+AU154+AE154)*_xlfn.XLOOKUP(Tool_Italy!BK$4,Monetization_Factors!$A:$A,Monetization_Factors!$D:$D),"")</f>
        <v>0</v>
      </c>
      <c r="BL154">
        <f>IFERROR((P154+AV154+AF154)*_xlfn.XLOOKUP(Tool_Italy!BL$4,Monetization_Factors!$A:$A,Monetization_Factors!$D:$D),"")</f>
        <v>0</v>
      </c>
      <c r="BM154">
        <f>IFERROR((Q154+AW154+AG154)*_xlfn.XLOOKUP(Tool_Italy!BM$4,Monetization_Factors!$A:$A,Monetization_Factors!$D:$D),"")</f>
        <v>0</v>
      </c>
      <c r="BN154">
        <f>IFERROR((R154+AX154+AH154)*_xlfn.XLOOKUP(Tool_Italy!BN$4,Monetization_Factors!$A:$A,Monetization_Factors!$D:$D),"")</f>
        <v>0</v>
      </c>
      <c r="BO154">
        <f>IFERROR((S154+AY154+AI154)*_xlfn.XLOOKUP(Tool_Italy!BO$4,Monetization_Factors!$A:$A,Monetization_Factors!$D:$D),"")</f>
        <v>0</v>
      </c>
      <c r="BP154">
        <f>IFERROR((T154+AZ154+AJ154)*_xlfn.XLOOKUP(Tool_Italy!BP$4,Monetization_Factors!$A:$A,Monetization_Factors!$D:$D),"")</f>
        <v>0</v>
      </c>
      <c r="BQ154">
        <f>IFERROR((U154+BA154+AK154)*_xlfn.XLOOKUP(Tool_Italy!BQ$4,Monetization_Factors!$A:$A,Monetization_Factors!$D:$D),"")</f>
        <v>0</v>
      </c>
      <c r="BR154" t="str">
        <f>IFERROR((V154+BB154+AL154)*_xlfn.XLOOKUP(Tool_Italy!BR$4,Monetization_Factors!$A:$A,Monetization_Factors!$D:$D),"")</f>
        <v/>
      </c>
      <c r="BS154">
        <f>IFERROR((W154+BC154+AM154)*_xlfn.XLOOKUP(Tool_Italy!BS$4,Monetization_Factors!$A:$A,Monetization_Factors!$D:$D),"")</f>
        <v>0</v>
      </c>
      <c r="BT154">
        <f>IFERROR((X154+BD154+AN154)*_xlfn.XLOOKUP(Tool_Italy!BT$4,Monetization_Factors!$A:$A,Monetization_Factors!$D:$D),"")</f>
        <v>0</v>
      </c>
      <c r="BU154">
        <f>IFERROR((Y154+BE154+AO154)*_xlfn.XLOOKUP(Tool_Italy!BU$4,Monetization_Factors!$A:$A,Monetization_Factors!$D:$D),"")</f>
        <v>0</v>
      </c>
      <c r="BV154">
        <f>IFERROR((Z154+BF154+AP154)*_xlfn.XLOOKUP(Tool_Italy!BV$4,Monetization_Factors!$A:$A,Monetization_Factors!$D:$D),"")</f>
        <v>0</v>
      </c>
      <c r="BW154">
        <f>IFERROR((AA154+BG154+AQ154)*_xlfn.XLOOKUP(Tool_Italy!BW$4,Monetization_Factors!$A:$A,Monetization_Factors!$D:$D),"")</f>
        <v>0</v>
      </c>
      <c r="BX154" s="38" cm="1">
        <f t="array" ref="BX154">IFERROR(_xlfn.IFS(I154&lt;&gt;0,I154*E154,I154="",J154*E154),"")</f>
        <v>0</v>
      </c>
      <c r="BY154" s="38">
        <f t="shared" si="104"/>
        <v>0</v>
      </c>
      <c r="BZ154" s="38">
        <f t="shared" si="106"/>
        <v>0</v>
      </c>
      <c r="CA154" s="38">
        <f t="shared" si="105"/>
        <v>0</v>
      </c>
      <c r="CB154">
        <f t="shared" si="102"/>
        <v>0</v>
      </c>
      <c r="CC154">
        <f t="shared" si="72"/>
        <v>0</v>
      </c>
      <c r="CD154">
        <f t="shared" si="73"/>
        <v>0</v>
      </c>
      <c r="CE154">
        <f t="shared" si="74"/>
        <v>0</v>
      </c>
      <c r="CF154">
        <f t="shared" si="75"/>
        <v>0</v>
      </c>
      <c r="CG154">
        <f t="shared" si="76"/>
        <v>0</v>
      </c>
      <c r="CH154">
        <f t="shared" si="77"/>
        <v>0</v>
      </c>
      <c r="CI154">
        <f t="shared" si="78"/>
        <v>0</v>
      </c>
      <c r="CJ154">
        <f t="shared" si="79"/>
        <v>0</v>
      </c>
      <c r="CK154">
        <f t="shared" si="80"/>
        <v>0</v>
      </c>
      <c r="CL154">
        <f t="shared" si="81"/>
        <v>0</v>
      </c>
      <c r="CM154">
        <f t="shared" si="82"/>
        <v>0</v>
      </c>
      <c r="CN154">
        <f t="shared" si="83"/>
        <v>0</v>
      </c>
      <c r="CO154">
        <f t="shared" si="84"/>
        <v>0</v>
      </c>
      <c r="CP154">
        <f t="shared" si="85"/>
        <v>0</v>
      </c>
      <c r="CQ154">
        <f t="shared" si="86"/>
        <v>0</v>
      </c>
      <c r="CR154">
        <f t="shared" si="103"/>
        <v>0</v>
      </c>
      <c r="CS154">
        <f t="shared" si="87"/>
        <v>0</v>
      </c>
      <c r="CT154">
        <f t="shared" si="88"/>
        <v>0</v>
      </c>
      <c r="CU154">
        <f t="shared" si="89"/>
        <v>0</v>
      </c>
      <c r="CV154">
        <f t="shared" si="90"/>
        <v>0</v>
      </c>
      <c r="CW154">
        <f t="shared" si="91"/>
        <v>0</v>
      </c>
      <c r="CX154">
        <f t="shared" si="92"/>
        <v>0</v>
      </c>
      <c r="CY154">
        <f t="shared" si="93"/>
        <v>0</v>
      </c>
      <c r="CZ154">
        <f t="shared" si="94"/>
        <v>0</v>
      </c>
      <c r="DA154">
        <f t="shared" si="95"/>
        <v>0</v>
      </c>
      <c r="DB154">
        <f t="shared" si="96"/>
        <v>0</v>
      </c>
      <c r="DC154">
        <f t="shared" si="97"/>
        <v>0</v>
      </c>
      <c r="DD154">
        <f t="shared" si="98"/>
        <v>0</v>
      </c>
      <c r="DE154">
        <f t="shared" si="99"/>
        <v>0</v>
      </c>
      <c r="DF154">
        <f t="shared" si="100"/>
        <v>0</v>
      </c>
      <c r="DG154">
        <f t="shared" si="101"/>
        <v>0</v>
      </c>
      <c r="DH154" s="5" t="str">
        <f>IFERROR(((((L154+AB154)*(1/$H154))+AR154)/$F$2)/($B$2*('CAR.CAP_per person'!B$2)/(_xlfn.XLOOKUP($E$2,EU_countries_GDP!$A$2:$A$29,EU_countries_GDP!$E$2:$E$29))),"")</f>
        <v/>
      </c>
      <c r="DI154" s="5" t="str">
        <f>IFERROR(((((M154+AC154)*(1/$H154))+AS154)/$F$2)/($B$2*('CAR.CAP_per person'!C$2)/(_xlfn.XLOOKUP($E$2,EU_countries_GDP!$A$2:$A$29,EU_countries_GDP!$E$2:$E$29))),"")</f>
        <v/>
      </c>
      <c r="DJ154" s="5" t="str">
        <f>IFERROR(((((N154+AD154)*(1/$H154))+AT154)/$F$2)/($B$2*('CAR.CAP_per person'!D$2)/(_xlfn.XLOOKUP($E$2,EU_countries_GDP!$A$2:$A$29,EU_countries_GDP!$E$2:$E$29))),"")</f>
        <v/>
      </c>
      <c r="DK154" s="5" t="str">
        <f>IFERROR(((((O154+AE154)*(1/$H154))+AU154)/$F$2)/($B$2*('CAR.CAP_per person'!E$2)/(_xlfn.XLOOKUP($E$2,EU_countries_GDP!$A$2:$A$29,EU_countries_GDP!$E$2:$E$29))),"")</f>
        <v/>
      </c>
      <c r="DL154" s="5" t="str">
        <f>IFERROR(((((P154+AF154)*(1/$H154))+AV154)/$F$2)/($B$2*('CAR.CAP_per person'!F$2)/(_xlfn.XLOOKUP($E$2,EU_countries_GDP!$A$2:$A$29,EU_countries_GDP!$E$2:$E$29))),"")</f>
        <v/>
      </c>
      <c r="DM154" s="5" t="str">
        <f>IFERROR(((((Q154+AG154)*(1/$H154))+AW154)/$F$2)/($B$2*('CAR.CAP_per person'!G$2)/(_xlfn.XLOOKUP($E$2,EU_countries_GDP!$A$2:$A$29,EU_countries_GDP!$E$2:$E$29))),"")</f>
        <v/>
      </c>
      <c r="DN154" s="5" t="str">
        <f>IFERROR(((((R154+AH154)*(1/$H154))+AX154)/$F$2)/($B$2*('CAR.CAP_per person'!H$2)/(_xlfn.XLOOKUP($E$2,EU_countries_GDP!$A$2:$A$29,EU_countries_GDP!$E$2:$E$29))),"")</f>
        <v/>
      </c>
      <c r="DO154" s="5" t="str">
        <f>IFERROR(((((S154+AI154)*(1/$H154))+AY154)/$F$2)/($B$2*('CAR.CAP_per person'!I$2)/(_xlfn.XLOOKUP($E$2,EU_countries_GDP!$A$2:$A$29,EU_countries_GDP!$E$2:$E$29))),"")</f>
        <v/>
      </c>
      <c r="DP154" s="5" t="str">
        <f>IFERROR(((((T154+AJ154)*(1/$H154))+AZ154)/$F$2)/($B$2*('CAR.CAP_per person'!J$2)/(_xlfn.XLOOKUP($E$2,EU_countries_GDP!$A$2:$A$29,EU_countries_GDP!$E$2:$E$29))),"")</f>
        <v/>
      </c>
      <c r="DQ154" s="5" t="str">
        <f>IFERROR(((((U154+AK154)*(1/$H154))+BA154)/$F$2)/($B$2*('CAR.CAP_per person'!K$2)/(_xlfn.XLOOKUP($E$2,EU_countries_GDP!$A$2:$A$29,EU_countries_GDP!$E$2:$E$29))),"")</f>
        <v/>
      </c>
      <c r="DR154" s="5" t="str">
        <f>IFERROR(((((V154+AL154)*(1/$H154))+BB154)/$F$2)/($B$2*('CAR.CAP_per person'!L$2)/(_xlfn.XLOOKUP($E$2,EU_countries_GDP!$A$2:$A$29,EU_countries_GDP!$E$2:$E$29))),"")</f>
        <v/>
      </c>
      <c r="DS154" s="5" t="str">
        <f>IFERROR(((((W154+AM154)*(1/$H154))+BC154)/$F$2)/($B$2*('CAR.CAP_per person'!M$2)/(_xlfn.XLOOKUP($E$2,EU_countries_GDP!$A$2:$A$29,EU_countries_GDP!$E$2:$E$29))),"")</f>
        <v/>
      </c>
      <c r="DT154" s="5" t="str">
        <f>IFERROR(((((X154+AN154)*(1/$H154))+BD154)/$F$2)/($B$2*('CAR.CAP_per person'!N$2)/(_xlfn.XLOOKUP($E$2,EU_countries_GDP!$A$2:$A$29,EU_countries_GDP!$E$2:$E$29))),"")</f>
        <v/>
      </c>
      <c r="DU154" s="5" t="str">
        <f>IFERROR(((((Y154+AO154)*(1/$H154))+BE154)/$F$2)/($B$2*('CAR.CAP_per person'!O$2)/(_xlfn.XLOOKUP($E$2,EU_countries_GDP!$A$2:$A$29,EU_countries_GDP!$E$2:$E$29))),"")</f>
        <v/>
      </c>
      <c r="DV154" s="5" t="str">
        <f>IFERROR(((((Z154+AP154)*(1/$H154))+BF154)/$F$2)/($B$2*('CAR.CAP_per person'!P$2)/(_xlfn.XLOOKUP($E$2,EU_countries_GDP!$A$2:$A$29,EU_countries_GDP!$E$2:$E$29))),"")</f>
        <v/>
      </c>
      <c r="DW154" s="5" t="str">
        <f>IFERROR(((((AA154+AQ154)*(1/$H154))+BG154)/$F$2)/($B$2*('CAR.CAP_per person'!Q$2)/(_xlfn.XLOOKUP($E$2,EU_countries_GDP!$A$2:$A$29,EU_countries_GDP!$E$2:$E$29))),"")</f>
        <v/>
      </c>
    </row>
    <row r="155" spans="1:127">
      <c r="A155" t="s">
        <v>233</v>
      </c>
      <c r="B155" t="str">
        <f>_xlfn.XLOOKUP(D155,Table5[Ingredient],Table5[Category],"",FALSE)</f>
        <v>Salad</v>
      </c>
      <c r="C155" s="33" t="s">
        <v>257</v>
      </c>
      <c r="D155" s="33" t="s">
        <v>200</v>
      </c>
      <c r="E155" s="33">
        <v>0.27074999999999999</v>
      </c>
      <c r="F155" s="33" t="s">
        <v>189</v>
      </c>
      <c r="G155" s="33" t="s">
        <v>180</v>
      </c>
      <c r="H155" s="91">
        <f>Dataset_IT!M60</f>
        <v>0</v>
      </c>
      <c r="I155" s="33"/>
      <c r="J155" s="37">
        <f>IFERROR(INDEX('AveragePrices&amp;Codes'!G:AG, MATCH($D155, 'AveragePrices&amp;Codes'!$A:$A, 0), MATCH(Tool_Italy!$E$2, 'AveragePrices&amp;Codes'!$G$1:$AG$1, 0)),"")</f>
        <v>0.65484092000000005</v>
      </c>
      <c r="K155" s="37">
        <f>IFERROR(E155/(_xlfn.XLOOKUP(A155,Dataset_IT!$Q$2:$Q$9,Dataset_IT!$R$2:$R$9)),"")</f>
        <v>4.9227272727272722E-3</v>
      </c>
      <c r="L155">
        <f>IFERROR(IF($F155="Raw",_xlfn.XLOOKUP(_xlfn.XLOOKUP(Tool_Italy!$D155,'AveragePrices&amp;Codes'!$A:$A,'AveragePrices&amp;Codes'!$B:$B),AGRIBALYSE_Raw!$B:$B,AGRIBALYSE_Raw!O:O)*$E155,_xlfn.XLOOKUP(_xlfn.XLOOKUP(Tool_Italy!$D155,'AveragePrices&amp;Codes'!$A:$A,'AveragePrices&amp;Codes'!$B:$B),AGRIBALYSE_Cooked!$C:$C,AGRIBALYSE_Cooked!P:P)*$E155),"")</f>
        <v>0.15450637640249998</v>
      </c>
      <c r="M155">
        <f>IFERROR(IF($F155="Raw",_xlfn.XLOOKUP(_xlfn.XLOOKUP(Tool_Italy!$D155,'AveragePrices&amp;Codes'!$A:$A,'AveragePrices&amp;Codes'!$B:$B),AGRIBALYSE_Raw!$B:$B,AGRIBALYSE_Raw!P:P)*$E155,_xlfn.XLOOKUP(_xlfn.XLOOKUP(Tool_Italy!$D155,'AveragePrices&amp;Codes'!$A:$A,'AveragePrices&amp;Codes'!$B:$B),AGRIBALYSE_Cooked!$C:$C,AGRIBALYSE_Cooked!Q:Q)*$E155),"")</f>
        <v>6.4210425614999996E-9</v>
      </c>
      <c r="N155">
        <f>IFERROR(IF($F155="Raw",_xlfn.XLOOKUP(_xlfn.XLOOKUP(Tool_Italy!$D155,'AveragePrices&amp;Codes'!$A:$A,'AveragePrices&amp;Codes'!$B:$B),AGRIBALYSE_Raw!$B:$B,AGRIBALYSE_Raw!Q:Q)*$E155,_xlfn.XLOOKUP(_xlfn.XLOOKUP(Tool_Italy!$D155,'AveragePrices&amp;Codes'!$A:$A,'AveragePrices&amp;Codes'!$B:$B),AGRIBALYSE_Cooked!$C:$C,AGRIBALYSE_Cooked!R:R)*$E155),"")</f>
        <v>6.4848545460000004E-2</v>
      </c>
      <c r="O155">
        <f>IFERROR(IF($F155="Raw",_xlfn.XLOOKUP(_xlfn.XLOOKUP(Tool_Italy!$D155,'AveragePrices&amp;Codes'!$A:$A,'AveragePrices&amp;Codes'!$B:$B),AGRIBALYSE_Raw!$B:$B,AGRIBALYSE_Raw!R:R)*$E155,_xlfn.XLOOKUP(_xlfn.XLOOKUP(Tool_Italy!$D155,'AveragePrices&amp;Codes'!$A:$A,'AveragePrices&amp;Codes'!$B:$B),AGRIBALYSE_Cooked!$C:$C,AGRIBALYSE_Cooked!S:S)*$E155),"")</f>
        <v>5.4509834872499999E-4</v>
      </c>
      <c r="P155">
        <f>IFERROR(IF($F155="Raw",_xlfn.XLOOKUP(_xlfn.XLOOKUP(Tool_Italy!$D155,'AveragePrices&amp;Codes'!$A:$A,'AveragePrices&amp;Codes'!$B:$B),AGRIBALYSE_Raw!$B:$B,AGRIBALYSE_Raw!S:S)*$E155,_xlfn.XLOOKUP(_xlfn.XLOOKUP(Tool_Italy!$D155,'AveragePrices&amp;Codes'!$A:$A,'AveragePrices&amp;Codes'!$B:$B),AGRIBALYSE_Cooked!$C:$C,AGRIBALYSE_Cooked!T:T)*$E155),"")</f>
        <v>9.1990786222499992E-9</v>
      </c>
      <c r="Q155">
        <f>IFERROR(IF($F155="Raw",_xlfn.XLOOKUP(_xlfn.XLOOKUP(Tool_Italy!$D155,'AveragePrices&amp;Codes'!$A:$A,'AveragePrices&amp;Codes'!$B:$B),AGRIBALYSE_Raw!$B:$B,AGRIBALYSE_Raw!T:T)*$E155,_xlfn.XLOOKUP(_xlfn.XLOOKUP(Tool_Italy!$D155,'AveragePrices&amp;Codes'!$A:$A,'AveragePrices&amp;Codes'!$B:$B),AGRIBALYSE_Cooked!$C:$C,AGRIBALYSE_Cooked!U:U)*$E155),"")</f>
        <v>9.7131299872499993E-9</v>
      </c>
      <c r="R155">
        <f>IFERROR(IF($F155="Raw",_xlfn.XLOOKUP(_xlfn.XLOOKUP(Tool_Italy!$D155,'AveragePrices&amp;Codes'!$A:$A,'AveragePrices&amp;Codes'!$B:$B),AGRIBALYSE_Raw!$B:$B,AGRIBALYSE_Raw!U:U)*$E155,_xlfn.XLOOKUP(_xlfn.XLOOKUP(Tool_Italy!$D155,'AveragePrices&amp;Codes'!$A:$A,'AveragePrices&amp;Codes'!$B:$B),AGRIBALYSE_Cooked!$C:$C,AGRIBALYSE_Cooked!V:V)*$E155),"")</f>
        <v>1.6774398828749999E-10</v>
      </c>
      <c r="S155">
        <f>IFERROR(IF($F155="Raw",_xlfn.XLOOKUP(_xlfn.XLOOKUP(Tool_Italy!$D155,'AveragePrices&amp;Codes'!$A:$A,'AveragePrices&amp;Codes'!$B:$B),AGRIBALYSE_Raw!$B:$B,AGRIBALYSE_Raw!V:V)*$E155,_xlfn.XLOOKUP(_xlfn.XLOOKUP(Tool_Italy!$D155,'AveragePrices&amp;Codes'!$A:$A,'AveragePrices&amp;Codes'!$B:$B),AGRIBALYSE_Cooked!$C:$C,AGRIBALYSE_Cooked!W:W)*$E155),"")</f>
        <v>7.1972411159999989E-4</v>
      </c>
      <c r="T155">
        <f>IFERROR(IF($F155="Raw",_xlfn.XLOOKUP(_xlfn.XLOOKUP(Tool_Italy!$D155,'AveragePrices&amp;Codes'!$A:$A,'AveragePrices&amp;Codes'!$B:$B),AGRIBALYSE_Raw!$B:$B,AGRIBALYSE_Raw!W:W)*$E155,_xlfn.XLOOKUP(_xlfn.XLOOKUP(Tool_Italy!$D155,'AveragePrices&amp;Codes'!$A:$A,'AveragePrices&amp;Codes'!$B:$B),AGRIBALYSE_Cooked!$C:$C,AGRIBALYSE_Cooked!X:X)*$E155),"")</f>
        <v>2.1873013916250001E-5</v>
      </c>
      <c r="U155">
        <f>IFERROR(IF($F155="Raw",_xlfn.XLOOKUP(_xlfn.XLOOKUP(Tool_Italy!$D155,'AveragePrices&amp;Codes'!$A:$A,'AveragePrices&amp;Codes'!$B:$B),AGRIBALYSE_Raw!$B:$B,AGRIBALYSE_Raw!X:X)*$E155,_xlfn.XLOOKUP(_xlfn.XLOOKUP(Tool_Italy!$D155,'AveragePrices&amp;Codes'!$A:$A,'AveragePrices&amp;Codes'!$B:$B),AGRIBALYSE_Cooked!$C:$C,AGRIBALYSE_Cooked!Y:Y)*$E155),"")</f>
        <v>3.9904951732500001E-4</v>
      </c>
      <c r="V155">
        <f>IFERROR(IF($F155="Raw",_xlfn.XLOOKUP(_xlfn.XLOOKUP(Tool_Italy!$D155,'AveragePrices&amp;Codes'!$A:$A,'AveragePrices&amp;Codes'!$B:$B),AGRIBALYSE_Raw!$B:$B,AGRIBALYSE_Raw!Y:Y)*$E155,_xlfn.XLOOKUP(_xlfn.XLOOKUP(Tool_Italy!$D155,'AveragePrices&amp;Codes'!$A:$A,'AveragePrices&amp;Codes'!$B:$B),AGRIBALYSE_Cooked!$C:$C,AGRIBALYSE_Cooked!Z:Z)*$E155),"")</f>
        <v>2.5821400425000002E-3</v>
      </c>
      <c r="W155">
        <f>IFERROR(IF($F155="Raw",_xlfn.XLOOKUP(_xlfn.XLOOKUP(Tool_Italy!$D155,'AveragePrices&amp;Codes'!$A:$A,'AveragePrices&amp;Codes'!$B:$B),AGRIBALYSE_Raw!$B:$B,AGRIBALYSE_Raw!Z:Z)*$E155,_xlfn.XLOOKUP(_xlfn.XLOOKUP(Tool_Italy!$D155,'AveragePrices&amp;Codes'!$A:$A,'AveragePrices&amp;Codes'!$B:$B),AGRIBALYSE_Cooked!$C:$C,AGRIBALYSE_Cooked!AA:AA)*$E155),"")</f>
        <v>1.6327579562249999</v>
      </c>
      <c r="X155">
        <f>IFERROR(IF($F155="Raw",_xlfn.XLOOKUP(_xlfn.XLOOKUP(Tool_Italy!$D155,'AveragePrices&amp;Codes'!$A:$A,'AveragePrices&amp;Codes'!$B:$B),AGRIBALYSE_Raw!$B:$B,AGRIBALYSE_Raw!AA:AA)*$E155,_xlfn.XLOOKUP(_xlfn.XLOOKUP(Tool_Italy!$D155,'AveragePrices&amp;Codes'!$A:$A,'AveragePrices&amp;Codes'!$B:$B),AGRIBALYSE_Cooked!$C:$C,AGRIBALYSE_Cooked!AB:AB)*$E155),"")</f>
        <v>1.8475998140249998</v>
      </c>
      <c r="Y155">
        <f>IFERROR(IF($F155="Raw",_xlfn.XLOOKUP(_xlfn.XLOOKUP(Tool_Italy!$D155,'AveragePrices&amp;Codes'!$A:$A,'AveragePrices&amp;Codes'!$B:$B),AGRIBALYSE_Raw!$B:$B,AGRIBALYSE_Raw!AB:AB)*$E155,_xlfn.XLOOKUP(_xlfn.XLOOKUP(Tool_Italy!$D155,'AveragePrices&amp;Codes'!$A:$A,'AveragePrices&amp;Codes'!$B:$B),AGRIBALYSE_Cooked!$C:$C,AGRIBALYSE_Cooked!AC:AC)*$E155),"")</f>
        <v>0.12979439034749998</v>
      </c>
      <c r="Z155">
        <f>IFERROR(IF($F155="Raw",_xlfn.XLOOKUP(_xlfn.XLOOKUP(Tool_Italy!$D155,'AveragePrices&amp;Codes'!$A:$A,'AveragePrices&amp;Codes'!$B:$B),AGRIBALYSE_Raw!$B:$B,AGRIBALYSE_Raw!AC:AC)*$E155,_xlfn.XLOOKUP(_xlfn.XLOOKUP(Tool_Italy!$D155,'AveragePrices&amp;Codes'!$A:$A,'AveragePrices&amp;Codes'!$B:$B),AGRIBALYSE_Cooked!$C:$C,AGRIBALYSE_Cooked!AD:AD)*$E155),"")</f>
        <v>3.1471289587499998</v>
      </c>
      <c r="AA155">
        <f>IFERROR(IF($F155="Raw",_xlfn.XLOOKUP(_xlfn.XLOOKUP(Tool_Italy!$D155,'AveragePrices&amp;Codes'!$A:$A,'AveragePrices&amp;Codes'!$B:$B),AGRIBALYSE_Raw!$B:$B,AGRIBALYSE_Raw!AD:AD)*$E155,_xlfn.XLOOKUP(_xlfn.XLOOKUP(Tool_Italy!$D155,'AveragePrices&amp;Codes'!$A:$A,'AveragePrices&amp;Codes'!$B:$B),AGRIBALYSE_Cooked!$C:$C,AGRIBALYSE_Cooked!AE:AE)*$E155),"")</f>
        <v>1.200325911525E-6</v>
      </c>
      <c r="AB155" cm="1">
        <f t="array" ref="AB155">IFERROR(_xlfn.XLOOKUP(Tool_Italy!$F155&amp;$E$2,'Cooking methods'!$A:$A&amp;'Cooking methods'!$B:$B,'Cooking methods'!C:C)*$E155,"")</f>
        <v>0</v>
      </c>
      <c r="AC155" cm="1">
        <f t="array" ref="AC155">IFERROR(_xlfn.XLOOKUP(Tool_Italy!$F155&amp;$E$2,'Cooking methods'!$A:$A&amp;'Cooking methods'!$B:$B,'Cooking methods'!D:D)*$E155,"")</f>
        <v>0</v>
      </c>
      <c r="AD155" cm="1">
        <f t="array" ref="AD155">IFERROR(_xlfn.XLOOKUP(Tool_Italy!$F155&amp;$E$2,'Cooking methods'!$A:$A&amp;'Cooking methods'!$B:$B,'Cooking methods'!E:E)*$E155,"")</f>
        <v>0</v>
      </c>
      <c r="AE155" cm="1">
        <f t="array" ref="AE155">IFERROR(_xlfn.XLOOKUP(Tool_Italy!$F155&amp;$E$2,'Cooking methods'!$A:$A&amp;'Cooking methods'!$B:$B,'Cooking methods'!F:F)*$E155,"")</f>
        <v>0</v>
      </c>
      <c r="AF155" cm="1">
        <f t="array" ref="AF155">IFERROR(_xlfn.XLOOKUP(Tool_Italy!$F155&amp;$E$2,'Cooking methods'!$A:$A&amp;'Cooking methods'!$B:$B,'Cooking methods'!G:G)*$E155,"")</f>
        <v>0</v>
      </c>
      <c r="AG155" cm="1">
        <f t="array" ref="AG155">IFERROR(_xlfn.XLOOKUP(Tool_Italy!$F155&amp;$E$2,'Cooking methods'!$A:$A&amp;'Cooking methods'!$B:$B,'Cooking methods'!H:H)*$E155,"")</f>
        <v>0</v>
      </c>
      <c r="AH155" cm="1">
        <f t="array" ref="AH155">IFERROR(_xlfn.XLOOKUP(Tool_Italy!$F155&amp;$E$2,'Cooking methods'!$A:$A&amp;'Cooking methods'!$B:$B,'Cooking methods'!I:I)*$E155,"")</f>
        <v>0</v>
      </c>
      <c r="AI155" cm="1">
        <f t="array" ref="AI155">IFERROR(_xlfn.XLOOKUP(Tool_Italy!$F155&amp;$E$2,'Cooking methods'!$A:$A&amp;'Cooking methods'!$B:$B,'Cooking methods'!J:J)*$E155,"")</f>
        <v>0</v>
      </c>
      <c r="AJ155" cm="1">
        <f t="array" ref="AJ155">IFERROR(_xlfn.XLOOKUP(Tool_Italy!$F155&amp;$E$2,'Cooking methods'!$A:$A&amp;'Cooking methods'!$B:$B,'Cooking methods'!K:K)*$E155,"")</f>
        <v>0</v>
      </c>
      <c r="AK155" cm="1">
        <f t="array" ref="AK155">IFERROR(_xlfn.XLOOKUP(Tool_Italy!$F155&amp;$E$2,'Cooking methods'!$A:$A&amp;'Cooking methods'!$B:$B,'Cooking methods'!L:L)*$E155,"")</f>
        <v>0</v>
      </c>
      <c r="AL155" cm="1">
        <f t="array" ref="AL155">IFERROR(_xlfn.XLOOKUP(Tool_Italy!$F155&amp;$E$2,'Cooking methods'!$A:$A&amp;'Cooking methods'!$B:$B,'Cooking methods'!M:M)*$E155,"")</f>
        <v>0</v>
      </c>
      <c r="AM155" cm="1">
        <f t="array" ref="AM155">IFERROR(_xlfn.XLOOKUP(Tool_Italy!$F155&amp;$E$2,'Cooking methods'!$A:$A&amp;'Cooking methods'!$B:$B,'Cooking methods'!N:N)*$E155,"")</f>
        <v>0</v>
      </c>
      <c r="AN155" cm="1">
        <f t="array" ref="AN155">IFERROR(_xlfn.XLOOKUP(Tool_Italy!$F155&amp;$E$2,'Cooking methods'!$A:$A&amp;'Cooking methods'!$B:$B,'Cooking methods'!O:O)*$E155,"")</f>
        <v>0</v>
      </c>
      <c r="AO155" cm="1">
        <f t="array" ref="AO155">IFERROR(_xlfn.XLOOKUP(Tool_Italy!$F155&amp;$E$2,'Cooking methods'!$A:$A&amp;'Cooking methods'!$B:$B,'Cooking methods'!P:P)*$E155,"")</f>
        <v>0</v>
      </c>
      <c r="AP155" cm="1">
        <f t="array" ref="AP155">IFERROR(_xlfn.XLOOKUP(Tool_Italy!$F155&amp;$E$2,'Cooking methods'!$A:$A&amp;'Cooking methods'!$B:$B,'Cooking methods'!Q:Q)*$E155,"")</f>
        <v>0</v>
      </c>
      <c r="AQ155" cm="1">
        <f t="array" ref="AQ155">IFERROR(_xlfn.XLOOKUP(Tool_Italy!$F155&amp;$E$2,'Cooking methods'!$A:$A&amp;'Cooking methods'!$B:$B,'Cooking methods'!R:R)*$E155,"")</f>
        <v>0</v>
      </c>
      <c r="AR155" cm="1">
        <f t="array" ref="AR155">IFERROR(_xlfn.XLOOKUP(Tool_Italy!$G155&amp;$E$2,'Waste management'!$A:$A&amp;'Waste management'!$B:$B,'Waste management'!C:C)*$E155,"")</f>
        <v>1.5570832499999999E-2</v>
      </c>
      <c r="AS155" cm="1">
        <f t="array" ref="AS155">IFERROR(_xlfn.XLOOKUP(Tool_Italy!$G155&amp;$E$2,'Waste management'!$A:$A&amp;'Waste management'!$B:$B,'Waste management'!D:D)*$E155,"")</f>
        <v>1.1188012725000001E-10</v>
      </c>
      <c r="AT155" cm="1">
        <f t="array" ref="AT155">IFERROR(_xlfn.XLOOKUP(Tool_Italy!$G155&amp;$E$2,'Waste management'!$A:$A&amp;'Waste management'!$B:$B,'Waste management'!E:E)*$E155,"")</f>
        <v>2.3826000000000001E-4</v>
      </c>
      <c r="AU155" cm="1">
        <f t="array" ref="AU155">IFERROR(_xlfn.XLOOKUP(Tool_Italy!$G155&amp;$E$2,'Waste management'!$A:$A&amp;'Waste management'!$B:$B,'Waste management'!F:F)*$E155,"")</f>
        <v>3.5197499999999996E-5</v>
      </c>
      <c r="AV155" cm="1">
        <f t="array" ref="AV155">IFERROR(_xlfn.XLOOKUP(Tool_Italy!$G155&amp;$E$2,'Waste management'!$A:$A&amp;'Waste management'!$B:$B,'Waste management'!G:G)*$E155,"")</f>
        <v>3.14627745E-9</v>
      </c>
      <c r="AW155" cm="1">
        <f t="array" ref="AW155">IFERROR(_xlfn.XLOOKUP(Tool_Italy!$G155&amp;$E$2,'Waste management'!$A:$A&amp;'Waste management'!$B:$B,'Waste management'!H:H)*$E155,"")</f>
        <v>1.0280675325E-10</v>
      </c>
      <c r="AX155" cm="1">
        <f t="array" ref="AX155">IFERROR(_xlfn.XLOOKUP(Tool_Italy!$G155&amp;$E$2,'Waste management'!$A:$A&amp;'Waste management'!$B:$B,'Waste management'!I:I)*$E155,"")</f>
        <v>7.3462868249999997E-11</v>
      </c>
      <c r="AY155" cm="1">
        <f t="array" ref="AY155">IFERROR(_xlfn.XLOOKUP(Tool_Italy!$G155&amp;$E$2,'Waste management'!$A:$A&amp;'Waste management'!$B:$B,'Waste management'!J:J)*$E155,"")</f>
        <v>5.9835750000000005E-4</v>
      </c>
      <c r="AZ155" cm="1">
        <f t="array" ref="AZ155">IFERROR(_xlfn.XLOOKUP(Tool_Italy!$G155&amp;$E$2,'Waste management'!$A:$A&amp;'Waste management'!$B:$B,'Waste management'!K:K)*$E155,"")</f>
        <v>9.6160382249999987E-7</v>
      </c>
      <c r="BA155" cm="1">
        <f t="array" ref="BA155">IFERROR(_xlfn.XLOOKUP(Tool_Italy!$G155&amp;$E$2,'Waste management'!$A:$A&amp;'Waste management'!$B:$B,'Waste management'!L:L)*$E155,"")</f>
        <v>2.6361357149999998E-5</v>
      </c>
      <c r="BB155" cm="1">
        <f t="array" ref="BB155">IFERROR(_xlfn.XLOOKUP(Tool_Italy!$G155&amp;$E$2,'Waste management'!$A:$A&amp;'Waste management'!$B:$B,'Waste management'!M:M)*$E155,"")</f>
        <v>2.6398124999999998E-3</v>
      </c>
      <c r="BC155" cm="1">
        <f t="array" ref="BC155">IFERROR(_xlfn.XLOOKUP(Tool_Italy!$G155&amp;$E$2,'Waste management'!$A:$A&amp;'Waste management'!$B:$B,'Waste management'!N:N)*$E155,"")</f>
        <v>2.26755291</v>
      </c>
      <c r="BD155" cm="1">
        <f t="array" ref="BD155">IFERROR(_xlfn.XLOOKUP(Tool_Italy!$G155&amp;$E$2,'Waste management'!$A:$A&amp;'Waste management'!$B:$B,'Waste management'!O:O)*$E155,"")</f>
        <v>0.14744503499999997</v>
      </c>
      <c r="BE155" cm="1">
        <f t="array" ref="BE155">IFERROR(_xlfn.XLOOKUP(Tool_Italy!$G155&amp;$E$2,'Waste management'!$A:$A&amp;'Waste management'!$B:$B,'Waste management'!P:P)*$E155,"")</f>
        <v>3.0973799999999998E-3</v>
      </c>
      <c r="BF155" cm="1">
        <f t="array" ref="BF155">IFERROR(_xlfn.XLOOKUP(Tool_Italy!$G155&amp;$E$2,'Waste management'!$A:$A&amp;'Waste management'!$B:$B,'Waste management'!Q:Q)*$E155,"")</f>
        <v>9.7502489999999997E-2</v>
      </c>
      <c r="BG155" cm="1">
        <f t="array" ref="BG155">IFERROR(_xlfn.XLOOKUP(Tool_Italy!$G155&amp;$E$2,'Waste management'!$A:$A&amp;'Waste management'!$B:$B,'Waste management'!R:R)*$E155,"")</f>
        <v>3.027661875E-8</v>
      </c>
      <c r="BH155">
        <f>IFERROR((L155+AR155+AB155)*_xlfn.XLOOKUP(Tool_Italy!BH$4,Monetization_Factors!$A:$A,Monetization_Factors!$D:$D),"")</f>
        <v>2.2127192902856169E-2</v>
      </c>
      <c r="BI155">
        <f>IFERROR((M155+AS155+AC155)*_xlfn.XLOOKUP(Tool_Italy!BI$4,Monetization_Factors!$A:$A,Monetization_Factors!$D:$D),"")</f>
        <v>2.6151967004818219E-7</v>
      </c>
      <c r="BJ155">
        <f>IFERROR((N155+AT155+AD155)*_xlfn.XLOOKUP(Tool_Italy!BJ$4,Monetization_Factors!$A:$A,Monetization_Factors!$D:$D),"")</f>
        <v>9.9334394674891667E-5</v>
      </c>
      <c r="BK155">
        <f>IFERROR((O155+AU155+AE155)*_xlfn.XLOOKUP(Tool_Italy!BK$4,Monetization_Factors!$A:$A,Monetization_Factors!$D:$D),"")</f>
        <v>8.7837849920036277E-4</v>
      </c>
      <c r="BL155">
        <f>IFERROR((P155+AV155+AF155)*_xlfn.XLOOKUP(Tool_Italy!BL$4,Monetization_Factors!$A:$A,Monetization_Factors!$D:$D),"")</f>
        <v>1.2324047813130252E-2</v>
      </c>
      <c r="BM155">
        <f>IFERROR((Q155+AW155+AG155)*_xlfn.XLOOKUP(Tool_Italy!BM$4,Monetization_Factors!$A:$A,Monetization_Factors!$D:$D),"")</f>
        <v>2.0383872844043928E-3</v>
      </c>
      <c r="BN155">
        <f>IFERROR((R155+AX155+AH155)*_xlfn.XLOOKUP(Tool_Italy!BN$4,Monetization_Factors!$A:$A,Monetization_Factors!$D:$D),"")</f>
        <v>2.7730137488145225E-4</v>
      </c>
      <c r="BO155">
        <f>IFERROR((S155+AY155+AI155)*_xlfn.XLOOKUP(Tool_Italy!BO$4,Monetization_Factors!$A:$A,Monetization_Factors!$D:$D),"")</f>
        <v>5.7710815092249879E-4</v>
      </c>
      <c r="BP155">
        <f>IFERROR((T155+AZ155+AJ155)*_xlfn.XLOOKUP(Tool_Italy!BP$4,Monetization_Factors!$A:$A,Monetization_Factors!$D:$D),"")</f>
        <v>5.5702568280836942E-5</v>
      </c>
      <c r="BQ155">
        <f>IFERROR((U155+BA155+AK155)*_xlfn.XLOOKUP(Tool_Italy!BQ$4,Monetization_Factors!$A:$A,Monetization_Factors!$D:$D),"")</f>
        <v>1.7402161809300374E-3</v>
      </c>
      <c r="BR155" t="str">
        <f>IFERROR((V155+BB155+AL155)*_xlfn.XLOOKUP(Tool_Italy!BR$4,Monetization_Factors!$A:$A,Monetization_Factors!$D:$D),"")</f>
        <v/>
      </c>
      <c r="BS155">
        <f>IFERROR((W155+BC155+AM155)*_xlfn.XLOOKUP(Tool_Italy!BS$4,Monetization_Factors!$A:$A,Monetization_Factors!$D:$D),"")</f>
        <v>1.8979977220439482E-4</v>
      </c>
      <c r="BT155">
        <f>IFERROR((X155+BD155+AN155)*_xlfn.XLOOKUP(Tool_Italy!BT$4,Monetization_Factors!$A:$A,Monetization_Factors!$D:$D),"")</f>
        <v>4.4424191035952898E-4</v>
      </c>
      <c r="BU155">
        <f>IFERROR((Y155+BE155+AO155)*_xlfn.XLOOKUP(Tool_Italy!BU$4,Monetization_Factors!$A:$A,Monetization_Factors!$D:$D),"")</f>
        <v>8.4451751647506826E-4</v>
      </c>
      <c r="BV155">
        <f>IFERROR((Z155+BF155+AP155)*_xlfn.XLOOKUP(Tool_Italy!BV$4,Monetization_Factors!$A:$A,Monetization_Factors!$D:$D),"")</f>
        <v>5.3577959186412449E-3</v>
      </c>
      <c r="BW155">
        <f>IFERROR((AA155+BG155+AQ155)*_xlfn.XLOOKUP(Tool_Italy!BW$4,Monetization_Factors!$A:$A,Monetization_Factors!$D:$D),"")</f>
        <v>2.5708760440586165E-6</v>
      </c>
      <c r="BX155" s="38" cm="1">
        <f t="array" ref="BX155">IFERROR(_xlfn.IFS(I155&lt;&gt;0,I155*E155,I155="",J155*E155),"")</f>
        <v>0.17729817909000001</v>
      </c>
      <c r="BY155" s="38">
        <f t="shared" si="104"/>
        <v>4.5216640501745196E-2</v>
      </c>
      <c r="BZ155" s="38">
        <f t="shared" si="106"/>
        <v>0.22251481959174521</v>
      </c>
      <c r="CA155" s="38">
        <f t="shared" si="105"/>
        <v>8.6955077887971528E-5</v>
      </c>
      <c r="CB155">
        <f t="shared" si="102"/>
        <v>0.17007720890249997</v>
      </c>
      <c r="CC155">
        <f t="shared" si="72"/>
        <v>6.5329226887499994E-9</v>
      </c>
      <c r="CD155">
        <f t="shared" si="73"/>
        <v>6.5086805460000008E-2</v>
      </c>
      <c r="CE155">
        <f t="shared" si="74"/>
        <v>5.8029584872499999E-4</v>
      </c>
      <c r="CF155">
        <f t="shared" si="75"/>
        <v>1.234535607225E-8</v>
      </c>
      <c r="CG155">
        <f t="shared" si="76"/>
        <v>9.8159367404999999E-9</v>
      </c>
      <c r="CH155">
        <f t="shared" si="77"/>
        <v>2.4120685653749998E-10</v>
      </c>
      <c r="CI155">
        <f t="shared" si="78"/>
        <v>1.3180816115999998E-3</v>
      </c>
      <c r="CJ155">
        <f t="shared" si="79"/>
        <v>2.283461773875E-5</v>
      </c>
      <c r="CK155">
        <f t="shared" si="80"/>
        <v>4.2541087447499999E-4</v>
      </c>
      <c r="CL155">
        <f t="shared" si="81"/>
        <v>5.2219525425E-3</v>
      </c>
      <c r="CM155">
        <f t="shared" si="82"/>
        <v>3.9003108662249999</v>
      </c>
      <c r="CN155">
        <f t="shared" si="83"/>
        <v>1.9950448490249999</v>
      </c>
      <c r="CO155">
        <f t="shared" si="84"/>
        <v>0.13289177034749999</v>
      </c>
      <c r="CP155">
        <f t="shared" si="85"/>
        <v>3.2446314487499999</v>
      </c>
      <c r="CQ155">
        <f t="shared" si="86"/>
        <v>1.230602530275E-6</v>
      </c>
      <c r="CR155">
        <f t="shared" si="103"/>
        <v>3.270715555817307E-4</v>
      </c>
      <c r="CS155">
        <f t="shared" si="87"/>
        <v>1.2563312862980769E-11</v>
      </c>
      <c r="CT155">
        <f t="shared" si="88"/>
        <v>1.2516693357692308E-4</v>
      </c>
      <c r="CU155">
        <f t="shared" si="89"/>
        <v>1.1159535552403845E-6</v>
      </c>
      <c r="CV155">
        <f t="shared" si="90"/>
        <v>2.3741069369711538E-11</v>
      </c>
      <c r="CW155">
        <f t="shared" si="91"/>
        <v>1.8876801424038462E-11</v>
      </c>
      <c r="CX155">
        <f t="shared" si="92"/>
        <v>4.6385933949519228E-13</v>
      </c>
      <c r="CY155">
        <f t="shared" si="93"/>
        <v>2.5347723299999996E-6</v>
      </c>
      <c r="CZ155">
        <f t="shared" si="94"/>
        <v>4.391272642067308E-8</v>
      </c>
      <c r="DA155">
        <f t="shared" si="95"/>
        <v>8.1809783552884611E-7</v>
      </c>
      <c r="DB155">
        <f t="shared" si="96"/>
        <v>1.0042216427884615E-5</v>
      </c>
      <c r="DC155">
        <f t="shared" si="97"/>
        <v>7.5005978196634616E-3</v>
      </c>
      <c r="DD155">
        <f t="shared" si="98"/>
        <v>3.8366247096634615E-3</v>
      </c>
      <c r="DE155">
        <f t="shared" si="99"/>
        <v>2.5556109682211539E-4</v>
      </c>
      <c r="DF155">
        <f t="shared" si="100"/>
        <v>6.2396758629807694E-3</v>
      </c>
      <c r="DG155">
        <f t="shared" si="101"/>
        <v>2.3665433274519232E-9</v>
      </c>
      <c r="DH155" s="5" t="str">
        <f>IFERROR(((((L155+AB155)*(1/$H155))+AR155)/$F$2)/($B$2*('CAR.CAP_per person'!B$2)/(_xlfn.XLOOKUP($E$2,EU_countries_GDP!$A$2:$A$29,EU_countries_GDP!$E$2:$E$29))),"")</f>
        <v/>
      </c>
      <c r="DI155" s="5" t="str">
        <f>IFERROR(((((M155+AC155)*(1/$H155))+AS155)/$F$2)/($B$2*('CAR.CAP_per person'!C$2)/(_xlfn.XLOOKUP($E$2,EU_countries_GDP!$A$2:$A$29,EU_countries_GDP!$E$2:$E$29))),"")</f>
        <v/>
      </c>
      <c r="DJ155" s="5" t="str">
        <f>IFERROR(((((N155+AD155)*(1/$H155))+AT155)/$F$2)/($B$2*('CAR.CAP_per person'!D$2)/(_xlfn.XLOOKUP($E$2,EU_countries_GDP!$A$2:$A$29,EU_countries_GDP!$E$2:$E$29))),"")</f>
        <v/>
      </c>
      <c r="DK155" s="5" t="str">
        <f>IFERROR(((((O155+AE155)*(1/$H155))+AU155)/$F$2)/($B$2*('CAR.CAP_per person'!E$2)/(_xlfn.XLOOKUP($E$2,EU_countries_GDP!$A$2:$A$29,EU_countries_GDP!$E$2:$E$29))),"")</f>
        <v/>
      </c>
      <c r="DL155" s="5" t="str">
        <f>IFERROR(((((P155+AF155)*(1/$H155))+AV155)/$F$2)/($B$2*('CAR.CAP_per person'!F$2)/(_xlfn.XLOOKUP($E$2,EU_countries_GDP!$A$2:$A$29,EU_countries_GDP!$E$2:$E$29))),"")</f>
        <v/>
      </c>
      <c r="DM155" s="5" t="str">
        <f>IFERROR(((((Q155+AG155)*(1/$H155))+AW155)/$F$2)/($B$2*('CAR.CAP_per person'!G$2)/(_xlfn.XLOOKUP($E$2,EU_countries_GDP!$A$2:$A$29,EU_countries_GDP!$E$2:$E$29))),"")</f>
        <v/>
      </c>
      <c r="DN155" s="5" t="str">
        <f>IFERROR(((((R155+AH155)*(1/$H155))+AX155)/$F$2)/($B$2*('CAR.CAP_per person'!H$2)/(_xlfn.XLOOKUP($E$2,EU_countries_GDP!$A$2:$A$29,EU_countries_GDP!$E$2:$E$29))),"")</f>
        <v/>
      </c>
      <c r="DO155" s="5" t="str">
        <f>IFERROR(((((S155+AI155)*(1/$H155))+AY155)/$F$2)/($B$2*('CAR.CAP_per person'!I$2)/(_xlfn.XLOOKUP($E$2,EU_countries_GDP!$A$2:$A$29,EU_countries_GDP!$E$2:$E$29))),"")</f>
        <v/>
      </c>
      <c r="DP155" s="5" t="str">
        <f>IFERROR(((((T155+AJ155)*(1/$H155))+AZ155)/$F$2)/($B$2*('CAR.CAP_per person'!J$2)/(_xlfn.XLOOKUP($E$2,EU_countries_GDP!$A$2:$A$29,EU_countries_GDP!$E$2:$E$29))),"")</f>
        <v/>
      </c>
      <c r="DQ155" s="5" t="str">
        <f>IFERROR(((((U155+AK155)*(1/$H155))+BA155)/$F$2)/($B$2*('CAR.CAP_per person'!K$2)/(_xlfn.XLOOKUP($E$2,EU_countries_GDP!$A$2:$A$29,EU_countries_GDP!$E$2:$E$29))),"")</f>
        <v/>
      </c>
      <c r="DR155" s="5" t="str">
        <f>IFERROR(((((V155+AL155)*(1/$H155))+BB155)/$F$2)/($B$2*('CAR.CAP_per person'!L$2)/(_xlfn.XLOOKUP($E$2,EU_countries_GDP!$A$2:$A$29,EU_countries_GDP!$E$2:$E$29))),"")</f>
        <v/>
      </c>
      <c r="DS155" s="5" t="str">
        <f>IFERROR(((((W155+AM155)*(1/$H155))+BC155)/$F$2)/($B$2*('CAR.CAP_per person'!M$2)/(_xlfn.XLOOKUP($E$2,EU_countries_GDP!$A$2:$A$29,EU_countries_GDP!$E$2:$E$29))),"")</f>
        <v/>
      </c>
      <c r="DT155" s="5" t="str">
        <f>IFERROR(((((X155+AN155)*(1/$H155))+BD155)/$F$2)/($B$2*('CAR.CAP_per person'!N$2)/(_xlfn.XLOOKUP($E$2,EU_countries_GDP!$A$2:$A$29,EU_countries_GDP!$E$2:$E$29))),"")</f>
        <v/>
      </c>
      <c r="DU155" s="5" t="str">
        <f>IFERROR(((((Y155+AO155)*(1/$H155))+BE155)/$F$2)/($B$2*('CAR.CAP_per person'!O$2)/(_xlfn.XLOOKUP($E$2,EU_countries_GDP!$A$2:$A$29,EU_countries_GDP!$E$2:$E$29))),"")</f>
        <v/>
      </c>
      <c r="DV155" s="5" t="str">
        <f>IFERROR(((((Z155+AP155)*(1/$H155))+BF155)/$F$2)/($B$2*('CAR.CAP_per person'!P$2)/(_xlfn.XLOOKUP($E$2,EU_countries_GDP!$A$2:$A$29,EU_countries_GDP!$E$2:$E$29))),"")</f>
        <v/>
      </c>
      <c r="DW155" s="5" t="str">
        <f>IFERROR(((((AA155+AQ155)*(1/$H155))+BG155)/$F$2)/($B$2*('CAR.CAP_per person'!Q$2)/(_xlfn.XLOOKUP($E$2,EU_countries_GDP!$A$2:$A$29,EU_countries_GDP!$E$2:$E$29))),"")</f>
        <v/>
      </c>
    </row>
    <row r="156" spans="1:127">
      <c r="A156" t="s">
        <v>233</v>
      </c>
      <c r="B156" t="str">
        <f>_xlfn.XLOOKUP(D156,Table5[Ingredient],Table5[Category],"",FALSE)</f>
        <v xml:space="preserve">Other </v>
      </c>
      <c r="C156" s="33" t="s">
        <v>257</v>
      </c>
      <c r="D156" s="33" t="s">
        <v>235</v>
      </c>
      <c r="E156" s="33">
        <v>1.4249999999999999E-2</v>
      </c>
      <c r="F156" s="33" t="s">
        <v>189</v>
      </c>
      <c r="G156" s="33" t="s">
        <v>180</v>
      </c>
      <c r="H156" s="91">
        <f>Dataset_IT!M61</f>
        <v>0</v>
      </c>
      <c r="I156" s="33"/>
      <c r="J156" s="37">
        <f>IFERROR(INDEX('AveragePrices&amp;Codes'!G:AG, MATCH($D156, 'AveragePrices&amp;Codes'!$A:$A, 0), MATCH(Tool_Italy!$E$2, 'AveragePrices&amp;Codes'!$G$1:$AG$1, 0)),"")</f>
        <v>8.5797892143076933</v>
      </c>
      <c r="K156" s="37">
        <f>IFERROR(E156/(_xlfn.XLOOKUP(A156,Dataset_IT!$Q$2:$Q$9,Dataset_IT!$R$2:$R$9)),"")</f>
        <v>2.5909090909090907E-4</v>
      </c>
      <c r="L156">
        <f>IFERROR(IF($F156="Raw",_xlfn.XLOOKUP(_xlfn.XLOOKUP(Tool_Italy!$D156,'AveragePrices&amp;Codes'!$A:$A,'AveragePrices&amp;Codes'!$B:$B),AGRIBALYSE_Raw!$B:$B,AGRIBALYSE_Raw!O:O)*$E156,_xlfn.XLOOKUP(_xlfn.XLOOKUP(Tool_Italy!$D156,'AveragePrices&amp;Codes'!$A:$A,'AveragePrices&amp;Codes'!$B:$B),AGRIBALYSE_Cooked!$C:$C,AGRIBALYSE_Cooked!P:P)*$E156),"")</f>
        <v>2.3176627499999998E-2</v>
      </c>
      <c r="M156">
        <f>IFERROR(IF($F156="Raw",_xlfn.XLOOKUP(_xlfn.XLOOKUP(Tool_Italy!$D156,'AveragePrices&amp;Codes'!$A:$A,'AveragePrices&amp;Codes'!$B:$B),AGRIBALYSE_Raw!$B:$B,AGRIBALYSE_Raw!P:P)*$E156,_xlfn.XLOOKUP(_xlfn.XLOOKUP(Tool_Italy!$D156,'AveragePrices&amp;Codes'!$A:$A,'AveragePrices&amp;Codes'!$B:$B),AGRIBALYSE_Cooked!$C:$C,AGRIBALYSE_Cooked!Q:Q)*$E156),"")</f>
        <v>1.4307104024999998E-9</v>
      </c>
      <c r="N156">
        <f>IFERROR(IF($F156="Raw",_xlfn.XLOOKUP(_xlfn.XLOOKUP(Tool_Italy!$D156,'AveragePrices&amp;Codes'!$A:$A,'AveragePrices&amp;Codes'!$B:$B),AGRIBALYSE_Raw!$B:$B,AGRIBALYSE_Raw!Q:Q)*$E156,_xlfn.XLOOKUP(_xlfn.XLOOKUP(Tool_Italy!$D156,'AveragePrices&amp;Codes'!$A:$A,'AveragePrices&amp;Codes'!$B:$B),AGRIBALYSE_Cooked!$C:$C,AGRIBALYSE_Cooked!R:R)*$E156),"")</f>
        <v>3.944424509999999E-3</v>
      </c>
      <c r="O156">
        <f>IFERROR(IF($F156="Raw",_xlfn.XLOOKUP(_xlfn.XLOOKUP(Tool_Italy!$D156,'AveragePrices&amp;Codes'!$A:$A,'AveragePrices&amp;Codes'!$B:$B),AGRIBALYSE_Raw!$B:$B,AGRIBALYSE_Raw!R:R)*$E156,_xlfn.XLOOKUP(_xlfn.XLOOKUP(Tool_Italy!$D156,'AveragePrices&amp;Codes'!$A:$A,'AveragePrices&amp;Codes'!$B:$B),AGRIBALYSE_Cooked!$C:$C,AGRIBALYSE_Cooked!S:S)*$E156),"")</f>
        <v>2.0512411874999998E-4</v>
      </c>
      <c r="P156">
        <f>IFERROR(IF($F156="Raw",_xlfn.XLOOKUP(_xlfn.XLOOKUP(Tool_Italy!$D156,'AveragePrices&amp;Codes'!$A:$A,'AveragePrices&amp;Codes'!$B:$B),AGRIBALYSE_Raw!$B:$B,AGRIBALYSE_Raw!S:S)*$E156,_xlfn.XLOOKUP(_xlfn.XLOOKUP(Tool_Italy!$D156,'AveragePrices&amp;Codes'!$A:$A,'AveragePrices&amp;Codes'!$B:$B),AGRIBALYSE_Cooked!$C:$C,AGRIBALYSE_Cooked!T:T)*$E156),"")</f>
        <v>4.9726644674999991E-9</v>
      </c>
      <c r="Q156">
        <f>IFERROR(IF($F156="Raw",_xlfn.XLOOKUP(_xlfn.XLOOKUP(Tool_Italy!$D156,'AveragePrices&amp;Codes'!$A:$A,'AveragePrices&amp;Codes'!$B:$B),AGRIBALYSE_Raw!$B:$B,AGRIBALYSE_Raw!T:T)*$E156,_xlfn.XLOOKUP(_xlfn.XLOOKUP(Tool_Italy!$D156,'AveragePrices&amp;Codes'!$A:$A,'AveragePrices&amp;Codes'!$B:$B),AGRIBALYSE_Cooked!$C:$C,AGRIBALYSE_Cooked!U:U)*$E156),"")</f>
        <v>3.4303386599999998E-9</v>
      </c>
      <c r="R156">
        <f>IFERROR(IF($F156="Raw",_xlfn.XLOOKUP(_xlfn.XLOOKUP(Tool_Italy!$D156,'AveragePrices&amp;Codes'!$A:$A,'AveragePrices&amp;Codes'!$B:$B),AGRIBALYSE_Raw!$B:$B,AGRIBALYSE_Raw!U:U)*$E156,_xlfn.XLOOKUP(_xlfn.XLOOKUP(Tool_Italy!$D156,'AveragePrices&amp;Codes'!$A:$A,'AveragePrices&amp;Codes'!$B:$B),AGRIBALYSE_Cooked!$C:$C,AGRIBALYSE_Cooked!V:V)*$E156),"")</f>
        <v>3.5738750624999996E-11</v>
      </c>
      <c r="S156">
        <f>IFERROR(IF($F156="Raw",_xlfn.XLOOKUP(_xlfn.XLOOKUP(Tool_Italy!$D156,'AveragePrices&amp;Codes'!$A:$A,'AveragePrices&amp;Codes'!$B:$B),AGRIBALYSE_Raw!$B:$B,AGRIBALYSE_Raw!V:V)*$E156,_xlfn.XLOOKUP(_xlfn.XLOOKUP(Tool_Italy!$D156,'AveragePrices&amp;Codes'!$A:$A,'AveragePrices&amp;Codes'!$B:$B),AGRIBALYSE_Cooked!$C:$C,AGRIBALYSE_Cooked!W:W)*$E156),"")</f>
        <v>6.5349421274999992E-4</v>
      </c>
      <c r="T156">
        <f>IFERROR(IF($F156="Raw",_xlfn.XLOOKUP(_xlfn.XLOOKUP(Tool_Italy!$D156,'AveragePrices&amp;Codes'!$A:$A,'AveragePrices&amp;Codes'!$B:$B),AGRIBALYSE_Raw!$B:$B,AGRIBALYSE_Raw!W:W)*$E156,_xlfn.XLOOKUP(_xlfn.XLOOKUP(Tool_Italy!$D156,'AveragePrices&amp;Codes'!$A:$A,'AveragePrices&amp;Codes'!$B:$B),AGRIBALYSE_Cooked!$C:$C,AGRIBALYSE_Cooked!X:X)*$E156),"")</f>
        <v>9.5476302449999994E-6</v>
      </c>
      <c r="U156">
        <f>IFERROR(IF($F156="Raw",_xlfn.XLOOKUP(_xlfn.XLOOKUP(Tool_Italy!$D156,'AveragePrices&amp;Codes'!$A:$A,'AveragePrices&amp;Codes'!$B:$B),AGRIBALYSE_Raw!$B:$B,AGRIBALYSE_Raw!X:X)*$E156,_xlfn.XLOOKUP(_xlfn.XLOOKUP(Tool_Italy!$D156,'AveragePrices&amp;Codes'!$A:$A,'AveragePrices&amp;Codes'!$B:$B),AGRIBALYSE_Cooked!$C:$C,AGRIBALYSE_Cooked!Y:Y)*$E156),"")</f>
        <v>2.9447996924999997E-4</v>
      </c>
      <c r="V156">
        <f>IFERROR(IF($F156="Raw",_xlfn.XLOOKUP(_xlfn.XLOOKUP(Tool_Italy!$D156,'AveragePrices&amp;Codes'!$A:$A,'AveragePrices&amp;Codes'!$B:$B),AGRIBALYSE_Raw!$B:$B,AGRIBALYSE_Raw!Y:Y)*$E156,_xlfn.XLOOKUP(_xlfn.XLOOKUP(Tool_Italy!$D156,'AveragePrices&amp;Codes'!$A:$A,'AveragePrices&amp;Codes'!$B:$B),AGRIBALYSE_Cooked!$C:$C,AGRIBALYSE_Cooked!Z:Z)*$E156),"")</f>
        <v>2.6484105224999998E-3</v>
      </c>
      <c r="W156">
        <f>IFERROR(IF($F156="Raw",_xlfn.XLOOKUP(_xlfn.XLOOKUP(Tool_Italy!$D156,'AveragePrices&amp;Codes'!$A:$A,'AveragePrices&amp;Codes'!$B:$B),AGRIBALYSE_Raw!$B:$B,AGRIBALYSE_Raw!Z:Z)*$E156,_xlfn.XLOOKUP(_xlfn.XLOOKUP(Tool_Italy!$D156,'AveragePrices&amp;Codes'!$A:$A,'AveragePrices&amp;Codes'!$B:$B),AGRIBALYSE_Cooked!$C:$C,AGRIBALYSE_Cooked!AA:AA)*$E156),"")</f>
        <v>1.0319046727499999</v>
      </c>
      <c r="X156">
        <f>IFERROR(IF($F156="Raw",_xlfn.XLOOKUP(_xlfn.XLOOKUP(Tool_Italy!$D156,'AveragePrices&amp;Codes'!$A:$A,'AveragePrices&amp;Codes'!$B:$B),AGRIBALYSE_Raw!$B:$B,AGRIBALYSE_Raw!AA:AA)*$E156,_xlfn.XLOOKUP(_xlfn.XLOOKUP(Tool_Italy!$D156,'AveragePrices&amp;Codes'!$A:$A,'AveragePrices&amp;Codes'!$B:$B),AGRIBALYSE_Cooked!$C:$C,AGRIBALYSE_Cooked!AB:AB)*$E156),"")</f>
        <v>8.8468046999999999</v>
      </c>
      <c r="Y156">
        <f>IFERROR(IF($F156="Raw",_xlfn.XLOOKUP(_xlfn.XLOOKUP(Tool_Italy!$D156,'AveragePrices&amp;Codes'!$A:$A,'AveragePrices&amp;Codes'!$B:$B),AGRIBALYSE_Raw!$B:$B,AGRIBALYSE_Raw!AB:AB)*$E156,_xlfn.XLOOKUP(_xlfn.XLOOKUP(Tool_Italy!$D156,'AveragePrices&amp;Codes'!$A:$A,'AveragePrices&amp;Codes'!$B:$B),AGRIBALYSE_Cooked!$C:$C,AGRIBALYSE_Cooked!AC:AC)*$E156),"")</f>
        <v>0.31604016224999998</v>
      </c>
      <c r="Z156">
        <f>IFERROR(IF($F156="Raw",_xlfn.XLOOKUP(_xlfn.XLOOKUP(Tool_Italy!$D156,'AveragePrices&amp;Codes'!$A:$A,'AveragePrices&amp;Codes'!$B:$B),AGRIBALYSE_Raw!$B:$B,AGRIBALYSE_Raw!AC:AC)*$E156,_xlfn.XLOOKUP(_xlfn.XLOOKUP(Tool_Italy!$D156,'AveragePrices&amp;Codes'!$A:$A,'AveragePrices&amp;Codes'!$B:$B),AGRIBALYSE_Cooked!$C:$C,AGRIBALYSE_Cooked!AD:AD)*$E156),"")</f>
        <v>0.47614709174999997</v>
      </c>
      <c r="AA156">
        <f>IFERROR(IF($F156="Raw",_xlfn.XLOOKUP(_xlfn.XLOOKUP(Tool_Italy!$D156,'AveragePrices&amp;Codes'!$A:$A,'AveragePrices&amp;Codes'!$B:$B),AGRIBALYSE_Raw!$B:$B,AGRIBALYSE_Raw!AD:AD)*$E156,_xlfn.XLOOKUP(_xlfn.XLOOKUP(Tool_Italy!$D156,'AveragePrices&amp;Codes'!$A:$A,'AveragePrices&amp;Codes'!$B:$B),AGRIBALYSE_Cooked!$C:$C,AGRIBALYSE_Cooked!AE:AE)*$E156),"")</f>
        <v>2.3501159849999996E-7</v>
      </c>
      <c r="AB156" cm="1">
        <f t="array" ref="AB156">IFERROR(_xlfn.XLOOKUP(Tool_Italy!$F156&amp;$E$2,'Cooking methods'!$A:$A&amp;'Cooking methods'!$B:$B,'Cooking methods'!C:C)*$E156,"")</f>
        <v>0</v>
      </c>
      <c r="AC156" cm="1">
        <f t="array" ref="AC156">IFERROR(_xlfn.XLOOKUP(Tool_Italy!$F156&amp;$E$2,'Cooking methods'!$A:$A&amp;'Cooking methods'!$B:$B,'Cooking methods'!D:D)*$E156,"")</f>
        <v>0</v>
      </c>
      <c r="AD156" cm="1">
        <f t="array" ref="AD156">IFERROR(_xlfn.XLOOKUP(Tool_Italy!$F156&amp;$E$2,'Cooking methods'!$A:$A&amp;'Cooking methods'!$B:$B,'Cooking methods'!E:E)*$E156,"")</f>
        <v>0</v>
      </c>
      <c r="AE156" cm="1">
        <f t="array" ref="AE156">IFERROR(_xlfn.XLOOKUP(Tool_Italy!$F156&amp;$E$2,'Cooking methods'!$A:$A&amp;'Cooking methods'!$B:$B,'Cooking methods'!F:F)*$E156,"")</f>
        <v>0</v>
      </c>
      <c r="AF156" cm="1">
        <f t="array" ref="AF156">IFERROR(_xlfn.XLOOKUP(Tool_Italy!$F156&amp;$E$2,'Cooking methods'!$A:$A&amp;'Cooking methods'!$B:$B,'Cooking methods'!G:G)*$E156,"")</f>
        <v>0</v>
      </c>
      <c r="AG156" cm="1">
        <f t="array" ref="AG156">IFERROR(_xlfn.XLOOKUP(Tool_Italy!$F156&amp;$E$2,'Cooking methods'!$A:$A&amp;'Cooking methods'!$B:$B,'Cooking methods'!H:H)*$E156,"")</f>
        <v>0</v>
      </c>
      <c r="AH156" cm="1">
        <f t="array" ref="AH156">IFERROR(_xlfn.XLOOKUP(Tool_Italy!$F156&amp;$E$2,'Cooking methods'!$A:$A&amp;'Cooking methods'!$B:$B,'Cooking methods'!I:I)*$E156,"")</f>
        <v>0</v>
      </c>
      <c r="AI156" cm="1">
        <f t="array" ref="AI156">IFERROR(_xlfn.XLOOKUP(Tool_Italy!$F156&amp;$E$2,'Cooking methods'!$A:$A&amp;'Cooking methods'!$B:$B,'Cooking methods'!J:J)*$E156,"")</f>
        <v>0</v>
      </c>
      <c r="AJ156" cm="1">
        <f t="array" ref="AJ156">IFERROR(_xlfn.XLOOKUP(Tool_Italy!$F156&amp;$E$2,'Cooking methods'!$A:$A&amp;'Cooking methods'!$B:$B,'Cooking methods'!K:K)*$E156,"")</f>
        <v>0</v>
      </c>
      <c r="AK156" cm="1">
        <f t="array" ref="AK156">IFERROR(_xlfn.XLOOKUP(Tool_Italy!$F156&amp;$E$2,'Cooking methods'!$A:$A&amp;'Cooking methods'!$B:$B,'Cooking methods'!L:L)*$E156,"")</f>
        <v>0</v>
      </c>
      <c r="AL156" cm="1">
        <f t="array" ref="AL156">IFERROR(_xlfn.XLOOKUP(Tool_Italy!$F156&amp;$E$2,'Cooking methods'!$A:$A&amp;'Cooking methods'!$B:$B,'Cooking methods'!M:M)*$E156,"")</f>
        <v>0</v>
      </c>
      <c r="AM156" cm="1">
        <f t="array" ref="AM156">IFERROR(_xlfn.XLOOKUP(Tool_Italy!$F156&amp;$E$2,'Cooking methods'!$A:$A&amp;'Cooking methods'!$B:$B,'Cooking methods'!N:N)*$E156,"")</f>
        <v>0</v>
      </c>
      <c r="AN156" cm="1">
        <f t="array" ref="AN156">IFERROR(_xlfn.XLOOKUP(Tool_Italy!$F156&amp;$E$2,'Cooking methods'!$A:$A&amp;'Cooking methods'!$B:$B,'Cooking methods'!O:O)*$E156,"")</f>
        <v>0</v>
      </c>
      <c r="AO156" cm="1">
        <f t="array" ref="AO156">IFERROR(_xlfn.XLOOKUP(Tool_Italy!$F156&amp;$E$2,'Cooking methods'!$A:$A&amp;'Cooking methods'!$B:$B,'Cooking methods'!P:P)*$E156,"")</f>
        <v>0</v>
      </c>
      <c r="AP156" cm="1">
        <f t="array" ref="AP156">IFERROR(_xlfn.XLOOKUP(Tool_Italy!$F156&amp;$E$2,'Cooking methods'!$A:$A&amp;'Cooking methods'!$B:$B,'Cooking methods'!Q:Q)*$E156,"")</f>
        <v>0</v>
      </c>
      <c r="AQ156" cm="1">
        <f t="array" ref="AQ156">IFERROR(_xlfn.XLOOKUP(Tool_Italy!$F156&amp;$E$2,'Cooking methods'!$A:$A&amp;'Cooking methods'!$B:$B,'Cooking methods'!R:R)*$E156,"")</f>
        <v>0</v>
      </c>
      <c r="AR156" cm="1">
        <f t="array" ref="AR156">IFERROR(_xlfn.XLOOKUP(Tool_Italy!$G156&amp;$E$2,'Waste management'!$A:$A&amp;'Waste management'!$B:$B,'Waste management'!C:C)*$E156,"")</f>
        <v>8.1951749999999992E-4</v>
      </c>
      <c r="AS156" cm="1">
        <f t="array" ref="AS156">IFERROR(_xlfn.XLOOKUP(Tool_Italy!$G156&amp;$E$2,'Waste management'!$A:$A&amp;'Waste management'!$B:$B,'Waste management'!D:D)*$E156,"")</f>
        <v>5.8884277499999997E-12</v>
      </c>
      <c r="AT156" cm="1">
        <f t="array" ref="AT156">IFERROR(_xlfn.XLOOKUP(Tool_Italy!$G156&amp;$E$2,'Waste management'!$A:$A&amp;'Waste management'!$B:$B,'Waste management'!E:E)*$E156,"")</f>
        <v>1.254E-5</v>
      </c>
      <c r="AU156" cm="1">
        <f t="array" ref="AU156">IFERROR(_xlfn.XLOOKUP(Tool_Italy!$G156&amp;$E$2,'Waste management'!$A:$A&amp;'Waste management'!$B:$B,'Waste management'!F:F)*$E156,"")</f>
        <v>1.8524999999999996E-6</v>
      </c>
      <c r="AV156" cm="1">
        <f t="array" ref="AV156">IFERROR(_xlfn.XLOOKUP(Tool_Italy!$G156&amp;$E$2,'Waste management'!$A:$A&amp;'Waste management'!$B:$B,'Waste management'!G:G)*$E156,"")</f>
        <v>1.6559354999999999E-10</v>
      </c>
      <c r="AW156" cm="1">
        <f t="array" ref="AW156">IFERROR(_xlfn.XLOOKUP(Tool_Italy!$G156&amp;$E$2,'Waste management'!$A:$A&amp;'Waste management'!$B:$B,'Waste management'!H:H)*$E156,"")</f>
        <v>5.4108817499999991E-12</v>
      </c>
      <c r="AX156" cm="1">
        <f t="array" ref="AX156">IFERROR(_xlfn.XLOOKUP(Tool_Italy!$G156&amp;$E$2,'Waste management'!$A:$A&amp;'Waste management'!$B:$B,'Waste management'!I:I)*$E156,"")</f>
        <v>3.8664667499999995E-12</v>
      </c>
      <c r="AY156" cm="1">
        <f t="array" ref="AY156">IFERROR(_xlfn.XLOOKUP(Tool_Italy!$G156&amp;$E$2,'Waste management'!$A:$A&amp;'Waste management'!$B:$B,'Waste management'!J:J)*$E156,"")</f>
        <v>3.1492499999999997E-5</v>
      </c>
      <c r="AZ156" cm="1">
        <f t="array" ref="AZ156">IFERROR(_xlfn.XLOOKUP(Tool_Italy!$G156&amp;$E$2,'Waste management'!$A:$A&amp;'Waste management'!$B:$B,'Waste management'!K:K)*$E156,"")</f>
        <v>5.0610727499999993E-8</v>
      </c>
      <c r="BA156" cm="1">
        <f t="array" ref="BA156">IFERROR(_xlfn.XLOOKUP(Tool_Italy!$G156&amp;$E$2,'Waste management'!$A:$A&amp;'Waste management'!$B:$B,'Waste management'!L:L)*$E156,"")</f>
        <v>1.3874398499999998E-6</v>
      </c>
      <c r="BB156" cm="1">
        <f t="array" ref="BB156">IFERROR(_xlfn.XLOOKUP(Tool_Italy!$G156&amp;$E$2,'Waste management'!$A:$A&amp;'Waste management'!$B:$B,'Waste management'!M:M)*$E156,"")</f>
        <v>1.3893749999999998E-4</v>
      </c>
      <c r="BC156" cm="1">
        <f t="array" ref="BC156">IFERROR(_xlfn.XLOOKUP(Tool_Italy!$G156&amp;$E$2,'Waste management'!$A:$A&amp;'Waste management'!$B:$B,'Waste management'!N:N)*$E156,"")</f>
        <v>0.11934489</v>
      </c>
      <c r="BD156" cm="1">
        <f t="array" ref="BD156">IFERROR(_xlfn.XLOOKUP(Tool_Italy!$G156&amp;$E$2,'Waste management'!$A:$A&amp;'Waste management'!$B:$B,'Waste management'!O:O)*$E156,"")</f>
        <v>7.7602649999999988E-3</v>
      </c>
      <c r="BE156" cm="1">
        <f t="array" ref="BE156">IFERROR(_xlfn.XLOOKUP(Tool_Italy!$G156&amp;$E$2,'Waste management'!$A:$A&amp;'Waste management'!$B:$B,'Waste management'!P:P)*$E156,"")</f>
        <v>1.6301999999999999E-4</v>
      </c>
      <c r="BF156" cm="1">
        <f t="array" ref="BF156">IFERROR(_xlfn.XLOOKUP(Tool_Italy!$G156&amp;$E$2,'Waste management'!$A:$A&amp;'Waste management'!$B:$B,'Waste management'!Q:Q)*$E156,"")</f>
        <v>5.1317099999999994E-3</v>
      </c>
      <c r="BG156" cm="1">
        <f t="array" ref="BG156">IFERROR(_xlfn.XLOOKUP(Tool_Italy!$G156&amp;$E$2,'Waste management'!$A:$A&amp;'Waste management'!$B:$B,'Waste management'!R:R)*$E156,"")</f>
        <v>1.5935062499999999E-9</v>
      </c>
      <c r="BH156">
        <f>IFERROR((L156+AR156+AB156)*_xlfn.XLOOKUP(Tool_Italy!BH$4,Monetization_Factors!$A:$A,Monetization_Factors!$D:$D),"")</f>
        <v>3.1219193492544595E-3</v>
      </c>
      <c r="BI156">
        <f>IFERROR((M156+AS156+AC156)*_xlfn.XLOOKUP(Tool_Italy!BI$4,Monetization_Factors!$A:$A,Monetization_Factors!$D:$D),"")</f>
        <v>5.7508540966749164E-8</v>
      </c>
      <c r="BJ156">
        <f>IFERROR((N156+AT156+AD156)*_xlfn.XLOOKUP(Tool_Italy!BJ$4,Monetization_Factors!$A:$A,Monetization_Factors!$D:$D),"")</f>
        <v>6.0390531010535049E-6</v>
      </c>
      <c r="BK156">
        <f>IFERROR((O156+AU156+AE156)*_xlfn.XLOOKUP(Tool_Italy!BK$4,Monetization_Factors!$A:$A,Monetization_Factors!$D:$D),"")</f>
        <v>3.132950410495643E-4</v>
      </c>
      <c r="BL156">
        <f>IFERROR((P156+AV156+AF156)*_xlfn.XLOOKUP(Tool_Italy!BL$4,Monetization_Factors!$A:$A,Monetization_Factors!$D:$D),"")</f>
        <v>5.1293893115169353E-3</v>
      </c>
      <c r="BM156">
        <f>IFERROR((Q156+AW156+AG156)*_xlfn.XLOOKUP(Tool_Italy!BM$4,Monetization_Factors!$A:$A,Monetization_Factors!$D:$D),"")</f>
        <v>7.1347120131753038E-4</v>
      </c>
      <c r="BN156">
        <f>IFERROR((R156+AX156+AH156)*_xlfn.XLOOKUP(Tool_Italy!BN$4,Monetization_Factors!$A:$A,Monetization_Factors!$D:$D),"")</f>
        <v>4.5531795356981652E-5</v>
      </c>
      <c r="BO156">
        <f>IFERROR((S156+AY156+AI156)*_xlfn.XLOOKUP(Tool_Italy!BO$4,Monetization_Factors!$A:$A,Monetization_Factors!$D:$D),"")</f>
        <v>2.9991421754360913E-4</v>
      </c>
      <c r="BP156">
        <f>IFERROR((T156+AZ156+AJ156)*_xlfn.XLOOKUP(Tool_Italy!BP$4,Monetization_Factors!$A:$A,Monetization_Factors!$D:$D),"")</f>
        <v>2.3413865704408998E-5</v>
      </c>
      <c r="BQ156">
        <f>IFERROR((U156+BA156+AK156)*_xlfn.XLOOKUP(Tool_Italy!BQ$4,Monetization_Factors!$A:$A,Monetization_Factors!$D:$D),"")</f>
        <v>1.2102964066470388E-3</v>
      </c>
      <c r="BR156" t="str">
        <f>IFERROR((V156+BB156+AL156)*_xlfn.XLOOKUP(Tool_Italy!BR$4,Monetization_Factors!$A:$A,Monetization_Factors!$D:$D),"")</f>
        <v/>
      </c>
      <c r="BS156">
        <f>IFERROR((W156+BC156+AM156)*_xlfn.XLOOKUP(Tool_Italy!BS$4,Monetization_Factors!$A:$A,Monetization_Factors!$D:$D),"")</f>
        <v>5.6022945927857731E-5</v>
      </c>
      <c r="BT156">
        <f>IFERROR((X156+BD156+AN156)*_xlfn.XLOOKUP(Tool_Italy!BT$4,Monetization_Factors!$A:$A,Monetization_Factors!$D:$D),"")</f>
        <v>1.97166938747093E-3</v>
      </c>
      <c r="BU156">
        <f>IFERROR((Y156+BE156+AO156)*_xlfn.XLOOKUP(Tool_Italy!BU$4,Monetization_Factors!$A:$A,Monetization_Factors!$D:$D),"")</f>
        <v>2.0094481808542405E-3</v>
      </c>
      <c r="BV156">
        <f>IFERROR((Z156+BF156+AP156)*_xlfn.XLOOKUP(Tool_Italy!BV$4,Monetization_Factors!$A:$A,Monetization_Factors!$D:$D),"")</f>
        <v>7.9472619324395279E-4</v>
      </c>
      <c r="BW156">
        <f>IFERROR((AA156+BG156+AQ156)*_xlfn.XLOOKUP(Tool_Italy!BW$4,Monetization_Factors!$A:$A,Monetization_Factors!$D:$D),"")</f>
        <v>4.9429639606528594E-7</v>
      </c>
      <c r="BX156" s="38" cm="1">
        <f t="array" ref="BX156">IFERROR(_xlfn.IFS(I156&lt;&gt;0,I156*E156,I156="",J156*E156),"")</f>
        <v>0.12226199630388462</v>
      </c>
      <c r="BY156" s="38">
        <f t="shared" si="104"/>
        <v>1.4485392347278558E-2</v>
      </c>
      <c r="BZ156" s="38">
        <f t="shared" si="106"/>
        <v>0.13674738865116318</v>
      </c>
      <c r="CA156" s="38">
        <f t="shared" si="105"/>
        <v>2.7856523744766458E-5</v>
      </c>
      <c r="CB156">
        <f t="shared" si="102"/>
        <v>2.3996144999999997E-2</v>
      </c>
      <c r="CC156">
        <f t="shared" si="72"/>
        <v>1.4365988302499998E-9</v>
      </c>
      <c r="CD156">
        <f t="shared" si="73"/>
        <v>3.9569645099999991E-3</v>
      </c>
      <c r="CE156">
        <f t="shared" si="74"/>
        <v>2.0697661874999999E-4</v>
      </c>
      <c r="CF156">
        <f t="shared" si="75"/>
        <v>5.1382580174999991E-9</v>
      </c>
      <c r="CG156">
        <f t="shared" si="76"/>
        <v>3.4357495417499997E-9</v>
      </c>
      <c r="CH156">
        <f t="shared" si="77"/>
        <v>3.9605217374999996E-11</v>
      </c>
      <c r="CI156">
        <f t="shared" si="78"/>
        <v>6.8498671274999992E-4</v>
      </c>
      <c r="CJ156">
        <f t="shared" si="79"/>
        <v>9.5982409724999991E-6</v>
      </c>
      <c r="CK156">
        <f t="shared" si="80"/>
        <v>2.9586740909999997E-4</v>
      </c>
      <c r="CL156">
        <f t="shared" si="81"/>
        <v>2.7873480224999999E-3</v>
      </c>
      <c r="CM156">
        <f t="shared" si="82"/>
        <v>1.1512495627499999</v>
      </c>
      <c r="CN156">
        <f t="shared" si="83"/>
        <v>8.8545649649999998</v>
      </c>
      <c r="CO156">
        <f t="shared" si="84"/>
        <v>0.31620318224999999</v>
      </c>
      <c r="CP156">
        <f t="shared" si="85"/>
        <v>0.48127880174999998</v>
      </c>
      <c r="CQ156">
        <f t="shared" si="86"/>
        <v>2.3660510474999995E-7</v>
      </c>
      <c r="CR156">
        <f t="shared" si="103"/>
        <v>4.6146432692307685E-5</v>
      </c>
      <c r="CS156">
        <f t="shared" si="87"/>
        <v>2.7626900581730766E-12</v>
      </c>
      <c r="CT156">
        <f t="shared" si="88"/>
        <v>7.6095471346153828E-6</v>
      </c>
      <c r="CU156">
        <f t="shared" si="89"/>
        <v>3.9803195913461538E-7</v>
      </c>
      <c r="CV156">
        <f t="shared" si="90"/>
        <v>9.8812654182692283E-12</v>
      </c>
      <c r="CW156">
        <f t="shared" si="91"/>
        <v>6.6072106572115375E-12</v>
      </c>
      <c r="CX156">
        <f t="shared" si="92"/>
        <v>7.6163879567307682E-14</v>
      </c>
      <c r="CY156">
        <f t="shared" si="93"/>
        <v>1.317282139903846E-6</v>
      </c>
      <c r="CZ156">
        <f t="shared" si="94"/>
        <v>1.8458155716346152E-8</v>
      </c>
      <c r="DA156">
        <f t="shared" si="95"/>
        <v>5.6897578673076922E-7</v>
      </c>
      <c r="DB156">
        <f t="shared" si="96"/>
        <v>5.3602846586538461E-6</v>
      </c>
      <c r="DC156">
        <f t="shared" si="97"/>
        <v>2.2139414668269227E-3</v>
      </c>
      <c r="DD156">
        <f t="shared" si="98"/>
        <v>1.7028009548076924E-2</v>
      </c>
      <c r="DE156">
        <f t="shared" si="99"/>
        <v>6.0808304278846151E-4</v>
      </c>
      <c r="DF156">
        <f t="shared" si="100"/>
        <v>9.2553615721153841E-4</v>
      </c>
      <c r="DG156">
        <f t="shared" si="101"/>
        <v>4.5500981682692296E-10</v>
      </c>
      <c r="DH156" s="5" t="str">
        <f>IFERROR(((((L156+AB156)*(1/$H156))+AR156)/$F$2)/($B$2*('CAR.CAP_per person'!B$2)/(_xlfn.XLOOKUP($E$2,EU_countries_GDP!$A$2:$A$29,EU_countries_GDP!$E$2:$E$29))),"")</f>
        <v/>
      </c>
      <c r="DI156" s="5" t="str">
        <f>IFERROR(((((M156+AC156)*(1/$H156))+AS156)/$F$2)/($B$2*('CAR.CAP_per person'!C$2)/(_xlfn.XLOOKUP($E$2,EU_countries_GDP!$A$2:$A$29,EU_countries_GDP!$E$2:$E$29))),"")</f>
        <v/>
      </c>
      <c r="DJ156" s="5" t="str">
        <f>IFERROR(((((N156+AD156)*(1/$H156))+AT156)/$F$2)/($B$2*('CAR.CAP_per person'!D$2)/(_xlfn.XLOOKUP($E$2,EU_countries_GDP!$A$2:$A$29,EU_countries_GDP!$E$2:$E$29))),"")</f>
        <v/>
      </c>
      <c r="DK156" s="5" t="str">
        <f>IFERROR(((((O156+AE156)*(1/$H156))+AU156)/$F$2)/($B$2*('CAR.CAP_per person'!E$2)/(_xlfn.XLOOKUP($E$2,EU_countries_GDP!$A$2:$A$29,EU_countries_GDP!$E$2:$E$29))),"")</f>
        <v/>
      </c>
      <c r="DL156" s="5" t="str">
        <f>IFERROR(((((P156+AF156)*(1/$H156))+AV156)/$F$2)/($B$2*('CAR.CAP_per person'!F$2)/(_xlfn.XLOOKUP($E$2,EU_countries_GDP!$A$2:$A$29,EU_countries_GDP!$E$2:$E$29))),"")</f>
        <v/>
      </c>
      <c r="DM156" s="5" t="str">
        <f>IFERROR(((((Q156+AG156)*(1/$H156))+AW156)/$F$2)/($B$2*('CAR.CAP_per person'!G$2)/(_xlfn.XLOOKUP($E$2,EU_countries_GDP!$A$2:$A$29,EU_countries_GDP!$E$2:$E$29))),"")</f>
        <v/>
      </c>
      <c r="DN156" s="5" t="str">
        <f>IFERROR(((((R156+AH156)*(1/$H156))+AX156)/$F$2)/($B$2*('CAR.CAP_per person'!H$2)/(_xlfn.XLOOKUP($E$2,EU_countries_GDP!$A$2:$A$29,EU_countries_GDP!$E$2:$E$29))),"")</f>
        <v/>
      </c>
      <c r="DO156" s="5" t="str">
        <f>IFERROR(((((S156+AI156)*(1/$H156))+AY156)/$F$2)/($B$2*('CAR.CAP_per person'!I$2)/(_xlfn.XLOOKUP($E$2,EU_countries_GDP!$A$2:$A$29,EU_countries_GDP!$E$2:$E$29))),"")</f>
        <v/>
      </c>
      <c r="DP156" s="5" t="str">
        <f>IFERROR(((((T156+AJ156)*(1/$H156))+AZ156)/$F$2)/($B$2*('CAR.CAP_per person'!J$2)/(_xlfn.XLOOKUP($E$2,EU_countries_GDP!$A$2:$A$29,EU_countries_GDP!$E$2:$E$29))),"")</f>
        <v/>
      </c>
      <c r="DQ156" s="5" t="str">
        <f>IFERROR(((((U156+AK156)*(1/$H156))+BA156)/$F$2)/($B$2*('CAR.CAP_per person'!K$2)/(_xlfn.XLOOKUP($E$2,EU_countries_GDP!$A$2:$A$29,EU_countries_GDP!$E$2:$E$29))),"")</f>
        <v/>
      </c>
      <c r="DR156" s="5" t="str">
        <f>IFERROR(((((V156+AL156)*(1/$H156))+BB156)/$F$2)/($B$2*('CAR.CAP_per person'!L$2)/(_xlfn.XLOOKUP($E$2,EU_countries_GDP!$A$2:$A$29,EU_countries_GDP!$E$2:$E$29))),"")</f>
        <v/>
      </c>
      <c r="DS156" s="5" t="str">
        <f>IFERROR(((((W156+AM156)*(1/$H156))+BC156)/$F$2)/($B$2*('CAR.CAP_per person'!M$2)/(_xlfn.XLOOKUP($E$2,EU_countries_GDP!$A$2:$A$29,EU_countries_GDP!$E$2:$E$29))),"")</f>
        <v/>
      </c>
      <c r="DT156" s="5" t="str">
        <f>IFERROR(((((X156+AN156)*(1/$H156))+BD156)/$F$2)/($B$2*('CAR.CAP_per person'!N$2)/(_xlfn.XLOOKUP($E$2,EU_countries_GDP!$A$2:$A$29,EU_countries_GDP!$E$2:$E$29))),"")</f>
        <v/>
      </c>
      <c r="DU156" s="5" t="str">
        <f>IFERROR(((((Y156+AO156)*(1/$H156))+BE156)/$F$2)/($B$2*('CAR.CAP_per person'!O$2)/(_xlfn.XLOOKUP($E$2,EU_countries_GDP!$A$2:$A$29,EU_countries_GDP!$E$2:$E$29))),"")</f>
        <v/>
      </c>
      <c r="DV156" s="5" t="str">
        <f>IFERROR(((((Z156+AP156)*(1/$H156))+BF156)/$F$2)/($B$2*('CAR.CAP_per person'!P$2)/(_xlfn.XLOOKUP($E$2,EU_countries_GDP!$A$2:$A$29,EU_countries_GDP!$E$2:$E$29))),"")</f>
        <v/>
      </c>
      <c r="DW156" s="5" t="str">
        <f>IFERROR(((((AA156+AQ156)*(1/$H156))+BG156)/$F$2)/($B$2*('CAR.CAP_per person'!Q$2)/(_xlfn.XLOOKUP($E$2,EU_countries_GDP!$A$2:$A$29,EU_countries_GDP!$E$2:$E$29))),"")</f>
        <v/>
      </c>
    </row>
    <row r="157" spans="1:127">
      <c r="A157" t="s">
        <v>236</v>
      </c>
      <c r="B157" t="str">
        <f>_xlfn.XLOOKUP(D157,Table5[Ingredient],Table5[Category],"",FALSE)</f>
        <v>Vegetables</v>
      </c>
      <c r="C157" s="33" t="s">
        <v>257</v>
      </c>
      <c r="D157" s="33" t="s">
        <v>225</v>
      </c>
      <c r="E157" s="33">
        <v>0</v>
      </c>
      <c r="F157" s="33" t="s">
        <v>189</v>
      </c>
      <c r="G157" s="33" t="s">
        <v>180</v>
      </c>
      <c r="H157" s="91">
        <f>Dataset_IT!M62</f>
        <v>0</v>
      </c>
      <c r="I157" s="33"/>
      <c r="J157" s="37">
        <f>IFERROR(INDEX('AveragePrices&amp;Codes'!G:AG, MATCH($D157, 'AveragePrices&amp;Codes'!$A:$A, 0), MATCH(Tool_Italy!$E$2, 'AveragePrices&amp;Codes'!$G$1:$AG$1, 0)),"")</f>
        <v>1.8433636363636365</v>
      </c>
      <c r="K157" s="37">
        <f>IFERROR(E157/(_xlfn.XLOOKUP(A157,Dataset_IT!$Q$2:$Q$9,Dataset_IT!$R$2:$R$9)),"")</f>
        <v>0</v>
      </c>
      <c r="L157">
        <f>IFERROR(IF($F157="Raw",_xlfn.XLOOKUP(_xlfn.XLOOKUP(Tool_Italy!$D157,'AveragePrices&amp;Codes'!$A:$A,'AveragePrices&amp;Codes'!$B:$B),AGRIBALYSE_Raw!$B:$B,AGRIBALYSE_Raw!O:O)*$E157,_xlfn.XLOOKUP(_xlfn.XLOOKUP(Tool_Italy!$D157,'AveragePrices&amp;Codes'!$A:$A,'AveragePrices&amp;Codes'!$B:$B),AGRIBALYSE_Cooked!$C:$C,AGRIBALYSE_Cooked!P:P)*$E157),"")</f>
        <v>0</v>
      </c>
      <c r="M157">
        <f>IFERROR(IF($F157="Raw",_xlfn.XLOOKUP(_xlfn.XLOOKUP(Tool_Italy!$D157,'AveragePrices&amp;Codes'!$A:$A,'AveragePrices&amp;Codes'!$B:$B),AGRIBALYSE_Raw!$B:$B,AGRIBALYSE_Raw!P:P)*$E157,_xlfn.XLOOKUP(_xlfn.XLOOKUP(Tool_Italy!$D157,'AveragePrices&amp;Codes'!$A:$A,'AveragePrices&amp;Codes'!$B:$B),AGRIBALYSE_Cooked!$C:$C,AGRIBALYSE_Cooked!Q:Q)*$E157),"")</f>
        <v>0</v>
      </c>
      <c r="N157">
        <f>IFERROR(IF($F157="Raw",_xlfn.XLOOKUP(_xlfn.XLOOKUP(Tool_Italy!$D157,'AveragePrices&amp;Codes'!$A:$A,'AveragePrices&amp;Codes'!$B:$B),AGRIBALYSE_Raw!$B:$B,AGRIBALYSE_Raw!Q:Q)*$E157,_xlfn.XLOOKUP(_xlfn.XLOOKUP(Tool_Italy!$D157,'AveragePrices&amp;Codes'!$A:$A,'AveragePrices&amp;Codes'!$B:$B),AGRIBALYSE_Cooked!$C:$C,AGRIBALYSE_Cooked!R:R)*$E157),"")</f>
        <v>0</v>
      </c>
      <c r="O157">
        <f>IFERROR(IF($F157="Raw",_xlfn.XLOOKUP(_xlfn.XLOOKUP(Tool_Italy!$D157,'AveragePrices&amp;Codes'!$A:$A,'AveragePrices&amp;Codes'!$B:$B),AGRIBALYSE_Raw!$B:$B,AGRIBALYSE_Raw!R:R)*$E157,_xlfn.XLOOKUP(_xlfn.XLOOKUP(Tool_Italy!$D157,'AveragePrices&amp;Codes'!$A:$A,'AveragePrices&amp;Codes'!$B:$B),AGRIBALYSE_Cooked!$C:$C,AGRIBALYSE_Cooked!S:S)*$E157),"")</f>
        <v>0</v>
      </c>
      <c r="P157">
        <f>IFERROR(IF($F157="Raw",_xlfn.XLOOKUP(_xlfn.XLOOKUP(Tool_Italy!$D157,'AveragePrices&amp;Codes'!$A:$A,'AveragePrices&amp;Codes'!$B:$B),AGRIBALYSE_Raw!$B:$B,AGRIBALYSE_Raw!S:S)*$E157,_xlfn.XLOOKUP(_xlfn.XLOOKUP(Tool_Italy!$D157,'AveragePrices&amp;Codes'!$A:$A,'AveragePrices&amp;Codes'!$B:$B),AGRIBALYSE_Cooked!$C:$C,AGRIBALYSE_Cooked!T:T)*$E157),"")</f>
        <v>0</v>
      </c>
      <c r="Q157">
        <f>IFERROR(IF($F157="Raw",_xlfn.XLOOKUP(_xlfn.XLOOKUP(Tool_Italy!$D157,'AveragePrices&amp;Codes'!$A:$A,'AveragePrices&amp;Codes'!$B:$B),AGRIBALYSE_Raw!$B:$B,AGRIBALYSE_Raw!T:T)*$E157,_xlfn.XLOOKUP(_xlfn.XLOOKUP(Tool_Italy!$D157,'AveragePrices&amp;Codes'!$A:$A,'AveragePrices&amp;Codes'!$B:$B),AGRIBALYSE_Cooked!$C:$C,AGRIBALYSE_Cooked!U:U)*$E157),"")</f>
        <v>0</v>
      </c>
      <c r="R157">
        <f>IFERROR(IF($F157="Raw",_xlfn.XLOOKUP(_xlfn.XLOOKUP(Tool_Italy!$D157,'AveragePrices&amp;Codes'!$A:$A,'AveragePrices&amp;Codes'!$B:$B),AGRIBALYSE_Raw!$B:$B,AGRIBALYSE_Raw!U:U)*$E157,_xlfn.XLOOKUP(_xlfn.XLOOKUP(Tool_Italy!$D157,'AveragePrices&amp;Codes'!$A:$A,'AveragePrices&amp;Codes'!$B:$B),AGRIBALYSE_Cooked!$C:$C,AGRIBALYSE_Cooked!V:V)*$E157),"")</f>
        <v>0</v>
      </c>
      <c r="S157">
        <f>IFERROR(IF($F157="Raw",_xlfn.XLOOKUP(_xlfn.XLOOKUP(Tool_Italy!$D157,'AveragePrices&amp;Codes'!$A:$A,'AveragePrices&amp;Codes'!$B:$B),AGRIBALYSE_Raw!$B:$B,AGRIBALYSE_Raw!V:V)*$E157,_xlfn.XLOOKUP(_xlfn.XLOOKUP(Tool_Italy!$D157,'AveragePrices&amp;Codes'!$A:$A,'AveragePrices&amp;Codes'!$B:$B),AGRIBALYSE_Cooked!$C:$C,AGRIBALYSE_Cooked!W:W)*$E157),"")</f>
        <v>0</v>
      </c>
      <c r="T157">
        <f>IFERROR(IF($F157="Raw",_xlfn.XLOOKUP(_xlfn.XLOOKUP(Tool_Italy!$D157,'AveragePrices&amp;Codes'!$A:$A,'AveragePrices&amp;Codes'!$B:$B),AGRIBALYSE_Raw!$B:$B,AGRIBALYSE_Raw!W:W)*$E157,_xlfn.XLOOKUP(_xlfn.XLOOKUP(Tool_Italy!$D157,'AveragePrices&amp;Codes'!$A:$A,'AveragePrices&amp;Codes'!$B:$B),AGRIBALYSE_Cooked!$C:$C,AGRIBALYSE_Cooked!X:X)*$E157),"")</f>
        <v>0</v>
      </c>
      <c r="U157">
        <f>IFERROR(IF($F157="Raw",_xlfn.XLOOKUP(_xlfn.XLOOKUP(Tool_Italy!$D157,'AveragePrices&amp;Codes'!$A:$A,'AveragePrices&amp;Codes'!$B:$B),AGRIBALYSE_Raw!$B:$B,AGRIBALYSE_Raw!X:X)*$E157,_xlfn.XLOOKUP(_xlfn.XLOOKUP(Tool_Italy!$D157,'AveragePrices&amp;Codes'!$A:$A,'AveragePrices&amp;Codes'!$B:$B),AGRIBALYSE_Cooked!$C:$C,AGRIBALYSE_Cooked!Y:Y)*$E157),"")</f>
        <v>0</v>
      </c>
      <c r="V157">
        <f>IFERROR(IF($F157="Raw",_xlfn.XLOOKUP(_xlfn.XLOOKUP(Tool_Italy!$D157,'AveragePrices&amp;Codes'!$A:$A,'AveragePrices&amp;Codes'!$B:$B),AGRIBALYSE_Raw!$B:$B,AGRIBALYSE_Raw!Y:Y)*$E157,_xlfn.XLOOKUP(_xlfn.XLOOKUP(Tool_Italy!$D157,'AveragePrices&amp;Codes'!$A:$A,'AveragePrices&amp;Codes'!$B:$B),AGRIBALYSE_Cooked!$C:$C,AGRIBALYSE_Cooked!Z:Z)*$E157),"")</f>
        <v>0</v>
      </c>
      <c r="W157">
        <f>IFERROR(IF($F157="Raw",_xlfn.XLOOKUP(_xlfn.XLOOKUP(Tool_Italy!$D157,'AveragePrices&amp;Codes'!$A:$A,'AveragePrices&amp;Codes'!$B:$B),AGRIBALYSE_Raw!$B:$B,AGRIBALYSE_Raw!Z:Z)*$E157,_xlfn.XLOOKUP(_xlfn.XLOOKUP(Tool_Italy!$D157,'AveragePrices&amp;Codes'!$A:$A,'AveragePrices&amp;Codes'!$B:$B),AGRIBALYSE_Cooked!$C:$C,AGRIBALYSE_Cooked!AA:AA)*$E157),"")</f>
        <v>0</v>
      </c>
      <c r="X157">
        <f>IFERROR(IF($F157="Raw",_xlfn.XLOOKUP(_xlfn.XLOOKUP(Tool_Italy!$D157,'AveragePrices&amp;Codes'!$A:$A,'AveragePrices&amp;Codes'!$B:$B),AGRIBALYSE_Raw!$B:$B,AGRIBALYSE_Raw!AA:AA)*$E157,_xlfn.XLOOKUP(_xlfn.XLOOKUP(Tool_Italy!$D157,'AveragePrices&amp;Codes'!$A:$A,'AveragePrices&amp;Codes'!$B:$B),AGRIBALYSE_Cooked!$C:$C,AGRIBALYSE_Cooked!AB:AB)*$E157),"")</f>
        <v>0</v>
      </c>
      <c r="Y157">
        <f>IFERROR(IF($F157="Raw",_xlfn.XLOOKUP(_xlfn.XLOOKUP(Tool_Italy!$D157,'AveragePrices&amp;Codes'!$A:$A,'AveragePrices&amp;Codes'!$B:$B),AGRIBALYSE_Raw!$B:$B,AGRIBALYSE_Raw!AB:AB)*$E157,_xlfn.XLOOKUP(_xlfn.XLOOKUP(Tool_Italy!$D157,'AveragePrices&amp;Codes'!$A:$A,'AveragePrices&amp;Codes'!$B:$B),AGRIBALYSE_Cooked!$C:$C,AGRIBALYSE_Cooked!AC:AC)*$E157),"")</f>
        <v>0</v>
      </c>
      <c r="Z157">
        <f>IFERROR(IF($F157="Raw",_xlfn.XLOOKUP(_xlfn.XLOOKUP(Tool_Italy!$D157,'AveragePrices&amp;Codes'!$A:$A,'AveragePrices&amp;Codes'!$B:$B),AGRIBALYSE_Raw!$B:$B,AGRIBALYSE_Raw!AC:AC)*$E157,_xlfn.XLOOKUP(_xlfn.XLOOKUP(Tool_Italy!$D157,'AveragePrices&amp;Codes'!$A:$A,'AveragePrices&amp;Codes'!$B:$B),AGRIBALYSE_Cooked!$C:$C,AGRIBALYSE_Cooked!AD:AD)*$E157),"")</f>
        <v>0</v>
      </c>
      <c r="AA157">
        <f>IFERROR(IF($F157="Raw",_xlfn.XLOOKUP(_xlfn.XLOOKUP(Tool_Italy!$D157,'AveragePrices&amp;Codes'!$A:$A,'AveragePrices&amp;Codes'!$B:$B),AGRIBALYSE_Raw!$B:$B,AGRIBALYSE_Raw!AD:AD)*$E157,_xlfn.XLOOKUP(_xlfn.XLOOKUP(Tool_Italy!$D157,'AveragePrices&amp;Codes'!$A:$A,'AveragePrices&amp;Codes'!$B:$B),AGRIBALYSE_Cooked!$C:$C,AGRIBALYSE_Cooked!AE:AE)*$E157),"")</f>
        <v>0</v>
      </c>
      <c r="AB157" cm="1">
        <f t="array" ref="AB157">IFERROR(_xlfn.XLOOKUP(Tool_Italy!$F157&amp;$E$2,'Cooking methods'!$A:$A&amp;'Cooking methods'!$B:$B,'Cooking methods'!C:C)*$E157,"")</f>
        <v>0</v>
      </c>
      <c r="AC157" cm="1">
        <f t="array" ref="AC157">IFERROR(_xlfn.XLOOKUP(Tool_Italy!$F157&amp;$E$2,'Cooking methods'!$A:$A&amp;'Cooking methods'!$B:$B,'Cooking methods'!D:D)*$E157,"")</f>
        <v>0</v>
      </c>
      <c r="AD157" cm="1">
        <f t="array" ref="AD157">IFERROR(_xlfn.XLOOKUP(Tool_Italy!$F157&amp;$E$2,'Cooking methods'!$A:$A&amp;'Cooking methods'!$B:$B,'Cooking methods'!E:E)*$E157,"")</f>
        <v>0</v>
      </c>
      <c r="AE157" cm="1">
        <f t="array" ref="AE157">IFERROR(_xlfn.XLOOKUP(Tool_Italy!$F157&amp;$E$2,'Cooking methods'!$A:$A&amp;'Cooking methods'!$B:$B,'Cooking methods'!F:F)*$E157,"")</f>
        <v>0</v>
      </c>
      <c r="AF157" cm="1">
        <f t="array" ref="AF157">IFERROR(_xlfn.XLOOKUP(Tool_Italy!$F157&amp;$E$2,'Cooking methods'!$A:$A&amp;'Cooking methods'!$B:$B,'Cooking methods'!G:G)*$E157,"")</f>
        <v>0</v>
      </c>
      <c r="AG157" cm="1">
        <f t="array" ref="AG157">IFERROR(_xlfn.XLOOKUP(Tool_Italy!$F157&amp;$E$2,'Cooking methods'!$A:$A&amp;'Cooking methods'!$B:$B,'Cooking methods'!H:H)*$E157,"")</f>
        <v>0</v>
      </c>
      <c r="AH157" cm="1">
        <f t="array" ref="AH157">IFERROR(_xlfn.XLOOKUP(Tool_Italy!$F157&amp;$E$2,'Cooking methods'!$A:$A&amp;'Cooking methods'!$B:$B,'Cooking methods'!I:I)*$E157,"")</f>
        <v>0</v>
      </c>
      <c r="AI157" cm="1">
        <f t="array" ref="AI157">IFERROR(_xlfn.XLOOKUP(Tool_Italy!$F157&amp;$E$2,'Cooking methods'!$A:$A&amp;'Cooking methods'!$B:$B,'Cooking methods'!J:J)*$E157,"")</f>
        <v>0</v>
      </c>
      <c r="AJ157" cm="1">
        <f t="array" ref="AJ157">IFERROR(_xlfn.XLOOKUP(Tool_Italy!$F157&amp;$E$2,'Cooking methods'!$A:$A&amp;'Cooking methods'!$B:$B,'Cooking methods'!K:K)*$E157,"")</f>
        <v>0</v>
      </c>
      <c r="AK157" cm="1">
        <f t="array" ref="AK157">IFERROR(_xlfn.XLOOKUP(Tool_Italy!$F157&amp;$E$2,'Cooking methods'!$A:$A&amp;'Cooking methods'!$B:$B,'Cooking methods'!L:L)*$E157,"")</f>
        <v>0</v>
      </c>
      <c r="AL157" cm="1">
        <f t="array" ref="AL157">IFERROR(_xlfn.XLOOKUP(Tool_Italy!$F157&amp;$E$2,'Cooking methods'!$A:$A&amp;'Cooking methods'!$B:$B,'Cooking methods'!M:M)*$E157,"")</f>
        <v>0</v>
      </c>
      <c r="AM157" cm="1">
        <f t="array" ref="AM157">IFERROR(_xlfn.XLOOKUP(Tool_Italy!$F157&amp;$E$2,'Cooking methods'!$A:$A&amp;'Cooking methods'!$B:$B,'Cooking methods'!N:N)*$E157,"")</f>
        <v>0</v>
      </c>
      <c r="AN157" cm="1">
        <f t="array" ref="AN157">IFERROR(_xlfn.XLOOKUP(Tool_Italy!$F157&amp;$E$2,'Cooking methods'!$A:$A&amp;'Cooking methods'!$B:$B,'Cooking methods'!O:O)*$E157,"")</f>
        <v>0</v>
      </c>
      <c r="AO157" cm="1">
        <f t="array" ref="AO157">IFERROR(_xlfn.XLOOKUP(Tool_Italy!$F157&amp;$E$2,'Cooking methods'!$A:$A&amp;'Cooking methods'!$B:$B,'Cooking methods'!P:P)*$E157,"")</f>
        <v>0</v>
      </c>
      <c r="AP157" cm="1">
        <f t="array" ref="AP157">IFERROR(_xlfn.XLOOKUP(Tool_Italy!$F157&amp;$E$2,'Cooking methods'!$A:$A&amp;'Cooking methods'!$B:$B,'Cooking methods'!Q:Q)*$E157,"")</f>
        <v>0</v>
      </c>
      <c r="AQ157" cm="1">
        <f t="array" ref="AQ157">IFERROR(_xlfn.XLOOKUP(Tool_Italy!$F157&amp;$E$2,'Cooking methods'!$A:$A&amp;'Cooking methods'!$B:$B,'Cooking methods'!R:R)*$E157,"")</f>
        <v>0</v>
      </c>
      <c r="AR157" cm="1">
        <f t="array" ref="AR157">IFERROR(_xlfn.XLOOKUP(Tool_Italy!$G157&amp;$E$2,'Waste management'!$A:$A&amp;'Waste management'!$B:$B,'Waste management'!C:C)*$E157,"")</f>
        <v>0</v>
      </c>
      <c r="AS157" cm="1">
        <f t="array" ref="AS157">IFERROR(_xlfn.XLOOKUP(Tool_Italy!$G157&amp;$E$2,'Waste management'!$A:$A&amp;'Waste management'!$B:$B,'Waste management'!D:D)*$E157,"")</f>
        <v>0</v>
      </c>
      <c r="AT157" cm="1">
        <f t="array" ref="AT157">IFERROR(_xlfn.XLOOKUP(Tool_Italy!$G157&amp;$E$2,'Waste management'!$A:$A&amp;'Waste management'!$B:$B,'Waste management'!E:E)*$E157,"")</f>
        <v>0</v>
      </c>
      <c r="AU157" cm="1">
        <f t="array" ref="AU157">IFERROR(_xlfn.XLOOKUP(Tool_Italy!$G157&amp;$E$2,'Waste management'!$A:$A&amp;'Waste management'!$B:$B,'Waste management'!F:F)*$E157,"")</f>
        <v>0</v>
      </c>
      <c r="AV157" cm="1">
        <f t="array" ref="AV157">IFERROR(_xlfn.XLOOKUP(Tool_Italy!$G157&amp;$E$2,'Waste management'!$A:$A&amp;'Waste management'!$B:$B,'Waste management'!G:G)*$E157,"")</f>
        <v>0</v>
      </c>
      <c r="AW157" cm="1">
        <f t="array" ref="AW157">IFERROR(_xlfn.XLOOKUP(Tool_Italy!$G157&amp;$E$2,'Waste management'!$A:$A&amp;'Waste management'!$B:$B,'Waste management'!H:H)*$E157,"")</f>
        <v>0</v>
      </c>
      <c r="AX157" cm="1">
        <f t="array" ref="AX157">IFERROR(_xlfn.XLOOKUP(Tool_Italy!$G157&amp;$E$2,'Waste management'!$A:$A&amp;'Waste management'!$B:$B,'Waste management'!I:I)*$E157,"")</f>
        <v>0</v>
      </c>
      <c r="AY157" cm="1">
        <f t="array" ref="AY157">IFERROR(_xlfn.XLOOKUP(Tool_Italy!$G157&amp;$E$2,'Waste management'!$A:$A&amp;'Waste management'!$B:$B,'Waste management'!J:J)*$E157,"")</f>
        <v>0</v>
      </c>
      <c r="AZ157" cm="1">
        <f t="array" ref="AZ157">IFERROR(_xlfn.XLOOKUP(Tool_Italy!$G157&amp;$E$2,'Waste management'!$A:$A&amp;'Waste management'!$B:$B,'Waste management'!K:K)*$E157,"")</f>
        <v>0</v>
      </c>
      <c r="BA157" cm="1">
        <f t="array" ref="BA157">IFERROR(_xlfn.XLOOKUP(Tool_Italy!$G157&amp;$E$2,'Waste management'!$A:$A&amp;'Waste management'!$B:$B,'Waste management'!L:L)*$E157,"")</f>
        <v>0</v>
      </c>
      <c r="BB157" cm="1">
        <f t="array" ref="BB157">IFERROR(_xlfn.XLOOKUP(Tool_Italy!$G157&amp;$E$2,'Waste management'!$A:$A&amp;'Waste management'!$B:$B,'Waste management'!M:M)*$E157,"")</f>
        <v>0</v>
      </c>
      <c r="BC157" cm="1">
        <f t="array" ref="BC157">IFERROR(_xlfn.XLOOKUP(Tool_Italy!$G157&amp;$E$2,'Waste management'!$A:$A&amp;'Waste management'!$B:$B,'Waste management'!N:N)*$E157,"")</f>
        <v>0</v>
      </c>
      <c r="BD157" cm="1">
        <f t="array" ref="BD157">IFERROR(_xlfn.XLOOKUP(Tool_Italy!$G157&amp;$E$2,'Waste management'!$A:$A&amp;'Waste management'!$B:$B,'Waste management'!O:O)*$E157,"")</f>
        <v>0</v>
      </c>
      <c r="BE157" cm="1">
        <f t="array" ref="BE157">IFERROR(_xlfn.XLOOKUP(Tool_Italy!$G157&amp;$E$2,'Waste management'!$A:$A&amp;'Waste management'!$B:$B,'Waste management'!P:P)*$E157,"")</f>
        <v>0</v>
      </c>
      <c r="BF157" cm="1">
        <f t="array" ref="BF157">IFERROR(_xlfn.XLOOKUP(Tool_Italy!$G157&amp;$E$2,'Waste management'!$A:$A&amp;'Waste management'!$B:$B,'Waste management'!Q:Q)*$E157,"")</f>
        <v>0</v>
      </c>
      <c r="BG157" cm="1">
        <f t="array" ref="BG157">IFERROR(_xlfn.XLOOKUP(Tool_Italy!$G157&amp;$E$2,'Waste management'!$A:$A&amp;'Waste management'!$B:$B,'Waste management'!R:R)*$E157,"")</f>
        <v>0</v>
      </c>
      <c r="BH157">
        <f>IFERROR((L157+AR157+AB157)*_xlfn.XLOOKUP(Tool_Italy!BH$4,Monetization_Factors!$A:$A,Monetization_Factors!$D:$D),"")</f>
        <v>0</v>
      </c>
      <c r="BI157">
        <f>IFERROR((M157+AS157+AC157)*_xlfn.XLOOKUP(Tool_Italy!BI$4,Monetization_Factors!$A:$A,Monetization_Factors!$D:$D),"")</f>
        <v>0</v>
      </c>
      <c r="BJ157">
        <f>IFERROR((N157+AT157+AD157)*_xlfn.XLOOKUP(Tool_Italy!BJ$4,Monetization_Factors!$A:$A,Monetization_Factors!$D:$D),"")</f>
        <v>0</v>
      </c>
      <c r="BK157">
        <f>IFERROR((O157+AU157+AE157)*_xlfn.XLOOKUP(Tool_Italy!BK$4,Monetization_Factors!$A:$A,Monetization_Factors!$D:$D),"")</f>
        <v>0</v>
      </c>
      <c r="BL157">
        <f>IFERROR((P157+AV157+AF157)*_xlfn.XLOOKUP(Tool_Italy!BL$4,Monetization_Factors!$A:$A,Monetization_Factors!$D:$D),"")</f>
        <v>0</v>
      </c>
      <c r="BM157">
        <f>IFERROR((Q157+AW157+AG157)*_xlfn.XLOOKUP(Tool_Italy!BM$4,Monetization_Factors!$A:$A,Monetization_Factors!$D:$D),"")</f>
        <v>0</v>
      </c>
      <c r="BN157">
        <f>IFERROR((R157+AX157+AH157)*_xlfn.XLOOKUP(Tool_Italy!BN$4,Monetization_Factors!$A:$A,Monetization_Factors!$D:$D),"")</f>
        <v>0</v>
      </c>
      <c r="BO157">
        <f>IFERROR((S157+AY157+AI157)*_xlfn.XLOOKUP(Tool_Italy!BO$4,Monetization_Factors!$A:$A,Monetization_Factors!$D:$D),"")</f>
        <v>0</v>
      </c>
      <c r="BP157">
        <f>IFERROR((T157+AZ157+AJ157)*_xlfn.XLOOKUP(Tool_Italy!BP$4,Monetization_Factors!$A:$A,Monetization_Factors!$D:$D),"")</f>
        <v>0</v>
      </c>
      <c r="BQ157">
        <f>IFERROR((U157+BA157+AK157)*_xlfn.XLOOKUP(Tool_Italy!BQ$4,Monetization_Factors!$A:$A,Monetization_Factors!$D:$D),"")</f>
        <v>0</v>
      </c>
      <c r="BR157" t="str">
        <f>IFERROR((V157+BB157+AL157)*_xlfn.XLOOKUP(Tool_Italy!BR$4,Monetization_Factors!$A:$A,Monetization_Factors!$D:$D),"")</f>
        <v/>
      </c>
      <c r="BS157">
        <f>IFERROR((W157+BC157+AM157)*_xlfn.XLOOKUP(Tool_Italy!BS$4,Monetization_Factors!$A:$A,Monetization_Factors!$D:$D),"")</f>
        <v>0</v>
      </c>
      <c r="BT157">
        <f>IFERROR((X157+BD157+AN157)*_xlfn.XLOOKUP(Tool_Italy!BT$4,Monetization_Factors!$A:$A,Monetization_Factors!$D:$D),"")</f>
        <v>0</v>
      </c>
      <c r="BU157">
        <f>IFERROR((Y157+BE157+AO157)*_xlfn.XLOOKUP(Tool_Italy!BU$4,Monetization_Factors!$A:$A,Monetization_Factors!$D:$D),"")</f>
        <v>0</v>
      </c>
      <c r="BV157">
        <f>IFERROR((Z157+BF157+AP157)*_xlfn.XLOOKUP(Tool_Italy!BV$4,Monetization_Factors!$A:$A,Monetization_Factors!$D:$D),"")</f>
        <v>0</v>
      </c>
      <c r="BW157">
        <f>IFERROR((AA157+BG157+AQ157)*_xlfn.XLOOKUP(Tool_Italy!BW$4,Monetization_Factors!$A:$A,Monetization_Factors!$D:$D),"")</f>
        <v>0</v>
      </c>
      <c r="BX157" s="38" cm="1">
        <f t="array" ref="BX157">IFERROR(_xlfn.IFS(I157&lt;&gt;0,I157*E157,I157="",J157*E157),"")</f>
        <v>0</v>
      </c>
      <c r="BY157" s="38">
        <f t="shared" si="104"/>
        <v>0</v>
      </c>
      <c r="BZ157" s="38">
        <f t="shared" si="106"/>
        <v>0</v>
      </c>
      <c r="CA157" s="38">
        <f t="shared" si="105"/>
        <v>0</v>
      </c>
      <c r="CB157">
        <f t="shared" si="102"/>
        <v>0</v>
      </c>
      <c r="CC157">
        <f t="shared" si="72"/>
        <v>0</v>
      </c>
      <c r="CD157">
        <f t="shared" si="73"/>
        <v>0</v>
      </c>
      <c r="CE157">
        <f t="shared" si="74"/>
        <v>0</v>
      </c>
      <c r="CF157">
        <f t="shared" si="75"/>
        <v>0</v>
      </c>
      <c r="CG157">
        <f t="shared" si="76"/>
        <v>0</v>
      </c>
      <c r="CH157">
        <f t="shared" si="77"/>
        <v>0</v>
      </c>
      <c r="CI157">
        <f t="shared" si="78"/>
        <v>0</v>
      </c>
      <c r="CJ157">
        <f t="shared" si="79"/>
        <v>0</v>
      </c>
      <c r="CK157">
        <f t="shared" si="80"/>
        <v>0</v>
      </c>
      <c r="CL157">
        <f t="shared" si="81"/>
        <v>0</v>
      </c>
      <c r="CM157">
        <f t="shared" si="82"/>
        <v>0</v>
      </c>
      <c r="CN157">
        <f t="shared" si="83"/>
        <v>0</v>
      </c>
      <c r="CO157">
        <f t="shared" si="84"/>
        <v>0</v>
      </c>
      <c r="CP157">
        <f t="shared" si="85"/>
        <v>0</v>
      </c>
      <c r="CQ157">
        <f t="shared" si="86"/>
        <v>0</v>
      </c>
      <c r="CR157">
        <f t="shared" si="103"/>
        <v>0</v>
      </c>
      <c r="CS157">
        <f t="shared" si="87"/>
        <v>0</v>
      </c>
      <c r="CT157">
        <f t="shared" si="88"/>
        <v>0</v>
      </c>
      <c r="CU157">
        <f t="shared" si="89"/>
        <v>0</v>
      </c>
      <c r="CV157">
        <f t="shared" si="90"/>
        <v>0</v>
      </c>
      <c r="CW157">
        <f t="shared" si="91"/>
        <v>0</v>
      </c>
      <c r="CX157">
        <f t="shared" si="92"/>
        <v>0</v>
      </c>
      <c r="CY157">
        <f t="shared" si="93"/>
        <v>0</v>
      </c>
      <c r="CZ157">
        <f t="shared" si="94"/>
        <v>0</v>
      </c>
      <c r="DA157">
        <f t="shared" si="95"/>
        <v>0</v>
      </c>
      <c r="DB157">
        <f t="shared" si="96"/>
        <v>0</v>
      </c>
      <c r="DC157">
        <f t="shared" si="97"/>
        <v>0</v>
      </c>
      <c r="DD157">
        <f t="shared" si="98"/>
        <v>0</v>
      </c>
      <c r="DE157">
        <f t="shared" si="99"/>
        <v>0</v>
      </c>
      <c r="DF157">
        <f t="shared" si="100"/>
        <v>0</v>
      </c>
      <c r="DG157">
        <f t="shared" si="101"/>
        <v>0</v>
      </c>
      <c r="DH157" s="5" t="str">
        <f>IFERROR(((((L157+AB157)*(1/$H157))+AR157)/$F$2)/($B$2*('CAR.CAP_per person'!B$2)/(_xlfn.XLOOKUP($E$2,EU_countries_GDP!$A$2:$A$29,EU_countries_GDP!$E$2:$E$29))),"")</f>
        <v/>
      </c>
      <c r="DI157" s="5" t="str">
        <f>IFERROR(((((M157+AC157)*(1/$H157))+AS157)/$F$2)/($B$2*('CAR.CAP_per person'!C$2)/(_xlfn.XLOOKUP($E$2,EU_countries_GDP!$A$2:$A$29,EU_countries_GDP!$E$2:$E$29))),"")</f>
        <v/>
      </c>
      <c r="DJ157" s="5" t="str">
        <f>IFERROR(((((N157+AD157)*(1/$H157))+AT157)/$F$2)/($B$2*('CAR.CAP_per person'!D$2)/(_xlfn.XLOOKUP($E$2,EU_countries_GDP!$A$2:$A$29,EU_countries_GDP!$E$2:$E$29))),"")</f>
        <v/>
      </c>
      <c r="DK157" s="5" t="str">
        <f>IFERROR(((((O157+AE157)*(1/$H157))+AU157)/$F$2)/($B$2*('CAR.CAP_per person'!E$2)/(_xlfn.XLOOKUP($E$2,EU_countries_GDP!$A$2:$A$29,EU_countries_GDP!$E$2:$E$29))),"")</f>
        <v/>
      </c>
      <c r="DL157" s="5" t="str">
        <f>IFERROR(((((P157+AF157)*(1/$H157))+AV157)/$F$2)/($B$2*('CAR.CAP_per person'!F$2)/(_xlfn.XLOOKUP($E$2,EU_countries_GDP!$A$2:$A$29,EU_countries_GDP!$E$2:$E$29))),"")</f>
        <v/>
      </c>
      <c r="DM157" s="5" t="str">
        <f>IFERROR(((((Q157+AG157)*(1/$H157))+AW157)/$F$2)/($B$2*('CAR.CAP_per person'!G$2)/(_xlfn.XLOOKUP($E$2,EU_countries_GDP!$A$2:$A$29,EU_countries_GDP!$E$2:$E$29))),"")</f>
        <v/>
      </c>
      <c r="DN157" s="5" t="str">
        <f>IFERROR(((((R157+AH157)*(1/$H157))+AX157)/$F$2)/($B$2*('CAR.CAP_per person'!H$2)/(_xlfn.XLOOKUP($E$2,EU_countries_GDP!$A$2:$A$29,EU_countries_GDP!$E$2:$E$29))),"")</f>
        <v/>
      </c>
      <c r="DO157" s="5" t="str">
        <f>IFERROR(((((S157+AI157)*(1/$H157))+AY157)/$F$2)/($B$2*('CAR.CAP_per person'!I$2)/(_xlfn.XLOOKUP($E$2,EU_countries_GDP!$A$2:$A$29,EU_countries_GDP!$E$2:$E$29))),"")</f>
        <v/>
      </c>
      <c r="DP157" s="5" t="str">
        <f>IFERROR(((((T157+AJ157)*(1/$H157))+AZ157)/$F$2)/($B$2*('CAR.CAP_per person'!J$2)/(_xlfn.XLOOKUP($E$2,EU_countries_GDP!$A$2:$A$29,EU_countries_GDP!$E$2:$E$29))),"")</f>
        <v/>
      </c>
      <c r="DQ157" s="5" t="str">
        <f>IFERROR(((((U157+AK157)*(1/$H157))+BA157)/$F$2)/($B$2*('CAR.CAP_per person'!K$2)/(_xlfn.XLOOKUP($E$2,EU_countries_GDP!$A$2:$A$29,EU_countries_GDP!$E$2:$E$29))),"")</f>
        <v/>
      </c>
      <c r="DR157" s="5" t="str">
        <f>IFERROR(((((V157+AL157)*(1/$H157))+BB157)/$F$2)/($B$2*('CAR.CAP_per person'!L$2)/(_xlfn.XLOOKUP($E$2,EU_countries_GDP!$A$2:$A$29,EU_countries_GDP!$E$2:$E$29))),"")</f>
        <v/>
      </c>
      <c r="DS157" s="5" t="str">
        <f>IFERROR(((((W157+AM157)*(1/$H157))+BC157)/$F$2)/($B$2*('CAR.CAP_per person'!M$2)/(_xlfn.XLOOKUP($E$2,EU_countries_GDP!$A$2:$A$29,EU_countries_GDP!$E$2:$E$29))),"")</f>
        <v/>
      </c>
      <c r="DT157" s="5" t="str">
        <f>IFERROR(((((X157+AN157)*(1/$H157))+BD157)/$F$2)/($B$2*('CAR.CAP_per person'!N$2)/(_xlfn.XLOOKUP($E$2,EU_countries_GDP!$A$2:$A$29,EU_countries_GDP!$E$2:$E$29))),"")</f>
        <v/>
      </c>
      <c r="DU157" s="5" t="str">
        <f>IFERROR(((((Y157+AO157)*(1/$H157))+BE157)/$F$2)/($B$2*('CAR.CAP_per person'!O$2)/(_xlfn.XLOOKUP($E$2,EU_countries_GDP!$A$2:$A$29,EU_countries_GDP!$E$2:$E$29))),"")</f>
        <v/>
      </c>
      <c r="DV157" s="5" t="str">
        <f>IFERROR(((((Z157+AP157)*(1/$H157))+BF157)/$F$2)/($B$2*('CAR.CAP_per person'!P$2)/(_xlfn.XLOOKUP($E$2,EU_countries_GDP!$A$2:$A$29,EU_countries_GDP!$E$2:$E$29))),"")</f>
        <v/>
      </c>
      <c r="DW157" s="5" t="str">
        <f>IFERROR(((((AA157+AQ157)*(1/$H157))+BG157)/$F$2)/($B$2*('CAR.CAP_per person'!Q$2)/(_xlfn.XLOOKUP($E$2,EU_countries_GDP!$A$2:$A$29,EU_countries_GDP!$E$2:$E$29))),"")</f>
        <v/>
      </c>
    </row>
    <row r="158" spans="1:127">
      <c r="A158" t="s">
        <v>236</v>
      </c>
      <c r="B158" t="str">
        <f>_xlfn.XLOOKUP(D158,Table5[Ingredient],Table5[Category],"",FALSE)</f>
        <v xml:space="preserve">Other </v>
      </c>
      <c r="C158" s="33" t="s">
        <v>257</v>
      </c>
      <c r="D158" s="33" t="s">
        <v>235</v>
      </c>
      <c r="E158" s="33">
        <v>0</v>
      </c>
      <c r="F158" s="33" t="s">
        <v>189</v>
      </c>
      <c r="G158" s="33" t="s">
        <v>180</v>
      </c>
      <c r="H158" s="91">
        <f>Dataset_IT!M63</f>
        <v>0</v>
      </c>
      <c r="I158" s="33"/>
      <c r="J158" s="37">
        <f>IFERROR(INDEX('AveragePrices&amp;Codes'!G:AG, MATCH($D158, 'AveragePrices&amp;Codes'!$A:$A, 0), MATCH(Tool_Italy!$E$2, 'AveragePrices&amp;Codes'!$G$1:$AG$1, 0)),"")</f>
        <v>8.5797892143076933</v>
      </c>
      <c r="K158" s="37">
        <f>IFERROR(E158/(_xlfn.XLOOKUP(A158,Dataset_IT!$Q$2:$Q$9,Dataset_IT!$R$2:$R$9)),"")</f>
        <v>0</v>
      </c>
      <c r="L158">
        <f>IFERROR(IF($F158="Raw",_xlfn.XLOOKUP(_xlfn.XLOOKUP(Tool_Italy!$D158,'AveragePrices&amp;Codes'!$A:$A,'AveragePrices&amp;Codes'!$B:$B),AGRIBALYSE_Raw!$B:$B,AGRIBALYSE_Raw!O:O)*$E158,_xlfn.XLOOKUP(_xlfn.XLOOKUP(Tool_Italy!$D158,'AveragePrices&amp;Codes'!$A:$A,'AveragePrices&amp;Codes'!$B:$B),AGRIBALYSE_Cooked!$C:$C,AGRIBALYSE_Cooked!P:P)*$E158),"")</f>
        <v>0</v>
      </c>
      <c r="M158">
        <f>IFERROR(IF($F158="Raw",_xlfn.XLOOKUP(_xlfn.XLOOKUP(Tool_Italy!$D158,'AveragePrices&amp;Codes'!$A:$A,'AveragePrices&amp;Codes'!$B:$B),AGRIBALYSE_Raw!$B:$B,AGRIBALYSE_Raw!P:P)*$E158,_xlfn.XLOOKUP(_xlfn.XLOOKUP(Tool_Italy!$D158,'AveragePrices&amp;Codes'!$A:$A,'AveragePrices&amp;Codes'!$B:$B),AGRIBALYSE_Cooked!$C:$C,AGRIBALYSE_Cooked!Q:Q)*$E158),"")</f>
        <v>0</v>
      </c>
      <c r="N158">
        <f>IFERROR(IF($F158="Raw",_xlfn.XLOOKUP(_xlfn.XLOOKUP(Tool_Italy!$D158,'AveragePrices&amp;Codes'!$A:$A,'AveragePrices&amp;Codes'!$B:$B),AGRIBALYSE_Raw!$B:$B,AGRIBALYSE_Raw!Q:Q)*$E158,_xlfn.XLOOKUP(_xlfn.XLOOKUP(Tool_Italy!$D158,'AveragePrices&amp;Codes'!$A:$A,'AveragePrices&amp;Codes'!$B:$B),AGRIBALYSE_Cooked!$C:$C,AGRIBALYSE_Cooked!R:R)*$E158),"")</f>
        <v>0</v>
      </c>
      <c r="O158">
        <f>IFERROR(IF($F158="Raw",_xlfn.XLOOKUP(_xlfn.XLOOKUP(Tool_Italy!$D158,'AveragePrices&amp;Codes'!$A:$A,'AveragePrices&amp;Codes'!$B:$B),AGRIBALYSE_Raw!$B:$B,AGRIBALYSE_Raw!R:R)*$E158,_xlfn.XLOOKUP(_xlfn.XLOOKUP(Tool_Italy!$D158,'AveragePrices&amp;Codes'!$A:$A,'AveragePrices&amp;Codes'!$B:$B),AGRIBALYSE_Cooked!$C:$C,AGRIBALYSE_Cooked!S:S)*$E158),"")</f>
        <v>0</v>
      </c>
      <c r="P158">
        <f>IFERROR(IF($F158="Raw",_xlfn.XLOOKUP(_xlfn.XLOOKUP(Tool_Italy!$D158,'AveragePrices&amp;Codes'!$A:$A,'AveragePrices&amp;Codes'!$B:$B),AGRIBALYSE_Raw!$B:$B,AGRIBALYSE_Raw!S:S)*$E158,_xlfn.XLOOKUP(_xlfn.XLOOKUP(Tool_Italy!$D158,'AveragePrices&amp;Codes'!$A:$A,'AveragePrices&amp;Codes'!$B:$B),AGRIBALYSE_Cooked!$C:$C,AGRIBALYSE_Cooked!T:T)*$E158),"")</f>
        <v>0</v>
      </c>
      <c r="Q158">
        <f>IFERROR(IF($F158="Raw",_xlfn.XLOOKUP(_xlfn.XLOOKUP(Tool_Italy!$D158,'AveragePrices&amp;Codes'!$A:$A,'AveragePrices&amp;Codes'!$B:$B),AGRIBALYSE_Raw!$B:$B,AGRIBALYSE_Raw!T:T)*$E158,_xlfn.XLOOKUP(_xlfn.XLOOKUP(Tool_Italy!$D158,'AveragePrices&amp;Codes'!$A:$A,'AveragePrices&amp;Codes'!$B:$B),AGRIBALYSE_Cooked!$C:$C,AGRIBALYSE_Cooked!U:U)*$E158),"")</f>
        <v>0</v>
      </c>
      <c r="R158">
        <f>IFERROR(IF($F158="Raw",_xlfn.XLOOKUP(_xlfn.XLOOKUP(Tool_Italy!$D158,'AveragePrices&amp;Codes'!$A:$A,'AveragePrices&amp;Codes'!$B:$B),AGRIBALYSE_Raw!$B:$B,AGRIBALYSE_Raw!U:U)*$E158,_xlfn.XLOOKUP(_xlfn.XLOOKUP(Tool_Italy!$D158,'AveragePrices&amp;Codes'!$A:$A,'AveragePrices&amp;Codes'!$B:$B),AGRIBALYSE_Cooked!$C:$C,AGRIBALYSE_Cooked!V:V)*$E158),"")</f>
        <v>0</v>
      </c>
      <c r="S158">
        <f>IFERROR(IF($F158="Raw",_xlfn.XLOOKUP(_xlfn.XLOOKUP(Tool_Italy!$D158,'AveragePrices&amp;Codes'!$A:$A,'AveragePrices&amp;Codes'!$B:$B),AGRIBALYSE_Raw!$B:$B,AGRIBALYSE_Raw!V:V)*$E158,_xlfn.XLOOKUP(_xlfn.XLOOKUP(Tool_Italy!$D158,'AveragePrices&amp;Codes'!$A:$A,'AveragePrices&amp;Codes'!$B:$B),AGRIBALYSE_Cooked!$C:$C,AGRIBALYSE_Cooked!W:W)*$E158),"")</f>
        <v>0</v>
      </c>
      <c r="T158">
        <f>IFERROR(IF($F158="Raw",_xlfn.XLOOKUP(_xlfn.XLOOKUP(Tool_Italy!$D158,'AveragePrices&amp;Codes'!$A:$A,'AveragePrices&amp;Codes'!$B:$B),AGRIBALYSE_Raw!$B:$B,AGRIBALYSE_Raw!W:W)*$E158,_xlfn.XLOOKUP(_xlfn.XLOOKUP(Tool_Italy!$D158,'AveragePrices&amp;Codes'!$A:$A,'AveragePrices&amp;Codes'!$B:$B),AGRIBALYSE_Cooked!$C:$C,AGRIBALYSE_Cooked!X:X)*$E158),"")</f>
        <v>0</v>
      </c>
      <c r="U158">
        <f>IFERROR(IF($F158="Raw",_xlfn.XLOOKUP(_xlfn.XLOOKUP(Tool_Italy!$D158,'AveragePrices&amp;Codes'!$A:$A,'AveragePrices&amp;Codes'!$B:$B),AGRIBALYSE_Raw!$B:$B,AGRIBALYSE_Raw!X:X)*$E158,_xlfn.XLOOKUP(_xlfn.XLOOKUP(Tool_Italy!$D158,'AveragePrices&amp;Codes'!$A:$A,'AveragePrices&amp;Codes'!$B:$B),AGRIBALYSE_Cooked!$C:$C,AGRIBALYSE_Cooked!Y:Y)*$E158),"")</f>
        <v>0</v>
      </c>
      <c r="V158">
        <f>IFERROR(IF($F158="Raw",_xlfn.XLOOKUP(_xlfn.XLOOKUP(Tool_Italy!$D158,'AveragePrices&amp;Codes'!$A:$A,'AveragePrices&amp;Codes'!$B:$B),AGRIBALYSE_Raw!$B:$B,AGRIBALYSE_Raw!Y:Y)*$E158,_xlfn.XLOOKUP(_xlfn.XLOOKUP(Tool_Italy!$D158,'AveragePrices&amp;Codes'!$A:$A,'AveragePrices&amp;Codes'!$B:$B),AGRIBALYSE_Cooked!$C:$C,AGRIBALYSE_Cooked!Z:Z)*$E158),"")</f>
        <v>0</v>
      </c>
      <c r="W158">
        <f>IFERROR(IF($F158="Raw",_xlfn.XLOOKUP(_xlfn.XLOOKUP(Tool_Italy!$D158,'AveragePrices&amp;Codes'!$A:$A,'AveragePrices&amp;Codes'!$B:$B),AGRIBALYSE_Raw!$B:$B,AGRIBALYSE_Raw!Z:Z)*$E158,_xlfn.XLOOKUP(_xlfn.XLOOKUP(Tool_Italy!$D158,'AveragePrices&amp;Codes'!$A:$A,'AveragePrices&amp;Codes'!$B:$B),AGRIBALYSE_Cooked!$C:$C,AGRIBALYSE_Cooked!AA:AA)*$E158),"")</f>
        <v>0</v>
      </c>
      <c r="X158">
        <f>IFERROR(IF($F158="Raw",_xlfn.XLOOKUP(_xlfn.XLOOKUP(Tool_Italy!$D158,'AveragePrices&amp;Codes'!$A:$A,'AveragePrices&amp;Codes'!$B:$B),AGRIBALYSE_Raw!$B:$B,AGRIBALYSE_Raw!AA:AA)*$E158,_xlfn.XLOOKUP(_xlfn.XLOOKUP(Tool_Italy!$D158,'AveragePrices&amp;Codes'!$A:$A,'AveragePrices&amp;Codes'!$B:$B),AGRIBALYSE_Cooked!$C:$C,AGRIBALYSE_Cooked!AB:AB)*$E158),"")</f>
        <v>0</v>
      </c>
      <c r="Y158">
        <f>IFERROR(IF($F158="Raw",_xlfn.XLOOKUP(_xlfn.XLOOKUP(Tool_Italy!$D158,'AveragePrices&amp;Codes'!$A:$A,'AveragePrices&amp;Codes'!$B:$B),AGRIBALYSE_Raw!$B:$B,AGRIBALYSE_Raw!AB:AB)*$E158,_xlfn.XLOOKUP(_xlfn.XLOOKUP(Tool_Italy!$D158,'AveragePrices&amp;Codes'!$A:$A,'AveragePrices&amp;Codes'!$B:$B),AGRIBALYSE_Cooked!$C:$C,AGRIBALYSE_Cooked!AC:AC)*$E158),"")</f>
        <v>0</v>
      </c>
      <c r="Z158">
        <f>IFERROR(IF($F158="Raw",_xlfn.XLOOKUP(_xlfn.XLOOKUP(Tool_Italy!$D158,'AveragePrices&amp;Codes'!$A:$A,'AveragePrices&amp;Codes'!$B:$B),AGRIBALYSE_Raw!$B:$B,AGRIBALYSE_Raw!AC:AC)*$E158,_xlfn.XLOOKUP(_xlfn.XLOOKUP(Tool_Italy!$D158,'AveragePrices&amp;Codes'!$A:$A,'AveragePrices&amp;Codes'!$B:$B),AGRIBALYSE_Cooked!$C:$C,AGRIBALYSE_Cooked!AD:AD)*$E158),"")</f>
        <v>0</v>
      </c>
      <c r="AA158">
        <f>IFERROR(IF($F158="Raw",_xlfn.XLOOKUP(_xlfn.XLOOKUP(Tool_Italy!$D158,'AveragePrices&amp;Codes'!$A:$A,'AveragePrices&amp;Codes'!$B:$B),AGRIBALYSE_Raw!$B:$B,AGRIBALYSE_Raw!AD:AD)*$E158,_xlfn.XLOOKUP(_xlfn.XLOOKUP(Tool_Italy!$D158,'AveragePrices&amp;Codes'!$A:$A,'AveragePrices&amp;Codes'!$B:$B),AGRIBALYSE_Cooked!$C:$C,AGRIBALYSE_Cooked!AE:AE)*$E158),"")</f>
        <v>0</v>
      </c>
      <c r="AB158" cm="1">
        <f t="array" ref="AB158">IFERROR(_xlfn.XLOOKUP(Tool_Italy!$F158&amp;$E$2,'Cooking methods'!$A:$A&amp;'Cooking methods'!$B:$B,'Cooking methods'!C:C)*$E158,"")</f>
        <v>0</v>
      </c>
      <c r="AC158" cm="1">
        <f t="array" ref="AC158">IFERROR(_xlfn.XLOOKUP(Tool_Italy!$F158&amp;$E$2,'Cooking methods'!$A:$A&amp;'Cooking methods'!$B:$B,'Cooking methods'!D:D)*$E158,"")</f>
        <v>0</v>
      </c>
      <c r="AD158" cm="1">
        <f t="array" ref="AD158">IFERROR(_xlfn.XLOOKUP(Tool_Italy!$F158&amp;$E$2,'Cooking methods'!$A:$A&amp;'Cooking methods'!$B:$B,'Cooking methods'!E:E)*$E158,"")</f>
        <v>0</v>
      </c>
      <c r="AE158" cm="1">
        <f t="array" ref="AE158">IFERROR(_xlfn.XLOOKUP(Tool_Italy!$F158&amp;$E$2,'Cooking methods'!$A:$A&amp;'Cooking methods'!$B:$B,'Cooking methods'!F:F)*$E158,"")</f>
        <v>0</v>
      </c>
      <c r="AF158" cm="1">
        <f t="array" ref="AF158">IFERROR(_xlfn.XLOOKUP(Tool_Italy!$F158&amp;$E$2,'Cooking methods'!$A:$A&amp;'Cooking methods'!$B:$B,'Cooking methods'!G:G)*$E158,"")</f>
        <v>0</v>
      </c>
      <c r="AG158" cm="1">
        <f t="array" ref="AG158">IFERROR(_xlfn.XLOOKUP(Tool_Italy!$F158&amp;$E$2,'Cooking methods'!$A:$A&amp;'Cooking methods'!$B:$B,'Cooking methods'!H:H)*$E158,"")</f>
        <v>0</v>
      </c>
      <c r="AH158" cm="1">
        <f t="array" ref="AH158">IFERROR(_xlfn.XLOOKUP(Tool_Italy!$F158&amp;$E$2,'Cooking methods'!$A:$A&amp;'Cooking methods'!$B:$B,'Cooking methods'!I:I)*$E158,"")</f>
        <v>0</v>
      </c>
      <c r="AI158" cm="1">
        <f t="array" ref="AI158">IFERROR(_xlfn.XLOOKUP(Tool_Italy!$F158&amp;$E$2,'Cooking methods'!$A:$A&amp;'Cooking methods'!$B:$B,'Cooking methods'!J:J)*$E158,"")</f>
        <v>0</v>
      </c>
      <c r="AJ158" cm="1">
        <f t="array" ref="AJ158">IFERROR(_xlfn.XLOOKUP(Tool_Italy!$F158&amp;$E$2,'Cooking methods'!$A:$A&amp;'Cooking methods'!$B:$B,'Cooking methods'!K:K)*$E158,"")</f>
        <v>0</v>
      </c>
      <c r="AK158" cm="1">
        <f t="array" ref="AK158">IFERROR(_xlfn.XLOOKUP(Tool_Italy!$F158&amp;$E$2,'Cooking methods'!$A:$A&amp;'Cooking methods'!$B:$B,'Cooking methods'!L:L)*$E158,"")</f>
        <v>0</v>
      </c>
      <c r="AL158" cm="1">
        <f t="array" ref="AL158">IFERROR(_xlfn.XLOOKUP(Tool_Italy!$F158&amp;$E$2,'Cooking methods'!$A:$A&amp;'Cooking methods'!$B:$B,'Cooking methods'!M:M)*$E158,"")</f>
        <v>0</v>
      </c>
      <c r="AM158" cm="1">
        <f t="array" ref="AM158">IFERROR(_xlfn.XLOOKUP(Tool_Italy!$F158&amp;$E$2,'Cooking methods'!$A:$A&amp;'Cooking methods'!$B:$B,'Cooking methods'!N:N)*$E158,"")</f>
        <v>0</v>
      </c>
      <c r="AN158" cm="1">
        <f t="array" ref="AN158">IFERROR(_xlfn.XLOOKUP(Tool_Italy!$F158&amp;$E$2,'Cooking methods'!$A:$A&amp;'Cooking methods'!$B:$B,'Cooking methods'!O:O)*$E158,"")</f>
        <v>0</v>
      </c>
      <c r="AO158" cm="1">
        <f t="array" ref="AO158">IFERROR(_xlfn.XLOOKUP(Tool_Italy!$F158&amp;$E$2,'Cooking methods'!$A:$A&amp;'Cooking methods'!$B:$B,'Cooking methods'!P:P)*$E158,"")</f>
        <v>0</v>
      </c>
      <c r="AP158" cm="1">
        <f t="array" ref="AP158">IFERROR(_xlfn.XLOOKUP(Tool_Italy!$F158&amp;$E$2,'Cooking methods'!$A:$A&amp;'Cooking methods'!$B:$B,'Cooking methods'!Q:Q)*$E158,"")</f>
        <v>0</v>
      </c>
      <c r="AQ158" cm="1">
        <f t="array" ref="AQ158">IFERROR(_xlfn.XLOOKUP(Tool_Italy!$F158&amp;$E$2,'Cooking methods'!$A:$A&amp;'Cooking methods'!$B:$B,'Cooking methods'!R:R)*$E158,"")</f>
        <v>0</v>
      </c>
      <c r="AR158" cm="1">
        <f t="array" ref="AR158">IFERROR(_xlfn.XLOOKUP(Tool_Italy!$G158&amp;$E$2,'Waste management'!$A:$A&amp;'Waste management'!$B:$B,'Waste management'!C:C)*$E158,"")</f>
        <v>0</v>
      </c>
      <c r="AS158" cm="1">
        <f t="array" ref="AS158">IFERROR(_xlfn.XLOOKUP(Tool_Italy!$G158&amp;$E$2,'Waste management'!$A:$A&amp;'Waste management'!$B:$B,'Waste management'!D:D)*$E158,"")</f>
        <v>0</v>
      </c>
      <c r="AT158" cm="1">
        <f t="array" ref="AT158">IFERROR(_xlfn.XLOOKUP(Tool_Italy!$G158&amp;$E$2,'Waste management'!$A:$A&amp;'Waste management'!$B:$B,'Waste management'!E:E)*$E158,"")</f>
        <v>0</v>
      </c>
      <c r="AU158" cm="1">
        <f t="array" ref="AU158">IFERROR(_xlfn.XLOOKUP(Tool_Italy!$G158&amp;$E$2,'Waste management'!$A:$A&amp;'Waste management'!$B:$B,'Waste management'!F:F)*$E158,"")</f>
        <v>0</v>
      </c>
      <c r="AV158" cm="1">
        <f t="array" ref="AV158">IFERROR(_xlfn.XLOOKUP(Tool_Italy!$G158&amp;$E$2,'Waste management'!$A:$A&amp;'Waste management'!$B:$B,'Waste management'!G:G)*$E158,"")</f>
        <v>0</v>
      </c>
      <c r="AW158" cm="1">
        <f t="array" ref="AW158">IFERROR(_xlfn.XLOOKUP(Tool_Italy!$G158&amp;$E$2,'Waste management'!$A:$A&amp;'Waste management'!$B:$B,'Waste management'!H:H)*$E158,"")</f>
        <v>0</v>
      </c>
      <c r="AX158" cm="1">
        <f t="array" ref="AX158">IFERROR(_xlfn.XLOOKUP(Tool_Italy!$G158&amp;$E$2,'Waste management'!$A:$A&amp;'Waste management'!$B:$B,'Waste management'!I:I)*$E158,"")</f>
        <v>0</v>
      </c>
      <c r="AY158" cm="1">
        <f t="array" ref="AY158">IFERROR(_xlfn.XLOOKUP(Tool_Italy!$G158&amp;$E$2,'Waste management'!$A:$A&amp;'Waste management'!$B:$B,'Waste management'!J:J)*$E158,"")</f>
        <v>0</v>
      </c>
      <c r="AZ158" cm="1">
        <f t="array" ref="AZ158">IFERROR(_xlfn.XLOOKUP(Tool_Italy!$G158&amp;$E$2,'Waste management'!$A:$A&amp;'Waste management'!$B:$B,'Waste management'!K:K)*$E158,"")</f>
        <v>0</v>
      </c>
      <c r="BA158" cm="1">
        <f t="array" ref="BA158">IFERROR(_xlfn.XLOOKUP(Tool_Italy!$G158&amp;$E$2,'Waste management'!$A:$A&amp;'Waste management'!$B:$B,'Waste management'!L:L)*$E158,"")</f>
        <v>0</v>
      </c>
      <c r="BB158" cm="1">
        <f t="array" ref="BB158">IFERROR(_xlfn.XLOOKUP(Tool_Italy!$G158&amp;$E$2,'Waste management'!$A:$A&amp;'Waste management'!$B:$B,'Waste management'!M:M)*$E158,"")</f>
        <v>0</v>
      </c>
      <c r="BC158" cm="1">
        <f t="array" ref="BC158">IFERROR(_xlfn.XLOOKUP(Tool_Italy!$G158&amp;$E$2,'Waste management'!$A:$A&amp;'Waste management'!$B:$B,'Waste management'!N:N)*$E158,"")</f>
        <v>0</v>
      </c>
      <c r="BD158" cm="1">
        <f t="array" ref="BD158">IFERROR(_xlfn.XLOOKUP(Tool_Italy!$G158&amp;$E$2,'Waste management'!$A:$A&amp;'Waste management'!$B:$B,'Waste management'!O:O)*$E158,"")</f>
        <v>0</v>
      </c>
      <c r="BE158" cm="1">
        <f t="array" ref="BE158">IFERROR(_xlfn.XLOOKUP(Tool_Italy!$G158&amp;$E$2,'Waste management'!$A:$A&amp;'Waste management'!$B:$B,'Waste management'!P:P)*$E158,"")</f>
        <v>0</v>
      </c>
      <c r="BF158" cm="1">
        <f t="array" ref="BF158">IFERROR(_xlfn.XLOOKUP(Tool_Italy!$G158&amp;$E$2,'Waste management'!$A:$A&amp;'Waste management'!$B:$B,'Waste management'!Q:Q)*$E158,"")</f>
        <v>0</v>
      </c>
      <c r="BG158" cm="1">
        <f t="array" ref="BG158">IFERROR(_xlfn.XLOOKUP(Tool_Italy!$G158&amp;$E$2,'Waste management'!$A:$A&amp;'Waste management'!$B:$B,'Waste management'!R:R)*$E158,"")</f>
        <v>0</v>
      </c>
      <c r="BH158">
        <f>IFERROR((L158+AR158+AB158)*_xlfn.XLOOKUP(Tool_Italy!BH$4,Monetization_Factors!$A:$A,Monetization_Factors!$D:$D),"")</f>
        <v>0</v>
      </c>
      <c r="BI158">
        <f>IFERROR((M158+AS158+AC158)*_xlfn.XLOOKUP(Tool_Italy!BI$4,Monetization_Factors!$A:$A,Monetization_Factors!$D:$D),"")</f>
        <v>0</v>
      </c>
      <c r="BJ158">
        <f>IFERROR((N158+AT158+AD158)*_xlfn.XLOOKUP(Tool_Italy!BJ$4,Monetization_Factors!$A:$A,Monetization_Factors!$D:$D),"")</f>
        <v>0</v>
      </c>
      <c r="BK158">
        <f>IFERROR((O158+AU158+AE158)*_xlfn.XLOOKUP(Tool_Italy!BK$4,Monetization_Factors!$A:$A,Monetization_Factors!$D:$D),"")</f>
        <v>0</v>
      </c>
      <c r="BL158">
        <f>IFERROR((P158+AV158+AF158)*_xlfn.XLOOKUP(Tool_Italy!BL$4,Monetization_Factors!$A:$A,Monetization_Factors!$D:$D),"")</f>
        <v>0</v>
      </c>
      <c r="BM158">
        <f>IFERROR((Q158+AW158+AG158)*_xlfn.XLOOKUP(Tool_Italy!BM$4,Monetization_Factors!$A:$A,Monetization_Factors!$D:$D),"")</f>
        <v>0</v>
      </c>
      <c r="BN158">
        <f>IFERROR((R158+AX158+AH158)*_xlfn.XLOOKUP(Tool_Italy!BN$4,Monetization_Factors!$A:$A,Monetization_Factors!$D:$D),"")</f>
        <v>0</v>
      </c>
      <c r="BO158">
        <f>IFERROR((S158+AY158+AI158)*_xlfn.XLOOKUP(Tool_Italy!BO$4,Monetization_Factors!$A:$A,Monetization_Factors!$D:$D),"")</f>
        <v>0</v>
      </c>
      <c r="BP158">
        <f>IFERROR((T158+AZ158+AJ158)*_xlfn.XLOOKUP(Tool_Italy!BP$4,Monetization_Factors!$A:$A,Monetization_Factors!$D:$D),"")</f>
        <v>0</v>
      </c>
      <c r="BQ158">
        <f>IFERROR((U158+BA158+AK158)*_xlfn.XLOOKUP(Tool_Italy!BQ$4,Monetization_Factors!$A:$A,Monetization_Factors!$D:$D),"")</f>
        <v>0</v>
      </c>
      <c r="BR158" t="str">
        <f>IFERROR((V158+BB158+AL158)*_xlfn.XLOOKUP(Tool_Italy!BR$4,Monetization_Factors!$A:$A,Monetization_Factors!$D:$D),"")</f>
        <v/>
      </c>
      <c r="BS158">
        <f>IFERROR((W158+BC158+AM158)*_xlfn.XLOOKUP(Tool_Italy!BS$4,Monetization_Factors!$A:$A,Monetization_Factors!$D:$D),"")</f>
        <v>0</v>
      </c>
      <c r="BT158">
        <f>IFERROR((X158+BD158+AN158)*_xlfn.XLOOKUP(Tool_Italy!BT$4,Monetization_Factors!$A:$A,Monetization_Factors!$D:$D),"")</f>
        <v>0</v>
      </c>
      <c r="BU158">
        <f>IFERROR((Y158+BE158+AO158)*_xlfn.XLOOKUP(Tool_Italy!BU$4,Monetization_Factors!$A:$A,Monetization_Factors!$D:$D),"")</f>
        <v>0</v>
      </c>
      <c r="BV158">
        <f>IFERROR((Z158+BF158+AP158)*_xlfn.XLOOKUP(Tool_Italy!BV$4,Monetization_Factors!$A:$A,Monetization_Factors!$D:$D),"")</f>
        <v>0</v>
      </c>
      <c r="BW158">
        <f>IFERROR((AA158+BG158+AQ158)*_xlfn.XLOOKUP(Tool_Italy!BW$4,Monetization_Factors!$A:$A,Monetization_Factors!$D:$D),"")</f>
        <v>0</v>
      </c>
      <c r="BX158" s="38" cm="1">
        <f t="array" ref="BX158">IFERROR(_xlfn.IFS(I158&lt;&gt;0,I158*E158,I158="",J158*E158),"")</f>
        <v>0</v>
      </c>
      <c r="BY158" s="38">
        <f t="shared" si="104"/>
        <v>0</v>
      </c>
      <c r="BZ158" s="38">
        <f t="shared" si="106"/>
        <v>0</v>
      </c>
      <c r="CA158" s="38">
        <f t="shared" si="105"/>
        <v>0</v>
      </c>
      <c r="CB158">
        <f t="shared" si="102"/>
        <v>0</v>
      </c>
      <c r="CC158">
        <f t="shared" si="72"/>
        <v>0</v>
      </c>
      <c r="CD158">
        <f t="shared" si="73"/>
        <v>0</v>
      </c>
      <c r="CE158">
        <f t="shared" si="74"/>
        <v>0</v>
      </c>
      <c r="CF158">
        <f t="shared" si="75"/>
        <v>0</v>
      </c>
      <c r="CG158">
        <f t="shared" si="76"/>
        <v>0</v>
      </c>
      <c r="CH158">
        <f t="shared" si="77"/>
        <v>0</v>
      </c>
      <c r="CI158">
        <f t="shared" si="78"/>
        <v>0</v>
      </c>
      <c r="CJ158">
        <f t="shared" si="79"/>
        <v>0</v>
      </c>
      <c r="CK158">
        <f t="shared" si="80"/>
        <v>0</v>
      </c>
      <c r="CL158">
        <f t="shared" si="81"/>
        <v>0</v>
      </c>
      <c r="CM158">
        <f t="shared" si="82"/>
        <v>0</v>
      </c>
      <c r="CN158">
        <f t="shared" si="83"/>
        <v>0</v>
      </c>
      <c r="CO158">
        <f t="shared" si="84"/>
        <v>0</v>
      </c>
      <c r="CP158">
        <f t="shared" si="85"/>
        <v>0</v>
      </c>
      <c r="CQ158">
        <f t="shared" si="86"/>
        <v>0</v>
      </c>
      <c r="CR158">
        <f t="shared" si="103"/>
        <v>0</v>
      </c>
      <c r="CS158">
        <f t="shared" si="87"/>
        <v>0</v>
      </c>
      <c r="CT158">
        <f t="shared" si="88"/>
        <v>0</v>
      </c>
      <c r="CU158">
        <f t="shared" si="89"/>
        <v>0</v>
      </c>
      <c r="CV158">
        <f t="shared" si="90"/>
        <v>0</v>
      </c>
      <c r="CW158">
        <f t="shared" si="91"/>
        <v>0</v>
      </c>
      <c r="CX158">
        <f t="shared" si="92"/>
        <v>0</v>
      </c>
      <c r="CY158">
        <f t="shared" si="93"/>
        <v>0</v>
      </c>
      <c r="CZ158">
        <f t="shared" si="94"/>
        <v>0</v>
      </c>
      <c r="DA158">
        <f t="shared" si="95"/>
        <v>0</v>
      </c>
      <c r="DB158">
        <f t="shared" si="96"/>
        <v>0</v>
      </c>
      <c r="DC158">
        <f t="shared" si="97"/>
        <v>0</v>
      </c>
      <c r="DD158">
        <f t="shared" si="98"/>
        <v>0</v>
      </c>
      <c r="DE158">
        <f t="shared" si="99"/>
        <v>0</v>
      </c>
      <c r="DF158">
        <f t="shared" si="100"/>
        <v>0</v>
      </c>
      <c r="DG158">
        <f t="shared" si="101"/>
        <v>0</v>
      </c>
      <c r="DH158" s="5" t="str">
        <f>IFERROR(((((L158+AB158)*(1/$H158))+AR158)/$F$2)/($B$2*('CAR.CAP_per person'!B$2)/(_xlfn.XLOOKUP($E$2,EU_countries_GDP!$A$2:$A$29,EU_countries_GDP!$E$2:$E$29))),"")</f>
        <v/>
      </c>
      <c r="DI158" s="5" t="str">
        <f>IFERROR(((((M158+AC158)*(1/$H158))+AS158)/$F$2)/($B$2*('CAR.CAP_per person'!C$2)/(_xlfn.XLOOKUP($E$2,EU_countries_GDP!$A$2:$A$29,EU_countries_GDP!$E$2:$E$29))),"")</f>
        <v/>
      </c>
      <c r="DJ158" s="5" t="str">
        <f>IFERROR(((((N158+AD158)*(1/$H158))+AT158)/$F$2)/($B$2*('CAR.CAP_per person'!D$2)/(_xlfn.XLOOKUP($E$2,EU_countries_GDP!$A$2:$A$29,EU_countries_GDP!$E$2:$E$29))),"")</f>
        <v/>
      </c>
      <c r="DK158" s="5" t="str">
        <f>IFERROR(((((O158+AE158)*(1/$H158))+AU158)/$F$2)/($B$2*('CAR.CAP_per person'!E$2)/(_xlfn.XLOOKUP($E$2,EU_countries_GDP!$A$2:$A$29,EU_countries_GDP!$E$2:$E$29))),"")</f>
        <v/>
      </c>
      <c r="DL158" s="5" t="str">
        <f>IFERROR(((((P158+AF158)*(1/$H158))+AV158)/$F$2)/($B$2*('CAR.CAP_per person'!F$2)/(_xlfn.XLOOKUP($E$2,EU_countries_GDP!$A$2:$A$29,EU_countries_GDP!$E$2:$E$29))),"")</f>
        <v/>
      </c>
      <c r="DM158" s="5" t="str">
        <f>IFERROR(((((Q158+AG158)*(1/$H158))+AW158)/$F$2)/($B$2*('CAR.CAP_per person'!G$2)/(_xlfn.XLOOKUP($E$2,EU_countries_GDP!$A$2:$A$29,EU_countries_GDP!$E$2:$E$29))),"")</f>
        <v/>
      </c>
      <c r="DN158" s="5" t="str">
        <f>IFERROR(((((R158+AH158)*(1/$H158))+AX158)/$F$2)/($B$2*('CAR.CAP_per person'!H$2)/(_xlfn.XLOOKUP($E$2,EU_countries_GDP!$A$2:$A$29,EU_countries_GDP!$E$2:$E$29))),"")</f>
        <v/>
      </c>
      <c r="DO158" s="5" t="str">
        <f>IFERROR(((((S158+AI158)*(1/$H158))+AY158)/$F$2)/($B$2*('CAR.CAP_per person'!I$2)/(_xlfn.XLOOKUP($E$2,EU_countries_GDP!$A$2:$A$29,EU_countries_GDP!$E$2:$E$29))),"")</f>
        <v/>
      </c>
      <c r="DP158" s="5" t="str">
        <f>IFERROR(((((T158+AJ158)*(1/$H158))+AZ158)/$F$2)/($B$2*('CAR.CAP_per person'!J$2)/(_xlfn.XLOOKUP($E$2,EU_countries_GDP!$A$2:$A$29,EU_countries_GDP!$E$2:$E$29))),"")</f>
        <v/>
      </c>
      <c r="DQ158" s="5" t="str">
        <f>IFERROR(((((U158+AK158)*(1/$H158))+BA158)/$F$2)/($B$2*('CAR.CAP_per person'!K$2)/(_xlfn.XLOOKUP($E$2,EU_countries_GDP!$A$2:$A$29,EU_countries_GDP!$E$2:$E$29))),"")</f>
        <v/>
      </c>
      <c r="DR158" s="5" t="str">
        <f>IFERROR(((((V158+AL158)*(1/$H158))+BB158)/$F$2)/($B$2*('CAR.CAP_per person'!L$2)/(_xlfn.XLOOKUP($E$2,EU_countries_GDP!$A$2:$A$29,EU_countries_GDP!$E$2:$E$29))),"")</f>
        <v/>
      </c>
      <c r="DS158" s="5" t="str">
        <f>IFERROR(((((W158+AM158)*(1/$H158))+BC158)/$F$2)/($B$2*('CAR.CAP_per person'!M$2)/(_xlfn.XLOOKUP($E$2,EU_countries_GDP!$A$2:$A$29,EU_countries_GDP!$E$2:$E$29))),"")</f>
        <v/>
      </c>
      <c r="DT158" s="5" t="str">
        <f>IFERROR(((((X158+AN158)*(1/$H158))+BD158)/$F$2)/($B$2*('CAR.CAP_per person'!N$2)/(_xlfn.XLOOKUP($E$2,EU_countries_GDP!$A$2:$A$29,EU_countries_GDP!$E$2:$E$29))),"")</f>
        <v/>
      </c>
      <c r="DU158" s="5" t="str">
        <f>IFERROR(((((Y158+AO158)*(1/$H158))+BE158)/$F$2)/($B$2*('CAR.CAP_per person'!O$2)/(_xlfn.XLOOKUP($E$2,EU_countries_GDP!$A$2:$A$29,EU_countries_GDP!$E$2:$E$29))),"")</f>
        <v/>
      </c>
      <c r="DV158" s="5" t="str">
        <f>IFERROR(((((Z158+AP158)*(1/$H158))+BF158)/$F$2)/($B$2*('CAR.CAP_per person'!P$2)/(_xlfn.XLOOKUP($E$2,EU_countries_GDP!$A$2:$A$29,EU_countries_GDP!$E$2:$E$29))),"")</f>
        <v/>
      </c>
      <c r="DW158" s="5" t="str">
        <f>IFERROR(((((AA158+AQ158)*(1/$H158))+BG158)/$F$2)/($B$2*('CAR.CAP_per person'!Q$2)/(_xlfn.XLOOKUP($E$2,EU_countries_GDP!$A$2:$A$29,EU_countries_GDP!$E$2:$E$29))),"")</f>
        <v/>
      </c>
    </row>
    <row r="159" spans="1:127">
      <c r="A159" t="s">
        <v>239</v>
      </c>
      <c r="B159" t="str">
        <f>_xlfn.XLOOKUP(D159,Table5[Ingredient],Table5[Category],"",FALSE)</f>
        <v>Vegetables</v>
      </c>
      <c r="C159" s="33" t="s">
        <v>257</v>
      </c>
      <c r="D159" s="33" t="s">
        <v>248</v>
      </c>
      <c r="E159" s="33">
        <v>0</v>
      </c>
      <c r="F159" s="33" t="s">
        <v>179</v>
      </c>
      <c r="G159" s="33" t="s">
        <v>180</v>
      </c>
      <c r="H159" s="91">
        <f>Dataset_IT!M64</f>
        <v>0</v>
      </c>
      <c r="I159" s="33"/>
      <c r="J159" s="37">
        <f>IFERROR(INDEX('AveragePrices&amp;Codes'!G:AG, MATCH($D159, 'AveragePrices&amp;Codes'!$A:$A, 0), MATCH(Tool_Italy!$E$2, 'AveragePrices&amp;Codes'!$G$1:$AG$1, 0)),"")</f>
        <v>1.8711583333333335</v>
      </c>
      <c r="K159" s="37">
        <f>IFERROR(E159/(_xlfn.XLOOKUP(A159,Dataset_IT!$Q$2:$Q$9,Dataset_IT!$R$2:$R$9)),"")</f>
        <v>0</v>
      </c>
      <c r="L159">
        <f>IFERROR(IF($F159="Raw",_xlfn.XLOOKUP(_xlfn.XLOOKUP(Tool_Italy!$D159,'AveragePrices&amp;Codes'!$A:$A,'AveragePrices&amp;Codes'!$B:$B),AGRIBALYSE_Raw!$B:$B,AGRIBALYSE_Raw!O:O)*$E159,_xlfn.XLOOKUP(_xlfn.XLOOKUP(Tool_Italy!$D159,'AveragePrices&amp;Codes'!$A:$A,'AveragePrices&amp;Codes'!$B:$B),AGRIBALYSE_Cooked!$C:$C,AGRIBALYSE_Cooked!P:P)*$E159),"")</f>
        <v>0</v>
      </c>
      <c r="M159">
        <f>IFERROR(IF($F159="Raw",_xlfn.XLOOKUP(_xlfn.XLOOKUP(Tool_Italy!$D159,'AveragePrices&amp;Codes'!$A:$A,'AveragePrices&amp;Codes'!$B:$B),AGRIBALYSE_Raw!$B:$B,AGRIBALYSE_Raw!P:P)*$E159,_xlfn.XLOOKUP(_xlfn.XLOOKUP(Tool_Italy!$D159,'AveragePrices&amp;Codes'!$A:$A,'AveragePrices&amp;Codes'!$B:$B),AGRIBALYSE_Cooked!$C:$C,AGRIBALYSE_Cooked!Q:Q)*$E159),"")</f>
        <v>0</v>
      </c>
      <c r="N159">
        <f>IFERROR(IF($F159="Raw",_xlfn.XLOOKUP(_xlfn.XLOOKUP(Tool_Italy!$D159,'AveragePrices&amp;Codes'!$A:$A,'AveragePrices&amp;Codes'!$B:$B),AGRIBALYSE_Raw!$B:$B,AGRIBALYSE_Raw!Q:Q)*$E159,_xlfn.XLOOKUP(_xlfn.XLOOKUP(Tool_Italy!$D159,'AveragePrices&amp;Codes'!$A:$A,'AveragePrices&amp;Codes'!$B:$B),AGRIBALYSE_Cooked!$C:$C,AGRIBALYSE_Cooked!R:R)*$E159),"")</f>
        <v>0</v>
      </c>
      <c r="O159">
        <f>IFERROR(IF($F159="Raw",_xlfn.XLOOKUP(_xlfn.XLOOKUP(Tool_Italy!$D159,'AveragePrices&amp;Codes'!$A:$A,'AveragePrices&amp;Codes'!$B:$B),AGRIBALYSE_Raw!$B:$B,AGRIBALYSE_Raw!R:R)*$E159,_xlfn.XLOOKUP(_xlfn.XLOOKUP(Tool_Italy!$D159,'AveragePrices&amp;Codes'!$A:$A,'AveragePrices&amp;Codes'!$B:$B),AGRIBALYSE_Cooked!$C:$C,AGRIBALYSE_Cooked!S:S)*$E159),"")</f>
        <v>0</v>
      </c>
      <c r="P159">
        <f>IFERROR(IF($F159="Raw",_xlfn.XLOOKUP(_xlfn.XLOOKUP(Tool_Italy!$D159,'AveragePrices&amp;Codes'!$A:$A,'AveragePrices&amp;Codes'!$B:$B),AGRIBALYSE_Raw!$B:$B,AGRIBALYSE_Raw!S:S)*$E159,_xlfn.XLOOKUP(_xlfn.XLOOKUP(Tool_Italy!$D159,'AveragePrices&amp;Codes'!$A:$A,'AveragePrices&amp;Codes'!$B:$B),AGRIBALYSE_Cooked!$C:$C,AGRIBALYSE_Cooked!T:T)*$E159),"")</f>
        <v>0</v>
      </c>
      <c r="Q159">
        <f>IFERROR(IF($F159="Raw",_xlfn.XLOOKUP(_xlfn.XLOOKUP(Tool_Italy!$D159,'AveragePrices&amp;Codes'!$A:$A,'AveragePrices&amp;Codes'!$B:$B),AGRIBALYSE_Raw!$B:$B,AGRIBALYSE_Raw!T:T)*$E159,_xlfn.XLOOKUP(_xlfn.XLOOKUP(Tool_Italy!$D159,'AveragePrices&amp;Codes'!$A:$A,'AveragePrices&amp;Codes'!$B:$B),AGRIBALYSE_Cooked!$C:$C,AGRIBALYSE_Cooked!U:U)*$E159),"")</f>
        <v>0</v>
      </c>
      <c r="R159">
        <f>IFERROR(IF($F159="Raw",_xlfn.XLOOKUP(_xlfn.XLOOKUP(Tool_Italy!$D159,'AveragePrices&amp;Codes'!$A:$A,'AveragePrices&amp;Codes'!$B:$B),AGRIBALYSE_Raw!$B:$B,AGRIBALYSE_Raw!U:U)*$E159,_xlfn.XLOOKUP(_xlfn.XLOOKUP(Tool_Italy!$D159,'AveragePrices&amp;Codes'!$A:$A,'AveragePrices&amp;Codes'!$B:$B),AGRIBALYSE_Cooked!$C:$C,AGRIBALYSE_Cooked!V:V)*$E159),"")</f>
        <v>0</v>
      </c>
      <c r="S159">
        <f>IFERROR(IF($F159="Raw",_xlfn.XLOOKUP(_xlfn.XLOOKUP(Tool_Italy!$D159,'AveragePrices&amp;Codes'!$A:$A,'AveragePrices&amp;Codes'!$B:$B),AGRIBALYSE_Raw!$B:$B,AGRIBALYSE_Raw!V:V)*$E159,_xlfn.XLOOKUP(_xlfn.XLOOKUP(Tool_Italy!$D159,'AveragePrices&amp;Codes'!$A:$A,'AveragePrices&amp;Codes'!$B:$B),AGRIBALYSE_Cooked!$C:$C,AGRIBALYSE_Cooked!W:W)*$E159),"")</f>
        <v>0</v>
      </c>
      <c r="T159">
        <f>IFERROR(IF($F159="Raw",_xlfn.XLOOKUP(_xlfn.XLOOKUP(Tool_Italy!$D159,'AveragePrices&amp;Codes'!$A:$A,'AveragePrices&amp;Codes'!$B:$B),AGRIBALYSE_Raw!$B:$B,AGRIBALYSE_Raw!W:W)*$E159,_xlfn.XLOOKUP(_xlfn.XLOOKUP(Tool_Italy!$D159,'AveragePrices&amp;Codes'!$A:$A,'AveragePrices&amp;Codes'!$B:$B),AGRIBALYSE_Cooked!$C:$C,AGRIBALYSE_Cooked!X:X)*$E159),"")</f>
        <v>0</v>
      </c>
      <c r="U159">
        <f>IFERROR(IF($F159="Raw",_xlfn.XLOOKUP(_xlfn.XLOOKUP(Tool_Italy!$D159,'AveragePrices&amp;Codes'!$A:$A,'AveragePrices&amp;Codes'!$B:$B),AGRIBALYSE_Raw!$B:$B,AGRIBALYSE_Raw!X:X)*$E159,_xlfn.XLOOKUP(_xlfn.XLOOKUP(Tool_Italy!$D159,'AveragePrices&amp;Codes'!$A:$A,'AveragePrices&amp;Codes'!$B:$B),AGRIBALYSE_Cooked!$C:$C,AGRIBALYSE_Cooked!Y:Y)*$E159),"")</f>
        <v>0</v>
      </c>
      <c r="V159">
        <f>IFERROR(IF($F159="Raw",_xlfn.XLOOKUP(_xlfn.XLOOKUP(Tool_Italy!$D159,'AveragePrices&amp;Codes'!$A:$A,'AveragePrices&amp;Codes'!$B:$B),AGRIBALYSE_Raw!$B:$B,AGRIBALYSE_Raw!Y:Y)*$E159,_xlfn.XLOOKUP(_xlfn.XLOOKUP(Tool_Italy!$D159,'AveragePrices&amp;Codes'!$A:$A,'AveragePrices&amp;Codes'!$B:$B),AGRIBALYSE_Cooked!$C:$C,AGRIBALYSE_Cooked!Z:Z)*$E159),"")</f>
        <v>0</v>
      </c>
      <c r="W159">
        <f>IFERROR(IF($F159="Raw",_xlfn.XLOOKUP(_xlfn.XLOOKUP(Tool_Italy!$D159,'AveragePrices&amp;Codes'!$A:$A,'AveragePrices&amp;Codes'!$B:$B),AGRIBALYSE_Raw!$B:$B,AGRIBALYSE_Raw!Z:Z)*$E159,_xlfn.XLOOKUP(_xlfn.XLOOKUP(Tool_Italy!$D159,'AveragePrices&amp;Codes'!$A:$A,'AveragePrices&amp;Codes'!$B:$B),AGRIBALYSE_Cooked!$C:$C,AGRIBALYSE_Cooked!AA:AA)*$E159),"")</f>
        <v>0</v>
      </c>
      <c r="X159">
        <f>IFERROR(IF($F159="Raw",_xlfn.XLOOKUP(_xlfn.XLOOKUP(Tool_Italy!$D159,'AveragePrices&amp;Codes'!$A:$A,'AveragePrices&amp;Codes'!$B:$B),AGRIBALYSE_Raw!$B:$B,AGRIBALYSE_Raw!AA:AA)*$E159,_xlfn.XLOOKUP(_xlfn.XLOOKUP(Tool_Italy!$D159,'AveragePrices&amp;Codes'!$A:$A,'AveragePrices&amp;Codes'!$B:$B),AGRIBALYSE_Cooked!$C:$C,AGRIBALYSE_Cooked!AB:AB)*$E159),"")</f>
        <v>0</v>
      </c>
      <c r="Y159">
        <f>IFERROR(IF($F159="Raw",_xlfn.XLOOKUP(_xlfn.XLOOKUP(Tool_Italy!$D159,'AveragePrices&amp;Codes'!$A:$A,'AveragePrices&amp;Codes'!$B:$B),AGRIBALYSE_Raw!$B:$B,AGRIBALYSE_Raw!AB:AB)*$E159,_xlfn.XLOOKUP(_xlfn.XLOOKUP(Tool_Italy!$D159,'AveragePrices&amp;Codes'!$A:$A,'AveragePrices&amp;Codes'!$B:$B),AGRIBALYSE_Cooked!$C:$C,AGRIBALYSE_Cooked!AC:AC)*$E159),"")</f>
        <v>0</v>
      </c>
      <c r="Z159">
        <f>IFERROR(IF($F159="Raw",_xlfn.XLOOKUP(_xlfn.XLOOKUP(Tool_Italy!$D159,'AveragePrices&amp;Codes'!$A:$A,'AveragePrices&amp;Codes'!$B:$B),AGRIBALYSE_Raw!$B:$B,AGRIBALYSE_Raw!AC:AC)*$E159,_xlfn.XLOOKUP(_xlfn.XLOOKUP(Tool_Italy!$D159,'AveragePrices&amp;Codes'!$A:$A,'AveragePrices&amp;Codes'!$B:$B),AGRIBALYSE_Cooked!$C:$C,AGRIBALYSE_Cooked!AD:AD)*$E159),"")</f>
        <v>0</v>
      </c>
      <c r="AA159">
        <f>IFERROR(IF($F159="Raw",_xlfn.XLOOKUP(_xlfn.XLOOKUP(Tool_Italy!$D159,'AveragePrices&amp;Codes'!$A:$A,'AveragePrices&amp;Codes'!$B:$B),AGRIBALYSE_Raw!$B:$B,AGRIBALYSE_Raw!AD:AD)*$E159,_xlfn.XLOOKUP(_xlfn.XLOOKUP(Tool_Italy!$D159,'AveragePrices&amp;Codes'!$A:$A,'AveragePrices&amp;Codes'!$B:$B),AGRIBALYSE_Cooked!$C:$C,AGRIBALYSE_Cooked!AE:AE)*$E159),"")</f>
        <v>0</v>
      </c>
      <c r="AB159" cm="1">
        <f t="array" ref="AB159">IFERROR(_xlfn.XLOOKUP(Tool_Italy!$F159&amp;$E$2,'Cooking methods'!$A:$A&amp;'Cooking methods'!$B:$B,'Cooking methods'!C:C)*$E159,"")</f>
        <v>0</v>
      </c>
      <c r="AC159" cm="1">
        <f t="array" ref="AC159">IFERROR(_xlfn.XLOOKUP(Tool_Italy!$F159&amp;$E$2,'Cooking methods'!$A:$A&amp;'Cooking methods'!$B:$B,'Cooking methods'!D:D)*$E159,"")</f>
        <v>0</v>
      </c>
      <c r="AD159" cm="1">
        <f t="array" ref="AD159">IFERROR(_xlfn.XLOOKUP(Tool_Italy!$F159&amp;$E$2,'Cooking methods'!$A:$A&amp;'Cooking methods'!$B:$B,'Cooking methods'!E:E)*$E159,"")</f>
        <v>0</v>
      </c>
      <c r="AE159" cm="1">
        <f t="array" ref="AE159">IFERROR(_xlfn.XLOOKUP(Tool_Italy!$F159&amp;$E$2,'Cooking methods'!$A:$A&amp;'Cooking methods'!$B:$B,'Cooking methods'!F:F)*$E159,"")</f>
        <v>0</v>
      </c>
      <c r="AF159" cm="1">
        <f t="array" ref="AF159">IFERROR(_xlfn.XLOOKUP(Tool_Italy!$F159&amp;$E$2,'Cooking methods'!$A:$A&amp;'Cooking methods'!$B:$B,'Cooking methods'!G:G)*$E159,"")</f>
        <v>0</v>
      </c>
      <c r="AG159" cm="1">
        <f t="array" ref="AG159">IFERROR(_xlfn.XLOOKUP(Tool_Italy!$F159&amp;$E$2,'Cooking methods'!$A:$A&amp;'Cooking methods'!$B:$B,'Cooking methods'!H:H)*$E159,"")</f>
        <v>0</v>
      </c>
      <c r="AH159" cm="1">
        <f t="array" ref="AH159">IFERROR(_xlfn.XLOOKUP(Tool_Italy!$F159&amp;$E$2,'Cooking methods'!$A:$A&amp;'Cooking methods'!$B:$B,'Cooking methods'!I:I)*$E159,"")</f>
        <v>0</v>
      </c>
      <c r="AI159" cm="1">
        <f t="array" ref="AI159">IFERROR(_xlfn.XLOOKUP(Tool_Italy!$F159&amp;$E$2,'Cooking methods'!$A:$A&amp;'Cooking methods'!$B:$B,'Cooking methods'!J:J)*$E159,"")</f>
        <v>0</v>
      </c>
      <c r="AJ159" cm="1">
        <f t="array" ref="AJ159">IFERROR(_xlfn.XLOOKUP(Tool_Italy!$F159&amp;$E$2,'Cooking methods'!$A:$A&amp;'Cooking methods'!$B:$B,'Cooking methods'!K:K)*$E159,"")</f>
        <v>0</v>
      </c>
      <c r="AK159" cm="1">
        <f t="array" ref="AK159">IFERROR(_xlfn.XLOOKUP(Tool_Italy!$F159&amp;$E$2,'Cooking methods'!$A:$A&amp;'Cooking methods'!$B:$B,'Cooking methods'!L:L)*$E159,"")</f>
        <v>0</v>
      </c>
      <c r="AL159" cm="1">
        <f t="array" ref="AL159">IFERROR(_xlfn.XLOOKUP(Tool_Italy!$F159&amp;$E$2,'Cooking methods'!$A:$A&amp;'Cooking methods'!$B:$B,'Cooking methods'!M:M)*$E159,"")</f>
        <v>0</v>
      </c>
      <c r="AM159" cm="1">
        <f t="array" ref="AM159">IFERROR(_xlfn.XLOOKUP(Tool_Italy!$F159&amp;$E$2,'Cooking methods'!$A:$A&amp;'Cooking methods'!$B:$B,'Cooking methods'!N:N)*$E159,"")</f>
        <v>0</v>
      </c>
      <c r="AN159" cm="1">
        <f t="array" ref="AN159">IFERROR(_xlfn.XLOOKUP(Tool_Italy!$F159&amp;$E$2,'Cooking methods'!$A:$A&amp;'Cooking methods'!$B:$B,'Cooking methods'!O:O)*$E159,"")</f>
        <v>0</v>
      </c>
      <c r="AO159" cm="1">
        <f t="array" ref="AO159">IFERROR(_xlfn.XLOOKUP(Tool_Italy!$F159&amp;$E$2,'Cooking methods'!$A:$A&amp;'Cooking methods'!$B:$B,'Cooking methods'!P:P)*$E159,"")</f>
        <v>0</v>
      </c>
      <c r="AP159" cm="1">
        <f t="array" ref="AP159">IFERROR(_xlfn.XLOOKUP(Tool_Italy!$F159&amp;$E$2,'Cooking methods'!$A:$A&amp;'Cooking methods'!$B:$B,'Cooking methods'!Q:Q)*$E159,"")</f>
        <v>0</v>
      </c>
      <c r="AQ159" cm="1">
        <f t="array" ref="AQ159">IFERROR(_xlfn.XLOOKUP(Tool_Italy!$F159&amp;$E$2,'Cooking methods'!$A:$A&amp;'Cooking methods'!$B:$B,'Cooking methods'!R:R)*$E159,"")</f>
        <v>0</v>
      </c>
      <c r="AR159" cm="1">
        <f t="array" ref="AR159">IFERROR(_xlfn.XLOOKUP(Tool_Italy!$G159&amp;$E$2,'Waste management'!$A:$A&amp;'Waste management'!$B:$B,'Waste management'!C:C)*$E159,"")</f>
        <v>0</v>
      </c>
      <c r="AS159" cm="1">
        <f t="array" ref="AS159">IFERROR(_xlfn.XLOOKUP(Tool_Italy!$G159&amp;$E$2,'Waste management'!$A:$A&amp;'Waste management'!$B:$B,'Waste management'!D:D)*$E159,"")</f>
        <v>0</v>
      </c>
      <c r="AT159" cm="1">
        <f t="array" ref="AT159">IFERROR(_xlfn.XLOOKUP(Tool_Italy!$G159&amp;$E$2,'Waste management'!$A:$A&amp;'Waste management'!$B:$B,'Waste management'!E:E)*$E159,"")</f>
        <v>0</v>
      </c>
      <c r="AU159" cm="1">
        <f t="array" ref="AU159">IFERROR(_xlfn.XLOOKUP(Tool_Italy!$G159&amp;$E$2,'Waste management'!$A:$A&amp;'Waste management'!$B:$B,'Waste management'!F:F)*$E159,"")</f>
        <v>0</v>
      </c>
      <c r="AV159" cm="1">
        <f t="array" ref="AV159">IFERROR(_xlfn.XLOOKUP(Tool_Italy!$G159&amp;$E$2,'Waste management'!$A:$A&amp;'Waste management'!$B:$B,'Waste management'!G:G)*$E159,"")</f>
        <v>0</v>
      </c>
      <c r="AW159" cm="1">
        <f t="array" ref="AW159">IFERROR(_xlfn.XLOOKUP(Tool_Italy!$G159&amp;$E$2,'Waste management'!$A:$A&amp;'Waste management'!$B:$B,'Waste management'!H:H)*$E159,"")</f>
        <v>0</v>
      </c>
      <c r="AX159" cm="1">
        <f t="array" ref="AX159">IFERROR(_xlfn.XLOOKUP(Tool_Italy!$G159&amp;$E$2,'Waste management'!$A:$A&amp;'Waste management'!$B:$B,'Waste management'!I:I)*$E159,"")</f>
        <v>0</v>
      </c>
      <c r="AY159" cm="1">
        <f t="array" ref="AY159">IFERROR(_xlfn.XLOOKUP(Tool_Italy!$G159&amp;$E$2,'Waste management'!$A:$A&amp;'Waste management'!$B:$B,'Waste management'!J:J)*$E159,"")</f>
        <v>0</v>
      </c>
      <c r="AZ159" cm="1">
        <f t="array" ref="AZ159">IFERROR(_xlfn.XLOOKUP(Tool_Italy!$G159&amp;$E$2,'Waste management'!$A:$A&amp;'Waste management'!$B:$B,'Waste management'!K:K)*$E159,"")</f>
        <v>0</v>
      </c>
      <c r="BA159" cm="1">
        <f t="array" ref="BA159">IFERROR(_xlfn.XLOOKUP(Tool_Italy!$G159&amp;$E$2,'Waste management'!$A:$A&amp;'Waste management'!$B:$B,'Waste management'!L:L)*$E159,"")</f>
        <v>0</v>
      </c>
      <c r="BB159" cm="1">
        <f t="array" ref="BB159">IFERROR(_xlfn.XLOOKUP(Tool_Italy!$G159&amp;$E$2,'Waste management'!$A:$A&amp;'Waste management'!$B:$B,'Waste management'!M:M)*$E159,"")</f>
        <v>0</v>
      </c>
      <c r="BC159" cm="1">
        <f t="array" ref="BC159">IFERROR(_xlfn.XLOOKUP(Tool_Italy!$G159&amp;$E$2,'Waste management'!$A:$A&amp;'Waste management'!$B:$B,'Waste management'!N:N)*$E159,"")</f>
        <v>0</v>
      </c>
      <c r="BD159" cm="1">
        <f t="array" ref="BD159">IFERROR(_xlfn.XLOOKUP(Tool_Italy!$G159&amp;$E$2,'Waste management'!$A:$A&amp;'Waste management'!$B:$B,'Waste management'!O:O)*$E159,"")</f>
        <v>0</v>
      </c>
      <c r="BE159" cm="1">
        <f t="array" ref="BE159">IFERROR(_xlfn.XLOOKUP(Tool_Italy!$G159&amp;$E$2,'Waste management'!$A:$A&amp;'Waste management'!$B:$B,'Waste management'!P:P)*$E159,"")</f>
        <v>0</v>
      </c>
      <c r="BF159" cm="1">
        <f t="array" ref="BF159">IFERROR(_xlfn.XLOOKUP(Tool_Italy!$G159&amp;$E$2,'Waste management'!$A:$A&amp;'Waste management'!$B:$B,'Waste management'!Q:Q)*$E159,"")</f>
        <v>0</v>
      </c>
      <c r="BG159" cm="1">
        <f t="array" ref="BG159">IFERROR(_xlfn.XLOOKUP(Tool_Italy!$G159&amp;$E$2,'Waste management'!$A:$A&amp;'Waste management'!$B:$B,'Waste management'!R:R)*$E159,"")</f>
        <v>0</v>
      </c>
      <c r="BH159">
        <f>IFERROR((L159+AR159+AB159)*_xlfn.XLOOKUP(Tool_Italy!BH$4,Monetization_Factors!$A:$A,Monetization_Factors!$D:$D),"")</f>
        <v>0</v>
      </c>
      <c r="BI159">
        <f>IFERROR((M159+AS159+AC159)*_xlfn.XLOOKUP(Tool_Italy!BI$4,Monetization_Factors!$A:$A,Monetization_Factors!$D:$D),"")</f>
        <v>0</v>
      </c>
      <c r="BJ159">
        <f>IFERROR((N159+AT159+AD159)*_xlfn.XLOOKUP(Tool_Italy!BJ$4,Monetization_Factors!$A:$A,Monetization_Factors!$D:$D),"")</f>
        <v>0</v>
      </c>
      <c r="BK159">
        <f>IFERROR((O159+AU159+AE159)*_xlfn.XLOOKUP(Tool_Italy!BK$4,Monetization_Factors!$A:$A,Monetization_Factors!$D:$D),"")</f>
        <v>0</v>
      </c>
      <c r="BL159">
        <f>IFERROR((P159+AV159+AF159)*_xlfn.XLOOKUP(Tool_Italy!BL$4,Monetization_Factors!$A:$A,Monetization_Factors!$D:$D),"")</f>
        <v>0</v>
      </c>
      <c r="BM159">
        <f>IFERROR((Q159+AW159+AG159)*_xlfn.XLOOKUP(Tool_Italy!BM$4,Monetization_Factors!$A:$A,Monetization_Factors!$D:$D),"")</f>
        <v>0</v>
      </c>
      <c r="BN159">
        <f>IFERROR((R159+AX159+AH159)*_xlfn.XLOOKUP(Tool_Italy!BN$4,Monetization_Factors!$A:$A,Monetization_Factors!$D:$D),"")</f>
        <v>0</v>
      </c>
      <c r="BO159">
        <f>IFERROR((S159+AY159+AI159)*_xlfn.XLOOKUP(Tool_Italy!BO$4,Monetization_Factors!$A:$A,Monetization_Factors!$D:$D),"")</f>
        <v>0</v>
      </c>
      <c r="BP159">
        <f>IFERROR((T159+AZ159+AJ159)*_xlfn.XLOOKUP(Tool_Italy!BP$4,Monetization_Factors!$A:$A,Monetization_Factors!$D:$D),"")</f>
        <v>0</v>
      </c>
      <c r="BQ159">
        <f>IFERROR((U159+BA159+AK159)*_xlfn.XLOOKUP(Tool_Italy!BQ$4,Monetization_Factors!$A:$A,Monetization_Factors!$D:$D),"")</f>
        <v>0</v>
      </c>
      <c r="BR159" t="str">
        <f>IFERROR((V159+BB159+AL159)*_xlfn.XLOOKUP(Tool_Italy!BR$4,Monetization_Factors!$A:$A,Monetization_Factors!$D:$D),"")</f>
        <v/>
      </c>
      <c r="BS159">
        <f>IFERROR((W159+BC159+AM159)*_xlfn.XLOOKUP(Tool_Italy!BS$4,Monetization_Factors!$A:$A,Monetization_Factors!$D:$D),"")</f>
        <v>0</v>
      </c>
      <c r="BT159">
        <f>IFERROR((X159+BD159+AN159)*_xlfn.XLOOKUP(Tool_Italy!BT$4,Monetization_Factors!$A:$A,Monetization_Factors!$D:$D),"")</f>
        <v>0</v>
      </c>
      <c r="BU159">
        <f>IFERROR((Y159+BE159+AO159)*_xlfn.XLOOKUP(Tool_Italy!BU$4,Monetization_Factors!$A:$A,Monetization_Factors!$D:$D),"")</f>
        <v>0</v>
      </c>
      <c r="BV159">
        <f>IFERROR((Z159+BF159+AP159)*_xlfn.XLOOKUP(Tool_Italy!BV$4,Monetization_Factors!$A:$A,Monetization_Factors!$D:$D),"")</f>
        <v>0</v>
      </c>
      <c r="BW159">
        <f>IFERROR((AA159+BG159+AQ159)*_xlfn.XLOOKUP(Tool_Italy!BW$4,Monetization_Factors!$A:$A,Monetization_Factors!$D:$D),"")</f>
        <v>0</v>
      </c>
      <c r="BX159" s="38" cm="1">
        <f t="array" ref="BX159">IFERROR(_xlfn.IFS(I159&lt;&gt;0,I159*E159,I159="",J159*E159),"")</f>
        <v>0</v>
      </c>
      <c r="BY159" s="38">
        <f t="shared" si="104"/>
        <v>0</v>
      </c>
      <c r="BZ159" s="38">
        <f t="shared" si="106"/>
        <v>0</v>
      </c>
      <c r="CA159" s="38">
        <f t="shared" si="105"/>
        <v>0</v>
      </c>
      <c r="CB159">
        <f t="shared" si="102"/>
        <v>0</v>
      </c>
      <c r="CC159">
        <f t="shared" si="72"/>
        <v>0</v>
      </c>
      <c r="CD159">
        <f t="shared" si="73"/>
        <v>0</v>
      </c>
      <c r="CE159">
        <f t="shared" si="74"/>
        <v>0</v>
      </c>
      <c r="CF159">
        <f t="shared" si="75"/>
        <v>0</v>
      </c>
      <c r="CG159">
        <f t="shared" si="76"/>
        <v>0</v>
      </c>
      <c r="CH159">
        <f t="shared" si="77"/>
        <v>0</v>
      </c>
      <c r="CI159">
        <f t="shared" si="78"/>
        <v>0</v>
      </c>
      <c r="CJ159">
        <f t="shared" si="79"/>
        <v>0</v>
      </c>
      <c r="CK159">
        <f t="shared" si="80"/>
        <v>0</v>
      </c>
      <c r="CL159">
        <f t="shared" si="81"/>
        <v>0</v>
      </c>
      <c r="CM159">
        <f t="shared" si="82"/>
        <v>0</v>
      </c>
      <c r="CN159">
        <f t="shared" si="83"/>
        <v>0</v>
      </c>
      <c r="CO159">
        <f t="shared" si="84"/>
        <v>0</v>
      </c>
      <c r="CP159">
        <f t="shared" si="85"/>
        <v>0</v>
      </c>
      <c r="CQ159">
        <f t="shared" si="86"/>
        <v>0</v>
      </c>
      <c r="CR159">
        <f t="shared" si="103"/>
        <v>0</v>
      </c>
      <c r="CS159">
        <f t="shared" si="87"/>
        <v>0</v>
      </c>
      <c r="CT159">
        <f t="shared" si="88"/>
        <v>0</v>
      </c>
      <c r="CU159">
        <f t="shared" si="89"/>
        <v>0</v>
      </c>
      <c r="CV159">
        <f t="shared" si="90"/>
        <v>0</v>
      </c>
      <c r="CW159">
        <f t="shared" si="91"/>
        <v>0</v>
      </c>
      <c r="CX159">
        <f t="shared" si="92"/>
        <v>0</v>
      </c>
      <c r="CY159">
        <f t="shared" si="93"/>
        <v>0</v>
      </c>
      <c r="CZ159">
        <f t="shared" si="94"/>
        <v>0</v>
      </c>
      <c r="DA159">
        <f t="shared" si="95"/>
        <v>0</v>
      </c>
      <c r="DB159">
        <f t="shared" si="96"/>
        <v>0</v>
      </c>
      <c r="DC159">
        <f t="shared" si="97"/>
        <v>0</v>
      </c>
      <c r="DD159">
        <f t="shared" si="98"/>
        <v>0</v>
      </c>
      <c r="DE159">
        <f t="shared" si="99"/>
        <v>0</v>
      </c>
      <c r="DF159">
        <f t="shared" si="100"/>
        <v>0</v>
      </c>
      <c r="DG159">
        <f t="shared" si="101"/>
        <v>0</v>
      </c>
      <c r="DH159" s="5" t="str">
        <f>IFERROR(((((L159+AB159)*(1/$H159))+AR159)/$F$2)/($B$2*('CAR.CAP_per person'!B$2)/(_xlfn.XLOOKUP($E$2,EU_countries_GDP!$A$2:$A$29,EU_countries_GDP!$E$2:$E$29))),"")</f>
        <v/>
      </c>
      <c r="DI159" s="5" t="str">
        <f>IFERROR(((((M159+AC159)*(1/$H159))+AS159)/$F$2)/($B$2*('CAR.CAP_per person'!C$2)/(_xlfn.XLOOKUP($E$2,EU_countries_GDP!$A$2:$A$29,EU_countries_GDP!$E$2:$E$29))),"")</f>
        <v/>
      </c>
      <c r="DJ159" s="5" t="str">
        <f>IFERROR(((((N159+AD159)*(1/$H159))+AT159)/$F$2)/($B$2*('CAR.CAP_per person'!D$2)/(_xlfn.XLOOKUP($E$2,EU_countries_GDP!$A$2:$A$29,EU_countries_GDP!$E$2:$E$29))),"")</f>
        <v/>
      </c>
      <c r="DK159" s="5" t="str">
        <f>IFERROR(((((O159+AE159)*(1/$H159))+AU159)/$F$2)/($B$2*('CAR.CAP_per person'!E$2)/(_xlfn.XLOOKUP($E$2,EU_countries_GDP!$A$2:$A$29,EU_countries_GDP!$E$2:$E$29))),"")</f>
        <v/>
      </c>
      <c r="DL159" s="5" t="str">
        <f>IFERROR(((((P159+AF159)*(1/$H159))+AV159)/$F$2)/($B$2*('CAR.CAP_per person'!F$2)/(_xlfn.XLOOKUP($E$2,EU_countries_GDP!$A$2:$A$29,EU_countries_GDP!$E$2:$E$29))),"")</f>
        <v/>
      </c>
      <c r="DM159" s="5" t="str">
        <f>IFERROR(((((Q159+AG159)*(1/$H159))+AW159)/$F$2)/($B$2*('CAR.CAP_per person'!G$2)/(_xlfn.XLOOKUP($E$2,EU_countries_GDP!$A$2:$A$29,EU_countries_GDP!$E$2:$E$29))),"")</f>
        <v/>
      </c>
      <c r="DN159" s="5" t="str">
        <f>IFERROR(((((R159+AH159)*(1/$H159))+AX159)/$F$2)/($B$2*('CAR.CAP_per person'!H$2)/(_xlfn.XLOOKUP($E$2,EU_countries_GDP!$A$2:$A$29,EU_countries_GDP!$E$2:$E$29))),"")</f>
        <v/>
      </c>
      <c r="DO159" s="5" t="str">
        <f>IFERROR(((((S159+AI159)*(1/$H159))+AY159)/$F$2)/($B$2*('CAR.CAP_per person'!I$2)/(_xlfn.XLOOKUP($E$2,EU_countries_GDP!$A$2:$A$29,EU_countries_GDP!$E$2:$E$29))),"")</f>
        <v/>
      </c>
      <c r="DP159" s="5" t="str">
        <f>IFERROR(((((T159+AJ159)*(1/$H159))+AZ159)/$F$2)/($B$2*('CAR.CAP_per person'!J$2)/(_xlfn.XLOOKUP($E$2,EU_countries_GDP!$A$2:$A$29,EU_countries_GDP!$E$2:$E$29))),"")</f>
        <v/>
      </c>
      <c r="DQ159" s="5" t="str">
        <f>IFERROR(((((U159+AK159)*(1/$H159))+BA159)/$F$2)/($B$2*('CAR.CAP_per person'!K$2)/(_xlfn.XLOOKUP($E$2,EU_countries_GDP!$A$2:$A$29,EU_countries_GDP!$E$2:$E$29))),"")</f>
        <v/>
      </c>
      <c r="DR159" s="5" t="str">
        <f>IFERROR(((((V159+AL159)*(1/$H159))+BB159)/$F$2)/($B$2*('CAR.CAP_per person'!L$2)/(_xlfn.XLOOKUP($E$2,EU_countries_GDP!$A$2:$A$29,EU_countries_GDP!$E$2:$E$29))),"")</f>
        <v/>
      </c>
      <c r="DS159" s="5" t="str">
        <f>IFERROR(((((W159+AM159)*(1/$H159))+BC159)/$F$2)/($B$2*('CAR.CAP_per person'!M$2)/(_xlfn.XLOOKUP($E$2,EU_countries_GDP!$A$2:$A$29,EU_countries_GDP!$E$2:$E$29))),"")</f>
        <v/>
      </c>
      <c r="DT159" s="5" t="str">
        <f>IFERROR(((((X159+AN159)*(1/$H159))+BD159)/$F$2)/($B$2*('CAR.CAP_per person'!N$2)/(_xlfn.XLOOKUP($E$2,EU_countries_GDP!$A$2:$A$29,EU_countries_GDP!$E$2:$E$29))),"")</f>
        <v/>
      </c>
      <c r="DU159" s="5" t="str">
        <f>IFERROR(((((Y159+AO159)*(1/$H159))+BE159)/$F$2)/($B$2*('CAR.CAP_per person'!O$2)/(_xlfn.XLOOKUP($E$2,EU_countries_GDP!$A$2:$A$29,EU_countries_GDP!$E$2:$E$29))),"")</f>
        <v/>
      </c>
      <c r="DV159" s="5" t="str">
        <f>IFERROR(((((Z159+AP159)*(1/$H159))+BF159)/$F$2)/($B$2*('CAR.CAP_per person'!P$2)/(_xlfn.XLOOKUP($E$2,EU_countries_GDP!$A$2:$A$29,EU_countries_GDP!$E$2:$E$29))),"")</f>
        <v/>
      </c>
      <c r="DW159" s="5" t="str">
        <f>IFERROR(((((AA159+AQ159)*(1/$H159))+BG159)/$F$2)/($B$2*('CAR.CAP_per person'!Q$2)/(_xlfn.XLOOKUP($E$2,EU_countries_GDP!$A$2:$A$29,EU_countries_GDP!$E$2:$E$29))),"")</f>
        <v/>
      </c>
    </row>
    <row r="160" spans="1:127">
      <c r="A160" t="s">
        <v>239</v>
      </c>
      <c r="B160" t="str">
        <f>_xlfn.XLOOKUP(D160,Table5[Ingredient],Table5[Category],"",FALSE)</f>
        <v>Vegetables</v>
      </c>
      <c r="C160" s="33" t="s">
        <v>257</v>
      </c>
      <c r="D160" s="33" t="s">
        <v>237</v>
      </c>
      <c r="E160" s="33">
        <v>0</v>
      </c>
      <c r="F160" s="33" t="s">
        <v>179</v>
      </c>
      <c r="G160" s="33" t="s">
        <v>180</v>
      </c>
      <c r="H160" s="91">
        <f>Dataset_IT!M65</f>
        <v>0</v>
      </c>
      <c r="I160" s="33"/>
      <c r="J160" s="37" t="str">
        <f>IFERROR(INDEX('AveragePrices&amp;Codes'!G:AG, MATCH($D160, 'AveragePrices&amp;Codes'!$A:$A, 0), MATCH(Tool_Italy!$E$2, 'AveragePrices&amp;Codes'!$G$1:$AG$1, 0)),"")</f>
        <v/>
      </c>
      <c r="K160" s="37">
        <f>IFERROR(E160/(_xlfn.XLOOKUP(A160,Dataset_IT!$Q$2:$Q$9,Dataset_IT!$R$2:$R$9)),"")</f>
        <v>0</v>
      </c>
      <c r="L160">
        <f>IFERROR(IF($F160="Raw",_xlfn.XLOOKUP(_xlfn.XLOOKUP(Tool_Italy!$D160,'AveragePrices&amp;Codes'!$A:$A,'AveragePrices&amp;Codes'!$B:$B),AGRIBALYSE_Raw!$B:$B,AGRIBALYSE_Raw!O:O)*$E160,_xlfn.XLOOKUP(_xlfn.XLOOKUP(Tool_Italy!$D160,'AveragePrices&amp;Codes'!$A:$A,'AveragePrices&amp;Codes'!$B:$B),AGRIBALYSE_Cooked!$C:$C,AGRIBALYSE_Cooked!P:P)*$E160),"")</f>
        <v>0</v>
      </c>
      <c r="M160">
        <f>IFERROR(IF($F160="Raw",_xlfn.XLOOKUP(_xlfn.XLOOKUP(Tool_Italy!$D160,'AveragePrices&amp;Codes'!$A:$A,'AveragePrices&amp;Codes'!$B:$B),AGRIBALYSE_Raw!$B:$B,AGRIBALYSE_Raw!P:P)*$E160,_xlfn.XLOOKUP(_xlfn.XLOOKUP(Tool_Italy!$D160,'AveragePrices&amp;Codes'!$A:$A,'AveragePrices&amp;Codes'!$B:$B),AGRIBALYSE_Cooked!$C:$C,AGRIBALYSE_Cooked!Q:Q)*$E160),"")</f>
        <v>0</v>
      </c>
      <c r="N160">
        <f>IFERROR(IF($F160="Raw",_xlfn.XLOOKUP(_xlfn.XLOOKUP(Tool_Italy!$D160,'AveragePrices&amp;Codes'!$A:$A,'AveragePrices&amp;Codes'!$B:$B),AGRIBALYSE_Raw!$B:$B,AGRIBALYSE_Raw!Q:Q)*$E160,_xlfn.XLOOKUP(_xlfn.XLOOKUP(Tool_Italy!$D160,'AveragePrices&amp;Codes'!$A:$A,'AveragePrices&amp;Codes'!$B:$B),AGRIBALYSE_Cooked!$C:$C,AGRIBALYSE_Cooked!R:R)*$E160),"")</f>
        <v>0</v>
      </c>
      <c r="O160">
        <f>IFERROR(IF($F160="Raw",_xlfn.XLOOKUP(_xlfn.XLOOKUP(Tool_Italy!$D160,'AveragePrices&amp;Codes'!$A:$A,'AveragePrices&amp;Codes'!$B:$B),AGRIBALYSE_Raw!$B:$B,AGRIBALYSE_Raw!R:R)*$E160,_xlfn.XLOOKUP(_xlfn.XLOOKUP(Tool_Italy!$D160,'AveragePrices&amp;Codes'!$A:$A,'AveragePrices&amp;Codes'!$B:$B),AGRIBALYSE_Cooked!$C:$C,AGRIBALYSE_Cooked!S:S)*$E160),"")</f>
        <v>0</v>
      </c>
      <c r="P160">
        <f>IFERROR(IF($F160="Raw",_xlfn.XLOOKUP(_xlfn.XLOOKUP(Tool_Italy!$D160,'AveragePrices&amp;Codes'!$A:$A,'AveragePrices&amp;Codes'!$B:$B),AGRIBALYSE_Raw!$B:$B,AGRIBALYSE_Raw!S:S)*$E160,_xlfn.XLOOKUP(_xlfn.XLOOKUP(Tool_Italy!$D160,'AveragePrices&amp;Codes'!$A:$A,'AveragePrices&amp;Codes'!$B:$B),AGRIBALYSE_Cooked!$C:$C,AGRIBALYSE_Cooked!T:T)*$E160),"")</f>
        <v>0</v>
      </c>
      <c r="Q160">
        <f>IFERROR(IF($F160="Raw",_xlfn.XLOOKUP(_xlfn.XLOOKUP(Tool_Italy!$D160,'AveragePrices&amp;Codes'!$A:$A,'AveragePrices&amp;Codes'!$B:$B),AGRIBALYSE_Raw!$B:$B,AGRIBALYSE_Raw!T:T)*$E160,_xlfn.XLOOKUP(_xlfn.XLOOKUP(Tool_Italy!$D160,'AveragePrices&amp;Codes'!$A:$A,'AveragePrices&amp;Codes'!$B:$B),AGRIBALYSE_Cooked!$C:$C,AGRIBALYSE_Cooked!U:U)*$E160),"")</f>
        <v>0</v>
      </c>
      <c r="R160">
        <f>IFERROR(IF($F160="Raw",_xlfn.XLOOKUP(_xlfn.XLOOKUP(Tool_Italy!$D160,'AveragePrices&amp;Codes'!$A:$A,'AveragePrices&amp;Codes'!$B:$B),AGRIBALYSE_Raw!$B:$B,AGRIBALYSE_Raw!U:U)*$E160,_xlfn.XLOOKUP(_xlfn.XLOOKUP(Tool_Italy!$D160,'AveragePrices&amp;Codes'!$A:$A,'AveragePrices&amp;Codes'!$B:$B),AGRIBALYSE_Cooked!$C:$C,AGRIBALYSE_Cooked!V:V)*$E160),"")</f>
        <v>0</v>
      </c>
      <c r="S160">
        <f>IFERROR(IF($F160="Raw",_xlfn.XLOOKUP(_xlfn.XLOOKUP(Tool_Italy!$D160,'AveragePrices&amp;Codes'!$A:$A,'AveragePrices&amp;Codes'!$B:$B),AGRIBALYSE_Raw!$B:$B,AGRIBALYSE_Raw!V:V)*$E160,_xlfn.XLOOKUP(_xlfn.XLOOKUP(Tool_Italy!$D160,'AveragePrices&amp;Codes'!$A:$A,'AveragePrices&amp;Codes'!$B:$B),AGRIBALYSE_Cooked!$C:$C,AGRIBALYSE_Cooked!W:W)*$E160),"")</f>
        <v>0</v>
      </c>
      <c r="T160">
        <f>IFERROR(IF($F160="Raw",_xlfn.XLOOKUP(_xlfn.XLOOKUP(Tool_Italy!$D160,'AveragePrices&amp;Codes'!$A:$A,'AveragePrices&amp;Codes'!$B:$B),AGRIBALYSE_Raw!$B:$B,AGRIBALYSE_Raw!W:W)*$E160,_xlfn.XLOOKUP(_xlfn.XLOOKUP(Tool_Italy!$D160,'AveragePrices&amp;Codes'!$A:$A,'AveragePrices&amp;Codes'!$B:$B),AGRIBALYSE_Cooked!$C:$C,AGRIBALYSE_Cooked!X:X)*$E160),"")</f>
        <v>0</v>
      </c>
      <c r="U160">
        <f>IFERROR(IF($F160="Raw",_xlfn.XLOOKUP(_xlfn.XLOOKUP(Tool_Italy!$D160,'AveragePrices&amp;Codes'!$A:$A,'AveragePrices&amp;Codes'!$B:$B),AGRIBALYSE_Raw!$B:$B,AGRIBALYSE_Raw!X:X)*$E160,_xlfn.XLOOKUP(_xlfn.XLOOKUP(Tool_Italy!$D160,'AveragePrices&amp;Codes'!$A:$A,'AveragePrices&amp;Codes'!$B:$B),AGRIBALYSE_Cooked!$C:$C,AGRIBALYSE_Cooked!Y:Y)*$E160),"")</f>
        <v>0</v>
      </c>
      <c r="V160">
        <f>IFERROR(IF($F160="Raw",_xlfn.XLOOKUP(_xlfn.XLOOKUP(Tool_Italy!$D160,'AveragePrices&amp;Codes'!$A:$A,'AveragePrices&amp;Codes'!$B:$B),AGRIBALYSE_Raw!$B:$B,AGRIBALYSE_Raw!Y:Y)*$E160,_xlfn.XLOOKUP(_xlfn.XLOOKUP(Tool_Italy!$D160,'AveragePrices&amp;Codes'!$A:$A,'AveragePrices&amp;Codes'!$B:$B),AGRIBALYSE_Cooked!$C:$C,AGRIBALYSE_Cooked!Z:Z)*$E160),"")</f>
        <v>0</v>
      </c>
      <c r="W160">
        <f>IFERROR(IF($F160="Raw",_xlfn.XLOOKUP(_xlfn.XLOOKUP(Tool_Italy!$D160,'AveragePrices&amp;Codes'!$A:$A,'AveragePrices&amp;Codes'!$B:$B),AGRIBALYSE_Raw!$B:$B,AGRIBALYSE_Raw!Z:Z)*$E160,_xlfn.XLOOKUP(_xlfn.XLOOKUP(Tool_Italy!$D160,'AveragePrices&amp;Codes'!$A:$A,'AveragePrices&amp;Codes'!$B:$B),AGRIBALYSE_Cooked!$C:$C,AGRIBALYSE_Cooked!AA:AA)*$E160),"")</f>
        <v>0</v>
      </c>
      <c r="X160">
        <f>IFERROR(IF($F160="Raw",_xlfn.XLOOKUP(_xlfn.XLOOKUP(Tool_Italy!$D160,'AveragePrices&amp;Codes'!$A:$A,'AveragePrices&amp;Codes'!$B:$B),AGRIBALYSE_Raw!$B:$B,AGRIBALYSE_Raw!AA:AA)*$E160,_xlfn.XLOOKUP(_xlfn.XLOOKUP(Tool_Italy!$D160,'AveragePrices&amp;Codes'!$A:$A,'AveragePrices&amp;Codes'!$B:$B),AGRIBALYSE_Cooked!$C:$C,AGRIBALYSE_Cooked!AB:AB)*$E160),"")</f>
        <v>0</v>
      </c>
      <c r="Y160">
        <f>IFERROR(IF($F160="Raw",_xlfn.XLOOKUP(_xlfn.XLOOKUP(Tool_Italy!$D160,'AveragePrices&amp;Codes'!$A:$A,'AveragePrices&amp;Codes'!$B:$B),AGRIBALYSE_Raw!$B:$B,AGRIBALYSE_Raw!AB:AB)*$E160,_xlfn.XLOOKUP(_xlfn.XLOOKUP(Tool_Italy!$D160,'AveragePrices&amp;Codes'!$A:$A,'AveragePrices&amp;Codes'!$B:$B),AGRIBALYSE_Cooked!$C:$C,AGRIBALYSE_Cooked!AC:AC)*$E160),"")</f>
        <v>0</v>
      </c>
      <c r="Z160">
        <f>IFERROR(IF($F160="Raw",_xlfn.XLOOKUP(_xlfn.XLOOKUP(Tool_Italy!$D160,'AveragePrices&amp;Codes'!$A:$A,'AveragePrices&amp;Codes'!$B:$B),AGRIBALYSE_Raw!$B:$B,AGRIBALYSE_Raw!AC:AC)*$E160,_xlfn.XLOOKUP(_xlfn.XLOOKUP(Tool_Italy!$D160,'AveragePrices&amp;Codes'!$A:$A,'AveragePrices&amp;Codes'!$B:$B),AGRIBALYSE_Cooked!$C:$C,AGRIBALYSE_Cooked!AD:AD)*$E160),"")</f>
        <v>0</v>
      </c>
      <c r="AA160">
        <f>IFERROR(IF($F160="Raw",_xlfn.XLOOKUP(_xlfn.XLOOKUP(Tool_Italy!$D160,'AveragePrices&amp;Codes'!$A:$A,'AveragePrices&amp;Codes'!$B:$B),AGRIBALYSE_Raw!$B:$B,AGRIBALYSE_Raw!AD:AD)*$E160,_xlfn.XLOOKUP(_xlfn.XLOOKUP(Tool_Italy!$D160,'AveragePrices&amp;Codes'!$A:$A,'AveragePrices&amp;Codes'!$B:$B),AGRIBALYSE_Cooked!$C:$C,AGRIBALYSE_Cooked!AE:AE)*$E160),"")</f>
        <v>0</v>
      </c>
      <c r="AB160" cm="1">
        <f t="array" ref="AB160">IFERROR(_xlfn.XLOOKUP(Tool_Italy!$F160&amp;$E$2,'Cooking methods'!$A:$A&amp;'Cooking methods'!$B:$B,'Cooking methods'!C:C)*$E160,"")</f>
        <v>0</v>
      </c>
      <c r="AC160" cm="1">
        <f t="array" ref="AC160">IFERROR(_xlfn.XLOOKUP(Tool_Italy!$F160&amp;$E$2,'Cooking methods'!$A:$A&amp;'Cooking methods'!$B:$B,'Cooking methods'!D:D)*$E160,"")</f>
        <v>0</v>
      </c>
      <c r="AD160" cm="1">
        <f t="array" ref="AD160">IFERROR(_xlfn.XLOOKUP(Tool_Italy!$F160&amp;$E$2,'Cooking methods'!$A:$A&amp;'Cooking methods'!$B:$B,'Cooking methods'!E:E)*$E160,"")</f>
        <v>0</v>
      </c>
      <c r="AE160" cm="1">
        <f t="array" ref="AE160">IFERROR(_xlfn.XLOOKUP(Tool_Italy!$F160&amp;$E$2,'Cooking methods'!$A:$A&amp;'Cooking methods'!$B:$B,'Cooking methods'!F:F)*$E160,"")</f>
        <v>0</v>
      </c>
      <c r="AF160" cm="1">
        <f t="array" ref="AF160">IFERROR(_xlfn.XLOOKUP(Tool_Italy!$F160&amp;$E$2,'Cooking methods'!$A:$A&amp;'Cooking methods'!$B:$B,'Cooking methods'!G:G)*$E160,"")</f>
        <v>0</v>
      </c>
      <c r="AG160" cm="1">
        <f t="array" ref="AG160">IFERROR(_xlfn.XLOOKUP(Tool_Italy!$F160&amp;$E$2,'Cooking methods'!$A:$A&amp;'Cooking methods'!$B:$B,'Cooking methods'!H:H)*$E160,"")</f>
        <v>0</v>
      </c>
      <c r="AH160" cm="1">
        <f t="array" ref="AH160">IFERROR(_xlfn.XLOOKUP(Tool_Italy!$F160&amp;$E$2,'Cooking methods'!$A:$A&amp;'Cooking methods'!$B:$B,'Cooking methods'!I:I)*$E160,"")</f>
        <v>0</v>
      </c>
      <c r="AI160" cm="1">
        <f t="array" ref="AI160">IFERROR(_xlfn.XLOOKUP(Tool_Italy!$F160&amp;$E$2,'Cooking methods'!$A:$A&amp;'Cooking methods'!$B:$B,'Cooking methods'!J:J)*$E160,"")</f>
        <v>0</v>
      </c>
      <c r="AJ160" cm="1">
        <f t="array" ref="AJ160">IFERROR(_xlfn.XLOOKUP(Tool_Italy!$F160&amp;$E$2,'Cooking methods'!$A:$A&amp;'Cooking methods'!$B:$B,'Cooking methods'!K:K)*$E160,"")</f>
        <v>0</v>
      </c>
      <c r="AK160" cm="1">
        <f t="array" ref="AK160">IFERROR(_xlfn.XLOOKUP(Tool_Italy!$F160&amp;$E$2,'Cooking methods'!$A:$A&amp;'Cooking methods'!$B:$B,'Cooking methods'!L:L)*$E160,"")</f>
        <v>0</v>
      </c>
      <c r="AL160" cm="1">
        <f t="array" ref="AL160">IFERROR(_xlfn.XLOOKUP(Tool_Italy!$F160&amp;$E$2,'Cooking methods'!$A:$A&amp;'Cooking methods'!$B:$B,'Cooking methods'!M:M)*$E160,"")</f>
        <v>0</v>
      </c>
      <c r="AM160" cm="1">
        <f t="array" ref="AM160">IFERROR(_xlfn.XLOOKUP(Tool_Italy!$F160&amp;$E$2,'Cooking methods'!$A:$A&amp;'Cooking methods'!$B:$B,'Cooking methods'!N:N)*$E160,"")</f>
        <v>0</v>
      </c>
      <c r="AN160" cm="1">
        <f t="array" ref="AN160">IFERROR(_xlfn.XLOOKUP(Tool_Italy!$F160&amp;$E$2,'Cooking methods'!$A:$A&amp;'Cooking methods'!$B:$B,'Cooking methods'!O:O)*$E160,"")</f>
        <v>0</v>
      </c>
      <c r="AO160" cm="1">
        <f t="array" ref="AO160">IFERROR(_xlfn.XLOOKUP(Tool_Italy!$F160&amp;$E$2,'Cooking methods'!$A:$A&amp;'Cooking methods'!$B:$B,'Cooking methods'!P:P)*$E160,"")</f>
        <v>0</v>
      </c>
      <c r="AP160" cm="1">
        <f t="array" ref="AP160">IFERROR(_xlfn.XLOOKUP(Tool_Italy!$F160&amp;$E$2,'Cooking methods'!$A:$A&amp;'Cooking methods'!$B:$B,'Cooking methods'!Q:Q)*$E160,"")</f>
        <v>0</v>
      </c>
      <c r="AQ160" cm="1">
        <f t="array" ref="AQ160">IFERROR(_xlfn.XLOOKUP(Tool_Italy!$F160&amp;$E$2,'Cooking methods'!$A:$A&amp;'Cooking methods'!$B:$B,'Cooking methods'!R:R)*$E160,"")</f>
        <v>0</v>
      </c>
      <c r="AR160" cm="1">
        <f t="array" ref="AR160">IFERROR(_xlfn.XLOOKUP(Tool_Italy!$G160&amp;$E$2,'Waste management'!$A:$A&amp;'Waste management'!$B:$B,'Waste management'!C:C)*$E160,"")</f>
        <v>0</v>
      </c>
      <c r="AS160" cm="1">
        <f t="array" ref="AS160">IFERROR(_xlfn.XLOOKUP(Tool_Italy!$G160&amp;$E$2,'Waste management'!$A:$A&amp;'Waste management'!$B:$B,'Waste management'!D:D)*$E160,"")</f>
        <v>0</v>
      </c>
      <c r="AT160" cm="1">
        <f t="array" ref="AT160">IFERROR(_xlfn.XLOOKUP(Tool_Italy!$G160&amp;$E$2,'Waste management'!$A:$A&amp;'Waste management'!$B:$B,'Waste management'!E:E)*$E160,"")</f>
        <v>0</v>
      </c>
      <c r="AU160" cm="1">
        <f t="array" ref="AU160">IFERROR(_xlfn.XLOOKUP(Tool_Italy!$G160&amp;$E$2,'Waste management'!$A:$A&amp;'Waste management'!$B:$B,'Waste management'!F:F)*$E160,"")</f>
        <v>0</v>
      </c>
      <c r="AV160" cm="1">
        <f t="array" ref="AV160">IFERROR(_xlfn.XLOOKUP(Tool_Italy!$G160&amp;$E$2,'Waste management'!$A:$A&amp;'Waste management'!$B:$B,'Waste management'!G:G)*$E160,"")</f>
        <v>0</v>
      </c>
      <c r="AW160" cm="1">
        <f t="array" ref="AW160">IFERROR(_xlfn.XLOOKUP(Tool_Italy!$G160&amp;$E$2,'Waste management'!$A:$A&amp;'Waste management'!$B:$B,'Waste management'!H:H)*$E160,"")</f>
        <v>0</v>
      </c>
      <c r="AX160" cm="1">
        <f t="array" ref="AX160">IFERROR(_xlfn.XLOOKUP(Tool_Italy!$G160&amp;$E$2,'Waste management'!$A:$A&amp;'Waste management'!$B:$B,'Waste management'!I:I)*$E160,"")</f>
        <v>0</v>
      </c>
      <c r="AY160" cm="1">
        <f t="array" ref="AY160">IFERROR(_xlfn.XLOOKUP(Tool_Italy!$G160&amp;$E$2,'Waste management'!$A:$A&amp;'Waste management'!$B:$B,'Waste management'!J:J)*$E160,"")</f>
        <v>0</v>
      </c>
      <c r="AZ160" cm="1">
        <f t="array" ref="AZ160">IFERROR(_xlfn.XLOOKUP(Tool_Italy!$G160&amp;$E$2,'Waste management'!$A:$A&amp;'Waste management'!$B:$B,'Waste management'!K:K)*$E160,"")</f>
        <v>0</v>
      </c>
      <c r="BA160" cm="1">
        <f t="array" ref="BA160">IFERROR(_xlfn.XLOOKUP(Tool_Italy!$G160&amp;$E$2,'Waste management'!$A:$A&amp;'Waste management'!$B:$B,'Waste management'!L:L)*$E160,"")</f>
        <v>0</v>
      </c>
      <c r="BB160" cm="1">
        <f t="array" ref="BB160">IFERROR(_xlfn.XLOOKUP(Tool_Italy!$G160&amp;$E$2,'Waste management'!$A:$A&amp;'Waste management'!$B:$B,'Waste management'!M:M)*$E160,"")</f>
        <v>0</v>
      </c>
      <c r="BC160" cm="1">
        <f t="array" ref="BC160">IFERROR(_xlfn.XLOOKUP(Tool_Italy!$G160&amp;$E$2,'Waste management'!$A:$A&amp;'Waste management'!$B:$B,'Waste management'!N:N)*$E160,"")</f>
        <v>0</v>
      </c>
      <c r="BD160" cm="1">
        <f t="array" ref="BD160">IFERROR(_xlfn.XLOOKUP(Tool_Italy!$G160&amp;$E$2,'Waste management'!$A:$A&amp;'Waste management'!$B:$B,'Waste management'!O:O)*$E160,"")</f>
        <v>0</v>
      </c>
      <c r="BE160" cm="1">
        <f t="array" ref="BE160">IFERROR(_xlfn.XLOOKUP(Tool_Italy!$G160&amp;$E$2,'Waste management'!$A:$A&amp;'Waste management'!$B:$B,'Waste management'!P:P)*$E160,"")</f>
        <v>0</v>
      </c>
      <c r="BF160" cm="1">
        <f t="array" ref="BF160">IFERROR(_xlfn.XLOOKUP(Tool_Italy!$G160&amp;$E$2,'Waste management'!$A:$A&amp;'Waste management'!$B:$B,'Waste management'!Q:Q)*$E160,"")</f>
        <v>0</v>
      </c>
      <c r="BG160" cm="1">
        <f t="array" ref="BG160">IFERROR(_xlfn.XLOOKUP(Tool_Italy!$G160&amp;$E$2,'Waste management'!$A:$A&amp;'Waste management'!$B:$B,'Waste management'!R:R)*$E160,"")</f>
        <v>0</v>
      </c>
      <c r="BH160">
        <f>IFERROR((L160+AR160+AB160)*_xlfn.XLOOKUP(Tool_Italy!BH$4,Monetization_Factors!$A:$A,Monetization_Factors!$D:$D),"")</f>
        <v>0</v>
      </c>
      <c r="BI160">
        <f>IFERROR((M160+AS160+AC160)*_xlfn.XLOOKUP(Tool_Italy!BI$4,Monetization_Factors!$A:$A,Monetization_Factors!$D:$D),"")</f>
        <v>0</v>
      </c>
      <c r="BJ160">
        <f>IFERROR((N160+AT160+AD160)*_xlfn.XLOOKUP(Tool_Italy!BJ$4,Monetization_Factors!$A:$A,Monetization_Factors!$D:$D),"")</f>
        <v>0</v>
      </c>
      <c r="BK160">
        <f>IFERROR((O160+AU160+AE160)*_xlfn.XLOOKUP(Tool_Italy!BK$4,Monetization_Factors!$A:$A,Monetization_Factors!$D:$D),"")</f>
        <v>0</v>
      </c>
      <c r="BL160">
        <f>IFERROR((P160+AV160+AF160)*_xlfn.XLOOKUP(Tool_Italy!BL$4,Monetization_Factors!$A:$A,Monetization_Factors!$D:$D),"")</f>
        <v>0</v>
      </c>
      <c r="BM160">
        <f>IFERROR((Q160+AW160+AG160)*_xlfn.XLOOKUP(Tool_Italy!BM$4,Monetization_Factors!$A:$A,Monetization_Factors!$D:$D),"")</f>
        <v>0</v>
      </c>
      <c r="BN160">
        <f>IFERROR((R160+AX160+AH160)*_xlfn.XLOOKUP(Tool_Italy!BN$4,Monetization_Factors!$A:$A,Monetization_Factors!$D:$D),"")</f>
        <v>0</v>
      </c>
      <c r="BO160">
        <f>IFERROR((S160+AY160+AI160)*_xlfn.XLOOKUP(Tool_Italy!BO$4,Monetization_Factors!$A:$A,Monetization_Factors!$D:$D),"")</f>
        <v>0</v>
      </c>
      <c r="BP160">
        <f>IFERROR((T160+AZ160+AJ160)*_xlfn.XLOOKUP(Tool_Italy!BP$4,Monetization_Factors!$A:$A,Monetization_Factors!$D:$D),"")</f>
        <v>0</v>
      </c>
      <c r="BQ160">
        <f>IFERROR((U160+BA160+AK160)*_xlfn.XLOOKUP(Tool_Italy!BQ$4,Monetization_Factors!$A:$A,Monetization_Factors!$D:$D),"")</f>
        <v>0</v>
      </c>
      <c r="BR160" t="str">
        <f>IFERROR((V160+BB160+AL160)*_xlfn.XLOOKUP(Tool_Italy!BR$4,Monetization_Factors!$A:$A,Monetization_Factors!$D:$D),"")</f>
        <v/>
      </c>
      <c r="BS160">
        <f>IFERROR((W160+BC160+AM160)*_xlfn.XLOOKUP(Tool_Italy!BS$4,Monetization_Factors!$A:$A,Monetization_Factors!$D:$D),"")</f>
        <v>0</v>
      </c>
      <c r="BT160">
        <f>IFERROR((X160+BD160+AN160)*_xlfn.XLOOKUP(Tool_Italy!BT$4,Monetization_Factors!$A:$A,Monetization_Factors!$D:$D),"")</f>
        <v>0</v>
      </c>
      <c r="BU160">
        <f>IFERROR((Y160+BE160+AO160)*_xlfn.XLOOKUP(Tool_Italy!BU$4,Monetization_Factors!$A:$A,Monetization_Factors!$D:$D),"")</f>
        <v>0</v>
      </c>
      <c r="BV160">
        <f>IFERROR((Z160+BF160+AP160)*_xlfn.XLOOKUP(Tool_Italy!BV$4,Monetization_Factors!$A:$A,Monetization_Factors!$D:$D),"")</f>
        <v>0</v>
      </c>
      <c r="BW160">
        <f>IFERROR((AA160+BG160+AQ160)*_xlfn.XLOOKUP(Tool_Italy!BW$4,Monetization_Factors!$A:$A,Monetization_Factors!$D:$D),"")</f>
        <v>0</v>
      </c>
      <c r="BX160" s="38" t="str" cm="1">
        <f t="array" ref="BX160">IFERROR(_xlfn.IFS(I160&lt;&gt;0,I160*E160,I160="",J160*E160),"")</f>
        <v/>
      </c>
      <c r="BY160" s="38">
        <f t="shared" si="104"/>
        <v>0</v>
      </c>
      <c r="BZ160" s="38">
        <f t="shared" si="106"/>
        <v>0</v>
      </c>
      <c r="CA160" s="38">
        <f t="shared" si="105"/>
        <v>0</v>
      </c>
      <c r="CB160">
        <f t="shared" si="102"/>
        <v>0</v>
      </c>
      <c r="CC160">
        <f t="shared" si="72"/>
        <v>0</v>
      </c>
      <c r="CD160">
        <f t="shared" si="73"/>
        <v>0</v>
      </c>
      <c r="CE160">
        <f t="shared" si="74"/>
        <v>0</v>
      </c>
      <c r="CF160">
        <f t="shared" si="75"/>
        <v>0</v>
      </c>
      <c r="CG160">
        <f t="shared" si="76"/>
        <v>0</v>
      </c>
      <c r="CH160">
        <f t="shared" si="77"/>
        <v>0</v>
      </c>
      <c r="CI160">
        <f t="shared" si="78"/>
        <v>0</v>
      </c>
      <c r="CJ160">
        <f t="shared" si="79"/>
        <v>0</v>
      </c>
      <c r="CK160">
        <f t="shared" si="80"/>
        <v>0</v>
      </c>
      <c r="CL160">
        <f t="shared" si="81"/>
        <v>0</v>
      </c>
      <c r="CM160">
        <f t="shared" si="82"/>
        <v>0</v>
      </c>
      <c r="CN160">
        <f t="shared" si="83"/>
        <v>0</v>
      </c>
      <c r="CO160">
        <f t="shared" si="84"/>
        <v>0</v>
      </c>
      <c r="CP160">
        <f t="shared" si="85"/>
        <v>0</v>
      </c>
      <c r="CQ160">
        <f t="shared" si="86"/>
        <v>0</v>
      </c>
      <c r="CR160">
        <f t="shared" si="103"/>
        <v>0</v>
      </c>
      <c r="CS160">
        <f t="shared" si="87"/>
        <v>0</v>
      </c>
      <c r="CT160">
        <f t="shared" si="88"/>
        <v>0</v>
      </c>
      <c r="CU160">
        <f t="shared" si="89"/>
        <v>0</v>
      </c>
      <c r="CV160">
        <f t="shared" si="90"/>
        <v>0</v>
      </c>
      <c r="CW160">
        <f t="shared" si="91"/>
        <v>0</v>
      </c>
      <c r="CX160">
        <f t="shared" si="92"/>
        <v>0</v>
      </c>
      <c r="CY160">
        <f t="shared" si="93"/>
        <v>0</v>
      </c>
      <c r="CZ160">
        <f t="shared" si="94"/>
        <v>0</v>
      </c>
      <c r="DA160">
        <f t="shared" si="95"/>
        <v>0</v>
      </c>
      <c r="DB160">
        <f t="shared" si="96"/>
        <v>0</v>
      </c>
      <c r="DC160">
        <f t="shared" si="97"/>
        <v>0</v>
      </c>
      <c r="DD160">
        <f t="shared" si="98"/>
        <v>0</v>
      </c>
      <c r="DE160">
        <f t="shared" si="99"/>
        <v>0</v>
      </c>
      <c r="DF160">
        <f t="shared" si="100"/>
        <v>0</v>
      </c>
      <c r="DG160">
        <f t="shared" si="101"/>
        <v>0</v>
      </c>
      <c r="DH160" s="5" t="str">
        <f>IFERROR(((((L160+AB160)*(1/$H160))+AR160)/$F$2)/($B$2*('CAR.CAP_per person'!B$2)/(_xlfn.XLOOKUP($E$2,EU_countries_GDP!$A$2:$A$29,EU_countries_GDP!$E$2:$E$29))),"")</f>
        <v/>
      </c>
      <c r="DI160" s="5" t="str">
        <f>IFERROR(((((M160+AC160)*(1/$H160))+AS160)/$F$2)/($B$2*('CAR.CAP_per person'!C$2)/(_xlfn.XLOOKUP($E$2,EU_countries_GDP!$A$2:$A$29,EU_countries_GDP!$E$2:$E$29))),"")</f>
        <v/>
      </c>
      <c r="DJ160" s="5" t="str">
        <f>IFERROR(((((N160+AD160)*(1/$H160))+AT160)/$F$2)/($B$2*('CAR.CAP_per person'!D$2)/(_xlfn.XLOOKUP($E$2,EU_countries_GDP!$A$2:$A$29,EU_countries_GDP!$E$2:$E$29))),"")</f>
        <v/>
      </c>
      <c r="DK160" s="5" t="str">
        <f>IFERROR(((((O160+AE160)*(1/$H160))+AU160)/$F$2)/($B$2*('CAR.CAP_per person'!E$2)/(_xlfn.XLOOKUP($E$2,EU_countries_GDP!$A$2:$A$29,EU_countries_GDP!$E$2:$E$29))),"")</f>
        <v/>
      </c>
      <c r="DL160" s="5" t="str">
        <f>IFERROR(((((P160+AF160)*(1/$H160))+AV160)/$F$2)/($B$2*('CAR.CAP_per person'!F$2)/(_xlfn.XLOOKUP($E$2,EU_countries_GDP!$A$2:$A$29,EU_countries_GDP!$E$2:$E$29))),"")</f>
        <v/>
      </c>
      <c r="DM160" s="5" t="str">
        <f>IFERROR(((((Q160+AG160)*(1/$H160))+AW160)/$F$2)/($B$2*('CAR.CAP_per person'!G$2)/(_xlfn.XLOOKUP($E$2,EU_countries_GDP!$A$2:$A$29,EU_countries_GDP!$E$2:$E$29))),"")</f>
        <v/>
      </c>
      <c r="DN160" s="5" t="str">
        <f>IFERROR(((((R160+AH160)*(1/$H160))+AX160)/$F$2)/($B$2*('CAR.CAP_per person'!H$2)/(_xlfn.XLOOKUP($E$2,EU_countries_GDP!$A$2:$A$29,EU_countries_GDP!$E$2:$E$29))),"")</f>
        <v/>
      </c>
      <c r="DO160" s="5" t="str">
        <f>IFERROR(((((S160+AI160)*(1/$H160))+AY160)/$F$2)/($B$2*('CAR.CAP_per person'!I$2)/(_xlfn.XLOOKUP($E$2,EU_countries_GDP!$A$2:$A$29,EU_countries_GDP!$E$2:$E$29))),"")</f>
        <v/>
      </c>
      <c r="DP160" s="5" t="str">
        <f>IFERROR(((((T160+AJ160)*(1/$H160))+AZ160)/$F$2)/($B$2*('CAR.CAP_per person'!J$2)/(_xlfn.XLOOKUP($E$2,EU_countries_GDP!$A$2:$A$29,EU_countries_GDP!$E$2:$E$29))),"")</f>
        <v/>
      </c>
      <c r="DQ160" s="5" t="str">
        <f>IFERROR(((((U160+AK160)*(1/$H160))+BA160)/$F$2)/($B$2*('CAR.CAP_per person'!K$2)/(_xlfn.XLOOKUP($E$2,EU_countries_GDP!$A$2:$A$29,EU_countries_GDP!$E$2:$E$29))),"")</f>
        <v/>
      </c>
      <c r="DR160" s="5" t="str">
        <f>IFERROR(((((V160+AL160)*(1/$H160))+BB160)/$F$2)/($B$2*('CAR.CAP_per person'!L$2)/(_xlfn.XLOOKUP($E$2,EU_countries_GDP!$A$2:$A$29,EU_countries_GDP!$E$2:$E$29))),"")</f>
        <v/>
      </c>
      <c r="DS160" s="5" t="str">
        <f>IFERROR(((((W160+AM160)*(1/$H160))+BC160)/$F$2)/($B$2*('CAR.CAP_per person'!M$2)/(_xlfn.XLOOKUP($E$2,EU_countries_GDP!$A$2:$A$29,EU_countries_GDP!$E$2:$E$29))),"")</f>
        <v/>
      </c>
      <c r="DT160" s="5" t="str">
        <f>IFERROR(((((X160+AN160)*(1/$H160))+BD160)/$F$2)/($B$2*('CAR.CAP_per person'!N$2)/(_xlfn.XLOOKUP($E$2,EU_countries_GDP!$A$2:$A$29,EU_countries_GDP!$E$2:$E$29))),"")</f>
        <v/>
      </c>
      <c r="DU160" s="5" t="str">
        <f>IFERROR(((((Y160+AO160)*(1/$H160))+BE160)/$F$2)/($B$2*('CAR.CAP_per person'!O$2)/(_xlfn.XLOOKUP($E$2,EU_countries_GDP!$A$2:$A$29,EU_countries_GDP!$E$2:$E$29))),"")</f>
        <v/>
      </c>
      <c r="DV160" s="5" t="str">
        <f>IFERROR(((((Z160+AP160)*(1/$H160))+BF160)/$F$2)/($B$2*('CAR.CAP_per person'!P$2)/(_xlfn.XLOOKUP($E$2,EU_countries_GDP!$A$2:$A$29,EU_countries_GDP!$E$2:$E$29))),"")</f>
        <v/>
      </c>
      <c r="DW160" s="5" t="str">
        <f>IFERROR(((((AA160+AQ160)*(1/$H160))+BG160)/$F$2)/($B$2*('CAR.CAP_per person'!Q$2)/(_xlfn.XLOOKUP($E$2,EU_countries_GDP!$A$2:$A$29,EU_countries_GDP!$E$2:$E$29))),"")</f>
        <v/>
      </c>
    </row>
    <row r="161" spans="1:127">
      <c r="A161" t="s">
        <v>239</v>
      </c>
      <c r="B161" t="str">
        <f>_xlfn.XLOOKUP(D161,Table5[Ingredient],Table5[Category],"",FALSE)</f>
        <v xml:space="preserve">Other </v>
      </c>
      <c r="C161" s="33" t="s">
        <v>257</v>
      </c>
      <c r="D161" s="33" t="s">
        <v>235</v>
      </c>
      <c r="E161" s="33">
        <v>0</v>
      </c>
      <c r="F161" s="33" t="s">
        <v>179</v>
      </c>
      <c r="G161" s="33" t="s">
        <v>180</v>
      </c>
      <c r="H161" s="91">
        <f>Dataset_IT!M66</f>
        <v>0</v>
      </c>
      <c r="I161" s="33"/>
      <c r="J161" s="37">
        <f>IFERROR(INDEX('AveragePrices&amp;Codes'!G:AG, MATCH($D161, 'AveragePrices&amp;Codes'!$A:$A, 0), MATCH(Tool_Italy!$E$2, 'AveragePrices&amp;Codes'!$G$1:$AG$1, 0)),"")</f>
        <v>8.5797892143076933</v>
      </c>
      <c r="K161" s="37">
        <f>IFERROR(E161/(_xlfn.XLOOKUP(A161,Dataset_IT!$Q$2:$Q$9,Dataset_IT!$R$2:$R$9)),"")</f>
        <v>0</v>
      </c>
      <c r="L161">
        <f>IFERROR(IF($F161="Raw",_xlfn.XLOOKUP(_xlfn.XLOOKUP(Tool_Italy!$D161,'AveragePrices&amp;Codes'!$A:$A,'AveragePrices&amp;Codes'!$B:$B),AGRIBALYSE_Raw!$B:$B,AGRIBALYSE_Raw!O:O)*$E161,_xlfn.XLOOKUP(_xlfn.XLOOKUP(Tool_Italy!$D161,'AveragePrices&amp;Codes'!$A:$A,'AveragePrices&amp;Codes'!$B:$B),AGRIBALYSE_Cooked!$C:$C,AGRIBALYSE_Cooked!P:P)*$E161),"")</f>
        <v>0</v>
      </c>
      <c r="M161">
        <f>IFERROR(IF($F161="Raw",_xlfn.XLOOKUP(_xlfn.XLOOKUP(Tool_Italy!$D161,'AveragePrices&amp;Codes'!$A:$A,'AveragePrices&amp;Codes'!$B:$B),AGRIBALYSE_Raw!$B:$B,AGRIBALYSE_Raw!P:P)*$E161,_xlfn.XLOOKUP(_xlfn.XLOOKUP(Tool_Italy!$D161,'AveragePrices&amp;Codes'!$A:$A,'AveragePrices&amp;Codes'!$B:$B),AGRIBALYSE_Cooked!$C:$C,AGRIBALYSE_Cooked!Q:Q)*$E161),"")</f>
        <v>0</v>
      </c>
      <c r="N161">
        <f>IFERROR(IF($F161="Raw",_xlfn.XLOOKUP(_xlfn.XLOOKUP(Tool_Italy!$D161,'AveragePrices&amp;Codes'!$A:$A,'AveragePrices&amp;Codes'!$B:$B),AGRIBALYSE_Raw!$B:$B,AGRIBALYSE_Raw!Q:Q)*$E161,_xlfn.XLOOKUP(_xlfn.XLOOKUP(Tool_Italy!$D161,'AveragePrices&amp;Codes'!$A:$A,'AveragePrices&amp;Codes'!$B:$B),AGRIBALYSE_Cooked!$C:$C,AGRIBALYSE_Cooked!R:R)*$E161),"")</f>
        <v>0</v>
      </c>
      <c r="O161">
        <f>IFERROR(IF($F161="Raw",_xlfn.XLOOKUP(_xlfn.XLOOKUP(Tool_Italy!$D161,'AveragePrices&amp;Codes'!$A:$A,'AveragePrices&amp;Codes'!$B:$B),AGRIBALYSE_Raw!$B:$B,AGRIBALYSE_Raw!R:R)*$E161,_xlfn.XLOOKUP(_xlfn.XLOOKUP(Tool_Italy!$D161,'AveragePrices&amp;Codes'!$A:$A,'AveragePrices&amp;Codes'!$B:$B),AGRIBALYSE_Cooked!$C:$C,AGRIBALYSE_Cooked!S:S)*$E161),"")</f>
        <v>0</v>
      </c>
      <c r="P161">
        <f>IFERROR(IF($F161="Raw",_xlfn.XLOOKUP(_xlfn.XLOOKUP(Tool_Italy!$D161,'AveragePrices&amp;Codes'!$A:$A,'AveragePrices&amp;Codes'!$B:$B),AGRIBALYSE_Raw!$B:$B,AGRIBALYSE_Raw!S:S)*$E161,_xlfn.XLOOKUP(_xlfn.XLOOKUP(Tool_Italy!$D161,'AveragePrices&amp;Codes'!$A:$A,'AveragePrices&amp;Codes'!$B:$B),AGRIBALYSE_Cooked!$C:$C,AGRIBALYSE_Cooked!T:T)*$E161),"")</f>
        <v>0</v>
      </c>
      <c r="Q161">
        <f>IFERROR(IF($F161="Raw",_xlfn.XLOOKUP(_xlfn.XLOOKUP(Tool_Italy!$D161,'AveragePrices&amp;Codes'!$A:$A,'AveragePrices&amp;Codes'!$B:$B),AGRIBALYSE_Raw!$B:$B,AGRIBALYSE_Raw!T:T)*$E161,_xlfn.XLOOKUP(_xlfn.XLOOKUP(Tool_Italy!$D161,'AveragePrices&amp;Codes'!$A:$A,'AveragePrices&amp;Codes'!$B:$B),AGRIBALYSE_Cooked!$C:$C,AGRIBALYSE_Cooked!U:U)*$E161),"")</f>
        <v>0</v>
      </c>
      <c r="R161">
        <f>IFERROR(IF($F161="Raw",_xlfn.XLOOKUP(_xlfn.XLOOKUP(Tool_Italy!$D161,'AveragePrices&amp;Codes'!$A:$A,'AveragePrices&amp;Codes'!$B:$B),AGRIBALYSE_Raw!$B:$B,AGRIBALYSE_Raw!U:U)*$E161,_xlfn.XLOOKUP(_xlfn.XLOOKUP(Tool_Italy!$D161,'AveragePrices&amp;Codes'!$A:$A,'AveragePrices&amp;Codes'!$B:$B),AGRIBALYSE_Cooked!$C:$C,AGRIBALYSE_Cooked!V:V)*$E161),"")</f>
        <v>0</v>
      </c>
      <c r="S161">
        <f>IFERROR(IF($F161="Raw",_xlfn.XLOOKUP(_xlfn.XLOOKUP(Tool_Italy!$D161,'AveragePrices&amp;Codes'!$A:$A,'AveragePrices&amp;Codes'!$B:$B),AGRIBALYSE_Raw!$B:$B,AGRIBALYSE_Raw!V:V)*$E161,_xlfn.XLOOKUP(_xlfn.XLOOKUP(Tool_Italy!$D161,'AveragePrices&amp;Codes'!$A:$A,'AveragePrices&amp;Codes'!$B:$B),AGRIBALYSE_Cooked!$C:$C,AGRIBALYSE_Cooked!W:W)*$E161),"")</f>
        <v>0</v>
      </c>
      <c r="T161">
        <f>IFERROR(IF($F161="Raw",_xlfn.XLOOKUP(_xlfn.XLOOKUP(Tool_Italy!$D161,'AveragePrices&amp;Codes'!$A:$A,'AveragePrices&amp;Codes'!$B:$B),AGRIBALYSE_Raw!$B:$B,AGRIBALYSE_Raw!W:W)*$E161,_xlfn.XLOOKUP(_xlfn.XLOOKUP(Tool_Italy!$D161,'AveragePrices&amp;Codes'!$A:$A,'AveragePrices&amp;Codes'!$B:$B),AGRIBALYSE_Cooked!$C:$C,AGRIBALYSE_Cooked!X:X)*$E161),"")</f>
        <v>0</v>
      </c>
      <c r="U161">
        <f>IFERROR(IF($F161="Raw",_xlfn.XLOOKUP(_xlfn.XLOOKUP(Tool_Italy!$D161,'AveragePrices&amp;Codes'!$A:$A,'AveragePrices&amp;Codes'!$B:$B),AGRIBALYSE_Raw!$B:$B,AGRIBALYSE_Raw!X:X)*$E161,_xlfn.XLOOKUP(_xlfn.XLOOKUP(Tool_Italy!$D161,'AveragePrices&amp;Codes'!$A:$A,'AveragePrices&amp;Codes'!$B:$B),AGRIBALYSE_Cooked!$C:$C,AGRIBALYSE_Cooked!Y:Y)*$E161),"")</f>
        <v>0</v>
      </c>
      <c r="V161">
        <f>IFERROR(IF($F161="Raw",_xlfn.XLOOKUP(_xlfn.XLOOKUP(Tool_Italy!$D161,'AveragePrices&amp;Codes'!$A:$A,'AveragePrices&amp;Codes'!$B:$B),AGRIBALYSE_Raw!$B:$B,AGRIBALYSE_Raw!Y:Y)*$E161,_xlfn.XLOOKUP(_xlfn.XLOOKUP(Tool_Italy!$D161,'AveragePrices&amp;Codes'!$A:$A,'AveragePrices&amp;Codes'!$B:$B),AGRIBALYSE_Cooked!$C:$C,AGRIBALYSE_Cooked!Z:Z)*$E161),"")</f>
        <v>0</v>
      </c>
      <c r="W161">
        <f>IFERROR(IF($F161="Raw",_xlfn.XLOOKUP(_xlfn.XLOOKUP(Tool_Italy!$D161,'AveragePrices&amp;Codes'!$A:$A,'AveragePrices&amp;Codes'!$B:$B),AGRIBALYSE_Raw!$B:$B,AGRIBALYSE_Raw!Z:Z)*$E161,_xlfn.XLOOKUP(_xlfn.XLOOKUP(Tool_Italy!$D161,'AveragePrices&amp;Codes'!$A:$A,'AveragePrices&amp;Codes'!$B:$B),AGRIBALYSE_Cooked!$C:$C,AGRIBALYSE_Cooked!AA:AA)*$E161),"")</f>
        <v>0</v>
      </c>
      <c r="X161">
        <f>IFERROR(IF($F161="Raw",_xlfn.XLOOKUP(_xlfn.XLOOKUP(Tool_Italy!$D161,'AveragePrices&amp;Codes'!$A:$A,'AveragePrices&amp;Codes'!$B:$B),AGRIBALYSE_Raw!$B:$B,AGRIBALYSE_Raw!AA:AA)*$E161,_xlfn.XLOOKUP(_xlfn.XLOOKUP(Tool_Italy!$D161,'AveragePrices&amp;Codes'!$A:$A,'AveragePrices&amp;Codes'!$B:$B),AGRIBALYSE_Cooked!$C:$C,AGRIBALYSE_Cooked!AB:AB)*$E161),"")</f>
        <v>0</v>
      </c>
      <c r="Y161">
        <f>IFERROR(IF($F161="Raw",_xlfn.XLOOKUP(_xlfn.XLOOKUP(Tool_Italy!$D161,'AveragePrices&amp;Codes'!$A:$A,'AveragePrices&amp;Codes'!$B:$B),AGRIBALYSE_Raw!$B:$B,AGRIBALYSE_Raw!AB:AB)*$E161,_xlfn.XLOOKUP(_xlfn.XLOOKUP(Tool_Italy!$D161,'AveragePrices&amp;Codes'!$A:$A,'AveragePrices&amp;Codes'!$B:$B),AGRIBALYSE_Cooked!$C:$C,AGRIBALYSE_Cooked!AC:AC)*$E161),"")</f>
        <v>0</v>
      </c>
      <c r="Z161">
        <f>IFERROR(IF($F161="Raw",_xlfn.XLOOKUP(_xlfn.XLOOKUP(Tool_Italy!$D161,'AveragePrices&amp;Codes'!$A:$A,'AveragePrices&amp;Codes'!$B:$B),AGRIBALYSE_Raw!$B:$B,AGRIBALYSE_Raw!AC:AC)*$E161,_xlfn.XLOOKUP(_xlfn.XLOOKUP(Tool_Italy!$D161,'AveragePrices&amp;Codes'!$A:$A,'AveragePrices&amp;Codes'!$B:$B),AGRIBALYSE_Cooked!$C:$C,AGRIBALYSE_Cooked!AD:AD)*$E161),"")</f>
        <v>0</v>
      </c>
      <c r="AA161">
        <f>IFERROR(IF($F161="Raw",_xlfn.XLOOKUP(_xlfn.XLOOKUP(Tool_Italy!$D161,'AveragePrices&amp;Codes'!$A:$A,'AveragePrices&amp;Codes'!$B:$B),AGRIBALYSE_Raw!$B:$B,AGRIBALYSE_Raw!AD:AD)*$E161,_xlfn.XLOOKUP(_xlfn.XLOOKUP(Tool_Italy!$D161,'AveragePrices&amp;Codes'!$A:$A,'AveragePrices&amp;Codes'!$B:$B),AGRIBALYSE_Cooked!$C:$C,AGRIBALYSE_Cooked!AE:AE)*$E161),"")</f>
        <v>0</v>
      </c>
      <c r="AB161" cm="1">
        <f t="array" ref="AB161">IFERROR(_xlfn.XLOOKUP(Tool_Italy!$F161&amp;$E$2,'Cooking methods'!$A:$A&amp;'Cooking methods'!$B:$B,'Cooking methods'!C:C)*$E161,"")</f>
        <v>0</v>
      </c>
      <c r="AC161" cm="1">
        <f t="array" ref="AC161">IFERROR(_xlfn.XLOOKUP(Tool_Italy!$F161&amp;$E$2,'Cooking methods'!$A:$A&amp;'Cooking methods'!$B:$B,'Cooking methods'!D:D)*$E161,"")</f>
        <v>0</v>
      </c>
      <c r="AD161" cm="1">
        <f t="array" ref="AD161">IFERROR(_xlfn.XLOOKUP(Tool_Italy!$F161&amp;$E$2,'Cooking methods'!$A:$A&amp;'Cooking methods'!$B:$B,'Cooking methods'!E:E)*$E161,"")</f>
        <v>0</v>
      </c>
      <c r="AE161" cm="1">
        <f t="array" ref="AE161">IFERROR(_xlfn.XLOOKUP(Tool_Italy!$F161&amp;$E$2,'Cooking methods'!$A:$A&amp;'Cooking methods'!$B:$B,'Cooking methods'!F:F)*$E161,"")</f>
        <v>0</v>
      </c>
      <c r="AF161" cm="1">
        <f t="array" ref="AF161">IFERROR(_xlfn.XLOOKUP(Tool_Italy!$F161&amp;$E$2,'Cooking methods'!$A:$A&amp;'Cooking methods'!$B:$B,'Cooking methods'!G:G)*$E161,"")</f>
        <v>0</v>
      </c>
      <c r="AG161" cm="1">
        <f t="array" ref="AG161">IFERROR(_xlfn.XLOOKUP(Tool_Italy!$F161&amp;$E$2,'Cooking methods'!$A:$A&amp;'Cooking methods'!$B:$B,'Cooking methods'!H:H)*$E161,"")</f>
        <v>0</v>
      </c>
      <c r="AH161" cm="1">
        <f t="array" ref="AH161">IFERROR(_xlfn.XLOOKUP(Tool_Italy!$F161&amp;$E$2,'Cooking methods'!$A:$A&amp;'Cooking methods'!$B:$B,'Cooking methods'!I:I)*$E161,"")</f>
        <v>0</v>
      </c>
      <c r="AI161" cm="1">
        <f t="array" ref="AI161">IFERROR(_xlfn.XLOOKUP(Tool_Italy!$F161&amp;$E$2,'Cooking methods'!$A:$A&amp;'Cooking methods'!$B:$B,'Cooking methods'!J:J)*$E161,"")</f>
        <v>0</v>
      </c>
      <c r="AJ161" cm="1">
        <f t="array" ref="AJ161">IFERROR(_xlfn.XLOOKUP(Tool_Italy!$F161&amp;$E$2,'Cooking methods'!$A:$A&amp;'Cooking methods'!$B:$B,'Cooking methods'!K:K)*$E161,"")</f>
        <v>0</v>
      </c>
      <c r="AK161" cm="1">
        <f t="array" ref="AK161">IFERROR(_xlfn.XLOOKUP(Tool_Italy!$F161&amp;$E$2,'Cooking methods'!$A:$A&amp;'Cooking methods'!$B:$B,'Cooking methods'!L:L)*$E161,"")</f>
        <v>0</v>
      </c>
      <c r="AL161" cm="1">
        <f t="array" ref="AL161">IFERROR(_xlfn.XLOOKUP(Tool_Italy!$F161&amp;$E$2,'Cooking methods'!$A:$A&amp;'Cooking methods'!$B:$B,'Cooking methods'!M:M)*$E161,"")</f>
        <v>0</v>
      </c>
      <c r="AM161" cm="1">
        <f t="array" ref="AM161">IFERROR(_xlfn.XLOOKUP(Tool_Italy!$F161&amp;$E$2,'Cooking methods'!$A:$A&amp;'Cooking methods'!$B:$B,'Cooking methods'!N:N)*$E161,"")</f>
        <v>0</v>
      </c>
      <c r="AN161" cm="1">
        <f t="array" ref="AN161">IFERROR(_xlfn.XLOOKUP(Tool_Italy!$F161&amp;$E$2,'Cooking methods'!$A:$A&amp;'Cooking methods'!$B:$B,'Cooking methods'!O:O)*$E161,"")</f>
        <v>0</v>
      </c>
      <c r="AO161" cm="1">
        <f t="array" ref="AO161">IFERROR(_xlfn.XLOOKUP(Tool_Italy!$F161&amp;$E$2,'Cooking methods'!$A:$A&amp;'Cooking methods'!$B:$B,'Cooking methods'!P:P)*$E161,"")</f>
        <v>0</v>
      </c>
      <c r="AP161" cm="1">
        <f t="array" ref="AP161">IFERROR(_xlfn.XLOOKUP(Tool_Italy!$F161&amp;$E$2,'Cooking methods'!$A:$A&amp;'Cooking methods'!$B:$B,'Cooking methods'!Q:Q)*$E161,"")</f>
        <v>0</v>
      </c>
      <c r="AQ161" cm="1">
        <f t="array" ref="AQ161">IFERROR(_xlfn.XLOOKUP(Tool_Italy!$F161&amp;$E$2,'Cooking methods'!$A:$A&amp;'Cooking methods'!$B:$B,'Cooking methods'!R:R)*$E161,"")</f>
        <v>0</v>
      </c>
      <c r="AR161" cm="1">
        <f t="array" ref="AR161">IFERROR(_xlfn.XLOOKUP(Tool_Italy!$G161&amp;$E$2,'Waste management'!$A:$A&amp;'Waste management'!$B:$B,'Waste management'!C:C)*$E161,"")</f>
        <v>0</v>
      </c>
      <c r="AS161" cm="1">
        <f t="array" ref="AS161">IFERROR(_xlfn.XLOOKUP(Tool_Italy!$G161&amp;$E$2,'Waste management'!$A:$A&amp;'Waste management'!$B:$B,'Waste management'!D:D)*$E161,"")</f>
        <v>0</v>
      </c>
      <c r="AT161" cm="1">
        <f t="array" ref="AT161">IFERROR(_xlfn.XLOOKUP(Tool_Italy!$G161&amp;$E$2,'Waste management'!$A:$A&amp;'Waste management'!$B:$B,'Waste management'!E:E)*$E161,"")</f>
        <v>0</v>
      </c>
      <c r="AU161" cm="1">
        <f t="array" ref="AU161">IFERROR(_xlfn.XLOOKUP(Tool_Italy!$G161&amp;$E$2,'Waste management'!$A:$A&amp;'Waste management'!$B:$B,'Waste management'!F:F)*$E161,"")</f>
        <v>0</v>
      </c>
      <c r="AV161" cm="1">
        <f t="array" ref="AV161">IFERROR(_xlfn.XLOOKUP(Tool_Italy!$G161&amp;$E$2,'Waste management'!$A:$A&amp;'Waste management'!$B:$B,'Waste management'!G:G)*$E161,"")</f>
        <v>0</v>
      </c>
      <c r="AW161" cm="1">
        <f t="array" ref="AW161">IFERROR(_xlfn.XLOOKUP(Tool_Italy!$G161&amp;$E$2,'Waste management'!$A:$A&amp;'Waste management'!$B:$B,'Waste management'!H:H)*$E161,"")</f>
        <v>0</v>
      </c>
      <c r="AX161" cm="1">
        <f t="array" ref="AX161">IFERROR(_xlfn.XLOOKUP(Tool_Italy!$G161&amp;$E$2,'Waste management'!$A:$A&amp;'Waste management'!$B:$B,'Waste management'!I:I)*$E161,"")</f>
        <v>0</v>
      </c>
      <c r="AY161" cm="1">
        <f t="array" ref="AY161">IFERROR(_xlfn.XLOOKUP(Tool_Italy!$G161&amp;$E$2,'Waste management'!$A:$A&amp;'Waste management'!$B:$B,'Waste management'!J:J)*$E161,"")</f>
        <v>0</v>
      </c>
      <c r="AZ161" cm="1">
        <f t="array" ref="AZ161">IFERROR(_xlfn.XLOOKUP(Tool_Italy!$G161&amp;$E$2,'Waste management'!$A:$A&amp;'Waste management'!$B:$B,'Waste management'!K:K)*$E161,"")</f>
        <v>0</v>
      </c>
      <c r="BA161" cm="1">
        <f t="array" ref="BA161">IFERROR(_xlfn.XLOOKUP(Tool_Italy!$G161&amp;$E$2,'Waste management'!$A:$A&amp;'Waste management'!$B:$B,'Waste management'!L:L)*$E161,"")</f>
        <v>0</v>
      </c>
      <c r="BB161" cm="1">
        <f t="array" ref="BB161">IFERROR(_xlfn.XLOOKUP(Tool_Italy!$G161&amp;$E$2,'Waste management'!$A:$A&amp;'Waste management'!$B:$B,'Waste management'!M:M)*$E161,"")</f>
        <v>0</v>
      </c>
      <c r="BC161" cm="1">
        <f t="array" ref="BC161">IFERROR(_xlfn.XLOOKUP(Tool_Italy!$G161&amp;$E$2,'Waste management'!$A:$A&amp;'Waste management'!$B:$B,'Waste management'!N:N)*$E161,"")</f>
        <v>0</v>
      </c>
      <c r="BD161" cm="1">
        <f t="array" ref="BD161">IFERROR(_xlfn.XLOOKUP(Tool_Italy!$G161&amp;$E$2,'Waste management'!$A:$A&amp;'Waste management'!$B:$B,'Waste management'!O:O)*$E161,"")</f>
        <v>0</v>
      </c>
      <c r="BE161" cm="1">
        <f t="array" ref="BE161">IFERROR(_xlfn.XLOOKUP(Tool_Italy!$G161&amp;$E$2,'Waste management'!$A:$A&amp;'Waste management'!$B:$B,'Waste management'!P:P)*$E161,"")</f>
        <v>0</v>
      </c>
      <c r="BF161" cm="1">
        <f t="array" ref="BF161">IFERROR(_xlfn.XLOOKUP(Tool_Italy!$G161&amp;$E$2,'Waste management'!$A:$A&amp;'Waste management'!$B:$B,'Waste management'!Q:Q)*$E161,"")</f>
        <v>0</v>
      </c>
      <c r="BG161" cm="1">
        <f t="array" ref="BG161">IFERROR(_xlfn.XLOOKUP(Tool_Italy!$G161&amp;$E$2,'Waste management'!$A:$A&amp;'Waste management'!$B:$B,'Waste management'!R:R)*$E161,"")</f>
        <v>0</v>
      </c>
      <c r="BH161">
        <f>IFERROR((L161+AR161+AB161)*_xlfn.XLOOKUP(Tool_Italy!BH$4,Monetization_Factors!$A:$A,Monetization_Factors!$D:$D),"")</f>
        <v>0</v>
      </c>
      <c r="BI161">
        <f>IFERROR((M161+AS161+AC161)*_xlfn.XLOOKUP(Tool_Italy!BI$4,Monetization_Factors!$A:$A,Monetization_Factors!$D:$D),"")</f>
        <v>0</v>
      </c>
      <c r="BJ161">
        <f>IFERROR((N161+AT161+AD161)*_xlfn.XLOOKUP(Tool_Italy!BJ$4,Monetization_Factors!$A:$A,Monetization_Factors!$D:$D),"")</f>
        <v>0</v>
      </c>
      <c r="BK161">
        <f>IFERROR((O161+AU161+AE161)*_xlfn.XLOOKUP(Tool_Italy!BK$4,Monetization_Factors!$A:$A,Monetization_Factors!$D:$D),"")</f>
        <v>0</v>
      </c>
      <c r="BL161">
        <f>IFERROR((P161+AV161+AF161)*_xlfn.XLOOKUP(Tool_Italy!BL$4,Monetization_Factors!$A:$A,Monetization_Factors!$D:$D),"")</f>
        <v>0</v>
      </c>
      <c r="BM161">
        <f>IFERROR((Q161+AW161+AG161)*_xlfn.XLOOKUP(Tool_Italy!BM$4,Monetization_Factors!$A:$A,Monetization_Factors!$D:$D),"")</f>
        <v>0</v>
      </c>
      <c r="BN161">
        <f>IFERROR((R161+AX161+AH161)*_xlfn.XLOOKUP(Tool_Italy!BN$4,Monetization_Factors!$A:$A,Monetization_Factors!$D:$D),"")</f>
        <v>0</v>
      </c>
      <c r="BO161">
        <f>IFERROR((S161+AY161+AI161)*_xlfn.XLOOKUP(Tool_Italy!BO$4,Monetization_Factors!$A:$A,Monetization_Factors!$D:$D),"")</f>
        <v>0</v>
      </c>
      <c r="BP161">
        <f>IFERROR((T161+AZ161+AJ161)*_xlfn.XLOOKUP(Tool_Italy!BP$4,Monetization_Factors!$A:$A,Monetization_Factors!$D:$D),"")</f>
        <v>0</v>
      </c>
      <c r="BQ161">
        <f>IFERROR((U161+BA161+AK161)*_xlfn.XLOOKUP(Tool_Italy!BQ$4,Monetization_Factors!$A:$A,Monetization_Factors!$D:$D),"")</f>
        <v>0</v>
      </c>
      <c r="BR161" t="str">
        <f>IFERROR((V161+BB161+AL161)*_xlfn.XLOOKUP(Tool_Italy!BR$4,Monetization_Factors!$A:$A,Monetization_Factors!$D:$D),"")</f>
        <v/>
      </c>
      <c r="BS161">
        <f>IFERROR((W161+BC161+AM161)*_xlfn.XLOOKUP(Tool_Italy!BS$4,Monetization_Factors!$A:$A,Monetization_Factors!$D:$D),"")</f>
        <v>0</v>
      </c>
      <c r="BT161">
        <f>IFERROR((X161+BD161+AN161)*_xlfn.XLOOKUP(Tool_Italy!BT$4,Monetization_Factors!$A:$A,Monetization_Factors!$D:$D),"")</f>
        <v>0</v>
      </c>
      <c r="BU161">
        <f>IFERROR((Y161+BE161+AO161)*_xlfn.XLOOKUP(Tool_Italy!BU$4,Monetization_Factors!$A:$A,Monetization_Factors!$D:$D),"")</f>
        <v>0</v>
      </c>
      <c r="BV161">
        <f>IFERROR((Z161+BF161+AP161)*_xlfn.XLOOKUP(Tool_Italy!BV$4,Monetization_Factors!$A:$A,Monetization_Factors!$D:$D),"")</f>
        <v>0</v>
      </c>
      <c r="BW161">
        <f>IFERROR((AA161+BG161+AQ161)*_xlfn.XLOOKUP(Tool_Italy!BW$4,Monetization_Factors!$A:$A,Monetization_Factors!$D:$D),"")</f>
        <v>0</v>
      </c>
      <c r="BX161" s="38" cm="1">
        <f t="array" ref="BX161">IFERROR(_xlfn.IFS(I161&lt;&gt;0,I161*E161,I161="",J161*E161),"")</f>
        <v>0</v>
      </c>
      <c r="BY161" s="38">
        <f t="shared" si="104"/>
        <v>0</v>
      </c>
      <c r="BZ161" s="38">
        <f t="shared" si="106"/>
        <v>0</v>
      </c>
      <c r="CA161" s="38">
        <f t="shared" si="105"/>
        <v>0</v>
      </c>
      <c r="CB161">
        <f t="shared" si="102"/>
        <v>0</v>
      </c>
      <c r="CC161">
        <f t="shared" si="72"/>
        <v>0</v>
      </c>
      <c r="CD161">
        <f t="shared" si="73"/>
        <v>0</v>
      </c>
      <c r="CE161">
        <f t="shared" si="74"/>
        <v>0</v>
      </c>
      <c r="CF161">
        <f t="shared" si="75"/>
        <v>0</v>
      </c>
      <c r="CG161">
        <f t="shared" si="76"/>
        <v>0</v>
      </c>
      <c r="CH161">
        <f t="shared" si="77"/>
        <v>0</v>
      </c>
      <c r="CI161">
        <f t="shared" si="78"/>
        <v>0</v>
      </c>
      <c r="CJ161">
        <f t="shared" si="79"/>
        <v>0</v>
      </c>
      <c r="CK161">
        <f t="shared" si="80"/>
        <v>0</v>
      </c>
      <c r="CL161">
        <f t="shared" si="81"/>
        <v>0</v>
      </c>
      <c r="CM161">
        <f t="shared" si="82"/>
        <v>0</v>
      </c>
      <c r="CN161">
        <f t="shared" si="83"/>
        <v>0</v>
      </c>
      <c r="CO161">
        <f t="shared" si="84"/>
        <v>0</v>
      </c>
      <c r="CP161">
        <f t="shared" si="85"/>
        <v>0</v>
      </c>
      <c r="CQ161">
        <f t="shared" si="86"/>
        <v>0</v>
      </c>
      <c r="CR161">
        <f t="shared" si="103"/>
        <v>0</v>
      </c>
      <c r="CS161">
        <f t="shared" si="87"/>
        <v>0</v>
      </c>
      <c r="CT161">
        <f t="shared" si="88"/>
        <v>0</v>
      </c>
      <c r="CU161">
        <f t="shared" si="89"/>
        <v>0</v>
      </c>
      <c r="CV161">
        <f t="shared" si="90"/>
        <v>0</v>
      </c>
      <c r="CW161">
        <f t="shared" si="91"/>
        <v>0</v>
      </c>
      <c r="CX161">
        <f t="shared" si="92"/>
        <v>0</v>
      </c>
      <c r="CY161">
        <f t="shared" si="93"/>
        <v>0</v>
      </c>
      <c r="CZ161">
        <f t="shared" si="94"/>
        <v>0</v>
      </c>
      <c r="DA161">
        <f t="shared" si="95"/>
        <v>0</v>
      </c>
      <c r="DB161">
        <f t="shared" si="96"/>
        <v>0</v>
      </c>
      <c r="DC161">
        <f t="shared" si="97"/>
        <v>0</v>
      </c>
      <c r="DD161">
        <f t="shared" si="98"/>
        <v>0</v>
      </c>
      <c r="DE161">
        <f t="shared" si="99"/>
        <v>0</v>
      </c>
      <c r="DF161">
        <f t="shared" si="100"/>
        <v>0</v>
      </c>
      <c r="DG161">
        <f t="shared" si="101"/>
        <v>0</v>
      </c>
      <c r="DH161" s="5" t="str">
        <f>IFERROR(((((L161+AB161)*(1/$H161))+AR161)/$F$2)/($B$2*('CAR.CAP_per person'!B$2)/(_xlfn.XLOOKUP($E$2,EU_countries_GDP!$A$2:$A$29,EU_countries_GDP!$E$2:$E$29))),"")</f>
        <v/>
      </c>
      <c r="DI161" s="5" t="str">
        <f>IFERROR(((((M161+AC161)*(1/$H161))+AS161)/$F$2)/($B$2*('CAR.CAP_per person'!C$2)/(_xlfn.XLOOKUP($E$2,EU_countries_GDP!$A$2:$A$29,EU_countries_GDP!$E$2:$E$29))),"")</f>
        <v/>
      </c>
      <c r="DJ161" s="5" t="str">
        <f>IFERROR(((((N161+AD161)*(1/$H161))+AT161)/$F$2)/($B$2*('CAR.CAP_per person'!D$2)/(_xlfn.XLOOKUP($E$2,EU_countries_GDP!$A$2:$A$29,EU_countries_GDP!$E$2:$E$29))),"")</f>
        <v/>
      </c>
      <c r="DK161" s="5" t="str">
        <f>IFERROR(((((O161+AE161)*(1/$H161))+AU161)/$F$2)/($B$2*('CAR.CAP_per person'!E$2)/(_xlfn.XLOOKUP($E$2,EU_countries_GDP!$A$2:$A$29,EU_countries_GDP!$E$2:$E$29))),"")</f>
        <v/>
      </c>
      <c r="DL161" s="5" t="str">
        <f>IFERROR(((((P161+AF161)*(1/$H161))+AV161)/$F$2)/($B$2*('CAR.CAP_per person'!F$2)/(_xlfn.XLOOKUP($E$2,EU_countries_GDP!$A$2:$A$29,EU_countries_GDP!$E$2:$E$29))),"")</f>
        <v/>
      </c>
      <c r="DM161" s="5" t="str">
        <f>IFERROR(((((Q161+AG161)*(1/$H161))+AW161)/$F$2)/($B$2*('CAR.CAP_per person'!G$2)/(_xlfn.XLOOKUP($E$2,EU_countries_GDP!$A$2:$A$29,EU_countries_GDP!$E$2:$E$29))),"")</f>
        <v/>
      </c>
      <c r="DN161" s="5" t="str">
        <f>IFERROR(((((R161+AH161)*(1/$H161))+AX161)/$F$2)/($B$2*('CAR.CAP_per person'!H$2)/(_xlfn.XLOOKUP($E$2,EU_countries_GDP!$A$2:$A$29,EU_countries_GDP!$E$2:$E$29))),"")</f>
        <v/>
      </c>
      <c r="DO161" s="5" t="str">
        <f>IFERROR(((((S161+AI161)*(1/$H161))+AY161)/$F$2)/($B$2*('CAR.CAP_per person'!I$2)/(_xlfn.XLOOKUP($E$2,EU_countries_GDP!$A$2:$A$29,EU_countries_GDP!$E$2:$E$29))),"")</f>
        <v/>
      </c>
      <c r="DP161" s="5" t="str">
        <f>IFERROR(((((T161+AJ161)*(1/$H161))+AZ161)/$F$2)/($B$2*('CAR.CAP_per person'!J$2)/(_xlfn.XLOOKUP($E$2,EU_countries_GDP!$A$2:$A$29,EU_countries_GDP!$E$2:$E$29))),"")</f>
        <v/>
      </c>
      <c r="DQ161" s="5" t="str">
        <f>IFERROR(((((U161+AK161)*(1/$H161))+BA161)/$F$2)/($B$2*('CAR.CAP_per person'!K$2)/(_xlfn.XLOOKUP($E$2,EU_countries_GDP!$A$2:$A$29,EU_countries_GDP!$E$2:$E$29))),"")</f>
        <v/>
      </c>
      <c r="DR161" s="5" t="str">
        <f>IFERROR(((((V161+AL161)*(1/$H161))+BB161)/$F$2)/($B$2*('CAR.CAP_per person'!L$2)/(_xlfn.XLOOKUP($E$2,EU_countries_GDP!$A$2:$A$29,EU_countries_GDP!$E$2:$E$29))),"")</f>
        <v/>
      </c>
      <c r="DS161" s="5" t="str">
        <f>IFERROR(((((W161+AM161)*(1/$H161))+BC161)/$F$2)/($B$2*('CAR.CAP_per person'!M$2)/(_xlfn.XLOOKUP($E$2,EU_countries_GDP!$A$2:$A$29,EU_countries_GDP!$E$2:$E$29))),"")</f>
        <v/>
      </c>
      <c r="DT161" s="5" t="str">
        <f>IFERROR(((((X161+AN161)*(1/$H161))+BD161)/$F$2)/($B$2*('CAR.CAP_per person'!N$2)/(_xlfn.XLOOKUP($E$2,EU_countries_GDP!$A$2:$A$29,EU_countries_GDP!$E$2:$E$29))),"")</f>
        <v/>
      </c>
      <c r="DU161" s="5" t="str">
        <f>IFERROR(((((Y161+AO161)*(1/$H161))+BE161)/$F$2)/($B$2*('CAR.CAP_per person'!O$2)/(_xlfn.XLOOKUP($E$2,EU_countries_GDP!$A$2:$A$29,EU_countries_GDP!$E$2:$E$29))),"")</f>
        <v/>
      </c>
      <c r="DV161" s="5" t="str">
        <f>IFERROR(((((Z161+AP161)*(1/$H161))+BF161)/$F$2)/($B$2*('CAR.CAP_per person'!P$2)/(_xlfn.XLOOKUP($E$2,EU_countries_GDP!$A$2:$A$29,EU_countries_GDP!$E$2:$E$29))),"")</f>
        <v/>
      </c>
      <c r="DW161" s="5" t="str">
        <f>IFERROR(((((AA161+AQ161)*(1/$H161))+BG161)/$F$2)/($B$2*('CAR.CAP_per person'!Q$2)/(_xlfn.XLOOKUP($E$2,EU_countries_GDP!$A$2:$A$29,EU_countries_GDP!$E$2:$E$29))),"")</f>
        <v/>
      </c>
    </row>
    <row r="162" spans="1:127">
      <c r="A162" t="s">
        <v>240</v>
      </c>
      <c r="B162" t="str">
        <f>_xlfn.XLOOKUP(D162,Table5[Ingredient],Table5[Category],"",FALSE)</f>
        <v>Vegetables</v>
      </c>
      <c r="C162" s="33" t="s">
        <v>257</v>
      </c>
      <c r="D162" s="33" t="s">
        <v>216</v>
      </c>
      <c r="E162" s="33">
        <v>1.9898499999999997</v>
      </c>
      <c r="F162" s="33" t="s">
        <v>189</v>
      </c>
      <c r="G162" s="33" t="s">
        <v>180</v>
      </c>
      <c r="H162" s="91">
        <f>Dataset_IT!M67</f>
        <v>0.34365825014679974</v>
      </c>
      <c r="I162" s="33"/>
      <c r="J162" s="37">
        <f>IFERROR(INDEX('AveragePrices&amp;Codes'!G:AG, MATCH($D162, 'AveragePrices&amp;Codes'!$A:$A, 0), MATCH(Tool_Italy!$E$2, 'AveragePrices&amp;Codes'!$G$1:$AG$1, 0)),"")</f>
        <v>1.3142372272727274</v>
      </c>
      <c r="K162" s="37">
        <f>IFERROR(E162/(_xlfn.XLOOKUP(A162,Dataset_IT!$Q$2:$Q$9,Dataset_IT!$R$2:$R$9)),"")</f>
        <v>2.9262499999999997E-2</v>
      </c>
      <c r="L162">
        <f>IFERROR(IF($F162="Raw",_xlfn.XLOOKUP(_xlfn.XLOOKUP(Tool_Italy!$D162,'AveragePrices&amp;Codes'!$A:$A,'AveragePrices&amp;Codes'!$B:$B),AGRIBALYSE_Raw!$B:$B,AGRIBALYSE_Raw!O:O)*$E162,_xlfn.XLOOKUP(_xlfn.XLOOKUP(Tool_Italy!$D162,'AveragePrices&amp;Codes'!$A:$A,'AveragePrices&amp;Codes'!$B:$B),AGRIBALYSE_Cooked!$C:$C,AGRIBALYSE_Cooked!P:P)*$E162),"")</f>
        <v>1.2456550543249998</v>
      </c>
      <c r="M162">
        <f>IFERROR(IF($F162="Raw",_xlfn.XLOOKUP(_xlfn.XLOOKUP(Tool_Italy!$D162,'AveragePrices&amp;Codes'!$A:$A,'AveragePrices&amp;Codes'!$B:$B),AGRIBALYSE_Raw!$B:$B,AGRIBALYSE_Raw!P:P)*$E162,_xlfn.XLOOKUP(_xlfn.XLOOKUP(Tool_Italy!$D162,'AveragePrices&amp;Codes'!$A:$A,'AveragePrices&amp;Codes'!$B:$B),AGRIBALYSE_Cooked!$C:$C,AGRIBALYSE_Cooked!Q:Q)*$E162),"")</f>
        <v>5.0065957209649994E-8</v>
      </c>
      <c r="N162">
        <f>IFERROR(IF($F162="Raw",_xlfn.XLOOKUP(_xlfn.XLOOKUP(Tool_Italy!$D162,'AveragePrices&amp;Codes'!$A:$A,'AveragePrices&amp;Codes'!$B:$B),AGRIBALYSE_Raw!$B:$B,AGRIBALYSE_Raw!Q:Q)*$E162,_xlfn.XLOOKUP(_xlfn.XLOOKUP(Tool_Italy!$D162,'AveragePrices&amp;Codes'!$A:$A,'AveragePrices&amp;Codes'!$B:$B),AGRIBALYSE_Cooked!$C:$C,AGRIBALYSE_Cooked!R:R)*$E162),"")</f>
        <v>0.18773881153654995</v>
      </c>
      <c r="O162">
        <f>IFERROR(IF($F162="Raw",_xlfn.XLOOKUP(_xlfn.XLOOKUP(Tool_Italy!$D162,'AveragePrices&amp;Codes'!$A:$A,'AveragePrices&amp;Codes'!$B:$B),AGRIBALYSE_Raw!$B:$B,AGRIBALYSE_Raw!R:R)*$E162,_xlfn.XLOOKUP(_xlfn.XLOOKUP(Tool_Italy!$D162,'AveragePrices&amp;Codes'!$A:$A,'AveragePrices&amp;Codes'!$B:$B),AGRIBALYSE_Cooked!$C:$C,AGRIBALYSE_Cooked!S:S)*$E162),"")</f>
        <v>4.10584256105E-3</v>
      </c>
      <c r="P162">
        <f>IFERROR(IF($F162="Raw",_xlfn.XLOOKUP(_xlfn.XLOOKUP(Tool_Italy!$D162,'AveragePrices&amp;Codes'!$A:$A,'AveragePrices&amp;Codes'!$B:$B),AGRIBALYSE_Raw!$B:$B,AGRIBALYSE_Raw!S:S)*$E162,_xlfn.XLOOKUP(_xlfn.XLOOKUP(Tool_Italy!$D162,'AveragePrices&amp;Codes'!$A:$A,'AveragePrices&amp;Codes'!$B:$B),AGRIBALYSE_Cooked!$C:$C,AGRIBALYSE_Cooked!T:T)*$E162),"")</f>
        <v>6.7555152799199998E-8</v>
      </c>
      <c r="Q162">
        <f>IFERROR(IF($F162="Raw",_xlfn.XLOOKUP(_xlfn.XLOOKUP(Tool_Italy!$D162,'AveragePrices&amp;Codes'!$A:$A,'AveragePrices&amp;Codes'!$B:$B),AGRIBALYSE_Raw!$B:$B,AGRIBALYSE_Raw!T:T)*$E162,_xlfn.XLOOKUP(_xlfn.XLOOKUP(Tool_Italy!$D162,'AveragePrices&amp;Codes'!$A:$A,'AveragePrices&amp;Codes'!$B:$B),AGRIBALYSE_Cooked!$C:$C,AGRIBALYSE_Cooked!U:U)*$E162),"")</f>
        <v>3.5004384589649992E-8</v>
      </c>
      <c r="R162">
        <f>IFERROR(IF($F162="Raw",_xlfn.XLOOKUP(_xlfn.XLOOKUP(Tool_Italy!$D162,'AveragePrices&amp;Codes'!$A:$A,'AveragePrices&amp;Codes'!$B:$B),AGRIBALYSE_Raw!$B:$B,AGRIBALYSE_Raw!U:U)*$E162,_xlfn.XLOOKUP(_xlfn.XLOOKUP(Tool_Italy!$D162,'AveragePrices&amp;Codes'!$A:$A,'AveragePrices&amp;Codes'!$B:$B),AGRIBALYSE_Cooked!$C:$C,AGRIBALYSE_Cooked!V:V)*$E162),"")</f>
        <v>9.8963287453399985E-10</v>
      </c>
      <c r="S162">
        <f>IFERROR(IF($F162="Raw",_xlfn.XLOOKUP(_xlfn.XLOOKUP(Tool_Italy!$D162,'AveragePrices&amp;Codes'!$A:$A,'AveragePrices&amp;Codes'!$B:$B),AGRIBALYSE_Raw!$B:$B,AGRIBALYSE_Raw!V:V)*$E162,_xlfn.XLOOKUP(_xlfn.XLOOKUP(Tool_Italy!$D162,'AveragePrices&amp;Codes'!$A:$A,'AveragePrices&amp;Codes'!$B:$B),AGRIBALYSE_Cooked!$C:$C,AGRIBALYSE_Cooked!W:W)*$E162),"")</f>
        <v>5.419060982274999E-3</v>
      </c>
      <c r="T162">
        <f>IFERROR(IF($F162="Raw",_xlfn.XLOOKUP(_xlfn.XLOOKUP(Tool_Italy!$D162,'AveragePrices&amp;Codes'!$A:$A,'AveragePrices&amp;Codes'!$B:$B),AGRIBALYSE_Raw!$B:$B,AGRIBALYSE_Raw!W:W)*$E162,_xlfn.XLOOKUP(_xlfn.XLOOKUP(Tool_Italy!$D162,'AveragePrices&amp;Codes'!$A:$A,'AveragePrices&amp;Codes'!$B:$B),AGRIBALYSE_Cooked!$C:$C,AGRIBALYSE_Cooked!X:X)*$E162),"")</f>
        <v>1.4624934859874998E-4</v>
      </c>
      <c r="U162">
        <f>IFERROR(IF($F162="Raw",_xlfn.XLOOKUP(_xlfn.XLOOKUP(Tool_Italy!$D162,'AveragePrices&amp;Codes'!$A:$A,'AveragePrices&amp;Codes'!$B:$B),AGRIBALYSE_Raw!$B:$B,AGRIBALYSE_Raw!X:X)*$E162,_xlfn.XLOOKUP(_xlfn.XLOOKUP(Tool_Italy!$D162,'AveragePrices&amp;Codes'!$A:$A,'AveragePrices&amp;Codes'!$B:$B),AGRIBALYSE_Cooked!$C:$C,AGRIBALYSE_Cooked!Y:Y)*$E162),"")</f>
        <v>2.8525337476849994E-3</v>
      </c>
      <c r="V162">
        <f>IFERROR(IF($F162="Raw",_xlfn.XLOOKUP(_xlfn.XLOOKUP(Tool_Italy!$D162,'AveragePrices&amp;Codes'!$A:$A,'AveragePrices&amp;Codes'!$B:$B),AGRIBALYSE_Raw!$B:$B,AGRIBALYSE_Raw!Y:Y)*$E162,_xlfn.XLOOKUP(_xlfn.XLOOKUP(Tool_Italy!$D162,'AveragePrices&amp;Codes'!$A:$A,'AveragePrices&amp;Codes'!$B:$B),AGRIBALYSE_Cooked!$C:$C,AGRIBALYSE_Cooked!Z:Z)*$E162),"")</f>
        <v>2.0272156022849996E-2</v>
      </c>
      <c r="W162">
        <f>IFERROR(IF($F162="Raw",_xlfn.XLOOKUP(_xlfn.XLOOKUP(Tool_Italy!$D162,'AveragePrices&amp;Codes'!$A:$A,'AveragePrices&amp;Codes'!$B:$B),AGRIBALYSE_Raw!$B:$B,AGRIBALYSE_Raw!Z:Z)*$E162,_xlfn.XLOOKUP(_xlfn.XLOOKUP(Tool_Italy!$D162,'AveragePrices&amp;Codes'!$A:$A,'AveragePrices&amp;Codes'!$B:$B),AGRIBALYSE_Cooked!$C:$C,AGRIBALYSE_Cooked!AA:AA)*$E162),"")</f>
        <v>8.8901133364399989</v>
      </c>
      <c r="X162">
        <f>IFERROR(IF($F162="Raw",_xlfn.XLOOKUP(_xlfn.XLOOKUP(Tool_Italy!$D162,'AveragePrices&amp;Codes'!$A:$A,'AveragePrices&amp;Codes'!$B:$B),AGRIBALYSE_Raw!$B:$B,AGRIBALYSE_Raw!AA:AA)*$E162,_xlfn.XLOOKUP(_xlfn.XLOOKUP(Tool_Italy!$D162,'AveragePrices&amp;Codes'!$A:$A,'AveragePrices&amp;Codes'!$B:$B),AGRIBALYSE_Cooked!$C:$C,AGRIBALYSE_Cooked!AB:AB)*$E162),"")</f>
        <v>10.299662783984999</v>
      </c>
      <c r="Y162">
        <f>IFERROR(IF($F162="Raw",_xlfn.XLOOKUP(_xlfn.XLOOKUP(Tool_Italy!$D162,'AveragePrices&amp;Codes'!$A:$A,'AveragePrices&amp;Codes'!$B:$B),AGRIBALYSE_Raw!$B:$B,AGRIBALYSE_Raw!AB:AB)*$E162,_xlfn.XLOOKUP(_xlfn.XLOOKUP(Tool_Italy!$D162,'AveragePrices&amp;Codes'!$A:$A,'AveragePrices&amp;Codes'!$B:$B),AGRIBALYSE_Cooked!$C:$C,AGRIBALYSE_Cooked!AC:AC)*$E162),"")</f>
        <v>0.75486127791949986</v>
      </c>
      <c r="Z162">
        <f>IFERROR(IF($F162="Raw",_xlfn.XLOOKUP(_xlfn.XLOOKUP(Tool_Italy!$D162,'AveragePrices&amp;Codes'!$A:$A,'AveragePrices&amp;Codes'!$B:$B),AGRIBALYSE_Raw!$B:$B,AGRIBALYSE_Raw!AC:AC)*$E162,_xlfn.XLOOKUP(_xlfn.XLOOKUP(Tool_Italy!$D162,'AveragePrices&amp;Codes'!$A:$A,'AveragePrices&amp;Codes'!$B:$B),AGRIBALYSE_Cooked!$C:$C,AGRIBALYSE_Cooked!AD:AD)*$E162),"")</f>
        <v>17.797467529219997</v>
      </c>
      <c r="AA162">
        <f>IFERROR(IF($F162="Raw",_xlfn.XLOOKUP(_xlfn.XLOOKUP(Tool_Italy!$D162,'AveragePrices&amp;Codes'!$A:$A,'AveragePrices&amp;Codes'!$B:$B),AGRIBALYSE_Raw!$B:$B,AGRIBALYSE_Raw!AD:AD)*$E162,_xlfn.XLOOKUP(_xlfn.XLOOKUP(Tool_Italy!$D162,'AveragePrices&amp;Codes'!$A:$A,'AveragePrices&amp;Codes'!$B:$B),AGRIBALYSE_Cooked!$C:$C,AGRIBALYSE_Cooked!AE:AE)*$E162),"")</f>
        <v>7.0663216915349992E-6</v>
      </c>
      <c r="AB162" cm="1">
        <f t="array" ref="AB162">IFERROR(_xlfn.XLOOKUP(Tool_Italy!$F162&amp;$E$2,'Cooking methods'!$A:$A&amp;'Cooking methods'!$B:$B,'Cooking methods'!C:C)*$E162,"")</f>
        <v>0</v>
      </c>
      <c r="AC162" cm="1">
        <f t="array" ref="AC162">IFERROR(_xlfn.XLOOKUP(Tool_Italy!$F162&amp;$E$2,'Cooking methods'!$A:$A&amp;'Cooking methods'!$B:$B,'Cooking methods'!D:D)*$E162,"")</f>
        <v>0</v>
      </c>
      <c r="AD162" cm="1">
        <f t="array" ref="AD162">IFERROR(_xlfn.XLOOKUP(Tool_Italy!$F162&amp;$E$2,'Cooking methods'!$A:$A&amp;'Cooking methods'!$B:$B,'Cooking methods'!E:E)*$E162,"")</f>
        <v>0</v>
      </c>
      <c r="AE162" cm="1">
        <f t="array" ref="AE162">IFERROR(_xlfn.XLOOKUP(Tool_Italy!$F162&amp;$E$2,'Cooking methods'!$A:$A&amp;'Cooking methods'!$B:$B,'Cooking methods'!F:F)*$E162,"")</f>
        <v>0</v>
      </c>
      <c r="AF162" cm="1">
        <f t="array" ref="AF162">IFERROR(_xlfn.XLOOKUP(Tool_Italy!$F162&amp;$E$2,'Cooking methods'!$A:$A&amp;'Cooking methods'!$B:$B,'Cooking methods'!G:G)*$E162,"")</f>
        <v>0</v>
      </c>
      <c r="AG162" cm="1">
        <f t="array" ref="AG162">IFERROR(_xlfn.XLOOKUP(Tool_Italy!$F162&amp;$E$2,'Cooking methods'!$A:$A&amp;'Cooking methods'!$B:$B,'Cooking methods'!H:H)*$E162,"")</f>
        <v>0</v>
      </c>
      <c r="AH162" cm="1">
        <f t="array" ref="AH162">IFERROR(_xlfn.XLOOKUP(Tool_Italy!$F162&amp;$E$2,'Cooking methods'!$A:$A&amp;'Cooking methods'!$B:$B,'Cooking methods'!I:I)*$E162,"")</f>
        <v>0</v>
      </c>
      <c r="AI162" cm="1">
        <f t="array" ref="AI162">IFERROR(_xlfn.XLOOKUP(Tool_Italy!$F162&amp;$E$2,'Cooking methods'!$A:$A&amp;'Cooking methods'!$B:$B,'Cooking methods'!J:J)*$E162,"")</f>
        <v>0</v>
      </c>
      <c r="AJ162" cm="1">
        <f t="array" ref="AJ162">IFERROR(_xlfn.XLOOKUP(Tool_Italy!$F162&amp;$E$2,'Cooking methods'!$A:$A&amp;'Cooking methods'!$B:$B,'Cooking methods'!K:K)*$E162,"")</f>
        <v>0</v>
      </c>
      <c r="AK162" cm="1">
        <f t="array" ref="AK162">IFERROR(_xlfn.XLOOKUP(Tool_Italy!$F162&amp;$E$2,'Cooking methods'!$A:$A&amp;'Cooking methods'!$B:$B,'Cooking methods'!L:L)*$E162,"")</f>
        <v>0</v>
      </c>
      <c r="AL162" cm="1">
        <f t="array" ref="AL162">IFERROR(_xlfn.XLOOKUP(Tool_Italy!$F162&amp;$E$2,'Cooking methods'!$A:$A&amp;'Cooking methods'!$B:$B,'Cooking methods'!M:M)*$E162,"")</f>
        <v>0</v>
      </c>
      <c r="AM162" cm="1">
        <f t="array" ref="AM162">IFERROR(_xlfn.XLOOKUP(Tool_Italy!$F162&amp;$E$2,'Cooking methods'!$A:$A&amp;'Cooking methods'!$B:$B,'Cooking methods'!N:N)*$E162,"")</f>
        <v>0</v>
      </c>
      <c r="AN162" cm="1">
        <f t="array" ref="AN162">IFERROR(_xlfn.XLOOKUP(Tool_Italy!$F162&amp;$E$2,'Cooking methods'!$A:$A&amp;'Cooking methods'!$B:$B,'Cooking methods'!O:O)*$E162,"")</f>
        <v>0</v>
      </c>
      <c r="AO162" cm="1">
        <f t="array" ref="AO162">IFERROR(_xlfn.XLOOKUP(Tool_Italy!$F162&amp;$E$2,'Cooking methods'!$A:$A&amp;'Cooking methods'!$B:$B,'Cooking methods'!P:P)*$E162,"")</f>
        <v>0</v>
      </c>
      <c r="AP162" cm="1">
        <f t="array" ref="AP162">IFERROR(_xlfn.XLOOKUP(Tool_Italy!$F162&amp;$E$2,'Cooking methods'!$A:$A&amp;'Cooking methods'!$B:$B,'Cooking methods'!Q:Q)*$E162,"")</f>
        <v>0</v>
      </c>
      <c r="AQ162" cm="1">
        <f t="array" ref="AQ162">IFERROR(_xlfn.XLOOKUP(Tool_Italy!$F162&amp;$E$2,'Cooking methods'!$A:$A&amp;'Cooking methods'!$B:$B,'Cooking methods'!R:R)*$E162,"")</f>
        <v>0</v>
      </c>
      <c r="AR162" cm="1">
        <f t="array" ref="AR162">IFERROR(_xlfn.XLOOKUP(Tool_Italy!$G162&amp;$E$2,'Waste management'!$A:$A&amp;'Waste management'!$B:$B,'Waste management'!C:C)*$E162,"")</f>
        <v>0.11443627349999998</v>
      </c>
      <c r="AS162" cm="1">
        <f t="array" ref="AS162">IFERROR(_xlfn.XLOOKUP(Tool_Italy!$G162&amp;$E$2,'Waste management'!$A:$A&amp;'Waste management'!$B:$B,'Waste management'!D:D)*$E162,"")</f>
        <v>8.222517865499999E-10</v>
      </c>
      <c r="AT162" cm="1">
        <f t="array" ref="AT162">IFERROR(_xlfn.XLOOKUP(Tool_Italy!$G162&amp;$E$2,'Waste management'!$A:$A&amp;'Waste management'!$B:$B,'Waste management'!E:E)*$E162,"")</f>
        <v>1.7510679999999997E-3</v>
      </c>
      <c r="AU162" cm="1">
        <f t="array" ref="AU162">IFERROR(_xlfn.XLOOKUP(Tool_Italy!$G162&amp;$E$2,'Waste management'!$A:$A&amp;'Waste management'!$B:$B,'Waste management'!F:F)*$E162,"")</f>
        <v>2.5868049999999991E-4</v>
      </c>
      <c r="AV162" cm="1">
        <f t="array" ref="AV162">IFERROR(_xlfn.XLOOKUP(Tool_Italy!$G162&amp;$E$2,'Waste management'!$A:$A&amp;'Waste management'!$B:$B,'Waste management'!G:G)*$E162,"")</f>
        <v>2.3123250909999995E-8</v>
      </c>
      <c r="AW162" cm="1">
        <f t="array" ref="AW162">IFERROR(_xlfn.XLOOKUP(Tool_Italy!$G162&amp;$E$2,'Waste management'!$A:$A&amp;'Waste management'!$B:$B,'Waste management'!H:H)*$E162,"")</f>
        <v>7.5556793334999989E-10</v>
      </c>
      <c r="AX162" cm="1">
        <f t="array" ref="AX162">IFERROR(_xlfn.XLOOKUP(Tool_Italy!$G162&amp;$E$2,'Waste management'!$A:$A&amp;'Waste management'!$B:$B,'Waste management'!I:I)*$E162,"")</f>
        <v>5.3990799034999986E-10</v>
      </c>
      <c r="AY162" cm="1">
        <f t="array" ref="AY162">IFERROR(_xlfn.XLOOKUP(Tool_Italy!$G162&amp;$E$2,'Waste management'!$A:$A&amp;'Waste management'!$B:$B,'Waste management'!J:J)*$E162,"")</f>
        <v>4.3975684999999999E-3</v>
      </c>
      <c r="AZ162" cm="1">
        <f t="array" ref="AZ162">IFERROR(_xlfn.XLOOKUP(Tool_Italy!$G162&amp;$E$2,'Waste management'!$A:$A&amp;'Waste management'!$B:$B,'Waste management'!K:K)*$E162,"")</f>
        <v>7.0672109554999992E-6</v>
      </c>
      <c r="BA162" cm="1">
        <f t="array" ref="BA162">IFERROR(_xlfn.XLOOKUP(Tool_Italy!$G162&amp;$E$2,'Waste management'!$A:$A&amp;'Waste management'!$B:$B,'Waste management'!L:L)*$E162,"")</f>
        <v>1.9374015336999997E-4</v>
      </c>
      <c r="BB162" cm="1">
        <f t="array" ref="BB162">IFERROR(_xlfn.XLOOKUP(Tool_Italy!$G162&amp;$E$2,'Waste management'!$A:$A&amp;'Waste management'!$B:$B,'Waste management'!M:M)*$E162,"")</f>
        <v>1.9401037499999996E-2</v>
      </c>
      <c r="BC162" cm="1">
        <f t="array" ref="BC162">IFERROR(_xlfn.XLOOKUP(Tool_Italy!$G162&amp;$E$2,'Waste management'!$A:$A&amp;'Waste management'!$B:$B,'Waste management'!N:N)*$E162,"")</f>
        <v>16.665152937999999</v>
      </c>
      <c r="BD162" cm="1">
        <f t="array" ref="BD162">IFERROR(_xlfn.XLOOKUP(Tool_Italy!$G162&amp;$E$2,'Waste management'!$A:$A&amp;'Waste management'!$B:$B,'Waste management'!O:O)*$E162,"")</f>
        <v>1.0836325129999997</v>
      </c>
      <c r="BE162" cm="1">
        <f t="array" ref="BE162">IFERROR(_xlfn.XLOOKUP(Tool_Italy!$G162&amp;$E$2,'Waste management'!$A:$A&amp;'Waste management'!$B:$B,'Waste management'!P:P)*$E162,"")</f>
        <v>2.2763883999999998E-2</v>
      </c>
      <c r="BF162" cm="1">
        <f t="array" ref="BF162">IFERROR(_xlfn.XLOOKUP(Tool_Italy!$G162&amp;$E$2,'Waste management'!$A:$A&amp;'Waste management'!$B:$B,'Waste management'!Q:Q)*$E162,"")</f>
        <v>0.71658478199999986</v>
      </c>
      <c r="BG162" cm="1">
        <f t="array" ref="BG162">IFERROR(_xlfn.XLOOKUP(Tool_Italy!$G162&amp;$E$2,'Waste management'!$A:$A&amp;'Waste management'!$B:$B,'Waste management'!R:R)*$E162,"")</f>
        <v>2.2251497624999997E-7</v>
      </c>
      <c r="BH162">
        <f>IFERROR((L162+AR162+AB162)*_xlfn.XLOOKUP(Tool_Italy!BH$4,Monetization_Factors!$A:$A,Monetization_Factors!$D:$D),"")</f>
        <v>0.17694906548906325</v>
      </c>
      <c r="BI162">
        <f>IFERROR((M162+AS162+AC162)*_xlfn.XLOOKUP(Tool_Italy!BI$4,Monetization_Factors!$A:$A,Monetization_Factors!$D:$D),"")</f>
        <v>2.0371077785669535E-6</v>
      </c>
      <c r="BJ162">
        <f>IFERROR((N162+AT162+AD162)*_xlfn.XLOOKUP(Tool_Italy!BJ$4,Monetization_Factors!$A:$A,Monetization_Factors!$D:$D),"")</f>
        <v>2.8919628713916799E-4</v>
      </c>
      <c r="BK162">
        <f>IFERROR((O162+AU162+AE162)*_xlfn.XLOOKUP(Tool_Italy!BK$4,Monetization_Factors!$A:$A,Monetization_Factors!$D:$D),"")</f>
        <v>6.6064632799178432E-3</v>
      </c>
      <c r="BL162">
        <f>IFERROR((P162+AV162+AF162)*_xlfn.XLOOKUP(Tool_Italy!BL$4,Monetization_Factors!$A:$A,Monetization_Factors!$D:$D),"")</f>
        <v>9.0521891502383697E-2</v>
      </c>
      <c r="BM162">
        <f>IFERROR((Q162+AW162+AG162)*_xlfn.XLOOKUP(Tool_Italy!BM$4,Monetization_Factors!$A:$A,Monetization_Factors!$D:$D),"")</f>
        <v>7.4259476645807104E-3</v>
      </c>
      <c r="BN162">
        <f>IFERROR((R162+AX162+AH162)*_xlfn.XLOOKUP(Tool_Italy!BN$4,Monetization_Factors!$A:$A,Monetization_Factors!$D:$D),"")</f>
        <v>1.7584234165572232E-3</v>
      </c>
      <c r="BO162">
        <f>IFERROR((S162+AY162+AI162)*_xlfn.XLOOKUP(Tool_Italy!BO$4,Monetization_Factors!$A:$A,Monetization_Factors!$D:$D),"")</f>
        <v>4.2981078250003343E-3</v>
      </c>
      <c r="BP162">
        <f>IFERROR((T162+AZ162+AJ162)*_xlfn.XLOOKUP(Tool_Italy!BP$4,Monetization_Factors!$A:$A,Monetization_Factors!$D:$D),"")</f>
        <v>3.7399908441038403E-4</v>
      </c>
      <c r="BQ162">
        <f>IFERROR((U162+BA162+AK162)*_xlfn.XLOOKUP(Tool_Italy!BQ$4,Monetization_Factors!$A:$A,Monetization_Factors!$D:$D),"")</f>
        <v>1.2461306121295002E-2</v>
      </c>
      <c r="BR162" t="str">
        <f>IFERROR((V162+BB162+AL162)*_xlfn.XLOOKUP(Tool_Italy!BR$4,Monetization_Factors!$A:$A,Monetization_Factors!$D:$D),"")</f>
        <v/>
      </c>
      <c r="BS162">
        <f>IFERROR((W162+BC162+AM162)*_xlfn.XLOOKUP(Tool_Italy!BS$4,Monetization_Factors!$A:$A,Monetization_Factors!$D:$D),"")</f>
        <v>1.2435890071003273E-3</v>
      </c>
      <c r="BT162">
        <f>IFERROR((X162+BD162+AN162)*_xlfn.XLOOKUP(Tool_Italy!BT$4,Monetization_Factors!$A:$A,Monetization_Factors!$D:$D),"")</f>
        <v>2.5347484550989605E-3</v>
      </c>
      <c r="BU162">
        <f>IFERROR((Y162+BE162+AO162)*_xlfn.XLOOKUP(Tool_Italy!BU$4,Monetization_Factors!$A:$A,Monetization_Factors!$D:$D),"")</f>
        <v>4.9417512369315294E-3</v>
      </c>
      <c r="BV162">
        <f>IFERROR((Z162+BF162+AP162)*_xlfn.XLOOKUP(Tool_Italy!BV$4,Monetization_Factors!$A:$A,Monetization_Factors!$D:$D),"")</f>
        <v>3.0571889435633704E-2</v>
      </c>
      <c r="BW162">
        <f>IFERROR((AA162+BG162+AQ162)*_xlfn.XLOOKUP(Tool_Italy!BW$4,Monetization_Factors!$A:$A,Monetization_Factors!$D:$D),"")</f>
        <v>1.5227252599648884E-5</v>
      </c>
      <c r="BX162" s="38" cm="1">
        <f t="array" ref="BX162">IFERROR(_xlfn.IFS(I162&lt;&gt;0,I162*E162,I162="",J162*E162),"")</f>
        <v>2.6151349466886362</v>
      </c>
      <c r="BY162" s="38">
        <f t="shared" si="104"/>
        <v>0.32753233704419538</v>
      </c>
      <c r="BZ162" s="38">
        <f t="shared" si="106"/>
        <v>2.9426672837328316</v>
      </c>
      <c r="CA162" s="38">
        <f t="shared" si="105"/>
        <v>6.298698789311449E-4</v>
      </c>
      <c r="CB162">
        <f t="shared" ref="CB162:CB188" si="107">IFERROR((L162+AB162+AR162),"")</f>
        <v>1.3600913278249998</v>
      </c>
      <c r="CC162">
        <f t="shared" si="72"/>
        <v>5.0888208996199994E-8</v>
      </c>
      <c r="CD162">
        <f t="shared" si="73"/>
        <v>0.18948987953654994</v>
      </c>
      <c r="CE162">
        <f t="shared" si="74"/>
        <v>4.3645230610499996E-3</v>
      </c>
      <c r="CF162">
        <f t="shared" si="75"/>
        <v>9.0678403709199993E-8</v>
      </c>
      <c r="CG162">
        <f t="shared" si="76"/>
        <v>3.5759952522999992E-8</v>
      </c>
      <c r="CH162">
        <f t="shared" si="77"/>
        <v>1.5295408648839996E-9</v>
      </c>
      <c r="CI162">
        <f t="shared" si="78"/>
        <v>9.816629482274998E-3</v>
      </c>
      <c r="CJ162">
        <f t="shared" si="79"/>
        <v>1.5331655955424999E-4</v>
      </c>
      <c r="CK162">
        <f t="shared" si="80"/>
        <v>3.0462739010549992E-3</v>
      </c>
      <c r="CL162">
        <f t="shared" si="81"/>
        <v>3.9673193522849995E-2</v>
      </c>
      <c r="CM162">
        <f t="shared" si="82"/>
        <v>25.555266274439997</v>
      </c>
      <c r="CN162">
        <f t="shared" si="83"/>
        <v>11.383295296984999</v>
      </c>
      <c r="CO162">
        <f t="shared" si="84"/>
        <v>0.77762516191949982</v>
      </c>
      <c r="CP162">
        <f t="shared" si="85"/>
        <v>18.514052311219995</v>
      </c>
      <c r="CQ162">
        <f t="shared" si="86"/>
        <v>7.2888366677849993E-6</v>
      </c>
      <c r="CR162">
        <f t="shared" ref="CR162:CR188" si="108">IFERROR((L162+AB162+AR162)/$F$2,"")</f>
        <v>2.6155602458173073E-3</v>
      </c>
      <c r="CS162">
        <f t="shared" si="87"/>
        <v>9.7861940377307677E-11</v>
      </c>
      <c r="CT162">
        <f t="shared" si="88"/>
        <v>3.6440361449336528E-4</v>
      </c>
      <c r="CU162">
        <f t="shared" si="89"/>
        <v>8.3933135789423069E-6</v>
      </c>
      <c r="CV162">
        <f t="shared" si="90"/>
        <v>1.7438154559461537E-10</v>
      </c>
      <c r="CW162">
        <f t="shared" si="91"/>
        <v>6.8769139467307673E-11</v>
      </c>
      <c r="CX162">
        <f t="shared" si="92"/>
        <v>2.9414247401615377E-12</v>
      </c>
      <c r="CY162">
        <f t="shared" si="93"/>
        <v>1.8878133619759613E-5</v>
      </c>
      <c r="CZ162">
        <f t="shared" si="94"/>
        <v>2.9483953760432691E-7</v>
      </c>
      <c r="DA162">
        <f t="shared" si="95"/>
        <v>5.8582190404903835E-6</v>
      </c>
      <c r="DB162">
        <f t="shared" si="96"/>
        <v>7.6294602928557678E-5</v>
      </c>
      <c r="DC162">
        <f t="shared" si="97"/>
        <v>4.9144742835461531E-2</v>
      </c>
      <c r="DD162">
        <f t="shared" si="98"/>
        <v>2.1890952494201921E-2</v>
      </c>
      <c r="DE162">
        <f t="shared" si="99"/>
        <v>1.4954330036913458E-3</v>
      </c>
      <c r="DF162">
        <f t="shared" si="100"/>
        <v>3.5603946752346141E-2</v>
      </c>
      <c r="DG162">
        <f t="shared" si="101"/>
        <v>1.4016993591894229E-8</v>
      </c>
      <c r="DH162" s="5">
        <f>IFERROR(((((L162+AB162)*(1/$H162))+AR162)/$F$2)/($B$2*('CAR.CAP_per person'!B$2)/(_xlfn.XLOOKUP($E$2,EU_countries_GDP!$A$2:$A$29,EU_countries_GDP!$E$2:$E$29))),"")</f>
        <v>5.9332219644731336E-2</v>
      </c>
      <c r="DI162" s="5">
        <f>IFERROR(((((M162+AC162)*(1/$H162))+AS162)/$F$2)/($B$2*('CAR.CAP_per person'!C$2)/(_xlfn.XLOOKUP($E$2,EU_countries_GDP!$A$2:$A$29,EU_countries_GDP!$E$2:$E$29))),"")</f>
        <v>2.9357696315351123E-5</v>
      </c>
      <c r="DJ162" s="5">
        <f>IFERROR(((((N162+AD162)*(1/$H162))+AT162)/$F$2)/($B$2*('CAR.CAP_per person'!D$2)/(_xlfn.XLOOKUP($E$2,EU_countries_GDP!$A$2:$A$29,EU_countries_GDP!$E$2:$E$29))),"")</f>
        <v>1.1241356150910042E-4</v>
      </c>
      <c r="DK162" s="5">
        <f>IFERROR(((((O162+AE162)*(1/$H162))+AU162)/$F$2)/($B$2*('CAR.CAP_per person'!E$2)/(_xlfn.XLOOKUP($E$2,EU_countries_GDP!$A$2:$A$29,EU_countries_GDP!$E$2:$E$29))),"")</f>
        <v>3.2445727860770401E-3</v>
      </c>
      <c r="DL162" s="5">
        <f>IFERROR(((((P162+AF162)*(1/$H162))+AV162)/$F$2)/($B$2*('CAR.CAP_per person'!F$2)/(_xlfn.XLOOKUP($E$2,EU_countries_GDP!$A$2:$A$29,EU_countries_GDP!$E$2:$E$29))),"")</f>
        <v>4.5969058375362713E-2</v>
      </c>
      <c r="DM162" s="5">
        <f>IFERROR(((((Q162+AG162)*(1/$H162))+AW162)/$F$2)/($B$2*('CAR.CAP_per person'!G$2)/(_xlfn.XLOOKUP($E$2,EU_countries_GDP!$A$2:$A$29,EU_countries_GDP!$E$2:$E$29))),"")</f>
        <v>1.1538439062719197E-2</v>
      </c>
      <c r="DN162" s="5">
        <f>IFERROR(((((R162+AH162)*(1/$H162))+AX162)/$F$2)/($B$2*('CAR.CAP_per person'!H$2)/(_xlfn.XLOOKUP($E$2,EU_countries_GDP!$A$2:$A$29,EU_countries_GDP!$E$2:$E$29))),"")</f>
        <v>9.0131844039423323E-5</v>
      </c>
      <c r="DO162" s="5">
        <f>IFERROR(((((S162+AI162)*(1/$H162))+AY162)/$F$2)/($B$2*('CAR.CAP_per person'!I$2)/(_xlfn.XLOOKUP($E$2,EU_countries_GDP!$A$2:$A$29,EU_countries_GDP!$E$2:$E$29))),"")</f>
        <v>2.1737778802106921E-3</v>
      </c>
      <c r="DP162" s="5">
        <f>IFERROR(((((T162+AJ162)*(1/$H162))+AZ162)/$F$2)/($B$2*('CAR.CAP_per person'!J$2)/(_xlfn.XLOOKUP($E$2,EU_countries_GDP!$A$2:$A$29,EU_countries_GDP!$E$2:$E$29))),"")</f>
        <v>8.0500273524564472E-3</v>
      </c>
      <c r="DQ162" s="5">
        <f>IFERROR(((((U162+AK162)*(1/$H162))+BA162)/$F$2)/($B$2*('CAR.CAP_per person'!K$2)/(_xlfn.XLOOKUP($E$2,EU_countries_GDP!$A$2:$A$29,EU_countries_GDP!$E$2:$E$29))),"")</f>
        <v>4.5780744845075501E-3</v>
      </c>
      <c r="DR162" s="5">
        <f>IFERROR(((((V162+AL162)*(1/$H162))+BB162)/$F$2)/($B$2*('CAR.CAP_per person'!L$2)/(_xlfn.XLOOKUP($E$2,EU_countries_GDP!$A$2:$A$29,EU_countries_GDP!$E$2:$E$29))),"")</f>
        <v>1.3813235147612489E-3</v>
      </c>
      <c r="DS162" s="5">
        <f>IFERROR(((((W162+AM162)*(1/$H162))+BC162)/$F$2)/($B$2*('CAR.CAP_per person'!M$2)/(_xlfn.XLOOKUP($E$2,EU_countries_GDP!$A$2:$A$29,EU_countries_GDP!$E$2:$E$29))),"")</f>
        <v>3.4989784891802184E-2</v>
      </c>
      <c r="DT162" s="5">
        <f>IFERROR(((((X162+AN162)*(1/$H162))+BD162)/$F$2)/($B$2*('CAR.CAP_per person'!N$2)/(_xlfn.XLOOKUP($E$2,EU_countries_GDP!$A$2:$A$29,EU_countries_GDP!$E$2:$E$29))),"")</f>
        <v>0.26379119316484723</v>
      </c>
      <c r="DU162" s="5">
        <f>IFERROR(((((Y162+AO162)*(1/$H162))+BE162)/$F$2)/($B$2*('CAR.CAP_per person'!O$2)/(_xlfn.XLOOKUP($E$2,EU_countries_GDP!$A$2:$A$29,EU_countries_GDP!$E$2:$E$29))),"")</f>
        <v>1.3189211042659609E-3</v>
      </c>
      <c r="DV162" s="5">
        <f>IFERROR(((((Z162+AP162)*(1/$H162))+BF162)/$F$2)/($B$2*('CAR.CAP_per person'!P$2)/(_xlfn.XLOOKUP($E$2,EU_countries_GDP!$A$2:$A$29,EU_countries_GDP!$E$2:$E$29))),"")</f>
        <v>2.5328590980671726E-2</v>
      </c>
      <c r="DW162" s="5">
        <f>IFERROR(((((AA162+AQ162)*(1/$H162))+BG162)/$F$2)/($B$2*('CAR.CAP_per person'!Q$2)/(_xlfn.XLOOKUP($E$2,EU_countries_GDP!$A$2:$A$29,EU_countries_GDP!$E$2:$E$29))),"")</f>
        <v>1.0215757722808241E-2</v>
      </c>
    </row>
    <row r="163" spans="1:127">
      <c r="A163" t="s">
        <v>240</v>
      </c>
      <c r="B163" t="str">
        <f>_xlfn.XLOOKUP(D163,Table5[Ingredient],Table5[Category],"",FALSE)</f>
        <v>Vegetables</v>
      </c>
      <c r="C163" s="33" t="s">
        <v>257</v>
      </c>
      <c r="D163" s="33" t="s">
        <v>253</v>
      </c>
      <c r="E163" s="33">
        <v>0.35114999999999996</v>
      </c>
      <c r="F163" s="33" t="s">
        <v>189</v>
      </c>
      <c r="G163" s="33" t="s">
        <v>180</v>
      </c>
      <c r="H163" s="91">
        <f>Dataset_IT!M68</f>
        <v>0.34365825014679979</v>
      </c>
      <c r="I163" s="33"/>
      <c r="J163" s="37">
        <f>IFERROR(INDEX('AveragePrices&amp;Codes'!G:AG, MATCH($D163, 'AveragePrices&amp;Codes'!$A:$A, 0), MATCH(Tool_Italy!$E$2, 'AveragePrices&amp;Codes'!$G$1:$AG$1, 0)),"")</f>
        <v>1.9204833333333333</v>
      </c>
      <c r="K163" s="37">
        <f>IFERROR(E163/(_xlfn.XLOOKUP(A163,Dataset_IT!$Q$2:$Q$9,Dataset_IT!$R$2:$R$9)),"")</f>
        <v>5.1639705882352933E-3</v>
      </c>
      <c r="L163">
        <f>IFERROR(IF($F163="Raw",_xlfn.XLOOKUP(_xlfn.XLOOKUP(Tool_Italy!$D163,'AveragePrices&amp;Codes'!$A:$A,'AveragePrices&amp;Codes'!$B:$B),AGRIBALYSE_Raw!$B:$B,AGRIBALYSE_Raw!O:O)*$E163,_xlfn.XLOOKUP(_xlfn.XLOOKUP(Tool_Italy!$D163,'AveragePrices&amp;Codes'!$A:$A,'AveragePrices&amp;Codes'!$B:$B),AGRIBALYSE_Cooked!$C:$C,AGRIBALYSE_Cooked!P:P)*$E163),"")</f>
        <v>0.41042067872999993</v>
      </c>
      <c r="M163">
        <f>IFERROR(IF($F163="Raw",_xlfn.XLOOKUP(_xlfn.XLOOKUP(Tool_Italy!$D163,'AveragePrices&amp;Codes'!$A:$A,'AveragePrices&amp;Codes'!$B:$B),AGRIBALYSE_Raw!$B:$B,AGRIBALYSE_Raw!P:P)*$E163,_xlfn.XLOOKUP(_xlfn.XLOOKUP(Tool_Italy!$D163,'AveragePrices&amp;Codes'!$A:$A,'AveragePrices&amp;Codes'!$B:$B),AGRIBALYSE_Cooked!$C:$C,AGRIBALYSE_Cooked!Q:Q)*$E163),"")</f>
        <v>3.1324699190249997E-8</v>
      </c>
      <c r="N163">
        <f>IFERROR(IF($F163="Raw",_xlfn.XLOOKUP(_xlfn.XLOOKUP(Tool_Italy!$D163,'AveragePrices&amp;Codes'!$A:$A,'AveragePrices&amp;Codes'!$B:$B),AGRIBALYSE_Raw!$B:$B,AGRIBALYSE_Raw!Q:Q)*$E163,_xlfn.XLOOKUP(_xlfn.XLOOKUP(Tool_Italy!$D163,'AveragePrices&amp;Codes'!$A:$A,'AveragePrices&amp;Codes'!$B:$B),AGRIBALYSE_Cooked!$C:$C,AGRIBALYSE_Cooked!R:R)*$E163),"")</f>
        <v>0.10806310466699999</v>
      </c>
      <c r="O163">
        <f>IFERROR(IF($F163="Raw",_xlfn.XLOOKUP(_xlfn.XLOOKUP(Tool_Italy!$D163,'AveragePrices&amp;Codes'!$A:$A,'AveragePrices&amp;Codes'!$B:$B),AGRIBALYSE_Raw!$B:$B,AGRIBALYSE_Raw!R:R)*$E163,_xlfn.XLOOKUP(_xlfn.XLOOKUP(Tool_Italy!$D163,'AveragePrices&amp;Codes'!$A:$A,'AveragePrices&amp;Codes'!$B:$B),AGRIBALYSE_Cooked!$C:$C,AGRIBALYSE_Cooked!S:S)*$E163),"")</f>
        <v>2.0523664401149999E-3</v>
      </c>
      <c r="P163">
        <f>IFERROR(IF($F163="Raw",_xlfn.XLOOKUP(_xlfn.XLOOKUP(Tool_Italy!$D163,'AveragePrices&amp;Codes'!$A:$A,'AveragePrices&amp;Codes'!$B:$B),AGRIBALYSE_Raw!$B:$B,AGRIBALYSE_Raw!S:S)*$E163,_xlfn.XLOOKUP(_xlfn.XLOOKUP(Tool_Italy!$D163,'AveragePrices&amp;Codes'!$A:$A,'AveragePrices&amp;Codes'!$B:$B),AGRIBALYSE_Cooked!$C:$C,AGRIBALYSE_Cooked!T:T)*$E163),"")</f>
        <v>2.8784931317999995E-8</v>
      </c>
      <c r="Q163">
        <f>IFERROR(IF($F163="Raw",_xlfn.XLOOKUP(_xlfn.XLOOKUP(Tool_Italy!$D163,'AveragePrices&amp;Codes'!$A:$A,'AveragePrices&amp;Codes'!$B:$B),AGRIBALYSE_Raw!$B:$B,AGRIBALYSE_Raw!T:T)*$E163,_xlfn.XLOOKUP(_xlfn.XLOOKUP(Tool_Italy!$D163,'AveragePrices&amp;Codes'!$A:$A,'AveragePrices&amp;Codes'!$B:$B),AGRIBALYSE_Cooked!$C:$C,AGRIBALYSE_Cooked!U:U)*$E163),"")</f>
        <v>8.5765936472999997E-9</v>
      </c>
      <c r="R163">
        <f>IFERROR(IF($F163="Raw",_xlfn.XLOOKUP(_xlfn.XLOOKUP(Tool_Italy!$D163,'AveragePrices&amp;Codes'!$A:$A,'AveragePrices&amp;Codes'!$B:$B),AGRIBALYSE_Raw!$B:$B,AGRIBALYSE_Raw!U:U)*$E163,_xlfn.XLOOKUP(_xlfn.XLOOKUP(Tool_Italy!$D163,'AveragePrices&amp;Codes'!$A:$A,'AveragePrices&amp;Codes'!$B:$B),AGRIBALYSE_Cooked!$C:$C,AGRIBALYSE_Cooked!V:V)*$E163),"")</f>
        <v>1.7783988589649996E-10</v>
      </c>
      <c r="S163">
        <f>IFERROR(IF($F163="Raw",_xlfn.XLOOKUP(_xlfn.XLOOKUP(Tool_Italy!$D163,'AveragePrices&amp;Codes'!$A:$A,'AveragePrices&amp;Codes'!$B:$B),AGRIBALYSE_Raw!$B:$B,AGRIBALYSE_Raw!V:V)*$E163,_xlfn.XLOOKUP(_xlfn.XLOOKUP(Tool_Italy!$D163,'AveragePrices&amp;Codes'!$A:$A,'AveragePrices&amp;Codes'!$B:$B),AGRIBALYSE_Cooked!$C:$C,AGRIBALYSE_Cooked!W:W)*$E163),"")</f>
        <v>2.8239024046949998E-3</v>
      </c>
      <c r="T163">
        <f>IFERROR(IF($F163="Raw",_xlfn.XLOOKUP(_xlfn.XLOOKUP(Tool_Italy!$D163,'AveragePrices&amp;Codes'!$A:$A,'AveragePrices&amp;Codes'!$B:$B),AGRIBALYSE_Raw!$B:$B,AGRIBALYSE_Raw!W:W)*$E163,_xlfn.XLOOKUP(_xlfn.XLOOKUP(Tool_Italy!$D163,'AveragePrices&amp;Codes'!$A:$A,'AveragePrices&amp;Codes'!$B:$B),AGRIBALYSE_Cooked!$C:$C,AGRIBALYSE_Cooked!X:X)*$E163),"")</f>
        <v>4.5399108980999996E-5</v>
      </c>
      <c r="U163">
        <f>IFERROR(IF($F163="Raw",_xlfn.XLOOKUP(_xlfn.XLOOKUP(Tool_Italy!$D163,'AveragePrices&amp;Codes'!$A:$A,'AveragePrices&amp;Codes'!$B:$B),AGRIBALYSE_Raw!$B:$B,AGRIBALYSE_Raw!X:X)*$E163,_xlfn.XLOOKUP(_xlfn.XLOOKUP(Tool_Italy!$D163,'AveragePrices&amp;Codes'!$A:$A,'AveragePrices&amp;Codes'!$B:$B),AGRIBALYSE_Cooked!$C:$C,AGRIBALYSE_Cooked!Y:Y)*$E163),"")</f>
        <v>9.7941490348499999E-4</v>
      </c>
      <c r="V163">
        <f>IFERROR(IF($F163="Raw",_xlfn.XLOOKUP(_xlfn.XLOOKUP(Tool_Italy!$D163,'AveragePrices&amp;Codes'!$A:$A,'AveragePrices&amp;Codes'!$B:$B),AGRIBALYSE_Raw!$B:$B,AGRIBALYSE_Raw!Y:Y)*$E163,_xlfn.XLOOKUP(_xlfn.XLOOKUP(Tool_Italy!$D163,'AveragePrices&amp;Codes'!$A:$A,'AveragePrices&amp;Codes'!$B:$B),AGRIBALYSE_Cooked!$C:$C,AGRIBALYSE_Cooked!Z:Z)*$E163),"")</f>
        <v>8.4033341304E-3</v>
      </c>
      <c r="W163">
        <f>IFERROR(IF($F163="Raw",_xlfn.XLOOKUP(_xlfn.XLOOKUP(Tool_Italy!$D163,'AveragePrices&amp;Codes'!$A:$A,'AveragePrices&amp;Codes'!$B:$B),AGRIBALYSE_Raw!$B:$B,AGRIBALYSE_Raw!Z:Z)*$E163,_xlfn.XLOOKUP(_xlfn.XLOOKUP(Tool_Italy!$D163,'AveragePrices&amp;Codes'!$A:$A,'AveragePrices&amp;Codes'!$B:$B),AGRIBALYSE_Cooked!$C:$C,AGRIBALYSE_Cooked!AA:AA)*$E163),"")</f>
        <v>5.4914732858849993</v>
      </c>
      <c r="X163">
        <f>IFERROR(IF($F163="Raw",_xlfn.XLOOKUP(_xlfn.XLOOKUP(Tool_Italy!$D163,'AveragePrices&amp;Codes'!$A:$A,'AveragePrices&amp;Codes'!$B:$B),AGRIBALYSE_Raw!$B:$B,AGRIBALYSE_Raw!AA:AA)*$E163,_xlfn.XLOOKUP(_xlfn.XLOOKUP(Tool_Italy!$D163,'AveragePrices&amp;Codes'!$A:$A,'AveragePrices&amp;Codes'!$B:$B),AGRIBALYSE_Cooked!$C:$C,AGRIBALYSE_Cooked!AB:AB)*$E163),"")</f>
        <v>17.180124011099998</v>
      </c>
      <c r="Y163">
        <f>IFERROR(IF($F163="Raw",_xlfn.XLOOKUP(_xlfn.XLOOKUP(Tool_Italy!$D163,'AveragePrices&amp;Codes'!$A:$A,'AveragePrices&amp;Codes'!$B:$B),AGRIBALYSE_Raw!$B:$B,AGRIBALYSE_Raw!AB:AB)*$E163,_xlfn.XLOOKUP(_xlfn.XLOOKUP(Tool_Italy!$D163,'AveragePrices&amp;Codes'!$A:$A,'AveragePrices&amp;Codes'!$B:$B),AGRIBALYSE_Cooked!$C:$C,AGRIBALYSE_Cooked!AC:AC)*$E163),"")</f>
        <v>0.70436247952499986</v>
      </c>
      <c r="Z163">
        <f>IFERROR(IF($F163="Raw",_xlfn.XLOOKUP(_xlfn.XLOOKUP(Tool_Italy!$D163,'AveragePrices&amp;Codes'!$A:$A,'AveragePrices&amp;Codes'!$B:$B),AGRIBALYSE_Raw!$B:$B,AGRIBALYSE_Raw!AC:AC)*$E163,_xlfn.XLOOKUP(_xlfn.XLOOKUP(Tool_Italy!$D163,'AveragePrices&amp;Codes'!$A:$A,'AveragePrices&amp;Codes'!$B:$B),AGRIBALYSE_Cooked!$C:$C,AGRIBALYSE_Cooked!AD:AD)*$E163),"")</f>
        <v>7.2198645222</v>
      </c>
      <c r="AA163">
        <f>IFERROR(IF($F163="Raw",_xlfn.XLOOKUP(_xlfn.XLOOKUP(Tool_Italy!$D163,'AveragePrices&amp;Codes'!$A:$A,'AveragePrices&amp;Codes'!$B:$B),AGRIBALYSE_Raw!$B:$B,AGRIBALYSE_Raw!AD:AD)*$E163,_xlfn.XLOOKUP(_xlfn.XLOOKUP(Tool_Italy!$D163,'AveragePrices&amp;Codes'!$A:$A,'AveragePrices&amp;Codes'!$B:$B),AGRIBALYSE_Cooked!$C:$C,AGRIBALYSE_Cooked!AE:AE)*$E163),"")</f>
        <v>1.7773935867449997E-6</v>
      </c>
      <c r="AB163" cm="1">
        <f t="array" ref="AB163">IFERROR(_xlfn.XLOOKUP(Tool_Italy!$F163&amp;$E$2,'Cooking methods'!$A:$A&amp;'Cooking methods'!$B:$B,'Cooking methods'!C:C)*$E163,"")</f>
        <v>0</v>
      </c>
      <c r="AC163" cm="1">
        <f t="array" ref="AC163">IFERROR(_xlfn.XLOOKUP(Tool_Italy!$F163&amp;$E$2,'Cooking methods'!$A:$A&amp;'Cooking methods'!$B:$B,'Cooking methods'!D:D)*$E163,"")</f>
        <v>0</v>
      </c>
      <c r="AD163" cm="1">
        <f t="array" ref="AD163">IFERROR(_xlfn.XLOOKUP(Tool_Italy!$F163&amp;$E$2,'Cooking methods'!$A:$A&amp;'Cooking methods'!$B:$B,'Cooking methods'!E:E)*$E163,"")</f>
        <v>0</v>
      </c>
      <c r="AE163" cm="1">
        <f t="array" ref="AE163">IFERROR(_xlfn.XLOOKUP(Tool_Italy!$F163&amp;$E$2,'Cooking methods'!$A:$A&amp;'Cooking methods'!$B:$B,'Cooking methods'!F:F)*$E163,"")</f>
        <v>0</v>
      </c>
      <c r="AF163" cm="1">
        <f t="array" ref="AF163">IFERROR(_xlfn.XLOOKUP(Tool_Italy!$F163&amp;$E$2,'Cooking methods'!$A:$A&amp;'Cooking methods'!$B:$B,'Cooking methods'!G:G)*$E163,"")</f>
        <v>0</v>
      </c>
      <c r="AG163" cm="1">
        <f t="array" ref="AG163">IFERROR(_xlfn.XLOOKUP(Tool_Italy!$F163&amp;$E$2,'Cooking methods'!$A:$A&amp;'Cooking methods'!$B:$B,'Cooking methods'!H:H)*$E163,"")</f>
        <v>0</v>
      </c>
      <c r="AH163" cm="1">
        <f t="array" ref="AH163">IFERROR(_xlfn.XLOOKUP(Tool_Italy!$F163&amp;$E$2,'Cooking methods'!$A:$A&amp;'Cooking methods'!$B:$B,'Cooking methods'!I:I)*$E163,"")</f>
        <v>0</v>
      </c>
      <c r="AI163" cm="1">
        <f t="array" ref="AI163">IFERROR(_xlfn.XLOOKUP(Tool_Italy!$F163&amp;$E$2,'Cooking methods'!$A:$A&amp;'Cooking methods'!$B:$B,'Cooking methods'!J:J)*$E163,"")</f>
        <v>0</v>
      </c>
      <c r="AJ163" cm="1">
        <f t="array" ref="AJ163">IFERROR(_xlfn.XLOOKUP(Tool_Italy!$F163&amp;$E$2,'Cooking methods'!$A:$A&amp;'Cooking methods'!$B:$B,'Cooking methods'!K:K)*$E163,"")</f>
        <v>0</v>
      </c>
      <c r="AK163" cm="1">
        <f t="array" ref="AK163">IFERROR(_xlfn.XLOOKUP(Tool_Italy!$F163&amp;$E$2,'Cooking methods'!$A:$A&amp;'Cooking methods'!$B:$B,'Cooking methods'!L:L)*$E163,"")</f>
        <v>0</v>
      </c>
      <c r="AL163" cm="1">
        <f t="array" ref="AL163">IFERROR(_xlfn.XLOOKUP(Tool_Italy!$F163&amp;$E$2,'Cooking methods'!$A:$A&amp;'Cooking methods'!$B:$B,'Cooking methods'!M:M)*$E163,"")</f>
        <v>0</v>
      </c>
      <c r="AM163" cm="1">
        <f t="array" ref="AM163">IFERROR(_xlfn.XLOOKUP(Tool_Italy!$F163&amp;$E$2,'Cooking methods'!$A:$A&amp;'Cooking methods'!$B:$B,'Cooking methods'!N:N)*$E163,"")</f>
        <v>0</v>
      </c>
      <c r="AN163" cm="1">
        <f t="array" ref="AN163">IFERROR(_xlfn.XLOOKUP(Tool_Italy!$F163&amp;$E$2,'Cooking methods'!$A:$A&amp;'Cooking methods'!$B:$B,'Cooking methods'!O:O)*$E163,"")</f>
        <v>0</v>
      </c>
      <c r="AO163" cm="1">
        <f t="array" ref="AO163">IFERROR(_xlfn.XLOOKUP(Tool_Italy!$F163&amp;$E$2,'Cooking methods'!$A:$A&amp;'Cooking methods'!$B:$B,'Cooking methods'!P:P)*$E163,"")</f>
        <v>0</v>
      </c>
      <c r="AP163" cm="1">
        <f t="array" ref="AP163">IFERROR(_xlfn.XLOOKUP(Tool_Italy!$F163&amp;$E$2,'Cooking methods'!$A:$A&amp;'Cooking methods'!$B:$B,'Cooking methods'!Q:Q)*$E163,"")</f>
        <v>0</v>
      </c>
      <c r="AQ163" cm="1">
        <f t="array" ref="AQ163">IFERROR(_xlfn.XLOOKUP(Tool_Italy!$F163&amp;$E$2,'Cooking methods'!$A:$A&amp;'Cooking methods'!$B:$B,'Cooking methods'!R:R)*$E163,"")</f>
        <v>0</v>
      </c>
      <c r="AR163" cm="1">
        <f t="array" ref="AR163">IFERROR(_xlfn.XLOOKUP(Tool_Italy!$G163&amp;$E$2,'Waste management'!$A:$A&amp;'Waste management'!$B:$B,'Waste management'!C:C)*$E163,"")</f>
        <v>2.0194636499999998E-2</v>
      </c>
      <c r="AS163" cm="1">
        <f t="array" ref="AS163">IFERROR(_xlfn.XLOOKUP(Tool_Italy!$G163&amp;$E$2,'Waste management'!$A:$A&amp;'Waste management'!$B:$B,'Waste management'!D:D)*$E163,"")</f>
        <v>1.4510325644999999E-10</v>
      </c>
      <c r="AT163" cm="1">
        <f t="array" ref="AT163">IFERROR(_xlfn.XLOOKUP(Tool_Italy!$G163&amp;$E$2,'Waste management'!$A:$A&amp;'Waste management'!$B:$B,'Waste management'!E:E)*$E163,"")</f>
        <v>3.09012E-4</v>
      </c>
      <c r="AU163" cm="1">
        <f t="array" ref="AU163">IFERROR(_xlfn.XLOOKUP(Tool_Italy!$G163&amp;$E$2,'Waste management'!$A:$A&amp;'Waste management'!$B:$B,'Waste management'!F:F)*$E163,"")</f>
        <v>4.564949999999999E-5</v>
      </c>
      <c r="AV163" cm="1">
        <f t="array" ref="AV163">IFERROR(_xlfn.XLOOKUP(Tool_Italy!$G163&amp;$E$2,'Waste management'!$A:$A&amp;'Waste management'!$B:$B,'Waste management'!G:G)*$E163,"")</f>
        <v>4.0805736899999994E-9</v>
      </c>
      <c r="AW163" cm="1">
        <f t="array" ref="AW163">IFERROR(_xlfn.XLOOKUP(Tool_Italy!$G163&amp;$E$2,'Waste management'!$A:$A&amp;'Waste management'!$B:$B,'Waste management'!H:H)*$E163,"")</f>
        <v>1.3333551764999999E-10</v>
      </c>
      <c r="AX163" cm="1">
        <f t="array" ref="AX163">IFERROR(_xlfn.XLOOKUP(Tool_Italy!$G163&amp;$E$2,'Waste management'!$A:$A&amp;'Waste management'!$B:$B,'Waste management'!I:I)*$E163,"")</f>
        <v>9.5277880649999983E-11</v>
      </c>
      <c r="AY163" cm="1">
        <f t="array" ref="AY163">IFERROR(_xlfn.XLOOKUP(Tool_Italy!$G163&amp;$E$2,'Waste management'!$A:$A&amp;'Waste management'!$B:$B,'Waste management'!J:J)*$E163,"")</f>
        <v>7.7604149999999995E-4</v>
      </c>
      <c r="AZ163" cm="1">
        <f t="array" ref="AZ163">IFERROR(_xlfn.XLOOKUP(Tool_Italy!$G163&amp;$E$2,'Waste management'!$A:$A&amp;'Waste management'!$B:$B,'Waste management'!K:K)*$E163,"")</f>
        <v>1.2471548744999998E-6</v>
      </c>
      <c r="BA163" cm="1">
        <f t="array" ref="BA163">IFERROR(_xlfn.XLOOKUP(Tool_Italy!$G163&amp;$E$2,'Waste management'!$A:$A&amp;'Waste management'!$B:$B,'Waste management'!L:L)*$E163,"")</f>
        <v>3.4189438829999995E-5</v>
      </c>
      <c r="BB163" cm="1">
        <f t="array" ref="BB163">IFERROR(_xlfn.XLOOKUP(Tool_Italy!$G163&amp;$E$2,'Waste management'!$A:$A&amp;'Waste management'!$B:$B,'Waste management'!M:M)*$E163,"")</f>
        <v>3.4237124999999995E-3</v>
      </c>
      <c r="BC163" cm="1">
        <f t="array" ref="BC163">IFERROR(_xlfn.XLOOKUP(Tool_Italy!$G163&amp;$E$2,'Waste management'!$A:$A&amp;'Waste management'!$B:$B,'Waste management'!N:N)*$E163,"")</f>
        <v>2.9409093419999999</v>
      </c>
      <c r="BD163" cm="1">
        <f t="array" ref="BD163">IFERROR(_xlfn.XLOOKUP(Tool_Italy!$G163&amp;$E$2,'Waste management'!$A:$A&amp;'Waste management'!$B:$B,'Waste management'!O:O)*$E163,"")</f>
        <v>0.19122926699999995</v>
      </c>
      <c r="BE163" cm="1">
        <f t="array" ref="BE163">IFERROR(_xlfn.XLOOKUP(Tool_Italy!$G163&amp;$E$2,'Waste management'!$A:$A&amp;'Waste management'!$B:$B,'Waste management'!P:P)*$E163,"")</f>
        <v>4.017156E-3</v>
      </c>
      <c r="BF163" cm="1">
        <f t="array" ref="BF163">IFERROR(_xlfn.XLOOKUP(Tool_Italy!$G163&amp;$E$2,'Waste management'!$A:$A&amp;'Waste management'!$B:$B,'Waste management'!Q:Q)*$E163,"")</f>
        <v>0.126456138</v>
      </c>
      <c r="BG163" cm="1">
        <f t="array" ref="BG163">IFERROR(_xlfn.XLOOKUP(Tool_Italy!$G163&amp;$E$2,'Waste management'!$A:$A&amp;'Waste management'!$B:$B,'Waste management'!R:R)*$E163,"")</f>
        <v>3.9267348749999998E-8</v>
      </c>
      <c r="BH163">
        <f>IFERROR((L163+AR163+AB163)*_xlfn.XLOOKUP(Tool_Italy!BH$4,Monetization_Factors!$A:$A,Monetization_Factors!$D:$D),"")</f>
        <v>5.6023427292252376E-2</v>
      </c>
      <c r="BI163">
        <f>IFERROR((M163+AS163+AC163)*_xlfn.XLOOKUP(Tool_Italy!BI$4,Monetization_Factors!$A:$A,Monetization_Factors!$D:$D),"")</f>
        <v>1.2597688269776804E-6</v>
      </c>
      <c r="BJ163">
        <f>IFERROR((N163+AT163+AD163)*_xlfn.XLOOKUP(Tool_Italy!BJ$4,Monetization_Factors!$A:$A,Monetization_Factors!$D:$D),"")</f>
        <v>1.6539571319672478E-4</v>
      </c>
      <c r="BK163">
        <f>IFERROR((O163+AU163+AE163)*_xlfn.XLOOKUP(Tool_Italy!BK$4,Monetization_Factors!$A:$A,Monetization_Factors!$D:$D),"")</f>
        <v>3.1757113148847839E-3</v>
      </c>
      <c r="BL163">
        <f>IFERROR((P163+AV163+AF163)*_xlfn.XLOOKUP(Tool_Italy!BL$4,Monetization_Factors!$A:$A,Monetization_Factors!$D:$D),"")</f>
        <v>3.2808778681702615E-2</v>
      </c>
      <c r="BM163">
        <f>IFERROR((Q163+AW163+AG163)*_xlfn.XLOOKUP(Tool_Italy!BM$4,Monetization_Factors!$A:$A,Monetization_Factors!$D:$D),"")</f>
        <v>1.8087126401950197E-3</v>
      </c>
      <c r="BN163">
        <f>IFERROR((R163+AX163+AH163)*_xlfn.XLOOKUP(Tool_Italy!BN$4,Monetization_Factors!$A:$A,Monetization_Factors!$D:$D),"")</f>
        <v>3.1398747637226228E-4</v>
      </c>
      <c r="BO163">
        <f>IFERROR((S163+AY163+AI163)*_xlfn.XLOOKUP(Tool_Italy!BO$4,Monetization_Factors!$A:$A,Monetization_Factors!$D:$D),"")</f>
        <v>1.5761975222014788E-3</v>
      </c>
      <c r="BP163">
        <f>IFERROR((T163+AZ163+AJ163)*_xlfn.XLOOKUP(Tool_Italy!BP$4,Monetization_Factors!$A:$A,Monetization_Factors!$D:$D),"")</f>
        <v>1.1378849110522314E-4</v>
      </c>
      <c r="BQ163">
        <f>IFERROR((U163+BA163+AK163)*_xlfn.XLOOKUP(Tool_Italy!BQ$4,Monetization_Factors!$A:$A,Monetization_Factors!$D:$D),"")</f>
        <v>4.1463224928942654E-3</v>
      </c>
      <c r="BR163" t="str">
        <f>IFERROR((V163+BB163+AL163)*_xlfn.XLOOKUP(Tool_Italy!BR$4,Monetization_Factors!$A:$A,Monetization_Factors!$D:$D),"")</f>
        <v/>
      </c>
      <c r="BS163">
        <f>IFERROR((W163+BC163+AM163)*_xlfn.XLOOKUP(Tool_Italy!BS$4,Monetization_Factors!$A:$A,Monetization_Factors!$D:$D),"")</f>
        <v>4.1034275390000206E-4</v>
      </c>
      <c r="BT163">
        <f>IFERROR((X163+BD163+AN163)*_xlfn.XLOOKUP(Tool_Italy!BT$4,Monetization_Factors!$A:$A,Monetization_Factors!$D:$D),"")</f>
        <v>3.8681251549632241E-3</v>
      </c>
      <c r="BU163">
        <f>IFERROR((Y163+BE163+AO163)*_xlfn.XLOOKUP(Tool_Italy!BU$4,Monetization_Factors!$A:$A,Monetization_Factors!$D:$D),"")</f>
        <v>4.5017009627514619E-3</v>
      </c>
      <c r="BV163">
        <f>IFERROR((Z163+BF163+AP163)*_xlfn.XLOOKUP(Tool_Italy!BV$4,Monetization_Factors!$A:$A,Monetization_Factors!$D:$D),"")</f>
        <v>1.2130834417392138E-2</v>
      </c>
      <c r="BW163">
        <f>IFERROR((AA163+BG163+AQ163)*_xlfn.XLOOKUP(Tool_Italy!BW$4,Monetization_Factors!$A:$A,Monetization_Factors!$D:$D),"")</f>
        <v>3.7952222300384223E-6</v>
      </c>
      <c r="BX163" s="38" cm="1">
        <f t="array" ref="BX163">IFERROR(_xlfn.IFS(I163&lt;&gt;0,I163*E163,I163="",J163*E163),"")</f>
        <v>0.67437772249999994</v>
      </c>
      <c r="BY163" s="38">
        <f t="shared" si="104"/>
        <v>0.11690205741197433</v>
      </c>
      <c r="BZ163" s="38">
        <f t="shared" si="106"/>
        <v>0.79127977991197429</v>
      </c>
      <c r="CA163" s="38">
        <f t="shared" si="105"/>
        <v>2.2481164886918142E-4</v>
      </c>
      <c r="CB163">
        <f t="shared" si="107"/>
        <v>0.43061531522999991</v>
      </c>
      <c r="CC163">
        <f t="shared" si="72"/>
        <v>3.1469802446699997E-8</v>
      </c>
      <c r="CD163">
        <f t="shared" si="73"/>
        <v>0.10837211666699999</v>
      </c>
      <c r="CE163">
        <f t="shared" si="74"/>
        <v>2.0980159401149997E-3</v>
      </c>
      <c r="CF163">
        <f t="shared" si="75"/>
        <v>3.2865505007999997E-8</v>
      </c>
      <c r="CG163">
        <f t="shared" si="76"/>
        <v>8.7099291649500005E-9</v>
      </c>
      <c r="CH163">
        <f t="shared" si="77"/>
        <v>2.7311776654649993E-10</v>
      </c>
      <c r="CI163">
        <f t="shared" si="78"/>
        <v>3.5999439046949999E-3</v>
      </c>
      <c r="CJ163">
        <f t="shared" si="79"/>
        <v>4.6646263855499997E-5</v>
      </c>
      <c r="CK163">
        <f t="shared" si="80"/>
        <v>1.0136043423149999E-3</v>
      </c>
      <c r="CL163">
        <f t="shared" si="81"/>
        <v>1.18270466304E-2</v>
      </c>
      <c r="CM163">
        <f t="shared" si="82"/>
        <v>8.4323826278849996</v>
      </c>
      <c r="CN163">
        <f t="shared" si="83"/>
        <v>17.371353278099999</v>
      </c>
      <c r="CO163">
        <f t="shared" si="84"/>
        <v>0.70837963552499983</v>
      </c>
      <c r="CP163">
        <f t="shared" si="85"/>
        <v>7.3463206602</v>
      </c>
      <c r="CQ163">
        <f t="shared" si="86"/>
        <v>1.8166609354949997E-6</v>
      </c>
      <c r="CR163">
        <f t="shared" si="108"/>
        <v>8.2810637544230756E-4</v>
      </c>
      <c r="CS163">
        <f t="shared" si="87"/>
        <v>6.051885085903845E-11</v>
      </c>
      <c r="CT163">
        <f t="shared" si="88"/>
        <v>2.0840791666730768E-4</v>
      </c>
      <c r="CU163">
        <f t="shared" si="89"/>
        <v>4.0346460386826914E-6</v>
      </c>
      <c r="CV163">
        <f t="shared" si="90"/>
        <v>6.3202894246153844E-11</v>
      </c>
      <c r="CW163">
        <f t="shared" si="91"/>
        <v>1.6749863778750001E-11</v>
      </c>
      <c r="CX163">
        <f t="shared" si="92"/>
        <v>5.2522647412788452E-13</v>
      </c>
      <c r="CY163">
        <f t="shared" si="93"/>
        <v>6.9229690474903843E-6</v>
      </c>
      <c r="CZ163">
        <f t="shared" si="94"/>
        <v>8.970435356826922E-8</v>
      </c>
      <c r="DA163">
        <f t="shared" si="95"/>
        <v>1.9492391198365382E-6</v>
      </c>
      <c r="DB163">
        <f t="shared" si="96"/>
        <v>2.2744320443076924E-5</v>
      </c>
      <c r="DC163">
        <f t="shared" si="97"/>
        <v>1.6216120438240385E-2</v>
      </c>
      <c r="DD163">
        <f t="shared" si="98"/>
        <v>3.3406448611730769E-2</v>
      </c>
      <c r="DE163">
        <f t="shared" si="99"/>
        <v>1.3622685298557689E-3</v>
      </c>
      <c r="DF163">
        <f t="shared" si="100"/>
        <v>1.4127539731153846E-2</v>
      </c>
      <c r="DG163">
        <f t="shared" si="101"/>
        <v>3.4935787221057685E-9</v>
      </c>
      <c r="DH163" s="5">
        <f>IFERROR(((((L163+AB163)*(1/$H163))+AR163)/$F$2)/($B$2*('CAR.CAP_per person'!B$2)/(_xlfn.XLOOKUP($E$2,EU_countries_GDP!$A$2:$A$29,EU_countries_GDP!$E$2:$E$29))),"")</f>
        <v>1.9271038950814494E-2</v>
      </c>
      <c r="DI163" s="5">
        <f>IFERROR(((((M163+AC163)*(1/$H163))+AS163)/$F$2)/($B$2*('CAR.CAP_per person'!C$2)/(_xlfn.XLOOKUP($E$2,EU_countries_GDP!$A$2:$A$29,EU_countries_GDP!$E$2:$E$29))),"")</f>
        <v>1.8294177404271986E-5</v>
      </c>
      <c r="DJ163" s="5">
        <f>IFERROR(((((N163+AD163)*(1/$H163))+AT163)/$F$2)/($B$2*('CAR.CAP_per person'!D$2)/(_xlfn.XLOOKUP($E$2,EU_countries_GDP!$A$2:$A$29,EU_countries_GDP!$E$2:$E$29))),"")</f>
        <v>6.4562274022661302E-5</v>
      </c>
      <c r="DK163" s="5">
        <f>IFERROR(((((O163+AE163)*(1/$H163))+AU163)/$F$2)/($B$2*('CAR.CAP_per person'!E$2)/(_xlfn.XLOOKUP($E$2,EU_countries_GDP!$A$2:$A$29,EU_countries_GDP!$E$2:$E$29))),"")</f>
        <v>1.5996109884775967E-3</v>
      </c>
      <c r="DL163" s="5">
        <f>IFERROR(((((P163+AF163)*(1/$H163))+AV163)/$F$2)/($B$2*('CAR.CAP_per person'!F$2)/(_xlfn.XLOOKUP($E$2,EU_countries_GDP!$A$2:$A$29,EU_countries_GDP!$E$2:$E$29))),"")</f>
        <v>1.8379461514472277E-2</v>
      </c>
      <c r="DM163" s="5">
        <f>IFERROR(((((Q163+AG163)*(1/$H163))+AW163)/$F$2)/($B$2*('CAR.CAP_per person'!G$2)/(_xlfn.XLOOKUP($E$2,EU_countries_GDP!$A$2:$A$29,EU_countries_GDP!$E$2:$E$29))),"")</f>
        <v>2.8212652571291113E-3</v>
      </c>
      <c r="DN163" s="5">
        <f>IFERROR(((((R163+AH163)*(1/$H163))+AX163)/$F$2)/($B$2*('CAR.CAP_per person'!H$2)/(_xlfn.XLOOKUP($E$2,EU_countries_GDP!$A$2:$A$29,EU_countries_GDP!$E$2:$E$29))),"")</f>
        <v>1.6150955300941311E-5</v>
      </c>
      <c r="DO163" s="5">
        <f>IFERROR(((((S163+AI163)*(1/$H163))+AY163)/$F$2)/($B$2*('CAR.CAP_per person'!I$2)/(_xlfn.XLOOKUP($E$2,EU_countries_GDP!$A$2:$A$29,EU_countries_GDP!$E$2:$E$29))),"")</f>
        <v>9.6940205356078966E-4</v>
      </c>
      <c r="DP163" s="5">
        <f>IFERROR(((((T163+AJ163)*(1/$H163))+AZ163)/$F$2)/($B$2*('CAR.CAP_per person'!J$2)/(_xlfn.XLOOKUP($E$2,EU_countries_GDP!$A$2:$A$29,EU_countries_GDP!$E$2:$E$29))),"")</f>
        <v>2.4812960705773851E-3</v>
      </c>
      <c r="DQ163" s="5">
        <f>IFERROR(((((U163+AK163)*(1/$H163))+BA163)/$F$2)/($B$2*('CAR.CAP_per person'!K$2)/(_xlfn.XLOOKUP($E$2,EU_countries_GDP!$A$2:$A$29,EU_countries_GDP!$E$2:$E$29))),"")</f>
        <v>1.5544525337576466E-3</v>
      </c>
      <c r="DR163" s="5">
        <f>IFERROR(((((V163+AL163)*(1/$H163))+BB163)/$F$2)/($B$2*('CAR.CAP_per person'!L$2)/(_xlfn.XLOOKUP($E$2,EU_countries_GDP!$A$2:$A$29,EU_countries_GDP!$E$2:$E$29))),"")</f>
        <v>4.9121100719224558E-4</v>
      </c>
      <c r="DS163" s="5">
        <f>IFERROR(((((W163+AM163)*(1/$H163))+BC163)/$F$2)/($B$2*('CAR.CAP_per person'!M$2)/(_xlfn.XLOOKUP($E$2,EU_countries_GDP!$A$2:$A$29,EU_countries_GDP!$E$2:$E$29))),"")</f>
        <v>1.5564406293936069E-2</v>
      </c>
      <c r="DT163" s="5">
        <f>IFERROR(((((X163+AN163)*(1/$H163))+BD163)/$F$2)/($B$2*('CAR.CAP_per person'!N$2)/(_xlfn.XLOOKUP($E$2,EU_countries_GDP!$A$2:$A$29,EU_countries_GDP!$E$2:$E$29))),"")</f>
        <v>0.42628135945184631</v>
      </c>
      <c r="DU163" s="5">
        <f>IFERROR(((((Y163+AO163)*(1/$H163))+BE163)/$F$2)/($B$2*('CAR.CAP_per person'!O$2)/(_xlfn.XLOOKUP($E$2,EU_countries_GDP!$A$2:$A$29,EU_countries_GDP!$E$2:$E$29))),"")</f>
        <v>1.2204517374207503E-3</v>
      </c>
      <c r="DV163" s="5">
        <f>IFERROR(((((Z163+AP163)*(1/$H163))+BF163)/$F$2)/($B$2*('CAR.CAP_per person'!P$2)/(_xlfn.XLOOKUP($E$2,EU_countries_GDP!$A$2:$A$29,EU_countries_GDP!$E$2:$E$29))),"")</f>
        <v>1.0195771052798978E-2</v>
      </c>
      <c r="DW163" s="5">
        <f>IFERROR(((((AA163+AQ163)*(1/$H163))+BG163)/$F$2)/($B$2*('CAR.CAP_per person'!Q$2)/(_xlfn.XLOOKUP($E$2,EU_countries_GDP!$A$2:$A$29,EU_countries_GDP!$E$2:$E$29))),"")</f>
        <v>2.5613628918942418E-3</v>
      </c>
    </row>
    <row r="164" spans="1:127">
      <c r="A164" t="s">
        <v>234</v>
      </c>
      <c r="B164" t="str">
        <f>_xlfn.XLOOKUP(D164,Table5[Ingredient],Table5[Category],"",FALSE)</f>
        <v>Vegetables</v>
      </c>
      <c r="C164" s="33" t="s">
        <v>257</v>
      </c>
      <c r="D164" s="33" t="s">
        <v>190</v>
      </c>
      <c r="E164" s="33">
        <v>0.39709999999999995</v>
      </c>
      <c r="F164" s="33" t="s">
        <v>189</v>
      </c>
      <c r="G164" s="33" t="s">
        <v>180</v>
      </c>
      <c r="H164" s="91">
        <f>Dataset_IT!M69</f>
        <v>0.26190476190476186</v>
      </c>
      <c r="I164" s="33"/>
      <c r="J164" s="37">
        <f>IFERROR(INDEX('AveragePrices&amp;Codes'!G:AG, MATCH($D164, 'AveragePrices&amp;Codes'!$A:$A, 0), MATCH(Tool_Italy!$E$2, 'AveragePrices&amp;Codes'!$G$1:$AG$1, 0)),"")</f>
        <v>0.76647723809523804</v>
      </c>
      <c r="K164" s="37">
        <f>IFERROR(E164/(_xlfn.XLOOKUP(A164,Dataset_IT!$Q$2:$Q$9,Dataset_IT!$R$2:$R$9)),"")</f>
        <v>6.1092307692307687E-3</v>
      </c>
      <c r="L164">
        <f>IFERROR(IF($F164="Raw",_xlfn.XLOOKUP(_xlfn.XLOOKUP(Tool_Italy!$D164,'AveragePrices&amp;Codes'!$A:$A,'AveragePrices&amp;Codes'!$B:$B),AGRIBALYSE_Raw!$B:$B,AGRIBALYSE_Raw!O:O)*$E164,_xlfn.XLOOKUP(_xlfn.XLOOKUP(Tool_Italy!$D164,'AveragePrices&amp;Codes'!$A:$A,'AveragePrices&amp;Codes'!$B:$B),AGRIBALYSE_Cooked!$C:$C,AGRIBALYSE_Cooked!P:P)*$E164),"")</f>
        <v>0.157342226162</v>
      </c>
      <c r="M164">
        <f>IFERROR(IF($F164="Raw",_xlfn.XLOOKUP(_xlfn.XLOOKUP(Tool_Italy!$D164,'AveragePrices&amp;Codes'!$A:$A,'AveragePrices&amp;Codes'!$B:$B),AGRIBALYSE_Raw!$B:$B,AGRIBALYSE_Raw!P:P)*$E164,_xlfn.XLOOKUP(_xlfn.XLOOKUP(Tool_Italy!$D164,'AveragePrices&amp;Codes'!$A:$A,'AveragePrices&amp;Codes'!$B:$B),AGRIBALYSE_Cooked!$C:$C,AGRIBALYSE_Cooked!Q:Q)*$E164),"")</f>
        <v>7.7086866746999985E-9</v>
      </c>
      <c r="N164">
        <f>IFERROR(IF($F164="Raw",_xlfn.XLOOKUP(_xlfn.XLOOKUP(Tool_Italy!$D164,'AveragePrices&amp;Codes'!$A:$A,'AveragePrices&amp;Codes'!$B:$B),AGRIBALYSE_Raw!$B:$B,AGRIBALYSE_Raw!Q:Q)*$E164,_xlfn.XLOOKUP(_xlfn.XLOOKUP(Tool_Italy!$D164,'AveragePrices&amp;Codes'!$A:$A,'AveragePrices&amp;Codes'!$B:$B),AGRIBALYSE_Cooked!$C:$C,AGRIBALYSE_Cooked!R:R)*$E164),"")</f>
        <v>2.4664870970299995E-2</v>
      </c>
      <c r="O164">
        <f>IFERROR(IF($F164="Raw",_xlfn.XLOOKUP(_xlfn.XLOOKUP(Tool_Italy!$D164,'AveragePrices&amp;Codes'!$A:$A,'AveragePrices&amp;Codes'!$B:$B),AGRIBALYSE_Raw!$B:$B,AGRIBALYSE_Raw!R:R)*$E164,_xlfn.XLOOKUP(_xlfn.XLOOKUP(Tool_Italy!$D164,'AveragePrices&amp;Codes'!$A:$A,'AveragePrices&amp;Codes'!$B:$B),AGRIBALYSE_Cooked!$C:$C,AGRIBALYSE_Cooked!S:S)*$E164),"")</f>
        <v>5.8258286855999996E-4</v>
      </c>
      <c r="P164">
        <f>IFERROR(IF($F164="Raw",_xlfn.XLOOKUP(_xlfn.XLOOKUP(Tool_Italy!$D164,'AveragePrices&amp;Codes'!$A:$A,'AveragePrices&amp;Codes'!$B:$B),AGRIBALYSE_Raw!$B:$B,AGRIBALYSE_Raw!S:S)*$E164,_xlfn.XLOOKUP(_xlfn.XLOOKUP(Tool_Italy!$D164,'AveragePrices&amp;Codes'!$A:$A,'AveragePrices&amp;Codes'!$B:$B),AGRIBALYSE_Cooked!$C:$C,AGRIBALYSE_Cooked!T:T)*$E164),"")</f>
        <v>1.0068244550099959E-8</v>
      </c>
      <c r="Q164">
        <f>IFERROR(IF($F164="Raw",_xlfn.XLOOKUP(_xlfn.XLOOKUP(Tool_Italy!$D164,'AveragePrices&amp;Codes'!$A:$A,'AveragePrices&amp;Codes'!$B:$B),AGRIBALYSE_Raw!$B:$B,AGRIBALYSE_Raw!T:T)*$E164,_xlfn.XLOOKUP(_xlfn.XLOOKUP(Tool_Italy!$D164,'AveragePrices&amp;Codes'!$A:$A,'AveragePrices&amp;Codes'!$B:$B),AGRIBALYSE_Cooked!$C:$C,AGRIBALYSE_Cooked!U:U)*$E164),"")</f>
        <v>3.9638884552299999E-9</v>
      </c>
      <c r="R164">
        <f>IFERROR(IF($F164="Raw",_xlfn.XLOOKUP(_xlfn.XLOOKUP(Tool_Italy!$D164,'AveragePrices&amp;Codes'!$A:$A,'AveragePrices&amp;Codes'!$B:$B),AGRIBALYSE_Raw!$B:$B,AGRIBALYSE_Raw!U:U)*$E164,_xlfn.XLOOKUP(_xlfn.XLOOKUP(Tool_Italy!$D164,'AveragePrices&amp;Codes'!$A:$A,'AveragePrices&amp;Codes'!$B:$B),AGRIBALYSE_Cooked!$C:$C,AGRIBALYSE_Cooked!V:V)*$E164),"")</f>
        <v>1.0286510962199999E-10</v>
      </c>
      <c r="S164">
        <f>IFERROR(IF($F164="Raw",_xlfn.XLOOKUP(_xlfn.XLOOKUP(Tool_Italy!$D164,'AveragePrices&amp;Codes'!$A:$A,'AveragePrices&amp;Codes'!$B:$B),AGRIBALYSE_Raw!$B:$B,AGRIBALYSE_Raw!V:V)*$E164,_xlfn.XLOOKUP(_xlfn.XLOOKUP(Tool_Italy!$D164,'AveragePrices&amp;Codes'!$A:$A,'AveragePrices&amp;Codes'!$B:$B),AGRIBALYSE_Cooked!$C:$C,AGRIBALYSE_Cooked!W:W)*$E164),"")</f>
        <v>8.1168240691999996E-4</v>
      </c>
      <c r="T164">
        <f>IFERROR(IF($F164="Raw",_xlfn.XLOOKUP(_xlfn.XLOOKUP(Tool_Italy!$D164,'AveragePrices&amp;Codes'!$A:$A,'AveragePrices&amp;Codes'!$B:$B),AGRIBALYSE_Raw!$B:$B,AGRIBALYSE_Raw!W:W)*$E164,_xlfn.XLOOKUP(_xlfn.XLOOKUP(Tool_Italy!$D164,'AveragePrices&amp;Codes'!$A:$A,'AveragePrices&amp;Codes'!$B:$B),AGRIBALYSE_Cooked!$C:$C,AGRIBALYSE_Cooked!X:X)*$E164),"")</f>
        <v>2.2772839574099999E-5</v>
      </c>
      <c r="U164">
        <f>IFERROR(IF($F164="Raw",_xlfn.XLOOKUP(_xlfn.XLOOKUP(Tool_Italy!$D164,'AveragePrices&amp;Codes'!$A:$A,'AveragePrices&amp;Codes'!$B:$B),AGRIBALYSE_Raw!$B:$B,AGRIBALYSE_Raw!X:X)*$E164,_xlfn.XLOOKUP(_xlfn.XLOOKUP(Tool_Italy!$D164,'AveragePrices&amp;Codes'!$A:$A,'AveragePrices&amp;Codes'!$B:$B),AGRIBALYSE_Cooked!$C:$C,AGRIBALYSE_Cooked!Y:Y)*$E164),"")</f>
        <v>5.4688476985999995E-4</v>
      </c>
      <c r="V164">
        <f>IFERROR(IF($F164="Raw",_xlfn.XLOOKUP(_xlfn.XLOOKUP(Tool_Italy!$D164,'AveragePrices&amp;Codes'!$A:$A,'AveragePrices&amp;Codes'!$B:$B),AGRIBALYSE_Raw!$B:$B,AGRIBALYSE_Raw!Y:Y)*$E164,_xlfn.XLOOKUP(_xlfn.XLOOKUP(Tool_Italy!$D164,'AveragePrices&amp;Codes'!$A:$A,'AveragePrices&amp;Codes'!$B:$B),AGRIBALYSE_Cooked!$C:$C,AGRIBALYSE_Cooked!Z:Z)*$E164),"")</f>
        <v>2.4760835744699998E-3</v>
      </c>
      <c r="W164">
        <f>IFERROR(IF($F164="Raw",_xlfn.XLOOKUP(_xlfn.XLOOKUP(Tool_Italy!$D164,'AveragePrices&amp;Codes'!$A:$A,'AveragePrices&amp;Codes'!$B:$B),AGRIBALYSE_Raw!$B:$B,AGRIBALYSE_Raw!Z:Z)*$E164,_xlfn.XLOOKUP(_xlfn.XLOOKUP(Tool_Italy!$D164,'AveragePrices&amp;Codes'!$A:$A,'AveragePrices&amp;Codes'!$B:$B),AGRIBALYSE_Cooked!$C:$C,AGRIBALYSE_Cooked!AA:AA)*$E164),"")</f>
        <v>7.2454571748899994</v>
      </c>
      <c r="X164">
        <f>IFERROR(IF($F164="Raw",_xlfn.XLOOKUP(_xlfn.XLOOKUP(Tool_Italy!$D164,'AveragePrices&amp;Codes'!$A:$A,'AveragePrices&amp;Codes'!$B:$B),AGRIBALYSE_Raw!$B:$B,AGRIBALYSE_Raw!AA:AA)*$E164,_xlfn.XLOOKUP(_xlfn.XLOOKUP(Tool_Italy!$D164,'AveragePrices&amp;Codes'!$A:$A,'AveragePrices&amp;Codes'!$B:$B),AGRIBALYSE_Cooked!$C:$C,AGRIBALYSE_Cooked!AB:AB)*$E164),"")</f>
        <v>3.7877557032699993</v>
      </c>
      <c r="Y164">
        <f>IFERROR(IF($F164="Raw",_xlfn.XLOOKUP(_xlfn.XLOOKUP(Tool_Italy!$D164,'AveragePrices&amp;Codes'!$A:$A,'AveragePrices&amp;Codes'!$B:$B),AGRIBALYSE_Raw!$B:$B,AGRIBALYSE_Raw!AB:AB)*$E164,_xlfn.XLOOKUP(_xlfn.XLOOKUP(Tool_Italy!$D164,'AveragePrices&amp;Codes'!$A:$A,'AveragePrices&amp;Codes'!$B:$B),AGRIBALYSE_Cooked!$C:$C,AGRIBALYSE_Cooked!AC:AC)*$E164),"")</f>
        <v>0.14376364183499998</v>
      </c>
      <c r="Z164">
        <f>IFERROR(IF($F164="Raw",_xlfn.XLOOKUP(_xlfn.XLOOKUP(Tool_Italy!$D164,'AveragePrices&amp;Codes'!$A:$A,'AveragePrices&amp;Codes'!$B:$B),AGRIBALYSE_Raw!$B:$B,AGRIBALYSE_Raw!AC:AC)*$E164,_xlfn.XLOOKUP(_xlfn.XLOOKUP(Tool_Italy!$D164,'AveragePrices&amp;Codes'!$A:$A,'AveragePrices&amp;Codes'!$B:$B),AGRIBALYSE_Cooked!$C:$C,AGRIBALYSE_Cooked!AD:AD)*$E164),"")</f>
        <v>2.1943068150299996</v>
      </c>
      <c r="AA164">
        <f>IFERROR(IF($F164="Raw",_xlfn.XLOOKUP(_xlfn.XLOOKUP(Tool_Italy!$D164,'AveragePrices&amp;Codes'!$A:$A,'AveragePrices&amp;Codes'!$B:$B),AGRIBALYSE_Raw!$B:$B,AGRIBALYSE_Raw!AD:AD)*$E164,_xlfn.XLOOKUP(_xlfn.XLOOKUP(Tool_Italy!$D164,'AveragePrices&amp;Codes'!$A:$A,'AveragePrices&amp;Codes'!$B:$B),AGRIBALYSE_Cooked!$C:$C,AGRIBALYSE_Cooked!AE:AE)*$E164),"")</f>
        <v>8.962923450799999E-7</v>
      </c>
      <c r="AB164" cm="1">
        <f t="array" ref="AB164">IFERROR(_xlfn.XLOOKUP(Tool_Italy!$F164&amp;$E$2,'Cooking methods'!$A:$A&amp;'Cooking methods'!$B:$B,'Cooking methods'!C:C)*$E164,"")</f>
        <v>0</v>
      </c>
      <c r="AC164" cm="1">
        <f t="array" ref="AC164">IFERROR(_xlfn.XLOOKUP(Tool_Italy!$F164&amp;$E$2,'Cooking methods'!$A:$A&amp;'Cooking methods'!$B:$B,'Cooking methods'!D:D)*$E164,"")</f>
        <v>0</v>
      </c>
      <c r="AD164" cm="1">
        <f t="array" ref="AD164">IFERROR(_xlfn.XLOOKUP(Tool_Italy!$F164&amp;$E$2,'Cooking methods'!$A:$A&amp;'Cooking methods'!$B:$B,'Cooking methods'!E:E)*$E164,"")</f>
        <v>0</v>
      </c>
      <c r="AE164" cm="1">
        <f t="array" ref="AE164">IFERROR(_xlfn.XLOOKUP(Tool_Italy!$F164&amp;$E$2,'Cooking methods'!$A:$A&amp;'Cooking methods'!$B:$B,'Cooking methods'!F:F)*$E164,"")</f>
        <v>0</v>
      </c>
      <c r="AF164" cm="1">
        <f t="array" ref="AF164">IFERROR(_xlfn.XLOOKUP(Tool_Italy!$F164&amp;$E$2,'Cooking methods'!$A:$A&amp;'Cooking methods'!$B:$B,'Cooking methods'!G:G)*$E164,"")</f>
        <v>0</v>
      </c>
      <c r="AG164" cm="1">
        <f t="array" ref="AG164">IFERROR(_xlfn.XLOOKUP(Tool_Italy!$F164&amp;$E$2,'Cooking methods'!$A:$A&amp;'Cooking methods'!$B:$B,'Cooking methods'!H:H)*$E164,"")</f>
        <v>0</v>
      </c>
      <c r="AH164" cm="1">
        <f t="array" ref="AH164">IFERROR(_xlfn.XLOOKUP(Tool_Italy!$F164&amp;$E$2,'Cooking methods'!$A:$A&amp;'Cooking methods'!$B:$B,'Cooking methods'!I:I)*$E164,"")</f>
        <v>0</v>
      </c>
      <c r="AI164" cm="1">
        <f t="array" ref="AI164">IFERROR(_xlfn.XLOOKUP(Tool_Italy!$F164&amp;$E$2,'Cooking methods'!$A:$A&amp;'Cooking methods'!$B:$B,'Cooking methods'!J:J)*$E164,"")</f>
        <v>0</v>
      </c>
      <c r="AJ164" cm="1">
        <f t="array" ref="AJ164">IFERROR(_xlfn.XLOOKUP(Tool_Italy!$F164&amp;$E$2,'Cooking methods'!$A:$A&amp;'Cooking methods'!$B:$B,'Cooking methods'!K:K)*$E164,"")</f>
        <v>0</v>
      </c>
      <c r="AK164" cm="1">
        <f t="array" ref="AK164">IFERROR(_xlfn.XLOOKUP(Tool_Italy!$F164&amp;$E$2,'Cooking methods'!$A:$A&amp;'Cooking methods'!$B:$B,'Cooking methods'!L:L)*$E164,"")</f>
        <v>0</v>
      </c>
      <c r="AL164" cm="1">
        <f t="array" ref="AL164">IFERROR(_xlfn.XLOOKUP(Tool_Italy!$F164&amp;$E$2,'Cooking methods'!$A:$A&amp;'Cooking methods'!$B:$B,'Cooking methods'!M:M)*$E164,"")</f>
        <v>0</v>
      </c>
      <c r="AM164" cm="1">
        <f t="array" ref="AM164">IFERROR(_xlfn.XLOOKUP(Tool_Italy!$F164&amp;$E$2,'Cooking methods'!$A:$A&amp;'Cooking methods'!$B:$B,'Cooking methods'!N:N)*$E164,"")</f>
        <v>0</v>
      </c>
      <c r="AN164" cm="1">
        <f t="array" ref="AN164">IFERROR(_xlfn.XLOOKUP(Tool_Italy!$F164&amp;$E$2,'Cooking methods'!$A:$A&amp;'Cooking methods'!$B:$B,'Cooking methods'!O:O)*$E164,"")</f>
        <v>0</v>
      </c>
      <c r="AO164" cm="1">
        <f t="array" ref="AO164">IFERROR(_xlfn.XLOOKUP(Tool_Italy!$F164&amp;$E$2,'Cooking methods'!$A:$A&amp;'Cooking methods'!$B:$B,'Cooking methods'!P:P)*$E164,"")</f>
        <v>0</v>
      </c>
      <c r="AP164" cm="1">
        <f t="array" ref="AP164">IFERROR(_xlfn.XLOOKUP(Tool_Italy!$F164&amp;$E$2,'Cooking methods'!$A:$A&amp;'Cooking methods'!$B:$B,'Cooking methods'!Q:Q)*$E164,"")</f>
        <v>0</v>
      </c>
      <c r="AQ164" cm="1">
        <f t="array" ref="AQ164">IFERROR(_xlfn.XLOOKUP(Tool_Italy!$F164&amp;$E$2,'Cooking methods'!$A:$A&amp;'Cooking methods'!$B:$B,'Cooking methods'!R:R)*$E164,"")</f>
        <v>0</v>
      </c>
      <c r="AR164" cm="1">
        <f t="array" ref="AR164">IFERROR(_xlfn.XLOOKUP(Tool_Italy!$G164&amp;$E$2,'Waste management'!$A:$A&amp;'Waste management'!$B:$B,'Waste management'!C:C)*$E164,"")</f>
        <v>2.2837220999999998E-2</v>
      </c>
      <c r="AS164" cm="1">
        <f t="array" ref="AS164">IFERROR(_xlfn.XLOOKUP(Tool_Italy!$G164&amp;$E$2,'Waste management'!$A:$A&amp;'Waste management'!$B:$B,'Waste management'!D:D)*$E164,"")</f>
        <v>1.640908533E-10</v>
      </c>
      <c r="AT164" cm="1">
        <f t="array" ref="AT164">IFERROR(_xlfn.XLOOKUP(Tool_Italy!$G164&amp;$E$2,'Waste management'!$A:$A&amp;'Waste management'!$B:$B,'Waste management'!E:E)*$E164,"")</f>
        <v>3.4944799999999998E-4</v>
      </c>
      <c r="AU164" cm="1">
        <f t="array" ref="AU164">IFERROR(_xlfn.XLOOKUP(Tool_Italy!$G164&amp;$E$2,'Waste management'!$A:$A&amp;'Waste management'!$B:$B,'Waste management'!F:F)*$E164,"")</f>
        <v>5.162299999999999E-5</v>
      </c>
      <c r="AV164" cm="1">
        <f t="array" ref="AV164">IFERROR(_xlfn.XLOOKUP(Tool_Italy!$G164&amp;$E$2,'Waste management'!$A:$A&amp;'Waste management'!$B:$B,'Waste management'!G:G)*$E164,"")</f>
        <v>4.6145402599999992E-9</v>
      </c>
      <c r="AW164" cm="1">
        <f t="array" ref="AW164">IFERROR(_xlfn.XLOOKUP(Tool_Italy!$G164&amp;$E$2,'Waste management'!$A:$A&amp;'Waste management'!$B:$B,'Waste management'!H:H)*$E164,"")</f>
        <v>1.5078323809999997E-10</v>
      </c>
      <c r="AX164" cm="1">
        <f t="array" ref="AX164">IFERROR(_xlfn.XLOOKUP(Tool_Italy!$G164&amp;$E$2,'Waste management'!$A:$A&amp;'Waste management'!$B:$B,'Waste management'!I:I)*$E164,"")</f>
        <v>1.0774554009999998E-10</v>
      </c>
      <c r="AY164" cm="1">
        <f t="array" ref="AY164">IFERROR(_xlfn.XLOOKUP(Tool_Italy!$G164&amp;$E$2,'Waste management'!$A:$A&amp;'Waste management'!$B:$B,'Waste management'!J:J)*$E164,"")</f>
        <v>8.7759099999999994E-4</v>
      </c>
      <c r="AZ164" cm="1">
        <f t="array" ref="AZ164">IFERROR(_xlfn.XLOOKUP(Tool_Italy!$G164&amp;$E$2,'Waste management'!$A:$A&amp;'Waste management'!$B:$B,'Waste management'!K:K)*$E164,"")</f>
        <v>1.4103522729999999E-6</v>
      </c>
      <c r="BA164" cm="1">
        <f t="array" ref="BA164">IFERROR(_xlfn.XLOOKUP(Tool_Italy!$G164&amp;$E$2,'Waste management'!$A:$A&amp;'Waste management'!$B:$B,'Waste management'!L:L)*$E164,"")</f>
        <v>3.8663323819999995E-5</v>
      </c>
      <c r="BB164" cm="1">
        <f t="array" ref="BB164">IFERROR(_xlfn.XLOOKUP(Tool_Italy!$G164&amp;$E$2,'Waste management'!$A:$A&amp;'Waste management'!$B:$B,'Waste management'!M:M)*$E164,"")</f>
        <v>3.8717249999999995E-3</v>
      </c>
      <c r="BC164" cm="1">
        <f t="array" ref="BC164">IFERROR(_xlfn.XLOOKUP(Tool_Italy!$G164&amp;$E$2,'Waste management'!$A:$A&amp;'Waste management'!$B:$B,'Waste management'!N:N)*$E164,"")</f>
        <v>3.3257442679999998</v>
      </c>
      <c r="BD164" cm="1">
        <f t="array" ref="BD164">IFERROR(_xlfn.XLOOKUP(Tool_Italy!$G164&amp;$E$2,'Waste management'!$A:$A&amp;'Waste management'!$B:$B,'Waste management'!O:O)*$E164,"")</f>
        <v>0.21625271799999995</v>
      </c>
      <c r="BE164" cm="1">
        <f t="array" ref="BE164">IFERROR(_xlfn.XLOOKUP(Tool_Italy!$G164&amp;$E$2,'Waste management'!$A:$A&amp;'Waste management'!$B:$B,'Waste management'!P:P)*$E164,"")</f>
        <v>4.542824E-3</v>
      </c>
      <c r="BF164" cm="1">
        <f t="array" ref="BF164">IFERROR(_xlfn.XLOOKUP(Tool_Italy!$G164&amp;$E$2,'Waste management'!$A:$A&amp;'Waste management'!$B:$B,'Waste management'!Q:Q)*$E164,"")</f>
        <v>0.14300365199999998</v>
      </c>
      <c r="BG164" cm="1">
        <f t="array" ref="BG164">IFERROR(_xlfn.XLOOKUP(Tool_Italy!$G164&amp;$E$2,'Waste management'!$A:$A&amp;'Waste management'!$B:$B,'Waste management'!R:R)*$E164,"")</f>
        <v>4.4405707499999992E-8</v>
      </c>
      <c r="BH164">
        <f>IFERROR((L164+AR164+AB164)*_xlfn.XLOOKUP(Tool_Italy!BH$4,Monetization_Factors!$A:$A,Monetization_Factors!$D:$D),"")</f>
        <v>2.3441502892777959E-2</v>
      </c>
      <c r="BI164">
        <f>IFERROR((M164+AS164+AC164)*_xlfn.XLOOKUP(Tool_Italy!BI$4,Monetization_Factors!$A:$A,Monetization_Factors!$D:$D),"")</f>
        <v>3.1515544872906612E-7</v>
      </c>
      <c r="BJ164">
        <f>IFERROR((N164+AT164+AD164)*_xlfn.XLOOKUP(Tool_Italy!BJ$4,Monetization_Factors!$A:$A,Monetization_Factors!$D:$D),"")</f>
        <v>3.8176435539557499E-5</v>
      </c>
      <c r="BK164">
        <f>IFERROR((O164+AU164+AE164)*_xlfn.XLOOKUP(Tool_Italy!BK$4,Monetization_Factors!$A:$A,Monetization_Factors!$D:$D),"")</f>
        <v>9.5998067233079578E-4</v>
      </c>
      <c r="BL164">
        <f>IFERROR((P164+AV164+AF164)*_xlfn.XLOOKUP(Tool_Italy!BL$4,Monetization_Factors!$A:$A,Monetization_Factors!$D:$D),"")</f>
        <v>1.4657442115932038E-2</v>
      </c>
      <c r="BM164">
        <f>IFERROR((Q164+AW164+AG164)*_xlfn.XLOOKUP(Tool_Italy!BM$4,Monetization_Factors!$A:$A,Monetization_Factors!$D:$D),"")</f>
        <v>8.5445685734475646E-4</v>
      </c>
      <c r="BN164">
        <f>IFERROR((R164+AX164+AH164)*_xlfn.XLOOKUP(Tool_Italy!BN$4,Monetization_Factors!$A:$A,Monetization_Factors!$D:$D),"")</f>
        <v>2.4212671053779432E-4</v>
      </c>
      <c r="BO164">
        <f>IFERROR((S164+AY164+AI164)*_xlfn.XLOOKUP(Tool_Italy!BO$4,Monetization_Factors!$A:$A,Monetization_Factors!$D:$D),"")</f>
        <v>7.3963056891958475E-4</v>
      </c>
      <c r="BP164">
        <f>IFERROR((T164+AZ164+AJ164)*_xlfn.XLOOKUP(Tool_Italy!BP$4,Monetization_Factors!$A:$A,Monetization_Factors!$D:$D),"")</f>
        <v>5.8992268253552442E-5</v>
      </c>
      <c r="BQ164">
        <f>IFERROR((U164+BA164+AK164)*_xlfn.XLOOKUP(Tool_Italy!BQ$4,Monetization_Factors!$A:$A,Monetization_Factors!$D:$D),"")</f>
        <v>2.3952849550265914E-3</v>
      </c>
      <c r="BR164" t="str">
        <f>IFERROR((V164+BB164+AL164)*_xlfn.XLOOKUP(Tool_Italy!BR$4,Monetization_Factors!$A:$A,Monetization_Factors!$D:$D),"")</f>
        <v/>
      </c>
      <c r="BS164">
        <f>IFERROR((W164+BC164+AM164)*_xlfn.XLOOKUP(Tool_Italy!BS$4,Monetization_Factors!$A:$A,Monetization_Factors!$D:$D),"")</f>
        <v>5.1442351510028238E-4</v>
      </c>
      <c r="BT164">
        <f>IFERROR((X164+BD164+AN164)*_xlfn.XLOOKUP(Tool_Italy!BT$4,Monetization_Factors!$A:$A,Monetization_Factors!$D:$D),"")</f>
        <v>8.9158313961208431E-4</v>
      </c>
      <c r="BU164">
        <f>IFERROR((Y164+BE164+AO164)*_xlfn.XLOOKUP(Tool_Italy!BU$4,Monetization_Factors!$A:$A,Monetization_Factors!$D:$D),"")</f>
        <v>9.4247678299911317E-4</v>
      </c>
      <c r="BV164">
        <f>IFERROR((Z164+BF164+AP164)*_xlfn.XLOOKUP(Tool_Italy!BV$4,Monetization_Factors!$A:$A,Monetization_Factors!$D:$D),"")</f>
        <v>3.8595546762869594E-3</v>
      </c>
      <c r="BW164">
        <f>IFERROR((AA164+BG164+AQ164)*_xlfn.XLOOKUP(Tool_Italy!BW$4,Monetization_Factors!$A:$A,Monetization_Factors!$D:$D),"")</f>
        <v>1.9652308755858611E-6</v>
      </c>
      <c r="BX164" s="38" cm="1">
        <f t="array" ref="BX164">IFERROR(_xlfn.IFS(I164&lt;&gt;0,I164*E164,I164="",J164*E164),"")</f>
        <v>0.30436811124761898</v>
      </c>
      <c r="BY164" s="38">
        <f t="shared" si="104"/>
        <v>4.7202627021958793E-2</v>
      </c>
      <c r="BZ164" s="38">
        <f t="shared" si="106"/>
        <v>0.35157073826957774</v>
      </c>
      <c r="CA164" s="38">
        <f t="shared" si="105"/>
        <v>9.0774282734536137E-5</v>
      </c>
      <c r="CB164">
        <f t="shared" si="107"/>
        <v>0.18017944716199999</v>
      </c>
      <c r="CC164">
        <f t="shared" si="72"/>
        <v>7.8727775279999982E-9</v>
      </c>
      <c r="CD164">
        <f t="shared" si="73"/>
        <v>2.5014318970299994E-2</v>
      </c>
      <c r="CE164">
        <f t="shared" si="74"/>
        <v>6.3420586855999995E-4</v>
      </c>
      <c r="CF164">
        <f t="shared" si="75"/>
        <v>1.4682784810099959E-8</v>
      </c>
      <c r="CG164">
        <f t="shared" si="76"/>
        <v>4.1146716933299997E-9</v>
      </c>
      <c r="CH164">
        <f t="shared" si="77"/>
        <v>2.1061064972199996E-10</v>
      </c>
      <c r="CI164">
        <f t="shared" si="78"/>
        <v>1.6892734069199999E-3</v>
      </c>
      <c r="CJ164">
        <f t="shared" si="79"/>
        <v>2.41831918471E-5</v>
      </c>
      <c r="CK164">
        <f t="shared" si="80"/>
        <v>5.8554809367999993E-4</v>
      </c>
      <c r="CL164">
        <f t="shared" si="81"/>
        <v>6.3478085744699993E-3</v>
      </c>
      <c r="CM164">
        <f t="shared" si="82"/>
        <v>10.571201442889999</v>
      </c>
      <c r="CN164">
        <f t="shared" si="83"/>
        <v>4.0040084212699991</v>
      </c>
      <c r="CO164">
        <f t="shared" si="84"/>
        <v>0.14830646583499998</v>
      </c>
      <c r="CP164">
        <f t="shared" si="85"/>
        <v>2.3373104670299996</v>
      </c>
      <c r="CQ164">
        <f t="shared" si="86"/>
        <v>9.4069805257999986E-7</v>
      </c>
      <c r="CR164">
        <f t="shared" si="108"/>
        <v>3.4649893684999996E-4</v>
      </c>
      <c r="CS164">
        <f t="shared" si="87"/>
        <v>1.5139956784615381E-11</v>
      </c>
      <c r="CT164">
        <f t="shared" si="88"/>
        <v>4.8104459558269218E-5</v>
      </c>
      <c r="CU164">
        <f t="shared" si="89"/>
        <v>1.2196266703076922E-6</v>
      </c>
      <c r="CV164">
        <f t="shared" si="90"/>
        <v>2.8236124634807614E-11</v>
      </c>
      <c r="CW164">
        <f t="shared" si="91"/>
        <v>7.9128301794807691E-12</v>
      </c>
      <c r="CX164">
        <f t="shared" si="92"/>
        <v>4.050204802346153E-13</v>
      </c>
      <c r="CY164">
        <f t="shared" si="93"/>
        <v>3.2486027056153843E-6</v>
      </c>
      <c r="CZ164">
        <f t="shared" si="94"/>
        <v>4.6506138167500002E-8</v>
      </c>
      <c r="DA164">
        <f t="shared" si="95"/>
        <v>1.1260540263076921E-6</v>
      </c>
      <c r="DB164">
        <f t="shared" si="96"/>
        <v>1.2207324181673075E-5</v>
      </c>
      <c r="DC164">
        <f t="shared" si="97"/>
        <v>2.0329233544019228E-2</v>
      </c>
      <c r="DD164">
        <f t="shared" si="98"/>
        <v>7.7000161947499979E-3</v>
      </c>
      <c r="DE164">
        <f t="shared" si="99"/>
        <v>2.8520474199038461E-4</v>
      </c>
      <c r="DF164">
        <f t="shared" si="100"/>
        <v>4.4948278212115379E-3</v>
      </c>
      <c r="DG164">
        <f t="shared" si="101"/>
        <v>1.8090347164999997E-9</v>
      </c>
      <c r="DH164" s="5">
        <f>IFERROR(((((L164+AB164)*(1/$H164))+AR164)/$F$2)/($B$2*('CAR.CAP_per person'!B$2)/(_xlfn.XLOOKUP($E$2,EU_countries_GDP!$A$2:$A$29,EU_countries_GDP!$E$2:$E$29))),"")</f>
        <v>9.8952174820625041E-3</v>
      </c>
      <c r="DI164" s="5">
        <f>IFERROR(((((M164+AC164)*(1/$H164))+AS164)/$F$2)/($B$2*('CAR.CAP_per person'!C$2)/(_xlfn.XLOOKUP($E$2,EU_countries_GDP!$A$2:$A$29,EU_countries_GDP!$E$2:$E$29))),"")</f>
        <v>5.9308020143911538E-6</v>
      </c>
      <c r="DJ164" s="5">
        <f>IFERROR(((((N164+AD164)*(1/$H164))+AT164)/$F$2)/($B$2*('CAR.CAP_per person'!D$2)/(_xlfn.XLOOKUP($E$2,EU_countries_GDP!$A$2:$A$29,EU_countries_GDP!$E$2:$E$29))),"")</f>
        <v>1.9388559864679145E-5</v>
      </c>
      <c r="DK164" s="5">
        <f>IFERROR(((((O164+AE164)*(1/$H164))+AU164)/$F$2)/($B$2*('CAR.CAP_per person'!E$2)/(_xlfn.XLOOKUP($E$2,EU_countries_GDP!$A$2:$A$29,EU_countries_GDP!$E$2:$E$29))),"")</f>
        <v>6.0500263328281876E-4</v>
      </c>
      <c r="DL164" s="5">
        <f>IFERROR(((((P164+AF164)*(1/$H164))+AV164)/$F$2)/($B$2*('CAR.CAP_per person'!F$2)/(_xlfn.XLOOKUP($E$2,EU_countries_GDP!$A$2:$A$29,EU_countries_GDP!$E$2:$E$29))),"")</f>
        <v>9.0090499114825681E-3</v>
      </c>
      <c r="DM164" s="5">
        <f>IFERROR(((((Q164+AG164)*(1/$H164))+AW164)/$F$2)/($B$2*('CAR.CAP_per person'!G$2)/(_xlfn.XLOOKUP($E$2,EU_countries_GDP!$A$2:$A$29,EU_countries_GDP!$E$2:$E$29))),"")</f>
        <v>1.7187990031289429E-3</v>
      </c>
      <c r="DN164" s="5">
        <f>IFERROR(((((R164+AH164)*(1/$H164))+AX164)/$F$2)/($B$2*('CAR.CAP_per person'!H$2)/(_xlfn.XLOOKUP($E$2,EU_countries_GDP!$A$2:$A$29,EU_countries_GDP!$E$2:$E$29))),"")</f>
        <v>1.3191942233586952E-5</v>
      </c>
      <c r="DO164" s="5">
        <f>IFERROR(((((S164+AI164)*(1/$H164))+AY164)/$F$2)/($B$2*('CAR.CAP_per person'!I$2)/(_xlfn.XLOOKUP($E$2,EU_countries_GDP!$A$2:$A$29,EU_countries_GDP!$E$2:$E$29))),"")</f>
        <v>4.2866296467767721E-4</v>
      </c>
      <c r="DP164" s="5">
        <f>IFERROR(((((T164+AJ164)*(1/$H164))+AZ164)/$F$2)/($B$2*('CAR.CAP_per person'!J$2)/(_xlfn.XLOOKUP($E$2,EU_countries_GDP!$A$2:$A$29,EU_countries_GDP!$E$2:$E$29))),"")</f>
        <v>1.6441401674934582E-3</v>
      </c>
      <c r="DQ164" s="5">
        <f>IFERROR(((((U164+AK164)*(1/$H164))+BA164)/$F$2)/($B$2*('CAR.CAP_per person'!K$2)/(_xlfn.XLOOKUP($E$2,EU_countries_GDP!$A$2:$A$29,EU_countries_GDP!$E$2:$E$29))),"")</f>
        <v>1.1462486387719929E-3</v>
      </c>
      <c r="DR164" s="5">
        <f>IFERROR(((((V164+AL164)*(1/$H164))+BB164)/$F$2)/($B$2*('CAR.CAP_per person'!L$2)/(_xlfn.XLOOKUP($E$2,EU_countries_GDP!$A$2:$A$29,EU_countries_GDP!$E$2:$E$29))),"")</f>
        <v>2.348163047843949E-4</v>
      </c>
      <c r="DS164" s="5">
        <f>IFERROR(((((W164+AM164)*(1/$H164))+BC164)/$F$2)/($B$2*('CAR.CAP_per person'!M$2)/(_xlfn.XLOOKUP($E$2,EU_countries_GDP!$A$2:$A$29,EU_countries_GDP!$E$2:$E$29))),"")</f>
        <v>2.5493388625592892E-2</v>
      </c>
      <c r="DT164" s="5">
        <f>IFERROR(((((X164+AN164)*(1/$H164))+BD164)/$F$2)/($B$2*('CAR.CAP_per person'!N$2)/(_xlfn.XLOOKUP($E$2,EU_countries_GDP!$A$2:$A$29,EU_countries_GDP!$E$2:$E$29))),"")</f>
        <v>0.12468756526472448</v>
      </c>
      <c r="DU164" s="5">
        <f>IFERROR(((((Y164+AO164)*(1/$H164))+BE164)/$F$2)/($B$2*('CAR.CAP_per person'!O$2)/(_xlfn.XLOOKUP($E$2,EU_countries_GDP!$A$2:$A$29,EU_countries_GDP!$E$2:$E$29))),"")</f>
        <v>3.2891668072911479E-4</v>
      </c>
      <c r="DV164" s="5">
        <f>IFERROR(((((Z164+AP164)*(1/$H164))+BF164)/$F$2)/($B$2*('CAR.CAP_per person'!P$2)/(_xlfn.XLOOKUP($E$2,EU_countries_GDP!$A$2:$A$29,EU_countries_GDP!$E$2:$E$29))),"")</f>
        <v>4.1106988607202107E-3</v>
      </c>
      <c r="DW164" s="5">
        <f>IFERROR(((((AA164+AQ164)*(1/$H164))+BG164)/$F$2)/($B$2*('CAR.CAP_per person'!Q$2)/(_xlfn.XLOOKUP($E$2,EU_countries_GDP!$A$2:$A$29,EU_countries_GDP!$E$2:$E$29))),"")</f>
        <v>1.7038633846947816E-3</v>
      </c>
    </row>
    <row r="165" spans="1:127">
      <c r="A165" t="s">
        <v>234</v>
      </c>
      <c r="B165" t="str">
        <f>_xlfn.XLOOKUP(D165,Table5[Ingredient],Table5[Category],"",FALSE)</f>
        <v xml:space="preserve">Other </v>
      </c>
      <c r="C165" s="33" t="s">
        <v>257</v>
      </c>
      <c r="D165" s="33" t="s">
        <v>235</v>
      </c>
      <c r="E165" s="33">
        <v>2.0900000000000002E-2</v>
      </c>
      <c r="F165" s="33" t="s">
        <v>189</v>
      </c>
      <c r="G165" s="33" t="s">
        <v>180</v>
      </c>
      <c r="H165" s="91">
        <f>Dataset_IT!M70</f>
        <v>0.26190476190476192</v>
      </c>
      <c r="I165" s="33"/>
      <c r="J165" s="37">
        <f>IFERROR(INDEX('AveragePrices&amp;Codes'!G:AG, MATCH($D165, 'AveragePrices&amp;Codes'!$A:$A, 0), MATCH(Tool_Italy!$E$2, 'AveragePrices&amp;Codes'!$G$1:$AG$1, 0)),"")</f>
        <v>8.5797892143076933</v>
      </c>
      <c r="K165" s="37">
        <f>IFERROR(E165/(_xlfn.XLOOKUP(A165,Dataset_IT!$Q$2:$Q$9,Dataset_IT!$R$2:$R$9)),"")</f>
        <v>3.2153846153846159E-4</v>
      </c>
      <c r="L165">
        <f>IFERROR(IF($F165="Raw",_xlfn.XLOOKUP(_xlfn.XLOOKUP(Tool_Italy!$D165,'AveragePrices&amp;Codes'!$A:$A,'AveragePrices&amp;Codes'!$B:$B),AGRIBALYSE_Raw!$B:$B,AGRIBALYSE_Raw!O:O)*$E165,_xlfn.XLOOKUP(_xlfn.XLOOKUP(Tool_Italy!$D165,'AveragePrices&amp;Codes'!$A:$A,'AveragePrices&amp;Codes'!$B:$B),AGRIBALYSE_Cooked!$C:$C,AGRIBALYSE_Cooked!P:P)*$E165),"")</f>
        <v>3.3992387000000006E-2</v>
      </c>
      <c r="M165">
        <f>IFERROR(IF($F165="Raw",_xlfn.XLOOKUP(_xlfn.XLOOKUP(Tool_Italy!$D165,'AveragePrices&amp;Codes'!$A:$A,'AveragePrices&amp;Codes'!$B:$B),AGRIBALYSE_Raw!$B:$B,AGRIBALYSE_Raw!P:P)*$E165,_xlfn.XLOOKUP(_xlfn.XLOOKUP(Tool_Italy!$D165,'AveragePrices&amp;Codes'!$A:$A,'AveragePrices&amp;Codes'!$B:$B),AGRIBALYSE_Cooked!$C:$C,AGRIBALYSE_Cooked!Q:Q)*$E165),"")</f>
        <v>2.0983752570000003E-9</v>
      </c>
      <c r="N165">
        <f>IFERROR(IF($F165="Raw",_xlfn.XLOOKUP(_xlfn.XLOOKUP(Tool_Italy!$D165,'AveragePrices&amp;Codes'!$A:$A,'AveragePrices&amp;Codes'!$B:$B),AGRIBALYSE_Raw!$B:$B,AGRIBALYSE_Raw!Q:Q)*$E165,_xlfn.XLOOKUP(_xlfn.XLOOKUP(Tool_Italy!$D165,'AveragePrices&amp;Codes'!$A:$A,'AveragePrices&amp;Codes'!$B:$B),AGRIBALYSE_Cooked!$C:$C,AGRIBALYSE_Cooked!R:R)*$E165),"")</f>
        <v>5.7851559479999998E-3</v>
      </c>
      <c r="O165">
        <f>IFERROR(IF($F165="Raw",_xlfn.XLOOKUP(_xlfn.XLOOKUP(Tool_Italy!$D165,'AveragePrices&amp;Codes'!$A:$A,'AveragePrices&amp;Codes'!$B:$B),AGRIBALYSE_Raw!$B:$B,AGRIBALYSE_Raw!R:R)*$E165,_xlfn.XLOOKUP(_xlfn.XLOOKUP(Tool_Italy!$D165,'AveragePrices&amp;Codes'!$A:$A,'AveragePrices&amp;Codes'!$B:$B),AGRIBALYSE_Cooked!$C:$C,AGRIBALYSE_Cooked!S:S)*$E165),"")</f>
        <v>3.0084870750000004E-4</v>
      </c>
      <c r="P165">
        <f>IFERROR(IF($F165="Raw",_xlfn.XLOOKUP(_xlfn.XLOOKUP(Tool_Italy!$D165,'AveragePrices&amp;Codes'!$A:$A,'AveragePrices&amp;Codes'!$B:$B),AGRIBALYSE_Raw!$B:$B,AGRIBALYSE_Raw!S:S)*$E165,_xlfn.XLOOKUP(_xlfn.XLOOKUP(Tool_Italy!$D165,'AveragePrices&amp;Codes'!$A:$A,'AveragePrices&amp;Codes'!$B:$B),AGRIBALYSE_Cooked!$C:$C,AGRIBALYSE_Cooked!T:T)*$E165),"")</f>
        <v>7.2932412190000007E-9</v>
      </c>
      <c r="Q165">
        <f>IFERROR(IF($F165="Raw",_xlfn.XLOOKUP(_xlfn.XLOOKUP(Tool_Italy!$D165,'AveragePrices&amp;Codes'!$A:$A,'AveragePrices&amp;Codes'!$B:$B),AGRIBALYSE_Raw!$B:$B,AGRIBALYSE_Raw!T:T)*$E165,_xlfn.XLOOKUP(_xlfn.XLOOKUP(Tool_Italy!$D165,'AveragePrices&amp;Codes'!$A:$A,'AveragePrices&amp;Codes'!$B:$B),AGRIBALYSE_Cooked!$C:$C,AGRIBALYSE_Cooked!U:U)*$E165),"")</f>
        <v>5.0311633680000007E-9</v>
      </c>
      <c r="R165">
        <f>IFERROR(IF($F165="Raw",_xlfn.XLOOKUP(_xlfn.XLOOKUP(Tool_Italy!$D165,'AveragePrices&amp;Codes'!$A:$A,'AveragePrices&amp;Codes'!$B:$B),AGRIBALYSE_Raw!$B:$B,AGRIBALYSE_Raw!U:U)*$E165,_xlfn.XLOOKUP(_xlfn.XLOOKUP(Tool_Italy!$D165,'AveragePrices&amp;Codes'!$A:$A,'AveragePrices&amp;Codes'!$B:$B),AGRIBALYSE_Cooked!$C:$C,AGRIBALYSE_Cooked!V:V)*$E165),"")</f>
        <v>5.2416834249999998E-11</v>
      </c>
      <c r="S165">
        <f>IFERROR(IF($F165="Raw",_xlfn.XLOOKUP(_xlfn.XLOOKUP(Tool_Italy!$D165,'AveragePrices&amp;Codes'!$A:$A,'AveragePrices&amp;Codes'!$B:$B),AGRIBALYSE_Raw!$B:$B,AGRIBALYSE_Raw!V:V)*$E165,_xlfn.XLOOKUP(_xlfn.XLOOKUP(Tool_Italy!$D165,'AveragePrices&amp;Codes'!$A:$A,'AveragePrices&amp;Codes'!$B:$B),AGRIBALYSE_Cooked!$C:$C,AGRIBALYSE_Cooked!W:W)*$E165),"")</f>
        <v>9.5845817870000014E-4</v>
      </c>
      <c r="T165">
        <f>IFERROR(IF($F165="Raw",_xlfn.XLOOKUP(_xlfn.XLOOKUP(Tool_Italy!$D165,'AveragePrices&amp;Codes'!$A:$A,'AveragePrices&amp;Codes'!$B:$B),AGRIBALYSE_Raw!$B:$B,AGRIBALYSE_Raw!W:W)*$E165,_xlfn.XLOOKUP(_xlfn.XLOOKUP(Tool_Italy!$D165,'AveragePrices&amp;Codes'!$A:$A,'AveragePrices&amp;Codes'!$B:$B),AGRIBALYSE_Cooked!$C:$C,AGRIBALYSE_Cooked!X:X)*$E165),"")</f>
        <v>1.4003191026000002E-5</v>
      </c>
      <c r="U165">
        <f>IFERROR(IF($F165="Raw",_xlfn.XLOOKUP(_xlfn.XLOOKUP(Tool_Italy!$D165,'AveragePrices&amp;Codes'!$A:$A,'AveragePrices&amp;Codes'!$B:$B),AGRIBALYSE_Raw!$B:$B,AGRIBALYSE_Raw!X:X)*$E165,_xlfn.XLOOKUP(_xlfn.XLOOKUP(Tool_Italy!$D165,'AveragePrices&amp;Codes'!$A:$A,'AveragePrices&amp;Codes'!$B:$B),AGRIBALYSE_Cooked!$C:$C,AGRIBALYSE_Cooked!Y:Y)*$E165),"")</f>
        <v>4.3190395490000003E-4</v>
      </c>
      <c r="V165">
        <f>IFERROR(IF($F165="Raw",_xlfn.XLOOKUP(_xlfn.XLOOKUP(Tool_Italy!$D165,'AveragePrices&amp;Codes'!$A:$A,'AveragePrices&amp;Codes'!$B:$B),AGRIBALYSE_Raw!$B:$B,AGRIBALYSE_Raw!Y:Y)*$E165,_xlfn.XLOOKUP(_xlfn.XLOOKUP(Tool_Italy!$D165,'AveragePrices&amp;Codes'!$A:$A,'AveragePrices&amp;Codes'!$B:$B),AGRIBALYSE_Cooked!$C:$C,AGRIBALYSE_Cooked!Z:Z)*$E165),"")</f>
        <v>3.884335433E-3</v>
      </c>
      <c r="W165">
        <f>IFERROR(IF($F165="Raw",_xlfn.XLOOKUP(_xlfn.XLOOKUP(Tool_Italy!$D165,'AveragePrices&amp;Codes'!$A:$A,'AveragePrices&amp;Codes'!$B:$B),AGRIBALYSE_Raw!$B:$B,AGRIBALYSE_Raw!Z:Z)*$E165,_xlfn.XLOOKUP(_xlfn.XLOOKUP(Tool_Italy!$D165,'AveragePrices&amp;Codes'!$A:$A,'AveragePrices&amp;Codes'!$B:$B),AGRIBALYSE_Cooked!$C:$C,AGRIBALYSE_Cooked!AA:AA)*$E165),"")</f>
        <v>1.5134601866999999</v>
      </c>
      <c r="X165">
        <f>IFERROR(IF($F165="Raw",_xlfn.XLOOKUP(_xlfn.XLOOKUP(Tool_Italy!$D165,'AveragePrices&amp;Codes'!$A:$A,'AveragePrices&amp;Codes'!$B:$B),AGRIBALYSE_Raw!$B:$B,AGRIBALYSE_Raw!AA:AA)*$E165,_xlfn.XLOOKUP(_xlfn.XLOOKUP(Tool_Italy!$D165,'AveragePrices&amp;Codes'!$A:$A,'AveragePrices&amp;Codes'!$B:$B),AGRIBALYSE_Cooked!$C:$C,AGRIBALYSE_Cooked!AB:AB)*$E165),"")</f>
        <v>12.975313560000002</v>
      </c>
      <c r="Y165">
        <f>IFERROR(IF($F165="Raw",_xlfn.XLOOKUP(_xlfn.XLOOKUP(Tool_Italy!$D165,'AveragePrices&amp;Codes'!$A:$A,'AveragePrices&amp;Codes'!$B:$B),AGRIBALYSE_Raw!$B:$B,AGRIBALYSE_Raw!AB:AB)*$E165,_xlfn.XLOOKUP(_xlfn.XLOOKUP(Tool_Italy!$D165,'AveragePrices&amp;Codes'!$A:$A,'AveragePrices&amp;Codes'!$B:$B),AGRIBALYSE_Cooked!$C:$C,AGRIBALYSE_Cooked!AC:AC)*$E165),"")</f>
        <v>0.46352557129999999</v>
      </c>
      <c r="Z165">
        <f>IFERROR(IF($F165="Raw",_xlfn.XLOOKUP(_xlfn.XLOOKUP(Tool_Italy!$D165,'AveragePrices&amp;Codes'!$A:$A,'AveragePrices&amp;Codes'!$B:$B),AGRIBALYSE_Raw!$B:$B,AGRIBALYSE_Raw!AC:AC)*$E165,_xlfn.XLOOKUP(_xlfn.XLOOKUP(Tool_Italy!$D165,'AveragePrices&amp;Codes'!$A:$A,'AveragePrices&amp;Codes'!$B:$B),AGRIBALYSE_Cooked!$C:$C,AGRIBALYSE_Cooked!AD:AD)*$E165),"")</f>
        <v>0.69834906790000006</v>
      </c>
      <c r="AA165">
        <f>IFERROR(IF($F165="Raw",_xlfn.XLOOKUP(_xlfn.XLOOKUP(Tool_Italy!$D165,'AveragePrices&amp;Codes'!$A:$A,'AveragePrices&amp;Codes'!$B:$B),AGRIBALYSE_Raw!$B:$B,AGRIBALYSE_Raw!AD:AD)*$E165,_xlfn.XLOOKUP(_xlfn.XLOOKUP(Tool_Italy!$D165,'AveragePrices&amp;Codes'!$A:$A,'AveragePrices&amp;Codes'!$B:$B),AGRIBALYSE_Cooked!$C:$C,AGRIBALYSE_Cooked!AE:AE)*$E165),"")</f>
        <v>3.446836778E-7</v>
      </c>
      <c r="AB165" cm="1">
        <f t="array" ref="AB165">IFERROR(_xlfn.XLOOKUP(Tool_Italy!$F165&amp;$E$2,'Cooking methods'!$A:$A&amp;'Cooking methods'!$B:$B,'Cooking methods'!C:C)*$E165,"")</f>
        <v>0</v>
      </c>
      <c r="AC165" cm="1">
        <f t="array" ref="AC165">IFERROR(_xlfn.XLOOKUP(Tool_Italy!$F165&amp;$E$2,'Cooking methods'!$A:$A&amp;'Cooking methods'!$B:$B,'Cooking methods'!D:D)*$E165,"")</f>
        <v>0</v>
      </c>
      <c r="AD165" cm="1">
        <f t="array" ref="AD165">IFERROR(_xlfn.XLOOKUP(Tool_Italy!$F165&amp;$E$2,'Cooking methods'!$A:$A&amp;'Cooking methods'!$B:$B,'Cooking methods'!E:E)*$E165,"")</f>
        <v>0</v>
      </c>
      <c r="AE165" cm="1">
        <f t="array" ref="AE165">IFERROR(_xlfn.XLOOKUP(Tool_Italy!$F165&amp;$E$2,'Cooking methods'!$A:$A&amp;'Cooking methods'!$B:$B,'Cooking methods'!F:F)*$E165,"")</f>
        <v>0</v>
      </c>
      <c r="AF165" cm="1">
        <f t="array" ref="AF165">IFERROR(_xlfn.XLOOKUP(Tool_Italy!$F165&amp;$E$2,'Cooking methods'!$A:$A&amp;'Cooking methods'!$B:$B,'Cooking methods'!G:G)*$E165,"")</f>
        <v>0</v>
      </c>
      <c r="AG165" cm="1">
        <f t="array" ref="AG165">IFERROR(_xlfn.XLOOKUP(Tool_Italy!$F165&amp;$E$2,'Cooking methods'!$A:$A&amp;'Cooking methods'!$B:$B,'Cooking methods'!H:H)*$E165,"")</f>
        <v>0</v>
      </c>
      <c r="AH165" cm="1">
        <f t="array" ref="AH165">IFERROR(_xlfn.XLOOKUP(Tool_Italy!$F165&amp;$E$2,'Cooking methods'!$A:$A&amp;'Cooking methods'!$B:$B,'Cooking methods'!I:I)*$E165,"")</f>
        <v>0</v>
      </c>
      <c r="AI165" cm="1">
        <f t="array" ref="AI165">IFERROR(_xlfn.XLOOKUP(Tool_Italy!$F165&amp;$E$2,'Cooking methods'!$A:$A&amp;'Cooking methods'!$B:$B,'Cooking methods'!J:J)*$E165,"")</f>
        <v>0</v>
      </c>
      <c r="AJ165" cm="1">
        <f t="array" ref="AJ165">IFERROR(_xlfn.XLOOKUP(Tool_Italy!$F165&amp;$E$2,'Cooking methods'!$A:$A&amp;'Cooking methods'!$B:$B,'Cooking methods'!K:K)*$E165,"")</f>
        <v>0</v>
      </c>
      <c r="AK165" cm="1">
        <f t="array" ref="AK165">IFERROR(_xlfn.XLOOKUP(Tool_Italy!$F165&amp;$E$2,'Cooking methods'!$A:$A&amp;'Cooking methods'!$B:$B,'Cooking methods'!L:L)*$E165,"")</f>
        <v>0</v>
      </c>
      <c r="AL165" cm="1">
        <f t="array" ref="AL165">IFERROR(_xlfn.XLOOKUP(Tool_Italy!$F165&amp;$E$2,'Cooking methods'!$A:$A&amp;'Cooking methods'!$B:$B,'Cooking methods'!M:M)*$E165,"")</f>
        <v>0</v>
      </c>
      <c r="AM165" cm="1">
        <f t="array" ref="AM165">IFERROR(_xlfn.XLOOKUP(Tool_Italy!$F165&amp;$E$2,'Cooking methods'!$A:$A&amp;'Cooking methods'!$B:$B,'Cooking methods'!N:N)*$E165,"")</f>
        <v>0</v>
      </c>
      <c r="AN165" cm="1">
        <f t="array" ref="AN165">IFERROR(_xlfn.XLOOKUP(Tool_Italy!$F165&amp;$E$2,'Cooking methods'!$A:$A&amp;'Cooking methods'!$B:$B,'Cooking methods'!O:O)*$E165,"")</f>
        <v>0</v>
      </c>
      <c r="AO165" cm="1">
        <f t="array" ref="AO165">IFERROR(_xlfn.XLOOKUP(Tool_Italy!$F165&amp;$E$2,'Cooking methods'!$A:$A&amp;'Cooking methods'!$B:$B,'Cooking methods'!P:P)*$E165,"")</f>
        <v>0</v>
      </c>
      <c r="AP165" cm="1">
        <f t="array" ref="AP165">IFERROR(_xlfn.XLOOKUP(Tool_Italy!$F165&amp;$E$2,'Cooking methods'!$A:$A&amp;'Cooking methods'!$B:$B,'Cooking methods'!Q:Q)*$E165,"")</f>
        <v>0</v>
      </c>
      <c r="AQ165" cm="1">
        <f t="array" ref="AQ165">IFERROR(_xlfn.XLOOKUP(Tool_Italy!$F165&amp;$E$2,'Cooking methods'!$A:$A&amp;'Cooking methods'!$B:$B,'Cooking methods'!R:R)*$E165,"")</f>
        <v>0</v>
      </c>
      <c r="AR165" cm="1">
        <f t="array" ref="AR165">IFERROR(_xlfn.XLOOKUP(Tool_Italy!$G165&amp;$E$2,'Waste management'!$A:$A&amp;'Waste management'!$B:$B,'Waste management'!C:C)*$E165,"")</f>
        <v>1.2019590000000001E-3</v>
      </c>
      <c r="AS165" cm="1">
        <f t="array" ref="AS165">IFERROR(_xlfn.XLOOKUP(Tool_Italy!$G165&amp;$E$2,'Waste management'!$A:$A&amp;'Waste management'!$B:$B,'Waste management'!D:D)*$E165,"")</f>
        <v>8.6363607000000014E-12</v>
      </c>
      <c r="AT165" cm="1">
        <f t="array" ref="AT165">IFERROR(_xlfn.XLOOKUP(Tool_Italy!$G165&amp;$E$2,'Waste management'!$A:$A&amp;'Waste management'!$B:$B,'Waste management'!E:E)*$E165,"")</f>
        <v>1.8392000000000003E-5</v>
      </c>
      <c r="AU165" cm="1">
        <f t="array" ref="AU165">IFERROR(_xlfn.XLOOKUP(Tool_Italy!$G165&amp;$E$2,'Waste management'!$A:$A&amp;'Waste management'!$B:$B,'Waste management'!F:F)*$E165,"")</f>
        <v>2.717E-6</v>
      </c>
      <c r="AV165" cm="1">
        <f t="array" ref="AV165">IFERROR(_xlfn.XLOOKUP(Tool_Italy!$G165&amp;$E$2,'Waste management'!$A:$A&amp;'Waste management'!$B:$B,'Waste management'!G:G)*$E165,"")</f>
        <v>2.4287054000000004E-10</v>
      </c>
      <c r="AW165" cm="1">
        <f t="array" ref="AW165">IFERROR(_xlfn.XLOOKUP(Tool_Italy!$G165&amp;$E$2,'Waste management'!$A:$A&amp;'Waste management'!$B:$B,'Waste management'!H:H)*$E165,"")</f>
        <v>7.9359598999999996E-12</v>
      </c>
      <c r="AX165" cm="1">
        <f t="array" ref="AX165">IFERROR(_xlfn.XLOOKUP(Tool_Italy!$G165&amp;$E$2,'Waste management'!$A:$A&amp;'Waste management'!$B:$B,'Waste management'!I:I)*$E165,"")</f>
        <v>5.6708179000000003E-12</v>
      </c>
      <c r="AY165" cm="1">
        <f t="array" ref="AY165">IFERROR(_xlfn.XLOOKUP(Tool_Italy!$G165&amp;$E$2,'Waste management'!$A:$A&amp;'Waste management'!$B:$B,'Waste management'!J:J)*$E165,"")</f>
        <v>4.6189000000000008E-5</v>
      </c>
      <c r="AZ165" cm="1">
        <f t="array" ref="AZ165">IFERROR(_xlfn.XLOOKUP(Tool_Italy!$G165&amp;$E$2,'Waste management'!$A:$A&amp;'Waste management'!$B:$B,'Waste management'!K:K)*$E165,"")</f>
        <v>7.4229067000000001E-8</v>
      </c>
      <c r="BA165" cm="1">
        <f t="array" ref="BA165">IFERROR(_xlfn.XLOOKUP(Tool_Italy!$G165&amp;$E$2,'Waste management'!$A:$A&amp;'Waste management'!$B:$B,'Waste management'!L:L)*$E165,"")</f>
        <v>2.0349117800000002E-6</v>
      </c>
      <c r="BB165" cm="1">
        <f t="array" ref="BB165">IFERROR(_xlfn.XLOOKUP(Tool_Italy!$G165&amp;$E$2,'Waste management'!$A:$A&amp;'Waste management'!$B:$B,'Waste management'!M:M)*$E165,"")</f>
        <v>2.0377500000000001E-4</v>
      </c>
      <c r="BC165" cm="1">
        <f t="array" ref="BC165">IFERROR(_xlfn.XLOOKUP(Tool_Italy!$G165&amp;$E$2,'Waste management'!$A:$A&amp;'Waste management'!$B:$B,'Waste management'!N:N)*$E165,"")</f>
        <v>0.17503917200000002</v>
      </c>
      <c r="BD165" cm="1">
        <f t="array" ref="BD165">IFERROR(_xlfn.XLOOKUP(Tool_Italy!$G165&amp;$E$2,'Waste management'!$A:$A&amp;'Waste management'!$B:$B,'Waste management'!O:O)*$E165,"")</f>
        <v>1.1381722E-2</v>
      </c>
      <c r="BE165" cm="1">
        <f t="array" ref="BE165">IFERROR(_xlfn.XLOOKUP(Tool_Italy!$G165&amp;$E$2,'Waste management'!$A:$A&amp;'Waste management'!$B:$B,'Waste management'!P:P)*$E165,"")</f>
        <v>2.3909600000000003E-4</v>
      </c>
      <c r="BF165" cm="1">
        <f t="array" ref="BF165">IFERROR(_xlfn.XLOOKUP(Tool_Italy!$G165&amp;$E$2,'Waste management'!$A:$A&amp;'Waste management'!$B:$B,'Waste management'!Q:Q)*$E165,"")</f>
        <v>7.5265080000000003E-3</v>
      </c>
      <c r="BG165" cm="1">
        <f t="array" ref="BG165">IFERROR(_xlfn.XLOOKUP(Tool_Italy!$G165&amp;$E$2,'Waste management'!$A:$A&amp;'Waste management'!$B:$B,'Waste management'!R:R)*$E165,"")</f>
        <v>2.3371425E-9</v>
      </c>
      <c r="BH165">
        <f>IFERROR((L165+AR165+AB165)*_xlfn.XLOOKUP(Tool_Italy!BH$4,Monetization_Factors!$A:$A,Monetization_Factors!$D:$D),"")</f>
        <v>4.5788150455732092E-3</v>
      </c>
      <c r="BI165">
        <f>IFERROR((M165+AS165+AC165)*_xlfn.XLOOKUP(Tool_Italy!BI$4,Monetization_Factors!$A:$A,Monetization_Factors!$D:$D),"")</f>
        <v>8.4345860084565468E-8</v>
      </c>
      <c r="BJ165">
        <f>IFERROR((N165+AT165+AD165)*_xlfn.XLOOKUP(Tool_Italy!BJ$4,Monetization_Factors!$A:$A,Monetization_Factors!$D:$D),"")</f>
        <v>8.8572778815451415E-6</v>
      </c>
      <c r="BK165">
        <f>IFERROR((O165+AU165+AE165)*_xlfn.XLOOKUP(Tool_Italy!BK$4,Monetization_Factors!$A:$A,Monetization_Factors!$D:$D),"")</f>
        <v>4.5949939353936113E-4</v>
      </c>
      <c r="BL165">
        <f>IFERROR((P165+AV165+AF165)*_xlfn.XLOOKUP(Tool_Italy!BL$4,Monetization_Factors!$A:$A,Monetization_Factors!$D:$D),"")</f>
        <v>7.5231043235581734E-3</v>
      </c>
      <c r="BM165">
        <f>IFERROR((Q165+AW165+AG165)*_xlfn.XLOOKUP(Tool_Italy!BM$4,Monetization_Factors!$A:$A,Monetization_Factors!$D:$D),"")</f>
        <v>1.0464244285990447E-3</v>
      </c>
      <c r="BN165">
        <f>IFERROR((R165+AX165+AH165)*_xlfn.XLOOKUP(Tool_Italy!BN$4,Monetization_Factors!$A:$A,Monetization_Factors!$D:$D),"")</f>
        <v>6.6779966523573096E-5</v>
      </c>
      <c r="BO165">
        <f>IFERROR((S165+AY165+AI165)*_xlfn.XLOOKUP(Tool_Italy!BO$4,Monetization_Factors!$A:$A,Monetization_Factors!$D:$D),"")</f>
        <v>4.3987418573062683E-4</v>
      </c>
      <c r="BP165">
        <f>IFERROR((T165+AZ165+AJ165)*_xlfn.XLOOKUP(Tool_Italy!BP$4,Monetization_Factors!$A:$A,Monetization_Factors!$D:$D),"")</f>
        <v>3.434033636646654E-5</v>
      </c>
      <c r="BQ165">
        <f>IFERROR((U165+BA165+AK165)*_xlfn.XLOOKUP(Tool_Italy!BQ$4,Monetization_Factors!$A:$A,Monetization_Factors!$D:$D),"")</f>
        <v>1.7751013964156571E-3</v>
      </c>
      <c r="BR165" t="str">
        <f>IFERROR((V165+BB165+AL165)*_xlfn.XLOOKUP(Tool_Italy!BR$4,Monetization_Factors!$A:$A,Monetization_Factors!$D:$D),"")</f>
        <v/>
      </c>
      <c r="BS165">
        <f>IFERROR((W165+BC165+AM165)*_xlfn.XLOOKUP(Tool_Italy!BS$4,Monetization_Factors!$A:$A,Monetization_Factors!$D:$D),"")</f>
        <v>8.2166987360858003E-5</v>
      </c>
      <c r="BT165">
        <f>IFERROR((X165+BD165+AN165)*_xlfn.XLOOKUP(Tool_Italy!BT$4,Monetization_Factors!$A:$A,Monetization_Factors!$D:$D),"")</f>
        <v>2.8917817682906979E-3</v>
      </c>
      <c r="BU165">
        <f>IFERROR((Y165+BE165+AO165)*_xlfn.XLOOKUP(Tool_Italy!BU$4,Monetization_Factors!$A:$A,Monetization_Factors!$D:$D),"")</f>
        <v>2.9471906652528859E-3</v>
      </c>
      <c r="BV165">
        <f>IFERROR((Z165+BF165+AP165)*_xlfn.XLOOKUP(Tool_Italy!BV$4,Monetization_Factors!$A:$A,Monetization_Factors!$D:$D),"")</f>
        <v>1.1655984167577974E-3</v>
      </c>
      <c r="BW165">
        <f>IFERROR((AA165+BG165+AQ165)*_xlfn.XLOOKUP(Tool_Italy!BW$4,Monetization_Factors!$A:$A,Monetization_Factors!$D:$D),"")</f>
        <v>7.2496804756241958E-7</v>
      </c>
      <c r="BX165" s="38" cm="1">
        <f t="array" ref="BX165">IFERROR(_xlfn.IFS(I165&lt;&gt;0,I165*E165,I165="",J165*E165),"")</f>
        <v>0.17931759457903079</v>
      </c>
      <c r="BY165" s="38">
        <f t="shared" si="104"/>
        <v>2.1245242109341887E-2</v>
      </c>
      <c r="BZ165" s="38">
        <f t="shared" si="106"/>
        <v>0.20056283668837269</v>
      </c>
      <c r="CA165" s="38">
        <f t="shared" si="105"/>
        <v>4.0856234825657478E-5</v>
      </c>
      <c r="CB165">
        <f t="shared" si="107"/>
        <v>3.5194346000000008E-2</v>
      </c>
      <c r="CC165">
        <f t="shared" si="72"/>
        <v>2.1070116177000002E-9</v>
      </c>
      <c r="CD165">
        <f t="shared" si="73"/>
        <v>5.8035479479999997E-3</v>
      </c>
      <c r="CE165">
        <f t="shared" si="74"/>
        <v>3.0356570750000004E-4</v>
      </c>
      <c r="CF165">
        <f t="shared" si="75"/>
        <v>7.5361117590000002E-9</v>
      </c>
      <c r="CG165">
        <f t="shared" si="76"/>
        <v>5.0390993279000004E-9</v>
      </c>
      <c r="CH165">
        <f t="shared" si="77"/>
        <v>5.808765215E-11</v>
      </c>
      <c r="CI165">
        <f t="shared" si="78"/>
        <v>1.0046471787000001E-3</v>
      </c>
      <c r="CJ165">
        <f t="shared" si="79"/>
        <v>1.4077420093000003E-5</v>
      </c>
      <c r="CK165">
        <f t="shared" si="80"/>
        <v>4.3393886668000004E-4</v>
      </c>
      <c r="CL165">
        <f t="shared" si="81"/>
        <v>4.0881104330000003E-3</v>
      </c>
      <c r="CM165">
        <f t="shared" si="82"/>
        <v>1.6884993586999999</v>
      </c>
      <c r="CN165">
        <f t="shared" si="83"/>
        <v>12.986695282000001</v>
      </c>
      <c r="CO165">
        <f t="shared" si="84"/>
        <v>0.46376466729999999</v>
      </c>
      <c r="CP165">
        <f t="shared" si="85"/>
        <v>0.70587557590000005</v>
      </c>
      <c r="CQ165">
        <f t="shared" si="86"/>
        <v>3.4702082030000001E-7</v>
      </c>
      <c r="CR165">
        <f t="shared" si="108"/>
        <v>6.7681434615384634E-5</v>
      </c>
      <c r="CS165">
        <f t="shared" si="87"/>
        <v>4.051945418653847E-12</v>
      </c>
      <c r="CT165">
        <f t="shared" si="88"/>
        <v>1.1160669130769231E-5</v>
      </c>
      <c r="CU165">
        <f t="shared" si="89"/>
        <v>5.8378020673076932E-7</v>
      </c>
      <c r="CV165">
        <f t="shared" si="90"/>
        <v>1.4492522613461539E-11</v>
      </c>
      <c r="CW165">
        <f t="shared" si="91"/>
        <v>9.690575630576924E-12</v>
      </c>
      <c r="CX165">
        <f t="shared" si="92"/>
        <v>1.1170702336538462E-13</v>
      </c>
      <c r="CY165">
        <f t="shared" si="93"/>
        <v>1.9320138051923081E-6</v>
      </c>
      <c r="CZ165">
        <f t="shared" si="94"/>
        <v>2.7071961717307697E-8</v>
      </c>
      <c r="DA165">
        <f t="shared" si="95"/>
        <v>8.3449782053846165E-7</v>
      </c>
      <c r="DB165">
        <f t="shared" si="96"/>
        <v>7.8617508326923082E-6</v>
      </c>
      <c r="DC165">
        <f t="shared" si="97"/>
        <v>3.2471141513461537E-3</v>
      </c>
      <c r="DD165">
        <f t="shared" si="98"/>
        <v>2.4974414003846156E-2</v>
      </c>
      <c r="DE165">
        <f t="shared" si="99"/>
        <v>8.9185512942307685E-4</v>
      </c>
      <c r="DF165">
        <f t="shared" si="100"/>
        <v>1.3574530305769232E-3</v>
      </c>
      <c r="DG165">
        <f t="shared" si="101"/>
        <v>6.6734773134615383E-10</v>
      </c>
      <c r="DH165" s="5">
        <f>IFERROR(((((L165+AB165)*(1/$H165))+AR165)/$F$2)/($B$2*('CAR.CAP_per person'!B$2)/(_xlfn.XLOOKUP($E$2,EU_countries_GDP!$A$2:$A$29,EU_countries_GDP!$E$2:$E$29))),"")</f>
        <v>2.0785573783256794E-3</v>
      </c>
      <c r="DI165" s="5">
        <f>IFERROR(((((M165+AC165)*(1/$H165))+AS165)/$F$2)/($B$2*('CAR.CAP_per person'!C$2)/(_xlfn.XLOOKUP($E$2,EU_countries_GDP!$A$2:$A$29,EU_countries_GDP!$E$2:$E$29))),"")</f>
        <v>1.6071987838086164E-6</v>
      </c>
      <c r="DJ165" s="5">
        <f>IFERROR(((((N165+AD165)*(1/$H165))+AT165)/$F$2)/($B$2*('CAR.CAP_per person'!D$2)/(_xlfn.XLOOKUP($E$2,EU_countries_GDP!$A$2:$A$29,EU_countries_GDP!$E$2:$E$29))),"")</f>
        <v>4.5345554134933913E-6</v>
      </c>
      <c r="DK165" s="5">
        <f>IFERROR(((((O165+AE165)*(1/$H165))+AU165)/$F$2)/($B$2*('CAR.CAP_per person'!E$2)/(_xlfn.XLOOKUP($E$2,EU_countries_GDP!$A$2:$A$29,EU_countries_GDP!$E$2:$E$29))),"")</f>
        <v>3.0606241328319294E-4</v>
      </c>
      <c r="DL165" s="5">
        <f>IFERROR(((((P165+AF165)*(1/$H165))+AV165)/$F$2)/($B$2*('CAR.CAP_per person'!F$2)/(_xlfn.XLOOKUP($E$2,EU_countries_GDP!$A$2:$A$29,EU_countries_GDP!$E$2:$E$29))),"")</f>
        <v>5.8773893707057797E-3</v>
      </c>
      <c r="DM165" s="5">
        <f>IFERROR(((((Q165+AG165)*(1/$H165))+AW165)/$F$2)/($B$2*('CAR.CAP_per person'!G$2)/(_xlfn.XLOOKUP($E$2,EU_countries_GDP!$A$2:$A$29,EU_countries_GDP!$E$2:$E$29))),"")</f>
        <v>2.1609571291709979E-3</v>
      </c>
      <c r="DN165" s="5">
        <f>IFERROR(((((R165+AH165)*(1/$H165))+AX165)/$F$2)/($B$2*('CAR.CAP_per person'!H$2)/(_xlfn.XLOOKUP($E$2,EU_countries_GDP!$A$2:$A$29,EU_countries_GDP!$E$2:$E$29))),"")</f>
        <v>5.4245501744746032E-6</v>
      </c>
      <c r="DO165" s="5">
        <f>IFERROR(((((S165+AI165)*(1/$H165))+AY165)/$F$2)/($B$2*('CAR.CAP_per person'!I$2)/(_xlfn.XLOOKUP($E$2,EU_countries_GDP!$A$2:$A$29,EU_countries_GDP!$E$2:$E$29))),"")</f>
        <v>3.9945276901339768E-4</v>
      </c>
      <c r="DP165" s="5">
        <f>IFERROR(((((T165+AJ165)*(1/$H165))+AZ165)/$F$2)/($B$2*('CAR.CAP_per person'!J$2)/(_xlfn.XLOOKUP($E$2,EU_countries_GDP!$A$2:$A$29,EU_countries_GDP!$E$2:$E$29))),"")</f>
        <v>9.9623868927713861E-4</v>
      </c>
      <c r="DQ165" s="5">
        <f>IFERROR(((((U165+AK165)*(1/$H165))+BA165)/$F$2)/($B$2*('CAR.CAP_per person'!K$2)/(_xlfn.XLOOKUP($E$2,EU_countries_GDP!$A$2:$A$29,EU_countries_GDP!$E$2:$E$29))),"")</f>
        <v>8.8989324317311402E-4</v>
      </c>
      <c r="DR165" s="5">
        <f>IFERROR(((((V165+AL165)*(1/$H165))+BB165)/$F$2)/($B$2*('CAR.CAP_per person'!L$2)/(_xlfn.XLOOKUP($E$2,EU_countries_GDP!$A$2:$A$29,EU_countries_GDP!$E$2:$E$29))),"")</f>
        <v>2.6493096378096197E-4</v>
      </c>
      <c r="DS165" s="5">
        <f>IFERROR(((((W165+AM165)*(1/$H165))+BC165)/$F$2)/($B$2*('CAR.CAP_per person'!M$2)/(_xlfn.XLOOKUP($E$2,EU_countries_GDP!$A$2:$A$29,EU_countries_GDP!$E$2:$E$29))),"")</f>
        <v>4.8976786256037684E-3</v>
      </c>
      <c r="DT165" s="5">
        <f>IFERROR(((((X165+AN165)*(1/$H165))+BD165)/$F$2)/($B$2*('CAR.CAP_per person'!N$2)/(_xlfn.XLOOKUP($E$2,EU_countries_GDP!$A$2:$A$29,EU_countries_GDP!$E$2:$E$29))),"")</f>
        <v>0.42093298116101197</v>
      </c>
      <c r="DU165" s="5">
        <f>IFERROR(((((Y165+AO165)*(1/$H165))+BE165)/$F$2)/($B$2*('CAR.CAP_per person'!O$2)/(_xlfn.XLOOKUP($E$2,EU_countries_GDP!$A$2:$A$29,EU_countries_GDP!$E$2:$E$29))),"")</f>
        <v>1.0519370959897738E-3</v>
      </c>
      <c r="DV165" s="5">
        <f>IFERROR(((((Z165+AP165)*(1/$H165))+BF165)/$F$2)/($B$2*('CAR.CAP_per person'!P$2)/(_xlfn.XLOOKUP($E$2,EU_countries_GDP!$A$2:$A$29,EU_countries_GDP!$E$2:$E$29))),"")</f>
        <v>1.2899261779983308E-3</v>
      </c>
      <c r="DW165" s="5">
        <f>IFERROR(((((AA165+AQ165)*(1/$H165))+BG165)/$F$2)/($B$2*('CAR.CAP_per person'!Q$2)/(_xlfn.XLOOKUP($E$2,EU_countries_GDP!$A$2:$A$29,EU_countries_GDP!$E$2:$E$29))),"")</f>
        <v>6.4800344197923822E-4</v>
      </c>
    </row>
    <row r="166" spans="1:127">
      <c r="A166" t="s">
        <v>243</v>
      </c>
      <c r="B166" t="str">
        <f>_xlfn.XLOOKUP(D166,Table5[Ingredient],Table5[Category],"",FALSE)</f>
        <v>Vegetables</v>
      </c>
      <c r="C166" s="33" t="s">
        <v>257</v>
      </c>
      <c r="D166" s="33" t="s">
        <v>207</v>
      </c>
      <c r="E166" s="33">
        <v>0</v>
      </c>
      <c r="F166" s="33" t="s">
        <v>179</v>
      </c>
      <c r="G166" s="33" t="s">
        <v>180</v>
      </c>
      <c r="H166" s="91">
        <f>Dataset_IT!M71</f>
        <v>0</v>
      </c>
      <c r="I166" s="33"/>
      <c r="J166" s="37">
        <f>IFERROR(INDEX('AveragePrices&amp;Codes'!G:AG, MATCH($D166, 'AveragePrices&amp;Codes'!$A:$A, 0), MATCH(Tool_Italy!$E$2, 'AveragePrices&amp;Codes'!$G$1:$AG$1, 0)),"")</f>
        <v>1.2629395429292931</v>
      </c>
      <c r="K166" s="37">
        <f>IFERROR(E166/(_xlfn.XLOOKUP(A166,Dataset_IT!$Q$2:$Q$9,Dataset_IT!$R$2:$R$9)),"")</f>
        <v>0</v>
      </c>
      <c r="L166">
        <f>IFERROR(IF($F166="Raw",_xlfn.XLOOKUP(_xlfn.XLOOKUP(Tool_Italy!$D166,'AveragePrices&amp;Codes'!$A:$A,'AveragePrices&amp;Codes'!$B:$B),AGRIBALYSE_Raw!$B:$B,AGRIBALYSE_Raw!O:O)*$E166,_xlfn.XLOOKUP(_xlfn.XLOOKUP(Tool_Italy!$D166,'AveragePrices&amp;Codes'!$A:$A,'AveragePrices&amp;Codes'!$B:$B),AGRIBALYSE_Cooked!$C:$C,AGRIBALYSE_Cooked!P:P)*$E166),"")</f>
        <v>0</v>
      </c>
      <c r="M166">
        <f>IFERROR(IF($F166="Raw",_xlfn.XLOOKUP(_xlfn.XLOOKUP(Tool_Italy!$D166,'AveragePrices&amp;Codes'!$A:$A,'AveragePrices&amp;Codes'!$B:$B),AGRIBALYSE_Raw!$B:$B,AGRIBALYSE_Raw!P:P)*$E166,_xlfn.XLOOKUP(_xlfn.XLOOKUP(Tool_Italy!$D166,'AveragePrices&amp;Codes'!$A:$A,'AveragePrices&amp;Codes'!$B:$B),AGRIBALYSE_Cooked!$C:$C,AGRIBALYSE_Cooked!Q:Q)*$E166),"")</f>
        <v>0</v>
      </c>
      <c r="N166">
        <f>IFERROR(IF($F166="Raw",_xlfn.XLOOKUP(_xlfn.XLOOKUP(Tool_Italy!$D166,'AveragePrices&amp;Codes'!$A:$A,'AveragePrices&amp;Codes'!$B:$B),AGRIBALYSE_Raw!$B:$B,AGRIBALYSE_Raw!Q:Q)*$E166,_xlfn.XLOOKUP(_xlfn.XLOOKUP(Tool_Italy!$D166,'AveragePrices&amp;Codes'!$A:$A,'AveragePrices&amp;Codes'!$B:$B),AGRIBALYSE_Cooked!$C:$C,AGRIBALYSE_Cooked!R:R)*$E166),"")</f>
        <v>0</v>
      </c>
      <c r="O166">
        <f>IFERROR(IF($F166="Raw",_xlfn.XLOOKUP(_xlfn.XLOOKUP(Tool_Italy!$D166,'AveragePrices&amp;Codes'!$A:$A,'AveragePrices&amp;Codes'!$B:$B),AGRIBALYSE_Raw!$B:$B,AGRIBALYSE_Raw!R:R)*$E166,_xlfn.XLOOKUP(_xlfn.XLOOKUP(Tool_Italy!$D166,'AveragePrices&amp;Codes'!$A:$A,'AveragePrices&amp;Codes'!$B:$B),AGRIBALYSE_Cooked!$C:$C,AGRIBALYSE_Cooked!S:S)*$E166),"")</f>
        <v>0</v>
      </c>
      <c r="P166">
        <f>IFERROR(IF($F166="Raw",_xlfn.XLOOKUP(_xlfn.XLOOKUP(Tool_Italy!$D166,'AveragePrices&amp;Codes'!$A:$A,'AveragePrices&amp;Codes'!$B:$B),AGRIBALYSE_Raw!$B:$B,AGRIBALYSE_Raw!S:S)*$E166,_xlfn.XLOOKUP(_xlfn.XLOOKUP(Tool_Italy!$D166,'AveragePrices&amp;Codes'!$A:$A,'AveragePrices&amp;Codes'!$B:$B),AGRIBALYSE_Cooked!$C:$C,AGRIBALYSE_Cooked!T:T)*$E166),"")</f>
        <v>0</v>
      </c>
      <c r="Q166">
        <f>IFERROR(IF($F166="Raw",_xlfn.XLOOKUP(_xlfn.XLOOKUP(Tool_Italy!$D166,'AveragePrices&amp;Codes'!$A:$A,'AveragePrices&amp;Codes'!$B:$B),AGRIBALYSE_Raw!$B:$B,AGRIBALYSE_Raw!T:T)*$E166,_xlfn.XLOOKUP(_xlfn.XLOOKUP(Tool_Italy!$D166,'AveragePrices&amp;Codes'!$A:$A,'AveragePrices&amp;Codes'!$B:$B),AGRIBALYSE_Cooked!$C:$C,AGRIBALYSE_Cooked!U:U)*$E166),"")</f>
        <v>0</v>
      </c>
      <c r="R166">
        <f>IFERROR(IF($F166="Raw",_xlfn.XLOOKUP(_xlfn.XLOOKUP(Tool_Italy!$D166,'AveragePrices&amp;Codes'!$A:$A,'AveragePrices&amp;Codes'!$B:$B),AGRIBALYSE_Raw!$B:$B,AGRIBALYSE_Raw!U:U)*$E166,_xlfn.XLOOKUP(_xlfn.XLOOKUP(Tool_Italy!$D166,'AveragePrices&amp;Codes'!$A:$A,'AveragePrices&amp;Codes'!$B:$B),AGRIBALYSE_Cooked!$C:$C,AGRIBALYSE_Cooked!V:V)*$E166),"")</f>
        <v>0</v>
      </c>
      <c r="S166">
        <f>IFERROR(IF($F166="Raw",_xlfn.XLOOKUP(_xlfn.XLOOKUP(Tool_Italy!$D166,'AveragePrices&amp;Codes'!$A:$A,'AveragePrices&amp;Codes'!$B:$B),AGRIBALYSE_Raw!$B:$B,AGRIBALYSE_Raw!V:V)*$E166,_xlfn.XLOOKUP(_xlfn.XLOOKUP(Tool_Italy!$D166,'AveragePrices&amp;Codes'!$A:$A,'AveragePrices&amp;Codes'!$B:$B),AGRIBALYSE_Cooked!$C:$C,AGRIBALYSE_Cooked!W:W)*$E166),"")</f>
        <v>0</v>
      </c>
      <c r="T166">
        <f>IFERROR(IF($F166="Raw",_xlfn.XLOOKUP(_xlfn.XLOOKUP(Tool_Italy!$D166,'AveragePrices&amp;Codes'!$A:$A,'AveragePrices&amp;Codes'!$B:$B),AGRIBALYSE_Raw!$B:$B,AGRIBALYSE_Raw!W:W)*$E166,_xlfn.XLOOKUP(_xlfn.XLOOKUP(Tool_Italy!$D166,'AveragePrices&amp;Codes'!$A:$A,'AveragePrices&amp;Codes'!$B:$B),AGRIBALYSE_Cooked!$C:$C,AGRIBALYSE_Cooked!X:X)*$E166),"")</f>
        <v>0</v>
      </c>
      <c r="U166">
        <f>IFERROR(IF($F166="Raw",_xlfn.XLOOKUP(_xlfn.XLOOKUP(Tool_Italy!$D166,'AveragePrices&amp;Codes'!$A:$A,'AveragePrices&amp;Codes'!$B:$B),AGRIBALYSE_Raw!$B:$B,AGRIBALYSE_Raw!X:X)*$E166,_xlfn.XLOOKUP(_xlfn.XLOOKUP(Tool_Italy!$D166,'AveragePrices&amp;Codes'!$A:$A,'AveragePrices&amp;Codes'!$B:$B),AGRIBALYSE_Cooked!$C:$C,AGRIBALYSE_Cooked!Y:Y)*$E166),"")</f>
        <v>0</v>
      </c>
      <c r="V166">
        <f>IFERROR(IF($F166="Raw",_xlfn.XLOOKUP(_xlfn.XLOOKUP(Tool_Italy!$D166,'AveragePrices&amp;Codes'!$A:$A,'AveragePrices&amp;Codes'!$B:$B),AGRIBALYSE_Raw!$B:$B,AGRIBALYSE_Raw!Y:Y)*$E166,_xlfn.XLOOKUP(_xlfn.XLOOKUP(Tool_Italy!$D166,'AveragePrices&amp;Codes'!$A:$A,'AveragePrices&amp;Codes'!$B:$B),AGRIBALYSE_Cooked!$C:$C,AGRIBALYSE_Cooked!Z:Z)*$E166),"")</f>
        <v>0</v>
      </c>
      <c r="W166">
        <f>IFERROR(IF($F166="Raw",_xlfn.XLOOKUP(_xlfn.XLOOKUP(Tool_Italy!$D166,'AveragePrices&amp;Codes'!$A:$A,'AveragePrices&amp;Codes'!$B:$B),AGRIBALYSE_Raw!$B:$B,AGRIBALYSE_Raw!Z:Z)*$E166,_xlfn.XLOOKUP(_xlfn.XLOOKUP(Tool_Italy!$D166,'AveragePrices&amp;Codes'!$A:$A,'AveragePrices&amp;Codes'!$B:$B),AGRIBALYSE_Cooked!$C:$C,AGRIBALYSE_Cooked!AA:AA)*$E166),"")</f>
        <v>0</v>
      </c>
      <c r="X166">
        <f>IFERROR(IF($F166="Raw",_xlfn.XLOOKUP(_xlfn.XLOOKUP(Tool_Italy!$D166,'AveragePrices&amp;Codes'!$A:$A,'AveragePrices&amp;Codes'!$B:$B),AGRIBALYSE_Raw!$B:$B,AGRIBALYSE_Raw!AA:AA)*$E166,_xlfn.XLOOKUP(_xlfn.XLOOKUP(Tool_Italy!$D166,'AveragePrices&amp;Codes'!$A:$A,'AveragePrices&amp;Codes'!$B:$B),AGRIBALYSE_Cooked!$C:$C,AGRIBALYSE_Cooked!AB:AB)*$E166),"")</f>
        <v>0</v>
      </c>
      <c r="Y166">
        <f>IFERROR(IF($F166="Raw",_xlfn.XLOOKUP(_xlfn.XLOOKUP(Tool_Italy!$D166,'AveragePrices&amp;Codes'!$A:$A,'AveragePrices&amp;Codes'!$B:$B),AGRIBALYSE_Raw!$B:$B,AGRIBALYSE_Raw!AB:AB)*$E166,_xlfn.XLOOKUP(_xlfn.XLOOKUP(Tool_Italy!$D166,'AveragePrices&amp;Codes'!$A:$A,'AveragePrices&amp;Codes'!$B:$B),AGRIBALYSE_Cooked!$C:$C,AGRIBALYSE_Cooked!AC:AC)*$E166),"")</f>
        <v>0</v>
      </c>
      <c r="Z166">
        <f>IFERROR(IF($F166="Raw",_xlfn.XLOOKUP(_xlfn.XLOOKUP(Tool_Italy!$D166,'AveragePrices&amp;Codes'!$A:$A,'AveragePrices&amp;Codes'!$B:$B),AGRIBALYSE_Raw!$B:$B,AGRIBALYSE_Raw!AC:AC)*$E166,_xlfn.XLOOKUP(_xlfn.XLOOKUP(Tool_Italy!$D166,'AveragePrices&amp;Codes'!$A:$A,'AveragePrices&amp;Codes'!$B:$B),AGRIBALYSE_Cooked!$C:$C,AGRIBALYSE_Cooked!AD:AD)*$E166),"")</f>
        <v>0</v>
      </c>
      <c r="AA166">
        <f>IFERROR(IF($F166="Raw",_xlfn.XLOOKUP(_xlfn.XLOOKUP(Tool_Italy!$D166,'AveragePrices&amp;Codes'!$A:$A,'AveragePrices&amp;Codes'!$B:$B),AGRIBALYSE_Raw!$B:$B,AGRIBALYSE_Raw!AD:AD)*$E166,_xlfn.XLOOKUP(_xlfn.XLOOKUP(Tool_Italy!$D166,'AveragePrices&amp;Codes'!$A:$A,'AveragePrices&amp;Codes'!$B:$B),AGRIBALYSE_Cooked!$C:$C,AGRIBALYSE_Cooked!AE:AE)*$E166),"")</f>
        <v>0</v>
      </c>
      <c r="AB166" cm="1">
        <f t="array" ref="AB166">IFERROR(_xlfn.XLOOKUP(Tool_Italy!$F166&amp;$E$2,'Cooking methods'!$A:$A&amp;'Cooking methods'!$B:$B,'Cooking methods'!C:C)*$E166,"")</f>
        <v>0</v>
      </c>
      <c r="AC166" cm="1">
        <f t="array" ref="AC166">IFERROR(_xlfn.XLOOKUP(Tool_Italy!$F166&amp;$E$2,'Cooking methods'!$A:$A&amp;'Cooking methods'!$B:$B,'Cooking methods'!D:D)*$E166,"")</f>
        <v>0</v>
      </c>
      <c r="AD166" cm="1">
        <f t="array" ref="AD166">IFERROR(_xlfn.XLOOKUP(Tool_Italy!$F166&amp;$E$2,'Cooking methods'!$A:$A&amp;'Cooking methods'!$B:$B,'Cooking methods'!E:E)*$E166,"")</f>
        <v>0</v>
      </c>
      <c r="AE166" cm="1">
        <f t="array" ref="AE166">IFERROR(_xlfn.XLOOKUP(Tool_Italy!$F166&amp;$E$2,'Cooking methods'!$A:$A&amp;'Cooking methods'!$B:$B,'Cooking methods'!F:F)*$E166,"")</f>
        <v>0</v>
      </c>
      <c r="AF166" cm="1">
        <f t="array" ref="AF166">IFERROR(_xlfn.XLOOKUP(Tool_Italy!$F166&amp;$E$2,'Cooking methods'!$A:$A&amp;'Cooking methods'!$B:$B,'Cooking methods'!G:G)*$E166,"")</f>
        <v>0</v>
      </c>
      <c r="AG166" cm="1">
        <f t="array" ref="AG166">IFERROR(_xlfn.XLOOKUP(Tool_Italy!$F166&amp;$E$2,'Cooking methods'!$A:$A&amp;'Cooking methods'!$B:$B,'Cooking methods'!H:H)*$E166,"")</f>
        <v>0</v>
      </c>
      <c r="AH166" cm="1">
        <f t="array" ref="AH166">IFERROR(_xlfn.XLOOKUP(Tool_Italy!$F166&amp;$E$2,'Cooking methods'!$A:$A&amp;'Cooking methods'!$B:$B,'Cooking methods'!I:I)*$E166,"")</f>
        <v>0</v>
      </c>
      <c r="AI166" cm="1">
        <f t="array" ref="AI166">IFERROR(_xlfn.XLOOKUP(Tool_Italy!$F166&amp;$E$2,'Cooking methods'!$A:$A&amp;'Cooking methods'!$B:$B,'Cooking methods'!J:J)*$E166,"")</f>
        <v>0</v>
      </c>
      <c r="AJ166" cm="1">
        <f t="array" ref="AJ166">IFERROR(_xlfn.XLOOKUP(Tool_Italy!$F166&amp;$E$2,'Cooking methods'!$A:$A&amp;'Cooking methods'!$B:$B,'Cooking methods'!K:K)*$E166,"")</f>
        <v>0</v>
      </c>
      <c r="AK166" cm="1">
        <f t="array" ref="AK166">IFERROR(_xlfn.XLOOKUP(Tool_Italy!$F166&amp;$E$2,'Cooking methods'!$A:$A&amp;'Cooking methods'!$B:$B,'Cooking methods'!L:L)*$E166,"")</f>
        <v>0</v>
      </c>
      <c r="AL166" cm="1">
        <f t="array" ref="AL166">IFERROR(_xlfn.XLOOKUP(Tool_Italy!$F166&amp;$E$2,'Cooking methods'!$A:$A&amp;'Cooking methods'!$B:$B,'Cooking methods'!M:M)*$E166,"")</f>
        <v>0</v>
      </c>
      <c r="AM166" cm="1">
        <f t="array" ref="AM166">IFERROR(_xlfn.XLOOKUP(Tool_Italy!$F166&amp;$E$2,'Cooking methods'!$A:$A&amp;'Cooking methods'!$B:$B,'Cooking methods'!N:N)*$E166,"")</f>
        <v>0</v>
      </c>
      <c r="AN166" cm="1">
        <f t="array" ref="AN166">IFERROR(_xlfn.XLOOKUP(Tool_Italy!$F166&amp;$E$2,'Cooking methods'!$A:$A&amp;'Cooking methods'!$B:$B,'Cooking methods'!O:O)*$E166,"")</f>
        <v>0</v>
      </c>
      <c r="AO166" cm="1">
        <f t="array" ref="AO166">IFERROR(_xlfn.XLOOKUP(Tool_Italy!$F166&amp;$E$2,'Cooking methods'!$A:$A&amp;'Cooking methods'!$B:$B,'Cooking methods'!P:P)*$E166,"")</f>
        <v>0</v>
      </c>
      <c r="AP166" cm="1">
        <f t="array" ref="AP166">IFERROR(_xlfn.XLOOKUP(Tool_Italy!$F166&amp;$E$2,'Cooking methods'!$A:$A&amp;'Cooking methods'!$B:$B,'Cooking methods'!Q:Q)*$E166,"")</f>
        <v>0</v>
      </c>
      <c r="AQ166" cm="1">
        <f t="array" ref="AQ166">IFERROR(_xlfn.XLOOKUP(Tool_Italy!$F166&amp;$E$2,'Cooking methods'!$A:$A&amp;'Cooking methods'!$B:$B,'Cooking methods'!R:R)*$E166,"")</f>
        <v>0</v>
      </c>
      <c r="AR166" cm="1">
        <f t="array" ref="AR166">IFERROR(_xlfn.XLOOKUP(Tool_Italy!$G166&amp;$E$2,'Waste management'!$A:$A&amp;'Waste management'!$B:$B,'Waste management'!C:C)*$E166,"")</f>
        <v>0</v>
      </c>
      <c r="AS166" cm="1">
        <f t="array" ref="AS166">IFERROR(_xlfn.XLOOKUP(Tool_Italy!$G166&amp;$E$2,'Waste management'!$A:$A&amp;'Waste management'!$B:$B,'Waste management'!D:D)*$E166,"")</f>
        <v>0</v>
      </c>
      <c r="AT166" cm="1">
        <f t="array" ref="AT166">IFERROR(_xlfn.XLOOKUP(Tool_Italy!$G166&amp;$E$2,'Waste management'!$A:$A&amp;'Waste management'!$B:$B,'Waste management'!E:E)*$E166,"")</f>
        <v>0</v>
      </c>
      <c r="AU166" cm="1">
        <f t="array" ref="AU166">IFERROR(_xlfn.XLOOKUP(Tool_Italy!$G166&amp;$E$2,'Waste management'!$A:$A&amp;'Waste management'!$B:$B,'Waste management'!F:F)*$E166,"")</f>
        <v>0</v>
      </c>
      <c r="AV166" cm="1">
        <f t="array" ref="AV166">IFERROR(_xlfn.XLOOKUP(Tool_Italy!$G166&amp;$E$2,'Waste management'!$A:$A&amp;'Waste management'!$B:$B,'Waste management'!G:G)*$E166,"")</f>
        <v>0</v>
      </c>
      <c r="AW166" cm="1">
        <f t="array" ref="AW166">IFERROR(_xlfn.XLOOKUP(Tool_Italy!$G166&amp;$E$2,'Waste management'!$A:$A&amp;'Waste management'!$B:$B,'Waste management'!H:H)*$E166,"")</f>
        <v>0</v>
      </c>
      <c r="AX166" cm="1">
        <f t="array" ref="AX166">IFERROR(_xlfn.XLOOKUP(Tool_Italy!$G166&amp;$E$2,'Waste management'!$A:$A&amp;'Waste management'!$B:$B,'Waste management'!I:I)*$E166,"")</f>
        <v>0</v>
      </c>
      <c r="AY166" cm="1">
        <f t="array" ref="AY166">IFERROR(_xlfn.XLOOKUP(Tool_Italy!$G166&amp;$E$2,'Waste management'!$A:$A&amp;'Waste management'!$B:$B,'Waste management'!J:J)*$E166,"")</f>
        <v>0</v>
      </c>
      <c r="AZ166" cm="1">
        <f t="array" ref="AZ166">IFERROR(_xlfn.XLOOKUP(Tool_Italy!$G166&amp;$E$2,'Waste management'!$A:$A&amp;'Waste management'!$B:$B,'Waste management'!K:K)*$E166,"")</f>
        <v>0</v>
      </c>
      <c r="BA166" cm="1">
        <f t="array" ref="BA166">IFERROR(_xlfn.XLOOKUP(Tool_Italy!$G166&amp;$E$2,'Waste management'!$A:$A&amp;'Waste management'!$B:$B,'Waste management'!L:L)*$E166,"")</f>
        <v>0</v>
      </c>
      <c r="BB166" cm="1">
        <f t="array" ref="BB166">IFERROR(_xlfn.XLOOKUP(Tool_Italy!$G166&amp;$E$2,'Waste management'!$A:$A&amp;'Waste management'!$B:$B,'Waste management'!M:M)*$E166,"")</f>
        <v>0</v>
      </c>
      <c r="BC166" cm="1">
        <f t="array" ref="BC166">IFERROR(_xlfn.XLOOKUP(Tool_Italy!$G166&amp;$E$2,'Waste management'!$A:$A&amp;'Waste management'!$B:$B,'Waste management'!N:N)*$E166,"")</f>
        <v>0</v>
      </c>
      <c r="BD166" cm="1">
        <f t="array" ref="BD166">IFERROR(_xlfn.XLOOKUP(Tool_Italy!$G166&amp;$E$2,'Waste management'!$A:$A&amp;'Waste management'!$B:$B,'Waste management'!O:O)*$E166,"")</f>
        <v>0</v>
      </c>
      <c r="BE166" cm="1">
        <f t="array" ref="BE166">IFERROR(_xlfn.XLOOKUP(Tool_Italy!$G166&amp;$E$2,'Waste management'!$A:$A&amp;'Waste management'!$B:$B,'Waste management'!P:P)*$E166,"")</f>
        <v>0</v>
      </c>
      <c r="BF166" cm="1">
        <f t="array" ref="BF166">IFERROR(_xlfn.XLOOKUP(Tool_Italy!$G166&amp;$E$2,'Waste management'!$A:$A&amp;'Waste management'!$B:$B,'Waste management'!Q:Q)*$E166,"")</f>
        <v>0</v>
      </c>
      <c r="BG166" cm="1">
        <f t="array" ref="BG166">IFERROR(_xlfn.XLOOKUP(Tool_Italy!$G166&amp;$E$2,'Waste management'!$A:$A&amp;'Waste management'!$B:$B,'Waste management'!R:R)*$E166,"")</f>
        <v>0</v>
      </c>
      <c r="BH166">
        <f>IFERROR((L166+AR166+AB166)*_xlfn.XLOOKUP(Tool_Italy!BH$4,Monetization_Factors!$A:$A,Monetization_Factors!$D:$D),"")</f>
        <v>0</v>
      </c>
      <c r="BI166">
        <f>IFERROR((M166+AS166+AC166)*_xlfn.XLOOKUP(Tool_Italy!BI$4,Monetization_Factors!$A:$A,Monetization_Factors!$D:$D),"")</f>
        <v>0</v>
      </c>
      <c r="BJ166">
        <f>IFERROR((N166+AT166+AD166)*_xlfn.XLOOKUP(Tool_Italy!BJ$4,Monetization_Factors!$A:$A,Monetization_Factors!$D:$D),"")</f>
        <v>0</v>
      </c>
      <c r="BK166">
        <f>IFERROR((O166+AU166+AE166)*_xlfn.XLOOKUP(Tool_Italy!BK$4,Monetization_Factors!$A:$A,Monetization_Factors!$D:$D),"")</f>
        <v>0</v>
      </c>
      <c r="BL166">
        <f>IFERROR((P166+AV166+AF166)*_xlfn.XLOOKUP(Tool_Italy!BL$4,Monetization_Factors!$A:$A,Monetization_Factors!$D:$D),"")</f>
        <v>0</v>
      </c>
      <c r="BM166">
        <f>IFERROR((Q166+AW166+AG166)*_xlfn.XLOOKUP(Tool_Italy!BM$4,Monetization_Factors!$A:$A,Monetization_Factors!$D:$D),"")</f>
        <v>0</v>
      </c>
      <c r="BN166">
        <f>IFERROR((R166+AX166+AH166)*_xlfn.XLOOKUP(Tool_Italy!BN$4,Monetization_Factors!$A:$A,Monetization_Factors!$D:$D),"")</f>
        <v>0</v>
      </c>
      <c r="BO166">
        <f>IFERROR((S166+AY166+AI166)*_xlfn.XLOOKUP(Tool_Italy!BO$4,Monetization_Factors!$A:$A,Monetization_Factors!$D:$D),"")</f>
        <v>0</v>
      </c>
      <c r="BP166">
        <f>IFERROR((T166+AZ166+AJ166)*_xlfn.XLOOKUP(Tool_Italy!BP$4,Monetization_Factors!$A:$A,Monetization_Factors!$D:$D),"")</f>
        <v>0</v>
      </c>
      <c r="BQ166">
        <f>IFERROR((U166+BA166+AK166)*_xlfn.XLOOKUP(Tool_Italy!BQ$4,Monetization_Factors!$A:$A,Monetization_Factors!$D:$D),"")</f>
        <v>0</v>
      </c>
      <c r="BR166" t="str">
        <f>IFERROR((V166+BB166+AL166)*_xlfn.XLOOKUP(Tool_Italy!BR$4,Monetization_Factors!$A:$A,Monetization_Factors!$D:$D),"")</f>
        <v/>
      </c>
      <c r="BS166">
        <f>IFERROR((W166+BC166+AM166)*_xlfn.XLOOKUP(Tool_Italy!BS$4,Monetization_Factors!$A:$A,Monetization_Factors!$D:$D),"")</f>
        <v>0</v>
      </c>
      <c r="BT166">
        <f>IFERROR((X166+BD166+AN166)*_xlfn.XLOOKUP(Tool_Italy!BT$4,Monetization_Factors!$A:$A,Monetization_Factors!$D:$D),"")</f>
        <v>0</v>
      </c>
      <c r="BU166">
        <f>IFERROR((Y166+BE166+AO166)*_xlfn.XLOOKUP(Tool_Italy!BU$4,Monetization_Factors!$A:$A,Monetization_Factors!$D:$D),"")</f>
        <v>0</v>
      </c>
      <c r="BV166">
        <f>IFERROR((Z166+BF166+AP166)*_xlfn.XLOOKUP(Tool_Italy!BV$4,Monetization_Factors!$A:$A,Monetization_Factors!$D:$D),"")</f>
        <v>0</v>
      </c>
      <c r="BW166">
        <f>IFERROR((AA166+BG166+AQ166)*_xlfn.XLOOKUP(Tool_Italy!BW$4,Monetization_Factors!$A:$A,Monetization_Factors!$D:$D),"")</f>
        <v>0</v>
      </c>
      <c r="BX166" s="38" cm="1">
        <f t="array" ref="BX166">IFERROR(_xlfn.IFS(I166&lt;&gt;0,I166*E166,I166="",J166*E166),"")</f>
        <v>0</v>
      </c>
      <c r="BY166" s="38">
        <f t="shared" si="104"/>
        <v>0</v>
      </c>
      <c r="BZ166" s="38">
        <f t="shared" si="106"/>
        <v>0</v>
      </c>
      <c r="CA166" s="38">
        <f t="shared" si="105"/>
        <v>0</v>
      </c>
      <c r="CB166">
        <f t="shared" si="107"/>
        <v>0</v>
      </c>
      <c r="CC166">
        <f t="shared" si="72"/>
        <v>0</v>
      </c>
      <c r="CD166">
        <f t="shared" si="73"/>
        <v>0</v>
      </c>
      <c r="CE166">
        <f t="shared" si="74"/>
        <v>0</v>
      </c>
      <c r="CF166">
        <f t="shared" si="75"/>
        <v>0</v>
      </c>
      <c r="CG166">
        <f t="shared" si="76"/>
        <v>0</v>
      </c>
      <c r="CH166">
        <f t="shared" si="77"/>
        <v>0</v>
      </c>
      <c r="CI166">
        <f t="shared" si="78"/>
        <v>0</v>
      </c>
      <c r="CJ166">
        <f t="shared" si="79"/>
        <v>0</v>
      </c>
      <c r="CK166">
        <f t="shared" si="80"/>
        <v>0</v>
      </c>
      <c r="CL166">
        <f t="shared" si="81"/>
        <v>0</v>
      </c>
      <c r="CM166">
        <f t="shared" si="82"/>
        <v>0</v>
      </c>
      <c r="CN166">
        <f t="shared" si="83"/>
        <v>0</v>
      </c>
      <c r="CO166">
        <f t="shared" si="84"/>
        <v>0</v>
      </c>
      <c r="CP166">
        <f t="shared" si="85"/>
        <v>0</v>
      </c>
      <c r="CQ166">
        <f t="shared" si="86"/>
        <v>0</v>
      </c>
      <c r="CR166">
        <f t="shared" si="108"/>
        <v>0</v>
      </c>
      <c r="CS166">
        <f t="shared" si="87"/>
        <v>0</v>
      </c>
      <c r="CT166">
        <f t="shared" si="88"/>
        <v>0</v>
      </c>
      <c r="CU166">
        <f t="shared" si="89"/>
        <v>0</v>
      </c>
      <c r="CV166">
        <f t="shared" si="90"/>
        <v>0</v>
      </c>
      <c r="CW166">
        <f t="shared" si="91"/>
        <v>0</v>
      </c>
      <c r="CX166">
        <f t="shared" si="92"/>
        <v>0</v>
      </c>
      <c r="CY166">
        <f t="shared" si="93"/>
        <v>0</v>
      </c>
      <c r="CZ166">
        <f t="shared" si="94"/>
        <v>0</v>
      </c>
      <c r="DA166">
        <f t="shared" si="95"/>
        <v>0</v>
      </c>
      <c r="DB166">
        <f t="shared" si="96"/>
        <v>0</v>
      </c>
      <c r="DC166">
        <f t="shared" si="97"/>
        <v>0</v>
      </c>
      <c r="DD166">
        <f t="shared" si="98"/>
        <v>0</v>
      </c>
      <c r="DE166">
        <f t="shared" si="99"/>
        <v>0</v>
      </c>
      <c r="DF166">
        <f t="shared" si="100"/>
        <v>0</v>
      </c>
      <c r="DG166">
        <f t="shared" si="101"/>
        <v>0</v>
      </c>
      <c r="DH166" s="5" t="str">
        <f>IFERROR(((((L166+AB166)*(1/$H166))+AR166)/$F$2)/($B$2*('CAR.CAP_per person'!B$2)/(_xlfn.XLOOKUP($E$2,EU_countries_GDP!$A$2:$A$29,EU_countries_GDP!$E$2:$E$29))),"")</f>
        <v/>
      </c>
      <c r="DI166" s="5" t="str">
        <f>IFERROR(((((M166+AC166)*(1/$H166))+AS166)/$F$2)/($B$2*('CAR.CAP_per person'!C$2)/(_xlfn.XLOOKUP($E$2,EU_countries_GDP!$A$2:$A$29,EU_countries_GDP!$E$2:$E$29))),"")</f>
        <v/>
      </c>
      <c r="DJ166" s="5" t="str">
        <f>IFERROR(((((N166+AD166)*(1/$H166))+AT166)/$F$2)/($B$2*('CAR.CAP_per person'!D$2)/(_xlfn.XLOOKUP($E$2,EU_countries_GDP!$A$2:$A$29,EU_countries_GDP!$E$2:$E$29))),"")</f>
        <v/>
      </c>
      <c r="DK166" s="5" t="str">
        <f>IFERROR(((((O166+AE166)*(1/$H166))+AU166)/$F$2)/($B$2*('CAR.CAP_per person'!E$2)/(_xlfn.XLOOKUP($E$2,EU_countries_GDP!$A$2:$A$29,EU_countries_GDP!$E$2:$E$29))),"")</f>
        <v/>
      </c>
      <c r="DL166" s="5" t="str">
        <f>IFERROR(((((P166+AF166)*(1/$H166))+AV166)/$F$2)/($B$2*('CAR.CAP_per person'!F$2)/(_xlfn.XLOOKUP($E$2,EU_countries_GDP!$A$2:$A$29,EU_countries_GDP!$E$2:$E$29))),"")</f>
        <v/>
      </c>
      <c r="DM166" s="5" t="str">
        <f>IFERROR(((((Q166+AG166)*(1/$H166))+AW166)/$F$2)/($B$2*('CAR.CAP_per person'!G$2)/(_xlfn.XLOOKUP($E$2,EU_countries_GDP!$A$2:$A$29,EU_countries_GDP!$E$2:$E$29))),"")</f>
        <v/>
      </c>
      <c r="DN166" s="5" t="str">
        <f>IFERROR(((((R166+AH166)*(1/$H166))+AX166)/$F$2)/($B$2*('CAR.CAP_per person'!H$2)/(_xlfn.XLOOKUP($E$2,EU_countries_GDP!$A$2:$A$29,EU_countries_GDP!$E$2:$E$29))),"")</f>
        <v/>
      </c>
      <c r="DO166" s="5" t="str">
        <f>IFERROR(((((S166+AI166)*(1/$H166))+AY166)/$F$2)/($B$2*('CAR.CAP_per person'!I$2)/(_xlfn.XLOOKUP($E$2,EU_countries_GDP!$A$2:$A$29,EU_countries_GDP!$E$2:$E$29))),"")</f>
        <v/>
      </c>
      <c r="DP166" s="5" t="str">
        <f>IFERROR(((((T166+AJ166)*(1/$H166))+AZ166)/$F$2)/($B$2*('CAR.CAP_per person'!J$2)/(_xlfn.XLOOKUP($E$2,EU_countries_GDP!$A$2:$A$29,EU_countries_GDP!$E$2:$E$29))),"")</f>
        <v/>
      </c>
      <c r="DQ166" s="5" t="str">
        <f>IFERROR(((((U166+AK166)*(1/$H166))+BA166)/$F$2)/($B$2*('CAR.CAP_per person'!K$2)/(_xlfn.XLOOKUP($E$2,EU_countries_GDP!$A$2:$A$29,EU_countries_GDP!$E$2:$E$29))),"")</f>
        <v/>
      </c>
      <c r="DR166" s="5" t="str">
        <f>IFERROR(((((V166+AL166)*(1/$H166))+BB166)/$F$2)/($B$2*('CAR.CAP_per person'!L$2)/(_xlfn.XLOOKUP($E$2,EU_countries_GDP!$A$2:$A$29,EU_countries_GDP!$E$2:$E$29))),"")</f>
        <v/>
      </c>
      <c r="DS166" s="5" t="str">
        <f>IFERROR(((((W166+AM166)*(1/$H166))+BC166)/$F$2)/($B$2*('CAR.CAP_per person'!M$2)/(_xlfn.XLOOKUP($E$2,EU_countries_GDP!$A$2:$A$29,EU_countries_GDP!$E$2:$E$29))),"")</f>
        <v/>
      </c>
      <c r="DT166" s="5" t="str">
        <f>IFERROR(((((X166+AN166)*(1/$H166))+BD166)/$F$2)/($B$2*('CAR.CAP_per person'!N$2)/(_xlfn.XLOOKUP($E$2,EU_countries_GDP!$A$2:$A$29,EU_countries_GDP!$E$2:$E$29))),"")</f>
        <v/>
      </c>
      <c r="DU166" s="5" t="str">
        <f>IFERROR(((((Y166+AO166)*(1/$H166))+BE166)/$F$2)/($B$2*('CAR.CAP_per person'!O$2)/(_xlfn.XLOOKUP($E$2,EU_countries_GDP!$A$2:$A$29,EU_countries_GDP!$E$2:$E$29))),"")</f>
        <v/>
      </c>
      <c r="DV166" s="5" t="str">
        <f>IFERROR(((((Z166+AP166)*(1/$H166))+BF166)/$F$2)/($B$2*('CAR.CAP_per person'!P$2)/(_xlfn.XLOOKUP($E$2,EU_countries_GDP!$A$2:$A$29,EU_countries_GDP!$E$2:$E$29))),"")</f>
        <v/>
      </c>
      <c r="DW166" s="5" t="str">
        <f>IFERROR(((((AA166+AQ166)*(1/$H166))+BG166)/$F$2)/($B$2*('CAR.CAP_per person'!Q$2)/(_xlfn.XLOOKUP($E$2,EU_countries_GDP!$A$2:$A$29,EU_countries_GDP!$E$2:$E$29))),"")</f>
        <v/>
      </c>
    </row>
    <row r="167" spans="1:127">
      <c r="A167" t="s">
        <v>243</v>
      </c>
      <c r="B167" t="str">
        <f>_xlfn.XLOOKUP(D167,Table5[Ingredient],Table5[Category],"",FALSE)</f>
        <v xml:space="preserve">Other </v>
      </c>
      <c r="C167" s="33" t="s">
        <v>257</v>
      </c>
      <c r="D167" s="33" t="s">
        <v>235</v>
      </c>
      <c r="E167" s="33">
        <v>0</v>
      </c>
      <c r="F167" s="33" t="s">
        <v>189</v>
      </c>
      <c r="G167" s="33" t="s">
        <v>180</v>
      </c>
      <c r="H167" s="91">
        <f>Dataset_IT!M72</f>
        <v>0</v>
      </c>
      <c r="I167" s="33"/>
      <c r="J167" s="37">
        <f>IFERROR(INDEX('AveragePrices&amp;Codes'!G:AG, MATCH($D167, 'AveragePrices&amp;Codes'!$A:$A, 0), MATCH(Tool_Italy!$E$2, 'AveragePrices&amp;Codes'!$G$1:$AG$1, 0)),"")</f>
        <v>8.5797892143076933</v>
      </c>
      <c r="K167" s="37">
        <f>IFERROR(E167/(_xlfn.XLOOKUP(A167,Dataset_IT!$Q$2:$Q$9,Dataset_IT!$R$2:$R$9)),"")</f>
        <v>0</v>
      </c>
      <c r="L167">
        <f>IFERROR(IF($F167="Raw",_xlfn.XLOOKUP(_xlfn.XLOOKUP(Tool_Italy!$D167,'AveragePrices&amp;Codes'!$A:$A,'AveragePrices&amp;Codes'!$B:$B),AGRIBALYSE_Raw!$B:$B,AGRIBALYSE_Raw!O:O)*$E167,_xlfn.XLOOKUP(_xlfn.XLOOKUP(Tool_Italy!$D167,'AveragePrices&amp;Codes'!$A:$A,'AveragePrices&amp;Codes'!$B:$B),AGRIBALYSE_Cooked!$C:$C,AGRIBALYSE_Cooked!P:P)*$E167),"")</f>
        <v>0</v>
      </c>
      <c r="M167">
        <f>IFERROR(IF($F167="Raw",_xlfn.XLOOKUP(_xlfn.XLOOKUP(Tool_Italy!$D167,'AveragePrices&amp;Codes'!$A:$A,'AveragePrices&amp;Codes'!$B:$B),AGRIBALYSE_Raw!$B:$B,AGRIBALYSE_Raw!P:P)*$E167,_xlfn.XLOOKUP(_xlfn.XLOOKUP(Tool_Italy!$D167,'AveragePrices&amp;Codes'!$A:$A,'AveragePrices&amp;Codes'!$B:$B),AGRIBALYSE_Cooked!$C:$C,AGRIBALYSE_Cooked!Q:Q)*$E167),"")</f>
        <v>0</v>
      </c>
      <c r="N167">
        <f>IFERROR(IF($F167="Raw",_xlfn.XLOOKUP(_xlfn.XLOOKUP(Tool_Italy!$D167,'AveragePrices&amp;Codes'!$A:$A,'AveragePrices&amp;Codes'!$B:$B),AGRIBALYSE_Raw!$B:$B,AGRIBALYSE_Raw!Q:Q)*$E167,_xlfn.XLOOKUP(_xlfn.XLOOKUP(Tool_Italy!$D167,'AveragePrices&amp;Codes'!$A:$A,'AveragePrices&amp;Codes'!$B:$B),AGRIBALYSE_Cooked!$C:$C,AGRIBALYSE_Cooked!R:R)*$E167),"")</f>
        <v>0</v>
      </c>
      <c r="O167">
        <f>IFERROR(IF($F167="Raw",_xlfn.XLOOKUP(_xlfn.XLOOKUP(Tool_Italy!$D167,'AveragePrices&amp;Codes'!$A:$A,'AveragePrices&amp;Codes'!$B:$B),AGRIBALYSE_Raw!$B:$B,AGRIBALYSE_Raw!R:R)*$E167,_xlfn.XLOOKUP(_xlfn.XLOOKUP(Tool_Italy!$D167,'AveragePrices&amp;Codes'!$A:$A,'AveragePrices&amp;Codes'!$B:$B),AGRIBALYSE_Cooked!$C:$C,AGRIBALYSE_Cooked!S:S)*$E167),"")</f>
        <v>0</v>
      </c>
      <c r="P167">
        <f>IFERROR(IF($F167="Raw",_xlfn.XLOOKUP(_xlfn.XLOOKUP(Tool_Italy!$D167,'AveragePrices&amp;Codes'!$A:$A,'AveragePrices&amp;Codes'!$B:$B),AGRIBALYSE_Raw!$B:$B,AGRIBALYSE_Raw!S:S)*$E167,_xlfn.XLOOKUP(_xlfn.XLOOKUP(Tool_Italy!$D167,'AveragePrices&amp;Codes'!$A:$A,'AveragePrices&amp;Codes'!$B:$B),AGRIBALYSE_Cooked!$C:$C,AGRIBALYSE_Cooked!T:T)*$E167),"")</f>
        <v>0</v>
      </c>
      <c r="Q167">
        <f>IFERROR(IF($F167="Raw",_xlfn.XLOOKUP(_xlfn.XLOOKUP(Tool_Italy!$D167,'AveragePrices&amp;Codes'!$A:$A,'AveragePrices&amp;Codes'!$B:$B),AGRIBALYSE_Raw!$B:$B,AGRIBALYSE_Raw!T:T)*$E167,_xlfn.XLOOKUP(_xlfn.XLOOKUP(Tool_Italy!$D167,'AveragePrices&amp;Codes'!$A:$A,'AveragePrices&amp;Codes'!$B:$B),AGRIBALYSE_Cooked!$C:$C,AGRIBALYSE_Cooked!U:U)*$E167),"")</f>
        <v>0</v>
      </c>
      <c r="R167">
        <f>IFERROR(IF($F167="Raw",_xlfn.XLOOKUP(_xlfn.XLOOKUP(Tool_Italy!$D167,'AveragePrices&amp;Codes'!$A:$A,'AveragePrices&amp;Codes'!$B:$B),AGRIBALYSE_Raw!$B:$B,AGRIBALYSE_Raw!U:U)*$E167,_xlfn.XLOOKUP(_xlfn.XLOOKUP(Tool_Italy!$D167,'AveragePrices&amp;Codes'!$A:$A,'AveragePrices&amp;Codes'!$B:$B),AGRIBALYSE_Cooked!$C:$C,AGRIBALYSE_Cooked!V:V)*$E167),"")</f>
        <v>0</v>
      </c>
      <c r="S167">
        <f>IFERROR(IF($F167="Raw",_xlfn.XLOOKUP(_xlfn.XLOOKUP(Tool_Italy!$D167,'AveragePrices&amp;Codes'!$A:$A,'AveragePrices&amp;Codes'!$B:$B),AGRIBALYSE_Raw!$B:$B,AGRIBALYSE_Raw!V:V)*$E167,_xlfn.XLOOKUP(_xlfn.XLOOKUP(Tool_Italy!$D167,'AveragePrices&amp;Codes'!$A:$A,'AveragePrices&amp;Codes'!$B:$B),AGRIBALYSE_Cooked!$C:$C,AGRIBALYSE_Cooked!W:W)*$E167),"")</f>
        <v>0</v>
      </c>
      <c r="T167">
        <f>IFERROR(IF($F167="Raw",_xlfn.XLOOKUP(_xlfn.XLOOKUP(Tool_Italy!$D167,'AveragePrices&amp;Codes'!$A:$A,'AveragePrices&amp;Codes'!$B:$B),AGRIBALYSE_Raw!$B:$B,AGRIBALYSE_Raw!W:W)*$E167,_xlfn.XLOOKUP(_xlfn.XLOOKUP(Tool_Italy!$D167,'AveragePrices&amp;Codes'!$A:$A,'AveragePrices&amp;Codes'!$B:$B),AGRIBALYSE_Cooked!$C:$C,AGRIBALYSE_Cooked!X:X)*$E167),"")</f>
        <v>0</v>
      </c>
      <c r="U167">
        <f>IFERROR(IF($F167="Raw",_xlfn.XLOOKUP(_xlfn.XLOOKUP(Tool_Italy!$D167,'AveragePrices&amp;Codes'!$A:$A,'AveragePrices&amp;Codes'!$B:$B),AGRIBALYSE_Raw!$B:$B,AGRIBALYSE_Raw!X:X)*$E167,_xlfn.XLOOKUP(_xlfn.XLOOKUP(Tool_Italy!$D167,'AveragePrices&amp;Codes'!$A:$A,'AveragePrices&amp;Codes'!$B:$B),AGRIBALYSE_Cooked!$C:$C,AGRIBALYSE_Cooked!Y:Y)*$E167),"")</f>
        <v>0</v>
      </c>
      <c r="V167">
        <f>IFERROR(IF($F167="Raw",_xlfn.XLOOKUP(_xlfn.XLOOKUP(Tool_Italy!$D167,'AveragePrices&amp;Codes'!$A:$A,'AveragePrices&amp;Codes'!$B:$B),AGRIBALYSE_Raw!$B:$B,AGRIBALYSE_Raw!Y:Y)*$E167,_xlfn.XLOOKUP(_xlfn.XLOOKUP(Tool_Italy!$D167,'AveragePrices&amp;Codes'!$A:$A,'AveragePrices&amp;Codes'!$B:$B),AGRIBALYSE_Cooked!$C:$C,AGRIBALYSE_Cooked!Z:Z)*$E167),"")</f>
        <v>0</v>
      </c>
      <c r="W167">
        <f>IFERROR(IF($F167="Raw",_xlfn.XLOOKUP(_xlfn.XLOOKUP(Tool_Italy!$D167,'AveragePrices&amp;Codes'!$A:$A,'AveragePrices&amp;Codes'!$B:$B),AGRIBALYSE_Raw!$B:$B,AGRIBALYSE_Raw!Z:Z)*$E167,_xlfn.XLOOKUP(_xlfn.XLOOKUP(Tool_Italy!$D167,'AveragePrices&amp;Codes'!$A:$A,'AveragePrices&amp;Codes'!$B:$B),AGRIBALYSE_Cooked!$C:$C,AGRIBALYSE_Cooked!AA:AA)*$E167),"")</f>
        <v>0</v>
      </c>
      <c r="X167">
        <f>IFERROR(IF($F167="Raw",_xlfn.XLOOKUP(_xlfn.XLOOKUP(Tool_Italy!$D167,'AveragePrices&amp;Codes'!$A:$A,'AveragePrices&amp;Codes'!$B:$B),AGRIBALYSE_Raw!$B:$B,AGRIBALYSE_Raw!AA:AA)*$E167,_xlfn.XLOOKUP(_xlfn.XLOOKUP(Tool_Italy!$D167,'AveragePrices&amp;Codes'!$A:$A,'AveragePrices&amp;Codes'!$B:$B),AGRIBALYSE_Cooked!$C:$C,AGRIBALYSE_Cooked!AB:AB)*$E167),"")</f>
        <v>0</v>
      </c>
      <c r="Y167">
        <f>IFERROR(IF($F167="Raw",_xlfn.XLOOKUP(_xlfn.XLOOKUP(Tool_Italy!$D167,'AveragePrices&amp;Codes'!$A:$A,'AveragePrices&amp;Codes'!$B:$B),AGRIBALYSE_Raw!$B:$B,AGRIBALYSE_Raw!AB:AB)*$E167,_xlfn.XLOOKUP(_xlfn.XLOOKUP(Tool_Italy!$D167,'AveragePrices&amp;Codes'!$A:$A,'AveragePrices&amp;Codes'!$B:$B),AGRIBALYSE_Cooked!$C:$C,AGRIBALYSE_Cooked!AC:AC)*$E167),"")</f>
        <v>0</v>
      </c>
      <c r="Z167">
        <f>IFERROR(IF($F167="Raw",_xlfn.XLOOKUP(_xlfn.XLOOKUP(Tool_Italy!$D167,'AveragePrices&amp;Codes'!$A:$A,'AveragePrices&amp;Codes'!$B:$B),AGRIBALYSE_Raw!$B:$B,AGRIBALYSE_Raw!AC:AC)*$E167,_xlfn.XLOOKUP(_xlfn.XLOOKUP(Tool_Italy!$D167,'AveragePrices&amp;Codes'!$A:$A,'AveragePrices&amp;Codes'!$B:$B),AGRIBALYSE_Cooked!$C:$C,AGRIBALYSE_Cooked!AD:AD)*$E167),"")</f>
        <v>0</v>
      </c>
      <c r="AA167">
        <f>IFERROR(IF($F167="Raw",_xlfn.XLOOKUP(_xlfn.XLOOKUP(Tool_Italy!$D167,'AveragePrices&amp;Codes'!$A:$A,'AveragePrices&amp;Codes'!$B:$B),AGRIBALYSE_Raw!$B:$B,AGRIBALYSE_Raw!AD:AD)*$E167,_xlfn.XLOOKUP(_xlfn.XLOOKUP(Tool_Italy!$D167,'AveragePrices&amp;Codes'!$A:$A,'AveragePrices&amp;Codes'!$B:$B),AGRIBALYSE_Cooked!$C:$C,AGRIBALYSE_Cooked!AE:AE)*$E167),"")</f>
        <v>0</v>
      </c>
      <c r="AB167" cm="1">
        <f t="array" ref="AB167">IFERROR(_xlfn.XLOOKUP(Tool_Italy!$F167&amp;$E$2,'Cooking methods'!$A:$A&amp;'Cooking methods'!$B:$B,'Cooking methods'!C:C)*$E167,"")</f>
        <v>0</v>
      </c>
      <c r="AC167" cm="1">
        <f t="array" ref="AC167">IFERROR(_xlfn.XLOOKUP(Tool_Italy!$F167&amp;$E$2,'Cooking methods'!$A:$A&amp;'Cooking methods'!$B:$B,'Cooking methods'!D:D)*$E167,"")</f>
        <v>0</v>
      </c>
      <c r="AD167" cm="1">
        <f t="array" ref="AD167">IFERROR(_xlfn.XLOOKUP(Tool_Italy!$F167&amp;$E$2,'Cooking methods'!$A:$A&amp;'Cooking methods'!$B:$B,'Cooking methods'!E:E)*$E167,"")</f>
        <v>0</v>
      </c>
      <c r="AE167" cm="1">
        <f t="array" ref="AE167">IFERROR(_xlfn.XLOOKUP(Tool_Italy!$F167&amp;$E$2,'Cooking methods'!$A:$A&amp;'Cooking methods'!$B:$B,'Cooking methods'!F:F)*$E167,"")</f>
        <v>0</v>
      </c>
      <c r="AF167" cm="1">
        <f t="array" ref="AF167">IFERROR(_xlfn.XLOOKUP(Tool_Italy!$F167&amp;$E$2,'Cooking methods'!$A:$A&amp;'Cooking methods'!$B:$B,'Cooking methods'!G:G)*$E167,"")</f>
        <v>0</v>
      </c>
      <c r="AG167" cm="1">
        <f t="array" ref="AG167">IFERROR(_xlfn.XLOOKUP(Tool_Italy!$F167&amp;$E$2,'Cooking methods'!$A:$A&amp;'Cooking methods'!$B:$B,'Cooking methods'!H:H)*$E167,"")</f>
        <v>0</v>
      </c>
      <c r="AH167" cm="1">
        <f t="array" ref="AH167">IFERROR(_xlfn.XLOOKUP(Tool_Italy!$F167&amp;$E$2,'Cooking methods'!$A:$A&amp;'Cooking methods'!$B:$B,'Cooking methods'!I:I)*$E167,"")</f>
        <v>0</v>
      </c>
      <c r="AI167" cm="1">
        <f t="array" ref="AI167">IFERROR(_xlfn.XLOOKUP(Tool_Italy!$F167&amp;$E$2,'Cooking methods'!$A:$A&amp;'Cooking methods'!$B:$B,'Cooking methods'!J:J)*$E167,"")</f>
        <v>0</v>
      </c>
      <c r="AJ167" cm="1">
        <f t="array" ref="AJ167">IFERROR(_xlfn.XLOOKUP(Tool_Italy!$F167&amp;$E$2,'Cooking methods'!$A:$A&amp;'Cooking methods'!$B:$B,'Cooking methods'!K:K)*$E167,"")</f>
        <v>0</v>
      </c>
      <c r="AK167" cm="1">
        <f t="array" ref="AK167">IFERROR(_xlfn.XLOOKUP(Tool_Italy!$F167&amp;$E$2,'Cooking methods'!$A:$A&amp;'Cooking methods'!$B:$B,'Cooking methods'!L:L)*$E167,"")</f>
        <v>0</v>
      </c>
      <c r="AL167" cm="1">
        <f t="array" ref="AL167">IFERROR(_xlfn.XLOOKUP(Tool_Italy!$F167&amp;$E$2,'Cooking methods'!$A:$A&amp;'Cooking methods'!$B:$B,'Cooking methods'!M:M)*$E167,"")</f>
        <v>0</v>
      </c>
      <c r="AM167" cm="1">
        <f t="array" ref="AM167">IFERROR(_xlfn.XLOOKUP(Tool_Italy!$F167&amp;$E$2,'Cooking methods'!$A:$A&amp;'Cooking methods'!$B:$B,'Cooking methods'!N:N)*$E167,"")</f>
        <v>0</v>
      </c>
      <c r="AN167" cm="1">
        <f t="array" ref="AN167">IFERROR(_xlfn.XLOOKUP(Tool_Italy!$F167&amp;$E$2,'Cooking methods'!$A:$A&amp;'Cooking methods'!$B:$B,'Cooking methods'!O:O)*$E167,"")</f>
        <v>0</v>
      </c>
      <c r="AO167" cm="1">
        <f t="array" ref="AO167">IFERROR(_xlfn.XLOOKUP(Tool_Italy!$F167&amp;$E$2,'Cooking methods'!$A:$A&amp;'Cooking methods'!$B:$B,'Cooking methods'!P:P)*$E167,"")</f>
        <v>0</v>
      </c>
      <c r="AP167" cm="1">
        <f t="array" ref="AP167">IFERROR(_xlfn.XLOOKUP(Tool_Italy!$F167&amp;$E$2,'Cooking methods'!$A:$A&amp;'Cooking methods'!$B:$B,'Cooking methods'!Q:Q)*$E167,"")</f>
        <v>0</v>
      </c>
      <c r="AQ167" cm="1">
        <f t="array" ref="AQ167">IFERROR(_xlfn.XLOOKUP(Tool_Italy!$F167&amp;$E$2,'Cooking methods'!$A:$A&amp;'Cooking methods'!$B:$B,'Cooking methods'!R:R)*$E167,"")</f>
        <v>0</v>
      </c>
      <c r="AR167" cm="1">
        <f t="array" ref="AR167">IFERROR(_xlfn.XLOOKUP(Tool_Italy!$G167&amp;$E$2,'Waste management'!$A:$A&amp;'Waste management'!$B:$B,'Waste management'!C:C)*$E167,"")</f>
        <v>0</v>
      </c>
      <c r="AS167" cm="1">
        <f t="array" ref="AS167">IFERROR(_xlfn.XLOOKUP(Tool_Italy!$G167&amp;$E$2,'Waste management'!$A:$A&amp;'Waste management'!$B:$B,'Waste management'!D:D)*$E167,"")</f>
        <v>0</v>
      </c>
      <c r="AT167" cm="1">
        <f t="array" ref="AT167">IFERROR(_xlfn.XLOOKUP(Tool_Italy!$G167&amp;$E$2,'Waste management'!$A:$A&amp;'Waste management'!$B:$B,'Waste management'!E:E)*$E167,"")</f>
        <v>0</v>
      </c>
      <c r="AU167" cm="1">
        <f t="array" ref="AU167">IFERROR(_xlfn.XLOOKUP(Tool_Italy!$G167&amp;$E$2,'Waste management'!$A:$A&amp;'Waste management'!$B:$B,'Waste management'!F:F)*$E167,"")</f>
        <v>0</v>
      </c>
      <c r="AV167" cm="1">
        <f t="array" ref="AV167">IFERROR(_xlfn.XLOOKUP(Tool_Italy!$G167&amp;$E$2,'Waste management'!$A:$A&amp;'Waste management'!$B:$B,'Waste management'!G:G)*$E167,"")</f>
        <v>0</v>
      </c>
      <c r="AW167" cm="1">
        <f t="array" ref="AW167">IFERROR(_xlfn.XLOOKUP(Tool_Italy!$G167&amp;$E$2,'Waste management'!$A:$A&amp;'Waste management'!$B:$B,'Waste management'!H:H)*$E167,"")</f>
        <v>0</v>
      </c>
      <c r="AX167" cm="1">
        <f t="array" ref="AX167">IFERROR(_xlfn.XLOOKUP(Tool_Italy!$G167&amp;$E$2,'Waste management'!$A:$A&amp;'Waste management'!$B:$B,'Waste management'!I:I)*$E167,"")</f>
        <v>0</v>
      </c>
      <c r="AY167" cm="1">
        <f t="array" ref="AY167">IFERROR(_xlfn.XLOOKUP(Tool_Italy!$G167&amp;$E$2,'Waste management'!$A:$A&amp;'Waste management'!$B:$B,'Waste management'!J:J)*$E167,"")</f>
        <v>0</v>
      </c>
      <c r="AZ167" cm="1">
        <f t="array" ref="AZ167">IFERROR(_xlfn.XLOOKUP(Tool_Italy!$G167&amp;$E$2,'Waste management'!$A:$A&amp;'Waste management'!$B:$B,'Waste management'!K:K)*$E167,"")</f>
        <v>0</v>
      </c>
      <c r="BA167" cm="1">
        <f t="array" ref="BA167">IFERROR(_xlfn.XLOOKUP(Tool_Italy!$G167&amp;$E$2,'Waste management'!$A:$A&amp;'Waste management'!$B:$B,'Waste management'!L:L)*$E167,"")</f>
        <v>0</v>
      </c>
      <c r="BB167" cm="1">
        <f t="array" ref="BB167">IFERROR(_xlfn.XLOOKUP(Tool_Italy!$G167&amp;$E$2,'Waste management'!$A:$A&amp;'Waste management'!$B:$B,'Waste management'!M:M)*$E167,"")</f>
        <v>0</v>
      </c>
      <c r="BC167" cm="1">
        <f t="array" ref="BC167">IFERROR(_xlfn.XLOOKUP(Tool_Italy!$G167&amp;$E$2,'Waste management'!$A:$A&amp;'Waste management'!$B:$B,'Waste management'!N:N)*$E167,"")</f>
        <v>0</v>
      </c>
      <c r="BD167" cm="1">
        <f t="array" ref="BD167">IFERROR(_xlfn.XLOOKUP(Tool_Italy!$G167&amp;$E$2,'Waste management'!$A:$A&amp;'Waste management'!$B:$B,'Waste management'!O:O)*$E167,"")</f>
        <v>0</v>
      </c>
      <c r="BE167" cm="1">
        <f t="array" ref="BE167">IFERROR(_xlfn.XLOOKUP(Tool_Italy!$G167&amp;$E$2,'Waste management'!$A:$A&amp;'Waste management'!$B:$B,'Waste management'!P:P)*$E167,"")</f>
        <v>0</v>
      </c>
      <c r="BF167" cm="1">
        <f t="array" ref="BF167">IFERROR(_xlfn.XLOOKUP(Tool_Italy!$G167&amp;$E$2,'Waste management'!$A:$A&amp;'Waste management'!$B:$B,'Waste management'!Q:Q)*$E167,"")</f>
        <v>0</v>
      </c>
      <c r="BG167" cm="1">
        <f t="array" ref="BG167">IFERROR(_xlfn.XLOOKUP(Tool_Italy!$G167&amp;$E$2,'Waste management'!$A:$A&amp;'Waste management'!$B:$B,'Waste management'!R:R)*$E167,"")</f>
        <v>0</v>
      </c>
      <c r="BH167">
        <f>IFERROR((L167+AR167+AB167)*_xlfn.XLOOKUP(Tool_Italy!BH$4,Monetization_Factors!$A:$A,Monetization_Factors!$D:$D),"")</f>
        <v>0</v>
      </c>
      <c r="BI167">
        <f>IFERROR((M167+AS167+AC167)*_xlfn.XLOOKUP(Tool_Italy!BI$4,Monetization_Factors!$A:$A,Monetization_Factors!$D:$D),"")</f>
        <v>0</v>
      </c>
      <c r="BJ167">
        <f>IFERROR((N167+AT167+AD167)*_xlfn.XLOOKUP(Tool_Italy!BJ$4,Monetization_Factors!$A:$A,Monetization_Factors!$D:$D),"")</f>
        <v>0</v>
      </c>
      <c r="BK167">
        <f>IFERROR((O167+AU167+AE167)*_xlfn.XLOOKUP(Tool_Italy!BK$4,Monetization_Factors!$A:$A,Monetization_Factors!$D:$D),"")</f>
        <v>0</v>
      </c>
      <c r="BL167">
        <f>IFERROR((P167+AV167+AF167)*_xlfn.XLOOKUP(Tool_Italy!BL$4,Monetization_Factors!$A:$A,Monetization_Factors!$D:$D),"")</f>
        <v>0</v>
      </c>
      <c r="BM167">
        <f>IFERROR((Q167+AW167+AG167)*_xlfn.XLOOKUP(Tool_Italy!BM$4,Monetization_Factors!$A:$A,Monetization_Factors!$D:$D),"")</f>
        <v>0</v>
      </c>
      <c r="BN167">
        <f>IFERROR((R167+AX167+AH167)*_xlfn.XLOOKUP(Tool_Italy!BN$4,Monetization_Factors!$A:$A,Monetization_Factors!$D:$D),"")</f>
        <v>0</v>
      </c>
      <c r="BO167">
        <f>IFERROR((S167+AY167+AI167)*_xlfn.XLOOKUP(Tool_Italy!BO$4,Monetization_Factors!$A:$A,Monetization_Factors!$D:$D),"")</f>
        <v>0</v>
      </c>
      <c r="BP167">
        <f>IFERROR((T167+AZ167+AJ167)*_xlfn.XLOOKUP(Tool_Italy!BP$4,Monetization_Factors!$A:$A,Monetization_Factors!$D:$D),"")</f>
        <v>0</v>
      </c>
      <c r="BQ167">
        <f>IFERROR((U167+BA167+AK167)*_xlfn.XLOOKUP(Tool_Italy!BQ$4,Monetization_Factors!$A:$A,Monetization_Factors!$D:$D),"")</f>
        <v>0</v>
      </c>
      <c r="BR167" t="str">
        <f>IFERROR((V167+BB167+AL167)*_xlfn.XLOOKUP(Tool_Italy!BR$4,Monetization_Factors!$A:$A,Monetization_Factors!$D:$D),"")</f>
        <v/>
      </c>
      <c r="BS167">
        <f>IFERROR((W167+BC167+AM167)*_xlfn.XLOOKUP(Tool_Italy!BS$4,Monetization_Factors!$A:$A,Monetization_Factors!$D:$D),"")</f>
        <v>0</v>
      </c>
      <c r="BT167">
        <f>IFERROR((X167+BD167+AN167)*_xlfn.XLOOKUP(Tool_Italy!BT$4,Monetization_Factors!$A:$A,Monetization_Factors!$D:$D),"")</f>
        <v>0</v>
      </c>
      <c r="BU167">
        <f>IFERROR((Y167+BE167+AO167)*_xlfn.XLOOKUP(Tool_Italy!BU$4,Monetization_Factors!$A:$A,Monetization_Factors!$D:$D),"")</f>
        <v>0</v>
      </c>
      <c r="BV167">
        <f>IFERROR((Z167+BF167+AP167)*_xlfn.XLOOKUP(Tool_Italy!BV$4,Monetization_Factors!$A:$A,Monetization_Factors!$D:$D),"")</f>
        <v>0</v>
      </c>
      <c r="BW167">
        <f>IFERROR((AA167+BG167+AQ167)*_xlfn.XLOOKUP(Tool_Italy!BW$4,Monetization_Factors!$A:$A,Monetization_Factors!$D:$D),"")</f>
        <v>0</v>
      </c>
      <c r="BX167" s="38" cm="1">
        <f t="array" ref="BX167">IFERROR(_xlfn.IFS(I167&lt;&gt;0,I167*E167,I167="",J167*E167),"")</f>
        <v>0</v>
      </c>
      <c r="BY167" s="38">
        <f t="shared" si="104"/>
        <v>0</v>
      </c>
      <c r="BZ167" s="38">
        <f t="shared" si="106"/>
        <v>0</v>
      </c>
      <c r="CA167" s="38">
        <f t="shared" si="105"/>
        <v>0</v>
      </c>
      <c r="CB167">
        <f t="shared" si="107"/>
        <v>0</v>
      </c>
      <c r="CC167">
        <f t="shared" si="72"/>
        <v>0</v>
      </c>
      <c r="CD167">
        <f t="shared" si="73"/>
        <v>0</v>
      </c>
      <c r="CE167">
        <f t="shared" si="74"/>
        <v>0</v>
      </c>
      <c r="CF167">
        <f t="shared" si="75"/>
        <v>0</v>
      </c>
      <c r="CG167">
        <f t="shared" si="76"/>
        <v>0</v>
      </c>
      <c r="CH167">
        <f t="shared" si="77"/>
        <v>0</v>
      </c>
      <c r="CI167">
        <f t="shared" si="78"/>
        <v>0</v>
      </c>
      <c r="CJ167">
        <f t="shared" si="79"/>
        <v>0</v>
      </c>
      <c r="CK167">
        <f t="shared" si="80"/>
        <v>0</v>
      </c>
      <c r="CL167">
        <f t="shared" si="81"/>
        <v>0</v>
      </c>
      <c r="CM167">
        <f t="shared" si="82"/>
        <v>0</v>
      </c>
      <c r="CN167">
        <f t="shared" si="83"/>
        <v>0</v>
      </c>
      <c r="CO167">
        <f t="shared" si="84"/>
        <v>0</v>
      </c>
      <c r="CP167">
        <f t="shared" si="85"/>
        <v>0</v>
      </c>
      <c r="CQ167">
        <f t="shared" si="86"/>
        <v>0</v>
      </c>
      <c r="CR167">
        <f t="shared" si="108"/>
        <v>0</v>
      </c>
      <c r="CS167">
        <f t="shared" si="87"/>
        <v>0</v>
      </c>
      <c r="CT167">
        <f t="shared" si="88"/>
        <v>0</v>
      </c>
      <c r="CU167">
        <f t="shared" si="89"/>
        <v>0</v>
      </c>
      <c r="CV167">
        <f t="shared" si="90"/>
        <v>0</v>
      </c>
      <c r="CW167">
        <f t="shared" si="91"/>
        <v>0</v>
      </c>
      <c r="CX167">
        <f t="shared" si="92"/>
        <v>0</v>
      </c>
      <c r="CY167">
        <f t="shared" si="93"/>
        <v>0</v>
      </c>
      <c r="CZ167">
        <f t="shared" si="94"/>
        <v>0</v>
      </c>
      <c r="DA167">
        <f t="shared" si="95"/>
        <v>0</v>
      </c>
      <c r="DB167">
        <f t="shared" si="96"/>
        <v>0</v>
      </c>
      <c r="DC167">
        <f t="shared" si="97"/>
        <v>0</v>
      </c>
      <c r="DD167">
        <f t="shared" si="98"/>
        <v>0</v>
      </c>
      <c r="DE167">
        <f t="shared" si="99"/>
        <v>0</v>
      </c>
      <c r="DF167">
        <f t="shared" si="100"/>
        <v>0</v>
      </c>
      <c r="DG167">
        <f t="shared" si="101"/>
        <v>0</v>
      </c>
      <c r="DH167" s="5" t="str">
        <f>IFERROR(((((L167+AB167)*(1/$H167))+AR167)/$F$2)/($B$2*('CAR.CAP_per person'!B$2)/(_xlfn.XLOOKUP($E$2,EU_countries_GDP!$A$2:$A$29,EU_countries_GDP!$E$2:$E$29))),"")</f>
        <v/>
      </c>
      <c r="DI167" s="5" t="str">
        <f>IFERROR(((((M167+AC167)*(1/$H167))+AS167)/$F$2)/($B$2*('CAR.CAP_per person'!C$2)/(_xlfn.XLOOKUP($E$2,EU_countries_GDP!$A$2:$A$29,EU_countries_GDP!$E$2:$E$29))),"")</f>
        <v/>
      </c>
      <c r="DJ167" s="5" t="str">
        <f>IFERROR(((((N167+AD167)*(1/$H167))+AT167)/$F$2)/($B$2*('CAR.CAP_per person'!D$2)/(_xlfn.XLOOKUP($E$2,EU_countries_GDP!$A$2:$A$29,EU_countries_GDP!$E$2:$E$29))),"")</f>
        <v/>
      </c>
      <c r="DK167" s="5" t="str">
        <f>IFERROR(((((O167+AE167)*(1/$H167))+AU167)/$F$2)/($B$2*('CAR.CAP_per person'!E$2)/(_xlfn.XLOOKUP($E$2,EU_countries_GDP!$A$2:$A$29,EU_countries_GDP!$E$2:$E$29))),"")</f>
        <v/>
      </c>
      <c r="DL167" s="5" t="str">
        <f>IFERROR(((((P167+AF167)*(1/$H167))+AV167)/$F$2)/($B$2*('CAR.CAP_per person'!F$2)/(_xlfn.XLOOKUP($E$2,EU_countries_GDP!$A$2:$A$29,EU_countries_GDP!$E$2:$E$29))),"")</f>
        <v/>
      </c>
      <c r="DM167" s="5" t="str">
        <f>IFERROR(((((Q167+AG167)*(1/$H167))+AW167)/$F$2)/($B$2*('CAR.CAP_per person'!G$2)/(_xlfn.XLOOKUP($E$2,EU_countries_GDP!$A$2:$A$29,EU_countries_GDP!$E$2:$E$29))),"")</f>
        <v/>
      </c>
      <c r="DN167" s="5" t="str">
        <f>IFERROR(((((R167+AH167)*(1/$H167))+AX167)/$F$2)/($B$2*('CAR.CAP_per person'!H$2)/(_xlfn.XLOOKUP($E$2,EU_countries_GDP!$A$2:$A$29,EU_countries_GDP!$E$2:$E$29))),"")</f>
        <v/>
      </c>
      <c r="DO167" s="5" t="str">
        <f>IFERROR(((((S167+AI167)*(1/$H167))+AY167)/$F$2)/($B$2*('CAR.CAP_per person'!I$2)/(_xlfn.XLOOKUP($E$2,EU_countries_GDP!$A$2:$A$29,EU_countries_GDP!$E$2:$E$29))),"")</f>
        <v/>
      </c>
      <c r="DP167" s="5" t="str">
        <f>IFERROR(((((T167+AJ167)*(1/$H167))+AZ167)/$F$2)/($B$2*('CAR.CAP_per person'!J$2)/(_xlfn.XLOOKUP($E$2,EU_countries_GDP!$A$2:$A$29,EU_countries_GDP!$E$2:$E$29))),"")</f>
        <v/>
      </c>
      <c r="DQ167" s="5" t="str">
        <f>IFERROR(((((U167+AK167)*(1/$H167))+BA167)/$F$2)/($B$2*('CAR.CAP_per person'!K$2)/(_xlfn.XLOOKUP($E$2,EU_countries_GDP!$A$2:$A$29,EU_countries_GDP!$E$2:$E$29))),"")</f>
        <v/>
      </c>
      <c r="DR167" s="5" t="str">
        <f>IFERROR(((((V167+AL167)*(1/$H167))+BB167)/$F$2)/($B$2*('CAR.CAP_per person'!L$2)/(_xlfn.XLOOKUP($E$2,EU_countries_GDP!$A$2:$A$29,EU_countries_GDP!$E$2:$E$29))),"")</f>
        <v/>
      </c>
      <c r="DS167" s="5" t="str">
        <f>IFERROR(((((W167+AM167)*(1/$H167))+BC167)/$F$2)/($B$2*('CAR.CAP_per person'!M$2)/(_xlfn.XLOOKUP($E$2,EU_countries_GDP!$A$2:$A$29,EU_countries_GDP!$E$2:$E$29))),"")</f>
        <v/>
      </c>
      <c r="DT167" s="5" t="str">
        <f>IFERROR(((((X167+AN167)*(1/$H167))+BD167)/$F$2)/($B$2*('CAR.CAP_per person'!N$2)/(_xlfn.XLOOKUP($E$2,EU_countries_GDP!$A$2:$A$29,EU_countries_GDP!$E$2:$E$29))),"")</f>
        <v/>
      </c>
      <c r="DU167" s="5" t="str">
        <f>IFERROR(((((Y167+AO167)*(1/$H167))+BE167)/$F$2)/($B$2*('CAR.CAP_per person'!O$2)/(_xlfn.XLOOKUP($E$2,EU_countries_GDP!$A$2:$A$29,EU_countries_GDP!$E$2:$E$29))),"")</f>
        <v/>
      </c>
      <c r="DV167" s="5" t="str">
        <f>IFERROR(((((Z167+AP167)*(1/$H167))+BF167)/$F$2)/($B$2*('CAR.CAP_per person'!P$2)/(_xlfn.XLOOKUP($E$2,EU_countries_GDP!$A$2:$A$29,EU_countries_GDP!$E$2:$E$29))),"")</f>
        <v/>
      </c>
      <c r="DW167" s="5" t="str">
        <f>IFERROR(((((AA167+AQ167)*(1/$H167))+BG167)/$F$2)/($B$2*('CAR.CAP_per person'!Q$2)/(_xlfn.XLOOKUP($E$2,EU_countries_GDP!$A$2:$A$29,EU_countries_GDP!$E$2:$E$29))),"")</f>
        <v/>
      </c>
    </row>
    <row r="168" spans="1:127">
      <c r="A168" t="s">
        <v>233</v>
      </c>
      <c r="B168" t="str">
        <f>_xlfn.XLOOKUP(D168,Table5[Ingredient],Table5[Category],"",FALSE)</f>
        <v>Fruit</v>
      </c>
      <c r="C168" s="33" t="s">
        <v>257</v>
      </c>
      <c r="D168" s="33" t="s">
        <v>254</v>
      </c>
      <c r="E168" s="33">
        <v>1.2</v>
      </c>
      <c r="F168" s="33" t="s">
        <v>189</v>
      </c>
      <c r="G168" s="33" t="s">
        <v>180</v>
      </c>
      <c r="H168" s="91">
        <f>Dataset_IT!M73</f>
        <v>0.16666666666666666</v>
      </c>
      <c r="I168" s="33"/>
      <c r="J168" s="37">
        <f>IFERROR(INDEX('AveragePrices&amp;Codes'!G:AG, MATCH($D168, 'AveragePrices&amp;Codes'!$A:$A, 0), MATCH(Tool_Italy!$E$2, 'AveragePrices&amp;Codes'!$G$1:$AG$1, 0)),"")</f>
        <v>0.79816045454545448</v>
      </c>
      <c r="K168" s="37">
        <f>IFERROR(E168/(_xlfn.XLOOKUP(A168,Dataset_IT!$Q$2:$Q$9,Dataset_IT!$R$2:$R$9)),"")</f>
        <v>2.1818181818181816E-2</v>
      </c>
      <c r="L168">
        <f>IFERROR(IF($F168="Raw",_xlfn.XLOOKUP(_xlfn.XLOOKUP(Tool_Italy!$D168,'AveragePrices&amp;Codes'!$A:$A,'AveragePrices&amp;Codes'!$B:$B),AGRIBALYSE_Raw!$B:$B,AGRIBALYSE_Raw!O:O)*$E168,_xlfn.XLOOKUP(_xlfn.XLOOKUP(Tool_Italy!$D168,'AveragePrices&amp;Codes'!$A:$A,'AveragePrices&amp;Codes'!$B:$B),AGRIBALYSE_Cooked!$C:$C,AGRIBALYSE_Cooked!P:P)*$E168),"")</f>
        <v>0.81304805999999996</v>
      </c>
      <c r="M168">
        <f>IFERROR(IF($F168="Raw",_xlfn.XLOOKUP(_xlfn.XLOOKUP(Tool_Italy!$D168,'AveragePrices&amp;Codes'!$A:$A,'AveragePrices&amp;Codes'!$B:$B),AGRIBALYSE_Raw!$B:$B,AGRIBALYSE_Raw!P:P)*$E168,_xlfn.XLOOKUP(_xlfn.XLOOKUP(Tool_Italy!$D168,'AveragePrices&amp;Codes'!$A:$A,'AveragePrices&amp;Codes'!$B:$B),AGRIBALYSE_Cooked!$C:$C,AGRIBALYSE_Cooked!Q:Q)*$E168),"")</f>
        <v>2.9321596799999997E-8</v>
      </c>
      <c r="N168">
        <f>IFERROR(IF($F168="Raw",_xlfn.XLOOKUP(_xlfn.XLOOKUP(Tool_Italy!$D168,'AveragePrices&amp;Codes'!$A:$A,'AveragePrices&amp;Codes'!$B:$B),AGRIBALYSE_Raw!$B:$B,AGRIBALYSE_Raw!Q:Q)*$E168,_xlfn.XLOOKUP(_xlfn.XLOOKUP(Tool_Italy!$D168,'AveragePrices&amp;Codes'!$A:$A,'AveragePrices&amp;Codes'!$B:$B),AGRIBALYSE_Cooked!$C:$C,AGRIBALYSE_Cooked!R:R)*$E168),"")</f>
        <v>6.9072394799999992E-2</v>
      </c>
      <c r="O168">
        <f>IFERROR(IF($F168="Raw",_xlfn.XLOOKUP(_xlfn.XLOOKUP(Tool_Italy!$D168,'AveragePrices&amp;Codes'!$A:$A,'AveragePrices&amp;Codes'!$B:$B),AGRIBALYSE_Raw!$B:$B,AGRIBALYSE_Raw!R:R)*$E168,_xlfn.XLOOKUP(_xlfn.XLOOKUP(Tool_Italy!$D168,'AveragePrices&amp;Codes'!$A:$A,'AveragePrices&amp;Codes'!$B:$B),AGRIBALYSE_Cooked!$C:$C,AGRIBALYSE_Cooked!S:S)*$E168),"")</f>
        <v>3.9423592800000001E-3</v>
      </c>
      <c r="P168">
        <f>IFERROR(IF($F168="Raw",_xlfn.XLOOKUP(_xlfn.XLOOKUP(Tool_Italy!$D168,'AveragePrices&amp;Codes'!$A:$A,'AveragePrices&amp;Codes'!$B:$B),AGRIBALYSE_Raw!$B:$B,AGRIBALYSE_Raw!S:S)*$E168,_xlfn.XLOOKUP(_xlfn.XLOOKUP(Tool_Italy!$D168,'AveragePrices&amp;Codes'!$A:$A,'AveragePrices&amp;Codes'!$B:$B),AGRIBALYSE_Cooked!$C:$C,AGRIBALYSE_Cooked!T:T)*$E168),"")</f>
        <v>5.8834315199999997E-8</v>
      </c>
      <c r="Q168">
        <f>IFERROR(IF($F168="Raw",_xlfn.XLOOKUP(_xlfn.XLOOKUP(Tool_Italy!$D168,'AveragePrices&amp;Codes'!$A:$A,'AveragePrices&amp;Codes'!$B:$B),AGRIBALYSE_Raw!$B:$B,AGRIBALYSE_Raw!T:T)*$E168,_xlfn.XLOOKUP(_xlfn.XLOOKUP(Tool_Italy!$D168,'AveragePrices&amp;Codes'!$A:$A,'AveragePrices&amp;Codes'!$B:$B),AGRIBALYSE_Cooked!$C:$C,AGRIBALYSE_Cooked!U:U)*$E168),"")</f>
        <v>3.4073803200000001E-8</v>
      </c>
      <c r="R168">
        <f>IFERROR(IF($F168="Raw",_xlfn.XLOOKUP(_xlfn.XLOOKUP(Tool_Italy!$D168,'AveragePrices&amp;Codes'!$A:$A,'AveragePrices&amp;Codes'!$B:$B),AGRIBALYSE_Raw!$B:$B,AGRIBALYSE_Raw!U:U)*$E168,_xlfn.XLOOKUP(_xlfn.XLOOKUP(Tool_Italy!$D168,'AveragePrices&amp;Codes'!$A:$A,'AveragePrices&amp;Codes'!$B:$B),AGRIBALYSE_Cooked!$C:$C,AGRIBALYSE_Cooked!V:V)*$E168),"")</f>
        <v>6.1116440400000002E-10</v>
      </c>
      <c r="S168">
        <f>IFERROR(IF($F168="Raw",_xlfn.XLOOKUP(_xlfn.XLOOKUP(Tool_Italy!$D168,'AveragePrices&amp;Codes'!$A:$A,'AveragePrices&amp;Codes'!$B:$B),AGRIBALYSE_Raw!$B:$B,AGRIBALYSE_Raw!V:V)*$E168,_xlfn.XLOOKUP(_xlfn.XLOOKUP(Tool_Italy!$D168,'AveragePrices&amp;Codes'!$A:$A,'AveragePrices&amp;Codes'!$B:$B),AGRIBALYSE_Cooked!$C:$C,AGRIBALYSE_Cooked!W:W)*$E168),"")</f>
        <v>6.9929120399999994E-3</v>
      </c>
      <c r="T168">
        <f>IFERROR(IF($F168="Raw",_xlfn.XLOOKUP(_xlfn.XLOOKUP(Tool_Italy!$D168,'AveragePrices&amp;Codes'!$A:$A,'AveragePrices&amp;Codes'!$B:$B),AGRIBALYSE_Raw!$B:$B,AGRIBALYSE_Raw!W:W)*$E168,_xlfn.XLOOKUP(_xlfn.XLOOKUP(Tool_Italy!$D168,'AveragePrices&amp;Codes'!$A:$A,'AveragePrices&amp;Codes'!$B:$B),AGRIBALYSE_Cooked!$C:$C,AGRIBALYSE_Cooked!X:X)*$E168),"")</f>
        <v>1.22602992E-4</v>
      </c>
      <c r="U168">
        <f>IFERROR(IF($F168="Raw",_xlfn.XLOOKUP(_xlfn.XLOOKUP(Tool_Italy!$D168,'AveragePrices&amp;Codes'!$A:$A,'AveragePrices&amp;Codes'!$B:$B),AGRIBALYSE_Raw!$B:$B,AGRIBALYSE_Raw!X:X)*$E168,_xlfn.XLOOKUP(_xlfn.XLOOKUP(Tool_Italy!$D168,'AveragePrices&amp;Codes'!$A:$A,'AveragePrices&amp;Codes'!$B:$B),AGRIBALYSE_Cooked!$C:$C,AGRIBALYSE_Cooked!Y:Y)*$E168),"")</f>
        <v>1.9283681999999998E-3</v>
      </c>
      <c r="V168">
        <f>IFERROR(IF($F168="Raw",_xlfn.XLOOKUP(_xlfn.XLOOKUP(Tool_Italy!$D168,'AveragePrices&amp;Codes'!$A:$A,'AveragePrices&amp;Codes'!$B:$B),AGRIBALYSE_Raw!$B:$B,AGRIBALYSE_Raw!Y:Y)*$E168,_xlfn.XLOOKUP(_xlfn.XLOOKUP(Tool_Italy!$D168,'AveragePrices&amp;Codes'!$A:$A,'AveragePrices&amp;Codes'!$B:$B),AGRIBALYSE_Cooked!$C:$C,AGRIBALYSE_Cooked!Z:Z)*$E168),"")</f>
        <v>2.6745031199999998E-2</v>
      </c>
      <c r="W168">
        <f>IFERROR(IF($F168="Raw",_xlfn.XLOOKUP(_xlfn.XLOOKUP(Tool_Italy!$D168,'AveragePrices&amp;Codes'!$A:$A,'AveragePrices&amp;Codes'!$B:$B),AGRIBALYSE_Raw!$B:$B,AGRIBALYSE_Raw!Z:Z)*$E168,_xlfn.XLOOKUP(_xlfn.XLOOKUP(Tool_Italy!$D168,'AveragePrices&amp;Codes'!$A:$A,'AveragePrices&amp;Codes'!$B:$B),AGRIBALYSE_Cooked!$C:$C,AGRIBALYSE_Cooked!AA:AA)*$E168),"")</f>
        <v>15.224353319999999</v>
      </c>
      <c r="X168">
        <f>IFERROR(IF($F168="Raw",_xlfn.XLOOKUP(_xlfn.XLOOKUP(Tool_Italy!$D168,'AveragePrices&amp;Codes'!$A:$A,'AveragePrices&amp;Codes'!$B:$B),AGRIBALYSE_Raw!$B:$B,AGRIBALYSE_Raw!AA:AA)*$E168,_xlfn.XLOOKUP(_xlfn.XLOOKUP(Tool_Italy!$D168,'AveragePrices&amp;Codes'!$A:$A,'AveragePrices&amp;Codes'!$B:$B),AGRIBALYSE_Cooked!$C:$C,AGRIBALYSE_Cooked!AB:AB)*$E168),"")</f>
        <v>31.235179200000001</v>
      </c>
      <c r="Y168">
        <f>IFERROR(IF($F168="Raw",_xlfn.XLOOKUP(_xlfn.XLOOKUP(Tool_Italy!$D168,'AveragePrices&amp;Codes'!$A:$A,'AveragePrices&amp;Codes'!$B:$B),AGRIBALYSE_Raw!$B:$B,AGRIBALYSE_Raw!AB:AB)*$E168,_xlfn.XLOOKUP(_xlfn.XLOOKUP(Tool_Italy!$D168,'AveragePrices&amp;Codes'!$A:$A,'AveragePrices&amp;Codes'!$B:$B),AGRIBALYSE_Cooked!$C:$C,AGRIBALYSE_Cooked!AC:AC)*$E168),"")</f>
        <v>12.592663199999999</v>
      </c>
      <c r="Z168">
        <f>IFERROR(IF($F168="Raw",_xlfn.XLOOKUP(_xlfn.XLOOKUP(Tool_Italy!$D168,'AveragePrices&amp;Codes'!$A:$A,'AveragePrices&amp;Codes'!$B:$B),AGRIBALYSE_Raw!$B:$B,AGRIBALYSE_Raw!AC:AC)*$E168,_xlfn.XLOOKUP(_xlfn.XLOOKUP(Tool_Italy!$D168,'AveragePrices&amp;Codes'!$A:$A,'AveragePrices&amp;Codes'!$B:$B),AGRIBALYSE_Cooked!$C:$C,AGRIBALYSE_Cooked!AD:AD)*$E168),"")</f>
        <v>9.5339507999999995</v>
      </c>
      <c r="AA168">
        <f>IFERROR(IF($F168="Raw",_xlfn.XLOOKUP(_xlfn.XLOOKUP(Tool_Italy!$D168,'AveragePrices&amp;Codes'!$A:$A,'AveragePrices&amp;Codes'!$B:$B),AGRIBALYSE_Raw!$B:$B,AGRIBALYSE_Raw!AD:AD)*$E168,_xlfn.XLOOKUP(_xlfn.XLOOKUP(Tool_Italy!$D168,'AveragePrices&amp;Codes'!$A:$A,'AveragePrices&amp;Codes'!$B:$B),AGRIBALYSE_Cooked!$C:$C,AGRIBALYSE_Cooked!AE:AE)*$E168),"")</f>
        <v>3.3649429199999996E-6</v>
      </c>
      <c r="AB168" cm="1">
        <f t="array" ref="AB168">IFERROR(_xlfn.XLOOKUP(Tool_Italy!$F168&amp;$E$2,'Cooking methods'!$A:$A&amp;'Cooking methods'!$B:$B,'Cooking methods'!C:C)*$E168,"")</f>
        <v>0</v>
      </c>
      <c r="AC168" cm="1">
        <f t="array" ref="AC168">IFERROR(_xlfn.XLOOKUP(Tool_Italy!$F168&amp;$E$2,'Cooking methods'!$A:$A&amp;'Cooking methods'!$B:$B,'Cooking methods'!D:D)*$E168,"")</f>
        <v>0</v>
      </c>
      <c r="AD168" cm="1">
        <f t="array" ref="AD168">IFERROR(_xlfn.XLOOKUP(Tool_Italy!$F168&amp;$E$2,'Cooking methods'!$A:$A&amp;'Cooking methods'!$B:$B,'Cooking methods'!E:E)*$E168,"")</f>
        <v>0</v>
      </c>
      <c r="AE168" cm="1">
        <f t="array" ref="AE168">IFERROR(_xlfn.XLOOKUP(Tool_Italy!$F168&amp;$E$2,'Cooking methods'!$A:$A&amp;'Cooking methods'!$B:$B,'Cooking methods'!F:F)*$E168,"")</f>
        <v>0</v>
      </c>
      <c r="AF168" cm="1">
        <f t="array" ref="AF168">IFERROR(_xlfn.XLOOKUP(Tool_Italy!$F168&amp;$E$2,'Cooking methods'!$A:$A&amp;'Cooking methods'!$B:$B,'Cooking methods'!G:G)*$E168,"")</f>
        <v>0</v>
      </c>
      <c r="AG168" cm="1">
        <f t="array" ref="AG168">IFERROR(_xlfn.XLOOKUP(Tool_Italy!$F168&amp;$E$2,'Cooking methods'!$A:$A&amp;'Cooking methods'!$B:$B,'Cooking methods'!H:H)*$E168,"")</f>
        <v>0</v>
      </c>
      <c r="AH168" cm="1">
        <f t="array" ref="AH168">IFERROR(_xlfn.XLOOKUP(Tool_Italy!$F168&amp;$E$2,'Cooking methods'!$A:$A&amp;'Cooking methods'!$B:$B,'Cooking methods'!I:I)*$E168,"")</f>
        <v>0</v>
      </c>
      <c r="AI168" cm="1">
        <f t="array" ref="AI168">IFERROR(_xlfn.XLOOKUP(Tool_Italy!$F168&amp;$E$2,'Cooking methods'!$A:$A&amp;'Cooking methods'!$B:$B,'Cooking methods'!J:J)*$E168,"")</f>
        <v>0</v>
      </c>
      <c r="AJ168" cm="1">
        <f t="array" ref="AJ168">IFERROR(_xlfn.XLOOKUP(Tool_Italy!$F168&amp;$E$2,'Cooking methods'!$A:$A&amp;'Cooking methods'!$B:$B,'Cooking methods'!K:K)*$E168,"")</f>
        <v>0</v>
      </c>
      <c r="AK168" cm="1">
        <f t="array" ref="AK168">IFERROR(_xlfn.XLOOKUP(Tool_Italy!$F168&amp;$E$2,'Cooking methods'!$A:$A&amp;'Cooking methods'!$B:$B,'Cooking methods'!L:L)*$E168,"")</f>
        <v>0</v>
      </c>
      <c r="AL168" cm="1">
        <f t="array" ref="AL168">IFERROR(_xlfn.XLOOKUP(Tool_Italy!$F168&amp;$E$2,'Cooking methods'!$A:$A&amp;'Cooking methods'!$B:$B,'Cooking methods'!M:M)*$E168,"")</f>
        <v>0</v>
      </c>
      <c r="AM168" cm="1">
        <f t="array" ref="AM168">IFERROR(_xlfn.XLOOKUP(Tool_Italy!$F168&amp;$E$2,'Cooking methods'!$A:$A&amp;'Cooking methods'!$B:$B,'Cooking methods'!N:N)*$E168,"")</f>
        <v>0</v>
      </c>
      <c r="AN168" cm="1">
        <f t="array" ref="AN168">IFERROR(_xlfn.XLOOKUP(Tool_Italy!$F168&amp;$E$2,'Cooking methods'!$A:$A&amp;'Cooking methods'!$B:$B,'Cooking methods'!O:O)*$E168,"")</f>
        <v>0</v>
      </c>
      <c r="AO168" cm="1">
        <f t="array" ref="AO168">IFERROR(_xlfn.XLOOKUP(Tool_Italy!$F168&amp;$E$2,'Cooking methods'!$A:$A&amp;'Cooking methods'!$B:$B,'Cooking methods'!P:P)*$E168,"")</f>
        <v>0</v>
      </c>
      <c r="AP168" cm="1">
        <f t="array" ref="AP168">IFERROR(_xlfn.XLOOKUP(Tool_Italy!$F168&amp;$E$2,'Cooking methods'!$A:$A&amp;'Cooking methods'!$B:$B,'Cooking methods'!Q:Q)*$E168,"")</f>
        <v>0</v>
      </c>
      <c r="AQ168" cm="1">
        <f t="array" ref="AQ168">IFERROR(_xlfn.XLOOKUP(Tool_Italy!$F168&amp;$E$2,'Cooking methods'!$A:$A&amp;'Cooking methods'!$B:$B,'Cooking methods'!R:R)*$E168,"")</f>
        <v>0</v>
      </c>
      <c r="AR168" cm="1">
        <f t="array" ref="AR168">IFERROR(_xlfn.XLOOKUP(Tool_Italy!$G168&amp;$E$2,'Waste management'!$A:$A&amp;'Waste management'!$B:$B,'Waste management'!C:C)*$E168,"")</f>
        <v>6.901199999999999E-2</v>
      </c>
      <c r="AS168" cm="1">
        <f t="array" ref="AS168">IFERROR(_xlfn.XLOOKUP(Tool_Italy!$G168&amp;$E$2,'Waste management'!$A:$A&amp;'Waste management'!$B:$B,'Waste management'!D:D)*$E168,"")</f>
        <v>4.9586760000000003E-10</v>
      </c>
      <c r="AT168" cm="1">
        <f t="array" ref="AT168">IFERROR(_xlfn.XLOOKUP(Tool_Italy!$G168&amp;$E$2,'Waste management'!$A:$A&amp;'Waste management'!$B:$B,'Waste management'!E:E)*$E168,"")</f>
        <v>1.0560000000000001E-3</v>
      </c>
      <c r="AU168" cm="1">
        <f t="array" ref="AU168">IFERROR(_xlfn.XLOOKUP(Tool_Italy!$G168&amp;$E$2,'Waste management'!$A:$A&amp;'Waste management'!$B:$B,'Waste management'!F:F)*$E168,"")</f>
        <v>1.5599999999999997E-4</v>
      </c>
      <c r="AV168" cm="1">
        <f t="array" ref="AV168">IFERROR(_xlfn.XLOOKUP(Tool_Italy!$G168&amp;$E$2,'Waste management'!$A:$A&amp;'Waste management'!$B:$B,'Waste management'!G:G)*$E168,"")</f>
        <v>1.394472E-8</v>
      </c>
      <c r="AW168" cm="1">
        <f t="array" ref="AW168">IFERROR(_xlfn.XLOOKUP(Tool_Italy!$G168&amp;$E$2,'Waste management'!$A:$A&amp;'Waste management'!$B:$B,'Waste management'!H:H)*$E168,"")</f>
        <v>4.5565319999999996E-10</v>
      </c>
      <c r="AX168" cm="1">
        <f t="array" ref="AX168">IFERROR(_xlfn.XLOOKUP(Tool_Italy!$G168&amp;$E$2,'Waste management'!$A:$A&amp;'Waste management'!$B:$B,'Waste management'!I:I)*$E168,"")</f>
        <v>3.2559719999999998E-10</v>
      </c>
      <c r="AY168" cm="1">
        <f t="array" ref="AY168">IFERROR(_xlfn.XLOOKUP(Tool_Italy!$G168&amp;$E$2,'Waste management'!$A:$A&amp;'Waste management'!$B:$B,'Waste management'!J:J)*$E168,"")</f>
        <v>2.6520000000000003E-3</v>
      </c>
      <c r="AZ168" cm="1">
        <f t="array" ref="AZ168">IFERROR(_xlfn.XLOOKUP(Tool_Italy!$G168&amp;$E$2,'Waste management'!$A:$A&amp;'Waste management'!$B:$B,'Waste management'!K:K)*$E168,"")</f>
        <v>4.2619559999999997E-6</v>
      </c>
      <c r="BA168" cm="1">
        <f t="array" ref="BA168">IFERROR(_xlfn.XLOOKUP(Tool_Italy!$G168&amp;$E$2,'Waste management'!$A:$A&amp;'Waste management'!$B:$B,'Waste management'!L:L)*$E168,"")</f>
        <v>1.1683704E-4</v>
      </c>
      <c r="BB168" cm="1">
        <f t="array" ref="BB168">IFERROR(_xlfn.XLOOKUP(Tool_Italy!$G168&amp;$E$2,'Waste management'!$A:$A&amp;'Waste management'!$B:$B,'Waste management'!M:M)*$E168,"")</f>
        <v>1.17E-2</v>
      </c>
      <c r="BC168" cm="1">
        <f t="array" ref="BC168">IFERROR(_xlfn.XLOOKUP(Tool_Italy!$G168&amp;$E$2,'Waste management'!$A:$A&amp;'Waste management'!$B:$B,'Waste management'!N:N)*$E168,"")</f>
        <v>10.050096</v>
      </c>
      <c r="BD168" cm="1">
        <f t="array" ref="BD168">IFERROR(_xlfn.XLOOKUP(Tool_Italy!$G168&amp;$E$2,'Waste management'!$A:$A&amp;'Waste management'!$B:$B,'Waste management'!O:O)*$E168,"")</f>
        <v>0.65349599999999997</v>
      </c>
      <c r="BE168" cm="1">
        <f t="array" ref="BE168">IFERROR(_xlfn.XLOOKUP(Tool_Italy!$G168&amp;$E$2,'Waste management'!$A:$A&amp;'Waste management'!$B:$B,'Waste management'!P:P)*$E168,"")</f>
        <v>1.3728000000000001E-2</v>
      </c>
      <c r="BF168" cm="1">
        <f t="array" ref="BF168">IFERROR(_xlfn.XLOOKUP(Tool_Italy!$G168&amp;$E$2,'Waste management'!$A:$A&amp;'Waste management'!$B:$B,'Waste management'!Q:Q)*$E168,"")</f>
        <v>0.43214399999999997</v>
      </c>
      <c r="BG168" cm="1">
        <f t="array" ref="BG168">IFERROR(_xlfn.XLOOKUP(Tool_Italy!$G168&amp;$E$2,'Waste management'!$A:$A&amp;'Waste management'!$B:$B,'Waste management'!R:R)*$E168,"")</f>
        <v>1.3418999999999999E-7</v>
      </c>
      <c r="BH168">
        <f>IFERROR((L168+AR168+AB168)*_xlfn.XLOOKUP(Tool_Italy!BH$4,Monetization_Factors!$A:$A,Monetization_Factors!$D:$D),"")</f>
        <v>0.11475678149630074</v>
      </c>
      <c r="BI168">
        <f>IFERROR((M168+AS168+AC168)*_xlfn.XLOOKUP(Tool_Italy!BI$4,Monetization_Factors!$A:$A,Monetization_Factors!$D:$D),"")</f>
        <v>1.1936240214490353E-6</v>
      </c>
      <c r="BJ168">
        <f>IFERROR((N168+AT168+AD168)*_xlfn.XLOOKUP(Tool_Italy!BJ$4,Monetization_Factors!$A:$A,Monetization_Factors!$D:$D),"")</f>
        <v>1.070287840637834E-4</v>
      </c>
      <c r="BK168">
        <f>IFERROR((O168+AU168+AE168)*_xlfn.XLOOKUP(Tool_Italy!BK$4,Monetization_Factors!$A:$A,Monetization_Factors!$D:$D),"")</f>
        <v>6.2035781945706508E-3</v>
      </c>
      <c r="BL168">
        <f>IFERROR((P168+AV168+AF168)*_xlfn.XLOOKUP(Tool_Italy!BL$4,Monetization_Factors!$A:$A,Monetization_Factors!$D:$D),"")</f>
        <v>7.2653417556292441E-2</v>
      </c>
      <c r="BM168">
        <f>IFERROR((Q168+AW168+AG168)*_xlfn.XLOOKUP(Tool_Italy!BM$4,Monetization_Factors!$A:$A,Monetization_Factors!$D:$D),"")</f>
        <v>7.1704216035494419E-3</v>
      </c>
      <c r="BN168">
        <f>IFERROR((R168+AX168+AH168)*_xlfn.XLOOKUP(Tool_Italy!BN$4,Monetization_Factors!$A:$A,Monetization_Factors!$D:$D),"")</f>
        <v>1.0769398700114037E-3</v>
      </c>
      <c r="BO168">
        <f>IFERROR((S168+AY168+AI168)*_xlfn.XLOOKUP(Tool_Italy!BO$4,Monetization_Factors!$A:$A,Monetization_Factors!$D:$D),"")</f>
        <v>4.2229231515170515E-3</v>
      </c>
      <c r="BP168">
        <f>IFERROR((T168+AZ168+AJ168)*_xlfn.XLOOKUP(Tool_Italy!BP$4,Monetization_Factors!$A:$A,Monetization_Factors!$D:$D),"")</f>
        <v>3.0947325281573427E-4</v>
      </c>
      <c r="BQ168">
        <f>IFERROR((U168+BA168+AK168)*_xlfn.XLOOKUP(Tool_Italy!BQ$4,Monetization_Factors!$A:$A,Monetization_Factors!$D:$D),"")</f>
        <v>8.3662629836700544E-3</v>
      </c>
      <c r="BR168" t="str">
        <f>IFERROR((V168+BB168+AL168)*_xlfn.XLOOKUP(Tool_Italy!BR$4,Monetization_Factors!$A:$A,Monetization_Factors!$D:$D),"")</f>
        <v/>
      </c>
      <c r="BS168">
        <f>IFERROR((W168+BC168+AM168)*_xlfn.XLOOKUP(Tool_Italy!BS$4,Monetization_Factors!$A:$A,Monetization_Factors!$D:$D),"")</f>
        <v>1.2299236876394119E-3</v>
      </c>
      <c r="BT168">
        <f>IFERROR((X168+BD168+AN168)*_xlfn.XLOOKUP(Tool_Italy!BT$4,Monetization_Factors!$A:$A,Monetization_Factors!$D:$D),"")</f>
        <v>7.100735603315261E-3</v>
      </c>
      <c r="BU168">
        <f>IFERROR((Y168+BE168+AO168)*_xlfn.XLOOKUP(Tool_Italy!BU$4,Monetization_Factors!$A:$A,Monetization_Factors!$D:$D),"")</f>
        <v>8.0112697423610144E-2</v>
      </c>
      <c r="BV168">
        <f>IFERROR((Z168+BF168+AP168)*_xlfn.XLOOKUP(Tool_Italy!BV$4,Monetization_Factors!$A:$A,Monetization_Factors!$D:$D),"")</f>
        <v>1.6456815785596466E-2</v>
      </c>
      <c r="BW168">
        <f>IFERROR((AA168+BG168+AQ168)*_xlfn.XLOOKUP(Tool_Italy!BW$4,Monetization_Factors!$A:$A,Monetization_Factors!$D:$D),"")</f>
        <v>7.3101076730230637E-6</v>
      </c>
      <c r="BX168" s="38" cm="1">
        <f t="array" ref="BX168">IFERROR(_xlfn.IFS(I168&lt;&gt;0,I168*E168,I168="",J168*E168),"")</f>
        <v>0.95779254545454529</v>
      </c>
      <c r="BY168" s="38">
        <f t="shared" si="104"/>
        <v>0.31140924014097698</v>
      </c>
      <c r="BZ168" s="38">
        <f t="shared" si="106"/>
        <v>1.2692017855955222</v>
      </c>
      <c r="CA168" s="38">
        <f t="shared" si="105"/>
        <v>5.9886392334803262E-4</v>
      </c>
      <c r="CB168">
        <f t="shared" si="107"/>
        <v>0.88206005999999992</v>
      </c>
      <c r="CC168">
        <f t="shared" si="72"/>
        <v>2.9817464399999997E-8</v>
      </c>
      <c r="CD168">
        <f t="shared" si="73"/>
        <v>7.0128394799999993E-2</v>
      </c>
      <c r="CE168">
        <f t="shared" si="74"/>
        <v>4.09835928E-3</v>
      </c>
      <c r="CF168">
        <f t="shared" si="75"/>
        <v>7.2779035200000004E-8</v>
      </c>
      <c r="CG168">
        <f t="shared" si="76"/>
        <v>3.4529456400000004E-8</v>
      </c>
      <c r="CH168">
        <f t="shared" si="77"/>
        <v>9.3676160400000005E-10</v>
      </c>
      <c r="CI168">
        <f t="shared" si="78"/>
        <v>9.6449120400000001E-3</v>
      </c>
      <c r="CJ168">
        <f t="shared" si="79"/>
        <v>1.26864948E-4</v>
      </c>
      <c r="CK168">
        <f t="shared" si="80"/>
        <v>2.0452052399999999E-3</v>
      </c>
      <c r="CL168">
        <f t="shared" si="81"/>
        <v>3.84450312E-2</v>
      </c>
      <c r="CM168">
        <f t="shared" si="82"/>
        <v>25.274449319999999</v>
      </c>
      <c r="CN168">
        <f t="shared" si="83"/>
        <v>31.888675200000002</v>
      </c>
      <c r="CO168">
        <f t="shared" si="84"/>
        <v>12.606391199999999</v>
      </c>
      <c r="CP168">
        <f t="shared" si="85"/>
        <v>9.9660947999999987</v>
      </c>
      <c r="CQ168">
        <f t="shared" si="86"/>
        <v>3.4991329199999997E-6</v>
      </c>
      <c r="CR168">
        <f t="shared" si="108"/>
        <v>1.6962693461538461E-3</v>
      </c>
      <c r="CS168">
        <f t="shared" si="87"/>
        <v>5.7341277692307689E-11</v>
      </c>
      <c r="CT168">
        <f t="shared" si="88"/>
        <v>1.3486229769230768E-4</v>
      </c>
      <c r="CU168">
        <f t="shared" si="89"/>
        <v>7.8814601538461533E-6</v>
      </c>
      <c r="CV168">
        <f t="shared" si="90"/>
        <v>1.399596830769231E-10</v>
      </c>
      <c r="CW168">
        <f t="shared" si="91"/>
        <v>6.6402800769230781E-11</v>
      </c>
      <c r="CX168">
        <f t="shared" si="92"/>
        <v>1.8014646230769231E-12</v>
      </c>
      <c r="CY168">
        <f t="shared" si="93"/>
        <v>1.854790776923077E-5</v>
      </c>
      <c r="CZ168">
        <f t="shared" si="94"/>
        <v>2.4397105384615387E-7</v>
      </c>
      <c r="DA168">
        <f t="shared" si="95"/>
        <v>3.9330869999999999E-6</v>
      </c>
      <c r="DB168">
        <f t="shared" si="96"/>
        <v>7.3932752307692308E-5</v>
      </c>
      <c r="DC168">
        <f t="shared" si="97"/>
        <v>4.8604710230769226E-2</v>
      </c>
      <c r="DD168">
        <f t="shared" si="98"/>
        <v>6.1324375384615389E-2</v>
      </c>
      <c r="DE168">
        <f t="shared" si="99"/>
        <v>2.4243059999999997E-2</v>
      </c>
      <c r="DF168">
        <f t="shared" si="100"/>
        <v>1.9165566923076919E-2</v>
      </c>
      <c r="DG168">
        <f t="shared" si="101"/>
        <v>6.7291017692307684E-9</v>
      </c>
      <c r="DH168" s="5">
        <f>IFERROR(((((L168+AB168)*(1/$H168))+AR168)/$F$2)/($B$2*('CAR.CAP_per person'!B$2)/(_xlfn.XLOOKUP($E$2,EU_countries_GDP!$A$2:$A$29,EU_countries_GDP!$E$2:$E$29))),"")</f>
        <v>7.850342340558801E-2</v>
      </c>
      <c r="DI168" s="5">
        <f>IFERROR(((((M168+AC168)*(1/$H168))+AS168)/$F$2)/($B$2*('CAR.CAP_per person'!C$2)/(_xlfn.XLOOKUP($E$2,EU_countries_GDP!$A$2:$A$29,EU_countries_GDP!$E$2:$E$29))),"")</f>
        <v>3.5352747853223667E-5</v>
      </c>
      <c r="DJ168" s="5">
        <f>IFERROR(((((N168+AD168)*(1/$H168))+AT168)/$F$2)/($B$2*('CAR.CAP_per person'!D$2)/(_xlfn.XLOOKUP($E$2,EU_countries_GDP!$A$2:$A$29,EU_countries_GDP!$E$2:$E$29))),"")</f>
        <v>8.5224122513336304E-5</v>
      </c>
      <c r="DK168" s="5">
        <f>IFERROR(((((O168+AE168)*(1/$H168))+AU168)/$F$2)/($B$2*('CAR.CAP_per person'!E$2)/(_xlfn.XLOOKUP($E$2,EU_countries_GDP!$A$2:$A$29,EU_countries_GDP!$E$2:$E$29))),"")</f>
        <v>6.3290927111045378E-3</v>
      </c>
      <c r="DL168" s="5">
        <f>IFERROR(((((P168+AF168)*(1/$H168))+AV168)/$F$2)/($B$2*('CAR.CAP_per person'!F$2)/(_xlfn.XLOOKUP($E$2,EU_countries_GDP!$A$2:$A$29,EU_countries_GDP!$E$2:$E$29))),"")</f>
        <v>7.6779196363478727E-2</v>
      </c>
      <c r="DM168" s="5">
        <f>IFERROR(((((Q168+AG168)*(1/$H168))+AW168)/$F$2)/($B$2*('CAR.CAP_per person'!G$2)/(_xlfn.XLOOKUP($E$2,EU_countries_GDP!$A$2:$A$29,EU_countries_GDP!$E$2:$E$29))),"")</f>
        <v>2.3039893583477019E-2</v>
      </c>
      <c r="DN168" s="5">
        <f>IFERROR(((((R168+AH168)*(1/$H168))+AX168)/$F$2)/($B$2*('CAR.CAP_per person'!H$2)/(_xlfn.XLOOKUP($E$2,EU_countries_GDP!$A$2:$A$29,EU_countries_GDP!$E$2:$E$29))),"")</f>
        <v>1.0523395100752787E-4</v>
      </c>
      <c r="DO168" s="5">
        <f>IFERROR(((((S168+AI168)*(1/$H168))+AY168)/$F$2)/($B$2*('CAR.CAP_per person'!I$2)/(_xlfn.XLOOKUP($E$2,EU_countries_GDP!$A$2:$A$29,EU_countries_GDP!$E$2:$E$29))),"")</f>
        <v>4.8085665561110958E-3</v>
      </c>
      <c r="DP168" s="5">
        <f>IFERROR(((((T168+AJ168)*(1/$H168))+AZ168)/$F$2)/($B$2*('CAR.CAP_per person'!J$2)/(_xlfn.XLOOKUP($E$2,EU_countries_GDP!$A$2:$A$29,EU_countries_GDP!$E$2:$E$29))),"")</f>
        <v>1.3766974130808567E-2</v>
      </c>
      <c r="DQ168" s="5">
        <f>IFERROR(((((U168+AK168)*(1/$H168))+BA168)/$F$2)/($B$2*('CAR.CAP_per person'!K$2)/(_xlfn.XLOOKUP($E$2,EU_countries_GDP!$A$2:$A$29,EU_countries_GDP!$E$2:$E$29))),"")</f>
        <v>6.2988796849065718E-3</v>
      </c>
      <c r="DR168" s="5">
        <f>IFERROR(((((V168+AL168)*(1/$H168))+BB168)/$F$2)/($B$2*('CAR.CAP_per person'!L$2)/(_xlfn.XLOOKUP($E$2,EU_countries_GDP!$A$2:$A$29,EU_countries_GDP!$E$2:$E$29))),"")</f>
        <v>3.033827476954438E-3</v>
      </c>
      <c r="DS168" s="5">
        <f>IFERROR(((((W168+AM168)*(1/$H168))+BC168)/$F$2)/($B$2*('CAR.CAP_per person'!M$2)/(_xlfn.XLOOKUP($E$2,EU_countries_GDP!$A$2:$A$29,EU_countries_GDP!$E$2:$E$29))),"")</f>
        <v>8.3411262586692833E-2</v>
      </c>
      <c r="DT168" s="5">
        <f>IFERROR(((((X168+AN168)*(1/$H168))+BD168)/$F$2)/($B$2*('CAR.CAP_per person'!N$2)/(_xlfn.XLOOKUP($E$2,EU_countries_GDP!$A$2:$A$29,EU_countries_GDP!$E$2:$E$29))),"")</f>
        <v>1.5975178283895499</v>
      </c>
      <c r="DU168" s="5">
        <f>IFERROR(((((Y168+AO168)*(1/$H168))+BE168)/$F$2)/($B$2*('CAR.CAP_per person'!O$2)/(_xlfn.XLOOKUP($E$2,EU_countries_GDP!$A$2:$A$29,EU_countries_GDP!$E$2:$E$29))),"")</f>
        <v>4.4910567149084382E-2</v>
      </c>
      <c r="DV168" s="5">
        <f>IFERROR(((((Z168+AP168)*(1/$H168))+BF168)/$F$2)/($B$2*('CAR.CAP_per person'!P$2)/(_xlfn.XLOOKUP($E$2,EU_countries_GDP!$A$2:$A$29,EU_countries_GDP!$E$2:$E$29))),"")</f>
        <v>2.7803804854761586E-2</v>
      </c>
      <c r="DW168" s="5">
        <f>IFERROR(((((AA168+AQ168)*(1/$H168))+BG168)/$F$2)/($B$2*('CAR.CAP_per person'!Q$2)/(_xlfn.XLOOKUP($E$2,EU_countries_GDP!$A$2:$A$29,EU_countries_GDP!$E$2:$E$29))),"")</f>
        <v>9.9893069088392034E-3</v>
      </c>
    </row>
    <row r="169" spans="1:127">
      <c r="A169" t="s">
        <v>234</v>
      </c>
      <c r="B169" t="str">
        <f>_xlfn.XLOOKUP(D169,Table5[Ingredient],Table5[Category],"",FALSE)</f>
        <v>Fruit</v>
      </c>
      <c r="C169" s="33" t="s">
        <v>257</v>
      </c>
      <c r="D169" s="33" t="s">
        <v>228</v>
      </c>
      <c r="E169" s="33">
        <v>1.3089999999999999</v>
      </c>
      <c r="F169" s="33" t="s">
        <v>189</v>
      </c>
      <c r="G169" s="33" t="s">
        <v>180</v>
      </c>
      <c r="H169" s="91">
        <f>Dataset_IT!M74</f>
        <v>0.26190476190476186</v>
      </c>
      <c r="I169" s="33"/>
      <c r="J169" s="37">
        <f>IFERROR(INDEX('AveragePrices&amp;Codes'!G:AG, MATCH($D169, 'AveragePrices&amp;Codes'!$A:$A, 0), MATCH(Tool_Italy!$E$2, 'AveragePrices&amp;Codes'!$G$1:$AG$1, 0)),"")</f>
        <v>0.50270000000000004</v>
      </c>
      <c r="K169" s="37">
        <f>IFERROR(E169/(_xlfn.XLOOKUP(A169,Dataset_IT!$Q$2:$Q$9,Dataset_IT!$R$2:$R$9)),"")</f>
        <v>2.0138461538461539E-2</v>
      </c>
      <c r="L169">
        <f>IFERROR(IF($F169="Raw",_xlfn.XLOOKUP(_xlfn.XLOOKUP(Tool_Italy!$D169,'AveragePrices&amp;Codes'!$A:$A,'AveragePrices&amp;Codes'!$B:$B),AGRIBALYSE_Raw!$B:$B,AGRIBALYSE_Raw!O:O)*$E169,_xlfn.XLOOKUP(_xlfn.XLOOKUP(Tool_Italy!$D169,'AveragePrices&amp;Codes'!$A:$A,'AveragePrices&amp;Codes'!$B:$B),AGRIBALYSE_Cooked!$C:$C,AGRIBALYSE_Cooked!P:P)*$E169),"")</f>
        <v>0.53446479163000005</v>
      </c>
      <c r="M169">
        <f>IFERROR(IF($F169="Raw",_xlfn.XLOOKUP(_xlfn.XLOOKUP(Tool_Italy!$D169,'AveragePrices&amp;Codes'!$A:$A,'AveragePrices&amp;Codes'!$B:$B),AGRIBALYSE_Raw!$B:$B,AGRIBALYSE_Raw!P:P)*$E169,_xlfn.XLOOKUP(_xlfn.XLOOKUP(Tool_Italy!$D169,'AveragePrices&amp;Codes'!$A:$A,'AveragePrices&amp;Codes'!$B:$B),AGRIBALYSE_Cooked!$C:$C,AGRIBALYSE_Cooked!Q:Q)*$E169),"")</f>
        <v>3.3027002007999997E-8</v>
      </c>
      <c r="N169">
        <f>IFERROR(IF($F169="Raw",_xlfn.XLOOKUP(_xlfn.XLOOKUP(Tool_Italy!$D169,'AveragePrices&amp;Codes'!$A:$A,'AveragePrices&amp;Codes'!$B:$B),AGRIBALYSE_Raw!$B:$B,AGRIBALYSE_Raw!Q:Q)*$E169,_xlfn.XLOOKUP(_xlfn.XLOOKUP(Tool_Italy!$D169,'AveragePrices&amp;Codes'!$A:$A,'AveragePrices&amp;Codes'!$B:$B),AGRIBALYSE_Cooked!$C:$C,AGRIBALYSE_Cooked!R:R)*$E169),"")</f>
        <v>8.5107109009999987E-2</v>
      </c>
      <c r="O169">
        <f>IFERROR(IF($F169="Raw",_xlfn.XLOOKUP(_xlfn.XLOOKUP(Tool_Italy!$D169,'AveragePrices&amp;Codes'!$A:$A,'AveragePrices&amp;Codes'!$B:$B),AGRIBALYSE_Raw!$B:$B,AGRIBALYSE_Raw!R:R)*$E169,_xlfn.XLOOKUP(_xlfn.XLOOKUP(Tool_Italy!$D169,'AveragePrices&amp;Codes'!$A:$A,'AveragePrices&amp;Codes'!$B:$B),AGRIBALYSE_Cooked!$C:$C,AGRIBALYSE_Cooked!S:S)*$E169),"")</f>
        <v>2.1417990208999998E-3</v>
      </c>
      <c r="P169">
        <f>IFERROR(IF($F169="Raw",_xlfn.XLOOKUP(_xlfn.XLOOKUP(Tool_Italy!$D169,'AveragePrices&amp;Codes'!$A:$A,'AveragePrices&amp;Codes'!$B:$B),AGRIBALYSE_Raw!$B:$B,AGRIBALYSE_Raw!S:S)*$E169,_xlfn.XLOOKUP(_xlfn.XLOOKUP(Tool_Italy!$D169,'AveragePrices&amp;Codes'!$A:$A,'AveragePrices&amp;Codes'!$B:$B),AGRIBALYSE_Cooked!$C:$C,AGRIBALYSE_Cooked!T:T)*$E169),"")</f>
        <v>3.1218846273999998E-8</v>
      </c>
      <c r="Q169">
        <f>IFERROR(IF($F169="Raw",_xlfn.XLOOKUP(_xlfn.XLOOKUP(Tool_Italy!$D169,'AveragePrices&amp;Codes'!$A:$A,'AveragePrices&amp;Codes'!$B:$B),AGRIBALYSE_Raw!$B:$B,AGRIBALYSE_Raw!T:T)*$E169,_xlfn.XLOOKUP(_xlfn.XLOOKUP(Tool_Italy!$D169,'AveragePrices&amp;Codes'!$A:$A,'AveragePrices&amp;Codes'!$B:$B),AGRIBALYSE_Cooked!$C:$C,AGRIBALYSE_Cooked!U:U)*$E169),"")</f>
        <v>1.078809732E-8</v>
      </c>
      <c r="R169">
        <f>IFERROR(IF($F169="Raw",_xlfn.XLOOKUP(_xlfn.XLOOKUP(Tool_Italy!$D169,'AveragePrices&amp;Codes'!$A:$A,'AveragePrices&amp;Codes'!$B:$B),AGRIBALYSE_Raw!$B:$B,AGRIBALYSE_Raw!U:U)*$E169,_xlfn.XLOOKUP(_xlfn.XLOOKUP(Tool_Italy!$D169,'AveragePrices&amp;Codes'!$A:$A,'AveragePrices&amp;Codes'!$B:$B),AGRIBALYSE_Cooked!$C:$C,AGRIBALYSE_Cooked!V:V)*$E169),"")</f>
        <v>5.0698575311999997E-10</v>
      </c>
      <c r="S169">
        <f>IFERROR(IF($F169="Raw",_xlfn.XLOOKUP(_xlfn.XLOOKUP(Tool_Italy!$D169,'AveragePrices&amp;Codes'!$A:$A,'AveragePrices&amp;Codes'!$B:$B),AGRIBALYSE_Raw!$B:$B,AGRIBALYSE_Raw!V:V)*$E169,_xlfn.XLOOKUP(_xlfn.XLOOKUP(Tool_Italy!$D169,'AveragePrices&amp;Codes'!$A:$A,'AveragePrices&amp;Codes'!$B:$B),AGRIBALYSE_Cooked!$C:$C,AGRIBALYSE_Cooked!W:W)*$E169),"")</f>
        <v>2.2775292309E-3</v>
      </c>
      <c r="T169">
        <f>IFERROR(IF($F169="Raw",_xlfn.XLOOKUP(_xlfn.XLOOKUP(Tool_Italy!$D169,'AveragePrices&amp;Codes'!$A:$A,'AveragePrices&amp;Codes'!$B:$B),AGRIBALYSE_Raw!$B:$B,AGRIBALYSE_Raw!W:W)*$E169,_xlfn.XLOOKUP(_xlfn.XLOOKUP(Tool_Italy!$D169,'AveragePrices&amp;Codes'!$A:$A,'AveragePrices&amp;Codes'!$B:$B),AGRIBALYSE_Cooked!$C:$C,AGRIBALYSE_Cooked!X:X)*$E169),"")</f>
        <v>6.0346913242000002E-5</v>
      </c>
      <c r="U169">
        <f>IFERROR(IF($F169="Raw",_xlfn.XLOOKUP(_xlfn.XLOOKUP(Tool_Italy!$D169,'AveragePrices&amp;Codes'!$A:$A,'AveragePrices&amp;Codes'!$B:$B),AGRIBALYSE_Raw!$B:$B,AGRIBALYSE_Raw!X:X)*$E169,_xlfn.XLOOKUP(_xlfn.XLOOKUP(Tool_Italy!$D169,'AveragePrices&amp;Codes'!$A:$A,'AveragePrices&amp;Codes'!$B:$B),AGRIBALYSE_Cooked!$C:$C,AGRIBALYSE_Cooked!Y:Y)*$E169),"")</f>
        <v>9.6733025234999992E-4</v>
      </c>
      <c r="V169">
        <f>IFERROR(IF($F169="Raw",_xlfn.XLOOKUP(_xlfn.XLOOKUP(Tool_Italy!$D169,'AveragePrices&amp;Codes'!$A:$A,'AveragePrices&amp;Codes'!$B:$B),AGRIBALYSE_Raw!$B:$B,AGRIBALYSE_Raw!Y:Y)*$E169,_xlfn.XLOOKUP(_xlfn.XLOOKUP(Tool_Italy!$D169,'AveragePrices&amp;Codes'!$A:$A,'AveragePrices&amp;Codes'!$B:$B),AGRIBALYSE_Cooked!$C:$C,AGRIBALYSE_Cooked!Z:Z)*$E169),"")</f>
        <v>8.8458141155999988E-3</v>
      </c>
      <c r="W169">
        <f>IFERROR(IF($F169="Raw",_xlfn.XLOOKUP(_xlfn.XLOOKUP(Tool_Italy!$D169,'AveragePrices&amp;Codes'!$A:$A,'AveragePrices&amp;Codes'!$B:$B),AGRIBALYSE_Raw!$B:$B,AGRIBALYSE_Raw!Z:Z)*$E169,_xlfn.XLOOKUP(_xlfn.XLOOKUP(Tool_Italy!$D169,'AveragePrices&amp;Codes'!$A:$A,'AveragePrices&amp;Codes'!$B:$B),AGRIBALYSE_Cooked!$C:$C,AGRIBALYSE_Cooked!AA:AA)*$E169),"")</f>
        <v>13.835392902099999</v>
      </c>
      <c r="X169">
        <f>IFERROR(IF($F169="Raw",_xlfn.XLOOKUP(_xlfn.XLOOKUP(Tool_Italy!$D169,'AveragePrices&amp;Codes'!$A:$A,'AveragePrices&amp;Codes'!$B:$B),AGRIBALYSE_Raw!$B:$B,AGRIBALYSE_Raw!AA:AA)*$E169,_xlfn.XLOOKUP(_xlfn.XLOOKUP(Tool_Italy!$D169,'AveragePrices&amp;Codes'!$A:$A,'AveragePrices&amp;Codes'!$B:$B),AGRIBALYSE_Cooked!$C:$C,AGRIBALYSE_Cooked!AB:AB)*$E169),"")</f>
        <v>21.479972668000002</v>
      </c>
      <c r="Y169">
        <f>IFERROR(IF($F169="Raw",_xlfn.XLOOKUP(_xlfn.XLOOKUP(Tool_Italy!$D169,'AveragePrices&amp;Codes'!$A:$A,'AveragePrices&amp;Codes'!$B:$B),AGRIBALYSE_Raw!$B:$B,AGRIBALYSE_Raw!AB:AB)*$E169,_xlfn.XLOOKUP(_xlfn.XLOOKUP(Tool_Italy!$D169,'AveragePrices&amp;Codes'!$A:$A,'AveragePrices&amp;Codes'!$B:$B),AGRIBALYSE_Cooked!$C:$C,AGRIBALYSE_Cooked!AC:AC)*$E169),"")</f>
        <v>0.71066111346999994</v>
      </c>
      <c r="Z169">
        <f>IFERROR(IF($F169="Raw",_xlfn.XLOOKUP(_xlfn.XLOOKUP(Tool_Italy!$D169,'AveragePrices&amp;Codes'!$A:$A,'AveragePrices&amp;Codes'!$B:$B),AGRIBALYSE_Raw!$B:$B,AGRIBALYSE_Raw!AC:AC)*$E169,_xlfn.XLOOKUP(_xlfn.XLOOKUP(Tool_Italy!$D169,'AveragePrices&amp;Codes'!$A:$A,'AveragePrices&amp;Codes'!$B:$B),AGRIBALYSE_Cooked!$C:$C,AGRIBALYSE_Cooked!AD:AD)*$E169),"")</f>
        <v>7.4412306737999998</v>
      </c>
      <c r="AA169">
        <f>IFERROR(IF($F169="Raw",_xlfn.XLOOKUP(_xlfn.XLOOKUP(Tool_Italy!$D169,'AveragePrices&amp;Codes'!$A:$A,'AveragePrices&amp;Codes'!$B:$B),AGRIBALYSE_Raw!$B:$B,AGRIBALYSE_Raw!AD:AD)*$E169,_xlfn.XLOOKUP(_xlfn.XLOOKUP(Tool_Italy!$D169,'AveragePrices&amp;Codes'!$A:$A,'AveragePrices&amp;Codes'!$B:$B),AGRIBALYSE_Cooked!$C:$C,AGRIBALYSE_Cooked!AE:AE)*$E169),"")</f>
        <v>3.1407503280999997E-6</v>
      </c>
      <c r="AB169" cm="1">
        <f t="array" ref="AB169">IFERROR(_xlfn.XLOOKUP(Tool_Italy!$F169&amp;$E$2,'Cooking methods'!$A:$A&amp;'Cooking methods'!$B:$B,'Cooking methods'!C:C)*$E169,"")</f>
        <v>0</v>
      </c>
      <c r="AC169" cm="1">
        <f t="array" ref="AC169">IFERROR(_xlfn.XLOOKUP(Tool_Italy!$F169&amp;$E$2,'Cooking methods'!$A:$A&amp;'Cooking methods'!$B:$B,'Cooking methods'!D:D)*$E169,"")</f>
        <v>0</v>
      </c>
      <c r="AD169" cm="1">
        <f t="array" ref="AD169">IFERROR(_xlfn.XLOOKUP(Tool_Italy!$F169&amp;$E$2,'Cooking methods'!$A:$A&amp;'Cooking methods'!$B:$B,'Cooking methods'!E:E)*$E169,"")</f>
        <v>0</v>
      </c>
      <c r="AE169" cm="1">
        <f t="array" ref="AE169">IFERROR(_xlfn.XLOOKUP(Tool_Italy!$F169&amp;$E$2,'Cooking methods'!$A:$A&amp;'Cooking methods'!$B:$B,'Cooking methods'!F:F)*$E169,"")</f>
        <v>0</v>
      </c>
      <c r="AF169" cm="1">
        <f t="array" ref="AF169">IFERROR(_xlfn.XLOOKUP(Tool_Italy!$F169&amp;$E$2,'Cooking methods'!$A:$A&amp;'Cooking methods'!$B:$B,'Cooking methods'!G:G)*$E169,"")</f>
        <v>0</v>
      </c>
      <c r="AG169" cm="1">
        <f t="array" ref="AG169">IFERROR(_xlfn.XLOOKUP(Tool_Italy!$F169&amp;$E$2,'Cooking methods'!$A:$A&amp;'Cooking methods'!$B:$B,'Cooking methods'!H:H)*$E169,"")</f>
        <v>0</v>
      </c>
      <c r="AH169" cm="1">
        <f t="array" ref="AH169">IFERROR(_xlfn.XLOOKUP(Tool_Italy!$F169&amp;$E$2,'Cooking methods'!$A:$A&amp;'Cooking methods'!$B:$B,'Cooking methods'!I:I)*$E169,"")</f>
        <v>0</v>
      </c>
      <c r="AI169" cm="1">
        <f t="array" ref="AI169">IFERROR(_xlfn.XLOOKUP(Tool_Italy!$F169&amp;$E$2,'Cooking methods'!$A:$A&amp;'Cooking methods'!$B:$B,'Cooking methods'!J:J)*$E169,"")</f>
        <v>0</v>
      </c>
      <c r="AJ169" cm="1">
        <f t="array" ref="AJ169">IFERROR(_xlfn.XLOOKUP(Tool_Italy!$F169&amp;$E$2,'Cooking methods'!$A:$A&amp;'Cooking methods'!$B:$B,'Cooking methods'!K:K)*$E169,"")</f>
        <v>0</v>
      </c>
      <c r="AK169" cm="1">
        <f t="array" ref="AK169">IFERROR(_xlfn.XLOOKUP(Tool_Italy!$F169&amp;$E$2,'Cooking methods'!$A:$A&amp;'Cooking methods'!$B:$B,'Cooking methods'!L:L)*$E169,"")</f>
        <v>0</v>
      </c>
      <c r="AL169" cm="1">
        <f t="array" ref="AL169">IFERROR(_xlfn.XLOOKUP(Tool_Italy!$F169&amp;$E$2,'Cooking methods'!$A:$A&amp;'Cooking methods'!$B:$B,'Cooking methods'!M:M)*$E169,"")</f>
        <v>0</v>
      </c>
      <c r="AM169" cm="1">
        <f t="array" ref="AM169">IFERROR(_xlfn.XLOOKUP(Tool_Italy!$F169&amp;$E$2,'Cooking methods'!$A:$A&amp;'Cooking methods'!$B:$B,'Cooking methods'!N:N)*$E169,"")</f>
        <v>0</v>
      </c>
      <c r="AN169" cm="1">
        <f t="array" ref="AN169">IFERROR(_xlfn.XLOOKUP(Tool_Italy!$F169&amp;$E$2,'Cooking methods'!$A:$A&amp;'Cooking methods'!$B:$B,'Cooking methods'!O:O)*$E169,"")</f>
        <v>0</v>
      </c>
      <c r="AO169" cm="1">
        <f t="array" ref="AO169">IFERROR(_xlfn.XLOOKUP(Tool_Italy!$F169&amp;$E$2,'Cooking methods'!$A:$A&amp;'Cooking methods'!$B:$B,'Cooking methods'!P:P)*$E169,"")</f>
        <v>0</v>
      </c>
      <c r="AP169" cm="1">
        <f t="array" ref="AP169">IFERROR(_xlfn.XLOOKUP(Tool_Italy!$F169&amp;$E$2,'Cooking methods'!$A:$A&amp;'Cooking methods'!$B:$B,'Cooking methods'!Q:Q)*$E169,"")</f>
        <v>0</v>
      </c>
      <c r="AQ169" cm="1">
        <f t="array" ref="AQ169">IFERROR(_xlfn.XLOOKUP(Tool_Italy!$F169&amp;$E$2,'Cooking methods'!$A:$A&amp;'Cooking methods'!$B:$B,'Cooking methods'!R:R)*$E169,"")</f>
        <v>0</v>
      </c>
      <c r="AR169" cm="1">
        <f t="array" ref="AR169">IFERROR(_xlfn.XLOOKUP(Tool_Italy!$G169&amp;$E$2,'Waste management'!$A:$A&amp;'Waste management'!$B:$B,'Waste management'!C:C)*$E169,"")</f>
        <v>7.5280589999999994E-2</v>
      </c>
      <c r="AS169" cm="1">
        <f t="array" ref="AS169">IFERROR(_xlfn.XLOOKUP(Tool_Italy!$G169&amp;$E$2,'Waste management'!$A:$A&amp;'Waste management'!$B:$B,'Waste management'!D:D)*$E169,"")</f>
        <v>5.4090890700000002E-10</v>
      </c>
      <c r="AT169" cm="1">
        <f t="array" ref="AT169">IFERROR(_xlfn.XLOOKUP(Tool_Italy!$G169&amp;$E$2,'Waste management'!$A:$A&amp;'Waste management'!$B:$B,'Waste management'!E:E)*$E169,"")</f>
        <v>1.1519200000000001E-3</v>
      </c>
      <c r="AU169" cm="1">
        <f t="array" ref="AU169">IFERROR(_xlfn.XLOOKUP(Tool_Italy!$G169&amp;$E$2,'Waste management'!$A:$A&amp;'Waste management'!$B:$B,'Waste management'!F:F)*$E169,"")</f>
        <v>1.7016999999999998E-4</v>
      </c>
      <c r="AV169" cm="1">
        <f t="array" ref="AV169">IFERROR(_xlfn.XLOOKUP(Tool_Italy!$G169&amp;$E$2,'Waste management'!$A:$A&amp;'Waste management'!$B:$B,'Waste management'!G:G)*$E169,"")</f>
        <v>1.52113654E-8</v>
      </c>
      <c r="AW169" cm="1">
        <f t="array" ref="AW169">IFERROR(_xlfn.XLOOKUP(Tool_Italy!$G169&amp;$E$2,'Waste management'!$A:$A&amp;'Waste management'!$B:$B,'Waste management'!H:H)*$E169,"")</f>
        <v>4.9704169899999995E-10</v>
      </c>
      <c r="AX169" cm="1">
        <f t="array" ref="AX169">IFERROR(_xlfn.XLOOKUP(Tool_Italy!$G169&amp;$E$2,'Waste management'!$A:$A&amp;'Waste management'!$B:$B,'Waste management'!I:I)*$E169,"")</f>
        <v>3.5517227899999995E-10</v>
      </c>
      <c r="AY169" cm="1">
        <f t="array" ref="AY169">IFERROR(_xlfn.XLOOKUP(Tool_Italy!$G169&amp;$E$2,'Waste management'!$A:$A&amp;'Waste management'!$B:$B,'Waste management'!J:J)*$E169,"")</f>
        <v>2.89289E-3</v>
      </c>
      <c r="AZ169" cm="1">
        <f t="array" ref="AZ169">IFERROR(_xlfn.XLOOKUP(Tool_Italy!$G169&amp;$E$2,'Waste management'!$A:$A&amp;'Waste management'!$B:$B,'Waste management'!K:K)*$E169,"")</f>
        <v>4.6490836699999995E-6</v>
      </c>
      <c r="BA169" cm="1">
        <f t="array" ref="BA169">IFERROR(_xlfn.XLOOKUP(Tool_Italy!$G169&amp;$E$2,'Waste management'!$A:$A&amp;'Waste management'!$B:$B,'Waste management'!L:L)*$E169,"")</f>
        <v>1.2744973779999999E-4</v>
      </c>
      <c r="BB169" cm="1">
        <f t="array" ref="BB169">IFERROR(_xlfn.XLOOKUP(Tool_Italy!$G169&amp;$E$2,'Waste management'!$A:$A&amp;'Waste management'!$B:$B,'Waste management'!M:M)*$E169,"")</f>
        <v>1.276275E-2</v>
      </c>
      <c r="BC169" cm="1">
        <f t="array" ref="BC169">IFERROR(_xlfn.XLOOKUP(Tool_Italy!$G169&amp;$E$2,'Waste management'!$A:$A&amp;'Waste management'!$B:$B,'Waste management'!N:N)*$E169,"")</f>
        <v>10.96297972</v>
      </c>
      <c r="BD169" cm="1">
        <f t="array" ref="BD169">IFERROR(_xlfn.XLOOKUP(Tool_Italy!$G169&amp;$E$2,'Waste management'!$A:$A&amp;'Waste management'!$B:$B,'Waste management'!O:O)*$E169,"")</f>
        <v>0.7128552199999999</v>
      </c>
      <c r="BE169" cm="1">
        <f t="array" ref="BE169">IFERROR(_xlfn.XLOOKUP(Tool_Italy!$G169&amp;$E$2,'Waste management'!$A:$A&amp;'Waste management'!$B:$B,'Waste management'!P:P)*$E169,"")</f>
        <v>1.4974960000000001E-2</v>
      </c>
      <c r="BF169" cm="1">
        <f t="array" ref="BF169">IFERROR(_xlfn.XLOOKUP(Tool_Italy!$G169&amp;$E$2,'Waste management'!$A:$A&amp;'Waste management'!$B:$B,'Waste management'!Q:Q)*$E169,"")</f>
        <v>0.47139707999999997</v>
      </c>
      <c r="BG169" cm="1">
        <f t="array" ref="BG169">IFERROR(_xlfn.XLOOKUP(Tool_Italy!$G169&amp;$E$2,'Waste management'!$A:$A&amp;'Waste management'!$B:$B,'Waste management'!R:R)*$E169,"")</f>
        <v>1.4637892499999998E-7</v>
      </c>
      <c r="BH169">
        <f>IFERROR((L169+AR169+AB169)*_xlfn.XLOOKUP(Tool_Italy!BH$4,Monetization_Factors!$A:$A,Monetization_Factors!$D:$D),"")</f>
        <v>7.93284048345783E-2</v>
      </c>
      <c r="BI169">
        <f>IFERROR((M169+AS169+AC169)*_xlfn.XLOOKUP(Tool_Italy!BI$4,Monetization_Factors!$A:$A,Monetization_Factors!$D:$D),"")</f>
        <v>1.3437582847589572E-6</v>
      </c>
      <c r="BJ169">
        <f>IFERROR((N169+AT169+AD169)*_xlfn.XLOOKUP(Tool_Italy!BJ$4,Monetization_Factors!$A:$A,Monetization_Factors!$D:$D),"")</f>
        <v>1.3164708839824918E-4</v>
      </c>
      <c r="BK169">
        <f>IFERROR((O169+AU169+AE169)*_xlfn.XLOOKUP(Tool_Italy!BK$4,Monetization_Factors!$A:$A,Monetization_Factors!$D:$D),"")</f>
        <v>3.4995664422515188E-3</v>
      </c>
      <c r="BL169">
        <f>IFERROR((P169+AV169+AF169)*_xlfn.XLOOKUP(Tool_Italy!BL$4,Monetization_Factors!$A:$A,Monetization_Factors!$D:$D),"")</f>
        <v>4.6350072472218833E-2</v>
      </c>
      <c r="BM169">
        <f>IFERROR((Q169+AW169+AG169)*_xlfn.XLOOKUP(Tool_Italy!BM$4,Monetization_Factors!$A:$A,Monetization_Factors!$D:$D),"")</f>
        <v>2.3434833054856992E-3</v>
      </c>
      <c r="BN169">
        <f>IFERROR((R169+AX169+AH169)*_xlfn.XLOOKUP(Tool_Italy!BN$4,Monetization_Factors!$A:$A,Monetization_Factors!$D:$D),"")</f>
        <v>9.9117251932178936E-4</v>
      </c>
      <c r="BO169">
        <f>IFERROR((S169+AY169+AI169)*_xlfn.XLOOKUP(Tool_Italy!BO$4,Monetization_Factors!$A:$A,Monetization_Factors!$D:$D),"")</f>
        <v>2.2638136027227675E-3</v>
      </c>
      <c r="BP169">
        <f>IFERROR((T169+AZ169+AJ169)*_xlfn.XLOOKUP(Tool_Italy!BP$4,Monetization_Factors!$A:$A,Monetization_Factors!$D:$D),"")</f>
        <v>1.5855067062620052E-4</v>
      </c>
      <c r="BQ169">
        <f>IFERROR((U169+BA169+AK169)*_xlfn.XLOOKUP(Tool_Italy!BQ$4,Monetization_Factors!$A:$A,Monetization_Factors!$D:$D),"")</f>
        <v>4.4783854097961394E-3</v>
      </c>
      <c r="BR169" t="str">
        <f>IFERROR((V169+BB169+AL169)*_xlfn.XLOOKUP(Tool_Italy!BR$4,Monetization_Factors!$A:$A,Monetization_Factors!$D:$D),"")</f>
        <v/>
      </c>
      <c r="BS169">
        <f>IFERROR((W169+BC169+AM169)*_xlfn.XLOOKUP(Tool_Italy!BS$4,Monetization_Factors!$A:$A,Monetization_Factors!$D:$D),"")</f>
        <v>1.2067564961225222E-3</v>
      </c>
      <c r="BT169">
        <f>IFERROR((X169+BD169+AN169)*_xlfn.XLOOKUP(Tool_Italy!BT$4,Monetization_Factors!$A:$A,Monetization_Factors!$D:$D),"")</f>
        <v>4.9417356517391306E-3</v>
      </c>
      <c r="BU169">
        <f>IFERROR((Y169+BE169+AO169)*_xlfn.XLOOKUP(Tool_Italy!BU$4,Monetization_Factors!$A:$A,Monetization_Factors!$D:$D),"")</f>
        <v>4.6113643683815438E-3</v>
      </c>
      <c r="BV169">
        <f>IFERROR((Z169+BF169+AP169)*_xlfn.XLOOKUP(Tool_Italy!BV$4,Monetization_Factors!$A:$A,Monetization_Factors!$D:$D),"")</f>
        <v>1.3065966151986087E-2</v>
      </c>
      <c r="BW169">
        <f>IFERROR((AA169+BG169+AQ169)*_xlfn.XLOOKUP(Tool_Italy!BW$4,Monetization_Factors!$A:$A,Monetization_Factors!$D:$D),"")</f>
        <v>6.8672066265218885E-6</v>
      </c>
      <c r="BX169" s="38" cm="1">
        <f t="array" ref="BX169">IFERROR(_xlfn.IFS(I169&lt;&gt;0,I169*E169,I169="",J169*E169),"")</f>
        <v>0.65803430000000007</v>
      </c>
      <c r="BY169" s="38">
        <f t="shared" si="104"/>
        <v>0.15890074456874392</v>
      </c>
      <c r="BZ169" s="38">
        <f t="shared" si="106"/>
        <v>0.816935044568744</v>
      </c>
      <c r="CA169" s="38">
        <f t="shared" si="105"/>
        <v>3.0557835493989218E-4</v>
      </c>
      <c r="CB169">
        <f t="shared" si="107"/>
        <v>0.60974538163000003</v>
      </c>
      <c r="CC169">
        <f t="shared" si="72"/>
        <v>3.3567910915E-8</v>
      </c>
      <c r="CD169">
        <f t="shared" si="73"/>
        <v>8.6259029009999988E-2</v>
      </c>
      <c r="CE169">
        <f t="shared" si="74"/>
        <v>2.3119690208999997E-3</v>
      </c>
      <c r="CF169">
        <f t="shared" si="75"/>
        <v>4.6430211673999995E-8</v>
      </c>
      <c r="CG169">
        <f t="shared" si="76"/>
        <v>1.1285139018999999E-8</v>
      </c>
      <c r="CH169">
        <f t="shared" si="77"/>
        <v>8.6215803211999997E-10</v>
      </c>
      <c r="CI169">
        <f t="shared" si="78"/>
        <v>5.1704192308999995E-3</v>
      </c>
      <c r="CJ169">
        <f t="shared" si="79"/>
        <v>6.4995996911999996E-5</v>
      </c>
      <c r="CK169">
        <f t="shared" si="80"/>
        <v>1.0947799901499999E-3</v>
      </c>
      <c r="CL169">
        <f t="shared" si="81"/>
        <v>2.1608564115599999E-2</v>
      </c>
      <c r="CM169">
        <f t="shared" si="82"/>
        <v>24.798372622099997</v>
      </c>
      <c r="CN169">
        <f t="shared" si="83"/>
        <v>22.192827888000004</v>
      </c>
      <c r="CO169">
        <f t="shared" si="84"/>
        <v>0.72563607346999992</v>
      </c>
      <c r="CP169">
        <f t="shared" si="85"/>
        <v>7.9126277537999998</v>
      </c>
      <c r="CQ169">
        <f t="shared" si="86"/>
        <v>3.2871292530999998E-6</v>
      </c>
      <c r="CR169">
        <f t="shared" si="108"/>
        <v>1.1725872723653847E-3</v>
      </c>
      <c r="CS169">
        <f t="shared" si="87"/>
        <v>6.4553674836538456E-11</v>
      </c>
      <c r="CT169">
        <f t="shared" si="88"/>
        <v>1.6588274809615383E-4</v>
      </c>
      <c r="CU169">
        <f t="shared" si="89"/>
        <v>4.4460942709615377E-6</v>
      </c>
      <c r="CV169">
        <f t="shared" si="90"/>
        <v>8.928886860384614E-11</v>
      </c>
      <c r="CW169">
        <f t="shared" si="91"/>
        <v>2.1702190421153843E-11</v>
      </c>
      <c r="CX169">
        <f t="shared" si="92"/>
        <v>1.6579962156153846E-12</v>
      </c>
      <c r="CY169">
        <f t="shared" si="93"/>
        <v>9.9431139055769223E-6</v>
      </c>
      <c r="CZ169">
        <f t="shared" si="94"/>
        <v>1.2499230175384616E-7</v>
      </c>
      <c r="DA169">
        <f t="shared" si="95"/>
        <v>2.1053461349038458E-6</v>
      </c>
      <c r="DB169">
        <f t="shared" si="96"/>
        <v>4.1554930991538462E-5</v>
      </c>
      <c r="DC169">
        <f t="shared" si="97"/>
        <v>4.7689178119423074E-2</v>
      </c>
      <c r="DD169">
        <f t="shared" si="98"/>
        <v>4.2678515169230775E-2</v>
      </c>
      <c r="DE169">
        <f t="shared" si="99"/>
        <v>1.3954539874423074E-3</v>
      </c>
      <c r="DF169">
        <f t="shared" si="100"/>
        <v>1.5216591834230769E-2</v>
      </c>
      <c r="DG169">
        <f t="shared" si="101"/>
        <v>6.321402409807692E-9</v>
      </c>
      <c r="DH169" s="5">
        <f>IFERROR(((((L169+AB169)*(1/$H169))+AR169)/$F$2)/($B$2*('CAR.CAP_per person'!B$2)/(_xlfn.XLOOKUP($E$2,EU_countries_GDP!$A$2:$A$29,EU_countries_GDP!$E$2:$E$29))),"")</f>
        <v>3.3575977279688585E-2</v>
      </c>
      <c r="DI169" s="5">
        <f>IFERROR(((((M169+AC169)*(1/$H169))+AS169)/$F$2)/($B$2*('CAR.CAP_per person'!C$2)/(_xlfn.XLOOKUP($E$2,EU_countries_GDP!$A$2:$A$29,EU_countries_GDP!$E$2:$E$29))),"")</f>
        <v>2.5377368765515755E-5</v>
      </c>
      <c r="DJ169" s="5">
        <f>IFERROR(((((N169+AD169)*(1/$H169))+AT169)/$F$2)/($B$2*('CAR.CAP_per person'!D$2)/(_xlfn.XLOOKUP($E$2,EU_countries_GDP!$A$2:$A$29,EU_countries_GDP!$E$2:$E$29))),"")</f>
        <v>6.6889941229339317E-5</v>
      </c>
      <c r="DK169" s="5">
        <f>IFERROR(((((O169+AE169)*(1/$H169))+AU169)/$F$2)/($B$2*('CAR.CAP_per person'!E$2)/(_xlfn.XLOOKUP($E$2,EU_countries_GDP!$A$2:$A$29,EU_countries_GDP!$E$2:$E$29))),"")</f>
        <v>2.2190084791810696E-3</v>
      </c>
      <c r="DL169" s="5">
        <f>IFERROR(((((P169+AF169)*(1/$H169))+AV169)/$F$2)/($B$2*('CAR.CAP_per person'!F$2)/(_xlfn.XLOOKUP($E$2,EU_countries_GDP!$A$2:$A$29,EU_countries_GDP!$E$2:$E$29))),"")</f>
        <v>2.812350566220707E-2</v>
      </c>
      <c r="DM169" s="5">
        <f>IFERROR(((((Q169+AG169)*(1/$H169))+AW169)/$F$2)/($B$2*('CAR.CAP_per person'!G$2)/(_xlfn.XLOOKUP($E$2,EU_countries_GDP!$A$2:$A$29,EU_countries_GDP!$E$2:$E$29))),"")</f>
        <v>4.6876197846116349E-3</v>
      </c>
      <c r="DN169" s="5">
        <f>IFERROR(((((R169+AH169)*(1/$H169))+AX169)/$F$2)/($B$2*('CAR.CAP_per person'!H$2)/(_xlfn.XLOOKUP($E$2,EU_countries_GDP!$A$2:$A$29,EU_countries_GDP!$E$2:$E$29))),"")</f>
        <v>6.0383019164151759E-5</v>
      </c>
      <c r="DO169" s="5">
        <f>IFERROR(((((S169+AI169)*(1/$H169))+AY169)/$F$2)/($B$2*('CAR.CAP_per person'!I$2)/(_xlfn.XLOOKUP($E$2,EU_countries_GDP!$A$2:$A$29,EU_countries_GDP!$E$2:$E$29))),"")</f>
        <v>1.2491976617210105E-3</v>
      </c>
      <c r="DP169" s="5">
        <f>IFERROR(((((T169+AJ169)*(1/$H169))+AZ169)/$F$2)/($B$2*('CAR.CAP_per person'!J$2)/(_xlfn.XLOOKUP($E$2,EU_countries_GDP!$A$2:$A$29,EU_countries_GDP!$E$2:$E$29))),"")</f>
        <v>4.3738555777044072E-3</v>
      </c>
      <c r="DQ169" s="5">
        <f>IFERROR(((((U169+AK169)*(1/$H169))+BA169)/$F$2)/($B$2*('CAR.CAP_per person'!K$2)/(_xlfn.XLOOKUP($E$2,EU_countries_GDP!$A$2:$A$29,EU_countries_GDP!$E$2:$E$29))),"")</f>
        <v>2.0593177929695639E-3</v>
      </c>
      <c r="DR169" s="5">
        <f>IFERROR(((((V169+AL169)*(1/$H169))+BB169)/$F$2)/($B$2*('CAR.CAP_per person'!L$2)/(_xlfn.XLOOKUP($E$2,EU_countries_GDP!$A$2:$A$29,EU_countries_GDP!$E$2:$E$29))),"")</f>
        <v>8.2004488900900955E-4</v>
      </c>
      <c r="DS169" s="5">
        <f>IFERROR(((((W169+AM169)*(1/$H169))+BC169)/$F$2)/($B$2*('CAR.CAP_per person'!M$2)/(_xlfn.XLOOKUP($E$2,EU_countries_GDP!$A$2:$A$29,EU_countries_GDP!$E$2:$E$29))),"")</f>
        <v>5.2474573089582158E-2</v>
      </c>
      <c r="DT169" s="5">
        <f>IFERROR(((((X169+AN169)*(1/$H169))+BD169)/$F$2)/($B$2*('CAR.CAP_per person'!N$2)/(_xlfn.XLOOKUP($E$2,EU_countries_GDP!$A$2:$A$29,EU_countries_GDP!$E$2:$E$29))),"")</f>
        <v>0.70272848264827881</v>
      </c>
      <c r="DU169" s="5">
        <f>IFERROR(((((Y169+AO169)*(1/$H169))+BE169)/$F$2)/($B$2*('CAR.CAP_per person'!O$2)/(_xlfn.XLOOKUP($E$2,EU_countries_GDP!$A$2:$A$29,EU_countries_GDP!$E$2:$E$29))),"")</f>
        <v>1.6214746465546702E-3</v>
      </c>
      <c r="DV169" s="5">
        <f>IFERROR(((((Z169+AP169)*(1/$H169))+BF169)/$F$2)/($B$2*('CAR.CAP_per person'!P$2)/(_xlfn.XLOOKUP($E$2,EU_countries_GDP!$A$2:$A$29,EU_countries_GDP!$E$2:$E$29))),"")</f>
        <v>1.3933473086895439E-2</v>
      </c>
      <c r="DW169" s="5">
        <f>IFERROR(((((AA169+AQ169)*(1/$H169))+BG169)/$F$2)/($B$2*('CAR.CAP_per person'!Q$2)/(_xlfn.XLOOKUP($E$2,EU_countries_GDP!$A$2:$A$29,EU_countries_GDP!$E$2:$E$29))),"")</f>
        <v>5.9660726539570389E-3</v>
      </c>
    </row>
    <row r="170" spans="1:127">
      <c r="A170" t="s">
        <v>236</v>
      </c>
      <c r="B170" t="str">
        <f>_xlfn.XLOOKUP(D170,Table5[Ingredient],Table5[Category],"",FALSE)</f>
        <v>Fruit</v>
      </c>
      <c r="C170" s="33" t="s">
        <v>257</v>
      </c>
      <c r="D170" s="33" t="s">
        <v>228</v>
      </c>
      <c r="E170" s="33">
        <v>0</v>
      </c>
      <c r="F170" s="33" t="s">
        <v>189</v>
      </c>
      <c r="G170" s="33" t="s">
        <v>180</v>
      </c>
      <c r="H170" s="91">
        <f>Dataset_IT!M75</f>
        <v>0</v>
      </c>
      <c r="I170" s="33"/>
      <c r="J170" s="37">
        <f>IFERROR(INDEX('AveragePrices&amp;Codes'!G:AG, MATCH($D170, 'AveragePrices&amp;Codes'!$A:$A, 0), MATCH(Tool_Italy!$E$2, 'AveragePrices&amp;Codes'!$G$1:$AG$1, 0)),"")</f>
        <v>0.50270000000000004</v>
      </c>
      <c r="K170" s="37">
        <f>IFERROR(E170/(_xlfn.XLOOKUP(A170,Dataset_IT!$Q$2:$Q$9,Dataset_IT!$R$2:$R$9)),"")</f>
        <v>0</v>
      </c>
      <c r="L170">
        <f>IFERROR(IF($F170="Raw",_xlfn.XLOOKUP(_xlfn.XLOOKUP(Tool_Italy!$D170,'AveragePrices&amp;Codes'!$A:$A,'AveragePrices&amp;Codes'!$B:$B),AGRIBALYSE_Raw!$B:$B,AGRIBALYSE_Raw!O:O)*$E170,_xlfn.XLOOKUP(_xlfn.XLOOKUP(Tool_Italy!$D170,'AveragePrices&amp;Codes'!$A:$A,'AveragePrices&amp;Codes'!$B:$B),AGRIBALYSE_Cooked!$C:$C,AGRIBALYSE_Cooked!P:P)*$E170),"")</f>
        <v>0</v>
      </c>
      <c r="M170">
        <f>IFERROR(IF($F170="Raw",_xlfn.XLOOKUP(_xlfn.XLOOKUP(Tool_Italy!$D170,'AveragePrices&amp;Codes'!$A:$A,'AveragePrices&amp;Codes'!$B:$B),AGRIBALYSE_Raw!$B:$B,AGRIBALYSE_Raw!P:P)*$E170,_xlfn.XLOOKUP(_xlfn.XLOOKUP(Tool_Italy!$D170,'AveragePrices&amp;Codes'!$A:$A,'AveragePrices&amp;Codes'!$B:$B),AGRIBALYSE_Cooked!$C:$C,AGRIBALYSE_Cooked!Q:Q)*$E170),"")</f>
        <v>0</v>
      </c>
      <c r="N170">
        <f>IFERROR(IF($F170="Raw",_xlfn.XLOOKUP(_xlfn.XLOOKUP(Tool_Italy!$D170,'AveragePrices&amp;Codes'!$A:$A,'AveragePrices&amp;Codes'!$B:$B),AGRIBALYSE_Raw!$B:$B,AGRIBALYSE_Raw!Q:Q)*$E170,_xlfn.XLOOKUP(_xlfn.XLOOKUP(Tool_Italy!$D170,'AveragePrices&amp;Codes'!$A:$A,'AveragePrices&amp;Codes'!$B:$B),AGRIBALYSE_Cooked!$C:$C,AGRIBALYSE_Cooked!R:R)*$E170),"")</f>
        <v>0</v>
      </c>
      <c r="O170">
        <f>IFERROR(IF($F170="Raw",_xlfn.XLOOKUP(_xlfn.XLOOKUP(Tool_Italy!$D170,'AveragePrices&amp;Codes'!$A:$A,'AveragePrices&amp;Codes'!$B:$B),AGRIBALYSE_Raw!$B:$B,AGRIBALYSE_Raw!R:R)*$E170,_xlfn.XLOOKUP(_xlfn.XLOOKUP(Tool_Italy!$D170,'AveragePrices&amp;Codes'!$A:$A,'AveragePrices&amp;Codes'!$B:$B),AGRIBALYSE_Cooked!$C:$C,AGRIBALYSE_Cooked!S:S)*$E170),"")</f>
        <v>0</v>
      </c>
      <c r="P170">
        <f>IFERROR(IF($F170="Raw",_xlfn.XLOOKUP(_xlfn.XLOOKUP(Tool_Italy!$D170,'AveragePrices&amp;Codes'!$A:$A,'AveragePrices&amp;Codes'!$B:$B),AGRIBALYSE_Raw!$B:$B,AGRIBALYSE_Raw!S:S)*$E170,_xlfn.XLOOKUP(_xlfn.XLOOKUP(Tool_Italy!$D170,'AveragePrices&amp;Codes'!$A:$A,'AveragePrices&amp;Codes'!$B:$B),AGRIBALYSE_Cooked!$C:$C,AGRIBALYSE_Cooked!T:T)*$E170),"")</f>
        <v>0</v>
      </c>
      <c r="Q170">
        <f>IFERROR(IF($F170="Raw",_xlfn.XLOOKUP(_xlfn.XLOOKUP(Tool_Italy!$D170,'AveragePrices&amp;Codes'!$A:$A,'AveragePrices&amp;Codes'!$B:$B),AGRIBALYSE_Raw!$B:$B,AGRIBALYSE_Raw!T:T)*$E170,_xlfn.XLOOKUP(_xlfn.XLOOKUP(Tool_Italy!$D170,'AveragePrices&amp;Codes'!$A:$A,'AveragePrices&amp;Codes'!$B:$B),AGRIBALYSE_Cooked!$C:$C,AGRIBALYSE_Cooked!U:U)*$E170),"")</f>
        <v>0</v>
      </c>
      <c r="R170">
        <f>IFERROR(IF($F170="Raw",_xlfn.XLOOKUP(_xlfn.XLOOKUP(Tool_Italy!$D170,'AveragePrices&amp;Codes'!$A:$A,'AveragePrices&amp;Codes'!$B:$B),AGRIBALYSE_Raw!$B:$B,AGRIBALYSE_Raw!U:U)*$E170,_xlfn.XLOOKUP(_xlfn.XLOOKUP(Tool_Italy!$D170,'AveragePrices&amp;Codes'!$A:$A,'AveragePrices&amp;Codes'!$B:$B),AGRIBALYSE_Cooked!$C:$C,AGRIBALYSE_Cooked!V:V)*$E170),"")</f>
        <v>0</v>
      </c>
      <c r="S170">
        <f>IFERROR(IF($F170="Raw",_xlfn.XLOOKUP(_xlfn.XLOOKUP(Tool_Italy!$D170,'AveragePrices&amp;Codes'!$A:$A,'AveragePrices&amp;Codes'!$B:$B),AGRIBALYSE_Raw!$B:$B,AGRIBALYSE_Raw!V:V)*$E170,_xlfn.XLOOKUP(_xlfn.XLOOKUP(Tool_Italy!$D170,'AveragePrices&amp;Codes'!$A:$A,'AveragePrices&amp;Codes'!$B:$B),AGRIBALYSE_Cooked!$C:$C,AGRIBALYSE_Cooked!W:W)*$E170),"")</f>
        <v>0</v>
      </c>
      <c r="T170">
        <f>IFERROR(IF($F170="Raw",_xlfn.XLOOKUP(_xlfn.XLOOKUP(Tool_Italy!$D170,'AveragePrices&amp;Codes'!$A:$A,'AveragePrices&amp;Codes'!$B:$B),AGRIBALYSE_Raw!$B:$B,AGRIBALYSE_Raw!W:W)*$E170,_xlfn.XLOOKUP(_xlfn.XLOOKUP(Tool_Italy!$D170,'AveragePrices&amp;Codes'!$A:$A,'AveragePrices&amp;Codes'!$B:$B),AGRIBALYSE_Cooked!$C:$C,AGRIBALYSE_Cooked!X:X)*$E170),"")</f>
        <v>0</v>
      </c>
      <c r="U170">
        <f>IFERROR(IF($F170="Raw",_xlfn.XLOOKUP(_xlfn.XLOOKUP(Tool_Italy!$D170,'AveragePrices&amp;Codes'!$A:$A,'AveragePrices&amp;Codes'!$B:$B),AGRIBALYSE_Raw!$B:$B,AGRIBALYSE_Raw!X:X)*$E170,_xlfn.XLOOKUP(_xlfn.XLOOKUP(Tool_Italy!$D170,'AveragePrices&amp;Codes'!$A:$A,'AveragePrices&amp;Codes'!$B:$B),AGRIBALYSE_Cooked!$C:$C,AGRIBALYSE_Cooked!Y:Y)*$E170),"")</f>
        <v>0</v>
      </c>
      <c r="V170">
        <f>IFERROR(IF($F170="Raw",_xlfn.XLOOKUP(_xlfn.XLOOKUP(Tool_Italy!$D170,'AveragePrices&amp;Codes'!$A:$A,'AveragePrices&amp;Codes'!$B:$B),AGRIBALYSE_Raw!$B:$B,AGRIBALYSE_Raw!Y:Y)*$E170,_xlfn.XLOOKUP(_xlfn.XLOOKUP(Tool_Italy!$D170,'AveragePrices&amp;Codes'!$A:$A,'AveragePrices&amp;Codes'!$B:$B),AGRIBALYSE_Cooked!$C:$C,AGRIBALYSE_Cooked!Z:Z)*$E170),"")</f>
        <v>0</v>
      </c>
      <c r="W170">
        <f>IFERROR(IF($F170="Raw",_xlfn.XLOOKUP(_xlfn.XLOOKUP(Tool_Italy!$D170,'AveragePrices&amp;Codes'!$A:$A,'AveragePrices&amp;Codes'!$B:$B),AGRIBALYSE_Raw!$B:$B,AGRIBALYSE_Raw!Z:Z)*$E170,_xlfn.XLOOKUP(_xlfn.XLOOKUP(Tool_Italy!$D170,'AveragePrices&amp;Codes'!$A:$A,'AveragePrices&amp;Codes'!$B:$B),AGRIBALYSE_Cooked!$C:$C,AGRIBALYSE_Cooked!AA:AA)*$E170),"")</f>
        <v>0</v>
      </c>
      <c r="X170">
        <f>IFERROR(IF($F170="Raw",_xlfn.XLOOKUP(_xlfn.XLOOKUP(Tool_Italy!$D170,'AveragePrices&amp;Codes'!$A:$A,'AveragePrices&amp;Codes'!$B:$B),AGRIBALYSE_Raw!$B:$B,AGRIBALYSE_Raw!AA:AA)*$E170,_xlfn.XLOOKUP(_xlfn.XLOOKUP(Tool_Italy!$D170,'AveragePrices&amp;Codes'!$A:$A,'AveragePrices&amp;Codes'!$B:$B),AGRIBALYSE_Cooked!$C:$C,AGRIBALYSE_Cooked!AB:AB)*$E170),"")</f>
        <v>0</v>
      </c>
      <c r="Y170">
        <f>IFERROR(IF($F170="Raw",_xlfn.XLOOKUP(_xlfn.XLOOKUP(Tool_Italy!$D170,'AveragePrices&amp;Codes'!$A:$A,'AveragePrices&amp;Codes'!$B:$B),AGRIBALYSE_Raw!$B:$B,AGRIBALYSE_Raw!AB:AB)*$E170,_xlfn.XLOOKUP(_xlfn.XLOOKUP(Tool_Italy!$D170,'AveragePrices&amp;Codes'!$A:$A,'AveragePrices&amp;Codes'!$B:$B),AGRIBALYSE_Cooked!$C:$C,AGRIBALYSE_Cooked!AC:AC)*$E170),"")</f>
        <v>0</v>
      </c>
      <c r="Z170">
        <f>IFERROR(IF($F170="Raw",_xlfn.XLOOKUP(_xlfn.XLOOKUP(Tool_Italy!$D170,'AveragePrices&amp;Codes'!$A:$A,'AveragePrices&amp;Codes'!$B:$B),AGRIBALYSE_Raw!$B:$B,AGRIBALYSE_Raw!AC:AC)*$E170,_xlfn.XLOOKUP(_xlfn.XLOOKUP(Tool_Italy!$D170,'AveragePrices&amp;Codes'!$A:$A,'AveragePrices&amp;Codes'!$B:$B),AGRIBALYSE_Cooked!$C:$C,AGRIBALYSE_Cooked!AD:AD)*$E170),"")</f>
        <v>0</v>
      </c>
      <c r="AA170">
        <f>IFERROR(IF($F170="Raw",_xlfn.XLOOKUP(_xlfn.XLOOKUP(Tool_Italy!$D170,'AveragePrices&amp;Codes'!$A:$A,'AveragePrices&amp;Codes'!$B:$B),AGRIBALYSE_Raw!$B:$B,AGRIBALYSE_Raw!AD:AD)*$E170,_xlfn.XLOOKUP(_xlfn.XLOOKUP(Tool_Italy!$D170,'AveragePrices&amp;Codes'!$A:$A,'AveragePrices&amp;Codes'!$B:$B),AGRIBALYSE_Cooked!$C:$C,AGRIBALYSE_Cooked!AE:AE)*$E170),"")</f>
        <v>0</v>
      </c>
      <c r="AB170" cm="1">
        <f t="array" ref="AB170">IFERROR(_xlfn.XLOOKUP(Tool_Italy!$F170&amp;$E$2,'Cooking methods'!$A:$A&amp;'Cooking methods'!$B:$B,'Cooking methods'!C:C)*$E170,"")</f>
        <v>0</v>
      </c>
      <c r="AC170" cm="1">
        <f t="array" ref="AC170">IFERROR(_xlfn.XLOOKUP(Tool_Italy!$F170&amp;$E$2,'Cooking methods'!$A:$A&amp;'Cooking methods'!$B:$B,'Cooking methods'!D:D)*$E170,"")</f>
        <v>0</v>
      </c>
      <c r="AD170" cm="1">
        <f t="array" ref="AD170">IFERROR(_xlfn.XLOOKUP(Tool_Italy!$F170&amp;$E$2,'Cooking methods'!$A:$A&amp;'Cooking methods'!$B:$B,'Cooking methods'!E:E)*$E170,"")</f>
        <v>0</v>
      </c>
      <c r="AE170" cm="1">
        <f t="array" ref="AE170">IFERROR(_xlfn.XLOOKUP(Tool_Italy!$F170&amp;$E$2,'Cooking methods'!$A:$A&amp;'Cooking methods'!$B:$B,'Cooking methods'!F:F)*$E170,"")</f>
        <v>0</v>
      </c>
      <c r="AF170" cm="1">
        <f t="array" ref="AF170">IFERROR(_xlfn.XLOOKUP(Tool_Italy!$F170&amp;$E$2,'Cooking methods'!$A:$A&amp;'Cooking methods'!$B:$B,'Cooking methods'!G:G)*$E170,"")</f>
        <v>0</v>
      </c>
      <c r="AG170" cm="1">
        <f t="array" ref="AG170">IFERROR(_xlfn.XLOOKUP(Tool_Italy!$F170&amp;$E$2,'Cooking methods'!$A:$A&amp;'Cooking methods'!$B:$B,'Cooking methods'!H:H)*$E170,"")</f>
        <v>0</v>
      </c>
      <c r="AH170" cm="1">
        <f t="array" ref="AH170">IFERROR(_xlfn.XLOOKUP(Tool_Italy!$F170&amp;$E$2,'Cooking methods'!$A:$A&amp;'Cooking methods'!$B:$B,'Cooking methods'!I:I)*$E170,"")</f>
        <v>0</v>
      </c>
      <c r="AI170" cm="1">
        <f t="array" ref="AI170">IFERROR(_xlfn.XLOOKUP(Tool_Italy!$F170&amp;$E$2,'Cooking methods'!$A:$A&amp;'Cooking methods'!$B:$B,'Cooking methods'!J:J)*$E170,"")</f>
        <v>0</v>
      </c>
      <c r="AJ170" cm="1">
        <f t="array" ref="AJ170">IFERROR(_xlfn.XLOOKUP(Tool_Italy!$F170&amp;$E$2,'Cooking methods'!$A:$A&amp;'Cooking methods'!$B:$B,'Cooking methods'!K:K)*$E170,"")</f>
        <v>0</v>
      </c>
      <c r="AK170" cm="1">
        <f t="array" ref="AK170">IFERROR(_xlfn.XLOOKUP(Tool_Italy!$F170&amp;$E$2,'Cooking methods'!$A:$A&amp;'Cooking methods'!$B:$B,'Cooking methods'!L:L)*$E170,"")</f>
        <v>0</v>
      </c>
      <c r="AL170" cm="1">
        <f t="array" ref="AL170">IFERROR(_xlfn.XLOOKUP(Tool_Italy!$F170&amp;$E$2,'Cooking methods'!$A:$A&amp;'Cooking methods'!$B:$B,'Cooking methods'!M:M)*$E170,"")</f>
        <v>0</v>
      </c>
      <c r="AM170" cm="1">
        <f t="array" ref="AM170">IFERROR(_xlfn.XLOOKUP(Tool_Italy!$F170&amp;$E$2,'Cooking methods'!$A:$A&amp;'Cooking methods'!$B:$B,'Cooking methods'!N:N)*$E170,"")</f>
        <v>0</v>
      </c>
      <c r="AN170" cm="1">
        <f t="array" ref="AN170">IFERROR(_xlfn.XLOOKUP(Tool_Italy!$F170&amp;$E$2,'Cooking methods'!$A:$A&amp;'Cooking methods'!$B:$B,'Cooking methods'!O:O)*$E170,"")</f>
        <v>0</v>
      </c>
      <c r="AO170" cm="1">
        <f t="array" ref="AO170">IFERROR(_xlfn.XLOOKUP(Tool_Italy!$F170&amp;$E$2,'Cooking methods'!$A:$A&amp;'Cooking methods'!$B:$B,'Cooking methods'!P:P)*$E170,"")</f>
        <v>0</v>
      </c>
      <c r="AP170" cm="1">
        <f t="array" ref="AP170">IFERROR(_xlfn.XLOOKUP(Tool_Italy!$F170&amp;$E$2,'Cooking methods'!$A:$A&amp;'Cooking methods'!$B:$B,'Cooking methods'!Q:Q)*$E170,"")</f>
        <v>0</v>
      </c>
      <c r="AQ170" cm="1">
        <f t="array" ref="AQ170">IFERROR(_xlfn.XLOOKUP(Tool_Italy!$F170&amp;$E$2,'Cooking methods'!$A:$A&amp;'Cooking methods'!$B:$B,'Cooking methods'!R:R)*$E170,"")</f>
        <v>0</v>
      </c>
      <c r="AR170" cm="1">
        <f t="array" ref="AR170">IFERROR(_xlfn.XLOOKUP(Tool_Italy!$G170&amp;$E$2,'Waste management'!$A:$A&amp;'Waste management'!$B:$B,'Waste management'!C:C)*$E170,"")</f>
        <v>0</v>
      </c>
      <c r="AS170" cm="1">
        <f t="array" ref="AS170">IFERROR(_xlfn.XLOOKUP(Tool_Italy!$G170&amp;$E$2,'Waste management'!$A:$A&amp;'Waste management'!$B:$B,'Waste management'!D:D)*$E170,"")</f>
        <v>0</v>
      </c>
      <c r="AT170" cm="1">
        <f t="array" ref="AT170">IFERROR(_xlfn.XLOOKUP(Tool_Italy!$G170&amp;$E$2,'Waste management'!$A:$A&amp;'Waste management'!$B:$B,'Waste management'!E:E)*$E170,"")</f>
        <v>0</v>
      </c>
      <c r="AU170" cm="1">
        <f t="array" ref="AU170">IFERROR(_xlfn.XLOOKUP(Tool_Italy!$G170&amp;$E$2,'Waste management'!$A:$A&amp;'Waste management'!$B:$B,'Waste management'!F:F)*$E170,"")</f>
        <v>0</v>
      </c>
      <c r="AV170" cm="1">
        <f t="array" ref="AV170">IFERROR(_xlfn.XLOOKUP(Tool_Italy!$G170&amp;$E$2,'Waste management'!$A:$A&amp;'Waste management'!$B:$B,'Waste management'!G:G)*$E170,"")</f>
        <v>0</v>
      </c>
      <c r="AW170" cm="1">
        <f t="array" ref="AW170">IFERROR(_xlfn.XLOOKUP(Tool_Italy!$G170&amp;$E$2,'Waste management'!$A:$A&amp;'Waste management'!$B:$B,'Waste management'!H:H)*$E170,"")</f>
        <v>0</v>
      </c>
      <c r="AX170" cm="1">
        <f t="array" ref="AX170">IFERROR(_xlfn.XLOOKUP(Tool_Italy!$G170&amp;$E$2,'Waste management'!$A:$A&amp;'Waste management'!$B:$B,'Waste management'!I:I)*$E170,"")</f>
        <v>0</v>
      </c>
      <c r="AY170" cm="1">
        <f t="array" ref="AY170">IFERROR(_xlfn.XLOOKUP(Tool_Italy!$G170&amp;$E$2,'Waste management'!$A:$A&amp;'Waste management'!$B:$B,'Waste management'!J:J)*$E170,"")</f>
        <v>0</v>
      </c>
      <c r="AZ170" cm="1">
        <f t="array" ref="AZ170">IFERROR(_xlfn.XLOOKUP(Tool_Italy!$G170&amp;$E$2,'Waste management'!$A:$A&amp;'Waste management'!$B:$B,'Waste management'!K:K)*$E170,"")</f>
        <v>0</v>
      </c>
      <c r="BA170" cm="1">
        <f t="array" ref="BA170">IFERROR(_xlfn.XLOOKUP(Tool_Italy!$G170&amp;$E$2,'Waste management'!$A:$A&amp;'Waste management'!$B:$B,'Waste management'!L:L)*$E170,"")</f>
        <v>0</v>
      </c>
      <c r="BB170" cm="1">
        <f t="array" ref="BB170">IFERROR(_xlfn.XLOOKUP(Tool_Italy!$G170&amp;$E$2,'Waste management'!$A:$A&amp;'Waste management'!$B:$B,'Waste management'!M:M)*$E170,"")</f>
        <v>0</v>
      </c>
      <c r="BC170" cm="1">
        <f t="array" ref="BC170">IFERROR(_xlfn.XLOOKUP(Tool_Italy!$G170&amp;$E$2,'Waste management'!$A:$A&amp;'Waste management'!$B:$B,'Waste management'!N:N)*$E170,"")</f>
        <v>0</v>
      </c>
      <c r="BD170" cm="1">
        <f t="array" ref="BD170">IFERROR(_xlfn.XLOOKUP(Tool_Italy!$G170&amp;$E$2,'Waste management'!$A:$A&amp;'Waste management'!$B:$B,'Waste management'!O:O)*$E170,"")</f>
        <v>0</v>
      </c>
      <c r="BE170" cm="1">
        <f t="array" ref="BE170">IFERROR(_xlfn.XLOOKUP(Tool_Italy!$G170&amp;$E$2,'Waste management'!$A:$A&amp;'Waste management'!$B:$B,'Waste management'!P:P)*$E170,"")</f>
        <v>0</v>
      </c>
      <c r="BF170" cm="1">
        <f t="array" ref="BF170">IFERROR(_xlfn.XLOOKUP(Tool_Italy!$G170&amp;$E$2,'Waste management'!$A:$A&amp;'Waste management'!$B:$B,'Waste management'!Q:Q)*$E170,"")</f>
        <v>0</v>
      </c>
      <c r="BG170" cm="1">
        <f t="array" ref="BG170">IFERROR(_xlfn.XLOOKUP(Tool_Italy!$G170&amp;$E$2,'Waste management'!$A:$A&amp;'Waste management'!$B:$B,'Waste management'!R:R)*$E170,"")</f>
        <v>0</v>
      </c>
      <c r="BH170">
        <f>IFERROR((L170+AR170+AB170)*_xlfn.XLOOKUP(Tool_Italy!BH$4,Monetization_Factors!$A:$A,Monetization_Factors!$D:$D),"")</f>
        <v>0</v>
      </c>
      <c r="BI170">
        <f>IFERROR((M170+AS170+AC170)*_xlfn.XLOOKUP(Tool_Italy!BI$4,Monetization_Factors!$A:$A,Monetization_Factors!$D:$D),"")</f>
        <v>0</v>
      </c>
      <c r="BJ170">
        <f>IFERROR((N170+AT170+AD170)*_xlfn.XLOOKUP(Tool_Italy!BJ$4,Monetization_Factors!$A:$A,Monetization_Factors!$D:$D),"")</f>
        <v>0</v>
      </c>
      <c r="BK170">
        <f>IFERROR((O170+AU170+AE170)*_xlfn.XLOOKUP(Tool_Italy!BK$4,Monetization_Factors!$A:$A,Monetization_Factors!$D:$D),"")</f>
        <v>0</v>
      </c>
      <c r="BL170">
        <f>IFERROR((P170+AV170+AF170)*_xlfn.XLOOKUP(Tool_Italy!BL$4,Monetization_Factors!$A:$A,Monetization_Factors!$D:$D),"")</f>
        <v>0</v>
      </c>
      <c r="BM170">
        <f>IFERROR((Q170+AW170+AG170)*_xlfn.XLOOKUP(Tool_Italy!BM$4,Monetization_Factors!$A:$A,Monetization_Factors!$D:$D),"")</f>
        <v>0</v>
      </c>
      <c r="BN170">
        <f>IFERROR((R170+AX170+AH170)*_xlfn.XLOOKUP(Tool_Italy!BN$4,Monetization_Factors!$A:$A,Monetization_Factors!$D:$D),"")</f>
        <v>0</v>
      </c>
      <c r="BO170">
        <f>IFERROR((S170+AY170+AI170)*_xlfn.XLOOKUP(Tool_Italy!BO$4,Monetization_Factors!$A:$A,Monetization_Factors!$D:$D),"")</f>
        <v>0</v>
      </c>
      <c r="BP170">
        <f>IFERROR((T170+AZ170+AJ170)*_xlfn.XLOOKUP(Tool_Italy!BP$4,Monetization_Factors!$A:$A,Monetization_Factors!$D:$D),"")</f>
        <v>0</v>
      </c>
      <c r="BQ170">
        <f>IFERROR((U170+BA170+AK170)*_xlfn.XLOOKUP(Tool_Italy!BQ$4,Monetization_Factors!$A:$A,Monetization_Factors!$D:$D),"")</f>
        <v>0</v>
      </c>
      <c r="BR170" t="str">
        <f>IFERROR((V170+BB170+AL170)*_xlfn.XLOOKUP(Tool_Italy!BR$4,Monetization_Factors!$A:$A,Monetization_Factors!$D:$D),"")</f>
        <v/>
      </c>
      <c r="BS170">
        <f>IFERROR((W170+BC170+AM170)*_xlfn.XLOOKUP(Tool_Italy!BS$4,Monetization_Factors!$A:$A,Monetization_Factors!$D:$D),"")</f>
        <v>0</v>
      </c>
      <c r="BT170">
        <f>IFERROR((X170+BD170+AN170)*_xlfn.XLOOKUP(Tool_Italy!BT$4,Monetization_Factors!$A:$A,Monetization_Factors!$D:$D),"")</f>
        <v>0</v>
      </c>
      <c r="BU170">
        <f>IFERROR((Y170+BE170+AO170)*_xlfn.XLOOKUP(Tool_Italy!BU$4,Monetization_Factors!$A:$A,Monetization_Factors!$D:$D),"")</f>
        <v>0</v>
      </c>
      <c r="BV170">
        <f>IFERROR((Z170+BF170+AP170)*_xlfn.XLOOKUP(Tool_Italy!BV$4,Monetization_Factors!$A:$A,Monetization_Factors!$D:$D),"")</f>
        <v>0</v>
      </c>
      <c r="BW170">
        <f>IFERROR((AA170+BG170+AQ170)*_xlfn.XLOOKUP(Tool_Italy!BW$4,Monetization_Factors!$A:$A,Monetization_Factors!$D:$D),"")</f>
        <v>0</v>
      </c>
      <c r="BX170" s="38" cm="1">
        <f t="array" ref="BX170">IFERROR(_xlfn.IFS(I170&lt;&gt;0,I170*E170,I170="",J170*E170),"")</f>
        <v>0</v>
      </c>
      <c r="BY170" s="38">
        <f t="shared" si="104"/>
        <v>0</v>
      </c>
      <c r="BZ170" s="38">
        <f t="shared" si="106"/>
        <v>0</v>
      </c>
      <c r="CA170" s="38">
        <f t="shared" si="105"/>
        <v>0</v>
      </c>
      <c r="CB170">
        <f t="shared" si="107"/>
        <v>0</v>
      </c>
      <c r="CC170">
        <f t="shared" si="72"/>
        <v>0</v>
      </c>
      <c r="CD170">
        <f t="shared" si="73"/>
        <v>0</v>
      </c>
      <c r="CE170">
        <f t="shared" si="74"/>
        <v>0</v>
      </c>
      <c r="CF170">
        <f t="shared" si="75"/>
        <v>0</v>
      </c>
      <c r="CG170">
        <f t="shared" si="76"/>
        <v>0</v>
      </c>
      <c r="CH170">
        <f t="shared" si="77"/>
        <v>0</v>
      </c>
      <c r="CI170">
        <f t="shared" si="78"/>
        <v>0</v>
      </c>
      <c r="CJ170">
        <f t="shared" si="79"/>
        <v>0</v>
      </c>
      <c r="CK170">
        <f t="shared" si="80"/>
        <v>0</v>
      </c>
      <c r="CL170">
        <f t="shared" si="81"/>
        <v>0</v>
      </c>
      <c r="CM170">
        <f t="shared" si="82"/>
        <v>0</v>
      </c>
      <c r="CN170">
        <f t="shared" si="83"/>
        <v>0</v>
      </c>
      <c r="CO170">
        <f t="shared" si="84"/>
        <v>0</v>
      </c>
      <c r="CP170">
        <f t="shared" si="85"/>
        <v>0</v>
      </c>
      <c r="CQ170">
        <f t="shared" si="86"/>
        <v>0</v>
      </c>
      <c r="CR170">
        <f t="shared" si="108"/>
        <v>0</v>
      </c>
      <c r="CS170">
        <f t="shared" si="87"/>
        <v>0</v>
      </c>
      <c r="CT170">
        <f t="shared" si="88"/>
        <v>0</v>
      </c>
      <c r="CU170">
        <f t="shared" si="89"/>
        <v>0</v>
      </c>
      <c r="CV170">
        <f t="shared" si="90"/>
        <v>0</v>
      </c>
      <c r="CW170">
        <f t="shared" si="91"/>
        <v>0</v>
      </c>
      <c r="CX170">
        <f t="shared" si="92"/>
        <v>0</v>
      </c>
      <c r="CY170">
        <f t="shared" si="93"/>
        <v>0</v>
      </c>
      <c r="CZ170">
        <f t="shared" si="94"/>
        <v>0</v>
      </c>
      <c r="DA170">
        <f t="shared" si="95"/>
        <v>0</v>
      </c>
      <c r="DB170">
        <f t="shared" si="96"/>
        <v>0</v>
      </c>
      <c r="DC170">
        <f t="shared" si="97"/>
        <v>0</v>
      </c>
      <c r="DD170">
        <f t="shared" si="98"/>
        <v>0</v>
      </c>
      <c r="DE170">
        <f t="shared" si="99"/>
        <v>0</v>
      </c>
      <c r="DF170">
        <f t="shared" si="100"/>
        <v>0</v>
      </c>
      <c r="DG170">
        <f t="shared" si="101"/>
        <v>0</v>
      </c>
      <c r="DH170" s="5" t="str">
        <f>IFERROR(((((L170+AB170)*(1/$H170))+AR170)/$F$2)/($B$2*('CAR.CAP_per person'!B$2)/(_xlfn.XLOOKUP($E$2,EU_countries_GDP!$A$2:$A$29,EU_countries_GDP!$E$2:$E$29))),"")</f>
        <v/>
      </c>
      <c r="DI170" s="5" t="str">
        <f>IFERROR(((((M170+AC170)*(1/$H170))+AS170)/$F$2)/($B$2*('CAR.CAP_per person'!C$2)/(_xlfn.XLOOKUP($E$2,EU_countries_GDP!$A$2:$A$29,EU_countries_GDP!$E$2:$E$29))),"")</f>
        <v/>
      </c>
      <c r="DJ170" s="5" t="str">
        <f>IFERROR(((((N170+AD170)*(1/$H170))+AT170)/$F$2)/($B$2*('CAR.CAP_per person'!D$2)/(_xlfn.XLOOKUP($E$2,EU_countries_GDP!$A$2:$A$29,EU_countries_GDP!$E$2:$E$29))),"")</f>
        <v/>
      </c>
      <c r="DK170" s="5" t="str">
        <f>IFERROR(((((O170+AE170)*(1/$H170))+AU170)/$F$2)/($B$2*('CAR.CAP_per person'!E$2)/(_xlfn.XLOOKUP($E$2,EU_countries_GDP!$A$2:$A$29,EU_countries_GDP!$E$2:$E$29))),"")</f>
        <v/>
      </c>
      <c r="DL170" s="5" t="str">
        <f>IFERROR(((((P170+AF170)*(1/$H170))+AV170)/$F$2)/($B$2*('CAR.CAP_per person'!F$2)/(_xlfn.XLOOKUP($E$2,EU_countries_GDP!$A$2:$A$29,EU_countries_GDP!$E$2:$E$29))),"")</f>
        <v/>
      </c>
      <c r="DM170" s="5" t="str">
        <f>IFERROR(((((Q170+AG170)*(1/$H170))+AW170)/$F$2)/($B$2*('CAR.CAP_per person'!G$2)/(_xlfn.XLOOKUP($E$2,EU_countries_GDP!$A$2:$A$29,EU_countries_GDP!$E$2:$E$29))),"")</f>
        <v/>
      </c>
      <c r="DN170" s="5" t="str">
        <f>IFERROR(((((R170+AH170)*(1/$H170))+AX170)/$F$2)/($B$2*('CAR.CAP_per person'!H$2)/(_xlfn.XLOOKUP($E$2,EU_countries_GDP!$A$2:$A$29,EU_countries_GDP!$E$2:$E$29))),"")</f>
        <v/>
      </c>
      <c r="DO170" s="5" t="str">
        <f>IFERROR(((((S170+AI170)*(1/$H170))+AY170)/$F$2)/($B$2*('CAR.CAP_per person'!I$2)/(_xlfn.XLOOKUP($E$2,EU_countries_GDP!$A$2:$A$29,EU_countries_GDP!$E$2:$E$29))),"")</f>
        <v/>
      </c>
      <c r="DP170" s="5" t="str">
        <f>IFERROR(((((T170+AJ170)*(1/$H170))+AZ170)/$F$2)/($B$2*('CAR.CAP_per person'!J$2)/(_xlfn.XLOOKUP($E$2,EU_countries_GDP!$A$2:$A$29,EU_countries_GDP!$E$2:$E$29))),"")</f>
        <v/>
      </c>
      <c r="DQ170" s="5" t="str">
        <f>IFERROR(((((U170+AK170)*(1/$H170))+BA170)/$F$2)/($B$2*('CAR.CAP_per person'!K$2)/(_xlfn.XLOOKUP($E$2,EU_countries_GDP!$A$2:$A$29,EU_countries_GDP!$E$2:$E$29))),"")</f>
        <v/>
      </c>
      <c r="DR170" s="5" t="str">
        <f>IFERROR(((((V170+AL170)*(1/$H170))+BB170)/$F$2)/($B$2*('CAR.CAP_per person'!L$2)/(_xlfn.XLOOKUP($E$2,EU_countries_GDP!$A$2:$A$29,EU_countries_GDP!$E$2:$E$29))),"")</f>
        <v/>
      </c>
      <c r="DS170" s="5" t="str">
        <f>IFERROR(((((W170+AM170)*(1/$H170))+BC170)/$F$2)/($B$2*('CAR.CAP_per person'!M$2)/(_xlfn.XLOOKUP($E$2,EU_countries_GDP!$A$2:$A$29,EU_countries_GDP!$E$2:$E$29))),"")</f>
        <v/>
      </c>
      <c r="DT170" s="5" t="str">
        <f>IFERROR(((((X170+AN170)*(1/$H170))+BD170)/$F$2)/($B$2*('CAR.CAP_per person'!N$2)/(_xlfn.XLOOKUP($E$2,EU_countries_GDP!$A$2:$A$29,EU_countries_GDP!$E$2:$E$29))),"")</f>
        <v/>
      </c>
      <c r="DU170" s="5" t="str">
        <f>IFERROR(((((Y170+AO170)*(1/$H170))+BE170)/$F$2)/($B$2*('CAR.CAP_per person'!O$2)/(_xlfn.XLOOKUP($E$2,EU_countries_GDP!$A$2:$A$29,EU_countries_GDP!$E$2:$E$29))),"")</f>
        <v/>
      </c>
      <c r="DV170" s="5" t="str">
        <f>IFERROR(((((Z170+AP170)*(1/$H170))+BF170)/$F$2)/($B$2*('CAR.CAP_per person'!P$2)/(_xlfn.XLOOKUP($E$2,EU_countries_GDP!$A$2:$A$29,EU_countries_GDP!$E$2:$E$29))),"")</f>
        <v/>
      </c>
      <c r="DW170" s="5" t="str">
        <f>IFERROR(((((AA170+AQ170)*(1/$H170))+BG170)/$F$2)/($B$2*('CAR.CAP_per person'!Q$2)/(_xlfn.XLOOKUP($E$2,EU_countries_GDP!$A$2:$A$29,EU_countries_GDP!$E$2:$E$29))),"")</f>
        <v/>
      </c>
    </row>
    <row r="171" spans="1:127">
      <c r="A171" t="s">
        <v>239</v>
      </c>
      <c r="B171" t="str">
        <f>_xlfn.XLOOKUP(D171,Table5[Ingredient],Table5[Category],"",FALSE)</f>
        <v>Starch/satiating food</v>
      </c>
      <c r="C171" s="33" t="s">
        <v>257</v>
      </c>
      <c r="D171" s="33" t="s">
        <v>195</v>
      </c>
      <c r="E171" s="33">
        <v>0</v>
      </c>
      <c r="F171" s="33" t="s">
        <v>204</v>
      </c>
      <c r="G171" s="33" t="s">
        <v>180</v>
      </c>
      <c r="H171" s="91">
        <f>Dataset_IT!M76</f>
        <v>0</v>
      </c>
      <c r="I171" s="33"/>
      <c r="J171" s="37">
        <f>IFERROR(INDEX('AveragePrices&amp;Codes'!G:AG, MATCH($D171, 'AveragePrices&amp;Codes'!$A:$A, 0), MATCH(Tool_Italy!$E$2, 'AveragePrices&amp;Codes'!$G$1:$AG$1, 0)),"")</f>
        <v>0</v>
      </c>
      <c r="K171" s="37">
        <f>IFERROR(E171/(_xlfn.XLOOKUP(A171,Dataset_IT!$Q$2:$Q$9,Dataset_IT!$R$2:$R$9)),"")</f>
        <v>0</v>
      </c>
      <c r="L171">
        <f>IFERROR(IF($F171="Raw",_xlfn.XLOOKUP(_xlfn.XLOOKUP(Tool_Italy!$D171,'AveragePrices&amp;Codes'!$A:$A,'AveragePrices&amp;Codes'!$B:$B),AGRIBALYSE_Raw!$B:$B,AGRIBALYSE_Raw!O:O)*$E171,_xlfn.XLOOKUP(_xlfn.XLOOKUP(Tool_Italy!$D171,'AveragePrices&amp;Codes'!$A:$A,'AveragePrices&amp;Codes'!$B:$B),AGRIBALYSE_Cooked!$C:$C,AGRIBALYSE_Cooked!P:P)*$E171),"")</f>
        <v>0</v>
      </c>
      <c r="M171">
        <f>IFERROR(IF($F171="Raw",_xlfn.XLOOKUP(_xlfn.XLOOKUP(Tool_Italy!$D171,'AveragePrices&amp;Codes'!$A:$A,'AveragePrices&amp;Codes'!$B:$B),AGRIBALYSE_Raw!$B:$B,AGRIBALYSE_Raw!P:P)*$E171,_xlfn.XLOOKUP(_xlfn.XLOOKUP(Tool_Italy!$D171,'AveragePrices&amp;Codes'!$A:$A,'AveragePrices&amp;Codes'!$B:$B),AGRIBALYSE_Cooked!$C:$C,AGRIBALYSE_Cooked!Q:Q)*$E171),"")</f>
        <v>0</v>
      </c>
      <c r="N171">
        <f>IFERROR(IF($F171="Raw",_xlfn.XLOOKUP(_xlfn.XLOOKUP(Tool_Italy!$D171,'AveragePrices&amp;Codes'!$A:$A,'AveragePrices&amp;Codes'!$B:$B),AGRIBALYSE_Raw!$B:$B,AGRIBALYSE_Raw!Q:Q)*$E171,_xlfn.XLOOKUP(_xlfn.XLOOKUP(Tool_Italy!$D171,'AveragePrices&amp;Codes'!$A:$A,'AveragePrices&amp;Codes'!$B:$B),AGRIBALYSE_Cooked!$C:$C,AGRIBALYSE_Cooked!R:R)*$E171),"")</f>
        <v>0</v>
      </c>
      <c r="O171">
        <f>IFERROR(IF($F171="Raw",_xlfn.XLOOKUP(_xlfn.XLOOKUP(Tool_Italy!$D171,'AveragePrices&amp;Codes'!$A:$A,'AveragePrices&amp;Codes'!$B:$B),AGRIBALYSE_Raw!$B:$B,AGRIBALYSE_Raw!R:R)*$E171,_xlfn.XLOOKUP(_xlfn.XLOOKUP(Tool_Italy!$D171,'AveragePrices&amp;Codes'!$A:$A,'AveragePrices&amp;Codes'!$B:$B),AGRIBALYSE_Cooked!$C:$C,AGRIBALYSE_Cooked!S:S)*$E171),"")</f>
        <v>0</v>
      </c>
      <c r="P171">
        <f>IFERROR(IF($F171="Raw",_xlfn.XLOOKUP(_xlfn.XLOOKUP(Tool_Italy!$D171,'AveragePrices&amp;Codes'!$A:$A,'AveragePrices&amp;Codes'!$B:$B),AGRIBALYSE_Raw!$B:$B,AGRIBALYSE_Raw!S:S)*$E171,_xlfn.XLOOKUP(_xlfn.XLOOKUP(Tool_Italy!$D171,'AveragePrices&amp;Codes'!$A:$A,'AveragePrices&amp;Codes'!$B:$B),AGRIBALYSE_Cooked!$C:$C,AGRIBALYSE_Cooked!T:T)*$E171),"")</f>
        <v>0</v>
      </c>
      <c r="Q171">
        <f>IFERROR(IF($F171="Raw",_xlfn.XLOOKUP(_xlfn.XLOOKUP(Tool_Italy!$D171,'AveragePrices&amp;Codes'!$A:$A,'AveragePrices&amp;Codes'!$B:$B),AGRIBALYSE_Raw!$B:$B,AGRIBALYSE_Raw!T:T)*$E171,_xlfn.XLOOKUP(_xlfn.XLOOKUP(Tool_Italy!$D171,'AveragePrices&amp;Codes'!$A:$A,'AveragePrices&amp;Codes'!$B:$B),AGRIBALYSE_Cooked!$C:$C,AGRIBALYSE_Cooked!U:U)*$E171),"")</f>
        <v>0</v>
      </c>
      <c r="R171">
        <f>IFERROR(IF($F171="Raw",_xlfn.XLOOKUP(_xlfn.XLOOKUP(Tool_Italy!$D171,'AveragePrices&amp;Codes'!$A:$A,'AveragePrices&amp;Codes'!$B:$B),AGRIBALYSE_Raw!$B:$B,AGRIBALYSE_Raw!U:U)*$E171,_xlfn.XLOOKUP(_xlfn.XLOOKUP(Tool_Italy!$D171,'AveragePrices&amp;Codes'!$A:$A,'AveragePrices&amp;Codes'!$B:$B),AGRIBALYSE_Cooked!$C:$C,AGRIBALYSE_Cooked!V:V)*$E171),"")</f>
        <v>0</v>
      </c>
      <c r="S171">
        <f>IFERROR(IF($F171="Raw",_xlfn.XLOOKUP(_xlfn.XLOOKUP(Tool_Italy!$D171,'AveragePrices&amp;Codes'!$A:$A,'AveragePrices&amp;Codes'!$B:$B),AGRIBALYSE_Raw!$B:$B,AGRIBALYSE_Raw!V:V)*$E171,_xlfn.XLOOKUP(_xlfn.XLOOKUP(Tool_Italy!$D171,'AveragePrices&amp;Codes'!$A:$A,'AveragePrices&amp;Codes'!$B:$B),AGRIBALYSE_Cooked!$C:$C,AGRIBALYSE_Cooked!W:W)*$E171),"")</f>
        <v>0</v>
      </c>
      <c r="T171">
        <f>IFERROR(IF($F171="Raw",_xlfn.XLOOKUP(_xlfn.XLOOKUP(Tool_Italy!$D171,'AveragePrices&amp;Codes'!$A:$A,'AveragePrices&amp;Codes'!$B:$B),AGRIBALYSE_Raw!$B:$B,AGRIBALYSE_Raw!W:W)*$E171,_xlfn.XLOOKUP(_xlfn.XLOOKUP(Tool_Italy!$D171,'AveragePrices&amp;Codes'!$A:$A,'AveragePrices&amp;Codes'!$B:$B),AGRIBALYSE_Cooked!$C:$C,AGRIBALYSE_Cooked!X:X)*$E171),"")</f>
        <v>0</v>
      </c>
      <c r="U171">
        <f>IFERROR(IF($F171="Raw",_xlfn.XLOOKUP(_xlfn.XLOOKUP(Tool_Italy!$D171,'AveragePrices&amp;Codes'!$A:$A,'AveragePrices&amp;Codes'!$B:$B),AGRIBALYSE_Raw!$B:$B,AGRIBALYSE_Raw!X:X)*$E171,_xlfn.XLOOKUP(_xlfn.XLOOKUP(Tool_Italy!$D171,'AveragePrices&amp;Codes'!$A:$A,'AveragePrices&amp;Codes'!$B:$B),AGRIBALYSE_Cooked!$C:$C,AGRIBALYSE_Cooked!Y:Y)*$E171),"")</f>
        <v>0</v>
      </c>
      <c r="V171">
        <f>IFERROR(IF($F171="Raw",_xlfn.XLOOKUP(_xlfn.XLOOKUP(Tool_Italy!$D171,'AveragePrices&amp;Codes'!$A:$A,'AveragePrices&amp;Codes'!$B:$B),AGRIBALYSE_Raw!$B:$B,AGRIBALYSE_Raw!Y:Y)*$E171,_xlfn.XLOOKUP(_xlfn.XLOOKUP(Tool_Italy!$D171,'AveragePrices&amp;Codes'!$A:$A,'AveragePrices&amp;Codes'!$B:$B),AGRIBALYSE_Cooked!$C:$C,AGRIBALYSE_Cooked!Z:Z)*$E171),"")</f>
        <v>0</v>
      </c>
      <c r="W171">
        <f>IFERROR(IF($F171="Raw",_xlfn.XLOOKUP(_xlfn.XLOOKUP(Tool_Italy!$D171,'AveragePrices&amp;Codes'!$A:$A,'AveragePrices&amp;Codes'!$B:$B),AGRIBALYSE_Raw!$B:$B,AGRIBALYSE_Raw!Z:Z)*$E171,_xlfn.XLOOKUP(_xlfn.XLOOKUP(Tool_Italy!$D171,'AveragePrices&amp;Codes'!$A:$A,'AveragePrices&amp;Codes'!$B:$B),AGRIBALYSE_Cooked!$C:$C,AGRIBALYSE_Cooked!AA:AA)*$E171),"")</f>
        <v>0</v>
      </c>
      <c r="X171">
        <f>IFERROR(IF($F171="Raw",_xlfn.XLOOKUP(_xlfn.XLOOKUP(Tool_Italy!$D171,'AveragePrices&amp;Codes'!$A:$A,'AveragePrices&amp;Codes'!$B:$B),AGRIBALYSE_Raw!$B:$B,AGRIBALYSE_Raw!AA:AA)*$E171,_xlfn.XLOOKUP(_xlfn.XLOOKUP(Tool_Italy!$D171,'AveragePrices&amp;Codes'!$A:$A,'AveragePrices&amp;Codes'!$B:$B),AGRIBALYSE_Cooked!$C:$C,AGRIBALYSE_Cooked!AB:AB)*$E171),"")</f>
        <v>0</v>
      </c>
      <c r="Y171">
        <f>IFERROR(IF($F171="Raw",_xlfn.XLOOKUP(_xlfn.XLOOKUP(Tool_Italy!$D171,'AveragePrices&amp;Codes'!$A:$A,'AveragePrices&amp;Codes'!$B:$B),AGRIBALYSE_Raw!$B:$B,AGRIBALYSE_Raw!AB:AB)*$E171,_xlfn.XLOOKUP(_xlfn.XLOOKUP(Tool_Italy!$D171,'AveragePrices&amp;Codes'!$A:$A,'AveragePrices&amp;Codes'!$B:$B),AGRIBALYSE_Cooked!$C:$C,AGRIBALYSE_Cooked!AC:AC)*$E171),"")</f>
        <v>0</v>
      </c>
      <c r="Z171">
        <f>IFERROR(IF($F171="Raw",_xlfn.XLOOKUP(_xlfn.XLOOKUP(Tool_Italy!$D171,'AveragePrices&amp;Codes'!$A:$A,'AveragePrices&amp;Codes'!$B:$B),AGRIBALYSE_Raw!$B:$B,AGRIBALYSE_Raw!AC:AC)*$E171,_xlfn.XLOOKUP(_xlfn.XLOOKUP(Tool_Italy!$D171,'AveragePrices&amp;Codes'!$A:$A,'AveragePrices&amp;Codes'!$B:$B),AGRIBALYSE_Cooked!$C:$C,AGRIBALYSE_Cooked!AD:AD)*$E171),"")</f>
        <v>0</v>
      </c>
      <c r="AA171">
        <f>IFERROR(IF($F171="Raw",_xlfn.XLOOKUP(_xlfn.XLOOKUP(Tool_Italy!$D171,'AveragePrices&amp;Codes'!$A:$A,'AveragePrices&amp;Codes'!$B:$B),AGRIBALYSE_Raw!$B:$B,AGRIBALYSE_Raw!AD:AD)*$E171,_xlfn.XLOOKUP(_xlfn.XLOOKUP(Tool_Italy!$D171,'AveragePrices&amp;Codes'!$A:$A,'AveragePrices&amp;Codes'!$B:$B),AGRIBALYSE_Cooked!$C:$C,AGRIBALYSE_Cooked!AE:AE)*$E171),"")</f>
        <v>0</v>
      </c>
      <c r="AB171" cm="1">
        <f t="array" ref="AB171">IFERROR(_xlfn.XLOOKUP(Tool_Italy!$F171&amp;$E$2,'Cooking methods'!$A:$A&amp;'Cooking methods'!$B:$B,'Cooking methods'!C:C)*$E171,"")</f>
        <v>0</v>
      </c>
      <c r="AC171" cm="1">
        <f t="array" ref="AC171">IFERROR(_xlfn.XLOOKUP(Tool_Italy!$F171&amp;$E$2,'Cooking methods'!$A:$A&amp;'Cooking methods'!$B:$B,'Cooking methods'!D:D)*$E171,"")</f>
        <v>0</v>
      </c>
      <c r="AD171" cm="1">
        <f t="array" ref="AD171">IFERROR(_xlfn.XLOOKUP(Tool_Italy!$F171&amp;$E$2,'Cooking methods'!$A:$A&amp;'Cooking methods'!$B:$B,'Cooking methods'!E:E)*$E171,"")</f>
        <v>0</v>
      </c>
      <c r="AE171" cm="1">
        <f t="array" ref="AE171">IFERROR(_xlfn.XLOOKUP(Tool_Italy!$F171&amp;$E$2,'Cooking methods'!$A:$A&amp;'Cooking methods'!$B:$B,'Cooking methods'!F:F)*$E171,"")</f>
        <v>0</v>
      </c>
      <c r="AF171" cm="1">
        <f t="array" ref="AF171">IFERROR(_xlfn.XLOOKUP(Tool_Italy!$F171&amp;$E$2,'Cooking methods'!$A:$A&amp;'Cooking methods'!$B:$B,'Cooking methods'!G:G)*$E171,"")</f>
        <v>0</v>
      </c>
      <c r="AG171" cm="1">
        <f t="array" ref="AG171">IFERROR(_xlfn.XLOOKUP(Tool_Italy!$F171&amp;$E$2,'Cooking methods'!$A:$A&amp;'Cooking methods'!$B:$B,'Cooking methods'!H:H)*$E171,"")</f>
        <v>0</v>
      </c>
      <c r="AH171" cm="1">
        <f t="array" ref="AH171">IFERROR(_xlfn.XLOOKUP(Tool_Italy!$F171&amp;$E$2,'Cooking methods'!$A:$A&amp;'Cooking methods'!$B:$B,'Cooking methods'!I:I)*$E171,"")</f>
        <v>0</v>
      </c>
      <c r="AI171" cm="1">
        <f t="array" ref="AI171">IFERROR(_xlfn.XLOOKUP(Tool_Italy!$F171&amp;$E$2,'Cooking methods'!$A:$A&amp;'Cooking methods'!$B:$B,'Cooking methods'!J:J)*$E171,"")</f>
        <v>0</v>
      </c>
      <c r="AJ171" cm="1">
        <f t="array" ref="AJ171">IFERROR(_xlfn.XLOOKUP(Tool_Italy!$F171&amp;$E$2,'Cooking methods'!$A:$A&amp;'Cooking methods'!$B:$B,'Cooking methods'!K:K)*$E171,"")</f>
        <v>0</v>
      </c>
      <c r="AK171" cm="1">
        <f t="array" ref="AK171">IFERROR(_xlfn.XLOOKUP(Tool_Italy!$F171&amp;$E$2,'Cooking methods'!$A:$A&amp;'Cooking methods'!$B:$B,'Cooking methods'!L:L)*$E171,"")</f>
        <v>0</v>
      </c>
      <c r="AL171" cm="1">
        <f t="array" ref="AL171">IFERROR(_xlfn.XLOOKUP(Tool_Italy!$F171&amp;$E$2,'Cooking methods'!$A:$A&amp;'Cooking methods'!$B:$B,'Cooking methods'!M:M)*$E171,"")</f>
        <v>0</v>
      </c>
      <c r="AM171" cm="1">
        <f t="array" ref="AM171">IFERROR(_xlfn.XLOOKUP(Tool_Italy!$F171&amp;$E$2,'Cooking methods'!$A:$A&amp;'Cooking methods'!$B:$B,'Cooking methods'!N:N)*$E171,"")</f>
        <v>0</v>
      </c>
      <c r="AN171" cm="1">
        <f t="array" ref="AN171">IFERROR(_xlfn.XLOOKUP(Tool_Italy!$F171&amp;$E$2,'Cooking methods'!$A:$A&amp;'Cooking methods'!$B:$B,'Cooking methods'!O:O)*$E171,"")</f>
        <v>0</v>
      </c>
      <c r="AO171" cm="1">
        <f t="array" ref="AO171">IFERROR(_xlfn.XLOOKUP(Tool_Italy!$F171&amp;$E$2,'Cooking methods'!$A:$A&amp;'Cooking methods'!$B:$B,'Cooking methods'!P:P)*$E171,"")</f>
        <v>0</v>
      </c>
      <c r="AP171" cm="1">
        <f t="array" ref="AP171">IFERROR(_xlfn.XLOOKUP(Tool_Italy!$F171&amp;$E$2,'Cooking methods'!$A:$A&amp;'Cooking methods'!$B:$B,'Cooking methods'!Q:Q)*$E171,"")</f>
        <v>0</v>
      </c>
      <c r="AQ171" cm="1">
        <f t="array" ref="AQ171">IFERROR(_xlfn.XLOOKUP(Tool_Italy!$F171&amp;$E$2,'Cooking methods'!$A:$A&amp;'Cooking methods'!$B:$B,'Cooking methods'!R:R)*$E171,"")</f>
        <v>0</v>
      </c>
      <c r="AR171" cm="1">
        <f t="array" ref="AR171">IFERROR(_xlfn.XLOOKUP(Tool_Italy!$G171&amp;$E$2,'Waste management'!$A:$A&amp;'Waste management'!$B:$B,'Waste management'!C:C)*$E171,"")</f>
        <v>0</v>
      </c>
      <c r="AS171" cm="1">
        <f t="array" ref="AS171">IFERROR(_xlfn.XLOOKUP(Tool_Italy!$G171&amp;$E$2,'Waste management'!$A:$A&amp;'Waste management'!$B:$B,'Waste management'!D:D)*$E171,"")</f>
        <v>0</v>
      </c>
      <c r="AT171" cm="1">
        <f t="array" ref="AT171">IFERROR(_xlfn.XLOOKUP(Tool_Italy!$G171&amp;$E$2,'Waste management'!$A:$A&amp;'Waste management'!$B:$B,'Waste management'!E:E)*$E171,"")</f>
        <v>0</v>
      </c>
      <c r="AU171" cm="1">
        <f t="array" ref="AU171">IFERROR(_xlfn.XLOOKUP(Tool_Italy!$G171&amp;$E$2,'Waste management'!$A:$A&amp;'Waste management'!$B:$B,'Waste management'!F:F)*$E171,"")</f>
        <v>0</v>
      </c>
      <c r="AV171" cm="1">
        <f t="array" ref="AV171">IFERROR(_xlfn.XLOOKUP(Tool_Italy!$G171&amp;$E$2,'Waste management'!$A:$A&amp;'Waste management'!$B:$B,'Waste management'!G:G)*$E171,"")</f>
        <v>0</v>
      </c>
      <c r="AW171" cm="1">
        <f t="array" ref="AW171">IFERROR(_xlfn.XLOOKUP(Tool_Italy!$G171&amp;$E$2,'Waste management'!$A:$A&amp;'Waste management'!$B:$B,'Waste management'!H:H)*$E171,"")</f>
        <v>0</v>
      </c>
      <c r="AX171" cm="1">
        <f t="array" ref="AX171">IFERROR(_xlfn.XLOOKUP(Tool_Italy!$G171&amp;$E$2,'Waste management'!$A:$A&amp;'Waste management'!$B:$B,'Waste management'!I:I)*$E171,"")</f>
        <v>0</v>
      </c>
      <c r="AY171" cm="1">
        <f t="array" ref="AY171">IFERROR(_xlfn.XLOOKUP(Tool_Italy!$G171&amp;$E$2,'Waste management'!$A:$A&amp;'Waste management'!$B:$B,'Waste management'!J:J)*$E171,"")</f>
        <v>0</v>
      </c>
      <c r="AZ171" cm="1">
        <f t="array" ref="AZ171">IFERROR(_xlfn.XLOOKUP(Tool_Italy!$G171&amp;$E$2,'Waste management'!$A:$A&amp;'Waste management'!$B:$B,'Waste management'!K:K)*$E171,"")</f>
        <v>0</v>
      </c>
      <c r="BA171" cm="1">
        <f t="array" ref="BA171">IFERROR(_xlfn.XLOOKUP(Tool_Italy!$G171&amp;$E$2,'Waste management'!$A:$A&amp;'Waste management'!$B:$B,'Waste management'!L:L)*$E171,"")</f>
        <v>0</v>
      </c>
      <c r="BB171" cm="1">
        <f t="array" ref="BB171">IFERROR(_xlfn.XLOOKUP(Tool_Italy!$G171&amp;$E$2,'Waste management'!$A:$A&amp;'Waste management'!$B:$B,'Waste management'!M:M)*$E171,"")</f>
        <v>0</v>
      </c>
      <c r="BC171" cm="1">
        <f t="array" ref="BC171">IFERROR(_xlfn.XLOOKUP(Tool_Italy!$G171&amp;$E$2,'Waste management'!$A:$A&amp;'Waste management'!$B:$B,'Waste management'!N:N)*$E171,"")</f>
        <v>0</v>
      </c>
      <c r="BD171" cm="1">
        <f t="array" ref="BD171">IFERROR(_xlfn.XLOOKUP(Tool_Italy!$G171&amp;$E$2,'Waste management'!$A:$A&amp;'Waste management'!$B:$B,'Waste management'!O:O)*$E171,"")</f>
        <v>0</v>
      </c>
      <c r="BE171" cm="1">
        <f t="array" ref="BE171">IFERROR(_xlfn.XLOOKUP(Tool_Italy!$G171&amp;$E$2,'Waste management'!$A:$A&amp;'Waste management'!$B:$B,'Waste management'!P:P)*$E171,"")</f>
        <v>0</v>
      </c>
      <c r="BF171" cm="1">
        <f t="array" ref="BF171">IFERROR(_xlfn.XLOOKUP(Tool_Italy!$G171&amp;$E$2,'Waste management'!$A:$A&amp;'Waste management'!$B:$B,'Waste management'!Q:Q)*$E171,"")</f>
        <v>0</v>
      </c>
      <c r="BG171" cm="1">
        <f t="array" ref="BG171">IFERROR(_xlfn.XLOOKUP(Tool_Italy!$G171&amp;$E$2,'Waste management'!$A:$A&amp;'Waste management'!$B:$B,'Waste management'!R:R)*$E171,"")</f>
        <v>0</v>
      </c>
      <c r="BH171">
        <f>IFERROR((L171+AR171+AB171)*_xlfn.XLOOKUP(Tool_Italy!BH$4,Monetization_Factors!$A:$A,Monetization_Factors!$D:$D),"")</f>
        <v>0</v>
      </c>
      <c r="BI171">
        <f>IFERROR((M171+AS171+AC171)*_xlfn.XLOOKUP(Tool_Italy!BI$4,Monetization_Factors!$A:$A,Monetization_Factors!$D:$D),"")</f>
        <v>0</v>
      </c>
      <c r="BJ171">
        <f>IFERROR((N171+AT171+AD171)*_xlfn.XLOOKUP(Tool_Italy!BJ$4,Monetization_Factors!$A:$A,Monetization_Factors!$D:$D),"")</f>
        <v>0</v>
      </c>
      <c r="BK171">
        <f>IFERROR((O171+AU171+AE171)*_xlfn.XLOOKUP(Tool_Italy!BK$4,Monetization_Factors!$A:$A,Monetization_Factors!$D:$D),"")</f>
        <v>0</v>
      </c>
      <c r="BL171">
        <f>IFERROR((P171+AV171+AF171)*_xlfn.XLOOKUP(Tool_Italy!BL$4,Monetization_Factors!$A:$A,Monetization_Factors!$D:$D),"")</f>
        <v>0</v>
      </c>
      <c r="BM171">
        <f>IFERROR((Q171+AW171+AG171)*_xlfn.XLOOKUP(Tool_Italy!BM$4,Monetization_Factors!$A:$A,Monetization_Factors!$D:$D),"")</f>
        <v>0</v>
      </c>
      <c r="BN171">
        <f>IFERROR((R171+AX171+AH171)*_xlfn.XLOOKUP(Tool_Italy!BN$4,Monetization_Factors!$A:$A,Monetization_Factors!$D:$D),"")</f>
        <v>0</v>
      </c>
      <c r="BO171">
        <f>IFERROR((S171+AY171+AI171)*_xlfn.XLOOKUP(Tool_Italy!BO$4,Monetization_Factors!$A:$A,Monetization_Factors!$D:$D),"")</f>
        <v>0</v>
      </c>
      <c r="BP171">
        <f>IFERROR((T171+AZ171+AJ171)*_xlfn.XLOOKUP(Tool_Italy!BP$4,Monetization_Factors!$A:$A,Monetization_Factors!$D:$D),"")</f>
        <v>0</v>
      </c>
      <c r="BQ171">
        <f>IFERROR((U171+BA171+AK171)*_xlfn.XLOOKUP(Tool_Italy!BQ$4,Monetization_Factors!$A:$A,Monetization_Factors!$D:$D),"")</f>
        <v>0</v>
      </c>
      <c r="BR171" t="str">
        <f>IFERROR((V171+BB171+AL171)*_xlfn.XLOOKUP(Tool_Italy!BR$4,Monetization_Factors!$A:$A,Monetization_Factors!$D:$D),"")</f>
        <v/>
      </c>
      <c r="BS171">
        <f>IFERROR((W171+BC171+AM171)*_xlfn.XLOOKUP(Tool_Italy!BS$4,Monetization_Factors!$A:$A,Monetization_Factors!$D:$D),"")</f>
        <v>0</v>
      </c>
      <c r="BT171">
        <f>IFERROR((X171+BD171+AN171)*_xlfn.XLOOKUP(Tool_Italy!BT$4,Monetization_Factors!$A:$A,Monetization_Factors!$D:$D),"")</f>
        <v>0</v>
      </c>
      <c r="BU171">
        <f>IFERROR((Y171+BE171+AO171)*_xlfn.XLOOKUP(Tool_Italy!BU$4,Monetization_Factors!$A:$A,Monetization_Factors!$D:$D),"")</f>
        <v>0</v>
      </c>
      <c r="BV171">
        <f>IFERROR((Z171+BF171+AP171)*_xlfn.XLOOKUP(Tool_Italy!BV$4,Monetization_Factors!$A:$A,Monetization_Factors!$D:$D),"")</f>
        <v>0</v>
      </c>
      <c r="BW171">
        <f>IFERROR((AA171+BG171+AQ171)*_xlfn.XLOOKUP(Tool_Italy!BW$4,Monetization_Factors!$A:$A,Monetization_Factors!$D:$D),"")</f>
        <v>0</v>
      </c>
      <c r="BX171" s="38" cm="1">
        <f t="array" ref="BX171">IFERROR(_xlfn.IFS(I171&lt;&gt;0,I171*E171,I171="",J171*E171),"")</f>
        <v>0</v>
      </c>
      <c r="BY171" s="38">
        <f t="shared" si="104"/>
        <v>0</v>
      </c>
      <c r="BZ171" s="38">
        <f t="shared" si="106"/>
        <v>0</v>
      </c>
      <c r="CA171" s="38">
        <f t="shared" si="105"/>
        <v>0</v>
      </c>
      <c r="CB171">
        <f t="shared" si="107"/>
        <v>0</v>
      </c>
      <c r="CC171">
        <f t="shared" si="72"/>
        <v>0</v>
      </c>
      <c r="CD171">
        <f t="shared" si="73"/>
        <v>0</v>
      </c>
      <c r="CE171">
        <f t="shared" si="74"/>
        <v>0</v>
      </c>
      <c r="CF171">
        <f t="shared" si="75"/>
        <v>0</v>
      </c>
      <c r="CG171">
        <f t="shared" si="76"/>
        <v>0</v>
      </c>
      <c r="CH171">
        <f t="shared" si="77"/>
        <v>0</v>
      </c>
      <c r="CI171">
        <f t="shared" si="78"/>
        <v>0</v>
      </c>
      <c r="CJ171">
        <f t="shared" si="79"/>
        <v>0</v>
      </c>
      <c r="CK171">
        <f t="shared" si="80"/>
        <v>0</v>
      </c>
      <c r="CL171">
        <f t="shared" si="81"/>
        <v>0</v>
      </c>
      <c r="CM171">
        <f t="shared" si="82"/>
        <v>0</v>
      </c>
      <c r="CN171">
        <f t="shared" si="83"/>
        <v>0</v>
      </c>
      <c r="CO171">
        <f t="shared" si="84"/>
        <v>0</v>
      </c>
      <c r="CP171">
        <f t="shared" si="85"/>
        <v>0</v>
      </c>
      <c r="CQ171">
        <f t="shared" si="86"/>
        <v>0</v>
      </c>
      <c r="CR171">
        <f t="shared" si="108"/>
        <v>0</v>
      </c>
      <c r="CS171">
        <f t="shared" si="87"/>
        <v>0</v>
      </c>
      <c r="CT171">
        <f t="shared" si="88"/>
        <v>0</v>
      </c>
      <c r="CU171">
        <f t="shared" si="89"/>
        <v>0</v>
      </c>
      <c r="CV171">
        <f t="shared" si="90"/>
        <v>0</v>
      </c>
      <c r="CW171">
        <f t="shared" si="91"/>
        <v>0</v>
      </c>
      <c r="CX171">
        <f t="shared" si="92"/>
        <v>0</v>
      </c>
      <c r="CY171">
        <f t="shared" si="93"/>
        <v>0</v>
      </c>
      <c r="CZ171">
        <f t="shared" si="94"/>
        <v>0</v>
      </c>
      <c r="DA171">
        <f t="shared" si="95"/>
        <v>0</v>
      </c>
      <c r="DB171">
        <f t="shared" si="96"/>
        <v>0</v>
      </c>
      <c r="DC171">
        <f t="shared" si="97"/>
        <v>0</v>
      </c>
      <c r="DD171">
        <f t="shared" si="98"/>
        <v>0</v>
      </c>
      <c r="DE171">
        <f t="shared" si="99"/>
        <v>0</v>
      </c>
      <c r="DF171">
        <f t="shared" si="100"/>
        <v>0</v>
      </c>
      <c r="DG171">
        <f t="shared" si="101"/>
        <v>0</v>
      </c>
      <c r="DH171" s="5" t="str">
        <f>IFERROR(((((L171+AB171)*(1/$H171))+AR171)/$F$2)/($B$2*('CAR.CAP_per person'!B$2)/(_xlfn.XLOOKUP($E$2,EU_countries_GDP!$A$2:$A$29,EU_countries_GDP!$E$2:$E$29))),"")</f>
        <v/>
      </c>
      <c r="DI171" s="5" t="str">
        <f>IFERROR(((((M171+AC171)*(1/$H171))+AS171)/$F$2)/($B$2*('CAR.CAP_per person'!C$2)/(_xlfn.XLOOKUP($E$2,EU_countries_GDP!$A$2:$A$29,EU_countries_GDP!$E$2:$E$29))),"")</f>
        <v/>
      </c>
      <c r="DJ171" s="5" t="str">
        <f>IFERROR(((((N171+AD171)*(1/$H171))+AT171)/$F$2)/($B$2*('CAR.CAP_per person'!D$2)/(_xlfn.XLOOKUP($E$2,EU_countries_GDP!$A$2:$A$29,EU_countries_GDP!$E$2:$E$29))),"")</f>
        <v/>
      </c>
      <c r="DK171" s="5" t="str">
        <f>IFERROR(((((O171+AE171)*(1/$H171))+AU171)/$F$2)/($B$2*('CAR.CAP_per person'!E$2)/(_xlfn.XLOOKUP($E$2,EU_countries_GDP!$A$2:$A$29,EU_countries_GDP!$E$2:$E$29))),"")</f>
        <v/>
      </c>
      <c r="DL171" s="5" t="str">
        <f>IFERROR(((((P171+AF171)*(1/$H171))+AV171)/$F$2)/($B$2*('CAR.CAP_per person'!F$2)/(_xlfn.XLOOKUP($E$2,EU_countries_GDP!$A$2:$A$29,EU_countries_GDP!$E$2:$E$29))),"")</f>
        <v/>
      </c>
      <c r="DM171" s="5" t="str">
        <f>IFERROR(((((Q171+AG171)*(1/$H171))+AW171)/$F$2)/($B$2*('CAR.CAP_per person'!G$2)/(_xlfn.XLOOKUP($E$2,EU_countries_GDP!$A$2:$A$29,EU_countries_GDP!$E$2:$E$29))),"")</f>
        <v/>
      </c>
      <c r="DN171" s="5" t="str">
        <f>IFERROR(((((R171+AH171)*(1/$H171))+AX171)/$F$2)/($B$2*('CAR.CAP_per person'!H$2)/(_xlfn.XLOOKUP($E$2,EU_countries_GDP!$A$2:$A$29,EU_countries_GDP!$E$2:$E$29))),"")</f>
        <v/>
      </c>
      <c r="DO171" s="5" t="str">
        <f>IFERROR(((((S171+AI171)*(1/$H171))+AY171)/$F$2)/($B$2*('CAR.CAP_per person'!I$2)/(_xlfn.XLOOKUP($E$2,EU_countries_GDP!$A$2:$A$29,EU_countries_GDP!$E$2:$E$29))),"")</f>
        <v/>
      </c>
      <c r="DP171" s="5" t="str">
        <f>IFERROR(((((T171+AJ171)*(1/$H171))+AZ171)/$F$2)/($B$2*('CAR.CAP_per person'!J$2)/(_xlfn.XLOOKUP($E$2,EU_countries_GDP!$A$2:$A$29,EU_countries_GDP!$E$2:$E$29))),"")</f>
        <v/>
      </c>
      <c r="DQ171" s="5" t="str">
        <f>IFERROR(((((U171+AK171)*(1/$H171))+BA171)/$F$2)/($B$2*('CAR.CAP_per person'!K$2)/(_xlfn.XLOOKUP($E$2,EU_countries_GDP!$A$2:$A$29,EU_countries_GDP!$E$2:$E$29))),"")</f>
        <v/>
      </c>
      <c r="DR171" s="5" t="str">
        <f>IFERROR(((((V171+AL171)*(1/$H171))+BB171)/$F$2)/($B$2*('CAR.CAP_per person'!L$2)/(_xlfn.XLOOKUP($E$2,EU_countries_GDP!$A$2:$A$29,EU_countries_GDP!$E$2:$E$29))),"")</f>
        <v/>
      </c>
      <c r="DS171" s="5" t="str">
        <f>IFERROR(((((W171+AM171)*(1/$H171))+BC171)/$F$2)/($B$2*('CAR.CAP_per person'!M$2)/(_xlfn.XLOOKUP($E$2,EU_countries_GDP!$A$2:$A$29,EU_countries_GDP!$E$2:$E$29))),"")</f>
        <v/>
      </c>
      <c r="DT171" s="5" t="str">
        <f>IFERROR(((((X171+AN171)*(1/$H171))+BD171)/$F$2)/($B$2*('CAR.CAP_per person'!N$2)/(_xlfn.XLOOKUP($E$2,EU_countries_GDP!$A$2:$A$29,EU_countries_GDP!$E$2:$E$29))),"")</f>
        <v/>
      </c>
      <c r="DU171" s="5" t="str">
        <f>IFERROR(((((Y171+AO171)*(1/$H171))+BE171)/$F$2)/($B$2*('CAR.CAP_per person'!O$2)/(_xlfn.XLOOKUP($E$2,EU_countries_GDP!$A$2:$A$29,EU_countries_GDP!$E$2:$E$29))),"")</f>
        <v/>
      </c>
      <c r="DV171" s="5" t="str">
        <f>IFERROR(((((Z171+AP171)*(1/$H171))+BF171)/$F$2)/($B$2*('CAR.CAP_per person'!P$2)/(_xlfn.XLOOKUP($E$2,EU_countries_GDP!$A$2:$A$29,EU_countries_GDP!$E$2:$E$29))),"")</f>
        <v/>
      </c>
      <c r="DW171" s="5" t="str">
        <f>IFERROR(((((AA171+AQ171)*(1/$H171))+BG171)/$F$2)/($B$2*('CAR.CAP_per person'!Q$2)/(_xlfn.XLOOKUP($E$2,EU_countries_GDP!$A$2:$A$29,EU_countries_GDP!$E$2:$E$29))),"")</f>
        <v/>
      </c>
    </row>
    <row r="172" spans="1:127">
      <c r="A172" t="s">
        <v>239</v>
      </c>
      <c r="B172" t="str">
        <f>_xlfn.XLOOKUP(D172,Table5[Ingredient],Table5[Category],"",FALSE)</f>
        <v xml:space="preserve">Other </v>
      </c>
      <c r="C172" s="33" t="s">
        <v>257</v>
      </c>
      <c r="D172" s="33" t="s">
        <v>187</v>
      </c>
      <c r="E172" s="33">
        <v>0</v>
      </c>
      <c r="F172" s="33" t="s">
        <v>204</v>
      </c>
      <c r="G172" s="33" t="s">
        <v>180</v>
      </c>
      <c r="H172" s="91">
        <f>Dataset_IT!M77</f>
        <v>0</v>
      </c>
      <c r="I172" s="33"/>
      <c r="J172" s="37">
        <f>IFERROR(INDEX('AveragePrices&amp;Codes'!G:AG, MATCH($D172, 'AveragePrices&amp;Codes'!$A:$A, 0), MATCH(Tool_Italy!$E$2, 'AveragePrices&amp;Codes'!$G$1:$AG$1, 0)),"")</f>
        <v>2.5460854615384623</v>
      </c>
      <c r="K172" s="37">
        <f>IFERROR(E172/(_xlfn.XLOOKUP(A172,Dataset_IT!$Q$2:$Q$9,Dataset_IT!$R$2:$R$9)),"")</f>
        <v>0</v>
      </c>
      <c r="L172">
        <f>IFERROR(IF($F172="Raw",_xlfn.XLOOKUP(_xlfn.XLOOKUP(Tool_Italy!$D172,'AveragePrices&amp;Codes'!$A:$A,'AveragePrices&amp;Codes'!$B:$B),AGRIBALYSE_Raw!$B:$B,AGRIBALYSE_Raw!O:O)*$E172,_xlfn.XLOOKUP(_xlfn.XLOOKUP(Tool_Italy!$D172,'AveragePrices&amp;Codes'!$A:$A,'AveragePrices&amp;Codes'!$B:$B),AGRIBALYSE_Cooked!$C:$C,AGRIBALYSE_Cooked!P:P)*$E172),"")</f>
        <v>0</v>
      </c>
      <c r="M172">
        <f>IFERROR(IF($F172="Raw",_xlfn.XLOOKUP(_xlfn.XLOOKUP(Tool_Italy!$D172,'AveragePrices&amp;Codes'!$A:$A,'AveragePrices&amp;Codes'!$B:$B),AGRIBALYSE_Raw!$B:$B,AGRIBALYSE_Raw!P:P)*$E172,_xlfn.XLOOKUP(_xlfn.XLOOKUP(Tool_Italy!$D172,'AveragePrices&amp;Codes'!$A:$A,'AveragePrices&amp;Codes'!$B:$B),AGRIBALYSE_Cooked!$C:$C,AGRIBALYSE_Cooked!Q:Q)*$E172),"")</f>
        <v>0</v>
      </c>
      <c r="N172">
        <f>IFERROR(IF($F172="Raw",_xlfn.XLOOKUP(_xlfn.XLOOKUP(Tool_Italy!$D172,'AveragePrices&amp;Codes'!$A:$A,'AveragePrices&amp;Codes'!$B:$B),AGRIBALYSE_Raw!$B:$B,AGRIBALYSE_Raw!Q:Q)*$E172,_xlfn.XLOOKUP(_xlfn.XLOOKUP(Tool_Italy!$D172,'AveragePrices&amp;Codes'!$A:$A,'AveragePrices&amp;Codes'!$B:$B),AGRIBALYSE_Cooked!$C:$C,AGRIBALYSE_Cooked!R:R)*$E172),"")</f>
        <v>0</v>
      </c>
      <c r="O172">
        <f>IFERROR(IF($F172="Raw",_xlfn.XLOOKUP(_xlfn.XLOOKUP(Tool_Italy!$D172,'AveragePrices&amp;Codes'!$A:$A,'AveragePrices&amp;Codes'!$B:$B),AGRIBALYSE_Raw!$B:$B,AGRIBALYSE_Raw!R:R)*$E172,_xlfn.XLOOKUP(_xlfn.XLOOKUP(Tool_Italy!$D172,'AveragePrices&amp;Codes'!$A:$A,'AveragePrices&amp;Codes'!$B:$B),AGRIBALYSE_Cooked!$C:$C,AGRIBALYSE_Cooked!S:S)*$E172),"")</f>
        <v>0</v>
      </c>
      <c r="P172">
        <f>IFERROR(IF($F172="Raw",_xlfn.XLOOKUP(_xlfn.XLOOKUP(Tool_Italy!$D172,'AveragePrices&amp;Codes'!$A:$A,'AveragePrices&amp;Codes'!$B:$B),AGRIBALYSE_Raw!$B:$B,AGRIBALYSE_Raw!S:S)*$E172,_xlfn.XLOOKUP(_xlfn.XLOOKUP(Tool_Italy!$D172,'AveragePrices&amp;Codes'!$A:$A,'AveragePrices&amp;Codes'!$B:$B),AGRIBALYSE_Cooked!$C:$C,AGRIBALYSE_Cooked!T:T)*$E172),"")</f>
        <v>0</v>
      </c>
      <c r="Q172">
        <f>IFERROR(IF($F172="Raw",_xlfn.XLOOKUP(_xlfn.XLOOKUP(Tool_Italy!$D172,'AveragePrices&amp;Codes'!$A:$A,'AveragePrices&amp;Codes'!$B:$B),AGRIBALYSE_Raw!$B:$B,AGRIBALYSE_Raw!T:T)*$E172,_xlfn.XLOOKUP(_xlfn.XLOOKUP(Tool_Italy!$D172,'AveragePrices&amp;Codes'!$A:$A,'AveragePrices&amp;Codes'!$B:$B),AGRIBALYSE_Cooked!$C:$C,AGRIBALYSE_Cooked!U:U)*$E172),"")</f>
        <v>0</v>
      </c>
      <c r="R172">
        <f>IFERROR(IF($F172="Raw",_xlfn.XLOOKUP(_xlfn.XLOOKUP(Tool_Italy!$D172,'AveragePrices&amp;Codes'!$A:$A,'AveragePrices&amp;Codes'!$B:$B),AGRIBALYSE_Raw!$B:$B,AGRIBALYSE_Raw!U:U)*$E172,_xlfn.XLOOKUP(_xlfn.XLOOKUP(Tool_Italy!$D172,'AveragePrices&amp;Codes'!$A:$A,'AveragePrices&amp;Codes'!$B:$B),AGRIBALYSE_Cooked!$C:$C,AGRIBALYSE_Cooked!V:V)*$E172),"")</f>
        <v>0</v>
      </c>
      <c r="S172">
        <f>IFERROR(IF($F172="Raw",_xlfn.XLOOKUP(_xlfn.XLOOKUP(Tool_Italy!$D172,'AveragePrices&amp;Codes'!$A:$A,'AveragePrices&amp;Codes'!$B:$B),AGRIBALYSE_Raw!$B:$B,AGRIBALYSE_Raw!V:V)*$E172,_xlfn.XLOOKUP(_xlfn.XLOOKUP(Tool_Italy!$D172,'AveragePrices&amp;Codes'!$A:$A,'AveragePrices&amp;Codes'!$B:$B),AGRIBALYSE_Cooked!$C:$C,AGRIBALYSE_Cooked!W:W)*$E172),"")</f>
        <v>0</v>
      </c>
      <c r="T172">
        <f>IFERROR(IF($F172="Raw",_xlfn.XLOOKUP(_xlfn.XLOOKUP(Tool_Italy!$D172,'AveragePrices&amp;Codes'!$A:$A,'AveragePrices&amp;Codes'!$B:$B),AGRIBALYSE_Raw!$B:$B,AGRIBALYSE_Raw!W:W)*$E172,_xlfn.XLOOKUP(_xlfn.XLOOKUP(Tool_Italy!$D172,'AveragePrices&amp;Codes'!$A:$A,'AveragePrices&amp;Codes'!$B:$B),AGRIBALYSE_Cooked!$C:$C,AGRIBALYSE_Cooked!X:X)*$E172),"")</f>
        <v>0</v>
      </c>
      <c r="U172">
        <f>IFERROR(IF($F172="Raw",_xlfn.XLOOKUP(_xlfn.XLOOKUP(Tool_Italy!$D172,'AveragePrices&amp;Codes'!$A:$A,'AveragePrices&amp;Codes'!$B:$B),AGRIBALYSE_Raw!$B:$B,AGRIBALYSE_Raw!X:X)*$E172,_xlfn.XLOOKUP(_xlfn.XLOOKUP(Tool_Italy!$D172,'AveragePrices&amp;Codes'!$A:$A,'AveragePrices&amp;Codes'!$B:$B),AGRIBALYSE_Cooked!$C:$C,AGRIBALYSE_Cooked!Y:Y)*$E172),"")</f>
        <v>0</v>
      </c>
      <c r="V172">
        <f>IFERROR(IF($F172="Raw",_xlfn.XLOOKUP(_xlfn.XLOOKUP(Tool_Italy!$D172,'AveragePrices&amp;Codes'!$A:$A,'AveragePrices&amp;Codes'!$B:$B),AGRIBALYSE_Raw!$B:$B,AGRIBALYSE_Raw!Y:Y)*$E172,_xlfn.XLOOKUP(_xlfn.XLOOKUP(Tool_Italy!$D172,'AveragePrices&amp;Codes'!$A:$A,'AveragePrices&amp;Codes'!$B:$B),AGRIBALYSE_Cooked!$C:$C,AGRIBALYSE_Cooked!Z:Z)*$E172),"")</f>
        <v>0</v>
      </c>
      <c r="W172">
        <f>IFERROR(IF($F172="Raw",_xlfn.XLOOKUP(_xlfn.XLOOKUP(Tool_Italy!$D172,'AveragePrices&amp;Codes'!$A:$A,'AveragePrices&amp;Codes'!$B:$B),AGRIBALYSE_Raw!$B:$B,AGRIBALYSE_Raw!Z:Z)*$E172,_xlfn.XLOOKUP(_xlfn.XLOOKUP(Tool_Italy!$D172,'AveragePrices&amp;Codes'!$A:$A,'AveragePrices&amp;Codes'!$B:$B),AGRIBALYSE_Cooked!$C:$C,AGRIBALYSE_Cooked!AA:AA)*$E172),"")</f>
        <v>0</v>
      </c>
      <c r="X172">
        <f>IFERROR(IF($F172="Raw",_xlfn.XLOOKUP(_xlfn.XLOOKUP(Tool_Italy!$D172,'AveragePrices&amp;Codes'!$A:$A,'AveragePrices&amp;Codes'!$B:$B),AGRIBALYSE_Raw!$B:$B,AGRIBALYSE_Raw!AA:AA)*$E172,_xlfn.XLOOKUP(_xlfn.XLOOKUP(Tool_Italy!$D172,'AveragePrices&amp;Codes'!$A:$A,'AveragePrices&amp;Codes'!$B:$B),AGRIBALYSE_Cooked!$C:$C,AGRIBALYSE_Cooked!AB:AB)*$E172),"")</f>
        <v>0</v>
      </c>
      <c r="Y172">
        <f>IFERROR(IF($F172="Raw",_xlfn.XLOOKUP(_xlfn.XLOOKUP(Tool_Italy!$D172,'AveragePrices&amp;Codes'!$A:$A,'AveragePrices&amp;Codes'!$B:$B),AGRIBALYSE_Raw!$B:$B,AGRIBALYSE_Raw!AB:AB)*$E172,_xlfn.XLOOKUP(_xlfn.XLOOKUP(Tool_Italy!$D172,'AveragePrices&amp;Codes'!$A:$A,'AveragePrices&amp;Codes'!$B:$B),AGRIBALYSE_Cooked!$C:$C,AGRIBALYSE_Cooked!AC:AC)*$E172),"")</f>
        <v>0</v>
      </c>
      <c r="Z172">
        <f>IFERROR(IF($F172="Raw",_xlfn.XLOOKUP(_xlfn.XLOOKUP(Tool_Italy!$D172,'AveragePrices&amp;Codes'!$A:$A,'AveragePrices&amp;Codes'!$B:$B),AGRIBALYSE_Raw!$B:$B,AGRIBALYSE_Raw!AC:AC)*$E172,_xlfn.XLOOKUP(_xlfn.XLOOKUP(Tool_Italy!$D172,'AveragePrices&amp;Codes'!$A:$A,'AveragePrices&amp;Codes'!$B:$B),AGRIBALYSE_Cooked!$C:$C,AGRIBALYSE_Cooked!AD:AD)*$E172),"")</f>
        <v>0</v>
      </c>
      <c r="AA172">
        <f>IFERROR(IF($F172="Raw",_xlfn.XLOOKUP(_xlfn.XLOOKUP(Tool_Italy!$D172,'AveragePrices&amp;Codes'!$A:$A,'AveragePrices&amp;Codes'!$B:$B),AGRIBALYSE_Raw!$B:$B,AGRIBALYSE_Raw!AD:AD)*$E172,_xlfn.XLOOKUP(_xlfn.XLOOKUP(Tool_Italy!$D172,'AveragePrices&amp;Codes'!$A:$A,'AveragePrices&amp;Codes'!$B:$B),AGRIBALYSE_Cooked!$C:$C,AGRIBALYSE_Cooked!AE:AE)*$E172),"")</f>
        <v>0</v>
      </c>
      <c r="AB172" cm="1">
        <f t="array" ref="AB172">IFERROR(_xlfn.XLOOKUP(Tool_Italy!$F172&amp;$E$2,'Cooking methods'!$A:$A&amp;'Cooking methods'!$B:$B,'Cooking methods'!C:C)*$E172,"")</f>
        <v>0</v>
      </c>
      <c r="AC172" cm="1">
        <f t="array" ref="AC172">IFERROR(_xlfn.XLOOKUP(Tool_Italy!$F172&amp;$E$2,'Cooking methods'!$A:$A&amp;'Cooking methods'!$B:$B,'Cooking methods'!D:D)*$E172,"")</f>
        <v>0</v>
      </c>
      <c r="AD172" cm="1">
        <f t="array" ref="AD172">IFERROR(_xlfn.XLOOKUP(Tool_Italy!$F172&amp;$E$2,'Cooking methods'!$A:$A&amp;'Cooking methods'!$B:$B,'Cooking methods'!E:E)*$E172,"")</f>
        <v>0</v>
      </c>
      <c r="AE172" cm="1">
        <f t="array" ref="AE172">IFERROR(_xlfn.XLOOKUP(Tool_Italy!$F172&amp;$E$2,'Cooking methods'!$A:$A&amp;'Cooking methods'!$B:$B,'Cooking methods'!F:F)*$E172,"")</f>
        <v>0</v>
      </c>
      <c r="AF172" cm="1">
        <f t="array" ref="AF172">IFERROR(_xlfn.XLOOKUP(Tool_Italy!$F172&amp;$E$2,'Cooking methods'!$A:$A&amp;'Cooking methods'!$B:$B,'Cooking methods'!G:G)*$E172,"")</f>
        <v>0</v>
      </c>
      <c r="AG172" cm="1">
        <f t="array" ref="AG172">IFERROR(_xlfn.XLOOKUP(Tool_Italy!$F172&amp;$E$2,'Cooking methods'!$A:$A&amp;'Cooking methods'!$B:$B,'Cooking methods'!H:H)*$E172,"")</f>
        <v>0</v>
      </c>
      <c r="AH172" cm="1">
        <f t="array" ref="AH172">IFERROR(_xlfn.XLOOKUP(Tool_Italy!$F172&amp;$E$2,'Cooking methods'!$A:$A&amp;'Cooking methods'!$B:$B,'Cooking methods'!I:I)*$E172,"")</f>
        <v>0</v>
      </c>
      <c r="AI172" cm="1">
        <f t="array" ref="AI172">IFERROR(_xlfn.XLOOKUP(Tool_Italy!$F172&amp;$E$2,'Cooking methods'!$A:$A&amp;'Cooking methods'!$B:$B,'Cooking methods'!J:J)*$E172,"")</f>
        <v>0</v>
      </c>
      <c r="AJ172" cm="1">
        <f t="array" ref="AJ172">IFERROR(_xlfn.XLOOKUP(Tool_Italy!$F172&amp;$E$2,'Cooking methods'!$A:$A&amp;'Cooking methods'!$B:$B,'Cooking methods'!K:K)*$E172,"")</f>
        <v>0</v>
      </c>
      <c r="AK172" cm="1">
        <f t="array" ref="AK172">IFERROR(_xlfn.XLOOKUP(Tool_Italy!$F172&amp;$E$2,'Cooking methods'!$A:$A&amp;'Cooking methods'!$B:$B,'Cooking methods'!L:L)*$E172,"")</f>
        <v>0</v>
      </c>
      <c r="AL172" cm="1">
        <f t="array" ref="AL172">IFERROR(_xlfn.XLOOKUP(Tool_Italy!$F172&amp;$E$2,'Cooking methods'!$A:$A&amp;'Cooking methods'!$B:$B,'Cooking methods'!M:M)*$E172,"")</f>
        <v>0</v>
      </c>
      <c r="AM172" cm="1">
        <f t="array" ref="AM172">IFERROR(_xlfn.XLOOKUP(Tool_Italy!$F172&amp;$E$2,'Cooking methods'!$A:$A&amp;'Cooking methods'!$B:$B,'Cooking methods'!N:N)*$E172,"")</f>
        <v>0</v>
      </c>
      <c r="AN172" cm="1">
        <f t="array" ref="AN172">IFERROR(_xlfn.XLOOKUP(Tool_Italy!$F172&amp;$E$2,'Cooking methods'!$A:$A&amp;'Cooking methods'!$B:$B,'Cooking methods'!O:O)*$E172,"")</f>
        <v>0</v>
      </c>
      <c r="AO172" cm="1">
        <f t="array" ref="AO172">IFERROR(_xlfn.XLOOKUP(Tool_Italy!$F172&amp;$E$2,'Cooking methods'!$A:$A&amp;'Cooking methods'!$B:$B,'Cooking methods'!P:P)*$E172,"")</f>
        <v>0</v>
      </c>
      <c r="AP172" cm="1">
        <f t="array" ref="AP172">IFERROR(_xlfn.XLOOKUP(Tool_Italy!$F172&amp;$E$2,'Cooking methods'!$A:$A&amp;'Cooking methods'!$B:$B,'Cooking methods'!Q:Q)*$E172,"")</f>
        <v>0</v>
      </c>
      <c r="AQ172" cm="1">
        <f t="array" ref="AQ172">IFERROR(_xlfn.XLOOKUP(Tool_Italy!$F172&amp;$E$2,'Cooking methods'!$A:$A&amp;'Cooking methods'!$B:$B,'Cooking methods'!R:R)*$E172,"")</f>
        <v>0</v>
      </c>
      <c r="AR172" cm="1">
        <f t="array" ref="AR172">IFERROR(_xlfn.XLOOKUP(Tool_Italy!$G172&amp;$E$2,'Waste management'!$A:$A&amp;'Waste management'!$B:$B,'Waste management'!C:C)*$E172,"")</f>
        <v>0</v>
      </c>
      <c r="AS172" cm="1">
        <f t="array" ref="AS172">IFERROR(_xlfn.XLOOKUP(Tool_Italy!$G172&amp;$E$2,'Waste management'!$A:$A&amp;'Waste management'!$B:$B,'Waste management'!D:D)*$E172,"")</f>
        <v>0</v>
      </c>
      <c r="AT172" cm="1">
        <f t="array" ref="AT172">IFERROR(_xlfn.XLOOKUP(Tool_Italy!$G172&amp;$E$2,'Waste management'!$A:$A&amp;'Waste management'!$B:$B,'Waste management'!E:E)*$E172,"")</f>
        <v>0</v>
      </c>
      <c r="AU172" cm="1">
        <f t="array" ref="AU172">IFERROR(_xlfn.XLOOKUP(Tool_Italy!$G172&amp;$E$2,'Waste management'!$A:$A&amp;'Waste management'!$B:$B,'Waste management'!F:F)*$E172,"")</f>
        <v>0</v>
      </c>
      <c r="AV172" cm="1">
        <f t="array" ref="AV172">IFERROR(_xlfn.XLOOKUP(Tool_Italy!$G172&amp;$E$2,'Waste management'!$A:$A&amp;'Waste management'!$B:$B,'Waste management'!G:G)*$E172,"")</f>
        <v>0</v>
      </c>
      <c r="AW172" cm="1">
        <f t="array" ref="AW172">IFERROR(_xlfn.XLOOKUP(Tool_Italy!$G172&amp;$E$2,'Waste management'!$A:$A&amp;'Waste management'!$B:$B,'Waste management'!H:H)*$E172,"")</f>
        <v>0</v>
      </c>
      <c r="AX172" cm="1">
        <f t="array" ref="AX172">IFERROR(_xlfn.XLOOKUP(Tool_Italy!$G172&amp;$E$2,'Waste management'!$A:$A&amp;'Waste management'!$B:$B,'Waste management'!I:I)*$E172,"")</f>
        <v>0</v>
      </c>
      <c r="AY172" cm="1">
        <f t="array" ref="AY172">IFERROR(_xlfn.XLOOKUP(Tool_Italy!$G172&amp;$E$2,'Waste management'!$A:$A&amp;'Waste management'!$B:$B,'Waste management'!J:J)*$E172,"")</f>
        <v>0</v>
      </c>
      <c r="AZ172" cm="1">
        <f t="array" ref="AZ172">IFERROR(_xlfn.XLOOKUP(Tool_Italy!$G172&amp;$E$2,'Waste management'!$A:$A&amp;'Waste management'!$B:$B,'Waste management'!K:K)*$E172,"")</f>
        <v>0</v>
      </c>
      <c r="BA172" cm="1">
        <f t="array" ref="BA172">IFERROR(_xlfn.XLOOKUP(Tool_Italy!$G172&amp;$E$2,'Waste management'!$A:$A&amp;'Waste management'!$B:$B,'Waste management'!L:L)*$E172,"")</f>
        <v>0</v>
      </c>
      <c r="BB172" cm="1">
        <f t="array" ref="BB172">IFERROR(_xlfn.XLOOKUP(Tool_Italy!$G172&amp;$E$2,'Waste management'!$A:$A&amp;'Waste management'!$B:$B,'Waste management'!M:M)*$E172,"")</f>
        <v>0</v>
      </c>
      <c r="BC172" cm="1">
        <f t="array" ref="BC172">IFERROR(_xlfn.XLOOKUP(Tool_Italy!$G172&amp;$E$2,'Waste management'!$A:$A&amp;'Waste management'!$B:$B,'Waste management'!N:N)*$E172,"")</f>
        <v>0</v>
      </c>
      <c r="BD172" cm="1">
        <f t="array" ref="BD172">IFERROR(_xlfn.XLOOKUP(Tool_Italy!$G172&amp;$E$2,'Waste management'!$A:$A&amp;'Waste management'!$B:$B,'Waste management'!O:O)*$E172,"")</f>
        <v>0</v>
      </c>
      <c r="BE172" cm="1">
        <f t="array" ref="BE172">IFERROR(_xlfn.XLOOKUP(Tool_Italy!$G172&amp;$E$2,'Waste management'!$A:$A&amp;'Waste management'!$B:$B,'Waste management'!P:P)*$E172,"")</f>
        <v>0</v>
      </c>
      <c r="BF172" cm="1">
        <f t="array" ref="BF172">IFERROR(_xlfn.XLOOKUP(Tool_Italy!$G172&amp;$E$2,'Waste management'!$A:$A&amp;'Waste management'!$B:$B,'Waste management'!Q:Q)*$E172,"")</f>
        <v>0</v>
      </c>
      <c r="BG172" cm="1">
        <f t="array" ref="BG172">IFERROR(_xlfn.XLOOKUP(Tool_Italy!$G172&amp;$E$2,'Waste management'!$A:$A&amp;'Waste management'!$B:$B,'Waste management'!R:R)*$E172,"")</f>
        <v>0</v>
      </c>
      <c r="BH172">
        <f>IFERROR((L172+AR172+AB172)*_xlfn.XLOOKUP(Tool_Italy!BH$4,Monetization_Factors!$A:$A,Monetization_Factors!$D:$D),"")</f>
        <v>0</v>
      </c>
      <c r="BI172">
        <f>IFERROR((M172+AS172+AC172)*_xlfn.XLOOKUP(Tool_Italy!BI$4,Monetization_Factors!$A:$A,Monetization_Factors!$D:$D),"")</f>
        <v>0</v>
      </c>
      <c r="BJ172">
        <f>IFERROR((N172+AT172+AD172)*_xlfn.XLOOKUP(Tool_Italy!BJ$4,Monetization_Factors!$A:$A,Monetization_Factors!$D:$D),"")</f>
        <v>0</v>
      </c>
      <c r="BK172">
        <f>IFERROR((O172+AU172+AE172)*_xlfn.XLOOKUP(Tool_Italy!BK$4,Monetization_Factors!$A:$A,Monetization_Factors!$D:$D),"")</f>
        <v>0</v>
      </c>
      <c r="BL172">
        <f>IFERROR((P172+AV172+AF172)*_xlfn.XLOOKUP(Tool_Italy!BL$4,Monetization_Factors!$A:$A,Monetization_Factors!$D:$D),"")</f>
        <v>0</v>
      </c>
      <c r="BM172">
        <f>IFERROR((Q172+AW172+AG172)*_xlfn.XLOOKUP(Tool_Italy!BM$4,Monetization_Factors!$A:$A,Monetization_Factors!$D:$D),"")</f>
        <v>0</v>
      </c>
      <c r="BN172">
        <f>IFERROR((R172+AX172+AH172)*_xlfn.XLOOKUP(Tool_Italy!BN$4,Monetization_Factors!$A:$A,Monetization_Factors!$D:$D),"")</f>
        <v>0</v>
      </c>
      <c r="BO172">
        <f>IFERROR((S172+AY172+AI172)*_xlfn.XLOOKUP(Tool_Italy!BO$4,Monetization_Factors!$A:$A,Monetization_Factors!$D:$D),"")</f>
        <v>0</v>
      </c>
      <c r="BP172">
        <f>IFERROR((T172+AZ172+AJ172)*_xlfn.XLOOKUP(Tool_Italy!BP$4,Monetization_Factors!$A:$A,Monetization_Factors!$D:$D),"")</f>
        <v>0</v>
      </c>
      <c r="BQ172">
        <f>IFERROR((U172+BA172+AK172)*_xlfn.XLOOKUP(Tool_Italy!BQ$4,Monetization_Factors!$A:$A,Monetization_Factors!$D:$D),"")</f>
        <v>0</v>
      </c>
      <c r="BR172" t="str">
        <f>IFERROR((V172+BB172+AL172)*_xlfn.XLOOKUP(Tool_Italy!BR$4,Monetization_Factors!$A:$A,Monetization_Factors!$D:$D),"")</f>
        <v/>
      </c>
      <c r="BS172">
        <f>IFERROR((W172+BC172+AM172)*_xlfn.XLOOKUP(Tool_Italy!BS$4,Monetization_Factors!$A:$A,Monetization_Factors!$D:$D),"")</f>
        <v>0</v>
      </c>
      <c r="BT172">
        <f>IFERROR((X172+BD172+AN172)*_xlfn.XLOOKUP(Tool_Italy!BT$4,Monetization_Factors!$A:$A,Monetization_Factors!$D:$D),"")</f>
        <v>0</v>
      </c>
      <c r="BU172">
        <f>IFERROR((Y172+BE172+AO172)*_xlfn.XLOOKUP(Tool_Italy!BU$4,Monetization_Factors!$A:$A,Monetization_Factors!$D:$D),"")</f>
        <v>0</v>
      </c>
      <c r="BV172">
        <f>IFERROR((Z172+BF172+AP172)*_xlfn.XLOOKUP(Tool_Italy!BV$4,Monetization_Factors!$A:$A,Monetization_Factors!$D:$D),"")</f>
        <v>0</v>
      </c>
      <c r="BW172">
        <f>IFERROR((AA172+BG172+AQ172)*_xlfn.XLOOKUP(Tool_Italy!BW$4,Monetization_Factors!$A:$A,Monetization_Factors!$D:$D),"")</f>
        <v>0</v>
      </c>
      <c r="BX172" s="38" cm="1">
        <f t="array" ref="BX172">IFERROR(_xlfn.IFS(I172&lt;&gt;0,I172*E172,I172="",J172*E172),"")</f>
        <v>0</v>
      </c>
      <c r="BY172" s="38">
        <f t="shared" si="104"/>
        <v>0</v>
      </c>
      <c r="BZ172" s="38">
        <f t="shared" si="106"/>
        <v>0</v>
      </c>
      <c r="CA172" s="38">
        <f t="shared" si="105"/>
        <v>0</v>
      </c>
      <c r="CB172">
        <f t="shared" si="107"/>
        <v>0</v>
      </c>
      <c r="CC172">
        <f t="shared" si="72"/>
        <v>0</v>
      </c>
      <c r="CD172">
        <f t="shared" si="73"/>
        <v>0</v>
      </c>
      <c r="CE172">
        <f t="shared" si="74"/>
        <v>0</v>
      </c>
      <c r="CF172">
        <f t="shared" si="75"/>
        <v>0</v>
      </c>
      <c r="CG172">
        <f t="shared" si="76"/>
        <v>0</v>
      </c>
      <c r="CH172">
        <f t="shared" si="77"/>
        <v>0</v>
      </c>
      <c r="CI172">
        <f t="shared" si="78"/>
        <v>0</v>
      </c>
      <c r="CJ172">
        <f t="shared" si="79"/>
        <v>0</v>
      </c>
      <c r="CK172">
        <f t="shared" si="80"/>
        <v>0</v>
      </c>
      <c r="CL172">
        <f t="shared" si="81"/>
        <v>0</v>
      </c>
      <c r="CM172">
        <f t="shared" si="82"/>
        <v>0</v>
      </c>
      <c r="CN172">
        <f t="shared" si="83"/>
        <v>0</v>
      </c>
      <c r="CO172">
        <f t="shared" si="84"/>
        <v>0</v>
      </c>
      <c r="CP172">
        <f t="shared" si="85"/>
        <v>0</v>
      </c>
      <c r="CQ172">
        <f t="shared" si="86"/>
        <v>0</v>
      </c>
      <c r="CR172">
        <f t="shared" si="108"/>
        <v>0</v>
      </c>
      <c r="CS172">
        <f t="shared" si="87"/>
        <v>0</v>
      </c>
      <c r="CT172">
        <f t="shared" si="88"/>
        <v>0</v>
      </c>
      <c r="CU172">
        <f t="shared" si="89"/>
        <v>0</v>
      </c>
      <c r="CV172">
        <f t="shared" si="90"/>
        <v>0</v>
      </c>
      <c r="CW172">
        <f t="shared" si="91"/>
        <v>0</v>
      </c>
      <c r="CX172">
        <f t="shared" si="92"/>
        <v>0</v>
      </c>
      <c r="CY172">
        <f t="shared" si="93"/>
        <v>0</v>
      </c>
      <c r="CZ172">
        <f t="shared" si="94"/>
        <v>0</v>
      </c>
      <c r="DA172">
        <f t="shared" si="95"/>
        <v>0</v>
      </c>
      <c r="DB172">
        <f t="shared" si="96"/>
        <v>0</v>
      </c>
      <c r="DC172">
        <f t="shared" si="97"/>
        <v>0</v>
      </c>
      <c r="DD172">
        <f t="shared" si="98"/>
        <v>0</v>
      </c>
      <c r="DE172">
        <f t="shared" si="99"/>
        <v>0</v>
      </c>
      <c r="DF172">
        <f t="shared" si="100"/>
        <v>0</v>
      </c>
      <c r="DG172">
        <f t="shared" si="101"/>
        <v>0</v>
      </c>
      <c r="DH172" s="5" t="str">
        <f>IFERROR(((((L172+AB172)*(1/$H172))+AR172)/$F$2)/($B$2*('CAR.CAP_per person'!B$2)/(_xlfn.XLOOKUP($E$2,EU_countries_GDP!$A$2:$A$29,EU_countries_GDP!$E$2:$E$29))),"")</f>
        <v/>
      </c>
      <c r="DI172" s="5" t="str">
        <f>IFERROR(((((M172+AC172)*(1/$H172))+AS172)/$F$2)/($B$2*('CAR.CAP_per person'!C$2)/(_xlfn.XLOOKUP($E$2,EU_countries_GDP!$A$2:$A$29,EU_countries_GDP!$E$2:$E$29))),"")</f>
        <v/>
      </c>
      <c r="DJ172" s="5" t="str">
        <f>IFERROR(((((N172+AD172)*(1/$H172))+AT172)/$F$2)/($B$2*('CAR.CAP_per person'!D$2)/(_xlfn.XLOOKUP($E$2,EU_countries_GDP!$A$2:$A$29,EU_countries_GDP!$E$2:$E$29))),"")</f>
        <v/>
      </c>
      <c r="DK172" s="5" t="str">
        <f>IFERROR(((((O172+AE172)*(1/$H172))+AU172)/$F$2)/($B$2*('CAR.CAP_per person'!E$2)/(_xlfn.XLOOKUP($E$2,EU_countries_GDP!$A$2:$A$29,EU_countries_GDP!$E$2:$E$29))),"")</f>
        <v/>
      </c>
      <c r="DL172" s="5" t="str">
        <f>IFERROR(((((P172+AF172)*(1/$H172))+AV172)/$F$2)/($B$2*('CAR.CAP_per person'!F$2)/(_xlfn.XLOOKUP($E$2,EU_countries_GDP!$A$2:$A$29,EU_countries_GDP!$E$2:$E$29))),"")</f>
        <v/>
      </c>
      <c r="DM172" s="5" t="str">
        <f>IFERROR(((((Q172+AG172)*(1/$H172))+AW172)/$F$2)/($B$2*('CAR.CAP_per person'!G$2)/(_xlfn.XLOOKUP($E$2,EU_countries_GDP!$A$2:$A$29,EU_countries_GDP!$E$2:$E$29))),"")</f>
        <v/>
      </c>
      <c r="DN172" s="5" t="str">
        <f>IFERROR(((((R172+AH172)*(1/$H172))+AX172)/$F$2)/($B$2*('CAR.CAP_per person'!H$2)/(_xlfn.XLOOKUP($E$2,EU_countries_GDP!$A$2:$A$29,EU_countries_GDP!$E$2:$E$29))),"")</f>
        <v/>
      </c>
      <c r="DO172" s="5" t="str">
        <f>IFERROR(((((S172+AI172)*(1/$H172))+AY172)/$F$2)/($B$2*('CAR.CAP_per person'!I$2)/(_xlfn.XLOOKUP($E$2,EU_countries_GDP!$A$2:$A$29,EU_countries_GDP!$E$2:$E$29))),"")</f>
        <v/>
      </c>
      <c r="DP172" s="5" t="str">
        <f>IFERROR(((((T172+AJ172)*(1/$H172))+AZ172)/$F$2)/($B$2*('CAR.CAP_per person'!J$2)/(_xlfn.XLOOKUP($E$2,EU_countries_GDP!$A$2:$A$29,EU_countries_GDP!$E$2:$E$29))),"")</f>
        <v/>
      </c>
      <c r="DQ172" s="5" t="str">
        <f>IFERROR(((((U172+AK172)*(1/$H172))+BA172)/$F$2)/($B$2*('CAR.CAP_per person'!K$2)/(_xlfn.XLOOKUP($E$2,EU_countries_GDP!$A$2:$A$29,EU_countries_GDP!$E$2:$E$29))),"")</f>
        <v/>
      </c>
      <c r="DR172" s="5" t="str">
        <f>IFERROR(((((V172+AL172)*(1/$H172))+BB172)/$F$2)/($B$2*('CAR.CAP_per person'!L$2)/(_xlfn.XLOOKUP($E$2,EU_countries_GDP!$A$2:$A$29,EU_countries_GDP!$E$2:$E$29))),"")</f>
        <v/>
      </c>
      <c r="DS172" s="5" t="str">
        <f>IFERROR(((((W172+AM172)*(1/$H172))+BC172)/$F$2)/($B$2*('CAR.CAP_per person'!M$2)/(_xlfn.XLOOKUP($E$2,EU_countries_GDP!$A$2:$A$29,EU_countries_GDP!$E$2:$E$29))),"")</f>
        <v/>
      </c>
      <c r="DT172" s="5" t="str">
        <f>IFERROR(((((X172+AN172)*(1/$H172))+BD172)/$F$2)/($B$2*('CAR.CAP_per person'!N$2)/(_xlfn.XLOOKUP($E$2,EU_countries_GDP!$A$2:$A$29,EU_countries_GDP!$E$2:$E$29))),"")</f>
        <v/>
      </c>
      <c r="DU172" s="5" t="str">
        <f>IFERROR(((((Y172+AO172)*(1/$H172))+BE172)/$F$2)/($B$2*('CAR.CAP_per person'!O$2)/(_xlfn.XLOOKUP($E$2,EU_countries_GDP!$A$2:$A$29,EU_countries_GDP!$E$2:$E$29))),"")</f>
        <v/>
      </c>
      <c r="DV172" s="5" t="str">
        <f>IFERROR(((((Z172+AP172)*(1/$H172))+BF172)/$F$2)/($B$2*('CAR.CAP_per person'!P$2)/(_xlfn.XLOOKUP($E$2,EU_countries_GDP!$A$2:$A$29,EU_countries_GDP!$E$2:$E$29))),"")</f>
        <v/>
      </c>
      <c r="DW172" s="5" t="str">
        <f>IFERROR(((((AA172+AQ172)*(1/$H172))+BG172)/$F$2)/($B$2*('CAR.CAP_per person'!Q$2)/(_xlfn.XLOOKUP($E$2,EU_countries_GDP!$A$2:$A$29,EU_countries_GDP!$E$2:$E$29))),"")</f>
        <v/>
      </c>
    </row>
    <row r="173" spans="1:127">
      <c r="A173" t="s">
        <v>239</v>
      </c>
      <c r="B173" t="str">
        <f>_xlfn.XLOOKUP(D173,Table5[Ingredient],Table5[Category],"",FALSE)</f>
        <v>Starch/satiating food</v>
      </c>
      <c r="C173" s="33" t="s">
        <v>257</v>
      </c>
      <c r="D173" s="33" t="s">
        <v>205</v>
      </c>
      <c r="E173" s="33">
        <v>0</v>
      </c>
      <c r="F173" s="33" t="s">
        <v>204</v>
      </c>
      <c r="G173" s="33" t="s">
        <v>180</v>
      </c>
      <c r="H173" s="91">
        <f>Dataset_IT!M78</f>
        <v>0</v>
      </c>
      <c r="I173" s="33"/>
      <c r="J173" s="37" t="str">
        <f>IFERROR(INDEX('AveragePrices&amp;Codes'!G:AG, MATCH($D173, 'AveragePrices&amp;Codes'!$A:$A, 0), MATCH(Tool_Italy!$E$2, 'AveragePrices&amp;Codes'!$G$1:$AG$1, 0)),"")</f>
        <v/>
      </c>
      <c r="K173" s="37">
        <f>IFERROR(E173/(_xlfn.XLOOKUP(A173,Dataset_IT!$Q$2:$Q$9,Dataset_IT!$R$2:$R$9)),"")</f>
        <v>0</v>
      </c>
      <c r="L173">
        <f>IFERROR(IF($F173="Raw",_xlfn.XLOOKUP(_xlfn.XLOOKUP(Tool_Italy!$D173,'AveragePrices&amp;Codes'!$A:$A,'AveragePrices&amp;Codes'!$B:$B),AGRIBALYSE_Raw!$B:$B,AGRIBALYSE_Raw!O:O)*$E173,_xlfn.XLOOKUP(_xlfn.XLOOKUP(Tool_Italy!$D173,'AveragePrices&amp;Codes'!$A:$A,'AveragePrices&amp;Codes'!$B:$B),AGRIBALYSE_Cooked!$C:$C,AGRIBALYSE_Cooked!P:P)*$E173),"")</f>
        <v>0</v>
      </c>
      <c r="M173">
        <f>IFERROR(IF($F173="Raw",_xlfn.XLOOKUP(_xlfn.XLOOKUP(Tool_Italy!$D173,'AveragePrices&amp;Codes'!$A:$A,'AveragePrices&amp;Codes'!$B:$B),AGRIBALYSE_Raw!$B:$B,AGRIBALYSE_Raw!P:P)*$E173,_xlfn.XLOOKUP(_xlfn.XLOOKUP(Tool_Italy!$D173,'AveragePrices&amp;Codes'!$A:$A,'AveragePrices&amp;Codes'!$B:$B),AGRIBALYSE_Cooked!$C:$C,AGRIBALYSE_Cooked!Q:Q)*$E173),"")</f>
        <v>0</v>
      </c>
      <c r="N173">
        <f>IFERROR(IF($F173="Raw",_xlfn.XLOOKUP(_xlfn.XLOOKUP(Tool_Italy!$D173,'AveragePrices&amp;Codes'!$A:$A,'AveragePrices&amp;Codes'!$B:$B),AGRIBALYSE_Raw!$B:$B,AGRIBALYSE_Raw!Q:Q)*$E173,_xlfn.XLOOKUP(_xlfn.XLOOKUP(Tool_Italy!$D173,'AveragePrices&amp;Codes'!$A:$A,'AveragePrices&amp;Codes'!$B:$B),AGRIBALYSE_Cooked!$C:$C,AGRIBALYSE_Cooked!R:R)*$E173),"")</f>
        <v>0</v>
      </c>
      <c r="O173">
        <f>IFERROR(IF($F173="Raw",_xlfn.XLOOKUP(_xlfn.XLOOKUP(Tool_Italy!$D173,'AveragePrices&amp;Codes'!$A:$A,'AveragePrices&amp;Codes'!$B:$B),AGRIBALYSE_Raw!$B:$B,AGRIBALYSE_Raw!R:R)*$E173,_xlfn.XLOOKUP(_xlfn.XLOOKUP(Tool_Italy!$D173,'AveragePrices&amp;Codes'!$A:$A,'AveragePrices&amp;Codes'!$B:$B),AGRIBALYSE_Cooked!$C:$C,AGRIBALYSE_Cooked!S:S)*$E173),"")</f>
        <v>0</v>
      </c>
      <c r="P173">
        <f>IFERROR(IF($F173="Raw",_xlfn.XLOOKUP(_xlfn.XLOOKUP(Tool_Italy!$D173,'AveragePrices&amp;Codes'!$A:$A,'AveragePrices&amp;Codes'!$B:$B),AGRIBALYSE_Raw!$B:$B,AGRIBALYSE_Raw!S:S)*$E173,_xlfn.XLOOKUP(_xlfn.XLOOKUP(Tool_Italy!$D173,'AveragePrices&amp;Codes'!$A:$A,'AveragePrices&amp;Codes'!$B:$B),AGRIBALYSE_Cooked!$C:$C,AGRIBALYSE_Cooked!T:T)*$E173),"")</f>
        <v>0</v>
      </c>
      <c r="Q173">
        <f>IFERROR(IF($F173="Raw",_xlfn.XLOOKUP(_xlfn.XLOOKUP(Tool_Italy!$D173,'AveragePrices&amp;Codes'!$A:$A,'AveragePrices&amp;Codes'!$B:$B),AGRIBALYSE_Raw!$B:$B,AGRIBALYSE_Raw!T:T)*$E173,_xlfn.XLOOKUP(_xlfn.XLOOKUP(Tool_Italy!$D173,'AveragePrices&amp;Codes'!$A:$A,'AveragePrices&amp;Codes'!$B:$B),AGRIBALYSE_Cooked!$C:$C,AGRIBALYSE_Cooked!U:U)*$E173),"")</f>
        <v>0</v>
      </c>
      <c r="R173">
        <f>IFERROR(IF($F173="Raw",_xlfn.XLOOKUP(_xlfn.XLOOKUP(Tool_Italy!$D173,'AveragePrices&amp;Codes'!$A:$A,'AveragePrices&amp;Codes'!$B:$B),AGRIBALYSE_Raw!$B:$B,AGRIBALYSE_Raw!U:U)*$E173,_xlfn.XLOOKUP(_xlfn.XLOOKUP(Tool_Italy!$D173,'AveragePrices&amp;Codes'!$A:$A,'AveragePrices&amp;Codes'!$B:$B),AGRIBALYSE_Cooked!$C:$C,AGRIBALYSE_Cooked!V:V)*$E173),"")</f>
        <v>0</v>
      </c>
      <c r="S173">
        <f>IFERROR(IF($F173="Raw",_xlfn.XLOOKUP(_xlfn.XLOOKUP(Tool_Italy!$D173,'AveragePrices&amp;Codes'!$A:$A,'AveragePrices&amp;Codes'!$B:$B),AGRIBALYSE_Raw!$B:$B,AGRIBALYSE_Raw!V:V)*$E173,_xlfn.XLOOKUP(_xlfn.XLOOKUP(Tool_Italy!$D173,'AveragePrices&amp;Codes'!$A:$A,'AveragePrices&amp;Codes'!$B:$B),AGRIBALYSE_Cooked!$C:$C,AGRIBALYSE_Cooked!W:W)*$E173),"")</f>
        <v>0</v>
      </c>
      <c r="T173">
        <f>IFERROR(IF($F173="Raw",_xlfn.XLOOKUP(_xlfn.XLOOKUP(Tool_Italy!$D173,'AveragePrices&amp;Codes'!$A:$A,'AveragePrices&amp;Codes'!$B:$B),AGRIBALYSE_Raw!$B:$B,AGRIBALYSE_Raw!W:W)*$E173,_xlfn.XLOOKUP(_xlfn.XLOOKUP(Tool_Italy!$D173,'AveragePrices&amp;Codes'!$A:$A,'AveragePrices&amp;Codes'!$B:$B),AGRIBALYSE_Cooked!$C:$C,AGRIBALYSE_Cooked!X:X)*$E173),"")</f>
        <v>0</v>
      </c>
      <c r="U173">
        <f>IFERROR(IF($F173="Raw",_xlfn.XLOOKUP(_xlfn.XLOOKUP(Tool_Italy!$D173,'AveragePrices&amp;Codes'!$A:$A,'AveragePrices&amp;Codes'!$B:$B),AGRIBALYSE_Raw!$B:$B,AGRIBALYSE_Raw!X:X)*$E173,_xlfn.XLOOKUP(_xlfn.XLOOKUP(Tool_Italy!$D173,'AveragePrices&amp;Codes'!$A:$A,'AveragePrices&amp;Codes'!$B:$B),AGRIBALYSE_Cooked!$C:$C,AGRIBALYSE_Cooked!Y:Y)*$E173),"")</f>
        <v>0</v>
      </c>
      <c r="V173">
        <f>IFERROR(IF($F173="Raw",_xlfn.XLOOKUP(_xlfn.XLOOKUP(Tool_Italy!$D173,'AveragePrices&amp;Codes'!$A:$A,'AveragePrices&amp;Codes'!$B:$B),AGRIBALYSE_Raw!$B:$B,AGRIBALYSE_Raw!Y:Y)*$E173,_xlfn.XLOOKUP(_xlfn.XLOOKUP(Tool_Italy!$D173,'AveragePrices&amp;Codes'!$A:$A,'AveragePrices&amp;Codes'!$B:$B),AGRIBALYSE_Cooked!$C:$C,AGRIBALYSE_Cooked!Z:Z)*$E173),"")</f>
        <v>0</v>
      </c>
      <c r="W173">
        <f>IFERROR(IF($F173="Raw",_xlfn.XLOOKUP(_xlfn.XLOOKUP(Tool_Italy!$D173,'AveragePrices&amp;Codes'!$A:$A,'AveragePrices&amp;Codes'!$B:$B),AGRIBALYSE_Raw!$B:$B,AGRIBALYSE_Raw!Z:Z)*$E173,_xlfn.XLOOKUP(_xlfn.XLOOKUP(Tool_Italy!$D173,'AveragePrices&amp;Codes'!$A:$A,'AveragePrices&amp;Codes'!$B:$B),AGRIBALYSE_Cooked!$C:$C,AGRIBALYSE_Cooked!AA:AA)*$E173),"")</f>
        <v>0</v>
      </c>
      <c r="X173">
        <f>IFERROR(IF($F173="Raw",_xlfn.XLOOKUP(_xlfn.XLOOKUP(Tool_Italy!$D173,'AveragePrices&amp;Codes'!$A:$A,'AveragePrices&amp;Codes'!$B:$B),AGRIBALYSE_Raw!$B:$B,AGRIBALYSE_Raw!AA:AA)*$E173,_xlfn.XLOOKUP(_xlfn.XLOOKUP(Tool_Italy!$D173,'AveragePrices&amp;Codes'!$A:$A,'AveragePrices&amp;Codes'!$B:$B),AGRIBALYSE_Cooked!$C:$C,AGRIBALYSE_Cooked!AB:AB)*$E173),"")</f>
        <v>0</v>
      </c>
      <c r="Y173">
        <f>IFERROR(IF($F173="Raw",_xlfn.XLOOKUP(_xlfn.XLOOKUP(Tool_Italy!$D173,'AveragePrices&amp;Codes'!$A:$A,'AveragePrices&amp;Codes'!$B:$B),AGRIBALYSE_Raw!$B:$B,AGRIBALYSE_Raw!AB:AB)*$E173,_xlfn.XLOOKUP(_xlfn.XLOOKUP(Tool_Italy!$D173,'AveragePrices&amp;Codes'!$A:$A,'AveragePrices&amp;Codes'!$B:$B),AGRIBALYSE_Cooked!$C:$C,AGRIBALYSE_Cooked!AC:AC)*$E173),"")</f>
        <v>0</v>
      </c>
      <c r="Z173">
        <f>IFERROR(IF($F173="Raw",_xlfn.XLOOKUP(_xlfn.XLOOKUP(Tool_Italy!$D173,'AveragePrices&amp;Codes'!$A:$A,'AveragePrices&amp;Codes'!$B:$B),AGRIBALYSE_Raw!$B:$B,AGRIBALYSE_Raw!AC:AC)*$E173,_xlfn.XLOOKUP(_xlfn.XLOOKUP(Tool_Italy!$D173,'AveragePrices&amp;Codes'!$A:$A,'AveragePrices&amp;Codes'!$B:$B),AGRIBALYSE_Cooked!$C:$C,AGRIBALYSE_Cooked!AD:AD)*$E173),"")</f>
        <v>0</v>
      </c>
      <c r="AA173">
        <f>IFERROR(IF($F173="Raw",_xlfn.XLOOKUP(_xlfn.XLOOKUP(Tool_Italy!$D173,'AveragePrices&amp;Codes'!$A:$A,'AveragePrices&amp;Codes'!$B:$B),AGRIBALYSE_Raw!$B:$B,AGRIBALYSE_Raw!AD:AD)*$E173,_xlfn.XLOOKUP(_xlfn.XLOOKUP(Tool_Italy!$D173,'AveragePrices&amp;Codes'!$A:$A,'AveragePrices&amp;Codes'!$B:$B),AGRIBALYSE_Cooked!$C:$C,AGRIBALYSE_Cooked!AE:AE)*$E173),"")</f>
        <v>0</v>
      </c>
      <c r="AB173" cm="1">
        <f t="array" ref="AB173">IFERROR(_xlfn.XLOOKUP(Tool_Italy!$F173&amp;$E$2,'Cooking methods'!$A:$A&amp;'Cooking methods'!$B:$B,'Cooking methods'!C:C)*$E173,"")</f>
        <v>0</v>
      </c>
      <c r="AC173" cm="1">
        <f t="array" ref="AC173">IFERROR(_xlfn.XLOOKUP(Tool_Italy!$F173&amp;$E$2,'Cooking methods'!$A:$A&amp;'Cooking methods'!$B:$B,'Cooking methods'!D:D)*$E173,"")</f>
        <v>0</v>
      </c>
      <c r="AD173" cm="1">
        <f t="array" ref="AD173">IFERROR(_xlfn.XLOOKUP(Tool_Italy!$F173&amp;$E$2,'Cooking methods'!$A:$A&amp;'Cooking methods'!$B:$B,'Cooking methods'!E:E)*$E173,"")</f>
        <v>0</v>
      </c>
      <c r="AE173" cm="1">
        <f t="array" ref="AE173">IFERROR(_xlfn.XLOOKUP(Tool_Italy!$F173&amp;$E$2,'Cooking methods'!$A:$A&amp;'Cooking methods'!$B:$B,'Cooking methods'!F:F)*$E173,"")</f>
        <v>0</v>
      </c>
      <c r="AF173" cm="1">
        <f t="array" ref="AF173">IFERROR(_xlfn.XLOOKUP(Tool_Italy!$F173&amp;$E$2,'Cooking methods'!$A:$A&amp;'Cooking methods'!$B:$B,'Cooking methods'!G:G)*$E173,"")</f>
        <v>0</v>
      </c>
      <c r="AG173" cm="1">
        <f t="array" ref="AG173">IFERROR(_xlfn.XLOOKUP(Tool_Italy!$F173&amp;$E$2,'Cooking methods'!$A:$A&amp;'Cooking methods'!$B:$B,'Cooking methods'!H:H)*$E173,"")</f>
        <v>0</v>
      </c>
      <c r="AH173" cm="1">
        <f t="array" ref="AH173">IFERROR(_xlfn.XLOOKUP(Tool_Italy!$F173&amp;$E$2,'Cooking methods'!$A:$A&amp;'Cooking methods'!$B:$B,'Cooking methods'!I:I)*$E173,"")</f>
        <v>0</v>
      </c>
      <c r="AI173" cm="1">
        <f t="array" ref="AI173">IFERROR(_xlfn.XLOOKUP(Tool_Italy!$F173&amp;$E$2,'Cooking methods'!$A:$A&amp;'Cooking methods'!$B:$B,'Cooking methods'!J:J)*$E173,"")</f>
        <v>0</v>
      </c>
      <c r="AJ173" cm="1">
        <f t="array" ref="AJ173">IFERROR(_xlfn.XLOOKUP(Tool_Italy!$F173&amp;$E$2,'Cooking methods'!$A:$A&amp;'Cooking methods'!$B:$B,'Cooking methods'!K:K)*$E173,"")</f>
        <v>0</v>
      </c>
      <c r="AK173" cm="1">
        <f t="array" ref="AK173">IFERROR(_xlfn.XLOOKUP(Tool_Italy!$F173&amp;$E$2,'Cooking methods'!$A:$A&amp;'Cooking methods'!$B:$B,'Cooking methods'!L:L)*$E173,"")</f>
        <v>0</v>
      </c>
      <c r="AL173" cm="1">
        <f t="array" ref="AL173">IFERROR(_xlfn.XLOOKUP(Tool_Italy!$F173&amp;$E$2,'Cooking methods'!$A:$A&amp;'Cooking methods'!$B:$B,'Cooking methods'!M:M)*$E173,"")</f>
        <v>0</v>
      </c>
      <c r="AM173" cm="1">
        <f t="array" ref="AM173">IFERROR(_xlfn.XLOOKUP(Tool_Italy!$F173&amp;$E$2,'Cooking methods'!$A:$A&amp;'Cooking methods'!$B:$B,'Cooking methods'!N:N)*$E173,"")</f>
        <v>0</v>
      </c>
      <c r="AN173" cm="1">
        <f t="array" ref="AN173">IFERROR(_xlfn.XLOOKUP(Tool_Italy!$F173&amp;$E$2,'Cooking methods'!$A:$A&amp;'Cooking methods'!$B:$B,'Cooking methods'!O:O)*$E173,"")</f>
        <v>0</v>
      </c>
      <c r="AO173" cm="1">
        <f t="array" ref="AO173">IFERROR(_xlfn.XLOOKUP(Tool_Italy!$F173&amp;$E$2,'Cooking methods'!$A:$A&amp;'Cooking methods'!$B:$B,'Cooking methods'!P:P)*$E173,"")</f>
        <v>0</v>
      </c>
      <c r="AP173" cm="1">
        <f t="array" ref="AP173">IFERROR(_xlfn.XLOOKUP(Tool_Italy!$F173&amp;$E$2,'Cooking methods'!$A:$A&amp;'Cooking methods'!$B:$B,'Cooking methods'!Q:Q)*$E173,"")</f>
        <v>0</v>
      </c>
      <c r="AQ173" cm="1">
        <f t="array" ref="AQ173">IFERROR(_xlfn.XLOOKUP(Tool_Italy!$F173&amp;$E$2,'Cooking methods'!$A:$A&amp;'Cooking methods'!$B:$B,'Cooking methods'!R:R)*$E173,"")</f>
        <v>0</v>
      </c>
      <c r="AR173" cm="1">
        <f t="array" ref="AR173">IFERROR(_xlfn.XLOOKUP(Tool_Italy!$G173&amp;$E$2,'Waste management'!$A:$A&amp;'Waste management'!$B:$B,'Waste management'!C:C)*$E173,"")</f>
        <v>0</v>
      </c>
      <c r="AS173" cm="1">
        <f t="array" ref="AS173">IFERROR(_xlfn.XLOOKUP(Tool_Italy!$G173&amp;$E$2,'Waste management'!$A:$A&amp;'Waste management'!$B:$B,'Waste management'!D:D)*$E173,"")</f>
        <v>0</v>
      </c>
      <c r="AT173" cm="1">
        <f t="array" ref="AT173">IFERROR(_xlfn.XLOOKUP(Tool_Italy!$G173&amp;$E$2,'Waste management'!$A:$A&amp;'Waste management'!$B:$B,'Waste management'!E:E)*$E173,"")</f>
        <v>0</v>
      </c>
      <c r="AU173" cm="1">
        <f t="array" ref="AU173">IFERROR(_xlfn.XLOOKUP(Tool_Italy!$G173&amp;$E$2,'Waste management'!$A:$A&amp;'Waste management'!$B:$B,'Waste management'!F:F)*$E173,"")</f>
        <v>0</v>
      </c>
      <c r="AV173" cm="1">
        <f t="array" ref="AV173">IFERROR(_xlfn.XLOOKUP(Tool_Italy!$G173&amp;$E$2,'Waste management'!$A:$A&amp;'Waste management'!$B:$B,'Waste management'!G:G)*$E173,"")</f>
        <v>0</v>
      </c>
      <c r="AW173" cm="1">
        <f t="array" ref="AW173">IFERROR(_xlfn.XLOOKUP(Tool_Italy!$G173&amp;$E$2,'Waste management'!$A:$A&amp;'Waste management'!$B:$B,'Waste management'!H:H)*$E173,"")</f>
        <v>0</v>
      </c>
      <c r="AX173" cm="1">
        <f t="array" ref="AX173">IFERROR(_xlfn.XLOOKUP(Tool_Italy!$G173&amp;$E$2,'Waste management'!$A:$A&amp;'Waste management'!$B:$B,'Waste management'!I:I)*$E173,"")</f>
        <v>0</v>
      </c>
      <c r="AY173" cm="1">
        <f t="array" ref="AY173">IFERROR(_xlfn.XLOOKUP(Tool_Italy!$G173&amp;$E$2,'Waste management'!$A:$A&amp;'Waste management'!$B:$B,'Waste management'!J:J)*$E173,"")</f>
        <v>0</v>
      </c>
      <c r="AZ173" cm="1">
        <f t="array" ref="AZ173">IFERROR(_xlfn.XLOOKUP(Tool_Italy!$G173&amp;$E$2,'Waste management'!$A:$A&amp;'Waste management'!$B:$B,'Waste management'!K:K)*$E173,"")</f>
        <v>0</v>
      </c>
      <c r="BA173" cm="1">
        <f t="array" ref="BA173">IFERROR(_xlfn.XLOOKUP(Tool_Italy!$G173&amp;$E$2,'Waste management'!$A:$A&amp;'Waste management'!$B:$B,'Waste management'!L:L)*$E173,"")</f>
        <v>0</v>
      </c>
      <c r="BB173" cm="1">
        <f t="array" ref="BB173">IFERROR(_xlfn.XLOOKUP(Tool_Italy!$G173&amp;$E$2,'Waste management'!$A:$A&amp;'Waste management'!$B:$B,'Waste management'!M:M)*$E173,"")</f>
        <v>0</v>
      </c>
      <c r="BC173" cm="1">
        <f t="array" ref="BC173">IFERROR(_xlfn.XLOOKUP(Tool_Italy!$G173&amp;$E$2,'Waste management'!$A:$A&amp;'Waste management'!$B:$B,'Waste management'!N:N)*$E173,"")</f>
        <v>0</v>
      </c>
      <c r="BD173" cm="1">
        <f t="array" ref="BD173">IFERROR(_xlfn.XLOOKUP(Tool_Italy!$G173&amp;$E$2,'Waste management'!$A:$A&amp;'Waste management'!$B:$B,'Waste management'!O:O)*$E173,"")</f>
        <v>0</v>
      </c>
      <c r="BE173" cm="1">
        <f t="array" ref="BE173">IFERROR(_xlfn.XLOOKUP(Tool_Italy!$G173&amp;$E$2,'Waste management'!$A:$A&amp;'Waste management'!$B:$B,'Waste management'!P:P)*$E173,"")</f>
        <v>0</v>
      </c>
      <c r="BF173" cm="1">
        <f t="array" ref="BF173">IFERROR(_xlfn.XLOOKUP(Tool_Italy!$G173&amp;$E$2,'Waste management'!$A:$A&amp;'Waste management'!$B:$B,'Waste management'!Q:Q)*$E173,"")</f>
        <v>0</v>
      </c>
      <c r="BG173" cm="1">
        <f t="array" ref="BG173">IFERROR(_xlfn.XLOOKUP(Tool_Italy!$G173&amp;$E$2,'Waste management'!$A:$A&amp;'Waste management'!$B:$B,'Waste management'!R:R)*$E173,"")</f>
        <v>0</v>
      </c>
      <c r="BH173">
        <f>IFERROR((L173+AR173+AB173)*_xlfn.XLOOKUP(Tool_Italy!BH$4,Monetization_Factors!$A:$A,Monetization_Factors!$D:$D),"")</f>
        <v>0</v>
      </c>
      <c r="BI173">
        <f>IFERROR((M173+AS173+AC173)*_xlfn.XLOOKUP(Tool_Italy!BI$4,Monetization_Factors!$A:$A,Monetization_Factors!$D:$D),"")</f>
        <v>0</v>
      </c>
      <c r="BJ173">
        <f>IFERROR((N173+AT173+AD173)*_xlfn.XLOOKUP(Tool_Italy!BJ$4,Monetization_Factors!$A:$A,Monetization_Factors!$D:$D),"")</f>
        <v>0</v>
      </c>
      <c r="BK173">
        <f>IFERROR((O173+AU173+AE173)*_xlfn.XLOOKUP(Tool_Italy!BK$4,Monetization_Factors!$A:$A,Monetization_Factors!$D:$D),"")</f>
        <v>0</v>
      </c>
      <c r="BL173">
        <f>IFERROR((P173+AV173+AF173)*_xlfn.XLOOKUP(Tool_Italy!BL$4,Monetization_Factors!$A:$A,Monetization_Factors!$D:$D),"")</f>
        <v>0</v>
      </c>
      <c r="BM173">
        <f>IFERROR((Q173+AW173+AG173)*_xlfn.XLOOKUP(Tool_Italy!BM$4,Monetization_Factors!$A:$A,Monetization_Factors!$D:$D),"")</f>
        <v>0</v>
      </c>
      <c r="BN173">
        <f>IFERROR((R173+AX173+AH173)*_xlfn.XLOOKUP(Tool_Italy!BN$4,Monetization_Factors!$A:$A,Monetization_Factors!$D:$D),"")</f>
        <v>0</v>
      </c>
      <c r="BO173">
        <f>IFERROR((S173+AY173+AI173)*_xlfn.XLOOKUP(Tool_Italy!BO$4,Monetization_Factors!$A:$A,Monetization_Factors!$D:$D),"")</f>
        <v>0</v>
      </c>
      <c r="BP173">
        <f>IFERROR((T173+AZ173+AJ173)*_xlfn.XLOOKUP(Tool_Italy!BP$4,Monetization_Factors!$A:$A,Monetization_Factors!$D:$D),"")</f>
        <v>0</v>
      </c>
      <c r="BQ173">
        <f>IFERROR((U173+BA173+AK173)*_xlfn.XLOOKUP(Tool_Italy!BQ$4,Monetization_Factors!$A:$A,Monetization_Factors!$D:$D),"")</f>
        <v>0</v>
      </c>
      <c r="BR173" t="str">
        <f>IFERROR((V173+BB173+AL173)*_xlfn.XLOOKUP(Tool_Italy!BR$4,Monetization_Factors!$A:$A,Monetization_Factors!$D:$D),"")</f>
        <v/>
      </c>
      <c r="BS173">
        <f>IFERROR((W173+BC173+AM173)*_xlfn.XLOOKUP(Tool_Italy!BS$4,Monetization_Factors!$A:$A,Monetization_Factors!$D:$D),"")</f>
        <v>0</v>
      </c>
      <c r="BT173">
        <f>IFERROR((X173+BD173+AN173)*_xlfn.XLOOKUP(Tool_Italy!BT$4,Monetization_Factors!$A:$A,Monetization_Factors!$D:$D),"")</f>
        <v>0</v>
      </c>
      <c r="BU173">
        <f>IFERROR((Y173+BE173+AO173)*_xlfn.XLOOKUP(Tool_Italy!BU$4,Monetization_Factors!$A:$A,Monetization_Factors!$D:$D),"")</f>
        <v>0</v>
      </c>
      <c r="BV173">
        <f>IFERROR((Z173+BF173+AP173)*_xlfn.XLOOKUP(Tool_Italy!BV$4,Monetization_Factors!$A:$A,Monetization_Factors!$D:$D),"")</f>
        <v>0</v>
      </c>
      <c r="BW173">
        <f>IFERROR((AA173+BG173+AQ173)*_xlfn.XLOOKUP(Tool_Italy!BW$4,Monetization_Factors!$A:$A,Monetization_Factors!$D:$D),"")</f>
        <v>0</v>
      </c>
      <c r="BX173" s="38" t="str" cm="1">
        <f t="array" ref="BX173">IFERROR(_xlfn.IFS(I173&lt;&gt;0,I173*E173,I173="",J173*E173),"")</f>
        <v/>
      </c>
      <c r="BY173" s="38">
        <f t="shared" si="104"/>
        <v>0</v>
      </c>
      <c r="BZ173" s="38">
        <f t="shared" si="106"/>
        <v>0</v>
      </c>
      <c r="CA173" s="38">
        <f t="shared" si="105"/>
        <v>0</v>
      </c>
      <c r="CB173">
        <f t="shared" si="107"/>
        <v>0</v>
      </c>
      <c r="CC173">
        <f t="shared" si="72"/>
        <v>0</v>
      </c>
      <c r="CD173">
        <f t="shared" si="73"/>
        <v>0</v>
      </c>
      <c r="CE173">
        <f t="shared" si="74"/>
        <v>0</v>
      </c>
      <c r="CF173">
        <f t="shared" si="75"/>
        <v>0</v>
      </c>
      <c r="CG173">
        <f t="shared" si="76"/>
        <v>0</v>
      </c>
      <c r="CH173">
        <f t="shared" si="77"/>
        <v>0</v>
      </c>
      <c r="CI173">
        <f t="shared" si="78"/>
        <v>0</v>
      </c>
      <c r="CJ173">
        <f t="shared" si="79"/>
        <v>0</v>
      </c>
      <c r="CK173">
        <f t="shared" si="80"/>
        <v>0</v>
      </c>
      <c r="CL173">
        <f t="shared" si="81"/>
        <v>0</v>
      </c>
      <c r="CM173">
        <f t="shared" si="82"/>
        <v>0</v>
      </c>
      <c r="CN173">
        <f t="shared" si="83"/>
        <v>0</v>
      </c>
      <c r="CO173">
        <f t="shared" si="84"/>
        <v>0</v>
      </c>
      <c r="CP173">
        <f t="shared" si="85"/>
        <v>0</v>
      </c>
      <c r="CQ173">
        <f t="shared" si="86"/>
        <v>0</v>
      </c>
      <c r="CR173">
        <f t="shared" si="108"/>
        <v>0</v>
      </c>
      <c r="CS173">
        <f t="shared" si="87"/>
        <v>0</v>
      </c>
      <c r="CT173">
        <f t="shared" si="88"/>
        <v>0</v>
      </c>
      <c r="CU173">
        <f t="shared" si="89"/>
        <v>0</v>
      </c>
      <c r="CV173">
        <f t="shared" si="90"/>
        <v>0</v>
      </c>
      <c r="CW173">
        <f t="shared" si="91"/>
        <v>0</v>
      </c>
      <c r="CX173">
        <f t="shared" si="92"/>
        <v>0</v>
      </c>
      <c r="CY173">
        <f t="shared" si="93"/>
        <v>0</v>
      </c>
      <c r="CZ173">
        <f t="shared" si="94"/>
        <v>0</v>
      </c>
      <c r="DA173">
        <f t="shared" si="95"/>
        <v>0</v>
      </c>
      <c r="DB173">
        <f t="shared" si="96"/>
        <v>0</v>
      </c>
      <c r="DC173">
        <f t="shared" si="97"/>
        <v>0</v>
      </c>
      <c r="DD173">
        <f t="shared" si="98"/>
        <v>0</v>
      </c>
      <c r="DE173">
        <f t="shared" si="99"/>
        <v>0</v>
      </c>
      <c r="DF173">
        <f t="shared" si="100"/>
        <v>0</v>
      </c>
      <c r="DG173">
        <f t="shared" si="101"/>
        <v>0</v>
      </c>
      <c r="DH173" s="5" t="str">
        <f>IFERROR(((((L173+AB173)*(1/$H173))+AR173)/$F$2)/($B$2*('CAR.CAP_per person'!B$2)/(_xlfn.XLOOKUP($E$2,EU_countries_GDP!$A$2:$A$29,EU_countries_GDP!$E$2:$E$29))),"")</f>
        <v/>
      </c>
      <c r="DI173" s="5" t="str">
        <f>IFERROR(((((M173+AC173)*(1/$H173))+AS173)/$F$2)/($B$2*('CAR.CAP_per person'!C$2)/(_xlfn.XLOOKUP($E$2,EU_countries_GDP!$A$2:$A$29,EU_countries_GDP!$E$2:$E$29))),"")</f>
        <v/>
      </c>
      <c r="DJ173" s="5" t="str">
        <f>IFERROR(((((N173+AD173)*(1/$H173))+AT173)/$F$2)/($B$2*('CAR.CAP_per person'!D$2)/(_xlfn.XLOOKUP($E$2,EU_countries_GDP!$A$2:$A$29,EU_countries_GDP!$E$2:$E$29))),"")</f>
        <v/>
      </c>
      <c r="DK173" s="5" t="str">
        <f>IFERROR(((((O173+AE173)*(1/$H173))+AU173)/$F$2)/($B$2*('CAR.CAP_per person'!E$2)/(_xlfn.XLOOKUP($E$2,EU_countries_GDP!$A$2:$A$29,EU_countries_GDP!$E$2:$E$29))),"")</f>
        <v/>
      </c>
      <c r="DL173" s="5" t="str">
        <f>IFERROR(((((P173+AF173)*(1/$H173))+AV173)/$F$2)/($B$2*('CAR.CAP_per person'!F$2)/(_xlfn.XLOOKUP($E$2,EU_countries_GDP!$A$2:$A$29,EU_countries_GDP!$E$2:$E$29))),"")</f>
        <v/>
      </c>
      <c r="DM173" s="5" t="str">
        <f>IFERROR(((((Q173+AG173)*(1/$H173))+AW173)/$F$2)/($B$2*('CAR.CAP_per person'!G$2)/(_xlfn.XLOOKUP($E$2,EU_countries_GDP!$A$2:$A$29,EU_countries_GDP!$E$2:$E$29))),"")</f>
        <v/>
      </c>
      <c r="DN173" s="5" t="str">
        <f>IFERROR(((((R173+AH173)*(1/$H173))+AX173)/$F$2)/($B$2*('CAR.CAP_per person'!H$2)/(_xlfn.XLOOKUP($E$2,EU_countries_GDP!$A$2:$A$29,EU_countries_GDP!$E$2:$E$29))),"")</f>
        <v/>
      </c>
      <c r="DO173" s="5" t="str">
        <f>IFERROR(((((S173+AI173)*(1/$H173))+AY173)/$F$2)/($B$2*('CAR.CAP_per person'!I$2)/(_xlfn.XLOOKUP($E$2,EU_countries_GDP!$A$2:$A$29,EU_countries_GDP!$E$2:$E$29))),"")</f>
        <v/>
      </c>
      <c r="DP173" s="5" t="str">
        <f>IFERROR(((((T173+AJ173)*(1/$H173))+AZ173)/$F$2)/($B$2*('CAR.CAP_per person'!J$2)/(_xlfn.XLOOKUP($E$2,EU_countries_GDP!$A$2:$A$29,EU_countries_GDP!$E$2:$E$29))),"")</f>
        <v/>
      </c>
      <c r="DQ173" s="5" t="str">
        <f>IFERROR(((((U173+AK173)*(1/$H173))+BA173)/$F$2)/($B$2*('CAR.CAP_per person'!K$2)/(_xlfn.XLOOKUP($E$2,EU_countries_GDP!$A$2:$A$29,EU_countries_GDP!$E$2:$E$29))),"")</f>
        <v/>
      </c>
      <c r="DR173" s="5" t="str">
        <f>IFERROR(((((V173+AL173)*(1/$H173))+BB173)/$F$2)/($B$2*('CAR.CAP_per person'!L$2)/(_xlfn.XLOOKUP($E$2,EU_countries_GDP!$A$2:$A$29,EU_countries_GDP!$E$2:$E$29))),"")</f>
        <v/>
      </c>
      <c r="DS173" s="5" t="str">
        <f>IFERROR(((((W173+AM173)*(1/$H173))+BC173)/$F$2)/($B$2*('CAR.CAP_per person'!M$2)/(_xlfn.XLOOKUP($E$2,EU_countries_GDP!$A$2:$A$29,EU_countries_GDP!$E$2:$E$29))),"")</f>
        <v/>
      </c>
      <c r="DT173" s="5" t="str">
        <f>IFERROR(((((X173+AN173)*(1/$H173))+BD173)/$F$2)/($B$2*('CAR.CAP_per person'!N$2)/(_xlfn.XLOOKUP($E$2,EU_countries_GDP!$A$2:$A$29,EU_countries_GDP!$E$2:$E$29))),"")</f>
        <v/>
      </c>
      <c r="DU173" s="5" t="str">
        <f>IFERROR(((((Y173+AO173)*(1/$H173))+BE173)/$F$2)/($B$2*('CAR.CAP_per person'!O$2)/(_xlfn.XLOOKUP($E$2,EU_countries_GDP!$A$2:$A$29,EU_countries_GDP!$E$2:$E$29))),"")</f>
        <v/>
      </c>
      <c r="DV173" s="5" t="str">
        <f>IFERROR(((((Z173+AP173)*(1/$H173))+BF173)/$F$2)/($B$2*('CAR.CAP_per person'!P$2)/(_xlfn.XLOOKUP($E$2,EU_countries_GDP!$A$2:$A$29,EU_countries_GDP!$E$2:$E$29))),"")</f>
        <v/>
      </c>
      <c r="DW173" s="5" t="str">
        <f>IFERROR(((((AA173+AQ173)*(1/$H173))+BG173)/$F$2)/($B$2*('CAR.CAP_per person'!Q$2)/(_xlfn.XLOOKUP($E$2,EU_countries_GDP!$A$2:$A$29,EU_countries_GDP!$E$2:$E$29))),"")</f>
        <v/>
      </c>
    </row>
    <row r="174" spans="1:127">
      <c r="A174" t="s">
        <v>239</v>
      </c>
      <c r="B174" t="str">
        <f>_xlfn.XLOOKUP(D174,Table5[Ingredient],Table5[Category],"",FALSE)</f>
        <v>Desserts</v>
      </c>
      <c r="C174" s="33" t="s">
        <v>257</v>
      </c>
      <c r="D174" s="33" t="s">
        <v>255</v>
      </c>
      <c r="E174" s="33">
        <v>0</v>
      </c>
      <c r="F174" s="33" t="s">
        <v>204</v>
      </c>
      <c r="G174" s="33" t="s">
        <v>180</v>
      </c>
      <c r="H174" s="91">
        <f>Dataset_IT!M79</f>
        <v>0</v>
      </c>
      <c r="I174" s="33"/>
      <c r="J174" s="37" t="str">
        <f>IFERROR(INDEX('AveragePrices&amp;Codes'!G:AG, MATCH($D174, 'AveragePrices&amp;Codes'!$A:$A, 0), MATCH(Tool_Italy!$E$2, 'AveragePrices&amp;Codes'!$G$1:$AG$1, 0)),"")</f>
        <v/>
      </c>
      <c r="K174" s="37">
        <f>IFERROR(E174/(_xlfn.XLOOKUP(A174,Dataset_IT!$Q$2:$Q$9,Dataset_IT!$R$2:$R$9)),"")</f>
        <v>0</v>
      </c>
      <c r="L174">
        <f>IFERROR(IF($F174="Raw",_xlfn.XLOOKUP(_xlfn.XLOOKUP(Tool_Italy!$D174,'AveragePrices&amp;Codes'!$A:$A,'AveragePrices&amp;Codes'!$B:$B),AGRIBALYSE_Raw!$B:$B,AGRIBALYSE_Raw!O:O)*$E174,_xlfn.XLOOKUP(_xlfn.XLOOKUP(Tool_Italy!$D174,'AveragePrices&amp;Codes'!$A:$A,'AveragePrices&amp;Codes'!$B:$B),AGRIBALYSE_Cooked!$C:$C,AGRIBALYSE_Cooked!P:P)*$E174),"")</f>
        <v>0</v>
      </c>
      <c r="M174">
        <f>IFERROR(IF($F174="Raw",_xlfn.XLOOKUP(_xlfn.XLOOKUP(Tool_Italy!$D174,'AveragePrices&amp;Codes'!$A:$A,'AveragePrices&amp;Codes'!$B:$B),AGRIBALYSE_Raw!$B:$B,AGRIBALYSE_Raw!P:P)*$E174,_xlfn.XLOOKUP(_xlfn.XLOOKUP(Tool_Italy!$D174,'AveragePrices&amp;Codes'!$A:$A,'AveragePrices&amp;Codes'!$B:$B),AGRIBALYSE_Cooked!$C:$C,AGRIBALYSE_Cooked!Q:Q)*$E174),"")</f>
        <v>0</v>
      </c>
      <c r="N174">
        <f>IFERROR(IF($F174="Raw",_xlfn.XLOOKUP(_xlfn.XLOOKUP(Tool_Italy!$D174,'AveragePrices&amp;Codes'!$A:$A,'AveragePrices&amp;Codes'!$B:$B),AGRIBALYSE_Raw!$B:$B,AGRIBALYSE_Raw!Q:Q)*$E174,_xlfn.XLOOKUP(_xlfn.XLOOKUP(Tool_Italy!$D174,'AveragePrices&amp;Codes'!$A:$A,'AveragePrices&amp;Codes'!$B:$B),AGRIBALYSE_Cooked!$C:$C,AGRIBALYSE_Cooked!R:R)*$E174),"")</f>
        <v>0</v>
      </c>
      <c r="O174">
        <f>IFERROR(IF($F174="Raw",_xlfn.XLOOKUP(_xlfn.XLOOKUP(Tool_Italy!$D174,'AveragePrices&amp;Codes'!$A:$A,'AveragePrices&amp;Codes'!$B:$B),AGRIBALYSE_Raw!$B:$B,AGRIBALYSE_Raw!R:R)*$E174,_xlfn.XLOOKUP(_xlfn.XLOOKUP(Tool_Italy!$D174,'AveragePrices&amp;Codes'!$A:$A,'AveragePrices&amp;Codes'!$B:$B),AGRIBALYSE_Cooked!$C:$C,AGRIBALYSE_Cooked!S:S)*$E174),"")</f>
        <v>0</v>
      </c>
      <c r="P174">
        <f>IFERROR(IF($F174="Raw",_xlfn.XLOOKUP(_xlfn.XLOOKUP(Tool_Italy!$D174,'AveragePrices&amp;Codes'!$A:$A,'AveragePrices&amp;Codes'!$B:$B),AGRIBALYSE_Raw!$B:$B,AGRIBALYSE_Raw!S:S)*$E174,_xlfn.XLOOKUP(_xlfn.XLOOKUP(Tool_Italy!$D174,'AveragePrices&amp;Codes'!$A:$A,'AveragePrices&amp;Codes'!$B:$B),AGRIBALYSE_Cooked!$C:$C,AGRIBALYSE_Cooked!T:T)*$E174),"")</f>
        <v>0</v>
      </c>
      <c r="Q174">
        <f>IFERROR(IF($F174="Raw",_xlfn.XLOOKUP(_xlfn.XLOOKUP(Tool_Italy!$D174,'AveragePrices&amp;Codes'!$A:$A,'AveragePrices&amp;Codes'!$B:$B),AGRIBALYSE_Raw!$B:$B,AGRIBALYSE_Raw!T:T)*$E174,_xlfn.XLOOKUP(_xlfn.XLOOKUP(Tool_Italy!$D174,'AveragePrices&amp;Codes'!$A:$A,'AveragePrices&amp;Codes'!$B:$B),AGRIBALYSE_Cooked!$C:$C,AGRIBALYSE_Cooked!U:U)*$E174),"")</f>
        <v>0</v>
      </c>
      <c r="R174">
        <f>IFERROR(IF($F174="Raw",_xlfn.XLOOKUP(_xlfn.XLOOKUP(Tool_Italy!$D174,'AveragePrices&amp;Codes'!$A:$A,'AveragePrices&amp;Codes'!$B:$B),AGRIBALYSE_Raw!$B:$B,AGRIBALYSE_Raw!U:U)*$E174,_xlfn.XLOOKUP(_xlfn.XLOOKUP(Tool_Italy!$D174,'AveragePrices&amp;Codes'!$A:$A,'AveragePrices&amp;Codes'!$B:$B),AGRIBALYSE_Cooked!$C:$C,AGRIBALYSE_Cooked!V:V)*$E174),"")</f>
        <v>0</v>
      </c>
      <c r="S174">
        <f>IFERROR(IF($F174="Raw",_xlfn.XLOOKUP(_xlfn.XLOOKUP(Tool_Italy!$D174,'AveragePrices&amp;Codes'!$A:$A,'AveragePrices&amp;Codes'!$B:$B),AGRIBALYSE_Raw!$B:$B,AGRIBALYSE_Raw!V:V)*$E174,_xlfn.XLOOKUP(_xlfn.XLOOKUP(Tool_Italy!$D174,'AveragePrices&amp;Codes'!$A:$A,'AveragePrices&amp;Codes'!$B:$B),AGRIBALYSE_Cooked!$C:$C,AGRIBALYSE_Cooked!W:W)*$E174),"")</f>
        <v>0</v>
      </c>
      <c r="T174">
        <f>IFERROR(IF($F174="Raw",_xlfn.XLOOKUP(_xlfn.XLOOKUP(Tool_Italy!$D174,'AveragePrices&amp;Codes'!$A:$A,'AveragePrices&amp;Codes'!$B:$B),AGRIBALYSE_Raw!$B:$B,AGRIBALYSE_Raw!W:W)*$E174,_xlfn.XLOOKUP(_xlfn.XLOOKUP(Tool_Italy!$D174,'AveragePrices&amp;Codes'!$A:$A,'AveragePrices&amp;Codes'!$B:$B),AGRIBALYSE_Cooked!$C:$C,AGRIBALYSE_Cooked!X:X)*$E174),"")</f>
        <v>0</v>
      </c>
      <c r="U174">
        <f>IFERROR(IF($F174="Raw",_xlfn.XLOOKUP(_xlfn.XLOOKUP(Tool_Italy!$D174,'AveragePrices&amp;Codes'!$A:$A,'AveragePrices&amp;Codes'!$B:$B),AGRIBALYSE_Raw!$B:$B,AGRIBALYSE_Raw!X:X)*$E174,_xlfn.XLOOKUP(_xlfn.XLOOKUP(Tool_Italy!$D174,'AveragePrices&amp;Codes'!$A:$A,'AveragePrices&amp;Codes'!$B:$B),AGRIBALYSE_Cooked!$C:$C,AGRIBALYSE_Cooked!Y:Y)*$E174),"")</f>
        <v>0</v>
      </c>
      <c r="V174">
        <f>IFERROR(IF($F174="Raw",_xlfn.XLOOKUP(_xlfn.XLOOKUP(Tool_Italy!$D174,'AveragePrices&amp;Codes'!$A:$A,'AveragePrices&amp;Codes'!$B:$B),AGRIBALYSE_Raw!$B:$B,AGRIBALYSE_Raw!Y:Y)*$E174,_xlfn.XLOOKUP(_xlfn.XLOOKUP(Tool_Italy!$D174,'AveragePrices&amp;Codes'!$A:$A,'AveragePrices&amp;Codes'!$B:$B),AGRIBALYSE_Cooked!$C:$C,AGRIBALYSE_Cooked!Z:Z)*$E174),"")</f>
        <v>0</v>
      </c>
      <c r="W174">
        <f>IFERROR(IF($F174="Raw",_xlfn.XLOOKUP(_xlfn.XLOOKUP(Tool_Italy!$D174,'AveragePrices&amp;Codes'!$A:$A,'AveragePrices&amp;Codes'!$B:$B),AGRIBALYSE_Raw!$B:$B,AGRIBALYSE_Raw!Z:Z)*$E174,_xlfn.XLOOKUP(_xlfn.XLOOKUP(Tool_Italy!$D174,'AveragePrices&amp;Codes'!$A:$A,'AveragePrices&amp;Codes'!$B:$B),AGRIBALYSE_Cooked!$C:$C,AGRIBALYSE_Cooked!AA:AA)*$E174),"")</f>
        <v>0</v>
      </c>
      <c r="X174">
        <f>IFERROR(IF($F174="Raw",_xlfn.XLOOKUP(_xlfn.XLOOKUP(Tool_Italy!$D174,'AveragePrices&amp;Codes'!$A:$A,'AveragePrices&amp;Codes'!$B:$B),AGRIBALYSE_Raw!$B:$B,AGRIBALYSE_Raw!AA:AA)*$E174,_xlfn.XLOOKUP(_xlfn.XLOOKUP(Tool_Italy!$D174,'AveragePrices&amp;Codes'!$A:$A,'AveragePrices&amp;Codes'!$B:$B),AGRIBALYSE_Cooked!$C:$C,AGRIBALYSE_Cooked!AB:AB)*$E174),"")</f>
        <v>0</v>
      </c>
      <c r="Y174">
        <f>IFERROR(IF($F174="Raw",_xlfn.XLOOKUP(_xlfn.XLOOKUP(Tool_Italy!$D174,'AveragePrices&amp;Codes'!$A:$A,'AveragePrices&amp;Codes'!$B:$B),AGRIBALYSE_Raw!$B:$B,AGRIBALYSE_Raw!AB:AB)*$E174,_xlfn.XLOOKUP(_xlfn.XLOOKUP(Tool_Italy!$D174,'AveragePrices&amp;Codes'!$A:$A,'AveragePrices&amp;Codes'!$B:$B),AGRIBALYSE_Cooked!$C:$C,AGRIBALYSE_Cooked!AC:AC)*$E174),"")</f>
        <v>0</v>
      </c>
      <c r="Z174">
        <f>IFERROR(IF($F174="Raw",_xlfn.XLOOKUP(_xlfn.XLOOKUP(Tool_Italy!$D174,'AveragePrices&amp;Codes'!$A:$A,'AveragePrices&amp;Codes'!$B:$B),AGRIBALYSE_Raw!$B:$B,AGRIBALYSE_Raw!AC:AC)*$E174,_xlfn.XLOOKUP(_xlfn.XLOOKUP(Tool_Italy!$D174,'AveragePrices&amp;Codes'!$A:$A,'AveragePrices&amp;Codes'!$B:$B),AGRIBALYSE_Cooked!$C:$C,AGRIBALYSE_Cooked!AD:AD)*$E174),"")</f>
        <v>0</v>
      </c>
      <c r="AA174">
        <f>IFERROR(IF($F174="Raw",_xlfn.XLOOKUP(_xlfn.XLOOKUP(Tool_Italy!$D174,'AveragePrices&amp;Codes'!$A:$A,'AveragePrices&amp;Codes'!$B:$B),AGRIBALYSE_Raw!$B:$B,AGRIBALYSE_Raw!AD:AD)*$E174,_xlfn.XLOOKUP(_xlfn.XLOOKUP(Tool_Italy!$D174,'AveragePrices&amp;Codes'!$A:$A,'AveragePrices&amp;Codes'!$B:$B),AGRIBALYSE_Cooked!$C:$C,AGRIBALYSE_Cooked!AE:AE)*$E174),"")</f>
        <v>0</v>
      </c>
      <c r="AB174" cm="1">
        <f t="array" ref="AB174">IFERROR(_xlfn.XLOOKUP(Tool_Italy!$F174&amp;$E$2,'Cooking methods'!$A:$A&amp;'Cooking methods'!$B:$B,'Cooking methods'!C:C)*$E174,"")</f>
        <v>0</v>
      </c>
      <c r="AC174" cm="1">
        <f t="array" ref="AC174">IFERROR(_xlfn.XLOOKUP(Tool_Italy!$F174&amp;$E$2,'Cooking methods'!$A:$A&amp;'Cooking methods'!$B:$B,'Cooking methods'!D:D)*$E174,"")</f>
        <v>0</v>
      </c>
      <c r="AD174" cm="1">
        <f t="array" ref="AD174">IFERROR(_xlfn.XLOOKUP(Tool_Italy!$F174&amp;$E$2,'Cooking methods'!$A:$A&amp;'Cooking methods'!$B:$B,'Cooking methods'!E:E)*$E174,"")</f>
        <v>0</v>
      </c>
      <c r="AE174" cm="1">
        <f t="array" ref="AE174">IFERROR(_xlfn.XLOOKUP(Tool_Italy!$F174&amp;$E$2,'Cooking methods'!$A:$A&amp;'Cooking methods'!$B:$B,'Cooking methods'!F:F)*$E174,"")</f>
        <v>0</v>
      </c>
      <c r="AF174" cm="1">
        <f t="array" ref="AF174">IFERROR(_xlfn.XLOOKUP(Tool_Italy!$F174&amp;$E$2,'Cooking methods'!$A:$A&amp;'Cooking methods'!$B:$B,'Cooking methods'!G:G)*$E174,"")</f>
        <v>0</v>
      </c>
      <c r="AG174" cm="1">
        <f t="array" ref="AG174">IFERROR(_xlfn.XLOOKUP(Tool_Italy!$F174&amp;$E$2,'Cooking methods'!$A:$A&amp;'Cooking methods'!$B:$B,'Cooking methods'!H:H)*$E174,"")</f>
        <v>0</v>
      </c>
      <c r="AH174" cm="1">
        <f t="array" ref="AH174">IFERROR(_xlfn.XLOOKUP(Tool_Italy!$F174&amp;$E$2,'Cooking methods'!$A:$A&amp;'Cooking methods'!$B:$B,'Cooking methods'!I:I)*$E174,"")</f>
        <v>0</v>
      </c>
      <c r="AI174" cm="1">
        <f t="array" ref="AI174">IFERROR(_xlfn.XLOOKUP(Tool_Italy!$F174&amp;$E$2,'Cooking methods'!$A:$A&amp;'Cooking methods'!$B:$B,'Cooking methods'!J:J)*$E174,"")</f>
        <v>0</v>
      </c>
      <c r="AJ174" cm="1">
        <f t="array" ref="AJ174">IFERROR(_xlfn.XLOOKUP(Tool_Italy!$F174&amp;$E$2,'Cooking methods'!$A:$A&amp;'Cooking methods'!$B:$B,'Cooking methods'!K:K)*$E174,"")</f>
        <v>0</v>
      </c>
      <c r="AK174" cm="1">
        <f t="array" ref="AK174">IFERROR(_xlfn.XLOOKUP(Tool_Italy!$F174&amp;$E$2,'Cooking methods'!$A:$A&amp;'Cooking methods'!$B:$B,'Cooking methods'!L:L)*$E174,"")</f>
        <v>0</v>
      </c>
      <c r="AL174" cm="1">
        <f t="array" ref="AL174">IFERROR(_xlfn.XLOOKUP(Tool_Italy!$F174&amp;$E$2,'Cooking methods'!$A:$A&amp;'Cooking methods'!$B:$B,'Cooking methods'!M:M)*$E174,"")</f>
        <v>0</v>
      </c>
      <c r="AM174" cm="1">
        <f t="array" ref="AM174">IFERROR(_xlfn.XLOOKUP(Tool_Italy!$F174&amp;$E$2,'Cooking methods'!$A:$A&amp;'Cooking methods'!$B:$B,'Cooking methods'!N:N)*$E174,"")</f>
        <v>0</v>
      </c>
      <c r="AN174" cm="1">
        <f t="array" ref="AN174">IFERROR(_xlfn.XLOOKUP(Tool_Italy!$F174&amp;$E$2,'Cooking methods'!$A:$A&amp;'Cooking methods'!$B:$B,'Cooking methods'!O:O)*$E174,"")</f>
        <v>0</v>
      </c>
      <c r="AO174" cm="1">
        <f t="array" ref="AO174">IFERROR(_xlfn.XLOOKUP(Tool_Italy!$F174&amp;$E$2,'Cooking methods'!$A:$A&amp;'Cooking methods'!$B:$B,'Cooking methods'!P:P)*$E174,"")</f>
        <v>0</v>
      </c>
      <c r="AP174" cm="1">
        <f t="array" ref="AP174">IFERROR(_xlfn.XLOOKUP(Tool_Italy!$F174&amp;$E$2,'Cooking methods'!$A:$A&amp;'Cooking methods'!$B:$B,'Cooking methods'!Q:Q)*$E174,"")</f>
        <v>0</v>
      </c>
      <c r="AQ174" cm="1">
        <f t="array" ref="AQ174">IFERROR(_xlfn.XLOOKUP(Tool_Italy!$F174&amp;$E$2,'Cooking methods'!$A:$A&amp;'Cooking methods'!$B:$B,'Cooking methods'!R:R)*$E174,"")</f>
        <v>0</v>
      </c>
      <c r="AR174" cm="1">
        <f t="array" ref="AR174">IFERROR(_xlfn.XLOOKUP(Tool_Italy!$G174&amp;$E$2,'Waste management'!$A:$A&amp;'Waste management'!$B:$B,'Waste management'!C:C)*$E174,"")</f>
        <v>0</v>
      </c>
      <c r="AS174" cm="1">
        <f t="array" ref="AS174">IFERROR(_xlfn.XLOOKUP(Tool_Italy!$G174&amp;$E$2,'Waste management'!$A:$A&amp;'Waste management'!$B:$B,'Waste management'!D:D)*$E174,"")</f>
        <v>0</v>
      </c>
      <c r="AT174" cm="1">
        <f t="array" ref="AT174">IFERROR(_xlfn.XLOOKUP(Tool_Italy!$G174&amp;$E$2,'Waste management'!$A:$A&amp;'Waste management'!$B:$B,'Waste management'!E:E)*$E174,"")</f>
        <v>0</v>
      </c>
      <c r="AU174" cm="1">
        <f t="array" ref="AU174">IFERROR(_xlfn.XLOOKUP(Tool_Italy!$G174&amp;$E$2,'Waste management'!$A:$A&amp;'Waste management'!$B:$B,'Waste management'!F:F)*$E174,"")</f>
        <v>0</v>
      </c>
      <c r="AV174" cm="1">
        <f t="array" ref="AV174">IFERROR(_xlfn.XLOOKUP(Tool_Italy!$G174&amp;$E$2,'Waste management'!$A:$A&amp;'Waste management'!$B:$B,'Waste management'!G:G)*$E174,"")</f>
        <v>0</v>
      </c>
      <c r="AW174" cm="1">
        <f t="array" ref="AW174">IFERROR(_xlfn.XLOOKUP(Tool_Italy!$G174&amp;$E$2,'Waste management'!$A:$A&amp;'Waste management'!$B:$B,'Waste management'!H:H)*$E174,"")</f>
        <v>0</v>
      </c>
      <c r="AX174" cm="1">
        <f t="array" ref="AX174">IFERROR(_xlfn.XLOOKUP(Tool_Italy!$G174&amp;$E$2,'Waste management'!$A:$A&amp;'Waste management'!$B:$B,'Waste management'!I:I)*$E174,"")</f>
        <v>0</v>
      </c>
      <c r="AY174" cm="1">
        <f t="array" ref="AY174">IFERROR(_xlfn.XLOOKUP(Tool_Italy!$G174&amp;$E$2,'Waste management'!$A:$A&amp;'Waste management'!$B:$B,'Waste management'!J:J)*$E174,"")</f>
        <v>0</v>
      </c>
      <c r="AZ174" cm="1">
        <f t="array" ref="AZ174">IFERROR(_xlfn.XLOOKUP(Tool_Italy!$G174&amp;$E$2,'Waste management'!$A:$A&amp;'Waste management'!$B:$B,'Waste management'!K:K)*$E174,"")</f>
        <v>0</v>
      </c>
      <c r="BA174" cm="1">
        <f t="array" ref="BA174">IFERROR(_xlfn.XLOOKUP(Tool_Italy!$G174&amp;$E$2,'Waste management'!$A:$A&amp;'Waste management'!$B:$B,'Waste management'!L:L)*$E174,"")</f>
        <v>0</v>
      </c>
      <c r="BB174" cm="1">
        <f t="array" ref="BB174">IFERROR(_xlfn.XLOOKUP(Tool_Italy!$G174&amp;$E$2,'Waste management'!$A:$A&amp;'Waste management'!$B:$B,'Waste management'!M:M)*$E174,"")</f>
        <v>0</v>
      </c>
      <c r="BC174" cm="1">
        <f t="array" ref="BC174">IFERROR(_xlfn.XLOOKUP(Tool_Italy!$G174&amp;$E$2,'Waste management'!$A:$A&amp;'Waste management'!$B:$B,'Waste management'!N:N)*$E174,"")</f>
        <v>0</v>
      </c>
      <c r="BD174" cm="1">
        <f t="array" ref="BD174">IFERROR(_xlfn.XLOOKUP(Tool_Italy!$G174&amp;$E$2,'Waste management'!$A:$A&amp;'Waste management'!$B:$B,'Waste management'!O:O)*$E174,"")</f>
        <v>0</v>
      </c>
      <c r="BE174" cm="1">
        <f t="array" ref="BE174">IFERROR(_xlfn.XLOOKUP(Tool_Italy!$G174&amp;$E$2,'Waste management'!$A:$A&amp;'Waste management'!$B:$B,'Waste management'!P:P)*$E174,"")</f>
        <v>0</v>
      </c>
      <c r="BF174" cm="1">
        <f t="array" ref="BF174">IFERROR(_xlfn.XLOOKUP(Tool_Italy!$G174&amp;$E$2,'Waste management'!$A:$A&amp;'Waste management'!$B:$B,'Waste management'!Q:Q)*$E174,"")</f>
        <v>0</v>
      </c>
      <c r="BG174" cm="1">
        <f t="array" ref="BG174">IFERROR(_xlfn.XLOOKUP(Tool_Italy!$G174&amp;$E$2,'Waste management'!$A:$A&amp;'Waste management'!$B:$B,'Waste management'!R:R)*$E174,"")</f>
        <v>0</v>
      </c>
      <c r="BH174">
        <f>IFERROR((L174+AR174+AB174)*_xlfn.XLOOKUP(Tool_Italy!BH$4,Monetization_Factors!$A:$A,Monetization_Factors!$D:$D),"")</f>
        <v>0</v>
      </c>
      <c r="BI174">
        <f>IFERROR((M174+AS174+AC174)*_xlfn.XLOOKUP(Tool_Italy!BI$4,Monetization_Factors!$A:$A,Monetization_Factors!$D:$D),"")</f>
        <v>0</v>
      </c>
      <c r="BJ174">
        <f>IFERROR((N174+AT174+AD174)*_xlfn.XLOOKUP(Tool_Italy!BJ$4,Monetization_Factors!$A:$A,Monetization_Factors!$D:$D),"")</f>
        <v>0</v>
      </c>
      <c r="BK174">
        <f>IFERROR((O174+AU174+AE174)*_xlfn.XLOOKUP(Tool_Italy!BK$4,Monetization_Factors!$A:$A,Monetization_Factors!$D:$D),"")</f>
        <v>0</v>
      </c>
      <c r="BL174">
        <f>IFERROR((P174+AV174+AF174)*_xlfn.XLOOKUP(Tool_Italy!BL$4,Monetization_Factors!$A:$A,Monetization_Factors!$D:$D),"")</f>
        <v>0</v>
      </c>
      <c r="BM174">
        <f>IFERROR((Q174+AW174+AG174)*_xlfn.XLOOKUP(Tool_Italy!BM$4,Monetization_Factors!$A:$A,Monetization_Factors!$D:$D),"")</f>
        <v>0</v>
      </c>
      <c r="BN174">
        <f>IFERROR((R174+AX174+AH174)*_xlfn.XLOOKUP(Tool_Italy!BN$4,Monetization_Factors!$A:$A,Monetization_Factors!$D:$D),"")</f>
        <v>0</v>
      </c>
      <c r="BO174">
        <f>IFERROR((S174+AY174+AI174)*_xlfn.XLOOKUP(Tool_Italy!BO$4,Monetization_Factors!$A:$A,Monetization_Factors!$D:$D),"")</f>
        <v>0</v>
      </c>
      <c r="BP174">
        <f>IFERROR((T174+AZ174+AJ174)*_xlfn.XLOOKUP(Tool_Italy!BP$4,Monetization_Factors!$A:$A,Monetization_Factors!$D:$D),"")</f>
        <v>0</v>
      </c>
      <c r="BQ174">
        <f>IFERROR((U174+BA174+AK174)*_xlfn.XLOOKUP(Tool_Italy!BQ$4,Monetization_Factors!$A:$A,Monetization_Factors!$D:$D),"")</f>
        <v>0</v>
      </c>
      <c r="BR174" t="str">
        <f>IFERROR((V174+BB174+AL174)*_xlfn.XLOOKUP(Tool_Italy!BR$4,Monetization_Factors!$A:$A,Monetization_Factors!$D:$D),"")</f>
        <v/>
      </c>
      <c r="BS174">
        <f>IFERROR((W174+BC174+AM174)*_xlfn.XLOOKUP(Tool_Italy!BS$4,Monetization_Factors!$A:$A,Monetization_Factors!$D:$D),"")</f>
        <v>0</v>
      </c>
      <c r="BT174">
        <f>IFERROR((X174+BD174+AN174)*_xlfn.XLOOKUP(Tool_Italy!BT$4,Monetization_Factors!$A:$A,Monetization_Factors!$D:$D),"")</f>
        <v>0</v>
      </c>
      <c r="BU174">
        <f>IFERROR((Y174+BE174+AO174)*_xlfn.XLOOKUP(Tool_Italy!BU$4,Monetization_Factors!$A:$A,Monetization_Factors!$D:$D),"")</f>
        <v>0</v>
      </c>
      <c r="BV174">
        <f>IFERROR((Z174+BF174+AP174)*_xlfn.XLOOKUP(Tool_Italy!BV$4,Monetization_Factors!$A:$A,Monetization_Factors!$D:$D),"")</f>
        <v>0</v>
      </c>
      <c r="BW174">
        <f>IFERROR((AA174+BG174+AQ174)*_xlfn.XLOOKUP(Tool_Italy!BW$4,Monetization_Factors!$A:$A,Monetization_Factors!$D:$D),"")</f>
        <v>0</v>
      </c>
      <c r="BX174" s="38" t="str" cm="1">
        <f t="array" ref="BX174">IFERROR(_xlfn.IFS(I174&lt;&gt;0,I174*E174,I174="",J174*E174),"")</f>
        <v/>
      </c>
      <c r="BY174" s="38">
        <f t="shared" si="104"/>
        <v>0</v>
      </c>
      <c r="BZ174" s="38">
        <f t="shared" si="106"/>
        <v>0</v>
      </c>
      <c r="CA174" s="38">
        <f t="shared" si="105"/>
        <v>0</v>
      </c>
      <c r="CB174">
        <f t="shared" si="107"/>
        <v>0</v>
      </c>
      <c r="CC174">
        <f t="shared" si="72"/>
        <v>0</v>
      </c>
      <c r="CD174">
        <f t="shared" si="73"/>
        <v>0</v>
      </c>
      <c r="CE174">
        <f t="shared" si="74"/>
        <v>0</v>
      </c>
      <c r="CF174">
        <f t="shared" si="75"/>
        <v>0</v>
      </c>
      <c r="CG174">
        <f t="shared" si="76"/>
        <v>0</v>
      </c>
      <c r="CH174">
        <f t="shared" si="77"/>
        <v>0</v>
      </c>
      <c r="CI174">
        <f t="shared" si="78"/>
        <v>0</v>
      </c>
      <c r="CJ174">
        <f t="shared" si="79"/>
        <v>0</v>
      </c>
      <c r="CK174">
        <f t="shared" si="80"/>
        <v>0</v>
      </c>
      <c r="CL174">
        <f t="shared" si="81"/>
        <v>0</v>
      </c>
      <c r="CM174">
        <f t="shared" si="82"/>
        <v>0</v>
      </c>
      <c r="CN174">
        <f t="shared" si="83"/>
        <v>0</v>
      </c>
      <c r="CO174">
        <f t="shared" si="84"/>
        <v>0</v>
      </c>
      <c r="CP174">
        <f t="shared" si="85"/>
        <v>0</v>
      </c>
      <c r="CQ174">
        <f t="shared" si="86"/>
        <v>0</v>
      </c>
      <c r="CR174">
        <f t="shared" si="108"/>
        <v>0</v>
      </c>
      <c r="CS174">
        <f t="shared" si="87"/>
        <v>0</v>
      </c>
      <c r="CT174">
        <f t="shared" si="88"/>
        <v>0</v>
      </c>
      <c r="CU174">
        <f t="shared" si="89"/>
        <v>0</v>
      </c>
      <c r="CV174">
        <f t="shared" si="90"/>
        <v>0</v>
      </c>
      <c r="CW174">
        <f t="shared" si="91"/>
        <v>0</v>
      </c>
      <c r="CX174">
        <f t="shared" si="92"/>
        <v>0</v>
      </c>
      <c r="CY174">
        <f t="shared" si="93"/>
        <v>0</v>
      </c>
      <c r="CZ174">
        <f t="shared" si="94"/>
        <v>0</v>
      </c>
      <c r="DA174">
        <f t="shared" si="95"/>
        <v>0</v>
      </c>
      <c r="DB174">
        <f t="shared" si="96"/>
        <v>0</v>
      </c>
      <c r="DC174">
        <f t="shared" si="97"/>
        <v>0</v>
      </c>
      <c r="DD174">
        <f t="shared" si="98"/>
        <v>0</v>
      </c>
      <c r="DE174">
        <f t="shared" si="99"/>
        <v>0</v>
      </c>
      <c r="DF174">
        <f t="shared" si="100"/>
        <v>0</v>
      </c>
      <c r="DG174">
        <f t="shared" si="101"/>
        <v>0</v>
      </c>
      <c r="DH174" s="5" t="str">
        <f>IFERROR(((((L174+AB174)*(1/$H174))+AR174)/$F$2)/($B$2*('CAR.CAP_per person'!B$2)/(_xlfn.XLOOKUP($E$2,EU_countries_GDP!$A$2:$A$29,EU_countries_GDP!$E$2:$E$29))),"")</f>
        <v/>
      </c>
      <c r="DI174" s="5" t="str">
        <f>IFERROR(((((M174+AC174)*(1/$H174))+AS174)/$F$2)/($B$2*('CAR.CAP_per person'!C$2)/(_xlfn.XLOOKUP($E$2,EU_countries_GDP!$A$2:$A$29,EU_countries_GDP!$E$2:$E$29))),"")</f>
        <v/>
      </c>
      <c r="DJ174" s="5" t="str">
        <f>IFERROR(((((N174+AD174)*(1/$H174))+AT174)/$F$2)/($B$2*('CAR.CAP_per person'!D$2)/(_xlfn.XLOOKUP($E$2,EU_countries_GDP!$A$2:$A$29,EU_countries_GDP!$E$2:$E$29))),"")</f>
        <v/>
      </c>
      <c r="DK174" s="5" t="str">
        <f>IFERROR(((((O174+AE174)*(1/$H174))+AU174)/$F$2)/($B$2*('CAR.CAP_per person'!E$2)/(_xlfn.XLOOKUP($E$2,EU_countries_GDP!$A$2:$A$29,EU_countries_GDP!$E$2:$E$29))),"")</f>
        <v/>
      </c>
      <c r="DL174" s="5" t="str">
        <f>IFERROR(((((P174+AF174)*(1/$H174))+AV174)/$F$2)/($B$2*('CAR.CAP_per person'!F$2)/(_xlfn.XLOOKUP($E$2,EU_countries_GDP!$A$2:$A$29,EU_countries_GDP!$E$2:$E$29))),"")</f>
        <v/>
      </c>
      <c r="DM174" s="5" t="str">
        <f>IFERROR(((((Q174+AG174)*(1/$H174))+AW174)/$F$2)/($B$2*('CAR.CAP_per person'!G$2)/(_xlfn.XLOOKUP($E$2,EU_countries_GDP!$A$2:$A$29,EU_countries_GDP!$E$2:$E$29))),"")</f>
        <v/>
      </c>
      <c r="DN174" s="5" t="str">
        <f>IFERROR(((((R174+AH174)*(1/$H174))+AX174)/$F$2)/($B$2*('CAR.CAP_per person'!H$2)/(_xlfn.XLOOKUP($E$2,EU_countries_GDP!$A$2:$A$29,EU_countries_GDP!$E$2:$E$29))),"")</f>
        <v/>
      </c>
      <c r="DO174" s="5" t="str">
        <f>IFERROR(((((S174+AI174)*(1/$H174))+AY174)/$F$2)/($B$2*('CAR.CAP_per person'!I$2)/(_xlfn.XLOOKUP($E$2,EU_countries_GDP!$A$2:$A$29,EU_countries_GDP!$E$2:$E$29))),"")</f>
        <v/>
      </c>
      <c r="DP174" s="5" t="str">
        <f>IFERROR(((((T174+AJ174)*(1/$H174))+AZ174)/$F$2)/($B$2*('CAR.CAP_per person'!J$2)/(_xlfn.XLOOKUP($E$2,EU_countries_GDP!$A$2:$A$29,EU_countries_GDP!$E$2:$E$29))),"")</f>
        <v/>
      </c>
      <c r="DQ174" s="5" t="str">
        <f>IFERROR(((((U174+AK174)*(1/$H174))+BA174)/$F$2)/($B$2*('CAR.CAP_per person'!K$2)/(_xlfn.XLOOKUP($E$2,EU_countries_GDP!$A$2:$A$29,EU_countries_GDP!$E$2:$E$29))),"")</f>
        <v/>
      </c>
      <c r="DR174" s="5" t="str">
        <f>IFERROR(((((V174+AL174)*(1/$H174))+BB174)/$F$2)/($B$2*('CAR.CAP_per person'!L$2)/(_xlfn.XLOOKUP($E$2,EU_countries_GDP!$A$2:$A$29,EU_countries_GDP!$E$2:$E$29))),"")</f>
        <v/>
      </c>
      <c r="DS174" s="5" t="str">
        <f>IFERROR(((((W174+AM174)*(1/$H174))+BC174)/$F$2)/($B$2*('CAR.CAP_per person'!M$2)/(_xlfn.XLOOKUP($E$2,EU_countries_GDP!$A$2:$A$29,EU_countries_GDP!$E$2:$E$29))),"")</f>
        <v/>
      </c>
      <c r="DT174" s="5" t="str">
        <f>IFERROR(((((X174+AN174)*(1/$H174))+BD174)/$F$2)/($B$2*('CAR.CAP_per person'!N$2)/(_xlfn.XLOOKUP($E$2,EU_countries_GDP!$A$2:$A$29,EU_countries_GDP!$E$2:$E$29))),"")</f>
        <v/>
      </c>
      <c r="DU174" s="5" t="str">
        <f>IFERROR(((((Y174+AO174)*(1/$H174))+BE174)/$F$2)/($B$2*('CAR.CAP_per person'!O$2)/(_xlfn.XLOOKUP($E$2,EU_countries_GDP!$A$2:$A$29,EU_countries_GDP!$E$2:$E$29))),"")</f>
        <v/>
      </c>
      <c r="DV174" s="5" t="str">
        <f>IFERROR(((((Z174+AP174)*(1/$H174))+BF174)/$F$2)/($B$2*('CAR.CAP_per person'!P$2)/(_xlfn.XLOOKUP($E$2,EU_countries_GDP!$A$2:$A$29,EU_countries_GDP!$E$2:$E$29))),"")</f>
        <v/>
      </c>
      <c r="DW174" s="5" t="str">
        <f>IFERROR(((((AA174+AQ174)*(1/$H174))+BG174)/$F$2)/($B$2*('CAR.CAP_per person'!Q$2)/(_xlfn.XLOOKUP($E$2,EU_countries_GDP!$A$2:$A$29,EU_countries_GDP!$E$2:$E$29))),"")</f>
        <v/>
      </c>
    </row>
    <row r="175" spans="1:127">
      <c r="A175" t="s">
        <v>239</v>
      </c>
      <c r="B175" t="str">
        <f>_xlfn.XLOOKUP(D175,Table5[Ingredient],Table5[Category],"",FALSE)</f>
        <v>Dairy products</v>
      </c>
      <c r="C175" s="33" t="s">
        <v>257</v>
      </c>
      <c r="D175" s="33" t="s">
        <v>184</v>
      </c>
      <c r="E175" s="33">
        <v>0</v>
      </c>
      <c r="F175" s="33" t="s">
        <v>204</v>
      </c>
      <c r="G175" s="33" t="s">
        <v>180</v>
      </c>
      <c r="H175" s="91">
        <f>Dataset_IT!M80</f>
        <v>0</v>
      </c>
      <c r="I175" s="33"/>
      <c r="J175" s="37">
        <f>IFERROR(INDEX('AveragePrices&amp;Codes'!G:AG, MATCH($D175, 'AveragePrices&amp;Codes'!$A:$A, 0), MATCH(Tool_Italy!$E$2, 'AveragePrices&amp;Codes'!$G$1:$AG$1, 0)),"")</f>
        <v>5.7575902499999998</v>
      </c>
      <c r="K175" s="37">
        <f>IFERROR(E175/(_xlfn.XLOOKUP(A175,Dataset_IT!$Q$2:$Q$9,Dataset_IT!$R$2:$R$9)),"")</f>
        <v>0</v>
      </c>
      <c r="L175">
        <f>IFERROR(IF($F175="Raw",_xlfn.XLOOKUP(_xlfn.XLOOKUP(Tool_Italy!$D175,'AveragePrices&amp;Codes'!$A:$A,'AveragePrices&amp;Codes'!$B:$B),AGRIBALYSE_Raw!$B:$B,AGRIBALYSE_Raw!O:O)*$E175,_xlfn.XLOOKUP(_xlfn.XLOOKUP(Tool_Italy!$D175,'AveragePrices&amp;Codes'!$A:$A,'AveragePrices&amp;Codes'!$B:$B),AGRIBALYSE_Cooked!$C:$C,AGRIBALYSE_Cooked!P:P)*$E175),"")</f>
        <v>0</v>
      </c>
      <c r="M175">
        <f>IFERROR(IF($F175="Raw",_xlfn.XLOOKUP(_xlfn.XLOOKUP(Tool_Italy!$D175,'AveragePrices&amp;Codes'!$A:$A,'AveragePrices&amp;Codes'!$B:$B),AGRIBALYSE_Raw!$B:$B,AGRIBALYSE_Raw!P:P)*$E175,_xlfn.XLOOKUP(_xlfn.XLOOKUP(Tool_Italy!$D175,'AveragePrices&amp;Codes'!$A:$A,'AveragePrices&amp;Codes'!$B:$B),AGRIBALYSE_Cooked!$C:$C,AGRIBALYSE_Cooked!Q:Q)*$E175),"")</f>
        <v>0</v>
      </c>
      <c r="N175">
        <f>IFERROR(IF($F175="Raw",_xlfn.XLOOKUP(_xlfn.XLOOKUP(Tool_Italy!$D175,'AveragePrices&amp;Codes'!$A:$A,'AveragePrices&amp;Codes'!$B:$B),AGRIBALYSE_Raw!$B:$B,AGRIBALYSE_Raw!Q:Q)*$E175,_xlfn.XLOOKUP(_xlfn.XLOOKUP(Tool_Italy!$D175,'AveragePrices&amp;Codes'!$A:$A,'AveragePrices&amp;Codes'!$B:$B),AGRIBALYSE_Cooked!$C:$C,AGRIBALYSE_Cooked!R:R)*$E175),"")</f>
        <v>0</v>
      </c>
      <c r="O175">
        <f>IFERROR(IF($F175="Raw",_xlfn.XLOOKUP(_xlfn.XLOOKUP(Tool_Italy!$D175,'AveragePrices&amp;Codes'!$A:$A,'AveragePrices&amp;Codes'!$B:$B),AGRIBALYSE_Raw!$B:$B,AGRIBALYSE_Raw!R:R)*$E175,_xlfn.XLOOKUP(_xlfn.XLOOKUP(Tool_Italy!$D175,'AveragePrices&amp;Codes'!$A:$A,'AveragePrices&amp;Codes'!$B:$B),AGRIBALYSE_Cooked!$C:$C,AGRIBALYSE_Cooked!S:S)*$E175),"")</f>
        <v>0</v>
      </c>
      <c r="P175">
        <f>IFERROR(IF($F175="Raw",_xlfn.XLOOKUP(_xlfn.XLOOKUP(Tool_Italy!$D175,'AveragePrices&amp;Codes'!$A:$A,'AveragePrices&amp;Codes'!$B:$B),AGRIBALYSE_Raw!$B:$B,AGRIBALYSE_Raw!S:S)*$E175,_xlfn.XLOOKUP(_xlfn.XLOOKUP(Tool_Italy!$D175,'AveragePrices&amp;Codes'!$A:$A,'AveragePrices&amp;Codes'!$B:$B),AGRIBALYSE_Cooked!$C:$C,AGRIBALYSE_Cooked!T:T)*$E175),"")</f>
        <v>0</v>
      </c>
      <c r="Q175">
        <f>IFERROR(IF($F175="Raw",_xlfn.XLOOKUP(_xlfn.XLOOKUP(Tool_Italy!$D175,'AveragePrices&amp;Codes'!$A:$A,'AveragePrices&amp;Codes'!$B:$B),AGRIBALYSE_Raw!$B:$B,AGRIBALYSE_Raw!T:T)*$E175,_xlfn.XLOOKUP(_xlfn.XLOOKUP(Tool_Italy!$D175,'AveragePrices&amp;Codes'!$A:$A,'AveragePrices&amp;Codes'!$B:$B),AGRIBALYSE_Cooked!$C:$C,AGRIBALYSE_Cooked!U:U)*$E175),"")</f>
        <v>0</v>
      </c>
      <c r="R175">
        <f>IFERROR(IF($F175="Raw",_xlfn.XLOOKUP(_xlfn.XLOOKUP(Tool_Italy!$D175,'AveragePrices&amp;Codes'!$A:$A,'AveragePrices&amp;Codes'!$B:$B),AGRIBALYSE_Raw!$B:$B,AGRIBALYSE_Raw!U:U)*$E175,_xlfn.XLOOKUP(_xlfn.XLOOKUP(Tool_Italy!$D175,'AveragePrices&amp;Codes'!$A:$A,'AveragePrices&amp;Codes'!$B:$B),AGRIBALYSE_Cooked!$C:$C,AGRIBALYSE_Cooked!V:V)*$E175),"")</f>
        <v>0</v>
      </c>
      <c r="S175">
        <f>IFERROR(IF($F175="Raw",_xlfn.XLOOKUP(_xlfn.XLOOKUP(Tool_Italy!$D175,'AveragePrices&amp;Codes'!$A:$A,'AveragePrices&amp;Codes'!$B:$B),AGRIBALYSE_Raw!$B:$B,AGRIBALYSE_Raw!V:V)*$E175,_xlfn.XLOOKUP(_xlfn.XLOOKUP(Tool_Italy!$D175,'AveragePrices&amp;Codes'!$A:$A,'AveragePrices&amp;Codes'!$B:$B),AGRIBALYSE_Cooked!$C:$C,AGRIBALYSE_Cooked!W:W)*$E175),"")</f>
        <v>0</v>
      </c>
      <c r="T175">
        <f>IFERROR(IF($F175="Raw",_xlfn.XLOOKUP(_xlfn.XLOOKUP(Tool_Italy!$D175,'AveragePrices&amp;Codes'!$A:$A,'AveragePrices&amp;Codes'!$B:$B),AGRIBALYSE_Raw!$B:$B,AGRIBALYSE_Raw!W:W)*$E175,_xlfn.XLOOKUP(_xlfn.XLOOKUP(Tool_Italy!$D175,'AveragePrices&amp;Codes'!$A:$A,'AveragePrices&amp;Codes'!$B:$B),AGRIBALYSE_Cooked!$C:$C,AGRIBALYSE_Cooked!X:X)*$E175),"")</f>
        <v>0</v>
      </c>
      <c r="U175">
        <f>IFERROR(IF($F175="Raw",_xlfn.XLOOKUP(_xlfn.XLOOKUP(Tool_Italy!$D175,'AveragePrices&amp;Codes'!$A:$A,'AveragePrices&amp;Codes'!$B:$B),AGRIBALYSE_Raw!$B:$B,AGRIBALYSE_Raw!X:X)*$E175,_xlfn.XLOOKUP(_xlfn.XLOOKUP(Tool_Italy!$D175,'AveragePrices&amp;Codes'!$A:$A,'AveragePrices&amp;Codes'!$B:$B),AGRIBALYSE_Cooked!$C:$C,AGRIBALYSE_Cooked!Y:Y)*$E175),"")</f>
        <v>0</v>
      </c>
      <c r="V175">
        <f>IFERROR(IF($F175="Raw",_xlfn.XLOOKUP(_xlfn.XLOOKUP(Tool_Italy!$D175,'AveragePrices&amp;Codes'!$A:$A,'AveragePrices&amp;Codes'!$B:$B),AGRIBALYSE_Raw!$B:$B,AGRIBALYSE_Raw!Y:Y)*$E175,_xlfn.XLOOKUP(_xlfn.XLOOKUP(Tool_Italy!$D175,'AveragePrices&amp;Codes'!$A:$A,'AveragePrices&amp;Codes'!$B:$B),AGRIBALYSE_Cooked!$C:$C,AGRIBALYSE_Cooked!Z:Z)*$E175),"")</f>
        <v>0</v>
      </c>
      <c r="W175">
        <f>IFERROR(IF($F175="Raw",_xlfn.XLOOKUP(_xlfn.XLOOKUP(Tool_Italy!$D175,'AveragePrices&amp;Codes'!$A:$A,'AveragePrices&amp;Codes'!$B:$B),AGRIBALYSE_Raw!$B:$B,AGRIBALYSE_Raw!Z:Z)*$E175,_xlfn.XLOOKUP(_xlfn.XLOOKUP(Tool_Italy!$D175,'AveragePrices&amp;Codes'!$A:$A,'AveragePrices&amp;Codes'!$B:$B),AGRIBALYSE_Cooked!$C:$C,AGRIBALYSE_Cooked!AA:AA)*$E175),"")</f>
        <v>0</v>
      </c>
      <c r="X175">
        <f>IFERROR(IF($F175="Raw",_xlfn.XLOOKUP(_xlfn.XLOOKUP(Tool_Italy!$D175,'AveragePrices&amp;Codes'!$A:$A,'AveragePrices&amp;Codes'!$B:$B),AGRIBALYSE_Raw!$B:$B,AGRIBALYSE_Raw!AA:AA)*$E175,_xlfn.XLOOKUP(_xlfn.XLOOKUP(Tool_Italy!$D175,'AveragePrices&amp;Codes'!$A:$A,'AveragePrices&amp;Codes'!$B:$B),AGRIBALYSE_Cooked!$C:$C,AGRIBALYSE_Cooked!AB:AB)*$E175),"")</f>
        <v>0</v>
      </c>
      <c r="Y175">
        <f>IFERROR(IF($F175="Raw",_xlfn.XLOOKUP(_xlfn.XLOOKUP(Tool_Italy!$D175,'AveragePrices&amp;Codes'!$A:$A,'AveragePrices&amp;Codes'!$B:$B),AGRIBALYSE_Raw!$B:$B,AGRIBALYSE_Raw!AB:AB)*$E175,_xlfn.XLOOKUP(_xlfn.XLOOKUP(Tool_Italy!$D175,'AveragePrices&amp;Codes'!$A:$A,'AveragePrices&amp;Codes'!$B:$B),AGRIBALYSE_Cooked!$C:$C,AGRIBALYSE_Cooked!AC:AC)*$E175),"")</f>
        <v>0</v>
      </c>
      <c r="Z175">
        <f>IFERROR(IF($F175="Raw",_xlfn.XLOOKUP(_xlfn.XLOOKUP(Tool_Italy!$D175,'AveragePrices&amp;Codes'!$A:$A,'AveragePrices&amp;Codes'!$B:$B),AGRIBALYSE_Raw!$B:$B,AGRIBALYSE_Raw!AC:AC)*$E175,_xlfn.XLOOKUP(_xlfn.XLOOKUP(Tool_Italy!$D175,'AveragePrices&amp;Codes'!$A:$A,'AveragePrices&amp;Codes'!$B:$B),AGRIBALYSE_Cooked!$C:$C,AGRIBALYSE_Cooked!AD:AD)*$E175),"")</f>
        <v>0</v>
      </c>
      <c r="AA175">
        <f>IFERROR(IF($F175="Raw",_xlfn.XLOOKUP(_xlfn.XLOOKUP(Tool_Italy!$D175,'AveragePrices&amp;Codes'!$A:$A,'AveragePrices&amp;Codes'!$B:$B),AGRIBALYSE_Raw!$B:$B,AGRIBALYSE_Raw!AD:AD)*$E175,_xlfn.XLOOKUP(_xlfn.XLOOKUP(Tool_Italy!$D175,'AveragePrices&amp;Codes'!$A:$A,'AveragePrices&amp;Codes'!$B:$B),AGRIBALYSE_Cooked!$C:$C,AGRIBALYSE_Cooked!AE:AE)*$E175),"")</f>
        <v>0</v>
      </c>
      <c r="AB175" cm="1">
        <f t="array" ref="AB175">IFERROR(_xlfn.XLOOKUP(Tool_Italy!$F175&amp;$E$2,'Cooking methods'!$A:$A&amp;'Cooking methods'!$B:$B,'Cooking methods'!C:C)*$E175,"")</f>
        <v>0</v>
      </c>
      <c r="AC175" cm="1">
        <f t="array" ref="AC175">IFERROR(_xlfn.XLOOKUP(Tool_Italy!$F175&amp;$E$2,'Cooking methods'!$A:$A&amp;'Cooking methods'!$B:$B,'Cooking methods'!D:D)*$E175,"")</f>
        <v>0</v>
      </c>
      <c r="AD175" cm="1">
        <f t="array" ref="AD175">IFERROR(_xlfn.XLOOKUP(Tool_Italy!$F175&amp;$E$2,'Cooking methods'!$A:$A&amp;'Cooking methods'!$B:$B,'Cooking methods'!E:E)*$E175,"")</f>
        <v>0</v>
      </c>
      <c r="AE175" cm="1">
        <f t="array" ref="AE175">IFERROR(_xlfn.XLOOKUP(Tool_Italy!$F175&amp;$E$2,'Cooking methods'!$A:$A&amp;'Cooking methods'!$B:$B,'Cooking methods'!F:F)*$E175,"")</f>
        <v>0</v>
      </c>
      <c r="AF175" cm="1">
        <f t="array" ref="AF175">IFERROR(_xlfn.XLOOKUP(Tool_Italy!$F175&amp;$E$2,'Cooking methods'!$A:$A&amp;'Cooking methods'!$B:$B,'Cooking methods'!G:G)*$E175,"")</f>
        <v>0</v>
      </c>
      <c r="AG175" cm="1">
        <f t="array" ref="AG175">IFERROR(_xlfn.XLOOKUP(Tool_Italy!$F175&amp;$E$2,'Cooking methods'!$A:$A&amp;'Cooking methods'!$B:$B,'Cooking methods'!H:H)*$E175,"")</f>
        <v>0</v>
      </c>
      <c r="AH175" cm="1">
        <f t="array" ref="AH175">IFERROR(_xlfn.XLOOKUP(Tool_Italy!$F175&amp;$E$2,'Cooking methods'!$A:$A&amp;'Cooking methods'!$B:$B,'Cooking methods'!I:I)*$E175,"")</f>
        <v>0</v>
      </c>
      <c r="AI175" cm="1">
        <f t="array" ref="AI175">IFERROR(_xlfn.XLOOKUP(Tool_Italy!$F175&amp;$E$2,'Cooking methods'!$A:$A&amp;'Cooking methods'!$B:$B,'Cooking methods'!J:J)*$E175,"")</f>
        <v>0</v>
      </c>
      <c r="AJ175" cm="1">
        <f t="array" ref="AJ175">IFERROR(_xlfn.XLOOKUP(Tool_Italy!$F175&amp;$E$2,'Cooking methods'!$A:$A&amp;'Cooking methods'!$B:$B,'Cooking methods'!K:K)*$E175,"")</f>
        <v>0</v>
      </c>
      <c r="AK175" cm="1">
        <f t="array" ref="AK175">IFERROR(_xlfn.XLOOKUP(Tool_Italy!$F175&amp;$E$2,'Cooking methods'!$A:$A&amp;'Cooking methods'!$B:$B,'Cooking methods'!L:L)*$E175,"")</f>
        <v>0</v>
      </c>
      <c r="AL175" cm="1">
        <f t="array" ref="AL175">IFERROR(_xlfn.XLOOKUP(Tool_Italy!$F175&amp;$E$2,'Cooking methods'!$A:$A&amp;'Cooking methods'!$B:$B,'Cooking methods'!M:M)*$E175,"")</f>
        <v>0</v>
      </c>
      <c r="AM175" cm="1">
        <f t="array" ref="AM175">IFERROR(_xlfn.XLOOKUP(Tool_Italy!$F175&amp;$E$2,'Cooking methods'!$A:$A&amp;'Cooking methods'!$B:$B,'Cooking methods'!N:N)*$E175,"")</f>
        <v>0</v>
      </c>
      <c r="AN175" cm="1">
        <f t="array" ref="AN175">IFERROR(_xlfn.XLOOKUP(Tool_Italy!$F175&amp;$E$2,'Cooking methods'!$A:$A&amp;'Cooking methods'!$B:$B,'Cooking methods'!O:O)*$E175,"")</f>
        <v>0</v>
      </c>
      <c r="AO175" cm="1">
        <f t="array" ref="AO175">IFERROR(_xlfn.XLOOKUP(Tool_Italy!$F175&amp;$E$2,'Cooking methods'!$A:$A&amp;'Cooking methods'!$B:$B,'Cooking methods'!P:P)*$E175,"")</f>
        <v>0</v>
      </c>
      <c r="AP175" cm="1">
        <f t="array" ref="AP175">IFERROR(_xlfn.XLOOKUP(Tool_Italy!$F175&amp;$E$2,'Cooking methods'!$A:$A&amp;'Cooking methods'!$B:$B,'Cooking methods'!Q:Q)*$E175,"")</f>
        <v>0</v>
      </c>
      <c r="AQ175" cm="1">
        <f t="array" ref="AQ175">IFERROR(_xlfn.XLOOKUP(Tool_Italy!$F175&amp;$E$2,'Cooking methods'!$A:$A&amp;'Cooking methods'!$B:$B,'Cooking methods'!R:R)*$E175,"")</f>
        <v>0</v>
      </c>
      <c r="AR175" cm="1">
        <f t="array" ref="AR175">IFERROR(_xlfn.XLOOKUP(Tool_Italy!$G175&amp;$E$2,'Waste management'!$A:$A&amp;'Waste management'!$B:$B,'Waste management'!C:C)*$E175,"")</f>
        <v>0</v>
      </c>
      <c r="AS175" cm="1">
        <f t="array" ref="AS175">IFERROR(_xlfn.XLOOKUP(Tool_Italy!$G175&amp;$E$2,'Waste management'!$A:$A&amp;'Waste management'!$B:$B,'Waste management'!D:D)*$E175,"")</f>
        <v>0</v>
      </c>
      <c r="AT175" cm="1">
        <f t="array" ref="AT175">IFERROR(_xlfn.XLOOKUP(Tool_Italy!$G175&amp;$E$2,'Waste management'!$A:$A&amp;'Waste management'!$B:$B,'Waste management'!E:E)*$E175,"")</f>
        <v>0</v>
      </c>
      <c r="AU175" cm="1">
        <f t="array" ref="AU175">IFERROR(_xlfn.XLOOKUP(Tool_Italy!$G175&amp;$E$2,'Waste management'!$A:$A&amp;'Waste management'!$B:$B,'Waste management'!F:F)*$E175,"")</f>
        <v>0</v>
      </c>
      <c r="AV175" cm="1">
        <f t="array" ref="AV175">IFERROR(_xlfn.XLOOKUP(Tool_Italy!$G175&amp;$E$2,'Waste management'!$A:$A&amp;'Waste management'!$B:$B,'Waste management'!G:G)*$E175,"")</f>
        <v>0</v>
      </c>
      <c r="AW175" cm="1">
        <f t="array" ref="AW175">IFERROR(_xlfn.XLOOKUP(Tool_Italy!$G175&amp;$E$2,'Waste management'!$A:$A&amp;'Waste management'!$B:$B,'Waste management'!H:H)*$E175,"")</f>
        <v>0</v>
      </c>
      <c r="AX175" cm="1">
        <f t="array" ref="AX175">IFERROR(_xlfn.XLOOKUP(Tool_Italy!$G175&amp;$E$2,'Waste management'!$A:$A&amp;'Waste management'!$B:$B,'Waste management'!I:I)*$E175,"")</f>
        <v>0</v>
      </c>
      <c r="AY175" cm="1">
        <f t="array" ref="AY175">IFERROR(_xlfn.XLOOKUP(Tool_Italy!$G175&amp;$E$2,'Waste management'!$A:$A&amp;'Waste management'!$B:$B,'Waste management'!J:J)*$E175,"")</f>
        <v>0</v>
      </c>
      <c r="AZ175" cm="1">
        <f t="array" ref="AZ175">IFERROR(_xlfn.XLOOKUP(Tool_Italy!$G175&amp;$E$2,'Waste management'!$A:$A&amp;'Waste management'!$B:$B,'Waste management'!K:K)*$E175,"")</f>
        <v>0</v>
      </c>
      <c r="BA175" cm="1">
        <f t="array" ref="BA175">IFERROR(_xlfn.XLOOKUP(Tool_Italy!$G175&amp;$E$2,'Waste management'!$A:$A&amp;'Waste management'!$B:$B,'Waste management'!L:L)*$E175,"")</f>
        <v>0</v>
      </c>
      <c r="BB175" cm="1">
        <f t="array" ref="BB175">IFERROR(_xlfn.XLOOKUP(Tool_Italy!$G175&amp;$E$2,'Waste management'!$A:$A&amp;'Waste management'!$B:$B,'Waste management'!M:M)*$E175,"")</f>
        <v>0</v>
      </c>
      <c r="BC175" cm="1">
        <f t="array" ref="BC175">IFERROR(_xlfn.XLOOKUP(Tool_Italy!$G175&amp;$E$2,'Waste management'!$A:$A&amp;'Waste management'!$B:$B,'Waste management'!N:N)*$E175,"")</f>
        <v>0</v>
      </c>
      <c r="BD175" cm="1">
        <f t="array" ref="BD175">IFERROR(_xlfn.XLOOKUP(Tool_Italy!$G175&amp;$E$2,'Waste management'!$A:$A&amp;'Waste management'!$B:$B,'Waste management'!O:O)*$E175,"")</f>
        <v>0</v>
      </c>
      <c r="BE175" cm="1">
        <f t="array" ref="BE175">IFERROR(_xlfn.XLOOKUP(Tool_Italy!$G175&amp;$E$2,'Waste management'!$A:$A&amp;'Waste management'!$B:$B,'Waste management'!P:P)*$E175,"")</f>
        <v>0</v>
      </c>
      <c r="BF175" cm="1">
        <f t="array" ref="BF175">IFERROR(_xlfn.XLOOKUP(Tool_Italy!$G175&amp;$E$2,'Waste management'!$A:$A&amp;'Waste management'!$B:$B,'Waste management'!Q:Q)*$E175,"")</f>
        <v>0</v>
      </c>
      <c r="BG175" cm="1">
        <f t="array" ref="BG175">IFERROR(_xlfn.XLOOKUP(Tool_Italy!$G175&amp;$E$2,'Waste management'!$A:$A&amp;'Waste management'!$B:$B,'Waste management'!R:R)*$E175,"")</f>
        <v>0</v>
      </c>
      <c r="BH175">
        <f>IFERROR((L175+AR175+AB175)*_xlfn.XLOOKUP(Tool_Italy!BH$4,Monetization_Factors!$A:$A,Monetization_Factors!$D:$D),"")</f>
        <v>0</v>
      </c>
      <c r="BI175">
        <f>IFERROR((M175+AS175+AC175)*_xlfn.XLOOKUP(Tool_Italy!BI$4,Monetization_Factors!$A:$A,Monetization_Factors!$D:$D),"")</f>
        <v>0</v>
      </c>
      <c r="BJ175">
        <f>IFERROR((N175+AT175+AD175)*_xlfn.XLOOKUP(Tool_Italy!BJ$4,Monetization_Factors!$A:$A,Monetization_Factors!$D:$D),"")</f>
        <v>0</v>
      </c>
      <c r="BK175">
        <f>IFERROR((O175+AU175+AE175)*_xlfn.XLOOKUP(Tool_Italy!BK$4,Monetization_Factors!$A:$A,Monetization_Factors!$D:$D),"")</f>
        <v>0</v>
      </c>
      <c r="BL175">
        <f>IFERROR((P175+AV175+AF175)*_xlfn.XLOOKUP(Tool_Italy!BL$4,Monetization_Factors!$A:$A,Monetization_Factors!$D:$D),"")</f>
        <v>0</v>
      </c>
      <c r="BM175">
        <f>IFERROR((Q175+AW175+AG175)*_xlfn.XLOOKUP(Tool_Italy!BM$4,Monetization_Factors!$A:$A,Monetization_Factors!$D:$D),"")</f>
        <v>0</v>
      </c>
      <c r="BN175">
        <f>IFERROR((R175+AX175+AH175)*_xlfn.XLOOKUP(Tool_Italy!BN$4,Monetization_Factors!$A:$A,Monetization_Factors!$D:$D),"")</f>
        <v>0</v>
      </c>
      <c r="BO175">
        <f>IFERROR((S175+AY175+AI175)*_xlfn.XLOOKUP(Tool_Italy!BO$4,Monetization_Factors!$A:$A,Monetization_Factors!$D:$D),"")</f>
        <v>0</v>
      </c>
      <c r="BP175">
        <f>IFERROR((T175+AZ175+AJ175)*_xlfn.XLOOKUP(Tool_Italy!BP$4,Monetization_Factors!$A:$A,Monetization_Factors!$D:$D),"")</f>
        <v>0</v>
      </c>
      <c r="BQ175">
        <f>IFERROR((U175+BA175+AK175)*_xlfn.XLOOKUP(Tool_Italy!BQ$4,Monetization_Factors!$A:$A,Monetization_Factors!$D:$D),"")</f>
        <v>0</v>
      </c>
      <c r="BR175" t="str">
        <f>IFERROR((V175+BB175+AL175)*_xlfn.XLOOKUP(Tool_Italy!BR$4,Monetization_Factors!$A:$A,Monetization_Factors!$D:$D),"")</f>
        <v/>
      </c>
      <c r="BS175">
        <f>IFERROR((W175+BC175+AM175)*_xlfn.XLOOKUP(Tool_Italy!BS$4,Monetization_Factors!$A:$A,Monetization_Factors!$D:$D),"")</f>
        <v>0</v>
      </c>
      <c r="BT175">
        <f>IFERROR((X175+BD175+AN175)*_xlfn.XLOOKUP(Tool_Italy!BT$4,Monetization_Factors!$A:$A,Monetization_Factors!$D:$D),"")</f>
        <v>0</v>
      </c>
      <c r="BU175">
        <f>IFERROR((Y175+BE175+AO175)*_xlfn.XLOOKUP(Tool_Italy!BU$4,Monetization_Factors!$A:$A,Monetization_Factors!$D:$D),"")</f>
        <v>0</v>
      </c>
      <c r="BV175">
        <f>IFERROR((Z175+BF175+AP175)*_xlfn.XLOOKUP(Tool_Italy!BV$4,Monetization_Factors!$A:$A,Monetization_Factors!$D:$D),"")</f>
        <v>0</v>
      </c>
      <c r="BW175">
        <f>IFERROR((AA175+BG175+AQ175)*_xlfn.XLOOKUP(Tool_Italy!BW$4,Monetization_Factors!$A:$A,Monetization_Factors!$D:$D),"")</f>
        <v>0</v>
      </c>
      <c r="BX175" s="38" cm="1">
        <f t="array" ref="BX175">IFERROR(_xlfn.IFS(I175&lt;&gt;0,I175*E175,I175="",J175*E175),"")</f>
        <v>0</v>
      </c>
      <c r="BY175" s="38">
        <f t="shared" si="104"/>
        <v>0</v>
      </c>
      <c r="BZ175" s="38">
        <f t="shared" si="106"/>
        <v>0</v>
      </c>
      <c r="CA175" s="38">
        <f t="shared" si="105"/>
        <v>0</v>
      </c>
      <c r="CB175">
        <f t="shared" si="107"/>
        <v>0</v>
      </c>
      <c r="CC175">
        <f t="shared" si="72"/>
        <v>0</v>
      </c>
      <c r="CD175">
        <f t="shared" si="73"/>
        <v>0</v>
      </c>
      <c r="CE175">
        <f t="shared" si="74"/>
        <v>0</v>
      </c>
      <c r="CF175">
        <f t="shared" si="75"/>
        <v>0</v>
      </c>
      <c r="CG175">
        <f t="shared" si="76"/>
        <v>0</v>
      </c>
      <c r="CH175">
        <f t="shared" si="77"/>
        <v>0</v>
      </c>
      <c r="CI175">
        <f t="shared" si="78"/>
        <v>0</v>
      </c>
      <c r="CJ175">
        <f t="shared" si="79"/>
        <v>0</v>
      </c>
      <c r="CK175">
        <f t="shared" si="80"/>
        <v>0</v>
      </c>
      <c r="CL175">
        <f t="shared" si="81"/>
        <v>0</v>
      </c>
      <c r="CM175">
        <f t="shared" si="82"/>
        <v>0</v>
      </c>
      <c r="CN175">
        <f t="shared" si="83"/>
        <v>0</v>
      </c>
      <c r="CO175">
        <f t="shared" si="84"/>
        <v>0</v>
      </c>
      <c r="CP175">
        <f t="shared" si="85"/>
        <v>0</v>
      </c>
      <c r="CQ175">
        <f t="shared" si="86"/>
        <v>0</v>
      </c>
      <c r="CR175">
        <f t="shared" si="108"/>
        <v>0</v>
      </c>
      <c r="CS175">
        <f t="shared" si="87"/>
        <v>0</v>
      </c>
      <c r="CT175">
        <f t="shared" si="88"/>
        <v>0</v>
      </c>
      <c r="CU175">
        <f t="shared" si="89"/>
        <v>0</v>
      </c>
      <c r="CV175">
        <f t="shared" si="90"/>
        <v>0</v>
      </c>
      <c r="CW175">
        <f t="shared" si="91"/>
        <v>0</v>
      </c>
      <c r="CX175">
        <f t="shared" si="92"/>
        <v>0</v>
      </c>
      <c r="CY175">
        <f t="shared" si="93"/>
        <v>0</v>
      </c>
      <c r="CZ175">
        <f t="shared" si="94"/>
        <v>0</v>
      </c>
      <c r="DA175">
        <f t="shared" si="95"/>
        <v>0</v>
      </c>
      <c r="DB175">
        <f t="shared" si="96"/>
        <v>0</v>
      </c>
      <c r="DC175">
        <f t="shared" si="97"/>
        <v>0</v>
      </c>
      <c r="DD175">
        <f t="shared" si="98"/>
        <v>0</v>
      </c>
      <c r="DE175">
        <f t="shared" si="99"/>
        <v>0</v>
      </c>
      <c r="DF175">
        <f t="shared" si="100"/>
        <v>0</v>
      </c>
      <c r="DG175">
        <f t="shared" si="101"/>
        <v>0</v>
      </c>
      <c r="DH175" s="5" t="str">
        <f>IFERROR(((((L175+AB175)*(1/$H175))+AR175)/$F$2)/($B$2*('CAR.CAP_per person'!B$2)/(_xlfn.XLOOKUP($E$2,EU_countries_GDP!$A$2:$A$29,EU_countries_GDP!$E$2:$E$29))),"")</f>
        <v/>
      </c>
      <c r="DI175" s="5" t="str">
        <f>IFERROR(((((M175+AC175)*(1/$H175))+AS175)/$F$2)/($B$2*('CAR.CAP_per person'!C$2)/(_xlfn.XLOOKUP($E$2,EU_countries_GDP!$A$2:$A$29,EU_countries_GDP!$E$2:$E$29))),"")</f>
        <v/>
      </c>
      <c r="DJ175" s="5" t="str">
        <f>IFERROR(((((N175+AD175)*(1/$H175))+AT175)/$F$2)/($B$2*('CAR.CAP_per person'!D$2)/(_xlfn.XLOOKUP($E$2,EU_countries_GDP!$A$2:$A$29,EU_countries_GDP!$E$2:$E$29))),"")</f>
        <v/>
      </c>
      <c r="DK175" s="5" t="str">
        <f>IFERROR(((((O175+AE175)*(1/$H175))+AU175)/$F$2)/($B$2*('CAR.CAP_per person'!E$2)/(_xlfn.XLOOKUP($E$2,EU_countries_GDP!$A$2:$A$29,EU_countries_GDP!$E$2:$E$29))),"")</f>
        <v/>
      </c>
      <c r="DL175" s="5" t="str">
        <f>IFERROR(((((P175+AF175)*(1/$H175))+AV175)/$F$2)/($B$2*('CAR.CAP_per person'!F$2)/(_xlfn.XLOOKUP($E$2,EU_countries_GDP!$A$2:$A$29,EU_countries_GDP!$E$2:$E$29))),"")</f>
        <v/>
      </c>
      <c r="DM175" s="5" t="str">
        <f>IFERROR(((((Q175+AG175)*(1/$H175))+AW175)/$F$2)/($B$2*('CAR.CAP_per person'!G$2)/(_xlfn.XLOOKUP($E$2,EU_countries_GDP!$A$2:$A$29,EU_countries_GDP!$E$2:$E$29))),"")</f>
        <v/>
      </c>
      <c r="DN175" s="5" t="str">
        <f>IFERROR(((((R175+AH175)*(1/$H175))+AX175)/$F$2)/($B$2*('CAR.CAP_per person'!H$2)/(_xlfn.XLOOKUP($E$2,EU_countries_GDP!$A$2:$A$29,EU_countries_GDP!$E$2:$E$29))),"")</f>
        <v/>
      </c>
      <c r="DO175" s="5" t="str">
        <f>IFERROR(((((S175+AI175)*(1/$H175))+AY175)/$F$2)/($B$2*('CAR.CAP_per person'!I$2)/(_xlfn.XLOOKUP($E$2,EU_countries_GDP!$A$2:$A$29,EU_countries_GDP!$E$2:$E$29))),"")</f>
        <v/>
      </c>
      <c r="DP175" s="5" t="str">
        <f>IFERROR(((((T175+AJ175)*(1/$H175))+AZ175)/$F$2)/($B$2*('CAR.CAP_per person'!J$2)/(_xlfn.XLOOKUP($E$2,EU_countries_GDP!$A$2:$A$29,EU_countries_GDP!$E$2:$E$29))),"")</f>
        <v/>
      </c>
      <c r="DQ175" s="5" t="str">
        <f>IFERROR(((((U175+AK175)*(1/$H175))+BA175)/$F$2)/($B$2*('CAR.CAP_per person'!K$2)/(_xlfn.XLOOKUP($E$2,EU_countries_GDP!$A$2:$A$29,EU_countries_GDP!$E$2:$E$29))),"")</f>
        <v/>
      </c>
      <c r="DR175" s="5" t="str">
        <f>IFERROR(((((V175+AL175)*(1/$H175))+BB175)/$F$2)/($B$2*('CAR.CAP_per person'!L$2)/(_xlfn.XLOOKUP($E$2,EU_countries_GDP!$A$2:$A$29,EU_countries_GDP!$E$2:$E$29))),"")</f>
        <v/>
      </c>
      <c r="DS175" s="5" t="str">
        <f>IFERROR(((((W175+AM175)*(1/$H175))+BC175)/$F$2)/($B$2*('CAR.CAP_per person'!M$2)/(_xlfn.XLOOKUP($E$2,EU_countries_GDP!$A$2:$A$29,EU_countries_GDP!$E$2:$E$29))),"")</f>
        <v/>
      </c>
      <c r="DT175" s="5" t="str">
        <f>IFERROR(((((X175+AN175)*(1/$H175))+BD175)/$F$2)/($B$2*('CAR.CAP_per person'!N$2)/(_xlfn.XLOOKUP($E$2,EU_countries_GDP!$A$2:$A$29,EU_countries_GDP!$E$2:$E$29))),"")</f>
        <v/>
      </c>
      <c r="DU175" s="5" t="str">
        <f>IFERROR(((((Y175+AO175)*(1/$H175))+BE175)/$F$2)/($B$2*('CAR.CAP_per person'!O$2)/(_xlfn.XLOOKUP($E$2,EU_countries_GDP!$A$2:$A$29,EU_countries_GDP!$E$2:$E$29))),"")</f>
        <v/>
      </c>
      <c r="DV175" s="5" t="str">
        <f>IFERROR(((((Z175+AP175)*(1/$H175))+BF175)/$F$2)/($B$2*('CAR.CAP_per person'!P$2)/(_xlfn.XLOOKUP($E$2,EU_countries_GDP!$A$2:$A$29,EU_countries_GDP!$E$2:$E$29))),"")</f>
        <v/>
      </c>
      <c r="DW175" s="5" t="str">
        <f>IFERROR(((((AA175+AQ175)*(1/$H175))+BG175)/$F$2)/($B$2*('CAR.CAP_per person'!Q$2)/(_xlfn.XLOOKUP($E$2,EU_countries_GDP!$A$2:$A$29,EU_countries_GDP!$E$2:$E$29))),"")</f>
        <v/>
      </c>
    </row>
    <row r="176" spans="1:127">
      <c r="A176" t="s">
        <v>244</v>
      </c>
      <c r="B176" t="str">
        <f>_xlfn.XLOOKUP(D176,Table5[Ingredient],Table5[Category],"",FALSE)</f>
        <v>Fruit</v>
      </c>
      <c r="C176" s="33" t="s">
        <v>257</v>
      </c>
      <c r="D176" s="33" t="s">
        <v>256</v>
      </c>
      <c r="E176" s="33">
        <v>0</v>
      </c>
      <c r="F176" s="33" t="s">
        <v>189</v>
      </c>
      <c r="G176" s="33" t="s">
        <v>180</v>
      </c>
      <c r="H176" s="91">
        <f>Dataset_IT!M81</f>
        <v>0</v>
      </c>
      <c r="I176" s="33"/>
      <c r="J176" s="37" t="str">
        <f>IFERROR(INDEX('AveragePrices&amp;Codes'!G:AG, MATCH($D176, 'AveragePrices&amp;Codes'!$A:$A, 0), MATCH(Tool_Italy!$E$2, 'AveragePrices&amp;Codes'!$G$1:$AG$1, 0)),"")</f>
        <v/>
      </c>
      <c r="K176" s="37">
        <f>IFERROR(E176/(_xlfn.XLOOKUP(A176,Dataset_IT!$Q$2:$Q$9,Dataset_IT!$R$2:$R$9)),"")</f>
        <v>0</v>
      </c>
      <c r="L176">
        <f>IFERROR(IF($F176="Raw",_xlfn.XLOOKUP(_xlfn.XLOOKUP(Tool_Italy!$D176,'AveragePrices&amp;Codes'!$A:$A,'AveragePrices&amp;Codes'!$B:$B),AGRIBALYSE_Raw!$B:$B,AGRIBALYSE_Raw!O:O)*$E176,_xlfn.XLOOKUP(_xlfn.XLOOKUP(Tool_Italy!$D176,'AveragePrices&amp;Codes'!$A:$A,'AveragePrices&amp;Codes'!$B:$B),AGRIBALYSE_Cooked!$C:$C,AGRIBALYSE_Cooked!P:P)*$E176),"")</f>
        <v>0</v>
      </c>
      <c r="M176">
        <f>IFERROR(IF($F176="Raw",_xlfn.XLOOKUP(_xlfn.XLOOKUP(Tool_Italy!$D176,'AveragePrices&amp;Codes'!$A:$A,'AveragePrices&amp;Codes'!$B:$B),AGRIBALYSE_Raw!$B:$B,AGRIBALYSE_Raw!P:P)*$E176,_xlfn.XLOOKUP(_xlfn.XLOOKUP(Tool_Italy!$D176,'AveragePrices&amp;Codes'!$A:$A,'AveragePrices&amp;Codes'!$B:$B),AGRIBALYSE_Cooked!$C:$C,AGRIBALYSE_Cooked!Q:Q)*$E176),"")</f>
        <v>0</v>
      </c>
      <c r="N176">
        <f>IFERROR(IF($F176="Raw",_xlfn.XLOOKUP(_xlfn.XLOOKUP(Tool_Italy!$D176,'AveragePrices&amp;Codes'!$A:$A,'AveragePrices&amp;Codes'!$B:$B),AGRIBALYSE_Raw!$B:$B,AGRIBALYSE_Raw!Q:Q)*$E176,_xlfn.XLOOKUP(_xlfn.XLOOKUP(Tool_Italy!$D176,'AveragePrices&amp;Codes'!$A:$A,'AveragePrices&amp;Codes'!$B:$B),AGRIBALYSE_Cooked!$C:$C,AGRIBALYSE_Cooked!R:R)*$E176),"")</f>
        <v>0</v>
      </c>
      <c r="O176">
        <f>IFERROR(IF($F176="Raw",_xlfn.XLOOKUP(_xlfn.XLOOKUP(Tool_Italy!$D176,'AveragePrices&amp;Codes'!$A:$A,'AveragePrices&amp;Codes'!$B:$B),AGRIBALYSE_Raw!$B:$B,AGRIBALYSE_Raw!R:R)*$E176,_xlfn.XLOOKUP(_xlfn.XLOOKUP(Tool_Italy!$D176,'AveragePrices&amp;Codes'!$A:$A,'AveragePrices&amp;Codes'!$B:$B),AGRIBALYSE_Cooked!$C:$C,AGRIBALYSE_Cooked!S:S)*$E176),"")</f>
        <v>0</v>
      </c>
      <c r="P176">
        <f>IFERROR(IF($F176="Raw",_xlfn.XLOOKUP(_xlfn.XLOOKUP(Tool_Italy!$D176,'AveragePrices&amp;Codes'!$A:$A,'AveragePrices&amp;Codes'!$B:$B),AGRIBALYSE_Raw!$B:$B,AGRIBALYSE_Raw!S:S)*$E176,_xlfn.XLOOKUP(_xlfn.XLOOKUP(Tool_Italy!$D176,'AveragePrices&amp;Codes'!$A:$A,'AveragePrices&amp;Codes'!$B:$B),AGRIBALYSE_Cooked!$C:$C,AGRIBALYSE_Cooked!T:T)*$E176),"")</f>
        <v>0</v>
      </c>
      <c r="Q176">
        <f>IFERROR(IF($F176="Raw",_xlfn.XLOOKUP(_xlfn.XLOOKUP(Tool_Italy!$D176,'AveragePrices&amp;Codes'!$A:$A,'AveragePrices&amp;Codes'!$B:$B),AGRIBALYSE_Raw!$B:$B,AGRIBALYSE_Raw!T:T)*$E176,_xlfn.XLOOKUP(_xlfn.XLOOKUP(Tool_Italy!$D176,'AveragePrices&amp;Codes'!$A:$A,'AveragePrices&amp;Codes'!$B:$B),AGRIBALYSE_Cooked!$C:$C,AGRIBALYSE_Cooked!U:U)*$E176),"")</f>
        <v>0</v>
      </c>
      <c r="R176">
        <f>IFERROR(IF($F176="Raw",_xlfn.XLOOKUP(_xlfn.XLOOKUP(Tool_Italy!$D176,'AveragePrices&amp;Codes'!$A:$A,'AveragePrices&amp;Codes'!$B:$B),AGRIBALYSE_Raw!$B:$B,AGRIBALYSE_Raw!U:U)*$E176,_xlfn.XLOOKUP(_xlfn.XLOOKUP(Tool_Italy!$D176,'AveragePrices&amp;Codes'!$A:$A,'AveragePrices&amp;Codes'!$B:$B),AGRIBALYSE_Cooked!$C:$C,AGRIBALYSE_Cooked!V:V)*$E176),"")</f>
        <v>0</v>
      </c>
      <c r="S176">
        <f>IFERROR(IF($F176="Raw",_xlfn.XLOOKUP(_xlfn.XLOOKUP(Tool_Italy!$D176,'AveragePrices&amp;Codes'!$A:$A,'AveragePrices&amp;Codes'!$B:$B),AGRIBALYSE_Raw!$B:$B,AGRIBALYSE_Raw!V:V)*$E176,_xlfn.XLOOKUP(_xlfn.XLOOKUP(Tool_Italy!$D176,'AveragePrices&amp;Codes'!$A:$A,'AveragePrices&amp;Codes'!$B:$B),AGRIBALYSE_Cooked!$C:$C,AGRIBALYSE_Cooked!W:W)*$E176),"")</f>
        <v>0</v>
      </c>
      <c r="T176">
        <f>IFERROR(IF($F176="Raw",_xlfn.XLOOKUP(_xlfn.XLOOKUP(Tool_Italy!$D176,'AveragePrices&amp;Codes'!$A:$A,'AveragePrices&amp;Codes'!$B:$B),AGRIBALYSE_Raw!$B:$B,AGRIBALYSE_Raw!W:W)*$E176,_xlfn.XLOOKUP(_xlfn.XLOOKUP(Tool_Italy!$D176,'AveragePrices&amp;Codes'!$A:$A,'AveragePrices&amp;Codes'!$B:$B),AGRIBALYSE_Cooked!$C:$C,AGRIBALYSE_Cooked!X:X)*$E176),"")</f>
        <v>0</v>
      </c>
      <c r="U176">
        <f>IFERROR(IF($F176="Raw",_xlfn.XLOOKUP(_xlfn.XLOOKUP(Tool_Italy!$D176,'AveragePrices&amp;Codes'!$A:$A,'AveragePrices&amp;Codes'!$B:$B),AGRIBALYSE_Raw!$B:$B,AGRIBALYSE_Raw!X:X)*$E176,_xlfn.XLOOKUP(_xlfn.XLOOKUP(Tool_Italy!$D176,'AveragePrices&amp;Codes'!$A:$A,'AveragePrices&amp;Codes'!$B:$B),AGRIBALYSE_Cooked!$C:$C,AGRIBALYSE_Cooked!Y:Y)*$E176),"")</f>
        <v>0</v>
      </c>
      <c r="V176">
        <f>IFERROR(IF($F176="Raw",_xlfn.XLOOKUP(_xlfn.XLOOKUP(Tool_Italy!$D176,'AveragePrices&amp;Codes'!$A:$A,'AveragePrices&amp;Codes'!$B:$B),AGRIBALYSE_Raw!$B:$B,AGRIBALYSE_Raw!Y:Y)*$E176,_xlfn.XLOOKUP(_xlfn.XLOOKUP(Tool_Italy!$D176,'AveragePrices&amp;Codes'!$A:$A,'AveragePrices&amp;Codes'!$B:$B),AGRIBALYSE_Cooked!$C:$C,AGRIBALYSE_Cooked!Z:Z)*$E176),"")</f>
        <v>0</v>
      </c>
      <c r="W176">
        <f>IFERROR(IF($F176="Raw",_xlfn.XLOOKUP(_xlfn.XLOOKUP(Tool_Italy!$D176,'AveragePrices&amp;Codes'!$A:$A,'AveragePrices&amp;Codes'!$B:$B),AGRIBALYSE_Raw!$B:$B,AGRIBALYSE_Raw!Z:Z)*$E176,_xlfn.XLOOKUP(_xlfn.XLOOKUP(Tool_Italy!$D176,'AveragePrices&amp;Codes'!$A:$A,'AveragePrices&amp;Codes'!$B:$B),AGRIBALYSE_Cooked!$C:$C,AGRIBALYSE_Cooked!AA:AA)*$E176),"")</f>
        <v>0</v>
      </c>
      <c r="X176">
        <f>IFERROR(IF($F176="Raw",_xlfn.XLOOKUP(_xlfn.XLOOKUP(Tool_Italy!$D176,'AveragePrices&amp;Codes'!$A:$A,'AveragePrices&amp;Codes'!$B:$B),AGRIBALYSE_Raw!$B:$B,AGRIBALYSE_Raw!AA:AA)*$E176,_xlfn.XLOOKUP(_xlfn.XLOOKUP(Tool_Italy!$D176,'AveragePrices&amp;Codes'!$A:$A,'AveragePrices&amp;Codes'!$B:$B),AGRIBALYSE_Cooked!$C:$C,AGRIBALYSE_Cooked!AB:AB)*$E176),"")</f>
        <v>0</v>
      </c>
      <c r="Y176">
        <f>IFERROR(IF($F176="Raw",_xlfn.XLOOKUP(_xlfn.XLOOKUP(Tool_Italy!$D176,'AveragePrices&amp;Codes'!$A:$A,'AveragePrices&amp;Codes'!$B:$B),AGRIBALYSE_Raw!$B:$B,AGRIBALYSE_Raw!AB:AB)*$E176,_xlfn.XLOOKUP(_xlfn.XLOOKUP(Tool_Italy!$D176,'AveragePrices&amp;Codes'!$A:$A,'AveragePrices&amp;Codes'!$B:$B),AGRIBALYSE_Cooked!$C:$C,AGRIBALYSE_Cooked!AC:AC)*$E176),"")</f>
        <v>0</v>
      </c>
      <c r="Z176">
        <f>IFERROR(IF($F176="Raw",_xlfn.XLOOKUP(_xlfn.XLOOKUP(Tool_Italy!$D176,'AveragePrices&amp;Codes'!$A:$A,'AveragePrices&amp;Codes'!$B:$B),AGRIBALYSE_Raw!$B:$B,AGRIBALYSE_Raw!AC:AC)*$E176,_xlfn.XLOOKUP(_xlfn.XLOOKUP(Tool_Italy!$D176,'AveragePrices&amp;Codes'!$A:$A,'AveragePrices&amp;Codes'!$B:$B),AGRIBALYSE_Cooked!$C:$C,AGRIBALYSE_Cooked!AD:AD)*$E176),"")</f>
        <v>0</v>
      </c>
      <c r="AA176">
        <f>IFERROR(IF($F176="Raw",_xlfn.XLOOKUP(_xlfn.XLOOKUP(Tool_Italy!$D176,'AveragePrices&amp;Codes'!$A:$A,'AveragePrices&amp;Codes'!$B:$B),AGRIBALYSE_Raw!$B:$B,AGRIBALYSE_Raw!AD:AD)*$E176,_xlfn.XLOOKUP(_xlfn.XLOOKUP(Tool_Italy!$D176,'AveragePrices&amp;Codes'!$A:$A,'AveragePrices&amp;Codes'!$B:$B),AGRIBALYSE_Cooked!$C:$C,AGRIBALYSE_Cooked!AE:AE)*$E176),"")</f>
        <v>0</v>
      </c>
      <c r="AB176" cm="1">
        <f t="array" ref="AB176">IFERROR(_xlfn.XLOOKUP(Tool_Italy!$F176&amp;$E$2,'Cooking methods'!$A:$A&amp;'Cooking methods'!$B:$B,'Cooking methods'!C:C)*$E176,"")</f>
        <v>0</v>
      </c>
      <c r="AC176" cm="1">
        <f t="array" ref="AC176">IFERROR(_xlfn.XLOOKUP(Tool_Italy!$F176&amp;$E$2,'Cooking methods'!$A:$A&amp;'Cooking methods'!$B:$B,'Cooking methods'!D:D)*$E176,"")</f>
        <v>0</v>
      </c>
      <c r="AD176" cm="1">
        <f t="array" ref="AD176">IFERROR(_xlfn.XLOOKUP(Tool_Italy!$F176&amp;$E$2,'Cooking methods'!$A:$A&amp;'Cooking methods'!$B:$B,'Cooking methods'!E:E)*$E176,"")</f>
        <v>0</v>
      </c>
      <c r="AE176" cm="1">
        <f t="array" ref="AE176">IFERROR(_xlfn.XLOOKUP(Tool_Italy!$F176&amp;$E$2,'Cooking methods'!$A:$A&amp;'Cooking methods'!$B:$B,'Cooking methods'!F:F)*$E176,"")</f>
        <v>0</v>
      </c>
      <c r="AF176" cm="1">
        <f t="array" ref="AF176">IFERROR(_xlfn.XLOOKUP(Tool_Italy!$F176&amp;$E$2,'Cooking methods'!$A:$A&amp;'Cooking methods'!$B:$B,'Cooking methods'!G:G)*$E176,"")</f>
        <v>0</v>
      </c>
      <c r="AG176" cm="1">
        <f t="array" ref="AG176">IFERROR(_xlfn.XLOOKUP(Tool_Italy!$F176&amp;$E$2,'Cooking methods'!$A:$A&amp;'Cooking methods'!$B:$B,'Cooking methods'!H:H)*$E176,"")</f>
        <v>0</v>
      </c>
      <c r="AH176" cm="1">
        <f t="array" ref="AH176">IFERROR(_xlfn.XLOOKUP(Tool_Italy!$F176&amp;$E$2,'Cooking methods'!$A:$A&amp;'Cooking methods'!$B:$B,'Cooking methods'!I:I)*$E176,"")</f>
        <v>0</v>
      </c>
      <c r="AI176" cm="1">
        <f t="array" ref="AI176">IFERROR(_xlfn.XLOOKUP(Tool_Italy!$F176&amp;$E$2,'Cooking methods'!$A:$A&amp;'Cooking methods'!$B:$B,'Cooking methods'!J:J)*$E176,"")</f>
        <v>0</v>
      </c>
      <c r="AJ176" cm="1">
        <f t="array" ref="AJ176">IFERROR(_xlfn.XLOOKUP(Tool_Italy!$F176&amp;$E$2,'Cooking methods'!$A:$A&amp;'Cooking methods'!$B:$B,'Cooking methods'!K:K)*$E176,"")</f>
        <v>0</v>
      </c>
      <c r="AK176" cm="1">
        <f t="array" ref="AK176">IFERROR(_xlfn.XLOOKUP(Tool_Italy!$F176&amp;$E$2,'Cooking methods'!$A:$A&amp;'Cooking methods'!$B:$B,'Cooking methods'!L:L)*$E176,"")</f>
        <v>0</v>
      </c>
      <c r="AL176" cm="1">
        <f t="array" ref="AL176">IFERROR(_xlfn.XLOOKUP(Tool_Italy!$F176&amp;$E$2,'Cooking methods'!$A:$A&amp;'Cooking methods'!$B:$B,'Cooking methods'!M:M)*$E176,"")</f>
        <v>0</v>
      </c>
      <c r="AM176" cm="1">
        <f t="array" ref="AM176">IFERROR(_xlfn.XLOOKUP(Tool_Italy!$F176&amp;$E$2,'Cooking methods'!$A:$A&amp;'Cooking methods'!$B:$B,'Cooking methods'!N:N)*$E176,"")</f>
        <v>0</v>
      </c>
      <c r="AN176" cm="1">
        <f t="array" ref="AN176">IFERROR(_xlfn.XLOOKUP(Tool_Italy!$F176&amp;$E$2,'Cooking methods'!$A:$A&amp;'Cooking methods'!$B:$B,'Cooking methods'!O:O)*$E176,"")</f>
        <v>0</v>
      </c>
      <c r="AO176" cm="1">
        <f t="array" ref="AO176">IFERROR(_xlfn.XLOOKUP(Tool_Italy!$F176&amp;$E$2,'Cooking methods'!$A:$A&amp;'Cooking methods'!$B:$B,'Cooking methods'!P:P)*$E176,"")</f>
        <v>0</v>
      </c>
      <c r="AP176" cm="1">
        <f t="array" ref="AP176">IFERROR(_xlfn.XLOOKUP(Tool_Italy!$F176&amp;$E$2,'Cooking methods'!$A:$A&amp;'Cooking methods'!$B:$B,'Cooking methods'!Q:Q)*$E176,"")</f>
        <v>0</v>
      </c>
      <c r="AQ176" cm="1">
        <f t="array" ref="AQ176">IFERROR(_xlfn.XLOOKUP(Tool_Italy!$F176&amp;$E$2,'Cooking methods'!$A:$A&amp;'Cooking methods'!$B:$B,'Cooking methods'!R:R)*$E176,"")</f>
        <v>0</v>
      </c>
      <c r="AR176" cm="1">
        <f t="array" ref="AR176">IFERROR(_xlfn.XLOOKUP(Tool_Italy!$G176&amp;$E$2,'Waste management'!$A:$A&amp;'Waste management'!$B:$B,'Waste management'!C:C)*$E176,"")</f>
        <v>0</v>
      </c>
      <c r="AS176" cm="1">
        <f t="array" ref="AS176">IFERROR(_xlfn.XLOOKUP(Tool_Italy!$G176&amp;$E$2,'Waste management'!$A:$A&amp;'Waste management'!$B:$B,'Waste management'!D:D)*$E176,"")</f>
        <v>0</v>
      </c>
      <c r="AT176" cm="1">
        <f t="array" ref="AT176">IFERROR(_xlfn.XLOOKUP(Tool_Italy!$G176&amp;$E$2,'Waste management'!$A:$A&amp;'Waste management'!$B:$B,'Waste management'!E:E)*$E176,"")</f>
        <v>0</v>
      </c>
      <c r="AU176" cm="1">
        <f t="array" ref="AU176">IFERROR(_xlfn.XLOOKUP(Tool_Italy!$G176&amp;$E$2,'Waste management'!$A:$A&amp;'Waste management'!$B:$B,'Waste management'!F:F)*$E176,"")</f>
        <v>0</v>
      </c>
      <c r="AV176" cm="1">
        <f t="array" ref="AV176">IFERROR(_xlfn.XLOOKUP(Tool_Italy!$G176&amp;$E$2,'Waste management'!$A:$A&amp;'Waste management'!$B:$B,'Waste management'!G:G)*$E176,"")</f>
        <v>0</v>
      </c>
      <c r="AW176" cm="1">
        <f t="array" ref="AW176">IFERROR(_xlfn.XLOOKUP(Tool_Italy!$G176&amp;$E$2,'Waste management'!$A:$A&amp;'Waste management'!$B:$B,'Waste management'!H:H)*$E176,"")</f>
        <v>0</v>
      </c>
      <c r="AX176" cm="1">
        <f t="array" ref="AX176">IFERROR(_xlfn.XLOOKUP(Tool_Italy!$G176&amp;$E$2,'Waste management'!$A:$A&amp;'Waste management'!$B:$B,'Waste management'!I:I)*$E176,"")</f>
        <v>0</v>
      </c>
      <c r="AY176" cm="1">
        <f t="array" ref="AY176">IFERROR(_xlfn.XLOOKUP(Tool_Italy!$G176&amp;$E$2,'Waste management'!$A:$A&amp;'Waste management'!$B:$B,'Waste management'!J:J)*$E176,"")</f>
        <v>0</v>
      </c>
      <c r="AZ176" cm="1">
        <f t="array" ref="AZ176">IFERROR(_xlfn.XLOOKUP(Tool_Italy!$G176&amp;$E$2,'Waste management'!$A:$A&amp;'Waste management'!$B:$B,'Waste management'!K:K)*$E176,"")</f>
        <v>0</v>
      </c>
      <c r="BA176" cm="1">
        <f t="array" ref="BA176">IFERROR(_xlfn.XLOOKUP(Tool_Italy!$G176&amp;$E$2,'Waste management'!$A:$A&amp;'Waste management'!$B:$B,'Waste management'!L:L)*$E176,"")</f>
        <v>0</v>
      </c>
      <c r="BB176" cm="1">
        <f t="array" ref="BB176">IFERROR(_xlfn.XLOOKUP(Tool_Italy!$G176&amp;$E$2,'Waste management'!$A:$A&amp;'Waste management'!$B:$B,'Waste management'!M:M)*$E176,"")</f>
        <v>0</v>
      </c>
      <c r="BC176" cm="1">
        <f t="array" ref="BC176">IFERROR(_xlfn.XLOOKUP(Tool_Italy!$G176&amp;$E$2,'Waste management'!$A:$A&amp;'Waste management'!$B:$B,'Waste management'!N:N)*$E176,"")</f>
        <v>0</v>
      </c>
      <c r="BD176" cm="1">
        <f t="array" ref="BD176">IFERROR(_xlfn.XLOOKUP(Tool_Italy!$G176&amp;$E$2,'Waste management'!$A:$A&amp;'Waste management'!$B:$B,'Waste management'!O:O)*$E176,"")</f>
        <v>0</v>
      </c>
      <c r="BE176" cm="1">
        <f t="array" ref="BE176">IFERROR(_xlfn.XLOOKUP(Tool_Italy!$G176&amp;$E$2,'Waste management'!$A:$A&amp;'Waste management'!$B:$B,'Waste management'!P:P)*$E176,"")</f>
        <v>0</v>
      </c>
      <c r="BF176" cm="1">
        <f t="array" ref="BF176">IFERROR(_xlfn.XLOOKUP(Tool_Italy!$G176&amp;$E$2,'Waste management'!$A:$A&amp;'Waste management'!$B:$B,'Waste management'!Q:Q)*$E176,"")</f>
        <v>0</v>
      </c>
      <c r="BG176" cm="1">
        <f t="array" ref="BG176">IFERROR(_xlfn.XLOOKUP(Tool_Italy!$G176&amp;$E$2,'Waste management'!$A:$A&amp;'Waste management'!$B:$B,'Waste management'!R:R)*$E176,"")</f>
        <v>0</v>
      </c>
      <c r="BH176">
        <f>IFERROR((L176+AR176+AB176)*_xlfn.XLOOKUP(Tool_Italy!BH$4,Monetization_Factors!$A:$A,Monetization_Factors!$D:$D),"")</f>
        <v>0</v>
      </c>
      <c r="BI176">
        <f>IFERROR((M176+AS176+AC176)*_xlfn.XLOOKUP(Tool_Italy!BI$4,Monetization_Factors!$A:$A,Monetization_Factors!$D:$D),"")</f>
        <v>0</v>
      </c>
      <c r="BJ176">
        <f>IFERROR((N176+AT176+AD176)*_xlfn.XLOOKUP(Tool_Italy!BJ$4,Monetization_Factors!$A:$A,Monetization_Factors!$D:$D),"")</f>
        <v>0</v>
      </c>
      <c r="BK176">
        <f>IFERROR((O176+AU176+AE176)*_xlfn.XLOOKUP(Tool_Italy!BK$4,Monetization_Factors!$A:$A,Monetization_Factors!$D:$D),"")</f>
        <v>0</v>
      </c>
      <c r="BL176">
        <f>IFERROR((P176+AV176+AF176)*_xlfn.XLOOKUP(Tool_Italy!BL$4,Monetization_Factors!$A:$A,Monetization_Factors!$D:$D),"")</f>
        <v>0</v>
      </c>
      <c r="BM176">
        <f>IFERROR((Q176+AW176+AG176)*_xlfn.XLOOKUP(Tool_Italy!BM$4,Monetization_Factors!$A:$A,Monetization_Factors!$D:$D),"")</f>
        <v>0</v>
      </c>
      <c r="BN176">
        <f>IFERROR((R176+AX176+AH176)*_xlfn.XLOOKUP(Tool_Italy!BN$4,Monetization_Factors!$A:$A,Monetization_Factors!$D:$D),"")</f>
        <v>0</v>
      </c>
      <c r="BO176">
        <f>IFERROR((S176+AY176+AI176)*_xlfn.XLOOKUP(Tool_Italy!BO$4,Monetization_Factors!$A:$A,Monetization_Factors!$D:$D),"")</f>
        <v>0</v>
      </c>
      <c r="BP176">
        <f>IFERROR((T176+AZ176+AJ176)*_xlfn.XLOOKUP(Tool_Italy!BP$4,Monetization_Factors!$A:$A,Monetization_Factors!$D:$D),"")</f>
        <v>0</v>
      </c>
      <c r="BQ176">
        <f>IFERROR((U176+BA176+AK176)*_xlfn.XLOOKUP(Tool_Italy!BQ$4,Monetization_Factors!$A:$A,Monetization_Factors!$D:$D),"")</f>
        <v>0</v>
      </c>
      <c r="BR176" t="str">
        <f>IFERROR((V176+BB176+AL176)*_xlfn.XLOOKUP(Tool_Italy!BR$4,Monetization_Factors!$A:$A,Monetization_Factors!$D:$D),"")</f>
        <v/>
      </c>
      <c r="BS176">
        <f>IFERROR((W176+BC176+AM176)*_xlfn.XLOOKUP(Tool_Italy!BS$4,Monetization_Factors!$A:$A,Monetization_Factors!$D:$D),"")</f>
        <v>0</v>
      </c>
      <c r="BT176">
        <f>IFERROR((X176+BD176+AN176)*_xlfn.XLOOKUP(Tool_Italy!BT$4,Monetization_Factors!$A:$A,Monetization_Factors!$D:$D),"")</f>
        <v>0</v>
      </c>
      <c r="BU176">
        <f>IFERROR((Y176+BE176+AO176)*_xlfn.XLOOKUP(Tool_Italy!BU$4,Monetization_Factors!$A:$A,Monetization_Factors!$D:$D),"")</f>
        <v>0</v>
      </c>
      <c r="BV176">
        <f>IFERROR((Z176+BF176+AP176)*_xlfn.XLOOKUP(Tool_Italy!BV$4,Monetization_Factors!$A:$A,Monetization_Factors!$D:$D),"")</f>
        <v>0</v>
      </c>
      <c r="BW176">
        <f>IFERROR((AA176+BG176+AQ176)*_xlfn.XLOOKUP(Tool_Italy!BW$4,Monetization_Factors!$A:$A,Monetization_Factors!$D:$D),"")</f>
        <v>0</v>
      </c>
      <c r="BX176" s="38" t="str" cm="1">
        <f t="array" ref="BX176">IFERROR(_xlfn.IFS(I176&lt;&gt;0,I176*E176,I176="",J176*E176),"")</f>
        <v/>
      </c>
      <c r="BY176" s="38">
        <f t="shared" si="104"/>
        <v>0</v>
      </c>
      <c r="BZ176" s="38">
        <f t="shared" si="106"/>
        <v>0</v>
      </c>
      <c r="CA176" s="38">
        <f t="shared" si="105"/>
        <v>0</v>
      </c>
      <c r="CB176">
        <f t="shared" si="107"/>
        <v>0</v>
      </c>
      <c r="CC176">
        <f t="shared" si="72"/>
        <v>0</v>
      </c>
      <c r="CD176">
        <f t="shared" si="73"/>
        <v>0</v>
      </c>
      <c r="CE176">
        <f t="shared" si="74"/>
        <v>0</v>
      </c>
      <c r="CF176">
        <f t="shared" si="75"/>
        <v>0</v>
      </c>
      <c r="CG176">
        <f t="shared" si="76"/>
        <v>0</v>
      </c>
      <c r="CH176">
        <f t="shared" si="77"/>
        <v>0</v>
      </c>
      <c r="CI176">
        <f t="shared" si="78"/>
        <v>0</v>
      </c>
      <c r="CJ176">
        <f t="shared" si="79"/>
        <v>0</v>
      </c>
      <c r="CK176">
        <f t="shared" si="80"/>
        <v>0</v>
      </c>
      <c r="CL176">
        <f t="shared" si="81"/>
        <v>0</v>
      </c>
      <c r="CM176">
        <f t="shared" si="82"/>
        <v>0</v>
      </c>
      <c r="CN176">
        <f t="shared" si="83"/>
        <v>0</v>
      </c>
      <c r="CO176">
        <f t="shared" si="84"/>
        <v>0</v>
      </c>
      <c r="CP176">
        <f t="shared" si="85"/>
        <v>0</v>
      </c>
      <c r="CQ176">
        <f t="shared" si="86"/>
        <v>0</v>
      </c>
      <c r="CR176">
        <f t="shared" si="108"/>
        <v>0</v>
      </c>
      <c r="CS176">
        <f t="shared" si="87"/>
        <v>0</v>
      </c>
      <c r="CT176">
        <f t="shared" si="88"/>
        <v>0</v>
      </c>
      <c r="CU176">
        <f t="shared" si="89"/>
        <v>0</v>
      </c>
      <c r="CV176">
        <f t="shared" si="90"/>
        <v>0</v>
      </c>
      <c r="CW176">
        <f t="shared" si="91"/>
        <v>0</v>
      </c>
      <c r="CX176">
        <f t="shared" si="92"/>
        <v>0</v>
      </c>
      <c r="CY176">
        <f t="shared" si="93"/>
        <v>0</v>
      </c>
      <c r="CZ176">
        <f t="shared" si="94"/>
        <v>0</v>
      </c>
      <c r="DA176">
        <f t="shared" si="95"/>
        <v>0</v>
      </c>
      <c r="DB176">
        <f t="shared" si="96"/>
        <v>0</v>
      </c>
      <c r="DC176">
        <f t="shared" si="97"/>
        <v>0</v>
      </c>
      <c r="DD176">
        <f t="shared" si="98"/>
        <v>0</v>
      </c>
      <c r="DE176">
        <f t="shared" si="99"/>
        <v>0</v>
      </c>
      <c r="DF176">
        <f t="shared" si="100"/>
        <v>0</v>
      </c>
      <c r="DG176">
        <f t="shared" si="101"/>
        <v>0</v>
      </c>
      <c r="DH176" s="5" t="str">
        <f>IFERROR(((((L176+AB176)*(1/$H176))+AR176)/$F$2)/($B$2*('CAR.CAP_per person'!B$2)/(_xlfn.XLOOKUP($E$2,EU_countries_GDP!$A$2:$A$29,EU_countries_GDP!$E$2:$E$29))),"")</f>
        <v/>
      </c>
      <c r="DI176" s="5" t="str">
        <f>IFERROR(((((M176+AC176)*(1/$H176))+AS176)/$F$2)/($B$2*('CAR.CAP_per person'!C$2)/(_xlfn.XLOOKUP($E$2,EU_countries_GDP!$A$2:$A$29,EU_countries_GDP!$E$2:$E$29))),"")</f>
        <v/>
      </c>
      <c r="DJ176" s="5" t="str">
        <f>IFERROR(((((N176+AD176)*(1/$H176))+AT176)/$F$2)/($B$2*('CAR.CAP_per person'!D$2)/(_xlfn.XLOOKUP($E$2,EU_countries_GDP!$A$2:$A$29,EU_countries_GDP!$E$2:$E$29))),"")</f>
        <v/>
      </c>
      <c r="DK176" s="5" t="str">
        <f>IFERROR(((((O176+AE176)*(1/$H176))+AU176)/$F$2)/($B$2*('CAR.CAP_per person'!E$2)/(_xlfn.XLOOKUP($E$2,EU_countries_GDP!$A$2:$A$29,EU_countries_GDP!$E$2:$E$29))),"")</f>
        <v/>
      </c>
      <c r="DL176" s="5" t="str">
        <f>IFERROR(((((P176+AF176)*(1/$H176))+AV176)/$F$2)/($B$2*('CAR.CAP_per person'!F$2)/(_xlfn.XLOOKUP($E$2,EU_countries_GDP!$A$2:$A$29,EU_countries_GDP!$E$2:$E$29))),"")</f>
        <v/>
      </c>
      <c r="DM176" s="5" t="str">
        <f>IFERROR(((((Q176+AG176)*(1/$H176))+AW176)/$F$2)/($B$2*('CAR.CAP_per person'!G$2)/(_xlfn.XLOOKUP($E$2,EU_countries_GDP!$A$2:$A$29,EU_countries_GDP!$E$2:$E$29))),"")</f>
        <v/>
      </c>
      <c r="DN176" s="5" t="str">
        <f>IFERROR(((((R176+AH176)*(1/$H176))+AX176)/$F$2)/($B$2*('CAR.CAP_per person'!H$2)/(_xlfn.XLOOKUP($E$2,EU_countries_GDP!$A$2:$A$29,EU_countries_GDP!$E$2:$E$29))),"")</f>
        <v/>
      </c>
      <c r="DO176" s="5" t="str">
        <f>IFERROR(((((S176+AI176)*(1/$H176))+AY176)/$F$2)/($B$2*('CAR.CAP_per person'!I$2)/(_xlfn.XLOOKUP($E$2,EU_countries_GDP!$A$2:$A$29,EU_countries_GDP!$E$2:$E$29))),"")</f>
        <v/>
      </c>
      <c r="DP176" s="5" t="str">
        <f>IFERROR(((((T176+AJ176)*(1/$H176))+AZ176)/$F$2)/($B$2*('CAR.CAP_per person'!J$2)/(_xlfn.XLOOKUP($E$2,EU_countries_GDP!$A$2:$A$29,EU_countries_GDP!$E$2:$E$29))),"")</f>
        <v/>
      </c>
      <c r="DQ176" s="5" t="str">
        <f>IFERROR(((((U176+AK176)*(1/$H176))+BA176)/$F$2)/($B$2*('CAR.CAP_per person'!K$2)/(_xlfn.XLOOKUP($E$2,EU_countries_GDP!$A$2:$A$29,EU_countries_GDP!$E$2:$E$29))),"")</f>
        <v/>
      </c>
      <c r="DR176" s="5" t="str">
        <f>IFERROR(((((V176+AL176)*(1/$H176))+BB176)/$F$2)/($B$2*('CAR.CAP_per person'!L$2)/(_xlfn.XLOOKUP($E$2,EU_countries_GDP!$A$2:$A$29,EU_countries_GDP!$E$2:$E$29))),"")</f>
        <v/>
      </c>
      <c r="DS176" s="5" t="str">
        <f>IFERROR(((((W176+AM176)*(1/$H176))+BC176)/$F$2)/($B$2*('CAR.CAP_per person'!M$2)/(_xlfn.XLOOKUP($E$2,EU_countries_GDP!$A$2:$A$29,EU_countries_GDP!$E$2:$E$29))),"")</f>
        <v/>
      </c>
      <c r="DT176" s="5" t="str">
        <f>IFERROR(((((X176+AN176)*(1/$H176))+BD176)/$F$2)/($B$2*('CAR.CAP_per person'!N$2)/(_xlfn.XLOOKUP($E$2,EU_countries_GDP!$A$2:$A$29,EU_countries_GDP!$E$2:$E$29))),"")</f>
        <v/>
      </c>
      <c r="DU176" s="5" t="str">
        <f>IFERROR(((((Y176+AO176)*(1/$H176))+BE176)/$F$2)/($B$2*('CAR.CAP_per person'!O$2)/(_xlfn.XLOOKUP($E$2,EU_countries_GDP!$A$2:$A$29,EU_countries_GDP!$E$2:$E$29))),"")</f>
        <v/>
      </c>
      <c r="DV176" s="5" t="str">
        <f>IFERROR(((((Z176+AP176)*(1/$H176))+BF176)/$F$2)/($B$2*('CAR.CAP_per person'!P$2)/(_xlfn.XLOOKUP($E$2,EU_countries_GDP!$A$2:$A$29,EU_countries_GDP!$E$2:$E$29))),"")</f>
        <v/>
      </c>
      <c r="DW176" s="5" t="str">
        <f>IFERROR(((((AA176+AQ176)*(1/$H176))+BG176)/$F$2)/($B$2*('CAR.CAP_per person'!Q$2)/(_xlfn.XLOOKUP($E$2,EU_countries_GDP!$A$2:$A$29,EU_countries_GDP!$E$2:$E$29))),"")</f>
        <v/>
      </c>
    </row>
    <row r="177" spans="1:127">
      <c r="A177" t="s">
        <v>240</v>
      </c>
      <c r="B177" t="str">
        <f>_xlfn.XLOOKUP(D177,Table5[Ingredient],Table5[Category],"",FALSE)</f>
        <v>Fruit</v>
      </c>
      <c r="C177" s="33" t="s">
        <v>257</v>
      </c>
      <c r="D177" s="33" t="s">
        <v>254</v>
      </c>
      <c r="E177" s="33">
        <v>0</v>
      </c>
      <c r="F177" s="33" t="s">
        <v>189</v>
      </c>
      <c r="G177" s="33" t="s">
        <v>180</v>
      </c>
      <c r="H177" s="91">
        <f>Dataset_IT!M82</f>
        <v>0</v>
      </c>
      <c r="I177" s="33"/>
      <c r="J177" s="37">
        <f>IFERROR(INDEX('AveragePrices&amp;Codes'!G:AG, MATCH($D177, 'AveragePrices&amp;Codes'!$A:$A, 0), MATCH(Tool_Italy!$E$2, 'AveragePrices&amp;Codes'!$G$1:$AG$1, 0)),"")</f>
        <v>0.79816045454545448</v>
      </c>
      <c r="K177" s="37">
        <f>IFERROR(E177/(_xlfn.XLOOKUP(A177,Dataset_IT!$Q$2:$Q$9,Dataset_IT!$R$2:$R$9)),"")</f>
        <v>0</v>
      </c>
      <c r="L177">
        <f>IFERROR(IF($F177="Raw",_xlfn.XLOOKUP(_xlfn.XLOOKUP(Tool_Italy!$D177,'AveragePrices&amp;Codes'!$A:$A,'AveragePrices&amp;Codes'!$B:$B),AGRIBALYSE_Raw!$B:$B,AGRIBALYSE_Raw!O:O)*$E177,_xlfn.XLOOKUP(_xlfn.XLOOKUP(Tool_Italy!$D177,'AveragePrices&amp;Codes'!$A:$A,'AveragePrices&amp;Codes'!$B:$B),AGRIBALYSE_Cooked!$C:$C,AGRIBALYSE_Cooked!P:P)*$E177),"")</f>
        <v>0</v>
      </c>
      <c r="M177">
        <f>IFERROR(IF($F177="Raw",_xlfn.XLOOKUP(_xlfn.XLOOKUP(Tool_Italy!$D177,'AveragePrices&amp;Codes'!$A:$A,'AveragePrices&amp;Codes'!$B:$B),AGRIBALYSE_Raw!$B:$B,AGRIBALYSE_Raw!P:P)*$E177,_xlfn.XLOOKUP(_xlfn.XLOOKUP(Tool_Italy!$D177,'AveragePrices&amp;Codes'!$A:$A,'AveragePrices&amp;Codes'!$B:$B),AGRIBALYSE_Cooked!$C:$C,AGRIBALYSE_Cooked!Q:Q)*$E177),"")</f>
        <v>0</v>
      </c>
      <c r="N177">
        <f>IFERROR(IF($F177="Raw",_xlfn.XLOOKUP(_xlfn.XLOOKUP(Tool_Italy!$D177,'AveragePrices&amp;Codes'!$A:$A,'AveragePrices&amp;Codes'!$B:$B),AGRIBALYSE_Raw!$B:$B,AGRIBALYSE_Raw!Q:Q)*$E177,_xlfn.XLOOKUP(_xlfn.XLOOKUP(Tool_Italy!$D177,'AveragePrices&amp;Codes'!$A:$A,'AveragePrices&amp;Codes'!$B:$B),AGRIBALYSE_Cooked!$C:$C,AGRIBALYSE_Cooked!R:R)*$E177),"")</f>
        <v>0</v>
      </c>
      <c r="O177">
        <f>IFERROR(IF($F177="Raw",_xlfn.XLOOKUP(_xlfn.XLOOKUP(Tool_Italy!$D177,'AveragePrices&amp;Codes'!$A:$A,'AveragePrices&amp;Codes'!$B:$B),AGRIBALYSE_Raw!$B:$B,AGRIBALYSE_Raw!R:R)*$E177,_xlfn.XLOOKUP(_xlfn.XLOOKUP(Tool_Italy!$D177,'AveragePrices&amp;Codes'!$A:$A,'AveragePrices&amp;Codes'!$B:$B),AGRIBALYSE_Cooked!$C:$C,AGRIBALYSE_Cooked!S:S)*$E177),"")</f>
        <v>0</v>
      </c>
      <c r="P177">
        <f>IFERROR(IF($F177="Raw",_xlfn.XLOOKUP(_xlfn.XLOOKUP(Tool_Italy!$D177,'AveragePrices&amp;Codes'!$A:$A,'AveragePrices&amp;Codes'!$B:$B),AGRIBALYSE_Raw!$B:$B,AGRIBALYSE_Raw!S:S)*$E177,_xlfn.XLOOKUP(_xlfn.XLOOKUP(Tool_Italy!$D177,'AveragePrices&amp;Codes'!$A:$A,'AveragePrices&amp;Codes'!$B:$B),AGRIBALYSE_Cooked!$C:$C,AGRIBALYSE_Cooked!T:T)*$E177),"")</f>
        <v>0</v>
      </c>
      <c r="Q177">
        <f>IFERROR(IF($F177="Raw",_xlfn.XLOOKUP(_xlfn.XLOOKUP(Tool_Italy!$D177,'AveragePrices&amp;Codes'!$A:$A,'AveragePrices&amp;Codes'!$B:$B),AGRIBALYSE_Raw!$B:$B,AGRIBALYSE_Raw!T:T)*$E177,_xlfn.XLOOKUP(_xlfn.XLOOKUP(Tool_Italy!$D177,'AveragePrices&amp;Codes'!$A:$A,'AveragePrices&amp;Codes'!$B:$B),AGRIBALYSE_Cooked!$C:$C,AGRIBALYSE_Cooked!U:U)*$E177),"")</f>
        <v>0</v>
      </c>
      <c r="R177">
        <f>IFERROR(IF($F177="Raw",_xlfn.XLOOKUP(_xlfn.XLOOKUP(Tool_Italy!$D177,'AveragePrices&amp;Codes'!$A:$A,'AveragePrices&amp;Codes'!$B:$B),AGRIBALYSE_Raw!$B:$B,AGRIBALYSE_Raw!U:U)*$E177,_xlfn.XLOOKUP(_xlfn.XLOOKUP(Tool_Italy!$D177,'AveragePrices&amp;Codes'!$A:$A,'AveragePrices&amp;Codes'!$B:$B),AGRIBALYSE_Cooked!$C:$C,AGRIBALYSE_Cooked!V:V)*$E177),"")</f>
        <v>0</v>
      </c>
      <c r="S177">
        <f>IFERROR(IF($F177="Raw",_xlfn.XLOOKUP(_xlfn.XLOOKUP(Tool_Italy!$D177,'AveragePrices&amp;Codes'!$A:$A,'AveragePrices&amp;Codes'!$B:$B),AGRIBALYSE_Raw!$B:$B,AGRIBALYSE_Raw!V:V)*$E177,_xlfn.XLOOKUP(_xlfn.XLOOKUP(Tool_Italy!$D177,'AveragePrices&amp;Codes'!$A:$A,'AveragePrices&amp;Codes'!$B:$B),AGRIBALYSE_Cooked!$C:$C,AGRIBALYSE_Cooked!W:W)*$E177),"")</f>
        <v>0</v>
      </c>
      <c r="T177">
        <f>IFERROR(IF($F177="Raw",_xlfn.XLOOKUP(_xlfn.XLOOKUP(Tool_Italy!$D177,'AveragePrices&amp;Codes'!$A:$A,'AveragePrices&amp;Codes'!$B:$B),AGRIBALYSE_Raw!$B:$B,AGRIBALYSE_Raw!W:W)*$E177,_xlfn.XLOOKUP(_xlfn.XLOOKUP(Tool_Italy!$D177,'AveragePrices&amp;Codes'!$A:$A,'AveragePrices&amp;Codes'!$B:$B),AGRIBALYSE_Cooked!$C:$C,AGRIBALYSE_Cooked!X:X)*$E177),"")</f>
        <v>0</v>
      </c>
      <c r="U177">
        <f>IFERROR(IF($F177="Raw",_xlfn.XLOOKUP(_xlfn.XLOOKUP(Tool_Italy!$D177,'AveragePrices&amp;Codes'!$A:$A,'AveragePrices&amp;Codes'!$B:$B),AGRIBALYSE_Raw!$B:$B,AGRIBALYSE_Raw!X:X)*$E177,_xlfn.XLOOKUP(_xlfn.XLOOKUP(Tool_Italy!$D177,'AveragePrices&amp;Codes'!$A:$A,'AveragePrices&amp;Codes'!$B:$B),AGRIBALYSE_Cooked!$C:$C,AGRIBALYSE_Cooked!Y:Y)*$E177),"")</f>
        <v>0</v>
      </c>
      <c r="V177">
        <f>IFERROR(IF($F177="Raw",_xlfn.XLOOKUP(_xlfn.XLOOKUP(Tool_Italy!$D177,'AveragePrices&amp;Codes'!$A:$A,'AveragePrices&amp;Codes'!$B:$B),AGRIBALYSE_Raw!$B:$B,AGRIBALYSE_Raw!Y:Y)*$E177,_xlfn.XLOOKUP(_xlfn.XLOOKUP(Tool_Italy!$D177,'AveragePrices&amp;Codes'!$A:$A,'AveragePrices&amp;Codes'!$B:$B),AGRIBALYSE_Cooked!$C:$C,AGRIBALYSE_Cooked!Z:Z)*$E177),"")</f>
        <v>0</v>
      </c>
      <c r="W177">
        <f>IFERROR(IF($F177="Raw",_xlfn.XLOOKUP(_xlfn.XLOOKUP(Tool_Italy!$D177,'AveragePrices&amp;Codes'!$A:$A,'AveragePrices&amp;Codes'!$B:$B),AGRIBALYSE_Raw!$B:$B,AGRIBALYSE_Raw!Z:Z)*$E177,_xlfn.XLOOKUP(_xlfn.XLOOKUP(Tool_Italy!$D177,'AveragePrices&amp;Codes'!$A:$A,'AveragePrices&amp;Codes'!$B:$B),AGRIBALYSE_Cooked!$C:$C,AGRIBALYSE_Cooked!AA:AA)*$E177),"")</f>
        <v>0</v>
      </c>
      <c r="X177">
        <f>IFERROR(IF($F177="Raw",_xlfn.XLOOKUP(_xlfn.XLOOKUP(Tool_Italy!$D177,'AveragePrices&amp;Codes'!$A:$A,'AveragePrices&amp;Codes'!$B:$B),AGRIBALYSE_Raw!$B:$B,AGRIBALYSE_Raw!AA:AA)*$E177,_xlfn.XLOOKUP(_xlfn.XLOOKUP(Tool_Italy!$D177,'AveragePrices&amp;Codes'!$A:$A,'AveragePrices&amp;Codes'!$B:$B),AGRIBALYSE_Cooked!$C:$C,AGRIBALYSE_Cooked!AB:AB)*$E177),"")</f>
        <v>0</v>
      </c>
      <c r="Y177">
        <f>IFERROR(IF($F177="Raw",_xlfn.XLOOKUP(_xlfn.XLOOKUP(Tool_Italy!$D177,'AveragePrices&amp;Codes'!$A:$A,'AveragePrices&amp;Codes'!$B:$B),AGRIBALYSE_Raw!$B:$B,AGRIBALYSE_Raw!AB:AB)*$E177,_xlfn.XLOOKUP(_xlfn.XLOOKUP(Tool_Italy!$D177,'AveragePrices&amp;Codes'!$A:$A,'AveragePrices&amp;Codes'!$B:$B),AGRIBALYSE_Cooked!$C:$C,AGRIBALYSE_Cooked!AC:AC)*$E177),"")</f>
        <v>0</v>
      </c>
      <c r="Z177">
        <f>IFERROR(IF($F177="Raw",_xlfn.XLOOKUP(_xlfn.XLOOKUP(Tool_Italy!$D177,'AveragePrices&amp;Codes'!$A:$A,'AveragePrices&amp;Codes'!$B:$B),AGRIBALYSE_Raw!$B:$B,AGRIBALYSE_Raw!AC:AC)*$E177,_xlfn.XLOOKUP(_xlfn.XLOOKUP(Tool_Italy!$D177,'AveragePrices&amp;Codes'!$A:$A,'AveragePrices&amp;Codes'!$B:$B),AGRIBALYSE_Cooked!$C:$C,AGRIBALYSE_Cooked!AD:AD)*$E177),"")</f>
        <v>0</v>
      </c>
      <c r="AA177">
        <f>IFERROR(IF($F177="Raw",_xlfn.XLOOKUP(_xlfn.XLOOKUP(Tool_Italy!$D177,'AveragePrices&amp;Codes'!$A:$A,'AveragePrices&amp;Codes'!$B:$B),AGRIBALYSE_Raw!$B:$B,AGRIBALYSE_Raw!AD:AD)*$E177,_xlfn.XLOOKUP(_xlfn.XLOOKUP(Tool_Italy!$D177,'AveragePrices&amp;Codes'!$A:$A,'AveragePrices&amp;Codes'!$B:$B),AGRIBALYSE_Cooked!$C:$C,AGRIBALYSE_Cooked!AE:AE)*$E177),"")</f>
        <v>0</v>
      </c>
      <c r="AB177" cm="1">
        <f t="array" ref="AB177">IFERROR(_xlfn.XLOOKUP(Tool_Italy!$F177&amp;$E$2,'Cooking methods'!$A:$A&amp;'Cooking methods'!$B:$B,'Cooking methods'!C:C)*$E177,"")</f>
        <v>0</v>
      </c>
      <c r="AC177" cm="1">
        <f t="array" ref="AC177">IFERROR(_xlfn.XLOOKUP(Tool_Italy!$F177&amp;$E$2,'Cooking methods'!$A:$A&amp;'Cooking methods'!$B:$B,'Cooking methods'!D:D)*$E177,"")</f>
        <v>0</v>
      </c>
      <c r="AD177" cm="1">
        <f t="array" ref="AD177">IFERROR(_xlfn.XLOOKUP(Tool_Italy!$F177&amp;$E$2,'Cooking methods'!$A:$A&amp;'Cooking methods'!$B:$B,'Cooking methods'!E:E)*$E177,"")</f>
        <v>0</v>
      </c>
      <c r="AE177" cm="1">
        <f t="array" ref="AE177">IFERROR(_xlfn.XLOOKUP(Tool_Italy!$F177&amp;$E$2,'Cooking methods'!$A:$A&amp;'Cooking methods'!$B:$B,'Cooking methods'!F:F)*$E177,"")</f>
        <v>0</v>
      </c>
      <c r="AF177" cm="1">
        <f t="array" ref="AF177">IFERROR(_xlfn.XLOOKUP(Tool_Italy!$F177&amp;$E$2,'Cooking methods'!$A:$A&amp;'Cooking methods'!$B:$B,'Cooking methods'!G:G)*$E177,"")</f>
        <v>0</v>
      </c>
      <c r="AG177" cm="1">
        <f t="array" ref="AG177">IFERROR(_xlfn.XLOOKUP(Tool_Italy!$F177&amp;$E$2,'Cooking methods'!$A:$A&amp;'Cooking methods'!$B:$B,'Cooking methods'!H:H)*$E177,"")</f>
        <v>0</v>
      </c>
      <c r="AH177" cm="1">
        <f t="array" ref="AH177">IFERROR(_xlfn.XLOOKUP(Tool_Italy!$F177&amp;$E$2,'Cooking methods'!$A:$A&amp;'Cooking methods'!$B:$B,'Cooking methods'!I:I)*$E177,"")</f>
        <v>0</v>
      </c>
      <c r="AI177" cm="1">
        <f t="array" ref="AI177">IFERROR(_xlfn.XLOOKUP(Tool_Italy!$F177&amp;$E$2,'Cooking methods'!$A:$A&amp;'Cooking methods'!$B:$B,'Cooking methods'!J:J)*$E177,"")</f>
        <v>0</v>
      </c>
      <c r="AJ177" cm="1">
        <f t="array" ref="AJ177">IFERROR(_xlfn.XLOOKUP(Tool_Italy!$F177&amp;$E$2,'Cooking methods'!$A:$A&amp;'Cooking methods'!$B:$B,'Cooking methods'!K:K)*$E177,"")</f>
        <v>0</v>
      </c>
      <c r="AK177" cm="1">
        <f t="array" ref="AK177">IFERROR(_xlfn.XLOOKUP(Tool_Italy!$F177&amp;$E$2,'Cooking methods'!$A:$A&amp;'Cooking methods'!$B:$B,'Cooking methods'!L:L)*$E177,"")</f>
        <v>0</v>
      </c>
      <c r="AL177" cm="1">
        <f t="array" ref="AL177">IFERROR(_xlfn.XLOOKUP(Tool_Italy!$F177&amp;$E$2,'Cooking methods'!$A:$A&amp;'Cooking methods'!$B:$B,'Cooking methods'!M:M)*$E177,"")</f>
        <v>0</v>
      </c>
      <c r="AM177" cm="1">
        <f t="array" ref="AM177">IFERROR(_xlfn.XLOOKUP(Tool_Italy!$F177&amp;$E$2,'Cooking methods'!$A:$A&amp;'Cooking methods'!$B:$B,'Cooking methods'!N:N)*$E177,"")</f>
        <v>0</v>
      </c>
      <c r="AN177" cm="1">
        <f t="array" ref="AN177">IFERROR(_xlfn.XLOOKUP(Tool_Italy!$F177&amp;$E$2,'Cooking methods'!$A:$A&amp;'Cooking methods'!$B:$B,'Cooking methods'!O:O)*$E177,"")</f>
        <v>0</v>
      </c>
      <c r="AO177" cm="1">
        <f t="array" ref="AO177">IFERROR(_xlfn.XLOOKUP(Tool_Italy!$F177&amp;$E$2,'Cooking methods'!$A:$A&amp;'Cooking methods'!$B:$B,'Cooking methods'!P:P)*$E177,"")</f>
        <v>0</v>
      </c>
      <c r="AP177" cm="1">
        <f t="array" ref="AP177">IFERROR(_xlfn.XLOOKUP(Tool_Italy!$F177&amp;$E$2,'Cooking methods'!$A:$A&amp;'Cooking methods'!$B:$B,'Cooking methods'!Q:Q)*$E177,"")</f>
        <v>0</v>
      </c>
      <c r="AQ177" cm="1">
        <f t="array" ref="AQ177">IFERROR(_xlfn.XLOOKUP(Tool_Italy!$F177&amp;$E$2,'Cooking methods'!$A:$A&amp;'Cooking methods'!$B:$B,'Cooking methods'!R:R)*$E177,"")</f>
        <v>0</v>
      </c>
      <c r="AR177" cm="1">
        <f t="array" ref="AR177">IFERROR(_xlfn.XLOOKUP(Tool_Italy!$G177&amp;$E$2,'Waste management'!$A:$A&amp;'Waste management'!$B:$B,'Waste management'!C:C)*$E177,"")</f>
        <v>0</v>
      </c>
      <c r="AS177" cm="1">
        <f t="array" ref="AS177">IFERROR(_xlfn.XLOOKUP(Tool_Italy!$G177&amp;$E$2,'Waste management'!$A:$A&amp;'Waste management'!$B:$B,'Waste management'!D:D)*$E177,"")</f>
        <v>0</v>
      </c>
      <c r="AT177" cm="1">
        <f t="array" ref="AT177">IFERROR(_xlfn.XLOOKUP(Tool_Italy!$G177&amp;$E$2,'Waste management'!$A:$A&amp;'Waste management'!$B:$B,'Waste management'!E:E)*$E177,"")</f>
        <v>0</v>
      </c>
      <c r="AU177" cm="1">
        <f t="array" ref="AU177">IFERROR(_xlfn.XLOOKUP(Tool_Italy!$G177&amp;$E$2,'Waste management'!$A:$A&amp;'Waste management'!$B:$B,'Waste management'!F:F)*$E177,"")</f>
        <v>0</v>
      </c>
      <c r="AV177" cm="1">
        <f t="array" ref="AV177">IFERROR(_xlfn.XLOOKUP(Tool_Italy!$G177&amp;$E$2,'Waste management'!$A:$A&amp;'Waste management'!$B:$B,'Waste management'!G:G)*$E177,"")</f>
        <v>0</v>
      </c>
      <c r="AW177" cm="1">
        <f t="array" ref="AW177">IFERROR(_xlfn.XLOOKUP(Tool_Italy!$G177&amp;$E$2,'Waste management'!$A:$A&amp;'Waste management'!$B:$B,'Waste management'!H:H)*$E177,"")</f>
        <v>0</v>
      </c>
      <c r="AX177" cm="1">
        <f t="array" ref="AX177">IFERROR(_xlfn.XLOOKUP(Tool_Italy!$G177&amp;$E$2,'Waste management'!$A:$A&amp;'Waste management'!$B:$B,'Waste management'!I:I)*$E177,"")</f>
        <v>0</v>
      </c>
      <c r="AY177" cm="1">
        <f t="array" ref="AY177">IFERROR(_xlfn.XLOOKUP(Tool_Italy!$G177&amp;$E$2,'Waste management'!$A:$A&amp;'Waste management'!$B:$B,'Waste management'!J:J)*$E177,"")</f>
        <v>0</v>
      </c>
      <c r="AZ177" cm="1">
        <f t="array" ref="AZ177">IFERROR(_xlfn.XLOOKUP(Tool_Italy!$G177&amp;$E$2,'Waste management'!$A:$A&amp;'Waste management'!$B:$B,'Waste management'!K:K)*$E177,"")</f>
        <v>0</v>
      </c>
      <c r="BA177" cm="1">
        <f t="array" ref="BA177">IFERROR(_xlfn.XLOOKUP(Tool_Italy!$G177&amp;$E$2,'Waste management'!$A:$A&amp;'Waste management'!$B:$B,'Waste management'!L:L)*$E177,"")</f>
        <v>0</v>
      </c>
      <c r="BB177" cm="1">
        <f t="array" ref="BB177">IFERROR(_xlfn.XLOOKUP(Tool_Italy!$G177&amp;$E$2,'Waste management'!$A:$A&amp;'Waste management'!$B:$B,'Waste management'!M:M)*$E177,"")</f>
        <v>0</v>
      </c>
      <c r="BC177" cm="1">
        <f t="array" ref="BC177">IFERROR(_xlfn.XLOOKUP(Tool_Italy!$G177&amp;$E$2,'Waste management'!$A:$A&amp;'Waste management'!$B:$B,'Waste management'!N:N)*$E177,"")</f>
        <v>0</v>
      </c>
      <c r="BD177" cm="1">
        <f t="array" ref="BD177">IFERROR(_xlfn.XLOOKUP(Tool_Italy!$G177&amp;$E$2,'Waste management'!$A:$A&amp;'Waste management'!$B:$B,'Waste management'!O:O)*$E177,"")</f>
        <v>0</v>
      </c>
      <c r="BE177" cm="1">
        <f t="array" ref="BE177">IFERROR(_xlfn.XLOOKUP(Tool_Italy!$G177&amp;$E$2,'Waste management'!$A:$A&amp;'Waste management'!$B:$B,'Waste management'!P:P)*$E177,"")</f>
        <v>0</v>
      </c>
      <c r="BF177" cm="1">
        <f t="array" ref="BF177">IFERROR(_xlfn.XLOOKUP(Tool_Italy!$G177&amp;$E$2,'Waste management'!$A:$A&amp;'Waste management'!$B:$B,'Waste management'!Q:Q)*$E177,"")</f>
        <v>0</v>
      </c>
      <c r="BG177" cm="1">
        <f t="array" ref="BG177">IFERROR(_xlfn.XLOOKUP(Tool_Italy!$G177&amp;$E$2,'Waste management'!$A:$A&amp;'Waste management'!$B:$B,'Waste management'!R:R)*$E177,"")</f>
        <v>0</v>
      </c>
      <c r="BH177">
        <f>IFERROR((L177+AR177+AB177)*_xlfn.XLOOKUP(Tool_Italy!BH$4,Monetization_Factors!$A:$A,Monetization_Factors!$D:$D),"")</f>
        <v>0</v>
      </c>
      <c r="BI177">
        <f>IFERROR((M177+AS177+AC177)*_xlfn.XLOOKUP(Tool_Italy!BI$4,Monetization_Factors!$A:$A,Monetization_Factors!$D:$D),"")</f>
        <v>0</v>
      </c>
      <c r="BJ177">
        <f>IFERROR((N177+AT177+AD177)*_xlfn.XLOOKUP(Tool_Italy!BJ$4,Monetization_Factors!$A:$A,Monetization_Factors!$D:$D),"")</f>
        <v>0</v>
      </c>
      <c r="BK177">
        <f>IFERROR((O177+AU177+AE177)*_xlfn.XLOOKUP(Tool_Italy!BK$4,Monetization_Factors!$A:$A,Monetization_Factors!$D:$D),"")</f>
        <v>0</v>
      </c>
      <c r="BL177">
        <f>IFERROR((P177+AV177+AF177)*_xlfn.XLOOKUP(Tool_Italy!BL$4,Monetization_Factors!$A:$A,Monetization_Factors!$D:$D),"")</f>
        <v>0</v>
      </c>
      <c r="BM177">
        <f>IFERROR((Q177+AW177+AG177)*_xlfn.XLOOKUP(Tool_Italy!BM$4,Monetization_Factors!$A:$A,Monetization_Factors!$D:$D),"")</f>
        <v>0</v>
      </c>
      <c r="BN177">
        <f>IFERROR((R177+AX177+AH177)*_xlfn.XLOOKUP(Tool_Italy!BN$4,Monetization_Factors!$A:$A,Monetization_Factors!$D:$D),"")</f>
        <v>0</v>
      </c>
      <c r="BO177">
        <f>IFERROR((S177+AY177+AI177)*_xlfn.XLOOKUP(Tool_Italy!BO$4,Monetization_Factors!$A:$A,Monetization_Factors!$D:$D),"")</f>
        <v>0</v>
      </c>
      <c r="BP177">
        <f>IFERROR((T177+AZ177+AJ177)*_xlfn.XLOOKUP(Tool_Italy!BP$4,Monetization_Factors!$A:$A,Monetization_Factors!$D:$D),"")</f>
        <v>0</v>
      </c>
      <c r="BQ177">
        <f>IFERROR((U177+BA177+AK177)*_xlfn.XLOOKUP(Tool_Italy!BQ$4,Monetization_Factors!$A:$A,Monetization_Factors!$D:$D),"")</f>
        <v>0</v>
      </c>
      <c r="BR177" t="str">
        <f>IFERROR((V177+BB177+AL177)*_xlfn.XLOOKUP(Tool_Italy!BR$4,Monetization_Factors!$A:$A,Monetization_Factors!$D:$D),"")</f>
        <v/>
      </c>
      <c r="BS177">
        <f>IFERROR((W177+BC177+AM177)*_xlfn.XLOOKUP(Tool_Italy!BS$4,Monetization_Factors!$A:$A,Monetization_Factors!$D:$D),"")</f>
        <v>0</v>
      </c>
      <c r="BT177">
        <f>IFERROR((X177+BD177+AN177)*_xlfn.XLOOKUP(Tool_Italy!BT$4,Monetization_Factors!$A:$A,Monetization_Factors!$D:$D),"")</f>
        <v>0</v>
      </c>
      <c r="BU177">
        <f>IFERROR((Y177+BE177+AO177)*_xlfn.XLOOKUP(Tool_Italy!BU$4,Monetization_Factors!$A:$A,Monetization_Factors!$D:$D),"")</f>
        <v>0</v>
      </c>
      <c r="BV177">
        <f>IFERROR((Z177+BF177+AP177)*_xlfn.XLOOKUP(Tool_Italy!BV$4,Monetization_Factors!$A:$A,Monetization_Factors!$D:$D),"")</f>
        <v>0</v>
      </c>
      <c r="BW177">
        <f>IFERROR((AA177+BG177+AQ177)*_xlfn.XLOOKUP(Tool_Italy!BW$4,Monetization_Factors!$A:$A,Monetization_Factors!$D:$D),"")</f>
        <v>0</v>
      </c>
      <c r="BX177" s="38" cm="1">
        <f t="array" ref="BX177">IFERROR(_xlfn.IFS(I177&lt;&gt;0,I177*E177,I177="",J177*E177),"")</f>
        <v>0</v>
      </c>
      <c r="BY177" s="38">
        <f t="shared" si="104"/>
        <v>0</v>
      </c>
      <c r="BZ177" s="38">
        <f t="shared" si="106"/>
        <v>0</v>
      </c>
      <c r="CA177" s="38">
        <f t="shared" si="105"/>
        <v>0</v>
      </c>
      <c r="CB177">
        <f t="shared" si="107"/>
        <v>0</v>
      </c>
      <c r="CC177">
        <f t="shared" ref="CC177:CC188" si="109">IFERROR((M177+AC177+AS177),"")</f>
        <v>0</v>
      </c>
      <c r="CD177">
        <f t="shared" ref="CD177:CD188" si="110">IFERROR((N177+AD177+AT177),"")</f>
        <v>0</v>
      </c>
      <c r="CE177">
        <f t="shared" ref="CE177:CE188" si="111">IFERROR((O177+AE177+AU177),"")</f>
        <v>0</v>
      </c>
      <c r="CF177">
        <f t="shared" ref="CF177:CF188" si="112">IFERROR((P177+AF177+AV177),"")</f>
        <v>0</v>
      </c>
      <c r="CG177">
        <f t="shared" ref="CG177:CG188" si="113">IFERROR((Q177+AG177+AW177),"")</f>
        <v>0</v>
      </c>
      <c r="CH177">
        <f t="shared" ref="CH177:CH188" si="114">IFERROR((R177+AH177+AX177),"")</f>
        <v>0</v>
      </c>
      <c r="CI177">
        <f t="shared" ref="CI177:CI188" si="115">IFERROR((S177+AI177+AY177),"")</f>
        <v>0</v>
      </c>
      <c r="CJ177">
        <f t="shared" ref="CJ177:CJ188" si="116">IFERROR((T177+AJ177+AZ177),"")</f>
        <v>0</v>
      </c>
      <c r="CK177">
        <f t="shared" ref="CK177:CK188" si="117">IFERROR((U177+AK177+BA177),"")</f>
        <v>0</v>
      </c>
      <c r="CL177">
        <f t="shared" ref="CL177:CL188" si="118">IFERROR((V177+AL177+BB177),"")</f>
        <v>0</v>
      </c>
      <c r="CM177">
        <f t="shared" ref="CM177:CM188" si="119">IFERROR((W177+AM177+BC177),"")</f>
        <v>0</v>
      </c>
      <c r="CN177">
        <f t="shared" ref="CN177:CN188" si="120">IFERROR((X177+AN177+BD177),"")</f>
        <v>0</v>
      </c>
      <c r="CO177">
        <f t="shared" ref="CO177:CO188" si="121">IFERROR((Y177+AO177+BE177),"")</f>
        <v>0</v>
      </c>
      <c r="CP177">
        <f t="shared" ref="CP177:CP188" si="122">IFERROR((Z177+AP177+BF177),"")</f>
        <v>0</v>
      </c>
      <c r="CQ177">
        <f t="shared" ref="CQ177:CQ188" si="123">IFERROR((AA177+AQ177+BG177),"")</f>
        <v>0</v>
      </c>
      <c r="CR177">
        <f t="shared" si="108"/>
        <v>0</v>
      </c>
      <c r="CS177">
        <f t="shared" ref="CS177:CS188" si="124">IFERROR((M177+AC177+AS177)/$F$2,"")</f>
        <v>0</v>
      </c>
      <c r="CT177">
        <f t="shared" ref="CT177:CT188" si="125">IFERROR((N177+AD177+AT177)/$F$2,"")</f>
        <v>0</v>
      </c>
      <c r="CU177">
        <f t="shared" ref="CU177:CU188" si="126">IFERROR((O177+AE177+AU177)/$F$2,"")</f>
        <v>0</v>
      </c>
      <c r="CV177">
        <f t="shared" ref="CV177:CV188" si="127">IFERROR((P177+AF177+AV177)/$F$2,"")</f>
        <v>0</v>
      </c>
      <c r="CW177">
        <f t="shared" ref="CW177:CW188" si="128">IFERROR((Q177+AG177+AW177)/$F$2,"")</f>
        <v>0</v>
      </c>
      <c r="CX177">
        <f t="shared" ref="CX177:CX188" si="129">IFERROR((R177+AH177+AX177)/$F$2,"")</f>
        <v>0</v>
      </c>
      <c r="CY177">
        <f t="shared" ref="CY177:CY188" si="130">IFERROR((S177+AI177+AY177)/$F$2,"")</f>
        <v>0</v>
      </c>
      <c r="CZ177">
        <f t="shared" ref="CZ177:CZ188" si="131">IFERROR((T177+AJ177+AZ177)/$F$2,"")</f>
        <v>0</v>
      </c>
      <c r="DA177">
        <f t="shared" ref="DA177:DA188" si="132">IFERROR((U177+AK177+BA177)/$F$2,"")</f>
        <v>0</v>
      </c>
      <c r="DB177">
        <f t="shared" ref="DB177:DB188" si="133">IFERROR((V177+AL177+BB177)/$F$2,"")</f>
        <v>0</v>
      </c>
      <c r="DC177">
        <f t="shared" ref="DC177:DC188" si="134">IFERROR((W177+AM177+BC177)/$F$2,"")</f>
        <v>0</v>
      </c>
      <c r="DD177">
        <f t="shared" ref="DD177:DD188" si="135">IFERROR((X177+AN177+BD177)/$F$2,"")</f>
        <v>0</v>
      </c>
      <c r="DE177">
        <f t="shared" ref="DE177:DE188" si="136">IFERROR((Y177+AO177+BE177)/$F$2,"")</f>
        <v>0</v>
      </c>
      <c r="DF177">
        <f t="shared" ref="DF177:DF188" si="137">IFERROR((Z177+AP177+BF177)/$F$2,"")</f>
        <v>0</v>
      </c>
      <c r="DG177">
        <f t="shared" ref="DG177:DG188" si="138">IFERROR((AA177+AQ177+BG177)/$F$2,"")</f>
        <v>0</v>
      </c>
      <c r="DH177" s="5" t="str">
        <f>IFERROR(((((L177+AB177)*(1/$H177))+AR177)/$F$2)/($B$2*('CAR.CAP_per person'!B$2)/(_xlfn.XLOOKUP($E$2,EU_countries_GDP!$A$2:$A$29,EU_countries_GDP!$E$2:$E$29))),"")</f>
        <v/>
      </c>
      <c r="DI177" s="5" t="str">
        <f>IFERROR(((((M177+AC177)*(1/$H177))+AS177)/$F$2)/($B$2*('CAR.CAP_per person'!C$2)/(_xlfn.XLOOKUP($E$2,EU_countries_GDP!$A$2:$A$29,EU_countries_GDP!$E$2:$E$29))),"")</f>
        <v/>
      </c>
      <c r="DJ177" s="5" t="str">
        <f>IFERROR(((((N177+AD177)*(1/$H177))+AT177)/$F$2)/($B$2*('CAR.CAP_per person'!D$2)/(_xlfn.XLOOKUP($E$2,EU_countries_GDP!$A$2:$A$29,EU_countries_GDP!$E$2:$E$29))),"")</f>
        <v/>
      </c>
      <c r="DK177" s="5" t="str">
        <f>IFERROR(((((O177+AE177)*(1/$H177))+AU177)/$F$2)/($B$2*('CAR.CAP_per person'!E$2)/(_xlfn.XLOOKUP($E$2,EU_countries_GDP!$A$2:$A$29,EU_countries_GDP!$E$2:$E$29))),"")</f>
        <v/>
      </c>
      <c r="DL177" s="5" t="str">
        <f>IFERROR(((((P177+AF177)*(1/$H177))+AV177)/$F$2)/($B$2*('CAR.CAP_per person'!F$2)/(_xlfn.XLOOKUP($E$2,EU_countries_GDP!$A$2:$A$29,EU_countries_GDP!$E$2:$E$29))),"")</f>
        <v/>
      </c>
      <c r="DM177" s="5" t="str">
        <f>IFERROR(((((Q177+AG177)*(1/$H177))+AW177)/$F$2)/($B$2*('CAR.CAP_per person'!G$2)/(_xlfn.XLOOKUP($E$2,EU_countries_GDP!$A$2:$A$29,EU_countries_GDP!$E$2:$E$29))),"")</f>
        <v/>
      </c>
      <c r="DN177" s="5" t="str">
        <f>IFERROR(((((R177+AH177)*(1/$H177))+AX177)/$F$2)/($B$2*('CAR.CAP_per person'!H$2)/(_xlfn.XLOOKUP($E$2,EU_countries_GDP!$A$2:$A$29,EU_countries_GDP!$E$2:$E$29))),"")</f>
        <v/>
      </c>
      <c r="DO177" s="5" t="str">
        <f>IFERROR(((((S177+AI177)*(1/$H177))+AY177)/$F$2)/($B$2*('CAR.CAP_per person'!I$2)/(_xlfn.XLOOKUP($E$2,EU_countries_GDP!$A$2:$A$29,EU_countries_GDP!$E$2:$E$29))),"")</f>
        <v/>
      </c>
      <c r="DP177" s="5" t="str">
        <f>IFERROR(((((T177+AJ177)*(1/$H177))+AZ177)/$F$2)/($B$2*('CAR.CAP_per person'!J$2)/(_xlfn.XLOOKUP($E$2,EU_countries_GDP!$A$2:$A$29,EU_countries_GDP!$E$2:$E$29))),"")</f>
        <v/>
      </c>
      <c r="DQ177" s="5" t="str">
        <f>IFERROR(((((U177+AK177)*(1/$H177))+BA177)/$F$2)/($B$2*('CAR.CAP_per person'!K$2)/(_xlfn.XLOOKUP($E$2,EU_countries_GDP!$A$2:$A$29,EU_countries_GDP!$E$2:$E$29))),"")</f>
        <v/>
      </c>
      <c r="DR177" s="5" t="str">
        <f>IFERROR(((((V177+AL177)*(1/$H177))+BB177)/$F$2)/($B$2*('CAR.CAP_per person'!L$2)/(_xlfn.XLOOKUP($E$2,EU_countries_GDP!$A$2:$A$29,EU_countries_GDP!$E$2:$E$29))),"")</f>
        <v/>
      </c>
      <c r="DS177" s="5" t="str">
        <f>IFERROR(((((W177+AM177)*(1/$H177))+BC177)/$F$2)/($B$2*('CAR.CAP_per person'!M$2)/(_xlfn.XLOOKUP($E$2,EU_countries_GDP!$A$2:$A$29,EU_countries_GDP!$E$2:$E$29))),"")</f>
        <v/>
      </c>
      <c r="DT177" s="5" t="str">
        <f>IFERROR(((((X177+AN177)*(1/$H177))+BD177)/$F$2)/($B$2*('CAR.CAP_per person'!N$2)/(_xlfn.XLOOKUP($E$2,EU_countries_GDP!$A$2:$A$29,EU_countries_GDP!$E$2:$E$29))),"")</f>
        <v/>
      </c>
      <c r="DU177" s="5" t="str">
        <f>IFERROR(((((Y177+AO177)*(1/$H177))+BE177)/$F$2)/($B$2*('CAR.CAP_per person'!O$2)/(_xlfn.XLOOKUP($E$2,EU_countries_GDP!$A$2:$A$29,EU_countries_GDP!$E$2:$E$29))),"")</f>
        <v/>
      </c>
      <c r="DV177" s="5" t="str">
        <f>IFERROR(((((Z177+AP177)*(1/$H177))+BF177)/$F$2)/($B$2*('CAR.CAP_per person'!P$2)/(_xlfn.XLOOKUP($E$2,EU_countries_GDP!$A$2:$A$29,EU_countries_GDP!$E$2:$E$29))),"")</f>
        <v/>
      </c>
      <c r="DW177" s="5" t="str">
        <f>IFERROR(((((AA177+AQ177)*(1/$H177))+BG177)/$F$2)/($B$2*('CAR.CAP_per person'!Q$2)/(_xlfn.XLOOKUP($E$2,EU_countries_GDP!$A$2:$A$29,EU_countries_GDP!$E$2:$E$29))),"")</f>
        <v/>
      </c>
    </row>
    <row r="178" spans="1:127">
      <c r="A178" t="s">
        <v>241</v>
      </c>
      <c r="B178" t="str">
        <f>_xlfn.XLOOKUP(D178,Table5[Ingredient],Table5[Category],"",FALSE)</f>
        <v>Fruit</v>
      </c>
      <c r="C178" s="33" t="s">
        <v>257</v>
      </c>
      <c r="D178" s="33" t="s">
        <v>228</v>
      </c>
      <c r="E178" s="33">
        <v>0</v>
      </c>
      <c r="F178" s="33" t="s">
        <v>189</v>
      </c>
      <c r="G178" s="33" t="s">
        <v>180</v>
      </c>
      <c r="H178" s="91">
        <f>Dataset_IT!M83</f>
        <v>0</v>
      </c>
      <c r="I178" s="33"/>
      <c r="J178" s="37">
        <f>IFERROR(INDEX('AveragePrices&amp;Codes'!G:AG, MATCH($D178, 'AveragePrices&amp;Codes'!$A:$A, 0), MATCH(Tool_Italy!$E$2, 'AveragePrices&amp;Codes'!$G$1:$AG$1, 0)),"")</f>
        <v>0.50270000000000004</v>
      </c>
      <c r="K178" s="37">
        <f>IFERROR(E178/(_xlfn.XLOOKUP(A178,Dataset_IT!$Q$2:$Q$9,Dataset_IT!$R$2:$R$9)),"")</f>
        <v>0</v>
      </c>
      <c r="L178">
        <f>IFERROR(IF($F178="Raw",_xlfn.XLOOKUP(_xlfn.XLOOKUP(Tool_Italy!$D178,'AveragePrices&amp;Codes'!$A:$A,'AveragePrices&amp;Codes'!$B:$B),AGRIBALYSE_Raw!$B:$B,AGRIBALYSE_Raw!O:O)*$E178,_xlfn.XLOOKUP(_xlfn.XLOOKUP(Tool_Italy!$D178,'AveragePrices&amp;Codes'!$A:$A,'AveragePrices&amp;Codes'!$B:$B),AGRIBALYSE_Cooked!$C:$C,AGRIBALYSE_Cooked!P:P)*$E178),"")</f>
        <v>0</v>
      </c>
      <c r="M178">
        <f>IFERROR(IF($F178="Raw",_xlfn.XLOOKUP(_xlfn.XLOOKUP(Tool_Italy!$D178,'AveragePrices&amp;Codes'!$A:$A,'AveragePrices&amp;Codes'!$B:$B),AGRIBALYSE_Raw!$B:$B,AGRIBALYSE_Raw!P:P)*$E178,_xlfn.XLOOKUP(_xlfn.XLOOKUP(Tool_Italy!$D178,'AveragePrices&amp;Codes'!$A:$A,'AveragePrices&amp;Codes'!$B:$B),AGRIBALYSE_Cooked!$C:$C,AGRIBALYSE_Cooked!Q:Q)*$E178),"")</f>
        <v>0</v>
      </c>
      <c r="N178">
        <f>IFERROR(IF($F178="Raw",_xlfn.XLOOKUP(_xlfn.XLOOKUP(Tool_Italy!$D178,'AveragePrices&amp;Codes'!$A:$A,'AveragePrices&amp;Codes'!$B:$B),AGRIBALYSE_Raw!$B:$B,AGRIBALYSE_Raw!Q:Q)*$E178,_xlfn.XLOOKUP(_xlfn.XLOOKUP(Tool_Italy!$D178,'AveragePrices&amp;Codes'!$A:$A,'AveragePrices&amp;Codes'!$B:$B),AGRIBALYSE_Cooked!$C:$C,AGRIBALYSE_Cooked!R:R)*$E178),"")</f>
        <v>0</v>
      </c>
      <c r="O178">
        <f>IFERROR(IF($F178="Raw",_xlfn.XLOOKUP(_xlfn.XLOOKUP(Tool_Italy!$D178,'AveragePrices&amp;Codes'!$A:$A,'AveragePrices&amp;Codes'!$B:$B),AGRIBALYSE_Raw!$B:$B,AGRIBALYSE_Raw!R:R)*$E178,_xlfn.XLOOKUP(_xlfn.XLOOKUP(Tool_Italy!$D178,'AveragePrices&amp;Codes'!$A:$A,'AveragePrices&amp;Codes'!$B:$B),AGRIBALYSE_Cooked!$C:$C,AGRIBALYSE_Cooked!S:S)*$E178),"")</f>
        <v>0</v>
      </c>
      <c r="P178">
        <f>IFERROR(IF($F178="Raw",_xlfn.XLOOKUP(_xlfn.XLOOKUP(Tool_Italy!$D178,'AveragePrices&amp;Codes'!$A:$A,'AveragePrices&amp;Codes'!$B:$B),AGRIBALYSE_Raw!$B:$B,AGRIBALYSE_Raw!S:S)*$E178,_xlfn.XLOOKUP(_xlfn.XLOOKUP(Tool_Italy!$D178,'AveragePrices&amp;Codes'!$A:$A,'AveragePrices&amp;Codes'!$B:$B),AGRIBALYSE_Cooked!$C:$C,AGRIBALYSE_Cooked!T:T)*$E178),"")</f>
        <v>0</v>
      </c>
      <c r="Q178">
        <f>IFERROR(IF($F178="Raw",_xlfn.XLOOKUP(_xlfn.XLOOKUP(Tool_Italy!$D178,'AveragePrices&amp;Codes'!$A:$A,'AveragePrices&amp;Codes'!$B:$B),AGRIBALYSE_Raw!$B:$B,AGRIBALYSE_Raw!T:T)*$E178,_xlfn.XLOOKUP(_xlfn.XLOOKUP(Tool_Italy!$D178,'AveragePrices&amp;Codes'!$A:$A,'AveragePrices&amp;Codes'!$B:$B),AGRIBALYSE_Cooked!$C:$C,AGRIBALYSE_Cooked!U:U)*$E178),"")</f>
        <v>0</v>
      </c>
      <c r="R178">
        <f>IFERROR(IF($F178="Raw",_xlfn.XLOOKUP(_xlfn.XLOOKUP(Tool_Italy!$D178,'AveragePrices&amp;Codes'!$A:$A,'AveragePrices&amp;Codes'!$B:$B),AGRIBALYSE_Raw!$B:$B,AGRIBALYSE_Raw!U:U)*$E178,_xlfn.XLOOKUP(_xlfn.XLOOKUP(Tool_Italy!$D178,'AveragePrices&amp;Codes'!$A:$A,'AveragePrices&amp;Codes'!$B:$B),AGRIBALYSE_Cooked!$C:$C,AGRIBALYSE_Cooked!V:V)*$E178),"")</f>
        <v>0</v>
      </c>
      <c r="S178">
        <f>IFERROR(IF($F178="Raw",_xlfn.XLOOKUP(_xlfn.XLOOKUP(Tool_Italy!$D178,'AveragePrices&amp;Codes'!$A:$A,'AveragePrices&amp;Codes'!$B:$B),AGRIBALYSE_Raw!$B:$B,AGRIBALYSE_Raw!V:V)*$E178,_xlfn.XLOOKUP(_xlfn.XLOOKUP(Tool_Italy!$D178,'AveragePrices&amp;Codes'!$A:$A,'AveragePrices&amp;Codes'!$B:$B),AGRIBALYSE_Cooked!$C:$C,AGRIBALYSE_Cooked!W:W)*$E178),"")</f>
        <v>0</v>
      </c>
      <c r="T178">
        <f>IFERROR(IF($F178="Raw",_xlfn.XLOOKUP(_xlfn.XLOOKUP(Tool_Italy!$D178,'AveragePrices&amp;Codes'!$A:$A,'AveragePrices&amp;Codes'!$B:$B),AGRIBALYSE_Raw!$B:$B,AGRIBALYSE_Raw!W:W)*$E178,_xlfn.XLOOKUP(_xlfn.XLOOKUP(Tool_Italy!$D178,'AveragePrices&amp;Codes'!$A:$A,'AveragePrices&amp;Codes'!$B:$B),AGRIBALYSE_Cooked!$C:$C,AGRIBALYSE_Cooked!X:X)*$E178),"")</f>
        <v>0</v>
      </c>
      <c r="U178">
        <f>IFERROR(IF($F178="Raw",_xlfn.XLOOKUP(_xlfn.XLOOKUP(Tool_Italy!$D178,'AveragePrices&amp;Codes'!$A:$A,'AveragePrices&amp;Codes'!$B:$B),AGRIBALYSE_Raw!$B:$B,AGRIBALYSE_Raw!X:X)*$E178,_xlfn.XLOOKUP(_xlfn.XLOOKUP(Tool_Italy!$D178,'AveragePrices&amp;Codes'!$A:$A,'AveragePrices&amp;Codes'!$B:$B),AGRIBALYSE_Cooked!$C:$C,AGRIBALYSE_Cooked!Y:Y)*$E178),"")</f>
        <v>0</v>
      </c>
      <c r="V178">
        <f>IFERROR(IF($F178="Raw",_xlfn.XLOOKUP(_xlfn.XLOOKUP(Tool_Italy!$D178,'AveragePrices&amp;Codes'!$A:$A,'AveragePrices&amp;Codes'!$B:$B),AGRIBALYSE_Raw!$B:$B,AGRIBALYSE_Raw!Y:Y)*$E178,_xlfn.XLOOKUP(_xlfn.XLOOKUP(Tool_Italy!$D178,'AveragePrices&amp;Codes'!$A:$A,'AveragePrices&amp;Codes'!$B:$B),AGRIBALYSE_Cooked!$C:$C,AGRIBALYSE_Cooked!Z:Z)*$E178),"")</f>
        <v>0</v>
      </c>
      <c r="W178">
        <f>IFERROR(IF($F178="Raw",_xlfn.XLOOKUP(_xlfn.XLOOKUP(Tool_Italy!$D178,'AveragePrices&amp;Codes'!$A:$A,'AveragePrices&amp;Codes'!$B:$B),AGRIBALYSE_Raw!$B:$B,AGRIBALYSE_Raw!Z:Z)*$E178,_xlfn.XLOOKUP(_xlfn.XLOOKUP(Tool_Italy!$D178,'AveragePrices&amp;Codes'!$A:$A,'AveragePrices&amp;Codes'!$B:$B),AGRIBALYSE_Cooked!$C:$C,AGRIBALYSE_Cooked!AA:AA)*$E178),"")</f>
        <v>0</v>
      </c>
      <c r="X178">
        <f>IFERROR(IF($F178="Raw",_xlfn.XLOOKUP(_xlfn.XLOOKUP(Tool_Italy!$D178,'AveragePrices&amp;Codes'!$A:$A,'AveragePrices&amp;Codes'!$B:$B),AGRIBALYSE_Raw!$B:$B,AGRIBALYSE_Raw!AA:AA)*$E178,_xlfn.XLOOKUP(_xlfn.XLOOKUP(Tool_Italy!$D178,'AveragePrices&amp;Codes'!$A:$A,'AveragePrices&amp;Codes'!$B:$B),AGRIBALYSE_Cooked!$C:$C,AGRIBALYSE_Cooked!AB:AB)*$E178),"")</f>
        <v>0</v>
      </c>
      <c r="Y178">
        <f>IFERROR(IF($F178="Raw",_xlfn.XLOOKUP(_xlfn.XLOOKUP(Tool_Italy!$D178,'AveragePrices&amp;Codes'!$A:$A,'AveragePrices&amp;Codes'!$B:$B),AGRIBALYSE_Raw!$B:$B,AGRIBALYSE_Raw!AB:AB)*$E178,_xlfn.XLOOKUP(_xlfn.XLOOKUP(Tool_Italy!$D178,'AveragePrices&amp;Codes'!$A:$A,'AveragePrices&amp;Codes'!$B:$B),AGRIBALYSE_Cooked!$C:$C,AGRIBALYSE_Cooked!AC:AC)*$E178),"")</f>
        <v>0</v>
      </c>
      <c r="Z178">
        <f>IFERROR(IF($F178="Raw",_xlfn.XLOOKUP(_xlfn.XLOOKUP(Tool_Italy!$D178,'AveragePrices&amp;Codes'!$A:$A,'AveragePrices&amp;Codes'!$B:$B),AGRIBALYSE_Raw!$B:$B,AGRIBALYSE_Raw!AC:AC)*$E178,_xlfn.XLOOKUP(_xlfn.XLOOKUP(Tool_Italy!$D178,'AveragePrices&amp;Codes'!$A:$A,'AveragePrices&amp;Codes'!$B:$B),AGRIBALYSE_Cooked!$C:$C,AGRIBALYSE_Cooked!AD:AD)*$E178),"")</f>
        <v>0</v>
      </c>
      <c r="AA178">
        <f>IFERROR(IF($F178="Raw",_xlfn.XLOOKUP(_xlfn.XLOOKUP(Tool_Italy!$D178,'AveragePrices&amp;Codes'!$A:$A,'AveragePrices&amp;Codes'!$B:$B),AGRIBALYSE_Raw!$B:$B,AGRIBALYSE_Raw!AD:AD)*$E178,_xlfn.XLOOKUP(_xlfn.XLOOKUP(Tool_Italy!$D178,'AveragePrices&amp;Codes'!$A:$A,'AveragePrices&amp;Codes'!$B:$B),AGRIBALYSE_Cooked!$C:$C,AGRIBALYSE_Cooked!AE:AE)*$E178),"")</f>
        <v>0</v>
      </c>
      <c r="AB178" cm="1">
        <f t="array" ref="AB178">IFERROR(_xlfn.XLOOKUP(Tool_Italy!$F178&amp;$E$2,'Cooking methods'!$A:$A&amp;'Cooking methods'!$B:$B,'Cooking methods'!C:C)*$E178,"")</f>
        <v>0</v>
      </c>
      <c r="AC178" cm="1">
        <f t="array" ref="AC178">IFERROR(_xlfn.XLOOKUP(Tool_Italy!$F178&amp;$E$2,'Cooking methods'!$A:$A&amp;'Cooking methods'!$B:$B,'Cooking methods'!D:D)*$E178,"")</f>
        <v>0</v>
      </c>
      <c r="AD178" cm="1">
        <f t="array" ref="AD178">IFERROR(_xlfn.XLOOKUP(Tool_Italy!$F178&amp;$E$2,'Cooking methods'!$A:$A&amp;'Cooking methods'!$B:$B,'Cooking methods'!E:E)*$E178,"")</f>
        <v>0</v>
      </c>
      <c r="AE178" cm="1">
        <f t="array" ref="AE178">IFERROR(_xlfn.XLOOKUP(Tool_Italy!$F178&amp;$E$2,'Cooking methods'!$A:$A&amp;'Cooking methods'!$B:$B,'Cooking methods'!F:F)*$E178,"")</f>
        <v>0</v>
      </c>
      <c r="AF178" cm="1">
        <f t="array" ref="AF178">IFERROR(_xlfn.XLOOKUP(Tool_Italy!$F178&amp;$E$2,'Cooking methods'!$A:$A&amp;'Cooking methods'!$B:$B,'Cooking methods'!G:G)*$E178,"")</f>
        <v>0</v>
      </c>
      <c r="AG178" cm="1">
        <f t="array" ref="AG178">IFERROR(_xlfn.XLOOKUP(Tool_Italy!$F178&amp;$E$2,'Cooking methods'!$A:$A&amp;'Cooking methods'!$B:$B,'Cooking methods'!H:H)*$E178,"")</f>
        <v>0</v>
      </c>
      <c r="AH178" cm="1">
        <f t="array" ref="AH178">IFERROR(_xlfn.XLOOKUP(Tool_Italy!$F178&amp;$E$2,'Cooking methods'!$A:$A&amp;'Cooking methods'!$B:$B,'Cooking methods'!I:I)*$E178,"")</f>
        <v>0</v>
      </c>
      <c r="AI178" cm="1">
        <f t="array" ref="AI178">IFERROR(_xlfn.XLOOKUP(Tool_Italy!$F178&amp;$E$2,'Cooking methods'!$A:$A&amp;'Cooking methods'!$B:$B,'Cooking methods'!J:J)*$E178,"")</f>
        <v>0</v>
      </c>
      <c r="AJ178" cm="1">
        <f t="array" ref="AJ178">IFERROR(_xlfn.XLOOKUP(Tool_Italy!$F178&amp;$E$2,'Cooking methods'!$A:$A&amp;'Cooking methods'!$B:$B,'Cooking methods'!K:K)*$E178,"")</f>
        <v>0</v>
      </c>
      <c r="AK178" cm="1">
        <f t="array" ref="AK178">IFERROR(_xlfn.XLOOKUP(Tool_Italy!$F178&amp;$E$2,'Cooking methods'!$A:$A&amp;'Cooking methods'!$B:$B,'Cooking methods'!L:L)*$E178,"")</f>
        <v>0</v>
      </c>
      <c r="AL178" cm="1">
        <f t="array" ref="AL178">IFERROR(_xlfn.XLOOKUP(Tool_Italy!$F178&amp;$E$2,'Cooking methods'!$A:$A&amp;'Cooking methods'!$B:$B,'Cooking methods'!M:M)*$E178,"")</f>
        <v>0</v>
      </c>
      <c r="AM178" cm="1">
        <f t="array" ref="AM178">IFERROR(_xlfn.XLOOKUP(Tool_Italy!$F178&amp;$E$2,'Cooking methods'!$A:$A&amp;'Cooking methods'!$B:$B,'Cooking methods'!N:N)*$E178,"")</f>
        <v>0</v>
      </c>
      <c r="AN178" cm="1">
        <f t="array" ref="AN178">IFERROR(_xlfn.XLOOKUP(Tool_Italy!$F178&amp;$E$2,'Cooking methods'!$A:$A&amp;'Cooking methods'!$B:$B,'Cooking methods'!O:O)*$E178,"")</f>
        <v>0</v>
      </c>
      <c r="AO178" cm="1">
        <f t="array" ref="AO178">IFERROR(_xlfn.XLOOKUP(Tool_Italy!$F178&amp;$E$2,'Cooking methods'!$A:$A&amp;'Cooking methods'!$B:$B,'Cooking methods'!P:P)*$E178,"")</f>
        <v>0</v>
      </c>
      <c r="AP178" cm="1">
        <f t="array" ref="AP178">IFERROR(_xlfn.XLOOKUP(Tool_Italy!$F178&amp;$E$2,'Cooking methods'!$A:$A&amp;'Cooking methods'!$B:$B,'Cooking methods'!Q:Q)*$E178,"")</f>
        <v>0</v>
      </c>
      <c r="AQ178" cm="1">
        <f t="array" ref="AQ178">IFERROR(_xlfn.XLOOKUP(Tool_Italy!$F178&amp;$E$2,'Cooking methods'!$A:$A&amp;'Cooking methods'!$B:$B,'Cooking methods'!R:R)*$E178,"")</f>
        <v>0</v>
      </c>
      <c r="AR178" cm="1">
        <f t="array" ref="AR178">IFERROR(_xlfn.XLOOKUP(Tool_Italy!$G178&amp;$E$2,'Waste management'!$A:$A&amp;'Waste management'!$B:$B,'Waste management'!C:C)*$E178,"")</f>
        <v>0</v>
      </c>
      <c r="AS178" cm="1">
        <f t="array" ref="AS178">IFERROR(_xlfn.XLOOKUP(Tool_Italy!$G178&amp;$E$2,'Waste management'!$A:$A&amp;'Waste management'!$B:$B,'Waste management'!D:D)*$E178,"")</f>
        <v>0</v>
      </c>
      <c r="AT178" cm="1">
        <f t="array" ref="AT178">IFERROR(_xlfn.XLOOKUP(Tool_Italy!$G178&amp;$E$2,'Waste management'!$A:$A&amp;'Waste management'!$B:$B,'Waste management'!E:E)*$E178,"")</f>
        <v>0</v>
      </c>
      <c r="AU178" cm="1">
        <f t="array" ref="AU178">IFERROR(_xlfn.XLOOKUP(Tool_Italy!$G178&amp;$E$2,'Waste management'!$A:$A&amp;'Waste management'!$B:$B,'Waste management'!F:F)*$E178,"")</f>
        <v>0</v>
      </c>
      <c r="AV178" cm="1">
        <f t="array" ref="AV178">IFERROR(_xlfn.XLOOKUP(Tool_Italy!$G178&amp;$E$2,'Waste management'!$A:$A&amp;'Waste management'!$B:$B,'Waste management'!G:G)*$E178,"")</f>
        <v>0</v>
      </c>
      <c r="AW178" cm="1">
        <f t="array" ref="AW178">IFERROR(_xlfn.XLOOKUP(Tool_Italy!$G178&amp;$E$2,'Waste management'!$A:$A&amp;'Waste management'!$B:$B,'Waste management'!H:H)*$E178,"")</f>
        <v>0</v>
      </c>
      <c r="AX178" cm="1">
        <f t="array" ref="AX178">IFERROR(_xlfn.XLOOKUP(Tool_Italy!$G178&amp;$E$2,'Waste management'!$A:$A&amp;'Waste management'!$B:$B,'Waste management'!I:I)*$E178,"")</f>
        <v>0</v>
      </c>
      <c r="AY178" cm="1">
        <f t="array" ref="AY178">IFERROR(_xlfn.XLOOKUP(Tool_Italy!$G178&amp;$E$2,'Waste management'!$A:$A&amp;'Waste management'!$B:$B,'Waste management'!J:J)*$E178,"")</f>
        <v>0</v>
      </c>
      <c r="AZ178" cm="1">
        <f t="array" ref="AZ178">IFERROR(_xlfn.XLOOKUP(Tool_Italy!$G178&amp;$E$2,'Waste management'!$A:$A&amp;'Waste management'!$B:$B,'Waste management'!K:K)*$E178,"")</f>
        <v>0</v>
      </c>
      <c r="BA178" cm="1">
        <f t="array" ref="BA178">IFERROR(_xlfn.XLOOKUP(Tool_Italy!$G178&amp;$E$2,'Waste management'!$A:$A&amp;'Waste management'!$B:$B,'Waste management'!L:L)*$E178,"")</f>
        <v>0</v>
      </c>
      <c r="BB178" cm="1">
        <f t="array" ref="BB178">IFERROR(_xlfn.XLOOKUP(Tool_Italy!$G178&amp;$E$2,'Waste management'!$A:$A&amp;'Waste management'!$B:$B,'Waste management'!M:M)*$E178,"")</f>
        <v>0</v>
      </c>
      <c r="BC178" cm="1">
        <f t="array" ref="BC178">IFERROR(_xlfn.XLOOKUP(Tool_Italy!$G178&amp;$E$2,'Waste management'!$A:$A&amp;'Waste management'!$B:$B,'Waste management'!N:N)*$E178,"")</f>
        <v>0</v>
      </c>
      <c r="BD178" cm="1">
        <f t="array" ref="BD178">IFERROR(_xlfn.XLOOKUP(Tool_Italy!$G178&amp;$E$2,'Waste management'!$A:$A&amp;'Waste management'!$B:$B,'Waste management'!O:O)*$E178,"")</f>
        <v>0</v>
      </c>
      <c r="BE178" cm="1">
        <f t="array" ref="BE178">IFERROR(_xlfn.XLOOKUP(Tool_Italy!$G178&amp;$E$2,'Waste management'!$A:$A&amp;'Waste management'!$B:$B,'Waste management'!P:P)*$E178,"")</f>
        <v>0</v>
      </c>
      <c r="BF178" cm="1">
        <f t="array" ref="BF178">IFERROR(_xlfn.XLOOKUP(Tool_Italy!$G178&amp;$E$2,'Waste management'!$A:$A&amp;'Waste management'!$B:$B,'Waste management'!Q:Q)*$E178,"")</f>
        <v>0</v>
      </c>
      <c r="BG178" cm="1">
        <f t="array" ref="BG178">IFERROR(_xlfn.XLOOKUP(Tool_Italy!$G178&amp;$E$2,'Waste management'!$A:$A&amp;'Waste management'!$B:$B,'Waste management'!R:R)*$E178,"")</f>
        <v>0</v>
      </c>
      <c r="BH178">
        <f>IFERROR((L178+AR178+AB178)*_xlfn.XLOOKUP(Tool_Italy!BH$4,Monetization_Factors!$A:$A,Monetization_Factors!$D:$D),"")</f>
        <v>0</v>
      </c>
      <c r="BI178">
        <f>IFERROR((M178+AS178+AC178)*_xlfn.XLOOKUP(Tool_Italy!BI$4,Monetization_Factors!$A:$A,Monetization_Factors!$D:$D),"")</f>
        <v>0</v>
      </c>
      <c r="BJ178">
        <f>IFERROR((N178+AT178+AD178)*_xlfn.XLOOKUP(Tool_Italy!BJ$4,Monetization_Factors!$A:$A,Monetization_Factors!$D:$D),"")</f>
        <v>0</v>
      </c>
      <c r="BK178">
        <f>IFERROR((O178+AU178+AE178)*_xlfn.XLOOKUP(Tool_Italy!BK$4,Monetization_Factors!$A:$A,Monetization_Factors!$D:$D),"")</f>
        <v>0</v>
      </c>
      <c r="BL178">
        <f>IFERROR((P178+AV178+AF178)*_xlfn.XLOOKUP(Tool_Italy!BL$4,Monetization_Factors!$A:$A,Monetization_Factors!$D:$D),"")</f>
        <v>0</v>
      </c>
      <c r="BM178">
        <f>IFERROR((Q178+AW178+AG178)*_xlfn.XLOOKUP(Tool_Italy!BM$4,Monetization_Factors!$A:$A,Monetization_Factors!$D:$D),"")</f>
        <v>0</v>
      </c>
      <c r="BN178">
        <f>IFERROR((R178+AX178+AH178)*_xlfn.XLOOKUP(Tool_Italy!BN$4,Monetization_Factors!$A:$A,Monetization_Factors!$D:$D),"")</f>
        <v>0</v>
      </c>
      <c r="BO178">
        <f>IFERROR((S178+AY178+AI178)*_xlfn.XLOOKUP(Tool_Italy!BO$4,Monetization_Factors!$A:$A,Monetization_Factors!$D:$D),"")</f>
        <v>0</v>
      </c>
      <c r="BP178">
        <f>IFERROR((T178+AZ178+AJ178)*_xlfn.XLOOKUP(Tool_Italy!BP$4,Monetization_Factors!$A:$A,Monetization_Factors!$D:$D),"")</f>
        <v>0</v>
      </c>
      <c r="BQ178">
        <f>IFERROR((U178+BA178+AK178)*_xlfn.XLOOKUP(Tool_Italy!BQ$4,Monetization_Factors!$A:$A,Monetization_Factors!$D:$D),"")</f>
        <v>0</v>
      </c>
      <c r="BR178" t="str">
        <f>IFERROR((V178+BB178+AL178)*_xlfn.XLOOKUP(Tool_Italy!BR$4,Monetization_Factors!$A:$A,Monetization_Factors!$D:$D),"")</f>
        <v/>
      </c>
      <c r="BS178">
        <f>IFERROR((W178+BC178+AM178)*_xlfn.XLOOKUP(Tool_Italy!BS$4,Monetization_Factors!$A:$A,Monetization_Factors!$D:$D),"")</f>
        <v>0</v>
      </c>
      <c r="BT178">
        <f>IFERROR((X178+BD178+AN178)*_xlfn.XLOOKUP(Tool_Italy!BT$4,Monetization_Factors!$A:$A,Monetization_Factors!$D:$D),"")</f>
        <v>0</v>
      </c>
      <c r="BU178">
        <f>IFERROR((Y178+BE178+AO178)*_xlfn.XLOOKUP(Tool_Italy!BU$4,Monetization_Factors!$A:$A,Monetization_Factors!$D:$D),"")</f>
        <v>0</v>
      </c>
      <c r="BV178">
        <f>IFERROR((Z178+BF178+AP178)*_xlfn.XLOOKUP(Tool_Italy!BV$4,Monetization_Factors!$A:$A,Monetization_Factors!$D:$D),"")</f>
        <v>0</v>
      </c>
      <c r="BW178">
        <f>IFERROR((AA178+BG178+AQ178)*_xlfn.XLOOKUP(Tool_Italy!BW$4,Monetization_Factors!$A:$A,Monetization_Factors!$D:$D),"")</f>
        <v>0</v>
      </c>
      <c r="BX178" s="38" cm="1">
        <f t="array" ref="BX178">IFERROR(_xlfn.IFS(I178&lt;&gt;0,I178*E178,I178="",J178*E178),"")</f>
        <v>0</v>
      </c>
      <c r="BY178" s="38">
        <f t="shared" si="104"/>
        <v>0</v>
      </c>
      <c r="BZ178" s="38">
        <f t="shared" si="106"/>
        <v>0</v>
      </c>
      <c r="CA178" s="38">
        <f t="shared" si="105"/>
        <v>0</v>
      </c>
      <c r="CB178">
        <f t="shared" si="107"/>
        <v>0</v>
      </c>
      <c r="CC178">
        <f t="shared" si="109"/>
        <v>0</v>
      </c>
      <c r="CD178">
        <f t="shared" si="110"/>
        <v>0</v>
      </c>
      <c r="CE178">
        <f t="shared" si="111"/>
        <v>0</v>
      </c>
      <c r="CF178">
        <f t="shared" si="112"/>
        <v>0</v>
      </c>
      <c r="CG178">
        <f t="shared" si="113"/>
        <v>0</v>
      </c>
      <c r="CH178">
        <f t="shared" si="114"/>
        <v>0</v>
      </c>
      <c r="CI178">
        <f t="shared" si="115"/>
        <v>0</v>
      </c>
      <c r="CJ178">
        <f t="shared" si="116"/>
        <v>0</v>
      </c>
      <c r="CK178">
        <f t="shared" si="117"/>
        <v>0</v>
      </c>
      <c r="CL178">
        <f t="shared" si="118"/>
        <v>0</v>
      </c>
      <c r="CM178">
        <f t="shared" si="119"/>
        <v>0</v>
      </c>
      <c r="CN178">
        <f t="shared" si="120"/>
        <v>0</v>
      </c>
      <c r="CO178">
        <f t="shared" si="121"/>
        <v>0</v>
      </c>
      <c r="CP178">
        <f t="shared" si="122"/>
        <v>0</v>
      </c>
      <c r="CQ178">
        <f t="shared" si="123"/>
        <v>0</v>
      </c>
      <c r="CR178">
        <f t="shared" si="108"/>
        <v>0</v>
      </c>
      <c r="CS178">
        <f t="shared" si="124"/>
        <v>0</v>
      </c>
      <c r="CT178">
        <f t="shared" si="125"/>
        <v>0</v>
      </c>
      <c r="CU178">
        <f t="shared" si="126"/>
        <v>0</v>
      </c>
      <c r="CV178">
        <f t="shared" si="127"/>
        <v>0</v>
      </c>
      <c r="CW178">
        <f t="shared" si="128"/>
        <v>0</v>
      </c>
      <c r="CX178">
        <f t="shared" si="129"/>
        <v>0</v>
      </c>
      <c r="CY178">
        <f t="shared" si="130"/>
        <v>0</v>
      </c>
      <c r="CZ178">
        <f t="shared" si="131"/>
        <v>0</v>
      </c>
      <c r="DA178">
        <f t="shared" si="132"/>
        <v>0</v>
      </c>
      <c r="DB178">
        <f t="shared" si="133"/>
        <v>0</v>
      </c>
      <c r="DC178">
        <f t="shared" si="134"/>
        <v>0</v>
      </c>
      <c r="DD178">
        <f t="shared" si="135"/>
        <v>0</v>
      </c>
      <c r="DE178">
        <f t="shared" si="136"/>
        <v>0</v>
      </c>
      <c r="DF178">
        <f t="shared" si="137"/>
        <v>0</v>
      </c>
      <c r="DG178">
        <f t="shared" si="138"/>
        <v>0</v>
      </c>
      <c r="DH178" s="5" t="str">
        <f>IFERROR(((((L178+AB178)*(1/$H178))+AR178)/$F$2)/($B$2*('CAR.CAP_per person'!B$2)/(_xlfn.XLOOKUP($E$2,EU_countries_GDP!$A$2:$A$29,EU_countries_GDP!$E$2:$E$29))),"")</f>
        <v/>
      </c>
      <c r="DI178" s="5" t="str">
        <f>IFERROR(((((M178+AC178)*(1/$H178))+AS178)/$F$2)/($B$2*('CAR.CAP_per person'!C$2)/(_xlfn.XLOOKUP($E$2,EU_countries_GDP!$A$2:$A$29,EU_countries_GDP!$E$2:$E$29))),"")</f>
        <v/>
      </c>
      <c r="DJ178" s="5" t="str">
        <f>IFERROR(((((N178+AD178)*(1/$H178))+AT178)/$F$2)/($B$2*('CAR.CAP_per person'!D$2)/(_xlfn.XLOOKUP($E$2,EU_countries_GDP!$A$2:$A$29,EU_countries_GDP!$E$2:$E$29))),"")</f>
        <v/>
      </c>
      <c r="DK178" s="5" t="str">
        <f>IFERROR(((((O178+AE178)*(1/$H178))+AU178)/$F$2)/($B$2*('CAR.CAP_per person'!E$2)/(_xlfn.XLOOKUP($E$2,EU_countries_GDP!$A$2:$A$29,EU_countries_GDP!$E$2:$E$29))),"")</f>
        <v/>
      </c>
      <c r="DL178" s="5" t="str">
        <f>IFERROR(((((P178+AF178)*(1/$H178))+AV178)/$F$2)/($B$2*('CAR.CAP_per person'!F$2)/(_xlfn.XLOOKUP($E$2,EU_countries_GDP!$A$2:$A$29,EU_countries_GDP!$E$2:$E$29))),"")</f>
        <v/>
      </c>
      <c r="DM178" s="5" t="str">
        <f>IFERROR(((((Q178+AG178)*(1/$H178))+AW178)/$F$2)/($B$2*('CAR.CAP_per person'!G$2)/(_xlfn.XLOOKUP($E$2,EU_countries_GDP!$A$2:$A$29,EU_countries_GDP!$E$2:$E$29))),"")</f>
        <v/>
      </c>
      <c r="DN178" s="5" t="str">
        <f>IFERROR(((((R178+AH178)*(1/$H178))+AX178)/$F$2)/($B$2*('CAR.CAP_per person'!H$2)/(_xlfn.XLOOKUP($E$2,EU_countries_GDP!$A$2:$A$29,EU_countries_GDP!$E$2:$E$29))),"")</f>
        <v/>
      </c>
      <c r="DO178" s="5" t="str">
        <f>IFERROR(((((S178+AI178)*(1/$H178))+AY178)/$F$2)/($B$2*('CAR.CAP_per person'!I$2)/(_xlfn.XLOOKUP($E$2,EU_countries_GDP!$A$2:$A$29,EU_countries_GDP!$E$2:$E$29))),"")</f>
        <v/>
      </c>
      <c r="DP178" s="5" t="str">
        <f>IFERROR(((((T178+AJ178)*(1/$H178))+AZ178)/$F$2)/($B$2*('CAR.CAP_per person'!J$2)/(_xlfn.XLOOKUP($E$2,EU_countries_GDP!$A$2:$A$29,EU_countries_GDP!$E$2:$E$29))),"")</f>
        <v/>
      </c>
      <c r="DQ178" s="5" t="str">
        <f>IFERROR(((((U178+AK178)*(1/$H178))+BA178)/$F$2)/($B$2*('CAR.CAP_per person'!K$2)/(_xlfn.XLOOKUP($E$2,EU_countries_GDP!$A$2:$A$29,EU_countries_GDP!$E$2:$E$29))),"")</f>
        <v/>
      </c>
      <c r="DR178" s="5" t="str">
        <f>IFERROR(((((V178+AL178)*(1/$H178))+BB178)/$F$2)/($B$2*('CAR.CAP_per person'!L$2)/(_xlfn.XLOOKUP($E$2,EU_countries_GDP!$A$2:$A$29,EU_countries_GDP!$E$2:$E$29))),"")</f>
        <v/>
      </c>
      <c r="DS178" s="5" t="str">
        <f>IFERROR(((((W178+AM178)*(1/$H178))+BC178)/$F$2)/($B$2*('CAR.CAP_per person'!M$2)/(_xlfn.XLOOKUP($E$2,EU_countries_GDP!$A$2:$A$29,EU_countries_GDP!$E$2:$E$29))),"")</f>
        <v/>
      </c>
      <c r="DT178" s="5" t="str">
        <f>IFERROR(((((X178+AN178)*(1/$H178))+BD178)/$F$2)/($B$2*('CAR.CAP_per person'!N$2)/(_xlfn.XLOOKUP($E$2,EU_countries_GDP!$A$2:$A$29,EU_countries_GDP!$E$2:$E$29))),"")</f>
        <v/>
      </c>
      <c r="DU178" s="5" t="str">
        <f>IFERROR(((((Y178+AO178)*(1/$H178))+BE178)/$F$2)/($B$2*('CAR.CAP_per person'!O$2)/(_xlfn.XLOOKUP($E$2,EU_countries_GDP!$A$2:$A$29,EU_countries_GDP!$E$2:$E$29))),"")</f>
        <v/>
      </c>
      <c r="DV178" s="5" t="str">
        <f>IFERROR(((((Z178+AP178)*(1/$H178))+BF178)/$F$2)/($B$2*('CAR.CAP_per person'!P$2)/(_xlfn.XLOOKUP($E$2,EU_countries_GDP!$A$2:$A$29,EU_countries_GDP!$E$2:$E$29))),"")</f>
        <v/>
      </c>
      <c r="DW178" s="5" t="str">
        <f>IFERROR(((((AA178+AQ178)*(1/$H178))+BG178)/$F$2)/($B$2*('CAR.CAP_per person'!Q$2)/(_xlfn.XLOOKUP($E$2,EU_countries_GDP!$A$2:$A$29,EU_countries_GDP!$E$2:$E$29))),"")</f>
        <v/>
      </c>
    </row>
    <row r="179" spans="1:127">
      <c r="A179" t="s">
        <v>243</v>
      </c>
      <c r="B179" t="str">
        <f>_xlfn.XLOOKUP(D179,Table5[Ingredient],Table5[Category],"",FALSE)</f>
        <v>Fruit</v>
      </c>
      <c r="C179" s="33" t="s">
        <v>257</v>
      </c>
      <c r="D179" s="33" t="s">
        <v>228</v>
      </c>
      <c r="E179" s="33">
        <v>0</v>
      </c>
      <c r="F179" s="33" t="s">
        <v>189</v>
      </c>
      <c r="G179" s="33" t="s">
        <v>180</v>
      </c>
      <c r="H179" s="91">
        <f>Dataset_IT!M84</f>
        <v>0</v>
      </c>
      <c r="I179" s="33"/>
      <c r="J179" s="37">
        <f>IFERROR(INDEX('AveragePrices&amp;Codes'!G:AG, MATCH($D179, 'AveragePrices&amp;Codes'!$A:$A, 0), MATCH(Tool_Italy!$E$2, 'AveragePrices&amp;Codes'!$G$1:$AG$1, 0)),"")</f>
        <v>0.50270000000000004</v>
      </c>
      <c r="K179" s="37">
        <f>IFERROR(E179/(_xlfn.XLOOKUP(A179,Dataset_IT!$Q$2:$Q$9,Dataset_IT!$R$2:$R$9)),"")</f>
        <v>0</v>
      </c>
      <c r="L179">
        <f>IFERROR(IF($F179="Raw",_xlfn.XLOOKUP(_xlfn.XLOOKUP(Tool_Italy!$D179,'AveragePrices&amp;Codes'!$A:$A,'AveragePrices&amp;Codes'!$B:$B),AGRIBALYSE_Raw!$B:$B,AGRIBALYSE_Raw!O:O)*$E179,_xlfn.XLOOKUP(_xlfn.XLOOKUP(Tool_Italy!$D179,'AveragePrices&amp;Codes'!$A:$A,'AveragePrices&amp;Codes'!$B:$B),AGRIBALYSE_Cooked!$C:$C,AGRIBALYSE_Cooked!P:P)*$E179),"")</f>
        <v>0</v>
      </c>
      <c r="M179">
        <f>IFERROR(IF($F179="Raw",_xlfn.XLOOKUP(_xlfn.XLOOKUP(Tool_Italy!$D179,'AveragePrices&amp;Codes'!$A:$A,'AveragePrices&amp;Codes'!$B:$B),AGRIBALYSE_Raw!$B:$B,AGRIBALYSE_Raw!P:P)*$E179,_xlfn.XLOOKUP(_xlfn.XLOOKUP(Tool_Italy!$D179,'AveragePrices&amp;Codes'!$A:$A,'AveragePrices&amp;Codes'!$B:$B),AGRIBALYSE_Cooked!$C:$C,AGRIBALYSE_Cooked!Q:Q)*$E179),"")</f>
        <v>0</v>
      </c>
      <c r="N179">
        <f>IFERROR(IF($F179="Raw",_xlfn.XLOOKUP(_xlfn.XLOOKUP(Tool_Italy!$D179,'AveragePrices&amp;Codes'!$A:$A,'AveragePrices&amp;Codes'!$B:$B),AGRIBALYSE_Raw!$B:$B,AGRIBALYSE_Raw!Q:Q)*$E179,_xlfn.XLOOKUP(_xlfn.XLOOKUP(Tool_Italy!$D179,'AveragePrices&amp;Codes'!$A:$A,'AveragePrices&amp;Codes'!$B:$B),AGRIBALYSE_Cooked!$C:$C,AGRIBALYSE_Cooked!R:R)*$E179),"")</f>
        <v>0</v>
      </c>
      <c r="O179">
        <f>IFERROR(IF($F179="Raw",_xlfn.XLOOKUP(_xlfn.XLOOKUP(Tool_Italy!$D179,'AveragePrices&amp;Codes'!$A:$A,'AveragePrices&amp;Codes'!$B:$B),AGRIBALYSE_Raw!$B:$B,AGRIBALYSE_Raw!R:R)*$E179,_xlfn.XLOOKUP(_xlfn.XLOOKUP(Tool_Italy!$D179,'AveragePrices&amp;Codes'!$A:$A,'AveragePrices&amp;Codes'!$B:$B),AGRIBALYSE_Cooked!$C:$C,AGRIBALYSE_Cooked!S:S)*$E179),"")</f>
        <v>0</v>
      </c>
      <c r="P179">
        <f>IFERROR(IF($F179="Raw",_xlfn.XLOOKUP(_xlfn.XLOOKUP(Tool_Italy!$D179,'AveragePrices&amp;Codes'!$A:$A,'AveragePrices&amp;Codes'!$B:$B),AGRIBALYSE_Raw!$B:$B,AGRIBALYSE_Raw!S:S)*$E179,_xlfn.XLOOKUP(_xlfn.XLOOKUP(Tool_Italy!$D179,'AveragePrices&amp;Codes'!$A:$A,'AveragePrices&amp;Codes'!$B:$B),AGRIBALYSE_Cooked!$C:$C,AGRIBALYSE_Cooked!T:T)*$E179),"")</f>
        <v>0</v>
      </c>
      <c r="Q179">
        <f>IFERROR(IF($F179="Raw",_xlfn.XLOOKUP(_xlfn.XLOOKUP(Tool_Italy!$D179,'AveragePrices&amp;Codes'!$A:$A,'AveragePrices&amp;Codes'!$B:$B),AGRIBALYSE_Raw!$B:$B,AGRIBALYSE_Raw!T:T)*$E179,_xlfn.XLOOKUP(_xlfn.XLOOKUP(Tool_Italy!$D179,'AveragePrices&amp;Codes'!$A:$A,'AveragePrices&amp;Codes'!$B:$B),AGRIBALYSE_Cooked!$C:$C,AGRIBALYSE_Cooked!U:U)*$E179),"")</f>
        <v>0</v>
      </c>
      <c r="R179">
        <f>IFERROR(IF($F179="Raw",_xlfn.XLOOKUP(_xlfn.XLOOKUP(Tool_Italy!$D179,'AveragePrices&amp;Codes'!$A:$A,'AveragePrices&amp;Codes'!$B:$B),AGRIBALYSE_Raw!$B:$B,AGRIBALYSE_Raw!U:U)*$E179,_xlfn.XLOOKUP(_xlfn.XLOOKUP(Tool_Italy!$D179,'AveragePrices&amp;Codes'!$A:$A,'AveragePrices&amp;Codes'!$B:$B),AGRIBALYSE_Cooked!$C:$C,AGRIBALYSE_Cooked!V:V)*$E179),"")</f>
        <v>0</v>
      </c>
      <c r="S179">
        <f>IFERROR(IF($F179="Raw",_xlfn.XLOOKUP(_xlfn.XLOOKUP(Tool_Italy!$D179,'AveragePrices&amp;Codes'!$A:$A,'AveragePrices&amp;Codes'!$B:$B),AGRIBALYSE_Raw!$B:$B,AGRIBALYSE_Raw!V:V)*$E179,_xlfn.XLOOKUP(_xlfn.XLOOKUP(Tool_Italy!$D179,'AveragePrices&amp;Codes'!$A:$A,'AveragePrices&amp;Codes'!$B:$B),AGRIBALYSE_Cooked!$C:$C,AGRIBALYSE_Cooked!W:W)*$E179),"")</f>
        <v>0</v>
      </c>
      <c r="T179">
        <f>IFERROR(IF($F179="Raw",_xlfn.XLOOKUP(_xlfn.XLOOKUP(Tool_Italy!$D179,'AveragePrices&amp;Codes'!$A:$A,'AveragePrices&amp;Codes'!$B:$B),AGRIBALYSE_Raw!$B:$B,AGRIBALYSE_Raw!W:W)*$E179,_xlfn.XLOOKUP(_xlfn.XLOOKUP(Tool_Italy!$D179,'AveragePrices&amp;Codes'!$A:$A,'AveragePrices&amp;Codes'!$B:$B),AGRIBALYSE_Cooked!$C:$C,AGRIBALYSE_Cooked!X:X)*$E179),"")</f>
        <v>0</v>
      </c>
      <c r="U179">
        <f>IFERROR(IF($F179="Raw",_xlfn.XLOOKUP(_xlfn.XLOOKUP(Tool_Italy!$D179,'AveragePrices&amp;Codes'!$A:$A,'AveragePrices&amp;Codes'!$B:$B),AGRIBALYSE_Raw!$B:$B,AGRIBALYSE_Raw!X:X)*$E179,_xlfn.XLOOKUP(_xlfn.XLOOKUP(Tool_Italy!$D179,'AveragePrices&amp;Codes'!$A:$A,'AveragePrices&amp;Codes'!$B:$B),AGRIBALYSE_Cooked!$C:$C,AGRIBALYSE_Cooked!Y:Y)*$E179),"")</f>
        <v>0</v>
      </c>
      <c r="V179">
        <f>IFERROR(IF($F179="Raw",_xlfn.XLOOKUP(_xlfn.XLOOKUP(Tool_Italy!$D179,'AveragePrices&amp;Codes'!$A:$A,'AveragePrices&amp;Codes'!$B:$B),AGRIBALYSE_Raw!$B:$B,AGRIBALYSE_Raw!Y:Y)*$E179,_xlfn.XLOOKUP(_xlfn.XLOOKUP(Tool_Italy!$D179,'AveragePrices&amp;Codes'!$A:$A,'AveragePrices&amp;Codes'!$B:$B),AGRIBALYSE_Cooked!$C:$C,AGRIBALYSE_Cooked!Z:Z)*$E179),"")</f>
        <v>0</v>
      </c>
      <c r="W179">
        <f>IFERROR(IF($F179="Raw",_xlfn.XLOOKUP(_xlfn.XLOOKUP(Tool_Italy!$D179,'AveragePrices&amp;Codes'!$A:$A,'AveragePrices&amp;Codes'!$B:$B),AGRIBALYSE_Raw!$B:$B,AGRIBALYSE_Raw!Z:Z)*$E179,_xlfn.XLOOKUP(_xlfn.XLOOKUP(Tool_Italy!$D179,'AveragePrices&amp;Codes'!$A:$A,'AveragePrices&amp;Codes'!$B:$B),AGRIBALYSE_Cooked!$C:$C,AGRIBALYSE_Cooked!AA:AA)*$E179),"")</f>
        <v>0</v>
      </c>
      <c r="X179">
        <f>IFERROR(IF($F179="Raw",_xlfn.XLOOKUP(_xlfn.XLOOKUP(Tool_Italy!$D179,'AveragePrices&amp;Codes'!$A:$A,'AveragePrices&amp;Codes'!$B:$B),AGRIBALYSE_Raw!$B:$B,AGRIBALYSE_Raw!AA:AA)*$E179,_xlfn.XLOOKUP(_xlfn.XLOOKUP(Tool_Italy!$D179,'AveragePrices&amp;Codes'!$A:$A,'AveragePrices&amp;Codes'!$B:$B),AGRIBALYSE_Cooked!$C:$C,AGRIBALYSE_Cooked!AB:AB)*$E179),"")</f>
        <v>0</v>
      </c>
      <c r="Y179">
        <f>IFERROR(IF($F179="Raw",_xlfn.XLOOKUP(_xlfn.XLOOKUP(Tool_Italy!$D179,'AveragePrices&amp;Codes'!$A:$A,'AveragePrices&amp;Codes'!$B:$B),AGRIBALYSE_Raw!$B:$B,AGRIBALYSE_Raw!AB:AB)*$E179,_xlfn.XLOOKUP(_xlfn.XLOOKUP(Tool_Italy!$D179,'AveragePrices&amp;Codes'!$A:$A,'AveragePrices&amp;Codes'!$B:$B),AGRIBALYSE_Cooked!$C:$C,AGRIBALYSE_Cooked!AC:AC)*$E179),"")</f>
        <v>0</v>
      </c>
      <c r="Z179">
        <f>IFERROR(IF($F179="Raw",_xlfn.XLOOKUP(_xlfn.XLOOKUP(Tool_Italy!$D179,'AveragePrices&amp;Codes'!$A:$A,'AveragePrices&amp;Codes'!$B:$B),AGRIBALYSE_Raw!$B:$B,AGRIBALYSE_Raw!AC:AC)*$E179,_xlfn.XLOOKUP(_xlfn.XLOOKUP(Tool_Italy!$D179,'AveragePrices&amp;Codes'!$A:$A,'AveragePrices&amp;Codes'!$B:$B),AGRIBALYSE_Cooked!$C:$C,AGRIBALYSE_Cooked!AD:AD)*$E179),"")</f>
        <v>0</v>
      </c>
      <c r="AA179">
        <f>IFERROR(IF($F179="Raw",_xlfn.XLOOKUP(_xlfn.XLOOKUP(Tool_Italy!$D179,'AveragePrices&amp;Codes'!$A:$A,'AveragePrices&amp;Codes'!$B:$B),AGRIBALYSE_Raw!$B:$B,AGRIBALYSE_Raw!AD:AD)*$E179,_xlfn.XLOOKUP(_xlfn.XLOOKUP(Tool_Italy!$D179,'AveragePrices&amp;Codes'!$A:$A,'AveragePrices&amp;Codes'!$B:$B),AGRIBALYSE_Cooked!$C:$C,AGRIBALYSE_Cooked!AE:AE)*$E179),"")</f>
        <v>0</v>
      </c>
      <c r="AB179" cm="1">
        <f t="array" ref="AB179">IFERROR(_xlfn.XLOOKUP(Tool_Italy!$F179&amp;$E$2,'Cooking methods'!$A:$A&amp;'Cooking methods'!$B:$B,'Cooking methods'!C:C)*$E179,"")</f>
        <v>0</v>
      </c>
      <c r="AC179" cm="1">
        <f t="array" ref="AC179">IFERROR(_xlfn.XLOOKUP(Tool_Italy!$F179&amp;$E$2,'Cooking methods'!$A:$A&amp;'Cooking methods'!$B:$B,'Cooking methods'!D:D)*$E179,"")</f>
        <v>0</v>
      </c>
      <c r="AD179" cm="1">
        <f t="array" ref="AD179">IFERROR(_xlfn.XLOOKUP(Tool_Italy!$F179&amp;$E$2,'Cooking methods'!$A:$A&amp;'Cooking methods'!$B:$B,'Cooking methods'!E:E)*$E179,"")</f>
        <v>0</v>
      </c>
      <c r="AE179" cm="1">
        <f t="array" ref="AE179">IFERROR(_xlfn.XLOOKUP(Tool_Italy!$F179&amp;$E$2,'Cooking methods'!$A:$A&amp;'Cooking methods'!$B:$B,'Cooking methods'!F:F)*$E179,"")</f>
        <v>0</v>
      </c>
      <c r="AF179" cm="1">
        <f t="array" ref="AF179">IFERROR(_xlfn.XLOOKUP(Tool_Italy!$F179&amp;$E$2,'Cooking methods'!$A:$A&amp;'Cooking methods'!$B:$B,'Cooking methods'!G:G)*$E179,"")</f>
        <v>0</v>
      </c>
      <c r="AG179" cm="1">
        <f t="array" ref="AG179">IFERROR(_xlfn.XLOOKUP(Tool_Italy!$F179&amp;$E$2,'Cooking methods'!$A:$A&amp;'Cooking methods'!$B:$B,'Cooking methods'!H:H)*$E179,"")</f>
        <v>0</v>
      </c>
      <c r="AH179" cm="1">
        <f t="array" ref="AH179">IFERROR(_xlfn.XLOOKUP(Tool_Italy!$F179&amp;$E$2,'Cooking methods'!$A:$A&amp;'Cooking methods'!$B:$B,'Cooking methods'!I:I)*$E179,"")</f>
        <v>0</v>
      </c>
      <c r="AI179" cm="1">
        <f t="array" ref="AI179">IFERROR(_xlfn.XLOOKUP(Tool_Italy!$F179&amp;$E$2,'Cooking methods'!$A:$A&amp;'Cooking methods'!$B:$B,'Cooking methods'!J:J)*$E179,"")</f>
        <v>0</v>
      </c>
      <c r="AJ179" cm="1">
        <f t="array" ref="AJ179">IFERROR(_xlfn.XLOOKUP(Tool_Italy!$F179&amp;$E$2,'Cooking methods'!$A:$A&amp;'Cooking methods'!$B:$B,'Cooking methods'!K:K)*$E179,"")</f>
        <v>0</v>
      </c>
      <c r="AK179" cm="1">
        <f t="array" ref="AK179">IFERROR(_xlfn.XLOOKUP(Tool_Italy!$F179&amp;$E$2,'Cooking methods'!$A:$A&amp;'Cooking methods'!$B:$B,'Cooking methods'!L:L)*$E179,"")</f>
        <v>0</v>
      </c>
      <c r="AL179" cm="1">
        <f t="array" ref="AL179">IFERROR(_xlfn.XLOOKUP(Tool_Italy!$F179&amp;$E$2,'Cooking methods'!$A:$A&amp;'Cooking methods'!$B:$B,'Cooking methods'!M:M)*$E179,"")</f>
        <v>0</v>
      </c>
      <c r="AM179" cm="1">
        <f t="array" ref="AM179">IFERROR(_xlfn.XLOOKUP(Tool_Italy!$F179&amp;$E$2,'Cooking methods'!$A:$A&amp;'Cooking methods'!$B:$B,'Cooking methods'!N:N)*$E179,"")</f>
        <v>0</v>
      </c>
      <c r="AN179" cm="1">
        <f t="array" ref="AN179">IFERROR(_xlfn.XLOOKUP(Tool_Italy!$F179&amp;$E$2,'Cooking methods'!$A:$A&amp;'Cooking methods'!$B:$B,'Cooking methods'!O:O)*$E179,"")</f>
        <v>0</v>
      </c>
      <c r="AO179" cm="1">
        <f t="array" ref="AO179">IFERROR(_xlfn.XLOOKUP(Tool_Italy!$F179&amp;$E$2,'Cooking methods'!$A:$A&amp;'Cooking methods'!$B:$B,'Cooking methods'!P:P)*$E179,"")</f>
        <v>0</v>
      </c>
      <c r="AP179" cm="1">
        <f t="array" ref="AP179">IFERROR(_xlfn.XLOOKUP(Tool_Italy!$F179&amp;$E$2,'Cooking methods'!$A:$A&amp;'Cooking methods'!$B:$B,'Cooking methods'!Q:Q)*$E179,"")</f>
        <v>0</v>
      </c>
      <c r="AQ179" cm="1">
        <f t="array" ref="AQ179">IFERROR(_xlfn.XLOOKUP(Tool_Italy!$F179&amp;$E$2,'Cooking methods'!$A:$A&amp;'Cooking methods'!$B:$B,'Cooking methods'!R:R)*$E179,"")</f>
        <v>0</v>
      </c>
      <c r="AR179" cm="1">
        <f t="array" ref="AR179">IFERROR(_xlfn.XLOOKUP(Tool_Italy!$G179&amp;$E$2,'Waste management'!$A:$A&amp;'Waste management'!$B:$B,'Waste management'!C:C)*$E179,"")</f>
        <v>0</v>
      </c>
      <c r="AS179" cm="1">
        <f t="array" ref="AS179">IFERROR(_xlfn.XLOOKUP(Tool_Italy!$G179&amp;$E$2,'Waste management'!$A:$A&amp;'Waste management'!$B:$B,'Waste management'!D:D)*$E179,"")</f>
        <v>0</v>
      </c>
      <c r="AT179" cm="1">
        <f t="array" ref="AT179">IFERROR(_xlfn.XLOOKUP(Tool_Italy!$G179&amp;$E$2,'Waste management'!$A:$A&amp;'Waste management'!$B:$B,'Waste management'!E:E)*$E179,"")</f>
        <v>0</v>
      </c>
      <c r="AU179" cm="1">
        <f t="array" ref="AU179">IFERROR(_xlfn.XLOOKUP(Tool_Italy!$G179&amp;$E$2,'Waste management'!$A:$A&amp;'Waste management'!$B:$B,'Waste management'!F:F)*$E179,"")</f>
        <v>0</v>
      </c>
      <c r="AV179" cm="1">
        <f t="array" ref="AV179">IFERROR(_xlfn.XLOOKUP(Tool_Italy!$G179&amp;$E$2,'Waste management'!$A:$A&amp;'Waste management'!$B:$B,'Waste management'!G:G)*$E179,"")</f>
        <v>0</v>
      </c>
      <c r="AW179" cm="1">
        <f t="array" ref="AW179">IFERROR(_xlfn.XLOOKUP(Tool_Italy!$G179&amp;$E$2,'Waste management'!$A:$A&amp;'Waste management'!$B:$B,'Waste management'!H:H)*$E179,"")</f>
        <v>0</v>
      </c>
      <c r="AX179" cm="1">
        <f t="array" ref="AX179">IFERROR(_xlfn.XLOOKUP(Tool_Italy!$G179&amp;$E$2,'Waste management'!$A:$A&amp;'Waste management'!$B:$B,'Waste management'!I:I)*$E179,"")</f>
        <v>0</v>
      </c>
      <c r="AY179" cm="1">
        <f t="array" ref="AY179">IFERROR(_xlfn.XLOOKUP(Tool_Italy!$G179&amp;$E$2,'Waste management'!$A:$A&amp;'Waste management'!$B:$B,'Waste management'!J:J)*$E179,"")</f>
        <v>0</v>
      </c>
      <c r="AZ179" cm="1">
        <f t="array" ref="AZ179">IFERROR(_xlfn.XLOOKUP(Tool_Italy!$G179&amp;$E$2,'Waste management'!$A:$A&amp;'Waste management'!$B:$B,'Waste management'!K:K)*$E179,"")</f>
        <v>0</v>
      </c>
      <c r="BA179" cm="1">
        <f t="array" ref="BA179">IFERROR(_xlfn.XLOOKUP(Tool_Italy!$G179&amp;$E$2,'Waste management'!$A:$A&amp;'Waste management'!$B:$B,'Waste management'!L:L)*$E179,"")</f>
        <v>0</v>
      </c>
      <c r="BB179" cm="1">
        <f t="array" ref="BB179">IFERROR(_xlfn.XLOOKUP(Tool_Italy!$G179&amp;$E$2,'Waste management'!$A:$A&amp;'Waste management'!$B:$B,'Waste management'!M:M)*$E179,"")</f>
        <v>0</v>
      </c>
      <c r="BC179" cm="1">
        <f t="array" ref="BC179">IFERROR(_xlfn.XLOOKUP(Tool_Italy!$G179&amp;$E$2,'Waste management'!$A:$A&amp;'Waste management'!$B:$B,'Waste management'!N:N)*$E179,"")</f>
        <v>0</v>
      </c>
      <c r="BD179" cm="1">
        <f t="array" ref="BD179">IFERROR(_xlfn.XLOOKUP(Tool_Italy!$G179&amp;$E$2,'Waste management'!$A:$A&amp;'Waste management'!$B:$B,'Waste management'!O:O)*$E179,"")</f>
        <v>0</v>
      </c>
      <c r="BE179" cm="1">
        <f t="array" ref="BE179">IFERROR(_xlfn.XLOOKUP(Tool_Italy!$G179&amp;$E$2,'Waste management'!$A:$A&amp;'Waste management'!$B:$B,'Waste management'!P:P)*$E179,"")</f>
        <v>0</v>
      </c>
      <c r="BF179" cm="1">
        <f t="array" ref="BF179">IFERROR(_xlfn.XLOOKUP(Tool_Italy!$G179&amp;$E$2,'Waste management'!$A:$A&amp;'Waste management'!$B:$B,'Waste management'!Q:Q)*$E179,"")</f>
        <v>0</v>
      </c>
      <c r="BG179" cm="1">
        <f t="array" ref="BG179">IFERROR(_xlfn.XLOOKUP(Tool_Italy!$G179&amp;$E$2,'Waste management'!$A:$A&amp;'Waste management'!$B:$B,'Waste management'!R:R)*$E179,"")</f>
        <v>0</v>
      </c>
      <c r="BH179">
        <f>IFERROR((L179+AR179+AB179)*_xlfn.XLOOKUP(Tool_Italy!BH$4,Monetization_Factors!$A:$A,Monetization_Factors!$D:$D),"")</f>
        <v>0</v>
      </c>
      <c r="BI179">
        <f>IFERROR((M179+AS179+AC179)*_xlfn.XLOOKUP(Tool_Italy!BI$4,Monetization_Factors!$A:$A,Monetization_Factors!$D:$D),"")</f>
        <v>0</v>
      </c>
      <c r="BJ179">
        <f>IFERROR((N179+AT179+AD179)*_xlfn.XLOOKUP(Tool_Italy!BJ$4,Monetization_Factors!$A:$A,Monetization_Factors!$D:$D),"")</f>
        <v>0</v>
      </c>
      <c r="BK179">
        <f>IFERROR((O179+AU179+AE179)*_xlfn.XLOOKUP(Tool_Italy!BK$4,Monetization_Factors!$A:$A,Monetization_Factors!$D:$D),"")</f>
        <v>0</v>
      </c>
      <c r="BL179">
        <f>IFERROR((P179+AV179+AF179)*_xlfn.XLOOKUP(Tool_Italy!BL$4,Monetization_Factors!$A:$A,Monetization_Factors!$D:$D),"")</f>
        <v>0</v>
      </c>
      <c r="BM179">
        <f>IFERROR((Q179+AW179+AG179)*_xlfn.XLOOKUP(Tool_Italy!BM$4,Monetization_Factors!$A:$A,Monetization_Factors!$D:$D),"")</f>
        <v>0</v>
      </c>
      <c r="BN179">
        <f>IFERROR((R179+AX179+AH179)*_xlfn.XLOOKUP(Tool_Italy!BN$4,Monetization_Factors!$A:$A,Monetization_Factors!$D:$D),"")</f>
        <v>0</v>
      </c>
      <c r="BO179">
        <f>IFERROR((S179+AY179+AI179)*_xlfn.XLOOKUP(Tool_Italy!BO$4,Monetization_Factors!$A:$A,Monetization_Factors!$D:$D),"")</f>
        <v>0</v>
      </c>
      <c r="BP179">
        <f>IFERROR((T179+AZ179+AJ179)*_xlfn.XLOOKUP(Tool_Italy!BP$4,Monetization_Factors!$A:$A,Monetization_Factors!$D:$D),"")</f>
        <v>0</v>
      </c>
      <c r="BQ179">
        <f>IFERROR((U179+BA179+AK179)*_xlfn.XLOOKUP(Tool_Italy!BQ$4,Monetization_Factors!$A:$A,Monetization_Factors!$D:$D),"")</f>
        <v>0</v>
      </c>
      <c r="BR179" t="str">
        <f>IFERROR((V179+BB179+AL179)*_xlfn.XLOOKUP(Tool_Italy!BR$4,Monetization_Factors!$A:$A,Monetization_Factors!$D:$D),"")</f>
        <v/>
      </c>
      <c r="BS179">
        <f>IFERROR((W179+BC179+AM179)*_xlfn.XLOOKUP(Tool_Italy!BS$4,Monetization_Factors!$A:$A,Monetization_Factors!$D:$D),"")</f>
        <v>0</v>
      </c>
      <c r="BT179">
        <f>IFERROR((X179+BD179+AN179)*_xlfn.XLOOKUP(Tool_Italy!BT$4,Monetization_Factors!$A:$A,Monetization_Factors!$D:$D),"")</f>
        <v>0</v>
      </c>
      <c r="BU179">
        <f>IFERROR((Y179+BE179+AO179)*_xlfn.XLOOKUP(Tool_Italy!BU$4,Monetization_Factors!$A:$A,Monetization_Factors!$D:$D),"")</f>
        <v>0</v>
      </c>
      <c r="BV179">
        <f>IFERROR((Z179+BF179+AP179)*_xlfn.XLOOKUP(Tool_Italy!BV$4,Monetization_Factors!$A:$A,Monetization_Factors!$D:$D),"")</f>
        <v>0</v>
      </c>
      <c r="BW179">
        <f>IFERROR((AA179+BG179+AQ179)*_xlfn.XLOOKUP(Tool_Italy!BW$4,Monetization_Factors!$A:$A,Monetization_Factors!$D:$D),"")</f>
        <v>0</v>
      </c>
      <c r="BX179" s="38" cm="1">
        <f t="array" ref="BX179">IFERROR(_xlfn.IFS(I179&lt;&gt;0,I179*E179,I179="",J179*E179),"")</f>
        <v>0</v>
      </c>
      <c r="BY179" s="38">
        <f t="shared" si="104"/>
        <v>0</v>
      </c>
      <c r="BZ179" s="38">
        <f t="shared" si="106"/>
        <v>0</v>
      </c>
      <c r="CA179" s="38">
        <f t="shared" si="105"/>
        <v>0</v>
      </c>
      <c r="CB179">
        <f t="shared" si="107"/>
        <v>0</v>
      </c>
      <c r="CC179">
        <f t="shared" si="109"/>
        <v>0</v>
      </c>
      <c r="CD179">
        <f t="shared" si="110"/>
        <v>0</v>
      </c>
      <c r="CE179">
        <f t="shared" si="111"/>
        <v>0</v>
      </c>
      <c r="CF179">
        <f t="shared" si="112"/>
        <v>0</v>
      </c>
      <c r="CG179">
        <f t="shared" si="113"/>
        <v>0</v>
      </c>
      <c r="CH179">
        <f t="shared" si="114"/>
        <v>0</v>
      </c>
      <c r="CI179">
        <f t="shared" si="115"/>
        <v>0</v>
      </c>
      <c r="CJ179">
        <f t="shared" si="116"/>
        <v>0</v>
      </c>
      <c r="CK179">
        <f t="shared" si="117"/>
        <v>0</v>
      </c>
      <c r="CL179">
        <f t="shared" si="118"/>
        <v>0</v>
      </c>
      <c r="CM179">
        <f t="shared" si="119"/>
        <v>0</v>
      </c>
      <c r="CN179">
        <f t="shared" si="120"/>
        <v>0</v>
      </c>
      <c r="CO179">
        <f t="shared" si="121"/>
        <v>0</v>
      </c>
      <c r="CP179">
        <f t="shared" si="122"/>
        <v>0</v>
      </c>
      <c r="CQ179">
        <f t="shared" si="123"/>
        <v>0</v>
      </c>
      <c r="CR179">
        <f t="shared" si="108"/>
        <v>0</v>
      </c>
      <c r="CS179">
        <f t="shared" si="124"/>
        <v>0</v>
      </c>
      <c r="CT179">
        <f t="shared" si="125"/>
        <v>0</v>
      </c>
      <c r="CU179">
        <f t="shared" si="126"/>
        <v>0</v>
      </c>
      <c r="CV179">
        <f t="shared" si="127"/>
        <v>0</v>
      </c>
      <c r="CW179">
        <f t="shared" si="128"/>
        <v>0</v>
      </c>
      <c r="CX179">
        <f t="shared" si="129"/>
        <v>0</v>
      </c>
      <c r="CY179">
        <f t="shared" si="130"/>
        <v>0</v>
      </c>
      <c r="CZ179">
        <f t="shared" si="131"/>
        <v>0</v>
      </c>
      <c r="DA179">
        <f t="shared" si="132"/>
        <v>0</v>
      </c>
      <c r="DB179">
        <f t="shared" si="133"/>
        <v>0</v>
      </c>
      <c r="DC179">
        <f t="shared" si="134"/>
        <v>0</v>
      </c>
      <c r="DD179">
        <f t="shared" si="135"/>
        <v>0</v>
      </c>
      <c r="DE179">
        <f t="shared" si="136"/>
        <v>0</v>
      </c>
      <c r="DF179">
        <f t="shared" si="137"/>
        <v>0</v>
      </c>
      <c r="DG179">
        <f t="shared" si="138"/>
        <v>0</v>
      </c>
      <c r="DH179" s="5" t="str">
        <f>IFERROR(((((L179+AB179)*(1/$H179))+AR179)/$F$2)/($B$2*('CAR.CAP_per person'!B$2)/(_xlfn.XLOOKUP($E$2,EU_countries_GDP!$A$2:$A$29,EU_countries_GDP!$E$2:$E$29))),"")</f>
        <v/>
      </c>
      <c r="DI179" s="5" t="str">
        <f>IFERROR(((((M179+AC179)*(1/$H179))+AS179)/$F$2)/($B$2*('CAR.CAP_per person'!C$2)/(_xlfn.XLOOKUP($E$2,EU_countries_GDP!$A$2:$A$29,EU_countries_GDP!$E$2:$E$29))),"")</f>
        <v/>
      </c>
      <c r="DJ179" s="5" t="str">
        <f>IFERROR(((((N179+AD179)*(1/$H179))+AT179)/$F$2)/($B$2*('CAR.CAP_per person'!D$2)/(_xlfn.XLOOKUP($E$2,EU_countries_GDP!$A$2:$A$29,EU_countries_GDP!$E$2:$E$29))),"")</f>
        <v/>
      </c>
      <c r="DK179" s="5" t="str">
        <f>IFERROR(((((O179+AE179)*(1/$H179))+AU179)/$F$2)/($B$2*('CAR.CAP_per person'!E$2)/(_xlfn.XLOOKUP($E$2,EU_countries_GDP!$A$2:$A$29,EU_countries_GDP!$E$2:$E$29))),"")</f>
        <v/>
      </c>
      <c r="DL179" s="5" t="str">
        <f>IFERROR(((((P179+AF179)*(1/$H179))+AV179)/$F$2)/($B$2*('CAR.CAP_per person'!F$2)/(_xlfn.XLOOKUP($E$2,EU_countries_GDP!$A$2:$A$29,EU_countries_GDP!$E$2:$E$29))),"")</f>
        <v/>
      </c>
      <c r="DM179" s="5" t="str">
        <f>IFERROR(((((Q179+AG179)*(1/$H179))+AW179)/$F$2)/($B$2*('CAR.CAP_per person'!G$2)/(_xlfn.XLOOKUP($E$2,EU_countries_GDP!$A$2:$A$29,EU_countries_GDP!$E$2:$E$29))),"")</f>
        <v/>
      </c>
      <c r="DN179" s="5" t="str">
        <f>IFERROR(((((R179+AH179)*(1/$H179))+AX179)/$F$2)/($B$2*('CAR.CAP_per person'!H$2)/(_xlfn.XLOOKUP($E$2,EU_countries_GDP!$A$2:$A$29,EU_countries_GDP!$E$2:$E$29))),"")</f>
        <v/>
      </c>
      <c r="DO179" s="5" t="str">
        <f>IFERROR(((((S179+AI179)*(1/$H179))+AY179)/$F$2)/($B$2*('CAR.CAP_per person'!I$2)/(_xlfn.XLOOKUP($E$2,EU_countries_GDP!$A$2:$A$29,EU_countries_GDP!$E$2:$E$29))),"")</f>
        <v/>
      </c>
      <c r="DP179" s="5" t="str">
        <f>IFERROR(((((T179+AJ179)*(1/$H179))+AZ179)/$F$2)/($B$2*('CAR.CAP_per person'!J$2)/(_xlfn.XLOOKUP($E$2,EU_countries_GDP!$A$2:$A$29,EU_countries_GDP!$E$2:$E$29))),"")</f>
        <v/>
      </c>
      <c r="DQ179" s="5" t="str">
        <f>IFERROR(((((U179+AK179)*(1/$H179))+BA179)/$F$2)/($B$2*('CAR.CAP_per person'!K$2)/(_xlfn.XLOOKUP($E$2,EU_countries_GDP!$A$2:$A$29,EU_countries_GDP!$E$2:$E$29))),"")</f>
        <v/>
      </c>
      <c r="DR179" s="5" t="str">
        <f>IFERROR(((((V179+AL179)*(1/$H179))+BB179)/$F$2)/($B$2*('CAR.CAP_per person'!L$2)/(_xlfn.XLOOKUP($E$2,EU_countries_GDP!$A$2:$A$29,EU_countries_GDP!$E$2:$E$29))),"")</f>
        <v/>
      </c>
      <c r="DS179" s="5" t="str">
        <f>IFERROR(((((W179+AM179)*(1/$H179))+BC179)/$F$2)/($B$2*('CAR.CAP_per person'!M$2)/(_xlfn.XLOOKUP($E$2,EU_countries_GDP!$A$2:$A$29,EU_countries_GDP!$E$2:$E$29))),"")</f>
        <v/>
      </c>
      <c r="DT179" s="5" t="str">
        <f>IFERROR(((((X179+AN179)*(1/$H179))+BD179)/$F$2)/($B$2*('CAR.CAP_per person'!N$2)/(_xlfn.XLOOKUP($E$2,EU_countries_GDP!$A$2:$A$29,EU_countries_GDP!$E$2:$E$29))),"")</f>
        <v/>
      </c>
      <c r="DU179" s="5" t="str">
        <f>IFERROR(((((Y179+AO179)*(1/$H179))+BE179)/$F$2)/($B$2*('CAR.CAP_per person'!O$2)/(_xlfn.XLOOKUP($E$2,EU_countries_GDP!$A$2:$A$29,EU_countries_GDP!$E$2:$E$29))),"")</f>
        <v/>
      </c>
      <c r="DV179" s="5" t="str">
        <f>IFERROR(((((Z179+AP179)*(1/$H179))+BF179)/$F$2)/($B$2*('CAR.CAP_per person'!P$2)/(_xlfn.XLOOKUP($E$2,EU_countries_GDP!$A$2:$A$29,EU_countries_GDP!$E$2:$E$29))),"")</f>
        <v/>
      </c>
      <c r="DW179" s="5" t="str">
        <f>IFERROR(((((AA179+AQ179)*(1/$H179))+BG179)/$F$2)/($B$2*('CAR.CAP_per person'!Q$2)/(_xlfn.XLOOKUP($E$2,EU_countries_GDP!$A$2:$A$29,EU_countries_GDP!$E$2:$E$29))),"")</f>
        <v/>
      </c>
    </row>
    <row r="180" spans="1:127">
      <c r="A180" t="s">
        <v>244</v>
      </c>
      <c r="B180" t="str">
        <f>_xlfn.XLOOKUP(D180,Table5[Ingredient],Table5[Category],"",FALSE)</f>
        <v>Fruit</v>
      </c>
      <c r="C180" s="33" t="s">
        <v>257</v>
      </c>
      <c r="D180" s="33" t="s">
        <v>256</v>
      </c>
      <c r="E180" s="33">
        <v>0</v>
      </c>
      <c r="F180" s="33" t="s">
        <v>189</v>
      </c>
      <c r="G180" s="33" t="s">
        <v>180</v>
      </c>
      <c r="H180" s="91">
        <f>Dataset_IT!M85</f>
        <v>0</v>
      </c>
      <c r="I180" s="33"/>
      <c r="J180" s="37" t="str">
        <f>IFERROR(INDEX('AveragePrices&amp;Codes'!G:AG, MATCH($D180, 'AveragePrices&amp;Codes'!$A:$A, 0), MATCH(Tool_Italy!$E$2, 'AveragePrices&amp;Codes'!$G$1:$AG$1, 0)),"")</f>
        <v/>
      </c>
      <c r="K180" s="37">
        <f>IFERROR(E180/(_xlfn.XLOOKUP(A180,Dataset_IT!$Q$2:$Q$9,Dataset_IT!$R$2:$R$9)),"")</f>
        <v>0</v>
      </c>
      <c r="L180">
        <f>IFERROR(IF($F180="Raw",_xlfn.XLOOKUP(_xlfn.XLOOKUP(Tool_Italy!$D180,'AveragePrices&amp;Codes'!$A:$A,'AveragePrices&amp;Codes'!$B:$B),AGRIBALYSE_Raw!$B:$B,AGRIBALYSE_Raw!O:O)*$E180,_xlfn.XLOOKUP(_xlfn.XLOOKUP(Tool_Italy!$D180,'AveragePrices&amp;Codes'!$A:$A,'AveragePrices&amp;Codes'!$B:$B),AGRIBALYSE_Cooked!$C:$C,AGRIBALYSE_Cooked!P:P)*$E180),"")</f>
        <v>0</v>
      </c>
      <c r="M180">
        <f>IFERROR(IF($F180="Raw",_xlfn.XLOOKUP(_xlfn.XLOOKUP(Tool_Italy!$D180,'AveragePrices&amp;Codes'!$A:$A,'AveragePrices&amp;Codes'!$B:$B),AGRIBALYSE_Raw!$B:$B,AGRIBALYSE_Raw!P:P)*$E180,_xlfn.XLOOKUP(_xlfn.XLOOKUP(Tool_Italy!$D180,'AveragePrices&amp;Codes'!$A:$A,'AveragePrices&amp;Codes'!$B:$B),AGRIBALYSE_Cooked!$C:$C,AGRIBALYSE_Cooked!Q:Q)*$E180),"")</f>
        <v>0</v>
      </c>
      <c r="N180">
        <f>IFERROR(IF($F180="Raw",_xlfn.XLOOKUP(_xlfn.XLOOKUP(Tool_Italy!$D180,'AveragePrices&amp;Codes'!$A:$A,'AveragePrices&amp;Codes'!$B:$B),AGRIBALYSE_Raw!$B:$B,AGRIBALYSE_Raw!Q:Q)*$E180,_xlfn.XLOOKUP(_xlfn.XLOOKUP(Tool_Italy!$D180,'AveragePrices&amp;Codes'!$A:$A,'AveragePrices&amp;Codes'!$B:$B),AGRIBALYSE_Cooked!$C:$C,AGRIBALYSE_Cooked!R:R)*$E180),"")</f>
        <v>0</v>
      </c>
      <c r="O180">
        <f>IFERROR(IF($F180="Raw",_xlfn.XLOOKUP(_xlfn.XLOOKUP(Tool_Italy!$D180,'AveragePrices&amp;Codes'!$A:$A,'AveragePrices&amp;Codes'!$B:$B),AGRIBALYSE_Raw!$B:$B,AGRIBALYSE_Raw!R:R)*$E180,_xlfn.XLOOKUP(_xlfn.XLOOKUP(Tool_Italy!$D180,'AveragePrices&amp;Codes'!$A:$A,'AveragePrices&amp;Codes'!$B:$B),AGRIBALYSE_Cooked!$C:$C,AGRIBALYSE_Cooked!S:S)*$E180),"")</f>
        <v>0</v>
      </c>
      <c r="P180">
        <f>IFERROR(IF($F180="Raw",_xlfn.XLOOKUP(_xlfn.XLOOKUP(Tool_Italy!$D180,'AveragePrices&amp;Codes'!$A:$A,'AveragePrices&amp;Codes'!$B:$B),AGRIBALYSE_Raw!$B:$B,AGRIBALYSE_Raw!S:S)*$E180,_xlfn.XLOOKUP(_xlfn.XLOOKUP(Tool_Italy!$D180,'AveragePrices&amp;Codes'!$A:$A,'AveragePrices&amp;Codes'!$B:$B),AGRIBALYSE_Cooked!$C:$C,AGRIBALYSE_Cooked!T:T)*$E180),"")</f>
        <v>0</v>
      </c>
      <c r="Q180">
        <f>IFERROR(IF($F180="Raw",_xlfn.XLOOKUP(_xlfn.XLOOKUP(Tool_Italy!$D180,'AveragePrices&amp;Codes'!$A:$A,'AveragePrices&amp;Codes'!$B:$B),AGRIBALYSE_Raw!$B:$B,AGRIBALYSE_Raw!T:T)*$E180,_xlfn.XLOOKUP(_xlfn.XLOOKUP(Tool_Italy!$D180,'AveragePrices&amp;Codes'!$A:$A,'AveragePrices&amp;Codes'!$B:$B),AGRIBALYSE_Cooked!$C:$C,AGRIBALYSE_Cooked!U:U)*$E180),"")</f>
        <v>0</v>
      </c>
      <c r="R180">
        <f>IFERROR(IF($F180="Raw",_xlfn.XLOOKUP(_xlfn.XLOOKUP(Tool_Italy!$D180,'AveragePrices&amp;Codes'!$A:$A,'AveragePrices&amp;Codes'!$B:$B),AGRIBALYSE_Raw!$B:$B,AGRIBALYSE_Raw!U:U)*$E180,_xlfn.XLOOKUP(_xlfn.XLOOKUP(Tool_Italy!$D180,'AveragePrices&amp;Codes'!$A:$A,'AveragePrices&amp;Codes'!$B:$B),AGRIBALYSE_Cooked!$C:$C,AGRIBALYSE_Cooked!V:V)*$E180),"")</f>
        <v>0</v>
      </c>
      <c r="S180">
        <f>IFERROR(IF($F180="Raw",_xlfn.XLOOKUP(_xlfn.XLOOKUP(Tool_Italy!$D180,'AveragePrices&amp;Codes'!$A:$A,'AveragePrices&amp;Codes'!$B:$B),AGRIBALYSE_Raw!$B:$B,AGRIBALYSE_Raw!V:V)*$E180,_xlfn.XLOOKUP(_xlfn.XLOOKUP(Tool_Italy!$D180,'AveragePrices&amp;Codes'!$A:$A,'AveragePrices&amp;Codes'!$B:$B),AGRIBALYSE_Cooked!$C:$C,AGRIBALYSE_Cooked!W:W)*$E180),"")</f>
        <v>0</v>
      </c>
      <c r="T180">
        <f>IFERROR(IF($F180="Raw",_xlfn.XLOOKUP(_xlfn.XLOOKUP(Tool_Italy!$D180,'AveragePrices&amp;Codes'!$A:$A,'AveragePrices&amp;Codes'!$B:$B),AGRIBALYSE_Raw!$B:$B,AGRIBALYSE_Raw!W:W)*$E180,_xlfn.XLOOKUP(_xlfn.XLOOKUP(Tool_Italy!$D180,'AveragePrices&amp;Codes'!$A:$A,'AveragePrices&amp;Codes'!$B:$B),AGRIBALYSE_Cooked!$C:$C,AGRIBALYSE_Cooked!X:X)*$E180),"")</f>
        <v>0</v>
      </c>
      <c r="U180">
        <f>IFERROR(IF($F180="Raw",_xlfn.XLOOKUP(_xlfn.XLOOKUP(Tool_Italy!$D180,'AveragePrices&amp;Codes'!$A:$A,'AveragePrices&amp;Codes'!$B:$B),AGRIBALYSE_Raw!$B:$B,AGRIBALYSE_Raw!X:X)*$E180,_xlfn.XLOOKUP(_xlfn.XLOOKUP(Tool_Italy!$D180,'AveragePrices&amp;Codes'!$A:$A,'AveragePrices&amp;Codes'!$B:$B),AGRIBALYSE_Cooked!$C:$C,AGRIBALYSE_Cooked!Y:Y)*$E180),"")</f>
        <v>0</v>
      </c>
      <c r="V180">
        <f>IFERROR(IF($F180="Raw",_xlfn.XLOOKUP(_xlfn.XLOOKUP(Tool_Italy!$D180,'AveragePrices&amp;Codes'!$A:$A,'AveragePrices&amp;Codes'!$B:$B),AGRIBALYSE_Raw!$B:$B,AGRIBALYSE_Raw!Y:Y)*$E180,_xlfn.XLOOKUP(_xlfn.XLOOKUP(Tool_Italy!$D180,'AveragePrices&amp;Codes'!$A:$A,'AveragePrices&amp;Codes'!$B:$B),AGRIBALYSE_Cooked!$C:$C,AGRIBALYSE_Cooked!Z:Z)*$E180),"")</f>
        <v>0</v>
      </c>
      <c r="W180">
        <f>IFERROR(IF($F180="Raw",_xlfn.XLOOKUP(_xlfn.XLOOKUP(Tool_Italy!$D180,'AveragePrices&amp;Codes'!$A:$A,'AveragePrices&amp;Codes'!$B:$B),AGRIBALYSE_Raw!$B:$B,AGRIBALYSE_Raw!Z:Z)*$E180,_xlfn.XLOOKUP(_xlfn.XLOOKUP(Tool_Italy!$D180,'AveragePrices&amp;Codes'!$A:$A,'AveragePrices&amp;Codes'!$B:$B),AGRIBALYSE_Cooked!$C:$C,AGRIBALYSE_Cooked!AA:AA)*$E180),"")</f>
        <v>0</v>
      </c>
      <c r="X180">
        <f>IFERROR(IF($F180="Raw",_xlfn.XLOOKUP(_xlfn.XLOOKUP(Tool_Italy!$D180,'AveragePrices&amp;Codes'!$A:$A,'AveragePrices&amp;Codes'!$B:$B),AGRIBALYSE_Raw!$B:$B,AGRIBALYSE_Raw!AA:AA)*$E180,_xlfn.XLOOKUP(_xlfn.XLOOKUP(Tool_Italy!$D180,'AveragePrices&amp;Codes'!$A:$A,'AveragePrices&amp;Codes'!$B:$B),AGRIBALYSE_Cooked!$C:$C,AGRIBALYSE_Cooked!AB:AB)*$E180),"")</f>
        <v>0</v>
      </c>
      <c r="Y180">
        <f>IFERROR(IF($F180="Raw",_xlfn.XLOOKUP(_xlfn.XLOOKUP(Tool_Italy!$D180,'AveragePrices&amp;Codes'!$A:$A,'AveragePrices&amp;Codes'!$B:$B),AGRIBALYSE_Raw!$B:$B,AGRIBALYSE_Raw!AB:AB)*$E180,_xlfn.XLOOKUP(_xlfn.XLOOKUP(Tool_Italy!$D180,'AveragePrices&amp;Codes'!$A:$A,'AveragePrices&amp;Codes'!$B:$B),AGRIBALYSE_Cooked!$C:$C,AGRIBALYSE_Cooked!AC:AC)*$E180),"")</f>
        <v>0</v>
      </c>
      <c r="Z180">
        <f>IFERROR(IF($F180="Raw",_xlfn.XLOOKUP(_xlfn.XLOOKUP(Tool_Italy!$D180,'AveragePrices&amp;Codes'!$A:$A,'AveragePrices&amp;Codes'!$B:$B),AGRIBALYSE_Raw!$B:$B,AGRIBALYSE_Raw!AC:AC)*$E180,_xlfn.XLOOKUP(_xlfn.XLOOKUP(Tool_Italy!$D180,'AveragePrices&amp;Codes'!$A:$A,'AveragePrices&amp;Codes'!$B:$B),AGRIBALYSE_Cooked!$C:$C,AGRIBALYSE_Cooked!AD:AD)*$E180),"")</f>
        <v>0</v>
      </c>
      <c r="AA180">
        <f>IFERROR(IF($F180="Raw",_xlfn.XLOOKUP(_xlfn.XLOOKUP(Tool_Italy!$D180,'AveragePrices&amp;Codes'!$A:$A,'AveragePrices&amp;Codes'!$B:$B),AGRIBALYSE_Raw!$B:$B,AGRIBALYSE_Raw!AD:AD)*$E180,_xlfn.XLOOKUP(_xlfn.XLOOKUP(Tool_Italy!$D180,'AveragePrices&amp;Codes'!$A:$A,'AveragePrices&amp;Codes'!$B:$B),AGRIBALYSE_Cooked!$C:$C,AGRIBALYSE_Cooked!AE:AE)*$E180),"")</f>
        <v>0</v>
      </c>
      <c r="AB180" cm="1">
        <f t="array" ref="AB180">IFERROR(_xlfn.XLOOKUP(Tool_Italy!$F180&amp;$E$2,'Cooking methods'!$A:$A&amp;'Cooking methods'!$B:$B,'Cooking methods'!C:C)*$E180,"")</f>
        <v>0</v>
      </c>
      <c r="AC180" cm="1">
        <f t="array" ref="AC180">IFERROR(_xlfn.XLOOKUP(Tool_Italy!$F180&amp;$E$2,'Cooking methods'!$A:$A&amp;'Cooking methods'!$B:$B,'Cooking methods'!D:D)*$E180,"")</f>
        <v>0</v>
      </c>
      <c r="AD180" cm="1">
        <f t="array" ref="AD180">IFERROR(_xlfn.XLOOKUP(Tool_Italy!$F180&amp;$E$2,'Cooking methods'!$A:$A&amp;'Cooking methods'!$B:$B,'Cooking methods'!E:E)*$E180,"")</f>
        <v>0</v>
      </c>
      <c r="AE180" cm="1">
        <f t="array" ref="AE180">IFERROR(_xlfn.XLOOKUP(Tool_Italy!$F180&amp;$E$2,'Cooking methods'!$A:$A&amp;'Cooking methods'!$B:$B,'Cooking methods'!F:F)*$E180,"")</f>
        <v>0</v>
      </c>
      <c r="AF180" cm="1">
        <f t="array" ref="AF180">IFERROR(_xlfn.XLOOKUP(Tool_Italy!$F180&amp;$E$2,'Cooking methods'!$A:$A&amp;'Cooking methods'!$B:$B,'Cooking methods'!G:G)*$E180,"")</f>
        <v>0</v>
      </c>
      <c r="AG180" cm="1">
        <f t="array" ref="AG180">IFERROR(_xlfn.XLOOKUP(Tool_Italy!$F180&amp;$E$2,'Cooking methods'!$A:$A&amp;'Cooking methods'!$B:$B,'Cooking methods'!H:H)*$E180,"")</f>
        <v>0</v>
      </c>
      <c r="AH180" cm="1">
        <f t="array" ref="AH180">IFERROR(_xlfn.XLOOKUP(Tool_Italy!$F180&amp;$E$2,'Cooking methods'!$A:$A&amp;'Cooking methods'!$B:$B,'Cooking methods'!I:I)*$E180,"")</f>
        <v>0</v>
      </c>
      <c r="AI180" cm="1">
        <f t="array" ref="AI180">IFERROR(_xlfn.XLOOKUP(Tool_Italy!$F180&amp;$E$2,'Cooking methods'!$A:$A&amp;'Cooking methods'!$B:$B,'Cooking methods'!J:J)*$E180,"")</f>
        <v>0</v>
      </c>
      <c r="AJ180" cm="1">
        <f t="array" ref="AJ180">IFERROR(_xlfn.XLOOKUP(Tool_Italy!$F180&amp;$E$2,'Cooking methods'!$A:$A&amp;'Cooking methods'!$B:$B,'Cooking methods'!K:K)*$E180,"")</f>
        <v>0</v>
      </c>
      <c r="AK180" cm="1">
        <f t="array" ref="AK180">IFERROR(_xlfn.XLOOKUP(Tool_Italy!$F180&amp;$E$2,'Cooking methods'!$A:$A&amp;'Cooking methods'!$B:$B,'Cooking methods'!L:L)*$E180,"")</f>
        <v>0</v>
      </c>
      <c r="AL180" cm="1">
        <f t="array" ref="AL180">IFERROR(_xlfn.XLOOKUP(Tool_Italy!$F180&amp;$E$2,'Cooking methods'!$A:$A&amp;'Cooking methods'!$B:$B,'Cooking methods'!M:M)*$E180,"")</f>
        <v>0</v>
      </c>
      <c r="AM180" cm="1">
        <f t="array" ref="AM180">IFERROR(_xlfn.XLOOKUP(Tool_Italy!$F180&amp;$E$2,'Cooking methods'!$A:$A&amp;'Cooking methods'!$B:$B,'Cooking methods'!N:N)*$E180,"")</f>
        <v>0</v>
      </c>
      <c r="AN180" cm="1">
        <f t="array" ref="AN180">IFERROR(_xlfn.XLOOKUP(Tool_Italy!$F180&amp;$E$2,'Cooking methods'!$A:$A&amp;'Cooking methods'!$B:$B,'Cooking methods'!O:O)*$E180,"")</f>
        <v>0</v>
      </c>
      <c r="AO180" cm="1">
        <f t="array" ref="AO180">IFERROR(_xlfn.XLOOKUP(Tool_Italy!$F180&amp;$E$2,'Cooking methods'!$A:$A&amp;'Cooking methods'!$B:$B,'Cooking methods'!P:P)*$E180,"")</f>
        <v>0</v>
      </c>
      <c r="AP180" cm="1">
        <f t="array" ref="AP180">IFERROR(_xlfn.XLOOKUP(Tool_Italy!$F180&amp;$E$2,'Cooking methods'!$A:$A&amp;'Cooking methods'!$B:$B,'Cooking methods'!Q:Q)*$E180,"")</f>
        <v>0</v>
      </c>
      <c r="AQ180" cm="1">
        <f t="array" ref="AQ180">IFERROR(_xlfn.XLOOKUP(Tool_Italy!$F180&amp;$E$2,'Cooking methods'!$A:$A&amp;'Cooking methods'!$B:$B,'Cooking methods'!R:R)*$E180,"")</f>
        <v>0</v>
      </c>
      <c r="AR180" cm="1">
        <f t="array" ref="AR180">IFERROR(_xlfn.XLOOKUP(Tool_Italy!$G180&amp;$E$2,'Waste management'!$A:$A&amp;'Waste management'!$B:$B,'Waste management'!C:C)*$E180,"")</f>
        <v>0</v>
      </c>
      <c r="AS180" cm="1">
        <f t="array" ref="AS180">IFERROR(_xlfn.XLOOKUP(Tool_Italy!$G180&amp;$E$2,'Waste management'!$A:$A&amp;'Waste management'!$B:$B,'Waste management'!D:D)*$E180,"")</f>
        <v>0</v>
      </c>
      <c r="AT180" cm="1">
        <f t="array" ref="AT180">IFERROR(_xlfn.XLOOKUP(Tool_Italy!$G180&amp;$E$2,'Waste management'!$A:$A&amp;'Waste management'!$B:$B,'Waste management'!E:E)*$E180,"")</f>
        <v>0</v>
      </c>
      <c r="AU180" cm="1">
        <f t="array" ref="AU180">IFERROR(_xlfn.XLOOKUP(Tool_Italy!$G180&amp;$E$2,'Waste management'!$A:$A&amp;'Waste management'!$B:$B,'Waste management'!F:F)*$E180,"")</f>
        <v>0</v>
      </c>
      <c r="AV180" cm="1">
        <f t="array" ref="AV180">IFERROR(_xlfn.XLOOKUP(Tool_Italy!$G180&amp;$E$2,'Waste management'!$A:$A&amp;'Waste management'!$B:$B,'Waste management'!G:G)*$E180,"")</f>
        <v>0</v>
      </c>
      <c r="AW180" cm="1">
        <f t="array" ref="AW180">IFERROR(_xlfn.XLOOKUP(Tool_Italy!$G180&amp;$E$2,'Waste management'!$A:$A&amp;'Waste management'!$B:$B,'Waste management'!H:H)*$E180,"")</f>
        <v>0</v>
      </c>
      <c r="AX180" cm="1">
        <f t="array" ref="AX180">IFERROR(_xlfn.XLOOKUP(Tool_Italy!$G180&amp;$E$2,'Waste management'!$A:$A&amp;'Waste management'!$B:$B,'Waste management'!I:I)*$E180,"")</f>
        <v>0</v>
      </c>
      <c r="AY180" cm="1">
        <f t="array" ref="AY180">IFERROR(_xlfn.XLOOKUP(Tool_Italy!$G180&amp;$E$2,'Waste management'!$A:$A&amp;'Waste management'!$B:$B,'Waste management'!J:J)*$E180,"")</f>
        <v>0</v>
      </c>
      <c r="AZ180" cm="1">
        <f t="array" ref="AZ180">IFERROR(_xlfn.XLOOKUP(Tool_Italy!$G180&amp;$E$2,'Waste management'!$A:$A&amp;'Waste management'!$B:$B,'Waste management'!K:K)*$E180,"")</f>
        <v>0</v>
      </c>
      <c r="BA180" cm="1">
        <f t="array" ref="BA180">IFERROR(_xlfn.XLOOKUP(Tool_Italy!$G180&amp;$E$2,'Waste management'!$A:$A&amp;'Waste management'!$B:$B,'Waste management'!L:L)*$E180,"")</f>
        <v>0</v>
      </c>
      <c r="BB180" cm="1">
        <f t="array" ref="BB180">IFERROR(_xlfn.XLOOKUP(Tool_Italy!$G180&amp;$E$2,'Waste management'!$A:$A&amp;'Waste management'!$B:$B,'Waste management'!M:M)*$E180,"")</f>
        <v>0</v>
      </c>
      <c r="BC180" cm="1">
        <f t="array" ref="BC180">IFERROR(_xlfn.XLOOKUP(Tool_Italy!$G180&amp;$E$2,'Waste management'!$A:$A&amp;'Waste management'!$B:$B,'Waste management'!N:N)*$E180,"")</f>
        <v>0</v>
      </c>
      <c r="BD180" cm="1">
        <f t="array" ref="BD180">IFERROR(_xlfn.XLOOKUP(Tool_Italy!$G180&amp;$E$2,'Waste management'!$A:$A&amp;'Waste management'!$B:$B,'Waste management'!O:O)*$E180,"")</f>
        <v>0</v>
      </c>
      <c r="BE180" cm="1">
        <f t="array" ref="BE180">IFERROR(_xlfn.XLOOKUP(Tool_Italy!$G180&amp;$E$2,'Waste management'!$A:$A&amp;'Waste management'!$B:$B,'Waste management'!P:P)*$E180,"")</f>
        <v>0</v>
      </c>
      <c r="BF180" cm="1">
        <f t="array" ref="BF180">IFERROR(_xlfn.XLOOKUP(Tool_Italy!$G180&amp;$E$2,'Waste management'!$A:$A&amp;'Waste management'!$B:$B,'Waste management'!Q:Q)*$E180,"")</f>
        <v>0</v>
      </c>
      <c r="BG180" cm="1">
        <f t="array" ref="BG180">IFERROR(_xlfn.XLOOKUP(Tool_Italy!$G180&amp;$E$2,'Waste management'!$A:$A&amp;'Waste management'!$B:$B,'Waste management'!R:R)*$E180,"")</f>
        <v>0</v>
      </c>
      <c r="BH180">
        <f>IFERROR((L180+AR180+AB180)*_xlfn.XLOOKUP(Tool_Italy!BH$4,Monetization_Factors!$A:$A,Monetization_Factors!$D:$D),"")</f>
        <v>0</v>
      </c>
      <c r="BI180">
        <f>IFERROR((M180+AS180+AC180)*_xlfn.XLOOKUP(Tool_Italy!BI$4,Monetization_Factors!$A:$A,Monetization_Factors!$D:$D),"")</f>
        <v>0</v>
      </c>
      <c r="BJ180">
        <f>IFERROR((N180+AT180+AD180)*_xlfn.XLOOKUP(Tool_Italy!BJ$4,Monetization_Factors!$A:$A,Monetization_Factors!$D:$D),"")</f>
        <v>0</v>
      </c>
      <c r="BK180">
        <f>IFERROR((O180+AU180+AE180)*_xlfn.XLOOKUP(Tool_Italy!BK$4,Monetization_Factors!$A:$A,Monetization_Factors!$D:$D),"")</f>
        <v>0</v>
      </c>
      <c r="BL180">
        <f>IFERROR((P180+AV180+AF180)*_xlfn.XLOOKUP(Tool_Italy!BL$4,Monetization_Factors!$A:$A,Monetization_Factors!$D:$D),"")</f>
        <v>0</v>
      </c>
      <c r="BM180">
        <f>IFERROR((Q180+AW180+AG180)*_xlfn.XLOOKUP(Tool_Italy!BM$4,Monetization_Factors!$A:$A,Monetization_Factors!$D:$D),"")</f>
        <v>0</v>
      </c>
      <c r="BN180">
        <f>IFERROR((R180+AX180+AH180)*_xlfn.XLOOKUP(Tool_Italy!BN$4,Monetization_Factors!$A:$A,Monetization_Factors!$D:$D),"")</f>
        <v>0</v>
      </c>
      <c r="BO180">
        <f>IFERROR((S180+AY180+AI180)*_xlfn.XLOOKUP(Tool_Italy!BO$4,Monetization_Factors!$A:$A,Monetization_Factors!$D:$D),"")</f>
        <v>0</v>
      </c>
      <c r="BP180">
        <f>IFERROR((T180+AZ180+AJ180)*_xlfn.XLOOKUP(Tool_Italy!BP$4,Monetization_Factors!$A:$A,Monetization_Factors!$D:$D),"")</f>
        <v>0</v>
      </c>
      <c r="BQ180">
        <f>IFERROR((U180+BA180+AK180)*_xlfn.XLOOKUP(Tool_Italy!BQ$4,Monetization_Factors!$A:$A,Monetization_Factors!$D:$D),"")</f>
        <v>0</v>
      </c>
      <c r="BR180" t="str">
        <f>IFERROR((V180+BB180+AL180)*_xlfn.XLOOKUP(Tool_Italy!BR$4,Monetization_Factors!$A:$A,Monetization_Factors!$D:$D),"")</f>
        <v/>
      </c>
      <c r="BS180">
        <f>IFERROR((W180+BC180+AM180)*_xlfn.XLOOKUP(Tool_Italy!BS$4,Monetization_Factors!$A:$A,Monetization_Factors!$D:$D),"")</f>
        <v>0</v>
      </c>
      <c r="BT180">
        <f>IFERROR((X180+BD180+AN180)*_xlfn.XLOOKUP(Tool_Italy!BT$4,Monetization_Factors!$A:$A,Monetization_Factors!$D:$D),"")</f>
        <v>0</v>
      </c>
      <c r="BU180">
        <f>IFERROR((Y180+BE180+AO180)*_xlfn.XLOOKUP(Tool_Italy!BU$4,Monetization_Factors!$A:$A,Monetization_Factors!$D:$D),"")</f>
        <v>0</v>
      </c>
      <c r="BV180">
        <f>IFERROR((Z180+BF180+AP180)*_xlfn.XLOOKUP(Tool_Italy!BV$4,Monetization_Factors!$A:$A,Monetization_Factors!$D:$D),"")</f>
        <v>0</v>
      </c>
      <c r="BW180">
        <f>IFERROR((AA180+BG180+AQ180)*_xlfn.XLOOKUP(Tool_Italy!BW$4,Monetization_Factors!$A:$A,Monetization_Factors!$D:$D),"")</f>
        <v>0</v>
      </c>
      <c r="BX180" s="38" t="str" cm="1">
        <f t="array" ref="BX180">IFERROR(_xlfn.IFS(I180&lt;&gt;0,I180*E180,I180="",J180*E180),"")</f>
        <v/>
      </c>
      <c r="BY180" s="38">
        <f t="shared" si="104"/>
        <v>0</v>
      </c>
      <c r="BZ180" s="38">
        <f t="shared" si="106"/>
        <v>0</v>
      </c>
      <c r="CA180" s="38">
        <f t="shared" si="105"/>
        <v>0</v>
      </c>
      <c r="CB180">
        <f t="shared" si="107"/>
        <v>0</v>
      </c>
      <c r="CC180">
        <f t="shared" si="109"/>
        <v>0</v>
      </c>
      <c r="CD180">
        <f t="shared" si="110"/>
        <v>0</v>
      </c>
      <c r="CE180">
        <f t="shared" si="111"/>
        <v>0</v>
      </c>
      <c r="CF180">
        <f t="shared" si="112"/>
        <v>0</v>
      </c>
      <c r="CG180">
        <f t="shared" si="113"/>
        <v>0</v>
      </c>
      <c r="CH180">
        <f t="shared" si="114"/>
        <v>0</v>
      </c>
      <c r="CI180">
        <f t="shared" si="115"/>
        <v>0</v>
      </c>
      <c r="CJ180">
        <f t="shared" si="116"/>
        <v>0</v>
      </c>
      <c r="CK180">
        <f t="shared" si="117"/>
        <v>0</v>
      </c>
      <c r="CL180">
        <f t="shared" si="118"/>
        <v>0</v>
      </c>
      <c r="CM180">
        <f t="shared" si="119"/>
        <v>0</v>
      </c>
      <c r="CN180">
        <f t="shared" si="120"/>
        <v>0</v>
      </c>
      <c r="CO180">
        <f t="shared" si="121"/>
        <v>0</v>
      </c>
      <c r="CP180">
        <f t="shared" si="122"/>
        <v>0</v>
      </c>
      <c r="CQ180">
        <f t="shared" si="123"/>
        <v>0</v>
      </c>
      <c r="CR180">
        <f t="shared" si="108"/>
        <v>0</v>
      </c>
      <c r="CS180">
        <f t="shared" si="124"/>
        <v>0</v>
      </c>
      <c r="CT180">
        <f t="shared" si="125"/>
        <v>0</v>
      </c>
      <c r="CU180">
        <f t="shared" si="126"/>
        <v>0</v>
      </c>
      <c r="CV180">
        <f t="shared" si="127"/>
        <v>0</v>
      </c>
      <c r="CW180">
        <f t="shared" si="128"/>
        <v>0</v>
      </c>
      <c r="CX180">
        <f t="shared" si="129"/>
        <v>0</v>
      </c>
      <c r="CY180">
        <f t="shared" si="130"/>
        <v>0</v>
      </c>
      <c r="CZ180">
        <f t="shared" si="131"/>
        <v>0</v>
      </c>
      <c r="DA180">
        <f t="shared" si="132"/>
        <v>0</v>
      </c>
      <c r="DB180">
        <f t="shared" si="133"/>
        <v>0</v>
      </c>
      <c r="DC180">
        <f t="shared" si="134"/>
        <v>0</v>
      </c>
      <c r="DD180">
        <f t="shared" si="135"/>
        <v>0</v>
      </c>
      <c r="DE180">
        <f t="shared" si="136"/>
        <v>0</v>
      </c>
      <c r="DF180">
        <f t="shared" si="137"/>
        <v>0</v>
      </c>
      <c r="DG180">
        <f t="shared" si="138"/>
        <v>0</v>
      </c>
      <c r="DH180" s="5" t="str">
        <f>IFERROR(((((L180+AB180)*(1/$H180))+AR180)/$F$2)/($B$2*('CAR.CAP_per person'!B$2)/(_xlfn.XLOOKUP($E$2,EU_countries_GDP!$A$2:$A$29,EU_countries_GDP!$E$2:$E$29))),"")</f>
        <v/>
      </c>
      <c r="DI180" s="5" t="str">
        <f>IFERROR(((((M180+AC180)*(1/$H180))+AS180)/$F$2)/($B$2*('CAR.CAP_per person'!C$2)/(_xlfn.XLOOKUP($E$2,EU_countries_GDP!$A$2:$A$29,EU_countries_GDP!$E$2:$E$29))),"")</f>
        <v/>
      </c>
      <c r="DJ180" s="5" t="str">
        <f>IFERROR(((((N180+AD180)*(1/$H180))+AT180)/$F$2)/($B$2*('CAR.CAP_per person'!D$2)/(_xlfn.XLOOKUP($E$2,EU_countries_GDP!$A$2:$A$29,EU_countries_GDP!$E$2:$E$29))),"")</f>
        <v/>
      </c>
      <c r="DK180" s="5" t="str">
        <f>IFERROR(((((O180+AE180)*(1/$H180))+AU180)/$F$2)/($B$2*('CAR.CAP_per person'!E$2)/(_xlfn.XLOOKUP($E$2,EU_countries_GDP!$A$2:$A$29,EU_countries_GDP!$E$2:$E$29))),"")</f>
        <v/>
      </c>
      <c r="DL180" s="5" t="str">
        <f>IFERROR(((((P180+AF180)*(1/$H180))+AV180)/$F$2)/($B$2*('CAR.CAP_per person'!F$2)/(_xlfn.XLOOKUP($E$2,EU_countries_GDP!$A$2:$A$29,EU_countries_GDP!$E$2:$E$29))),"")</f>
        <v/>
      </c>
      <c r="DM180" s="5" t="str">
        <f>IFERROR(((((Q180+AG180)*(1/$H180))+AW180)/$F$2)/($B$2*('CAR.CAP_per person'!G$2)/(_xlfn.XLOOKUP($E$2,EU_countries_GDP!$A$2:$A$29,EU_countries_GDP!$E$2:$E$29))),"")</f>
        <v/>
      </c>
      <c r="DN180" s="5" t="str">
        <f>IFERROR(((((R180+AH180)*(1/$H180))+AX180)/$F$2)/($B$2*('CAR.CAP_per person'!H$2)/(_xlfn.XLOOKUP($E$2,EU_countries_GDP!$A$2:$A$29,EU_countries_GDP!$E$2:$E$29))),"")</f>
        <v/>
      </c>
      <c r="DO180" s="5" t="str">
        <f>IFERROR(((((S180+AI180)*(1/$H180))+AY180)/$F$2)/($B$2*('CAR.CAP_per person'!I$2)/(_xlfn.XLOOKUP($E$2,EU_countries_GDP!$A$2:$A$29,EU_countries_GDP!$E$2:$E$29))),"")</f>
        <v/>
      </c>
      <c r="DP180" s="5" t="str">
        <f>IFERROR(((((T180+AJ180)*(1/$H180))+AZ180)/$F$2)/($B$2*('CAR.CAP_per person'!J$2)/(_xlfn.XLOOKUP($E$2,EU_countries_GDP!$A$2:$A$29,EU_countries_GDP!$E$2:$E$29))),"")</f>
        <v/>
      </c>
      <c r="DQ180" s="5" t="str">
        <f>IFERROR(((((U180+AK180)*(1/$H180))+BA180)/$F$2)/($B$2*('CAR.CAP_per person'!K$2)/(_xlfn.XLOOKUP($E$2,EU_countries_GDP!$A$2:$A$29,EU_countries_GDP!$E$2:$E$29))),"")</f>
        <v/>
      </c>
      <c r="DR180" s="5" t="str">
        <f>IFERROR(((((V180+AL180)*(1/$H180))+BB180)/$F$2)/($B$2*('CAR.CAP_per person'!L$2)/(_xlfn.XLOOKUP($E$2,EU_countries_GDP!$A$2:$A$29,EU_countries_GDP!$E$2:$E$29))),"")</f>
        <v/>
      </c>
      <c r="DS180" s="5" t="str">
        <f>IFERROR(((((W180+AM180)*(1/$H180))+BC180)/$F$2)/($B$2*('CAR.CAP_per person'!M$2)/(_xlfn.XLOOKUP($E$2,EU_countries_GDP!$A$2:$A$29,EU_countries_GDP!$E$2:$E$29))),"")</f>
        <v/>
      </c>
      <c r="DT180" s="5" t="str">
        <f>IFERROR(((((X180+AN180)*(1/$H180))+BD180)/$F$2)/($B$2*('CAR.CAP_per person'!N$2)/(_xlfn.XLOOKUP($E$2,EU_countries_GDP!$A$2:$A$29,EU_countries_GDP!$E$2:$E$29))),"")</f>
        <v/>
      </c>
      <c r="DU180" s="5" t="str">
        <f>IFERROR(((((Y180+AO180)*(1/$H180))+BE180)/$F$2)/($B$2*('CAR.CAP_per person'!O$2)/(_xlfn.XLOOKUP($E$2,EU_countries_GDP!$A$2:$A$29,EU_countries_GDP!$E$2:$E$29))),"")</f>
        <v/>
      </c>
      <c r="DV180" s="5" t="str">
        <f>IFERROR(((((Z180+AP180)*(1/$H180))+BF180)/$F$2)/($B$2*('CAR.CAP_per person'!P$2)/(_xlfn.XLOOKUP($E$2,EU_countries_GDP!$A$2:$A$29,EU_countries_GDP!$E$2:$E$29))),"")</f>
        <v/>
      </c>
      <c r="DW180" s="5" t="str">
        <f>IFERROR(((((AA180+AQ180)*(1/$H180))+BG180)/$F$2)/($B$2*('CAR.CAP_per person'!Q$2)/(_xlfn.XLOOKUP($E$2,EU_countries_GDP!$A$2:$A$29,EU_countries_GDP!$E$2:$E$29))),"")</f>
        <v/>
      </c>
    </row>
    <row r="181" spans="1:127">
      <c r="A181" t="s">
        <v>233</v>
      </c>
      <c r="B181" t="str">
        <f>_xlfn.XLOOKUP(D181,Table5[Ingredient],Table5[Category],"",FALSE)</f>
        <v>Starch/satiating food</v>
      </c>
      <c r="C181" s="33" t="s">
        <v>257</v>
      </c>
      <c r="D181" s="33" t="s">
        <v>250</v>
      </c>
      <c r="E181" s="33">
        <v>1.6320000000000001</v>
      </c>
      <c r="F181" s="33" t="s">
        <v>204</v>
      </c>
      <c r="G181" s="33" t="s">
        <v>180</v>
      </c>
      <c r="H181" s="91">
        <f>Dataset_IT!M86</f>
        <v>0.375</v>
      </c>
      <c r="I181" s="33"/>
      <c r="J181" s="37" t="str">
        <f>IFERROR(INDEX('AveragePrices&amp;Codes'!G:AG, MATCH($D181, 'AveragePrices&amp;Codes'!$A:$A, 0), MATCH(Tool_Italy!$E$2, 'AveragePrices&amp;Codes'!$G$1:$AG$1, 0)),"")</f>
        <v/>
      </c>
      <c r="K181" s="37">
        <f>IFERROR(E181/(_xlfn.XLOOKUP(A181,Dataset_IT!$Q$2:$Q$9,Dataset_IT!$R$2:$R$9)),"")</f>
        <v>2.9672727272727274E-2</v>
      </c>
      <c r="L181">
        <f>IFERROR(IF($F181="Raw",_xlfn.XLOOKUP(_xlfn.XLOOKUP(Tool_Italy!$D181,'AveragePrices&amp;Codes'!$A:$A,'AveragePrices&amp;Codes'!$B:$B),AGRIBALYSE_Raw!$B:$B,AGRIBALYSE_Raw!O:O)*$E181,_xlfn.XLOOKUP(_xlfn.XLOOKUP(Tool_Italy!$D181,'AveragePrices&amp;Codes'!$A:$A,'AveragePrices&amp;Codes'!$B:$B),AGRIBALYSE_Cooked!$C:$C,AGRIBALYSE_Cooked!P:P)*$E181),"")</f>
        <v>1.5260301192000001</v>
      </c>
      <c r="M181">
        <f>IFERROR(IF($F181="Raw",_xlfn.XLOOKUP(_xlfn.XLOOKUP(Tool_Italy!$D181,'AveragePrices&amp;Codes'!$A:$A,'AveragePrices&amp;Codes'!$B:$B),AGRIBALYSE_Raw!$B:$B,AGRIBALYSE_Raw!P:P)*$E181,_xlfn.XLOOKUP(_xlfn.XLOOKUP(Tool_Italy!$D181,'AveragePrices&amp;Codes'!$A:$A,'AveragePrices&amp;Codes'!$B:$B),AGRIBALYSE_Cooked!$C:$C,AGRIBALYSE_Cooked!Q:Q)*$E181),"")</f>
        <v>3.3658237440000002E-8</v>
      </c>
      <c r="N181">
        <f>IFERROR(IF($F181="Raw",_xlfn.XLOOKUP(_xlfn.XLOOKUP(Tool_Italy!$D181,'AveragePrices&amp;Codes'!$A:$A,'AveragePrices&amp;Codes'!$B:$B),AGRIBALYSE_Raw!$B:$B,AGRIBALYSE_Raw!Q:Q)*$E181,_xlfn.XLOOKUP(_xlfn.XLOOKUP(Tool_Italy!$D181,'AveragePrices&amp;Codes'!$A:$A,'AveragePrices&amp;Codes'!$B:$B),AGRIBALYSE_Cooked!$C:$C,AGRIBALYSE_Cooked!R:R)*$E181),"")</f>
        <v>0.97557192120000003</v>
      </c>
      <c r="O181">
        <f>IFERROR(IF($F181="Raw",_xlfn.XLOOKUP(_xlfn.XLOOKUP(Tool_Italy!$D181,'AveragePrices&amp;Codes'!$A:$A,'AveragePrices&amp;Codes'!$B:$B),AGRIBALYSE_Raw!$B:$B,AGRIBALYSE_Raw!R:R)*$E181,_xlfn.XLOOKUP(_xlfn.XLOOKUP(Tool_Italy!$D181,'AveragePrices&amp;Codes'!$A:$A,'AveragePrices&amp;Codes'!$B:$B),AGRIBALYSE_Cooked!$C:$C,AGRIBALYSE_Cooked!S:S)*$E181),"")</f>
        <v>5.2435054320000007E-3</v>
      </c>
      <c r="P181">
        <f>IFERROR(IF($F181="Raw",_xlfn.XLOOKUP(_xlfn.XLOOKUP(Tool_Italy!$D181,'AveragePrices&amp;Codes'!$A:$A,'AveragePrices&amp;Codes'!$B:$B),AGRIBALYSE_Raw!$B:$B,AGRIBALYSE_Raw!S:S)*$E181,_xlfn.XLOOKUP(_xlfn.XLOOKUP(Tool_Italy!$D181,'AveragePrices&amp;Codes'!$A:$A,'AveragePrices&amp;Codes'!$B:$B),AGRIBALYSE_Cooked!$C:$C,AGRIBALYSE_Cooked!T:T)*$E181),"")</f>
        <v>1.2820285548000002E-7</v>
      </c>
      <c r="Q181">
        <f>IFERROR(IF($F181="Raw",_xlfn.XLOOKUP(_xlfn.XLOOKUP(Tool_Italy!$D181,'AveragePrices&amp;Codes'!$A:$A,'AveragePrices&amp;Codes'!$B:$B),AGRIBALYSE_Raw!$B:$B,AGRIBALYSE_Raw!T:T)*$E181,_xlfn.XLOOKUP(_xlfn.XLOOKUP(Tool_Italy!$D181,'AveragePrices&amp;Codes'!$A:$A,'AveragePrices&amp;Codes'!$B:$B),AGRIBALYSE_Cooked!$C:$C,AGRIBALYSE_Cooked!U:U)*$E181),"")</f>
        <v>2.4362077800000002E-8</v>
      </c>
      <c r="R181">
        <f>IFERROR(IF($F181="Raw",_xlfn.XLOOKUP(_xlfn.XLOOKUP(Tool_Italy!$D181,'AveragePrices&amp;Codes'!$A:$A,'AveragePrices&amp;Codes'!$B:$B),AGRIBALYSE_Raw!$B:$B,AGRIBALYSE_Raw!U:U)*$E181,_xlfn.XLOOKUP(_xlfn.XLOOKUP(Tool_Italy!$D181,'AveragePrices&amp;Codes'!$A:$A,'AveragePrices&amp;Codes'!$B:$B),AGRIBALYSE_Cooked!$C:$C,AGRIBALYSE_Cooked!V:V)*$E181),"")</f>
        <v>1.535747598E-9</v>
      </c>
      <c r="S181">
        <f>IFERROR(IF($F181="Raw",_xlfn.XLOOKUP(_xlfn.XLOOKUP(Tool_Italy!$D181,'AveragePrices&amp;Codes'!$A:$A,'AveragePrices&amp;Codes'!$B:$B),AGRIBALYSE_Raw!$B:$B,AGRIBALYSE_Raw!V:V)*$E181,_xlfn.XLOOKUP(_xlfn.XLOOKUP(Tool_Italy!$D181,'AveragePrices&amp;Codes'!$A:$A,'AveragePrices&amp;Codes'!$B:$B),AGRIBALYSE_Cooked!$C:$C,AGRIBALYSE_Cooked!W:W)*$E181),"")</f>
        <v>1.51339083E-2</v>
      </c>
      <c r="T181">
        <f>IFERROR(IF($F181="Raw",_xlfn.XLOOKUP(_xlfn.XLOOKUP(Tool_Italy!$D181,'AveragePrices&amp;Codes'!$A:$A,'AveragePrices&amp;Codes'!$B:$B),AGRIBALYSE_Raw!$B:$B,AGRIBALYSE_Raw!W:W)*$E181,_xlfn.XLOOKUP(_xlfn.XLOOKUP(Tool_Italy!$D181,'AveragePrices&amp;Codes'!$A:$A,'AveragePrices&amp;Codes'!$B:$B),AGRIBALYSE_Cooked!$C:$C,AGRIBALYSE_Cooked!X:X)*$E181),"")</f>
        <v>2.9209154520000002E-4</v>
      </c>
      <c r="U181">
        <f>IFERROR(IF($F181="Raw",_xlfn.XLOOKUP(_xlfn.XLOOKUP(Tool_Italy!$D181,'AveragePrices&amp;Codes'!$A:$A,'AveragePrices&amp;Codes'!$B:$B),AGRIBALYSE_Raw!$B:$B,AGRIBALYSE_Raw!X:X)*$E181,_xlfn.XLOOKUP(_xlfn.XLOOKUP(Tool_Italy!$D181,'AveragePrices&amp;Codes'!$A:$A,'AveragePrices&amp;Codes'!$B:$B),AGRIBALYSE_Cooked!$C:$C,AGRIBALYSE_Cooked!Y:Y)*$E181),"")</f>
        <v>1.1921617608E-2</v>
      </c>
      <c r="V181">
        <f>IFERROR(IF($F181="Raw",_xlfn.XLOOKUP(_xlfn.XLOOKUP(Tool_Italy!$D181,'AveragePrices&amp;Codes'!$A:$A,'AveragePrices&amp;Codes'!$B:$B),AGRIBALYSE_Raw!$B:$B,AGRIBALYSE_Raw!Y:Y)*$E181,_xlfn.XLOOKUP(_xlfn.XLOOKUP(Tool_Italy!$D181,'AveragePrices&amp;Codes'!$A:$A,'AveragePrices&amp;Codes'!$B:$B),AGRIBALYSE_Cooked!$C:$C,AGRIBALYSE_Cooked!Z:Z)*$E181),"")</f>
        <v>6.2524975920000003E-2</v>
      </c>
      <c r="W181">
        <f>IFERROR(IF($F181="Raw",_xlfn.XLOOKUP(_xlfn.XLOOKUP(Tool_Italy!$D181,'AveragePrices&amp;Codes'!$A:$A,'AveragePrices&amp;Codes'!$B:$B),AGRIBALYSE_Raw!$B:$B,AGRIBALYSE_Raw!Z:Z)*$E181,_xlfn.XLOOKUP(_xlfn.XLOOKUP(Tool_Italy!$D181,'AveragePrices&amp;Codes'!$A:$A,'AveragePrices&amp;Codes'!$B:$B),AGRIBALYSE_Cooked!$C:$C,AGRIBALYSE_Cooked!AA:AA)*$E181),"")</f>
        <v>20.429189544</v>
      </c>
      <c r="X181">
        <f>IFERROR(IF($F181="Raw",_xlfn.XLOOKUP(_xlfn.XLOOKUP(Tool_Italy!$D181,'AveragePrices&amp;Codes'!$A:$A,'AveragePrices&amp;Codes'!$B:$B),AGRIBALYSE_Raw!$B:$B,AGRIBALYSE_Raw!AA:AA)*$E181,_xlfn.XLOOKUP(_xlfn.XLOOKUP(Tool_Italy!$D181,'AveragePrices&amp;Codes'!$A:$A,'AveragePrices&amp;Codes'!$B:$B),AGRIBALYSE_Cooked!$C:$C,AGRIBALYSE_Cooked!AB:AB)*$E181),"")</f>
        <v>112.8396522</v>
      </c>
      <c r="Y181">
        <f>IFERROR(IF($F181="Raw",_xlfn.XLOOKUP(_xlfn.XLOOKUP(Tool_Italy!$D181,'AveragePrices&amp;Codes'!$A:$A,'AveragePrices&amp;Codes'!$B:$B),AGRIBALYSE_Raw!$B:$B,AGRIBALYSE_Raw!AB:AB)*$E181,_xlfn.XLOOKUP(_xlfn.XLOOKUP(Tool_Italy!$D181,'AveragePrices&amp;Codes'!$A:$A,'AveragePrices&amp;Codes'!$B:$B),AGRIBALYSE_Cooked!$C:$C,AGRIBALYSE_Cooked!AC:AC)*$E181),"")</f>
        <v>0.36667400640000003</v>
      </c>
      <c r="Z181">
        <f>IFERROR(IF($F181="Raw",_xlfn.XLOOKUP(_xlfn.XLOOKUP(Tool_Italy!$D181,'AveragePrices&amp;Codes'!$A:$A,'AveragePrices&amp;Codes'!$B:$B),AGRIBALYSE_Raw!$B:$B,AGRIBALYSE_Raw!AC:AC)*$E181,_xlfn.XLOOKUP(_xlfn.XLOOKUP(Tool_Italy!$D181,'AveragePrices&amp;Codes'!$A:$A,'AveragePrices&amp;Codes'!$B:$B),AGRIBALYSE_Cooked!$C:$C,AGRIBALYSE_Cooked!AD:AD)*$E181),"")</f>
        <v>32.838445079999993</v>
      </c>
      <c r="AA181">
        <f>IFERROR(IF($F181="Raw",_xlfn.XLOOKUP(_xlfn.XLOOKUP(Tool_Italy!$D181,'AveragePrices&amp;Codes'!$A:$A,'AveragePrices&amp;Codes'!$B:$B),AGRIBALYSE_Raw!$B:$B,AGRIBALYSE_Raw!AD:AD)*$E181,_xlfn.XLOOKUP(_xlfn.XLOOKUP(Tool_Italy!$D181,'AveragePrices&amp;Codes'!$A:$A,'AveragePrices&amp;Codes'!$B:$B),AGRIBALYSE_Cooked!$C:$C,AGRIBALYSE_Cooked!AE:AE)*$E181),"")</f>
        <v>6.2159171280000004E-6</v>
      </c>
      <c r="AB181" cm="1">
        <f t="array" ref="AB181">IFERROR(_xlfn.XLOOKUP(Tool_Italy!$F181&amp;$E$2,'Cooking methods'!$A:$A&amp;'Cooking methods'!$B:$B,'Cooking methods'!C:C)*$E181,"")</f>
        <v>0.71982950400000012</v>
      </c>
      <c r="AC181" cm="1">
        <f t="array" ref="AC181">IFERROR(_xlfn.XLOOKUP(Tool_Italy!$F181&amp;$E$2,'Cooking methods'!$A:$A&amp;'Cooking methods'!$B:$B,'Cooking methods'!D:D)*$E181,"")</f>
        <v>4.7055725280000005E-8</v>
      </c>
      <c r="AD181" cm="1">
        <f t="array" ref="AD181">IFERROR(_xlfn.XLOOKUP(Tool_Italy!$F181&amp;$E$2,'Cooking methods'!$A:$A&amp;'Cooking methods'!$B:$B,'Cooking methods'!E:E)*$E181,"")</f>
        <v>3.7322208000000003E-2</v>
      </c>
      <c r="AE181" cm="1">
        <f t="array" ref="AE181">IFERROR(_xlfn.XLOOKUP(Tool_Italy!$F181&amp;$E$2,'Cooking methods'!$A:$A&amp;'Cooking methods'!$B:$B,'Cooking methods'!F:F)*$E181,"")</f>
        <v>1.3880160000000004E-3</v>
      </c>
      <c r="AF181" cm="1">
        <f t="array" ref="AF181">IFERROR(_xlfn.XLOOKUP(Tool_Italy!$F181&amp;$E$2,'Cooking methods'!$A:$A&amp;'Cooking methods'!$B:$B,'Cooking methods'!G:G)*$E181,"")</f>
        <v>9.3002800320000019E-9</v>
      </c>
      <c r="AG181" cm="1">
        <f t="array" ref="AG181">IFERROR(_xlfn.XLOOKUP(Tool_Italy!$F181&amp;$E$2,'Cooking methods'!$A:$A&amp;'Cooking methods'!$B:$B,'Cooking methods'!H:H)*$E181,"")</f>
        <v>3.0782449440000002E-9</v>
      </c>
      <c r="AH181" cm="1">
        <f t="array" ref="AH181">IFERROR(_xlfn.XLOOKUP(Tool_Italy!$F181&amp;$E$2,'Cooking methods'!$A:$A&amp;'Cooking methods'!$B:$B,'Cooking methods'!I:I)*$E181,"")</f>
        <v>1.5518173104000005E-9</v>
      </c>
      <c r="AI181" cm="1">
        <f t="array" ref="AI181">IFERROR(_xlfn.XLOOKUP(Tool_Italy!$F181&amp;$E$2,'Cooking methods'!$A:$A&amp;'Cooking methods'!$B:$B,'Cooking methods'!J:J)*$E181,"")</f>
        <v>1.9608480000000003E-3</v>
      </c>
      <c r="AJ181" cm="1">
        <f t="array" ref="AJ181">IFERROR(_xlfn.XLOOKUP(Tool_Italy!$F181&amp;$E$2,'Cooking methods'!$A:$A&amp;'Cooking methods'!$B:$B,'Cooking methods'!K:K)*$E181,"")</f>
        <v>4.9605708960000011E-5</v>
      </c>
      <c r="AK181" cm="1">
        <f t="array" ref="AK181">IFERROR(_xlfn.XLOOKUP(Tool_Italy!$F181&amp;$E$2,'Cooking methods'!$A:$A&amp;'Cooking methods'!$B:$B,'Cooking methods'!L:L)*$E181,"")</f>
        <v>3.7454400000000004E-4</v>
      </c>
      <c r="AL181" cm="1">
        <f t="array" ref="AL181">IFERROR(_xlfn.XLOOKUP(Tool_Italy!$F181&amp;$E$2,'Cooking methods'!$A:$A&amp;'Cooking methods'!$B:$B,'Cooking methods'!M:M)*$E181,"")</f>
        <v>4.1640480000000001E-3</v>
      </c>
      <c r="AM181" cm="1">
        <f t="array" ref="AM181">IFERROR(_xlfn.XLOOKUP(Tool_Italy!$F181&amp;$E$2,'Cooking methods'!$A:$A&amp;'Cooking methods'!$B:$B,'Cooking methods'!N:N)*$E181,"")</f>
        <v>1.3795777440000001</v>
      </c>
      <c r="AN181" cm="1">
        <f t="array" ref="AN181">IFERROR(_xlfn.XLOOKUP(Tool_Italy!$F181&amp;$E$2,'Cooking methods'!$A:$A&amp;'Cooking methods'!$B:$B,'Cooking methods'!O:O)*$E181,"")</f>
        <v>2.2063505760000006</v>
      </c>
      <c r="AO181" cm="1">
        <f t="array" ref="AO181">IFERROR(_xlfn.XLOOKUP(Tool_Italy!$F181&amp;$E$2,'Cooking methods'!$A:$A&amp;'Cooking methods'!$B:$B,'Cooking methods'!P:P)*$E181,"")</f>
        <v>6.453172800000001E-2</v>
      </c>
      <c r="AP181" cm="1">
        <f t="array" ref="AP181">IFERROR(_xlfn.XLOOKUP(Tool_Italy!$F181&amp;$E$2,'Cooking methods'!$A:$A&amp;'Cooking methods'!$B:$B,'Cooking methods'!Q:Q)*$E181,"")</f>
        <v>11.288888352000001</v>
      </c>
      <c r="AQ181" cm="1">
        <f t="array" ref="AQ181">IFERROR(_xlfn.XLOOKUP(Tool_Italy!$F181&amp;$E$2,'Cooking methods'!$A:$A&amp;'Cooking methods'!$B:$B,'Cooking methods'!R:R)*$E181,"")</f>
        <v>1.6021185696000002E-6</v>
      </c>
      <c r="AR181" cm="1">
        <f t="array" ref="AR181">IFERROR(_xlfn.XLOOKUP(Tool_Italy!$G181&amp;$E$2,'Waste management'!$A:$A&amp;'Waste management'!$B:$B,'Waste management'!C:C)*$E181,"")</f>
        <v>9.3856320000000007E-2</v>
      </c>
      <c r="AS181" cm="1">
        <f t="array" ref="AS181">IFERROR(_xlfn.XLOOKUP(Tool_Italy!$G181&amp;$E$2,'Waste management'!$A:$A&amp;'Waste management'!$B:$B,'Waste management'!D:D)*$E181,"")</f>
        <v>6.7437993600000007E-10</v>
      </c>
      <c r="AT181" cm="1">
        <f t="array" ref="AT181">IFERROR(_xlfn.XLOOKUP(Tool_Italy!$G181&amp;$E$2,'Waste management'!$A:$A&amp;'Waste management'!$B:$B,'Waste management'!E:E)*$E181,"")</f>
        <v>1.4361600000000001E-3</v>
      </c>
      <c r="AU181" cm="1">
        <f t="array" ref="AU181">IFERROR(_xlfn.XLOOKUP(Tool_Italy!$G181&amp;$E$2,'Waste management'!$A:$A&amp;'Waste management'!$B:$B,'Waste management'!F:F)*$E181,"")</f>
        <v>2.1216E-4</v>
      </c>
      <c r="AV181" cm="1">
        <f t="array" ref="AV181">IFERROR(_xlfn.XLOOKUP(Tool_Italy!$G181&amp;$E$2,'Waste management'!$A:$A&amp;'Waste management'!$B:$B,'Waste management'!G:G)*$E181,"")</f>
        <v>1.89648192E-8</v>
      </c>
      <c r="AW181" cm="1">
        <f t="array" ref="AW181">IFERROR(_xlfn.XLOOKUP(Tool_Italy!$G181&amp;$E$2,'Waste management'!$A:$A&amp;'Waste management'!$B:$B,'Waste management'!H:H)*$E181,"")</f>
        <v>6.1968835200000004E-10</v>
      </c>
      <c r="AX181" cm="1">
        <f t="array" ref="AX181">IFERROR(_xlfn.XLOOKUP(Tool_Italy!$G181&amp;$E$2,'Waste management'!$A:$A&amp;'Waste management'!$B:$B,'Waste management'!I:I)*$E181,"")</f>
        <v>4.4281219200000002E-10</v>
      </c>
      <c r="AY181" cm="1">
        <f t="array" ref="AY181">IFERROR(_xlfn.XLOOKUP(Tool_Italy!$G181&amp;$E$2,'Waste management'!$A:$A&amp;'Waste management'!$B:$B,'Waste management'!J:J)*$E181,"")</f>
        <v>3.6067200000000003E-3</v>
      </c>
      <c r="AZ181" cm="1">
        <f t="array" ref="AZ181">IFERROR(_xlfn.XLOOKUP(Tool_Italy!$G181&amp;$E$2,'Waste management'!$A:$A&amp;'Waste management'!$B:$B,'Waste management'!K:K)*$E181,"")</f>
        <v>5.7962601600000002E-6</v>
      </c>
      <c r="BA181" cm="1">
        <f t="array" ref="BA181">IFERROR(_xlfn.XLOOKUP(Tool_Italy!$G181&amp;$E$2,'Waste management'!$A:$A&amp;'Waste management'!$B:$B,'Waste management'!L:L)*$E181,"")</f>
        <v>1.588983744E-4</v>
      </c>
      <c r="BB181" cm="1">
        <f t="array" ref="BB181">IFERROR(_xlfn.XLOOKUP(Tool_Italy!$G181&amp;$E$2,'Waste management'!$A:$A&amp;'Waste management'!$B:$B,'Waste management'!M:M)*$E181,"")</f>
        <v>1.5912000000000003E-2</v>
      </c>
      <c r="BC181" cm="1">
        <f t="array" ref="BC181">IFERROR(_xlfn.XLOOKUP(Tool_Italy!$G181&amp;$E$2,'Waste management'!$A:$A&amp;'Waste management'!$B:$B,'Waste management'!N:N)*$E181,"")</f>
        <v>13.668130560000002</v>
      </c>
      <c r="BD181" cm="1">
        <f t="array" ref="BD181">IFERROR(_xlfn.XLOOKUP(Tool_Italy!$G181&amp;$E$2,'Waste management'!$A:$A&amp;'Waste management'!$B:$B,'Waste management'!O:O)*$E181,"")</f>
        <v>0.88875455999999997</v>
      </c>
      <c r="BE181" cm="1">
        <f t="array" ref="BE181">IFERROR(_xlfn.XLOOKUP(Tool_Italy!$G181&amp;$E$2,'Waste management'!$A:$A&amp;'Waste management'!$B:$B,'Waste management'!P:P)*$E181,"")</f>
        <v>1.8670080000000002E-2</v>
      </c>
      <c r="BF181" cm="1">
        <f t="array" ref="BF181">IFERROR(_xlfn.XLOOKUP(Tool_Italy!$G181&amp;$E$2,'Waste management'!$A:$A&amp;'Waste management'!$B:$B,'Waste management'!Q:Q)*$E181,"")</f>
        <v>0.58771583999999999</v>
      </c>
      <c r="BG181" cm="1">
        <f t="array" ref="BG181">IFERROR(_xlfn.XLOOKUP(Tool_Italy!$G181&amp;$E$2,'Waste management'!$A:$A&amp;'Waste management'!$B:$B,'Waste management'!R:R)*$E181,"")</f>
        <v>1.8249840000000002E-7</v>
      </c>
      <c r="BH181">
        <f>IFERROR((L181+AR181+AB181)*_xlfn.XLOOKUP(Tool_Italy!BH$4,Monetization_Factors!$A:$A,Monetization_Factors!$D:$D),"")</f>
        <v>0.30439908055378184</v>
      </c>
      <c r="BI181">
        <f>IFERROR((M181+AS181+AC181)*_xlfn.XLOOKUP(Tool_Italy!BI$4,Monetization_Factors!$A:$A,Monetization_Factors!$D:$D),"")</f>
        <v>3.2580597584322694E-6</v>
      </c>
      <c r="BJ181">
        <f>IFERROR((N181+AT181+AD181)*_xlfn.XLOOKUP(Tool_Italy!BJ$4,Monetization_Factors!$A:$A,Monetization_Factors!$D:$D),"")</f>
        <v>1.5480539345261301E-3</v>
      </c>
      <c r="BK181">
        <f>IFERROR((O181+AU181+AE181)*_xlfn.XLOOKUP(Tool_Italy!BK$4,Monetization_Factors!$A:$A,Monetization_Factors!$D:$D),"")</f>
        <v>1.0359099825465585E-2</v>
      </c>
      <c r="BL181">
        <f>IFERROR((P181+AV181+AF181)*_xlfn.XLOOKUP(Tool_Italy!BL$4,Monetization_Factors!$A:$A,Monetization_Factors!$D:$D),"")</f>
        <v>0.15619788881001809</v>
      </c>
      <c r="BM181">
        <f>IFERROR((Q181+AW181+AG181)*_xlfn.XLOOKUP(Tool_Italy!BM$4,Monetization_Factors!$A:$A,Monetization_Factors!$D:$D),"")</f>
        <v>5.8269700926596524E-3</v>
      </c>
      <c r="BN181">
        <f>IFERROR((R181+AX181+AH181)*_xlfn.XLOOKUP(Tool_Italy!BN$4,Monetization_Factors!$A:$A,Monetization_Factors!$D:$D),"")</f>
        <v>4.0586674767212304E-3</v>
      </c>
      <c r="BO181">
        <f>IFERROR((S181+AY181+AI181)*_xlfn.XLOOKUP(Tool_Italy!BO$4,Monetization_Factors!$A:$A,Monetization_Factors!$D:$D),"")</f>
        <v>9.0639233593105481E-3</v>
      </c>
      <c r="BP181">
        <f>IFERROR((T181+AZ181+AJ181)*_xlfn.XLOOKUP(Tool_Italy!BP$4,Monetization_Factors!$A:$A,Monetization_Factors!$D:$D),"")</f>
        <v>8.4767266218389447E-4</v>
      </c>
      <c r="BQ181">
        <f>IFERROR((U181+BA181+AK181)*_xlfn.XLOOKUP(Tool_Italy!BQ$4,Monetization_Factors!$A:$A,Monetization_Factors!$D:$D),"")</f>
        <v>5.0949560098987087E-2</v>
      </c>
      <c r="BR181" t="str">
        <f>IFERROR((V181+BB181+AL181)*_xlfn.XLOOKUP(Tool_Italy!BR$4,Monetization_Factors!$A:$A,Monetization_Factors!$D:$D),"")</f>
        <v/>
      </c>
      <c r="BS181">
        <f>IFERROR((W181+BC181+AM181)*_xlfn.XLOOKUP(Tool_Italy!BS$4,Monetization_Factors!$A:$A,Monetization_Factors!$D:$D),"")</f>
        <v>1.7264026794321027E-3</v>
      </c>
      <c r="BT181">
        <f>IFERROR((X181+BD181+AN181)*_xlfn.XLOOKUP(Tool_Italy!BT$4,Monetization_Factors!$A:$A,Monetization_Factors!$D:$D),"")</f>
        <v>2.5815498885242191E-2</v>
      </c>
      <c r="BU181">
        <f>IFERROR((Y181+BE181+AO181)*_xlfn.XLOOKUP(Tool_Italy!BU$4,Monetization_Factors!$A:$A,Monetization_Factors!$D:$D),"")</f>
        <v>2.8589280171812692E-3</v>
      </c>
      <c r="BV181">
        <f>IFERROR((Z181+BF181+AP181)*_xlfn.XLOOKUP(Tool_Italy!BV$4,Monetization_Factors!$A:$A,Monetization_Factors!$D:$D),"")</f>
        <v>7.3837078964287331E-2</v>
      </c>
      <c r="BW181">
        <f>IFERROR((AA181+BG181+AQ181)*_xlfn.XLOOKUP(Tool_Italy!BW$4,Monetization_Factors!$A:$A,Monetization_Factors!$D:$D),"")</f>
        <v>1.6714073752633672E-5</v>
      </c>
      <c r="BX181" s="38" t="str" cm="1">
        <f t="array" ref="BX181">IFERROR(_xlfn.IFS(I181&lt;&gt;0,I181*E181,I181="",J181*E181),"")</f>
        <v/>
      </c>
      <c r="BY181" s="38">
        <f t="shared" si="104"/>
        <v>0.59655923739432082</v>
      </c>
      <c r="BZ181" s="38">
        <f t="shared" si="106"/>
        <v>0.59655923739432082</v>
      </c>
      <c r="CA181" s="38">
        <f t="shared" si="105"/>
        <v>1.1472293026813863E-3</v>
      </c>
      <c r="CB181">
        <f t="shared" si="107"/>
        <v>2.3397159432000003</v>
      </c>
      <c r="CC181">
        <f t="shared" si="109"/>
        <v>8.1388342656000016E-8</v>
      </c>
      <c r="CD181">
        <f t="shared" si="110"/>
        <v>1.0143302891999999</v>
      </c>
      <c r="CE181">
        <f t="shared" si="111"/>
        <v>6.8436814320000016E-3</v>
      </c>
      <c r="CF181">
        <f t="shared" si="112"/>
        <v>1.5646795471200003E-7</v>
      </c>
      <c r="CG181">
        <f t="shared" si="113"/>
        <v>2.8060011096000002E-8</v>
      </c>
      <c r="CH181">
        <f t="shared" si="114"/>
        <v>3.5303771004000004E-9</v>
      </c>
      <c r="CI181">
        <f t="shared" si="115"/>
        <v>2.07014763E-2</v>
      </c>
      <c r="CJ181">
        <f t="shared" si="116"/>
        <v>3.4749351432000004E-4</v>
      </c>
      <c r="CK181">
        <f t="shared" si="117"/>
        <v>1.2455059982399999E-2</v>
      </c>
      <c r="CL181">
        <f t="shared" si="118"/>
        <v>8.2601023920000016E-2</v>
      </c>
      <c r="CM181">
        <f t="shared" si="119"/>
        <v>35.476897848</v>
      </c>
      <c r="CN181">
        <f t="shared" si="120"/>
        <v>115.934757336</v>
      </c>
      <c r="CO181">
        <f t="shared" si="121"/>
        <v>0.44987581440000002</v>
      </c>
      <c r="CP181">
        <f t="shared" si="122"/>
        <v>44.715049271999995</v>
      </c>
      <c r="CQ181">
        <f t="shared" si="123"/>
        <v>8.0005340976000002E-6</v>
      </c>
      <c r="CR181">
        <f t="shared" si="108"/>
        <v>4.4994537369230777E-3</v>
      </c>
      <c r="CS181">
        <f t="shared" si="124"/>
        <v>1.5651604356923079E-10</v>
      </c>
      <c r="CT181">
        <f t="shared" si="125"/>
        <v>1.9506351715384614E-3</v>
      </c>
      <c r="CU181">
        <f t="shared" si="126"/>
        <v>1.3160925830769233E-5</v>
      </c>
      <c r="CV181">
        <f t="shared" si="127"/>
        <v>3.0089991290769234E-10</v>
      </c>
      <c r="CW181">
        <f t="shared" si="128"/>
        <v>5.3961559800000002E-11</v>
      </c>
      <c r="CX181">
        <f t="shared" si="129"/>
        <v>6.7891867315384627E-12</v>
      </c>
      <c r="CY181">
        <f t="shared" si="130"/>
        <v>3.981053134615385E-5</v>
      </c>
      <c r="CZ181">
        <f t="shared" si="131"/>
        <v>6.6825675830769242E-7</v>
      </c>
      <c r="DA181">
        <f t="shared" si="132"/>
        <v>2.3952038427692306E-5</v>
      </c>
      <c r="DB181">
        <f t="shared" si="133"/>
        <v>1.5884812292307694E-4</v>
      </c>
      <c r="DC181">
        <f t="shared" si="134"/>
        <v>6.822480355384615E-2</v>
      </c>
      <c r="DD181">
        <f t="shared" si="135"/>
        <v>0.22295145641538464</v>
      </c>
      <c r="DE181">
        <f t="shared" si="136"/>
        <v>8.6514579692307701E-4</v>
      </c>
      <c r="DF181">
        <f t="shared" si="137"/>
        <v>8.5990479369230766E-2</v>
      </c>
      <c r="DG181">
        <f t="shared" si="138"/>
        <v>1.5385642495384617E-8</v>
      </c>
      <c r="DH181" s="5">
        <f>IFERROR(((((L181+AB181)*(1/$H181))+AR181)/$F$2)/($B$2*('CAR.CAP_per person'!B$2)/(_xlfn.XLOOKUP($E$2,EU_countries_GDP!$A$2:$A$29,EU_countries_GDP!$E$2:$E$29))),"")</f>
        <v>9.6521696973971671E-2</v>
      </c>
      <c r="DI181" s="5">
        <f>IFERROR(((((M181+AC181)*(1/$H181))+AS181)/$F$2)/($B$2*('CAR.CAP_per person'!C$2)/(_xlfn.XLOOKUP($E$2,EU_countries_GDP!$A$2:$A$29,EU_countries_GDP!$E$2:$E$29))),"")</f>
        <v>4.3265123668144024E-5</v>
      </c>
      <c r="DJ181" s="5">
        <f>IFERROR(((((N181+AD181)*(1/$H181))+AT181)/$F$2)/($B$2*('CAR.CAP_per person'!D$2)/(_xlfn.XLOOKUP($E$2,EU_countries_GDP!$A$2:$A$29,EU_countries_GDP!$E$2:$E$29))),"")</f>
        <v>5.5432596051325947E-4</v>
      </c>
      <c r="DK181" s="5">
        <f>IFERROR(((((O181+AE181)*(1/$H181))+AU181)/$F$2)/($B$2*('CAR.CAP_per person'!E$2)/(_xlfn.XLOOKUP($E$2,EU_countries_GDP!$A$2:$A$29,EU_countries_GDP!$E$2:$E$29))),"")</f>
        <v>4.7570800903334208E-3</v>
      </c>
      <c r="DL181" s="5">
        <f>IFERROR(((((P181+AF181)*(1/$H181))+AV181)/$F$2)/($B$2*('CAR.CAP_per person'!F$2)/(_xlfn.XLOOKUP($E$2,EU_countries_GDP!$A$2:$A$29,EU_countries_GDP!$E$2:$E$29))),"")</f>
        <v>8.0689653191692703E-2</v>
      </c>
      <c r="DM181" s="5">
        <f>IFERROR(((((Q181+AG181)*(1/$H181))+AW181)/$F$2)/($B$2*('CAR.CAP_per person'!G$2)/(_xlfn.XLOOKUP($E$2,EU_countries_GDP!$A$2:$A$29,EU_countries_GDP!$E$2:$E$29))),"")</f>
        <v>8.2977836594796631E-3</v>
      </c>
      <c r="DN181" s="5">
        <f>IFERROR(((((R181+AH181)*(1/$H181))+AX181)/$F$2)/($B$2*('CAR.CAP_per person'!H$2)/(_xlfn.XLOOKUP($E$2,EU_countries_GDP!$A$2:$A$29,EU_countries_GDP!$E$2:$E$29))),"")</f>
        <v>2.2868482516058921E-4</v>
      </c>
      <c r="DO181" s="5">
        <f>IFERROR(((((S181+AI181)*(1/$H181))+AY181)/$F$2)/($B$2*('CAR.CAP_per person'!I$2)/(_xlfn.XLOOKUP($E$2,EU_countries_GDP!$A$2:$A$29,EU_countries_GDP!$E$2:$E$29))),"")</f>
        <v>5.3026081032169501E-3</v>
      </c>
      <c r="DP181" s="5">
        <f>IFERROR(((((T181+AJ181)*(1/$H181))+AZ181)/$F$2)/($B$2*('CAR.CAP_per person'!J$2)/(_xlfn.XLOOKUP($E$2,EU_countries_GDP!$A$2:$A$29,EU_countries_GDP!$E$2:$E$29))),"")</f>
        <v>1.7062448716450705E-2</v>
      </c>
      <c r="DQ181" s="5">
        <f>IFERROR(((((U181+AK181)*(1/$H181))+BA181)/$F$2)/($B$2*('CAR.CAP_per person'!K$2)/(_xlfn.XLOOKUP($E$2,EU_countries_GDP!$A$2:$A$29,EU_countries_GDP!$E$2:$E$29))),"")</f>
        <v>1.7758093672865544E-2</v>
      </c>
      <c r="DR181" s="5">
        <f>IFERROR(((((V181+AL181)*(1/$H181))+BB181)/$F$2)/($B$2*('CAR.CAP_per person'!L$2)/(_xlfn.XLOOKUP($E$2,EU_countries_GDP!$A$2:$A$29,EU_countries_GDP!$E$2:$E$29))),"")</f>
        <v>3.414076816581478E-3</v>
      </c>
      <c r="DS181" s="5">
        <f>IFERROR(((((W181+AM181)*(1/$H181))+BC181)/$F$2)/($B$2*('CAR.CAP_per person'!M$2)/(_xlfn.XLOOKUP($E$2,EU_countries_GDP!$A$2:$A$29,EU_countries_GDP!$E$2:$E$29))),"")</f>
        <v>5.9085053744083356E-2</v>
      </c>
      <c r="DT181" s="5">
        <f>IFERROR(((((X181+AN181)*(1/$H181))+BD181)/$F$2)/($B$2*('CAR.CAP_per person'!N$2)/(_xlfn.XLOOKUP($E$2,EU_countries_GDP!$A$2:$A$29,EU_countries_GDP!$E$2:$E$29))),"")</f>
        <v>2.6135770257205095</v>
      </c>
      <c r="DU181" s="5">
        <f>IFERROR(((((Y181+AO181)*(1/$H181))+BE181)/$F$2)/($B$2*('CAR.CAP_per person'!O$2)/(_xlfn.XLOOKUP($E$2,EU_countries_GDP!$A$2:$A$29,EU_countries_GDP!$E$2:$E$29))),"")</f>
        <v>6.9446259264800518E-4</v>
      </c>
      <c r="DV181" s="5">
        <f>IFERROR(((((Z181+AP181)*(1/$H181))+BF181)/$F$2)/($B$2*('CAR.CAP_per person'!P$2)/(_xlfn.XLOOKUP($E$2,EU_countries_GDP!$A$2:$A$29,EU_countries_GDP!$E$2:$E$29))),"")</f>
        <v>5.7049472709485134E-2</v>
      </c>
      <c r="DW181" s="5">
        <f>IFERROR(((((AA181+AQ181)*(1/$H181))+BG181)/$F$2)/($B$2*('CAR.CAP_per person'!Q$2)/(_xlfn.XLOOKUP($E$2,EU_countries_GDP!$A$2:$A$29,EU_countries_GDP!$E$2:$E$29))),"")</f>
        <v>1.0336677328188201E-2</v>
      </c>
    </row>
    <row r="182" spans="1:127">
      <c r="A182" t="s">
        <v>234</v>
      </c>
      <c r="B182" t="str">
        <f>_xlfn.XLOOKUP(D182,Table5[Ingredient],Table5[Category],"",FALSE)</f>
        <v>Starch/satiating food</v>
      </c>
      <c r="C182" s="33" t="s">
        <v>257</v>
      </c>
      <c r="D182" s="33" t="s">
        <v>250</v>
      </c>
      <c r="E182" s="33">
        <v>1.0880000000000001</v>
      </c>
      <c r="F182" s="33" t="s">
        <v>204</v>
      </c>
      <c r="G182" s="33" t="s">
        <v>180</v>
      </c>
      <c r="H182" s="91">
        <f>Dataset_IT!M87</f>
        <v>0.19047619047619049</v>
      </c>
      <c r="I182" s="33"/>
      <c r="J182" s="37" t="str">
        <f>IFERROR(INDEX('AveragePrices&amp;Codes'!G:AG, MATCH($D182, 'AveragePrices&amp;Codes'!$A:$A, 0), MATCH(Tool_Italy!$E$2, 'AveragePrices&amp;Codes'!$G$1:$AG$1, 0)),"")</f>
        <v/>
      </c>
      <c r="K182" s="37">
        <f>IFERROR(E182/(_xlfn.XLOOKUP(A182,Dataset_IT!$Q$2:$Q$9,Dataset_IT!$R$2:$R$9)),"")</f>
        <v>1.6738461538461539E-2</v>
      </c>
      <c r="L182">
        <f>IFERROR(IF($F182="Raw",_xlfn.XLOOKUP(_xlfn.XLOOKUP(Tool_Italy!$D182,'AveragePrices&amp;Codes'!$A:$A,'AveragePrices&amp;Codes'!$B:$B),AGRIBALYSE_Raw!$B:$B,AGRIBALYSE_Raw!O:O)*$E182,_xlfn.XLOOKUP(_xlfn.XLOOKUP(Tool_Italy!$D182,'AveragePrices&amp;Codes'!$A:$A,'AveragePrices&amp;Codes'!$B:$B),AGRIBALYSE_Cooked!$C:$C,AGRIBALYSE_Cooked!P:P)*$E182),"")</f>
        <v>1.0173534128000001</v>
      </c>
      <c r="M182">
        <f>IFERROR(IF($F182="Raw",_xlfn.XLOOKUP(_xlfn.XLOOKUP(Tool_Italy!$D182,'AveragePrices&amp;Codes'!$A:$A,'AveragePrices&amp;Codes'!$B:$B),AGRIBALYSE_Raw!$B:$B,AGRIBALYSE_Raw!P:P)*$E182,_xlfn.XLOOKUP(_xlfn.XLOOKUP(Tool_Italy!$D182,'AveragePrices&amp;Codes'!$A:$A,'AveragePrices&amp;Codes'!$B:$B),AGRIBALYSE_Cooked!$C:$C,AGRIBALYSE_Cooked!Q:Q)*$E182),"")</f>
        <v>2.2438824960000001E-8</v>
      </c>
      <c r="N182">
        <f>IFERROR(IF($F182="Raw",_xlfn.XLOOKUP(_xlfn.XLOOKUP(Tool_Italy!$D182,'AveragePrices&amp;Codes'!$A:$A,'AveragePrices&amp;Codes'!$B:$B),AGRIBALYSE_Raw!$B:$B,AGRIBALYSE_Raw!Q:Q)*$E182,_xlfn.XLOOKUP(_xlfn.XLOOKUP(Tool_Italy!$D182,'AveragePrices&amp;Codes'!$A:$A,'AveragePrices&amp;Codes'!$B:$B),AGRIBALYSE_Cooked!$C:$C,AGRIBALYSE_Cooked!R:R)*$E182),"")</f>
        <v>0.65038128080000002</v>
      </c>
      <c r="O182">
        <f>IFERROR(IF($F182="Raw",_xlfn.XLOOKUP(_xlfn.XLOOKUP(Tool_Italy!$D182,'AveragePrices&amp;Codes'!$A:$A,'AveragePrices&amp;Codes'!$B:$B),AGRIBALYSE_Raw!$B:$B,AGRIBALYSE_Raw!R:R)*$E182,_xlfn.XLOOKUP(_xlfn.XLOOKUP(Tool_Italy!$D182,'AveragePrices&amp;Codes'!$A:$A,'AveragePrices&amp;Codes'!$B:$B),AGRIBALYSE_Cooked!$C:$C,AGRIBALYSE_Cooked!S:S)*$E182),"")</f>
        <v>3.4956702880000004E-3</v>
      </c>
      <c r="P182">
        <f>IFERROR(IF($F182="Raw",_xlfn.XLOOKUP(_xlfn.XLOOKUP(Tool_Italy!$D182,'AveragePrices&amp;Codes'!$A:$A,'AveragePrices&amp;Codes'!$B:$B),AGRIBALYSE_Raw!$B:$B,AGRIBALYSE_Raw!S:S)*$E182,_xlfn.XLOOKUP(_xlfn.XLOOKUP(Tool_Italy!$D182,'AveragePrices&amp;Codes'!$A:$A,'AveragePrices&amp;Codes'!$B:$B),AGRIBALYSE_Cooked!$C:$C,AGRIBALYSE_Cooked!T:T)*$E182),"")</f>
        <v>8.5468570320000006E-8</v>
      </c>
      <c r="Q182">
        <f>IFERROR(IF($F182="Raw",_xlfn.XLOOKUP(_xlfn.XLOOKUP(Tool_Italy!$D182,'AveragePrices&amp;Codes'!$A:$A,'AveragePrices&amp;Codes'!$B:$B),AGRIBALYSE_Raw!$B:$B,AGRIBALYSE_Raw!T:T)*$E182,_xlfn.XLOOKUP(_xlfn.XLOOKUP(Tool_Italy!$D182,'AveragePrices&amp;Codes'!$A:$A,'AveragePrices&amp;Codes'!$B:$B),AGRIBALYSE_Cooked!$C:$C,AGRIBALYSE_Cooked!U:U)*$E182),"")</f>
        <v>1.62413852E-8</v>
      </c>
      <c r="R182">
        <f>IFERROR(IF($F182="Raw",_xlfn.XLOOKUP(_xlfn.XLOOKUP(Tool_Italy!$D182,'AveragePrices&amp;Codes'!$A:$A,'AveragePrices&amp;Codes'!$B:$B),AGRIBALYSE_Raw!$B:$B,AGRIBALYSE_Raw!U:U)*$E182,_xlfn.XLOOKUP(_xlfn.XLOOKUP(Tool_Italy!$D182,'AveragePrices&amp;Codes'!$A:$A,'AveragePrices&amp;Codes'!$B:$B),AGRIBALYSE_Cooked!$C:$C,AGRIBALYSE_Cooked!V:V)*$E182),"")</f>
        <v>1.0238317319999999E-9</v>
      </c>
      <c r="S182">
        <f>IFERROR(IF($F182="Raw",_xlfn.XLOOKUP(_xlfn.XLOOKUP(Tool_Italy!$D182,'AveragePrices&amp;Codes'!$A:$A,'AveragePrices&amp;Codes'!$B:$B),AGRIBALYSE_Raw!$B:$B,AGRIBALYSE_Raw!V:V)*$E182,_xlfn.XLOOKUP(_xlfn.XLOOKUP(Tool_Italy!$D182,'AveragePrices&amp;Codes'!$A:$A,'AveragePrices&amp;Codes'!$B:$B),AGRIBALYSE_Cooked!$C:$C,AGRIBALYSE_Cooked!W:W)*$E182),"")</f>
        <v>1.0089272200000001E-2</v>
      </c>
      <c r="T182">
        <f>IFERROR(IF($F182="Raw",_xlfn.XLOOKUP(_xlfn.XLOOKUP(Tool_Italy!$D182,'AveragePrices&amp;Codes'!$A:$A,'AveragePrices&amp;Codes'!$B:$B),AGRIBALYSE_Raw!$B:$B,AGRIBALYSE_Raw!W:W)*$E182,_xlfn.XLOOKUP(_xlfn.XLOOKUP(Tool_Italy!$D182,'AveragePrices&amp;Codes'!$A:$A,'AveragePrices&amp;Codes'!$B:$B),AGRIBALYSE_Cooked!$C:$C,AGRIBALYSE_Cooked!X:X)*$E182),"")</f>
        <v>1.947276968E-4</v>
      </c>
      <c r="U182">
        <f>IFERROR(IF($F182="Raw",_xlfn.XLOOKUP(_xlfn.XLOOKUP(Tool_Italy!$D182,'AveragePrices&amp;Codes'!$A:$A,'AveragePrices&amp;Codes'!$B:$B),AGRIBALYSE_Raw!$B:$B,AGRIBALYSE_Raw!X:X)*$E182,_xlfn.XLOOKUP(_xlfn.XLOOKUP(Tool_Italy!$D182,'AveragePrices&amp;Codes'!$A:$A,'AveragePrices&amp;Codes'!$B:$B),AGRIBALYSE_Cooked!$C:$C,AGRIBALYSE_Cooked!Y:Y)*$E182),"")</f>
        <v>7.9477450720000006E-3</v>
      </c>
      <c r="V182">
        <f>IFERROR(IF($F182="Raw",_xlfn.XLOOKUP(_xlfn.XLOOKUP(Tool_Italy!$D182,'AveragePrices&amp;Codes'!$A:$A,'AveragePrices&amp;Codes'!$B:$B),AGRIBALYSE_Raw!$B:$B,AGRIBALYSE_Raw!Y:Y)*$E182,_xlfn.XLOOKUP(_xlfn.XLOOKUP(Tool_Italy!$D182,'AveragePrices&amp;Codes'!$A:$A,'AveragePrices&amp;Codes'!$B:$B),AGRIBALYSE_Cooked!$C:$C,AGRIBALYSE_Cooked!Z:Z)*$E182),"")</f>
        <v>4.168331728E-2</v>
      </c>
      <c r="W182">
        <f>IFERROR(IF($F182="Raw",_xlfn.XLOOKUP(_xlfn.XLOOKUP(Tool_Italy!$D182,'AveragePrices&amp;Codes'!$A:$A,'AveragePrices&amp;Codes'!$B:$B),AGRIBALYSE_Raw!$B:$B,AGRIBALYSE_Raw!Z:Z)*$E182,_xlfn.XLOOKUP(_xlfn.XLOOKUP(Tool_Italy!$D182,'AveragePrices&amp;Codes'!$A:$A,'AveragePrices&amp;Codes'!$B:$B),AGRIBALYSE_Cooked!$C:$C,AGRIBALYSE_Cooked!AA:AA)*$E182),"")</f>
        <v>13.619459696</v>
      </c>
      <c r="X182">
        <f>IFERROR(IF($F182="Raw",_xlfn.XLOOKUP(_xlfn.XLOOKUP(Tool_Italy!$D182,'AveragePrices&amp;Codes'!$A:$A,'AveragePrices&amp;Codes'!$B:$B),AGRIBALYSE_Raw!$B:$B,AGRIBALYSE_Raw!AA:AA)*$E182,_xlfn.XLOOKUP(_xlfn.XLOOKUP(Tool_Italy!$D182,'AveragePrices&amp;Codes'!$A:$A,'AveragePrices&amp;Codes'!$B:$B),AGRIBALYSE_Cooked!$C:$C,AGRIBALYSE_Cooked!AB:AB)*$E182),"")</f>
        <v>75.226434800000007</v>
      </c>
      <c r="Y182">
        <f>IFERROR(IF($F182="Raw",_xlfn.XLOOKUP(_xlfn.XLOOKUP(Tool_Italy!$D182,'AveragePrices&amp;Codes'!$A:$A,'AveragePrices&amp;Codes'!$B:$B),AGRIBALYSE_Raw!$B:$B,AGRIBALYSE_Raw!AB:AB)*$E182,_xlfn.XLOOKUP(_xlfn.XLOOKUP(Tool_Italy!$D182,'AveragePrices&amp;Codes'!$A:$A,'AveragePrices&amp;Codes'!$B:$B),AGRIBALYSE_Cooked!$C:$C,AGRIBALYSE_Cooked!AC:AC)*$E182),"")</f>
        <v>0.24444933760000004</v>
      </c>
      <c r="Z182">
        <f>IFERROR(IF($F182="Raw",_xlfn.XLOOKUP(_xlfn.XLOOKUP(Tool_Italy!$D182,'AveragePrices&amp;Codes'!$A:$A,'AveragePrices&amp;Codes'!$B:$B),AGRIBALYSE_Raw!$B:$B,AGRIBALYSE_Raw!AC:AC)*$E182,_xlfn.XLOOKUP(_xlfn.XLOOKUP(Tool_Italy!$D182,'AveragePrices&amp;Codes'!$A:$A,'AveragePrices&amp;Codes'!$B:$B),AGRIBALYSE_Cooked!$C:$C,AGRIBALYSE_Cooked!AD:AD)*$E182),"")</f>
        <v>21.892296719999997</v>
      </c>
      <c r="AA182">
        <f>IFERROR(IF($F182="Raw",_xlfn.XLOOKUP(_xlfn.XLOOKUP(Tool_Italy!$D182,'AveragePrices&amp;Codes'!$A:$A,'AveragePrices&amp;Codes'!$B:$B),AGRIBALYSE_Raw!$B:$B,AGRIBALYSE_Raw!AD:AD)*$E182,_xlfn.XLOOKUP(_xlfn.XLOOKUP(Tool_Italy!$D182,'AveragePrices&amp;Codes'!$A:$A,'AveragePrices&amp;Codes'!$B:$B),AGRIBALYSE_Cooked!$C:$C,AGRIBALYSE_Cooked!AE:AE)*$E182),"")</f>
        <v>4.143944752E-6</v>
      </c>
      <c r="AB182" cm="1">
        <f t="array" ref="AB182">IFERROR(_xlfn.XLOOKUP(Tool_Italy!$F182&amp;$E$2,'Cooking methods'!$A:$A&amp;'Cooking methods'!$B:$B,'Cooking methods'!C:C)*$E182,"")</f>
        <v>0.47988633600000008</v>
      </c>
      <c r="AC182" cm="1">
        <f t="array" ref="AC182">IFERROR(_xlfn.XLOOKUP(Tool_Italy!$F182&amp;$E$2,'Cooking methods'!$A:$A&amp;'Cooking methods'!$B:$B,'Cooking methods'!D:D)*$E182,"")</f>
        <v>3.1370483520000006E-8</v>
      </c>
      <c r="AD182" cm="1">
        <f t="array" ref="AD182">IFERROR(_xlfn.XLOOKUP(Tool_Italy!$F182&amp;$E$2,'Cooking methods'!$A:$A&amp;'Cooking methods'!$B:$B,'Cooking methods'!E:E)*$E182,"")</f>
        <v>2.4881472000000002E-2</v>
      </c>
      <c r="AE182" cm="1">
        <f t="array" ref="AE182">IFERROR(_xlfn.XLOOKUP(Tool_Italy!$F182&amp;$E$2,'Cooking methods'!$A:$A&amp;'Cooking methods'!$B:$B,'Cooking methods'!F:F)*$E182,"")</f>
        <v>9.2534400000000025E-4</v>
      </c>
      <c r="AF182" cm="1">
        <f t="array" ref="AF182">IFERROR(_xlfn.XLOOKUP(Tool_Italy!$F182&amp;$E$2,'Cooking methods'!$A:$A&amp;'Cooking methods'!$B:$B,'Cooking methods'!G:G)*$E182,"")</f>
        <v>6.2001866880000016E-9</v>
      </c>
      <c r="AG182" cm="1">
        <f t="array" ref="AG182">IFERROR(_xlfn.XLOOKUP(Tool_Italy!$F182&amp;$E$2,'Cooking methods'!$A:$A&amp;'Cooking methods'!$B:$B,'Cooking methods'!H:H)*$E182,"")</f>
        <v>2.0521632960000001E-9</v>
      </c>
      <c r="AH182" cm="1">
        <f t="array" ref="AH182">IFERROR(_xlfn.XLOOKUP(Tool_Italy!$F182&amp;$E$2,'Cooking methods'!$A:$A&amp;'Cooking methods'!$B:$B,'Cooking methods'!I:I)*$E182,"")</f>
        <v>1.0345448736000003E-9</v>
      </c>
      <c r="AI182" cm="1">
        <f t="array" ref="AI182">IFERROR(_xlfn.XLOOKUP(Tool_Italy!$F182&amp;$E$2,'Cooking methods'!$A:$A&amp;'Cooking methods'!$B:$B,'Cooking methods'!J:J)*$E182,"")</f>
        <v>1.3072320000000002E-3</v>
      </c>
      <c r="AJ182" cm="1">
        <f t="array" ref="AJ182">IFERROR(_xlfn.XLOOKUP(Tool_Italy!$F182&amp;$E$2,'Cooking methods'!$A:$A&amp;'Cooking methods'!$B:$B,'Cooking methods'!K:K)*$E182,"")</f>
        <v>3.3070472640000007E-5</v>
      </c>
      <c r="AK182" cm="1">
        <f t="array" ref="AK182">IFERROR(_xlfn.XLOOKUP(Tool_Italy!$F182&amp;$E$2,'Cooking methods'!$A:$A&amp;'Cooking methods'!$B:$B,'Cooking methods'!L:L)*$E182,"")</f>
        <v>2.4969600000000004E-4</v>
      </c>
      <c r="AL182" cm="1">
        <f t="array" ref="AL182">IFERROR(_xlfn.XLOOKUP(Tool_Italy!$F182&amp;$E$2,'Cooking methods'!$A:$A&amp;'Cooking methods'!$B:$B,'Cooking methods'!M:M)*$E182,"")</f>
        <v>2.7760320000000003E-3</v>
      </c>
      <c r="AM182" cm="1">
        <f t="array" ref="AM182">IFERROR(_xlfn.XLOOKUP(Tool_Italy!$F182&amp;$E$2,'Cooking methods'!$A:$A&amp;'Cooking methods'!$B:$B,'Cooking methods'!N:N)*$E182,"")</f>
        <v>0.91971849600000011</v>
      </c>
      <c r="AN182" cm="1">
        <f t="array" ref="AN182">IFERROR(_xlfn.XLOOKUP(Tool_Italy!$F182&amp;$E$2,'Cooking methods'!$A:$A&amp;'Cooking methods'!$B:$B,'Cooking methods'!O:O)*$E182,"")</f>
        <v>1.4709003840000003</v>
      </c>
      <c r="AO182" cm="1">
        <f t="array" ref="AO182">IFERROR(_xlfn.XLOOKUP(Tool_Italy!$F182&amp;$E$2,'Cooking methods'!$A:$A&amp;'Cooking methods'!$B:$B,'Cooking methods'!P:P)*$E182,"")</f>
        <v>4.3021152E-2</v>
      </c>
      <c r="AP182" cm="1">
        <f t="array" ref="AP182">IFERROR(_xlfn.XLOOKUP(Tool_Italy!$F182&amp;$E$2,'Cooking methods'!$A:$A&amp;'Cooking methods'!$B:$B,'Cooking methods'!Q:Q)*$E182,"")</f>
        <v>7.5259255680000008</v>
      </c>
      <c r="AQ182" cm="1">
        <f t="array" ref="AQ182">IFERROR(_xlfn.XLOOKUP(Tool_Italy!$F182&amp;$E$2,'Cooking methods'!$A:$A&amp;'Cooking methods'!$B:$B,'Cooking methods'!R:R)*$E182,"")</f>
        <v>1.0680790464000001E-6</v>
      </c>
      <c r="AR182" cm="1">
        <f t="array" ref="AR182">IFERROR(_xlfn.XLOOKUP(Tool_Italy!$G182&amp;$E$2,'Waste management'!$A:$A&amp;'Waste management'!$B:$B,'Waste management'!C:C)*$E182,"")</f>
        <v>6.2570880000000009E-2</v>
      </c>
      <c r="AS182" cm="1">
        <f t="array" ref="AS182">IFERROR(_xlfn.XLOOKUP(Tool_Italy!$G182&amp;$E$2,'Waste management'!$A:$A&amp;'Waste management'!$B:$B,'Waste management'!D:D)*$E182,"")</f>
        <v>4.4958662400000006E-10</v>
      </c>
      <c r="AT182" cm="1">
        <f t="array" ref="AT182">IFERROR(_xlfn.XLOOKUP(Tool_Italy!$G182&amp;$E$2,'Waste management'!$A:$A&amp;'Waste management'!$B:$B,'Waste management'!E:E)*$E182,"")</f>
        <v>9.5744000000000005E-4</v>
      </c>
      <c r="AU182" cm="1">
        <f t="array" ref="AU182">IFERROR(_xlfn.XLOOKUP(Tool_Italy!$G182&amp;$E$2,'Waste management'!$A:$A&amp;'Waste management'!$B:$B,'Waste management'!F:F)*$E182,"")</f>
        <v>1.4144E-4</v>
      </c>
      <c r="AV182" cm="1">
        <f t="array" ref="AV182">IFERROR(_xlfn.XLOOKUP(Tool_Italy!$G182&amp;$E$2,'Waste management'!$A:$A&amp;'Waste management'!$B:$B,'Waste management'!G:G)*$E182,"")</f>
        <v>1.2643212800000001E-8</v>
      </c>
      <c r="AW182" cm="1">
        <f t="array" ref="AW182">IFERROR(_xlfn.XLOOKUP(Tool_Italy!$G182&amp;$E$2,'Waste management'!$A:$A&amp;'Waste management'!$B:$B,'Waste management'!H:H)*$E182,"")</f>
        <v>4.1312556800000003E-10</v>
      </c>
      <c r="AX182" cm="1">
        <f t="array" ref="AX182">IFERROR(_xlfn.XLOOKUP(Tool_Italy!$G182&amp;$E$2,'Waste management'!$A:$A&amp;'Waste management'!$B:$B,'Waste management'!I:I)*$E182,"")</f>
        <v>2.9520812800000001E-10</v>
      </c>
      <c r="AY182" cm="1">
        <f t="array" ref="AY182">IFERROR(_xlfn.XLOOKUP(Tool_Italy!$G182&amp;$E$2,'Waste management'!$A:$A&amp;'Waste management'!$B:$B,'Waste management'!J:J)*$E182,"")</f>
        <v>2.4044800000000005E-3</v>
      </c>
      <c r="AZ182" cm="1">
        <f t="array" ref="AZ182">IFERROR(_xlfn.XLOOKUP(Tool_Italy!$G182&amp;$E$2,'Waste management'!$A:$A&amp;'Waste management'!$B:$B,'Waste management'!K:K)*$E182,"")</f>
        <v>3.8641734400000004E-6</v>
      </c>
      <c r="BA182" cm="1">
        <f t="array" ref="BA182">IFERROR(_xlfn.XLOOKUP(Tool_Italy!$G182&amp;$E$2,'Waste management'!$A:$A&amp;'Waste management'!$B:$B,'Waste management'!L:L)*$E182,"")</f>
        <v>1.0593224960000001E-4</v>
      </c>
      <c r="BB182" cm="1">
        <f t="array" ref="BB182">IFERROR(_xlfn.XLOOKUP(Tool_Italy!$G182&amp;$E$2,'Waste management'!$A:$A&amp;'Waste management'!$B:$B,'Waste management'!M:M)*$E182,"")</f>
        <v>1.0608000000000001E-2</v>
      </c>
      <c r="BC182" cm="1">
        <f t="array" ref="BC182">IFERROR(_xlfn.XLOOKUP(Tool_Italy!$G182&amp;$E$2,'Waste management'!$A:$A&amp;'Waste management'!$B:$B,'Waste management'!N:N)*$E182,"")</f>
        <v>9.1120870400000005</v>
      </c>
      <c r="BD182" cm="1">
        <f t="array" ref="BD182">IFERROR(_xlfn.XLOOKUP(Tool_Italy!$G182&amp;$E$2,'Waste management'!$A:$A&amp;'Waste management'!$B:$B,'Waste management'!O:O)*$E182,"")</f>
        <v>0.59250303999999998</v>
      </c>
      <c r="BE182" cm="1">
        <f t="array" ref="BE182">IFERROR(_xlfn.XLOOKUP(Tool_Italy!$G182&amp;$E$2,'Waste management'!$A:$A&amp;'Waste management'!$B:$B,'Waste management'!P:P)*$E182,"")</f>
        <v>1.2446720000000001E-2</v>
      </c>
      <c r="BF182" cm="1">
        <f t="array" ref="BF182">IFERROR(_xlfn.XLOOKUP(Tool_Italy!$G182&amp;$E$2,'Waste management'!$A:$A&amp;'Waste management'!$B:$B,'Waste management'!Q:Q)*$E182,"")</f>
        <v>0.39181056000000003</v>
      </c>
      <c r="BG182" cm="1">
        <f t="array" ref="BG182">IFERROR(_xlfn.XLOOKUP(Tool_Italy!$G182&amp;$E$2,'Waste management'!$A:$A&amp;'Waste management'!$B:$B,'Waste management'!R:R)*$E182,"")</f>
        <v>1.216656E-7</v>
      </c>
      <c r="BH182">
        <f>IFERROR((L182+AR182+AB182)*_xlfn.XLOOKUP(Tool_Italy!BH$4,Monetization_Factors!$A:$A,Monetization_Factors!$D:$D),"")</f>
        <v>0.20293272036918791</v>
      </c>
      <c r="BI182">
        <f>IFERROR((M182+AS182+AC182)*_xlfn.XLOOKUP(Tool_Italy!BI$4,Monetization_Factors!$A:$A,Monetization_Factors!$D:$D),"")</f>
        <v>2.1720398389548463E-6</v>
      </c>
      <c r="BJ182">
        <f>IFERROR((N182+AT182+AD182)*_xlfn.XLOOKUP(Tool_Italy!BJ$4,Monetization_Factors!$A:$A,Monetization_Factors!$D:$D),"")</f>
        <v>1.0320359563507533E-3</v>
      </c>
      <c r="BK182">
        <f>IFERROR((O182+AU182+AE182)*_xlfn.XLOOKUP(Tool_Italy!BK$4,Monetization_Factors!$A:$A,Monetization_Factors!$D:$D),"")</f>
        <v>6.9060665503103899E-3</v>
      </c>
      <c r="BL182">
        <f>IFERROR((P182+AV182+AF182)*_xlfn.XLOOKUP(Tool_Italy!BL$4,Monetization_Factors!$A:$A,Monetization_Factors!$D:$D),"")</f>
        <v>0.10413192587334538</v>
      </c>
      <c r="BM182">
        <f>IFERROR((Q182+AW182+AG182)*_xlfn.XLOOKUP(Tool_Italy!BM$4,Monetization_Factors!$A:$A,Monetization_Factors!$D:$D),"")</f>
        <v>3.8846467284397684E-3</v>
      </c>
      <c r="BN182">
        <f>IFERROR((R182+AX182+AH182)*_xlfn.XLOOKUP(Tool_Italy!BN$4,Monetization_Factors!$A:$A,Monetization_Factors!$D:$D),"")</f>
        <v>2.7057783178141537E-3</v>
      </c>
      <c r="BO182">
        <f>IFERROR((S182+AY182+AI182)*_xlfn.XLOOKUP(Tool_Italy!BO$4,Monetization_Factors!$A:$A,Monetization_Factors!$D:$D),"")</f>
        <v>6.0426155728736993E-3</v>
      </c>
      <c r="BP182">
        <f>IFERROR((T182+AZ182+AJ182)*_xlfn.XLOOKUP(Tool_Italy!BP$4,Monetization_Factors!$A:$A,Monetization_Factors!$D:$D),"")</f>
        <v>5.6511510812259631E-4</v>
      </c>
      <c r="BQ182">
        <f>IFERROR((U182+BA182+AK182)*_xlfn.XLOOKUP(Tool_Italy!BQ$4,Monetization_Factors!$A:$A,Monetization_Factors!$D:$D),"")</f>
        <v>3.3966373399324734E-2</v>
      </c>
      <c r="BR182" t="str">
        <f>IFERROR((V182+BB182+AL182)*_xlfn.XLOOKUP(Tool_Italy!BR$4,Monetization_Factors!$A:$A,Monetization_Factors!$D:$D),"")</f>
        <v/>
      </c>
      <c r="BS182">
        <f>IFERROR((W182+BC182+AM182)*_xlfn.XLOOKUP(Tool_Italy!BS$4,Monetization_Factors!$A:$A,Monetization_Factors!$D:$D),"")</f>
        <v>1.1509351196214016E-3</v>
      </c>
      <c r="BT182">
        <f>IFERROR((X182+BD182+AN182)*_xlfn.XLOOKUP(Tool_Italy!BT$4,Monetization_Factors!$A:$A,Monetization_Factors!$D:$D),"")</f>
        <v>1.7210332590161463E-2</v>
      </c>
      <c r="BU182">
        <f>IFERROR((Y182+BE182+AO182)*_xlfn.XLOOKUP(Tool_Italy!BU$4,Monetization_Factors!$A:$A,Monetization_Factors!$D:$D),"")</f>
        <v>1.9059520114541799E-3</v>
      </c>
      <c r="BV182">
        <f>IFERROR((Z182+BF182+AP182)*_xlfn.XLOOKUP(Tool_Italy!BV$4,Monetization_Factors!$A:$A,Monetization_Factors!$D:$D),"")</f>
        <v>4.9224719309524892E-2</v>
      </c>
      <c r="BW182">
        <f>IFERROR((AA182+BG182+AQ182)*_xlfn.XLOOKUP(Tool_Italy!BW$4,Monetization_Factors!$A:$A,Monetization_Factors!$D:$D),"")</f>
        <v>1.1142715835089114E-5</v>
      </c>
      <c r="BX182" s="38" t="str" cm="1">
        <f t="array" ref="BX182">IFERROR(_xlfn.IFS(I182&lt;&gt;0,I182*E182,I182="",J182*E182),"")</f>
        <v/>
      </c>
      <c r="BY182" s="38">
        <f t="shared" si="104"/>
        <v>0.39770615826288058</v>
      </c>
      <c r="BZ182" s="38">
        <f t="shared" si="106"/>
        <v>0.39770615826288058</v>
      </c>
      <c r="CA182" s="38">
        <f t="shared" si="105"/>
        <v>7.6481953512092416E-4</v>
      </c>
      <c r="CB182">
        <f t="shared" si="107"/>
        <v>1.5598106288000002</v>
      </c>
      <c r="CC182">
        <f t="shared" si="109"/>
        <v>5.4258895104000008E-8</v>
      </c>
      <c r="CD182">
        <f t="shared" si="110"/>
        <v>0.67622019280000001</v>
      </c>
      <c r="CE182">
        <f t="shared" si="111"/>
        <v>4.5624542880000002E-3</v>
      </c>
      <c r="CF182">
        <f t="shared" si="112"/>
        <v>1.0431196980800001E-7</v>
      </c>
      <c r="CG182">
        <f t="shared" si="113"/>
        <v>1.8706674064000002E-8</v>
      </c>
      <c r="CH182">
        <f t="shared" si="114"/>
        <v>2.3535847336000003E-9</v>
      </c>
      <c r="CI182">
        <f t="shared" si="115"/>
        <v>1.3800984200000001E-2</v>
      </c>
      <c r="CJ182">
        <f t="shared" si="116"/>
        <v>2.3166234288000002E-4</v>
      </c>
      <c r="CK182">
        <f t="shared" si="117"/>
        <v>8.3033733216000011E-3</v>
      </c>
      <c r="CL182">
        <f t="shared" si="118"/>
        <v>5.5067349279999997E-2</v>
      </c>
      <c r="CM182">
        <f t="shared" si="119"/>
        <v>23.651265232</v>
      </c>
      <c r="CN182">
        <f t="shared" si="120"/>
        <v>77.289838224000007</v>
      </c>
      <c r="CO182">
        <f t="shared" si="121"/>
        <v>0.29991720960000007</v>
      </c>
      <c r="CP182">
        <f t="shared" si="122"/>
        <v>29.810032847999999</v>
      </c>
      <c r="CQ182">
        <f t="shared" si="123"/>
        <v>5.3336893983999996E-6</v>
      </c>
      <c r="CR182">
        <f t="shared" si="108"/>
        <v>2.9996358246153852E-3</v>
      </c>
      <c r="CS182">
        <f t="shared" si="124"/>
        <v>1.0434402904615386E-10</v>
      </c>
      <c r="CT182">
        <f t="shared" si="125"/>
        <v>1.3004234476923077E-3</v>
      </c>
      <c r="CU182">
        <f t="shared" si="126"/>
        <v>8.7739505538461544E-6</v>
      </c>
      <c r="CV182">
        <f t="shared" si="127"/>
        <v>2.0059994193846155E-10</v>
      </c>
      <c r="CW182">
        <f t="shared" si="128"/>
        <v>3.5974373200000004E-11</v>
      </c>
      <c r="CX182">
        <f t="shared" si="129"/>
        <v>4.5261244876923085E-12</v>
      </c>
      <c r="CY182">
        <f t="shared" si="130"/>
        <v>2.6540354230769232E-5</v>
      </c>
      <c r="CZ182">
        <f t="shared" si="131"/>
        <v>4.4550450553846159E-7</v>
      </c>
      <c r="DA182">
        <f t="shared" si="132"/>
        <v>1.5968025618461542E-5</v>
      </c>
      <c r="DB182">
        <f t="shared" si="133"/>
        <v>1.0589874861538462E-4</v>
      </c>
      <c r="DC182">
        <f t="shared" si="134"/>
        <v>4.5483202369230771E-2</v>
      </c>
      <c r="DD182">
        <f t="shared" si="135"/>
        <v>0.14863430427692309</v>
      </c>
      <c r="DE182">
        <f t="shared" si="136"/>
        <v>5.7676386461538471E-4</v>
      </c>
      <c r="DF182">
        <f t="shared" si="137"/>
        <v>5.7326986246153844E-2</v>
      </c>
      <c r="DG182">
        <f t="shared" si="138"/>
        <v>1.0257094996923076E-8</v>
      </c>
      <c r="DH182" s="5">
        <f>IFERROR(((((L182+AB182)*(1/$H182))+AR182)/$F$2)/($B$2*('CAR.CAP_per person'!B$2)/(_xlfn.XLOOKUP($E$2,EU_countries_GDP!$A$2:$A$29,EU_countries_GDP!$E$2:$E$29))),"")</f>
        <v>0.12572288403953788</v>
      </c>
      <c r="DI182" s="5">
        <f>IFERROR(((((M182+AC182)*(1/$H182))+AS182)/$F$2)/($B$2*('CAR.CAP_per person'!C$2)/(_xlfn.XLOOKUP($E$2,EU_countries_GDP!$A$2:$A$29,EU_countries_GDP!$E$2:$E$29))),"")</f>
        <v>5.6698200380018119E-5</v>
      </c>
      <c r="DJ182" s="5">
        <f>IFERROR(((((N182+AD182)*(1/$H182))+AT182)/$F$2)/($B$2*('CAR.CAP_per person'!D$2)/(_xlfn.XLOOKUP($E$2,EU_countries_GDP!$A$2:$A$29,EU_countries_GDP!$E$2:$E$29))),"")</f>
        <v>7.2736257308833379E-4</v>
      </c>
      <c r="DK182" s="5">
        <f>IFERROR(((((O182+AE182)*(1/$H182))+AU182)/$F$2)/($B$2*('CAR.CAP_per person'!E$2)/(_xlfn.XLOOKUP($E$2,EU_countries_GDP!$A$2:$A$29,EU_countries_GDP!$E$2:$E$29))),"")</f>
        <v>6.2072456692511286E-3</v>
      </c>
      <c r="DL182" s="5">
        <f>IFERROR(((((P182+AF182)*(1/$H182))+AV182)/$F$2)/($B$2*('CAR.CAP_per person'!F$2)/(_xlfn.XLOOKUP($E$2,EU_countries_GDP!$A$2:$A$29,EU_countries_GDP!$E$2:$E$29))),"")</f>
        <v>0.10334242649568043</v>
      </c>
      <c r="DM182" s="5">
        <f>IFERROR(((((Q182+AG182)*(1/$H182))+AW182)/$F$2)/($B$2*('CAR.CAP_per person'!G$2)/(_xlfn.XLOOKUP($E$2,EU_countries_GDP!$A$2:$A$29,EU_countries_GDP!$E$2:$E$29))),"")</f>
        <v>1.0845838667347809E-2</v>
      </c>
      <c r="DN182" s="5">
        <f>IFERROR(((((R182+AH182)*(1/$H182))+AX182)/$F$2)/($B$2*('CAR.CAP_per person'!H$2)/(_xlfn.XLOOKUP($E$2,EU_countries_GDP!$A$2:$A$29,EU_countries_GDP!$E$2:$E$29))),"")</f>
        <v>2.9261108038345333E-4</v>
      </c>
      <c r="DO182" s="5">
        <f>IFERROR(((((S182+AI182)*(1/$H182))+AY182)/$F$2)/($B$2*('CAR.CAP_per person'!I$2)/(_xlfn.XLOOKUP($E$2,EU_countries_GDP!$A$2:$A$29,EU_countries_GDP!$E$2:$E$29))),"")</f>
        <v>6.7085877524945834E-3</v>
      </c>
      <c r="DP182" s="5">
        <f>IFERROR(((((T182+AJ182)*(1/$H182))+AZ182)/$F$2)/($B$2*('CAR.CAP_per person'!J$2)/(_xlfn.XLOOKUP($E$2,EU_countries_GDP!$A$2:$A$29,EU_countries_GDP!$E$2:$E$29))),"")</f>
        <v>2.2324810016123697E-2</v>
      </c>
      <c r="DQ182" s="5">
        <f>IFERROR(((((U182+AK182)*(1/$H182))+BA182)/$F$2)/($B$2*('CAR.CAP_per person'!K$2)/(_xlfn.XLOOKUP($E$2,EU_countries_GDP!$A$2:$A$29,EU_countries_GDP!$E$2:$E$29))),"")</f>
        <v>2.3252188607524461E-2</v>
      </c>
      <c r="DR182" s="5">
        <f>IFERROR(((((V182+AL182)*(1/$H182))+BB182)/$F$2)/($B$2*('CAR.CAP_per person'!L$2)/(_xlfn.XLOOKUP($E$2,EU_countries_GDP!$A$2:$A$29,EU_countries_GDP!$E$2:$E$29))),"")</f>
        <v>4.2998926239462189E-3</v>
      </c>
      <c r="DS182" s="5">
        <f>IFERROR(((((W182+AM182)*(1/$H182))+BC182)/$F$2)/($B$2*('CAR.CAP_per person'!M$2)/(_xlfn.XLOOKUP($E$2,EU_countries_GDP!$A$2:$A$29,EU_countries_GDP!$E$2:$E$29))),"")</f>
        <v>7.0287529692028158E-2</v>
      </c>
      <c r="DT182" s="5">
        <f>IFERROR(((((X182+AN182)*(1/$H182))+BD182)/$F$2)/($B$2*('CAR.CAP_per person'!N$2)/(_xlfn.XLOOKUP($E$2,EU_countries_GDP!$A$2:$A$29,EU_countries_GDP!$E$2:$E$29))),"")</f>
        <v>3.4254441008101097</v>
      </c>
      <c r="DU182" s="5">
        <f>IFERROR(((((Y182+AO182)*(1/$H182))+BE182)/$F$2)/($B$2*('CAR.CAP_per person'!O$2)/(_xlfn.XLOOKUP($E$2,EU_countries_GDP!$A$2:$A$29,EU_countries_GDP!$E$2:$E$29))),"")</f>
        <v>9.043163074315963E-4</v>
      </c>
      <c r="DV182" s="5">
        <f>IFERROR(((((Z182+AP182)*(1/$H182))+BF182)/$F$2)/($B$2*('CAR.CAP_per person'!P$2)/(_xlfn.XLOOKUP($E$2,EU_countries_GDP!$A$2:$A$29,EU_countries_GDP!$E$2:$E$29))),"")</f>
        <v>7.4694328273958055E-2</v>
      </c>
      <c r="DW182" s="5">
        <f>IFERROR(((((AA182+AQ182)*(1/$H182))+BG182)/$F$2)/($B$2*('CAR.CAP_per person'!Q$2)/(_xlfn.XLOOKUP($E$2,EU_countries_GDP!$A$2:$A$29,EU_countries_GDP!$E$2:$E$29))),"")</f>
        <v>1.350895827057471E-2</v>
      </c>
    </row>
    <row r="183" spans="1:127">
      <c r="A183" t="s">
        <v>236</v>
      </c>
      <c r="B183" t="str">
        <f>_xlfn.XLOOKUP(D183,Table5[Ingredient],Table5[Category],"",FALSE)</f>
        <v>Starch/satiating food</v>
      </c>
      <c r="C183" s="33" t="s">
        <v>257</v>
      </c>
      <c r="D183" s="33" t="s">
        <v>250</v>
      </c>
      <c r="E183" s="33">
        <v>0</v>
      </c>
      <c r="F183" s="33" t="s">
        <v>204</v>
      </c>
      <c r="G183" s="33" t="s">
        <v>180</v>
      </c>
      <c r="H183" s="91">
        <f>Dataset_IT!M88</f>
        <v>0</v>
      </c>
      <c r="I183" s="33"/>
      <c r="J183" s="37" t="str">
        <f>IFERROR(INDEX('AveragePrices&amp;Codes'!G:AG, MATCH($D183, 'AveragePrices&amp;Codes'!$A:$A, 0), MATCH(Tool_Italy!$E$2, 'AveragePrices&amp;Codes'!$G$1:$AG$1, 0)),"")</f>
        <v/>
      </c>
      <c r="K183" s="37">
        <f>IFERROR(E183/(_xlfn.XLOOKUP(A183,Dataset_IT!$Q$2:$Q$9,Dataset_IT!$R$2:$R$9)),"")</f>
        <v>0</v>
      </c>
      <c r="L183">
        <f>IFERROR(IF($F183="Raw",_xlfn.XLOOKUP(_xlfn.XLOOKUP(Tool_Italy!$D183,'AveragePrices&amp;Codes'!$A:$A,'AveragePrices&amp;Codes'!$B:$B),AGRIBALYSE_Raw!$B:$B,AGRIBALYSE_Raw!O:O)*$E183,_xlfn.XLOOKUP(_xlfn.XLOOKUP(Tool_Italy!$D183,'AveragePrices&amp;Codes'!$A:$A,'AveragePrices&amp;Codes'!$B:$B),AGRIBALYSE_Cooked!$C:$C,AGRIBALYSE_Cooked!P:P)*$E183),"")</f>
        <v>0</v>
      </c>
      <c r="M183">
        <f>IFERROR(IF($F183="Raw",_xlfn.XLOOKUP(_xlfn.XLOOKUP(Tool_Italy!$D183,'AveragePrices&amp;Codes'!$A:$A,'AveragePrices&amp;Codes'!$B:$B),AGRIBALYSE_Raw!$B:$B,AGRIBALYSE_Raw!P:P)*$E183,_xlfn.XLOOKUP(_xlfn.XLOOKUP(Tool_Italy!$D183,'AveragePrices&amp;Codes'!$A:$A,'AveragePrices&amp;Codes'!$B:$B),AGRIBALYSE_Cooked!$C:$C,AGRIBALYSE_Cooked!Q:Q)*$E183),"")</f>
        <v>0</v>
      </c>
      <c r="N183">
        <f>IFERROR(IF($F183="Raw",_xlfn.XLOOKUP(_xlfn.XLOOKUP(Tool_Italy!$D183,'AveragePrices&amp;Codes'!$A:$A,'AveragePrices&amp;Codes'!$B:$B),AGRIBALYSE_Raw!$B:$B,AGRIBALYSE_Raw!Q:Q)*$E183,_xlfn.XLOOKUP(_xlfn.XLOOKUP(Tool_Italy!$D183,'AveragePrices&amp;Codes'!$A:$A,'AveragePrices&amp;Codes'!$B:$B),AGRIBALYSE_Cooked!$C:$C,AGRIBALYSE_Cooked!R:R)*$E183),"")</f>
        <v>0</v>
      </c>
      <c r="O183">
        <f>IFERROR(IF($F183="Raw",_xlfn.XLOOKUP(_xlfn.XLOOKUP(Tool_Italy!$D183,'AveragePrices&amp;Codes'!$A:$A,'AveragePrices&amp;Codes'!$B:$B),AGRIBALYSE_Raw!$B:$B,AGRIBALYSE_Raw!R:R)*$E183,_xlfn.XLOOKUP(_xlfn.XLOOKUP(Tool_Italy!$D183,'AveragePrices&amp;Codes'!$A:$A,'AveragePrices&amp;Codes'!$B:$B),AGRIBALYSE_Cooked!$C:$C,AGRIBALYSE_Cooked!S:S)*$E183),"")</f>
        <v>0</v>
      </c>
      <c r="P183">
        <f>IFERROR(IF($F183="Raw",_xlfn.XLOOKUP(_xlfn.XLOOKUP(Tool_Italy!$D183,'AveragePrices&amp;Codes'!$A:$A,'AveragePrices&amp;Codes'!$B:$B),AGRIBALYSE_Raw!$B:$B,AGRIBALYSE_Raw!S:S)*$E183,_xlfn.XLOOKUP(_xlfn.XLOOKUP(Tool_Italy!$D183,'AveragePrices&amp;Codes'!$A:$A,'AveragePrices&amp;Codes'!$B:$B),AGRIBALYSE_Cooked!$C:$C,AGRIBALYSE_Cooked!T:T)*$E183),"")</f>
        <v>0</v>
      </c>
      <c r="Q183">
        <f>IFERROR(IF($F183="Raw",_xlfn.XLOOKUP(_xlfn.XLOOKUP(Tool_Italy!$D183,'AveragePrices&amp;Codes'!$A:$A,'AveragePrices&amp;Codes'!$B:$B),AGRIBALYSE_Raw!$B:$B,AGRIBALYSE_Raw!T:T)*$E183,_xlfn.XLOOKUP(_xlfn.XLOOKUP(Tool_Italy!$D183,'AveragePrices&amp;Codes'!$A:$A,'AveragePrices&amp;Codes'!$B:$B),AGRIBALYSE_Cooked!$C:$C,AGRIBALYSE_Cooked!U:U)*$E183),"")</f>
        <v>0</v>
      </c>
      <c r="R183">
        <f>IFERROR(IF($F183="Raw",_xlfn.XLOOKUP(_xlfn.XLOOKUP(Tool_Italy!$D183,'AveragePrices&amp;Codes'!$A:$A,'AveragePrices&amp;Codes'!$B:$B),AGRIBALYSE_Raw!$B:$B,AGRIBALYSE_Raw!U:U)*$E183,_xlfn.XLOOKUP(_xlfn.XLOOKUP(Tool_Italy!$D183,'AveragePrices&amp;Codes'!$A:$A,'AveragePrices&amp;Codes'!$B:$B),AGRIBALYSE_Cooked!$C:$C,AGRIBALYSE_Cooked!V:V)*$E183),"")</f>
        <v>0</v>
      </c>
      <c r="S183">
        <f>IFERROR(IF($F183="Raw",_xlfn.XLOOKUP(_xlfn.XLOOKUP(Tool_Italy!$D183,'AveragePrices&amp;Codes'!$A:$A,'AveragePrices&amp;Codes'!$B:$B),AGRIBALYSE_Raw!$B:$B,AGRIBALYSE_Raw!V:V)*$E183,_xlfn.XLOOKUP(_xlfn.XLOOKUP(Tool_Italy!$D183,'AveragePrices&amp;Codes'!$A:$A,'AveragePrices&amp;Codes'!$B:$B),AGRIBALYSE_Cooked!$C:$C,AGRIBALYSE_Cooked!W:W)*$E183),"")</f>
        <v>0</v>
      </c>
      <c r="T183">
        <f>IFERROR(IF($F183="Raw",_xlfn.XLOOKUP(_xlfn.XLOOKUP(Tool_Italy!$D183,'AveragePrices&amp;Codes'!$A:$A,'AveragePrices&amp;Codes'!$B:$B),AGRIBALYSE_Raw!$B:$B,AGRIBALYSE_Raw!W:W)*$E183,_xlfn.XLOOKUP(_xlfn.XLOOKUP(Tool_Italy!$D183,'AveragePrices&amp;Codes'!$A:$A,'AveragePrices&amp;Codes'!$B:$B),AGRIBALYSE_Cooked!$C:$C,AGRIBALYSE_Cooked!X:X)*$E183),"")</f>
        <v>0</v>
      </c>
      <c r="U183">
        <f>IFERROR(IF($F183="Raw",_xlfn.XLOOKUP(_xlfn.XLOOKUP(Tool_Italy!$D183,'AveragePrices&amp;Codes'!$A:$A,'AveragePrices&amp;Codes'!$B:$B),AGRIBALYSE_Raw!$B:$B,AGRIBALYSE_Raw!X:X)*$E183,_xlfn.XLOOKUP(_xlfn.XLOOKUP(Tool_Italy!$D183,'AveragePrices&amp;Codes'!$A:$A,'AveragePrices&amp;Codes'!$B:$B),AGRIBALYSE_Cooked!$C:$C,AGRIBALYSE_Cooked!Y:Y)*$E183),"")</f>
        <v>0</v>
      </c>
      <c r="V183">
        <f>IFERROR(IF($F183="Raw",_xlfn.XLOOKUP(_xlfn.XLOOKUP(Tool_Italy!$D183,'AveragePrices&amp;Codes'!$A:$A,'AveragePrices&amp;Codes'!$B:$B),AGRIBALYSE_Raw!$B:$B,AGRIBALYSE_Raw!Y:Y)*$E183,_xlfn.XLOOKUP(_xlfn.XLOOKUP(Tool_Italy!$D183,'AveragePrices&amp;Codes'!$A:$A,'AveragePrices&amp;Codes'!$B:$B),AGRIBALYSE_Cooked!$C:$C,AGRIBALYSE_Cooked!Z:Z)*$E183),"")</f>
        <v>0</v>
      </c>
      <c r="W183">
        <f>IFERROR(IF($F183="Raw",_xlfn.XLOOKUP(_xlfn.XLOOKUP(Tool_Italy!$D183,'AveragePrices&amp;Codes'!$A:$A,'AveragePrices&amp;Codes'!$B:$B),AGRIBALYSE_Raw!$B:$B,AGRIBALYSE_Raw!Z:Z)*$E183,_xlfn.XLOOKUP(_xlfn.XLOOKUP(Tool_Italy!$D183,'AveragePrices&amp;Codes'!$A:$A,'AveragePrices&amp;Codes'!$B:$B),AGRIBALYSE_Cooked!$C:$C,AGRIBALYSE_Cooked!AA:AA)*$E183),"")</f>
        <v>0</v>
      </c>
      <c r="X183">
        <f>IFERROR(IF($F183="Raw",_xlfn.XLOOKUP(_xlfn.XLOOKUP(Tool_Italy!$D183,'AveragePrices&amp;Codes'!$A:$A,'AveragePrices&amp;Codes'!$B:$B),AGRIBALYSE_Raw!$B:$B,AGRIBALYSE_Raw!AA:AA)*$E183,_xlfn.XLOOKUP(_xlfn.XLOOKUP(Tool_Italy!$D183,'AveragePrices&amp;Codes'!$A:$A,'AveragePrices&amp;Codes'!$B:$B),AGRIBALYSE_Cooked!$C:$C,AGRIBALYSE_Cooked!AB:AB)*$E183),"")</f>
        <v>0</v>
      </c>
      <c r="Y183">
        <f>IFERROR(IF($F183="Raw",_xlfn.XLOOKUP(_xlfn.XLOOKUP(Tool_Italy!$D183,'AveragePrices&amp;Codes'!$A:$A,'AveragePrices&amp;Codes'!$B:$B),AGRIBALYSE_Raw!$B:$B,AGRIBALYSE_Raw!AB:AB)*$E183,_xlfn.XLOOKUP(_xlfn.XLOOKUP(Tool_Italy!$D183,'AveragePrices&amp;Codes'!$A:$A,'AveragePrices&amp;Codes'!$B:$B),AGRIBALYSE_Cooked!$C:$C,AGRIBALYSE_Cooked!AC:AC)*$E183),"")</f>
        <v>0</v>
      </c>
      <c r="Z183">
        <f>IFERROR(IF($F183="Raw",_xlfn.XLOOKUP(_xlfn.XLOOKUP(Tool_Italy!$D183,'AveragePrices&amp;Codes'!$A:$A,'AveragePrices&amp;Codes'!$B:$B),AGRIBALYSE_Raw!$B:$B,AGRIBALYSE_Raw!AC:AC)*$E183,_xlfn.XLOOKUP(_xlfn.XLOOKUP(Tool_Italy!$D183,'AveragePrices&amp;Codes'!$A:$A,'AveragePrices&amp;Codes'!$B:$B),AGRIBALYSE_Cooked!$C:$C,AGRIBALYSE_Cooked!AD:AD)*$E183),"")</f>
        <v>0</v>
      </c>
      <c r="AA183">
        <f>IFERROR(IF($F183="Raw",_xlfn.XLOOKUP(_xlfn.XLOOKUP(Tool_Italy!$D183,'AveragePrices&amp;Codes'!$A:$A,'AveragePrices&amp;Codes'!$B:$B),AGRIBALYSE_Raw!$B:$B,AGRIBALYSE_Raw!AD:AD)*$E183,_xlfn.XLOOKUP(_xlfn.XLOOKUP(Tool_Italy!$D183,'AveragePrices&amp;Codes'!$A:$A,'AveragePrices&amp;Codes'!$B:$B),AGRIBALYSE_Cooked!$C:$C,AGRIBALYSE_Cooked!AE:AE)*$E183),"")</f>
        <v>0</v>
      </c>
      <c r="AB183" cm="1">
        <f t="array" ref="AB183">IFERROR(_xlfn.XLOOKUP(Tool_Italy!$F183&amp;$E$2,'Cooking methods'!$A:$A&amp;'Cooking methods'!$B:$B,'Cooking methods'!C:C)*$E183,"")</f>
        <v>0</v>
      </c>
      <c r="AC183" cm="1">
        <f t="array" ref="AC183">IFERROR(_xlfn.XLOOKUP(Tool_Italy!$F183&amp;$E$2,'Cooking methods'!$A:$A&amp;'Cooking methods'!$B:$B,'Cooking methods'!D:D)*$E183,"")</f>
        <v>0</v>
      </c>
      <c r="AD183" cm="1">
        <f t="array" ref="AD183">IFERROR(_xlfn.XLOOKUP(Tool_Italy!$F183&amp;$E$2,'Cooking methods'!$A:$A&amp;'Cooking methods'!$B:$B,'Cooking methods'!E:E)*$E183,"")</f>
        <v>0</v>
      </c>
      <c r="AE183" cm="1">
        <f t="array" ref="AE183">IFERROR(_xlfn.XLOOKUP(Tool_Italy!$F183&amp;$E$2,'Cooking methods'!$A:$A&amp;'Cooking methods'!$B:$B,'Cooking methods'!F:F)*$E183,"")</f>
        <v>0</v>
      </c>
      <c r="AF183" cm="1">
        <f t="array" ref="AF183">IFERROR(_xlfn.XLOOKUP(Tool_Italy!$F183&amp;$E$2,'Cooking methods'!$A:$A&amp;'Cooking methods'!$B:$B,'Cooking methods'!G:G)*$E183,"")</f>
        <v>0</v>
      </c>
      <c r="AG183" cm="1">
        <f t="array" ref="AG183">IFERROR(_xlfn.XLOOKUP(Tool_Italy!$F183&amp;$E$2,'Cooking methods'!$A:$A&amp;'Cooking methods'!$B:$B,'Cooking methods'!H:H)*$E183,"")</f>
        <v>0</v>
      </c>
      <c r="AH183" cm="1">
        <f t="array" ref="AH183">IFERROR(_xlfn.XLOOKUP(Tool_Italy!$F183&amp;$E$2,'Cooking methods'!$A:$A&amp;'Cooking methods'!$B:$B,'Cooking methods'!I:I)*$E183,"")</f>
        <v>0</v>
      </c>
      <c r="AI183" cm="1">
        <f t="array" ref="AI183">IFERROR(_xlfn.XLOOKUP(Tool_Italy!$F183&amp;$E$2,'Cooking methods'!$A:$A&amp;'Cooking methods'!$B:$B,'Cooking methods'!J:J)*$E183,"")</f>
        <v>0</v>
      </c>
      <c r="AJ183" cm="1">
        <f t="array" ref="AJ183">IFERROR(_xlfn.XLOOKUP(Tool_Italy!$F183&amp;$E$2,'Cooking methods'!$A:$A&amp;'Cooking methods'!$B:$B,'Cooking methods'!K:K)*$E183,"")</f>
        <v>0</v>
      </c>
      <c r="AK183" cm="1">
        <f t="array" ref="AK183">IFERROR(_xlfn.XLOOKUP(Tool_Italy!$F183&amp;$E$2,'Cooking methods'!$A:$A&amp;'Cooking methods'!$B:$B,'Cooking methods'!L:L)*$E183,"")</f>
        <v>0</v>
      </c>
      <c r="AL183" cm="1">
        <f t="array" ref="AL183">IFERROR(_xlfn.XLOOKUP(Tool_Italy!$F183&amp;$E$2,'Cooking methods'!$A:$A&amp;'Cooking methods'!$B:$B,'Cooking methods'!M:M)*$E183,"")</f>
        <v>0</v>
      </c>
      <c r="AM183" cm="1">
        <f t="array" ref="AM183">IFERROR(_xlfn.XLOOKUP(Tool_Italy!$F183&amp;$E$2,'Cooking methods'!$A:$A&amp;'Cooking methods'!$B:$B,'Cooking methods'!N:N)*$E183,"")</f>
        <v>0</v>
      </c>
      <c r="AN183" cm="1">
        <f t="array" ref="AN183">IFERROR(_xlfn.XLOOKUP(Tool_Italy!$F183&amp;$E$2,'Cooking methods'!$A:$A&amp;'Cooking methods'!$B:$B,'Cooking methods'!O:O)*$E183,"")</f>
        <v>0</v>
      </c>
      <c r="AO183" cm="1">
        <f t="array" ref="AO183">IFERROR(_xlfn.XLOOKUP(Tool_Italy!$F183&amp;$E$2,'Cooking methods'!$A:$A&amp;'Cooking methods'!$B:$B,'Cooking methods'!P:P)*$E183,"")</f>
        <v>0</v>
      </c>
      <c r="AP183" cm="1">
        <f t="array" ref="AP183">IFERROR(_xlfn.XLOOKUP(Tool_Italy!$F183&amp;$E$2,'Cooking methods'!$A:$A&amp;'Cooking methods'!$B:$B,'Cooking methods'!Q:Q)*$E183,"")</f>
        <v>0</v>
      </c>
      <c r="AQ183" cm="1">
        <f t="array" ref="AQ183">IFERROR(_xlfn.XLOOKUP(Tool_Italy!$F183&amp;$E$2,'Cooking methods'!$A:$A&amp;'Cooking methods'!$B:$B,'Cooking methods'!R:R)*$E183,"")</f>
        <v>0</v>
      </c>
      <c r="AR183" cm="1">
        <f t="array" ref="AR183">IFERROR(_xlfn.XLOOKUP(Tool_Italy!$G183&amp;$E$2,'Waste management'!$A:$A&amp;'Waste management'!$B:$B,'Waste management'!C:C)*$E183,"")</f>
        <v>0</v>
      </c>
      <c r="AS183" cm="1">
        <f t="array" ref="AS183">IFERROR(_xlfn.XLOOKUP(Tool_Italy!$G183&amp;$E$2,'Waste management'!$A:$A&amp;'Waste management'!$B:$B,'Waste management'!D:D)*$E183,"")</f>
        <v>0</v>
      </c>
      <c r="AT183" cm="1">
        <f t="array" ref="AT183">IFERROR(_xlfn.XLOOKUP(Tool_Italy!$G183&amp;$E$2,'Waste management'!$A:$A&amp;'Waste management'!$B:$B,'Waste management'!E:E)*$E183,"")</f>
        <v>0</v>
      </c>
      <c r="AU183" cm="1">
        <f t="array" ref="AU183">IFERROR(_xlfn.XLOOKUP(Tool_Italy!$G183&amp;$E$2,'Waste management'!$A:$A&amp;'Waste management'!$B:$B,'Waste management'!F:F)*$E183,"")</f>
        <v>0</v>
      </c>
      <c r="AV183" cm="1">
        <f t="array" ref="AV183">IFERROR(_xlfn.XLOOKUP(Tool_Italy!$G183&amp;$E$2,'Waste management'!$A:$A&amp;'Waste management'!$B:$B,'Waste management'!G:G)*$E183,"")</f>
        <v>0</v>
      </c>
      <c r="AW183" cm="1">
        <f t="array" ref="AW183">IFERROR(_xlfn.XLOOKUP(Tool_Italy!$G183&amp;$E$2,'Waste management'!$A:$A&amp;'Waste management'!$B:$B,'Waste management'!H:H)*$E183,"")</f>
        <v>0</v>
      </c>
      <c r="AX183" cm="1">
        <f t="array" ref="AX183">IFERROR(_xlfn.XLOOKUP(Tool_Italy!$G183&amp;$E$2,'Waste management'!$A:$A&amp;'Waste management'!$B:$B,'Waste management'!I:I)*$E183,"")</f>
        <v>0</v>
      </c>
      <c r="AY183" cm="1">
        <f t="array" ref="AY183">IFERROR(_xlfn.XLOOKUP(Tool_Italy!$G183&amp;$E$2,'Waste management'!$A:$A&amp;'Waste management'!$B:$B,'Waste management'!J:J)*$E183,"")</f>
        <v>0</v>
      </c>
      <c r="AZ183" cm="1">
        <f t="array" ref="AZ183">IFERROR(_xlfn.XLOOKUP(Tool_Italy!$G183&amp;$E$2,'Waste management'!$A:$A&amp;'Waste management'!$B:$B,'Waste management'!K:K)*$E183,"")</f>
        <v>0</v>
      </c>
      <c r="BA183" cm="1">
        <f t="array" ref="BA183">IFERROR(_xlfn.XLOOKUP(Tool_Italy!$G183&amp;$E$2,'Waste management'!$A:$A&amp;'Waste management'!$B:$B,'Waste management'!L:L)*$E183,"")</f>
        <v>0</v>
      </c>
      <c r="BB183" cm="1">
        <f t="array" ref="BB183">IFERROR(_xlfn.XLOOKUP(Tool_Italy!$G183&amp;$E$2,'Waste management'!$A:$A&amp;'Waste management'!$B:$B,'Waste management'!M:M)*$E183,"")</f>
        <v>0</v>
      </c>
      <c r="BC183" cm="1">
        <f t="array" ref="BC183">IFERROR(_xlfn.XLOOKUP(Tool_Italy!$G183&amp;$E$2,'Waste management'!$A:$A&amp;'Waste management'!$B:$B,'Waste management'!N:N)*$E183,"")</f>
        <v>0</v>
      </c>
      <c r="BD183" cm="1">
        <f t="array" ref="BD183">IFERROR(_xlfn.XLOOKUP(Tool_Italy!$G183&amp;$E$2,'Waste management'!$A:$A&amp;'Waste management'!$B:$B,'Waste management'!O:O)*$E183,"")</f>
        <v>0</v>
      </c>
      <c r="BE183" cm="1">
        <f t="array" ref="BE183">IFERROR(_xlfn.XLOOKUP(Tool_Italy!$G183&amp;$E$2,'Waste management'!$A:$A&amp;'Waste management'!$B:$B,'Waste management'!P:P)*$E183,"")</f>
        <v>0</v>
      </c>
      <c r="BF183" cm="1">
        <f t="array" ref="BF183">IFERROR(_xlfn.XLOOKUP(Tool_Italy!$G183&amp;$E$2,'Waste management'!$A:$A&amp;'Waste management'!$B:$B,'Waste management'!Q:Q)*$E183,"")</f>
        <v>0</v>
      </c>
      <c r="BG183" cm="1">
        <f t="array" ref="BG183">IFERROR(_xlfn.XLOOKUP(Tool_Italy!$G183&amp;$E$2,'Waste management'!$A:$A&amp;'Waste management'!$B:$B,'Waste management'!R:R)*$E183,"")</f>
        <v>0</v>
      </c>
      <c r="BH183">
        <f>IFERROR((L183+AR183+AB183)*_xlfn.XLOOKUP(Tool_Italy!BH$4,Monetization_Factors!$A:$A,Monetization_Factors!$D:$D),"")</f>
        <v>0</v>
      </c>
      <c r="BI183">
        <f>IFERROR((M183+AS183+AC183)*_xlfn.XLOOKUP(Tool_Italy!BI$4,Monetization_Factors!$A:$A,Monetization_Factors!$D:$D),"")</f>
        <v>0</v>
      </c>
      <c r="BJ183">
        <f>IFERROR((N183+AT183+AD183)*_xlfn.XLOOKUP(Tool_Italy!BJ$4,Monetization_Factors!$A:$A,Monetization_Factors!$D:$D),"")</f>
        <v>0</v>
      </c>
      <c r="BK183">
        <f>IFERROR((O183+AU183+AE183)*_xlfn.XLOOKUP(Tool_Italy!BK$4,Monetization_Factors!$A:$A,Monetization_Factors!$D:$D),"")</f>
        <v>0</v>
      </c>
      <c r="BL183">
        <f>IFERROR((P183+AV183+AF183)*_xlfn.XLOOKUP(Tool_Italy!BL$4,Monetization_Factors!$A:$A,Monetization_Factors!$D:$D),"")</f>
        <v>0</v>
      </c>
      <c r="BM183">
        <f>IFERROR((Q183+AW183+AG183)*_xlfn.XLOOKUP(Tool_Italy!BM$4,Monetization_Factors!$A:$A,Monetization_Factors!$D:$D),"")</f>
        <v>0</v>
      </c>
      <c r="BN183">
        <f>IFERROR((R183+AX183+AH183)*_xlfn.XLOOKUP(Tool_Italy!BN$4,Monetization_Factors!$A:$A,Monetization_Factors!$D:$D),"")</f>
        <v>0</v>
      </c>
      <c r="BO183">
        <f>IFERROR((S183+AY183+AI183)*_xlfn.XLOOKUP(Tool_Italy!BO$4,Monetization_Factors!$A:$A,Monetization_Factors!$D:$D),"")</f>
        <v>0</v>
      </c>
      <c r="BP183">
        <f>IFERROR((T183+AZ183+AJ183)*_xlfn.XLOOKUP(Tool_Italy!BP$4,Monetization_Factors!$A:$A,Monetization_Factors!$D:$D),"")</f>
        <v>0</v>
      </c>
      <c r="BQ183">
        <f>IFERROR((U183+BA183+AK183)*_xlfn.XLOOKUP(Tool_Italy!BQ$4,Monetization_Factors!$A:$A,Monetization_Factors!$D:$D),"")</f>
        <v>0</v>
      </c>
      <c r="BR183" t="str">
        <f>IFERROR((V183+BB183+AL183)*_xlfn.XLOOKUP(Tool_Italy!BR$4,Monetization_Factors!$A:$A,Monetization_Factors!$D:$D),"")</f>
        <v/>
      </c>
      <c r="BS183">
        <f>IFERROR((W183+BC183+AM183)*_xlfn.XLOOKUP(Tool_Italy!BS$4,Monetization_Factors!$A:$A,Monetization_Factors!$D:$D),"")</f>
        <v>0</v>
      </c>
      <c r="BT183">
        <f>IFERROR((X183+BD183+AN183)*_xlfn.XLOOKUP(Tool_Italy!BT$4,Monetization_Factors!$A:$A,Monetization_Factors!$D:$D),"")</f>
        <v>0</v>
      </c>
      <c r="BU183">
        <f>IFERROR((Y183+BE183+AO183)*_xlfn.XLOOKUP(Tool_Italy!BU$4,Monetization_Factors!$A:$A,Monetization_Factors!$D:$D),"")</f>
        <v>0</v>
      </c>
      <c r="BV183">
        <f>IFERROR((Z183+BF183+AP183)*_xlfn.XLOOKUP(Tool_Italy!BV$4,Monetization_Factors!$A:$A,Monetization_Factors!$D:$D),"")</f>
        <v>0</v>
      </c>
      <c r="BW183">
        <f>IFERROR((AA183+BG183+AQ183)*_xlfn.XLOOKUP(Tool_Italy!BW$4,Monetization_Factors!$A:$A,Monetization_Factors!$D:$D),"")</f>
        <v>0</v>
      </c>
      <c r="BX183" s="38" t="str" cm="1">
        <f t="array" ref="BX183">IFERROR(_xlfn.IFS(I183&lt;&gt;0,I183*E183,I183="",J183*E183),"")</f>
        <v/>
      </c>
      <c r="BY183" s="38">
        <f t="shared" si="104"/>
        <v>0</v>
      </c>
      <c r="BZ183" s="38">
        <f t="shared" si="106"/>
        <v>0</v>
      </c>
      <c r="CA183" s="38">
        <f t="shared" si="105"/>
        <v>0</v>
      </c>
      <c r="CB183">
        <f t="shared" si="107"/>
        <v>0</v>
      </c>
      <c r="CC183">
        <f t="shared" si="109"/>
        <v>0</v>
      </c>
      <c r="CD183">
        <f t="shared" si="110"/>
        <v>0</v>
      </c>
      <c r="CE183">
        <f t="shared" si="111"/>
        <v>0</v>
      </c>
      <c r="CF183">
        <f t="shared" si="112"/>
        <v>0</v>
      </c>
      <c r="CG183">
        <f t="shared" si="113"/>
        <v>0</v>
      </c>
      <c r="CH183">
        <f t="shared" si="114"/>
        <v>0</v>
      </c>
      <c r="CI183">
        <f t="shared" si="115"/>
        <v>0</v>
      </c>
      <c r="CJ183">
        <f t="shared" si="116"/>
        <v>0</v>
      </c>
      <c r="CK183">
        <f t="shared" si="117"/>
        <v>0</v>
      </c>
      <c r="CL183">
        <f t="shared" si="118"/>
        <v>0</v>
      </c>
      <c r="CM183">
        <f t="shared" si="119"/>
        <v>0</v>
      </c>
      <c r="CN183">
        <f t="shared" si="120"/>
        <v>0</v>
      </c>
      <c r="CO183">
        <f t="shared" si="121"/>
        <v>0</v>
      </c>
      <c r="CP183">
        <f t="shared" si="122"/>
        <v>0</v>
      </c>
      <c r="CQ183">
        <f t="shared" si="123"/>
        <v>0</v>
      </c>
      <c r="CR183">
        <f t="shared" si="108"/>
        <v>0</v>
      </c>
      <c r="CS183">
        <f t="shared" si="124"/>
        <v>0</v>
      </c>
      <c r="CT183">
        <f t="shared" si="125"/>
        <v>0</v>
      </c>
      <c r="CU183">
        <f t="shared" si="126"/>
        <v>0</v>
      </c>
      <c r="CV183">
        <f t="shared" si="127"/>
        <v>0</v>
      </c>
      <c r="CW183">
        <f t="shared" si="128"/>
        <v>0</v>
      </c>
      <c r="CX183">
        <f t="shared" si="129"/>
        <v>0</v>
      </c>
      <c r="CY183">
        <f t="shared" si="130"/>
        <v>0</v>
      </c>
      <c r="CZ183">
        <f t="shared" si="131"/>
        <v>0</v>
      </c>
      <c r="DA183">
        <f t="shared" si="132"/>
        <v>0</v>
      </c>
      <c r="DB183">
        <f t="shared" si="133"/>
        <v>0</v>
      </c>
      <c r="DC183">
        <f t="shared" si="134"/>
        <v>0</v>
      </c>
      <c r="DD183">
        <f t="shared" si="135"/>
        <v>0</v>
      </c>
      <c r="DE183">
        <f t="shared" si="136"/>
        <v>0</v>
      </c>
      <c r="DF183">
        <f t="shared" si="137"/>
        <v>0</v>
      </c>
      <c r="DG183">
        <f t="shared" si="138"/>
        <v>0</v>
      </c>
      <c r="DH183" s="5" t="str">
        <f>IFERROR(((((L183+AB183)*(1/$H183))+AR183)/$F$2)/($B$2*('CAR.CAP_per person'!B$2)/(_xlfn.XLOOKUP($E$2,EU_countries_GDP!$A$2:$A$29,EU_countries_GDP!$E$2:$E$29))),"")</f>
        <v/>
      </c>
      <c r="DI183" s="5" t="str">
        <f>IFERROR(((((M183+AC183)*(1/$H183))+AS183)/$F$2)/($B$2*('CAR.CAP_per person'!C$2)/(_xlfn.XLOOKUP($E$2,EU_countries_GDP!$A$2:$A$29,EU_countries_GDP!$E$2:$E$29))),"")</f>
        <v/>
      </c>
      <c r="DJ183" s="5" t="str">
        <f>IFERROR(((((N183+AD183)*(1/$H183))+AT183)/$F$2)/($B$2*('CAR.CAP_per person'!D$2)/(_xlfn.XLOOKUP($E$2,EU_countries_GDP!$A$2:$A$29,EU_countries_GDP!$E$2:$E$29))),"")</f>
        <v/>
      </c>
      <c r="DK183" s="5" t="str">
        <f>IFERROR(((((O183+AE183)*(1/$H183))+AU183)/$F$2)/($B$2*('CAR.CAP_per person'!E$2)/(_xlfn.XLOOKUP($E$2,EU_countries_GDP!$A$2:$A$29,EU_countries_GDP!$E$2:$E$29))),"")</f>
        <v/>
      </c>
      <c r="DL183" s="5" t="str">
        <f>IFERROR(((((P183+AF183)*(1/$H183))+AV183)/$F$2)/($B$2*('CAR.CAP_per person'!F$2)/(_xlfn.XLOOKUP($E$2,EU_countries_GDP!$A$2:$A$29,EU_countries_GDP!$E$2:$E$29))),"")</f>
        <v/>
      </c>
      <c r="DM183" s="5" t="str">
        <f>IFERROR(((((Q183+AG183)*(1/$H183))+AW183)/$F$2)/($B$2*('CAR.CAP_per person'!G$2)/(_xlfn.XLOOKUP($E$2,EU_countries_GDP!$A$2:$A$29,EU_countries_GDP!$E$2:$E$29))),"")</f>
        <v/>
      </c>
      <c r="DN183" s="5" t="str">
        <f>IFERROR(((((R183+AH183)*(1/$H183))+AX183)/$F$2)/($B$2*('CAR.CAP_per person'!H$2)/(_xlfn.XLOOKUP($E$2,EU_countries_GDP!$A$2:$A$29,EU_countries_GDP!$E$2:$E$29))),"")</f>
        <v/>
      </c>
      <c r="DO183" s="5" t="str">
        <f>IFERROR(((((S183+AI183)*(1/$H183))+AY183)/$F$2)/($B$2*('CAR.CAP_per person'!I$2)/(_xlfn.XLOOKUP($E$2,EU_countries_GDP!$A$2:$A$29,EU_countries_GDP!$E$2:$E$29))),"")</f>
        <v/>
      </c>
      <c r="DP183" s="5" t="str">
        <f>IFERROR(((((T183+AJ183)*(1/$H183))+AZ183)/$F$2)/($B$2*('CAR.CAP_per person'!J$2)/(_xlfn.XLOOKUP($E$2,EU_countries_GDP!$A$2:$A$29,EU_countries_GDP!$E$2:$E$29))),"")</f>
        <v/>
      </c>
      <c r="DQ183" s="5" t="str">
        <f>IFERROR(((((U183+AK183)*(1/$H183))+BA183)/$F$2)/($B$2*('CAR.CAP_per person'!K$2)/(_xlfn.XLOOKUP($E$2,EU_countries_GDP!$A$2:$A$29,EU_countries_GDP!$E$2:$E$29))),"")</f>
        <v/>
      </c>
      <c r="DR183" s="5" t="str">
        <f>IFERROR(((((V183+AL183)*(1/$H183))+BB183)/$F$2)/($B$2*('CAR.CAP_per person'!L$2)/(_xlfn.XLOOKUP($E$2,EU_countries_GDP!$A$2:$A$29,EU_countries_GDP!$E$2:$E$29))),"")</f>
        <v/>
      </c>
      <c r="DS183" s="5" t="str">
        <f>IFERROR(((((W183+AM183)*(1/$H183))+BC183)/$F$2)/($B$2*('CAR.CAP_per person'!M$2)/(_xlfn.XLOOKUP($E$2,EU_countries_GDP!$A$2:$A$29,EU_countries_GDP!$E$2:$E$29))),"")</f>
        <v/>
      </c>
      <c r="DT183" s="5" t="str">
        <f>IFERROR(((((X183+AN183)*(1/$H183))+BD183)/$F$2)/($B$2*('CAR.CAP_per person'!N$2)/(_xlfn.XLOOKUP($E$2,EU_countries_GDP!$A$2:$A$29,EU_countries_GDP!$E$2:$E$29))),"")</f>
        <v/>
      </c>
      <c r="DU183" s="5" t="str">
        <f>IFERROR(((((Y183+AO183)*(1/$H183))+BE183)/$F$2)/($B$2*('CAR.CAP_per person'!O$2)/(_xlfn.XLOOKUP($E$2,EU_countries_GDP!$A$2:$A$29,EU_countries_GDP!$E$2:$E$29))),"")</f>
        <v/>
      </c>
      <c r="DV183" s="5" t="str">
        <f>IFERROR(((((Z183+AP183)*(1/$H183))+BF183)/$F$2)/($B$2*('CAR.CAP_per person'!P$2)/(_xlfn.XLOOKUP($E$2,EU_countries_GDP!$A$2:$A$29,EU_countries_GDP!$E$2:$E$29))),"")</f>
        <v/>
      </c>
      <c r="DW183" s="5" t="str">
        <f>IFERROR(((((AA183+AQ183)*(1/$H183))+BG183)/$F$2)/($B$2*('CAR.CAP_per person'!Q$2)/(_xlfn.XLOOKUP($E$2,EU_countries_GDP!$A$2:$A$29,EU_countries_GDP!$E$2:$E$29))),"")</f>
        <v/>
      </c>
    </row>
    <row r="184" spans="1:127">
      <c r="A184" t="s">
        <v>239</v>
      </c>
      <c r="B184" t="str">
        <f>_xlfn.XLOOKUP(D184,Table5[Ingredient],Table5[Category],"",FALSE)</f>
        <v>Starch/satiating food</v>
      </c>
      <c r="C184" s="33" t="s">
        <v>257</v>
      </c>
      <c r="D184" s="33" t="s">
        <v>250</v>
      </c>
      <c r="E184" s="33">
        <v>0</v>
      </c>
      <c r="F184" s="33" t="s">
        <v>204</v>
      </c>
      <c r="G184" s="33" t="s">
        <v>180</v>
      </c>
      <c r="H184" s="91">
        <f>Dataset_IT!M89</f>
        <v>0</v>
      </c>
      <c r="I184" s="33"/>
      <c r="J184" s="37" t="str">
        <f>IFERROR(INDEX('AveragePrices&amp;Codes'!G:AG, MATCH($D184, 'AveragePrices&amp;Codes'!$A:$A, 0), MATCH(Tool_Italy!$E$2, 'AveragePrices&amp;Codes'!$G$1:$AG$1, 0)),"")</f>
        <v/>
      </c>
      <c r="K184" s="37">
        <f>IFERROR(E184/(_xlfn.XLOOKUP(A184,Dataset_IT!$Q$2:$Q$9,Dataset_IT!$R$2:$R$9)),"")</f>
        <v>0</v>
      </c>
      <c r="L184">
        <f>IFERROR(IF($F184="Raw",_xlfn.XLOOKUP(_xlfn.XLOOKUP(Tool_Italy!$D184,'AveragePrices&amp;Codes'!$A:$A,'AveragePrices&amp;Codes'!$B:$B),AGRIBALYSE_Raw!$B:$B,AGRIBALYSE_Raw!O:O)*$E184,_xlfn.XLOOKUP(_xlfn.XLOOKUP(Tool_Italy!$D184,'AveragePrices&amp;Codes'!$A:$A,'AveragePrices&amp;Codes'!$B:$B),AGRIBALYSE_Cooked!$C:$C,AGRIBALYSE_Cooked!P:P)*$E184),"")</f>
        <v>0</v>
      </c>
      <c r="M184">
        <f>IFERROR(IF($F184="Raw",_xlfn.XLOOKUP(_xlfn.XLOOKUP(Tool_Italy!$D184,'AveragePrices&amp;Codes'!$A:$A,'AveragePrices&amp;Codes'!$B:$B),AGRIBALYSE_Raw!$B:$B,AGRIBALYSE_Raw!P:P)*$E184,_xlfn.XLOOKUP(_xlfn.XLOOKUP(Tool_Italy!$D184,'AveragePrices&amp;Codes'!$A:$A,'AveragePrices&amp;Codes'!$B:$B),AGRIBALYSE_Cooked!$C:$C,AGRIBALYSE_Cooked!Q:Q)*$E184),"")</f>
        <v>0</v>
      </c>
      <c r="N184">
        <f>IFERROR(IF($F184="Raw",_xlfn.XLOOKUP(_xlfn.XLOOKUP(Tool_Italy!$D184,'AveragePrices&amp;Codes'!$A:$A,'AveragePrices&amp;Codes'!$B:$B),AGRIBALYSE_Raw!$B:$B,AGRIBALYSE_Raw!Q:Q)*$E184,_xlfn.XLOOKUP(_xlfn.XLOOKUP(Tool_Italy!$D184,'AveragePrices&amp;Codes'!$A:$A,'AveragePrices&amp;Codes'!$B:$B),AGRIBALYSE_Cooked!$C:$C,AGRIBALYSE_Cooked!R:R)*$E184),"")</f>
        <v>0</v>
      </c>
      <c r="O184">
        <f>IFERROR(IF($F184="Raw",_xlfn.XLOOKUP(_xlfn.XLOOKUP(Tool_Italy!$D184,'AveragePrices&amp;Codes'!$A:$A,'AveragePrices&amp;Codes'!$B:$B),AGRIBALYSE_Raw!$B:$B,AGRIBALYSE_Raw!R:R)*$E184,_xlfn.XLOOKUP(_xlfn.XLOOKUP(Tool_Italy!$D184,'AveragePrices&amp;Codes'!$A:$A,'AveragePrices&amp;Codes'!$B:$B),AGRIBALYSE_Cooked!$C:$C,AGRIBALYSE_Cooked!S:S)*$E184),"")</f>
        <v>0</v>
      </c>
      <c r="P184">
        <f>IFERROR(IF($F184="Raw",_xlfn.XLOOKUP(_xlfn.XLOOKUP(Tool_Italy!$D184,'AveragePrices&amp;Codes'!$A:$A,'AveragePrices&amp;Codes'!$B:$B),AGRIBALYSE_Raw!$B:$B,AGRIBALYSE_Raw!S:S)*$E184,_xlfn.XLOOKUP(_xlfn.XLOOKUP(Tool_Italy!$D184,'AveragePrices&amp;Codes'!$A:$A,'AveragePrices&amp;Codes'!$B:$B),AGRIBALYSE_Cooked!$C:$C,AGRIBALYSE_Cooked!T:T)*$E184),"")</f>
        <v>0</v>
      </c>
      <c r="Q184">
        <f>IFERROR(IF($F184="Raw",_xlfn.XLOOKUP(_xlfn.XLOOKUP(Tool_Italy!$D184,'AveragePrices&amp;Codes'!$A:$A,'AveragePrices&amp;Codes'!$B:$B),AGRIBALYSE_Raw!$B:$B,AGRIBALYSE_Raw!T:T)*$E184,_xlfn.XLOOKUP(_xlfn.XLOOKUP(Tool_Italy!$D184,'AveragePrices&amp;Codes'!$A:$A,'AveragePrices&amp;Codes'!$B:$B),AGRIBALYSE_Cooked!$C:$C,AGRIBALYSE_Cooked!U:U)*$E184),"")</f>
        <v>0</v>
      </c>
      <c r="R184">
        <f>IFERROR(IF($F184="Raw",_xlfn.XLOOKUP(_xlfn.XLOOKUP(Tool_Italy!$D184,'AveragePrices&amp;Codes'!$A:$A,'AveragePrices&amp;Codes'!$B:$B),AGRIBALYSE_Raw!$B:$B,AGRIBALYSE_Raw!U:U)*$E184,_xlfn.XLOOKUP(_xlfn.XLOOKUP(Tool_Italy!$D184,'AveragePrices&amp;Codes'!$A:$A,'AveragePrices&amp;Codes'!$B:$B),AGRIBALYSE_Cooked!$C:$C,AGRIBALYSE_Cooked!V:V)*$E184),"")</f>
        <v>0</v>
      </c>
      <c r="S184">
        <f>IFERROR(IF($F184="Raw",_xlfn.XLOOKUP(_xlfn.XLOOKUP(Tool_Italy!$D184,'AveragePrices&amp;Codes'!$A:$A,'AveragePrices&amp;Codes'!$B:$B),AGRIBALYSE_Raw!$B:$B,AGRIBALYSE_Raw!V:V)*$E184,_xlfn.XLOOKUP(_xlfn.XLOOKUP(Tool_Italy!$D184,'AveragePrices&amp;Codes'!$A:$A,'AveragePrices&amp;Codes'!$B:$B),AGRIBALYSE_Cooked!$C:$C,AGRIBALYSE_Cooked!W:W)*$E184),"")</f>
        <v>0</v>
      </c>
      <c r="T184">
        <f>IFERROR(IF($F184="Raw",_xlfn.XLOOKUP(_xlfn.XLOOKUP(Tool_Italy!$D184,'AveragePrices&amp;Codes'!$A:$A,'AveragePrices&amp;Codes'!$B:$B),AGRIBALYSE_Raw!$B:$B,AGRIBALYSE_Raw!W:W)*$E184,_xlfn.XLOOKUP(_xlfn.XLOOKUP(Tool_Italy!$D184,'AveragePrices&amp;Codes'!$A:$A,'AveragePrices&amp;Codes'!$B:$B),AGRIBALYSE_Cooked!$C:$C,AGRIBALYSE_Cooked!X:X)*$E184),"")</f>
        <v>0</v>
      </c>
      <c r="U184">
        <f>IFERROR(IF($F184="Raw",_xlfn.XLOOKUP(_xlfn.XLOOKUP(Tool_Italy!$D184,'AveragePrices&amp;Codes'!$A:$A,'AveragePrices&amp;Codes'!$B:$B),AGRIBALYSE_Raw!$B:$B,AGRIBALYSE_Raw!X:X)*$E184,_xlfn.XLOOKUP(_xlfn.XLOOKUP(Tool_Italy!$D184,'AveragePrices&amp;Codes'!$A:$A,'AveragePrices&amp;Codes'!$B:$B),AGRIBALYSE_Cooked!$C:$C,AGRIBALYSE_Cooked!Y:Y)*$E184),"")</f>
        <v>0</v>
      </c>
      <c r="V184">
        <f>IFERROR(IF($F184="Raw",_xlfn.XLOOKUP(_xlfn.XLOOKUP(Tool_Italy!$D184,'AveragePrices&amp;Codes'!$A:$A,'AveragePrices&amp;Codes'!$B:$B),AGRIBALYSE_Raw!$B:$B,AGRIBALYSE_Raw!Y:Y)*$E184,_xlfn.XLOOKUP(_xlfn.XLOOKUP(Tool_Italy!$D184,'AveragePrices&amp;Codes'!$A:$A,'AveragePrices&amp;Codes'!$B:$B),AGRIBALYSE_Cooked!$C:$C,AGRIBALYSE_Cooked!Z:Z)*$E184),"")</f>
        <v>0</v>
      </c>
      <c r="W184">
        <f>IFERROR(IF($F184="Raw",_xlfn.XLOOKUP(_xlfn.XLOOKUP(Tool_Italy!$D184,'AveragePrices&amp;Codes'!$A:$A,'AveragePrices&amp;Codes'!$B:$B),AGRIBALYSE_Raw!$B:$B,AGRIBALYSE_Raw!Z:Z)*$E184,_xlfn.XLOOKUP(_xlfn.XLOOKUP(Tool_Italy!$D184,'AveragePrices&amp;Codes'!$A:$A,'AveragePrices&amp;Codes'!$B:$B),AGRIBALYSE_Cooked!$C:$C,AGRIBALYSE_Cooked!AA:AA)*$E184),"")</f>
        <v>0</v>
      </c>
      <c r="X184">
        <f>IFERROR(IF($F184="Raw",_xlfn.XLOOKUP(_xlfn.XLOOKUP(Tool_Italy!$D184,'AveragePrices&amp;Codes'!$A:$A,'AveragePrices&amp;Codes'!$B:$B),AGRIBALYSE_Raw!$B:$B,AGRIBALYSE_Raw!AA:AA)*$E184,_xlfn.XLOOKUP(_xlfn.XLOOKUP(Tool_Italy!$D184,'AveragePrices&amp;Codes'!$A:$A,'AveragePrices&amp;Codes'!$B:$B),AGRIBALYSE_Cooked!$C:$C,AGRIBALYSE_Cooked!AB:AB)*$E184),"")</f>
        <v>0</v>
      </c>
      <c r="Y184">
        <f>IFERROR(IF($F184="Raw",_xlfn.XLOOKUP(_xlfn.XLOOKUP(Tool_Italy!$D184,'AveragePrices&amp;Codes'!$A:$A,'AveragePrices&amp;Codes'!$B:$B),AGRIBALYSE_Raw!$B:$B,AGRIBALYSE_Raw!AB:AB)*$E184,_xlfn.XLOOKUP(_xlfn.XLOOKUP(Tool_Italy!$D184,'AveragePrices&amp;Codes'!$A:$A,'AveragePrices&amp;Codes'!$B:$B),AGRIBALYSE_Cooked!$C:$C,AGRIBALYSE_Cooked!AC:AC)*$E184),"")</f>
        <v>0</v>
      </c>
      <c r="Z184">
        <f>IFERROR(IF($F184="Raw",_xlfn.XLOOKUP(_xlfn.XLOOKUP(Tool_Italy!$D184,'AveragePrices&amp;Codes'!$A:$A,'AveragePrices&amp;Codes'!$B:$B),AGRIBALYSE_Raw!$B:$B,AGRIBALYSE_Raw!AC:AC)*$E184,_xlfn.XLOOKUP(_xlfn.XLOOKUP(Tool_Italy!$D184,'AveragePrices&amp;Codes'!$A:$A,'AveragePrices&amp;Codes'!$B:$B),AGRIBALYSE_Cooked!$C:$C,AGRIBALYSE_Cooked!AD:AD)*$E184),"")</f>
        <v>0</v>
      </c>
      <c r="AA184">
        <f>IFERROR(IF($F184="Raw",_xlfn.XLOOKUP(_xlfn.XLOOKUP(Tool_Italy!$D184,'AveragePrices&amp;Codes'!$A:$A,'AveragePrices&amp;Codes'!$B:$B),AGRIBALYSE_Raw!$B:$B,AGRIBALYSE_Raw!AD:AD)*$E184,_xlfn.XLOOKUP(_xlfn.XLOOKUP(Tool_Italy!$D184,'AveragePrices&amp;Codes'!$A:$A,'AveragePrices&amp;Codes'!$B:$B),AGRIBALYSE_Cooked!$C:$C,AGRIBALYSE_Cooked!AE:AE)*$E184),"")</f>
        <v>0</v>
      </c>
      <c r="AB184" cm="1">
        <f t="array" ref="AB184">IFERROR(_xlfn.XLOOKUP(Tool_Italy!$F184&amp;$E$2,'Cooking methods'!$A:$A&amp;'Cooking methods'!$B:$B,'Cooking methods'!C:C)*$E184,"")</f>
        <v>0</v>
      </c>
      <c r="AC184" cm="1">
        <f t="array" ref="AC184">IFERROR(_xlfn.XLOOKUP(Tool_Italy!$F184&amp;$E$2,'Cooking methods'!$A:$A&amp;'Cooking methods'!$B:$B,'Cooking methods'!D:D)*$E184,"")</f>
        <v>0</v>
      </c>
      <c r="AD184" cm="1">
        <f t="array" ref="AD184">IFERROR(_xlfn.XLOOKUP(Tool_Italy!$F184&amp;$E$2,'Cooking methods'!$A:$A&amp;'Cooking methods'!$B:$B,'Cooking methods'!E:E)*$E184,"")</f>
        <v>0</v>
      </c>
      <c r="AE184" cm="1">
        <f t="array" ref="AE184">IFERROR(_xlfn.XLOOKUP(Tool_Italy!$F184&amp;$E$2,'Cooking methods'!$A:$A&amp;'Cooking methods'!$B:$B,'Cooking methods'!F:F)*$E184,"")</f>
        <v>0</v>
      </c>
      <c r="AF184" cm="1">
        <f t="array" ref="AF184">IFERROR(_xlfn.XLOOKUP(Tool_Italy!$F184&amp;$E$2,'Cooking methods'!$A:$A&amp;'Cooking methods'!$B:$B,'Cooking methods'!G:G)*$E184,"")</f>
        <v>0</v>
      </c>
      <c r="AG184" cm="1">
        <f t="array" ref="AG184">IFERROR(_xlfn.XLOOKUP(Tool_Italy!$F184&amp;$E$2,'Cooking methods'!$A:$A&amp;'Cooking methods'!$B:$B,'Cooking methods'!H:H)*$E184,"")</f>
        <v>0</v>
      </c>
      <c r="AH184" cm="1">
        <f t="array" ref="AH184">IFERROR(_xlfn.XLOOKUP(Tool_Italy!$F184&amp;$E$2,'Cooking methods'!$A:$A&amp;'Cooking methods'!$B:$B,'Cooking methods'!I:I)*$E184,"")</f>
        <v>0</v>
      </c>
      <c r="AI184" cm="1">
        <f t="array" ref="AI184">IFERROR(_xlfn.XLOOKUP(Tool_Italy!$F184&amp;$E$2,'Cooking methods'!$A:$A&amp;'Cooking methods'!$B:$B,'Cooking methods'!J:J)*$E184,"")</f>
        <v>0</v>
      </c>
      <c r="AJ184" cm="1">
        <f t="array" ref="AJ184">IFERROR(_xlfn.XLOOKUP(Tool_Italy!$F184&amp;$E$2,'Cooking methods'!$A:$A&amp;'Cooking methods'!$B:$B,'Cooking methods'!K:K)*$E184,"")</f>
        <v>0</v>
      </c>
      <c r="AK184" cm="1">
        <f t="array" ref="AK184">IFERROR(_xlfn.XLOOKUP(Tool_Italy!$F184&amp;$E$2,'Cooking methods'!$A:$A&amp;'Cooking methods'!$B:$B,'Cooking methods'!L:L)*$E184,"")</f>
        <v>0</v>
      </c>
      <c r="AL184" cm="1">
        <f t="array" ref="AL184">IFERROR(_xlfn.XLOOKUP(Tool_Italy!$F184&amp;$E$2,'Cooking methods'!$A:$A&amp;'Cooking methods'!$B:$B,'Cooking methods'!M:M)*$E184,"")</f>
        <v>0</v>
      </c>
      <c r="AM184" cm="1">
        <f t="array" ref="AM184">IFERROR(_xlfn.XLOOKUP(Tool_Italy!$F184&amp;$E$2,'Cooking methods'!$A:$A&amp;'Cooking methods'!$B:$B,'Cooking methods'!N:N)*$E184,"")</f>
        <v>0</v>
      </c>
      <c r="AN184" cm="1">
        <f t="array" ref="AN184">IFERROR(_xlfn.XLOOKUP(Tool_Italy!$F184&amp;$E$2,'Cooking methods'!$A:$A&amp;'Cooking methods'!$B:$B,'Cooking methods'!O:O)*$E184,"")</f>
        <v>0</v>
      </c>
      <c r="AO184" cm="1">
        <f t="array" ref="AO184">IFERROR(_xlfn.XLOOKUP(Tool_Italy!$F184&amp;$E$2,'Cooking methods'!$A:$A&amp;'Cooking methods'!$B:$B,'Cooking methods'!P:P)*$E184,"")</f>
        <v>0</v>
      </c>
      <c r="AP184" cm="1">
        <f t="array" ref="AP184">IFERROR(_xlfn.XLOOKUP(Tool_Italy!$F184&amp;$E$2,'Cooking methods'!$A:$A&amp;'Cooking methods'!$B:$B,'Cooking methods'!Q:Q)*$E184,"")</f>
        <v>0</v>
      </c>
      <c r="AQ184" cm="1">
        <f t="array" ref="AQ184">IFERROR(_xlfn.XLOOKUP(Tool_Italy!$F184&amp;$E$2,'Cooking methods'!$A:$A&amp;'Cooking methods'!$B:$B,'Cooking methods'!R:R)*$E184,"")</f>
        <v>0</v>
      </c>
      <c r="AR184" cm="1">
        <f t="array" ref="AR184">IFERROR(_xlfn.XLOOKUP(Tool_Italy!$G184&amp;$E$2,'Waste management'!$A:$A&amp;'Waste management'!$B:$B,'Waste management'!C:C)*$E184,"")</f>
        <v>0</v>
      </c>
      <c r="AS184" cm="1">
        <f t="array" ref="AS184">IFERROR(_xlfn.XLOOKUP(Tool_Italy!$G184&amp;$E$2,'Waste management'!$A:$A&amp;'Waste management'!$B:$B,'Waste management'!D:D)*$E184,"")</f>
        <v>0</v>
      </c>
      <c r="AT184" cm="1">
        <f t="array" ref="AT184">IFERROR(_xlfn.XLOOKUP(Tool_Italy!$G184&amp;$E$2,'Waste management'!$A:$A&amp;'Waste management'!$B:$B,'Waste management'!E:E)*$E184,"")</f>
        <v>0</v>
      </c>
      <c r="AU184" cm="1">
        <f t="array" ref="AU184">IFERROR(_xlfn.XLOOKUP(Tool_Italy!$G184&amp;$E$2,'Waste management'!$A:$A&amp;'Waste management'!$B:$B,'Waste management'!F:F)*$E184,"")</f>
        <v>0</v>
      </c>
      <c r="AV184" cm="1">
        <f t="array" ref="AV184">IFERROR(_xlfn.XLOOKUP(Tool_Italy!$G184&amp;$E$2,'Waste management'!$A:$A&amp;'Waste management'!$B:$B,'Waste management'!G:G)*$E184,"")</f>
        <v>0</v>
      </c>
      <c r="AW184" cm="1">
        <f t="array" ref="AW184">IFERROR(_xlfn.XLOOKUP(Tool_Italy!$G184&amp;$E$2,'Waste management'!$A:$A&amp;'Waste management'!$B:$B,'Waste management'!H:H)*$E184,"")</f>
        <v>0</v>
      </c>
      <c r="AX184" cm="1">
        <f t="array" ref="AX184">IFERROR(_xlfn.XLOOKUP(Tool_Italy!$G184&amp;$E$2,'Waste management'!$A:$A&amp;'Waste management'!$B:$B,'Waste management'!I:I)*$E184,"")</f>
        <v>0</v>
      </c>
      <c r="AY184" cm="1">
        <f t="array" ref="AY184">IFERROR(_xlfn.XLOOKUP(Tool_Italy!$G184&amp;$E$2,'Waste management'!$A:$A&amp;'Waste management'!$B:$B,'Waste management'!J:J)*$E184,"")</f>
        <v>0</v>
      </c>
      <c r="AZ184" cm="1">
        <f t="array" ref="AZ184">IFERROR(_xlfn.XLOOKUP(Tool_Italy!$G184&amp;$E$2,'Waste management'!$A:$A&amp;'Waste management'!$B:$B,'Waste management'!K:K)*$E184,"")</f>
        <v>0</v>
      </c>
      <c r="BA184" cm="1">
        <f t="array" ref="BA184">IFERROR(_xlfn.XLOOKUP(Tool_Italy!$G184&amp;$E$2,'Waste management'!$A:$A&amp;'Waste management'!$B:$B,'Waste management'!L:L)*$E184,"")</f>
        <v>0</v>
      </c>
      <c r="BB184" cm="1">
        <f t="array" ref="BB184">IFERROR(_xlfn.XLOOKUP(Tool_Italy!$G184&amp;$E$2,'Waste management'!$A:$A&amp;'Waste management'!$B:$B,'Waste management'!M:M)*$E184,"")</f>
        <v>0</v>
      </c>
      <c r="BC184" cm="1">
        <f t="array" ref="BC184">IFERROR(_xlfn.XLOOKUP(Tool_Italy!$G184&amp;$E$2,'Waste management'!$A:$A&amp;'Waste management'!$B:$B,'Waste management'!N:N)*$E184,"")</f>
        <v>0</v>
      </c>
      <c r="BD184" cm="1">
        <f t="array" ref="BD184">IFERROR(_xlfn.XLOOKUP(Tool_Italy!$G184&amp;$E$2,'Waste management'!$A:$A&amp;'Waste management'!$B:$B,'Waste management'!O:O)*$E184,"")</f>
        <v>0</v>
      </c>
      <c r="BE184" cm="1">
        <f t="array" ref="BE184">IFERROR(_xlfn.XLOOKUP(Tool_Italy!$G184&amp;$E$2,'Waste management'!$A:$A&amp;'Waste management'!$B:$B,'Waste management'!P:P)*$E184,"")</f>
        <v>0</v>
      </c>
      <c r="BF184" cm="1">
        <f t="array" ref="BF184">IFERROR(_xlfn.XLOOKUP(Tool_Italy!$G184&amp;$E$2,'Waste management'!$A:$A&amp;'Waste management'!$B:$B,'Waste management'!Q:Q)*$E184,"")</f>
        <v>0</v>
      </c>
      <c r="BG184" cm="1">
        <f t="array" ref="BG184">IFERROR(_xlfn.XLOOKUP(Tool_Italy!$G184&amp;$E$2,'Waste management'!$A:$A&amp;'Waste management'!$B:$B,'Waste management'!R:R)*$E184,"")</f>
        <v>0</v>
      </c>
      <c r="BH184">
        <f>IFERROR((L184+AR184+AB184)*_xlfn.XLOOKUP(Tool_Italy!BH$4,Monetization_Factors!$A:$A,Monetization_Factors!$D:$D),"")</f>
        <v>0</v>
      </c>
      <c r="BI184">
        <f>IFERROR((M184+AS184+AC184)*_xlfn.XLOOKUP(Tool_Italy!BI$4,Monetization_Factors!$A:$A,Monetization_Factors!$D:$D),"")</f>
        <v>0</v>
      </c>
      <c r="BJ184">
        <f>IFERROR((N184+AT184+AD184)*_xlfn.XLOOKUP(Tool_Italy!BJ$4,Monetization_Factors!$A:$A,Monetization_Factors!$D:$D),"")</f>
        <v>0</v>
      </c>
      <c r="BK184">
        <f>IFERROR((O184+AU184+AE184)*_xlfn.XLOOKUP(Tool_Italy!BK$4,Monetization_Factors!$A:$A,Monetization_Factors!$D:$D),"")</f>
        <v>0</v>
      </c>
      <c r="BL184">
        <f>IFERROR((P184+AV184+AF184)*_xlfn.XLOOKUP(Tool_Italy!BL$4,Monetization_Factors!$A:$A,Monetization_Factors!$D:$D),"")</f>
        <v>0</v>
      </c>
      <c r="BM184">
        <f>IFERROR((Q184+AW184+AG184)*_xlfn.XLOOKUP(Tool_Italy!BM$4,Monetization_Factors!$A:$A,Monetization_Factors!$D:$D),"")</f>
        <v>0</v>
      </c>
      <c r="BN184">
        <f>IFERROR((R184+AX184+AH184)*_xlfn.XLOOKUP(Tool_Italy!BN$4,Monetization_Factors!$A:$A,Monetization_Factors!$D:$D),"")</f>
        <v>0</v>
      </c>
      <c r="BO184">
        <f>IFERROR((S184+AY184+AI184)*_xlfn.XLOOKUP(Tool_Italy!BO$4,Monetization_Factors!$A:$A,Monetization_Factors!$D:$D),"")</f>
        <v>0</v>
      </c>
      <c r="BP184">
        <f>IFERROR((T184+AZ184+AJ184)*_xlfn.XLOOKUP(Tool_Italy!BP$4,Monetization_Factors!$A:$A,Monetization_Factors!$D:$D),"")</f>
        <v>0</v>
      </c>
      <c r="BQ184">
        <f>IFERROR((U184+BA184+AK184)*_xlfn.XLOOKUP(Tool_Italy!BQ$4,Monetization_Factors!$A:$A,Monetization_Factors!$D:$D),"")</f>
        <v>0</v>
      </c>
      <c r="BR184" t="str">
        <f>IFERROR((V184+BB184+AL184)*_xlfn.XLOOKUP(Tool_Italy!BR$4,Monetization_Factors!$A:$A,Monetization_Factors!$D:$D),"")</f>
        <v/>
      </c>
      <c r="BS184">
        <f>IFERROR((W184+BC184+AM184)*_xlfn.XLOOKUP(Tool_Italy!BS$4,Monetization_Factors!$A:$A,Monetization_Factors!$D:$D),"")</f>
        <v>0</v>
      </c>
      <c r="BT184">
        <f>IFERROR((X184+BD184+AN184)*_xlfn.XLOOKUP(Tool_Italy!BT$4,Monetization_Factors!$A:$A,Monetization_Factors!$D:$D),"")</f>
        <v>0</v>
      </c>
      <c r="BU184">
        <f>IFERROR((Y184+BE184+AO184)*_xlfn.XLOOKUP(Tool_Italy!BU$4,Monetization_Factors!$A:$A,Monetization_Factors!$D:$D),"")</f>
        <v>0</v>
      </c>
      <c r="BV184">
        <f>IFERROR((Z184+BF184+AP184)*_xlfn.XLOOKUP(Tool_Italy!BV$4,Monetization_Factors!$A:$A,Monetization_Factors!$D:$D),"")</f>
        <v>0</v>
      </c>
      <c r="BW184">
        <f>IFERROR((AA184+BG184+AQ184)*_xlfn.XLOOKUP(Tool_Italy!BW$4,Monetization_Factors!$A:$A,Monetization_Factors!$D:$D),"")</f>
        <v>0</v>
      </c>
      <c r="BX184" s="38" t="str" cm="1">
        <f t="array" ref="BX184">IFERROR(_xlfn.IFS(I184&lt;&gt;0,I184*E184,I184="",J184*E184),"")</f>
        <v/>
      </c>
      <c r="BY184" s="38">
        <f t="shared" si="104"/>
        <v>0</v>
      </c>
      <c r="BZ184" s="38">
        <f t="shared" si="106"/>
        <v>0</v>
      </c>
      <c r="CA184" s="38">
        <f t="shared" si="105"/>
        <v>0</v>
      </c>
      <c r="CB184">
        <f t="shared" si="107"/>
        <v>0</v>
      </c>
      <c r="CC184">
        <f t="shared" si="109"/>
        <v>0</v>
      </c>
      <c r="CD184">
        <f t="shared" si="110"/>
        <v>0</v>
      </c>
      <c r="CE184">
        <f t="shared" si="111"/>
        <v>0</v>
      </c>
      <c r="CF184">
        <f t="shared" si="112"/>
        <v>0</v>
      </c>
      <c r="CG184">
        <f t="shared" si="113"/>
        <v>0</v>
      </c>
      <c r="CH184">
        <f t="shared" si="114"/>
        <v>0</v>
      </c>
      <c r="CI184">
        <f t="shared" si="115"/>
        <v>0</v>
      </c>
      <c r="CJ184">
        <f t="shared" si="116"/>
        <v>0</v>
      </c>
      <c r="CK184">
        <f t="shared" si="117"/>
        <v>0</v>
      </c>
      <c r="CL184">
        <f t="shared" si="118"/>
        <v>0</v>
      </c>
      <c r="CM184">
        <f t="shared" si="119"/>
        <v>0</v>
      </c>
      <c r="CN184">
        <f t="shared" si="120"/>
        <v>0</v>
      </c>
      <c r="CO184">
        <f t="shared" si="121"/>
        <v>0</v>
      </c>
      <c r="CP184">
        <f t="shared" si="122"/>
        <v>0</v>
      </c>
      <c r="CQ184">
        <f t="shared" si="123"/>
        <v>0</v>
      </c>
      <c r="CR184">
        <f t="shared" si="108"/>
        <v>0</v>
      </c>
      <c r="CS184">
        <f t="shared" si="124"/>
        <v>0</v>
      </c>
      <c r="CT184">
        <f t="shared" si="125"/>
        <v>0</v>
      </c>
      <c r="CU184">
        <f t="shared" si="126"/>
        <v>0</v>
      </c>
      <c r="CV184">
        <f t="shared" si="127"/>
        <v>0</v>
      </c>
      <c r="CW184">
        <f t="shared" si="128"/>
        <v>0</v>
      </c>
      <c r="CX184">
        <f t="shared" si="129"/>
        <v>0</v>
      </c>
      <c r="CY184">
        <f t="shared" si="130"/>
        <v>0</v>
      </c>
      <c r="CZ184">
        <f t="shared" si="131"/>
        <v>0</v>
      </c>
      <c r="DA184">
        <f t="shared" si="132"/>
        <v>0</v>
      </c>
      <c r="DB184">
        <f t="shared" si="133"/>
        <v>0</v>
      </c>
      <c r="DC184">
        <f t="shared" si="134"/>
        <v>0</v>
      </c>
      <c r="DD184">
        <f t="shared" si="135"/>
        <v>0</v>
      </c>
      <c r="DE184">
        <f t="shared" si="136"/>
        <v>0</v>
      </c>
      <c r="DF184">
        <f t="shared" si="137"/>
        <v>0</v>
      </c>
      <c r="DG184">
        <f t="shared" si="138"/>
        <v>0</v>
      </c>
      <c r="DH184" s="5" t="str">
        <f>IFERROR(((((L184+AB184)*(1/$H184))+AR184)/$F$2)/($B$2*('CAR.CAP_per person'!B$2)/(_xlfn.XLOOKUP($E$2,EU_countries_GDP!$A$2:$A$29,EU_countries_GDP!$E$2:$E$29))),"")</f>
        <v/>
      </c>
      <c r="DI184" s="5" t="str">
        <f>IFERROR(((((M184+AC184)*(1/$H184))+AS184)/$F$2)/($B$2*('CAR.CAP_per person'!C$2)/(_xlfn.XLOOKUP($E$2,EU_countries_GDP!$A$2:$A$29,EU_countries_GDP!$E$2:$E$29))),"")</f>
        <v/>
      </c>
      <c r="DJ184" s="5" t="str">
        <f>IFERROR(((((N184+AD184)*(1/$H184))+AT184)/$F$2)/($B$2*('CAR.CAP_per person'!D$2)/(_xlfn.XLOOKUP($E$2,EU_countries_GDP!$A$2:$A$29,EU_countries_GDP!$E$2:$E$29))),"")</f>
        <v/>
      </c>
      <c r="DK184" s="5" t="str">
        <f>IFERROR(((((O184+AE184)*(1/$H184))+AU184)/$F$2)/($B$2*('CAR.CAP_per person'!E$2)/(_xlfn.XLOOKUP($E$2,EU_countries_GDP!$A$2:$A$29,EU_countries_GDP!$E$2:$E$29))),"")</f>
        <v/>
      </c>
      <c r="DL184" s="5" t="str">
        <f>IFERROR(((((P184+AF184)*(1/$H184))+AV184)/$F$2)/($B$2*('CAR.CAP_per person'!F$2)/(_xlfn.XLOOKUP($E$2,EU_countries_GDP!$A$2:$A$29,EU_countries_GDP!$E$2:$E$29))),"")</f>
        <v/>
      </c>
      <c r="DM184" s="5" t="str">
        <f>IFERROR(((((Q184+AG184)*(1/$H184))+AW184)/$F$2)/($B$2*('CAR.CAP_per person'!G$2)/(_xlfn.XLOOKUP($E$2,EU_countries_GDP!$A$2:$A$29,EU_countries_GDP!$E$2:$E$29))),"")</f>
        <v/>
      </c>
      <c r="DN184" s="5" t="str">
        <f>IFERROR(((((R184+AH184)*(1/$H184))+AX184)/$F$2)/($B$2*('CAR.CAP_per person'!H$2)/(_xlfn.XLOOKUP($E$2,EU_countries_GDP!$A$2:$A$29,EU_countries_GDP!$E$2:$E$29))),"")</f>
        <v/>
      </c>
      <c r="DO184" s="5" t="str">
        <f>IFERROR(((((S184+AI184)*(1/$H184))+AY184)/$F$2)/($B$2*('CAR.CAP_per person'!I$2)/(_xlfn.XLOOKUP($E$2,EU_countries_GDP!$A$2:$A$29,EU_countries_GDP!$E$2:$E$29))),"")</f>
        <v/>
      </c>
      <c r="DP184" s="5" t="str">
        <f>IFERROR(((((T184+AJ184)*(1/$H184))+AZ184)/$F$2)/($B$2*('CAR.CAP_per person'!J$2)/(_xlfn.XLOOKUP($E$2,EU_countries_GDP!$A$2:$A$29,EU_countries_GDP!$E$2:$E$29))),"")</f>
        <v/>
      </c>
      <c r="DQ184" s="5" t="str">
        <f>IFERROR(((((U184+AK184)*(1/$H184))+BA184)/$F$2)/($B$2*('CAR.CAP_per person'!K$2)/(_xlfn.XLOOKUP($E$2,EU_countries_GDP!$A$2:$A$29,EU_countries_GDP!$E$2:$E$29))),"")</f>
        <v/>
      </c>
      <c r="DR184" s="5" t="str">
        <f>IFERROR(((((V184+AL184)*(1/$H184))+BB184)/$F$2)/($B$2*('CAR.CAP_per person'!L$2)/(_xlfn.XLOOKUP($E$2,EU_countries_GDP!$A$2:$A$29,EU_countries_GDP!$E$2:$E$29))),"")</f>
        <v/>
      </c>
      <c r="DS184" s="5" t="str">
        <f>IFERROR(((((W184+AM184)*(1/$H184))+BC184)/$F$2)/($B$2*('CAR.CAP_per person'!M$2)/(_xlfn.XLOOKUP($E$2,EU_countries_GDP!$A$2:$A$29,EU_countries_GDP!$E$2:$E$29))),"")</f>
        <v/>
      </c>
      <c r="DT184" s="5" t="str">
        <f>IFERROR(((((X184+AN184)*(1/$H184))+BD184)/$F$2)/($B$2*('CAR.CAP_per person'!N$2)/(_xlfn.XLOOKUP($E$2,EU_countries_GDP!$A$2:$A$29,EU_countries_GDP!$E$2:$E$29))),"")</f>
        <v/>
      </c>
      <c r="DU184" s="5" t="str">
        <f>IFERROR(((((Y184+AO184)*(1/$H184))+BE184)/$F$2)/($B$2*('CAR.CAP_per person'!O$2)/(_xlfn.XLOOKUP($E$2,EU_countries_GDP!$A$2:$A$29,EU_countries_GDP!$E$2:$E$29))),"")</f>
        <v/>
      </c>
      <c r="DV184" s="5" t="str">
        <f>IFERROR(((((Z184+AP184)*(1/$H184))+BF184)/$F$2)/($B$2*('CAR.CAP_per person'!P$2)/(_xlfn.XLOOKUP($E$2,EU_countries_GDP!$A$2:$A$29,EU_countries_GDP!$E$2:$E$29))),"")</f>
        <v/>
      </c>
      <c r="DW184" s="5" t="str">
        <f>IFERROR(((((AA184+AQ184)*(1/$H184))+BG184)/$F$2)/($B$2*('CAR.CAP_per person'!Q$2)/(_xlfn.XLOOKUP($E$2,EU_countries_GDP!$A$2:$A$29,EU_countries_GDP!$E$2:$E$29))),"")</f>
        <v/>
      </c>
    </row>
    <row r="185" spans="1:127">
      <c r="A185" t="s">
        <v>240</v>
      </c>
      <c r="B185" t="str">
        <f>_xlfn.XLOOKUP(D185,Table5[Ingredient],Table5[Category],"",FALSE)</f>
        <v>Starch/satiating food</v>
      </c>
      <c r="C185" s="33" t="s">
        <v>257</v>
      </c>
      <c r="D185" s="33" t="s">
        <v>250</v>
      </c>
      <c r="E185" s="33">
        <v>0</v>
      </c>
      <c r="F185" s="33" t="s">
        <v>204</v>
      </c>
      <c r="G185" s="33" t="s">
        <v>180</v>
      </c>
      <c r="H185" s="91">
        <f>Dataset_IT!M90</f>
        <v>0</v>
      </c>
      <c r="I185" s="33"/>
      <c r="J185" s="37" t="str">
        <f>IFERROR(INDEX('AveragePrices&amp;Codes'!G:AG, MATCH($D185, 'AveragePrices&amp;Codes'!$A:$A, 0), MATCH(Tool_Italy!$E$2, 'AveragePrices&amp;Codes'!$G$1:$AG$1, 0)),"")</f>
        <v/>
      </c>
      <c r="K185" s="37">
        <f>IFERROR(E185/(_xlfn.XLOOKUP(A185,Dataset_IT!$Q$2:$Q$9,Dataset_IT!$R$2:$R$9)),"")</f>
        <v>0</v>
      </c>
      <c r="L185">
        <f>IFERROR(IF($F185="Raw",_xlfn.XLOOKUP(_xlfn.XLOOKUP(Tool_Italy!$D185,'AveragePrices&amp;Codes'!$A:$A,'AveragePrices&amp;Codes'!$B:$B),AGRIBALYSE_Raw!$B:$B,AGRIBALYSE_Raw!O:O)*$E185,_xlfn.XLOOKUP(_xlfn.XLOOKUP(Tool_Italy!$D185,'AveragePrices&amp;Codes'!$A:$A,'AveragePrices&amp;Codes'!$B:$B),AGRIBALYSE_Cooked!$C:$C,AGRIBALYSE_Cooked!P:P)*$E185),"")</f>
        <v>0</v>
      </c>
      <c r="M185">
        <f>IFERROR(IF($F185="Raw",_xlfn.XLOOKUP(_xlfn.XLOOKUP(Tool_Italy!$D185,'AveragePrices&amp;Codes'!$A:$A,'AveragePrices&amp;Codes'!$B:$B),AGRIBALYSE_Raw!$B:$B,AGRIBALYSE_Raw!P:P)*$E185,_xlfn.XLOOKUP(_xlfn.XLOOKUP(Tool_Italy!$D185,'AveragePrices&amp;Codes'!$A:$A,'AveragePrices&amp;Codes'!$B:$B),AGRIBALYSE_Cooked!$C:$C,AGRIBALYSE_Cooked!Q:Q)*$E185),"")</f>
        <v>0</v>
      </c>
      <c r="N185">
        <f>IFERROR(IF($F185="Raw",_xlfn.XLOOKUP(_xlfn.XLOOKUP(Tool_Italy!$D185,'AveragePrices&amp;Codes'!$A:$A,'AveragePrices&amp;Codes'!$B:$B),AGRIBALYSE_Raw!$B:$B,AGRIBALYSE_Raw!Q:Q)*$E185,_xlfn.XLOOKUP(_xlfn.XLOOKUP(Tool_Italy!$D185,'AveragePrices&amp;Codes'!$A:$A,'AveragePrices&amp;Codes'!$B:$B),AGRIBALYSE_Cooked!$C:$C,AGRIBALYSE_Cooked!R:R)*$E185),"")</f>
        <v>0</v>
      </c>
      <c r="O185">
        <f>IFERROR(IF($F185="Raw",_xlfn.XLOOKUP(_xlfn.XLOOKUP(Tool_Italy!$D185,'AveragePrices&amp;Codes'!$A:$A,'AveragePrices&amp;Codes'!$B:$B),AGRIBALYSE_Raw!$B:$B,AGRIBALYSE_Raw!R:R)*$E185,_xlfn.XLOOKUP(_xlfn.XLOOKUP(Tool_Italy!$D185,'AveragePrices&amp;Codes'!$A:$A,'AveragePrices&amp;Codes'!$B:$B),AGRIBALYSE_Cooked!$C:$C,AGRIBALYSE_Cooked!S:S)*$E185),"")</f>
        <v>0</v>
      </c>
      <c r="P185">
        <f>IFERROR(IF($F185="Raw",_xlfn.XLOOKUP(_xlfn.XLOOKUP(Tool_Italy!$D185,'AveragePrices&amp;Codes'!$A:$A,'AveragePrices&amp;Codes'!$B:$B),AGRIBALYSE_Raw!$B:$B,AGRIBALYSE_Raw!S:S)*$E185,_xlfn.XLOOKUP(_xlfn.XLOOKUP(Tool_Italy!$D185,'AveragePrices&amp;Codes'!$A:$A,'AveragePrices&amp;Codes'!$B:$B),AGRIBALYSE_Cooked!$C:$C,AGRIBALYSE_Cooked!T:T)*$E185),"")</f>
        <v>0</v>
      </c>
      <c r="Q185">
        <f>IFERROR(IF($F185="Raw",_xlfn.XLOOKUP(_xlfn.XLOOKUP(Tool_Italy!$D185,'AveragePrices&amp;Codes'!$A:$A,'AveragePrices&amp;Codes'!$B:$B),AGRIBALYSE_Raw!$B:$B,AGRIBALYSE_Raw!T:T)*$E185,_xlfn.XLOOKUP(_xlfn.XLOOKUP(Tool_Italy!$D185,'AveragePrices&amp;Codes'!$A:$A,'AveragePrices&amp;Codes'!$B:$B),AGRIBALYSE_Cooked!$C:$C,AGRIBALYSE_Cooked!U:U)*$E185),"")</f>
        <v>0</v>
      </c>
      <c r="R185">
        <f>IFERROR(IF($F185="Raw",_xlfn.XLOOKUP(_xlfn.XLOOKUP(Tool_Italy!$D185,'AveragePrices&amp;Codes'!$A:$A,'AveragePrices&amp;Codes'!$B:$B),AGRIBALYSE_Raw!$B:$B,AGRIBALYSE_Raw!U:U)*$E185,_xlfn.XLOOKUP(_xlfn.XLOOKUP(Tool_Italy!$D185,'AveragePrices&amp;Codes'!$A:$A,'AveragePrices&amp;Codes'!$B:$B),AGRIBALYSE_Cooked!$C:$C,AGRIBALYSE_Cooked!V:V)*$E185),"")</f>
        <v>0</v>
      </c>
      <c r="S185">
        <f>IFERROR(IF($F185="Raw",_xlfn.XLOOKUP(_xlfn.XLOOKUP(Tool_Italy!$D185,'AveragePrices&amp;Codes'!$A:$A,'AveragePrices&amp;Codes'!$B:$B),AGRIBALYSE_Raw!$B:$B,AGRIBALYSE_Raw!V:V)*$E185,_xlfn.XLOOKUP(_xlfn.XLOOKUP(Tool_Italy!$D185,'AveragePrices&amp;Codes'!$A:$A,'AveragePrices&amp;Codes'!$B:$B),AGRIBALYSE_Cooked!$C:$C,AGRIBALYSE_Cooked!W:W)*$E185),"")</f>
        <v>0</v>
      </c>
      <c r="T185">
        <f>IFERROR(IF($F185="Raw",_xlfn.XLOOKUP(_xlfn.XLOOKUP(Tool_Italy!$D185,'AveragePrices&amp;Codes'!$A:$A,'AveragePrices&amp;Codes'!$B:$B),AGRIBALYSE_Raw!$B:$B,AGRIBALYSE_Raw!W:W)*$E185,_xlfn.XLOOKUP(_xlfn.XLOOKUP(Tool_Italy!$D185,'AveragePrices&amp;Codes'!$A:$A,'AveragePrices&amp;Codes'!$B:$B),AGRIBALYSE_Cooked!$C:$C,AGRIBALYSE_Cooked!X:X)*$E185),"")</f>
        <v>0</v>
      </c>
      <c r="U185">
        <f>IFERROR(IF($F185="Raw",_xlfn.XLOOKUP(_xlfn.XLOOKUP(Tool_Italy!$D185,'AveragePrices&amp;Codes'!$A:$A,'AveragePrices&amp;Codes'!$B:$B),AGRIBALYSE_Raw!$B:$B,AGRIBALYSE_Raw!X:X)*$E185,_xlfn.XLOOKUP(_xlfn.XLOOKUP(Tool_Italy!$D185,'AveragePrices&amp;Codes'!$A:$A,'AveragePrices&amp;Codes'!$B:$B),AGRIBALYSE_Cooked!$C:$C,AGRIBALYSE_Cooked!Y:Y)*$E185),"")</f>
        <v>0</v>
      </c>
      <c r="V185">
        <f>IFERROR(IF($F185="Raw",_xlfn.XLOOKUP(_xlfn.XLOOKUP(Tool_Italy!$D185,'AveragePrices&amp;Codes'!$A:$A,'AveragePrices&amp;Codes'!$B:$B),AGRIBALYSE_Raw!$B:$B,AGRIBALYSE_Raw!Y:Y)*$E185,_xlfn.XLOOKUP(_xlfn.XLOOKUP(Tool_Italy!$D185,'AveragePrices&amp;Codes'!$A:$A,'AveragePrices&amp;Codes'!$B:$B),AGRIBALYSE_Cooked!$C:$C,AGRIBALYSE_Cooked!Z:Z)*$E185),"")</f>
        <v>0</v>
      </c>
      <c r="W185">
        <f>IFERROR(IF($F185="Raw",_xlfn.XLOOKUP(_xlfn.XLOOKUP(Tool_Italy!$D185,'AveragePrices&amp;Codes'!$A:$A,'AveragePrices&amp;Codes'!$B:$B),AGRIBALYSE_Raw!$B:$B,AGRIBALYSE_Raw!Z:Z)*$E185,_xlfn.XLOOKUP(_xlfn.XLOOKUP(Tool_Italy!$D185,'AveragePrices&amp;Codes'!$A:$A,'AveragePrices&amp;Codes'!$B:$B),AGRIBALYSE_Cooked!$C:$C,AGRIBALYSE_Cooked!AA:AA)*$E185),"")</f>
        <v>0</v>
      </c>
      <c r="X185">
        <f>IFERROR(IF($F185="Raw",_xlfn.XLOOKUP(_xlfn.XLOOKUP(Tool_Italy!$D185,'AveragePrices&amp;Codes'!$A:$A,'AveragePrices&amp;Codes'!$B:$B),AGRIBALYSE_Raw!$B:$B,AGRIBALYSE_Raw!AA:AA)*$E185,_xlfn.XLOOKUP(_xlfn.XLOOKUP(Tool_Italy!$D185,'AveragePrices&amp;Codes'!$A:$A,'AveragePrices&amp;Codes'!$B:$B),AGRIBALYSE_Cooked!$C:$C,AGRIBALYSE_Cooked!AB:AB)*$E185),"")</f>
        <v>0</v>
      </c>
      <c r="Y185">
        <f>IFERROR(IF($F185="Raw",_xlfn.XLOOKUP(_xlfn.XLOOKUP(Tool_Italy!$D185,'AveragePrices&amp;Codes'!$A:$A,'AveragePrices&amp;Codes'!$B:$B),AGRIBALYSE_Raw!$B:$B,AGRIBALYSE_Raw!AB:AB)*$E185,_xlfn.XLOOKUP(_xlfn.XLOOKUP(Tool_Italy!$D185,'AveragePrices&amp;Codes'!$A:$A,'AveragePrices&amp;Codes'!$B:$B),AGRIBALYSE_Cooked!$C:$C,AGRIBALYSE_Cooked!AC:AC)*$E185),"")</f>
        <v>0</v>
      </c>
      <c r="Z185">
        <f>IFERROR(IF($F185="Raw",_xlfn.XLOOKUP(_xlfn.XLOOKUP(Tool_Italy!$D185,'AveragePrices&amp;Codes'!$A:$A,'AveragePrices&amp;Codes'!$B:$B),AGRIBALYSE_Raw!$B:$B,AGRIBALYSE_Raw!AC:AC)*$E185,_xlfn.XLOOKUP(_xlfn.XLOOKUP(Tool_Italy!$D185,'AveragePrices&amp;Codes'!$A:$A,'AveragePrices&amp;Codes'!$B:$B),AGRIBALYSE_Cooked!$C:$C,AGRIBALYSE_Cooked!AD:AD)*$E185),"")</f>
        <v>0</v>
      </c>
      <c r="AA185">
        <f>IFERROR(IF($F185="Raw",_xlfn.XLOOKUP(_xlfn.XLOOKUP(Tool_Italy!$D185,'AveragePrices&amp;Codes'!$A:$A,'AveragePrices&amp;Codes'!$B:$B),AGRIBALYSE_Raw!$B:$B,AGRIBALYSE_Raw!AD:AD)*$E185,_xlfn.XLOOKUP(_xlfn.XLOOKUP(Tool_Italy!$D185,'AveragePrices&amp;Codes'!$A:$A,'AveragePrices&amp;Codes'!$B:$B),AGRIBALYSE_Cooked!$C:$C,AGRIBALYSE_Cooked!AE:AE)*$E185),"")</f>
        <v>0</v>
      </c>
      <c r="AB185" cm="1">
        <f t="array" ref="AB185">IFERROR(_xlfn.XLOOKUP(Tool_Italy!$F185&amp;$E$2,'Cooking methods'!$A:$A&amp;'Cooking methods'!$B:$B,'Cooking methods'!C:C)*$E185,"")</f>
        <v>0</v>
      </c>
      <c r="AC185" cm="1">
        <f t="array" ref="AC185">IFERROR(_xlfn.XLOOKUP(Tool_Italy!$F185&amp;$E$2,'Cooking methods'!$A:$A&amp;'Cooking methods'!$B:$B,'Cooking methods'!D:D)*$E185,"")</f>
        <v>0</v>
      </c>
      <c r="AD185" cm="1">
        <f t="array" ref="AD185">IFERROR(_xlfn.XLOOKUP(Tool_Italy!$F185&amp;$E$2,'Cooking methods'!$A:$A&amp;'Cooking methods'!$B:$B,'Cooking methods'!E:E)*$E185,"")</f>
        <v>0</v>
      </c>
      <c r="AE185" cm="1">
        <f t="array" ref="AE185">IFERROR(_xlfn.XLOOKUP(Tool_Italy!$F185&amp;$E$2,'Cooking methods'!$A:$A&amp;'Cooking methods'!$B:$B,'Cooking methods'!F:F)*$E185,"")</f>
        <v>0</v>
      </c>
      <c r="AF185" cm="1">
        <f t="array" ref="AF185">IFERROR(_xlfn.XLOOKUP(Tool_Italy!$F185&amp;$E$2,'Cooking methods'!$A:$A&amp;'Cooking methods'!$B:$B,'Cooking methods'!G:G)*$E185,"")</f>
        <v>0</v>
      </c>
      <c r="AG185" cm="1">
        <f t="array" ref="AG185">IFERROR(_xlfn.XLOOKUP(Tool_Italy!$F185&amp;$E$2,'Cooking methods'!$A:$A&amp;'Cooking methods'!$B:$B,'Cooking methods'!H:H)*$E185,"")</f>
        <v>0</v>
      </c>
      <c r="AH185" cm="1">
        <f t="array" ref="AH185">IFERROR(_xlfn.XLOOKUP(Tool_Italy!$F185&amp;$E$2,'Cooking methods'!$A:$A&amp;'Cooking methods'!$B:$B,'Cooking methods'!I:I)*$E185,"")</f>
        <v>0</v>
      </c>
      <c r="AI185" cm="1">
        <f t="array" ref="AI185">IFERROR(_xlfn.XLOOKUP(Tool_Italy!$F185&amp;$E$2,'Cooking methods'!$A:$A&amp;'Cooking methods'!$B:$B,'Cooking methods'!J:J)*$E185,"")</f>
        <v>0</v>
      </c>
      <c r="AJ185" cm="1">
        <f t="array" ref="AJ185">IFERROR(_xlfn.XLOOKUP(Tool_Italy!$F185&amp;$E$2,'Cooking methods'!$A:$A&amp;'Cooking methods'!$B:$B,'Cooking methods'!K:K)*$E185,"")</f>
        <v>0</v>
      </c>
      <c r="AK185" cm="1">
        <f t="array" ref="AK185">IFERROR(_xlfn.XLOOKUP(Tool_Italy!$F185&amp;$E$2,'Cooking methods'!$A:$A&amp;'Cooking methods'!$B:$B,'Cooking methods'!L:L)*$E185,"")</f>
        <v>0</v>
      </c>
      <c r="AL185" cm="1">
        <f t="array" ref="AL185">IFERROR(_xlfn.XLOOKUP(Tool_Italy!$F185&amp;$E$2,'Cooking methods'!$A:$A&amp;'Cooking methods'!$B:$B,'Cooking methods'!M:M)*$E185,"")</f>
        <v>0</v>
      </c>
      <c r="AM185" cm="1">
        <f t="array" ref="AM185">IFERROR(_xlfn.XLOOKUP(Tool_Italy!$F185&amp;$E$2,'Cooking methods'!$A:$A&amp;'Cooking methods'!$B:$B,'Cooking methods'!N:N)*$E185,"")</f>
        <v>0</v>
      </c>
      <c r="AN185" cm="1">
        <f t="array" ref="AN185">IFERROR(_xlfn.XLOOKUP(Tool_Italy!$F185&amp;$E$2,'Cooking methods'!$A:$A&amp;'Cooking methods'!$B:$B,'Cooking methods'!O:O)*$E185,"")</f>
        <v>0</v>
      </c>
      <c r="AO185" cm="1">
        <f t="array" ref="AO185">IFERROR(_xlfn.XLOOKUP(Tool_Italy!$F185&amp;$E$2,'Cooking methods'!$A:$A&amp;'Cooking methods'!$B:$B,'Cooking methods'!P:P)*$E185,"")</f>
        <v>0</v>
      </c>
      <c r="AP185" cm="1">
        <f t="array" ref="AP185">IFERROR(_xlfn.XLOOKUP(Tool_Italy!$F185&amp;$E$2,'Cooking methods'!$A:$A&amp;'Cooking methods'!$B:$B,'Cooking methods'!Q:Q)*$E185,"")</f>
        <v>0</v>
      </c>
      <c r="AQ185" cm="1">
        <f t="array" ref="AQ185">IFERROR(_xlfn.XLOOKUP(Tool_Italy!$F185&amp;$E$2,'Cooking methods'!$A:$A&amp;'Cooking methods'!$B:$B,'Cooking methods'!R:R)*$E185,"")</f>
        <v>0</v>
      </c>
      <c r="AR185" cm="1">
        <f t="array" ref="AR185">IFERROR(_xlfn.XLOOKUP(Tool_Italy!$G185&amp;$E$2,'Waste management'!$A:$A&amp;'Waste management'!$B:$B,'Waste management'!C:C)*$E185,"")</f>
        <v>0</v>
      </c>
      <c r="AS185" cm="1">
        <f t="array" ref="AS185">IFERROR(_xlfn.XLOOKUP(Tool_Italy!$G185&amp;$E$2,'Waste management'!$A:$A&amp;'Waste management'!$B:$B,'Waste management'!D:D)*$E185,"")</f>
        <v>0</v>
      </c>
      <c r="AT185" cm="1">
        <f t="array" ref="AT185">IFERROR(_xlfn.XLOOKUP(Tool_Italy!$G185&amp;$E$2,'Waste management'!$A:$A&amp;'Waste management'!$B:$B,'Waste management'!E:E)*$E185,"")</f>
        <v>0</v>
      </c>
      <c r="AU185" cm="1">
        <f t="array" ref="AU185">IFERROR(_xlfn.XLOOKUP(Tool_Italy!$G185&amp;$E$2,'Waste management'!$A:$A&amp;'Waste management'!$B:$B,'Waste management'!F:F)*$E185,"")</f>
        <v>0</v>
      </c>
      <c r="AV185" cm="1">
        <f t="array" ref="AV185">IFERROR(_xlfn.XLOOKUP(Tool_Italy!$G185&amp;$E$2,'Waste management'!$A:$A&amp;'Waste management'!$B:$B,'Waste management'!G:G)*$E185,"")</f>
        <v>0</v>
      </c>
      <c r="AW185" cm="1">
        <f t="array" ref="AW185">IFERROR(_xlfn.XLOOKUP(Tool_Italy!$G185&amp;$E$2,'Waste management'!$A:$A&amp;'Waste management'!$B:$B,'Waste management'!H:H)*$E185,"")</f>
        <v>0</v>
      </c>
      <c r="AX185" cm="1">
        <f t="array" ref="AX185">IFERROR(_xlfn.XLOOKUP(Tool_Italy!$G185&amp;$E$2,'Waste management'!$A:$A&amp;'Waste management'!$B:$B,'Waste management'!I:I)*$E185,"")</f>
        <v>0</v>
      </c>
      <c r="AY185" cm="1">
        <f t="array" ref="AY185">IFERROR(_xlfn.XLOOKUP(Tool_Italy!$G185&amp;$E$2,'Waste management'!$A:$A&amp;'Waste management'!$B:$B,'Waste management'!J:J)*$E185,"")</f>
        <v>0</v>
      </c>
      <c r="AZ185" cm="1">
        <f t="array" ref="AZ185">IFERROR(_xlfn.XLOOKUP(Tool_Italy!$G185&amp;$E$2,'Waste management'!$A:$A&amp;'Waste management'!$B:$B,'Waste management'!K:K)*$E185,"")</f>
        <v>0</v>
      </c>
      <c r="BA185" cm="1">
        <f t="array" ref="BA185">IFERROR(_xlfn.XLOOKUP(Tool_Italy!$G185&amp;$E$2,'Waste management'!$A:$A&amp;'Waste management'!$B:$B,'Waste management'!L:L)*$E185,"")</f>
        <v>0</v>
      </c>
      <c r="BB185" cm="1">
        <f t="array" ref="BB185">IFERROR(_xlfn.XLOOKUP(Tool_Italy!$G185&amp;$E$2,'Waste management'!$A:$A&amp;'Waste management'!$B:$B,'Waste management'!M:M)*$E185,"")</f>
        <v>0</v>
      </c>
      <c r="BC185" cm="1">
        <f t="array" ref="BC185">IFERROR(_xlfn.XLOOKUP(Tool_Italy!$G185&amp;$E$2,'Waste management'!$A:$A&amp;'Waste management'!$B:$B,'Waste management'!N:N)*$E185,"")</f>
        <v>0</v>
      </c>
      <c r="BD185" cm="1">
        <f t="array" ref="BD185">IFERROR(_xlfn.XLOOKUP(Tool_Italy!$G185&amp;$E$2,'Waste management'!$A:$A&amp;'Waste management'!$B:$B,'Waste management'!O:O)*$E185,"")</f>
        <v>0</v>
      </c>
      <c r="BE185" cm="1">
        <f t="array" ref="BE185">IFERROR(_xlfn.XLOOKUP(Tool_Italy!$G185&amp;$E$2,'Waste management'!$A:$A&amp;'Waste management'!$B:$B,'Waste management'!P:P)*$E185,"")</f>
        <v>0</v>
      </c>
      <c r="BF185" cm="1">
        <f t="array" ref="BF185">IFERROR(_xlfn.XLOOKUP(Tool_Italy!$G185&amp;$E$2,'Waste management'!$A:$A&amp;'Waste management'!$B:$B,'Waste management'!Q:Q)*$E185,"")</f>
        <v>0</v>
      </c>
      <c r="BG185" cm="1">
        <f t="array" ref="BG185">IFERROR(_xlfn.XLOOKUP(Tool_Italy!$G185&amp;$E$2,'Waste management'!$A:$A&amp;'Waste management'!$B:$B,'Waste management'!R:R)*$E185,"")</f>
        <v>0</v>
      </c>
      <c r="BH185">
        <f>IFERROR((L185+AR185+AB185)*_xlfn.XLOOKUP(Tool_Italy!BH$4,Monetization_Factors!$A:$A,Monetization_Factors!$D:$D),"")</f>
        <v>0</v>
      </c>
      <c r="BI185">
        <f>IFERROR((M185+AS185+AC185)*_xlfn.XLOOKUP(Tool_Italy!BI$4,Monetization_Factors!$A:$A,Monetization_Factors!$D:$D),"")</f>
        <v>0</v>
      </c>
      <c r="BJ185">
        <f>IFERROR((N185+AT185+AD185)*_xlfn.XLOOKUP(Tool_Italy!BJ$4,Monetization_Factors!$A:$A,Monetization_Factors!$D:$D),"")</f>
        <v>0</v>
      </c>
      <c r="BK185">
        <f>IFERROR((O185+AU185+AE185)*_xlfn.XLOOKUP(Tool_Italy!BK$4,Monetization_Factors!$A:$A,Monetization_Factors!$D:$D),"")</f>
        <v>0</v>
      </c>
      <c r="BL185">
        <f>IFERROR((P185+AV185+AF185)*_xlfn.XLOOKUP(Tool_Italy!BL$4,Monetization_Factors!$A:$A,Monetization_Factors!$D:$D),"")</f>
        <v>0</v>
      </c>
      <c r="BM185">
        <f>IFERROR((Q185+AW185+AG185)*_xlfn.XLOOKUP(Tool_Italy!BM$4,Monetization_Factors!$A:$A,Monetization_Factors!$D:$D),"")</f>
        <v>0</v>
      </c>
      <c r="BN185">
        <f>IFERROR((R185+AX185+AH185)*_xlfn.XLOOKUP(Tool_Italy!BN$4,Monetization_Factors!$A:$A,Monetization_Factors!$D:$D),"")</f>
        <v>0</v>
      </c>
      <c r="BO185">
        <f>IFERROR((S185+AY185+AI185)*_xlfn.XLOOKUP(Tool_Italy!BO$4,Monetization_Factors!$A:$A,Monetization_Factors!$D:$D),"")</f>
        <v>0</v>
      </c>
      <c r="BP185">
        <f>IFERROR((T185+AZ185+AJ185)*_xlfn.XLOOKUP(Tool_Italy!BP$4,Monetization_Factors!$A:$A,Monetization_Factors!$D:$D),"")</f>
        <v>0</v>
      </c>
      <c r="BQ185">
        <f>IFERROR((U185+BA185+AK185)*_xlfn.XLOOKUP(Tool_Italy!BQ$4,Monetization_Factors!$A:$A,Monetization_Factors!$D:$D),"")</f>
        <v>0</v>
      </c>
      <c r="BR185" t="str">
        <f>IFERROR((V185+BB185+AL185)*_xlfn.XLOOKUP(Tool_Italy!BR$4,Monetization_Factors!$A:$A,Monetization_Factors!$D:$D),"")</f>
        <v/>
      </c>
      <c r="BS185">
        <f>IFERROR((W185+BC185+AM185)*_xlfn.XLOOKUP(Tool_Italy!BS$4,Monetization_Factors!$A:$A,Monetization_Factors!$D:$D),"")</f>
        <v>0</v>
      </c>
      <c r="BT185">
        <f>IFERROR((X185+BD185+AN185)*_xlfn.XLOOKUP(Tool_Italy!BT$4,Monetization_Factors!$A:$A,Monetization_Factors!$D:$D),"")</f>
        <v>0</v>
      </c>
      <c r="BU185">
        <f>IFERROR((Y185+BE185+AO185)*_xlfn.XLOOKUP(Tool_Italy!BU$4,Monetization_Factors!$A:$A,Monetization_Factors!$D:$D),"")</f>
        <v>0</v>
      </c>
      <c r="BV185">
        <f>IFERROR((Z185+BF185+AP185)*_xlfn.XLOOKUP(Tool_Italy!BV$4,Monetization_Factors!$A:$A,Monetization_Factors!$D:$D),"")</f>
        <v>0</v>
      </c>
      <c r="BW185">
        <f>IFERROR((AA185+BG185+AQ185)*_xlfn.XLOOKUP(Tool_Italy!BW$4,Monetization_Factors!$A:$A,Monetization_Factors!$D:$D),"")</f>
        <v>0</v>
      </c>
      <c r="BX185" s="38" t="str" cm="1">
        <f t="array" ref="BX185">IFERROR(_xlfn.IFS(I185&lt;&gt;0,I185*E185,I185="",J185*E185),"")</f>
        <v/>
      </c>
      <c r="BY185" s="38">
        <f t="shared" si="104"/>
        <v>0</v>
      </c>
      <c r="BZ185" s="38">
        <f t="shared" si="106"/>
        <v>0</v>
      </c>
      <c r="CA185" s="38">
        <f t="shared" si="105"/>
        <v>0</v>
      </c>
      <c r="CB185">
        <f t="shared" si="107"/>
        <v>0</v>
      </c>
      <c r="CC185">
        <f t="shared" si="109"/>
        <v>0</v>
      </c>
      <c r="CD185">
        <f t="shared" si="110"/>
        <v>0</v>
      </c>
      <c r="CE185">
        <f t="shared" si="111"/>
        <v>0</v>
      </c>
      <c r="CF185">
        <f t="shared" si="112"/>
        <v>0</v>
      </c>
      <c r="CG185">
        <f t="shared" si="113"/>
        <v>0</v>
      </c>
      <c r="CH185">
        <f t="shared" si="114"/>
        <v>0</v>
      </c>
      <c r="CI185">
        <f t="shared" si="115"/>
        <v>0</v>
      </c>
      <c r="CJ185">
        <f t="shared" si="116"/>
        <v>0</v>
      </c>
      <c r="CK185">
        <f t="shared" si="117"/>
        <v>0</v>
      </c>
      <c r="CL185">
        <f t="shared" si="118"/>
        <v>0</v>
      </c>
      <c r="CM185">
        <f t="shared" si="119"/>
        <v>0</v>
      </c>
      <c r="CN185">
        <f t="shared" si="120"/>
        <v>0</v>
      </c>
      <c r="CO185">
        <f t="shared" si="121"/>
        <v>0</v>
      </c>
      <c r="CP185">
        <f t="shared" si="122"/>
        <v>0</v>
      </c>
      <c r="CQ185">
        <f t="shared" si="123"/>
        <v>0</v>
      </c>
      <c r="CR185">
        <f t="shared" si="108"/>
        <v>0</v>
      </c>
      <c r="CS185">
        <f t="shared" si="124"/>
        <v>0</v>
      </c>
      <c r="CT185">
        <f t="shared" si="125"/>
        <v>0</v>
      </c>
      <c r="CU185">
        <f t="shared" si="126"/>
        <v>0</v>
      </c>
      <c r="CV185">
        <f t="shared" si="127"/>
        <v>0</v>
      </c>
      <c r="CW185">
        <f t="shared" si="128"/>
        <v>0</v>
      </c>
      <c r="CX185">
        <f t="shared" si="129"/>
        <v>0</v>
      </c>
      <c r="CY185">
        <f t="shared" si="130"/>
        <v>0</v>
      </c>
      <c r="CZ185">
        <f t="shared" si="131"/>
        <v>0</v>
      </c>
      <c r="DA185">
        <f t="shared" si="132"/>
        <v>0</v>
      </c>
      <c r="DB185">
        <f t="shared" si="133"/>
        <v>0</v>
      </c>
      <c r="DC185">
        <f t="shared" si="134"/>
        <v>0</v>
      </c>
      <c r="DD185">
        <f t="shared" si="135"/>
        <v>0</v>
      </c>
      <c r="DE185">
        <f t="shared" si="136"/>
        <v>0</v>
      </c>
      <c r="DF185">
        <f t="shared" si="137"/>
        <v>0</v>
      </c>
      <c r="DG185">
        <f t="shared" si="138"/>
        <v>0</v>
      </c>
      <c r="DH185" s="5" t="str">
        <f>IFERROR(((((L185+AB185)*(1/$H185))+AR185)/$F$2)/($B$2*('CAR.CAP_per person'!B$2)/(_xlfn.XLOOKUP($E$2,EU_countries_GDP!$A$2:$A$29,EU_countries_GDP!$E$2:$E$29))),"")</f>
        <v/>
      </c>
      <c r="DI185" s="5" t="str">
        <f>IFERROR(((((M185+AC185)*(1/$H185))+AS185)/$F$2)/($B$2*('CAR.CAP_per person'!C$2)/(_xlfn.XLOOKUP($E$2,EU_countries_GDP!$A$2:$A$29,EU_countries_GDP!$E$2:$E$29))),"")</f>
        <v/>
      </c>
      <c r="DJ185" s="5" t="str">
        <f>IFERROR(((((N185+AD185)*(1/$H185))+AT185)/$F$2)/($B$2*('CAR.CAP_per person'!D$2)/(_xlfn.XLOOKUP($E$2,EU_countries_GDP!$A$2:$A$29,EU_countries_GDP!$E$2:$E$29))),"")</f>
        <v/>
      </c>
      <c r="DK185" s="5" t="str">
        <f>IFERROR(((((O185+AE185)*(1/$H185))+AU185)/$F$2)/($B$2*('CAR.CAP_per person'!E$2)/(_xlfn.XLOOKUP($E$2,EU_countries_GDP!$A$2:$A$29,EU_countries_GDP!$E$2:$E$29))),"")</f>
        <v/>
      </c>
      <c r="DL185" s="5" t="str">
        <f>IFERROR(((((P185+AF185)*(1/$H185))+AV185)/$F$2)/($B$2*('CAR.CAP_per person'!F$2)/(_xlfn.XLOOKUP($E$2,EU_countries_GDP!$A$2:$A$29,EU_countries_GDP!$E$2:$E$29))),"")</f>
        <v/>
      </c>
      <c r="DM185" s="5" t="str">
        <f>IFERROR(((((Q185+AG185)*(1/$H185))+AW185)/$F$2)/($B$2*('CAR.CAP_per person'!G$2)/(_xlfn.XLOOKUP($E$2,EU_countries_GDP!$A$2:$A$29,EU_countries_GDP!$E$2:$E$29))),"")</f>
        <v/>
      </c>
      <c r="DN185" s="5" t="str">
        <f>IFERROR(((((R185+AH185)*(1/$H185))+AX185)/$F$2)/($B$2*('CAR.CAP_per person'!H$2)/(_xlfn.XLOOKUP($E$2,EU_countries_GDP!$A$2:$A$29,EU_countries_GDP!$E$2:$E$29))),"")</f>
        <v/>
      </c>
      <c r="DO185" s="5" t="str">
        <f>IFERROR(((((S185+AI185)*(1/$H185))+AY185)/$F$2)/($B$2*('CAR.CAP_per person'!I$2)/(_xlfn.XLOOKUP($E$2,EU_countries_GDP!$A$2:$A$29,EU_countries_GDP!$E$2:$E$29))),"")</f>
        <v/>
      </c>
      <c r="DP185" s="5" t="str">
        <f>IFERROR(((((T185+AJ185)*(1/$H185))+AZ185)/$F$2)/($B$2*('CAR.CAP_per person'!J$2)/(_xlfn.XLOOKUP($E$2,EU_countries_GDP!$A$2:$A$29,EU_countries_GDP!$E$2:$E$29))),"")</f>
        <v/>
      </c>
      <c r="DQ185" s="5" t="str">
        <f>IFERROR(((((U185+AK185)*(1/$H185))+BA185)/$F$2)/($B$2*('CAR.CAP_per person'!K$2)/(_xlfn.XLOOKUP($E$2,EU_countries_GDP!$A$2:$A$29,EU_countries_GDP!$E$2:$E$29))),"")</f>
        <v/>
      </c>
      <c r="DR185" s="5" t="str">
        <f>IFERROR(((((V185+AL185)*(1/$H185))+BB185)/$F$2)/($B$2*('CAR.CAP_per person'!L$2)/(_xlfn.XLOOKUP($E$2,EU_countries_GDP!$A$2:$A$29,EU_countries_GDP!$E$2:$E$29))),"")</f>
        <v/>
      </c>
      <c r="DS185" s="5" t="str">
        <f>IFERROR(((((W185+AM185)*(1/$H185))+BC185)/$F$2)/($B$2*('CAR.CAP_per person'!M$2)/(_xlfn.XLOOKUP($E$2,EU_countries_GDP!$A$2:$A$29,EU_countries_GDP!$E$2:$E$29))),"")</f>
        <v/>
      </c>
      <c r="DT185" s="5" t="str">
        <f>IFERROR(((((X185+AN185)*(1/$H185))+BD185)/$F$2)/($B$2*('CAR.CAP_per person'!N$2)/(_xlfn.XLOOKUP($E$2,EU_countries_GDP!$A$2:$A$29,EU_countries_GDP!$E$2:$E$29))),"")</f>
        <v/>
      </c>
      <c r="DU185" s="5" t="str">
        <f>IFERROR(((((Y185+AO185)*(1/$H185))+BE185)/$F$2)/($B$2*('CAR.CAP_per person'!O$2)/(_xlfn.XLOOKUP($E$2,EU_countries_GDP!$A$2:$A$29,EU_countries_GDP!$E$2:$E$29))),"")</f>
        <v/>
      </c>
      <c r="DV185" s="5" t="str">
        <f>IFERROR(((((Z185+AP185)*(1/$H185))+BF185)/$F$2)/($B$2*('CAR.CAP_per person'!P$2)/(_xlfn.XLOOKUP($E$2,EU_countries_GDP!$A$2:$A$29,EU_countries_GDP!$E$2:$E$29))),"")</f>
        <v/>
      </c>
      <c r="DW185" s="5" t="str">
        <f>IFERROR(((((AA185+AQ185)*(1/$H185))+BG185)/$F$2)/($B$2*('CAR.CAP_per person'!Q$2)/(_xlfn.XLOOKUP($E$2,EU_countries_GDP!$A$2:$A$29,EU_countries_GDP!$E$2:$E$29))),"")</f>
        <v/>
      </c>
    </row>
    <row r="186" spans="1:127">
      <c r="A186" t="s">
        <v>241</v>
      </c>
      <c r="B186" t="str">
        <f>_xlfn.XLOOKUP(D186,Table5[Ingredient],Table5[Category],"",FALSE)</f>
        <v>Starch/satiating food</v>
      </c>
      <c r="C186" s="33" t="s">
        <v>257</v>
      </c>
      <c r="D186" s="33" t="s">
        <v>250</v>
      </c>
      <c r="E186" s="33">
        <v>0</v>
      </c>
      <c r="F186" s="33" t="s">
        <v>204</v>
      </c>
      <c r="G186" s="33" t="s">
        <v>180</v>
      </c>
      <c r="H186" s="91">
        <f>Dataset_IT!M91</f>
        <v>0</v>
      </c>
      <c r="I186" s="33"/>
      <c r="J186" s="37" t="str">
        <f>IFERROR(INDEX('AveragePrices&amp;Codes'!G:AG, MATCH($D186, 'AveragePrices&amp;Codes'!$A:$A, 0), MATCH(Tool_Italy!$E$2, 'AveragePrices&amp;Codes'!$G$1:$AG$1, 0)),"")</f>
        <v/>
      </c>
      <c r="K186" s="37">
        <f>IFERROR(E186/(_xlfn.XLOOKUP(A186,Dataset_IT!$Q$2:$Q$9,Dataset_IT!$R$2:$R$9)),"")</f>
        <v>0</v>
      </c>
      <c r="L186">
        <f>IFERROR(IF($F186="Raw",_xlfn.XLOOKUP(_xlfn.XLOOKUP(Tool_Italy!$D186,'AveragePrices&amp;Codes'!$A:$A,'AveragePrices&amp;Codes'!$B:$B),AGRIBALYSE_Raw!$B:$B,AGRIBALYSE_Raw!O:O)*$E186,_xlfn.XLOOKUP(_xlfn.XLOOKUP(Tool_Italy!$D186,'AveragePrices&amp;Codes'!$A:$A,'AveragePrices&amp;Codes'!$B:$B),AGRIBALYSE_Cooked!$C:$C,AGRIBALYSE_Cooked!P:P)*$E186),"")</f>
        <v>0</v>
      </c>
      <c r="M186">
        <f>IFERROR(IF($F186="Raw",_xlfn.XLOOKUP(_xlfn.XLOOKUP(Tool_Italy!$D186,'AveragePrices&amp;Codes'!$A:$A,'AveragePrices&amp;Codes'!$B:$B),AGRIBALYSE_Raw!$B:$B,AGRIBALYSE_Raw!P:P)*$E186,_xlfn.XLOOKUP(_xlfn.XLOOKUP(Tool_Italy!$D186,'AveragePrices&amp;Codes'!$A:$A,'AveragePrices&amp;Codes'!$B:$B),AGRIBALYSE_Cooked!$C:$C,AGRIBALYSE_Cooked!Q:Q)*$E186),"")</f>
        <v>0</v>
      </c>
      <c r="N186">
        <f>IFERROR(IF($F186="Raw",_xlfn.XLOOKUP(_xlfn.XLOOKUP(Tool_Italy!$D186,'AveragePrices&amp;Codes'!$A:$A,'AveragePrices&amp;Codes'!$B:$B),AGRIBALYSE_Raw!$B:$B,AGRIBALYSE_Raw!Q:Q)*$E186,_xlfn.XLOOKUP(_xlfn.XLOOKUP(Tool_Italy!$D186,'AveragePrices&amp;Codes'!$A:$A,'AveragePrices&amp;Codes'!$B:$B),AGRIBALYSE_Cooked!$C:$C,AGRIBALYSE_Cooked!R:R)*$E186),"")</f>
        <v>0</v>
      </c>
      <c r="O186">
        <f>IFERROR(IF($F186="Raw",_xlfn.XLOOKUP(_xlfn.XLOOKUP(Tool_Italy!$D186,'AveragePrices&amp;Codes'!$A:$A,'AveragePrices&amp;Codes'!$B:$B),AGRIBALYSE_Raw!$B:$B,AGRIBALYSE_Raw!R:R)*$E186,_xlfn.XLOOKUP(_xlfn.XLOOKUP(Tool_Italy!$D186,'AveragePrices&amp;Codes'!$A:$A,'AveragePrices&amp;Codes'!$B:$B),AGRIBALYSE_Cooked!$C:$C,AGRIBALYSE_Cooked!S:S)*$E186),"")</f>
        <v>0</v>
      </c>
      <c r="P186">
        <f>IFERROR(IF($F186="Raw",_xlfn.XLOOKUP(_xlfn.XLOOKUP(Tool_Italy!$D186,'AveragePrices&amp;Codes'!$A:$A,'AveragePrices&amp;Codes'!$B:$B),AGRIBALYSE_Raw!$B:$B,AGRIBALYSE_Raw!S:S)*$E186,_xlfn.XLOOKUP(_xlfn.XLOOKUP(Tool_Italy!$D186,'AveragePrices&amp;Codes'!$A:$A,'AveragePrices&amp;Codes'!$B:$B),AGRIBALYSE_Cooked!$C:$C,AGRIBALYSE_Cooked!T:T)*$E186),"")</f>
        <v>0</v>
      </c>
      <c r="Q186">
        <f>IFERROR(IF($F186="Raw",_xlfn.XLOOKUP(_xlfn.XLOOKUP(Tool_Italy!$D186,'AveragePrices&amp;Codes'!$A:$A,'AveragePrices&amp;Codes'!$B:$B),AGRIBALYSE_Raw!$B:$B,AGRIBALYSE_Raw!T:T)*$E186,_xlfn.XLOOKUP(_xlfn.XLOOKUP(Tool_Italy!$D186,'AveragePrices&amp;Codes'!$A:$A,'AveragePrices&amp;Codes'!$B:$B),AGRIBALYSE_Cooked!$C:$C,AGRIBALYSE_Cooked!U:U)*$E186),"")</f>
        <v>0</v>
      </c>
      <c r="R186">
        <f>IFERROR(IF($F186="Raw",_xlfn.XLOOKUP(_xlfn.XLOOKUP(Tool_Italy!$D186,'AveragePrices&amp;Codes'!$A:$A,'AveragePrices&amp;Codes'!$B:$B),AGRIBALYSE_Raw!$B:$B,AGRIBALYSE_Raw!U:U)*$E186,_xlfn.XLOOKUP(_xlfn.XLOOKUP(Tool_Italy!$D186,'AveragePrices&amp;Codes'!$A:$A,'AveragePrices&amp;Codes'!$B:$B),AGRIBALYSE_Cooked!$C:$C,AGRIBALYSE_Cooked!V:V)*$E186),"")</f>
        <v>0</v>
      </c>
      <c r="S186">
        <f>IFERROR(IF($F186="Raw",_xlfn.XLOOKUP(_xlfn.XLOOKUP(Tool_Italy!$D186,'AveragePrices&amp;Codes'!$A:$A,'AveragePrices&amp;Codes'!$B:$B),AGRIBALYSE_Raw!$B:$B,AGRIBALYSE_Raw!V:V)*$E186,_xlfn.XLOOKUP(_xlfn.XLOOKUP(Tool_Italy!$D186,'AveragePrices&amp;Codes'!$A:$A,'AveragePrices&amp;Codes'!$B:$B),AGRIBALYSE_Cooked!$C:$C,AGRIBALYSE_Cooked!W:W)*$E186),"")</f>
        <v>0</v>
      </c>
      <c r="T186">
        <f>IFERROR(IF($F186="Raw",_xlfn.XLOOKUP(_xlfn.XLOOKUP(Tool_Italy!$D186,'AveragePrices&amp;Codes'!$A:$A,'AveragePrices&amp;Codes'!$B:$B),AGRIBALYSE_Raw!$B:$B,AGRIBALYSE_Raw!W:W)*$E186,_xlfn.XLOOKUP(_xlfn.XLOOKUP(Tool_Italy!$D186,'AveragePrices&amp;Codes'!$A:$A,'AveragePrices&amp;Codes'!$B:$B),AGRIBALYSE_Cooked!$C:$C,AGRIBALYSE_Cooked!X:X)*$E186),"")</f>
        <v>0</v>
      </c>
      <c r="U186">
        <f>IFERROR(IF($F186="Raw",_xlfn.XLOOKUP(_xlfn.XLOOKUP(Tool_Italy!$D186,'AveragePrices&amp;Codes'!$A:$A,'AveragePrices&amp;Codes'!$B:$B),AGRIBALYSE_Raw!$B:$B,AGRIBALYSE_Raw!X:X)*$E186,_xlfn.XLOOKUP(_xlfn.XLOOKUP(Tool_Italy!$D186,'AveragePrices&amp;Codes'!$A:$A,'AveragePrices&amp;Codes'!$B:$B),AGRIBALYSE_Cooked!$C:$C,AGRIBALYSE_Cooked!Y:Y)*$E186),"")</f>
        <v>0</v>
      </c>
      <c r="V186">
        <f>IFERROR(IF($F186="Raw",_xlfn.XLOOKUP(_xlfn.XLOOKUP(Tool_Italy!$D186,'AveragePrices&amp;Codes'!$A:$A,'AveragePrices&amp;Codes'!$B:$B),AGRIBALYSE_Raw!$B:$B,AGRIBALYSE_Raw!Y:Y)*$E186,_xlfn.XLOOKUP(_xlfn.XLOOKUP(Tool_Italy!$D186,'AveragePrices&amp;Codes'!$A:$A,'AveragePrices&amp;Codes'!$B:$B),AGRIBALYSE_Cooked!$C:$C,AGRIBALYSE_Cooked!Z:Z)*$E186),"")</f>
        <v>0</v>
      </c>
      <c r="W186">
        <f>IFERROR(IF($F186="Raw",_xlfn.XLOOKUP(_xlfn.XLOOKUP(Tool_Italy!$D186,'AveragePrices&amp;Codes'!$A:$A,'AveragePrices&amp;Codes'!$B:$B),AGRIBALYSE_Raw!$B:$B,AGRIBALYSE_Raw!Z:Z)*$E186,_xlfn.XLOOKUP(_xlfn.XLOOKUP(Tool_Italy!$D186,'AveragePrices&amp;Codes'!$A:$A,'AveragePrices&amp;Codes'!$B:$B),AGRIBALYSE_Cooked!$C:$C,AGRIBALYSE_Cooked!AA:AA)*$E186),"")</f>
        <v>0</v>
      </c>
      <c r="X186">
        <f>IFERROR(IF($F186="Raw",_xlfn.XLOOKUP(_xlfn.XLOOKUP(Tool_Italy!$D186,'AveragePrices&amp;Codes'!$A:$A,'AveragePrices&amp;Codes'!$B:$B),AGRIBALYSE_Raw!$B:$B,AGRIBALYSE_Raw!AA:AA)*$E186,_xlfn.XLOOKUP(_xlfn.XLOOKUP(Tool_Italy!$D186,'AveragePrices&amp;Codes'!$A:$A,'AveragePrices&amp;Codes'!$B:$B),AGRIBALYSE_Cooked!$C:$C,AGRIBALYSE_Cooked!AB:AB)*$E186),"")</f>
        <v>0</v>
      </c>
      <c r="Y186">
        <f>IFERROR(IF($F186="Raw",_xlfn.XLOOKUP(_xlfn.XLOOKUP(Tool_Italy!$D186,'AveragePrices&amp;Codes'!$A:$A,'AveragePrices&amp;Codes'!$B:$B),AGRIBALYSE_Raw!$B:$B,AGRIBALYSE_Raw!AB:AB)*$E186,_xlfn.XLOOKUP(_xlfn.XLOOKUP(Tool_Italy!$D186,'AveragePrices&amp;Codes'!$A:$A,'AveragePrices&amp;Codes'!$B:$B),AGRIBALYSE_Cooked!$C:$C,AGRIBALYSE_Cooked!AC:AC)*$E186),"")</f>
        <v>0</v>
      </c>
      <c r="Z186">
        <f>IFERROR(IF($F186="Raw",_xlfn.XLOOKUP(_xlfn.XLOOKUP(Tool_Italy!$D186,'AveragePrices&amp;Codes'!$A:$A,'AveragePrices&amp;Codes'!$B:$B),AGRIBALYSE_Raw!$B:$B,AGRIBALYSE_Raw!AC:AC)*$E186,_xlfn.XLOOKUP(_xlfn.XLOOKUP(Tool_Italy!$D186,'AveragePrices&amp;Codes'!$A:$A,'AveragePrices&amp;Codes'!$B:$B),AGRIBALYSE_Cooked!$C:$C,AGRIBALYSE_Cooked!AD:AD)*$E186),"")</f>
        <v>0</v>
      </c>
      <c r="AA186">
        <f>IFERROR(IF($F186="Raw",_xlfn.XLOOKUP(_xlfn.XLOOKUP(Tool_Italy!$D186,'AveragePrices&amp;Codes'!$A:$A,'AveragePrices&amp;Codes'!$B:$B),AGRIBALYSE_Raw!$B:$B,AGRIBALYSE_Raw!AD:AD)*$E186,_xlfn.XLOOKUP(_xlfn.XLOOKUP(Tool_Italy!$D186,'AveragePrices&amp;Codes'!$A:$A,'AveragePrices&amp;Codes'!$B:$B),AGRIBALYSE_Cooked!$C:$C,AGRIBALYSE_Cooked!AE:AE)*$E186),"")</f>
        <v>0</v>
      </c>
      <c r="AB186" cm="1">
        <f t="array" ref="AB186">IFERROR(_xlfn.XLOOKUP(Tool_Italy!$F186&amp;$E$2,'Cooking methods'!$A:$A&amp;'Cooking methods'!$B:$B,'Cooking methods'!C:C)*$E186,"")</f>
        <v>0</v>
      </c>
      <c r="AC186" cm="1">
        <f t="array" ref="AC186">IFERROR(_xlfn.XLOOKUP(Tool_Italy!$F186&amp;$E$2,'Cooking methods'!$A:$A&amp;'Cooking methods'!$B:$B,'Cooking methods'!D:D)*$E186,"")</f>
        <v>0</v>
      </c>
      <c r="AD186" cm="1">
        <f t="array" ref="AD186">IFERROR(_xlfn.XLOOKUP(Tool_Italy!$F186&amp;$E$2,'Cooking methods'!$A:$A&amp;'Cooking methods'!$B:$B,'Cooking methods'!E:E)*$E186,"")</f>
        <v>0</v>
      </c>
      <c r="AE186" cm="1">
        <f t="array" ref="AE186">IFERROR(_xlfn.XLOOKUP(Tool_Italy!$F186&amp;$E$2,'Cooking methods'!$A:$A&amp;'Cooking methods'!$B:$B,'Cooking methods'!F:F)*$E186,"")</f>
        <v>0</v>
      </c>
      <c r="AF186" cm="1">
        <f t="array" ref="AF186">IFERROR(_xlfn.XLOOKUP(Tool_Italy!$F186&amp;$E$2,'Cooking methods'!$A:$A&amp;'Cooking methods'!$B:$B,'Cooking methods'!G:G)*$E186,"")</f>
        <v>0</v>
      </c>
      <c r="AG186" cm="1">
        <f t="array" ref="AG186">IFERROR(_xlfn.XLOOKUP(Tool_Italy!$F186&amp;$E$2,'Cooking methods'!$A:$A&amp;'Cooking methods'!$B:$B,'Cooking methods'!H:H)*$E186,"")</f>
        <v>0</v>
      </c>
      <c r="AH186" cm="1">
        <f t="array" ref="AH186">IFERROR(_xlfn.XLOOKUP(Tool_Italy!$F186&amp;$E$2,'Cooking methods'!$A:$A&amp;'Cooking methods'!$B:$B,'Cooking methods'!I:I)*$E186,"")</f>
        <v>0</v>
      </c>
      <c r="AI186" cm="1">
        <f t="array" ref="AI186">IFERROR(_xlfn.XLOOKUP(Tool_Italy!$F186&amp;$E$2,'Cooking methods'!$A:$A&amp;'Cooking methods'!$B:$B,'Cooking methods'!J:J)*$E186,"")</f>
        <v>0</v>
      </c>
      <c r="AJ186" cm="1">
        <f t="array" ref="AJ186">IFERROR(_xlfn.XLOOKUP(Tool_Italy!$F186&amp;$E$2,'Cooking methods'!$A:$A&amp;'Cooking methods'!$B:$B,'Cooking methods'!K:K)*$E186,"")</f>
        <v>0</v>
      </c>
      <c r="AK186" cm="1">
        <f t="array" ref="AK186">IFERROR(_xlfn.XLOOKUP(Tool_Italy!$F186&amp;$E$2,'Cooking methods'!$A:$A&amp;'Cooking methods'!$B:$B,'Cooking methods'!L:L)*$E186,"")</f>
        <v>0</v>
      </c>
      <c r="AL186" cm="1">
        <f t="array" ref="AL186">IFERROR(_xlfn.XLOOKUP(Tool_Italy!$F186&amp;$E$2,'Cooking methods'!$A:$A&amp;'Cooking methods'!$B:$B,'Cooking methods'!M:M)*$E186,"")</f>
        <v>0</v>
      </c>
      <c r="AM186" cm="1">
        <f t="array" ref="AM186">IFERROR(_xlfn.XLOOKUP(Tool_Italy!$F186&amp;$E$2,'Cooking methods'!$A:$A&amp;'Cooking methods'!$B:$B,'Cooking methods'!N:N)*$E186,"")</f>
        <v>0</v>
      </c>
      <c r="AN186" cm="1">
        <f t="array" ref="AN186">IFERROR(_xlfn.XLOOKUP(Tool_Italy!$F186&amp;$E$2,'Cooking methods'!$A:$A&amp;'Cooking methods'!$B:$B,'Cooking methods'!O:O)*$E186,"")</f>
        <v>0</v>
      </c>
      <c r="AO186" cm="1">
        <f t="array" ref="AO186">IFERROR(_xlfn.XLOOKUP(Tool_Italy!$F186&amp;$E$2,'Cooking methods'!$A:$A&amp;'Cooking methods'!$B:$B,'Cooking methods'!P:P)*$E186,"")</f>
        <v>0</v>
      </c>
      <c r="AP186" cm="1">
        <f t="array" ref="AP186">IFERROR(_xlfn.XLOOKUP(Tool_Italy!$F186&amp;$E$2,'Cooking methods'!$A:$A&amp;'Cooking methods'!$B:$B,'Cooking methods'!Q:Q)*$E186,"")</f>
        <v>0</v>
      </c>
      <c r="AQ186" cm="1">
        <f t="array" ref="AQ186">IFERROR(_xlfn.XLOOKUP(Tool_Italy!$F186&amp;$E$2,'Cooking methods'!$A:$A&amp;'Cooking methods'!$B:$B,'Cooking methods'!R:R)*$E186,"")</f>
        <v>0</v>
      </c>
      <c r="AR186" cm="1">
        <f t="array" ref="AR186">IFERROR(_xlfn.XLOOKUP(Tool_Italy!$G186&amp;$E$2,'Waste management'!$A:$A&amp;'Waste management'!$B:$B,'Waste management'!C:C)*$E186,"")</f>
        <v>0</v>
      </c>
      <c r="AS186" cm="1">
        <f t="array" ref="AS186">IFERROR(_xlfn.XLOOKUP(Tool_Italy!$G186&amp;$E$2,'Waste management'!$A:$A&amp;'Waste management'!$B:$B,'Waste management'!D:D)*$E186,"")</f>
        <v>0</v>
      </c>
      <c r="AT186" cm="1">
        <f t="array" ref="AT186">IFERROR(_xlfn.XLOOKUP(Tool_Italy!$G186&amp;$E$2,'Waste management'!$A:$A&amp;'Waste management'!$B:$B,'Waste management'!E:E)*$E186,"")</f>
        <v>0</v>
      </c>
      <c r="AU186" cm="1">
        <f t="array" ref="AU186">IFERROR(_xlfn.XLOOKUP(Tool_Italy!$G186&amp;$E$2,'Waste management'!$A:$A&amp;'Waste management'!$B:$B,'Waste management'!F:F)*$E186,"")</f>
        <v>0</v>
      </c>
      <c r="AV186" cm="1">
        <f t="array" ref="AV186">IFERROR(_xlfn.XLOOKUP(Tool_Italy!$G186&amp;$E$2,'Waste management'!$A:$A&amp;'Waste management'!$B:$B,'Waste management'!G:G)*$E186,"")</f>
        <v>0</v>
      </c>
      <c r="AW186" cm="1">
        <f t="array" ref="AW186">IFERROR(_xlfn.XLOOKUP(Tool_Italy!$G186&amp;$E$2,'Waste management'!$A:$A&amp;'Waste management'!$B:$B,'Waste management'!H:H)*$E186,"")</f>
        <v>0</v>
      </c>
      <c r="AX186" cm="1">
        <f t="array" ref="AX186">IFERROR(_xlfn.XLOOKUP(Tool_Italy!$G186&amp;$E$2,'Waste management'!$A:$A&amp;'Waste management'!$B:$B,'Waste management'!I:I)*$E186,"")</f>
        <v>0</v>
      </c>
      <c r="AY186" cm="1">
        <f t="array" ref="AY186">IFERROR(_xlfn.XLOOKUP(Tool_Italy!$G186&amp;$E$2,'Waste management'!$A:$A&amp;'Waste management'!$B:$B,'Waste management'!J:J)*$E186,"")</f>
        <v>0</v>
      </c>
      <c r="AZ186" cm="1">
        <f t="array" ref="AZ186">IFERROR(_xlfn.XLOOKUP(Tool_Italy!$G186&amp;$E$2,'Waste management'!$A:$A&amp;'Waste management'!$B:$B,'Waste management'!K:K)*$E186,"")</f>
        <v>0</v>
      </c>
      <c r="BA186" cm="1">
        <f t="array" ref="BA186">IFERROR(_xlfn.XLOOKUP(Tool_Italy!$G186&amp;$E$2,'Waste management'!$A:$A&amp;'Waste management'!$B:$B,'Waste management'!L:L)*$E186,"")</f>
        <v>0</v>
      </c>
      <c r="BB186" cm="1">
        <f t="array" ref="BB186">IFERROR(_xlfn.XLOOKUP(Tool_Italy!$G186&amp;$E$2,'Waste management'!$A:$A&amp;'Waste management'!$B:$B,'Waste management'!M:M)*$E186,"")</f>
        <v>0</v>
      </c>
      <c r="BC186" cm="1">
        <f t="array" ref="BC186">IFERROR(_xlfn.XLOOKUP(Tool_Italy!$G186&amp;$E$2,'Waste management'!$A:$A&amp;'Waste management'!$B:$B,'Waste management'!N:N)*$E186,"")</f>
        <v>0</v>
      </c>
      <c r="BD186" cm="1">
        <f t="array" ref="BD186">IFERROR(_xlfn.XLOOKUP(Tool_Italy!$G186&amp;$E$2,'Waste management'!$A:$A&amp;'Waste management'!$B:$B,'Waste management'!O:O)*$E186,"")</f>
        <v>0</v>
      </c>
      <c r="BE186" cm="1">
        <f t="array" ref="BE186">IFERROR(_xlfn.XLOOKUP(Tool_Italy!$G186&amp;$E$2,'Waste management'!$A:$A&amp;'Waste management'!$B:$B,'Waste management'!P:P)*$E186,"")</f>
        <v>0</v>
      </c>
      <c r="BF186" cm="1">
        <f t="array" ref="BF186">IFERROR(_xlfn.XLOOKUP(Tool_Italy!$G186&amp;$E$2,'Waste management'!$A:$A&amp;'Waste management'!$B:$B,'Waste management'!Q:Q)*$E186,"")</f>
        <v>0</v>
      </c>
      <c r="BG186" cm="1">
        <f t="array" ref="BG186">IFERROR(_xlfn.XLOOKUP(Tool_Italy!$G186&amp;$E$2,'Waste management'!$A:$A&amp;'Waste management'!$B:$B,'Waste management'!R:R)*$E186,"")</f>
        <v>0</v>
      </c>
      <c r="BH186">
        <f>IFERROR((L186+AR186+AB186)*_xlfn.XLOOKUP(Tool_Italy!BH$4,Monetization_Factors!$A:$A,Monetization_Factors!$D:$D),"")</f>
        <v>0</v>
      </c>
      <c r="BI186">
        <f>IFERROR((M186+AS186+AC186)*_xlfn.XLOOKUP(Tool_Italy!BI$4,Monetization_Factors!$A:$A,Monetization_Factors!$D:$D),"")</f>
        <v>0</v>
      </c>
      <c r="BJ186">
        <f>IFERROR((N186+AT186+AD186)*_xlfn.XLOOKUP(Tool_Italy!BJ$4,Monetization_Factors!$A:$A,Monetization_Factors!$D:$D),"")</f>
        <v>0</v>
      </c>
      <c r="BK186">
        <f>IFERROR((O186+AU186+AE186)*_xlfn.XLOOKUP(Tool_Italy!BK$4,Monetization_Factors!$A:$A,Monetization_Factors!$D:$D),"")</f>
        <v>0</v>
      </c>
      <c r="BL186">
        <f>IFERROR((P186+AV186+AF186)*_xlfn.XLOOKUP(Tool_Italy!BL$4,Monetization_Factors!$A:$A,Monetization_Factors!$D:$D),"")</f>
        <v>0</v>
      </c>
      <c r="BM186">
        <f>IFERROR((Q186+AW186+AG186)*_xlfn.XLOOKUP(Tool_Italy!BM$4,Monetization_Factors!$A:$A,Monetization_Factors!$D:$D),"")</f>
        <v>0</v>
      </c>
      <c r="BN186">
        <f>IFERROR((R186+AX186+AH186)*_xlfn.XLOOKUP(Tool_Italy!BN$4,Monetization_Factors!$A:$A,Monetization_Factors!$D:$D),"")</f>
        <v>0</v>
      </c>
      <c r="BO186">
        <f>IFERROR((S186+AY186+AI186)*_xlfn.XLOOKUP(Tool_Italy!BO$4,Monetization_Factors!$A:$A,Monetization_Factors!$D:$D),"")</f>
        <v>0</v>
      </c>
      <c r="BP186">
        <f>IFERROR((T186+AZ186+AJ186)*_xlfn.XLOOKUP(Tool_Italy!BP$4,Monetization_Factors!$A:$A,Monetization_Factors!$D:$D),"")</f>
        <v>0</v>
      </c>
      <c r="BQ186">
        <f>IFERROR((U186+BA186+AK186)*_xlfn.XLOOKUP(Tool_Italy!BQ$4,Monetization_Factors!$A:$A,Monetization_Factors!$D:$D),"")</f>
        <v>0</v>
      </c>
      <c r="BR186" t="str">
        <f>IFERROR((V186+BB186+AL186)*_xlfn.XLOOKUP(Tool_Italy!BR$4,Monetization_Factors!$A:$A,Monetization_Factors!$D:$D),"")</f>
        <v/>
      </c>
      <c r="BS186">
        <f>IFERROR((W186+BC186+AM186)*_xlfn.XLOOKUP(Tool_Italy!BS$4,Monetization_Factors!$A:$A,Monetization_Factors!$D:$D),"")</f>
        <v>0</v>
      </c>
      <c r="BT186">
        <f>IFERROR((X186+BD186+AN186)*_xlfn.XLOOKUP(Tool_Italy!BT$4,Monetization_Factors!$A:$A,Monetization_Factors!$D:$D),"")</f>
        <v>0</v>
      </c>
      <c r="BU186">
        <f>IFERROR((Y186+BE186+AO186)*_xlfn.XLOOKUP(Tool_Italy!BU$4,Monetization_Factors!$A:$A,Monetization_Factors!$D:$D),"")</f>
        <v>0</v>
      </c>
      <c r="BV186">
        <f>IFERROR((Z186+BF186+AP186)*_xlfn.XLOOKUP(Tool_Italy!BV$4,Monetization_Factors!$A:$A,Monetization_Factors!$D:$D),"")</f>
        <v>0</v>
      </c>
      <c r="BW186">
        <f>IFERROR((AA186+BG186+AQ186)*_xlfn.XLOOKUP(Tool_Italy!BW$4,Monetization_Factors!$A:$A,Monetization_Factors!$D:$D),"")</f>
        <v>0</v>
      </c>
      <c r="BX186" s="38" t="str" cm="1">
        <f t="array" ref="BX186">IFERROR(_xlfn.IFS(I186&lt;&gt;0,I186*E186,I186="",J186*E186),"")</f>
        <v/>
      </c>
      <c r="BY186" s="38">
        <f t="shared" si="104"/>
        <v>0</v>
      </c>
      <c r="BZ186" s="38">
        <f t="shared" si="106"/>
        <v>0</v>
      </c>
      <c r="CA186" s="38">
        <f t="shared" si="105"/>
        <v>0</v>
      </c>
      <c r="CB186">
        <f t="shared" si="107"/>
        <v>0</v>
      </c>
      <c r="CC186">
        <f t="shared" si="109"/>
        <v>0</v>
      </c>
      <c r="CD186">
        <f t="shared" si="110"/>
        <v>0</v>
      </c>
      <c r="CE186">
        <f t="shared" si="111"/>
        <v>0</v>
      </c>
      <c r="CF186">
        <f t="shared" si="112"/>
        <v>0</v>
      </c>
      <c r="CG186">
        <f t="shared" si="113"/>
        <v>0</v>
      </c>
      <c r="CH186">
        <f t="shared" si="114"/>
        <v>0</v>
      </c>
      <c r="CI186">
        <f t="shared" si="115"/>
        <v>0</v>
      </c>
      <c r="CJ186">
        <f t="shared" si="116"/>
        <v>0</v>
      </c>
      <c r="CK186">
        <f t="shared" si="117"/>
        <v>0</v>
      </c>
      <c r="CL186">
        <f t="shared" si="118"/>
        <v>0</v>
      </c>
      <c r="CM186">
        <f t="shared" si="119"/>
        <v>0</v>
      </c>
      <c r="CN186">
        <f t="shared" si="120"/>
        <v>0</v>
      </c>
      <c r="CO186">
        <f t="shared" si="121"/>
        <v>0</v>
      </c>
      <c r="CP186">
        <f t="shared" si="122"/>
        <v>0</v>
      </c>
      <c r="CQ186">
        <f t="shared" si="123"/>
        <v>0</v>
      </c>
      <c r="CR186">
        <f t="shared" si="108"/>
        <v>0</v>
      </c>
      <c r="CS186">
        <f t="shared" si="124"/>
        <v>0</v>
      </c>
      <c r="CT186">
        <f t="shared" si="125"/>
        <v>0</v>
      </c>
      <c r="CU186">
        <f t="shared" si="126"/>
        <v>0</v>
      </c>
      <c r="CV186">
        <f t="shared" si="127"/>
        <v>0</v>
      </c>
      <c r="CW186">
        <f t="shared" si="128"/>
        <v>0</v>
      </c>
      <c r="CX186">
        <f t="shared" si="129"/>
        <v>0</v>
      </c>
      <c r="CY186">
        <f t="shared" si="130"/>
        <v>0</v>
      </c>
      <c r="CZ186">
        <f t="shared" si="131"/>
        <v>0</v>
      </c>
      <c r="DA186">
        <f t="shared" si="132"/>
        <v>0</v>
      </c>
      <c r="DB186">
        <f t="shared" si="133"/>
        <v>0</v>
      </c>
      <c r="DC186">
        <f t="shared" si="134"/>
        <v>0</v>
      </c>
      <c r="DD186">
        <f t="shared" si="135"/>
        <v>0</v>
      </c>
      <c r="DE186">
        <f t="shared" si="136"/>
        <v>0</v>
      </c>
      <c r="DF186">
        <f t="shared" si="137"/>
        <v>0</v>
      </c>
      <c r="DG186">
        <f t="shared" si="138"/>
        <v>0</v>
      </c>
      <c r="DH186" s="5" t="str">
        <f>IFERROR(((((L186+AB186)*(1/$H186))+AR186)/$F$2)/($B$2*('CAR.CAP_per person'!B$2)/(_xlfn.XLOOKUP($E$2,EU_countries_GDP!$A$2:$A$29,EU_countries_GDP!$E$2:$E$29))),"")</f>
        <v/>
      </c>
      <c r="DI186" s="5" t="str">
        <f>IFERROR(((((M186+AC186)*(1/$H186))+AS186)/$F$2)/($B$2*('CAR.CAP_per person'!C$2)/(_xlfn.XLOOKUP($E$2,EU_countries_GDP!$A$2:$A$29,EU_countries_GDP!$E$2:$E$29))),"")</f>
        <v/>
      </c>
      <c r="DJ186" s="5" t="str">
        <f>IFERROR(((((N186+AD186)*(1/$H186))+AT186)/$F$2)/($B$2*('CAR.CAP_per person'!D$2)/(_xlfn.XLOOKUP($E$2,EU_countries_GDP!$A$2:$A$29,EU_countries_GDP!$E$2:$E$29))),"")</f>
        <v/>
      </c>
      <c r="DK186" s="5" t="str">
        <f>IFERROR(((((O186+AE186)*(1/$H186))+AU186)/$F$2)/($B$2*('CAR.CAP_per person'!E$2)/(_xlfn.XLOOKUP($E$2,EU_countries_GDP!$A$2:$A$29,EU_countries_GDP!$E$2:$E$29))),"")</f>
        <v/>
      </c>
      <c r="DL186" s="5" t="str">
        <f>IFERROR(((((P186+AF186)*(1/$H186))+AV186)/$F$2)/($B$2*('CAR.CAP_per person'!F$2)/(_xlfn.XLOOKUP($E$2,EU_countries_GDP!$A$2:$A$29,EU_countries_GDP!$E$2:$E$29))),"")</f>
        <v/>
      </c>
      <c r="DM186" s="5" t="str">
        <f>IFERROR(((((Q186+AG186)*(1/$H186))+AW186)/$F$2)/($B$2*('CAR.CAP_per person'!G$2)/(_xlfn.XLOOKUP($E$2,EU_countries_GDP!$A$2:$A$29,EU_countries_GDP!$E$2:$E$29))),"")</f>
        <v/>
      </c>
      <c r="DN186" s="5" t="str">
        <f>IFERROR(((((R186+AH186)*(1/$H186))+AX186)/$F$2)/($B$2*('CAR.CAP_per person'!H$2)/(_xlfn.XLOOKUP($E$2,EU_countries_GDP!$A$2:$A$29,EU_countries_GDP!$E$2:$E$29))),"")</f>
        <v/>
      </c>
      <c r="DO186" s="5" t="str">
        <f>IFERROR(((((S186+AI186)*(1/$H186))+AY186)/$F$2)/($B$2*('CAR.CAP_per person'!I$2)/(_xlfn.XLOOKUP($E$2,EU_countries_GDP!$A$2:$A$29,EU_countries_GDP!$E$2:$E$29))),"")</f>
        <v/>
      </c>
      <c r="DP186" s="5" t="str">
        <f>IFERROR(((((T186+AJ186)*(1/$H186))+AZ186)/$F$2)/($B$2*('CAR.CAP_per person'!J$2)/(_xlfn.XLOOKUP($E$2,EU_countries_GDP!$A$2:$A$29,EU_countries_GDP!$E$2:$E$29))),"")</f>
        <v/>
      </c>
      <c r="DQ186" s="5" t="str">
        <f>IFERROR(((((U186+AK186)*(1/$H186))+BA186)/$F$2)/($B$2*('CAR.CAP_per person'!K$2)/(_xlfn.XLOOKUP($E$2,EU_countries_GDP!$A$2:$A$29,EU_countries_GDP!$E$2:$E$29))),"")</f>
        <v/>
      </c>
      <c r="DR186" s="5" t="str">
        <f>IFERROR(((((V186+AL186)*(1/$H186))+BB186)/$F$2)/($B$2*('CAR.CAP_per person'!L$2)/(_xlfn.XLOOKUP($E$2,EU_countries_GDP!$A$2:$A$29,EU_countries_GDP!$E$2:$E$29))),"")</f>
        <v/>
      </c>
      <c r="DS186" s="5" t="str">
        <f>IFERROR(((((W186+AM186)*(1/$H186))+BC186)/$F$2)/($B$2*('CAR.CAP_per person'!M$2)/(_xlfn.XLOOKUP($E$2,EU_countries_GDP!$A$2:$A$29,EU_countries_GDP!$E$2:$E$29))),"")</f>
        <v/>
      </c>
      <c r="DT186" s="5" t="str">
        <f>IFERROR(((((X186+AN186)*(1/$H186))+BD186)/$F$2)/($B$2*('CAR.CAP_per person'!N$2)/(_xlfn.XLOOKUP($E$2,EU_countries_GDP!$A$2:$A$29,EU_countries_GDP!$E$2:$E$29))),"")</f>
        <v/>
      </c>
      <c r="DU186" s="5" t="str">
        <f>IFERROR(((((Y186+AO186)*(1/$H186))+BE186)/$F$2)/($B$2*('CAR.CAP_per person'!O$2)/(_xlfn.XLOOKUP($E$2,EU_countries_GDP!$A$2:$A$29,EU_countries_GDP!$E$2:$E$29))),"")</f>
        <v/>
      </c>
      <c r="DV186" s="5" t="str">
        <f>IFERROR(((((Z186+AP186)*(1/$H186))+BF186)/$F$2)/($B$2*('CAR.CAP_per person'!P$2)/(_xlfn.XLOOKUP($E$2,EU_countries_GDP!$A$2:$A$29,EU_countries_GDP!$E$2:$E$29))),"")</f>
        <v/>
      </c>
      <c r="DW186" s="5" t="str">
        <f>IFERROR(((((AA186+AQ186)*(1/$H186))+BG186)/$F$2)/($B$2*('CAR.CAP_per person'!Q$2)/(_xlfn.XLOOKUP($E$2,EU_countries_GDP!$A$2:$A$29,EU_countries_GDP!$E$2:$E$29))),"")</f>
        <v/>
      </c>
    </row>
    <row r="187" spans="1:127">
      <c r="A187" t="s">
        <v>243</v>
      </c>
      <c r="B187" t="str">
        <f>_xlfn.XLOOKUP(D187,Table5[Ingredient],Table5[Category],"",FALSE)</f>
        <v>Starch/satiating food</v>
      </c>
      <c r="C187" s="33" t="s">
        <v>257</v>
      </c>
      <c r="D187" s="33" t="s">
        <v>250</v>
      </c>
      <c r="E187" s="33">
        <v>0</v>
      </c>
      <c r="F187" s="33" t="s">
        <v>204</v>
      </c>
      <c r="G187" s="33" t="s">
        <v>180</v>
      </c>
      <c r="H187" s="91">
        <f>Dataset_IT!M92</f>
        <v>0</v>
      </c>
      <c r="I187" s="33"/>
      <c r="J187" s="37" t="str">
        <f>IFERROR(INDEX('AveragePrices&amp;Codes'!G:AG, MATCH($D187, 'AveragePrices&amp;Codes'!$A:$A, 0), MATCH(Tool_Italy!$E$2, 'AveragePrices&amp;Codes'!$G$1:$AG$1, 0)),"")</f>
        <v/>
      </c>
      <c r="K187" s="37">
        <f>IFERROR(E187/(_xlfn.XLOOKUP(A187,Dataset_IT!$Q$2:$Q$9,Dataset_IT!$R$2:$R$9)),"")</f>
        <v>0</v>
      </c>
      <c r="L187">
        <f>IFERROR(IF($F187="Raw",_xlfn.XLOOKUP(_xlfn.XLOOKUP(Tool_Italy!$D187,'AveragePrices&amp;Codes'!$A:$A,'AveragePrices&amp;Codes'!$B:$B),AGRIBALYSE_Raw!$B:$B,AGRIBALYSE_Raw!O:O)*$E187,_xlfn.XLOOKUP(_xlfn.XLOOKUP(Tool_Italy!$D187,'AveragePrices&amp;Codes'!$A:$A,'AveragePrices&amp;Codes'!$B:$B),AGRIBALYSE_Cooked!$C:$C,AGRIBALYSE_Cooked!P:P)*$E187),"")</f>
        <v>0</v>
      </c>
      <c r="M187">
        <f>IFERROR(IF($F187="Raw",_xlfn.XLOOKUP(_xlfn.XLOOKUP(Tool_Italy!$D187,'AveragePrices&amp;Codes'!$A:$A,'AveragePrices&amp;Codes'!$B:$B),AGRIBALYSE_Raw!$B:$B,AGRIBALYSE_Raw!P:P)*$E187,_xlfn.XLOOKUP(_xlfn.XLOOKUP(Tool_Italy!$D187,'AveragePrices&amp;Codes'!$A:$A,'AveragePrices&amp;Codes'!$B:$B),AGRIBALYSE_Cooked!$C:$C,AGRIBALYSE_Cooked!Q:Q)*$E187),"")</f>
        <v>0</v>
      </c>
      <c r="N187">
        <f>IFERROR(IF($F187="Raw",_xlfn.XLOOKUP(_xlfn.XLOOKUP(Tool_Italy!$D187,'AveragePrices&amp;Codes'!$A:$A,'AveragePrices&amp;Codes'!$B:$B),AGRIBALYSE_Raw!$B:$B,AGRIBALYSE_Raw!Q:Q)*$E187,_xlfn.XLOOKUP(_xlfn.XLOOKUP(Tool_Italy!$D187,'AveragePrices&amp;Codes'!$A:$A,'AveragePrices&amp;Codes'!$B:$B),AGRIBALYSE_Cooked!$C:$C,AGRIBALYSE_Cooked!R:R)*$E187),"")</f>
        <v>0</v>
      </c>
      <c r="O187">
        <f>IFERROR(IF($F187="Raw",_xlfn.XLOOKUP(_xlfn.XLOOKUP(Tool_Italy!$D187,'AveragePrices&amp;Codes'!$A:$A,'AveragePrices&amp;Codes'!$B:$B),AGRIBALYSE_Raw!$B:$B,AGRIBALYSE_Raw!R:R)*$E187,_xlfn.XLOOKUP(_xlfn.XLOOKUP(Tool_Italy!$D187,'AveragePrices&amp;Codes'!$A:$A,'AveragePrices&amp;Codes'!$B:$B),AGRIBALYSE_Cooked!$C:$C,AGRIBALYSE_Cooked!S:S)*$E187),"")</f>
        <v>0</v>
      </c>
      <c r="P187">
        <f>IFERROR(IF($F187="Raw",_xlfn.XLOOKUP(_xlfn.XLOOKUP(Tool_Italy!$D187,'AveragePrices&amp;Codes'!$A:$A,'AveragePrices&amp;Codes'!$B:$B),AGRIBALYSE_Raw!$B:$B,AGRIBALYSE_Raw!S:S)*$E187,_xlfn.XLOOKUP(_xlfn.XLOOKUP(Tool_Italy!$D187,'AveragePrices&amp;Codes'!$A:$A,'AveragePrices&amp;Codes'!$B:$B),AGRIBALYSE_Cooked!$C:$C,AGRIBALYSE_Cooked!T:T)*$E187),"")</f>
        <v>0</v>
      </c>
      <c r="Q187">
        <f>IFERROR(IF($F187="Raw",_xlfn.XLOOKUP(_xlfn.XLOOKUP(Tool_Italy!$D187,'AveragePrices&amp;Codes'!$A:$A,'AveragePrices&amp;Codes'!$B:$B),AGRIBALYSE_Raw!$B:$B,AGRIBALYSE_Raw!T:T)*$E187,_xlfn.XLOOKUP(_xlfn.XLOOKUP(Tool_Italy!$D187,'AveragePrices&amp;Codes'!$A:$A,'AveragePrices&amp;Codes'!$B:$B),AGRIBALYSE_Cooked!$C:$C,AGRIBALYSE_Cooked!U:U)*$E187),"")</f>
        <v>0</v>
      </c>
      <c r="R187">
        <f>IFERROR(IF($F187="Raw",_xlfn.XLOOKUP(_xlfn.XLOOKUP(Tool_Italy!$D187,'AveragePrices&amp;Codes'!$A:$A,'AveragePrices&amp;Codes'!$B:$B),AGRIBALYSE_Raw!$B:$B,AGRIBALYSE_Raw!U:U)*$E187,_xlfn.XLOOKUP(_xlfn.XLOOKUP(Tool_Italy!$D187,'AveragePrices&amp;Codes'!$A:$A,'AveragePrices&amp;Codes'!$B:$B),AGRIBALYSE_Cooked!$C:$C,AGRIBALYSE_Cooked!V:V)*$E187),"")</f>
        <v>0</v>
      </c>
      <c r="S187">
        <f>IFERROR(IF($F187="Raw",_xlfn.XLOOKUP(_xlfn.XLOOKUP(Tool_Italy!$D187,'AveragePrices&amp;Codes'!$A:$A,'AveragePrices&amp;Codes'!$B:$B),AGRIBALYSE_Raw!$B:$B,AGRIBALYSE_Raw!V:V)*$E187,_xlfn.XLOOKUP(_xlfn.XLOOKUP(Tool_Italy!$D187,'AveragePrices&amp;Codes'!$A:$A,'AveragePrices&amp;Codes'!$B:$B),AGRIBALYSE_Cooked!$C:$C,AGRIBALYSE_Cooked!W:W)*$E187),"")</f>
        <v>0</v>
      </c>
      <c r="T187">
        <f>IFERROR(IF($F187="Raw",_xlfn.XLOOKUP(_xlfn.XLOOKUP(Tool_Italy!$D187,'AveragePrices&amp;Codes'!$A:$A,'AveragePrices&amp;Codes'!$B:$B),AGRIBALYSE_Raw!$B:$B,AGRIBALYSE_Raw!W:W)*$E187,_xlfn.XLOOKUP(_xlfn.XLOOKUP(Tool_Italy!$D187,'AveragePrices&amp;Codes'!$A:$A,'AveragePrices&amp;Codes'!$B:$B),AGRIBALYSE_Cooked!$C:$C,AGRIBALYSE_Cooked!X:X)*$E187),"")</f>
        <v>0</v>
      </c>
      <c r="U187">
        <f>IFERROR(IF($F187="Raw",_xlfn.XLOOKUP(_xlfn.XLOOKUP(Tool_Italy!$D187,'AveragePrices&amp;Codes'!$A:$A,'AveragePrices&amp;Codes'!$B:$B),AGRIBALYSE_Raw!$B:$B,AGRIBALYSE_Raw!X:X)*$E187,_xlfn.XLOOKUP(_xlfn.XLOOKUP(Tool_Italy!$D187,'AveragePrices&amp;Codes'!$A:$A,'AveragePrices&amp;Codes'!$B:$B),AGRIBALYSE_Cooked!$C:$C,AGRIBALYSE_Cooked!Y:Y)*$E187),"")</f>
        <v>0</v>
      </c>
      <c r="V187">
        <f>IFERROR(IF($F187="Raw",_xlfn.XLOOKUP(_xlfn.XLOOKUP(Tool_Italy!$D187,'AveragePrices&amp;Codes'!$A:$A,'AveragePrices&amp;Codes'!$B:$B),AGRIBALYSE_Raw!$B:$B,AGRIBALYSE_Raw!Y:Y)*$E187,_xlfn.XLOOKUP(_xlfn.XLOOKUP(Tool_Italy!$D187,'AveragePrices&amp;Codes'!$A:$A,'AveragePrices&amp;Codes'!$B:$B),AGRIBALYSE_Cooked!$C:$C,AGRIBALYSE_Cooked!Z:Z)*$E187),"")</f>
        <v>0</v>
      </c>
      <c r="W187">
        <f>IFERROR(IF($F187="Raw",_xlfn.XLOOKUP(_xlfn.XLOOKUP(Tool_Italy!$D187,'AveragePrices&amp;Codes'!$A:$A,'AveragePrices&amp;Codes'!$B:$B),AGRIBALYSE_Raw!$B:$B,AGRIBALYSE_Raw!Z:Z)*$E187,_xlfn.XLOOKUP(_xlfn.XLOOKUP(Tool_Italy!$D187,'AveragePrices&amp;Codes'!$A:$A,'AveragePrices&amp;Codes'!$B:$B),AGRIBALYSE_Cooked!$C:$C,AGRIBALYSE_Cooked!AA:AA)*$E187),"")</f>
        <v>0</v>
      </c>
      <c r="X187">
        <f>IFERROR(IF($F187="Raw",_xlfn.XLOOKUP(_xlfn.XLOOKUP(Tool_Italy!$D187,'AveragePrices&amp;Codes'!$A:$A,'AveragePrices&amp;Codes'!$B:$B),AGRIBALYSE_Raw!$B:$B,AGRIBALYSE_Raw!AA:AA)*$E187,_xlfn.XLOOKUP(_xlfn.XLOOKUP(Tool_Italy!$D187,'AveragePrices&amp;Codes'!$A:$A,'AveragePrices&amp;Codes'!$B:$B),AGRIBALYSE_Cooked!$C:$C,AGRIBALYSE_Cooked!AB:AB)*$E187),"")</f>
        <v>0</v>
      </c>
      <c r="Y187">
        <f>IFERROR(IF($F187="Raw",_xlfn.XLOOKUP(_xlfn.XLOOKUP(Tool_Italy!$D187,'AveragePrices&amp;Codes'!$A:$A,'AveragePrices&amp;Codes'!$B:$B),AGRIBALYSE_Raw!$B:$B,AGRIBALYSE_Raw!AB:AB)*$E187,_xlfn.XLOOKUP(_xlfn.XLOOKUP(Tool_Italy!$D187,'AveragePrices&amp;Codes'!$A:$A,'AveragePrices&amp;Codes'!$B:$B),AGRIBALYSE_Cooked!$C:$C,AGRIBALYSE_Cooked!AC:AC)*$E187),"")</f>
        <v>0</v>
      </c>
      <c r="Z187">
        <f>IFERROR(IF($F187="Raw",_xlfn.XLOOKUP(_xlfn.XLOOKUP(Tool_Italy!$D187,'AveragePrices&amp;Codes'!$A:$A,'AveragePrices&amp;Codes'!$B:$B),AGRIBALYSE_Raw!$B:$B,AGRIBALYSE_Raw!AC:AC)*$E187,_xlfn.XLOOKUP(_xlfn.XLOOKUP(Tool_Italy!$D187,'AveragePrices&amp;Codes'!$A:$A,'AveragePrices&amp;Codes'!$B:$B),AGRIBALYSE_Cooked!$C:$C,AGRIBALYSE_Cooked!AD:AD)*$E187),"")</f>
        <v>0</v>
      </c>
      <c r="AA187">
        <f>IFERROR(IF($F187="Raw",_xlfn.XLOOKUP(_xlfn.XLOOKUP(Tool_Italy!$D187,'AveragePrices&amp;Codes'!$A:$A,'AveragePrices&amp;Codes'!$B:$B),AGRIBALYSE_Raw!$B:$B,AGRIBALYSE_Raw!AD:AD)*$E187,_xlfn.XLOOKUP(_xlfn.XLOOKUP(Tool_Italy!$D187,'AveragePrices&amp;Codes'!$A:$A,'AveragePrices&amp;Codes'!$B:$B),AGRIBALYSE_Cooked!$C:$C,AGRIBALYSE_Cooked!AE:AE)*$E187),"")</f>
        <v>0</v>
      </c>
      <c r="AB187" cm="1">
        <f t="array" ref="AB187">IFERROR(_xlfn.XLOOKUP(Tool_Italy!$F187&amp;$E$2,'Cooking methods'!$A:$A&amp;'Cooking methods'!$B:$B,'Cooking methods'!C:C)*$E187,"")</f>
        <v>0</v>
      </c>
      <c r="AC187" cm="1">
        <f t="array" ref="AC187">IFERROR(_xlfn.XLOOKUP(Tool_Italy!$F187&amp;$E$2,'Cooking methods'!$A:$A&amp;'Cooking methods'!$B:$B,'Cooking methods'!D:D)*$E187,"")</f>
        <v>0</v>
      </c>
      <c r="AD187" cm="1">
        <f t="array" ref="AD187">IFERROR(_xlfn.XLOOKUP(Tool_Italy!$F187&amp;$E$2,'Cooking methods'!$A:$A&amp;'Cooking methods'!$B:$B,'Cooking methods'!E:E)*$E187,"")</f>
        <v>0</v>
      </c>
      <c r="AE187" cm="1">
        <f t="array" ref="AE187">IFERROR(_xlfn.XLOOKUP(Tool_Italy!$F187&amp;$E$2,'Cooking methods'!$A:$A&amp;'Cooking methods'!$B:$B,'Cooking methods'!F:F)*$E187,"")</f>
        <v>0</v>
      </c>
      <c r="AF187" cm="1">
        <f t="array" ref="AF187">IFERROR(_xlfn.XLOOKUP(Tool_Italy!$F187&amp;$E$2,'Cooking methods'!$A:$A&amp;'Cooking methods'!$B:$B,'Cooking methods'!G:G)*$E187,"")</f>
        <v>0</v>
      </c>
      <c r="AG187" cm="1">
        <f t="array" ref="AG187">IFERROR(_xlfn.XLOOKUP(Tool_Italy!$F187&amp;$E$2,'Cooking methods'!$A:$A&amp;'Cooking methods'!$B:$B,'Cooking methods'!H:H)*$E187,"")</f>
        <v>0</v>
      </c>
      <c r="AH187" cm="1">
        <f t="array" ref="AH187">IFERROR(_xlfn.XLOOKUP(Tool_Italy!$F187&amp;$E$2,'Cooking methods'!$A:$A&amp;'Cooking methods'!$B:$B,'Cooking methods'!I:I)*$E187,"")</f>
        <v>0</v>
      </c>
      <c r="AI187" cm="1">
        <f t="array" ref="AI187">IFERROR(_xlfn.XLOOKUP(Tool_Italy!$F187&amp;$E$2,'Cooking methods'!$A:$A&amp;'Cooking methods'!$B:$B,'Cooking methods'!J:J)*$E187,"")</f>
        <v>0</v>
      </c>
      <c r="AJ187" cm="1">
        <f t="array" ref="AJ187">IFERROR(_xlfn.XLOOKUP(Tool_Italy!$F187&amp;$E$2,'Cooking methods'!$A:$A&amp;'Cooking methods'!$B:$B,'Cooking methods'!K:K)*$E187,"")</f>
        <v>0</v>
      </c>
      <c r="AK187" cm="1">
        <f t="array" ref="AK187">IFERROR(_xlfn.XLOOKUP(Tool_Italy!$F187&amp;$E$2,'Cooking methods'!$A:$A&amp;'Cooking methods'!$B:$B,'Cooking methods'!L:L)*$E187,"")</f>
        <v>0</v>
      </c>
      <c r="AL187" cm="1">
        <f t="array" ref="AL187">IFERROR(_xlfn.XLOOKUP(Tool_Italy!$F187&amp;$E$2,'Cooking methods'!$A:$A&amp;'Cooking methods'!$B:$B,'Cooking methods'!M:M)*$E187,"")</f>
        <v>0</v>
      </c>
      <c r="AM187" cm="1">
        <f t="array" ref="AM187">IFERROR(_xlfn.XLOOKUP(Tool_Italy!$F187&amp;$E$2,'Cooking methods'!$A:$A&amp;'Cooking methods'!$B:$B,'Cooking methods'!N:N)*$E187,"")</f>
        <v>0</v>
      </c>
      <c r="AN187" cm="1">
        <f t="array" ref="AN187">IFERROR(_xlfn.XLOOKUP(Tool_Italy!$F187&amp;$E$2,'Cooking methods'!$A:$A&amp;'Cooking methods'!$B:$B,'Cooking methods'!O:O)*$E187,"")</f>
        <v>0</v>
      </c>
      <c r="AO187" cm="1">
        <f t="array" ref="AO187">IFERROR(_xlfn.XLOOKUP(Tool_Italy!$F187&amp;$E$2,'Cooking methods'!$A:$A&amp;'Cooking methods'!$B:$B,'Cooking methods'!P:P)*$E187,"")</f>
        <v>0</v>
      </c>
      <c r="AP187" cm="1">
        <f t="array" ref="AP187">IFERROR(_xlfn.XLOOKUP(Tool_Italy!$F187&amp;$E$2,'Cooking methods'!$A:$A&amp;'Cooking methods'!$B:$B,'Cooking methods'!Q:Q)*$E187,"")</f>
        <v>0</v>
      </c>
      <c r="AQ187" cm="1">
        <f t="array" ref="AQ187">IFERROR(_xlfn.XLOOKUP(Tool_Italy!$F187&amp;$E$2,'Cooking methods'!$A:$A&amp;'Cooking methods'!$B:$B,'Cooking methods'!R:R)*$E187,"")</f>
        <v>0</v>
      </c>
      <c r="AR187" cm="1">
        <f t="array" ref="AR187">IFERROR(_xlfn.XLOOKUP(Tool_Italy!$G187&amp;$E$2,'Waste management'!$A:$A&amp;'Waste management'!$B:$B,'Waste management'!C:C)*$E187,"")</f>
        <v>0</v>
      </c>
      <c r="AS187" cm="1">
        <f t="array" ref="AS187">IFERROR(_xlfn.XLOOKUP(Tool_Italy!$G187&amp;$E$2,'Waste management'!$A:$A&amp;'Waste management'!$B:$B,'Waste management'!D:D)*$E187,"")</f>
        <v>0</v>
      </c>
      <c r="AT187" cm="1">
        <f t="array" ref="AT187">IFERROR(_xlfn.XLOOKUP(Tool_Italy!$G187&amp;$E$2,'Waste management'!$A:$A&amp;'Waste management'!$B:$B,'Waste management'!E:E)*$E187,"")</f>
        <v>0</v>
      </c>
      <c r="AU187" cm="1">
        <f t="array" ref="AU187">IFERROR(_xlfn.XLOOKUP(Tool_Italy!$G187&amp;$E$2,'Waste management'!$A:$A&amp;'Waste management'!$B:$B,'Waste management'!F:F)*$E187,"")</f>
        <v>0</v>
      </c>
      <c r="AV187" cm="1">
        <f t="array" ref="AV187">IFERROR(_xlfn.XLOOKUP(Tool_Italy!$G187&amp;$E$2,'Waste management'!$A:$A&amp;'Waste management'!$B:$B,'Waste management'!G:G)*$E187,"")</f>
        <v>0</v>
      </c>
      <c r="AW187" cm="1">
        <f t="array" ref="AW187">IFERROR(_xlfn.XLOOKUP(Tool_Italy!$G187&amp;$E$2,'Waste management'!$A:$A&amp;'Waste management'!$B:$B,'Waste management'!H:H)*$E187,"")</f>
        <v>0</v>
      </c>
      <c r="AX187" cm="1">
        <f t="array" ref="AX187">IFERROR(_xlfn.XLOOKUP(Tool_Italy!$G187&amp;$E$2,'Waste management'!$A:$A&amp;'Waste management'!$B:$B,'Waste management'!I:I)*$E187,"")</f>
        <v>0</v>
      </c>
      <c r="AY187" cm="1">
        <f t="array" ref="AY187">IFERROR(_xlfn.XLOOKUP(Tool_Italy!$G187&amp;$E$2,'Waste management'!$A:$A&amp;'Waste management'!$B:$B,'Waste management'!J:J)*$E187,"")</f>
        <v>0</v>
      </c>
      <c r="AZ187" cm="1">
        <f t="array" ref="AZ187">IFERROR(_xlfn.XLOOKUP(Tool_Italy!$G187&amp;$E$2,'Waste management'!$A:$A&amp;'Waste management'!$B:$B,'Waste management'!K:K)*$E187,"")</f>
        <v>0</v>
      </c>
      <c r="BA187" cm="1">
        <f t="array" ref="BA187">IFERROR(_xlfn.XLOOKUP(Tool_Italy!$G187&amp;$E$2,'Waste management'!$A:$A&amp;'Waste management'!$B:$B,'Waste management'!L:L)*$E187,"")</f>
        <v>0</v>
      </c>
      <c r="BB187" cm="1">
        <f t="array" ref="BB187">IFERROR(_xlfn.XLOOKUP(Tool_Italy!$G187&amp;$E$2,'Waste management'!$A:$A&amp;'Waste management'!$B:$B,'Waste management'!M:M)*$E187,"")</f>
        <v>0</v>
      </c>
      <c r="BC187" cm="1">
        <f t="array" ref="BC187">IFERROR(_xlfn.XLOOKUP(Tool_Italy!$G187&amp;$E$2,'Waste management'!$A:$A&amp;'Waste management'!$B:$B,'Waste management'!N:N)*$E187,"")</f>
        <v>0</v>
      </c>
      <c r="BD187" cm="1">
        <f t="array" ref="BD187">IFERROR(_xlfn.XLOOKUP(Tool_Italy!$G187&amp;$E$2,'Waste management'!$A:$A&amp;'Waste management'!$B:$B,'Waste management'!O:O)*$E187,"")</f>
        <v>0</v>
      </c>
      <c r="BE187" cm="1">
        <f t="array" ref="BE187">IFERROR(_xlfn.XLOOKUP(Tool_Italy!$G187&amp;$E$2,'Waste management'!$A:$A&amp;'Waste management'!$B:$B,'Waste management'!P:P)*$E187,"")</f>
        <v>0</v>
      </c>
      <c r="BF187" cm="1">
        <f t="array" ref="BF187">IFERROR(_xlfn.XLOOKUP(Tool_Italy!$G187&amp;$E$2,'Waste management'!$A:$A&amp;'Waste management'!$B:$B,'Waste management'!Q:Q)*$E187,"")</f>
        <v>0</v>
      </c>
      <c r="BG187" cm="1">
        <f t="array" ref="BG187">IFERROR(_xlfn.XLOOKUP(Tool_Italy!$G187&amp;$E$2,'Waste management'!$A:$A&amp;'Waste management'!$B:$B,'Waste management'!R:R)*$E187,"")</f>
        <v>0</v>
      </c>
      <c r="BH187">
        <f>IFERROR((L187+AR187+AB187)*_xlfn.XLOOKUP(Tool_Italy!BH$4,Monetization_Factors!$A:$A,Monetization_Factors!$D:$D),"")</f>
        <v>0</v>
      </c>
      <c r="BI187">
        <f>IFERROR((M187+AS187+AC187)*_xlfn.XLOOKUP(Tool_Italy!BI$4,Monetization_Factors!$A:$A,Monetization_Factors!$D:$D),"")</f>
        <v>0</v>
      </c>
      <c r="BJ187">
        <f>IFERROR((N187+AT187+AD187)*_xlfn.XLOOKUP(Tool_Italy!BJ$4,Monetization_Factors!$A:$A,Monetization_Factors!$D:$D),"")</f>
        <v>0</v>
      </c>
      <c r="BK187">
        <f>IFERROR((O187+AU187+AE187)*_xlfn.XLOOKUP(Tool_Italy!BK$4,Monetization_Factors!$A:$A,Monetization_Factors!$D:$D),"")</f>
        <v>0</v>
      </c>
      <c r="BL187">
        <f>IFERROR((P187+AV187+AF187)*_xlfn.XLOOKUP(Tool_Italy!BL$4,Monetization_Factors!$A:$A,Monetization_Factors!$D:$D),"")</f>
        <v>0</v>
      </c>
      <c r="BM187">
        <f>IFERROR((Q187+AW187+AG187)*_xlfn.XLOOKUP(Tool_Italy!BM$4,Monetization_Factors!$A:$A,Monetization_Factors!$D:$D),"")</f>
        <v>0</v>
      </c>
      <c r="BN187">
        <f>IFERROR((R187+AX187+AH187)*_xlfn.XLOOKUP(Tool_Italy!BN$4,Monetization_Factors!$A:$A,Monetization_Factors!$D:$D),"")</f>
        <v>0</v>
      </c>
      <c r="BO187">
        <f>IFERROR((S187+AY187+AI187)*_xlfn.XLOOKUP(Tool_Italy!BO$4,Monetization_Factors!$A:$A,Monetization_Factors!$D:$D),"")</f>
        <v>0</v>
      </c>
      <c r="BP187">
        <f>IFERROR((T187+AZ187+AJ187)*_xlfn.XLOOKUP(Tool_Italy!BP$4,Monetization_Factors!$A:$A,Monetization_Factors!$D:$D),"")</f>
        <v>0</v>
      </c>
      <c r="BQ187">
        <f>IFERROR((U187+BA187+AK187)*_xlfn.XLOOKUP(Tool_Italy!BQ$4,Monetization_Factors!$A:$A,Monetization_Factors!$D:$D),"")</f>
        <v>0</v>
      </c>
      <c r="BR187" t="str">
        <f>IFERROR((V187+BB187+AL187)*_xlfn.XLOOKUP(Tool_Italy!BR$4,Monetization_Factors!$A:$A,Monetization_Factors!$D:$D),"")</f>
        <v/>
      </c>
      <c r="BS187">
        <f>IFERROR((W187+BC187+AM187)*_xlfn.XLOOKUP(Tool_Italy!BS$4,Monetization_Factors!$A:$A,Monetization_Factors!$D:$D),"")</f>
        <v>0</v>
      </c>
      <c r="BT187">
        <f>IFERROR((X187+BD187+AN187)*_xlfn.XLOOKUP(Tool_Italy!BT$4,Monetization_Factors!$A:$A,Monetization_Factors!$D:$D),"")</f>
        <v>0</v>
      </c>
      <c r="BU187">
        <f>IFERROR((Y187+BE187+AO187)*_xlfn.XLOOKUP(Tool_Italy!BU$4,Monetization_Factors!$A:$A,Monetization_Factors!$D:$D),"")</f>
        <v>0</v>
      </c>
      <c r="BV187">
        <f>IFERROR((Z187+BF187+AP187)*_xlfn.XLOOKUP(Tool_Italy!BV$4,Monetization_Factors!$A:$A,Monetization_Factors!$D:$D),"")</f>
        <v>0</v>
      </c>
      <c r="BW187">
        <f>IFERROR((AA187+BG187+AQ187)*_xlfn.XLOOKUP(Tool_Italy!BW$4,Monetization_Factors!$A:$A,Monetization_Factors!$D:$D),"")</f>
        <v>0</v>
      </c>
      <c r="BX187" s="38" t="str" cm="1">
        <f t="array" ref="BX187">IFERROR(_xlfn.IFS(I187&lt;&gt;0,I187*E187,I187="",J187*E187),"")</f>
        <v/>
      </c>
      <c r="BY187" s="38">
        <f t="shared" si="104"/>
        <v>0</v>
      </c>
      <c r="BZ187" s="38">
        <f t="shared" si="106"/>
        <v>0</v>
      </c>
      <c r="CA187" s="38">
        <f t="shared" si="105"/>
        <v>0</v>
      </c>
      <c r="CB187">
        <f t="shared" si="107"/>
        <v>0</v>
      </c>
      <c r="CC187">
        <f t="shared" si="109"/>
        <v>0</v>
      </c>
      <c r="CD187">
        <f t="shared" si="110"/>
        <v>0</v>
      </c>
      <c r="CE187">
        <f t="shared" si="111"/>
        <v>0</v>
      </c>
      <c r="CF187">
        <f t="shared" si="112"/>
        <v>0</v>
      </c>
      <c r="CG187">
        <f t="shared" si="113"/>
        <v>0</v>
      </c>
      <c r="CH187">
        <f t="shared" si="114"/>
        <v>0</v>
      </c>
      <c r="CI187">
        <f t="shared" si="115"/>
        <v>0</v>
      </c>
      <c r="CJ187">
        <f t="shared" si="116"/>
        <v>0</v>
      </c>
      <c r="CK187">
        <f t="shared" si="117"/>
        <v>0</v>
      </c>
      <c r="CL187">
        <f t="shared" si="118"/>
        <v>0</v>
      </c>
      <c r="CM187">
        <f t="shared" si="119"/>
        <v>0</v>
      </c>
      <c r="CN187">
        <f t="shared" si="120"/>
        <v>0</v>
      </c>
      <c r="CO187">
        <f t="shared" si="121"/>
        <v>0</v>
      </c>
      <c r="CP187">
        <f t="shared" si="122"/>
        <v>0</v>
      </c>
      <c r="CQ187">
        <f t="shared" si="123"/>
        <v>0</v>
      </c>
      <c r="CR187">
        <f t="shared" si="108"/>
        <v>0</v>
      </c>
      <c r="CS187">
        <f t="shared" si="124"/>
        <v>0</v>
      </c>
      <c r="CT187">
        <f t="shared" si="125"/>
        <v>0</v>
      </c>
      <c r="CU187">
        <f t="shared" si="126"/>
        <v>0</v>
      </c>
      <c r="CV187">
        <f t="shared" si="127"/>
        <v>0</v>
      </c>
      <c r="CW187">
        <f t="shared" si="128"/>
        <v>0</v>
      </c>
      <c r="CX187">
        <f t="shared" si="129"/>
        <v>0</v>
      </c>
      <c r="CY187">
        <f t="shared" si="130"/>
        <v>0</v>
      </c>
      <c r="CZ187">
        <f t="shared" si="131"/>
        <v>0</v>
      </c>
      <c r="DA187">
        <f t="shared" si="132"/>
        <v>0</v>
      </c>
      <c r="DB187">
        <f t="shared" si="133"/>
        <v>0</v>
      </c>
      <c r="DC187">
        <f t="shared" si="134"/>
        <v>0</v>
      </c>
      <c r="DD187">
        <f t="shared" si="135"/>
        <v>0</v>
      </c>
      <c r="DE187">
        <f t="shared" si="136"/>
        <v>0</v>
      </c>
      <c r="DF187">
        <f t="shared" si="137"/>
        <v>0</v>
      </c>
      <c r="DG187">
        <f t="shared" si="138"/>
        <v>0</v>
      </c>
      <c r="DH187" s="5" t="str">
        <f>IFERROR(((((L187+AB187)*(1/$H187))+AR187)/$F$2)/($B$2*('CAR.CAP_per person'!B$2)/(_xlfn.XLOOKUP($E$2,EU_countries_GDP!$A$2:$A$29,EU_countries_GDP!$E$2:$E$29))),"")</f>
        <v/>
      </c>
      <c r="DI187" s="5" t="str">
        <f>IFERROR(((((M187+AC187)*(1/$H187))+AS187)/$F$2)/($B$2*('CAR.CAP_per person'!C$2)/(_xlfn.XLOOKUP($E$2,EU_countries_GDP!$A$2:$A$29,EU_countries_GDP!$E$2:$E$29))),"")</f>
        <v/>
      </c>
      <c r="DJ187" s="5" t="str">
        <f>IFERROR(((((N187+AD187)*(1/$H187))+AT187)/$F$2)/($B$2*('CAR.CAP_per person'!D$2)/(_xlfn.XLOOKUP($E$2,EU_countries_GDP!$A$2:$A$29,EU_countries_GDP!$E$2:$E$29))),"")</f>
        <v/>
      </c>
      <c r="DK187" s="5" t="str">
        <f>IFERROR(((((O187+AE187)*(1/$H187))+AU187)/$F$2)/($B$2*('CAR.CAP_per person'!E$2)/(_xlfn.XLOOKUP($E$2,EU_countries_GDP!$A$2:$A$29,EU_countries_GDP!$E$2:$E$29))),"")</f>
        <v/>
      </c>
      <c r="DL187" s="5" t="str">
        <f>IFERROR(((((P187+AF187)*(1/$H187))+AV187)/$F$2)/($B$2*('CAR.CAP_per person'!F$2)/(_xlfn.XLOOKUP($E$2,EU_countries_GDP!$A$2:$A$29,EU_countries_GDP!$E$2:$E$29))),"")</f>
        <v/>
      </c>
      <c r="DM187" s="5" t="str">
        <f>IFERROR(((((Q187+AG187)*(1/$H187))+AW187)/$F$2)/($B$2*('CAR.CAP_per person'!G$2)/(_xlfn.XLOOKUP($E$2,EU_countries_GDP!$A$2:$A$29,EU_countries_GDP!$E$2:$E$29))),"")</f>
        <v/>
      </c>
      <c r="DN187" s="5" t="str">
        <f>IFERROR(((((R187+AH187)*(1/$H187))+AX187)/$F$2)/($B$2*('CAR.CAP_per person'!H$2)/(_xlfn.XLOOKUP($E$2,EU_countries_GDP!$A$2:$A$29,EU_countries_GDP!$E$2:$E$29))),"")</f>
        <v/>
      </c>
      <c r="DO187" s="5" t="str">
        <f>IFERROR(((((S187+AI187)*(1/$H187))+AY187)/$F$2)/($B$2*('CAR.CAP_per person'!I$2)/(_xlfn.XLOOKUP($E$2,EU_countries_GDP!$A$2:$A$29,EU_countries_GDP!$E$2:$E$29))),"")</f>
        <v/>
      </c>
      <c r="DP187" s="5" t="str">
        <f>IFERROR(((((T187+AJ187)*(1/$H187))+AZ187)/$F$2)/($B$2*('CAR.CAP_per person'!J$2)/(_xlfn.XLOOKUP($E$2,EU_countries_GDP!$A$2:$A$29,EU_countries_GDP!$E$2:$E$29))),"")</f>
        <v/>
      </c>
      <c r="DQ187" s="5" t="str">
        <f>IFERROR(((((U187+AK187)*(1/$H187))+BA187)/$F$2)/($B$2*('CAR.CAP_per person'!K$2)/(_xlfn.XLOOKUP($E$2,EU_countries_GDP!$A$2:$A$29,EU_countries_GDP!$E$2:$E$29))),"")</f>
        <v/>
      </c>
      <c r="DR187" s="5" t="str">
        <f>IFERROR(((((V187+AL187)*(1/$H187))+BB187)/$F$2)/($B$2*('CAR.CAP_per person'!L$2)/(_xlfn.XLOOKUP($E$2,EU_countries_GDP!$A$2:$A$29,EU_countries_GDP!$E$2:$E$29))),"")</f>
        <v/>
      </c>
      <c r="DS187" s="5" t="str">
        <f>IFERROR(((((W187+AM187)*(1/$H187))+BC187)/$F$2)/($B$2*('CAR.CAP_per person'!M$2)/(_xlfn.XLOOKUP($E$2,EU_countries_GDP!$A$2:$A$29,EU_countries_GDP!$E$2:$E$29))),"")</f>
        <v/>
      </c>
      <c r="DT187" s="5" t="str">
        <f>IFERROR(((((X187+AN187)*(1/$H187))+BD187)/$F$2)/($B$2*('CAR.CAP_per person'!N$2)/(_xlfn.XLOOKUP($E$2,EU_countries_GDP!$A$2:$A$29,EU_countries_GDP!$E$2:$E$29))),"")</f>
        <v/>
      </c>
      <c r="DU187" s="5" t="str">
        <f>IFERROR(((((Y187+AO187)*(1/$H187))+BE187)/$F$2)/($B$2*('CAR.CAP_per person'!O$2)/(_xlfn.XLOOKUP($E$2,EU_countries_GDP!$A$2:$A$29,EU_countries_GDP!$E$2:$E$29))),"")</f>
        <v/>
      </c>
      <c r="DV187" s="5" t="str">
        <f>IFERROR(((((Z187+AP187)*(1/$H187))+BF187)/$F$2)/($B$2*('CAR.CAP_per person'!P$2)/(_xlfn.XLOOKUP($E$2,EU_countries_GDP!$A$2:$A$29,EU_countries_GDP!$E$2:$E$29))),"")</f>
        <v/>
      </c>
      <c r="DW187" s="5" t="str">
        <f>IFERROR(((((AA187+AQ187)*(1/$H187))+BG187)/$F$2)/($B$2*('CAR.CAP_per person'!Q$2)/(_xlfn.XLOOKUP($E$2,EU_countries_GDP!$A$2:$A$29,EU_countries_GDP!$E$2:$E$29))),"")</f>
        <v/>
      </c>
    </row>
    <row r="188" spans="1:127">
      <c r="A188" t="s">
        <v>244</v>
      </c>
      <c r="B188" t="str">
        <f>_xlfn.XLOOKUP(D188,Table5[Ingredient],Table5[Category],"",FALSE)</f>
        <v>Starch/satiating food</v>
      </c>
      <c r="C188" s="33" t="s">
        <v>257</v>
      </c>
      <c r="D188" s="33" t="s">
        <v>250</v>
      </c>
      <c r="E188" s="33">
        <v>0</v>
      </c>
      <c r="F188" s="33" t="s">
        <v>204</v>
      </c>
      <c r="G188" s="33" t="s">
        <v>180</v>
      </c>
      <c r="H188" s="91">
        <f>Dataset_IT!M93</f>
        <v>0</v>
      </c>
      <c r="I188" s="33"/>
      <c r="J188" s="37" t="str">
        <f>IFERROR(INDEX('AveragePrices&amp;Codes'!G:AG, MATCH($D188, 'AveragePrices&amp;Codes'!$A:$A, 0), MATCH(Tool_Italy!$E$2, 'AveragePrices&amp;Codes'!$G$1:$AG$1, 0)),"")</f>
        <v/>
      </c>
      <c r="K188" s="37">
        <f>IFERROR(E188/(_xlfn.XLOOKUP(A188,Dataset_IT!$Q$2:$Q$9,Dataset_IT!$R$2:$R$9)),"")</f>
        <v>0</v>
      </c>
      <c r="L188">
        <f>IFERROR(IF($F188="Raw",_xlfn.XLOOKUP(_xlfn.XLOOKUP(Tool_Italy!$D188,'AveragePrices&amp;Codes'!$A:$A,'AveragePrices&amp;Codes'!$B:$B),AGRIBALYSE_Raw!$B:$B,AGRIBALYSE_Raw!O:O)*$E188,_xlfn.XLOOKUP(_xlfn.XLOOKUP(Tool_Italy!$D188,'AveragePrices&amp;Codes'!$A:$A,'AveragePrices&amp;Codes'!$B:$B),AGRIBALYSE_Cooked!$C:$C,AGRIBALYSE_Cooked!P:P)*$E188),"")</f>
        <v>0</v>
      </c>
      <c r="M188">
        <f>IFERROR(IF($F188="Raw",_xlfn.XLOOKUP(_xlfn.XLOOKUP(Tool_Italy!$D188,'AveragePrices&amp;Codes'!$A:$A,'AveragePrices&amp;Codes'!$B:$B),AGRIBALYSE_Raw!$B:$B,AGRIBALYSE_Raw!P:P)*$E188,_xlfn.XLOOKUP(_xlfn.XLOOKUP(Tool_Italy!$D188,'AveragePrices&amp;Codes'!$A:$A,'AveragePrices&amp;Codes'!$B:$B),AGRIBALYSE_Cooked!$C:$C,AGRIBALYSE_Cooked!Q:Q)*$E188),"")</f>
        <v>0</v>
      </c>
      <c r="N188">
        <f>IFERROR(IF($F188="Raw",_xlfn.XLOOKUP(_xlfn.XLOOKUP(Tool_Italy!$D188,'AveragePrices&amp;Codes'!$A:$A,'AveragePrices&amp;Codes'!$B:$B),AGRIBALYSE_Raw!$B:$B,AGRIBALYSE_Raw!Q:Q)*$E188,_xlfn.XLOOKUP(_xlfn.XLOOKUP(Tool_Italy!$D188,'AveragePrices&amp;Codes'!$A:$A,'AveragePrices&amp;Codes'!$B:$B),AGRIBALYSE_Cooked!$C:$C,AGRIBALYSE_Cooked!R:R)*$E188),"")</f>
        <v>0</v>
      </c>
      <c r="O188">
        <f>IFERROR(IF($F188="Raw",_xlfn.XLOOKUP(_xlfn.XLOOKUP(Tool_Italy!$D188,'AveragePrices&amp;Codes'!$A:$A,'AveragePrices&amp;Codes'!$B:$B),AGRIBALYSE_Raw!$B:$B,AGRIBALYSE_Raw!R:R)*$E188,_xlfn.XLOOKUP(_xlfn.XLOOKUP(Tool_Italy!$D188,'AveragePrices&amp;Codes'!$A:$A,'AveragePrices&amp;Codes'!$B:$B),AGRIBALYSE_Cooked!$C:$C,AGRIBALYSE_Cooked!S:S)*$E188),"")</f>
        <v>0</v>
      </c>
      <c r="P188">
        <f>IFERROR(IF($F188="Raw",_xlfn.XLOOKUP(_xlfn.XLOOKUP(Tool_Italy!$D188,'AveragePrices&amp;Codes'!$A:$A,'AveragePrices&amp;Codes'!$B:$B),AGRIBALYSE_Raw!$B:$B,AGRIBALYSE_Raw!S:S)*$E188,_xlfn.XLOOKUP(_xlfn.XLOOKUP(Tool_Italy!$D188,'AveragePrices&amp;Codes'!$A:$A,'AveragePrices&amp;Codes'!$B:$B),AGRIBALYSE_Cooked!$C:$C,AGRIBALYSE_Cooked!T:T)*$E188),"")</f>
        <v>0</v>
      </c>
      <c r="Q188">
        <f>IFERROR(IF($F188="Raw",_xlfn.XLOOKUP(_xlfn.XLOOKUP(Tool_Italy!$D188,'AveragePrices&amp;Codes'!$A:$A,'AveragePrices&amp;Codes'!$B:$B),AGRIBALYSE_Raw!$B:$B,AGRIBALYSE_Raw!T:T)*$E188,_xlfn.XLOOKUP(_xlfn.XLOOKUP(Tool_Italy!$D188,'AveragePrices&amp;Codes'!$A:$A,'AveragePrices&amp;Codes'!$B:$B),AGRIBALYSE_Cooked!$C:$C,AGRIBALYSE_Cooked!U:U)*$E188),"")</f>
        <v>0</v>
      </c>
      <c r="R188">
        <f>IFERROR(IF($F188="Raw",_xlfn.XLOOKUP(_xlfn.XLOOKUP(Tool_Italy!$D188,'AveragePrices&amp;Codes'!$A:$A,'AveragePrices&amp;Codes'!$B:$B),AGRIBALYSE_Raw!$B:$B,AGRIBALYSE_Raw!U:U)*$E188,_xlfn.XLOOKUP(_xlfn.XLOOKUP(Tool_Italy!$D188,'AveragePrices&amp;Codes'!$A:$A,'AveragePrices&amp;Codes'!$B:$B),AGRIBALYSE_Cooked!$C:$C,AGRIBALYSE_Cooked!V:V)*$E188),"")</f>
        <v>0</v>
      </c>
      <c r="S188">
        <f>IFERROR(IF($F188="Raw",_xlfn.XLOOKUP(_xlfn.XLOOKUP(Tool_Italy!$D188,'AveragePrices&amp;Codes'!$A:$A,'AveragePrices&amp;Codes'!$B:$B),AGRIBALYSE_Raw!$B:$B,AGRIBALYSE_Raw!V:V)*$E188,_xlfn.XLOOKUP(_xlfn.XLOOKUP(Tool_Italy!$D188,'AveragePrices&amp;Codes'!$A:$A,'AveragePrices&amp;Codes'!$B:$B),AGRIBALYSE_Cooked!$C:$C,AGRIBALYSE_Cooked!W:W)*$E188),"")</f>
        <v>0</v>
      </c>
      <c r="T188">
        <f>IFERROR(IF($F188="Raw",_xlfn.XLOOKUP(_xlfn.XLOOKUP(Tool_Italy!$D188,'AveragePrices&amp;Codes'!$A:$A,'AveragePrices&amp;Codes'!$B:$B),AGRIBALYSE_Raw!$B:$B,AGRIBALYSE_Raw!W:W)*$E188,_xlfn.XLOOKUP(_xlfn.XLOOKUP(Tool_Italy!$D188,'AveragePrices&amp;Codes'!$A:$A,'AveragePrices&amp;Codes'!$B:$B),AGRIBALYSE_Cooked!$C:$C,AGRIBALYSE_Cooked!X:X)*$E188),"")</f>
        <v>0</v>
      </c>
      <c r="U188">
        <f>IFERROR(IF($F188="Raw",_xlfn.XLOOKUP(_xlfn.XLOOKUP(Tool_Italy!$D188,'AveragePrices&amp;Codes'!$A:$A,'AveragePrices&amp;Codes'!$B:$B),AGRIBALYSE_Raw!$B:$B,AGRIBALYSE_Raw!X:X)*$E188,_xlfn.XLOOKUP(_xlfn.XLOOKUP(Tool_Italy!$D188,'AveragePrices&amp;Codes'!$A:$A,'AveragePrices&amp;Codes'!$B:$B),AGRIBALYSE_Cooked!$C:$C,AGRIBALYSE_Cooked!Y:Y)*$E188),"")</f>
        <v>0</v>
      </c>
      <c r="V188">
        <f>IFERROR(IF($F188="Raw",_xlfn.XLOOKUP(_xlfn.XLOOKUP(Tool_Italy!$D188,'AveragePrices&amp;Codes'!$A:$A,'AveragePrices&amp;Codes'!$B:$B),AGRIBALYSE_Raw!$B:$B,AGRIBALYSE_Raw!Y:Y)*$E188,_xlfn.XLOOKUP(_xlfn.XLOOKUP(Tool_Italy!$D188,'AveragePrices&amp;Codes'!$A:$A,'AveragePrices&amp;Codes'!$B:$B),AGRIBALYSE_Cooked!$C:$C,AGRIBALYSE_Cooked!Z:Z)*$E188),"")</f>
        <v>0</v>
      </c>
      <c r="W188">
        <f>IFERROR(IF($F188="Raw",_xlfn.XLOOKUP(_xlfn.XLOOKUP(Tool_Italy!$D188,'AveragePrices&amp;Codes'!$A:$A,'AveragePrices&amp;Codes'!$B:$B),AGRIBALYSE_Raw!$B:$B,AGRIBALYSE_Raw!Z:Z)*$E188,_xlfn.XLOOKUP(_xlfn.XLOOKUP(Tool_Italy!$D188,'AveragePrices&amp;Codes'!$A:$A,'AveragePrices&amp;Codes'!$B:$B),AGRIBALYSE_Cooked!$C:$C,AGRIBALYSE_Cooked!AA:AA)*$E188),"")</f>
        <v>0</v>
      </c>
      <c r="X188">
        <f>IFERROR(IF($F188="Raw",_xlfn.XLOOKUP(_xlfn.XLOOKUP(Tool_Italy!$D188,'AveragePrices&amp;Codes'!$A:$A,'AveragePrices&amp;Codes'!$B:$B),AGRIBALYSE_Raw!$B:$B,AGRIBALYSE_Raw!AA:AA)*$E188,_xlfn.XLOOKUP(_xlfn.XLOOKUP(Tool_Italy!$D188,'AveragePrices&amp;Codes'!$A:$A,'AveragePrices&amp;Codes'!$B:$B),AGRIBALYSE_Cooked!$C:$C,AGRIBALYSE_Cooked!AB:AB)*$E188),"")</f>
        <v>0</v>
      </c>
      <c r="Y188">
        <f>IFERROR(IF($F188="Raw",_xlfn.XLOOKUP(_xlfn.XLOOKUP(Tool_Italy!$D188,'AveragePrices&amp;Codes'!$A:$A,'AveragePrices&amp;Codes'!$B:$B),AGRIBALYSE_Raw!$B:$B,AGRIBALYSE_Raw!AB:AB)*$E188,_xlfn.XLOOKUP(_xlfn.XLOOKUP(Tool_Italy!$D188,'AveragePrices&amp;Codes'!$A:$A,'AveragePrices&amp;Codes'!$B:$B),AGRIBALYSE_Cooked!$C:$C,AGRIBALYSE_Cooked!AC:AC)*$E188),"")</f>
        <v>0</v>
      </c>
      <c r="Z188">
        <f>IFERROR(IF($F188="Raw",_xlfn.XLOOKUP(_xlfn.XLOOKUP(Tool_Italy!$D188,'AveragePrices&amp;Codes'!$A:$A,'AveragePrices&amp;Codes'!$B:$B),AGRIBALYSE_Raw!$B:$B,AGRIBALYSE_Raw!AC:AC)*$E188,_xlfn.XLOOKUP(_xlfn.XLOOKUP(Tool_Italy!$D188,'AveragePrices&amp;Codes'!$A:$A,'AveragePrices&amp;Codes'!$B:$B),AGRIBALYSE_Cooked!$C:$C,AGRIBALYSE_Cooked!AD:AD)*$E188),"")</f>
        <v>0</v>
      </c>
      <c r="AA188">
        <f>IFERROR(IF($F188="Raw",_xlfn.XLOOKUP(_xlfn.XLOOKUP(Tool_Italy!$D188,'AveragePrices&amp;Codes'!$A:$A,'AveragePrices&amp;Codes'!$B:$B),AGRIBALYSE_Raw!$B:$B,AGRIBALYSE_Raw!AD:AD)*$E188,_xlfn.XLOOKUP(_xlfn.XLOOKUP(Tool_Italy!$D188,'AveragePrices&amp;Codes'!$A:$A,'AveragePrices&amp;Codes'!$B:$B),AGRIBALYSE_Cooked!$C:$C,AGRIBALYSE_Cooked!AE:AE)*$E188),"")</f>
        <v>0</v>
      </c>
      <c r="AB188" cm="1">
        <f t="array" ref="AB188">IFERROR(_xlfn.XLOOKUP(Tool_Italy!$F188&amp;$E$2,'Cooking methods'!$A:$A&amp;'Cooking methods'!$B:$B,'Cooking methods'!C:C)*$E188,"")</f>
        <v>0</v>
      </c>
      <c r="AC188" cm="1">
        <f t="array" ref="AC188">IFERROR(_xlfn.XLOOKUP(Tool_Italy!$F188&amp;$E$2,'Cooking methods'!$A:$A&amp;'Cooking methods'!$B:$B,'Cooking methods'!D:D)*$E188,"")</f>
        <v>0</v>
      </c>
      <c r="AD188" cm="1">
        <f t="array" ref="AD188">IFERROR(_xlfn.XLOOKUP(Tool_Italy!$F188&amp;$E$2,'Cooking methods'!$A:$A&amp;'Cooking methods'!$B:$B,'Cooking methods'!E:E)*$E188,"")</f>
        <v>0</v>
      </c>
      <c r="AE188" cm="1">
        <f t="array" ref="AE188">IFERROR(_xlfn.XLOOKUP(Tool_Italy!$F188&amp;$E$2,'Cooking methods'!$A:$A&amp;'Cooking methods'!$B:$B,'Cooking methods'!F:F)*$E188,"")</f>
        <v>0</v>
      </c>
      <c r="AF188" cm="1">
        <f t="array" ref="AF188">IFERROR(_xlfn.XLOOKUP(Tool_Italy!$F188&amp;$E$2,'Cooking methods'!$A:$A&amp;'Cooking methods'!$B:$B,'Cooking methods'!G:G)*$E188,"")</f>
        <v>0</v>
      </c>
      <c r="AG188" cm="1">
        <f t="array" ref="AG188">IFERROR(_xlfn.XLOOKUP(Tool_Italy!$F188&amp;$E$2,'Cooking methods'!$A:$A&amp;'Cooking methods'!$B:$B,'Cooking methods'!H:H)*$E188,"")</f>
        <v>0</v>
      </c>
      <c r="AH188" cm="1">
        <f t="array" ref="AH188">IFERROR(_xlfn.XLOOKUP(Tool_Italy!$F188&amp;$E$2,'Cooking methods'!$A:$A&amp;'Cooking methods'!$B:$B,'Cooking methods'!I:I)*$E188,"")</f>
        <v>0</v>
      </c>
      <c r="AI188" cm="1">
        <f t="array" ref="AI188">IFERROR(_xlfn.XLOOKUP(Tool_Italy!$F188&amp;$E$2,'Cooking methods'!$A:$A&amp;'Cooking methods'!$B:$B,'Cooking methods'!J:J)*$E188,"")</f>
        <v>0</v>
      </c>
      <c r="AJ188" cm="1">
        <f t="array" ref="AJ188">IFERROR(_xlfn.XLOOKUP(Tool_Italy!$F188&amp;$E$2,'Cooking methods'!$A:$A&amp;'Cooking methods'!$B:$B,'Cooking methods'!K:K)*$E188,"")</f>
        <v>0</v>
      </c>
      <c r="AK188" cm="1">
        <f t="array" ref="AK188">IFERROR(_xlfn.XLOOKUP(Tool_Italy!$F188&amp;$E$2,'Cooking methods'!$A:$A&amp;'Cooking methods'!$B:$B,'Cooking methods'!L:L)*$E188,"")</f>
        <v>0</v>
      </c>
      <c r="AL188" cm="1">
        <f t="array" ref="AL188">IFERROR(_xlfn.XLOOKUP(Tool_Italy!$F188&amp;$E$2,'Cooking methods'!$A:$A&amp;'Cooking methods'!$B:$B,'Cooking methods'!M:M)*$E188,"")</f>
        <v>0</v>
      </c>
      <c r="AM188" cm="1">
        <f t="array" ref="AM188">IFERROR(_xlfn.XLOOKUP(Tool_Italy!$F188&amp;$E$2,'Cooking methods'!$A:$A&amp;'Cooking methods'!$B:$B,'Cooking methods'!N:N)*$E188,"")</f>
        <v>0</v>
      </c>
      <c r="AN188" cm="1">
        <f t="array" ref="AN188">IFERROR(_xlfn.XLOOKUP(Tool_Italy!$F188&amp;$E$2,'Cooking methods'!$A:$A&amp;'Cooking methods'!$B:$B,'Cooking methods'!O:O)*$E188,"")</f>
        <v>0</v>
      </c>
      <c r="AO188" cm="1">
        <f t="array" ref="AO188">IFERROR(_xlfn.XLOOKUP(Tool_Italy!$F188&amp;$E$2,'Cooking methods'!$A:$A&amp;'Cooking methods'!$B:$B,'Cooking methods'!P:P)*$E188,"")</f>
        <v>0</v>
      </c>
      <c r="AP188" cm="1">
        <f t="array" ref="AP188">IFERROR(_xlfn.XLOOKUP(Tool_Italy!$F188&amp;$E$2,'Cooking methods'!$A:$A&amp;'Cooking methods'!$B:$B,'Cooking methods'!Q:Q)*$E188,"")</f>
        <v>0</v>
      </c>
      <c r="AQ188" cm="1">
        <f t="array" ref="AQ188">IFERROR(_xlfn.XLOOKUP(Tool_Italy!$F188&amp;$E$2,'Cooking methods'!$A:$A&amp;'Cooking methods'!$B:$B,'Cooking methods'!R:R)*$E188,"")</f>
        <v>0</v>
      </c>
      <c r="AR188" cm="1">
        <f t="array" ref="AR188">IFERROR(_xlfn.XLOOKUP(Tool_Italy!$G188&amp;$E$2,'Waste management'!$A:$A&amp;'Waste management'!$B:$B,'Waste management'!C:C)*$E188,"")</f>
        <v>0</v>
      </c>
      <c r="AS188" cm="1">
        <f t="array" ref="AS188">IFERROR(_xlfn.XLOOKUP(Tool_Italy!$G188&amp;$E$2,'Waste management'!$A:$A&amp;'Waste management'!$B:$B,'Waste management'!D:D)*$E188,"")</f>
        <v>0</v>
      </c>
      <c r="AT188" cm="1">
        <f t="array" ref="AT188">IFERROR(_xlfn.XLOOKUP(Tool_Italy!$G188&amp;$E$2,'Waste management'!$A:$A&amp;'Waste management'!$B:$B,'Waste management'!E:E)*$E188,"")</f>
        <v>0</v>
      </c>
      <c r="AU188" cm="1">
        <f t="array" ref="AU188">IFERROR(_xlfn.XLOOKUP(Tool_Italy!$G188&amp;$E$2,'Waste management'!$A:$A&amp;'Waste management'!$B:$B,'Waste management'!F:F)*$E188,"")</f>
        <v>0</v>
      </c>
      <c r="AV188" cm="1">
        <f t="array" ref="AV188">IFERROR(_xlfn.XLOOKUP(Tool_Italy!$G188&amp;$E$2,'Waste management'!$A:$A&amp;'Waste management'!$B:$B,'Waste management'!G:G)*$E188,"")</f>
        <v>0</v>
      </c>
      <c r="AW188" cm="1">
        <f t="array" ref="AW188">IFERROR(_xlfn.XLOOKUP(Tool_Italy!$G188&amp;$E$2,'Waste management'!$A:$A&amp;'Waste management'!$B:$B,'Waste management'!H:H)*$E188,"")</f>
        <v>0</v>
      </c>
      <c r="AX188" cm="1">
        <f t="array" ref="AX188">IFERROR(_xlfn.XLOOKUP(Tool_Italy!$G188&amp;$E$2,'Waste management'!$A:$A&amp;'Waste management'!$B:$B,'Waste management'!I:I)*$E188,"")</f>
        <v>0</v>
      </c>
      <c r="AY188" cm="1">
        <f t="array" ref="AY188">IFERROR(_xlfn.XLOOKUP(Tool_Italy!$G188&amp;$E$2,'Waste management'!$A:$A&amp;'Waste management'!$B:$B,'Waste management'!J:J)*$E188,"")</f>
        <v>0</v>
      </c>
      <c r="AZ188" cm="1">
        <f t="array" ref="AZ188">IFERROR(_xlfn.XLOOKUP(Tool_Italy!$G188&amp;$E$2,'Waste management'!$A:$A&amp;'Waste management'!$B:$B,'Waste management'!K:K)*$E188,"")</f>
        <v>0</v>
      </c>
      <c r="BA188" cm="1">
        <f t="array" ref="BA188">IFERROR(_xlfn.XLOOKUP(Tool_Italy!$G188&amp;$E$2,'Waste management'!$A:$A&amp;'Waste management'!$B:$B,'Waste management'!L:L)*$E188,"")</f>
        <v>0</v>
      </c>
      <c r="BB188" cm="1">
        <f t="array" ref="BB188">IFERROR(_xlfn.XLOOKUP(Tool_Italy!$G188&amp;$E$2,'Waste management'!$A:$A&amp;'Waste management'!$B:$B,'Waste management'!M:M)*$E188,"")</f>
        <v>0</v>
      </c>
      <c r="BC188" cm="1">
        <f t="array" ref="BC188">IFERROR(_xlfn.XLOOKUP(Tool_Italy!$G188&amp;$E$2,'Waste management'!$A:$A&amp;'Waste management'!$B:$B,'Waste management'!N:N)*$E188,"")</f>
        <v>0</v>
      </c>
      <c r="BD188" cm="1">
        <f t="array" ref="BD188">IFERROR(_xlfn.XLOOKUP(Tool_Italy!$G188&amp;$E$2,'Waste management'!$A:$A&amp;'Waste management'!$B:$B,'Waste management'!O:O)*$E188,"")</f>
        <v>0</v>
      </c>
      <c r="BE188" cm="1">
        <f t="array" ref="BE188">IFERROR(_xlfn.XLOOKUP(Tool_Italy!$G188&amp;$E$2,'Waste management'!$A:$A&amp;'Waste management'!$B:$B,'Waste management'!P:P)*$E188,"")</f>
        <v>0</v>
      </c>
      <c r="BF188" cm="1">
        <f t="array" ref="BF188">IFERROR(_xlfn.XLOOKUP(Tool_Italy!$G188&amp;$E$2,'Waste management'!$A:$A&amp;'Waste management'!$B:$B,'Waste management'!Q:Q)*$E188,"")</f>
        <v>0</v>
      </c>
      <c r="BG188" cm="1">
        <f t="array" ref="BG188">IFERROR(_xlfn.XLOOKUP(Tool_Italy!$G188&amp;$E$2,'Waste management'!$A:$A&amp;'Waste management'!$B:$B,'Waste management'!R:R)*$E188,"")</f>
        <v>0</v>
      </c>
      <c r="BH188">
        <f>IFERROR((L188+AR188+AB188)*_xlfn.XLOOKUP(Tool_Italy!BH$4,Monetization_Factors!$A:$A,Monetization_Factors!$D:$D),"")</f>
        <v>0</v>
      </c>
      <c r="BI188">
        <f>IFERROR((M188+AS188+AC188)*_xlfn.XLOOKUP(Tool_Italy!BI$4,Monetization_Factors!$A:$A,Monetization_Factors!$D:$D),"")</f>
        <v>0</v>
      </c>
      <c r="BJ188">
        <f>IFERROR((N188+AT188+AD188)*_xlfn.XLOOKUP(Tool_Italy!BJ$4,Monetization_Factors!$A:$A,Monetization_Factors!$D:$D),"")</f>
        <v>0</v>
      </c>
      <c r="BK188">
        <f>IFERROR((O188+AU188+AE188)*_xlfn.XLOOKUP(Tool_Italy!BK$4,Monetization_Factors!$A:$A,Monetization_Factors!$D:$D),"")</f>
        <v>0</v>
      </c>
      <c r="BL188">
        <f>IFERROR((P188+AV188+AF188)*_xlfn.XLOOKUP(Tool_Italy!BL$4,Monetization_Factors!$A:$A,Monetization_Factors!$D:$D),"")</f>
        <v>0</v>
      </c>
      <c r="BM188">
        <f>IFERROR((Q188+AW188+AG188)*_xlfn.XLOOKUP(Tool_Italy!BM$4,Monetization_Factors!$A:$A,Monetization_Factors!$D:$D),"")</f>
        <v>0</v>
      </c>
      <c r="BN188">
        <f>IFERROR((R188+AX188+AH188)*_xlfn.XLOOKUP(Tool_Italy!BN$4,Monetization_Factors!$A:$A,Monetization_Factors!$D:$D),"")</f>
        <v>0</v>
      </c>
      <c r="BO188">
        <f>IFERROR((S188+AY188+AI188)*_xlfn.XLOOKUP(Tool_Italy!BO$4,Monetization_Factors!$A:$A,Monetization_Factors!$D:$D),"")</f>
        <v>0</v>
      </c>
      <c r="BP188">
        <f>IFERROR((T188+AZ188+AJ188)*_xlfn.XLOOKUP(Tool_Italy!BP$4,Monetization_Factors!$A:$A,Monetization_Factors!$D:$D),"")</f>
        <v>0</v>
      </c>
      <c r="BQ188">
        <f>IFERROR((U188+BA188+AK188)*_xlfn.XLOOKUP(Tool_Italy!BQ$4,Monetization_Factors!$A:$A,Monetization_Factors!$D:$D),"")</f>
        <v>0</v>
      </c>
      <c r="BR188" t="str">
        <f>IFERROR((V188+BB188+AL188)*_xlfn.XLOOKUP(Tool_Italy!BR$4,Monetization_Factors!$A:$A,Monetization_Factors!$D:$D),"")</f>
        <v/>
      </c>
      <c r="BS188">
        <f>IFERROR((W188+BC188+AM188)*_xlfn.XLOOKUP(Tool_Italy!BS$4,Monetization_Factors!$A:$A,Monetization_Factors!$D:$D),"")</f>
        <v>0</v>
      </c>
      <c r="BT188">
        <f>IFERROR((X188+BD188+AN188)*_xlfn.XLOOKUP(Tool_Italy!BT$4,Monetization_Factors!$A:$A,Monetization_Factors!$D:$D),"")</f>
        <v>0</v>
      </c>
      <c r="BU188">
        <f>IFERROR((Y188+BE188+AO188)*_xlfn.XLOOKUP(Tool_Italy!BU$4,Monetization_Factors!$A:$A,Monetization_Factors!$D:$D),"")</f>
        <v>0</v>
      </c>
      <c r="BV188">
        <f>IFERROR((Z188+BF188+AP188)*_xlfn.XLOOKUP(Tool_Italy!BV$4,Monetization_Factors!$A:$A,Monetization_Factors!$D:$D),"")</f>
        <v>0</v>
      </c>
      <c r="BW188">
        <f>IFERROR((AA188+BG188+AQ188)*_xlfn.XLOOKUP(Tool_Italy!BW$4,Monetization_Factors!$A:$A,Monetization_Factors!$D:$D),"")</f>
        <v>0</v>
      </c>
      <c r="BX188" s="38" t="str" cm="1">
        <f t="array" ref="BX188">IFERROR(_xlfn.IFS(I188&lt;&gt;0,I188*E188,I188="",J188*E188),"")</f>
        <v/>
      </c>
      <c r="BY188" s="38">
        <f t="shared" si="104"/>
        <v>0</v>
      </c>
      <c r="BZ188" s="38">
        <f t="shared" si="106"/>
        <v>0</v>
      </c>
      <c r="CA188" s="38">
        <f t="shared" si="105"/>
        <v>0</v>
      </c>
      <c r="CB188">
        <f t="shared" si="107"/>
        <v>0</v>
      </c>
      <c r="CC188">
        <f t="shared" si="109"/>
        <v>0</v>
      </c>
      <c r="CD188">
        <f t="shared" si="110"/>
        <v>0</v>
      </c>
      <c r="CE188">
        <f t="shared" si="111"/>
        <v>0</v>
      </c>
      <c r="CF188">
        <f t="shared" si="112"/>
        <v>0</v>
      </c>
      <c r="CG188">
        <f t="shared" si="113"/>
        <v>0</v>
      </c>
      <c r="CH188">
        <f t="shared" si="114"/>
        <v>0</v>
      </c>
      <c r="CI188">
        <f t="shared" si="115"/>
        <v>0</v>
      </c>
      <c r="CJ188">
        <f t="shared" si="116"/>
        <v>0</v>
      </c>
      <c r="CK188">
        <f t="shared" si="117"/>
        <v>0</v>
      </c>
      <c r="CL188">
        <f t="shared" si="118"/>
        <v>0</v>
      </c>
      <c r="CM188">
        <f t="shared" si="119"/>
        <v>0</v>
      </c>
      <c r="CN188">
        <f t="shared" si="120"/>
        <v>0</v>
      </c>
      <c r="CO188">
        <f t="shared" si="121"/>
        <v>0</v>
      </c>
      <c r="CP188">
        <f t="shared" si="122"/>
        <v>0</v>
      </c>
      <c r="CQ188">
        <f t="shared" si="123"/>
        <v>0</v>
      </c>
      <c r="CR188">
        <f t="shared" si="108"/>
        <v>0</v>
      </c>
      <c r="CS188">
        <f t="shared" si="124"/>
        <v>0</v>
      </c>
      <c r="CT188">
        <f t="shared" si="125"/>
        <v>0</v>
      </c>
      <c r="CU188">
        <f t="shared" si="126"/>
        <v>0</v>
      </c>
      <c r="CV188">
        <f t="shared" si="127"/>
        <v>0</v>
      </c>
      <c r="CW188">
        <f t="shared" si="128"/>
        <v>0</v>
      </c>
      <c r="CX188">
        <f t="shared" si="129"/>
        <v>0</v>
      </c>
      <c r="CY188">
        <f t="shared" si="130"/>
        <v>0</v>
      </c>
      <c r="CZ188">
        <f t="shared" si="131"/>
        <v>0</v>
      </c>
      <c r="DA188">
        <f t="shared" si="132"/>
        <v>0</v>
      </c>
      <c r="DB188">
        <f t="shared" si="133"/>
        <v>0</v>
      </c>
      <c r="DC188">
        <f t="shared" si="134"/>
        <v>0</v>
      </c>
      <c r="DD188">
        <f t="shared" si="135"/>
        <v>0</v>
      </c>
      <c r="DE188">
        <f t="shared" si="136"/>
        <v>0</v>
      </c>
      <c r="DF188">
        <f t="shared" si="137"/>
        <v>0</v>
      </c>
      <c r="DG188">
        <f t="shared" si="138"/>
        <v>0</v>
      </c>
      <c r="DH188" s="5" t="str">
        <f>IFERROR(((((L188+AB188)*(1/$H188))+AR188)/$F$2)/($B$2*('CAR.CAP_per person'!B$2)/(_xlfn.XLOOKUP($E$2,EU_countries_GDP!$A$2:$A$29,EU_countries_GDP!$E$2:$E$29))),"")</f>
        <v/>
      </c>
      <c r="DI188" s="5" t="str">
        <f>IFERROR(((((M188+AC188)*(1/$H188))+AS188)/$F$2)/($B$2*('CAR.CAP_per person'!C$2)/(_xlfn.XLOOKUP($E$2,EU_countries_GDP!$A$2:$A$29,EU_countries_GDP!$E$2:$E$29))),"")</f>
        <v/>
      </c>
      <c r="DJ188" s="5" t="str">
        <f>IFERROR(((((N188+AD188)*(1/$H188))+AT188)/$F$2)/($B$2*('CAR.CAP_per person'!D$2)/(_xlfn.XLOOKUP($E$2,EU_countries_GDP!$A$2:$A$29,EU_countries_GDP!$E$2:$E$29))),"")</f>
        <v/>
      </c>
      <c r="DK188" s="5" t="str">
        <f>IFERROR(((((O188+AE188)*(1/$H188))+AU188)/$F$2)/($B$2*('CAR.CAP_per person'!E$2)/(_xlfn.XLOOKUP($E$2,EU_countries_GDP!$A$2:$A$29,EU_countries_GDP!$E$2:$E$29))),"")</f>
        <v/>
      </c>
      <c r="DL188" s="5" t="str">
        <f>IFERROR(((((P188+AF188)*(1/$H188))+AV188)/$F$2)/($B$2*('CAR.CAP_per person'!F$2)/(_xlfn.XLOOKUP($E$2,EU_countries_GDP!$A$2:$A$29,EU_countries_GDP!$E$2:$E$29))),"")</f>
        <v/>
      </c>
      <c r="DM188" s="5" t="str">
        <f>IFERROR(((((Q188+AG188)*(1/$H188))+AW188)/$F$2)/($B$2*('CAR.CAP_per person'!G$2)/(_xlfn.XLOOKUP($E$2,EU_countries_GDP!$A$2:$A$29,EU_countries_GDP!$E$2:$E$29))),"")</f>
        <v/>
      </c>
      <c r="DN188" s="5" t="str">
        <f>IFERROR(((((R188+AH188)*(1/$H188))+AX188)/$F$2)/($B$2*('CAR.CAP_per person'!H$2)/(_xlfn.XLOOKUP($E$2,EU_countries_GDP!$A$2:$A$29,EU_countries_GDP!$E$2:$E$29))),"")</f>
        <v/>
      </c>
      <c r="DO188" s="5" t="str">
        <f>IFERROR(((((S188+AI188)*(1/$H188))+AY188)/$F$2)/($B$2*('CAR.CAP_per person'!I$2)/(_xlfn.XLOOKUP($E$2,EU_countries_GDP!$A$2:$A$29,EU_countries_GDP!$E$2:$E$29))),"")</f>
        <v/>
      </c>
      <c r="DP188" s="5" t="str">
        <f>IFERROR(((((T188+AJ188)*(1/$H188))+AZ188)/$F$2)/($B$2*('CAR.CAP_per person'!J$2)/(_xlfn.XLOOKUP($E$2,EU_countries_GDP!$A$2:$A$29,EU_countries_GDP!$E$2:$E$29))),"")</f>
        <v/>
      </c>
      <c r="DQ188" s="5" t="str">
        <f>IFERROR(((((U188+AK188)*(1/$H188))+BA188)/$F$2)/($B$2*('CAR.CAP_per person'!K$2)/(_xlfn.XLOOKUP($E$2,EU_countries_GDP!$A$2:$A$29,EU_countries_GDP!$E$2:$E$29))),"")</f>
        <v/>
      </c>
      <c r="DR188" s="5" t="str">
        <f>IFERROR(((((V188+AL188)*(1/$H188))+BB188)/$F$2)/($B$2*('CAR.CAP_per person'!L$2)/(_xlfn.XLOOKUP($E$2,EU_countries_GDP!$A$2:$A$29,EU_countries_GDP!$E$2:$E$29))),"")</f>
        <v/>
      </c>
      <c r="DS188" s="5" t="str">
        <f>IFERROR(((((W188+AM188)*(1/$H188))+BC188)/$F$2)/($B$2*('CAR.CAP_per person'!M$2)/(_xlfn.XLOOKUP($E$2,EU_countries_GDP!$A$2:$A$29,EU_countries_GDP!$E$2:$E$29))),"")</f>
        <v/>
      </c>
      <c r="DT188" s="5" t="str">
        <f>IFERROR(((((X188+AN188)*(1/$H188))+BD188)/$F$2)/($B$2*('CAR.CAP_per person'!N$2)/(_xlfn.XLOOKUP($E$2,EU_countries_GDP!$A$2:$A$29,EU_countries_GDP!$E$2:$E$29))),"")</f>
        <v/>
      </c>
      <c r="DU188" s="5" t="str">
        <f>IFERROR(((((Y188+AO188)*(1/$H188))+BE188)/$F$2)/($B$2*('CAR.CAP_per person'!O$2)/(_xlfn.XLOOKUP($E$2,EU_countries_GDP!$A$2:$A$29,EU_countries_GDP!$E$2:$E$29))),"")</f>
        <v/>
      </c>
      <c r="DV188" s="5" t="str">
        <f>IFERROR(((((Z188+AP188)*(1/$H188))+BF188)/$F$2)/($B$2*('CAR.CAP_per person'!P$2)/(_xlfn.XLOOKUP($E$2,EU_countries_GDP!$A$2:$A$29,EU_countries_GDP!$E$2:$E$29))),"")</f>
        <v/>
      </c>
      <c r="DW188" s="5" t="str">
        <f>IFERROR(((((AA188+AQ188)*(1/$H188))+BG188)/$F$2)/($B$2*('CAR.CAP_per person'!Q$2)/(_xlfn.XLOOKUP($E$2,EU_countries_GDP!$A$2:$A$29,EU_countries_GDP!$E$2:$E$29))),"")</f>
        <v/>
      </c>
    </row>
    <row r="189" spans="1:127">
      <c r="D189" t="s">
        <v>231</v>
      </c>
      <c r="E189" s="6">
        <f>SUM(E5:E188)</f>
        <v>98.801849999999988</v>
      </c>
      <c r="F189" s="6"/>
      <c r="G189" s="6"/>
      <c r="H189" s="6"/>
      <c r="I189" s="6">
        <f>SUM(I5:I188)</f>
        <v>0</v>
      </c>
      <c r="J189" s="6">
        <f t="shared" ref="J189:BU189" si="139">SUM(J5:J188)</f>
        <v>420.7660511682426</v>
      </c>
      <c r="K189" s="6">
        <f t="shared" si="139"/>
        <v>1.5154868407448572</v>
      </c>
      <c r="L189" s="6">
        <f t="shared" si="139"/>
        <v>186.84279628211215</v>
      </c>
      <c r="M189" s="6">
        <f t="shared" si="139"/>
        <v>7.1087720568387988E-6</v>
      </c>
      <c r="N189" s="6">
        <f t="shared" si="139"/>
        <v>29.127633254901941</v>
      </c>
      <c r="O189" s="6">
        <f t="shared" si="139"/>
        <v>0.9827889710001152</v>
      </c>
      <c r="P189" s="6">
        <f t="shared" si="139"/>
        <v>2.0081821073724527E-5</v>
      </c>
      <c r="Q189" s="6">
        <f t="shared" si="139"/>
        <v>5.6434513610260957E-6</v>
      </c>
      <c r="R189" s="6">
        <f t="shared" si="139"/>
        <v>1.3850931418650502E-7</v>
      </c>
      <c r="S189" s="6">
        <f t="shared" si="139"/>
        <v>2.6515713982003377</v>
      </c>
      <c r="T189" s="6">
        <f t="shared" si="139"/>
        <v>2.4590260499989577E-2</v>
      </c>
      <c r="U189" s="6">
        <f t="shared" si="139"/>
        <v>0.97086602650015619</v>
      </c>
      <c r="V189" s="6">
        <f t="shared" si="139"/>
        <v>10.140459710031756</v>
      </c>
      <c r="W189" s="6">
        <f t="shared" si="139"/>
        <v>2481.7008965396881</v>
      </c>
      <c r="X189" s="6">
        <f t="shared" si="139"/>
        <v>9948.617306043845</v>
      </c>
      <c r="Y189" s="6">
        <f t="shared" si="139"/>
        <v>180.28767955049841</v>
      </c>
      <c r="Z189" s="6">
        <f t="shared" si="139"/>
        <v>1881.2834892006631</v>
      </c>
      <c r="AA189" s="6">
        <f t="shared" si="139"/>
        <v>6.8838166472235394E-4</v>
      </c>
      <c r="AB189" s="6">
        <f t="shared" si="139"/>
        <v>19.079883384357665</v>
      </c>
      <c r="AC189" s="6">
        <f t="shared" si="139"/>
        <v>9.4665766817195409E-7</v>
      </c>
      <c r="AD189" s="6">
        <f t="shared" si="139"/>
        <v>1.0255097827726665</v>
      </c>
      <c r="AE189" s="6">
        <f t="shared" si="139"/>
        <v>3.8613435549762508E-2</v>
      </c>
      <c r="AF189" s="6">
        <f t="shared" si="139"/>
        <v>2.203544458939894E-7</v>
      </c>
      <c r="AG189" s="6">
        <f t="shared" si="139"/>
        <v>7.7534445827463016E-8</v>
      </c>
      <c r="AH189" s="6">
        <f t="shared" si="139"/>
        <v>4.1285872075207819E-8</v>
      </c>
      <c r="AI189" s="6">
        <f t="shared" si="139"/>
        <v>4.3618581712979151E-2</v>
      </c>
      <c r="AJ189" s="6">
        <f t="shared" si="139"/>
        <v>1.5789154243683635E-3</v>
      </c>
      <c r="AK189" s="6">
        <f t="shared" si="139"/>
        <v>9.8571819339583287E-3</v>
      </c>
      <c r="AL189" s="6">
        <f t="shared" si="139"/>
        <v>9.4132450111604218E-2</v>
      </c>
      <c r="AM189" s="6">
        <f t="shared" si="139"/>
        <v>39.46208441546969</v>
      </c>
      <c r="AN189" s="6">
        <f t="shared" si="139"/>
        <v>42.57781820195833</v>
      </c>
      <c r="AO189" s="6">
        <f t="shared" si="139"/>
        <v>3.155423914969667</v>
      </c>
      <c r="AP189" s="6">
        <f t="shared" si="139"/>
        <v>301.04752602522359</v>
      </c>
      <c r="AQ189" s="6">
        <f t="shared" si="139"/>
        <v>3.4711469667776438E-5</v>
      </c>
      <c r="AR189" s="6">
        <f t="shared" si="139"/>
        <v>5.6820943934999999</v>
      </c>
      <c r="AS189" s="6">
        <f t="shared" si="139"/>
        <v>4.082719686254999E-8</v>
      </c>
      <c r="AT189" s="6">
        <f t="shared" si="139"/>
        <v>8.6945628000000066E-2</v>
      </c>
      <c r="AU189" s="6">
        <f t="shared" si="139"/>
        <v>1.2844240499999996E-2</v>
      </c>
      <c r="AV189" s="6">
        <f t="shared" si="139"/>
        <v>1.14813677811E-6</v>
      </c>
      <c r="AW189" s="6">
        <f t="shared" si="139"/>
        <v>3.7516149265350006E-8</v>
      </c>
      <c r="AX189" s="6">
        <f t="shared" si="139"/>
        <v>2.6808004762349997E-8</v>
      </c>
      <c r="AY189" s="6">
        <f t="shared" si="139"/>
        <v>0.21835208850000004</v>
      </c>
      <c r="AZ189" s="6">
        <f t="shared" si="139"/>
        <v>3.5090761451550014E-4</v>
      </c>
      <c r="BA189" s="6">
        <f t="shared" si="139"/>
        <v>9.619763083770003E-3</v>
      </c>
      <c r="BB189" s="6">
        <f t="shared" si="139"/>
        <v>0.9633180375</v>
      </c>
      <c r="BC189" s="6">
        <f t="shared" si="139"/>
        <v>827.47339789800026</v>
      </c>
      <c r="BD189" s="6">
        <f t="shared" si="139"/>
        <v>53.805511472999996</v>
      </c>
      <c r="BE189" s="6">
        <f t="shared" si="139"/>
        <v>1.1302931639999996</v>
      </c>
      <c r="BF189" s="6">
        <f t="shared" si="139"/>
        <v>35.580522221999999</v>
      </c>
      <c r="BG189" s="6">
        <f t="shared" si="139"/>
        <v>1.1048516876249995E-5</v>
      </c>
      <c r="BH189" s="6">
        <f t="shared" si="139"/>
        <v>27.529965272856867</v>
      </c>
      <c r="BI189" s="6">
        <f t="shared" si="139"/>
        <v>3.2410156061999035E-4</v>
      </c>
      <c r="BJ189" s="6">
        <f t="shared" si="139"/>
        <v>4.6151917908552373E-2</v>
      </c>
      <c r="BK189" s="6">
        <f t="shared" si="139"/>
        <v>1.5655118326879411</v>
      </c>
      <c r="BL189" s="6">
        <f t="shared" si="139"/>
        <v>21.413288755437428</v>
      </c>
      <c r="BM189" s="6">
        <f t="shared" si="139"/>
        <v>1.1958163010708944</v>
      </c>
      <c r="BN189" s="6">
        <f t="shared" si="139"/>
        <v>0.23751957033178683</v>
      </c>
      <c r="BO189" s="6">
        <f t="shared" si="139"/>
        <v>1.2756637077243336</v>
      </c>
      <c r="BP189" s="6">
        <f t="shared" si="139"/>
        <v>6.4692861559523696E-2</v>
      </c>
      <c r="BQ189" s="6">
        <f t="shared" si="139"/>
        <v>4.0511678640857998</v>
      </c>
      <c r="BR189" s="6">
        <f t="shared" si="139"/>
        <v>0</v>
      </c>
      <c r="BS189" s="6">
        <f t="shared" si="139"/>
        <v>0.16295378591625689</v>
      </c>
      <c r="BT189" s="6">
        <f t="shared" si="139"/>
        <v>2.2367468451424695</v>
      </c>
      <c r="BU189" s="6">
        <f t="shared" si="139"/>
        <v>1.1729504853557584</v>
      </c>
      <c r="BV189" s="6">
        <f t="shared" ref="BV189:DW189" si="140">SUM(BV5:BV188)</f>
        <v>3.6623935787294446</v>
      </c>
      <c r="BW189" s="6">
        <f t="shared" si="140"/>
        <v>1.5337098191766298E-3</v>
      </c>
      <c r="BX189" s="6">
        <f t="shared" si="140"/>
        <v>159.77511609585457</v>
      </c>
      <c r="BY189" s="6">
        <f t="shared" si="140"/>
        <v>60.565512726101055</v>
      </c>
      <c r="BZ189" s="6">
        <f t="shared" si="140"/>
        <v>220.34062882195565</v>
      </c>
      <c r="CA189" s="6">
        <f t="shared" si="140"/>
        <v>0.11647213985788661</v>
      </c>
      <c r="CB189" s="6">
        <f t="shared" si="140"/>
        <v>211.6047740599698</v>
      </c>
      <c r="CC189" s="6">
        <f t="shared" si="140"/>
        <v>8.0962569218733043E-6</v>
      </c>
      <c r="CD189" s="6">
        <f t="shared" si="140"/>
        <v>30.240088665674605</v>
      </c>
      <c r="CE189" s="6">
        <f t="shared" si="140"/>
        <v>1.0342466470498781</v>
      </c>
      <c r="CF189" s="6">
        <f t="shared" si="140"/>
        <v>2.145031229772853E-5</v>
      </c>
      <c r="CG189" s="6">
        <f t="shared" si="140"/>
        <v>5.7585019561189081E-6</v>
      </c>
      <c r="CH189" s="6">
        <f t="shared" si="140"/>
        <v>2.0660319102406301E-7</v>
      </c>
      <c r="CI189" s="6">
        <f t="shared" si="140"/>
        <v>2.9135420684133178</v>
      </c>
      <c r="CJ189" s="6">
        <f t="shared" si="140"/>
        <v>2.6520083538873442E-2</v>
      </c>
      <c r="CK189" s="6">
        <f t="shared" si="140"/>
        <v>0.99034297151788397</v>
      </c>
      <c r="CL189" s="6">
        <f t="shared" si="140"/>
        <v>11.197910197643365</v>
      </c>
      <c r="CM189" s="6">
        <f t="shared" si="140"/>
        <v>3348.636378853158</v>
      </c>
      <c r="CN189" s="6">
        <f t="shared" si="140"/>
        <v>10045.000635718807</v>
      </c>
      <c r="CO189" s="6">
        <f t="shared" si="140"/>
        <v>184.57339662946825</v>
      </c>
      <c r="CP189" s="6">
        <f t="shared" si="140"/>
        <v>2217.9115374478865</v>
      </c>
      <c r="CQ189" s="6">
        <f t="shared" si="140"/>
        <v>7.3414165126638078E-4</v>
      </c>
      <c r="CR189" s="6">
        <f t="shared" si="140"/>
        <v>0.40693225780763403</v>
      </c>
      <c r="CS189" s="6">
        <f t="shared" si="140"/>
        <v>1.5569724849756364E-8</v>
      </c>
      <c r="CT189" s="6">
        <f t="shared" si="140"/>
        <v>5.8154016664758841E-2</v>
      </c>
      <c r="CU189" s="6">
        <f t="shared" si="140"/>
        <v>1.9889358597113029E-3</v>
      </c>
      <c r="CV189" s="6">
        <f t="shared" si="140"/>
        <v>4.1250600572554827E-8</v>
      </c>
      <c r="CW189" s="6">
        <f t="shared" si="140"/>
        <v>1.1074042223305589E-8</v>
      </c>
      <c r="CX189" s="6">
        <f t="shared" si="140"/>
        <v>3.9731382889242868E-10</v>
      </c>
      <c r="CY189" s="6">
        <f t="shared" si="140"/>
        <v>5.6029655161794539E-3</v>
      </c>
      <c r="CZ189" s="6">
        <f t="shared" si="140"/>
        <v>5.1000160651679676E-5</v>
      </c>
      <c r="DA189" s="6">
        <f t="shared" si="140"/>
        <v>1.9045057144574703E-3</v>
      </c>
      <c r="DB189" s="6">
        <f t="shared" si="140"/>
        <v>2.1534442687775702E-2</v>
      </c>
      <c r="DC189" s="6">
        <f t="shared" si="140"/>
        <v>6.4396853439483879</v>
      </c>
      <c r="DD189" s="6">
        <f t="shared" si="140"/>
        <v>19.317308914843863</v>
      </c>
      <c r="DE189" s="6">
        <f t="shared" si="140"/>
        <v>0.35494883967205393</v>
      </c>
      <c r="DF189" s="6">
        <f t="shared" si="140"/>
        <v>4.2652144950920929</v>
      </c>
      <c r="DG189" s="6">
        <f t="shared" si="140"/>
        <v>1.4118108678199623E-6</v>
      </c>
      <c r="DH189" s="6">
        <f t="shared" si="140"/>
        <v>18.461724733379736</v>
      </c>
      <c r="DI189" s="6">
        <f t="shared" si="140"/>
        <v>7.1116100185470536E-3</v>
      </c>
      <c r="DJ189" s="6">
        <f t="shared" si="140"/>
        <v>3.4660704155066738E-2</v>
      </c>
      <c r="DK189" s="6">
        <f t="shared" si="140"/>
        <v>1.1531033499919088</v>
      </c>
      <c r="DL189" s="6">
        <f t="shared" si="140"/>
        <v>24.001655501563722</v>
      </c>
      <c r="DM189" s="6">
        <f t="shared" si="140"/>
        <v>3.5069233914080162</v>
      </c>
      <c r="DN189" s="6">
        <f t="shared" si="140"/>
        <v>2.683365216237504E-2</v>
      </c>
      <c r="DO189" s="6">
        <f t="shared" si="140"/>
        <v>1.6816079043025891</v>
      </c>
      <c r="DP189" s="6">
        <f t="shared" si="140"/>
        <v>2.7471473730912108</v>
      </c>
      <c r="DQ189" s="6">
        <f t="shared" si="140"/>
        <v>2.8489725284478467</v>
      </c>
      <c r="DR189" s="6">
        <f t="shared" si="140"/>
        <v>1.1125044309408088</v>
      </c>
      <c r="DS189" s="6">
        <f t="shared" si="140"/>
        <v>12.864355665104005</v>
      </c>
      <c r="DT189" s="6">
        <f t="shared" si="140"/>
        <v>521.43938535923678</v>
      </c>
      <c r="DU189" s="6">
        <f t="shared" si="140"/>
        <v>0.5135324571625115</v>
      </c>
      <c r="DV189" s="6">
        <f t="shared" si="140"/>
        <v>5.3594800864417147</v>
      </c>
      <c r="DW189" s="6">
        <f t="shared" si="140"/>
        <v>1.8296317785382985</v>
      </c>
    </row>
  </sheetData>
  <autoFilter ref="A4:DG189" xr:uid="{835AD2A0-8B29-4622-9B70-E51773F58F2B}"/>
  <mergeCells count="8">
    <mergeCell ref="DH3:DW3"/>
    <mergeCell ref="CR3:DG3"/>
    <mergeCell ref="CB3:CQ3"/>
    <mergeCell ref="I3:J3"/>
    <mergeCell ref="L3:AA3"/>
    <mergeCell ref="AB3:AQ3"/>
    <mergeCell ref="AR3:BG3"/>
    <mergeCell ref="BH3:BW3"/>
  </mergeCells>
  <phoneticPr fontId="23" type="noConversion"/>
  <dataValidations count="3">
    <dataValidation type="list" allowBlank="1" showInputMessage="1" showErrorMessage="1" sqref="G5:G188" xr:uid="{FDD97634-A983-4637-A26B-763BE7A6FFFB}">
      <formula1>"anaerobic digestion,industrial composting"</formula1>
    </dataValidation>
    <dataValidation type="list" allowBlank="1" showInputMessage="1" showErrorMessage="1" sqref="C5:C188" xr:uid="{BE6F5696-DE48-4DE4-8512-F11144757573}">
      <formula1>"plate waste,serving waste, not served,total serving waste"</formula1>
    </dataValidation>
    <dataValidation type="decimal" operator="greaterThan" allowBlank="1" showInputMessage="1" showErrorMessage="1" sqref="B2" xr:uid="{EA5C3BAC-6150-455E-9B7C-3CF171B1E61F}">
      <formula1>0</formula1>
    </dataValidation>
  </dataValidation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85CF192-F7E5-4006-BF00-319143A2C415}">
          <x14:formula1>
            <xm:f>'Lists for dropdown'!$B$2:$B$28</xm:f>
          </x14:formula1>
          <xm:sqref>D2</xm:sqref>
        </x14:dataValidation>
        <x14:dataValidation type="list" allowBlank="1" showInputMessage="1" showErrorMessage="1" xr:uid="{A9D37DC0-D1D1-4736-A2FC-2EBD7AF698AA}">
          <x14:formula1>
            <xm:f>'Lists for dropdown'!$D$2:$D$8</xm:f>
          </x14:formula1>
          <xm:sqref>F5:F188</xm:sqref>
        </x14:dataValidation>
        <x14:dataValidation type="list" allowBlank="1" showInputMessage="1" showErrorMessage="1" xr:uid="{F63648F1-5A2C-477E-8420-3E2EB41EB468}">
          <x14:formula1>
            <xm:f>'AveragePrices&amp;Codes'!$A:$A</xm:f>
          </x14:formula1>
          <xm:sqref>D5:D188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18C6C-32DC-49B0-9424-82BDEB84C6E7}">
  <sheetPr>
    <tabColor theme="5" tint="0.79998168889431442"/>
  </sheetPr>
  <dimension ref="A1:DW240"/>
  <sheetViews>
    <sheetView zoomScale="81" zoomScaleNormal="74" workbookViewId="0">
      <pane xSplit="9" ySplit="4" topLeftCell="J187" activePane="bottomRight" state="frozen"/>
      <selection pane="bottomRight" activeCell="L5" sqref="L5:AA200"/>
      <selection pane="bottomLeft" activeCell="A5" sqref="A5"/>
      <selection pane="topRight" activeCell="F1" sqref="F1"/>
    </sheetView>
  </sheetViews>
  <sheetFormatPr defaultRowHeight="14.45"/>
  <cols>
    <col min="1" max="2" width="20.42578125" customWidth="1"/>
    <col min="3" max="3" width="18.28515625" customWidth="1"/>
    <col min="4" max="4" width="17.85546875" customWidth="1"/>
    <col min="5" max="5" width="16.28515625" customWidth="1"/>
    <col min="6" max="6" width="15.85546875" customWidth="1"/>
    <col min="7" max="8" width="18.85546875" customWidth="1"/>
    <col min="9" max="9" width="16.85546875" customWidth="1"/>
    <col min="10" max="11" width="19.140625" customWidth="1"/>
    <col min="12" max="12" width="13.85546875" customWidth="1"/>
    <col min="28" max="28" width="13.85546875" customWidth="1"/>
    <col min="44" max="44" width="13.85546875" customWidth="1"/>
    <col min="60" max="60" width="17.42578125" customWidth="1"/>
    <col min="61" max="61" width="11.85546875" bestFit="1" customWidth="1"/>
    <col min="75" max="75" width="11.85546875" bestFit="1" customWidth="1"/>
    <col min="76" max="76" width="19.140625" customWidth="1"/>
    <col min="77" max="78" width="13.28515625" customWidth="1"/>
    <col min="79" max="79" width="19.85546875" customWidth="1"/>
  </cols>
  <sheetData>
    <row r="1" spans="1:127">
      <c r="B1" s="6" t="s">
        <v>36</v>
      </c>
      <c r="D1" s="6" t="s">
        <v>37</v>
      </c>
      <c r="F1" s="6" t="s">
        <v>38</v>
      </c>
      <c r="I1" s="33" t="s">
        <v>39</v>
      </c>
    </row>
    <row r="2" spans="1:127">
      <c r="B2" s="33">
        <v>4</v>
      </c>
      <c r="D2" s="33"/>
      <c r="E2">
        <f>_xlfn.XLOOKUP(D2,'Lists for dropdown'!B:B,'Lists for dropdown'!A:A)</f>
        <v>0</v>
      </c>
      <c r="F2" s="33"/>
    </row>
    <row r="3" spans="1:127" ht="14.45" customHeight="1">
      <c r="E3" s="6"/>
      <c r="F3" s="6"/>
      <c r="G3" s="6"/>
      <c r="H3" s="6"/>
      <c r="I3" s="116" t="s">
        <v>41</v>
      </c>
      <c r="J3" s="116"/>
      <c r="K3" s="79"/>
      <c r="L3" s="117" t="s">
        <v>42</v>
      </c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8" t="s">
        <v>43</v>
      </c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9" t="s">
        <v>44</v>
      </c>
      <c r="AS3" s="119"/>
      <c r="AT3" s="119"/>
      <c r="AU3" s="119"/>
      <c r="AV3" s="119"/>
      <c r="AW3" s="119"/>
      <c r="AX3" s="119"/>
      <c r="AY3" s="119"/>
      <c r="AZ3" s="119"/>
      <c r="BA3" s="119"/>
      <c r="BB3" s="119"/>
      <c r="BC3" s="119"/>
      <c r="BD3" s="119"/>
      <c r="BE3" s="119"/>
      <c r="BF3" s="119"/>
      <c r="BG3" s="119"/>
      <c r="BH3" s="120" t="s">
        <v>45</v>
      </c>
      <c r="BI3" s="120"/>
      <c r="BJ3" s="120"/>
      <c r="BK3" s="120"/>
      <c r="BL3" s="120"/>
      <c r="BM3" s="120"/>
      <c r="BN3" s="120"/>
      <c r="BO3" s="120"/>
      <c r="BP3" s="120"/>
      <c r="BQ3" s="120"/>
      <c r="BR3" s="120"/>
      <c r="BS3" s="120"/>
      <c r="BT3" s="120"/>
      <c r="BU3" s="120"/>
      <c r="BV3" s="120"/>
      <c r="BW3" s="120"/>
      <c r="CB3" s="121" t="s">
        <v>46</v>
      </c>
      <c r="CC3" s="121"/>
      <c r="CD3" s="121"/>
      <c r="CE3" s="121"/>
      <c r="CF3" s="121"/>
      <c r="CG3" s="121"/>
      <c r="CH3" s="121"/>
      <c r="CI3" s="121"/>
      <c r="CJ3" s="121"/>
      <c r="CK3" s="121"/>
      <c r="CL3" s="121"/>
      <c r="CM3" s="121"/>
      <c r="CN3" s="121"/>
      <c r="CO3" s="121"/>
      <c r="CP3" s="121"/>
      <c r="CQ3" s="121"/>
      <c r="CR3" s="115" t="s">
        <v>47</v>
      </c>
      <c r="CS3" s="115"/>
      <c r="CT3" s="115"/>
      <c r="CU3" s="115"/>
      <c r="CV3" s="115"/>
      <c r="CW3" s="115"/>
      <c r="CX3" s="115"/>
      <c r="CY3" s="115"/>
      <c r="CZ3" s="115"/>
      <c r="DA3" s="115"/>
      <c r="DB3" s="115"/>
      <c r="DC3" s="115"/>
      <c r="DD3" s="115"/>
      <c r="DE3" s="115"/>
      <c r="DF3" s="115"/>
      <c r="DG3" s="115"/>
      <c r="DH3" s="114" t="s">
        <v>48</v>
      </c>
      <c r="DI3" s="114"/>
      <c r="DJ3" s="114"/>
      <c r="DK3" s="114"/>
      <c r="DL3" s="114"/>
      <c r="DM3" s="114"/>
      <c r="DN3" s="114"/>
      <c r="DO3" s="114"/>
      <c r="DP3" s="114"/>
      <c r="DQ3" s="114"/>
      <c r="DR3" s="114"/>
      <c r="DS3" s="114"/>
      <c r="DT3" s="114"/>
      <c r="DU3" s="114"/>
      <c r="DV3" s="114"/>
      <c r="DW3" s="114"/>
    </row>
    <row r="4" spans="1:127" ht="43.5">
      <c r="A4" s="6" t="s">
        <v>49</v>
      </c>
      <c r="B4" s="6" t="s">
        <v>50</v>
      </c>
      <c r="C4" s="6" t="s">
        <v>51</v>
      </c>
      <c r="D4" s="34" t="s">
        <v>52</v>
      </c>
      <c r="E4" s="34" t="s">
        <v>53</v>
      </c>
      <c r="F4" s="34" t="s">
        <v>54</v>
      </c>
      <c r="G4" s="34" t="s">
        <v>55</v>
      </c>
      <c r="H4" s="34" t="s">
        <v>56</v>
      </c>
      <c r="I4" s="35" t="s">
        <v>57</v>
      </c>
      <c r="J4" s="7" t="s">
        <v>58</v>
      </c>
      <c r="K4" s="80" t="s">
        <v>59</v>
      </c>
      <c r="L4" s="27" t="s">
        <v>60</v>
      </c>
      <c r="M4" s="27" t="s">
        <v>61</v>
      </c>
      <c r="N4" s="27" t="s">
        <v>62</v>
      </c>
      <c r="O4" s="27" t="s">
        <v>63</v>
      </c>
      <c r="P4" s="27" t="s">
        <v>64</v>
      </c>
      <c r="Q4" s="27" t="s">
        <v>65</v>
      </c>
      <c r="R4" s="27" t="s">
        <v>66</v>
      </c>
      <c r="S4" s="27" t="s">
        <v>67</v>
      </c>
      <c r="T4" s="27" t="s">
        <v>68</v>
      </c>
      <c r="U4" s="27" t="s">
        <v>69</v>
      </c>
      <c r="V4" s="27" t="s">
        <v>70</v>
      </c>
      <c r="W4" s="27" t="s">
        <v>71</v>
      </c>
      <c r="X4" s="27" t="s">
        <v>72</v>
      </c>
      <c r="Y4" s="27" t="s">
        <v>73</v>
      </c>
      <c r="Z4" s="27" t="s">
        <v>74</v>
      </c>
      <c r="AA4" s="27" t="s">
        <v>75</v>
      </c>
      <c r="AB4" s="28" t="s">
        <v>76</v>
      </c>
      <c r="AC4" s="28" t="s">
        <v>77</v>
      </c>
      <c r="AD4" s="28" t="s">
        <v>78</v>
      </c>
      <c r="AE4" s="28" t="s">
        <v>79</v>
      </c>
      <c r="AF4" s="28" t="s">
        <v>80</v>
      </c>
      <c r="AG4" s="28" t="s">
        <v>81</v>
      </c>
      <c r="AH4" s="28" t="s">
        <v>82</v>
      </c>
      <c r="AI4" s="28" t="s">
        <v>83</v>
      </c>
      <c r="AJ4" s="28" t="s">
        <v>84</v>
      </c>
      <c r="AK4" s="28" t="s">
        <v>85</v>
      </c>
      <c r="AL4" s="28" t="s">
        <v>86</v>
      </c>
      <c r="AM4" s="28" t="s">
        <v>87</v>
      </c>
      <c r="AN4" s="28" t="s">
        <v>88</v>
      </c>
      <c r="AO4" s="28" t="s">
        <v>89</v>
      </c>
      <c r="AP4" s="28" t="s">
        <v>90</v>
      </c>
      <c r="AQ4" s="28" t="s">
        <v>91</v>
      </c>
      <c r="AR4" s="29" t="s">
        <v>92</v>
      </c>
      <c r="AS4" s="29" t="s">
        <v>93</v>
      </c>
      <c r="AT4" s="29" t="s">
        <v>94</v>
      </c>
      <c r="AU4" s="29" t="s">
        <v>95</v>
      </c>
      <c r="AV4" s="29" t="s">
        <v>96</v>
      </c>
      <c r="AW4" s="29" t="s">
        <v>97</v>
      </c>
      <c r="AX4" s="29" t="s">
        <v>98</v>
      </c>
      <c r="AY4" s="29" t="s">
        <v>99</v>
      </c>
      <c r="AZ4" s="29" t="s">
        <v>100</v>
      </c>
      <c r="BA4" s="29" t="s">
        <v>101</v>
      </c>
      <c r="BB4" s="29" t="s">
        <v>102</v>
      </c>
      <c r="BC4" s="29" t="s">
        <v>103</v>
      </c>
      <c r="BD4" s="29" t="s">
        <v>104</v>
      </c>
      <c r="BE4" s="29" t="s">
        <v>105</v>
      </c>
      <c r="BF4" s="29" t="s">
        <v>106</v>
      </c>
      <c r="BG4" s="29" t="s">
        <v>107</v>
      </c>
      <c r="BH4" s="30" t="s">
        <v>108</v>
      </c>
      <c r="BI4" s="30" t="s">
        <v>109</v>
      </c>
      <c r="BJ4" s="30" t="s">
        <v>110</v>
      </c>
      <c r="BK4" s="30" t="s">
        <v>111</v>
      </c>
      <c r="BL4" s="30" t="s">
        <v>112</v>
      </c>
      <c r="BM4" s="30" t="s">
        <v>113</v>
      </c>
      <c r="BN4" s="30" t="s">
        <v>114</v>
      </c>
      <c r="BO4" s="30" t="s">
        <v>115</v>
      </c>
      <c r="BP4" s="30" t="s">
        <v>116</v>
      </c>
      <c r="BQ4" s="30" t="s">
        <v>117</v>
      </c>
      <c r="BR4" s="30" t="s">
        <v>118</v>
      </c>
      <c r="BS4" s="30" t="s">
        <v>119</v>
      </c>
      <c r="BT4" s="30" t="s">
        <v>120</v>
      </c>
      <c r="BU4" s="30" t="s">
        <v>121</v>
      </c>
      <c r="BV4" s="30" t="s">
        <v>122</v>
      </c>
      <c r="BW4" s="30" t="s">
        <v>123</v>
      </c>
      <c r="BX4" s="36" t="s">
        <v>124</v>
      </c>
      <c r="BY4" s="36" t="s">
        <v>258</v>
      </c>
      <c r="BZ4" s="36" t="s">
        <v>126</v>
      </c>
      <c r="CA4" s="36" t="s">
        <v>127</v>
      </c>
      <c r="CB4" s="31" t="s">
        <v>128</v>
      </c>
      <c r="CC4" s="31" t="s">
        <v>129</v>
      </c>
      <c r="CD4" s="31" t="s">
        <v>130</v>
      </c>
      <c r="CE4" s="31" t="s">
        <v>131</v>
      </c>
      <c r="CF4" s="31" t="s">
        <v>132</v>
      </c>
      <c r="CG4" s="31" t="s">
        <v>133</v>
      </c>
      <c r="CH4" s="31" t="s">
        <v>134</v>
      </c>
      <c r="CI4" s="31" t="s">
        <v>135</v>
      </c>
      <c r="CJ4" s="31" t="s">
        <v>136</v>
      </c>
      <c r="CK4" s="31" t="s">
        <v>137</v>
      </c>
      <c r="CL4" s="31" t="s">
        <v>138</v>
      </c>
      <c r="CM4" s="31" t="s">
        <v>139</v>
      </c>
      <c r="CN4" s="31" t="s">
        <v>140</v>
      </c>
      <c r="CO4" s="31" t="s">
        <v>141</v>
      </c>
      <c r="CP4" s="31" t="s">
        <v>142</v>
      </c>
      <c r="CQ4" s="31" t="s">
        <v>143</v>
      </c>
      <c r="CR4" s="32" t="s">
        <v>144</v>
      </c>
      <c r="CS4" s="32" t="s">
        <v>145</v>
      </c>
      <c r="CT4" s="32" t="s">
        <v>146</v>
      </c>
      <c r="CU4" s="32" t="s">
        <v>147</v>
      </c>
      <c r="CV4" s="32" t="s">
        <v>148</v>
      </c>
      <c r="CW4" s="32" t="s">
        <v>149</v>
      </c>
      <c r="CX4" s="32" t="s">
        <v>150</v>
      </c>
      <c r="CY4" s="32" t="s">
        <v>151</v>
      </c>
      <c r="CZ4" s="32" t="s">
        <v>152</v>
      </c>
      <c r="DA4" s="32" t="s">
        <v>153</v>
      </c>
      <c r="DB4" s="32" t="s">
        <v>154</v>
      </c>
      <c r="DC4" s="32" t="s">
        <v>155</v>
      </c>
      <c r="DD4" s="32" t="s">
        <v>156</v>
      </c>
      <c r="DE4" s="32" t="s">
        <v>157</v>
      </c>
      <c r="DF4" s="32" t="s">
        <v>158</v>
      </c>
      <c r="DG4" s="32" t="s">
        <v>159</v>
      </c>
      <c r="DH4" s="48" t="s">
        <v>160</v>
      </c>
      <c r="DI4" s="48" t="s">
        <v>161</v>
      </c>
      <c r="DJ4" s="48" t="s">
        <v>162</v>
      </c>
      <c r="DK4" s="48" t="s">
        <v>163</v>
      </c>
      <c r="DL4" s="48" t="s">
        <v>164</v>
      </c>
      <c r="DM4" s="48" t="s">
        <v>165</v>
      </c>
      <c r="DN4" s="48" t="s">
        <v>166</v>
      </c>
      <c r="DO4" s="48" t="s">
        <v>167</v>
      </c>
      <c r="DP4" s="48" t="s">
        <v>168</v>
      </c>
      <c r="DQ4" s="48" t="s">
        <v>169</v>
      </c>
      <c r="DR4" s="48" t="s">
        <v>170</v>
      </c>
      <c r="DS4" s="48" t="s">
        <v>171</v>
      </c>
      <c r="DT4" s="48" t="s">
        <v>172</v>
      </c>
      <c r="DU4" s="48" t="s">
        <v>173</v>
      </c>
      <c r="DV4" s="48" t="s">
        <v>174</v>
      </c>
      <c r="DW4" s="48" t="s">
        <v>175</v>
      </c>
    </row>
    <row r="5" spans="1:127">
      <c r="B5" t="str">
        <f>_xlfn.XLOOKUP(D5,Table5[Ingredient],Table5[Category],"",FALSE)</f>
        <v/>
      </c>
      <c r="C5" s="33"/>
      <c r="D5" s="33"/>
      <c r="E5" s="33"/>
      <c r="F5" s="33"/>
      <c r="G5" s="33"/>
      <c r="H5" s="33"/>
      <c r="I5" s="33"/>
      <c r="J5" s="37" t="str">
        <f>IFERROR(INDEX('AveragePrices&amp;Codes'!G:AG, MATCH($D5, 'AveragePrices&amp;Codes'!$A:$A, 0), MATCH(Tool_clean!$E$2, 'AveragePrices&amp;Codes'!$G$1:$AG$1, 0)),"")</f>
        <v/>
      </c>
      <c r="K5" s="37" t="str">
        <f>IFERROR(E5/$F$2,"")</f>
        <v/>
      </c>
      <c r="L5">
        <f>IFERROR(IF($F5="Raw",_xlfn.XLOOKUP(_xlfn.XLOOKUP(Tool_clean!$D5,'AveragePrices&amp;Codes'!$A:$A,'AveragePrices&amp;Codes'!$B:$B),AGRIBALYSE_Raw!$B:$B,AGRIBALYSE_Raw!O:O)*$E5,_xlfn.XLOOKUP(_xlfn.XLOOKUP(Tool_clean!$D5,'AveragePrices&amp;Codes'!$A:$A,'AveragePrices&amp;Codes'!$B:$B),AGRIBALYSE_Cooked!$C:$C,AGRIBALYSE_Cooked!P:P)*$E5),"")</f>
        <v>0</v>
      </c>
      <c r="M5">
        <f>IFERROR(IF($F5="Raw",_xlfn.XLOOKUP(_xlfn.XLOOKUP(Tool_clean!$D5,'AveragePrices&amp;Codes'!$A:$A,'AveragePrices&amp;Codes'!$B:$B),AGRIBALYSE_Raw!$B:$B,AGRIBALYSE_Raw!P:P)*$E5,_xlfn.XLOOKUP(_xlfn.XLOOKUP(Tool_clean!$D5,'AveragePrices&amp;Codes'!$A:$A,'AveragePrices&amp;Codes'!$B:$B),AGRIBALYSE_Cooked!$C:$C,AGRIBALYSE_Cooked!Q:Q)*$E5),"")</f>
        <v>0</v>
      </c>
      <c r="N5">
        <f>IFERROR(IF($F5="Raw",_xlfn.XLOOKUP(_xlfn.XLOOKUP(Tool_clean!$D5,'AveragePrices&amp;Codes'!$A:$A,'AveragePrices&amp;Codes'!$B:$B),AGRIBALYSE_Raw!$B:$B,AGRIBALYSE_Raw!Q:Q)*$E5,_xlfn.XLOOKUP(_xlfn.XLOOKUP(Tool_clean!$D5,'AveragePrices&amp;Codes'!$A:$A,'AveragePrices&amp;Codes'!$B:$B),AGRIBALYSE_Cooked!$C:$C,AGRIBALYSE_Cooked!R:R)*$E5),"")</f>
        <v>0</v>
      </c>
      <c r="O5">
        <f>IFERROR(IF($F5="Raw",_xlfn.XLOOKUP(_xlfn.XLOOKUP(Tool_clean!$D5,'AveragePrices&amp;Codes'!$A:$A,'AveragePrices&amp;Codes'!$B:$B),AGRIBALYSE_Raw!$B:$B,AGRIBALYSE_Raw!R:R)*$E5,_xlfn.XLOOKUP(_xlfn.XLOOKUP(Tool_clean!$D5,'AveragePrices&amp;Codes'!$A:$A,'AveragePrices&amp;Codes'!$B:$B),AGRIBALYSE_Cooked!$C:$C,AGRIBALYSE_Cooked!S:S)*$E5),"")</f>
        <v>0</v>
      </c>
      <c r="P5">
        <f>IFERROR(IF($F5="Raw",_xlfn.XLOOKUP(_xlfn.XLOOKUP(Tool_clean!$D5,'AveragePrices&amp;Codes'!$A:$A,'AveragePrices&amp;Codes'!$B:$B),AGRIBALYSE_Raw!$B:$B,AGRIBALYSE_Raw!S:S)*$E5,_xlfn.XLOOKUP(_xlfn.XLOOKUP(Tool_clean!$D5,'AveragePrices&amp;Codes'!$A:$A,'AveragePrices&amp;Codes'!$B:$B),AGRIBALYSE_Cooked!$C:$C,AGRIBALYSE_Cooked!T:T)*$E5),"")</f>
        <v>0</v>
      </c>
      <c r="Q5">
        <f>IFERROR(IF($F5="Raw",_xlfn.XLOOKUP(_xlfn.XLOOKUP(Tool_clean!$D5,'AveragePrices&amp;Codes'!$A:$A,'AveragePrices&amp;Codes'!$B:$B),AGRIBALYSE_Raw!$B:$B,AGRIBALYSE_Raw!T:T)*$E5,_xlfn.XLOOKUP(_xlfn.XLOOKUP(Tool_clean!$D5,'AveragePrices&amp;Codes'!$A:$A,'AveragePrices&amp;Codes'!$B:$B),AGRIBALYSE_Cooked!$C:$C,AGRIBALYSE_Cooked!U:U)*$E5),"")</f>
        <v>0</v>
      </c>
      <c r="R5">
        <f>IFERROR(IF($F5="Raw",_xlfn.XLOOKUP(_xlfn.XLOOKUP(Tool_clean!$D5,'AveragePrices&amp;Codes'!$A:$A,'AveragePrices&amp;Codes'!$B:$B),AGRIBALYSE_Raw!$B:$B,AGRIBALYSE_Raw!U:U)*$E5,_xlfn.XLOOKUP(_xlfn.XLOOKUP(Tool_clean!$D5,'AveragePrices&amp;Codes'!$A:$A,'AveragePrices&amp;Codes'!$B:$B),AGRIBALYSE_Cooked!$C:$C,AGRIBALYSE_Cooked!V:V)*$E5),"")</f>
        <v>0</v>
      </c>
      <c r="S5">
        <f>IFERROR(IF($F5="Raw",_xlfn.XLOOKUP(_xlfn.XLOOKUP(Tool_clean!$D5,'AveragePrices&amp;Codes'!$A:$A,'AveragePrices&amp;Codes'!$B:$B),AGRIBALYSE_Raw!$B:$B,AGRIBALYSE_Raw!V:V)*$E5,_xlfn.XLOOKUP(_xlfn.XLOOKUP(Tool_clean!$D5,'AveragePrices&amp;Codes'!$A:$A,'AveragePrices&amp;Codes'!$B:$B),AGRIBALYSE_Cooked!$C:$C,AGRIBALYSE_Cooked!W:W)*$E5),"")</f>
        <v>0</v>
      </c>
      <c r="T5">
        <f>IFERROR(IF($F5="Raw",_xlfn.XLOOKUP(_xlfn.XLOOKUP(Tool_clean!$D5,'AveragePrices&amp;Codes'!$A:$A,'AveragePrices&amp;Codes'!$B:$B),AGRIBALYSE_Raw!$B:$B,AGRIBALYSE_Raw!W:W)*$E5,_xlfn.XLOOKUP(_xlfn.XLOOKUP(Tool_clean!$D5,'AveragePrices&amp;Codes'!$A:$A,'AveragePrices&amp;Codes'!$B:$B),AGRIBALYSE_Cooked!$C:$C,AGRIBALYSE_Cooked!X:X)*$E5),"")</f>
        <v>0</v>
      </c>
      <c r="U5">
        <f>IFERROR(IF($F5="Raw",_xlfn.XLOOKUP(_xlfn.XLOOKUP(Tool_clean!$D5,'AveragePrices&amp;Codes'!$A:$A,'AveragePrices&amp;Codes'!$B:$B),AGRIBALYSE_Raw!$B:$B,AGRIBALYSE_Raw!X:X)*$E5,_xlfn.XLOOKUP(_xlfn.XLOOKUP(Tool_clean!$D5,'AveragePrices&amp;Codes'!$A:$A,'AveragePrices&amp;Codes'!$B:$B),AGRIBALYSE_Cooked!$C:$C,AGRIBALYSE_Cooked!Y:Y)*$E5),"")</f>
        <v>0</v>
      </c>
      <c r="V5">
        <f>IFERROR(IF($F5="Raw",_xlfn.XLOOKUP(_xlfn.XLOOKUP(Tool_clean!$D5,'AveragePrices&amp;Codes'!$A:$A,'AveragePrices&amp;Codes'!$B:$B),AGRIBALYSE_Raw!$B:$B,AGRIBALYSE_Raw!Y:Y)*$E5,_xlfn.XLOOKUP(_xlfn.XLOOKUP(Tool_clean!$D5,'AveragePrices&amp;Codes'!$A:$A,'AveragePrices&amp;Codes'!$B:$B),AGRIBALYSE_Cooked!$C:$C,AGRIBALYSE_Cooked!Z:Z)*$E5),"")</f>
        <v>0</v>
      </c>
      <c r="W5">
        <f>IFERROR(IF($F5="Raw",_xlfn.XLOOKUP(_xlfn.XLOOKUP(Tool_clean!$D5,'AveragePrices&amp;Codes'!$A:$A,'AveragePrices&amp;Codes'!$B:$B),AGRIBALYSE_Raw!$B:$B,AGRIBALYSE_Raw!Z:Z)*$E5,_xlfn.XLOOKUP(_xlfn.XLOOKUP(Tool_clean!$D5,'AveragePrices&amp;Codes'!$A:$A,'AveragePrices&amp;Codes'!$B:$B),AGRIBALYSE_Cooked!$C:$C,AGRIBALYSE_Cooked!AA:AA)*$E5),"")</f>
        <v>0</v>
      </c>
      <c r="X5">
        <f>IFERROR(IF($F5="Raw",_xlfn.XLOOKUP(_xlfn.XLOOKUP(Tool_clean!$D5,'AveragePrices&amp;Codes'!$A:$A,'AveragePrices&amp;Codes'!$B:$B),AGRIBALYSE_Raw!$B:$B,AGRIBALYSE_Raw!AA:AA)*$E5,_xlfn.XLOOKUP(_xlfn.XLOOKUP(Tool_clean!$D5,'AveragePrices&amp;Codes'!$A:$A,'AveragePrices&amp;Codes'!$B:$B),AGRIBALYSE_Cooked!$C:$C,AGRIBALYSE_Cooked!AB:AB)*$E5),"")</f>
        <v>0</v>
      </c>
      <c r="Y5">
        <f>IFERROR(IF($F5="Raw",_xlfn.XLOOKUP(_xlfn.XLOOKUP(Tool_clean!$D5,'AveragePrices&amp;Codes'!$A:$A,'AveragePrices&amp;Codes'!$B:$B),AGRIBALYSE_Raw!$B:$B,AGRIBALYSE_Raw!AB:AB)*$E5,_xlfn.XLOOKUP(_xlfn.XLOOKUP(Tool_clean!$D5,'AveragePrices&amp;Codes'!$A:$A,'AveragePrices&amp;Codes'!$B:$B),AGRIBALYSE_Cooked!$C:$C,AGRIBALYSE_Cooked!AC:AC)*$E5),"")</f>
        <v>0</v>
      </c>
      <c r="Z5">
        <f>IFERROR(IF($F5="Raw",_xlfn.XLOOKUP(_xlfn.XLOOKUP(Tool_clean!$D5,'AveragePrices&amp;Codes'!$A:$A,'AveragePrices&amp;Codes'!$B:$B),AGRIBALYSE_Raw!$B:$B,AGRIBALYSE_Raw!AC:AC)*$E5,_xlfn.XLOOKUP(_xlfn.XLOOKUP(Tool_clean!$D5,'AveragePrices&amp;Codes'!$A:$A,'AveragePrices&amp;Codes'!$B:$B),AGRIBALYSE_Cooked!$C:$C,AGRIBALYSE_Cooked!AD:AD)*$E5),"")</f>
        <v>0</v>
      </c>
      <c r="AA5">
        <f>IFERROR(IF($F5="Raw",_xlfn.XLOOKUP(_xlfn.XLOOKUP(Tool_clean!$D5,'AveragePrices&amp;Codes'!$A:$A,'AveragePrices&amp;Codes'!$B:$B),AGRIBALYSE_Raw!$B:$B,AGRIBALYSE_Raw!AD:AD)*$E5,_xlfn.XLOOKUP(_xlfn.XLOOKUP(Tool_clean!$D5,'AveragePrices&amp;Codes'!$A:$A,'AveragePrices&amp;Codes'!$B:$B),AGRIBALYSE_Cooked!$C:$C,AGRIBALYSE_Cooked!AE:AE)*$E5),"")</f>
        <v>0</v>
      </c>
      <c r="AB5" t="str" cm="1">
        <f t="array" ref="AB5">IFERROR(_xlfn.XLOOKUP(Tool_clean!$F5&amp;$E$2,'Cooking methods'!$A:$A&amp;'Cooking methods'!$B:$B,'Cooking methods'!C:C)*$E5,"")</f>
        <v/>
      </c>
      <c r="AC5" t="str" cm="1">
        <f t="array" ref="AC5">IFERROR(_xlfn.XLOOKUP(Tool_clean!$F5&amp;$E$2,'Cooking methods'!$A:$A&amp;'Cooking methods'!$B:$B,'Cooking methods'!D:D)*$E5,"")</f>
        <v/>
      </c>
      <c r="AD5" t="str" cm="1">
        <f t="array" ref="AD5">IFERROR(_xlfn.XLOOKUP(Tool_clean!$F5&amp;$E$2,'Cooking methods'!$A:$A&amp;'Cooking methods'!$B:$B,'Cooking methods'!E:E)*$E5,"")</f>
        <v/>
      </c>
      <c r="AE5" t="str" cm="1">
        <f t="array" ref="AE5">IFERROR(_xlfn.XLOOKUP(Tool_clean!$F5&amp;$E$2,'Cooking methods'!$A:$A&amp;'Cooking methods'!$B:$B,'Cooking methods'!F:F)*$E5,"")</f>
        <v/>
      </c>
      <c r="AF5" t="str" cm="1">
        <f t="array" ref="AF5">IFERROR(_xlfn.XLOOKUP(Tool_clean!$F5&amp;$E$2,'Cooking methods'!$A:$A&amp;'Cooking methods'!$B:$B,'Cooking methods'!G:G)*$E5,"")</f>
        <v/>
      </c>
      <c r="AG5" t="str" cm="1">
        <f t="array" ref="AG5">IFERROR(_xlfn.XLOOKUP(Tool_clean!$F5&amp;$E$2,'Cooking methods'!$A:$A&amp;'Cooking methods'!$B:$B,'Cooking methods'!H:H)*$E5,"")</f>
        <v/>
      </c>
      <c r="AH5" t="str" cm="1">
        <f t="array" ref="AH5">IFERROR(_xlfn.XLOOKUP(Tool_clean!$F5&amp;$E$2,'Cooking methods'!$A:$A&amp;'Cooking methods'!$B:$B,'Cooking methods'!I:I)*$E5,"")</f>
        <v/>
      </c>
      <c r="AI5" t="str" cm="1">
        <f t="array" ref="AI5">IFERROR(_xlfn.XLOOKUP(Tool_clean!$F5&amp;$E$2,'Cooking methods'!$A:$A&amp;'Cooking methods'!$B:$B,'Cooking methods'!J:J)*$E5,"")</f>
        <v/>
      </c>
      <c r="AJ5" t="str" cm="1">
        <f t="array" ref="AJ5">IFERROR(_xlfn.XLOOKUP(Tool_clean!$F5&amp;$E$2,'Cooking methods'!$A:$A&amp;'Cooking methods'!$B:$B,'Cooking methods'!K:K)*$E5,"")</f>
        <v/>
      </c>
      <c r="AK5" t="str" cm="1">
        <f t="array" ref="AK5">IFERROR(_xlfn.XLOOKUP(Tool_clean!$F5&amp;$E$2,'Cooking methods'!$A:$A&amp;'Cooking methods'!$B:$B,'Cooking methods'!L:L)*$E5,"")</f>
        <v/>
      </c>
      <c r="AL5" t="str" cm="1">
        <f t="array" ref="AL5">IFERROR(_xlfn.XLOOKUP(Tool_clean!$F5&amp;$E$2,'Cooking methods'!$A:$A&amp;'Cooking methods'!$B:$B,'Cooking methods'!M:M)*$E5,"")</f>
        <v/>
      </c>
      <c r="AM5" t="str" cm="1">
        <f t="array" ref="AM5">IFERROR(_xlfn.XLOOKUP(Tool_clean!$F5&amp;$E$2,'Cooking methods'!$A:$A&amp;'Cooking methods'!$B:$B,'Cooking methods'!N:N)*$E5,"")</f>
        <v/>
      </c>
      <c r="AN5" t="str" cm="1">
        <f t="array" ref="AN5">IFERROR(_xlfn.XLOOKUP(Tool_clean!$F5&amp;$E$2,'Cooking methods'!$A:$A&amp;'Cooking methods'!$B:$B,'Cooking methods'!O:O)*$E5,"")</f>
        <v/>
      </c>
      <c r="AO5" t="str" cm="1">
        <f t="array" ref="AO5">IFERROR(_xlfn.XLOOKUP(Tool_clean!$F5&amp;$E$2,'Cooking methods'!$A:$A&amp;'Cooking methods'!$B:$B,'Cooking methods'!P:P)*$E5,"")</f>
        <v/>
      </c>
      <c r="AP5" t="str" cm="1">
        <f t="array" ref="AP5">IFERROR(_xlfn.XLOOKUP(Tool_clean!$F5&amp;$E$2,'Cooking methods'!$A:$A&amp;'Cooking methods'!$B:$B,'Cooking methods'!Q:Q)*$E5,"")</f>
        <v/>
      </c>
      <c r="AQ5" t="str" cm="1">
        <f t="array" ref="AQ5">IFERROR(_xlfn.XLOOKUP(Tool_clean!$F5&amp;$E$2,'Cooking methods'!$A:$A&amp;'Cooking methods'!$B:$B,'Cooking methods'!R:R)*$E5,"")</f>
        <v/>
      </c>
      <c r="AR5" t="str" cm="1">
        <f t="array" ref="AR5">IFERROR(_xlfn.XLOOKUP(Tool_clean!$G5&amp;$E$2,'Waste management'!$A:$A&amp;'Waste management'!$B:$B,'Waste management'!C:C)*$E5,"")</f>
        <v/>
      </c>
      <c r="AS5" t="str" cm="1">
        <f t="array" ref="AS5">IFERROR(_xlfn.XLOOKUP(Tool_clean!$G5&amp;$E$2,'Waste management'!$A:$A&amp;'Waste management'!$B:$B,'Waste management'!D:D)*$E5,"")</f>
        <v/>
      </c>
      <c r="AT5" t="str" cm="1">
        <f t="array" ref="AT5">IFERROR(_xlfn.XLOOKUP(Tool_clean!$G5&amp;$E$2,'Waste management'!$A:$A&amp;'Waste management'!$B:$B,'Waste management'!E:E)*$E5,"")</f>
        <v/>
      </c>
      <c r="AU5" t="str" cm="1">
        <f t="array" ref="AU5">IFERROR(_xlfn.XLOOKUP(Tool_clean!$G5&amp;$E$2,'Waste management'!$A:$A&amp;'Waste management'!$B:$B,'Waste management'!F:F)*$E5,"")</f>
        <v/>
      </c>
      <c r="AV5" t="str" cm="1">
        <f t="array" ref="AV5">IFERROR(_xlfn.XLOOKUP(Tool_clean!$G5&amp;$E$2,'Waste management'!$A:$A&amp;'Waste management'!$B:$B,'Waste management'!G:G)*$E5,"")</f>
        <v/>
      </c>
      <c r="AW5" t="str" cm="1">
        <f t="array" ref="AW5">IFERROR(_xlfn.XLOOKUP(Tool_clean!$G5&amp;$E$2,'Waste management'!$A:$A&amp;'Waste management'!$B:$B,'Waste management'!H:H)*$E5,"")</f>
        <v/>
      </c>
      <c r="AX5" t="str" cm="1">
        <f t="array" ref="AX5">IFERROR(_xlfn.XLOOKUP(Tool_clean!$G5&amp;$E$2,'Waste management'!$A:$A&amp;'Waste management'!$B:$B,'Waste management'!I:I)*$E5,"")</f>
        <v/>
      </c>
      <c r="AY5" t="str" cm="1">
        <f t="array" ref="AY5">IFERROR(_xlfn.XLOOKUP(Tool_clean!$G5&amp;$E$2,'Waste management'!$A:$A&amp;'Waste management'!$B:$B,'Waste management'!J:J)*$E5,"")</f>
        <v/>
      </c>
      <c r="AZ5" t="str" cm="1">
        <f t="array" ref="AZ5">IFERROR(_xlfn.XLOOKUP(Tool_clean!$G5&amp;$E$2,'Waste management'!$A:$A&amp;'Waste management'!$B:$B,'Waste management'!K:K)*$E5,"")</f>
        <v/>
      </c>
      <c r="BA5" t="str" cm="1">
        <f t="array" ref="BA5">IFERROR(_xlfn.XLOOKUP(Tool_clean!$G5&amp;$E$2,'Waste management'!$A:$A&amp;'Waste management'!$B:$B,'Waste management'!L:L)*$E5,"")</f>
        <v/>
      </c>
      <c r="BB5" t="str" cm="1">
        <f t="array" ref="BB5">IFERROR(_xlfn.XLOOKUP(Tool_clean!$G5&amp;$E$2,'Waste management'!$A:$A&amp;'Waste management'!$B:$B,'Waste management'!M:M)*$E5,"")</f>
        <v/>
      </c>
      <c r="BC5" t="str" cm="1">
        <f t="array" ref="BC5">IFERROR(_xlfn.XLOOKUP(Tool_clean!$G5&amp;$E$2,'Waste management'!$A:$A&amp;'Waste management'!$B:$B,'Waste management'!N:N)*$E5,"")</f>
        <v/>
      </c>
      <c r="BD5" t="str" cm="1">
        <f t="array" ref="BD5">IFERROR(_xlfn.XLOOKUP(Tool_clean!$G5&amp;$E$2,'Waste management'!$A:$A&amp;'Waste management'!$B:$B,'Waste management'!O:O)*$E5,"")</f>
        <v/>
      </c>
      <c r="BE5" t="str" cm="1">
        <f t="array" ref="BE5">IFERROR(_xlfn.XLOOKUP(Tool_clean!$G5&amp;$E$2,'Waste management'!$A:$A&amp;'Waste management'!$B:$B,'Waste management'!P:P)*$E5,"")</f>
        <v/>
      </c>
      <c r="BF5" t="str" cm="1">
        <f t="array" ref="BF5">IFERROR(_xlfn.XLOOKUP(Tool_clean!$G5&amp;$E$2,'Waste management'!$A:$A&amp;'Waste management'!$B:$B,'Waste management'!Q:Q)*$E5,"")</f>
        <v/>
      </c>
      <c r="BG5" t="str" cm="1">
        <f t="array" ref="BG5">IFERROR(_xlfn.XLOOKUP(Tool_clean!$G5&amp;$E$2,'Waste management'!$A:$A&amp;'Waste management'!$B:$B,'Waste management'!R:R)*$E5,"")</f>
        <v/>
      </c>
      <c r="BH5" t="str">
        <f>IFERROR((L5+AR5+AB5)*_xlfn.XLOOKUP(Tool_clean!BH$4,Monetization_Factors!$A:$A,Monetization_Factors!$D:$D),"")</f>
        <v/>
      </c>
      <c r="BI5" t="str">
        <f>IFERROR((M5+AS5+AC5)*_xlfn.XLOOKUP(Tool_clean!BI$4,Monetization_Factors!$A:$A,Monetization_Factors!$D:$D),"")</f>
        <v/>
      </c>
      <c r="BJ5" t="str">
        <f>IFERROR((N5+AT5+AD5)*_xlfn.XLOOKUP(Tool_clean!BJ$4,Monetization_Factors!$A:$A,Monetization_Factors!$D:$D),"")</f>
        <v/>
      </c>
      <c r="BK5" t="str">
        <f>IFERROR((O5+AU5+AE5)*_xlfn.XLOOKUP(Tool_clean!BK$4,Monetization_Factors!$A:$A,Monetization_Factors!$D:$D),"")</f>
        <v/>
      </c>
      <c r="BL5" t="str">
        <f>IFERROR((P5+AV5+AF5)*_xlfn.XLOOKUP(Tool_clean!BL$4,Monetization_Factors!$A:$A,Monetization_Factors!$D:$D),"")</f>
        <v/>
      </c>
      <c r="BM5" t="str">
        <f>IFERROR((Q5+AW5+AG5)*_xlfn.XLOOKUP(Tool_clean!BM$4,Monetization_Factors!$A:$A,Monetization_Factors!$D:$D),"")</f>
        <v/>
      </c>
      <c r="BN5" t="str">
        <f>IFERROR((R5+AX5+AH5)*_xlfn.XLOOKUP(Tool_clean!BN$4,Monetization_Factors!$A:$A,Monetization_Factors!$D:$D),"")</f>
        <v/>
      </c>
      <c r="BO5" t="str">
        <f>IFERROR((S5+AY5+AI5)*_xlfn.XLOOKUP(Tool_clean!BO$4,Monetization_Factors!$A:$A,Monetization_Factors!$D:$D),"")</f>
        <v/>
      </c>
      <c r="BP5" t="str">
        <f>IFERROR((T5+AZ5+AJ5)*_xlfn.XLOOKUP(Tool_clean!BP$4,Monetization_Factors!$A:$A,Monetization_Factors!$D:$D),"")</f>
        <v/>
      </c>
      <c r="BQ5" t="str">
        <f>IFERROR((U5+BA5+AK5)*_xlfn.XLOOKUP(Tool_clean!BQ$4,Monetization_Factors!$A:$A,Monetization_Factors!$D:$D),"")</f>
        <v/>
      </c>
      <c r="BR5" t="str">
        <f>IFERROR((V5+BB5+AL5)*_xlfn.XLOOKUP(Tool_clean!BR$4,Monetization_Factors!$A:$A,Monetization_Factors!$D:$D),"")</f>
        <v/>
      </c>
      <c r="BS5" t="str">
        <f>IFERROR((W5+BC5+AM5)*_xlfn.XLOOKUP(Tool_clean!BS$4,Monetization_Factors!$A:$A,Monetization_Factors!$D:$D),"")</f>
        <v/>
      </c>
      <c r="BT5" t="str">
        <f>IFERROR((X5+BD5+AN5)*_xlfn.XLOOKUP(Tool_clean!BT$4,Monetization_Factors!$A:$A,Monetization_Factors!$D:$D),"")</f>
        <v/>
      </c>
      <c r="BU5" t="str">
        <f>IFERROR((Y5+BE5+AO5)*_xlfn.XLOOKUP(Tool_clean!BU$4,Monetization_Factors!$A:$A,Monetization_Factors!$D:$D),"")</f>
        <v/>
      </c>
      <c r="BV5" t="str">
        <f>IFERROR((Z5+BF5+AP5)*_xlfn.XLOOKUP(Tool_clean!BV$4,Monetization_Factors!$A:$A,Monetization_Factors!$D:$D),"")</f>
        <v/>
      </c>
      <c r="BW5" t="str">
        <f>IFERROR((AA5+BG5+AQ5)*_xlfn.XLOOKUP(Tool_clean!BW$4,Monetization_Factors!$A:$A,Monetization_Factors!$D:$D),"")</f>
        <v/>
      </c>
      <c r="BX5" s="38" t="str" cm="1">
        <f t="array" ref="BX5">IFERROR(_xlfn.IFS(I5&gt;0,I5*E5,I5="",J5*E5),"")</f>
        <v/>
      </c>
      <c r="BY5" s="38">
        <f>IFERROR(SUM(BH5:BP5,BS5:BW5),"")</f>
        <v>0</v>
      </c>
      <c r="BZ5" s="38" t="str">
        <f>IFERROR(BY5+BX5,BX5)</f>
        <v/>
      </c>
      <c r="CA5" s="38" t="str">
        <f>IFERROR(BZ5/$F$2,"")</f>
        <v/>
      </c>
      <c r="CB5" t="str">
        <f t="shared" ref="CB5:CB36" si="0">IFERROR((L5+AB5+AR5),"")</f>
        <v/>
      </c>
      <c r="CC5" t="str">
        <f t="shared" ref="CC5:CC20" si="1">IFERROR((M5+AC5+AS5),"")</f>
        <v/>
      </c>
      <c r="CD5" t="str">
        <f t="shared" ref="CD5:CD20" si="2">IFERROR((N5+AD5+AT5),"")</f>
        <v/>
      </c>
      <c r="CE5" t="str">
        <f t="shared" ref="CE5:CE20" si="3">IFERROR((O5+AE5+AU5),"")</f>
        <v/>
      </c>
      <c r="CF5" t="str">
        <f t="shared" ref="CF5:CF20" si="4">IFERROR((P5+AF5+AV5),"")</f>
        <v/>
      </c>
      <c r="CG5" t="str">
        <f t="shared" ref="CG5:CG20" si="5">IFERROR((Q5+AG5+AW5),"")</f>
        <v/>
      </c>
      <c r="CH5" t="str">
        <f t="shared" ref="CH5:CH20" si="6">IFERROR((R5+AH5+AX5),"")</f>
        <v/>
      </c>
      <c r="CI5" t="str">
        <f t="shared" ref="CI5:CI20" si="7">IFERROR((S5+AI5+AY5),"")</f>
        <v/>
      </c>
      <c r="CJ5" t="str">
        <f t="shared" ref="CJ5:CJ20" si="8">IFERROR((T5+AJ5+AZ5),"")</f>
        <v/>
      </c>
      <c r="CK5" t="str">
        <f t="shared" ref="CK5:CK20" si="9">IFERROR((U5+AK5+BA5),"")</f>
        <v/>
      </c>
      <c r="CL5" t="str">
        <f t="shared" ref="CL5:CL20" si="10">IFERROR((V5+AL5+BB5),"")</f>
        <v/>
      </c>
      <c r="CM5" t="str">
        <f t="shared" ref="CM5:CM20" si="11">IFERROR((W5+AM5+BC5),"")</f>
        <v/>
      </c>
      <c r="CN5" t="str">
        <f t="shared" ref="CN5:CN20" si="12">IFERROR((X5+AN5+BD5),"")</f>
        <v/>
      </c>
      <c r="CO5" t="str">
        <f t="shared" ref="CO5:CO20" si="13">IFERROR((Y5+AO5+BE5),"")</f>
        <v/>
      </c>
      <c r="CP5" t="str">
        <f t="shared" ref="CP5:CP20" si="14">IFERROR((Z5+AP5+BF5),"")</f>
        <v/>
      </c>
      <c r="CQ5" t="str">
        <f t="shared" ref="CQ5:CQ20" si="15">IFERROR((AA5+AQ5+BG5),"")</f>
        <v/>
      </c>
      <c r="CR5" t="str">
        <f t="shared" ref="CR5:CR36" si="16">IFERROR((L5+AB5+AR5)/$F$2,"")</f>
        <v/>
      </c>
      <c r="CS5" t="str">
        <f t="shared" ref="CS5:CS20" si="17">IFERROR((M5+AC5+AS5)/$F$2,"")</f>
        <v/>
      </c>
      <c r="CT5" t="str">
        <f t="shared" ref="CT5:CT20" si="18">IFERROR((N5+AD5+AT5)/$F$2,"")</f>
        <v/>
      </c>
      <c r="CU5" t="str">
        <f t="shared" ref="CU5:CU20" si="19">IFERROR((O5+AE5+AU5)/$F$2,"")</f>
        <v/>
      </c>
      <c r="CV5" t="str">
        <f t="shared" ref="CV5:CV20" si="20">IFERROR((P5+AF5+AV5)/$F$2,"")</f>
        <v/>
      </c>
      <c r="CW5" t="str">
        <f t="shared" ref="CW5:CW20" si="21">IFERROR((Q5+AG5+AW5)/$F$2,"")</f>
        <v/>
      </c>
      <c r="CX5" t="str">
        <f t="shared" ref="CX5:CX20" si="22">IFERROR((R5+AH5+AX5)/$F$2,"")</f>
        <v/>
      </c>
      <c r="CY5" t="str">
        <f t="shared" ref="CY5:CY20" si="23">IFERROR((S5+AI5+AY5)/$F$2,"")</f>
        <v/>
      </c>
      <c r="CZ5" t="str">
        <f t="shared" ref="CZ5:CZ20" si="24">IFERROR((T5+AJ5+AZ5)/$F$2,"")</f>
        <v/>
      </c>
      <c r="DA5" t="str">
        <f t="shared" ref="DA5:DA20" si="25">IFERROR((U5+AK5+BA5)/$F$2,"")</f>
        <v/>
      </c>
      <c r="DB5" t="str">
        <f t="shared" ref="DB5:DB20" si="26">IFERROR((V5+AL5+BB5)/$F$2,"")</f>
        <v/>
      </c>
      <c r="DC5" t="str">
        <f t="shared" ref="DC5:DC20" si="27">IFERROR((W5+AM5+BC5)/$F$2,"")</f>
        <v/>
      </c>
      <c r="DD5" t="str">
        <f t="shared" ref="DD5:DD20" si="28">IFERROR((X5+AN5+BD5)/$F$2,"")</f>
        <v/>
      </c>
      <c r="DE5" t="str">
        <f t="shared" ref="DE5:DE20" si="29">IFERROR((Y5+AO5+BE5)/$F$2,"")</f>
        <v/>
      </c>
      <c r="DF5" t="str">
        <f t="shared" ref="DF5:DF20" si="30">IFERROR((Z5+AP5+BF5)/$F$2,"")</f>
        <v/>
      </c>
      <c r="DG5" t="str">
        <f t="shared" ref="DG5:DG20" si="31">IFERROR((AA5+AQ5+BG5)/$F$2,"")</f>
        <v/>
      </c>
      <c r="DH5" s="5" t="str">
        <f>IFERROR((CR5*$B$2*(1-$H5)*('CAR.CAP_per person'!B$2))/(_xlfn.XLOOKUP($E$2,EU_countries_GDP!$A$2:$A$29,EU_countries_GDP!$E$2:$E$29)),"")</f>
        <v/>
      </c>
      <c r="DI5" s="5" t="str">
        <f>IFERROR((CS5*$B$2*(1-$H5)*('CAR.CAP_per person'!C$2))/(_xlfn.XLOOKUP($E$2,EU_countries_GDP!$A$2:$A$29,EU_countries_GDP!$E$2:$E$29)),"")</f>
        <v/>
      </c>
      <c r="DJ5" s="5" t="str">
        <f>IFERROR((CT5*$B$2*(1-$H5)*('CAR.CAP_per person'!D$2))/(_xlfn.XLOOKUP($E$2,EU_countries_GDP!$A$2:$A$29,EU_countries_GDP!$E$2:$E$29)),"")</f>
        <v/>
      </c>
      <c r="DK5" s="5" t="str">
        <f>IFERROR((CU5*$B$2*(1-$H5)*('CAR.CAP_per person'!E$2))/(_xlfn.XLOOKUP($E$2,EU_countries_GDP!$A$2:$A$29,EU_countries_GDP!$E$2:$E$29)),"")</f>
        <v/>
      </c>
      <c r="DL5" s="5" t="str">
        <f>IFERROR((CV5*$B$2*(1-$H5)*('CAR.CAP_per person'!F$2))/(_xlfn.XLOOKUP($E$2,EU_countries_GDP!$A$2:$A$29,EU_countries_GDP!$E$2:$E$29)),"")</f>
        <v/>
      </c>
      <c r="DM5" s="5" t="str">
        <f>IFERROR((CW5*$B$2*(1-$H5)*('CAR.CAP_per person'!G$2))/(_xlfn.XLOOKUP($E$2,EU_countries_GDP!$A$2:$A$29,EU_countries_GDP!$E$2:$E$29)),"")</f>
        <v/>
      </c>
      <c r="DN5" s="5" t="str">
        <f>IFERROR((CX5*$B$2*(1-$H5)*('CAR.CAP_per person'!H$2))/(_xlfn.XLOOKUP($E$2,EU_countries_GDP!$A$2:$A$29,EU_countries_GDP!$E$2:$E$29)),"")</f>
        <v/>
      </c>
      <c r="DO5" s="5" t="str">
        <f>IFERROR((CY5*$B$2*(1-$H5)*('CAR.CAP_per person'!I$2))/(_xlfn.XLOOKUP($E$2,EU_countries_GDP!$A$2:$A$29,EU_countries_GDP!$E$2:$E$29)),"")</f>
        <v/>
      </c>
      <c r="DP5" s="5" t="str">
        <f>IFERROR((CZ5*$B$2*(1-$H5)*('CAR.CAP_per person'!J$2))/(_xlfn.XLOOKUP($E$2,EU_countries_GDP!$A$2:$A$29,EU_countries_GDP!$E$2:$E$29)),"")</f>
        <v/>
      </c>
      <c r="DQ5" s="5" t="str">
        <f>IFERROR((DA5*$B$2*(1-$H5)*('CAR.CAP_per person'!K$2))/(_xlfn.XLOOKUP($E$2,EU_countries_GDP!$A$2:$A$29,EU_countries_GDP!$E$2:$E$29)),"")</f>
        <v/>
      </c>
      <c r="DR5" s="5" t="str">
        <f>IFERROR((DB5*$B$2*(1-$H5)*('CAR.CAP_per person'!L$2))/(_xlfn.XLOOKUP($E$2,EU_countries_GDP!$A$2:$A$29,EU_countries_GDP!$E$2:$E$29)),"")</f>
        <v/>
      </c>
      <c r="DS5" s="5" t="str">
        <f>IFERROR((DC5*$B$2*(1-$H5)*('CAR.CAP_per person'!M$2))/(_xlfn.XLOOKUP($E$2,EU_countries_GDP!$A$2:$A$29,EU_countries_GDP!$E$2:$E$29)),"")</f>
        <v/>
      </c>
      <c r="DT5" s="5" t="str">
        <f>IFERROR((DD5*$B$2*(1-$H5)*('CAR.CAP_per person'!N$2))/(_xlfn.XLOOKUP($E$2,EU_countries_GDP!$A$2:$A$29,EU_countries_GDP!$E$2:$E$29)),"")</f>
        <v/>
      </c>
      <c r="DU5" s="5" t="str">
        <f>IFERROR((DE5*$B$2*(1-$H5)*('CAR.CAP_per person'!O$2))/(_xlfn.XLOOKUP($E$2,EU_countries_GDP!$A$2:$A$29,EU_countries_GDP!$E$2:$E$29)),"")</f>
        <v/>
      </c>
      <c r="DV5" s="5" t="str">
        <f>IFERROR((DF5*$B$2*(1-$H5)*('CAR.CAP_per person'!P$2))/(_xlfn.XLOOKUP($E$2,EU_countries_GDP!$A$2:$A$29,EU_countries_GDP!$E$2:$E$29)),"")</f>
        <v/>
      </c>
      <c r="DW5" s="5" t="str">
        <f>IFERROR((DG5*$B$2*(1-$H5)*('CAR.CAP_per person'!Q$2))/(_xlfn.XLOOKUP($E$2,EU_countries_GDP!$A$2:$A$29,EU_countries_GDP!$E$2:$E$29)),"")</f>
        <v/>
      </c>
    </row>
    <row r="6" spans="1:127">
      <c r="B6" t="str">
        <f>_xlfn.XLOOKUP(D6,Table5[Ingredient],Table5[Category],"",FALSE)</f>
        <v/>
      </c>
      <c r="C6" s="33"/>
      <c r="D6" s="33"/>
      <c r="E6" s="33"/>
      <c r="F6" s="33"/>
      <c r="G6" s="33"/>
      <c r="H6" s="33"/>
      <c r="I6" s="33"/>
      <c r="J6" s="37" t="str">
        <f>IFERROR(INDEX('AveragePrices&amp;Codes'!G:AG, MATCH($D6, 'AveragePrices&amp;Codes'!$A:$A, 0), MATCH(Tool_clean!$E$2, 'AveragePrices&amp;Codes'!$G$1:$AG$1, 0)),"")</f>
        <v/>
      </c>
      <c r="K6" s="37" t="str">
        <f t="shared" ref="K6:K69" si="32">IFERROR(E6/$F$2,"")</f>
        <v/>
      </c>
      <c r="L6">
        <f>IFERROR(IF($F6="Raw",_xlfn.XLOOKUP(_xlfn.XLOOKUP(Tool_clean!$D6,'AveragePrices&amp;Codes'!$A:$A,'AveragePrices&amp;Codes'!$B:$B),AGRIBALYSE_Raw!$B:$B,AGRIBALYSE_Raw!O:O)*$E6,_xlfn.XLOOKUP(_xlfn.XLOOKUP(Tool_clean!$D6,'AveragePrices&amp;Codes'!$A:$A,'AveragePrices&amp;Codes'!$B:$B),AGRIBALYSE_Cooked!$C:$C,AGRIBALYSE_Cooked!P:P)*$E6),"")</f>
        <v>0</v>
      </c>
      <c r="M6">
        <f>IFERROR(IF($F6="Raw",_xlfn.XLOOKUP(_xlfn.XLOOKUP(Tool_clean!$D6,'AveragePrices&amp;Codes'!$A:$A,'AveragePrices&amp;Codes'!$B:$B),AGRIBALYSE_Raw!$B:$B,AGRIBALYSE_Raw!P:P)*$E6,_xlfn.XLOOKUP(_xlfn.XLOOKUP(Tool_clean!$D6,'AveragePrices&amp;Codes'!$A:$A,'AveragePrices&amp;Codes'!$B:$B),AGRIBALYSE_Cooked!$C:$C,AGRIBALYSE_Cooked!Q:Q)*$E6),"")</f>
        <v>0</v>
      </c>
      <c r="N6">
        <f>IFERROR(IF($F6="Raw",_xlfn.XLOOKUP(_xlfn.XLOOKUP(Tool_clean!$D6,'AveragePrices&amp;Codes'!$A:$A,'AveragePrices&amp;Codes'!$B:$B),AGRIBALYSE_Raw!$B:$B,AGRIBALYSE_Raw!Q:Q)*$E6,_xlfn.XLOOKUP(_xlfn.XLOOKUP(Tool_clean!$D6,'AveragePrices&amp;Codes'!$A:$A,'AveragePrices&amp;Codes'!$B:$B),AGRIBALYSE_Cooked!$C:$C,AGRIBALYSE_Cooked!R:R)*$E6),"")</f>
        <v>0</v>
      </c>
      <c r="O6">
        <f>IFERROR(IF($F6="Raw",_xlfn.XLOOKUP(_xlfn.XLOOKUP(Tool_clean!$D6,'AveragePrices&amp;Codes'!$A:$A,'AveragePrices&amp;Codes'!$B:$B),AGRIBALYSE_Raw!$B:$B,AGRIBALYSE_Raw!R:R)*$E6,_xlfn.XLOOKUP(_xlfn.XLOOKUP(Tool_clean!$D6,'AveragePrices&amp;Codes'!$A:$A,'AveragePrices&amp;Codes'!$B:$B),AGRIBALYSE_Cooked!$C:$C,AGRIBALYSE_Cooked!S:S)*$E6),"")</f>
        <v>0</v>
      </c>
      <c r="P6">
        <f>IFERROR(IF($F6="Raw",_xlfn.XLOOKUP(_xlfn.XLOOKUP(Tool_clean!$D6,'AveragePrices&amp;Codes'!$A:$A,'AveragePrices&amp;Codes'!$B:$B),AGRIBALYSE_Raw!$B:$B,AGRIBALYSE_Raw!S:S)*$E6,_xlfn.XLOOKUP(_xlfn.XLOOKUP(Tool_clean!$D6,'AveragePrices&amp;Codes'!$A:$A,'AveragePrices&amp;Codes'!$B:$B),AGRIBALYSE_Cooked!$C:$C,AGRIBALYSE_Cooked!T:T)*$E6),"")</f>
        <v>0</v>
      </c>
      <c r="Q6">
        <f>IFERROR(IF($F6="Raw",_xlfn.XLOOKUP(_xlfn.XLOOKUP(Tool_clean!$D6,'AveragePrices&amp;Codes'!$A:$A,'AveragePrices&amp;Codes'!$B:$B),AGRIBALYSE_Raw!$B:$B,AGRIBALYSE_Raw!T:T)*$E6,_xlfn.XLOOKUP(_xlfn.XLOOKUP(Tool_clean!$D6,'AveragePrices&amp;Codes'!$A:$A,'AveragePrices&amp;Codes'!$B:$B),AGRIBALYSE_Cooked!$C:$C,AGRIBALYSE_Cooked!U:U)*$E6),"")</f>
        <v>0</v>
      </c>
      <c r="R6">
        <f>IFERROR(IF($F6="Raw",_xlfn.XLOOKUP(_xlfn.XLOOKUP(Tool_clean!$D6,'AveragePrices&amp;Codes'!$A:$A,'AveragePrices&amp;Codes'!$B:$B),AGRIBALYSE_Raw!$B:$B,AGRIBALYSE_Raw!U:U)*$E6,_xlfn.XLOOKUP(_xlfn.XLOOKUP(Tool_clean!$D6,'AveragePrices&amp;Codes'!$A:$A,'AveragePrices&amp;Codes'!$B:$B),AGRIBALYSE_Cooked!$C:$C,AGRIBALYSE_Cooked!V:V)*$E6),"")</f>
        <v>0</v>
      </c>
      <c r="S6">
        <f>IFERROR(IF($F6="Raw",_xlfn.XLOOKUP(_xlfn.XLOOKUP(Tool_clean!$D6,'AveragePrices&amp;Codes'!$A:$A,'AveragePrices&amp;Codes'!$B:$B),AGRIBALYSE_Raw!$B:$B,AGRIBALYSE_Raw!V:V)*$E6,_xlfn.XLOOKUP(_xlfn.XLOOKUP(Tool_clean!$D6,'AveragePrices&amp;Codes'!$A:$A,'AveragePrices&amp;Codes'!$B:$B),AGRIBALYSE_Cooked!$C:$C,AGRIBALYSE_Cooked!W:W)*$E6),"")</f>
        <v>0</v>
      </c>
      <c r="T6">
        <f>IFERROR(IF($F6="Raw",_xlfn.XLOOKUP(_xlfn.XLOOKUP(Tool_clean!$D6,'AveragePrices&amp;Codes'!$A:$A,'AveragePrices&amp;Codes'!$B:$B),AGRIBALYSE_Raw!$B:$B,AGRIBALYSE_Raw!W:W)*$E6,_xlfn.XLOOKUP(_xlfn.XLOOKUP(Tool_clean!$D6,'AveragePrices&amp;Codes'!$A:$A,'AveragePrices&amp;Codes'!$B:$B),AGRIBALYSE_Cooked!$C:$C,AGRIBALYSE_Cooked!X:X)*$E6),"")</f>
        <v>0</v>
      </c>
      <c r="U6">
        <f>IFERROR(IF($F6="Raw",_xlfn.XLOOKUP(_xlfn.XLOOKUP(Tool_clean!$D6,'AveragePrices&amp;Codes'!$A:$A,'AveragePrices&amp;Codes'!$B:$B),AGRIBALYSE_Raw!$B:$B,AGRIBALYSE_Raw!X:X)*$E6,_xlfn.XLOOKUP(_xlfn.XLOOKUP(Tool_clean!$D6,'AveragePrices&amp;Codes'!$A:$A,'AveragePrices&amp;Codes'!$B:$B),AGRIBALYSE_Cooked!$C:$C,AGRIBALYSE_Cooked!Y:Y)*$E6),"")</f>
        <v>0</v>
      </c>
      <c r="V6">
        <f>IFERROR(IF($F6="Raw",_xlfn.XLOOKUP(_xlfn.XLOOKUP(Tool_clean!$D6,'AveragePrices&amp;Codes'!$A:$A,'AveragePrices&amp;Codes'!$B:$B),AGRIBALYSE_Raw!$B:$B,AGRIBALYSE_Raw!Y:Y)*$E6,_xlfn.XLOOKUP(_xlfn.XLOOKUP(Tool_clean!$D6,'AveragePrices&amp;Codes'!$A:$A,'AveragePrices&amp;Codes'!$B:$B),AGRIBALYSE_Cooked!$C:$C,AGRIBALYSE_Cooked!Z:Z)*$E6),"")</f>
        <v>0</v>
      </c>
      <c r="W6">
        <f>IFERROR(IF($F6="Raw",_xlfn.XLOOKUP(_xlfn.XLOOKUP(Tool_clean!$D6,'AveragePrices&amp;Codes'!$A:$A,'AveragePrices&amp;Codes'!$B:$B),AGRIBALYSE_Raw!$B:$B,AGRIBALYSE_Raw!Z:Z)*$E6,_xlfn.XLOOKUP(_xlfn.XLOOKUP(Tool_clean!$D6,'AveragePrices&amp;Codes'!$A:$A,'AveragePrices&amp;Codes'!$B:$B),AGRIBALYSE_Cooked!$C:$C,AGRIBALYSE_Cooked!AA:AA)*$E6),"")</f>
        <v>0</v>
      </c>
      <c r="X6">
        <f>IFERROR(IF($F6="Raw",_xlfn.XLOOKUP(_xlfn.XLOOKUP(Tool_clean!$D6,'AveragePrices&amp;Codes'!$A:$A,'AveragePrices&amp;Codes'!$B:$B),AGRIBALYSE_Raw!$B:$B,AGRIBALYSE_Raw!AA:AA)*$E6,_xlfn.XLOOKUP(_xlfn.XLOOKUP(Tool_clean!$D6,'AveragePrices&amp;Codes'!$A:$A,'AveragePrices&amp;Codes'!$B:$B),AGRIBALYSE_Cooked!$C:$C,AGRIBALYSE_Cooked!AB:AB)*$E6),"")</f>
        <v>0</v>
      </c>
      <c r="Y6">
        <f>IFERROR(IF($F6="Raw",_xlfn.XLOOKUP(_xlfn.XLOOKUP(Tool_clean!$D6,'AveragePrices&amp;Codes'!$A:$A,'AveragePrices&amp;Codes'!$B:$B),AGRIBALYSE_Raw!$B:$B,AGRIBALYSE_Raw!AB:AB)*$E6,_xlfn.XLOOKUP(_xlfn.XLOOKUP(Tool_clean!$D6,'AveragePrices&amp;Codes'!$A:$A,'AveragePrices&amp;Codes'!$B:$B),AGRIBALYSE_Cooked!$C:$C,AGRIBALYSE_Cooked!AC:AC)*$E6),"")</f>
        <v>0</v>
      </c>
      <c r="Z6">
        <f>IFERROR(IF($F6="Raw",_xlfn.XLOOKUP(_xlfn.XLOOKUP(Tool_clean!$D6,'AveragePrices&amp;Codes'!$A:$A,'AveragePrices&amp;Codes'!$B:$B),AGRIBALYSE_Raw!$B:$B,AGRIBALYSE_Raw!AC:AC)*$E6,_xlfn.XLOOKUP(_xlfn.XLOOKUP(Tool_clean!$D6,'AveragePrices&amp;Codes'!$A:$A,'AveragePrices&amp;Codes'!$B:$B),AGRIBALYSE_Cooked!$C:$C,AGRIBALYSE_Cooked!AD:AD)*$E6),"")</f>
        <v>0</v>
      </c>
      <c r="AA6">
        <f>IFERROR(IF($F6="Raw",_xlfn.XLOOKUP(_xlfn.XLOOKUP(Tool_clean!$D6,'AveragePrices&amp;Codes'!$A:$A,'AveragePrices&amp;Codes'!$B:$B),AGRIBALYSE_Raw!$B:$B,AGRIBALYSE_Raw!AD:AD)*$E6,_xlfn.XLOOKUP(_xlfn.XLOOKUP(Tool_clean!$D6,'AveragePrices&amp;Codes'!$A:$A,'AveragePrices&amp;Codes'!$B:$B),AGRIBALYSE_Cooked!$C:$C,AGRIBALYSE_Cooked!AE:AE)*$E6),"")</f>
        <v>0</v>
      </c>
      <c r="AB6" t="str" cm="1">
        <f t="array" ref="AB6">IFERROR(_xlfn.XLOOKUP(Tool_clean!$F6&amp;$E$2,'Cooking methods'!$A:$A&amp;'Cooking methods'!$B:$B,'Cooking methods'!C:C)*$E6,"")</f>
        <v/>
      </c>
      <c r="AC6" t="str" cm="1">
        <f t="array" ref="AC6">IFERROR(_xlfn.XLOOKUP(Tool_clean!$F6&amp;$E$2,'Cooking methods'!$A:$A&amp;'Cooking methods'!$B:$B,'Cooking methods'!D:D)*$E6,"")</f>
        <v/>
      </c>
      <c r="AD6" t="str" cm="1">
        <f t="array" ref="AD6">IFERROR(_xlfn.XLOOKUP(Tool_clean!$F6&amp;$E$2,'Cooking methods'!$A:$A&amp;'Cooking methods'!$B:$B,'Cooking methods'!E:E)*$E6,"")</f>
        <v/>
      </c>
      <c r="AE6" t="str" cm="1">
        <f t="array" ref="AE6">IFERROR(_xlfn.XLOOKUP(Tool_clean!$F6&amp;$E$2,'Cooking methods'!$A:$A&amp;'Cooking methods'!$B:$B,'Cooking methods'!F:F)*$E6,"")</f>
        <v/>
      </c>
      <c r="AF6" t="str" cm="1">
        <f t="array" ref="AF6">IFERROR(_xlfn.XLOOKUP(Tool_clean!$F6&amp;$E$2,'Cooking methods'!$A:$A&amp;'Cooking methods'!$B:$B,'Cooking methods'!G:G)*$E6,"")</f>
        <v/>
      </c>
      <c r="AG6" t="str" cm="1">
        <f t="array" ref="AG6">IFERROR(_xlfn.XLOOKUP(Tool_clean!$F6&amp;$E$2,'Cooking methods'!$A:$A&amp;'Cooking methods'!$B:$B,'Cooking methods'!H:H)*$E6,"")</f>
        <v/>
      </c>
      <c r="AH6" t="str" cm="1">
        <f t="array" ref="AH6">IFERROR(_xlfn.XLOOKUP(Tool_clean!$F6&amp;$E$2,'Cooking methods'!$A:$A&amp;'Cooking methods'!$B:$B,'Cooking methods'!I:I)*$E6,"")</f>
        <v/>
      </c>
      <c r="AI6" t="str" cm="1">
        <f t="array" ref="AI6">IFERROR(_xlfn.XLOOKUP(Tool_clean!$F6&amp;$E$2,'Cooking methods'!$A:$A&amp;'Cooking methods'!$B:$B,'Cooking methods'!J:J)*$E6,"")</f>
        <v/>
      </c>
      <c r="AJ6" t="str" cm="1">
        <f t="array" ref="AJ6">IFERROR(_xlfn.XLOOKUP(Tool_clean!$F6&amp;$E$2,'Cooking methods'!$A:$A&amp;'Cooking methods'!$B:$B,'Cooking methods'!K:K)*$E6,"")</f>
        <v/>
      </c>
      <c r="AK6" t="str" cm="1">
        <f t="array" ref="AK6">IFERROR(_xlfn.XLOOKUP(Tool_clean!$F6&amp;$E$2,'Cooking methods'!$A:$A&amp;'Cooking methods'!$B:$B,'Cooking methods'!L:L)*$E6,"")</f>
        <v/>
      </c>
      <c r="AL6" t="str" cm="1">
        <f t="array" ref="AL6">IFERROR(_xlfn.XLOOKUP(Tool_clean!$F6&amp;$E$2,'Cooking methods'!$A:$A&amp;'Cooking methods'!$B:$B,'Cooking methods'!M:M)*$E6,"")</f>
        <v/>
      </c>
      <c r="AM6" t="str" cm="1">
        <f t="array" ref="AM6">IFERROR(_xlfn.XLOOKUP(Tool_clean!$F6&amp;$E$2,'Cooking methods'!$A:$A&amp;'Cooking methods'!$B:$B,'Cooking methods'!N:N)*$E6,"")</f>
        <v/>
      </c>
      <c r="AN6" t="str" cm="1">
        <f t="array" ref="AN6">IFERROR(_xlfn.XLOOKUP(Tool_clean!$F6&amp;$E$2,'Cooking methods'!$A:$A&amp;'Cooking methods'!$B:$B,'Cooking methods'!O:O)*$E6,"")</f>
        <v/>
      </c>
      <c r="AO6" t="str" cm="1">
        <f t="array" ref="AO6">IFERROR(_xlfn.XLOOKUP(Tool_clean!$F6&amp;$E$2,'Cooking methods'!$A:$A&amp;'Cooking methods'!$B:$B,'Cooking methods'!P:P)*$E6,"")</f>
        <v/>
      </c>
      <c r="AP6" t="str" cm="1">
        <f t="array" ref="AP6">IFERROR(_xlfn.XLOOKUP(Tool_clean!$F6&amp;$E$2,'Cooking methods'!$A:$A&amp;'Cooking methods'!$B:$B,'Cooking methods'!Q:Q)*$E6,"")</f>
        <v/>
      </c>
      <c r="AQ6" t="str" cm="1">
        <f t="array" ref="AQ6">IFERROR(_xlfn.XLOOKUP(Tool_clean!$F6&amp;$E$2,'Cooking methods'!$A:$A&amp;'Cooking methods'!$B:$B,'Cooking methods'!R:R)*$E6,"")</f>
        <v/>
      </c>
      <c r="AR6" t="str" cm="1">
        <f t="array" ref="AR6">IFERROR(_xlfn.XLOOKUP(Tool_clean!$G6&amp;$E$2,'Waste management'!$A:$A&amp;'Waste management'!$B:$B,'Waste management'!C:C)*$E6,"")</f>
        <v/>
      </c>
      <c r="AS6" t="str" cm="1">
        <f t="array" ref="AS6">IFERROR(_xlfn.XLOOKUP(Tool_clean!$G6&amp;$E$2,'Waste management'!$A:$A&amp;'Waste management'!$B:$B,'Waste management'!D:D)*$E6,"")</f>
        <v/>
      </c>
      <c r="AT6" t="str" cm="1">
        <f t="array" ref="AT6">IFERROR(_xlfn.XLOOKUP(Tool_clean!$G6&amp;$E$2,'Waste management'!$A:$A&amp;'Waste management'!$B:$B,'Waste management'!E:E)*$E6,"")</f>
        <v/>
      </c>
      <c r="AU6" t="str" cm="1">
        <f t="array" ref="AU6">IFERROR(_xlfn.XLOOKUP(Tool_clean!$G6&amp;$E$2,'Waste management'!$A:$A&amp;'Waste management'!$B:$B,'Waste management'!F:F)*$E6,"")</f>
        <v/>
      </c>
      <c r="AV6" t="str" cm="1">
        <f t="array" ref="AV6">IFERROR(_xlfn.XLOOKUP(Tool_clean!$G6&amp;$E$2,'Waste management'!$A:$A&amp;'Waste management'!$B:$B,'Waste management'!G:G)*$E6,"")</f>
        <v/>
      </c>
      <c r="AW6" t="str" cm="1">
        <f t="array" ref="AW6">IFERROR(_xlfn.XLOOKUP(Tool_clean!$G6&amp;$E$2,'Waste management'!$A:$A&amp;'Waste management'!$B:$B,'Waste management'!H:H)*$E6,"")</f>
        <v/>
      </c>
      <c r="AX6" t="str" cm="1">
        <f t="array" ref="AX6">IFERROR(_xlfn.XLOOKUP(Tool_clean!$G6&amp;$E$2,'Waste management'!$A:$A&amp;'Waste management'!$B:$B,'Waste management'!I:I)*$E6,"")</f>
        <v/>
      </c>
      <c r="AY6" t="str" cm="1">
        <f t="array" ref="AY6">IFERROR(_xlfn.XLOOKUP(Tool_clean!$G6&amp;$E$2,'Waste management'!$A:$A&amp;'Waste management'!$B:$B,'Waste management'!J:J)*$E6,"")</f>
        <v/>
      </c>
      <c r="AZ6" t="str" cm="1">
        <f t="array" ref="AZ6">IFERROR(_xlfn.XLOOKUP(Tool_clean!$G6&amp;$E$2,'Waste management'!$A:$A&amp;'Waste management'!$B:$B,'Waste management'!K:K)*$E6,"")</f>
        <v/>
      </c>
      <c r="BA6" t="str" cm="1">
        <f t="array" ref="BA6">IFERROR(_xlfn.XLOOKUP(Tool_clean!$G6&amp;$E$2,'Waste management'!$A:$A&amp;'Waste management'!$B:$B,'Waste management'!L:L)*$E6,"")</f>
        <v/>
      </c>
      <c r="BB6" t="str" cm="1">
        <f t="array" ref="BB6">IFERROR(_xlfn.XLOOKUP(Tool_clean!$G6&amp;$E$2,'Waste management'!$A:$A&amp;'Waste management'!$B:$B,'Waste management'!M:M)*$E6,"")</f>
        <v/>
      </c>
      <c r="BC6" t="str" cm="1">
        <f t="array" ref="BC6">IFERROR(_xlfn.XLOOKUP(Tool_clean!$G6&amp;$E$2,'Waste management'!$A:$A&amp;'Waste management'!$B:$B,'Waste management'!N:N)*$E6,"")</f>
        <v/>
      </c>
      <c r="BD6" t="str" cm="1">
        <f t="array" ref="BD6">IFERROR(_xlfn.XLOOKUP(Tool_clean!$G6&amp;$E$2,'Waste management'!$A:$A&amp;'Waste management'!$B:$B,'Waste management'!O:O)*$E6,"")</f>
        <v/>
      </c>
      <c r="BE6" t="str" cm="1">
        <f t="array" ref="BE6">IFERROR(_xlfn.XLOOKUP(Tool_clean!$G6&amp;$E$2,'Waste management'!$A:$A&amp;'Waste management'!$B:$B,'Waste management'!P:P)*$E6,"")</f>
        <v/>
      </c>
      <c r="BF6" t="str" cm="1">
        <f t="array" ref="BF6">IFERROR(_xlfn.XLOOKUP(Tool_clean!$G6&amp;$E$2,'Waste management'!$A:$A&amp;'Waste management'!$B:$B,'Waste management'!Q:Q)*$E6,"")</f>
        <v/>
      </c>
      <c r="BG6" t="str" cm="1">
        <f t="array" ref="BG6">IFERROR(_xlfn.XLOOKUP(Tool_clean!$G6&amp;$E$2,'Waste management'!$A:$A&amp;'Waste management'!$B:$B,'Waste management'!R:R)*$E6,"")</f>
        <v/>
      </c>
      <c r="BH6" t="str">
        <f>IFERROR((L6+AR6+AB6)*_xlfn.XLOOKUP(Tool_clean!BH$4,Monetization_Factors!$A:$A,Monetization_Factors!$D:$D),"")</f>
        <v/>
      </c>
      <c r="BI6" t="str">
        <f>IFERROR((M6+AS6+AC6)*_xlfn.XLOOKUP(Tool_clean!BI$4,Monetization_Factors!$A:$A,Monetization_Factors!$D:$D),"")</f>
        <v/>
      </c>
      <c r="BJ6" t="str">
        <f>IFERROR((N6+AT6+AD6)*_xlfn.XLOOKUP(Tool_clean!BJ$4,Monetization_Factors!$A:$A,Monetization_Factors!$D:$D),"")</f>
        <v/>
      </c>
      <c r="BK6" t="str">
        <f>IFERROR((O6+AU6+AE6)*_xlfn.XLOOKUP(Tool_clean!BK$4,Monetization_Factors!$A:$A,Monetization_Factors!$D:$D),"")</f>
        <v/>
      </c>
      <c r="BL6" t="str">
        <f>IFERROR((P6+AV6+AF6)*_xlfn.XLOOKUP(Tool_clean!BL$4,Monetization_Factors!$A:$A,Monetization_Factors!$D:$D),"")</f>
        <v/>
      </c>
      <c r="BM6" t="str">
        <f>IFERROR((Q6+AW6+AG6)*_xlfn.XLOOKUP(Tool_clean!BM$4,Monetization_Factors!$A:$A,Monetization_Factors!$D:$D),"")</f>
        <v/>
      </c>
      <c r="BN6" t="str">
        <f>IFERROR((R6+AX6+AH6)*_xlfn.XLOOKUP(Tool_clean!BN$4,Monetization_Factors!$A:$A,Monetization_Factors!$D:$D),"")</f>
        <v/>
      </c>
      <c r="BO6" t="str">
        <f>IFERROR((S6+AY6+AI6)*_xlfn.XLOOKUP(Tool_clean!BO$4,Monetization_Factors!$A:$A,Monetization_Factors!$D:$D),"")</f>
        <v/>
      </c>
      <c r="BP6" t="str">
        <f>IFERROR((T6+AZ6+AJ6)*_xlfn.XLOOKUP(Tool_clean!BP$4,Monetization_Factors!$A:$A,Monetization_Factors!$D:$D),"")</f>
        <v/>
      </c>
      <c r="BQ6" t="str">
        <f>IFERROR((U6+BA6+AK6)*_xlfn.XLOOKUP(Tool_clean!BQ$4,Monetization_Factors!$A:$A,Monetization_Factors!$D:$D),"")</f>
        <v/>
      </c>
      <c r="BR6" t="str">
        <f>IFERROR((V6+BB6+AL6)*_xlfn.XLOOKUP(Tool_clean!BR$4,Monetization_Factors!$A:$A,Monetization_Factors!$D:$D),"")</f>
        <v/>
      </c>
      <c r="BS6" t="str">
        <f>IFERROR((W6+BC6+AM6)*_xlfn.XLOOKUP(Tool_clean!BS$4,Monetization_Factors!$A:$A,Monetization_Factors!$D:$D),"")</f>
        <v/>
      </c>
      <c r="BT6" t="str">
        <f>IFERROR((X6+BD6+AN6)*_xlfn.XLOOKUP(Tool_clean!BT$4,Monetization_Factors!$A:$A,Monetization_Factors!$D:$D),"")</f>
        <v/>
      </c>
      <c r="BU6" t="str">
        <f>IFERROR((Y6+BE6+AO6)*_xlfn.XLOOKUP(Tool_clean!BU$4,Monetization_Factors!$A:$A,Monetization_Factors!$D:$D),"")</f>
        <v/>
      </c>
      <c r="BV6" t="str">
        <f>IFERROR((Z6+BF6+AP6)*_xlfn.XLOOKUP(Tool_clean!BV$4,Monetization_Factors!$A:$A,Monetization_Factors!$D:$D),"")</f>
        <v/>
      </c>
      <c r="BW6" t="str">
        <f>IFERROR((AA6+BG6+AQ6)*_xlfn.XLOOKUP(Tool_clean!BW$4,Monetization_Factors!$A:$A,Monetization_Factors!$D:$D),"")</f>
        <v/>
      </c>
      <c r="BX6" s="38" t="str" cm="1">
        <f t="array" ref="BX6">IFERROR(_xlfn.IFS(I6&gt;0,I6*E6,I6="",J6*E6),"")</f>
        <v/>
      </c>
      <c r="BY6" s="38">
        <f t="shared" ref="BY6:BY69" si="33">IFERROR(SUM(BH6:BP6,BS6:BW6),"")</f>
        <v>0</v>
      </c>
      <c r="BZ6" s="38" t="str">
        <f t="shared" ref="BZ6:BZ69" si="34">IFERROR(BY6+BX6,BX6)</f>
        <v/>
      </c>
      <c r="CA6" s="38" t="str">
        <f t="shared" ref="CA6:CA69" si="35">IFERROR(BZ6/$F$2,"")</f>
        <v/>
      </c>
      <c r="CB6" t="str">
        <f t="shared" si="0"/>
        <v/>
      </c>
      <c r="CC6" t="str">
        <f t="shared" si="1"/>
        <v/>
      </c>
      <c r="CD6" t="str">
        <f t="shared" si="2"/>
        <v/>
      </c>
      <c r="CE6" t="str">
        <f t="shared" si="3"/>
        <v/>
      </c>
      <c r="CF6" t="str">
        <f t="shared" si="4"/>
        <v/>
      </c>
      <c r="CG6" t="str">
        <f t="shared" si="5"/>
        <v/>
      </c>
      <c r="CH6" t="str">
        <f t="shared" si="6"/>
        <v/>
      </c>
      <c r="CI6" t="str">
        <f t="shared" si="7"/>
        <v/>
      </c>
      <c r="CJ6" t="str">
        <f t="shared" si="8"/>
        <v/>
      </c>
      <c r="CK6" t="str">
        <f t="shared" si="9"/>
        <v/>
      </c>
      <c r="CL6" t="str">
        <f t="shared" si="10"/>
        <v/>
      </c>
      <c r="CM6" t="str">
        <f t="shared" si="11"/>
        <v/>
      </c>
      <c r="CN6" t="str">
        <f t="shared" si="12"/>
        <v/>
      </c>
      <c r="CO6" t="str">
        <f t="shared" si="13"/>
        <v/>
      </c>
      <c r="CP6" t="str">
        <f t="shared" si="14"/>
        <v/>
      </c>
      <c r="CQ6" t="str">
        <f t="shared" si="15"/>
        <v/>
      </c>
      <c r="CR6" t="str">
        <f t="shared" si="16"/>
        <v/>
      </c>
      <c r="CS6" t="str">
        <f t="shared" si="17"/>
        <v/>
      </c>
      <c r="CT6" t="str">
        <f t="shared" si="18"/>
        <v/>
      </c>
      <c r="CU6" t="str">
        <f t="shared" si="19"/>
        <v/>
      </c>
      <c r="CV6" t="str">
        <f t="shared" si="20"/>
        <v/>
      </c>
      <c r="CW6" t="str">
        <f t="shared" si="21"/>
        <v/>
      </c>
      <c r="CX6" t="str">
        <f t="shared" si="22"/>
        <v/>
      </c>
      <c r="CY6" t="str">
        <f t="shared" si="23"/>
        <v/>
      </c>
      <c r="CZ6" t="str">
        <f t="shared" si="24"/>
        <v/>
      </c>
      <c r="DA6" t="str">
        <f t="shared" si="25"/>
        <v/>
      </c>
      <c r="DB6" t="str">
        <f t="shared" si="26"/>
        <v/>
      </c>
      <c r="DC6" t="str">
        <f t="shared" si="27"/>
        <v/>
      </c>
      <c r="DD6" t="str">
        <f t="shared" si="28"/>
        <v/>
      </c>
      <c r="DE6" t="str">
        <f t="shared" si="29"/>
        <v/>
      </c>
      <c r="DF6" t="str">
        <f t="shared" si="30"/>
        <v/>
      </c>
      <c r="DG6" t="str">
        <f t="shared" si="31"/>
        <v/>
      </c>
      <c r="DH6" s="5" t="str">
        <f>IFERROR((CR6*$B$2*(1-$H6)*('CAR.CAP_per person'!B$2))/(_xlfn.XLOOKUP($E$2,EU_countries_GDP!$A$2:$A$29,EU_countries_GDP!$E$2:$E$29)),"")</f>
        <v/>
      </c>
      <c r="DI6" s="5" t="str">
        <f>IFERROR((CS6*$B$2*(1-$H6)*('CAR.CAP_per person'!C$2))/(_xlfn.XLOOKUP($E$2,EU_countries_GDP!$A$2:$A$29,EU_countries_GDP!$E$2:$E$29)),"")</f>
        <v/>
      </c>
      <c r="DJ6" s="5" t="str">
        <f>IFERROR((CT6*$B$2*(1-$H6)*('CAR.CAP_per person'!D$2))/(_xlfn.XLOOKUP($E$2,EU_countries_GDP!$A$2:$A$29,EU_countries_GDP!$E$2:$E$29)),"")</f>
        <v/>
      </c>
      <c r="DK6" s="5" t="str">
        <f>IFERROR((CU6*$B$2*(1-$H6)*('CAR.CAP_per person'!E$2))/(_xlfn.XLOOKUP($E$2,EU_countries_GDP!$A$2:$A$29,EU_countries_GDP!$E$2:$E$29)),"")</f>
        <v/>
      </c>
      <c r="DL6" s="5" t="str">
        <f>IFERROR((CV6*$B$2*(1-$H6)*('CAR.CAP_per person'!F$2))/(_xlfn.XLOOKUP($E$2,EU_countries_GDP!$A$2:$A$29,EU_countries_GDP!$E$2:$E$29)),"")</f>
        <v/>
      </c>
      <c r="DM6" s="5" t="str">
        <f>IFERROR((CW6*$B$2*(1-$H6)*('CAR.CAP_per person'!G$2))/(_xlfn.XLOOKUP($E$2,EU_countries_GDP!$A$2:$A$29,EU_countries_GDP!$E$2:$E$29)),"")</f>
        <v/>
      </c>
      <c r="DN6" s="5" t="str">
        <f>IFERROR((CX6*$B$2*(1-$H6)*('CAR.CAP_per person'!H$2))/(_xlfn.XLOOKUP($E$2,EU_countries_GDP!$A$2:$A$29,EU_countries_GDP!$E$2:$E$29)),"")</f>
        <v/>
      </c>
      <c r="DO6" s="5" t="str">
        <f>IFERROR((CY6*$B$2*(1-$H6)*('CAR.CAP_per person'!I$2))/(_xlfn.XLOOKUP($E$2,EU_countries_GDP!$A$2:$A$29,EU_countries_GDP!$E$2:$E$29)),"")</f>
        <v/>
      </c>
      <c r="DP6" s="5" t="str">
        <f>IFERROR((CZ6*$B$2*(1-$H6)*('CAR.CAP_per person'!J$2))/(_xlfn.XLOOKUP($E$2,EU_countries_GDP!$A$2:$A$29,EU_countries_GDP!$E$2:$E$29)),"")</f>
        <v/>
      </c>
      <c r="DQ6" s="5" t="str">
        <f>IFERROR((DA6*$B$2*(1-$H6)*('CAR.CAP_per person'!K$2))/(_xlfn.XLOOKUP($E$2,EU_countries_GDP!$A$2:$A$29,EU_countries_GDP!$E$2:$E$29)),"")</f>
        <v/>
      </c>
      <c r="DR6" s="5" t="str">
        <f>IFERROR((DB6*$B$2*(1-$H6)*('CAR.CAP_per person'!L$2))/(_xlfn.XLOOKUP($E$2,EU_countries_GDP!$A$2:$A$29,EU_countries_GDP!$E$2:$E$29)),"")</f>
        <v/>
      </c>
      <c r="DS6" s="5" t="str">
        <f>IFERROR((DC6*$B$2*(1-$H6)*('CAR.CAP_per person'!M$2))/(_xlfn.XLOOKUP($E$2,EU_countries_GDP!$A$2:$A$29,EU_countries_GDP!$E$2:$E$29)),"")</f>
        <v/>
      </c>
      <c r="DT6" s="5" t="str">
        <f>IFERROR((DD6*$B$2*(1-$H6)*('CAR.CAP_per person'!N$2))/(_xlfn.XLOOKUP($E$2,EU_countries_GDP!$A$2:$A$29,EU_countries_GDP!$E$2:$E$29)),"")</f>
        <v/>
      </c>
      <c r="DU6" s="5" t="str">
        <f>IFERROR((DE6*$B$2*(1-$H6)*('CAR.CAP_per person'!O$2))/(_xlfn.XLOOKUP($E$2,EU_countries_GDP!$A$2:$A$29,EU_countries_GDP!$E$2:$E$29)),"")</f>
        <v/>
      </c>
      <c r="DV6" s="5" t="str">
        <f>IFERROR((DF6*$B$2*(1-$H6)*('CAR.CAP_per person'!P$2))/(_xlfn.XLOOKUP($E$2,EU_countries_GDP!$A$2:$A$29,EU_countries_GDP!$E$2:$E$29)),"")</f>
        <v/>
      </c>
      <c r="DW6" s="5" t="str">
        <f>IFERROR((DG6*$B$2*(1-$H6)*('CAR.CAP_per person'!Q$2))/(_xlfn.XLOOKUP($E$2,EU_countries_GDP!$A$2:$A$29,EU_countries_GDP!$E$2:$E$29)),"")</f>
        <v/>
      </c>
    </row>
    <row r="7" spans="1:127">
      <c r="B7" t="str">
        <f>_xlfn.XLOOKUP(D7,Table5[Ingredient],Table5[Category],"",FALSE)</f>
        <v/>
      </c>
      <c r="C7" s="33"/>
      <c r="D7" s="33"/>
      <c r="E7" s="33"/>
      <c r="F7" s="33"/>
      <c r="G7" s="33"/>
      <c r="H7" s="33"/>
      <c r="I7" s="33"/>
      <c r="J7" s="37" t="str">
        <f>IFERROR(INDEX('AveragePrices&amp;Codes'!G:AG, MATCH($D7, 'AveragePrices&amp;Codes'!$A:$A, 0), MATCH(Tool_clean!$E$2, 'AveragePrices&amp;Codes'!$G$1:$AG$1, 0)),"")</f>
        <v/>
      </c>
      <c r="K7" s="37" t="str">
        <f t="shared" si="32"/>
        <v/>
      </c>
      <c r="L7">
        <f>IFERROR(IF($F7="Raw",_xlfn.XLOOKUP(_xlfn.XLOOKUP(Tool_clean!$D7,'AveragePrices&amp;Codes'!$A:$A,'AveragePrices&amp;Codes'!$B:$B),AGRIBALYSE_Raw!$B:$B,AGRIBALYSE_Raw!O:O)*$E7,_xlfn.XLOOKUP(_xlfn.XLOOKUP(Tool_clean!$D7,'AveragePrices&amp;Codes'!$A:$A,'AveragePrices&amp;Codes'!$B:$B),AGRIBALYSE_Cooked!$C:$C,AGRIBALYSE_Cooked!P:P)*$E7),"")</f>
        <v>0</v>
      </c>
      <c r="M7">
        <f>IFERROR(IF($F7="Raw",_xlfn.XLOOKUP(_xlfn.XLOOKUP(Tool_clean!$D7,'AveragePrices&amp;Codes'!$A:$A,'AveragePrices&amp;Codes'!$B:$B),AGRIBALYSE_Raw!$B:$B,AGRIBALYSE_Raw!P:P)*$E7,_xlfn.XLOOKUP(_xlfn.XLOOKUP(Tool_clean!$D7,'AveragePrices&amp;Codes'!$A:$A,'AveragePrices&amp;Codes'!$B:$B),AGRIBALYSE_Cooked!$C:$C,AGRIBALYSE_Cooked!Q:Q)*$E7),"")</f>
        <v>0</v>
      </c>
      <c r="N7">
        <f>IFERROR(IF($F7="Raw",_xlfn.XLOOKUP(_xlfn.XLOOKUP(Tool_clean!$D7,'AveragePrices&amp;Codes'!$A:$A,'AveragePrices&amp;Codes'!$B:$B),AGRIBALYSE_Raw!$B:$B,AGRIBALYSE_Raw!Q:Q)*$E7,_xlfn.XLOOKUP(_xlfn.XLOOKUP(Tool_clean!$D7,'AveragePrices&amp;Codes'!$A:$A,'AveragePrices&amp;Codes'!$B:$B),AGRIBALYSE_Cooked!$C:$C,AGRIBALYSE_Cooked!R:R)*$E7),"")</f>
        <v>0</v>
      </c>
      <c r="O7">
        <f>IFERROR(IF($F7="Raw",_xlfn.XLOOKUP(_xlfn.XLOOKUP(Tool_clean!$D7,'AveragePrices&amp;Codes'!$A:$A,'AveragePrices&amp;Codes'!$B:$B),AGRIBALYSE_Raw!$B:$B,AGRIBALYSE_Raw!R:R)*$E7,_xlfn.XLOOKUP(_xlfn.XLOOKUP(Tool_clean!$D7,'AveragePrices&amp;Codes'!$A:$A,'AveragePrices&amp;Codes'!$B:$B),AGRIBALYSE_Cooked!$C:$C,AGRIBALYSE_Cooked!S:S)*$E7),"")</f>
        <v>0</v>
      </c>
      <c r="P7">
        <f>IFERROR(IF($F7="Raw",_xlfn.XLOOKUP(_xlfn.XLOOKUP(Tool_clean!$D7,'AveragePrices&amp;Codes'!$A:$A,'AveragePrices&amp;Codes'!$B:$B),AGRIBALYSE_Raw!$B:$B,AGRIBALYSE_Raw!S:S)*$E7,_xlfn.XLOOKUP(_xlfn.XLOOKUP(Tool_clean!$D7,'AveragePrices&amp;Codes'!$A:$A,'AveragePrices&amp;Codes'!$B:$B),AGRIBALYSE_Cooked!$C:$C,AGRIBALYSE_Cooked!T:T)*$E7),"")</f>
        <v>0</v>
      </c>
      <c r="Q7">
        <f>IFERROR(IF($F7="Raw",_xlfn.XLOOKUP(_xlfn.XLOOKUP(Tool_clean!$D7,'AveragePrices&amp;Codes'!$A:$A,'AveragePrices&amp;Codes'!$B:$B),AGRIBALYSE_Raw!$B:$B,AGRIBALYSE_Raw!T:T)*$E7,_xlfn.XLOOKUP(_xlfn.XLOOKUP(Tool_clean!$D7,'AveragePrices&amp;Codes'!$A:$A,'AveragePrices&amp;Codes'!$B:$B),AGRIBALYSE_Cooked!$C:$C,AGRIBALYSE_Cooked!U:U)*$E7),"")</f>
        <v>0</v>
      </c>
      <c r="R7">
        <f>IFERROR(IF($F7="Raw",_xlfn.XLOOKUP(_xlfn.XLOOKUP(Tool_clean!$D7,'AveragePrices&amp;Codes'!$A:$A,'AveragePrices&amp;Codes'!$B:$B),AGRIBALYSE_Raw!$B:$B,AGRIBALYSE_Raw!U:U)*$E7,_xlfn.XLOOKUP(_xlfn.XLOOKUP(Tool_clean!$D7,'AveragePrices&amp;Codes'!$A:$A,'AveragePrices&amp;Codes'!$B:$B),AGRIBALYSE_Cooked!$C:$C,AGRIBALYSE_Cooked!V:V)*$E7),"")</f>
        <v>0</v>
      </c>
      <c r="S7">
        <f>IFERROR(IF($F7="Raw",_xlfn.XLOOKUP(_xlfn.XLOOKUP(Tool_clean!$D7,'AveragePrices&amp;Codes'!$A:$A,'AveragePrices&amp;Codes'!$B:$B),AGRIBALYSE_Raw!$B:$B,AGRIBALYSE_Raw!V:V)*$E7,_xlfn.XLOOKUP(_xlfn.XLOOKUP(Tool_clean!$D7,'AveragePrices&amp;Codes'!$A:$A,'AveragePrices&amp;Codes'!$B:$B),AGRIBALYSE_Cooked!$C:$C,AGRIBALYSE_Cooked!W:W)*$E7),"")</f>
        <v>0</v>
      </c>
      <c r="T7">
        <f>IFERROR(IF($F7="Raw",_xlfn.XLOOKUP(_xlfn.XLOOKUP(Tool_clean!$D7,'AveragePrices&amp;Codes'!$A:$A,'AveragePrices&amp;Codes'!$B:$B),AGRIBALYSE_Raw!$B:$B,AGRIBALYSE_Raw!W:W)*$E7,_xlfn.XLOOKUP(_xlfn.XLOOKUP(Tool_clean!$D7,'AveragePrices&amp;Codes'!$A:$A,'AveragePrices&amp;Codes'!$B:$B),AGRIBALYSE_Cooked!$C:$C,AGRIBALYSE_Cooked!X:X)*$E7),"")</f>
        <v>0</v>
      </c>
      <c r="U7">
        <f>IFERROR(IF($F7="Raw",_xlfn.XLOOKUP(_xlfn.XLOOKUP(Tool_clean!$D7,'AveragePrices&amp;Codes'!$A:$A,'AveragePrices&amp;Codes'!$B:$B),AGRIBALYSE_Raw!$B:$B,AGRIBALYSE_Raw!X:X)*$E7,_xlfn.XLOOKUP(_xlfn.XLOOKUP(Tool_clean!$D7,'AveragePrices&amp;Codes'!$A:$A,'AveragePrices&amp;Codes'!$B:$B),AGRIBALYSE_Cooked!$C:$C,AGRIBALYSE_Cooked!Y:Y)*$E7),"")</f>
        <v>0</v>
      </c>
      <c r="V7">
        <f>IFERROR(IF($F7="Raw",_xlfn.XLOOKUP(_xlfn.XLOOKUP(Tool_clean!$D7,'AveragePrices&amp;Codes'!$A:$A,'AveragePrices&amp;Codes'!$B:$B),AGRIBALYSE_Raw!$B:$B,AGRIBALYSE_Raw!Y:Y)*$E7,_xlfn.XLOOKUP(_xlfn.XLOOKUP(Tool_clean!$D7,'AveragePrices&amp;Codes'!$A:$A,'AveragePrices&amp;Codes'!$B:$B),AGRIBALYSE_Cooked!$C:$C,AGRIBALYSE_Cooked!Z:Z)*$E7),"")</f>
        <v>0</v>
      </c>
      <c r="W7">
        <f>IFERROR(IF($F7="Raw",_xlfn.XLOOKUP(_xlfn.XLOOKUP(Tool_clean!$D7,'AveragePrices&amp;Codes'!$A:$A,'AveragePrices&amp;Codes'!$B:$B),AGRIBALYSE_Raw!$B:$B,AGRIBALYSE_Raw!Z:Z)*$E7,_xlfn.XLOOKUP(_xlfn.XLOOKUP(Tool_clean!$D7,'AveragePrices&amp;Codes'!$A:$A,'AveragePrices&amp;Codes'!$B:$B),AGRIBALYSE_Cooked!$C:$C,AGRIBALYSE_Cooked!AA:AA)*$E7),"")</f>
        <v>0</v>
      </c>
      <c r="X7">
        <f>IFERROR(IF($F7="Raw",_xlfn.XLOOKUP(_xlfn.XLOOKUP(Tool_clean!$D7,'AveragePrices&amp;Codes'!$A:$A,'AveragePrices&amp;Codes'!$B:$B),AGRIBALYSE_Raw!$B:$B,AGRIBALYSE_Raw!AA:AA)*$E7,_xlfn.XLOOKUP(_xlfn.XLOOKUP(Tool_clean!$D7,'AveragePrices&amp;Codes'!$A:$A,'AveragePrices&amp;Codes'!$B:$B),AGRIBALYSE_Cooked!$C:$C,AGRIBALYSE_Cooked!AB:AB)*$E7),"")</f>
        <v>0</v>
      </c>
      <c r="Y7">
        <f>IFERROR(IF($F7="Raw",_xlfn.XLOOKUP(_xlfn.XLOOKUP(Tool_clean!$D7,'AveragePrices&amp;Codes'!$A:$A,'AveragePrices&amp;Codes'!$B:$B),AGRIBALYSE_Raw!$B:$B,AGRIBALYSE_Raw!AB:AB)*$E7,_xlfn.XLOOKUP(_xlfn.XLOOKUP(Tool_clean!$D7,'AveragePrices&amp;Codes'!$A:$A,'AveragePrices&amp;Codes'!$B:$B),AGRIBALYSE_Cooked!$C:$C,AGRIBALYSE_Cooked!AC:AC)*$E7),"")</f>
        <v>0</v>
      </c>
      <c r="Z7">
        <f>IFERROR(IF($F7="Raw",_xlfn.XLOOKUP(_xlfn.XLOOKUP(Tool_clean!$D7,'AveragePrices&amp;Codes'!$A:$A,'AveragePrices&amp;Codes'!$B:$B),AGRIBALYSE_Raw!$B:$B,AGRIBALYSE_Raw!AC:AC)*$E7,_xlfn.XLOOKUP(_xlfn.XLOOKUP(Tool_clean!$D7,'AveragePrices&amp;Codes'!$A:$A,'AveragePrices&amp;Codes'!$B:$B),AGRIBALYSE_Cooked!$C:$C,AGRIBALYSE_Cooked!AD:AD)*$E7),"")</f>
        <v>0</v>
      </c>
      <c r="AA7">
        <f>IFERROR(IF($F7="Raw",_xlfn.XLOOKUP(_xlfn.XLOOKUP(Tool_clean!$D7,'AveragePrices&amp;Codes'!$A:$A,'AveragePrices&amp;Codes'!$B:$B),AGRIBALYSE_Raw!$B:$B,AGRIBALYSE_Raw!AD:AD)*$E7,_xlfn.XLOOKUP(_xlfn.XLOOKUP(Tool_clean!$D7,'AveragePrices&amp;Codes'!$A:$A,'AveragePrices&amp;Codes'!$B:$B),AGRIBALYSE_Cooked!$C:$C,AGRIBALYSE_Cooked!AE:AE)*$E7),"")</f>
        <v>0</v>
      </c>
      <c r="AB7" t="str" cm="1">
        <f t="array" ref="AB7">IFERROR(_xlfn.XLOOKUP(Tool_clean!$F7&amp;$E$2,'Cooking methods'!$A:$A&amp;'Cooking methods'!$B:$B,'Cooking methods'!C:C)*$E7,"")</f>
        <v/>
      </c>
      <c r="AC7" t="str" cm="1">
        <f t="array" ref="AC7">IFERROR(_xlfn.XLOOKUP(Tool_clean!$F7&amp;$E$2,'Cooking methods'!$A:$A&amp;'Cooking methods'!$B:$B,'Cooking methods'!D:D)*$E7,"")</f>
        <v/>
      </c>
      <c r="AD7" t="str" cm="1">
        <f t="array" ref="AD7">IFERROR(_xlfn.XLOOKUP(Tool_clean!$F7&amp;$E$2,'Cooking methods'!$A:$A&amp;'Cooking methods'!$B:$B,'Cooking methods'!E:E)*$E7,"")</f>
        <v/>
      </c>
      <c r="AE7" t="str" cm="1">
        <f t="array" ref="AE7">IFERROR(_xlfn.XLOOKUP(Tool_clean!$F7&amp;$E$2,'Cooking methods'!$A:$A&amp;'Cooking methods'!$B:$B,'Cooking methods'!F:F)*$E7,"")</f>
        <v/>
      </c>
      <c r="AF7" t="str" cm="1">
        <f t="array" ref="AF7">IFERROR(_xlfn.XLOOKUP(Tool_clean!$F7&amp;$E$2,'Cooking methods'!$A:$A&amp;'Cooking methods'!$B:$B,'Cooking methods'!G:G)*$E7,"")</f>
        <v/>
      </c>
      <c r="AG7" t="str" cm="1">
        <f t="array" ref="AG7">IFERROR(_xlfn.XLOOKUP(Tool_clean!$F7&amp;$E$2,'Cooking methods'!$A:$A&amp;'Cooking methods'!$B:$B,'Cooking methods'!H:H)*$E7,"")</f>
        <v/>
      </c>
      <c r="AH7" t="str" cm="1">
        <f t="array" ref="AH7">IFERROR(_xlfn.XLOOKUP(Tool_clean!$F7&amp;$E$2,'Cooking methods'!$A:$A&amp;'Cooking methods'!$B:$B,'Cooking methods'!I:I)*$E7,"")</f>
        <v/>
      </c>
      <c r="AI7" t="str" cm="1">
        <f t="array" ref="AI7">IFERROR(_xlfn.XLOOKUP(Tool_clean!$F7&amp;$E$2,'Cooking methods'!$A:$A&amp;'Cooking methods'!$B:$B,'Cooking methods'!J:J)*$E7,"")</f>
        <v/>
      </c>
      <c r="AJ7" t="str" cm="1">
        <f t="array" ref="AJ7">IFERROR(_xlfn.XLOOKUP(Tool_clean!$F7&amp;$E$2,'Cooking methods'!$A:$A&amp;'Cooking methods'!$B:$B,'Cooking methods'!K:K)*$E7,"")</f>
        <v/>
      </c>
      <c r="AK7" t="str" cm="1">
        <f t="array" ref="AK7">IFERROR(_xlfn.XLOOKUP(Tool_clean!$F7&amp;$E$2,'Cooking methods'!$A:$A&amp;'Cooking methods'!$B:$B,'Cooking methods'!L:L)*$E7,"")</f>
        <v/>
      </c>
      <c r="AL7" t="str" cm="1">
        <f t="array" ref="AL7">IFERROR(_xlfn.XLOOKUP(Tool_clean!$F7&amp;$E$2,'Cooking methods'!$A:$A&amp;'Cooking methods'!$B:$B,'Cooking methods'!M:M)*$E7,"")</f>
        <v/>
      </c>
      <c r="AM7" t="str" cm="1">
        <f t="array" ref="AM7">IFERROR(_xlfn.XLOOKUP(Tool_clean!$F7&amp;$E$2,'Cooking methods'!$A:$A&amp;'Cooking methods'!$B:$B,'Cooking methods'!N:N)*$E7,"")</f>
        <v/>
      </c>
      <c r="AN7" t="str" cm="1">
        <f t="array" ref="AN7">IFERROR(_xlfn.XLOOKUP(Tool_clean!$F7&amp;$E$2,'Cooking methods'!$A:$A&amp;'Cooking methods'!$B:$B,'Cooking methods'!O:O)*$E7,"")</f>
        <v/>
      </c>
      <c r="AO7" t="str" cm="1">
        <f t="array" ref="AO7">IFERROR(_xlfn.XLOOKUP(Tool_clean!$F7&amp;$E$2,'Cooking methods'!$A:$A&amp;'Cooking methods'!$B:$B,'Cooking methods'!P:P)*$E7,"")</f>
        <v/>
      </c>
      <c r="AP7" t="str" cm="1">
        <f t="array" ref="AP7">IFERROR(_xlfn.XLOOKUP(Tool_clean!$F7&amp;$E$2,'Cooking methods'!$A:$A&amp;'Cooking methods'!$B:$B,'Cooking methods'!Q:Q)*$E7,"")</f>
        <v/>
      </c>
      <c r="AQ7" t="str" cm="1">
        <f t="array" ref="AQ7">IFERROR(_xlfn.XLOOKUP(Tool_clean!$F7&amp;$E$2,'Cooking methods'!$A:$A&amp;'Cooking methods'!$B:$B,'Cooking methods'!R:R)*$E7,"")</f>
        <v/>
      </c>
      <c r="AR7" t="str" cm="1">
        <f t="array" ref="AR7">IFERROR(_xlfn.XLOOKUP(Tool_clean!$G7&amp;$E$2,'Waste management'!$A:$A&amp;'Waste management'!$B:$B,'Waste management'!C:C)*$E7,"")</f>
        <v/>
      </c>
      <c r="AS7" t="str" cm="1">
        <f t="array" ref="AS7">IFERROR(_xlfn.XLOOKUP(Tool_clean!$G7&amp;$E$2,'Waste management'!$A:$A&amp;'Waste management'!$B:$B,'Waste management'!D:D)*$E7,"")</f>
        <v/>
      </c>
      <c r="AT7" t="str" cm="1">
        <f t="array" ref="AT7">IFERROR(_xlfn.XLOOKUP(Tool_clean!$G7&amp;$E$2,'Waste management'!$A:$A&amp;'Waste management'!$B:$B,'Waste management'!E:E)*$E7,"")</f>
        <v/>
      </c>
      <c r="AU7" t="str" cm="1">
        <f t="array" ref="AU7">IFERROR(_xlfn.XLOOKUP(Tool_clean!$G7&amp;$E$2,'Waste management'!$A:$A&amp;'Waste management'!$B:$B,'Waste management'!F:F)*$E7,"")</f>
        <v/>
      </c>
      <c r="AV7" t="str" cm="1">
        <f t="array" ref="AV7">IFERROR(_xlfn.XLOOKUP(Tool_clean!$G7&amp;$E$2,'Waste management'!$A:$A&amp;'Waste management'!$B:$B,'Waste management'!G:G)*$E7,"")</f>
        <v/>
      </c>
      <c r="AW7" t="str" cm="1">
        <f t="array" ref="AW7">IFERROR(_xlfn.XLOOKUP(Tool_clean!$G7&amp;$E$2,'Waste management'!$A:$A&amp;'Waste management'!$B:$B,'Waste management'!H:H)*$E7,"")</f>
        <v/>
      </c>
      <c r="AX7" t="str" cm="1">
        <f t="array" ref="AX7">IFERROR(_xlfn.XLOOKUP(Tool_clean!$G7&amp;$E$2,'Waste management'!$A:$A&amp;'Waste management'!$B:$B,'Waste management'!I:I)*$E7,"")</f>
        <v/>
      </c>
      <c r="AY7" t="str" cm="1">
        <f t="array" ref="AY7">IFERROR(_xlfn.XLOOKUP(Tool_clean!$G7&amp;$E$2,'Waste management'!$A:$A&amp;'Waste management'!$B:$B,'Waste management'!J:J)*$E7,"")</f>
        <v/>
      </c>
      <c r="AZ7" t="str" cm="1">
        <f t="array" ref="AZ7">IFERROR(_xlfn.XLOOKUP(Tool_clean!$G7&amp;$E$2,'Waste management'!$A:$A&amp;'Waste management'!$B:$B,'Waste management'!K:K)*$E7,"")</f>
        <v/>
      </c>
      <c r="BA7" t="str" cm="1">
        <f t="array" ref="BA7">IFERROR(_xlfn.XLOOKUP(Tool_clean!$G7&amp;$E$2,'Waste management'!$A:$A&amp;'Waste management'!$B:$B,'Waste management'!L:L)*$E7,"")</f>
        <v/>
      </c>
      <c r="BB7" t="str" cm="1">
        <f t="array" ref="BB7">IFERROR(_xlfn.XLOOKUP(Tool_clean!$G7&amp;$E$2,'Waste management'!$A:$A&amp;'Waste management'!$B:$B,'Waste management'!M:M)*$E7,"")</f>
        <v/>
      </c>
      <c r="BC7" t="str" cm="1">
        <f t="array" ref="BC7">IFERROR(_xlfn.XLOOKUP(Tool_clean!$G7&amp;$E$2,'Waste management'!$A:$A&amp;'Waste management'!$B:$B,'Waste management'!N:N)*$E7,"")</f>
        <v/>
      </c>
      <c r="BD7" t="str" cm="1">
        <f t="array" ref="BD7">IFERROR(_xlfn.XLOOKUP(Tool_clean!$G7&amp;$E$2,'Waste management'!$A:$A&amp;'Waste management'!$B:$B,'Waste management'!O:O)*$E7,"")</f>
        <v/>
      </c>
      <c r="BE7" t="str" cm="1">
        <f t="array" ref="BE7">IFERROR(_xlfn.XLOOKUP(Tool_clean!$G7&amp;$E$2,'Waste management'!$A:$A&amp;'Waste management'!$B:$B,'Waste management'!P:P)*$E7,"")</f>
        <v/>
      </c>
      <c r="BF7" t="str" cm="1">
        <f t="array" ref="BF7">IFERROR(_xlfn.XLOOKUP(Tool_clean!$G7&amp;$E$2,'Waste management'!$A:$A&amp;'Waste management'!$B:$B,'Waste management'!Q:Q)*$E7,"")</f>
        <v/>
      </c>
      <c r="BG7" t="str" cm="1">
        <f t="array" ref="BG7">IFERROR(_xlfn.XLOOKUP(Tool_clean!$G7&amp;$E$2,'Waste management'!$A:$A&amp;'Waste management'!$B:$B,'Waste management'!R:R)*$E7,"")</f>
        <v/>
      </c>
      <c r="BH7" t="str">
        <f>IFERROR((L7+AR7+AB7)*_xlfn.XLOOKUP(Tool_clean!BH$4,Monetization_Factors!$A:$A,Monetization_Factors!$D:$D),"")</f>
        <v/>
      </c>
      <c r="BI7" t="str">
        <f>IFERROR((M7+AS7+AC7)*_xlfn.XLOOKUP(Tool_clean!BI$4,Monetization_Factors!$A:$A,Monetization_Factors!$D:$D),"")</f>
        <v/>
      </c>
      <c r="BJ7" t="str">
        <f>IFERROR((N7+AT7+AD7)*_xlfn.XLOOKUP(Tool_clean!BJ$4,Monetization_Factors!$A:$A,Monetization_Factors!$D:$D),"")</f>
        <v/>
      </c>
      <c r="BK7" t="str">
        <f>IFERROR((O7+AU7+AE7)*_xlfn.XLOOKUP(Tool_clean!BK$4,Monetization_Factors!$A:$A,Monetization_Factors!$D:$D),"")</f>
        <v/>
      </c>
      <c r="BL7" t="str">
        <f>IFERROR((P7+AV7+AF7)*_xlfn.XLOOKUP(Tool_clean!BL$4,Monetization_Factors!$A:$A,Monetization_Factors!$D:$D),"")</f>
        <v/>
      </c>
      <c r="BM7" t="str">
        <f>IFERROR((Q7+AW7+AG7)*_xlfn.XLOOKUP(Tool_clean!BM$4,Monetization_Factors!$A:$A,Monetization_Factors!$D:$D),"")</f>
        <v/>
      </c>
      <c r="BN7" t="str">
        <f>IFERROR((R7+AX7+AH7)*_xlfn.XLOOKUP(Tool_clean!BN$4,Monetization_Factors!$A:$A,Monetization_Factors!$D:$D),"")</f>
        <v/>
      </c>
      <c r="BO7" t="str">
        <f>IFERROR((S7+AY7+AI7)*_xlfn.XLOOKUP(Tool_clean!BO$4,Monetization_Factors!$A:$A,Monetization_Factors!$D:$D),"")</f>
        <v/>
      </c>
      <c r="BP7" t="str">
        <f>IFERROR((T7+AZ7+AJ7)*_xlfn.XLOOKUP(Tool_clean!BP$4,Monetization_Factors!$A:$A,Monetization_Factors!$D:$D),"")</f>
        <v/>
      </c>
      <c r="BQ7" t="str">
        <f>IFERROR((U7+BA7+AK7)*_xlfn.XLOOKUP(Tool_clean!BQ$4,Monetization_Factors!$A:$A,Monetization_Factors!$D:$D),"")</f>
        <v/>
      </c>
      <c r="BR7" t="str">
        <f>IFERROR((V7+BB7+AL7)*_xlfn.XLOOKUP(Tool_clean!BR$4,Monetization_Factors!$A:$A,Monetization_Factors!$D:$D),"")</f>
        <v/>
      </c>
      <c r="BS7" t="str">
        <f>IFERROR((W7+BC7+AM7)*_xlfn.XLOOKUP(Tool_clean!BS$4,Monetization_Factors!$A:$A,Monetization_Factors!$D:$D),"")</f>
        <v/>
      </c>
      <c r="BT7" t="str">
        <f>IFERROR((X7+BD7+AN7)*_xlfn.XLOOKUP(Tool_clean!BT$4,Monetization_Factors!$A:$A,Monetization_Factors!$D:$D),"")</f>
        <v/>
      </c>
      <c r="BU7" t="str">
        <f>IFERROR((Y7+BE7+AO7)*_xlfn.XLOOKUP(Tool_clean!BU$4,Monetization_Factors!$A:$A,Monetization_Factors!$D:$D),"")</f>
        <v/>
      </c>
      <c r="BV7" t="str">
        <f>IFERROR((Z7+BF7+AP7)*_xlfn.XLOOKUP(Tool_clean!BV$4,Monetization_Factors!$A:$A,Monetization_Factors!$D:$D),"")</f>
        <v/>
      </c>
      <c r="BW7" t="str">
        <f>IFERROR((AA7+BG7+AQ7)*_xlfn.XLOOKUP(Tool_clean!BW$4,Monetization_Factors!$A:$A,Monetization_Factors!$D:$D),"")</f>
        <v/>
      </c>
      <c r="BX7" s="38" t="str" cm="1">
        <f t="array" ref="BX7">IFERROR(_xlfn.IFS(I7&gt;0,I7*E7,I7="",J7*E7),"")</f>
        <v/>
      </c>
      <c r="BY7" s="38">
        <f t="shared" si="33"/>
        <v>0</v>
      </c>
      <c r="BZ7" s="38" t="str">
        <f t="shared" si="34"/>
        <v/>
      </c>
      <c r="CA7" s="38" t="str">
        <f t="shared" si="35"/>
        <v/>
      </c>
      <c r="CB7" t="str">
        <f t="shared" si="0"/>
        <v/>
      </c>
      <c r="CC7" t="str">
        <f t="shared" si="1"/>
        <v/>
      </c>
      <c r="CD7" t="str">
        <f t="shared" si="2"/>
        <v/>
      </c>
      <c r="CE7" t="str">
        <f t="shared" si="3"/>
        <v/>
      </c>
      <c r="CF7" t="str">
        <f t="shared" si="4"/>
        <v/>
      </c>
      <c r="CG7" t="str">
        <f t="shared" si="5"/>
        <v/>
      </c>
      <c r="CH7" t="str">
        <f t="shared" si="6"/>
        <v/>
      </c>
      <c r="CI7" t="str">
        <f t="shared" si="7"/>
        <v/>
      </c>
      <c r="CJ7" t="str">
        <f t="shared" si="8"/>
        <v/>
      </c>
      <c r="CK7" t="str">
        <f t="shared" si="9"/>
        <v/>
      </c>
      <c r="CL7" t="str">
        <f t="shared" si="10"/>
        <v/>
      </c>
      <c r="CM7" t="str">
        <f t="shared" si="11"/>
        <v/>
      </c>
      <c r="CN7" t="str">
        <f t="shared" si="12"/>
        <v/>
      </c>
      <c r="CO7" t="str">
        <f t="shared" si="13"/>
        <v/>
      </c>
      <c r="CP7" t="str">
        <f t="shared" si="14"/>
        <v/>
      </c>
      <c r="CQ7" t="str">
        <f t="shared" si="15"/>
        <v/>
      </c>
      <c r="CR7" t="str">
        <f t="shared" si="16"/>
        <v/>
      </c>
      <c r="CS7" t="str">
        <f t="shared" si="17"/>
        <v/>
      </c>
      <c r="CT7" t="str">
        <f t="shared" si="18"/>
        <v/>
      </c>
      <c r="CU7" t="str">
        <f t="shared" si="19"/>
        <v/>
      </c>
      <c r="CV7" t="str">
        <f t="shared" si="20"/>
        <v/>
      </c>
      <c r="CW7" t="str">
        <f t="shared" si="21"/>
        <v/>
      </c>
      <c r="CX7" t="str">
        <f t="shared" si="22"/>
        <v/>
      </c>
      <c r="CY7" t="str">
        <f t="shared" si="23"/>
        <v/>
      </c>
      <c r="CZ7" t="str">
        <f t="shared" si="24"/>
        <v/>
      </c>
      <c r="DA7" t="str">
        <f t="shared" si="25"/>
        <v/>
      </c>
      <c r="DB7" t="str">
        <f t="shared" si="26"/>
        <v/>
      </c>
      <c r="DC7" t="str">
        <f t="shared" si="27"/>
        <v/>
      </c>
      <c r="DD7" t="str">
        <f t="shared" si="28"/>
        <v/>
      </c>
      <c r="DE7" t="str">
        <f t="shared" si="29"/>
        <v/>
      </c>
      <c r="DF7" t="str">
        <f t="shared" si="30"/>
        <v/>
      </c>
      <c r="DG7" t="str">
        <f t="shared" si="31"/>
        <v/>
      </c>
      <c r="DH7" s="5" t="str">
        <f>IFERROR((CR7*$B$2*(1-$H7)*('CAR.CAP_per person'!B$2))/(_xlfn.XLOOKUP($E$2,EU_countries_GDP!$A$2:$A$29,EU_countries_GDP!$E$2:$E$29)),"")</f>
        <v/>
      </c>
      <c r="DI7" s="5" t="str">
        <f>IFERROR((CS7*$B$2*(1-$H7)*('CAR.CAP_per person'!C$2))/(_xlfn.XLOOKUP($E$2,EU_countries_GDP!$A$2:$A$29,EU_countries_GDP!$E$2:$E$29)),"")</f>
        <v/>
      </c>
      <c r="DJ7" s="5" t="str">
        <f>IFERROR((CT7*$B$2*(1-$H7)*('CAR.CAP_per person'!D$2))/(_xlfn.XLOOKUP($E$2,EU_countries_GDP!$A$2:$A$29,EU_countries_GDP!$E$2:$E$29)),"")</f>
        <v/>
      </c>
      <c r="DK7" s="5" t="str">
        <f>IFERROR((CU7*$B$2*(1-$H7)*('CAR.CAP_per person'!E$2))/(_xlfn.XLOOKUP($E$2,EU_countries_GDP!$A$2:$A$29,EU_countries_GDP!$E$2:$E$29)),"")</f>
        <v/>
      </c>
      <c r="DL7" s="5" t="str">
        <f>IFERROR((CV7*$B$2*(1-$H7)*('CAR.CAP_per person'!F$2))/(_xlfn.XLOOKUP($E$2,EU_countries_GDP!$A$2:$A$29,EU_countries_GDP!$E$2:$E$29)),"")</f>
        <v/>
      </c>
      <c r="DM7" s="5" t="str">
        <f>IFERROR((CW7*$B$2*(1-$H7)*('CAR.CAP_per person'!G$2))/(_xlfn.XLOOKUP($E$2,EU_countries_GDP!$A$2:$A$29,EU_countries_GDP!$E$2:$E$29)),"")</f>
        <v/>
      </c>
      <c r="DN7" s="5" t="str">
        <f>IFERROR((CX7*$B$2*(1-$H7)*('CAR.CAP_per person'!H$2))/(_xlfn.XLOOKUP($E$2,EU_countries_GDP!$A$2:$A$29,EU_countries_GDP!$E$2:$E$29)),"")</f>
        <v/>
      </c>
      <c r="DO7" s="5" t="str">
        <f>IFERROR((CY7*$B$2*(1-$H7)*('CAR.CAP_per person'!I$2))/(_xlfn.XLOOKUP($E$2,EU_countries_GDP!$A$2:$A$29,EU_countries_GDP!$E$2:$E$29)),"")</f>
        <v/>
      </c>
      <c r="DP7" s="5" t="str">
        <f>IFERROR((CZ7*$B$2*(1-$H7)*('CAR.CAP_per person'!J$2))/(_xlfn.XLOOKUP($E$2,EU_countries_GDP!$A$2:$A$29,EU_countries_GDP!$E$2:$E$29)),"")</f>
        <v/>
      </c>
      <c r="DQ7" s="5" t="str">
        <f>IFERROR((DA7*$B$2*(1-$H7)*('CAR.CAP_per person'!K$2))/(_xlfn.XLOOKUP($E$2,EU_countries_GDP!$A$2:$A$29,EU_countries_GDP!$E$2:$E$29)),"")</f>
        <v/>
      </c>
      <c r="DR7" s="5" t="str">
        <f>IFERROR((DB7*$B$2*(1-$H7)*('CAR.CAP_per person'!L$2))/(_xlfn.XLOOKUP($E$2,EU_countries_GDP!$A$2:$A$29,EU_countries_GDP!$E$2:$E$29)),"")</f>
        <v/>
      </c>
      <c r="DS7" s="5" t="str">
        <f>IFERROR((DC7*$B$2*(1-$H7)*('CAR.CAP_per person'!M$2))/(_xlfn.XLOOKUP($E$2,EU_countries_GDP!$A$2:$A$29,EU_countries_GDP!$E$2:$E$29)),"")</f>
        <v/>
      </c>
      <c r="DT7" s="5" t="str">
        <f>IFERROR((DD7*$B$2*(1-$H7)*('CAR.CAP_per person'!N$2))/(_xlfn.XLOOKUP($E$2,EU_countries_GDP!$A$2:$A$29,EU_countries_GDP!$E$2:$E$29)),"")</f>
        <v/>
      </c>
      <c r="DU7" s="5" t="str">
        <f>IFERROR((DE7*$B$2*(1-$H7)*('CAR.CAP_per person'!O$2))/(_xlfn.XLOOKUP($E$2,EU_countries_GDP!$A$2:$A$29,EU_countries_GDP!$E$2:$E$29)),"")</f>
        <v/>
      </c>
      <c r="DV7" s="5" t="str">
        <f>IFERROR((DF7*$B$2*(1-$H7)*('CAR.CAP_per person'!P$2))/(_xlfn.XLOOKUP($E$2,EU_countries_GDP!$A$2:$A$29,EU_countries_GDP!$E$2:$E$29)),"")</f>
        <v/>
      </c>
      <c r="DW7" s="5" t="str">
        <f>IFERROR((DG7*$B$2*(1-$H7)*('CAR.CAP_per person'!Q$2))/(_xlfn.XLOOKUP($E$2,EU_countries_GDP!$A$2:$A$29,EU_countries_GDP!$E$2:$E$29)),"")</f>
        <v/>
      </c>
    </row>
    <row r="8" spans="1:127">
      <c r="B8" t="str">
        <f>_xlfn.XLOOKUP(D8,Table5[Ingredient],Table5[Category],"",FALSE)</f>
        <v/>
      </c>
      <c r="C8" s="33"/>
      <c r="D8" s="33"/>
      <c r="E8" s="33"/>
      <c r="F8" s="33"/>
      <c r="G8" s="33"/>
      <c r="H8" s="33"/>
      <c r="I8" s="33"/>
      <c r="J8" s="37" t="str">
        <f>IFERROR(INDEX('AveragePrices&amp;Codes'!G:AG, MATCH($D8, 'AveragePrices&amp;Codes'!$A:$A, 0), MATCH(Tool_clean!$E$2, 'AveragePrices&amp;Codes'!$G$1:$AG$1, 0)),"")</f>
        <v/>
      </c>
      <c r="K8" s="37" t="str">
        <f t="shared" si="32"/>
        <v/>
      </c>
      <c r="L8">
        <f>IFERROR(IF($F8="Raw",_xlfn.XLOOKUP(_xlfn.XLOOKUP(Tool_clean!$D8,'AveragePrices&amp;Codes'!$A:$A,'AveragePrices&amp;Codes'!$B:$B),AGRIBALYSE_Raw!$B:$B,AGRIBALYSE_Raw!O:O)*$E8,_xlfn.XLOOKUP(_xlfn.XLOOKUP(Tool_clean!$D8,'AveragePrices&amp;Codes'!$A:$A,'AveragePrices&amp;Codes'!$B:$B),AGRIBALYSE_Cooked!$C:$C,AGRIBALYSE_Cooked!P:P)*$E8),"")</f>
        <v>0</v>
      </c>
      <c r="M8">
        <f>IFERROR(IF($F8="Raw",_xlfn.XLOOKUP(_xlfn.XLOOKUP(Tool_clean!$D8,'AveragePrices&amp;Codes'!$A:$A,'AveragePrices&amp;Codes'!$B:$B),AGRIBALYSE_Raw!$B:$B,AGRIBALYSE_Raw!P:P)*$E8,_xlfn.XLOOKUP(_xlfn.XLOOKUP(Tool_clean!$D8,'AveragePrices&amp;Codes'!$A:$A,'AveragePrices&amp;Codes'!$B:$B),AGRIBALYSE_Cooked!$C:$C,AGRIBALYSE_Cooked!Q:Q)*$E8),"")</f>
        <v>0</v>
      </c>
      <c r="N8">
        <f>IFERROR(IF($F8="Raw",_xlfn.XLOOKUP(_xlfn.XLOOKUP(Tool_clean!$D8,'AveragePrices&amp;Codes'!$A:$A,'AveragePrices&amp;Codes'!$B:$B),AGRIBALYSE_Raw!$B:$B,AGRIBALYSE_Raw!Q:Q)*$E8,_xlfn.XLOOKUP(_xlfn.XLOOKUP(Tool_clean!$D8,'AveragePrices&amp;Codes'!$A:$A,'AveragePrices&amp;Codes'!$B:$B),AGRIBALYSE_Cooked!$C:$C,AGRIBALYSE_Cooked!R:R)*$E8),"")</f>
        <v>0</v>
      </c>
      <c r="O8">
        <f>IFERROR(IF($F8="Raw",_xlfn.XLOOKUP(_xlfn.XLOOKUP(Tool_clean!$D8,'AveragePrices&amp;Codes'!$A:$A,'AveragePrices&amp;Codes'!$B:$B),AGRIBALYSE_Raw!$B:$B,AGRIBALYSE_Raw!R:R)*$E8,_xlfn.XLOOKUP(_xlfn.XLOOKUP(Tool_clean!$D8,'AveragePrices&amp;Codes'!$A:$A,'AveragePrices&amp;Codes'!$B:$B),AGRIBALYSE_Cooked!$C:$C,AGRIBALYSE_Cooked!S:S)*$E8),"")</f>
        <v>0</v>
      </c>
      <c r="P8">
        <f>IFERROR(IF($F8="Raw",_xlfn.XLOOKUP(_xlfn.XLOOKUP(Tool_clean!$D8,'AveragePrices&amp;Codes'!$A:$A,'AveragePrices&amp;Codes'!$B:$B),AGRIBALYSE_Raw!$B:$B,AGRIBALYSE_Raw!S:S)*$E8,_xlfn.XLOOKUP(_xlfn.XLOOKUP(Tool_clean!$D8,'AveragePrices&amp;Codes'!$A:$A,'AveragePrices&amp;Codes'!$B:$B),AGRIBALYSE_Cooked!$C:$C,AGRIBALYSE_Cooked!T:T)*$E8),"")</f>
        <v>0</v>
      </c>
      <c r="Q8">
        <f>IFERROR(IF($F8="Raw",_xlfn.XLOOKUP(_xlfn.XLOOKUP(Tool_clean!$D8,'AveragePrices&amp;Codes'!$A:$A,'AveragePrices&amp;Codes'!$B:$B),AGRIBALYSE_Raw!$B:$B,AGRIBALYSE_Raw!T:T)*$E8,_xlfn.XLOOKUP(_xlfn.XLOOKUP(Tool_clean!$D8,'AveragePrices&amp;Codes'!$A:$A,'AveragePrices&amp;Codes'!$B:$B),AGRIBALYSE_Cooked!$C:$C,AGRIBALYSE_Cooked!U:U)*$E8),"")</f>
        <v>0</v>
      </c>
      <c r="R8">
        <f>IFERROR(IF($F8="Raw",_xlfn.XLOOKUP(_xlfn.XLOOKUP(Tool_clean!$D8,'AveragePrices&amp;Codes'!$A:$A,'AveragePrices&amp;Codes'!$B:$B),AGRIBALYSE_Raw!$B:$B,AGRIBALYSE_Raw!U:U)*$E8,_xlfn.XLOOKUP(_xlfn.XLOOKUP(Tool_clean!$D8,'AveragePrices&amp;Codes'!$A:$A,'AveragePrices&amp;Codes'!$B:$B),AGRIBALYSE_Cooked!$C:$C,AGRIBALYSE_Cooked!V:V)*$E8),"")</f>
        <v>0</v>
      </c>
      <c r="S8">
        <f>IFERROR(IF($F8="Raw",_xlfn.XLOOKUP(_xlfn.XLOOKUP(Tool_clean!$D8,'AveragePrices&amp;Codes'!$A:$A,'AveragePrices&amp;Codes'!$B:$B),AGRIBALYSE_Raw!$B:$B,AGRIBALYSE_Raw!V:V)*$E8,_xlfn.XLOOKUP(_xlfn.XLOOKUP(Tool_clean!$D8,'AveragePrices&amp;Codes'!$A:$A,'AveragePrices&amp;Codes'!$B:$B),AGRIBALYSE_Cooked!$C:$C,AGRIBALYSE_Cooked!W:W)*$E8),"")</f>
        <v>0</v>
      </c>
      <c r="T8">
        <f>IFERROR(IF($F8="Raw",_xlfn.XLOOKUP(_xlfn.XLOOKUP(Tool_clean!$D8,'AveragePrices&amp;Codes'!$A:$A,'AveragePrices&amp;Codes'!$B:$B),AGRIBALYSE_Raw!$B:$B,AGRIBALYSE_Raw!W:W)*$E8,_xlfn.XLOOKUP(_xlfn.XLOOKUP(Tool_clean!$D8,'AveragePrices&amp;Codes'!$A:$A,'AveragePrices&amp;Codes'!$B:$B),AGRIBALYSE_Cooked!$C:$C,AGRIBALYSE_Cooked!X:X)*$E8),"")</f>
        <v>0</v>
      </c>
      <c r="U8">
        <f>IFERROR(IF($F8="Raw",_xlfn.XLOOKUP(_xlfn.XLOOKUP(Tool_clean!$D8,'AveragePrices&amp;Codes'!$A:$A,'AveragePrices&amp;Codes'!$B:$B),AGRIBALYSE_Raw!$B:$B,AGRIBALYSE_Raw!X:X)*$E8,_xlfn.XLOOKUP(_xlfn.XLOOKUP(Tool_clean!$D8,'AveragePrices&amp;Codes'!$A:$A,'AveragePrices&amp;Codes'!$B:$B),AGRIBALYSE_Cooked!$C:$C,AGRIBALYSE_Cooked!Y:Y)*$E8),"")</f>
        <v>0</v>
      </c>
      <c r="V8">
        <f>IFERROR(IF($F8="Raw",_xlfn.XLOOKUP(_xlfn.XLOOKUP(Tool_clean!$D8,'AveragePrices&amp;Codes'!$A:$A,'AveragePrices&amp;Codes'!$B:$B),AGRIBALYSE_Raw!$B:$B,AGRIBALYSE_Raw!Y:Y)*$E8,_xlfn.XLOOKUP(_xlfn.XLOOKUP(Tool_clean!$D8,'AveragePrices&amp;Codes'!$A:$A,'AveragePrices&amp;Codes'!$B:$B),AGRIBALYSE_Cooked!$C:$C,AGRIBALYSE_Cooked!Z:Z)*$E8),"")</f>
        <v>0</v>
      </c>
      <c r="W8">
        <f>IFERROR(IF($F8="Raw",_xlfn.XLOOKUP(_xlfn.XLOOKUP(Tool_clean!$D8,'AveragePrices&amp;Codes'!$A:$A,'AveragePrices&amp;Codes'!$B:$B),AGRIBALYSE_Raw!$B:$B,AGRIBALYSE_Raw!Z:Z)*$E8,_xlfn.XLOOKUP(_xlfn.XLOOKUP(Tool_clean!$D8,'AveragePrices&amp;Codes'!$A:$A,'AveragePrices&amp;Codes'!$B:$B),AGRIBALYSE_Cooked!$C:$C,AGRIBALYSE_Cooked!AA:AA)*$E8),"")</f>
        <v>0</v>
      </c>
      <c r="X8">
        <f>IFERROR(IF($F8="Raw",_xlfn.XLOOKUP(_xlfn.XLOOKUP(Tool_clean!$D8,'AveragePrices&amp;Codes'!$A:$A,'AveragePrices&amp;Codes'!$B:$B),AGRIBALYSE_Raw!$B:$B,AGRIBALYSE_Raw!AA:AA)*$E8,_xlfn.XLOOKUP(_xlfn.XLOOKUP(Tool_clean!$D8,'AveragePrices&amp;Codes'!$A:$A,'AveragePrices&amp;Codes'!$B:$B),AGRIBALYSE_Cooked!$C:$C,AGRIBALYSE_Cooked!AB:AB)*$E8),"")</f>
        <v>0</v>
      </c>
      <c r="Y8">
        <f>IFERROR(IF($F8="Raw",_xlfn.XLOOKUP(_xlfn.XLOOKUP(Tool_clean!$D8,'AveragePrices&amp;Codes'!$A:$A,'AveragePrices&amp;Codes'!$B:$B),AGRIBALYSE_Raw!$B:$B,AGRIBALYSE_Raw!AB:AB)*$E8,_xlfn.XLOOKUP(_xlfn.XLOOKUP(Tool_clean!$D8,'AveragePrices&amp;Codes'!$A:$A,'AveragePrices&amp;Codes'!$B:$B),AGRIBALYSE_Cooked!$C:$C,AGRIBALYSE_Cooked!AC:AC)*$E8),"")</f>
        <v>0</v>
      </c>
      <c r="Z8">
        <f>IFERROR(IF($F8="Raw",_xlfn.XLOOKUP(_xlfn.XLOOKUP(Tool_clean!$D8,'AveragePrices&amp;Codes'!$A:$A,'AveragePrices&amp;Codes'!$B:$B),AGRIBALYSE_Raw!$B:$B,AGRIBALYSE_Raw!AC:AC)*$E8,_xlfn.XLOOKUP(_xlfn.XLOOKUP(Tool_clean!$D8,'AveragePrices&amp;Codes'!$A:$A,'AveragePrices&amp;Codes'!$B:$B),AGRIBALYSE_Cooked!$C:$C,AGRIBALYSE_Cooked!AD:AD)*$E8),"")</f>
        <v>0</v>
      </c>
      <c r="AA8">
        <f>IFERROR(IF($F8="Raw",_xlfn.XLOOKUP(_xlfn.XLOOKUP(Tool_clean!$D8,'AveragePrices&amp;Codes'!$A:$A,'AveragePrices&amp;Codes'!$B:$B),AGRIBALYSE_Raw!$B:$B,AGRIBALYSE_Raw!AD:AD)*$E8,_xlfn.XLOOKUP(_xlfn.XLOOKUP(Tool_clean!$D8,'AveragePrices&amp;Codes'!$A:$A,'AveragePrices&amp;Codes'!$B:$B),AGRIBALYSE_Cooked!$C:$C,AGRIBALYSE_Cooked!AE:AE)*$E8),"")</f>
        <v>0</v>
      </c>
      <c r="AB8" t="str" cm="1">
        <f t="array" ref="AB8">IFERROR(_xlfn.XLOOKUP(Tool_clean!$F8&amp;$E$2,'Cooking methods'!$A:$A&amp;'Cooking methods'!$B:$B,'Cooking methods'!C:C)*$E8,"")</f>
        <v/>
      </c>
      <c r="AC8" t="str" cm="1">
        <f t="array" ref="AC8">IFERROR(_xlfn.XLOOKUP(Tool_clean!$F8&amp;$E$2,'Cooking methods'!$A:$A&amp;'Cooking methods'!$B:$B,'Cooking methods'!D:D)*$E8,"")</f>
        <v/>
      </c>
      <c r="AD8" t="str" cm="1">
        <f t="array" ref="AD8">IFERROR(_xlfn.XLOOKUP(Tool_clean!$F8&amp;$E$2,'Cooking methods'!$A:$A&amp;'Cooking methods'!$B:$B,'Cooking methods'!E:E)*$E8,"")</f>
        <v/>
      </c>
      <c r="AE8" t="str" cm="1">
        <f t="array" ref="AE8">IFERROR(_xlfn.XLOOKUP(Tool_clean!$F8&amp;$E$2,'Cooking methods'!$A:$A&amp;'Cooking methods'!$B:$B,'Cooking methods'!F:F)*$E8,"")</f>
        <v/>
      </c>
      <c r="AF8" t="str" cm="1">
        <f t="array" ref="AF8">IFERROR(_xlfn.XLOOKUP(Tool_clean!$F8&amp;$E$2,'Cooking methods'!$A:$A&amp;'Cooking methods'!$B:$B,'Cooking methods'!G:G)*$E8,"")</f>
        <v/>
      </c>
      <c r="AG8" t="str" cm="1">
        <f t="array" ref="AG8">IFERROR(_xlfn.XLOOKUP(Tool_clean!$F8&amp;$E$2,'Cooking methods'!$A:$A&amp;'Cooking methods'!$B:$B,'Cooking methods'!H:H)*$E8,"")</f>
        <v/>
      </c>
      <c r="AH8" t="str" cm="1">
        <f t="array" ref="AH8">IFERROR(_xlfn.XLOOKUP(Tool_clean!$F8&amp;$E$2,'Cooking methods'!$A:$A&amp;'Cooking methods'!$B:$B,'Cooking methods'!I:I)*$E8,"")</f>
        <v/>
      </c>
      <c r="AI8" t="str" cm="1">
        <f t="array" ref="AI8">IFERROR(_xlfn.XLOOKUP(Tool_clean!$F8&amp;$E$2,'Cooking methods'!$A:$A&amp;'Cooking methods'!$B:$B,'Cooking methods'!J:J)*$E8,"")</f>
        <v/>
      </c>
      <c r="AJ8" t="str" cm="1">
        <f t="array" ref="AJ8">IFERROR(_xlfn.XLOOKUP(Tool_clean!$F8&amp;$E$2,'Cooking methods'!$A:$A&amp;'Cooking methods'!$B:$B,'Cooking methods'!K:K)*$E8,"")</f>
        <v/>
      </c>
      <c r="AK8" t="str" cm="1">
        <f t="array" ref="AK8">IFERROR(_xlfn.XLOOKUP(Tool_clean!$F8&amp;$E$2,'Cooking methods'!$A:$A&amp;'Cooking methods'!$B:$B,'Cooking methods'!L:L)*$E8,"")</f>
        <v/>
      </c>
      <c r="AL8" t="str" cm="1">
        <f t="array" ref="AL8">IFERROR(_xlfn.XLOOKUP(Tool_clean!$F8&amp;$E$2,'Cooking methods'!$A:$A&amp;'Cooking methods'!$B:$B,'Cooking methods'!M:M)*$E8,"")</f>
        <v/>
      </c>
      <c r="AM8" t="str" cm="1">
        <f t="array" ref="AM8">IFERROR(_xlfn.XLOOKUP(Tool_clean!$F8&amp;$E$2,'Cooking methods'!$A:$A&amp;'Cooking methods'!$B:$B,'Cooking methods'!N:N)*$E8,"")</f>
        <v/>
      </c>
      <c r="AN8" t="str" cm="1">
        <f t="array" ref="AN8">IFERROR(_xlfn.XLOOKUP(Tool_clean!$F8&amp;$E$2,'Cooking methods'!$A:$A&amp;'Cooking methods'!$B:$B,'Cooking methods'!O:O)*$E8,"")</f>
        <v/>
      </c>
      <c r="AO8" t="str" cm="1">
        <f t="array" ref="AO8">IFERROR(_xlfn.XLOOKUP(Tool_clean!$F8&amp;$E$2,'Cooking methods'!$A:$A&amp;'Cooking methods'!$B:$B,'Cooking methods'!P:P)*$E8,"")</f>
        <v/>
      </c>
      <c r="AP8" t="str" cm="1">
        <f t="array" ref="AP8">IFERROR(_xlfn.XLOOKUP(Tool_clean!$F8&amp;$E$2,'Cooking methods'!$A:$A&amp;'Cooking methods'!$B:$B,'Cooking methods'!Q:Q)*$E8,"")</f>
        <v/>
      </c>
      <c r="AQ8" t="str" cm="1">
        <f t="array" ref="AQ8">IFERROR(_xlfn.XLOOKUP(Tool_clean!$F8&amp;$E$2,'Cooking methods'!$A:$A&amp;'Cooking methods'!$B:$B,'Cooking methods'!R:R)*$E8,"")</f>
        <v/>
      </c>
      <c r="AR8" t="str" cm="1">
        <f t="array" ref="AR8">IFERROR(_xlfn.XLOOKUP(Tool_clean!$G8&amp;$E$2,'Waste management'!$A:$A&amp;'Waste management'!$B:$B,'Waste management'!C:C)*$E8,"")</f>
        <v/>
      </c>
      <c r="AS8" t="str" cm="1">
        <f t="array" ref="AS8">IFERROR(_xlfn.XLOOKUP(Tool_clean!$G8&amp;$E$2,'Waste management'!$A:$A&amp;'Waste management'!$B:$B,'Waste management'!D:D)*$E8,"")</f>
        <v/>
      </c>
      <c r="AT8" t="str" cm="1">
        <f t="array" ref="AT8">IFERROR(_xlfn.XLOOKUP(Tool_clean!$G8&amp;$E$2,'Waste management'!$A:$A&amp;'Waste management'!$B:$B,'Waste management'!E:E)*$E8,"")</f>
        <v/>
      </c>
      <c r="AU8" t="str" cm="1">
        <f t="array" ref="AU8">IFERROR(_xlfn.XLOOKUP(Tool_clean!$G8&amp;$E$2,'Waste management'!$A:$A&amp;'Waste management'!$B:$B,'Waste management'!F:F)*$E8,"")</f>
        <v/>
      </c>
      <c r="AV8" t="str" cm="1">
        <f t="array" ref="AV8">IFERROR(_xlfn.XLOOKUP(Tool_clean!$G8&amp;$E$2,'Waste management'!$A:$A&amp;'Waste management'!$B:$B,'Waste management'!G:G)*$E8,"")</f>
        <v/>
      </c>
      <c r="AW8" t="str" cm="1">
        <f t="array" ref="AW8">IFERROR(_xlfn.XLOOKUP(Tool_clean!$G8&amp;$E$2,'Waste management'!$A:$A&amp;'Waste management'!$B:$B,'Waste management'!H:H)*$E8,"")</f>
        <v/>
      </c>
      <c r="AX8" t="str" cm="1">
        <f t="array" ref="AX8">IFERROR(_xlfn.XLOOKUP(Tool_clean!$G8&amp;$E$2,'Waste management'!$A:$A&amp;'Waste management'!$B:$B,'Waste management'!I:I)*$E8,"")</f>
        <v/>
      </c>
      <c r="AY8" t="str" cm="1">
        <f t="array" ref="AY8">IFERROR(_xlfn.XLOOKUP(Tool_clean!$G8&amp;$E$2,'Waste management'!$A:$A&amp;'Waste management'!$B:$B,'Waste management'!J:J)*$E8,"")</f>
        <v/>
      </c>
      <c r="AZ8" t="str" cm="1">
        <f t="array" ref="AZ8">IFERROR(_xlfn.XLOOKUP(Tool_clean!$G8&amp;$E$2,'Waste management'!$A:$A&amp;'Waste management'!$B:$B,'Waste management'!K:K)*$E8,"")</f>
        <v/>
      </c>
      <c r="BA8" t="str" cm="1">
        <f t="array" ref="BA8">IFERROR(_xlfn.XLOOKUP(Tool_clean!$G8&amp;$E$2,'Waste management'!$A:$A&amp;'Waste management'!$B:$B,'Waste management'!L:L)*$E8,"")</f>
        <v/>
      </c>
      <c r="BB8" t="str" cm="1">
        <f t="array" ref="BB8">IFERROR(_xlfn.XLOOKUP(Tool_clean!$G8&amp;$E$2,'Waste management'!$A:$A&amp;'Waste management'!$B:$B,'Waste management'!M:M)*$E8,"")</f>
        <v/>
      </c>
      <c r="BC8" t="str" cm="1">
        <f t="array" ref="BC8">IFERROR(_xlfn.XLOOKUP(Tool_clean!$G8&amp;$E$2,'Waste management'!$A:$A&amp;'Waste management'!$B:$B,'Waste management'!N:N)*$E8,"")</f>
        <v/>
      </c>
      <c r="BD8" t="str" cm="1">
        <f t="array" ref="BD8">IFERROR(_xlfn.XLOOKUP(Tool_clean!$G8&amp;$E$2,'Waste management'!$A:$A&amp;'Waste management'!$B:$B,'Waste management'!O:O)*$E8,"")</f>
        <v/>
      </c>
      <c r="BE8" t="str" cm="1">
        <f t="array" ref="BE8">IFERROR(_xlfn.XLOOKUP(Tool_clean!$G8&amp;$E$2,'Waste management'!$A:$A&amp;'Waste management'!$B:$B,'Waste management'!P:P)*$E8,"")</f>
        <v/>
      </c>
      <c r="BF8" t="str" cm="1">
        <f t="array" ref="BF8">IFERROR(_xlfn.XLOOKUP(Tool_clean!$G8&amp;$E$2,'Waste management'!$A:$A&amp;'Waste management'!$B:$B,'Waste management'!Q:Q)*$E8,"")</f>
        <v/>
      </c>
      <c r="BG8" t="str" cm="1">
        <f t="array" ref="BG8">IFERROR(_xlfn.XLOOKUP(Tool_clean!$G8&amp;$E$2,'Waste management'!$A:$A&amp;'Waste management'!$B:$B,'Waste management'!R:R)*$E8,"")</f>
        <v/>
      </c>
      <c r="BH8" t="str">
        <f>IFERROR((L8+AR8+AB8)*_xlfn.XLOOKUP(Tool_clean!BH$4,Monetization_Factors!$A:$A,Monetization_Factors!$D:$D),"")</f>
        <v/>
      </c>
      <c r="BI8" t="str">
        <f>IFERROR((M8+AS8+AC8)*_xlfn.XLOOKUP(Tool_clean!BI$4,Monetization_Factors!$A:$A,Monetization_Factors!$D:$D),"")</f>
        <v/>
      </c>
      <c r="BJ8" t="str">
        <f>IFERROR((N8+AT8+AD8)*_xlfn.XLOOKUP(Tool_clean!BJ$4,Monetization_Factors!$A:$A,Monetization_Factors!$D:$D),"")</f>
        <v/>
      </c>
      <c r="BK8" t="str">
        <f>IFERROR((O8+AU8+AE8)*_xlfn.XLOOKUP(Tool_clean!BK$4,Monetization_Factors!$A:$A,Monetization_Factors!$D:$D),"")</f>
        <v/>
      </c>
      <c r="BL8" t="str">
        <f>IFERROR((P8+AV8+AF8)*_xlfn.XLOOKUP(Tool_clean!BL$4,Monetization_Factors!$A:$A,Monetization_Factors!$D:$D),"")</f>
        <v/>
      </c>
      <c r="BM8" t="str">
        <f>IFERROR((Q8+AW8+AG8)*_xlfn.XLOOKUP(Tool_clean!BM$4,Monetization_Factors!$A:$A,Monetization_Factors!$D:$D),"")</f>
        <v/>
      </c>
      <c r="BN8" t="str">
        <f>IFERROR((R8+AX8+AH8)*_xlfn.XLOOKUP(Tool_clean!BN$4,Monetization_Factors!$A:$A,Monetization_Factors!$D:$D),"")</f>
        <v/>
      </c>
      <c r="BO8" t="str">
        <f>IFERROR((S8+AY8+AI8)*_xlfn.XLOOKUP(Tool_clean!BO$4,Monetization_Factors!$A:$A,Monetization_Factors!$D:$D),"")</f>
        <v/>
      </c>
      <c r="BP8" t="str">
        <f>IFERROR((T8+AZ8+AJ8)*_xlfn.XLOOKUP(Tool_clean!BP$4,Monetization_Factors!$A:$A,Monetization_Factors!$D:$D),"")</f>
        <v/>
      </c>
      <c r="BQ8" t="str">
        <f>IFERROR((U8+BA8+AK8)*_xlfn.XLOOKUP(Tool_clean!BQ$4,Monetization_Factors!$A:$A,Monetization_Factors!$D:$D),"")</f>
        <v/>
      </c>
      <c r="BR8" t="str">
        <f>IFERROR((V8+BB8+AL8)*_xlfn.XLOOKUP(Tool_clean!BR$4,Monetization_Factors!$A:$A,Monetization_Factors!$D:$D),"")</f>
        <v/>
      </c>
      <c r="BS8" t="str">
        <f>IFERROR((W8+BC8+AM8)*_xlfn.XLOOKUP(Tool_clean!BS$4,Monetization_Factors!$A:$A,Monetization_Factors!$D:$D),"")</f>
        <v/>
      </c>
      <c r="BT8" t="str">
        <f>IFERROR((X8+BD8+AN8)*_xlfn.XLOOKUP(Tool_clean!BT$4,Monetization_Factors!$A:$A,Monetization_Factors!$D:$D),"")</f>
        <v/>
      </c>
      <c r="BU8" t="str">
        <f>IFERROR((Y8+BE8+AO8)*_xlfn.XLOOKUP(Tool_clean!BU$4,Monetization_Factors!$A:$A,Monetization_Factors!$D:$D),"")</f>
        <v/>
      </c>
      <c r="BV8" t="str">
        <f>IFERROR((Z8+BF8+AP8)*_xlfn.XLOOKUP(Tool_clean!BV$4,Monetization_Factors!$A:$A,Monetization_Factors!$D:$D),"")</f>
        <v/>
      </c>
      <c r="BW8" t="str">
        <f>IFERROR((AA8+BG8+AQ8)*_xlfn.XLOOKUP(Tool_clean!BW$4,Monetization_Factors!$A:$A,Monetization_Factors!$D:$D),"")</f>
        <v/>
      </c>
      <c r="BX8" s="38" t="str" cm="1">
        <f t="array" ref="BX8">IFERROR(_xlfn.IFS(I8&gt;0,I8*E8,I8="",J8*E8),"")</f>
        <v/>
      </c>
      <c r="BY8" s="38">
        <f t="shared" si="33"/>
        <v>0</v>
      </c>
      <c r="BZ8" s="38" t="str">
        <f t="shared" si="34"/>
        <v/>
      </c>
      <c r="CA8" s="38" t="str">
        <f t="shared" si="35"/>
        <v/>
      </c>
      <c r="CB8" t="str">
        <f t="shared" si="0"/>
        <v/>
      </c>
      <c r="CC8" t="str">
        <f t="shared" si="1"/>
        <v/>
      </c>
      <c r="CD8" t="str">
        <f t="shared" si="2"/>
        <v/>
      </c>
      <c r="CE8" t="str">
        <f t="shared" si="3"/>
        <v/>
      </c>
      <c r="CF8" t="str">
        <f t="shared" si="4"/>
        <v/>
      </c>
      <c r="CG8" t="str">
        <f t="shared" si="5"/>
        <v/>
      </c>
      <c r="CH8" t="str">
        <f t="shared" si="6"/>
        <v/>
      </c>
      <c r="CI8" t="str">
        <f t="shared" si="7"/>
        <v/>
      </c>
      <c r="CJ8" t="str">
        <f t="shared" si="8"/>
        <v/>
      </c>
      <c r="CK8" t="str">
        <f t="shared" si="9"/>
        <v/>
      </c>
      <c r="CL8" t="str">
        <f t="shared" si="10"/>
        <v/>
      </c>
      <c r="CM8" t="str">
        <f t="shared" si="11"/>
        <v/>
      </c>
      <c r="CN8" t="str">
        <f t="shared" si="12"/>
        <v/>
      </c>
      <c r="CO8" t="str">
        <f t="shared" si="13"/>
        <v/>
      </c>
      <c r="CP8" t="str">
        <f t="shared" si="14"/>
        <v/>
      </c>
      <c r="CQ8" t="str">
        <f t="shared" si="15"/>
        <v/>
      </c>
      <c r="CR8" t="str">
        <f t="shared" si="16"/>
        <v/>
      </c>
      <c r="CS8" t="str">
        <f t="shared" si="17"/>
        <v/>
      </c>
      <c r="CT8" t="str">
        <f t="shared" si="18"/>
        <v/>
      </c>
      <c r="CU8" t="str">
        <f t="shared" si="19"/>
        <v/>
      </c>
      <c r="CV8" t="str">
        <f t="shared" si="20"/>
        <v/>
      </c>
      <c r="CW8" t="str">
        <f t="shared" si="21"/>
        <v/>
      </c>
      <c r="CX8" t="str">
        <f t="shared" si="22"/>
        <v/>
      </c>
      <c r="CY8" t="str">
        <f t="shared" si="23"/>
        <v/>
      </c>
      <c r="CZ8" t="str">
        <f t="shared" si="24"/>
        <v/>
      </c>
      <c r="DA8" t="str">
        <f t="shared" si="25"/>
        <v/>
      </c>
      <c r="DB8" t="str">
        <f t="shared" si="26"/>
        <v/>
      </c>
      <c r="DC8" t="str">
        <f t="shared" si="27"/>
        <v/>
      </c>
      <c r="DD8" t="str">
        <f t="shared" si="28"/>
        <v/>
      </c>
      <c r="DE8" t="str">
        <f t="shared" si="29"/>
        <v/>
      </c>
      <c r="DF8" t="str">
        <f t="shared" si="30"/>
        <v/>
      </c>
      <c r="DG8" t="str">
        <f t="shared" si="31"/>
        <v/>
      </c>
      <c r="DH8" s="5" t="str">
        <f>IFERROR((CR8*$B$2*(1-$H8)*('CAR.CAP_per person'!B$2))/(_xlfn.XLOOKUP($E$2,EU_countries_GDP!$A$2:$A$29,EU_countries_GDP!$E$2:$E$29)),"")</f>
        <v/>
      </c>
      <c r="DI8" s="5" t="str">
        <f>IFERROR((CS8*$B$2*(1-$H8)*('CAR.CAP_per person'!C$2))/(_xlfn.XLOOKUP($E$2,EU_countries_GDP!$A$2:$A$29,EU_countries_GDP!$E$2:$E$29)),"")</f>
        <v/>
      </c>
      <c r="DJ8" s="5" t="str">
        <f>IFERROR((CT8*$B$2*(1-$H8)*('CAR.CAP_per person'!D$2))/(_xlfn.XLOOKUP($E$2,EU_countries_GDP!$A$2:$A$29,EU_countries_GDP!$E$2:$E$29)),"")</f>
        <v/>
      </c>
      <c r="DK8" s="5" t="str">
        <f>IFERROR((CU8*$B$2*(1-$H8)*('CAR.CAP_per person'!E$2))/(_xlfn.XLOOKUP($E$2,EU_countries_GDP!$A$2:$A$29,EU_countries_GDP!$E$2:$E$29)),"")</f>
        <v/>
      </c>
      <c r="DL8" s="5" t="str">
        <f>IFERROR((CV8*$B$2*(1-$H8)*('CAR.CAP_per person'!F$2))/(_xlfn.XLOOKUP($E$2,EU_countries_GDP!$A$2:$A$29,EU_countries_GDP!$E$2:$E$29)),"")</f>
        <v/>
      </c>
      <c r="DM8" s="5" t="str">
        <f>IFERROR((CW8*$B$2*(1-$H8)*('CAR.CAP_per person'!G$2))/(_xlfn.XLOOKUP($E$2,EU_countries_GDP!$A$2:$A$29,EU_countries_GDP!$E$2:$E$29)),"")</f>
        <v/>
      </c>
      <c r="DN8" s="5" t="str">
        <f>IFERROR((CX8*$B$2*(1-$H8)*('CAR.CAP_per person'!H$2))/(_xlfn.XLOOKUP($E$2,EU_countries_GDP!$A$2:$A$29,EU_countries_GDP!$E$2:$E$29)),"")</f>
        <v/>
      </c>
      <c r="DO8" s="5" t="str">
        <f>IFERROR((CY8*$B$2*(1-$H8)*('CAR.CAP_per person'!I$2))/(_xlfn.XLOOKUP($E$2,EU_countries_GDP!$A$2:$A$29,EU_countries_GDP!$E$2:$E$29)),"")</f>
        <v/>
      </c>
      <c r="DP8" s="5" t="str">
        <f>IFERROR((CZ8*$B$2*(1-$H8)*('CAR.CAP_per person'!J$2))/(_xlfn.XLOOKUP($E$2,EU_countries_GDP!$A$2:$A$29,EU_countries_GDP!$E$2:$E$29)),"")</f>
        <v/>
      </c>
      <c r="DQ8" s="5" t="str">
        <f>IFERROR((DA8*$B$2*(1-$H8)*('CAR.CAP_per person'!K$2))/(_xlfn.XLOOKUP($E$2,EU_countries_GDP!$A$2:$A$29,EU_countries_GDP!$E$2:$E$29)),"")</f>
        <v/>
      </c>
      <c r="DR8" s="5" t="str">
        <f>IFERROR((DB8*$B$2*(1-$H8)*('CAR.CAP_per person'!L$2))/(_xlfn.XLOOKUP($E$2,EU_countries_GDP!$A$2:$A$29,EU_countries_GDP!$E$2:$E$29)),"")</f>
        <v/>
      </c>
      <c r="DS8" s="5" t="str">
        <f>IFERROR((DC8*$B$2*(1-$H8)*('CAR.CAP_per person'!M$2))/(_xlfn.XLOOKUP($E$2,EU_countries_GDP!$A$2:$A$29,EU_countries_GDP!$E$2:$E$29)),"")</f>
        <v/>
      </c>
      <c r="DT8" s="5" t="str">
        <f>IFERROR((DD8*$B$2*(1-$H8)*('CAR.CAP_per person'!N$2))/(_xlfn.XLOOKUP($E$2,EU_countries_GDP!$A$2:$A$29,EU_countries_GDP!$E$2:$E$29)),"")</f>
        <v/>
      </c>
      <c r="DU8" s="5" t="str">
        <f>IFERROR((DE8*$B$2*(1-$H8)*('CAR.CAP_per person'!O$2))/(_xlfn.XLOOKUP($E$2,EU_countries_GDP!$A$2:$A$29,EU_countries_GDP!$E$2:$E$29)),"")</f>
        <v/>
      </c>
      <c r="DV8" s="5" t="str">
        <f>IFERROR((DF8*$B$2*(1-$H8)*('CAR.CAP_per person'!P$2))/(_xlfn.XLOOKUP($E$2,EU_countries_GDP!$A$2:$A$29,EU_countries_GDP!$E$2:$E$29)),"")</f>
        <v/>
      </c>
      <c r="DW8" s="5" t="str">
        <f>IFERROR((DG8*$B$2*(1-$H8)*('CAR.CAP_per person'!Q$2))/(_xlfn.XLOOKUP($E$2,EU_countries_GDP!$A$2:$A$29,EU_countries_GDP!$E$2:$E$29)),"")</f>
        <v/>
      </c>
    </row>
    <row r="9" spans="1:127">
      <c r="B9" t="str">
        <f>_xlfn.XLOOKUP(D9,Table5[Ingredient],Table5[Category],"",FALSE)</f>
        <v/>
      </c>
      <c r="C9" s="33"/>
      <c r="D9" s="33"/>
      <c r="E9" s="33"/>
      <c r="F9" s="33"/>
      <c r="G9" s="33"/>
      <c r="H9" s="33"/>
      <c r="I9" s="33"/>
      <c r="J9" s="37" t="str">
        <f>IFERROR(INDEX('AveragePrices&amp;Codes'!G:AG, MATCH($D9, 'AveragePrices&amp;Codes'!$A:$A, 0), MATCH(Tool_clean!$E$2, 'AveragePrices&amp;Codes'!$G$1:$AG$1, 0)),"")</f>
        <v/>
      </c>
      <c r="K9" s="37" t="str">
        <f t="shared" si="32"/>
        <v/>
      </c>
      <c r="L9">
        <f>IFERROR(IF($F9="Raw",_xlfn.XLOOKUP(_xlfn.XLOOKUP(Tool_clean!$D9,'AveragePrices&amp;Codes'!$A:$A,'AveragePrices&amp;Codes'!$B:$B),AGRIBALYSE_Raw!$B:$B,AGRIBALYSE_Raw!O:O)*$E9,_xlfn.XLOOKUP(_xlfn.XLOOKUP(Tool_clean!$D9,'AveragePrices&amp;Codes'!$A:$A,'AveragePrices&amp;Codes'!$B:$B),AGRIBALYSE_Cooked!$C:$C,AGRIBALYSE_Cooked!P:P)*$E9),"")</f>
        <v>0</v>
      </c>
      <c r="M9">
        <f>IFERROR(IF($F9="Raw",_xlfn.XLOOKUP(_xlfn.XLOOKUP(Tool_clean!$D9,'AveragePrices&amp;Codes'!$A:$A,'AveragePrices&amp;Codes'!$B:$B),AGRIBALYSE_Raw!$B:$B,AGRIBALYSE_Raw!P:P)*$E9,_xlfn.XLOOKUP(_xlfn.XLOOKUP(Tool_clean!$D9,'AveragePrices&amp;Codes'!$A:$A,'AveragePrices&amp;Codes'!$B:$B),AGRIBALYSE_Cooked!$C:$C,AGRIBALYSE_Cooked!Q:Q)*$E9),"")</f>
        <v>0</v>
      </c>
      <c r="N9">
        <f>IFERROR(IF($F9="Raw",_xlfn.XLOOKUP(_xlfn.XLOOKUP(Tool_clean!$D9,'AveragePrices&amp;Codes'!$A:$A,'AveragePrices&amp;Codes'!$B:$B),AGRIBALYSE_Raw!$B:$B,AGRIBALYSE_Raw!Q:Q)*$E9,_xlfn.XLOOKUP(_xlfn.XLOOKUP(Tool_clean!$D9,'AveragePrices&amp;Codes'!$A:$A,'AveragePrices&amp;Codes'!$B:$B),AGRIBALYSE_Cooked!$C:$C,AGRIBALYSE_Cooked!R:R)*$E9),"")</f>
        <v>0</v>
      </c>
      <c r="O9">
        <f>IFERROR(IF($F9="Raw",_xlfn.XLOOKUP(_xlfn.XLOOKUP(Tool_clean!$D9,'AveragePrices&amp;Codes'!$A:$A,'AveragePrices&amp;Codes'!$B:$B),AGRIBALYSE_Raw!$B:$B,AGRIBALYSE_Raw!R:R)*$E9,_xlfn.XLOOKUP(_xlfn.XLOOKUP(Tool_clean!$D9,'AveragePrices&amp;Codes'!$A:$A,'AveragePrices&amp;Codes'!$B:$B),AGRIBALYSE_Cooked!$C:$C,AGRIBALYSE_Cooked!S:S)*$E9),"")</f>
        <v>0</v>
      </c>
      <c r="P9">
        <f>IFERROR(IF($F9="Raw",_xlfn.XLOOKUP(_xlfn.XLOOKUP(Tool_clean!$D9,'AveragePrices&amp;Codes'!$A:$A,'AveragePrices&amp;Codes'!$B:$B),AGRIBALYSE_Raw!$B:$B,AGRIBALYSE_Raw!S:S)*$E9,_xlfn.XLOOKUP(_xlfn.XLOOKUP(Tool_clean!$D9,'AveragePrices&amp;Codes'!$A:$A,'AveragePrices&amp;Codes'!$B:$B),AGRIBALYSE_Cooked!$C:$C,AGRIBALYSE_Cooked!T:T)*$E9),"")</f>
        <v>0</v>
      </c>
      <c r="Q9">
        <f>IFERROR(IF($F9="Raw",_xlfn.XLOOKUP(_xlfn.XLOOKUP(Tool_clean!$D9,'AveragePrices&amp;Codes'!$A:$A,'AveragePrices&amp;Codes'!$B:$B),AGRIBALYSE_Raw!$B:$B,AGRIBALYSE_Raw!T:T)*$E9,_xlfn.XLOOKUP(_xlfn.XLOOKUP(Tool_clean!$D9,'AveragePrices&amp;Codes'!$A:$A,'AveragePrices&amp;Codes'!$B:$B),AGRIBALYSE_Cooked!$C:$C,AGRIBALYSE_Cooked!U:U)*$E9),"")</f>
        <v>0</v>
      </c>
      <c r="R9">
        <f>IFERROR(IF($F9="Raw",_xlfn.XLOOKUP(_xlfn.XLOOKUP(Tool_clean!$D9,'AveragePrices&amp;Codes'!$A:$A,'AveragePrices&amp;Codes'!$B:$B),AGRIBALYSE_Raw!$B:$B,AGRIBALYSE_Raw!U:U)*$E9,_xlfn.XLOOKUP(_xlfn.XLOOKUP(Tool_clean!$D9,'AveragePrices&amp;Codes'!$A:$A,'AveragePrices&amp;Codes'!$B:$B),AGRIBALYSE_Cooked!$C:$C,AGRIBALYSE_Cooked!V:V)*$E9),"")</f>
        <v>0</v>
      </c>
      <c r="S9">
        <f>IFERROR(IF($F9="Raw",_xlfn.XLOOKUP(_xlfn.XLOOKUP(Tool_clean!$D9,'AveragePrices&amp;Codes'!$A:$A,'AveragePrices&amp;Codes'!$B:$B),AGRIBALYSE_Raw!$B:$B,AGRIBALYSE_Raw!V:V)*$E9,_xlfn.XLOOKUP(_xlfn.XLOOKUP(Tool_clean!$D9,'AveragePrices&amp;Codes'!$A:$A,'AveragePrices&amp;Codes'!$B:$B),AGRIBALYSE_Cooked!$C:$C,AGRIBALYSE_Cooked!W:W)*$E9),"")</f>
        <v>0</v>
      </c>
      <c r="T9">
        <f>IFERROR(IF($F9="Raw",_xlfn.XLOOKUP(_xlfn.XLOOKUP(Tool_clean!$D9,'AveragePrices&amp;Codes'!$A:$A,'AveragePrices&amp;Codes'!$B:$B),AGRIBALYSE_Raw!$B:$B,AGRIBALYSE_Raw!W:W)*$E9,_xlfn.XLOOKUP(_xlfn.XLOOKUP(Tool_clean!$D9,'AveragePrices&amp;Codes'!$A:$A,'AveragePrices&amp;Codes'!$B:$B),AGRIBALYSE_Cooked!$C:$C,AGRIBALYSE_Cooked!X:X)*$E9),"")</f>
        <v>0</v>
      </c>
      <c r="U9">
        <f>IFERROR(IF($F9="Raw",_xlfn.XLOOKUP(_xlfn.XLOOKUP(Tool_clean!$D9,'AveragePrices&amp;Codes'!$A:$A,'AveragePrices&amp;Codes'!$B:$B),AGRIBALYSE_Raw!$B:$B,AGRIBALYSE_Raw!X:X)*$E9,_xlfn.XLOOKUP(_xlfn.XLOOKUP(Tool_clean!$D9,'AveragePrices&amp;Codes'!$A:$A,'AveragePrices&amp;Codes'!$B:$B),AGRIBALYSE_Cooked!$C:$C,AGRIBALYSE_Cooked!Y:Y)*$E9),"")</f>
        <v>0</v>
      </c>
      <c r="V9">
        <f>IFERROR(IF($F9="Raw",_xlfn.XLOOKUP(_xlfn.XLOOKUP(Tool_clean!$D9,'AveragePrices&amp;Codes'!$A:$A,'AveragePrices&amp;Codes'!$B:$B),AGRIBALYSE_Raw!$B:$B,AGRIBALYSE_Raw!Y:Y)*$E9,_xlfn.XLOOKUP(_xlfn.XLOOKUP(Tool_clean!$D9,'AveragePrices&amp;Codes'!$A:$A,'AveragePrices&amp;Codes'!$B:$B),AGRIBALYSE_Cooked!$C:$C,AGRIBALYSE_Cooked!Z:Z)*$E9),"")</f>
        <v>0</v>
      </c>
      <c r="W9">
        <f>IFERROR(IF($F9="Raw",_xlfn.XLOOKUP(_xlfn.XLOOKUP(Tool_clean!$D9,'AveragePrices&amp;Codes'!$A:$A,'AveragePrices&amp;Codes'!$B:$B),AGRIBALYSE_Raw!$B:$B,AGRIBALYSE_Raw!Z:Z)*$E9,_xlfn.XLOOKUP(_xlfn.XLOOKUP(Tool_clean!$D9,'AveragePrices&amp;Codes'!$A:$A,'AveragePrices&amp;Codes'!$B:$B),AGRIBALYSE_Cooked!$C:$C,AGRIBALYSE_Cooked!AA:AA)*$E9),"")</f>
        <v>0</v>
      </c>
      <c r="X9">
        <f>IFERROR(IF($F9="Raw",_xlfn.XLOOKUP(_xlfn.XLOOKUP(Tool_clean!$D9,'AveragePrices&amp;Codes'!$A:$A,'AveragePrices&amp;Codes'!$B:$B),AGRIBALYSE_Raw!$B:$B,AGRIBALYSE_Raw!AA:AA)*$E9,_xlfn.XLOOKUP(_xlfn.XLOOKUP(Tool_clean!$D9,'AveragePrices&amp;Codes'!$A:$A,'AveragePrices&amp;Codes'!$B:$B),AGRIBALYSE_Cooked!$C:$C,AGRIBALYSE_Cooked!AB:AB)*$E9),"")</f>
        <v>0</v>
      </c>
      <c r="Y9">
        <f>IFERROR(IF($F9="Raw",_xlfn.XLOOKUP(_xlfn.XLOOKUP(Tool_clean!$D9,'AveragePrices&amp;Codes'!$A:$A,'AveragePrices&amp;Codes'!$B:$B),AGRIBALYSE_Raw!$B:$B,AGRIBALYSE_Raw!AB:AB)*$E9,_xlfn.XLOOKUP(_xlfn.XLOOKUP(Tool_clean!$D9,'AveragePrices&amp;Codes'!$A:$A,'AveragePrices&amp;Codes'!$B:$B),AGRIBALYSE_Cooked!$C:$C,AGRIBALYSE_Cooked!AC:AC)*$E9),"")</f>
        <v>0</v>
      </c>
      <c r="Z9">
        <f>IFERROR(IF($F9="Raw",_xlfn.XLOOKUP(_xlfn.XLOOKUP(Tool_clean!$D9,'AveragePrices&amp;Codes'!$A:$A,'AveragePrices&amp;Codes'!$B:$B),AGRIBALYSE_Raw!$B:$B,AGRIBALYSE_Raw!AC:AC)*$E9,_xlfn.XLOOKUP(_xlfn.XLOOKUP(Tool_clean!$D9,'AveragePrices&amp;Codes'!$A:$A,'AveragePrices&amp;Codes'!$B:$B),AGRIBALYSE_Cooked!$C:$C,AGRIBALYSE_Cooked!AD:AD)*$E9),"")</f>
        <v>0</v>
      </c>
      <c r="AA9">
        <f>IFERROR(IF($F9="Raw",_xlfn.XLOOKUP(_xlfn.XLOOKUP(Tool_clean!$D9,'AveragePrices&amp;Codes'!$A:$A,'AveragePrices&amp;Codes'!$B:$B),AGRIBALYSE_Raw!$B:$B,AGRIBALYSE_Raw!AD:AD)*$E9,_xlfn.XLOOKUP(_xlfn.XLOOKUP(Tool_clean!$D9,'AveragePrices&amp;Codes'!$A:$A,'AveragePrices&amp;Codes'!$B:$B),AGRIBALYSE_Cooked!$C:$C,AGRIBALYSE_Cooked!AE:AE)*$E9),"")</f>
        <v>0</v>
      </c>
      <c r="AB9" t="str" cm="1">
        <f t="array" ref="AB9">IFERROR(_xlfn.XLOOKUP(Tool_clean!$F9&amp;$E$2,'Cooking methods'!$A:$A&amp;'Cooking methods'!$B:$B,'Cooking methods'!C:C)*$E9,"")</f>
        <v/>
      </c>
      <c r="AC9" t="str" cm="1">
        <f t="array" ref="AC9">IFERROR(_xlfn.XLOOKUP(Tool_clean!$F9&amp;$E$2,'Cooking methods'!$A:$A&amp;'Cooking methods'!$B:$B,'Cooking methods'!D:D)*$E9,"")</f>
        <v/>
      </c>
      <c r="AD9" t="str" cm="1">
        <f t="array" ref="AD9">IFERROR(_xlfn.XLOOKUP(Tool_clean!$F9&amp;$E$2,'Cooking methods'!$A:$A&amp;'Cooking methods'!$B:$B,'Cooking methods'!E:E)*$E9,"")</f>
        <v/>
      </c>
      <c r="AE9" t="str" cm="1">
        <f t="array" ref="AE9">IFERROR(_xlfn.XLOOKUP(Tool_clean!$F9&amp;$E$2,'Cooking methods'!$A:$A&amp;'Cooking methods'!$B:$B,'Cooking methods'!F:F)*$E9,"")</f>
        <v/>
      </c>
      <c r="AF9" t="str" cm="1">
        <f t="array" ref="AF9">IFERROR(_xlfn.XLOOKUP(Tool_clean!$F9&amp;$E$2,'Cooking methods'!$A:$A&amp;'Cooking methods'!$B:$B,'Cooking methods'!G:G)*$E9,"")</f>
        <v/>
      </c>
      <c r="AG9" t="str" cm="1">
        <f t="array" ref="AG9">IFERROR(_xlfn.XLOOKUP(Tool_clean!$F9&amp;$E$2,'Cooking methods'!$A:$A&amp;'Cooking methods'!$B:$B,'Cooking methods'!H:H)*$E9,"")</f>
        <v/>
      </c>
      <c r="AH9" t="str" cm="1">
        <f t="array" ref="AH9">IFERROR(_xlfn.XLOOKUP(Tool_clean!$F9&amp;$E$2,'Cooking methods'!$A:$A&amp;'Cooking methods'!$B:$B,'Cooking methods'!I:I)*$E9,"")</f>
        <v/>
      </c>
      <c r="AI9" t="str" cm="1">
        <f t="array" ref="AI9">IFERROR(_xlfn.XLOOKUP(Tool_clean!$F9&amp;$E$2,'Cooking methods'!$A:$A&amp;'Cooking methods'!$B:$B,'Cooking methods'!J:J)*$E9,"")</f>
        <v/>
      </c>
      <c r="AJ9" t="str" cm="1">
        <f t="array" ref="AJ9">IFERROR(_xlfn.XLOOKUP(Tool_clean!$F9&amp;$E$2,'Cooking methods'!$A:$A&amp;'Cooking methods'!$B:$B,'Cooking methods'!K:K)*$E9,"")</f>
        <v/>
      </c>
      <c r="AK9" t="str" cm="1">
        <f t="array" ref="AK9">IFERROR(_xlfn.XLOOKUP(Tool_clean!$F9&amp;$E$2,'Cooking methods'!$A:$A&amp;'Cooking methods'!$B:$B,'Cooking methods'!L:L)*$E9,"")</f>
        <v/>
      </c>
      <c r="AL9" t="str" cm="1">
        <f t="array" ref="AL9">IFERROR(_xlfn.XLOOKUP(Tool_clean!$F9&amp;$E$2,'Cooking methods'!$A:$A&amp;'Cooking methods'!$B:$B,'Cooking methods'!M:M)*$E9,"")</f>
        <v/>
      </c>
      <c r="AM9" t="str" cm="1">
        <f t="array" ref="AM9">IFERROR(_xlfn.XLOOKUP(Tool_clean!$F9&amp;$E$2,'Cooking methods'!$A:$A&amp;'Cooking methods'!$B:$B,'Cooking methods'!N:N)*$E9,"")</f>
        <v/>
      </c>
      <c r="AN9" t="str" cm="1">
        <f t="array" ref="AN9">IFERROR(_xlfn.XLOOKUP(Tool_clean!$F9&amp;$E$2,'Cooking methods'!$A:$A&amp;'Cooking methods'!$B:$B,'Cooking methods'!O:O)*$E9,"")</f>
        <v/>
      </c>
      <c r="AO9" t="str" cm="1">
        <f t="array" ref="AO9">IFERROR(_xlfn.XLOOKUP(Tool_clean!$F9&amp;$E$2,'Cooking methods'!$A:$A&amp;'Cooking methods'!$B:$B,'Cooking methods'!P:P)*$E9,"")</f>
        <v/>
      </c>
      <c r="AP9" t="str" cm="1">
        <f t="array" ref="AP9">IFERROR(_xlfn.XLOOKUP(Tool_clean!$F9&amp;$E$2,'Cooking methods'!$A:$A&amp;'Cooking methods'!$B:$B,'Cooking methods'!Q:Q)*$E9,"")</f>
        <v/>
      </c>
      <c r="AQ9" t="str" cm="1">
        <f t="array" ref="AQ9">IFERROR(_xlfn.XLOOKUP(Tool_clean!$F9&amp;$E$2,'Cooking methods'!$A:$A&amp;'Cooking methods'!$B:$B,'Cooking methods'!R:R)*$E9,"")</f>
        <v/>
      </c>
      <c r="AR9" t="str" cm="1">
        <f t="array" ref="AR9">IFERROR(_xlfn.XLOOKUP(Tool_clean!$G9&amp;$E$2,'Waste management'!$A:$A&amp;'Waste management'!$B:$B,'Waste management'!C:C)*$E9,"")</f>
        <v/>
      </c>
      <c r="AS9" t="str" cm="1">
        <f t="array" ref="AS9">IFERROR(_xlfn.XLOOKUP(Tool_clean!$G9&amp;$E$2,'Waste management'!$A:$A&amp;'Waste management'!$B:$B,'Waste management'!D:D)*$E9,"")</f>
        <v/>
      </c>
      <c r="AT9" t="str" cm="1">
        <f t="array" ref="AT9">IFERROR(_xlfn.XLOOKUP(Tool_clean!$G9&amp;$E$2,'Waste management'!$A:$A&amp;'Waste management'!$B:$B,'Waste management'!E:E)*$E9,"")</f>
        <v/>
      </c>
      <c r="AU9" t="str" cm="1">
        <f t="array" ref="AU9">IFERROR(_xlfn.XLOOKUP(Tool_clean!$G9&amp;$E$2,'Waste management'!$A:$A&amp;'Waste management'!$B:$B,'Waste management'!F:F)*$E9,"")</f>
        <v/>
      </c>
      <c r="AV9" t="str" cm="1">
        <f t="array" ref="AV9">IFERROR(_xlfn.XLOOKUP(Tool_clean!$G9&amp;$E$2,'Waste management'!$A:$A&amp;'Waste management'!$B:$B,'Waste management'!G:G)*$E9,"")</f>
        <v/>
      </c>
      <c r="AW9" t="str" cm="1">
        <f t="array" ref="AW9">IFERROR(_xlfn.XLOOKUP(Tool_clean!$G9&amp;$E$2,'Waste management'!$A:$A&amp;'Waste management'!$B:$B,'Waste management'!H:H)*$E9,"")</f>
        <v/>
      </c>
      <c r="AX9" t="str" cm="1">
        <f t="array" ref="AX9">IFERROR(_xlfn.XLOOKUP(Tool_clean!$G9&amp;$E$2,'Waste management'!$A:$A&amp;'Waste management'!$B:$B,'Waste management'!I:I)*$E9,"")</f>
        <v/>
      </c>
      <c r="AY9" t="str" cm="1">
        <f t="array" ref="AY9">IFERROR(_xlfn.XLOOKUP(Tool_clean!$G9&amp;$E$2,'Waste management'!$A:$A&amp;'Waste management'!$B:$B,'Waste management'!J:J)*$E9,"")</f>
        <v/>
      </c>
      <c r="AZ9" t="str" cm="1">
        <f t="array" ref="AZ9">IFERROR(_xlfn.XLOOKUP(Tool_clean!$G9&amp;$E$2,'Waste management'!$A:$A&amp;'Waste management'!$B:$B,'Waste management'!K:K)*$E9,"")</f>
        <v/>
      </c>
      <c r="BA9" t="str" cm="1">
        <f t="array" ref="BA9">IFERROR(_xlfn.XLOOKUP(Tool_clean!$G9&amp;$E$2,'Waste management'!$A:$A&amp;'Waste management'!$B:$B,'Waste management'!L:L)*$E9,"")</f>
        <v/>
      </c>
      <c r="BB9" t="str" cm="1">
        <f t="array" ref="BB9">IFERROR(_xlfn.XLOOKUP(Tool_clean!$G9&amp;$E$2,'Waste management'!$A:$A&amp;'Waste management'!$B:$B,'Waste management'!M:M)*$E9,"")</f>
        <v/>
      </c>
      <c r="BC9" t="str" cm="1">
        <f t="array" ref="BC9">IFERROR(_xlfn.XLOOKUP(Tool_clean!$G9&amp;$E$2,'Waste management'!$A:$A&amp;'Waste management'!$B:$B,'Waste management'!N:N)*$E9,"")</f>
        <v/>
      </c>
      <c r="BD9" t="str" cm="1">
        <f t="array" ref="BD9">IFERROR(_xlfn.XLOOKUP(Tool_clean!$G9&amp;$E$2,'Waste management'!$A:$A&amp;'Waste management'!$B:$B,'Waste management'!O:O)*$E9,"")</f>
        <v/>
      </c>
      <c r="BE9" t="str" cm="1">
        <f t="array" ref="BE9">IFERROR(_xlfn.XLOOKUP(Tool_clean!$G9&amp;$E$2,'Waste management'!$A:$A&amp;'Waste management'!$B:$B,'Waste management'!P:P)*$E9,"")</f>
        <v/>
      </c>
      <c r="BF9" t="str" cm="1">
        <f t="array" ref="BF9">IFERROR(_xlfn.XLOOKUP(Tool_clean!$G9&amp;$E$2,'Waste management'!$A:$A&amp;'Waste management'!$B:$B,'Waste management'!Q:Q)*$E9,"")</f>
        <v/>
      </c>
      <c r="BG9" t="str" cm="1">
        <f t="array" ref="BG9">IFERROR(_xlfn.XLOOKUP(Tool_clean!$G9&amp;$E$2,'Waste management'!$A:$A&amp;'Waste management'!$B:$B,'Waste management'!R:R)*$E9,"")</f>
        <v/>
      </c>
      <c r="BH9" t="str">
        <f>IFERROR((L9+AR9+AB9)*_xlfn.XLOOKUP(Tool_clean!BH$4,Monetization_Factors!$A:$A,Monetization_Factors!$D:$D),"")</f>
        <v/>
      </c>
      <c r="BI9" t="str">
        <f>IFERROR((M9+AS9+AC9)*_xlfn.XLOOKUP(Tool_clean!BI$4,Monetization_Factors!$A:$A,Monetization_Factors!$D:$D),"")</f>
        <v/>
      </c>
      <c r="BJ9" t="str">
        <f>IFERROR((N9+AT9+AD9)*_xlfn.XLOOKUP(Tool_clean!BJ$4,Monetization_Factors!$A:$A,Monetization_Factors!$D:$D),"")</f>
        <v/>
      </c>
      <c r="BK9" t="str">
        <f>IFERROR((O9+AU9+AE9)*_xlfn.XLOOKUP(Tool_clean!BK$4,Monetization_Factors!$A:$A,Monetization_Factors!$D:$D),"")</f>
        <v/>
      </c>
      <c r="BL9" t="str">
        <f>IFERROR((P9+AV9+AF9)*_xlfn.XLOOKUP(Tool_clean!BL$4,Monetization_Factors!$A:$A,Monetization_Factors!$D:$D),"")</f>
        <v/>
      </c>
      <c r="BM9" t="str">
        <f>IFERROR((Q9+AW9+AG9)*_xlfn.XLOOKUP(Tool_clean!BM$4,Monetization_Factors!$A:$A,Monetization_Factors!$D:$D),"")</f>
        <v/>
      </c>
      <c r="BN9" t="str">
        <f>IFERROR((R9+AX9+AH9)*_xlfn.XLOOKUP(Tool_clean!BN$4,Monetization_Factors!$A:$A,Monetization_Factors!$D:$D),"")</f>
        <v/>
      </c>
      <c r="BO9" t="str">
        <f>IFERROR((S9+AY9+AI9)*_xlfn.XLOOKUP(Tool_clean!BO$4,Monetization_Factors!$A:$A,Monetization_Factors!$D:$D),"")</f>
        <v/>
      </c>
      <c r="BP9" t="str">
        <f>IFERROR((T9+AZ9+AJ9)*_xlfn.XLOOKUP(Tool_clean!BP$4,Monetization_Factors!$A:$A,Monetization_Factors!$D:$D),"")</f>
        <v/>
      </c>
      <c r="BQ9" t="str">
        <f>IFERROR((U9+BA9+AK9)*_xlfn.XLOOKUP(Tool_clean!BQ$4,Monetization_Factors!$A:$A,Monetization_Factors!$D:$D),"")</f>
        <v/>
      </c>
      <c r="BR9" t="str">
        <f>IFERROR((V9+BB9+AL9)*_xlfn.XLOOKUP(Tool_clean!BR$4,Monetization_Factors!$A:$A,Monetization_Factors!$D:$D),"")</f>
        <v/>
      </c>
      <c r="BS9" t="str">
        <f>IFERROR((W9+BC9+AM9)*_xlfn.XLOOKUP(Tool_clean!BS$4,Monetization_Factors!$A:$A,Monetization_Factors!$D:$D),"")</f>
        <v/>
      </c>
      <c r="BT9" t="str">
        <f>IFERROR((X9+BD9+AN9)*_xlfn.XLOOKUP(Tool_clean!BT$4,Monetization_Factors!$A:$A,Monetization_Factors!$D:$D),"")</f>
        <v/>
      </c>
      <c r="BU9" t="str">
        <f>IFERROR((Y9+BE9+AO9)*_xlfn.XLOOKUP(Tool_clean!BU$4,Monetization_Factors!$A:$A,Monetization_Factors!$D:$D),"")</f>
        <v/>
      </c>
      <c r="BV9" t="str">
        <f>IFERROR((Z9+BF9+AP9)*_xlfn.XLOOKUP(Tool_clean!BV$4,Monetization_Factors!$A:$A,Monetization_Factors!$D:$D),"")</f>
        <v/>
      </c>
      <c r="BW9" t="str">
        <f>IFERROR((AA9+BG9+AQ9)*_xlfn.XLOOKUP(Tool_clean!BW$4,Monetization_Factors!$A:$A,Monetization_Factors!$D:$D),"")</f>
        <v/>
      </c>
      <c r="BX9" s="38" t="str" cm="1">
        <f t="array" ref="BX9">IFERROR(_xlfn.IFS(I9&gt;0,I9*E9,I9="",J9*E9),"")</f>
        <v/>
      </c>
      <c r="BY9" s="38">
        <f t="shared" si="33"/>
        <v>0</v>
      </c>
      <c r="BZ9" s="38" t="str">
        <f t="shared" si="34"/>
        <v/>
      </c>
      <c r="CA9" s="38" t="str">
        <f t="shared" si="35"/>
        <v/>
      </c>
      <c r="CB9" t="str">
        <f t="shared" si="0"/>
        <v/>
      </c>
      <c r="CC9" t="str">
        <f t="shared" si="1"/>
        <v/>
      </c>
      <c r="CD9" t="str">
        <f t="shared" si="2"/>
        <v/>
      </c>
      <c r="CE9" t="str">
        <f t="shared" si="3"/>
        <v/>
      </c>
      <c r="CF9" t="str">
        <f t="shared" si="4"/>
        <v/>
      </c>
      <c r="CG9" t="str">
        <f t="shared" si="5"/>
        <v/>
      </c>
      <c r="CH9" t="str">
        <f t="shared" si="6"/>
        <v/>
      </c>
      <c r="CI9" t="str">
        <f t="shared" si="7"/>
        <v/>
      </c>
      <c r="CJ9" t="str">
        <f t="shared" si="8"/>
        <v/>
      </c>
      <c r="CK9" t="str">
        <f t="shared" si="9"/>
        <v/>
      </c>
      <c r="CL9" t="str">
        <f t="shared" si="10"/>
        <v/>
      </c>
      <c r="CM9" t="str">
        <f t="shared" si="11"/>
        <v/>
      </c>
      <c r="CN9" t="str">
        <f t="shared" si="12"/>
        <v/>
      </c>
      <c r="CO9" t="str">
        <f t="shared" si="13"/>
        <v/>
      </c>
      <c r="CP9" t="str">
        <f t="shared" si="14"/>
        <v/>
      </c>
      <c r="CQ9" t="str">
        <f t="shared" si="15"/>
        <v/>
      </c>
      <c r="CR9" t="str">
        <f t="shared" si="16"/>
        <v/>
      </c>
      <c r="CS9" t="str">
        <f t="shared" si="17"/>
        <v/>
      </c>
      <c r="CT9" t="str">
        <f t="shared" si="18"/>
        <v/>
      </c>
      <c r="CU9" t="str">
        <f t="shared" si="19"/>
        <v/>
      </c>
      <c r="CV9" t="str">
        <f t="shared" si="20"/>
        <v/>
      </c>
      <c r="CW9" t="str">
        <f t="shared" si="21"/>
        <v/>
      </c>
      <c r="CX9" t="str">
        <f t="shared" si="22"/>
        <v/>
      </c>
      <c r="CY9" t="str">
        <f t="shared" si="23"/>
        <v/>
      </c>
      <c r="CZ9" t="str">
        <f t="shared" si="24"/>
        <v/>
      </c>
      <c r="DA9" t="str">
        <f t="shared" si="25"/>
        <v/>
      </c>
      <c r="DB9" t="str">
        <f t="shared" si="26"/>
        <v/>
      </c>
      <c r="DC9" t="str">
        <f t="shared" si="27"/>
        <v/>
      </c>
      <c r="DD9" t="str">
        <f t="shared" si="28"/>
        <v/>
      </c>
      <c r="DE9" t="str">
        <f t="shared" si="29"/>
        <v/>
      </c>
      <c r="DF9" t="str">
        <f t="shared" si="30"/>
        <v/>
      </c>
      <c r="DG9" t="str">
        <f t="shared" si="31"/>
        <v/>
      </c>
      <c r="DH9" s="5" t="str">
        <f>IFERROR((CR9*$B$2*(1-$H9)*('CAR.CAP_per person'!B$2))/(_xlfn.XLOOKUP($E$2,EU_countries_GDP!$A$2:$A$29,EU_countries_GDP!$E$2:$E$29)),"")</f>
        <v/>
      </c>
      <c r="DI9" s="5" t="str">
        <f>IFERROR((CS9*$B$2*(1-$H9)*('CAR.CAP_per person'!C$2))/(_xlfn.XLOOKUP($E$2,EU_countries_GDP!$A$2:$A$29,EU_countries_GDP!$E$2:$E$29)),"")</f>
        <v/>
      </c>
      <c r="DJ9" s="5" t="str">
        <f>IFERROR((CT9*$B$2*(1-$H9)*('CAR.CAP_per person'!D$2))/(_xlfn.XLOOKUP($E$2,EU_countries_GDP!$A$2:$A$29,EU_countries_GDP!$E$2:$E$29)),"")</f>
        <v/>
      </c>
      <c r="DK9" s="5" t="str">
        <f>IFERROR((CU9*$B$2*(1-$H9)*('CAR.CAP_per person'!E$2))/(_xlfn.XLOOKUP($E$2,EU_countries_GDP!$A$2:$A$29,EU_countries_GDP!$E$2:$E$29)),"")</f>
        <v/>
      </c>
      <c r="DL9" s="5" t="str">
        <f>IFERROR((CV9*$B$2*(1-$H9)*('CAR.CAP_per person'!F$2))/(_xlfn.XLOOKUP($E$2,EU_countries_GDP!$A$2:$A$29,EU_countries_GDP!$E$2:$E$29)),"")</f>
        <v/>
      </c>
      <c r="DM9" s="5" t="str">
        <f>IFERROR((CW9*$B$2*(1-$H9)*('CAR.CAP_per person'!G$2))/(_xlfn.XLOOKUP($E$2,EU_countries_GDP!$A$2:$A$29,EU_countries_GDP!$E$2:$E$29)),"")</f>
        <v/>
      </c>
      <c r="DN9" s="5" t="str">
        <f>IFERROR((CX9*$B$2*(1-$H9)*('CAR.CAP_per person'!H$2))/(_xlfn.XLOOKUP($E$2,EU_countries_GDP!$A$2:$A$29,EU_countries_GDP!$E$2:$E$29)),"")</f>
        <v/>
      </c>
      <c r="DO9" s="5" t="str">
        <f>IFERROR((CY9*$B$2*(1-$H9)*('CAR.CAP_per person'!I$2))/(_xlfn.XLOOKUP($E$2,EU_countries_GDP!$A$2:$A$29,EU_countries_GDP!$E$2:$E$29)),"")</f>
        <v/>
      </c>
      <c r="DP9" s="5" t="str">
        <f>IFERROR((CZ9*$B$2*(1-$H9)*('CAR.CAP_per person'!J$2))/(_xlfn.XLOOKUP($E$2,EU_countries_GDP!$A$2:$A$29,EU_countries_GDP!$E$2:$E$29)),"")</f>
        <v/>
      </c>
      <c r="DQ9" s="5" t="str">
        <f>IFERROR((DA9*$B$2*(1-$H9)*('CAR.CAP_per person'!K$2))/(_xlfn.XLOOKUP($E$2,EU_countries_GDP!$A$2:$A$29,EU_countries_GDP!$E$2:$E$29)),"")</f>
        <v/>
      </c>
      <c r="DR9" s="5" t="str">
        <f>IFERROR((DB9*$B$2*(1-$H9)*('CAR.CAP_per person'!L$2))/(_xlfn.XLOOKUP($E$2,EU_countries_GDP!$A$2:$A$29,EU_countries_GDP!$E$2:$E$29)),"")</f>
        <v/>
      </c>
      <c r="DS9" s="5" t="str">
        <f>IFERROR((DC9*$B$2*(1-$H9)*('CAR.CAP_per person'!M$2))/(_xlfn.XLOOKUP($E$2,EU_countries_GDP!$A$2:$A$29,EU_countries_GDP!$E$2:$E$29)),"")</f>
        <v/>
      </c>
      <c r="DT9" s="5" t="str">
        <f>IFERROR((DD9*$B$2*(1-$H9)*('CAR.CAP_per person'!N$2))/(_xlfn.XLOOKUP($E$2,EU_countries_GDP!$A$2:$A$29,EU_countries_GDP!$E$2:$E$29)),"")</f>
        <v/>
      </c>
      <c r="DU9" s="5" t="str">
        <f>IFERROR((DE9*$B$2*(1-$H9)*('CAR.CAP_per person'!O$2))/(_xlfn.XLOOKUP($E$2,EU_countries_GDP!$A$2:$A$29,EU_countries_GDP!$E$2:$E$29)),"")</f>
        <v/>
      </c>
      <c r="DV9" s="5" t="str">
        <f>IFERROR((DF9*$B$2*(1-$H9)*('CAR.CAP_per person'!P$2))/(_xlfn.XLOOKUP($E$2,EU_countries_GDP!$A$2:$A$29,EU_countries_GDP!$E$2:$E$29)),"")</f>
        <v/>
      </c>
      <c r="DW9" s="5" t="str">
        <f>IFERROR((DG9*$B$2*(1-$H9)*('CAR.CAP_per person'!Q$2))/(_xlfn.XLOOKUP($E$2,EU_countries_GDP!$A$2:$A$29,EU_countries_GDP!$E$2:$E$29)),"")</f>
        <v/>
      </c>
    </row>
    <row r="10" spans="1:127">
      <c r="B10" t="str">
        <f>_xlfn.XLOOKUP(D10,Table5[Ingredient],Table5[Category],"",FALSE)</f>
        <v/>
      </c>
      <c r="C10" s="33"/>
      <c r="D10" s="33"/>
      <c r="E10" s="33"/>
      <c r="F10" s="33"/>
      <c r="G10" s="33"/>
      <c r="H10" s="33"/>
      <c r="I10" s="33"/>
      <c r="J10" s="37" t="str">
        <f>IFERROR(INDEX('AveragePrices&amp;Codes'!G:AG, MATCH($D10, 'AveragePrices&amp;Codes'!$A:$A, 0), MATCH(Tool_clean!$E$2, 'AveragePrices&amp;Codes'!$G$1:$AG$1, 0)),"")</f>
        <v/>
      </c>
      <c r="K10" s="37" t="str">
        <f t="shared" si="32"/>
        <v/>
      </c>
      <c r="L10">
        <f>IFERROR(IF($F10="Raw",_xlfn.XLOOKUP(_xlfn.XLOOKUP(Tool_clean!$D10,'AveragePrices&amp;Codes'!$A:$A,'AveragePrices&amp;Codes'!$B:$B),AGRIBALYSE_Raw!$B:$B,AGRIBALYSE_Raw!O:O)*$E10,_xlfn.XLOOKUP(_xlfn.XLOOKUP(Tool_clean!$D10,'AveragePrices&amp;Codes'!$A:$A,'AveragePrices&amp;Codes'!$B:$B),AGRIBALYSE_Cooked!$C:$C,AGRIBALYSE_Cooked!P:P)*$E10),"")</f>
        <v>0</v>
      </c>
      <c r="M10">
        <f>IFERROR(IF($F10="Raw",_xlfn.XLOOKUP(_xlfn.XLOOKUP(Tool_clean!$D10,'AveragePrices&amp;Codes'!$A:$A,'AveragePrices&amp;Codes'!$B:$B),AGRIBALYSE_Raw!$B:$B,AGRIBALYSE_Raw!P:P)*$E10,_xlfn.XLOOKUP(_xlfn.XLOOKUP(Tool_clean!$D10,'AveragePrices&amp;Codes'!$A:$A,'AveragePrices&amp;Codes'!$B:$B),AGRIBALYSE_Cooked!$C:$C,AGRIBALYSE_Cooked!Q:Q)*$E10),"")</f>
        <v>0</v>
      </c>
      <c r="N10">
        <f>IFERROR(IF($F10="Raw",_xlfn.XLOOKUP(_xlfn.XLOOKUP(Tool_clean!$D10,'AveragePrices&amp;Codes'!$A:$A,'AveragePrices&amp;Codes'!$B:$B),AGRIBALYSE_Raw!$B:$B,AGRIBALYSE_Raw!Q:Q)*$E10,_xlfn.XLOOKUP(_xlfn.XLOOKUP(Tool_clean!$D10,'AveragePrices&amp;Codes'!$A:$A,'AveragePrices&amp;Codes'!$B:$B),AGRIBALYSE_Cooked!$C:$C,AGRIBALYSE_Cooked!R:R)*$E10),"")</f>
        <v>0</v>
      </c>
      <c r="O10">
        <f>IFERROR(IF($F10="Raw",_xlfn.XLOOKUP(_xlfn.XLOOKUP(Tool_clean!$D10,'AveragePrices&amp;Codes'!$A:$A,'AveragePrices&amp;Codes'!$B:$B),AGRIBALYSE_Raw!$B:$B,AGRIBALYSE_Raw!R:R)*$E10,_xlfn.XLOOKUP(_xlfn.XLOOKUP(Tool_clean!$D10,'AveragePrices&amp;Codes'!$A:$A,'AveragePrices&amp;Codes'!$B:$B),AGRIBALYSE_Cooked!$C:$C,AGRIBALYSE_Cooked!S:S)*$E10),"")</f>
        <v>0</v>
      </c>
      <c r="P10">
        <f>IFERROR(IF($F10="Raw",_xlfn.XLOOKUP(_xlfn.XLOOKUP(Tool_clean!$D10,'AveragePrices&amp;Codes'!$A:$A,'AveragePrices&amp;Codes'!$B:$B),AGRIBALYSE_Raw!$B:$B,AGRIBALYSE_Raw!S:S)*$E10,_xlfn.XLOOKUP(_xlfn.XLOOKUP(Tool_clean!$D10,'AveragePrices&amp;Codes'!$A:$A,'AveragePrices&amp;Codes'!$B:$B),AGRIBALYSE_Cooked!$C:$C,AGRIBALYSE_Cooked!T:T)*$E10),"")</f>
        <v>0</v>
      </c>
      <c r="Q10">
        <f>IFERROR(IF($F10="Raw",_xlfn.XLOOKUP(_xlfn.XLOOKUP(Tool_clean!$D10,'AveragePrices&amp;Codes'!$A:$A,'AveragePrices&amp;Codes'!$B:$B),AGRIBALYSE_Raw!$B:$B,AGRIBALYSE_Raw!T:T)*$E10,_xlfn.XLOOKUP(_xlfn.XLOOKUP(Tool_clean!$D10,'AveragePrices&amp;Codes'!$A:$A,'AveragePrices&amp;Codes'!$B:$B),AGRIBALYSE_Cooked!$C:$C,AGRIBALYSE_Cooked!U:U)*$E10),"")</f>
        <v>0</v>
      </c>
      <c r="R10">
        <f>IFERROR(IF($F10="Raw",_xlfn.XLOOKUP(_xlfn.XLOOKUP(Tool_clean!$D10,'AveragePrices&amp;Codes'!$A:$A,'AveragePrices&amp;Codes'!$B:$B),AGRIBALYSE_Raw!$B:$B,AGRIBALYSE_Raw!U:U)*$E10,_xlfn.XLOOKUP(_xlfn.XLOOKUP(Tool_clean!$D10,'AveragePrices&amp;Codes'!$A:$A,'AveragePrices&amp;Codes'!$B:$B),AGRIBALYSE_Cooked!$C:$C,AGRIBALYSE_Cooked!V:V)*$E10),"")</f>
        <v>0</v>
      </c>
      <c r="S10">
        <f>IFERROR(IF($F10="Raw",_xlfn.XLOOKUP(_xlfn.XLOOKUP(Tool_clean!$D10,'AveragePrices&amp;Codes'!$A:$A,'AveragePrices&amp;Codes'!$B:$B),AGRIBALYSE_Raw!$B:$B,AGRIBALYSE_Raw!V:V)*$E10,_xlfn.XLOOKUP(_xlfn.XLOOKUP(Tool_clean!$D10,'AveragePrices&amp;Codes'!$A:$A,'AveragePrices&amp;Codes'!$B:$B),AGRIBALYSE_Cooked!$C:$C,AGRIBALYSE_Cooked!W:W)*$E10),"")</f>
        <v>0</v>
      </c>
      <c r="T10">
        <f>IFERROR(IF($F10="Raw",_xlfn.XLOOKUP(_xlfn.XLOOKUP(Tool_clean!$D10,'AveragePrices&amp;Codes'!$A:$A,'AveragePrices&amp;Codes'!$B:$B),AGRIBALYSE_Raw!$B:$B,AGRIBALYSE_Raw!W:W)*$E10,_xlfn.XLOOKUP(_xlfn.XLOOKUP(Tool_clean!$D10,'AveragePrices&amp;Codes'!$A:$A,'AveragePrices&amp;Codes'!$B:$B),AGRIBALYSE_Cooked!$C:$C,AGRIBALYSE_Cooked!X:X)*$E10),"")</f>
        <v>0</v>
      </c>
      <c r="U10">
        <f>IFERROR(IF($F10="Raw",_xlfn.XLOOKUP(_xlfn.XLOOKUP(Tool_clean!$D10,'AveragePrices&amp;Codes'!$A:$A,'AveragePrices&amp;Codes'!$B:$B),AGRIBALYSE_Raw!$B:$B,AGRIBALYSE_Raw!X:X)*$E10,_xlfn.XLOOKUP(_xlfn.XLOOKUP(Tool_clean!$D10,'AveragePrices&amp;Codes'!$A:$A,'AveragePrices&amp;Codes'!$B:$B),AGRIBALYSE_Cooked!$C:$C,AGRIBALYSE_Cooked!Y:Y)*$E10),"")</f>
        <v>0</v>
      </c>
      <c r="V10">
        <f>IFERROR(IF($F10="Raw",_xlfn.XLOOKUP(_xlfn.XLOOKUP(Tool_clean!$D10,'AveragePrices&amp;Codes'!$A:$A,'AveragePrices&amp;Codes'!$B:$B),AGRIBALYSE_Raw!$B:$B,AGRIBALYSE_Raw!Y:Y)*$E10,_xlfn.XLOOKUP(_xlfn.XLOOKUP(Tool_clean!$D10,'AveragePrices&amp;Codes'!$A:$A,'AveragePrices&amp;Codes'!$B:$B),AGRIBALYSE_Cooked!$C:$C,AGRIBALYSE_Cooked!Z:Z)*$E10),"")</f>
        <v>0</v>
      </c>
      <c r="W10">
        <f>IFERROR(IF($F10="Raw",_xlfn.XLOOKUP(_xlfn.XLOOKUP(Tool_clean!$D10,'AveragePrices&amp;Codes'!$A:$A,'AveragePrices&amp;Codes'!$B:$B),AGRIBALYSE_Raw!$B:$B,AGRIBALYSE_Raw!Z:Z)*$E10,_xlfn.XLOOKUP(_xlfn.XLOOKUP(Tool_clean!$D10,'AveragePrices&amp;Codes'!$A:$A,'AveragePrices&amp;Codes'!$B:$B),AGRIBALYSE_Cooked!$C:$C,AGRIBALYSE_Cooked!AA:AA)*$E10),"")</f>
        <v>0</v>
      </c>
      <c r="X10">
        <f>IFERROR(IF($F10="Raw",_xlfn.XLOOKUP(_xlfn.XLOOKUP(Tool_clean!$D10,'AveragePrices&amp;Codes'!$A:$A,'AveragePrices&amp;Codes'!$B:$B),AGRIBALYSE_Raw!$B:$B,AGRIBALYSE_Raw!AA:AA)*$E10,_xlfn.XLOOKUP(_xlfn.XLOOKUP(Tool_clean!$D10,'AveragePrices&amp;Codes'!$A:$A,'AveragePrices&amp;Codes'!$B:$B),AGRIBALYSE_Cooked!$C:$C,AGRIBALYSE_Cooked!AB:AB)*$E10),"")</f>
        <v>0</v>
      </c>
      <c r="Y10">
        <f>IFERROR(IF($F10="Raw",_xlfn.XLOOKUP(_xlfn.XLOOKUP(Tool_clean!$D10,'AveragePrices&amp;Codes'!$A:$A,'AveragePrices&amp;Codes'!$B:$B),AGRIBALYSE_Raw!$B:$B,AGRIBALYSE_Raw!AB:AB)*$E10,_xlfn.XLOOKUP(_xlfn.XLOOKUP(Tool_clean!$D10,'AveragePrices&amp;Codes'!$A:$A,'AveragePrices&amp;Codes'!$B:$B),AGRIBALYSE_Cooked!$C:$C,AGRIBALYSE_Cooked!AC:AC)*$E10),"")</f>
        <v>0</v>
      </c>
      <c r="Z10">
        <f>IFERROR(IF($F10="Raw",_xlfn.XLOOKUP(_xlfn.XLOOKUP(Tool_clean!$D10,'AveragePrices&amp;Codes'!$A:$A,'AveragePrices&amp;Codes'!$B:$B),AGRIBALYSE_Raw!$B:$B,AGRIBALYSE_Raw!AC:AC)*$E10,_xlfn.XLOOKUP(_xlfn.XLOOKUP(Tool_clean!$D10,'AveragePrices&amp;Codes'!$A:$A,'AveragePrices&amp;Codes'!$B:$B),AGRIBALYSE_Cooked!$C:$C,AGRIBALYSE_Cooked!AD:AD)*$E10),"")</f>
        <v>0</v>
      </c>
      <c r="AA10">
        <f>IFERROR(IF($F10="Raw",_xlfn.XLOOKUP(_xlfn.XLOOKUP(Tool_clean!$D10,'AveragePrices&amp;Codes'!$A:$A,'AveragePrices&amp;Codes'!$B:$B),AGRIBALYSE_Raw!$B:$B,AGRIBALYSE_Raw!AD:AD)*$E10,_xlfn.XLOOKUP(_xlfn.XLOOKUP(Tool_clean!$D10,'AveragePrices&amp;Codes'!$A:$A,'AveragePrices&amp;Codes'!$B:$B),AGRIBALYSE_Cooked!$C:$C,AGRIBALYSE_Cooked!AE:AE)*$E10),"")</f>
        <v>0</v>
      </c>
      <c r="AB10" t="str" cm="1">
        <f t="array" ref="AB10">IFERROR(_xlfn.XLOOKUP(Tool_clean!$F10&amp;$E$2,'Cooking methods'!$A:$A&amp;'Cooking methods'!$B:$B,'Cooking methods'!C:C)*$E10,"")</f>
        <v/>
      </c>
      <c r="AC10" t="str" cm="1">
        <f t="array" ref="AC10">IFERROR(_xlfn.XLOOKUP(Tool_clean!$F10&amp;$E$2,'Cooking methods'!$A:$A&amp;'Cooking methods'!$B:$B,'Cooking methods'!D:D)*$E10,"")</f>
        <v/>
      </c>
      <c r="AD10" t="str" cm="1">
        <f t="array" ref="AD10">IFERROR(_xlfn.XLOOKUP(Tool_clean!$F10&amp;$E$2,'Cooking methods'!$A:$A&amp;'Cooking methods'!$B:$B,'Cooking methods'!E:E)*$E10,"")</f>
        <v/>
      </c>
      <c r="AE10" t="str" cm="1">
        <f t="array" ref="AE10">IFERROR(_xlfn.XLOOKUP(Tool_clean!$F10&amp;$E$2,'Cooking methods'!$A:$A&amp;'Cooking methods'!$B:$B,'Cooking methods'!F:F)*$E10,"")</f>
        <v/>
      </c>
      <c r="AF10" t="str" cm="1">
        <f t="array" ref="AF10">IFERROR(_xlfn.XLOOKUP(Tool_clean!$F10&amp;$E$2,'Cooking methods'!$A:$A&amp;'Cooking methods'!$B:$B,'Cooking methods'!G:G)*$E10,"")</f>
        <v/>
      </c>
      <c r="AG10" t="str" cm="1">
        <f t="array" ref="AG10">IFERROR(_xlfn.XLOOKUP(Tool_clean!$F10&amp;$E$2,'Cooking methods'!$A:$A&amp;'Cooking methods'!$B:$B,'Cooking methods'!H:H)*$E10,"")</f>
        <v/>
      </c>
      <c r="AH10" t="str" cm="1">
        <f t="array" ref="AH10">IFERROR(_xlfn.XLOOKUP(Tool_clean!$F10&amp;$E$2,'Cooking methods'!$A:$A&amp;'Cooking methods'!$B:$B,'Cooking methods'!I:I)*$E10,"")</f>
        <v/>
      </c>
      <c r="AI10" t="str" cm="1">
        <f t="array" ref="AI10">IFERROR(_xlfn.XLOOKUP(Tool_clean!$F10&amp;$E$2,'Cooking methods'!$A:$A&amp;'Cooking methods'!$B:$B,'Cooking methods'!J:J)*$E10,"")</f>
        <v/>
      </c>
      <c r="AJ10" t="str" cm="1">
        <f t="array" ref="AJ10">IFERROR(_xlfn.XLOOKUP(Tool_clean!$F10&amp;$E$2,'Cooking methods'!$A:$A&amp;'Cooking methods'!$B:$B,'Cooking methods'!K:K)*$E10,"")</f>
        <v/>
      </c>
      <c r="AK10" t="str" cm="1">
        <f t="array" ref="AK10">IFERROR(_xlfn.XLOOKUP(Tool_clean!$F10&amp;$E$2,'Cooking methods'!$A:$A&amp;'Cooking methods'!$B:$B,'Cooking methods'!L:L)*$E10,"")</f>
        <v/>
      </c>
      <c r="AL10" t="str" cm="1">
        <f t="array" ref="AL10">IFERROR(_xlfn.XLOOKUP(Tool_clean!$F10&amp;$E$2,'Cooking methods'!$A:$A&amp;'Cooking methods'!$B:$B,'Cooking methods'!M:M)*$E10,"")</f>
        <v/>
      </c>
      <c r="AM10" t="str" cm="1">
        <f t="array" ref="AM10">IFERROR(_xlfn.XLOOKUP(Tool_clean!$F10&amp;$E$2,'Cooking methods'!$A:$A&amp;'Cooking methods'!$B:$B,'Cooking methods'!N:N)*$E10,"")</f>
        <v/>
      </c>
      <c r="AN10" t="str" cm="1">
        <f t="array" ref="AN10">IFERROR(_xlfn.XLOOKUP(Tool_clean!$F10&amp;$E$2,'Cooking methods'!$A:$A&amp;'Cooking methods'!$B:$B,'Cooking methods'!O:O)*$E10,"")</f>
        <v/>
      </c>
      <c r="AO10" t="str" cm="1">
        <f t="array" ref="AO10">IFERROR(_xlfn.XLOOKUP(Tool_clean!$F10&amp;$E$2,'Cooking methods'!$A:$A&amp;'Cooking methods'!$B:$B,'Cooking methods'!P:P)*$E10,"")</f>
        <v/>
      </c>
      <c r="AP10" t="str" cm="1">
        <f t="array" ref="AP10">IFERROR(_xlfn.XLOOKUP(Tool_clean!$F10&amp;$E$2,'Cooking methods'!$A:$A&amp;'Cooking methods'!$B:$B,'Cooking methods'!Q:Q)*$E10,"")</f>
        <v/>
      </c>
      <c r="AQ10" t="str" cm="1">
        <f t="array" ref="AQ10">IFERROR(_xlfn.XLOOKUP(Tool_clean!$F10&amp;$E$2,'Cooking methods'!$A:$A&amp;'Cooking methods'!$B:$B,'Cooking methods'!R:R)*$E10,"")</f>
        <v/>
      </c>
      <c r="AR10" t="str" cm="1">
        <f t="array" ref="AR10">IFERROR(_xlfn.XLOOKUP(Tool_clean!$G10&amp;$E$2,'Waste management'!$A:$A&amp;'Waste management'!$B:$B,'Waste management'!C:C)*$E10,"")</f>
        <v/>
      </c>
      <c r="AS10" t="str" cm="1">
        <f t="array" ref="AS10">IFERROR(_xlfn.XLOOKUP(Tool_clean!$G10&amp;$E$2,'Waste management'!$A:$A&amp;'Waste management'!$B:$B,'Waste management'!D:D)*$E10,"")</f>
        <v/>
      </c>
      <c r="AT10" t="str" cm="1">
        <f t="array" ref="AT10">IFERROR(_xlfn.XLOOKUP(Tool_clean!$G10&amp;$E$2,'Waste management'!$A:$A&amp;'Waste management'!$B:$B,'Waste management'!E:E)*$E10,"")</f>
        <v/>
      </c>
      <c r="AU10" t="str" cm="1">
        <f t="array" ref="AU10">IFERROR(_xlfn.XLOOKUP(Tool_clean!$G10&amp;$E$2,'Waste management'!$A:$A&amp;'Waste management'!$B:$B,'Waste management'!F:F)*$E10,"")</f>
        <v/>
      </c>
      <c r="AV10" t="str" cm="1">
        <f t="array" ref="AV10">IFERROR(_xlfn.XLOOKUP(Tool_clean!$G10&amp;$E$2,'Waste management'!$A:$A&amp;'Waste management'!$B:$B,'Waste management'!G:G)*$E10,"")</f>
        <v/>
      </c>
      <c r="AW10" t="str" cm="1">
        <f t="array" ref="AW10">IFERROR(_xlfn.XLOOKUP(Tool_clean!$G10&amp;$E$2,'Waste management'!$A:$A&amp;'Waste management'!$B:$B,'Waste management'!H:H)*$E10,"")</f>
        <v/>
      </c>
      <c r="AX10" t="str" cm="1">
        <f t="array" ref="AX10">IFERROR(_xlfn.XLOOKUP(Tool_clean!$G10&amp;$E$2,'Waste management'!$A:$A&amp;'Waste management'!$B:$B,'Waste management'!I:I)*$E10,"")</f>
        <v/>
      </c>
      <c r="AY10" t="str" cm="1">
        <f t="array" ref="AY10">IFERROR(_xlfn.XLOOKUP(Tool_clean!$G10&amp;$E$2,'Waste management'!$A:$A&amp;'Waste management'!$B:$B,'Waste management'!J:J)*$E10,"")</f>
        <v/>
      </c>
      <c r="AZ10" t="str" cm="1">
        <f t="array" ref="AZ10">IFERROR(_xlfn.XLOOKUP(Tool_clean!$G10&amp;$E$2,'Waste management'!$A:$A&amp;'Waste management'!$B:$B,'Waste management'!K:K)*$E10,"")</f>
        <v/>
      </c>
      <c r="BA10" t="str" cm="1">
        <f t="array" ref="BA10">IFERROR(_xlfn.XLOOKUP(Tool_clean!$G10&amp;$E$2,'Waste management'!$A:$A&amp;'Waste management'!$B:$B,'Waste management'!L:L)*$E10,"")</f>
        <v/>
      </c>
      <c r="BB10" t="str" cm="1">
        <f t="array" ref="BB10">IFERROR(_xlfn.XLOOKUP(Tool_clean!$G10&amp;$E$2,'Waste management'!$A:$A&amp;'Waste management'!$B:$B,'Waste management'!M:M)*$E10,"")</f>
        <v/>
      </c>
      <c r="BC10" t="str" cm="1">
        <f t="array" ref="BC10">IFERROR(_xlfn.XLOOKUP(Tool_clean!$G10&amp;$E$2,'Waste management'!$A:$A&amp;'Waste management'!$B:$B,'Waste management'!N:N)*$E10,"")</f>
        <v/>
      </c>
      <c r="BD10" t="str" cm="1">
        <f t="array" ref="BD10">IFERROR(_xlfn.XLOOKUP(Tool_clean!$G10&amp;$E$2,'Waste management'!$A:$A&amp;'Waste management'!$B:$B,'Waste management'!O:O)*$E10,"")</f>
        <v/>
      </c>
      <c r="BE10" t="str" cm="1">
        <f t="array" ref="BE10">IFERROR(_xlfn.XLOOKUP(Tool_clean!$G10&amp;$E$2,'Waste management'!$A:$A&amp;'Waste management'!$B:$B,'Waste management'!P:P)*$E10,"")</f>
        <v/>
      </c>
      <c r="BF10" t="str" cm="1">
        <f t="array" ref="BF10">IFERROR(_xlfn.XLOOKUP(Tool_clean!$G10&amp;$E$2,'Waste management'!$A:$A&amp;'Waste management'!$B:$B,'Waste management'!Q:Q)*$E10,"")</f>
        <v/>
      </c>
      <c r="BG10" t="str" cm="1">
        <f t="array" ref="BG10">IFERROR(_xlfn.XLOOKUP(Tool_clean!$G10&amp;$E$2,'Waste management'!$A:$A&amp;'Waste management'!$B:$B,'Waste management'!R:R)*$E10,"")</f>
        <v/>
      </c>
      <c r="BH10" t="str">
        <f>IFERROR((L10+AR10+AB10)*_xlfn.XLOOKUP(Tool_clean!BH$4,Monetization_Factors!$A:$A,Monetization_Factors!$D:$D),"")</f>
        <v/>
      </c>
      <c r="BI10" t="str">
        <f>IFERROR((M10+AS10+AC10)*_xlfn.XLOOKUP(Tool_clean!BI$4,Monetization_Factors!$A:$A,Monetization_Factors!$D:$D),"")</f>
        <v/>
      </c>
      <c r="BJ10" t="str">
        <f>IFERROR((N10+AT10+AD10)*_xlfn.XLOOKUP(Tool_clean!BJ$4,Monetization_Factors!$A:$A,Monetization_Factors!$D:$D),"")</f>
        <v/>
      </c>
      <c r="BK10" t="str">
        <f>IFERROR((O10+AU10+AE10)*_xlfn.XLOOKUP(Tool_clean!BK$4,Monetization_Factors!$A:$A,Monetization_Factors!$D:$D),"")</f>
        <v/>
      </c>
      <c r="BL10" t="str">
        <f>IFERROR((P10+AV10+AF10)*_xlfn.XLOOKUP(Tool_clean!BL$4,Monetization_Factors!$A:$A,Monetization_Factors!$D:$D),"")</f>
        <v/>
      </c>
      <c r="BM10" t="str">
        <f>IFERROR((Q10+AW10+AG10)*_xlfn.XLOOKUP(Tool_clean!BM$4,Monetization_Factors!$A:$A,Monetization_Factors!$D:$D),"")</f>
        <v/>
      </c>
      <c r="BN10" t="str">
        <f>IFERROR((R10+AX10+AH10)*_xlfn.XLOOKUP(Tool_clean!BN$4,Monetization_Factors!$A:$A,Monetization_Factors!$D:$D),"")</f>
        <v/>
      </c>
      <c r="BO10" t="str">
        <f>IFERROR((S10+AY10+AI10)*_xlfn.XLOOKUP(Tool_clean!BO$4,Monetization_Factors!$A:$A,Monetization_Factors!$D:$D),"")</f>
        <v/>
      </c>
      <c r="BP10" t="str">
        <f>IFERROR((T10+AZ10+AJ10)*_xlfn.XLOOKUP(Tool_clean!BP$4,Monetization_Factors!$A:$A,Monetization_Factors!$D:$D),"")</f>
        <v/>
      </c>
      <c r="BQ10" t="str">
        <f>IFERROR((U10+BA10+AK10)*_xlfn.XLOOKUP(Tool_clean!BQ$4,Monetization_Factors!$A:$A,Monetization_Factors!$D:$D),"")</f>
        <v/>
      </c>
      <c r="BR10" t="str">
        <f>IFERROR((V10+BB10+AL10)*_xlfn.XLOOKUP(Tool_clean!BR$4,Monetization_Factors!$A:$A,Monetization_Factors!$D:$D),"")</f>
        <v/>
      </c>
      <c r="BS10" t="str">
        <f>IFERROR((W10+BC10+AM10)*_xlfn.XLOOKUP(Tool_clean!BS$4,Monetization_Factors!$A:$A,Monetization_Factors!$D:$D),"")</f>
        <v/>
      </c>
      <c r="BT10" t="str">
        <f>IFERROR((X10+BD10+AN10)*_xlfn.XLOOKUP(Tool_clean!BT$4,Monetization_Factors!$A:$A,Monetization_Factors!$D:$D),"")</f>
        <v/>
      </c>
      <c r="BU10" t="str">
        <f>IFERROR((Y10+BE10+AO10)*_xlfn.XLOOKUP(Tool_clean!BU$4,Monetization_Factors!$A:$A,Monetization_Factors!$D:$D),"")</f>
        <v/>
      </c>
      <c r="BV10" t="str">
        <f>IFERROR((Z10+BF10+AP10)*_xlfn.XLOOKUP(Tool_clean!BV$4,Monetization_Factors!$A:$A,Monetization_Factors!$D:$D),"")</f>
        <v/>
      </c>
      <c r="BW10" t="str">
        <f>IFERROR((AA10+BG10+AQ10)*_xlfn.XLOOKUP(Tool_clean!BW$4,Monetization_Factors!$A:$A,Monetization_Factors!$D:$D),"")</f>
        <v/>
      </c>
      <c r="BX10" s="38" t="str" cm="1">
        <f t="array" ref="BX10">IFERROR(_xlfn.IFS(I10&gt;0,I10*E10,I10="",J10*E10),"")</f>
        <v/>
      </c>
      <c r="BY10" s="38">
        <f t="shared" si="33"/>
        <v>0</v>
      </c>
      <c r="BZ10" s="38" t="str">
        <f t="shared" si="34"/>
        <v/>
      </c>
      <c r="CA10" s="38" t="str">
        <f t="shared" si="35"/>
        <v/>
      </c>
      <c r="CB10" t="str">
        <f t="shared" si="0"/>
        <v/>
      </c>
      <c r="CC10" t="str">
        <f t="shared" si="1"/>
        <v/>
      </c>
      <c r="CD10" t="str">
        <f t="shared" si="2"/>
        <v/>
      </c>
      <c r="CE10" t="str">
        <f t="shared" si="3"/>
        <v/>
      </c>
      <c r="CF10" t="str">
        <f t="shared" si="4"/>
        <v/>
      </c>
      <c r="CG10" t="str">
        <f t="shared" si="5"/>
        <v/>
      </c>
      <c r="CH10" t="str">
        <f t="shared" si="6"/>
        <v/>
      </c>
      <c r="CI10" t="str">
        <f t="shared" si="7"/>
        <v/>
      </c>
      <c r="CJ10" t="str">
        <f t="shared" si="8"/>
        <v/>
      </c>
      <c r="CK10" t="str">
        <f t="shared" si="9"/>
        <v/>
      </c>
      <c r="CL10" t="str">
        <f t="shared" si="10"/>
        <v/>
      </c>
      <c r="CM10" t="str">
        <f t="shared" si="11"/>
        <v/>
      </c>
      <c r="CN10" t="str">
        <f t="shared" si="12"/>
        <v/>
      </c>
      <c r="CO10" t="str">
        <f t="shared" si="13"/>
        <v/>
      </c>
      <c r="CP10" t="str">
        <f t="shared" si="14"/>
        <v/>
      </c>
      <c r="CQ10" t="str">
        <f t="shared" si="15"/>
        <v/>
      </c>
      <c r="CR10" t="str">
        <f t="shared" si="16"/>
        <v/>
      </c>
      <c r="CS10" t="str">
        <f t="shared" si="17"/>
        <v/>
      </c>
      <c r="CT10" t="str">
        <f t="shared" si="18"/>
        <v/>
      </c>
      <c r="CU10" t="str">
        <f t="shared" si="19"/>
        <v/>
      </c>
      <c r="CV10" t="str">
        <f t="shared" si="20"/>
        <v/>
      </c>
      <c r="CW10" t="str">
        <f t="shared" si="21"/>
        <v/>
      </c>
      <c r="CX10" t="str">
        <f t="shared" si="22"/>
        <v/>
      </c>
      <c r="CY10" t="str">
        <f t="shared" si="23"/>
        <v/>
      </c>
      <c r="CZ10" t="str">
        <f t="shared" si="24"/>
        <v/>
      </c>
      <c r="DA10" t="str">
        <f t="shared" si="25"/>
        <v/>
      </c>
      <c r="DB10" t="str">
        <f t="shared" si="26"/>
        <v/>
      </c>
      <c r="DC10" t="str">
        <f t="shared" si="27"/>
        <v/>
      </c>
      <c r="DD10" t="str">
        <f t="shared" si="28"/>
        <v/>
      </c>
      <c r="DE10" t="str">
        <f t="shared" si="29"/>
        <v/>
      </c>
      <c r="DF10" t="str">
        <f t="shared" si="30"/>
        <v/>
      </c>
      <c r="DG10" t="str">
        <f t="shared" si="31"/>
        <v/>
      </c>
      <c r="DH10" s="5" t="str">
        <f>IFERROR((CR10*$B$2*(1-$H10)*('CAR.CAP_per person'!B$2))/(_xlfn.XLOOKUP($E$2,EU_countries_GDP!$A$2:$A$29,EU_countries_GDP!$E$2:$E$29)),"")</f>
        <v/>
      </c>
      <c r="DI10" s="5" t="str">
        <f>IFERROR((CS10*$B$2*(1-$H10)*('CAR.CAP_per person'!C$2))/(_xlfn.XLOOKUP($E$2,EU_countries_GDP!$A$2:$A$29,EU_countries_GDP!$E$2:$E$29)),"")</f>
        <v/>
      </c>
      <c r="DJ10" s="5" t="str">
        <f>IFERROR((CT10*$B$2*(1-$H10)*('CAR.CAP_per person'!D$2))/(_xlfn.XLOOKUP($E$2,EU_countries_GDP!$A$2:$A$29,EU_countries_GDP!$E$2:$E$29)),"")</f>
        <v/>
      </c>
      <c r="DK10" s="5" t="str">
        <f>IFERROR((CU10*$B$2*(1-$H10)*('CAR.CAP_per person'!E$2))/(_xlfn.XLOOKUP($E$2,EU_countries_GDP!$A$2:$A$29,EU_countries_GDP!$E$2:$E$29)),"")</f>
        <v/>
      </c>
      <c r="DL10" s="5" t="str">
        <f>IFERROR((CV10*$B$2*(1-$H10)*('CAR.CAP_per person'!F$2))/(_xlfn.XLOOKUP($E$2,EU_countries_GDP!$A$2:$A$29,EU_countries_GDP!$E$2:$E$29)),"")</f>
        <v/>
      </c>
      <c r="DM10" s="5" t="str">
        <f>IFERROR((CW10*$B$2*(1-$H10)*('CAR.CAP_per person'!G$2))/(_xlfn.XLOOKUP($E$2,EU_countries_GDP!$A$2:$A$29,EU_countries_GDP!$E$2:$E$29)),"")</f>
        <v/>
      </c>
      <c r="DN10" s="5" t="str">
        <f>IFERROR((CX10*$B$2*(1-$H10)*('CAR.CAP_per person'!H$2))/(_xlfn.XLOOKUP($E$2,EU_countries_GDP!$A$2:$A$29,EU_countries_GDP!$E$2:$E$29)),"")</f>
        <v/>
      </c>
      <c r="DO10" s="5" t="str">
        <f>IFERROR((CY10*$B$2*(1-$H10)*('CAR.CAP_per person'!I$2))/(_xlfn.XLOOKUP($E$2,EU_countries_GDP!$A$2:$A$29,EU_countries_GDP!$E$2:$E$29)),"")</f>
        <v/>
      </c>
      <c r="DP10" s="5" t="str">
        <f>IFERROR((CZ10*$B$2*(1-$H10)*('CAR.CAP_per person'!J$2))/(_xlfn.XLOOKUP($E$2,EU_countries_GDP!$A$2:$A$29,EU_countries_GDP!$E$2:$E$29)),"")</f>
        <v/>
      </c>
      <c r="DQ10" s="5" t="str">
        <f>IFERROR((DA10*$B$2*(1-$H10)*('CAR.CAP_per person'!K$2))/(_xlfn.XLOOKUP($E$2,EU_countries_GDP!$A$2:$A$29,EU_countries_GDP!$E$2:$E$29)),"")</f>
        <v/>
      </c>
      <c r="DR10" s="5" t="str">
        <f>IFERROR((DB10*$B$2*(1-$H10)*('CAR.CAP_per person'!L$2))/(_xlfn.XLOOKUP($E$2,EU_countries_GDP!$A$2:$A$29,EU_countries_GDP!$E$2:$E$29)),"")</f>
        <v/>
      </c>
      <c r="DS10" s="5" t="str">
        <f>IFERROR((DC10*$B$2*(1-$H10)*('CAR.CAP_per person'!M$2))/(_xlfn.XLOOKUP($E$2,EU_countries_GDP!$A$2:$A$29,EU_countries_GDP!$E$2:$E$29)),"")</f>
        <v/>
      </c>
      <c r="DT10" s="5" t="str">
        <f>IFERROR((DD10*$B$2*(1-$H10)*('CAR.CAP_per person'!N$2))/(_xlfn.XLOOKUP($E$2,EU_countries_GDP!$A$2:$A$29,EU_countries_GDP!$E$2:$E$29)),"")</f>
        <v/>
      </c>
      <c r="DU10" s="5" t="str">
        <f>IFERROR((DE10*$B$2*(1-$H10)*('CAR.CAP_per person'!O$2))/(_xlfn.XLOOKUP($E$2,EU_countries_GDP!$A$2:$A$29,EU_countries_GDP!$E$2:$E$29)),"")</f>
        <v/>
      </c>
      <c r="DV10" s="5" t="str">
        <f>IFERROR((DF10*$B$2*(1-$H10)*('CAR.CAP_per person'!P$2))/(_xlfn.XLOOKUP($E$2,EU_countries_GDP!$A$2:$A$29,EU_countries_GDP!$E$2:$E$29)),"")</f>
        <v/>
      </c>
      <c r="DW10" s="5" t="str">
        <f>IFERROR((DG10*$B$2*(1-$H10)*('CAR.CAP_per person'!Q$2))/(_xlfn.XLOOKUP($E$2,EU_countries_GDP!$A$2:$A$29,EU_countries_GDP!$E$2:$E$29)),"")</f>
        <v/>
      </c>
    </row>
    <row r="11" spans="1:127">
      <c r="B11" t="str">
        <f>_xlfn.XLOOKUP(D11,Table5[Ingredient],Table5[Category],"",FALSE)</f>
        <v/>
      </c>
      <c r="C11" s="33"/>
      <c r="D11" s="33"/>
      <c r="E11" s="33"/>
      <c r="F11" s="33"/>
      <c r="G11" s="33"/>
      <c r="H11" s="33"/>
      <c r="I11" s="33"/>
      <c r="J11" s="37" t="str">
        <f>IFERROR(INDEX('AveragePrices&amp;Codes'!G:AG, MATCH($D11, 'AveragePrices&amp;Codes'!$A:$A, 0), MATCH(Tool_clean!$E$2, 'AveragePrices&amp;Codes'!$G$1:$AG$1, 0)),"")</f>
        <v/>
      </c>
      <c r="K11" s="37" t="str">
        <f t="shared" si="32"/>
        <v/>
      </c>
      <c r="L11">
        <f>IFERROR(IF($F11="Raw",_xlfn.XLOOKUP(_xlfn.XLOOKUP(Tool_clean!$D11,'AveragePrices&amp;Codes'!$A:$A,'AveragePrices&amp;Codes'!$B:$B),AGRIBALYSE_Raw!$B:$B,AGRIBALYSE_Raw!O:O)*$E11,_xlfn.XLOOKUP(_xlfn.XLOOKUP(Tool_clean!$D11,'AveragePrices&amp;Codes'!$A:$A,'AveragePrices&amp;Codes'!$B:$B),AGRIBALYSE_Cooked!$C:$C,AGRIBALYSE_Cooked!P:P)*$E11),"")</f>
        <v>0</v>
      </c>
      <c r="M11">
        <f>IFERROR(IF($F11="Raw",_xlfn.XLOOKUP(_xlfn.XLOOKUP(Tool_clean!$D11,'AveragePrices&amp;Codes'!$A:$A,'AveragePrices&amp;Codes'!$B:$B),AGRIBALYSE_Raw!$B:$B,AGRIBALYSE_Raw!P:P)*$E11,_xlfn.XLOOKUP(_xlfn.XLOOKUP(Tool_clean!$D11,'AveragePrices&amp;Codes'!$A:$A,'AveragePrices&amp;Codes'!$B:$B),AGRIBALYSE_Cooked!$C:$C,AGRIBALYSE_Cooked!Q:Q)*$E11),"")</f>
        <v>0</v>
      </c>
      <c r="N11">
        <f>IFERROR(IF($F11="Raw",_xlfn.XLOOKUP(_xlfn.XLOOKUP(Tool_clean!$D11,'AveragePrices&amp;Codes'!$A:$A,'AveragePrices&amp;Codes'!$B:$B),AGRIBALYSE_Raw!$B:$B,AGRIBALYSE_Raw!Q:Q)*$E11,_xlfn.XLOOKUP(_xlfn.XLOOKUP(Tool_clean!$D11,'AveragePrices&amp;Codes'!$A:$A,'AveragePrices&amp;Codes'!$B:$B),AGRIBALYSE_Cooked!$C:$C,AGRIBALYSE_Cooked!R:R)*$E11),"")</f>
        <v>0</v>
      </c>
      <c r="O11">
        <f>IFERROR(IF($F11="Raw",_xlfn.XLOOKUP(_xlfn.XLOOKUP(Tool_clean!$D11,'AveragePrices&amp;Codes'!$A:$A,'AveragePrices&amp;Codes'!$B:$B),AGRIBALYSE_Raw!$B:$B,AGRIBALYSE_Raw!R:R)*$E11,_xlfn.XLOOKUP(_xlfn.XLOOKUP(Tool_clean!$D11,'AveragePrices&amp;Codes'!$A:$A,'AveragePrices&amp;Codes'!$B:$B),AGRIBALYSE_Cooked!$C:$C,AGRIBALYSE_Cooked!S:S)*$E11),"")</f>
        <v>0</v>
      </c>
      <c r="P11">
        <f>IFERROR(IF($F11="Raw",_xlfn.XLOOKUP(_xlfn.XLOOKUP(Tool_clean!$D11,'AveragePrices&amp;Codes'!$A:$A,'AveragePrices&amp;Codes'!$B:$B),AGRIBALYSE_Raw!$B:$B,AGRIBALYSE_Raw!S:S)*$E11,_xlfn.XLOOKUP(_xlfn.XLOOKUP(Tool_clean!$D11,'AveragePrices&amp;Codes'!$A:$A,'AveragePrices&amp;Codes'!$B:$B),AGRIBALYSE_Cooked!$C:$C,AGRIBALYSE_Cooked!T:T)*$E11),"")</f>
        <v>0</v>
      </c>
      <c r="Q11">
        <f>IFERROR(IF($F11="Raw",_xlfn.XLOOKUP(_xlfn.XLOOKUP(Tool_clean!$D11,'AveragePrices&amp;Codes'!$A:$A,'AveragePrices&amp;Codes'!$B:$B),AGRIBALYSE_Raw!$B:$B,AGRIBALYSE_Raw!T:T)*$E11,_xlfn.XLOOKUP(_xlfn.XLOOKUP(Tool_clean!$D11,'AveragePrices&amp;Codes'!$A:$A,'AveragePrices&amp;Codes'!$B:$B),AGRIBALYSE_Cooked!$C:$C,AGRIBALYSE_Cooked!U:U)*$E11),"")</f>
        <v>0</v>
      </c>
      <c r="R11">
        <f>IFERROR(IF($F11="Raw",_xlfn.XLOOKUP(_xlfn.XLOOKUP(Tool_clean!$D11,'AveragePrices&amp;Codes'!$A:$A,'AveragePrices&amp;Codes'!$B:$B),AGRIBALYSE_Raw!$B:$B,AGRIBALYSE_Raw!U:U)*$E11,_xlfn.XLOOKUP(_xlfn.XLOOKUP(Tool_clean!$D11,'AveragePrices&amp;Codes'!$A:$A,'AveragePrices&amp;Codes'!$B:$B),AGRIBALYSE_Cooked!$C:$C,AGRIBALYSE_Cooked!V:V)*$E11),"")</f>
        <v>0</v>
      </c>
      <c r="S11">
        <f>IFERROR(IF($F11="Raw",_xlfn.XLOOKUP(_xlfn.XLOOKUP(Tool_clean!$D11,'AveragePrices&amp;Codes'!$A:$A,'AveragePrices&amp;Codes'!$B:$B),AGRIBALYSE_Raw!$B:$B,AGRIBALYSE_Raw!V:V)*$E11,_xlfn.XLOOKUP(_xlfn.XLOOKUP(Tool_clean!$D11,'AveragePrices&amp;Codes'!$A:$A,'AveragePrices&amp;Codes'!$B:$B),AGRIBALYSE_Cooked!$C:$C,AGRIBALYSE_Cooked!W:W)*$E11),"")</f>
        <v>0</v>
      </c>
      <c r="T11">
        <f>IFERROR(IF($F11="Raw",_xlfn.XLOOKUP(_xlfn.XLOOKUP(Tool_clean!$D11,'AveragePrices&amp;Codes'!$A:$A,'AveragePrices&amp;Codes'!$B:$B),AGRIBALYSE_Raw!$B:$B,AGRIBALYSE_Raw!W:W)*$E11,_xlfn.XLOOKUP(_xlfn.XLOOKUP(Tool_clean!$D11,'AveragePrices&amp;Codes'!$A:$A,'AveragePrices&amp;Codes'!$B:$B),AGRIBALYSE_Cooked!$C:$C,AGRIBALYSE_Cooked!X:X)*$E11),"")</f>
        <v>0</v>
      </c>
      <c r="U11">
        <f>IFERROR(IF($F11="Raw",_xlfn.XLOOKUP(_xlfn.XLOOKUP(Tool_clean!$D11,'AveragePrices&amp;Codes'!$A:$A,'AveragePrices&amp;Codes'!$B:$B),AGRIBALYSE_Raw!$B:$B,AGRIBALYSE_Raw!X:X)*$E11,_xlfn.XLOOKUP(_xlfn.XLOOKUP(Tool_clean!$D11,'AveragePrices&amp;Codes'!$A:$A,'AveragePrices&amp;Codes'!$B:$B),AGRIBALYSE_Cooked!$C:$C,AGRIBALYSE_Cooked!Y:Y)*$E11),"")</f>
        <v>0</v>
      </c>
      <c r="V11">
        <f>IFERROR(IF($F11="Raw",_xlfn.XLOOKUP(_xlfn.XLOOKUP(Tool_clean!$D11,'AveragePrices&amp;Codes'!$A:$A,'AveragePrices&amp;Codes'!$B:$B),AGRIBALYSE_Raw!$B:$B,AGRIBALYSE_Raw!Y:Y)*$E11,_xlfn.XLOOKUP(_xlfn.XLOOKUP(Tool_clean!$D11,'AveragePrices&amp;Codes'!$A:$A,'AveragePrices&amp;Codes'!$B:$B),AGRIBALYSE_Cooked!$C:$C,AGRIBALYSE_Cooked!Z:Z)*$E11),"")</f>
        <v>0</v>
      </c>
      <c r="W11">
        <f>IFERROR(IF($F11="Raw",_xlfn.XLOOKUP(_xlfn.XLOOKUP(Tool_clean!$D11,'AveragePrices&amp;Codes'!$A:$A,'AveragePrices&amp;Codes'!$B:$B),AGRIBALYSE_Raw!$B:$B,AGRIBALYSE_Raw!Z:Z)*$E11,_xlfn.XLOOKUP(_xlfn.XLOOKUP(Tool_clean!$D11,'AveragePrices&amp;Codes'!$A:$A,'AveragePrices&amp;Codes'!$B:$B),AGRIBALYSE_Cooked!$C:$C,AGRIBALYSE_Cooked!AA:AA)*$E11),"")</f>
        <v>0</v>
      </c>
      <c r="X11">
        <f>IFERROR(IF($F11="Raw",_xlfn.XLOOKUP(_xlfn.XLOOKUP(Tool_clean!$D11,'AveragePrices&amp;Codes'!$A:$A,'AveragePrices&amp;Codes'!$B:$B),AGRIBALYSE_Raw!$B:$B,AGRIBALYSE_Raw!AA:AA)*$E11,_xlfn.XLOOKUP(_xlfn.XLOOKUP(Tool_clean!$D11,'AveragePrices&amp;Codes'!$A:$A,'AveragePrices&amp;Codes'!$B:$B),AGRIBALYSE_Cooked!$C:$C,AGRIBALYSE_Cooked!AB:AB)*$E11),"")</f>
        <v>0</v>
      </c>
      <c r="Y11">
        <f>IFERROR(IF($F11="Raw",_xlfn.XLOOKUP(_xlfn.XLOOKUP(Tool_clean!$D11,'AveragePrices&amp;Codes'!$A:$A,'AveragePrices&amp;Codes'!$B:$B),AGRIBALYSE_Raw!$B:$B,AGRIBALYSE_Raw!AB:AB)*$E11,_xlfn.XLOOKUP(_xlfn.XLOOKUP(Tool_clean!$D11,'AveragePrices&amp;Codes'!$A:$A,'AveragePrices&amp;Codes'!$B:$B),AGRIBALYSE_Cooked!$C:$C,AGRIBALYSE_Cooked!AC:AC)*$E11),"")</f>
        <v>0</v>
      </c>
      <c r="Z11">
        <f>IFERROR(IF($F11="Raw",_xlfn.XLOOKUP(_xlfn.XLOOKUP(Tool_clean!$D11,'AveragePrices&amp;Codes'!$A:$A,'AveragePrices&amp;Codes'!$B:$B),AGRIBALYSE_Raw!$B:$B,AGRIBALYSE_Raw!AC:AC)*$E11,_xlfn.XLOOKUP(_xlfn.XLOOKUP(Tool_clean!$D11,'AveragePrices&amp;Codes'!$A:$A,'AveragePrices&amp;Codes'!$B:$B),AGRIBALYSE_Cooked!$C:$C,AGRIBALYSE_Cooked!AD:AD)*$E11),"")</f>
        <v>0</v>
      </c>
      <c r="AA11">
        <f>IFERROR(IF($F11="Raw",_xlfn.XLOOKUP(_xlfn.XLOOKUP(Tool_clean!$D11,'AveragePrices&amp;Codes'!$A:$A,'AveragePrices&amp;Codes'!$B:$B),AGRIBALYSE_Raw!$B:$B,AGRIBALYSE_Raw!AD:AD)*$E11,_xlfn.XLOOKUP(_xlfn.XLOOKUP(Tool_clean!$D11,'AveragePrices&amp;Codes'!$A:$A,'AveragePrices&amp;Codes'!$B:$B),AGRIBALYSE_Cooked!$C:$C,AGRIBALYSE_Cooked!AE:AE)*$E11),"")</f>
        <v>0</v>
      </c>
      <c r="AB11" t="str" cm="1">
        <f t="array" ref="AB11">IFERROR(_xlfn.XLOOKUP(Tool_clean!$F11&amp;$E$2,'Cooking methods'!$A:$A&amp;'Cooking methods'!$B:$B,'Cooking methods'!C:C)*$E11,"")</f>
        <v/>
      </c>
      <c r="AC11" t="str" cm="1">
        <f t="array" ref="AC11">IFERROR(_xlfn.XLOOKUP(Tool_clean!$F11&amp;$E$2,'Cooking methods'!$A:$A&amp;'Cooking methods'!$B:$B,'Cooking methods'!D:D)*$E11,"")</f>
        <v/>
      </c>
      <c r="AD11" t="str" cm="1">
        <f t="array" ref="AD11">IFERROR(_xlfn.XLOOKUP(Tool_clean!$F11&amp;$E$2,'Cooking methods'!$A:$A&amp;'Cooking methods'!$B:$B,'Cooking methods'!E:E)*$E11,"")</f>
        <v/>
      </c>
      <c r="AE11" t="str" cm="1">
        <f t="array" ref="AE11">IFERROR(_xlfn.XLOOKUP(Tool_clean!$F11&amp;$E$2,'Cooking methods'!$A:$A&amp;'Cooking methods'!$B:$B,'Cooking methods'!F:F)*$E11,"")</f>
        <v/>
      </c>
      <c r="AF11" t="str" cm="1">
        <f t="array" ref="AF11">IFERROR(_xlfn.XLOOKUP(Tool_clean!$F11&amp;$E$2,'Cooking methods'!$A:$A&amp;'Cooking methods'!$B:$B,'Cooking methods'!G:G)*$E11,"")</f>
        <v/>
      </c>
      <c r="AG11" t="str" cm="1">
        <f t="array" ref="AG11">IFERROR(_xlfn.XLOOKUP(Tool_clean!$F11&amp;$E$2,'Cooking methods'!$A:$A&amp;'Cooking methods'!$B:$B,'Cooking methods'!H:H)*$E11,"")</f>
        <v/>
      </c>
      <c r="AH11" t="str" cm="1">
        <f t="array" ref="AH11">IFERROR(_xlfn.XLOOKUP(Tool_clean!$F11&amp;$E$2,'Cooking methods'!$A:$A&amp;'Cooking methods'!$B:$B,'Cooking methods'!I:I)*$E11,"")</f>
        <v/>
      </c>
      <c r="AI11" t="str" cm="1">
        <f t="array" ref="AI11">IFERROR(_xlfn.XLOOKUP(Tool_clean!$F11&amp;$E$2,'Cooking methods'!$A:$A&amp;'Cooking methods'!$B:$B,'Cooking methods'!J:J)*$E11,"")</f>
        <v/>
      </c>
      <c r="AJ11" t="str" cm="1">
        <f t="array" ref="AJ11">IFERROR(_xlfn.XLOOKUP(Tool_clean!$F11&amp;$E$2,'Cooking methods'!$A:$A&amp;'Cooking methods'!$B:$B,'Cooking methods'!K:K)*$E11,"")</f>
        <v/>
      </c>
      <c r="AK11" t="str" cm="1">
        <f t="array" ref="AK11">IFERROR(_xlfn.XLOOKUP(Tool_clean!$F11&amp;$E$2,'Cooking methods'!$A:$A&amp;'Cooking methods'!$B:$B,'Cooking methods'!L:L)*$E11,"")</f>
        <v/>
      </c>
      <c r="AL11" t="str" cm="1">
        <f t="array" ref="AL11">IFERROR(_xlfn.XLOOKUP(Tool_clean!$F11&amp;$E$2,'Cooking methods'!$A:$A&amp;'Cooking methods'!$B:$B,'Cooking methods'!M:M)*$E11,"")</f>
        <v/>
      </c>
      <c r="AM11" t="str" cm="1">
        <f t="array" ref="AM11">IFERROR(_xlfn.XLOOKUP(Tool_clean!$F11&amp;$E$2,'Cooking methods'!$A:$A&amp;'Cooking methods'!$B:$B,'Cooking methods'!N:N)*$E11,"")</f>
        <v/>
      </c>
      <c r="AN11" t="str" cm="1">
        <f t="array" ref="AN11">IFERROR(_xlfn.XLOOKUP(Tool_clean!$F11&amp;$E$2,'Cooking methods'!$A:$A&amp;'Cooking methods'!$B:$B,'Cooking methods'!O:O)*$E11,"")</f>
        <v/>
      </c>
      <c r="AO11" t="str" cm="1">
        <f t="array" ref="AO11">IFERROR(_xlfn.XLOOKUP(Tool_clean!$F11&amp;$E$2,'Cooking methods'!$A:$A&amp;'Cooking methods'!$B:$B,'Cooking methods'!P:P)*$E11,"")</f>
        <v/>
      </c>
      <c r="AP11" t="str" cm="1">
        <f t="array" ref="AP11">IFERROR(_xlfn.XLOOKUP(Tool_clean!$F11&amp;$E$2,'Cooking methods'!$A:$A&amp;'Cooking methods'!$B:$B,'Cooking methods'!Q:Q)*$E11,"")</f>
        <v/>
      </c>
      <c r="AQ11" t="str" cm="1">
        <f t="array" ref="AQ11">IFERROR(_xlfn.XLOOKUP(Tool_clean!$F11&amp;$E$2,'Cooking methods'!$A:$A&amp;'Cooking methods'!$B:$B,'Cooking methods'!R:R)*$E11,"")</f>
        <v/>
      </c>
      <c r="AR11" t="str" cm="1">
        <f t="array" ref="AR11">IFERROR(_xlfn.XLOOKUP(Tool_clean!$G11&amp;$E$2,'Waste management'!$A:$A&amp;'Waste management'!$B:$B,'Waste management'!C:C)*$E11,"")</f>
        <v/>
      </c>
      <c r="AS11" t="str" cm="1">
        <f t="array" ref="AS11">IFERROR(_xlfn.XLOOKUP(Tool_clean!$G11&amp;$E$2,'Waste management'!$A:$A&amp;'Waste management'!$B:$B,'Waste management'!D:D)*$E11,"")</f>
        <v/>
      </c>
      <c r="AT11" t="str" cm="1">
        <f t="array" ref="AT11">IFERROR(_xlfn.XLOOKUP(Tool_clean!$G11&amp;$E$2,'Waste management'!$A:$A&amp;'Waste management'!$B:$B,'Waste management'!E:E)*$E11,"")</f>
        <v/>
      </c>
      <c r="AU11" t="str" cm="1">
        <f t="array" ref="AU11">IFERROR(_xlfn.XLOOKUP(Tool_clean!$G11&amp;$E$2,'Waste management'!$A:$A&amp;'Waste management'!$B:$B,'Waste management'!F:F)*$E11,"")</f>
        <v/>
      </c>
      <c r="AV11" t="str" cm="1">
        <f t="array" ref="AV11">IFERROR(_xlfn.XLOOKUP(Tool_clean!$G11&amp;$E$2,'Waste management'!$A:$A&amp;'Waste management'!$B:$B,'Waste management'!G:G)*$E11,"")</f>
        <v/>
      </c>
      <c r="AW11" t="str" cm="1">
        <f t="array" ref="AW11">IFERROR(_xlfn.XLOOKUP(Tool_clean!$G11&amp;$E$2,'Waste management'!$A:$A&amp;'Waste management'!$B:$B,'Waste management'!H:H)*$E11,"")</f>
        <v/>
      </c>
      <c r="AX11" t="str" cm="1">
        <f t="array" ref="AX11">IFERROR(_xlfn.XLOOKUP(Tool_clean!$G11&amp;$E$2,'Waste management'!$A:$A&amp;'Waste management'!$B:$B,'Waste management'!I:I)*$E11,"")</f>
        <v/>
      </c>
      <c r="AY11" t="str" cm="1">
        <f t="array" ref="AY11">IFERROR(_xlfn.XLOOKUP(Tool_clean!$G11&amp;$E$2,'Waste management'!$A:$A&amp;'Waste management'!$B:$B,'Waste management'!J:J)*$E11,"")</f>
        <v/>
      </c>
      <c r="AZ11" t="str" cm="1">
        <f t="array" ref="AZ11">IFERROR(_xlfn.XLOOKUP(Tool_clean!$G11&amp;$E$2,'Waste management'!$A:$A&amp;'Waste management'!$B:$B,'Waste management'!K:K)*$E11,"")</f>
        <v/>
      </c>
      <c r="BA11" t="str" cm="1">
        <f t="array" ref="BA11">IFERROR(_xlfn.XLOOKUP(Tool_clean!$G11&amp;$E$2,'Waste management'!$A:$A&amp;'Waste management'!$B:$B,'Waste management'!L:L)*$E11,"")</f>
        <v/>
      </c>
      <c r="BB11" t="str" cm="1">
        <f t="array" ref="BB11">IFERROR(_xlfn.XLOOKUP(Tool_clean!$G11&amp;$E$2,'Waste management'!$A:$A&amp;'Waste management'!$B:$B,'Waste management'!M:M)*$E11,"")</f>
        <v/>
      </c>
      <c r="BC11" t="str" cm="1">
        <f t="array" ref="BC11">IFERROR(_xlfn.XLOOKUP(Tool_clean!$G11&amp;$E$2,'Waste management'!$A:$A&amp;'Waste management'!$B:$B,'Waste management'!N:N)*$E11,"")</f>
        <v/>
      </c>
      <c r="BD11" t="str" cm="1">
        <f t="array" ref="BD11">IFERROR(_xlfn.XLOOKUP(Tool_clean!$G11&amp;$E$2,'Waste management'!$A:$A&amp;'Waste management'!$B:$B,'Waste management'!O:O)*$E11,"")</f>
        <v/>
      </c>
      <c r="BE11" t="str" cm="1">
        <f t="array" ref="BE11">IFERROR(_xlfn.XLOOKUP(Tool_clean!$G11&amp;$E$2,'Waste management'!$A:$A&amp;'Waste management'!$B:$B,'Waste management'!P:P)*$E11,"")</f>
        <v/>
      </c>
      <c r="BF11" t="str" cm="1">
        <f t="array" ref="BF11">IFERROR(_xlfn.XLOOKUP(Tool_clean!$G11&amp;$E$2,'Waste management'!$A:$A&amp;'Waste management'!$B:$B,'Waste management'!Q:Q)*$E11,"")</f>
        <v/>
      </c>
      <c r="BG11" t="str" cm="1">
        <f t="array" ref="BG11">IFERROR(_xlfn.XLOOKUP(Tool_clean!$G11&amp;$E$2,'Waste management'!$A:$A&amp;'Waste management'!$B:$B,'Waste management'!R:R)*$E11,"")</f>
        <v/>
      </c>
      <c r="BH11" t="str">
        <f>IFERROR((L11+AR11+AB11)*_xlfn.XLOOKUP(Tool_clean!BH$4,Monetization_Factors!$A:$A,Monetization_Factors!$D:$D),"")</f>
        <v/>
      </c>
      <c r="BI11" t="str">
        <f>IFERROR((M11+AS11+AC11)*_xlfn.XLOOKUP(Tool_clean!BI$4,Monetization_Factors!$A:$A,Monetization_Factors!$D:$D),"")</f>
        <v/>
      </c>
      <c r="BJ11" t="str">
        <f>IFERROR((N11+AT11+AD11)*_xlfn.XLOOKUP(Tool_clean!BJ$4,Monetization_Factors!$A:$A,Monetization_Factors!$D:$D),"")</f>
        <v/>
      </c>
      <c r="BK11" t="str">
        <f>IFERROR((O11+AU11+AE11)*_xlfn.XLOOKUP(Tool_clean!BK$4,Monetization_Factors!$A:$A,Monetization_Factors!$D:$D),"")</f>
        <v/>
      </c>
      <c r="BL11" t="str">
        <f>IFERROR((P11+AV11+AF11)*_xlfn.XLOOKUP(Tool_clean!BL$4,Monetization_Factors!$A:$A,Monetization_Factors!$D:$D),"")</f>
        <v/>
      </c>
      <c r="BM11" t="str">
        <f>IFERROR((Q11+AW11+AG11)*_xlfn.XLOOKUP(Tool_clean!BM$4,Monetization_Factors!$A:$A,Monetization_Factors!$D:$D),"")</f>
        <v/>
      </c>
      <c r="BN11" t="str">
        <f>IFERROR((R11+AX11+AH11)*_xlfn.XLOOKUP(Tool_clean!BN$4,Monetization_Factors!$A:$A,Monetization_Factors!$D:$D),"")</f>
        <v/>
      </c>
      <c r="BO11" t="str">
        <f>IFERROR((S11+AY11+AI11)*_xlfn.XLOOKUP(Tool_clean!BO$4,Monetization_Factors!$A:$A,Monetization_Factors!$D:$D),"")</f>
        <v/>
      </c>
      <c r="BP11" t="str">
        <f>IFERROR((T11+AZ11+AJ11)*_xlfn.XLOOKUP(Tool_clean!BP$4,Monetization_Factors!$A:$A,Monetization_Factors!$D:$D),"")</f>
        <v/>
      </c>
      <c r="BQ11" t="str">
        <f>IFERROR((U11+BA11+AK11)*_xlfn.XLOOKUP(Tool_clean!BQ$4,Monetization_Factors!$A:$A,Monetization_Factors!$D:$D),"")</f>
        <v/>
      </c>
      <c r="BR11" t="str">
        <f>IFERROR((V11+BB11+AL11)*_xlfn.XLOOKUP(Tool_clean!BR$4,Monetization_Factors!$A:$A,Monetization_Factors!$D:$D),"")</f>
        <v/>
      </c>
      <c r="BS11" t="str">
        <f>IFERROR((W11+BC11+AM11)*_xlfn.XLOOKUP(Tool_clean!BS$4,Monetization_Factors!$A:$A,Monetization_Factors!$D:$D),"")</f>
        <v/>
      </c>
      <c r="BT11" t="str">
        <f>IFERROR((X11+BD11+AN11)*_xlfn.XLOOKUP(Tool_clean!BT$4,Monetization_Factors!$A:$A,Monetization_Factors!$D:$D),"")</f>
        <v/>
      </c>
      <c r="BU11" t="str">
        <f>IFERROR((Y11+BE11+AO11)*_xlfn.XLOOKUP(Tool_clean!BU$4,Monetization_Factors!$A:$A,Monetization_Factors!$D:$D),"")</f>
        <v/>
      </c>
      <c r="BV11" t="str">
        <f>IFERROR((Z11+BF11+AP11)*_xlfn.XLOOKUP(Tool_clean!BV$4,Monetization_Factors!$A:$A,Monetization_Factors!$D:$D),"")</f>
        <v/>
      </c>
      <c r="BW11" t="str">
        <f>IFERROR((AA11+BG11+AQ11)*_xlfn.XLOOKUP(Tool_clean!BW$4,Monetization_Factors!$A:$A,Monetization_Factors!$D:$D),"")</f>
        <v/>
      </c>
      <c r="BX11" s="38" t="str" cm="1">
        <f t="array" ref="BX11">IFERROR(_xlfn.IFS(I11&gt;0,I11*E11,I11="",J11*E11),"")</f>
        <v/>
      </c>
      <c r="BY11" s="38">
        <f t="shared" si="33"/>
        <v>0</v>
      </c>
      <c r="BZ11" s="38" t="str">
        <f t="shared" si="34"/>
        <v/>
      </c>
      <c r="CA11" s="38" t="str">
        <f t="shared" si="35"/>
        <v/>
      </c>
      <c r="CB11" t="str">
        <f t="shared" si="0"/>
        <v/>
      </c>
      <c r="CC11" t="str">
        <f t="shared" si="1"/>
        <v/>
      </c>
      <c r="CD11" t="str">
        <f t="shared" si="2"/>
        <v/>
      </c>
      <c r="CE11" t="str">
        <f t="shared" si="3"/>
        <v/>
      </c>
      <c r="CF11" t="str">
        <f t="shared" si="4"/>
        <v/>
      </c>
      <c r="CG11" t="str">
        <f t="shared" si="5"/>
        <v/>
      </c>
      <c r="CH11" t="str">
        <f t="shared" si="6"/>
        <v/>
      </c>
      <c r="CI11" t="str">
        <f t="shared" si="7"/>
        <v/>
      </c>
      <c r="CJ11" t="str">
        <f t="shared" si="8"/>
        <v/>
      </c>
      <c r="CK11" t="str">
        <f t="shared" si="9"/>
        <v/>
      </c>
      <c r="CL11" t="str">
        <f t="shared" si="10"/>
        <v/>
      </c>
      <c r="CM11" t="str">
        <f t="shared" si="11"/>
        <v/>
      </c>
      <c r="CN11" t="str">
        <f t="shared" si="12"/>
        <v/>
      </c>
      <c r="CO11" t="str">
        <f t="shared" si="13"/>
        <v/>
      </c>
      <c r="CP11" t="str">
        <f t="shared" si="14"/>
        <v/>
      </c>
      <c r="CQ11" t="str">
        <f t="shared" si="15"/>
        <v/>
      </c>
      <c r="CR11" t="str">
        <f t="shared" si="16"/>
        <v/>
      </c>
      <c r="CS11" t="str">
        <f t="shared" si="17"/>
        <v/>
      </c>
      <c r="CT11" t="str">
        <f t="shared" si="18"/>
        <v/>
      </c>
      <c r="CU11" t="str">
        <f t="shared" si="19"/>
        <v/>
      </c>
      <c r="CV11" t="str">
        <f t="shared" si="20"/>
        <v/>
      </c>
      <c r="CW11" t="str">
        <f t="shared" si="21"/>
        <v/>
      </c>
      <c r="CX11" t="str">
        <f t="shared" si="22"/>
        <v/>
      </c>
      <c r="CY11" t="str">
        <f t="shared" si="23"/>
        <v/>
      </c>
      <c r="CZ11" t="str">
        <f t="shared" si="24"/>
        <v/>
      </c>
      <c r="DA11" t="str">
        <f t="shared" si="25"/>
        <v/>
      </c>
      <c r="DB11" t="str">
        <f t="shared" si="26"/>
        <v/>
      </c>
      <c r="DC11" t="str">
        <f t="shared" si="27"/>
        <v/>
      </c>
      <c r="DD11" t="str">
        <f t="shared" si="28"/>
        <v/>
      </c>
      <c r="DE11" t="str">
        <f t="shared" si="29"/>
        <v/>
      </c>
      <c r="DF11" t="str">
        <f t="shared" si="30"/>
        <v/>
      </c>
      <c r="DG11" t="str">
        <f t="shared" si="31"/>
        <v/>
      </c>
      <c r="DH11" s="5" t="str">
        <f>IFERROR((CR11*$B$2*(1-$H11)*('CAR.CAP_per person'!B$2))/(_xlfn.XLOOKUP($E$2,EU_countries_GDP!$A$2:$A$29,EU_countries_GDP!$E$2:$E$29)),"")</f>
        <v/>
      </c>
      <c r="DI11" s="5" t="str">
        <f>IFERROR((CS11*$B$2*(1-$H11)*('CAR.CAP_per person'!C$2))/(_xlfn.XLOOKUP($E$2,EU_countries_GDP!$A$2:$A$29,EU_countries_GDP!$E$2:$E$29)),"")</f>
        <v/>
      </c>
      <c r="DJ11" s="5" t="str">
        <f>IFERROR((CT11*$B$2*(1-$H11)*('CAR.CAP_per person'!D$2))/(_xlfn.XLOOKUP($E$2,EU_countries_GDP!$A$2:$A$29,EU_countries_GDP!$E$2:$E$29)),"")</f>
        <v/>
      </c>
      <c r="DK11" s="5" t="str">
        <f>IFERROR((CU11*$B$2*(1-$H11)*('CAR.CAP_per person'!E$2))/(_xlfn.XLOOKUP($E$2,EU_countries_GDP!$A$2:$A$29,EU_countries_GDP!$E$2:$E$29)),"")</f>
        <v/>
      </c>
      <c r="DL11" s="5" t="str">
        <f>IFERROR((CV11*$B$2*(1-$H11)*('CAR.CAP_per person'!F$2))/(_xlfn.XLOOKUP($E$2,EU_countries_GDP!$A$2:$A$29,EU_countries_GDP!$E$2:$E$29)),"")</f>
        <v/>
      </c>
      <c r="DM11" s="5" t="str">
        <f>IFERROR((CW11*$B$2*(1-$H11)*('CAR.CAP_per person'!G$2))/(_xlfn.XLOOKUP($E$2,EU_countries_GDP!$A$2:$A$29,EU_countries_GDP!$E$2:$E$29)),"")</f>
        <v/>
      </c>
      <c r="DN11" s="5" t="str">
        <f>IFERROR((CX11*$B$2*(1-$H11)*('CAR.CAP_per person'!H$2))/(_xlfn.XLOOKUP($E$2,EU_countries_GDP!$A$2:$A$29,EU_countries_GDP!$E$2:$E$29)),"")</f>
        <v/>
      </c>
      <c r="DO11" s="5" t="str">
        <f>IFERROR((CY11*$B$2*(1-$H11)*('CAR.CAP_per person'!I$2))/(_xlfn.XLOOKUP($E$2,EU_countries_GDP!$A$2:$A$29,EU_countries_GDP!$E$2:$E$29)),"")</f>
        <v/>
      </c>
      <c r="DP11" s="5" t="str">
        <f>IFERROR((CZ11*$B$2*(1-$H11)*('CAR.CAP_per person'!J$2))/(_xlfn.XLOOKUP($E$2,EU_countries_GDP!$A$2:$A$29,EU_countries_GDP!$E$2:$E$29)),"")</f>
        <v/>
      </c>
      <c r="DQ11" s="5" t="str">
        <f>IFERROR((DA11*$B$2*(1-$H11)*('CAR.CAP_per person'!K$2))/(_xlfn.XLOOKUP($E$2,EU_countries_GDP!$A$2:$A$29,EU_countries_GDP!$E$2:$E$29)),"")</f>
        <v/>
      </c>
      <c r="DR11" s="5" t="str">
        <f>IFERROR((DB11*$B$2*(1-$H11)*('CAR.CAP_per person'!L$2))/(_xlfn.XLOOKUP($E$2,EU_countries_GDP!$A$2:$A$29,EU_countries_GDP!$E$2:$E$29)),"")</f>
        <v/>
      </c>
      <c r="DS11" s="5" t="str">
        <f>IFERROR((DC11*$B$2*(1-$H11)*('CAR.CAP_per person'!M$2))/(_xlfn.XLOOKUP($E$2,EU_countries_GDP!$A$2:$A$29,EU_countries_GDP!$E$2:$E$29)),"")</f>
        <v/>
      </c>
      <c r="DT11" s="5" t="str">
        <f>IFERROR((DD11*$B$2*(1-$H11)*('CAR.CAP_per person'!N$2))/(_xlfn.XLOOKUP($E$2,EU_countries_GDP!$A$2:$A$29,EU_countries_GDP!$E$2:$E$29)),"")</f>
        <v/>
      </c>
      <c r="DU11" s="5" t="str">
        <f>IFERROR((DE11*$B$2*(1-$H11)*('CAR.CAP_per person'!O$2))/(_xlfn.XLOOKUP($E$2,EU_countries_GDP!$A$2:$A$29,EU_countries_GDP!$E$2:$E$29)),"")</f>
        <v/>
      </c>
      <c r="DV11" s="5" t="str">
        <f>IFERROR((DF11*$B$2*(1-$H11)*('CAR.CAP_per person'!P$2))/(_xlfn.XLOOKUP($E$2,EU_countries_GDP!$A$2:$A$29,EU_countries_GDP!$E$2:$E$29)),"")</f>
        <v/>
      </c>
      <c r="DW11" s="5" t="str">
        <f>IFERROR((DG11*$B$2*(1-$H11)*('CAR.CAP_per person'!Q$2))/(_xlfn.XLOOKUP($E$2,EU_countries_GDP!$A$2:$A$29,EU_countries_GDP!$E$2:$E$29)),"")</f>
        <v/>
      </c>
    </row>
    <row r="12" spans="1:127">
      <c r="B12" t="str">
        <f>_xlfn.XLOOKUP(D12,Table5[Ingredient],Table5[Category],"",FALSE)</f>
        <v/>
      </c>
      <c r="C12" s="33"/>
      <c r="D12" s="33"/>
      <c r="E12" s="33"/>
      <c r="F12" s="33"/>
      <c r="G12" s="33"/>
      <c r="H12" s="33"/>
      <c r="I12" s="33"/>
      <c r="J12" s="37" t="str">
        <f>IFERROR(INDEX('AveragePrices&amp;Codes'!G:AG, MATCH($D12, 'AveragePrices&amp;Codes'!$A:$A, 0), MATCH(Tool_clean!$E$2, 'AveragePrices&amp;Codes'!$G$1:$AG$1, 0)),"")</f>
        <v/>
      </c>
      <c r="K12" s="37" t="str">
        <f t="shared" si="32"/>
        <v/>
      </c>
      <c r="L12">
        <f>IFERROR(IF($F12="Raw",_xlfn.XLOOKUP(_xlfn.XLOOKUP(Tool_clean!$D12,'AveragePrices&amp;Codes'!$A:$A,'AveragePrices&amp;Codes'!$B:$B),AGRIBALYSE_Raw!$B:$B,AGRIBALYSE_Raw!O:O)*$E12,_xlfn.XLOOKUP(_xlfn.XLOOKUP(Tool_clean!$D12,'AveragePrices&amp;Codes'!$A:$A,'AveragePrices&amp;Codes'!$B:$B),AGRIBALYSE_Cooked!$C:$C,AGRIBALYSE_Cooked!P:P)*$E12),"")</f>
        <v>0</v>
      </c>
      <c r="M12">
        <f>IFERROR(IF($F12="Raw",_xlfn.XLOOKUP(_xlfn.XLOOKUP(Tool_clean!$D12,'AveragePrices&amp;Codes'!$A:$A,'AveragePrices&amp;Codes'!$B:$B),AGRIBALYSE_Raw!$B:$B,AGRIBALYSE_Raw!P:P)*$E12,_xlfn.XLOOKUP(_xlfn.XLOOKUP(Tool_clean!$D12,'AveragePrices&amp;Codes'!$A:$A,'AveragePrices&amp;Codes'!$B:$B),AGRIBALYSE_Cooked!$C:$C,AGRIBALYSE_Cooked!Q:Q)*$E12),"")</f>
        <v>0</v>
      </c>
      <c r="N12">
        <f>IFERROR(IF($F12="Raw",_xlfn.XLOOKUP(_xlfn.XLOOKUP(Tool_clean!$D12,'AveragePrices&amp;Codes'!$A:$A,'AveragePrices&amp;Codes'!$B:$B),AGRIBALYSE_Raw!$B:$B,AGRIBALYSE_Raw!Q:Q)*$E12,_xlfn.XLOOKUP(_xlfn.XLOOKUP(Tool_clean!$D12,'AveragePrices&amp;Codes'!$A:$A,'AveragePrices&amp;Codes'!$B:$B),AGRIBALYSE_Cooked!$C:$C,AGRIBALYSE_Cooked!R:R)*$E12),"")</f>
        <v>0</v>
      </c>
      <c r="O12">
        <f>IFERROR(IF($F12="Raw",_xlfn.XLOOKUP(_xlfn.XLOOKUP(Tool_clean!$D12,'AveragePrices&amp;Codes'!$A:$A,'AveragePrices&amp;Codes'!$B:$B),AGRIBALYSE_Raw!$B:$B,AGRIBALYSE_Raw!R:R)*$E12,_xlfn.XLOOKUP(_xlfn.XLOOKUP(Tool_clean!$D12,'AveragePrices&amp;Codes'!$A:$A,'AveragePrices&amp;Codes'!$B:$B),AGRIBALYSE_Cooked!$C:$C,AGRIBALYSE_Cooked!S:S)*$E12),"")</f>
        <v>0</v>
      </c>
      <c r="P12">
        <f>IFERROR(IF($F12="Raw",_xlfn.XLOOKUP(_xlfn.XLOOKUP(Tool_clean!$D12,'AveragePrices&amp;Codes'!$A:$A,'AveragePrices&amp;Codes'!$B:$B),AGRIBALYSE_Raw!$B:$B,AGRIBALYSE_Raw!S:S)*$E12,_xlfn.XLOOKUP(_xlfn.XLOOKUP(Tool_clean!$D12,'AveragePrices&amp;Codes'!$A:$A,'AveragePrices&amp;Codes'!$B:$B),AGRIBALYSE_Cooked!$C:$C,AGRIBALYSE_Cooked!T:T)*$E12),"")</f>
        <v>0</v>
      </c>
      <c r="Q12">
        <f>IFERROR(IF($F12="Raw",_xlfn.XLOOKUP(_xlfn.XLOOKUP(Tool_clean!$D12,'AveragePrices&amp;Codes'!$A:$A,'AveragePrices&amp;Codes'!$B:$B),AGRIBALYSE_Raw!$B:$B,AGRIBALYSE_Raw!T:T)*$E12,_xlfn.XLOOKUP(_xlfn.XLOOKUP(Tool_clean!$D12,'AveragePrices&amp;Codes'!$A:$A,'AveragePrices&amp;Codes'!$B:$B),AGRIBALYSE_Cooked!$C:$C,AGRIBALYSE_Cooked!U:U)*$E12),"")</f>
        <v>0</v>
      </c>
      <c r="R12">
        <f>IFERROR(IF($F12="Raw",_xlfn.XLOOKUP(_xlfn.XLOOKUP(Tool_clean!$D12,'AveragePrices&amp;Codes'!$A:$A,'AveragePrices&amp;Codes'!$B:$B),AGRIBALYSE_Raw!$B:$B,AGRIBALYSE_Raw!U:U)*$E12,_xlfn.XLOOKUP(_xlfn.XLOOKUP(Tool_clean!$D12,'AveragePrices&amp;Codes'!$A:$A,'AveragePrices&amp;Codes'!$B:$B),AGRIBALYSE_Cooked!$C:$C,AGRIBALYSE_Cooked!V:V)*$E12),"")</f>
        <v>0</v>
      </c>
      <c r="S12">
        <f>IFERROR(IF($F12="Raw",_xlfn.XLOOKUP(_xlfn.XLOOKUP(Tool_clean!$D12,'AveragePrices&amp;Codes'!$A:$A,'AveragePrices&amp;Codes'!$B:$B),AGRIBALYSE_Raw!$B:$B,AGRIBALYSE_Raw!V:V)*$E12,_xlfn.XLOOKUP(_xlfn.XLOOKUP(Tool_clean!$D12,'AveragePrices&amp;Codes'!$A:$A,'AveragePrices&amp;Codes'!$B:$B),AGRIBALYSE_Cooked!$C:$C,AGRIBALYSE_Cooked!W:W)*$E12),"")</f>
        <v>0</v>
      </c>
      <c r="T12">
        <f>IFERROR(IF($F12="Raw",_xlfn.XLOOKUP(_xlfn.XLOOKUP(Tool_clean!$D12,'AveragePrices&amp;Codes'!$A:$A,'AveragePrices&amp;Codes'!$B:$B),AGRIBALYSE_Raw!$B:$B,AGRIBALYSE_Raw!W:W)*$E12,_xlfn.XLOOKUP(_xlfn.XLOOKUP(Tool_clean!$D12,'AveragePrices&amp;Codes'!$A:$A,'AveragePrices&amp;Codes'!$B:$B),AGRIBALYSE_Cooked!$C:$C,AGRIBALYSE_Cooked!X:X)*$E12),"")</f>
        <v>0</v>
      </c>
      <c r="U12">
        <f>IFERROR(IF($F12="Raw",_xlfn.XLOOKUP(_xlfn.XLOOKUP(Tool_clean!$D12,'AveragePrices&amp;Codes'!$A:$A,'AveragePrices&amp;Codes'!$B:$B),AGRIBALYSE_Raw!$B:$B,AGRIBALYSE_Raw!X:X)*$E12,_xlfn.XLOOKUP(_xlfn.XLOOKUP(Tool_clean!$D12,'AveragePrices&amp;Codes'!$A:$A,'AveragePrices&amp;Codes'!$B:$B),AGRIBALYSE_Cooked!$C:$C,AGRIBALYSE_Cooked!Y:Y)*$E12),"")</f>
        <v>0</v>
      </c>
      <c r="V12">
        <f>IFERROR(IF($F12="Raw",_xlfn.XLOOKUP(_xlfn.XLOOKUP(Tool_clean!$D12,'AveragePrices&amp;Codes'!$A:$A,'AveragePrices&amp;Codes'!$B:$B),AGRIBALYSE_Raw!$B:$B,AGRIBALYSE_Raw!Y:Y)*$E12,_xlfn.XLOOKUP(_xlfn.XLOOKUP(Tool_clean!$D12,'AveragePrices&amp;Codes'!$A:$A,'AveragePrices&amp;Codes'!$B:$B),AGRIBALYSE_Cooked!$C:$C,AGRIBALYSE_Cooked!Z:Z)*$E12),"")</f>
        <v>0</v>
      </c>
      <c r="W12">
        <f>IFERROR(IF($F12="Raw",_xlfn.XLOOKUP(_xlfn.XLOOKUP(Tool_clean!$D12,'AveragePrices&amp;Codes'!$A:$A,'AveragePrices&amp;Codes'!$B:$B),AGRIBALYSE_Raw!$B:$B,AGRIBALYSE_Raw!Z:Z)*$E12,_xlfn.XLOOKUP(_xlfn.XLOOKUP(Tool_clean!$D12,'AveragePrices&amp;Codes'!$A:$A,'AveragePrices&amp;Codes'!$B:$B),AGRIBALYSE_Cooked!$C:$C,AGRIBALYSE_Cooked!AA:AA)*$E12),"")</f>
        <v>0</v>
      </c>
      <c r="X12">
        <f>IFERROR(IF($F12="Raw",_xlfn.XLOOKUP(_xlfn.XLOOKUP(Tool_clean!$D12,'AveragePrices&amp;Codes'!$A:$A,'AveragePrices&amp;Codes'!$B:$B),AGRIBALYSE_Raw!$B:$B,AGRIBALYSE_Raw!AA:AA)*$E12,_xlfn.XLOOKUP(_xlfn.XLOOKUP(Tool_clean!$D12,'AveragePrices&amp;Codes'!$A:$A,'AveragePrices&amp;Codes'!$B:$B),AGRIBALYSE_Cooked!$C:$C,AGRIBALYSE_Cooked!AB:AB)*$E12),"")</f>
        <v>0</v>
      </c>
      <c r="Y12">
        <f>IFERROR(IF($F12="Raw",_xlfn.XLOOKUP(_xlfn.XLOOKUP(Tool_clean!$D12,'AveragePrices&amp;Codes'!$A:$A,'AveragePrices&amp;Codes'!$B:$B),AGRIBALYSE_Raw!$B:$B,AGRIBALYSE_Raw!AB:AB)*$E12,_xlfn.XLOOKUP(_xlfn.XLOOKUP(Tool_clean!$D12,'AveragePrices&amp;Codes'!$A:$A,'AveragePrices&amp;Codes'!$B:$B),AGRIBALYSE_Cooked!$C:$C,AGRIBALYSE_Cooked!AC:AC)*$E12),"")</f>
        <v>0</v>
      </c>
      <c r="Z12">
        <f>IFERROR(IF($F12="Raw",_xlfn.XLOOKUP(_xlfn.XLOOKUP(Tool_clean!$D12,'AveragePrices&amp;Codes'!$A:$A,'AveragePrices&amp;Codes'!$B:$B),AGRIBALYSE_Raw!$B:$B,AGRIBALYSE_Raw!AC:AC)*$E12,_xlfn.XLOOKUP(_xlfn.XLOOKUP(Tool_clean!$D12,'AveragePrices&amp;Codes'!$A:$A,'AveragePrices&amp;Codes'!$B:$B),AGRIBALYSE_Cooked!$C:$C,AGRIBALYSE_Cooked!AD:AD)*$E12),"")</f>
        <v>0</v>
      </c>
      <c r="AA12">
        <f>IFERROR(IF($F12="Raw",_xlfn.XLOOKUP(_xlfn.XLOOKUP(Tool_clean!$D12,'AveragePrices&amp;Codes'!$A:$A,'AveragePrices&amp;Codes'!$B:$B),AGRIBALYSE_Raw!$B:$B,AGRIBALYSE_Raw!AD:AD)*$E12,_xlfn.XLOOKUP(_xlfn.XLOOKUP(Tool_clean!$D12,'AveragePrices&amp;Codes'!$A:$A,'AveragePrices&amp;Codes'!$B:$B),AGRIBALYSE_Cooked!$C:$C,AGRIBALYSE_Cooked!AE:AE)*$E12),"")</f>
        <v>0</v>
      </c>
      <c r="AB12" t="str" cm="1">
        <f t="array" ref="AB12">IFERROR(_xlfn.XLOOKUP(Tool_clean!$F12&amp;$E$2,'Cooking methods'!$A:$A&amp;'Cooking methods'!$B:$B,'Cooking methods'!C:C)*$E12,"")</f>
        <v/>
      </c>
      <c r="AC12" t="str" cm="1">
        <f t="array" ref="AC12">IFERROR(_xlfn.XLOOKUP(Tool_clean!$F12&amp;$E$2,'Cooking methods'!$A:$A&amp;'Cooking methods'!$B:$B,'Cooking methods'!D:D)*$E12,"")</f>
        <v/>
      </c>
      <c r="AD12" t="str" cm="1">
        <f t="array" ref="AD12">IFERROR(_xlfn.XLOOKUP(Tool_clean!$F12&amp;$E$2,'Cooking methods'!$A:$A&amp;'Cooking methods'!$B:$B,'Cooking methods'!E:E)*$E12,"")</f>
        <v/>
      </c>
      <c r="AE12" t="str" cm="1">
        <f t="array" ref="AE12">IFERROR(_xlfn.XLOOKUP(Tool_clean!$F12&amp;$E$2,'Cooking methods'!$A:$A&amp;'Cooking methods'!$B:$B,'Cooking methods'!F:F)*$E12,"")</f>
        <v/>
      </c>
      <c r="AF12" t="str" cm="1">
        <f t="array" ref="AF12">IFERROR(_xlfn.XLOOKUP(Tool_clean!$F12&amp;$E$2,'Cooking methods'!$A:$A&amp;'Cooking methods'!$B:$B,'Cooking methods'!G:G)*$E12,"")</f>
        <v/>
      </c>
      <c r="AG12" t="str" cm="1">
        <f t="array" ref="AG12">IFERROR(_xlfn.XLOOKUP(Tool_clean!$F12&amp;$E$2,'Cooking methods'!$A:$A&amp;'Cooking methods'!$B:$B,'Cooking methods'!H:H)*$E12,"")</f>
        <v/>
      </c>
      <c r="AH12" t="str" cm="1">
        <f t="array" ref="AH12">IFERROR(_xlfn.XLOOKUP(Tool_clean!$F12&amp;$E$2,'Cooking methods'!$A:$A&amp;'Cooking methods'!$B:$B,'Cooking methods'!I:I)*$E12,"")</f>
        <v/>
      </c>
      <c r="AI12" t="str" cm="1">
        <f t="array" ref="AI12">IFERROR(_xlfn.XLOOKUP(Tool_clean!$F12&amp;$E$2,'Cooking methods'!$A:$A&amp;'Cooking methods'!$B:$B,'Cooking methods'!J:J)*$E12,"")</f>
        <v/>
      </c>
      <c r="AJ12" t="str" cm="1">
        <f t="array" ref="AJ12">IFERROR(_xlfn.XLOOKUP(Tool_clean!$F12&amp;$E$2,'Cooking methods'!$A:$A&amp;'Cooking methods'!$B:$B,'Cooking methods'!K:K)*$E12,"")</f>
        <v/>
      </c>
      <c r="AK12" t="str" cm="1">
        <f t="array" ref="AK12">IFERROR(_xlfn.XLOOKUP(Tool_clean!$F12&amp;$E$2,'Cooking methods'!$A:$A&amp;'Cooking methods'!$B:$B,'Cooking methods'!L:L)*$E12,"")</f>
        <v/>
      </c>
      <c r="AL12" t="str" cm="1">
        <f t="array" ref="AL12">IFERROR(_xlfn.XLOOKUP(Tool_clean!$F12&amp;$E$2,'Cooking methods'!$A:$A&amp;'Cooking methods'!$B:$B,'Cooking methods'!M:M)*$E12,"")</f>
        <v/>
      </c>
      <c r="AM12" t="str" cm="1">
        <f t="array" ref="AM12">IFERROR(_xlfn.XLOOKUP(Tool_clean!$F12&amp;$E$2,'Cooking methods'!$A:$A&amp;'Cooking methods'!$B:$B,'Cooking methods'!N:N)*$E12,"")</f>
        <v/>
      </c>
      <c r="AN12" t="str" cm="1">
        <f t="array" ref="AN12">IFERROR(_xlfn.XLOOKUP(Tool_clean!$F12&amp;$E$2,'Cooking methods'!$A:$A&amp;'Cooking methods'!$B:$B,'Cooking methods'!O:O)*$E12,"")</f>
        <v/>
      </c>
      <c r="AO12" t="str" cm="1">
        <f t="array" ref="AO12">IFERROR(_xlfn.XLOOKUP(Tool_clean!$F12&amp;$E$2,'Cooking methods'!$A:$A&amp;'Cooking methods'!$B:$B,'Cooking methods'!P:P)*$E12,"")</f>
        <v/>
      </c>
      <c r="AP12" t="str" cm="1">
        <f t="array" ref="AP12">IFERROR(_xlfn.XLOOKUP(Tool_clean!$F12&amp;$E$2,'Cooking methods'!$A:$A&amp;'Cooking methods'!$B:$B,'Cooking methods'!Q:Q)*$E12,"")</f>
        <v/>
      </c>
      <c r="AQ12" t="str" cm="1">
        <f t="array" ref="AQ12">IFERROR(_xlfn.XLOOKUP(Tool_clean!$F12&amp;$E$2,'Cooking methods'!$A:$A&amp;'Cooking methods'!$B:$B,'Cooking methods'!R:R)*$E12,"")</f>
        <v/>
      </c>
      <c r="AR12" t="str" cm="1">
        <f t="array" ref="AR12">IFERROR(_xlfn.XLOOKUP(Tool_clean!$G12&amp;$E$2,'Waste management'!$A:$A&amp;'Waste management'!$B:$B,'Waste management'!C:C)*$E12,"")</f>
        <v/>
      </c>
      <c r="AS12" t="str" cm="1">
        <f t="array" ref="AS12">IFERROR(_xlfn.XLOOKUP(Tool_clean!$G12&amp;$E$2,'Waste management'!$A:$A&amp;'Waste management'!$B:$B,'Waste management'!D:D)*$E12,"")</f>
        <v/>
      </c>
      <c r="AT12" t="str" cm="1">
        <f t="array" ref="AT12">IFERROR(_xlfn.XLOOKUP(Tool_clean!$G12&amp;$E$2,'Waste management'!$A:$A&amp;'Waste management'!$B:$B,'Waste management'!E:E)*$E12,"")</f>
        <v/>
      </c>
      <c r="AU12" t="str" cm="1">
        <f t="array" ref="AU12">IFERROR(_xlfn.XLOOKUP(Tool_clean!$G12&amp;$E$2,'Waste management'!$A:$A&amp;'Waste management'!$B:$B,'Waste management'!F:F)*$E12,"")</f>
        <v/>
      </c>
      <c r="AV12" t="str" cm="1">
        <f t="array" ref="AV12">IFERROR(_xlfn.XLOOKUP(Tool_clean!$G12&amp;$E$2,'Waste management'!$A:$A&amp;'Waste management'!$B:$B,'Waste management'!G:G)*$E12,"")</f>
        <v/>
      </c>
      <c r="AW12" t="str" cm="1">
        <f t="array" ref="AW12">IFERROR(_xlfn.XLOOKUP(Tool_clean!$G12&amp;$E$2,'Waste management'!$A:$A&amp;'Waste management'!$B:$B,'Waste management'!H:H)*$E12,"")</f>
        <v/>
      </c>
      <c r="AX12" t="str" cm="1">
        <f t="array" ref="AX12">IFERROR(_xlfn.XLOOKUP(Tool_clean!$G12&amp;$E$2,'Waste management'!$A:$A&amp;'Waste management'!$B:$B,'Waste management'!I:I)*$E12,"")</f>
        <v/>
      </c>
      <c r="AY12" t="str" cm="1">
        <f t="array" ref="AY12">IFERROR(_xlfn.XLOOKUP(Tool_clean!$G12&amp;$E$2,'Waste management'!$A:$A&amp;'Waste management'!$B:$B,'Waste management'!J:J)*$E12,"")</f>
        <v/>
      </c>
      <c r="AZ12" t="str" cm="1">
        <f t="array" ref="AZ12">IFERROR(_xlfn.XLOOKUP(Tool_clean!$G12&amp;$E$2,'Waste management'!$A:$A&amp;'Waste management'!$B:$B,'Waste management'!K:K)*$E12,"")</f>
        <v/>
      </c>
      <c r="BA12" t="str" cm="1">
        <f t="array" ref="BA12">IFERROR(_xlfn.XLOOKUP(Tool_clean!$G12&amp;$E$2,'Waste management'!$A:$A&amp;'Waste management'!$B:$B,'Waste management'!L:L)*$E12,"")</f>
        <v/>
      </c>
      <c r="BB12" t="str" cm="1">
        <f t="array" ref="BB12">IFERROR(_xlfn.XLOOKUP(Tool_clean!$G12&amp;$E$2,'Waste management'!$A:$A&amp;'Waste management'!$B:$B,'Waste management'!M:M)*$E12,"")</f>
        <v/>
      </c>
      <c r="BC12" t="str" cm="1">
        <f t="array" ref="BC12">IFERROR(_xlfn.XLOOKUP(Tool_clean!$G12&amp;$E$2,'Waste management'!$A:$A&amp;'Waste management'!$B:$B,'Waste management'!N:N)*$E12,"")</f>
        <v/>
      </c>
      <c r="BD12" t="str" cm="1">
        <f t="array" ref="BD12">IFERROR(_xlfn.XLOOKUP(Tool_clean!$G12&amp;$E$2,'Waste management'!$A:$A&amp;'Waste management'!$B:$B,'Waste management'!O:O)*$E12,"")</f>
        <v/>
      </c>
      <c r="BE12" t="str" cm="1">
        <f t="array" ref="BE12">IFERROR(_xlfn.XLOOKUP(Tool_clean!$G12&amp;$E$2,'Waste management'!$A:$A&amp;'Waste management'!$B:$B,'Waste management'!P:P)*$E12,"")</f>
        <v/>
      </c>
      <c r="BF12" t="str" cm="1">
        <f t="array" ref="BF12">IFERROR(_xlfn.XLOOKUP(Tool_clean!$G12&amp;$E$2,'Waste management'!$A:$A&amp;'Waste management'!$B:$B,'Waste management'!Q:Q)*$E12,"")</f>
        <v/>
      </c>
      <c r="BG12" t="str" cm="1">
        <f t="array" ref="BG12">IFERROR(_xlfn.XLOOKUP(Tool_clean!$G12&amp;$E$2,'Waste management'!$A:$A&amp;'Waste management'!$B:$B,'Waste management'!R:R)*$E12,"")</f>
        <v/>
      </c>
      <c r="BH12" t="str">
        <f>IFERROR((L12+AR12+AB12)*_xlfn.XLOOKUP(Tool_clean!BH$4,Monetization_Factors!$A:$A,Monetization_Factors!$D:$D),"")</f>
        <v/>
      </c>
      <c r="BI12" t="str">
        <f>IFERROR((M12+AS12+AC12)*_xlfn.XLOOKUP(Tool_clean!BI$4,Monetization_Factors!$A:$A,Monetization_Factors!$D:$D),"")</f>
        <v/>
      </c>
      <c r="BJ12" t="str">
        <f>IFERROR((N12+AT12+AD12)*_xlfn.XLOOKUP(Tool_clean!BJ$4,Monetization_Factors!$A:$A,Monetization_Factors!$D:$D),"")</f>
        <v/>
      </c>
      <c r="BK12" t="str">
        <f>IFERROR((O12+AU12+AE12)*_xlfn.XLOOKUP(Tool_clean!BK$4,Monetization_Factors!$A:$A,Monetization_Factors!$D:$D),"")</f>
        <v/>
      </c>
      <c r="BL12" t="str">
        <f>IFERROR((P12+AV12+AF12)*_xlfn.XLOOKUP(Tool_clean!BL$4,Monetization_Factors!$A:$A,Monetization_Factors!$D:$D),"")</f>
        <v/>
      </c>
      <c r="BM12" t="str">
        <f>IFERROR((Q12+AW12+AG12)*_xlfn.XLOOKUP(Tool_clean!BM$4,Monetization_Factors!$A:$A,Monetization_Factors!$D:$D),"")</f>
        <v/>
      </c>
      <c r="BN12" t="str">
        <f>IFERROR((R12+AX12+AH12)*_xlfn.XLOOKUP(Tool_clean!BN$4,Monetization_Factors!$A:$A,Monetization_Factors!$D:$D),"")</f>
        <v/>
      </c>
      <c r="BO12" t="str">
        <f>IFERROR((S12+AY12+AI12)*_xlfn.XLOOKUP(Tool_clean!BO$4,Monetization_Factors!$A:$A,Monetization_Factors!$D:$D),"")</f>
        <v/>
      </c>
      <c r="BP12" t="str">
        <f>IFERROR((T12+AZ12+AJ12)*_xlfn.XLOOKUP(Tool_clean!BP$4,Monetization_Factors!$A:$A,Monetization_Factors!$D:$D),"")</f>
        <v/>
      </c>
      <c r="BQ12" t="str">
        <f>IFERROR((U12+BA12+AK12)*_xlfn.XLOOKUP(Tool_clean!BQ$4,Monetization_Factors!$A:$A,Monetization_Factors!$D:$D),"")</f>
        <v/>
      </c>
      <c r="BR12" t="str">
        <f>IFERROR((V12+BB12+AL12)*_xlfn.XLOOKUP(Tool_clean!BR$4,Monetization_Factors!$A:$A,Monetization_Factors!$D:$D),"")</f>
        <v/>
      </c>
      <c r="BS12" t="str">
        <f>IFERROR((W12+BC12+AM12)*_xlfn.XLOOKUP(Tool_clean!BS$4,Monetization_Factors!$A:$A,Monetization_Factors!$D:$D),"")</f>
        <v/>
      </c>
      <c r="BT12" t="str">
        <f>IFERROR((X12+BD12+AN12)*_xlfn.XLOOKUP(Tool_clean!BT$4,Monetization_Factors!$A:$A,Monetization_Factors!$D:$D),"")</f>
        <v/>
      </c>
      <c r="BU12" t="str">
        <f>IFERROR((Y12+BE12+AO12)*_xlfn.XLOOKUP(Tool_clean!BU$4,Monetization_Factors!$A:$A,Monetization_Factors!$D:$D),"")</f>
        <v/>
      </c>
      <c r="BV12" t="str">
        <f>IFERROR((Z12+BF12+AP12)*_xlfn.XLOOKUP(Tool_clean!BV$4,Monetization_Factors!$A:$A,Monetization_Factors!$D:$D),"")</f>
        <v/>
      </c>
      <c r="BW12" t="str">
        <f>IFERROR((AA12+BG12+AQ12)*_xlfn.XLOOKUP(Tool_clean!BW$4,Monetization_Factors!$A:$A,Monetization_Factors!$D:$D),"")</f>
        <v/>
      </c>
      <c r="BX12" s="38" t="str" cm="1">
        <f t="array" ref="BX12">IFERROR(_xlfn.IFS(I12&gt;0,I12*E12,I12="",J12*E12),"")</f>
        <v/>
      </c>
      <c r="BY12" s="38">
        <f t="shared" si="33"/>
        <v>0</v>
      </c>
      <c r="BZ12" s="38" t="str">
        <f t="shared" si="34"/>
        <v/>
      </c>
      <c r="CA12" s="38" t="str">
        <f t="shared" si="35"/>
        <v/>
      </c>
      <c r="CB12" t="str">
        <f t="shared" si="0"/>
        <v/>
      </c>
      <c r="CC12" t="str">
        <f t="shared" si="1"/>
        <v/>
      </c>
      <c r="CD12" t="str">
        <f t="shared" si="2"/>
        <v/>
      </c>
      <c r="CE12" t="str">
        <f t="shared" si="3"/>
        <v/>
      </c>
      <c r="CF12" t="str">
        <f t="shared" si="4"/>
        <v/>
      </c>
      <c r="CG12" t="str">
        <f t="shared" si="5"/>
        <v/>
      </c>
      <c r="CH12" t="str">
        <f t="shared" si="6"/>
        <v/>
      </c>
      <c r="CI12" t="str">
        <f t="shared" si="7"/>
        <v/>
      </c>
      <c r="CJ12" t="str">
        <f t="shared" si="8"/>
        <v/>
      </c>
      <c r="CK12" t="str">
        <f t="shared" si="9"/>
        <v/>
      </c>
      <c r="CL12" t="str">
        <f t="shared" si="10"/>
        <v/>
      </c>
      <c r="CM12" t="str">
        <f t="shared" si="11"/>
        <v/>
      </c>
      <c r="CN12" t="str">
        <f t="shared" si="12"/>
        <v/>
      </c>
      <c r="CO12" t="str">
        <f t="shared" si="13"/>
        <v/>
      </c>
      <c r="CP12" t="str">
        <f t="shared" si="14"/>
        <v/>
      </c>
      <c r="CQ12" t="str">
        <f t="shared" si="15"/>
        <v/>
      </c>
      <c r="CR12" t="str">
        <f t="shared" si="16"/>
        <v/>
      </c>
      <c r="CS12" t="str">
        <f t="shared" si="17"/>
        <v/>
      </c>
      <c r="CT12" t="str">
        <f t="shared" si="18"/>
        <v/>
      </c>
      <c r="CU12" t="str">
        <f t="shared" si="19"/>
        <v/>
      </c>
      <c r="CV12" t="str">
        <f t="shared" si="20"/>
        <v/>
      </c>
      <c r="CW12" t="str">
        <f t="shared" si="21"/>
        <v/>
      </c>
      <c r="CX12" t="str">
        <f t="shared" si="22"/>
        <v/>
      </c>
      <c r="CY12" t="str">
        <f t="shared" si="23"/>
        <v/>
      </c>
      <c r="CZ12" t="str">
        <f t="shared" si="24"/>
        <v/>
      </c>
      <c r="DA12" t="str">
        <f t="shared" si="25"/>
        <v/>
      </c>
      <c r="DB12" t="str">
        <f t="shared" si="26"/>
        <v/>
      </c>
      <c r="DC12" t="str">
        <f t="shared" si="27"/>
        <v/>
      </c>
      <c r="DD12" t="str">
        <f t="shared" si="28"/>
        <v/>
      </c>
      <c r="DE12" t="str">
        <f t="shared" si="29"/>
        <v/>
      </c>
      <c r="DF12" t="str">
        <f t="shared" si="30"/>
        <v/>
      </c>
      <c r="DG12" t="str">
        <f t="shared" si="31"/>
        <v/>
      </c>
      <c r="DH12" s="5" t="str">
        <f>IFERROR((CR12*$B$2*(1-$H12)*('CAR.CAP_per person'!B$2))/(_xlfn.XLOOKUP($E$2,EU_countries_GDP!$A$2:$A$29,EU_countries_GDP!$E$2:$E$29)),"")</f>
        <v/>
      </c>
      <c r="DI12" s="5" t="str">
        <f>IFERROR((CS12*$B$2*(1-$H12)*('CAR.CAP_per person'!C$2))/(_xlfn.XLOOKUP($E$2,EU_countries_GDP!$A$2:$A$29,EU_countries_GDP!$E$2:$E$29)),"")</f>
        <v/>
      </c>
      <c r="DJ12" s="5" t="str">
        <f>IFERROR((CT12*$B$2*(1-$H12)*('CAR.CAP_per person'!D$2))/(_xlfn.XLOOKUP($E$2,EU_countries_GDP!$A$2:$A$29,EU_countries_GDP!$E$2:$E$29)),"")</f>
        <v/>
      </c>
      <c r="DK12" s="5" t="str">
        <f>IFERROR((CU12*$B$2*(1-$H12)*('CAR.CAP_per person'!E$2))/(_xlfn.XLOOKUP($E$2,EU_countries_GDP!$A$2:$A$29,EU_countries_GDP!$E$2:$E$29)),"")</f>
        <v/>
      </c>
      <c r="DL12" s="5" t="str">
        <f>IFERROR((CV12*$B$2*(1-$H12)*('CAR.CAP_per person'!F$2))/(_xlfn.XLOOKUP($E$2,EU_countries_GDP!$A$2:$A$29,EU_countries_GDP!$E$2:$E$29)),"")</f>
        <v/>
      </c>
      <c r="DM12" s="5" t="str">
        <f>IFERROR((CW12*$B$2*(1-$H12)*('CAR.CAP_per person'!G$2))/(_xlfn.XLOOKUP($E$2,EU_countries_GDP!$A$2:$A$29,EU_countries_GDP!$E$2:$E$29)),"")</f>
        <v/>
      </c>
      <c r="DN12" s="5" t="str">
        <f>IFERROR((CX12*$B$2*(1-$H12)*('CAR.CAP_per person'!H$2))/(_xlfn.XLOOKUP($E$2,EU_countries_GDP!$A$2:$A$29,EU_countries_GDP!$E$2:$E$29)),"")</f>
        <v/>
      </c>
      <c r="DO12" s="5" t="str">
        <f>IFERROR((CY12*$B$2*(1-$H12)*('CAR.CAP_per person'!I$2))/(_xlfn.XLOOKUP($E$2,EU_countries_GDP!$A$2:$A$29,EU_countries_GDP!$E$2:$E$29)),"")</f>
        <v/>
      </c>
      <c r="DP12" s="5" t="str">
        <f>IFERROR((CZ12*$B$2*(1-$H12)*('CAR.CAP_per person'!J$2))/(_xlfn.XLOOKUP($E$2,EU_countries_GDP!$A$2:$A$29,EU_countries_GDP!$E$2:$E$29)),"")</f>
        <v/>
      </c>
      <c r="DQ12" s="5" t="str">
        <f>IFERROR((DA12*$B$2*(1-$H12)*('CAR.CAP_per person'!K$2))/(_xlfn.XLOOKUP($E$2,EU_countries_GDP!$A$2:$A$29,EU_countries_GDP!$E$2:$E$29)),"")</f>
        <v/>
      </c>
      <c r="DR12" s="5" t="str">
        <f>IFERROR((DB12*$B$2*(1-$H12)*('CAR.CAP_per person'!L$2))/(_xlfn.XLOOKUP($E$2,EU_countries_GDP!$A$2:$A$29,EU_countries_GDP!$E$2:$E$29)),"")</f>
        <v/>
      </c>
      <c r="DS12" s="5" t="str">
        <f>IFERROR((DC12*$B$2*(1-$H12)*('CAR.CAP_per person'!M$2))/(_xlfn.XLOOKUP($E$2,EU_countries_GDP!$A$2:$A$29,EU_countries_GDP!$E$2:$E$29)),"")</f>
        <v/>
      </c>
      <c r="DT12" s="5" t="str">
        <f>IFERROR((DD12*$B$2*(1-$H12)*('CAR.CAP_per person'!N$2))/(_xlfn.XLOOKUP($E$2,EU_countries_GDP!$A$2:$A$29,EU_countries_GDP!$E$2:$E$29)),"")</f>
        <v/>
      </c>
      <c r="DU12" s="5" t="str">
        <f>IFERROR((DE12*$B$2*(1-$H12)*('CAR.CAP_per person'!O$2))/(_xlfn.XLOOKUP($E$2,EU_countries_GDP!$A$2:$A$29,EU_countries_GDP!$E$2:$E$29)),"")</f>
        <v/>
      </c>
      <c r="DV12" s="5" t="str">
        <f>IFERROR((DF12*$B$2*(1-$H12)*('CAR.CAP_per person'!P$2))/(_xlfn.XLOOKUP($E$2,EU_countries_GDP!$A$2:$A$29,EU_countries_GDP!$E$2:$E$29)),"")</f>
        <v/>
      </c>
      <c r="DW12" s="5" t="str">
        <f>IFERROR((DG12*$B$2*(1-$H12)*('CAR.CAP_per person'!Q$2))/(_xlfn.XLOOKUP($E$2,EU_countries_GDP!$A$2:$A$29,EU_countries_GDP!$E$2:$E$29)),"")</f>
        <v/>
      </c>
    </row>
    <row r="13" spans="1:127">
      <c r="B13" t="str">
        <f>_xlfn.XLOOKUP(D13,Table5[Ingredient],Table5[Category],"",FALSE)</f>
        <v/>
      </c>
      <c r="C13" s="33"/>
      <c r="D13" s="33"/>
      <c r="E13" s="33"/>
      <c r="F13" s="33"/>
      <c r="G13" s="33"/>
      <c r="H13" s="33"/>
      <c r="I13" s="33"/>
      <c r="J13" s="37" t="str">
        <f>IFERROR(INDEX('AveragePrices&amp;Codes'!G:AG, MATCH($D13, 'AveragePrices&amp;Codes'!$A:$A, 0), MATCH(Tool_clean!$E$2, 'AveragePrices&amp;Codes'!$G$1:$AG$1, 0)),"")</f>
        <v/>
      </c>
      <c r="K13" s="37" t="str">
        <f t="shared" si="32"/>
        <v/>
      </c>
      <c r="L13">
        <f>IFERROR(IF($F13="Raw",_xlfn.XLOOKUP(_xlfn.XLOOKUP(Tool_clean!$D13,'AveragePrices&amp;Codes'!$A:$A,'AveragePrices&amp;Codes'!$B:$B),AGRIBALYSE_Raw!$B:$B,AGRIBALYSE_Raw!O:O)*$E13,_xlfn.XLOOKUP(_xlfn.XLOOKUP(Tool_clean!$D13,'AveragePrices&amp;Codes'!$A:$A,'AveragePrices&amp;Codes'!$B:$B),AGRIBALYSE_Cooked!$C:$C,AGRIBALYSE_Cooked!P:P)*$E13),"")</f>
        <v>0</v>
      </c>
      <c r="M13">
        <f>IFERROR(IF($F13="Raw",_xlfn.XLOOKUP(_xlfn.XLOOKUP(Tool_clean!$D13,'AveragePrices&amp;Codes'!$A:$A,'AveragePrices&amp;Codes'!$B:$B),AGRIBALYSE_Raw!$B:$B,AGRIBALYSE_Raw!P:P)*$E13,_xlfn.XLOOKUP(_xlfn.XLOOKUP(Tool_clean!$D13,'AveragePrices&amp;Codes'!$A:$A,'AveragePrices&amp;Codes'!$B:$B),AGRIBALYSE_Cooked!$C:$C,AGRIBALYSE_Cooked!Q:Q)*$E13),"")</f>
        <v>0</v>
      </c>
      <c r="N13">
        <f>IFERROR(IF($F13="Raw",_xlfn.XLOOKUP(_xlfn.XLOOKUP(Tool_clean!$D13,'AveragePrices&amp;Codes'!$A:$A,'AveragePrices&amp;Codes'!$B:$B),AGRIBALYSE_Raw!$B:$B,AGRIBALYSE_Raw!Q:Q)*$E13,_xlfn.XLOOKUP(_xlfn.XLOOKUP(Tool_clean!$D13,'AveragePrices&amp;Codes'!$A:$A,'AveragePrices&amp;Codes'!$B:$B),AGRIBALYSE_Cooked!$C:$C,AGRIBALYSE_Cooked!R:R)*$E13),"")</f>
        <v>0</v>
      </c>
      <c r="O13">
        <f>IFERROR(IF($F13="Raw",_xlfn.XLOOKUP(_xlfn.XLOOKUP(Tool_clean!$D13,'AveragePrices&amp;Codes'!$A:$A,'AveragePrices&amp;Codes'!$B:$B),AGRIBALYSE_Raw!$B:$B,AGRIBALYSE_Raw!R:R)*$E13,_xlfn.XLOOKUP(_xlfn.XLOOKUP(Tool_clean!$D13,'AveragePrices&amp;Codes'!$A:$A,'AveragePrices&amp;Codes'!$B:$B),AGRIBALYSE_Cooked!$C:$C,AGRIBALYSE_Cooked!S:S)*$E13),"")</f>
        <v>0</v>
      </c>
      <c r="P13">
        <f>IFERROR(IF($F13="Raw",_xlfn.XLOOKUP(_xlfn.XLOOKUP(Tool_clean!$D13,'AveragePrices&amp;Codes'!$A:$A,'AveragePrices&amp;Codes'!$B:$B),AGRIBALYSE_Raw!$B:$B,AGRIBALYSE_Raw!S:S)*$E13,_xlfn.XLOOKUP(_xlfn.XLOOKUP(Tool_clean!$D13,'AveragePrices&amp;Codes'!$A:$A,'AveragePrices&amp;Codes'!$B:$B),AGRIBALYSE_Cooked!$C:$C,AGRIBALYSE_Cooked!T:T)*$E13),"")</f>
        <v>0</v>
      </c>
      <c r="Q13">
        <f>IFERROR(IF($F13="Raw",_xlfn.XLOOKUP(_xlfn.XLOOKUP(Tool_clean!$D13,'AveragePrices&amp;Codes'!$A:$A,'AveragePrices&amp;Codes'!$B:$B),AGRIBALYSE_Raw!$B:$B,AGRIBALYSE_Raw!T:T)*$E13,_xlfn.XLOOKUP(_xlfn.XLOOKUP(Tool_clean!$D13,'AveragePrices&amp;Codes'!$A:$A,'AveragePrices&amp;Codes'!$B:$B),AGRIBALYSE_Cooked!$C:$C,AGRIBALYSE_Cooked!U:U)*$E13),"")</f>
        <v>0</v>
      </c>
      <c r="R13">
        <f>IFERROR(IF($F13="Raw",_xlfn.XLOOKUP(_xlfn.XLOOKUP(Tool_clean!$D13,'AveragePrices&amp;Codes'!$A:$A,'AveragePrices&amp;Codes'!$B:$B),AGRIBALYSE_Raw!$B:$B,AGRIBALYSE_Raw!U:U)*$E13,_xlfn.XLOOKUP(_xlfn.XLOOKUP(Tool_clean!$D13,'AveragePrices&amp;Codes'!$A:$A,'AveragePrices&amp;Codes'!$B:$B),AGRIBALYSE_Cooked!$C:$C,AGRIBALYSE_Cooked!V:V)*$E13),"")</f>
        <v>0</v>
      </c>
      <c r="S13">
        <f>IFERROR(IF($F13="Raw",_xlfn.XLOOKUP(_xlfn.XLOOKUP(Tool_clean!$D13,'AveragePrices&amp;Codes'!$A:$A,'AveragePrices&amp;Codes'!$B:$B),AGRIBALYSE_Raw!$B:$B,AGRIBALYSE_Raw!V:V)*$E13,_xlfn.XLOOKUP(_xlfn.XLOOKUP(Tool_clean!$D13,'AveragePrices&amp;Codes'!$A:$A,'AveragePrices&amp;Codes'!$B:$B),AGRIBALYSE_Cooked!$C:$C,AGRIBALYSE_Cooked!W:W)*$E13),"")</f>
        <v>0</v>
      </c>
      <c r="T13">
        <f>IFERROR(IF($F13="Raw",_xlfn.XLOOKUP(_xlfn.XLOOKUP(Tool_clean!$D13,'AveragePrices&amp;Codes'!$A:$A,'AveragePrices&amp;Codes'!$B:$B),AGRIBALYSE_Raw!$B:$B,AGRIBALYSE_Raw!W:W)*$E13,_xlfn.XLOOKUP(_xlfn.XLOOKUP(Tool_clean!$D13,'AveragePrices&amp;Codes'!$A:$A,'AveragePrices&amp;Codes'!$B:$B),AGRIBALYSE_Cooked!$C:$C,AGRIBALYSE_Cooked!X:X)*$E13),"")</f>
        <v>0</v>
      </c>
      <c r="U13">
        <f>IFERROR(IF($F13="Raw",_xlfn.XLOOKUP(_xlfn.XLOOKUP(Tool_clean!$D13,'AveragePrices&amp;Codes'!$A:$A,'AveragePrices&amp;Codes'!$B:$B),AGRIBALYSE_Raw!$B:$B,AGRIBALYSE_Raw!X:X)*$E13,_xlfn.XLOOKUP(_xlfn.XLOOKUP(Tool_clean!$D13,'AveragePrices&amp;Codes'!$A:$A,'AveragePrices&amp;Codes'!$B:$B),AGRIBALYSE_Cooked!$C:$C,AGRIBALYSE_Cooked!Y:Y)*$E13),"")</f>
        <v>0</v>
      </c>
      <c r="V13">
        <f>IFERROR(IF($F13="Raw",_xlfn.XLOOKUP(_xlfn.XLOOKUP(Tool_clean!$D13,'AveragePrices&amp;Codes'!$A:$A,'AveragePrices&amp;Codes'!$B:$B),AGRIBALYSE_Raw!$B:$B,AGRIBALYSE_Raw!Y:Y)*$E13,_xlfn.XLOOKUP(_xlfn.XLOOKUP(Tool_clean!$D13,'AveragePrices&amp;Codes'!$A:$A,'AveragePrices&amp;Codes'!$B:$B),AGRIBALYSE_Cooked!$C:$C,AGRIBALYSE_Cooked!Z:Z)*$E13),"")</f>
        <v>0</v>
      </c>
      <c r="W13">
        <f>IFERROR(IF($F13="Raw",_xlfn.XLOOKUP(_xlfn.XLOOKUP(Tool_clean!$D13,'AveragePrices&amp;Codes'!$A:$A,'AveragePrices&amp;Codes'!$B:$B),AGRIBALYSE_Raw!$B:$B,AGRIBALYSE_Raw!Z:Z)*$E13,_xlfn.XLOOKUP(_xlfn.XLOOKUP(Tool_clean!$D13,'AveragePrices&amp;Codes'!$A:$A,'AveragePrices&amp;Codes'!$B:$B),AGRIBALYSE_Cooked!$C:$C,AGRIBALYSE_Cooked!AA:AA)*$E13),"")</f>
        <v>0</v>
      </c>
      <c r="X13">
        <f>IFERROR(IF($F13="Raw",_xlfn.XLOOKUP(_xlfn.XLOOKUP(Tool_clean!$D13,'AveragePrices&amp;Codes'!$A:$A,'AveragePrices&amp;Codes'!$B:$B),AGRIBALYSE_Raw!$B:$B,AGRIBALYSE_Raw!AA:AA)*$E13,_xlfn.XLOOKUP(_xlfn.XLOOKUP(Tool_clean!$D13,'AveragePrices&amp;Codes'!$A:$A,'AveragePrices&amp;Codes'!$B:$B),AGRIBALYSE_Cooked!$C:$C,AGRIBALYSE_Cooked!AB:AB)*$E13),"")</f>
        <v>0</v>
      </c>
      <c r="Y13">
        <f>IFERROR(IF($F13="Raw",_xlfn.XLOOKUP(_xlfn.XLOOKUP(Tool_clean!$D13,'AveragePrices&amp;Codes'!$A:$A,'AveragePrices&amp;Codes'!$B:$B),AGRIBALYSE_Raw!$B:$B,AGRIBALYSE_Raw!AB:AB)*$E13,_xlfn.XLOOKUP(_xlfn.XLOOKUP(Tool_clean!$D13,'AveragePrices&amp;Codes'!$A:$A,'AveragePrices&amp;Codes'!$B:$B),AGRIBALYSE_Cooked!$C:$C,AGRIBALYSE_Cooked!AC:AC)*$E13),"")</f>
        <v>0</v>
      </c>
      <c r="Z13">
        <f>IFERROR(IF($F13="Raw",_xlfn.XLOOKUP(_xlfn.XLOOKUP(Tool_clean!$D13,'AveragePrices&amp;Codes'!$A:$A,'AveragePrices&amp;Codes'!$B:$B),AGRIBALYSE_Raw!$B:$B,AGRIBALYSE_Raw!AC:AC)*$E13,_xlfn.XLOOKUP(_xlfn.XLOOKUP(Tool_clean!$D13,'AveragePrices&amp;Codes'!$A:$A,'AveragePrices&amp;Codes'!$B:$B),AGRIBALYSE_Cooked!$C:$C,AGRIBALYSE_Cooked!AD:AD)*$E13),"")</f>
        <v>0</v>
      </c>
      <c r="AA13">
        <f>IFERROR(IF($F13="Raw",_xlfn.XLOOKUP(_xlfn.XLOOKUP(Tool_clean!$D13,'AveragePrices&amp;Codes'!$A:$A,'AveragePrices&amp;Codes'!$B:$B),AGRIBALYSE_Raw!$B:$B,AGRIBALYSE_Raw!AD:AD)*$E13,_xlfn.XLOOKUP(_xlfn.XLOOKUP(Tool_clean!$D13,'AveragePrices&amp;Codes'!$A:$A,'AveragePrices&amp;Codes'!$B:$B),AGRIBALYSE_Cooked!$C:$C,AGRIBALYSE_Cooked!AE:AE)*$E13),"")</f>
        <v>0</v>
      </c>
      <c r="AB13" t="str" cm="1">
        <f t="array" ref="AB13">IFERROR(_xlfn.XLOOKUP(Tool_clean!$F13&amp;$E$2,'Cooking methods'!$A:$A&amp;'Cooking methods'!$B:$B,'Cooking methods'!C:C)*$E13,"")</f>
        <v/>
      </c>
      <c r="AC13" t="str" cm="1">
        <f t="array" ref="AC13">IFERROR(_xlfn.XLOOKUP(Tool_clean!$F13&amp;$E$2,'Cooking methods'!$A:$A&amp;'Cooking methods'!$B:$B,'Cooking methods'!D:D)*$E13,"")</f>
        <v/>
      </c>
      <c r="AD13" t="str" cm="1">
        <f t="array" ref="AD13">IFERROR(_xlfn.XLOOKUP(Tool_clean!$F13&amp;$E$2,'Cooking methods'!$A:$A&amp;'Cooking methods'!$B:$B,'Cooking methods'!E:E)*$E13,"")</f>
        <v/>
      </c>
      <c r="AE13" t="str" cm="1">
        <f t="array" ref="AE13">IFERROR(_xlfn.XLOOKUP(Tool_clean!$F13&amp;$E$2,'Cooking methods'!$A:$A&amp;'Cooking methods'!$B:$B,'Cooking methods'!F:F)*$E13,"")</f>
        <v/>
      </c>
      <c r="AF13" t="str" cm="1">
        <f t="array" ref="AF13">IFERROR(_xlfn.XLOOKUP(Tool_clean!$F13&amp;$E$2,'Cooking methods'!$A:$A&amp;'Cooking methods'!$B:$B,'Cooking methods'!G:G)*$E13,"")</f>
        <v/>
      </c>
      <c r="AG13" t="str" cm="1">
        <f t="array" ref="AG13">IFERROR(_xlfn.XLOOKUP(Tool_clean!$F13&amp;$E$2,'Cooking methods'!$A:$A&amp;'Cooking methods'!$B:$B,'Cooking methods'!H:H)*$E13,"")</f>
        <v/>
      </c>
      <c r="AH13" t="str" cm="1">
        <f t="array" ref="AH13">IFERROR(_xlfn.XLOOKUP(Tool_clean!$F13&amp;$E$2,'Cooking methods'!$A:$A&amp;'Cooking methods'!$B:$B,'Cooking methods'!I:I)*$E13,"")</f>
        <v/>
      </c>
      <c r="AI13" t="str" cm="1">
        <f t="array" ref="AI13">IFERROR(_xlfn.XLOOKUP(Tool_clean!$F13&amp;$E$2,'Cooking methods'!$A:$A&amp;'Cooking methods'!$B:$B,'Cooking methods'!J:J)*$E13,"")</f>
        <v/>
      </c>
      <c r="AJ13" t="str" cm="1">
        <f t="array" ref="AJ13">IFERROR(_xlfn.XLOOKUP(Tool_clean!$F13&amp;$E$2,'Cooking methods'!$A:$A&amp;'Cooking methods'!$B:$B,'Cooking methods'!K:K)*$E13,"")</f>
        <v/>
      </c>
      <c r="AK13" t="str" cm="1">
        <f t="array" ref="AK13">IFERROR(_xlfn.XLOOKUP(Tool_clean!$F13&amp;$E$2,'Cooking methods'!$A:$A&amp;'Cooking methods'!$B:$B,'Cooking methods'!L:L)*$E13,"")</f>
        <v/>
      </c>
      <c r="AL13" t="str" cm="1">
        <f t="array" ref="AL13">IFERROR(_xlfn.XLOOKUP(Tool_clean!$F13&amp;$E$2,'Cooking methods'!$A:$A&amp;'Cooking methods'!$B:$B,'Cooking methods'!M:M)*$E13,"")</f>
        <v/>
      </c>
      <c r="AM13" t="str" cm="1">
        <f t="array" ref="AM13">IFERROR(_xlfn.XLOOKUP(Tool_clean!$F13&amp;$E$2,'Cooking methods'!$A:$A&amp;'Cooking methods'!$B:$B,'Cooking methods'!N:N)*$E13,"")</f>
        <v/>
      </c>
      <c r="AN13" t="str" cm="1">
        <f t="array" ref="AN13">IFERROR(_xlfn.XLOOKUP(Tool_clean!$F13&amp;$E$2,'Cooking methods'!$A:$A&amp;'Cooking methods'!$B:$B,'Cooking methods'!O:O)*$E13,"")</f>
        <v/>
      </c>
      <c r="AO13" t="str" cm="1">
        <f t="array" ref="AO13">IFERROR(_xlfn.XLOOKUP(Tool_clean!$F13&amp;$E$2,'Cooking methods'!$A:$A&amp;'Cooking methods'!$B:$B,'Cooking methods'!P:P)*$E13,"")</f>
        <v/>
      </c>
      <c r="AP13" t="str" cm="1">
        <f t="array" ref="AP13">IFERROR(_xlfn.XLOOKUP(Tool_clean!$F13&amp;$E$2,'Cooking methods'!$A:$A&amp;'Cooking methods'!$B:$B,'Cooking methods'!Q:Q)*$E13,"")</f>
        <v/>
      </c>
      <c r="AQ13" t="str" cm="1">
        <f t="array" ref="AQ13">IFERROR(_xlfn.XLOOKUP(Tool_clean!$F13&amp;$E$2,'Cooking methods'!$A:$A&amp;'Cooking methods'!$B:$B,'Cooking methods'!R:R)*$E13,"")</f>
        <v/>
      </c>
      <c r="AR13" t="str" cm="1">
        <f t="array" ref="AR13">IFERROR(_xlfn.XLOOKUP(Tool_clean!$G13&amp;$E$2,'Waste management'!$A:$A&amp;'Waste management'!$B:$B,'Waste management'!C:C)*$E13,"")</f>
        <v/>
      </c>
      <c r="AS13" t="str" cm="1">
        <f t="array" ref="AS13">IFERROR(_xlfn.XLOOKUP(Tool_clean!$G13&amp;$E$2,'Waste management'!$A:$A&amp;'Waste management'!$B:$B,'Waste management'!D:D)*$E13,"")</f>
        <v/>
      </c>
      <c r="AT13" t="str" cm="1">
        <f t="array" ref="AT13">IFERROR(_xlfn.XLOOKUP(Tool_clean!$G13&amp;$E$2,'Waste management'!$A:$A&amp;'Waste management'!$B:$B,'Waste management'!E:E)*$E13,"")</f>
        <v/>
      </c>
      <c r="AU13" t="str" cm="1">
        <f t="array" ref="AU13">IFERROR(_xlfn.XLOOKUP(Tool_clean!$G13&amp;$E$2,'Waste management'!$A:$A&amp;'Waste management'!$B:$B,'Waste management'!F:F)*$E13,"")</f>
        <v/>
      </c>
      <c r="AV13" t="str" cm="1">
        <f t="array" ref="AV13">IFERROR(_xlfn.XLOOKUP(Tool_clean!$G13&amp;$E$2,'Waste management'!$A:$A&amp;'Waste management'!$B:$B,'Waste management'!G:G)*$E13,"")</f>
        <v/>
      </c>
      <c r="AW13" t="str" cm="1">
        <f t="array" ref="AW13">IFERROR(_xlfn.XLOOKUP(Tool_clean!$G13&amp;$E$2,'Waste management'!$A:$A&amp;'Waste management'!$B:$B,'Waste management'!H:H)*$E13,"")</f>
        <v/>
      </c>
      <c r="AX13" t="str" cm="1">
        <f t="array" ref="AX13">IFERROR(_xlfn.XLOOKUP(Tool_clean!$G13&amp;$E$2,'Waste management'!$A:$A&amp;'Waste management'!$B:$B,'Waste management'!I:I)*$E13,"")</f>
        <v/>
      </c>
      <c r="AY13" t="str" cm="1">
        <f t="array" ref="AY13">IFERROR(_xlfn.XLOOKUP(Tool_clean!$G13&amp;$E$2,'Waste management'!$A:$A&amp;'Waste management'!$B:$B,'Waste management'!J:J)*$E13,"")</f>
        <v/>
      </c>
      <c r="AZ13" t="str" cm="1">
        <f t="array" ref="AZ13">IFERROR(_xlfn.XLOOKUP(Tool_clean!$G13&amp;$E$2,'Waste management'!$A:$A&amp;'Waste management'!$B:$B,'Waste management'!K:K)*$E13,"")</f>
        <v/>
      </c>
      <c r="BA13" t="str" cm="1">
        <f t="array" ref="BA13">IFERROR(_xlfn.XLOOKUP(Tool_clean!$G13&amp;$E$2,'Waste management'!$A:$A&amp;'Waste management'!$B:$B,'Waste management'!L:L)*$E13,"")</f>
        <v/>
      </c>
      <c r="BB13" t="str" cm="1">
        <f t="array" ref="BB13">IFERROR(_xlfn.XLOOKUP(Tool_clean!$G13&amp;$E$2,'Waste management'!$A:$A&amp;'Waste management'!$B:$B,'Waste management'!M:M)*$E13,"")</f>
        <v/>
      </c>
      <c r="BC13" t="str" cm="1">
        <f t="array" ref="BC13">IFERROR(_xlfn.XLOOKUP(Tool_clean!$G13&amp;$E$2,'Waste management'!$A:$A&amp;'Waste management'!$B:$B,'Waste management'!N:N)*$E13,"")</f>
        <v/>
      </c>
      <c r="BD13" t="str" cm="1">
        <f t="array" ref="BD13">IFERROR(_xlfn.XLOOKUP(Tool_clean!$G13&amp;$E$2,'Waste management'!$A:$A&amp;'Waste management'!$B:$B,'Waste management'!O:O)*$E13,"")</f>
        <v/>
      </c>
      <c r="BE13" t="str" cm="1">
        <f t="array" ref="BE13">IFERROR(_xlfn.XLOOKUP(Tool_clean!$G13&amp;$E$2,'Waste management'!$A:$A&amp;'Waste management'!$B:$B,'Waste management'!P:P)*$E13,"")</f>
        <v/>
      </c>
      <c r="BF13" t="str" cm="1">
        <f t="array" ref="BF13">IFERROR(_xlfn.XLOOKUP(Tool_clean!$G13&amp;$E$2,'Waste management'!$A:$A&amp;'Waste management'!$B:$B,'Waste management'!Q:Q)*$E13,"")</f>
        <v/>
      </c>
      <c r="BG13" t="str" cm="1">
        <f t="array" ref="BG13">IFERROR(_xlfn.XLOOKUP(Tool_clean!$G13&amp;$E$2,'Waste management'!$A:$A&amp;'Waste management'!$B:$B,'Waste management'!R:R)*$E13,"")</f>
        <v/>
      </c>
      <c r="BH13" t="str">
        <f>IFERROR((L13+AR13+AB13)*_xlfn.XLOOKUP(Tool_clean!BH$4,Monetization_Factors!$A:$A,Monetization_Factors!$D:$D),"")</f>
        <v/>
      </c>
      <c r="BI13" t="str">
        <f>IFERROR((M13+AS13+AC13)*_xlfn.XLOOKUP(Tool_clean!BI$4,Monetization_Factors!$A:$A,Monetization_Factors!$D:$D),"")</f>
        <v/>
      </c>
      <c r="BJ13" t="str">
        <f>IFERROR((N13+AT13+AD13)*_xlfn.XLOOKUP(Tool_clean!BJ$4,Monetization_Factors!$A:$A,Monetization_Factors!$D:$D),"")</f>
        <v/>
      </c>
      <c r="BK13" t="str">
        <f>IFERROR((O13+AU13+AE13)*_xlfn.XLOOKUP(Tool_clean!BK$4,Monetization_Factors!$A:$A,Monetization_Factors!$D:$D),"")</f>
        <v/>
      </c>
      <c r="BL13" t="str">
        <f>IFERROR((P13+AV13+AF13)*_xlfn.XLOOKUP(Tool_clean!BL$4,Monetization_Factors!$A:$A,Monetization_Factors!$D:$D),"")</f>
        <v/>
      </c>
      <c r="BM13" t="str">
        <f>IFERROR((Q13+AW13+AG13)*_xlfn.XLOOKUP(Tool_clean!BM$4,Monetization_Factors!$A:$A,Monetization_Factors!$D:$D),"")</f>
        <v/>
      </c>
      <c r="BN13" t="str">
        <f>IFERROR((R13+AX13+AH13)*_xlfn.XLOOKUP(Tool_clean!BN$4,Monetization_Factors!$A:$A,Monetization_Factors!$D:$D),"")</f>
        <v/>
      </c>
      <c r="BO13" t="str">
        <f>IFERROR((S13+AY13+AI13)*_xlfn.XLOOKUP(Tool_clean!BO$4,Monetization_Factors!$A:$A,Monetization_Factors!$D:$D),"")</f>
        <v/>
      </c>
      <c r="BP13" t="str">
        <f>IFERROR((T13+AZ13+AJ13)*_xlfn.XLOOKUP(Tool_clean!BP$4,Monetization_Factors!$A:$A,Monetization_Factors!$D:$D),"")</f>
        <v/>
      </c>
      <c r="BQ13" t="str">
        <f>IFERROR((U13+BA13+AK13)*_xlfn.XLOOKUP(Tool_clean!BQ$4,Monetization_Factors!$A:$A,Monetization_Factors!$D:$D),"")</f>
        <v/>
      </c>
      <c r="BR13" t="str">
        <f>IFERROR((V13+BB13+AL13)*_xlfn.XLOOKUP(Tool_clean!BR$4,Monetization_Factors!$A:$A,Monetization_Factors!$D:$D),"")</f>
        <v/>
      </c>
      <c r="BS13" t="str">
        <f>IFERROR((W13+BC13+AM13)*_xlfn.XLOOKUP(Tool_clean!BS$4,Monetization_Factors!$A:$A,Monetization_Factors!$D:$D),"")</f>
        <v/>
      </c>
      <c r="BT13" t="str">
        <f>IFERROR((X13+BD13+AN13)*_xlfn.XLOOKUP(Tool_clean!BT$4,Monetization_Factors!$A:$A,Monetization_Factors!$D:$D),"")</f>
        <v/>
      </c>
      <c r="BU13" t="str">
        <f>IFERROR((Y13+BE13+AO13)*_xlfn.XLOOKUP(Tool_clean!BU$4,Monetization_Factors!$A:$A,Monetization_Factors!$D:$D),"")</f>
        <v/>
      </c>
      <c r="BV13" t="str">
        <f>IFERROR((Z13+BF13+AP13)*_xlfn.XLOOKUP(Tool_clean!BV$4,Monetization_Factors!$A:$A,Monetization_Factors!$D:$D),"")</f>
        <v/>
      </c>
      <c r="BW13" t="str">
        <f>IFERROR((AA13+BG13+AQ13)*_xlfn.XLOOKUP(Tool_clean!BW$4,Monetization_Factors!$A:$A,Monetization_Factors!$D:$D),"")</f>
        <v/>
      </c>
      <c r="BX13" s="38" t="str" cm="1">
        <f t="array" ref="BX13">IFERROR(_xlfn.IFS(I13&gt;0,I13*E13,I13="",J13*E13),"")</f>
        <v/>
      </c>
      <c r="BY13" s="38">
        <f t="shared" si="33"/>
        <v>0</v>
      </c>
      <c r="BZ13" s="38" t="str">
        <f t="shared" si="34"/>
        <v/>
      </c>
      <c r="CA13" s="38" t="str">
        <f t="shared" si="35"/>
        <v/>
      </c>
      <c r="CB13" t="str">
        <f t="shared" si="0"/>
        <v/>
      </c>
      <c r="CC13" t="str">
        <f t="shared" si="1"/>
        <v/>
      </c>
      <c r="CD13" t="str">
        <f t="shared" si="2"/>
        <v/>
      </c>
      <c r="CE13" t="str">
        <f t="shared" si="3"/>
        <v/>
      </c>
      <c r="CF13" t="str">
        <f t="shared" si="4"/>
        <v/>
      </c>
      <c r="CG13" t="str">
        <f t="shared" si="5"/>
        <v/>
      </c>
      <c r="CH13" t="str">
        <f t="shared" si="6"/>
        <v/>
      </c>
      <c r="CI13" t="str">
        <f t="shared" si="7"/>
        <v/>
      </c>
      <c r="CJ13" t="str">
        <f t="shared" si="8"/>
        <v/>
      </c>
      <c r="CK13" t="str">
        <f t="shared" si="9"/>
        <v/>
      </c>
      <c r="CL13" t="str">
        <f t="shared" si="10"/>
        <v/>
      </c>
      <c r="CM13" t="str">
        <f t="shared" si="11"/>
        <v/>
      </c>
      <c r="CN13" t="str">
        <f t="shared" si="12"/>
        <v/>
      </c>
      <c r="CO13" t="str">
        <f t="shared" si="13"/>
        <v/>
      </c>
      <c r="CP13" t="str">
        <f t="shared" si="14"/>
        <v/>
      </c>
      <c r="CQ13" t="str">
        <f t="shared" si="15"/>
        <v/>
      </c>
      <c r="CR13" t="str">
        <f t="shared" si="16"/>
        <v/>
      </c>
      <c r="CS13" t="str">
        <f t="shared" si="17"/>
        <v/>
      </c>
      <c r="CT13" t="str">
        <f t="shared" si="18"/>
        <v/>
      </c>
      <c r="CU13" t="str">
        <f t="shared" si="19"/>
        <v/>
      </c>
      <c r="CV13" t="str">
        <f t="shared" si="20"/>
        <v/>
      </c>
      <c r="CW13" t="str">
        <f t="shared" si="21"/>
        <v/>
      </c>
      <c r="CX13" t="str">
        <f t="shared" si="22"/>
        <v/>
      </c>
      <c r="CY13" t="str">
        <f t="shared" si="23"/>
        <v/>
      </c>
      <c r="CZ13" t="str">
        <f t="shared" si="24"/>
        <v/>
      </c>
      <c r="DA13" t="str">
        <f t="shared" si="25"/>
        <v/>
      </c>
      <c r="DB13" t="str">
        <f t="shared" si="26"/>
        <v/>
      </c>
      <c r="DC13" t="str">
        <f t="shared" si="27"/>
        <v/>
      </c>
      <c r="DD13" t="str">
        <f t="shared" si="28"/>
        <v/>
      </c>
      <c r="DE13" t="str">
        <f t="shared" si="29"/>
        <v/>
      </c>
      <c r="DF13" t="str">
        <f t="shared" si="30"/>
        <v/>
      </c>
      <c r="DG13" t="str">
        <f t="shared" si="31"/>
        <v/>
      </c>
      <c r="DH13" s="5" t="str">
        <f>IFERROR((CR13*$B$2*(1-$H13)*('CAR.CAP_per person'!B$2))/(_xlfn.XLOOKUP($E$2,EU_countries_GDP!$A$2:$A$29,EU_countries_GDP!$E$2:$E$29)),"")</f>
        <v/>
      </c>
      <c r="DI13" s="5" t="str">
        <f>IFERROR((CS13*$B$2*(1-$H13)*('CAR.CAP_per person'!C$2))/(_xlfn.XLOOKUP($E$2,EU_countries_GDP!$A$2:$A$29,EU_countries_GDP!$E$2:$E$29)),"")</f>
        <v/>
      </c>
      <c r="DJ13" s="5" t="str">
        <f>IFERROR((CT13*$B$2*(1-$H13)*('CAR.CAP_per person'!D$2))/(_xlfn.XLOOKUP($E$2,EU_countries_GDP!$A$2:$A$29,EU_countries_GDP!$E$2:$E$29)),"")</f>
        <v/>
      </c>
      <c r="DK13" s="5" t="str">
        <f>IFERROR((CU13*$B$2*(1-$H13)*('CAR.CAP_per person'!E$2))/(_xlfn.XLOOKUP($E$2,EU_countries_GDP!$A$2:$A$29,EU_countries_GDP!$E$2:$E$29)),"")</f>
        <v/>
      </c>
      <c r="DL13" s="5" t="str">
        <f>IFERROR((CV13*$B$2*(1-$H13)*('CAR.CAP_per person'!F$2))/(_xlfn.XLOOKUP($E$2,EU_countries_GDP!$A$2:$A$29,EU_countries_GDP!$E$2:$E$29)),"")</f>
        <v/>
      </c>
      <c r="DM13" s="5" t="str">
        <f>IFERROR((CW13*$B$2*(1-$H13)*('CAR.CAP_per person'!G$2))/(_xlfn.XLOOKUP($E$2,EU_countries_GDP!$A$2:$A$29,EU_countries_GDP!$E$2:$E$29)),"")</f>
        <v/>
      </c>
      <c r="DN13" s="5" t="str">
        <f>IFERROR((CX13*$B$2*(1-$H13)*('CAR.CAP_per person'!H$2))/(_xlfn.XLOOKUP($E$2,EU_countries_GDP!$A$2:$A$29,EU_countries_GDP!$E$2:$E$29)),"")</f>
        <v/>
      </c>
      <c r="DO13" s="5" t="str">
        <f>IFERROR((CY13*$B$2*(1-$H13)*('CAR.CAP_per person'!I$2))/(_xlfn.XLOOKUP($E$2,EU_countries_GDP!$A$2:$A$29,EU_countries_GDP!$E$2:$E$29)),"")</f>
        <v/>
      </c>
      <c r="DP13" s="5" t="str">
        <f>IFERROR((CZ13*$B$2*(1-$H13)*('CAR.CAP_per person'!J$2))/(_xlfn.XLOOKUP($E$2,EU_countries_GDP!$A$2:$A$29,EU_countries_GDP!$E$2:$E$29)),"")</f>
        <v/>
      </c>
      <c r="DQ13" s="5" t="str">
        <f>IFERROR((DA13*$B$2*(1-$H13)*('CAR.CAP_per person'!K$2))/(_xlfn.XLOOKUP($E$2,EU_countries_GDP!$A$2:$A$29,EU_countries_GDP!$E$2:$E$29)),"")</f>
        <v/>
      </c>
      <c r="DR13" s="5" t="str">
        <f>IFERROR((DB13*$B$2*(1-$H13)*('CAR.CAP_per person'!L$2))/(_xlfn.XLOOKUP($E$2,EU_countries_GDP!$A$2:$A$29,EU_countries_GDP!$E$2:$E$29)),"")</f>
        <v/>
      </c>
      <c r="DS13" s="5" t="str">
        <f>IFERROR((DC13*$B$2*(1-$H13)*('CAR.CAP_per person'!M$2))/(_xlfn.XLOOKUP($E$2,EU_countries_GDP!$A$2:$A$29,EU_countries_GDP!$E$2:$E$29)),"")</f>
        <v/>
      </c>
      <c r="DT13" s="5" t="str">
        <f>IFERROR((DD13*$B$2*(1-$H13)*('CAR.CAP_per person'!N$2))/(_xlfn.XLOOKUP($E$2,EU_countries_GDP!$A$2:$A$29,EU_countries_GDP!$E$2:$E$29)),"")</f>
        <v/>
      </c>
      <c r="DU13" s="5" t="str">
        <f>IFERROR((DE13*$B$2*(1-$H13)*('CAR.CAP_per person'!O$2))/(_xlfn.XLOOKUP($E$2,EU_countries_GDP!$A$2:$A$29,EU_countries_GDP!$E$2:$E$29)),"")</f>
        <v/>
      </c>
      <c r="DV13" s="5" t="str">
        <f>IFERROR((DF13*$B$2*(1-$H13)*('CAR.CAP_per person'!P$2))/(_xlfn.XLOOKUP($E$2,EU_countries_GDP!$A$2:$A$29,EU_countries_GDP!$E$2:$E$29)),"")</f>
        <v/>
      </c>
      <c r="DW13" s="5" t="str">
        <f>IFERROR((DG13*$B$2*(1-$H13)*('CAR.CAP_per person'!Q$2))/(_xlfn.XLOOKUP($E$2,EU_countries_GDP!$A$2:$A$29,EU_countries_GDP!$E$2:$E$29)),"")</f>
        <v/>
      </c>
    </row>
    <row r="14" spans="1:127">
      <c r="B14" t="str">
        <f>_xlfn.XLOOKUP(D14,Table5[Ingredient],Table5[Category],"",FALSE)</f>
        <v/>
      </c>
      <c r="C14" s="33"/>
      <c r="D14" s="33"/>
      <c r="E14" s="33"/>
      <c r="F14" s="33"/>
      <c r="G14" s="33"/>
      <c r="H14" s="33"/>
      <c r="I14" s="33"/>
      <c r="J14" s="37" t="str">
        <f>IFERROR(INDEX('AveragePrices&amp;Codes'!G:AG, MATCH($D14, 'AveragePrices&amp;Codes'!$A:$A, 0), MATCH(Tool_clean!$E$2, 'AveragePrices&amp;Codes'!$G$1:$AG$1, 0)),"")</f>
        <v/>
      </c>
      <c r="K14" s="37" t="str">
        <f t="shared" si="32"/>
        <v/>
      </c>
      <c r="L14">
        <f>IFERROR(IF($F14="Raw",_xlfn.XLOOKUP(_xlfn.XLOOKUP(Tool_clean!$D14,'AveragePrices&amp;Codes'!$A:$A,'AveragePrices&amp;Codes'!$B:$B),AGRIBALYSE_Raw!$B:$B,AGRIBALYSE_Raw!O:O)*$E14,_xlfn.XLOOKUP(_xlfn.XLOOKUP(Tool_clean!$D14,'AveragePrices&amp;Codes'!$A:$A,'AveragePrices&amp;Codes'!$B:$B),AGRIBALYSE_Cooked!$C:$C,AGRIBALYSE_Cooked!P:P)*$E14),"")</f>
        <v>0</v>
      </c>
      <c r="M14">
        <f>IFERROR(IF($F14="Raw",_xlfn.XLOOKUP(_xlfn.XLOOKUP(Tool_clean!$D14,'AveragePrices&amp;Codes'!$A:$A,'AveragePrices&amp;Codes'!$B:$B),AGRIBALYSE_Raw!$B:$B,AGRIBALYSE_Raw!P:P)*$E14,_xlfn.XLOOKUP(_xlfn.XLOOKUP(Tool_clean!$D14,'AveragePrices&amp;Codes'!$A:$A,'AveragePrices&amp;Codes'!$B:$B),AGRIBALYSE_Cooked!$C:$C,AGRIBALYSE_Cooked!Q:Q)*$E14),"")</f>
        <v>0</v>
      </c>
      <c r="N14">
        <f>IFERROR(IF($F14="Raw",_xlfn.XLOOKUP(_xlfn.XLOOKUP(Tool_clean!$D14,'AveragePrices&amp;Codes'!$A:$A,'AveragePrices&amp;Codes'!$B:$B),AGRIBALYSE_Raw!$B:$B,AGRIBALYSE_Raw!Q:Q)*$E14,_xlfn.XLOOKUP(_xlfn.XLOOKUP(Tool_clean!$D14,'AveragePrices&amp;Codes'!$A:$A,'AveragePrices&amp;Codes'!$B:$B),AGRIBALYSE_Cooked!$C:$C,AGRIBALYSE_Cooked!R:R)*$E14),"")</f>
        <v>0</v>
      </c>
      <c r="O14">
        <f>IFERROR(IF($F14="Raw",_xlfn.XLOOKUP(_xlfn.XLOOKUP(Tool_clean!$D14,'AveragePrices&amp;Codes'!$A:$A,'AveragePrices&amp;Codes'!$B:$B),AGRIBALYSE_Raw!$B:$B,AGRIBALYSE_Raw!R:R)*$E14,_xlfn.XLOOKUP(_xlfn.XLOOKUP(Tool_clean!$D14,'AveragePrices&amp;Codes'!$A:$A,'AveragePrices&amp;Codes'!$B:$B),AGRIBALYSE_Cooked!$C:$C,AGRIBALYSE_Cooked!S:S)*$E14),"")</f>
        <v>0</v>
      </c>
      <c r="P14">
        <f>IFERROR(IF($F14="Raw",_xlfn.XLOOKUP(_xlfn.XLOOKUP(Tool_clean!$D14,'AveragePrices&amp;Codes'!$A:$A,'AveragePrices&amp;Codes'!$B:$B),AGRIBALYSE_Raw!$B:$B,AGRIBALYSE_Raw!S:S)*$E14,_xlfn.XLOOKUP(_xlfn.XLOOKUP(Tool_clean!$D14,'AveragePrices&amp;Codes'!$A:$A,'AveragePrices&amp;Codes'!$B:$B),AGRIBALYSE_Cooked!$C:$C,AGRIBALYSE_Cooked!T:T)*$E14),"")</f>
        <v>0</v>
      </c>
      <c r="Q14">
        <f>IFERROR(IF($F14="Raw",_xlfn.XLOOKUP(_xlfn.XLOOKUP(Tool_clean!$D14,'AveragePrices&amp;Codes'!$A:$A,'AveragePrices&amp;Codes'!$B:$B),AGRIBALYSE_Raw!$B:$B,AGRIBALYSE_Raw!T:T)*$E14,_xlfn.XLOOKUP(_xlfn.XLOOKUP(Tool_clean!$D14,'AveragePrices&amp;Codes'!$A:$A,'AveragePrices&amp;Codes'!$B:$B),AGRIBALYSE_Cooked!$C:$C,AGRIBALYSE_Cooked!U:U)*$E14),"")</f>
        <v>0</v>
      </c>
      <c r="R14">
        <f>IFERROR(IF($F14="Raw",_xlfn.XLOOKUP(_xlfn.XLOOKUP(Tool_clean!$D14,'AveragePrices&amp;Codes'!$A:$A,'AveragePrices&amp;Codes'!$B:$B),AGRIBALYSE_Raw!$B:$B,AGRIBALYSE_Raw!U:U)*$E14,_xlfn.XLOOKUP(_xlfn.XLOOKUP(Tool_clean!$D14,'AveragePrices&amp;Codes'!$A:$A,'AveragePrices&amp;Codes'!$B:$B),AGRIBALYSE_Cooked!$C:$C,AGRIBALYSE_Cooked!V:V)*$E14),"")</f>
        <v>0</v>
      </c>
      <c r="S14">
        <f>IFERROR(IF($F14="Raw",_xlfn.XLOOKUP(_xlfn.XLOOKUP(Tool_clean!$D14,'AveragePrices&amp;Codes'!$A:$A,'AveragePrices&amp;Codes'!$B:$B),AGRIBALYSE_Raw!$B:$B,AGRIBALYSE_Raw!V:V)*$E14,_xlfn.XLOOKUP(_xlfn.XLOOKUP(Tool_clean!$D14,'AveragePrices&amp;Codes'!$A:$A,'AveragePrices&amp;Codes'!$B:$B),AGRIBALYSE_Cooked!$C:$C,AGRIBALYSE_Cooked!W:W)*$E14),"")</f>
        <v>0</v>
      </c>
      <c r="T14">
        <f>IFERROR(IF($F14="Raw",_xlfn.XLOOKUP(_xlfn.XLOOKUP(Tool_clean!$D14,'AveragePrices&amp;Codes'!$A:$A,'AveragePrices&amp;Codes'!$B:$B),AGRIBALYSE_Raw!$B:$B,AGRIBALYSE_Raw!W:W)*$E14,_xlfn.XLOOKUP(_xlfn.XLOOKUP(Tool_clean!$D14,'AveragePrices&amp;Codes'!$A:$A,'AveragePrices&amp;Codes'!$B:$B),AGRIBALYSE_Cooked!$C:$C,AGRIBALYSE_Cooked!X:X)*$E14),"")</f>
        <v>0</v>
      </c>
      <c r="U14">
        <f>IFERROR(IF($F14="Raw",_xlfn.XLOOKUP(_xlfn.XLOOKUP(Tool_clean!$D14,'AveragePrices&amp;Codes'!$A:$A,'AveragePrices&amp;Codes'!$B:$B),AGRIBALYSE_Raw!$B:$B,AGRIBALYSE_Raw!X:X)*$E14,_xlfn.XLOOKUP(_xlfn.XLOOKUP(Tool_clean!$D14,'AveragePrices&amp;Codes'!$A:$A,'AveragePrices&amp;Codes'!$B:$B),AGRIBALYSE_Cooked!$C:$C,AGRIBALYSE_Cooked!Y:Y)*$E14),"")</f>
        <v>0</v>
      </c>
      <c r="V14">
        <f>IFERROR(IF($F14="Raw",_xlfn.XLOOKUP(_xlfn.XLOOKUP(Tool_clean!$D14,'AveragePrices&amp;Codes'!$A:$A,'AveragePrices&amp;Codes'!$B:$B),AGRIBALYSE_Raw!$B:$B,AGRIBALYSE_Raw!Y:Y)*$E14,_xlfn.XLOOKUP(_xlfn.XLOOKUP(Tool_clean!$D14,'AveragePrices&amp;Codes'!$A:$A,'AveragePrices&amp;Codes'!$B:$B),AGRIBALYSE_Cooked!$C:$C,AGRIBALYSE_Cooked!Z:Z)*$E14),"")</f>
        <v>0</v>
      </c>
      <c r="W14">
        <f>IFERROR(IF($F14="Raw",_xlfn.XLOOKUP(_xlfn.XLOOKUP(Tool_clean!$D14,'AveragePrices&amp;Codes'!$A:$A,'AveragePrices&amp;Codes'!$B:$B),AGRIBALYSE_Raw!$B:$B,AGRIBALYSE_Raw!Z:Z)*$E14,_xlfn.XLOOKUP(_xlfn.XLOOKUP(Tool_clean!$D14,'AveragePrices&amp;Codes'!$A:$A,'AveragePrices&amp;Codes'!$B:$B),AGRIBALYSE_Cooked!$C:$C,AGRIBALYSE_Cooked!AA:AA)*$E14),"")</f>
        <v>0</v>
      </c>
      <c r="X14">
        <f>IFERROR(IF($F14="Raw",_xlfn.XLOOKUP(_xlfn.XLOOKUP(Tool_clean!$D14,'AveragePrices&amp;Codes'!$A:$A,'AveragePrices&amp;Codes'!$B:$B),AGRIBALYSE_Raw!$B:$B,AGRIBALYSE_Raw!AA:AA)*$E14,_xlfn.XLOOKUP(_xlfn.XLOOKUP(Tool_clean!$D14,'AveragePrices&amp;Codes'!$A:$A,'AveragePrices&amp;Codes'!$B:$B),AGRIBALYSE_Cooked!$C:$C,AGRIBALYSE_Cooked!AB:AB)*$E14),"")</f>
        <v>0</v>
      </c>
      <c r="Y14">
        <f>IFERROR(IF($F14="Raw",_xlfn.XLOOKUP(_xlfn.XLOOKUP(Tool_clean!$D14,'AveragePrices&amp;Codes'!$A:$A,'AveragePrices&amp;Codes'!$B:$B),AGRIBALYSE_Raw!$B:$B,AGRIBALYSE_Raw!AB:AB)*$E14,_xlfn.XLOOKUP(_xlfn.XLOOKUP(Tool_clean!$D14,'AveragePrices&amp;Codes'!$A:$A,'AveragePrices&amp;Codes'!$B:$B),AGRIBALYSE_Cooked!$C:$C,AGRIBALYSE_Cooked!AC:AC)*$E14),"")</f>
        <v>0</v>
      </c>
      <c r="Z14">
        <f>IFERROR(IF($F14="Raw",_xlfn.XLOOKUP(_xlfn.XLOOKUP(Tool_clean!$D14,'AveragePrices&amp;Codes'!$A:$A,'AveragePrices&amp;Codes'!$B:$B),AGRIBALYSE_Raw!$B:$B,AGRIBALYSE_Raw!AC:AC)*$E14,_xlfn.XLOOKUP(_xlfn.XLOOKUP(Tool_clean!$D14,'AveragePrices&amp;Codes'!$A:$A,'AveragePrices&amp;Codes'!$B:$B),AGRIBALYSE_Cooked!$C:$C,AGRIBALYSE_Cooked!AD:AD)*$E14),"")</f>
        <v>0</v>
      </c>
      <c r="AA14">
        <f>IFERROR(IF($F14="Raw",_xlfn.XLOOKUP(_xlfn.XLOOKUP(Tool_clean!$D14,'AveragePrices&amp;Codes'!$A:$A,'AveragePrices&amp;Codes'!$B:$B),AGRIBALYSE_Raw!$B:$B,AGRIBALYSE_Raw!AD:AD)*$E14,_xlfn.XLOOKUP(_xlfn.XLOOKUP(Tool_clean!$D14,'AveragePrices&amp;Codes'!$A:$A,'AveragePrices&amp;Codes'!$B:$B),AGRIBALYSE_Cooked!$C:$C,AGRIBALYSE_Cooked!AE:AE)*$E14),"")</f>
        <v>0</v>
      </c>
      <c r="AB14" t="str" cm="1">
        <f t="array" ref="AB14">IFERROR(_xlfn.XLOOKUP(Tool_clean!$F14&amp;$E$2,'Cooking methods'!$A:$A&amp;'Cooking methods'!$B:$B,'Cooking methods'!C:C)*$E14,"")</f>
        <v/>
      </c>
      <c r="AC14" t="str" cm="1">
        <f t="array" ref="AC14">IFERROR(_xlfn.XLOOKUP(Tool_clean!$F14&amp;$E$2,'Cooking methods'!$A:$A&amp;'Cooking methods'!$B:$B,'Cooking methods'!D:D)*$E14,"")</f>
        <v/>
      </c>
      <c r="AD14" t="str" cm="1">
        <f t="array" ref="AD14">IFERROR(_xlfn.XLOOKUP(Tool_clean!$F14&amp;$E$2,'Cooking methods'!$A:$A&amp;'Cooking methods'!$B:$B,'Cooking methods'!E:E)*$E14,"")</f>
        <v/>
      </c>
      <c r="AE14" t="str" cm="1">
        <f t="array" ref="AE14">IFERROR(_xlfn.XLOOKUP(Tool_clean!$F14&amp;$E$2,'Cooking methods'!$A:$A&amp;'Cooking methods'!$B:$B,'Cooking methods'!F:F)*$E14,"")</f>
        <v/>
      </c>
      <c r="AF14" t="str" cm="1">
        <f t="array" ref="AF14">IFERROR(_xlfn.XLOOKUP(Tool_clean!$F14&amp;$E$2,'Cooking methods'!$A:$A&amp;'Cooking methods'!$B:$B,'Cooking methods'!G:G)*$E14,"")</f>
        <v/>
      </c>
      <c r="AG14" t="str" cm="1">
        <f t="array" ref="AG14">IFERROR(_xlfn.XLOOKUP(Tool_clean!$F14&amp;$E$2,'Cooking methods'!$A:$A&amp;'Cooking methods'!$B:$B,'Cooking methods'!H:H)*$E14,"")</f>
        <v/>
      </c>
      <c r="AH14" t="str" cm="1">
        <f t="array" ref="AH14">IFERROR(_xlfn.XLOOKUP(Tool_clean!$F14&amp;$E$2,'Cooking methods'!$A:$A&amp;'Cooking methods'!$B:$B,'Cooking methods'!I:I)*$E14,"")</f>
        <v/>
      </c>
      <c r="AI14" t="str" cm="1">
        <f t="array" ref="AI14">IFERROR(_xlfn.XLOOKUP(Tool_clean!$F14&amp;$E$2,'Cooking methods'!$A:$A&amp;'Cooking methods'!$B:$B,'Cooking methods'!J:J)*$E14,"")</f>
        <v/>
      </c>
      <c r="AJ14" t="str" cm="1">
        <f t="array" ref="AJ14">IFERROR(_xlfn.XLOOKUP(Tool_clean!$F14&amp;$E$2,'Cooking methods'!$A:$A&amp;'Cooking methods'!$B:$B,'Cooking methods'!K:K)*$E14,"")</f>
        <v/>
      </c>
      <c r="AK14" t="str" cm="1">
        <f t="array" ref="AK14">IFERROR(_xlfn.XLOOKUP(Tool_clean!$F14&amp;$E$2,'Cooking methods'!$A:$A&amp;'Cooking methods'!$B:$B,'Cooking methods'!L:L)*$E14,"")</f>
        <v/>
      </c>
      <c r="AL14" t="str" cm="1">
        <f t="array" ref="AL14">IFERROR(_xlfn.XLOOKUP(Tool_clean!$F14&amp;$E$2,'Cooking methods'!$A:$A&amp;'Cooking methods'!$B:$B,'Cooking methods'!M:M)*$E14,"")</f>
        <v/>
      </c>
      <c r="AM14" t="str" cm="1">
        <f t="array" ref="AM14">IFERROR(_xlfn.XLOOKUP(Tool_clean!$F14&amp;$E$2,'Cooking methods'!$A:$A&amp;'Cooking methods'!$B:$B,'Cooking methods'!N:N)*$E14,"")</f>
        <v/>
      </c>
      <c r="AN14" t="str" cm="1">
        <f t="array" ref="AN14">IFERROR(_xlfn.XLOOKUP(Tool_clean!$F14&amp;$E$2,'Cooking methods'!$A:$A&amp;'Cooking methods'!$B:$B,'Cooking methods'!O:O)*$E14,"")</f>
        <v/>
      </c>
      <c r="AO14" t="str" cm="1">
        <f t="array" ref="AO14">IFERROR(_xlfn.XLOOKUP(Tool_clean!$F14&amp;$E$2,'Cooking methods'!$A:$A&amp;'Cooking methods'!$B:$B,'Cooking methods'!P:P)*$E14,"")</f>
        <v/>
      </c>
      <c r="AP14" t="str" cm="1">
        <f t="array" ref="AP14">IFERROR(_xlfn.XLOOKUP(Tool_clean!$F14&amp;$E$2,'Cooking methods'!$A:$A&amp;'Cooking methods'!$B:$B,'Cooking methods'!Q:Q)*$E14,"")</f>
        <v/>
      </c>
      <c r="AQ14" t="str" cm="1">
        <f t="array" ref="AQ14">IFERROR(_xlfn.XLOOKUP(Tool_clean!$F14&amp;$E$2,'Cooking methods'!$A:$A&amp;'Cooking methods'!$B:$B,'Cooking methods'!R:R)*$E14,"")</f>
        <v/>
      </c>
      <c r="AR14" t="str" cm="1">
        <f t="array" ref="AR14">IFERROR(_xlfn.XLOOKUP(Tool_clean!$G14&amp;$E$2,'Waste management'!$A:$A&amp;'Waste management'!$B:$B,'Waste management'!C:C)*$E14,"")</f>
        <v/>
      </c>
      <c r="AS14" t="str" cm="1">
        <f t="array" ref="AS14">IFERROR(_xlfn.XLOOKUP(Tool_clean!$G14&amp;$E$2,'Waste management'!$A:$A&amp;'Waste management'!$B:$B,'Waste management'!D:D)*$E14,"")</f>
        <v/>
      </c>
      <c r="AT14" t="str" cm="1">
        <f t="array" ref="AT14">IFERROR(_xlfn.XLOOKUP(Tool_clean!$G14&amp;$E$2,'Waste management'!$A:$A&amp;'Waste management'!$B:$B,'Waste management'!E:E)*$E14,"")</f>
        <v/>
      </c>
      <c r="AU14" t="str" cm="1">
        <f t="array" ref="AU14">IFERROR(_xlfn.XLOOKUP(Tool_clean!$G14&amp;$E$2,'Waste management'!$A:$A&amp;'Waste management'!$B:$B,'Waste management'!F:F)*$E14,"")</f>
        <v/>
      </c>
      <c r="AV14" t="str" cm="1">
        <f t="array" ref="AV14">IFERROR(_xlfn.XLOOKUP(Tool_clean!$G14&amp;$E$2,'Waste management'!$A:$A&amp;'Waste management'!$B:$B,'Waste management'!G:G)*$E14,"")</f>
        <v/>
      </c>
      <c r="AW14" t="str" cm="1">
        <f t="array" ref="AW14">IFERROR(_xlfn.XLOOKUP(Tool_clean!$G14&amp;$E$2,'Waste management'!$A:$A&amp;'Waste management'!$B:$B,'Waste management'!H:H)*$E14,"")</f>
        <v/>
      </c>
      <c r="AX14" t="str" cm="1">
        <f t="array" ref="AX14">IFERROR(_xlfn.XLOOKUP(Tool_clean!$G14&amp;$E$2,'Waste management'!$A:$A&amp;'Waste management'!$B:$B,'Waste management'!I:I)*$E14,"")</f>
        <v/>
      </c>
      <c r="AY14" t="str" cm="1">
        <f t="array" ref="AY14">IFERROR(_xlfn.XLOOKUP(Tool_clean!$G14&amp;$E$2,'Waste management'!$A:$A&amp;'Waste management'!$B:$B,'Waste management'!J:J)*$E14,"")</f>
        <v/>
      </c>
      <c r="AZ14" t="str" cm="1">
        <f t="array" ref="AZ14">IFERROR(_xlfn.XLOOKUP(Tool_clean!$G14&amp;$E$2,'Waste management'!$A:$A&amp;'Waste management'!$B:$B,'Waste management'!K:K)*$E14,"")</f>
        <v/>
      </c>
      <c r="BA14" t="str" cm="1">
        <f t="array" ref="BA14">IFERROR(_xlfn.XLOOKUP(Tool_clean!$G14&amp;$E$2,'Waste management'!$A:$A&amp;'Waste management'!$B:$B,'Waste management'!L:L)*$E14,"")</f>
        <v/>
      </c>
      <c r="BB14" t="str" cm="1">
        <f t="array" ref="BB14">IFERROR(_xlfn.XLOOKUP(Tool_clean!$G14&amp;$E$2,'Waste management'!$A:$A&amp;'Waste management'!$B:$B,'Waste management'!M:M)*$E14,"")</f>
        <v/>
      </c>
      <c r="BC14" t="str" cm="1">
        <f t="array" ref="BC14">IFERROR(_xlfn.XLOOKUP(Tool_clean!$G14&amp;$E$2,'Waste management'!$A:$A&amp;'Waste management'!$B:$B,'Waste management'!N:N)*$E14,"")</f>
        <v/>
      </c>
      <c r="BD14" t="str" cm="1">
        <f t="array" ref="BD14">IFERROR(_xlfn.XLOOKUP(Tool_clean!$G14&amp;$E$2,'Waste management'!$A:$A&amp;'Waste management'!$B:$B,'Waste management'!O:O)*$E14,"")</f>
        <v/>
      </c>
      <c r="BE14" t="str" cm="1">
        <f t="array" ref="BE14">IFERROR(_xlfn.XLOOKUP(Tool_clean!$G14&amp;$E$2,'Waste management'!$A:$A&amp;'Waste management'!$B:$B,'Waste management'!P:P)*$E14,"")</f>
        <v/>
      </c>
      <c r="BF14" t="str" cm="1">
        <f t="array" ref="BF14">IFERROR(_xlfn.XLOOKUP(Tool_clean!$G14&amp;$E$2,'Waste management'!$A:$A&amp;'Waste management'!$B:$B,'Waste management'!Q:Q)*$E14,"")</f>
        <v/>
      </c>
      <c r="BG14" t="str" cm="1">
        <f t="array" ref="BG14">IFERROR(_xlfn.XLOOKUP(Tool_clean!$G14&amp;$E$2,'Waste management'!$A:$A&amp;'Waste management'!$B:$B,'Waste management'!R:R)*$E14,"")</f>
        <v/>
      </c>
      <c r="BH14" t="str">
        <f>IFERROR((L14+AR14+AB14)*_xlfn.XLOOKUP(Tool_clean!BH$4,Monetization_Factors!$A:$A,Monetization_Factors!$D:$D),"")</f>
        <v/>
      </c>
      <c r="BI14" t="str">
        <f>IFERROR((M14+AS14+AC14)*_xlfn.XLOOKUP(Tool_clean!BI$4,Monetization_Factors!$A:$A,Monetization_Factors!$D:$D),"")</f>
        <v/>
      </c>
      <c r="BJ14" t="str">
        <f>IFERROR((N14+AT14+AD14)*_xlfn.XLOOKUP(Tool_clean!BJ$4,Monetization_Factors!$A:$A,Monetization_Factors!$D:$D),"")</f>
        <v/>
      </c>
      <c r="BK14" t="str">
        <f>IFERROR((O14+AU14+AE14)*_xlfn.XLOOKUP(Tool_clean!BK$4,Monetization_Factors!$A:$A,Monetization_Factors!$D:$D),"")</f>
        <v/>
      </c>
      <c r="BL14" t="str">
        <f>IFERROR((P14+AV14+AF14)*_xlfn.XLOOKUP(Tool_clean!BL$4,Monetization_Factors!$A:$A,Monetization_Factors!$D:$D),"")</f>
        <v/>
      </c>
      <c r="BM14" t="str">
        <f>IFERROR((Q14+AW14+AG14)*_xlfn.XLOOKUP(Tool_clean!BM$4,Monetization_Factors!$A:$A,Monetization_Factors!$D:$D),"")</f>
        <v/>
      </c>
      <c r="BN14" t="str">
        <f>IFERROR((R14+AX14+AH14)*_xlfn.XLOOKUP(Tool_clean!BN$4,Monetization_Factors!$A:$A,Monetization_Factors!$D:$D),"")</f>
        <v/>
      </c>
      <c r="BO14" t="str">
        <f>IFERROR((S14+AY14+AI14)*_xlfn.XLOOKUP(Tool_clean!BO$4,Monetization_Factors!$A:$A,Monetization_Factors!$D:$D),"")</f>
        <v/>
      </c>
      <c r="BP14" t="str">
        <f>IFERROR((T14+AZ14+AJ14)*_xlfn.XLOOKUP(Tool_clean!BP$4,Monetization_Factors!$A:$A,Monetization_Factors!$D:$D),"")</f>
        <v/>
      </c>
      <c r="BQ14" t="str">
        <f>IFERROR((U14+BA14+AK14)*_xlfn.XLOOKUP(Tool_clean!BQ$4,Monetization_Factors!$A:$A,Monetization_Factors!$D:$D),"")</f>
        <v/>
      </c>
      <c r="BR14" t="str">
        <f>IFERROR((V14+BB14+AL14)*_xlfn.XLOOKUP(Tool_clean!BR$4,Monetization_Factors!$A:$A,Monetization_Factors!$D:$D),"")</f>
        <v/>
      </c>
      <c r="BS14" t="str">
        <f>IFERROR((W14+BC14+AM14)*_xlfn.XLOOKUP(Tool_clean!BS$4,Monetization_Factors!$A:$A,Monetization_Factors!$D:$D),"")</f>
        <v/>
      </c>
      <c r="BT14" t="str">
        <f>IFERROR((X14+BD14+AN14)*_xlfn.XLOOKUP(Tool_clean!BT$4,Monetization_Factors!$A:$A,Monetization_Factors!$D:$D),"")</f>
        <v/>
      </c>
      <c r="BU14" t="str">
        <f>IFERROR((Y14+BE14+AO14)*_xlfn.XLOOKUP(Tool_clean!BU$4,Monetization_Factors!$A:$A,Monetization_Factors!$D:$D),"")</f>
        <v/>
      </c>
      <c r="BV14" t="str">
        <f>IFERROR((Z14+BF14+AP14)*_xlfn.XLOOKUP(Tool_clean!BV$4,Monetization_Factors!$A:$A,Monetization_Factors!$D:$D),"")</f>
        <v/>
      </c>
      <c r="BW14" t="str">
        <f>IFERROR((AA14+BG14+AQ14)*_xlfn.XLOOKUP(Tool_clean!BW$4,Monetization_Factors!$A:$A,Monetization_Factors!$D:$D),"")</f>
        <v/>
      </c>
      <c r="BX14" s="38" t="str" cm="1">
        <f t="array" ref="BX14">IFERROR(_xlfn.IFS(I14&gt;0,I14*E14,I14="",J14*E14),"")</f>
        <v/>
      </c>
      <c r="BY14" s="38">
        <f t="shared" si="33"/>
        <v>0</v>
      </c>
      <c r="BZ14" s="38" t="str">
        <f t="shared" si="34"/>
        <v/>
      </c>
      <c r="CA14" s="38" t="str">
        <f t="shared" si="35"/>
        <v/>
      </c>
      <c r="CB14" t="str">
        <f t="shared" si="0"/>
        <v/>
      </c>
      <c r="CC14" t="str">
        <f t="shared" si="1"/>
        <v/>
      </c>
      <c r="CD14" t="str">
        <f t="shared" si="2"/>
        <v/>
      </c>
      <c r="CE14" t="str">
        <f t="shared" si="3"/>
        <v/>
      </c>
      <c r="CF14" t="str">
        <f t="shared" si="4"/>
        <v/>
      </c>
      <c r="CG14" t="str">
        <f t="shared" si="5"/>
        <v/>
      </c>
      <c r="CH14" t="str">
        <f t="shared" si="6"/>
        <v/>
      </c>
      <c r="CI14" t="str">
        <f t="shared" si="7"/>
        <v/>
      </c>
      <c r="CJ14" t="str">
        <f t="shared" si="8"/>
        <v/>
      </c>
      <c r="CK14" t="str">
        <f t="shared" si="9"/>
        <v/>
      </c>
      <c r="CL14" t="str">
        <f t="shared" si="10"/>
        <v/>
      </c>
      <c r="CM14" t="str">
        <f t="shared" si="11"/>
        <v/>
      </c>
      <c r="CN14" t="str">
        <f t="shared" si="12"/>
        <v/>
      </c>
      <c r="CO14" t="str">
        <f t="shared" si="13"/>
        <v/>
      </c>
      <c r="CP14" t="str">
        <f t="shared" si="14"/>
        <v/>
      </c>
      <c r="CQ14" t="str">
        <f t="shared" si="15"/>
        <v/>
      </c>
      <c r="CR14" t="str">
        <f t="shared" si="16"/>
        <v/>
      </c>
      <c r="CS14" t="str">
        <f t="shared" si="17"/>
        <v/>
      </c>
      <c r="CT14" t="str">
        <f t="shared" si="18"/>
        <v/>
      </c>
      <c r="CU14" t="str">
        <f t="shared" si="19"/>
        <v/>
      </c>
      <c r="CV14" t="str">
        <f t="shared" si="20"/>
        <v/>
      </c>
      <c r="CW14" t="str">
        <f t="shared" si="21"/>
        <v/>
      </c>
      <c r="CX14" t="str">
        <f t="shared" si="22"/>
        <v/>
      </c>
      <c r="CY14" t="str">
        <f t="shared" si="23"/>
        <v/>
      </c>
      <c r="CZ14" t="str">
        <f t="shared" si="24"/>
        <v/>
      </c>
      <c r="DA14" t="str">
        <f t="shared" si="25"/>
        <v/>
      </c>
      <c r="DB14" t="str">
        <f t="shared" si="26"/>
        <v/>
      </c>
      <c r="DC14" t="str">
        <f t="shared" si="27"/>
        <v/>
      </c>
      <c r="DD14" t="str">
        <f t="shared" si="28"/>
        <v/>
      </c>
      <c r="DE14" t="str">
        <f t="shared" si="29"/>
        <v/>
      </c>
      <c r="DF14" t="str">
        <f t="shared" si="30"/>
        <v/>
      </c>
      <c r="DG14" t="str">
        <f t="shared" si="31"/>
        <v/>
      </c>
      <c r="DH14" s="5" t="str">
        <f>IFERROR((CR14*$B$2*(1-$H14)*('CAR.CAP_per person'!B$2))/(_xlfn.XLOOKUP($E$2,EU_countries_GDP!$A$2:$A$29,EU_countries_GDP!$E$2:$E$29)),"")</f>
        <v/>
      </c>
      <c r="DI14" s="5" t="str">
        <f>IFERROR((CS14*$B$2*(1-$H14)*('CAR.CAP_per person'!C$2))/(_xlfn.XLOOKUP($E$2,EU_countries_GDP!$A$2:$A$29,EU_countries_GDP!$E$2:$E$29)),"")</f>
        <v/>
      </c>
      <c r="DJ14" s="5" t="str">
        <f>IFERROR((CT14*$B$2*(1-$H14)*('CAR.CAP_per person'!D$2))/(_xlfn.XLOOKUP($E$2,EU_countries_GDP!$A$2:$A$29,EU_countries_GDP!$E$2:$E$29)),"")</f>
        <v/>
      </c>
      <c r="DK14" s="5" t="str">
        <f>IFERROR((CU14*$B$2*(1-$H14)*('CAR.CAP_per person'!E$2))/(_xlfn.XLOOKUP($E$2,EU_countries_GDP!$A$2:$A$29,EU_countries_GDP!$E$2:$E$29)),"")</f>
        <v/>
      </c>
      <c r="DL14" s="5" t="str">
        <f>IFERROR((CV14*$B$2*(1-$H14)*('CAR.CAP_per person'!F$2))/(_xlfn.XLOOKUP($E$2,EU_countries_GDP!$A$2:$A$29,EU_countries_GDP!$E$2:$E$29)),"")</f>
        <v/>
      </c>
      <c r="DM14" s="5" t="str">
        <f>IFERROR((CW14*$B$2*(1-$H14)*('CAR.CAP_per person'!G$2))/(_xlfn.XLOOKUP($E$2,EU_countries_GDP!$A$2:$A$29,EU_countries_GDP!$E$2:$E$29)),"")</f>
        <v/>
      </c>
      <c r="DN14" s="5" t="str">
        <f>IFERROR((CX14*$B$2*(1-$H14)*('CAR.CAP_per person'!H$2))/(_xlfn.XLOOKUP($E$2,EU_countries_GDP!$A$2:$A$29,EU_countries_GDP!$E$2:$E$29)),"")</f>
        <v/>
      </c>
      <c r="DO14" s="5" t="str">
        <f>IFERROR((CY14*$B$2*(1-$H14)*('CAR.CAP_per person'!I$2))/(_xlfn.XLOOKUP($E$2,EU_countries_GDP!$A$2:$A$29,EU_countries_GDP!$E$2:$E$29)),"")</f>
        <v/>
      </c>
      <c r="DP14" s="5" t="str">
        <f>IFERROR((CZ14*$B$2*(1-$H14)*('CAR.CAP_per person'!J$2))/(_xlfn.XLOOKUP($E$2,EU_countries_GDP!$A$2:$A$29,EU_countries_GDP!$E$2:$E$29)),"")</f>
        <v/>
      </c>
      <c r="DQ14" s="5" t="str">
        <f>IFERROR((DA14*$B$2*(1-$H14)*('CAR.CAP_per person'!K$2))/(_xlfn.XLOOKUP($E$2,EU_countries_GDP!$A$2:$A$29,EU_countries_GDP!$E$2:$E$29)),"")</f>
        <v/>
      </c>
      <c r="DR14" s="5" t="str">
        <f>IFERROR((DB14*$B$2*(1-$H14)*('CAR.CAP_per person'!L$2))/(_xlfn.XLOOKUP($E$2,EU_countries_GDP!$A$2:$A$29,EU_countries_GDP!$E$2:$E$29)),"")</f>
        <v/>
      </c>
      <c r="DS14" s="5" t="str">
        <f>IFERROR((DC14*$B$2*(1-$H14)*('CAR.CAP_per person'!M$2))/(_xlfn.XLOOKUP($E$2,EU_countries_GDP!$A$2:$A$29,EU_countries_GDP!$E$2:$E$29)),"")</f>
        <v/>
      </c>
      <c r="DT14" s="5" t="str">
        <f>IFERROR((DD14*$B$2*(1-$H14)*('CAR.CAP_per person'!N$2))/(_xlfn.XLOOKUP($E$2,EU_countries_GDP!$A$2:$A$29,EU_countries_GDP!$E$2:$E$29)),"")</f>
        <v/>
      </c>
      <c r="DU14" s="5" t="str">
        <f>IFERROR((DE14*$B$2*(1-$H14)*('CAR.CAP_per person'!O$2))/(_xlfn.XLOOKUP($E$2,EU_countries_GDP!$A$2:$A$29,EU_countries_GDP!$E$2:$E$29)),"")</f>
        <v/>
      </c>
      <c r="DV14" s="5" t="str">
        <f>IFERROR((DF14*$B$2*(1-$H14)*('CAR.CAP_per person'!P$2))/(_xlfn.XLOOKUP($E$2,EU_countries_GDP!$A$2:$A$29,EU_countries_GDP!$E$2:$E$29)),"")</f>
        <v/>
      </c>
      <c r="DW14" s="5" t="str">
        <f>IFERROR((DG14*$B$2*(1-$H14)*('CAR.CAP_per person'!Q$2))/(_xlfn.XLOOKUP($E$2,EU_countries_GDP!$A$2:$A$29,EU_countries_GDP!$E$2:$E$29)),"")</f>
        <v/>
      </c>
    </row>
    <row r="15" spans="1:127">
      <c r="B15" t="str">
        <f>_xlfn.XLOOKUP(D15,Table5[Ingredient],Table5[Category],"",FALSE)</f>
        <v/>
      </c>
      <c r="C15" s="33"/>
      <c r="D15" s="33"/>
      <c r="E15" s="33"/>
      <c r="F15" s="33"/>
      <c r="G15" s="33"/>
      <c r="H15" s="33"/>
      <c r="I15" s="33"/>
      <c r="J15" s="37" t="str">
        <f>IFERROR(INDEX('AveragePrices&amp;Codes'!G:AG, MATCH($D15, 'AveragePrices&amp;Codes'!$A:$A, 0), MATCH(Tool_clean!$E$2, 'AveragePrices&amp;Codes'!$G$1:$AG$1, 0)),"")</f>
        <v/>
      </c>
      <c r="K15" s="37" t="str">
        <f t="shared" si="32"/>
        <v/>
      </c>
      <c r="L15">
        <f>IFERROR(IF($F15="Raw",_xlfn.XLOOKUP(_xlfn.XLOOKUP(Tool_clean!$D15,'AveragePrices&amp;Codes'!$A:$A,'AveragePrices&amp;Codes'!$B:$B),AGRIBALYSE_Raw!$B:$B,AGRIBALYSE_Raw!O:O)*$E15,_xlfn.XLOOKUP(_xlfn.XLOOKUP(Tool_clean!$D15,'AveragePrices&amp;Codes'!$A:$A,'AveragePrices&amp;Codes'!$B:$B),AGRIBALYSE_Cooked!$C:$C,AGRIBALYSE_Cooked!P:P)*$E15),"")</f>
        <v>0</v>
      </c>
      <c r="M15">
        <f>IFERROR(IF($F15="Raw",_xlfn.XLOOKUP(_xlfn.XLOOKUP(Tool_clean!$D15,'AveragePrices&amp;Codes'!$A:$A,'AveragePrices&amp;Codes'!$B:$B),AGRIBALYSE_Raw!$B:$B,AGRIBALYSE_Raw!P:P)*$E15,_xlfn.XLOOKUP(_xlfn.XLOOKUP(Tool_clean!$D15,'AveragePrices&amp;Codes'!$A:$A,'AveragePrices&amp;Codes'!$B:$B),AGRIBALYSE_Cooked!$C:$C,AGRIBALYSE_Cooked!Q:Q)*$E15),"")</f>
        <v>0</v>
      </c>
      <c r="N15">
        <f>IFERROR(IF($F15="Raw",_xlfn.XLOOKUP(_xlfn.XLOOKUP(Tool_clean!$D15,'AveragePrices&amp;Codes'!$A:$A,'AveragePrices&amp;Codes'!$B:$B),AGRIBALYSE_Raw!$B:$B,AGRIBALYSE_Raw!Q:Q)*$E15,_xlfn.XLOOKUP(_xlfn.XLOOKUP(Tool_clean!$D15,'AveragePrices&amp;Codes'!$A:$A,'AveragePrices&amp;Codes'!$B:$B),AGRIBALYSE_Cooked!$C:$C,AGRIBALYSE_Cooked!R:R)*$E15),"")</f>
        <v>0</v>
      </c>
      <c r="O15">
        <f>IFERROR(IF($F15="Raw",_xlfn.XLOOKUP(_xlfn.XLOOKUP(Tool_clean!$D15,'AveragePrices&amp;Codes'!$A:$A,'AveragePrices&amp;Codes'!$B:$B),AGRIBALYSE_Raw!$B:$B,AGRIBALYSE_Raw!R:R)*$E15,_xlfn.XLOOKUP(_xlfn.XLOOKUP(Tool_clean!$D15,'AveragePrices&amp;Codes'!$A:$A,'AveragePrices&amp;Codes'!$B:$B),AGRIBALYSE_Cooked!$C:$C,AGRIBALYSE_Cooked!S:S)*$E15),"")</f>
        <v>0</v>
      </c>
      <c r="P15">
        <f>IFERROR(IF($F15="Raw",_xlfn.XLOOKUP(_xlfn.XLOOKUP(Tool_clean!$D15,'AveragePrices&amp;Codes'!$A:$A,'AveragePrices&amp;Codes'!$B:$B),AGRIBALYSE_Raw!$B:$B,AGRIBALYSE_Raw!S:S)*$E15,_xlfn.XLOOKUP(_xlfn.XLOOKUP(Tool_clean!$D15,'AveragePrices&amp;Codes'!$A:$A,'AveragePrices&amp;Codes'!$B:$B),AGRIBALYSE_Cooked!$C:$C,AGRIBALYSE_Cooked!T:T)*$E15),"")</f>
        <v>0</v>
      </c>
      <c r="Q15">
        <f>IFERROR(IF($F15="Raw",_xlfn.XLOOKUP(_xlfn.XLOOKUP(Tool_clean!$D15,'AveragePrices&amp;Codes'!$A:$A,'AveragePrices&amp;Codes'!$B:$B),AGRIBALYSE_Raw!$B:$B,AGRIBALYSE_Raw!T:T)*$E15,_xlfn.XLOOKUP(_xlfn.XLOOKUP(Tool_clean!$D15,'AveragePrices&amp;Codes'!$A:$A,'AveragePrices&amp;Codes'!$B:$B),AGRIBALYSE_Cooked!$C:$C,AGRIBALYSE_Cooked!U:U)*$E15),"")</f>
        <v>0</v>
      </c>
      <c r="R15">
        <f>IFERROR(IF($F15="Raw",_xlfn.XLOOKUP(_xlfn.XLOOKUP(Tool_clean!$D15,'AveragePrices&amp;Codes'!$A:$A,'AveragePrices&amp;Codes'!$B:$B),AGRIBALYSE_Raw!$B:$B,AGRIBALYSE_Raw!U:U)*$E15,_xlfn.XLOOKUP(_xlfn.XLOOKUP(Tool_clean!$D15,'AveragePrices&amp;Codes'!$A:$A,'AveragePrices&amp;Codes'!$B:$B),AGRIBALYSE_Cooked!$C:$C,AGRIBALYSE_Cooked!V:V)*$E15),"")</f>
        <v>0</v>
      </c>
      <c r="S15">
        <f>IFERROR(IF($F15="Raw",_xlfn.XLOOKUP(_xlfn.XLOOKUP(Tool_clean!$D15,'AveragePrices&amp;Codes'!$A:$A,'AveragePrices&amp;Codes'!$B:$B),AGRIBALYSE_Raw!$B:$B,AGRIBALYSE_Raw!V:V)*$E15,_xlfn.XLOOKUP(_xlfn.XLOOKUP(Tool_clean!$D15,'AveragePrices&amp;Codes'!$A:$A,'AveragePrices&amp;Codes'!$B:$B),AGRIBALYSE_Cooked!$C:$C,AGRIBALYSE_Cooked!W:W)*$E15),"")</f>
        <v>0</v>
      </c>
      <c r="T15">
        <f>IFERROR(IF($F15="Raw",_xlfn.XLOOKUP(_xlfn.XLOOKUP(Tool_clean!$D15,'AveragePrices&amp;Codes'!$A:$A,'AveragePrices&amp;Codes'!$B:$B),AGRIBALYSE_Raw!$B:$B,AGRIBALYSE_Raw!W:W)*$E15,_xlfn.XLOOKUP(_xlfn.XLOOKUP(Tool_clean!$D15,'AveragePrices&amp;Codes'!$A:$A,'AveragePrices&amp;Codes'!$B:$B),AGRIBALYSE_Cooked!$C:$C,AGRIBALYSE_Cooked!X:X)*$E15),"")</f>
        <v>0</v>
      </c>
      <c r="U15">
        <f>IFERROR(IF($F15="Raw",_xlfn.XLOOKUP(_xlfn.XLOOKUP(Tool_clean!$D15,'AveragePrices&amp;Codes'!$A:$A,'AveragePrices&amp;Codes'!$B:$B),AGRIBALYSE_Raw!$B:$B,AGRIBALYSE_Raw!X:X)*$E15,_xlfn.XLOOKUP(_xlfn.XLOOKUP(Tool_clean!$D15,'AveragePrices&amp;Codes'!$A:$A,'AveragePrices&amp;Codes'!$B:$B),AGRIBALYSE_Cooked!$C:$C,AGRIBALYSE_Cooked!Y:Y)*$E15),"")</f>
        <v>0</v>
      </c>
      <c r="V15">
        <f>IFERROR(IF($F15="Raw",_xlfn.XLOOKUP(_xlfn.XLOOKUP(Tool_clean!$D15,'AveragePrices&amp;Codes'!$A:$A,'AveragePrices&amp;Codes'!$B:$B),AGRIBALYSE_Raw!$B:$B,AGRIBALYSE_Raw!Y:Y)*$E15,_xlfn.XLOOKUP(_xlfn.XLOOKUP(Tool_clean!$D15,'AveragePrices&amp;Codes'!$A:$A,'AveragePrices&amp;Codes'!$B:$B),AGRIBALYSE_Cooked!$C:$C,AGRIBALYSE_Cooked!Z:Z)*$E15),"")</f>
        <v>0</v>
      </c>
      <c r="W15">
        <f>IFERROR(IF($F15="Raw",_xlfn.XLOOKUP(_xlfn.XLOOKUP(Tool_clean!$D15,'AveragePrices&amp;Codes'!$A:$A,'AveragePrices&amp;Codes'!$B:$B),AGRIBALYSE_Raw!$B:$B,AGRIBALYSE_Raw!Z:Z)*$E15,_xlfn.XLOOKUP(_xlfn.XLOOKUP(Tool_clean!$D15,'AveragePrices&amp;Codes'!$A:$A,'AveragePrices&amp;Codes'!$B:$B),AGRIBALYSE_Cooked!$C:$C,AGRIBALYSE_Cooked!AA:AA)*$E15),"")</f>
        <v>0</v>
      </c>
      <c r="X15">
        <f>IFERROR(IF($F15="Raw",_xlfn.XLOOKUP(_xlfn.XLOOKUP(Tool_clean!$D15,'AveragePrices&amp;Codes'!$A:$A,'AveragePrices&amp;Codes'!$B:$B),AGRIBALYSE_Raw!$B:$B,AGRIBALYSE_Raw!AA:AA)*$E15,_xlfn.XLOOKUP(_xlfn.XLOOKUP(Tool_clean!$D15,'AveragePrices&amp;Codes'!$A:$A,'AveragePrices&amp;Codes'!$B:$B),AGRIBALYSE_Cooked!$C:$C,AGRIBALYSE_Cooked!AB:AB)*$E15),"")</f>
        <v>0</v>
      </c>
      <c r="Y15">
        <f>IFERROR(IF($F15="Raw",_xlfn.XLOOKUP(_xlfn.XLOOKUP(Tool_clean!$D15,'AveragePrices&amp;Codes'!$A:$A,'AveragePrices&amp;Codes'!$B:$B),AGRIBALYSE_Raw!$B:$B,AGRIBALYSE_Raw!AB:AB)*$E15,_xlfn.XLOOKUP(_xlfn.XLOOKUP(Tool_clean!$D15,'AveragePrices&amp;Codes'!$A:$A,'AveragePrices&amp;Codes'!$B:$B),AGRIBALYSE_Cooked!$C:$C,AGRIBALYSE_Cooked!AC:AC)*$E15),"")</f>
        <v>0</v>
      </c>
      <c r="Z15">
        <f>IFERROR(IF($F15="Raw",_xlfn.XLOOKUP(_xlfn.XLOOKUP(Tool_clean!$D15,'AveragePrices&amp;Codes'!$A:$A,'AveragePrices&amp;Codes'!$B:$B),AGRIBALYSE_Raw!$B:$B,AGRIBALYSE_Raw!AC:AC)*$E15,_xlfn.XLOOKUP(_xlfn.XLOOKUP(Tool_clean!$D15,'AveragePrices&amp;Codes'!$A:$A,'AveragePrices&amp;Codes'!$B:$B),AGRIBALYSE_Cooked!$C:$C,AGRIBALYSE_Cooked!AD:AD)*$E15),"")</f>
        <v>0</v>
      </c>
      <c r="AA15">
        <f>IFERROR(IF($F15="Raw",_xlfn.XLOOKUP(_xlfn.XLOOKUP(Tool_clean!$D15,'AveragePrices&amp;Codes'!$A:$A,'AveragePrices&amp;Codes'!$B:$B),AGRIBALYSE_Raw!$B:$B,AGRIBALYSE_Raw!AD:AD)*$E15,_xlfn.XLOOKUP(_xlfn.XLOOKUP(Tool_clean!$D15,'AveragePrices&amp;Codes'!$A:$A,'AveragePrices&amp;Codes'!$B:$B),AGRIBALYSE_Cooked!$C:$C,AGRIBALYSE_Cooked!AE:AE)*$E15),"")</f>
        <v>0</v>
      </c>
      <c r="AB15" t="str" cm="1">
        <f t="array" ref="AB15">IFERROR(_xlfn.XLOOKUP(Tool_clean!$F15&amp;$E$2,'Cooking methods'!$A:$A&amp;'Cooking methods'!$B:$B,'Cooking methods'!C:C)*$E15,"")</f>
        <v/>
      </c>
      <c r="AC15" t="str" cm="1">
        <f t="array" ref="AC15">IFERROR(_xlfn.XLOOKUP(Tool_clean!$F15&amp;$E$2,'Cooking methods'!$A:$A&amp;'Cooking methods'!$B:$B,'Cooking methods'!D:D)*$E15,"")</f>
        <v/>
      </c>
      <c r="AD15" t="str" cm="1">
        <f t="array" ref="AD15">IFERROR(_xlfn.XLOOKUP(Tool_clean!$F15&amp;$E$2,'Cooking methods'!$A:$A&amp;'Cooking methods'!$B:$B,'Cooking methods'!E:E)*$E15,"")</f>
        <v/>
      </c>
      <c r="AE15" t="str" cm="1">
        <f t="array" ref="AE15">IFERROR(_xlfn.XLOOKUP(Tool_clean!$F15&amp;$E$2,'Cooking methods'!$A:$A&amp;'Cooking methods'!$B:$B,'Cooking methods'!F:F)*$E15,"")</f>
        <v/>
      </c>
      <c r="AF15" t="str" cm="1">
        <f t="array" ref="AF15">IFERROR(_xlfn.XLOOKUP(Tool_clean!$F15&amp;$E$2,'Cooking methods'!$A:$A&amp;'Cooking methods'!$B:$B,'Cooking methods'!G:G)*$E15,"")</f>
        <v/>
      </c>
      <c r="AG15" t="str" cm="1">
        <f t="array" ref="AG15">IFERROR(_xlfn.XLOOKUP(Tool_clean!$F15&amp;$E$2,'Cooking methods'!$A:$A&amp;'Cooking methods'!$B:$B,'Cooking methods'!H:H)*$E15,"")</f>
        <v/>
      </c>
      <c r="AH15" t="str" cm="1">
        <f t="array" ref="AH15">IFERROR(_xlfn.XLOOKUP(Tool_clean!$F15&amp;$E$2,'Cooking methods'!$A:$A&amp;'Cooking methods'!$B:$B,'Cooking methods'!I:I)*$E15,"")</f>
        <v/>
      </c>
      <c r="AI15" t="str" cm="1">
        <f t="array" ref="AI15">IFERROR(_xlfn.XLOOKUP(Tool_clean!$F15&amp;$E$2,'Cooking methods'!$A:$A&amp;'Cooking methods'!$B:$B,'Cooking methods'!J:J)*$E15,"")</f>
        <v/>
      </c>
      <c r="AJ15" t="str" cm="1">
        <f t="array" ref="AJ15">IFERROR(_xlfn.XLOOKUP(Tool_clean!$F15&amp;$E$2,'Cooking methods'!$A:$A&amp;'Cooking methods'!$B:$B,'Cooking methods'!K:K)*$E15,"")</f>
        <v/>
      </c>
      <c r="AK15" t="str" cm="1">
        <f t="array" ref="AK15">IFERROR(_xlfn.XLOOKUP(Tool_clean!$F15&amp;$E$2,'Cooking methods'!$A:$A&amp;'Cooking methods'!$B:$B,'Cooking methods'!L:L)*$E15,"")</f>
        <v/>
      </c>
      <c r="AL15" t="str" cm="1">
        <f t="array" ref="AL15">IFERROR(_xlfn.XLOOKUP(Tool_clean!$F15&amp;$E$2,'Cooking methods'!$A:$A&amp;'Cooking methods'!$B:$B,'Cooking methods'!M:M)*$E15,"")</f>
        <v/>
      </c>
      <c r="AM15" t="str" cm="1">
        <f t="array" ref="AM15">IFERROR(_xlfn.XLOOKUP(Tool_clean!$F15&amp;$E$2,'Cooking methods'!$A:$A&amp;'Cooking methods'!$B:$B,'Cooking methods'!N:N)*$E15,"")</f>
        <v/>
      </c>
      <c r="AN15" t="str" cm="1">
        <f t="array" ref="AN15">IFERROR(_xlfn.XLOOKUP(Tool_clean!$F15&amp;$E$2,'Cooking methods'!$A:$A&amp;'Cooking methods'!$B:$B,'Cooking methods'!O:O)*$E15,"")</f>
        <v/>
      </c>
      <c r="AO15" t="str" cm="1">
        <f t="array" ref="AO15">IFERROR(_xlfn.XLOOKUP(Tool_clean!$F15&amp;$E$2,'Cooking methods'!$A:$A&amp;'Cooking methods'!$B:$B,'Cooking methods'!P:P)*$E15,"")</f>
        <v/>
      </c>
      <c r="AP15" t="str" cm="1">
        <f t="array" ref="AP15">IFERROR(_xlfn.XLOOKUP(Tool_clean!$F15&amp;$E$2,'Cooking methods'!$A:$A&amp;'Cooking methods'!$B:$B,'Cooking methods'!Q:Q)*$E15,"")</f>
        <v/>
      </c>
      <c r="AQ15" t="str" cm="1">
        <f t="array" ref="AQ15">IFERROR(_xlfn.XLOOKUP(Tool_clean!$F15&amp;$E$2,'Cooking methods'!$A:$A&amp;'Cooking methods'!$B:$B,'Cooking methods'!R:R)*$E15,"")</f>
        <v/>
      </c>
      <c r="AR15" t="str" cm="1">
        <f t="array" ref="AR15">IFERROR(_xlfn.XLOOKUP(Tool_clean!$G15&amp;$E$2,'Waste management'!$A:$A&amp;'Waste management'!$B:$B,'Waste management'!C:C)*$E15,"")</f>
        <v/>
      </c>
      <c r="AS15" t="str" cm="1">
        <f t="array" ref="AS15">IFERROR(_xlfn.XLOOKUP(Tool_clean!$G15&amp;$E$2,'Waste management'!$A:$A&amp;'Waste management'!$B:$B,'Waste management'!D:D)*$E15,"")</f>
        <v/>
      </c>
      <c r="AT15" t="str" cm="1">
        <f t="array" ref="AT15">IFERROR(_xlfn.XLOOKUP(Tool_clean!$G15&amp;$E$2,'Waste management'!$A:$A&amp;'Waste management'!$B:$B,'Waste management'!E:E)*$E15,"")</f>
        <v/>
      </c>
      <c r="AU15" t="str" cm="1">
        <f t="array" ref="AU15">IFERROR(_xlfn.XLOOKUP(Tool_clean!$G15&amp;$E$2,'Waste management'!$A:$A&amp;'Waste management'!$B:$B,'Waste management'!F:F)*$E15,"")</f>
        <v/>
      </c>
      <c r="AV15" t="str" cm="1">
        <f t="array" ref="AV15">IFERROR(_xlfn.XLOOKUP(Tool_clean!$G15&amp;$E$2,'Waste management'!$A:$A&amp;'Waste management'!$B:$B,'Waste management'!G:G)*$E15,"")</f>
        <v/>
      </c>
      <c r="AW15" t="str" cm="1">
        <f t="array" ref="AW15">IFERROR(_xlfn.XLOOKUP(Tool_clean!$G15&amp;$E$2,'Waste management'!$A:$A&amp;'Waste management'!$B:$B,'Waste management'!H:H)*$E15,"")</f>
        <v/>
      </c>
      <c r="AX15" t="str" cm="1">
        <f t="array" ref="AX15">IFERROR(_xlfn.XLOOKUP(Tool_clean!$G15&amp;$E$2,'Waste management'!$A:$A&amp;'Waste management'!$B:$B,'Waste management'!I:I)*$E15,"")</f>
        <v/>
      </c>
      <c r="AY15" t="str" cm="1">
        <f t="array" ref="AY15">IFERROR(_xlfn.XLOOKUP(Tool_clean!$G15&amp;$E$2,'Waste management'!$A:$A&amp;'Waste management'!$B:$B,'Waste management'!J:J)*$E15,"")</f>
        <v/>
      </c>
      <c r="AZ15" t="str" cm="1">
        <f t="array" ref="AZ15">IFERROR(_xlfn.XLOOKUP(Tool_clean!$G15&amp;$E$2,'Waste management'!$A:$A&amp;'Waste management'!$B:$B,'Waste management'!K:K)*$E15,"")</f>
        <v/>
      </c>
      <c r="BA15" t="str" cm="1">
        <f t="array" ref="BA15">IFERROR(_xlfn.XLOOKUP(Tool_clean!$G15&amp;$E$2,'Waste management'!$A:$A&amp;'Waste management'!$B:$B,'Waste management'!L:L)*$E15,"")</f>
        <v/>
      </c>
      <c r="BB15" t="str" cm="1">
        <f t="array" ref="BB15">IFERROR(_xlfn.XLOOKUP(Tool_clean!$G15&amp;$E$2,'Waste management'!$A:$A&amp;'Waste management'!$B:$B,'Waste management'!M:M)*$E15,"")</f>
        <v/>
      </c>
      <c r="BC15" t="str" cm="1">
        <f t="array" ref="BC15">IFERROR(_xlfn.XLOOKUP(Tool_clean!$G15&amp;$E$2,'Waste management'!$A:$A&amp;'Waste management'!$B:$B,'Waste management'!N:N)*$E15,"")</f>
        <v/>
      </c>
      <c r="BD15" t="str" cm="1">
        <f t="array" ref="BD15">IFERROR(_xlfn.XLOOKUP(Tool_clean!$G15&amp;$E$2,'Waste management'!$A:$A&amp;'Waste management'!$B:$B,'Waste management'!O:O)*$E15,"")</f>
        <v/>
      </c>
      <c r="BE15" t="str" cm="1">
        <f t="array" ref="BE15">IFERROR(_xlfn.XLOOKUP(Tool_clean!$G15&amp;$E$2,'Waste management'!$A:$A&amp;'Waste management'!$B:$B,'Waste management'!P:P)*$E15,"")</f>
        <v/>
      </c>
      <c r="BF15" t="str" cm="1">
        <f t="array" ref="BF15">IFERROR(_xlfn.XLOOKUP(Tool_clean!$G15&amp;$E$2,'Waste management'!$A:$A&amp;'Waste management'!$B:$B,'Waste management'!Q:Q)*$E15,"")</f>
        <v/>
      </c>
      <c r="BG15" t="str" cm="1">
        <f t="array" ref="BG15">IFERROR(_xlfn.XLOOKUP(Tool_clean!$G15&amp;$E$2,'Waste management'!$A:$A&amp;'Waste management'!$B:$B,'Waste management'!R:R)*$E15,"")</f>
        <v/>
      </c>
      <c r="BH15" t="str">
        <f>IFERROR((L15+AR15+AB15)*_xlfn.XLOOKUP(Tool_clean!BH$4,Monetization_Factors!$A:$A,Monetization_Factors!$D:$D),"")</f>
        <v/>
      </c>
      <c r="BI15" t="str">
        <f>IFERROR((M15+AS15+AC15)*_xlfn.XLOOKUP(Tool_clean!BI$4,Monetization_Factors!$A:$A,Monetization_Factors!$D:$D),"")</f>
        <v/>
      </c>
      <c r="BJ15" t="str">
        <f>IFERROR((N15+AT15+AD15)*_xlfn.XLOOKUP(Tool_clean!BJ$4,Monetization_Factors!$A:$A,Monetization_Factors!$D:$D),"")</f>
        <v/>
      </c>
      <c r="BK15" t="str">
        <f>IFERROR((O15+AU15+AE15)*_xlfn.XLOOKUP(Tool_clean!BK$4,Monetization_Factors!$A:$A,Monetization_Factors!$D:$D),"")</f>
        <v/>
      </c>
      <c r="BL15" t="str">
        <f>IFERROR((P15+AV15+AF15)*_xlfn.XLOOKUP(Tool_clean!BL$4,Monetization_Factors!$A:$A,Monetization_Factors!$D:$D),"")</f>
        <v/>
      </c>
      <c r="BM15" t="str">
        <f>IFERROR((Q15+AW15+AG15)*_xlfn.XLOOKUP(Tool_clean!BM$4,Monetization_Factors!$A:$A,Monetization_Factors!$D:$D),"")</f>
        <v/>
      </c>
      <c r="BN15" t="str">
        <f>IFERROR((R15+AX15+AH15)*_xlfn.XLOOKUP(Tool_clean!BN$4,Monetization_Factors!$A:$A,Monetization_Factors!$D:$D),"")</f>
        <v/>
      </c>
      <c r="BO15" t="str">
        <f>IFERROR((S15+AY15+AI15)*_xlfn.XLOOKUP(Tool_clean!BO$4,Monetization_Factors!$A:$A,Monetization_Factors!$D:$D),"")</f>
        <v/>
      </c>
      <c r="BP15" t="str">
        <f>IFERROR((T15+AZ15+AJ15)*_xlfn.XLOOKUP(Tool_clean!BP$4,Monetization_Factors!$A:$A,Monetization_Factors!$D:$D),"")</f>
        <v/>
      </c>
      <c r="BQ15" t="str">
        <f>IFERROR((U15+BA15+AK15)*_xlfn.XLOOKUP(Tool_clean!BQ$4,Monetization_Factors!$A:$A,Monetization_Factors!$D:$D),"")</f>
        <v/>
      </c>
      <c r="BR15" t="str">
        <f>IFERROR((V15+BB15+AL15)*_xlfn.XLOOKUP(Tool_clean!BR$4,Monetization_Factors!$A:$A,Monetization_Factors!$D:$D),"")</f>
        <v/>
      </c>
      <c r="BS15" t="str">
        <f>IFERROR((W15+BC15+AM15)*_xlfn.XLOOKUP(Tool_clean!BS$4,Monetization_Factors!$A:$A,Monetization_Factors!$D:$D),"")</f>
        <v/>
      </c>
      <c r="BT15" t="str">
        <f>IFERROR((X15+BD15+AN15)*_xlfn.XLOOKUP(Tool_clean!BT$4,Monetization_Factors!$A:$A,Monetization_Factors!$D:$D),"")</f>
        <v/>
      </c>
      <c r="BU15" t="str">
        <f>IFERROR((Y15+BE15+AO15)*_xlfn.XLOOKUP(Tool_clean!BU$4,Monetization_Factors!$A:$A,Monetization_Factors!$D:$D),"")</f>
        <v/>
      </c>
      <c r="BV15" t="str">
        <f>IFERROR((Z15+BF15+AP15)*_xlfn.XLOOKUP(Tool_clean!BV$4,Monetization_Factors!$A:$A,Monetization_Factors!$D:$D),"")</f>
        <v/>
      </c>
      <c r="BW15" t="str">
        <f>IFERROR((AA15+BG15+AQ15)*_xlfn.XLOOKUP(Tool_clean!BW$4,Monetization_Factors!$A:$A,Monetization_Factors!$D:$D),"")</f>
        <v/>
      </c>
      <c r="BX15" s="38" t="str" cm="1">
        <f t="array" ref="BX15">IFERROR(_xlfn.IFS(I15&gt;0,I15*E15,I15="",J15*E15),"")</f>
        <v/>
      </c>
      <c r="BY15" s="38">
        <f t="shared" si="33"/>
        <v>0</v>
      </c>
      <c r="BZ15" s="38" t="str">
        <f t="shared" si="34"/>
        <v/>
      </c>
      <c r="CA15" s="38" t="str">
        <f t="shared" si="35"/>
        <v/>
      </c>
      <c r="CB15" t="str">
        <f t="shared" si="0"/>
        <v/>
      </c>
      <c r="CC15" t="str">
        <f t="shared" si="1"/>
        <v/>
      </c>
      <c r="CD15" t="str">
        <f t="shared" si="2"/>
        <v/>
      </c>
      <c r="CE15" t="str">
        <f t="shared" si="3"/>
        <v/>
      </c>
      <c r="CF15" t="str">
        <f t="shared" si="4"/>
        <v/>
      </c>
      <c r="CG15" t="str">
        <f t="shared" si="5"/>
        <v/>
      </c>
      <c r="CH15" t="str">
        <f t="shared" si="6"/>
        <v/>
      </c>
      <c r="CI15" t="str">
        <f t="shared" si="7"/>
        <v/>
      </c>
      <c r="CJ15" t="str">
        <f t="shared" si="8"/>
        <v/>
      </c>
      <c r="CK15" t="str">
        <f t="shared" si="9"/>
        <v/>
      </c>
      <c r="CL15" t="str">
        <f t="shared" si="10"/>
        <v/>
      </c>
      <c r="CM15" t="str">
        <f t="shared" si="11"/>
        <v/>
      </c>
      <c r="CN15" t="str">
        <f t="shared" si="12"/>
        <v/>
      </c>
      <c r="CO15" t="str">
        <f t="shared" si="13"/>
        <v/>
      </c>
      <c r="CP15" t="str">
        <f t="shared" si="14"/>
        <v/>
      </c>
      <c r="CQ15" t="str">
        <f t="shared" si="15"/>
        <v/>
      </c>
      <c r="CR15" t="str">
        <f t="shared" si="16"/>
        <v/>
      </c>
      <c r="CS15" t="str">
        <f t="shared" si="17"/>
        <v/>
      </c>
      <c r="CT15" t="str">
        <f t="shared" si="18"/>
        <v/>
      </c>
      <c r="CU15" t="str">
        <f t="shared" si="19"/>
        <v/>
      </c>
      <c r="CV15" t="str">
        <f t="shared" si="20"/>
        <v/>
      </c>
      <c r="CW15" t="str">
        <f t="shared" si="21"/>
        <v/>
      </c>
      <c r="CX15" t="str">
        <f t="shared" si="22"/>
        <v/>
      </c>
      <c r="CY15" t="str">
        <f t="shared" si="23"/>
        <v/>
      </c>
      <c r="CZ15" t="str">
        <f t="shared" si="24"/>
        <v/>
      </c>
      <c r="DA15" t="str">
        <f t="shared" si="25"/>
        <v/>
      </c>
      <c r="DB15" t="str">
        <f t="shared" si="26"/>
        <v/>
      </c>
      <c r="DC15" t="str">
        <f t="shared" si="27"/>
        <v/>
      </c>
      <c r="DD15" t="str">
        <f t="shared" si="28"/>
        <v/>
      </c>
      <c r="DE15" t="str">
        <f t="shared" si="29"/>
        <v/>
      </c>
      <c r="DF15" t="str">
        <f t="shared" si="30"/>
        <v/>
      </c>
      <c r="DG15" t="str">
        <f t="shared" si="31"/>
        <v/>
      </c>
      <c r="DH15" s="5" t="str">
        <f>IFERROR((CR15*$B$2*(1-$H15)*('CAR.CAP_per person'!B$2))/(_xlfn.XLOOKUP($E$2,EU_countries_GDP!$A$2:$A$29,EU_countries_GDP!$E$2:$E$29)),"")</f>
        <v/>
      </c>
      <c r="DI15" s="5" t="str">
        <f>IFERROR((CS15*$B$2*(1-$H15)*('CAR.CAP_per person'!C$2))/(_xlfn.XLOOKUP($E$2,EU_countries_GDP!$A$2:$A$29,EU_countries_GDP!$E$2:$E$29)),"")</f>
        <v/>
      </c>
      <c r="DJ15" s="5" t="str">
        <f>IFERROR((CT15*$B$2*(1-$H15)*('CAR.CAP_per person'!D$2))/(_xlfn.XLOOKUP($E$2,EU_countries_GDP!$A$2:$A$29,EU_countries_GDP!$E$2:$E$29)),"")</f>
        <v/>
      </c>
      <c r="DK15" s="5" t="str">
        <f>IFERROR((CU15*$B$2*(1-$H15)*('CAR.CAP_per person'!E$2))/(_xlfn.XLOOKUP($E$2,EU_countries_GDP!$A$2:$A$29,EU_countries_GDP!$E$2:$E$29)),"")</f>
        <v/>
      </c>
      <c r="DL15" s="5" t="str">
        <f>IFERROR((CV15*$B$2*(1-$H15)*('CAR.CAP_per person'!F$2))/(_xlfn.XLOOKUP($E$2,EU_countries_GDP!$A$2:$A$29,EU_countries_GDP!$E$2:$E$29)),"")</f>
        <v/>
      </c>
      <c r="DM15" s="5" t="str">
        <f>IFERROR((CW15*$B$2*(1-$H15)*('CAR.CAP_per person'!G$2))/(_xlfn.XLOOKUP($E$2,EU_countries_GDP!$A$2:$A$29,EU_countries_GDP!$E$2:$E$29)),"")</f>
        <v/>
      </c>
      <c r="DN15" s="5" t="str">
        <f>IFERROR((CX15*$B$2*(1-$H15)*('CAR.CAP_per person'!H$2))/(_xlfn.XLOOKUP($E$2,EU_countries_GDP!$A$2:$A$29,EU_countries_GDP!$E$2:$E$29)),"")</f>
        <v/>
      </c>
      <c r="DO15" s="5" t="str">
        <f>IFERROR((CY15*$B$2*(1-$H15)*('CAR.CAP_per person'!I$2))/(_xlfn.XLOOKUP($E$2,EU_countries_GDP!$A$2:$A$29,EU_countries_GDP!$E$2:$E$29)),"")</f>
        <v/>
      </c>
      <c r="DP15" s="5" t="str">
        <f>IFERROR((CZ15*$B$2*(1-$H15)*('CAR.CAP_per person'!J$2))/(_xlfn.XLOOKUP($E$2,EU_countries_GDP!$A$2:$A$29,EU_countries_GDP!$E$2:$E$29)),"")</f>
        <v/>
      </c>
      <c r="DQ15" s="5" t="str">
        <f>IFERROR((DA15*$B$2*(1-$H15)*('CAR.CAP_per person'!K$2))/(_xlfn.XLOOKUP($E$2,EU_countries_GDP!$A$2:$A$29,EU_countries_GDP!$E$2:$E$29)),"")</f>
        <v/>
      </c>
      <c r="DR15" s="5" t="str">
        <f>IFERROR((DB15*$B$2*(1-$H15)*('CAR.CAP_per person'!L$2))/(_xlfn.XLOOKUP($E$2,EU_countries_GDP!$A$2:$A$29,EU_countries_GDP!$E$2:$E$29)),"")</f>
        <v/>
      </c>
      <c r="DS15" s="5" t="str">
        <f>IFERROR((DC15*$B$2*(1-$H15)*('CAR.CAP_per person'!M$2))/(_xlfn.XLOOKUP($E$2,EU_countries_GDP!$A$2:$A$29,EU_countries_GDP!$E$2:$E$29)),"")</f>
        <v/>
      </c>
      <c r="DT15" s="5" t="str">
        <f>IFERROR((DD15*$B$2*(1-$H15)*('CAR.CAP_per person'!N$2))/(_xlfn.XLOOKUP($E$2,EU_countries_GDP!$A$2:$A$29,EU_countries_GDP!$E$2:$E$29)),"")</f>
        <v/>
      </c>
      <c r="DU15" s="5" t="str">
        <f>IFERROR((DE15*$B$2*(1-$H15)*('CAR.CAP_per person'!O$2))/(_xlfn.XLOOKUP($E$2,EU_countries_GDP!$A$2:$A$29,EU_countries_GDP!$E$2:$E$29)),"")</f>
        <v/>
      </c>
      <c r="DV15" s="5" t="str">
        <f>IFERROR((DF15*$B$2*(1-$H15)*('CAR.CAP_per person'!P$2))/(_xlfn.XLOOKUP($E$2,EU_countries_GDP!$A$2:$A$29,EU_countries_GDP!$E$2:$E$29)),"")</f>
        <v/>
      </c>
      <c r="DW15" s="5" t="str">
        <f>IFERROR((DG15*$B$2*(1-$H15)*('CAR.CAP_per person'!Q$2))/(_xlfn.XLOOKUP($E$2,EU_countries_GDP!$A$2:$A$29,EU_countries_GDP!$E$2:$E$29)),"")</f>
        <v/>
      </c>
    </row>
    <row r="16" spans="1:127">
      <c r="B16" t="str">
        <f>_xlfn.XLOOKUP(D16,Table5[Ingredient],Table5[Category],"",FALSE)</f>
        <v/>
      </c>
      <c r="C16" s="33"/>
      <c r="D16" s="33"/>
      <c r="E16" s="33"/>
      <c r="F16" s="33"/>
      <c r="G16" s="33"/>
      <c r="H16" s="33"/>
      <c r="I16" s="33"/>
      <c r="J16" s="37" t="str">
        <f>IFERROR(INDEX('AveragePrices&amp;Codes'!G:AG, MATCH($D16, 'AveragePrices&amp;Codes'!$A:$A, 0), MATCH(Tool_clean!$E$2, 'AveragePrices&amp;Codes'!$G$1:$AG$1, 0)),"")</f>
        <v/>
      </c>
      <c r="K16" s="37" t="str">
        <f t="shared" si="32"/>
        <v/>
      </c>
      <c r="L16">
        <f>IFERROR(IF($F16="Raw",_xlfn.XLOOKUP(_xlfn.XLOOKUP(Tool_clean!$D16,'AveragePrices&amp;Codes'!$A:$A,'AveragePrices&amp;Codes'!$B:$B),AGRIBALYSE_Raw!$B:$B,AGRIBALYSE_Raw!O:O)*$E16,_xlfn.XLOOKUP(_xlfn.XLOOKUP(Tool_clean!$D16,'AveragePrices&amp;Codes'!$A:$A,'AveragePrices&amp;Codes'!$B:$B),AGRIBALYSE_Cooked!$C:$C,AGRIBALYSE_Cooked!P:P)*$E16),"")</f>
        <v>0</v>
      </c>
      <c r="M16">
        <f>IFERROR(IF($F16="Raw",_xlfn.XLOOKUP(_xlfn.XLOOKUP(Tool_clean!$D16,'AveragePrices&amp;Codes'!$A:$A,'AveragePrices&amp;Codes'!$B:$B),AGRIBALYSE_Raw!$B:$B,AGRIBALYSE_Raw!P:P)*$E16,_xlfn.XLOOKUP(_xlfn.XLOOKUP(Tool_clean!$D16,'AveragePrices&amp;Codes'!$A:$A,'AveragePrices&amp;Codes'!$B:$B),AGRIBALYSE_Cooked!$C:$C,AGRIBALYSE_Cooked!Q:Q)*$E16),"")</f>
        <v>0</v>
      </c>
      <c r="N16">
        <f>IFERROR(IF($F16="Raw",_xlfn.XLOOKUP(_xlfn.XLOOKUP(Tool_clean!$D16,'AveragePrices&amp;Codes'!$A:$A,'AveragePrices&amp;Codes'!$B:$B),AGRIBALYSE_Raw!$B:$B,AGRIBALYSE_Raw!Q:Q)*$E16,_xlfn.XLOOKUP(_xlfn.XLOOKUP(Tool_clean!$D16,'AveragePrices&amp;Codes'!$A:$A,'AveragePrices&amp;Codes'!$B:$B),AGRIBALYSE_Cooked!$C:$C,AGRIBALYSE_Cooked!R:R)*$E16),"")</f>
        <v>0</v>
      </c>
      <c r="O16">
        <f>IFERROR(IF($F16="Raw",_xlfn.XLOOKUP(_xlfn.XLOOKUP(Tool_clean!$D16,'AveragePrices&amp;Codes'!$A:$A,'AveragePrices&amp;Codes'!$B:$B),AGRIBALYSE_Raw!$B:$B,AGRIBALYSE_Raw!R:R)*$E16,_xlfn.XLOOKUP(_xlfn.XLOOKUP(Tool_clean!$D16,'AveragePrices&amp;Codes'!$A:$A,'AveragePrices&amp;Codes'!$B:$B),AGRIBALYSE_Cooked!$C:$C,AGRIBALYSE_Cooked!S:S)*$E16),"")</f>
        <v>0</v>
      </c>
      <c r="P16">
        <f>IFERROR(IF($F16="Raw",_xlfn.XLOOKUP(_xlfn.XLOOKUP(Tool_clean!$D16,'AveragePrices&amp;Codes'!$A:$A,'AveragePrices&amp;Codes'!$B:$B),AGRIBALYSE_Raw!$B:$B,AGRIBALYSE_Raw!S:S)*$E16,_xlfn.XLOOKUP(_xlfn.XLOOKUP(Tool_clean!$D16,'AveragePrices&amp;Codes'!$A:$A,'AveragePrices&amp;Codes'!$B:$B),AGRIBALYSE_Cooked!$C:$C,AGRIBALYSE_Cooked!T:T)*$E16),"")</f>
        <v>0</v>
      </c>
      <c r="Q16">
        <f>IFERROR(IF($F16="Raw",_xlfn.XLOOKUP(_xlfn.XLOOKUP(Tool_clean!$D16,'AveragePrices&amp;Codes'!$A:$A,'AveragePrices&amp;Codes'!$B:$B),AGRIBALYSE_Raw!$B:$B,AGRIBALYSE_Raw!T:T)*$E16,_xlfn.XLOOKUP(_xlfn.XLOOKUP(Tool_clean!$D16,'AveragePrices&amp;Codes'!$A:$A,'AveragePrices&amp;Codes'!$B:$B),AGRIBALYSE_Cooked!$C:$C,AGRIBALYSE_Cooked!U:U)*$E16),"")</f>
        <v>0</v>
      </c>
      <c r="R16">
        <f>IFERROR(IF($F16="Raw",_xlfn.XLOOKUP(_xlfn.XLOOKUP(Tool_clean!$D16,'AveragePrices&amp;Codes'!$A:$A,'AveragePrices&amp;Codes'!$B:$B),AGRIBALYSE_Raw!$B:$B,AGRIBALYSE_Raw!U:U)*$E16,_xlfn.XLOOKUP(_xlfn.XLOOKUP(Tool_clean!$D16,'AveragePrices&amp;Codes'!$A:$A,'AveragePrices&amp;Codes'!$B:$B),AGRIBALYSE_Cooked!$C:$C,AGRIBALYSE_Cooked!V:V)*$E16),"")</f>
        <v>0</v>
      </c>
      <c r="S16">
        <f>IFERROR(IF($F16="Raw",_xlfn.XLOOKUP(_xlfn.XLOOKUP(Tool_clean!$D16,'AveragePrices&amp;Codes'!$A:$A,'AveragePrices&amp;Codes'!$B:$B),AGRIBALYSE_Raw!$B:$B,AGRIBALYSE_Raw!V:V)*$E16,_xlfn.XLOOKUP(_xlfn.XLOOKUP(Tool_clean!$D16,'AveragePrices&amp;Codes'!$A:$A,'AveragePrices&amp;Codes'!$B:$B),AGRIBALYSE_Cooked!$C:$C,AGRIBALYSE_Cooked!W:W)*$E16),"")</f>
        <v>0</v>
      </c>
      <c r="T16">
        <f>IFERROR(IF($F16="Raw",_xlfn.XLOOKUP(_xlfn.XLOOKUP(Tool_clean!$D16,'AveragePrices&amp;Codes'!$A:$A,'AveragePrices&amp;Codes'!$B:$B),AGRIBALYSE_Raw!$B:$B,AGRIBALYSE_Raw!W:W)*$E16,_xlfn.XLOOKUP(_xlfn.XLOOKUP(Tool_clean!$D16,'AveragePrices&amp;Codes'!$A:$A,'AveragePrices&amp;Codes'!$B:$B),AGRIBALYSE_Cooked!$C:$C,AGRIBALYSE_Cooked!X:X)*$E16),"")</f>
        <v>0</v>
      </c>
      <c r="U16">
        <f>IFERROR(IF($F16="Raw",_xlfn.XLOOKUP(_xlfn.XLOOKUP(Tool_clean!$D16,'AveragePrices&amp;Codes'!$A:$A,'AveragePrices&amp;Codes'!$B:$B),AGRIBALYSE_Raw!$B:$B,AGRIBALYSE_Raw!X:X)*$E16,_xlfn.XLOOKUP(_xlfn.XLOOKUP(Tool_clean!$D16,'AveragePrices&amp;Codes'!$A:$A,'AveragePrices&amp;Codes'!$B:$B),AGRIBALYSE_Cooked!$C:$C,AGRIBALYSE_Cooked!Y:Y)*$E16),"")</f>
        <v>0</v>
      </c>
      <c r="V16">
        <f>IFERROR(IF($F16="Raw",_xlfn.XLOOKUP(_xlfn.XLOOKUP(Tool_clean!$D16,'AveragePrices&amp;Codes'!$A:$A,'AveragePrices&amp;Codes'!$B:$B),AGRIBALYSE_Raw!$B:$B,AGRIBALYSE_Raw!Y:Y)*$E16,_xlfn.XLOOKUP(_xlfn.XLOOKUP(Tool_clean!$D16,'AveragePrices&amp;Codes'!$A:$A,'AveragePrices&amp;Codes'!$B:$B),AGRIBALYSE_Cooked!$C:$C,AGRIBALYSE_Cooked!Z:Z)*$E16),"")</f>
        <v>0</v>
      </c>
      <c r="W16">
        <f>IFERROR(IF($F16="Raw",_xlfn.XLOOKUP(_xlfn.XLOOKUP(Tool_clean!$D16,'AveragePrices&amp;Codes'!$A:$A,'AveragePrices&amp;Codes'!$B:$B),AGRIBALYSE_Raw!$B:$B,AGRIBALYSE_Raw!Z:Z)*$E16,_xlfn.XLOOKUP(_xlfn.XLOOKUP(Tool_clean!$D16,'AveragePrices&amp;Codes'!$A:$A,'AveragePrices&amp;Codes'!$B:$B),AGRIBALYSE_Cooked!$C:$C,AGRIBALYSE_Cooked!AA:AA)*$E16),"")</f>
        <v>0</v>
      </c>
      <c r="X16">
        <f>IFERROR(IF($F16="Raw",_xlfn.XLOOKUP(_xlfn.XLOOKUP(Tool_clean!$D16,'AveragePrices&amp;Codes'!$A:$A,'AveragePrices&amp;Codes'!$B:$B),AGRIBALYSE_Raw!$B:$B,AGRIBALYSE_Raw!AA:AA)*$E16,_xlfn.XLOOKUP(_xlfn.XLOOKUP(Tool_clean!$D16,'AveragePrices&amp;Codes'!$A:$A,'AveragePrices&amp;Codes'!$B:$B),AGRIBALYSE_Cooked!$C:$C,AGRIBALYSE_Cooked!AB:AB)*$E16),"")</f>
        <v>0</v>
      </c>
      <c r="Y16">
        <f>IFERROR(IF($F16="Raw",_xlfn.XLOOKUP(_xlfn.XLOOKUP(Tool_clean!$D16,'AveragePrices&amp;Codes'!$A:$A,'AveragePrices&amp;Codes'!$B:$B),AGRIBALYSE_Raw!$B:$B,AGRIBALYSE_Raw!AB:AB)*$E16,_xlfn.XLOOKUP(_xlfn.XLOOKUP(Tool_clean!$D16,'AveragePrices&amp;Codes'!$A:$A,'AveragePrices&amp;Codes'!$B:$B),AGRIBALYSE_Cooked!$C:$C,AGRIBALYSE_Cooked!AC:AC)*$E16),"")</f>
        <v>0</v>
      </c>
      <c r="Z16">
        <f>IFERROR(IF($F16="Raw",_xlfn.XLOOKUP(_xlfn.XLOOKUP(Tool_clean!$D16,'AveragePrices&amp;Codes'!$A:$A,'AveragePrices&amp;Codes'!$B:$B),AGRIBALYSE_Raw!$B:$B,AGRIBALYSE_Raw!AC:AC)*$E16,_xlfn.XLOOKUP(_xlfn.XLOOKUP(Tool_clean!$D16,'AveragePrices&amp;Codes'!$A:$A,'AveragePrices&amp;Codes'!$B:$B),AGRIBALYSE_Cooked!$C:$C,AGRIBALYSE_Cooked!AD:AD)*$E16),"")</f>
        <v>0</v>
      </c>
      <c r="AA16">
        <f>IFERROR(IF($F16="Raw",_xlfn.XLOOKUP(_xlfn.XLOOKUP(Tool_clean!$D16,'AveragePrices&amp;Codes'!$A:$A,'AveragePrices&amp;Codes'!$B:$B),AGRIBALYSE_Raw!$B:$B,AGRIBALYSE_Raw!AD:AD)*$E16,_xlfn.XLOOKUP(_xlfn.XLOOKUP(Tool_clean!$D16,'AveragePrices&amp;Codes'!$A:$A,'AveragePrices&amp;Codes'!$B:$B),AGRIBALYSE_Cooked!$C:$C,AGRIBALYSE_Cooked!AE:AE)*$E16),"")</f>
        <v>0</v>
      </c>
      <c r="AB16" t="str" cm="1">
        <f t="array" ref="AB16">IFERROR(_xlfn.XLOOKUP(Tool_clean!$F16&amp;$E$2,'Cooking methods'!$A:$A&amp;'Cooking methods'!$B:$B,'Cooking methods'!C:C)*$E16,"")</f>
        <v/>
      </c>
      <c r="AC16" t="str" cm="1">
        <f t="array" ref="AC16">IFERROR(_xlfn.XLOOKUP(Tool_clean!$F16&amp;$E$2,'Cooking methods'!$A:$A&amp;'Cooking methods'!$B:$B,'Cooking methods'!D:D)*$E16,"")</f>
        <v/>
      </c>
      <c r="AD16" t="str" cm="1">
        <f t="array" ref="AD16">IFERROR(_xlfn.XLOOKUP(Tool_clean!$F16&amp;$E$2,'Cooking methods'!$A:$A&amp;'Cooking methods'!$B:$B,'Cooking methods'!E:E)*$E16,"")</f>
        <v/>
      </c>
      <c r="AE16" t="str" cm="1">
        <f t="array" ref="AE16">IFERROR(_xlfn.XLOOKUP(Tool_clean!$F16&amp;$E$2,'Cooking methods'!$A:$A&amp;'Cooking methods'!$B:$B,'Cooking methods'!F:F)*$E16,"")</f>
        <v/>
      </c>
      <c r="AF16" t="str" cm="1">
        <f t="array" ref="AF16">IFERROR(_xlfn.XLOOKUP(Tool_clean!$F16&amp;$E$2,'Cooking methods'!$A:$A&amp;'Cooking methods'!$B:$B,'Cooking methods'!G:G)*$E16,"")</f>
        <v/>
      </c>
      <c r="AG16" t="str" cm="1">
        <f t="array" ref="AG16">IFERROR(_xlfn.XLOOKUP(Tool_clean!$F16&amp;$E$2,'Cooking methods'!$A:$A&amp;'Cooking methods'!$B:$B,'Cooking methods'!H:H)*$E16,"")</f>
        <v/>
      </c>
      <c r="AH16" t="str" cm="1">
        <f t="array" ref="AH16">IFERROR(_xlfn.XLOOKUP(Tool_clean!$F16&amp;$E$2,'Cooking methods'!$A:$A&amp;'Cooking methods'!$B:$B,'Cooking methods'!I:I)*$E16,"")</f>
        <v/>
      </c>
      <c r="AI16" t="str" cm="1">
        <f t="array" ref="AI16">IFERROR(_xlfn.XLOOKUP(Tool_clean!$F16&amp;$E$2,'Cooking methods'!$A:$A&amp;'Cooking methods'!$B:$B,'Cooking methods'!J:J)*$E16,"")</f>
        <v/>
      </c>
      <c r="AJ16" t="str" cm="1">
        <f t="array" ref="AJ16">IFERROR(_xlfn.XLOOKUP(Tool_clean!$F16&amp;$E$2,'Cooking methods'!$A:$A&amp;'Cooking methods'!$B:$B,'Cooking methods'!K:K)*$E16,"")</f>
        <v/>
      </c>
      <c r="AK16" t="str" cm="1">
        <f t="array" ref="AK16">IFERROR(_xlfn.XLOOKUP(Tool_clean!$F16&amp;$E$2,'Cooking methods'!$A:$A&amp;'Cooking methods'!$B:$B,'Cooking methods'!L:L)*$E16,"")</f>
        <v/>
      </c>
      <c r="AL16" t="str" cm="1">
        <f t="array" ref="AL16">IFERROR(_xlfn.XLOOKUP(Tool_clean!$F16&amp;$E$2,'Cooking methods'!$A:$A&amp;'Cooking methods'!$B:$B,'Cooking methods'!M:M)*$E16,"")</f>
        <v/>
      </c>
      <c r="AM16" t="str" cm="1">
        <f t="array" ref="AM16">IFERROR(_xlfn.XLOOKUP(Tool_clean!$F16&amp;$E$2,'Cooking methods'!$A:$A&amp;'Cooking methods'!$B:$B,'Cooking methods'!N:N)*$E16,"")</f>
        <v/>
      </c>
      <c r="AN16" t="str" cm="1">
        <f t="array" ref="AN16">IFERROR(_xlfn.XLOOKUP(Tool_clean!$F16&amp;$E$2,'Cooking methods'!$A:$A&amp;'Cooking methods'!$B:$B,'Cooking methods'!O:O)*$E16,"")</f>
        <v/>
      </c>
      <c r="AO16" t="str" cm="1">
        <f t="array" ref="AO16">IFERROR(_xlfn.XLOOKUP(Tool_clean!$F16&amp;$E$2,'Cooking methods'!$A:$A&amp;'Cooking methods'!$B:$B,'Cooking methods'!P:P)*$E16,"")</f>
        <v/>
      </c>
      <c r="AP16" t="str" cm="1">
        <f t="array" ref="AP16">IFERROR(_xlfn.XLOOKUP(Tool_clean!$F16&amp;$E$2,'Cooking methods'!$A:$A&amp;'Cooking methods'!$B:$B,'Cooking methods'!Q:Q)*$E16,"")</f>
        <v/>
      </c>
      <c r="AQ16" t="str" cm="1">
        <f t="array" ref="AQ16">IFERROR(_xlfn.XLOOKUP(Tool_clean!$F16&amp;$E$2,'Cooking methods'!$A:$A&amp;'Cooking methods'!$B:$B,'Cooking methods'!R:R)*$E16,"")</f>
        <v/>
      </c>
      <c r="AR16" t="str" cm="1">
        <f t="array" ref="AR16">IFERROR(_xlfn.XLOOKUP(Tool_clean!$G16&amp;$E$2,'Waste management'!$A:$A&amp;'Waste management'!$B:$B,'Waste management'!C:C)*$E16,"")</f>
        <v/>
      </c>
      <c r="AS16" t="str" cm="1">
        <f t="array" ref="AS16">IFERROR(_xlfn.XLOOKUP(Tool_clean!$G16&amp;$E$2,'Waste management'!$A:$A&amp;'Waste management'!$B:$B,'Waste management'!D:D)*$E16,"")</f>
        <v/>
      </c>
      <c r="AT16" t="str" cm="1">
        <f t="array" ref="AT16">IFERROR(_xlfn.XLOOKUP(Tool_clean!$G16&amp;$E$2,'Waste management'!$A:$A&amp;'Waste management'!$B:$B,'Waste management'!E:E)*$E16,"")</f>
        <v/>
      </c>
      <c r="AU16" t="str" cm="1">
        <f t="array" ref="AU16">IFERROR(_xlfn.XLOOKUP(Tool_clean!$G16&amp;$E$2,'Waste management'!$A:$A&amp;'Waste management'!$B:$B,'Waste management'!F:F)*$E16,"")</f>
        <v/>
      </c>
      <c r="AV16" t="str" cm="1">
        <f t="array" ref="AV16">IFERROR(_xlfn.XLOOKUP(Tool_clean!$G16&amp;$E$2,'Waste management'!$A:$A&amp;'Waste management'!$B:$B,'Waste management'!G:G)*$E16,"")</f>
        <v/>
      </c>
      <c r="AW16" t="str" cm="1">
        <f t="array" ref="AW16">IFERROR(_xlfn.XLOOKUP(Tool_clean!$G16&amp;$E$2,'Waste management'!$A:$A&amp;'Waste management'!$B:$B,'Waste management'!H:H)*$E16,"")</f>
        <v/>
      </c>
      <c r="AX16" t="str" cm="1">
        <f t="array" ref="AX16">IFERROR(_xlfn.XLOOKUP(Tool_clean!$G16&amp;$E$2,'Waste management'!$A:$A&amp;'Waste management'!$B:$B,'Waste management'!I:I)*$E16,"")</f>
        <v/>
      </c>
      <c r="AY16" t="str" cm="1">
        <f t="array" ref="AY16">IFERROR(_xlfn.XLOOKUP(Tool_clean!$G16&amp;$E$2,'Waste management'!$A:$A&amp;'Waste management'!$B:$B,'Waste management'!J:J)*$E16,"")</f>
        <v/>
      </c>
      <c r="AZ16" t="str" cm="1">
        <f t="array" ref="AZ16">IFERROR(_xlfn.XLOOKUP(Tool_clean!$G16&amp;$E$2,'Waste management'!$A:$A&amp;'Waste management'!$B:$B,'Waste management'!K:K)*$E16,"")</f>
        <v/>
      </c>
      <c r="BA16" t="str" cm="1">
        <f t="array" ref="BA16">IFERROR(_xlfn.XLOOKUP(Tool_clean!$G16&amp;$E$2,'Waste management'!$A:$A&amp;'Waste management'!$B:$B,'Waste management'!L:L)*$E16,"")</f>
        <v/>
      </c>
      <c r="BB16" t="str" cm="1">
        <f t="array" ref="BB16">IFERROR(_xlfn.XLOOKUP(Tool_clean!$G16&amp;$E$2,'Waste management'!$A:$A&amp;'Waste management'!$B:$B,'Waste management'!M:M)*$E16,"")</f>
        <v/>
      </c>
      <c r="BC16" t="str" cm="1">
        <f t="array" ref="BC16">IFERROR(_xlfn.XLOOKUP(Tool_clean!$G16&amp;$E$2,'Waste management'!$A:$A&amp;'Waste management'!$B:$B,'Waste management'!N:N)*$E16,"")</f>
        <v/>
      </c>
      <c r="BD16" t="str" cm="1">
        <f t="array" ref="BD16">IFERROR(_xlfn.XLOOKUP(Tool_clean!$G16&amp;$E$2,'Waste management'!$A:$A&amp;'Waste management'!$B:$B,'Waste management'!O:O)*$E16,"")</f>
        <v/>
      </c>
      <c r="BE16" t="str" cm="1">
        <f t="array" ref="BE16">IFERROR(_xlfn.XLOOKUP(Tool_clean!$G16&amp;$E$2,'Waste management'!$A:$A&amp;'Waste management'!$B:$B,'Waste management'!P:P)*$E16,"")</f>
        <v/>
      </c>
      <c r="BF16" t="str" cm="1">
        <f t="array" ref="BF16">IFERROR(_xlfn.XLOOKUP(Tool_clean!$G16&amp;$E$2,'Waste management'!$A:$A&amp;'Waste management'!$B:$B,'Waste management'!Q:Q)*$E16,"")</f>
        <v/>
      </c>
      <c r="BG16" t="str" cm="1">
        <f t="array" ref="BG16">IFERROR(_xlfn.XLOOKUP(Tool_clean!$G16&amp;$E$2,'Waste management'!$A:$A&amp;'Waste management'!$B:$B,'Waste management'!R:R)*$E16,"")</f>
        <v/>
      </c>
      <c r="BH16" t="str">
        <f>IFERROR((L16+AR16+AB16)*_xlfn.XLOOKUP(Tool_clean!BH$4,Monetization_Factors!$A:$A,Monetization_Factors!$D:$D),"")</f>
        <v/>
      </c>
      <c r="BI16" t="str">
        <f>IFERROR((M16+AS16+AC16)*_xlfn.XLOOKUP(Tool_clean!BI$4,Monetization_Factors!$A:$A,Monetization_Factors!$D:$D),"")</f>
        <v/>
      </c>
      <c r="BJ16" t="str">
        <f>IFERROR((N16+AT16+AD16)*_xlfn.XLOOKUP(Tool_clean!BJ$4,Monetization_Factors!$A:$A,Monetization_Factors!$D:$D),"")</f>
        <v/>
      </c>
      <c r="BK16" t="str">
        <f>IFERROR((O16+AU16+AE16)*_xlfn.XLOOKUP(Tool_clean!BK$4,Monetization_Factors!$A:$A,Monetization_Factors!$D:$D),"")</f>
        <v/>
      </c>
      <c r="BL16" t="str">
        <f>IFERROR((P16+AV16+AF16)*_xlfn.XLOOKUP(Tool_clean!BL$4,Monetization_Factors!$A:$A,Monetization_Factors!$D:$D),"")</f>
        <v/>
      </c>
      <c r="BM16" t="str">
        <f>IFERROR((Q16+AW16+AG16)*_xlfn.XLOOKUP(Tool_clean!BM$4,Monetization_Factors!$A:$A,Monetization_Factors!$D:$D),"")</f>
        <v/>
      </c>
      <c r="BN16" t="str">
        <f>IFERROR((R16+AX16+AH16)*_xlfn.XLOOKUP(Tool_clean!BN$4,Monetization_Factors!$A:$A,Monetization_Factors!$D:$D),"")</f>
        <v/>
      </c>
      <c r="BO16" t="str">
        <f>IFERROR((S16+AY16+AI16)*_xlfn.XLOOKUP(Tool_clean!BO$4,Monetization_Factors!$A:$A,Monetization_Factors!$D:$D),"")</f>
        <v/>
      </c>
      <c r="BP16" t="str">
        <f>IFERROR((T16+AZ16+AJ16)*_xlfn.XLOOKUP(Tool_clean!BP$4,Monetization_Factors!$A:$A,Monetization_Factors!$D:$D),"")</f>
        <v/>
      </c>
      <c r="BQ16" t="str">
        <f>IFERROR((U16+BA16+AK16)*_xlfn.XLOOKUP(Tool_clean!BQ$4,Monetization_Factors!$A:$A,Monetization_Factors!$D:$D),"")</f>
        <v/>
      </c>
      <c r="BR16" t="str">
        <f>IFERROR((V16+BB16+AL16)*_xlfn.XLOOKUP(Tool_clean!BR$4,Monetization_Factors!$A:$A,Monetization_Factors!$D:$D),"")</f>
        <v/>
      </c>
      <c r="BS16" t="str">
        <f>IFERROR((W16+BC16+AM16)*_xlfn.XLOOKUP(Tool_clean!BS$4,Monetization_Factors!$A:$A,Monetization_Factors!$D:$D),"")</f>
        <v/>
      </c>
      <c r="BT16" t="str">
        <f>IFERROR((X16+BD16+AN16)*_xlfn.XLOOKUP(Tool_clean!BT$4,Monetization_Factors!$A:$A,Monetization_Factors!$D:$D),"")</f>
        <v/>
      </c>
      <c r="BU16" t="str">
        <f>IFERROR((Y16+BE16+AO16)*_xlfn.XLOOKUP(Tool_clean!BU$4,Monetization_Factors!$A:$A,Monetization_Factors!$D:$D),"")</f>
        <v/>
      </c>
      <c r="BV16" t="str">
        <f>IFERROR((Z16+BF16+AP16)*_xlfn.XLOOKUP(Tool_clean!BV$4,Monetization_Factors!$A:$A,Monetization_Factors!$D:$D),"")</f>
        <v/>
      </c>
      <c r="BW16" t="str">
        <f>IFERROR((AA16+BG16+AQ16)*_xlfn.XLOOKUP(Tool_clean!BW$4,Monetization_Factors!$A:$A,Monetization_Factors!$D:$D),"")</f>
        <v/>
      </c>
      <c r="BX16" s="38" t="str" cm="1">
        <f t="array" ref="BX16">IFERROR(_xlfn.IFS(I16&gt;0,I16*E16,I16="",J16*E16),"")</f>
        <v/>
      </c>
      <c r="BY16" s="38">
        <f t="shared" si="33"/>
        <v>0</v>
      </c>
      <c r="BZ16" s="38" t="str">
        <f t="shared" si="34"/>
        <v/>
      </c>
      <c r="CA16" s="38" t="str">
        <f t="shared" si="35"/>
        <v/>
      </c>
      <c r="CB16" t="str">
        <f t="shared" si="0"/>
        <v/>
      </c>
      <c r="CC16" t="str">
        <f t="shared" si="1"/>
        <v/>
      </c>
      <c r="CD16" t="str">
        <f t="shared" si="2"/>
        <v/>
      </c>
      <c r="CE16" t="str">
        <f t="shared" si="3"/>
        <v/>
      </c>
      <c r="CF16" t="str">
        <f t="shared" si="4"/>
        <v/>
      </c>
      <c r="CG16" t="str">
        <f t="shared" si="5"/>
        <v/>
      </c>
      <c r="CH16" t="str">
        <f t="shared" si="6"/>
        <v/>
      </c>
      <c r="CI16" t="str">
        <f t="shared" si="7"/>
        <v/>
      </c>
      <c r="CJ16" t="str">
        <f t="shared" si="8"/>
        <v/>
      </c>
      <c r="CK16" t="str">
        <f t="shared" si="9"/>
        <v/>
      </c>
      <c r="CL16" t="str">
        <f t="shared" si="10"/>
        <v/>
      </c>
      <c r="CM16" t="str">
        <f t="shared" si="11"/>
        <v/>
      </c>
      <c r="CN16" t="str">
        <f t="shared" si="12"/>
        <v/>
      </c>
      <c r="CO16" t="str">
        <f t="shared" si="13"/>
        <v/>
      </c>
      <c r="CP16" t="str">
        <f t="shared" si="14"/>
        <v/>
      </c>
      <c r="CQ16" t="str">
        <f t="shared" si="15"/>
        <v/>
      </c>
      <c r="CR16" t="str">
        <f t="shared" si="16"/>
        <v/>
      </c>
      <c r="CS16" t="str">
        <f t="shared" si="17"/>
        <v/>
      </c>
      <c r="CT16" t="str">
        <f t="shared" si="18"/>
        <v/>
      </c>
      <c r="CU16" t="str">
        <f t="shared" si="19"/>
        <v/>
      </c>
      <c r="CV16" t="str">
        <f t="shared" si="20"/>
        <v/>
      </c>
      <c r="CW16" t="str">
        <f t="shared" si="21"/>
        <v/>
      </c>
      <c r="CX16" t="str">
        <f t="shared" si="22"/>
        <v/>
      </c>
      <c r="CY16" t="str">
        <f t="shared" si="23"/>
        <v/>
      </c>
      <c r="CZ16" t="str">
        <f t="shared" si="24"/>
        <v/>
      </c>
      <c r="DA16" t="str">
        <f t="shared" si="25"/>
        <v/>
      </c>
      <c r="DB16" t="str">
        <f t="shared" si="26"/>
        <v/>
      </c>
      <c r="DC16" t="str">
        <f t="shared" si="27"/>
        <v/>
      </c>
      <c r="DD16" t="str">
        <f t="shared" si="28"/>
        <v/>
      </c>
      <c r="DE16" t="str">
        <f t="shared" si="29"/>
        <v/>
      </c>
      <c r="DF16" t="str">
        <f t="shared" si="30"/>
        <v/>
      </c>
      <c r="DG16" t="str">
        <f t="shared" si="31"/>
        <v/>
      </c>
      <c r="DH16" s="5" t="str">
        <f>IFERROR((CR16*$B$2*(1-$H16)*('CAR.CAP_per person'!B$2))/(_xlfn.XLOOKUP($E$2,EU_countries_GDP!$A$2:$A$29,EU_countries_GDP!$E$2:$E$29)),"")</f>
        <v/>
      </c>
      <c r="DI16" s="5" t="str">
        <f>IFERROR((CS16*$B$2*(1-$H16)*('CAR.CAP_per person'!C$2))/(_xlfn.XLOOKUP($E$2,EU_countries_GDP!$A$2:$A$29,EU_countries_GDP!$E$2:$E$29)),"")</f>
        <v/>
      </c>
      <c r="DJ16" s="5" t="str">
        <f>IFERROR((CT16*$B$2*(1-$H16)*('CAR.CAP_per person'!D$2))/(_xlfn.XLOOKUP($E$2,EU_countries_GDP!$A$2:$A$29,EU_countries_GDP!$E$2:$E$29)),"")</f>
        <v/>
      </c>
      <c r="DK16" s="5" t="str">
        <f>IFERROR((CU16*$B$2*(1-$H16)*('CAR.CAP_per person'!E$2))/(_xlfn.XLOOKUP($E$2,EU_countries_GDP!$A$2:$A$29,EU_countries_GDP!$E$2:$E$29)),"")</f>
        <v/>
      </c>
      <c r="DL16" s="5" t="str">
        <f>IFERROR((CV16*$B$2*(1-$H16)*('CAR.CAP_per person'!F$2))/(_xlfn.XLOOKUP($E$2,EU_countries_GDP!$A$2:$A$29,EU_countries_GDP!$E$2:$E$29)),"")</f>
        <v/>
      </c>
      <c r="DM16" s="5" t="str">
        <f>IFERROR((CW16*$B$2*(1-$H16)*('CAR.CAP_per person'!G$2))/(_xlfn.XLOOKUP($E$2,EU_countries_GDP!$A$2:$A$29,EU_countries_GDP!$E$2:$E$29)),"")</f>
        <v/>
      </c>
      <c r="DN16" s="5" t="str">
        <f>IFERROR((CX16*$B$2*(1-$H16)*('CAR.CAP_per person'!H$2))/(_xlfn.XLOOKUP($E$2,EU_countries_GDP!$A$2:$A$29,EU_countries_GDP!$E$2:$E$29)),"")</f>
        <v/>
      </c>
      <c r="DO16" s="5" t="str">
        <f>IFERROR((CY16*$B$2*(1-$H16)*('CAR.CAP_per person'!I$2))/(_xlfn.XLOOKUP($E$2,EU_countries_GDP!$A$2:$A$29,EU_countries_GDP!$E$2:$E$29)),"")</f>
        <v/>
      </c>
      <c r="DP16" s="5" t="str">
        <f>IFERROR((CZ16*$B$2*(1-$H16)*('CAR.CAP_per person'!J$2))/(_xlfn.XLOOKUP($E$2,EU_countries_GDP!$A$2:$A$29,EU_countries_GDP!$E$2:$E$29)),"")</f>
        <v/>
      </c>
      <c r="DQ16" s="5" t="str">
        <f>IFERROR((DA16*$B$2*(1-$H16)*('CAR.CAP_per person'!K$2))/(_xlfn.XLOOKUP($E$2,EU_countries_GDP!$A$2:$A$29,EU_countries_GDP!$E$2:$E$29)),"")</f>
        <v/>
      </c>
      <c r="DR16" s="5" t="str">
        <f>IFERROR((DB16*$B$2*(1-$H16)*('CAR.CAP_per person'!L$2))/(_xlfn.XLOOKUP($E$2,EU_countries_GDP!$A$2:$A$29,EU_countries_GDP!$E$2:$E$29)),"")</f>
        <v/>
      </c>
      <c r="DS16" s="5" t="str">
        <f>IFERROR((DC16*$B$2*(1-$H16)*('CAR.CAP_per person'!M$2))/(_xlfn.XLOOKUP($E$2,EU_countries_GDP!$A$2:$A$29,EU_countries_GDP!$E$2:$E$29)),"")</f>
        <v/>
      </c>
      <c r="DT16" s="5" t="str">
        <f>IFERROR((DD16*$B$2*(1-$H16)*('CAR.CAP_per person'!N$2))/(_xlfn.XLOOKUP($E$2,EU_countries_GDP!$A$2:$A$29,EU_countries_GDP!$E$2:$E$29)),"")</f>
        <v/>
      </c>
      <c r="DU16" s="5" t="str">
        <f>IFERROR((DE16*$B$2*(1-$H16)*('CAR.CAP_per person'!O$2))/(_xlfn.XLOOKUP($E$2,EU_countries_GDP!$A$2:$A$29,EU_countries_GDP!$E$2:$E$29)),"")</f>
        <v/>
      </c>
      <c r="DV16" s="5" t="str">
        <f>IFERROR((DF16*$B$2*(1-$H16)*('CAR.CAP_per person'!P$2))/(_xlfn.XLOOKUP($E$2,EU_countries_GDP!$A$2:$A$29,EU_countries_GDP!$E$2:$E$29)),"")</f>
        <v/>
      </c>
      <c r="DW16" s="5" t="str">
        <f>IFERROR((DG16*$B$2*(1-$H16)*('CAR.CAP_per person'!Q$2))/(_xlfn.XLOOKUP($E$2,EU_countries_GDP!$A$2:$A$29,EU_countries_GDP!$E$2:$E$29)),"")</f>
        <v/>
      </c>
    </row>
    <row r="17" spans="2:127">
      <c r="B17" t="str">
        <f>_xlfn.XLOOKUP(D17,Table5[Ingredient],Table5[Category],"",FALSE)</f>
        <v/>
      </c>
      <c r="C17" s="33"/>
      <c r="D17" s="33"/>
      <c r="E17" s="33"/>
      <c r="F17" s="33"/>
      <c r="G17" s="33"/>
      <c r="H17" s="33"/>
      <c r="I17" s="33"/>
      <c r="J17" s="37" t="str">
        <f>IFERROR(INDEX('AveragePrices&amp;Codes'!G:AG, MATCH($D17, 'AveragePrices&amp;Codes'!$A:$A, 0), MATCH(Tool_clean!$E$2, 'AveragePrices&amp;Codes'!$G$1:$AG$1, 0)),"")</f>
        <v/>
      </c>
      <c r="K17" s="37" t="str">
        <f t="shared" si="32"/>
        <v/>
      </c>
      <c r="L17">
        <f>IFERROR(IF($F17="Raw",_xlfn.XLOOKUP(_xlfn.XLOOKUP(Tool_clean!$D17,'AveragePrices&amp;Codes'!$A:$A,'AveragePrices&amp;Codes'!$B:$B),AGRIBALYSE_Raw!$B:$B,AGRIBALYSE_Raw!O:O)*$E17,_xlfn.XLOOKUP(_xlfn.XLOOKUP(Tool_clean!$D17,'AveragePrices&amp;Codes'!$A:$A,'AveragePrices&amp;Codes'!$B:$B),AGRIBALYSE_Cooked!$C:$C,AGRIBALYSE_Cooked!P:P)*$E17),"")</f>
        <v>0</v>
      </c>
      <c r="M17">
        <f>IFERROR(IF($F17="Raw",_xlfn.XLOOKUP(_xlfn.XLOOKUP(Tool_clean!$D17,'AveragePrices&amp;Codes'!$A:$A,'AveragePrices&amp;Codes'!$B:$B),AGRIBALYSE_Raw!$B:$B,AGRIBALYSE_Raw!P:P)*$E17,_xlfn.XLOOKUP(_xlfn.XLOOKUP(Tool_clean!$D17,'AveragePrices&amp;Codes'!$A:$A,'AveragePrices&amp;Codes'!$B:$B),AGRIBALYSE_Cooked!$C:$C,AGRIBALYSE_Cooked!Q:Q)*$E17),"")</f>
        <v>0</v>
      </c>
      <c r="N17">
        <f>IFERROR(IF($F17="Raw",_xlfn.XLOOKUP(_xlfn.XLOOKUP(Tool_clean!$D17,'AveragePrices&amp;Codes'!$A:$A,'AveragePrices&amp;Codes'!$B:$B),AGRIBALYSE_Raw!$B:$B,AGRIBALYSE_Raw!Q:Q)*$E17,_xlfn.XLOOKUP(_xlfn.XLOOKUP(Tool_clean!$D17,'AveragePrices&amp;Codes'!$A:$A,'AveragePrices&amp;Codes'!$B:$B),AGRIBALYSE_Cooked!$C:$C,AGRIBALYSE_Cooked!R:R)*$E17),"")</f>
        <v>0</v>
      </c>
      <c r="O17">
        <f>IFERROR(IF($F17="Raw",_xlfn.XLOOKUP(_xlfn.XLOOKUP(Tool_clean!$D17,'AveragePrices&amp;Codes'!$A:$A,'AveragePrices&amp;Codes'!$B:$B),AGRIBALYSE_Raw!$B:$B,AGRIBALYSE_Raw!R:R)*$E17,_xlfn.XLOOKUP(_xlfn.XLOOKUP(Tool_clean!$D17,'AveragePrices&amp;Codes'!$A:$A,'AveragePrices&amp;Codes'!$B:$B),AGRIBALYSE_Cooked!$C:$C,AGRIBALYSE_Cooked!S:S)*$E17),"")</f>
        <v>0</v>
      </c>
      <c r="P17">
        <f>IFERROR(IF($F17="Raw",_xlfn.XLOOKUP(_xlfn.XLOOKUP(Tool_clean!$D17,'AveragePrices&amp;Codes'!$A:$A,'AveragePrices&amp;Codes'!$B:$B),AGRIBALYSE_Raw!$B:$B,AGRIBALYSE_Raw!S:S)*$E17,_xlfn.XLOOKUP(_xlfn.XLOOKUP(Tool_clean!$D17,'AveragePrices&amp;Codes'!$A:$A,'AveragePrices&amp;Codes'!$B:$B),AGRIBALYSE_Cooked!$C:$C,AGRIBALYSE_Cooked!T:T)*$E17),"")</f>
        <v>0</v>
      </c>
      <c r="Q17">
        <f>IFERROR(IF($F17="Raw",_xlfn.XLOOKUP(_xlfn.XLOOKUP(Tool_clean!$D17,'AveragePrices&amp;Codes'!$A:$A,'AveragePrices&amp;Codes'!$B:$B),AGRIBALYSE_Raw!$B:$B,AGRIBALYSE_Raw!T:T)*$E17,_xlfn.XLOOKUP(_xlfn.XLOOKUP(Tool_clean!$D17,'AveragePrices&amp;Codes'!$A:$A,'AveragePrices&amp;Codes'!$B:$B),AGRIBALYSE_Cooked!$C:$C,AGRIBALYSE_Cooked!U:U)*$E17),"")</f>
        <v>0</v>
      </c>
      <c r="R17">
        <f>IFERROR(IF($F17="Raw",_xlfn.XLOOKUP(_xlfn.XLOOKUP(Tool_clean!$D17,'AveragePrices&amp;Codes'!$A:$A,'AveragePrices&amp;Codes'!$B:$B),AGRIBALYSE_Raw!$B:$B,AGRIBALYSE_Raw!U:U)*$E17,_xlfn.XLOOKUP(_xlfn.XLOOKUP(Tool_clean!$D17,'AveragePrices&amp;Codes'!$A:$A,'AveragePrices&amp;Codes'!$B:$B),AGRIBALYSE_Cooked!$C:$C,AGRIBALYSE_Cooked!V:V)*$E17),"")</f>
        <v>0</v>
      </c>
      <c r="S17">
        <f>IFERROR(IF($F17="Raw",_xlfn.XLOOKUP(_xlfn.XLOOKUP(Tool_clean!$D17,'AveragePrices&amp;Codes'!$A:$A,'AveragePrices&amp;Codes'!$B:$B),AGRIBALYSE_Raw!$B:$B,AGRIBALYSE_Raw!V:V)*$E17,_xlfn.XLOOKUP(_xlfn.XLOOKUP(Tool_clean!$D17,'AveragePrices&amp;Codes'!$A:$A,'AveragePrices&amp;Codes'!$B:$B),AGRIBALYSE_Cooked!$C:$C,AGRIBALYSE_Cooked!W:W)*$E17),"")</f>
        <v>0</v>
      </c>
      <c r="T17">
        <f>IFERROR(IF($F17="Raw",_xlfn.XLOOKUP(_xlfn.XLOOKUP(Tool_clean!$D17,'AveragePrices&amp;Codes'!$A:$A,'AveragePrices&amp;Codes'!$B:$B),AGRIBALYSE_Raw!$B:$B,AGRIBALYSE_Raw!W:W)*$E17,_xlfn.XLOOKUP(_xlfn.XLOOKUP(Tool_clean!$D17,'AveragePrices&amp;Codes'!$A:$A,'AveragePrices&amp;Codes'!$B:$B),AGRIBALYSE_Cooked!$C:$C,AGRIBALYSE_Cooked!X:X)*$E17),"")</f>
        <v>0</v>
      </c>
      <c r="U17">
        <f>IFERROR(IF($F17="Raw",_xlfn.XLOOKUP(_xlfn.XLOOKUP(Tool_clean!$D17,'AveragePrices&amp;Codes'!$A:$A,'AveragePrices&amp;Codes'!$B:$B),AGRIBALYSE_Raw!$B:$B,AGRIBALYSE_Raw!X:X)*$E17,_xlfn.XLOOKUP(_xlfn.XLOOKUP(Tool_clean!$D17,'AveragePrices&amp;Codes'!$A:$A,'AveragePrices&amp;Codes'!$B:$B),AGRIBALYSE_Cooked!$C:$C,AGRIBALYSE_Cooked!Y:Y)*$E17),"")</f>
        <v>0</v>
      </c>
      <c r="V17">
        <f>IFERROR(IF($F17="Raw",_xlfn.XLOOKUP(_xlfn.XLOOKUP(Tool_clean!$D17,'AveragePrices&amp;Codes'!$A:$A,'AveragePrices&amp;Codes'!$B:$B),AGRIBALYSE_Raw!$B:$B,AGRIBALYSE_Raw!Y:Y)*$E17,_xlfn.XLOOKUP(_xlfn.XLOOKUP(Tool_clean!$D17,'AveragePrices&amp;Codes'!$A:$A,'AveragePrices&amp;Codes'!$B:$B),AGRIBALYSE_Cooked!$C:$C,AGRIBALYSE_Cooked!Z:Z)*$E17),"")</f>
        <v>0</v>
      </c>
      <c r="W17">
        <f>IFERROR(IF($F17="Raw",_xlfn.XLOOKUP(_xlfn.XLOOKUP(Tool_clean!$D17,'AveragePrices&amp;Codes'!$A:$A,'AveragePrices&amp;Codes'!$B:$B),AGRIBALYSE_Raw!$B:$B,AGRIBALYSE_Raw!Z:Z)*$E17,_xlfn.XLOOKUP(_xlfn.XLOOKUP(Tool_clean!$D17,'AveragePrices&amp;Codes'!$A:$A,'AveragePrices&amp;Codes'!$B:$B),AGRIBALYSE_Cooked!$C:$C,AGRIBALYSE_Cooked!AA:AA)*$E17),"")</f>
        <v>0</v>
      </c>
      <c r="X17">
        <f>IFERROR(IF($F17="Raw",_xlfn.XLOOKUP(_xlfn.XLOOKUP(Tool_clean!$D17,'AveragePrices&amp;Codes'!$A:$A,'AveragePrices&amp;Codes'!$B:$B),AGRIBALYSE_Raw!$B:$B,AGRIBALYSE_Raw!AA:AA)*$E17,_xlfn.XLOOKUP(_xlfn.XLOOKUP(Tool_clean!$D17,'AveragePrices&amp;Codes'!$A:$A,'AveragePrices&amp;Codes'!$B:$B),AGRIBALYSE_Cooked!$C:$C,AGRIBALYSE_Cooked!AB:AB)*$E17),"")</f>
        <v>0</v>
      </c>
      <c r="Y17">
        <f>IFERROR(IF($F17="Raw",_xlfn.XLOOKUP(_xlfn.XLOOKUP(Tool_clean!$D17,'AveragePrices&amp;Codes'!$A:$A,'AveragePrices&amp;Codes'!$B:$B),AGRIBALYSE_Raw!$B:$B,AGRIBALYSE_Raw!AB:AB)*$E17,_xlfn.XLOOKUP(_xlfn.XLOOKUP(Tool_clean!$D17,'AveragePrices&amp;Codes'!$A:$A,'AveragePrices&amp;Codes'!$B:$B),AGRIBALYSE_Cooked!$C:$C,AGRIBALYSE_Cooked!AC:AC)*$E17),"")</f>
        <v>0</v>
      </c>
      <c r="Z17">
        <f>IFERROR(IF($F17="Raw",_xlfn.XLOOKUP(_xlfn.XLOOKUP(Tool_clean!$D17,'AveragePrices&amp;Codes'!$A:$A,'AveragePrices&amp;Codes'!$B:$B),AGRIBALYSE_Raw!$B:$B,AGRIBALYSE_Raw!AC:AC)*$E17,_xlfn.XLOOKUP(_xlfn.XLOOKUP(Tool_clean!$D17,'AveragePrices&amp;Codes'!$A:$A,'AveragePrices&amp;Codes'!$B:$B),AGRIBALYSE_Cooked!$C:$C,AGRIBALYSE_Cooked!AD:AD)*$E17),"")</f>
        <v>0</v>
      </c>
      <c r="AA17">
        <f>IFERROR(IF($F17="Raw",_xlfn.XLOOKUP(_xlfn.XLOOKUP(Tool_clean!$D17,'AveragePrices&amp;Codes'!$A:$A,'AveragePrices&amp;Codes'!$B:$B),AGRIBALYSE_Raw!$B:$B,AGRIBALYSE_Raw!AD:AD)*$E17,_xlfn.XLOOKUP(_xlfn.XLOOKUP(Tool_clean!$D17,'AveragePrices&amp;Codes'!$A:$A,'AveragePrices&amp;Codes'!$B:$B),AGRIBALYSE_Cooked!$C:$C,AGRIBALYSE_Cooked!AE:AE)*$E17),"")</f>
        <v>0</v>
      </c>
      <c r="AB17" t="str" cm="1">
        <f t="array" ref="AB17">IFERROR(_xlfn.XLOOKUP(Tool_clean!$F17&amp;$E$2,'Cooking methods'!$A:$A&amp;'Cooking methods'!$B:$B,'Cooking methods'!C:C)*$E17,"")</f>
        <v/>
      </c>
      <c r="AC17" t="str" cm="1">
        <f t="array" ref="AC17">IFERROR(_xlfn.XLOOKUP(Tool_clean!$F17&amp;$E$2,'Cooking methods'!$A:$A&amp;'Cooking methods'!$B:$B,'Cooking methods'!D:D)*$E17,"")</f>
        <v/>
      </c>
      <c r="AD17" t="str" cm="1">
        <f t="array" ref="AD17">IFERROR(_xlfn.XLOOKUP(Tool_clean!$F17&amp;$E$2,'Cooking methods'!$A:$A&amp;'Cooking methods'!$B:$B,'Cooking methods'!E:E)*$E17,"")</f>
        <v/>
      </c>
      <c r="AE17" t="str" cm="1">
        <f t="array" ref="AE17">IFERROR(_xlfn.XLOOKUP(Tool_clean!$F17&amp;$E$2,'Cooking methods'!$A:$A&amp;'Cooking methods'!$B:$B,'Cooking methods'!F:F)*$E17,"")</f>
        <v/>
      </c>
      <c r="AF17" t="str" cm="1">
        <f t="array" ref="AF17">IFERROR(_xlfn.XLOOKUP(Tool_clean!$F17&amp;$E$2,'Cooking methods'!$A:$A&amp;'Cooking methods'!$B:$B,'Cooking methods'!G:G)*$E17,"")</f>
        <v/>
      </c>
      <c r="AG17" t="str" cm="1">
        <f t="array" ref="AG17">IFERROR(_xlfn.XLOOKUP(Tool_clean!$F17&amp;$E$2,'Cooking methods'!$A:$A&amp;'Cooking methods'!$B:$B,'Cooking methods'!H:H)*$E17,"")</f>
        <v/>
      </c>
      <c r="AH17" t="str" cm="1">
        <f t="array" ref="AH17">IFERROR(_xlfn.XLOOKUP(Tool_clean!$F17&amp;$E$2,'Cooking methods'!$A:$A&amp;'Cooking methods'!$B:$B,'Cooking methods'!I:I)*$E17,"")</f>
        <v/>
      </c>
      <c r="AI17" t="str" cm="1">
        <f t="array" ref="AI17">IFERROR(_xlfn.XLOOKUP(Tool_clean!$F17&amp;$E$2,'Cooking methods'!$A:$A&amp;'Cooking methods'!$B:$B,'Cooking methods'!J:J)*$E17,"")</f>
        <v/>
      </c>
      <c r="AJ17" t="str" cm="1">
        <f t="array" ref="AJ17">IFERROR(_xlfn.XLOOKUP(Tool_clean!$F17&amp;$E$2,'Cooking methods'!$A:$A&amp;'Cooking methods'!$B:$B,'Cooking methods'!K:K)*$E17,"")</f>
        <v/>
      </c>
      <c r="AK17" t="str" cm="1">
        <f t="array" ref="AK17">IFERROR(_xlfn.XLOOKUP(Tool_clean!$F17&amp;$E$2,'Cooking methods'!$A:$A&amp;'Cooking methods'!$B:$B,'Cooking methods'!L:L)*$E17,"")</f>
        <v/>
      </c>
      <c r="AL17" t="str" cm="1">
        <f t="array" ref="AL17">IFERROR(_xlfn.XLOOKUP(Tool_clean!$F17&amp;$E$2,'Cooking methods'!$A:$A&amp;'Cooking methods'!$B:$B,'Cooking methods'!M:M)*$E17,"")</f>
        <v/>
      </c>
      <c r="AM17" t="str" cm="1">
        <f t="array" ref="AM17">IFERROR(_xlfn.XLOOKUP(Tool_clean!$F17&amp;$E$2,'Cooking methods'!$A:$A&amp;'Cooking methods'!$B:$B,'Cooking methods'!N:N)*$E17,"")</f>
        <v/>
      </c>
      <c r="AN17" t="str" cm="1">
        <f t="array" ref="AN17">IFERROR(_xlfn.XLOOKUP(Tool_clean!$F17&amp;$E$2,'Cooking methods'!$A:$A&amp;'Cooking methods'!$B:$B,'Cooking methods'!O:O)*$E17,"")</f>
        <v/>
      </c>
      <c r="AO17" t="str" cm="1">
        <f t="array" ref="AO17">IFERROR(_xlfn.XLOOKUP(Tool_clean!$F17&amp;$E$2,'Cooking methods'!$A:$A&amp;'Cooking methods'!$B:$B,'Cooking methods'!P:P)*$E17,"")</f>
        <v/>
      </c>
      <c r="AP17" t="str" cm="1">
        <f t="array" ref="AP17">IFERROR(_xlfn.XLOOKUP(Tool_clean!$F17&amp;$E$2,'Cooking methods'!$A:$A&amp;'Cooking methods'!$B:$B,'Cooking methods'!Q:Q)*$E17,"")</f>
        <v/>
      </c>
      <c r="AQ17" t="str" cm="1">
        <f t="array" ref="AQ17">IFERROR(_xlfn.XLOOKUP(Tool_clean!$F17&amp;$E$2,'Cooking methods'!$A:$A&amp;'Cooking methods'!$B:$B,'Cooking methods'!R:R)*$E17,"")</f>
        <v/>
      </c>
      <c r="AR17" t="str" cm="1">
        <f t="array" ref="AR17">IFERROR(_xlfn.XLOOKUP(Tool_clean!$G17&amp;$E$2,'Waste management'!$A:$A&amp;'Waste management'!$B:$B,'Waste management'!C:C)*$E17,"")</f>
        <v/>
      </c>
      <c r="AS17" t="str" cm="1">
        <f t="array" ref="AS17">IFERROR(_xlfn.XLOOKUP(Tool_clean!$G17&amp;$E$2,'Waste management'!$A:$A&amp;'Waste management'!$B:$B,'Waste management'!D:D)*$E17,"")</f>
        <v/>
      </c>
      <c r="AT17" t="str" cm="1">
        <f t="array" ref="AT17">IFERROR(_xlfn.XLOOKUP(Tool_clean!$G17&amp;$E$2,'Waste management'!$A:$A&amp;'Waste management'!$B:$B,'Waste management'!E:E)*$E17,"")</f>
        <v/>
      </c>
      <c r="AU17" t="str" cm="1">
        <f t="array" ref="AU17">IFERROR(_xlfn.XLOOKUP(Tool_clean!$G17&amp;$E$2,'Waste management'!$A:$A&amp;'Waste management'!$B:$B,'Waste management'!F:F)*$E17,"")</f>
        <v/>
      </c>
      <c r="AV17" t="str" cm="1">
        <f t="array" ref="AV17">IFERROR(_xlfn.XLOOKUP(Tool_clean!$G17&amp;$E$2,'Waste management'!$A:$A&amp;'Waste management'!$B:$B,'Waste management'!G:G)*$E17,"")</f>
        <v/>
      </c>
      <c r="AW17" t="str" cm="1">
        <f t="array" ref="AW17">IFERROR(_xlfn.XLOOKUP(Tool_clean!$G17&amp;$E$2,'Waste management'!$A:$A&amp;'Waste management'!$B:$B,'Waste management'!H:H)*$E17,"")</f>
        <v/>
      </c>
      <c r="AX17" t="str" cm="1">
        <f t="array" ref="AX17">IFERROR(_xlfn.XLOOKUP(Tool_clean!$G17&amp;$E$2,'Waste management'!$A:$A&amp;'Waste management'!$B:$B,'Waste management'!I:I)*$E17,"")</f>
        <v/>
      </c>
      <c r="AY17" t="str" cm="1">
        <f t="array" ref="AY17">IFERROR(_xlfn.XLOOKUP(Tool_clean!$G17&amp;$E$2,'Waste management'!$A:$A&amp;'Waste management'!$B:$B,'Waste management'!J:J)*$E17,"")</f>
        <v/>
      </c>
      <c r="AZ17" t="str" cm="1">
        <f t="array" ref="AZ17">IFERROR(_xlfn.XLOOKUP(Tool_clean!$G17&amp;$E$2,'Waste management'!$A:$A&amp;'Waste management'!$B:$B,'Waste management'!K:K)*$E17,"")</f>
        <v/>
      </c>
      <c r="BA17" t="str" cm="1">
        <f t="array" ref="BA17">IFERROR(_xlfn.XLOOKUP(Tool_clean!$G17&amp;$E$2,'Waste management'!$A:$A&amp;'Waste management'!$B:$B,'Waste management'!L:L)*$E17,"")</f>
        <v/>
      </c>
      <c r="BB17" t="str" cm="1">
        <f t="array" ref="BB17">IFERROR(_xlfn.XLOOKUP(Tool_clean!$G17&amp;$E$2,'Waste management'!$A:$A&amp;'Waste management'!$B:$B,'Waste management'!M:M)*$E17,"")</f>
        <v/>
      </c>
      <c r="BC17" t="str" cm="1">
        <f t="array" ref="BC17">IFERROR(_xlfn.XLOOKUP(Tool_clean!$G17&amp;$E$2,'Waste management'!$A:$A&amp;'Waste management'!$B:$B,'Waste management'!N:N)*$E17,"")</f>
        <v/>
      </c>
      <c r="BD17" t="str" cm="1">
        <f t="array" ref="BD17">IFERROR(_xlfn.XLOOKUP(Tool_clean!$G17&amp;$E$2,'Waste management'!$A:$A&amp;'Waste management'!$B:$B,'Waste management'!O:O)*$E17,"")</f>
        <v/>
      </c>
      <c r="BE17" t="str" cm="1">
        <f t="array" ref="BE17">IFERROR(_xlfn.XLOOKUP(Tool_clean!$G17&amp;$E$2,'Waste management'!$A:$A&amp;'Waste management'!$B:$B,'Waste management'!P:P)*$E17,"")</f>
        <v/>
      </c>
      <c r="BF17" t="str" cm="1">
        <f t="array" ref="BF17">IFERROR(_xlfn.XLOOKUP(Tool_clean!$G17&amp;$E$2,'Waste management'!$A:$A&amp;'Waste management'!$B:$B,'Waste management'!Q:Q)*$E17,"")</f>
        <v/>
      </c>
      <c r="BG17" t="str" cm="1">
        <f t="array" ref="BG17">IFERROR(_xlfn.XLOOKUP(Tool_clean!$G17&amp;$E$2,'Waste management'!$A:$A&amp;'Waste management'!$B:$B,'Waste management'!R:R)*$E17,"")</f>
        <v/>
      </c>
      <c r="BH17" t="str">
        <f>IFERROR((L17+AR17+AB17)*_xlfn.XLOOKUP(Tool_clean!BH$4,Monetization_Factors!$A:$A,Monetization_Factors!$D:$D),"")</f>
        <v/>
      </c>
      <c r="BI17" t="str">
        <f>IFERROR((M17+AS17+AC17)*_xlfn.XLOOKUP(Tool_clean!BI$4,Monetization_Factors!$A:$A,Monetization_Factors!$D:$D),"")</f>
        <v/>
      </c>
      <c r="BJ17" t="str">
        <f>IFERROR((N17+AT17+AD17)*_xlfn.XLOOKUP(Tool_clean!BJ$4,Monetization_Factors!$A:$A,Monetization_Factors!$D:$D),"")</f>
        <v/>
      </c>
      <c r="BK17" t="str">
        <f>IFERROR((O17+AU17+AE17)*_xlfn.XLOOKUP(Tool_clean!BK$4,Monetization_Factors!$A:$A,Monetization_Factors!$D:$D),"")</f>
        <v/>
      </c>
      <c r="BL17" t="str">
        <f>IFERROR((P17+AV17+AF17)*_xlfn.XLOOKUP(Tool_clean!BL$4,Monetization_Factors!$A:$A,Monetization_Factors!$D:$D),"")</f>
        <v/>
      </c>
      <c r="BM17" t="str">
        <f>IFERROR((Q17+AW17+AG17)*_xlfn.XLOOKUP(Tool_clean!BM$4,Monetization_Factors!$A:$A,Monetization_Factors!$D:$D),"")</f>
        <v/>
      </c>
      <c r="BN17" t="str">
        <f>IFERROR((R17+AX17+AH17)*_xlfn.XLOOKUP(Tool_clean!BN$4,Monetization_Factors!$A:$A,Monetization_Factors!$D:$D),"")</f>
        <v/>
      </c>
      <c r="BO17" t="str">
        <f>IFERROR((S17+AY17+AI17)*_xlfn.XLOOKUP(Tool_clean!BO$4,Monetization_Factors!$A:$A,Monetization_Factors!$D:$D),"")</f>
        <v/>
      </c>
      <c r="BP17" t="str">
        <f>IFERROR((T17+AZ17+AJ17)*_xlfn.XLOOKUP(Tool_clean!BP$4,Monetization_Factors!$A:$A,Monetization_Factors!$D:$D),"")</f>
        <v/>
      </c>
      <c r="BQ17" t="str">
        <f>IFERROR((U17+BA17+AK17)*_xlfn.XLOOKUP(Tool_clean!BQ$4,Monetization_Factors!$A:$A,Monetization_Factors!$D:$D),"")</f>
        <v/>
      </c>
      <c r="BR17" t="str">
        <f>IFERROR((V17+BB17+AL17)*_xlfn.XLOOKUP(Tool_clean!BR$4,Monetization_Factors!$A:$A,Monetization_Factors!$D:$D),"")</f>
        <v/>
      </c>
      <c r="BS17" t="str">
        <f>IFERROR((W17+BC17+AM17)*_xlfn.XLOOKUP(Tool_clean!BS$4,Monetization_Factors!$A:$A,Monetization_Factors!$D:$D),"")</f>
        <v/>
      </c>
      <c r="BT17" t="str">
        <f>IFERROR((X17+BD17+AN17)*_xlfn.XLOOKUP(Tool_clean!BT$4,Monetization_Factors!$A:$A,Monetization_Factors!$D:$D),"")</f>
        <v/>
      </c>
      <c r="BU17" t="str">
        <f>IFERROR((Y17+BE17+AO17)*_xlfn.XLOOKUP(Tool_clean!BU$4,Monetization_Factors!$A:$A,Monetization_Factors!$D:$D),"")</f>
        <v/>
      </c>
      <c r="BV17" t="str">
        <f>IFERROR((Z17+BF17+AP17)*_xlfn.XLOOKUP(Tool_clean!BV$4,Monetization_Factors!$A:$A,Monetization_Factors!$D:$D),"")</f>
        <v/>
      </c>
      <c r="BW17" t="str">
        <f>IFERROR((AA17+BG17+AQ17)*_xlfn.XLOOKUP(Tool_clean!BW$4,Monetization_Factors!$A:$A,Monetization_Factors!$D:$D),"")</f>
        <v/>
      </c>
      <c r="BX17" s="38" t="str" cm="1">
        <f t="array" ref="BX17">IFERROR(_xlfn.IFS(I17&gt;0,I17*E17,I17="",J17*E17),"")</f>
        <v/>
      </c>
      <c r="BY17" s="38">
        <f t="shared" si="33"/>
        <v>0</v>
      </c>
      <c r="BZ17" s="38" t="str">
        <f t="shared" si="34"/>
        <v/>
      </c>
      <c r="CA17" s="38" t="str">
        <f t="shared" si="35"/>
        <v/>
      </c>
      <c r="CB17" t="str">
        <f t="shared" si="0"/>
        <v/>
      </c>
      <c r="CC17" t="str">
        <f t="shared" si="1"/>
        <v/>
      </c>
      <c r="CD17" t="str">
        <f t="shared" si="2"/>
        <v/>
      </c>
      <c r="CE17" t="str">
        <f t="shared" si="3"/>
        <v/>
      </c>
      <c r="CF17" t="str">
        <f t="shared" si="4"/>
        <v/>
      </c>
      <c r="CG17" t="str">
        <f t="shared" si="5"/>
        <v/>
      </c>
      <c r="CH17" t="str">
        <f t="shared" si="6"/>
        <v/>
      </c>
      <c r="CI17" t="str">
        <f t="shared" si="7"/>
        <v/>
      </c>
      <c r="CJ17" t="str">
        <f t="shared" si="8"/>
        <v/>
      </c>
      <c r="CK17" t="str">
        <f t="shared" si="9"/>
        <v/>
      </c>
      <c r="CL17" t="str">
        <f t="shared" si="10"/>
        <v/>
      </c>
      <c r="CM17" t="str">
        <f t="shared" si="11"/>
        <v/>
      </c>
      <c r="CN17" t="str">
        <f t="shared" si="12"/>
        <v/>
      </c>
      <c r="CO17" t="str">
        <f t="shared" si="13"/>
        <v/>
      </c>
      <c r="CP17" t="str">
        <f t="shared" si="14"/>
        <v/>
      </c>
      <c r="CQ17" t="str">
        <f t="shared" si="15"/>
        <v/>
      </c>
      <c r="CR17" t="str">
        <f t="shared" si="16"/>
        <v/>
      </c>
      <c r="CS17" t="str">
        <f t="shared" si="17"/>
        <v/>
      </c>
      <c r="CT17" t="str">
        <f t="shared" si="18"/>
        <v/>
      </c>
      <c r="CU17" t="str">
        <f t="shared" si="19"/>
        <v/>
      </c>
      <c r="CV17" t="str">
        <f t="shared" si="20"/>
        <v/>
      </c>
      <c r="CW17" t="str">
        <f t="shared" si="21"/>
        <v/>
      </c>
      <c r="CX17" t="str">
        <f t="shared" si="22"/>
        <v/>
      </c>
      <c r="CY17" t="str">
        <f t="shared" si="23"/>
        <v/>
      </c>
      <c r="CZ17" t="str">
        <f t="shared" si="24"/>
        <v/>
      </c>
      <c r="DA17" t="str">
        <f t="shared" si="25"/>
        <v/>
      </c>
      <c r="DB17" t="str">
        <f t="shared" si="26"/>
        <v/>
      </c>
      <c r="DC17" t="str">
        <f t="shared" si="27"/>
        <v/>
      </c>
      <c r="DD17" t="str">
        <f t="shared" si="28"/>
        <v/>
      </c>
      <c r="DE17" t="str">
        <f t="shared" si="29"/>
        <v/>
      </c>
      <c r="DF17" t="str">
        <f t="shared" si="30"/>
        <v/>
      </c>
      <c r="DG17" t="str">
        <f t="shared" si="31"/>
        <v/>
      </c>
      <c r="DH17" s="5" t="str">
        <f>IFERROR((CR17*$B$2*(1-$H17)*('CAR.CAP_per person'!B$2))/(_xlfn.XLOOKUP($E$2,EU_countries_GDP!$A$2:$A$29,EU_countries_GDP!$E$2:$E$29)),"")</f>
        <v/>
      </c>
      <c r="DI17" s="5" t="str">
        <f>IFERROR((CS17*$B$2*(1-$H17)*('CAR.CAP_per person'!C$2))/(_xlfn.XLOOKUP($E$2,EU_countries_GDP!$A$2:$A$29,EU_countries_GDP!$E$2:$E$29)),"")</f>
        <v/>
      </c>
      <c r="DJ17" s="5" t="str">
        <f>IFERROR((CT17*$B$2*(1-$H17)*('CAR.CAP_per person'!D$2))/(_xlfn.XLOOKUP($E$2,EU_countries_GDP!$A$2:$A$29,EU_countries_GDP!$E$2:$E$29)),"")</f>
        <v/>
      </c>
      <c r="DK17" s="5" t="str">
        <f>IFERROR((CU17*$B$2*(1-$H17)*('CAR.CAP_per person'!E$2))/(_xlfn.XLOOKUP($E$2,EU_countries_GDP!$A$2:$A$29,EU_countries_GDP!$E$2:$E$29)),"")</f>
        <v/>
      </c>
      <c r="DL17" s="5" t="str">
        <f>IFERROR((CV17*$B$2*(1-$H17)*('CAR.CAP_per person'!F$2))/(_xlfn.XLOOKUP($E$2,EU_countries_GDP!$A$2:$A$29,EU_countries_GDP!$E$2:$E$29)),"")</f>
        <v/>
      </c>
      <c r="DM17" s="5" t="str">
        <f>IFERROR((CW17*$B$2*(1-$H17)*('CAR.CAP_per person'!G$2))/(_xlfn.XLOOKUP($E$2,EU_countries_GDP!$A$2:$A$29,EU_countries_GDP!$E$2:$E$29)),"")</f>
        <v/>
      </c>
      <c r="DN17" s="5" t="str">
        <f>IFERROR((CX17*$B$2*(1-$H17)*('CAR.CAP_per person'!H$2))/(_xlfn.XLOOKUP($E$2,EU_countries_GDP!$A$2:$A$29,EU_countries_GDP!$E$2:$E$29)),"")</f>
        <v/>
      </c>
      <c r="DO17" s="5" t="str">
        <f>IFERROR((CY17*$B$2*(1-$H17)*('CAR.CAP_per person'!I$2))/(_xlfn.XLOOKUP($E$2,EU_countries_GDP!$A$2:$A$29,EU_countries_GDP!$E$2:$E$29)),"")</f>
        <v/>
      </c>
      <c r="DP17" s="5" t="str">
        <f>IFERROR((CZ17*$B$2*(1-$H17)*('CAR.CAP_per person'!J$2))/(_xlfn.XLOOKUP($E$2,EU_countries_GDP!$A$2:$A$29,EU_countries_GDP!$E$2:$E$29)),"")</f>
        <v/>
      </c>
      <c r="DQ17" s="5" t="str">
        <f>IFERROR((DA17*$B$2*(1-$H17)*('CAR.CAP_per person'!K$2))/(_xlfn.XLOOKUP($E$2,EU_countries_GDP!$A$2:$A$29,EU_countries_GDP!$E$2:$E$29)),"")</f>
        <v/>
      </c>
      <c r="DR17" s="5" t="str">
        <f>IFERROR((DB17*$B$2*(1-$H17)*('CAR.CAP_per person'!L$2))/(_xlfn.XLOOKUP($E$2,EU_countries_GDP!$A$2:$A$29,EU_countries_GDP!$E$2:$E$29)),"")</f>
        <v/>
      </c>
      <c r="DS17" s="5" t="str">
        <f>IFERROR((DC17*$B$2*(1-$H17)*('CAR.CAP_per person'!M$2))/(_xlfn.XLOOKUP($E$2,EU_countries_GDP!$A$2:$A$29,EU_countries_GDP!$E$2:$E$29)),"")</f>
        <v/>
      </c>
      <c r="DT17" s="5" t="str">
        <f>IFERROR((DD17*$B$2*(1-$H17)*('CAR.CAP_per person'!N$2))/(_xlfn.XLOOKUP($E$2,EU_countries_GDP!$A$2:$A$29,EU_countries_GDP!$E$2:$E$29)),"")</f>
        <v/>
      </c>
      <c r="DU17" s="5" t="str">
        <f>IFERROR((DE17*$B$2*(1-$H17)*('CAR.CAP_per person'!O$2))/(_xlfn.XLOOKUP($E$2,EU_countries_GDP!$A$2:$A$29,EU_countries_GDP!$E$2:$E$29)),"")</f>
        <v/>
      </c>
      <c r="DV17" s="5" t="str">
        <f>IFERROR((DF17*$B$2*(1-$H17)*('CAR.CAP_per person'!P$2))/(_xlfn.XLOOKUP($E$2,EU_countries_GDP!$A$2:$A$29,EU_countries_GDP!$E$2:$E$29)),"")</f>
        <v/>
      </c>
      <c r="DW17" s="5" t="str">
        <f>IFERROR((DG17*$B$2*(1-$H17)*('CAR.CAP_per person'!Q$2))/(_xlfn.XLOOKUP($E$2,EU_countries_GDP!$A$2:$A$29,EU_countries_GDP!$E$2:$E$29)),"")</f>
        <v/>
      </c>
    </row>
    <row r="18" spans="2:127">
      <c r="B18" t="str">
        <f>_xlfn.XLOOKUP(D18,Table5[Ingredient],Table5[Category],"",FALSE)</f>
        <v/>
      </c>
      <c r="C18" s="33"/>
      <c r="D18" s="33"/>
      <c r="E18" s="33"/>
      <c r="F18" s="33"/>
      <c r="G18" s="33"/>
      <c r="H18" s="33"/>
      <c r="I18" s="33"/>
      <c r="J18" s="37" t="str">
        <f>IFERROR(INDEX('AveragePrices&amp;Codes'!G:AG, MATCH($D18, 'AveragePrices&amp;Codes'!$A:$A, 0), MATCH(Tool_clean!$E$2, 'AveragePrices&amp;Codes'!$G$1:$AG$1, 0)),"")</f>
        <v/>
      </c>
      <c r="K18" s="37" t="str">
        <f t="shared" si="32"/>
        <v/>
      </c>
      <c r="L18">
        <f>IFERROR(IF($F18="Raw",_xlfn.XLOOKUP(_xlfn.XLOOKUP(Tool_clean!$D18,'AveragePrices&amp;Codes'!$A:$A,'AveragePrices&amp;Codes'!$B:$B),AGRIBALYSE_Raw!$B:$B,AGRIBALYSE_Raw!O:O)*$E18,_xlfn.XLOOKUP(_xlfn.XLOOKUP(Tool_clean!$D18,'AveragePrices&amp;Codes'!$A:$A,'AveragePrices&amp;Codes'!$B:$B),AGRIBALYSE_Cooked!$C:$C,AGRIBALYSE_Cooked!P:P)*$E18),"")</f>
        <v>0</v>
      </c>
      <c r="M18">
        <f>IFERROR(IF($F18="Raw",_xlfn.XLOOKUP(_xlfn.XLOOKUP(Tool_clean!$D18,'AveragePrices&amp;Codes'!$A:$A,'AveragePrices&amp;Codes'!$B:$B),AGRIBALYSE_Raw!$B:$B,AGRIBALYSE_Raw!P:P)*$E18,_xlfn.XLOOKUP(_xlfn.XLOOKUP(Tool_clean!$D18,'AveragePrices&amp;Codes'!$A:$A,'AveragePrices&amp;Codes'!$B:$B),AGRIBALYSE_Cooked!$C:$C,AGRIBALYSE_Cooked!Q:Q)*$E18),"")</f>
        <v>0</v>
      </c>
      <c r="N18">
        <f>IFERROR(IF($F18="Raw",_xlfn.XLOOKUP(_xlfn.XLOOKUP(Tool_clean!$D18,'AveragePrices&amp;Codes'!$A:$A,'AveragePrices&amp;Codes'!$B:$B),AGRIBALYSE_Raw!$B:$B,AGRIBALYSE_Raw!Q:Q)*$E18,_xlfn.XLOOKUP(_xlfn.XLOOKUP(Tool_clean!$D18,'AveragePrices&amp;Codes'!$A:$A,'AveragePrices&amp;Codes'!$B:$B),AGRIBALYSE_Cooked!$C:$C,AGRIBALYSE_Cooked!R:R)*$E18),"")</f>
        <v>0</v>
      </c>
      <c r="O18">
        <f>IFERROR(IF($F18="Raw",_xlfn.XLOOKUP(_xlfn.XLOOKUP(Tool_clean!$D18,'AveragePrices&amp;Codes'!$A:$A,'AveragePrices&amp;Codes'!$B:$B),AGRIBALYSE_Raw!$B:$B,AGRIBALYSE_Raw!R:R)*$E18,_xlfn.XLOOKUP(_xlfn.XLOOKUP(Tool_clean!$D18,'AveragePrices&amp;Codes'!$A:$A,'AveragePrices&amp;Codes'!$B:$B),AGRIBALYSE_Cooked!$C:$C,AGRIBALYSE_Cooked!S:S)*$E18),"")</f>
        <v>0</v>
      </c>
      <c r="P18">
        <f>IFERROR(IF($F18="Raw",_xlfn.XLOOKUP(_xlfn.XLOOKUP(Tool_clean!$D18,'AveragePrices&amp;Codes'!$A:$A,'AveragePrices&amp;Codes'!$B:$B),AGRIBALYSE_Raw!$B:$B,AGRIBALYSE_Raw!S:S)*$E18,_xlfn.XLOOKUP(_xlfn.XLOOKUP(Tool_clean!$D18,'AveragePrices&amp;Codes'!$A:$A,'AveragePrices&amp;Codes'!$B:$B),AGRIBALYSE_Cooked!$C:$C,AGRIBALYSE_Cooked!T:T)*$E18),"")</f>
        <v>0</v>
      </c>
      <c r="Q18">
        <f>IFERROR(IF($F18="Raw",_xlfn.XLOOKUP(_xlfn.XLOOKUP(Tool_clean!$D18,'AveragePrices&amp;Codes'!$A:$A,'AveragePrices&amp;Codes'!$B:$B),AGRIBALYSE_Raw!$B:$B,AGRIBALYSE_Raw!T:T)*$E18,_xlfn.XLOOKUP(_xlfn.XLOOKUP(Tool_clean!$D18,'AveragePrices&amp;Codes'!$A:$A,'AveragePrices&amp;Codes'!$B:$B),AGRIBALYSE_Cooked!$C:$C,AGRIBALYSE_Cooked!U:U)*$E18),"")</f>
        <v>0</v>
      </c>
      <c r="R18">
        <f>IFERROR(IF($F18="Raw",_xlfn.XLOOKUP(_xlfn.XLOOKUP(Tool_clean!$D18,'AveragePrices&amp;Codes'!$A:$A,'AveragePrices&amp;Codes'!$B:$B),AGRIBALYSE_Raw!$B:$B,AGRIBALYSE_Raw!U:U)*$E18,_xlfn.XLOOKUP(_xlfn.XLOOKUP(Tool_clean!$D18,'AveragePrices&amp;Codes'!$A:$A,'AveragePrices&amp;Codes'!$B:$B),AGRIBALYSE_Cooked!$C:$C,AGRIBALYSE_Cooked!V:V)*$E18),"")</f>
        <v>0</v>
      </c>
      <c r="S18">
        <f>IFERROR(IF($F18="Raw",_xlfn.XLOOKUP(_xlfn.XLOOKUP(Tool_clean!$D18,'AveragePrices&amp;Codes'!$A:$A,'AveragePrices&amp;Codes'!$B:$B),AGRIBALYSE_Raw!$B:$B,AGRIBALYSE_Raw!V:V)*$E18,_xlfn.XLOOKUP(_xlfn.XLOOKUP(Tool_clean!$D18,'AveragePrices&amp;Codes'!$A:$A,'AveragePrices&amp;Codes'!$B:$B),AGRIBALYSE_Cooked!$C:$C,AGRIBALYSE_Cooked!W:W)*$E18),"")</f>
        <v>0</v>
      </c>
      <c r="T18">
        <f>IFERROR(IF($F18="Raw",_xlfn.XLOOKUP(_xlfn.XLOOKUP(Tool_clean!$D18,'AveragePrices&amp;Codes'!$A:$A,'AveragePrices&amp;Codes'!$B:$B),AGRIBALYSE_Raw!$B:$B,AGRIBALYSE_Raw!W:W)*$E18,_xlfn.XLOOKUP(_xlfn.XLOOKUP(Tool_clean!$D18,'AveragePrices&amp;Codes'!$A:$A,'AveragePrices&amp;Codes'!$B:$B),AGRIBALYSE_Cooked!$C:$C,AGRIBALYSE_Cooked!X:X)*$E18),"")</f>
        <v>0</v>
      </c>
      <c r="U18">
        <f>IFERROR(IF($F18="Raw",_xlfn.XLOOKUP(_xlfn.XLOOKUP(Tool_clean!$D18,'AveragePrices&amp;Codes'!$A:$A,'AveragePrices&amp;Codes'!$B:$B),AGRIBALYSE_Raw!$B:$B,AGRIBALYSE_Raw!X:X)*$E18,_xlfn.XLOOKUP(_xlfn.XLOOKUP(Tool_clean!$D18,'AveragePrices&amp;Codes'!$A:$A,'AveragePrices&amp;Codes'!$B:$B),AGRIBALYSE_Cooked!$C:$C,AGRIBALYSE_Cooked!Y:Y)*$E18),"")</f>
        <v>0</v>
      </c>
      <c r="V18">
        <f>IFERROR(IF($F18="Raw",_xlfn.XLOOKUP(_xlfn.XLOOKUP(Tool_clean!$D18,'AveragePrices&amp;Codes'!$A:$A,'AveragePrices&amp;Codes'!$B:$B),AGRIBALYSE_Raw!$B:$B,AGRIBALYSE_Raw!Y:Y)*$E18,_xlfn.XLOOKUP(_xlfn.XLOOKUP(Tool_clean!$D18,'AveragePrices&amp;Codes'!$A:$A,'AveragePrices&amp;Codes'!$B:$B),AGRIBALYSE_Cooked!$C:$C,AGRIBALYSE_Cooked!Z:Z)*$E18),"")</f>
        <v>0</v>
      </c>
      <c r="W18">
        <f>IFERROR(IF($F18="Raw",_xlfn.XLOOKUP(_xlfn.XLOOKUP(Tool_clean!$D18,'AveragePrices&amp;Codes'!$A:$A,'AveragePrices&amp;Codes'!$B:$B),AGRIBALYSE_Raw!$B:$B,AGRIBALYSE_Raw!Z:Z)*$E18,_xlfn.XLOOKUP(_xlfn.XLOOKUP(Tool_clean!$D18,'AveragePrices&amp;Codes'!$A:$A,'AveragePrices&amp;Codes'!$B:$B),AGRIBALYSE_Cooked!$C:$C,AGRIBALYSE_Cooked!AA:AA)*$E18),"")</f>
        <v>0</v>
      </c>
      <c r="X18">
        <f>IFERROR(IF($F18="Raw",_xlfn.XLOOKUP(_xlfn.XLOOKUP(Tool_clean!$D18,'AveragePrices&amp;Codes'!$A:$A,'AveragePrices&amp;Codes'!$B:$B),AGRIBALYSE_Raw!$B:$B,AGRIBALYSE_Raw!AA:AA)*$E18,_xlfn.XLOOKUP(_xlfn.XLOOKUP(Tool_clean!$D18,'AveragePrices&amp;Codes'!$A:$A,'AveragePrices&amp;Codes'!$B:$B),AGRIBALYSE_Cooked!$C:$C,AGRIBALYSE_Cooked!AB:AB)*$E18),"")</f>
        <v>0</v>
      </c>
      <c r="Y18">
        <f>IFERROR(IF($F18="Raw",_xlfn.XLOOKUP(_xlfn.XLOOKUP(Tool_clean!$D18,'AveragePrices&amp;Codes'!$A:$A,'AveragePrices&amp;Codes'!$B:$B),AGRIBALYSE_Raw!$B:$B,AGRIBALYSE_Raw!AB:AB)*$E18,_xlfn.XLOOKUP(_xlfn.XLOOKUP(Tool_clean!$D18,'AveragePrices&amp;Codes'!$A:$A,'AveragePrices&amp;Codes'!$B:$B),AGRIBALYSE_Cooked!$C:$C,AGRIBALYSE_Cooked!AC:AC)*$E18),"")</f>
        <v>0</v>
      </c>
      <c r="Z18">
        <f>IFERROR(IF($F18="Raw",_xlfn.XLOOKUP(_xlfn.XLOOKUP(Tool_clean!$D18,'AveragePrices&amp;Codes'!$A:$A,'AveragePrices&amp;Codes'!$B:$B),AGRIBALYSE_Raw!$B:$B,AGRIBALYSE_Raw!AC:AC)*$E18,_xlfn.XLOOKUP(_xlfn.XLOOKUP(Tool_clean!$D18,'AveragePrices&amp;Codes'!$A:$A,'AveragePrices&amp;Codes'!$B:$B),AGRIBALYSE_Cooked!$C:$C,AGRIBALYSE_Cooked!AD:AD)*$E18),"")</f>
        <v>0</v>
      </c>
      <c r="AA18">
        <f>IFERROR(IF($F18="Raw",_xlfn.XLOOKUP(_xlfn.XLOOKUP(Tool_clean!$D18,'AveragePrices&amp;Codes'!$A:$A,'AveragePrices&amp;Codes'!$B:$B),AGRIBALYSE_Raw!$B:$B,AGRIBALYSE_Raw!AD:AD)*$E18,_xlfn.XLOOKUP(_xlfn.XLOOKUP(Tool_clean!$D18,'AveragePrices&amp;Codes'!$A:$A,'AveragePrices&amp;Codes'!$B:$B),AGRIBALYSE_Cooked!$C:$C,AGRIBALYSE_Cooked!AE:AE)*$E18),"")</f>
        <v>0</v>
      </c>
      <c r="AB18" t="str" cm="1">
        <f t="array" ref="AB18">IFERROR(_xlfn.XLOOKUP(Tool_clean!$F18&amp;$E$2,'Cooking methods'!$A:$A&amp;'Cooking methods'!$B:$B,'Cooking methods'!C:C)*$E18,"")</f>
        <v/>
      </c>
      <c r="AC18" t="str" cm="1">
        <f t="array" ref="AC18">IFERROR(_xlfn.XLOOKUP(Tool_clean!$F18&amp;$E$2,'Cooking methods'!$A:$A&amp;'Cooking methods'!$B:$B,'Cooking methods'!D:D)*$E18,"")</f>
        <v/>
      </c>
      <c r="AD18" t="str" cm="1">
        <f t="array" ref="AD18">IFERROR(_xlfn.XLOOKUP(Tool_clean!$F18&amp;$E$2,'Cooking methods'!$A:$A&amp;'Cooking methods'!$B:$B,'Cooking methods'!E:E)*$E18,"")</f>
        <v/>
      </c>
      <c r="AE18" t="str" cm="1">
        <f t="array" ref="AE18">IFERROR(_xlfn.XLOOKUP(Tool_clean!$F18&amp;$E$2,'Cooking methods'!$A:$A&amp;'Cooking methods'!$B:$B,'Cooking methods'!F:F)*$E18,"")</f>
        <v/>
      </c>
      <c r="AF18" t="str" cm="1">
        <f t="array" ref="AF18">IFERROR(_xlfn.XLOOKUP(Tool_clean!$F18&amp;$E$2,'Cooking methods'!$A:$A&amp;'Cooking methods'!$B:$B,'Cooking methods'!G:G)*$E18,"")</f>
        <v/>
      </c>
      <c r="AG18" t="str" cm="1">
        <f t="array" ref="AG18">IFERROR(_xlfn.XLOOKUP(Tool_clean!$F18&amp;$E$2,'Cooking methods'!$A:$A&amp;'Cooking methods'!$B:$B,'Cooking methods'!H:H)*$E18,"")</f>
        <v/>
      </c>
      <c r="AH18" t="str" cm="1">
        <f t="array" ref="AH18">IFERROR(_xlfn.XLOOKUP(Tool_clean!$F18&amp;$E$2,'Cooking methods'!$A:$A&amp;'Cooking methods'!$B:$B,'Cooking methods'!I:I)*$E18,"")</f>
        <v/>
      </c>
      <c r="AI18" t="str" cm="1">
        <f t="array" ref="AI18">IFERROR(_xlfn.XLOOKUP(Tool_clean!$F18&amp;$E$2,'Cooking methods'!$A:$A&amp;'Cooking methods'!$B:$B,'Cooking methods'!J:J)*$E18,"")</f>
        <v/>
      </c>
      <c r="AJ18" t="str" cm="1">
        <f t="array" ref="AJ18">IFERROR(_xlfn.XLOOKUP(Tool_clean!$F18&amp;$E$2,'Cooking methods'!$A:$A&amp;'Cooking methods'!$B:$B,'Cooking methods'!K:K)*$E18,"")</f>
        <v/>
      </c>
      <c r="AK18" t="str" cm="1">
        <f t="array" ref="AK18">IFERROR(_xlfn.XLOOKUP(Tool_clean!$F18&amp;$E$2,'Cooking methods'!$A:$A&amp;'Cooking methods'!$B:$B,'Cooking methods'!L:L)*$E18,"")</f>
        <v/>
      </c>
      <c r="AL18" t="str" cm="1">
        <f t="array" ref="AL18">IFERROR(_xlfn.XLOOKUP(Tool_clean!$F18&amp;$E$2,'Cooking methods'!$A:$A&amp;'Cooking methods'!$B:$B,'Cooking methods'!M:M)*$E18,"")</f>
        <v/>
      </c>
      <c r="AM18" t="str" cm="1">
        <f t="array" ref="AM18">IFERROR(_xlfn.XLOOKUP(Tool_clean!$F18&amp;$E$2,'Cooking methods'!$A:$A&amp;'Cooking methods'!$B:$B,'Cooking methods'!N:N)*$E18,"")</f>
        <v/>
      </c>
      <c r="AN18" t="str" cm="1">
        <f t="array" ref="AN18">IFERROR(_xlfn.XLOOKUP(Tool_clean!$F18&amp;$E$2,'Cooking methods'!$A:$A&amp;'Cooking methods'!$B:$B,'Cooking methods'!O:O)*$E18,"")</f>
        <v/>
      </c>
      <c r="AO18" t="str" cm="1">
        <f t="array" ref="AO18">IFERROR(_xlfn.XLOOKUP(Tool_clean!$F18&amp;$E$2,'Cooking methods'!$A:$A&amp;'Cooking methods'!$B:$B,'Cooking methods'!P:P)*$E18,"")</f>
        <v/>
      </c>
      <c r="AP18" t="str" cm="1">
        <f t="array" ref="AP18">IFERROR(_xlfn.XLOOKUP(Tool_clean!$F18&amp;$E$2,'Cooking methods'!$A:$A&amp;'Cooking methods'!$B:$B,'Cooking methods'!Q:Q)*$E18,"")</f>
        <v/>
      </c>
      <c r="AQ18" t="str" cm="1">
        <f t="array" ref="AQ18">IFERROR(_xlfn.XLOOKUP(Tool_clean!$F18&amp;$E$2,'Cooking methods'!$A:$A&amp;'Cooking methods'!$B:$B,'Cooking methods'!R:R)*$E18,"")</f>
        <v/>
      </c>
      <c r="AR18" t="str" cm="1">
        <f t="array" ref="AR18">IFERROR(_xlfn.XLOOKUP(Tool_clean!$G18&amp;$E$2,'Waste management'!$A:$A&amp;'Waste management'!$B:$B,'Waste management'!C:C)*$E18,"")</f>
        <v/>
      </c>
      <c r="AS18" t="str" cm="1">
        <f t="array" ref="AS18">IFERROR(_xlfn.XLOOKUP(Tool_clean!$G18&amp;$E$2,'Waste management'!$A:$A&amp;'Waste management'!$B:$B,'Waste management'!D:D)*$E18,"")</f>
        <v/>
      </c>
      <c r="AT18" t="str" cm="1">
        <f t="array" ref="AT18">IFERROR(_xlfn.XLOOKUP(Tool_clean!$G18&amp;$E$2,'Waste management'!$A:$A&amp;'Waste management'!$B:$B,'Waste management'!E:E)*$E18,"")</f>
        <v/>
      </c>
      <c r="AU18" t="str" cm="1">
        <f t="array" ref="AU18">IFERROR(_xlfn.XLOOKUP(Tool_clean!$G18&amp;$E$2,'Waste management'!$A:$A&amp;'Waste management'!$B:$B,'Waste management'!F:F)*$E18,"")</f>
        <v/>
      </c>
      <c r="AV18" t="str" cm="1">
        <f t="array" ref="AV18">IFERROR(_xlfn.XLOOKUP(Tool_clean!$G18&amp;$E$2,'Waste management'!$A:$A&amp;'Waste management'!$B:$B,'Waste management'!G:G)*$E18,"")</f>
        <v/>
      </c>
      <c r="AW18" t="str" cm="1">
        <f t="array" ref="AW18">IFERROR(_xlfn.XLOOKUP(Tool_clean!$G18&amp;$E$2,'Waste management'!$A:$A&amp;'Waste management'!$B:$B,'Waste management'!H:H)*$E18,"")</f>
        <v/>
      </c>
      <c r="AX18" t="str" cm="1">
        <f t="array" ref="AX18">IFERROR(_xlfn.XLOOKUP(Tool_clean!$G18&amp;$E$2,'Waste management'!$A:$A&amp;'Waste management'!$B:$B,'Waste management'!I:I)*$E18,"")</f>
        <v/>
      </c>
      <c r="AY18" t="str" cm="1">
        <f t="array" ref="AY18">IFERROR(_xlfn.XLOOKUP(Tool_clean!$G18&amp;$E$2,'Waste management'!$A:$A&amp;'Waste management'!$B:$B,'Waste management'!J:J)*$E18,"")</f>
        <v/>
      </c>
      <c r="AZ18" t="str" cm="1">
        <f t="array" ref="AZ18">IFERROR(_xlfn.XLOOKUP(Tool_clean!$G18&amp;$E$2,'Waste management'!$A:$A&amp;'Waste management'!$B:$B,'Waste management'!K:K)*$E18,"")</f>
        <v/>
      </c>
      <c r="BA18" t="str" cm="1">
        <f t="array" ref="BA18">IFERROR(_xlfn.XLOOKUP(Tool_clean!$G18&amp;$E$2,'Waste management'!$A:$A&amp;'Waste management'!$B:$B,'Waste management'!L:L)*$E18,"")</f>
        <v/>
      </c>
      <c r="BB18" t="str" cm="1">
        <f t="array" ref="BB18">IFERROR(_xlfn.XLOOKUP(Tool_clean!$G18&amp;$E$2,'Waste management'!$A:$A&amp;'Waste management'!$B:$B,'Waste management'!M:M)*$E18,"")</f>
        <v/>
      </c>
      <c r="BC18" t="str" cm="1">
        <f t="array" ref="BC18">IFERROR(_xlfn.XLOOKUP(Tool_clean!$G18&amp;$E$2,'Waste management'!$A:$A&amp;'Waste management'!$B:$B,'Waste management'!N:N)*$E18,"")</f>
        <v/>
      </c>
      <c r="BD18" t="str" cm="1">
        <f t="array" ref="BD18">IFERROR(_xlfn.XLOOKUP(Tool_clean!$G18&amp;$E$2,'Waste management'!$A:$A&amp;'Waste management'!$B:$B,'Waste management'!O:O)*$E18,"")</f>
        <v/>
      </c>
      <c r="BE18" t="str" cm="1">
        <f t="array" ref="BE18">IFERROR(_xlfn.XLOOKUP(Tool_clean!$G18&amp;$E$2,'Waste management'!$A:$A&amp;'Waste management'!$B:$B,'Waste management'!P:P)*$E18,"")</f>
        <v/>
      </c>
      <c r="BF18" t="str" cm="1">
        <f t="array" ref="BF18">IFERROR(_xlfn.XLOOKUP(Tool_clean!$G18&amp;$E$2,'Waste management'!$A:$A&amp;'Waste management'!$B:$B,'Waste management'!Q:Q)*$E18,"")</f>
        <v/>
      </c>
      <c r="BG18" t="str" cm="1">
        <f t="array" ref="BG18">IFERROR(_xlfn.XLOOKUP(Tool_clean!$G18&amp;$E$2,'Waste management'!$A:$A&amp;'Waste management'!$B:$B,'Waste management'!R:R)*$E18,"")</f>
        <v/>
      </c>
      <c r="BH18" t="str">
        <f>IFERROR((L18+AR18+AB18)*_xlfn.XLOOKUP(Tool_clean!BH$4,Monetization_Factors!$A:$A,Monetization_Factors!$D:$D),"")</f>
        <v/>
      </c>
      <c r="BI18" t="str">
        <f>IFERROR((M18+AS18+AC18)*_xlfn.XLOOKUP(Tool_clean!BI$4,Monetization_Factors!$A:$A,Monetization_Factors!$D:$D),"")</f>
        <v/>
      </c>
      <c r="BJ18" t="str">
        <f>IFERROR((N18+AT18+AD18)*_xlfn.XLOOKUP(Tool_clean!BJ$4,Monetization_Factors!$A:$A,Monetization_Factors!$D:$D),"")</f>
        <v/>
      </c>
      <c r="BK18" t="str">
        <f>IFERROR((O18+AU18+AE18)*_xlfn.XLOOKUP(Tool_clean!BK$4,Monetization_Factors!$A:$A,Monetization_Factors!$D:$D),"")</f>
        <v/>
      </c>
      <c r="BL18" t="str">
        <f>IFERROR((P18+AV18+AF18)*_xlfn.XLOOKUP(Tool_clean!BL$4,Monetization_Factors!$A:$A,Monetization_Factors!$D:$D),"")</f>
        <v/>
      </c>
      <c r="BM18" t="str">
        <f>IFERROR((Q18+AW18+AG18)*_xlfn.XLOOKUP(Tool_clean!BM$4,Monetization_Factors!$A:$A,Monetization_Factors!$D:$D),"")</f>
        <v/>
      </c>
      <c r="BN18" t="str">
        <f>IFERROR((R18+AX18+AH18)*_xlfn.XLOOKUP(Tool_clean!BN$4,Monetization_Factors!$A:$A,Monetization_Factors!$D:$D),"")</f>
        <v/>
      </c>
      <c r="BO18" t="str">
        <f>IFERROR((S18+AY18+AI18)*_xlfn.XLOOKUP(Tool_clean!BO$4,Monetization_Factors!$A:$A,Monetization_Factors!$D:$D),"")</f>
        <v/>
      </c>
      <c r="BP18" t="str">
        <f>IFERROR((T18+AZ18+AJ18)*_xlfn.XLOOKUP(Tool_clean!BP$4,Monetization_Factors!$A:$A,Monetization_Factors!$D:$D),"")</f>
        <v/>
      </c>
      <c r="BQ18" t="str">
        <f>IFERROR((U18+BA18+AK18)*_xlfn.XLOOKUP(Tool_clean!BQ$4,Monetization_Factors!$A:$A,Monetization_Factors!$D:$D),"")</f>
        <v/>
      </c>
      <c r="BR18" t="str">
        <f>IFERROR((V18+BB18+AL18)*_xlfn.XLOOKUP(Tool_clean!BR$4,Monetization_Factors!$A:$A,Monetization_Factors!$D:$D),"")</f>
        <v/>
      </c>
      <c r="BS18" t="str">
        <f>IFERROR((W18+BC18+AM18)*_xlfn.XLOOKUP(Tool_clean!BS$4,Monetization_Factors!$A:$A,Monetization_Factors!$D:$D),"")</f>
        <v/>
      </c>
      <c r="BT18" t="str">
        <f>IFERROR((X18+BD18+AN18)*_xlfn.XLOOKUP(Tool_clean!BT$4,Monetization_Factors!$A:$A,Monetization_Factors!$D:$D),"")</f>
        <v/>
      </c>
      <c r="BU18" t="str">
        <f>IFERROR((Y18+BE18+AO18)*_xlfn.XLOOKUP(Tool_clean!BU$4,Monetization_Factors!$A:$A,Monetization_Factors!$D:$D),"")</f>
        <v/>
      </c>
      <c r="BV18" t="str">
        <f>IFERROR((Z18+BF18+AP18)*_xlfn.XLOOKUP(Tool_clean!BV$4,Monetization_Factors!$A:$A,Monetization_Factors!$D:$D),"")</f>
        <v/>
      </c>
      <c r="BW18" t="str">
        <f>IFERROR((AA18+BG18+AQ18)*_xlfn.XLOOKUP(Tool_clean!BW$4,Monetization_Factors!$A:$A,Monetization_Factors!$D:$D),"")</f>
        <v/>
      </c>
      <c r="BX18" s="38" t="str" cm="1">
        <f t="array" ref="BX18">IFERROR(_xlfn.IFS(I18&gt;0,I18*E18,I18="",J18*E18),"")</f>
        <v/>
      </c>
      <c r="BY18" s="38">
        <f t="shared" si="33"/>
        <v>0</v>
      </c>
      <c r="BZ18" s="38" t="str">
        <f t="shared" si="34"/>
        <v/>
      </c>
      <c r="CA18" s="38" t="str">
        <f t="shared" si="35"/>
        <v/>
      </c>
      <c r="CB18" t="str">
        <f t="shared" si="0"/>
        <v/>
      </c>
      <c r="CC18" t="str">
        <f t="shared" si="1"/>
        <v/>
      </c>
      <c r="CD18" t="str">
        <f t="shared" si="2"/>
        <v/>
      </c>
      <c r="CE18" t="str">
        <f t="shared" si="3"/>
        <v/>
      </c>
      <c r="CF18" t="str">
        <f t="shared" si="4"/>
        <v/>
      </c>
      <c r="CG18" t="str">
        <f t="shared" si="5"/>
        <v/>
      </c>
      <c r="CH18" t="str">
        <f t="shared" si="6"/>
        <v/>
      </c>
      <c r="CI18" t="str">
        <f t="shared" si="7"/>
        <v/>
      </c>
      <c r="CJ18" t="str">
        <f t="shared" si="8"/>
        <v/>
      </c>
      <c r="CK18" t="str">
        <f t="shared" si="9"/>
        <v/>
      </c>
      <c r="CL18" t="str">
        <f t="shared" si="10"/>
        <v/>
      </c>
      <c r="CM18" t="str">
        <f t="shared" si="11"/>
        <v/>
      </c>
      <c r="CN18" t="str">
        <f t="shared" si="12"/>
        <v/>
      </c>
      <c r="CO18" t="str">
        <f t="shared" si="13"/>
        <v/>
      </c>
      <c r="CP18" t="str">
        <f t="shared" si="14"/>
        <v/>
      </c>
      <c r="CQ18" t="str">
        <f t="shared" si="15"/>
        <v/>
      </c>
      <c r="CR18" t="str">
        <f t="shared" si="16"/>
        <v/>
      </c>
      <c r="CS18" t="str">
        <f t="shared" si="17"/>
        <v/>
      </c>
      <c r="CT18" t="str">
        <f t="shared" si="18"/>
        <v/>
      </c>
      <c r="CU18" t="str">
        <f t="shared" si="19"/>
        <v/>
      </c>
      <c r="CV18" t="str">
        <f t="shared" si="20"/>
        <v/>
      </c>
      <c r="CW18" t="str">
        <f t="shared" si="21"/>
        <v/>
      </c>
      <c r="CX18" t="str">
        <f t="shared" si="22"/>
        <v/>
      </c>
      <c r="CY18" t="str">
        <f t="shared" si="23"/>
        <v/>
      </c>
      <c r="CZ18" t="str">
        <f t="shared" si="24"/>
        <v/>
      </c>
      <c r="DA18" t="str">
        <f t="shared" si="25"/>
        <v/>
      </c>
      <c r="DB18" t="str">
        <f t="shared" si="26"/>
        <v/>
      </c>
      <c r="DC18" t="str">
        <f t="shared" si="27"/>
        <v/>
      </c>
      <c r="DD18" t="str">
        <f t="shared" si="28"/>
        <v/>
      </c>
      <c r="DE18" t="str">
        <f t="shared" si="29"/>
        <v/>
      </c>
      <c r="DF18" t="str">
        <f t="shared" si="30"/>
        <v/>
      </c>
      <c r="DG18" t="str">
        <f t="shared" si="31"/>
        <v/>
      </c>
      <c r="DH18" s="5" t="str">
        <f>IFERROR((CR18*$B$2*(1-$H18)*('CAR.CAP_per person'!B$2))/(_xlfn.XLOOKUP($E$2,EU_countries_GDP!$A$2:$A$29,EU_countries_GDP!$E$2:$E$29)),"")</f>
        <v/>
      </c>
      <c r="DI18" s="5" t="str">
        <f>IFERROR((CS18*$B$2*(1-$H18)*('CAR.CAP_per person'!C$2))/(_xlfn.XLOOKUP($E$2,EU_countries_GDP!$A$2:$A$29,EU_countries_GDP!$E$2:$E$29)),"")</f>
        <v/>
      </c>
      <c r="DJ18" s="5" t="str">
        <f>IFERROR((CT18*$B$2*(1-$H18)*('CAR.CAP_per person'!D$2))/(_xlfn.XLOOKUP($E$2,EU_countries_GDP!$A$2:$A$29,EU_countries_GDP!$E$2:$E$29)),"")</f>
        <v/>
      </c>
      <c r="DK18" s="5" t="str">
        <f>IFERROR((CU18*$B$2*(1-$H18)*('CAR.CAP_per person'!E$2))/(_xlfn.XLOOKUP($E$2,EU_countries_GDP!$A$2:$A$29,EU_countries_GDP!$E$2:$E$29)),"")</f>
        <v/>
      </c>
      <c r="DL18" s="5" t="str">
        <f>IFERROR((CV18*$B$2*(1-$H18)*('CAR.CAP_per person'!F$2))/(_xlfn.XLOOKUP($E$2,EU_countries_GDP!$A$2:$A$29,EU_countries_GDP!$E$2:$E$29)),"")</f>
        <v/>
      </c>
      <c r="DM18" s="5" t="str">
        <f>IFERROR((CW18*$B$2*(1-$H18)*('CAR.CAP_per person'!G$2))/(_xlfn.XLOOKUP($E$2,EU_countries_GDP!$A$2:$A$29,EU_countries_GDP!$E$2:$E$29)),"")</f>
        <v/>
      </c>
      <c r="DN18" s="5" t="str">
        <f>IFERROR((CX18*$B$2*(1-$H18)*('CAR.CAP_per person'!H$2))/(_xlfn.XLOOKUP($E$2,EU_countries_GDP!$A$2:$A$29,EU_countries_GDP!$E$2:$E$29)),"")</f>
        <v/>
      </c>
      <c r="DO18" s="5" t="str">
        <f>IFERROR((CY18*$B$2*(1-$H18)*('CAR.CAP_per person'!I$2))/(_xlfn.XLOOKUP($E$2,EU_countries_GDP!$A$2:$A$29,EU_countries_GDP!$E$2:$E$29)),"")</f>
        <v/>
      </c>
      <c r="DP18" s="5" t="str">
        <f>IFERROR((CZ18*$B$2*(1-$H18)*('CAR.CAP_per person'!J$2))/(_xlfn.XLOOKUP($E$2,EU_countries_GDP!$A$2:$A$29,EU_countries_GDP!$E$2:$E$29)),"")</f>
        <v/>
      </c>
      <c r="DQ18" s="5" t="str">
        <f>IFERROR((DA18*$B$2*(1-$H18)*('CAR.CAP_per person'!K$2))/(_xlfn.XLOOKUP($E$2,EU_countries_GDP!$A$2:$A$29,EU_countries_GDP!$E$2:$E$29)),"")</f>
        <v/>
      </c>
      <c r="DR18" s="5" t="str">
        <f>IFERROR((DB18*$B$2*(1-$H18)*('CAR.CAP_per person'!L$2))/(_xlfn.XLOOKUP($E$2,EU_countries_GDP!$A$2:$A$29,EU_countries_GDP!$E$2:$E$29)),"")</f>
        <v/>
      </c>
      <c r="DS18" s="5" t="str">
        <f>IFERROR((DC18*$B$2*(1-$H18)*('CAR.CAP_per person'!M$2))/(_xlfn.XLOOKUP($E$2,EU_countries_GDP!$A$2:$A$29,EU_countries_GDP!$E$2:$E$29)),"")</f>
        <v/>
      </c>
      <c r="DT18" s="5" t="str">
        <f>IFERROR((DD18*$B$2*(1-$H18)*('CAR.CAP_per person'!N$2))/(_xlfn.XLOOKUP($E$2,EU_countries_GDP!$A$2:$A$29,EU_countries_GDP!$E$2:$E$29)),"")</f>
        <v/>
      </c>
      <c r="DU18" s="5" t="str">
        <f>IFERROR((DE18*$B$2*(1-$H18)*('CAR.CAP_per person'!O$2))/(_xlfn.XLOOKUP($E$2,EU_countries_GDP!$A$2:$A$29,EU_countries_GDP!$E$2:$E$29)),"")</f>
        <v/>
      </c>
      <c r="DV18" s="5" t="str">
        <f>IFERROR((DF18*$B$2*(1-$H18)*('CAR.CAP_per person'!P$2))/(_xlfn.XLOOKUP($E$2,EU_countries_GDP!$A$2:$A$29,EU_countries_GDP!$E$2:$E$29)),"")</f>
        <v/>
      </c>
      <c r="DW18" s="5" t="str">
        <f>IFERROR((DG18*$B$2*(1-$H18)*('CAR.CAP_per person'!Q$2))/(_xlfn.XLOOKUP($E$2,EU_countries_GDP!$A$2:$A$29,EU_countries_GDP!$E$2:$E$29)),"")</f>
        <v/>
      </c>
    </row>
    <row r="19" spans="2:127">
      <c r="B19" t="str">
        <f>_xlfn.XLOOKUP(D19,Table5[Ingredient],Table5[Category],"",FALSE)</f>
        <v/>
      </c>
      <c r="C19" s="33"/>
      <c r="D19" s="33"/>
      <c r="E19" s="33"/>
      <c r="F19" s="33"/>
      <c r="G19" s="33"/>
      <c r="H19" s="33"/>
      <c r="I19" s="33"/>
      <c r="J19" s="37" t="str">
        <f>IFERROR(INDEX('AveragePrices&amp;Codes'!G:AG, MATCH($D19, 'AveragePrices&amp;Codes'!$A:$A, 0), MATCH(Tool_clean!$E$2, 'AveragePrices&amp;Codes'!$G$1:$AG$1, 0)),"")</f>
        <v/>
      </c>
      <c r="K19" s="37" t="str">
        <f t="shared" si="32"/>
        <v/>
      </c>
      <c r="L19">
        <f>IFERROR(IF($F19="Raw",_xlfn.XLOOKUP(_xlfn.XLOOKUP(Tool_clean!$D19,'AveragePrices&amp;Codes'!$A:$A,'AveragePrices&amp;Codes'!$B:$B),AGRIBALYSE_Raw!$B:$B,AGRIBALYSE_Raw!O:O)*$E19,_xlfn.XLOOKUP(_xlfn.XLOOKUP(Tool_clean!$D19,'AveragePrices&amp;Codes'!$A:$A,'AveragePrices&amp;Codes'!$B:$B),AGRIBALYSE_Cooked!$C:$C,AGRIBALYSE_Cooked!P:P)*$E19),"")</f>
        <v>0</v>
      </c>
      <c r="M19">
        <f>IFERROR(IF($F19="Raw",_xlfn.XLOOKUP(_xlfn.XLOOKUP(Tool_clean!$D19,'AveragePrices&amp;Codes'!$A:$A,'AveragePrices&amp;Codes'!$B:$B),AGRIBALYSE_Raw!$B:$B,AGRIBALYSE_Raw!P:P)*$E19,_xlfn.XLOOKUP(_xlfn.XLOOKUP(Tool_clean!$D19,'AveragePrices&amp;Codes'!$A:$A,'AveragePrices&amp;Codes'!$B:$B),AGRIBALYSE_Cooked!$C:$C,AGRIBALYSE_Cooked!Q:Q)*$E19),"")</f>
        <v>0</v>
      </c>
      <c r="N19">
        <f>IFERROR(IF($F19="Raw",_xlfn.XLOOKUP(_xlfn.XLOOKUP(Tool_clean!$D19,'AveragePrices&amp;Codes'!$A:$A,'AveragePrices&amp;Codes'!$B:$B),AGRIBALYSE_Raw!$B:$B,AGRIBALYSE_Raw!Q:Q)*$E19,_xlfn.XLOOKUP(_xlfn.XLOOKUP(Tool_clean!$D19,'AveragePrices&amp;Codes'!$A:$A,'AveragePrices&amp;Codes'!$B:$B),AGRIBALYSE_Cooked!$C:$C,AGRIBALYSE_Cooked!R:R)*$E19),"")</f>
        <v>0</v>
      </c>
      <c r="O19">
        <f>IFERROR(IF($F19="Raw",_xlfn.XLOOKUP(_xlfn.XLOOKUP(Tool_clean!$D19,'AveragePrices&amp;Codes'!$A:$A,'AveragePrices&amp;Codes'!$B:$B),AGRIBALYSE_Raw!$B:$B,AGRIBALYSE_Raw!R:R)*$E19,_xlfn.XLOOKUP(_xlfn.XLOOKUP(Tool_clean!$D19,'AveragePrices&amp;Codes'!$A:$A,'AveragePrices&amp;Codes'!$B:$B),AGRIBALYSE_Cooked!$C:$C,AGRIBALYSE_Cooked!S:S)*$E19),"")</f>
        <v>0</v>
      </c>
      <c r="P19">
        <f>IFERROR(IF($F19="Raw",_xlfn.XLOOKUP(_xlfn.XLOOKUP(Tool_clean!$D19,'AveragePrices&amp;Codes'!$A:$A,'AveragePrices&amp;Codes'!$B:$B),AGRIBALYSE_Raw!$B:$B,AGRIBALYSE_Raw!S:S)*$E19,_xlfn.XLOOKUP(_xlfn.XLOOKUP(Tool_clean!$D19,'AveragePrices&amp;Codes'!$A:$A,'AveragePrices&amp;Codes'!$B:$B),AGRIBALYSE_Cooked!$C:$C,AGRIBALYSE_Cooked!T:T)*$E19),"")</f>
        <v>0</v>
      </c>
      <c r="Q19">
        <f>IFERROR(IF($F19="Raw",_xlfn.XLOOKUP(_xlfn.XLOOKUP(Tool_clean!$D19,'AveragePrices&amp;Codes'!$A:$A,'AveragePrices&amp;Codes'!$B:$B),AGRIBALYSE_Raw!$B:$B,AGRIBALYSE_Raw!T:T)*$E19,_xlfn.XLOOKUP(_xlfn.XLOOKUP(Tool_clean!$D19,'AveragePrices&amp;Codes'!$A:$A,'AveragePrices&amp;Codes'!$B:$B),AGRIBALYSE_Cooked!$C:$C,AGRIBALYSE_Cooked!U:U)*$E19),"")</f>
        <v>0</v>
      </c>
      <c r="R19">
        <f>IFERROR(IF($F19="Raw",_xlfn.XLOOKUP(_xlfn.XLOOKUP(Tool_clean!$D19,'AveragePrices&amp;Codes'!$A:$A,'AveragePrices&amp;Codes'!$B:$B),AGRIBALYSE_Raw!$B:$B,AGRIBALYSE_Raw!U:U)*$E19,_xlfn.XLOOKUP(_xlfn.XLOOKUP(Tool_clean!$D19,'AveragePrices&amp;Codes'!$A:$A,'AveragePrices&amp;Codes'!$B:$B),AGRIBALYSE_Cooked!$C:$C,AGRIBALYSE_Cooked!V:V)*$E19),"")</f>
        <v>0</v>
      </c>
      <c r="S19">
        <f>IFERROR(IF($F19="Raw",_xlfn.XLOOKUP(_xlfn.XLOOKUP(Tool_clean!$D19,'AveragePrices&amp;Codes'!$A:$A,'AveragePrices&amp;Codes'!$B:$B),AGRIBALYSE_Raw!$B:$B,AGRIBALYSE_Raw!V:V)*$E19,_xlfn.XLOOKUP(_xlfn.XLOOKUP(Tool_clean!$D19,'AveragePrices&amp;Codes'!$A:$A,'AveragePrices&amp;Codes'!$B:$B),AGRIBALYSE_Cooked!$C:$C,AGRIBALYSE_Cooked!W:W)*$E19),"")</f>
        <v>0</v>
      </c>
      <c r="T19">
        <f>IFERROR(IF($F19="Raw",_xlfn.XLOOKUP(_xlfn.XLOOKUP(Tool_clean!$D19,'AveragePrices&amp;Codes'!$A:$A,'AveragePrices&amp;Codes'!$B:$B),AGRIBALYSE_Raw!$B:$B,AGRIBALYSE_Raw!W:W)*$E19,_xlfn.XLOOKUP(_xlfn.XLOOKUP(Tool_clean!$D19,'AveragePrices&amp;Codes'!$A:$A,'AveragePrices&amp;Codes'!$B:$B),AGRIBALYSE_Cooked!$C:$C,AGRIBALYSE_Cooked!X:X)*$E19),"")</f>
        <v>0</v>
      </c>
      <c r="U19">
        <f>IFERROR(IF($F19="Raw",_xlfn.XLOOKUP(_xlfn.XLOOKUP(Tool_clean!$D19,'AveragePrices&amp;Codes'!$A:$A,'AveragePrices&amp;Codes'!$B:$B),AGRIBALYSE_Raw!$B:$B,AGRIBALYSE_Raw!X:X)*$E19,_xlfn.XLOOKUP(_xlfn.XLOOKUP(Tool_clean!$D19,'AveragePrices&amp;Codes'!$A:$A,'AveragePrices&amp;Codes'!$B:$B),AGRIBALYSE_Cooked!$C:$C,AGRIBALYSE_Cooked!Y:Y)*$E19),"")</f>
        <v>0</v>
      </c>
      <c r="V19">
        <f>IFERROR(IF($F19="Raw",_xlfn.XLOOKUP(_xlfn.XLOOKUP(Tool_clean!$D19,'AveragePrices&amp;Codes'!$A:$A,'AveragePrices&amp;Codes'!$B:$B),AGRIBALYSE_Raw!$B:$B,AGRIBALYSE_Raw!Y:Y)*$E19,_xlfn.XLOOKUP(_xlfn.XLOOKUP(Tool_clean!$D19,'AveragePrices&amp;Codes'!$A:$A,'AveragePrices&amp;Codes'!$B:$B),AGRIBALYSE_Cooked!$C:$C,AGRIBALYSE_Cooked!Z:Z)*$E19),"")</f>
        <v>0</v>
      </c>
      <c r="W19">
        <f>IFERROR(IF($F19="Raw",_xlfn.XLOOKUP(_xlfn.XLOOKUP(Tool_clean!$D19,'AveragePrices&amp;Codes'!$A:$A,'AveragePrices&amp;Codes'!$B:$B),AGRIBALYSE_Raw!$B:$B,AGRIBALYSE_Raw!Z:Z)*$E19,_xlfn.XLOOKUP(_xlfn.XLOOKUP(Tool_clean!$D19,'AveragePrices&amp;Codes'!$A:$A,'AveragePrices&amp;Codes'!$B:$B),AGRIBALYSE_Cooked!$C:$C,AGRIBALYSE_Cooked!AA:AA)*$E19),"")</f>
        <v>0</v>
      </c>
      <c r="X19">
        <f>IFERROR(IF($F19="Raw",_xlfn.XLOOKUP(_xlfn.XLOOKUP(Tool_clean!$D19,'AveragePrices&amp;Codes'!$A:$A,'AveragePrices&amp;Codes'!$B:$B),AGRIBALYSE_Raw!$B:$B,AGRIBALYSE_Raw!AA:AA)*$E19,_xlfn.XLOOKUP(_xlfn.XLOOKUP(Tool_clean!$D19,'AveragePrices&amp;Codes'!$A:$A,'AveragePrices&amp;Codes'!$B:$B),AGRIBALYSE_Cooked!$C:$C,AGRIBALYSE_Cooked!AB:AB)*$E19),"")</f>
        <v>0</v>
      </c>
      <c r="Y19">
        <f>IFERROR(IF($F19="Raw",_xlfn.XLOOKUP(_xlfn.XLOOKUP(Tool_clean!$D19,'AveragePrices&amp;Codes'!$A:$A,'AveragePrices&amp;Codes'!$B:$B),AGRIBALYSE_Raw!$B:$B,AGRIBALYSE_Raw!AB:AB)*$E19,_xlfn.XLOOKUP(_xlfn.XLOOKUP(Tool_clean!$D19,'AveragePrices&amp;Codes'!$A:$A,'AveragePrices&amp;Codes'!$B:$B),AGRIBALYSE_Cooked!$C:$C,AGRIBALYSE_Cooked!AC:AC)*$E19),"")</f>
        <v>0</v>
      </c>
      <c r="Z19">
        <f>IFERROR(IF($F19="Raw",_xlfn.XLOOKUP(_xlfn.XLOOKUP(Tool_clean!$D19,'AveragePrices&amp;Codes'!$A:$A,'AveragePrices&amp;Codes'!$B:$B),AGRIBALYSE_Raw!$B:$B,AGRIBALYSE_Raw!AC:AC)*$E19,_xlfn.XLOOKUP(_xlfn.XLOOKUP(Tool_clean!$D19,'AveragePrices&amp;Codes'!$A:$A,'AveragePrices&amp;Codes'!$B:$B),AGRIBALYSE_Cooked!$C:$C,AGRIBALYSE_Cooked!AD:AD)*$E19),"")</f>
        <v>0</v>
      </c>
      <c r="AA19">
        <f>IFERROR(IF($F19="Raw",_xlfn.XLOOKUP(_xlfn.XLOOKUP(Tool_clean!$D19,'AveragePrices&amp;Codes'!$A:$A,'AveragePrices&amp;Codes'!$B:$B),AGRIBALYSE_Raw!$B:$B,AGRIBALYSE_Raw!AD:AD)*$E19,_xlfn.XLOOKUP(_xlfn.XLOOKUP(Tool_clean!$D19,'AveragePrices&amp;Codes'!$A:$A,'AveragePrices&amp;Codes'!$B:$B),AGRIBALYSE_Cooked!$C:$C,AGRIBALYSE_Cooked!AE:AE)*$E19),"")</f>
        <v>0</v>
      </c>
      <c r="AB19" t="str" cm="1">
        <f t="array" ref="AB19">IFERROR(_xlfn.XLOOKUP(Tool_clean!$F19&amp;$E$2,'Cooking methods'!$A:$A&amp;'Cooking methods'!$B:$B,'Cooking methods'!C:C)*$E19,"")</f>
        <v/>
      </c>
      <c r="AC19" t="str" cm="1">
        <f t="array" ref="AC19">IFERROR(_xlfn.XLOOKUP(Tool_clean!$F19&amp;$E$2,'Cooking methods'!$A:$A&amp;'Cooking methods'!$B:$B,'Cooking methods'!D:D)*$E19,"")</f>
        <v/>
      </c>
      <c r="AD19" t="str" cm="1">
        <f t="array" ref="AD19">IFERROR(_xlfn.XLOOKUP(Tool_clean!$F19&amp;$E$2,'Cooking methods'!$A:$A&amp;'Cooking methods'!$B:$B,'Cooking methods'!E:E)*$E19,"")</f>
        <v/>
      </c>
      <c r="AE19" t="str" cm="1">
        <f t="array" ref="AE19">IFERROR(_xlfn.XLOOKUP(Tool_clean!$F19&amp;$E$2,'Cooking methods'!$A:$A&amp;'Cooking methods'!$B:$B,'Cooking methods'!F:F)*$E19,"")</f>
        <v/>
      </c>
      <c r="AF19" t="str" cm="1">
        <f t="array" ref="AF19">IFERROR(_xlfn.XLOOKUP(Tool_clean!$F19&amp;$E$2,'Cooking methods'!$A:$A&amp;'Cooking methods'!$B:$B,'Cooking methods'!G:G)*$E19,"")</f>
        <v/>
      </c>
      <c r="AG19" t="str" cm="1">
        <f t="array" ref="AG19">IFERROR(_xlfn.XLOOKUP(Tool_clean!$F19&amp;$E$2,'Cooking methods'!$A:$A&amp;'Cooking methods'!$B:$B,'Cooking methods'!H:H)*$E19,"")</f>
        <v/>
      </c>
      <c r="AH19" t="str" cm="1">
        <f t="array" ref="AH19">IFERROR(_xlfn.XLOOKUP(Tool_clean!$F19&amp;$E$2,'Cooking methods'!$A:$A&amp;'Cooking methods'!$B:$B,'Cooking methods'!I:I)*$E19,"")</f>
        <v/>
      </c>
      <c r="AI19" t="str" cm="1">
        <f t="array" ref="AI19">IFERROR(_xlfn.XLOOKUP(Tool_clean!$F19&amp;$E$2,'Cooking methods'!$A:$A&amp;'Cooking methods'!$B:$B,'Cooking methods'!J:J)*$E19,"")</f>
        <v/>
      </c>
      <c r="AJ19" t="str" cm="1">
        <f t="array" ref="AJ19">IFERROR(_xlfn.XLOOKUP(Tool_clean!$F19&amp;$E$2,'Cooking methods'!$A:$A&amp;'Cooking methods'!$B:$B,'Cooking methods'!K:K)*$E19,"")</f>
        <v/>
      </c>
      <c r="AK19" t="str" cm="1">
        <f t="array" ref="AK19">IFERROR(_xlfn.XLOOKUP(Tool_clean!$F19&amp;$E$2,'Cooking methods'!$A:$A&amp;'Cooking methods'!$B:$B,'Cooking methods'!L:L)*$E19,"")</f>
        <v/>
      </c>
      <c r="AL19" t="str" cm="1">
        <f t="array" ref="AL19">IFERROR(_xlfn.XLOOKUP(Tool_clean!$F19&amp;$E$2,'Cooking methods'!$A:$A&amp;'Cooking methods'!$B:$B,'Cooking methods'!M:M)*$E19,"")</f>
        <v/>
      </c>
      <c r="AM19" t="str" cm="1">
        <f t="array" ref="AM19">IFERROR(_xlfn.XLOOKUP(Tool_clean!$F19&amp;$E$2,'Cooking methods'!$A:$A&amp;'Cooking methods'!$B:$B,'Cooking methods'!N:N)*$E19,"")</f>
        <v/>
      </c>
      <c r="AN19" t="str" cm="1">
        <f t="array" ref="AN19">IFERROR(_xlfn.XLOOKUP(Tool_clean!$F19&amp;$E$2,'Cooking methods'!$A:$A&amp;'Cooking methods'!$B:$B,'Cooking methods'!O:O)*$E19,"")</f>
        <v/>
      </c>
      <c r="AO19" t="str" cm="1">
        <f t="array" ref="AO19">IFERROR(_xlfn.XLOOKUP(Tool_clean!$F19&amp;$E$2,'Cooking methods'!$A:$A&amp;'Cooking methods'!$B:$B,'Cooking methods'!P:P)*$E19,"")</f>
        <v/>
      </c>
      <c r="AP19" t="str" cm="1">
        <f t="array" ref="AP19">IFERROR(_xlfn.XLOOKUP(Tool_clean!$F19&amp;$E$2,'Cooking methods'!$A:$A&amp;'Cooking methods'!$B:$B,'Cooking methods'!Q:Q)*$E19,"")</f>
        <v/>
      </c>
      <c r="AQ19" t="str" cm="1">
        <f t="array" ref="AQ19">IFERROR(_xlfn.XLOOKUP(Tool_clean!$F19&amp;$E$2,'Cooking methods'!$A:$A&amp;'Cooking methods'!$B:$B,'Cooking methods'!R:R)*$E19,"")</f>
        <v/>
      </c>
      <c r="AR19" t="str" cm="1">
        <f t="array" ref="AR19">IFERROR(_xlfn.XLOOKUP(Tool_clean!$G19&amp;$E$2,'Waste management'!$A:$A&amp;'Waste management'!$B:$B,'Waste management'!C:C)*$E19,"")</f>
        <v/>
      </c>
      <c r="AS19" t="str" cm="1">
        <f t="array" ref="AS19">IFERROR(_xlfn.XLOOKUP(Tool_clean!$G19&amp;$E$2,'Waste management'!$A:$A&amp;'Waste management'!$B:$B,'Waste management'!D:D)*$E19,"")</f>
        <v/>
      </c>
      <c r="AT19" t="str" cm="1">
        <f t="array" ref="AT19">IFERROR(_xlfn.XLOOKUP(Tool_clean!$G19&amp;$E$2,'Waste management'!$A:$A&amp;'Waste management'!$B:$B,'Waste management'!E:E)*$E19,"")</f>
        <v/>
      </c>
      <c r="AU19" t="str" cm="1">
        <f t="array" ref="AU19">IFERROR(_xlfn.XLOOKUP(Tool_clean!$G19&amp;$E$2,'Waste management'!$A:$A&amp;'Waste management'!$B:$B,'Waste management'!F:F)*$E19,"")</f>
        <v/>
      </c>
      <c r="AV19" t="str" cm="1">
        <f t="array" ref="AV19">IFERROR(_xlfn.XLOOKUP(Tool_clean!$G19&amp;$E$2,'Waste management'!$A:$A&amp;'Waste management'!$B:$B,'Waste management'!G:G)*$E19,"")</f>
        <v/>
      </c>
      <c r="AW19" t="str" cm="1">
        <f t="array" ref="AW19">IFERROR(_xlfn.XLOOKUP(Tool_clean!$G19&amp;$E$2,'Waste management'!$A:$A&amp;'Waste management'!$B:$B,'Waste management'!H:H)*$E19,"")</f>
        <v/>
      </c>
      <c r="AX19" t="str" cm="1">
        <f t="array" ref="AX19">IFERROR(_xlfn.XLOOKUP(Tool_clean!$G19&amp;$E$2,'Waste management'!$A:$A&amp;'Waste management'!$B:$B,'Waste management'!I:I)*$E19,"")</f>
        <v/>
      </c>
      <c r="AY19" t="str" cm="1">
        <f t="array" ref="AY19">IFERROR(_xlfn.XLOOKUP(Tool_clean!$G19&amp;$E$2,'Waste management'!$A:$A&amp;'Waste management'!$B:$B,'Waste management'!J:J)*$E19,"")</f>
        <v/>
      </c>
      <c r="AZ19" t="str" cm="1">
        <f t="array" ref="AZ19">IFERROR(_xlfn.XLOOKUP(Tool_clean!$G19&amp;$E$2,'Waste management'!$A:$A&amp;'Waste management'!$B:$B,'Waste management'!K:K)*$E19,"")</f>
        <v/>
      </c>
      <c r="BA19" t="str" cm="1">
        <f t="array" ref="BA19">IFERROR(_xlfn.XLOOKUP(Tool_clean!$G19&amp;$E$2,'Waste management'!$A:$A&amp;'Waste management'!$B:$B,'Waste management'!L:L)*$E19,"")</f>
        <v/>
      </c>
      <c r="BB19" t="str" cm="1">
        <f t="array" ref="BB19">IFERROR(_xlfn.XLOOKUP(Tool_clean!$G19&amp;$E$2,'Waste management'!$A:$A&amp;'Waste management'!$B:$B,'Waste management'!M:M)*$E19,"")</f>
        <v/>
      </c>
      <c r="BC19" t="str" cm="1">
        <f t="array" ref="BC19">IFERROR(_xlfn.XLOOKUP(Tool_clean!$G19&amp;$E$2,'Waste management'!$A:$A&amp;'Waste management'!$B:$B,'Waste management'!N:N)*$E19,"")</f>
        <v/>
      </c>
      <c r="BD19" t="str" cm="1">
        <f t="array" ref="BD19">IFERROR(_xlfn.XLOOKUP(Tool_clean!$G19&amp;$E$2,'Waste management'!$A:$A&amp;'Waste management'!$B:$B,'Waste management'!O:O)*$E19,"")</f>
        <v/>
      </c>
      <c r="BE19" t="str" cm="1">
        <f t="array" ref="BE19">IFERROR(_xlfn.XLOOKUP(Tool_clean!$G19&amp;$E$2,'Waste management'!$A:$A&amp;'Waste management'!$B:$B,'Waste management'!P:P)*$E19,"")</f>
        <v/>
      </c>
      <c r="BF19" t="str" cm="1">
        <f t="array" ref="BF19">IFERROR(_xlfn.XLOOKUP(Tool_clean!$G19&amp;$E$2,'Waste management'!$A:$A&amp;'Waste management'!$B:$B,'Waste management'!Q:Q)*$E19,"")</f>
        <v/>
      </c>
      <c r="BG19" t="str" cm="1">
        <f t="array" ref="BG19">IFERROR(_xlfn.XLOOKUP(Tool_clean!$G19&amp;$E$2,'Waste management'!$A:$A&amp;'Waste management'!$B:$B,'Waste management'!R:R)*$E19,"")</f>
        <v/>
      </c>
      <c r="BH19" t="str">
        <f>IFERROR((L19+AR19+AB19)*_xlfn.XLOOKUP(Tool_clean!BH$4,Monetization_Factors!$A:$A,Monetization_Factors!$D:$D),"")</f>
        <v/>
      </c>
      <c r="BI19" t="str">
        <f>IFERROR((M19+AS19+AC19)*_xlfn.XLOOKUP(Tool_clean!BI$4,Monetization_Factors!$A:$A,Monetization_Factors!$D:$D),"")</f>
        <v/>
      </c>
      <c r="BJ19" t="str">
        <f>IFERROR((N19+AT19+AD19)*_xlfn.XLOOKUP(Tool_clean!BJ$4,Monetization_Factors!$A:$A,Monetization_Factors!$D:$D),"")</f>
        <v/>
      </c>
      <c r="BK19" t="str">
        <f>IFERROR((O19+AU19+AE19)*_xlfn.XLOOKUP(Tool_clean!BK$4,Monetization_Factors!$A:$A,Monetization_Factors!$D:$D),"")</f>
        <v/>
      </c>
      <c r="BL19" t="str">
        <f>IFERROR((P19+AV19+AF19)*_xlfn.XLOOKUP(Tool_clean!BL$4,Monetization_Factors!$A:$A,Monetization_Factors!$D:$D),"")</f>
        <v/>
      </c>
      <c r="BM19" t="str">
        <f>IFERROR((Q19+AW19+AG19)*_xlfn.XLOOKUP(Tool_clean!BM$4,Monetization_Factors!$A:$A,Monetization_Factors!$D:$D),"")</f>
        <v/>
      </c>
      <c r="BN19" t="str">
        <f>IFERROR((R19+AX19+AH19)*_xlfn.XLOOKUP(Tool_clean!BN$4,Monetization_Factors!$A:$A,Monetization_Factors!$D:$D),"")</f>
        <v/>
      </c>
      <c r="BO19" t="str">
        <f>IFERROR((S19+AY19+AI19)*_xlfn.XLOOKUP(Tool_clean!BO$4,Monetization_Factors!$A:$A,Monetization_Factors!$D:$D),"")</f>
        <v/>
      </c>
      <c r="BP19" t="str">
        <f>IFERROR((T19+AZ19+AJ19)*_xlfn.XLOOKUP(Tool_clean!BP$4,Monetization_Factors!$A:$A,Monetization_Factors!$D:$D),"")</f>
        <v/>
      </c>
      <c r="BQ19" t="str">
        <f>IFERROR((U19+BA19+AK19)*_xlfn.XLOOKUP(Tool_clean!BQ$4,Monetization_Factors!$A:$A,Monetization_Factors!$D:$D),"")</f>
        <v/>
      </c>
      <c r="BR19" t="str">
        <f>IFERROR((V19+BB19+AL19)*_xlfn.XLOOKUP(Tool_clean!BR$4,Monetization_Factors!$A:$A,Monetization_Factors!$D:$D),"")</f>
        <v/>
      </c>
      <c r="BS19" t="str">
        <f>IFERROR((W19+BC19+AM19)*_xlfn.XLOOKUP(Tool_clean!BS$4,Monetization_Factors!$A:$A,Monetization_Factors!$D:$D),"")</f>
        <v/>
      </c>
      <c r="BT19" t="str">
        <f>IFERROR((X19+BD19+AN19)*_xlfn.XLOOKUP(Tool_clean!BT$4,Monetization_Factors!$A:$A,Monetization_Factors!$D:$D),"")</f>
        <v/>
      </c>
      <c r="BU19" t="str">
        <f>IFERROR((Y19+BE19+AO19)*_xlfn.XLOOKUP(Tool_clean!BU$4,Monetization_Factors!$A:$A,Monetization_Factors!$D:$D),"")</f>
        <v/>
      </c>
      <c r="BV19" t="str">
        <f>IFERROR((Z19+BF19+AP19)*_xlfn.XLOOKUP(Tool_clean!BV$4,Monetization_Factors!$A:$A,Monetization_Factors!$D:$D),"")</f>
        <v/>
      </c>
      <c r="BW19" t="str">
        <f>IFERROR((AA19+BG19+AQ19)*_xlfn.XLOOKUP(Tool_clean!BW$4,Monetization_Factors!$A:$A,Monetization_Factors!$D:$D),"")</f>
        <v/>
      </c>
      <c r="BX19" s="38" t="str" cm="1">
        <f t="array" ref="BX19">IFERROR(_xlfn.IFS(I19&gt;0,I19*E19,I19="",J19*E19),"")</f>
        <v/>
      </c>
      <c r="BY19" s="38">
        <f t="shared" si="33"/>
        <v>0</v>
      </c>
      <c r="BZ19" s="38" t="str">
        <f t="shared" si="34"/>
        <v/>
      </c>
      <c r="CA19" s="38" t="str">
        <f t="shared" si="35"/>
        <v/>
      </c>
      <c r="CB19" t="str">
        <f t="shared" si="0"/>
        <v/>
      </c>
      <c r="CC19" t="str">
        <f t="shared" si="1"/>
        <v/>
      </c>
      <c r="CD19" t="str">
        <f t="shared" si="2"/>
        <v/>
      </c>
      <c r="CE19" t="str">
        <f t="shared" si="3"/>
        <v/>
      </c>
      <c r="CF19" t="str">
        <f t="shared" si="4"/>
        <v/>
      </c>
      <c r="CG19" t="str">
        <f t="shared" si="5"/>
        <v/>
      </c>
      <c r="CH19" t="str">
        <f t="shared" si="6"/>
        <v/>
      </c>
      <c r="CI19" t="str">
        <f t="shared" si="7"/>
        <v/>
      </c>
      <c r="CJ19" t="str">
        <f t="shared" si="8"/>
        <v/>
      </c>
      <c r="CK19" t="str">
        <f t="shared" si="9"/>
        <v/>
      </c>
      <c r="CL19" t="str">
        <f t="shared" si="10"/>
        <v/>
      </c>
      <c r="CM19" t="str">
        <f t="shared" si="11"/>
        <v/>
      </c>
      <c r="CN19" t="str">
        <f t="shared" si="12"/>
        <v/>
      </c>
      <c r="CO19" t="str">
        <f t="shared" si="13"/>
        <v/>
      </c>
      <c r="CP19" t="str">
        <f t="shared" si="14"/>
        <v/>
      </c>
      <c r="CQ19" t="str">
        <f t="shared" si="15"/>
        <v/>
      </c>
      <c r="CR19" t="str">
        <f t="shared" si="16"/>
        <v/>
      </c>
      <c r="CS19" t="str">
        <f t="shared" si="17"/>
        <v/>
      </c>
      <c r="CT19" t="str">
        <f t="shared" si="18"/>
        <v/>
      </c>
      <c r="CU19" t="str">
        <f t="shared" si="19"/>
        <v/>
      </c>
      <c r="CV19" t="str">
        <f t="shared" si="20"/>
        <v/>
      </c>
      <c r="CW19" t="str">
        <f t="shared" si="21"/>
        <v/>
      </c>
      <c r="CX19" t="str">
        <f t="shared" si="22"/>
        <v/>
      </c>
      <c r="CY19" t="str">
        <f t="shared" si="23"/>
        <v/>
      </c>
      <c r="CZ19" t="str">
        <f t="shared" si="24"/>
        <v/>
      </c>
      <c r="DA19" t="str">
        <f t="shared" si="25"/>
        <v/>
      </c>
      <c r="DB19" t="str">
        <f t="shared" si="26"/>
        <v/>
      </c>
      <c r="DC19" t="str">
        <f t="shared" si="27"/>
        <v/>
      </c>
      <c r="DD19" t="str">
        <f t="shared" si="28"/>
        <v/>
      </c>
      <c r="DE19" t="str">
        <f t="shared" si="29"/>
        <v/>
      </c>
      <c r="DF19" t="str">
        <f t="shared" si="30"/>
        <v/>
      </c>
      <c r="DG19" t="str">
        <f t="shared" si="31"/>
        <v/>
      </c>
      <c r="DH19" s="5" t="str">
        <f>IFERROR((CR19*$B$2*(1-$H19)*('CAR.CAP_per person'!B$2))/(_xlfn.XLOOKUP($E$2,EU_countries_GDP!$A$2:$A$29,EU_countries_GDP!$E$2:$E$29)),"")</f>
        <v/>
      </c>
      <c r="DI19" s="5" t="str">
        <f>IFERROR((CS19*$B$2*(1-$H19)*('CAR.CAP_per person'!C$2))/(_xlfn.XLOOKUP($E$2,EU_countries_GDP!$A$2:$A$29,EU_countries_GDP!$E$2:$E$29)),"")</f>
        <v/>
      </c>
      <c r="DJ19" s="5" t="str">
        <f>IFERROR((CT19*$B$2*(1-$H19)*('CAR.CAP_per person'!D$2))/(_xlfn.XLOOKUP($E$2,EU_countries_GDP!$A$2:$A$29,EU_countries_GDP!$E$2:$E$29)),"")</f>
        <v/>
      </c>
      <c r="DK19" s="5" t="str">
        <f>IFERROR((CU19*$B$2*(1-$H19)*('CAR.CAP_per person'!E$2))/(_xlfn.XLOOKUP($E$2,EU_countries_GDP!$A$2:$A$29,EU_countries_GDP!$E$2:$E$29)),"")</f>
        <v/>
      </c>
      <c r="DL19" s="5" t="str">
        <f>IFERROR((CV19*$B$2*(1-$H19)*('CAR.CAP_per person'!F$2))/(_xlfn.XLOOKUP($E$2,EU_countries_GDP!$A$2:$A$29,EU_countries_GDP!$E$2:$E$29)),"")</f>
        <v/>
      </c>
      <c r="DM19" s="5" t="str">
        <f>IFERROR((CW19*$B$2*(1-$H19)*('CAR.CAP_per person'!G$2))/(_xlfn.XLOOKUP($E$2,EU_countries_GDP!$A$2:$A$29,EU_countries_GDP!$E$2:$E$29)),"")</f>
        <v/>
      </c>
      <c r="DN19" s="5" t="str">
        <f>IFERROR((CX19*$B$2*(1-$H19)*('CAR.CAP_per person'!H$2))/(_xlfn.XLOOKUP($E$2,EU_countries_GDP!$A$2:$A$29,EU_countries_GDP!$E$2:$E$29)),"")</f>
        <v/>
      </c>
      <c r="DO19" s="5" t="str">
        <f>IFERROR((CY19*$B$2*(1-$H19)*('CAR.CAP_per person'!I$2))/(_xlfn.XLOOKUP($E$2,EU_countries_GDP!$A$2:$A$29,EU_countries_GDP!$E$2:$E$29)),"")</f>
        <v/>
      </c>
      <c r="DP19" s="5" t="str">
        <f>IFERROR((CZ19*$B$2*(1-$H19)*('CAR.CAP_per person'!J$2))/(_xlfn.XLOOKUP($E$2,EU_countries_GDP!$A$2:$A$29,EU_countries_GDP!$E$2:$E$29)),"")</f>
        <v/>
      </c>
      <c r="DQ19" s="5" t="str">
        <f>IFERROR((DA19*$B$2*(1-$H19)*('CAR.CAP_per person'!K$2))/(_xlfn.XLOOKUP($E$2,EU_countries_GDP!$A$2:$A$29,EU_countries_GDP!$E$2:$E$29)),"")</f>
        <v/>
      </c>
      <c r="DR19" s="5" t="str">
        <f>IFERROR((DB19*$B$2*(1-$H19)*('CAR.CAP_per person'!L$2))/(_xlfn.XLOOKUP($E$2,EU_countries_GDP!$A$2:$A$29,EU_countries_GDP!$E$2:$E$29)),"")</f>
        <v/>
      </c>
      <c r="DS19" s="5" t="str">
        <f>IFERROR((DC19*$B$2*(1-$H19)*('CAR.CAP_per person'!M$2))/(_xlfn.XLOOKUP($E$2,EU_countries_GDP!$A$2:$A$29,EU_countries_GDP!$E$2:$E$29)),"")</f>
        <v/>
      </c>
      <c r="DT19" s="5" t="str">
        <f>IFERROR((DD19*$B$2*(1-$H19)*('CAR.CAP_per person'!N$2))/(_xlfn.XLOOKUP($E$2,EU_countries_GDP!$A$2:$A$29,EU_countries_GDP!$E$2:$E$29)),"")</f>
        <v/>
      </c>
      <c r="DU19" s="5" t="str">
        <f>IFERROR((DE19*$B$2*(1-$H19)*('CAR.CAP_per person'!O$2))/(_xlfn.XLOOKUP($E$2,EU_countries_GDP!$A$2:$A$29,EU_countries_GDP!$E$2:$E$29)),"")</f>
        <v/>
      </c>
      <c r="DV19" s="5" t="str">
        <f>IFERROR((DF19*$B$2*(1-$H19)*('CAR.CAP_per person'!P$2))/(_xlfn.XLOOKUP($E$2,EU_countries_GDP!$A$2:$A$29,EU_countries_GDP!$E$2:$E$29)),"")</f>
        <v/>
      </c>
      <c r="DW19" s="5" t="str">
        <f>IFERROR((DG19*$B$2*(1-$H19)*('CAR.CAP_per person'!Q$2))/(_xlfn.XLOOKUP($E$2,EU_countries_GDP!$A$2:$A$29,EU_countries_GDP!$E$2:$E$29)),"")</f>
        <v/>
      </c>
    </row>
    <row r="20" spans="2:127">
      <c r="B20" t="str">
        <f>_xlfn.XLOOKUP(D20,Table5[Ingredient],Table5[Category],"",FALSE)</f>
        <v/>
      </c>
      <c r="C20" s="33"/>
      <c r="D20" s="33"/>
      <c r="E20" s="33"/>
      <c r="F20" s="33"/>
      <c r="G20" s="33"/>
      <c r="H20" s="33"/>
      <c r="I20" s="33"/>
      <c r="J20" s="37" t="str">
        <f>IFERROR(INDEX('AveragePrices&amp;Codes'!G:AG, MATCH($D20, 'AveragePrices&amp;Codes'!$A:$A, 0), MATCH(Tool_clean!$E$2, 'AveragePrices&amp;Codes'!$G$1:$AG$1, 0)),"")</f>
        <v/>
      </c>
      <c r="K20" s="37" t="str">
        <f t="shared" si="32"/>
        <v/>
      </c>
      <c r="L20">
        <f>IFERROR(IF($F20="Raw",_xlfn.XLOOKUP(_xlfn.XLOOKUP(Tool_clean!$D20,'AveragePrices&amp;Codes'!$A:$A,'AveragePrices&amp;Codes'!$B:$B),AGRIBALYSE_Raw!$B:$B,AGRIBALYSE_Raw!O:O)*$E20,_xlfn.XLOOKUP(_xlfn.XLOOKUP(Tool_clean!$D20,'AveragePrices&amp;Codes'!$A:$A,'AveragePrices&amp;Codes'!$B:$B),AGRIBALYSE_Cooked!$C:$C,AGRIBALYSE_Cooked!P:P)*$E20),"")</f>
        <v>0</v>
      </c>
      <c r="M20">
        <f>IFERROR(IF($F20="Raw",_xlfn.XLOOKUP(_xlfn.XLOOKUP(Tool_clean!$D20,'AveragePrices&amp;Codes'!$A:$A,'AveragePrices&amp;Codes'!$B:$B),AGRIBALYSE_Raw!$B:$B,AGRIBALYSE_Raw!P:P)*$E20,_xlfn.XLOOKUP(_xlfn.XLOOKUP(Tool_clean!$D20,'AveragePrices&amp;Codes'!$A:$A,'AveragePrices&amp;Codes'!$B:$B),AGRIBALYSE_Cooked!$C:$C,AGRIBALYSE_Cooked!Q:Q)*$E20),"")</f>
        <v>0</v>
      </c>
      <c r="N20">
        <f>IFERROR(IF($F20="Raw",_xlfn.XLOOKUP(_xlfn.XLOOKUP(Tool_clean!$D20,'AveragePrices&amp;Codes'!$A:$A,'AveragePrices&amp;Codes'!$B:$B),AGRIBALYSE_Raw!$B:$B,AGRIBALYSE_Raw!Q:Q)*$E20,_xlfn.XLOOKUP(_xlfn.XLOOKUP(Tool_clean!$D20,'AveragePrices&amp;Codes'!$A:$A,'AveragePrices&amp;Codes'!$B:$B),AGRIBALYSE_Cooked!$C:$C,AGRIBALYSE_Cooked!R:R)*$E20),"")</f>
        <v>0</v>
      </c>
      <c r="O20">
        <f>IFERROR(IF($F20="Raw",_xlfn.XLOOKUP(_xlfn.XLOOKUP(Tool_clean!$D20,'AveragePrices&amp;Codes'!$A:$A,'AveragePrices&amp;Codes'!$B:$B),AGRIBALYSE_Raw!$B:$B,AGRIBALYSE_Raw!R:R)*$E20,_xlfn.XLOOKUP(_xlfn.XLOOKUP(Tool_clean!$D20,'AveragePrices&amp;Codes'!$A:$A,'AveragePrices&amp;Codes'!$B:$B),AGRIBALYSE_Cooked!$C:$C,AGRIBALYSE_Cooked!S:S)*$E20),"")</f>
        <v>0</v>
      </c>
      <c r="P20">
        <f>IFERROR(IF($F20="Raw",_xlfn.XLOOKUP(_xlfn.XLOOKUP(Tool_clean!$D20,'AveragePrices&amp;Codes'!$A:$A,'AveragePrices&amp;Codes'!$B:$B),AGRIBALYSE_Raw!$B:$B,AGRIBALYSE_Raw!S:S)*$E20,_xlfn.XLOOKUP(_xlfn.XLOOKUP(Tool_clean!$D20,'AveragePrices&amp;Codes'!$A:$A,'AveragePrices&amp;Codes'!$B:$B),AGRIBALYSE_Cooked!$C:$C,AGRIBALYSE_Cooked!T:T)*$E20),"")</f>
        <v>0</v>
      </c>
      <c r="Q20">
        <f>IFERROR(IF($F20="Raw",_xlfn.XLOOKUP(_xlfn.XLOOKUP(Tool_clean!$D20,'AveragePrices&amp;Codes'!$A:$A,'AveragePrices&amp;Codes'!$B:$B),AGRIBALYSE_Raw!$B:$B,AGRIBALYSE_Raw!T:T)*$E20,_xlfn.XLOOKUP(_xlfn.XLOOKUP(Tool_clean!$D20,'AveragePrices&amp;Codes'!$A:$A,'AveragePrices&amp;Codes'!$B:$B),AGRIBALYSE_Cooked!$C:$C,AGRIBALYSE_Cooked!U:U)*$E20),"")</f>
        <v>0</v>
      </c>
      <c r="R20">
        <f>IFERROR(IF($F20="Raw",_xlfn.XLOOKUP(_xlfn.XLOOKUP(Tool_clean!$D20,'AveragePrices&amp;Codes'!$A:$A,'AveragePrices&amp;Codes'!$B:$B),AGRIBALYSE_Raw!$B:$B,AGRIBALYSE_Raw!U:U)*$E20,_xlfn.XLOOKUP(_xlfn.XLOOKUP(Tool_clean!$D20,'AveragePrices&amp;Codes'!$A:$A,'AveragePrices&amp;Codes'!$B:$B),AGRIBALYSE_Cooked!$C:$C,AGRIBALYSE_Cooked!V:V)*$E20),"")</f>
        <v>0</v>
      </c>
      <c r="S20">
        <f>IFERROR(IF($F20="Raw",_xlfn.XLOOKUP(_xlfn.XLOOKUP(Tool_clean!$D20,'AveragePrices&amp;Codes'!$A:$A,'AveragePrices&amp;Codes'!$B:$B),AGRIBALYSE_Raw!$B:$B,AGRIBALYSE_Raw!V:V)*$E20,_xlfn.XLOOKUP(_xlfn.XLOOKUP(Tool_clean!$D20,'AveragePrices&amp;Codes'!$A:$A,'AveragePrices&amp;Codes'!$B:$B),AGRIBALYSE_Cooked!$C:$C,AGRIBALYSE_Cooked!W:W)*$E20),"")</f>
        <v>0</v>
      </c>
      <c r="T20">
        <f>IFERROR(IF($F20="Raw",_xlfn.XLOOKUP(_xlfn.XLOOKUP(Tool_clean!$D20,'AveragePrices&amp;Codes'!$A:$A,'AveragePrices&amp;Codes'!$B:$B),AGRIBALYSE_Raw!$B:$B,AGRIBALYSE_Raw!W:W)*$E20,_xlfn.XLOOKUP(_xlfn.XLOOKUP(Tool_clean!$D20,'AveragePrices&amp;Codes'!$A:$A,'AveragePrices&amp;Codes'!$B:$B),AGRIBALYSE_Cooked!$C:$C,AGRIBALYSE_Cooked!X:X)*$E20),"")</f>
        <v>0</v>
      </c>
      <c r="U20">
        <f>IFERROR(IF($F20="Raw",_xlfn.XLOOKUP(_xlfn.XLOOKUP(Tool_clean!$D20,'AveragePrices&amp;Codes'!$A:$A,'AveragePrices&amp;Codes'!$B:$B),AGRIBALYSE_Raw!$B:$B,AGRIBALYSE_Raw!X:X)*$E20,_xlfn.XLOOKUP(_xlfn.XLOOKUP(Tool_clean!$D20,'AveragePrices&amp;Codes'!$A:$A,'AveragePrices&amp;Codes'!$B:$B),AGRIBALYSE_Cooked!$C:$C,AGRIBALYSE_Cooked!Y:Y)*$E20),"")</f>
        <v>0</v>
      </c>
      <c r="V20">
        <f>IFERROR(IF($F20="Raw",_xlfn.XLOOKUP(_xlfn.XLOOKUP(Tool_clean!$D20,'AveragePrices&amp;Codes'!$A:$A,'AveragePrices&amp;Codes'!$B:$B),AGRIBALYSE_Raw!$B:$B,AGRIBALYSE_Raw!Y:Y)*$E20,_xlfn.XLOOKUP(_xlfn.XLOOKUP(Tool_clean!$D20,'AveragePrices&amp;Codes'!$A:$A,'AveragePrices&amp;Codes'!$B:$B),AGRIBALYSE_Cooked!$C:$C,AGRIBALYSE_Cooked!Z:Z)*$E20),"")</f>
        <v>0</v>
      </c>
      <c r="W20">
        <f>IFERROR(IF($F20="Raw",_xlfn.XLOOKUP(_xlfn.XLOOKUP(Tool_clean!$D20,'AveragePrices&amp;Codes'!$A:$A,'AveragePrices&amp;Codes'!$B:$B),AGRIBALYSE_Raw!$B:$B,AGRIBALYSE_Raw!Z:Z)*$E20,_xlfn.XLOOKUP(_xlfn.XLOOKUP(Tool_clean!$D20,'AveragePrices&amp;Codes'!$A:$A,'AveragePrices&amp;Codes'!$B:$B),AGRIBALYSE_Cooked!$C:$C,AGRIBALYSE_Cooked!AA:AA)*$E20),"")</f>
        <v>0</v>
      </c>
      <c r="X20">
        <f>IFERROR(IF($F20="Raw",_xlfn.XLOOKUP(_xlfn.XLOOKUP(Tool_clean!$D20,'AveragePrices&amp;Codes'!$A:$A,'AveragePrices&amp;Codes'!$B:$B),AGRIBALYSE_Raw!$B:$B,AGRIBALYSE_Raw!AA:AA)*$E20,_xlfn.XLOOKUP(_xlfn.XLOOKUP(Tool_clean!$D20,'AveragePrices&amp;Codes'!$A:$A,'AveragePrices&amp;Codes'!$B:$B),AGRIBALYSE_Cooked!$C:$C,AGRIBALYSE_Cooked!AB:AB)*$E20),"")</f>
        <v>0</v>
      </c>
      <c r="Y20">
        <f>IFERROR(IF($F20="Raw",_xlfn.XLOOKUP(_xlfn.XLOOKUP(Tool_clean!$D20,'AveragePrices&amp;Codes'!$A:$A,'AveragePrices&amp;Codes'!$B:$B),AGRIBALYSE_Raw!$B:$B,AGRIBALYSE_Raw!AB:AB)*$E20,_xlfn.XLOOKUP(_xlfn.XLOOKUP(Tool_clean!$D20,'AveragePrices&amp;Codes'!$A:$A,'AveragePrices&amp;Codes'!$B:$B),AGRIBALYSE_Cooked!$C:$C,AGRIBALYSE_Cooked!AC:AC)*$E20),"")</f>
        <v>0</v>
      </c>
      <c r="Z20">
        <f>IFERROR(IF($F20="Raw",_xlfn.XLOOKUP(_xlfn.XLOOKUP(Tool_clean!$D20,'AveragePrices&amp;Codes'!$A:$A,'AveragePrices&amp;Codes'!$B:$B),AGRIBALYSE_Raw!$B:$B,AGRIBALYSE_Raw!AC:AC)*$E20,_xlfn.XLOOKUP(_xlfn.XLOOKUP(Tool_clean!$D20,'AveragePrices&amp;Codes'!$A:$A,'AveragePrices&amp;Codes'!$B:$B),AGRIBALYSE_Cooked!$C:$C,AGRIBALYSE_Cooked!AD:AD)*$E20),"")</f>
        <v>0</v>
      </c>
      <c r="AA20">
        <f>IFERROR(IF($F20="Raw",_xlfn.XLOOKUP(_xlfn.XLOOKUP(Tool_clean!$D20,'AveragePrices&amp;Codes'!$A:$A,'AveragePrices&amp;Codes'!$B:$B),AGRIBALYSE_Raw!$B:$B,AGRIBALYSE_Raw!AD:AD)*$E20,_xlfn.XLOOKUP(_xlfn.XLOOKUP(Tool_clean!$D20,'AveragePrices&amp;Codes'!$A:$A,'AveragePrices&amp;Codes'!$B:$B),AGRIBALYSE_Cooked!$C:$C,AGRIBALYSE_Cooked!AE:AE)*$E20),"")</f>
        <v>0</v>
      </c>
      <c r="AB20" t="str" cm="1">
        <f t="array" ref="AB20">IFERROR(_xlfn.XLOOKUP(Tool_clean!$F20&amp;$E$2,'Cooking methods'!$A:$A&amp;'Cooking methods'!$B:$B,'Cooking methods'!C:C)*$E20,"")</f>
        <v/>
      </c>
      <c r="AC20" t="str" cm="1">
        <f t="array" ref="AC20">IFERROR(_xlfn.XLOOKUP(Tool_clean!$F20&amp;$E$2,'Cooking methods'!$A:$A&amp;'Cooking methods'!$B:$B,'Cooking methods'!D:D)*$E20,"")</f>
        <v/>
      </c>
      <c r="AD20" t="str" cm="1">
        <f t="array" ref="AD20">IFERROR(_xlfn.XLOOKUP(Tool_clean!$F20&amp;$E$2,'Cooking methods'!$A:$A&amp;'Cooking methods'!$B:$B,'Cooking methods'!E:E)*$E20,"")</f>
        <v/>
      </c>
      <c r="AE20" t="str" cm="1">
        <f t="array" ref="AE20">IFERROR(_xlfn.XLOOKUP(Tool_clean!$F20&amp;$E$2,'Cooking methods'!$A:$A&amp;'Cooking methods'!$B:$B,'Cooking methods'!F:F)*$E20,"")</f>
        <v/>
      </c>
      <c r="AF20" t="str" cm="1">
        <f t="array" ref="AF20">IFERROR(_xlfn.XLOOKUP(Tool_clean!$F20&amp;$E$2,'Cooking methods'!$A:$A&amp;'Cooking methods'!$B:$B,'Cooking methods'!G:G)*$E20,"")</f>
        <v/>
      </c>
      <c r="AG20" t="str" cm="1">
        <f t="array" ref="AG20">IFERROR(_xlfn.XLOOKUP(Tool_clean!$F20&amp;$E$2,'Cooking methods'!$A:$A&amp;'Cooking methods'!$B:$B,'Cooking methods'!H:H)*$E20,"")</f>
        <v/>
      </c>
      <c r="AH20" t="str" cm="1">
        <f t="array" ref="AH20">IFERROR(_xlfn.XLOOKUP(Tool_clean!$F20&amp;$E$2,'Cooking methods'!$A:$A&amp;'Cooking methods'!$B:$B,'Cooking methods'!I:I)*$E20,"")</f>
        <v/>
      </c>
      <c r="AI20" t="str" cm="1">
        <f t="array" ref="AI20">IFERROR(_xlfn.XLOOKUP(Tool_clean!$F20&amp;$E$2,'Cooking methods'!$A:$A&amp;'Cooking methods'!$B:$B,'Cooking methods'!J:J)*$E20,"")</f>
        <v/>
      </c>
      <c r="AJ20" t="str" cm="1">
        <f t="array" ref="AJ20">IFERROR(_xlfn.XLOOKUP(Tool_clean!$F20&amp;$E$2,'Cooking methods'!$A:$A&amp;'Cooking methods'!$B:$B,'Cooking methods'!K:K)*$E20,"")</f>
        <v/>
      </c>
      <c r="AK20" t="str" cm="1">
        <f t="array" ref="AK20">IFERROR(_xlfn.XLOOKUP(Tool_clean!$F20&amp;$E$2,'Cooking methods'!$A:$A&amp;'Cooking methods'!$B:$B,'Cooking methods'!L:L)*$E20,"")</f>
        <v/>
      </c>
      <c r="AL20" t="str" cm="1">
        <f t="array" ref="AL20">IFERROR(_xlfn.XLOOKUP(Tool_clean!$F20&amp;$E$2,'Cooking methods'!$A:$A&amp;'Cooking methods'!$B:$B,'Cooking methods'!M:M)*$E20,"")</f>
        <v/>
      </c>
      <c r="AM20" t="str" cm="1">
        <f t="array" ref="AM20">IFERROR(_xlfn.XLOOKUP(Tool_clean!$F20&amp;$E$2,'Cooking methods'!$A:$A&amp;'Cooking methods'!$B:$B,'Cooking methods'!N:N)*$E20,"")</f>
        <v/>
      </c>
      <c r="AN20" t="str" cm="1">
        <f t="array" ref="AN20">IFERROR(_xlfn.XLOOKUP(Tool_clean!$F20&amp;$E$2,'Cooking methods'!$A:$A&amp;'Cooking methods'!$B:$B,'Cooking methods'!O:O)*$E20,"")</f>
        <v/>
      </c>
      <c r="AO20" t="str" cm="1">
        <f t="array" ref="AO20">IFERROR(_xlfn.XLOOKUP(Tool_clean!$F20&amp;$E$2,'Cooking methods'!$A:$A&amp;'Cooking methods'!$B:$B,'Cooking methods'!P:P)*$E20,"")</f>
        <v/>
      </c>
      <c r="AP20" t="str" cm="1">
        <f t="array" ref="AP20">IFERROR(_xlfn.XLOOKUP(Tool_clean!$F20&amp;$E$2,'Cooking methods'!$A:$A&amp;'Cooking methods'!$B:$B,'Cooking methods'!Q:Q)*$E20,"")</f>
        <v/>
      </c>
      <c r="AQ20" t="str" cm="1">
        <f t="array" ref="AQ20">IFERROR(_xlfn.XLOOKUP(Tool_clean!$F20&amp;$E$2,'Cooking methods'!$A:$A&amp;'Cooking methods'!$B:$B,'Cooking methods'!R:R)*$E20,"")</f>
        <v/>
      </c>
      <c r="AR20" t="str" cm="1">
        <f t="array" ref="AR20">IFERROR(_xlfn.XLOOKUP(Tool_clean!$G20&amp;$E$2,'Waste management'!$A:$A&amp;'Waste management'!$B:$B,'Waste management'!C:C)*$E20,"")</f>
        <v/>
      </c>
      <c r="AS20" t="str" cm="1">
        <f t="array" ref="AS20">IFERROR(_xlfn.XLOOKUP(Tool_clean!$G20&amp;$E$2,'Waste management'!$A:$A&amp;'Waste management'!$B:$B,'Waste management'!D:D)*$E20,"")</f>
        <v/>
      </c>
      <c r="AT20" t="str" cm="1">
        <f t="array" ref="AT20">IFERROR(_xlfn.XLOOKUP(Tool_clean!$G20&amp;$E$2,'Waste management'!$A:$A&amp;'Waste management'!$B:$B,'Waste management'!E:E)*$E20,"")</f>
        <v/>
      </c>
      <c r="AU20" t="str" cm="1">
        <f t="array" ref="AU20">IFERROR(_xlfn.XLOOKUP(Tool_clean!$G20&amp;$E$2,'Waste management'!$A:$A&amp;'Waste management'!$B:$B,'Waste management'!F:F)*$E20,"")</f>
        <v/>
      </c>
      <c r="AV20" t="str" cm="1">
        <f t="array" ref="AV20">IFERROR(_xlfn.XLOOKUP(Tool_clean!$G20&amp;$E$2,'Waste management'!$A:$A&amp;'Waste management'!$B:$B,'Waste management'!G:G)*$E20,"")</f>
        <v/>
      </c>
      <c r="AW20" t="str" cm="1">
        <f t="array" ref="AW20">IFERROR(_xlfn.XLOOKUP(Tool_clean!$G20&amp;$E$2,'Waste management'!$A:$A&amp;'Waste management'!$B:$B,'Waste management'!H:H)*$E20,"")</f>
        <v/>
      </c>
      <c r="AX20" t="str" cm="1">
        <f t="array" ref="AX20">IFERROR(_xlfn.XLOOKUP(Tool_clean!$G20&amp;$E$2,'Waste management'!$A:$A&amp;'Waste management'!$B:$B,'Waste management'!I:I)*$E20,"")</f>
        <v/>
      </c>
      <c r="AY20" t="str" cm="1">
        <f t="array" ref="AY20">IFERROR(_xlfn.XLOOKUP(Tool_clean!$G20&amp;$E$2,'Waste management'!$A:$A&amp;'Waste management'!$B:$B,'Waste management'!J:J)*$E20,"")</f>
        <v/>
      </c>
      <c r="AZ20" t="str" cm="1">
        <f t="array" ref="AZ20">IFERROR(_xlfn.XLOOKUP(Tool_clean!$G20&amp;$E$2,'Waste management'!$A:$A&amp;'Waste management'!$B:$B,'Waste management'!K:K)*$E20,"")</f>
        <v/>
      </c>
      <c r="BA20" t="str" cm="1">
        <f t="array" ref="BA20">IFERROR(_xlfn.XLOOKUP(Tool_clean!$G20&amp;$E$2,'Waste management'!$A:$A&amp;'Waste management'!$B:$B,'Waste management'!L:L)*$E20,"")</f>
        <v/>
      </c>
      <c r="BB20" t="str" cm="1">
        <f t="array" ref="BB20">IFERROR(_xlfn.XLOOKUP(Tool_clean!$G20&amp;$E$2,'Waste management'!$A:$A&amp;'Waste management'!$B:$B,'Waste management'!M:M)*$E20,"")</f>
        <v/>
      </c>
      <c r="BC20" t="str" cm="1">
        <f t="array" ref="BC20">IFERROR(_xlfn.XLOOKUP(Tool_clean!$G20&amp;$E$2,'Waste management'!$A:$A&amp;'Waste management'!$B:$B,'Waste management'!N:N)*$E20,"")</f>
        <v/>
      </c>
      <c r="BD20" t="str" cm="1">
        <f t="array" ref="BD20">IFERROR(_xlfn.XLOOKUP(Tool_clean!$G20&amp;$E$2,'Waste management'!$A:$A&amp;'Waste management'!$B:$B,'Waste management'!O:O)*$E20,"")</f>
        <v/>
      </c>
      <c r="BE20" t="str" cm="1">
        <f t="array" ref="BE20">IFERROR(_xlfn.XLOOKUP(Tool_clean!$G20&amp;$E$2,'Waste management'!$A:$A&amp;'Waste management'!$B:$B,'Waste management'!P:P)*$E20,"")</f>
        <v/>
      </c>
      <c r="BF20" t="str" cm="1">
        <f t="array" ref="BF20">IFERROR(_xlfn.XLOOKUP(Tool_clean!$G20&amp;$E$2,'Waste management'!$A:$A&amp;'Waste management'!$B:$B,'Waste management'!Q:Q)*$E20,"")</f>
        <v/>
      </c>
      <c r="BG20" t="str" cm="1">
        <f t="array" ref="BG20">IFERROR(_xlfn.XLOOKUP(Tool_clean!$G20&amp;$E$2,'Waste management'!$A:$A&amp;'Waste management'!$B:$B,'Waste management'!R:R)*$E20,"")</f>
        <v/>
      </c>
      <c r="BH20" t="str">
        <f>IFERROR((L20+AR20+AB20)*_xlfn.XLOOKUP(Tool_clean!BH$4,Monetization_Factors!$A:$A,Monetization_Factors!$D:$D),"")</f>
        <v/>
      </c>
      <c r="BI20" t="str">
        <f>IFERROR((M20+AS20+AC20)*_xlfn.XLOOKUP(Tool_clean!BI$4,Monetization_Factors!$A:$A,Monetization_Factors!$D:$D),"")</f>
        <v/>
      </c>
      <c r="BJ20" t="str">
        <f>IFERROR((N20+AT20+AD20)*_xlfn.XLOOKUP(Tool_clean!BJ$4,Monetization_Factors!$A:$A,Monetization_Factors!$D:$D),"")</f>
        <v/>
      </c>
      <c r="BK20" t="str">
        <f>IFERROR((O20+AU20+AE20)*_xlfn.XLOOKUP(Tool_clean!BK$4,Monetization_Factors!$A:$A,Monetization_Factors!$D:$D),"")</f>
        <v/>
      </c>
      <c r="BL20" t="str">
        <f>IFERROR((P20+AV20+AF20)*_xlfn.XLOOKUP(Tool_clean!BL$4,Monetization_Factors!$A:$A,Monetization_Factors!$D:$D),"")</f>
        <v/>
      </c>
      <c r="BM20" t="str">
        <f>IFERROR((Q20+AW20+AG20)*_xlfn.XLOOKUP(Tool_clean!BM$4,Monetization_Factors!$A:$A,Monetization_Factors!$D:$D),"")</f>
        <v/>
      </c>
      <c r="BN20" t="str">
        <f>IFERROR((R20+AX20+AH20)*_xlfn.XLOOKUP(Tool_clean!BN$4,Monetization_Factors!$A:$A,Monetization_Factors!$D:$D),"")</f>
        <v/>
      </c>
      <c r="BO20" t="str">
        <f>IFERROR((S20+AY20+AI20)*_xlfn.XLOOKUP(Tool_clean!BO$4,Monetization_Factors!$A:$A,Monetization_Factors!$D:$D),"")</f>
        <v/>
      </c>
      <c r="BP20" t="str">
        <f>IFERROR((T20+AZ20+AJ20)*_xlfn.XLOOKUP(Tool_clean!BP$4,Monetization_Factors!$A:$A,Monetization_Factors!$D:$D),"")</f>
        <v/>
      </c>
      <c r="BQ20" t="str">
        <f>IFERROR((U20+BA20+AK20)*_xlfn.XLOOKUP(Tool_clean!BQ$4,Monetization_Factors!$A:$A,Monetization_Factors!$D:$D),"")</f>
        <v/>
      </c>
      <c r="BR20" t="str">
        <f>IFERROR((V20+BB20+AL20)*_xlfn.XLOOKUP(Tool_clean!BR$4,Monetization_Factors!$A:$A,Monetization_Factors!$D:$D),"")</f>
        <v/>
      </c>
      <c r="BS20" t="str">
        <f>IFERROR((W20+BC20+AM20)*_xlfn.XLOOKUP(Tool_clean!BS$4,Monetization_Factors!$A:$A,Monetization_Factors!$D:$D),"")</f>
        <v/>
      </c>
      <c r="BT20" t="str">
        <f>IFERROR((X20+BD20+AN20)*_xlfn.XLOOKUP(Tool_clean!BT$4,Monetization_Factors!$A:$A,Monetization_Factors!$D:$D),"")</f>
        <v/>
      </c>
      <c r="BU20" t="str">
        <f>IFERROR((Y20+BE20+AO20)*_xlfn.XLOOKUP(Tool_clean!BU$4,Monetization_Factors!$A:$A,Monetization_Factors!$D:$D),"")</f>
        <v/>
      </c>
      <c r="BV20" t="str">
        <f>IFERROR((Z20+BF20+AP20)*_xlfn.XLOOKUP(Tool_clean!BV$4,Monetization_Factors!$A:$A,Monetization_Factors!$D:$D),"")</f>
        <v/>
      </c>
      <c r="BW20" t="str">
        <f>IFERROR((AA20+BG20+AQ20)*_xlfn.XLOOKUP(Tool_clean!BW$4,Monetization_Factors!$A:$A,Monetization_Factors!$D:$D),"")</f>
        <v/>
      </c>
      <c r="BX20" s="38" t="str" cm="1">
        <f t="array" ref="BX20">IFERROR(_xlfn.IFS(I20&gt;0,I20*E20,I20="",J20*E20),"")</f>
        <v/>
      </c>
      <c r="BY20" s="38">
        <f t="shared" si="33"/>
        <v>0</v>
      </c>
      <c r="BZ20" s="38" t="str">
        <f t="shared" si="34"/>
        <v/>
      </c>
      <c r="CA20" s="38" t="str">
        <f t="shared" si="35"/>
        <v/>
      </c>
      <c r="CB20" t="str">
        <f t="shared" si="0"/>
        <v/>
      </c>
      <c r="CC20" t="str">
        <f t="shared" si="1"/>
        <v/>
      </c>
      <c r="CD20" t="str">
        <f t="shared" si="2"/>
        <v/>
      </c>
      <c r="CE20" t="str">
        <f t="shared" si="3"/>
        <v/>
      </c>
      <c r="CF20" t="str">
        <f t="shared" si="4"/>
        <v/>
      </c>
      <c r="CG20" t="str">
        <f t="shared" si="5"/>
        <v/>
      </c>
      <c r="CH20" t="str">
        <f t="shared" si="6"/>
        <v/>
      </c>
      <c r="CI20" t="str">
        <f t="shared" si="7"/>
        <v/>
      </c>
      <c r="CJ20" t="str">
        <f t="shared" si="8"/>
        <v/>
      </c>
      <c r="CK20" t="str">
        <f t="shared" si="9"/>
        <v/>
      </c>
      <c r="CL20" t="str">
        <f t="shared" si="10"/>
        <v/>
      </c>
      <c r="CM20" t="str">
        <f t="shared" si="11"/>
        <v/>
      </c>
      <c r="CN20" t="str">
        <f t="shared" si="12"/>
        <v/>
      </c>
      <c r="CO20" t="str">
        <f t="shared" si="13"/>
        <v/>
      </c>
      <c r="CP20" t="str">
        <f t="shared" si="14"/>
        <v/>
      </c>
      <c r="CQ20" t="str">
        <f t="shared" si="15"/>
        <v/>
      </c>
      <c r="CR20" t="str">
        <f t="shared" si="16"/>
        <v/>
      </c>
      <c r="CS20" t="str">
        <f t="shared" si="17"/>
        <v/>
      </c>
      <c r="CT20" t="str">
        <f t="shared" si="18"/>
        <v/>
      </c>
      <c r="CU20" t="str">
        <f t="shared" si="19"/>
        <v/>
      </c>
      <c r="CV20" t="str">
        <f t="shared" si="20"/>
        <v/>
      </c>
      <c r="CW20" t="str">
        <f t="shared" si="21"/>
        <v/>
      </c>
      <c r="CX20" t="str">
        <f t="shared" si="22"/>
        <v/>
      </c>
      <c r="CY20" t="str">
        <f t="shared" si="23"/>
        <v/>
      </c>
      <c r="CZ20" t="str">
        <f t="shared" si="24"/>
        <v/>
      </c>
      <c r="DA20" t="str">
        <f t="shared" si="25"/>
        <v/>
      </c>
      <c r="DB20" t="str">
        <f t="shared" si="26"/>
        <v/>
      </c>
      <c r="DC20" t="str">
        <f t="shared" si="27"/>
        <v/>
      </c>
      <c r="DD20" t="str">
        <f t="shared" si="28"/>
        <v/>
      </c>
      <c r="DE20" t="str">
        <f t="shared" si="29"/>
        <v/>
      </c>
      <c r="DF20" t="str">
        <f t="shared" si="30"/>
        <v/>
      </c>
      <c r="DG20" t="str">
        <f t="shared" si="31"/>
        <v/>
      </c>
      <c r="DH20" s="5" t="str">
        <f>IFERROR((CR20*$B$2*(1-$H20)*('CAR.CAP_per person'!B$2))/(_xlfn.XLOOKUP($E$2,EU_countries_GDP!$A$2:$A$29,EU_countries_GDP!$E$2:$E$29)),"")</f>
        <v/>
      </c>
      <c r="DI20" s="5" t="str">
        <f>IFERROR((CS20*$B$2*(1-$H20)*('CAR.CAP_per person'!C$2))/(_xlfn.XLOOKUP($E$2,EU_countries_GDP!$A$2:$A$29,EU_countries_GDP!$E$2:$E$29)),"")</f>
        <v/>
      </c>
      <c r="DJ20" s="5" t="str">
        <f>IFERROR((CT20*$B$2*(1-$H20)*('CAR.CAP_per person'!D$2))/(_xlfn.XLOOKUP($E$2,EU_countries_GDP!$A$2:$A$29,EU_countries_GDP!$E$2:$E$29)),"")</f>
        <v/>
      </c>
      <c r="DK20" s="5" t="str">
        <f>IFERROR((CU20*$B$2*(1-$H20)*('CAR.CAP_per person'!E$2))/(_xlfn.XLOOKUP($E$2,EU_countries_GDP!$A$2:$A$29,EU_countries_GDP!$E$2:$E$29)),"")</f>
        <v/>
      </c>
      <c r="DL20" s="5" t="str">
        <f>IFERROR((CV20*$B$2*(1-$H20)*('CAR.CAP_per person'!F$2))/(_xlfn.XLOOKUP($E$2,EU_countries_GDP!$A$2:$A$29,EU_countries_GDP!$E$2:$E$29)),"")</f>
        <v/>
      </c>
      <c r="DM20" s="5" t="str">
        <f>IFERROR((CW20*$B$2*(1-$H20)*('CAR.CAP_per person'!G$2))/(_xlfn.XLOOKUP($E$2,EU_countries_GDP!$A$2:$A$29,EU_countries_GDP!$E$2:$E$29)),"")</f>
        <v/>
      </c>
      <c r="DN20" s="5" t="str">
        <f>IFERROR((CX20*$B$2*(1-$H20)*('CAR.CAP_per person'!H$2))/(_xlfn.XLOOKUP($E$2,EU_countries_GDP!$A$2:$A$29,EU_countries_GDP!$E$2:$E$29)),"")</f>
        <v/>
      </c>
      <c r="DO20" s="5" t="str">
        <f>IFERROR((CY20*$B$2*(1-$H20)*('CAR.CAP_per person'!I$2))/(_xlfn.XLOOKUP($E$2,EU_countries_GDP!$A$2:$A$29,EU_countries_GDP!$E$2:$E$29)),"")</f>
        <v/>
      </c>
      <c r="DP20" s="5" t="str">
        <f>IFERROR((CZ20*$B$2*(1-$H20)*('CAR.CAP_per person'!J$2))/(_xlfn.XLOOKUP($E$2,EU_countries_GDP!$A$2:$A$29,EU_countries_GDP!$E$2:$E$29)),"")</f>
        <v/>
      </c>
      <c r="DQ20" s="5" t="str">
        <f>IFERROR((DA20*$B$2*(1-$H20)*('CAR.CAP_per person'!K$2))/(_xlfn.XLOOKUP($E$2,EU_countries_GDP!$A$2:$A$29,EU_countries_GDP!$E$2:$E$29)),"")</f>
        <v/>
      </c>
      <c r="DR20" s="5" t="str">
        <f>IFERROR((DB20*$B$2*(1-$H20)*('CAR.CAP_per person'!L$2))/(_xlfn.XLOOKUP($E$2,EU_countries_GDP!$A$2:$A$29,EU_countries_GDP!$E$2:$E$29)),"")</f>
        <v/>
      </c>
      <c r="DS20" s="5" t="str">
        <f>IFERROR((DC20*$B$2*(1-$H20)*('CAR.CAP_per person'!M$2))/(_xlfn.XLOOKUP($E$2,EU_countries_GDP!$A$2:$A$29,EU_countries_GDP!$E$2:$E$29)),"")</f>
        <v/>
      </c>
      <c r="DT20" s="5" t="str">
        <f>IFERROR((DD20*$B$2*(1-$H20)*('CAR.CAP_per person'!N$2))/(_xlfn.XLOOKUP($E$2,EU_countries_GDP!$A$2:$A$29,EU_countries_GDP!$E$2:$E$29)),"")</f>
        <v/>
      </c>
      <c r="DU20" s="5" t="str">
        <f>IFERROR((DE20*$B$2*(1-$H20)*('CAR.CAP_per person'!O$2))/(_xlfn.XLOOKUP($E$2,EU_countries_GDP!$A$2:$A$29,EU_countries_GDP!$E$2:$E$29)),"")</f>
        <v/>
      </c>
      <c r="DV20" s="5" t="str">
        <f>IFERROR((DF20*$B$2*(1-$H20)*('CAR.CAP_per person'!P$2))/(_xlfn.XLOOKUP($E$2,EU_countries_GDP!$A$2:$A$29,EU_countries_GDP!$E$2:$E$29)),"")</f>
        <v/>
      </c>
      <c r="DW20" s="5" t="str">
        <f>IFERROR((DG20*$B$2*(1-$H20)*('CAR.CAP_per person'!Q$2))/(_xlfn.XLOOKUP($E$2,EU_countries_GDP!$A$2:$A$29,EU_countries_GDP!$E$2:$E$29)),"")</f>
        <v/>
      </c>
    </row>
    <row r="21" spans="2:127">
      <c r="B21" t="str">
        <f>_xlfn.XLOOKUP(D21,Table5[Ingredient],Table5[Category],"",FALSE)</f>
        <v/>
      </c>
      <c r="C21" s="33"/>
      <c r="D21" s="33"/>
      <c r="E21" s="33"/>
      <c r="F21" s="33"/>
      <c r="G21" s="33"/>
      <c r="H21" s="33"/>
      <c r="I21" s="33"/>
      <c r="J21" s="37" t="str">
        <f>IFERROR(INDEX('AveragePrices&amp;Codes'!G:AG, MATCH($D21, 'AveragePrices&amp;Codes'!$A:$A, 0), MATCH(Tool_clean!$E$2, 'AveragePrices&amp;Codes'!$G$1:$AG$1, 0)),"")</f>
        <v/>
      </c>
      <c r="K21" s="37" t="str">
        <f t="shared" si="32"/>
        <v/>
      </c>
      <c r="L21">
        <f>IFERROR(IF($F21="Raw",_xlfn.XLOOKUP(_xlfn.XLOOKUP(Tool_clean!$D21,'AveragePrices&amp;Codes'!$A:$A,'AveragePrices&amp;Codes'!$B:$B),AGRIBALYSE_Raw!$B:$B,AGRIBALYSE_Raw!O:O)*$E21,_xlfn.XLOOKUP(_xlfn.XLOOKUP(Tool_clean!$D21,'AveragePrices&amp;Codes'!$A:$A,'AveragePrices&amp;Codes'!$B:$B),AGRIBALYSE_Cooked!$C:$C,AGRIBALYSE_Cooked!P:P)*$E21),"")</f>
        <v>0</v>
      </c>
      <c r="M21">
        <f>IFERROR(IF($F21="Raw",_xlfn.XLOOKUP(_xlfn.XLOOKUP(Tool_clean!$D21,'AveragePrices&amp;Codes'!$A:$A,'AveragePrices&amp;Codes'!$B:$B),AGRIBALYSE_Raw!$B:$B,AGRIBALYSE_Raw!P:P)*$E21,_xlfn.XLOOKUP(_xlfn.XLOOKUP(Tool_clean!$D21,'AveragePrices&amp;Codes'!$A:$A,'AveragePrices&amp;Codes'!$B:$B),AGRIBALYSE_Cooked!$C:$C,AGRIBALYSE_Cooked!Q:Q)*$E21),"")</f>
        <v>0</v>
      </c>
      <c r="N21">
        <f>IFERROR(IF($F21="Raw",_xlfn.XLOOKUP(_xlfn.XLOOKUP(Tool_clean!$D21,'AveragePrices&amp;Codes'!$A:$A,'AveragePrices&amp;Codes'!$B:$B),AGRIBALYSE_Raw!$B:$B,AGRIBALYSE_Raw!Q:Q)*$E21,_xlfn.XLOOKUP(_xlfn.XLOOKUP(Tool_clean!$D21,'AveragePrices&amp;Codes'!$A:$A,'AveragePrices&amp;Codes'!$B:$B),AGRIBALYSE_Cooked!$C:$C,AGRIBALYSE_Cooked!R:R)*$E21),"")</f>
        <v>0</v>
      </c>
      <c r="O21">
        <f>IFERROR(IF($F21="Raw",_xlfn.XLOOKUP(_xlfn.XLOOKUP(Tool_clean!$D21,'AveragePrices&amp;Codes'!$A:$A,'AveragePrices&amp;Codes'!$B:$B),AGRIBALYSE_Raw!$B:$B,AGRIBALYSE_Raw!R:R)*$E21,_xlfn.XLOOKUP(_xlfn.XLOOKUP(Tool_clean!$D21,'AveragePrices&amp;Codes'!$A:$A,'AveragePrices&amp;Codes'!$B:$B),AGRIBALYSE_Cooked!$C:$C,AGRIBALYSE_Cooked!S:S)*$E21),"")</f>
        <v>0</v>
      </c>
      <c r="P21">
        <f>IFERROR(IF($F21="Raw",_xlfn.XLOOKUP(_xlfn.XLOOKUP(Tool_clean!$D21,'AveragePrices&amp;Codes'!$A:$A,'AveragePrices&amp;Codes'!$B:$B),AGRIBALYSE_Raw!$B:$B,AGRIBALYSE_Raw!S:S)*$E21,_xlfn.XLOOKUP(_xlfn.XLOOKUP(Tool_clean!$D21,'AveragePrices&amp;Codes'!$A:$A,'AveragePrices&amp;Codes'!$B:$B),AGRIBALYSE_Cooked!$C:$C,AGRIBALYSE_Cooked!T:T)*$E21),"")</f>
        <v>0</v>
      </c>
      <c r="Q21">
        <f>IFERROR(IF($F21="Raw",_xlfn.XLOOKUP(_xlfn.XLOOKUP(Tool_clean!$D21,'AveragePrices&amp;Codes'!$A:$A,'AveragePrices&amp;Codes'!$B:$B),AGRIBALYSE_Raw!$B:$B,AGRIBALYSE_Raw!T:T)*$E21,_xlfn.XLOOKUP(_xlfn.XLOOKUP(Tool_clean!$D21,'AveragePrices&amp;Codes'!$A:$A,'AveragePrices&amp;Codes'!$B:$B),AGRIBALYSE_Cooked!$C:$C,AGRIBALYSE_Cooked!U:U)*$E21),"")</f>
        <v>0</v>
      </c>
      <c r="R21">
        <f>IFERROR(IF($F21="Raw",_xlfn.XLOOKUP(_xlfn.XLOOKUP(Tool_clean!$D21,'AveragePrices&amp;Codes'!$A:$A,'AveragePrices&amp;Codes'!$B:$B),AGRIBALYSE_Raw!$B:$B,AGRIBALYSE_Raw!U:U)*$E21,_xlfn.XLOOKUP(_xlfn.XLOOKUP(Tool_clean!$D21,'AveragePrices&amp;Codes'!$A:$A,'AveragePrices&amp;Codes'!$B:$B),AGRIBALYSE_Cooked!$C:$C,AGRIBALYSE_Cooked!V:V)*$E21),"")</f>
        <v>0</v>
      </c>
      <c r="S21">
        <f>IFERROR(IF($F21="Raw",_xlfn.XLOOKUP(_xlfn.XLOOKUP(Tool_clean!$D21,'AveragePrices&amp;Codes'!$A:$A,'AveragePrices&amp;Codes'!$B:$B),AGRIBALYSE_Raw!$B:$B,AGRIBALYSE_Raw!V:V)*$E21,_xlfn.XLOOKUP(_xlfn.XLOOKUP(Tool_clean!$D21,'AveragePrices&amp;Codes'!$A:$A,'AveragePrices&amp;Codes'!$B:$B),AGRIBALYSE_Cooked!$C:$C,AGRIBALYSE_Cooked!W:W)*$E21),"")</f>
        <v>0</v>
      </c>
      <c r="T21">
        <f>IFERROR(IF($F21="Raw",_xlfn.XLOOKUP(_xlfn.XLOOKUP(Tool_clean!$D21,'AveragePrices&amp;Codes'!$A:$A,'AveragePrices&amp;Codes'!$B:$B),AGRIBALYSE_Raw!$B:$B,AGRIBALYSE_Raw!W:W)*$E21,_xlfn.XLOOKUP(_xlfn.XLOOKUP(Tool_clean!$D21,'AveragePrices&amp;Codes'!$A:$A,'AveragePrices&amp;Codes'!$B:$B),AGRIBALYSE_Cooked!$C:$C,AGRIBALYSE_Cooked!X:X)*$E21),"")</f>
        <v>0</v>
      </c>
      <c r="U21">
        <f>IFERROR(IF($F21="Raw",_xlfn.XLOOKUP(_xlfn.XLOOKUP(Tool_clean!$D21,'AveragePrices&amp;Codes'!$A:$A,'AveragePrices&amp;Codes'!$B:$B),AGRIBALYSE_Raw!$B:$B,AGRIBALYSE_Raw!X:X)*$E21,_xlfn.XLOOKUP(_xlfn.XLOOKUP(Tool_clean!$D21,'AveragePrices&amp;Codes'!$A:$A,'AveragePrices&amp;Codes'!$B:$B),AGRIBALYSE_Cooked!$C:$C,AGRIBALYSE_Cooked!Y:Y)*$E21),"")</f>
        <v>0</v>
      </c>
      <c r="V21">
        <f>IFERROR(IF($F21="Raw",_xlfn.XLOOKUP(_xlfn.XLOOKUP(Tool_clean!$D21,'AveragePrices&amp;Codes'!$A:$A,'AveragePrices&amp;Codes'!$B:$B),AGRIBALYSE_Raw!$B:$B,AGRIBALYSE_Raw!Y:Y)*$E21,_xlfn.XLOOKUP(_xlfn.XLOOKUP(Tool_clean!$D21,'AveragePrices&amp;Codes'!$A:$A,'AveragePrices&amp;Codes'!$B:$B),AGRIBALYSE_Cooked!$C:$C,AGRIBALYSE_Cooked!Z:Z)*$E21),"")</f>
        <v>0</v>
      </c>
      <c r="W21">
        <f>IFERROR(IF($F21="Raw",_xlfn.XLOOKUP(_xlfn.XLOOKUP(Tool_clean!$D21,'AveragePrices&amp;Codes'!$A:$A,'AveragePrices&amp;Codes'!$B:$B),AGRIBALYSE_Raw!$B:$B,AGRIBALYSE_Raw!Z:Z)*$E21,_xlfn.XLOOKUP(_xlfn.XLOOKUP(Tool_clean!$D21,'AveragePrices&amp;Codes'!$A:$A,'AveragePrices&amp;Codes'!$B:$B),AGRIBALYSE_Cooked!$C:$C,AGRIBALYSE_Cooked!AA:AA)*$E21),"")</f>
        <v>0</v>
      </c>
      <c r="X21">
        <f>IFERROR(IF($F21="Raw",_xlfn.XLOOKUP(_xlfn.XLOOKUP(Tool_clean!$D21,'AveragePrices&amp;Codes'!$A:$A,'AveragePrices&amp;Codes'!$B:$B),AGRIBALYSE_Raw!$B:$B,AGRIBALYSE_Raw!AA:AA)*$E21,_xlfn.XLOOKUP(_xlfn.XLOOKUP(Tool_clean!$D21,'AveragePrices&amp;Codes'!$A:$A,'AveragePrices&amp;Codes'!$B:$B),AGRIBALYSE_Cooked!$C:$C,AGRIBALYSE_Cooked!AB:AB)*$E21),"")</f>
        <v>0</v>
      </c>
      <c r="Y21">
        <f>IFERROR(IF($F21="Raw",_xlfn.XLOOKUP(_xlfn.XLOOKUP(Tool_clean!$D21,'AveragePrices&amp;Codes'!$A:$A,'AveragePrices&amp;Codes'!$B:$B),AGRIBALYSE_Raw!$B:$B,AGRIBALYSE_Raw!AB:AB)*$E21,_xlfn.XLOOKUP(_xlfn.XLOOKUP(Tool_clean!$D21,'AveragePrices&amp;Codes'!$A:$A,'AveragePrices&amp;Codes'!$B:$B),AGRIBALYSE_Cooked!$C:$C,AGRIBALYSE_Cooked!AC:AC)*$E21),"")</f>
        <v>0</v>
      </c>
      <c r="Z21">
        <f>IFERROR(IF($F21="Raw",_xlfn.XLOOKUP(_xlfn.XLOOKUP(Tool_clean!$D21,'AveragePrices&amp;Codes'!$A:$A,'AveragePrices&amp;Codes'!$B:$B),AGRIBALYSE_Raw!$B:$B,AGRIBALYSE_Raw!AC:AC)*$E21,_xlfn.XLOOKUP(_xlfn.XLOOKUP(Tool_clean!$D21,'AveragePrices&amp;Codes'!$A:$A,'AveragePrices&amp;Codes'!$B:$B),AGRIBALYSE_Cooked!$C:$C,AGRIBALYSE_Cooked!AD:AD)*$E21),"")</f>
        <v>0</v>
      </c>
      <c r="AA21">
        <f>IFERROR(IF($F21="Raw",_xlfn.XLOOKUP(_xlfn.XLOOKUP(Tool_clean!$D21,'AveragePrices&amp;Codes'!$A:$A,'AveragePrices&amp;Codes'!$B:$B),AGRIBALYSE_Raw!$B:$B,AGRIBALYSE_Raw!AD:AD)*$E21,_xlfn.XLOOKUP(_xlfn.XLOOKUP(Tool_clean!$D21,'AveragePrices&amp;Codes'!$A:$A,'AveragePrices&amp;Codes'!$B:$B),AGRIBALYSE_Cooked!$C:$C,AGRIBALYSE_Cooked!AE:AE)*$E21),"")</f>
        <v>0</v>
      </c>
      <c r="AB21" t="str" cm="1">
        <f t="array" ref="AB21">IFERROR(_xlfn.XLOOKUP(Tool_clean!$F21&amp;$E$2,'Cooking methods'!$A:$A&amp;'Cooking methods'!$B:$B,'Cooking methods'!C:C)*$E21,"")</f>
        <v/>
      </c>
      <c r="AC21" t="str" cm="1">
        <f t="array" ref="AC21">IFERROR(_xlfn.XLOOKUP(Tool_clean!$F21&amp;$E$2,'Cooking methods'!$A:$A&amp;'Cooking methods'!$B:$B,'Cooking methods'!D:D)*$E21,"")</f>
        <v/>
      </c>
      <c r="AD21" t="str" cm="1">
        <f t="array" ref="AD21">IFERROR(_xlfn.XLOOKUP(Tool_clean!$F21&amp;$E$2,'Cooking methods'!$A:$A&amp;'Cooking methods'!$B:$B,'Cooking methods'!E:E)*$E21,"")</f>
        <v/>
      </c>
      <c r="AE21" t="str" cm="1">
        <f t="array" ref="AE21">IFERROR(_xlfn.XLOOKUP(Tool_clean!$F21&amp;$E$2,'Cooking methods'!$A:$A&amp;'Cooking methods'!$B:$B,'Cooking methods'!F:F)*$E21,"")</f>
        <v/>
      </c>
      <c r="AF21" t="str" cm="1">
        <f t="array" ref="AF21">IFERROR(_xlfn.XLOOKUP(Tool_clean!$F21&amp;$E$2,'Cooking methods'!$A:$A&amp;'Cooking methods'!$B:$B,'Cooking methods'!G:G)*$E21,"")</f>
        <v/>
      </c>
      <c r="AG21" t="str" cm="1">
        <f t="array" ref="AG21">IFERROR(_xlfn.XLOOKUP(Tool_clean!$F21&amp;$E$2,'Cooking methods'!$A:$A&amp;'Cooking methods'!$B:$B,'Cooking methods'!H:H)*$E21,"")</f>
        <v/>
      </c>
      <c r="AH21" t="str" cm="1">
        <f t="array" ref="AH21">IFERROR(_xlfn.XLOOKUP(Tool_clean!$F21&amp;$E$2,'Cooking methods'!$A:$A&amp;'Cooking methods'!$B:$B,'Cooking methods'!I:I)*$E21,"")</f>
        <v/>
      </c>
      <c r="AI21" t="str" cm="1">
        <f t="array" ref="AI21">IFERROR(_xlfn.XLOOKUP(Tool_clean!$F21&amp;$E$2,'Cooking methods'!$A:$A&amp;'Cooking methods'!$B:$B,'Cooking methods'!J:J)*$E21,"")</f>
        <v/>
      </c>
      <c r="AJ21" t="str" cm="1">
        <f t="array" ref="AJ21">IFERROR(_xlfn.XLOOKUP(Tool_clean!$F21&amp;$E$2,'Cooking methods'!$A:$A&amp;'Cooking methods'!$B:$B,'Cooking methods'!K:K)*$E21,"")</f>
        <v/>
      </c>
      <c r="AK21" t="str" cm="1">
        <f t="array" ref="AK21">IFERROR(_xlfn.XLOOKUP(Tool_clean!$F21&amp;$E$2,'Cooking methods'!$A:$A&amp;'Cooking methods'!$B:$B,'Cooking methods'!L:L)*$E21,"")</f>
        <v/>
      </c>
      <c r="AL21" t="str" cm="1">
        <f t="array" ref="AL21">IFERROR(_xlfn.XLOOKUP(Tool_clean!$F21&amp;$E$2,'Cooking methods'!$A:$A&amp;'Cooking methods'!$B:$B,'Cooking methods'!M:M)*$E21,"")</f>
        <v/>
      </c>
      <c r="AM21" t="str" cm="1">
        <f t="array" ref="AM21">IFERROR(_xlfn.XLOOKUP(Tool_clean!$F21&amp;$E$2,'Cooking methods'!$A:$A&amp;'Cooking methods'!$B:$B,'Cooking methods'!N:N)*$E21,"")</f>
        <v/>
      </c>
      <c r="AN21" t="str" cm="1">
        <f t="array" ref="AN21">IFERROR(_xlfn.XLOOKUP(Tool_clean!$F21&amp;$E$2,'Cooking methods'!$A:$A&amp;'Cooking methods'!$B:$B,'Cooking methods'!O:O)*$E21,"")</f>
        <v/>
      </c>
      <c r="AO21" t="str" cm="1">
        <f t="array" ref="AO21">IFERROR(_xlfn.XLOOKUP(Tool_clean!$F21&amp;$E$2,'Cooking methods'!$A:$A&amp;'Cooking methods'!$B:$B,'Cooking methods'!P:P)*$E21,"")</f>
        <v/>
      </c>
      <c r="AP21" t="str" cm="1">
        <f t="array" ref="AP21">IFERROR(_xlfn.XLOOKUP(Tool_clean!$F21&amp;$E$2,'Cooking methods'!$A:$A&amp;'Cooking methods'!$B:$B,'Cooking methods'!Q:Q)*$E21,"")</f>
        <v/>
      </c>
      <c r="AQ21" t="str" cm="1">
        <f t="array" ref="AQ21">IFERROR(_xlfn.XLOOKUP(Tool_clean!$F21&amp;$E$2,'Cooking methods'!$A:$A&amp;'Cooking methods'!$B:$B,'Cooking methods'!R:R)*$E21,"")</f>
        <v/>
      </c>
      <c r="AR21" t="str" cm="1">
        <f t="array" ref="AR21">IFERROR(_xlfn.XLOOKUP(Tool_clean!$G21&amp;$E$2,'Waste management'!$A:$A&amp;'Waste management'!$B:$B,'Waste management'!C:C)*$E21,"")</f>
        <v/>
      </c>
      <c r="AS21" t="str" cm="1">
        <f t="array" ref="AS21">IFERROR(_xlfn.XLOOKUP(Tool_clean!$G21&amp;$E$2,'Waste management'!$A:$A&amp;'Waste management'!$B:$B,'Waste management'!D:D)*$E21,"")</f>
        <v/>
      </c>
      <c r="AT21" t="str" cm="1">
        <f t="array" ref="AT21">IFERROR(_xlfn.XLOOKUP(Tool_clean!$G21&amp;$E$2,'Waste management'!$A:$A&amp;'Waste management'!$B:$B,'Waste management'!E:E)*$E21,"")</f>
        <v/>
      </c>
      <c r="AU21" t="str" cm="1">
        <f t="array" ref="AU21">IFERROR(_xlfn.XLOOKUP(Tool_clean!$G21&amp;$E$2,'Waste management'!$A:$A&amp;'Waste management'!$B:$B,'Waste management'!F:F)*$E21,"")</f>
        <v/>
      </c>
      <c r="AV21" t="str" cm="1">
        <f t="array" ref="AV21">IFERROR(_xlfn.XLOOKUP(Tool_clean!$G21&amp;$E$2,'Waste management'!$A:$A&amp;'Waste management'!$B:$B,'Waste management'!G:G)*$E21,"")</f>
        <v/>
      </c>
      <c r="AW21" t="str" cm="1">
        <f t="array" ref="AW21">IFERROR(_xlfn.XLOOKUP(Tool_clean!$G21&amp;$E$2,'Waste management'!$A:$A&amp;'Waste management'!$B:$B,'Waste management'!H:H)*$E21,"")</f>
        <v/>
      </c>
      <c r="AX21" t="str" cm="1">
        <f t="array" ref="AX21">IFERROR(_xlfn.XLOOKUP(Tool_clean!$G21&amp;$E$2,'Waste management'!$A:$A&amp;'Waste management'!$B:$B,'Waste management'!I:I)*$E21,"")</f>
        <v/>
      </c>
      <c r="AY21" t="str" cm="1">
        <f t="array" ref="AY21">IFERROR(_xlfn.XLOOKUP(Tool_clean!$G21&amp;$E$2,'Waste management'!$A:$A&amp;'Waste management'!$B:$B,'Waste management'!J:J)*$E21,"")</f>
        <v/>
      </c>
      <c r="AZ21" t="str" cm="1">
        <f t="array" ref="AZ21">IFERROR(_xlfn.XLOOKUP(Tool_clean!$G21&amp;$E$2,'Waste management'!$A:$A&amp;'Waste management'!$B:$B,'Waste management'!K:K)*$E21,"")</f>
        <v/>
      </c>
      <c r="BA21" t="str" cm="1">
        <f t="array" ref="BA21">IFERROR(_xlfn.XLOOKUP(Tool_clean!$G21&amp;$E$2,'Waste management'!$A:$A&amp;'Waste management'!$B:$B,'Waste management'!L:L)*$E21,"")</f>
        <v/>
      </c>
      <c r="BB21" t="str" cm="1">
        <f t="array" ref="BB21">IFERROR(_xlfn.XLOOKUP(Tool_clean!$G21&amp;$E$2,'Waste management'!$A:$A&amp;'Waste management'!$B:$B,'Waste management'!M:M)*$E21,"")</f>
        <v/>
      </c>
      <c r="BC21" t="str" cm="1">
        <f t="array" ref="BC21">IFERROR(_xlfn.XLOOKUP(Tool_clean!$G21&amp;$E$2,'Waste management'!$A:$A&amp;'Waste management'!$B:$B,'Waste management'!N:N)*$E21,"")</f>
        <v/>
      </c>
      <c r="BD21" t="str" cm="1">
        <f t="array" ref="BD21">IFERROR(_xlfn.XLOOKUP(Tool_clean!$G21&amp;$E$2,'Waste management'!$A:$A&amp;'Waste management'!$B:$B,'Waste management'!O:O)*$E21,"")</f>
        <v/>
      </c>
      <c r="BE21" t="str" cm="1">
        <f t="array" ref="BE21">IFERROR(_xlfn.XLOOKUP(Tool_clean!$G21&amp;$E$2,'Waste management'!$A:$A&amp;'Waste management'!$B:$B,'Waste management'!P:P)*$E21,"")</f>
        <v/>
      </c>
      <c r="BF21" t="str" cm="1">
        <f t="array" ref="BF21">IFERROR(_xlfn.XLOOKUP(Tool_clean!$G21&amp;$E$2,'Waste management'!$A:$A&amp;'Waste management'!$B:$B,'Waste management'!Q:Q)*$E21,"")</f>
        <v/>
      </c>
      <c r="BG21" t="str" cm="1">
        <f t="array" ref="BG21">IFERROR(_xlfn.XLOOKUP(Tool_clean!$G21&amp;$E$2,'Waste management'!$A:$A&amp;'Waste management'!$B:$B,'Waste management'!R:R)*$E21,"")</f>
        <v/>
      </c>
      <c r="BH21" t="str">
        <f>IFERROR((L21+AR21+AB21)*_xlfn.XLOOKUP(Tool_clean!BH$4,Monetization_Factors!$A:$A,Monetization_Factors!$D:$D),"")</f>
        <v/>
      </c>
      <c r="BI21" t="str">
        <f>IFERROR((M21+AS21+AC21)*_xlfn.XLOOKUP(Tool_clean!BI$4,Monetization_Factors!$A:$A,Monetization_Factors!$D:$D),"")</f>
        <v/>
      </c>
      <c r="BJ21" t="str">
        <f>IFERROR((N21+AT21+AD21)*_xlfn.XLOOKUP(Tool_clean!BJ$4,Monetization_Factors!$A:$A,Monetization_Factors!$D:$D),"")</f>
        <v/>
      </c>
      <c r="BK21" t="str">
        <f>IFERROR((O21+AU21+AE21)*_xlfn.XLOOKUP(Tool_clean!BK$4,Monetization_Factors!$A:$A,Monetization_Factors!$D:$D),"")</f>
        <v/>
      </c>
      <c r="BL21" t="str">
        <f>IFERROR((P21+AV21+AF21)*_xlfn.XLOOKUP(Tool_clean!BL$4,Monetization_Factors!$A:$A,Monetization_Factors!$D:$D),"")</f>
        <v/>
      </c>
      <c r="BM21" t="str">
        <f>IFERROR((Q21+AW21+AG21)*_xlfn.XLOOKUP(Tool_clean!BM$4,Monetization_Factors!$A:$A,Monetization_Factors!$D:$D),"")</f>
        <v/>
      </c>
      <c r="BN21" t="str">
        <f>IFERROR((R21+AX21+AH21)*_xlfn.XLOOKUP(Tool_clean!BN$4,Monetization_Factors!$A:$A,Monetization_Factors!$D:$D),"")</f>
        <v/>
      </c>
      <c r="BO21" t="str">
        <f>IFERROR((S21+AY21+AI21)*_xlfn.XLOOKUP(Tool_clean!BO$4,Monetization_Factors!$A:$A,Monetization_Factors!$D:$D),"")</f>
        <v/>
      </c>
      <c r="BP21" t="str">
        <f>IFERROR((T21+AZ21+AJ21)*_xlfn.XLOOKUP(Tool_clean!BP$4,Monetization_Factors!$A:$A,Monetization_Factors!$D:$D),"")</f>
        <v/>
      </c>
      <c r="BQ21" t="str">
        <f>IFERROR((U21+BA21+AK21)*_xlfn.XLOOKUP(Tool_clean!BQ$4,Monetization_Factors!$A:$A,Monetization_Factors!$D:$D),"")</f>
        <v/>
      </c>
      <c r="BR21" t="str">
        <f>IFERROR((V21+BB21+AL21)*_xlfn.XLOOKUP(Tool_clean!BR$4,Monetization_Factors!$A:$A,Monetization_Factors!$D:$D),"")</f>
        <v/>
      </c>
      <c r="BS21" t="str">
        <f>IFERROR((W21+BC21+AM21)*_xlfn.XLOOKUP(Tool_clean!BS$4,Monetization_Factors!$A:$A,Monetization_Factors!$D:$D),"")</f>
        <v/>
      </c>
      <c r="BT21" t="str">
        <f>IFERROR((X21+BD21+AN21)*_xlfn.XLOOKUP(Tool_clean!BT$4,Monetization_Factors!$A:$A,Monetization_Factors!$D:$D),"")</f>
        <v/>
      </c>
      <c r="BU21" t="str">
        <f>IFERROR((Y21+BE21+AO21)*_xlfn.XLOOKUP(Tool_clean!BU$4,Monetization_Factors!$A:$A,Monetization_Factors!$D:$D),"")</f>
        <v/>
      </c>
      <c r="BV21" t="str">
        <f>IFERROR((Z21+BF21+AP21)*_xlfn.XLOOKUP(Tool_clean!BV$4,Monetization_Factors!$A:$A,Monetization_Factors!$D:$D),"")</f>
        <v/>
      </c>
      <c r="BW21" t="str">
        <f>IFERROR((AA21+BG21+AQ21)*_xlfn.XLOOKUP(Tool_clean!BW$4,Monetization_Factors!$A:$A,Monetization_Factors!$D:$D),"")</f>
        <v/>
      </c>
      <c r="BX21" s="38" t="str" cm="1">
        <f t="array" ref="BX21">IFERROR(_xlfn.IFS(I21&gt;0,I21*E21,I21="",J21*E21),"")</f>
        <v/>
      </c>
      <c r="BY21" s="38">
        <f t="shared" si="33"/>
        <v>0</v>
      </c>
      <c r="BZ21" s="38" t="str">
        <f t="shared" si="34"/>
        <v/>
      </c>
      <c r="CA21" s="38" t="str">
        <f t="shared" si="35"/>
        <v/>
      </c>
      <c r="CB21" t="str">
        <f t="shared" si="0"/>
        <v/>
      </c>
      <c r="CC21" t="str">
        <f t="shared" ref="CC21:CC50" si="36">IFERROR((M21+AC21+AS21),"")</f>
        <v/>
      </c>
      <c r="CD21" t="str">
        <f t="shared" ref="CD21:CD50" si="37">IFERROR((N21+AD21+AT21),"")</f>
        <v/>
      </c>
      <c r="CE21" t="str">
        <f t="shared" ref="CE21:CE50" si="38">IFERROR((O21+AE21+AU21),"")</f>
        <v/>
      </c>
      <c r="CF21" t="str">
        <f t="shared" ref="CF21:CF50" si="39">IFERROR((P21+AF21+AV21),"")</f>
        <v/>
      </c>
      <c r="CG21" t="str">
        <f t="shared" ref="CG21:CG50" si="40">IFERROR((Q21+AG21+AW21),"")</f>
        <v/>
      </c>
      <c r="CH21" t="str">
        <f t="shared" ref="CH21:CH50" si="41">IFERROR((R21+AH21+AX21),"")</f>
        <v/>
      </c>
      <c r="CI21" t="str">
        <f t="shared" ref="CI21:CI50" si="42">IFERROR((S21+AI21+AY21),"")</f>
        <v/>
      </c>
      <c r="CJ21" t="str">
        <f t="shared" ref="CJ21:CJ50" si="43">IFERROR((T21+AJ21+AZ21),"")</f>
        <v/>
      </c>
      <c r="CK21" t="str">
        <f t="shared" ref="CK21:CK50" si="44">IFERROR((U21+AK21+BA21),"")</f>
        <v/>
      </c>
      <c r="CL21" t="str">
        <f t="shared" ref="CL21:CL50" si="45">IFERROR((V21+AL21+BB21),"")</f>
        <v/>
      </c>
      <c r="CM21" t="str">
        <f t="shared" ref="CM21:CM50" si="46">IFERROR((W21+AM21+BC21),"")</f>
        <v/>
      </c>
      <c r="CN21" t="str">
        <f t="shared" ref="CN21:CN50" si="47">IFERROR((X21+AN21+BD21),"")</f>
        <v/>
      </c>
      <c r="CO21" t="str">
        <f t="shared" ref="CO21:CO50" si="48">IFERROR((Y21+AO21+BE21),"")</f>
        <v/>
      </c>
      <c r="CP21" t="str">
        <f t="shared" ref="CP21:CP50" si="49">IFERROR((Z21+AP21+BF21),"")</f>
        <v/>
      </c>
      <c r="CQ21" t="str">
        <f t="shared" ref="CQ21:CQ50" si="50">IFERROR((AA21+AQ21+BG21),"")</f>
        <v/>
      </c>
      <c r="CR21" t="str">
        <f t="shared" si="16"/>
        <v/>
      </c>
      <c r="CS21" t="str">
        <f t="shared" ref="CS21:CS50" si="51">IFERROR((M21+AC21+AS21)/$F$2,"")</f>
        <v/>
      </c>
      <c r="CT21" t="str">
        <f t="shared" ref="CT21:CT50" si="52">IFERROR((N21+AD21+AT21)/$F$2,"")</f>
        <v/>
      </c>
      <c r="CU21" t="str">
        <f t="shared" ref="CU21:CU50" si="53">IFERROR((O21+AE21+AU21)/$F$2,"")</f>
        <v/>
      </c>
      <c r="CV21" t="str">
        <f t="shared" ref="CV21:CV50" si="54">IFERROR((P21+AF21+AV21)/$F$2,"")</f>
        <v/>
      </c>
      <c r="CW21" t="str">
        <f t="shared" ref="CW21:CW50" si="55">IFERROR((Q21+AG21+AW21)/$F$2,"")</f>
        <v/>
      </c>
      <c r="CX21" t="str">
        <f t="shared" ref="CX21:CX50" si="56">IFERROR((R21+AH21+AX21)/$F$2,"")</f>
        <v/>
      </c>
      <c r="CY21" t="str">
        <f t="shared" ref="CY21:CY50" si="57">IFERROR((S21+AI21+AY21)/$F$2,"")</f>
        <v/>
      </c>
      <c r="CZ21" t="str">
        <f t="shared" ref="CZ21:CZ50" si="58">IFERROR((T21+AJ21+AZ21)/$F$2,"")</f>
        <v/>
      </c>
      <c r="DA21" t="str">
        <f t="shared" ref="DA21:DA50" si="59">IFERROR((U21+AK21+BA21)/$F$2,"")</f>
        <v/>
      </c>
      <c r="DB21" t="str">
        <f t="shared" ref="DB21:DB50" si="60">IFERROR((V21+AL21+BB21)/$F$2,"")</f>
        <v/>
      </c>
      <c r="DC21" t="str">
        <f t="shared" ref="DC21:DC50" si="61">IFERROR((W21+AM21+BC21)/$F$2,"")</f>
        <v/>
      </c>
      <c r="DD21" t="str">
        <f t="shared" ref="DD21:DD50" si="62">IFERROR((X21+AN21+BD21)/$F$2,"")</f>
        <v/>
      </c>
      <c r="DE21" t="str">
        <f t="shared" ref="DE21:DE50" si="63">IFERROR((Y21+AO21+BE21)/$F$2,"")</f>
        <v/>
      </c>
      <c r="DF21" t="str">
        <f t="shared" ref="DF21:DF50" si="64">IFERROR((Z21+AP21+BF21)/$F$2,"")</f>
        <v/>
      </c>
      <c r="DG21" t="str">
        <f t="shared" ref="DG21:DG50" si="65">IFERROR((AA21+AQ21+BG21)/$F$2,"")</f>
        <v/>
      </c>
      <c r="DH21" s="5" t="str">
        <f>IFERROR((CR21*$B$2*(1-$H21)*('CAR.CAP_per person'!B$2))/(_xlfn.XLOOKUP($E$2,EU_countries_GDP!$A$2:$A$29,EU_countries_GDP!$E$2:$E$29)),"")</f>
        <v/>
      </c>
      <c r="DI21" s="5" t="str">
        <f>IFERROR((CS21*$B$2*(1-$H21)*('CAR.CAP_per person'!C$2))/(_xlfn.XLOOKUP($E$2,EU_countries_GDP!$A$2:$A$29,EU_countries_GDP!$E$2:$E$29)),"")</f>
        <v/>
      </c>
      <c r="DJ21" s="5" t="str">
        <f>IFERROR((CT21*$B$2*(1-$H21)*('CAR.CAP_per person'!D$2))/(_xlfn.XLOOKUP($E$2,EU_countries_GDP!$A$2:$A$29,EU_countries_GDP!$E$2:$E$29)),"")</f>
        <v/>
      </c>
      <c r="DK21" s="5" t="str">
        <f>IFERROR((CU21*$B$2*(1-$H21)*('CAR.CAP_per person'!E$2))/(_xlfn.XLOOKUP($E$2,EU_countries_GDP!$A$2:$A$29,EU_countries_GDP!$E$2:$E$29)),"")</f>
        <v/>
      </c>
      <c r="DL21" s="5" t="str">
        <f>IFERROR((CV21*$B$2*(1-$H21)*('CAR.CAP_per person'!F$2))/(_xlfn.XLOOKUP($E$2,EU_countries_GDP!$A$2:$A$29,EU_countries_GDP!$E$2:$E$29)),"")</f>
        <v/>
      </c>
      <c r="DM21" s="5" t="str">
        <f>IFERROR((CW21*$B$2*(1-$H21)*('CAR.CAP_per person'!G$2))/(_xlfn.XLOOKUP($E$2,EU_countries_GDP!$A$2:$A$29,EU_countries_GDP!$E$2:$E$29)),"")</f>
        <v/>
      </c>
      <c r="DN21" s="5" t="str">
        <f>IFERROR((CX21*$B$2*(1-$H21)*('CAR.CAP_per person'!H$2))/(_xlfn.XLOOKUP($E$2,EU_countries_GDP!$A$2:$A$29,EU_countries_GDP!$E$2:$E$29)),"")</f>
        <v/>
      </c>
      <c r="DO21" s="5" t="str">
        <f>IFERROR((CY21*$B$2*(1-$H21)*('CAR.CAP_per person'!I$2))/(_xlfn.XLOOKUP($E$2,EU_countries_GDP!$A$2:$A$29,EU_countries_GDP!$E$2:$E$29)),"")</f>
        <v/>
      </c>
      <c r="DP21" s="5" t="str">
        <f>IFERROR((CZ21*$B$2*(1-$H21)*('CAR.CAP_per person'!J$2))/(_xlfn.XLOOKUP($E$2,EU_countries_GDP!$A$2:$A$29,EU_countries_GDP!$E$2:$E$29)),"")</f>
        <v/>
      </c>
      <c r="DQ21" s="5" t="str">
        <f>IFERROR((DA21*$B$2*(1-$H21)*('CAR.CAP_per person'!K$2))/(_xlfn.XLOOKUP($E$2,EU_countries_GDP!$A$2:$A$29,EU_countries_GDP!$E$2:$E$29)),"")</f>
        <v/>
      </c>
      <c r="DR21" s="5" t="str">
        <f>IFERROR((DB21*$B$2*(1-$H21)*('CAR.CAP_per person'!L$2))/(_xlfn.XLOOKUP($E$2,EU_countries_GDP!$A$2:$A$29,EU_countries_GDP!$E$2:$E$29)),"")</f>
        <v/>
      </c>
      <c r="DS21" s="5" t="str">
        <f>IFERROR((DC21*$B$2*(1-$H21)*('CAR.CAP_per person'!M$2))/(_xlfn.XLOOKUP($E$2,EU_countries_GDP!$A$2:$A$29,EU_countries_GDP!$E$2:$E$29)),"")</f>
        <v/>
      </c>
      <c r="DT21" s="5" t="str">
        <f>IFERROR((DD21*$B$2*(1-$H21)*('CAR.CAP_per person'!N$2))/(_xlfn.XLOOKUP($E$2,EU_countries_GDP!$A$2:$A$29,EU_countries_GDP!$E$2:$E$29)),"")</f>
        <v/>
      </c>
      <c r="DU21" s="5" t="str">
        <f>IFERROR((DE21*$B$2*(1-$H21)*('CAR.CAP_per person'!O$2))/(_xlfn.XLOOKUP($E$2,EU_countries_GDP!$A$2:$A$29,EU_countries_GDP!$E$2:$E$29)),"")</f>
        <v/>
      </c>
      <c r="DV21" s="5" t="str">
        <f>IFERROR((DF21*$B$2*(1-$H21)*('CAR.CAP_per person'!P$2))/(_xlfn.XLOOKUP($E$2,EU_countries_GDP!$A$2:$A$29,EU_countries_GDP!$E$2:$E$29)),"")</f>
        <v/>
      </c>
      <c r="DW21" s="5" t="str">
        <f>IFERROR((DG21*$B$2*(1-$H21)*('CAR.CAP_per person'!Q$2))/(_xlfn.XLOOKUP($E$2,EU_countries_GDP!$A$2:$A$29,EU_countries_GDP!$E$2:$E$29)),"")</f>
        <v/>
      </c>
    </row>
    <row r="22" spans="2:127">
      <c r="B22" t="str">
        <f>_xlfn.XLOOKUP(D22,Table5[Ingredient],Table5[Category],"",FALSE)</f>
        <v/>
      </c>
      <c r="C22" s="33"/>
      <c r="D22" s="33"/>
      <c r="E22" s="33"/>
      <c r="F22" s="33"/>
      <c r="G22" s="33"/>
      <c r="H22" s="33"/>
      <c r="I22" s="33"/>
      <c r="J22" s="37" t="str">
        <f>IFERROR(INDEX('AveragePrices&amp;Codes'!G:AG, MATCH($D22, 'AveragePrices&amp;Codes'!$A:$A, 0), MATCH(Tool_clean!$E$2, 'AveragePrices&amp;Codes'!$G$1:$AG$1, 0)),"")</f>
        <v/>
      </c>
      <c r="K22" s="37" t="str">
        <f t="shared" si="32"/>
        <v/>
      </c>
      <c r="L22">
        <f>IFERROR(IF($F22="Raw",_xlfn.XLOOKUP(_xlfn.XLOOKUP(Tool_clean!$D22,'AveragePrices&amp;Codes'!$A:$A,'AveragePrices&amp;Codes'!$B:$B),AGRIBALYSE_Raw!$B:$B,AGRIBALYSE_Raw!O:O)*$E22,_xlfn.XLOOKUP(_xlfn.XLOOKUP(Tool_clean!$D22,'AveragePrices&amp;Codes'!$A:$A,'AveragePrices&amp;Codes'!$B:$B),AGRIBALYSE_Cooked!$C:$C,AGRIBALYSE_Cooked!P:P)*$E22),"")</f>
        <v>0</v>
      </c>
      <c r="M22">
        <f>IFERROR(IF($F22="Raw",_xlfn.XLOOKUP(_xlfn.XLOOKUP(Tool_clean!$D22,'AveragePrices&amp;Codes'!$A:$A,'AveragePrices&amp;Codes'!$B:$B),AGRIBALYSE_Raw!$B:$B,AGRIBALYSE_Raw!P:P)*$E22,_xlfn.XLOOKUP(_xlfn.XLOOKUP(Tool_clean!$D22,'AveragePrices&amp;Codes'!$A:$A,'AveragePrices&amp;Codes'!$B:$B),AGRIBALYSE_Cooked!$C:$C,AGRIBALYSE_Cooked!Q:Q)*$E22),"")</f>
        <v>0</v>
      </c>
      <c r="N22">
        <f>IFERROR(IF($F22="Raw",_xlfn.XLOOKUP(_xlfn.XLOOKUP(Tool_clean!$D22,'AveragePrices&amp;Codes'!$A:$A,'AveragePrices&amp;Codes'!$B:$B),AGRIBALYSE_Raw!$B:$B,AGRIBALYSE_Raw!Q:Q)*$E22,_xlfn.XLOOKUP(_xlfn.XLOOKUP(Tool_clean!$D22,'AveragePrices&amp;Codes'!$A:$A,'AveragePrices&amp;Codes'!$B:$B),AGRIBALYSE_Cooked!$C:$C,AGRIBALYSE_Cooked!R:R)*$E22),"")</f>
        <v>0</v>
      </c>
      <c r="O22">
        <f>IFERROR(IF($F22="Raw",_xlfn.XLOOKUP(_xlfn.XLOOKUP(Tool_clean!$D22,'AveragePrices&amp;Codes'!$A:$A,'AveragePrices&amp;Codes'!$B:$B),AGRIBALYSE_Raw!$B:$B,AGRIBALYSE_Raw!R:R)*$E22,_xlfn.XLOOKUP(_xlfn.XLOOKUP(Tool_clean!$D22,'AveragePrices&amp;Codes'!$A:$A,'AveragePrices&amp;Codes'!$B:$B),AGRIBALYSE_Cooked!$C:$C,AGRIBALYSE_Cooked!S:S)*$E22),"")</f>
        <v>0</v>
      </c>
      <c r="P22">
        <f>IFERROR(IF($F22="Raw",_xlfn.XLOOKUP(_xlfn.XLOOKUP(Tool_clean!$D22,'AveragePrices&amp;Codes'!$A:$A,'AveragePrices&amp;Codes'!$B:$B),AGRIBALYSE_Raw!$B:$B,AGRIBALYSE_Raw!S:S)*$E22,_xlfn.XLOOKUP(_xlfn.XLOOKUP(Tool_clean!$D22,'AveragePrices&amp;Codes'!$A:$A,'AveragePrices&amp;Codes'!$B:$B),AGRIBALYSE_Cooked!$C:$C,AGRIBALYSE_Cooked!T:T)*$E22),"")</f>
        <v>0</v>
      </c>
      <c r="Q22">
        <f>IFERROR(IF($F22="Raw",_xlfn.XLOOKUP(_xlfn.XLOOKUP(Tool_clean!$D22,'AveragePrices&amp;Codes'!$A:$A,'AveragePrices&amp;Codes'!$B:$B),AGRIBALYSE_Raw!$B:$B,AGRIBALYSE_Raw!T:T)*$E22,_xlfn.XLOOKUP(_xlfn.XLOOKUP(Tool_clean!$D22,'AveragePrices&amp;Codes'!$A:$A,'AveragePrices&amp;Codes'!$B:$B),AGRIBALYSE_Cooked!$C:$C,AGRIBALYSE_Cooked!U:U)*$E22),"")</f>
        <v>0</v>
      </c>
      <c r="R22">
        <f>IFERROR(IF($F22="Raw",_xlfn.XLOOKUP(_xlfn.XLOOKUP(Tool_clean!$D22,'AveragePrices&amp;Codes'!$A:$A,'AveragePrices&amp;Codes'!$B:$B),AGRIBALYSE_Raw!$B:$B,AGRIBALYSE_Raw!U:U)*$E22,_xlfn.XLOOKUP(_xlfn.XLOOKUP(Tool_clean!$D22,'AveragePrices&amp;Codes'!$A:$A,'AveragePrices&amp;Codes'!$B:$B),AGRIBALYSE_Cooked!$C:$C,AGRIBALYSE_Cooked!V:V)*$E22),"")</f>
        <v>0</v>
      </c>
      <c r="S22">
        <f>IFERROR(IF($F22="Raw",_xlfn.XLOOKUP(_xlfn.XLOOKUP(Tool_clean!$D22,'AveragePrices&amp;Codes'!$A:$A,'AveragePrices&amp;Codes'!$B:$B),AGRIBALYSE_Raw!$B:$B,AGRIBALYSE_Raw!V:V)*$E22,_xlfn.XLOOKUP(_xlfn.XLOOKUP(Tool_clean!$D22,'AveragePrices&amp;Codes'!$A:$A,'AveragePrices&amp;Codes'!$B:$B),AGRIBALYSE_Cooked!$C:$C,AGRIBALYSE_Cooked!W:W)*$E22),"")</f>
        <v>0</v>
      </c>
      <c r="T22">
        <f>IFERROR(IF($F22="Raw",_xlfn.XLOOKUP(_xlfn.XLOOKUP(Tool_clean!$D22,'AveragePrices&amp;Codes'!$A:$A,'AveragePrices&amp;Codes'!$B:$B),AGRIBALYSE_Raw!$B:$B,AGRIBALYSE_Raw!W:W)*$E22,_xlfn.XLOOKUP(_xlfn.XLOOKUP(Tool_clean!$D22,'AveragePrices&amp;Codes'!$A:$A,'AveragePrices&amp;Codes'!$B:$B),AGRIBALYSE_Cooked!$C:$C,AGRIBALYSE_Cooked!X:X)*$E22),"")</f>
        <v>0</v>
      </c>
      <c r="U22">
        <f>IFERROR(IF($F22="Raw",_xlfn.XLOOKUP(_xlfn.XLOOKUP(Tool_clean!$D22,'AveragePrices&amp;Codes'!$A:$A,'AveragePrices&amp;Codes'!$B:$B),AGRIBALYSE_Raw!$B:$B,AGRIBALYSE_Raw!X:X)*$E22,_xlfn.XLOOKUP(_xlfn.XLOOKUP(Tool_clean!$D22,'AveragePrices&amp;Codes'!$A:$A,'AveragePrices&amp;Codes'!$B:$B),AGRIBALYSE_Cooked!$C:$C,AGRIBALYSE_Cooked!Y:Y)*$E22),"")</f>
        <v>0</v>
      </c>
      <c r="V22">
        <f>IFERROR(IF($F22="Raw",_xlfn.XLOOKUP(_xlfn.XLOOKUP(Tool_clean!$D22,'AveragePrices&amp;Codes'!$A:$A,'AveragePrices&amp;Codes'!$B:$B),AGRIBALYSE_Raw!$B:$B,AGRIBALYSE_Raw!Y:Y)*$E22,_xlfn.XLOOKUP(_xlfn.XLOOKUP(Tool_clean!$D22,'AveragePrices&amp;Codes'!$A:$A,'AveragePrices&amp;Codes'!$B:$B),AGRIBALYSE_Cooked!$C:$C,AGRIBALYSE_Cooked!Z:Z)*$E22),"")</f>
        <v>0</v>
      </c>
      <c r="W22">
        <f>IFERROR(IF($F22="Raw",_xlfn.XLOOKUP(_xlfn.XLOOKUP(Tool_clean!$D22,'AveragePrices&amp;Codes'!$A:$A,'AveragePrices&amp;Codes'!$B:$B),AGRIBALYSE_Raw!$B:$B,AGRIBALYSE_Raw!Z:Z)*$E22,_xlfn.XLOOKUP(_xlfn.XLOOKUP(Tool_clean!$D22,'AveragePrices&amp;Codes'!$A:$A,'AveragePrices&amp;Codes'!$B:$B),AGRIBALYSE_Cooked!$C:$C,AGRIBALYSE_Cooked!AA:AA)*$E22),"")</f>
        <v>0</v>
      </c>
      <c r="X22">
        <f>IFERROR(IF($F22="Raw",_xlfn.XLOOKUP(_xlfn.XLOOKUP(Tool_clean!$D22,'AveragePrices&amp;Codes'!$A:$A,'AveragePrices&amp;Codes'!$B:$B),AGRIBALYSE_Raw!$B:$B,AGRIBALYSE_Raw!AA:AA)*$E22,_xlfn.XLOOKUP(_xlfn.XLOOKUP(Tool_clean!$D22,'AveragePrices&amp;Codes'!$A:$A,'AveragePrices&amp;Codes'!$B:$B),AGRIBALYSE_Cooked!$C:$C,AGRIBALYSE_Cooked!AB:AB)*$E22),"")</f>
        <v>0</v>
      </c>
      <c r="Y22">
        <f>IFERROR(IF($F22="Raw",_xlfn.XLOOKUP(_xlfn.XLOOKUP(Tool_clean!$D22,'AveragePrices&amp;Codes'!$A:$A,'AveragePrices&amp;Codes'!$B:$B),AGRIBALYSE_Raw!$B:$B,AGRIBALYSE_Raw!AB:AB)*$E22,_xlfn.XLOOKUP(_xlfn.XLOOKUP(Tool_clean!$D22,'AveragePrices&amp;Codes'!$A:$A,'AveragePrices&amp;Codes'!$B:$B),AGRIBALYSE_Cooked!$C:$C,AGRIBALYSE_Cooked!AC:AC)*$E22),"")</f>
        <v>0</v>
      </c>
      <c r="Z22">
        <f>IFERROR(IF($F22="Raw",_xlfn.XLOOKUP(_xlfn.XLOOKUP(Tool_clean!$D22,'AveragePrices&amp;Codes'!$A:$A,'AveragePrices&amp;Codes'!$B:$B),AGRIBALYSE_Raw!$B:$B,AGRIBALYSE_Raw!AC:AC)*$E22,_xlfn.XLOOKUP(_xlfn.XLOOKUP(Tool_clean!$D22,'AveragePrices&amp;Codes'!$A:$A,'AveragePrices&amp;Codes'!$B:$B),AGRIBALYSE_Cooked!$C:$C,AGRIBALYSE_Cooked!AD:AD)*$E22),"")</f>
        <v>0</v>
      </c>
      <c r="AA22">
        <f>IFERROR(IF($F22="Raw",_xlfn.XLOOKUP(_xlfn.XLOOKUP(Tool_clean!$D22,'AveragePrices&amp;Codes'!$A:$A,'AveragePrices&amp;Codes'!$B:$B),AGRIBALYSE_Raw!$B:$B,AGRIBALYSE_Raw!AD:AD)*$E22,_xlfn.XLOOKUP(_xlfn.XLOOKUP(Tool_clean!$D22,'AveragePrices&amp;Codes'!$A:$A,'AveragePrices&amp;Codes'!$B:$B),AGRIBALYSE_Cooked!$C:$C,AGRIBALYSE_Cooked!AE:AE)*$E22),"")</f>
        <v>0</v>
      </c>
      <c r="AB22" t="str" cm="1">
        <f t="array" ref="AB22">IFERROR(_xlfn.XLOOKUP(Tool_clean!$F22&amp;$E$2,'Cooking methods'!$A:$A&amp;'Cooking methods'!$B:$B,'Cooking methods'!C:C)*$E22,"")</f>
        <v/>
      </c>
      <c r="AC22" t="str" cm="1">
        <f t="array" ref="AC22">IFERROR(_xlfn.XLOOKUP(Tool_clean!$F22&amp;$E$2,'Cooking methods'!$A:$A&amp;'Cooking methods'!$B:$B,'Cooking methods'!D:D)*$E22,"")</f>
        <v/>
      </c>
      <c r="AD22" t="str" cm="1">
        <f t="array" ref="AD22">IFERROR(_xlfn.XLOOKUP(Tool_clean!$F22&amp;$E$2,'Cooking methods'!$A:$A&amp;'Cooking methods'!$B:$B,'Cooking methods'!E:E)*$E22,"")</f>
        <v/>
      </c>
      <c r="AE22" t="str" cm="1">
        <f t="array" ref="AE22">IFERROR(_xlfn.XLOOKUP(Tool_clean!$F22&amp;$E$2,'Cooking methods'!$A:$A&amp;'Cooking methods'!$B:$B,'Cooking methods'!F:F)*$E22,"")</f>
        <v/>
      </c>
      <c r="AF22" t="str" cm="1">
        <f t="array" ref="AF22">IFERROR(_xlfn.XLOOKUP(Tool_clean!$F22&amp;$E$2,'Cooking methods'!$A:$A&amp;'Cooking methods'!$B:$B,'Cooking methods'!G:G)*$E22,"")</f>
        <v/>
      </c>
      <c r="AG22" t="str" cm="1">
        <f t="array" ref="AG22">IFERROR(_xlfn.XLOOKUP(Tool_clean!$F22&amp;$E$2,'Cooking methods'!$A:$A&amp;'Cooking methods'!$B:$B,'Cooking methods'!H:H)*$E22,"")</f>
        <v/>
      </c>
      <c r="AH22" t="str" cm="1">
        <f t="array" ref="AH22">IFERROR(_xlfn.XLOOKUP(Tool_clean!$F22&amp;$E$2,'Cooking methods'!$A:$A&amp;'Cooking methods'!$B:$B,'Cooking methods'!I:I)*$E22,"")</f>
        <v/>
      </c>
      <c r="AI22" t="str" cm="1">
        <f t="array" ref="AI22">IFERROR(_xlfn.XLOOKUP(Tool_clean!$F22&amp;$E$2,'Cooking methods'!$A:$A&amp;'Cooking methods'!$B:$B,'Cooking methods'!J:J)*$E22,"")</f>
        <v/>
      </c>
      <c r="AJ22" t="str" cm="1">
        <f t="array" ref="AJ22">IFERROR(_xlfn.XLOOKUP(Tool_clean!$F22&amp;$E$2,'Cooking methods'!$A:$A&amp;'Cooking methods'!$B:$B,'Cooking methods'!K:K)*$E22,"")</f>
        <v/>
      </c>
      <c r="AK22" t="str" cm="1">
        <f t="array" ref="AK22">IFERROR(_xlfn.XLOOKUP(Tool_clean!$F22&amp;$E$2,'Cooking methods'!$A:$A&amp;'Cooking methods'!$B:$B,'Cooking methods'!L:L)*$E22,"")</f>
        <v/>
      </c>
      <c r="AL22" t="str" cm="1">
        <f t="array" ref="AL22">IFERROR(_xlfn.XLOOKUP(Tool_clean!$F22&amp;$E$2,'Cooking methods'!$A:$A&amp;'Cooking methods'!$B:$B,'Cooking methods'!M:M)*$E22,"")</f>
        <v/>
      </c>
      <c r="AM22" t="str" cm="1">
        <f t="array" ref="AM22">IFERROR(_xlfn.XLOOKUP(Tool_clean!$F22&amp;$E$2,'Cooking methods'!$A:$A&amp;'Cooking methods'!$B:$B,'Cooking methods'!N:N)*$E22,"")</f>
        <v/>
      </c>
      <c r="AN22" t="str" cm="1">
        <f t="array" ref="AN22">IFERROR(_xlfn.XLOOKUP(Tool_clean!$F22&amp;$E$2,'Cooking methods'!$A:$A&amp;'Cooking methods'!$B:$B,'Cooking methods'!O:O)*$E22,"")</f>
        <v/>
      </c>
      <c r="AO22" t="str" cm="1">
        <f t="array" ref="AO22">IFERROR(_xlfn.XLOOKUP(Tool_clean!$F22&amp;$E$2,'Cooking methods'!$A:$A&amp;'Cooking methods'!$B:$B,'Cooking methods'!P:P)*$E22,"")</f>
        <v/>
      </c>
      <c r="AP22" t="str" cm="1">
        <f t="array" ref="AP22">IFERROR(_xlfn.XLOOKUP(Tool_clean!$F22&amp;$E$2,'Cooking methods'!$A:$A&amp;'Cooking methods'!$B:$B,'Cooking methods'!Q:Q)*$E22,"")</f>
        <v/>
      </c>
      <c r="AQ22" t="str" cm="1">
        <f t="array" ref="AQ22">IFERROR(_xlfn.XLOOKUP(Tool_clean!$F22&amp;$E$2,'Cooking methods'!$A:$A&amp;'Cooking methods'!$B:$B,'Cooking methods'!R:R)*$E22,"")</f>
        <v/>
      </c>
      <c r="AR22" t="str" cm="1">
        <f t="array" ref="AR22">IFERROR(_xlfn.XLOOKUP(Tool_clean!$G22&amp;$E$2,'Waste management'!$A:$A&amp;'Waste management'!$B:$B,'Waste management'!C:C)*$E22,"")</f>
        <v/>
      </c>
      <c r="AS22" t="str" cm="1">
        <f t="array" ref="AS22">IFERROR(_xlfn.XLOOKUP(Tool_clean!$G22&amp;$E$2,'Waste management'!$A:$A&amp;'Waste management'!$B:$B,'Waste management'!D:D)*$E22,"")</f>
        <v/>
      </c>
      <c r="AT22" t="str" cm="1">
        <f t="array" ref="AT22">IFERROR(_xlfn.XLOOKUP(Tool_clean!$G22&amp;$E$2,'Waste management'!$A:$A&amp;'Waste management'!$B:$B,'Waste management'!E:E)*$E22,"")</f>
        <v/>
      </c>
      <c r="AU22" t="str" cm="1">
        <f t="array" ref="AU22">IFERROR(_xlfn.XLOOKUP(Tool_clean!$G22&amp;$E$2,'Waste management'!$A:$A&amp;'Waste management'!$B:$B,'Waste management'!F:F)*$E22,"")</f>
        <v/>
      </c>
      <c r="AV22" t="str" cm="1">
        <f t="array" ref="AV22">IFERROR(_xlfn.XLOOKUP(Tool_clean!$G22&amp;$E$2,'Waste management'!$A:$A&amp;'Waste management'!$B:$B,'Waste management'!G:G)*$E22,"")</f>
        <v/>
      </c>
      <c r="AW22" t="str" cm="1">
        <f t="array" ref="AW22">IFERROR(_xlfn.XLOOKUP(Tool_clean!$G22&amp;$E$2,'Waste management'!$A:$A&amp;'Waste management'!$B:$B,'Waste management'!H:H)*$E22,"")</f>
        <v/>
      </c>
      <c r="AX22" t="str" cm="1">
        <f t="array" ref="AX22">IFERROR(_xlfn.XLOOKUP(Tool_clean!$G22&amp;$E$2,'Waste management'!$A:$A&amp;'Waste management'!$B:$B,'Waste management'!I:I)*$E22,"")</f>
        <v/>
      </c>
      <c r="AY22" t="str" cm="1">
        <f t="array" ref="AY22">IFERROR(_xlfn.XLOOKUP(Tool_clean!$G22&amp;$E$2,'Waste management'!$A:$A&amp;'Waste management'!$B:$B,'Waste management'!J:J)*$E22,"")</f>
        <v/>
      </c>
      <c r="AZ22" t="str" cm="1">
        <f t="array" ref="AZ22">IFERROR(_xlfn.XLOOKUP(Tool_clean!$G22&amp;$E$2,'Waste management'!$A:$A&amp;'Waste management'!$B:$B,'Waste management'!K:K)*$E22,"")</f>
        <v/>
      </c>
      <c r="BA22" t="str" cm="1">
        <f t="array" ref="BA22">IFERROR(_xlfn.XLOOKUP(Tool_clean!$G22&amp;$E$2,'Waste management'!$A:$A&amp;'Waste management'!$B:$B,'Waste management'!L:L)*$E22,"")</f>
        <v/>
      </c>
      <c r="BB22" t="str" cm="1">
        <f t="array" ref="BB22">IFERROR(_xlfn.XLOOKUP(Tool_clean!$G22&amp;$E$2,'Waste management'!$A:$A&amp;'Waste management'!$B:$B,'Waste management'!M:M)*$E22,"")</f>
        <v/>
      </c>
      <c r="BC22" t="str" cm="1">
        <f t="array" ref="BC22">IFERROR(_xlfn.XLOOKUP(Tool_clean!$G22&amp;$E$2,'Waste management'!$A:$A&amp;'Waste management'!$B:$B,'Waste management'!N:N)*$E22,"")</f>
        <v/>
      </c>
      <c r="BD22" t="str" cm="1">
        <f t="array" ref="BD22">IFERROR(_xlfn.XLOOKUP(Tool_clean!$G22&amp;$E$2,'Waste management'!$A:$A&amp;'Waste management'!$B:$B,'Waste management'!O:O)*$E22,"")</f>
        <v/>
      </c>
      <c r="BE22" t="str" cm="1">
        <f t="array" ref="BE22">IFERROR(_xlfn.XLOOKUP(Tool_clean!$G22&amp;$E$2,'Waste management'!$A:$A&amp;'Waste management'!$B:$B,'Waste management'!P:P)*$E22,"")</f>
        <v/>
      </c>
      <c r="BF22" t="str" cm="1">
        <f t="array" ref="BF22">IFERROR(_xlfn.XLOOKUP(Tool_clean!$G22&amp;$E$2,'Waste management'!$A:$A&amp;'Waste management'!$B:$B,'Waste management'!Q:Q)*$E22,"")</f>
        <v/>
      </c>
      <c r="BG22" t="str" cm="1">
        <f t="array" ref="BG22">IFERROR(_xlfn.XLOOKUP(Tool_clean!$G22&amp;$E$2,'Waste management'!$A:$A&amp;'Waste management'!$B:$B,'Waste management'!R:R)*$E22,"")</f>
        <v/>
      </c>
      <c r="BH22" t="str">
        <f>IFERROR((L22+AR22+AB22)*_xlfn.XLOOKUP(Tool_clean!BH$4,Monetization_Factors!$A:$A,Monetization_Factors!$D:$D),"")</f>
        <v/>
      </c>
      <c r="BI22" t="str">
        <f>IFERROR((M22+AS22+AC22)*_xlfn.XLOOKUP(Tool_clean!BI$4,Monetization_Factors!$A:$A,Monetization_Factors!$D:$D),"")</f>
        <v/>
      </c>
      <c r="BJ22" t="str">
        <f>IFERROR((N22+AT22+AD22)*_xlfn.XLOOKUP(Tool_clean!BJ$4,Monetization_Factors!$A:$A,Monetization_Factors!$D:$D),"")</f>
        <v/>
      </c>
      <c r="BK22" t="str">
        <f>IFERROR((O22+AU22+AE22)*_xlfn.XLOOKUP(Tool_clean!BK$4,Monetization_Factors!$A:$A,Monetization_Factors!$D:$D),"")</f>
        <v/>
      </c>
      <c r="BL22" t="str">
        <f>IFERROR((P22+AV22+AF22)*_xlfn.XLOOKUP(Tool_clean!BL$4,Monetization_Factors!$A:$A,Monetization_Factors!$D:$D),"")</f>
        <v/>
      </c>
      <c r="BM22" t="str">
        <f>IFERROR((Q22+AW22+AG22)*_xlfn.XLOOKUP(Tool_clean!BM$4,Monetization_Factors!$A:$A,Monetization_Factors!$D:$D),"")</f>
        <v/>
      </c>
      <c r="BN22" t="str">
        <f>IFERROR((R22+AX22+AH22)*_xlfn.XLOOKUP(Tool_clean!BN$4,Monetization_Factors!$A:$A,Monetization_Factors!$D:$D),"")</f>
        <v/>
      </c>
      <c r="BO22" t="str">
        <f>IFERROR((S22+AY22+AI22)*_xlfn.XLOOKUP(Tool_clean!BO$4,Monetization_Factors!$A:$A,Monetization_Factors!$D:$D),"")</f>
        <v/>
      </c>
      <c r="BP22" t="str">
        <f>IFERROR((T22+AZ22+AJ22)*_xlfn.XLOOKUP(Tool_clean!BP$4,Monetization_Factors!$A:$A,Monetization_Factors!$D:$D),"")</f>
        <v/>
      </c>
      <c r="BQ22" t="str">
        <f>IFERROR((U22+BA22+AK22)*_xlfn.XLOOKUP(Tool_clean!BQ$4,Monetization_Factors!$A:$A,Monetization_Factors!$D:$D),"")</f>
        <v/>
      </c>
      <c r="BR22" t="str">
        <f>IFERROR((V22+BB22+AL22)*_xlfn.XLOOKUP(Tool_clean!BR$4,Monetization_Factors!$A:$A,Monetization_Factors!$D:$D),"")</f>
        <v/>
      </c>
      <c r="BS22" t="str">
        <f>IFERROR((W22+BC22+AM22)*_xlfn.XLOOKUP(Tool_clean!BS$4,Monetization_Factors!$A:$A,Monetization_Factors!$D:$D),"")</f>
        <v/>
      </c>
      <c r="BT22" t="str">
        <f>IFERROR((X22+BD22+AN22)*_xlfn.XLOOKUP(Tool_clean!BT$4,Monetization_Factors!$A:$A,Monetization_Factors!$D:$D),"")</f>
        <v/>
      </c>
      <c r="BU22" t="str">
        <f>IFERROR((Y22+BE22+AO22)*_xlfn.XLOOKUP(Tool_clean!BU$4,Monetization_Factors!$A:$A,Monetization_Factors!$D:$D),"")</f>
        <v/>
      </c>
      <c r="BV22" t="str">
        <f>IFERROR((Z22+BF22+AP22)*_xlfn.XLOOKUP(Tool_clean!BV$4,Monetization_Factors!$A:$A,Monetization_Factors!$D:$D),"")</f>
        <v/>
      </c>
      <c r="BW22" t="str">
        <f>IFERROR((AA22+BG22+AQ22)*_xlfn.XLOOKUP(Tool_clean!BW$4,Monetization_Factors!$A:$A,Monetization_Factors!$D:$D),"")</f>
        <v/>
      </c>
      <c r="BX22" s="38" t="str" cm="1">
        <f t="array" ref="BX22">IFERROR(_xlfn.IFS(I22&gt;0,I22*E22,I22="",J22*E22),"")</f>
        <v/>
      </c>
      <c r="BY22" s="38">
        <f t="shared" si="33"/>
        <v>0</v>
      </c>
      <c r="BZ22" s="38" t="str">
        <f t="shared" si="34"/>
        <v/>
      </c>
      <c r="CA22" s="38" t="str">
        <f t="shared" si="35"/>
        <v/>
      </c>
      <c r="CB22" t="str">
        <f t="shared" si="0"/>
        <v/>
      </c>
      <c r="CC22" t="str">
        <f t="shared" si="36"/>
        <v/>
      </c>
      <c r="CD22" t="str">
        <f t="shared" si="37"/>
        <v/>
      </c>
      <c r="CE22" t="str">
        <f t="shared" si="38"/>
        <v/>
      </c>
      <c r="CF22" t="str">
        <f t="shared" si="39"/>
        <v/>
      </c>
      <c r="CG22" t="str">
        <f t="shared" si="40"/>
        <v/>
      </c>
      <c r="CH22" t="str">
        <f t="shared" si="41"/>
        <v/>
      </c>
      <c r="CI22" t="str">
        <f t="shared" si="42"/>
        <v/>
      </c>
      <c r="CJ22" t="str">
        <f t="shared" si="43"/>
        <v/>
      </c>
      <c r="CK22" t="str">
        <f t="shared" si="44"/>
        <v/>
      </c>
      <c r="CL22" t="str">
        <f t="shared" si="45"/>
        <v/>
      </c>
      <c r="CM22" t="str">
        <f t="shared" si="46"/>
        <v/>
      </c>
      <c r="CN22" t="str">
        <f t="shared" si="47"/>
        <v/>
      </c>
      <c r="CO22" t="str">
        <f t="shared" si="48"/>
        <v/>
      </c>
      <c r="CP22" t="str">
        <f t="shared" si="49"/>
        <v/>
      </c>
      <c r="CQ22" t="str">
        <f t="shared" si="50"/>
        <v/>
      </c>
      <c r="CR22" t="str">
        <f t="shared" si="16"/>
        <v/>
      </c>
      <c r="CS22" t="str">
        <f t="shared" si="51"/>
        <v/>
      </c>
      <c r="CT22" t="str">
        <f t="shared" si="52"/>
        <v/>
      </c>
      <c r="CU22" t="str">
        <f t="shared" si="53"/>
        <v/>
      </c>
      <c r="CV22" t="str">
        <f t="shared" si="54"/>
        <v/>
      </c>
      <c r="CW22" t="str">
        <f t="shared" si="55"/>
        <v/>
      </c>
      <c r="CX22" t="str">
        <f t="shared" si="56"/>
        <v/>
      </c>
      <c r="CY22" t="str">
        <f t="shared" si="57"/>
        <v/>
      </c>
      <c r="CZ22" t="str">
        <f t="shared" si="58"/>
        <v/>
      </c>
      <c r="DA22" t="str">
        <f t="shared" si="59"/>
        <v/>
      </c>
      <c r="DB22" t="str">
        <f t="shared" si="60"/>
        <v/>
      </c>
      <c r="DC22" t="str">
        <f t="shared" si="61"/>
        <v/>
      </c>
      <c r="DD22" t="str">
        <f t="shared" si="62"/>
        <v/>
      </c>
      <c r="DE22" t="str">
        <f t="shared" si="63"/>
        <v/>
      </c>
      <c r="DF22" t="str">
        <f t="shared" si="64"/>
        <v/>
      </c>
      <c r="DG22" t="str">
        <f t="shared" si="65"/>
        <v/>
      </c>
      <c r="DH22" s="5" t="str">
        <f>IFERROR((CR22*$B$2*(1-$H22)*('CAR.CAP_per person'!B$2))/(_xlfn.XLOOKUP($E$2,EU_countries_GDP!$A$2:$A$29,EU_countries_GDP!$E$2:$E$29)),"")</f>
        <v/>
      </c>
      <c r="DI22" s="5" t="str">
        <f>IFERROR((CS22*$B$2*(1-$H22)*('CAR.CAP_per person'!C$2))/(_xlfn.XLOOKUP($E$2,EU_countries_GDP!$A$2:$A$29,EU_countries_GDP!$E$2:$E$29)),"")</f>
        <v/>
      </c>
      <c r="DJ22" s="5" t="str">
        <f>IFERROR((CT22*$B$2*(1-$H22)*('CAR.CAP_per person'!D$2))/(_xlfn.XLOOKUP($E$2,EU_countries_GDP!$A$2:$A$29,EU_countries_GDP!$E$2:$E$29)),"")</f>
        <v/>
      </c>
      <c r="DK22" s="5" t="str">
        <f>IFERROR((CU22*$B$2*(1-$H22)*('CAR.CAP_per person'!E$2))/(_xlfn.XLOOKUP($E$2,EU_countries_GDP!$A$2:$A$29,EU_countries_GDP!$E$2:$E$29)),"")</f>
        <v/>
      </c>
      <c r="DL22" s="5" t="str">
        <f>IFERROR((CV22*$B$2*(1-$H22)*('CAR.CAP_per person'!F$2))/(_xlfn.XLOOKUP($E$2,EU_countries_GDP!$A$2:$A$29,EU_countries_GDP!$E$2:$E$29)),"")</f>
        <v/>
      </c>
      <c r="DM22" s="5" t="str">
        <f>IFERROR((CW22*$B$2*(1-$H22)*('CAR.CAP_per person'!G$2))/(_xlfn.XLOOKUP($E$2,EU_countries_GDP!$A$2:$A$29,EU_countries_GDP!$E$2:$E$29)),"")</f>
        <v/>
      </c>
      <c r="DN22" s="5" t="str">
        <f>IFERROR((CX22*$B$2*(1-$H22)*('CAR.CAP_per person'!H$2))/(_xlfn.XLOOKUP($E$2,EU_countries_GDP!$A$2:$A$29,EU_countries_GDP!$E$2:$E$29)),"")</f>
        <v/>
      </c>
      <c r="DO22" s="5" t="str">
        <f>IFERROR((CY22*$B$2*(1-$H22)*('CAR.CAP_per person'!I$2))/(_xlfn.XLOOKUP($E$2,EU_countries_GDP!$A$2:$A$29,EU_countries_GDP!$E$2:$E$29)),"")</f>
        <v/>
      </c>
      <c r="DP22" s="5" t="str">
        <f>IFERROR((CZ22*$B$2*(1-$H22)*('CAR.CAP_per person'!J$2))/(_xlfn.XLOOKUP($E$2,EU_countries_GDP!$A$2:$A$29,EU_countries_GDP!$E$2:$E$29)),"")</f>
        <v/>
      </c>
      <c r="DQ22" s="5" t="str">
        <f>IFERROR((DA22*$B$2*(1-$H22)*('CAR.CAP_per person'!K$2))/(_xlfn.XLOOKUP($E$2,EU_countries_GDP!$A$2:$A$29,EU_countries_GDP!$E$2:$E$29)),"")</f>
        <v/>
      </c>
      <c r="DR22" s="5" t="str">
        <f>IFERROR((DB22*$B$2*(1-$H22)*('CAR.CAP_per person'!L$2))/(_xlfn.XLOOKUP($E$2,EU_countries_GDP!$A$2:$A$29,EU_countries_GDP!$E$2:$E$29)),"")</f>
        <v/>
      </c>
      <c r="DS22" s="5" t="str">
        <f>IFERROR((DC22*$B$2*(1-$H22)*('CAR.CAP_per person'!M$2))/(_xlfn.XLOOKUP($E$2,EU_countries_GDP!$A$2:$A$29,EU_countries_GDP!$E$2:$E$29)),"")</f>
        <v/>
      </c>
      <c r="DT22" s="5" t="str">
        <f>IFERROR((DD22*$B$2*(1-$H22)*('CAR.CAP_per person'!N$2))/(_xlfn.XLOOKUP($E$2,EU_countries_GDP!$A$2:$A$29,EU_countries_GDP!$E$2:$E$29)),"")</f>
        <v/>
      </c>
      <c r="DU22" s="5" t="str">
        <f>IFERROR((DE22*$B$2*(1-$H22)*('CAR.CAP_per person'!O$2))/(_xlfn.XLOOKUP($E$2,EU_countries_GDP!$A$2:$A$29,EU_countries_GDP!$E$2:$E$29)),"")</f>
        <v/>
      </c>
      <c r="DV22" s="5" t="str">
        <f>IFERROR((DF22*$B$2*(1-$H22)*('CAR.CAP_per person'!P$2))/(_xlfn.XLOOKUP($E$2,EU_countries_GDP!$A$2:$A$29,EU_countries_GDP!$E$2:$E$29)),"")</f>
        <v/>
      </c>
      <c r="DW22" s="5" t="str">
        <f>IFERROR((DG22*$B$2*(1-$H22)*('CAR.CAP_per person'!Q$2))/(_xlfn.XLOOKUP($E$2,EU_countries_GDP!$A$2:$A$29,EU_countries_GDP!$E$2:$E$29)),"")</f>
        <v/>
      </c>
    </row>
    <row r="23" spans="2:127">
      <c r="B23" t="str">
        <f>_xlfn.XLOOKUP(D23,Table5[Ingredient],Table5[Category],"",FALSE)</f>
        <v/>
      </c>
      <c r="C23" s="33"/>
      <c r="D23" s="33"/>
      <c r="E23" s="33"/>
      <c r="F23" s="33"/>
      <c r="G23" s="33"/>
      <c r="H23" s="33"/>
      <c r="I23" s="33"/>
      <c r="J23" s="37" t="str">
        <f>IFERROR(INDEX('AveragePrices&amp;Codes'!G:AG, MATCH($D23, 'AveragePrices&amp;Codes'!$A:$A, 0), MATCH(Tool_clean!$E$2, 'AveragePrices&amp;Codes'!$G$1:$AG$1, 0)),"")</f>
        <v/>
      </c>
      <c r="K23" s="37" t="str">
        <f t="shared" si="32"/>
        <v/>
      </c>
      <c r="L23">
        <f>IFERROR(IF($F23="Raw",_xlfn.XLOOKUP(_xlfn.XLOOKUP(Tool_clean!$D23,'AveragePrices&amp;Codes'!$A:$A,'AveragePrices&amp;Codes'!$B:$B),AGRIBALYSE_Raw!$B:$B,AGRIBALYSE_Raw!O:O)*$E23,_xlfn.XLOOKUP(_xlfn.XLOOKUP(Tool_clean!$D23,'AveragePrices&amp;Codes'!$A:$A,'AveragePrices&amp;Codes'!$B:$B),AGRIBALYSE_Cooked!$C:$C,AGRIBALYSE_Cooked!P:P)*$E23),"")</f>
        <v>0</v>
      </c>
      <c r="M23">
        <f>IFERROR(IF($F23="Raw",_xlfn.XLOOKUP(_xlfn.XLOOKUP(Tool_clean!$D23,'AveragePrices&amp;Codes'!$A:$A,'AveragePrices&amp;Codes'!$B:$B),AGRIBALYSE_Raw!$B:$B,AGRIBALYSE_Raw!P:P)*$E23,_xlfn.XLOOKUP(_xlfn.XLOOKUP(Tool_clean!$D23,'AveragePrices&amp;Codes'!$A:$A,'AveragePrices&amp;Codes'!$B:$B),AGRIBALYSE_Cooked!$C:$C,AGRIBALYSE_Cooked!Q:Q)*$E23),"")</f>
        <v>0</v>
      </c>
      <c r="N23">
        <f>IFERROR(IF($F23="Raw",_xlfn.XLOOKUP(_xlfn.XLOOKUP(Tool_clean!$D23,'AveragePrices&amp;Codes'!$A:$A,'AveragePrices&amp;Codes'!$B:$B),AGRIBALYSE_Raw!$B:$B,AGRIBALYSE_Raw!Q:Q)*$E23,_xlfn.XLOOKUP(_xlfn.XLOOKUP(Tool_clean!$D23,'AveragePrices&amp;Codes'!$A:$A,'AveragePrices&amp;Codes'!$B:$B),AGRIBALYSE_Cooked!$C:$C,AGRIBALYSE_Cooked!R:R)*$E23),"")</f>
        <v>0</v>
      </c>
      <c r="O23">
        <f>IFERROR(IF($F23="Raw",_xlfn.XLOOKUP(_xlfn.XLOOKUP(Tool_clean!$D23,'AveragePrices&amp;Codes'!$A:$A,'AveragePrices&amp;Codes'!$B:$B),AGRIBALYSE_Raw!$B:$B,AGRIBALYSE_Raw!R:R)*$E23,_xlfn.XLOOKUP(_xlfn.XLOOKUP(Tool_clean!$D23,'AveragePrices&amp;Codes'!$A:$A,'AveragePrices&amp;Codes'!$B:$B),AGRIBALYSE_Cooked!$C:$C,AGRIBALYSE_Cooked!S:S)*$E23),"")</f>
        <v>0</v>
      </c>
      <c r="P23">
        <f>IFERROR(IF($F23="Raw",_xlfn.XLOOKUP(_xlfn.XLOOKUP(Tool_clean!$D23,'AveragePrices&amp;Codes'!$A:$A,'AveragePrices&amp;Codes'!$B:$B),AGRIBALYSE_Raw!$B:$B,AGRIBALYSE_Raw!S:S)*$E23,_xlfn.XLOOKUP(_xlfn.XLOOKUP(Tool_clean!$D23,'AveragePrices&amp;Codes'!$A:$A,'AveragePrices&amp;Codes'!$B:$B),AGRIBALYSE_Cooked!$C:$C,AGRIBALYSE_Cooked!T:T)*$E23),"")</f>
        <v>0</v>
      </c>
      <c r="Q23">
        <f>IFERROR(IF($F23="Raw",_xlfn.XLOOKUP(_xlfn.XLOOKUP(Tool_clean!$D23,'AveragePrices&amp;Codes'!$A:$A,'AveragePrices&amp;Codes'!$B:$B),AGRIBALYSE_Raw!$B:$B,AGRIBALYSE_Raw!T:T)*$E23,_xlfn.XLOOKUP(_xlfn.XLOOKUP(Tool_clean!$D23,'AveragePrices&amp;Codes'!$A:$A,'AveragePrices&amp;Codes'!$B:$B),AGRIBALYSE_Cooked!$C:$C,AGRIBALYSE_Cooked!U:U)*$E23),"")</f>
        <v>0</v>
      </c>
      <c r="R23">
        <f>IFERROR(IF($F23="Raw",_xlfn.XLOOKUP(_xlfn.XLOOKUP(Tool_clean!$D23,'AveragePrices&amp;Codes'!$A:$A,'AveragePrices&amp;Codes'!$B:$B),AGRIBALYSE_Raw!$B:$B,AGRIBALYSE_Raw!U:U)*$E23,_xlfn.XLOOKUP(_xlfn.XLOOKUP(Tool_clean!$D23,'AveragePrices&amp;Codes'!$A:$A,'AveragePrices&amp;Codes'!$B:$B),AGRIBALYSE_Cooked!$C:$C,AGRIBALYSE_Cooked!V:V)*$E23),"")</f>
        <v>0</v>
      </c>
      <c r="S23">
        <f>IFERROR(IF($F23="Raw",_xlfn.XLOOKUP(_xlfn.XLOOKUP(Tool_clean!$D23,'AveragePrices&amp;Codes'!$A:$A,'AveragePrices&amp;Codes'!$B:$B),AGRIBALYSE_Raw!$B:$B,AGRIBALYSE_Raw!V:V)*$E23,_xlfn.XLOOKUP(_xlfn.XLOOKUP(Tool_clean!$D23,'AveragePrices&amp;Codes'!$A:$A,'AveragePrices&amp;Codes'!$B:$B),AGRIBALYSE_Cooked!$C:$C,AGRIBALYSE_Cooked!W:W)*$E23),"")</f>
        <v>0</v>
      </c>
      <c r="T23">
        <f>IFERROR(IF($F23="Raw",_xlfn.XLOOKUP(_xlfn.XLOOKUP(Tool_clean!$D23,'AveragePrices&amp;Codes'!$A:$A,'AveragePrices&amp;Codes'!$B:$B),AGRIBALYSE_Raw!$B:$B,AGRIBALYSE_Raw!W:W)*$E23,_xlfn.XLOOKUP(_xlfn.XLOOKUP(Tool_clean!$D23,'AveragePrices&amp;Codes'!$A:$A,'AveragePrices&amp;Codes'!$B:$B),AGRIBALYSE_Cooked!$C:$C,AGRIBALYSE_Cooked!X:X)*$E23),"")</f>
        <v>0</v>
      </c>
      <c r="U23">
        <f>IFERROR(IF($F23="Raw",_xlfn.XLOOKUP(_xlfn.XLOOKUP(Tool_clean!$D23,'AveragePrices&amp;Codes'!$A:$A,'AveragePrices&amp;Codes'!$B:$B),AGRIBALYSE_Raw!$B:$B,AGRIBALYSE_Raw!X:X)*$E23,_xlfn.XLOOKUP(_xlfn.XLOOKUP(Tool_clean!$D23,'AveragePrices&amp;Codes'!$A:$A,'AveragePrices&amp;Codes'!$B:$B),AGRIBALYSE_Cooked!$C:$C,AGRIBALYSE_Cooked!Y:Y)*$E23),"")</f>
        <v>0</v>
      </c>
      <c r="V23">
        <f>IFERROR(IF($F23="Raw",_xlfn.XLOOKUP(_xlfn.XLOOKUP(Tool_clean!$D23,'AveragePrices&amp;Codes'!$A:$A,'AveragePrices&amp;Codes'!$B:$B),AGRIBALYSE_Raw!$B:$B,AGRIBALYSE_Raw!Y:Y)*$E23,_xlfn.XLOOKUP(_xlfn.XLOOKUP(Tool_clean!$D23,'AveragePrices&amp;Codes'!$A:$A,'AveragePrices&amp;Codes'!$B:$B),AGRIBALYSE_Cooked!$C:$C,AGRIBALYSE_Cooked!Z:Z)*$E23),"")</f>
        <v>0</v>
      </c>
      <c r="W23">
        <f>IFERROR(IF($F23="Raw",_xlfn.XLOOKUP(_xlfn.XLOOKUP(Tool_clean!$D23,'AveragePrices&amp;Codes'!$A:$A,'AveragePrices&amp;Codes'!$B:$B),AGRIBALYSE_Raw!$B:$B,AGRIBALYSE_Raw!Z:Z)*$E23,_xlfn.XLOOKUP(_xlfn.XLOOKUP(Tool_clean!$D23,'AveragePrices&amp;Codes'!$A:$A,'AveragePrices&amp;Codes'!$B:$B),AGRIBALYSE_Cooked!$C:$C,AGRIBALYSE_Cooked!AA:AA)*$E23),"")</f>
        <v>0</v>
      </c>
      <c r="X23">
        <f>IFERROR(IF($F23="Raw",_xlfn.XLOOKUP(_xlfn.XLOOKUP(Tool_clean!$D23,'AveragePrices&amp;Codes'!$A:$A,'AveragePrices&amp;Codes'!$B:$B),AGRIBALYSE_Raw!$B:$B,AGRIBALYSE_Raw!AA:AA)*$E23,_xlfn.XLOOKUP(_xlfn.XLOOKUP(Tool_clean!$D23,'AveragePrices&amp;Codes'!$A:$A,'AveragePrices&amp;Codes'!$B:$B),AGRIBALYSE_Cooked!$C:$C,AGRIBALYSE_Cooked!AB:AB)*$E23),"")</f>
        <v>0</v>
      </c>
      <c r="Y23">
        <f>IFERROR(IF($F23="Raw",_xlfn.XLOOKUP(_xlfn.XLOOKUP(Tool_clean!$D23,'AveragePrices&amp;Codes'!$A:$A,'AveragePrices&amp;Codes'!$B:$B),AGRIBALYSE_Raw!$B:$B,AGRIBALYSE_Raw!AB:AB)*$E23,_xlfn.XLOOKUP(_xlfn.XLOOKUP(Tool_clean!$D23,'AveragePrices&amp;Codes'!$A:$A,'AveragePrices&amp;Codes'!$B:$B),AGRIBALYSE_Cooked!$C:$C,AGRIBALYSE_Cooked!AC:AC)*$E23),"")</f>
        <v>0</v>
      </c>
      <c r="Z23">
        <f>IFERROR(IF($F23="Raw",_xlfn.XLOOKUP(_xlfn.XLOOKUP(Tool_clean!$D23,'AveragePrices&amp;Codes'!$A:$A,'AveragePrices&amp;Codes'!$B:$B),AGRIBALYSE_Raw!$B:$B,AGRIBALYSE_Raw!AC:AC)*$E23,_xlfn.XLOOKUP(_xlfn.XLOOKUP(Tool_clean!$D23,'AveragePrices&amp;Codes'!$A:$A,'AveragePrices&amp;Codes'!$B:$B),AGRIBALYSE_Cooked!$C:$C,AGRIBALYSE_Cooked!AD:AD)*$E23),"")</f>
        <v>0</v>
      </c>
      <c r="AA23">
        <f>IFERROR(IF($F23="Raw",_xlfn.XLOOKUP(_xlfn.XLOOKUP(Tool_clean!$D23,'AveragePrices&amp;Codes'!$A:$A,'AveragePrices&amp;Codes'!$B:$B),AGRIBALYSE_Raw!$B:$B,AGRIBALYSE_Raw!AD:AD)*$E23,_xlfn.XLOOKUP(_xlfn.XLOOKUP(Tool_clean!$D23,'AveragePrices&amp;Codes'!$A:$A,'AveragePrices&amp;Codes'!$B:$B),AGRIBALYSE_Cooked!$C:$C,AGRIBALYSE_Cooked!AE:AE)*$E23),"")</f>
        <v>0</v>
      </c>
      <c r="AB23" t="str" cm="1">
        <f t="array" ref="AB23">IFERROR(_xlfn.XLOOKUP(Tool_clean!$F23&amp;$E$2,'Cooking methods'!$A:$A&amp;'Cooking methods'!$B:$B,'Cooking methods'!C:C)*$E23,"")</f>
        <v/>
      </c>
      <c r="AC23" t="str" cm="1">
        <f t="array" ref="AC23">IFERROR(_xlfn.XLOOKUP(Tool_clean!$F23&amp;$E$2,'Cooking methods'!$A:$A&amp;'Cooking methods'!$B:$B,'Cooking methods'!D:D)*$E23,"")</f>
        <v/>
      </c>
      <c r="AD23" t="str" cm="1">
        <f t="array" ref="AD23">IFERROR(_xlfn.XLOOKUP(Tool_clean!$F23&amp;$E$2,'Cooking methods'!$A:$A&amp;'Cooking methods'!$B:$B,'Cooking methods'!E:E)*$E23,"")</f>
        <v/>
      </c>
      <c r="AE23" t="str" cm="1">
        <f t="array" ref="AE23">IFERROR(_xlfn.XLOOKUP(Tool_clean!$F23&amp;$E$2,'Cooking methods'!$A:$A&amp;'Cooking methods'!$B:$B,'Cooking methods'!F:F)*$E23,"")</f>
        <v/>
      </c>
      <c r="AF23" t="str" cm="1">
        <f t="array" ref="AF23">IFERROR(_xlfn.XLOOKUP(Tool_clean!$F23&amp;$E$2,'Cooking methods'!$A:$A&amp;'Cooking methods'!$B:$B,'Cooking methods'!G:G)*$E23,"")</f>
        <v/>
      </c>
      <c r="AG23" t="str" cm="1">
        <f t="array" ref="AG23">IFERROR(_xlfn.XLOOKUP(Tool_clean!$F23&amp;$E$2,'Cooking methods'!$A:$A&amp;'Cooking methods'!$B:$B,'Cooking methods'!H:H)*$E23,"")</f>
        <v/>
      </c>
      <c r="AH23" t="str" cm="1">
        <f t="array" ref="AH23">IFERROR(_xlfn.XLOOKUP(Tool_clean!$F23&amp;$E$2,'Cooking methods'!$A:$A&amp;'Cooking methods'!$B:$B,'Cooking methods'!I:I)*$E23,"")</f>
        <v/>
      </c>
      <c r="AI23" t="str" cm="1">
        <f t="array" ref="AI23">IFERROR(_xlfn.XLOOKUP(Tool_clean!$F23&amp;$E$2,'Cooking methods'!$A:$A&amp;'Cooking methods'!$B:$B,'Cooking methods'!J:J)*$E23,"")</f>
        <v/>
      </c>
      <c r="AJ23" t="str" cm="1">
        <f t="array" ref="AJ23">IFERROR(_xlfn.XLOOKUP(Tool_clean!$F23&amp;$E$2,'Cooking methods'!$A:$A&amp;'Cooking methods'!$B:$B,'Cooking methods'!K:K)*$E23,"")</f>
        <v/>
      </c>
      <c r="AK23" t="str" cm="1">
        <f t="array" ref="AK23">IFERROR(_xlfn.XLOOKUP(Tool_clean!$F23&amp;$E$2,'Cooking methods'!$A:$A&amp;'Cooking methods'!$B:$B,'Cooking methods'!L:L)*$E23,"")</f>
        <v/>
      </c>
      <c r="AL23" t="str" cm="1">
        <f t="array" ref="AL23">IFERROR(_xlfn.XLOOKUP(Tool_clean!$F23&amp;$E$2,'Cooking methods'!$A:$A&amp;'Cooking methods'!$B:$B,'Cooking methods'!M:M)*$E23,"")</f>
        <v/>
      </c>
      <c r="AM23" t="str" cm="1">
        <f t="array" ref="AM23">IFERROR(_xlfn.XLOOKUP(Tool_clean!$F23&amp;$E$2,'Cooking methods'!$A:$A&amp;'Cooking methods'!$B:$B,'Cooking methods'!N:N)*$E23,"")</f>
        <v/>
      </c>
      <c r="AN23" t="str" cm="1">
        <f t="array" ref="AN23">IFERROR(_xlfn.XLOOKUP(Tool_clean!$F23&amp;$E$2,'Cooking methods'!$A:$A&amp;'Cooking methods'!$B:$B,'Cooking methods'!O:O)*$E23,"")</f>
        <v/>
      </c>
      <c r="AO23" t="str" cm="1">
        <f t="array" ref="AO23">IFERROR(_xlfn.XLOOKUP(Tool_clean!$F23&amp;$E$2,'Cooking methods'!$A:$A&amp;'Cooking methods'!$B:$B,'Cooking methods'!P:P)*$E23,"")</f>
        <v/>
      </c>
      <c r="AP23" t="str" cm="1">
        <f t="array" ref="AP23">IFERROR(_xlfn.XLOOKUP(Tool_clean!$F23&amp;$E$2,'Cooking methods'!$A:$A&amp;'Cooking methods'!$B:$B,'Cooking methods'!Q:Q)*$E23,"")</f>
        <v/>
      </c>
      <c r="AQ23" t="str" cm="1">
        <f t="array" ref="AQ23">IFERROR(_xlfn.XLOOKUP(Tool_clean!$F23&amp;$E$2,'Cooking methods'!$A:$A&amp;'Cooking methods'!$B:$B,'Cooking methods'!R:R)*$E23,"")</f>
        <v/>
      </c>
      <c r="AR23" t="str" cm="1">
        <f t="array" ref="AR23">IFERROR(_xlfn.XLOOKUP(Tool_clean!$G23&amp;$E$2,'Waste management'!$A:$A&amp;'Waste management'!$B:$B,'Waste management'!C:C)*$E23,"")</f>
        <v/>
      </c>
      <c r="AS23" t="str" cm="1">
        <f t="array" ref="AS23">IFERROR(_xlfn.XLOOKUP(Tool_clean!$G23&amp;$E$2,'Waste management'!$A:$A&amp;'Waste management'!$B:$B,'Waste management'!D:D)*$E23,"")</f>
        <v/>
      </c>
      <c r="AT23" t="str" cm="1">
        <f t="array" ref="AT23">IFERROR(_xlfn.XLOOKUP(Tool_clean!$G23&amp;$E$2,'Waste management'!$A:$A&amp;'Waste management'!$B:$B,'Waste management'!E:E)*$E23,"")</f>
        <v/>
      </c>
      <c r="AU23" t="str" cm="1">
        <f t="array" ref="AU23">IFERROR(_xlfn.XLOOKUP(Tool_clean!$G23&amp;$E$2,'Waste management'!$A:$A&amp;'Waste management'!$B:$B,'Waste management'!F:F)*$E23,"")</f>
        <v/>
      </c>
      <c r="AV23" t="str" cm="1">
        <f t="array" ref="AV23">IFERROR(_xlfn.XLOOKUP(Tool_clean!$G23&amp;$E$2,'Waste management'!$A:$A&amp;'Waste management'!$B:$B,'Waste management'!G:G)*$E23,"")</f>
        <v/>
      </c>
      <c r="AW23" t="str" cm="1">
        <f t="array" ref="AW23">IFERROR(_xlfn.XLOOKUP(Tool_clean!$G23&amp;$E$2,'Waste management'!$A:$A&amp;'Waste management'!$B:$B,'Waste management'!H:H)*$E23,"")</f>
        <v/>
      </c>
      <c r="AX23" t="str" cm="1">
        <f t="array" ref="AX23">IFERROR(_xlfn.XLOOKUP(Tool_clean!$G23&amp;$E$2,'Waste management'!$A:$A&amp;'Waste management'!$B:$B,'Waste management'!I:I)*$E23,"")</f>
        <v/>
      </c>
      <c r="AY23" t="str" cm="1">
        <f t="array" ref="AY23">IFERROR(_xlfn.XLOOKUP(Tool_clean!$G23&amp;$E$2,'Waste management'!$A:$A&amp;'Waste management'!$B:$B,'Waste management'!J:J)*$E23,"")</f>
        <v/>
      </c>
      <c r="AZ23" t="str" cm="1">
        <f t="array" ref="AZ23">IFERROR(_xlfn.XLOOKUP(Tool_clean!$G23&amp;$E$2,'Waste management'!$A:$A&amp;'Waste management'!$B:$B,'Waste management'!K:K)*$E23,"")</f>
        <v/>
      </c>
      <c r="BA23" t="str" cm="1">
        <f t="array" ref="BA23">IFERROR(_xlfn.XLOOKUP(Tool_clean!$G23&amp;$E$2,'Waste management'!$A:$A&amp;'Waste management'!$B:$B,'Waste management'!L:L)*$E23,"")</f>
        <v/>
      </c>
      <c r="BB23" t="str" cm="1">
        <f t="array" ref="BB23">IFERROR(_xlfn.XLOOKUP(Tool_clean!$G23&amp;$E$2,'Waste management'!$A:$A&amp;'Waste management'!$B:$B,'Waste management'!M:M)*$E23,"")</f>
        <v/>
      </c>
      <c r="BC23" t="str" cm="1">
        <f t="array" ref="BC23">IFERROR(_xlfn.XLOOKUP(Tool_clean!$G23&amp;$E$2,'Waste management'!$A:$A&amp;'Waste management'!$B:$B,'Waste management'!N:N)*$E23,"")</f>
        <v/>
      </c>
      <c r="BD23" t="str" cm="1">
        <f t="array" ref="BD23">IFERROR(_xlfn.XLOOKUP(Tool_clean!$G23&amp;$E$2,'Waste management'!$A:$A&amp;'Waste management'!$B:$B,'Waste management'!O:O)*$E23,"")</f>
        <v/>
      </c>
      <c r="BE23" t="str" cm="1">
        <f t="array" ref="BE23">IFERROR(_xlfn.XLOOKUP(Tool_clean!$G23&amp;$E$2,'Waste management'!$A:$A&amp;'Waste management'!$B:$B,'Waste management'!P:P)*$E23,"")</f>
        <v/>
      </c>
      <c r="BF23" t="str" cm="1">
        <f t="array" ref="BF23">IFERROR(_xlfn.XLOOKUP(Tool_clean!$G23&amp;$E$2,'Waste management'!$A:$A&amp;'Waste management'!$B:$B,'Waste management'!Q:Q)*$E23,"")</f>
        <v/>
      </c>
      <c r="BG23" t="str" cm="1">
        <f t="array" ref="BG23">IFERROR(_xlfn.XLOOKUP(Tool_clean!$G23&amp;$E$2,'Waste management'!$A:$A&amp;'Waste management'!$B:$B,'Waste management'!R:R)*$E23,"")</f>
        <v/>
      </c>
      <c r="BH23" t="str">
        <f>IFERROR((L23+AR23+AB23)*_xlfn.XLOOKUP(Tool_clean!BH$4,Monetization_Factors!$A:$A,Monetization_Factors!$D:$D),"")</f>
        <v/>
      </c>
      <c r="BI23" t="str">
        <f>IFERROR((M23+AS23+AC23)*_xlfn.XLOOKUP(Tool_clean!BI$4,Monetization_Factors!$A:$A,Monetization_Factors!$D:$D),"")</f>
        <v/>
      </c>
      <c r="BJ23" t="str">
        <f>IFERROR((N23+AT23+AD23)*_xlfn.XLOOKUP(Tool_clean!BJ$4,Monetization_Factors!$A:$A,Monetization_Factors!$D:$D),"")</f>
        <v/>
      </c>
      <c r="BK23" t="str">
        <f>IFERROR((O23+AU23+AE23)*_xlfn.XLOOKUP(Tool_clean!BK$4,Monetization_Factors!$A:$A,Monetization_Factors!$D:$D),"")</f>
        <v/>
      </c>
      <c r="BL23" t="str">
        <f>IFERROR((P23+AV23+AF23)*_xlfn.XLOOKUP(Tool_clean!BL$4,Monetization_Factors!$A:$A,Monetization_Factors!$D:$D),"")</f>
        <v/>
      </c>
      <c r="BM23" t="str">
        <f>IFERROR((Q23+AW23+AG23)*_xlfn.XLOOKUP(Tool_clean!BM$4,Monetization_Factors!$A:$A,Monetization_Factors!$D:$D),"")</f>
        <v/>
      </c>
      <c r="BN23" t="str">
        <f>IFERROR((R23+AX23+AH23)*_xlfn.XLOOKUP(Tool_clean!BN$4,Monetization_Factors!$A:$A,Monetization_Factors!$D:$D),"")</f>
        <v/>
      </c>
      <c r="BO23" t="str">
        <f>IFERROR((S23+AY23+AI23)*_xlfn.XLOOKUP(Tool_clean!BO$4,Monetization_Factors!$A:$A,Monetization_Factors!$D:$D),"")</f>
        <v/>
      </c>
      <c r="BP23" t="str">
        <f>IFERROR((T23+AZ23+AJ23)*_xlfn.XLOOKUP(Tool_clean!BP$4,Monetization_Factors!$A:$A,Monetization_Factors!$D:$D),"")</f>
        <v/>
      </c>
      <c r="BQ23" t="str">
        <f>IFERROR((U23+BA23+AK23)*_xlfn.XLOOKUP(Tool_clean!BQ$4,Monetization_Factors!$A:$A,Monetization_Factors!$D:$D),"")</f>
        <v/>
      </c>
      <c r="BR23" t="str">
        <f>IFERROR((V23+BB23+AL23)*_xlfn.XLOOKUP(Tool_clean!BR$4,Monetization_Factors!$A:$A,Monetization_Factors!$D:$D),"")</f>
        <v/>
      </c>
      <c r="BS23" t="str">
        <f>IFERROR((W23+BC23+AM23)*_xlfn.XLOOKUP(Tool_clean!BS$4,Monetization_Factors!$A:$A,Monetization_Factors!$D:$D),"")</f>
        <v/>
      </c>
      <c r="BT23" t="str">
        <f>IFERROR((X23+BD23+AN23)*_xlfn.XLOOKUP(Tool_clean!BT$4,Monetization_Factors!$A:$A,Monetization_Factors!$D:$D),"")</f>
        <v/>
      </c>
      <c r="BU23" t="str">
        <f>IFERROR((Y23+BE23+AO23)*_xlfn.XLOOKUP(Tool_clean!BU$4,Monetization_Factors!$A:$A,Monetization_Factors!$D:$D),"")</f>
        <v/>
      </c>
      <c r="BV23" t="str">
        <f>IFERROR((Z23+BF23+AP23)*_xlfn.XLOOKUP(Tool_clean!BV$4,Monetization_Factors!$A:$A,Monetization_Factors!$D:$D),"")</f>
        <v/>
      </c>
      <c r="BW23" t="str">
        <f>IFERROR((AA23+BG23+AQ23)*_xlfn.XLOOKUP(Tool_clean!BW$4,Monetization_Factors!$A:$A,Monetization_Factors!$D:$D),"")</f>
        <v/>
      </c>
      <c r="BX23" s="38" t="str" cm="1">
        <f t="array" ref="BX23">IFERROR(_xlfn.IFS(I23&gt;0,I23*E23,I23="",J23*E23),"")</f>
        <v/>
      </c>
      <c r="BY23" s="38">
        <f t="shared" si="33"/>
        <v>0</v>
      </c>
      <c r="BZ23" s="38" t="str">
        <f t="shared" si="34"/>
        <v/>
      </c>
      <c r="CA23" s="38" t="str">
        <f t="shared" si="35"/>
        <v/>
      </c>
      <c r="CB23" t="str">
        <f t="shared" si="0"/>
        <v/>
      </c>
      <c r="CC23" t="str">
        <f t="shared" si="36"/>
        <v/>
      </c>
      <c r="CD23" t="str">
        <f t="shared" si="37"/>
        <v/>
      </c>
      <c r="CE23" t="str">
        <f t="shared" si="38"/>
        <v/>
      </c>
      <c r="CF23" t="str">
        <f t="shared" si="39"/>
        <v/>
      </c>
      <c r="CG23" t="str">
        <f t="shared" si="40"/>
        <v/>
      </c>
      <c r="CH23" t="str">
        <f t="shared" si="41"/>
        <v/>
      </c>
      <c r="CI23" t="str">
        <f t="shared" si="42"/>
        <v/>
      </c>
      <c r="CJ23" t="str">
        <f t="shared" si="43"/>
        <v/>
      </c>
      <c r="CK23" t="str">
        <f t="shared" si="44"/>
        <v/>
      </c>
      <c r="CL23" t="str">
        <f t="shared" si="45"/>
        <v/>
      </c>
      <c r="CM23" t="str">
        <f t="shared" si="46"/>
        <v/>
      </c>
      <c r="CN23" t="str">
        <f t="shared" si="47"/>
        <v/>
      </c>
      <c r="CO23" t="str">
        <f t="shared" si="48"/>
        <v/>
      </c>
      <c r="CP23" t="str">
        <f t="shared" si="49"/>
        <v/>
      </c>
      <c r="CQ23" t="str">
        <f t="shared" si="50"/>
        <v/>
      </c>
      <c r="CR23" t="str">
        <f t="shared" si="16"/>
        <v/>
      </c>
      <c r="CS23" t="str">
        <f t="shared" si="51"/>
        <v/>
      </c>
      <c r="CT23" t="str">
        <f t="shared" si="52"/>
        <v/>
      </c>
      <c r="CU23" t="str">
        <f t="shared" si="53"/>
        <v/>
      </c>
      <c r="CV23" t="str">
        <f t="shared" si="54"/>
        <v/>
      </c>
      <c r="CW23" t="str">
        <f t="shared" si="55"/>
        <v/>
      </c>
      <c r="CX23" t="str">
        <f t="shared" si="56"/>
        <v/>
      </c>
      <c r="CY23" t="str">
        <f t="shared" si="57"/>
        <v/>
      </c>
      <c r="CZ23" t="str">
        <f t="shared" si="58"/>
        <v/>
      </c>
      <c r="DA23" t="str">
        <f t="shared" si="59"/>
        <v/>
      </c>
      <c r="DB23" t="str">
        <f t="shared" si="60"/>
        <v/>
      </c>
      <c r="DC23" t="str">
        <f t="shared" si="61"/>
        <v/>
      </c>
      <c r="DD23" t="str">
        <f t="shared" si="62"/>
        <v/>
      </c>
      <c r="DE23" t="str">
        <f t="shared" si="63"/>
        <v/>
      </c>
      <c r="DF23" t="str">
        <f t="shared" si="64"/>
        <v/>
      </c>
      <c r="DG23" t="str">
        <f t="shared" si="65"/>
        <v/>
      </c>
      <c r="DH23" s="5" t="str">
        <f>IFERROR((CR23*$B$2*(1-$H23)*('CAR.CAP_per person'!B$2))/(_xlfn.XLOOKUP($E$2,EU_countries_GDP!$A$2:$A$29,EU_countries_GDP!$E$2:$E$29)),"")</f>
        <v/>
      </c>
      <c r="DI23" s="5" t="str">
        <f>IFERROR((CS23*$B$2*(1-$H23)*('CAR.CAP_per person'!C$2))/(_xlfn.XLOOKUP($E$2,EU_countries_GDP!$A$2:$A$29,EU_countries_GDP!$E$2:$E$29)),"")</f>
        <v/>
      </c>
      <c r="DJ23" s="5" t="str">
        <f>IFERROR((CT23*$B$2*(1-$H23)*('CAR.CAP_per person'!D$2))/(_xlfn.XLOOKUP($E$2,EU_countries_GDP!$A$2:$A$29,EU_countries_GDP!$E$2:$E$29)),"")</f>
        <v/>
      </c>
      <c r="DK23" s="5" t="str">
        <f>IFERROR((CU23*$B$2*(1-$H23)*('CAR.CAP_per person'!E$2))/(_xlfn.XLOOKUP($E$2,EU_countries_GDP!$A$2:$A$29,EU_countries_GDP!$E$2:$E$29)),"")</f>
        <v/>
      </c>
      <c r="DL23" s="5" t="str">
        <f>IFERROR((CV23*$B$2*(1-$H23)*('CAR.CAP_per person'!F$2))/(_xlfn.XLOOKUP($E$2,EU_countries_GDP!$A$2:$A$29,EU_countries_GDP!$E$2:$E$29)),"")</f>
        <v/>
      </c>
      <c r="DM23" s="5" t="str">
        <f>IFERROR((CW23*$B$2*(1-$H23)*('CAR.CAP_per person'!G$2))/(_xlfn.XLOOKUP($E$2,EU_countries_GDP!$A$2:$A$29,EU_countries_GDP!$E$2:$E$29)),"")</f>
        <v/>
      </c>
      <c r="DN23" s="5" t="str">
        <f>IFERROR((CX23*$B$2*(1-$H23)*('CAR.CAP_per person'!H$2))/(_xlfn.XLOOKUP($E$2,EU_countries_GDP!$A$2:$A$29,EU_countries_GDP!$E$2:$E$29)),"")</f>
        <v/>
      </c>
      <c r="DO23" s="5" t="str">
        <f>IFERROR((CY23*$B$2*(1-$H23)*('CAR.CAP_per person'!I$2))/(_xlfn.XLOOKUP($E$2,EU_countries_GDP!$A$2:$A$29,EU_countries_GDP!$E$2:$E$29)),"")</f>
        <v/>
      </c>
      <c r="DP23" s="5" t="str">
        <f>IFERROR((CZ23*$B$2*(1-$H23)*('CAR.CAP_per person'!J$2))/(_xlfn.XLOOKUP($E$2,EU_countries_GDP!$A$2:$A$29,EU_countries_GDP!$E$2:$E$29)),"")</f>
        <v/>
      </c>
      <c r="DQ23" s="5" t="str">
        <f>IFERROR((DA23*$B$2*(1-$H23)*('CAR.CAP_per person'!K$2))/(_xlfn.XLOOKUP($E$2,EU_countries_GDP!$A$2:$A$29,EU_countries_GDP!$E$2:$E$29)),"")</f>
        <v/>
      </c>
      <c r="DR23" s="5" t="str">
        <f>IFERROR((DB23*$B$2*(1-$H23)*('CAR.CAP_per person'!L$2))/(_xlfn.XLOOKUP($E$2,EU_countries_GDP!$A$2:$A$29,EU_countries_GDP!$E$2:$E$29)),"")</f>
        <v/>
      </c>
      <c r="DS23" s="5" t="str">
        <f>IFERROR((DC23*$B$2*(1-$H23)*('CAR.CAP_per person'!M$2))/(_xlfn.XLOOKUP($E$2,EU_countries_GDP!$A$2:$A$29,EU_countries_GDP!$E$2:$E$29)),"")</f>
        <v/>
      </c>
      <c r="DT23" s="5" t="str">
        <f>IFERROR((DD23*$B$2*(1-$H23)*('CAR.CAP_per person'!N$2))/(_xlfn.XLOOKUP($E$2,EU_countries_GDP!$A$2:$A$29,EU_countries_GDP!$E$2:$E$29)),"")</f>
        <v/>
      </c>
      <c r="DU23" s="5" t="str">
        <f>IFERROR((DE23*$B$2*(1-$H23)*('CAR.CAP_per person'!O$2))/(_xlfn.XLOOKUP($E$2,EU_countries_GDP!$A$2:$A$29,EU_countries_GDP!$E$2:$E$29)),"")</f>
        <v/>
      </c>
      <c r="DV23" s="5" t="str">
        <f>IFERROR((DF23*$B$2*(1-$H23)*('CAR.CAP_per person'!P$2))/(_xlfn.XLOOKUP($E$2,EU_countries_GDP!$A$2:$A$29,EU_countries_GDP!$E$2:$E$29)),"")</f>
        <v/>
      </c>
      <c r="DW23" s="5" t="str">
        <f>IFERROR((DG23*$B$2*(1-$H23)*('CAR.CAP_per person'!Q$2))/(_xlfn.XLOOKUP($E$2,EU_countries_GDP!$A$2:$A$29,EU_countries_GDP!$E$2:$E$29)),"")</f>
        <v/>
      </c>
    </row>
    <row r="24" spans="2:127">
      <c r="B24" t="str">
        <f>_xlfn.XLOOKUP(D24,Table5[Ingredient],Table5[Category],"",FALSE)</f>
        <v/>
      </c>
      <c r="C24" s="33"/>
      <c r="D24" s="33"/>
      <c r="E24" s="33"/>
      <c r="F24" s="33"/>
      <c r="G24" s="33"/>
      <c r="H24" s="33"/>
      <c r="I24" s="33"/>
      <c r="J24" s="37" t="str">
        <f>IFERROR(INDEX('AveragePrices&amp;Codes'!G:AG, MATCH($D24, 'AveragePrices&amp;Codes'!$A:$A, 0), MATCH(Tool_clean!$E$2, 'AveragePrices&amp;Codes'!$G$1:$AG$1, 0)),"")</f>
        <v/>
      </c>
      <c r="K24" s="37" t="str">
        <f t="shared" si="32"/>
        <v/>
      </c>
      <c r="L24">
        <f>IFERROR(IF($F24="Raw",_xlfn.XLOOKUP(_xlfn.XLOOKUP(Tool_clean!$D24,'AveragePrices&amp;Codes'!$A:$A,'AveragePrices&amp;Codes'!$B:$B),AGRIBALYSE_Raw!$B:$B,AGRIBALYSE_Raw!O:O)*$E24,_xlfn.XLOOKUP(_xlfn.XLOOKUP(Tool_clean!$D24,'AveragePrices&amp;Codes'!$A:$A,'AveragePrices&amp;Codes'!$B:$B),AGRIBALYSE_Cooked!$C:$C,AGRIBALYSE_Cooked!P:P)*$E24),"")</f>
        <v>0</v>
      </c>
      <c r="M24">
        <f>IFERROR(IF($F24="Raw",_xlfn.XLOOKUP(_xlfn.XLOOKUP(Tool_clean!$D24,'AveragePrices&amp;Codes'!$A:$A,'AveragePrices&amp;Codes'!$B:$B),AGRIBALYSE_Raw!$B:$B,AGRIBALYSE_Raw!P:P)*$E24,_xlfn.XLOOKUP(_xlfn.XLOOKUP(Tool_clean!$D24,'AveragePrices&amp;Codes'!$A:$A,'AveragePrices&amp;Codes'!$B:$B),AGRIBALYSE_Cooked!$C:$C,AGRIBALYSE_Cooked!Q:Q)*$E24),"")</f>
        <v>0</v>
      </c>
      <c r="N24">
        <f>IFERROR(IF($F24="Raw",_xlfn.XLOOKUP(_xlfn.XLOOKUP(Tool_clean!$D24,'AveragePrices&amp;Codes'!$A:$A,'AveragePrices&amp;Codes'!$B:$B),AGRIBALYSE_Raw!$B:$B,AGRIBALYSE_Raw!Q:Q)*$E24,_xlfn.XLOOKUP(_xlfn.XLOOKUP(Tool_clean!$D24,'AveragePrices&amp;Codes'!$A:$A,'AveragePrices&amp;Codes'!$B:$B),AGRIBALYSE_Cooked!$C:$C,AGRIBALYSE_Cooked!R:R)*$E24),"")</f>
        <v>0</v>
      </c>
      <c r="O24">
        <f>IFERROR(IF($F24="Raw",_xlfn.XLOOKUP(_xlfn.XLOOKUP(Tool_clean!$D24,'AveragePrices&amp;Codes'!$A:$A,'AveragePrices&amp;Codes'!$B:$B),AGRIBALYSE_Raw!$B:$B,AGRIBALYSE_Raw!R:R)*$E24,_xlfn.XLOOKUP(_xlfn.XLOOKUP(Tool_clean!$D24,'AveragePrices&amp;Codes'!$A:$A,'AveragePrices&amp;Codes'!$B:$B),AGRIBALYSE_Cooked!$C:$C,AGRIBALYSE_Cooked!S:S)*$E24),"")</f>
        <v>0</v>
      </c>
      <c r="P24">
        <f>IFERROR(IF($F24="Raw",_xlfn.XLOOKUP(_xlfn.XLOOKUP(Tool_clean!$D24,'AveragePrices&amp;Codes'!$A:$A,'AveragePrices&amp;Codes'!$B:$B),AGRIBALYSE_Raw!$B:$B,AGRIBALYSE_Raw!S:S)*$E24,_xlfn.XLOOKUP(_xlfn.XLOOKUP(Tool_clean!$D24,'AveragePrices&amp;Codes'!$A:$A,'AveragePrices&amp;Codes'!$B:$B),AGRIBALYSE_Cooked!$C:$C,AGRIBALYSE_Cooked!T:T)*$E24),"")</f>
        <v>0</v>
      </c>
      <c r="Q24">
        <f>IFERROR(IF($F24="Raw",_xlfn.XLOOKUP(_xlfn.XLOOKUP(Tool_clean!$D24,'AveragePrices&amp;Codes'!$A:$A,'AveragePrices&amp;Codes'!$B:$B),AGRIBALYSE_Raw!$B:$B,AGRIBALYSE_Raw!T:T)*$E24,_xlfn.XLOOKUP(_xlfn.XLOOKUP(Tool_clean!$D24,'AveragePrices&amp;Codes'!$A:$A,'AveragePrices&amp;Codes'!$B:$B),AGRIBALYSE_Cooked!$C:$C,AGRIBALYSE_Cooked!U:U)*$E24),"")</f>
        <v>0</v>
      </c>
      <c r="R24">
        <f>IFERROR(IF($F24="Raw",_xlfn.XLOOKUP(_xlfn.XLOOKUP(Tool_clean!$D24,'AveragePrices&amp;Codes'!$A:$A,'AveragePrices&amp;Codes'!$B:$B),AGRIBALYSE_Raw!$B:$B,AGRIBALYSE_Raw!U:U)*$E24,_xlfn.XLOOKUP(_xlfn.XLOOKUP(Tool_clean!$D24,'AveragePrices&amp;Codes'!$A:$A,'AveragePrices&amp;Codes'!$B:$B),AGRIBALYSE_Cooked!$C:$C,AGRIBALYSE_Cooked!V:V)*$E24),"")</f>
        <v>0</v>
      </c>
      <c r="S24">
        <f>IFERROR(IF($F24="Raw",_xlfn.XLOOKUP(_xlfn.XLOOKUP(Tool_clean!$D24,'AveragePrices&amp;Codes'!$A:$A,'AveragePrices&amp;Codes'!$B:$B),AGRIBALYSE_Raw!$B:$B,AGRIBALYSE_Raw!V:V)*$E24,_xlfn.XLOOKUP(_xlfn.XLOOKUP(Tool_clean!$D24,'AveragePrices&amp;Codes'!$A:$A,'AveragePrices&amp;Codes'!$B:$B),AGRIBALYSE_Cooked!$C:$C,AGRIBALYSE_Cooked!W:W)*$E24),"")</f>
        <v>0</v>
      </c>
      <c r="T24">
        <f>IFERROR(IF($F24="Raw",_xlfn.XLOOKUP(_xlfn.XLOOKUP(Tool_clean!$D24,'AveragePrices&amp;Codes'!$A:$A,'AveragePrices&amp;Codes'!$B:$B),AGRIBALYSE_Raw!$B:$B,AGRIBALYSE_Raw!W:W)*$E24,_xlfn.XLOOKUP(_xlfn.XLOOKUP(Tool_clean!$D24,'AveragePrices&amp;Codes'!$A:$A,'AveragePrices&amp;Codes'!$B:$B),AGRIBALYSE_Cooked!$C:$C,AGRIBALYSE_Cooked!X:X)*$E24),"")</f>
        <v>0</v>
      </c>
      <c r="U24">
        <f>IFERROR(IF($F24="Raw",_xlfn.XLOOKUP(_xlfn.XLOOKUP(Tool_clean!$D24,'AveragePrices&amp;Codes'!$A:$A,'AveragePrices&amp;Codes'!$B:$B),AGRIBALYSE_Raw!$B:$B,AGRIBALYSE_Raw!X:X)*$E24,_xlfn.XLOOKUP(_xlfn.XLOOKUP(Tool_clean!$D24,'AveragePrices&amp;Codes'!$A:$A,'AveragePrices&amp;Codes'!$B:$B),AGRIBALYSE_Cooked!$C:$C,AGRIBALYSE_Cooked!Y:Y)*$E24),"")</f>
        <v>0</v>
      </c>
      <c r="V24">
        <f>IFERROR(IF($F24="Raw",_xlfn.XLOOKUP(_xlfn.XLOOKUP(Tool_clean!$D24,'AveragePrices&amp;Codes'!$A:$A,'AveragePrices&amp;Codes'!$B:$B),AGRIBALYSE_Raw!$B:$B,AGRIBALYSE_Raw!Y:Y)*$E24,_xlfn.XLOOKUP(_xlfn.XLOOKUP(Tool_clean!$D24,'AveragePrices&amp;Codes'!$A:$A,'AveragePrices&amp;Codes'!$B:$B),AGRIBALYSE_Cooked!$C:$C,AGRIBALYSE_Cooked!Z:Z)*$E24),"")</f>
        <v>0</v>
      </c>
      <c r="W24">
        <f>IFERROR(IF($F24="Raw",_xlfn.XLOOKUP(_xlfn.XLOOKUP(Tool_clean!$D24,'AveragePrices&amp;Codes'!$A:$A,'AveragePrices&amp;Codes'!$B:$B),AGRIBALYSE_Raw!$B:$B,AGRIBALYSE_Raw!Z:Z)*$E24,_xlfn.XLOOKUP(_xlfn.XLOOKUP(Tool_clean!$D24,'AveragePrices&amp;Codes'!$A:$A,'AveragePrices&amp;Codes'!$B:$B),AGRIBALYSE_Cooked!$C:$C,AGRIBALYSE_Cooked!AA:AA)*$E24),"")</f>
        <v>0</v>
      </c>
      <c r="X24">
        <f>IFERROR(IF($F24="Raw",_xlfn.XLOOKUP(_xlfn.XLOOKUP(Tool_clean!$D24,'AveragePrices&amp;Codes'!$A:$A,'AveragePrices&amp;Codes'!$B:$B),AGRIBALYSE_Raw!$B:$B,AGRIBALYSE_Raw!AA:AA)*$E24,_xlfn.XLOOKUP(_xlfn.XLOOKUP(Tool_clean!$D24,'AveragePrices&amp;Codes'!$A:$A,'AveragePrices&amp;Codes'!$B:$B),AGRIBALYSE_Cooked!$C:$C,AGRIBALYSE_Cooked!AB:AB)*$E24),"")</f>
        <v>0</v>
      </c>
      <c r="Y24">
        <f>IFERROR(IF($F24="Raw",_xlfn.XLOOKUP(_xlfn.XLOOKUP(Tool_clean!$D24,'AveragePrices&amp;Codes'!$A:$A,'AveragePrices&amp;Codes'!$B:$B),AGRIBALYSE_Raw!$B:$B,AGRIBALYSE_Raw!AB:AB)*$E24,_xlfn.XLOOKUP(_xlfn.XLOOKUP(Tool_clean!$D24,'AveragePrices&amp;Codes'!$A:$A,'AveragePrices&amp;Codes'!$B:$B),AGRIBALYSE_Cooked!$C:$C,AGRIBALYSE_Cooked!AC:AC)*$E24),"")</f>
        <v>0</v>
      </c>
      <c r="Z24">
        <f>IFERROR(IF($F24="Raw",_xlfn.XLOOKUP(_xlfn.XLOOKUP(Tool_clean!$D24,'AveragePrices&amp;Codes'!$A:$A,'AveragePrices&amp;Codes'!$B:$B),AGRIBALYSE_Raw!$B:$B,AGRIBALYSE_Raw!AC:AC)*$E24,_xlfn.XLOOKUP(_xlfn.XLOOKUP(Tool_clean!$D24,'AveragePrices&amp;Codes'!$A:$A,'AveragePrices&amp;Codes'!$B:$B),AGRIBALYSE_Cooked!$C:$C,AGRIBALYSE_Cooked!AD:AD)*$E24),"")</f>
        <v>0</v>
      </c>
      <c r="AA24">
        <f>IFERROR(IF($F24="Raw",_xlfn.XLOOKUP(_xlfn.XLOOKUP(Tool_clean!$D24,'AveragePrices&amp;Codes'!$A:$A,'AveragePrices&amp;Codes'!$B:$B),AGRIBALYSE_Raw!$B:$B,AGRIBALYSE_Raw!AD:AD)*$E24,_xlfn.XLOOKUP(_xlfn.XLOOKUP(Tool_clean!$D24,'AveragePrices&amp;Codes'!$A:$A,'AveragePrices&amp;Codes'!$B:$B),AGRIBALYSE_Cooked!$C:$C,AGRIBALYSE_Cooked!AE:AE)*$E24),"")</f>
        <v>0</v>
      </c>
      <c r="AB24" t="str" cm="1">
        <f t="array" ref="AB24">IFERROR(_xlfn.XLOOKUP(Tool_clean!$F24&amp;$E$2,'Cooking methods'!$A:$A&amp;'Cooking methods'!$B:$B,'Cooking methods'!C:C)*$E24,"")</f>
        <v/>
      </c>
      <c r="AC24" t="str" cm="1">
        <f t="array" ref="AC24">IFERROR(_xlfn.XLOOKUP(Tool_clean!$F24&amp;$E$2,'Cooking methods'!$A:$A&amp;'Cooking methods'!$B:$B,'Cooking methods'!D:D)*$E24,"")</f>
        <v/>
      </c>
      <c r="AD24" t="str" cm="1">
        <f t="array" ref="AD24">IFERROR(_xlfn.XLOOKUP(Tool_clean!$F24&amp;$E$2,'Cooking methods'!$A:$A&amp;'Cooking methods'!$B:$B,'Cooking methods'!E:E)*$E24,"")</f>
        <v/>
      </c>
      <c r="AE24" t="str" cm="1">
        <f t="array" ref="AE24">IFERROR(_xlfn.XLOOKUP(Tool_clean!$F24&amp;$E$2,'Cooking methods'!$A:$A&amp;'Cooking methods'!$B:$B,'Cooking methods'!F:F)*$E24,"")</f>
        <v/>
      </c>
      <c r="AF24" t="str" cm="1">
        <f t="array" ref="AF24">IFERROR(_xlfn.XLOOKUP(Tool_clean!$F24&amp;$E$2,'Cooking methods'!$A:$A&amp;'Cooking methods'!$B:$B,'Cooking methods'!G:G)*$E24,"")</f>
        <v/>
      </c>
      <c r="AG24" t="str" cm="1">
        <f t="array" ref="AG24">IFERROR(_xlfn.XLOOKUP(Tool_clean!$F24&amp;$E$2,'Cooking methods'!$A:$A&amp;'Cooking methods'!$B:$B,'Cooking methods'!H:H)*$E24,"")</f>
        <v/>
      </c>
      <c r="AH24" t="str" cm="1">
        <f t="array" ref="AH24">IFERROR(_xlfn.XLOOKUP(Tool_clean!$F24&amp;$E$2,'Cooking methods'!$A:$A&amp;'Cooking methods'!$B:$B,'Cooking methods'!I:I)*$E24,"")</f>
        <v/>
      </c>
      <c r="AI24" t="str" cm="1">
        <f t="array" ref="AI24">IFERROR(_xlfn.XLOOKUP(Tool_clean!$F24&amp;$E$2,'Cooking methods'!$A:$A&amp;'Cooking methods'!$B:$B,'Cooking methods'!J:J)*$E24,"")</f>
        <v/>
      </c>
      <c r="AJ24" t="str" cm="1">
        <f t="array" ref="AJ24">IFERROR(_xlfn.XLOOKUP(Tool_clean!$F24&amp;$E$2,'Cooking methods'!$A:$A&amp;'Cooking methods'!$B:$B,'Cooking methods'!K:K)*$E24,"")</f>
        <v/>
      </c>
      <c r="AK24" t="str" cm="1">
        <f t="array" ref="AK24">IFERROR(_xlfn.XLOOKUP(Tool_clean!$F24&amp;$E$2,'Cooking methods'!$A:$A&amp;'Cooking methods'!$B:$B,'Cooking methods'!L:L)*$E24,"")</f>
        <v/>
      </c>
      <c r="AL24" t="str" cm="1">
        <f t="array" ref="AL24">IFERROR(_xlfn.XLOOKUP(Tool_clean!$F24&amp;$E$2,'Cooking methods'!$A:$A&amp;'Cooking methods'!$B:$B,'Cooking methods'!M:M)*$E24,"")</f>
        <v/>
      </c>
      <c r="AM24" t="str" cm="1">
        <f t="array" ref="AM24">IFERROR(_xlfn.XLOOKUP(Tool_clean!$F24&amp;$E$2,'Cooking methods'!$A:$A&amp;'Cooking methods'!$B:$B,'Cooking methods'!N:N)*$E24,"")</f>
        <v/>
      </c>
      <c r="AN24" t="str" cm="1">
        <f t="array" ref="AN24">IFERROR(_xlfn.XLOOKUP(Tool_clean!$F24&amp;$E$2,'Cooking methods'!$A:$A&amp;'Cooking methods'!$B:$B,'Cooking methods'!O:O)*$E24,"")</f>
        <v/>
      </c>
      <c r="AO24" t="str" cm="1">
        <f t="array" ref="AO24">IFERROR(_xlfn.XLOOKUP(Tool_clean!$F24&amp;$E$2,'Cooking methods'!$A:$A&amp;'Cooking methods'!$B:$B,'Cooking methods'!P:P)*$E24,"")</f>
        <v/>
      </c>
      <c r="AP24" t="str" cm="1">
        <f t="array" ref="AP24">IFERROR(_xlfn.XLOOKUP(Tool_clean!$F24&amp;$E$2,'Cooking methods'!$A:$A&amp;'Cooking methods'!$B:$B,'Cooking methods'!Q:Q)*$E24,"")</f>
        <v/>
      </c>
      <c r="AQ24" t="str" cm="1">
        <f t="array" ref="AQ24">IFERROR(_xlfn.XLOOKUP(Tool_clean!$F24&amp;$E$2,'Cooking methods'!$A:$A&amp;'Cooking methods'!$B:$B,'Cooking methods'!R:R)*$E24,"")</f>
        <v/>
      </c>
      <c r="AR24" t="str" cm="1">
        <f t="array" ref="AR24">IFERROR(_xlfn.XLOOKUP(Tool_clean!$G24&amp;$E$2,'Waste management'!$A:$A&amp;'Waste management'!$B:$B,'Waste management'!C:C)*$E24,"")</f>
        <v/>
      </c>
      <c r="AS24" t="str" cm="1">
        <f t="array" ref="AS24">IFERROR(_xlfn.XLOOKUP(Tool_clean!$G24&amp;$E$2,'Waste management'!$A:$A&amp;'Waste management'!$B:$B,'Waste management'!D:D)*$E24,"")</f>
        <v/>
      </c>
      <c r="AT24" t="str" cm="1">
        <f t="array" ref="AT24">IFERROR(_xlfn.XLOOKUP(Tool_clean!$G24&amp;$E$2,'Waste management'!$A:$A&amp;'Waste management'!$B:$B,'Waste management'!E:E)*$E24,"")</f>
        <v/>
      </c>
      <c r="AU24" t="str" cm="1">
        <f t="array" ref="AU24">IFERROR(_xlfn.XLOOKUP(Tool_clean!$G24&amp;$E$2,'Waste management'!$A:$A&amp;'Waste management'!$B:$B,'Waste management'!F:F)*$E24,"")</f>
        <v/>
      </c>
      <c r="AV24" t="str" cm="1">
        <f t="array" ref="AV24">IFERROR(_xlfn.XLOOKUP(Tool_clean!$G24&amp;$E$2,'Waste management'!$A:$A&amp;'Waste management'!$B:$B,'Waste management'!G:G)*$E24,"")</f>
        <v/>
      </c>
      <c r="AW24" t="str" cm="1">
        <f t="array" ref="AW24">IFERROR(_xlfn.XLOOKUP(Tool_clean!$G24&amp;$E$2,'Waste management'!$A:$A&amp;'Waste management'!$B:$B,'Waste management'!H:H)*$E24,"")</f>
        <v/>
      </c>
      <c r="AX24" t="str" cm="1">
        <f t="array" ref="AX24">IFERROR(_xlfn.XLOOKUP(Tool_clean!$G24&amp;$E$2,'Waste management'!$A:$A&amp;'Waste management'!$B:$B,'Waste management'!I:I)*$E24,"")</f>
        <v/>
      </c>
      <c r="AY24" t="str" cm="1">
        <f t="array" ref="AY24">IFERROR(_xlfn.XLOOKUP(Tool_clean!$G24&amp;$E$2,'Waste management'!$A:$A&amp;'Waste management'!$B:$B,'Waste management'!J:J)*$E24,"")</f>
        <v/>
      </c>
      <c r="AZ24" t="str" cm="1">
        <f t="array" ref="AZ24">IFERROR(_xlfn.XLOOKUP(Tool_clean!$G24&amp;$E$2,'Waste management'!$A:$A&amp;'Waste management'!$B:$B,'Waste management'!K:K)*$E24,"")</f>
        <v/>
      </c>
      <c r="BA24" t="str" cm="1">
        <f t="array" ref="BA24">IFERROR(_xlfn.XLOOKUP(Tool_clean!$G24&amp;$E$2,'Waste management'!$A:$A&amp;'Waste management'!$B:$B,'Waste management'!L:L)*$E24,"")</f>
        <v/>
      </c>
      <c r="BB24" t="str" cm="1">
        <f t="array" ref="BB24">IFERROR(_xlfn.XLOOKUP(Tool_clean!$G24&amp;$E$2,'Waste management'!$A:$A&amp;'Waste management'!$B:$B,'Waste management'!M:M)*$E24,"")</f>
        <v/>
      </c>
      <c r="BC24" t="str" cm="1">
        <f t="array" ref="BC24">IFERROR(_xlfn.XLOOKUP(Tool_clean!$G24&amp;$E$2,'Waste management'!$A:$A&amp;'Waste management'!$B:$B,'Waste management'!N:N)*$E24,"")</f>
        <v/>
      </c>
      <c r="BD24" t="str" cm="1">
        <f t="array" ref="BD24">IFERROR(_xlfn.XLOOKUP(Tool_clean!$G24&amp;$E$2,'Waste management'!$A:$A&amp;'Waste management'!$B:$B,'Waste management'!O:O)*$E24,"")</f>
        <v/>
      </c>
      <c r="BE24" t="str" cm="1">
        <f t="array" ref="BE24">IFERROR(_xlfn.XLOOKUP(Tool_clean!$G24&amp;$E$2,'Waste management'!$A:$A&amp;'Waste management'!$B:$B,'Waste management'!P:P)*$E24,"")</f>
        <v/>
      </c>
      <c r="BF24" t="str" cm="1">
        <f t="array" ref="BF24">IFERROR(_xlfn.XLOOKUP(Tool_clean!$G24&amp;$E$2,'Waste management'!$A:$A&amp;'Waste management'!$B:$B,'Waste management'!Q:Q)*$E24,"")</f>
        <v/>
      </c>
      <c r="BG24" t="str" cm="1">
        <f t="array" ref="BG24">IFERROR(_xlfn.XLOOKUP(Tool_clean!$G24&amp;$E$2,'Waste management'!$A:$A&amp;'Waste management'!$B:$B,'Waste management'!R:R)*$E24,"")</f>
        <v/>
      </c>
      <c r="BH24" t="str">
        <f>IFERROR((L24+AR24+AB24)*_xlfn.XLOOKUP(Tool_clean!BH$4,Monetization_Factors!$A:$A,Monetization_Factors!$D:$D),"")</f>
        <v/>
      </c>
      <c r="BI24" t="str">
        <f>IFERROR((M24+AS24+AC24)*_xlfn.XLOOKUP(Tool_clean!BI$4,Monetization_Factors!$A:$A,Monetization_Factors!$D:$D),"")</f>
        <v/>
      </c>
      <c r="BJ24" t="str">
        <f>IFERROR((N24+AT24+AD24)*_xlfn.XLOOKUP(Tool_clean!BJ$4,Monetization_Factors!$A:$A,Monetization_Factors!$D:$D),"")</f>
        <v/>
      </c>
      <c r="BK24" t="str">
        <f>IFERROR((O24+AU24+AE24)*_xlfn.XLOOKUP(Tool_clean!BK$4,Monetization_Factors!$A:$A,Monetization_Factors!$D:$D),"")</f>
        <v/>
      </c>
      <c r="BL24" t="str">
        <f>IFERROR((P24+AV24+AF24)*_xlfn.XLOOKUP(Tool_clean!BL$4,Monetization_Factors!$A:$A,Monetization_Factors!$D:$D),"")</f>
        <v/>
      </c>
      <c r="BM24" t="str">
        <f>IFERROR((Q24+AW24+AG24)*_xlfn.XLOOKUP(Tool_clean!BM$4,Monetization_Factors!$A:$A,Monetization_Factors!$D:$D),"")</f>
        <v/>
      </c>
      <c r="BN24" t="str">
        <f>IFERROR((R24+AX24+AH24)*_xlfn.XLOOKUP(Tool_clean!BN$4,Monetization_Factors!$A:$A,Monetization_Factors!$D:$D),"")</f>
        <v/>
      </c>
      <c r="BO24" t="str">
        <f>IFERROR((S24+AY24+AI24)*_xlfn.XLOOKUP(Tool_clean!BO$4,Monetization_Factors!$A:$A,Monetization_Factors!$D:$D),"")</f>
        <v/>
      </c>
      <c r="BP24" t="str">
        <f>IFERROR((T24+AZ24+AJ24)*_xlfn.XLOOKUP(Tool_clean!BP$4,Monetization_Factors!$A:$A,Monetization_Factors!$D:$D),"")</f>
        <v/>
      </c>
      <c r="BQ24" t="str">
        <f>IFERROR((U24+BA24+AK24)*_xlfn.XLOOKUP(Tool_clean!BQ$4,Monetization_Factors!$A:$A,Monetization_Factors!$D:$D),"")</f>
        <v/>
      </c>
      <c r="BR24" t="str">
        <f>IFERROR((V24+BB24+AL24)*_xlfn.XLOOKUP(Tool_clean!BR$4,Monetization_Factors!$A:$A,Monetization_Factors!$D:$D),"")</f>
        <v/>
      </c>
      <c r="BS24" t="str">
        <f>IFERROR((W24+BC24+AM24)*_xlfn.XLOOKUP(Tool_clean!BS$4,Monetization_Factors!$A:$A,Monetization_Factors!$D:$D),"")</f>
        <v/>
      </c>
      <c r="BT24" t="str">
        <f>IFERROR((X24+BD24+AN24)*_xlfn.XLOOKUP(Tool_clean!BT$4,Monetization_Factors!$A:$A,Monetization_Factors!$D:$D),"")</f>
        <v/>
      </c>
      <c r="BU24" t="str">
        <f>IFERROR((Y24+BE24+AO24)*_xlfn.XLOOKUP(Tool_clean!BU$4,Monetization_Factors!$A:$A,Monetization_Factors!$D:$D),"")</f>
        <v/>
      </c>
      <c r="BV24" t="str">
        <f>IFERROR((Z24+BF24+AP24)*_xlfn.XLOOKUP(Tool_clean!BV$4,Monetization_Factors!$A:$A,Monetization_Factors!$D:$D),"")</f>
        <v/>
      </c>
      <c r="BW24" t="str">
        <f>IFERROR((AA24+BG24+AQ24)*_xlfn.XLOOKUP(Tool_clean!BW$4,Monetization_Factors!$A:$A,Monetization_Factors!$D:$D),"")</f>
        <v/>
      </c>
      <c r="BX24" s="38" t="str" cm="1">
        <f t="array" ref="BX24">IFERROR(_xlfn.IFS(I24&gt;0,I24*E24,I24="",J24*E24),"")</f>
        <v/>
      </c>
      <c r="BY24" s="38">
        <f t="shared" si="33"/>
        <v>0</v>
      </c>
      <c r="BZ24" s="38" t="str">
        <f t="shared" si="34"/>
        <v/>
      </c>
      <c r="CA24" s="38" t="str">
        <f t="shared" si="35"/>
        <v/>
      </c>
      <c r="CB24" t="str">
        <f t="shared" si="0"/>
        <v/>
      </c>
      <c r="CC24" t="str">
        <f t="shared" si="36"/>
        <v/>
      </c>
      <c r="CD24" t="str">
        <f t="shared" si="37"/>
        <v/>
      </c>
      <c r="CE24" t="str">
        <f t="shared" si="38"/>
        <v/>
      </c>
      <c r="CF24" t="str">
        <f t="shared" si="39"/>
        <v/>
      </c>
      <c r="CG24" t="str">
        <f t="shared" si="40"/>
        <v/>
      </c>
      <c r="CH24" t="str">
        <f t="shared" si="41"/>
        <v/>
      </c>
      <c r="CI24" t="str">
        <f t="shared" si="42"/>
        <v/>
      </c>
      <c r="CJ24" t="str">
        <f t="shared" si="43"/>
        <v/>
      </c>
      <c r="CK24" t="str">
        <f t="shared" si="44"/>
        <v/>
      </c>
      <c r="CL24" t="str">
        <f t="shared" si="45"/>
        <v/>
      </c>
      <c r="CM24" t="str">
        <f t="shared" si="46"/>
        <v/>
      </c>
      <c r="CN24" t="str">
        <f t="shared" si="47"/>
        <v/>
      </c>
      <c r="CO24" t="str">
        <f t="shared" si="48"/>
        <v/>
      </c>
      <c r="CP24" t="str">
        <f t="shared" si="49"/>
        <v/>
      </c>
      <c r="CQ24" t="str">
        <f t="shared" si="50"/>
        <v/>
      </c>
      <c r="CR24" t="str">
        <f t="shared" si="16"/>
        <v/>
      </c>
      <c r="CS24" t="str">
        <f t="shared" si="51"/>
        <v/>
      </c>
      <c r="CT24" t="str">
        <f t="shared" si="52"/>
        <v/>
      </c>
      <c r="CU24" t="str">
        <f t="shared" si="53"/>
        <v/>
      </c>
      <c r="CV24" t="str">
        <f t="shared" si="54"/>
        <v/>
      </c>
      <c r="CW24" t="str">
        <f t="shared" si="55"/>
        <v/>
      </c>
      <c r="CX24" t="str">
        <f t="shared" si="56"/>
        <v/>
      </c>
      <c r="CY24" t="str">
        <f t="shared" si="57"/>
        <v/>
      </c>
      <c r="CZ24" t="str">
        <f t="shared" si="58"/>
        <v/>
      </c>
      <c r="DA24" t="str">
        <f t="shared" si="59"/>
        <v/>
      </c>
      <c r="DB24" t="str">
        <f t="shared" si="60"/>
        <v/>
      </c>
      <c r="DC24" t="str">
        <f t="shared" si="61"/>
        <v/>
      </c>
      <c r="DD24" t="str">
        <f t="shared" si="62"/>
        <v/>
      </c>
      <c r="DE24" t="str">
        <f t="shared" si="63"/>
        <v/>
      </c>
      <c r="DF24" t="str">
        <f t="shared" si="64"/>
        <v/>
      </c>
      <c r="DG24" t="str">
        <f t="shared" si="65"/>
        <v/>
      </c>
      <c r="DH24" s="5" t="str">
        <f>IFERROR((CR24*$B$2*(1-$H24)*('CAR.CAP_per person'!B$2))/(_xlfn.XLOOKUP($E$2,EU_countries_GDP!$A$2:$A$29,EU_countries_GDP!$E$2:$E$29)),"")</f>
        <v/>
      </c>
      <c r="DI24" s="5" t="str">
        <f>IFERROR((CS24*$B$2*(1-$H24)*('CAR.CAP_per person'!C$2))/(_xlfn.XLOOKUP($E$2,EU_countries_GDP!$A$2:$A$29,EU_countries_GDP!$E$2:$E$29)),"")</f>
        <v/>
      </c>
      <c r="DJ24" s="5" t="str">
        <f>IFERROR((CT24*$B$2*(1-$H24)*('CAR.CAP_per person'!D$2))/(_xlfn.XLOOKUP($E$2,EU_countries_GDP!$A$2:$A$29,EU_countries_GDP!$E$2:$E$29)),"")</f>
        <v/>
      </c>
      <c r="DK24" s="5" t="str">
        <f>IFERROR((CU24*$B$2*(1-$H24)*('CAR.CAP_per person'!E$2))/(_xlfn.XLOOKUP($E$2,EU_countries_GDP!$A$2:$A$29,EU_countries_GDP!$E$2:$E$29)),"")</f>
        <v/>
      </c>
      <c r="DL24" s="5" t="str">
        <f>IFERROR((CV24*$B$2*(1-$H24)*('CAR.CAP_per person'!F$2))/(_xlfn.XLOOKUP($E$2,EU_countries_GDP!$A$2:$A$29,EU_countries_GDP!$E$2:$E$29)),"")</f>
        <v/>
      </c>
      <c r="DM24" s="5" t="str">
        <f>IFERROR((CW24*$B$2*(1-$H24)*('CAR.CAP_per person'!G$2))/(_xlfn.XLOOKUP($E$2,EU_countries_GDP!$A$2:$A$29,EU_countries_GDP!$E$2:$E$29)),"")</f>
        <v/>
      </c>
      <c r="DN24" s="5" t="str">
        <f>IFERROR((CX24*$B$2*(1-$H24)*('CAR.CAP_per person'!H$2))/(_xlfn.XLOOKUP($E$2,EU_countries_GDP!$A$2:$A$29,EU_countries_GDP!$E$2:$E$29)),"")</f>
        <v/>
      </c>
      <c r="DO24" s="5" t="str">
        <f>IFERROR((CY24*$B$2*(1-$H24)*('CAR.CAP_per person'!I$2))/(_xlfn.XLOOKUP($E$2,EU_countries_GDP!$A$2:$A$29,EU_countries_GDP!$E$2:$E$29)),"")</f>
        <v/>
      </c>
      <c r="DP24" s="5" t="str">
        <f>IFERROR((CZ24*$B$2*(1-$H24)*('CAR.CAP_per person'!J$2))/(_xlfn.XLOOKUP($E$2,EU_countries_GDP!$A$2:$A$29,EU_countries_GDP!$E$2:$E$29)),"")</f>
        <v/>
      </c>
      <c r="DQ24" s="5" t="str">
        <f>IFERROR((DA24*$B$2*(1-$H24)*('CAR.CAP_per person'!K$2))/(_xlfn.XLOOKUP($E$2,EU_countries_GDP!$A$2:$A$29,EU_countries_GDP!$E$2:$E$29)),"")</f>
        <v/>
      </c>
      <c r="DR24" s="5" t="str">
        <f>IFERROR((DB24*$B$2*(1-$H24)*('CAR.CAP_per person'!L$2))/(_xlfn.XLOOKUP($E$2,EU_countries_GDP!$A$2:$A$29,EU_countries_GDP!$E$2:$E$29)),"")</f>
        <v/>
      </c>
      <c r="DS24" s="5" t="str">
        <f>IFERROR((DC24*$B$2*(1-$H24)*('CAR.CAP_per person'!M$2))/(_xlfn.XLOOKUP($E$2,EU_countries_GDP!$A$2:$A$29,EU_countries_GDP!$E$2:$E$29)),"")</f>
        <v/>
      </c>
      <c r="DT24" s="5" t="str">
        <f>IFERROR((DD24*$B$2*(1-$H24)*('CAR.CAP_per person'!N$2))/(_xlfn.XLOOKUP($E$2,EU_countries_GDP!$A$2:$A$29,EU_countries_GDP!$E$2:$E$29)),"")</f>
        <v/>
      </c>
      <c r="DU24" s="5" t="str">
        <f>IFERROR((DE24*$B$2*(1-$H24)*('CAR.CAP_per person'!O$2))/(_xlfn.XLOOKUP($E$2,EU_countries_GDP!$A$2:$A$29,EU_countries_GDP!$E$2:$E$29)),"")</f>
        <v/>
      </c>
      <c r="DV24" s="5" t="str">
        <f>IFERROR((DF24*$B$2*(1-$H24)*('CAR.CAP_per person'!P$2))/(_xlfn.XLOOKUP($E$2,EU_countries_GDP!$A$2:$A$29,EU_countries_GDP!$E$2:$E$29)),"")</f>
        <v/>
      </c>
      <c r="DW24" s="5" t="str">
        <f>IFERROR((DG24*$B$2*(1-$H24)*('CAR.CAP_per person'!Q$2))/(_xlfn.XLOOKUP($E$2,EU_countries_GDP!$A$2:$A$29,EU_countries_GDP!$E$2:$E$29)),"")</f>
        <v/>
      </c>
    </row>
    <row r="25" spans="2:127">
      <c r="B25" t="str">
        <f>_xlfn.XLOOKUP(D25,Table5[Ingredient],Table5[Category],"",FALSE)</f>
        <v/>
      </c>
      <c r="C25" s="33"/>
      <c r="D25" s="33"/>
      <c r="E25" s="33"/>
      <c r="F25" s="33"/>
      <c r="G25" s="33"/>
      <c r="H25" s="33"/>
      <c r="I25" s="33"/>
      <c r="J25" s="37" t="str">
        <f>IFERROR(INDEX('AveragePrices&amp;Codes'!G:AG, MATCH($D25, 'AveragePrices&amp;Codes'!$A:$A, 0), MATCH(Tool_clean!$E$2, 'AveragePrices&amp;Codes'!$G$1:$AG$1, 0)),"")</f>
        <v/>
      </c>
      <c r="K25" s="37" t="str">
        <f t="shared" si="32"/>
        <v/>
      </c>
      <c r="L25">
        <f>IFERROR(IF($F25="Raw",_xlfn.XLOOKUP(_xlfn.XLOOKUP(Tool_clean!$D25,'AveragePrices&amp;Codes'!$A:$A,'AveragePrices&amp;Codes'!$B:$B),AGRIBALYSE_Raw!$B:$B,AGRIBALYSE_Raw!O:O)*$E25,_xlfn.XLOOKUP(_xlfn.XLOOKUP(Tool_clean!$D25,'AveragePrices&amp;Codes'!$A:$A,'AveragePrices&amp;Codes'!$B:$B),AGRIBALYSE_Cooked!$C:$C,AGRIBALYSE_Cooked!P:P)*$E25),"")</f>
        <v>0</v>
      </c>
      <c r="M25">
        <f>IFERROR(IF($F25="Raw",_xlfn.XLOOKUP(_xlfn.XLOOKUP(Tool_clean!$D25,'AveragePrices&amp;Codes'!$A:$A,'AveragePrices&amp;Codes'!$B:$B),AGRIBALYSE_Raw!$B:$B,AGRIBALYSE_Raw!P:P)*$E25,_xlfn.XLOOKUP(_xlfn.XLOOKUP(Tool_clean!$D25,'AveragePrices&amp;Codes'!$A:$A,'AveragePrices&amp;Codes'!$B:$B),AGRIBALYSE_Cooked!$C:$C,AGRIBALYSE_Cooked!Q:Q)*$E25),"")</f>
        <v>0</v>
      </c>
      <c r="N25">
        <f>IFERROR(IF($F25="Raw",_xlfn.XLOOKUP(_xlfn.XLOOKUP(Tool_clean!$D25,'AveragePrices&amp;Codes'!$A:$A,'AveragePrices&amp;Codes'!$B:$B),AGRIBALYSE_Raw!$B:$B,AGRIBALYSE_Raw!Q:Q)*$E25,_xlfn.XLOOKUP(_xlfn.XLOOKUP(Tool_clean!$D25,'AveragePrices&amp;Codes'!$A:$A,'AveragePrices&amp;Codes'!$B:$B),AGRIBALYSE_Cooked!$C:$C,AGRIBALYSE_Cooked!R:R)*$E25),"")</f>
        <v>0</v>
      </c>
      <c r="O25">
        <f>IFERROR(IF($F25="Raw",_xlfn.XLOOKUP(_xlfn.XLOOKUP(Tool_clean!$D25,'AveragePrices&amp;Codes'!$A:$A,'AveragePrices&amp;Codes'!$B:$B),AGRIBALYSE_Raw!$B:$B,AGRIBALYSE_Raw!R:R)*$E25,_xlfn.XLOOKUP(_xlfn.XLOOKUP(Tool_clean!$D25,'AveragePrices&amp;Codes'!$A:$A,'AveragePrices&amp;Codes'!$B:$B),AGRIBALYSE_Cooked!$C:$C,AGRIBALYSE_Cooked!S:S)*$E25),"")</f>
        <v>0</v>
      </c>
      <c r="P25">
        <f>IFERROR(IF($F25="Raw",_xlfn.XLOOKUP(_xlfn.XLOOKUP(Tool_clean!$D25,'AveragePrices&amp;Codes'!$A:$A,'AveragePrices&amp;Codes'!$B:$B),AGRIBALYSE_Raw!$B:$B,AGRIBALYSE_Raw!S:S)*$E25,_xlfn.XLOOKUP(_xlfn.XLOOKUP(Tool_clean!$D25,'AveragePrices&amp;Codes'!$A:$A,'AveragePrices&amp;Codes'!$B:$B),AGRIBALYSE_Cooked!$C:$C,AGRIBALYSE_Cooked!T:T)*$E25),"")</f>
        <v>0</v>
      </c>
      <c r="Q25">
        <f>IFERROR(IF($F25="Raw",_xlfn.XLOOKUP(_xlfn.XLOOKUP(Tool_clean!$D25,'AveragePrices&amp;Codes'!$A:$A,'AveragePrices&amp;Codes'!$B:$B),AGRIBALYSE_Raw!$B:$B,AGRIBALYSE_Raw!T:T)*$E25,_xlfn.XLOOKUP(_xlfn.XLOOKUP(Tool_clean!$D25,'AveragePrices&amp;Codes'!$A:$A,'AveragePrices&amp;Codes'!$B:$B),AGRIBALYSE_Cooked!$C:$C,AGRIBALYSE_Cooked!U:U)*$E25),"")</f>
        <v>0</v>
      </c>
      <c r="R25">
        <f>IFERROR(IF($F25="Raw",_xlfn.XLOOKUP(_xlfn.XLOOKUP(Tool_clean!$D25,'AveragePrices&amp;Codes'!$A:$A,'AveragePrices&amp;Codes'!$B:$B),AGRIBALYSE_Raw!$B:$B,AGRIBALYSE_Raw!U:U)*$E25,_xlfn.XLOOKUP(_xlfn.XLOOKUP(Tool_clean!$D25,'AveragePrices&amp;Codes'!$A:$A,'AveragePrices&amp;Codes'!$B:$B),AGRIBALYSE_Cooked!$C:$C,AGRIBALYSE_Cooked!V:V)*$E25),"")</f>
        <v>0</v>
      </c>
      <c r="S25">
        <f>IFERROR(IF($F25="Raw",_xlfn.XLOOKUP(_xlfn.XLOOKUP(Tool_clean!$D25,'AveragePrices&amp;Codes'!$A:$A,'AveragePrices&amp;Codes'!$B:$B),AGRIBALYSE_Raw!$B:$B,AGRIBALYSE_Raw!V:V)*$E25,_xlfn.XLOOKUP(_xlfn.XLOOKUP(Tool_clean!$D25,'AveragePrices&amp;Codes'!$A:$A,'AveragePrices&amp;Codes'!$B:$B),AGRIBALYSE_Cooked!$C:$C,AGRIBALYSE_Cooked!W:W)*$E25),"")</f>
        <v>0</v>
      </c>
      <c r="T25">
        <f>IFERROR(IF($F25="Raw",_xlfn.XLOOKUP(_xlfn.XLOOKUP(Tool_clean!$D25,'AveragePrices&amp;Codes'!$A:$A,'AveragePrices&amp;Codes'!$B:$B),AGRIBALYSE_Raw!$B:$B,AGRIBALYSE_Raw!W:W)*$E25,_xlfn.XLOOKUP(_xlfn.XLOOKUP(Tool_clean!$D25,'AveragePrices&amp;Codes'!$A:$A,'AveragePrices&amp;Codes'!$B:$B),AGRIBALYSE_Cooked!$C:$C,AGRIBALYSE_Cooked!X:X)*$E25),"")</f>
        <v>0</v>
      </c>
      <c r="U25">
        <f>IFERROR(IF($F25="Raw",_xlfn.XLOOKUP(_xlfn.XLOOKUP(Tool_clean!$D25,'AveragePrices&amp;Codes'!$A:$A,'AveragePrices&amp;Codes'!$B:$B),AGRIBALYSE_Raw!$B:$B,AGRIBALYSE_Raw!X:X)*$E25,_xlfn.XLOOKUP(_xlfn.XLOOKUP(Tool_clean!$D25,'AveragePrices&amp;Codes'!$A:$A,'AveragePrices&amp;Codes'!$B:$B),AGRIBALYSE_Cooked!$C:$C,AGRIBALYSE_Cooked!Y:Y)*$E25),"")</f>
        <v>0</v>
      </c>
      <c r="V25">
        <f>IFERROR(IF($F25="Raw",_xlfn.XLOOKUP(_xlfn.XLOOKUP(Tool_clean!$D25,'AveragePrices&amp;Codes'!$A:$A,'AveragePrices&amp;Codes'!$B:$B),AGRIBALYSE_Raw!$B:$B,AGRIBALYSE_Raw!Y:Y)*$E25,_xlfn.XLOOKUP(_xlfn.XLOOKUP(Tool_clean!$D25,'AveragePrices&amp;Codes'!$A:$A,'AveragePrices&amp;Codes'!$B:$B),AGRIBALYSE_Cooked!$C:$C,AGRIBALYSE_Cooked!Z:Z)*$E25),"")</f>
        <v>0</v>
      </c>
      <c r="W25">
        <f>IFERROR(IF($F25="Raw",_xlfn.XLOOKUP(_xlfn.XLOOKUP(Tool_clean!$D25,'AveragePrices&amp;Codes'!$A:$A,'AveragePrices&amp;Codes'!$B:$B),AGRIBALYSE_Raw!$B:$B,AGRIBALYSE_Raw!Z:Z)*$E25,_xlfn.XLOOKUP(_xlfn.XLOOKUP(Tool_clean!$D25,'AveragePrices&amp;Codes'!$A:$A,'AveragePrices&amp;Codes'!$B:$B),AGRIBALYSE_Cooked!$C:$C,AGRIBALYSE_Cooked!AA:AA)*$E25),"")</f>
        <v>0</v>
      </c>
      <c r="X25">
        <f>IFERROR(IF($F25="Raw",_xlfn.XLOOKUP(_xlfn.XLOOKUP(Tool_clean!$D25,'AveragePrices&amp;Codes'!$A:$A,'AveragePrices&amp;Codes'!$B:$B),AGRIBALYSE_Raw!$B:$B,AGRIBALYSE_Raw!AA:AA)*$E25,_xlfn.XLOOKUP(_xlfn.XLOOKUP(Tool_clean!$D25,'AveragePrices&amp;Codes'!$A:$A,'AveragePrices&amp;Codes'!$B:$B),AGRIBALYSE_Cooked!$C:$C,AGRIBALYSE_Cooked!AB:AB)*$E25),"")</f>
        <v>0</v>
      </c>
      <c r="Y25">
        <f>IFERROR(IF($F25="Raw",_xlfn.XLOOKUP(_xlfn.XLOOKUP(Tool_clean!$D25,'AveragePrices&amp;Codes'!$A:$A,'AveragePrices&amp;Codes'!$B:$B),AGRIBALYSE_Raw!$B:$B,AGRIBALYSE_Raw!AB:AB)*$E25,_xlfn.XLOOKUP(_xlfn.XLOOKUP(Tool_clean!$D25,'AveragePrices&amp;Codes'!$A:$A,'AveragePrices&amp;Codes'!$B:$B),AGRIBALYSE_Cooked!$C:$C,AGRIBALYSE_Cooked!AC:AC)*$E25),"")</f>
        <v>0</v>
      </c>
      <c r="Z25">
        <f>IFERROR(IF($F25="Raw",_xlfn.XLOOKUP(_xlfn.XLOOKUP(Tool_clean!$D25,'AveragePrices&amp;Codes'!$A:$A,'AveragePrices&amp;Codes'!$B:$B),AGRIBALYSE_Raw!$B:$B,AGRIBALYSE_Raw!AC:AC)*$E25,_xlfn.XLOOKUP(_xlfn.XLOOKUP(Tool_clean!$D25,'AveragePrices&amp;Codes'!$A:$A,'AveragePrices&amp;Codes'!$B:$B),AGRIBALYSE_Cooked!$C:$C,AGRIBALYSE_Cooked!AD:AD)*$E25),"")</f>
        <v>0</v>
      </c>
      <c r="AA25">
        <f>IFERROR(IF($F25="Raw",_xlfn.XLOOKUP(_xlfn.XLOOKUP(Tool_clean!$D25,'AveragePrices&amp;Codes'!$A:$A,'AveragePrices&amp;Codes'!$B:$B),AGRIBALYSE_Raw!$B:$B,AGRIBALYSE_Raw!AD:AD)*$E25,_xlfn.XLOOKUP(_xlfn.XLOOKUP(Tool_clean!$D25,'AveragePrices&amp;Codes'!$A:$A,'AveragePrices&amp;Codes'!$B:$B),AGRIBALYSE_Cooked!$C:$C,AGRIBALYSE_Cooked!AE:AE)*$E25),"")</f>
        <v>0</v>
      </c>
      <c r="AB25" t="str" cm="1">
        <f t="array" ref="AB25">IFERROR(_xlfn.XLOOKUP(Tool_clean!$F25&amp;$E$2,'Cooking methods'!$A:$A&amp;'Cooking methods'!$B:$B,'Cooking methods'!C:C)*$E25,"")</f>
        <v/>
      </c>
      <c r="AC25" t="str" cm="1">
        <f t="array" ref="AC25">IFERROR(_xlfn.XLOOKUP(Tool_clean!$F25&amp;$E$2,'Cooking methods'!$A:$A&amp;'Cooking methods'!$B:$B,'Cooking methods'!D:D)*$E25,"")</f>
        <v/>
      </c>
      <c r="AD25" t="str" cm="1">
        <f t="array" ref="AD25">IFERROR(_xlfn.XLOOKUP(Tool_clean!$F25&amp;$E$2,'Cooking methods'!$A:$A&amp;'Cooking methods'!$B:$B,'Cooking methods'!E:E)*$E25,"")</f>
        <v/>
      </c>
      <c r="AE25" t="str" cm="1">
        <f t="array" ref="AE25">IFERROR(_xlfn.XLOOKUP(Tool_clean!$F25&amp;$E$2,'Cooking methods'!$A:$A&amp;'Cooking methods'!$B:$B,'Cooking methods'!F:F)*$E25,"")</f>
        <v/>
      </c>
      <c r="AF25" t="str" cm="1">
        <f t="array" ref="AF25">IFERROR(_xlfn.XLOOKUP(Tool_clean!$F25&amp;$E$2,'Cooking methods'!$A:$A&amp;'Cooking methods'!$B:$B,'Cooking methods'!G:G)*$E25,"")</f>
        <v/>
      </c>
      <c r="AG25" t="str" cm="1">
        <f t="array" ref="AG25">IFERROR(_xlfn.XLOOKUP(Tool_clean!$F25&amp;$E$2,'Cooking methods'!$A:$A&amp;'Cooking methods'!$B:$B,'Cooking methods'!H:H)*$E25,"")</f>
        <v/>
      </c>
      <c r="AH25" t="str" cm="1">
        <f t="array" ref="AH25">IFERROR(_xlfn.XLOOKUP(Tool_clean!$F25&amp;$E$2,'Cooking methods'!$A:$A&amp;'Cooking methods'!$B:$B,'Cooking methods'!I:I)*$E25,"")</f>
        <v/>
      </c>
      <c r="AI25" t="str" cm="1">
        <f t="array" ref="AI25">IFERROR(_xlfn.XLOOKUP(Tool_clean!$F25&amp;$E$2,'Cooking methods'!$A:$A&amp;'Cooking methods'!$B:$B,'Cooking methods'!J:J)*$E25,"")</f>
        <v/>
      </c>
      <c r="AJ25" t="str" cm="1">
        <f t="array" ref="AJ25">IFERROR(_xlfn.XLOOKUP(Tool_clean!$F25&amp;$E$2,'Cooking methods'!$A:$A&amp;'Cooking methods'!$B:$B,'Cooking methods'!K:K)*$E25,"")</f>
        <v/>
      </c>
      <c r="AK25" t="str" cm="1">
        <f t="array" ref="AK25">IFERROR(_xlfn.XLOOKUP(Tool_clean!$F25&amp;$E$2,'Cooking methods'!$A:$A&amp;'Cooking methods'!$B:$B,'Cooking methods'!L:L)*$E25,"")</f>
        <v/>
      </c>
      <c r="AL25" t="str" cm="1">
        <f t="array" ref="AL25">IFERROR(_xlfn.XLOOKUP(Tool_clean!$F25&amp;$E$2,'Cooking methods'!$A:$A&amp;'Cooking methods'!$B:$B,'Cooking methods'!M:M)*$E25,"")</f>
        <v/>
      </c>
      <c r="AM25" t="str" cm="1">
        <f t="array" ref="AM25">IFERROR(_xlfn.XLOOKUP(Tool_clean!$F25&amp;$E$2,'Cooking methods'!$A:$A&amp;'Cooking methods'!$B:$B,'Cooking methods'!N:N)*$E25,"")</f>
        <v/>
      </c>
      <c r="AN25" t="str" cm="1">
        <f t="array" ref="AN25">IFERROR(_xlfn.XLOOKUP(Tool_clean!$F25&amp;$E$2,'Cooking methods'!$A:$A&amp;'Cooking methods'!$B:$B,'Cooking methods'!O:O)*$E25,"")</f>
        <v/>
      </c>
      <c r="AO25" t="str" cm="1">
        <f t="array" ref="AO25">IFERROR(_xlfn.XLOOKUP(Tool_clean!$F25&amp;$E$2,'Cooking methods'!$A:$A&amp;'Cooking methods'!$B:$B,'Cooking methods'!P:P)*$E25,"")</f>
        <v/>
      </c>
      <c r="AP25" t="str" cm="1">
        <f t="array" ref="AP25">IFERROR(_xlfn.XLOOKUP(Tool_clean!$F25&amp;$E$2,'Cooking methods'!$A:$A&amp;'Cooking methods'!$B:$B,'Cooking methods'!Q:Q)*$E25,"")</f>
        <v/>
      </c>
      <c r="AQ25" t="str" cm="1">
        <f t="array" ref="AQ25">IFERROR(_xlfn.XLOOKUP(Tool_clean!$F25&amp;$E$2,'Cooking methods'!$A:$A&amp;'Cooking methods'!$B:$B,'Cooking methods'!R:R)*$E25,"")</f>
        <v/>
      </c>
      <c r="AR25" t="str" cm="1">
        <f t="array" ref="AR25">IFERROR(_xlfn.XLOOKUP(Tool_clean!$G25&amp;$E$2,'Waste management'!$A:$A&amp;'Waste management'!$B:$B,'Waste management'!C:C)*$E25,"")</f>
        <v/>
      </c>
      <c r="AS25" t="str" cm="1">
        <f t="array" ref="AS25">IFERROR(_xlfn.XLOOKUP(Tool_clean!$G25&amp;$E$2,'Waste management'!$A:$A&amp;'Waste management'!$B:$B,'Waste management'!D:D)*$E25,"")</f>
        <v/>
      </c>
      <c r="AT25" t="str" cm="1">
        <f t="array" ref="AT25">IFERROR(_xlfn.XLOOKUP(Tool_clean!$G25&amp;$E$2,'Waste management'!$A:$A&amp;'Waste management'!$B:$B,'Waste management'!E:E)*$E25,"")</f>
        <v/>
      </c>
      <c r="AU25" t="str" cm="1">
        <f t="array" ref="AU25">IFERROR(_xlfn.XLOOKUP(Tool_clean!$G25&amp;$E$2,'Waste management'!$A:$A&amp;'Waste management'!$B:$B,'Waste management'!F:F)*$E25,"")</f>
        <v/>
      </c>
      <c r="AV25" t="str" cm="1">
        <f t="array" ref="AV25">IFERROR(_xlfn.XLOOKUP(Tool_clean!$G25&amp;$E$2,'Waste management'!$A:$A&amp;'Waste management'!$B:$B,'Waste management'!G:G)*$E25,"")</f>
        <v/>
      </c>
      <c r="AW25" t="str" cm="1">
        <f t="array" ref="AW25">IFERROR(_xlfn.XLOOKUP(Tool_clean!$G25&amp;$E$2,'Waste management'!$A:$A&amp;'Waste management'!$B:$B,'Waste management'!H:H)*$E25,"")</f>
        <v/>
      </c>
      <c r="AX25" t="str" cm="1">
        <f t="array" ref="AX25">IFERROR(_xlfn.XLOOKUP(Tool_clean!$G25&amp;$E$2,'Waste management'!$A:$A&amp;'Waste management'!$B:$B,'Waste management'!I:I)*$E25,"")</f>
        <v/>
      </c>
      <c r="AY25" t="str" cm="1">
        <f t="array" ref="AY25">IFERROR(_xlfn.XLOOKUP(Tool_clean!$G25&amp;$E$2,'Waste management'!$A:$A&amp;'Waste management'!$B:$B,'Waste management'!J:J)*$E25,"")</f>
        <v/>
      </c>
      <c r="AZ25" t="str" cm="1">
        <f t="array" ref="AZ25">IFERROR(_xlfn.XLOOKUP(Tool_clean!$G25&amp;$E$2,'Waste management'!$A:$A&amp;'Waste management'!$B:$B,'Waste management'!K:K)*$E25,"")</f>
        <v/>
      </c>
      <c r="BA25" t="str" cm="1">
        <f t="array" ref="BA25">IFERROR(_xlfn.XLOOKUP(Tool_clean!$G25&amp;$E$2,'Waste management'!$A:$A&amp;'Waste management'!$B:$B,'Waste management'!L:L)*$E25,"")</f>
        <v/>
      </c>
      <c r="BB25" t="str" cm="1">
        <f t="array" ref="BB25">IFERROR(_xlfn.XLOOKUP(Tool_clean!$G25&amp;$E$2,'Waste management'!$A:$A&amp;'Waste management'!$B:$B,'Waste management'!M:M)*$E25,"")</f>
        <v/>
      </c>
      <c r="BC25" t="str" cm="1">
        <f t="array" ref="BC25">IFERROR(_xlfn.XLOOKUP(Tool_clean!$G25&amp;$E$2,'Waste management'!$A:$A&amp;'Waste management'!$B:$B,'Waste management'!N:N)*$E25,"")</f>
        <v/>
      </c>
      <c r="BD25" t="str" cm="1">
        <f t="array" ref="BD25">IFERROR(_xlfn.XLOOKUP(Tool_clean!$G25&amp;$E$2,'Waste management'!$A:$A&amp;'Waste management'!$B:$B,'Waste management'!O:O)*$E25,"")</f>
        <v/>
      </c>
      <c r="BE25" t="str" cm="1">
        <f t="array" ref="BE25">IFERROR(_xlfn.XLOOKUP(Tool_clean!$G25&amp;$E$2,'Waste management'!$A:$A&amp;'Waste management'!$B:$B,'Waste management'!P:P)*$E25,"")</f>
        <v/>
      </c>
      <c r="BF25" t="str" cm="1">
        <f t="array" ref="BF25">IFERROR(_xlfn.XLOOKUP(Tool_clean!$G25&amp;$E$2,'Waste management'!$A:$A&amp;'Waste management'!$B:$B,'Waste management'!Q:Q)*$E25,"")</f>
        <v/>
      </c>
      <c r="BG25" t="str" cm="1">
        <f t="array" ref="BG25">IFERROR(_xlfn.XLOOKUP(Tool_clean!$G25&amp;$E$2,'Waste management'!$A:$A&amp;'Waste management'!$B:$B,'Waste management'!R:R)*$E25,"")</f>
        <v/>
      </c>
      <c r="BH25" t="str">
        <f>IFERROR((L25+AR25+AB25)*_xlfn.XLOOKUP(Tool_clean!BH$4,Monetization_Factors!$A:$A,Monetization_Factors!$D:$D),"")</f>
        <v/>
      </c>
      <c r="BI25" t="str">
        <f>IFERROR((M25+AS25+AC25)*_xlfn.XLOOKUP(Tool_clean!BI$4,Monetization_Factors!$A:$A,Monetization_Factors!$D:$D),"")</f>
        <v/>
      </c>
      <c r="BJ25" t="str">
        <f>IFERROR((N25+AT25+AD25)*_xlfn.XLOOKUP(Tool_clean!BJ$4,Monetization_Factors!$A:$A,Monetization_Factors!$D:$D),"")</f>
        <v/>
      </c>
      <c r="BK25" t="str">
        <f>IFERROR((O25+AU25+AE25)*_xlfn.XLOOKUP(Tool_clean!BK$4,Monetization_Factors!$A:$A,Monetization_Factors!$D:$D),"")</f>
        <v/>
      </c>
      <c r="BL25" t="str">
        <f>IFERROR((P25+AV25+AF25)*_xlfn.XLOOKUP(Tool_clean!BL$4,Monetization_Factors!$A:$A,Monetization_Factors!$D:$D),"")</f>
        <v/>
      </c>
      <c r="BM25" t="str">
        <f>IFERROR((Q25+AW25+AG25)*_xlfn.XLOOKUP(Tool_clean!BM$4,Monetization_Factors!$A:$A,Monetization_Factors!$D:$D),"")</f>
        <v/>
      </c>
      <c r="BN25" t="str">
        <f>IFERROR((R25+AX25+AH25)*_xlfn.XLOOKUP(Tool_clean!BN$4,Monetization_Factors!$A:$A,Monetization_Factors!$D:$D),"")</f>
        <v/>
      </c>
      <c r="BO25" t="str">
        <f>IFERROR((S25+AY25+AI25)*_xlfn.XLOOKUP(Tool_clean!BO$4,Monetization_Factors!$A:$A,Monetization_Factors!$D:$D),"")</f>
        <v/>
      </c>
      <c r="BP25" t="str">
        <f>IFERROR((T25+AZ25+AJ25)*_xlfn.XLOOKUP(Tool_clean!BP$4,Monetization_Factors!$A:$A,Monetization_Factors!$D:$D),"")</f>
        <v/>
      </c>
      <c r="BQ25" t="str">
        <f>IFERROR((U25+BA25+AK25)*_xlfn.XLOOKUP(Tool_clean!BQ$4,Monetization_Factors!$A:$A,Monetization_Factors!$D:$D),"")</f>
        <v/>
      </c>
      <c r="BR25" t="str">
        <f>IFERROR((V25+BB25+AL25)*_xlfn.XLOOKUP(Tool_clean!BR$4,Monetization_Factors!$A:$A,Monetization_Factors!$D:$D),"")</f>
        <v/>
      </c>
      <c r="BS25" t="str">
        <f>IFERROR((W25+BC25+AM25)*_xlfn.XLOOKUP(Tool_clean!BS$4,Monetization_Factors!$A:$A,Monetization_Factors!$D:$D),"")</f>
        <v/>
      </c>
      <c r="BT25" t="str">
        <f>IFERROR((X25+BD25+AN25)*_xlfn.XLOOKUP(Tool_clean!BT$4,Monetization_Factors!$A:$A,Monetization_Factors!$D:$D),"")</f>
        <v/>
      </c>
      <c r="BU25" t="str">
        <f>IFERROR((Y25+BE25+AO25)*_xlfn.XLOOKUP(Tool_clean!BU$4,Monetization_Factors!$A:$A,Monetization_Factors!$D:$D),"")</f>
        <v/>
      </c>
      <c r="BV25" t="str">
        <f>IFERROR((Z25+BF25+AP25)*_xlfn.XLOOKUP(Tool_clean!BV$4,Monetization_Factors!$A:$A,Monetization_Factors!$D:$D),"")</f>
        <v/>
      </c>
      <c r="BW25" t="str">
        <f>IFERROR((AA25+BG25+AQ25)*_xlfn.XLOOKUP(Tool_clean!BW$4,Monetization_Factors!$A:$A,Monetization_Factors!$D:$D),"")</f>
        <v/>
      </c>
      <c r="BX25" s="38" t="str" cm="1">
        <f t="array" ref="BX25">IFERROR(_xlfn.IFS(I25&gt;0,I25*E25,I25="",J25*E25),"")</f>
        <v/>
      </c>
      <c r="BY25" s="38">
        <f t="shared" si="33"/>
        <v>0</v>
      </c>
      <c r="BZ25" s="38" t="str">
        <f t="shared" si="34"/>
        <v/>
      </c>
      <c r="CA25" s="38" t="str">
        <f t="shared" si="35"/>
        <v/>
      </c>
      <c r="CB25" t="str">
        <f t="shared" si="0"/>
        <v/>
      </c>
      <c r="CC25" t="str">
        <f t="shared" si="36"/>
        <v/>
      </c>
      <c r="CD25" t="str">
        <f t="shared" si="37"/>
        <v/>
      </c>
      <c r="CE25" t="str">
        <f t="shared" si="38"/>
        <v/>
      </c>
      <c r="CF25" t="str">
        <f t="shared" si="39"/>
        <v/>
      </c>
      <c r="CG25" t="str">
        <f t="shared" si="40"/>
        <v/>
      </c>
      <c r="CH25" t="str">
        <f t="shared" si="41"/>
        <v/>
      </c>
      <c r="CI25" t="str">
        <f t="shared" si="42"/>
        <v/>
      </c>
      <c r="CJ25" t="str">
        <f t="shared" si="43"/>
        <v/>
      </c>
      <c r="CK25" t="str">
        <f t="shared" si="44"/>
        <v/>
      </c>
      <c r="CL25" t="str">
        <f t="shared" si="45"/>
        <v/>
      </c>
      <c r="CM25" t="str">
        <f t="shared" si="46"/>
        <v/>
      </c>
      <c r="CN25" t="str">
        <f t="shared" si="47"/>
        <v/>
      </c>
      <c r="CO25" t="str">
        <f t="shared" si="48"/>
        <v/>
      </c>
      <c r="CP25" t="str">
        <f t="shared" si="49"/>
        <v/>
      </c>
      <c r="CQ25" t="str">
        <f t="shared" si="50"/>
        <v/>
      </c>
      <c r="CR25" t="str">
        <f t="shared" si="16"/>
        <v/>
      </c>
      <c r="CS25" t="str">
        <f t="shared" si="51"/>
        <v/>
      </c>
      <c r="CT25" t="str">
        <f t="shared" si="52"/>
        <v/>
      </c>
      <c r="CU25" t="str">
        <f t="shared" si="53"/>
        <v/>
      </c>
      <c r="CV25" t="str">
        <f t="shared" si="54"/>
        <v/>
      </c>
      <c r="CW25" t="str">
        <f t="shared" si="55"/>
        <v/>
      </c>
      <c r="CX25" t="str">
        <f t="shared" si="56"/>
        <v/>
      </c>
      <c r="CY25" t="str">
        <f t="shared" si="57"/>
        <v/>
      </c>
      <c r="CZ25" t="str">
        <f t="shared" si="58"/>
        <v/>
      </c>
      <c r="DA25" t="str">
        <f t="shared" si="59"/>
        <v/>
      </c>
      <c r="DB25" t="str">
        <f t="shared" si="60"/>
        <v/>
      </c>
      <c r="DC25" t="str">
        <f t="shared" si="61"/>
        <v/>
      </c>
      <c r="DD25" t="str">
        <f t="shared" si="62"/>
        <v/>
      </c>
      <c r="DE25" t="str">
        <f t="shared" si="63"/>
        <v/>
      </c>
      <c r="DF25" t="str">
        <f t="shared" si="64"/>
        <v/>
      </c>
      <c r="DG25" t="str">
        <f t="shared" si="65"/>
        <v/>
      </c>
      <c r="DH25" s="5" t="str">
        <f>IFERROR((CR25*$B$2*(1-$H25)*('CAR.CAP_per person'!B$2))/(_xlfn.XLOOKUP($E$2,EU_countries_GDP!$A$2:$A$29,EU_countries_GDP!$E$2:$E$29)),"")</f>
        <v/>
      </c>
      <c r="DI25" s="5" t="str">
        <f>IFERROR((CS25*$B$2*(1-$H25)*('CAR.CAP_per person'!C$2))/(_xlfn.XLOOKUP($E$2,EU_countries_GDP!$A$2:$A$29,EU_countries_GDP!$E$2:$E$29)),"")</f>
        <v/>
      </c>
      <c r="DJ25" s="5" t="str">
        <f>IFERROR((CT25*$B$2*(1-$H25)*('CAR.CAP_per person'!D$2))/(_xlfn.XLOOKUP($E$2,EU_countries_GDP!$A$2:$A$29,EU_countries_GDP!$E$2:$E$29)),"")</f>
        <v/>
      </c>
      <c r="DK25" s="5" t="str">
        <f>IFERROR((CU25*$B$2*(1-$H25)*('CAR.CAP_per person'!E$2))/(_xlfn.XLOOKUP($E$2,EU_countries_GDP!$A$2:$A$29,EU_countries_GDP!$E$2:$E$29)),"")</f>
        <v/>
      </c>
      <c r="DL25" s="5" t="str">
        <f>IFERROR((CV25*$B$2*(1-$H25)*('CAR.CAP_per person'!F$2))/(_xlfn.XLOOKUP($E$2,EU_countries_GDP!$A$2:$A$29,EU_countries_GDP!$E$2:$E$29)),"")</f>
        <v/>
      </c>
      <c r="DM25" s="5" t="str">
        <f>IFERROR((CW25*$B$2*(1-$H25)*('CAR.CAP_per person'!G$2))/(_xlfn.XLOOKUP($E$2,EU_countries_GDP!$A$2:$A$29,EU_countries_GDP!$E$2:$E$29)),"")</f>
        <v/>
      </c>
      <c r="DN25" s="5" t="str">
        <f>IFERROR((CX25*$B$2*(1-$H25)*('CAR.CAP_per person'!H$2))/(_xlfn.XLOOKUP($E$2,EU_countries_GDP!$A$2:$A$29,EU_countries_GDP!$E$2:$E$29)),"")</f>
        <v/>
      </c>
      <c r="DO25" s="5" t="str">
        <f>IFERROR((CY25*$B$2*(1-$H25)*('CAR.CAP_per person'!I$2))/(_xlfn.XLOOKUP($E$2,EU_countries_GDP!$A$2:$A$29,EU_countries_GDP!$E$2:$E$29)),"")</f>
        <v/>
      </c>
      <c r="DP25" s="5" t="str">
        <f>IFERROR((CZ25*$B$2*(1-$H25)*('CAR.CAP_per person'!J$2))/(_xlfn.XLOOKUP($E$2,EU_countries_GDP!$A$2:$A$29,EU_countries_GDP!$E$2:$E$29)),"")</f>
        <v/>
      </c>
      <c r="DQ25" s="5" t="str">
        <f>IFERROR((DA25*$B$2*(1-$H25)*('CAR.CAP_per person'!K$2))/(_xlfn.XLOOKUP($E$2,EU_countries_GDP!$A$2:$A$29,EU_countries_GDP!$E$2:$E$29)),"")</f>
        <v/>
      </c>
      <c r="DR25" s="5" t="str">
        <f>IFERROR((DB25*$B$2*(1-$H25)*('CAR.CAP_per person'!L$2))/(_xlfn.XLOOKUP($E$2,EU_countries_GDP!$A$2:$A$29,EU_countries_GDP!$E$2:$E$29)),"")</f>
        <v/>
      </c>
      <c r="DS25" s="5" t="str">
        <f>IFERROR((DC25*$B$2*(1-$H25)*('CAR.CAP_per person'!M$2))/(_xlfn.XLOOKUP($E$2,EU_countries_GDP!$A$2:$A$29,EU_countries_GDP!$E$2:$E$29)),"")</f>
        <v/>
      </c>
      <c r="DT25" s="5" t="str">
        <f>IFERROR((DD25*$B$2*(1-$H25)*('CAR.CAP_per person'!N$2))/(_xlfn.XLOOKUP($E$2,EU_countries_GDP!$A$2:$A$29,EU_countries_GDP!$E$2:$E$29)),"")</f>
        <v/>
      </c>
      <c r="DU25" s="5" t="str">
        <f>IFERROR((DE25*$B$2*(1-$H25)*('CAR.CAP_per person'!O$2))/(_xlfn.XLOOKUP($E$2,EU_countries_GDP!$A$2:$A$29,EU_countries_GDP!$E$2:$E$29)),"")</f>
        <v/>
      </c>
      <c r="DV25" s="5" t="str">
        <f>IFERROR((DF25*$B$2*(1-$H25)*('CAR.CAP_per person'!P$2))/(_xlfn.XLOOKUP($E$2,EU_countries_GDP!$A$2:$A$29,EU_countries_GDP!$E$2:$E$29)),"")</f>
        <v/>
      </c>
      <c r="DW25" s="5" t="str">
        <f>IFERROR((DG25*$B$2*(1-$H25)*('CAR.CAP_per person'!Q$2))/(_xlfn.XLOOKUP($E$2,EU_countries_GDP!$A$2:$A$29,EU_countries_GDP!$E$2:$E$29)),"")</f>
        <v/>
      </c>
    </row>
    <row r="26" spans="2:127">
      <c r="B26" t="str">
        <f>_xlfn.XLOOKUP(D26,Table5[Ingredient],Table5[Category],"",FALSE)</f>
        <v/>
      </c>
      <c r="C26" s="33"/>
      <c r="D26" s="33"/>
      <c r="E26" s="33"/>
      <c r="F26" s="33"/>
      <c r="G26" s="33"/>
      <c r="H26" s="33"/>
      <c r="I26" s="33"/>
      <c r="J26" s="37" t="str">
        <f>IFERROR(INDEX('AveragePrices&amp;Codes'!G:AG, MATCH($D26, 'AveragePrices&amp;Codes'!$A:$A, 0), MATCH(Tool_clean!$E$2, 'AveragePrices&amp;Codes'!$G$1:$AG$1, 0)),"")</f>
        <v/>
      </c>
      <c r="K26" s="37" t="str">
        <f t="shared" si="32"/>
        <v/>
      </c>
      <c r="L26">
        <f>IFERROR(IF($F26="Raw",_xlfn.XLOOKUP(_xlfn.XLOOKUP(Tool_clean!$D26,'AveragePrices&amp;Codes'!$A:$A,'AveragePrices&amp;Codes'!$B:$B),AGRIBALYSE_Raw!$B:$B,AGRIBALYSE_Raw!O:O)*$E26,_xlfn.XLOOKUP(_xlfn.XLOOKUP(Tool_clean!$D26,'AveragePrices&amp;Codes'!$A:$A,'AveragePrices&amp;Codes'!$B:$B),AGRIBALYSE_Cooked!$C:$C,AGRIBALYSE_Cooked!P:P)*$E26),"")</f>
        <v>0</v>
      </c>
      <c r="M26">
        <f>IFERROR(IF($F26="Raw",_xlfn.XLOOKUP(_xlfn.XLOOKUP(Tool_clean!$D26,'AveragePrices&amp;Codes'!$A:$A,'AveragePrices&amp;Codes'!$B:$B),AGRIBALYSE_Raw!$B:$B,AGRIBALYSE_Raw!P:P)*$E26,_xlfn.XLOOKUP(_xlfn.XLOOKUP(Tool_clean!$D26,'AveragePrices&amp;Codes'!$A:$A,'AveragePrices&amp;Codes'!$B:$B),AGRIBALYSE_Cooked!$C:$C,AGRIBALYSE_Cooked!Q:Q)*$E26),"")</f>
        <v>0</v>
      </c>
      <c r="N26">
        <f>IFERROR(IF($F26="Raw",_xlfn.XLOOKUP(_xlfn.XLOOKUP(Tool_clean!$D26,'AveragePrices&amp;Codes'!$A:$A,'AveragePrices&amp;Codes'!$B:$B),AGRIBALYSE_Raw!$B:$B,AGRIBALYSE_Raw!Q:Q)*$E26,_xlfn.XLOOKUP(_xlfn.XLOOKUP(Tool_clean!$D26,'AveragePrices&amp;Codes'!$A:$A,'AveragePrices&amp;Codes'!$B:$B),AGRIBALYSE_Cooked!$C:$C,AGRIBALYSE_Cooked!R:R)*$E26),"")</f>
        <v>0</v>
      </c>
      <c r="O26">
        <f>IFERROR(IF($F26="Raw",_xlfn.XLOOKUP(_xlfn.XLOOKUP(Tool_clean!$D26,'AveragePrices&amp;Codes'!$A:$A,'AveragePrices&amp;Codes'!$B:$B),AGRIBALYSE_Raw!$B:$B,AGRIBALYSE_Raw!R:R)*$E26,_xlfn.XLOOKUP(_xlfn.XLOOKUP(Tool_clean!$D26,'AveragePrices&amp;Codes'!$A:$A,'AveragePrices&amp;Codes'!$B:$B),AGRIBALYSE_Cooked!$C:$C,AGRIBALYSE_Cooked!S:S)*$E26),"")</f>
        <v>0</v>
      </c>
      <c r="P26">
        <f>IFERROR(IF($F26="Raw",_xlfn.XLOOKUP(_xlfn.XLOOKUP(Tool_clean!$D26,'AveragePrices&amp;Codes'!$A:$A,'AveragePrices&amp;Codes'!$B:$B),AGRIBALYSE_Raw!$B:$B,AGRIBALYSE_Raw!S:S)*$E26,_xlfn.XLOOKUP(_xlfn.XLOOKUP(Tool_clean!$D26,'AveragePrices&amp;Codes'!$A:$A,'AveragePrices&amp;Codes'!$B:$B),AGRIBALYSE_Cooked!$C:$C,AGRIBALYSE_Cooked!T:T)*$E26),"")</f>
        <v>0</v>
      </c>
      <c r="Q26">
        <f>IFERROR(IF($F26="Raw",_xlfn.XLOOKUP(_xlfn.XLOOKUP(Tool_clean!$D26,'AveragePrices&amp;Codes'!$A:$A,'AveragePrices&amp;Codes'!$B:$B),AGRIBALYSE_Raw!$B:$B,AGRIBALYSE_Raw!T:T)*$E26,_xlfn.XLOOKUP(_xlfn.XLOOKUP(Tool_clean!$D26,'AveragePrices&amp;Codes'!$A:$A,'AveragePrices&amp;Codes'!$B:$B),AGRIBALYSE_Cooked!$C:$C,AGRIBALYSE_Cooked!U:U)*$E26),"")</f>
        <v>0</v>
      </c>
      <c r="R26">
        <f>IFERROR(IF($F26="Raw",_xlfn.XLOOKUP(_xlfn.XLOOKUP(Tool_clean!$D26,'AveragePrices&amp;Codes'!$A:$A,'AveragePrices&amp;Codes'!$B:$B),AGRIBALYSE_Raw!$B:$B,AGRIBALYSE_Raw!U:U)*$E26,_xlfn.XLOOKUP(_xlfn.XLOOKUP(Tool_clean!$D26,'AveragePrices&amp;Codes'!$A:$A,'AveragePrices&amp;Codes'!$B:$B),AGRIBALYSE_Cooked!$C:$C,AGRIBALYSE_Cooked!V:V)*$E26),"")</f>
        <v>0</v>
      </c>
      <c r="S26">
        <f>IFERROR(IF($F26="Raw",_xlfn.XLOOKUP(_xlfn.XLOOKUP(Tool_clean!$D26,'AveragePrices&amp;Codes'!$A:$A,'AveragePrices&amp;Codes'!$B:$B),AGRIBALYSE_Raw!$B:$B,AGRIBALYSE_Raw!V:V)*$E26,_xlfn.XLOOKUP(_xlfn.XLOOKUP(Tool_clean!$D26,'AveragePrices&amp;Codes'!$A:$A,'AveragePrices&amp;Codes'!$B:$B),AGRIBALYSE_Cooked!$C:$C,AGRIBALYSE_Cooked!W:W)*$E26),"")</f>
        <v>0</v>
      </c>
      <c r="T26">
        <f>IFERROR(IF($F26="Raw",_xlfn.XLOOKUP(_xlfn.XLOOKUP(Tool_clean!$D26,'AveragePrices&amp;Codes'!$A:$A,'AveragePrices&amp;Codes'!$B:$B),AGRIBALYSE_Raw!$B:$B,AGRIBALYSE_Raw!W:W)*$E26,_xlfn.XLOOKUP(_xlfn.XLOOKUP(Tool_clean!$D26,'AveragePrices&amp;Codes'!$A:$A,'AveragePrices&amp;Codes'!$B:$B),AGRIBALYSE_Cooked!$C:$C,AGRIBALYSE_Cooked!X:X)*$E26),"")</f>
        <v>0</v>
      </c>
      <c r="U26">
        <f>IFERROR(IF($F26="Raw",_xlfn.XLOOKUP(_xlfn.XLOOKUP(Tool_clean!$D26,'AveragePrices&amp;Codes'!$A:$A,'AveragePrices&amp;Codes'!$B:$B),AGRIBALYSE_Raw!$B:$B,AGRIBALYSE_Raw!X:X)*$E26,_xlfn.XLOOKUP(_xlfn.XLOOKUP(Tool_clean!$D26,'AveragePrices&amp;Codes'!$A:$A,'AveragePrices&amp;Codes'!$B:$B),AGRIBALYSE_Cooked!$C:$C,AGRIBALYSE_Cooked!Y:Y)*$E26),"")</f>
        <v>0</v>
      </c>
      <c r="V26">
        <f>IFERROR(IF($F26="Raw",_xlfn.XLOOKUP(_xlfn.XLOOKUP(Tool_clean!$D26,'AveragePrices&amp;Codes'!$A:$A,'AveragePrices&amp;Codes'!$B:$B),AGRIBALYSE_Raw!$B:$B,AGRIBALYSE_Raw!Y:Y)*$E26,_xlfn.XLOOKUP(_xlfn.XLOOKUP(Tool_clean!$D26,'AveragePrices&amp;Codes'!$A:$A,'AveragePrices&amp;Codes'!$B:$B),AGRIBALYSE_Cooked!$C:$C,AGRIBALYSE_Cooked!Z:Z)*$E26),"")</f>
        <v>0</v>
      </c>
      <c r="W26">
        <f>IFERROR(IF($F26="Raw",_xlfn.XLOOKUP(_xlfn.XLOOKUP(Tool_clean!$D26,'AveragePrices&amp;Codes'!$A:$A,'AveragePrices&amp;Codes'!$B:$B),AGRIBALYSE_Raw!$B:$B,AGRIBALYSE_Raw!Z:Z)*$E26,_xlfn.XLOOKUP(_xlfn.XLOOKUP(Tool_clean!$D26,'AveragePrices&amp;Codes'!$A:$A,'AveragePrices&amp;Codes'!$B:$B),AGRIBALYSE_Cooked!$C:$C,AGRIBALYSE_Cooked!AA:AA)*$E26),"")</f>
        <v>0</v>
      </c>
      <c r="X26">
        <f>IFERROR(IF($F26="Raw",_xlfn.XLOOKUP(_xlfn.XLOOKUP(Tool_clean!$D26,'AveragePrices&amp;Codes'!$A:$A,'AveragePrices&amp;Codes'!$B:$B),AGRIBALYSE_Raw!$B:$B,AGRIBALYSE_Raw!AA:AA)*$E26,_xlfn.XLOOKUP(_xlfn.XLOOKUP(Tool_clean!$D26,'AveragePrices&amp;Codes'!$A:$A,'AveragePrices&amp;Codes'!$B:$B),AGRIBALYSE_Cooked!$C:$C,AGRIBALYSE_Cooked!AB:AB)*$E26),"")</f>
        <v>0</v>
      </c>
      <c r="Y26">
        <f>IFERROR(IF($F26="Raw",_xlfn.XLOOKUP(_xlfn.XLOOKUP(Tool_clean!$D26,'AveragePrices&amp;Codes'!$A:$A,'AveragePrices&amp;Codes'!$B:$B),AGRIBALYSE_Raw!$B:$B,AGRIBALYSE_Raw!AB:AB)*$E26,_xlfn.XLOOKUP(_xlfn.XLOOKUP(Tool_clean!$D26,'AveragePrices&amp;Codes'!$A:$A,'AveragePrices&amp;Codes'!$B:$B),AGRIBALYSE_Cooked!$C:$C,AGRIBALYSE_Cooked!AC:AC)*$E26),"")</f>
        <v>0</v>
      </c>
      <c r="Z26">
        <f>IFERROR(IF($F26="Raw",_xlfn.XLOOKUP(_xlfn.XLOOKUP(Tool_clean!$D26,'AveragePrices&amp;Codes'!$A:$A,'AveragePrices&amp;Codes'!$B:$B),AGRIBALYSE_Raw!$B:$B,AGRIBALYSE_Raw!AC:AC)*$E26,_xlfn.XLOOKUP(_xlfn.XLOOKUP(Tool_clean!$D26,'AveragePrices&amp;Codes'!$A:$A,'AveragePrices&amp;Codes'!$B:$B),AGRIBALYSE_Cooked!$C:$C,AGRIBALYSE_Cooked!AD:AD)*$E26),"")</f>
        <v>0</v>
      </c>
      <c r="AA26">
        <f>IFERROR(IF($F26="Raw",_xlfn.XLOOKUP(_xlfn.XLOOKUP(Tool_clean!$D26,'AveragePrices&amp;Codes'!$A:$A,'AveragePrices&amp;Codes'!$B:$B),AGRIBALYSE_Raw!$B:$B,AGRIBALYSE_Raw!AD:AD)*$E26,_xlfn.XLOOKUP(_xlfn.XLOOKUP(Tool_clean!$D26,'AveragePrices&amp;Codes'!$A:$A,'AveragePrices&amp;Codes'!$B:$B),AGRIBALYSE_Cooked!$C:$C,AGRIBALYSE_Cooked!AE:AE)*$E26),"")</f>
        <v>0</v>
      </c>
      <c r="AB26" t="str" cm="1">
        <f t="array" ref="AB26">IFERROR(_xlfn.XLOOKUP(Tool_clean!$F26&amp;$E$2,'Cooking methods'!$A:$A&amp;'Cooking methods'!$B:$B,'Cooking methods'!C:C)*$E26,"")</f>
        <v/>
      </c>
      <c r="AC26" t="str" cm="1">
        <f t="array" ref="AC26">IFERROR(_xlfn.XLOOKUP(Tool_clean!$F26&amp;$E$2,'Cooking methods'!$A:$A&amp;'Cooking methods'!$B:$B,'Cooking methods'!D:D)*$E26,"")</f>
        <v/>
      </c>
      <c r="AD26" t="str" cm="1">
        <f t="array" ref="AD26">IFERROR(_xlfn.XLOOKUP(Tool_clean!$F26&amp;$E$2,'Cooking methods'!$A:$A&amp;'Cooking methods'!$B:$B,'Cooking methods'!E:E)*$E26,"")</f>
        <v/>
      </c>
      <c r="AE26" t="str" cm="1">
        <f t="array" ref="AE26">IFERROR(_xlfn.XLOOKUP(Tool_clean!$F26&amp;$E$2,'Cooking methods'!$A:$A&amp;'Cooking methods'!$B:$B,'Cooking methods'!F:F)*$E26,"")</f>
        <v/>
      </c>
      <c r="AF26" t="str" cm="1">
        <f t="array" ref="AF26">IFERROR(_xlfn.XLOOKUP(Tool_clean!$F26&amp;$E$2,'Cooking methods'!$A:$A&amp;'Cooking methods'!$B:$B,'Cooking methods'!G:G)*$E26,"")</f>
        <v/>
      </c>
      <c r="AG26" t="str" cm="1">
        <f t="array" ref="AG26">IFERROR(_xlfn.XLOOKUP(Tool_clean!$F26&amp;$E$2,'Cooking methods'!$A:$A&amp;'Cooking methods'!$B:$B,'Cooking methods'!H:H)*$E26,"")</f>
        <v/>
      </c>
      <c r="AH26" t="str" cm="1">
        <f t="array" ref="AH26">IFERROR(_xlfn.XLOOKUP(Tool_clean!$F26&amp;$E$2,'Cooking methods'!$A:$A&amp;'Cooking methods'!$B:$B,'Cooking methods'!I:I)*$E26,"")</f>
        <v/>
      </c>
      <c r="AI26" t="str" cm="1">
        <f t="array" ref="AI26">IFERROR(_xlfn.XLOOKUP(Tool_clean!$F26&amp;$E$2,'Cooking methods'!$A:$A&amp;'Cooking methods'!$B:$B,'Cooking methods'!J:J)*$E26,"")</f>
        <v/>
      </c>
      <c r="AJ26" t="str" cm="1">
        <f t="array" ref="AJ26">IFERROR(_xlfn.XLOOKUP(Tool_clean!$F26&amp;$E$2,'Cooking methods'!$A:$A&amp;'Cooking methods'!$B:$B,'Cooking methods'!K:K)*$E26,"")</f>
        <v/>
      </c>
      <c r="AK26" t="str" cm="1">
        <f t="array" ref="AK26">IFERROR(_xlfn.XLOOKUP(Tool_clean!$F26&amp;$E$2,'Cooking methods'!$A:$A&amp;'Cooking methods'!$B:$B,'Cooking methods'!L:L)*$E26,"")</f>
        <v/>
      </c>
      <c r="AL26" t="str" cm="1">
        <f t="array" ref="AL26">IFERROR(_xlfn.XLOOKUP(Tool_clean!$F26&amp;$E$2,'Cooking methods'!$A:$A&amp;'Cooking methods'!$B:$B,'Cooking methods'!M:M)*$E26,"")</f>
        <v/>
      </c>
      <c r="AM26" t="str" cm="1">
        <f t="array" ref="AM26">IFERROR(_xlfn.XLOOKUP(Tool_clean!$F26&amp;$E$2,'Cooking methods'!$A:$A&amp;'Cooking methods'!$B:$B,'Cooking methods'!N:N)*$E26,"")</f>
        <v/>
      </c>
      <c r="AN26" t="str" cm="1">
        <f t="array" ref="AN26">IFERROR(_xlfn.XLOOKUP(Tool_clean!$F26&amp;$E$2,'Cooking methods'!$A:$A&amp;'Cooking methods'!$B:$B,'Cooking methods'!O:O)*$E26,"")</f>
        <v/>
      </c>
      <c r="AO26" t="str" cm="1">
        <f t="array" ref="AO26">IFERROR(_xlfn.XLOOKUP(Tool_clean!$F26&amp;$E$2,'Cooking methods'!$A:$A&amp;'Cooking methods'!$B:$B,'Cooking methods'!P:P)*$E26,"")</f>
        <v/>
      </c>
      <c r="AP26" t="str" cm="1">
        <f t="array" ref="AP26">IFERROR(_xlfn.XLOOKUP(Tool_clean!$F26&amp;$E$2,'Cooking methods'!$A:$A&amp;'Cooking methods'!$B:$B,'Cooking methods'!Q:Q)*$E26,"")</f>
        <v/>
      </c>
      <c r="AQ26" t="str" cm="1">
        <f t="array" ref="AQ26">IFERROR(_xlfn.XLOOKUP(Tool_clean!$F26&amp;$E$2,'Cooking methods'!$A:$A&amp;'Cooking methods'!$B:$B,'Cooking methods'!R:R)*$E26,"")</f>
        <v/>
      </c>
      <c r="AR26" t="str" cm="1">
        <f t="array" ref="AR26">IFERROR(_xlfn.XLOOKUP(Tool_clean!$G26&amp;$E$2,'Waste management'!$A:$A&amp;'Waste management'!$B:$B,'Waste management'!C:C)*$E26,"")</f>
        <v/>
      </c>
      <c r="AS26" t="str" cm="1">
        <f t="array" ref="AS26">IFERROR(_xlfn.XLOOKUP(Tool_clean!$G26&amp;$E$2,'Waste management'!$A:$A&amp;'Waste management'!$B:$B,'Waste management'!D:D)*$E26,"")</f>
        <v/>
      </c>
      <c r="AT26" t="str" cm="1">
        <f t="array" ref="AT26">IFERROR(_xlfn.XLOOKUP(Tool_clean!$G26&amp;$E$2,'Waste management'!$A:$A&amp;'Waste management'!$B:$B,'Waste management'!E:E)*$E26,"")</f>
        <v/>
      </c>
      <c r="AU26" t="str" cm="1">
        <f t="array" ref="AU26">IFERROR(_xlfn.XLOOKUP(Tool_clean!$G26&amp;$E$2,'Waste management'!$A:$A&amp;'Waste management'!$B:$B,'Waste management'!F:F)*$E26,"")</f>
        <v/>
      </c>
      <c r="AV26" t="str" cm="1">
        <f t="array" ref="AV26">IFERROR(_xlfn.XLOOKUP(Tool_clean!$G26&amp;$E$2,'Waste management'!$A:$A&amp;'Waste management'!$B:$B,'Waste management'!G:G)*$E26,"")</f>
        <v/>
      </c>
      <c r="AW26" t="str" cm="1">
        <f t="array" ref="AW26">IFERROR(_xlfn.XLOOKUP(Tool_clean!$G26&amp;$E$2,'Waste management'!$A:$A&amp;'Waste management'!$B:$B,'Waste management'!H:H)*$E26,"")</f>
        <v/>
      </c>
      <c r="AX26" t="str" cm="1">
        <f t="array" ref="AX26">IFERROR(_xlfn.XLOOKUP(Tool_clean!$G26&amp;$E$2,'Waste management'!$A:$A&amp;'Waste management'!$B:$B,'Waste management'!I:I)*$E26,"")</f>
        <v/>
      </c>
      <c r="AY26" t="str" cm="1">
        <f t="array" ref="AY26">IFERROR(_xlfn.XLOOKUP(Tool_clean!$G26&amp;$E$2,'Waste management'!$A:$A&amp;'Waste management'!$B:$B,'Waste management'!J:J)*$E26,"")</f>
        <v/>
      </c>
      <c r="AZ26" t="str" cm="1">
        <f t="array" ref="AZ26">IFERROR(_xlfn.XLOOKUP(Tool_clean!$G26&amp;$E$2,'Waste management'!$A:$A&amp;'Waste management'!$B:$B,'Waste management'!K:K)*$E26,"")</f>
        <v/>
      </c>
      <c r="BA26" t="str" cm="1">
        <f t="array" ref="BA26">IFERROR(_xlfn.XLOOKUP(Tool_clean!$G26&amp;$E$2,'Waste management'!$A:$A&amp;'Waste management'!$B:$B,'Waste management'!L:L)*$E26,"")</f>
        <v/>
      </c>
      <c r="BB26" t="str" cm="1">
        <f t="array" ref="BB26">IFERROR(_xlfn.XLOOKUP(Tool_clean!$G26&amp;$E$2,'Waste management'!$A:$A&amp;'Waste management'!$B:$B,'Waste management'!M:M)*$E26,"")</f>
        <v/>
      </c>
      <c r="BC26" t="str" cm="1">
        <f t="array" ref="BC26">IFERROR(_xlfn.XLOOKUP(Tool_clean!$G26&amp;$E$2,'Waste management'!$A:$A&amp;'Waste management'!$B:$B,'Waste management'!N:N)*$E26,"")</f>
        <v/>
      </c>
      <c r="BD26" t="str" cm="1">
        <f t="array" ref="BD26">IFERROR(_xlfn.XLOOKUP(Tool_clean!$G26&amp;$E$2,'Waste management'!$A:$A&amp;'Waste management'!$B:$B,'Waste management'!O:O)*$E26,"")</f>
        <v/>
      </c>
      <c r="BE26" t="str" cm="1">
        <f t="array" ref="BE26">IFERROR(_xlfn.XLOOKUP(Tool_clean!$G26&amp;$E$2,'Waste management'!$A:$A&amp;'Waste management'!$B:$B,'Waste management'!P:P)*$E26,"")</f>
        <v/>
      </c>
      <c r="BF26" t="str" cm="1">
        <f t="array" ref="BF26">IFERROR(_xlfn.XLOOKUP(Tool_clean!$G26&amp;$E$2,'Waste management'!$A:$A&amp;'Waste management'!$B:$B,'Waste management'!Q:Q)*$E26,"")</f>
        <v/>
      </c>
      <c r="BG26" t="str" cm="1">
        <f t="array" ref="BG26">IFERROR(_xlfn.XLOOKUP(Tool_clean!$G26&amp;$E$2,'Waste management'!$A:$A&amp;'Waste management'!$B:$B,'Waste management'!R:R)*$E26,"")</f>
        <v/>
      </c>
      <c r="BH26" t="str">
        <f>IFERROR((L26+AR26+AB26)*_xlfn.XLOOKUP(Tool_clean!BH$4,Monetization_Factors!$A:$A,Monetization_Factors!$D:$D),"")</f>
        <v/>
      </c>
      <c r="BI26" t="str">
        <f>IFERROR((M26+AS26+AC26)*_xlfn.XLOOKUP(Tool_clean!BI$4,Monetization_Factors!$A:$A,Monetization_Factors!$D:$D),"")</f>
        <v/>
      </c>
      <c r="BJ26" t="str">
        <f>IFERROR((N26+AT26+AD26)*_xlfn.XLOOKUP(Tool_clean!BJ$4,Monetization_Factors!$A:$A,Monetization_Factors!$D:$D),"")</f>
        <v/>
      </c>
      <c r="BK26" t="str">
        <f>IFERROR((O26+AU26+AE26)*_xlfn.XLOOKUP(Tool_clean!BK$4,Monetization_Factors!$A:$A,Monetization_Factors!$D:$D),"")</f>
        <v/>
      </c>
      <c r="BL26" t="str">
        <f>IFERROR((P26+AV26+AF26)*_xlfn.XLOOKUP(Tool_clean!BL$4,Monetization_Factors!$A:$A,Monetization_Factors!$D:$D),"")</f>
        <v/>
      </c>
      <c r="BM26" t="str">
        <f>IFERROR((Q26+AW26+AG26)*_xlfn.XLOOKUP(Tool_clean!BM$4,Monetization_Factors!$A:$A,Monetization_Factors!$D:$D),"")</f>
        <v/>
      </c>
      <c r="BN26" t="str">
        <f>IFERROR((R26+AX26+AH26)*_xlfn.XLOOKUP(Tool_clean!BN$4,Monetization_Factors!$A:$A,Monetization_Factors!$D:$D),"")</f>
        <v/>
      </c>
      <c r="BO26" t="str">
        <f>IFERROR((S26+AY26+AI26)*_xlfn.XLOOKUP(Tool_clean!BO$4,Monetization_Factors!$A:$A,Monetization_Factors!$D:$D),"")</f>
        <v/>
      </c>
      <c r="BP26" t="str">
        <f>IFERROR((T26+AZ26+AJ26)*_xlfn.XLOOKUP(Tool_clean!BP$4,Monetization_Factors!$A:$A,Monetization_Factors!$D:$D),"")</f>
        <v/>
      </c>
      <c r="BQ26" t="str">
        <f>IFERROR((U26+BA26+AK26)*_xlfn.XLOOKUP(Tool_clean!BQ$4,Monetization_Factors!$A:$A,Monetization_Factors!$D:$D),"")</f>
        <v/>
      </c>
      <c r="BR26" t="str">
        <f>IFERROR((V26+BB26+AL26)*_xlfn.XLOOKUP(Tool_clean!BR$4,Monetization_Factors!$A:$A,Monetization_Factors!$D:$D),"")</f>
        <v/>
      </c>
      <c r="BS26" t="str">
        <f>IFERROR((W26+BC26+AM26)*_xlfn.XLOOKUP(Tool_clean!BS$4,Monetization_Factors!$A:$A,Monetization_Factors!$D:$D),"")</f>
        <v/>
      </c>
      <c r="BT26" t="str">
        <f>IFERROR((X26+BD26+AN26)*_xlfn.XLOOKUP(Tool_clean!BT$4,Monetization_Factors!$A:$A,Monetization_Factors!$D:$D),"")</f>
        <v/>
      </c>
      <c r="BU26" t="str">
        <f>IFERROR((Y26+BE26+AO26)*_xlfn.XLOOKUP(Tool_clean!BU$4,Monetization_Factors!$A:$A,Monetization_Factors!$D:$D),"")</f>
        <v/>
      </c>
      <c r="BV26" t="str">
        <f>IFERROR((Z26+BF26+AP26)*_xlfn.XLOOKUP(Tool_clean!BV$4,Monetization_Factors!$A:$A,Monetization_Factors!$D:$D),"")</f>
        <v/>
      </c>
      <c r="BW26" t="str">
        <f>IFERROR((AA26+BG26+AQ26)*_xlfn.XLOOKUP(Tool_clean!BW$4,Monetization_Factors!$A:$A,Monetization_Factors!$D:$D),"")</f>
        <v/>
      </c>
      <c r="BX26" s="38" t="str" cm="1">
        <f t="array" ref="BX26">IFERROR(_xlfn.IFS(I26&gt;0,I26*E26,I26="",J26*E26),"")</f>
        <v/>
      </c>
      <c r="BY26" s="38">
        <f t="shared" si="33"/>
        <v>0</v>
      </c>
      <c r="BZ26" s="38" t="str">
        <f t="shared" si="34"/>
        <v/>
      </c>
      <c r="CA26" s="38" t="str">
        <f t="shared" si="35"/>
        <v/>
      </c>
      <c r="CB26" t="str">
        <f t="shared" si="0"/>
        <v/>
      </c>
      <c r="CC26" t="str">
        <f t="shared" si="36"/>
        <v/>
      </c>
      <c r="CD26" t="str">
        <f t="shared" si="37"/>
        <v/>
      </c>
      <c r="CE26" t="str">
        <f t="shared" si="38"/>
        <v/>
      </c>
      <c r="CF26" t="str">
        <f t="shared" si="39"/>
        <v/>
      </c>
      <c r="CG26" t="str">
        <f t="shared" si="40"/>
        <v/>
      </c>
      <c r="CH26" t="str">
        <f t="shared" si="41"/>
        <v/>
      </c>
      <c r="CI26" t="str">
        <f t="shared" si="42"/>
        <v/>
      </c>
      <c r="CJ26" t="str">
        <f t="shared" si="43"/>
        <v/>
      </c>
      <c r="CK26" t="str">
        <f t="shared" si="44"/>
        <v/>
      </c>
      <c r="CL26" t="str">
        <f t="shared" si="45"/>
        <v/>
      </c>
      <c r="CM26" t="str">
        <f t="shared" si="46"/>
        <v/>
      </c>
      <c r="CN26" t="str">
        <f t="shared" si="47"/>
        <v/>
      </c>
      <c r="CO26" t="str">
        <f t="shared" si="48"/>
        <v/>
      </c>
      <c r="CP26" t="str">
        <f t="shared" si="49"/>
        <v/>
      </c>
      <c r="CQ26" t="str">
        <f t="shared" si="50"/>
        <v/>
      </c>
      <c r="CR26" t="str">
        <f t="shared" si="16"/>
        <v/>
      </c>
      <c r="CS26" t="str">
        <f t="shared" si="51"/>
        <v/>
      </c>
      <c r="CT26" t="str">
        <f t="shared" si="52"/>
        <v/>
      </c>
      <c r="CU26" t="str">
        <f t="shared" si="53"/>
        <v/>
      </c>
      <c r="CV26" t="str">
        <f t="shared" si="54"/>
        <v/>
      </c>
      <c r="CW26" t="str">
        <f t="shared" si="55"/>
        <v/>
      </c>
      <c r="CX26" t="str">
        <f t="shared" si="56"/>
        <v/>
      </c>
      <c r="CY26" t="str">
        <f t="shared" si="57"/>
        <v/>
      </c>
      <c r="CZ26" t="str">
        <f t="shared" si="58"/>
        <v/>
      </c>
      <c r="DA26" t="str">
        <f t="shared" si="59"/>
        <v/>
      </c>
      <c r="DB26" t="str">
        <f t="shared" si="60"/>
        <v/>
      </c>
      <c r="DC26" t="str">
        <f t="shared" si="61"/>
        <v/>
      </c>
      <c r="DD26" t="str">
        <f t="shared" si="62"/>
        <v/>
      </c>
      <c r="DE26" t="str">
        <f t="shared" si="63"/>
        <v/>
      </c>
      <c r="DF26" t="str">
        <f t="shared" si="64"/>
        <v/>
      </c>
      <c r="DG26" t="str">
        <f t="shared" si="65"/>
        <v/>
      </c>
      <c r="DH26" s="5" t="str">
        <f>IFERROR((CR26*$B$2*(1-$H26)*('CAR.CAP_per person'!B$2))/(_xlfn.XLOOKUP($E$2,EU_countries_GDP!$A$2:$A$29,EU_countries_GDP!$E$2:$E$29)),"")</f>
        <v/>
      </c>
      <c r="DI26" s="5" t="str">
        <f>IFERROR((CS26*$B$2*(1-$H26)*('CAR.CAP_per person'!C$2))/(_xlfn.XLOOKUP($E$2,EU_countries_GDP!$A$2:$A$29,EU_countries_GDP!$E$2:$E$29)),"")</f>
        <v/>
      </c>
      <c r="DJ26" s="5" t="str">
        <f>IFERROR((CT26*$B$2*(1-$H26)*('CAR.CAP_per person'!D$2))/(_xlfn.XLOOKUP($E$2,EU_countries_GDP!$A$2:$A$29,EU_countries_GDP!$E$2:$E$29)),"")</f>
        <v/>
      </c>
      <c r="DK26" s="5" t="str">
        <f>IFERROR((CU26*$B$2*(1-$H26)*('CAR.CAP_per person'!E$2))/(_xlfn.XLOOKUP($E$2,EU_countries_GDP!$A$2:$A$29,EU_countries_GDP!$E$2:$E$29)),"")</f>
        <v/>
      </c>
      <c r="DL26" s="5" t="str">
        <f>IFERROR((CV26*$B$2*(1-$H26)*('CAR.CAP_per person'!F$2))/(_xlfn.XLOOKUP($E$2,EU_countries_GDP!$A$2:$A$29,EU_countries_GDP!$E$2:$E$29)),"")</f>
        <v/>
      </c>
      <c r="DM26" s="5" t="str">
        <f>IFERROR((CW26*$B$2*(1-$H26)*('CAR.CAP_per person'!G$2))/(_xlfn.XLOOKUP($E$2,EU_countries_GDP!$A$2:$A$29,EU_countries_GDP!$E$2:$E$29)),"")</f>
        <v/>
      </c>
      <c r="DN26" s="5" t="str">
        <f>IFERROR((CX26*$B$2*(1-$H26)*('CAR.CAP_per person'!H$2))/(_xlfn.XLOOKUP($E$2,EU_countries_GDP!$A$2:$A$29,EU_countries_GDP!$E$2:$E$29)),"")</f>
        <v/>
      </c>
      <c r="DO26" s="5" t="str">
        <f>IFERROR((CY26*$B$2*(1-$H26)*('CAR.CAP_per person'!I$2))/(_xlfn.XLOOKUP($E$2,EU_countries_GDP!$A$2:$A$29,EU_countries_GDP!$E$2:$E$29)),"")</f>
        <v/>
      </c>
      <c r="DP26" s="5" t="str">
        <f>IFERROR((CZ26*$B$2*(1-$H26)*('CAR.CAP_per person'!J$2))/(_xlfn.XLOOKUP($E$2,EU_countries_GDP!$A$2:$A$29,EU_countries_GDP!$E$2:$E$29)),"")</f>
        <v/>
      </c>
      <c r="DQ26" s="5" t="str">
        <f>IFERROR((DA26*$B$2*(1-$H26)*('CAR.CAP_per person'!K$2))/(_xlfn.XLOOKUP($E$2,EU_countries_GDP!$A$2:$A$29,EU_countries_GDP!$E$2:$E$29)),"")</f>
        <v/>
      </c>
      <c r="DR26" s="5" t="str">
        <f>IFERROR((DB26*$B$2*(1-$H26)*('CAR.CAP_per person'!L$2))/(_xlfn.XLOOKUP($E$2,EU_countries_GDP!$A$2:$A$29,EU_countries_GDP!$E$2:$E$29)),"")</f>
        <v/>
      </c>
      <c r="DS26" s="5" t="str">
        <f>IFERROR((DC26*$B$2*(1-$H26)*('CAR.CAP_per person'!M$2))/(_xlfn.XLOOKUP($E$2,EU_countries_GDP!$A$2:$A$29,EU_countries_GDP!$E$2:$E$29)),"")</f>
        <v/>
      </c>
      <c r="DT26" s="5" t="str">
        <f>IFERROR((DD26*$B$2*(1-$H26)*('CAR.CAP_per person'!N$2))/(_xlfn.XLOOKUP($E$2,EU_countries_GDP!$A$2:$A$29,EU_countries_GDP!$E$2:$E$29)),"")</f>
        <v/>
      </c>
      <c r="DU26" s="5" t="str">
        <f>IFERROR((DE26*$B$2*(1-$H26)*('CAR.CAP_per person'!O$2))/(_xlfn.XLOOKUP($E$2,EU_countries_GDP!$A$2:$A$29,EU_countries_GDP!$E$2:$E$29)),"")</f>
        <v/>
      </c>
      <c r="DV26" s="5" t="str">
        <f>IFERROR((DF26*$B$2*(1-$H26)*('CAR.CAP_per person'!P$2))/(_xlfn.XLOOKUP($E$2,EU_countries_GDP!$A$2:$A$29,EU_countries_GDP!$E$2:$E$29)),"")</f>
        <v/>
      </c>
      <c r="DW26" s="5" t="str">
        <f>IFERROR((DG26*$B$2*(1-$H26)*('CAR.CAP_per person'!Q$2))/(_xlfn.XLOOKUP($E$2,EU_countries_GDP!$A$2:$A$29,EU_countries_GDP!$E$2:$E$29)),"")</f>
        <v/>
      </c>
    </row>
    <row r="27" spans="2:127">
      <c r="B27" t="str">
        <f>_xlfn.XLOOKUP(D27,Table5[Ingredient],Table5[Category],"",FALSE)</f>
        <v/>
      </c>
      <c r="C27" s="33"/>
      <c r="D27" s="33"/>
      <c r="E27" s="33"/>
      <c r="F27" s="33"/>
      <c r="G27" s="33"/>
      <c r="H27" s="33"/>
      <c r="I27" s="33"/>
      <c r="J27" s="37" t="str">
        <f>IFERROR(INDEX('AveragePrices&amp;Codes'!G:AG, MATCH($D27, 'AveragePrices&amp;Codes'!$A:$A, 0), MATCH(Tool_clean!$E$2, 'AveragePrices&amp;Codes'!$G$1:$AG$1, 0)),"")</f>
        <v/>
      </c>
      <c r="K27" s="37" t="str">
        <f t="shared" si="32"/>
        <v/>
      </c>
      <c r="L27">
        <f>IFERROR(IF($F27="Raw",_xlfn.XLOOKUP(_xlfn.XLOOKUP(Tool_clean!$D27,'AveragePrices&amp;Codes'!$A:$A,'AveragePrices&amp;Codes'!$B:$B),AGRIBALYSE_Raw!$B:$B,AGRIBALYSE_Raw!O:O)*$E27,_xlfn.XLOOKUP(_xlfn.XLOOKUP(Tool_clean!$D27,'AveragePrices&amp;Codes'!$A:$A,'AveragePrices&amp;Codes'!$B:$B),AGRIBALYSE_Cooked!$C:$C,AGRIBALYSE_Cooked!P:P)*$E27),"")</f>
        <v>0</v>
      </c>
      <c r="M27">
        <f>IFERROR(IF($F27="Raw",_xlfn.XLOOKUP(_xlfn.XLOOKUP(Tool_clean!$D27,'AveragePrices&amp;Codes'!$A:$A,'AveragePrices&amp;Codes'!$B:$B),AGRIBALYSE_Raw!$B:$B,AGRIBALYSE_Raw!P:P)*$E27,_xlfn.XLOOKUP(_xlfn.XLOOKUP(Tool_clean!$D27,'AveragePrices&amp;Codes'!$A:$A,'AveragePrices&amp;Codes'!$B:$B),AGRIBALYSE_Cooked!$C:$C,AGRIBALYSE_Cooked!Q:Q)*$E27),"")</f>
        <v>0</v>
      </c>
      <c r="N27">
        <f>IFERROR(IF($F27="Raw",_xlfn.XLOOKUP(_xlfn.XLOOKUP(Tool_clean!$D27,'AveragePrices&amp;Codes'!$A:$A,'AveragePrices&amp;Codes'!$B:$B),AGRIBALYSE_Raw!$B:$B,AGRIBALYSE_Raw!Q:Q)*$E27,_xlfn.XLOOKUP(_xlfn.XLOOKUP(Tool_clean!$D27,'AveragePrices&amp;Codes'!$A:$A,'AveragePrices&amp;Codes'!$B:$B),AGRIBALYSE_Cooked!$C:$C,AGRIBALYSE_Cooked!R:R)*$E27),"")</f>
        <v>0</v>
      </c>
      <c r="O27">
        <f>IFERROR(IF($F27="Raw",_xlfn.XLOOKUP(_xlfn.XLOOKUP(Tool_clean!$D27,'AveragePrices&amp;Codes'!$A:$A,'AveragePrices&amp;Codes'!$B:$B),AGRIBALYSE_Raw!$B:$B,AGRIBALYSE_Raw!R:R)*$E27,_xlfn.XLOOKUP(_xlfn.XLOOKUP(Tool_clean!$D27,'AveragePrices&amp;Codes'!$A:$A,'AveragePrices&amp;Codes'!$B:$B),AGRIBALYSE_Cooked!$C:$C,AGRIBALYSE_Cooked!S:S)*$E27),"")</f>
        <v>0</v>
      </c>
      <c r="P27">
        <f>IFERROR(IF($F27="Raw",_xlfn.XLOOKUP(_xlfn.XLOOKUP(Tool_clean!$D27,'AveragePrices&amp;Codes'!$A:$A,'AveragePrices&amp;Codes'!$B:$B),AGRIBALYSE_Raw!$B:$B,AGRIBALYSE_Raw!S:S)*$E27,_xlfn.XLOOKUP(_xlfn.XLOOKUP(Tool_clean!$D27,'AveragePrices&amp;Codes'!$A:$A,'AveragePrices&amp;Codes'!$B:$B),AGRIBALYSE_Cooked!$C:$C,AGRIBALYSE_Cooked!T:T)*$E27),"")</f>
        <v>0</v>
      </c>
      <c r="Q27">
        <f>IFERROR(IF($F27="Raw",_xlfn.XLOOKUP(_xlfn.XLOOKUP(Tool_clean!$D27,'AveragePrices&amp;Codes'!$A:$A,'AveragePrices&amp;Codes'!$B:$B),AGRIBALYSE_Raw!$B:$B,AGRIBALYSE_Raw!T:T)*$E27,_xlfn.XLOOKUP(_xlfn.XLOOKUP(Tool_clean!$D27,'AveragePrices&amp;Codes'!$A:$A,'AveragePrices&amp;Codes'!$B:$B),AGRIBALYSE_Cooked!$C:$C,AGRIBALYSE_Cooked!U:U)*$E27),"")</f>
        <v>0</v>
      </c>
      <c r="R27">
        <f>IFERROR(IF($F27="Raw",_xlfn.XLOOKUP(_xlfn.XLOOKUP(Tool_clean!$D27,'AveragePrices&amp;Codes'!$A:$A,'AveragePrices&amp;Codes'!$B:$B),AGRIBALYSE_Raw!$B:$B,AGRIBALYSE_Raw!U:U)*$E27,_xlfn.XLOOKUP(_xlfn.XLOOKUP(Tool_clean!$D27,'AveragePrices&amp;Codes'!$A:$A,'AveragePrices&amp;Codes'!$B:$B),AGRIBALYSE_Cooked!$C:$C,AGRIBALYSE_Cooked!V:V)*$E27),"")</f>
        <v>0</v>
      </c>
      <c r="S27">
        <f>IFERROR(IF($F27="Raw",_xlfn.XLOOKUP(_xlfn.XLOOKUP(Tool_clean!$D27,'AveragePrices&amp;Codes'!$A:$A,'AveragePrices&amp;Codes'!$B:$B),AGRIBALYSE_Raw!$B:$B,AGRIBALYSE_Raw!V:V)*$E27,_xlfn.XLOOKUP(_xlfn.XLOOKUP(Tool_clean!$D27,'AveragePrices&amp;Codes'!$A:$A,'AveragePrices&amp;Codes'!$B:$B),AGRIBALYSE_Cooked!$C:$C,AGRIBALYSE_Cooked!W:W)*$E27),"")</f>
        <v>0</v>
      </c>
      <c r="T27">
        <f>IFERROR(IF($F27="Raw",_xlfn.XLOOKUP(_xlfn.XLOOKUP(Tool_clean!$D27,'AveragePrices&amp;Codes'!$A:$A,'AveragePrices&amp;Codes'!$B:$B),AGRIBALYSE_Raw!$B:$B,AGRIBALYSE_Raw!W:W)*$E27,_xlfn.XLOOKUP(_xlfn.XLOOKUP(Tool_clean!$D27,'AveragePrices&amp;Codes'!$A:$A,'AveragePrices&amp;Codes'!$B:$B),AGRIBALYSE_Cooked!$C:$C,AGRIBALYSE_Cooked!X:X)*$E27),"")</f>
        <v>0</v>
      </c>
      <c r="U27">
        <f>IFERROR(IF($F27="Raw",_xlfn.XLOOKUP(_xlfn.XLOOKUP(Tool_clean!$D27,'AveragePrices&amp;Codes'!$A:$A,'AveragePrices&amp;Codes'!$B:$B),AGRIBALYSE_Raw!$B:$B,AGRIBALYSE_Raw!X:X)*$E27,_xlfn.XLOOKUP(_xlfn.XLOOKUP(Tool_clean!$D27,'AveragePrices&amp;Codes'!$A:$A,'AveragePrices&amp;Codes'!$B:$B),AGRIBALYSE_Cooked!$C:$C,AGRIBALYSE_Cooked!Y:Y)*$E27),"")</f>
        <v>0</v>
      </c>
      <c r="V27">
        <f>IFERROR(IF($F27="Raw",_xlfn.XLOOKUP(_xlfn.XLOOKUP(Tool_clean!$D27,'AveragePrices&amp;Codes'!$A:$A,'AveragePrices&amp;Codes'!$B:$B),AGRIBALYSE_Raw!$B:$B,AGRIBALYSE_Raw!Y:Y)*$E27,_xlfn.XLOOKUP(_xlfn.XLOOKUP(Tool_clean!$D27,'AveragePrices&amp;Codes'!$A:$A,'AveragePrices&amp;Codes'!$B:$B),AGRIBALYSE_Cooked!$C:$C,AGRIBALYSE_Cooked!Z:Z)*$E27),"")</f>
        <v>0</v>
      </c>
      <c r="W27">
        <f>IFERROR(IF($F27="Raw",_xlfn.XLOOKUP(_xlfn.XLOOKUP(Tool_clean!$D27,'AveragePrices&amp;Codes'!$A:$A,'AveragePrices&amp;Codes'!$B:$B),AGRIBALYSE_Raw!$B:$B,AGRIBALYSE_Raw!Z:Z)*$E27,_xlfn.XLOOKUP(_xlfn.XLOOKUP(Tool_clean!$D27,'AveragePrices&amp;Codes'!$A:$A,'AveragePrices&amp;Codes'!$B:$B),AGRIBALYSE_Cooked!$C:$C,AGRIBALYSE_Cooked!AA:AA)*$E27),"")</f>
        <v>0</v>
      </c>
      <c r="X27">
        <f>IFERROR(IF($F27="Raw",_xlfn.XLOOKUP(_xlfn.XLOOKUP(Tool_clean!$D27,'AveragePrices&amp;Codes'!$A:$A,'AveragePrices&amp;Codes'!$B:$B),AGRIBALYSE_Raw!$B:$B,AGRIBALYSE_Raw!AA:AA)*$E27,_xlfn.XLOOKUP(_xlfn.XLOOKUP(Tool_clean!$D27,'AveragePrices&amp;Codes'!$A:$A,'AveragePrices&amp;Codes'!$B:$B),AGRIBALYSE_Cooked!$C:$C,AGRIBALYSE_Cooked!AB:AB)*$E27),"")</f>
        <v>0</v>
      </c>
      <c r="Y27">
        <f>IFERROR(IF($F27="Raw",_xlfn.XLOOKUP(_xlfn.XLOOKUP(Tool_clean!$D27,'AveragePrices&amp;Codes'!$A:$A,'AveragePrices&amp;Codes'!$B:$B),AGRIBALYSE_Raw!$B:$B,AGRIBALYSE_Raw!AB:AB)*$E27,_xlfn.XLOOKUP(_xlfn.XLOOKUP(Tool_clean!$D27,'AveragePrices&amp;Codes'!$A:$A,'AveragePrices&amp;Codes'!$B:$B),AGRIBALYSE_Cooked!$C:$C,AGRIBALYSE_Cooked!AC:AC)*$E27),"")</f>
        <v>0</v>
      </c>
      <c r="Z27">
        <f>IFERROR(IF($F27="Raw",_xlfn.XLOOKUP(_xlfn.XLOOKUP(Tool_clean!$D27,'AveragePrices&amp;Codes'!$A:$A,'AveragePrices&amp;Codes'!$B:$B),AGRIBALYSE_Raw!$B:$B,AGRIBALYSE_Raw!AC:AC)*$E27,_xlfn.XLOOKUP(_xlfn.XLOOKUP(Tool_clean!$D27,'AveragePrices&amp;Codes'!$A:$A,'AveragePrices&amp;Codes'!$B:$B),AGRIBALYSE_Cooked!$C:$C,AGRIBALYSE_Cooked!AD:AD)*$E27),"")</f>
        <v>0</v>
      </c>
      <c r="AA27">
        <f>IFERROR(IF($F27="Raw",_xlfn.XLOOKUP(_xlfn.XLOOKUP(Tool_clean!$D27,'AveragePrices&amp;Codes'!$A:$A,'AveragePrices&amp;Codes'!$B:$B),AGRIBALYSE_Raw!$B:$B,AGRIBALYSE_Raw!AD:AD)*$E27,_xlfn.XLOOKUP(_xlfn.XLOOKUP(Tool_clean!$D27,'AveragePrices&amp;Codes'!$A:$A,'AveragePrices&amp;Codes'!$B:$B),AGRIBALYSE_Cooked!$C:$C,AGRIBALYSE_Cooked!AE:AE)*$E27),"")</f>
        <v>0</v>
      </c>
      <c r="AB27" t="str" cm="1">
        <f t="array" ref="AB27">IFERROR(_xlfn.XLOOKUP(Tool_clean!$F27&amp;$E$2,'Cooking methods'!$A:$A&amp;'Cooking methods'!$B:$B,'Cooking methods'!C:C)*$E27,"")</f>
        <v/>
      </c>
      <c r="AC27" t="str" cm="1">
        <f t="array" ref="AC27">IFERROR(_xlfn.XLOOKUP(Tool_clean!$F27&amp;$E$2,'Cooking methods'!$A:$A&amp;'Cooking methods'!$B:$B,'Cooking methods'!D:D)*$E27,"")</f>
        <v/>
      </c>
      <c r="AD27" t="str" cm="1">
        <f t="array" ref="AD27">IFERROR(_xlfn.XLOOKUP(Tool_clean!$F27&amp;$E$2,'Cooking methods'!$A:$A&amp;'Cooking methods'!$B:$B,'Cooking methods'!E:E)*$E27,"")</f>
        <v/>
      </c>
      <c r="AE27" t="str" cm="1">
        <f t="array" ref="AE27">IFERROR(_xlfn.XLOOKUP(Tool_clean!$F27&amp;$E$2,'Cooking methods'!$A:$A&amp;'Cooking methods'!$B:$B,'Cooking methods'!F:F)*$E27,"")</f>
        <v/>
      </c>
      <c r="AF27" t="str" cm="1">
        <f t="array" ref="AF27">IFERROR(_xlfn.XLOOKUP(Tool_clean!$F27&amp;$E$2,'Cooking methods'!$A:$A&amp;'Cooking methods'!$B:$B,'Cooking methods'!G:G)*$E27,"")</f>
        <v/>
      </c>
      <c r="AG27" t="str" cm="1">
        <f t="array" ref="AG27">IFERROR(_xlfn.XLOOKUP(Tool_clean!$F27&amp;$E$2,'Cooking methods'!$A:$A&amp;'Cooking methods'!$B:$B,'Cooking methods'!H:H)*$E27,"")</f>
        <v/>
      </c>
      <c r="AH27" t="str" cm="1">
        <f t="array" ref="AH27">IFERROR(_xlfn.XLOOKUP(Tool_clean!$F27&amp;$E$2,'Cooking methods'!$A:$A&amp;'Cooking methods'!$B:$B,'Cooking methods'!I:I)*$E27,"")</f>
        <v/>
      </c>
      <c r="AI27" t="str" cm="1">
        <f t="array" ref="AI27">IFERROR(_xlfn.XLOOKUP(Tool_clean!$F27&amp;$E$2,'Cooking methods'!$A:$A&amp;'Cooking methods'!$B:$B,'Cooking methods'!J:J)*$E27,"")</f>
        <v/>
      </c>
      <c r="AJ27" t="str" cm="1">
        <f t="array" ref="AJ27">IFERROR(_xlfn.XLOOKUP(Tool_clean!$F27&amp;$E$2,'Cooking methods'!$A:$A&amp;'Cooking methods'!$B:$B,'Cooking methods'!K:K)*$E27,"")</f>
        <v/>
      </c>
      <c r="AK27" t="str" cm="1">
        <f t="array" ref="AK27">IFERROR(_xlfn.XLOOKUP(Tool_clean!$F27&amp;$E$2,'Cooking methods'!$A:$A&amp;'Cooking methods'!$B:$B,'Cooking methods'!L:L)*$E27,"")</f>
        <v/>
      </c>
      <c r="AL27" t="str" cm="1">
        <f t="array" ref="AL27">IFERROR(_xlfn.XLOOKUP(Tool_clean!$F27&amp;$E$2,'Cooking methods'!$A:$A&amp;'Cooking methods'!$B:$B,'Cooking methods'!M:M)*$E27,"")</f>
        <v/>
      </c>
      <c r="AM27" t="str" cm="1">
        <f t="array" ref="AM27">IFERROR(_xlfn.XLOOKUP(Tool_clean!$F27&amp;$E$2,'Cooking methods'!$A:$A&amp;'Cooking methods'!$B:$B,'Cooking methods'!N:N)*$E27,"")</f>
        <v/>
      </c>
      <c r="AN27" t="str" cm="1">
        <f t="array" ref="AN27">IFERROR(_xlfn.XLOOKUP(Tool_clean!$F27&amp;$E$2,'Cooking methods'!$A:$A&amp;'Cooking methods'!$B:$B,'Cooking methods'!O:O)*$E27,"")</f>
        <v/>
      </c>
      <c r="AO27" t="str" cm="1">
        <f t="array" ref="AO27">IFERROR(_xlfn.XLOOKUP(Tool_clean!$F27&amp;$E$2,'Cooking methods'!$A:$A&amp;'Cooking methods'!$B:$B,'Cooking methods'!P:P)*$E27,"")</f>
        <v/>
      </c>
      <c r="AP27" t="str" cm="1">
        <f t="array" ref="AP27">IFERROR(_xlfn.XLOOKUP(Tool_clean!$F27&amp;$E$2,'Cooking methods'!$A:$A&amp;'Cooking methods'!$B:$B,'Cooking methods'!Q:Q)*$E27,"")</f>
        <v/>
      </c>
      <c r="AQ27" t="str" cm="1">
        <f t="array" ref="AQ27">IFERROR(_xlfn.XLOOKUP(Tool_clean!$F27&amp;$E$2,'Cooking methods'!$A:$A&amp;'Cooking methods'!$B:$B,'Cooking methods'!R:R)*$E27,"")</f>
        <v/>
      </c>
      <c r="AR27" t="str" cm="1">
        <f t="array" ref="AR27">IFERROR(_xlfn.XLOOKUP(Tool_clean!$G27&amp;$E$2,'Waste management'!$A:$A&amp;'Waste management'!$B:$B,'Waste management'!C:C)*$E27,"")</f>
        <v/>
      </c>
      <c r="AS27" t="str" cm="1">
        <f t="array" ref="AS27">IFERROR(_xlfn.XLOOKUP(Tool_clean!$G27&amp;$E$2,'Waste management'!$A:$A&amp;'Waste management'!$B:$B,'Waste management'!D:D)*$E27,"")</f>
        <v/>
      </c>
      <c r="AT27" t="str" cm="1">
        <f t="array" ref="AT27">IFERROR(_xlfn.XLOOKUP(Tool_clean!$G27&amp;$E$2,'Waste management'!$A:$A&amp;'Waste management'!$B:$B,'Waste management'!E:E)*$E27,"")</f>
        <v/>
      </c>
      <c r="AU27" t="str" cm="1">
        <f t="array" ref="AU27">IFERROR(_xlfn.XLOOKUP(Tool_clean!$G27&amp;$E$2,'Waste management'!$A:$A&amp;'Waste management'!$B:$B,'Waste management'!F:F)*$E27,"")</f>
        <v/>
      </c>
      <c r="AV27" t="str" cm="1">
        <f t="array" ref="AV27">IFERROR(_xlfn.XLOOKUP(Tool_clean!$G27&amp;$E$2,'Waste management'!$A:$A&amp;'Waste management'!$B:$B,'Waste management'!G:G)*$E27,"")</f>
        <v/>
      </c>
      <c r="AW27" t="str" cm="1">
        <f t="array" ref="AW27">IFERROR(_xlfn.XLOOKUP(Tool_clean!$G27&amp;$E$2,'Waste management'!$A:$A&amp;'Waste management'!$B:$B,'Waste management'!H:H)*$E27,"")</f>
        <v/>
      </c>
      <c r="AX27" t="str" cm="1">
        <f t="array" ref="AX27">IFERROR(_xlfn.XLOOKUP(Tool_clean!$G27&amp;$E$2,'Waste management'!$A:$A&amp;'Waste management'!$B:$B,'Waste management'!I:I)*$E27,"")</f>
        <v/>
      </c>
      <c r="AY27" t="str" cm="1">
        <f t="array" ref="AY27">IFERROR(_xlfn.XLOOKUP(Tool_clean!$G27&amp;$E$2,'Waste management'!$A:$A&amp;'Waste management'!$B:$B,'Waste management'!J:J)*$E27,"")</f>
        <v/>
      </c>
      <c r="AZ27" t="str" cm="1">
        <f t="array" ref="AZ27">IFERROR(_xlfn.XLOOKUP(Tool_clean!$G27&amp;$E$2,'Waste management'!$A:$A&amp;'Waste management'!$B:$B,'Waste management'!K:K)*$E27,"")</f>
        <v/>
      </c>
      <c r="BA27" t="str" cm="1">
        <f t="array" ref="BA27">IFERROR(_xlfn.XLOOKUP(Tool_clean!$G27&amp;$E$2,'Waste management'!$A:$A&amp;'Waste management'!$B:$B,'Waste management'!L:L)*$E27,"")</f>
        <v/>
      </c>
      <c r="BB27" t="str" cm="1">
        <f t="array" ref="BB27">IFERROR(_xlfn.XLOOKUP(Tool_clean!$G27&amp;$E$2,'Waste management'!$A:$A&amp;'Waste management'!$B:$B,'Waste management'!M:M)*$E27,"")</f>
        <v/>
      </c>
      <c r="BC27" t="str" cm="1">
        <f t="array" ref="BC27">IFERROR(_xlfn.XLOOKUP(Tool_clean!$G27&amp;$E$2,'Waste management'!$A:$A&amp;'Waste management'!$B:$B,'Waste management'!N:N)*$E27,"")</f>
        <v/>
      </c>
      <c r="BD27" t="str" cm="1">
        <f t="array" ref="BD27">IFERROR(_xlfn.XLOOKUP(Tool_clean!$G27&amp;$E$2,'Waste management'!$A:$A&amp;'Waste management'!$B:$B,'Waste management'!O:O)*$E27,"")</f>
        <v/>
      </c>
      <c r="BE27" t="str" cm="1">
        <f t="array" ref="BE27">IFERROR(_xlfn.XLOOKUP(Tool_clean!$G27&amp;$E$2,'Waste management'!$A:$A&amp;'Waste management'!$B:$B,'Waste management'!P:P)*$E27,"")</f>
        <v/>
      </c>
      <c r="BF27" t="str" cm="1">
        <f t="array" ref="BF27">IFERROR(_xlfn.XLOOKUP(Tool_clean!$G27&amp;$E$2,'Waste management'!$A:$A&amp;'Waste management'!$B:$B,'Waste management'!Q:Q)*$E27,"")</f>
        <v/>
      </c>
      <c r="BG27" t="str" cm="1">
        <f t="array" ref="BG27">IFERROR(_xlfn.XLOOKUP(Tool_clean!$G27&amp;$E$2,'Waste management'!$A:$A&amp;'Waste management'!$B:$B,'Waste management'!R:R)*$E27,"")</f>
        <v/>
      </c>
      <c r="BH27" t="str">
        <f>IFERROR((L27+AR27+AB27)*_xlfn.XLOOKUP(Tool_clean!BH$4,Monetization_Factors!$A:$A,Monetization_Factors!$D:$D),"")</f>
        <v/>
      </c>
      <c r="BI27" t="str">
        <f>IFERROR((M27+AS27+AC27)*_xlfn.XLOOKUP(Tool_clean!BI$4,Monetization_Factors!$A:$A,Monetization_Factors!$D:$D),"")</f>
        <v/>
      </c>
      <c r="BJ27" t="str">
        <f>IFERROR((N27+AT27+AD27)*_xlfn.XLOOKUP(Tool_clean!BJ$4,Monetization_Factors!$A:$A,Monetization_Factors!$D:$D),"")</f>
        <v/>
      </c>
      <c r="BK27" t="str">
        <f>IFERROR((O27+AU27+AE27)*_xlfn.XLOOKUP(Tool_clean!BK$4,Monetization_Factors!$A:$A,Monetization_Factors!$D:$D),"")</f>
        <v/>
      </c>
      <c r="BL27" t="str">
        <f>IFERROR((P27+AV27+AF27)*_xlfn.XLOOKUP(Tool_clean!BL$4,Monetization_Factors!$A:$A,Monetization_Factors!$D:$D),"")</f>
        <v/>
      </c>
      <c r="BM27" t="str">
        <f>IFERROR((Q27+AW27+AG27)*_xlfn.XLOOKUP(Tool_clean!BM$4,Monetization_Factors!$A:$A,Monetization_Factors!$D:$D),"")</f>
        <v/>
      </c>
      <c r="BN27" t="str">
        <f>IFERROR((R27+AX27+AH27)*_xlfn.XLOOKUP(Tool_clean!BN$4,Monetization_Factors!$A:$A,Monetization_Factors!$D:$D),"")</f>
        <v/>
      </c>
      <c r="BO27" t="str">
        <f>IFERROR((S27+AY27+AI27)*_xlfn.XLOOKUP(Tool_clean!BO$4,Monetization_Factors!$A:$A,Monetization_Factors!$D:$D),"")</f>
        <v/>
      </c>
      <c r="BP27" t="str">
        <f>IFERROR((T27+AZ27+AJ27)*_xlfn.XLOOKUP(Tool_clean!BP$4,Monetization_Factors!$A:$A,Monetization_Factors!$D:$D),"")</f>
        <v/>
      </c>
      <c r="BQ27" t="str">
        <f>IFERROR((U27+BA27+AK27)*_xlfn.XLOOKUP(Tool_clean!BQ$4,Monetization_Factors!$A:$A,Monetization_Factors!$D:$D),"")</f>
        <v/>
      </c>
      <c r="BR27" t="str">
        <f>IFERROR((V27+BB27+AL27)*_xlfn.XLOOKUP(Tool_clean!BR$4,Monetization_Factors!$A:$A,Monetization_Factors!$D:$D),"")</f>
        <v/>
      </c>
      <c r="BS27" t="str">
        <f>IFERROR((W27+BC27+AM27)*_xlfn.XLOOKUP(Tool_clean!BS$4,Monetization_Factors!$A:$A,Monetization_Factors!$D:$D),"")</f>
        <v/>
      </c>
      <c r="BT27" t="str">
        <f>IFERROR((X27+BD27+AN27)*_xlfn.XLOOKUP(Tool_clean!BT$4,Monetization_Factors!$A:$A,Monetization_Factors!$D:$D),"")</f>
        <v/>
      </c>
      <c r="BU27" t="str">
        <f>IFERROR((Y27+BE27+AO27)*_xlfn.XLOOKUP(Tool_clean!BU$4,Monetization_Factors!$A:$A,Monetization_Factors!$D:$D),"")</f>
        <v/>
      </c>
      <c r="BV27" t="str">
        <f>IFERROR((Z27+BF27+AP27)*_xlfn.XLOOKUP(Tool_clean!BV$4,Monetization_Factors!$A:$A,Monetization_Factors!$D:$D),"")</f>
        <v/>
      </c>
      <c r="BW27" t="str">
        <f>IFERROR((AA27+BG27+AQ27)*_xlfn.XLOOKUP(Tool_clean!BW$4,Monetization_Factors!$A:$A,Monetization_Factors!$D:$D),"")</f>
        <v/>
      </c>
      <c r="BX27" s="38" t="str" cm="1">
        <f t="array" ref="BX27">IFERROR(_xlfn.IFS(I27&gt;0,I27*E27,I27="",J27*E27),"")</f>
        <v/>
      </c>
      <c r="BY27" s="38">
        <f t="shared" si="33"/>
        <v>0</v>
      </c>
      <c r="BZ27" s="38" t="str">
        <f t="shared" si="34"/>
        <v/>
      </c>
      <c r="CA27" s="38" t="str">
        <f t="shared" si="35"/>
        <v/>
      </c>
      <c r="CB27" t="str">
        <f t="shared" si="0"/>
        <v/>
      </c>
      <c r="CC27" t="str">
        <f t="shared" si="36"/>
        <v/>
      </c>
      <c r="CD27" t="str">
        <f t="shared" si="37"/>
        <v/>
      </c>
      <c r="CE27" t="str">
        <f t="shared" si="38"/>
        <v/>
      </c>
      <c r="CF27" t="str">
        <f t="shared" si="39"/>
        <v/>
      </c>
      <c r="CG27" t="str">
        <f t="shared" si="40"/>
        <v/>
      </c>
      <c r="CH27" t="str">
        <f t="shared" si="41"/>
        <v/>
      </c>
      <c r="CI27" t="str">
        <f t="shared" si="42"/>
        <v/>
      </c>
      <c r="CJ27" t="str">
        <f t="shared" si="43"/>
        <v/>
      </c>
      <c r="CK27" t="str">
        <f t="shared" si="44"/>
        <v/>
      </c>
      <c r="CL27" t="str">
        <f t="shared" si="45"/>
        <v/>
      </c>
      <c r="CM27" t="str">
        <f t="shared" si="46"/>
        <v/>
      </c>
      <c r="CN27" t="str">
        <f t="shared" si="47"/>
        <v/>
      </c>
      <c r="CO27" t="str">
        <f t="shared" si="48"/>
        <v/>
      </c>
      <c r="CP27" t="str">
        <f t="shared" si="49"/>
        <v/>
      </c>
      <c r="CQ27" t="str">
        <f t="shared" si="50"/>
        <v/>
      </c>
      <c r="CR27" t="str">
        <f t="shared" si="16"/>
        <v/>
      </c>
      <c r="CS27" t="str">
        <f t="shared" si="51"/>
        <v/>
      </c>
      <c r="CT27" t="str">
        <f t="shared" si="52"/>
        <v/>
      </c>
      <c r="CU27" t="str">
        <f t="shared" si="53"/>
        <v/>
      </c>
      <c r="CV27" t="str">
        <f t="shared" si="54"/>
        <v/>
      </c>
      <c r="CW27" t="str">
        <f t="shared" si="55"/>
        <v/>
      </c>
      <c r="CX27" t="str">
        <f t="shared" si="56"/>
        <v/>
      </c>
      <c r="CY27" t="str">
        <f t="shared" si="57"/>
        <v/>
      </c>
      <c r="CZ27" t="str">
        <f t="shared" si="58"/>
        <v/>
      </c>
      <c r="DA27" t="str">
        <f t="shared" si="59"/>
        <v/>
      </c>
      <c r="DB27" t="str">
        <f t="shared" si="60"/>
        <v/>
      </c>
      <c r="DC27" t="str">
        <f t="shared" si="61"/>
        <v/>
      </c>
      <c r="DD27" t="str">
        <f t="shared" si="62"/>
        <v/>
      </c>
      <c r="DE27" t="str">
        <f t="shared" si="63"/>
        <v/>
      </c>
      <c r="DF27" t="str">
        <f t="shared" si="64"/>
        <v/>
      </c>
      <c r="DG27" t="str">
        <f t="shared" si="65"/>
        <v/>
      </c>
      <c r="DH27" s="5" t="str">
        <f>IFERROR((CR27*$B$2*(1-$H27)*('CAR.CAP_per person'!B$2))/(_xlfn.XLOOKUP($E$2,EU_countries_GDP!$A$2:$A$29,EU_countries_GDP!$E$2:$E$29)),"")</f>
        <v/>
      </c>
      <c r="DI27" s="5" t="str">
        <f>IFERROR((CS27*$B$2*(1-$H27)*('CAR.CAP_per person'!C$2))/(_xlfn.XLOOKUP($E$2,EU_countries_GDP!$A$2:$A$29,EU_countries_GDP!$E$2:$E$29)),"")</f>
        <v/>
      </c>
      <c r="DJ27" s="5" t="str">
        <f>IFERROR((CT27*$B$2*(1-$H27)*('CAR.CAP_per person'!D$2))/(_xlfn.XLOOKUP($E$2,EU_countries_GDP!$A$2:$A$29,EU_countries_GDP!$E$2:$E$29)),"")</f>
        <v/>
      </c>
      <c r="DK27" s="5" t="str">
        <f>IFERROR((CU27*$B$2*(1-$H27)*('CAR.CAP_per person'!E$2))/(_xlfn.XLOOKUP($E$2,EU_countries_GDP!$A$2:$A$29,EU_countries_GDP!$E$2:$E$29)),"")</f>
        <v/>
      </c>
      <c r="DL27" s="5" t="str">
        <f>IFERROR((CV27*$B$2*(1-$H27)*('CAR.CAP_per person'!F$2))/(_xlfn.XLOOKUP($E$2,EU_countries_GDP!$A$2:$A$29,EU_countries_GDP!$E$2:$E$29)),"")</f>
        <v/>
      </c>
      <c r="DM27" s="5" t="str">
        <f>IFERROR((CW27*$B$2*(1-$H27)*('CAR.CAP_per person'!G$2))/(_xlfn.XLOOKUP($E$2,EU_countries_GDP!$A$2:$A$29,EU_countries_GDP!$E$2:$E$29)),"")</f>
        <v/>
      </c>
      <c r="DN27" s="5" t="str">
        <f>IFERROR((CX27*$B$2*(1-$H27)*('CAR.CAP_per person'!H$2))/(_xlfn.XLOOKUP($E$2,EU_countries_GDP!$A$2:$A$29,EU_countries_GDP!$E$2:$E$29)),"")</f>
        <v/>
      </c>
      <c r="DO27" s="5" t="str">
        <f>IFERROR((CY27*$B$2*(1-$H27)*('CAR.CAP_per person'!I$2))/(_xlfn.XLOOKUP($E$2,EU_countries_GDP!$A$2:$A$29,EU_countries_GDP!$E$2:$E$29)),"")</f>
        <v/>
      </c>
      <c r="DP27" s="5" t="str">
        <f>IFERROR((CZ27*$B$2*(1-$H27)*('CAR.CAP_per person'!J$2))/(_xlfn.XLOOKUP($E$2,EU_countries_GDP!$A$2:$A$29,EU_countries_GDP!$E$2:$E$29)),"")</f>
        <v/>
      </c>
      <c r="DQ27" s="5" t="str">
        <f>IFERROR((DA27*$B$2*(1-$H27)*('CAR.CAP_per person'!K$2))/(_xlfn.XLOOKUP($E$2,EU_countries_GDP!$A$2:$A$29,EU_countries_GDP!$E$2:$E$29)),"")</f>
        <v/>
      </c>
      <c r="DR27" s="5" t="str">
        <f>IFERROR((DB27*$B$2*(1-$H27)*('CAR.CAP_per person'!L$2))/(_xlfn.XLOOKUP($E$2,EU_countries_GDP!$A$2:$A$29,EU_countries_GDP!$E$2:$E$29)),"")</f>
        <v/>
      </c>
      <c r="DS27" s="5" t="str">
        <f>IFERROR((DC27*$B$2*(1-$H27)*('CAR.CAP_per person'!M$2))/(_xlfn.XLOOKUP($E$2,EU_countries_GDP!$A$2:$A$29,EU_countries_GDP!$E$2:$E$29)),"")</f>
        <v/>
      </c>
      <c r="DT27" s="5" t="str">
        <f>IFERROR((DD27*$B$2*(1-$H27)*('CAR.CAP_per person'!N$2))/(_xlfn.XLOOKUP($E$2,EU_countries_GDP!$A$2:$A$29,EU_countries_GDP!$E$2:$E$29)),"")</f>
        <v/>
      </c>
      <c r="DU27" s="5" t="str">
        <f>IFERROR((DE27*$B$2*(1-$H27)*('CAR.CAP_per person'!O$2))/(_xlfn.XLOOKUP($E$2,EU_countries_GDP!$A$2:$A$29,EU_countries_GDP!$E$2:$E$29)),"")</f>
        <v/>
      </c>
      <c r="DV27" s="5" t="str">
        <f>IFERROR((DF27*$B$2*(1-$H27)*('CAR.CAP_per person'!P$2))/(_xlfn.XLOOKUP($E$2,EU_countries_GDP!$A$2:$A$29,EU_countries_GDP!$E$2:$E$29)),"")</f>
        <v/>
      </c>
      <c r="DW27" s="5" t="str">
        <f>IFERROR((DG27*$B$2*(1-$H27)*('CAR.CAP_per person'!Q$2))/(_xlfn.XLOOKUP($E$2,EU_countries_GDP!$A$2:$A$29,EU_countries_GDP!$E$2:$E$29)),"")</f>
        <v/>
      </c>
    </row>
    <row r="28" spans="2:127">
      <c r="B28" t="str">
        <f>_xlfn.XLOOKUP(D28,Table5[Ingredient],Table5[Category],"",FALSE)</f>
        <v/>
      </c>
      <c r="C28" s="33"/>
      <c r="D28" s="33"/>
      <c r="E28" s="33"/>
      <c r="F28" s="33"/>
      <c r="G28" s="33"/>
      <c r="H28" s="33"/>
      <c r="I28" s="33"/>
      <c r="J28" s="37" t="str">
        <f>IFERROR(INDEX('AveragePrices&amp;Codes'!G:AG, MATCH($D28, 'AveragePrices&amp;Codes'!$A:$A, 0), MATCH(Tool_clean!$E$2, 'AveragePrices&amp;Codes'!$G$1:$AG$1, 0)),"")</f>
        <v/>
      </c>
      <c r="K28" s="37" t="str">
        <f t="shared" si="32"/>
        <v/>
      </c>
      <c r="L28">
        <f>IFERROR(IF($F28="Raw",_xlfn.XLOOKUP(_xlfn.XLOOKUP(Tool_clean!$D28,'AveragePrices&amp;Codes'!$A:$A,'AveragePrices&amp;Codes'!$B:$B),AGRIBALYSE_Raw!$B:$B,AGRIBALYSE_Raw!O:O)*$E28,_xlfn.XLOOKUP(_xlfn.XLOOKUP(Tool_clean!$D28,'AveragePrices&amp;Codes'!$A:$A,'AveragePrices&amp;Codes'!$B:$B),AGRIBALYSE_Cooked!$C:$C,AGRIBALYSE_Cooked!P:P)*$E28),"")</f>
        <v>0</v>
      </c>
      <c r="M28">
        <f>IFERROR(IF($F28="Raw",_xlfn.XLOOKUP(_xlfn.XLOOKUP(Tool_clean!$D28,'AveragePrices&amp;Codes'!$A:$A,'AveragePrices&amp;Codes'!$B:$B),AGRIBALYSE_Raw!$B:$B,AGRIBALYSE_Raw!P:P)*$E28,_xlfn.XLOOKUP(_xlfn.XLOOKUP(Tool_clean!$D28,'AveragePrices&amp;Codes'!$A:$A,'AveragePrices&amp;Codes'!$B:$B),AGRIBALYSE_Cooked!$C:$C,AGRIBALYSE_Cooked!Q:Q)*$E28),"")</f>
        <v>0</v>
      </c>
      <c r="N28">
        <f>IFERROR(IF($F28="Raw",_xlfn.XLOOKUP(_xlfn.XLOOKUP(Tool_clean!$D28,'AveragePrices&amp;Codes'!$A:$A,'AveragePrices&amp;Codes'!$B:$B),AGRIBALYSE_Raw!$B:$B,AGRIBALYSE_Raw!Q:Q)*$E28,_xlfn.XLOOKUP(_xlfn.XLOOKUP(Tool_clean!$D28,'AveragePrices&amp;Codes'!$A:$A,'AveragePrices&amp;Codes'!$B:$B),AGRIBALYSE_Cooked!$C:$C,AGRIBALYSE_Cooked!R:R)*$E28),"")</f>
        <v>0</v>
      </c>
      <c r="O28">
        <f>IFERROR(IF($F28="Raw",_xlfn.XLOOKUP(_xlfn.XLOOKUP(Tool_clean!$D28,'AveragePrices&amp;Codes'!$A:$A,'AveragePrices&amp;Codes'!$B:$B),AGRIBALYSE_Raw!$B:$B,AGRIBALYSE_Raw!R:R)*$E28,_xlfn.XLOOKUP(_xlfn.XLOOKUP(Tool_clean!$D28,'AveragePrices&amp;Codes'!$A:$A,'AveragePrices&amp;Codes'!$B:$B),AGRIBALYSE_Cooked!$C:$C,AGRIBALYSE_Cooked!S:S)*$E28),"")</f>
        <v>0</v>
      </c>
      <c r="P28">
        <f>IFERROR(IF($F28="Raw",_xlfn.XLOOKUP(_xlfn.XLOOKUP(Tool_clean!$D28,'AveragePrices&amp;Codes'!$A:$A,'AveragePrices&amp;Codes'!$B:$B),AGRIBALYSE_Raw!$B:$B,AGRIBALYSE_Raw!S:S)*$E28,_xlfn.XLOOKUP(_xlfn.XLOOKUP(Tool_clean!$D28,'AveragePrices&amp;Codes'!$A:$A,'AveragePrices&amp;Codes'!$B:$B),AGRIBALYSE_Cooked!$C:$C,AGRIBALYSE_Cooked!T:T)*$E28),"")</f>
        <v>0</v>
      </c>
      <c r="Q28">
        <f>IFERROR(IF($F28="Raw",_xlfn.XLOOKUP(_xlfn.XLOOKUP(Tool_clean!$D28,'AveragePrices&amp;Codes'!$A:$A,'AveragePrices&amp;Codes'!$B:$B),AGRIBALYSE_Raw!$B:$B,AGRIBALYSE_Raw!T:T)*$E28,_xlfn.XLOOKUP(_xlfn.XLOOKUP(Tool_clean!$D28,'AveragePrices&amp;Codes'!$A:$A,'AveragePrices&amp;Codes'!$B:$B),AGRIBALYSE_Cooked!$C:$C,AGRIBALYSE_Cooked!U:U)*$E28),"")</f>
        <v>0</v>
      </c>
      <c r="R28">
        <f>IFERROR(IF($F28="Raw",_xlfn.XLOOKUP(_xlfn.XLOOKUP(Tool_clean!$D28,'AveragePrices&amp;Codes'!$A:$A,'AveragePrices&amp;Codes'!$B:$B),AGRIBALYSE_Raw!$B:$B,AGRIBALYSE_Raw!U:U)*$E28,_xlfn.XLOOKUP(_xlfn.XLOOKUP(Tool_clean!$D28,'AveragePrices&amp;Codes'!$A:$A,'AveragePrices&amp;Codes'!$B:$B),AGRIBALYSE_Cooked!$C:$C,AGRIBALYSE_Cooked!V:V)*$E28),"")</f>
        <v>0</v>
      </c>
      <c r="S28">
        <f>IFERROR(IF($F28="Raw",_xlfn.XLOOKUP(_xlfn.XLOOKUP(Tool_clean!$D28,'AveragePrices&amp;Codes'!$A:$A,'AveragePrices&amp;Codes'!$B:$B),AGRIBALYSE_Raw!$B:$B,AGRIBALYSE_Raw!V:V)*$E28,_xlfn.XLOOKUP(_xlfn.XLOOKUP(Tool_clean!$D28,'AveragePrices&amp;Codes'!$A:$A,'AveragePrices&amp;Codes'!$B:$B),AGRIBALYSE_Cooked!$C:$C,AGRIBALYSE_Cooked!W:W)*$E28),"")</f>
        <v>0</v>
      </c>
      <c r="T28">
        <f>IFERROR(IF($F28="Raw",_xlfn.XLOOKUP(_xlfn.XLOOKUP(Tool_clean!$D28,'AveragePrices&amp;Codes'!$A:$A,'AveragePrices&amp;Codes'!$B:$B),AGRIBALYSE_Raw!$B:$B,AGRIBALYSE_Raw!W:W)*$E28,_xlfn.XLOOKUP(_xlfn.XLOOKUP(Tool_clean!$D28,'AveragePrices&amp;Codes'!$A:$A,'AveragePrices&amp;Codes'!$B:$B),AGRIBALYSE_Cooked!$C:$C,AGRIBALYSE_Cooked!X:X)*$E28),"")</f>
        <v>0</v>
      </c>
      <c r="U28">
        <f>IFERROR(IF($F28="Raw",_xlfn.XLOOKUP(_xlfn.XLOOKUP(Tool_clean!$D28,'AveragePrices&amp;Codes'!$A:$A,'AveragePrices&amp;Codes'!$B:$B),AGRIBALYSE_Raw!$B:$B,AGRIBALYSE_Raw!X:X)*$E28,_xlfn.XLOOKUP(_xlfn.XLOOKUP(Tool_clean!$D28,'AveragePrices&amp;Codes'!$A:$A,'AveragePrices&amp;Codes'!$B:$B),AGRIBALYSE_Cooked!$C:$C,AGRIBALYSE_Cooked!Y:Y)*$E28),"")</f>
        <v>0</v>
      </c>
      <c r="V28">
        <f>IFERROR(IF($F28="Raw",_xlfn.XLOOKUP(_xlfn.XLOOKUP(Tool_clean!$D28,'AveragePrices&amp;Codes'!$A:$A,'AveragePrices&amp;Codes'!$B:$B),AGRIBALYSE_Raw!$B:$B,AGRIBALYSE_Raw!Y:Y)*$E28,_xlfn.XLOOKUP(_xlfn.XLOOKUP(Tool_clean!$D28,'AveragePrices&amp;Codes'!$A:$A,'AveragePrices&amp;Codes'!$B:$B),AGRIBALYSE_Cooked!$C:$C,AGRIBALYSE_Cooked!Z:Z)*$E28),"")</f>
        <v>0</v>
      </c>
      <c r="W28">
        <f>IFERROR(IF($F28="Raw",_xlfn.XLOOKUP(_xlfn.XLOOKUP(Tool_clean!$D28,'AveragePrices&amp;Codes'!$A:$A,'AveragePrices&amp;Codes'!$B:$B),AGRIBALYSE_Raw!$B:$B,AGRIBALYSE_Raw!Z:Z)*$E28,_xlfn.XLOOKUP(_xlfn.XLOOKUP(Tool_clean!$D28,'AveragePrices&amp;Codes'!$A:$A,'AveragePrices&amp;Codes'!$B:$B),AGRIBALYSE_Cooked!$C:$C,AGRIBALYSE_Cooked!AA:AA)*$E28),"")</f>
        <v>0</v>
      </c>
      <c r="X28">
        <f>IFERROR(IF($F28="Raw",_xlfn.XLOOKUP(_xlfn.XLOOKUP(Tool_clean!$D28,'AveragePrices&amp;Codes'!$A:$A,'AveragePrices&amp;Codes'!$B:$B),AGRIBALYSE_Raw!$B:$B,AGRIBALYSE_Raw!AA:AA)*$E28,_xlfn.XLOOKUP(_xlfn.XLOOKUP(Tool_clean!$D28,'AveragePrices&amp;Codes'!$A:$A,'AveragePrices&amp;Codes'!$B:$B),AGRIBALYSE_Cooked!$C:$C,AGRIBALYSE_Cooked!AB:AB)*$E28),"")</f>
        <v>0</v>
      </c>
      <c r="Y28">
        <f>IFERROR(IF($F28="Raw",_xlfn.XLOOKUP(_xlfn.XLOOKUP(Tool_clean!$D28,'AveragePrices&amp;Codes'!$A:$A,'AveragePrices&amp;Codes'!$B:$B),AGRIBALYSE_Raw!$B:$B,AGRIBALYSE_Raw!AB:AB)*$E28,_xlfn.XLOOKUP(_xlfn.XLOOKUP(Tool_clean!$D28,'AveragePrices&amp;Codes'!$A:$A,'AveragePrices&amp;Codes'!$B:$B),AGRIBALYSE_Cooked!$C:$C,AGRIBALYSE_Cooked!AC:AC)*$E28),"")</f>
        <v>0</v>
      </c>
      <c r="Z28">
        <f>IFERROR(IF($F28="Raw",_xlfn.XLOOKUP(_xlfn.XLOOKUP(Tool_clean!$D28,'AveragePrices&amp;Codes'!$A:$A,'AveragePrices&amp;Codes'!$B:$B),AGRIBALYSE_Raw!$B:$B,AGRIBALYSE_Raw!AC:AC)*$E28,_xlfn.XLOOKUP(_xlfn.XLOOKUP(Tool_clean!$D28,'AveragePrices&amp;Codes'!$A:$A,'AveragePrices&amp;Codes'!$B:$B),AGRIBALYSE_Cooked!$C:$C,AGRIBALYSE_Cooked!AD:AD)*$E28),"")</f>
        <v>0</v>
      </c>
      <c r="AA28">
        <f>IFERROR(IF($F28="Raw",_xlfn.XLOOKUP(_xlfn.XLOOKUP(Tool_clean!$D28,'AveragePrices&amp;Codes'!$A:$A,'AveragePrices&amp;Codes'!$B:$B),AGRIBALYSE_Raw!$B:$B,AGRIBALYSE_Raw!AD:AD)*$E28,_xlfn.XLOOKUP(_xlfn.XLOOKUP(Tool_clean!$D28,'AveragePrices&amp;Codes'!$A:$A,'AveragePrices&amp;Codes'!$B:$B),AGRIBALYSE_Cooked!$C:$C,AGRIBALYSE_Cooked!AE:AE)*$E28),"")</f>
        <v>0</v>
      </c>
      <c r="AB28" t="str" cm="1">
        <f t="array" ref="AB28">IFERROR(_xlfn.XLOOKUP(Tool_clean!$F28&amp;$E$2,'Cooking methods'!$A:$A&amp;'Cooking methods'!$B:$B,'Cooking methods'!C:C)*$E28,"")</f>
        <v/>
      </c>
      <c r="AC28" t="str" cm="1">
        <f t="array" ref="AC28">IFERROR(_xlfn.XLOOKUP(Tool_clean!$F28&amp;$E$2,'Cooking methods'!$A:$A&amp;'Cooking methods'!$B:$B,'Cooking methods'!D:D)*$E28,"")</f>
        <v/>
      </c>
      <c r="AD28" t="str" cm="1">
        <f t="array" ref="AD28">IFERROR(_xlfn.XLOOKUP(Tool_clean!$F28&amp;$E$2,'Cooking methods'!$A:$A&amp;'Cooking methods'!$B:$B,'Cooking methods'!E:E)*$E28,"")</f>
        <v/>
      </c>
      <c r="AE28" t="str" cm="1">
        <f t="array" ref="AE28">IFERROR(_xlfn.XLOOKUP(Tool_clean!$F28&amp;$E$2,'Cooking methods'!$A:$A&amp;'Cooking methods'!$B:$B,'Cooking methods'!F:F)*$E28,"")</f>
        <v/>
      </c>
      <c r="AF28" t="str" cm="1">
        <f t="array" ref="AF28">IFERROR(_xlfn.XLOOKUP(Tool_clean!$F28&amp;$E$2,'Cooking methods'!$A:$A&amp;'Cooking methods'!$B:$B,'Cooking methods'!G:G)*$E28,"")</f>
        <v/>
      </c>
      <c r="AG28" t="str" cm="1">
        <f t="array" ref="AG28">IFERROR(_xlfn.XLOOKUP(Tool_clean!$F28&amp;$E$2,'Cooking methods'!$A:$A&amp;'Cooking methods'!$B:$B,'Cooking methods'!H:H)*$E28,"")</f>
        <v/>
      </c>
      <c r="AH28" t="str" cm="1">
        <f t="array" ref="AH28">IFERROR(_xlfn.XLOOKUP(Tool_clean!$F28&amp;$E$2,'Cooking methods'!$A:$A&amp;'Cooking methods'!$B:$B,'Cooking methods'!I:I)*$E28,"")</f>
        <v/>
      </c>
      <c r="AI28" t="str" cm="1">
        <f t="array" ref="AI28">IFERROR(_xlfn.XLOOKUP(Tool_clean!$F28&amp;$E$2,'Cooking methods'!$A:$A&amp;'Cooking methods'!$B:$B,'Cooking methods'!J:J)*$E28,"")</f>
        <v/>
      </c>
      <c r="AJ28" t="str" cm="1">
        <f t="array" ref="AJ28">IFERROR(_xlfn.XLOOKUP(Tool_clean!$F28&amp;$E$2,'Cooking methods'!$A:$A&amp;'Cooking methods'!$B:$B,'Cooking methods'!K:K)*$E28,"")</f>
        <v/>
      </c>
      <c r="AK28" t="str" cm="1">
        <f t="array" ref="AK28">IFERROR(_xlfn.XLOOKUP(Tool_clean!$F28&amp;$E$2,'Cooking methods'!$A:$A&amp;'Cooking methods'!$B:$B,'Cooking methods'!L:L)*$E28,"")</f>
        <v/>
      </c>
      <c r="AL28" t="str" cm="1">
        <f t="array" ref="AL28">IFERROR(_xlfn.XLOOKUP(Tool_clean!$F28&amp;$E$2,'Cooking methods'!$A:$A&amp;'Cooking methods'!$B:$B,'Cooking methods'!M:M)*$E28,"")</f>
        <v/>
      </c>
      <c r="AM28" t="str" cm="1">
        <f t="array" ref="AM28">IFERROR(_xlfn.XLOOKUP(Tool_clean!$F28&amp;$E$2,'Cooking methods'!$A:$A&amp;'Cooking methods'!$B:$B,'Cooking methods'!N:N)*$E28,"")</f>
        <v/>
      </c>
      <c r="AN28" t="str" cm="1">
        <f t="array" ref="AN28">IFERROR(_xlfn.XLOOKUP(Tool_clean!$F28&amp;$E$2,'Cooking methods'!$A:$A&amp;'Cooking methods'!$B:$B,'Cooking methods'!O:O)*$E28,"")</f>
        <v/>
      </c>
      <c r="AO28" t="str" cm="1">
        <f t="array" ref="AO28">IFERROR(_xlfn.XLOOKUP(Tool_clean!$F28&amp;$E$2,'Cooking methods'!$A:$A&amp;'Cooking methods'!$B:$B,'Cooking methods'!P:P)*$E28,"")</f>
        <v/>
      </c>
      <c r="AP28" t="str" cm="1">
        <f t="array" ref="AP28">IFERROR(_xlfn.XLOOKUP(Tool_clean!$F28&amp;$E$2,'Cooking methods'!$A:$A&amp;'Cooking methods'!$B:$B,'Cooking methods'!Q:Q)*$E28,"")</f>
        <v/>
      </c>
      <c r="AQ28" t="str" cm="1">
        <f t="array" ref="AQ28">IFERROR(_xlfn.XLOOKUP(Tool_clean!$F28&amp;$E$2,'Cooking methods'!$A:$A&amp;'Cooking methods'!$B:$B,'Cooking methods'!R:R)*$E28,"")</f>
        <v/>
      </c>
      <c r="AR28" t="str" cm="1">
        <f t="array" ref="AR28">IFERROR(_xlfn.XLOOKUP(Tool_clean!$G28&amp;$E$2,'Waste management'!$A:$A&amp;'Waste management'!$B:$B,'Waste management'!C:C)*$E28,"")</f>
        <v/>
      </c>
      <c r="AS28" t="str" cm="1">
        <f t="array" ref="AS28">IFERROR(_xlfn.XLOOKUP(Tool_clean!$G28&amp;$E$2,'Waste management'!$A:$A&amp;'Waste management'!$B:$B,'Waste management'!D:D)*$E28,"")</f>
        <v/>
      </c>
      <c r="AT28" t="str" cm="1">
        <f t="array" ref="AT28">IFERROR(_xlfn.XLOOKUP(Tool_clean!$G28&amp;$E$2,'Waste management'!$A:$A&amp;'Waste management'!$B:$B,'Waste management'!E:E)*$E28,"")</f>
        <v/>
      </c>
      <c r="AU28" t="str" cm="1">
        <f t="array" ref="AU28">IFERROR(_xlfn.XLOOKUP(Tool_clean!$G28&amp;$E$2,'Waste management'!$A:$A&amp;'Waste management'!$B:$B,'Waste management'!F:F)*$E28,"")</f>
        <v/>
      </c>
      <c r="AV28" t="str" cm="1">
        <f t="array" ref="AV28">IFERROR(_xlfn.XLOOKUP(Tool_clean!$G28&amp;$E$2,'Waste management'!$A:$A&amp;'Waste management'!$B:$B,'Waste management'!G:G)*$E28,"")</f>
        <v/>
      </c>
      <c r="AW28" t="str" cm="1">
        <f t="array" ref="AW28">IFERROR(_xlfn.XLOOKUP(Tool_clean!$G28&amp;$E$2,'Waste management'!$A:$A&amp;'Waste management'!$B:$B,'Waste management'!H:H)*$E28,"")</f>
        <v/>
      </c>
      <c r="AX28" t="str" cm="1">
        <f t="array" ref="AX28">IFERROR(_xlfn.XLOOKUP(Tool_clean!$G28&amp;$E$2,'Waste management'!$A:$A&amp;'Waste management'!$B:$B,'Waste management'!I:I)*$E28,"")</f>
        <v/>
      </c>
      <c r="AY28" t="str" cm="1">
        <f t="array" ref="AY28">IFERROR(_xlfn.XLOOKUP(Tool_clean!$G28&amp;$E$2,'Waste management'!$A:$A&amp;'Waste management'!$B:$B,'Waste management'!J:J)*$E28,"")</f>
        <v/>
      </c>
      <c r="AZ28" t="str" cm="1">
        <f t="array" ref="AZ28">IFERROR(_xlfn.XLOOKUP(Tool_clean!$G28&amp;$E$2,'Waste management'!$A:$A&amp;'Waste management'!$B:$B,'Waste management'!K:K)*$E28,"")</f>
        <v/>
      </c>
      <c r="BA28" t="str" cm="1">
        <f t="array" ref="BA28">IFERROR(_xlfn.XLOOKUP(Tool_clean!$G28&amp;$E$2,'Waste management'!$A:$A&amp;'Waste management'!$B:$B,'Waste management'!L:L)*$E28,"")</f>
        <v/>
      </c>
      <c r="BB28" t="str" cm="1">
        <f t="array" ref="BB28">IFERROR(_xlfn.XLOOKUP(Tool_clean!$G28&amp;$E$2,'Waste management'!$A:$A&amp;'Waste management'!$B:$B,'Waste management'!M:M)*$E28,"")</f>
        <v/>
      </c>
      <c r="BC28" t="str" cm="1">
        <f t="array" ref="BC28">IFERROR(_xlfn.XLOOKUP(Tool_clean!$G28&amp;$E$2,'Waste management'!$A:$A&amp;'Waste management'!$B:$B,'Waste management'!N:N)*$E28,"")</f>
        <v/>
      </c>
      <c r="BD28" t="str" cm="1">
        <f t="array" ref="BD28">IFERROR(_xlfn.XLOOKUP(Tool_clean!$G28&amp;$E$2,'Waste management'!$A:$A&amp;'Waste management'!$B:$B,'Waste management'!O:O)*$E28,"")</f>
        <v/>
      </c>
      <c r="BE28" t="str" cm="1">
        <f t="array" ref="BE28">IFERROR(_xlfn.XLOOKUP(Tool_clean!$G28&amp;$E$2,'Waste management'!$A:$A&amp;'Waste management'!$B:$B,'Waste management'!P:P)*$E28,"")</f>
        <v/>
      </c>
      <c r="BF28" t="str" cm="1">
        <f t="array" ref="BF28">IFERROR(_xlfn.XLOOKUP(Tool_clean!$G28&amp;$E$2,'Waste management'!$A:$A&amp;'Waste management'!$B:$B,'Waste management'!Q:Q)*$E28,"")</f>
        <v/>
      </c>
      <c r="BG28" t="str" cm="1">
        <f t="array" ref="BG28">IFERROR(_xlfn.XLOOKUP(Tool_clean!$G28&amp;$E$2,'Waste management'!$A:$A&amp;'Waste management'!$B:$B,'Waste management'!R:R)*$E28,"")</f>
        <v/>
      </c>
      <c r="BH28" t="str">
        <f>IFERROR((L28+AR28+AB28)*_xlfn.XLOOKUP(Tool_clean!BH$4,Monetization_Factors!$A:$A,Monetization_Factors!$D:$D),"")</f>
        <v/>
      </c>
      <c r="BI28" t="str">
        <f>IFERROR((M28+AS28+AC28)*_xlfn.XLOOKUP(Tool_clean!BI$4,Monetization_Factors!$A:$A,Monetization_Factors!$D:$D),"")</f>
        <v/>
      </c>
      <c r="BJ28" t="str">
        <f>IFERROR((N28+AT28+AD28)*_xlfn.XLOOKUP(Tool_clean!BJ$4,Monetization_Factors!$A:$A,Monetization_Factors!$D:$D),"")</f>
        <v/>
      </c>
      <c r="BK28" t="str">
        <f>IFERROR((O28+AU28+AE28)*_xlfn.XLOOKUP(Tool_clean!BK$4,Monetization_Factors!$A:$A,Monetization_Factors!$D:$D),"")</f>
        <v/>
      </c>
      <c r="BL28" t="str">
        <f>IFERROR((P28+AV28+AF28)*_xlfn.XLOOKUP(Tool_clean!BL$4,Monetization_Factors!$A:$A,Monetization_Factors!$D:$D),"")</f>
        <v/>
      </c>
      <c r="BM28" t="str">
        <f>IFERROR((Q28+AW28+AG28)*_xlfn.XLOOKUP(Tool_clean!BM$4,Monetization_Factors!$A:$A,Monetization_Factors!$D:$D),"")</f>
        <v/>
      </c>
      <c r="BN28" t="str">
        <f>IFERROR((R28+AX28+AH28)*_xlfn.XLOOKUP(Tool_clean!BN$4,Monetization_Factors!$A:$A,Monetization_Factors!$D:$D),"")</f>
        <v/>
      </c>
      <c r="BO28" t="str">
        <f>IFERROR((S28+AY28+AI28)*_xlfn.XLOOKUP(Tool_clean!BO$4,Monetization_Factors!$A:$A,Monetization_Factors!$D:$D),"")</f>
        <v/>
      </c>
      <c r="BP28" t="str">
        <f>IFERROR((T28+AZ28+AJ28)*_xlfn.XLOOKUP(Tool_clean!BP$4,Monetization_Factors!$A:$A,Monetization_Factors!$D:$D),"")</f>
        <v/>
      </c>
      <c r="BQ28" t="str">
        <f>IFERROR((U28+BA28+AK28)*_xlfn.XLOOKUP(Tool_clean!BQ$4,Monetization_Factors!$A:$A,Monetization_Factors!$D:$D),"")</f>
        <v/>
      </c>
      <c r="BR28" t="str">
        <f>IFERROR((V28+BB28+AL28)*_xlfn.XLOOKUP(Tool_clean!BR$4,Monetization_Factors!$A:$A,Monetization_Factors!$D:$D),"")</f>
        <v/>
      </c>
      <c r="BS28" t="str">
        <f>IFERROR((W28+BC28+AM28)*_xlfn.XLOOKUP(Tool_clean!BS$4,Monetization_Factors!$A:$A,Monetization_Factors!$D:$D),"")</f>
        <v/>
      </c>
      <c r="BT28" t="str">
        <f>IFERROR((X28+BD28+AN28)*_xlfn.XLOOKUP(Tool_clean!BT$4,Monetization_Factors!$A:$A,Monetization_Factors!$D:$D),"")</f>
        <v/>
      </c>
      <c r="BU28" t="str">
        <f>IFERROR((Y28+BE28+AO28)*_xlfn.XLOOKUP(Tool_clean!BU$4,Monetization_Factors!$A:$A,Monetization_Factors!$D:$D),"")</f>
        <v/>
      </c>
      <c r="BV28" t="str">
        <f>IFERROR((Z28+BF28+AP28)*_xlfn.XLOOKUP(Tool_clean!BV$4,Monetization_Factors!$A:$A,Monetization_Factors!$D:$D),"")</f>
        <v/>
      </c>
      <c r="BW28" t="str">
        <f>IFERROR((AA28+BG28+AQ28)*_xlfn.XLOOKUP(Tool_clean!BW$4,Monetization_Factors!$A:$A,Monetization_Factors!$D:$D),"")</f>
        <v/>
      </c>
      <c r="BX28" s="38" t="str" cm="1">
        <f t="array" ref="BX28">IFERROR(_xlfn.IFS(I28&gt;0,I28*E28,I28="",J28*E28),"")</f>
        <v/>
      </c>
      <c r="BY28" s="38">
        <f t="shared" si="33"/>
        <v>0</v>
      </c>
      <c r="BZ28" s="38" t="str">
        <f t="shared" si="34"/>
        <v/>
      </c>
      <c r="CA28" s="38" t="str">
        <f t="shared" si="35"/>
        <v/>
      </c>
      <c r="CB28" t="str">
        <f t="shared" si="0"/>
        <v/>
      </c>
      <c r="CC28" t="str">
        <f t="shared" si="36"/>
        <v/>
      </c>
      <c r="CD28" t="str">
        <f t="shared" si="37"/>
        <v/>
      </c>
      <c r="CE28" t="str">
        <f t="shared" si="38"/>
        <v/>
      </c>
      <c r="CF28" t="str">
        <f t="shared" si="39"/>
        <v/>
      </c>
      <c r="CG28" t="str">
        <f t="shared" si="40"/>
        <v/>
      </c>
      <c r="CH28" t="str">
        <f t="shared" si="41"/>
        <v/>
      </c>
      <c r="CI28" t="str">
        <f t="shared" si="42"/>
        <v/>
      </c>
      <c r="CJ28" t="str">
        <f t="shared" si="43"/>
        <v/>
      </c>
      <c r="CK28" t="str">
        <f t="shared" si="44"/>
        <v/>
      </c>
      <c r="CL28" t="str">
        <f t="shared" si="45"/>
        <v/>
      </c>
      <c r="CM28" t="str">
        <f t="shared" si="46"/>
        <v/>
      </c>
      <c r="CN28" t="str">
        <f t="shared" si="47"/>
        <v/>
      </c>
      <c r="CO28" t="str">
        <f t="shared" si="48"/>
        <v/>
      </c>
      <c r="CP28" t="str">
        <f t="shared" si="49"/>
        <v/>
      </c>
      <c r="CQ28" t="str">
        <f t="shared" si="50"/>
        <v/>
      </c>
      <c r="CR28" t="str">
        <f t="shared" si="16"/>
        <v/>
      </c>
      <c r="CS28" t="str">
        <f t="shared" si="51"/>
        <v/>
      </c>
      <c r="CT28" t="str">
        <f t="shared" si="52"/>
        <v/>
      </c>
      <c r="CU28" t="str">
        <f t="shared" si="53"/>
        <v/>
      </c>
      <c r="CV28" t="str">
        <f t="shared" si="54"/>
        <v/>
      </c>
      <c r="CW28" t="str">
        <f t="shared" si="55"/>
        <v/>
      </c>
      <c r="CX28" t="str">
        <f t="shared" si="56"/>
        <v/>
      </c>
      <c r="CY28" t="str">
        <f t="shared" si="57"/>
        <v/>
      </c>
      <c r="CZ28" t="str">
        <f t="shared" si="58"/>
        <v/>
      </c>
      <c r="DA28" t="str">
        <f t="shared" si="59"/>
        <v/>
      </c>
      <c r="DB28" t="str">
        <f t="shared" si="60"/>
        <v/>
      </c>
      <c r="DC28" t="str">
        <f t="shared" si="61"/>
        <v/>
      </c>
      <c r="DD28" t="str">
        <f t="shared" si="62"/>
        <v/>
      </c>
      <c r="DE28" t="str">
        <f t="shared" si="63"/>
        <v/>
      </c>
      <c r="DF28" t="str">
        <f t="shared" si="64"/>
        <v/>
      </c>
      <c r="DG28" t="str">
        <f t="shared" si="65"/>
        <v/>
      </c>
      <c r="DH28" s="5" t="str">
        <f>IFERROR((CR28*$B$2*(1-$H28)*('CAR.CAP_per person'!B$2))/(_xlfn.XLOOKUP($E$2,EU_countries_GDP!$A$2:$A$29,EU_countries_GDP!$E$2:$E$29)),"")</f>
        <v/>
      </c>
      <c r="DI28" s="5" t="str">
        <f>IFERROR((CS28*$B$2*(1-$H28)*('CAR.CAP_per person'!C$2))/(_xlfn.XLOOKUP($E$2,EU_countries_GDP!$A$2:$A$29,EU_countries_GDP!$E$2:$E$29)),"")</f>
        <v/>
      </c>
      <c r="DJ28" s="5" t="str">
        <f>IFERROR((CT28*$B$2*(1-$H28)*('CAR.CAP_per person'!D$2))/(_xlfn.XLOOKUP($E$2,EU_countries_GDP!$A$2:$A$29,EU_countries_GDP!$E$2:$E$29)),"")</f>
        <v/>
      </c>
      <c r="DK28" s="5" t="str">
        <f>IFERROR((CU28*$B$2*(1-$H28)*('CAR.CAP_per person'!E$2))/(_xlfn.XLOOKUP($E$2,EU_countries_GDP!$A$2:$A$29,EU_countries_GDP!$E$2:$E$29)),"")</f>
        <v/>
      </c>
      <c r="DL28" s="5" t="str">
        <f>IFERROR((CV28*$B$2*(1-$H28)*('CAR.CAP_per person'!F$2))/(_xlfn.XLOOKUP($E$2,EU_countries_GDP!$A$2:$A$29,EU_countries_GDP!$E$2:$E$29)),"")</f>
        <v/>
      </c>
      <c r="DM28" s="5" t="str">
        <f>IFERROR((CW28*$B$2*(1-$H28)*('CAR.CAP_per person'!G$2))/(_xlfn.XLOOKUP($E$2,EU_countries_GDP!$A$2:$A$29,EU_countries_GDP!$E$2:$E$29)),"")</f>
        <v/>
      </c>
      <c r="DN28" s="5" t="str">
        <f>IFERROR((CX28*$B$2*(1-$H28)*('CAR.CAP_per person'!H$2))/(_xlfn.XLOOKUP($E$2,EU_countries_GDP!$A$2:$A$29,EU_countries_GDP!$E$2:$E$29)),"")</f>
        <v/>
      </c>
      <c r="DO28" s="5" t="str">
        <f>IFERROR((CY28*$B$2*(1-$H28)*('CAR.CAP_per person'!I$2))/(_xlfn.XLOOKUP($E$2,EU_countries_GDP!$A$2:$A$29,EU_countries_GDP!$E$2:$E$29)),"")</f>
        <v/>
      </c>
      <c r="DP28" s="5" t="str">
        <f>IFERROR((CZ28*$B$2*(1-$H28)*('CAR.CAP_per person'!J$2))/(_xlfn.XLOOKUP($E$2,EU_countries_GDP!$A$2:$A$29,EU_countries_GDP!$E$2:$E$29)),"")</f>
        <v/>
      </c>
      <c r="DQ28" s="5" t="str">
        <f>IFERROR((DA28*$B$2*(1-$H28)*('CAR.CAP_per person'!K$2))/(_xlfn.XLOOKUP($E$2,EU_countries_GDP!$A$2:$A$29,EU_countries_GDP!$E$2:$E$29)),"")</f>
        <v/>
      </c>
      <c r="DR28" s="5" t="str">
        <f>IFERROR((DB28*$B$2*(1-$H28)*('CAR.CAP_per person'!L$2))/(_xlfn.XLOOKUP($E$2,EU_countries_GDP!$A$2:$A$29,EU_countries_GDP!$E$2:$E$29)),"")</f>
        <v/>
      </c>
      <c r="DS28" s="5" t="str">
        <f>IFERROR((DC28*$B$2*(1-$H28)*('CAR.CAP_per person'!M$2))/(_xlfn.XLOOKUP($E$2,EU_countries_GDP!$A$2:$A$29,EU_countries_GDP!$E$2:$E$29)),"")</f>
        <v/>
      </c>
      <c r="DT28" s="5" t="str">
        <f>IFERROR((DD28*$B$2*(1-$H28)*('CAR.CAP_per person'!N$2))/(_xlfn.XLOOKUP($E$2,EU_countries_GDP!$A$2:$A$29,EU_countries_GDP!$E$2:$E$29)),"")</f>
        <v/>
      </c>
      <c r="DU28" s="5" t="str">
        <f>IFERROR((DE28*$B$2*(1-$H28)*('CAR.CAP_per person'!O$2))/(_xlfn.XLOOKUP($E$2,EU_countries_GDP!$A$2:$A$29,EU_countries_GDP!$E$2:$E$29)),"")</f>
        <v/>
      </c>
      <c r="DV28" s="5" t="str">
        <f>IFERROR((DF28*$B$2*(1-$H28)*('CAR.CAP_per person'!P$2))/(_xlfn.XLOOKUP($E$2,EU_countries_GDP!$A$2:$A$29,EU_countries_GDP!$E$2:$E$29)),"")</f>
        <v/>
      </c>
      <c r="DW28" s="5" t="str">
        <f>IFERROR((DG28*$B$2*(1-$H28)*('CAR.CAP_per person'!Q$2))/(_xlfn.XLOOKUP($E$2,EU_countries_GDP!$A$2:$A$29,EU_countries_GDP!$E$2:$E$29)),"")</f>
        <v/>
      </c>
    </row>
    <row r="29" spans="2:127">
      <c r="B29" t="str">
        <f>_xlfn.XLOOKUP(D29,Table5[Ingredient],Table5[Category],"",FALSE)</f>
        <v/>
      </c>
      <c r="C29" s="33"/>
      <c r="D29" s="33"/>
      <c r="E29" s="33"/>
      <c r="F29" s="33"/>
      <c r="G29" s="33"/>
      <c r="H29" s="33"/>
      <c r="I29" s="33"/>
      <c r="J29" s="37" t="str">
        <f>IFERROR(INDEX('AveragePrices&amp;Codes'!G:AG, MATCH($D29, 'AveragePrices&amp;Codes'!$A:$A, 0), MATCH(Tool_clean!$E$2, 'AveragePrices&amp;Codes'!$G$1:$AG$1, 0)),"")</f>
        <v/>
      </c>
      <c r="K29" s="37" t="str">
        <f t="shared" si="32"/>
        <v/>
      </c>
      <c r="L29">
        <f>IFERROR(IF($F29="Raw",_xlfn.XLOOKUP(_xlfn.XLOOKUP(Tool_clean!$D29,'AveragePrices&amp;Codes'!$A:$A,'AveragePrices&amp;Codes'!$B:$B),AGRIBALYSE_Raw!$B:$B,AGRIBALYSE_Raw!O:O)*$E29,_xlfn.XLOOKUP(_xlfn.XLOOKUP(Tool_clean!$D29,'AveragePrices&amp;Codes'!$A:$A,'AveragePrices&amp;Codes'!$B:$B),AGRIBALYSE_Cooked!$C:$C,AGRIBALYSE_Cooked!P:P)*$E29),"")</f>
        <v>0</v>
      </c>
      <c r="M29">
        <f>IFERROR(IF($F29="Raw",_xlfn.XLOOKUP(_xlfn.XLOOKUP(Tool_clean!$D29,'AveragePrices&amp;Codes'!$A:$A,'AveragePrices&amp;Codes'!$B:$B),AGRIBALYSE_Raw!$B:$B,AGRIBALYSE_Raw!P:P)*$E29,_xlfn.XLOOKUP(_xlfn.XLOOKUP(Tool_clean!$D29,'AveragePrices&amp;Codes'!$A:$A,'AveragePrices&amp;Codes'!$B:$B),AGRIBALYSE_Cooked!$C:$C,AGRIBALYSE_Cooked!Q:Q)*$E29),"")</f>
        <v>0</v>
      </c>
      <c r="N29">
        <f>IFERROR(IF($F29="Raw",_xlfn.XLOOKUP(_xlfn.XLOOKUP(Tool_clean!$D29,'AveragePrices&amp;Codes'!$A:$A,'AveragePrices&amp;Codes'!$B:$B),AGRIBALYSE_Raw!$B:$B,AGRIBALYSE_Raw!Q:Q)*$E29,_xlfn.XLOOKUP(_xlfn.XLOOKUP(Tool_clean!$D29,'AveragePrices&amp;Codes'!$A:$A,'AveragePrices&amp;Codes'!$B:$B),AGRIBALYSE_Cooked!$C:$C,AGRIBALYSE_Cooked!R:R)*$E29),"")</f>
        <v>0</v>
      </c>
      <c r="O29">
        <f>IFERROR(IF($F29="Raw",_xlfn.XLOOKUP(_xlfn.XLOOKUP(Tool_clean!$D29,'AveragePrices&amp;Codes'!$A:$A,'AveragePrices&amp;Codes'!$B:$B),AGRIBALYSE_Raw!$B:$B,AGRIBALYSE_Raw!R:R)*$E29,_xlfn.XLOOKUP(_xlfn.XLOOKUP(Tool_clean!$D29,'AveragePrices&amp;Codes'!$A:$A,'AveragePrices&amp;Codes'!$B:$B),AGRIBALYSE_Cooked!$C:$C,AGRIBALYSE_Cooked!S:S)*$E29),"")</f>
        <v>0</v>
      </c>
      <c r="P29">
        <f>IFERROR(IF($F29="Raw",_xlfn.XLOOKUP(_xlfn.XLOOKUP(Tool_clean!$D29,'AveragePrices&amp;Codes'!$A:$A,'AveragePrices&amp;Codes'!$B:$B),AGRIBALYSE_Raw!$B:$B,AGRIBALYSE_Raw!S:S)*$E29,_xlfn.XLOOKUP(_xlfn.XLOOKUP(Tool_clean!$D29,'AveragePrices&amp;Codes'!$A:$A,'AveragePrices&amp;Codes'!$B:$B),AGRIBALYSE_Cooked!$C:$C,AGRIBALYSE_Cooked!T:T)*$E29),"")</f>
        <v>0</v>
      </c>
      <c r="Q29">
        <f>IFERROR(IF($F29="Raw",_xlfn.XLOOKUP(_xlfn.XLOOKUP(Tool_clean!$D29,'AveragePrices&amp;Codes'!$A:$A,'AveragePrices&amp;Codes'!$B:$B),AGRIBALYSE_Raw!$B:$B,AGRIBALYSE_Raw!T:T)*$E29,_xlfn.XLOOKUP(_xlfn.XLOOKUP(Tool_clean!$D29,'AveragePrices&amp;Codes'!$A:$A,'AveragePrices&amp;Codes'!$B:$B),AGRIBALYSE_Cooked!$C:$C,AGRIBALYSE_Cooked!U:U)*$E29),"")</f>
        <v>0</v>
      </c>
      <c r="R29">
        <f>IFERROR(IF($F29="Raw",_xlfn.XLOOKUP(_xlfn.XLOOKUP(Tool_clean!$D29,'AveragePrices&amp;Codes'!$A:$A,'AveragePrices&amp;Codes'!$B:$B),AGRIBALYSE_Raw!$B:$B,AGRIBALYSE_Raw!U:U)*$E29,_xlfn.XLOOKUP(_xlfn.XLOOKUP(Tool_clean!$D29,'AveragePrices&amp;Codes'!$A:$A,'AveragePrices&amp;Codes'!$B:$B),AGRIBALYSE_Cooked!$C:$C,AGRIBALYSE_Cooked!V:V)*$E29),"")</f>
        <v>0</v>
      </c>
      <c r="S29">
        <f>IFERROR(IF($F29="Raw",_xlfn.XLOOKUP(_xlfn.XLOOKUP(Tool_clean!$D29,'AveragePrices&amp;Codes'!$A:$A,'AveragePrices&amp;Codes'!$B:$B),AGRIBALYSE_Raw!$B:$B,AGRIBALYSE_Raw!V:V)*$E29,_xlfn.XLOOKUP(_xlfn.XLOOKUP(Tool_clean!$D29,'AveragePrices&amp;Codes'!$A:$A,'AveragePrices&amp;Codes'!$B:$B),AGRIBALYSE_Cooked!$C:$C,AGRIBALYSE_Cooked!W:W)*$E29),"")</f>
        <v>0</v>
      </c>
      <c r="T29">
        <f>IFERROR(IF($F29="Raw",_xlfn.XLOOKUP(_xlfn.XLOOKUP(Tool_clean!$D29,'AveragePrices&amp;Codes'!$A:$A,'AveragePrices&amp;Codes'!$B:$B),AGRIBALYSE_Raw!$B:$B,AGRIBALYSE_Raw!W:W)*$E29,_xlfn.XLOOKUP(_xlfn.XLOOKUP(Tool_clean!$D29,'AveragePrices&amp;Codes'!$A:$A,'AveragePrices&amp;Codes'!$B:$B),AGRIBALYSE_Cooked!$C:$C,AGRIBALYSE_Cooked!X:X)*$E29),"")</f>
        <v>0</v>
      </c>
      <c r="U29">
        <f>IFERROR(IF($F29="Raw",_xlfn.XLOOKUP(_xlfn.XLOOKUP(Tool_clean!$D29,'AveragePrices&amp;Codes'!$A:$A,'AveragePrices&amp;Codes'!$B:$B),AGRIBALYSE_Raw!$B:$B,AGRIBALYSE_Raw!X:X)*$E29,_xlfn.XLOOKUP(_xlfn.XLOOKUP(Tool_clean!$D29,'AveragePrices&amp;Codes'!$A:$A,'AveragePrices&amp;Codes'!$B:$B),AGRIBALYSE_Cooked!$C:$C,AGRIBALYSE_Cooked!Y:Y)*$E29),"")</f>
        <v>0</v>
      </c>
      <c r="V29">
        <f>IFERROR(IF($F29="Raw",_xlfn.XLOOKUP(_xlfn.XLOOKUP(Tool_clean!$D29,'AveragePrices&amp;Codes'!$A:$A,'AveragePrices&amp;Codes'!$B:$B),AGRIBALYSE_Raw!$B:$B,AGRIBALYSE_Raw!Y:Y)*$E29,_xlfn.XLOOKUP(_xlfn.XLOOKUP(Tool_clean!$D29,'AveragePrices&amp;Codes'!$A:$A,'AveragePrices&amp;Codes'!$B:$B),AGRIBALYSE_Cooked!$C:$C,AGRIBALYSE_Cooked!Z:Z)*$E29),"")</f>
        <v>0</v>
      </c>
      <c r="W29">
        <f>IFERROR(IF($F29="Raw",_xlfn.XLOOKUP(_xlfn.XLOOKUP(Tool_clean!$D29,'AveragePrices&amp;Codes'!$A:$A,'AveragePrices&amp;Codes'!$B:$B),AGRIBALYSE_Raw!$B:$B,AGRIBALYSE_Raw!Z:Z)*$E29,_xlfn.XLOOKUP(_xlfn.XLOOKUP(Tool_clean!$D29,'AveragePrices&amp;Codes'!$A:$A,'AveragePrices&amp;Codes'!$B:$B),AGRIBALYSE_Cooked!$C:$C,AGRIBALYSE_Cooked!AA:AA)*$E29),"")</f>
        <v>0</v>
      </c>
      <c r="X29">
        <f>IFERROR(IF($F29="Raw",_xlfn.XLOOKUP(_xlfn.XLOOKUP(Tool_clean!$D29,'AveragePrices&amp;Codes'!$A:$A,'AveragePrices&amp;Codes'!$B:$B),AGRIBALYSE_Raw!$B:$B,AGRIBALYSE_Raw!AA:AA)*$E29,_xlfn.XLOOKUP(_xlfn.XLOOKUP(Tool_clean!$D29,'AveragePrices&amp;Codes'!$A:$A,'AveragePrices&amp;Codes'!$B:$B),AGRIBALYSE_Cooked!$C:$C,AGRIBALYSE_Cooked!AB:AB)*$E29),"")</f>
        <v>0</v>
      </c>
      <c r="Y29">
        <f>IFERROR(IF($F29="Raw",_xlfn.XLOOKUP(_xlfn.XLOOKUP(Tool_clean!$D29,'AveragePrices&amp;Codes'!$A:$A,'AveragePrices&amp;Codes'!$B:$B),AGRIBALYSE_Raw!$B:$B,AGRIBALYSE_Raw!AB:AB)*$E29,_xlfn.XLOOKUP(_xlfn.XLOOKUP(Tool_clean!$D29,'AveragePrices&amp;Codes'!$A:$A,'AveragePrices&amp;Codes'!$B:$B),AGRIBALYSE_Cooked!$C:$C,AGRIBALYSE_Cooked!AC:AC)*$E29),"")</f>
        <v>0</v>
      </c>
      <c r="Z29">
        <f>IFERROR(IF($F29="Raw",_xlfn.XLOOKUP(_xlfn.XLOOKUP(Tool_clean!$D29,'AveragePrices&amp;Codes'!$A:$A,'AveragePrices&amp;Codes'!$B:$B),AGRIBALYSE_Raw!$B:$B,AGRIBALYSE_Raw!AC:AC)*$E29,_xlfn.XLOOKUP(_xlfn.XLOOKUP(Tool_clean!$D29,'AveragePrices&amp;Codes'!$A:$A,'AveragePrices&amp;Codes'!$B:$B),AGRIBALYSE_Cooked!$C:$C,AGRIBALYSE_Cooked!AD:AD)*$E29),"")</f>
        <v>0</v>
      </c>
      <c r="AA29">
        <f>IFERROR(IF($F29="Raw",_xlfn.XLOOKUP(_xlfn.XLOOKUP(Tool_clean!$D29,'AveragePrices&amp;Codes'!$A:$A,'AveragePrices&amp;Codes'!$B:$B),AGRIBALYSE_Raw!$B:$B,AGRIBALYSE_Raw!AD:AD)*$E29,_xlfn.XLOOKUP(_xlfn.XLOOKUP(Tool_clean!$D29,'AveragePrices&amp;Codes'!$A:$A,'AveragePrices&amp;Codes'!$B:$B),AGRIBALYSE_Cooked!$C:$C,AGRIBALYSE_Cooked!AE:AE)*$E29),"")</f>
        <v>0</v>
      </c>
      <c r="AB29" t="str" cm="1">
        <f t="array" ref="AB29">IFERROR(_xlfn.XLOOKUP(Tool_clean!$F29&amp;$E$2,'Cooking methods'!$A:$A&amp;'Cooking methods'!$B:$B,'Cooking methods'!C:C)*$E29,"")</f>
        <v/>
      </c>
      <c r="AC29" t="str" cm="1">
        <f t="array" ref="AC29">IFERROR(_xlfn.XLOOKUP(Tool_clean!$F29&amp;$E$2,'Cooking methods'!$A:$A&amp;'Cooking methods'!$B:$B,'Cooking methods'!D:D)*$E29,"")</f>
        <v/>
      </c>
      <c r="AD29" t="str" cm="1">
        <f t="array" ref="AD29">IFERROR(_xlfn.XLOOKUP(Tool_clean!$F29&amp;$E$2,'Cooking methods'!$A:$A&amp;'Cooking methods'!$B:$B,'Cooking methods'!E:E)*$E29,"")</f>
        <v/>
      </c>
      <c r="AE29" t="str" cm="1">
        <f t="array" ref="AE29">IFERROR(_xlfn.XLOOKUP(Tool_clean!$F29&amp;$E$2,'Cooking methods'!$A:$A&amp;'Cooking methods'!$B:$B,'Cooking methods'!F:F)*$E29,"")</f>
        <v/>
      </c>
      <c r="AF29" t="str" cm="1">
        <f t="array" ref="AF29">IFERROR(_xlfn.XLOOKUP(Tool_clean!$F29&amp;$E$2,'Cooking methods'!$A:$A&amp;'Cooking methods'!$B:$B,'Cooking methods'!G:G)*$E29,"")</f>
        <v/>
      </c>
      <c r="AG29" t="str" cm="1">
        <f t="array" ref="AG29">IFERROR(_xlfn.XLOOKUP(Tool_clean!$F29&amp;$E$2,'Cooking methods'!$A:$A&amp;'Cooking methods'!$B:$B,'Cooking methods'!H:H)*$E29,"")</f>
        <v/>
      </c>
      <c r="AH29" t="str" cm="1">
        <f t="array" ref="AH29">IFERROR(_xlfn.XLOOKUP(Tool_clean!$F29&amp;$E$2,'Cooking methods'!$A:$A&amp;'Cooking methods'!$B:$B,'Cooking methods'!I:I)*$E29,"")</f>
        <v/>
      </c>
      <c r="AI29" t="str" cm="1">
        <f t="array" ref="AI29">IFERROR(_xlfn.XLOOKUP(Tool_clean!$F29&amp;$E$2,'Cooking methods'!$A:$A&amp;'Cooking methods'!$B:$B,'Cooking methods'!J:J)*$E29,"")</f>
        <v/>
      </c>
      <c r="AJ29" t="str" cm="1">
        <f t="array" ref="AJ29">IFERROR(_xlfn.XLOOKUP(Tool_clean!$F29&amp;$E$2,'Cooking methods'!$A:$A&amp;'Cooking methods'!$B:$B,'Cooking methods'!K:K)*$E29,"")</f>
        <v/>
      </c>
      <c r="AK29" t="str" cm="1">
        <f t="array" ref="AK29">IFERROR(_xlfn.XLOOKUP(Tool_clean!$F29&amp;$E$2,'Cooking methods'!$A:$A&amp;'Cooking methods'!$B:$B,'Cooking methods'!L:L)*$E29,"")</f>
        <v/>
      </c>
      <c r="AL29" t="str" cm="1">
        <f t="array" ref="AL29">IFERROR(_xlfn.XLOOKUP(Tool_clean!$F29&amp;$E$2,'Cooking methods'!$A:$A&amp;'Cooking methods'!$B:$B,'Cooking methods'!M:M)*$E29,"")</f>
        <v/>
      </c>
      <c r="AM29" t="str" cm="1">
        <f t="array" ref="AM29">IFERROR(_xlfn.XLOOKUP(Tool_clean!$F29&amp;$E$2,'Cooking methods'!$A:$A&amp;'Cooking methods'!$B:$B,'Cooking methods'!N:N)*$E29,"")</f>
        <v/>
      </c>
      <c r="AN29" t="str" cm="1">
        <f t="array" ref="AN29">IFERROR(_xlfn.XLOOKUP(Tool_clean!$F29&amp;$E$2,'Cooking methods'!$A:$A&amp;'Cooking methods'!$B:$B,'Cooking methods'!O:O)*$E29,"")</f>
        <v/>
      </c>
      <c r="AO29" t="str" cm="1">
        <f t="array" ref="AO29">IFERROR(_xlfn.XLOOKUP(Tool_clean!$F29&amp;$E$2,'Cooking methods'!$A:$A&amp;'Cooking methods'!$B:$B,'Cooking methods'!P:P)*$E29,"")</f>
        <v/>
      </c>
      <c r="AP29" t="str" cm="1">
        <f t="array" ref="AP29">IFERROR(_xlfn.XLOOKUP(Tool_clean!$F29&amp;$E$2,'Cooking methods'!$A:$A&amp;'Cooking methods'!$B:$B,'Cooking methods'!Q:Q)*$E29,"")</f>
        <v/>
      </c>
      <c r="AQ29" t="str" cm="1">
        <f t="array" ref="AQ29">IFERROR(_xlfn.XLOOKUP(Tool_clean!$F29&amp;$E$2,'Cooking methods'!$A:$A&amp;'Cooking methods'!$B:$B,'Cooking methods'!R:R)*$E29,"")</f>
        <v/>
      </c>
      <c r="AR29" t="str" cm="1">
        <f t="array" ref="AR29">IFERROR(_xlfn.XLOOKUP(Tool_clean!$G29&amp;$E$2,'Waste management'!$A:$A&amp;'Waste management'!$B:$B,'Waste management'!C:C)*$E29,"")</f>
        <v/>
      </c>
      <c r="AS29" t="str" cm="1">
        <f t="array" ref="AS29">IFERROR(_xlfn.XLOOKUP(Tool_clean!$G29&amp;$E$2,'Waste management'!$A:$A&amp;'Waste management'!$B:$B,'Waste management'!D:D)*$E29,"")</f>
        <v/>
      </c>
      <c r="AT29" t="str" cm="1">
        <f t="array" ref="AT29">IFERROR(_xlfn.XLOOKUP(Tool_clean!$G29&amp;$E$2,'Waste management'!$A:$A&amp;'Waste management'!$B:$B,'Waste management'!E:E)*$E29,"")</f>
        <v/>
      </c>
      <c r="AU29" t="str" cm="1">
        <f t="array" ref="AU29">IFERROR(_xlfn.XLOOKUP(Tool_clean!$G29&amp;$E$2,'Waste management'!$A:$A&amp;'Waste management'!$B:$B,'Waste management'!F:F)*$E29,"")</f>
        <v/>
      </c>
      <c r="AV29" t="str" cm="1">
        <f t="array" ref="AV29">IFERROR(_xlfn.XLOOKUP(Tool_clean!$G29&amp;$E$2,'Waste management'!$A:$A&amp;'Waste management'!$B:$B,'Waste management'!G:G)*$E29,"")</f>
        <v/>
      </c>
      <c r="AW29" t="str" cm="1">
        <f t="array" ref="AW29">IFERROR(_xlfn.XLOOKUP(Tool_clean!$G29&amp;$E$2,'Waste management'!$A:$A&amp;'Waste management'!$B:$B,'Waste management'!H:H)*$E29,"")</f>
        <v/>
      </c>
      <c r="AX29" t="str" cm="1">
        <f t="array" ref="AX29">IFERROR(_xlfn.XLOOKUP(Tool_clean!$G29&amp;$E$2,'Waste management'!$A:$A&amp;'Waste management'!$B:$B,'Waste management'!I:I)*$E29,"")</f>
        <v/>
      </c>
      <c r="AY29" t="str" cm="1">
        <f t="array" ref="AY29">IFERROR(_xlfn.XLOOKUP(Tool_clean!$G29&amp;$E$2,'Waste management'!$A:$A&amp;'Waste management'!$B:$B,'Waste management'!J:J)*$E29,"")</f>
        <v/>
      </c>
      <c r="AZ29" t="str" cm="1">
        <f t="array" ref="AZ29">IFERROR(_xlfn.XLOOKUP(Tool_clean!$G29&amp;$E$2,'Waste management'!$A:$A&amp;'Waste management'!$B:$B,'Waste management'!K:K)*$E29,"")</f>
        <v/>
      </c>
      <c r="BA29" t="str" cm="1">
        <f t="array" ref="BA29">IFERROR(_xlfn.XLOOKUP(Tool_clean!$G29&amp;$E$2,'Waste management'!$A:$A&amp;'Waste management'!$B:$B,'Waste management'!L:L)*$E29,"")</f>
        <v/>
      </c>
      <c r="BB29" t="str" cm="1">
        <f t="array" ref="BB29">IFERROR(_xlfn.XLOOKUP(Tool_clean!$G29&amp;$E$2,'Waste management'!$A:$A&amp;'Waste management'!$B:$B,'Waste management'!M:M)*$E29,"")</f>
        <v/>
      </c>
      <c r="BC29" t="str" cm="1">
        <f t="array" ref="BC29">IFERROR(_xlfn.XLOOKUP(Tool_clean!$G29&amp;$E$2,'Waste management'!$A:$A&amp;'Waste management'!$B:$B,'Waste management'!N:N)*$E29,"")</f>
        <v/>
      </c>
      <c r="BD29" t="str" cm="1">
        <f t="array" ref="BD29">IFERROR(_xlfn.XLOOKUP(Tool_clean!$G29&amp;$E$2,'Waste management'!$A:$A&amp;'Waste management'!$B:$B,'Waste management'!O:O)*$E29,"")</f>
        <v/>
      </c>
      <c r="BE29" t="str" cm="1">
        <f t="array" ref="BE29">IFERROR(_xlfn.XLOOKUP(Tool_clean!$G29&amp;$E$2,'Waste management'!$A:$A&amp;'Waste management'!$B:$B,'Waste management'!P:P)*$E29,"")</f>
        <v/>
      </c>
      <c r="BF29" t="str" cm="1">
        <f t="array" ref="BF29">IFERROR(_xlfn.XLOOKUP(Tool_clean!$G29&amp;$E$2,'Waste management'!$A:$A&amp;'Waste management'!$B:$B,'Waste management'!Q:Q)*$E29,"")</f>
        <v/>
      </c>
      <c r="BG29" t="str" cm="1">
        <f t="array" ref="BG29">IFERROR(_xlfn.XLOOKUP(Tool_clean!$G29&amp;$E$2,'Waste management'!$A:$A&amp;'Waste management'!$B:$B,'Waste management'!R:R)*$E29,"")</f>
        <v/>
      </c>
      <c r="BH29" t="str">
        <f>IFERROR((L29+AR29+AB29)*_xlfn.XLOOKUP(Tool_clean!BH$4,Monetization_Factors!$A:$A,Monetization_Factors!$D:$D),"")</f>
        <v/>
      </c>
      <c r="BI29" t="str">
        <f>IFERROR((M29+AS29+AC29)*_xlfn.XLOOKUP(Tool_clean!BI$4,Monetization_Factors!$A:$A,Monetization_Factors!$D:$D),"")</f>
        <v/>
      </c>
      <c r="BJ29" t="str">
        <f>IFERROR((N29+AT29+AD29)*_xlfn.XLOOKUP(Tool_clean!BJ$4,Monetization_Factors!$A:$A,Monetization_Factors!$D:$D),"")</f>
        <v/>
      </c>
      <c r="BK29" t="str">
        <f>IFERROR((O29+AU29+AE29)*_xlfn.XLOOKUP(Tool_clean!BK$4,Monetization_Factors!$A:$A,Monetization_Factors!$D:$D),"")</f>
        <v/>
      </c>
      <c r="BL29" t="str">
        <f>IFERROR((P29+AV29+AF29)*_xlfn.XLOOKUP(Tool_clean!BL$4,Monetization_Factors!$A:$A,Monetization_Factors!$D:$D),"")</f>
        <v/>
      </c>
      <c r="BM29" t="str">
        <f>IFERROR((Q29+AW29+AG29)*_xlfn.XLOOKUP(Tool_clean!BM$4,Monetization_Factors!$A:$A,Monetization_Factors!$D:$D),"")</f>
        <v/>
      </c>
      <c r="BN29" t="str">
        <f>IFERROR((R29+AX29+AH29)*_xlfn.XLOOKUP(Tool_clean!BN$4,Monetization_Factors!$A:$A,Monetization_Factors!$D:$D),"")</f>
        <v/>
      </c>
      <c r="BO29" t="str">
        <f>IFERROR((S29+AY29+AI29)*_xlfn.XLOOKUP(Tool_clean!BO$4,Monetization_Factors!$A:$A,Monetization_Factors!$D:$D),"")</f>
        <v/>
      </c>
      <c r="BP29" t="str">
        <f>IFERROR((T29+AZ29+AJ29)*_xlfn.XLOOKUP(Tool_clean!BP$4,Monetization_Factors!$A:$A,Monetization_Factors!$D:$D),"")</f>
        <v/>
      </c>
      <c r="BQ29" t="str">
        <f>IFERROR((U29+BA29+AK29)*_xlfn.XLOOKUP(Tool_clean!BQ$4,Monetization_Factors!$A:$A,Monetization_Factors!$D:$D),"")</f>
        <v/>
      </c>
      <c r="BR29" t="str">
        <f>IFERROR((V29+BB29+AL29)*_xlfn.XLOOKUP(Tool_clean!BR$4,Monetization_Factors!$A:$A,Monetization_Factors!$D:$D),"")</f>
        <v/>
      </c>
      <c r="BS29" t="str">
        <f>IFERROR((W29+BC29+AM29)*_xlfn.XLOOKUP(Tool_clean!BS$4,Monetization_Factors!$A:$A,Monetization_Factors!$D:$D),"")</f>
        <v/>
      </c>
      <c r="BT29" t="str">
        <f>IFERROR((X29+BD29+AN29)*_xlfn.XLOOKUP(Tool_clean!BT$4,Monetization_Factors!$A:$A,Monetization_Factors!$D:$D),"")</f>
        <v/>
      </c>
      <c r="BU29" t="str">
        <f>IFERROR((Y29+BE29+AO29)*_xlfn.XLOOKUP(Tool_clean!BU$4,Monetization_Factors!$A:$A,Monetization_Factors!$D:$D),"")</f>
        <v/>
      </c>
      <c r="BV29" t="str">
        <f>IFERROR((Z29+BF29+AP29)*_xlfn.XLOOKUP(Tool_clean!BV$4,Monetization_Factors!$A:$A,Monetization_Factors!$D:$D),"")</f>
        <v/>
      </c>
      <c r="BW29" t="str">
        <f>IFERROR((AA29+BG29+AQ29)*_xlfn.XLOOKUP(Tool_clean!BW$4,Monetization_Factors!$A:$A,Monetization_Factors!$D:$D),"")</f>
        <v/>
      </c>
      <c r="BX29" s="38" t="str" cm="1">
        <f t="array" ref="BX29">IFERROR(_xlfn.IFS(I29&gt;0,I29*E29,I29="",J29*E29),"")</f>
        <v/>
      </c>
      <c r="BY29" s="38">
        <f t="shared" si="33"/>
        <v>0</v>
      </c>
      <c r="BZ29" s="38" t="str">
        <f t="shared" si="34"/>
        <v/>
      </c>
      <c r="CA29" s="38" t="str">
        <f t="shared" si="35"/>
        <v/>
      </c>
      <c r="CB29" t="str">
        <f t="shared" si="0"/>
        <v/>
      </c>
      <c r="CC29" t="str">
        <f t="shared" si="36"/>
        <v/>
      </c>
      <c r="CD29" t="str">
        <f t="shared" si="37"/>
        <v/>
      </c>
      <c r="CE29" t="str">
        <f t="shared" si="38"/>
        <v/>
      </c>
      <c r="CF29" t="str">
        <f t="shared" si="39"/>
        <v/>
      </c>
      <c r="CG29" t="str">
        <f t="shared" si="40"/>
        <v/>
      </c>
      <c r="CH29" t="str">
        <f t="shared" si="41"/>
        <v/>
      </c>
      <c r="CI29" t="str">
        <f t="shared" si="42"/>
        <v/>
      </c>
      <c r="CJ29" t="str">
        <f t="shared" si="43"/>
        <v/>
      </c>
      <c r="CK29" t="str">
        <f t="shared" si="44"/>
        <v/>
      </c>
      <c r="CL29" t="str">
        <f t="shared" si="45"/>
        <v/>
      </c>
      <c r="CM29" t="str">
        <f t="shared" si="46"/>
        <v/>
      </c>
      <c r="CN29" t="str">
        <f t="shared" si="47"/>
        <v/>
      </c>
      <c r="CO29" t="str">
        <f t="shared" si="48"/>
        <v/>
      </c>
      <c r="CP29" t="str">
        <f t="shared" si="49"/>
        <v/>
      </c>
      <c r="CQ29" t="str">
        <f t="shared" si="50"/>
        <v/>
      </c>
      <c r="CR29" t="str">
        <f t="shared" si="16"/>
        <v/>
      </c>
      <c r="CS29" t="str">
        <f t="shared" si="51"/>
        <v/>
      </c>
      <c r="CT29" t="str">
        <f t="shared" si="52"/>
        <v/>
      </c>
      <c r="CU29" t="str">
        <f t="shared" si="53"/>
        <v/>
      </c>
      <c r="CV29" t="str">
        <f t="shared" si="54"/>
        <v/>
      </c>
      <c r="CW29" t="str">
        <f t="shared" si="55"/>
        <v/>
      </c>
      <c r="CX29" t="str">
        <f t="shared" si="56"/>
        <v/>
      </c>
      <c r="CY29" t="str">
        <f t="shared" si="57"/>
        <v/>
      </c>
      <c r="CZ29" t="str">
        <f t="shared" si="58"/>
        <v/>
      </c>
      <c r="DA29" t="str">
        <f t="shared" si="59"/>
        <v/>
      </c>
      <c r="DB29" t="str">
        <f t="shared" si="60"/>
        <v/>
      </c>
      <c r="DC29" t="str">
        <f t="shared" si="61"/>
        <v/>
      </c>
      <c r="DD29" t="str">
        <f t="shared" si="62"/>
        <v/>
      </c>
      <c r="DE29" t="str">
        <f t="shared" si="63"/>
        <v/>
      </c>
      <c r="DF29" t="str">
        <f t="shared" si="64"/>
        <v/>
      </c>
      <c r="DG29" t="str">
        <f t="shared" si="65"/>
        <v/>
      </c>
      <c r="DH29" s="5" t="str">
        <f>IFERROR((CR29*$B$2*(1-$H29)*('CAR.CAP_per person'!B$2))/(_xlfn.XLOOKUP($E$2,EU_countries_GDP!$A$2:$A$29,EU_countries_GDP!$E$2:$E$29)),"")</f>
        <v/>
      </c>
      <c r="DI29" s="5" t="str">
        <f>IFERROR((CS29*$B$2*(1-$H29)*('CAR.CAP_per person'!C$2))/(_xlfn.XLOOKUP($E$2,EU_countries_GDP!$A$2:$A$29,EU_countries_GDP!$E$2:$E$29)),"")</f>
        <v/>
      </c>
      <c r="DJ29" s="5" t="str">
        <f>IFERROR((CT29*$B$2*(1-$H29)*('CAR.CAP_per person'!D$2))/(_xlfn.XLOOKUP($E$2,EU_countries_GDP!$A$2:$A$29,EU_countries_GDP!$E$2:$E$29)),"")</f>
        <v/>
      </c>
      <c r="DK29" s="5" t="str">
        <f>IFERROR((CU29*$B$2*(1-$H29)*('CAR.CAP_per person'!E$2))/(_xlfn.XLOOKUP($E$2,EU_countries_GDP!$A$2:$A$29,EU_countries_GDP!$E$2:$E$29)),"")</f>
        <v/>
      </c>
      <c r="DL29" s="5" t="str">
        <f>IFERROR((CV29*$B$2*(1-$H29)*('CAR.CAP_per person'!F$2))/(_xlfn.XLOOKUP($E$2,EU_countries_GDP!$A$2:$A$29,EU_countries_GDP!$E$2:$E$29)),"")</f>
        <v/>
      </c>
      <c r="DM29" s="5" t="str">
        <f>IFERROR((CW29*$B$2*(1-$H29)*('CAR.CAP_per person'!G$2))/(_xlfn.XLOOKUP($E$2,EU_countries_GDP!$A$2:$A$29,EU_countries_GDP!$E$2:$E$29)),"")</f>
        <v/>
      </c>
      <c r="DN29" s="5" t="str">
        <f>IFERROR((CX29*$B$2*(1-$H29)*('CAR.CAP_per person'!H$2))/(_xlfn.XLOOKUP($E$2,EU_countries_GDP!$A$2:$A$29,EU_countries_GDP!$E$2:$E$29)),"")</f>
        <v/>
      </c>
      <c r="DO29" s="5" t="str">
        <f>IFERROR((CY29*$B$2*(1-$H29)*('CAR.CAP_per person'!I$2))/(_xlfn.XLOOKUP($E$2,EU_countries_GDP!$A$2:$A$29,EU_countries_GDP!$E$2:$E$29)),"")</f>
        <v/>
      </c>
      <c r="DP29" s="5" t="str">
        <f>IFERROR((CZ29*$B$2*(1-$H29)*('CAR.CAP_per person'!J$2))/(_xlfn.XLOOKUP($E$2,EU_countries_GDP!$A$2:$A$29,EU_countries_GDP!$E$2:$E$29)),"")</f>
        <v/>
      </c>
      <c r="DQ29" s="5" t="str">
        <f>IFERROR((DA29*$B$2*(1-$H29)*('CAR.CAP_per person'!K$2))/(_xlfn.XLOOKUP($E$2,EU_countries_GDP!$A$2:$A$29,EU_countries_GDP!$E$2:$E$29)),"")</f>
        <v/>
      </c>
      <c r="DR29" s="5" t="str">
        <f>IFERROR((DB29*$B$2*(1-$H29)*('CAR.CAP_per person'!L$2))/(_xlfn.XLOOKUP($E$2,EU_countries_GDP!$A$2:$A$29,EU_countries_GDP!$E$2:$E$29)),"")</f>
        <v/>
      </c>
      <c r="DS29" s="5" t="str">
        <f>IFERROR((DC29*$B$2*(1-$H29)*('CAR.CAP_per person'!M$2))/(_xlfn.XLOOKUP($E$2,EU_countries_GDP!$A$2:$A$29,EU_countries_GDP!$E$2:$E$29)),"")</f>
        <v/>
      </c>
      <c r="DT29" s="5" t="str">
        <f>IFERROR((DD29*$B$2*(1-$H29)*('CAR.CAP_per person'!N$2))/(_xlfn.XLOOKUP($E$2,EU_countries_GDP!$A$2:$A$29,EU_countries_GDP!$E$2:$E$29)),"")</f>
        <v/>
      </c>
      <c r="DU29" s="5" t="str">
        <f>IFERROR((DE29*$B$2*(1-$H29)*('CAR.CAP_per person'!O$2))/(_xlfn.XLOOKUP($E$2,EU_countries_GDP!$A$2:$A$29,EU_countries_GDP!$E$2:$E$29)),"")</f>
        <v/>
      </c>
      <c r="DV29" s="5" t="str">
        <f>IFERROR((DF29*$B$2*(1-$H29)*('CAR.CAP_per person'!P$2))/(_xlfn.XLOOKUP($E$2,EU_countries_GDP!$A$2:$A$29,EU_countries_GDP!$E$2:$E$29)),"")</f>
        <v/>
      </c>
      <c r="DW29" s="5" t="str">
        <f>IFERROR((DG29*$B$2*(1-$H29)*('CAR.CAP_per person'!Q$2))/(_xlfn.XLOOKUP($E$2,EU_countries_GDP!$A$2:$A$29,EU_countries_GDP!$E$2:$E$29)),"")</f>
        <v/>
      </c>
    </row>
    <row r="30" spans="2:127">
      <c r="B30" t="str">
        <f>_xlfn.XLOOKUP(D30,Table5[Ingredient],Table5[Category],"",FALSE)</f>
        <v/>
      </c>
      <c r="C30" s="33"/>
      <c r="D30" s="33"/>
      <c r="E30" s="33"/>
      <c r="F30" s="33"/>
      <c r="G30" s="33"/>
      <c r="H30" s="33"/>
      <c r="I30" s="33"/>
      <c r="J30" s="37" t="str">
        <f>IFERROR(INDEX('AveragePrices&amp;Codes'!G:AG, MATCH($D30, 'AveragePrices&amp;Codes'!$A:$A, 0), MATCH(Tool_clean!$E$2, 'AveragePrices&amp;Codes'!$G$1:$AG$1, 0)),"")</f>
        <v/>
      </c>
      <c r="K30" s="37" t="str">
        <f t="shared" si="32"/>
        <v/>
      </c>
      <c r="L30">
        <f>IFERROR(IF($F30="Raw",_xlfn.XLOOKUP(_xlfn.XLOOKUP(Tool_clean!$D30,'AveragePrices&amp;Codes'!$A:$A,'AveragePrices&amp;Codes'!$B:$B),AGRIBALYSE_Raw!$B:$B,AGRIBALYSE_Raw!O:O)*$E30,_xlfn.XLOOKUP(_xlfn.XLOOKUP(Tool_clean!$D30,'AveragePrices&amp;Codes'!$A:$A,'AveragePrices&amp;Codes'!$B:$B),AGRIBALYSE_Cooked!$C:$C,AGRIBALYSE_Cooked!P:P)*$E30),"")</f>
        <v>0</v>
      </c>
      <c r="M30">
        <f>IFERROR(IF($F30="Raw",_xlfn.XLOOKUP(_xlfn.XLOOKUP(Tool_clean!$D30,'AveragePrices&amp;Codes'!$A:$A,'AveragePrices&amp;Codes'!$B:$B),AGRIBALYSE_Raw!$B:$B,AGRIBALYSE_Raw!P:P)*$E30,_xlfn.XLOOKUP(_xlfn.XLOOKUP(Tool_clean!$D30,'AveragePrices&amp;Codes'!$A:$A,'AveragePrices&amp;Codes'!$B:$B),AGRIBALYSE_Cooked!$C:$C,AGRIBALYSE_Cooked!Q:Q)*$E30),"")</f>
        <v>0</v>
      </c>
      <c r="N30">
        <f>IFERROR(IF($F30="Raw",_xlfn.XLOOKUP(_xlfn.XLOOKUP(Tool_clean!$D30,'AveragePrices&amp;Codes'!$A:$A,'AveragePrices&amp;Codes'!$B:$B),AGRIBALYSE_Raw!$B:$B,AGRIBALYSE_Raw!Q:Q)*$E30,_xlfn.XLOOKUP(_xlfn.XLOOKUP(Tool_clean!$D30,'AveragePrices&amp;Codes'!$A:$A,'AveragePrices&amp;Codes'!$B:$B),AGRIBALYSE_Cooked!$C:$C,AGRIBALYSE_Cooked!R:R)*$E30),"")</f>
        <v>0</v>
      </c>
      <c r="O30">
        <f>IFERROR(IF($F30="Raw",_xlfn.XLOOKUP(_xlfn.XLOOKUP(Tool_clean!$D30,'AveragePrices&amp;Codes'!$A:$A,'AveragePrices&amp;Codes'!$B:$B),AGRIBALYSE_Raw!$B:$B,AGRIBALYSE_Raw!R:R)*$E30,_xlfn.XLOOKUP(_xlfn.XLOOKUP(Tool_clean!$D30,'AveragePrices&amp;Codes'!$A:$A,'AveragePrices&amp;Codes'!$B:$B),AGRIBALYSE_Cooked!$C:$C,AGRIBALYSE_Cooked!S:S)*$E30),"")</f>
        <v>0</v>
      </c>
      <c r="P30">
        <f>IFERROR(IF($F30="Raw",_xlfn.XLOOKUP(_xlfn.XLOOKUP(Tool_clean!$D30,'AveragePrices&amp;Codes'!$A:$A,'AveragePrices&amp;Codes'!$B:$B),AGRIBALYSE_Raw!$B:$B,AGRIBALYSE_Raw!S:S)*$E30,_xlfn.XLOOKUP(_xlfn.XLOOKUP(Tool_clean!$D30,'AveragePrices&amp;Codes'!$A:$A,'AveragePrices&amp;Codes'!$B:$B),AGRIBALYSE_Cooked!$C:$C,AGRIBALYSE_Cooked!T:T)*$E30),"")</f>
        <v>0</v>
      </c>
      <c r="Q30">
        <f>IFERROR(IF($F30="Raw",_xlfn.XLOOKUP(_xlfn.XLOOKUP(Tool_clean!$D30,'AveragePrices&amp;Codes'!$A:$A,'AveragePrices&amp;Codes'!$B:$B),AGRIBALYSE_Raw!$B:$B,AGRIBALYSE_Raw!T:T)*$E30,_xlfn.XLOOKUP(_xlfn.XLOOKUP(Tool_clean!$D30,'AveragePrices&amp;Codes'!$A:$A,'AveragePrices&amp;Codes'!$B:$B),AGRIBALYSE_Cooked!$C:$C,AGRIBALYSE_Cooked!U:U)*$E30),"")</f>
        <v>0</v>
      </c>
      <c r="R30">
        <f>IFERROR(IF($F30="Raw",_xlfn.XLOOKUP(_xlfn.XLOOKUP(Tool_clean!$D30,'AveragePrices&amp;Codes'!$A:$A,'AveragePrices&amp;Codes'!$B:$B),AGRIBALYSE_Raw!$B:$B,AGRIBALYSE_Raw!U:U)*$E30,_xlfn.XLOOKUP(_xlfn.XLOOKUP(Tool_clean!$D30,'AveragePrices&amp;Codes'!$A:$A,'AveragePrices&amp;Codes'!$B:$B),AGRIBALYSE_Cooked!$C:$C,AGRIBALYSE_Cooked!V:V)*$E30),"")</f>
        <v>0</v>
      </c>
      <c r="S30">
        <f>IFERROR(IF($F30="Raw",_xlfn.XLOOKUP(_xlfn.XLOOKUP(Tool_clean!$D30,'AveragePrices&amp;Codes'!$A:$A,'AveragePrices&amp;Codes'!$B:$B),AGRIBALYSE_Raw!$B:$B,AGRIBALYSE_Raw!V:V)*$E30,_xlfn.XLOOKUP(_xlfn.XLOOKUP(Tool_clean!$D30,'AveragePrices&amp;Codes'!$A:$A,'AveragePrices&amp;Codes'!$B:$B),AGRIBALYSE_Cooked!$C:$C,AGRIBALYSE_Cooked!W:W)*$E30),"")</f>
        <v>0</v>
      </c>
      <c r="T30">
        <f>IFERROR(IF($F30="Raw",_xlfn.XLOOKUP(_xlfn.XLOOKUP(Tool_clean!$D30,'AveragePrices&amp;Codes'!$A:$A,'AveragePrices&amp;Codes'!$B:$B),AGRIBALYSE_Raw!$B:$B,AGRIBALYSE_Raw!W:W)*$E30,_xlfn.XLOOKUP(_xlfn.XLOOKUP(Tool_clean!$D30,'AveragePrices&amp;Codes'!$A:$A,'AveragePrices&amp;Codes'!$B:$B),AGRIBALYSE_Cooked!$C:$C,AGRIBALYSE_Cooked!X:X)*$E30),"")</f>
        <v>0</v>
      </c>
      <c r="U30">
        <f>IFERROR(IF($F30="Raw",_xlfn.XLOOKUP(_xlfn.XLOOKUP(Tool_clean!$D30,'AveragePrices&amp;Codes'!$A:$A,'AveragePrices&amp;Codes'!$B:$B),AGRIBALYSE_Raw!$B:$B,AGRIBALYSE_Raw!X:X)*$E30,_xlfn.XLOOKUP(_xlfn.XLOOKUP(Tool_clean!$D30,'AveragePrices&amp;Codes'!$A:$A,'AveragePrices&amp;Codes'!$B:$B),AGRIBALYSE_Cooked!$C:$C,AGRIBALYSE_Cooked!Y:Y)*$E30),"")</f>
        <v>0</v>
      </c>
      <c r="V30">
        <f>IFERROR(IF($F30="Raw",_xlfn.XLOOKUP(_xlfn.XLOOKUP(Tool_clean!$D30,'AveragePrices&amp;Codes'!$A:$A,'AveragePrices&amp;Codes'!$B:$B),AGRIBALYSE_Raw!$B:$B,AGRIBALYSE_Raw!Y:Y)*$E30,_xlfn.XLOOKUP(_xlfn.XLOOKUP(Tool_clean!$D30,'AveragePrices&amp;Codes'!$A:$A,'AveragePrices&amp;Codes'!$B:$B),AGRIBALYSE_Cooked!$C:$C,AGRIBALYSE_Cooked!Z:Z)*$E30),"")</f>
        <v>0</v>
      </c>
      <c r="W30">
        <f>IFERROR(IF($F30="Raw",_xlfn.XLOOKUP(_xlfn.XLOOKUP(Tool_clean!$D30,'AveragePrices&amp;Codes'!$A:$A,'AveragePrices&amp;Codes'!$B:$B),AGRIBALYSE_Raw!$B:$B,AGRIBALYSE_Raw!Z:Z)*$E30,_xlfn.XLOOKUP(_xlfn.XLOOKUP(Tool_clean!$D30,'AveragePrices&amp;Codes'!$A:$A,'AveragePrices&amp;Codes'!$B:$B),AGRIBALYSE_Cooked!$C:$C,AGRIBALYSE_Cooked!AA:AA)*$E30),"")</f>
        <v>0</v>
      </c>
      <c r="X30">
        <f>IFERROR(IF($F30="Raw",_xlfn.XLOOKUP(_xlfn.XLOOKUP(Tool_clean!$D30,'AveragePrices&amp;Codes'!$A:$A,'AveragePrices&amp;Codes'!$B:$B),AGRIBALYSE_Raw!$B:$B,AGRIBALYSE_Raw!AA:AA)*$E30,_xlfn.XLOOKUP(_xlfn.XLOOKUP(Tool_clean!$D30,'AveragePrices&amp;Codes'!$A:$A,'AveragePrices&amp;Codes'!$B:$B),AGRIBALYSE_Cooked!$C:$C,AGRIBALYSE_Cooked!AB:AB)*$E30),"")</f>
        <v>0</v>
      </c>
      <c r="Y30">
        <f>IFERROR(IF($F30="Raw",_xlfn.XLOOKUP(_xlfn.XLOOKUP(Tool_clean!$D30,'AveragePrices&amp;Codes'!$A:$A,'AveragePrices&amp;Codes'!$B:$B),AGRIBALYSE_Raw!$B:$B,AGRIBALYSE_Raw!AB:AB)*$E30,_xlfn.XLOOKUP(_xlfn.XLOOKUP(Tool_clean!$D30,'AveragePrices&amp;Codes'!$A:$A,'AveragePrices&amp;Codes'!$B:$B),AGRIBALYSE_Cooked!$C:$C,AGRIBALYSE_Cooked!AC:AC)*$E30),"")</f>
        <v>0</v>
      </c>
      <c r="Z30">
        <f>IFERROR(IF($F30="Raw",_xlfn.XLOOKUP(_xlfn.XLOOKUP(Tool_clean!$D30,'AveragePrices&amp;Codes'!$A:$A,'AveragePrices&amp;Codes'!$B:$B),AGRIBALYSE_Raw!$B:$B,AGRIBALYSE_Raw!AC:AC)*$E30,_xlfn.XLOOKUP(_xlfn.XLOOKUP(Tool_clean!$D30,'AveragePrices&amp;Codes'!$A:$A,'AveragePrices&amp;Codes'!$B:$B),AGRIBALYSE_Cooked!$C:$C,AGRIBALYSE_Cooked!AD:AD)*$E30),"")</f>
        <v>0</v>
      </c>
      <c r="AA30">
        <f>IFERROR(IF($F30="Raw",_xlfn.XLOOKUP(_xlfn.XLOOKUP(Tool_clean!$D30,'AveragePrices&amp;Codes'!$A:$A,'AveragePrices&amp;Codes'!$B:$B),AGRIBALYSE_Raw!$B:$B,AGRIBALYSE_Raw!AD:AD)*$E30,_xlfn.XLOOKUP(_xlfn.XLOOKUP(Tool_clean!$D30,'AveragePrices&amp;Codes'!$A:$A,'AveragePrices&amp;Codes'!$B:$B),AGRIBALYSE_Cooked!$C:$C,AGRIBALYSE_Cooked!AE:AE)*$E30),"")</f>
        <v>0</v>
      </c>
      <c r="AB30" t="str" cm="1">
        <f t="array" ref="AB30">IFERROR(_xlfn.XLOOKUP(Tool_clean!$F30&amp;$E$2,'Cooking methods'!$A:$A&amp;'Cooking methods'!$B:$B,'Cooking methods'!C:C)*$E30,"")</f>
        <v/>
      </c>
      <c r="AC30" t="str" cm="1">
        <f t="array" ref="AC30">IFERROR(_xlfn.XLOOKUP(Tool_clean!$F30&amp;$E$2,'Cooking methods'!$A:$A&amp;'Cooking methods'!$B:$B,'Cooking methods'!D:D)*$E30,"")</f>
        <v/>
      </c>
      <c r="AD30" t="str" cm="1">
        <f t="array" ref="AD30">IFERROR(_xlfn.XLOOKUP(Tool_clean!$F30&amp;$E$2,'Cooking methods'!$A:$A&amp;'Cooking methods'!$B:$B,'Cooking methods'!E:E)*$E30,"")</f>
        <v/>
      </c>
      <c r="AE30" t="str" cm="1">
        <f t="array" ref="AE30">IFERROR(_xlfn.XLOOKUP(Tool_clean!$F30&amp;$E$2,'Cooking methods'!$A:$A&amp;'Cooking methods'!$B:$B,'Cooking methods'!F:F)*$E30,"")</f>
        <v/>
      </c>
      <c r="AF30" t="str" cm="1">
        <f t="array" ref="AF30">IFERROR(_xlfn.XLOOKUP(Tool_clean!$F30&amp;$E$2,'Cooking methods'!$A:$A&amp;'Cooking methods'!$B:$B,'Cooking methods'!G:G)*$E30,"")</f>
        <v/>
      </c>
      <c r="AG30" t="str" cm="1">
        <f t="array" ref="AG30">IFERROR(_xlfn.XLOOKUP(Tool_clean!$F30&amp;$E$2,'Cooking methods'!$A:$A&amp;'Cooking methods'!$B:$B,'Cooking methods'!H:H)*$E30,"")</f>
        <v/>
      </c>
      <c r="AH30" t="str" cm="1">
        <f t="array" ref="AH30">IFERROR(_xlfn.XLOOKUP(Tool_clean!$F30&amp;$E$2,'Cooking methods'!$A:$A&amp;'Cooking methods'!$B:$B,'Cooking methods'!I:I)*$E30,"")</f>
        <v/>
      </c>
      <c r="AI30" t="str" cm="1">
        <f t="array" ref="AI30">IFERROR(_xlfn.XLOOKUP(Tool_clean!$F30&amp;$E$2,'Cooking methods'!$A:$A&amp;'Cooking methods'!$B:$B,'Cooking methods'!J:J)*$E30,"")</f>
        <v/>
      </c>
      <c r="AJ30" t="str" cm="1">
        <f t="array" ref="AJ30">IFERROR(_xlfn.XLOOKUP(Tool_clean!$F30&amp;$E$2,'Cooking methods'!$A:$A&amp;'Cooking methods'!$B:$B,'Cooking methods'!K:K)*$E30,"")</f>
        <v/>
      </c>
      <c r="AK30" t="str" cm="1">
        <f t="array" ref="AK30">IFERROR(_xlfn.XLOOKUP(Tool_clean!$F30&amp;$E$2,'Cooking methods'!$A:$A&amp;'Cooking methods'!$B:$B,'Cooking methods'!L:L)*$E30,"")</f>
        <v/>
      </c>
      <c r="AL30" t="str" cm="1">
        <f t="array" ref="AL30">IFERROR(_xlfn.XLOOKUP(Tool_clean!$F30&amp;$E$2,'Cooking methods'!$A:$A&amp;'Cooking methods'!$B:$B,'Cooking methods'!M:M)*$E30,"")</f>
        <v/>
      </c>
      <c r="AM30" t="str" cm="1">
        <f t="array" ref="AM30">IFERROR(_xlfn.XLOOKUP(Tool_clean!$F30&amp;$E$2,'Cooking methods'!$A:$A&amp;'Cooking methods'!$B:$B,'Cooking methods'!N:N)*$E30,"")</f>
        <v/>
      </c>
      <c r="AN30" t="str" cm="1">
        <f t="array" ref="AN30">IFERROR(_xlfn.XLOOKUP(Tool_clean!$F30&amp;$E$2,'Cooking methods'!$A:$A&amp;'Cooking methods'!$B:$B,'Cooking methods'!O:O)*$E30,"")</f>
        <v/>
      </c>
      <c r="AO30" t="str" cm="1">
        <f t="array" ref="AO30">IFERROR(_xlfn.XLOOKUP(Tool_clean!$F30&amp;$E$2,'Cooking methods'!$A:$A&amp;'Cooking methods'!$B:$B,'Cooking methods'!P:P)*$E30,"")</f>
        <v/>
      </c>
      <c r="AP30" t="str" cm="1">
        <f t="array" ref="AP30">IFERROR(_xlfn.XLOOKUP(Tool_clean!$F30&amp;$E$2,'Cooking methods'!$A:$A&amp;'Cooking methods'!$B:$B,'Cooking methods'!Q:Q)*$E30,"")</f>
        <v/>
      </c>
      <c r="AQ30" t="str" cm="1">
        <f t="array" ref="AQ30">IFERROR(_xlfn.XLOOKUP(Tool_clean!$F30&amp;$E$2,'Cooking methods'!$A:$A&amp;'Cooking methods'!$B:$B,'Cooking methods'!R:R)*$E30,"")</f>
        <v/>
      </c>
      <c r="AR30" t="str" cm="1">
        <f t="array" ref="AR30">IFERROR(_xlfn.XLOOKUP(Tool_clean!$G30&amp;$E$2,'Waste management'!$A:$A&amp;'Waste management'!$B:$B,'Waste management'!C:C)*$E30,"")</f>
        <v/>
      </c>
      <c r="AS30" t="str" cm="1">
        <f t="array" ref="AS30">IFERROR(_xlfn.XLOOKUP(Tool_clean!$G30&amp;$E$2,'Waste management'!$A:$A&amp;'Waste management'!$B:$B,'Waste management'!D:D)*$E30,"")</f>
        <v/>
      </c>
      <c r="AT30" t="str" cm="1">
        <f t="array" ref="AT30">IFERROR(_xlfn.XLOOKUP(Tool_clean!$G30&amp;$E$2,'Waste management'!$A:$A&amp;'Waste management'!$B:$B,'Waste management'!E:E)*$E30,"")</f>
        <v/>
      </c>
      <c r="AU30" t="str" cm="1">
        <f t="array" ref="AU30">IFERROR(_xlfn.XLOOKUP(Tool_clean!$G30&amp;$E$2,'Waste management'!$A:$A&amp;'Waste management'!$B:$B,'Waste management'!F:F)*$E30,"")</f>
        <v/>
      </c>
      <c r="AV30" t="str" cm="1">
        <f t="array" ref="AV30">IFERROR(_xlfn.XLOOKUP(Tool_clean!$G30&amp;$E$2,'Waste management'!$A:$A&amp;'Waste management'!$B:$B,'Waste management'!G:G)*$E30,"")</f>
        <v/>
      </c>
      <c r="AW30" t="str" cm="1">
        <f t="array" ref="AW30">IFERROR(_xlfn.XLOOKUP(Tool_clean!$G30&amp;$E$2,'Waste management'!$A:$A&amp;'Waste management'!$B:$B,'Waste management'!H:H)*$E30,"")</f>
        <v/>
      </c>
      <c r="AX30" t="str" cm="1">
        <f t="array" ref="AX30">IFERROR(_xlfn.XLOOKUP(Tool_clean!$G30&amp;$E$2,'Waste management'!$A:$A&amp;'Waste management'!$B:$B,'Waste management'!I:I)*$E30,"")</f>
        <v/>
      </c>
      <c r="AY30" t="str" cm="1">
        <f t="array" ref="AY30">IFERROR(_xlfn.XLOOKUP(Tool_clean!$G30&amp;$E$2,'Waste management'!$A:$A&amp;'Waste management'!$B:$B,'Waste management'!J:J)*$E30,"")</f>
        <v/>
      </c>
      <c r="AZ30" t="str" cm="1">
        <f t="array" ref="AZ30">IFERROR(_xlfn.XLOOKUP(Tool_clean!$G30&amp;$E$2,'Waste management'!$A:$A&amp;'Waste management'!$B:$B,'Waste management'!K:K)*$E30,"")</f>
        <v/>
      </c>
      <c r="BA30" t="str" cm="1">
        <f t="array" ref="BA30">IFERROR(_xlfn.XLOOKUP(Tool_clean!$G30&amp;$E$2,'Waste management'!$A:$A&amp;'Waste management'!$B:$B,'Waste management'!L:L)*$E30,"")</f>
        <v/>
      </c>
      <c r="BB30" t="str" cm="1">
        <f t="array" ref="BB30">IFERROR(_xlfn.XLOOKUP(Tool_clean!$G30&amp;$E$2,'Waste management'!$A:$A&amp;'Waste management'!$B:$B,'Waste management'!M:M)*$E30,"")</f>
        <v/>
      </c>
      <c r="BC30" t="str" cm="1">
        <f t="array" ref="BC30">IFERROR(_xlfn.XLOOKUP(Tool_clean!$G30&amp;$E$2,'Waste management'!$A:$A&amp;'Waste management'!$B:$B,'Waste management'!N:N)*$E30,"")</f>
        <v/>
      </c>
      <c r="BD30" t="str" cm="1">
        <f t="array" ref="BD30">IFERROR(_xlfn.XLOOKUP(Tool_clean!$G30&amp;$E$2,'Waste management'!$A:$A&amp;'Waste management'!$B:$B,'Waste management'!O:O)*$E30,"")</f>
        <v/>
      </c>
      <c r="BE30" t="str" cm="1">
        <f t="array" ref="BE30">IFERROR(_xlfn.XLOOKUP(Tool_clean!$G30&amp;$E$2,'Waste management'!$A:$A&amp;'Waste management'!$B:$B,'Waste management'!P:P)*$E30,"")</f>
        <v/>
      </c>
      <c r="BF30" t="str" cm="1">
        <f t="array" ref="BF30">IFERROR(_xlfn.XLOOKUP(Tool_clean!$G30&amp;$E$2,'Waste management'!$A:$A&amp;'Waste management'!$B:$B,'Waste management'!Q:Q)*$E30,"")</f>
        <v/>
      </c>
      <c r="BG30" t="str" cm="1">
        <f t="array" ref="BG30">IFERROR(_xlfn.XLOOKUP(Tool_clean!$G30&amp;$E$2,'Waste management'!$A:$A&amp;'Waste management'!$B:$B,'Waste management'!R:R)*$E30,"")</f>
        <v/>
      </c>
      <c r="BH30" t="str">
        <f>IFERROR((L30+AR30+AB30)*_xlfn.XLOOKUP(Tool_clean!BH$4,Monetization_Factors!$A:$A,Monetization_Factors!$D:$D),"")</f>
        <v/>
      </c>
      <c r="BI30" t="str">
        <f>IFERROR((M30+AS30+AC30)*_xlfn.XLOOKUP(Tool_clean!BI$4,Monetization_Factors!$A:$A,Monetization_Factors!$D:$D),"")</f>
        <v/>
      </c>
      <c r="BJ30" t="str">
        <f>IFERROR((N30+AT30+AD30)*_xlfn.XLOOKUP(Tool_clean!BJ$4,Monetization_Factors!$A:$A,Monetization_Factors!$D:$D),"")</f>
        <v/>
      </c>
      <c r="BK30" t="str">
        <f>IFERROR((O30+AU30+AE30)*_xlfn.XLOOKUP(Tool_clean!BK$4,Monetization_Factors!$A:$A,Monetization_Factors!$D:$D),"")</f>
        <v/>
      </c>
      <c r="BL30" t="str">
        <f>IFERROR((P30+AV30+AF30)*_xlfn.XLOOKUP(Tool_clean!BL$4,Monetization_Factors!$A:$A,Monetization_Factors!$D:$D),"")</f>
        <v/>
      </c>
      <c r="BM30" t="str">
        <f>IFERROR((Q30+AW30+AG30)*_xlfn.XLOOKUP(Tool_clean!BM$4,Monetization_Factors!$A:$A,Monetization_Factors!$D:$D),"")</f>
        <v/>
      </c>
      <c r="BN30" t="str">
        <f>IFERROR((R30+AX30+AH30)*_xlfn.XLOOKUP(Tool_clean!BN$4,Monetization_Factors!$A:$A,Monetization_Factors!$D:$D),"")</f>
        <v/>
      </c>
      <c r="BO30" t="str">
        <f>IFERROR((S30+AY30+AI30)*_xlfn.XLOOKUP(Tool_clean!BO$4,Monetization_Factors!$A:$A,Monetization_Factors!$D:$D),"")</f>
        <v/>
      </c>
      <c r="BP30" t="str">
        <f>IFERROR((T30+AZ30+AJ30)*_xlfn.XLOOKUP(Tool_clean!BP$4,Monetization_Factors!$A:$A,Monetization_Factors!$D:$D),"")</f>
        <v/>
      </c>
      <c r="BQ30" t="str">
        <f>IFERROR((U30+BA30+AK30)*_xlfn.XLOOKUP(Tool_clean!BQ$4,Monetization_Factors!$A:$A,Monetization_Factors!$D:$D),"")</f>
        <v/>
      </c>
      <c r="BR30" t="str">
        <f>IFERROR((V30+BB30+AL30)*_xlfn.XLOOKUP(Tool_clean!BR$4,Monetization_Factors!$A:$A,Monetization_Factors!$D:$D),"")</f>
        <v/>
      </c>
      <c r="BS30" t="str">
        <f>IFERROR((W30+BC30+AM30)*_xlfn.XLOOKUP(Tool_clean!BS$4,Monetization_Factors!$A:$A,Monetization_Factors!$D:$D),"")</f>
        <v/>
      </c>
      <c r="BT30" t="str">
        <f>IFERROR((X30+BD30+AN30)*_xlfn.XLOOKUP(Tool_clean!BT$4,Monetization_Factors!$A:$A,Monetization_Factors!$D:$D),"")</f>
        <v/>
      </c>
      <c r="BU30" t="str">
        <f>IFERROR((Y30+BE30+AO30)*_xlfn.XLOOKUP(Tool_clean!BU$4,Monetization_Factors!$A:$A,Monetization_Factors!$D:$D),"")</f>
        <v/>
      </c>
      <c r="BV30" t="str">
        <f>IFERROR((Z30+BF30+AP30)*_xlfn.XLOOKUP(Tool_clean!BV$4,Monetization_Factors!$A:$A,Monetization_Factors!$D:$D),"")</f>
        <v/>
      </c>
      <c r="BW30" t="str">
        <f>IFERROR((AA30+BG30+AQ30)*_xlfn.XLOOKUP(Tool_clean!BW$4,Monetization_Factors!$A:$A,Monetization_Factors!$D:$D),"")</f>
        <v/>
      </c>
      <c r="BX30" s="38" t="str" cm="1">
        <f t="array" ref="BX30">IFERROR(_xlfn.IFS(I30&gt;0,I30*E30,I30="",J30*E30),"")</f>
        <v/>
      </c>
      <c r="BY30" s="38">
        <f t="shared" si="33"/>
        <v>0</v>
      </c>
      <c r="BZ30" s="38" t="str">
        <f t="shared" si="34"/>
        <v/>
      </c>
      <c r="CA30" s="38" t="str">
        <f t="shared" si="35"/>
        <v/>
      </c>
      <c r="CB30" t="str">
        <f t="shared" si="0"/>
        <v/>
      </c>
      <c r="CC30" t="str">
        <f t="shared" si="36"/>
        <v/>
      </c>
      <c r="CD30" t="str">
        <f t="shared" si="37"/>
        <v/>
      </c>
      <c r="CE30" t="str">
        <f t="shared" si="38"/>
        <v/>
      </c>
      <c r="CF30" t="str">
        <f t="shared" si="39"/>
        <v/>
      </c>
      <c r="CG30" t="str">
        <f t="shared" si="40"/>
        <v/>
      </c>
      <c r="CH30" t="str">
        <f t="shared" si="41"/>
        <v/>
      </c>
      <c r="CI30" t="str">
        <f t="shared" si="42"/>
        <v/>
      </c>
      <c r="CJ30" t="str">
        <f t="shared" si="43"/>
        <v/>
      </c>
      <c r="CK30" t="str">
        <f t="shared" si="44"/>
        <v/>
      </c>
      <c r="CL30" t="str">
        <f t="shared" si="45"/>
        <v/>
      </c>
      <c r="CM30" t="str">
        <f t="shared" si="46"/>
        <v/>
      </c>
      <c r="CN30" t="str">
        <f t="shared" si="47"/>
        <v/>
      </c>
      <c r="CO30" t="str">
        <f t="shared" si="48"/>
        <v/>
      </c>
      <c r="CP30" t="str">
        <f t="shared" si="49"/>
        <v/>
      </c>
      <c r="CQ30" t="str">
        <f t="shared" si="50"/>
        <v/>
      </c>
      <c r="CR30" t="str">
        <f t="shared" si="16"/>
        <v/>
      </c>
      <c r="CS30" t="str">
        <f t="shared" si="51"/>
        <v/>
      </c>
      <c r="CT30" t="str">
        <f t="shared" si="52"/>
        <v/>
      </c>
      <c r="CU30" t="str">
        <f t="shared" si="53"/>
        <v/>
      </c>
      <c r="CV30" t="str">
        <f t="shared" si="54"/>
        <v/>
      </c>
      <c r="CW30" t="str">
        <f t="shared" si="55"/>
        <v/>
      </c>
      <c r="CX30" t="str">
        <f t="shared" si="56"/>
        <v/>
      </c>
      <c r="CY30" t="str">
        <f t="shared" si="57"/>
        <v/>
      </c>
      <c r="CZ30" t="str">
        <f t="shared" si="58"/>
        <v/>
      </c>
      <c r="DA30" t="str">
        <f t="shared" si="59"/>
        <v/>
      </c>
      <c r="DB30" t="str">
        <f t="shared" si="60"/>
        <v/>
      </c>
      <c r="DC30" t="str">
        <f t="shared" si="61"/>
        <v/>
      </c>
      <c r="DD30" t="str">
        <f t="shared" si="62"/>
        <v/>
      </c>
      <c r="DE30" t="str">
        <f t="shared" si="63"/>
        <v/>
      </c>
      <c r="DF30" t="str">
        <f t="shared" si="64"/>
        <v/>
      </c>
      <c r="DG30" t="str">
        <f t="shared" si="65"/>
        <v/>
      </c>
      <c r="DH30" s="5" t="str">
        <f>IFERROR((CR30*$B$2*(1-$H30)*('CAR.CAP_per person'!B$2))/(_xlfn.XLOOKUP($E$2,EU_countries_GDP!$A$2:$A$29,EU_countries_GDP!$E$2:$E$29)),"")</f>
        <v/>
      </c>
      <c r="DI30" s="5" t="str">
        <f>IFERROR((CS30*$B$2*(1-$H30)*('CAR.CAP_per person'!C$2))/(_xlfn.XLOOKUP($E$2,EU_countries_GDP!$A$2:$A$29,EU_countries_GDP!$E$2:$E$29)),"")</f>
        <v/>
      </c>
      <c r="DJ30" s="5" t="str">
        <f>IFERROR((CT30*$B$2*(1-$H30)*('CAR.CAP_per person'!D$2))/(_xlfn.XLOOKUP($E$2,EU_countries_GDP!$A$2:$A$29,EU_countries_GDP!$E$2:$E$29)),"")</f>
        <v/>
      </c>
      <c r="DK30" s="5" t="str">
        <f>IFERROR((CU30*$B$2*(1-$H30)*('CAR.CAP_per person'!E$2))/(_xlfn.XLOOKUP($E$2,EU_countries_GDP!$A$2:$A$29,EU_countries_GDP!$E$2:$E$29)),"")</f>
        <v/>
      </c>
      <c r="DL30" s="5" t="str">
        <f>IFERROR((CV30*$B$2*(1-$H30)*('CAR.CAP_per person'!F$2))/(_xlfn.XLOOKUP($E$2,EU_countries_GDP!$A$2:$A$29,EU_countries_GDP!$E$2:$E$29)),"")</f>
        <v/>
      </c>
      <c r="DM30" s="5" t="str">
        <f>IFERROR((CW30*$B$2*(1-$H30)*('CAR.CAP_per person'!G$2))/(_xlfn.XLOOKUP($E$2,EU_countries_GDP!$A$2:$A$29,EU_countries_GDP!$E$2:$E$29)),"")</f>
        <v/>
      </c>
      <c r="DN30" s="5" t="str">
        <f>IFERROR((CX30*$B$2*(1-$H30)*('CAR.CAP_per person'!H$2))/(_xlfn.XLOOKUP($E$2,EU_countries_GDP!$A$2:$A$29,EU_countries_GDP!$E$2:$E$29)),"")</f>
        <v/>
      </c>
      <c r="DO30" s="5" t="str">
        <f>IFERROR((CY30*$B$2*(1-$H30)*('CAR.CAP_per person'!I$2))/(_xlfn.XLOOKUP($E$2,EU_countries_GDP!$A$2:$A$29,EU_countries_GDP!$E$2:$E$29)),"")</f>
        <v/>
      </c>
      <c r="DP30" s="5" t="str">
        <f>IFERROR((CZ30*$B$2*(1-$H30)*('CAR.CAP_per person'!J$2))/(_xlfn.XLOOKUP($E$2,EU_countries_GDP!$A$2:$A$29,EU_countries_GDP!$E$2:$E$29)),"")</f>
        <v/>
      </c>
      <c r="DQ30" s="5" t="str">
        <f>IFERROR((DA30*$B$2*(1-$H30)*('CAR.CAP_per person'!K$2))/(_xlfn.XLOOKUP($E$2,EU_countries_GDP!$A$2:$A$29,EU_countries_GDP!$E$2:$E$29)),"")</f>
        <v/>
      </c>
      <c r="DR30" s="5" t="str">
        <f>IFERROR((DB30*$B$2*(1-$H30)*('CAR.CAP_per person'!L$2))/(_xlfn.XLOOKUP($E$2,EU_countries_GDP!$A$2:$A$29,EU_countries_GDP!$E$2:$E$29)),"")</f>
        <v/>
      </c>
      <c r="DS30" s="5" t="str">
        <f>IFERROR((DC30*$B$2*(1-$H30)*('CAR.CAP_per person'!M$2))/(_xlfn.XLOOKUP($E$2,EU_countries_GDP!$A$2:$A$29,EU_countries_GDP!$E$2:$E$29)),"")</f>
        <v/>
      </c>
      <c r="DT30" s="5" t="str">
        <f>IFERROR((DD30*$B$2*(1-$H30)*('CAR.CAP_per person'!N$2))/(_xlfn.XLOOKUP($E$2,EU_countries_GDP!$A$2:$A$29,EU_countries_GDP!$E$2:$E$29)),"")</f>
        <v/>
      </c>
      <c r="DU30" s="5" t="str">
        <f>IFERROR((DE30*$B$2*(1-$H30)*('CAR.CAP_per person'!O$2))/(_xlfn.XLOOKUP($E$2,EU_countries_GDP!$A$2:$A$29,EU_countries_GDP!$E$2:$E$29)),"")</f>
        <v/>
      </c>
      <c r="DV30" s="5" t="str">
        <f>IFERROR((DF30*$B$2*(1-$H30)*('CAR.CAP_per person'!P$2))/(_xlfn.XLOOKUP($E$2,EU_countries_GDP!$A$2:$A$29,EU_countries_GDP!$E$2:$E$29)),"")</f>
        <v/>
      </c>
      <c r="DW30" s="5" t="str">
        <f>IFERROR((DG30*$B$2*(1-$H30)*('CAR.CAP_per person'!Q$2))/(_xlfn.XLOOKUP($E$2,EU_countries_GDP!$A$2:$A$29,EU_countries_GDP!$E$2:$E$29)),"")</f>
        <v/>
      </c>
    </row>
    <row r="31" spans="2:127">
      <c r="B31" t="str">
        <f>_xlfn.XLOOKUP(D31,Table5[Ingredient],Table5[Category],"",FALSE)</f>
        <v/>
      </c>
      <c r="C31" s="33"/>
      <c r="D31" s="33"/>
      <c r="E31" s="33"/>
      <c r="F31" s="33"/>
      <c r="G31" s="33"/>
      <c r="H31" s="33"/>
      <c r="I31" s="33"/>
      <c r="J31" s="37" t="str">
        <f>IFERROR(INDEX('AveragePrices&amp;Codes'!G:AG, MATCH($D31, 'AveragePrices&amp;Codes'!$A:$A, 0), MATCH(Tool_clean!$E$2, 'AveragePrices&amp;Codes'!$G$1:$AG$1, 0)),"")</f>
        <v/>
      </c>
      <c r="K31" s="37" t="str">
        <f t="shared" si="32"/>
        <v/>
      </c>
      <c r="L31">
        <f>IFERROR(IF($F31="Raw",_xlfn.XLOOKUP(_xlfn.XLOOKUP(Tool_clean!$D31,'AveragePrices&amp;Codes'!$A:$A,'AveragePrices&amp;Codes'!$B:$B),AGRIBALYSE_Raw!$B:$B,AGRIBALYSE_Raw!O:O)*$E31,_xlfn.XLOOKUP(_xlfn.XLOOKUP(Tool_clean!$D31,'AveragePrices&amp;Codes'!$A:$A,'AveragePrices&amp;Codes'!$B:$B),AGRIBALYSE_Cooked!$C:$C,AGRIBALYSE_Cooked!P:P)*$E31),"")</f>
        <v>0</v>
      </c>
      <c r="M31">
        <f>IFERROR(IF($F31="Raw",_xlfn.XLOOKUP(_xlfn.XLOOKUP(Tool_clean!$D31,'AveragePrices&amp;Codes'!$A:$A,'AveragePrices&amp;Codes'!$B:$B),AGRIBALYSE_Raw!$B:$B,AGRIBALYSE_Raw!P:P)*$E31,_xlfn.XLOOKUP(_xlfn.XLOOKUP(Tool_clean!$D31,'AveragePrices&amp;Codes'!$A:$A,'AveragePrices&amp;Codes'!$B:$B),AGRIBALYSE_Cooked!$C:$C,AGRIBALYSE_Cooked!Q:Q)*$E31),"")</f>
        <v>0</v>
      </c>
      <c r="N31">
        <f>IFERROR(IF($F31="Raw",_xlfn.XLOOKUP(_xlfn.XLOOKUP(Tool_clean!$D31,'AveragePrices&amp;Codes'!$A:$A,'AveragePrices&amp;Codes'!$B:$B),AGRIBALYSE_Raw!$B:$B,AGRIBALYSE_Raw!Q:Q)*$E31,_xlfn.XLOOKUP(_xlfn.XLOOKUP(Tool_clean!$D31,'AveragePrices&amp;Codes'!$A:$A,'AveragePrices&amp;Codes'!$B:$B),AGRIBALYSE_Cooked!$C:$C,AGRIBALYSE_Cooked!R:R)*$E31),"")</f>
        <v>0</v>
      </c>
      <c r="O31">
        <f>IFERROR(IF($F31="Raw",_xlfn.XLOOKUP(_xlfn.XLOOKUP(Tool_clean!$D31,'AveragePrices&amp;Codes'!$A:$A,'AveragePrices&amp;Codes'!$B:$B),AGRIBALYSE_Raw!$B:$B,AGRIBALYSE_Raw!R:R)*$E31,_xlfn.XLOOKUP(_xlfn.XLOOKUP(Tool_clean!$D31,'AveragePrices&amp;Codes'!$A:$A,'AveragePrices&amp;Codes'!$B:$B),AGRIBALYSE_Cooked!$C:$C,AGRIBALYSE_Cooked!S:S)*$E31),"")</f>
        <v>0</v>
      </c>
      <c r="P31">
        <f>IFERROR(IF($F31="Raw",_xlfn.XLOOKUP(_xlfn.XLOOKUP(Tool_clean!$D31,'AveragePrices&amp;Codes'!$A:$A,'AveragePrices&amp;Codes'!$B:$B),AGRIBALYSE_Raw!$B:$B,AGRIBALYSE_Raw!S:S)*$E31,_xlfn.XLOOKUP(_xlfn.XLOOKUP(Tool_clean!$D31,'AveragePrices&amp;Codes'!$A:$A,'AveragePrices&amp;Codes'!$B:$B),AGRIBALYSE_Cooked!$C:$C,AGRIBALYSE_Cooked!T:T)*$E31),"")</f>
        <v>0</v>
      </c>
      <c r="Q31">
        <f>IFERROR(IF($F31="Raw",_xlfn.XLOOKUP(_xlfn.XLOOKUP(Tool_clean!$D31,'AveragePrices&amp;Codes'!$A:$A,'AveragePrices&amp;Codes'!$B:$B),AGRIBALYSE_Raw!$B:$B,AGRIBALYSE_Raw!T:T)*$E31,_xlfn.XLOOKUP(_xlfn.XLOOKUP(Tool_clean!$D31,'AveragePrices&amp;Codes'!$A:$A,'AveragePrices&amp;Codes'!$B:$B),AGRIBALYSE_Cooked!$C:$C,AGRIBALYSE_Cooked!U:U)*$E31),"")</f>
        <v>0</v>
      </c>
      <c r="R31">
        <f>IFERROR(IF($F31="Raw",_xlfn.XLOOKUP(_xlfn.XLOOKUP(Tool_clean!$D31,'AveragePrices&amp;Codes'!$A:$A,'AveragePrices&amp;Codes'!$B:$B),AGRIBALYSE_Raw!$B:$B,AGRIBALYSE_Raw!U:U)*$E31,_xlfn.XLOOKUP(_xlfn.XLOOKUP(Tool_clean!$D31,'AveragePrices&amp;Codes'!$A:$A,'AveragePrices&amp;Codes'!$B:$B),AGRIBALYSE_Cooked!$C:$C,AGRIBALYSE_Cooked!V:V)*$E31),"")</f>
        <v>0</v>
      </c>
      <c r="S31">
        <f>IFERROR(IF($F31="Raw",_xlfn.XLOOKUP(_xlfn.XLOOKUP(Tool_clean!$D31,'AveragePrices&amp;Codes'!$A:$A,'AveragePrices&amp;Codes'!$B:$B),AGRIBALYSE_Raw!$B:$B,AGRIBALYSE_Raw!V:V)*$E31,_xlfn.XLOOKUP(_xlfn.XLOOKUP(Tool_clean!$D31,'AveragePrices&amp;Codes'!$A:$A,'AveragePrices&amp;Codes'!$B:$B),AGRIBALYSE_Cooked!$C:$C,AGRIBALYSE_Cooked!W:W)*$E31),"")</f>
        <v>0</v>
      </c>
      <c r="T31">
        <f>IFERROR(IF($F31="Raw",_xlfn.XLOOKUP(_xlfn.XLOOKUP(Tool_clean!$D31,'AveragePrices&amp;Codes'!$A:$A,'AveragePrices&amp;Codes'!$B:$B),AGRIBALYSE_Raw!$B:$B,AGRIBALYSE_Raw!W:W)*$E31,_xlfn.XLOOKUP(_xlfn.XLOOKUP(Tool_clean!$D31,'AveragePrices&amp;Codes'!$A:$A,'AveragePrices&amp;Codes'!$B:$B),AGRIBALYSE_Cooked!$C:$C,AGRIBALYSE_Cooked!X:X)*$E31),"")</f>
        <v>0</v>
      </c>
      <c r="U31">
        <f>IFERROR(IF($F31="Raw",_xlfn.XLOOKUP(_xlfn.XLOOKUP(Tool_clean!$D31,'AveragePrices&amp;Codes'!$A:$A,'AveragePrices&amp;Codes'!$B:$B),AGRIBALYSE_Raw!$B:$B,AGRIBALYSE_Raw!X:X)*$E31,_xlfn.XLOOKUP(_xlfn.XLOOKUP(Tool_clean!$D31,'AveragePrices&amp;Codes'!$A:$A,'AveragePrices&amp;Codes'!$B:$B),AGRIBALYSE_Cooked!$C:$C,AGRIBALYSE_Cooked!Y:Y)*$E31),"")</f>
        <v>0</v>
      </c>
      <c r="V31">
        <f>IFERROR(IF($F31="Raw",_xlfn.XLOOKUP(_xlfn.XLOOKUP(Tool_clean!$D31,'AveragePrices&amp;Codes'!$A:$A,'AveragePrices&amp;Codes'!$B:$B),AGRIBALYSE_Raw!$B:$B,AGRIBALYSE_Raw!Y:Y)*$E31,_xlfn.XLOOKUP(_xlfn.XLOOKUP(Tool_clean!$D31,'AveragePrices&amp;Codes'!$A:$A,'AveragePrices&amp;Codes'!$B:$B),AGRIBALYSE_Cooked!$C:$C,AGRIBALYSE_Cooked!Z:Z)*$E31),"")</f>
        <v>0</v>
      </c>
      <c r="W31">
        <f>IFERROR(IF($F31="Raw",_xlfn.XLOOKUP(_xlfn.XLOOKUP(Tool_clean!$D31,'AveragePrices&amp;Codes'!$A:$A,'AveragePrices&amp;Codes'!$B:$B),AGRIBALYSE_Raw!$B:$B,AGRIBALYSE_Raw!Z:Z)*$E31,_xlfn.XLOOKUP(_xlfn.XLOOKUP(Tool_clean!$D31,'AveragePrices&amp;Codes'!$A:$A,'AveragePrices&amp;Codes'!$B:$B),AGRIBALYSE_Cooked!$C:$C,AGRIBALYSE_Cooked!AA:AA)*$E31),"")</f>
        <v>0</v>
      </c>
      <c r="X31">
        <f>IFERROR(IF($F31="Raw",_xlfn.XLOOKUP(_xlfn.XLOOKUP(Tool_clean!$D31,'AveragePrices&amp;Codes'!$A:$A,'AveragePrices&amp;Codes'!$B:$B),AGRIBALYSE_Raw!$B:$B,AGRIBALYSE_Raw!AA:AA)*$E31,_xlfn.XLOOKUP(_xlfn.XLOOKUP(Tool_clean!$D31,'AveragePrices&amp;Codes'!$A:$A,'AveragePrices&amp;Codes'!$B:$B),AGRIBALYSE_Cooked!$C:$C,AGRIBALYSE_Cooked!AB:AB)*$E31),"")</f>
        <v>0</v>
      </c>
      <c r="Y31">
        <f>IFERROR(IF($F31="Raw",_xlfn.XLOOKUP(_xlfn.XLOOKUP(Tool_clean!$D31,'AveragePrices&amp;Codes'!$A:$A,'AveragePrices&amp;Codes'!$B:$B),AGRIBALYSE_Raw!$B:$B,AGRIBALYSE_Raw!AB:AB)*$E31,_xlfn.XLOOKUP(_xlfn.XLOOKUP(Tool_clean!$D31,'AveragePrices&amp;Codes'!$A:$A,'AveragePrices&amp;Codes'!$B:$B),AGRIBALYSE_Cooked!$C:$C,AGRIBALYSE_Cooked!AC:AC)*$E31),"")</f>
        <v>0</v>
      </c>
      <c r="Z31">
        <f>IFERROR(IF($F31="Raw",_xlfn.XLOOKUP(_xlfn.XLOOKUP(Tool_clean!$D31,'AveragePrices&amp;Codes'!$A:$A,'AveragePrices&amp;Codes'!$B:$B),AGRIBALYSE_Raw!$B:$B,AGRIBALYSE_Raw!AC:AC)*$E31,_xlfn.XLOOKUP(_xlfn.XLOOKUP(Tool_clean!$D31,'AveragePrices&amp;Codes'!$A:$A,'AveragePrices&amp;Codes'!$B:$B),AGRIBALYSE_Cooked!$C:$C,AGRIBALYSE_Cooked!AD:AD)*$E31),"")</f>
        <v>0</v>
      </c>
      <c r="AA31">
        <f>IFERROR(IF($F31="Raw",_xlfn.XLOOKUP(_xlfn.XLOOKUP(Tool_clean!$D31,'AveragePrices&amp;Codes'!$A:$A,'AveragePrices&amp;Codes'!$B:$B),AGRIBALYSE_Raw!$B:$B,AGRIBALYSE_Raw!AD:AD)*$E31,_xlfn.XLOOKUP(_xlfn.XLOOKUP(Tool_clean!$D31,'AveragePrices&amp;Codes'!$A:$A,'AveragePrices&amp;Codes'!$B:$B),AGRIBALYSE_Cooked!$C:$C,AGRIBALYSE_Cooked!AE:AE)*$E31),"")</f>
        <v>0</v>
      </c>
      <c r="AB31" t="str" cm="1">
        <f t="array" ref="AB31">IFERROR(_xlfn.XLOOKUP(Tool_clean!$F31&amp;$E$2,'Cooking methods'!$A:$A&amp;'Cooking methods'!$B:$B,'Cooking methods'!C:C)*$E31,"")</f>
        <v/>
      </c>
      <c r="AC31" t="str" cm="1">
        <f t="array" ref="AC31">IFERROR(_xlfn.XLOOKUP(Tool_clean!$F31&amp;$E$2,'Cooking methods'!$A:$A&amp;'Cooking methods'!$B:$B,'Cooking methods'!D:D)*$E31,"")</f>
        <v/>
      </c>
      <c r="AD31" t="str" cm="1">
        <f t="array" ref="AD31">IFERROR(_xlfn.XLOOKUP(Tool_clean!$F31&amp;$E$2,'Cooking methods'!$A:$A&amp;'Cooking methods'!$B:$B,'Cooking methods'!E:E)*$E31,"")</f>
        <v/>
      </c>
      <c r="AE31" t="str" cm="1">
        <f t="array" ref="AE31">IFERROR(_xlfn.XLOOKUP(Tool_clean!$F31&amp;$E$2,'Cooking methods'!$A:$A&amp;'Cooking methods'!$B:$B,'Cooking methods'!F:F)*$E31,"")</f>
        <v/>
      </c>
      <c r="AF31" t="str" cm="1">
        <f t="array" ref="AF31">IFERROR(_xlfn.XLOOKUP(Tool_clean!$F31&amp;$E$2,'Cooking methods'!$A:$A&amp;'Cooking methods'!$B:$B,'Cooking methods'!G:G)*$E31,"")</f>
        <v/>
      </c>
      <c r="AG31" t="str" cm="1">
        <f t="array" ref="AG31">IFERROR(_xlfn.XLOOKUP(Tool_clean!$F31&amp;$E$2,'Cooking methods'!$A:$A&amp;'Cooking methods'!$B:$B,'Cooking methods'!H:H)*$E31,"")</f>
        <v/>
      </c>
      <c r="AH31" t="str" cm="1">
        <f t="array" ref="AH31">IFERROR(_xlfn.XLOOKUP(Tool_clean!$F31&amp;$E$2,'Cooking methods'!$A:$A&amp;'Cooking methods'!$B:$B,'Cooking methods'!I:I)*$E31,"")</f>
        <v/>
      </c>
      <c r="AI31" t="str" cm="1">
        <f t="array" ref="AI31">IFERROR(_xlfn.XLOOKUP(Tool_clean!$F31&amp;$E$2,'Cooking methods'!$A:$A&amp;'Cooking methods'!$B:$B,'Cooking methods'!J:J)*$E31,"")</f>
        <v/>
      </c>
      <c r="AJ31" t="str" cm="1">
        <f t="array" ref="AJ31">IFERROR(_xlfn.XLOOKUP(Tool_clean!$F31&amp;$E$2,'Cooking methods'!$A:$A&amp;'Cooking methods'!$B:$B,'Cooking methods'!K:K)*$E31,"")</f>
        <v/>
      </c>
      <c r="AK31" t="str" cm="1">
        <f t="array" ref="AK31">IFERROR(_xlfn.XLOOKUP(Tool_clean!$F31&amp;$E$2,'Cooking methods'!$A:$A&amp;'Cooking methods'!$B:$B,'Cooking methods'!L:L)*$E31,"")</f>
        <v/>
      </c>
      <c r="AL31" t="str" cm="1">
        <f t="array" ref="AL31">IFERROR(_xlfn.XLOOKUP(Tool_clean!$F31&amp;$E$2,'Cooking methods'!$A:$A&amp;'Cooking methods'!$B:$B,'Cooking methods'!M:M)*$E31,"")</f>
        <v/>
      </c>
      <c r="AM31" t="str" cm="1">
        <f t="array" ref="AM31">IFERROR(_xlfn.XLOOKUP(Tool_clean!$F31&amp;$E$2,'Cooking methods'!$A:$A&amp;'Cooking methods'!$B:$B,'Cooking methods'!N:N)*$E31,"")</f>
        <v/>
      </c>
      <c r="AN31" t="str" cm="1">
        <f t="array" ref="AN31">IFERROR(_xlfn.XLOOKUP(Tool_clean!$F31&amp;$E$2,'Cooking methods'!$A:$A&amp;'Cooking methods'!$B:$B,'Cooking methods'!O:O)*$E31,"")</f>
        <v/>
      </c>
      <c r="AO31" t="str" cm="1">
        <f t="array" ref="AO31">IFERROR(_xlfn.XLOOKUP(Tool_clean!$F31&amp;$E$2,'Cooking methods'!$A:$A&amp;'Cooking methods'!$B:$B,'Cooking methods'!P:P)*$E31,"")</f>
        <v/>
      </c>
      <c r="AP31" t="str" cm="1">
        <f t="array" ref="AP31">IFERROR(_xlfn.XLOOKUP(Tool_clean!$F31&amp;$E$2,'Cooking methods'!$A:$A&amp;'Cooking methods'!$B:$B,'Cooking methods'!Q:Q)*$E31,"")</f>
        <v/>
      </c>
      <c r="AQ31" t="str" cm="1">
        <f t="array" ref="AQ31">IFERROR(_xlfn.XLOOKUP(Tool_clean!$F31&amp;$E$2,'Cooking methods'!$A:$A&amp;'Cooking methods'!$B:$B,'Cooking methods'!R:R)*$E31,"")</f>
        <v/>
      </c>
      <c r="AR31" t="str" cm="1">
        <f t="array" ref="AR31">IFERROR(_xlfn.XLOOKUP(Tool_clean!$G31&amp;$E$2,'Waste management'!$A:$A&amp;'Waste management'!$B:$B,'Waste management'!C:C)*$E31,"")</f>
        <v/>
      </c>
      <c r="AS31" t="str" cm="1">
        <f t="array" ref="AS31">IFERROR(_xlfn.XLOOKUP(Tool_clean!$G31&amp;$E$2,'Waste management'!$A:$A&amp;'Waste management'!$B:$B,'Waste management'!D:D)*$E31,"")</f>
        <v/>
      </c>
      <c r="AT31" t="str" cm="1">
        <f t="array" ref="AT31">IFERROR(_xlfn.XLOOKUP(Tool_clean!$G31&amp;$E$2,'Waste management'!$A:$A&amp;'Waste management'!$B:$B,'Waste management'!E:E)*$E31,"")</f>
        <v/>
      </c>
      <c r="AU31" t="str" cm="1">
        <f t="array" ref="AU31">IFERROR(_xlfn.XLOOKUP(Tool_clean!$G31&amp;$E$2,'Waste management'!$A:$A&amp;'Waste management'!$B:$B,'Waste management'!F:F)*$E31,"")</f>
        <v/>
      </c>
      <c r="AV31" t="str" cm="1">
        <f t="array" ref="AV31">IFERROR(_xlfn.XLOOKUP(Tool_clean!$G31&amp;$E$2,'Waste management'!$A:$A&amp;'Waste management'!$B:$B,'Waste management'!G:G)*$E31,"")</f>
        <v/>
      </c>
      <c r="AW31" t="str" cm="1">
        <f t="array" ref="AW31">IFERROR(_xlfn.XLOOKUP(Tool_clean!$G31&amp;$E$2,'Waste management'!$A:$A&amp;'Waste management'!$B:$B,'Waste management'!H:H)*$E31,"")</f>
        <v/>
      </c>
      <c r="AX31" t="str" cm="1">
        <f t="array" ref="AX31">IFERROR(_xlfn.XLOOKUP(Tool_clean!$G31&amp;$E$2,'Waste management'!$A:$A&amp;'Waste management'!$B:$B,'Waste management'!I:I)*$E31,"")</f>
        <v/>
      </c>
      <c r="AY31" t="str" cm="1">
        <f t="array" ref="AY31">IFERROR(_xlfn.XLOOKUP(Tool_clean!$G31&amp;$E$2,'Waste management'!$A:$A&amp;'Waste management'!$B:$B,'Waste management'!J:J)*$E31,"")</f>
        <v/>
      </c>
      <c r="AZ31" t="str" cm="1">
        <f t="array" ref="AZ31">IFERROR(_xlfn.XLOOKUP(Tool_clean!$G31&amp;$E$2,'Waste management'!$A:$A&amp;'Waste management'!$B:$B,'Waste management'!K:K)*$E31,"")</f>
        <v/>
      </c>
      <c r="BA31" t="str" cm="1">
        <f t="array" ref="BA31">IFERROR(_xlfn.XLOOKUP(Tool_clean!$G31&amp;$E$2,'Waste management'!$A:$A&amp;'Waste management'!$B:$B,'Waste management'!L:L)*$E31,"")</f>
        <v/>
      </c>
      <c r="BB31" t="str" cm="1">
        <f t="array" ref="BB31">IFERROR(_xlfn.XLOOKUP(Tool_clean!$G31&amp;$E$2,'Waste management'!$A:$A&amp;'Waste management'!$B:$B,'Waste management'!M:M)*$E31,"")</f>
        <v/>
      </c>
      <c r="BC31" t="str" cm="1">
        <f t="array" ref="BC31">IFERROR(_xlfn.XLOOKUP(Tool_clean!$G31&amp;$E$2,'Waste management'!$A:$A&amp;'Waste management'!$B:$B,'Waste management'!N:N)*$E31,"")</f>
        <v/>
      </c>
      <c r="BD31" t="str" cm="1">
        <f t="array" ref="BD31">IFERROR(_xlfn.XLOOKUP(Tool_clean!$G31&amp;$E$2,'Waste management'!$A:$A&amp;'Waste management'!$B:$B,'Waste management'!O:O)*$E31,"")</f>
        <v/>
      </c>
      <c r="BE31" t="str" cm="1">
        <f t="array" ref="BE31">IFERROR(_xlfn.XLOOKUP(Tool_clean!$G31&amp;$E$2,'Waste management'!$A:$A&amp;'Waste management'!$B:$B,'Waste management'!P:P)*$E31,"")</f>
        <v/>
      </c>
      <c r="BF31" t="str" cm="1">
        <f t="array" ref="BF31">IFERROR(_xlfn.XLOOKUP(Tool_clean!$G31&amp;$E$2,'Waste management'!$A:$A&amp;'Waste management'!$B:$B,'Waste management'!Q:Q)*$E31,"")</f>
        <v/>
      </c>
      <c r="BG31" t="str" cm="1">
        <f t="array" ref="BG31">IFERROR(_xlfn.XLOOKUP(Tool_clean!$G31&amp;$E$2,'Waste management'!$A:$A&amp;'Waste management'!$B:$B,'Waste management'!R:R)*$E31,"")</f>
        <v/>
      </c>
      <c r="BH31" t="str">
        <f>IFERROR((L31+AR31+AB31)*_xlfn.XLOOKUP(Tool_clean!BH$4,Monetization_Factors!$A:$A,Monetization_Factors!$D:$D),"")</f>
        <v/>
      </c>
      <c r="BI31" t="str">
        <f>IFERROR((M31+AS31+AC31)*_xlfn.XLOOKUP(Tool_clean!BI$4,Monetization_Factors!$A:$A,Monetization_Factors!$D:$D),"")</f>
        <v/>
      </c>
      <c r="BJ31" t="str">
        <f>IFERROR((N31+AT31+AD31)*_xlfn.XLOOKUP(Tool_clean!BJ$4,Monetization_Factors!$A:$A,Monetization_Factors!$D:$D),"")</f>
        <v/>
      </c>
      <c r="BK31" t="str">
        <f>IFERROR((O31+AU31+AE31)*_xlfn.XLOOKUP(Tool_clean!BK$4,Monetization_Factors!$A:$A,Monetization_Factors!$D:$D),"")</f>
        <v/>
      </c>
      <c r="BL31" t="str">
        <f>IFERROR((P31+AV31+AF31)*_xlfn.XLOOKUP(Tool_clean!BL$4,Monetization_Factors!$A:$A,Monetization_Factors!$D:$D),"")</f>
        <v/>
      </c>
      <c r="BM31" t="str">
        <f>IFERROR((Q31+AW31+AG31)*_xlfn.XLOOKUP(Tool_clean!BM$4,Monetization_Factors!$A:$A,Monetization_Factors!$D:$D),"")</f>
        <v/>
      </c>
      <c r="BN31" t="str">
        <f>IFERROR((R31+AX31+AH31)*_xlfn.XLOOKUP(Tool_clean!BN$4,Monetization_Factors!$A:$A,Monetization_Factors!$D:$D),"")</f>
        <v/>
      </c>
      <c r="BO31" t="str">
        <f>IFERROR((S31+AY31+AI31)*_xlfn.XLOOKUP(Tool_clean!BO$4,Monetization_Factors!$A:$A,Monetization_Factors!$D:$D),"")</f>
        <v/>
      </c>
      <c r="BP31" t="str">
        <f>IFERROR((T31+AZ31+AJ31)*_xlfn.XLOOKUP(Tool_clean!BP$4,Monetization_Factors!$A:$A,Monetization_Factors!$D:$D),"")</f>
        <v/>
      </c>
      <c r="BQ31" t="str">
        <f>IFERROR((U31+BA31+AK31)*_xlfn.XLOOKUP(Tool_clean!BQ$4,Monetization_Factors!$A:$A,Monetization_Factors!$D:$D),"")</f>
        <v/>
      </c>
      <c r="BR31" t="str">
        <f>IFERROR((V31+BB31+AL31)*_xlfn.XLOOKUP(Tool_clean!BR$4,Monetization_Factors!$A:$A,Monetization_Factors!$D:$D),"")</f>
        <v/>
      </c>
      <c r="BS31" t="str">
        <f>IFERROR((W31+BC31+AM31)*_xlfn.XLOOKUP(Tool_clean!BS$4,Monetization_Factors!$A:$A,Monetization_Factors!$D:$D),"")</f>
        <v/>
      </c>
      <c r="BT31" t="str">
        <f>IFERROR((X31+BD31+AN31)*_xlfn.XLOOKUP(Tool_clean!BT$4,Monetization_Factors!$A:$A,Monetization_Factors!$D:$D),"")</f>
        <v/>
      </c>
      <c r="BU31" t="str">
        <f>IFERROR((Y31+BE31+AO31)*_xlfn.XLOOKUP(Tool_clean!BU$4,Monetization_Factors!$A:$A,Monetization_Factors!$D:$D),"")</f>
        <v/>
      </c>
      <c r="BV31" t="str">
        <f>IFERROR((Z31+BF31+AP31)*_xlfn.XLOOKUP(Tool_clean!BV$4,Monetization_Factors!$A:$A,Monetization_Factors!$D:$D),"")</f>
        <v/>
      </c>
      <c r="BW31" t="str">
        <f>IFERROR((AA31+BG31+AQ31)*_xlfn.XLOOKUP(Tool_clean!BW$4,Monetization_Factors!$A:$A,Monetization_Factors!$D:$D),"")</f>
        <v/>
      </c>
      <c r="BX31" s="38" t="str" cm="1">
        <f t="array" ref="BX31">IFERROR(_xlfn.IFS(I31&gt;0,I31*E31,I31="",J31*E31),"")</f>
        <v/>
      </c>
      <c r="BY31" s="38">
        <f t="shared" si="33"/>
        <v>0</v>
      </c>
      <c r="BZ31" s="38" t="str">
        <f t="shared" si="34"/>
        <v/>
      </c>
      <c r="CA31" s="38" t="str">
        <f t="shared" si="35"/>
        <v/>
      </c>
      <c r="CB31" t="str">
        <f t="shared" si="0"/>
        <v/>
      </c>
      <c r="CC31" t="str">
        <f t="shared" si="36"/>
        <v/>
      </c>
      <c r="CD31" t="str">
        <f t="shared" si="37"/>
        <v/>
      </c>
      <c r="CE31" t="str">
        <f t="shared" si="38"/>
        <v/>
      </c>
      <c r="CF31" t="str">
        <f t="shared" si="39"/>
        <v/>
      </c>
      <c r="CG31" t="str">
        <f t="shared" si="40"/>
        <v/>
      </c>
      <c r="CH31" t="str">
        <f t="shared" si="41"/>
        <v/>
      </c>
      <c r="CI31" t="str">
        <f t="shared" si="42"/>
        <v/>
      </c>
      <c r="CJ31" t="str">
        <f t="shared" si="43"/>
        <v/>
      </c>
      <c r="CK31" t="str">
        <f t="shared" si="44"/>
        <v/>
      </c>
      <c r="CL31" t="str">
        <f t="shared" si="45"/>
        <v/>
      </c>
      <c r="CM31" t="str">
        <f t="shared" si="46"/>
        <v/>
      </c>
      <c r="CN31" t="str">
        <f t="shared" si="47"/>
        <v/>
      </c>
      <c r="CO31" t="str">
        <f t="shared" si="48"/>
        <v/>
      </c>
      <c r="CP31" t="str">
        <f t="shared" si="49"/>
        <v/>
      </c>
      <c r="CQ31" t="str">
        <f t="shared" si="50"/>
        <v/>
      </c>
      <c r="CR31" t="str">
        <f t="shared" si="16"/>
        <v/>
      </c>
      <c r="CS31" t="str">
        <f t="shared" si="51"/>
        <v/>
      </c>
      <c r="CT31" t="str">
        <f t="shared" si="52"/>
        <v/>
      </c>
      <c r="CU31" t="str">
        <f t="shared" si="53"/>
        <v/>
      </c>
      <c r="CV31" t="str">
        <f t="shared" si="54"/>
        <v/>
      </c>
      <c r="CW31" t="str">
        <f t="shared" si="55"/>
        <v/>
      </c>
      <c r="CX31" t="str">
        <f t="shared" si="56"/>
        <v/>
      </c>
      <c r="CY31" t="str">
        <f t="shared" si="57"/>
        <v/>
      </c>
      <c r="CZ31" t="str">
        <f t="shared" si="58"/>
        <v/>
      </c>
      <c r="DA31" t="str">
        <f t="shared" si="59"/>
        <v/>
      </c>
      <c r="DB31" t="str">
        <f t="shared" si="60"/>
        <v/>
      </c>
      <c r="DC31" t="str">
        <f t="shared" si="61"/>
        <v/>
      </c>
      <c r="DD31" t="str">
        <f t="shared" si="62"/>
        <v/>
      </c>
      <c r="DE31" t="str">
        <f t="shared" si="63"/>
        <v/>
      </c>
      <c r="DF31" t="str">
        <f t="shared" si="64"/>
        <v/>
      </c>
      <c r="DG31" t="str">
        <f t="shared" si="65"/>
        <v/>
      </c>
      <c r="DH31" s="5" t="str">
        <f>IFERROR((CR31*$B$2*(1-$H31)*('CAR.CAP_per person'!B$2))/(_xlfn.XLOOKUP($E$2,EU_countries_GDP!$A$2:$A$29,EU_countries_GDP!$E$2:$E$29)),"")</f>
        <v/>
      </c>
      <c r="DI31" s="5" t="str">
        <f>IFERROR((CS31*$B$2*(1-$H31)*('CAR.CAP_per person'!C$2))/(_xlfn.XLOOKUP($E$2,EU_countries_GDP!$A$2:$A$29,EU_countries_GDP!$E$2:$E$29)),"")</f>
        <v/>
      </c>
      <c r="DJ31" s="5" t="str">
        <f>IFERROR((CT31*$B$2*(1-$H31)*('CAR.CAP_per person'!D$2))/(_xlfn.XLOOKUP($E$2,EU_countries_GDP!$A$2:$A$29,EU_countries_GDP!$E$2:$E$29)),"")</f>
        <v/>
      </c>
      <c r="DK31" s="5" t="str">
        <f>IFERROR((CU31*$B$2*(1-$H31)*('CAR.CAP_per person'!E$2))/(_xlfn.XLOOKUP($E$2,EU_countries_GDP!$A$2:$A$29,EU_countries_GDP!$E$2:$E$29)),"")</f>
        <v/>
      </c>
      <c r="DL31" s="5" t="str">
        <f>IFERROR((CV31*$B$2*(1-$H31)*('CAR.CAP_per person'!F$2))/(_xlfn.XLOOKUP($E$2,EU_countries_GDP!$A$2:$A$29,EU_countries_GDP!$E$2:$E$29)),"")</f>
        <v/>
      </c>
      <c r="DM31" s="5" t="str">
        <f>IFERROR((CW31*$B$2*(1-$H31)*('CAR.CAP_per person'!G$2))/(_xlfn.XLOOKUP($E$2,EU_countries_GDP!$A$2:$A$29,EU_countries_GDP!$E$2:$E$29)),"")</f>
        <v/>
      </c>
      <c r="DN31" s="5" t="str">
        <f>IFERROR((CX31*$B$2*(1-$H31)*('CAR.CAP_per person'!H$2))/(_xlfn.XLOOKUP($E$2,EU_countries_GDP!$A$2:$A$29,EU_countries_GDP!$E$2:$E$29)),"")</f>
        <v/>
      </c>
      <c r="DO31" s="5" t="str">
        <f>IFERROR((CY31*$B$2*(1-$H31)*('CAR.CAP_per person'!I$2))/(_xlfn.XLOOKUP($E$2,EU_countries_GDP!$A$2:$A$29,EU_countries_GDP!$E$2:$E$29)),"")</f>
        <v/>
      </c>
      <c r="DP31" s="5" t="str">
        <f>IFERROR((CZ31*$B$2*(1-$H31)*('CAR.CAP_per person'!J$2))/(_xlfn.XLOOKUP($E$2,EU_countries_GDP!$A$2:$A$29,EU_countries_GDP!$E$2:$E$29)),"")</f>
        <v/>
      </c>
      <c r="DQ31" s="5" t="str">
        <f>IFERROR((DA31*$B$2*(1-$H31)*('CAR.CAP_per person'!K$2))/(_xlfn.XLOOKUP($E$2,EU_countries_GDP!$A$2:$A$29,EU_countries_GDP!$E$2:$E$29)),"")</f>
        <v/>
      </c>
      <c r="DR31" s="5" t="str">
        <f>IFERROR((DB31*$B$2*(1-$H31)*('CAR.CAP_per person'!L$2))/(_xlfn.XLOOKUP($E$2,EU_countries_GDP!$A$2:$A$29,EU_countries_GDP!$E$2:$E$29)),"")</f>
        <v/>
      </c>
      <c r="DS31" s="5" t="str">
        <f>IFERROR((DC31*$B$2*(1-$H31)*('CAR.CAP_per person'!M$2))/(_xlfn.XLOOKUP($E$2,EU_countries_GDP!$A$2:$A$29,EU_countries_GDP!$E$2:$E$29)),"")</f>
        <v/>
      </c>
      <c r="DT31" s="5" t="str">
        <f>IFERROR((DD31*$B$2*(1-$H31)*('CAR.CAP_per person'!N$2))/(_xlfn.XLOOKUP($E$2,EU_countries_GDP!$A$2:$A$29,EU_countries_GDP!$E$2:$E$29)),"")</f>
        <v/>
      </c>
      <c r="DU31" s="5" t="str">
        <f>IFERROR((DE31*$B$2*(1-$H31)*('CAR.CAP_per person'!O$2))/(_xlfn.XLOOKUP($E$2,EU_countries_GDP!$A$2:$A$29,EU_countries_GDP!$E$2:$E$29)),"")</f>
        <v/>
      </c>
      <c r="DV31" s="5" t="str">
        <f>IFERROR((DF31*$B$2*(1-$H31)*('CAR.CAP_per person'!P$2))/(_xlfn.XLOOKUP($E$2,EU_countries_GDP!$A$2:$A$29,EU_countries_GDP!$E$2:$E$29)),"")</f>
        <v/>
      </c>
      <c r="DW31" s="5" t="str">
        <f>IFERROR((DG31*$B$2*(1-$H31)*('CAR.CAP_per person'!Q$2))/(_xlfn.XLOOKUP($E$2,EU_countries_GDP!$A$2:$A$29,EU_countries_GDP!$E$2:$E$29)),"")</f>
        <v/>
      </c>
    </row>
    <row r="32" spans="2:127">
      <c r="B32" t="str">
        <f>_xlfn.XLOOKUP(D32,Table5[Ingredient],Table5[Category],"",FALSE)</f>
        <v/>
      </c>
      <c r="C32" s="33"/>
      <c r="D32" s="33"/>
      <c r="E32" s="33"/>
      <c r="F32" s="33"/>
      <c r="G32" s="33"/>
      <c r="H32" s="33"/>
      <c r="I32" s="33"/>
      <c r="J32" s="37" t="str">
        <f>IFERROR(INDEX('AveragePrices&amp;Codes'!G:AG, MATCH($D32, 'AveragePrices&amp;Codes'!$A:$A, 0), MATCH(Tool_clean!$E$2, 'AveragePrices&amp;Codes'!$G$1:$AG$1, 0)),"")</f>
        <v/>
      </c>
      <c r="K32" s="37" t="str">
        <f t="shared" si="32"/>
        <v/>
      </c>
      <c r="L32">
        <f>IFERROR(IF($F32="Raw",_xlfn.XLOOKUP(_xlfn.XLOOKUP(Tool_clean!$D32,'AveragePrices&amp;Codes'!$A:$A,'AveragePrices&amp;Codes'!$B:$B),AGRIBALYSE_Raw!$B:$B,AGRIBALYSE_Raw!O:O)*$E32,_xlfn.XLOOKUP(_xlfn.XLOOKUP(Tool_clean!$D32,'AveragePrices&amp;Codes'!$A:$A,'AveragePrices&amp;Codes'!$B:$B),AGRIBALYSE_Cooked!$C:$C,AGRIBALYSE_Cooked!P:P)*$E32),"")</f>
        <v>0</v>
      </c>
      <c r="M32">
        <f>IFERROR(IF($F32="Raw",_xlfn.XLOOKUP(_xlfn.XLOOKUP(Tool_clean!$D32,'AveragePrices&amp;Codes'!$A:$A,'AveragePrices&amp;Codes'!$B:$B),AGRIBALYSE_Raw!$B:$B,AGRIBALYSE_Raw!P:P)*$E32,_xlfn.XLOOKUP(_xlfn.XLOOKUP(Tool_clean!$D32,'AveragePrices&amp;Codes'!$A:$A,'AveragePrices&amp;Codes'!$B:$B),AGRIBALYSE_Cooked!$C:$C,AGRIBALYSE_Cooked!Q:Q)*$E32),"")</f>
        <v>0</v>
      </c>
      <c r="N32">
        <f>IFERROR(IF($F32="Raw",_xlfn.XLOOKUP(_xlfn.XLOOKUP(Tool_clean!$D32,'AveragePrices&amp;Codes'!$A:$A,'AveragePrices&amp;Codes'!$B:$B),AGRIBALYSE_Raw!$B:$B,AGRIBALYSE_Raw!Q:Q)*$E32,_xlfn.XLOOKUP(_xlfn.XLOOKUP(Tool_clean!$D32,'AveragePrices&amp;Codes'!$A:$A,'AveragePrices&amp;Codes'!$B:$B),AGRIBALYSE_Cooked!$C:$C,AGRIBALYSE_Cooked!R:R)*$E32),"")</f>
        <v>0</v>
      </c>
      <c r="O32">
        <f>IFERROR(IF($F32="Raw",_xlfn.XLOOKUP(_xlfn.XLOOKUP(Tool_clean!$D32,'AveragePrices&amp;Codes'!$A:$A,'AveragePrices&amp;Codes'!$B:$B),AGRIBALYSE_Raw!$B:$B,AGRIBALYSE_Raw!R:R)*$E32,_xlfn.XLOOKUP(_xlfn.XLOOKUP(Tool_clean!$D32,'AveragePrices&amp;Codes'!$A:$A,'AveragePrices&amp;Codes'!$B:$B),AGRIBALYSE_Cooked!$C:$C,AGRIBALYSE_Cooked!S:S)*$E32),"")</f>
        <v>0</v>
      </c>
      <c r="P32">
        <f>IFERROR(IF($F32="Raw",_xlfn.XLOOKUP(_xlfn.XLOOKUP(Tool_clean!$D32,'AveragePrices&amp;Codes'!$A:$A,'AveragePrices&amp;Codes'!$B:$B),AGRIBALYSE_Raw!$B:$B,AGRIBALYSE_Raw!S:S)*$E32,_xlfn.XLOOKUP(_xlfn.XLOOKUP(Tool_clean!$D32,'AveragePrices&amp;Codes'!$A:$A,'AveragePrices&amp;Codes'!$B:$B),AGRIBALYSE_Cooked!$C:$C,AGRIBALYSE_Cooked!T:T)*$E32),"")</f>
        <v>0</v>
      </c>
      <c r="Q32">
        <f>IFERROR(IF($F32="Raw",_xlfn.XLOOKUP(_xlfn.XLOOKUP(Tool_clean!$D32,'AveragePrices&amp;Codes'!$A:$A,'AveragePrices&amp;Codes'!$B:$B),AGRIBALYSE_Raw!$B:$B,AGRIBALYSE_Raw!T:T)*$E32,_xlfn.XLOOKUP(_xlfn.XLOOKUP(Tool_clean!$D32,'AveragePrices&amp;Codes'!$A:$A,'AveragePrices&amp;Codes'!$B:$B),AGRIBALYSE_Cooked!$C:$C,AGRIBALYSE_Cooked!U:U)*$E32),"")</f>
        <v>0</v>
      </c>
      <c r="R32">
        <f>IFERROR(IF($F32="Raw",_xlfn.XLOOKUP(_xlfn.XLOOKUP(Tool_clean!$D32,'AveragePrices&amp;Codes'!$A:$A,'AveragePrices&amp;Codes'!$B:$B),AGRIBALYSE_Raw!$B:$B,AGRIBALYSE_Raw!U:U)*$E32,_xlfn.XLOOKUP(_xlfn.XLOOKUP(Tool_clean!$D32,'AveragePrices&amp;Codes'!$A:$A,'AveragePrices&amp;Codes'!$B:$B),AGRIBALYSE_Cooked!$C:$C,AGRIBALYSE_Cooked!V:V)*$E32),"")</f>
        <v>0</v>
      </c>
      <c r="S32">
        <f>IFERROR(IF($F32="Raw",_xlfn.XLOOKUP(_xlfn.XLOOKUP(Tool_clean!$D32,'AveragePrices&amp;Codes'!$A:$A,'AveragePrices&amp;Codes'!$B:$B),AGRIBALYSE_Raw!$B:$B,AGRIBALYSE_Raw!V:V)*$E32,_xlfn.XLOOKUP(_xlfn.XLOOKUP(Tool_clean!$D32,'AveragePrices&amp;Codes'!$A:$A,'AveragePrices&amp;Codes'!$B:$B),AGRIBALYSE_Cooked!$C:$C,AGRIBALYSE_Cooked!W:W)*$E32),"")</f>
        <v>0</v>
      </c>
      <c r="T32">
        <f>IFERROR(IF($F32="Raw",_xlfn.XLOOKUP(_xlfn.XLOOKUP(Tool_clean!$D32,'AveragePrices&amp;Codes'!$A:$A,'AveragePrices&amp;Codes'!$B:$B),AGRIBALYSE_Raw!$B:$B,AGRIBALYSE_Raw!W:W)*$E32,_xlfn.XLOOKUP(_xlfn.XLOOKUP(Tool_clean!$D32,'AveragePrices&amp;Codes'!$A:$A,'AveragePrices&amp;Codes'!$B:$B),AGRIBALYSE_Cooked!$C:$C,AGRIBALYSE_Cooked!X:X)*$E32),"")</f>
        <v>0</v>
      </c>
      <c r="U32">
        <f>IFERROR(IF($F32="Raw",_xlfn.XLOOKUP(_xlfn.XLOOKUP(Tool_clean!$D32,'AveragePrices&amp;Codes'!$A:$A,'AveragePrices&amp;Codes'!$B:$B),AGRIBALYSE_Raw!$B:$B,AGRIBALYSE_Raw!X:X)*$E32,_xlfn.XLOOKUP(_xlfn.XLOOKUP(Tool_clean!$D32,'AveragePrices&amp;Codes'!$A:$A,'AveragePrices&amp;Codes'!$B:$B),AGRIBALYSE_Cooked!$C:$C,AGRIBALYSE_Cooked!Y:Y)*$E32),"")</f>
        <v>0</v>
      </c>
      <c r="V32">
        <f>IFERROR(IF($F32="Raw",_xlfn.XLOOKUP(_xlfn.XLOOKUP(Tool_clean!$D32,'AveragePrices&amp;Codes'!$A:$A,'AveragePrices&amp;Codes'!$B:$B),AGRIBALYSE_Raw!$B:$B,AGRIBALYSE_Raw!Y:Y)*$E32,_xlfn.XLOOKUP(_xlfn.XLOOKUP(Tool_clean!$D32,'AveragePrices&amp;Codes'!$A:$A,'AveragePrices&amp;Codes'!$B:$B),AGRIBALYSE_Cooked!$C:$C,AGRIBALYSE_Cooked!Z:Z)*$E32),"")</f>
        <v>0</v>
      </c>
      <c r="W32">
        <f>IFERROR(IF($F32="Raw",_xlfn.XLOOKUP(_xlfn.XLOOKUP(Tool_clean!$D32,'AveragePrices&amp;Codes'!$A:$A,'AveragePrices&amp;Codes'!$B:$B),AGRIBALYSE_Raw!$B:$B,AGRIBALYSE_Raw!Z:Z)*$E32,_xlfn.XLOOKUP(_xlfn.XLOOKUP(Tool_clean!$D32,'AveragePrices&amp;Codes'!$A:$A,'AveragePrices&amp;Codes'!$B:$B),AGRIBALYSE_Cooked!$C:$C,AGRIBALYSE_Cooked!AA:AA)*$E32),"")</f>
        <v>0</v>
      </c>
      <c r="X32">
        <f>IFERROR(IF($F32="Raw",_xlfn.XLOOKUP(_xlfn.XLOOKUP(Tool_clean!$D32,'AveragePrices&amp;Codes'!$A:$A,'AveragePrices&amp;Codes'!$B:$B),AGRIBALYSE_Raw!$B:$B,AGRIBALYSE_Raw!AA:AA)*$E32,_xlfn.XLOOKUP(_xlfn.XLOOKUP(Tool_clean!$D32,'AveragePrices&amp;Codes'!$A:$A,'AveragePrices&amp;Codes'!$B:$B),AGRIBALYSE_Cooked!$C:$C,AGRIBALYSE_Cooked!AB:AB)*$E32),"")</f>
        <v>0</v>
      </c>
      <c r="Y32">
        <f>IFERROR(IF($F32="Raw",_xlfn.XLOOKUP(_xlfn.XLOOKUP(Tool_clean!$D32,'AveragePrices&amp;Codes'!$A:$A,'AveragePrices&amp;Codes'!$B:$B),AGRIBALYSE_Raw!$B:$B,AGRIBALYSE_Raw!AB:AB)*$E32,_xlfn.XLOOKUP(_xlfn.XLOOKUP(Tool_clean!$D32,'AveragePrices&amp;Codes'!$A:$A,'AveragePrices&amp;Codes'!$B:$B),AGRIBALYSE_Cooked!$C:$C,AGRIBALYSE_Cooked!AC:AC)*$E32),"")</f>
        <v>0</v>
      </c>
      <c r="Z32">
        <f>IFERROR(IF($F32="Raw",_xlfn.XLOOKUP(_xlfn.XLOOKUP(Tool_clean!$D32,'AveragePrices&amp;Codes'!$A:$A,'AveragePrices&amp;Codes'!$B:$B),AGRIBALYSE_Raw!$B:$B,AGRIBALYSE_Raw!AC:AC)*$E32,_xlfn.XLOOKUP(_xlfn.XLOOKUP(Tool_clean!$D32,'AveragePrices&amp;Codes'!$A:$A,'AveragePrices&amp;Codes'!$B:$B),AGRIBALYSE_Cooked!$C:$C,AGRIBALYSE_Cooked!AD:AD)*$E32),"")</f>
        <v>0</v>
      </c>
      <c r="AA32">
        <f>IFERROR(IF($F32="Raw",_xlfn.XLOOKUP(_xlfn.XLOOKUP(Tool_clean!$D32,'AveragePrices&amp;Codes'!$A:$A,'AveragePrices&amp;Codes'!$B:$B),AGRIBALYSE_Raw!$B:$B,AGRIBALYSE_Raw!AD:AD)*$E32,_xlfn.XLOOKUP(_xlfn.XLOOKUP(Tool_clean!$D32,'AveragePrices&amp;Codes'!$A:$A,'AveragePrices&amp;Codes'!$B:$B),AGRIBALYSE_Cooked!$C:$C,AGRIBALYSE_Cooked!AE:AE)*$E32),"")</f>
        <v>0</v>
      </c>
      <c r="AB32" t="str" cm="1">
        <f t="array" ref="AB32">IFERROR(_xlfn.XLOOKUP(Tool_clean!$F32&amp;$E$2,'Cooking methods'!$A:$A&amp;'Cooking methods'!$B:$B,'Cooking methods'!C:C)*$E32,"")</f>
        <v/>
      </c>
      <c r="AC32" t="str" cm="1">
        <f t="array" ref="AC32">IFERROR(_xlfn.XLOOKUP(Tool_clean!$F32&amp;$E$2,'Cooking methods'!$A:$A&amp;'Cooking methods'!$B:$B,'Cooking methods'!D:D)*$E32,"")</f>
        <v/>
      </c>
      <c r="AD32" t="str" cm="1">
        <f t="array" ref="AD32">IFERROR(_xlfn.XLOOKUP(Tool_clean!$F32&amp;$E$2,'Cooking methods'!$A:$A&amp;'Cooking methods'!$B:$B,'Cooking methods'!E:E)*$E32,"")</f>
        <v/>
      </c>
      <c r="AE32" t="str" cm="1">
        <f t="array" ref="AE32">IFERROR(_xlfn.XLOOKUP(Tool_clean!$F32&amp;$E$2,'Cooking methods'!$A:$A&amp;'Cooking methods'!$B:$B,'Cooking methods'!F:F)*$E32,"")</f>
        <v/>
      </c>
      <c r="AF32" t="str" cm="1">
        <f t="array" ref="AF32">IFERROR(_xlfn.XLOOKUP(Tool_clean!$F32&amp;$E$2,'Cooking methods'!$A:$A&amp;'Cooking methods'!$B:$B,'Cooking methods'!G:G)*$E32,"")</f>
        <v/>
      </c>
      <c r="AG32" t="str" cm="1">
        <f t="array" ref="AG32">IFERROR(_xlfn.XLOOKUP(Tool_clean!$F32&amp;$E$2,'Cooking methods'!$A:$A&amp;'Cooking methods'!$B:$B,'Cooking methods'!H:H)*$E32,"")</f>
        <v/>
      </c>
      <c r="AH32" t="str" cm="1">
        <f t="array" ref="AH32">IFERROR(_xlfn.XLOOKUP(Tool_clean!$F32&amp;$E$2,'Cooking methods'!$A:$A&amp;'Cooking methods'!$B:$B,'Cooking methods'!I:I)*$E32,"")</f>
        <v/>
      </c>
      <c r="AI32" t="str" cm="1">
        <f t="array" ref="AI32">IFERROR(_xlfn.XLOOKUP(Tool_clean!$F32&amp;$E$2,'Cooking methods'!$A:$A&amp;'Cooking methods'!$B:$B,'Cooking methods'!J:J)*$E32,"")</f>
        <v/>
      </c>
      <c r="AJ32" t="str" cm="1">
        <f t="array" ref="AJ32">IFERROR(_xlfn.XLOOKUP(Tool_clean!$F32&amp;$E$2,'Cooking methods'!$A:$A&amp;'Cooking methods'!$B:$B,'Cooking methods'!K:K)*$E32,"")</f>
        <v/>
      </c>
      <c r="AK32" t="str" cm="1">
        <f t="array" ref="AK32">IFERROR(_xlfn.XLOOKUP(Tool_clean!$F32&amp;$E$2,'Cooking methods'!$A:$A&amp;'Cooking methods'!$B:$B,'Cooking methods'!L:L)*$E32,"")</f>
        <v/>
      </c>
      <c r="AL32" t="str" cm="1">
        <f t="array" ref="AL32">IFERROR(_xlfn.XLOOKUP(Tool_clean!$F32&amp;$E$2,'Cooking methods'!$A:$A&amp;'Cooking methods'!$B:$B,'Cooking methods'!M:M)*$E32,"")</f>
        <v/>
      </c>
      <c r="AM32" t="str" cm="1">
        <f t="array" ref="AM32">IFERROR(_xlfn.XLOOKUP(Tool_clean!$F32&amp;$E$2,'Cooking methods'!$A:$A&amp;'Cooking methods'!$B:$B,'Cooking methods'!N:N)*$E32,"")</f>
        <v/>
      </c>
      <c r="AN32" t="str" cm="1">
        <f t="array" ref="AN32">IFERROR(_xlfn.XLOOKUP(Tool_clean!$F32&amp;$E$2,'Cooking methods'!$A:$A&amp;'Cooking methods'!$B:$B,'Cooking methods'!O:O)*$E32,"")</f>
        <v/>
      </c>
      <c r="AO32" t="str" cm="1">
        <f t="array" ref="AO32">IFERROR(_xlfn.XLOOKUP(Tool_clean!$F32&amp;$E$2,'Cooking methods'!$A:$A&amp;'Cooking methods'!$B:$B,'Cooking methods'!P:P)*$E32,"")</f>
        <v/>
      </c>
      <c r="AP32" t="str" cm="1">
        <f t="array" ref="AP32">IFERROR(_xlfn.XLOOKUP(Tool_clean!$F32&amp;$E$2,'Cooking methods'!$A:$A&amp;'Cooking methods'!$B:$B,'Cooking methods'!Q:Q)*$E32,"")</f>
        <v/>
      </c>
      <c r="AQ32" t="str" cm="1">
        <f t="array" ref="AQ32">IFERROR(_xlfn.XLOOKUP(Tool_clean!$F32&amp;$E$2,'Cooking methods'!$A:$A&amp;'Cooking methods'!$B:$B,'Cooking methods'!R:R)*$E32,"")</f>
        <v/>
      </c>
      <c r="AR32" t="str" cm="1">
        <f t="array" ref="AR32">IFERROR(_xlfn.XLOOKUP(Tool_clean!$G32&amp;$E$2,'Waste management'!$A:$A&amp;'Waste management'!$B:$B,'Waste management'!C:C)*$E32,"")</f>
        <v/>
      </c>
      <c r="AS32" t="str" cm="1">
        <f t="array" ref="AS32">IFERROR(_xlfn.XLOOKUP(Tool_clean!$G32&amp;$E$2,'Waste management'!$A:$A&amp;'Waste management'!$B:$B,'Waste management'!D:D)*$E32,"")</f>
        <v/>
      </c>
      <c r="AT32" t="str" cm="1">
        <f t="array" ref="AT32">IFERROR(_xlfn.XLOOKUP(Tool_clean!$G32&amp;$E$2,'Waste management'!$A:$A&amp;'Waste management'!$B:$B,'Waste management'!E:E)*$E32,"")</f>
        <v/>
      </c>
      <c r="AU32" t="str" cm="1">
        <f t="array" ref="AU32">IFERROR(_xlfn.XLOOKUP(Tool_clean!$G32&amp;$E$2,'Waste management'!$A:$A&amp;'Waste management'!$B:$B,'Waste management'!F:F)*$E32,"")</f>
        <v/>
      </c>
      <c r="AV32" t="str" cm="1">
        <f t="array" ref="AV32">IFERROR(_xlfn.XLOOKUP(Tool_clean!$G32&amp;$E$2,'Waste management'!$A:$A&amp;'Waste management'!$B:$B,'Waste management'!G:G)*$E32,"")</f>
        <v/>
      </c>
      <c r="AW32" t="str" cm="1">
        <f t="array" ref="AW32">IFERROR(_xlfn.XLOOKUP(Tool_clean!$G32&amp;$E$2,'Waste management'!$A:$A&amp;'Waste management'!$B:$B,'Waste management'!H:H)*$E32,"")</f>
        <v/>
      </c>
      <c r="AX32" t="str" cm="1">
        <f t="array" ref="AX32">IFERROR(_xlfn.XLOOKUP(Tool_clean!$G32&amp;$E$2,'Waste management'!$A:$A&amp;'Waste management'!$B:$B,'Waste management'!I:I)*$E32,"")</f>
        <v/>
      </c>
      <c r="AY32" t="str" cm="1">
        <f t="array" ref="AY32">IFERROR(_xlfn.XLOOKUP(Tool_clean!$G32&amp;$E$2,'Waste management'!$A:$A&amp;'Waste management'!$B:$B,'Waste management'!J:J)*$E32,"")</f>
        <v/>
      </c>
      <c r="AZ32" t="str" cm="1">
        <f t="array" ref="AZ32">IFERROR(_xlfn.XLOOKUP(Tool_clean!$G32&amp;$E$2,'Waste management'!$A:$A&amp;'Waste management'!$B:$B,'Waste management'!K:K)*$E32,"")</f>
        <v/>
      </c>
      <c r="BA32" t="str" cm="1">
        <f t="array" ref="BA32">IFERROR(_xlfn.XLOOKUP(Tool_clean!$G32&amp;$E$2,'Waste management'!$A:$A&amp;'Waste management'!$B:$B,'Waste management'!L:L)*$E32,"")</f>
        <v/>
      </c>
      <c r="BB32" t="str" cm="1">
        <f t="array" ref="BB32">IFERROR(_xlfn.XLOOKUP(Tool_clean!$G32&amp;$E$2,'Waste management'!$A:$A&amp;'Waste management'!$B:$B,'Waste management'!M:M)*$E32,"")</f>
        <v/>
      </c>
      <c r="BC32" t="str" cm="1">
        <f t="array" ref="BC32">IFERROR(_xlfn.XLOOKUP(Tool_clean!$G32&amp;$E$2,'Waste management'!$A:$A&amp;'Waste management'!$B:$B,'Waste management'!N:N)*$E32,"")</f>
        <v/>
      </c>
      <c r="BD32" t="str" cm="1">
        <f t="array" ref="BD32">IFERROR(_xlfn.XLOOKUP(Tool_clean!$G32&amp;$E$2,'Waste management'!$A:$A&amp;'Waste management'!$B:$B,'Waste management'!O:O)*$E32,"")</f>
        <v/>
      </c>
      <c r="BE32" t="str" cm="1">
        <f t="array" ref="BE32">IFERROR(_xlfn.XLOOKUP(Tool_clean!$G32&amp;$E$2,'Waste management'!$A:$A&amp;'Waste management'!$B:$B,'Waste management'!P:P)*$E32,"")</f>
        <v/>
      </c>
      <c r="BF32" t="str" cm="1">
        <f t="array" ref="BF32">IFERROR(_xlfn.XLOOKUP(Tool_clean!$G32&amp;$E$2,'Waste management'!$A:$A&amp;'Waste management'!$B:$B,'Waste management'!Q:Q)*$E32,"")</f>
        <v/>
      </c>
      <c r="BG32" t="str" cm="1">
        <f t="array" ref="BG32">IFERROR(_xlfn.XLOOKUP(Tool_clean!$G32&amp;$E$2,'Waste management'!$A:$A&amp;'Waste management'!$B:$B,'Waste management'!R:R)*$E32,"")</f>
        <v/>
      </c>
      <c r="BH32" t="str">
        <f>IFERROR((L32+AR32+AB32)*_xlfn.XLOOKUP(Tool_clean!BH$4,Monetization_Factors!$A:$A,Monetization_Factors!$D:$D),"")</f>
        <v/>
      </c>
      <c r="BI32" t="str">
        <f>IFERROR((M32+AS32+AC32)*_xlfn.XLOOKUP(Tool_clean!BI$4,Monetization_Factors!$A:$A,Monetization_Factors!$D:$D),"")</f>
        <v/>
      </c>
      <c r="BJ32" t="str">
        <f>IFERROR((N32+AT32+AD32)*_xlfn.XLOOKUP(Tool_clean!BJ$4,Monetization_Factors!$A:$A,Monetization_Factors!$D:$D),"")</f>
        <v/>
      </c>
      <c r="BK32" t="str">
        <f>IFERROR((O32+AU32+AE32)*_xlfn.XLOOKUP(Tool_clean!BK$4,Monetization_Factors!$A:$A,Monetization_Factors!$D:$D),"")</f>
        <v/>
      </c>
      <c r="BL32" t="str">
        <f>IFERROR((P32+AV32+AF32)*_xlfn.XLOOKUP(Tool_clean!BL$4,Monetization_Factors!$A:$A,Monetization_Factors!$D:$D),"")</f>
        <v/>
      </c>
      <c r="BM32" t="str">
        <f>IFERROR((Q32+AW32+AG32)*_xlfn.XLOOKUP(Tool_clean!BM$4,Monetization_Factors!$A:$A,Monetization_Factors!$D:$D),"")</f>
        <v/>
      </c>
      <c r="BN32" t="str">
        <f>IFERROR((R32+AX32+AH32)*_xlfn.XLOOKUP(Tool_clean!BN$4,Monetization_Factors!$A:$A,Monetization_Factors!$D:$D),"")</f>
        <v/>
      </c>
      <c r="BO32" t="str">
        <f>IFERROR((S32+AY32+AI32)*_xlfn.XLOOKUP(Tool_clean!BO$4,Monetization_Factors!$A:$A,Monetization_Factors!$D:$D),"")</f>
        <v/>
      </c>
      <c r="BP32" t="str">
        <f>IFERROR((T32+AZ32+AJ32)*_xlfn.XLOOKUP(Tool_clean!BP$4,Monetization_Factors!$A:$A,Monetization_Factors!$D:$D),"")</f>
        <v/>
      </c>
      <c r="BQ32" t="str">
        <f>IFERROR((U32+BA32+AK32)*_xlfn.XLOOKUP(Tool_clean!BQ$4,Monetization_Factors!$A:$A,Monetization_Factors!$D:$D),"")</f>
        <v/>
      </c>
      <c r="BR32" t="str">
        <f>IFERROR((V32+BB32+AL32)*_xlfn.XLOOKUP(Tool_clean!BR$4,Monetization_Factors!$A:$A,Monetization_Factors!$D:$D),"")</f>
        <v/>
      </c>
      <c r="BS32" t="str">
        <f>IFERROR((W32+BC32+AM32)*_xlfn.XLOOKUP(Tool_clean!BS$4,Monetization_Factors!$A:$A,Monetization_Factors!$D:$D),"")</f>
        <v/>
      </c>
      <c r="BT32" t="str">
        <f>IFERROR((X32+BD32+AN32)*_xlfn.XLOOKUP(Tool_clean!BT$4,Monetization_Factors!$A:$A,Monetization_Factors!$D:$D),"")</f>
        <v/>
      </c>
      <c r="BU32" t="str">
        <f>IFERROR((Y32+BE32+AO32)*_xlfn.XLOOKUP(Tool_clean!BU$4,Monetization_Factors!$A:$A,Monetization_Factors!$D:$D),"")</f>
        <v/>
      </c>
      <c r="BV32" t="str">
        <f>IFERROR((Z32+BF32+AP32)*_xlfn.XLOOKUP(Tool_clean!BV$4,Monetization_Factors!$A:$A,Monetization_Factors!$D:$D),"")</f>
        <v/>
      </c>
      <c r="BW32" t="str">
        <f>IFERROR((AA32+BG32+AQ32)*_xlfn.XLOOKUP(Tool_clean!BW$4,Monetization_Factors!$A:$A,Monetization_Factors!$D:$D),"")</f>
        <v/>
      </c>
      <c r="BX32" s="38" t="str" cm="1">
        <f t="array" ref="BX32">IFERROR(_xlfn.IFS(I32&gt;0,I32*E32,I32="",J32*E32),"")</f>
        <v/>
      </c>
      <c r="BY32" s="38">
        <f t="shared" si="33"/>
        <v>0</v>
      </c>
      <c r="BZ32" s="38" t="str">
        <f t="shared" si="34"/>
        <v/>
      </c>
      <c r="CA32" s="38" t="str">
        <f t="shared" si="35"/>
        <v/>
      </c>
      <c r="CB32" t="str">
        <f t="shared" si="0"/>
        <v/>
      </c>
      <c r="CC32" t="str">
        <f t="shared" si="36"/>
        <v/>
      </c>
      <c r="CD32" t="str">
        <f t="shared" si="37"/>
        <v/>
      </c>
      <c r="CE32" t="str">
        <f t="shared" si="38"/>
        <v/>
      </c>
      <c r="CF32" t="str">
        <f t="shared" si="39"/>
        <v/>
      </c>
      <c r="CG32" t="str">
        <f t="shared" si="40"/>
        <v/>
      </c>
      <c r="CH32" t="str">
        <f t="shared" si="41"/>
        <v/>
      </c>
      <c r="CI32" t="str">
        <f t="shared" si="42"/>
        <v/>
      </c>
      <c r="CJ32" t="str">
        <f t="shared" si="43"/>
        <v/>
      </c>
      <c r="CK32" t="str">
        <f t="shared" si="44"/>
        <v/>
      </c>
      <c r="CL32" t="str">
        <f t="shared" si="45"/>
        <v/>
      </c>
      <c r="CM32" t="str">
        <f t="shared" si="46"/>
        <v/>
      </c>
      <c r="CN32" t="str">
        <f t="shared" si="47"/>
        <v/>
      </c>
      <c r="CO32" t="str">
        <f t="shared" si="48"/>
        <v/>
      </c>
      <c r="CP32" t="str">
        <f t="shared" si="49"/>
        <v/>
      </c>
      <c r="CQ32" t="str">
        <f t="shared" si="50"/>
        <v/>
      </c>
      <c r="CR32" t="str">
        <f t="shared" si="16"/>
        <v/>
      </c>
      <c r="CS32" t="str">
        <f t="shared" si="51"/>
        <v/>
      </c>
      <c r="CT32" t="str">
        <f t="shared" si="52"/>
        <v/>
      </c>
      <c r="CU32" t="str">
        <f t="shared" si="53"/>
        <v/>
      </c>
      <c r="CV32" t="str">
        <f t="shared" si="54"/>
        <v/>
      </c>
      <c r="CW32" t="str">
        <f t="shared" si="55"/>
        <v/>
      </c>
      <c r="CX32" t="str">
        <f t="shared" si="56"/>
        <v/>
      </c>
      <c r="CY32" t="str">
        <f t="shared" si="57"/>
        <v/>
      </c>
      <c r="CZ32" t="str">
        <f t="shared" si="58"/>
        <v/>
      </c>
      <c r="DA32" t="str">
        <f t="shared" si="59"/>
        <v/>
      </c>
      <c r="DB32" t="str">
        <f t="shared" si="60"/>
        <v/>
      </c>
      <c r="DC32" t="str">
        <f t="shared" si="61"/>
        <v/>
      </c>
      <c r="DD32" t="str">
        <f t="shared" si="62"/>
        <v/>
      </c>
      <c r="DE32" t="str">
        <f t="shared" si="63"/>
        <v/>
      </c>
      <c r="DF32" t="str">
        <f t="shared" si="64"/>
        <v/>
      </c>
      <c r="DG32" t="str">
        <f t="shared" si="65"/>
        <v/>
      </c>
      <c r="DH32" s="5" t="str">
        <f>IFERROR((CR32*$B$2*(1-$H32)*('CAR.CAP_per person'!B$2))/(_xlfn.XLOOKUP($E$2,EU_countries_GDP!$A$2:$A$29,EU_countries_GDP!$E$2:$E$29)),"")</f>
        <v/>
      </c>
      <c r="DI32" s="5" t="str">
        <f>IFERROR((CS32*$B$2*(1-$H32)*('CAR.CAP_per person'!C$2))/(_xlfn.XLOOKUP($E$2,EU_countries_GDP!$A$2:$A$29,EU_countries_GDP!$E$2:$E$29)),"")</f>
        <v/>
      </c>
      <c r="DJ32" s="5" t="str">
        <f>IFERROR((CT32*$B$2*(1-$H32)*('CAR.CAP_per person'!D$2))/(_xlfn.XLOOKUP($E$2,EU_countries_GDP!$A$2:$A$29,EU_countries_GDP!$E$2:$E$29)),"")</f>
        <v/>
      </c>
      <c r="DK32" s="5" t="str">
        <f>IFERROR((CU32*$B$2*(1-$H32)*('CAR.CAP_per person'!E$2))/(_xlfn.XLOOKUP($E$2,EU_countries_GDP!$A$2:$A$29,EU_countries_GDP!$E$2:$E$29)),"")</f>
        <v/>
      </c>
      <c r="DL32" s="5" t="str">
        <f>IFERROR((CV32*$B$2*(1-$H32)*('CAR.CAP_per person'!F$2))/(_xlfn.XLOOKUP($E$2,EU_countries_GDP!$A$2:$A$29,EU_countries_GDP!$E$2:$E$29)),"")</f>
        <v/>
      </c>
      <c r="DM32" s="5" t="str">
        <f>IFERROR((CW32*$B$2*(1-$H32)*('CAR.CAP_per person'!G$2))/(_xlfn.XLOOKUP($E$2,EU_countries_GDP!$A$2:$A$29,EU_countries_GDP!$E$2:$E$29)),"")</f>
        <v/>
      </c>
      <c r="DN32" s="5" t="str">
        <f>IFERROR((CX32*$B$2*(1-$H32)*('CAR.CAP_per person'!H$2))/(_xlfn.XLOOKUP($E$2,EU_countries_GDP!$A$2:$A$29,EU_countries_GDP!$E$2:$E$29)),"")</f>
        <v/>
      </c>
      <c r="DO32" s="5" t="str">
        <f>IFERROR((CY32*$B$2*(1-$H32)*('CAR.CAP_per person'!I$2))/(_xlfn.XLOOKUP($E$2,EU_countries_GDP!$A$2:$A$29,EU_countries_GDP!$E$2:$E$29)),"")</f>
        <v/>
      </c>
      <c r="DP32" s="5" t="str">
        <f>IFERROR((CZ32*$B$2*(1-$H32)*('CAR.CAP_per person'!J$2))/(_xlfn.XLOOKUP($E$2,EU_countries_GDP!$A$2:$A$29,EU_countries_GDP!$E$2:$E$29)),"")</f>
        <v/>
      </c>
      <c r="DQ32" s="5" t="str">
        <f>IFERROR((DA32*$B$2*(1-$H32)*('CAR.CAP_per person'!K$2))/(_xlfn.XLOOKUP($E$2,EU_countries_GDP!$A$2:$A$29,EU_countries_GDP!$E$2:$E$29)),"")</f>
        <v/>
      </c>
      <c r="DR32" s="5" t="str">
        <f>IFERROR((DB32*$B$2*(1-$H32)*('CAR.CAP_per person'!L$2))/(_xlfn.XLOOKUP($E$2,EU_countries_GDP!$A$2:$A$29,EU_countries_GDP!$E$2:$E$29)),"")</f>
        <v/>
      </c>
      <c r="DS32" s="5" t="str">
        <f>IFERROR((DC32*$B$2*(1-$H32)*('CAR.CAP_per person'!M$2))/(_xlfn.XLOOKUP($E$2,EU_countries_GDP!$A$2:$A$29,EU_countries_GDP!$E$2:$E$29)),"")</f>
        <v/>
      </c>
      <c r="DT32" s="5" t="str">
        <f>IFERROR((DD32*$B$2*(1-$H32)*('CAR.CAP_per person'!N$2))/(_xlfn.XLOOKUP($E$2,EU_countries_GDP!$A$2:$A$29,EU_countries_GDP!$E$2:$E$29)),"")</f>
        <v/>
      </c>
      <c r="DU32" s="5" t="str">
        <f>IFERROR((DE32*$B$2*(1-$H32)*('CAR.CAP_per person'!O$2))/(_xlfn.XLOOKUP($E$2,EU_countries_GDP!$A$2:$A$29,EU_countries_GDP!$E$2:$E$29)),"")</f>
        <v/>
      </c>
      <c r="DV32" s="5" t="str">
        <f>IFERROR((DF32*$B$2*(1-$H32)*('CAR.CAP_per person'!P$2))/(_xlfn.XLOOKUP($E$2,EU_countries_GDP!$A$2:$A$29,EU_countries_GDP!$E$2:$E$29)),"")</f>
        <v/>
      </c>
      <c r="DW32" s="5" t="str">
        <f>IFERROR((DG32*$B$2*(1-$H32)*('CAR.CAP_per person'!Q$2))/(_xlfn.XLOOKUP($E$2,EU_countries_GDP!$A$2:$A$29,EU_countries_GDP!$E$2:$E$29)),"")</f>
        <v/>
      </c>
    </row>
    <row r="33" spans="2:127">
      <c r="B33" t="str">
        <f>_xlfn.XLOOKUP(D33,Table5[Ingredient],Table5[Category],"",FALSE)</f>
        <v/>
      </c>
      <c r="C33" s="33"/>
      <c r="D33" s="33"/>
      <c r="E33" s="33"/>
      <c r="F33" s="33"/>
      <c r="G33" s="33"/>
      <c r="H33" s="33"/>
      <c r="I33" s="33"/>
      <c r="J33" s="37" t="str">
        <f>IFERROR(INDEX('AveragePrices&amp;Codes'!G:AG, MATCH($D33, 'AveragePrices&amp;Codes'!$A:$A, 0), MATCH(Tool_clean!$E$2, 'AveragePrices&amp;Codes'!$G$1:$AG$1, 0)),"")</f>
        <v/>
      </c>
      <c r="K33" s="37" t="str">
        <f t="shared" si="32"/>
        <v/>
      </c>
      <c r="L33">
        <f>IFERROR(IF($F33="Raw",_xlfn.XLOOKUP(_xlfn.XLOOKUP(Tool_clean!$D33,'AveragePrices&amp;Codes'!$A:$A,'AveragePrices&amp;Codes'!$B:$B),AGRIBALYSE_Raw!$B:$B,AGRIBALYSE_Raw!O:O)*$E33,_xlfn.XLOOKUP(_xlfn.XLOOKUP(Tool_clean!$D33,'AveragePrices&amp;Codes'!$A:$A,'AveragePrices&amp;Codes'!$B:$B),AGRIBALYSE_Cooked!$C:$C,AGRIBALYSE_Cooked!P:P)*$E33),"")</f>
        <v>0</v>
      </c>
      <c r="M33">
        <f>IFERROR(IF($F33="Raw",_xlfn.XLOOKUP(_xlfn.XLOOKUP(Tool_clean!$D33,'AveragePrices&amp;Codes'!$A:$A,'AveragePrices&amp;Codes'!$B:$B),AGRIBALYSE_Raw!$B:$B,AGRIBALYSE_Raw!P:P)*$E33,_xlfn.XLOOKUP(_xlfn.XLOOKUP(Tool_clean!$D33,'AveragePrices&amp;Codes'!$A:$A,'AveragePrices&amp;Codes'!$B:$B),AGRIBALYSE_Cooked!$C:$C,AGRIBALYSE_Cooked!Q:Q)*$E33),"")</f>
        <v>0</v>
      </c>
      <c r="N33">
        <f>IFERROR(IF($F33="Raw",_xlfn.XLOOKUP(_xlfn.XLOOKUP(Tool_clean!$D33,'AveragePrices&amp;Codes'!$A:$A,'AveragePrices&amp;Codes'!$B:$B),AGRIBALYSE_Raw!$B:$B,AGRIBALYSE_Raw!Q:Q)*$E33,_xlfn.XLOOKUP(_xlfn.XLOOKUP(Tool_clean!$D33,'AveragePrices&amp;Codes'!$A:$A,'AveragePrices&amp;Codes'!$B:$B),AGRIBALYSE_Cooked!$C:$C,AGRIBALYSE_Cooked!R:R)*$E33),"")</f>
        <v>0</v>
      </c>
      <c r="O33">
        <f>IFERROR(IF($F33="Raw",_xlfn.XLOOKUP(_xlfn.XLOOKUP(Tool_clean!$D33,'AveragePrices&amp;Codes'!$A:$A,'AveragePrices&amp;Codes'!$B:$B),AGRIBALYSE_Raw!$B:$B,AGRIBALYSE_Raw!R:R)*$E33,_xlfn.XLOOKUP(_xlfn.XLOOKUP(Tool_clean!$D33,'AveragePrices&amp;Codes'!$A:$A,'AveragePrices&amp;Codes'!$B:$B),AGRIBALYSE_Cooked!$C:$C,AGRIBALYSE_Cooked!S:S)*$E33),"")</f>
        <v>0</v>
      </c>
      <c r="P33">
        <f>IFERROR(IF($F33="Raw",_xlfn.XLOOKUP(_xlfn.XLOOKUP(Tool_clean!$D33,'AveragePrices&amp;Codes'!$A:$A,'AveragePrices&amp;Codes'!$B:$B),AGRIBALYSE_Raw!$B:$B,AGRIBALYSE_Raw!S:S)*$E33,_xlfn.XLOOKUP(_xlfn.XLOOKUP(Tool_clean!$D33,'AveragePrices&amp;Codes'!$A:$A,'AveragePrices&amp;Codes'!$B:$B),AGRIBALYSE_Cooked!$C:$C,AGRIBALYSE_Cooked!T:T)*$E33),"")</f>
        <v>0</v>
      </c>
      <c r="Q33">
        <f>IFERROR(IF($F33="Raw",_xlfn.XLOOKUP(_xlfn.XLOOKUP(Tool_clean!$D33,'AveragePrices&amp;Codes'!$A:$A,'AveragePrices&amp;Codes'!$B:$B),AGRIBALYSE_Raw!$B:$B,AGRIBALYSE_Raw!T:T)*$E33,_xlfn.XLOOKUP(_xlfn.XLOOKUP(Tool_clean!$D33,'AveragePrices&amp;Codes'!$A:$A,'AveragePrices&amp;Codes'!$B:$B),AGRIBALYSE_Cooked!$C:$C,AGRIBALYSE_Cooked!U:U)*$E33),"")</f>
        <v>0</v>
      </c>
      <c r="R33">
        <f>IFERROR(IF($F33="Raw",_xlfn.XLOOKUP(_xlfn.XLOOKUP(Tool_clean!$D33,'AveragePrices&amp;Codes'!$A:$A,'AveragePrices&amp;Codes'!$B:$B),AGRIBALYSE_Raw!$B:$B,AGRIBALYSE_Raw!U:U)*$E33,_xlfn.XLOOKUP(_xlfn.XLOOKUP(Tool_clean!$D33,'AveragePrices&amp;Codes'!$A:$A,'AveragePrices&amp;Codes'!$B:$B),AGRIBALYSE_Cooked!$C:$C,AGRIBALYSE_Cooked!V:V)*$E33),"")</f>
        <v>0</v>
      </c>
      <c r="S33">
        <f>IFERROR(IF($F33="Raw",_xlfn.XLOOKUP(_xlfn.XLOOKUP(Tool_clean!$D33,'AveragePrices&amp;Codes'!$A:$A,'AveragePrices&amp;Codes'!$B:$B),AGRIBALYSE_Raw!$B:$B,AGRIBALYSE_Raw!V:V)*$E33,_xlfn.XLOOKUP(_xlfn.XLOOKUP(Tool_clean!$D33,'AveragePrices&amp;Codes'!$A:$A,'AveragePrices&amp;Codes'!$B:$B),AGRIBALYSE_Cooked!$C:$C,AGRIBALYSE_Cooked!W:W)*$E33),"")</f>
        <v>0</v>
      </c>
      <c r="T33">
        <f>IFERROR(IF($F33="Raw",_xlfn.XLOOKUP(_xlfn.XLOOKUP(Tool_clean!$D33,'AveragePrices&amp;Codes'!$A:$A,'AveragePrices&amp;Codes'!$B:$B),AGRIBALYSE_Raw!$B:$B,AGRIBALYSE_Raw!W:W)*$E33,_xlfn.XLOOKUP(_xlfn.XLOOKUP(Tool_clean!$D33,'AveragePrices&amp;Codes'!$A:$A,'AveragePrices&amp;Codes'!$B:$B),AGRIBALYSE_Cooked!$C:$C,AGRIBALYSE_Cooked!X:X)*$E33),"")</f>
        <v>0</v>
      </c>
      <c r="U33">
        <f>IFERROR(IF($F33="Raw",_xlfn.XLOOKUP(_xlfn.XLOOKUP(Tool_clean!$D33,'AveragePrices&amp;Codes'!$A:$A,'AveragePrices&amp;Codes'!$B:$B),AGRIBALYSE_Raw!$B:$B,AGRIBALYSE_Raw!X:X)*$E33,_xlfn.XLOOKUP(_xlfn.XLOOKUP(Tool_clean!$D33,'AveragePrices&amp;Codes'!$A:$A,'AveragePrices&amp;Codes'!$B:$B),AGRIBALYSE_Cooked!$C:$C,AGRIBALYSE_Cooked!Y:Y)*$E33),"")</f>
        <v>0</v>
      </c>
      <c r="V33">
        <f>IFERROR(IF($F33="Raw",_xlfn.XLOOKUP(_xlfn.XLOOKUP(Tool_clean!$D33,'AveragePrices&amp;Codes'!$A:$A,'AveragePrices&amp;Codes'!$B:$B),AGRIBALYSE_Raw!$B:$B,AGRIBALYSE_Raw!Y:Y)*$E33,_xlfn.XLOOKUP(_xlfn.XLOOKUP(Tool_clean!$D33,'AveragePrices&amp;Codes'!$A:$A,'AveragePrices&amp;Codes'!$B:$B),AGRIBALYSE_Cooked!$C:$C,AGRIBALYSE_Cooked!Z:Z)*$E33),"")</f>
        <v>0</v>
      </c>
      <c r="W33">
        <f>IFERROR(IF($F33="Raw",_xlfn.XLOOKUP(_xlfn.XLOOKUP(Tool_clean!$D33,'AveragePrices&amp;Codes'!$A:$A,'AveragePrices&amp;Codes'!$B:$B),AGRIBALYSE_Raw!$B:$B,AGRIBALYSE_Raw!Z:Z)*$E33,_xlfn.XLOOKUP(_xlfn.XLOOKUP(Tool_clean!$D33,'AveragePrices&amp;Codes'!$A:$A,'AveragePrices&amp;Codes'!$B:$B),AGRIBALYSE_Cooked!$C:$C,AGRIBALYSE_Cooked!AA:AA)*$E33),"")</f>
        <v>0</v>
      </c>
      <c r="X33">
        <f>IFERROR(IF($F33="Raw",_xlfn.XLOOKUP(_xlfn.XLOOKUP(Tool_clean!$D33,'AveragePrices&amp;Codes'!$A:$A,'AveragePrices&amp;Codes'!$B:$B),AGRIBALYSE_Raw!$B:$B,AGRIBALYSE_Raw!AA:AA)*$E33,_xlfn.XLOOKUP(_xlfn.XLOOKUP(Tool_clean!$D33,'AveragePrices&amp;Codes'!$A:$A,'AveragePrices&amp;Codes'!$B:$B),AGRIBALYSE_Cooked!$C:$C,AGRIBALYSE_Cooked!AB:AB)*$E33),"")</f>
        <v>0</v>
      </c>
      <c r="Y33">
        <f>IFERROR(IF($F33="Raw",_xlfn.XLOOKUP(_xlfn.XLOOKUP(Tool_clean!$D33,'AveragePrices&amp;Codes'!$A:$A,'AveragePrices&amp;Codes'!$B:$B),AGRIBALYSE_Raw!$B:$B,AGRIBALYSE_Raw!AB:AB)*$E33,_xlfn.XLOOKUP(_xlfn.XLOOKUP(Tool_clean!$D33,'AveragePrices&amp;Codes'!$A:$A,'AveragePrices&amp;Codes'!$B:$B),AGRIBALYSE_Cooked!$C:$C,AGRIBALYSE_Cooked!AC:AC)*$E33),"")</f>
        <v>0</v>
      </c>
      <c r="Z33">
        <f>IFERROR(IF($F33="Raw",_xlfn.XLOOKUP(_xlfn.XLOOKUP(Tool_clean!$D33,'AveragePrices&amp;Codes'!$A:$A,'AveragePrices&amp;Codes'!$B:$B),AGRIBALYSE_Raw!$B:$B,AGRIBALYSE_Raw!AC:AC)*$E33,_xlfn.XLOOKUP(_xlfn.XLOOKUP(Tool_clean!$D33,'AveragePrices&amp;Codes'!$A:$A,'AveragePrices&amp;Codes'!$B:$B),AGRIBALYSE_Cooked!$C:$C,AGRIBALYSE_Cooked!AD:AD)*$E33),"")</f>
        <v>0</v>
      </c>
      <c r="AA33">
        <f>IFERROR(IF($F33="Raw",_xlfn.XLOOKUP(_xlfn.XLOOKUP(Tool_clean!$D33,'AveragePrices&amp;Codes'!$A:$A,'AveragePrices&amp;Codes'!$B:$B),AGRIBALYSE_Raw!$B:$B,AGRIBALYSE_Raw!AD:AD)*$E33,_xlfn.XLOOKUP(_xlfn.XLOOKUP(Tool_clean!$D33,'AveragePrices&amp;Codes'!$A:$A,'AveragePrices&amp;Codes'!$B:$B),AGRIBALYSE_Cooked!$C:$C,AGRIBALYSE_Cooked!AE:AE)*$E33),"")</f>
        <v>0</v>
      </c>
      <c r="AB33" t="str" cm="1">
        <f t="array" ref="AB33">IFERROR(_xlfn.XLOOKUP(Tool_clean!$F33&amp;$E$2,'Cooking methods'!$A:$A&amp;'Cooking methods'!$B:$B,'Cooking methods'!C:C)*$E33,"")</f>
        <v/>
      </c>
      <c r="AC33" t="str" cm="1">
        <f t="array" ref="AC33">IFERROR(_xlfn.XLOOKUP(Tool_clean!$F33&amp;$E$2,'Cooking methods'!$A:$A&amp;'Cooking methods'!$B:$B,'Cooking methods'!D:D)*$E33,"")</f>
        <v/>
      </c>
      <c r="AD33" t="str" cm="1">
        <f t="array" ref="AD33">IFERROR(_xlfn.XLOOKUP(Tool_clean!$F33&amp;$E$2,'Cooking methods'!$A:$A&amp;'Cooking methods'!$B:$B,'Cooking methods'!E:E)*$E33,"")</f>
        <v/>
      </c>
      <c r="AE33" t="str" cm="1">
        <f t="array" ref="AE33">IFERROR(_xlfn.XLOOKUP(Tool_clean!$F33&amp;$E$2,'Cooking methods'!$A:$A&amp;'Cooking methods'!$B:$B,'Cooking methods'!F:F)*$E33,"")</f>
        <v/>
      </c>
      <c r="AF33" t="str" cm="1">
        <f t="array" ref="AF33">IFERROR(_xlfn.XLOOKUP(Tool_clean!$F33&amp;$E$2,'Cooking methods'!$A:$A&amp;'Cooking methods'!$B:$B,'Cooking methods'!G:G)*$E33,"")</f>
        <v/>
      </c>
      <c r="AG33" t="str" cm="1">
        <f t="array" ref="AG33">IFERROR(_xlfn.XLOOKUP(Tool_clean!$F33&amp;$E$2,'Cooking methods'!$A:$A&amp;'Cooking methods'!$B:$B,'Cooking methods'!H:H)*$E33,"")</f>
        <v/>
      </c>
      <c r="AH33" t="str" cm="1">
        <f t="array" ref="AH33">IFERROR(_xlfn.XLOOKUP(Tool_clean!$F33&amp;$E$2,'Cooking methods'!$A:$A&amp;'Cooking methods'!$B:$B,'Cooking methods'!I:I)*$E33,"")</f>
        <v/>
      </c>
      <c r="AI33" t="str" cm="1">
        <f t="array" ref="AI33">IFERROR(_xlfn.XLOOKUP(Tool_clean!$F33&amp;$E$2,'Cooking methods'!$A:$A&amp;'Cooking methods'!$B:$B,'Cooking methods'!J:J)*$E33,"")</f>
        <v/>
      </c>
      <c r="AJ33" t="str" cm="1">
        <f t="array" ref="AJ33">IFERROR(_xlfn.XLOOKUP(Tool_clean!$F33&amp;$E$2,'Cooking methods'!$A:$A&amp;'Cooking methods'!$B:$B,'Cooking methods'!K:K)*$E33,"")</f>
        <v/>
      </c>
      <c r="AK33" t="str" cm="1">
        <f t="array" ref="AK33">IFERROR(_xlfn.XLOOKUP(Tool_clean!$F33&amp;$E$2,'Cooking methods'!$A:$A&amp;'Cooking methods'!$B:$B,'Cooking methods'!L:L)*$E33,"")</f>
        <v/>
      </c>
      <c r="AL33" t="str" cm="1">
        <f t="array" ref="AL33">IFERROR(_xlfn.XLOOKUP(Tool_clean!$F33&amp;$E$2,'Cooking methods'!$A:$A&amp;'Cooking methods'!$B:$B,'Cooking methods'!M:M)*$E33,"")</f>
        <v/>
      </c>
      <c r="AM33" t="str" cm="1">
        <f t="array" ref="AM33">IFERROR(_xlfn.XLOOKUP(Tool_clean!$F33&amp;$E$2,'Cooking methods'!$A:$A&amp;'Cooking methods'!$B:$B,'Cooking methods'!N:N)*$E33,"")</f>
        <v/>
      </c>
      <c r="AN33" t="str" cm="1">
        <f t="array" ref="AN33">IFERROR(_xlfn.XLOOKUP(Tool_clean!$F33&amp;$E$2,'Cooking methods'!$A:$A&amp;'Cooking methods'!$B:$B,'Cooking methods'!O:O)*$E33,"")</f>
        <v/>
      </c>
      <c r="AO33" t="str" cm="1">
        <f t="array" ref="AO33">IFERROR(_xlfn.XLOOKUP(Tool_clean!$F33&amp;$E$2,'Cooking methods'!$A:$A&amp;'Cooking methods'!$B:$B,'Cooking methods'!P:P)*$E33,"")</f>
        <v/>
      </c>
      <c r="AP33" t="str" cm="1">
        <f t="array" ref="AP33">IFERROR(_xlfn.XLOOKUP(Tool_clean!$F33&amp;$E$2,'Cooking methods'!$A:$A&amp;'Cooking methods'!$B:$B,'Cooking methods'!Q:Q)*$E33,"")</f>
        <v/>
      </c>
      <c r="AQ33" t="str" cm="1">
        <f t="array" ref="AQ33">IFERROR(_xlfn.XLOOKUP(Tool_clean!$F33&amp;$E$2,'Cooking methods'!$A:$A&amp;'Cooking methods'!$B:$B,'Cooking methods'!R:R)*$E33,"")</f>
        <v/>
      </c>
      <c r="AR33" t="str" cm="1">
        <f t="array" ref="AR33">IFERROR(_xlfn.XLOOKUP(Tool_clean!$G33&amp;$E$2,'Waste management'!$A:$A&amp;'Waste management'!$B:$B,'Waste management'!C:C)*$E33,"")</f>
        <v/>
      </c>
      <c r="AS33" t="str" cm="1">
        <f t="array" ref="AS33">IFERROR(_xlfn.XLOOKUP(Tool_clean!$G33&amp;$E$2,'Waste management'!$A:$A&amp;'Waste management'!$B:$B,'Waste management'!D:D)*$E33,"")</f>
        <v/>
      </c>
      <c r="AT33" t="str" cm="1">
        <f t="array" ref="AT33">IFERROR(_xlfn.XLOOKUP(Tool_clean!$G33&amp;$E$2,'Waste management'!$A:$A&amp;'Waste management'!$B:$B,'Waste management'!E:E)*$E33,"")</f>
        <v/>
      </c>
      <c r="AU33" t="str" cm="1">
        <f t="array" ref="AU33">IFERROR(_xlfn.XLOOKUP(Tool_clean!$G33&amp;$E$2,'Waste management'!$A:$A&amp;'Waste management'!$B:$B,'Waste management'!F:F)*$E33,"")</f>
        <v/>
      </c>
      <c r="AV33" t="str" cm="1">
        <f t="array" ref="AV33">IFERROR(_xlfn.XLOOKUP(Tool_clean!$G33&amp;$E$2,'Waste management'!$A:$A&amp;'Waste management'!$B:$B,'Waste management'!G:G)*$E33,"")</f>
        <v/>
      </c>
      <c r="AW33" t="str" cm="1">
        <f t="array" ref="AW33">IFERROR(_xlfn.XLOOKUP(Tool_clean!$G33&amp;$E$2,'Waste management'!$A:$A&amp;'Waste management'!$B:$B,'Waste management'!H:H)*$E33,"")</f>
        <v/>
      </c>
      <c r="AX33" t="str" cm="1">
        <f t="array" ref="AX33">IFERROR(_xlfn.XLOOKUP(Tool_clean!$G33&amp;$E$2,'Waste management'!$A:$A&amp;'Waste management'!$B:$B,'Waste management'!I:I)*$E33,"")</f>
        <v/>
      </c>
      <c r="AY33" t="str" cm="1">
        <f t="array" ref="AY33">IFERROR(_xlfn.XLOOKUP(Tool_clean!$G33&amp;$E$2,'Waste management'!$A:$A&amp;'Waste management'!$B:$B,'Waste management'!J:J)*$E33,"")</f>
        <v/>
      </c>
      <c r="AZ33" t="str" cm="1">
        <f t="array" ref="AZ33">IFERROR(_xlfn.XLOOKUP(Tool_clean!$G33&amp;$E$2,'Waste management'!$A:$A&amp;'Waste management'!$B:$B,'Waste management'!K:K)*$E33,"")</f>
        <v/>
      </c>
      <c r="BA33" t="str" cm="1">
        <f t="array" ref="BA33">IFERROR(_xlfn.XLOOKUP(Tool_clean!$G33&amp;$E$2,'Waste management'!$A:$A&amp;'Waste management'!$B:$B,'Waste management'!L:L)*$E33,"")</f>
        <v/>
      </c>
      <c r="BB33" t="str" cm="1">
        <f t="array" ref="BB33">IFERROR(_xlfn.XLOOKUP(Tool_clean!$G33&amp;$E$2,'Waste management'!$A:$A&amp;'Waste management'!$B:$B,'Waste management'!M:M)*$E33,"")</f>
        <v/>
      </c>
      <c r="BC33" t="str" cm="1">
        <f t="array" ref="BC33">IFERROR(_xlfn.XLOOKUP(Tool_clean!$G33&amp;$E$2,'Waste management'!$A:$A&amp;'Waste management'!$B:$B,'Waste management'!N:N)*$E33,"")</f>
        <v/>
      </c>
      <c r="BD33" t="str" cm="1">
        <f t="array" ref="BD33">IFERROR(_xlfn.XLOOKUP(Tool_clean!$G33&amp;$E$2,'Waste management'!$A:$A&amp;'Waste management'!$B:$B,'Waste management'!O:O)*$E33,"")</f>
        <v/>
      </c>
      <c r="BE33" t="str" cm="1">
        <f t="array" ref="BE33">IFERROR(_xlfn.XLOOKUP(Tool_clean!$G33&amp;$E$2,'Waste management'!$A:$A&amp;'Waste management'!$B:$B,'Waste management'!P:P)*$E33,"")</f>
        <v/>
      </c>
      <c r="BF33" t="str" cm="1">
        <f t="array" ref="BF33">IFERROR(_xlfn.XLOOKUP(Tool_clean!$G33&amp;$E$2,'Waste management'!$A:$A&amp;'Waste management'!$B:$B,'Waste management'!Q:Q)*$E33,"")</f>
        <v/>
      </c>
      <c r="BG33" t="str" cm="1">
        <f t="array" ref="BG33">IFERROR(_xlfn.XLOOKUP(Tool_clean!$G33&amp;$E$2,'Waste management'!$A:$A&amp;'Waste management'!$B:$B,'Waste management'!R:R)*$E33,"")</f>
        <v/>
      </c>
      <c r="BH33" t="str">
        <f>IFERROR((L33+AR33+AB33)*_xlfn.XLOOKUP(Tool_clean!BH$4,Monetization_Factors!$A:$A,Monetization_Factors!$D:$D),"")</f>
        <v/>
      </c>
      <c r="BI33" t="str">
        <f>IFERROR((M33+AS33+AC33)*_xlfn.XLOOKUP(Tool_clean!BI$4,Monetization_Factors!$A:$A,Monetization_Factors!$D:$D),"")</f>
        <v/>
      </c>
      <c r="BJ33" t="str">
        <f>IFERROR((N33+AT33+AD33)*_xlfn.XLOOKUP(Tool_clean!BJ$4,Monetization_Factors!$A:$A,Monetization_Factors!$D:$D),"")</f>
        <v/>
      </c>
      <c r="BK33" t="str">
        <f>IFERROR((O33+AU33+AE33)*_xlfn.XLOOKUP(Tool_clean!BK$4,Monetization_Factors!$A:$A,Monetization_Factors!$D:$D),"")</f>
        <v/>
      </c>
      <c r="BL33" t="str">
        <f>IFERROR((P33+AV33+AF33)*_xlfn.XLOOKUP(Tool_clean!BL$4,Monetization_Factors!$A:$A,Monetization_Factors!$D:$D),"")</f>
        <v/>
      </c>
      <c r="BM33" t="str">
        <f>IFERROR((Q33+AW33+AG33)*_xlfn.XLOOKUP(Tool_clean!BM$4,Monetization_Factors!$A:$A,Monetization_Factors!$D:$D),"")</f>
        <v/>
      </c>
      <c r="BN33" t="str">
        <f>IFERROR((R33+AX33+AH33)*_xlfn.XLOOKUP(Tool_clean!BN$4,Monetization_Factors!$A:$A,Monetization_Factors!$D:$D),"")</f>
        <v/>
      </c>
      <c r="BO33" t="str">
        <f>IFERROR((S33+AY33+AI33)*_xlfn.XLOOKUP(Tool_clean!BO$4,Monetization_Factors!$A:$A,Monetization_Factors!$D:$D),"")</f>
        <v/>
      </c>
      <c r="BP33" t="str">
        <f>IFERROR((T33+AZ33+AJ33)*_xlfn.XLOOKUP(Tool_clean!BP$4,Monetization_Factors!$A:$A,Monetization_Factors!$D:$D),"")</f>
        <v/>
      </c>
      <c r="BQ33" t="str">
        <f>IFERROR((U33+BA33+AK33)*_xlfn.XLOOKUP(Tool_clean!BQ$4,Monetization_Factors!$A:$A,Monetization_Factors!$D:$D),"")</f>
        <v/>
      </c>
      <c r="BR33" t="str">
        <f>IFERROR((V33+BB33+AL33)*_xlfn.XLOOKUP(Tool_clean!BR$4,Monetization_Factors!$A:$A,Monetization_Factors!$D:$D),"")</f>
        <v/>
      </c>
      <c r="BS33" t="str">
        <f>IFERROR((W33+BC33+AM33)*_xlfn.XLOOKUP(Tool_clean!BS$4,Monetization_Factors!$A:$A,Monetization_Factors!$D:$D),"")</f>
        <v/>
      </c>
      <c r="BT33" t="str">
        <f>IFERROR((X33+BD33+AN33)*_xlfn.XLOOKUP(Tool_clean!BT$4,Monetization_Factors!$A:$A,Monetization_Factors!$D:$D),"")</f>
        <v/>
      </c>
      <c r="BU33" t="str">
        <f>IFERROR((Y33+BE33+AO33)*_xlfn.XLOOKUP(Tool_clean!BU$4,Monetization_Factors!$A:$A,Monetization_Factors!$D:$D),"")</f>
        <v/>
      </c>
      <c r="BV33" t="str">
        <f>IFERROR((Z33+BF33+AP33)*_xlfn.XLOOKUP(Tool_clean!BV$4,Monetization_Factors!$A:$A,Monetization_Factors!$D:$D),"")</f>
        <v/>
      </c>
      <c r="BW33" t="str">
        <f>IFERROR((AA33+BG33+AQ33)*_xlfn.XLOOKUP(Tool_clean!BW$4,Monetization_Factors!$A:$A,Monetization_Factors!$D:$D),"")</f>
        <v/>
      </c>
      <c r="BX33" s="38" t="str" cm="1">
        <f t="array" ref="BX33">IFERROR(_xlfn.IFS(I33&gt;0,I33*E33,I33="",J33*E33),"")</f>
        <v/>
      </c>
      <c r="BY33" s="38">
        <f t="shared" si="33"/>
        <v>0</v>
      </c>
      <c r="BZ33" s="38" t="str">
        <f t="shared" si="34"/>
        <v/>
      </c>
      <c r="CA33" s="38" t="str">
        <f t="shared" si="35"/>
        <v/>
      </c>
      <c r="CB33" t="str">
        <f t="shared" si="0"/>
        <v/>
      </c>
      <c r="CC33" t="str">
        <f t="shared" si="36"/>
        <v/>
      </c>
      <c r="CD33" t="str">
        <f t="shared" si="37"/>
        <v/>
      </c>
      <c r="CE33" t="str">
        <f t="shared" si="38"/>
        <v/>
      </c>
      <c r="CF33" t="str">
        <f t="shared" si="39"/>
        <v/>
      </c>
      <c r="CG33" t="str">
        <f t="shared" si="40"/>
        <v/>
      </c>
      <c r="CH33" t="str">
        <f t="shared" si="41"/>
        <v/>
      </c>
      <c r="CI33" t="str">
        <f t="shared" si="42"/>
        <v/>
      </c>
      <c r="CJ33" t="str">
        <f t="shared" si="43"/>
        <v/>
      </c>
      <c r="CK33" t="str">
        <f t="shared" si="44"/>
        <v/>
      </c>
      <c r="CL33" t="str">
        <f t="shared" si="45"/>
        <v/>
      </c>
      <c r="CM33" t="str">
        <f t="shared" si="46"/>
        <v/>
      </c>
      <c r="CN33" t="str">
        <f t="shared" si="47"/>
        <v/>
      </c>
      <c r="CO33" t="str">
        <f t="shared" si="48"/>
        <v/>
      </c>
      <c r="CP33" t="str">
        <f t="shared" si="49"/>
        <v/>
      </c>
      <c r="CQ33" t="str">
        <f t="shared" si="50"/>
        <v/>
      </c>
      <c r="CR33" t="str">
        <f t="shared" si="16"/>
        <v/>
      </c>
      <c r="CS33" t="str">
        <f t="shared" si="51"/>
        <v/>
      </c>
      <c r="CT33" t="str">
        <f t="shared" si="52"/>
        <v/>
      </c>
      <c r="CU33" t="str">
        <f t="shared" si="53"/>
        <v/>
      </c>
      <c r="CV33" t="str">
        <f t="shared" si="54"/>
        <v/>
      </c>
      <c r="CW33" t="str">
        <f t="shared" si="55"/>
        <v/>
      </c>
      <c r="CX33" t="str">
        <f t="shared" si="56"/>
        <v/>
      </c>
      <c r="CY33" t="str">
        <f t="shared" si="57"/>
        <v/>
      </c>
      <c r="CZ33" t="str">
        <f t="shared" si="58"/>
        <v/>
      </c>
      <c r="DA33" t="str">
        <f t="shared" si="59"/>
        <v/>
      </c>
      <c r="DB33" t="str">
        <f t="shared" si="60"/>
        <v/>
      </c>
      <c r="DC33" t="str">
        <f t="shared" si="61"/>
        <v/>
      </c>
      <c r="DD33" t="str">
        <f t="shared" si="62"/>
        <v/>
      </c>
      <c r="DE33" t="str">
        <f t="shared" si="63"/>
        <v/>
      </c>
      <c r="DF33" t="str">
        <f t="shared" si="64"/>
        <v/>
      </c>
      <c r="DG33" t="str">
        <f t="shared" si="65"/>
        <v/>
      </c>
      <c r="DH33" s="5" t="str">
        <f>IFERROR((CR33*$B$2*(1-$H33)*('CAR.CAP_per person'!B$2))/(_xlfn.XLOOKUP($E$2,EU_countries_GDP!$A$2:$A$29,EU_countries_GDP!$E$2:$E$29)),"")</f>
        <v/>
      </c>
      <c r="DI33" s="5" t="str">
        <f>IFERROR((CS33*$B$2*(1-$H33)*('CAR.CAP_per person'!C$2))/(_xlfn.XLOOKUP($E$2,EU_countries_GDP!$A$2:$A$29,EU_countries_GDP!$E$2:$E$29)),"")</f>
        <v/>
      </c>
      <c r="DJ33" s="5" t="str">
        <f>IFERROR((CT33*$B$2*(1-$H33)*('CAR.CAP_per person'!D$2))/(_xlfn.XLOOKUP($E$2,EU_countries_GDP!$A$2:$A$29,EU_countries_GDP!$E$2:$E$29)),"")</f>
        <v/>
      </c>
      <c r="DK33" s="5" t="str">
        <f>IFERROR((CU33*$B$2*(1-$H33)*('CAR.CAP_per person'!E$2))/(_xlfn.XLOOKUP($E$2,EU_countries_GDP!$A$2:$A$29,EU_countries_GDP!$E$2:$E$29)),"")</f>
        <v/>
      </c>
      <c r="DL33" s="5" t="str">
        <f>IFERROR((CV33*$B$2*(1-$H33)*('CAR.CAP_per person'!F$2))/(_xlfn.XLOOKUP($E$2,EU_countries_GDP!$A$2:$A$29,EU_countries_GDP!$E$2:$E$29)),"")</f>
        <v/>
      </c>
      <c r="DM33" s="5" t="str">
        <f>IFERROR((CW33*$B$2*(1-$H33)*('CAR.CAP_per person'!G$2))/(_xlfn.XLOOKUP($E$2,EU_countries_GDP!$A$2:$A$29,EU_countries_GDP!$E$2:$E$29)),"")</f>
        <v/>
      </c>
      <c r="DN33" s="5" t="str">
        <f>IFERROR((CX33*$B$2*(1-$H33)*('CAR.CAP_per person'!H$2))/(_xlfn.XLOOKUP($E$2,EU_countries_GDP!$A$2:$A$29,EU_countries_GDP!$E$2:$E$29)),"")</f>
        <v/>
      </c>
      <c r="DO33" s="5" t="str">
        <f>IFERROR((CY33*$B$2*(1-$H33)*('CAR.CAP_per person'!I$2))/(_xlfn.XLOOKUP($E$2,EU_countries_GDP!$A$2:$A$29,EU_countries_GDP!$E$2:$E$29)),"")</f>
        <v/>
      </c>
      <c r="DP33" s="5" t="str">
        <f>IFERROR((CZ33*$B$2*(1-$H33)*('CAR.CAP_per person'!J$2))/(_xlfn.XLOOKUP($E$2,EU_countries_GDP!$A$2:$A$29,EU_countries_GDP!$E$2:$E$29)),"")</f>
        <v/>
      </c>
      <c r="DQ33" s="5" t="str">
        <f>IFERROR((DA33*$B$2*(1-$H33)*('CAR.CAP_per person'!K$2))/(_xlfn.XLOOKUP($E$2,EU_countries_GDP!$A$2:$A$29,EU_countries_GDP!$E$2:$E$29)),"")</f>
        <v/>
      </c>
      <c r="DR33" s="5" t="str">
        <f>IFERROR((DB33*$B$2*(1-$H33)*('CAR.CAP_per person'!L$2))/(_xlfn.XLOOKUP($E$2,EU_countries_GDP!$A$2:$A$29,EU_countries_GDP!$E$2:$E$29)),"")</f>
        <v/>
      </c>
      <c r="DS33" s="5" t="str">
        <f>IFERROR((DC33*$B$2*(1-$H33)*('CAR.CAP_per person'!M$2))/(_xlfn.XLOOKUP($E$2,EU_countries_GDP!$A$2:$A$29,EU_countries_GDP!$E$2:$E$29)),"")</f>
        <v/>
      </c>
      <c r="DT33" s="5" t="str">
        <f>IFERROR((DD33*$B$2*(1-$H33)*('CAR.CAP_per person'!N$2))/(_xlfn.XLOOKUP($E$2,EU_countries_GDP!$A$2:$A$29,EU_countries_GDP!$E$2:$E$29)),"")</f>
        <v/>
      </c>
      <c r="DU33" s="5" t="str">
        <f>IFERROR((DE33*$B$2*(1-$H33)*('CAR.CAP_per person'!O$2))/(_xlfn.XLOOKUP($E$2,EU_countries_GDP!$A$2:$A$29,EU_countries_GDP!$E$2:$E$29)),"")</f>
        <v/>
      </c>
      <c r="DV33" s="5" t="str">
        <f>IFERROR((DF33*$B$2*(1-$H33)*('CAR.CAP_per person'!P$2))/(_xlfn.XLOOKUP($E$2,EU_countries_GDP!$A$2:$A$29,EU_countries_GDP!$E$2:$E$29)),"")</f>
        <v/>
      </c>
      <c r="DW33" s="5" t="str">
        <f>IFERROR((DG33*$B$2*(1-$H33)*('CAR.CAP_per person'!Q$2))/(_xlfn.XLOOKUP($E$2,EU_countries_GDP!$A$2:$A$29,EU_countries_GDP!$E$2:$E$29)),"")</f>
        <v/>
      </c>
    </row>
    <row r="34" spans="2:127">
      <c r="B34" t="str">
        <f>_xlfn.XLOOKUP(D34,Table5[Ingredient],Table5[Category],"",FALSE)</f>
        <v/>
      </c>
      <c r="C34" s="33"/>
      <c r="D34" s="33"/>
      <c r="E34" s="33"/>
      <c r="F34" s="33"/>
      <c r="G34" s="33"/>
      <c r="H34" s="33"/>
      <c r="I34" s="33"/>
      <c r="J34" s="37" t="str">
        <f>IFERROR(INDEX('AveragePrices&amp;Codes'!G:AG, MATCH($D34, 'AveragePrices&amp;Codes'!$A:$A, 0), MATCH(Tool_clean!$E$2, 'AveragePrices&amp;Codes'!$G$1:$AG$1, 0)),"")</f>
        <v/>
      </c>
      <c r="K34" s="37" t="str">
        <f t="shared" si="32"/>
        <v/>
      </c>
      <c r="L34">
        <f>IFERROR(IF($F34="Raw",_xlfn.XLOOKUP(_xlfn.XLOOKUP(Tool_clean!$D34,'AveragePrices&amp;Codes'!$A:$A,'AveragePrices&amp;Codes'!$B:$B),AGRIBALYSE_Raw!$B:$B,AGRIBALYSE_Raw!O:O)*$E34,_xlfn.XLOOKUP(_xlfn.XLOOKUP(Tool_clean!$D34,'AveragePrices&amp;Codes'!$A:$A,'AveragePrices&amp;Codes'!$B:$B),AGRIBALYSE_Cooked!$C:$C,AGRIBALYSE_Cooked!P:P)*$E34),"")</f>
        <v>0</v>
      </c>
      <c r="M34">
        <f>IFERROR(IF($F34="Raw",_xlfn.XLOOKUP(_xlfn.XLOOKUP(Tool_clean!$D34,'AveragePrices&amp;Codes'!$A:$A,'AveragePrices&amp;Codes'!$B:$B),AGRIBALYSE_Raw!$B:$B,AGRIBALYSE_Raw!P:P)*$E34,_xlfn.XLOOKUP(_xlfn.XLOOKUP(Tool_clean!$D34,'AveragePrices&amp;Codes'!$A:$A,'AveragePrices&amp;Codes'!$B:$B),AGRIBALYSE_Cooked!$C:$C,AGRIBALYSE_Cooked!Q:Q)*$E34),"")</f>
        <v>0</v>
      </c>
      <c r="N34">
        <f>IFERROR(IF($F34="Raw",_xlfn.XLOOKUP(_xlfn.XLOOKUP(Tool_clean!$D34,'AveragePrices&amp;Codes'!$A:$A,'AveragePrices&amp;Codes'!$B:$B),AGRIBALYSE_Raw!$B:$B,AGRIBALYSE_Raw!Q:Q)*$E34,_xlfn.XLOOKUP(_xlfn.XLOOKUP(Tool_clean!$D34,'AveragePrices&amp;Codes'!$A:$A,'AveragePrices&amp;Codes'!$B:$B),AGRIBALYSE_Cooked!$C:$C,AGRIBALYSE_Cooked!R:R)*$E34),"")</f>
        <v>0</v>
      </c>
      <c r="O34">
        <f>IFERROR(IF($F34="Raw",_xlfn.XLOOKUP(_xlfn.XLOOKUP(Tool_clean!$D34,'AveragePrices&amp;Codes'!$A:$A,'AveragePrices&amp;Codes'!$B:$B),AGRIBALYSE_Raw!$B:$B,AGRIBALYSE_Raw!R:R)*$E34,_xlfn.XLOOKUP(_xlfn.XLOOKUP(Tool_clean!$D34,'AveragePrices&amp;Codes'!$A:$A,'AveragePrices&amp;Codes'!$B:$B),AGRIBALYSE_Cooked!$C:$C,AGRIBALYSE_Cooked!S:S)*$E34),"")</f>
        <v>0</v>
      </c>
      <c r="P34">
        <f>IFERROR(IF($F34="Raw",_xlfn.XLOOKUP(_xlfn.XLOOKUP(Tool_clean!$D34,'AveragePrices&amp;Codes'!$A:$A,'AveragePrices&amp;Codes'!$B:$B),AGRIBALYSE_Raw!$B:$B,AGRIBALYSE_Raw!S:S)*$E34,_xlfn.XLOOKUP(_xlfn.XLOOKUP(Tool_clean!$D34,'AveragePrices&amp;Codes'!$A:$A,'AveragePrices&amp;Codes'!$B:$B),AGRIBALYSE_Cooked!$C:$C,AGRIBALYSE_Cooked!T:T)*$E34),"")</f>
        <v>0</v>
      </c>
      <c r="Q34">
        <f>IFERROR(IF($F34="Raw",_xlfn.XLOOKUP(_xlfn.XLOOKUP(Tool_clean!$D34,'AveragePrices&amp;Codes'!$A:$A,'AveragePrices&amp;Codes'!$B:$B),AGRIBALYSE_Raw!$B:$B,AGRIBALYSE_Raw!T:T)*$E34,_xlfn.XLOOKUP(_xlfn.XLOOKUP(Tool_clean!$D34,'AveragePrices&amp;Codes'!$A:$A,'AveragePrices&amp;Codes'!$B:$B),AGRIBALYSE_Cooked!$C:$C,AGRIBALYSE_Cooked!U:U)*$E34),"")</f>
        <v>0</v>
      </c>
      <c r="R34">
        <f>IFERROR(IF($F34="Raw",_xlfn.XLOOKUP(_xlfn.XLOOKUP(Tool_clean!$D34,'AveragePrices&amp;Codes'!$A:$A,'AveragePrices&amp;Codes'!$B:$B),AGRIBALYSE_Raw!$B:$B,AGRIBALYSE_Raw!U:U)*$E34,_xlfn.XLOOKUP(_xlfn.XLOOKUP(Tool_clean!$D34,'AveragePrices&amp;Codes'!$A:$A,'AveragePrices&amp;Codes'!$B:$B),AGRIBALYSE_Cooked!$C:$C,AGRIBALYSE_Cooked!V:V)*$E34),"")</f>
        <v>0</v>
      </c>
      <c r="S34">
        <f>IFERROR(IF($F34="Raw",_xlfn.XLOOKUP(_xlfn.XLOOKUP(Tool_clean!$D34,'AveragePrices&amp;Codes'!$A:$A,'AveragePrices&amp;Codes'!$B:$B),AGRIBALYSE_Raw!$B:$B,AGRIBALYSE_Raw!V:V)*$E34,_xlfn.XLOOKUP(_xlfn.XLOOKUP(Tool_clean!$D34,'AveragePrices&amp;Codes'!$A:$A,'AveragePrices&amp;Codes'!$B:$B),AGRIBALYSE_Cooked!$C:$C,AGRIBALYSE_Cooked!W:W)*$E34),"")</f>
        <v>0</v>
      </c>
      <c r="T34">
        <f>IFERROR(IF($F34="Raw",_xlfn.XLOOKUP(_xlfn.XLOOKUP(Tool_clean!$D34,'AveragePrices&amp;Codes'!$A:$A,'AveragePrices&amp;Codes'!$B:$B),AGRIBALYSE_Raw!$B:$B,AGRIBALYSE_Raw!W:W)*$E34,_xlfn.XLOOKUP(_xlfn.XLOOKUP(Tool_clean!$D34,'AveragePrices&amp;Codes'!$A:$A,'AveragePrices&amp;Codes'!$B:$B),AGRIBALYSE_Cooked!$C:$C,AGRIBALYSE_Cooked!X:X)*$E34),"")</f>
        <v>0</v>
      </c>
      <c r="U34">
        <f>IFERROR(IF($F34="Raw",_xlfn.XLOOKUP(_xlfn.XLOOKUP(Tool_clean!$D34,'AveragePrices&amp;Codes'!$A:$A,'AveragePrices&amp;Codes'!$B:$B),AGRIBALYSE_Raw!$B:$B,AGRIBALYSE_Raw!X:X)*$E34,_xlfn.XLOOKUP(_xlfn.XLOOKUP(Tool_clean!$D34,'AveragePrices&amp;Codes'!$A:$A,'AveragePrices&amp;Codes'!$B:$B),AGRIBALYSE_Cooked!$C:$C,AGRIBALYSE_Cooked!Y:Y)*$E34),"")</f>
        <v>0</v>
      </c>
      <c r="V34">
        <f>IFERROR(IF($F34="Raw",_xlfn.XLOOKUP(_xlfn.XLOOKUP(Tool_clean!$D34,'AveragePrices&amp;Codes'!$A:$A,'AveragePrices&amp;Codes'!$B:$B),AGRIBALYSE_Raw!$B:$B,AGRIBALYSE_Raw!Y:Y)*$E34,_xlfn.XLOOKUP(_xlfn.XLOOKUP(Tool_clean!$D34,'AveragePrices&amp;Codes'!$A:$A,'AveragePrices&amp;Codes'!$B:$B),AGRIBALYSE_Cooked!$C:$C,AGRIBALYSE_Cooked!Z:Z)*$E34),"")</f>
        <v>0</v>
      </c>
      <c r="W34">
        <f>IFERROR(IF($F34="Raw",_xlfn.XLOOKUP(_xlfn.XLOOKUP(Tool_clean!$D34,'AveragePrices&amp;Codes'!$A:$A,'AveragePrices&amp;Codes'!$B:$B),AGRIBALYSE_Raw!$B:$B,AGRIBALYSE_Raw!Z:Z)*$E34,_xlfn.XLOOKUP(_xlfn.XLOOKUP(Tool_clean!$D34,'AveragePrices&amp;Codes'!$A:$A,'AveragePrices&amp;Codes'!$B:$B),AGRIBALYSE_Cooked!$C:$C,AGRIBALYSE_Cooked!AA:AA)*$E34),"")</f>
        <v>0</v>
      </c>
      <c r="X34">
        <f>IFERROR(IF($F34="Raw",_xlfn.XLOOKUP(_xlfn.XLOOKUP(Tool_clean!$D34,'AveragePrices&amp;Codes'!$A:$A,'AveragePrices&amp;Codes'!$B:$B),AGRIBALYSE_Raw!$B:$B,AGRIBALYSE_Raw!AA:AA)*$E34,_xlfn.XLOOKUP(_xlfn.XLOOKUP(Tool_clean!$D34,'AveragePrices&amp;Codes'!$A:$A,'AveragePrices&amp;Codes'!$B:$B),AGRIBALYSE_Cooked!$C:$C,AGRIBALYSE_Cooked!AB:AB)*$E34),"")</f>
        <v>0</v>
      </c>
      <c r="Y34">
        <f>IFERROR(IF($F34="Raw",_xlfn.XLOOKUP(_xlfn.XLOOKUP(Tool_clean!$D34,'AveragePrices&amp;Codes'!$A:$A,'AveragePrices&amp;Codes'!$B:$B),AGRIBALYSE_Raw!$B:$B,AGRIBALYSE_Raw!AB:AB)*$E34,_xlfn.XLOOKUP(_xlfn.XLOOKUP(Tool_clean!$D34,'AveragePrices&amp;Codes'!$A:$A,'AveragePrices&amp;Codes'!$B:$B),AGRIBALYSE_Cooked!$C:$C,AGRIBALYSE_Cooked!AC:AC)*$E34),"")</f>
        <v>0</v>
      </c>
      <c r="Z34">
        <f>IFERROR(IF($F34="Raw",_xlfn.XLOOKUP(_xlfn.XLOOKUP(Tool_clean!$D34,'AveragePrices&amp;Codes'!$A:$A,'AveragePrices&amp;Codes'!$B:$B),AGRIBALYSE_Raw!$B:$B,AGRIBALYSE_Raw!AC:AC)*$E34,_xlfn.XLOOKUP(_xlfn.XLOOKUP(Tool_clean!$D34,'AveragePrices&amp;Codes'!$A:$A,'AveragePrices&amp;Codes'!$B:$B),AGRIBALYSE_Cooked!$C:$C,AGRIBALYSE_Cooked!AD:AD)*$E34),"")</f>
        <v>0</v>
      </c>
      <c r="AA34">
        <f>IFERROR(IF($F34="Raw",_xlfn.XLOOKUP(_xlfn.XLOOKUP(Tool_clean!$D34,'AveragePrices&amp;Codes'!$A:$A,'AveragePrices&amp;Codes'!$B:$B),AGRIBALYSE_Raw!$B:$B,AGRIBALYSE_Raw!AD:AD)*$E34,_xlfn.XLOOKUP(_xlfn.XLOOKUP(Tool_clean!$D34,'AveragePrices&amp;Codes'!$A:$A,'AveragePrices&amp;Codes'!$B:$B),AGRIBALYSE_Cooked!$C:$C,AGRIBALYSE_Cooked!AE:AE)*$E34),"")</f>
        <v>0</v>
      </c>
      <c r="AB34" t="str" cm="1">
        <f t="array" ref="AB34">IFERROR(_xlfn.XLOOKUP(Tool_clean!$F34&amp;$E$2,'Cooking methods'!$A:$A&amp;'Cooking methods'!$B:$B,'Cooking methods'!C:C)*$E34,"")</f>
        <v/>
      </c>
      <c r="AC34" t="str" cm="1">
        <f t="array" ref="AC34">IFERROR(_xlfn.XLOOKUP(Tool_clean!$F34&amp;$E$2,'Cooking methods'!$A:$A&amp;'Cooking methods'!$B:$B,'Cooking methods'!D:D)*$E34,"")</f>
        <v/>
      </c>
      <c r="AD34" t="str" cm="1">
        <f t="array" ref="AD34">IFERROR(_xlfn.XLOOKUP(Tool_clean!$F34&amp;$E$2,'Cooking methods'!$A:$A&amp;'Cooking methods'!$B:$B,'Cooking methods'!E:E)*$E34,"")</f>
        <v/>
      </c>
      <c r="AE34" t="str" cm="1">
        <f t="array" ref="AE34">IFERROR(_xlfn.XLOOKUP(Tool_clean!$F34&amp;$E$2,'Cooking methods'!$A:$A&amp;'Cooking methods'!$B:$B,'Cooking methods'!F:F)*$E34,"")</f>
        <v/>
      </c>
      <c r="AF34" t="str" cm="1">
        <f t="array" ref="AF34">IFERROR(_xlfn.XLOOKUP(Tool_clean!$F34&amp;$E$2,'Cooking methods'!$A:$A&amp;'Cooking methods'!$B:$B,'Cooking methods'!G:G)*$E34,"")</f>
        <v/>
      </c>
      <c r="AG34" t="str" cm="1">
        <f t="array" ref="AG34">IFERROR(_xlfn.XLOOKUP(Tool_clean!$F34&amp;$E$2,'Cooking methods'!$A:$A&amp;'Cooking methods'!$B:$B,'Cooking methods'!H:H)*$E34,"")</f>
        <v/>
      </c>
      <c r="AH34" t="str" cm="1">
        <f t="array" ref="AH34">IFERROR(_xlfn.XLOOKUP(Tool_clean!$F34&amp;$E$2,'Cooking methods'!$A:$A&amp;'Cooking methods'!$B:$B,'Cooking methods'!I:I)*$E34,"")</f>
        <v/>
      </c>
      <c r="AI34" t="str" cm="1">
        <f t="array" ref="AI34">IFERROR(_xlfn.XLOOKUP(Tool_clean!$F34&amp;$E$2,'Cooking methods'!$A:$A&amp;'Cooking methods'!$B:$B,'Cooking methods'!J:J)*$E34,"")</f>
        <v/>
      </c>
      <c r="AJ34" t="str" cm="1">
        <f t="array" ref="AJ34">IFERROR(_xlfn.XLOOKUP(Tool_clean!$F34&amp;$E$2,'Cooking methods'!$A:$A&amp;'Cooking methods'!$B:$B,'Cooking methods'!K:K)*$E34,"")</f>
        <v/>
      </c>
      <c r="AK34" t="str" cm="1">
        <f t="array" ref="AK34">IFERROR(_xlfn.XLOOKUP(Tool_clean!$F34&amp;$E$2,'Cooking methods'!$A:$A&amp;'Cooking methods'!$B:$B,'Cooking methods'!L:L)*$E34,"")</f>
        <v/>
      </c>
      <c r="AL34" t="str" cm="1">
        <f t="array" ref="AL34">IFERROR(_xlfn.XLOOKUP(Tool_clean!$F34&amp;$E$2,'Cooking methods'!$A:$A&amp;'Cooking methods'!$B:$B,'Cooking methods'!M:M)*$E34,"")</f>
        <v/>
      </c>
      <c r="AM34" t="str" cm="1">
        <f t="array" ref="AM34">IFERROR(_xlfn.XLOOKUP(Tool_clean!$F34&amp;$E$2,'Cooking methods'!$A:$A&amp;'Cooking methods'!$B:$B,'Cooking methods'!N:N)*$E34,"")</f>
        <v/>
      </c>
      <c r="AN34" t="str" cm="1">
        <f t="array" ref="AN34">IFERROR(_xlfn.XLOOKUP(Tool_clean!$F34&amp;$E$2,'Cooking methods'!$A:$A&amp;'Cooking methods'!$B:$B,'Cooking methods'!O:O)*$E34,"")</f>
        <v/>
      </c>
      <c r="AO34" t="str" cm="1">
        <f t="array" ref="AO34">IFERROR(_xlfn.XLOOKUP(Tool_clean!$F34&amp;$E$2,'Cooking methods'!$A:$A&amp;'Cooking methods'!$B:$B,'Cooking methods'!P:P)*$E34,"")</f>
        <v/>
      </c>
      <c r="AP34" t="str" cm="1">
        <f t="array" ref="AP34">IFERROR(_xlfn.XLOOKUP(Tool_clean!$F34&amp;$E$2,'Cooking methods'!$A:$A&amp;'Cooking methods'!$B:$B,'Cooking methods'!Q:Q)*$E34,"")</f>
        <v/>
      </c>
      <c r="AQ34" t="str" cm="1">
        <f t="array" ref="AQ34">IFERROR(_xlfn.XLOOKUP(Tool_clean!$F34&amp;$E$2,'Cooking methods'!$A:$A&amp;'Cooking methods'!$B:$B,'Cooking methods'!R:R)*$E34,"")</f>
        <v/>
      </c>
      <c r="AR34" t="str" cm="1">
        <f t="array" ref="AR34">IFERROR(_xlfn.XLOOKUP(Tool_clean!$G34&amp;$E$2,'Waste management'!$A:$A&amp;'Waste management'!$B:$B,'Waste management'!C:C)*$E34,"")</f>
        <v/>
      </c>
      <c r="AS34" t="str" cm="1">
        <f t="array" ref="AS34">IFERROR(_xlfn.XLOOKUP(Tool_clean!$G34&amp;$E$2,'Waste management'!$A:$A&amp;'Waste management'!$B:$B,'Waste management'!D:D)*$E34,"")</f>
        <v/>
      </c>
      <c r="AT34" t="str" cm="1">
        <f t="array" ref="AT34">IFERROR(_xlfn.XLOOKUP(Tool_clean!$G34&amp;$E$2,'Waste management'!$A:$A&amp;'Waste management'!$B:$B,'Waste management'!E:E)*$E34,"")</f>
        <v/>
      </c>
      <c r="AU34" t="str" cm="1">
        <f t="array" ref="AU34">IFERROR(_xlfn.XLOOKUP(Tool_clean!$G34&amp;$E$2,'Waste management'!$A:$A&amp;'Waste management'!$B:$B,'Waste management'!F:F)*$E34,"")</f>
        <v/>
      </c>
      <c r="AV34" t="str" cm="1">
        <f t="array" ref="AV34">IFERROR(_xlfn.XLOOKUP(Tool_clean!$G34&amp;$E$2,'Waste management'!$A:$A&amp;'Waste management'!$B:$B,'Waste management'!G:G)*$E34,"")</f>
        <v/>
      </c>
      <c r="AW34" t="str" cm="1">
        <f t="array" ref="AW34">IFERROR(_xlfn.XLOOKUP(Tool_clean!$G34&amp;$E$2,'Waste management'!$A:$A&amp;'Waste management'!$B:$B,'Waste management'!H:H)*$E34,"")</f>
        <v/>
      </c>
      <c r="AX34" t="str" cm="1">
        <f t="array" ref="AX34">IFERROR(_xlfn.XLOOKUP(Tool_clean!$G34&amp;$E$2,'Waste management'!$A:$A&amp;'Waste management'!$B:$B,'Waste management'!I:I)*$E34,"")</f>
        <v/>
      </c>
      <c r="AY34" t="str" cm="1">
        <f t="array" ref="AY34">IFERROR(_xlfn.XLOOKUP(Tool_clean!$G34&amp;$E$2,'Waste management'!$A:$A&amp;'Waste management'!$B:$B,'Waste management'!J:J)*$E34,"")</f>
        <v/>
      </c>
      <c r="AZ34" t="str" cm="1">
        <f t="array" ref="AZ34">IFERROR(_xlfn.XLOOKUP(Tool_clean!$G34&amp;$E$2,'Waste management'!$A:$A&amp;'Waste management'!$B:$B,'Waste management'!K:K)*$E34,"")</f>
        <v/>
      </c>
      <c r="BA34" t="str" cm="1">
        <f t="array" ref="BA34">IFERROR(_xlfn.XLOOKUP(Tool_clean!$G34&amp;$E$2,'Waste management'!$A:$A&amp;'Waste management'!$B:$B,'Waste management'!L:L)*$E34,"")</f>
        <v/>
      </c>
      <c r="BB34" t="str" cm="1">
        <f t="array" ref="BB34">IFERROR(_xlfn.XLOOKUP(Tool_clean!$G34&amp;$E$2,'Waste management'!$A:$A&amp;'Waste management'!$B:$B,'Waste management'!M:M)*$E34,"")</f>
        <v/>
      </c>
      <c r="BC34" t="str" cm="1">
        <f t="array" ref="BC34">IFERROR(_xlfn.XLOOKUP(Tool_clean!$G34&amp;$E$2,'Waste management'!$A:$A&amp;'Waste management'!$B:$B,'Waste management'!N:N)*$E34,"")</f>
        <v/>
      </c>
      <c r="BD34" t="str" cm="1">
        <f t="array" ref="BD34">IFERROR(_xlfn.XLOOKUP(Tool_clean!$G34&amp;$E$2,'Waste management'!$A:$A&amp;'Waste management'!$B:$B,'Waste management'!O:O)*$E34,"")</f>
        <v/>
      </c>
      <c r="BE34" t="str" cm="1">
        <f t="array" ref="BE34">IFERROR(_xlfn.XLOOKUP(Tool_clean!$G34&amp;$E$2,'Waste management'!$A:$A&amp;'Waste management'!$B:$B,'Waste management'!P:P)*$E34,"")</f>
        <v/>
      </c>
      <c r="BF34" t="str" cm="1">
        <f t="array" ref="BF34">IFERROR(_xlfn.XLOOKUP(Tool_clean!$G34&amp;$E$2,'Waste management'!$A:$A&amp;'Waste management'!$B:$B,'Waste management'!Q:Q)*$E34,"")</f>
        <v/>
      </c>
      <c r="BG34" t="str" cm="1">
        <f t="array" ref="BG34">IFERROR(_xlfn.XLOOKUP(Tool_clean!$G34&amp;$E$2,'Waste management'!$A:$A&amp;'Waste management'!$B:$B,'Waste management'!R:R)*$E34,"")</f>
        <v/>
      </c>
      <c r="BH34" t="str">
        <f>IFERROR((L34+AR34+AB34)*_xlfn.XLOOKUP(Tool_clean!BH$4,Monetization_Factors!$A:$A,Monetization_Factors!$D:$D),"")</f>
        <v/>
      </c>
      <c r="BI34" t="str">
        <f>IFERROR((M34+AS34+AC34)*_xlfn.XLOOKUP(Tool_clean!BI$4,Monetization_Factors!$A:$A,Monetization_Factors!$D:$D),"")</f>
        <v/>
      </c>
      <c r="BJ34" t="str">
        <f>IFERROR((N34+AT34+AD34)*_xlfn.XLOOKUP(Tool_clean!BJ$4,Monetization_Factors!$A:$A,Monetization_Factors!$D:$D),"")</f>
        <v/>
      </c>
      <c r="BK34" t="str">
        <f>IFERROR((O34+AU34+AE34)*_xlfn.XLOOKUP(Tool_clean!BK$4,Monetization_Factors!$A:$A,Monetization_Factors!$D:$D),"")</f>
        <v/>
      </c>
      <c r="BL34" t="str">
        <f>IFERROR((P34+AV34+AF34)*_xlfn.XLOOKUP(Tool_clean!BL$4,Monetization_Factors!$A:$A,Monetization_Factors!$D:$D),"")</f>
        <v/>
      </c>
      <c r="BM34" t="str">
        <f>IFERROR((Q34+AW34+AG34)*_xlfn.XLOOKUP(Tool_clean!BM$4,Monetization_Factors!$A:$A,Monetization_Factors!$D:$D),"")</f>
        <v/>
      </c>
      <c r="BN34" t="str">
        <f>IFERROR((R34+AX34+AH34)*_xlfn.XLOOKUP(Tool_clean!BN$4,Monetization_Factors!$A:$A,Monetization_Factors!$D:$D),"")</f>
        <v/>
      </c>
      <c r="BO34" t="str">
        <f>IFERROR((S34+AY34+AI34)*_xlfn.XLOOKUP(Tool_clean!BO$4,Monetization_Factors!$A:$A,Monetization_Factors!$D:$D),"")</f>
        <v/>
      </c>
      <c r="BP34" t="str">
        <f>IFERROR((T34+AZ34+AJ34)*_xlfn.XLOOKUP(Tool_clean!BP$4,Monetization_Factors!$A:$A,Monetization_Factors!$D:$D),"")</f>
        <v/>
      </c>
      <c r="BQ34" t="str">
        <f>IFERROR((U34+BA34+AK34)*_xlfn.XLOOKUP(Tool_clean!BQ$4,Monetization_Factors!$A:$A,Monetization_Factors!$D:$D),"")</f>
        <v/>
      </c>
      <c r="BR34" t="str">
        <f>IFERROR((V34+BB34+AL34)*_xlfn.XLOOKUP(Tool_clean!BR$4,Monetization_Factors!$A:$A,Monetization_Factors!$D:$D),"")</f>
        <v/>
      </c>
      <c r="BS34" t="str">
        <f>IFERROR((W34+BC34+AM34)*_xlfn.XLOOKUP(Tool_clean!BS$4,Monetization_Factors!$A:$A,Monetization_Factors!$D:$D),"")</f>
        <v/>
      </c>
      <c r="BT34" t="str">
        <f>IFERROR((X34+BD34+AN34)*_xlfn.XLOOKUP(Tool_clean!BT$4,Monetization_Factors!$A:$A,Monetization_Factors!$D:$D),"")</f>
        <v/>
      </c>
      <c r="BU34" t="str">
        <f>IFERROR((Y34+BE34+AO34)*_xlfn.XLOOKUP(Tool_clean!BU$4,Monetization_Factors!$A:$A,Monetization_Factors!$D:$D),"")</f>
        <v/>
      </c>
      <c r="BV34" t="str">
        <f>IFERROR((Z34+BF34+AP34)*_xlfn.XLOOKUP(Tool_clean!BV$4,Monetization_Factors!$A:$A,Monetization_Factors!$D:$D),"")</f>
        <v/>
      </c>
      <c r="BW34" t="str">
        <f>IFERROR((AA34+BG34+AQ34)*_xlfn.XLOOKUP(Tool_clean!BW$4,Monetization_Factors!$A:$A,Monetization_Factors!$D:$D),"")</f>
        <v/>
      </c>
      <c r="BX34" s="38" t="str" cm="1">
        <f t="array" ref="BX34">IFERROR(_xlfn.IFS(I34&gt;0,I34*E34,I34="",J34*E34),"")</f>
        <v/>
      </c>
      <c r="BY34" s="38">
        <f t="shared" si="33"/>
        <v>0</v>
      </c>
      <c r="BZ34" s="38" t="str">
        <f t="shared" si="34"/>
        <v/>
      </c>
      <c r="CA34" s="38" t="str">
        <f t="shared" si="35"/>
        <v/>
      </c>
      <c r="CB34" t="str">
        <f t="shared" si="0"/>
        <v/>
      </c>
      <c r="CC34" t="str">
        <f t="shared" si="36"/>
        <v/>
      </c>
      <c r="CD34" t="str">
        <f t="shared" si="37"/>
        <v/>
      </c>
      <c r="CE34" t="str">
        <f t="shared" si="38"/>
        <v/>
      </c>
      <c r="CF34" t="str">
        <f t="shared" si="39"/>
        <v/>
      </c>
      <c r="CG34" t="str">
        <f t="shared" si="40"/>
        <v/>
      </c>
      <c r="CH34" t="str">
        <f t="shared" si="41"/>
        <v/>
      </c>
      <c r="CI34" t="str">
        <f t="shared" si="42"/>
        <v/>
      </c>
      <c r="CJ34" t="str">
        <f t="shared" si="43"/>
        <v/>
      </c>
      <c r="CK34" t="str">
        <f t="shared" si="44"/>
        <v/>
      </c>
      <c r="CL34" t="str">
        <f t="shared" si="45"/>
        <v/>
      </c>
      <c r="CM34" t="str">
        <f t="shared" si="46"/>
        <v/>
      </c>
      <c r="CN34" t="str">
        <f t="shared" si="47"/>
        <v/>
      </c>
      <c r="CO34" t="str">
        <f t="shared" si="48"/>
        <v/>
      </c>
      <c r="CP34" t="str">
        <f t="shared" si="49"/>
        <v/>
      </c>
      <c r="CQ34" t="str">
        <f t="shared" si="50"/>
        <v/>
      </c>
      <c r="CR34" t="str">
        <f t="shared" si="16"/>
        <v/>
      </c>
      <c r="CS34" t="str">
        <f t="shared" si="51"/>
        <v/>
      </c>
      <c r="CT34" t="str">
        <f t="shared" si="52"/>
        <v/>
      </c>
      <c r="CU34" t="str">
        <f t="shared" si="53"/>
        <v/>
      </c>
      <c r="CV34" t="str">
        <f t="shared" si="54"/>
        <v/>
      </c>
      <c r="CW34" t="str">
        <f t="shared" si="55"/>
        <v/>
      </c>
      <c r="CX34" t="str">
        <f t="shared" si="56"/>
        <v/>
      </c>
      <c r="CY34" t="str">
        <f t="shared" si="57"/>
        <v/>
      </c>
      <c r="CZ34" t="str">
        <f t="shared" si="58"/>
        <v/>
      </c>
      <c r="DA34" t="str">
        <f t="shared" si="59"/>
        <v/>
      </c>
      <c r="DB34" t="str">
        <f t="shared" si="60"/>
        <v/>
      </c>
      <c r="DC34" t="str">
        <f t="shared" si="61"/>
        <v/>
      </c>
      <c r="DD34" t="str">
        <f t="shared" si="62"/>
        <v/>
      </c>
      <c r="DE34" t="str">
        <f t="shared" si="63"/>
        <v/>
      </c>
      <c r="DF34" t="str">
        <f t="shared" si="64"/>
        <v/>
      </c>
      <c r="DG34" t="str">
        <f t="shared" si="65"/>
        <v/>
      </c>
      <c r="DH34" s="5" t="str">
        <f>IFERROR((CR34*$B$2*(1-$H34)*('CAR.CAP_per person'!B$2))/(_xlfn.XLOOKUP($E$2,EU_countries_GDP!$A$2:$A$29,EU_countries_GDP!$E$2:$E$29)),"")</f>
        <v/>
      </c>
      <c r="DI34" s="5" t="str">
        <f>IFERROR((CS34*$B$2*(1-$H34)*('CAR.CAP_per person'!C$2))/(_xlfn.XLOOKUP($E$2,EU_countries_GDP!$A$2:$A$29,EU_countries_GDP!$E$2:$E$29)),"")</f>
        <v/>
      </c>
      <c r="DJ34" s="5" t="str">
        <f>IFERROR((CT34*$B$2*(1-$H34)*('CAR.CAP_per person'!D$2))/(_xlfn.XLOOKUP($E$2,EU_countries_GDP!$A$2:$A$29,EU_countries_GDP!$E$2:$E$29)),"")</f>
        <v/>
      </c>
      <c r="DK34" s="5" t="str">
        <f>IFERROR((CU34*$B$2*(1-$H34)*('CAR.CAP_per person'!E$2))/(_xlfn.XLOOKUP($E$2,EU_countries_GDP!$A$2:$A$29,EU_countries_GDP!$E$2:$E$29)),"")</f>
        <v/>
      </c>
      <c r="DL34" s="5" t="str">
        <f>IFERROR((CV34*$B$2*(1-$H34)*('CAR.CAP_per person'!F$2))/(_xlfn.XLOOKUP($E$2,EU_countries_GDP!$A$2:$A$29,EU_countries_GDP!$E$2:$E$29)),"")</f>
        <v/>
      </c>
      <c r="DM34" s="5" t="str">
        <f>IFERROR((CW34*$B$2*(1-$H34)*('CAR.CAP_per person'!G$2))/(_xlfn.XLOOKUP($E$2,EU_countries_GDP!$A$2:$A$29,EU_countries_GDP!$E$2:$E$29)),"")</f>
        <v/>
      </c>
      <c r="DN34" s="5" t="str">
        <f>IFERROR((CX34*$B$2*(1-$H34)*('CAR.CAP_per person'!H$2))/(_xlfn.XLOOKUP($E$2,EU_countries_GDP!$A$2:$A$29,EU_countries_GDP!$E$2:$E$29)),"")</f>
        <v/>
      </c>
      <c r="DO34" s="5" t="str">
        <f>IFERROR((CY34*$B$2*(1-$H34)*('CAR.CAP_per person'!I$2))/(_xlfn.XLOOKUP($E$2,EU_countries_GDP!$A$2:$A$29,EU_countries_GDP!$E$2:$E$29)),"")</f>
        <v/>
      </c>
      <c r="DP34" s="5" t="str">
        <f>IFERROR((CZ34*$B$2*(1-$H34)*('CAR.CAP_per person'!J$2))/(_xlfn.XLOOKUP($E$2,EU_countries_GDP!$A$2:$A$29,EU_countries_GDP!$E$2:$E$29)),"")</f>
        <v/>
      </c>
      <c r="DQ34" s="5" t="str">
        <f>IFERROR((DA34*$B$2*(1-$H34)*('CAR.CAP_per person'!K$2))/(_xlfn.XLOOKUP($E$2,EU_countries_GDP!$A$2:$A$29,EU_countries_GDP!$E$2:$E$29)),"")</f>
        <v/>
      </c>
      <c r="DR34" s="5" t="str">
        <f>IFERROR((DB34*$B$2*(1-$H34)*('CAR.CAP_per person'!L$2))/(_xlfn.XLOOKUP($E$2,EU_countries_GDP!$A$2:$A$29,EU_countries_GDP!$E$2:$E$29)),"")</f>
        <v/>
      </c>
      <c r="DS34" s="5" t="str">
        <f>IFERROR((DC34*$B$2*(1-$H34)*('CAR.CAP_per person'!M$2))/(_xlfn.XLOOKUP($E$2,EU_countries_GDP!$A$2:$A$29,EU_countries_GDP!$E$2:$E$29)),"")</f>
        <v/>
      </c>
      <c r="DT34" s="5" t="str">
        <f>IFERROR((DD34*$B$2*(1-$H34)*('CAR.CAP_per person'!N$2))/(_xlfn.XLOOKUP($E$2,EU_countries_GDP!$A$2:$A$29,EU_countries_GDP!$E$2:$E$29)),"")</f>
        <v/>
      </c>
      <c r="DU34" s="5" t="str">
        <f>IFERROR((DE34*$B$2*(1-$H34)*('CAR.CAP_per person'!O$2))/(_xlfn.XLOOKUP($E$2,EU_countries_GDP!$A$2:$A$29,EU_countries_GDP!$E$2:$E$29)),"")</f>
        <v/>
      </c>
      <c r="DV34" s="5" t="str">
        <f>IFERROR((DF34*$B$2*(1-$H34)*('CAR.CAP_per person'!P$2))/(_xlfn.XLOOKUP($E$2,EU_countries_GDP!$A$2:$A$29,EU_countries_GDP!$E$2:$E$29)),"")</f>
        <v/>
      </c>
      <c r="DW34" s="5" t="str">
        <f>IFERROR((DG34*$B$2*(1-$H34)*('CAR.CAP_per person'!Q$2))/(_xlfn.XLOOKUP($E$2,EU_countries_GDP!$A$2:$A$29,EU_countries_GDP!$E$2:$E$29)),"")</f>
        <v/>
      </c>
    </row>
    <row r="35" spans="2:127">
      <c r="B35" t="str">
        <f>_xlfn.XLOOKUP(D35,Table5[Ingredient],Table5[Category],"",FALSE)</f>
        <v/>
      </c>
      <c r="C35" s="33"/>
      <c r="D35" s="33"/>
      <c r="E35" s="33"/>
      <c r="F35" s="33"/>
      <c r="G35" s="33"/>
      <c r="H35" s="33"/>
      <c r="I35" s="33"/>
      <c r="J35" s="37" t="str">
        <f>IFERROR(INDEX('AveragePrices&amp;Codes'!G:AG, MATCH($D35, 'AveragePrices&amp;Codes'!$A:$A, 0), MATCH(Tool_clean!$E$2, 'AveragePrices&amp;Codes'!$G$1:$AG$1, 0)),"")</f>
        <v/>
      </c>
      <c r="K35" s="37" t="str">
        <f t="shared" si="32"/>
        <v/>
      </c>
      <c r="L35">
        <f>IFERROR(IF($F35="Raw",_xlfn.XLOOKUP(_xlfn.XLOOKUP(Tool_clean!$D35,'AveragePrices&amp;Codes'!$A:$A,'AveragePrices&amp;Codes'!$B:$B),AGRIBALYSE_Raw!$B:$B,AGRIBALYSE_Raw!O:O)*$E35,_xlfn.XLOOKUP(_xlfn.XLOOKUP(Tool_clean!$D35,'AveragePrices&amp;Codes'!$A:$A,'AveragePrices&amp;Codes'!$B:$B),AGRIBALYSE_Cooked!$C:$C,AGRIBALYSE_Cooked!P:P)*$E35),"")</f>
        <v>0</v>
      </c>
      <c r="M35">
        <f>IFERROR(IF($F35="Raw",_xlfn.XLOOKUP(_xlfn.XLOOKUP(Tool_clean!$D35,'AveragePrices&amp;Codes'!$A:$A,'AveragePrices&amp;Codes'!$B:$B),AGRIBALYSE_Raw!$B:$B,AGRIBALYSE_Raw!P:P)*$E35,_xlfn.XLOOKUP(_xlfn.XLOOKUP(Tool_clean!$D35,'AveragePrices&amp;Codes'!$A:$A,'AveragePrices&amp;Codes'!$B:$B),AGRIBALYSE_Cooked!$C:$C,AGRIBALYSE_Cooked!Q:Q)*$E35),"")</f>
        <v>0</v>
      </c>
      <c r="N35">
        <f>IFERROR(IF($F35="Raw",_xlfn.XLOOKUP(_xlfn.XLOOKUP(Tool_clean!$D35,'AveragePrices&amp;Codes'!$A:$A,'AveragePrices&amp;Codes'!$B:$B),AGRIBALYSE_Raw!$B:$B,AGRIBALYSE_Raw!Q:Q)*$E35,_xlfn.XLOOKUP(_xlfn.XLOOKUP(Tool_clean!$D35,'AveragePrices&amp;Codes'!$A:$A,'AveragePrices&amp;Codes'!$B:$B),AGRIBALYSE_Cooked!$C:$C,AGRIBALYSE_Cooked!R:R)*$E35),"")</f>
        <v>0</v>
      </c>
      <c r="O35">
        <f>IFERROR(IF($F35="Raw",_xlfn.XLOOKUP(_xlfn.XLOOKUP(Tool_clean!$D35,'AveragePrices&amp;Codes'!$A:$A,'AveragePrices&amp;Codes'!$B:$B),AGRIBALYSE_Raw!$B:$B,AGRIBALYSE_Raw!R:R)*$E35,_xlfn.XLOOKUP(_xlfn.XLOOKUP(Tool_clean!$D35,'AveragePrices&amp;Codes'!$A:$A,'AveragePrices&amp;Codes'!$B:$B),AGRIBALYSE_Cooked!$C:$C,AGRIBALYSE_Cooked!S:S)*$E35),"")</f>
        <v>0</v>
      </c>
      <c r="P35">
        <f>IFERROR(IF($F35="Raw",_xlfn.XLOOKUP(_xlfn.XLOOKUP(Tool_clean!$D35,'AveragePrices&amp;Codes'!$A:$A,'AveragePrices&amp;Codes'!$B:$B),AGRIBALYSE_Raw!$B:$B,AGRIBALYSE_Raw!S:S)*$E35,_xlfn.XLOOKUP(_xlfn.XLOOKUP(Tool_clean!$D35,'AveragePrices&amp;Codes'!$A:$A,'AveragePrices&amp;Codes'!$B:$B),AGRIBALYSE_Cooked!$C:$C,AGRIBALYSE_Cooked!T:T)*$E35),"")</f>
        <v>0</v>
      </c>
      <c r="Q35">
        <f>IFERROR(IF($F35="Raw",_xlfn.XLOOKUP(_xlfn.XLOOKUP(Tool_clean!$D35,'AveragePrices&amp;Codes'!$A:$A,'AveragePrices&amp;Codes'!$B:$B),AGRIBALYSE_Raw!$B:$B,AGRIBALYSE_Raw!T:T)*$E35,_xlfn.XLOOKUP(_xlfn.XLOOKUP(Tool_clean!$D35,'AveragePrices&amp;Codes'!$A:$A,'AveragePrices&amp;Codes'!$B:$B),AGRIBALYSE_Cooked!$C:$C,AGRIBALYSE_Cooked!U:U)*$E35),"")</f>
        <v>0</v>
      </c>
      <c r="R35">
        <f>IFERROR(IF($F35="Raw",_xlfn.XLOOKUP(_xlfn.XLOOKUP(Tool_clean!$D35,'AveragePrices&amp;Codes'!$A:$A,'AveragePrices&amp;Codes'!$B:$B),AGRIBALYSE_Raw!$B:$B,AGRIBALYSE_Raw!U:U)*$E35,_xlfn.XLOOKUP(_xlfn.XLOOKUP(Tool_clean!$D35,'AveragePrices&amp;Codes'!$A:$A,'AveragePrices&amp;Codes'!$B:$B),AGRIBALYSE_Cooked!$C:$C,AGRIBALYSE_Cooked!V:V)*$E35),"")</f>
        <v>0</v>
      </c>
      <c r="S35">
        <f>IFERROR(IF($F35="Raw",_xlfn.XLOOKUP(_xlfn.XLOOKUP(Tool_clean!$D35,'AveragePrices&amp;Codes'!$A:$A,'AveragePrices&amp;Codes'!$B:$B),AGRIBALYSE_Raw!$B:$B,AGRIBALYSE_Raw!V:V)*$E35,_xlfn.XLOOKUP(_xlfn.XLOOKUP(Tool_clean!$D35,'AveragePrices&amp;Codes'!$A:$A,'AveragePrices&amp;Codes'!$B:$B),AGRIBALYSE_Cooked!$C:$C,AGRIBALYSE_Cooked!W:W)*$E35),"")</f>
        <v>0</v>
      </c>
      <c r="T35">
        <f>IFERROR(IF($F35="Raw",_xlfn.XLOOKUP(_xlfn.XLOOKUP(Tool_clean!$D35,'AveragePrices&amp;Codes'!$A:$A,'AveragePrices&amp;Codes'!$B:$B),AGRIBALYSE_Raw!$B:$B,AGRIBALYSE_Raw!W:W)*$E35,_xlfn.XLOOKUP(_xlfn.XLOOKUP(Tool_clean!$D35,'AveragePrices&amp;Codes'!$A:$A,'AveragePrices&amp;Codes'!$B:$B),AGRIBALYSE_Cooked!$C:$C,AGRIBALYSE_Cooked!X:X)*$E35),"")</f>
        <v>0</v>
      </c>
      <c r="U35">
        <f>IFERROR(IF($F35="Raw",_xlfn.XLOOKUP(_xlfn.XLOOKUP(Tool_clean!$D35,'AveragePrices&amp;Codes'!$A:$A,'AveragePrices&amp;Codes'!$B:$B),AGRIBALYSE_Raw!$B:$B,AGRIBALYSE_Raw!X:X)*$E35,_xlfn.XLOOKUP(_xlfn.XLOOKUP(Tool_clean!$D35,'AveragePrices&amp;Codes'!$A:$A,'AveragePrices&amp;Codes'!$B:$B),AGRIBALYSE_Cooked!$C:$C,AGRIBALYSE_Cooked!Y:Y)*$E35),"")</f>
        <v>0</v>
      </c>
      <c r="V35">
        <f>IFERROR(IF($F35="Raw",_xlfn.XLOOKUP(_xlfn.XLOOKUP(Tool_clean!$D35,'AveragePrices&amp;Codes'!$A:$A,'AveragePrices&amp;Codes'!$B:$B),AGRIBALYSE_Raw!$B:$B,AGRIBALYSE_Raw!Y:Y)*$E35,_xlfn.XLOOKUP(_xlfn.XLOOKUP(Tool_clean!$D35,'AveragePrices&amp;Codes'!$A:$A,'AveragePrices&amp;Codes'!$B:$B),AGRIBALYSE_Cooked!$C:$C,AGRIBALYSE_Cooked!Z:Z)*$E35),"")</f>
        <v>0</v>
      </c>
      <c r="W35">
        <f>IFERROR(IF($F35="Raw",_xlfn.XLOOKUP(_xlfn.XLOOKUP(Tool_clean!$D35,'AveragePrices&amp;Codes'!$A:$A,'AveragePrices&amp;Codes'!$B:$B),AGRIBALYSE_Raw!$B:$B,AGRIBALYSE_Raw!Z:Z)*$E35,_xlfn.XLOOKUP(_xlfn.XLOOKUP(Tool_clean!$D35,'AveragePrices&amp;Codes'!$A:$A,'AveragePrices&amp;Codes'!$B:$B),AGRIBALYSE_Cooked!$C:$C,AGRIBALYSE_Cooked!AA:AA)*$E35),"")</f>
        <v>0</v>
      </c>
      <c r="X35">
        <f>IFERROR(IF($F35="Raw",_xlfn.XLOOKUP(_xlfn.XLOOKUP(Tool_clean!$D35,'AveragePrices&amp;Codes'!$A:$A,'AveragePrices&amp;Codes'!$B:$B),AGRIBALYSE_Raw!$B:$B,AGRIBALYSE_Raw!AA:AA)*$E35,_xlfn.XLOOKUP(_xlfn.XLOOKUP(Tool_clean!$D35,'AveragePrices&amp;Codes'!$A:$A,'AveragePrices&amp;Codes'!$B:$B),AGRIBALYSE_Cooked!$C:$C,AGRIBALYSE_Cooked!AB:AB)*$E35),"")</f>
        <v>0</v>
      </c>
      <c r="Y35">
        <f>IFERROR(IF($F35="Raw",_xlfn.XLOOKUP(_xlfn.XLOOKUP(Tool_clean!$D35,'AveragePrices&amp;Codes'!$A:$A,'AveragePrices&amp;Codes'!$B:$B),AGRIBALYSE_Raw!$B:$B,AGRIBALYSE_Raw!AB:AB)*$E35,_xlfn.XLOOKUP(_xlfn.XLOOKUP(Tool_clean!$D35,'AveragePrices&amp;Codes'!$A:$A,'AveragePrices&amp;Codes'!$B:$B),AGRIBALYSE_Cooked!$C:$C,AGRIBALYSE_Cooked!AC:AC)*$E35),"")</f>
        <v>0</v>
      </c>
      <c r="Z35">
        <f>IFERROR(IF($F35="Raw",_xlfn.XLOOKUP(_xlfn.XLOOKUP(Tool_clean!$D35,'AveragePrices&amp;Codes'!$A:$A,'AveragePrices&amp;Codes'!$B:$B),AGRIBALYSE_Raw!$B:$B,AGRIBALYSE_Raw!AC:AC)*$E35,_xlfn.XLOOKUP(_xlfn.XLOOKUP(Tool_clean!$D35,'AveragePrices&amp;Codes'!$A:$A,'AveragePrices&amp;Codes'!$B:$B),AGRIBALYSE_Cooked!$C:$C,AGRIBALYSE_Cooked!AD:AD)*$E35),"")</f>
        <v>0</v>
      </c>
      <c r="AA35">
        <f>IFERROR(IF($F35="Raw",_xlfn.XLOOKUP(_xlfn.XLOOKUP(Tool_clean!$D35,'AveragePrices&amp;Codes'!$A:$A,'AveragePrices&amp;Codes'!$B:$B),AGRIBALYSE_Raw!$B:$B,AGRIBALYSE_Raw!AD:AD)*$E35,_xlfn.XLOOKUP(_xlfn.XLOOKUP(Tool_clean!$D35,'AveragePrices&amp;Codes'!$A:$A,'AveragePrices&amp;Codes'!$B:$B),AGRIBALYSE_Cooked!$C:$C,AGRIBALYSE_Cooked!AE:AE)*$E35),"")</f>
        <v>0</v>
      </c>
      <c r="AB35" t="str" cm="1">
        <f t="array" ref="AB35">IFERROR(_xlfn.XLOOKUP(Tool_clean!$F35&amp;$E$2,'Cooking methods'!$A:$A&amp;'Cooking methods'!$B:$B,'Cooking methods'!C:C)*$E35,"")</f>
        <v/>
      </c>
      <c r="AC35" t="str" cm="1">
        <f t="array" ref="AC35">IFERROR(_xlfn.XLOOKUP(Tool_clean!$F35&amp;$E$2,'Cooking methods'!$A:$A&amp;'Cooking methods'!$B:$B,'Cooking methods'!D:D)*$E35,"")</f>
        <v/>
      </c>
      <c r="AD35" t="str" cm="1">
        <f t="array" ref="AD35">IFERROR(_xlfn.XLOOKUP(Tool_clean!$F35&amp;$E$2,'Cooking methods'!$A:$A&amp;'Cooking methods'!$B:$B,'Cooking methods'!E:E)*$E35,"")</f>
        <v/>
      </c>
      <c r="AE35" t="str" cm="1">
        <f t="array" ref="AE35">IFERROR(_xlfn.XLOOKUP(Tool_clean!$F35&amp;$E$2,'Cooking methods'!$A:$A&amp;'Cooking methods'!$B:$B,'Cooking methods'!F:F)*$E35,"")</f>
        <v/>
      </c>
      <c r="AF35" t="str" cm="1">
        <f t="array" ref="AF35">IFERROR(_xlfn.XLOOKUP(Tool_clean!$F35&amp;$E$2,'Cooking methods'!$A:$A&amp;'Cooking methods'!$B:$B,'Cooking methods'!G:G)*$E35,"")</f>
        <v/>
      </c>
      <c r="AG35" t="str" cm="1">
        <f t="array" ref="AG35">IFERROR(_xlfn.XLOOKUP(Tool_clean!$F35&amp;$E$2,'Cooking methods'!$A:$A&amp;'Cooking methods'!$B:$B,'Cooking methods'!H:H)*$E35,"")</f>
        <v/>
      </c>
      <c r="AH35" t="str" cm="1">
        <f t="array" ref="AH35">IFERROR(_xlfn.XLOOKUP(Tool_clean!$F35&amp;$E$2,'Cooking methods'!$A:$A&amp;'Cooking methods'!$B:$B,'Cooking methods'!I:I)*$E35,"")</f>
        <v/>
      </c>
      <c r="AI35" t="str" cm="1">
        <f t="array" ref="AI35">IFERROR(_xlfn.XLOOKUP(Tool_clean!$F35&amp;$E$2,'Cooking methods'!$A:$A&amp;'Cooking methods'!$B:$B,'Cooking methods'!J:J)*$E35,"")</f>
        <v/>
      </c>
      <c r="AJ35" t="str" cm="1">
        <f t="array" ref="AJ35">IFERROR(_xlfn.XLOOKUP(Tool_clean!$F35&amp;$E$2,'Cooking methods'!$A:$A&amp;'Cooking methods'!$B:$B,'Cooking methods'!K:K)*$E35,"")</f>
        <v/>
      </c>
      <c r="AK35" t="str" cm="1">
        <f t="array" ref="AK35">IFERROR(_xlfn.XLOOKUP(Tool_clean!$F35&amp;$E$2,'Cooking methods'!$A:$A&amp;'Cooking methods'!$B:$B,'Cooking methods'!L:L)*$E35,"")</f>
        <v/>
      </c>
      <c r="AL35" t="str" cm="1">
        <f t="array" ref="AL35">IFERROR(_xlfn.XLOOKUP(Tool_clean!$F35&amp;$E$2,'Cooking methods'!$A:$A&amp;'Cooking methods'!$B:$B,'Cooking methods'!M:M)*$E35,"")</f>
        <v/>
      </c>
      <c r="AM35" t="str" cm="1">
        <f t="array" ref="AM35">IFERROR(_xlfn.XLOOKUP(Tool_clean!$F35&amp;$E$2,'Cooking methods'!$A:$A&amp;'Cooking methods'!$B:$B,'Cooking methods'!N:N)*$E35,"")</f>
        <v/>
      </c>
      <c r="AN35" t="str" cm="1">
        <f t="array" ref="AN35">IFERROR(_xlfn.XLOOKUP(Tool_clean!$F35&amp;$E$2,'Cooking methods'!$A:$A&amp;'Cooking methods'!$B:$B,'Cooking methods'!O:O)*$E35,"")</f>
        <v/>
      </c>
      <c r="AO35" t="str" cm="1">
        <f t="array" ref="AO35">IFERROR(_xlfn.XLOOKUP(Tool_clean!$F35&amp;$E$2,'Cooking methods'!$A:$A&amp;'Cooking methods'!$B:$B,'Cooking methods'!P:P)*$E35,"")</f>
        <v/>
      </c>
      <c r="AP35" t="str" cm="1">
        <f t="array" ref="AP35">IFERROR(_xlfn.XLOOKUP(Tool_clean!$F35&amp;$E$2,'Cooking methods'!$A:$A&amp;'Cooking methods'!$B:$B,'Cooking methods'!Q:Q)*$E35,"")</f>
        <v/>
      </c>
      <c r="AQ35" t="str" cm="1">
        <f t="array" ref="AQ35">IFERROR(_xlfn.XLOOKUP(Tool_clean!$F35&amp;$E$2,'Cooking methods'!$A:$A&amp;'Cooking methods'!$B:$B,'Cooking methods'!R:R)*$E35,"")</f>
        <v/>
      </c>
      <c r="AR35" t="str" cm="1">
        <f t="array" ref="AR35">IFERROR(_xlfn.XLOOKUP(Tool_clean!$G35&amp;$E$2,'Waste management'!$A:$A&amp;'Waste management'!$B:$B,'Waste management'!C:C)*$E35,"")</f>
        <v/>
      </c>
      <c r="AS35" t="str" cm="1">
        <f t="array" ref="AS35">IFERROR(_xlfn.XLOOKUP(Tool_clean!$G35&amp;$E$2,'Waste management'!$A:$A&amp;'Waste management'!$B:$B,'Waste management'!D:D)*$E35,"")</f>
        <v/>
      </c>
      <c r="AT35" t="str" cm="1">
        <f t="array" ref="AT35">IFERROR(_xlfn.XLOOKUP(Tool_clean!$G35&amp;$E$2,'Waste management'!$A:$A&amp;'Waste management'!$B:$B,'Waste management'!E:E)*$E35,"")</f>
        <v/>
      </c>
      <c r="AU35" t="str" cm="1">
        <f t="array" ref="AU35">IFERROR(_xlfn.XLOOKUP(Tool_clean!$G35&amp;$E$2,'Waste management'!$A:$A&amp;'Waste management'!$B:$B,'Waste management'!F:F)*$E35,"")</f>
        <v/>
      </c>
      <c r="AV35" t="str" cm="1">
        <f t="array" ref="AV35">IFERROR(_xlfn.XLOOKUP(Tool_clean!$G35&amp;$E$2,'Waste management'!$A:$A&amp;'Waste management'!$B:$B,'Waste management'!G:G)*$E35,"")</f>
        <v/>
      </c>
      <c r="AW35" t="str" cm="1">
        <f t="array" ref="AW35">IFERROR(_xlfn.XLOOKUP(Tool_clean!$G35&amp;$E$2,'Waste management'!$A:$A&amp;'Waste management'!$B:$B,'Waste management'!H:H)*$E35,"")</f>
        <v/>
      </c>
      <c r="AX35" t="str" cm="1">
        <f t="array" ref="AX35">IFERROR(_xlfn.XLOOKUP(Tool_clean!$G35&amp;$E$2,'Waste management'!$A:$A&amp;'Waste management'!$B:$B,'Waste management'!I:I)*$E35,"")</f>
        <v/>
      </c>
      <c r="AY35" t="str" cm="1">
        <f t="array" ref="AY35">IFERROR(_xlfn.XLOOKUP(Tool_clean!$G35&amp;$E$2,'Waste management'!$A:$A&amp;'Waste management'!$B:$B,'Waste management'!J:J)*$E35,"")</f>
        <v/>
      </c>
      <c r="AZ35" t="str" cm="1">
        <f t="array" ref="AZ35">IFERROR(_xlfn.XLOOKUP(Tool_clean!$G35&amp;$E$2,'Waste management'!$A:$A&amp;'Waste management'!$B:$B,'Waste management'!K:K)*$E35,"")</f>
        <v/>
      </c>
      <c r="BA35" t="str" cm="1">
        <f t="array" ref="BA35">IFERROR(_xlfn.XLOOKUP(Tool_clean!$G35&amp;$E$2,'Waste management'!$A:$A&amp;'Waste management'!$B:$B,'Waste management'!L:L)*$E35,"")</f>
        <v/>
      </c>
      <c r="BB35" t="str" cm="1">
        <f t="array" ref="BB35">IFERROR(_xlfn.XLOOKUP(Tool_clean!$G35&amp;$E$2,'Waste management'!$A:$A&amp;'Waste management'!$B:$B,'Waste management'!M:M)*$E35,"")</f>
        <v/>
      </c>
      <c r="BC35" t="str" cm="1">
        <f t="array" ref="BC35">IFERROR(_xlfn.XLOOKUP(Tool_clean!$G35&amp;$E$2,'Waste management'!$A:$A&amp;'Waste management'!$B:$B,'Waste management'!N:N)*$E35,"")</f>
        <v/>
      </c>
      <c r="BD35" t="str" cm="1">
        <f t="array" ref="BD35">IFERROR(_xlfn.XLOOKUP(Tool_clean!$G35&amp;$E$2,'Waste management'!$A:$A&amp;'Waste management'!$B:$B,'Waste management'!O:O)*$E35,"")</f>
        <v/>
      </c>
      <c r="BE35" t="str" cm="1">
        <f t="array" ref="BE35">IFERROR(_xlfn.XLOOKUP(Tool_clean!$G35&amp;$E$2,'Waste management'!$A:$A&amp;'Waste management'!$B:$B,'Waste management'!P:P)*$E35,"")</f>
        <v/>
      </c>
      <c r="BF35" t="str" cm="1">
        <f t="array" ref="BF35">IFERROR(_xlfn.XLOOKUP(Tool_clean!$G35&amp;$E$2,'Waste management'!$A:$A&amp;'Waste management'!$B:$B,'Waste management'!Q:Q)*$E35,"")</f>
        <v/>
      </c>
      <c r="BG35" t="str" cm="1">
        <f t="array" ref="BG35">IFERROR(_xlfn.XLOOKUP(Tool_clean!$G35&amp;$E$2,'Waste management'!$A:$A&amp;'Waste management'!$B:$B,'Waste management'!R:R)*$E35,"")</f>
        <v/>
      </c>
      <c r="BH35" t="str">
        <f>IFERROR((L35+AR35+AB35)*_xlfn.XLOOKUP(Tool_clean!BH$4,Monetization_Factors!$A:$A,Monetization_Factors!$D:$D),"")</f>
        <v/>
      </c>
      <c r="BI35" t="str">
        <f>IFERROR((M35+AS35+AC35)*_xlfn.XLOOKUP(Tool_clean!BI$4,Monetization_Factors!$A:$A,Monetization_Factors!$D:$D),"")</f>
        <v/>
      </c>
      <c r="BJ35" t="str">
        <f>IFERROR((N35+AT35+AD35)*_xlfn.XLOOKUP(Tool_clean!BJ$4,Monetization_Factors!$A:$A,Monetization_Factors!$D:$D),"")</f>
        <v/>
      </c>
      <c r="BK35" t="str">
        <f>IFERROR((O35+AU35+AE35)*_xlfn.XLOOKUP(Tool_clean!BK$4,Monetization_Factors!$A:$A,Monetization_Factors!$D:$D),"")</f>
        <v/>
      </c>
      <c r="BL35" t="str">
        <f>IFERROR((P35+AV35+AF35)*_xlfn.XLOOKUP(Tool_clean!BL$4,Monetization_Factors!$A:$A,Monetization_Factors!$D:$D),"")</f>
        <v/>
      </c>
      <c r="BM35" t="str">
        <f>IFERROR((Q35+AW35+AG35)*_xlfn.XLOOKUP(Tool_clean!BM$4,Monetization_Factors!$A:$A,Monetization_Factors!$D:$D),"")</f>
        <v/>
      </c>
      <c r="BN35" t="str">
        <f>IFERROR((R35+AX35+AH35)*_xlfn.XLOOKUP(Tool_clean!BN$4,Monetization_Factors!$A:$A,Monetization_Factors!$D:$D),"")</f>
        <v/>
      </c>
      <c r="BO35" t="str">
        <f>IFERROR((S35+AY35+AI35)*_xlfn.XLOOKUP(Tool_clean!BO$4,Monetization_Factors!$A:$A,Monetization_Factors!$D:$D),"")</f>
        <v/>
      </c>
      <c r="BP35" t="str">
        <f>IFERROR((T35+AZ35+AJ35)*_xlfn.XLOOKUP(Tool_clean!BP$4,Monetization_Factors!$A:$A,Monetization_Factors!$D:$D),"")</f>
        <v/>
      </c>
      <c r="BQ35" t="str">
        <f>IFERROR((U35+BA35+AK35)*_xlfn.XLOOKUP(Tool_clean!BQ$4,Monetization_Factors!$A:$A,Monetization_Factors!$D:$D),"")</f>
        <v/>
      </c>
      <c r="BR35" t="str">
        <f>IFERROR((V35+BB35+AL35)*_xlfn.XLOOKUP(Tool_clean!BR$4,Monetization_Factors!$A:$A,Monetization_Factors!$D:$D),"")</f>
        <v/>
      </c>
      <c r="BS35" t="str">
        <f>IFERROR((W35+BC35+AM35)*_xlfn.XLOOKUP(Tool_clean!BS$4,Monetization_Factors!$A:$A,Monetization_Factors!$D:$D),"")</f>
        <v/>
      </c>
      <c r="BT35" t="str">
        <f>IFERROR((X35+BD35+AN35)*_xlfn.XLOOKUP(Tool_clean!BT$4,Monetization_Factors!$A:$A,Monetization_Factors!$D:$D),"")</f>
        <v/>
      </c>
      <c r="BU35" t="str">
        <f>IFERROR((Y35+BE35+AO35)*_xlfn.XLOOKUP(Tool_clean!BU$4,Monetization_Factors!$A:$A,Monetization_Factors!$D:$D),"")</f>
        <v/>
      </c>
      <c r="BV35" t="str">
        <f>IFERROR((Z35+BF35+AP35)*_xlfn.XLOOKUP(Tool_clean!BV$4,Monetization_Factors!$A:$A,Monetization_Factors!$D:$D),"")</f>
        <v/>
      </c>
      <c r="BW35" t="str">
        <f>IFERROR((AA35+BG35+AQ35)*_xlfn.XLOOKUP(Tool_clean!BW$4,Monetization_Factors!$A:$A,Monetization_Factors!$D:$D),"")</f>
        <v/>
      </c>
      <c r="BX35" s="38" t="str" cm="1">
        <f t="array" ref="BX35">IFERROR(_xlfn.IFS(I35&gt;0,I35*E35,I35="",J35*E35),"")</f>
        <v/>
      </c>
      <c r="BY35" s="38">
        <f t="shared" si="33"/>
        <v>0</v>
      </c>
      <c r="BZ35" s="38" t="str">
        <f t="shared" si="34"/>
        <v/>
      </c>
      <c r="CA35" s="38" t="str">
        <f t="shared" si="35"/>
        <v/>
      </c>
      <c r="CB35" t="str">
        <f t="shared" si="0"/>
        <v/>
      </c>
      <c r="CC35" t="str">
        <f t="shared" si="36"/>
        <v/>
      </c>
      <c r="CD35" t="str">
        <f t="shared" si="37"/>
        <v/>
      </c>
      <c r="CE35" t="str">
        <f t="shared" si="38"/>
        <v/>
      </c>
      <c r="CF35" t="str">
        <f t="shared" si="39"/>
        <v/>
      </c>
      <c r="CG35" t="str">
        <f t="shared" si="40"/>
        <v/>
      </c>
      <c r="CH35" t="str">
        <f t="shared" si="41"/>
        <v/>
      </c>
      <c r="CI35" t="str">
        <f t="shared" si="42"/>
        <v/>
      </c>
      <c r="CJ35" t="str">
        <f t="shared" si="43"/>
        <v/>
      </c>
      <c r="CK35" t="str">
        <f t="shared" si="44"/>
        <v/>
      </c>
      <c r="CL35" t="str">
        <f t="shared" si="45"/>
        <v/>
      </c>
      <c r="CM35" t="str">
        <f t="shared" si="46"/>
        <v/>
      </c>
      <c r="CN35" t="str">
        <f t="shared" si="47"/>
        <v/>
      </c>
      <c r="CO35" t="str">
        <f t="shared" si="48"/>
        <v/>
      </c>
      <c r="CP35" t="str">
        <f t="shared" si="49"/>
        <v/>
      </c>
      <c r="CQ35" t="str">
        <f t="shared" si="50"/>
        <v/>
      </c>
      <c r="CR35" t="str">
        <f t="shared" si="16"/>
        <v/>
      </c>
      <c r="CS35" t="str">
        <f t="shared" si="51"/>
        <v/>
      </c>
      <c r="CT35" t="str">
        <f t="shared" si="52"/>
        <v/>
      </c>
      <c r="CU35" t="str">
        <f t="shared" si="53"/>
        <v/>
      </c>
      <c r="CV35" t="str">
        <f t="shared" si="54"/>
        <v/>
      </c>
      <c r="CW35" t="str">
        <f t="shared" si="55"/>
        <v/>
      </c>
      <c r="CX35" t="str">
        <f t="shared" si="56"/>
        <v/>
      </c>
      <c r="CY35" t="str">
        <f t="shared" si="57"/>
        <v/>
      </c>
      <c r="CZ35" t="str">
        <f t="shared" si="58"/>
        <v/>
      </c>
      <c r="DA35" t="str">
        <f t="shared" si="59"/>
        <v/>
      </c>
      <c r="DB35" t="str">
        <f t="shared" si="60"/>
        <v/>
      </c>
      <c r="DC35" t="str">
        <f t="shared" si="61"/>
        <v/>
      </c>
      <c r="DD35" t="str">
        <f t="shared" si="62"/>
        <v/>
      </c>
      <c r="DE35" t="str">
        <f t="shared" si="63"/>
        <v/>
      </c>
      <c r="DF35" t="str">
        <f t="shared" si="64"/>
        <v/>
      </c>
      <c r="DG35" t="str">
        <f t="shared" si="65"/>
        <v/>
      </c>
      <c r="DH35" s="5" t="str">
        <f>IFERROR((CR35*$B$2*(1-$H35)*('CAR.CAP_per person'!B$2))/(_xlfn.XLOOKUP($E$2,EU_countries_GDP!$A$2:$A$29,EU_countries_GDP!$E$2:$E$29)),"")</f>
        <v/>
      </c>
      <c r="DI35" s="5" t="str">
        <f>IFERROR((CS35*$B$2*(1-$H35)*('CAR.CAP_per person'!C$2))/(_xlfn.XLOOKUP($E$2,EU_countries_GDP!$A$2:$A$29,EU_countries_GDP!$E$2:$E$29)),"")</f>
        <v/>
      </c>
      <c r="DJ35" s="5" t="str">
        <f>IFERROR((CT35*$B$2*(1-$H35)*('CAR.CAP_per person'!D$2))/(_xlfn.XLOOKUP($E$2,EU_countries_GDP!$A$2:$A$29,EU_countries_GDP!$E$2:$E$29)),"")</f>
        <v/>
      </c>
      <c r="DK35" s="5" t="str">
        <f>IFERROR((CU35*$B$2*(1-$H35)*('CAR.CAP_per person'!E$2))/(_xlfn.XLOOKUP($E$2,EU_countries_GDP!$A$2:$A$29,EU_countries_GDP!$E$2:$E$29)),"")</f>
        <v/>
      </c>
      <c r="DL35" s="5" t="str">
        <f>IFERROR((CV35*$B$2*(1-$H35)*('CAR.CAP_per person'!F$2))/(_xlfn.XLOOKUP($E$2,EU_countries_GDP!$A$2:$A$29,EU_countries_GDP!$E$2:$E$29)),"")</f>
        <v/>
      </c>
      <c r="DM35" s="5" t="str">
        <f>IFERROR((CW35*$B$2*(1-$H35)*('CAR.CAP_per person'!G$2))/(_xlfn.XLOOKUP($E$2,EU_countries_GDP!$A$2:$A$29,EU_countries_GDP!$E$2:$E$29)),"")</f>
        <v/>
      </c>
      <c r="DN35" s="5" t="str">
        <f>IFERROR((CX35*$B$2*(1-$H35)*('CAR.CAP_per person'!H$2))/(_xlfn.XLOOKUP($E$2,EU_countries_GDP!$A$2:$A$29,EU_countries_GDP!$E$2:$E$29)),"")</f>
        <v/>
      </c>
      <c r="DO35" s="5" t="str">
        <f>IFERROR((CY35*$B$2*(1-$H35)*('CAR.CAP_per person'!I$2))/(_xlfn.XLOOKUP($E$2,EU_countries_GDP!$A$2:$A$29,EU_countries_GDP!$E$2:$E$29)),"")</f>
        <v/>
      </c>
      <c r="DP35" s="5" t="str">
        <f>IFERROR((CZ35*$B$2*(1-$H35)*('CAR.CAP_per person'!J$2))/(_xlfn.XLOOKUP($E$2,EU_countries_GDP!$A$2:$A$29,EU_countries_GDP!$E$2:$E$29)),"")</f>
        <v/>
      </c>
      <c r="DQ35" s="5" t="str">
        <f>IFERROR((DA35*$B$2*(1-$H35)*('CAR.CAP_per person'!K$2))/(_xlfn.XLOOKUP($E$2,EU_countries_GDP!$A$2:$A$29,EU_countries_GDP!$E$2:$E$29)),"")</f>
        <v/>
      </c>
      <c r="DR35" s="5" t="str">
        <f>IFERROR((DB35*$B$2*(1-$H35)*('CAR.CAP_per person'!L$2))/(_xlfn.XLOOKUP($E$2,EU_countries_GDP!$A$2:$A$29,EU_countries_GDP!$E$2:$E$29)),"")</f>
        <v/>
      </c>
      <c r="DS35" s="5" t="str">
        <f>IFERROR((DC35*$B$2*(1-$H35)*('CAR.CAP_per person'!M$2))/(_xlfn.XLOOKUP($E$2,EU_countries_GDP!$A$2:$A$29,EU_countries_GDP!$E$2:$E$29)),"")</f>
        <v/>
      </c>
      <c r="DT35" s="5" t="str">
        <f>IFERROR((DD35*$B$2*(1-$H35)*('CAR.CAP_per person'!N$2))/(_xlfn.XLOOKUP($E$2,EU_countries_GDP!$A$2:$A$29,EU_countries_GDP!$E$2:$E$29)),"")</f>
        <v/>
      </c>
      <c r="DU35" s="5" t="str">
        <f>IFERROR((DE35*$B$2*(1-$H35)*('CAR.CAP_per person'!O$2))/(_xlfn.XLOOKUP($E$2,EU_countries_GDP!$A$2:$A$29,EU_countries_GDP!$E$2:$E$29)),"")</f>
        <v/>
      </c>
      <c r="DV35" s="5" t="str">
        <f>IFERROR((DF35*$B$2*(1-$H35)*('CAR.CAP_per person'!P$2))/(_xlfn.XLOOKUP($E$2,EU_countries_GDP!$A$2:$A$29,EU_countries_GDP!$E$2:$E$29)),"")</f>
        <v/>
      </c>
      <c r="DW35" s="5" t="str">
        <f>IFERROR((DG35*$B$2*(1-$H35)*('CAR.CAP_per person'!Q$2))/(_xlfn.XLOOKUP($E$2,EU_countries_GDP!$A$2:$A$29,EU_countries_GDP!$E$2:$E$29)),"")</f>
        <v/>
      </c>
    </row>
    <row r="36" spans="2:127">
      <c r="B36" t="str">
        <f>_xlfn.XLOOKUP(D36,Table5[Ingredient],Table5[Category],"",FALSE)</f>
        <v/>
      </c>
      <c r="C36" s="33"/>
      <c r="D36" s="33"/>
      <c r="E36" s="33"/>
      <c r="F36" s="33"/>
      <c r="G36" s="33"/>
      <c r="H36" s="33"/>
      <c r="I36" s="33"/>
      <c r="J36" s="37" t="str">
        <f>IFERROR(INDEX('AveragePrices&amp;Codes'!G:AG, MATCH($D36, 'AveragePrices&amp;Codes'!$A:$A, 0), MATCH(Tool_clean!$E$2, 'AveragePrices&amp;Codes'!$G$1:$AG$1, 0)),"")</f>
        <v/>
      </c>
      <c r="K36" s="37" t="str">
        <f t="shared" si="32"/>
        <v/>
      </c>
      <c r="L36">
        <f>IFERROR(IF($F36="Raw",_xlfn.XLOOKUP(_xlfn.XLOOKUP(Tool_clean!$D36,'AveragePrices&amp;Codes'!$A:$A,'AveragePrices&amp;Codes'!$B:$B),AGRIBALYSE_Raw!$B:$B,AGRIBALYSE_Raw!O:O)*$E36,_xlfn.XLOOKUP(_xlfn.XLOOKUP(Tool_clean!$D36,'AveragePrices&amp;Codes'!$A:$A,'AveragePrices&amp;Codes'!$B:$B),AGRIBALYSE_Cooked!$C:$C,AGRIBALYSE_Cooked!P:P)*$E36),"")</f>
        <v>0</v>
      </c>
      <c r="M36">
        <f>IFERROR(IF($F36="Raw",_xlfn.XLOOKUP(_xlfn.XLOOKUP(Tool_clean!$D36,'AveragePrices&amp;Codes'!$A:$A,'AveragePrices&amp;Codes'!$B:$B),AGRIBALYSE_Raw!$B:$B,AGRIBALYSE_Raw!P:P)*$E36,_xlfn.XLOOKUP(_xlfn.XLOOKUP(Tool_clean!$D36,'AveragePrices&amp;Codes'!$A:$A,'AveragePrices&amp;Codes'!$B:$B),AGRIBALYSE_Cooked!$C:$C,AGRIBALYSE_Cooked!Q:Q)*$E36),"")</f>
        <v>0</v>
      </c>
      <c r="N36">
        <f>IFERROR(IF($F36="Raw",_xlfn.XLOOKUP(_xlfn.XLOOKUP(Tool_clean!$D36,'AveragePrices&amp;Codes'!$A:$A,'AveragePrices&amp;Codes'!$B:$B),AGRIBALYSE_Raw!$B:$B,AGRIBALYSE_Raw!Q:Q)*$E36,_xlfn.XLOOKUP(_xlfn.XLOOKUP(Tool_clean!$D36,'AveragePrices&amp;Codes'!$A:$A,'AveragePrices&amp;Codes'!$B:$B),AGRIBALYSE_Cooked!$C:$C,AGRIBALYSE_Cooked!R:R)*$E36),"")</f>
        <v>0</v>
      </c>
      <c r="O36">
        <f>IFERROR(IF($F36="Raw",_xlfn.XLOOKUP(_xlfn.XLOOKUP(Tool_clean!$D36,'AveragePrices&amp;Codes'!$A:$A,'AveragePrices&amp;Codes'!$B:$B),AGRIBALYSE_Raw!$B:$B,AGRIBALYSE_Raw!R:R)*$E36,_xlfn.XLOOKUP(_xlfn.XLOOKUP(Tool_clean!$D36,'AveragePrices&amp;Codes'!$A:$A,'AveragePrices&amp;Codes'!$B:$B),AGRIBALYSE_Cooked!$C:$C,AGRIBALYSE_Cooked!S:S)*$E36),"")</f>
        <v>0</v>
      </c>
      <c r="P36">
        <f>IFERROR(IF($F36="Raw",_xlfn.XLOOKUP(_xlfn.XLOOKUP(Tool_clean!$D36,'AveragePrices&amp;Codes'!$A:$A,'AveragePrices&amp;Codes'!$B:$B),AGRIBALYSE_Raw!$B:$B,AGRIBALYSE_Raw!S:S)*$E36,_xlfn.XLOOKUP(_xlfn.XLOOKUP(Tool_clean!$D36,'AveragePrices&amp;Codes'!$A:$A,'AveragePrices&amp;Codes'!$B:$B),AGRIBALYSE_Cooked!$C:$C,AGRIBALYSE_Cooked!T:T)*$E36),"")</f>
        <v>0</v>
      </c>
      <c r="Q36">
        <f>IFERROR(IF($F36="Raw",_xlfn.XLOOKUP(_xlfn.XLOOKUP(Tool_clean!$D36,'AveragePrices&amp;Codes'!$A:$A,'AveragePrices&amp;Codes'!$B:$B),AGRIBALYSE_Raw!$B:$B,AGRIBALYSE_Raw!T:T)*$E36,_xlfn.XLOOKUP(_xlfn.XLOOKUP(Tool_clean!$D36,'AveragePrices&amp;Codes'!$A:$A,'AveragePrices&amp;Codes'!$B:$B),AGRIBALYSE_Cooked!$C:$C,AGRIBALYSE_Cooked!U:U)*$E36),"")</f>
        <v>0</v>
      </c>
      <c r="R36">
        <f>IFERROR(IF($F36="Raw",_xlfn.XLOOKUP(_xlfn.XLOOKUP(Tool_clean!$D36,'AveragePrices&amp;Codes'!$A:$A,'AveragePrices&amp;Codes'!$B:$B),AGRIBALYSE_Raw!$B:$B,AGRIBALYSE_Raw!U:U)*$E36,_xlfn.XLOOKUP(_xlfn.XLOOKUP(Tool_clean!$D36,'AveragePrices&amp;Codes'!$A:$A,'AveragePrices&amp;Codes'!$B:$B),AGRIBALYSE_Cooked!$C:$C,AGRIBALYSE_Cooked!V:V)*$E36),"")</f>
        <v>0</v>
      </c>
      <c r="S36">
        <f>IFERROR(IF($F36="Raw",_xlfn.XLOOKUP(_xlfn.XLOOKUP(Tool_clean!$D36,'AveragePrices&amp;Codes'!$A:$A,'AveragePrices&amp;Codes'!$B:$B),AGRIBALYSE_Raw!$B:$B,AGRIBALYSE_Raw!V:V)*$E36,_xlfn.XLOOKUP(_xlfn.XLOOKUP(Tool_clean!$D36,'AveragePrices&amp;Codes'!$A:$A,'AveragePrices&amp;Codes'!$B:$B),AGRIBALYSE_Cooked!$C:$C,AGRIBALYSE_Cooked!W:W)*$E36),"")</f>
        <v>0</v>
      </c>
      <c r="T36">
        <f>IFERROR(IF($F36="Raw",_xlfn.XLOOKUP(_xlfn.XLOOKUP(Tool_clean!$D36,'AveragePrices&amp;Codes'!$A:$A,'AveragePrices&amp;Codes'!$B:$B),AGRIBALYSE_Raw!$B:$B,AGRIBALYSE_Raw!W:W)*$E36,_xlfn.XLOOKUP(_xlfn.XLOOKUP(Tool_clean!$D36,'AveragePrices&amp;Codes'!$A:$A,'AveragePrices&amp;Codes'!$B:$B),AGRIBALYSE_Cooked!$C:$C,AGRIBALYSE_Cooked!X:X)*$E36),"")</f>
        <v>0</v>
      </c>
      <c r="U36">
        <f>IFERROR(IF($F36="Raw",_xlfn.XLOOKUP(_xlfn.XLOOKUP(Tool_clean!$D36,'AveragePrices&amp;Codes'!$A:$A,'AveragePrices&amp;Codes'!$B:$B),AGRIBALYSE_Raw!$B:$B,AGRIBALYSE_Raw!X:X)*$E36,_xlfn.XLOOKUP(_xlfn.XLOOKUP(Tool_clean!$D36,'AveragePrices&amp;Codes'!$A:$A,'AveragePrices&amp;Codes'!$B:$B),AGRIBALYSE_Cooked!$C:$C,AGRIBALYSE_Cooked!Y:Y)*$E36),"")</f>
        <v>0</v>
      </c>
      <c r="V36">
        <f>IFERROR(IF($F36="Raw",_xlfn.XLOOKUP(_xlfn.XLOOKUP(Tool_clean!$D36,'AveragePrices&amp;Codes'!$A:$A,'AveragePrices&amp;Codes'!$B:$B),AGRIBALYSE_Raw!$B:$B,AGRIBALYSE_Raw!Y:Y)*$E36,_xlfn.XLOOKUP(_xlfn.XLOOKUP(Tool_clean!$D36,'AveragePrices&amp;Codes'!$A:$A,'AveragePrices&amp;Codes'!$B:$B),AGRIBALYSE_Cooked!$C:$C,AGRIBALYSE_Cooked!Z:Z)*$E36),"")</f>
        <v>0</v>
      </c>
      <c r="W36">
        <f>IFERROR(IF($F36="Raw",_xlfn.XLOOKUP(_xlfn.XLOOKUP(Tool_clean!$D36,'AveragePrices&amp;Codes'!$A:$A,'AveragePrices&amp;Codes'!$B:$B),AGRIBALYSE_Raw!$B:$B,AGRIBALYSE_Raw!Z:Z)*$E36,_xlfn.XLOOKUP(_xlfn.XLOOKUP(Tool_clean!$D36,'AveragePrices&amp;Codes'!$A:$A,'AveragePrices&amp;Codes'!$B:$B),AGRIBALYSE_Cooked!$C:$C,AGRIBALYSE_Cooked!AA:AA)*$E36),"")</f>
        <v>0</v>
      </c>
      <c r="X36">
        <f>IFERROR(IF($F36="Raw",_xlfn.XLOOKUP(_xlfn.XLOOKUP(Tool_clean!$D36,'AveragePrices&amp;Codes'!$A:$A,'AveragePrices&amp;Codes'!$B:$B),AGRIBALYSE_Raw!$B:$B,AGRIBALYSE_Raw!AA:AA)*$E36,_xlfn.XLOOKUP(_xlfn.XLOOKUP(Tool_clean!$D36,'AveragePrices&amp;Codes'!$A:$A,'AveragePrices&amp;Codes'!$B:$B),AGRIBALYSE_Cooked!$C:$C,AGRIBALYSE_Cooked!AB:AB)*$E36),"")</f>
        <v>0</v>
      </c>
      <c r="Y36">
        <f>IFERROR(IF($F36="Raw",_xlfn.XLOOKUP(_xlfn.XLOOKUP(Tool_clean!$D36,'AveragePrices&amp;Codes'!$A:$A,'AveragePrices&amp;Codes'!$B:$B),AGRIBALYSE_Raw!$B:$B,AGRIBALYSE_Raw!AB:AB)*$E36,_xlfn.XLOOKUP(_xlfn.XLOOKUP(Tool_clean!$D36,'AveragePrices&amp;Codes'!$A:$A,'AveragePrices&amp;Codes'!$B:$B),AGRIBALYSE_Cooked!$C:$C,AGRIBALYSE_Cooked!AC:AC)*$E36),"")</f>
        <v>0</v>
      </c>
      <c r="Z36">
        <f>IFERROR(IF($F36="Raw",_xlfn.XLOOKUP(_xlfn.XLOOKUP(Tool_clean!$D36,'AveragePrices&amp;Codes'!$A:$A,'AveragePrices&amp;Codes'!$B:$B),AGRIBALYSE_Raw!$B:$B,AGRIBALYSE_Raw!AC:AC)*$E36,_xlfn.XLOOKUP(_xlfn.XLOOKUP(Tool_clean!$D36,'AveragePrices&amp;Codes'!$A:$A,'AveragePrices&amp;Codes'!$B:$B),AGRIBALYSE_Cooked!$C:$C,AGRIBALYSE_Cooked!AD:AD)*$E36),"")</f>
        <v>0</v>
      </c>
      <c r="AA36">
        <f>IFERROR(IF($F36="Raw",_xlfn.XLOOKUP(_xlfn.XLOOKUP(Tool_clean!$D36,'AveragePrices&amp;Codes'!$A:$A,'AveragePrices&amp;Codes'!$B:$B),AGRIBALYSE_Raw!$B:$B,AGRIBALYSE_Raw!AD:AD)*$E36,_xlfn.XLOOKUP(_xlfn.XLOOKUP(Tool_clean!$D36,'AveragePrices&amp;Codes'!$A:$A,'AveragePrices&amp;Codes'!$B:$B),AGRIBALYSE_Cooked!$C:$C,AGRIBALYSE_Cooked!AE:AE)*$E36),"")</f>
        <v>0</v>
      </c>
      <c r="AB36" t="str" cm="1">
        <f t="array" ref="AB36">IFERROR(_xlfn.XLOOKUP(Tool_clean!$F36&amp;$E$2,'Cooking methods'!$A:$A&amp;'Cooking methods'!$B:$B,'Cooking methods'!C:C)*$E36,"")</f>
        <v/>
      </c>
      <c r="AC36" t="str" cm="1">
        <f t="array" ref="AC36">IFERROR(_xlfn.XLOOKUP(Tool_clean!$F36&amp;$E$2,'Cooking methods'!$A:$A&amp;'Cooking methods'!$B:$B,'Cooking methods'!D:D)*$E36,"")</f>
        <v/>
      </c>
      <c r="AD36" t="str" cm="1">
        <f t="array" ref="AD36">IFERROR(_xlfn.XLOOKUP(Tool_clean!$F36&amp;$E$2,'Cooking methods'!$A:$A&amp;'Cooking methods'!$B:$B,'Cooking methods'!E:E)*$E36,"")</f>
        <v/>
      </c>
      <c r="AE36" t="str" cm="1">
        <f t="array" ref="AE36">IFERROR(_xlfn.XLOOKUP(Tool_clean!$F36&amp;$E$2,'Cooking methods'!$A:$A&amp;'Cooking methods'!$B:$B,'Cooking methods'!F:F)*$E36,"")</f>
        <v/>
      </c>
      <c r="AF36" t="str" cm="1">
        <f t="array" ref="AF36">IFERROR(_xlfn.XLOOKUP(Tool_clean!$F36&amp;$E$2,'Cooking methods'!$A:$A&amp;'Cooking methods'!$B:$B,'Cooking methods'!G:G)*$E36,"")</f>
        <v/>
      </c>
      <c r="AG36" t="str" cm="1">
        <f t="array" ref="AG36">IFERROR(_xlfn.XLOOKUP(Tool_clean!$F36&amp;$E$2,'Cooking methods'!$A:$A&amp;'Cooking methods'!$B:$B,'Cooking methods'!H:H)*$E36,"")</f>
        <v/>
      </c>
      <c r="AH36" t="str" cm="1">
        <f t="array" ref="AH36">IFERROR(_xlfn.XLOOKUP(Tool_clean!$F36&amp;$E$2,'Cooking methods'!$A:$A&amp;'Cooking methods'!$B:$B,'Cooking methods'!I:I)*$E36,"")</f>
        <v/>
      </c>
      <c r="AI36" t="str" cm="1">
        <f t="array" ref="AI36">IFERROR(_xlfn.XLOOKUP(Tool_clean!$F36&amp;$E$2,'Cooking methods'!$A:$A&amp;'Cooking methods'!$B:$B,'Cooking methods'!J:J)*$E36,"")</f>
        <v/>
      </c>
      <c r="AJ36" t="str" cm="1">
        <f t="array" ref="AJ36">IFERROR(_xlfn.XLOOKUP(Tool_clean!$F36&amp;$E$2,'Cooking methods'!$A:$A&amp;'Cooking methods'!$B:$B,'Cooking methods'!K:K)*$E36,"")</f>
        <v/>
      </c>
      <c r="AK36" t="str" cm="1">
        <f t="array" ref="AK36">IFERROR(_xlfn.XLOOKUP(Tool_clean!$F36&amp;$E$2,'Cooking methods'!$A:$A&amp;'Cooking methods'!$B:$B,'Cooking methods'!L:L)*$E36,"")</f>
        <v/>
      </c>
      <c r="AL36" t="str" cm="1">
        <f t="array" ref="AL36">IFERROR(_xlfn.XLOOKUP(Tool_clean!$F36&amp;$E$2,'Cooking methods'!$A:$A&amp;'Cooking methods'!$B:$B,'Cooking methods'!M:M)*$E36,"")</f>
        <v/>
      </c>
      <c r="AM36" t="str" cm="1">
        <f t="array" ref="AM36">IFERROR(_xlfn.XLOOKUP(Tool_clean!$F36&amp;$E$2,'Cooking methods'!$A:$A&amp;'Cooking methods'!$B:$B,'Cooking methods'!N:N)*$E36,"")</f>
        <v/>
      </c>
      <c r="AN36" t="str" cm="1">
        <f t="array" ref="AN36">IFERROR(_xlfn.XLOOKUP(Tool_clean!$F36&amp;$E$2,'Cooking methods'!$A:$A&amp;'Cooking methods'!$B:$B,'Cooking methods'!O:O)*$E36,"")</f>
        <v/>
      </c>
      <c r="AO36" t="str" cm="1">
        <f t="array" ref="AO36">IFERROR(_xlfn.XLOOKUP(Tool_clean!$F36&amp;$E$2,'Cooking methods'!$A:$A&amp;'Cooking methods'!$B:$B,'Cooking methods'!P:P)*$E36,"")</f>
        <v/>
      </c>
      <c r="AP36" t="str" cm="1">
        <f t="array" ref="AP36">IFERROR(_xlfn.XLOOKUP(Tool_clean!$F36&amp;$E$2,'Cooking methods'!$A:$A&amp;'Cooking methods'!$B:$B,'Cooking methods'!Q:Q)*$E36,"")</f>
        <v/>
      </c>
      <c r="AQ36" t="str" cm="1">
        <f t="array" ref="AQ36">IFERROR(_xlfn.XLOOKUP(Tool_clean!$F36&amp;$E$2,'Cooking methods'!$A:$A&amp;'Cooking methods'!$B:$B,'Cooking methods'!R:R)*$E36,"")</f>
        <v/>
      </c>
      <c r="AR36" t="str" cm="1">
        <f t="array" ref="AR36">IFERROR(_xlfn.XLOOKUP(Tool_clean!$G36&amp;$E$2,'Waste management'!$A:$A&amp;'Waste management'!$B:$B,'Waste management'!C:C)*$E36,"")</f>
        <v/>
      </c>
      <c r="AS36" t="str" cm="1">
        <f t="array" ref="AS36">IFERROR(_xlfn.XLOOKUP(Tool_clean!$G36&amp;$E$2,'Waste management'!$A:$A&amp;'Waste management'!$B:$B,'Waste management'!D:D)*$E36,"")</f>
        <v/>
      </c>
      <c r="AT36" t="str" cm="1">
        <f t="array" ref="AT36">IFERROR(_xlfn.XLOOKUP(Tool_clean!$G36&amp;$E$2,'Waste management'!$A:$A&amp;'Waste management'!$B:$B,'Waste management'!E:E)*$E36,"")</f>
        <v/>
      </c>
      <c r="AU36" t="str" cm="1">
        <f t="array" ref="AU36">IFERROR(_xlfn.XLOOKUP(Tool_clean!$G36&amp;$E$2,'Waste management'!$A:$A&amp;'Waste management'!$B:$B,'Waste management'!F:F)*$E36,"")</f>
        <v/>
      </c>
      <c r="AV36" t="str" cm="1">
        <f t="array" ref="AV36">IFERROR(_xlfn.XLOOKUP(Tool_clean!$G36&amp;$E$2,'Waste management'!$A:$A&amp;'Waste management'!$B:$B,'Waste management'!G:G)*$E36,"")</f>
        <v/>
      </c>
      <c r="AW36" t="str" cm="1">
        <f t="array" ref="AW36">IFERROR(_xlfn.XLOOKUP(Tool_clean!$G36&amp;$E$2,'Waste management'!$A:$A&amp;'Waste management'!$B:$B,'Waste management'!H:H)*$E36,"")</f>
        <v/>
      </c>
      <c r="AX36" t="str" cm="1">
        <f t="array" ref="AX36">IFERROR(_xlfn.XLOOKUP(Tool_clean!$G36&amp;$E$2,'Waste management'!$A:$A&amp;'Waste management'!$B:$B,'Waste management'!I:I)*$E36,"")</f>
        <v/>
      </c>
      <c r="AY36" t="str" cm="1">
        <f t="array" ref="AY36">IFERROR(_xlfn.XLOOKUP(Tool_clean!$G36&amp;$E$2,'Waste management'!$A:$A&amp;'Waste management'!$B:$B,'Waste management'!J:J)*$E36,"")</f>
        <v/>
      </c>
      <c r="AZ36" t="str" cm="1">
        <f t="array" ref="AZ36">IFERROR(_xlfn.XLOOKUP(Tool_clean!$G36&amp;$E$2,'Waste management'!$A:$A&amp;'Waste management'!$B:$B,'Waste management'!K:K)*$E36,"")</f>
        <v/>
      </c>
      <c r="BA36" t="str" cm="1">
        <f t="array" ref="BA36">IFERROR(_xlfn.XLOOKUP(Tool_clean!$G36&amp;$E$2,'Waste management'!$A:$A&amp;'Waste management'!$B:$B,'Waste management'!L:L)*$E36,"")</f>
        <v/>
      </c>
      <c r="BB36" t="str" cm="1">
        <f t="array" ref="BB36">IFERROR(_xlfn.XLOOKUP(Tool_clean!$G36&amp;$E$2,'Waste management'!$A:$A&amp;'Waste management'!$B:$B,'Waste management'!M:M)*$E36,"")</f>
        <v/>
      </c>
      <c r="BC36" t="str" cm="1">
        <f t="array" ref="BC36">IFERROR(_xlfn.XLOOKUP(Tool_clean!$G36&amp;$E$2,'Waste management'!$A:$A&amp;'Waste management'!$B:$B,'Waste management'!N:N)*$E36,"")</f>
        <v/>
      </c>
      <c r="BD36" t="str" cm="1">
        <f t="array" ref="BD36">IFERROR(_xlfn.XLOOKUP(Tool_clean!$G36&amp;$E$2,'Waste management'!$A:$A&amp;'Waste management'!$B:$B,'Waste management'!O:O)*$E36,"")</f>
        <v/>
      </c>
      <c r="BE36" t="str" cm="1">
        <f t="array" ref="BE36">IFERROR(_xlfn.XLOOKUP(Tool_clean!$G36&amp;$E$2,'Waste management'!$A:$A&amp;'Waste management'!$B:$B,'Waste management'!P:P)*$E36,"")</f>
        <v/>
      </c>
      <c r="BF36" t="str" cm="1">
        <f t="array" ref="BF36">IFERROR(_xlfn.XLOOKUP(Tool_clean!$G36&amp;$E$2,'Waste management'!$A:$A&amp;'Waste management'!$B:$B,'Waste management'!Q:Q)*$E36,"")</f>
        <v/>
      </c>
      <c r="BG36" t="str" cm="1">
        <f t="array" ref="BG36">IFERROR(_xlfn.XLOOKUP(Tool_clean!$G36&amp;$E$2,'Waste management'!$A:$A&amp;'Waste management'!$B:$B,'Waste management'!R:R)*$E36,"")</f>
        <v/>
      </c>
      <c r="BH36" t="str">
        <f>IFERROR((L36+AR36+AB36)*_xlfn.XLOOKUP(Tool_clean!BH$4,Monetization_Factors!$A:$A,Monetization_Factors!$D:$D),"")</f>
        <v/>
      </c>
      <c r="BI36" t="str">
        <f>IFERROR((M36+AS36+AC36)*_xlfn.XLOOKUP(Tool_clean!BI$4,Monetization_Factors!$A:$A,Monetization_Factors!$D:$D),"")</f>
        <v/>
      </c>
      <c r="BJ36" t="str">
        <f>IFERROR((N36+AT36+AD36)*_xlfn.XLOOKUP(Tool_clean!BJ$4,Monetization_Factors!$A:$A,Monetization_Factors!$D:$D),"")</f>
        <v/>
      </c>
      <c r="BK36" t="str">
        <f>IFERROR((O36+AU36+AE36)*_xlfn.XLOOKUP(Tool_clean!BK$4,Monetization_Factors!$A:$A,Monetization_Factors!$D:$D),"")</f>
        <v/>
      </c>
      <c r="BL36" t="str">
        <f>IFERROR((P36+AV36+AF36)*_xlfn.XLOOKUP(Tool_clean!BL$4,Monetization_Factors!$A:$A,Monetization_Factors!$D:$D),"")</f>
        <v/>
      </c>
      <c r="BM36" t="str">
        <f>IFERROR((Q36+AW36+AG36)*_xlfn.XLOOKUP(Tool_clean!BM$4,Monetization_Factors!$A:$A,Monetization_Factors!$D:$D),"")</f>
        <v/>
      </c>
      <c r="BN36" t="str">
        <f>IFERROR((R36+AX36+AH36)*_xlfn.XLOOKUP(Tool_clean!BN$4,Monetization_Factors!$A:$A,Monetization_Factors!$D:$D),"")</f>
        <v/>
      </c>
      <c r="BO36" t="str">
        <f>IFERROR((S36+AY36+AI36)*_xlfn.XLOOKUP(Tool_clean!BO$4,Monetization_Factors!$A:$A,Monetization_Factors!$D:$D),"")</f>
        <v/>
      </c>
      <c r="BP36" t="str">
        <f>IFERROR((T36+AZ36+AJ36)*_xlfn.XLOOKUP(Tool_clean!BP$4,Monetization_Factors!$A:$A,Monetization_Factors!$D:$D),"")</f>
        <v/>
      </c>
      <c r="BQ36" t="str">
        <f>IFERROR((U36+BA36+AK36)*_xlfn.XLOOKUP(Tool_clean!BQ$4,Monetization_Factors!$A:$A,Monetization_Factors!$D:$D),"")</f>
        <v/>
      </c>
      <c r="BR36" t="str">
        <f>IFERROR((V36+BB36+AL36)*_xlfn.XLOOKUP(Tool_clean!BR$4,Monetization_Factors!$A:$A,Monetization_Factors!$D:$D),"")</f>
        <v/>
      </c>
      <c r="BS36" t="str">
        <f>IFERROR((W36+BC36+AM36)*_xlfn.XLOOKUP(Tool_clean!BS$4,Monetization_Factors!$A:$A,Monetization_Factors!$D:$D),"")</f>
        <v/>
      </c>
      <c r="BT36" t="str">
        <f>IFERROR((X36+BD36+AN36)*_xlfn.XLOOKUP(Tool_clean!BT$4,Monetization_Factors!$A:$A,Monetization_Factors!$D:$D),"")</f>
        <v/>
      </c>
      <c r="BU36" t="str">
        <f>IFERROR((Y36+BE36+AO36)*_xlfn.XLOOKUP(Tool_clean!BU$4,Monetization_Factors!$A:$A,Monetization_Factors!$D:$D),"")</f>
        <v/>
      </c>
      <c r="BV36" t="str">
        <f>IFERROR((Z36+BF36+AP36)*_xlfn.XLOOKUP(Tool_clean!BV$4,Monetization_Factors!$A:$A,Monetization_Factors!$D:$D),"")</f>
        <v/>
      </c>
      <c r="BW36" t="str">
        <f>IFERROR((AA36+BG36+AQ36)*_xlfn.XLOOKUP(Tool_clean!BW$4,Monetization_Factors!$A:$A,Monetization_Factors!$D:$D),"")</f>
        <v/>
      </c>
      <c r="BX36" s="38" t="str" cm="1">
        <f t="array" ref="BX36">IFERROR(_xlfn.IFS(I36&gt;0,I36*E36,I36="",J36*E36),"")</f>
        <v/>
      </c>
      <c r="BY36" s="38">
        <f t="shared" si="33"/>
        <v>0</v>
      </c>
      <c r="BZ36" s="38" t="str">
        <f t="shared" si="34"/>
        <v/>
      </c>
      <c r="CA36" s="38" t="str">
        <f t="shared" si="35"/>
        <v/>
      </c>
      <c r="CB36" t="str">
        <f t="shared" si="0"/>
        <v/>
      </c>
      <c r="CC36" t="str">
        <f t="shared" si="36"/>
        <v/>
      </c>
      <c r="CD36" t="str">
        <f t="shared" si="37"/>
        <v/>
      </c>
      <c r="CE36" t="str">
        <f t="shared" si="38"/>
        <v/>
      </c>
      <c r="CF36" t="str">
        <f t="shared" si="39"/>
        <v/>
      </c>
      <c r="CG36" t="str">
        <f t="shared" si="40"/>
        <v/>
      </c>
      <c r="CH36" t="str">
        <f t="shared" si="41"/>
        <v/>
      </c>
      <c r="CI36" t="str">
        <f t="shared" si="42"/>
        <v/>
      </c>
      <c r="CJ36" t="str">
        <f t="shared" si="43"/>
        <v/>
      </c>
      <c r="CK36" t="str">
        <f t="shared" si="44"/>
        <v/>
      </c>
      <c r="CL36" t="str">
        <f t="shared" si="45"/>
        <v/>
      </c>
      <c r="CM36" t="str">
        <f t="shared" si="46"/>
        <v/>
      </c>
      <c r="CN36" t="str">
        <f t="shared" si="47"/>
        <v/>
      </c>
      <c r="CO36" t="str">
        <f t="shared" si="48"/>
        <v/>
      </c>
      <c r="CP36" t="str">
        <f t="shared" si="49"/>
        <v/>
      </c>
      <c r="CQ36" t="str">
        <f t="shared" si="50"/>
        <v/>
      </c>
      <c r="CR36" t="str">
        <f t="shared" si="16"/>
        <v/>
      </c>
      <c r="CS36" t="str">
        <f t="shared" si="51"/>
        <v/>
      </c>
      <c r="CT36" t="str">
        <f t="shared" si="52"/>
        <v/>
      </c>
      <c r="CU36" t="str">
        <f t="shared" si="53"/>
        <v/>
      </c>
      <c r="CV36" t="str">
        <f t="shared" si="54"/>
        <v/>
      </c>
      <c r="CW36" t="str">
        <f t="shared" si="55"/>
        <v/>
      </c>
      <c r="CX36" t="str">
        <f t="shared" si="56"/>
        <v/>
      </c>
      <c r="CY36" t="str">
        <f t="shared" si="57"/>
        <v/>
      </c>
      <c r="CZ36" t="str">
        <f t="shared" si="58"/>
        <v/>
      </c>
      <c r="DA36" t="str">
        <f t="shared" si="59"/>
        <v/>
      </c>
      <c r="DB36" t="str">
        <f t="shared" si="60"/>
        <v/>
      </c>
      <c r="DC36" t="str">
        <f t="shared" si="61"/>
        <v/>
      </c>
      <c r="DD36" t="str">
        <f t="shared" si="62"/>
        <v/>
      </c>
      <c r="DE36" t="str">
        <f t="shared" si="63"/>
        <v/>
      </c>
      <c r="DF36" t="str">
        <f t="shared" si="64"/>
        <v/>
      </c>
      <c r="DG36" t="str">
        <f t="shared" si="65"/>
        <v/>
      </c>
      <c r="DH36" s="5" t="str">
        <f>IFERROR((CR36*$B$2*(1-$H36)*('CAR.CAP_per person'!B$2))/(_xlfn.XLOOKUP($E$2,EU_countries_GDP!$A$2:$A$29,EU_countries_GDP!$E$2:$E$29)),"")</f>
        <v/>
      </c>
      <c r="DI36" s="5" t="str">
        <f>IFERROR((CS36*$B$2*(1-$H36)*('CAR.CAP_per person'!C$2))/(_xlfn.XLOOKUP($E$2,EU_countries_GDP!$A$2:$A$29,EU_countries_GDP!$E$2:$E$29)),"")</f>
        <v/>
      </c>
      <c r="DJ36" s="5" t="str">
        <f>IFERROR((CT36*$B$2*(1-$H36)*('CAR.CAP_per person'!D$2))/(_xlfn.XLOOKUP($E$2,EU_countries_GDP!$A$2:$A$29,EU_countries_GDP!$E$2:$E$29)),"")</f>
        <v/>
      </c>
      <c r="DK36" s="5" t="str">
        <f>IFERROR((CU36*$B$2*(1-$H36)*('CAR.CAP_per person'!E$2))/(_xlfn.XLOOKUP($E$2,EU_countries_GDP!$A$2:$A$29,EU_countries_GDP!$E$2:$E$29)),"")</f>
        <v/>
      </c>
      <c r="DL36" s="5" t="str">
        <f>IFERROR((CV36*$B$2*(1-$H36)*('CAR.CAP_per person'!F$2))/(_xlfn.XLOOKUP($E$2,EU_countries_GDP!$A$2:$A$29,EU_countries_GDP!$E$2:$E$29)),"")</f>
        <v/>
      </c>
      <c r="DM36" s="5" t="str">
        <f>IFERROR((CW36*$B$2*(1-$H36)*('CAR.CAP_per person'!G$2))/(_xlfn.XLOOKUP($E$2,EU_countries_GDP!$A$2:$A$29,EU_countries_GDP!$E$2:$E$29)),"")</f>
        <v/>
      </c>
      <c r="DN36" s="5" t="str">
        <f>IFERROR((CX36*$B$2*(1-$H36)*('CAR.CAP_per person'!H$2))/(_xlfn.XLOOKUP($E$2,EU_countries_GDP!$A$2:$A$29,EU_countries_GDP!$E$2:$E$29)),"")</f>
        <v/>
      </c>
      <c r="DO36" s="5" t="str">
        <f>IFERROR((CY36*$B$2*(1-$H36)*('CAR.CAP_per person'!I$2))/(_xlfn.XLOOKUP($E$2,EU_countries_GDP!$A$2:$A$29,EU_countries_GDP!$E$2:$E$29)),"")</f>
        <v/>
      </c>
      <c r="DP36" s="5" t="str">
        <f>IFERROR((CZ36*$B$2*(1-$H36)*('CAR.CAP_per person'!J$2))/(_xlfn.XLOOKUP($E$2,EU_countries_GDP!$A$2:$A$29,EU_countries_GDP!$E$2:$E$29)),"")</f>
        <v/>
      </c>
      <c r="DQ36" s="5" t="str">
        <f>IFERROR((DA36*$B$2*(1-$H36)*('CAR.CAP_per person'!K$2))/(_xlfn.XLOOKUP($E$2,EU_countries_GDP!$A$2:$A$29,EU_countries_GDP!$E$2:$E$29)),"")</f>
        <v/>
      </c>
      <c r="DR36" s="5" t="str">
        <f>IFERROR((DB36*$B$2*(1-$H36)*('CAR.CAP_per person'!L$2))/(_xlfn.XLOOKUP($E$2,EU_countries_GDP!$A$2:$A$29,EU_countries_GDP!$E$2:$E$29)),"")</f>
        <v/>
      </c>
      <c r="DS36" s="5" t="str">
        <f>IFERROR((DC36*$B$2*(1-$H36)*('CAR.CAP_per person'!M$2))/(_xlfn.XLOOKUP($E$2,EU_countries_GDP!$A$2:$A$29,EU_countries_GDP!$E$2:$E$29)),"")</f>
        <v/>
      </c>
      <c r="DT36" s="5" t="str">
        <f>IFERROR((DD36*$B$2*(1-$H36)*('CAR.CAP_per person'!N$2))/(_xlfn.XLOOKUP($E$2,EU_countries_GDP!$A$2:$A$29,EU_countries_GDP!$E$2:$E$29)),"")</f>
        <v/>
      </c>
      <c r="DU36" s="5" t="str">
        <f>IFERROR((DE36*$B$2*(1-$H36)*('CAR.CAP_per person'!O$2))/(_xlfn.XLOOKUP($E$2,EU_countries_GDP!$A$2:$A$29,EU_countries_GDP!$E$2:$E$29)),"")</f>
        <v/>
      </c>
      <c r="DV36" s="5" t="str">
        <f>IFERROR((DF36*$B$2*(1-$H36)*('CAR.CAP_per person'!P$2))/(_xlfn.XLOOKUP($E$2,EU_countries_GDP!$A$2:$A$29,EU_countries_GDP!$E$2:$E$29)),"")</f>
        <v/>
      </c>
      <c r="DW36" s="5" t="str">
        <f>IFERROR((DG36*$B$2*(1-$H36)*('CAR.CAP_per person'!Q$2))/(_xlfn.XLOOKUP($E$2,EU_countries_GDP!$A$2:$A$29,EU_countries_GDP!$E$2:$E$29)),"")</f>
        <v/>
      </c>
    </row>
    <row r="37" spans="2:127">
      <c r="B37" t="str">
        <f>_xlfn.XLOOKUP(D37,Table5[Ingredient],Table5[Category],"",FALSE)</f>
        <v/>
      </c>
      <c r="C37" s="33"/>
      <c r="D37" s="33"/>
      <c r="E37" s="33"/>
      <c r="F37" s="33"/>
      <c r="G37" s="33"/>
      <c r="H37" s="33"/>
      <c r="I37" s="33"/>
      <c r="J37" s="37" t="str">
        <f>IFERROR(INDEX('AveragePrices&amp;Codes'!G:AG, MATCH($D37, 'AveragePrices&amp;Codes'!$A:$A, 0), MATCH(Tool_clean!$E$2, 'AveragePrices&amp;Codes'!$G$1:$AG$1, 0)),"")</f>
        <v/>
      </c>
      <c r="K37" s="37" t="str">
        <f t="shared" si="32"/>
        <v/>
      </c>
      <c r="L37">
        <f>IFERROR(IF($F37="Raw",_xlfn.XLOOKUP(_xlfn.XLOOKUP(Tool_clean!$D37,'AveragePrices&amp;Codes'!$A:$A,'AveragePrices&amp;Codes'!$B:$B),AGRIBALYSE_Raw!$B:$B,AGRIBALYSE_Raw!O:O)*$E37,_xlfn.XLOOKUP(_xlfn.XLOOKUP(Tool_clean!$D37,'AveragePrices&amp;Codes'!$A:$A,'AveragePrices&amp;Codes'!$B:$B),AGRIBALYSE_Cooked!$C:$C,AGRIBALYSE_Cooked!P:P)*$E37),"")</f>
        <v>0</v>
      </c>
      <c r="M37">
        <f>IFERROR(IF($F37="Raw",_xlfn.XLOOKUP(_xlfn.XLOOKUP(Tool_clean!$D37,'AveragePrices&amp;Codes'!$A:$A,'AveragePrices&amp;Codes'!$B:$B),AGRIBALYSE_Raw!$B:$B,AGRIBALYSE_Raw!P:P)*$E37,_xlfn.XLOOKUP(_xlfn.XLOOKUP(Tool_clean!$D37,'AveragePrices&amp;Codes'!$A:$A,'AveragePrices&amp;Codes'!$B:$B),AGRIBALYSE_Cooked!$C:$C,AGRIBALYSE_Cooked!Q:Q)*$E37),"")</f>
        <v>0</v>
      </c>
      <c r="N37">
        <f>IFERROR(IF($F37="Raw",_xlfn.XLOOKUP(_xlfn.XLOOKUP(Tool_clean!$D37,'AveragePrices&amp;Codes'!$A:$A,'AveragePrices&amp;Codes'!$B:$B),AGRIBALYSE_Raw!$B:$B,AGRIBALYSE_Raw!Q:Q)*$E37,_xlfn.XLOOKUP(_xlfn.XLOOKUP(Tool_clean!$D37,'AveragePrices&amp;Codes'!$A:$A,'AveragePrices&amp;Codes'!$B:$B),AGRIBALYSE_Cooked!$C:$C,AGRIBALYSE_Cooked!R:R)*$E37),"")</f>
        <v>0</v>
      </c>
      <c r="O37">
        <f>IFERROR(IF($F37="Raw",_xlfn.XLOOKUP(_xlfn.XLOOKUP(Tool_clean!$D37,'AveragePrices&amp;Codes'!$A:$A,'AveragePrices&amp;Codes'!$B:$B),AGRIBALYSE_Raw!$B:$B,AGRIBALYSE_Raw!R:R)*$E37,_xlfn.XLOOKUP(_xlfn.XLOOKUP(Tool_clean!$D37,'AveragePrices&amp;Codes'!$A:$A,'AveragePrices&amp;Codes'!$B:$B),AGRIBALYSE_Cooked!$C:$C,AGRIBALYSE_Cooked!S:S)*$E37),"")</f>
        <v>0</v>
      </c>
      <c r="P37">
        <f>IFERROR(IF($F37="Raw",_xlfn.XLOOKUP(_xlfn.XLOOKUP(Tool_clean!$D37,'AveragePrices&amp;Codes'!$A:$A,'AveragePrices&amp;Codes'!$B:$B),AGRIBALYSE_Raw!$B:$B,AGRIBALYSE_Raw!S:S)*$E37,_xlfn.XLOOKUP(_xlfn.XLOOKUP(Tool_clean!$D37,'AveragePrices&amp;Codes'!$A:$A,'AveragePrices&amp;Codes'!$B:$B),AGRIBALYSE_Cooked!$C:$C,AGRIBALYSE_Cooked!T:T)*$E37),"")</f>
        <v>0</v>
      </c>
      <c r="Q37">
        <f>IFERROR(IF($F37="Raw",_xlfn.XLOOKUP(_xlfn.XLOOKUP(Tool_clean!$D37,'AveragePrices&amp;Codes'!$A:$A,'AveragePrices&amp;Codes'!$B:$B),AGRIBALYSE_Raw!$B:$B,AGRIBALYSE_Raw!T:T)*$E37,_xlfn.XLOOKUP(_xlfn.XLOOKUP(Tool_clean!$D37,'AveragePrices&amp;Codes'!$A:$A,'AveragePrices&amp;Codes'!$B:$B),AGRIBALYSE_Cooked!$C:$C,AGRIBALYSE_Cooked!U:U)*$E37),"")</f>
        <v>0</v>
      </c>
      <c r="R37">
        <f>IFERROR(IF($F37="Raw",_xlfn.XLOOKUP(_xlfn.XLOOKUP(Tool_clean!$D37,'AveragePrices&amp;Codes'!$A:$A,'AveragePrices&amp;Codes'!$B:$B),AGRIBALYSE_Raw!$B:$B,AGRIBALYSE_Raw!U:U)*$E37,_xlfn.XLOOKUP(_xlfn.XLOOKUP(Tool_clean!$D37,'AveragePrices&amp;Codes'!$A:$A,'AveragePrices&amp;Codes'!$B:$B),AGRIBALYSE_Cooked!$C:$C,AGRIBALYSE_Cooked!V:V)*$E37),"")</f>
        <v>0</v>
      </c>
      <c r="S37">
        <f>IFERROR(IF($F37="Raw",_xlfn.XLOOKUP(_xlfn.XLOOKUP(Tool_clean!$D37,'AveragePrices&amp;Codes'!$A:$A,'AveragePrices&amp;Codes'!$B:$B),AGRIBALYSE_Raw!$B:$B,AGRIBALYSE_Raw!V:V)*$E37,_xlfn.XLOOKUP(_xlfn.XLOOKUP(Tool_clean!$D37,'AveragePrices&amp;Codes'!$A:$A,'AveragePrices&amp;Codes'!$B:$B),AGRIBALYSE_Cooked!$C:$C,AGRIBALYSE_Cooked!W:W)*$E37),"")</f>
        <v>0</v>
      </c>
      <c r="T37">
        <f>IFERROR(IF($F37="Raw",_xlfn.XLOOKUP(_xlfn.XLOOKUP(Tool_clean!$D37,'AveragePrices&amp;Codes'!$A:$A,'AveragePrices&amp;Codes'!$B:$B),AGRIBALYSE_Raw!$B:$B,AGRIBALYSE_Raw!W:W)*$E37,_xlfn.XLOOKUP(_xlfn.XLOOKUP(Tool_clean!$D37,'AveragePrices&amp;Codes'!$A:$A,'AveragePrices&amp;Codes'!$B:$B),AGRIBALYSE_Cooked!$C:$C,AGRIBALYSE_Cooked!X:X)*$E37),"")</f>
        <v>0</v>
      </c>
      <c r="U37">
        <f>IFERROR(IF($F37="Raw",_xlfn.XLOOKUP(_xlfn.XLOOKUP(Tool_clean!$D37,'AveragePrices&amp;Codes'!$A:$A,'AveragePrices&amp;Codes'!$B:$B),AGRIBALYSE_Raw!$B:$B,AGRIBALYSE_Raw!X:X)*$E37,_xlfn.XLOOKUP(_xlfn.XLOOKUP(Tool_clean!$D37,'AveragePrices&amp;Codes'!$A:$A,'AveragePrices&amp;Codes'!$B:$B),AGRIBALYSE_Cooked!$C:$C,AGRIBALYSE_Cooked!Y:Y)*$E37),"")</f>
        <v>0</v>
      </c>
      <c r="V37">
        <f>IFERROR(IF($F37="Raw",_xlfn.XLOOKUP(_xlfn.XLOOKUP(Tool_clean!$D37,'AveragePrices&amp;Codes'!$A:$A,'AveragePrices&amp;Codes'!$B:$B),AGRIBALYSE_Raw!$B:$B,AGRIBALYSE_Raw!Y:Y)*$E37,_xlfn.XLOOKUP(_xlfn.XLOOKUP(Tool_clean!$D37,'AveragePrices&amp;Codes'!$A:$A,'AveragePrices&amp;Codes'!$B:$B),AGRIBALYSE_Cooked!$C:$C,AGRIBALYSE_Cooked!Z:Z)*$E37),"")</f>
        <v>0</v>
      </c>
      <c r="W37">
        <f>IFERROR(IF($F37="Raw",_xlfn.XLOOKUP(_xlfn.XLOOKUP(Tool_clean!$D37,'AveragePrices&amp;Codes'!$A:$A,'AveragePrices&amp;Codes'!$B:$B),AGRIBALYSE_Raw!$B:$B,AGRIBALYSE_Raw!Z:Z)*$E37,_xlfn.XLOOKUP(_xlfn.XLOOKUP(Tool_clean!$D37,'AveragePrices&amp;Codes'!$A:$A,'AveragePrices&amp;Codes'!$B:$B),AGRIBALYSE_Cooked!$C:$C,AGRIBALYSE_Cooked!AA:AA)*$E37),"")</f>
        <v>0</v>
      </c>
      <c r="X37">
        <f>IFERROR(IF($F37="Raw",_xlfn.XLOOKUP(_xlfn.XLOOKUP(Tool_clean!$D37,'AveragePrices&amp;Codes'!$A:$A,'AveragePrices&amp;Codes'!$B:$B),AGRIBALYSE_Raw!$B:$B,AGRIBALYSE_Raw!AA:AA)*$E37,_xlfn.XLOOKUP(_xlfn.XLOOKUP(Tool_clean!$D37,'AveragePrices&amp;Codes'!$A:$A,'AveragePrices&amp;Codes'!$B:$B),AGRIBALYSE_Cooked!$C:$C,AGRIBALYSE_Cooked!AB:AB)*$E37),"")</f>
        <v>0</v>
      </c>
      <c r="Y37">
        <f>IFERROR(IF($F37="Raw",_xlfn.XLOOKUP(_xlfn.XLOOKUP(Tool_clean!$D37,'AveragePrices&amp;Codes'!$A:$A,'AveragePrices&amp;Codes'!$B:$B),AGRIBALYSE_Raw!$B:$B,AGRIBALYSE_Raw!AB:AB)*$E37,_xlfn.XLOOKUP(_xlfn.XLOOKUP(Tool_clean!$D37,'AveragePrices&amp;Codes'!$A:$A,'AveragePrices&amp;Codes'!$B:$B),AGRIBALYSE_Cooked!$C:$C,AGRIBALYSE_Cooked!AC:AC)*$E37),"")</f>
        <v>0</v>
      </c>
      <c r="Z37">
        <f>IFERROR(IF($F37="Raw",_xlfn.XLOOKUP(_xlfn.XLOOKUP(Tool_clean!$D37,'AveragePrices&amp;Codes'!$A:$A,'AveragePrices&amp;Codes'!$B:$B),AGRIBALYSE_Raw!$B:$B,AGRIBALYSE_Raw!AC:AC)*$E37,_xlfn.XLOOKUP(_xlfn.XLOOKUP(Tool_clean!$D37,'AveragePrices&amp;Codes'!$A:$A,'AveragePrices&amp;Codes'!$B:$B),AGRIBALYSE_Cooked!$C:$C,AGRIBALYSE_Cooked!AD:AD)*$E37),"")</f>
        <v>0</v>
      </c>
      <c r="AA37">
        <f>IFERROR(IF($F37="Raw",_xlfn.XLOOKUP(_xlfn.XLOOKUP(Tool_clean!$D37,'AveragePrices&amp;Codes'!$A:$A,'AveragePrices&amp;Codes'!$B:$B),AGRIBALYSE_Raw!$B:$B,AGRIBALYSE_Raw!AD:AD)*$E37,_xlfn.XLOOKUP(_xlfn.XLOOKUP(Tool_clean!$D37,'AveragePrices&amp;Codes'!$A:$A,'AveragePrices&amp;Codes'!$B:$B),AGRIBALYSE_Cooked!$C:$C,AGRIBALYSE_Cooked!AE:AE)*$E37),"")</f>
        <v>0</v>
      </c>
      <c r="AB37" t="str" cm="1">
        <f t="array" ref="AB37">IFERROR(_xlfn.XLOOKUP(Tool_clean!$F37&amp;$E$2,'Cooking methods'!$A:$A&amp;'Cooking methods'!$B:$B,'Cooking methods'!C:C)*$E37,"")</f>
        <v/>
      </c>
      <c r="AC37" t="str" cm="1">
        <f t="array" ref="AC37">IFERROR(_xlfn.XLOOKUP(Tool_clean!$F37&amp;$E$2,'Cooking methods'!$A:$A&amp;'Cooking methods'!$B:$B,'Cooking methods'!D:D)*$E37,"")</f>
        <v/>
      </c>
      <c r="AD37" t="str" cm="1">
        <f t="array" ref="AD37">IFERROR(_xlfn.XLOOKUP(Tool_clean!$F37&amp;$E$2,'Cooking methods'!$A:$A&amp;'Cooking methods'!$B:$B,'Cooking methods'!E:E)*$E37,"")</f>
        <v/>
      </c>
      <c r="AE37" t="str" cm="1">
        <f t="array" ref="AE37">IFERROR(_xlfn.XLOOKUP(Tool_clean!$F37&amp;$E$2,'Cooking methods'!$A:$A&amp;'Cooking methods'!$B:$B,'Cooking methods'!F:F)*$E37,"")</f>
        <v/>
      </c>
      <c r="AF37" t="str" cm="1">
        <f t="array" ref="AF37">IFERROR(_xlfn.XLOOKUP(Tool_clean!$F37&amp;$E$2,'Cooking methods'!$A:$A&amp;'Cooking methods'!$B:$B,'Cooking methods'!G:G)*$E37,"")</f>
        <v/>
      </c>
      <c r="AG37" t="str" cm="1">
        <f t="array" ref="AG37">IFERROR(_xlfn.XLOOKUP(Tool_clean!$F37&amp;$E$2,'Cooking methods'!$A:$A&amp;'Cooking methods'!$B:$B,'Cooking methods'!H:H)*$E37,"")</f>
        <v/>
      </c>
      <c r="AH37" t="str" cm="1">
        <f t="array" ref="AH37">IFERROR(_xlfn.XLOOKUP(Tool_clean!$F37&amp;$E$2,'Cooking methods'!$A:$A&amp;'Cooking methods'!$B:$B,'Cooking methods'!I:I)*$E37,"")</f>
        <v/>
      </c>
      <c r="AI37" t="str" cm="1">
        <f t="array" ref="AI37">IFERROR(_xlfn.XLOOKUP(Tool_clean!$F37&amp;$E$2,'Cooking methods'!$A:$A&amp;'Cooking methods'!$B:$B,'Cooking methods'!J:J)*$E37,"")</f>
        <v/>
      </c>
      <c r="AJ37" t="str" cm="1">
        <f t="array" ref="AJ37">IFERROR(_xlfn.XLOOKUP(Tool_clean!$F37&amp;$E$2,'Cooking methods'!$A:$A&amp;'Cooking methods'!$B:$B,'Cooking methods'!K:K)*$E37,"")</f>
        <v/>
      </c>
      <c r="AK37" t="str" cm="1">
        <f t="array" ref="AK37">IFERROR(_xlfn.XLOOKUP(Tool_clean!$F37&amp;$E$2,'Cooking methods'!$A:$A&amp;'Cooking methods'!$B:$B,'Cooking methods'!L:L)*$E37,"")</f>
        <v/>
      </c>
      <c r="AL37" t="str" cm="1">
        <f t="array" ref="AL37">IFERROR(_xlfn.XLOOKUP(Tool_clean!$F37&amp;$E$2,'Cooking methods'!$A:$A&amp;'Cooking methods'!$B:$B,'Cooking methods'!M:M)*$E37,"")</f>
        <v/>
      </c>
      <c r="AM37" t="str" cm="1">
        <f t="array" ref="AM37">IFERROR(_xlfn.XLOOKUP(Tool_clean!$F37&amp;$E$2,'Cooking methods'!$A:$A&amp;'Cooking methods'!$B:$B,'Cooking methods'!N:N)*$E37,"")</f>
        <v/>
      </c>
      <c r="AN37" t="str" cm="1">
        <f t="array" ref="AN37">IFERROR(_xlfn.XLOOKUP(Tool_clean!$F37&amp;$E$2,'Cooking methods'!$A:$A&amp;'Cooking methods'!$B:$B,'Cooking methods'!O:O)*$E37,"")</f>
        <v/>
      </c>
      <c r="AO37" t="str" cm="1">
        <f t="array" ref="AO37">IFERROR(_xlfn.XLOOKUP(Tool_clean!$F37&amp;$E$2,'Cooking methods'!$A:$A&amp;'Cooking methods'!$B:$B,'Cooking methods'!P:P)*$E37,"")</f>
        <v/>
      </c>
      <c r="AP37" t="str" cm="1">
        <f t="array" ref="AP37">IFERROR(_xlfn.XLOOKUP(Tool_clean!$F37&amp;$E$2,'Cooking methods'!$A:$A&amp;'Cooking methods'!$B:$B,'Cooking methods'!Q:Q)*$E37,"")</f>
        <v/>
      </c>
      <c r="AQ37" t="str" cm="1">
        <f t="array" ref="AQ37">IFERROR(_xlfn.XLOOKUP(Tool_clean!$F37&amp;$E$2,'Cooking methods'!$A:$A&amp;'Cooking methods'!$B:$B,'Cooking methods'!R:R)*$E37,"")</f>
        <v/>
      </c>
      <c r="AR37" t="str" cm="1">
        <f t="array" ref="AR37">IFERROR(_xlfn.XLOOKUP(Tool_clean!$G37&amp;$E$2,'Waste management'!$A:$A&amp;'Waste management'!$B:$B,'Waste management'!C:C)*$E37,"")</f>
        <v/>
      </c>
      <c r="AS37" t="str" cm="1">
        <f t="array" ref="AS37">IFERROR(_xlfn.XLOOKUP(Tool_clean!$G37&amp;$E$2,'Waste management'!$A:$A&amp;'Waste management'!$B:$B,'Waste management'!D:D)*$E37,"")</f>
        <v/>
      </c>
      <c r="AT37" t="str" cm="1">
        <f t="array" ref="AT37">IFERROR(_xlfn.XLOOKUP(Tool_clean!$G37&amp;$E$2,'Waste management'!$A:$A&amp;'Waste management'!$B:$B,'Waste management'!E:E)*$E37,"")</f>
        <v/>
      </c>
      <c r="AU37" t="str" cm="1">
        <f t="array" ref="AU37">IFERROR(_xlfn.XLOOKUP(Tool_clean!$G37&amp;$E$2,'Waste management'!$A:$A&amp;'Waste management'!$B:$B,'Waste management'!F:F)*$E37,"")</f>
        <v/>
      </c>
      <c r="AV37" t="str" cm="1">
        <f t="array" ref="AV37">IFERROR(_xlfn.XLOOKUP(Tool_clean!$G37&amp;$E$2,'Waste management'!$A:$A&amp;'Waste management'!$B:$B,'Waste management'!G:G)*$E37,"")</f>
        <v/>
      </c>
      <c r="AW37" t="str" cm="1">
        <f t="array" ref="AW37">IFERROR(_xlfn.XLOOKUP(Tool_clean!$G37&amp;$E$2,'Waste management'!$A:$A&amp;'Waste management'!$B:$B,'Waste management'!H:H)*$E37,"")</f>
        <v/>
      </c>
      <c r="AX37" t="str" cm="1">
        <f t="array" ref="AX37">IFERROR(_xlfn.XLOOKUP(Tool_clean!$G37&amp;$E$2,'Waste management'!$A:$A&amp;'Waste management'!$B:$B,'Waste management'!I:I)*$E37,"")</f>
        <v/>
      </c>
      <c r="AY37" t="str" cm="1">
        <f t="array" ref="AY37">IFERROR(_xlfn.XLOOKUP(Tool_clean!$G37&amp;$E$2,'Waste management'!$A:$A&amp;'Waste management'!$B:$B,'Waste management'!J:J)*$E37,"")</f>
        <v/>
      </c>
      <c r="AZ37" t="str" cm="1">
        <f t="array" ref="AZ37">IFERROR(_xlfn.XLOOKUP(Tool_clean!$G37&amp;$E$2,'Waste management'!$A:$A&amp;'Waste management'!$B:$B,'Waste management'!K:K)*$E37,"")</f>
        <v/>
      </c>
      <c r="BA37" t="str" cm="1">
        <f t="array" ref="BA37">IFERROR(_xlfn.XLOOKUP(Tool_clean!$G37&amp;$E$2,'Waste management'!$A:$A&amp;'Waste management'!$B:$B,'Waste management'!L:L)*$E37,"")</f>
        <v/>
      </c>
      <c r="BB37" t="str" cm="1">
        <f t="array" ref="BB37">IFERROR(_xlfn.XLOOKUP(Tool_clean!$G37&amp;$E$2,'Waste management'!$A:$A&amp;'Waste management'!$B:$B,'Waste management'!M:M)*$E37,"")</f>
        <v/>
      </c>
      <c r="BC37" t="str" cm="1">
        <f t="array" ref="BC37">IFERROR(_xlfn.XLOOKUP(Tool_clean!$G37&amp;$E$2,'Waste management'!$A:$A&amp;'Waste management'!$B:$B,'Waste management'!N:N)*$E37,"")</f>
        <v/>
      </c>
      <c r="BD37" t="str" cm="1">
        <f t="array" ref="BD37">IFERROR(_xlfn.XLOOKUP(Tool_clean!$G37&amp;$E$2,'Waste management'!$A:$A&amp;'Waste management'!$B:$B,'Waste management'!O:O)*$E37,"")</f>
        <v/>
      </c>
      <c r="BE37" t="str" cm="1">
        <f t="array" ref="BE37">IFERROR(_xlfn.XLOOKUP(Tool_clean!$G37&amp;$E$2,'Waste management'!$A:$A&amp;'Waste management'!$B:$B,'Waste management'!P:P)*$E37,"")</f>
        <v/>
      </c>
      <c r="BF37" t="str" cm="1">
        <f t="array" ref="BF37">IFERROR(_xlfn.XLOOKUP(Tool_clean!$G37&amp;$E$2,'Waste management'!$A:$A&amp;'Waste management'!$B:$B,'Waste management'!Q:Q)*$E37,"")</f>
        <v/>
      </c>
      <c r="BG37" t="str" cm="1">
        <f t="array" ref="BG37">IFERROR(_xlfn.XLOOKUP(Tool_clean!$G37&amp;$E$2,'Waste management'!$A:$A&amp;'Waste management'!$B:$B,'Waste management'!R:R)*$E37,"")</f>
        <v/>
      </c>
      <c r="BH37" t="str">
        <f>IFERROR((L37+AR37+AB37)*_xlfn.XLOOKUP(Tool_clean!BH$4,Monetization_Factors!$A:$A,Monetization_Factors!$D:$D),"")</f>
        <v/>
      </c>
      <c r="BI37" t="str">
        <f>IFERROR((M37+AS37+AC37)*_xlfn.XLOOKUP(Tool_clean!BI$4,Monetization_Factors!$A:$A,Monetization_Factors!$D:$D),"")</f>
        <v/>
      </c>
      <c r="BJ37" t="str">
        <f>IFERROR((N37+AT37+AD37)*_xlfn.XLOOKUP(Tool_clean!BJ$4,Monetization_Factors!$A:$A,Monetization_Factors!$D:$D),"")</f>
        <v/>
      </c>
      <c r="BK37" t="str">
        <f>IFERROR((O37+AU37+AE37)*_xlfn.XLOOKUP(Tool_clean!BK$4,Monetization_Factors!$A:$A,Monetization_Factors!$D:$D),"")</f>
        <v/>
      </c>
      <c r="BL37" t="str">
        <f>IFERROR((P37+AV37+AF37)*_xlfn.XLOOKUP(Tool_clean!BL$4,Monetization_Factors!$A:$A,Monetization_Factors!$D:$D),"")</f>
        <v/>
      </c>
      <c r="BM37" t="str">
        <f>IFERROR((Q37+AW37+AG37)*_xlfn.XLOOKUP(Tool_clean!BM$4,Monetization_Factors!$A:$A,Monetization_Factors!$D:$D),"")</f>
        <v/>
      </c>
      <c r="BN37" t="str">
        <f>IFERROR((R37+AX37+AH37)*_xlfn.XLOOKUP(Tool_clean!BN$4,Monetization_Factors!$A:$A,Monetization_Factors!$D:$D),"")</f>
        <v/>
      </c>
      <c r="BO37" t="str">
        <f>IFERROR((S37+AY37+AI37)*_xlfn.XLOOKUP(Tool_clean!BO$4,Monetization_Factors!$A:$A,Monetization_Factors!$D:$D),"")</f>
        <v/>
      </c>
      <c r="BP37" t="str">
        <f>IFERROR((T37+AZ37+AJ37)*_xlfn.XLOOKUP(Tool_clean!BP$4,Monetization_Factors!$A:$A,Monetization_Factors!$D:$D),"")</f>
        <v/>
      </c>
      <c r="BQ37" t="str">
        <f>IFERROR((U37+BA37+AK37)*_xlfn.XLOOKUP(Tool_clean!BQ$4,Monetization_Factors!$A:$A,Monetization_Factors!$D:$D),"")</f>
        <v/>
      </c>
      <c r="BR37" t="str">
        <f>IFERROR((V37+BB37+AL37)*_xlfn.XLOOKUP(Tool_clean!BR$4,Monetization_Factors!$A:$A,Monetization_Factors!$D:$D),"")</f>
        <v/>
      </c>
      <c r="BS37" t="str">
        <f>IFERROR((W37+BC37+AM37)*_xlfn.XLOOKUP(Tool_clean!BS$4,Monetization_Factors!$A:$A,Monetization_Factors!$D:$D),"")</f>
        <v/>
      </c>
      <c r="BT37" t="str">
        <f>IFERROR((X37+BD37+AN37)*_xlfn.XLOOKUP(Tool_clean!BT$4,Monetization_Factors!$A:$A,Monetization_Factors!$D:$D),"")</f>
        <v/>
      </c>
      <c r="BU37" t="str">
        <f>IFERROR((Y37+BE37+AO37)*_xlfn.XLOOKUP(Tool_clean!BU$4,Monetization_Factors!$A:$A,Monetization_Factors!$D:$D),"")</f>
        <v/>
      </c>
      <c r="BV37" t="str">
        <f>IFERROR((Z37+BF37+AP37)*_xlfn.XLOOKUP(Tool_clean!BV$4,Monetization_Factors!$A:$A,Monetization_Factors!$D:$D),"")</f>
        <v/>
      </c>
      <c r="BW37" t="str">
        <f>IFERROR((AA37+BG37+AQ37)*_xlfn.XLOOKUP(Tool_clean!BW$4,Monetization_Factors!$A:$A,Monetization_Factors!$D:$D),"")</f>
        <v/>
      </c>
      <c r="BX37" s="38" t="str" cm="1">
        <f t="array" ref="BX37">IFERROR(_xlfn.IFS(I37&gt;0,I37*E37,I37="",J37*E37),"")</f>
        <v/>
      </c>
      <c r="BY37" s="38">
        <f t="shared" si="33"/>
        <v>0</v>
      </c>
      <c r="BZ37" s="38" t="str">
        <f t="shared" si="34"/>
        <v/>
      </c>
      <c r="CA37" s="38" t="str">
        <f t="shared" si="35"/>
        <v/>
      </c>
      <c r="CB37" t="str">
        <f t="shared" ref="CB37:CB68" si="66">IFERROR((L37+AB37+AR37),"")</f>
        <v/>
      </c>
      <c r="CC37" t="str">
        <f t="shared" si="36"/>
        <v/>
      </c>
      <c r="CD37" t="str">
        <f t="shared" si="37"/>
        <v/>
      </c>
      <c r="CE37" t="str">
        <f t="shared" si="38"/>
        <v/>
      </c>
      <c r="CF37" t="str">
        <f t="shared" si="39"/>
        <v/>
      </c>
      <c r="CG37" t="str">
        <f t="shared" si="40"/>
        <v/>
      </c>
      <c r="CH37" t="str">
        <f t="shared" si="41"/>
        <v/>
      </c>
      <c r="CI37" t="str">
        <f t="shared" si="42"/>
        <v/>
      </c>
      <c r="CJ37" t="str">
        <f t="shared" si="43"/>
        <v/>
      </c>
      <c r="CK37" t="str">
        <f t="shared" si="44"/>
        <v/>
      </c>
      <c r="CL37" t="str">
        <f t="shared" si="45"/>
        <v/>
      </c>
      <c r="CM37" t="str">
        <f t="shared" si="46"/>
        <v/>
      </c>
      <c r="CN37" t="str">
        <f t="shared" si="47"/>
        <v/>
      </c>
      <c r="CO37" t="str">
        <f t="shared" si="48"/>
        <v/>
      </c>
      <c r="CP37" t="str">
        <f t="shared" si="49"/>
        <v/>
      </c>
      <c r="CQ37" t="str">
        <f t="shared" si="50"/>
        <v/>
      </c>
      <c r="CR37" t="str">
        <f t="shared" ref="CR37:CR68" si="67">IFERROR((L37+AB37+AR37)/$F$2,"")</f>
        <v/>
      </c>
      <c r="CS37" t="str">
        <f t="shared" si="51"/>
        <v/>
      </c>
      <c r="CT37" t="str">
        <f t="shared" si="52"/>
        <v/>
      </c>
      <c r="CU37" t="str">
        <f t="shared" si="53"/>
        <v/>
      </c>
      <c r="CV37" t="str">
        <f t="shared" si="54"/>
        <v/>
      </c>
      <c r="CW37" t="str">
        <f t="shared" si="55"/>
        <v/>
      </c>
      <c r="CX37" t="str">
        <f t="shared" si="56"/>
        <v/>
      </c>
      <c r="CY37" t="str">
        <f t="shared" si="57"/>
        <v/>
      </c>
      <c r="CZ37" t="str">
        <f t="shared" si="58"/>
        <v/>
      </c>
      <c r="DA37" t="str">
        <f t="shared" si="59"/>
        <v/>
      </c>
      <c r="DB37" t="str">
        <f t="shared" si="60"/>
        <v/>
      </c>
      <c r="DC37" t="str">
        <f t="shared" si="61"/>
        <v/>
      </c>
      <c r="DD37" t="str">
        <f t="shared" si="62"/>
        <v/>
      </c>
      <c r="DE37" t="str">
        <f t="shared" si="63"/>
        <v/>
      </c>
      <c r="DF37" t="str">
        <f t="shared" si="64"/>
        <v/>
      </c>
      <c r="DG37" t="str">
        <f t="shared" si="65"/>
        <v/>
      </c>
      <c r="DH37" s="5" t="str">
        <f>IFERROR((CR37*$B$2*(1-$H37)*('CAR.CAP_per person'!B$2))/(_xlfn.XLOOKUP($E$2,EU_countries_GDP!$A$2:$A$29,EU_countries_GDP!$E$2:$E$29)),"")</f>
        <v/>
      </c>
      <c r="DI37" s="5" t="str">
        <f>IFERROR((CS37*$B$2*(1-$H37)*('CAR.CAP_per person'!C$2))/(_xlfn.XLOOKUP($E$2,EU_countries_GDP!$A$2:$A$29,EU_countries_GDP!$E$2:$E$29)),"")</f>
        <v/>
      </c>
      <c r="DJ37" s="5" t="str">
        <f>IFERROR((CT37*$B$2*(1-$H37)*('CAR.CAP_per person'!D$2))/(_xlfn.XLOOKUP($E$2,EU_countries_GDP!$A$2:$A$29,EU_countries_GDP!$E$2:$E$29)),"")</f>
        <v/>
      </c>
      <c r="DK37" s="5" t="str">
        <f>IFERROR((CU37*$B$2*(1-$H37)*('CAR.CAP_per person'!E$2))/(_xlfn.XLOOKUP($E$2,EU_countries_GDP!$A$2:$A$29,EU_countries_GDP!$E$2:$E$29)),"")</f>
        <v/>
      </c>
      <c r="DL37" s="5" t="str">
        <f>IFERROR((CV37*$B$2*(1-$H37)*('CAR.CAP_per person'!F$2))/(_xlfn.XLOOKUP($E$2,EU_countries_GDP!$A$2:$A$29,EU_countries_GDP!$E$2:$E$29)),"")</f>
        <v/>
      </c>
      <c r="DM37" s="5" t="str">
        <f>IFERROR((CW37*$B$2*(1-$H37)*('CAR.CAP_per person'!G$2))/(_xlfn.XLOOKUP($E$2,EU_countries_GDP!$A$2:$A$29,EU_countries_GDP!$E$2:$E$29)),"")</f>
        <v/>
      </c>
      <c r="DN37" s="5" t="str">
        <f>IFERROR((CX37*$B$2*(1-$H37)*('CAR.CAP_per person'!H$2))/(_xlfn.XLOOKUP($E$2,EU_countries_GDP!$A$2:$A$29,EU_countries_GDP!$E$2:$E$29)),"")</f>
        <v/>
      </c>
      <c r="DO37" s="5" t="str">
        <f>IFERROR((CY37*$B$2*(1-$H37)*('CAR.CAP_per person'!I$2))/(_xlfn.XLOOKUP($E$2,EU_countries_GDP!$A$2:$A$29,EU_countries_GDP!$E$2:$E$29)),"")</f>
        <v/>
      </c>
      <c r="DP37" s="5" t="str">
        <f>IFERROR((CZ37*$B$2*(1-$H37)*('CAR.CAP_per person'!J$2))/(_xlfn.XLOOKUP($E$2,EU_countries_GDP!$A$2:$A$29,EU_countries_GDP!$E$2:$E$29)),"")</f>
        <v/>
      </c>
      <c r="DQ37" s="5" t="str">
        <f>IFERROR((DA37*$B$2*(1-$H37)*('CAR.CAP_per person'!K$2))/(_xlfn.XLOOKUP($E$2,EU_countries_GDP!$A$2:$A$29,EU_countries_GDP!$E$2:$E$29)),"")</f>
        <v/>
      </c>
      <c r="DR37" s="5" t="str">
        <f>IFERROR((DB37*$B$2*(1-$H37)*('CAR.CAP_per person'!L$2))/(_xlfn.XLOOKUP($E$2,EU_countries_GDP!$A$2:$A$29,EU_countries_GDP!$E$2:$E$29)),"")</f>
        <v/>
      </c>
      <c r="DS37" s="5" t="str">
        <f>IFERROR((DC37*$B$2*(1-$H37)*('CAR.CAP_per person'!M$2))/(_xlfn.XLOOKUP($E$2,EU_countries_GDP!$A$2:$A$29,EU_countries_GDP!$E$2:$E$29)),"")</f>
        <v/>
      </c>
      <c r="DT37" s="5" t="str">
        <f>IFERROR((DD37*$B$2*(1-$H37)*('CAR.CAP_per person'!N$2))/(_xlfn.XLOOKUP($E$2,EU_countries_GDP!$A$2:$A$29,EU_countries_GDP!$E$2:$E$29)),"")</f>
        <v/>
      </c>
      <c r="DU37" s="5" t="str">
        <f>IFERROR((DE37*$B$2*(1-$H37)*('CAR.CAP_per person'!O$2))/(_xlfn.XLOOKUP($E$2,EU_countries_GDP!$A$2:$A$29,EU_countries_GDP!$E$2:$E$29)),"")</f>
        <v/>
      </c>
      <c r="DV37" s="5" t="str">
        <f>IFERROR((DF37*$B$2*(1-$H37)*('CAR.CAP_per person'!P$2))/(_xlfn.XLOOKUP($E$2,EU_countries_GDP!$A$2:$A$29,EU_countries_GDP!$E$2:$E$29)),"")</f>
        <v/>
      </c>
      <c r="DW37" s="5" t="str">
        <f>IFERROR((DG37*$B$2*(1-$H37)*('CAR.CAP_per person'!Q$2))/(_xlfn.XLOOKUP($E$2,EU_countries_GDP!$A$2:$A$29,EU_countries_GDP!$E$2:$E$29)),"")</f>
        <v/>
      </c>
    </row>
    <row r="38" spans="2:127">
      <c r="B38" t="str">
        <f>_xlfn.XLOOKUP(D38,Table5[Ingredient],Table5[Category],"",FALSE)</f>
        <v/>
      </c>
      <c r="C38" s="33"/>
      <c r="D38" s="33"/>
      <c r="E38" s="33"/>
      <c r="F38" s="33"/>
      <c r="G38" s="33"/>
      <c r="H38" s="33"/>
      <c r="I38" s="33"/>
      <c r="J38" s="37" t="str">
        <f>IFERROR(INDEX('AveragePrices&amp;Codes'!G:AG, MATCH($D38, 'AveragePrices&amp;Codes'!$A:$A, 0), MATCH(Tool_clean!$E$2, 'AveragePrices&amp;Codes'!$G$1:$AG$1, 0)),"")</f>
        <v/>
      </c>
      <c r="K38" s="37" t="str">
        <f t="shared" si="32"/>
        <v/>
      </c>
      <c r="L38">
        <f>IFERROR(IF($F38="Raw",_xlfn.XLOOKUP(_xlfn.XLOOKUP(Tool_clean!$D38,'AveragePrices&amp;Codes'!$A:$A,'AveragePrices&amp;Codes'!$B:$B),AGRIBALYSE_Raw!$B:$B,AGRIBALYSE_Raw!O:O)*$E38,_xlfn.XLOOKUP(_xlfn.XLOOKUP(Tool_clean!$D38,'AveragePrices&amp;Codes'!$A:$A,'AveragePrices&amp;Codes'!$B:$B),AGRIBALYSE_Cooked!$C:$C,AGRIBALYSE_Cooked!P:P)*$E38),"")</f>
        <v>0</v>
      </c>
      <c r="M38">
        <f>IFERROR(IF($F38="Raw",_xlfn.XLOOKUP(_xlfn.XLOOKUP(Tool_clean!$D38,'AveragePrices&amp;Codes'!$A:$A,'AveragePrices&amp;Codes'!$B:$B),AGRIBALYSE_Raw!$B:$B,AGRIBALYSE_Raw!P:P)*$E38,_xlfn.XLOOKUP(_xlfn.XLOOKUP(Tool_clean!$D38,'AveragePrices&amp;Codes'!$A:$A,'AveragePrices&amp;Codes'!$B:$B),AGRIBALYSE_Cooked!$C:$C,AGRIBALYSE_Cooked!Q:Q)*$E38),"")</f>
        <v>0</v>
      </c>
      <c r="N38">
        <f>IFERROR(IF($F38="Raw",_xlfn.XLOOKUP(_xlfn.XLOOKUP(Tool_clean!$D38,'AveragePrices&amp;Codes'!$A:$A,'AveragePrices&amp;Codes'!$B:$B),AGRIBALYSE_Raw!$B:$B,AGRIBALYSE_Raw!Q:Q)*$E38,_xlfn.XLOOKUP(_xlfn.XLOOKUP(Tool_clean!$D38,'AveragePrices&amp;Codes'!$A:$A,'AveragePrices&amp;Codes'!$B:$B),AGRIBALYSE_Cooked!$C:$C,AGRIBALYSE_Cooked!R:R)*$E38),"")</f>
        <v>0</v>
      </c>
      <c r="O38">
        <f>IFERROR(IF($F38="Raw",_xlfn.XLOOKUP(_xlfn.XLOOKUP(Tool_clean!$D38,'AveragePrices&amp;Codes'!$A:$A,'AveragePrices&amp;Codes'!$B:$B),AGRIBALYSE_Raw!$B:$B,AGRIBALYSE_Raw!R:R)*$E38,_xlfn.XLOOKUP(_xlfn.XLOOKUP(Tool_clean!$D38,'AveragePrices&amp;Codes'!$A:$A,'AveragePrices&amp;Codes'!$B:$B),AGRIBALYSE_Cooked!$C:$C,AGRIBALYSE_Cooked!S:S)*$E38),"")</f>
        <v>0</v>
      </c>
      <c r="P38">
        <f>IFERROR(IF($F38="Raw",_xlfn.XLOOKUP(_xlfn.XLOOKUP(Tool_clean!$D38,'AveragePrices&amp;Codes'!$A:$A,'AveragePrices&amp;Codes'!$B:$B),AGRIBALYSE_Raw!$B:$B,AGRIBALYSE_Raw!S:S)*$E38,_xlfn.XLOOKUP(_xlfn.XLOOKUP(Tool_clean!$D38,'AveragePrices&amp;Codes'!$A:$A,'AveragePrices&amp;Codes'!$B:$B),AGRIBALYSE_Cooked!$C:$C,AGRIBALYSE_Cooked!T:T)*$E38),"")</f>
        <v>0</v>
      </c>
      <c r="Q38">
        <f>IFERROR(IF($F38="Raw",_xlfn.XLOOKUP(_xlfn.XLOOKUP(Tool_clean!$D38,'AveragePrices&amp;Codes'!$A:$A,'AveragePrices&amp;Codes'!$B:$B),AGRIBALYSE_Raw!$B:$B,AGRIBALYSE_Raw!T:T)*$E38,_xlfn.XLOOKUP(_xlfn.XLOOKUP(Tool_clean!$D38,'AveragePrices&amp;Codes'!$A:$A,'AveragePrices&amp;Codes'!$B:$B),AGRIBALYSE_Cooked!$C:$C,AGRIBALYSE_Cooked!U:U)*$E38),"")</f>
        <v>0</v>
      </c>
      <c r="R38">
        <f>IFERROR(IF($F38="Raw",_xlfn.XLOOKUP(_xlfn.XLOOKUP(Tool_clean!$D38,'AveragePrices&amp;Codes'!$A:$A,'AveragePrices&amp;Codes'!$B:$B),AGRIBALYSE_Raw!$B:$B,AGRIBALYSE_Raw!U:U)*$E38,_xlfn.XLOOKUP(_xlfn.XLOOKUP(Tool_clean!$D38,'AveragePrices&amp;Codes'!$A:$A,'AveragePrices&amp;Codes'!$B:$B),AGRIBALYSE_Cooked!$C:$C,AGRIBALYSE_Cooked!V:V)*$E38),"")</f>
        <v>0</v>
      </c>
      <c r="S38">
        <f>IFERROR(IF($F38="Raw",_xlfn.XLOOKUP(_xlfn.XLOOKUP(Tool_clean!$D38,'AveragePrices&amp;Codes'!$A:$A,'AveragePrices&amp;Codes'!$B:$B),AGRIBALYSE_Raw!$B:$B,AGRIBALYSE_Raw!V:V)*$E38,_xlfn.XLOOKUP(_xlfn.XLOOKUP(Tool_clean!$D38,'AveragePrices&amp;Codes'!$A:$A,'AveragePrices&amp;Codes'!$B:$B),AGRIBALYSE_Cooked!$C:$C,AGRIBALYSE_Cooked!W:W)*$E38),"")</f>
        <v>0</v>
      </c>
      <c r="T38">
        <f>IFERROR(IF($F38="Raw",_xlfn.XLOOKUP(_xlfn.XLOOKUP(Tool_clean!$D38,'AveragePrices&amp;Codes'!$A:$A,'AveragePrices&amp;Codes'!$B:$B),AGRIBALYSE_Raw!$B:$B,AGRIBALYSE_Raw!W:W)*$E38,_xlfn.XLOOKUP(_xlfn.XLOOKUP(Tool_clean!$D38,'AveragePrices&amp;Codes'!$A:$A,'AveragePrices&amp;Codes'!$B:$B),AGRIBALYSE_Cooked!$C:$C,AGRIBALYSE_Cooked!X:X)*$E38),"")</f>
        <v>0</v>
      </c>
      <c r="U38">
        <f>IFERROR(IF($F38="Raw",_xlfn.XLOOKUP(_xlfn.XLOOKUP(Tool_clean!$D38,'AveragePrices&amp;Codes'!$A:$A,'AveragePrices&amp;Codes'!$B:$B),AGRIBALYSE_Raw!$B:$B,AGRIBALYSE_Raw!X:X)*$E38,_xlfn.XLOOKUP(_xlfn.XLOOKUP(Tool_clean!$D38,'AveragePrices&amp;Codes'!$A:$A,'AveragePrices&amp;Codes'!$B:$B),AGRIBALYSE_Cooked!$C:$C,AGRIBALYSE_Cooked!Y:Y)*$E38),"")</f>
        <v>0</v>
      </c>
      <c r="V38">
        <f>IFERROR(IF($F38="Raw",_xlfn.XLOOKUP(_xlfn.XLOOKUP(Tool_clean!$D38,'AveragePrices&amp;Codes'!$A:$A,'AveragePrices&amp;Codes'!$B:$B),AGRIBALYSE_Raw!$B:$B,AGRIBALYSE_Raw!Y:Y)*$E38,_xlfn.XLOOKUP(_xlfn.XLOOKUP(Tool_clean!$D38,'AveragePrices&amp;Codes'!$A:$A,'AveragePrices&amp;Codes'!$B:$B),AGRIBALYSE_Cooked!$C:$C,AGRIBALYSE_Cooked!Z:Z)*$E38),"")</f>
        <v>0</v>
      </c>
      <c r="W38">
        <f>IFERROR(IF($F38="Raw",_xlfn.XLOOKUP(_xlfn.XLOOKUP(Tool_clean!$D38,'AveragePrices&amp;Codes'!$A:$A,'AveragePrices&amp;Codes'!$B:$B),AGRIBALYSE_Raw!$B:$B,AGRIBALYSE_Raw!Z:Z)*$E38,_xlfn.XLOOKUP(_xlfn.XLOOKUP(Tool_clean!$D38,'AveragePrices&amp;Codes'!$A:$A,'AveragePrices&amp;Codes'!$B:$B),AGRIBALYSE_Cooked!$C:$C,AGRIBALYSE_Cooked!AA:AA)*$E38),"")</f>
        <v>0</v>
      </c>
      <c r="X38">
        <f>IFERROR(IF($F38="Raw",_xlfn.XLOOKUP(_xlfn.XLOOKUP(Tool_clean!$D38,'AveragePrices&amp;Codes'!$A:$A,'AveragePrices&amp;Codes'!$B:$B),AGRIBALYSE_Raw!$B:$B,AGRIBALYSE_Raw!AA:AA)*$E38,_xlfn.XLOOKUP(_xlfn.XLOOKUP(Tool_clean!$D38,'AveragePrices&amp;Codes'!$A:$A,'AveragePrices&amp;Codes'!$B:$B),AGRIBALYSE_Cooked!$C:$C,AGRIBALYSE_Cooked!AB:AB)*$E38),"")</f>
        <v>0</v>
      </c>
      <c r="Y38">
        <f>IFERROR(IF($F38="Raw",_xlfn.XLOOKUP(_xlfn.XLOOKUP(Tool_clean!$D38,'AveragePrices&amp;Codes'!$A:$A,'AveragePrices&amp;Codes'!$B:$B),AGRIBALYSE_Raw!$B:$B,AGRIBALYSE_Raw!AB:AB)*$E38,_xlfn.XLOOKUP(_xlfn.XLOOKUP(Tool_clean!$D38,'AveragePrices&amp;Codes'!$A:$A,'AveragePrices&amp;Codes'!$B:$B),AGRIBALYSE_Cooked!$C:$C,AGRIBALYSE_Cooked!AC:AC)*$E38),"")</f>
        <v>0</v>
      </c>
      <c r="Z38">
        <f>IFERROR(IF($F38="Raw",_xlfn.XLOOKUP(_xlfn.XLOOKUP(Tool_clean!$D38,'AveragePrices&amp;Codes'!$A:$A,'AveragePrices&amp;Codes'!$B:$B),AGRIBALYSE_Raw!$B:$B,AGRIBALYSE_Raw!AC:AC)*$E38,_xlfn.XLOOKUP(_xlfn.XLOOKUP(Tool_clean!$D38,'AveragePrices&amp;Codes'!$A:$A,'AveragePrices&amp;Codes'!$B:$B),AGRIBALYSE_Cooked!$C:$C,AGRIBALYSE_Cooked!AD:AD)*$E38),"")</f>
        <v>0</v>
      </c>
      <c r="AA38">
        <f>IFERROR(IF($F38="Raw",_xlfn.XLOOKUP(_xlfn.XLOOKUP(Tool_clean!$D38,'AveragePrices&amp;Codes'!$A:$A,'AveragePrices&amp;Codes'!$B:$B),AGRIBALYSE_Raw!$B:$B,AGRIBALYSE_Raw!AD:AD)*$E38,_xlfn.XLOOKUP(_xlfn.XLOOKUP(Tool_clean!$D38,'AveragePrices&amp;Codes'!$A:$A,'AveragePrices&amp;Codes'!$B:$B),AGRIBALYSE_Cooked!$C:$C,AGRIBALYSE_Cooked!AE:AE)*$E38),"")</f>
        <v>0</v>
      </c>
      <c r="AB38" t="str" cm="1">
        <f t="array" ref="AB38">IFERROR(_xlfn.XLOOKUP(Tool_clean!$F38&amp;$E$2,'Cooking methods'!$A:$A&amp;'Cooking methods'!$B:$B,'Cooking methods'!C:C)*$E38,"")</f>
        <v/>
      </c>
      <c r="AC38" t="str" cm="1">
        <f t="array" ref="AC38">IFERROR(_xlfn.XLOOKUP(Tool_clean!$F38&amp;$E$2,'Cooking methods'!$A:$A&amp;'Cooking methods'!$B:$B,'Cooking methods'!D:D)*$E38,"")</f>
        <v/>
      </c>
      <c r="AD38" t="str" cm="1">
        <f t="array" ref="AD38">IFERROR(_xlfn.XLOOKUP(Tool_clean!$F38&amp;$E$2,'Cooking methods'!$A:$A&amp;'Cooking methods'!$B:$B,'Cooking methods'!E:E)*$E38,"")</f>
        <v/>
      </c>
      <c r="AE38" t="str" cm="1">
        <f t="array" ref="AE38">IFERROR(_xlfn.XLOOKUP(Tool_clean!$F38&amp;$E$2,'Cooking methods'!$A:$A&amp;'Cooking methods'!$B:$B,'Cooking methods'!F:F)*$E38,"")</f>
        <v/>
      </c>
      <c r="AF38" t="str" cm="1">
        <f t="array" ref="AF38">IFERROR(_xlfn.XLOOKUP(Tool_clean!$F38&amp;$E$2,'Cooking methods'!$A:$A&amp;'Cooking methods'!$B:$B,'Cooking methods'!G:G)*$E38,"")</f>
        <v/>
      </c>
      <c r="AG38" t="str" cm="1">
        <f t="array" ref="AG38">IFERROR(_xlfn.XLOOKUP(Tool_clean!$F38&amp;$E$2,'Cooking methods'!$A:$A&amp;'Cooking methods'!$B:$B,'Cooking methods'!H:H)*$E38,"")</f>
        <v/>
      </c>
      <c r="AH38" t="str" cm="1">
        <f t="array" ref="AH38">IFERROR(_xlfn.XLOOKUP(Tool_clean!$F38&amp;$E$2,'Cooking methods'!$A:$A&amp;'Cooking methods'!$B:$B,'Cooking methods'!I:I)*$E38,"")</f>
        <v/>
      </c>
      <c r="AI38" t="str" cm="1">
        <f t="array" ref="AI38">IFERROR(_xlfn.XLOOKUP(Tool_clean!$F38&amp;$E$2,'Cooking methods'!$A:$A&amp;'Cooking methods'!$B:$B,'Cooking methods'!J:J)*$E38,"")</f>
        <v/>
      </c>
      <c r="AJ38" t="str" cm="1">
        <f t="array" ref="AJ38">IFERROR(_xlfn.XLOOKUP(Tool_clean!$F38&amp;$E$2,'Cooking methods'!$A:$A&amp;'Cooking methods'!$B:$B,'Cooking methods'!K:K)*$E38,"")</f>
        <v/>
      </c>
      <c r="AK38" t="str" cm="1">
        <f t="array" ref="AK38">IFERROR(_xlfn.XLOOKUP(Tool_clean!$F38&amp;$E$2,'Cooking methods'!$A:$A&amp;'Cooking methods'!$B:$B,'Cooking methods'!L:L)*$E38,"")</f>
        <v/>
      </c>
      <c r="AL38" t="str" cm="1">
        <f t="array" ref="AL38">IFERROR(_xlfn.XLOOKUP(Tool_clean!$F38&amp;$E$2,'Cooking methods'!$A:$A&amp;'Cooking methods'!$B:$B,'Cooking methods'!M:M)*$E38,"")</f>
        <v/>
      </c>
      <c r="AM38" t="str" cm="1">
        <f t="array" ref="AM38">IFERROR(_xlfn.XLOOKUP(Tool_clean!$F38&amp;$E$2,'Cooking methods'!$A:$A&amp;'Cooking methods'!$B:$B,'Cooking methods'!N:N)*$E38,"")</f>
        <v/>
      </c>
      <c r="AN38" t="str" cm="1">
        <f t="array" ref="AN38">IFERROR(_xlfn.XLOOKUP(Tool_clean!$F38&amp;$E$2,'Cooking methods'!$A:$A&amp;'Cooking methods'!$B:$B,'Cooking methods'!O:O)*$E38,"")</f>
        <v/>
      </c>
      <c r="AO38" t="str" cm="1">
        <f t="array" ref="AO38">IFERROR(_xlfn.XLOOKUP(Tool_clean!$F38&amp;$E$2,'Cooking methods'!$A:$A&amp;'Cooking methods'!$B:$B,'Cooking methods'!P:P)*$E38,"")</f>
        <v/>
      </c>
      <c r="AP38" t="str" cm="1">
        <f t="array" ref="AP38">IFERROR(_xlfn.XLOOKUP(Tool_clean!$F38&amp;$E$2,'Cooking methods'!$A:$A&amp;'Cooking methods'!$B:$B,'Cooking methods'!Q:Q)*$E38,"")</f>
        <v/>
      </c>
      <c r="AQ38" t="str" cm="1">
        <f t="array" ref="AQ38">IFERROR(_xlfn.XLOOKUP(Tool_clean!$F38&amp;$E$2,'Cooking methods'!$A:$A&amp;'Cooking methods'!$B:$B,'Cooking methods'!R:R)*$E38,"")</f>
        <v/>
      </c>
      <c r="AR38" t="str" cm="1">
        <f t="array" ref="AR38">IFERROR(_xlfn.XLOOKUP(Tool_clean!$G38&amp;$E$2,'Waste management'!$A:$A&amp;'Waste management'!$B:$B,'Waste management'!C:C)*$E38,"")</f>
        <v/>
      </c>
      <c r="AS38" t="str" cm="1">
        <f t="array" ref="AS38">IFERROR(_xlfn.XLOOKUP(Tool_clean!$G38&amp;$E$2,'Waste management'!$A:$A&amp;'Waste management'!$B:$B,'Waste management'!D:D)*$E38,"")</f>
        <v/>
      </c>
      <c r="AT38" t="str" cm="1">
        <f t="array" ref="AT38">IFERROR(_xlfn.XLOOKUP(Tool_clean!$G38&amp;$E$2,'Waste management'!$A:$A&amp;'Waste management'!$B:$B,'Waste management'!E:E)*$E38,"")</f>
        <v/>
      </c>
      <c r="AU38" t="str" cm="1">
        <f t="array" ref="AU38">IFERROR(_xlfn.XLOOKUP(Tool_clean!$G38&amp;$E$2,'Waste management'!$A:$A&amp;'Waste management'!$B:$B,'Waste management'!F:F)*$E38,"")</f>
        <v/>
      </c>
      <c r="AV38" t="str" cm="1">
        <f t="array" ref="AV38">IFERROR(_xlfn.XLOOKUP(Tool_clean!$G38&amp;$E$2,'Waste management'!$A:$A&amp;'Waste management'!$B:$B,'Waste management'!G:G)*$E38,"")</f>
        <v/>
      </c>
      <c r="AW38" t="str" cm="1">
        <f t="array" ref="AW38">IFERROR(_xlfn.XLOOKUP(Tool_clean!$G38&amp;$E$2,'Waste management'!$A:$A&amp;'Waste management'!$B:$B,'Waste management'!H:H)*$E38,"")</f>
        <v/>
      </c>
      <c r="AX38" t="str" cm="1">
        <f t="array" ref="AX38">IFERROR(_xlfn.XLOOKUP(Tool_clean!$G38&amp;$E$2,'Waste management'!$A:$A&amp;'Waste management'!$B:$B,'Waste management'!I:I)*$E38,"")</f>
        <v/>
      </c>
      <c r="AY38" t="str" cm="1">
        <f t="array" ref="AY38">IFERROR(_xlfn.XLOOKUP(Tool_clean!$G38&amp;$E$2,'Waste management'!$A:$A&amp;'Waste management'!$B:$B,'Waste management'!J:J)*$E38,"")</f>
        <v/>
      </c>
      <c r="AZ38" t="str" cm="1">
        <f t="array" ref="AZ38">IFERROR(_xlfn.XLOOKUP(Tool_clean!$G38&amp;$E$2,'Waste management'!$A:$A&amp;'Waste management'!$B:$B,'Waste management'!K:K)*$E38,"")</f>
        <v/>
      </c>
      <c r="BA38" t="str" cm="1">
        <f t="array" ref="BA38">IFERROR(_xlfn.XLOOKUP(Tool_clean!$G38&amp;$E$2,'Waste management'!$A:$A&amp;'Waste management'!$B:$B,'Waste management'!L:L)*$E38,"")</f>
        <v/>
      </c>
      <c r="BB38" t="str" cm="1">
        <f t="array" ref="BB38">IFERROR(_xlfn.XLOOKUP(Tool_clean!$G38&amp;$E$2,'Waste management'!$A:$A&amp;'Waste management'!$B:$B,'Waste management'!M:M)*$E38,"")</f>
        <v/>
      </c>
      <c r="BC38" t="str" cm="1">
        <f t="array" ref="BC38">IFERROR(_xlfn.XLOOKUP(Tool_clean!$G38&amp;$E$2,'Waste management'!$A:$A&amp;'Waste management'!$B:$B,'Waste management'!N:N)*$E38,"")</f>
        <v/>
      </c>
      <c r="BD38" t="str" cm="1">
        <f t="array" ref="BD38">IFERROR(_xlfn.XLOOKUP(Tool_clean!$G38&amp;$E$2,'Waste management'!$A:$A&amp;'Waste management'!$B:$B,'Waste management'!O:O)*$E38,"")</f>
        <v/>
      </c>
      <c r="BE38" t="str" cm="1">
        <f t="array" ref="BE38">IFERROR(_xlfn.XLOOKUP(Tool_clean!$G38&amp;$E$2,'Waste management'!$A:$A&amp;'Waste management'!$B:$B,'Waste management'!P:P)*$E38,"")</f>
        <v/>
      </c>
      <c r="BF38" t="str" cm="1">
        <f t="array" ref="BF38">IFERROR(_xlfn.XLOOKUP(Tool_clean!$G38&amp;$E$2,'Waste management'!$A:$A&amp;'Waste management'!$B:$B,'Waste management'!Q:Q)*$E38,"")</f>
        <v/>
      </c>
      <c r="BG38" t="str" cm="1">
        <f t="array" ref="BG38">IFERROR(_xlfn.XLOOKUP(Tool_clean!$G38&amp;$E$2,'Waste management'!$A:$A&amp;'Waste management'!$B:$B,'Waste management'!R:R)*$E38,"")</f>
        <v/>
      </c>
      <c r="BH38" t="str">
        <f>IFERROR((L38+AR38+AB38)*_xlfn.XLOOKUP(Tool_clean!BH$4,Monetization_Factors!$A:$A,Monetization_Factors!$D:$D),"")</f>
        <v/>
      </c>
      <c r="BI38" t="str">
        <f>IFERROR((M38+AS38+AC38)*_xlfn.XLOOKUP(Tool_clean!BI$4,Monetization_Factors!$A:$A,Monetization_Factors!$D:$D),"")</f>
        <v/>
      </c>
      <c r="BJ38" t="str">
        <f>IFERROR((N38+AT38+AD38)*_xlfn.XLOOKUP(Tool_clean!BJ$4,Monetization_Factors!$A:$A,Monetization_Factors!$D:$D),"")</f>
        <v/>
      </c>
      <c r="BK38" t="str">
        <f>IFERROR((O38+AU38+AE38)*_xlfn.XLOOKUP(Tool_clean!BK$4,Monetization_Factors!$A:$A,Monetization_Factors!$D:$D),"")</f>
        <v/>
      </c>
      <c r="BL38" t="str">
        <f>IFERROR((P38+AV38+AF38)*_xlfn.XLOOKUP(Tool_clean!BL$4,Monetization_Factors!$A:$A,Monetization_Factors!$D:$D),"")</f>
        <v/>
      </c>
      <c r="BM38" t="str">
        <f>IFERROR((Q38+AW38+AG38)*_xlfn.XLOOKUP(Tool_clean!BM$4,Monetization_Factors!$A:$A,Monetization_Factors!$D:$D),"")</f>
        <v/>
      </c>
      <c r="BN38" t="str">
        <f>IFERROR((R38+AX38+AH38)*_xlfn.XLOOKUP(Tool_clean!BN$4,Monetization_Factors!$A:$A,Monetization_Factors!$D:$D),"")</f>
        <v/>
      </c>
      <c r="BO38" t="str">
        <f>IFERROR((S38+AY38+AI38)*_xlfn.XLOOKUP(Tool_clean!BO$4,Monetization_Factors!$A:$A,Monetization_Factors!$D:$D),"")</f>
        <v/>
      </c>
      <c r="BP38" t="str">
        <f>IFERROR((T38+AZ38+AJ38)*_xlfn.XLOOKUP(Tool_clean!BP$4,Monetization_Factors!$A:$A,Monetization_Factors!$D:$D),"")</f>
        <v/>
      </c>
      <c r="BQ38" t="str">
        <f>IFERROR((U38+BA38+AK38)*_xlfn.XLOOKUP(Tool_clean!BQ$4,Monetization_Factors!$A:$A,Monetization_Factors!$D:$D),"")</f>
        <v/>
      </c>
      <c r="BR38" t="str">
        <f>IFERROR((V38+BB38+AL38)*_xlfn.XLOOKUP(Tool_clean!BR$4,Monetization_Factors!$A:$A,Monetization_Factors!$D:$D),"")</f>
        <v/>
      </c>
      <c r="BS38" t="str">
        <f>IFERROR((W38+BC38+AM38)*_xlfn.XLOOKUP(Tool_clean!BS$4,Monetization_Factors!$A:$A,Monetization_Factors!$D:$D),"")</f>
        <v/>
      </c>
      <c r="BT38" t="str">
        <f>IFERROR((X38+BD38+AN38)*_xlfn.XLOOKUP(Tool_clean!BT$4,Monetization_Factors!$A:$A,Monetization_Factors!$D:$D),"")</f>
        <v/>
      </c>
      <c r="BU38" t="str">
        <f>IFERROR((Y38+BE38+AO38)*_xlfn.XLOOKUP(Tool_clean!BU$4,Monetization_Factors!$A:$A,Monetization_Factors!$D:$D),"")</f>
        <v/>
      </c>
      <c r="BV38" t="str">
        <f>IFERROR((Z38+BF38+AP38)*_xlfn.XLOOKUP(Tool_clean!BV$4,Monetization_Factors!$A:$A,Monetization_Factors!$D:$D),"")</f>
        <v/>
      </c>
      <c r="BW38" t="str">
        <f>IFERROR((AA38+BG38+AQ38)*_xlfn.XLOOKUP(Tool_clean!BW$4,Monetization_Factors!$A:$A,Monetization_Factors!$D:$D),"")</f>
        <v/>
      </c>
      <c r="BX38" s="38" t="str" cm="1">
        <f t="array" ref="BX38">IFERROR(_xlfn.IFS(I38&gt;0,I38*E38,I38="",J38*E38),"")</f>
        <v/>
      </c>
      <c r="BY38" s="38">
        <f t="shared" si="33"/>
        <v>0</v>
      </c>
      <c r="BZ38" s="38" t="str">
        <f t="shared" si="34"/>
        <v/>
      </c>
      <c r="CA38" s="38" t="str">
        <f t="shared" si="35"/>
        <v/>
      </c>
      <c r="CB38" t="str">
        <f t="shared" si="66"/>
        <v/>
      </c>
      <c r="CC38" t="str">
        <f t="shared" si="36"/>
        <v/>
      </c>
      <c r="CD38" t="str">
        <f t="shared" si="37"/>
        <v/>
      </c>
      <c r="CE38" t="str">
        <f t="shared" si="38"/>
        <v/>
      </c>
      <c r="CF38" t="str">
        <f t="shared" si="39"/>
        <v/>
      </c>
      <c r="CG38" t="str">
        <f t="shared" si="40"/>
        <v/>
      </c>
      <c r="CH38" t="str">
        <f t="shared" si="41"/>
        <v/>
      </c>
      <c r="CI38" t="str">
        <f t="shared" si="42"/>
        <v/>
      </c>
      <c r="CJ38" t="str">
        <f t="shared" si="43"/>
        <v/>
      </c>
      <c r="CK38" t="str">
        <f t="shared" si="44"/>
        <v/>
      </c>
      <c r="CL38" t="str">
        <f t="shared" si="45"/>
        <v/>
      </c>
      <c r="CM38" t="str">
        <f t="shared" si="46"/>
        <v/>
      </c>
      <c r="CN38" t="str">
        <f t="shared" si="47"/>
        <v/>
      </c>
      <c r="CO38" t="str">
        <f t="shared" si="48"/>
        <v/>
      </c>
      <c r="CP38" t="str">
        <f t="shared" si="49"/>
        <v/>
      </c>
      <c r="CQ38" t="str">
        <f t="shared" si="50"/>
        <v/>
      </c>
      <c r="CR38" t="str">
        <f t="shared" si="67"/>
        <v/>
      </c>
      <c r="CS38" t="str">
        <f t="shared" si="51"/>
        <v/>
      </c>
      <c r="CT38" t="str">
        <f t="shared" si="52"/>
        <v/>
      </c>
      <c r="CU38" t="str">
        <f t="shared" si="53"/>
        <v/>
      </c>
      <c r="CV38" t="str">
        <f t="shared" si="54"/>
        <v/>
      </c>
      <c r="CW38" t="str">
        <f t="shared" si="55"/>
        <v/>
      </c>
      <c r="CX38" t="str">
        <f t="shared" si="56"/>
        <v/>
      </c>
      <c r="CY38" t="str">
        <f t="shared" si="57"/>
        <v/>
      </c>
      <c r="CZ38" t="str">
        <f t="shared" si="58"/>
        <v/>
      </c>
      <c r="DA38" t="str">
        <f t="shared" si="59"/>
        <v/>
      </c>
      <c r="DB38" t="str">
        <f t="shared" si="60"/>
        <v/>
      </c>
      <c r="DC38" t="str">
        <f t="shared" si="61"/>
        <v/>
      </c>
      <c r="DD38" t="str">
        <f t="shared" si="62"/>
        <v/>
      </c>
      <c r="DE38" t="str">
        <f t="shared" si="63"/>
        <v/>
      </c>
      <c r="DF38" t="str">
        <f t="shared" si="64"/>
        <v/>
      </c>
      <c r="DG38" t="str">
        <f t="shared" si="65"/>
        <v/>
      </c>
      <c r="DH38" s="5" t="str">
        <f>IFERROR((CR38*$B$2*(1-$H38)*('CAR.CAP_per person'!B$2))/(_xlfn.XLOOKUP($E$2,EU_countries_GDP!$A$2:$A$29,EU_countries_GDP!$E$2:$E$29)),"")</f>
        <v/>
      </c>
      <c r="DI38" s="5" t="str">
        <f>IFERROR((CS38*$B$2*(1-$H38)*('CAR.CAP_per person'!C$2))/(_xlfn.XLOOKUP($E$2,EU_countries_GDP!$A$2:$A$29,EU_countries_GDP!$E$2:$E$29)),"")</f>
        <v/>
      </c>
      <c r="DJ38" s="5" t="str">
        <f>IFERROR((CT38*$B$2*(1-$H38)*('CAR.CAP_per person'!D$2))/(_xlfn.XLOOKUP($E$2,EU_countries_GDP!$A$2:$A$29,EU_countries_GDP!$E$2:$E$29)),"")</f>
        <v/>
      </c>
      <c r="DK38" s="5" t="str">
        <f>IFERROR((CU38*$B$2*(1-$H38)*('CAR.CAP_per person'!E$2))/(_xlfn.XLOOKUP($E$2,EU_countries_GDP!$A$2:$A$29,EU_countries_GDP!$E$2:$E$29)),"")</f>
        <v/>
      </c>
      <c r="DL38" s="5" t="str">
        <f>IFERROR((CV38*$B$2*(1-$H38)*('CAR.CAP_per person'!F$2))/(_xlfn.XLOOKUP($E$2,EU_countries_GDP!$A$2:$A$29,EU_countries_GDP!$E$2:$E$29)),"")</f>
        <v/>
      </c>
      <c r="DM38" s="5" t="str">
        <f>IFERROR((CW38*$B$2*(1-$H38)*('CAR.CAP_per person'!G$2))/(_xlfn.XLOOKUP($E$2,EU_countries_GDP!$A$2:$A$29,EU_countries_GDP!$E$2:$E$29)),"")</f>
        <v/>
      </c>
      <c r="DN38" s="5" t="str">
        <f>IFERROR((CX38*$B$2*(1-$H38)*('CAR.CAP_per person'!H$2))/(_xlfn.XLOOKUP($E$2,EU_countries_GDP!$A$2:$A$29,EU_countries_GDP!$E$2:$E$29)),"")</f>
        <v/>
      </c>
      <c r="DO38" s="5" t="str">
        <f>IFERROR((CY38*$B$2*(1-$H38)*('CAR.CAP_per person'!I$2))/(_xlfn.XLOOKUP($E$2,EU_countries_GDP!$A$2:$A$29,EU_countries_GDP!$E$2:$E$29)),"")</f>
        <v/>
      </c>
      <c r="DP38" s="5" t="str">
        <f>IFERROR((CZ38*$B$2*(1-$H38)*('CAR.CAP_per person'!J$2))/(_xlfn.XLOOKUP($E$2,EU_countries_GDP!$A$2:$A$29,EU_countries_GDP!$E$2:$E$29)),"")</f>
        <v/>
      </c>
      <c r="DQ38" s="5" t="str">
        <f>IFERROR((DA38*$B$2*(1-$H38)*('CAR.CAP_per person'!K$2))/(_xlfn.XLOOKUP($E$2,EU_countries_GDP!$A$2:$A$29,EU_countries_GDP!$E$2:$E$29)),"")</f>
        <v/>
      </c>
      <c r="DR38" s="5" t="str">
        <f>IFERROR((DB38*$B$2*(1-$H38)*('CAR.CAP_per person'!L$2))/(_xlfn.XLOOKUP($E$2,EU_countries_GDP!$A$2:$A$29,EU_countries_GDP!$E$2:$E$29)),"")</f>
        <v/>
      </c>
      <c r="DS38" s="5" t="str">
        <f>IFERROR((DC38*$B$2*(1-$H38)*('CAR.CAP_per person'!M$2))/(_xlfn.XLOOKUP($E$2,EU_countries_GDP!$A$2:$A$29,EU_countries_GDP!$E$2:$E$29)),"")</f>
        <v/>
      </c>
      <c r="DT38" s="5" t="str">
        <f>IFERROR((DD38*$B$2*(1-$H38)*('CAR.CAP_per person'!N$2))/(_xlfn.XLOOKUP($E$2,EU_countries_GDP!$A$2:$A$29,EU_countries_GDP!$E$2:$E$29)),"")</f>
        <v/>
      </c>
      <c r="DU38" s="5" t="str">
        <f>IFERROR((DE38*$B$2*(1-$H38)*('CAR.CAP_per person'!O$2))/(_xlfn.XLOOKUP($E$2,EU_countries_GDP!$A$2:$A$29,EU_countries_GDP!$E$2:$E$29)),"")</f>
        <v/>
      </c>
      <c r="DV38" s="5" t="str">
        <f>IFERROR((DF38*$B$2*(1-$H38)*('CAR.CAP_per person'!P$2))/(_xlfn.XLOOKUP($E$2,EU_countries_GDP!$A$2:$A$29,EU_countries_GDP!$E$2:$E$29)),"")</f>
        <v/>
      </c>
      <c r="DW38" s="5" t="str">
        <f>IFERROR((DG38*$B$2*(1-$H38)*('CAR.CAP_per person'!Q$2))/(_xlfn.XLOOKUP($E$2,EU_countries_GDP!$A$2:$A$29,EU_countries_GDP!$E$2:$E$29)),"")</f>
        <v/>
      </c>
    </row>
    <row r="39" spans="2:127">
      <c r="B39" t="str">
        <f>_xlfn.XLOOKUP(D39,Table5[Ingredient],Table5[Category],"",FALSE)</f>
        <v/>
      </c>
      <c r="C39" s="33"/>
      <c r="D39" s="33"/>
      <c r="E39" s="33"/>
      <c r="F39" s="33"/>
      <c r="G39" s="33"/>
      <c r="H39" s="33"/>
      <c r="I39" s="33"/>
      <c r="J39" s="37" t="str">
        <f>IFERROR(INDEX('AveragePrices&amp;Codes'!G:AG, MATCH($D39, 'AveragePrices&amp;Codes'!$A:$A, 0), MATCH(Tool_clean!$E$2, 'AveragePrices&amp;Codes'!$G$1:$AG$1, 0)),"")</f>
        <v/>
      </c>
      <c r="K39" s="37" t="str">
        <f t="shared" si="32"/>
        <v/>
      </c>
      <c r="L39">
        <f>IFERROR(IF($F39="Raw",_xlfn.XLOOKUP(_xlfn.XLOOKUP(Tool_clean!$D39,'AveragePrices&amp;Codes'!$A:$A,'AveragePrices&amp;Codes'!$B:$B),AGRIBALYSE_Raw!$B:$B,AGRIBALYSE_Raw!O:O)*$E39,_xlfn.XLOOKUP(_xlfn.XLOOKUP(Tool_clean!$D39,'AveragePrices&amp;Codes'!$A:$A,'AveragePrices&amp;Codes'!$B:$B),AGRIBALYSE_Cooked!$C:$C,AGRIBALYSE_Cooked!P:P)*$E39),"")</f>
        <v>0</v>
      </c>
      <c r="M39">
        <f>IFERROR(IF($F39="Raw",_xlfn.XLOOKUP(_xlfn.XLOOKUP(Tool_clean!$D39,'AveragePrices&amp;Codes'!$A:$A,'AveragePrices&amp;Codes'!$B:$B),AGRIBALYSE_Raw!$B:$B,AGRIBALYSE_Raw!P:P)*$E39,_xlfn.XLOOKUP(_xlfn.XLOOKUP(Tool_clean!$D39,'AveragePrices&amp;Codes'!$A:$A,'AveragePrices&amp;Codes'!$B:$B),AGRIBALYSE_Cooked!$C:$C,AGRIBALYSE_Cooked!Q:Q)*$E39),"")</f>
        <v>0</v>
      </c>
      <c r="N39">
        <f>IFERROR(IF($F39="Raw",_xlfn.XLOOKUP(_xlfn.XLOOKUP(Tool_clean!$D39,'AveragePrices&amp;Codes'!$A:$A,'AveragePrices&amp;Codes'!$B:$B),AGRIBALYSE_Raw!$B:$B,AGRIBALYSE_Raw!Q:Q)*$E39,_xlfn.XLOOKUP(_xlfn.XLOOKUP(Tool_clean!$D39,'AveragePrices&amp;Codes'!$A:$A,'AveragePrices&amp;Codes'!$B:$B),AGRIBALYSE_Cooked!$C:$C,AGRIBALYSE_Cooked!R:R)*$E39),"")</f>
        <v>0</v>
      </c>
      <c r="O39">
        <f>IFERROR(IF($F39="Raw",_xlfn.XLOOKUP(_xlfn.XLOOKUP(Tool_clean!$D39,'AveragePrices&amp;Codes'!$A:$A,'AveragePrices&amp;Codes'!$B:$B),AGRIBALYSE_Raw!$B:$B,AGRIBALYSE_Raw!R:R)*$E39,_xlfn.XLOOKUP(_xlfn.XLOOKUP(Tool_clean!$D39,'AveragePrices&amp;Codes'!$A:$A,'AveragePrices&amp;Codes'!$B:$B),AGRIBALYSE_Cooked!$C:$C,AGRIBALYSE_Cooked!S:S)*$E39),"")</f>
        <v>0</v>
      </c>
      <c r="P39">
        <f>IFERROR(IF($F39="Raw",_xlfn.XLOOKUP(_xlfn.XLOOKUP(Tool_clean!$D39,'AveragePrices&amp;Codes'!$A:$A,'AveragePrices&amp;Codes'!$B:$B),AGRIBALYSE_Raw!$B:$B,AGRIBALYSE_Raw!S:S)*$E39,_xlfn.XLOOKUP(_xlfn.XLOOKUP(Tool_clean!$D39,'AveragePrices&amp;Codes'!$A:$A,'AveragePrices&amp;Codes'!$B:$B),AGRIBALYSE_Cooked!$C:$C,AGRIBALYSE_Cooked!T:T)*$E39),"")</f>
        <v>0</v>
      </c>
      <c r="Q39">
        <f>IFERROR(IF($F39="Raw",_xlfn.XLOOKUP(_xlfn.XLOOKUP(Tool_clean!$D39,'AveragePrices&amp;Codes'!$A:$A,'AveragePrices&amp;Codes'!$B:$B),AGRIBALYSE_Raw!$B:$B,AGRIBALYSE_Raw!T:T)*$E39,_xlfn.XLOOKUP(_xlfn.XLOOKUP(Tool_clean!$D39,'AveragePrices&amp;Codes'!$A:$A,'AveragePrices&amp;Codes'!$B:$B),AGRIBALYSE_Cooked!$C:$C,AGRIBALYSE_Cooked!U:U)*$E39),"")</f>
        <v>0</v>
      </c>
      <c r="R39">
        <f>IFERROR(IF($F39="Raw",_xlfn.XLOOKUP(_xlfn.XLOOKUP(Tool_clean!$D39,'AveragePrices&amp;Codes'!$A:$A,'AveragePrices&amp;Codes'!$B:$B),AGRIBALYSE_Raw!$B:$B,AGRIBALYSE_Raw!U:U)*$E39,_xlfn.XLOOKUP(_xlfn.XLOOKUP(Tool_clean!$D39,'AveragePrices&amp;Codes'!$A:$A,'AveragePrices&amp;Codes'!$B:$B),AGRIBALYSE_Cooked!$C:$C,AGRIBALYSE_Cooked!V:V)*$E39),"")</f>
        <v>0</v>
      </c>
      <c r="S39">
        <f>IFERROR(IF($F39="Raw",_xlfn.XLOOKUP(_xlfn.XLOOKUP(Tool_clean!$D39,'AveragePrices&amp;Codes'!$A:$A,'AveragePrices&amp;Codes'!$B:$B),AGRIBALYSE_Raw!$B:$B,AGRIBALYSE_Raw!V:V)*$E39,_xlfn.XLOOKUP(_xlfn.XLOOKUP(Tool_clean!$D39,'AveragePrices&amp;Codes'!$A:$A,'AveragePrices&amp;Codes'!$B:$B),AGRIBALYSE_Cooked!$C:$C,AGRIBALYSE_Cooked!W:W)*$E39),"")</f>
        <v>0</v>
      </c>
      <c r="T39">
        <f>IFERROR(IF($F39="Raw",_xlfn.XLOOKUP(_xlfn.XLOOKUP(Tool_clean!$D39,'AveragePrices&amp;Codes'!$A:$A,'AveragePrices&amp;Codes'!$B:$B),AGRIBALYSE_Raw!$B:$B,AGRIBALYSE_Raw!W:W)*$E39,_xlfn.XLOOKUP(_xlfn.XLOOKUP(Tool_clean!$D39,'AveragePrices&amp;Codes'!$A:$A,'AveragePrices&amp;Codes'!$B:$B),AGRIBALYSE_Cooked!$C:$C,AGRIBALYSE_Cooked!X:X)*$E39),"")</f>
        <v>0</v>
      </c>
      <c r="U39">
        <f>IFERROR(IF($F39="Raw",_xlfn.XLOOKUP(_xlfn.XLOOKUP(Tool_clean!$D39,'AveragePrices&amp;Codes'!$A:$A,'AveragePrices&amp;Codes'!$B:$B),AGRIBALYSE_Raw!$B:$B,AGRIBALYSE_Raw!X:X)*$E39,_xlfn.XLOOKUP(_xlfn.XLOOKUP(Tool_clean!$D39,'AveragePrices&amp;Codes'!$A:$A,'AveragePrices&amp;Codes'!$B:$B),AGRIBALYSE_Cooked!$C:$C,AGRIBALYSE_Cooked!Y:Y)*$E39),"")</f>
        <v>0</v>
      </c>
      <c r="V39">
        <f>IFERROR(IF($F39="Raw",_xlfn.XLOOKUP(_xlfn.XLOOKUP(Tool_clean!$D39,'AveragePrices&amp;Codes'!$A:$A,'AveragePrices&amp;Codes'!$B:$B),AGRIBALYSE_Raw!$B:$B,AGRIBALYSE_Raw!Y:Y)*$E39,_xlfn.XLOOKUP(_xlfn.XLOOKUP(Tool_clean!$D39,'AveragePrices&amp;Codes'!$A:$A,'AveragePrices&amp;Codes'!$B:$B),AGRIBALYSE_Cooked!$C:$C,AGRIBALYSE_Cooked!Z:Z)*$E39),"")</f>
        <v>0</v>
      </c>
      <c r="W39">
        <f>IFERROR(IF($F39="Raw",_xlfn.XLOOKUP(_xlfn.XLOOKUP(Tool_clean!$D39,'AveragePrices&amp;Codes'!$A:$A,'AveragePrices&amp;Codes'!$B:$B),AGRIBALYSE_Raw!$B:$B,AGRIBALYSE_Raw!Z:Z)*$E39,_xlfn.XLOOKUP(_xlfn.XLOOKUP(Tool_clean!$D39,'AveragePrices&amp;Codes'!$A:$A,'AveragePrices&amp;Codes'!$B:$B),AGRIBALYSE_Cooked!$C:$C,AGRIBALYSE_Cooked!AA:AA)*$E39),"")</f>
        <v>0</v>
      </c>
      <c r="X39">
        <f>IFERROR(IF($F39="Raw",_xlfn.XLOOKUP(_xlfn.XLOOKUP(Tool_clean!$D39,'AveragePrices&amp;Codes'!$A:$A,'AveragePrices&amp;Codes'!$B:$B),AGRIBALYSE_Raw!$B:$B,AGRIBALYSE_Raw!AA:AA)*$E39,_xlfn.XLOOKUP(_xlfn.XLOOKUP(Tool_clean!$D39,'AveragePrices&amp;Codes'!$A:$A,'AveragePrices&amp;Codes'!$B:$B),AGRIBALYSE_Cooked!$C:$C,AGRIBALYSE_Cooked!AB:AB)*$E39),"")</f>
        <v>0</v>
      </c>
      <c r="Y39">
        <f>IFERROR(IF($F39="Raw",_xlfn.XLOOKUP(_xlfn.XLOOKUP(Tool_clean!$D39,'AveragePrices&amp;Codes'!$A:$A,'AveragePrices&amp;Codes'!$B:$B),AGRIBALYSE_Raw!$B:$B,AGRIBALYSE_Raw!AB:AB)*$E39,_xlfn.XLOOKUP(_xlfn.XLOOKUP(Tool_clean!$D39,'AveragePrices&amp;Codes'!$A:$A,'AveragePrices&amp;Codes'!$B:$B),AGRIBALYSE_Cooked!$C:$C,AGRIBALYSE_Cooked!AC:AC)*$E39),"")</f>
        <v>0</v>
      </c>
      <c r="Z39">
        <f>IFERROR(IF($F39="Raw",_xlfn.XLOOKUP(_xlfn.XLOOKUP(Tool_clean!$D39,'AveragePrices&amp;Codes'!$A:$A,'AveragePrices&amp;Codes'!$B:$B),AGRIBALYSE_Raw!$B:$B,AGRIBALYSE_Raw!AC:AC)*$E39,_xlfn.XLOOKUP(_xlfn.XLOOKUP(Tool_clean!$D39,'AveragePrices&amp;Codes'!$A:$A,'AveragePrices&amp;Codes'!$B:$B),AGRIBALYSE_Cooked!$C:$C,AGRIBALYSE_Cooked!AD:AD)*$E39),"")</f>
        <v>0</v>
      </c>
      <c r="AA39">
        <f>IFERROR(IF($F39="Raw",_xlfn.XLOOKUP(_xlfn.XLOOKUP(Tool_clean!$D39,'AveragePrices&amp;Codes'!$A:$A,'AveragePrices&amp;Codes'!$B:$B),AGRIBALYSE_Raw!$B:$B,AGRIBALYSE_Raw!AD:AD)*$E39,_xlfn.XLOOKUP(_xlfn.XLOOKUP(Tool_clean!$D39,'AveragePrices&amp;Codes'!$A:$A,'AveragePrices&amp;Codes'!$B:$B),AGRIBALYSE_Cooked!$C:$C,AGRIBALYSE_Cooked!AE:AE)*$E39),"")</f>
        <v>0</v>
      </c>
      <c r="AB39" t="str" cm="1">
        <f t="array" ref="AB39">IFERROR(_xlfn.XLOOKUP(Tool_clean!$F39&amp;$E$2,'Cooking methods'!$A:$A&amp;'Cooking methods'!$B:$B,'Cooking methods'!C:C)*$E39,"")</f>
        <v/>
      </c>
      <c r="AC39" t="str" cm="1">
        <f t="array" ref="AC39">IFERROR(_xlfn.XLOOKUP(Tool_clean!$F39&amp;$E$2,'Cooking methods'!$A:$A&amp;'Cooking methods'!$B:$B,'Cooking methods'!D:D)*$E39,"")</f>
        <v/>
      </c>
      <c r="AD39" t="str" cm="1">
        <f t="array" ref="AD39">IFERROR(_xlfn.XLOOKUP(Tool_clean!$F39&amp;$E$2,'Cooking methods'!$A:$A&amp;'Cooking methods'!$B:$B,'Cooking methods'!E:E)*$E39,"")</f>
        <v/>
      </c>
      <c r="AE39" t="str" cm="1">
        <f t="array" ref="AE39">IFERROR(_xlfn.XLOOKUP(Tool_clean!$F39&amp;$E$2,'Cooking methods'!$A:$A&amp;'Cooking methods'!$B:$B,'Cooking methods'!F:F)*$E39,"")</f>
        <v/>
      </c>
      <c r="AF39" t="str" cm="1">
        <f t="array" ref="AF39">IFERROR(_xlfn.XLOOKUP(Tool_clean!$F39&amp;$E$2,'Cooking methods'!$A:$A&amp;'Cooking methods'!$B:$B,'Cooking methods'!G:G)*$E39,"")</f>
        <v/>
      </c>
      <c r="AG39" t="str" cm="1">
        <f t="array" ref="AG39">IFERROR(_xlfn.XLOOKUP(Tool_clean!$F39&amp;$E$2,'Cooking methods'!$A:$A&amp;'Cooking methods'!$B:$B,'Cooking methods'!H:H)*$E39,"")</f>
        <v/>
      </c>
      <c r="AH39" t="str" cm="1">
        <f t="array" ref="AH39">IFERROR(_xlfn.XLOOKUP(Tool_clean!$F39&amp;$E$2,'Cooking methods'!$A:$A&amp;'Cooking methods'!$B:$B,'Cooking methods'!I:I)*$E39,"")</f>
        <v/>
      </c>
      <c r="AI39" t="str" cm="1">
        <f t="array" ref="AI39">IFERROR(_xlfn.XLOOKUP(Tool_clean!$F39&amp;$E$2,'Cooking methods'!$A:$A&amp;'Cooking methods'!$B:$B,'Cooking methods'!J:J)*$E39,"")</f>
        <v/>
      </c>
      <c r="AJ39" t="str" cm="1">
        <f t="array" ref="AJ39">IFERROR(_xlfn.XLOOKUP(Tool_clean!$F39&amp;$E$2,'Cooking methods'!$A:$A&amp;'Cooking methods'!$B:$B,'Cooking methods'!K:K)*$E39,"")</f>
        <v/>
      </c>
      <c r="AK39" t="str" cm="1">
        <f t="array" ref="AK39">IFERROR(_xlfn.XLOOKUP(Tool_clean!$F39&amp;$E$2,'Cooking methods'!$A:$A&amp;'Cooking methods'!$B:$B,'Cooking methods'!L:L)*$E39,"")</f>
        <v/>
      </c>
      <c r="AL39" t="str" cm="1">
        <f t="array" ref="AL39">IFERROR(_xlfn.XLOOKUP(Tool_clean!$F39&amp;$E$2,'Cooking methods'!$A:$A&amp;'Cooking methods'!$B:$B,'Cooking methods'!M:M)*$E39,"")</f>
        <v/>
      </c>
      <c r="AM39" t="str" cm="1">
        <f t="array" ref="AM39">IFERROR(_xlfn.XLOOKUP(Tool_clean!$F39&amp;$E$2,'Cooking methods'!$A:$A&amp;'Cooking methods'!$B:$B,'Cooking methods'!N:N)*$E39,"")</f>
        <v/>
      </c>
      <c r="AN39" t="str" cm="1">
        <f t="array" ref="AN39">IFERROR(_xlfn.XLOOKUP(Tool_clean!$F39&amp;$E$2,'Cooking methods'!$A:$A&amp;'Cooking methods'!$B:$B,'Cooking methods'!O:O)*$E39,"")</f>
        <v/>
      </c>
      <c r="AO39" t="str" cm="1">
        <f t="array" ref="AO39">IFERROR(_xlfn.XLOOKUP(Tool_clean!$F39&amp;$E$2,'Cooking methods'!$A:$A&amp;'Cooking methods'!$B:$B,'Cooking methods'!P:P)*$E39,"")</f>
        <v/>
      </c>
      <c r="AP39" t="str" cm="1">
        <f t="array" ref="AP39">IFERROR(_xlfn.XLOOKUP(Tool_clean!$F39&amp;$E$2,'Cooking methods'!$A:$A&amp;'Cooking methods'!$B:$B,'Cooking methods'!Q:Q)*$E39,"")</f>
        <v/>
      </c>
      <c r="AQ39" t="str" cm="1">
        <f t="array" ref="AQ39">IFERROR(_xlfn.XLOOKUP(Tool_clean!$F39&amp;$E$2,'Cooking methods'!$A:$A&amp;'Cooking methods'!$B:$B,'Cooking methods'!R:R)*$E39,"")</f>
        <v/>
      </c>
      <c r="AR39" t="str" cm="1">
        <f t="array" ref="AR39">IFERROR(_xlfn.XLOOKUP(Tool_clean!$G39&amp;$E$2,'Waste management'!$A:$A&amp;'Waste management'!$B:$B,'Waste management'!C:C)*$E39,"")</f>
        <v/>
      </c>
      <c r="AS39" t="str" cm="1">
        <f t="array" ref="AS39">IFERROR(_xlfn.XLOOKUP(Tool_clean!$G39&amp;$E$2,'Waste management'!$A:$A&amp;'Waste management'!$B:$B,'Waste management'!D:D)*$E39,"")</f>
        <v/>
      </c>
      <c r="AT39" t="str" cm="1">
        <f t="array" ref="AT39">IFERROR(_xlfn.XLOOKUP(Tool_clean!$G39&amp;$E$2,'Waste management'!$A:$A&amp;'Waste management'!$B:$B,'Waste management'!E:E)*$E39,"")</f>
        <v/>
      </c>
      <c r="AU39" t="str" cm="1">
        <f t="array" ref="AU39">IFERROR(_xlfn.XLOOKUP(Tool_clean!$G39&amp;$E$2,'Waste management'!$A:$A&amp;'Waste management'!$B:$B,'Waste management'!F:F)*$E39,"")</f>
        <v/>
      </c>
      <c r="AV39" t="str" cm="1">
        <f t="array" ref="AV39">IFERROR(_xlfn.XLOOKUP(Tool_clean!$G39&amp;$E$2,'Waste management'!$A:$A&amp;'Waste management'!$B:$B,'Waste management'!G:G)*$E39,"")</f>
        <v/>
      </c>
      <c r="AW39" t="str" cm="1">
        <f t="array" ref="AW39">IFERROR(_xlfn.XLOOKUP(Tool_clean!$G39&amp;$E$2,'Waste management'!$A:$A&amp;'Waste management'!$B:$B,'Waste management'!H:H)*$E39,"")</f>
        <v/>
      </c>
      <c r="AX39" t="str" cm="1">
        <f t="array" ref="AX39">IFERROR(_xlfn.XLOOKUP(Tool_clean!$G39&amp;$E$2,'Waste management'!$A:$A&amp;'Waste management'!$B:$B,'Waste management'!I:I)*$E39,"")</f>
        <v/>
      </c>
      <c r="AY39" t="str" cm="1">
        <f t="array" ref="AY39">IFERROR(_xlfn.XLOOKUP(Tool_clean!$G39&amp;$E$2,'Waste management'!$A:$A&amp;'Waste management'!$B:$B,'Waste management'!J:J)*$E39,"")</f>
        <v/>
      </c>
      <c r="AZ39" t="str" cm="1">
        <f t="array" ref="AZ39">IFERROR(_xlfn.XLOOKUP(Tool_clean!$G39&amp;$E$2,'Waste management'!$A:$A&amp;'Waste management'!$B:$B,'Waste management'!K:K)*$E39,"")</f>
        <v/>
      </c>
      <c r="BA39" t="str" cm="1">
        <f t="array" ref="BA39">IFERROR(_xlfn.XLOOKUP(Tool_clean!$G39&amp;$E$2,'Waste management'!$A:$A&amp;'Waste management'!$B:$B,'Waste management'!L:L)*$E39,"")</f>
        <v/>
      </c>
      <c r="BB39" t="str" cm="1">
        <f t="array" ref="BB39">IFERROR(_xlfn.XLOOKUP(Tool_clean!$G39&amp;$E$2,'Waste management'!$A:$A&amp;'Waste management'!$B:$B,'Waste management'!M:M)*$E39,"")</f>
        <v/>
      </c>
      <c r="BC39" t="str" cm="1">
        <f t="array" ref="BC39">IFERROR(_xlfn.XLOOKUP(Tool_clean!$G39&amp;$E$2,'Waste management'!$A:$A&amp;'Waste management'!$B:$B,'Waste management'!N:N)*$E39,"")</f>
        <v/>
      </c>
      <c r="BD39" t="str" cm="1">
        <f t="array" ref="BD39">IFERROR(_xlfn.XLOOKUP(Tool_clean!$G39&amp;$E$2,'Waste management'!$A:$A&amp;'Waste management'!$B:$B,'Waste management'!O:O)*$E39,"")</f>
        <v/>
      </c>
      <c r="BE39" t="str" cm="1">
        <f t="array" ref="BE39">IFERROR(_xlfn.XLOOKUP(Tool_clean!$G39&amp;$E$2,'Waste management'!$A:$A&amp;'Waste management'!$B:$B,'Waste management'!P:P)*$E39,"")</f>
        <v/>
      </c>
      <c r="BF39" t="str" cm="1">
        <f t="array" ref="BF39">IFERROR(_xlfn.XLOOKUP(Tool_clean!$G39&amp;$E$2,'Waste management'!$A:$A&amp;'Waste management'!$B:$B,'Waste management'!Q:Q)*$E39,"")</f>
        <v/>
      </c>
      <c r="BG39" t="str" cm="1">
        <f t="array" ref="BG39">IFERROR(_xlfn.XLOOKUP(Tool_clean!$G39&amp;$E$2,'Waste management'!$A:$A&amp;'Waste management'!$B:$B,'Waste management'!R:R)*$E39,"")</f>
        <v/>
      </c>
      <c r="BH39" t="str">
        <f>IFERROR((L39+AR39+AB39)*_xlfn.XLOOKUP(Tool_clean!BH$4,Monetization_Factors!$A:$A,Monetization_Factors!$D:$D),"")</f>
        <v/>
      </c>
      <c r="BI39" t="str">
        <f>IFERROR((M39+AS39+AC39)*_xlfn.XLOOKUP(Tool_clean!BI$4,Monetization_Factors!$A:$A,Monetization_Factors!$D:$D),"")</f>
        <v/>
      </c>
      <c r="BJ39" t="str">
        <f>IFERROR((N39+AT39+AD39)*_xlfn.XLOOKUP(Tool_clean!BJ$4,Monetization_Factors!$A:$A,Monetization_Factors!$D:$D),"")</f>
        <v/>
      </c>
      <c r="BK39" t="str">
        <f>IFERROR((O39+AU39+AE39)*_xlfn.XLOOKUP(Tool_clean!BK$4,Monetization_Factors!$A:$A,Monetization_Factors!$D:$D),"")</f>
        <v/>
      </c>
      <c r="BL39" t="str">
        <f>IFERROR((P39+AV39+AF39)*_xlfn.XLOOKUP(Tool_clean!BL$4,Monetization_Factors!$A:$A,Monetization_Factors!$D:$D),"")</f>
        <v/>
      </c>
      <c r="BM39" t="str">
        <f>IFERROR((Q39+AW39+AG39)*_xlfn.XLOOKUP(Tool_clean!BM$4,Monetization_Factors!$A:$A,Monetization_Factors!$D:$D),"")</f>
        <v/>
      </c>
      <c r="BN39" t="str">
        <f>IFERROR((R39+AX39+AH39)*_xlfn.XLOOKUP(Tool_clean!BN$4,Monetization_Factors!$A:$A,Monetization_Factors!$D:$D),"")</f>
        <v/>
      </c>
      <c r="BO39" t="str">
        <f>IFERROR((S39+AY39+AI39)*_xlfn.XLOOKUP(Tool_clean!BO$4,Monetization_Factors!$A:$A,Monetization_Factors!$D:$D),"")</f>
        <v/>
      </c>
      <c r="BP39" t="str">
        <f>IFERROR((T39+AZ39+AJ39)*_xlfn.XLOOKUP(Tool_clean!BP$4,Monetization_Factors!$A:$A,Monetization_Factors!$D:$D),"")</f>
        <v/>
      </c>
      <c r="BQ39" t="str">
        <f>IFERROR((U39+BA39+AK39)*_xlfn.XLOOKUP(Tool_clean!BQ$4,Monetization_Factors!$A:$A,Monetization_Factors!$D:$D),"")</f>
        <v/>
      </c>
      <c r="BR39" t="str">
        <f>IFERROR((V39+BB39+AL39)*_xlfn.XLOOKUP(Tool_clean!BR$4,Monetization_Factors!$A:$A,Monetization_Factors!$D:$D),"")</f>
        <v/>
      </c>
      <c r="BS39" t="str">
        <f>IFERROR((W39+BC39+AM39)*_xlfn.XLOOKUP(Tool_clean!BS$4,Monetization_Factors!$A:$A,Monetization_Factors!$D:$D),"")</f>
        <v/>
      </c>
      <c r="BT39" t="str">
        <f>IFERROR((X39+BD39+AN39)*_xlfn.XLOOKUP(Tool_clean!BT$4,Monetization_Factors!$A:$A,Monetization_Factors!$D:$D),"")</f>
        <v/>
      </c>
      <c r="BU39" t="str">
        <f>IFERROR((Y39+BE39+AO39)*_xlfn.XLOOKUP(Tool_clean!BU$4,Monetization_Factors!$A:$A,Monetization_Factors!$D:$D),"")</f>
        <v/>
      </c>
      <c r="BV39" t="str">
        <f>IFERROR((Z39+BF39+AP39)*_xlfn.XLOOKUP(Tool_clean!BV$4,Monetization_Factors!$A:$A,Monetization_Factors!$D:$D),"")</f>
        <v/>
      </c>
      <c r="BW39" t="str">
        <f>IFERROR((AA39+BG39+AQ39)*_xlfn.XLOOKUP(Tool_clean!BW$4,Monetization_Factors!$A:$A,Monetization_Factors!$D:$D),"")</f>
        <v/>
      </c>
      <c r="BX39" s="38" t="str" cm="1">
        <f t="array" ref="BX39">IFERROR(_xlfn.IFS(I39&gt;0,I39*E39,I39="",J39*E39),"")</f>
        <v/>
      </c>
      <c r="BY39" s="38">
        <f t="shared" si="33"/>
        <v>0</v>
      </c>
      <c r="BZ39" s="38" t="str">
        <f t="shared" si="34"/>
        <v/>
      </c>
      <c r="CA39" s="38" t="str">
        <f t="shared" si="35"/>
        <v/>
      </c>
      <c r="CB39" t="str">
        <f t="shared" si="66"/>
        <v/>
      </c>
      <c r="CC39" t="str">
        <f t="shared" si="36"/>
        <v/>
      </c>
      <c r="CD39" t="str">
        <f t="shared" si="37"/>
        <v/>
      </c>
      <c r="CE39" t="str">
        <f t="shared" si="38"/>
        <v/>
      </c>
      <c r="CF39" t="str">
        <f t="shared" si="39"/>
        <v/>
      </c>
      <c r="CG39" t="str">
        <f t="shared" si="40"/>
        <v/>
      </c>
      <c r="CH39" t="str">
        <f t="shared" si="41"/>
        <v/>
      </c>
      <c r="CI39" t="str">
        <f t="shared" si="42"/>
        <v/>
      </c>
      <c r="CJ39" t="str">
        <f t="shared" si="43"/>
        <v/>
      </c>
      <c r="CK39" t="str">
        <f t="shared" si="44"/>
        <v/>
      </c>
      <c r="CL39" t="str">
        <f t="shared" si="45"/>
        <v/>
      </c>
      <c r="CM39" t="str">
        <f t="shared" si="46"/>
        <v/>
      </c>
      <c r="CN39" t="str">
        <f t="shared" si="47"/>
        <v/>
      </c>
      <c r="CO39" t="str">
        <f t="shared" si="48"/>
        <v/>
      </c>
      <c r="CP39" t="str">
        <f t="shared" si="49"/>
        <v/>
      </c>
      <c r="CQ39" t="str">
        <f t="shared" si="50"/>
        <v/>
      </c>
      <c r="CR39" t="str">
        <f t="shared" si="67"/>
        <v/>
      </c>
      <c r="CS39" t="str">
        <f t="shared" si="51"/>
        <v/>
      </c>
      <c r="CT39" t="str">
        <f t="shared" si="52"/>
        <v/>
      </c>
      <c r="CU39" t="str">
        <f t="shared" si="53"/>
        <v/>
      </c>
      <c r="CV39" t="str">
        <f t="shared" si="54"/>
        <v/>
      </c>
      <c r="CW39" t="str">
        <f t="shared" si="55"/>
        <v/>
      </c>
      <c r="CX39" t="str">
        <f t="shared" si="56"/>
        <v/>
      </c>
      <c r="CY39" t="str">
        <f t="shared" si="57"/>
        <v/>
      </c>
      <c r="CZ39" t="str">
        <f t="shared" si="58"/>
        <v/>
      </c>
      <c r="DA39" t="str">
        <f t="shared" si="59"/>
        <v/>
      </c>
      <c r="DB39" t="str">
        <f t="shared" si="60"/>
        <v/>
      </c>
      <c r="DC39" t="str">
        <f t="shared" si="61"/>
        <v/>
      </c>
      <c r="DD39" t="str">
        <f t="shared" si="62"/>
        <v/>
      </c>
      <c r="DE39" t="str">
        <f t="shared" si="63"/>
        <v/>
      </c>
      <c r="DF39" t="str">
        <f t="shared" si="64"/>
        <v/>
      </c>
      <c r="DG39" t="str">
        <f t="shared" si="65"/>
        <v/>
      </c>
      <c r="DH39" s="5" t="str">
        <f>IFERROR((CR39*$B$2*(1-$H39)*('CAR.CAP_per person'!B$2))/(_xlfn.XLOOKUP($E$2,EU_countries_GDP!$A$2:$A$29,EU_countries_GDP!$E$2:$E$29)),"")</f>
        <v/>
      </c>
      <c r="DI39" s="5" t="str">
        <f>IFERROR((CS39*$B$2*(1-$H39)*('CAR.CAP_per person'!C$2))/(_xlfn.XLOOKUP($E$2,EU_countries_GDP!$A$2:$A$29,EU_countries_GDP!$E$2:$E$29)),"")</f>
        <v/>
      </c>
      <c r="DJ39" s="5" t="str">
        <f>IFERROR((CT39*$B$2*(1-$H39)*('CAR.CAP_per person'!D$2))/(_xlfn.XLOOKUP($E$2,EU_countries_GDP!$A$2:$A$29,EU_countries_GDP!$E$2:$E$29)),"")</f>
        <v/>
      </c>
      <c r="DK39" s="5" t="str">
        <f>IFERROR((CU39*$B$2*(1-$H39)*('CAR.CAP_per person'!E$2))/(_xlfn.XLOOKUP($E$2,EU_countries_GDP!$A$2:$A$29,EU_countries_GDP!$E$2:$E$29)),"")</f>
        <v/>
      </c>
      <c r="DL39" s="5" t="str">
        <f>IFERROR((CV39*$B$2*(1-$H39)*('CAR.CAP_per person'!F$2))/(_xlfn.XLOOKUP($E$2,EU_countries_GDP!$A$2:$A$29,EU_countries_GDP!$E$2:$E$29)),"")</f>
        <v/>
      </c>
      <c r="DM39" s="5" t="str">
        <f>IFERROR((CW39*$B$2*(1-$H39)*('CAR.CAP_per person'!G$2))/(_xlfn.XLOOKUP($E$2,EU_countries_GDP!$A$2:$A$29,EU_countries_GDP!$E$2:$E$29)),"")</f>
        <v/>
      </c>
      <c r="DN39" s="5" t="str">
        <f>IFERROR((CX39*$B$2*(1-$H39)*('CAR.CAP_per person'!H$2))/(_xlfn.XLOOKUP($E$2,EU_countries_GDP!$A$2:$A$29,EU_countries_GDP!$E$2:$E$29)),"")</f>
        <v/>
      </c>
      <c r="DO39" s="5" t="str">
        <f>IFERROR((CY39*$B$2*(1-$H39)*('CAR.CAP_per person'!I$2))/(_xlfn.XLOOKUP($E$2,EU_countries_GDP!$A$2:$A$29,EU_countries_GDP!$E$2:$E$29)),"")</f>
        <v/>
      </c>
      <c r="DP39" s="5" t="str">
        <f>IFERROR((CZ39*$B$2*(1-$H39)*('CAR.CAP_per person'!J$2))/(_xlfn.XLOOKUP($E$2,EU_countries_GDP!$A$2:$A$29,EU_countries_GDP!$E$2:$E$29)),"")</f>
        <v/>
      </c>
      <c r="DQ39" s="5" t="str">
        <f>IFERROR((DA39*$B$2*(1-$H39)*('CAR.CAP_per person'!K$2))/(_xlfn.XLOOKUP($E$2,EU_countries_GDP!$A$2:$A$29,EU_countries_GDP!$E$2:$E$29)),"")</f>
        <v/>
      </c>
      <c r="DR39" s="5" t="str">
        <f>IFERROR((DB39*$B$2*(1-$H39)*('CAR.CAP_per person'!L$2))/(_xlfn.XLOOKUP($E$2,EU_countries_GDP!$A$2:$A$29,EU_countries_GDP!$E$2:$E$29)),"")</f>
        <v/>
      </c>
      <c r="DS39" s="5" t="str">
        <f>IFERROR((DC39*$B$2*(1-$H39)*('CAR.CAP_per person'!M$2))/(_xlfn.XLOOKUP($E$2,EU_countries_GDP!$A$2:$A$29,EU_countries_GDP!$E$2:$E$29)),"")</f>
        <v/>
      </c>
      <c r="DT39" s="5" t="str">
        <f>IFERROR((DD39*$B$2*(1-$H39)*('CAR.CAP_per person'!N$2))/(_xlfn.XLOOKUP($E$2,EU_countries_GDP!$A$2:$A$29,EU_countries_GDP!$E$2:$E$29)),"")</f>
        <v/>
      </c>
      <c r="DU39" s="5" t="str">
        <f>IFERROR((DE39*$B$2*(1-$H39)*('CAR.CAP_per person'!O$2))/(_xlfn.XLOOKUP($E$2,EU_countries_GDP!$A$2:$A$29,EU_countries_GDP!$E$2:$E$29)),"")</f>
        <v/>
      </c>
      <c r="DV39" s="5" t="str">
        <f>IFERROR((DF39*$B$2*(1-$H39)*('CAR.CAP_per person'!P$2))/(_xlfn.XLOOKUP($E$2,EU_countries_GDP!$A$2:$A$29,EU_countries_GDP!$E$2:$E$29)),"")</f>
        <v/>
      </c>
      <c r="DW39" s="5" t="str">
        <f>IFERROR((DG39*$B$2*(1-$H39)*('CAR.CAP_per person'!Q$2))/(_xlfn.XLOOKUP($E$2,EU_countries_GDP!$A$2:$A$29,EU_countries_GDP!$E$2:$E$29)),"")</f>
        <v/>
      </c>
    </row>
    <row r="40" spans="2:127">
      <c r="B40" t="str">
        <f>_xlfn.XLOOKUP(D40,Table5[Ingredient],Table5[Category],"",FALSE)</f>
        <v/>
      </c>
      <c r="C40" s="33"/>
      <c r="D40" s="33"/>
      <c r="E40" s="33"/>
      <c r="F40" s="33"/>
      <c r="G40" s="33"/>
      <c r="H40" s="33"/>
      <c r="I40" s="33"/>
      <c r="J40" s="37" t="str">
        <f>IFERROR(INDEX('AveragePrices&amp;Codes'!G:AG, MATCH($D40, 'AveragePrices&amp;Codes'!$A:$A, 0), MATCH(Tool_clean!$E$2, 'AveragePrices&amp;Codes'!$G$1:$AG$1, 0)),"")</f>
        <v/>
      </c>
      <c r="K40" s="37" t="str">
        <f t="shared" si="32"/>
        <v/>
      </c>
      <c r="L40">
        <f>IFERROR(IF($F40="Raw",_xlfn.XLOOKUP(_xlfn.XLOOKUP(Tool_clean!$D40,'AveragePrices&amp;Codes'!$A:$A,'AveragePrices&amp;Codes'!$B:$B),AGRIBALYSE_Raw!$B:$B,AGRIBALYSE_Raw!O:O)*$E40,_xlfn.XLOOKUP(_xlfn.XLOOKUP(Tool_clean!$D40,'AveragePrices&amp;Codes'!$A:$A,'AveragePrices&amp;Codes'!$B:$B),AGRIBALYSE_Cooked!$C:$C,AGRIBALYSE_Cooked!P:P)*$E40),"")</f>
        <v>0</v>
      </c>
      <c r="M40">
        <f>IFERROR(IF($F40="Raw",_xlfn.XLOOKUP(_xlfn.XLOOKUP(Tool_clean!$D40,'AveragePrices&amp;Codes'!$A:$A,'AveragePrices&amp;Codes'!$B:$B),AGRIBALYSE_Raw!$B:$B,AGRIBALYSE_Raw!P:P)*$E40,_xlfn.XLOOKUP(_xlfn.XLOOKUP(Tool_clean!$D40,'AveragePrices&amp;Codes'!$A:$A,'AveragePrices&amp;Codes'!$B:$B),AGRIBALYSE_Cooked!$C:$C,AGRIBALYSE_Cooked!Q:Q)*$E40),"")</f>
        <v>0</v>
      </c>
      <c r="N40">
        <f>IFERROR(IF($F40="Raw",_xlfn.XLOOKUP(_xlfn.XLOOKUP(Tool_clean!$D40,'AveragePrices&amp;Codes'!$A:$A,'AveragePrices&amp;Codes'!$B:$B),AGRIBALYSE_Raw!$B:$B,AGRIBALYSE_Raw!Q:Q)*$E40,_xlfn.XLOOKUP(_xlfn.XLOOKUP(Tool_clean!$D40,'AveragePrices&amp;Codes'!$A:$A,'AveragePrices&amp;Codes'!$B:$B),AGRIBALYSE_Cooked!$C:$C,AGRIBALYSE_Cooked!R:R)*$E40),"")</f>
        <v>0</v>
      </c>
      <c r="O40">
        <f>IFERROR(IF($F40="Raw",_xlfn.XLOOKUP(_xlfn.XLOOKUP(Tool_clean!$D40,'AveragePrices&amp;Codes'!$A:$A,'AveragePrices&amp;Codes'!$B:$B),AGRIBALYSE_Raw!$B:$B,AGRIBALYSE_Raw!R:R)*$E40,_xlfn.XLOOKUP(_xlfn.XLOOKUP(Tool_clean!$D40,'AveragePrices&amp;Codes'!$A:$A,'AveragePrices&amp;Codes'!$B:$B),AGRIBALYSE_Cooked!$C:$C,AGRIBALYSE_Cooked!S:S)*$E40),"")</f>
        <v>0</v>
      </c>
      <c r="P40">
        <f>IFERROR(IF($F40="Raw",_xlfn.XLOOKUP(_xlfn.XLOOKUP(Tool_clean!$D40,'AveragePrices&amp;Codes'!$A:$A,'AveragePrices&amp;Codes'!$B:$B),AGRIBALYSE_Raw!$B:$B,AGRIBALYSE_Raw!S:S)*$E40,_xlfn.XLOOKUP(_xlfn.XLOOKUP(Tool_clean!$D40,'AveragePrices&amp;Codes'!$A:$A,'AveragePrices&amp;Codes'!$B:$B),AGRIBALYSE_Cooked!$C:$C,AGRIBALYSE_Cooked!T:T)*$E40),"")</f>
        <v>0</v>
      </c>
      <c r="Q40">
        <f>IFERROR(IF($F40="Raw",_xlfn.XLOOKUP(_xlfn.XLOOKUP(Tool_clean!$D40,'AveragePrices&amp;Codes'!$A:$A,'AveragePrices&amp;Codes'!$B:$B),AGRIBALYSE_Raw!$B:$B,AGRIBALYSE_Raw!T:T)*$E40,_xlfn.XLOOKUP(_xlfn.XLOOKUP(Tool_clean!$D40,'AveragePrices&amp;Codes'!$A:$A,'AveragePrices&amp;Codes'!$B:$B),AGRIBALYSE_Cooked!$C:$C,AGRIBALYSE_Cooked!U:U)*$E40),"")</f>
        <v>0</v>
      </c>
      <c r="R40">
        <f>IFERROR(IF($F40="Raw",_xlfn.XLOOKUP(_xlfn.XLOOKUP(Tool_clean!$D40,'AveragePrices&amp;Codes'!$A:$A,'AveragePrices&amp;Codes'!$B:$B),AGRIBALYSE_Raw!$B:$B,AGRIBALYSE_Raw!U:U)*$E40,_xlfn.XLOOKUP(_xlfn.XLOOKUP(Tool_clean!$D40,'AveragePrices&amp;Codes'!$A:$A,'AveragePrices&amp;Codes'!$B:$B),AGRIBALYSE_Cooked!$C:$C,AGRIBALYSE_Cooked!V:V)*$E40),"")</f>
        <v>0</v>
      </c>
      <c r="S40">
        <f>IFERROR(IF($F40="Raw",_xlfn.XLOOKUP(_xlfn.XLOOKUP(Tool_clean!$D40,'AveragePrices&amp;Codes'!$A:$A,'AveragePrices&amp;Codes'!$B:$B),AGRIBALYSE_Raw!$B:$B,AGRIBALYSE_Raw!V:V)*$E40,_xlfn.XLOOKUP(_xlfn.XLOOKUP(Tool_clean!$D40,'AveragePrices&amp;Codes'!$A:$A,'AveragePrices&amp;Codes'!$B:$B),AGRIBALYSE_Cooked!$C:$C,AGRIBALYSE_Cooked!W:W)*$E40),"")</f>
        <v>0</v>
      </c>
      <c r="T40">
        <f>IFERROR(IF($F40="Raw",_xlfn.XLOOKUP(_xlfn.XLOOKUP(Tool_clean!$D40,'AveragePrices&amp;Codes'!$A:$A,'AveragePrices&amp;Codes'!$B:$B),AGRIBALYSE_Raw!$B:$B,AGRIBALYSE_Raw!W:W)*$E40,_xlfn.XLOOKUP(_xlfn.XLOOKUP(Tool_clean!$D40,'AveragePrices&amp;Codes'!$A:$A,'AveragePrices&amp;Codes'!$B:$B),AGRIBALYSE_Cooked!$C:$C,AGRIBALYSE_Cooked!X:X)*$E40),"")</f>
        <v>0</v>
      </c>
      <c r="U40">
        <f>IFERROR(IF($F40="Raw",_xlfn.XLOOKUP(_xlfn.XLOOKUP(Tool_clean!$D40,'AveragePrices&amp;Codes'!$A:$A,'AveragePrices&amp;Codes'!$B:$B),AGRIBALYSE_Raw!$B:$B,AGRIBALYSE_Raw!X:X)*$E40,_xlfn.XLOOKUP(_xlfn.XLOOKUP(Tool_clean!$D40,'AveragePrices&amp;Codes'!$A:$A,'AveragePrices&amp;Codes'!$B:$B),AGRIBALYSE_Cooked!$C:$C,AGRIBALYSE_Cooked!Y:Y)*$E40),"")</f>
        <v>0</v>
      </c>
      <c r="V40">
        <f>IFERROR(IF($F40="Raw",_xlfn.XLOOKUP(_xlfn.XLOOKUP(Tool_clean!$D40,'AveragePrices&amp;Codes'!$A:$A,'AveragePrices&amp;Codes'!$B:$B),AGRIBALYSE_Raw!$B:$B,AGRIBALYSE_Raw!Y:Y)*$E40,_xlfn.XLOOKUP(_xlfn.XLOOKUP(Tool_clean!$D40,'AveragePrices&amp;Codes'!$A:$A,'AveragePrices&amp;Codes'!$B:$B),AGRIBALYSE_Cooked!$C:$C,AGRIBALYSE_Cooked!Z:Z)*$E40),"")</f>
        <v>0</v>
      </c>
      <c r="W40">
        <f>IFERROR(IF($F40="Raw",_xlfn.XLOOKUP(_xlfn.XLOOKUP(Tool_clean!$D40,'AveragePrices&amp;Codes'!$A:$A,'AveragePrices&amp;Codes'!$B:$B),AGRIBALYSE_Raw!$B:$B,AGRIBALYSE_Raw!Z:Z)*$E40,_xlfn.XLOOKUP(_xlfn.XLOOKUP(Tool_clean!$D40,'AveragePrices&amp;Codes'!$A:$A,'AveragePrices&amp;Codes'!$B:$B),AGRIBALYSE_Cooked!$C:$C,AGRIBALYSE_Cooked!AA:AA)*$E40),"")</f>
        <v>0</v>
      </c>
      <c r="X40">
        <f>IFERROR(IF($F40="Raw",_xlfn.XLOOKUP(_xlfn.XLOOKUP(Tool_clean!$D40,'AveragePrices&amp;Codes'!$A:$A,'AveragePrices&amp;Codes'!$B:$B),AGRIBALYSE_Raw!$B:$B,AGRIBALYSE_Raw!AA:AA)*$E40,_xlfn.XLOOKUP(_xlfn.XLOOKUP(Tool_clean!$D40,'AveragePrices&amp;Codes'!$A:$A,'AveragePrices&amp;Codes'!$B:$B),AGRIBALYSE_Cooked!$C:$C,AGRIBALYSE_Cooked!AB:AB)*$E40),"")</f>
        <v>0</v>
      </c>
      <c r="Y40">
        <f>IFERROR(IF($F40="Raw",_xlfn.XLOOKUP(_xlfn.XLOOKUP(Tool_clean!$D40,'AveragePrices&amp;Codes'!$A:$A,'AveragePrices&amp;Codes'!$B:$B),AGRIBALYSE_Raw!$B:$B,AGRIBALYSE_Raw!AB:AB)*$E40,_xlfn.XLOOKUP(_xlfn.XLOOKUP(Tool_clean!$D40,'AveragePrices&amp;Codes'!$A:$A,'AveragePrices&amp;Codes'!$B:$B),AGRIBALYSE_Cooked!$C:$C,AGRIBALYSE_Cooked!AC:AC)*$E40),"")</f>
        <v>0</v>
      </c>
      <c r="Z40">
        <f>IFERROR(IF($F40="Raw",_xlfn.XLOOKUP(_xlfn.XLOOKUP(Tool_clean!$D40,'AveragePrices&amp;Codes'!$A:$A,'AveragePrices&amp;Codes'!$B:$B),AGRIBALYSE_Raw!$B:$B,AGRIBALYSE_Raw!AC:AC)*$E40,_xlfn.XLOOKUP(_xlfn.XLOOKUP(Tool_clean!$D40,'AveragePrices&amp;Codes'!$A:$A,'AveragePrices&amp;Codes'!$B:$B),AGRIBALYSE_Cooked!$C:$C,AGRIBALYSE_Cooked!AD:AD)*$E40),"")</f>
        <v>0</v>
      </c>
      <c r="AA40">
        <f>IFERROR(IF($F40="Raw",_xlfn.XLOOKUP(_xlfn.XLOOKUP(Tool_clean!$D40,'AveragePrices&amp;Codes'!$A:$A,'AveragePrices&amp;Codes'!$B:$B),AGRIBALYSE_Raw!$B:$B,AGRIBALYSE_Raw!AD:AD)*$E40,_xlfn.XLOOKUP(_xlfn.XLOOKUP(Tool_clean!$D40,'AveragePrices&amp;Codes'!$A:$A,'AveragePrices&amp;Codes'!$B:$B),AGRIBALYSE_Cooked!$C:$C,AGRIBALYSE_Cooked!AE:AE)*$E40),"")</f>
        <v>0</v>
      </c>
      <c r="AB40" t="str" cm="1">
        <f t="array" ref="AB40">IFERROR(_xlfn.XLOOKUP(Tool_clean!$F40&amp;$E$2,'Cooking methods'!$A:$A&amp;'Cooking methods'!$B:$B,'Cooking methods'!C:C)*$E40,"")</f>
        <v/>
      </c>
      <c r="AC40" t="str" cm="1">
        <f t="array" ref="AC40">IFERROR(_xlfn.XLOOKUP(Tool_clean!$F40&amp;$E$2,'Cooking methods'!$A:$A&amp;'Cooking methods'!$B:$B,'Cooking methods'!D:D)*$E40,"")</f>
        <v/>
      </c>
      <c r="AD40" t="str" cm="1">
        <f t="array" ref="AD40">IFERROR(_xlfn.XLOOKUP(Tool_clean!$F40&amp;$E$2,'Cooking methods'!$A:$A&amp;'Cooking methods'!$B:$B,'Cooking methods'!E:E)*$E40,"")</f>
        <v/>
      </c>
      <c r="AE40" t="str" cm="1">
        <f t="array" ref="AE40">IFERROR(_xlfn.XLOOKUP(Tool_clean!$F40&amp;$E$2,'Cooking methods'!$A:$A&amp;'Cooking methods'!$B:$B,'Cooking methods'!F:F)*$E40,"")</f>
        <v/>
      </c>
      <c r="AF40" t="str" cm="1">
        <f t="array" ref="AF40">IFERROR(_xlfn.XLOOKUP(Tool_clean!$F40&amp;$E$2,'Cooking methods'!$A:$A&amp;'Cooking methods'!$B:$B,'Cooking methods'!G:G)*$E40,"")</f>
        <v/>
      </c>
      <c r="AG40" t="str" cm="1">
        <f t="array" ref="AG40">IFERROR(_xlfn.XLOOKUP(Tool_clean!$F40&amp;$E$2,'Cooking methods'!$A:$A&amp;'Cooking methods'!$B:$B,'Cooking methods'!H:H)*$E40,"")</f>
        <v/>
      </c>
      <c r="AH40" t="str" cm="1">
        <f t="array" ref="AH40">IFERROR(_xlfn.XLOOKUP(Tool_clean!$F40&amp;$E$2,'Cooking methods'!$A:$A&amp;'Cooking methods'!$B:$B,'Cooking methods'!I:I)*$E40,"")</f>
        <v/>
      </c>
      <c r="AI40" t="str" cm="1">
        <f t="array" ref="AI40">IFERROR(_xlfn.XLOOKUP(Tool_clean!$F40&amp;$E$2,'Cooking methods'!$A:$A&amp;'Cooking methods'!$B:$B,'Cooking methods'!J:J)*$E40,"")</f>
        <v/>
      </c>
      <c r="AJ40" t="str" cm="1">
        <f t="array" ref="AJ40">IFERROR(_xlfn.XLOOKUP(Tool_clean!$F40&amp;$E$2,'Cooking methods'!$A:$A&amp;'Cooking methods'!$B:$B,'Cooking methods'!K:K)*$E40,"")</f>
        <v/>
      </c>
      <c r="AK40" t="str" cm="1">
        <f t="array" ref="AK40">IFERROR(_xlfn.XLOOKUP(Tool_clean!$F40&amp;$E$2,'Cooking methods'!$A:$A&amp;'Cooking methods'!$B:$B,'Cooking methods'!L:L)*$E40,"")</f>
        <v/>
      </c>
      <c r="AL40" t="str" cm="1">
        <f t="array" ref="AL40">IFERROR(_xlfn.XLOOKUP(Tool_clean!$F40&amp;$E$2,'Cooking methods'!$A:$A&amp;'Cooking methods'!$B:$B,'Cooking methods'!M:M)*$E40,"")</f>
        <v/>
      </c>
      <c r="AM40" t="str" cm="1">
        <f t="array" ref="AM40">IFERROR(_xlfn.XLOOKUP(Tool_clean!$F40&amp;$E$2,'Cooking methods'!$A:$A&amp;'Cooking methods'!$B:$B,'Cooking methods'!N:N)*$E40,"")</f>
        <v/>
      </c>
      <c r="AN40" t="str" cm="1">
        <f t="array" ref="AN40">IFERROR(_xlfn.XLOOKUP(Tool_clean!$F40&amp;$E$2,'Cooking methods'!$A:$A&amp;'Cooking methods'!$B:$B,'Cooking methods'!O:O)*$E40,"")</f>
        <v/>
      </c>
      <c r="AO40" t="str" cm="1">
        <f t="array" ref="AO40">IFERROR(_xlfn.XLOOKUP(Tool_clean!$F40&amp;$E$2,'Cooking methods'!$A:$A&amp;'Cooking methods'!$B:$B,'Cooking methods'!P:P)*$E40,"")</f>
        <v/>
      </c>
      <c r="AP40" t="str" cm="1">
        <f t="array" ref="AP40">IFERROR(_xlfn.XLOOKUP(Tool_clean!$F40&amp;$E$2,'Cooking methods'!$A:$A&amp;'Cooking methods'!$B:$B,'Cooking methods'!Q:Q)*$E40,"")</f>
        <v/>
      </c>
      <c r="AQ40" t="str" cm="1">
        <f t="array" ref="AQ40">IFERROR(_xlfn.XLOOKUP(Tool_clean!$F40&amp;$E$2,'Cooking methods'!$A:$A&amp;'Cooking methods'!$B:$B,'Cooking methods'!R:R)*$E40,"")</f>
        <v/>
      </c>
      <c r="AR40" t="str" cm="1">
        <f t="array" ref="AR40">IFERROR(_xlfn.XLOOKUP(Tool_clean!$G40&amp;$E$2,'Waste management'!$A:$A&amp;'Waste management'!$B:$B,'Waste management'!C:C)*$E40,"")</f>
        <v/>
      </c>
      <c r="AS40" t="str" cm="1">
        <f t="array" ref="AS40">IFERROR(_xlfn.XLOOKUP(Tool_clean!$G40&amp;$E$2,'Waste management'!$A:$A&amp;'Waste management'!$B:$B,'Waste management'!D:D)*$E40,"")</f>
        <v/>
      </c>
      <c r="AT40" t="str" cm="1">
        <f t="array" ref="AT40">IFERROR(_xlfn.XLOOKUP(Tool_clean!$G40&amp;$E$2,'Waste management'!$A:$A&amp;'Waste management'!$B:$B,'Waste management'!E:E)*$E40,"")</f>
        <v/>
      </c>
      <c r="AU40" t="str" cm="1">
        <f t="array" ref="AU40">IFERROR(_xlfn.XLOOKUP(Tool_clean!$G40&amp;$E$2,'Waste management'!$A:$A&amp;'Waste management'!$B:$B,'Waste management'!F:F)*$E40,"")</f>
        <v/>
      </c>
      <c r="AV40" t="str" cm="1">
        <f t="array" ref="AV40">IFERROR(_xlfn.XLOOKUP(Tool_clean!$G40&amp;$E$2,'Waste management'!$A:$A&amp;'Waste management'!$B:$B,'Waste management'!G:G)*$E40,"")</f>
        <v/>
      </c>
      <c r="AW40" t="str" cm="1">
        <f t="array" ref="AW40">IFERROR(_xlfn.XLOOKUP(Tool_clean!$G40&amp;$E$2,'Waste management'!$A:$A&amp;'Waste management'!$B:$B,'Waste management'!H:H)*$E40,"")</f>
        <v/>
      </c>
      <c r="AX40" t="str" cm="1">
        <f t="array" ref="AX40">IFERROR(_xlfn.XLOOKUP(Tool_clean!$G40&amp;$E$2,'Waste management'!$A:$A&amp;'Waste management'!$B:$B,'Waste management'!I:I)*$E40,"")</f>
        <v/>
      </c>
      <c r="AY40" t="str" cm="1">
        <f t="array" ref="AY40">IFERROR(_xlfn.XLOOKUP(Tool_clean!$G40&amp;$E$2,'Waste management'!$A:$A&amp;'Waste management'!$B:$B,'Waste management'!J:J)*$E40,"")</f>
        <v/>
      </c>
      <c r="AZ40" t="str" cm="1">
        <f t="array" ref="AZ40">IFERROR(_xlfn.XLOOKUP(Tool_clean!$G40&amp;$E$2,'Waste management'!$A:$A&amp;'Waste management'!$B:$B,'Waste management'!K:K)*$E40,"")</f>
        <v/>
      </c>
      <c r="BA40" t="str" cm="1">
        <f t="array" ref="BA40">IFERROR(_xlfn.XLOOKUP(Tool_clean!$G40&amp;$E$2,'Waste management'!$A:$A&amp;'Waste management'!$B:$B,'Waste management'!L:L)*$E40,"")</f>
        <v/>
      </c>
      <c r="BB40" t="str" cm="1">
        <f t="array" ref="BB40">IFERROR(_xlfn.XLOOKUP(Tool_clean!$G40&amp;$E$2,'Waste management'!$A:$A&amp;'Waste management'!$B:$B,'Waste management'!M:M)*$E40,"")</f>
        <v/>
      </c>
      <c r="BC40" t="str" cm="1">
        <f t="array" ref="BC40">IFERROR(_xlfn.XLOOKUP(Tool_clean!$G40&amp;$E$2,'Waste management'!$A:$A&amp;'Waste management'!$B:$B,'Waste management'!N:N)*$E40,"")</f>
        <v/>
      </c>
      <c r="BD40" t="str" cm="1">
        <f t="array" ref="BD40">IFERROR(_xlfn.XLOOKUP(Tool_clean!$G40&amp;$E$2,'Waste management'!$A:$A&amp;'Waste management'!$B:$B,'Waste management'!O:O)*$E40,"")</f>
        <v/>
      </c>
      <c r="BE40" t="str" cm="1">
        <f t="array" ref="BE40">IFERROR(_xlfn.XLOOKUP(Tool_clean!$G40&amp;$E$2,'Waste management'!$A:$A&amp;'Waste management'!$B:$B,'Waste management'!P:P)*$E40,"")</f>
        <v/>
      </c>
      <c r="BF40" t="str" cm="1">
        <f t="array" ref="BF40">IFERROR(_xlfn.XLOOKUP(Tool_clean!$G40&amp;$E$2,'Waste management'!$A:$A&amp;'Waste management'!$B:$B,'Waste management'!Q:Q)*$E40,"")</f>
        <v/>
      </c>
      <c r="BG40" t="str" cm="1">
        <f t="array" ref="BG40">IFERROR(_xlfn.XLOOKUP(Tool_clean!$G40&amp;$E$2,'Waste management'!$A:$A&amp;'Waste management'!$B:$B,'Waste management'!R:R)*$E40,"")</f>
        <v/>
      </c>
      <c r="BH40" t="str">
        <f>IFERROR((L40+AR40+AB40)*_xlfn.XLOOKUP(Tool_clean!BH$4,Monetization_Factors!$A:$A,Monetization_Factors!$D:$D),"")</f>
        <v/>
      </c>
      <c r="BI40" t="str">
        <f>IFERROR((M40+AS40+AC40)*_xlfn.XLOOKUP(Tool_clean!BI$4,Monetization_Factors!$A:$A,Monetization_Factors!$D:$D),"")</f>
        <v/>
      </c>
      <c r="BJ40" t="str">
        <f>IFERROR((N40+AT40+AD40)*_xlfn.XLOOKUP(Tool_clean!BJ$4,Monetization_Factors!$A:$A,Monetization_Factors!$D:$D),"")</f>
        <v/>
      </c>
      <c r="BK40" t="str">
        <f>IFERROR((O40+AU40+AE40)*_xlfn.XLOOKUP(Tool_clean!BK$4,Monetization_Factors!$A:$A,Monetization_Factors!$D:$D),"")</f>
        <v/>
      </c>
      <c r="BL40" t="str">
        <f>IFERROR((P40+AV40+AF40)*_xlfn.XLOOKUP(Tool_clean!BL$4,Monetization_Factors!$A:$A,Monetization_Factors!$D:$D),"")</f>
        <v/>
      </c>
      <c r="BM40" t="str">
        <f>IFERROR((Q40+AW40+AG40)*_xlfn.XLOOKUP(Tool_clean!BM$4,Monetization_Factors!$A:$A,Monetization_Factors!$D:$D),"")</f>
        <v/>
      </c>
      <c r="BN40" t="str">
        <f>IFERROR((R40+AX40+AH40)*_xlfn.XLOOKUP(Tool_clean!BN$4,Monetization_Factors!$A:$A,Monetization_Factors!$D:$D),"")</f>
        <v/>
      </c>
      <c r="BO40" t="str">
        <f>IFERROR((S40+AY40+AI40)*_xlfn.XLOOKUP(Tool_clean!BO$4,Monetization_Factors!$A:$A,Monetization_Factors!$D:$D),"")</f>
        <v/>
      </c>
      <c r="BP40" t="str">
        <f>IFERROR((T40+AZ40+AJ40)*_xlfn.XLOOKUP(Tool_clean!BP$4,Monetization_Factors!$A:$A,Monetization_Factors!$D:$D),"")</f>
        <v/>
      </c>
      <c r="BQ40" t="str">
        <f>IFERROR((U40+BA40+AK40)*_xlfn.XLOOKUP(Tool_clean!BQ$4,Monetization_Factors!$A:$A,Monetization_Factors!$D:$D),"")</f>
        <v/>
      </c>
      <c r="BR40" t="str">
        <f>IFERROR((V40+BB40+AL40)*_xlfn.XLOOKUP(Tool_clean!BR$4,Monetization_Factors!$A:$A,Monetization_Factors!$D:$D),"")</f>
        <v/>
      </c>
      <c r="BS40" t="str">
        <f>IFERROR((W40+BC40+AM40)*_xlfn.XLOOKUP(Tool_clean!BS$4,Monetization_Factors!$A:$A,Monetization_Factors!$D:$D),"")</f>
        <v/>
      </c>
      <c r="BT40" t="str">
        <f>IFERROR((X40+BD40+AN40)*_xlfn.XLOOKUP(Tool_clean!BT$4,Monetization_Factors!$A:$A,Monetization_Factors!$D:$D),"")</f>
        <v/>
      </c>
      <c r="BU40" t="str">
        <f>IFERROR((Y40+BE40+AO40)*_xlfn.XLOOKUP(Tool_clean!BU$4,Monetization_Factors!$A:$A,Monetization_Factors!$D:$D),"")</f>
        <v/>
      </c>
      <c r="BV40" t="str">
        <f>IFERROR((Z40+BF40+AP40)*_xlfn.XLOOKUP(Tool_clean!BV$4,Monetization_Factors!$A:$A,Monetization_Factors!$D:$D),"")</f>
        <v/>
      </c>
      <c r="BW40" t="str">
        <f>IFERROR((AA40+BG40+AQ40)*_xlfn.XLOOKUP(Tool_clean!BW$4,Monetization_Factors!$A:$A,Monetization_Factors!$D:$D),"")</f>
        <v/>
      </c>
      <c r="BX40" s="38" t="str" cm="1">
        <f t="array" ref="BX40">IFERROR(_xlfn.IFS(I40&gt;0,I40*E40,I40="",J40*E40),"")</f>
        <v/>
      </c>
      <c r="BY40" s="38">
        <f t="shared" si="33"/>
        <v>0</v>
      </c>
      <c r="BZ40" s="38" t="str">
        <f t="shared" si="34"/>
        <v/>
      </c>
      <c r="CA40" s="38" t="str">
        <f t="shared" si="35"/>
        <v/>
      </c>
      <c r="CB40" t="str">
        <f t="shared" si="66"/>
        <v/>
      </c>
      <c r="CC40" t="str">
        <f t="shared" si="36"/>
        <v/>
      </c>
      <c r="CD40" t="str">
        <f t="shared" si="37"/>
        <v/>
      </c>
      <c r="CE40" t="str">
        <f t="shared" si="38"/>
        <v/>
      </c>
      <c r="CF40" t="str">
        <f t="shared" si="39"/>
        <v/>
      </c>
      <c r="CG40" t="str">
        <f t="shared" si="40"/>
        <v/>
      </c>
      <c r="CH40" t="str">
        <f t="shared" si="41"/>
        <v/>
      </c>
      <c r="CI40" t="str">
        <f t="shared" si="42"/>
        <v/>
      </c>
      <c r="CJ40" t="str">
        <f t="shared" si="43"/>
        <v/>
      </c>
      <c r="CK40" t="str">
        <f t="shared" si="44"/>
        <v/>
      </c>
      <c r="CL40" t="str">
        <f t="shared" si="45"/>
        <v/>
      </c>
      <c r="CM40" t="str">
        <f t="shared" si="46"/>
        <v/>
      </c>
      <c r="CN40" t="str">
        <f t="shared" si="47"/>
        <v/>
      </c>
      <c r="CO40" t="str">
        <f t="shared" si="48"/>
        <v/>
      </c>
      <c r="CP40" t="str">
        <f t="shared" si="49"/>
        <v/>
      </c>
      <c r="CQ40" t="str">
        <f t="shared" si="50"/>
        <v/>
      </c>
      <c r="CR40" t="str">
        <f t="shared" si="67"/>
        <v/>
      </c>
      <c r="CS40" t="str">
        <f t="shared" si="51"/>
        <v/>
      </c>
      <c r="CT40" t="str">
        <f t="shared" si="52"/>
        <v/>
      </c>
      <c r="CU40" t="str">
        <f t="shared" si="53"/>
        <v/>
      </c>
      <c r="CV40" t="str">
        <f t="shared" si="54"/>
        <v/>
      </c>
      <c r="CW40" t="str">
        <f t="shared" si="55"/>
        <v/>
      </c>
      <c r="CX40" t="str">
        <f t="shared" si="56"/>
        <v/>
      </c>
      <c r="CY40" t="str">
        <f t="shared" si="57"/>
        <v/>
      </c>
      <c r="CZ40" t="str">
        <f t="shared" si="58"/>
        <v/>
      </c>
      <c r="DA40" t="str">
        <f t="shared" si="59"/>
        <v/>
      </c>
      <c r="DB40" t="str">
        <f t="shared" si="60"/>
        <v/>
      </c>
      <c r="DC40" t="str">
        <f t="shared" si="61"/>
        <v/>
      </c>
      <c r="DD40" t="str">
        <f t="shared" si="62"/>
        <v/>
      </c>
      <c r="DE40" t="str">
        <f t="shared" si="63"/>
        <v/>
      </c>
      <c r="DF40" t="str">
        <f t="shared" si="64"/>
        <v/>
      </c>
      <c r="DG40" t="str">
        <f t="shared" si="65"/>
        <v/>
      </c>
      <c r="DH40" s="5" t="str">
        <f>IFERROR((CR40*$B$2*(1-$H40)*('CAR.CAP_per person'!B$2))/(_xlfn.XLOOKUP($E$2,EU_countries_GDP!$A$2:$A$29,EU_countries_GDP!$E$2:$E$29)),"")</f>
        <v/>
      </c>
      <c r="DI40" s="5" t="str">
        <f>IFERROR((CS40*$B$2*(1-$H40)*('CAR.CAP_per person'!C$2))/(_xlfn.XLOOKUP($E$2,EU_countries_GDP!$A$2:$A$29,EU_countries_GDP!$E$2:$E$29)),"")</f>
        <v/>
      </c>
      <c r="DJ40" s="5" t="str">
        <f>IFERROR((CT40*$B$2*(1-$H40)*('CAR.CAP_per person'!D$2))/(_xlfn.XLOOKUP($E$2,EU_countries_GDP!$A$2:$A$29,EU_countries_GDP!$E$2:$E$29)),"")</f>
        <v/>
      </c>
      <c r="DK40" s="5" t="str">
        <f>IFERROR((CU40*$B$2*(1-$H40)*('CAR.CAP_per person'!E$2))/(_xlfn.XLOOKUP($E$2,EU_countries_GDP!$A$2:$A$29,EU_countries_GDP!$E$2:$E$29)),"")</f>
        <v/>
      </c>
      <c r="DL40" s="5" t="str">
        <f>IFERROR((CV40*$B$2*(1-$H40)*('CAR.CAP_per person'!F$2))/(_xlfn.XLOOKUP($E$2,EU_countries_GDP!$A$2:$A$29,EU_countries_GDP!$E$2:$E$29)),"")</f>
        <v/>
      </c>
      <c r="DM40" s="5" t="str">
        <f>IFERROR((CW40*$B$2*(1-$H40)*('CAR.CAP_per person'!G$2))/(_xlfn.XLOOKUP($E$2,EU_countries_GDP!$A$2:$A$29,EU_countries_GDP!$E$2:$E$29)),"")</f>
        <v/>
      </c>
      <c r="DN40" s="5" t="str">
        <f>IFERROR((CX40*$B$2*(1-$H40)*('CAR.CAP_per person'!H$2))/(_xlfn.XLOOKUP($E$2,EU_countries_GDP!$A$2:$A$29,EU_countries_GDP!$E$2:$E$29)),"")</f>
        <v/>
      </c>
      <c r="DO40" s="5" t="str">
        <f>IFERROR((CY40*$B$2*(1-$H40)*('CAR.CAP_per person'!I$2))/(_xlfn.XLOOKUP($E$2,EU_countries_GDP!$A$2:$A$29,EU_countries_GDP!$E$2:$E$29)),"")</f>
        <v/>
      </c>
      <c r="DP40" s="5" t="str">
        <f>IFERROR((CZ40*$B$2*(1-$H40)*('CAR.CAP_per person'!J$2))/(_xlfn.XLOOKUP($E$2,EU_countries_GDP!$A$2:$A$29,EU_countries_GDP!$E$2:$E$29)),"")</f>
        <v/>
      </c>
      <c r="DQ40" s="5" t="str">
        <f>IFERROR((DA40*$B$2*(1-$H40)*('CAR.CAP_per person'!K$2))/(_xlfn.XLOOKUP($E$2,EU_countries_GDP!$A$2:$A$29,EU_countries_GDP!$E$2:$E$29)),"")</f>
        <v/>
      </c>
      <c r="DR40" s="5" t="str">
        <f>IFERROR((DB40*$B$2*(1-$H40)*('CAR.CAP_per person'!L$2))/(_xlfn.XLOOKUP($E$2,EU_countries_GDP!$A$2:$A$29,EU_countries_GDP!$E$2:$E$29)),"")</f>
        <v/>
      </c>
      <c r="DS40" s="5" t="str">
        <f>IFERROR((DC40*$B$2*(1-$H40)*('CAR.CAP_per person'!M$2))/(_xlfn.XLOOKUP($E$2,EU_countries_GDP!$A$2:$A$29,EU_countries_GDP!$E$2:$E$29)),"")</f>
        <v/>
      </c>
      <c r="DT40" s="5" t="str">
        <f>IFERROR((DD40*$B$2*(1-$H40)*('CAR.CAP_per person'!N$2))/(_xlfn.XLOOKUP($E$2,EU_countries_GDP!$A$2:$A$29,EU_countries_GDP!$E$2:$E$29)),"")</f>
        <v/>
      </c>
      <c r="DU40" s="5" t="str">
        <f>IFERROR((DE40*$B$2*(1-$H40)*('CAR.CAP_per person'!O$2))/(_xlfn.XLOOKUP($E$2,EU_countries_GDP!$A$2:$A$29,EU_countries_GDP!$E$2:$E$29)),"")</f>
        <v/>
      </c>
      <c r="DV40" s="5" t="str">
        <f>IFERROR((DF40*$B$2*(1-$H40)*('CAR.CAP_per person'!P$2))/(_xlfn.XLOOKUP($E$2,EU_countries_GDP!$A$2:$A$29,EU_countries_GDP!$E$2:$E$29)),"")</f>
        <v/>
      </c>
      <c r="DW40" s="5" t="str">
        <f>IFERROR((DG40*$B$2*(1-$H40)*('CAR.CAP_per person'!Q$2))/(_xlfn.XLOOKUP($E$2,EU_countries_GDP!$A$2:$A$29,EU_countries_GDP!$E$2:$E$29)),"")</f>
        <v/>
      </c>
    </row>
    <row r="41" spans="2:127">
      <c r="B41" t="str">
        <f>_xlfn.XLOOKUP(D41,Table5[Ingredient],Table5[Category],"",FALSE)</f>
        <v/>
      </c>
      <c r="C41" s="33"/>
      <c r="D41" s="33"/>
      <c r="E41" s="33"/>
      <c r="F41" s="33"/>
      <c r="G41" s="33"/>
      <c r="H41" s="33"/>
      <c r="I41" s="33"/>
      <c r="J41" s="37" t="str">
        <f>IFERROR(INDEX('AveragePrices&amp;Codes'!G:AG, MATCH($D41, 'AveragePrices&amp;Codes'!$A:$A, 0), MATCH(Tool_clean!$E$2, 'AveragePrices&amp;Codes'!$G$1:$AG$1, 0)),"")</f>
        <v/>
      </c>
      <c r="K41" s="37" t="str">
        <f t="shared" si="32"/>
        <v/>
      </c>
      <c r="L41">
        <f>IFERROR(IF($F41="Raw",_xlfn.XLOOKUP(_xlfn.XLOOKUP(Tool_clean!$D41,'AveragePrices&amp;Codes'!$A:$A,'AveragePrices&amp;Codes'!$B:$B),AGRIBALYSE_Raw!$B:$B,AGRIBALYSE_Raw!O:O)*$E41,_xlfn.XLOOKUP(_xlfn.XLOOKUP(Tool_clean!$D41,'AveragePrices&amp;Codes'!$A:$A,'AveragePrices&amp;Codes'!$B:$B),AGRIBALYSE_Cooked!$C:$C,AGRIBALYSE_Cooked!P:P)*$E41),"")</f>
        <v>0</v>
      </c>
      <c r="M41">
        <f>IFERROR(IF($F41="Raw",_xlfn.XLOOKUP(_xlfn.XLOOKUP(Tool_clean!$D41,'AveragePrices&amp;Codes'!$A:$A,'AveragePrices&amp;Codes'!$B:$B),AGRIBALYSE_Raw!$B:$B,AGRIBALYSE_Raw!P:P)*$E41,_xlfn.XLOOKUP(_xlfn.XLOOKUP(Tool_clean!$D41,'AveragePrices&amp;Codes'!$A:$A,'AveragePrices&amp;Codes'!$B:$B),AGRIBALYSE_Cooked!$C:$C,AGRIBALYSE_Cooked!Q:Q)*$E41),"")</f>
        <v>0</v>
      </c>
      <c r="N41">
        <f>IFERROR(IF($F41="Raw",_xlfn.XLOOKUP(_xlfn.XLOOKUP(Tool_clean!$D41,'AveragePrices&amp;Codes'!$A:$A,'AveragePrices&amp;Codes'!$B:$B),AGRIBALYSE_Raw!$B:$B,AGRIBALYSE_Raw!Q:Q)*$E41,_xlfn.XLOOKUP(_xlfn.XLOOKUP(Tool_clean!$D41,'AveragePrices&amp;Codes'!$A:$A,'AveragePrices&amp;Codes'!$B:$B),AGRIBALYSE_Cooked!$C:$C,AGRIBALYSE_Cooked!R:R)*$E41),"")</f>
        <v>0</v>
      </c>
      <c r="O41">
        <f>IFERROR(IF($F41="Raw",_xlfn.XLOOKUP(_xlfn.XLOOKUP(Tool_clean!$D41,'AveragePrices&amp;Codes'!$A:$A,'AveragePrices&amp;Codes'!$B:$B),AGRIBALYSE_Raw!$B:$B,AGRIBALYSE_Raw!R:R)*$E41,_xlfn.XLOOKUP(_xlfn.XLOOKUP(Tool_clean!$D41,'AveragePrices&amp;Codes'!$A:$A,'AveragePrices&amp;Codes'!$B:$B),AGRIBALYSE_Cooked!$C:$C,AGRIBALYSE_Cooked!S:S)*$E41),"")</f>
        <v>0</v>
      </c>
      <c r="P41">
        <f>IFERROR(IF($F41="Raw",_xlfn.XLOOKUP(_xlfn.XLOOKUP(Tool_clean!$D41,'AveragePrices&amp;Codes'!$A:$A,'AveragePrices&amp;Codes'!$B:$B),AGRIBALYSE_Raw!$B:$B,AGRIBALYSE_Raw!S:S)*$E41,_xlfn.XLOOKUP(_xlfn.XLOOKUP(Tool_clean!$D41,'AveragePrices&amp;Codes'!$A:$A,'AveragePrices&amp;Codes'!$B:$B),AGRIBALYSE_Cooked!$C:$C,AGRIBALYSE_Cooked!T:T)*$E41),"")</f>
        <v>0</v>
      </c>
      <c r="Q41">
        <f>IFERROR(IF($F41="Raw",_xlfn.XLOOKUP(_xlfn.XLOOKUP(Tool_clean!$D41,'AveragePrices&amp;Codes'!$A:$A,'AveragePrices&amp;Codes'!$B:$B),AGRIBALYSE_Raw!$B:$B,AGRIBALYSE_Raw!T:T)*$E41,_xlfn.XLOOKUP(_xlfn.XLOOKUP(Tool_clean!$D41,'AveragePrices&amp;Codes'!$A:$A,'AveragePrices&amp;Codes'!$B:$B),AGRIBALYSE_Cooked!$C:$C,AGRIBALYSE_Cooked!U:U)*$E41),"")</f>
        <v>0</v>
      </c>
      <c r="R41">
        <f>IFERROR(IF($F41="Raw",_xlfn.XLOOKUP(_xlfn.XLOOKUP(Tool_clean!$D41,'AveragePrices&amp;Codes'!$A:$A,'AveragePrices&amp;Codes'!$B:$B),AGRIBALYSE_Raw!$B:$B,AGRIBALYSE_Raw!U:U)*$E41,_xlfn.XLOOKUP(_xlfn.XLOOKUP(Tool_clean!$D41,'AveragePrices&amp;Codes'!$A:$A,'AveragePrices&amp;Codes'!$B:$B),AGRIBALYSE_Cooked!$C:$C,AGRIBALYSE_Cooked!V:V)*$E41),"")</f>
        <v>0</v>
      </c>
      <c r="S41">
        <f>IFERROR(IF($F41="Raw",_xlfn.XLOOKUP(_xlfn.XLOOKUP(Tool_clean!$D41,'AveragePrices&amp;Codes'!$A:$A,'AveragePrices&amp;Codes'!$B:$B),AGRIBALYSE_Raw!$B:$B,AGRIBALYSE_Raw!V:V)*$E41,_xlfn.XLOOKUP(_xlfn.XLOOKUP(Tool_clean!$D41,'AveragePrices&amp;Codes'!$A:$A,'AveragePrices&amp;Codes'!$B:$B),AGRIBALYSE_Cooked!$C:$C,AGRIBALYSE_Cooked!W:W)*$E41),"")</f>
        <v>0</v>
      </c>
      <c r="T41">
        <f>IFERROR(IF($F41="Raw",_xlfn.XLOOKUP(_xlfn.XLOOKUP(Tool_clean!$D41,'AveragePrices&amp;Codes'!$A:$A,'AveragePrices&amp;Codes'!$B:$B),AGRIBALYSE_Raw!$B:$B,AGRIBALYSE_Raw!W:W)*$E41,_xlfn.XLOOKUP(_xlfn.XLOOKUP(Tool_clean!$D41,'AveragePrices&amp;Codes'!$A:$A,'AveragePrices&amp;Codes'!$B:$B),AGRIBALYSE_Cooked!$C:$C,AGRIBALYSE_Cooked!X:X)*$E41),"")</f>
        <v>0</v>
      </c>
      <c r="U41">
        <f>IFERROR(IF($F41="Raw",_xlfn.XLOOKUP(_xlfn.XLOOKUP(Tool_clean!$D41,'AveragePrices&amp;Codes'!$A:$A,'AveragePrices&amp;Codes'!$B:$B),AGRIBALYSE_Raw!$B:$B,AGRIBALYSE_Raw!X:X)*$E41,_xlfn.XLOOKUP(_xlfn.XLOOKUP(Tool_clean!$D41,'AveragePrices&amp;Codes'!$A:$A,'AveragePrices&amp;Codes'!$B:$B),AGRIBALYSE_Cooked!$C:$C,AGRIBALYSE_Cooked!Y:Y)*$E41),"")</f>
        <v>0</v>
      </c>
      <c r="V41">
        <f>IFERROR(IF($F41="Raw",_xlfn.XLOOKUP(_xlfn.XLOOKUP(Tool_clean!$D41,'AveragePrices&amp;Codes'!$A:$A,'AveragePrices&amp;Codes'!$B:$B),AGRIBALYSE_Raw!$B:$B,AGRIBALYSE_Raw!Y:Y)*$E41,_xlfn.XLOOKUP(_xlfn.XLOOKUP(Tool_clean!$D41,'AveragePrices&amp;Codes'!$A:$A,'AveragePrices&amp;Codes'!$B:$B),AGRIBALYSE_Cooked!$C:$C,AGRIBALYSE_Cooked!Z:Z)*$E41),"")</f>
        <v>0</v>
      </c>
      <c r="W41">
        <f>IFERROR(IF($F41="Raw",_xlfn.XLOOKUP(_xlfn.XLOOKUP(Tool_clean!$D41,'AveragePrices&amp;Codes'!$A:$A,'AveragePrices&amp;Codes'!$B:$B),AGRIBALYSE_Raw!$B:$B,AGRIBALYSE_Raw!Z:Z)*$E41,_xlfn.XLOOKUP(_xlfn.XLOOKUP(Tool_clean!$D41,'AveragePrices&amp;Codes'!$A:$A,'AveragePrices&amp;Codes'!$B:$B),AGRIBALYSE_Cooked!$C:$C,AGRIBALYSE_Cooked!AA:AA)*$E41),"")</f>
        <v>0</v>
      </c>
      <c r="X41">
        <f>IFERROR(IF($F41="Raw",_xlfn.XLOOKUP(_xlfn.XLOOKUP(Tool_clean!$D41,'AveragePrices&amp;Codes'!$A:$A,'AveragePrices&amp;Codes'!$B:$B),AGRIBALYSE_Raw!$B:$B,AGRIBALYSE_Raw!AA:AA)*$E41,_xlfn.XLOOKUP(_xlfn.XLOOKUP(Tool_clean!$D41,'AveragePrices&amp;Codes'!$A:$A,'AveragePrices&amp;Codes'!$B:$B),AGRIBALYSE_Cooked!$C:$C,AGRIBALYSE_Cooked!AB:AB)*$E41),"")</f>
        <v>0</v>
      </c>
      <c r="Y41">
        <f>IFERROR(IF($F41="Raw",_xlfn.XLOOKUP(_xlfn.XLOOKUP(Tool_clean!$D41,'AveragePrices&amp;Codes'!$A:$A,'AveragePrices&amp;Codes'!$B:$B),AGRIBALYSE_Raw!$B:$B,AGRIBALYSE_Raw!AB:AB)*$E41,_xlfn.XLOOKUP(_xlfn.XLOOKUP(Tool_clean!$D41,'AveragePrices&amp;Codes'!$A:$A,'AveragePrices&amp;Codes'!$B:$B),AGRIBALYSE_Cooked!$C:$C,AGRIBALYSE_Cooked!AC:AC)*$E41),"")</f>
        <v>0</v>
      </c>
      <c r="Z41">
        <f>IFERROR(IF($F41="Raw",_xlfn.XLOOKUP(_xlfn.XLOOKUP(Tool_clean!$D41,'AveragePrices&amp;Codes'!$A:$A,'AveragePrices&amp;Codes'!$B:$B),AGRIBALYSE_Raw!$B:$B,AGRIBALYSE_Raw!AC:AC)*$E41,_xlfn.XLOOKUP(_xlfn.XLOOKUP(Tool_clean!$D41,'AveragePrices&amp;Codes'!$A:$A,'AveragePrices&amp;Codes'!$B:$B),AGRIBALYSE_Cooked!$C:$C,AGRIBALYSE_Cooked!AD:AD)*$E41),"")</f>
        <v>0</v>
      </c>
      <c r="AA41">
        <f>IFERROR(IF($F41="Raw",_xlfn.XLOOKUP(_xlfn.XLOOKUP(Tool_clean!$D41,'AveragePrices&amp;Codes'!$A:$A,'AveragePrices&amp;Codes'!$B:$B),AGRIBALYSE_Raw!$B:$B,AGRIBALYSE_Raw!AD:AD)*$E41,_xlfn.XLOOKUP(_xlfn.XLOOKUP(Tool_clean!$D41,'AveragePrices&amp;Codes'!$A:$A,'AveragePrices&amp;Codes'!$B:$B),AGRIBALYSE_Cooked!$C:$C,AGRIBALYSE_Cooked!AE:AE)*$E41),"")</f>
        <v>0</v>
      </c>
      <c r="AB41" t="str" cm="1">
        <f t="array" ref="AB41">IFERROR(_xlfn.XLOOKUP(Tool_clean!$F41&amp;$E$2,'Cooking methods'!$A:$A&amp;'Cooking methods'!$B:$B,'Cooking methods'!C:C)*$E41,"")</f>
        <v/>
      </c>
      <c r="AC41" t="str" cm="1">
        <f t="array" ref="AC41">IFERROR(_xlfn.XLOOKUP(Tool_clean!$F41&amp;$E$2,'Cooking methods'!$A:$A&amp;'Cooking methods'!$B:$B,'Cooking methods'!D:D)*$E41,"")</f>
        <v/>
      </c>
      <c r="AD41" t="str" cm="1">
        <f t="array" ref="AD41">IFERROR(_xlfn.XLOOKUP(Tool_clean!$F41&amp;$E$2,'Cooking methods'!$A:$A&amp;'Cooking methods'!$B:$B,'Cooking methods'!E:E)*$E41,"")</f>
        <v/>
      </c>
      <c r="AE41" t="str" cm="1">
        <f t="array" ref="AE41">IFERROR(_xlfn.XLOOKUP(Tool_clean!$F41&amp;$E$2,'Cooking methods'!$A:$A&amp;'Cooking methods'!$B:$B,'Cooking methods'!F:F)*$E41,"")</f>
        <v/>
      </c>
      <c r="AF41" t="str" cm="1">
        <f t="array" ref="AF41">IFERROR(_xlfn.XLOOKUP(Tool_clean!$F41&amp;$E$2,'Cooking methods'!$A:$A&amp;'Cooking methods'!$B:$B,'Cooking methods'!G:G)*$E41,"")</f>
        <v/>
      </c>
      <c r="AG41" t="str" cm="1">
        <f t="array" ref="AG41">IFERROR(_xlfn.XLOOKUP(Tool_clean!$F41&amp;$E$2,'Cooking methods'!$A:$A&amp;'Cooking methods'!$B:$B,'Cooking methods'!H:H)*$E41,"")</f>
        <v/>
      </c>
      <c r="AH41" t="str" cm="1">
        <f t="array" ref="AH41">IFERROR(_xlfn.XLOOKUP(Tool_clean!$F41&amp;$E$2,'Cooking methods'!$A:$A&amp;'Cooking methods'!$B:$B,'Cooking methods'!I:I)*$E41,"")</f>
        <v/>
      </c>
      <c r="AI41" t="str" cm="1">
        <f t="array" ref="AI41">IFERROR(_xlfn.XLOOKUP(Tool_clean!$F41&amp;$E$2,'Cooking methods'!$A:$A&amp;'Cooking methods'!$B:$B,'Cooking methods'!J:J)*$E41,"")</f>
        <v/>
      </c>
      <c r="AJ41" t="str" cm="1">
        <f t="array" ref="AJ41">IFERROR(_xlfn.XLOOKUP(Tool_clean!$F41&amp;$E$2,'Cooking methods'!$A:$A&amp;'Cooking methods'!$B:$B,'Cooking methods'!K:K)*$E41,"")</f>
        <v/>
      </c>
      <c r="AK41" t="str" cm="1">
        <f t="array" ref="AK41">IFERROR(_xlfn.XLOOKUP(Tool_clean!$F41&amp;$E$2,'Cooking methods'!$A:$A&amp;'Cooking methods'!$B:$B,'Cooking methods'!L:L)*$E41,"")</f>
        <v/>
      </c>
      <c r="AL41" t="str" cm="1">
        <f t="array" ref="AL41">IFERROR(_xlfn.XLOOKUP(Tool_clean!$F41&amp;$E$2,'Cooking methods'!$A:$A&amp;'Cooking methods'!$B:$B,'Cooking methods'!M:M)*$E41,"")</f>
        <v/>
      </c>
      <c r="AM41" t="str" cm="1">
        <f t="array" ref="AM41">IFERROR(_xlfn.XLOOKUP(Tool_clean!$F41&amp;$E$2,'Cooking methods'!$A:$A&amp;'Cooking methods'!$B:$B,'Cooking methods'!N:N)*$E41,"")</f>
        <v/>
      </c>
      <c r="AN41" t="str" cm="1">
        <f t="array" ref="AN41">IFERROR(_xlfn.XLOOKUP(Tool_clean!$F41&amp;$E$2,'Cooking methods'!$A:$A&amp;'Cooking methods'!$B:$B,'Cooking methods'!O:O)*$E41,"")</f>
        <v/>
      </c>
      <c r="AO41" t="str" cm="1">
        <f t="array" ref="AO41">IFERROR(_xlfn.XLOOKUP(Tool_clean!$F41&amp;$E$2,'Cooking methods'!$A:$A&amp;'Cooking methods'!$B:$B,'Cooking methods'!P:P)*$E41,"")</f>
        <v/>
      </c>
      <c r="AP41" t="str" cm="1">
        <f t="array" ref="AP41">IFERROR(_xlfn.XLOOKUP(Tool_clean!$F41&amp;$E$2,'Cooking methods'!$A:$A&amp;'Cooking methods'!$B:$B,'Cooking methods'!Q:Q)*$E41,"")</f>
        <v/>
      </c>
      <c r="AQ41" t="str" cm="1">
        <f t="array" ref="AQ41">IFERROR(_xlfn.XLOOKUP(Tool_clean!$F41&amp;$E$2,'Cooking methods'!$A:$A&amp;'Cooking methods'!$B:$B,'Cooking methods'!R:R)*$E41,"")</f>
        <v/>
      </c>
      <c r="AR41" t="str" cm="1">
        <f t="array" ref="AR41">IFERROR(_xlfn.XLOOKUP(Tool_clean!$G41&amp;$E$2,'Waste management'!$A:$A&amp;'Waste management'!$B:$B,'Waste management'!C:C)*$E41,"")</f>
        <v/>
      </c>
      <c r="AS41" t="str" cm="1">
        <f t="array" ref="AS41">IFERROR(_xlfn.XLOOKUP(Tool_clean!$G41&amp;$E$2,'Waste management'!$A:$A&amp;'Waste management'!$B:$B,'Waste management'!D:D)*$E41,"")</f>
        <v/>
      </c>
      <c r="AT41" t="str" cm="1">
        <f t="array" ref="AT41">IFERROR(_xlfn.XLOOKUP(Tool_clean!$G41&amp;$E$2,'Waste management'!$A:$A&amp;'Waste management'!$B:$B,'Waste management'!E:E)*$E41,"")</f>
        <v/>
      </c>
      <c r="AU41" t="str" cm="1">
        <f t="array" ref="AU41">IFERROR(_xlfn.XLOOKUP(Tool_clean!$G41&amp;$E$2,'Waste management'!$A:$A&amp;'Waste management'!$B:$B,'Waste management'!F:F)*$E41,"")</f>
        <v/>
      </c>
      <c r="AV41" t="str" cm="1">
        <f t="array" ref="AV41">IFERROR(_xlfn.XLOOKUP(Tool_clean!$G41&amp;$E$2,'Waste management'!$A:$A&amp;'Waste management'!$B:$B,'Waste management'!G:G)*$E41,"")</f>
        <v/>
      </c>
      <c r="AW41" t="str" cm="1">
        <f t="array" ref="AW41">IFERROR(_xlfn.XLOOKUP(Tool_clean!$G41&amp;$E$2,'Waste management'!$A:$A&amp;'Waste management'!$B:$B,'Waste management'!H:H)*$E41,"")</f>
        <v/>
      </c>
      <c r="AX41" t="str" cm="1">
        <f t="array" ref="AX41">IFERROR(_xlfn.XLOOKUP(Tool_clean!$G41&amp;$E$2,'Waste management'!$A:$A&amp;'Waste management'!$B:$B,'Waste management'!I:I)*$E41,"")</f>
        <v/>
      </c>
      <c r="AY41" t="str" cm="1">
        <f t="array" ref="AY41">IFERROR(_xlfn.XLOOKUP(Tool_clean!$G41&amp;$E$2,'Waste management'!$A:$A&amp;'Waste management'!$B:$B,'Waste management'!J:J)*$E41,"")</f>
        <v/>
      </c>
      <c r="AZ41" t="str" cm="1">
        <f t="array" ref="AZ41">IFERROR(_xlfn.XLOOKUP(Tool_clean!$G41&amp;$E$2,'Waste management'!$A:$A&amp;'Waste management'!$B:$B,'Waste management'!K:K)*$E41,"")</f>
        <v/>
      </c>
      <c r="BA41" t="str" cm="1">
        <f t="array" ref="BA41">IFERROR(_xlfn.XLOOKUP(Tool_clean!$G41&amp;$E$2,'Waste management'!$A:$A&amp;'Waste management'!$B:$B,'Waste management'!L:L)*$E41,"")</f>
        <v/>
      </c>
      <c r="BB41" t="str" cm="1">
        <f t="array" ref="BB41">IFERROR(_xlfn.XLOOKUP(Tool_clean!$G41&amp;$E$2,'Waste management'!$A:$A&amp;'Waste management'!$B:$B,'Waste management'!M:M)*$E41,"")</f>
        <v/>
      </c>
      <c r="BC41" t="str" cm="1">
        <f t="array" ref="BC41">IFERROR(_xlfn.XLOOKUP(Tool_clean!$G41&amp;$E$2,'Waste management'!$A:$A&amp;'Waste management'!$B:$B,'Waste management'!N:N)*$E41,"")</f>
        <v/>
      </c>
      <c r="BD41" t="str" cm="1">
        <f t="array" ref="BD41">IFERROR(_xlfn.XLOOKUP(Tool_clean!$G41&amp;$E$2,'Waste management'!$A:$A&amp;'Waste management'!$B:$B,'Waste management'!O:O)*$E41,"")</f>
        <v/>
      </c>
      <c r="BE41" t="str" cm="1">
        <f t="array" ref="BE41">IFERROR(_xlfn.XLOOKUP(Tool_clean!$G41&amp;$E$2,'Waste management'!$A:$A&amp;'Waste management'!$B:$B,'Waste management'!P:P)*$E41,"")</f>
        <v/>
      </c>
      <c r="BF41" t="str" cm="1">
        <f t="array" ref="BF41">IFERROR(_xlfn.XLOOKUP(Tool_clean!$G41&amp;$E$2,'Waste management'!$A:$A&amp;'Waste management'!$B:$B,'Waste management'!Q:Q)*$E41,"")</f>
        <v/>
      </c>
      <c r="BG41" t="str" cm="1">
        <f t="array" ref="BG41">IFERROR(_xlfn.XLOOKUP(Tool_clean!$G41&amp;$E$2,'Waste management'!$A:$A&amp;'Waste management'!$B:$B,'Waste management'!R:R)*$E41,"")</f>
        <v/>
      </c>
      <c r="BH41" t="str">
        <f>IFERROR((L41+AR41+AB41)*_xlfn.XLOOKUP(Tool_clean!BH$4,Monetization_Factors!$A:$A,Monetization_Factors!$D:$D),"")</f>
        <v/>
      </c>
      <c r="BI41" t="str">
        <f>IFERROR((M41+AS41+AC41)*_xlfn.XLOOKUP(Tool_clean!BI$4,Monetization_Factors!$A:$A,Monetization_Factors!$D:$D),"")</f>
        <v/>
      </c>
      <c r="BJ41" t="str">
        <f>IFERROR((N41+AT41+AD41)*_xlfn.XLOOKUP(Tool_clean!BJ$4,Monetization_Factors!$A:$A,Monetization_Factors!$D:$D),"")</f>
        <v/>
      </c>
      <c r="BK41" t="str">
        <f>IFERROR((O41+AU41+AE41)*_xlfn.XLOOKUP(Tool_clean!BK$4,Monetization_Factors!$A:$A,Monetization_Factors!$D:$D),"")</f>
        <v/>
      </c>
      <c r="BL41" t="str">
        <f>IFERROR((P41+AV41+AF41)*_xlfn.XLOOKUP(Tool_clean!BL$4,Monetization_Factors!$A:$A,Monetization_Factors!$D:$D),"")</f>
        <v/>
      </c>
      <c r="BM41" t="str">
        <f>IFERROR((Q41+AW41+AG41)*_xlfn.XLOOKUP(Tool_clean!BM$4,Monetization_Factors!$A:$A,Monetization_Factors!$D:$D),"")</f>
        <v/>
      </c>
      <c r="BN41" t="str">
        <f>IFERROR((R41+AX41+AH41)*_xlfn.XLOOKUP(Tool_clean!BN$4,Monetization_Factors!$A:$A,Monetization_Factors!$D:$D),"")</f>
        <v/>
      </c>
      <c r="BO41" t="str">
        <f>IFERROR((S41+AY41+AI41)*_xlfn.XLOOKUP(Tool_clean!BO$4,Monetization_Factors!$A:$A,Monetization_Factors!$D:$D),"")</f>
        <v/>
      </c>
      <c r="BP41" t="str">
        <f>IFERROR((T41+AZ41+AJ41)*_xlfn.XLOOKUP(Tool_clean!BP$4,Monetization_Factors!$A:$A,Monetization_Factors!$D:$D),"")</f>
        <v/>
      </c>
      <c r="BQ41" t="str">
        <f>IFERROR((U41+BA41+AK41)*_xlfn.XLOOKUP(Tool_clean!BQ$4,Monetization_Factors!$A:$A,Monetization_Factors!$D:$D),"")</f>
        <v/>
      </c>
      <c r="BR41" t="str">
        <f>IFERROR((V41+BB41+AL41)*_xlfn.XLOOKUP(Tool_clean!BR$4,Monetization_Factors!$A:$A,Monetization_Factors!$D:$D),"")</f>
        <v/>
      </c>
      <c r="BS41" t="str">
        <f>IFERROR((W41+BC41+AM41)*_xlfn.XLOOKUP(Tool_clean!BS$4,Monetization_Factors!$A:$A,Monetization_Factors!$D:$D),"")</f>
        <v/>
      </c>
      <c r="BT41" t="str">
        <f>IFERROR((X41+BD41+AN41)*_xlfn.XLOOKUP(Tool_clean!BT$4,Monetization_Factors!$A:$A,Monetization_Factors!$D:$D),"")</f>
        <v/>
      </c>
      <c r="BU41" t="str">
        <f>IFERROR((Y41+BE41+AO41)*_xlfn.XLOOKUP(Tool_clean!BU$4,Monetization_Factors!$A:$A,Monetization_Factors!$D:$D),"")</f>
        <v/>
      </c>
      <c r="BV41" t="str">
        <f>IFERROR((Z41+BF41+AP41)*_xlfn.XLOOKUP(Tool_clean!BV$4,Monetization_Factors!$A:$A,Monetization_Factors!$D:$D),"")</f>
        <v/>
      </c>
      <c r="BW41" t="str">
        <f>IFERROR((AA41+BG41+AQ41)*_xlfn.XLOOKUP(Tool_clean!BW$4,Monetization_Factors!$A:$A,Monetization_Factors!$D:$D),"")</f>
        <v/>
      </c>
      <c r="BX41" s="38" t="str" cm="1">
        <f t="array" ref="BX41">IFERROR(_xlfn.IFS(I41&gt;0,I41*E41,I41="",J41*E41),"")</f>
        <v/>
      </c>
      <c r="BY41" s="38">
        <f t="shared" si="33"/>
        <v>0</v>
      </c>
      <c r="BZ41" s="38" t="str">
        <f t="shared" si="34"/>
        <v/>
      </c>
      <c r="CA41" s="38" t="str">
        <f t="shared" si="35"/>
        <v/>
      </c>
      <c r="CB41" t="str">
        <f t="shared" si="66"/>
        <v/>
      </c>
      <c r="CC41" t="str">
        <f t="shared" si="36"/>
        <v/>
      </c>
      <c r="CD41" t="str">
        <f t="shared" si="37"/>
        <v/>
      </c>
      <c r="CE41" t="str">
        <f t="shared" si="38"/>
        <v/>
      </c>
      <c r="CF41" t="str">
        <f t="shared" si="39"/>
        <v/>
      </c>
      <c r="CG41" t="str">
        <f t="shared" si="40"/>
        <v/>
      </c>
      <c r="CH41" t="str">
        <f t="shared" si="41"/>
        <v/>
      </c>
      <c r="CI41" t="str">
        <f t="shared" si="42"/>
        <v/>
      </c>
      <c r="CJ41" t="str">
        <f t="shared" si="43"/>
        <v/>
      </c>
      <c r="CK41" t="str">
        <f t="shared" si="44"/>
        <v/>
      </c>
      <c r="CL41" t="str">
        <f t="shared" si="45"/>
        <v/>
      </c>
      <c r="CM41" t="str">
        <f t="shared" si="46"/>
        <v/>
      </c>
      <c r="CN41" t="str">
        <f t="shared" si="47"/>
        <v/>
      </c>
      <c r="CO41" t="str">
        <f t="shared" si="48"/>
        <v/>
      </c>
      <c r="CP41" t="str">
        <f t="shared" si="49"/>
        <v/>
      </c>
      <c r="CQ41" t="str">
        <f t="shared" si="50"/>
        <v/>
      </c>
      <c r="CR41" t="str">
        <f t="shared" si="67"/>
        <v/>
      </c>
      <c r="CS41" t="str">
        <f t="shared" si="51"/>
        <v/>
      </c>
      <c r="CT41" t="str">
        <f t="shared" si="52"/>
        <v/>
      </c>
      <c r="CU41" t="str">
        <f t="shared" si="53"/>
        <v/>
      </c>
      <c r="CV41" t="str">
        <f t="shared" si="54"/>
        <v/>
      </c>
      <c r="CW41" t="str">
        <f t="shared" si="55"/>
        <v/>
      </c>
      <c r="CX41" t="str">
        <f t="shared" si="56"/>
        <v/>
      </c>
      <c r="CY41" t="str">
        <f t="shared" si="57"/>
        <v/>
      </c>
      <c r="CZ41" t="str">
        <f t="shared" si="58"/>
        <v/>
      </c>
      <c r="DA41" t="str">
        <f t="shared" si="59"/>
        <v/>
      </c>
      <c r="DB41" t="str">
        <f t="shared" si="60"/>
        <v/>
      </c>
      <c r="DC41" t="str">
        <f t="shared" si="61"/>
        <v/>
      </c>
      <c r="DD41" t="str">
        <f t="shared" si="62"/>
        <v/>
      </c>
      <c r="DE41" t="str">
        <f t="shared" si="63"/>
        <v/>
      </c>
      <c r="DF41" t="str">
        <f t="shared" si="64"/>
        <v/>
      </c>
      <c r="DG41" t="str">
        <f t="shared" si="65"/>
        <v/>
      </c>
      <c r="DH41" s="5" t="str">
        <f>IFERROR((CR41*$B$2*(1-$H41)*('CAR.CAP_per person'!B$2))/(_xlfn.XLOOKUP($E$2,EU_countries_GDP!$A$2:$A$29,EU_countries_GDP!$E$2:$E$29)),"")</f>
        <v/>
      </c>
      <c r="DI41" s="5" t="str">
        <f>IFERROR((CS41*$B$2*(1-$H41)*('CAR.CAP_per person'!C$2))/(_xlfn.XLOOKUP($E$2,EU_countries_GDP!$A$2:$A$29,EU_countries_GDP!$E$2:$E$29)),"")</f>
        <v/>
      </c>
      <c r="DJ41" s="5" t="str">
        <f>IFERROR((CT41*$B$2*(1-$H41)*('CAR.CAP_per person'!D$2))/(_xlfn.XLOOKUP($E$2,EU_countries_GDP!$A$2:$A$29,EU_countries_GDP!$E$2:$E$29)),"")</f>
        <v/>
      </c>
      <c r="DK41" s="5" t="str">
        <f>IFERROR((CU41*$B$2*(1-$H41)*('CAR.CAP_per person'!E$2))/(_xlfn.XLOOKUP($E$2,EU_countries_GDP!$A$2:$A$29,EU_countries_GDP!$E$2:$E$29)),"")</f>
        <v/>
      </c>
      <c r="DL41" s="5" t="str">
        <f>IFERROR((CV41*$B$2*(1-$H41)*('CAR.CAP_per person'!F$2))/(_xlfn.XLOOKUP($E$2,EU_countries_GDP!$A$2:$A$29,EU_countries_GDP!$E$2:$E$29)),"")</f>
        <v/>
      </c>
      <c r="DM41" s="5" t="str">
        <f>IFERROR((CW41*$B$2*(1-$H41)*('CAR.CAP_per person'!G$2))/(_xlfn.XLOOKUP($E$2,EU_countries_GDP!$A$2:$A$29,EU_countries_GDP!$E$2:$E$29)),"")</f>
        <v/>
      </c>
      <c r="DN41" s="5" t="str">
        <f>IFERROR((CX41*$B$2*(1-$H41)*('CAR.CAP_per person'!H$2))/(_xlfn.XLOOKUP($E$2,EU_countries_GDP!$A$2:$A$29,EU_countries_GDP!$E$2:$E$29)),"")</f>
        <v/>
      </c>
      <c r="DO41" s="5" t="str">
        <f>IFERROR((CY41*$B$2*(1-$H41)*('CAR.CAP_per person'!I$2))/(_xlfn.XLOOKUP($E$2,EU_countries_GDP!$A$2:$A$29,EU_countries_GDP!$E$2:$E$29)),"")</f>
        <v/>
      </c>
      <c r="DP41" s="5" t="str">
        <f>IFERROR((CZ41*$B$2*(1-$H41)*('CAR.CAP_per person'!J$2))/(_xlfn.XLOOKUP($E$2,EU_countries_GDP!$A$2:$A$29,EU_countries_GDP!$E$2:$E$29)),"")</f>
        <v/>
      </c>
      <c r="DQ41" s="5" t="str">
        <f>IFERROR((DA41*$B$2*(1-$H41)*('CAR.CAP_per person'!K$2))/(_xlfn.XLOOKUP($E$2,EU_countries_GDP!$A$2:$A$29,EU_countries_GDP!$E$2:$E$29)),"")</f>
        <v/>
      </c>
      <c r="DR41" s="5" t="str">
        <f>IFERROR((DB41*$B$2*(1-$H41)*('CAR.CAP_per person'!L$2))/(_xlfn.XLOOKUP($E$2,EU_countries_GDP!$A$2:$A$29,EU_countries_GDP!$E$2:$E$29)),"")</f>
        <v/>
      </c>
      <c r="DS41" s="5" t="str">
        <f>IFERROR((DC41*$B$2*(1-$H41)*('CAR.CAP_per person'!M$2))/(_xlfn.XLOOKUP($E$2,EU_countries_GDP!$A$2:$A$29,EU_countries_GDP!$E$2:$E$29)),"")</f>
        <v/>
      </c>
      <c r="DT41" s="5" t="str">
        <f>IFERROR((DD41*$B$2*(1-$H41)*('CAR.CAP_per person'!N$2))/(_xlfn.XLOOKUP($E$2,EU_countries_GDP!$A$2:$A$29,EU_countries_GDP!$E$2:$E$29)),"")</f>
        <v/>
      </c>
      <c r="DU41" s="5" t="str">
        <f>IFERROR((DE41*$B$2*(1-$H41)*('CAR.CAP_per person'!O$2))/(_xlfn.XLOOKUP($E$2,EU_countries_GDP!$A$2:$A$29,EU_countries_GDP!$E$2:$E$29)),"")</f>
        <v/>
      </c>
      <c r="DV41" s="5" t="str">
        <f>IFERROR((DF41*$B$2*(1-$H41)*('CAR.CAP_per person'!P$2))/(_xlfn.XLOOKUP($E$2,EU_countries_GDP!$A$2:$A$29,EU_countries_GDP!$E$2:$E$29)),"")</f>
        <v/>
      </c>
      <c r="DW41" s="5" t="str">
        <f>IFERROR((DG41*$B$2*(1-$H41)*('CAR.CAP_per person'!Q$2))/(_xlfn.XLOOKUP($E$2,EU_countries_GDP!$A$2:$A$29,EU_countries_GDP!$E$2:$E$29)),"")</f>
        <v/>
      </c>
    </row>
    <row r="42" spans="2:127">
      <c r="B42" t="str">
        <f>_xlfn.XLOOKUP(D42,Table5[Ingredient],Table5[Category],"",FALSE)</f>
        <v/>
      </c>
      <c r="C42" s="33"/>
      <c r="D42" s="33"/>
      <c r="E42" s="33"/>
      <c r="F42" s="33"/>
      <c r="G42" s="33"/>
      <c r="H42" s="33"/>
      <c r="I42" s="33"/>
      <c r="J42" s="37" t="str">
        <f>IFERROR(INDEX('AveragePrices&amp;Codes'!G:AG, MATCH($D42, 'AveragePrices&amp;Codes'!$A:$A, 0), MATCH(Tool_clean!$E$2, 'AveragePrices&amp;Codes'!$G$1:$AG$1, 0)),"")</f>
        <v/>
      </c>
      <c r="K42" s="37" t="str">
        <f t="shared" si="32"/>
        <v/>
      </c>
      <c r="L42">
        <f>IFERROR(IF($F42="Raw",_xlfn.XLOOKUP(_xlfn.XLOOKUP(Tool_clean!$D42,'AveragePrices&amp;Codes'!$A:$A,'AveragePrices&amp;Codes'!$B:$B),AGRIBALYSE_Raw!$B:$B,AGRIBALYSE_Raw!O:O)*$E42,_xlfn.XLOOKUP(_xlfn.XLOOKUP(Tool_clean!$D42,'AveragePrices&amp;Codes'!$A:$A,'AveragePrices&amp;Codes'!$B:$B),AGRIBALYSE_Cooked!$C:$C,AGRIBALYSE_Cooked!P:P)*$E42),"")</f>
        <v>0</v>
      </c>
      <c r="M42">
        <f>IFERROR(IF($F42="Raw",_xlfn.XLOOKUP(_xlfn.XLOOKUP(Tool_clean!$D42,'AveragePrices&amp;Codes'!$A:$A,'AveragePrices&amp;Codes'!$B:$B),AGRIBALYSE_Raw!$B:$B,AGRIBALYSE_Raw!P:P)*$E42,_xlfn.XLOOKUP(_xlfn.XLOOKUP(Tool_clean!$D42,'AveragePrices&amp;Codes'!$A:$A,'AveragePrices&amp;Codes'!$B:$B),AGRIBALYSE_Cooked!$C:$C,AGRIBALYSE_Cooked!Q:Q)*$E42),"")</f>
        <v>0</v>
      </c>
      <c r="N42">
        <f>IFERROR(IF($F42="Raw",_xlfn.XLOOKUP(_xlfn.XLOOKUP(Tool_clean!$D42,'AveragePrices&amp;Codes'!$A:$A,'AveragePrices&amp;Codes'!$B:$B),AGRIBALYSE_Raw!$B:$B,AGRIBALYSE_Raw!Q:Q)*$E42,_xlfn.XLOOKUP(_xlfn.XLOOKUP(Tool_clean!$D42,'AveragePrices&amp;Codes'!$A:$A,'AveragePrices&amp;Codes'!$B:$B),AGRIBALYSE_Cooked!$C:$C,AGRIBALYSE_Cooked!R:R)*$E42),"")</f>
        <v>0</v>
      </c>
      <c r="O42">
        <f>IFERROR(IF($F42="Raw",_xlfn.XLOOKUP(_xlfn.XLOOKUP(Tool_clean!$D42,'AveragePrices&amp;Codes'!$A:$A,'AveragePrices&amp;Codes'!$B:$B),AGRIBALYSE_Raw!$B:$B,AGRIBALYSE_Raw!R:R)*$E42,_xlfn.XLOOKUP(_xlfn.XLOOKUP(Tool_clean!$D42,'AveragePrices&amp;Codes'!$A:$A,'AveragePrices&amp;Codes'!$B:$B),AGRIBALYSE_Cooked!$C:$C,AGRIBALYSE_Cooked!S:S)*$E42),"")</f>
        <v>0</v>
      </c>
      <c r="P42">
        <f>IFERROR(IF($F42="Raw",_xlfn.XLOOKUP(_xlfn.XLOOKUP(Tool_clean!$D42,'AveragePrices&amp;Codes'!$A:$A,'AveragePrices&amp;Codes'!$B:$B),AGRIBALYSE_Raw!$B:$B,AGRIBALYSE_Raw!S:S)*$E42,_xlfn.XLOOKUP(_xlfn.XLOOKUP(Tool_clean!$D42,'AveragePrices&amp;Codes'!$A:$A,'AveragePrices&amp;Codes'!$B:$B),AGRIBALYSE_Cooked!$C:$C,AGRIBALYSE_Cooked!T:T)*$E42),"")</f>
        <v>0</v>
      </c>
      <c r="Q42">
        <f>IFERROR(IF($F42="Raw",_xlfn.XLOOKUP(_xlfn.XLOOKUP(Tool_clean!$D42,'AveragePrices&amp;Codes'!$A:$A,'AveragePrices&amp;Codes'!$B:$B),AGRIBALYSE_Raw!$B:$B,AGRIBALYSE_Raw!T:T)*$E42,_xlfn.XLOOKUP(_xlfn.XLOOKUP(Tool_clean!$D42,'AveragePrices&amp;Codes'!$A:$A,'AveragePrices&amp;Codes'!$B:$B),AGRIBALYSE_Cooked!$C:$C,AGRIBALYSE_Cooked!U:U)*$E42),"")</f>
        <v>0</v>
      </c>
      <c r="R42">
        <f>IFERROR(IF($F42="Raw",_xlfn.XLOOKUP(_xlfn.XLOOKUP(Tool_clean!$D42,'AveragePrices&amp;Codes'!$A:$A,'AveragePrices&amp;Codes'!$B:$B),AGRIBALYSE_Raw!$B:$B,AGRIBALYSE_Raw!U:U)*$E42,_xlfn.XLOOKUP(_xlfn.XLOOKUP(Tool_clean!$D42,'AveragePrices&amp;Codes'!$A:$A,'AveragePrices&amp;Codes'!$B:$B),AGRIBALYSE_Cooked!$C:$C,AGRIBALYSE_Cooked!V:V)*$E42),"")</f>
        <v>0</v>
      </c>
      <c r="S42">
        <f>IFERROR(IF($F42="Raw",_xlfn.XLOOKUP(_xlfn.XLOOKUP(Tool_clean!$D42,'AveragePrices&amp;Codes'!$A:$A,'AveragePrices&amp;Codes'!$B:$B),AGRIBALYSE_Raw!$B:$B,AGRIBALYSE_Raw!V:V)*$E42,_xlfn.XLOOKUP(_xlfn.XLOOKUP(Tool_clean!$D42,'AveragePrices&amp;Codes'!$A:$A,'AveragePrices&amp;Codes'!$B:$B),AGRIBALYSE_Cooked!$C:$C,AGRIBALYSE_Cooked!W:W)*$E42),"")</f>
        <v>0</v>
      </c>
      <c r="T42">
        <f>IFERROR(IF($F42="Raw",_xlfn.XLOOKUP(_xlfn.XLOOKUP(Tool_clean!$D42,'AveragePrices&amp;Codes'!$A:$A,'AveragePrices&amp;Codes'!$B:$B),AGRIBALYSE_Raw!$B:$B,AGRIBALYSE_Raw!W:W)*$E42,_xlfn.XLOOKUP(_xlfn.XLOOKUP(Tool_clean!$D42,'AveragePrices&amp;Codes'!$A:$A,'AveragePrices&amp;Codes'!$B:$B),AGRIBALYSE_Cooked!$C:$C,AGRIBALYSE_Cooked!X:X)*$E42),"")</f>
        <v>0</v>
      </c>
      <c r="U42">
        <f>IFERROR(IF($F42="Raw",_xlfn.XLOOKUP(_xlfn.XLOOKUP(Tool_clean!$D42,'AveragePrices&amp;Codes'!$A:$A,'AveragePrices&amp;Codes'!$B:$B),AGRIBALYSE_Raw!$B:$B,AGRIBALYSE_Raw!X:X)*$E42,_xlfn.XLOOKUP(_xlfn.XLOOKUP(Tool_clean!$D42,'AveragePrices&amp;Codes'!$A:$A,'AveragePrices&amp;Codes'!$B:$B),AGRIBALYSE_Cooked!$C:$C,AGRIBALYSE_Cooked!Y:Y)*$E42),"")</f>
        <v>0</v>
      </c>
      <c r="V42">
        <f>IFERROR(IF($F42="Raw",_xlfn.XLOOKUP(_xlfn.XLOOKUP(Tool_clean!$D42,'AveragePrices&amp;Codes'!$A:$A,'AveragePrices&amp;Codes'!$B:$B),AGRIBALYSE_Raw!$B:$B,AGRIBALYSE_Raw!Y:Y)*$E42,_xlfn.XLOOKUP(_xlfn.XLOOKUP(Tool_clean!$D42,'AveragePrices&amp;Codes'!$A:$A,'AveragePrices&amp;Codes'!$B:$B),AGRIBALYSE_Cooked!$C:$C,AGRIBALYSE_Cooked!Z:Z)*$E42),"")</f>
        <v>0</v>
      </c>
      <c r="W42">
        <f>IFERROR(IF($F42="Raw",_xlfn.XLOOKUP(_xlfn.XLOOKUP(Tool_clean!$D42,'AveragePrices&amp;Codes'!$A:$A,'AveragePrices&amp;Codes'!$B:$B),AGRIBALYSE_Raw!$B:$B,AGRIBALYSE_Raw!Z:Z)*$E42,_xlfn.XLOOKUP(_xlfn.XLOOKUP(Tool_clean!$D42,'AveragePrices&amp;Codes'!$A:$A,'AveragePrices&amp;Codes'!$B:$B),AGRIBALYSE_Cooked!$C:$C,AGRIBALYSE_Cooked!AA:AA)*$E42),"")</f>
        <v>0</v>
      </c>
      <c r="X42">
        <f>IFERROR(IF($F42="Raw",_xlfn.XLOOKUP(_xlfn.XLOOKUP(Tool_clean!$D42,'AveragePrices&amp;Codes'!$A:$A,'AveragePrices&amp;Codes'!$B:$B),AGRIBALYSE_Raw!$B:$B,AGRIBALYSE_Raw!AA:AA)*$E42,_xlfn.XLOOKUP(_xlfn.XLOOKUP(Tool_clean!$D42,'AveragePrices&amp;Codes'!$A:$A,'AveragePrices&amp;Codes'!$B:$B),AGRIBALYSE_Cooked!$C:$C,AGRIBALYSE_Cooked!AB:AB)*$E42),"")</f>
        <v>0</v>
      </c>
      <c r="Y42">
        <f>IFERROR(IF($F42="Raw",_xlfn.XLOOKUP(_xlfn.XLOOKUP(Tool_clean!$D42,'AveragePrices&amp;Codes'!$A:$A,'AveragePrices&amp;Codes'!$B:$B),AGRIBALYSE_Raw!$B:$B,AGRIBALYSE_Raw!AB:AB)*$E42,_xlfn.XLOOKUP(_xlfn.XLOOKUP(Tool_clean!$D42,'AveragePrices&amp;Codes'!$A:$A,'AveragePrices&amp;Codes'!$B:$B),AGRIBALYSE_Cooked!$C:$C,AGRIBALYSE_Cooked!AC:AC)*$E42),"")</f>
        <v>0</v>
      </c>
      <c r="Z42">
        <f>IFERROR(IF($F42="Raw",_xlfn.XLOOKUP(_xlfn.XLOOKUP(Tool_clean!$D42,'AveragePrices&amp;Codes'!$A:$A,'AveragePrices&amp;Codes'!$B:$B),AGRIBALYSE_Raw!$B:$B,AGRIBALYSE_Raw!AC:AC)*$E42,_xlfn.XLOOKUP(_xlfn.XLOOKUP(Tool_clean!$D42,'AveragePrices&amp;Codes'!$A:$A,'AveragePrices&amp;Codes'!$B:$B),AGRIBALYSE_Cooked!$C:$C,AGRIBALYSE_Cooked!AD:AD)*$E42),"")</f>
        <v>0</v>
      </c>
      <c r="AA42">
        <f>IFERROR(IF($F42="Raw",_xlfn.XLOOKUP(_xlfn.XLOOKUP(Tool_clean!$D42,'AveragePrices&amp;Codes'!$A:$A,'AveragePrices&amp;Codes'!$B:$B),AGRIBALYSE_Raw!$B:$B,AGRIBALYSE_Raw!AD:AD)*$E42,_xlfn.XLOOKUP(_xlfn.XLOOKUP(Tool_clean!$D42,'AveragePrices&amp;Codes'!$A:$A,'AveragePrices&amp;Codes'!$B:$B),AGRIBALYSE_Cooked!$C:$C,AGRIBALYSE_Cooked!AE:AE)*$E42),"")</f>
        <v>0</v>
      </c>
      <c r="AB42" t="str" cm="1">
        <f t="array" ref="AB42">IFERROR(_xlfn.XLOOKUP(Tool_clean!$F42&amp;$E$2,'Cooking methods'!$A:$A&amp;'Cooking methods'!$B:$B,'Cooking methods'!C:C)*$E42,"")</f>
        <v/>
      </c>
      <c r="AC42" t="str" cm="1">
        <f t="array" ref="AC42">IFERROR(_xlfn.XLOOKUP(Tool_clean!$F42&amp;$E$2,'Cooking methods'!$A:$A&amp;'Cooking methods'!$B:$B,'Cooking methods'!D:D)*$E42,"")</f>
        <v/>
      </c>
      <c r="AD42" t="str" cm="1">
        <f t="array" ref="AD42">IFERROR(_xlfn.XLOOKUP(Tool_clean!$F42&amp;$E$2,'Cooking methods'!$A:$A&amp;'Cooking methods'!$B:$B,'Cooking methods'!E:E)*$E42,"")</f>
        <v/>
      </c>
      <c r="AE42" t="str" cm="1">
        <f t="array" ref="AE42">IFERROR(_xlfn.XLOOKUP(Tool_clean!$F42&amp;$E$2,'Cooking methods'!$A:$A&amp;'Cooking methods'!$B:$B,'Cooking methods'!F:F)*$E42,"")</f>
        <v/>
      </c>
      <c r="AF42" t="str" cm="1">
        <f t="array" ref="AF42">IFERROR(_xlfn.XLOOKUP(Tool_clean!$F42&amp;$E$2,'Cooking methods'!$A:$A&amp;'Cooking methods'!$B:$B,'Cooking methods'!G:G)*$E42,"")</f>
        <v/>
      </c>
      <c r="AG42" t="str" cm="1">
        <f t="array" ref="AG42">IFERROR(_xlfn.XLOOKUP(Tool_clean!$F42&amp;$E$2,'Cooking methods'!$A:$A&amp;'Cooking methods'!$B:$B,'Cooking methods'!H:H)*$E42,"")</f>
        <v/>
      </c>
      <c r="AH42" t="str" cm="1">
        <f t="array" ref="AH42">IFERROR(_xlfn.XLOOKUP(Tool_clean!$F42&amp;$E$2,'Cooking methods'!$A:$A&amp;'Cooking methods'!$B:$B,'Cooking methods'!I:I)*$E42,"")</f>
        <v/>
      </c>
      <c r="AI42" t="str" cm="1">
        <f t="array" ref="AI42">IFERROR(_xlfn.XLOOKUP(Tool_clean!$F42&amp;$E$2,'Cooking methods'!$A:$A&amp;'Cooking methods'!$B:$B,'Cooking methods'!J:J)*$E42,"")</f>
        <v/>
      </c>
      <c r="AJ42" t="str" cm="1">
        <f t="array" ref="AJ42">IFERROR(_xlfn.XLOOKUP(Tool_clean!$F42&amp;$E$2,'Cooking methods'!$A:$A&amp;'Cooking methods'!$B:$B,'Cooking methods'!K:K)*$E42,"")</f>
        <v/>
      </c>
      <c r="AK42" t="str" cm="1">
        <f t="array" ref="AK42">IFERROR(_xlfn.XLOOKUP(Tool_clean!$F42&amp;$E$2,'Cooking methods'!$A:$A&amp;'Cooking methods'!$B:$B,'Cooking methods'!L:L)*$E42,"")</f>
        <v/>
      </c>
      <c r="AL42" t="str" cm="1">
        <f t="array" ref="AL42">IFERROR(_xlfn.XLOOKUP(Tool_clean!$F42&amp;$E$2,'Cooking methods'!$A:$A&amp;'Cooking methods'!$B:$B,'Cooking methods'!M:M)*$E42,"")</f>
        <v/>
      </c>
      <c r="AM42" t="str" cm="1">
        <f t="array" ref="AM42">IFERROR(_xlfn.XLOOKUP(Tool_clean!$F42&amp;$E$2,'Cooking methods'!$A:$A&amp;'Cooking methods'!$B:$B,'Cooking methods'!N:N)*$E42,"")</f>
        <v/>
      </c>
      <c r="AN42" t="str" cm="1">
        <f t="array" ref="AN42">IFERROR(_xlfn.XLOOKUP(Tool_clean!$F42&amp;$E$2,'Cooking methods'!$A:$A&amp;'Cooking methods'!$B:$B,'Cooking methods'!O:O)*$E42,"")</f>
        <v/>
      </c>
      <c r="AO42" t="str" cm="1">
        <f t="array" ref="AO42">IFERROR(_xlfn.XLOOKUP(Tool_clean!$F42&amp;$E$2,'Cooking methods'!$A:$A&amp;'Cooking methods'!$B:$B,'Cooking methods'!P:P)*$E42,"")</f>
        <v/>
      </c>
      <c r="AP42" t="str" cm="1">
        <f t="array" ref="AP42">IFERROR(_xlfn.XLOOKUP(Tool_clean!$F42&amp;$E$2,'Cooking methods'!$A:$A&amp;'Cooking methods'!$B:$B,'Cooking methods'!Q:Q)*$E42,"")</f>
        <v/>
      </c>
      <c r="AQ42" t="str" cm="1">
        <f t="array" ref="AQ42">IFERROR(_xlfn.XLOOKUP(Tool_clean!$F42&amp;$E$2,'Cooking methods'!$A:$A&amp;'Cooking methods'!$B:$B,'Cooking methods'!R:R)*$E42,"")</f>
        <v/>
      </c>
      <c r="AR42" t="str" cm="1">
        <f t="array" ref="AR42">IFERROR(_xlfn.XLOOKUP(Tool_clean!$G42&amp;$E$2,'Waste management'!$A:$A&amp;'Waste management'!$B:$B,'Waste management'!C:C)*$E42,"")</f>
        <v/>
      </c>
      <c r="AS42" t="str" cm="1">
        <f t="array" ref="AS42">IFERROR(_xlfn.XLOOKUP(Tool_clean!$G42&amp;$E$2,'Waste management'!$A:$A&amp;'Waste management'!$B:$B,'Waste management'!D:D)*$E42,"")</f>
        <v/>
      </c>
      <c r="AT42" t="str" cm="1">
        <f t="array" ref="AT42">IFERROR(_xlfn.XLOOKUP(Tool_clean!$G42&amp;$E$2,'Waste management'!$A:$A&amp;'Waste management'!$B:$B,'Waste management'!E:E)*$E42,"")</f>
        <v/>
      </c>
      <c r="AU42" t="str" cm="1">
        <f t="array" ref="AU42">IFERROR(_xlfn.XLOOKUP(Tool_clean!$G42&amp;$E$2,'Waste management'!$A:$A&amp;'Waste management'!$B:$B,'Waste management'!F:F)*$E42,"")</f>
        <v/>
      </c>
      <c r="AV42" t="str" cm="1">
        <f t="array" ref="AV42">IFERROR(_xlfn.XLOOKUP(Tool_clean!$G42&amp;$E$2,'Waste management'!$A:$A&amp;'Waste management'!$B:$B,'Waste management'!G:G)*$E42,"")</f>
        <v/>
      </c>
      <c r="AW42" t="str" cm="1">
        <f t="array" ref="AW42">IFERROR(_xlfn.XLOOKUP(Tool_clean!$G42&amp;$E$2,'Waste management'!$A:$A&amp;'Waste management'!$B:$B,'Waste management'!H:H)*$E42,"")</f>
        <v/>
      </c>
      <c r="AX42" t="str" cm="1">
        <f t="array" ref="AX42">IFERROR(_xlfn.XLOOKUP(Tool_clean!$G42&amp;$E$2,'Waste management'!$A:$A&amp;'Waste management'!$B:$B,'Waste management'!I:I)*$E42,"")</f>
        <v/>
      </c>
      <c r="AY42" t="str" cm="1">
        <f t="array" ref="AY42">IFERROR(_xlfn.XLOOKUP(Tool_clean!$G42&amp;$E$2,'Waste management'!$A:$A&amp;'Waste management'!$B:$B,'Waste management'!J:J)*$E42,"")</f>
        <v/>
      </c>
      <c r="AZ42" t="str" cm="1">
        <f t="array" ref="AZ42">IFERROR(_xlfn.XLOOKUP(Tool_clean!$G42&amp;$E$2,'Waste management'!$A:$A&amp;'Waste management'!$B:$B,'Waste management'!K:K)*$E42,"")</f>
        <v/>
      </c>
      <c r="BA42" t="str" cm="1">
        <f t="array" ref="BA42">IFERROR(_xlfn.XLOOKUP(Tool_clean!$G42&amp;$E$2,'Waste management'!$A:$A&amp;'Waste management'!$B:$B,'Waste management'!L:L)*$E42,"")</f>
        <v/>
      </c>
      <c r="BB42" t="str" cm="1">
        <f t="array" ref="BB42">IFERROR(_xlfn.XLOOKUP(Tool_clean!$G42&amp;$E$2,'Waste management'!$A:$A&amp;'Waste management'!$B:$B,'Waste management'!M:M)*$E42,"")</f>
        <v/>
      </c>
      <c r="BC42" t="str" cm="1">
        <f t="array" ref="BC42">IFERROR(_xlfn.XLOOKUP(Tool_clean!$G42&amp;$E$2,'Waste management'!$A:$A&amp;'Waste management'!$B:$B,'Waste management'!N:N)*$E42,"")</f>
        <v/>
      </c>
      <c r="BD42" t="str" cm="1">
        <f t="array" ref="BD42">IFERROR(_xlfn.XLOOKUP(Tool_clean!$G42&amp;$E$2,'Waste management'!$A:$A&amp;'Waste management'!$B:$B,'Waste management'!O:O)*$E42,"")</f>
        <v/>
      </c>
      <c r="BE42" t="str" cm="1">
        <f t="array" ref="BE42">IFERROR(_xlfn.XLOOKUP(Tool_clean!$G42&amp;$E$2,'Waste management'!$A:$A&amp;'Waste management'!$B:$B,'Waste management'!P:P)*$E42,"")</f>
        <v/>
      </c>
      <c r="BF42" t="str" cm="1">
        <f t="array" ref="BF42">IFERROR(_xlfn.XLOOKUP(Tool_clean!$G42&amp;$E$2,'Waste management'!$A:$A&amp;'Waste management'!$B:$B,'Waste management'!Q:Q)*$E42,"")</f>
        <v/>
      </c>
      <c r="BG42" t="str" cm="1">
        <f t="array" ref="BG42">IFERROR(_xlfn.XLOOKUP(Tool_clean!$G42&amp;$E$2,'Waste management'!$A:$A&amp;'Waste management'!$B:$B,'Waste management'!R:R)*$E42,"")</f>
        <v/>
      </c>
      <c r="BH42" t="str">
        <f>IFERROR((L42+AR42+AB42)*_xlfn.XLOOKUP(Tool_clean!BH$4,Monetization_Factors!$A:$A,Monetization_Factors!$D:$D),"")</f>
        <v/>
      </c>
      <c r="BI42" t="str">
        <f>IFERROR((M42+AS42+AC42)*_xlfn.XLOOKUP(Tool_clean!BI$4,Monetization_Factors!$A:$A,Monetization_Factors!$D:$D),"")</f>
        <v/>
      </c>
      <c r="BJ42" t="str">
        <f>IFERROR((N42+AT42+AD42)*_xlfn.XLOOKUP(Tool_clean!BJ$4,Monetization_Factors!$A:$A,Monetization_Factors!$D:$D),"")</f>
        <v/>
      </c>
      <c r="BK42" t="str">
        <f>IFERROR((O42+AU42+AE42)*_xlfn.XLOOKUP(Tool_clean!BK$4,Monetization_Factors!$A:$A,Monetization_Factors!$D:$D),"")</f>
        <v/>
      </c>
      <c r="BL42" t="str">
        <f>IFERROR((P42+AV42+AF42)*_xlfn.XLOOKUP(Tool_clean!BL$4,Monetization_Factors!$A:$A,Monetization_Factors!$D:$D),"")</f>
        <v/>
      </c>
      <c r="BM42" t="str">
        <f>IFERROR((Q42+AW42+AG42)*_xlfn.XLOOKUP(Tool_clean!BM$4,Monetization_Factors!$A:$A,Monetization_Factors!$D:$D),"")</f>
        <v/>
      </c>
      <c r="BN42" t="str">
        <f>IFERROR((R42+AX42+AH42)*_xlfn.XLOOKUP(Tool_clean!BN$4,Monetization_Factors!$A:$A,Monetization_Factors!$D:$D),"")</f>
        <v/>
      </c>
      <c r="BO42" t="str">
        <f>IFERROR((S42+AY42+AI42)*_xlfn.XLOOKUP(Tool_clean!BO$4,Monetization_Factors!$A:$A,Monetization_Factors!$D:$D),"")</f>
        <v/>
      </c>
      <c r="BP42" t="str">
        <f>IFERROR((T42+AZ42+AJ42)*_xlfn.XLOOKUP(Tool_clean!BP$4,Monetization_Factors!$A:$A,Monetization_Factors!$D:$D),"")</f>
        <v/>
      </c>
      <c r="BQ42" t="str">
        <f>IFERROR((U42+BA42+AK42)*_xlfn.XLOOKUP(Tool_clean!BQ$4,Monetization_Factors!$A:$A,Monetization_Factors!$D:$D),"")</f>
        <v/>
      </c>
      <c r="BR42" t="str">
        <f>IFERROR((V42+BB42+AL42)*_xlfn.XLOOKUP(Tool_clean!BR$4,Monetization_Factors!$A:$A,Monetization_Factors!$D:$D),"")</f>
        <v/>
      </c>
      <c r="BS42" t="str">
        <f>IFERROR((W42+BC42+AM42)*_xlfn.XLOOKUP(Tool_clean!BS$4,Monetization_Factors!$A:$A,Monetization_Factors!$D:$D),"")</f>
        <v/>
      </c>
      <c r="BT42" t="str">
        <f>IFERROR((X42+BD42+AN42)*_xlfn.XLOOKUP(Tool_clean!BT$4,Monetization_Factors!$A:$A,Monetization_Factors!$D:$D),"")</f>
        <v/>
      </c>
      <c r="BU42" t="str">
        <f>IFERROR((Y42+BE42+AO42)*_xlfn.XLOOKUP(Tool_clean!BU$4,Monetization_Factors!$A:$A,Monetization_Factors!$D:$D),"")</f>
        <v/>
      </c>
      <c r="BV42" t="str">
        <f>IFERROR((Z42+BF42+AP42)*_xlfn.XLOOKUP(Tool_clean!BV$4,Monetization_Factors!$A:$A,Monetization_Factors!$D:$D),"")</f>
        <v/>
      </c>
      <c r="BW42" t="str">
        <f>IFERROR((AA42+BG42+AQ42)*_xlfn.XLOOKUP(Tool_clean!BW$4,Monetization_Factors!$A:$A,Monetization_Factors!$D:$D),"")</f>
        <v/>
      </c>
      <c r="BX42" s="38" t="str" cm="1">
        <f t="array" ref="BX42">IFERROR(_xlfn.IFS(I42&gt;0,I42*E42,I42="",J42*E42),"")</f>
        <v/>
      </c>
      <c r="BY42" s="38">
        <f t="shared" si="33"/>
        <v>0</v>
      </c>
      <c r="BZ42" s="38" t="str">
        <f t="shared" si="34"/>
        <v/>
      </c>
      <c r="CA42" s="38" t="str">
        <f t="shared" si="35"/>
        <v/>
      </c>
      <c r="CB42" t="str">
        <f t="shared" si="66"/>
        <v/>
      </c>
      <c r="CC42" t="str">
        <f t="shared" si="36"/>
        <v/>
      </c>
      <c r="CD42" t="str">
        <f t="shared" si="37"/>
        <v/>
      </c>
      <c r="CE42" t="str">
        <f t="shared" si="38"/>
        <v/>
      </c>
      <c r="CF42" t="str">
        <f t="shared" si="39"/>
        <v/>
      </c>
      <c r="CG42" t="str">
        <f t="shared" si="40"/>
        <v/>
      </c>
      <c r="CH42" t="str">
        <f t="shared" si="41"/>
        <v/>
      </c>
      <c r="CI42" t="str">
        <f t="shared" si="42"/>
        <v/>
      </c>
      <c r="CJ42" t="str">
        <f t="shared" si="43"/>
        <v/>
      </c>
      <c r="CK42" t="str">
        <f t="shared" si="44"/>
        <v/>
      </c>
      <c r="CL42" t="str">
        <f t="shared" si="45"/>
        <v/>
      </c>
      <c r="CM42" t="str">
        <f t="shared" si="46"/>
        <v/>
      </c>
      <c r="CN42" t="str">
        <f t="shared" si="47"/>
        <v/>
      </c>
      <c r="CO42" t="str">
        <f t="shared" si="48"/>
        <v/>
      </c>
      <c r="CP42" t="str">
        <f t="shared" si="49"/>
        <v/>
      </c>
      <c r="CQ42" t="str">
        <f t="shared" si="50"/>
        <v/>
      </c>
      <c r="CR42" t="str">
        <f t="shared" si="67"/>
        <v/>
      </c>
      <c r="CS42" t="str">
        <f t="shared" si="51"/>
        <v/>
      </c>
      <c r="CT42" t="str">
        <f t="shared" si="52"/>
        <v/>
      </c>
      <c r="CU42" t="str">
        <f t="shared" si="53"/>
        <v/>
      </c>
      <c r="CV42" t="str">
        <f t="shared" si="54"/>
        <v/>
      </c>
      <c r="CW42" t="str">
        <f t="shared" si="55"/>
        <v/>
      </c>
      <c r="CX42" t="str">
        <f t="shared" si="56"/>
        <v/>
      </c>
      <c r="CY42" t="str">
        <f t="shared" si="57"/>
        <v/>
      </c>
      <c r="CZ42" t="str">
        <f t="shared" si="58"/>
        <v/>
      </c>
      <c r="DA42" t="str">
        <f t="shared" si="59"/>
        <v/>
      </c>
      <c r="DB42" t="str">
        <f t="shared" si="60"/>
        <v/>
      </c>
      <c r="DC42" t="str">
        <f t="shared" si="61"/>
        <v/>
      </c>
      <c r="DD42" t="str">
        <f t="shared" si="62"/>
        <v/>
      </c>
      <c r="DE42" t="str">
        <f t="shared" si="63"/>
        <v/>
      </c>
      <c r="DF42" t="str">
        <f t="shared" si="64"/>
        <v/>
      </c>
      <c r="DG42" t="str">
        <f t="shared" si="65"/>
        <v/>
      </c>
      <c r="DH42" s="5" t="str">
        <f>IFERROR((CR42*$B$2*(1-$H42)*('CAR.CAP_per person'!B$2))/(_xlfn.XLOOKUP($E$2,EU_countries_GDP!$A$2:$A$29,EU_countries_GDP!$E$2:$E$29)),"")</f>
        <v/>
      </c>
      <c r="DI42" s="5" t="str">
        <f>IFERROR((CS42*$B$2*(1-$H42)*('CAR.CAP_per person'!C$2))/(_xlfn.XLOOKUP($E$2,EU_countries_GDP!$A$2:$A$29,EU_countries_GDP!$E$2:$E$29)),"")</f>
        <v/>
      </c>
      <c r="DJ42" s="5" t="str">
        <f>IFERROR((CT42*$B$2*(1-$H42)*('CAR.CAP_per person'!D$2))/(_xlfn.XLOOKUP($E$2,EU_countries_GDP!$A$2:$A$29,EU_countries_GDP!$E$2:$E$29)),"")</f>
        <v/>
      </c>
      <c r="DK42" s="5" t="str">
        <f>IFERROR((CU42*$B$2*(1-$H42)*('CAR.CAP_per person'!E$2))/(_xlfn.XLOOKUP($E$2,EU_countries_GDP!$A$2:$A$29,EU_countries_GDP!$E$2:$E$29)),"")</f>
        <v/>
      </c>
      <c r="DL42" s="5" t="str">
        <f>IFERROR((CV42*$B$2*(1-$H42)*('CAR.CAP_per person'!F$2))/(_xlfn.XLOOKUP($E$2,EU_countries_GDP!$A$2:$A$29,EU_countries_GDP!$E$2:$E$29)),"")</f>
        <v/>
      </c>
      <c r="DM42" s="5" t="str">
        <f>IFERROR((CW42*$B$2*(1-$H42)*('CAR.CAP_per person'!G$2))/(_xlfn.XLOOKUP($E$2,EU_countries_GDP!$A$2:$A$29,EU_countries_GDP!$E$2:$E$29)),"")</f>
        <v/>
      </c>
      <c r="DN42" s="5" t="str">
        <f>IFERROR((CX42*$B$2*(1-$H42)*('CAR.CAP_per person'!H$2))/(_xlfn.XLOOKUP($E$2,EU_countries_GDP!$A$2:$A$29,EU_countries_GDP!$E$2:$E$29)),"")</f>
        <v/>
      </c>
      <c r="DO42" s="5" t="str">
        <f>IFERROR((CY42*$B$2*(1-$H42)*('CAR.CAP_per person'!I$2))/(_xlfn.XLOOKUP($E$2,EU_countries_GDP!$A$2:$A$29,EU_countries_GDP!$E$2:$E$29)),"")</f>
        <v/>
      </c>
      <c r="DP42" s="5" t="str">
        <f>IFERROR((CZ42*$B$2*(1-$H42)*('CAR.CAP_per person'!J$2))/(_xlfn.XLOOKUP($E$2,EU_countries_GDP!$A$2:$A$29,EU_countries_GDP!$E$2:$E$29)),"")</f>
        <v/>
      </c>
      <c r="DQ42" s="5" t="str">
        <f>IFERROR((DA42*$B$2*(1-$H42)*('CAR.CAP_per person'!K$2))/(_xlfn.XLOOKUP($E$2,EU_countries_GDP!$A$2:$A$29,EU_countries_GDP!$E$2:$E$29)),"")</f>
        <v/>
      </c>
      <c r="DR42" s="5" t="str">
        <f>IFERROR((DB42*$B$2*(1-$H42)*('CAR.CAP_per person'!L$2))/(_xlfn.XLOOKUP($E$2,EU_countries_GDP!$A$2:$A$29,EU_countries_GDP!$E$2:$E$29)),"")</f>
        <v/>
      </c>
      <c r="DS42" s="5" t="str">
        <f>IFERROR((DC42*$B$2*(1-$H42)*('CAR.CAP_per person'!M$2))/(_xlfn.XLOOKUP($E$2,EU_countries_GDP!$A$2:$A$29,EU_countries_GDP!$E$2:$E$29)),"")</f>
        <v/>
      </c>
      <c r="DT42" s="5" t="str">
        <f>IFERROR((DD42*$B$2*(1-$H42)*('CAR.CAP_per person'!N$2))/(_xlfn.XLOOKUP($E$2,EU_countries_GDP!$A$2:$A$29,EU_countries_GDP!$E$2:$E$29)),"")</f>
        <v/>
      </c>
      <c r="DU42" s="5" t="str">
        <f>IFERROR((DE42*$B$2*(1-$H42)*('CAR.CAP_per person'!O$2))/(_xlfn.XLOOKUP($E$2,EU_countries_GDP!$A$2:$A$29,EU_countries_GDP!$E$2:$E$29)),"")</f>
        <v/>
      </c>
      <c r="DV42" s="5" t="str">
        <f>IFERROR((DF42*$B$2*(1-$H42)*('CAR.CAP_per person'!P$2))/(_xlfn.XLOOKUP($E$2,EU_countries_GDP!$A$2:$A$29,EU_countries_GDP!$E$2:$E$29)),"")</f>
        <v/>
      </c>
      <c r="DW42" s="5" t="str">
        <f>IFERROR((DG42*$B$2*(1-$H42)*('CAR.CAP_per person'!Q$2))/(_xlfn.XLOOKUP($E$2,EU_countries_GDP!$A$2:$A$29,EU_countries_GDP!$E$2:$E$29)),"")</f>
        <v/>
      </c>
    </row>
    <row r="43" spans="2:127">
      <c r="B43" t="str">
        <f>_xlfn.XLOOKUP(D43,Table5[Ingredient],Table5[Category],"",FALSE)</f>
        <v/>
      </c>
      <c r="C43" s="33"/>
      <c r="D43" s="33"/>
      <c r="E43" s="33"/>
      <c r="F43" s="33"/>
      <c r="G43" s="33"/>
      <c r="H43" s="33"/>
      <c r="I43" s="33"/>
      <c r="J43" s="37" t="str">
        <f>IFERROR(INDEX('AveragePrices&amp;Codes'!G:AG, MATCH($D43, 'AveragePrices&amp;Codes'!$A:$A, 0), MATCH(Tool_clean!$E$2, 'AveragePrices&amp;Codes'!$G$1:$AG$1, 0)),"")</f>
        <v/>
      </c>
      <c r="K43" s="37" t="str">
        <f t="shared" si="32"/>
        <v/>
      </c>
      <c r="L43">
        <f>IFERROR(IF($F43="Raw",_xlfn.XLOOKUP(_xlfn.XLOOKUP(Tool_clean!$D43,'AveragePrices&amp;Codes'!$A:$A,'AveragePrices&amp;Codes'!$B:$B),AGRIBALYSE_Raw!$B:$B,AGRIBALYSE_Raw!O:O)*$E43,_xlfn.XLOOKUP(_xlfn.XLOOKUP(Tool_clean!$D43,'AveragePrices&amp;Codes'!$A:$A,'AveragePrices&amp;Codes'!$B:$B),AGRIBALYSE_Cooked!$C:$C,AGRIBALYSE_Cooked!P:P)*$E43),"")</f>
        <v>0</v>
      </c>
      <c r="M43">
        <f>IFERROR(IF($F43="Raw",_xlfn.XLOOKUP(_xlfn.XLOOKUP(Tool_clean!$D43,'AveragePrices&amp;Codes'!$A:$A,'AveragePrices&amp;Codes'!$B:$B),AGRIBALYSE_Raw!$B:$B,AGRIBALYSE_Raw!P:P)*$E43,_xlfn.XLOOKUP(_xlfn.XLOOKUP(Tool_clean!$D43,'AveragePrices&amp;Codes'!$A:$A,'AveragePrices&amp;Codes'!$B:$B),AGRIBALYSE_Cooked!$C:$C,AGRIBALYSE_Cooked!Q:Q)*$E43),"")</f>
        <v>0</v>
      </c>
      <c r="N43">
        <f>IFERROR(IF($F43="Raw",_xlfn.XLOOKUP(_xlfn.XLOOKUP(Tool_clean!$D43,'AveragePrices&amp;Codes'!$A:$A,'AveragePrices&amp;Codes'!$B:$B),AGRIBALYSE_Raw!$B:$B,AGRIBALYSE_Raw!Q:Q)*$E43,_xlfn.XLOOKUP(_xlfn.XLOOKUP(Tool_clean!$D43,'AveragePrices&amp;Codes'!$A:$A,'AveragePrices&amp;Codes'!$B:$B),AGRIBALYSE_Cooked!$C:$C,AGRIBALYSE_Cooked!R:R)*$E43),"")</f>
        <v>0</v>
      </c>
      <c r="O43">
        <f>IFERROR(IF($F43="Raw",_xlfn.XLOOKUP(_xlfn.XLOOKUP(Tool_clean!$D43,'AveragePrices&amp;Codes'!$A:$A,'AveragePrices&amp;Codes'!$B:$B),AGRIBALYSE_Raw!$B:$B,AGRIBALYSE_Raw!R:R)*$E43,_xlfn.XLOOKUP(_xlfn.XLOOKUP(Tool_clean!$D43,'AveragePrices&amp;Codes'!$A:$A,'AveragePrices&amp;Codes'!$B:$B),AGRIBALYSE_Cooked!$C:$C,AGRIBALYSE_Cooked!S:S)*$E43),"")</f>
        <v>0</v>
      </c>
      <c r="P43">
        <f>IFERROR(IF($F43="Raw",_xlfn.XLOOKUP(_xlfn.XLOOKUP(Tool_clean!$D43,'AveragePrices&amp;Codes'!$A:$A,'AveragePrices&amp;Codes'!$B:$B),AGRIBALYSE_Raw!$B:$B,AGRIBALYSE_Raw!S:S)*$E43,_xlfn.XLOOKUP(_xlfn.XLOOKUP(Tool_clean!$D43,'AveragePrices&amp;Codes'!$A:$A,'AveragePrices&amp;Codes'!$B:$B),AGRIBALYSE_Cooked!$C:$C,AGRIBALYSE_Cooked!T:T)*$E43),"")</f>
        <v>0</v>
      </c>
      <c r="Q43">
        <f>IFERROR(IF($F43="Raw",_xlfn.XLOOKUP(_xlfn.XLOOKUP(Tool_clean!$D43,'AveragePrices&amp;Codes'!$A:$A,'AveragePrices&amp;Codes'!$B:$B),AGRIBALYSE_Raw!$B:$B,AGRIBALYSE_Raw!T:T)*$E43,_xlfn.XLOOKUP(_xlfn.XLOOKUP(Tool_clean!$D43,'AveragePrices&amp;Codes'!$A:$A,'AveragePrices&amp;Codes'!$B:$B),AGRIBALYSE_Cooked!$C:$C,AGRIBALYSE_Cooked!U:U)*$E43),"")</f>
        <v>0</v>
      </c>
      <c r="R43">
        <f>IFERROR(IF($F43="Raw",_xlfn.XLOOKUP(_xlfn.XLOOKUP(Tool_clean!$D43,'AveragePrices&amp;Codes'!$A:$A,'AveragePrices&amp;Codes'!$B:$B),AGRIBALYSE_Raw!$B:$B,AGRIBALYSE_Raw!U:U)*$E43,_xlfn.XLOOKUP(_xlfn.XLOOKUP(Tool_clean!$D43,'AveragePrices&amp;Codes'!$A:$A,'AveragePrices&amp;Codes'!$B:$B),AGRIBALYSE_Cooked!$C:$C,AGRIBALYSE_Cooked!V:V)*$E43),"")</f>
        <v>0</v>
      </c>
      <c r="S43">
        <f>IFERROR(IF($F43="Raw",_xlfn.XLOOKUP(_xlfn.XLOOKUP(Tool_clean!$D43,'AveragePrices&amp;Codes'!$A:$A,'AveragePrices&amp;Codes'!$B:$B),AGRIBALYSE_Raw!$B:$B,AGRIBALYSE_Raw!V:V)*$E43,_xlfn.XLOOKUP(_xlfn.XLOOKUP(Tool_clean!$D43,'AveragePrices&amp;Codes'!$A:$A,'AveragePrices&amp;Codes'!$B:$B),AGRIBALYSE_Cooked!$C:$C,AGRIBALYSE_Cooked!W:W)*$E43),"")</f>
        <v>0</v>
      </c>
      <c r="T43">
        <f>IFERROR(IF($F43="Raw",_xlfn.XLOOKUP(_xlfn.XLOOKUP(Tool_clean!$D43,'AveragePrices&amp;Codes'!$A:$A,'AveragePrices&amp;Codes'!$B:$B),AGRIBALYSE_Raw!$B:$B,AGRIBALYSE_Raw!W:W)*$E43,_xlfn.XLOOKUP(_xlfn.XLOOKUP(Tool_clean!$D43,'AveragePrices&amp;Codes'!$A:$A,'AveragePrices&amp;Codes'!$B:$B),AGRIBALYSE_Cooked!$C:$C,AGRIBALYSE_Cooked!X:X)*$E43),"")</f>
        <v>0</v>
      </c>
      <c r="U43">
        <f>IFERROR(IF($F43="Raw",_xlfn.XLOOKUP(_xlfn.XLOOKUP(Tool_clean!$D43,'AveragePrices&amp;Codes'!$A:$A,'AveragePrices&amp;Codes'!$B:$B),AGRIBALYSE_Raw!$B:$B,AGRIBALYSE_Raw!X:X)*$E43,_xlfn.XLOOKUP(_xlfn.XLOOKUP(Tool_clean!$D43,'AveragePrices&amp;Codes'!$A:$A,'AveragePrices&amp;Codes'!$B:$B),AGRIBALYSE_Cooked!$C:$C,AGRIBALYSE_Cooked!Y:Y)*$E43),"")</f>
        <v>0</v>
      </c>
      <c r="V43">
        <f>IFERROR(IF($F43="Raw",_xlfn.XLOOKUP(_xlfn.XLOOKUP(Tool_clean!$D43,'AveragePrices&amp;Codes'!$A:$A,'AveragePrices&amp;Codes'!$B:$B),AGRIBALYSE_Raw!$B:$B,AGRIBALYSE_Raw!Y:Y)*$E43,_xlfn.XLOOKUP(_xlfn.XLOOKUP(Tool_clean!$D43,'AveragePrices&amp;Codes'!$A:$A,'AveragePrices&amp;Codes'!$B:$B),AGRIBALYSE_Cooked!$C:$C,AGRIBALYSE_Cooked!Z:Z)*$E43),"")</f>
        <v>0</v>
      </c>
      <c r="W43">
        <f>IFERROR(IF($F43="Raw",_xlfn.XLOOKUP(_xlfn.XLOOKUP(Tool_clean!$D43,'AveragePrices&amp;Codes'!$A:$A,'AveragePrices&amp;Codes'!$B:$B),AGRIBALYSE_Raw!$B:$B,AGRIBALYSE_Raw!Z:Z)*$E43,_xlfn.XLOOKUP(_xlfn.XLOOKUP(Tool_clean!$D43,'AveragePrices&amp;Codes'!$A:$A,'AveragePrices&amp;Codes'!$B:$B),AGRIBALYSE_Cooked!$C:$C,AGRIBALYSE_Cooked!AA:AA)*$E43),"")</f>
        <v>0</v>
      </c>
      <c r="X43">
        <f>IFERROR(IF($F43="Raw",_xlfn.XLOOKUP(_xlfn.XLOOKUP(Tool_clean!$D43,'AveragePrices&amp;Codes'!$A:$A,'AveragePrices&amp;Codes'!$B:$B),AGRIBALYSE_Raw!$B:$B,AGRIBALYSE_Raw!AA:AA)*$E43,_xlfn.XLOOKUP(_xlfn.XLOOKUP(Tool_clean!$D43,'AveragePrices&amp;Codes'!$A:$A,'AveragePrices&amp;Codes'!$B:$B),AGRIBALYSE_Cooked!$C:$C,AGRIBALYSE_Cooked!AB:AB)*$E43),"")</f>
        <v>0</v>
      </c>
      <c r="Y43">
        <f>IFERROR(IF($F43="Raw",_xlfn.XLOOKUP(_xlfn.XLOOKUP(Tool_clean!$D43,'AveragePrices&amp;Codes'!$A:$A,'AveragePrices&amp;Codes'!$B:$B),AGRIBALYSE_Raw!$B:$B,AGRIBALYSE_Raw!AB:AB)*$E43,_xlfn.XLOOKUP(_xlfn.XLOOKUP(Tool_clean!$D43,'AveragePrices&amp;Codes'!$A:$A,'AveragePrices&amp;Codes'!$B:$B),AGRIBALYSE_Cooked!$C:$C,AGRIBALYSE_Cooked!AC:AC)*$E43),"")</f>
        <v>0</v>
      </c>
      <c r="Z43">
        <f>IFERROR(IF($F43="Raw",_xlfn.XLOOKUP(_xlfn.XLOOKUP(Tool_clean!$D43,'AveragePrices&amp;Codes'!$A:$A,'AveragePrices&amp;Codes'!$B:$B),AGRIBALYSE_Raw!$B:$B,AGRIBALYSE_Raw!AC:AC)*$E43,_xlfn.XLOOKUP(_xlfn.XLOOKUP(Tool_clean!$D43,'AveragePrices&amp;Codes'!$A:$A,'AveragePrices&amp;Codes'!$B:$B),AGRIBALYSE_Cooked!$C:$C,AGRIBALYSE_Cooked!AD:AD)*$E43),"")</f>
        <v>0</v>
      </c>
      <c r="AA43">
        <f>IFERROR(IF($F43="Raw",_xlfn.XLOOKUP(_xlfn.XLOOKUP(Tool_clean!$D43,'AveragePrices&amp;Codes'!$A:$A,'AveragePrices&amp;Codes'!$B:$B),AGRIBALYSE_Raw!$B:$B,AGRIBALYSE_Raw!AD:AD)*$E43,_xlfn.XLOOKUP(_xlfn.XLOOKUP(Tool_clean!$D43,'AveragePrices&amp;Codes'!$A:$A,'AveragePrices&amp;Codes'!$B:$B),AGRIBALYSE_Cooked!$C:$C,AGRIBALYSE_Cooked!AE:AE)*$E43),"")</f>
        <v>0</v>
      </c>
      <c r="AB43" t="str" cm="1">
        <f t="array" ref="AB43">IFERROR(_xlfn.XLOOKUP(Tool_clean!$F43&amp;$E$2,'Cooking methods'!$A:$A&amp;'Cooking methods'!$B:$B,'Cooking methods'!C:C)*$E43,"")</f>
        <v/>
      </c>
      <c r="AC43" t="str" cm="1">
        <f t="array" ref="AC43">IFERROR(_xlfn.XLOOKUP(Tool_clean!$F43&amp;$E$2,'Cooking methods'!$A:$A&amp;'Cooking methods'!$B:$B,'Cooking methods'!D:D)*$E43,"")</f>
        <v/>
      </c>
      <c r="AD43" t="str" cm="1">
        <f t="array" ref="AD43">IFERROR(_xlfn.XLOOKUP(Tool_clean!$F43&amp;$E$2,'Cooking methods'!$A:$A&amp;'Cooking methods'!$B:$B,'Cooking methods'!E:E)*$E43,"")</f>
        <v/>
      </c>
      <c r="AE43" t="str" cm="1">
        <f t="array" ref="AE43">IFERROR(_xlfn.XLOOKUP(Tool_clean!$F43&amp;$E$2,'Cooking methods'!$A:$A&amp;'Cooking methods'!$B:$B,'Cooking methods'!F:F)*$E43,"")</f>
        <v/>
      </c>
      <c r="AF43" t="str" cm="1">
        <f t="array" ref="AF43">IFERROR(_xlfn.XLOOKUP(Tool_clean!$F43&amp;$E$2,'Cooking methods'!$A:$A&amp;'Cooking methods'!$B:$B,'Cooking methods'!G:G)*$E43,"")</f>
        <v/>
      </c>
      <c r="AG43" t="str" cm="1">
        <f t="array" ref="AG43">IFERROR(_xlfn.XLOOKUP(Tool_clean!$F43&amp;$E$2,'Cooking methods'!$A:$A&amp;'Cooking methods'!$B:$B,'Cooking methods'!H:H)*$E43,"")</f>
        <v/>
      </c>
      <c r="AH43" t="str" cm="1">
        <f t="array" ref="AH43">IFERROR(_xlfn.XLOOKUP(Tool_clean!$F43&amp;$E$2,'Cooking methods'!$A:$A&amp;'Cooking methods'!$B:$B,'Cooking methods'!I:I)*$E43,"")</f>
        <v/>
      </c>
      <c r="AI43" t="str" cm="1">
        <f t="array" ref="AI43">IFERROR(_xlfn.XLOOKUP(Tool_clean!$F43&amp;$E$2,'Cooking methods'!$A:$A&amp;'Cooking methods'!$B:$B,'Cooking methods'!J:J)*$E43,"")</f>
        <v/>
      </c>
      <c r="AJ43" t="str" cm="1">
        <f t="array" ref="AJ43">IFERROR(_xlfn.XLOOKUP(Tool_clean!$F43&amp;$E$2,'Cooking methods'!$A:$A&amp;'Cooking methods'!$B:$B,'Cooking methods'!K:K)*$E43,"")</f>
        <v/>
      </c>
      <c r="AK43" t="str" cm="1">
        <f t="array" ref="AK43">IFERROR(_xlfn.XLOOKUP(Tool_clean!$F43&amp;$E$2,'Cooking methods'!$A:$A&amp;'Cooking methods'!$B:$B,'Cooking methods'!L:L)*$E43,"")</f>
        <v/>
      </c>
      <c r="AL43" t="str" cm="1">
        <f t="array" ref="AL43">IFERROR(_xlfn.XLOOKUP(Tool_clean!$F43&amp;$E$2,'Cooking methods'!$A:$A&amp;'Cooking methods'!$B:$B,'Cooking methods'!M:M)*$E43,"")</f>
        <v/>
      </c>
      <c r="AM43" t="str" cm="1">
        <f t="array" ref="AM43">IFERROR(_xlfn.XLOOKUP(Tool_clean!$F43&amp;$E$2,'Cooking methods'!$A:$A&amp;'Cooking methods'!$B:$B,'Cooking methods'!N:N)*$E43,"")</f>
        <v/>
      </c>
      <c r="AN43" t="str" cm="1">
        <f t="array" ref="AN43">IFERROR(_xlfn.XLOOKUP(Tool_clean!$F43&amp;$E$2,'Cooking methods'!$A:$A&amp;'Cooking methods'!$B:$B,'Cooking methods'!O:O)*$E43,"")</f>
        <v/>
      </c>
      <c r="AO43" t="str" cm="1">
        <f t="array" ref="AO43">IFERROR(_xlfn.XLOOKUP(Tool_clean!$F43&amp;$E$2,'Cooking methods'!$A:$A&amp;'Cooking methods'!$B:$B,'Cooking methods'!P:P)*$E43,"")</f>
        <v/>
      </c>
      <c r="AP43" t="str" cm="1">
        <f t="array" ref="AP43">IFERROR(_xlfn.XLOOKUP(Tool_clean!$F43&amp;$E$2,'Cooking methods'!$A:$A&amp;'Cooking methods'!$B:$B,'Cooking methods'!Q:Q)*$E43,"")</f>
        <v/>
      </c>
      <c r="AQ43" t="str" cm="1">
        <f t="array" ref="AQ43">IFERROR(_xlfn.XLOOKUP(Tool_clean!$F43&amp;$E$2,'Cooking methods'!$A:$A&amp;'Cooking methods'!$B:$B,'Cooking methods'!R:R)*$E43,"")</f>
        <v/>
      </c>
      <c r="AR43" t="str" cm="1">
        <f t="array" ref="AR43">IFERROR(_xlfn.XLOOKUP(Tool_clean!$G43&amp;$E$2,'Waste management'!$A:$A&amp;'Waste management'!$B:$B,'Waste management'!C:C)*$E43,"")</f>
        <v/>
      </c>
      <c r="AS43" t="str" cm="1">
        <f t="array" ref="AS43">IFERROR(_xlfn.XLOOKUP(Tool_clean!$G43&amp;$E$2,'Waste management'!$A:$A&amp;'Waste management'!$B:$B,'Waste management'!D:D)*$E43,"")</f>
        <v/>
      </c>
      <c r="AT43" t="str" cm="1">
        <f t="array" ref="AT43">IFERROR(_xlfn.XLOOKUP(Tool_clean!$G43&amp;$E$2,'Waste management'!$A:$A&amp;'Waste management'!$B:$B,'Waste management'!E:E)*$E43,"")</f>
        <v/>
      </c>
      <c r="AU43" t="str" cm="1">
        <f t="array" ref="AU43">IFERROR(_xlfn.XLOOKUP(Tool_clean!$G43&amp;$E$2,'Waste management'!$A:$A&amp;'Waste management'!$B:$B,'Waste management'!F:F)*$E43,"")</f>
        <v/>
      </c>
      <c r="AV43" t="str" cm="1">
        <f t="array" ref="AV43">IFERROR(_xlfn.XLOOKUP(Tool_clean!$G43&amp;$E$2,'Waste management'!$A:$A&amp;'Waste management'!$B:$B,'Waste management'!G:G)*$E43,"")</f>
        <v/>
      </c>
      <c r="AW43" t="str" cm="1">
        <f t="array" ref="AW43">IFERROR(_xlfn.XLOOKUP(Tool_clean!$G43&amp;$E$2,'Waste management'!$A:$A&amp;'Waste management'!$B:$B,'Waste management'!H:H)*$E43,"")</f>
        <v/>
      </c>
      <c r="AX43" t="str" cm="1">
        <f t="array" ref="AX43">IFERROR(_xlfn.XLOOKUP(Tool_clean!$G43&amp;$E$2,'Waste management'!$A:$A&amp;'Waste management'!$B:$B,'Waste management'!I:I)*$E43,"")</f>
        <v/>
      </c>
      <c r="AY43" t="str" cm="1">
        <f t="array" ref="AY43">IFERROR(_xlfn.XLOOKUP(Tool_clean!$G43&amp;$E$2,'Waste management'!$A:$A&amp;'Waste management'!$B:$B,'Waste management'!J:J)*$E43,"")</f>
        <v/>
      </c>
      <c r="AZ43" t="str" cm="1">
        <f t="array" ref="AZ43">IFERROR(_xlfn.XLOOKUP(Tool_clean!$G43&amp;$E$2,'Waste management'!$A:$A&amp;'Waste management'!$B:$B,'Waste management'!K:K)*$E43,"")</f>
        <v/>
      </c>
      <c r="BA43" t="str" cm="1">
        <f t="array" ref="BA43">IFERROR(_xlfn.XLOOKUP(Tool_clean!$G43&amp;$E$2,'Waste management'!$A:$A&amp;'Waste management'!$B:$B,'Waste management'!L:L)*$E43,"")</f>
        <v/>
      </c>
      <c r="BB43" t="str" cm="1">
        <f t="array" ref="BB43">IFERROR(_xlfn.XLOOKUP(Tool_clean!$G43&amp;$E$2,'Waste management'!$A:$A&amp;'Waste management'!$B:$B,'Waste management'!M:M)*$E43,"")</f>
        <v/>
      </c>
      <c r="BC43" t="str" cm="1">
        <f t="array" ref="BC43">IFERROR(_xlfn.XLOOKUP(Tool_clean!$G43&amp;$E$2,'Waste management'!$A:$A&amp;'Waste management'!$B:$B,'Waste management'!N:N)*$E43,"")</f>
        <v/>
      </c>
      <c r="BD43" t="str" cm="1">
        <f t="array" ref="BD43">IFERROR(_xlfn.XLOOKUP(Tool_clean!$G43&amp;$E$2,'Waste management'!$A:$A&amp;'Waste management'!$B:$B,'Waste management'!O:O)*$E43,"")</f>
        <v/>
      </c>
      <c r="BE43" t="str" cm="1">
        <f t="array" ref="BE43">IFERROR(_xlfn.XLOOKUP(Tool_clean!$G43&amp;$E$2,'Waste management'!$A:$A&amp;'Waste management'!$B:$B,'Waste management'!P:P)*$E43,"")</f>
        <v/>
      </c>
      <c r="BF43" t="str" cm="1">
        <f t="array" ref="BF43">IFERROR(_xlfn.XLOOKUP(Tool_clean!$G43&amp;$E$2,'Waste management'!$A:$A&amp;'Waste management'!$B:$B,'Waste management'!Q:Q)*$E43,"")</f>
        <v/>
      </c>
      <c r="BG43" t="str" cm="1">
        <f t="array" ref="BG43">IFERROR(_xlfn.XLOOKUP(Tool_clean!$G43&amp;$E$2,'Waste management'!$A:$A&amp;'Waste management'!$B:$B,'Waste management'!R:R)*$E43,"")</f>
        <v/>
      </c>
      <c r="BH43" t="str">
        <f>IFERROR((L43+AR43+AB43)*_xlfn.XLOOKUP(Tool_clean!BH$4,Monetization_Factors!$A:$A,Monetization_Factors!$D:$D),"")</f>
        <v/>
      </c>
      <c r="BI43" t="str">
        <f>IFERROR((M43+AS43+AC43)*_xlfn.XLOOKUP(Tool_clean!BI$4,Monetization_Factors!$A:$A,Monetization_Factors!$D:$D),"")</f>
        <v/>
      </c>
      <c r="BJ43" t="str">
        <f>IFERROR((N43+AT43+AD43)*_xlfn.XLOOKUP(Tool_clean!BJ$4,Monetization_Factors!$A:$A,Monetization_Factors!$D:$D),"")</f>
        <v/>
      </c>
      <c r="BK43" t="str">
        <f>IFERROR((O43+AU43+AE43)*_xlfn.XLOOKUP(Tool_clean!BK$4,Monetization_Factors!$A:$A,Monetization_Factors!$D:$D),"")</f>
        <v/>
      </c>
      <c r="BL43" t="str">
        <f>IFERROR((P43+AV43+AF43)*_xlfn.XLOOKUP(Tool_clean!BL$4,Monetization_Factors!$A:$A,Monetization_Factors!$D:$D),"")</f>
        <v/>
      </c>
      <c r="BM43" t="str">
        <f>IFERROR((Q43+AW43+AG43)*_xlfn.XLOOKUP(Tool_clean!BM$4,Monetization_Factors!$A:$A,Monetization_Factors!$D:$D),"")</f>
        <v/>
      </c>
      <c r="BN43" t="str">
        <f>IFERROR((R43+AX43+AH43)*_xlfn.XLOOKUP(Tool_clean!BN$4,Monetization_Factors!$A:$A,Monetization_Factors!$D:$D),"")</f>
        <v/>
      </c>
      <c r="BO43" t="str">
        <f>IFERROR((S43+AY43+AI43)*_xlfn.XLOOKUP(Tool_clean!BO$4,Monetization_Factors!$A:$A,Monetization_Factors!$D:$D),"")</f>
        <v/>
      </c>
      <c r="BP43" t="str">
        <f>IFERROR((T43+AZ43+AJ43)*_xlfn.XLOOKUP(Tool_clean!BP$4,Monetization_Factors!$A:$A,Monetization_Factors!$D:$D),"")</f>
        <v/>
      </c>
      <c r="BQ43" t="str">
        <f>IFERROR((U43+BA43+AK43)*_xlfn.XLOOKUP(Tool_clean!BQ$4,Monetization_Factors!$A:$A,Monetization_Factors!$D:$D),"")</f>
        <v/>
      </c>
      <c r="BR43" t="str">
        <f>IFERROR((V43+BB43+AL43)*_xlfn.XLOOKUP(Tool_clean!BR$4,Monetization_Factors!$A:$A,Monetization_Factors!$D:$D),"")</f>
        <v/>
      </c>
      <c r="BS43" t="str">
        <f>IFERROR((W43+BC43+AM43)*_xlfn.XLOOKUP(Tool_clean!BS$4,Monetization_Factors!$A:$A,Monetization_Factors!$D:$D),"")</f>
        <v/>
      </c>
      <c r="BT43" t="str">
        <f>IFERROR((X43+BD43+AN43)*_xlfn.XLOOKUP(Tool_clean!BT$4,Monetization_Factors!$A:$A,Monetization_Factors!$D:$D),"")</f>
        <v/>
      </c>
      <c r="BU43" t="str">
        <f>IFERROR((Y43+BE43+AO43)*_xlfn.XLOOKUP(Tool_clean!BU$4,Monetization_Factors!$A:$A,Monetization_Factors!$D:$D),"")</f>
        <v/>
      </c>
      <c r="BV43" t="str">
        <f>IFERROR((Z43+BF43+AP43)*_xlfn.XLOOKUP(Tool_clean!BV$4,Monetization_Factors!$A:$A,Monetization_Factors!$D:$D),"")</f>
        <v/>
      </c>
      <c r="BW43" t="str">
        <f>IFERROR((AA43+BG43+AQ43)*_xlfn.XLOOKUP(Tool_clean!BW$4,Monetization_Factors!$A:$A,Monetization_Factors!$D:$D),"")</f>
        <v/>
      </c>
      <c r="BX43" s="38" t="str" cm="1">
        <f t="array" ref="BX43">IFERROR(_xlfn.IFS(I43&gt;0,I43*E43,I43="",J43*E43),"")</f>
        <v/>
      </c>
      <c r="BY43" s="38">
        <f t="shared" si="33"/>
        <v>0</v>
      </c>
      <c r="BZ43" s="38" t="str">
        <f t="shared" si="34"/>
        <v/>
      </c>
      <c r="CA43" s="38" t="str">
        <f t="shared" si="35"/>
        <v/>
      </c>
      <c r="CB43" t="str">
        <f t="shared" si="66"/>
        <v/>
      </c>
      <c r="CC43" t="str">
        <f t="shared" si="36"/>
        <v/>
      </c>
      <c r="CD43" t="str">
        <f t="shared" si="37"/>
        <v/>
      </c>
      <c r="CE43" t="str">
        <f t="shared" si="38"/>
        <v/>
      </c>
      <c r="CF43" t="str">
        <f t="shared" si="39"/>
        <v/>
      </c>
      <c r="CG43" t="str">
        <f t="shared" si="40"/>
        <v/>
      </c>
      <c r="CH43" t="str">
        <f t="shared" si="41"/>
        <v/>
      </c>
      <c r="CI43" t="str">
        <f t="shared" si="42"/>
        <v/>
      </c>
      <c r="CJ43" t="str">
        <f t="shared" si="43"/>
        <v/>
      </c>
      <c r="CK43" t="str">
        <f t="shared" si="44"/>
        <v/>
      </c>
      <c r="CL43" t="str">
        <f t="shared" si="45"/>
        <v/>
      </c>
      <c r="CM43" t="str">
        <f t="shared" si="46"/>
        <v/>
      </c>
      <c r="CN43" t="str">
        <f t="shared" si="47"/>
        <v/>
      </c>
      <c r="CO43" t="str">
        <f t="shared" si="48"/>
        <v/>
      </c>
      <c r="CP43" t="str">
        <f t="shared" si="49"/>
        <v/>
      </c>
      <c r="CQ43" t="str">
        <f t="shared" si="50"/>
        <v/>
      </c>
      <c r="CR43" t="str">
        <f t="shared" si="67"/>
        <v/>
      </c>
      <c r="CS43" t="str">
        <f t="shared" si="51"/>
        <v/>
      </c>
      <c r="CT43" t="str">
        <f t="shared" si="52"/>
        <v/>
      </c>
      <c r="CU43" t="str">
        <f t="shared" si="53"/>
        <v/>
      </c>
      <c r="CV43" t="str">
        <f t="shared" si="54"/>
        <v/>
      </c>
      <c r="CW43" t="str">
        <f t="shared" si="55"/>
        <v/>
      </c>
      <c r="CX43" t="str">
        <f t="shared" si="56"/>
        <v/>
      </c>
      <c r="CY43" t="str">
        <f t="shared" si="57"/>
        <v/>
      </c>
      <c r="CZ43" t="str">
        <f t="shared" si="58"/>
        <v/>
      </c>
      <c r="DA43" t="str">
        <f t="shared" si="59"/>
        <v/>
      </c>
      <c r="DB43" t="str">
        <f t="shared" si="60"/>
        <v/>
      </c>
      <c r="DC43" t="str">
        <f t="shared" si="61"/>
        <v/>
      </c>
      <c r="DD43" t="str">
        <f t="shared" si="62"/>
        <v/>
      </c>
      <c r="DE43" t="str">
        <f t="shared" si="63"/>
        <v/>
      </c>
      <c r="DF43" t="str">
        <f t="shared" si="64"/>
        <v/>
      </c>
      <c r="DG43" t="str">
        <f t="shared" si="65"/>
        <v/>
      </c>
      <c r="DH43" s="5" t="str">
        <f>IFERROR((CR43*$B$2*(1-$H43)*('CAR.CAP_per person'!B$2))/(_xlfn.XLOOKUP($E$2,EU_countries_GDP!$A$2:$A$29,EU_countries_GDP!$E$2:$E$29)),"")</f>
        <v/>
      </c>
      <c r="DI43" s="5" t="str">
        <f>IFERROR((CS43*$B$2*(1-$H43)*('CAR.CAP_per person'!C$2))/(_xlfn.XLOOKUP($E$2,EU_countries_GDP!$A$2:$A$29,EU_countries_GDP!$E$2:$E$29)),"")</f>
        <v/>
      </c>
      <c r="DJ43" s="5" t="str">
        <f>IFERROR((CT43*$B$2*(1-$H43)*('CAR.CAP_per person'!D$2))/(_xlfn.XLOOKUP($E$2,EU_countries_GDP!$A$2:$A$29,EU_countries_GDP!$E$2:$E$29)),"")</f>
        <v/>
      </c>
      <c r="DK43" s="5" t="str">
        <f>IFERROR((CU43*$B$2*(1-$H43)*('CAR.CAP_per person'!E$2))/(_xlfn.XLOOKUP($E$2,EU_countries_GDP!$A$2:$A$29,EU_countries_GDP!$E$2:$E$29)),"")</f>
        <v/>
      </c>
      <c r="DL43" s="5" t="str">
        <f>IFERROR((CV43*$B$2*(1-$H43)*('CAR.CAP_per person'!F$2))/(_xlfn.XLOOKUP($E$2,EU_countries_GDP!$A$2:$A$29,EU_countries_GDP!$E$2:$E$29)),"")</f>
        <v/>
      </c>
      <c r="DM43" s="5" t="str">
        <f>IFERROR((CW43*$B$2*(1-$H43)*('CAR.CAP_per person'!G$2))/(_xlfn.XLOOKUP($E$2,EU_countries_GDP!$A$2:$A$29,EU_countries_GDP!$E$2:$E$29)),"")</f>
        <v/>
      </c>
      <c r="DN43" s="5" t="str">
        <f>IFERROR((CX43*$B$2*(1-$H43)*('CAR.CAP_per person'!H$2))/(_xlfn.XLOOKUP($E$2,EU_countries_GDP!$A$2:$A$29,EU_countries_GDP!$E$2:$E$29)),"")</f>
        <v/>
      </c>
      <c r="DO43" s="5" t="str">
        <f>IFERROR((CY43*$B$2*(1-$H43)*('CAR.CAP_per person'!I$2))/(_xlfn.XLOOKUP($E$2,EU_countries_GDP!$A$2:$A$29,EU_countries_GDP!$E$2:$E$29)),"")</f>
        <v/>
      </c>
      <c r="DP43" s="5" t="str">
        <f>IFERROR((CZ43*$B$2*(1-$H43)*('CAR.CAP_per person'!J$2))/(_xlfn.XLOOKUP($E$2,EU_countries_GDP!$A$2:$A$29,EU_countries_GDP!$E$2:$E$29)),"")</f>
        <v/>
      </c>
      <c r="DQ43" s="5" t="str">
        <f>IFERROR((DA43*$B$2*(1-$H43)*('CAR.CAP_per person'!K$2))/(_xlfn.XLOOKUP($E$2,EU_countries_GDP!$A$2:$A$29,EU_countries_GDP!$E$2:$E$29)),"")</f>
        <v/>
      </c>
      <c r="DR43" s="5" t="str">
        <f>IFERROR((DB43*$B$2*(1-$H43)*('CAR.CAP_per person'!L$2))/(_xlfn.XLOOKUP($E$2,EU_countries_GDP!$A$2:$A$29,EU_countries_GDP!$E$2:$E$29)),"")</f>
        <v/>
      </c>
      <c r="DS43" s="5" t="str">
        <f>IFERROR((DC43*$B$2*(1-$H43)*('CAR.CAP_per person'!M$2))/(_xlfn.XLOOKUP($E$2,EU_countries_GDP!$A$2:$A$29,EU_countries_GDP!$E$2:$E$29)),"")</f>
        <v/>
      </c>
      <c r="DT43" s="5" t="str">
        <f>IFERROR((DD43*$B$2*(1-$H43)*('CAR.CAP_per person'!N$2))/(_xlfn.XLOOKUP($E$2,EU_countries_GDP!$A$2:$A$29,EU_countries_GDP!$E$2:$E$29)),"")</f>
        <v/>
      </c>
      <c r="DU43" s="5" t="str">
        <f>IFERROR((DE43*$B$2*(1-$H43)*('CAR.CAP_per person'!O$2))/(_xlfn.XLOOKUP($E$2,EU_countries_GDP!$A$2:$A$29,EU_countries_GDP!$E$2:$E$29)),"")</f>
        <v/>
      </c>
      <c r="DV43" s="5" t="str">
        <f>IFERROR((DF43*$B$2*(1-$H43)*('CAR.CAP_per person'!P$2))/(_xlfn.XLOOKUP($E$2,EU_countries_GDP!$A$2:$A$29,EU_countries_GDP!$E$2:$E$29)),"")</f>
        <v/>
      </c>
      <c r="DW43" s="5" t="str">
        <f>IFERROR((DG43*$B$2*(1-$H43)*('CAR.CAP_per person'!Q$2))/(_xlfn.XLOOKUP($E$2,EU_countries_GDP!$A$2:$A$29,EU_countries_GDP!$E$2:$E$29)),"")</f>
        <v/>
      </c>
    </row>
    <row r="44" spans="2:127">
      <c r="B44" t="str">
        <f>_xlfn.XLOOKUP(D44,Table5[Ingredient],Table5[Category],"",FALSE)</f>
        <v/>
      </c>
      <c r="C44" s="33"/>
      <c r="D44" s="33"/>
      <c r="E44" s="33"/>
      <c r="F44" s="33"/>
      <c r="G44" s="33"/>
      <c r="H44" s="33"/>
      <c r="I44" s="33"/>
      <c r="J44" s="37" t="str">
        <f>IFERROR(INDEX('AveragePrices&amp;Codes'!G:AG, MATCH($D44, 'AveragePrices&amp;Codes'!$A:$A, 0), MATCH(Tool_clean!$E$2, 'AveragePrices&amp;Codes'!$G$1:$AG$1, 0)),"")</f>
        <v/>
      </c>
      <c r="K44" s="37" t="str">
        <f t="shared" si="32"/>
        <v/>
      </c>
      <c r="L44">
        <f>IFERROR(IF($F44="Raw",_xlfn.XLOOKUP(_xlfn.XLOOKUP(Tool_clean!$D44,'AveragePrices&amp;Codes'!$A:$A,'AveragePrices&amp;Codes'!$B:$B),AGRIBALYSE_Raw!$B:$B,AGRIBALYSE_Raw!O:O)*$E44,_xlfn.XLOOKUP(_xlfn.XLOOKUP(Tool_clean!$D44,'AveragePrices&amp;Codes'!$A:$A,'AveragePrices&amp;Codes'!$B:$B),AGRIBALYSE_Cooked!$C:$C,AGRIBALYSE_Cooked!P:P)*$E44),"")</f>
        <v>0</v>
      </c>
      <c r="M44">
        <f>IFERROR(IF($F44="Raw",_xlfn.XLOOKUP(_xlfn.XLOOKUP(Tool_clean!$D44,'AveragePrices&amp;Codes'!$A:$A,'AveragePrices&amp;Codes'!$B:$B),AGRIBALYSE_Raw!$B:$B,AGRIBALYSE_Raw!P:P)*$E44,_xlfn.XLOOKUP(_xlfn.XLOOKUP(Tool_clean!$D44,'AveragePrices&amp;Codes'!$A:$A,'AveragePrices&amp;Codes'!$B:$B),AGRIBALYSE_Cooked!$C:$C,AGRIBALYSE_Cooked!Q:Q)*$E44),"")</f>
        <v>0</v>
      </c>
      <c r="N44">
        <f>IFERROR(IF($F44="Raw",_xlfn.XLOOKUP(_xlfn.XLOOKUP(Tool_clean!$D44,'AveragePrices&amp;Codes'!$A:$A,'AveragePrices&amp;Codes'!$B:$B),AGRIBALYSE_Raw!$B:$B,AGRIBALYSE_Raw!Q:Q)*$E44,_xlfn.XLOOKUP(_xlfn.XLOOKUP(Tool_clean!$D44,'AveragePrices&amp;Codes'!$A:$A,'AveragePrices&amp;Codes'!$B:$B),AGRIBALYSE_Cooked!$C:$C,AGRIBALYSE_Cooked!R:R)*$E44),"")</f>
        <v>0</v>
      </c>
      <c r="O44">
        <f>IFERROR(IF($F44="Raw",_xlfn.XLOOKUP(_xlfn.XLOOKUP(Tool_clean!$D44,'AveragePrices&amp;Codes'!$A:$A,'AveragePrices&amp;Codes'!$B:$B),AGRIBALYSE_Raw!$B:$B,AGRIBALYSE_Raw!R:R)*$E44,_xlfn.XLOOKUP(_xlfn.XLOOKUP(Tool_clean!$D44,'AveragePrices&amp;Codes'!$A:$A,'AveragePrices&amp;Codes'!$B:$B),AGRIBALYSE_Cooked!$C:$C,AGRIBALYSE_Cooked!S:S)*$E44),"")</f>
        <v>0</v>
      </c>
      <c r="P44">
        <f>IFERROR(IF($F44="Raw",_xlfn.XLOOKUP(_xlfn.XLOOKUP(Tool_clean!$D44,'AveragePrices&amp;Codes'!$A:$A,'AveragePrices&amp;Codes'!$B:$B),AGRIBALYSE_Raw!$B:$B,AGRIBALYSE_Raw!S:S)*$E44,_xlfn.XLOOKUP(_xlfn.XLOOKUP(Tool_clean!$D44,'AveragePrices&amp;Codes'!$A:$A,'AveragePrices&amp;Codes'!$B:$B),AGRIBALYSE_Cooked!$C:$C,AGRIBALYSE_Cooked!T:T)*$E44),"")</f>
        <v>0</v>
      </c>
      <c r="Q44">
        <f>IFERROR(IF($F44="Raw",_xlfn.XLOOKUP(_xlfn.XLOOKUP(Tool_clean!$D44,'AveragePrices&amp;Codes'!$A:$A,'AveragePrices&amp;Codes'!$B:$B),AGRIBALYSE_Raw!$B:$B,AGRIBALYSE_Raw!T:T)*$E44,_xlfn.XLOOKUP(_xlfn.XLOOKUP(Tool_clean!$D44,'AveragePrices&amp;Codes'!$A:$A,'AveragePrices&amp;Codes'!$B:$B),AGRIBALYSE_Cooked!$C:$C,AGRIBALYSE_Cooked!U:U)*$E44),"")</f>
        <v>0</v>
      </c>
      <c r="R44">
        <f>IFERROR(IF($F44="Raw",_xlfn.XLOOKUP(_xlfn.XLOOKUP(Tool_clean!$D44,'AveragePrices&amp;Codes'!$A:$A,'AveragePrices&amp;Codes'!$B:$B),AGRIBALYSE_Raw!$B:$B,AGRIBALYSE_Raw!U:U)*$E44,_xlfn.XLOOKUP(_xlfn.XLOOKUP(Tool_clean!$D44,'AveragePrices&amp;Codes'!$A:$A,'AveragePrices&amp;Codes'!$B:$B),AGRIBALYSE_Cooked!$C:$C,AGRIBALYSE_Cooked!V:V)*$E44),"")</f>
        <v>0</v>
      </c>
      <c r="S44">
        <f>IFERROR(IF($F44="Raw",_xlfn.XLOOKUP(_xlfn.XLOOKUP(Tool_clean!$D44,'AveragePrices&amp;Codes'!$A:$A,'AveragePrices&amp;Codes'!$B:$B),AGRIBALYSE_Raw!$B:$B,AGRIBALYSE_Raw!V:V)*$E44,_xlfn.XLOOKUP(_xlfn.XLOOKUP(Tool_clean!$D44,'AveragePrices&amp;Codes'!$A:$A,'AveragePrices&amp;Codes'!$B:$B),AGRIBALYSE_Cooked!$C:$C,AGRIBALYSE_Cooked!W:W)*$E44),"")</f>
        <v>0</v>
      </c>
      <c r="T44">
        <f>IFERROR(IF($F44="Raw",_xlfn.XLOOKUP(_xlfn.XLOOKUP(Tool_clean!$D44,'AveragePrices&amp;Codes'!$A:$A,'AveragePrices&amp;Codes'!$B:$B),AGRIBALYSE_Raw!$B:$B,AGRIBALYSE_Raw!W:W)*$E44,_xlfn.XLOOKUP(_xlfn.XLOOKUP(Tool_clean!$D44,'AveragePrices&amp;Codes'!$A:$A,'AveragePrices&amp;Codes'!$B:$B),AGRIBALYSE_Cooked!$C:$C,AGRIBALYSE_Cooked!X:X)*$E44),"")</f>
        <v>0</v>
      </c>
      <c r="U44">
        <f>IFERROR(IF($F44="Raw",_xlfn.XLOOKUP(_xlfn.XLOOKUP(Tool_clean!$D44,'AveragePrices&amp;Codes'!$A:$A,'AveragePrices&amp;Codes'!$B:$B),AGRIBALYSE_Raw!$B:$B,AGRIBALYSE_Raw!X:X)*$E44,_xlfn.XLOOKUP(_xlfn.XLOOKUP(Tool_clean!$D44,'AveragePrices&amp;Codes'!$A:$A,'AveragePrices&amp;Codes'!$B:$B),AGRIBALYSE_Cooked!$C:$C,AGRIBALYSE_Cooked!Y:Y)*$E44),"")</f>
        <v>0</v>
      </c>
      <c r="V44">
        <f>IFERROR(IF($F44="Raw",_xlfn.XLOOKUP(_xlfn.XLOOKUP(Tool_clean!$D44,'AveragePrices&amp;Codes'!$A:$A,'AveragePrices&amp;Codes'!$B:$B),AGRIBALYSE_Raw!$B:$B,AGRIBALYSE_Raw!Y:Y)*$E44,_xlfn.XLOOKUP(_xlfn.XLOOKUP(Tool_clean!$D44,'AveragePrices&amp;Codes'!$A:$A,'AveragePrices&amp;Codes'!$B:$B),AGRIBALYSE_Cooked!$C:$C,AGRIBALYSE_Cooked!Z:Z)*$E44),"")</f>
        <v>0</v>
      </c>
      <c r="W44">
        <f>IFERROR(IF($F44="Raw",_xlfn.XLOOKUP(_xlfn.XLOOKUP(Tool_clean!$D44,'AveragePrices&amp;Codes'!$A:$A,'AveragePrices&amp;Codes'!$B:$B),AGRIBALYSE_Raw!$B:$B,AGRIBALYSE_Raw!Z:Z)*$E44,_xlfn.XLOOKUP(_xlfn.XLOOKUP(Tool_clean!$D44,'AveragePrices&amp;Codes'!$A:$A,'AveragePrices&amp;Codes'!$B:$B),AGRIBALYSE_Cooked!$C:$C,AGRIBALYSE_Cooked!AA:AA)*$E44),"")</f>
        <v>0</v>
      </c>
      <c r="X44">
        <f>IFERROR(IF($F44="Raw",_xlfn.XLOOKUP(_xlfn.XLOOKUP(Tool_clean!$D44,'AveragePrices&amp;Codes'!$A:$A,'AveragePrices&amp;Codes'!$B:$B),AGRIBALYSE_Raw!$B:$B,AGRIBALYSE_Raw!AA:AA)*$E44,_xlfn.XLOOKUP(_xlfn.XLOOKUP(Tool_clean!$D44,'AveragePrices&amp;Codes'!$A:$A,'AveragePrices&amp;Codes'!$B:$B),AGRIBALYSE_Cooked!$C:$C,AGRIBALYSE_Cooked!AB:AB)*$E44),"")</f>
        <v>0</v>
      </c>
      <c r="Y44">
        <f>IFERROR(IF($F44="Raw",_xlfn.XLOOKUP(_xlfn.XLOOKUP(Tool_clean!$D44,'AveragePrices&amp;Codes'!$A:$A,'AveragePrices&amp;Codes'!$B:$B),AGRIBALYSE_Raw!$B:$B,AGRIBALYSE_Raw!AB:AB)*$E44,_xlfn.XLOOKUP(_xlfn.XLOOKUP(Tool_clean!$D44,'AveragePrices&amp;Codes'!$A:$A,'AveragePrices&amp;Codes'!$B:$B),AGRIBALYSE_Cooked!$C:$C,AGRIBALYSE_Cooked!AC:AC)*$E44),"")</f>
        <v>0</v>
      </c>
      <c r="Z44">
        <f>IFERROR(IF($F44="Raw",_xlfn.XLOOKUP(_xlfn.XLOOKUP(Tool_clean!$D44,'AveragePrices&amp;Codes'!$A:$A,'AveragePrices&amp;Codes'!$B:$B),AGRIBALYSE_Raw!$B:$B,AGRIBALYSE_Raw!AC:AC)*$E44,_xlfn.XLOOKUP(_xlfn.XLOOKUP(Tool_clean!$D44,'AveragePrices&amp;Codes'!$A:$A,'AveragePrices&amp;Codes'!$B:$B),AGRIBALYSE_Cooked!$C:$C,AGRIBALYSE_Cooked!AD:AD)*$E44),"")</f>
        <v>0</v>
      </c>
      <c r="AA44">
        <f>IFERROR(IF($F44="Raw",_xlfn.XLOOKUP(_xlfn.XLOOKUP(Tool_clean!$D44,'AveragePrices&amp;Codes'!$A:$A,'AveragePrices&amp;Codes'!$B:$B),AGRIBALYSE_Raw!$B:$B,AGRIBALYSE_Raw!AD:AD)*$E44,_xlfn.XLOOKUP(_xlfn.XLOOKUP(Tool_clean!$D44,'AveragePrices&amp;Codes'!$A:$A,'AveragePrices&amp;Codes'!$B:$B),AGRIBALYSE_Cooked!$C:$C,AGRIBALYSE_Cooked!AE:AE)*$E44),"")</f>
        <v>0</v>
      </c>
      <c r="AB44" t="str" cm="1">
        <f t="array" ref="AB44">IFERROR(_xlfn.XLOOKUP(Tool_clean!$F44&amp;$E$2,'Cooking methods'!$A:$A&amp;'Cooking methods'!$B:$B,'Cooking methods'!C:C)*$E44,"")</f>
        <v/>
      </c>
      <c r="AC44" t="str" cm="1">
        <f t="array" ref="AC44">IFERROR(_xlfn.XLOOKUP(Tool_clean!$F44&amp;$E$2,'Cooking methods'!$A:$A&amp;'Cooking methods'!$B:$B,'Cooking methods'!D:D)*$E44,"")</f>
        <v/>
      </c>
      <c r="AD44" t="str" cm="1">
        <f t="array" ref="AD44">IFERROR(_xlfn.XLOOKUP(Tool_clean!$F44&amp;$E$2,'Cooking methods'!$A:$A&amp;'Cooking methods'!$B:$B,'Cooking methods'!E:E)*$E44,"")</f>
        <v/>
      </c>
      <c r="AE44" t="str" cm="1">
        <f t="array" ref="AE44">IFERROR(_xlfn.XLOOKUP(Tool_clean!$F44&amp;$E$2,'Cooking methods'!$A:$A&amp;'Cooking methods'!$B:$B,'Cooking methods'!F:F)*$E44,"")</f>
        <v/>
      </c>
      <c r="AF44" t="str" cm="1">
        <f t="array" ref="AF44">IFERROR(_xlfn.XLOOKUP(Tool_clean!$F44&amp;$E$2,'Cooking methods'!$A:$A&amp;'Cooking methods'!$B:$B,'Cooking methods'!G:G)*$E44,"")</f>
        <v/>
      </c>
      <c r="AG44" t="str" cm="1">
        <f t="array" ref="AG44">IFERROR(_xlfn.XLOOKUP(Tool_clean!$F44&amp;$E$2,'Cooking methods'!$A:$A&amp;'Cooking methods'!$B:$B,'Cooking methods'!H:H)*$E44,"")</f>
        <v/>
      </c>
      <c r="AH44" t="str" cm="1">
        <f t="array" ref="AH44">IFERROR(_xlfn.XLOOKUP(Tool_clean!$F44&amp;$E$2,'Cooking methods'!$A:$A&amp;'Cooking methods'!$B:$B,'Cooking methods'!I:I)*$E44,"")</f>
        <v/>
      </c>
      <c r="AI44" t="str" cm="1">
        <f t="array" ref="AI44">IFERROR(_xlfn.XLOOKUP(Tool_clean!$F44&amp;$E$2,'Cooking methods'!$A:$A&amp;'Cooking methods'!$B:$B,'Cooking methods'!J:J)*$E44,"")</f>
        <v/>
      </c>
      <c r="AJ44" t="str" cm="1">
        <f t="array" ref="AJ44">IFERROR(_xlfn.XLOOKUP(Tool_clean!$F44&amp;$E$2,'Cooking methods'!$A:$A&amp;'Cooking methods'!$B:$B,'Cooking methods'!K:K)*$E44,"")</f>
        <v/>
      </c>
      <c r="AK44" t="str" cm="1">
        <f t="array" ref="AK44">IFERROR(_xlfn.XLOOKUP(Tool_clean!$F44&amp;$E$2,'Cooking methods'!$A:$A&amp;'Cooking methods'!$B:$B,'Cooking methods'!L:L)*$E44,"")</f>
        <v/>
      </c>
      <c r="AL44" t="str" cm="1">
        <f t="array" ref="AL44">IFERROR(_xlfn.XLOOKUP(Tool_clean!$F44&amp;$E$2,'Cooking methods'!$A:$A&amp;'Cooking methods'!$B:$B,'Cooking methods'!M:M)*$E44,"")</f>
        <v/>
      </c>
      <c r="AM44" t="str" cm="1">
        <f t="array" ref="AM44">IFERROR(_xlfn.XLOOKUP(Tool_clean!$F44&amp;$E$2,'Cooking methods'!$A:$A&amp;'Cooking methods'!$B:$B,'Cooking methods'!N:N)*$E44,"")</f>
        <v/>
      </c>
      <c r="AN44" t="str" cm="1">
        <f t="array" ref="AN44">IFERROR(_xlfn.XLOOKUP(Tool_clean!$F44&amp;$E$2,'Cooking methods'!$A:$A&amp;'Cooking methods'!$B:$B,'Cooking methods'!O:O)*$E44,"")</f>
        <v/>
      </c>
      <c r="AO44" t="str" cm="1">
        <f t="array" ref="AO44">IFERROR(_xlfn.XLOOKUP(Tool_clean!$F44&amp;$E$2,'Cooking methods'!$A:$A&amp;'Cooking methods'!$B:$B,'Cooking methods'!P:P)*$E44,"")</f>
        <v/>
      </c>
      <c r="AP44" t="str" cm="1">
        <f t="array" ref="AP44">IFERROR(_xlfn.XLOOKUP(Tool_clean!$F44&amp;$E$2,'Cooking methods'!$A:$A&amp;'Cooking methods'!$B:$B,'Cooking methods'!Q:Q)*$E44,"")</f>
        <v/>
      </c>
      <c r="AQ44" t="str" cm="1">
        <f t="array" ref="AQ44">IFERROR(_xlfn.XLOOKUP(Tool_clean!$F44&amp;$E$2,'Cooking methods'!$A:$A&amp;'Cooking methods'!$B:$B,'Cooking methods'!R:R)*$E44,"")</f>
        <v/>
      </c>
      <c r="AR44" t="str" cm="1">
        <f t="array" ref="AR44">IFERROR(_xlfn.XLOOKUP(Tool_clean!$G44&amp;$E$2,'Waste management'!$A:$A&amp;'Waste management'!$B:$B,'Waste management'!C:C)*$E44,"")</f>
        <v/>
      </c>
      <c r="AS44" t="str" cm="1">
        <f t="array" ref="AS44">IFERROR(_xlfn.XLOOKUP(Tool_clean!$G44&amp;$E$2,'Waste management'!$A:$A&amp;'Waste management'!$B:$B,'Waste management'!D:D)*$E44,"")</f>
        <v/>
      </c>
      <c r="AT44" t="str" cm="1">
        <f t="array" ref="AT44">IFERROR(_xlfn.XLOOKUP(Tool_clean!$G44&amp;$E$2,'Waste management'!$A:$A&amp;'Waste management'!$B:$B,'Waste management'!E:E)*$E44,"")</f>
        <v/>
      </c>
      <c r="AU44" t="str" cm="1">
        <f t="array" ref="AU44">IFERROR(_xlfn.XLOOKUP(Tool_clean!$G44&amp;$E$2,'Waste management'!$A:$A&amp;'Waste management'!$B:$B,'Waste management'!F:F)*$E44,"")</f>
        <v/>
      </c>
      <c r="AV44" t="str" cm="1">
        <f t="array" ref="AV44">IFERROR(_xlfn.XLOOKUP(Tool_clean!$G44&amp;$E$2,'Waste management'!$A:$A&amp;'Waste management'!$B:$B,'Waste management'!G:G)*$E44,"")</f>
        <v/>
      </c>
      <c r="AW44" t="str" cm="1">
        <f t="array" ref="AW44">IFERROR(_xlfn.XLOOKUP(Tool_clean!$G44&amp;$E$2,'Waste management'!$A:$A&amp;'Waste management'!$B:$B,'Waste management'!H:H)*$E44,"")</f>
        <v/>
      </c>
      <c r="AX44" t="str" cm="1">
        <f t="array" ref="AX44">IFERROR(_xlfn.XLOOKUP(Tool_clean!$G44&amp;$E$2,'Waste management'!$A:$A&amp;'Waste management'!$B:$B,'Waste management'!I:I)*$E44,"")</f>
        <v/>
      </c>
      <c r="AY44" t="str" cm="1">
        <f t="array" ref="AY44">IFERROR(_xlfn.XLOOKUP(Tool_clean!$G44&amp;$E$2,'Waste management'!$A:$A&amp;'Waste management'!$B:$B,'Waste management'!J:J)*$E44,"")</f>
        <v/>
      </c>
      <c r="AZ44" t="str" cm="1">
        <f t="array" ref="AZ44">IFERROR(_xlfn.XLOOKUP(Tool_clean!$G44&amp;$E$2,'Waste management'!$A:$A&amp;'Waste management'!$B:$B,'Waste management'!K:K)*$E44,"")</f>
        <v/>
      </c>
      <c r="BA44" t="str" cm="1">
        <f t="array" ref="BA44">IFERROR(_xlfn.XLOOKUP(Tool_clean!$G44&amp;$E$2,'Waste management'!$A:$A&amp;'Waste management'!$B:$B,'Waste management'!L:L)*$E44,"")</f>
        <v/>
      </c>
      <c r="BB44" t="str" cm="1">
        <f t="array" ref="BB44">IFERROR(_xlfn.XLOOKUP(Tool_clean!$G44&amp;$E$2,'Waste management'!$A:$A&amp;'Waste management'!$B:$B,'Waste management'!M:M)*$E44,"")</f>
        <v/>
      </c>
      <c r="BC44" t="str" cm="1">
        <f t="array" ref="BC44">IFERROR(_xlfn.XLOOKUP(Tool_clean!$G44&amp;$E$2,'Waste management'!$A:$A&amp;'Waste management'!$B:$B,'Waste management'!N:N)*$E44,"")</f>
        <v/>
      </c>
      <c r="BD44" t="str" cm="1">
        <f t="array" ref="BD44">IFERROR(_xlfn.XLOOKUP(Tool_clean!$G44&amp;$E$2,'Waste management'!$A:$A&amp;'Waste management'!$B:$B,'Waste management'!O:O)*$E44,"")</f>
        <v/>
      </c>
      <c r="BE44" t="str" cm="1">
        <f t="array" ref="BE44">IFERROR(_xlfn.XLOOKUP(Tool_clean!$G44&amp;$E$2,'Waste management'!$A:$A&amp;'Waste management'!$B:$B,'Waste management'!P:P)*$E44,"")</f>
        <v/>
      </c>
      <c r="BF44" t="str" cm="1">
        <f t="array" ref="BF44">IFERROR(_xlfn.XLOOKUP(Tool_clean!$G44&amp;$E$2,'Waste management'!$A:$A&amp;'Waste management'!$B:$B,'Waste management'!Q:Q)*$E44,"")</f>
        <v/>
      </c>
      <c r="BG44" t="str" cm="1">
        <f t="array" ref="BG44">IFERROR(_xlfn.XLOOKUP(Tool_clean!$G44&amp;$E$2,'Waste management'!$A:$A&amp;'Waste management'!$B:$B,'Waste management'!R:R)*$E44,"")</f>
        <v/>
      </c>
      <c r="BH44" t="str">
        <f>IFERROR((L44+AR44+AB44)*_xlfn.XLOOKUP(Tool_clean!BH$4,Monetization_Factors!$A:$A,Monetization_Factors!$D:$D),"")</f>
        <v/>
      </c>
      <c r="BI44" t="str">
        <f>IFERROR((M44+AS44+AC44)*_xlfn.XLOOKUP(Tool_clean!BI$4,Monetization_Factors!$A:$A,Monetization_Factors!$D:$D),"")</f>
        <v/>
      </c>
      <c r="BJ44" t="str">
        <f>IFERROR((N44+AT44+AD44)*_xlfn.XLOOKUP(Tool_clean!BJ$4,Monetization_Factors!$A:$A,Monetization_Factors!$D:$D),"")</f>
        <v/>
      </c>
      <c r="BK44" t="str">
        <f>IFERROR((O44+AU44+AE44)*_xlfn.XLOOKUP(Tool_clean!BK$4,Monetization_Factors!$A:$A,Monetization_Factors!$D:$D),"")</f>
        <v/>
      </c>
      <c r="BL44" t="str">
        <f>IFERROR((P44+AV44+AF44)*_xlfn.XLOOKUP(Tool_clean!BL$4,Monetization_Factors!$A:$A,Monetization_Factors!$D:$D),"")</f>
        <v/>
      </c>
      <c r="BM44" t="str">
        <f>IFERROR((Q44+AW44+AG44)*_xlfn.XLOOKUP(Tool_clean!BM$4,Monetization_Factors!$A:$A,Monetization_Factors!$D:$D),"")</f>
        <v/>
      </c>
      <c r="BN44" t="str">
        <f>IFERROR((R44+AX44+AH44)*_xlfn.XLOOKUP(Tool_clean!BN$4,Monetization_Factors!$A:$A,Monetization_Factors!$D:$D),"")</f>
        <v/>
      </c>
      <c r="BO44" t="str">
        <f>IFERROR((S44+AY44+AI44)*_xlfn.XLOOKUP(Tool_clean!BO$4,Monetization_Factors!$A:$A,Monetization_Factors!$D:$D),"")</f>
        <v/>
      </c>
      <c r="BP44" t="str">
        <f>IFERROR((T44+AZ44+AJ44)*_xlfn.XLOOKUP(Tool_clean!BP$4,Monetization_Factors!$A:$A,Monetization_Factors!$D:$D),"")</f>
        <v/>
      </c>
      <c r="BQ44" t="str">
        <f>IFERROR((U44+BA44+AK44)*_xlfn.XLOOKUP(Tool_clean!BQ$4,Monetization_Factors!$A:$A,Monetization_Factors!$D:$D),"")</f>
        <v/>
      </c>
      <c r="BR44" t="str">
        <f>IFERROR((V44+BB44+AL44)*_xlfn.XLOOKUP(Tool_clean!BR$4,Monetization_Factors!$A:$A,Monetization_Factors!$D:$D),"")</f>
        <v/>
      </c>
      <c r="BS44" t="str">
        <f>IFERROR((W44+BC44+AM44)*_xlfn.XLOOKUP(Tool_clean!BS$4,Monetization_Factors!$A:$A,Monetization_Factors!$D:$D),"")</f>
        <v/>
      </c>
      <c r="BT44" t="str">
        <f>IFERROR((X44+BD44+AN44)*_xlfn.XLOOKUP(Tool_clean!BT$4,Monetization_Factors!$A:$A,Monetization_Factors!$D:$D),"")</f>
        <v/>
      </c>
      <c r="BU44" t="str">
        <f>IFERROR((Y44+BE44+AO44)*_xlfn.XLOOKUP(Tool_clean!BU$4,Monetization_Factors!$A:$A,Monetization_Factors!$D:$D),"")</f>
        <v/>
      </c>
      <c r="BV44" t="str">
        <f>IFERROR((Z44+BF44+AP44)*_xlfn.XLOOKUP(Tool_clean!BV$4,Monetization_Factors!$A:$A,Monetization_Factors!$D:$D),"")</f>
        <v/>
      </c>
      <c r="BW44" t="str">
        <f>IFERROR((AA44+BG44+AQ44)*_xlfn.XLOOKUP(Tool_clean!BW$4,Monetization_Factors!$A:$A,Monetization_Factors!$D:$D),"")</f>
        <v/>
      </c>
      <c r="BX44" s="38" t="str" cm="1">
        <f t="array" ref="BX44">IFERROR(_xlfn.IFS(I44&gt;0,I44*E44,I44="",J44*E44),"")</f>
        <v/>
      </c>
      <c r="BY44" s="38">
        <f t="shared" si="33"/>
        <v>0</v>
      </c>
      <c r="BZ44" s="38" t="str">
        <f t="shared" si="34"/>
        <v/>
      </c>
      <c r="CA44" s="38" t="str">
        <f t="shared" si="35"/>
        <v/>
      </c>
      <c r="CB44" t="str">
        <f t="shared" si="66"/>
        <v/>
      </c>
      <c r="CC44" t="str">
        <f t="shared" si="36"/>
        <v/>
      </c>
      <c r="CD44" t="str">
        <f t="shared" si="37"/>
        <v/>
      </c>
      <c r="CE44" t="str">
        <f t="shared" si="38"/>
        <v/>
      </c>
      <c r="CF44" t="str">
        <f t="shared" si="39"/>
        <v/>
      </c>
      <c r="CG44" t="str">
        <f t="shared" si="40"/>
        <v/>
      </c>
      <c r="CH44" t="str">
        <f t="shared" si="41"/>
        <v/>
      </c>
      <c r="CI44" t="str">
        <f t="shared" si="42"/>
        <v/>
      </c>
      <c r="CJ44" t="str">
        <f t="shared" si="43"/>
        <v/>
      </c>
      <c r="CK44" t="str">
        <f t="shared" si="44"/>
        <v/>
      </c>
      <c r="CL44" t="str">
        <f t="shared" si="45"/>
        <v/>
      </c>
      <c r="CM44" t="str">
        <f t="shared" si="46"/>
        <v/>
      </c>
      <c r="CN44" t="str">
        <f t="shared" si="47"/>
        <v/>
      </c>
      <c r="CO44" t="str">
        <f t="shared" si="48"/>
        <v/>
      </c>
      <c r="CP44" t="str">
        <f t="shared" si="49"/>
        <v/>
      </c>
      <c r="CQ44" t="str">
        <f t="shared" si="50"/>
        <v/>
      </c>
      <c r="CR44" t="str">
        <f t="shared" si="67"/>
        <v/>
      </c>
      <c r="CS44" t="str">
        <f t="shared" si="51"/>
        <v/>
      </c>
      <c r="CT44" t="str">
        <f t="shared" si="52"/>
        <v/>
      </c>
      <c r="CU44" t="str">
        <f t="shared" si="53"/>
        <v/>
      </c>
      <c r="CV44" t="str">
        <f t="shared" si="54"/>
        <v/>
      </c>
      <c r="CW44" t="str">
        <f t="shared" si="55"/>
        <v/>
      </c>
      <c r="CX44" t="str">
        <f t="shared" si="56"/>
        <v/>
      </c>
      <c r="CY44" t="str">
        <f t="shared" si="57"/>
        <v/>
      </c>
      <c r="CZ44" t="str">
        <f t="shared" si="58"/>
        <v/>
      </c>
      <c r="DA44" t="str">
        <f t="shared" si="59"/>
        <v/>
      </c>
      <c r="DB44" t="str">
        <f t="shared" si="60"/>
        <v/>
      </c>
      <c r="DC44" t="str">
        <f t="shared" si="61"/>
        <v/>
      </c>
      <c r="DD44" t="str">
        <f t="shared" si="62"/>
        <v/>
      </c>
      <c r="DE44" t="str">
        <f t="shared" si="63"/>
        <v/>
      </c>
      <c r="DF44" t="str">
        <f t="shared" si="64"/>
        <v/>
      </c>
      <c r="DG44" t="str">
        <f t="shared" si="65"/>
        <v/>
      </c>
      <c r="DH44" s="5" t="str">
        <f>IFERROR((CR44*$B$2*(1-$H44)*('CAR.CAP_per person'!B$2))/(_xlfn.XLOOKUP($E$2,EU_countries_GDP!$A$2:$A$29,EU_countries_GDP!$E$2:$E$29)),"")</f>
        <v/>
      </c>
      <c r="DI44" s="5" t="str">
        <f>IFERROR((CS44*$B$2*(1-$H44)*('CAR.CAP_per person'!C$2))/(_xlfn.XLOOKUP($E$2,EU_countries_GDP!$A$2:$A$29,EU_countries_GDP!$E$2:$E$29)),"")</f>
        <v/>
      </c>
      <c r="DJ44" s="5" t="str">
        <f>IFERROR((CT44*$B$2*(1-$H44)*('CAR.CAP_per person'!D$2))/(_xlfn.XLOOKUP($E$2,EU_countries_GDP!$A$2:$A$29,EU_countries_GDP!$E$2:$E$29)),"")</f>
        <v/>
      </c>
      <c r="DK44" s="5" t="str">
        <f>IFERROR((CU44*$B$2*(1-$H44)*('CAR.CAP_per person'!E$2))/(_xlfn.XLOOKUP($E$2,EU_countries_GDP!$A$2:$A$29,EU_countries_GDP!$E$2:$E$29)),"")</f>
        <v/>
      </c>
      <c r="DL44" s="5" t="str">
        <f>IFERROR((CV44*$B$2*(1-$H44)*('CAR.CAP_per person'!F$2))/(_xlfn.XLOOKUP($E$2,EU_countries_GDP!$A$2:$A$29,EU_countries_GDP!$E$2:$E$29)),"")</f>
        <v/>
      </c>
      <c r="DM44" s="5" t="str">
        <f>IFERROR((CW44*$B$2*(1-$H44)*('CAR.CAP_per person'!G$2))/(_xlfn.XLOOKUP($E$2,EU_countries_GDP!$A$2:$A$29,EU_countries_GDP!$E$2:$E$29)),"")</f>
        <v/>
      </c>
      <c r="DN44" s="5" t="str">
        <f>IFERROR((CX44*$B$2*(1-$H44)*('CAR.CAP_per person'!H$2))/(_xlfn.XLOOKUP($E$2,EU_countries_GDP!$A$2:$A$29,EU_countries_GDP!$E$2:$E$29)),"")</f>
        <v/>
      </c>
      <c r="DO44" s="5" t="str">
        <f>IFERROR((CY44*$B$2*(1-$H44)*('CAR.CAP_per person'!I$2))/(_xlfn.XLOOKUP($E$2,EU_countries_GDP!$A$2:$A$29,EU_countries_GDP!$E$2:$E$29)),"")</f>
        <v/>
      </c>
      <c r="DP44" s="5" t="str">
        <f>IFERROR((CZ44*$B$2*(1-$H44)*('CAR.CAP_per person'!J$2))/(_xlfn.XLOOKUP($E$2,EU_countries_GDP!$A$2:$A$29,EU_countries_GDP!$E$2:$E$29)),"")</f>
        <v/>
      </c>
      <c r="DQ44" s="5" t="str">
        <f>IFERROR((DA44*$B$2*(1-$H44)*('CAR.CAP_per person'!K$2))/(_xlfn.XLOOKUP($E$2,EU_countries_GDP!$A$2:$A$29,EU_countries_GDP!$E$2:$E$29)),"")</f>
        <v/>
      </c>
      <c r="DR44" s="5" t="str">
        <f>IFERROR((DB44*$B$2*(1-$H44)*('CAR.CAP_per person'!L$2))/(_xlfn.XLOOKUP($E$2,EU_countries_GDP!$A$2:$A$29,EU_countries_GDP!$E$2:$E$29)),"")</f>
        <v/>
      </c>
      <c r="DS44" s="5" t="str">
        <f>IFERROR((DC44*$B$2*(1-$H44)*('CAR.CAP_per person'!M$2))/(_xlfn.XLOOKUP($E$2,EU_countries_GDP!$A$2:$A$29,EU_countries_GDP!$E$2:$E$29)),"")</f>
        <v/>
      </c>
      <c r="DT44" s="5" t="str">
        <f>IFERROR((DD44*$B$2*(1-$H44)*('CAR.CAP_per person'!N$2))/(_xlfn.XLOOKUP($E$2,EU_countries_GDP!$A$2:$A$29,EU_countries_GDP!$E$2:$E$29)),"")</f>
        <v/>
      </c>
      <c r="DU44" s="5" t="str">
        <f>IFERROR((DE44*$B$2*(1-$H44)*('CAR.CAP_per person'!O$2))/(_xlfn.XLOOKUP($E$2,EU_countries_GDP!$A$2:$A$29,EU_countries_GDP!$E$2:$E$29)),"")</f>
        <v/>
      </c>
      <c r="DV44" s="5" t="str">
        <f>IFERROR((DF44*$B$2*(1-$H44)*('CAR.CAP_per person'!P$2))/(_xlfn.XLOOKUP($E$2,EU_countries_GDP!$A$2:$A$29,EU_countries_GDP!$E$2:$E$29)),"")</f>
        <v/>
      </c>
      <c r="DW44" s="5" t="str">
        <f>IFERROR((DG44*$B$2*(1-$H44)*('CAR.CAP_per person'!Q$2))/(_xlfn.XLOOKUP($E$2,EU_countries_GDP!$A$2:$A$29,EU_countries_GDP!$E$2:$E$29)),"")</f>
        <v/>
      </c>
    </row>
    <row r="45" spans="2:127">
      <c r="B45" t="str">
        <f>_xlfn.XLOOKUP(D45,Table5[Ingredient],Table5[Category],"",FALSE)</f>
        <v/>
      </c>
      <c r="C45" s="33"/>
      <c r="D45" s="33"/>
      <c r="E45" s="33"/>
      <c r="F45" s="33"/>
      <c r="G45" s="33"/>
      <c r="H45" s="33"/>
      <c r="I45" s="33"/>
      <c r="J45" s="37" t="str">
        <f>IFERROR(INDEX('AveragePrices&amp;Codes'!G:AG, MATCH($D45, 'AveragePrices&amp;Codes'!$A:$A, 0), MATCH(Tool_clean!$E$2, 'AveragePrices&amp;Codes'!$G$1:$AG$1, 0)),"")</f>
        <v/>
      </c>
      <c r="K45" s="37" t="str">
        <f t="shared" si="32"/>
        <v/>
      </c>
      <c r="L45">
        <f>IFERROR(IF($F45="Raw",_xlfn.XLOOKUP(_xlfn.XLOOKUP(Tool_clean!$D45,'AveragePrices&amp;Codes'!$A:$A,'AveragePrices&amp;Codes'!$B:$B),AGRIBALYSE_Raw!$B:$B,AGRIBALYSE_Raw!O:O)*$E45,_xlfn.XLOOKUP(_xlfn.XLOOKUP(Tool_clean!$D45,'AveragePrices&amp;Codes'!$A:$A,'AveragePrices&amp;Codes'!$B:$B),AGRIBALYSE_Cooked!$C:$C,AGRIBALYSE_Cooked!P:P)*$E45),"")</f>
        <v>0</v>
      </c>
      <c r="M45">
        <f>IFERROR(IF($F45="Raw",_xlfn.XLOOKUP(_xlfn.XLOOKUP(Tool_clean!$D45,'AveragePrices&amp;Codes'!$A:$A,'AveragePrices&amp;Codes'!$B:$B),AGRIBALYSE_Raw!$B:$B,AGRIBALYSE_Raw!P:P)*$E45,_xlfn.XLOOKUP(_xlfn.XLOOKUP(Tool_clean!$D45,'AveragePrices&amp;Codes'!$A:$A,'AveragePrices&amp;Codes'!$B:$B),AGRIBALYSE_Cooked!$C:$C,AGRIBALYSE_Cooked!Q:Q)*$E45),"")</f>
        <v>0</v>
      </c>
      <c r="N45">
        <f>IFERROR(IF($F45="Raw",_xlfn.XLOOKUP(_xlfn.XLOOKUP(Tool_clean!$D45,'AveragePrices&amp;Codes'!$A:$A,'AveragePrices&amp;Codes'!$B:$B),AGRIBALYSE_Raw!$B:$B,AGRIBALYSE_Raw!Q:Q)*$E45,_xlfn.XLOOKUP(_xlfn.XLOOKUP(Tool_clean!$D45,'AveragePrices&amp;Codes'!$A:$A,'AveragePrices&amp;Codes'!$B:$B),AGRIBALYSE_Cooked!$C:$C,AGRIBALYSE_Cooked!R:R)*$E45),"")</f>
        <v>0</v>
      </c>
      <c r="O45">
        <f>IFERROR(IF($F45="Raw",_xlfn.XLOOKUP(_xlfn.XLOOKUP(Tool_clean!$D45,'AveragePrices&amp;Codes'!$A:$A,'AveragePrices&amp;Codes'!$B:$B),AGRIBALYSE_Raw!$B:$B,AGRIBALYSE_Raw!R:R)*$E45,_xlfn.XLOOKUP(_xlfn.XLOOKUP(Tool_clean!$D45,'AveragePrices&amp;Codes'!$A:$A,'AveragePrices&amp;Codes'!$B:$B),AGRIBALYSE_Cooked!$C:$C,AGRIBALYSE_Cooked!S:S)*$E45),"")</f>
        <v>0</v>
      </c>
      <c r="P45">
        <f>IFERROR(IF($F45="Raw",_xlfn.XLOOKUP(_xlfn.XLOOKUP(Tool_clean!$D45,'AveragePrices&amp;Codes'!$A:$A,'AveragePrices&amp;Codes'!$B:$B),AGRIBALYSE_Raw!$B:$B,AGRIBALYSE_Raw!S:S)*$E45,_xlfn.XLOOKUP(_xlfn.XLOOKUP(Tool_clean!$D45,'AveragePrices&amp;Codes'!$A:$A,'AveragePrices&amp;Codes'!$B:$B),AGRIBALYSE_Cooked!$C:$C,AGRIBALYSE_Cooked!T:T)*$E45),"")</f>
        <v>0</v>
      </c>
      <c r="Q45">
        <f>IFERROR(IF($F45="Raw",_xlfn.XLOOKUP(_xlfn.XLOOKUP(Tool_clean!$D45,'AveragePrices&amp;Codes'!$A:$A,'AveragePrices&amp;Codes'!$B:$B),AGRIBALYSE_Raw!$B:$B,AGRIBALYSE_Raw!T:T)*$E45,_xlfn.XLOOKUP(_xlfn.XLOOKUP(Tool_clean!$D45,'AveragePrices&amp;Codes'!$A:$A,'AveragePrices&amp;Codes'!$B:$B),AGRIBALYSE_Cooked!$C:$C,AGRIBALYSE_Cooked!U:U)*$E45),"")</f>
        <v>0</v>
      </c>
      <c r="R45">
        <f>IFERROR(IF($F45="Raw",_xlfn.XLOOKUP(_xlfn.XLOOKUP(Tool_clean!$D45,'AveragePrices&amp;Codes'!$A:$A,'AveragePrices&amp;Codes'!$B:$B),AGRIBALYSE_Raw!$B:$B,AGRIBALYSE_Raw!U:U)*$E45,_xlfn.XLOOKUP(_xlfn.XLOOKUP(Tool_clean!$D45,'AveragePrices&amp;Codes'!$A:$A,'AveragePrices&amp;Codes'!$B:$B),AGRIBALYSE_Cooked!$C:$C,AGRIBALYSE_Cooked!V:V)*$E45),"")</f>
        <v>0</v>
      </c>
      <c r="S45">
        <f>IFERROR(IF($F45="Raw",_xlfn.XLOOKUP(_xlfn.XLOOKUP(Tool_clean!$D45,'AveragePrices&amp;Codes'!$A:$A,'AveragePrices&amp;Codes'!$B:$B),AGRIBALYSE_Raw!$B:$B,AGRIBALYSE_Raw!V:V)*$E45,_xlfn.XLOOKUP(_xlfn.XLOOKUP(Tool_clean!$D45,'AveragePrices&amp;Codes'!$A:$A,'AveragePrices&amp;Codes'!$B:$B),AGRIBALYSE_Cooked!$C:$C,AGRIBALYSE_Cooked!W:W)*$E45),"")</f>
        <v>0</v>
      </c>
      <c r="T45">
        <f>IFERROR(IF($F45="Raw",_xlfn.XLOOKUP(_xlfn.XLOOKUP(Tool_clean!$D45,'AveragePrices&amp;Codes'!$A:$A,'AveragePrices&amp;Codes'!$B:$B),AGRIBALYSE_Raw!$B:$B,AGRIBALYSE_Raw!W:W)*$E45,_xlfn.XLOOKUP(_xlfn.XLOOKUP(Tool_clean!$D45,'AveragePrices&amp;Codes'!$A:$A,'AveragePrices&amp;Codes'!$B:$B),AGRIBALYSE_Cooked!$C:$C,AGRIBALYSE_Cooked!X:X)*$E45),"")</f>
        <v>0</v>
      </c>
      <c r="U45">
        <f>IFERROR(IF($F45="Raw",_xlfn.XLOOKUP(_xlfn.XLOOKUP(Tool_clean!$D45,'AveragePrices&amp;Codes'!$A:$A,'AveragePrices&amp;Codes'!$B:$B),AGRIBALYSE_Raw!$B:$B,AGRIBALYSE_Raw!X:X)*$E45,_xlfn.XLOOKUP(_xlfn.XLOOKUP(Tool_clean!$D45,'AveragePrices&amp;Codes'!$A:$A,'AveragePrices&amp;Codes'!$B:$B),AGRIBALYSE_Cooked!$C:$C,AGRIBALYSE_Cooked!Y:Y)*$E45),"")</f>
        <v>0</v>
      </c>
      <c r="V45">
        <f>IFERROR(IF($F45="Raw",_xlfn.XLOOKUP(_xlfn.XLOOKUP(Tool_clean!$D45,'AveragePrices&amp;Codes'!$A:$A,'AveragePrices&amp;Codes'!$B:$B),AGRIBALYSE_Raw!$B:$B,AGRIBALYSE_Raw!Y:Y)*$E45,_xlfn.XLOOKUP(_xlfn.XLOOKUP(Tool_clean!$D45,'AveragePrices&amp;Codes'!$A:$A,'AveragePrices&amp;Codes'!$B:$B),AGRIBALYSE_Cooked!$C:$C,AGRIBALYSE_Cooked!Z:Z)*$E45),"")</f>
        <v>0</v>
      </c>
      <c r="W45">
        <f>IFERROR(IF($F45="Raw",_xlfn.XLOOKUP(_xlfn.XLOOKUP(Tool_clean!$D45,'AveragePrices&amp;Codes'!$A:$A,'AveragePrices&amp;Codes'!$B:$B),AGRIBALYSE_Raw!$B:$B,AGRIBALYSE_Raw!Z:Z)*$E45,_xlfn.XLOOKUP(_xlfn.XLOOKUP(Tool_clean!$D45,'AveragePrices&amp;Codes'!$A:$A,'AveragePrices&amp;Codes'!$B:$B),AGRIBALYSE_Cooked!$C:$C,AGRIBALYSE_Cooked!AA:AA)*$E45),"")</f>
        <v>0</v>
      </c>
      <c r="X45">
        <f>IFERROR(IF($F45="Raw",_xlfn.XLOOKUP(_xlfn.XLOOKUP(Tool_clean!$D45,'AveragePrices&amp;Codes'!$A:$A,'AveragePrices&amp;Codes'!$B:$B),AGRIBALYSE_Raw!$B:$B,AGRIBALYSE_Raw!AA:AA)*$E45,_xlfn.XLOOKUP(_xlfn.XLOOKUP(Tool_clean!$D45,'AveragePrices&amp;Codes'!$A:$A,'AveragePrices&amp;Codes'!$B:$B),AGRIBALYSE_Cooked!$C:$C,AGRIBALYSE_Cooked!AB:AB)*$E45),"")</f>
        <v>0</v>
      </c>
      <c r="Y45">
        <f>IFERROR(IF($F45="Raw",_xlfn.XLOOKUP(_xlfn.XLOOKUP(Tool_clean!$D45,'AveragePrices&amp;Codes'!$A:$A,'AveragePrices&amp;Codes'!$B:$B),AGRIBALYSE_Raw!$B:$B,AGRIBALYSE_Raw!AB:AB)*$E45,_xlfn.XLOOKUP(_xlfn.XLOOKUP(Tool_clean!$D45,'AveragePrices&amp;Codes'!$A:$A,'AveragePrices&amp;Codes'!$B:$B),AGRIBALYSE_Cooked!$C:$C,AGRIBALYSE_Cooked!AC:AC)*$E45),"")</f>
        <v>0</v>
      </c>
      <c r="Z45">
        <f>IFERROR(IF($F45="Raw",_xlfn.XLOOKUP(_xlfn.XLOOKUP(Tool_clean!$D45,'AveragePrices&amp;Codes'!$A:$A,'AveragePrices&amp;Codes'!$B:$B),AGRIBALYSE_Raw!$B:$B,AGRIBALYSE_Raw!AC:AC)*$E45,_xlfn.XLOOKUP(_xlfn.XLOOKUP(Tool_clean!$D45,'AveragePrices&amp;Codes'!$A:$A,'AveragePrices&amp;Codes'!$B:$B),AGRIBALYSE_Cooked!$C:$C,AGRIBALYSE_Cooked!AD:AD)*$E45),"")</f>
        <v>0</v>
      </c>
      <c r="AA45">
        <f>IFERROR(IF($F45="Raw",_xlfn.XLOOKUP(_xlfn.XLOOKUP(Tool_clean!$D45,'AveragePrices&amp;Codes'!$A:$A,'AveragePrices&amp;Codes'!$B:$B),AGRIBALYSE_Raw!$B:$B,AGRIBALYSE_Raw!AD:AD)*$E45,_xlfn.XLOOKUP(_xlfn.XLOOKUP(Tool_clean!$D45,'AveragePrices&amp;Codes'!$A:$A,'AveragePrices&amp;Codes'!$B:$B),AGRIBALYSE_Cooked!$C:$C,AGRIBALYSE_Cooked!AE:AE)*$E45),"")</f>
        <v>0</v>
      </c>
      <c r="AB45" t="str" cm="1">
        <f t="array" ref="AB45">IFERROR(_xlfn.XLOOKUP(Tool_clean!$F45&amp;$E$2,'Cooking methods'!$A:$A&amp;'Cooking methods'!$B:$B,'Cooking methods'!C:C)*$E45,"")</f>
        <v/>
      </c>
      <c r="AC45" t="str" cm="1">
        <f t="array" ref="AC45">IFERROR(_xlfn.XLOOKUP(Tool_clean!$F45&amp;$E$2,'Cooking methods'!$A:$A&amp;'Cooking methods'!$B:$B,'Cooking methods'!D:D)*$E45,"")</f>
        <v/>
      </c>
      <c r="AD45" t="str" cm="1">
        <f t="array" ref="AD45">IFERROR(_xlfn.XLOOKUP(Tool_clean!$F45&amp;$E$2,'Cooking methods'!$A:$A&amp;'Cooking methods'!$B:$B,'Cooking methods'!E:E)*$E45,"")</f>
        <v/>
      </c>
      <c r="AE45" t="str" cm="1">
        <f t="array" ref="AE45">IFERROR(_xlfn.XLOOKUP(Tool_clean!$F45&amp;$E$2,'Cooking methods'!$A:$A&amp;'Cooking methods'!$B:$B,'Cooking methods'!F:F)*$E45,"")</f>
        <v/>
      </c>
      <c r="AF45" t="str" cm="1">
        <f t="array" ref="AF45">IFERROR(_xlfn.XLOOKUP(Tool_clean!$F45&amp;$E$2,'Cooking methods'!$A:$A&amp;'Cooking methods'!$B:$B,'Cooking methods'!G:G)*$E45,"")</f>
        <v/>
      </c>
      <c r="AG45" t="str" cm="1">
        <f t="array" ref="AG45">IFERROR(_xlfn.XLOOKUP(Tool_clean!$F45&amp;$E$2,'Cooking methods'!$A:$A&amp;'Cooking methods'!$B:$B,'Cooking methods'!H:H)*$E45,"")</f>
        <v/>
      </c>
      <c r="AH45" t="str" cm="1">
        <f t="array" ref="AH45">IFERROR(_xlfn.XLOOKUP(Tool_clean!$F45&amp;$E$2,'Cooking methods'!$A:$A&amp;'Cooking methods'!$B:$B,'Cooking methods'!I:I)*$E45,"")</f>
        <v/>
      </c>
      <c r="AI45" t="str" cm="1">
        <f t="array" ref="AI45">IFERROR(_xlfn.XLOOKUP(Tool_clean!$F45&amp;$E$2,'Cooking methods'!$A:$A&amp;'Cooking methods'!$B:$B,'Cooking methods'!J:J)*$E45,"")</f>
        <v/>
      </c>
      <c r="AJ45" t="str" cm="1">
        <f t="array" ref="AJ45">IFERROR(_xlfn.XLOOKUP(Tool_clean!$F45&amp;$E$2,'Cooking methods'!$A:$A&amp;'Cooking methods'!$B:$B,'Cooking methods'!K:K)*$E45,"")</f>
        <v/>
      </c>
      <c r="AK45" t="str" cm="1">
        <f t="array" ref="AK45">IFERROR(_xlfn.XLOOKUP(Tool_clean!$F45&amp;$E$2,'Cooking methods'!$A:$A&amp;'Cooking methods'!$B:$B,'Cooking methods'!L:L)*$E45,"")</f>
        <v/>
      </c>
      <c r="AL45" t="str" cm="1">
        <f t="array" ref="AL45">IFERROR(_xlfn.XLOOKUP(Tool_clean!$F45&amp;$E$2,'Cooking methods'!$A:$A&amp;'Cooking methods'!$B:$B,'Cooking methods'!M:M)*$E45,"")</f>
        <v/>
      </c>
      <c r="AM45" t="str" cm="1">
        <f t="array" ref="AM45">IFERROR(_xlfn.XLOOKUP(Tool_clean!$F45&amp;$E$2,'Cooking methods'!$A:$A&amp;'Cooking methods'!$B:$B,'Cooking methods'!N:N)*$E45,"")</f>
        <v/>
      </c>
      <c r="AN45" t="str" cm="1">
        <f t="array" ref="AN45">IFERROR(_xlfn.XLOOKUP(Tool_clean!$F45&amp;$E$2,'Cooking methods'!$A:$A&amp;'Cooking methods'!$B:$B,'Cooking methods'!O:O)*$E45,"")</f>
        <v/>
      </c>
      <c r="AO45" t="str" cm="1">
        <f t="array" ref="AO45">IFERROR(_xlfn.XLOOKUP(Tool_clean!$F45&amp;$E$2,'Cooking methods'!$A:$A&amp;'Cooking methods'!$B:$B,'Cooking methods'!P:P)*$E45,"")</f>
        <v/>
      </c>
      <c r="AP45" t="str" cm="1">
        <f t="array" ref="AP45">IFERROR(_xlfn.XLOOKUP(Tool_clean!$F45&amp;$E$2,'Cooking methods'!$A:$A&amp;'Cooking methods'!$B:$B,'Cooking methods'!Q:Q)*$E45,"")</f>
        <v/>
      </c>
      <c r="AQ45" t="str" cm="1">
        <f t="array" ref="AQ45">IFERROR(_xlfn.XLOOKUP(Tool_clean!$F45&amp;$E$2,'Cooking methods'!$A:$A&amp;'Cooking methods'!$B:$B,'Cooking methods'!R:R)*$E45,"")</f>
        <v/>
      </c>
      <c r="AR45" t="str" cm="1">
        <f t="array" ref="AR45">IFERROR(_xlfn.XLOOKUP(Tool_clean!$G45&amp;$E$2,'Waste management'!$A:$A&amp;'Waste management'!$B:$B,'Waste management'!C:C)*$E45,"")</f>
        <v/>
      </c>
      <c r="AS45" t="str" cm="1">
        <f t="array" ref="AS45">IFERROR(_xlfn.XLOOKUP(Tool_clean!$G45&amp;$E$2,'Waste management'!$A:$A&amp;'Waste management'!$B:$B,'Waste management'!D:D)*$E45,"")</f>
        <v/>
      </c>
      <c r="AT45" t="str" cm="1">
        <f t="array" ref="AT45">IFERROR(_xlfn.XLOOKUP(Tool_clean!$G45&amp;$E$2,'Waste management'!$A:$A&amp;'Waste management'!$B:$B,'Waste management'!E:E)*$E45,"")</f>
        <v/>
      </c>
      <c r="AU45" t="str" cm="1">
        <f t="array" ref="AU45">IFERROR(_xlfn.XLOOKUP(Tool_clean!$G45&amp;$E$2,'Waste management'!$A:$A&amp;'Waste management'!$B:$B,'Waste management'!F:F)*$E45,"")</f>
        <v/>
      </c>
      <c r="AV45" t="str" cm="1">
        <f t="array" ref="AV45">IFERROR(_xlfn.XLOOKUP(Tool_clean!$G45&amp;$E$2,'Waste management'!$A:$A&amp;'Waste management'!$B:$B,'Waste management'!G:G)*$E45,"")</f>
        <v/>
      </c>
      <c r="AW45" t="str" cm="1">
        <f t="array" ref="AW45">IFERROR(_xlfn.XLOOKUP(Tool_clean!$G45&amp;$E$2,'Waste management'!$A:$A&amp;'Waste management'!$B:$B,'Waste management'!H:H)*$E45,"")</f>
        <v/>
      </c>
      <c r="AX45" t="str" cm="1">
        <f t="array" ref="AX45">IFERROR(_xlfn.XLOOKUP(Tool_clean!$G45&amp;$E$2,'Waste management'!$A:$A&amp;'Waste management'!$B:$B,'Waste management'!I:I)*$E45,"")</f>
        <v/>
      </c>
      <c r="AY45" t="str" cm="1">
        <f t="array" ref="AY45">IFERROR(_xlfn.XLOOKUP(Tool_clean!$G45&amp;$E$2,'Waste management'!$A:$A&amp;'Waste management'!$B:$B,'Waste management'!J:J)*$E45,"")</f>
        <v/>
      </c>
      <c r="AZ45" t="str" cm="1">
        <f t="array" ref="AZ45">IFERROR(_xlfn.XLOOKUP(Tool_clean!$G45&amp;$E$2,'Waste management'!$A:$A&amp;'Waste management'!$B:$B,'Waste management'!K:K)*$E45,"")</f>
        <v/>
      </c>
      <c r="BA45" t="str" cm="1">
        <f t="array" ref="BA45">IFERROR(_xlfn.XLOOKUP(Tool_clean!$G45&amp;$E$2,'Waste management'!$A:$A&amp;'Waste management'!$B:$B,'Waste management'!L:L)*$E45,"")</f>
        <v/>
      </c>
      <c r="BB45" t="str" cm="1">
        <f t="array" ref="BB45">IFERROR(_xlfn.XLOOKUP(Tool_clean!$G45&amp;$E$2,'Waste management'!$A:$A&amp;'Waste management'!$B:$B,'Waste management'!M:M)*$E45,"")</f>
        <v/>
      </c>
      <c r="BC45" t="str" cm="1">
        <f t="array" ref="BC45">IFERROR(_xlfn.XLOOKUP(Tool_clean!$G45&amp;$E$2,'Waste management'!$A:$A&amp;'Waste management'!$B:$B,'Waste management'!N:N)*$E45,"")</f>
        <v/>
      </c>
      <c r="BD45" t="str" cm="1">
        <f t="array" ref="BD45">IFERROR(_xlfn.XLOOKUP(Tool_clean!$G45&amp;$E$2,'Waste management'!$A:$A&amp;'Waste management'!$B:$B,'Waste management'!O:O)*$E45,"")</f>
        <v/>
      </c>
      <c r="BE45" t="str" cm="1">
        <f t="array" ref="BE45">IFERROR(_xlfn.XLOOKUP(Tool_clean!$G45&amp;$E$2,'Waste management'!$A:$A&amp;'Waste management'!$B:$B,'Waste management'!P:P)*$E45,"")</f>
        <v/>
      </c>
      <c r="BF45" t="str" cm="1">
        <f t="array" ref="BF45">IFERROR(_xlfn.XLOOKUP(Tool_clean!$G45&amp;$E$2,'Waste management'!$A:$A&amp;'Waste management'!$B:$B,'Waste management'!Q:Q)*$E45,"")</f>
        <v/>
      </c>
      <c r="BG45" t="str" cm="1">
        <f t="array" ref="BG45">IFERROR(_xlfn.XLOOKUP(Tool_clean!$G45&amp;$E$2,'Waste management'!$A:$A&amp;'Waste management'!$B:$B,'Waste management'!R:R)*$E45,"")</f>
        <v/>
      </c>
      <c r="BH45" t="str">
        <f>IFERROR((L45+AR45+AB45)*_xlfn.XLOOKUP(Tool_clean!BH$4,Monetization_Factors!$A:$A,Monetization_Factors!$D:$D),"")</f>
        <v/>
      </c>
      <c r="BI45" t="str">
        <f>IFERROR((M45+AS45+AC45)*_xlfn.XLOOKUP(Tool_clean!BI$4,Monetization_Factors!$A:$A,Monetization_Factors!$D:$D),"")</f>
        <v/>
      </c>
      <c r="BJ45" t="str">
        <f>IFERROR((N45+AT45+AD45)*_xlfn.XLOOKUP(Tool_clean!BJ$4,Monetization_Factors!$A:$A,Monetization_Factors!$D:$D),"")</f>
        <v/>
      </c>
      <c r="BK45" t="str">
        <f>IFERROR((O45+AU45+AE45)*_xlfn.XLOOKUP(Tool_clean!BK$4,Monetization_Factors!$A:$A,Monetization_Factors!$D:$D),"")</f>
        <v/>
      </c>
      <c r="BL45" t="str">
        <f>IFERROR((P45+AV45+AF45)*_xlfn.XLOOKUP(Tool_clean!BL$4,Monetization_Factors!$A:$A,Monetization_Factors!$D:$D),"")</f>
        <v/>
      </c>
      <c r="BM45" t="str">
        <f>IFERROR((Q45+AW45+AG45)*_xlfn.XLOOKUP(Tool_clean!BM$4,Monetization_Factors!$A:$A,Monetization_Factors!$D:$D),"")</f>
        <v/>
      </c>
      <c r="BN45" t="str">
        <f>IFERROR((R45+AX45+AH45)*_xlfn.XLOOKUP(Tool_clean!BN$4,Monetization_Factors!$A:$A,Monetization_Factors!$D:$D),"")</f>
        <v/>
      </c>
      <c r="BO45" t="str">
        <f>IFERROR((S45+AY45+AI45)*_xlfn.XLOOKUP(Tool_clean!BO$4,Monetization_Factors!$A:$A,Monetization_Factors!$D:$D),"")</f>
        <v/>
      </c>
      <c r="BP45" t="str">
        <f>IFERROR((T45+AZ45+AJ45)*_xlfn.XLOOKUP(Tool_clean!BP$4,Monetization_Factors!$A:$A,Monetization_Factors!$D:$D),"")</f>
        <v/>
      </c>
      <c r="BQ45" t="str">
        <f>IFERROR((U45+BA45+AK45)*_xlfn.XLOOKUP(Tool_clean!BQ$4,Monetization_Factors!$A:$A,Monetization_Factors!$D:$D),"")</f>
        <v/>
      </c>
      <c r="BR45" t="str">
        <f>IFERROR((V45+BB45+AL45)*_xlfn.XLOOKUP(Tool_clean!BR$4,Monetization_Factors!$A:$A,Monetization_Factors!$D:$D),"")</f>
        <v/>
      </c>
      <c r="BS45" t="str">
        <f>IFERROR((W45+BC45+AM45)*_xlfn.XLOOKUP(Tool_clean!BS$4,Monetization_Factors!$A:$A,Monetization_Factors!$D:$D),"")</f>
        <v/>
      </c>
      <c r="BT45" t="str">
        <f>IFERROR((X45+BD45+AN45)*_xlfn.XLOOKUP(Tool_clean!BT$4,Monetization_Factors!$A:$A,Monetization_Factors!$D:$D),"")</f>
        <v/>
      </c>
      <c r="BU45" t="str">
        <f>IFERROR((Y45+BE45+AO45)*_xlfn.XLOOKUP(Tool_clean!BU$4,Monetization_Factors!$A:$A,Monetization_Factors!$D:$D),"")</f>
        <v/>
      </c>
      <c r="BV45" t="str">
        <f>IFERROR((Z45+BF45+AP45)*_xlfn.XLOOKUP(Tool_clean!BV$4,Monetization_Factors!$A:$A,Monetization_Factors!$D:$D),"")</f>
        <v/>
      </c>
      <c r="BW45" t="str">
        <f>IFERROR((AA45+BG45+AQ45)*_xlfn.XLOOKUP(Tool_clean!BW$4,Monetization_Factors!$A:$A,Monetization_Factors!$D:$D),"")</f>
        <v/>
      </c>
      <c r="BX45" s="38" t="str" cm="1">
        <f t="array" ref="BX45">IFERROR(_xlfn.IFS(I45&gt;0,I45*E45,I45="",J45*E45),"")</f>
        <v/>
      </c>
      <c r="BY45" s="38">
        <f t="shared" si="33"/>
        <v>0</v>
      </c>
      <c r="BZ45" s="38" t="str">
        <f t="shared" si="34"/>
        <v/>
      </c>
      <c r="CA45" s="38" t="str">
        <f t="shared" si="35"/>
        <v/>
      </c>
      <c r="CB45" t="str">
        <f t="shared" si="66"/>
        <v/>
      </c>
      <c r="CC45" t="str">
        <f t="shared" si="36"/>
        <v/>
      </c>
      <c r="CD45" t="str">
        <f t="shared" si="37"/>
        <v/>
      </c>
      <c r="CE45" t="str">
        <f t="shared" si="38"/>
        <v/>
      </c>
      <c r="CF45" t="str">
        <f t="shared" si="39"/>
        <v/>
      </c>
      <c r="CG45" t="str">
        <f t="shared" si="40"/>
        <v/>
      </c>
      <c r="CH45" t="str">
        <f t="shared" si="41"/>
        <v/>
      </c>
      <c r="CI45" t="str">
        <f t="shared" si="42"/>
        <v/>
      </c>
      <c r="CJ45" t="str">
        <f t="shared" si="43"/>
        <v/>
      </c>
      <c r="CK45" t="str">
        <f t="shared" si="44"/>
        <v/>
      </c>
      <c r="CL45" t="str">
        <f t="shared" si="45"/>
        <v/>
      </c>
      <c r="CM45" t="str">
        <f t="shared" si="46"/>
        <v/>
      </c>
      <c r="CN45" t="str">
        <f t="shared" si="47"/>
        <v/>
      </c>
      <c r="CO45" t="str">
        <f t="shared" si="48"/>
        <v/>
      </c>
      <c r="CP45" t="str">
        <f t="shared" si="49"/>
        <v/>
      </c>
      <c r="CQ45" t="str">
        <f t="shared" si="50"/>
        <v/>
      </c>
      <c r="CR45" t="str">
        <f t="shared" si="67"/>
        <v/>
      </c>
      <c r="CS45" t="str">
        <f t="shared" si="51"/>
        <v/>
      </c>
      <c r="CT45" t="str">
        <f t="shared" si="52"/>
        <v/>
      </c>
      <c r="CU45" t="str">
        <f t="shared" si="53"/>
        <v/>
      </c>
      <c r="CV45" t="str">
        <f t="shared" si="54"/>
        <v/>
      </c>
      <c r="CW45" t="str">
        <f t="shared" si="55"/>
        <v/>
      </c>
      <c r="CX45" t="str">
        <f t="shared" si="56"/>
        <v/>
      </c>
      <c r="CY45" t="str">
        <f t="shared" si="57"/>
        <v/>
      </c>
      <c r="CZ45" t="str">
        <f t="shared" si="58"/>
        <v/>
      </c>
      <c r="DA45" t="str">
        <f t="shared" si="59"/>
        <v/>
      </c>
      <c r="DB45" t="str">
        <f t="shared" si="60"/>
        <v/>
      </c>
      <c r="DC45" t="str">
        <f t="shared" si="61"/>
        <v/>
      </c>
      <c r="DD45" t="str">
        <f t="shared" si="62"/>
        <v/>
      </c>
      <c r="DE45" t="str">
        <f t="shared" si="63"/>
        <v/>
      </c>
      <c r="DF45" t="str">
        <f t="shared" si="64"/>
        <v/>
      </c>
      <c r="DG45" t="str">
        <f t="shared" si="65"/>
        <v/>
      </c>
      <c r="DH45" s="5" t="str">
        <f>IFERROR((CR45*$B$2*(1-$H45)*('CAR.CAP_per person'!B$2))/(_xlfn.XLOOKUP($E$2,EU_countries_GDP!$A$2:$A$29,EU_countries_GDP!$E$2:$E$29)),"")</f>
        <v/>
      </c>
      <c r="DI45" s="5" t="str">
        <f>IFERROR((CS45*$B$2*(1-$H45)*('CAR.CAP_per person'!C$2))/(_xlfn.XLOOKUP($E$2,EU_countries_GDP!$A$2:$A$29,EU_countries_GDP!$E$2:$E$29)),"")</f>
        <v/>
      </c>
      <c r="DJ45" s="5" t="str">
        <f>IFERROR((CT45*$B$2*(1-$H45)*('CAR.CAP_per person'!D$2))/(_xlfn.XLOOKUP($E$2,EU_countries_GDP!$A$2:$A$29,EU_countries_GDP!$E$2:$E$29)),"")</f>
        <v/>
      </c>
      <c r="DK45" s="5" t="str">
        <f>IFERROR((CU45*$B$2*(1-$H45)*('CAR.CAP_per person'!E$2))/(_xlfn.XLOOKUP($E$2,EU_countries_GDP!$A$2:$A$29,EU_countries_GDP!$E$2:$E$29)),"")</f>
        <v/>
      </c>
      <c r="DL45" s="5" t="str">
        <f>IFERROR((CV45*$B$2*(1-$H45)*('CAR.CAP_per person'!F$2))/(_xlfn.XLOOKUP($E$2,EU_countries_GDP!$A$2:$A$29,EU_countries_GDP!$E$2:$E$29)),"")</f>
        <v/>
      </c>
      <c r="DM45" s="5" t="str">
        <f>IFERROR((CW45*$B$2*(1-$H45)*('CAR.CAP_per person'!G$2))/(_xlfn.XLOOKUP($E$2,EU_countries_GDP!$A$2:$A$29,EU_countries_GDP!$E$2:$E$29)),"")</f>
        <v/>
      </c>
      <c r="DN45" s="5" t="str">
        <f>IFERROR((CX45*$B$2*(1-$H45)*('CAR.CAP_per person'!H$2))/(_xlfn.XLOOKUP($E$2,EU_countries_GDP!$A$2:$A$29,EU_countries_GDP!$E$2:$E$29)),"")</f>
        <v/>
      </c>
      <c r="DO45" s="5" t="str">
        <f>IFERROR((CY45*$B$2*(1-$H45)*('CAR.CAP_per person'!I$2))/(_xlfn.XLOOKUP($E$2,EU_countries_GDP!$A$2:$A$29,EU_countries_GDP!$E$2:$E$29)),"")</f>
        <v/>
      </c>
      <c r="DP45" s="5" t="str">
        <f>IFERROR((CZ45*$B$2*(1-$H45)*('CAR.CAP_per person'!J$2))/(_xlfn.XLOOKUP($E$2,EU_countries_GDP!$A$2:$A$29,EU_countries_GDP!$E$2:$E$29)),"")</f>
        <v/>
      </c>
      <c r="DQ45" s="5" t="str">
        <f>IFERROR((DA45*$B$2*(1-$H45)*('CAR.CAP_per person'!K$2))/(_xlfn.XLOOKUP($E$2,EU_countries_GDP!$A$2:$A$29,EU_countries_GDP!$E$2:$E$29)),"")</f>
        <v/>
      </c>
      <c r="DR45" s="5" t="str">
        <f>IFERROR((DB45*$B$2*(1-$H45)*('CAR.CAP_per person'!L$2))/(_xlfn.XLOOKUP($E$2,EU_countries_GDP!$A$2:$A$29,EU_countries_GDP!$E$2:$E$29)),"")</f>
        <v/>
      </c>
      <c r="DS45" s="5" t="str">
        <f>IFERROR((DC45*$B$2*(1-$H45)*('CAR.CAP_per person'!M$2))/(_xlfn.XLOOKUP($E$2,EU_countries_GDP!$A$2:$A$29,EU_countries_GDP!$E$2:$E$29)),"")</f>
        <v/>
      </c>
      <c r="DT45" s="5" t="str">
        <f>IFERROR((DD45*$B$2*(1-$H45)*('CAR.CAP_per person'!N$2))/(_xlfn.XLOOKUP($E$2,EU_countries_GDP!$A$2:$A$29,EU_countries_GDP!$E$2:$E$29)),"")</f>
        <v/>
      </c>
      <c r="DU45" s="5" t="str">
        <f>IFERROR((DE45*$B$2*(1-$H45)*('CAR.CAP_per person'!O$2))/(_xlfn.XLOOKUP($E$2,EU_countries_GDP!$A$2:$A$29,EU_countries_GDP!$E$2:$E$29)),"")</f>
        <v/>
      </c>
      <c r="DV45" s="5" t="str">
        <f>IFERROR((DF45*$B$2*(1-$H45)*('CAR.CAP_per person'!P$2))/(_xlfn.XLOOKUP($E$2,EU_countries_GDP!$A$2:$A$29,EU_countries_GDP!$E$2:$E$29)),"")</f>
        <v/>
      </c>
      <c r="DW45" s="5" t="str">
        <f>IFERROR((DG45*$B$2*(1-$H45)*('CAR.CAP_per person'!Q$2))/(_xlfn.XLOOKUP($E$2,EU_countries_GDP!$A$2:$A$29,EU_countries_GDP!$E$2:$E$29)),"")</f>
        <v/>
      </c>
    </row>
    <row r="46" spans="2:127">
      <c r="B46" t="str">
        <f>_xlfn.XLOOKUP(D46,Table5[Ingredient],Table5[Category],"",FALSE)</f>
        <v/>
      </c>
      <c r="C46" s="33"/>
      <c r="D46" s="33"/>
      <c r="E46" s="33"/>
      <c r="F46" s="33"/>
      <c r="G46" s="33"/>
      <c r="H46" s="33"/>
      <c r="I46" s="33"/>
      <c r="J46" s="37" t="str">
        <f>IFERROR(INDEX('AveragePrices&amp;Codes'!G:AG, MATCH($D46, 'AveragePrices&amp;Codes'!$A:$A, 0), MATCH(Tool_clean!$E$2, 'AveragePrices&amp;Codes'!$G$1:$AG$1, 0)),"")</f>
        <v/>
      </c>
      <c r="K46" s="37" t="str">
        <f t="shared" si="32"/>
        <v/>
      </c>
      <c r="L46">
        <f>IFERROR(IF($F46="Raw",_xlfn.XLOOKUP(_xlfn.XLOOKUP(Tool_clean!$D46,'AveragePrices&amp;Codes'!$A:$A,'AveragePrices&amp;Codes'!$B:$B),AGRIBALYSE_Raw!$B:$B,AGRIBALYSE_Raw!O:O)*$E46,_xlfn.XLOOKUP(_xlfn.XLOOKUP(Tool_clean!$D46,'AveragePrices&amp;Codes'!$A:$A,'AveragePrices&amp;Codes'!$B:$B),AGRIBALYSE_Cooked!$C:$C,AGRIBALYSE_Cooked!P:P)*$E46),"")</f>
        <v>0</v>
      </c>
      <c r="M46">
        <f>IFERROR(IF($F46="Raw",_xlfn.XLOOKUP(_xlfn.XLOOKUP(Tool_clean!$D46,'AveragePrices&amp;Codes'!$A:$A,'AveragePrices&amp;Codes'!$B:$B),AGRIBALYSE_Raw!$B:$B,AGRIBALYSE_Raw!P:P)*$E46,_xlfn.XLOOKUP(_xlfn.XLOOKUP(Tool_clean!$D46,'AveragePrices&amp;Codes'!$A:$A,'AveragePrices&amp;Codes'!$B:$B),AGRIBALYSE_Cooked!$C:$C,AGRIBALYSE_Cooked!Q:Q)*$E46),"")</f>
        <v>0</v>
      </c>
      <c r="N46">
        <f>IFERROR(IF($F46="Raw",_xlfn.XLOOKUP(_xlfn.XLOOKUP(Tool_clean!$D46,'AveragePrices&amp;Codes'!$A:$A,'AveragePrices&amp;Codes'!$B:$B),AGRIBALYSE_Raw!$B:$B,AGRIBALYSE_Raw!Q:Q)*$E46,_xlfn.XLOOKUP(_xlfn.XLOOKUP(Tool_clean!$D46,'AveragePrices&amp;Codes'!$A:$A,'AveragePrices&amp;Codes'!$B:$B),AGRIBALYSE_Cooked!$C:$C,AGRIBALYSE_Cooked!R:R)*$E46),"")</f>
        <v>0</v>
      </c>
      <c r="O46">
        <f>IFERROR(IF($F46="Raw",_xlfn.XLOOKUP(_xlfn.XLOOKUP(Tool_clean!$D46,'AveragePrices&amp;Codes'!$A:$A,'AveragePrices&amp;Codes'!$B:$B),AGRIBALYSE_Raw!$B:$B,AGRIBALYSE_Raw!R:R)*$E46,_xlfn.XLOOKUP(_xlfn.XLOOKUP(Tool_clean!$D46,'AveragePrices&amp;Codes'!$A:$A,'AveragePrices&amp;Codes'!$B:$B),AGRIBALYSE_Cooked!$C:$C,AGRIBALYSE_Cooked!S:S)*$E46),"")</f>
        <v>0</v>
      </c>
      <c r="P46">
        <f>IFERROR(IF($F46="Raw",_xlfn.XLOOKUP(_xlfn.XLOOKUP(Tool_clean!$D46,'AveragePrices&amp;Codes'!$A:$A,'AveragePrices&amp;Codes'!$B:$B),AGRIBALYSE_Raw!$B:$B,AGRIBALYSE_Raw!S:S)*$E46,_xlfn.XLOOKUP(_xlfn.XLOOKUP(Tool_clean!$D46,'AveragePrices&amp;Codes'!$A:$A,'AveragePrices&amp;Codes'!$B:$B),AGRIBALYSE_Cooked!$C:$C,AGRIBALYSE_Cooked!T:T)*$E46),"")</f>
        <v>0</v>
      </c>
      <c r="Q46">
        <f>IFERROR(IF($F46="Raw",_xlfn.XLOOKUP(_xlfn.XLOOKUP(Tool_clean!$D46,'AveragePrices&amp;Codes'!$A:$A,'AveragePrices&amp;Codes'!$B:$B),AGRIBALYSE_Raw!$B:$B,AGRIBALYSE_Raw!T:T)*$E46,_xlfn.XLOOKUP(_xlfn.XLOOKUP(Tool_clean!$D46,'AveragePrices&amp;Codes'!$A:$A,'AveragePrices&amp;Codes'!$B:$B),AGRIBALYSE_Cooked!$C:$C,AGRIBALYSE_Cooked!U:U)*$E46),"")</f>
        <v>0</v>
      </c>
      <c r="R46">
        <f>IFERROR(IF($F46="Raw",_xlfn.XLOOKUP(_xlfn.XLOOKUP(Tool_clean!$D46,'AveragePrices&amp;Codes'!$A:$A,'AveragePrices&amp;Codes'!$B:$B),AGRIBALYSE_Raw!$B:$B,AGRIBALYSE_Raw!U:U)*$E46,_xlfn.XLOOKUP(_xlfn.XLOOKUP(Tool_clean!$D46,'AveragePrices&amp;Codes'!$A:$A,'AveragePrices&amp;Codes'!$B:$B),AGRIBALYSE_Cooked!$C:$C,AGRIBALYSE_Cooked!V:V)*$E46),"")</f>
        <v>0</v>
      </c>
      <c r="S46">
        <f>IFERROR(IF($F46="Raw",_xlfn.XLOOKUP(_xlfn.XLOOKUP(Tool_clean!$D46,'AveragePrices&amp;Codes'!$A:$A,'AveragePrices&amp;Codes'!$B:$B),AGRIBALYSE_Raw!$B:$B,AGRIBALYSE_Raw!V:V)*$E46,_xlfn.XLOOKUP(_xlfn.XLOOKUP(Tool_clean!$D46,'AveragePrices&amp;Codes'!$A:$A,'AveragePrices&amp;Codes'!$B:$B),AGRIBALYSE_Cooked!$C:$C,AGRIBALYSE_Cooked!W:W)*$E46),"")</f>
        <v>0</v>
      </c>
      <c r="T46">
        <f>IFERROR(IF($F46="Raw",_xlfn.XLOOKUP(_xlfn.XLOOKUP(Tool_clean!$D46,'AveragePrices&amp;Codes'!$A:$A,'AveragePrices&amp;Codes'!$B:$B),AGRIBALYSE_Raw!$B:$B,AGRIBALYSE_Raw!W:W)*$E46,_xlfn.XLOOKUP(_xlfn.XLOOKUP(Tool_clean!$D46,'AveragePrices&amp;Codes'!$A:$A,'AveragePrices&amp;Codes'!$B:$B),AGRIBALYSE_Cooked!$C:$C,AGRIBALYSE_Cooked!X:X)*$E46),"")</f>
        <v>0</v>
      </c>
      <c r="U46">
        <f>IFERROR(IF($F46="Raw",_xlfn.XLOOKUP(_xlfn.XLOOKUP(Tool_clean!$D46,'AveragePrices&amp;Codes'!$A:$A,'AveragePrices&amp;Codes'!$B:$B),AGRIBALYSE_Raw!$B:$B,AGRIBALYSE_Raw!X:X)*$E46,_xlfn.XLOOKUP(_xlfn.XLOOKUP(Tool_clean!$D46,'AveragePrices&amp;Codes'!$A:$A,'AveragePrices&amp;Codes'!$B:$B),AGRIBALYSE_Cooked!$C:$C,AGRIBALYSE_Cooked!Y:Y)*$E46),"")</f>
        <v>0</v>
      </c>
      <c r="V46">
        <f>IFERROR(IF($F46="Raw",_xlfn.XLOOKUP(_xlfn.XLOOKUP(Tool_clean!$D46,'AveragePrices&amp;Codes'!$A:$A,'AveragePrices&amp;Codes'!$B:$B),AGRIBALYSE_Raw!$B:$B,AGRIBALYSE_Raw!Y:Y)*$E46,_xlfn.XLOOKUP(_xlfn.XLOOKUP(Tool_clean!$D46,'AveragePrices&amp;Codes'!$A:$A,'AveragePrices&amp;Codes'!$B:$B),AGRIBALYSE_Cooked!$C:$C,AGRIBALYSE_Cooked!Z:Z)*$E46),"")</f>
        <v>0</v>
      </c>
      <c r="W46">
        <f>IFERROR(IF($F46="Raw",_xlfn.XLOOKUP(_xlfn.XLOOKUP(Tool_clean!$D46,'AveragePrices&amp;Codes'!$A:$A,'AveragePrices&amp;Codes'!$B:$B),AGRIBALYSE_Raw!$B:$B,AGRIBALYSE_Raw!Z:Z)*$E46,_xlfn.XLOOKUP(_xlfn.XLOOKUP(Tool_clean!$D46,'AveragePrices&amp;Codes'!$A:$A,'AveragePrices&amp;Codes'!$B:$B),AGRIBALYSE_Cooked!$C:$C,AGRIBALYSE_Cooked!AA:AA)*$E46),"")</f>
        <v>0</v>
      </c>
      <c r="X46">
        <f>IFERROR(IF($F46="Raw",_xlfn.XLOOKUP(_xlfn.XLOOKUP(Tool_clean!$D46,'AveragePrices&amp;Codes'!$A:$A,'AveragePrices&amp;Codes'!$B:$B),AGRIBALYSE_Raw!$B:$B,AGRIBALYSE_Raw!AA:AA)*$E46,_xlfn.XLOOKUP(_xlfn.XLOOKUP(Tool_clean!$D46,'AveragePrices&amp;Codes'!$A:$A,'AveragePrices&amp;Codes'!$B:$B),AGRIBALYSE_Cooked!$C:$C,AGRIBALYSE_Cooked!AB:AB)*$E46),"")</f>
        <v>0</v>
      </c>
      <c r="Y46">
        <f>IFERROR(IF($F46="Raw",_xlfn.XLOOKUP(_xlfn.XLOOKUP(Tool_clean!$D46,'AveragePrices&amp;Codes'!$A:$A,'AveragePrices&amp;Codes'!$B:$B),AGRIBALYSE_Raw!$B:$B,AGRIBALYSE_Raw!AB:AB)*$E46,_xlfn.XLOOKUP(_xlfn.XLOOKUP(Tool_clean!$D46,'AveragePrices&amp;Codes'!$A:$A,'AveragePrices&amp;Codes'!$B:$B),AGRIBALYSE_Cooked!$C:$C,AGRIBALYSE_Cooked!AC:AC)*$E46),"")</f>
        <v>0</v>
      </c>
      <c r="Z46">
        <f>IFERROR(IF($F46="Raw",_xlfn.XLOOKUP(_xlfn.XLOOKUP(Tool_clean!$D46,'AveragePrices&amp;Codes'!$A:$A,'AveragePrices&amp;Codes'!$B:$B),AGRIBALYSE_Raw!$B:$B,AGRIBALYSE_Raw!AC:AC)*$E46,_xlfn.XLOOKUP(_xlfn.XLOOKUP(Tool_clean!$D46,'AveragePrices&amp;Codes'!$A:$A,'AveragePrices&amp;Codes'!$B:$B),AGRIBALYSE_Cooked!$C:$C,AGRIBALYSE_Cooked!AD:AD)*$E46),"")</f>
        <v>0</v>
      </c>
      <c r="AA46">
        <f>IFERROR(IF($F46="Raw",_xlfn.XLOOKUP(_xlfn.XLOOKUP(Tool_clean!$D46,'AveragePrices&amp;Codes'!$A:$A,'AveragePrices&amp;Codes'!$B:$B),AGRIBALYSE_Raw!$B:$B,AGRIBALYSE_Raw!AD:AD)*$E46,_xlfn.XLOOKUP(_xlfn.XLOOKUP(Tool_clean!$D46,'AveragePrices&amp;Codes'!$A:$A,'AveragePrices&amp;Codes'!$B:$B),AGRIBALYSE_Cooked!$C:$C,AGRIBALYSE_Cooked!AE:AE)*$E46),"")</f>
        <v>0</v>
      </c>
      <c r="AB46" t="str" cm="1">
        <f t="array" ref="AB46">IFERROR(_xlfn.XLOOKUP(Tool_clean!$F46&amp;$E$2,'Cooking methods'!$A:$A&amp;'Cooking methods'!$B:$B,'Cooking methods'!C:C)*$E46,"")</f>
        <v/>
      </c>
      <c r="AC46" t="str" cm="1">
        <f t="array" ref="AC46">IFERROR(_xlfn.XLOOKUP(Tool_clean!$F46&amp;$E$2,'Cooking methods'!$A:$A&amp;'Cooking methods'!$B:$B,'Cooking methods'!D:D)*$E46,"")</f>
        <v/>
      </c>
      <c r="AD46" t="str" cm="1">
        <f t="array" ref="AD46">IFERROR(_xlfn.XLOOKUP(Tool_clean!$F46&amp;$E$2,'Cooking methods'!$A:$A&amp;'Cooking methods'!$B:$B,'Cooking methods'!E:E)*$E46,"")</f>
        <v/>
      </c>
      <c r="AE46" t="str" cm="1">
        <f t="array" ref="AE46">IFERROR(_xlfn.XLOOKUP(Tool_clean!$F46&amp;$E$2,'Cooking methods'!$A:$A&amp;'Cooking methods'!$B:$B,'Cooking methods'!F:F)*$E46,"")</f>
        <v/>
      </c>
      <c r="AF46" t="str" cm="1">
        <f t="array" ref="AF46">IFERROR(_xlfn.XLOOKUP(Tool_clean!$F46&amp;$E$2,'Cooking methods'!$A:$A&amp;'Cooking methods'!$B:$B,'Cooking methods'!G:G)*$E46,"")</f>
        <v/>
      </c>
      <c r="AG46" t="str" cm="1">
        <f t="array" ref="AG46">IFERROR(_xlfn.XLOOKUP(Tool_clean!$F46&amp;$E$2,'Cooking methods'!$A:$A&amp;'Cooking methods'!$B:$B,'Cooking methods'!H:H)*$E46,"")</f>
        <v/>
      </c>
      <c r="AH46" t="str" cm="1">
        <f t="array" ref="AH46">IFERROR(_xlfn.XLOOKUP(Tool_clean!$F46&amp;$E$2,'Cooking methods'!$A:$A&amp;'Cooking methods'!$B:$B,'Cooking methods'!I:I)*$E46,"")</f>
        <v/>
      </c>
      <c r="AI46" t="str" cm="1">
        <f t="array" ref="AI46">IFERROR(_xlfn.XLOOKUP(Tool_clean!$F46&amp;$E$2,'Cooking methods'!$A:$A&amp;'Cooking methods'!$B:$B,'Cooking methods'!J:J)*$E46,"")</f>
        <v/>
      </c>
      <c r="AJ46" t="str" cm="1">
        <f t="array" ref="AJ46">IFERROR(_xlfn.XLOOKUP(Tool_clean!$F46&amp;$E$2,'Cooking methods'!$A:$A&amp;'Cooking methods'!$B:$B,'Cooking methods'!K:K)*$E46,"")</f>
        <v/>
      </c>
      <c r="AK46" t="str" cm="1">
        <f t="array" ref="AK46">IFERROR(_xlfn.XLOOKUP(Tool_clean!$F46&amp;$E$2,'Cooking methods'!$A:$A&amp;'Cooking methods'!$B:$B,'Cooking methods'!L:L)*$E46,"")</f>
        <v/>
      </c>
      <c r="AL46" t="str" cm="1">
        <f t="array" ref="AL46">IFERROR(_xlfn.XLOOKUP(Tool_clean!$F46&amp;$E$2,'Cooking methods'!$A:$A&amp;'Cooking methods'!$B:$B,'Cooking methods'!M:M)*$E46,"")</f>
        <v/>
      </c>
      <c r="AM46" t="str" cm="1">
        <f t="array" ref="AM46">IFERROR(_xlfn.XLOOKUP(Tool_clean!$F46&amp;$E$2,'Cooking methods'!$A:$A&amp;'Cooking methods'!$B:$B,'Cooking methods'!N:N)*$E46,"")</f>
        <v/>
      </c>
      <c r="AN46" t="str" cm="1">
        <f t="array" ref="AN46">IFERROR(_xlfn.XLOOKUP(Tool_clean!$F46&amp;$E$2,'Cooking methods'!$A:$A&amp;'Cooking methods'!$B:$B,'Cooking methods'!O:O)*$E46,"")</f>
        <v/>
      </c>
      <c r="AO46" t="str" cm="1">
        <f t="array" ref="AO46">IFERROR(_xlfn.XLOOKUP(Tool_clean!$F46&amp;$E$2,'Cooking methods'!$A:$A&amp;'Cooking methods'!$B:$B,'Cooking methods'!P:P)*$E46,"")</f>
        <v/>
      </c>
      <c r="AP46" t="str" cm="1">
        <f t="array" ref="AP46">IFERROR(_xlfn.XLOOKUP(Tool_clean!$F46&amp;$E$2,'Cooking methods'!$A:$A&amp;'Cooking methods'!$B:$B,'Cooking methods'!Q:Q)*$E46,"")</f>
        <v/>
      </c>
      <c r="AQ46" t="str" cm="1">
        <f t="array" ref="AQ46">IFERROR(_xlfn.XLOOKUP(Tool_clean!$F46&amp;$E$2,'Cooking methods'!$A:$A&amp;'Cooking methods'!$B:$B,'Cooking methods'!R:R)*$E46,"")</f>
        <v/>
      </c>
      <c r="AR46" t="str" cm="1">
        <f t="array" ref="AR46">IFERROR(_xlfn.XLOOKUP(Tool_clean!$G46&amp;$E$2,'Waste management'!$A:$A&amp;'Waste management'!$B:$B,'Waste management'!C:C)*$E46,"")</f>
        <v/>
      </c>
      <c r="AS46" t="str" cm="1">
        <f t="array" ref="AS46">IFERROR(_xlfn.XLOOKUP(Tool_clean!$G46&amp;$E$2,'Waste management'!$A:$A&amp;'Waste management'!$B:$B,'Waste management'!D:D)*$E46,"")</f>
        <v/>
      </c>
      <c r="AT46" t="str" cm="1">
        <f t="array" ref="AT46">IFERROR(_xlfn.XLOOKUP(Tool_clean!$G46&amp;$E$2,'Waste management'!$A:$A&amp;'Waste management'!$B:$B,'Waste management'!E:E)*$E46,"")</f>
        <v/>
      </c>
      <c r="AU46" t="str" cm="1">
        <f t="array" ref="AU46">IFERROR(_xlfn.XLOOKUP(Tool_clean!$G46&amp;$E$2,'Waste management'!$A:$A&amp;'Waste management'!$B:$B,'Waste management'!F:F)*$E46,"")</f>
        <v/>
      </c>
      <c r="AV46" t="str" cm="1">
        <f t="array" ref="AV46">IFERROR(_xlfn.XLOOKUP(Tool_clean!$G46&amp;$E$2,'Waste management'!$A:$A&amp;'Waste management'!$B:$B,'Waste management'!G:G)*$E46,"")</f>
        <v/>
      </c>
      <c r="AW46" t="str" cm="1">
        <f t="array" ref="AW46">IFERROR(_xlfn.XLOOKUP(Tool_clean!$G46&amp;$E$2,'Waste management'!$A:$A&amp;'Waste management'!$B:$B,'Waste management'!H:H)*$E46,"")</f>
        <v/>
      </c>
      <c r="AX46" t="str" cm="1">
        <f t="array" ref="AX46">IFERROR(_xlfn.XLOOKUP(Tool_clean!$G46&amp;$E$2,'Waste management'!$A:$A&amp;'Waste management'!$B:$B,'Waste management'!I:I)*$E46,"")</f>
        <v/>
      </c>
      <c r="AY46" t="str" cm="1">
        <f t="array" ref="AY46">IFERROR(_xlfn.XLOOKUP(Tool_clean!$G46&amp;$E$2,'Waste management'!$A:$A&amp;'Waste management'!$B:$B,'Waste management'!J:J)*$E46,"")</f>
        <v/>
      </c>
      <c r="AZ46" t="str" cm="1">
        <f t="array" ref="AZ46">IFERROR(_xlfn.XLOOKUP(Tool_clean!$G46&amp;$E$2,'Waste management'!$A:$A&amp;'Waste management'!$B:$B,'Waste management'!K:K)*$E46,"")</f>
        <v/>
      </c>
      <c r="BA46" t="str" cm="1">
        <f t="array" ref="BA46">IFERROR(_xlfn.XLOOKUP(Tool_clean!$G46&amp;$E$2,'Waste management'!$A:$A&amp;'Waste management'!$B:$B,'Waste management'!L:L)*$E46,"")</f>
        <v/>
      </c>
      <c r="BB46" t="str" cm="1">
        <f t="array" ref="BB46">IFERROR(_xlfn.XLOOKUP(Tool_clean!$G46&amp;$E$2,'Waste management'!$A:$A&amp;'Waste management'!$B:$B,'Waste management'!M:M)*$E46,"")</f>
        <v/>
      </c>
      <c r="BC46" t="str" cm="1">
        <f t="array" ref="BC46">IFERROR(_xlfn.XLOOKUP(Tool_clean!$G46&amp;$E$2,'Waste management'!$A:$A&amp;'Waste management'!$B:$B,'Waste management'!N:N)*$E46,"")</f>
        <v/>
      </c>
      <c r="BD46" t="str" cm="1">
        <f t="array" ref="BD46">IFERROR(_xlfn.XLOOKUP(Tool_clean!$G46&amp;$E$2,'Waste management'!$A:$A&amp;'Waste management'!$B:$B,'Waste management'!O:O)*$E46,"")</f>
        <v/>
      </c>
      <c r="BE46" t="str" cm="1">
        <f t="array" ref="BE46">IFERROR(_xlfn.XLOOKUP(Tool_clean!$G46&amp;$E$2,'Waste management'!$A:$A&amp;'Waste management'!$B:$B,'Waste management'!P:P)*$E46,"")</f>
        <v/>
      </c>
      <c r="BF46" t="str" cm="1">
        <f t="array" ref="BF46">IFERROR(_xlfn.XLOOKUP(Tool_clean!$G46&amp;$E$2,'Waste management'!$A:$A&amp;'Waste management'!$B:$B,'Waste management'!Q:Q)*$E46,"")</f>
        <v/>
      </c>
      <c r="BG46" t="str" cm="1">
        <f t="array" ref="BG46">IFERROR(_xlfn.XLOOKUP(Tool_clean!$G46&amp;$E$2,'Waste management'!$A:$A&amp;'Waste management'!$B:$B,'Waste management'!R:R)*$E46,"")</f>
        <v/>
      </c>
      <c r="BH46" t="str">
        <f>IFERROR((L46+AR46+AB46)*_xlfn.XLOOKUP(Tool_clean!BH$4,Monetization_Factors!$A:$A,Monetization_Factors!$D:$D),"")</f>
        <v/>
      </c>
      <c r="BI46" t="str">
        <f>IFERROR((M46+AS46+AC46)*_xlfn.XLOOKUP(Tool_clean!BI$4,Monetization_Factors!$A:$A,Monetization_Factors!$D:$D),"")</f>
        <v/>
      </c>
      <c r="BJ46" t="str">
        <f>IFERROR((N46+AT46+AD46)*_xlfn.XLOOKUP(Tool_clean!BJ$4,Monetization_Factors!$A:$A,Monetization_Factors!$D:$D),"")</f>
        <v/>
      </c>
      <c r="BK46" t="str">
        <f>IFERROR((O46+AU46+AE46)*_xlfn.XLOOKUP(Tool_clean!BK$4,Monetization_Factors!$A:$A,Monetization_Factors!$D:$D),"")</f>
        <v/>
      </c>
      <c r="BL46" t="str">
        <f>IFERROR((P46+AV46+AF46)*_xlfn.XLOOKUP(Tool_clean!BL$4,Monetization_Factors!$A:$A,Monetization_Factors!$D:$D),"")</f>
        <v/>
      </c>
      <c r="BM46" t="str">
        <f>IFERROR((Q46+AW46+AG46)*_xlfn.XLOOKUP(Tool_clean!BM$4,Monetization_Factors!$A:$A,Monetization_Factors!$D:$D),"")</f>
        <v/>
      </c>
      <c r="BN46" t="str">
        <f>IFERROR((R46+AX46+AH46)*_xlfn.XLOOKUP(Tool_clean!BN$4,Monetization_Factors!$A:$A,Monetization_Factors!$D:$D),"")</f>
        <v/>
      </c>
      <c r="BO46" t="str">
        <f>IFERROR((S46+AY46+AI46)*_xlfn.XLOOKUP(Tool_clean!BO$4,Monetization_Factors!$A:$A,Monetization_Factors!$D:$D),"")</f>
        <v/>
      </c>
      <c r="BP46" t="str">
        <f>IFERROR((T46+AZ46+AJ46)*_xlfn.XLOOKUP(Tool_clean!BP$4,Monetization_Factors!$A:$A,Monetization_Factors!$D:$D),"")</f>
        <v/>
      </c>
      <c r="BQ46" t="str">
        <f>IFERROR((U46+BA46+AK46)*_xlfn.XLOOKUP(Tool_clean!BQ$4,Monetization_Factors!$A:$A,Monetization_Factors!$D:$D),"")</f>
        <v/>
      </c>
      <c r="BR46" t="str">
        <f>IFERROR((V46+BB46+AL46)*_xlfn.XLOOKUP(Tool_clean!BR$4,Monetization_Factors!$A:$A,Monetization_Factors!$D:$D),"")</f>
        <v/>
      </c>
      <c r="BS46" t="str">
        <f>IFERROR((W46+BC46+AM46)*_xlfn.XLOOKUP(Tool_clean!BS$4,Monetization_Factors!$A:$A,Monetization_Factors!$D:$D),"")</f>
        <v/>
      </c>
      <c r="BT46" t="str">
        <f>IFERROR((X46+BD46+AN46)*_xlfn.XLOOKUP(Tool_clean!BT$4,Monetization_Factors!$A:$A,Monetization_Factors!$D:$D),"")</f>
        <v/>
      </c>
      <c r="BU46" t="str">
        <f>IFERROR((Y46+BE46+AO46)*_xlfn.XLOOKUP(Tool_clean!BU$4,Monetization_Factors!$A:$A,Monetization_Factors!$D:$D),"")</f>
        <v/>
      </c>
      <c r="BV46" t="str">
        <f>IFERROR((Z46+BF46+AP46)*_xlfn.XLOOKUP(Tool_clean!BV$4,Monetization_Factors!$A:$A,Monetization_Factors!$D:$D),"")</f>
        <v/>
      </c>
      <c r="BW46" t="str">
        <f>IFERROR((AA46+BG46+AQ46)*_xlfn.XLOOKUP(Tool_clean!BW$4,Monetization_Factors!$A:$A,Monetization_Factors!$D:$D),"")</f>
        <v/>
      </c>
      <c r="BX46" s="38" t="str" cm="1">
        <f t="array" ref="BX46">IFERROR(_xlfn.IFS(I46&gt;0,I46*E46,I46="",J46*E46),"")</f>
        <v/>
      </c>
      <c r="BY46" s="38">
        <f t="shared" si="33"/>
        <v>0</v>
      </c>
      <c r="BZ46" s="38" t="str">
        <f t="shared" si="34"/>
        <v/>
      </c>
      <c r="CA46" s="38" t="str">
        <f t="shared" si="35"/>
        <v/>
      </c>
      <c r="CB46" t="str">
        <f t="shared" si="66"/>
        <v/>
      </c>
      <c r="CC46" t="str">
        <f t="shared" si="36"/>
        <v/>
      </c>
      <c r="CD46" t="str">
        <f t="shared" si="37"/>
        <v/>
      </c>
      <c r="CE46" t="str">
        <f t="shared" si="38"/>
        <v/>
      </c>
      <c r="CF46" t="str">
        <f t="shared" si="39"/>
        <v/>
      </c>
      <c r="CG46" t="str">
        <f t="shared" si="40"/>
        <v/>
      </c>
      <c r="CH46" t="str">
        <f t="shared" si="41"/>
        <v/>
      </c>
      <c r="CI46" t="str">
        <f t="shared" si="42"/>
        <v/>
      </c>
      <c r="CJ46" t="str">
        <f t="shared" si="43"/>
        <v/>
      </c>
      <c r="CK46" t="str">
        <f t="shared" si="44"/>
        <v/>
      </c>
      <c r="CL46" t="str">
        <f t="shared" si="45"/>
        <v/>
      </c>
      <c r="CM46" t="str">
        <f t="shared" si="46"/>
        <v/>
      </c>
      <c r="CN46" t="str">
        <f t="shared" si="47"/>
        <v/>
      </c>
      <c r="CO46" t="str">
        <f t="shared" si="48"/>
        <v/>
      </c>
      <c r="CP46" t="str">
        <f t="shared" si="49"/>
        <v/>
      </c>
      <c r="CQ46" t="str">
        <f t="shared" si="50"/>
        <v/>
      </c>
      <c r="CR46" t="str">
        <f t="shared" si="67"/>
        <v/>
      </c>
      <c r="CS46" t="str">
        <f t="shared" si="51"/>
        <v/>
      </c>
      <c r="CT46" t="str">
        <f t="shared" si="52"/>
        <v/>
      </c>
      <c r="CU46" t="str">
        <f t="shared" si="53"/>
        <v/>
      </c>
      <c r="CV46" t="str">
        <f t="shared" si="54"/>
        <v/>
      </c>
      <c r="CW46" t="str">
        <f t="shared" si="55"/>
        <v/>
      </c>
      <c r="CX46" t="str">
        <f t="shared" si="56"/>
        <v/>
      </c>
      <c r="CY46" t="str">
        <f t="shared" si="57"/>
        <v/>
      </c>
      <c r="CZ46" t="str">
        <f t="shared" si="58"/>
        <v/>
      </c>
      <c r="DA46" t="str">
        <f t="shared" si="59"/>
        <v/>
      </c>
      <c r="DB46" t="str">
        <f t="shared" si="60"/>
        <v/>
      </c>
      <c r="DC46" t="str">
        <f t="shared" si="61"/>
        <v/>
      </c>
      <c r="DD46" t="str">
        <f t="shared" si="62"/>
        <v/>
      </c>
      <c r="DE46" t="str">
        <f t="shared" si="63"/>
        <v/>
      </c>
      <c r="DF46" t="str">
        <f t="shared" si="64"/>
        <v/>
      </c>
      <c r="DG46" t="str">
        <f t="shared" si="65"/>
        <v/>
      </c>
      <c r="DH46" s="5" t="str">
        <f>IFERROR((CR46*$B$2*(1-$H46)*('CAR.CAP_per person'!B$2))/(_xlfn.XLOOKUP($E$2,EU_countries_GDP!$A$2:$A$29,EU_countries_GDP!$E$2:$E$29)),"")</f>
        <v/>
      </c>
      <c r="DI46" s="5" t="str">
        <f>IFERROR((CS46*$B$2*(1-$H46)*('CAR.CAP_per person'!C$2))/(_xlfn.XLOOKUP($E$2,EU_countries_GDP!$A$2:$A$29,EU_countries_GDP!$E$2:$E$29)),"")</f>
        <v/>
      </c>
      <c r="DJ46" s="5" t="str">
        <f>IFERROR((CT46*$B$2*(1-$H46)*('CAR.CAP_per person'!D$2))/(_xlfn.XLOOKUP($E$2,EU_countries_GDP!$A$2:$A$29,EU_countries_GDP!$E$2:$E$29)),"")</f>
        <v/>
      </c>
      <c r="DK46" s="5" t="str">
        <f>IFERROR((CU46*$B$2*(1-$H46)*('CAR.CAP_per person'!E$2))/(_xlfn.XLOOKUP($E$2,EU_countries_GDP!$A$2:$A$29,EU_countries_GDP!$E$2:$E$29)),"")</f>
        <v/>
      </c>
      <c r="DL46" s="5" t="str">
        <f>IFERROR((CV46*$B$2*(1-$H46)*('CAR.CAP_per person'!F$2))/(_xlfn.XLOOKUP($E$2,EU_countries_GDP!$A$2:$A$29,EU_countries_GDP!$E$2:$E$29)),"")</f>
        <v/>
      </c>
      <c r="DM46" s="5" t="str">
        <f>IFERROR((CW46*$B$2*(1-$H46)*('CAR.CAP_per person'!G$2))/(_xlfn.XLOOKUP($E$2,EU_countries_GDP!$A$2:$A$29,EU_countries_GDP!$E$2:$E$29)),"")</f>
        <v/>
      </c>
      <c r="DN46" s="5" t="str">
        <f>IFERROR((CX46*$B$2*(1-$H46)*('CAR.CAP_per person'!H$2))/(_xlfn.XLOOKUP($E$2,EU_countries_GDP!$A$2:$A$29,EU_countries_GDP!$E$2:$E$29)),"")</f>
        <v/>
      </c>
      <c r="DO46" s="5" t="str">
        <f>IFERROR((CY46*$B$2*(1-$H46)*('CAR.CAP_per person'!I$2))/(_xlfn.XLOOKUP($E$2,EU_countries_GDP!$A$2:$A$29,EU_countries_GDP!$E$2:$E$29)),"")</f>
        <v/>
      </c>
      <c r="DP46" s="5" t="str">
        <f>IFERROR((CZ46*$B$2*(1-$H46)*('CAR.CAP_per person'!J$2))/(_xlfn.XLOOKUP($E$2,EU_countries_GDP!$A$2:$A$29,EU_countries_GDP!$E$2:$E$29)),"")</f>
        <v/>
      </c>
      <c r="DQ46" s="5" t="str">
        <f>IFERROR((DA46*$B$2*(1-$H46)*('CAR.CAP_per person'!K$2))/(_xlfn.XLOOKUP($E$2,EU_countries_GDP!$A$2:$A$29,EU_countries_GDP!$E$2:$E$29)),"")</f>
        <v/>
      </c>
      <c r="DR46" s="5" t="str">
        <f>IFERROR((DB46*$B$2*(1-$H46)*('CAR.CAP_per person'!L$2))/(_xlfn.XLOOKUP($E$2,EU_countries_GDP!$A$2:$A$29,EU_countries_GDP!$E$2:$E$29)),"")</f>
        <v/>
      </c>
      <c r="DS46" s="5" t="str">
        <f>IFERROR((DC46*$B$2*(1-$H46)*('CAR.CAP_per person'!M$2))/(_xlfn.XLOOKUP($E$2,EU_countries_GDP!$A$2:$A$29,EU_countries_GDP!$E$2:$E$29)),"")</f>
        <v/>
      </c>
      <c r="DT46" s="5" t="str">
        <f>IFERROR((DD46*$B$2*(1-$H46)*('CAR.CAP_per person'!N$2))/(_xlfn.XLOOKUP($E$2,EU_countries_GDP!$A$2:$A$29,EU_countries_GDP!$E$2:$E$29)),"")</f>
        <v/>
      </c>
      <c r="DU46" s="5" t="str">
        <f>IFERROR((DE46*$B$2*(1-$H46)*('CAR.CAP_per person'!O$2))/(_xlfn.XLOOKUP($E$2,EU_countries_GDP!$A$2:$A$29,EU_countries_GDP!$E$2:$E$29)),"")</f>
        <v/>
      </c>
      <c r="DV46" s="5" t="str">
        <f>IFERROR((DF46*$B$2*(1-$H46)*('CAR.CAP_per person'!P$2))/(_xlfn.XLOOKUP($E$2,EU_countries_GDP!$A$2:$A$29,EU_countries_GDP!$E$2:$E$29)),"")</f>
        <v/>
      </c>
      <c r="DW46" s="5" t="str">
        <f>IFERROR((DG46*$B$2*(1-$H46)*('CAR.CAP_per person'!Q$2))/(_xlfn.XLOOKUP($E$2,EU_countries_GDP!$A$2:$A$29,EU_countries_GDP!$E$2:$E$29)),"")</f>
        <v/>
      </c>
    </row>
    <row r="47" spans="2:127">
      <c r="B47" t="str">
        <f>_xlfn.XLOOKUP(D47,Table5[Ingredient],Table5[Category],"",FALSE)</f>
        <v/>
      </c>
      <c r="C47" s="33"/>
      <c r="D47" s="33"/>
      <c r="E47" s="33"/>
      <c r="F47" s="33"/>
      <c r="G47" s="33"/>
      <c r="H47" s="33"/>
      <c r="I47" s="33"/>
      <c r="J47" s="37" t="str">
        <f>IFERROR(INDEX('AveragePrices&amp;Codes'!G:AG, MATCH($D47, 'AveragePrices&amp;Codes'!$A:$A, 0), MATCH(Tool_clean!$E$2, 'AveragePrices&amp;Codes'!$G$1:$AG$1, 0)),"")</f>
        <v/>
      </c>
      <c r="K47" s="37" t="str">
        <f t="shared" si="32"/>
        <v/>
      </c>
      <c r="L47">
        <f>IFERROR(IF($F47="Raw",_xlfn.XLOOKUP(_xlfn.XLOOKUP(Tool_clean!$D47,'AveragePrices&amp;Codes'!$A:$A,'AveragePrices&amp;Codes'!$B:$B),AGRIBALYSE_Raw!$B:$B,AGRIBALYSE_Raw!O:O)*$E47,_xlfn.XLOOKUP(_xlfn.XLOOKUP(Tool_clean!$D47,'AveragePrices&amp;Codes'!$A:$A,'AveragePrices&amp;Codes'!$B:$B),AGRIBALYSE_Cooked!$C:$C,AGRIBALYSE_Cooked!P:P)*$E47),"")</f>
        <v>0</v>
      </c>
      <c r="M47">
        <f>IFERROR(IF($F47="Raw",_xlfn.XLOOKUP(_xlfn.XLOOKUP(Tool_clean!$D47,'AveragePrices&amp;Codes'!$A:$A,'AveragePrices&amp;Codes'!$B:$B),AGRIBALYSE_Raw!$B:$B,AGRIBALYSE_Raw!P:P)*$E47,_xlfn.XLOOKUP(_xlfn.XLOOKUP(Tool_clean!$D47,'AveragePrices&amp;Codes'!$A:$A,'AveragePrices&amp;Codes'!$B:$B),AGRIBALYSE_Cooked!$C:$C,AGRIBALYSE_Cooked!Q:Q)*$E47),"")</f>
        <v>0</v>
      </c>
      <c r="N47">
        <f>IFERROR(IF($F47="Raw",_xlfn.XLOOKUP(_xlfn.XLOOKUP(Tool_clean!$D47,'AveragePrices&amp;Codes'!$A:$A,'AveragePrices&amp;Codes'!$B:$B),AGRIBALYSE_Raw!$B:$B,AGRIBALYSE_Raw!Q:Q)*$E47,_xlfn.XLOOKUP(_xlfn.XLOOKUP(Tool_clean!$D47,'AveragePrices&amp;Codes'!$A:$A,'AveragePrices&amp;Codes'!$B:$B),AGRIBALYSE_Cooked!$C:$C,AGRIBALYSE_Cooked!R:R)*$E47),"")</f>
        <v>0</v>
      </c>
      <c r="O47">
        <f>IFERROR(IF($F47="Raw",_xlfn.XLOOKUP(_xlfn.XLOOKUP(Tool_clean!$D47,'AveragePrices&amp;Codes'!$A:$A,'AveragePrices&amp;Codes'!$B:$B),AGRIBALYSE_Raw!$B:$B,AGRIBALYSE_Raw!R:R)*$E47,_xlfn.XLOOKUP(_xlfn.XLOOKUP(Tool_clean!$D47,'AveragePrices&amp;Codes'!$A:$A,'AveragePrices&amp;Codes'!$B:$B),AGRIBALYSE_Cooked!$C:$C,AGRIBALYSE_Cooked!S:S)*$E47),"")</f>
        <v>0</v>
      </c>
      <c r="P47">
        <f>IFERROR(IF($F47="Raw",_xlfn.XLOOKUP(_xlfn.XLOOKUP(Tool_clean!$D47,'AveragePrices&amp;Codes'!$A:$A,'AveragePrices&amp;Codes'!$B:$B),AGRIBALYSE_Raw!$B:$B,AGRIBALYSE_Raw!S:S)*$E47,_xlfn.XLOOKUP(_xlfn.XLOOKUP(Tool_clean!$D47,'AveragePrices&amp;Codes'!$A:$A,'AveragePrices&amp;Codes'!$B:$B),AGRIBALYSE_Cooked!$C:$C,AGRIBALYSE_Cooked!T:T)*$E47),"")</f>
        <v>0</v>
      </c>
      <c r="Q47">
        <f>IFERROR(IF($F47="Raw",_xlfn.XLOOKUP(_xlfn.XLOOKUP(Tool_clean!$D47,'AveragePrices&amp;Codes'!$A:$A,'AveragePrices&amp;Codes'!$B:$B),AGRIBALYSE_Raw!$B:$B,AGRIBALYSE_Raw!T:T)*$E47,_xlfn.XLOOKUP(_xlfn.XLOOKUP(Tool_clean!$D47,'AveragePrices&amp;Codes'!$A:$A,'AveragePrices&amp;Codes'!$B:$B),AGRIBALYSE_Cooked!$C:$C,AGRIBALYSE_Cooked!U:U)*$E47),"")</f>
        <v>0</v>
      </c>
      <c r="R47">
        <f>IFERROR(IF($F47="Raw",_xlfn.XLOOKUP(_xlfn.XLOOKUP(Tool_clean!$D47,'AveragePrices&amp;Codes'!$A:$A,'AveragePrices&amp;Codes'!$B:$B),AGRIBALYSE_Raw!$B:$B,AGRIBALYSE_Raw!U:U)*$E47,_xlfn.XLOOKUP(_xlfn.XLOOKUP(Tool_clean!$D47,'AveragePrices&amp;Codes'!$A:$A,'AveragePrices&amp;Codes'!$B:$B),AGRIBALYSE_Cooked!$C:$C,AGRIBALYSE_Cooked!V:V)*$E47),"")</f>
        <v>0</v>
      </c>
      <c r="S47">
        <f>IFERROR(IF($F47="Raw",_xlfn.XLOOKUP(_xlfn.XLOOKUP(Tool_clean!$D47,'AveragePrices&amp;Codes'!$A:$A,'AveragePrices&amp;Codes'!$B:$B),AGRIBALYSE_Raw!$B:$B,AGRIBALYSE_Raw!V:V)*$E47,_xlfn.XLOOKUP(_xlfn.XLOOKUP(Tool_clean!$D47,'AveragePrices&amp;Codes'!$A:$A,'AveragePrices&amp;Codes'!$B:$B),AGRIBALYSE_Cooked!$C:$C,AGRIBALYSE_Cooked!W:W)*$E47),"")</f>
        <v>0</v>
      </c>
      <c r="T47">
        <f>IFERROR(IF($F47="Raw",_xlfn.XLOOKUP(_xlfn.XLOOKUP(Tool_clean!$D47,'AveragePrices&amp;Codes'!$A:$A,'AveragePrices&amp;Codes'!$B:$B),AGRIBALYSE_Raw!$B:$B,AGRIBALYSE_Raw!W:W)*$E47,_xlfn.XLOOKUP(_xlfn.XLOOKUP(Tool_clean!$D47,'AveragePrices&amp;Codes'!$A:$A,'AveragePrices&amp;Codes'!$B:$B),AGRIBALYSE_Cooked!$C:$C,AGRIBALYSE_Cooked!X:X)*$E47),"")</f>
        <v>0</v>
      </c>
      <c r="U47">
        <f>IFERROR(IF($F47="Raw",_xlfn.XLOOKUP(_xlfn.XLOOKUP(Tool_clean!$D47,'AveragePrices&amp;Codes'!$A:$A,'AveragePrices&amp;Codes'!$B:$B),AGRIBALYSE_Raw!$B:$B,AGRIBALYSE_Raw!X:X)*$E47,_xlfn.XLOOKUP(_xlfn.XLOOKUP(Tool_clean!$D47,'AveragePrices&amp;Codes'!$A:$A,'AveragePrices&amp;Codes'!$B:$B),AGRIBALYSE_Cooked!$C:$C,AGRIBALYSE_Cooked!Y:Y)*$E47),"")</f>
        <v>0</v>
      </c>
      <c r="V47">
        <f>IFERROR(IF($F47="Raw",_xlfn.XLOOKUP(_xlfn.XLOOKUP(Tool_clean!$D47,'AveragePrices&amp;Codes'!$A:$A,'AveragePrices&amp;Codes'!$B:$B),AGRIBALYSE_Raw!$B:$B,AGRIBALYSE_Raw!Y:Y)*$E47,_xlfn.XLOOKUP(_xlfn.XLOOKUP(Tool_clean!$D47,'AveragePrices&amp;Codes'!$A:$A,'AveragePrices&amp;Codes'!$B:$B),AGRIBALYSE_Cooked!$C:$C,AGRIBALYSE_Cooked!Z:Z)*$E47),"")</f>
        <v>0</v>
      </c>
      <c r="W47">
        <f>IFERROR(IF($F47="Raw",_xlfn.XLOOKUP(_xlfn.XLOOKUP(Tool_clean!$D47,'AveragePrices&amp;Codes'!$A:$A,'AveragePrices&amp;Codes'!$B:$B),AGRIBALYSE_Raw!$B:$B,AGRIBALYSE_Raw!Z:Z)*$E47,_xlfn.XLOOKUP(_xlfn.XLOOKUP(Tool_clean!$D47,'AveragePrices&amp;Codes'!$A:$A,'AveragePrices&amp;Codes'!$B:$B),AGRIBALYSE_Cooked!$C:$C,AGRIBALYSE_Cooked!AA:AA)*$E47),"")</f>
        <v>0</v>
      </c>
      <c r="X47">
        <f>IFERROR(IF($F47="Raw",_xlfn.XLOOKUP(_xlfn.XLOOKUP(Tool_clean!$D47,'AveragePrices&amp;Codes'!$A:$A,'AveragePrices&amp;Codes'!$B:$B),AGRIBALYSE_Raw!$B:$B,AGRIBALYSE_Raw!AA:AA)*$E47,_xlfn.XLOOKUP(_xlfn.XLOOKUP(Tool_clean!$D47,'AveragePrices&amp;Codes'!$A:$A,'AveragePrices&amp;Codes'!$B:$B),AGRIBALYSE_Cooked!$C:$C,AGRIBALYSE_Cooked!AB:AB)*$E47),"")</f>
        <v>0</v>
      </c>
      <c r="Y47">
        <f>IFERROR(IF($F47="Raw",_xlfn.XLOOKUP(_xlfn.XLOOKUP(Tool_clean!$D47,'AveragePrices&amp;Codes'!$A:$A,'AveragePrices&amp;Codes'!$B:$B),AGRIBALYSE_Raw!$B:$B,AGRIBALYSE_Raw!AB:AB)*$E47,_xlfn.XLOOKUP(_xlfn.XLOOKUP(Tool_clean!$D47,'AveragePrices&amp;Codes'!$A:$A,'AveragePrices&amp;Codes'!$B:$B),AGRIBALYSE_Cooked!$C:$C,AGRIBALYSE_Cooked!AC:AC)*$E47),"")</f>
        <v>0</v>
      </c>
      <c r="Z47">
        <f>IFERROR(IF($F47="Raw",_xlfn.XLOOKUP(_xlfn.XLOOKUP(Tool_clean!$D47,'AveragePrices&amp;Codes'!$A:$A,'AveragePrices&amp;Codes'!$B:$B),AGRIBALYSE_Raw!$B:$B,AGRIBALYSE_Raw!AC:AC)*$E47,_xlfn.XLOOKUP(_xlfn.XLOOKUP(Tool_clean!$D47,'AveragePrices&amp;Codes'!$A:$A,'AveragePrices&amp;Codes'!$B:$B),AGRIBALYSE_Cooked!$C:$C,AGRIBALYSE_Cooked!AD:AD)*$E47),"")</f>
        <v>0</v>
      </c>
      <c r="AA47">
        <f>IFERROR(IF($F47="Raw",_xlfn.XLOOKUP(_xlfn.XLOOKUP(Tool_clean!$D47,'AveragePrices&amp;Codes'!$A:$A,'AveragePrices&amp;Codes'!$B:$B),AGRIBALYSE_Raw!$B:$B,AGRIBALYSE_Raw!AD:AD)*$E47,_xlfn.XLOOKUP(_xlfn.XLOOKUP(Tool_clean!$D47,'AveragePrices&amp;Codes'!$A:$A,'AveragePrices&amp;Codes'!$B:$B),AGRIBALYSE_Cooked!$C:$C,AGRIBALYSE_Cooked!AE:AE)*$E47),"")</f>
        <v>0</v>
      </c>
      <c r="AB47" t="str" cm="1">
        <f t="array" ref="AB47">IFERROR(_xlfn.XLOOKUP(Tool_clean!$F47&amp;$E$2,'Cooking methods'!$A:$A&amp;'Cooking methods'!$B:$B,'Cooking methods'!C:C)*$E47,"")</f>
        <v/>
      </c>
      <c r="AC47" t="str" cm="1">
        <f t="array" ref="AC47">IFERROR(_xlfn.XLOOKUP(Tool_clean!$F47&amp;$E$2,'Cooking methods'!$A:$A&amp;'Cooking methods'!$B:$B,'Cooking methods'!D:D)*$E47,"")</f>
        <v/>
      </c>
      <c r="AD47" t="str" cm="1">
        <f t="array" ref="AD47">IFERROR(_xlfn.XLOOKUP(Tool_clean!$F47&amp;$E$2,'Cooking methods'!$A:$A&amp;'Cooking methods'!$B:$B,'Cooking methods'!E:E)*$E47,"")</f>
        <v/>
      </c>
      <c r="AE47" t="str" cm="1">
        <f t="array" ref="AE47">IFERROR(_xlfn.XLOOKUP(Tool_clean!$F47&amp;$E$2,'Cooking methods'!$A:$A&amp;'Cooking methods'!$B:$B,'Cooking methods'!F:F)*$E47,"")</f>
        <v/>
      </c>
      <c r="AF47" t="str" cm="1">
        <f t="array" ref="AF47">IFERROR(_xlfn.XLOOKUP(Tool_clean!$F47&amp;$E$2,'Cooking methods'!$A:$A&amp;'Cooking methods'!$B:$B,'Cooking methods'!G:G)*$E47,"")</f>
        <v/>
      </c>
      <c r="AG47" t="str" cm="1">
        <f t="array" ref="AG47">IFERROR(_xlfn.XLOOKUP(Tool_clean!$F47&amp;$E$2,'Cooking methods'!$A:$A&amp;'Cooking methods'!$B:$B,'Cooking methods'!H:H)*$E47,"")</f>
        <v/>
      </c>
      <c r="AH47" t="str" cm="1">
        <f t="array" ref="AH47">IFERROR(_xlfn.XLOOKUP(Tool_clean!$F47&amp;$E$2,'Cooking methods'!$A:$A&amp;'Cooking methods'!$B:$B,'Cooking methods'!I:I)*$E47,"")</f>
        <v/>
      </c>
      <c r="AI47" t="str" cm="1">
        <f t="array" ref="AI47">IFERROR(_xlfn.XLOOKUP(Tool_clean!$F47&amp;$E$2,'Cooking methods'!$A:$A&amp;'Cooking methods'!$B:$B,'Cooking methods'!J:J)*$E47,"")</f>
        <v/>
      </c>
      <c r="AJ47" t="str" cm="1">
        <f t="array" ref="AJ47">IFERROR(_xlfn.XLOOKUP(Tool_clean!$F47&amp;$E$2,'Cooking methods'!$A:$A&amp;'Cooking methods'!$B:$B,'Cooking methods'!K:K)*$E47,"")</f>
        <v/>
      </c>
      <c r="AK47" t="str" cm="1">
        <f t="array" ref="AK47">IFERROR(_xlfn.XLOOKUP(Tool_clean!$F47&amp;$E$2,'Cooking methods'!$A:$A&amp;'Cooking methods'!$B:$B,'Cooking methods'!L:L)*$E47,"")</f>
        <v/>
      </c>
      <c r="AL47" t="str" cm="1">
        <f t="array" ref="AL47">IFERROR(_xlfn.XLOOKUP(Tool_clean!$F47&amp;$E$2,'Cooking methods'!$A:$A&amp;'Cooking methods'!$B:$B,'Cooking methods'!M:M)*$E47,"")</f>
        <v/>
      </c>
      <c r="AM47" t="str" cm="1">
        <f t="array" ref="AM47">IFERROR(_xlfn.XLOOKUP(Tool_clean!$F47&amp;$E$2,'Cooking methods'!$A:$A&amp;'Cooking methods'!$B:$B,'Cooking methods'!N:N)*$E47,"")</f>
        <v/>
      </c>
      <c r="AN47" t="str" cm="1">
        <f t="array" ref="AN47">IFERROR(_xlfn.XLOOKUP(Tool_clean!$F47&amp;$E$2,'Cooking methods'!$A:$A&amp;'Cooking methods'!$B:$B,'Cooking methods'!O:O)*$E47,"")</f>
        <v/>
      </c>
      <c r="AO47" t="str" cm="1">
        <f t="array" ref="AO47">IFERROR(_xlfn.XLOOKUP(Tool_clean!$F47&amp;$E$2,'Cooking methods'!$A:$A&amp;'Cooking methods'!$B:$B,'Cooking methods'!P:P)*$E47,"")</f>
        <v/>
      </c>
      <c r="AP47" t="str" cm="1">
        <f t="array" ref="AP47">IFERROR(_xlfn.XLOOKUP(Tool_clean!$F47&amp;$E$2,'Cooking methods'!$A:$A&amp;'Cooking methods'!$B:$B,'Cooking methods'!Q:Q)*$E47,"")</f>
        <v/>
      </c>
      <c r="AQ47" t="str" cm="1">
        <f t="array" ref="AQ47">IFERROR(_xlfn.XLOOKUP(Tool_clean!$F47&amp;$E$2,'Cooking methods'!$A:$A&amp;'Cooking methods'!$B:$B,'Cooking methods'!R:R)*$E47,"")</f>
        <v/>
      </c>
      <c r="AR47" t="str" cm="1">
        <f t="array" ref="AR47">IFERROR(_xlfn.XLOOKUP(Tool_clean!$G47&amp;$E$2,'Waste management'!$A:$A&amp;'Waste management'!$B:$B,'Waste management'!C:C)*$E47,"")</f>
        <v/>
      </c>
      <c r="AS47" t="str" cm="1">
        <f t="array" ref="AS47">IFERROR(_xlfn.XLOOKUP(Tool_clean!$G47&amp;$E$2,'Waste management'!$A:$A&amp;'Waste management'!$B:$B,'Waste management'!D:D)*$E47,"")</f>
        <v/>
      </c>
      <c r="AT47" t="str" cm="1">
        <f t="array" ref="AT47">IFERROR(_xlfn.XLOOKUP(Tool_clean!$G47&amp;$E$2,'Waste management'!$A:$A&amp;'Waste management'!$B:$B,'Waste management'!E:E)*$E47,"")</f>
        <v/>
      </c>
      <c r="AU47" t="str" cm="1">
        <f t="array" ref="AU47">IFERROR(_xlfn.XLOOKUP(Tool_clean!$G47&amp;$E$2,'Waste management'!$A:$A&amp;'Waste management'!$B:$B,'Waste management'!F:F)*$E47,"")</f>
        <v/>
      </c>
      <c r="AV47" t="str" cm="1">
        <f t="array" ref="AV47">IFERROR(_xlfn.XLOOKUP(Tool_clean!$G47&amp;$E$2,'Waste management'!$A:$A&amp;'Waste management'!$B:$B,'Waste management'!G:G)*$E47,"")</f>
        <v/>
      </c>
      <c r="AW47" t="str" cm="1">
        <f t="array" ref="AW47">IFERROR(_xlfn.XLOOKUP(Tool_clean!$G47&amp;$E$2,'Waste management'!$A:$A&amp;'Waste management'!$B:$B,'Waste management'!H:H)*$E47,"")</f>
        <v/>
      </c>
      <c r="AX47" t="str" cm="1">
        <f t="array" ref="AX47">IFERROR(_xlfn.XLOOKUP(Tool_clean!$G47&amp;$E$2,'Waste management'!$A:$A&amp;'Waste management'!$B:$B,'Waste management'!I:I)*$E47,"")</f>
        <v/>
      </c>
      <c r="AY47" t="str" cm="1">
        <f t="array" ref="AY47">IFERROR(_xlfn.XLOOKUP(Tool_clean!$G47&amp;$E$2,'Waste management'!$A:$A&amp;'Waste management'!$B:$B,'Waste management'!J:J)*$E47,"")</f>
        <v/>
      </c>
      <c r="AZ47" t="str" cm="1">
        <f t="array" ref="AZ47">IFERROR(_xlfn.XLOOKUP(Tool_clean!$G47&amp;$E$2,'Waste management'!$A:$A&amp;'Waste management'!$B:$B,'Waste management'!K:K)*$E47,"")</f>
        <v/>
      </c>
      <c r="BA47" t="str" cm="1">
        <f t="array" ref="BA47">IFERROR(_xlfn.XLOOKUP(Tool_clean!$G47&amp;$E$2,'Waste management'!$A:$A&amp;'Waste management'!$B:$B,'Waste management'!L:L)*$E47,"")</f>
        <v/>
      </c>
      <c r="BB47" t="str" cm="1">
        <f t="array" ref="BB47">IFERROR(_xlfn.XLOOKUP(Tool_clean!$G47&amp;$E$2,'Waste management'!$A:$A&amp;'Waste management'!$B:$B,'Waste management'!M:M)*$E47,"")</f>
        <v/>
      </c>
      <c r="BC47" t="str" cm="1">
        <f t="array" ref="BC47">IFERROR(_xlfn.XLOOKUP(Tool_clean!$G47&amp;$E$2,'Waste management'!$A:$A&amp;'Waste management'!$B:$B,'Waste management'!N:N)*$E47,"")</f>
        <v/>
      </c>
      <c r="BD47" t="str" cm="1">
        <f t="array" ref="BD47">IFERROR(_xlfn.XLOOKUP(Tool_clean!$G47&amp;$E$2,'Waste management'!$A:$A&amp;'Waste management'!$B:$B,'Waste management'!O:O)*$E47,"")</f>
        <v/>
      </c>
      <c r="BE47" t="str" cm="1">
        <f t="array" ref="BE47">IFERROR(_xlfn.XLOOKUP(Tool_clean!$G47&amp;$E$2,'Waste management'!$A:$A&amp;'Waste management'!$B:$B,'Waste management'!P:P)*$E47,"")</f>
        <v/>
      </c>
      <c r="BF47" t="str" cm="1">
        <f t="array" ref="BF47">IFERROR(_xlfn.XLOOKUP(Tool_clean!$G47&amp;$E$2,'Waste management'!$A:$A&amp;'Waste management'!$B:$B,'Waste management'!Q:Q)*$E47,"")</f>
        <v/>
      </c>
      <c r="BG47" t="str" cm="1">
        <f t="array" ref="BG47">IFERROR(_xlfn.XLOOKUP(Tool_clean!$G47&amp;$E$2,'Waste management'!$A:$A&amp;'Waste management'!$B:$B,'Waste management'!R:R)*$E47,"")</f>
        <v/>
      </c>
      <c r="BH47" t="str">
        <f>IFERROR((L47+AR47+AB47)*_xlfn.XLOOKUP(Tool_clean!BH$4,Monetization_Factors!$A:$A,Monetization_Factors!$D:$D),"")</f>
        <v/>
      </c>
      <c r="BI47" t="str">
        <f>IFERROR((M47+AS47+AC47)*_xlfn.XLOOKUP(Tool_clean!BI$4,Monetization_Factors!$A:$A,Monetization_Factors!$D:$D),"")</f>
        <v/>
      </c>
      <c r="BJ47" t="str">
        <f>IFERROR((N47+AT47+AD47)*_xlfn.XLOOKUP(Tool_clean!BJ$4,Monetization_Factors!$A:$A,Monetization_Factors!$D:$D),"")</f>
        <v/>
      </c>
      <c r="BK47" t="str">
        <f>IFERROR((O47+AU47+AE47)*_xlfn.XLOOKUP(Tool_clean!BK$4,Monetization_Factors!$A:$A,Monetization_Factors!$D:$D),"")</f>
        <v/>
      </c>
      <c r="BL47" t="str">
        <f>IFERROR((P47+AV47+AF47)*_xlfn.XLOOKUP(Tool_clean!BL$4,Monetization_Factors!$A:$A,Monetization_Factors!$D:$D),"")</f>
        <v/>
      </c>
      <c r="BM47" t="str">
        <f>IFERROR((Q47+AW47+AG47)*_xlfn.XLOOKUP(Tool_clean!BM$4,Monetization_Factors!$A:$A,Monetization_Factors!$D:$D),"")</f>
        <v/>
      </c>
      <c r="BN47" t="str">
        <f>IFERROR((R47+AX47+AH47)*_xlfn.XLOOKUP(Tool_clean!BN$4,Monetization_Factors!$A:$A,Monetization_Factors!$D:$D),"")</f>
        <v/>
      </c>
      <c r="BO47" t="str">
        <f>IFERROR((S47+AY47+AI47)*_xlfn.XLOOKUP(Tool_clean!BO$4,Monetization_Factors!$A:$A,Monetization_Factors!$D:$D),"")</f>
        <v/>
      </c>
      <c r="BP47" t="str">
        <f>IFERROR((T47+AZ47+AJ47)*_xlfn.XLOOKUP(Tool_clean!BP$4,Monetization_Factors!$A:$A,Monetization_Factors!$D:$D),"")</f>
        <v/>
      </c>
      <c r="BQ47" t="str">
        <f>IFERROR((U47+BA47+AK47)*_xlfn.XLOOKUP(Tool_clean!BQ$4,Monetization_Factors!$A:$A,Monetization_Factors!$D:$D),"")</f>
        <v/>
      </c>
      <c r="BR47" t="str">
        <f>IFERROR((V47+BB47+AL47)*_xlfn.XLOOKUP(Tool_clean!BR$4,Monetization_Factors!$A:$A,Monetization_Factors!$D:$D),"")</f>
        <v/>
      </c>
      <c r="BS47" t="str">
        <f>IFERROR((W47+BC47+AM47)*_xlfn.XLOOKUP(Tool_clean!BS$4,Monetization_Factors!$A:$A,Monetization_Factors!$D:$D),"")</f>
        <v/>
      </c>
      <c r="BT47" t="str">
        <f>IFERROR((X47+BD47+AN47)*_xlfn.XLOOKUP(Tool_clean!BT$4,Monetization_Factors!$A:$A,Monetization_Factors!$D:$D),"")</f>
        <v/>
      </c>
      <c r="BU47" t="str">
        <f>IFERROR((Y47+BE47+AO47)*_xlfn.XLOOKUP(Tool_clean!BU$4,Monetization_Factors!$A:$A,Monetization_Factors!$D:$D),"")</f>
        <v/>
      </c>
      <c r="BV47" t="str">
        <f>IFERROR((Z47+BF47+AP47)*_xlfn.XLOOKUP(Tool_clean!BV$4,Monetization_Factors!$A:$A,Monetization_Factors!$D:$D),"")</f>
        <v/>
      </c>
      <c r="BW47" t="str">
        <f>IFERROR((AA47+BG47+AQ47)*_xlfn.XLOOKUP(Tool_clean!BW$4,Monetization_Factors!$A:$A,Monetization_Factors!$D:$D),"")</f>
        <v/>
      </c>
      <c r="BX47" s="38" t="str" cm="1">
        <f t="array" ref="BX47">IFERROR(_xlfn.IFS(I47&gt;0,I47*E47,I47="",J47*E47),"")</f>
        <v/>
      </c>
      <c r="BY47" s="38">
        <f t="shared" si="33"/>
        <v>0</v>
      </c>
      <c r="BZ47" s="38" t="str">
        <f t="shared" si="34"/>
        <v/>
      </c>
      <c r="CA47" s="38" t="str">
        <f t="shared" si="35"/>
        <v/>
      </c>
      <c r="CB47" t="str">
        <f t="shared" si="66"/>
        <v/>
      </c>
      <c r="CC47" t="str">
        <f t="shared" si="36"/>
        <v/>
      </c>
      <c r="CD47" t="str">
        <f t="shared" si="37"/>
        <v/>
      </c>
      <c r="CE47" t="str">
        <f t="shared" si="38"/>
        <v/>
      </c>
      <c r="CF47" t="str">
        <f t="shared" si="39"/>
        <v/>
      </c>
      <c r="CG47" t="str">
        <f t="shared" si="40"/>
        <v/>
      </c>
      <c r="CH47" t="str">
        <f t="shared" si="41"/>
        <v/>
      </c>
      <c r="CI47" t="str">
        <f t="shared" si="42"/>
        <v/>
      </c>
      <c r="CJ47" t="str">
        <f t="shared" si="43"/>
        <v/>
      </c>
      <c r="CK47" t="str">
        <f t="shared" si="44"/>
        <v/>
      </c>
      <c r="CL47" t="str">
        <f t="shared" si="45"/>
        <v/>
      </c>
      <c r="CM47" t="str">
        <f t="shared" si="46"/>
        <v/>
      </c>
      <c r="CN47" t="str">
        <f t="shared" si="47"/>
        <v/>
      </c>
      <c r="CO47" t="str">
        <f t="shared" si="48"/>
        <v/>
      </c>
      <c r="CP47" t="str">
        <f t="shared" si="49"/>
        <v/>
      </c>
      <c r="CQ47" t="str">
        <f t="shared" si="50"/>
        <v/>
      </c>
      <c r="CR47" t="str">
        <f t="shared" si="67"/>
        <v/>
      </c>
      <c r="CS47" t="str">
        <f t="shared" si="51"/>
        <v/>
      </c>
      <c r="CT47" t="str">
        <f t="shared" si="52"/>
        <v/>
      </c>
      <c r="CU47" t="str">
        <f t="shared" si="53"/>
        <v/>
      </c>
      <c r="CV47" t="str">
        <f t="shared" si="54"/>
        <v/>
      </c>
      <c r="CW47" t="str">
        <f t="shared" si="55"/>
        <v/>
      </c>
      <c r="CX47" t="str">
        <f t="shared" si="56"/>
        <v/>
      </c>
      <c r="CY47" t="str">
        <f t="shared" si="57"/>
        <v/>
      </c>
      <c r="CZ47" t="str">
        <f t="shared" si="58"/>
        <v/>
      </c>
      <c r="DA47" t="str">
        <f t="shared" si="59"/>
        <v/>
      </c>
      <c r="DB47" t="str">
        <f t="shared" si="60"/>
        <v/>
      </c>
      <c r="DC47" t="str">
        <f t="shared" si="61"/>
        <v/>
      </c>
      <c r="DD47" t="str">
        <f t="shared" si="62"/>
        <v/>
      </c>
      <c r="DE47" t="str">
        <f t="shared" si="63"/>
        <v/>
      </c>
      <c r="DF47" t="str">
        <f t="shared" si="64"/>
        <v/>
      </c>
      <c r="DG47" t="str">
        <f t="shared" si="65"/>
        <v/>
      </c>
      <c r="DH47" s="5" t="str">
        <f>IFERROR((CR47*$B$2*(1-$H47)*('CAR.CAP_per person'!B$2))/(_xlfn.XLOOKUP($E$2,EU_countries_GDP!$A$2:$A$29,EU_countries_GDP!$E$2:$E$29)),"")</f>
        <v/>
      </c>
      <c r="DI47" s="5" t="str">
        <f>IFERROR((CS47*$B$2*(1-$H47)*('CAR.CAP_per person'!C$2))/(_xlfn.XLOOKUP($E$2,EU_countries_GDP!$A$2:$A$29,EU_countries_GDP!$E$2:$E$29)),"")</f>
        <v/>
      </c>
      <c r="DJ47" s="5" t="str">
        <f>IFERROR((CT47*$B$2*(1-$H47)*('CAR.CAP_per person'!D$2))/(_xlfn.XLOOKUP($E$2,EU_countries_GDP!$A$2:$A$29,EU_countries_GDP!$E$2:$E$29)),"")</f>
        <v/>
      </c>
      <c r="DK47" s="5" t="str">
        <f>IFERROR((CU47*$B$2*(1-$H47)*('CAR.CAP_per person'!E$2))/(_xlfn.XLOOKUP($E$2,EU_countries_GDP!$A$2:$A$29,EU_countries_GDP!$E$2:$E$29)),"")</f>
        <v/>
      </c>
      <c r="DL47" s="5" t="str">
        <f>IFERROR((CV47*$B$2*(1-$H47)*('CAR.CAP_per person'!F$2))/(_xlfn.XLOOKUP($E$2,EU_countries_GDP!$A$2:$A$29,EU_countries_GDP!$E$2:$E$29)),"")</f>
        <v/>
      </c>
      <c r="DM47" s="5" t="str">
        <f>IFERROR((CW47*$B$2*(1-$H47)*('CAR.CAP_per person'!G$2))/(_xlfn.XLOOKUP($E$2,EU_countries_GDP!$A$2:$A$29,EU_countries_GDP!$E$2:$E$29)),"")</f>
        <v/>
      </c>
      <c r="DN47" s="5" t="str">
        <f>IFERROR((CX47*$B$2*(1-$H47)*('CAR.CAP_per person'!H$2))/(_xlfn.XLOOKUP($E$2,EU_countries_GDP!$A$2:$A$29,EU_countries_GDP!$E$2:$E$29)),"")</f>
        <v/>
      </c>
      <c r="DO47" s="5" t="str">
        <f>IFERROR((CY47*$B$2*(1-$H47)*('CAR.CAP_per person'!I$2))/(_xlfn.XLOOKUP($E$2,EU_countries_GDP!$A$2:$A$29,EU_countries_GDP!$E$2:$E$29)),"")</f>
        <v/>
      </c>
      <c r="DP47" s="5" t="str">
        <f>IFERROR((CZ47*$B$2*(1-$H47)*('CAR.CAP_per person'!J$2))/(_xlfn.XLOOKUP($E$2,EU_countries_GDP!$A$2:$A$29,EU_countries_GDP!$E$2:$E$29)),"")</f>
        <v/>
      </c>
      <c r="DQ47" s="5" t="str">
        <f>IFERROR((DA47*$B$2*(1-$H47)*('CAR.CAP_per person'!K$2))/(_xlfn.XLOOKUP($E$2,EU_countries_GDP!$A$2:$A$29,EU_countries_GDP!$E$2:$E$29)),"")</f>
        <v/>
      </c>
      <c r="DR47" s="5" t="str">
        <f>IFERROR((DB47*$B$2*(1-$H47)*('CAR.CAP_per person'!L$2))/(_xlfn.XLOOKUP($E$2,EU_countries_GDP!$A$2:$A$29,EU_countries_GDP!$E$2:$E$29)),"")</f>
        <v/>
      </c>
      <c r="DS47" s="5" t="str">
        <f>IFERROR((DC47*$B$2*(1-$H47)*('CAR.CAP_per person'!M$2))/(_xlfn.XLOOKUP($E$2,EU_countries_GDP!$A$2:$A$29,EU_countries_GDP!$E$2:$E$29)),"")</f>
        <v/>
      </c>
      <c r="DT47" s="5" t="str">
        <f>IFERROR((DD47*$B$2*(1-$H47)*('CAR.CAP_per person'!N$2))/(_xlfn.XLOOKUP($E$2,EU_countries_GDP!$A$2:$A$29,EU_countries_GDP!$E$2:$E$29)),"")</f>
        <v/>
      </c>
      <c r="DU47" s="5" t="str">
        <f>IFERROR((DE47*$B$2*(1-$H47)*('CAR.CAP_per person'!O$2))/(_xlfn.XLOOKUP($E$2,EU_countries_GDP!$A$2:$A$29,EU_countries_GDP!$E$2:$E$29)),"")</f>
        <v/>
      </c>
      <c r="DV47" s="5" t="str">
        <f>IFERROR((DF47*$B$2*(1-$H47)*('CAR.CAP_per person'!P$2))/(_xlfn.XLOOKUP($E$2,EU_countries_GDP!$A$2:$A$29,EU_countries_GDP!$E$2:$E$29)),"")</f>
        <v/>
      </c>
      <c r="DW47" s="5" t="str">
        <f>IFERROR((DG47*$B$2*(1-$H47)*('CAR.CAP_per person'!Q$2))/(_xlfn.XLOOKUP($E$2,EU_countries_GDP!$A$2:$A$29,EU_countries_GDP!$E$2:$E$29)),"")</f>
        <v/>
      </c>
    </row>
    <row r="48" spans="2:127">
      <c r="B48" t="str">
        <f>_xlfn.XLOOKUP(D48,Table5[Ingredient],Table5[Category],"",FALSE)</f>
        <v/>
      </c>
      <c r="C48" s="33"/>
      <c r="D48" s="33"/>
      <c r="E48" s="33"/>
      <c r="F48" s="33"/>
      <c r="G48" s="33"/>
      <c r="H48" s="33"/>
      <c r="I48" s="33"/>
      <c r="J48" s="37" t="str">
        <f>IFERROR(INDEX('AveragePrices&amp;Codes'!G:AG, MATCH($D48, 'AveragePrices&amp;Codes'!$A:$A, 0), MATCH(Tool_clean!$E$2, 'AveragePrices&amp;Codes'!$G$1:$AG$1, 0)),"")</f>
        <v/>
      </c>
      <c r="K48" s="37" t="str">
        <f t="shared" si="32"/>
        <v/>
      </c>
      <c r="L48">
        <f>IFERROR(IF($F48="Raw",_xlfn.XLOOKUP(_xlfn.XLOOKUP(Tool_clean!$D48,'AveragePrices&amp;Codes'!$A:$A,'AveragePrices&amp;Codes'!$B:$B),AGRIBALYSE_Raw!$B:$B,AGRIBALYSE_Raw!O:O)*$E48,_xlfn.XLOOKUP(_xlfn.XLOOKUP(Tool_clean!$D48,'AveragePrices&amp;Codes'!$A:$A,'AveragePrices&amp;Codes'!$B:$B),AGRIBALYSE_Cooked!$C:$C,AGRIBALYSE_Cooked!P:P)*$E48),"")</f>
        <v>0</v>
      </c>
      <c r="M48">
        <f>IFERROR(IF($F48="Raw",_xlfn.XLOOKUP(_xlfn.XLOOKUP(Tool_clean!$D48,'AveragePrices&amp;Codes'!$A:$A,'AveragePrices&amp;Codes'!$B:$B),AGRIBALYSE_Raw!$B:$B,AGRIBALYSE_Raw!P:P)*$E48,_xlfn.XLOOKUP(_xlfn.XLOOKUP(Tool_clean!$D48,'AveragePrices&amp;Codes'!$A:$A,'AveragePrices&amp;Codes'!$B:$B),AGRIBALYSE_Cooked!$C:$C,AGRIBALYSE_Cooked!Q:Q)*$E48),"")</f>
        <v>0</v>
      </c>
      <c r="N48">
        <f>IFERROR(IF($F48="Raw",_xlfn.XLOOKUP(_xlfn.XLOOKUP(Tool_clean!$D48,'AveragePrices&amp;Codes'!$A:$A,'AveragePrices&amp;Codes'!$B:$B),AGRIBALYSE_Raw!$B:$B,AGRIBALYSE_Raw!Q:Q)*$E48,_xlfn.XLOOKUP(_xlfn.XLOOKUP(Tool_clean!$D48,'AveragePrices&amp;Codes'!$A:$A,'AveragePrices&amp;Codes'!$B:$B),AGRIBALYSE_Cooked!$C:$C,AGRIBALYSE_Cooked!R:R)*$E48),"")</f>
        <v>0</v>
      </c>
      <c r="O48">
        <f>IFERROR(IF($F48="Raw",_xlfn.XLOOKUP(_xlfn.XLOOKUP(Tool_clean!$D48,'AveragePrices&amp;Codes'!$A:$A,'AveragePrices&amp;Codes'!$B:$B),AGRIBALYSE_Raw!$B:$B,AGRIBALYSE_Raw!R:R)*$E48,_xlfn.XLOOKUP(_xlfn.XLOOKUP(Tool_clean!$D48,'AveragePrices&amp;Codes'!$A:$A,'AveragePrices&amp;Codes'!$B:$B),AGRIBALYSE_Cooked!$C:$C,AGRIBALYSE_Cooked!S:S)*$E48),"")</f>
        <v>0</v>
      </c>
      <c r="P48">
        <f>IFERROR(IF($F48="Raw",_xlfn.XLOOKUP(_xlfn.XLOOKUP(Tool_clean!$D48,'AveragePrices&amp;Codes'!$A:$A,'AveragePrices&amp;Codes'!$B:$B),AGRIBALYSE_Raw!$B:$B,AGRIBALYSE_Raw!S:S)*$E48,_xlfn.XLOOKUP(_xlfn.XLOOKUP(Tool_clean!$D48,'AveragePrices&amp;Codes'!$A:$A,'AveragePrices&amp;Codes'!$B:$B),AGRIBALYSE_Cooked!$C:$C,AGRIBALYSE_Cooked!T:T)*$E48),"")</f>
        <v>0</v>
      </c>
      <c r="Q48">
        <f>IFERROR(IF($F48="Raw",_xlfn.XLOOKUP(_xlfn.XLOOKUP(Tool_clean!$D48,'AveragePrices&amp;Codes'!$A:$A,'AveragePrices&amp;Codes'!$B:$B),AGRIBALYSE_Raw!$B:$B,AGRIBALYSE_Raw!T:T)*$E48,_xlfn.XLOOKUP(_xlfn.XLOOKUP(Tool_clean!$D48,'AveragePrices&amp;Codes'!$A:$A,'AveragePrices&amp;Codes'!$B:$B),AGRIBALYSE_Cooked!$C:$C,AGRIBALYSE_Cooked!U:U)*$E48),"")</f>
        <v>0</v>
      </c>
      <c r="R48">
        <f>IFERROR(IF($F48="Raw",_xlfn.XLOOKUP(_xlfn.XLOOKUP(Tool_clean!$D48,'AveragePrices&amp;Codes'!$A:$A,'AveragePrices&amp;Codes'!$B:$B),AGRIBALYSE_Raw!$B:$B,AGRIBALYSE_Raw!U:U)*$E48,_xlfn.XLOOKUP(_xlfn.XLOOKUP(Tool_clean!$D48,'AveragePrices&amp;Codes'!$A:$A,'AveragePrices&amp;Codes'!$B:$B),AGRIBALYSE_Cooked!$C:$C,AGRIBALYSE_Cooked!V:V)*$E48),"")</f>
        <v>0</v>
      </c>
      <c r="S48">
        <f>IFERROR(IF($F48="Raw",_xlfn.XLOOKUP(_xlfn.XLOOKUP(Tool_clean!$D48,'AveragePrices&amp;Codes'!$A:$A,'AveragePrices&amp;Codes'!$B:$B),AGRIBALYSE_Raw!$B:$B,AGRIBALYSE_Raw!V:V)*$E48,_xlfn.XLOOKUP(_xlfn.XLOOKUP(Tool_clean!$D48,'AveragePrices&amp;Codes'!$A:$A,'AveragePrices&amp;Codes'!$B:$B),AGRIBALYSE_Cooked!$C:$C,AGRIBALYSE_Cooked!W:W)*$E48),"")</f>
        <v>0</v>
      </c>
      <c r="T48">
        <f>IFERROR(IF($F48="Raw",_xlfn.XLOOKUP(_xlfn.XLOOKUP(Tool_clean!$D48,'AveragePrices&amp;Codes'!$A:$A,'AveragePrices&amp;Codes'!$B:$B),AGRIBALYSE_Raw!$B:$B,AGRIBALYSE_Raw!W:W)*$E48,_xlfn.XLOOKUP(_xlfn.XLOOKUP(Tool_clean!$D48,'AveragePrices&amp;Codes'!$A:$A,'AveragePrices&amp;Codes'!$B:$B),AGRIBALYSE_Cooked!$C:$C,AGRIBALYSE_Cooked!X:X)*$E48),"")</f>
        <v>0</v>
      </c>
      <c r="U48">
        <f>IFERROR(IF($F48="Raw",_xlfn.XLOOKUP(_xlfn.XLOOKUP(Tool_clean!$D48,'AveragePrices&amp;Codes'!$A:$A,'AveragePrices&amp;Codes'!$B:$B),AGRIBALYSE_Raw!$B:$B,AGRIBALYSE_Raw!X:X)*$E48,_xlfn.XLOOKUP(_xlfn.XLOOKUP(Tool_clean!$D48,'AveragePrices&amp;Codes'!$A:$A,'AveragePrices&amp;Codes'!$B:$B),AGRIBALYSE_Cooked!$C:$C,AGRIBALYSE_Cooked!Y:Y)*$E48),"")</f>
        <v>0</v>
      </c>
      <c r="V48">
        <f>IFERROR(IF($F48="Raw",_xlfn.XLOOKUP(_xlfn.XLOOKUP(Tool_clean!$D48,'AveragePrices&amp;Codes'!$A:$A,'AveragePrices&amp;Codes'!$B:$B),AGRIBALYSE_Raw!$B:$B,AGRIBALYSE_Raw!Y:Y)*$E48,_xlfn.XLOOKUP(_xlfn.XLOOKUP(Tool_clean!$D48,'AveragePrices&amp;Codes'!$A:$A,'AveragePrices&amp;Codes'!$B:$B),AGRIBALYSE_Cooked!$C:$C,AGRIBALYSE_Cooked!Z:Z)*$E48),"")</f>
        <v>0</v>
      </c>
      <c r="W48">
        <f>IFERROR(IF($F48="Raw",_xlfn.XLOOKUP(_xlfn.XLOOKUP(Tool_clean!$D48,'AveragePrices&amp;Codes'!$A:$A,'AveragePrices&amp;Codes'!$B:$B),AGRIBALYSE_Raw!$B:$B,AGRIBALYSE_Raw!Z:Z)*$E48,_xlfn.XLOOKUP(_xlfn.XLOOKUP(Tool_clean!$D48,'AveragePrices&amp;Codes'!$A:$A,'AveragePrices&amp;Codes'!$B:$B),AGRIBALYSE_Cooked!$C:$C,AGRIBALYSE_Cooked!AA:AA)*$E48),"")</f>
        <v>0</v>
      </c>
      <c r="X48">
        <f>IFERROR(IF($F48="Raw",_xlfn.XLOOKUP(_xlfn.XLOOKUP(Tool_clean!$D48,'AveragePrices&amp;Codes'!$A:$A,'AveragePrices&amp;Codes'!$B:$B),AGRIBALYSE_Raw!$B:$B,AGRIBALYSE_Raw!AA:AA)*$E48,_xlfn.XLOOKUP(_xlfn.XLOOKUP(Tool_clean!$D48,'AveragePrices&amp;Codes'!$A:$A,'AveragePrices&amp;Codes'!$B:$B),AGRIBALYSE_Cooked!$C:$C,AGRIBALYSE_Cooked!AB:AB)*$E48),"")</f>
        <v>0</v>
      </c>
      <c r="Y48">
        <f>IFERROR(IF($F48="Raw",_xlfn.XLOOKUP(_xlfn.XLOOKUP(Tool_clean!$D48,'AveragePrices&amp;Codes'!$A:$A,'AveragePrices&amp;Codes'!$B:$B),AGRIBALYSE_Raw!$B:$B,AGRIBALYSE_Raw!AB:AB)*$E48,_xlfn.XLOOKUP(_xlfn.XLOOKUP(Tool_clean!$D48,'AveragePrices&amp;Codes'!$A:$A,'AveragePrices&amp;Codes'!$B:$B),AGRIBALYSE_Cooked!$C:$C,AGRIBALYSE_Cooked!AC:AC)*$E48),"")</f>
        <v>0</v>
      </c>
      <c r="Z48">
        <f>IFERROR(IF($F48="Raw",_xlfn.XLOOKUP(_xlfn.XLOOKUP(Tool_clean!$D48,'AveragePrices&amp;Codes'!$A:$A,'AveragePrices&amp;Codes'!$B:$B),AGRIBALYSE_Raw!$B:$B,AGRIBALYSE_Raw!AC:AC)*$E48,_xlfn.XLOOKUP(_xlfn.XLOOKUP(Tool_clean!$D48,'AveragePrices&amp;Codes'!$A:$A,'AveragePrices&amp;Codes'!$B:$B),AGRIBALYSE_Cooked!$C:$C,AGRIBALYSE_Cooked!AD:AD)*$E48),"")</f>
        <v>0</v>
      </c>
      <c r="AA48">
        <f>IFERROR(IF($F48="Raw",_xlfn.XLOOKUP(_xlfn.XLOOKUP(Tool_clean!$D48,'AveragePrices&amp;Codes'!$A:$A,'AveragePrices&amp;Codes'!$B:$B),AGRIBALYSE_Raw!$B:$B,AGRIBALYSE_Raw!AD:AD)*$E48,_xlfn.XLOOKUP(_xlfn.XLOOKUP(Tool_clean!$D48,'AveragePrices&amp;Codes'!$A:$A,'AveragePrices&amp;Codes'!$B:$B),AGRIBALYSE_Cooked!$C:$C,AGRIBALYSE_Cooked!AE:AE)*$E48),"")</f>
        <v>0</v>
      </c>
      <c r="AB48" t="str" cm="1">
        <f t="array" ref="AB48">IFERROR(_xlfn.XLOOKUP(Tool_clean!$F48&amp;$E$2,'Cooking methods'!$A:$A&amp;'Cooking methods'!$B:$B,'Cooking methods'!C:C)*$E48,"")</f>
        <v/>
      </c>
      <c r="AC48" t="str" cm="1">
        <f t="array" ref="AC48">IFERROR(_xlfn.XLOOKUP(Tool_clean!$F48&amp;$E$2,'Cooking methods'!$A:$A&amp;'Cooking methods'!$B:$B,'Cooking methods'!D:D)*$E48,"")</f>
        <v/>
      </c>
      <c r="AD48" t="str" cm="1">
        <f t="array" ref="AD48">IFERROR(_xlfn.XLOOKUP(Tool_clean!$F48&amp;$E$2,'Cooking methods'!$A:$A&amp;'Cooking methods'!$B:$B,'Cooking methods'!E:E)*$E48,"")</f>
        <v/>
      </c>
      <c r="AE48" t="str" cm="1">
        <f t="array" ref="AE48">IFERROR(_xlfn.XLOOKUP(Tool_clean!$F48&amp;$E$2,'Cooking methods'!$A:$A&amp;'Cooking methods'!$B:$B,'Cooking methods'!F:F)*$E48,"")</f>
        <v/>
      </c>
      <c r="AF48" t="str" cm="1">
        <f t="array" ref="AF48">IFERROR(_xlfn.XLOOKUP(Tool_clean!$F48&amp;$E$2,'Cooking methods'!$A:$A&amp;'Cooking methods'!$B:$B,'Cooking methods'!G:G)*$E48,"")</f>
        <v/>
      </c>
      <c r="AG48" t="str" cm="1">
        <f t="array" ref="AG48">IFERROR(_xlfn.XLOOKUP(Tool_clean!$F48&amp;$E$2,'Cooking methods'!$A:$A&amp;'Cooking methods'!$B:$B,'Cooking methods'!H:H)*$E48,"")</f>
        <v/>
      </c>
      <c r="AH48" t="str" cm="1">
        <f t="array" ref="AH48">IFERROR(_xlfn.XLOOKUP(Tool_clean!$F48&amp;$E$2,'Cooking methods'!$A:$A&amp;'Cooking methods'!$B:$B,'Cooking methods'!I:I)*$E48,"")</f>
        <v/>
      </c>
      <c r="AI48" t="str" cm="1">
        <f t="array" ref="AI48">IFERROR(_xlfn.XLOOKUP(Tool_clean!$F48&amp;$E$2,'Cooking methods'!$A:$A&amp;'Cooking methods'!$B:$B,'Cooking methods'!J:J)*$E48,"")</f>
        <v/>
      </c>
      <c r="AJ48" t="str" cm="1">
        <f t="array" ref="AJ48">IFERROR(_xlfn.XLOOKUP(Tool_clean!$F48&amp;$E$2,'Cooking methods'!$A:$A&amp;'Cooking methods'!$B:$B,'Cooking methods'!K:K)*$E48,"")</f>
        <v/>
      </c>
      <c r="AK48" t="str" cm="1">
        <f t="array" ref="AK48">IFERROR(_xlfn.XLOOKUP(Tool_clean!$F48&amp;$E$2,'Cooking methods'!$A:$A&amp;'Cooking methods'!$B:$B,'Cooking methods'!L:L)*$E48,"")</f>
        <v/>
      </c>
      <c r="AL48" t="str" cm="1">
        <f t="array" ref="AL48">IFERROR(_xlfn.XLOOKUP(Tool_clean!$F48&amp;$E$2,'Cooking methods'!$A:$A&amp;'Cooking methods'!$B:$B,'Cooking methods'!M:M)*$E48,"")</f>
        <v/>
      </c>
      <c r="AM48" t="str" cm="1">
        <f t="array" ref="AM48">IFERROR(_xlfn.XLOOKUP(Tool_clean!$F48&amp;$E$2,'Cooking methods'!$A:$A&amp;'Cooking methods'!$B:$B,'Cooking methods'!N:N)*$E48,"")</f>
        <v/>
      </c>
      <c r="AN48" t="str" cm="1">
        <f t="array" ref="AN48">IFERROR(_xlfn.XLOOKUP(Tool_clean!$F48&amp;$E$2,'Cooking methods'!$A:$A&amp;'Cooking methods'!$B:$B,'Cooking methods'!O:O)*$E48,"")</f>
        <v/>
      </c>
      <c r="AO48" t="str" cm="1">
        <f t="array" ref="AO48">IFERROR(_xlfn.XLOOKUP(Tool_clean!$F48&amp;$E$2,'Cooking methods'!$A:$A&amp;'Cooking methods'!$B:$B,'Cooking methods'!P:P)*$E48,"")</f>
        <v/>
      </c>
      <c r="AP48" t="str" cm="1">
        <f t="array" ref="AP48">IFERROR(_xlfn.XLOOKUP(Tool_clean!$F48&amp;$E$2,'Cooking methods'!$A:$A&amp;'Cooking methods'!$B:$B,'Cooking methods'!Q:Q)*$E48,"")</f>
        <v/>
      </c>
      <c r="AQ48" t="str" cm="1">
        <f t="array" ref="AQ48">IFERROR(_xlfn.XLOOKUP(Tool_clean!$F48&amp;$E$2,'Cooking methods'!$A:$A&amp;'Cooking methods'!$B:$B,'Cooking methods'!R:R)*$E48,"")</f>
        <v/>
      </c>
      <c r="AR48" t="str" cm="1">
        <f t="array" ref="AR48">IFERROR(_xlfn.XLOOKUP(Tool_clean!$G48&amp;$E$2,'Waste management'!$A:$A&amp;'Waste management'!$B:$B,'Waste management'!C:C)*$E48,"")</f>
        <v/>
      </c>
      <c r="AS48" t="str" cm="1">
        <f t="array" ref="AS48">IFERROR(_xlfn.XLOOKUP(Tool_clean!$G48&amp;$E$2,'Waste management'!$A:$A&amp;'Waste management'!$B:$B,'Waste management'!D:D)*$E48,"")</f>
        <v/>
      </c>
      <c r="AT48" t="str" cm="1">
        <f t="array" ref="AT48">IFERROR(_xlfn.XLOOKUP(Tool_clean!$G48&amp;$E$2,'Waste management'!$A:$A&amp;'Waste management'!$B:$B,'Waste management'!E:E)*$E48,"")</f>
        <v/>
      </c>
      <c r="AU48" t="str" cm="1">
        <f t="array" ref="AU48">IFERROR(_xlfn.XLOOKUP(Tool_clean!$G48&amp;$E$2,'Waste management'!$A:$A&amp;'Waste management'!$B:$B,'Waste management'!F:F)*$E48,"")</f>
        <v/>
      </c>
      <c r="AV48" t="str" cm="1">
        <f t="array" ref="AV48">IFERROR(_xlfn.XLOOKUP(Tool_clean!$G48&amp;$E$2,'Waste management'!$A:$A&amp;'Waste management'!$B:$B,'Waste management'!G:G)*$E48,"")</f>
        <v/>
      </c>
      <c r="AW48" t="str" cm="1">
        <f t="array" ref="AW48">IFERROR(_xlfn.XLOOKUP(Tool_clean!$G48&amp;$E$2,'Waste management'!$A:$A&amp;'Waste management'!$B:$B,'Waste management'!H:H)*$E48,"")</f>
        <v/>
      </c>
      <c r="AX48" t="str" cm="1">
        <f t="array" ref="AX48">IFERROR(_xlfn.XLOOKUP(Tool_clean!$G48&amp;$E$2,'Waste management'!$A:$A&amp;'Waste management'!$B:$B,'Waste management'!I:I)*$E48,"")</f>
        <v/>
      </c>
      <c r="AY48" t="str" cm="1">
        <f t="array" ref="AY48">IFERROR(_xlfn.XLOOKUP(Tool_clean!$G48&amp;$E$2,'Waste management'!$A:$A&amp;'Waste management'!$B:$B,'Waste management'!J:J)*$E48,"")</f>
        <v/>
      </c>
      <c r="AZ48" t="str" cm="1">
        <f t="array" ref="AZ48">IFERROR(_xlfn.XLOOKUP(Tool_clean!$G48&amp;$E$2,'Waste management'!$A:$A&amp;'Waste management'!$B:$B,'Waste management'!K:K)*$E48,"")</f>
        <v/>
      </c>
      <c r="BA48" t="str" cm="1">
        <f t="array" ref="BA48">IFERROR(_xlfn.XLOOKUP(Tool_clean!$G48&amp;$E$2,'Waste management'!$A:$A&amp;'Waste management'!$B:$B,'Waste management'!L:L)*$E48,"")</f>
        <v/>
      </c>
      <c r="BB48" t="str" cm="1">
        <f t="array" ref="BB48">IFERROR(_xlfn.XLOOKUP(Tool_clean!$G48&amp;$E$2,'Waste management'!$A:$A&amp;'Waste management'!$B:$B,'Waste management'!M:M)*$E48,"")</f>
        <v/>
      </c>
      <c r="BC48" t="str" cm="1">
        <f t="array" ref="BC48">IFERROR(_xlfn.XLOOKUP(Tool_clean!$G48&amp;$E$2,'Waste management'!$A:$A&amp;'Waste management'!$B:$B,'Waste management'!N:N)*$E48,"")</f>
        <v/>
      </c>
      <c r="BD48" t="str" cm="1">
        <f t="array" ref="BD48">IFERROR(_xlfn.XLOOKUP(Tool_clean!$G48&amp;$E$2,'Waste management'!$A:$A&amp;'Waste management'!$B:$B,'Waste management'!O:O)*$E48,"")</f>
        <v/>
      </c>
      <c r="BE48" t="str" cm="1">
        <f t="array" ref="BE48">IFERROR(_xlfn.XLOOKUP(Tool_clean!$G48&amp;$E$2,'Waste management'!$A:$A&amp;'Waste management'!$B:$B,'Waste management'!P:P)*$E48,"")</f>
        <v/>
      </c>
      <c r="BF48" t="str" cm="1">
        <f t="array" ref="BF48">IFERROR(_xlfn.XLOOKUP(Tool_clean!$G48&amp;$E$2,'Waste management'!$A:$A&amp;'Waste management'!$B:$B,'Waste management'!Q:Q)*$E48,"")</f>
        <v/>
      </c>
      <c r="BG48" t="str" cm="1">
        <f t="array" ref="BG48">IFERROR(_xlfn.XLOOKUP(Tool_clean!$G48&amp;$E$2,'Waste management'!$A:$A&amp;'Waste management'!$B:$B,'Waste management'!R:R)*$E48,"")</f>
        <v/>
      </c>
      <c r="BH48" t="str">
        <f>IFERROR((L48+AR48+AB48)*_xlfn.XLOOKUP(Tool_clean!BH$4,Monetization_Factors!$A:$A,Monetization_Factors!$D:$D),"")</f>
        <v/>
      </c>
      <c r="BI48" t="str">
        <f>IFERROR((M48+AS48+AC48)*_xlfn.XLOOKUP(Tool_clean!BI$4,Monetization_Factors!$A:$A,Monetization_Factors!$D:$D),"")</f>
        <v/>
      </c>
      <c r="BJ48" t="str">
        <f>IFERROR((N48+AT48+AD48)*_xlfn.XLOOKUP(Tool_clean!BJ$4,Monetization_Factors!$A:$A,Monetization_Factors!$D:$D),"")</f>
        <v/>
      </c>
      <c r="BK48" t="str">
        <f>IFERROR((O48+AU48+AE48)*_xlfn.XLOOKUP(Tool_clean!BK$4,Monetization_Factors!$A:$A,Monetization_Factors!$D:$D),"")</f>
        <v/>
      </c>
      <c r="BL48" t="str">
        <f>IFERROR((P48+AV48+AF48)*_xlfn.XLOOKUP(Tool_clean!BL$4,Monetization_Factors!$A:$A,Monetization_Factors!$D:$D),"")</f>
        <v/>
      </c>
      <c r="BM48" t="str">
        <f>IFERROR((Q48+AW48+AG48)*_xlfn.XLOOKUP(Tool_clean!BM$4,Monetization_Factors!$A:$A,Monetization_Factors!$D:$D),"")</f>
        <v/>
      </c>
      <c r="BN48" t="str">
        <f>IFERROR((R48+AX48+AH48)*_xlfn.XLOOKUP(Tool_clean!BN$4,Monetization_Factors!$A:$A,Monetization_Factors!$D:$D),"")</f>
        <v/>
      </c>
      <c r="BO48" t="str">
        <f>IFERROR((S48+AY48+AI48)*_xlfn.XLOOKUP(Tool_clean!BO$4,Monetization_Factors!$A:$A,Monetization_Factors!$D:$D),"")</f>
        <v/>
      </c>
      <c r="BP48" t="str">
        <f>IFERROR((T48+AZ48+AJ48)*_xlfn.XLOOKUP(Tool_clean!BP$4,Monetization_Factors!$A:$A,Monetization_Factors!$D:$D),"")</f>
        <v/>
      </c>
      <c r="BQ48" t="str">
        <f>IFERROR((U48+BA48+AK48)*_xlfn.XLOOKUP(Tool_clean!BQ$4,Monetization_Factors!$A:$A,Monetization_Factors!$D:$D),"")</f>
        <v/>
      </c>
      <c r="BR48" t="str">
        <f>IFERROR((V48+BB48+AL48)*_xlfn.XLOOKUP(Tool_clean!BR$4,Monetization_Factors!$A:$A,Monetization_Factors!$D:$D),"")</f>
        <v/>
      </c>
      <c r="BS48" t="str">
        <f>IFERROR((W48+BC48+AM48)*_xlfn.XLOOKUP(Tool_clean!BS$4,Monetization_Factors!$A:$A,Monetization_Factors!$D:$D),"")</f>
        <v/>
      </c>
      <c r="BT48" t="str">
        <f>IFERROR((X48+BD48+AN48)*_xlfn.XLOOKUP(Tool_clean!BT$4,Monetization_Factors!$A:$A,Monetization_Factors!$D:$D),"")</f>
        <v/>
      </c>
      <c r="BU48" t="str">
        <f>IFERROR((Y48+BE48+AO48)*_xlfn.XLOOKUP(Tool_clean!BU$4,Monetization_Factors!$A:$A,Monetization_Factors!$D:$D),"")</f>
        <v/>
      </c>
      <c r="BV48" t="str">
        <f>IFERROR((Z48+BF48+AP48)*_xlfn.XLOOKUP(Tool_clean!BV$4,Monetization_Factors!$A:$A,Monetization_Factors!$D:$D),"")</f>
        <v/>
      </c>
      <c r="BW48" t="str">
        <f>IFERROR((AA48+BG48+AQ48)*_xlfn.XLOOKUP(Tool_clean!BW$4,Monetization_Factors!$A:$A,Monetization_Factors!$D:$D),"")</f>
        <v/>
      </c>
      <c r="BX48" s="38" t="str" cm="1">
        <f t="array" ref="BX48">IFERROR(_xlfn.IFS(I48&gt;0,I48*E48,I48="",J48*E48),"")</f>
        <v/>
      </c>
      <c r="BY48" s="38">
        <f t="shared" si="33"/>
        <v>0</v>
      </c>
      <c r="BZ48" s="38" t="str">
        <f t="shared" si="34"/>
        <v/>
      </c>
      <c r="CA48" s="38" t="str">
        <f t="shared" si="35"/>
        <v/>
      </c>
      <c r="CB48" t="str">
        <f t="shared" si="66"/>
        <v/>
      </c>
      <c r="CC48" t="str">
        <f t="shared" si="36"/>
        <v/>
      </c>
      <c r="CD48" t="str">
        <f t="shared" si="37"/>
        <v/>
      </c>
      <c r="CE48" t="str">
        <f t="shared" si="38"/>
        <v/>
      </c>
      <c r="CF48" t="str">
        <f t="shared" si="39"/>
        <v/>
      </c>
      <c r="CG48" t="str">
        <f t="shared" si="40"/>
        <v/>
      </c>
      <c r="CH48" t="str">
        <f t="shared" si="41"/>
        <v/>
      </c>
      <c r="CI48" t="str">
        <f t="shared" si="42"/>
        <v/>
      </c>
      <c r="CJ48" t="str">
        <f t="shared" si="43"/>
        <v/>
      </c>
      <c r="CK48" t="str">
        <f t="shared" si="44"/>
        <v/>
      </c>
      <c r="CL48" t="str">
        <f t="shared" si="45"/>
        <v/>
      </c>
      <c r="CM48" t="str">
        <f t="shared" si="46"/>
        <v/>
      </c>
      <c r="CN48" t="str">
        <f t="shared" si="47"/>
        <v/>
      </c>
      <c r="CO48" t="str">
        <f t="shared" si="48"/>
        <v/>
      </c>
      <c r="CP48" t="str">
        <f t="shared" si="49"/>
        <v/>
      </c>
      <c r="CQ48" t="str">
        <f t="shared" si="50"/>
        <v/>
      </c>
      <c r="CR48" t="str">
        <f t="shared" si="67"/>
        <v/>
      </c>
      <c r="CS48" t="str">
        <f t="shared" si="51"/>
        <v/>
      </c>
      <c r="CT48" t="str">
        <f t="shared" si="52"/>
        <v/>
      </c>
      <c r="CU48" t="str">
        <f t="shared" si="53"/>
        <v/>
      </c>
      <c r="CV48" t="str">
        <f t="shared" si="54"/>
        <v/>
      </c>
      <c r="CW48" t="str">
        <f t="shared" si="55"/>
        <v/>
      </c>
      <c r="CX48" t="str">
        <f t="shared" si="56"/>
        <v/>
      </c>
      <c r="CY48" t="str">
        <f t="shared" si="57"/>
        <v/>
      </c>
      <c r="CZ48" t="str">
        <f t="shared" si="58"/>
        <v/>
      </c>
      <c r="DA48" t="str">
        <f t="shared" si="59"/>
        <v/>
      </c>
      <c r="DB48" t="str">
        <f t="shared" si="60"/>
        <v/>
      </c>
      <c r="DC48" t="str">
        <f t="shared" si="61"/>
        <v/>
      </c>
      <c r="DD48" t="str">
        <f t="shared" si="62"/>
        <v/>
      </c>
      <c r="DE48" t="str">
        <f t="shared" si="63"/>
        <v/>
      </c>
      <c r="DF48" t="str">
        <f t="shared" si="64"/>
        <v/>
      </c>
      <c r="DG48" t="str">
        <f t="shared" si="65"/>
        <v/>
      </c>
      <c r="DH48" s="5" t="str">
        <f>IFERROR((CR48*$B$2*(1-$H48)*('CAR.CAP_per person'!B$2))/(_xlfn.XLOOKUP($E$2,EU_countries_GDP!$A$2:$A$29,EU_countries_GDP!$E$2:$E$29)),"")</f>
        <v/>
      </c>
      <c r="DI48" s="5" t="str">
        <f>IFERROR((CS48*$B$2*(1-$H48)*('CAR.CAP_per person'!C$2))/(_xlfn.XLOOKUP($E$2,EU_countries_GDP!$A$2:$A$29,EU_countries_GDP!$E$2:$E$29)),"")</f>
        <v/>
      </c>
      <c r="DJ48" s="5" t="str">
        <f>IFERROR((CT48*$B$2*(1-$H48)*('CAR.CAP_per person'!D$2))/(_xlfn.XLOOKUP($E$2,EU_countries_GDP!$A$2:$A$29,EU_countries_GDP!$E$2:$E$29)),"")</f>
        <v/>
      </c>
      <c r="DK48" s="5" t="str">
        <f>IFERROR((CU48*$B$2*(1-$H48)*('CAR.CAP_per person'!E$2))/(_xlfn.XLOOKUP($E$2,EU_countries_GDP!$A$2:$A$29,EU_countries_GDP!$E$2:$E$29)),"")</f>
        <v/>
      </c>
      <c r="DL48" s="5" t="str">
        <f>IFERROR((CV48*$B$2*(1-$H48)*('CAR.CAP_per person'!F$2))/(_xlfn.XLOOKUP($E$2,EU_countries_GDP!$A$2:$A$29,EU_countries_GDP!$E$2:$E$29)),"")</f>
        <v/>
      </c>
      <c r="DM48" s="5" t="str">
        <f>IFERROR((CW48*$B$2*(1-$H48)*('CAR.CAP_per person'!G$2))/(_xlfn.XLOOKUP($E$2,EU_countries_GDP!$A$2:$A$29,EU_countries_GDP!$E$2:$E$29)),"")</f>
        <v/>
      </c>
      <c r="DN48" s="5" t="str">
        <f>IFERROR((CX48*$B$2*(1-$H48)*('CAR.CAP_per person'!H$2))/(_xlfn.XLOOKUP($E$2,EU_countries_GDP!$A$2:$A$29,EU_countries_GDP!$E$2:$E$29)),"")</f>
        <v/>
      </c>
      <c r="DO48" s="5" t="str">
        <f>IFERROR((CY48*$B$2*(1-$H48)*('CAR.CAP_per person'!I$2))/(_xlfn.XLOOKUP($E$2,EU_countries_GDP!$A$2:$A$29,EU_countries_GDP!$E$2:$E$29)),"")</f>
        <v/>
      </c>
      <c r="DP48" s="5" t="str">
        <f>IFERROR((CZ48*$B$2*(1-$H48)*('CAR.CAP_per person'!J$2))/(_xlfn.XLOOKUP($E$2,EU_countries_GDP!$A$2:$A$29,EU_countries_GDP!$E$2:$E$29)),"")</f>
        <v/>
      </c>
      <c r="DQ48" s="5" t="str">
        <f>IFERROR((DA48*$B$2*(1-$H48)*('CAR.CAP_per person'!K$2))/(_xlfn.XLOOKUP($E$2,EU_countries_GDP!$A$2:$A$29,EU_countries_GDP!$E$2:$E$29)),"")</f>
        <v/>
      </c>
      <c r="DR48" s="5" t="str">
        <f>IFERROR((DB48*$B$2*(1-$H48)*('CAR.CAP_per person'!L$2))/(_xlfn.XLOOKUP($E$2,EU_countries_GDP!$A$2:$A$29,EU_countries_GDP!$E$2:$E$29)),"")</f>
        <v/>
      </c>
      <c r="DS48" s="5" t="str">
        <f>IFERROR((DC48*$B$2*(1-$H48)*('CAR.CAP_per person'!M$2))/(_xlfn.XLOOKUP($E$2,EU_countries_GDP!$A$2:$A$29,EU_countries_GDP!$E$2:$E$29)),"")</f>
        <v/>
      </c>
      <c r="DT48" s="5" t="str">
        <f>IFERROR((DD48*$B$2*(1-$H48)*('CAR.CAP_per person'!N$2))/(_xlfn.XLOOKUP($E$2,EU_countries_GDP!$A$2:$A$29,EU_countries_GDP!$E$2:$E$29)),"")</f>
        <v/>
      </c>
      <c r="DU48" s="5" t="str">
        <f>IFERROR((DE48*$B$2*(1-$H48)*('CAR.CAP_per person'!O$2))/(_xlfn.XLOOKUP($E$2,EU_countries_GDP!$A$2:$A$29,EU_countries_GDP!$E$2:$E$29)),"")</f>
        <v/>
      </c>
      <c r="DV48" s="5" t="str">
        <f>IFERROR((DF48*$B$2*(1-$H48)*('CAR.CAP_per person'!P$2))/(_xlfn.XLOOKUP($E$2,EU_countries_GDP!$A$2:$A$29,EU_countries_GDP!$E$2:$E$29)),"")</f>
        <v/>
      </c>
      <c r="DW48" s="5" t="str">
        <f>IFERROR((DG48*$B$2*(1-$H48)*('CAR.CAP_per person'!Q$2))/(_xlfn.XLOOKUP($E$2,EU_countries_GDP!$A$2:$A$29,EU_countries_GDP!$E$2:$E$29)),"")</f>
        <v/>
      </c>
    </row>
    <row r="49" spans="2:127">
      <c r="B49" t="str">
        <f>_xlfn.XLOOKUP(D49,Table5[Ingredient],Table5[Category],"",FALSE)</f>
        <v/>
      </c>
      <c r="C49" s="33"/>
      <c r="D49" s="33"/>
      <c r="E49" s="33"/>
      <c r="F49" s="33"/>
      <c r="G49" s="33"/>
      <c r="H49" s="33"/>
      <c r="I49" s="33"/>
      <c r="J49" s="37" t="str">
        <f>IFERROR(INDEX('AveragePrices&amp;Codes'!G:AG, MATCH($D49, 'AveragePrices&amp;Codes'!$A:$A, 0), MATCH(Tool_clean!$E$2, 'AveragePrices&amp;Codes'!$G$1:$AG$1, 0)),"")</f>
        <v/>
      </c>
      <c r="K49" s="37" t="str">
        <f t="shared" si="32"/>
        <v/>
      </c>
      <c r="L49">
        <f>IFERROR(IF($F49="Raw",_xlfn.XLOOKUP(_xlfn.XLOOKUP(Tool_clean!$D49,'AveragePrices&amp;Codes'!$A:$A,'AveragePrices&amp;Codes'!$B:$B),AGRIBALYSE_Raw!$B:$B,AGRIBALYSE_Raw!O:O)*$E49,_xlfn.XLOOKUP(_xlfn.XLOOKUP(Tool_clean!$D49,'AveragePrices&amp;Codes'!$A:$A,'AveragePrices&amp;Codes'!$B:$B),AGRIBALYSE_Cooked!$C:$C,AGRIBALYSE_Cooked!P:P)*$E49),"")</f>
        <v>0</v>
      </c>
      <c r="M49">
        <f>IFERROR(IF($F49="Raw",_xlfn.XLOOKUP(_xlfn.XLOOKUP(Tool_clean!$D49,'AveragePrices&amp;Codes'!$A:$A,'AveragePrices&amp;Codes'!$B:$B),AGRIBALYSE_Raw!$B:$B,AGRIBALYSE_Raw!P:P)*$E49,_xlfn.XLOOKUP(_xlfn.XLOOKUP(Tool_clean!$D49,'AveragePrices&amp;Codes'!$A:$A,'AveragePrices&amp;Codes'!$B:$B),AGRIBALYSE_Cooked!$C:$C,AGRIBALYSE_Cooked!Q:Q)*$E49),"")</f>
        <v>0</v>
      </c>
      <c r="N49">
        <f>IFERROR(IF($F49="Raw",_xlfn.XLOOKUP(_xlfn.XLOOKUP(Tool_clean!$D49,'AveragePrices&amp;Codes'!$A:$A,'AveragePrices&amp;Codes'!$B:$B),AGRIBALYSE_Raw!$B:$B,AGRIBALYSE_Raw!Q:Q)*$E49,_xlfn.XLOOKUP(_xlfn.XLOOKUP(Tool_clean!$D49,'AveragePrices&amp;Codes'!$A:$A,'AveragePrices&amp;Codes'!$B:$B),AGRIBALYSE_Cooked!$C:$C,AGRIBALYSE_Cooked!R:R)*$E49),"")</f>
        <v>0</v>
      </c>
      <c r="O49">
        <f>IFERROR(IF($F49="Raw",_xlfn.XLOOKUP(_xlfn.XLOOKUP(Tool_clean!$D49,'AveragePrices&amp;Codes'!$A:$A,'AveragePrices&amp;Codes'!$B:$B),AGRIBALYSE_Raw!$B:$B,AGRIBALYSE_Raw!R:R)*$E49,_xlfn.XLOOKUP(_xlfn.XLOOKUP(Tool_clean!$D49,'AveragePrices&amp;Codes'!$A:$A,'AveragePrices&amp;Codes'!$B:$B),AGRIBALYSE_Cooked!$C:$C,AGRIBALYSE_Cooked!S:S)*$E49),"")</f>
        <v>0</v>
      </c>
      <c r="P49">
        <f>IFERROR(IF($F49="Raw",_xlfn.XLOOKUP(_xlfn.XLOOKUP(Tool_clean!$D49,'AveragePrices&amp;Codes'!$A:$A,'AveragePrices&amp;Codes'!$B:$B),AGRIBALYSE_Raw!$B:$B,AGRIBALYSE_Raw!S:S)*$E49,_xlfn.XLOOKUP(_xlfn.XLOOKUP(Tool_clean!$D49,'AveragePrices&amp;Codes'!$A:$A,'AveragePrices&amp;Codes'!$B:$B),AGRIBALYSE_Cooked!$C:$C,AGRIBALYSE_Cooked!T:T)*$E49),"")</f>
        <v>0</v>
      </c>
      <c r="Q49">
        <f>IFERROR(IF($F49="Raw",_xlfn.XLOOKUP(_xlfn.XLOOKUP(Tool_clean!$D49,'AveragePrices&amp;Codes'!$A:$A,'AveragePrices&amp;Codes'!$B:$B),AGRIBALYSE_Raw!$B:$B,AGRIBALYSE_Raw!T:T)*$E49,_xlfn.XLOOKUP(_xlfn.XLOOKUP(Tool_clean!$D49,'AveragePrices&amp;Codes'!$A:$A,'AveragePrices&amp;Codes'!$B:$B),AGRIBALYSE_Cooked!$C:$C,AGRIBALYSE_Cooked!U:U)*$E49),"")</f>
        <v>0</v>
      </c>
      <c r="R49">
        <f>IFERROR(IF($F49="Raw",_xlfn.XLOOKUP(_xlfn.XLOOKUP(Tool_clean!$D49,'AveragePrices&amp;Codes'!$A:$A,'AveragePrices&amp;Codes'!$B:$B),AGRIBALYSE_Raw!$B:$B,AGRIBALYSE_Raw!U:U)*$E49,_xlfn.XLOOKUP(_xlfn.XLOOKUP(Tool_clean!$D49,'AveragePrices&amp;Codes'!$A:$A,'AveragePrices&amp;Codes'!$B:$B),AGRIBALYSE_Cooked!$C:$C,AGRIBALYSE_Cooked!V:V)*$E49),"")</f>
        <v>0</v>
      </c>
      <c r="S49">
        <f>IFERROR(IF($F49="Raw",_xlfn.XLOOKUP(_xlfn.XLOOKUP(Tool_clean!$D49,'AveragePrices&amp;Codes'!$A:$A,'AveragePrices&amp;Codes'!$B:$B),AGRIBALYSE_Raw!$B:$B,AGRIBALYSE_Raw!V:V)*$E49,_xlfn.XLOOKUP(_xlfn.XLOOKUP(Tool_clean!$D49,'AveragePrices&amp;Codes'!$A:$A,'AveragePrices&amp;Codes'!$B:$B),AGRIBALYSE_Cooked!$C:$C,AGRIBALYSE_Cooked!W:W)*$E49),"")</f>
        <v>0</v>
      </c>
      <c r="T49">
        <f>IFERROR(IF($F49="Raw",_xlfn.XLOOKUP(_xlfn.XLOOKUP(Tool_clean!$D49,'AveragePrices&amp;Codes'!$A:$A,'AveragePrices&amp;Codes'!$B:$B),AGRIBALYSE_Raw!$B:$B,AGRIBALYSE_Raw!W:W)*$E49,_xlfn.XLOOKUP(_xlfn.XLOOKUP(Tool_clean!$D49,'AveragePrices&amp;Codes'!$A:$A,'AveragePrices&amp;Codes'!$B:$B),AGRIBALYSE_Cooked!$C:$C,AGRIBALYSE_Cooked!X:X)*$E49),"")</f>
        <v>0</v>
      </c>
      <c r="U49">
        <f>IFERROR(IF($F49="Raw",_xlfn.XLOOKUP(_xlfn.XLOOKUP(Tool_clean!$D49,'AveragePrices&amp;Codes'!$A:$A,'AveragePrices&amp;Codes'!$B:$B),AGRIBALYSE_Raw!$B:$B,AGRIBALYSE_Raw!X:X)*$E49,_xlfn.XLOOKUP(_xlfn.XLOOKUP(Tool_clean!$D49,'AveragePrices&amp;Codes'!$A:$A,'AveragePrices&amp;Codes'!$B:$B),AGRIBALYSE_Cooked!$C:$C,AGRIBALYSE_Cooked!Y:Y)*$E49),"")</f>
        <v>0</v>
      </c>
      <c r="V49">
        <f>IFERROR(IF($F49="Raw",_xlfn.XLOOKUP(_xlfn.XLOOKUP(Tool_clean!$D49,'AveragePrices&amp;Codes'!$A:$A,'AveragePrices&amp;Codes'!$B:$B),AGRIBALYSE_Raw!$B:$B,AGRIBALYSE_Raw!Y:Y)*$E49,_xlfn.XLOOKUP(_xlfn.XLOOKUP(Tool_clean!$D49,'AveragePrices&amp;Codes'!$A:$A,'AveragePrices&amp;Codes'!$B:$B),AGRIBALYSE_Cooked!$C:$C,AGRIBALYSE_Cooked!Z:Z)*$E49),"")</f>
        <v>0</v>
      </c>
      <c r="W49">
        <f>IFERROR(IF($F49="Raw",_xlfn.XLOOKUP(_xlfn.XLOOKUP(Tool_clean!$D49,'AveragePrices&amp;Codes'!$A:$A,'AveragePrices&amp;Codes'!$B:$B),AGRIBALYSE_Raw!$B:$B,AGRIBALYSE_Raw!Z:Z)*$E49,_xlfn.XLOOKUP(_xlfn.XLOOKUP(Tool_clean!$D49,'AveragePrices&amp;Codes'!$A:$A,'AveragePrices&amp;Codes'!$B:$B),AGRIBALYSE_Cooked!$C:$C,AGRIBALYSE_Cooked!AA:AA)*$E49),"")</f>
        <v>0</v>
      </c>
      <c r="X49">
        <f>IFERROR(IF($F49="Raw",_xlfn.XLOOKUP(_xlfn.XLOOKUP(Tool_clean!$D49,'AveragePrices&amp;Codes'!$A:$A,'AveragePrices&amp;Codes'!$B:$B),AGRIBALYSE_Raw!$B:$B,AGRIBALYSE_Raw!AA:AA)*$E49,_xlfn.XLOOKUP(_xlfn.XLOOKUP(Tool_clean!$D49,'AveragePrices&amp;Codes'!$A:$A,'AveragePrices&amp;Codes'!$B:$B),AGRIBALYSE_Cooked!$C:$C,AGRIBALYSE_Cooked!AB:AB)*$E49),"")</f>
        <v>0</v>
      </c>
      <c r="Y49">
        <f>IFERROR(IF($F49="Raw",_xlfn.XLOOKUP(_xlfn.XLOOKUP(Tool_clean!$D49,'AveragePrices&amp;Codes'!$A:$A,'AveragePrices&amp;Codes'!$B:$B),AGRIBALYSE_Raw!$B:$B,AGRIBALYSE_Raw!AB:AB)*$E49,_xlfn.XLOOKUP(_xlfn.XLOOKUP(Tool_clean!$D49,'AveragePrices&amp;Codes'!$A:$A,'AveragePrices&amp;Codes'!$B:$B),AGRIBALYSE_Cooked!$C:$C,AGRIBALYSE_Cooked!AC:AC)*$E49),"")</f>
        <v>0</v>
      </c>
      <c r="Z49">
        <f>IFERROR(IF($F49="Raw",_xlfn.XLOOKUP(_xlfn.XLOOKUP(Tool_clean!$D49,'AveragePrices&amp;Codes'!$A:$A,'AveragePrices&amp;Codes'!$B:$B),AGRIBALYSE_Raw!$B:$B,AGRIBALYSE_Raw!AC:AC)*$E49,_xlfn.XLOOKUP(_xlfn.XLOOKUP(Tool_clean!$D49,'AveragePrices&amp;Codes'!$A:$A,'AveragePrices&amp;Codes'!$B:$B),AGRIBALYSE_Cooked!$C:$C,AGRIBALYSE_Cooked!AD:AD)*$E49),"")</f>
        <v>0</v>
      </c>
      <c r="AA49">
        <f>IFERROR(IF($F49="Raw",_xlfn.XLOOKUP(_xlfn.XLOOKUP(Tool_clean!$D49,'AveragePrices&amp;Codes'!$A:$A,'AveragePrices&amp;Codes'!$B:$B),AGRIBALYSE_Raw!$B:$B,AGRIBALYSE_Raw!AD:AD)*$E49,_xlfn.XLOOKUP(_xlfn.XLOOKUP(Tool_clean!$D49,'AveragePrices&amp;Codes'!$A:$A,'AveragePrices&amp;Codes'!$B:$B),AGRIBALYSE_Cooked!$C:$C,AGRIBALYSE_Cooked!AE:AE)*$E49),"")</f>
        <v>0</v>
      </c>
      <c r="AB49" t="str" cm="1">
        <f t="array" ref="AB49">IFERROR(_xlfn.XLOOKUP(Tool_clean!$F49&amp;$E$2,'Cooking methods'!$A:$A&amp;'Cooking methods'!$B:$B,'Cooking methods'!C:C)*$E49,"")</f>
        <v/>
      </c>
      <c r="AC49" t="str" cm="1">
        <f t="array" ref="AC49">IFERROR(_xlfn.XLOOKUP(Tool_clean!$F49&amp;$E$2,'Cooking methods'!$A:$A&amp;'Cooking methods'!$B:$B,'Cooking methods'!D:D)*$E49,"")</f>
        <v/>
      </c>
      <c r="AD49" t="str" cm="1">
        <f t="array" ref="AD49">IFERROR(_xlfn.XLOOKUP(Tool_clean!$F49&amp;$E$2,'Cooking methods'!$A:$A&amp;'Cooking methods'!$B:$B,'Cooking methods'!E:E)*$E49,"")</f>
        <v/>
      </c>
      <c r="AE49" t="str" cm="1">
        <f t="array" ref="AE49">IFERROR(_xlfn.XLOOKUP(Tool_clean!$F49&amp;$E$2,'Cooking methods'!$A:$A&amp;'Cooking methods'!$B:$B,'Cooking methods'!F:F)*$E49,"")</f>
        <v/>
      </c>
      <c r="AF49" t="str" cm="1">
        <f t="array" ref="AF49">IFERROR(_xlfn.XLOOKUP(Tool_clean!$F49&amp;$E$2,'Cooking methods'!$A:$A&amp;'Cooking methods'!$B:$B,'Cooking methods'!G:G)*$E49,"")</f>
        <v/>
      </c>
      <c r="AG49" t="str" cm="1">
        <f t="array" ref="AG49">IFERROR(_xlfn.XLOOKUP(Tool_clean!$F49&amp;$E$2,'Cooking methods'!$A:$A&amp;'Cooking methods'!$B:$B,'Cooking methods'!H:H)*$E49,"")</f>
        <v/>
      </c>
      <c r="AH49" t="str" cm="1">
        <f t="array" ref="AH49">IFERROR(_xlfn.XLOOKUP(Tool_clean!$F49&amp;$E$2,'Cooking methods'!$A:$A&amp;'Cooking methods'!$B:$B,'Cooking methods'!I:I)*$E49,"")</f>
        <v/>
      </c>
      <c r="AI49" t="str" cm="1">
        <f t="array" ref="AI49">IFERROR(_xlfn.XLOOKUP(Tool_clean!$F49&amp;$E$2,'Cooking methods'!$A:$A&amp;'Cooking methods'!$B:$B,'Cooking methods'!J:J)*$E49,"")</f>
        <v/>
      </c>
      <c r="AJ49" t="str" cm="1">
        <f t="array" ref="AJ49">IFERROR(_xlfn.XLOOKUP(Tool_clean!$F49&amp;$E$2,'Cooking methods'!$A:$A&amp;'Cooking methods'!$B:$B,'Cooking methods'!K:K)*$E49,"")</f>
        <v/>
      </c>
      <c r="AK49" t="str" cm="1">
        <f t="array" ref="AK49">IFERROR(_xlfn.XLOOKUP(Tool_clean!$F49&amp;$E$2,'Cooking methods'!$A:$A&amp;'Cooking methods'!$B:$B,'Cooking methods'!L:L)*$E49,"")</f>
        <v/>
      </c>
      <c r="AL49" t="str" cm="1">
        <f t="array" ref="AL49">IFERROR(_xlfn.XLOOKUP(Tool_clean!$F49&amp;$E$2,'Cooking methods'!$A:$A&amp;'Cooking methods'!$B:$B,'Cooking methods'!M:M)*$E49,"")</f>
        <v/>
      </c>
      <c r="AM49" t="str" cm="1">
        <f t="array" ref="AM49">IFERROR(_xlfn.XLOOKUP(Tool_clean!$F49&amp;$E$2,'Cooking methods'!$A:$A&amp;'Cooking methods'!$B:$B,'Cooking methods'!N:N)*$E49,"")</f>
        <v/>
      </c>
      <c r="AN49" t="str" cm="1">
        <f t="array" ref="AN49">IFERROR(_xlfn.XLOOKUP(Tool_clean!$F49&amp;$E$2,'Cooking methods'!$A:$A&amp;'Cooking methods'!$B:$B,'Cooking methods'!O:O)*$E49,"")</f>
        <v/>
      </c>
      <c r="AO49" t="str" cm="1">
        <f t="array" ref="AO49">IFERROR(_xlfn.XLOOKUP(Tool_clean!$F49&amp;$E$2,'Cooking methods'!$A:$A&amp;'Cooking methods'!$B:$B,'Cooking methods'!P:P)*$E49,"")</f>
        <v/>
      </c>
      <c r="AP49" t="str" cm="1">
        <f t="array" ref="AP49">IFERROR(_xlfn.XLOOKUP(Tool_clean!$F49&amp;$E$2,'Cooking methods'!$A:$A&amp;'Cooking methods'!$B:$B,'Cooking methods'!Q:Q)*$E49,"")</f>
        <v/>
      </c>
      <c r="AQ49" t="str" cm="1">
        <f t="array" ref="AQ49">IFERROR(_xlfn.XLOOKUP(Tool_clean!$F49&amp;$E$2,'Cooking methods'!$A:$A&amp;'Cooking methods'!$B:$B,'Cooking methods'!R:R)*$E49,"")</f>
        <v/>
      </c>
      <c r="AR49" t="str" cm="1">
        <f t="array" ref="AR49">IFERROR(_xlfn.XLOOKUP(Tool_clean!$G49&amp;$E$2,'Waste management'!$A:$A&amp;'Waste management'!$B:$B,'Waste management'!C:C)*$E49,"")</f>
        <v/>
      </c>
      <c r="AS49" t="str" cm="1">
        <f t="array" ref="AS49">IFERROR(_xlfn.XLOOKUP(Tool_clean!$G49&amp;$E$2,'Waste management'!$A:$A&amp;'Waste management'!$B:$B,'Waste management'!D:D)*$E49,"")</f>
        <v/>
      </c>
      <c r="AT49" t="str" cm="1">
        <f t="array" ref="AT49">IFERROR(_xlfn.XLOOKUP(Tool_clean!$G49&amp;$E$2,'Waste management'!$A:$A&amp;'Waste management'!$B:$B,'Waste management'!E:E)*$E49,"")</f>
        <v/>
      </c>
      <c r="AU49" t="str" cm="1">
        <f t="array" ref="AU49">IFERROR(_xlfn.XLOOKUP(Tool_clean!$G49&amp;$E$2,'Waste management'!$A:$A&amp;'Waste management'!$B:$B,'Waste management'!F:F)*$E49,"")</f>
        <v/>
      </c>
      <c r="AV49" t="str" cm="1">
        <f t="array" ref="AV49">IFERROR(_xlfn.XLOOKUP(Tool_clean!$G49&amp;$E$2,'Waste management'!$A:$A&amp;'Waste management'!$B:$B,'Waste management'!G:G)*$E49,"")</f>
        <v/>
      </c>
      <c r="AW49" t="str" cm="1">
        <f t="array" ref="AW49">IFERROR(_xlfn.XLOOKUP(Tool_clean!$G49&amp;$E$2,'Waste management'!$A:$A&amp;'Waste management'!$B:$B,'Waste management'!H:H)*$E49,"")</f>
        <v/>
      </c>
      <c r="AX49" t="str" cm="1">
        <f t="array" ref="AX49">IFERROR(_xlfn.XLOOKUP(Tool_clean!$G49&amp;$E$2,'Waste management'!$A:$A&amp;'Waste management'!$B:$B,'Waste management'!I:I)*$E49,"")</f>
        <v/>
      </c>
      <c r="AY49" t="str" cm="1">
        <f t="array" ref="AY49">IFERROR(_xlfn.XLOOKUP(Tool_clean!$G49&amp;$E$2,'Waste management'!$A:$A&amp;'Waste management'!$B:$B,'Waste management'!J:J)*$E49,"")</f>
        <v/>
      </c>
      <c r="AZ49" t="str" cm="1">
        <f t="array" ref="AZ49">IFERROR(_xlfn.XLOOKUP(Tool_clean!$G49&amp;$E$2,'Waste management'!$A:$A&amp;'Waste management'!$B:$B,'Waste management'!K:K)*$E49,"")</f>
        <v/>
      </c>
      <c r="BA49" t="str" cm="1">
        <f t="array" ref="BA49">IFERROR(_xlfn.XLOOKUP(Tool_clean!$G49&amp;$E$2,'Waste management'!$A:$A&amp;'Waste management'!$B:$B,'Waste management'!L:L)*$E49,"")</f>
        <v/>
      </c>
      <c r="BB49" t="str" cm="1">
        <f t="array" ref="BB49">IFERROR(_xlfn.XLOOKUP(Tool_clean!$G49&amp;$E$2,'Waste management'!$A:$A&amp;'Waste management'!$B:$B,'Waste management'!M:M)*$E49,"")</f>
        <v/>
      </c>
      <c r="BC49" t="str" cm="1">
        <f t="array" ref="BC49">IFERROR(_xlfn.XLOOKUP(Tool_clean!$G49&amp;$E$2,'Waste management'!$A:$A&amp;'Waste management'!$B:$B,'Waste management'!N:N)*$E49,"")</f>
        <v/>
      </c>
      <c r="BD49" t="str" cm="1">
        <f t="array" ref="BD49">IFERROR(_xlfn.XLOOKUP(Tool_clean!$G49&amp;$E$2,'Waste management'!$A:$A&amp;'Waste management'!$B:$B,'Waste management'!O:O)*$E49,"")</f>
        <v/>
      </c>
      <c r="BE49" t="str" cm="1">
        <f t="array" ref="BE49">IFERROR(_xlfn.XLOOKUP(Tool_clean!$G49&amp;$E$2,'Waste management'!$A:$A&amp;'Waste management'!$B:$B,'Waste management'!P:P)*$E49,"")</f>
        <v/>
      </c>
      <c r="BF49" t="str" cm="1">
        <f t="array" ref="BF49">IFERROR(_xlfn.XLOOKUP(Tool_clean!$G49&amp;$E$2,'Waste management'!$A:$A&amp;'Waste management'!$B:$B,'Waste management'!Q:Q)*$E49,"")</f>
        <v/>
      </c>
      <c r="BG49" t="str" cm="1">
        <f t="array" ref="BG49">IFERROR(_xlfn.XLOOKUP(Tool_clean!$G49&amp;$E$2,'Waste management'!$A:$A&amp;'Waste management'!$B:$B,'Waste management'!R:R)*$E49,"")</f>
        <v/>
      </c>
      <c r="BH49" t="str">
        <f>IFERROR((L49+AR49+AB49)*_xlfn.XLOOKUP(Tool_clean!BH$4,Monetization_Factors!$A:$A,Monetization_Factors!$D:$D),"")</f>
        <v/>
      </c>
      <c r="BI49" t="str">
        <f>IFERROR((M49+AS49+AC49)*_xlfn.XLOOKUP(Tool_clean!BI$4,Monetization_Factors!$A:$A,Monetization_Factors!$D:$D),"")</f>
        <v/>
      </c>
      <c r="BJ49" t="str">
        <f>IFERROR((N49+AT49+AD49)*_xlfn.XLOOKUP(Tool_clean!BJ$4,Monetization_Factors!$A:$A,Monetization_Factors!$D:$D),"")</f>
        <v/>
      </c>
      <c r="BK49" t="str">
        <f>IFERROR((O49+AU49+AE49)*_xlfn.XLOOKUP(Tool_clean!BK$4,Monetization_Factors!$A:$A,Monetization_Factors!$D:$D),"")</f>
        <v/>
      </c>
      <c r="BL49" t="str">
        <f>IFERROR((P49+AV49+AF49)*_xlfn.XLOOKUP(Tool_clean!BL$4,Monetization_Factors!$A:$A,Monetization_Factors!$D:$D),"")</f>
        <v/>
      </c>
      <c r="BM49" t="str">
        <f>IFERROR((Q49+AW49+AG49)*_xlfn.XLOOKUP(Tool_clean!BM$4,Monetization_Factors!$A:$A,Monetization_Factors!$D:$D),"")</f>
        <v/>
      </c>
      <c r="BN49" t="str">
        <f>IFERROR((R49+AX49+AH49)*_xlfn.XLOOKUP(Tool_clean!BN$4,Monetization_Factors!$A:$A,Monetization_Factors!$D:$D),"")</f>
        <v/>
      </c>
      <c r="BO49" t="str">
        <f>IFERROR((S49+AY49+AI49)*_xlfn.XLOOKUP(Tool_clean!BO$4,Monetization_Factors!$A:$A,Monetization_Factors!$D:$D),"")</f>
        <v/>
      </c>
      <c r="BP49" t="str">
        <f>IFERROR((T49+AZ49+AJ49)*_xlfn.XLOOKUP(Tool_clean!BP$4,Monetization_Factors!$A:$A,Monetization_Factors!$D:$D),"")</f>
        <v/>
      </c>
      <c r="BQ49" t="str">
        <f>IFERROR((U49+BA49+AK49)*_xlfn.XLOOKUP(Tool_clean!BQ$4,Monetization_Factors!$A:$A,Monetization_Factors!$D:$D),"")</f>
        <v/>
      </c>
      <c r="BR49" t="str">
        <f>IFERROR((V49+BB49+AL49)*_xlfn.XLOOKUP(Tool_clean!BR$4,Monetization_Factors!$A:$A,Monetization_Factors!$D:$D),"")</f>
        <v/>
      </c>
      <c r="BS49" t="str">
        <f>IFERROR((W49+BC49+AM49)*_xlfn.XLOOKUP(Tool_clean!BS$4,Monetization_Factors!$A:$A,Monetization_Factors!$D:$D),"")</f>
        <v/>
      </c>
      <c r="BT49" t="str">
        <f>IFERROR((X49+BD49+AN49)*_xlfn.XLOOKUP(Tool_clean!BT$4,Monetization_Factors!$A:$A,Monetization_Factors!$D:$D),"")</f>
        <v/>
      </c>
      <c r="BU49" t="str">
        <f>IFERROR((Y49+BE49+AO49)*_xlfn.XLOOKUP(Tool_clean!BU$4,Monetization_Factors!$A:$A,Monetization_Factors!$D:$D),"")</f>
        <v/>
      </c>
      <c r="BV49" t="str">
        <f>IFERROR((Z49+BF49+AP49)*_xlfn.XLOOKUP(Tool_clean!BV$4,Monetization_Factors!$A:$A,Monetization_Factors!$D:$D),"")</f>
        <v/>
      </c>
      <c r="BW49" t="str">
        <f>IFERROR((AA49+BG49+AQ49)*_xlfn.XLOOKUP(Tool_clean!BW$4,Monetization_Factors!$A:$A,Monetization_Factors!$D:$D),"")</f>
        <v/>
      </c>
      <c r="BX49" s="38" t="str" cm="1">
        <f t="array" ref="BX49">IFERROR(_xlfn.IFS(I49&gt;0,I49*E49,I49="",J49*E49),"")</f>
        <v/>
      </c>
      <c r="BY49" s="38">
        <f t="shared" si="33"/>
        <v>0</v>
      </c>
      <c r="BZ49" s="38" t="str">
        <f t="shared" si="34"/>
        <v/>
      </c>
      <c r="CA49" s="38" t="str">
        <f t="shared" si="35"/>
        <v/>
      </c>
      <c r="CB49" t="str">
        <f t="shared" si="66"/>
        <v/>
      </c>
      <c r="CC49" t="str">
        <f t="shared" si="36"/>
        <v/>
      </c>
      <c r="CD49" t="str">
        <f t="shared" si="37"/>
        <v/>
      </c>
      <c r="CE49" t="str">
        <f t="shared" si="38"/>
        <v/>
      </c>
      <c r="CF49" t="str">
        <f t="shared" si="39"/>
        <v/>
      </c>
      <c r="CG49" t="str">
        <f t="shared" si="40"/>
        <v/>
      </c>
      <c r="CH49" t="str">
        <f t="shared" si="41"/>
        <v/>
      </c>
      <c r="CI49" t="str">
        <f t="shared" si="42"/>
        <v/>
      </c>
      <c r="CJ49" t="str">
        <f t="shared" si="43"/>
        <v/>
      </c>
      <c r="CK49" t="str">
        <f t="shared" si="44"/>
        <v/>
      </c>
      <c r="CL49" t="str">
        <f t="shared" si="45"/>
        <v/>
      </c>
      <c r="CM49" t="str">
        <f t="shared" si="46"/>
        <v/>
      </c>
      <c r="CN49" t="str">
        <f t="shared" si="47"/>
        <v/>
      </c>
      <c r="CO49" t="str">
        <f t="shared" si="48"/>
        <v/>
      </c>
      <c r="CP49" t="str">
        <f t="shared" si="49"/>
        <v/>
      </c>
      <c r="CQ49" t="str">
        <f t="shared" si="50"/>
        <v/>
      </c>
      <c r="CR49" t="str">
        <f t="shared" si="67"/>
        <v/>
      </c>
      <c r="CS49" t="str">
        <f t="shared" si="51"/>
        <v/>
      </c>
      <c r="CT49" t="str">
        <f t="shared" si="52"/>
        <v/>
      </c>
      <c r="CU49" t="str">
        <f t="shared" si="53"/>
        <v/>
      </c>
      <c r="CV49" t="str">
        <f t="shared" si="54"/>
        <v/>
      </c>
      <c r="CW49" t="str">
        <f t="shared" si="55"/>
        <v/>
      </c>
      <c r="CX49" t="str">
        <f t="shared" si="56"/>
        <v/>
      </c>
      <c r="CY49" t="str">
        <f t="shared" si="57"/>
        <v/>
      </c>
      <c r="CZ49" t="str">
        <f t="shared" si="58"/>
        <v/>
      </c>
      <c r="DA49" t="str">
        <f t="shared" si="59"/>
        <v/>
      </c>
      <c r="DB49" t="str">
        <f t="shared" si="60"/>
        <v/>
      </c>
      <c r="DC49" t="str">
        <f t="shared" si="61"/>
        <v/>
      </c>
      <c r="DD49" t="str">
        <f t="shared" si="62"/>
        <v/>
      </c>
      <c r="DE49" t="str">
        <f t="shared" si="63"/>
        <v/>
      </c>
      <c r="DF49" t="str">
        <f t="shared" si="64"/>
        <v/>
      </c>
      <c r="DG49" t="str">
        <f t="shared" si="65"/>
        <v/>
      </c>
      <c r="DH49" s="5" t="str">
        <f>IFERROR((CR49*$B$2*(1-$H49)*('CAR.CAP_per person'!B$2))/(_xlfn.XLOOKUP($E$2,EU_countries_GDP!$A$2:$A$29,EU_countries_GDP!$E$2:$E$29)),"")</f>
        <v/>
      </c>
      <c r="DI49" s="5" t="str">
        <f>IFERROR((CS49*$B$2*(1-$H49)*('CAR.CAP_per person'!C$2))/(_xlfn.XLOOKUP($E$2,EU_countries_GDP!$A$2:$A$29,EU_countries_GDP!$E$2:$E$29)),"")</f>
        <v/>
      </c>
      <c r="DJ49" s="5" t="str">
        <f>IFERROR((CT49*$B$2*(1-$H49)*('CAR.CAP_per person'!D$2))/(_xlfn.XLOOKUP($E$2,EU_countries_GDP!$A$2:$A$29,EU_countries_GDP!$E$2:$E$29)),"")</f>
        <v/>
      </c>
      <c r="DK49" s="5" t="str">
        <f>IFERROR((CU49*$B$2*(1-$H49)*('CAR.CAP_per person'!E$2))/(_xlfn.XLOOKUP($E$2,EU_countries_GDP!$A$2:$A$29,EU_countries_GDP!$E$2:$E$29)),"")</f>
        <v/>
      </c>
      <c r="DL49" s="5" t="str">
        <f>IFERROR((CV49*$B$2*(1-$H49)*('CAR.CAP_per person'!F$2))/(_xlfn.XLOOKUP($E$2,EU_countries_GDP!$A$2:$A$29,EU_countries_GDP!$E$2:$E$29)),"")</f>
        <v/>
      </c>
      <c r="DM49" s="5" t="str">
        <f>IFERROR((CW49*$B$2*(1-$H49)*('CAR.CAP_per person'!G$2))/(_xlfn.XLOOKUP($E$2,EU_countries_GDP!$A$2:$A$29,EU_countries_GDP!$E$2:$E$29)),"")</f>
        <v/>
      </c>
      <c r="DN49" s="5" t="str">
        <f>IFERROR((CX49*$B$2*(1-$H49)*('CAR.CAP_per person'!H$2))/(_xlfn.XLOOKUP($E$2,EU_countries_GDP!$A$2:$A$29,EU_countries_GDP!$E$2:$E$29)),"")</f>
        <v/>
      </c>
      <c r="DO49" s="5" t="str">
        <f>IFERROR((CY49*$B$2*(1-$H49)*('CAR.CAP_per person'!I$2))/(_xlfn.XLOOKUP($E$2,EU_countries_GDP!$A$2:$A$29,EU_countries_GDP!$E$2:$E$29)),"")</f>
        <v/>
      </c>
      <c r="DP49" s="5" t="str">
        <f>IFERROR((CZ49*$B$2*(1-$H49)*('CAR.CAP_per person'!J$2))/(_xlfn.XLOOKUP($E$2,EU_countries_GDP!$A$2:$A$29,EU_countries_GDP!$E$2:$E$29)),"")</f>
        <v/>
      </c>
      <c r="DQ49" s="5" t="str">
        <f>IFERROR((DA49*$B$2*(1-$H49)*('CAR.CAP_per person'!K$2))/(_xlfn.XLOOKUP($E$2,EU_countries_GDP!$A$2:$A$29,EU_countries_GDP!$E$2:$E$29)),"")</f>
        <v/>
      </c>
      <c r="DR49" s="5" t="str">
        <f>IFERROR((DB49*$B$2*(1-$H49)*('CAR.CAP_per person'!L$2))/(_xlfn.XLOOKUP($E$2,EU_countries_GDP!$A$2:$A$29,EU_countries_GDP!$E$2:$E$29)),"")</f>
        <v/>
      </c>
      <c r="DS49" s="5" t="str">
        <f>IFERROR((DC49*$B$2*(1-$H49)*('CAR.CAP_per person'!M$2))/(_xlfn.XLOOKUP($E$2,EU_countries_GDP!$A$2:$A$29,EU_countries_GDP!$E$2:$E$29)),"")</f>
        <v/>
      </c>
      <c r="DT49" s="5" t="str">
        <f>IFERROR((DD49*$B$2*(1-$H49)*('CAR.CAP_per person'!N$2))/(_xlfn.XLOOKUP($E$2,EU_countries_GDP!$A$2:$A$29,EU_countries_GDP!$E$2:$E$29)),"")</f>
        <v/>
      </c>
      <c r="DU49" s="5" t="str">
        <f>IFERROR((DE49*$B$2*(1-$H49)*('CAR.CAP_per person'!O$2))/(_xlfn.XLOOKUP($E$2,EU_countries_GDP!$A$2:$A$29,EU_countries_GDP!$E$2:$E$29)),"")</f>
        <v/>
      </c>
      <c r="DV49" s="5" t="str">
        <f>IFERROR((DF49*$B$2*(1-$H49)*('CAR.CAP_per person'!P$2))/(_xlfn.XLOOKUP($E$2,EU_countries_GDP!$A$2:$A$29,EU_countries_GDP!$E$2:$E$29)),"")</f>
        <v/>
      </c>
      <c r="DW49" s="5" t="str">
        <f>IFERROR((DG49*$B$2*(1-$H49)*('CAR.CAP_per person'!Q$2))/(_xlfn.XLOOKUP($E$2,EU_countries_GDP!$A$2:$A$29,EU_countries_GDP!$E$2:$E$29)),"")</f>
        <v/>
      </c>
    </row>
    <row r="50" spans="2:127">
      <c r="B50" t="str">
        <f>_xlfn.XLOOKUP(D50,Table5[Ingredient],Table5[Category],"",FALSE)</f>
        <v/>
      </c>
      <c r="C50" s="33"/>
      <c r="D50" s="33"/>
      <c r="E50" s="33"/>
      <c r="F50" s="33"/>
      <c r="G50" s="33"/>
      <c r="H50" s="33"/>
      <c r="I50" s="33"/>
      <c r="J50" s="37" t="str">
        <f>IFERROR(INDEX('AveragePrices&amp;Codes'!G:AG, MATCH($D50, 'AveragePrices&amp;Codes'!$A:$A, 0), MATCH(Tool_clean!$E$2, 'AveragePrices&amp;Codes'!$G$1:$AG$1, 0)),"")</f>
        <v/>
      </c>
      <c r="K50" s="37" t="str">
        <f t="shared" si="32"/>
        <v/>
      </c>
      <c r="L50">
        <f>IFERROR(IF($F50="Raw",_xlfn.XLOOKUP(_xlfn.XLOOKUP(Tool_clean!$D50,'AveragePrices&amp;Codes'!$A:$A,'AveragePrices&amp;Codes'!$B:$B),AGRIBALYSE_Raw!$B:$B,AGRIBALYSE_Raw!O:O)*$E50,_xlfn.XLOOKUP(_xlfn.XLOOKUP(Tool_clean!$D50,'AveragePrices&amp;Codes'!$A:$A,'AveragePrices&amp;Codes'!$B:$B),AGRIBALYSE_Cooked!$C:$C,AGRIBALYSE_Cooked!P:P)*$E50),"")</f>
        <v>0</v>
      </c>
      <c r="M50">
        <f>IFERROR(IF($F50="Raw",_xlfn.XLOOKUP(_xlfn.XLOOKUP(Tool_clean!$D50,'AveragePrices&amp;Codes'!$A:$A,'AveragePrices&amp;Codes'!$B:$B),AGRIBALYSE_Raw!$B:$B,AGRIBALYSE_Raw!P:P)*$E50,_xlfn.XLOOKUP(_xlfn.XLOOKUP(Tool_clean!$D50,'AveragePrices&amp;Codes'!$A:$A,'AveragePrices&amp;Codes'!$B:$B),AGRIBALYSE_Cooked!$C:$C,AGRIBALYSE_Cooked!Q:Q)*$E50),"")</f>
        <v>0</v>
      </c>
      <c r="N50">
        <f>IFERROR(IF($F50="Raw",_xlfn.XLOOKUP(_xlfn.XLOOKUP(Tool_clean!$D50,'AveragePrices&amp;Codes'!$A:$A,'AveragePrices&amp;Codes'!$B:$B),AGRIBALYSE_Raw!$B:$B,AGRIBALYSE_Raw!Q:Q)*$E50,_xlfn.XLOOKUP(_xlfn.XLOOKUP(Tool_clean!$D50,'AveragePrices&amp;Codes'!$A:$A,'AveragePrices&amp;Codes'!$B:$B),AGRIBALYSE_Cooked!$C:$C,AGRIBALYSE_Cooked!R:R)*$E50),"")</f>
        <v>0</v>
      </c>
      <c r="O50">
        <f>IFERROR(IF($F50="Raw",_xlfn.XLOOKUP(_xlfn.XLOOKUP(Tool_clean!$D50,'AveragePrices&amp;Codes'!$A:$A,'AveragePrices&amp;Codes'!$B:$B),AGRIBALYSE_Raw!$B:$B,AGRIBALYSE_Raw!R:R)*$E50,_xlfn.XLOOKUP(_xlfn.XLOOKUP(Tool_clean!$D50,'AveragePrices&amp;Codes'!$A:$A,'AveragePrices&amp;Codes'!$B:$B),AGRIBALYSE_Cooked!$C:$C,AGRIBALYSE_Cooked!S:S)*$E50),"")</f>
        <v>0</v>
      </c>
      <c r="P50">
        <f>IFERROR(IF($F50="Raw",_xlfn.XLOOKUP(_xlfn.XLOOKUP(Tool_clean!$D50,'AveragePrices&amp;Codes'!$A:$A,'AveragePrices&amp;Codes'!$B:$B),AGRIBALYSE_Raw!$B:$B,AGRIBALYSE_Raw!S:S)*$E50,_xlfn.XLOOKUP(_xlfn.XLOOKUP(Tool_clean!$D50,'AveragePrices&amp;Codes'!$A:$A,'AveragePrices&amp;Codes'!$B:$B),AGRIBALYSE_Cooked!$C:$C,AGRIBALYSE_Cooked!T:T)*$E50),"")</f>
        <v>0</v>
      </c>
      <c r="Q50">
        <f>IFERROR(IF($F50="Raw",_xlfn.XLOOKUP(_xlfn.XLOOKUP(Tool_clean!$D50,'AveragePrices&amp;Codes'!$A:$A,'AveragePrices&amp;Codes'!$B:$B),AGRIBALYSE_Raw!$B:$B,AGRIBALYSE_Raw!T:T)*$E50,_xlfn.XLOOKUP(_xlfn.XLOOKUP(Tool_clean!$D50,'AveragePrices&amp;Codes'!$A:$A,'AveragePrices&amp;Codes'!$B:$B),AGRIBALYSE_Cooked!$C:$C,AGRIBALYSE_Cooked!U:U)*$E50),"")</f>
        <v>0</v>
      </c>
      <c r="R50">
        <f>IFERROR(IF($F50="Raw",_xlfn.XLOOKUP(_xlfn.XLOOKUP(Tool_clean!$D50,'AveragePrices&amp;Codes'!$A:$A,'AveragePrices&amp;Codes'!$B:$B),AGRIBALYSE_Raw!$B:$B,AGRIBALYSE_Raw!U:U)*$E50,_xlfn.XLOOKUP(_xlfn.XLOOKUP(Tool_clean!$D50,'AveragePrices&amp;Codes'!$A:$A,'AveragePrices&amp;Codes'!$B:$B),AGRIBALYSE_Cooked!$C:$C,AGRIBALYSE_Cooked!V:V)*$E50),"")</f>
        <v>0</v>
      </c>
      <c r="S50">
        <f>IFERROR(IF($F50="Raw",_xlfn.XLOOKUP(_xlfn.XLOOKUP(Tool_clean!$D50,'AveragePrices&amp;Codes'!$A:$A,'AveragePrices&amp;Codes'!$B:$B),AGRIBALYSE_Raw!$B:$B,AGRIBALYSE_Raw!V:V)*$E50,_xlfn.XLOOKUP(_xlfn.XLOOKUP(Tool_clean!$D50,'AveragePrices&amp;Codes'!$A:$A,'AveragePrices&amp;Codes'!$B:$B),AGRIBALYSE_Cooked!$C:$C,AGRIBALYSE_Cooked!W:W)*$E50),"")</f>
        <v>0</v>
      </c>
      <c r="T50">
        <f>IFERROR(IF($F50="Raw",_xlfn.XLOOKUP(_xlfn.XLOOKUP(Tool_clean!$D50,'AveragePrices&amp;Codes'!$A:$A,'AveragePrices&amp;Codes'!$B:$B),AGRIBALYSE_Raw!$B:$B,AGRIBALYSE_Raw!W:W)*$E50,_xlfn.XLOOKUP(_xlfn.XLOOKUP(Tool_clean!$D50,'AveragePrices&amp;Codes'!$A:$A,'AveragePrices&amp;Codes'!$B:$B),AGRIBALYSE_Cooked!$C:$C,AGRIBALYSE_Cooked!X:X)*$E50),"")</f>
        <v>0</v>
      </c>
      <c r="U50">
        <f>IFERROR(IF($F50="Raw",_xlfn.XLOOKUP(_xlfn.XLOOKUP(Tool_clean!$D50,'AveragePrices&amp;Codes'!$A:$A,'AveragePrices&amp;Codes'!$B:$B),AGRIBALYSE_Raw!$B:$B,AGRIBALYSE_Raw!X:X)*$E50,_xlfn.XLOOKUP(_xlfn.XLOOKUP(Tool_clean!$D50,'AveragePrices&amp;Codes'!$A:$A,'AveragePrices&amp;Codes'!$B:$B),AGRIBALYSE_Cooked!$C:$C,AGRIBALYSE_Cooked!Y:Y)*$E50),"")</f>
        <v>0</v>
      </c>
      <c r="V50">
        <f>IFERROR(IF($F50="Raw",_xlfn.XLOOKUP(_xlfn.XLOOKUP(Tool_clean!$D50,'AveragePrices&amp;Codes'!$A:$A,'AveragePrices&amp;Codes'!$B:$B),AGRIBALYSE_Raw!$B:$B,AGRIBALYSE_Raw!Y:Y)*$E50,_xlfn.XLOOKUP(_xlfn.XLOOKUP(Tool_clean!$D50,'AveragePrices&amp;Codes'!$A:$A,'AveragePrices&amp;Codes'!$B:$B),AGRIBALYSE_Cooked!$C:$C,AGRIBALYSE_Cooked!Z:Z)*$E50),"")</f>
        <v>0</v>
      </c>
      <c r="W50">
        <f>IFERROR(IF($F50="Raw",_xlfn.XLOOKUP(_xlfn.XLOOKUP(Tool_clean!$D50,'AveragePrices&amp;Codes'!$A:$A,'AveragePrices&amp;Codes'!$B:$B),AGRIBALYSE_Raw!$B:$B,AGRIBALYSE_Raw!Z:Z)*$E50,_xlfn.XLOOKUP(_xlfn.XLOOKUP(Tool_clean!$D50,'AveragePrices&amp;Codes'!$A:$A,'AveragePrices&amp;Codes'!$B:$B),AGRIBALYSE_Cooked!$C:$C,AGRIBALYSE_Cooked!AA:AA)*$E50),"")</f>
        <v>0</v>
      </c>
      <c r="X50">
        <f>IFERROR(IF($F50="Raw",_xlfn.XLOOKUP(_xlfn.XLOOKUP(Tool_clean!$D50,'AveragePrices&amp;Codes'!$A:$A,'AveragePrices&amp;Codes'!$B:$B),AGRIBALYSE_Raw!$B:$B,AGRIBALYSE_Raw!AA:AA)*$E50,_xlfn.XLOOKUP(_xlfn.XLOOKUP(Tool_clean!$D50,'AveragePrices&amp;Codes'!$A:$A,'AveragePrices&amp;Codes'!$B:$B),AGRIBALYSE_Cooked!$C:$C,AGRIBALYSE_Cooked!AB:AB)*$E50),"")</f>
        <v>0</v>
      </c>
      <c r="Y50">
        <f>IFERROR(IF($F50="Raw",_xlfn.XLOOKUP(_xlfn.XLOOKUP(Tool_clean!$D50,'AveragePrices&amp;Codes'!$A:$A,'AveragePrices&amp;Codes'!$B:$B),AGRIBALYSE_Raw!$B:$B,AGRIBALYSE_Raw!AB:AB)*$E50,_xlfn.XLOOKUP(_xlfn.XLOOKUP(Tool_clean!$D50,'AveragePrices&amp;Codes'!$A:$A,'AveragePrices&amp;Codes'!$B:$B),AGRIBALYSE_Cooked!$C:$C,AGRIBALYSE_Cooked!AC:AC)*$E50),"")</f>
        <v>0</v>
      </c>
      <c r="Z50">
        <f>IFERROR(IF($F50="Raw",_xlfn.XLOOKUP(_xlfn.XLOOKUP(Tool_clean!$D50,'AveragePrices&amp;Codes'!$A:$A,'AveragePrices&amp;Codes'!$B:$B),AGRIBALYSE_Raw!$B:$B,AGRIBALYSE_Raw!AC:AC)*$E50,_xlfn.XLOOKUP(_xlfn.XLOOKUP(Tool_clean!$D50,'AveragePrices&amp;Codes'!$A:$A,'AveragePrices&amp;Codes'!$B:$B),AGRIBALYSE_Cooked!$C:$C,AGRIBALYSE_Cooked!AD:AD)*$E50),"")</f>
        <v>0</v>
      </c>
      <c r="AA50">
        <f>IFERROR(IF($F50="Raw",_xlfn.XLOOKUP(_xlfn.XLOOKUP(Tool_clean!$D50,'AveragePrices&amp;Codes'!$A:$A,'AveragePrices&amp;Codes'!$B:$B),AGRIBALYSE_Raw!$B:$B,AGRIBALYSE_Raw!AD:AD)*$E50,_xlfn.XLOOKUP(_xlfn.XLOOKUP(Tool_clean!$D50,'AveragePrices&amp;Codes'!$A:$A,'AveragePrices&amp;Codes'!$B:$B),AGRIBALYSE_Cooked!$C:$C,AGRIBALYSE_Cooked!AE:AE)*$E50),"")</f>
        <v>0</v>
      </c>
      <c r="AB50" t="str" cm="1">
        <f t="array" ref="AB50">IFERROR(_xlfn.XLOOKUP(Tool_clean!$F50&amp;$E$2,'Cooking methods'!$A:$A&amp;'Cooking methods'!$B:$B,'Cooking methods'!C:C)*$E50,"")</f>
        <v/>
      </c>
      <c r="AC50" t="str" cm="1">
        <f t="array" ref="AC50">IFERROR(_xlfn.XLOOKUP(Tool_clean!$F50&amp;$E$2,'Cooking methods'!$A:$A&amp;'Cooking methods'!$B:$B,'Cooking methods'!D:D)*$E50,"")</f>
        <v/>
      </c>
      <c r="AD50" t="str" cm="1">
        <f t="array" ref="AD50">IFERROR(_xlfn.XLOOKUP(Tool_clean!$F50&amp;$E$2,'Cooking methods'!$A:$A&amp;'Cooking methods'!$B:$B,'Cooking methods'!E:E)*$E50,"")</f>
        <v/>
      </c>
      <c r="AE50" t="str" cm="1">
        <f t="array" ref="AE50">IFERROR(_xlfn.XLOOKUP(Tool_clean!$F50&amp;$E$2,'Cooking methods'!$A:$A&amp;'Cooking methods'!$B:$B,'Cooking methods'!F:F)*$E50,"")</f>
        <v/>
      </c>
      <c r="AF50" t="str" cm="1">
        <f t="array" ref="AF50">IFERROR(_xlfn.XLOOKUP(Tool_clean!$F50&amp;$E$2,'Cooking methods'!$A:$A&amp;'Cooking methods'!$B:$B,'Cooking methods'!G:G)*$E50,"")</f>
        <v/>
      </c>
      <c r="AG50" t="str" cm="1">
        <f t="array" ref="AG50">IFERROR(_xlfn.XLOOKUP(Tool_clean!$F50&amp;$E$2,'Cooking methods'!$A:$A&amp;'Cooking methods'!$B:$B,'Cooking methods'!H:H)*$E50,"")</f>
        <v/>
      </c>
      <c r="AH50" t="str" cm="1">
        <f t="array" ref="AH50">IFERROR(_xlfn.XLOOKUP(Tool_clean!$F50&amp;$E$2,'Cooking methods'!$A:$A&amp;'Cooking methods'!$B:$B,'Cooking methods'!I:I)*$E50,"")</f>
        <v/>
      </c>
      <c r="AI50" t="str" cm="1">
        <f t="array" ref="AI50">IFERROR(_xlfn.XLOOKUP(Tool_clean!$F50&amp;$E$2,'Cooking methods'!$A:$A&amp;'Cooking methods'!$B:$B,'Cooking methods'!J:J)*$E50,"")</f>
        <v/>
      </c>
      <c r="AJ50" t="str" cm="1">
        <f t="array" ref="AJ50">IFERROR(_xlfn.XLOOKUP(Tool_clean!$F50&amp;$E$2,'Cooking methods'!$A:$A&amp;'Cooking methods'!$B:$B,'Cooking methods'!K:K)*$E50,"")</f>
        <v/>
      </c>
      <c r="AK50" t="str" cm="1">
        <f t="array" ref="AK50">IFERROR(_xlfn.XLOOKUP(Tool_clean!$F50&amp;$E$2,'Cooking methods'!$A:$A&amp;'Cooking methods'!$B:$B,'Cooking methods'!L:L)*$E50,"")</f>
        <v/>
      </c>
      <c r="AL50" t="str" cm="1">
        <f t="array" ref="AL50">IFERROR(_xlfn.XLOOKUP(Tool_clean!$F50&amp;$E$2,'Cooking methods'!$A:$A&amp;'Cooking methods'!$B:$B,'Cooking methods'!M:M)*$E50,"")</f>
        <v/>
      </c>
      <c r="AM50" t="str" cm="1">
        <f t="array" ref="AM50">IFERROR(_xlfn.XLOOKUP(Tool_clean!$F50&amp;$E$2,'Cooking methods'!$A:$A&amp;'Cooking methods'!$B:$B,'Cooking methods'!N:N)*$E50,"")</f>
        <v/>
      </c>
      <c r="AN50" t="str" cm="1">
        <f t="array" ref="AN50">IFERROR(_xlfn.XLOOKUP(Tool_clean!$F50&amp;$E$2,'Cooking methods'!$A:$A&amp;'Cooking methods'!$B:$B,'Cooking methods'!O:O)*$E50,"")</f>
        <v/>
      </c>
      <c r="AO50" t="str" cm="1">
        <f t="array" ref="AO50">IFERROR(_xlfn.XLOOKUP(Tool_clean!$F50&amp;$E$2,'Cooking methods'!$A:$A&amp;'Cooking methods'!$B:$B,'Cooking methods'!P:P)*$E50,"")</f>
        <v/>
      </c>
      <c r="AP50" t="str" cm="1">
        <f t="array" ref="AP50">IFERROR(_xlfn.XLOOKUP(Tool_clean!$F50&amp;$E$2,'Cooking methods'!$A:$A&amp;'Cooking methods'!$B:$B,'Cooking methods'!Q:Q)*$E50,"")</f>
        <v/>
      </c>
      <c r="AQ50" t="str" cm="1">
        <f t="array" ref="AQ50">IFERROR(_xlfn.XLOOKUP(Tool_clean!$F50&amp;$E$2,'Cooking methods'!$A:$A&amp;'Cooking methods'!$B:$B,'Cooking methods'!R:R)*$E50,"")</f>
        <v/>
      </c>
      <c r="AR50" t="str" cm="1">
        <f t="array" ref="AR50">IFERROR(_xlfn.XLOOKUP(Tool_clean!$G50&amp;$E$2,'Waste management'!$A:$A&amp;'Waste management'!$B:$B,'Waste management'!C:C)*$E50,"")</f>
        <v/>
      </c>
      <c r="AS50" t="str" cm="1">
        <f t="array" ref="AS50">IFERROR(_xlfn.XLOOKUP(Tool_clean!$G50&amp;$E$2,'Waste management'!$A:$A&amp;'Waste management'!$B:$B,'Waste management'!D:D)*$E50,"")</f>
        <v/>
      </c>
      <c r="AT50" t="str" cm="1">
        <f t="array" ref="AT50">IFERROR(_xlfn.XLOOKUP(Tool_clean!$G50&amp;$E$2,'Waste management'!$A:$A&amp;'Waste management'!$B:$B,'Waste management'!E:E)*$E50,"")</f>
        <v/>
      </c>
      <c r="AU50" t="str" cm="1">
        <f t="array" ref="AU50">IFERROR(_xlfn.XLOOKUP(Tool_clean!$G50&amp;$E$2,'Waste management'!$A:$A&amp;'Waste management'!$B:$B,'Waste management'!F:F)*$E50,"")</f>
        <v/>
      </c>
      <c r="AV50" t="str" cm="1">
        <f t="array" ref="AV50">IFERROR(_xlfn.XLOOKUP(Tool_clean!$G50&amp;$E$2,'Waste management'!$A:$A&amp;'Waste management'!$B:$B,'Waste management'!G:G)*$E50,"")</f>
        <v/>
      </c>
      <c r="AW50" t="str" cm="1">
        <f t="array" ref="AW50">IFERROR(_xlfn.XLOOKUP(Tool_clean!$G50&amp;$E$2,'Waste management'!$A:$A&amp;'Waste management'!$B:$B,'Waste management'!H:H)*$E50,"")</f>
        <v/>
      </c>
      <c r="AX50" t="str" cm="1">
        <f t="array" ref="AX50">IFERROR(_xlfn.XLOOKUP(Tool_clean!$G50&amp;$E$2,'Waste management'!$A:$A&amp;'Waste management'!$B:$B,'Waste management'!I:I)*$E50,"")</f>
        <v/>
      </c>
      <c r="AY50" t="str" cm="1">
        <f t="array" ref="AY50">IFERROR(_xlfn.XLOOKUP(Tool_clean!$G50&amp;$E$2,'Waste management'!$A:$A&amp;'Waste management'!$B:$B,'Waste management'!J:J)*$E50,"")</f>
        <v/>
      </c>
      <c r="AZ50" t="str" cm="1">
        <f t="array" ref="AZ50">IFERROR(_xlfn.XLOOKUP(Tool_clean!$G50&amp;$E$2,'Waste management'!$A:$A&amp;'Waste management'!$B:$B,'Waste management'!K:K)*$E50,"")</f>
        <v/>
      </c>
      <c r="BA50" t="str" cm="1">
        <f t="array" ref="BA50">IFERROR(_xlfn.XLOOKUP(Tool_clean!$G50&amp;$E$2,'Waste management'!$A:$A&amp;'Waste management'!$B:$B,'Waste management'!L:L)*$E50,"")</f>
        <v/>
      </c>
      <c r="BB50" t="str" cm="1">
        <f t="array" ref="BB50">IFERROR(_xlfn.XLOOKUP(Tool_clean!$G50&amp;$E$2,'Waste management'!$A:$A&amp;'Waste management'!$B:$B,'Waste management'!M:M)*$E50,"")</f>
        <v/>
      </c>
      <c r="BC50" t="str" cm="1">
        <f t="array" ref="BC50">IFERROR(_xlfn.XLOOKUP(Tool_clean!$G50&amp;$E$2,'Waste management'!$A:$A&amp;'Waste management'!$B:$B,'Waste management'!N:N)*$E50,"")</f>
        <v/>
      </c>
      <c r="BD50" t="str" cm="1">
        <f t="array" ref="BD50">IFERROR(_xlfn.XLOOKUP(Tool_clean!$G50&amp;$E$2,'Waste management'!$A:$A&amp;'Waste management'!$B:$B,'Waste management'!O:O)*$E50,"")</f>
        <v/>
      </c>
      <c r="BE50" t="str" cm="1">
        <f t="array" ref="BE50">IFERROR(_xlfn.XLOOKUP(Tool_clean!$G50&amp;$E$2,'Waste management'!$A:$A&amp;'Waste management'!$B:$B,'Waste management'!P:P)*$E50,"")</f>
        <v/>
      </c>
      <c r="BF50" t="str" cm="1">
        <f t="array" ref="BF50">IFERROR(_xlfn.XLOOKUP(Tool_clean!$G50&amp;$E$2,'Waste management'!$A:$A&amp;'Waste management'!$B:$B,'Waste management'!Q:Q)*$E50,"")</f>
        <v/>
      </c>
      <c r="BG50" t="str" cm="1">
        <f t="array" ref="BG50">IFERROR(_xlfn.XLOOKUP(Tool_clean!$G50&amp;$E$2,'Waste management'!$A:$A&amp;'Waste management'!$B:$B,'Waste management'!R:R)*$E50,"")</f>
        <v/>
      </c>
      <c r="BH50" t="str">
        <f>IFERROR((L50+AR50+AB50)*_xlfn.XLOOKUP(Tool_clean!BH$4,Monetization_Factors!$A:$A,Monetization_Factors!$D:$D),"")</f>
        <v/>
      </c>
      <c r="BI50" t="str">
        <f>IFERROR((M50+AS50+AC50)*_xlfn.XLOOKUP(Tool_clean!BI$4,Monetization_Factors!$A:$A,Monetization_Factors!$D:$D),"")</f>
        <v/>
      </c>
      <c r="BJ50" t="str">
        <f>IFERROR((N50+AT50+AD50)*_xlfn.XLOOKUP(Tool_clean!BJ$4,Monetization_Factors!$A:$A,Monetization_Factors!$D:$D),"")</f>
        <v/>
      </c>
      <c r="BK50" t="str">
        <f>IFERROR((O50+AU50+AE50)*_xlfn.XLOOKUP(Tool_clean!BK$4,Monetization_Factors!$A:$A,Monetization_Factors!$D:$D),"")</f>
        <v/>
      </c>
      <c r="BL50" t="str">
        <f>IFERROR((P50+AV50+AF50)*_xlfn.XLOOKUP(Tool_clean!BL$4,Monetization_Factors!$A:$A,Monetization_Factors!$D:$D),"")</f>
        <v/>
      </c>
      <c r="BM50" t="str">
        <f>IFERROR((Q50+AW50+AG50)*_xlfn.XLOOKUP(Tool_clean!BM$4,Monetization_Factors!$A:$A,Monetization_Factors!$D:$D),"")</f>
        <v/>
      </c>
      <c r="BN50" t="str">
        <f>IFERROR((R50+AX50+AH50)*_xlfn.XLOOKUP(Tool_clean!BN$4,Monetization_Factors!$A:$A,Monetization_Factors!$D:$D),"")</f>
        <v/>
      </c>
      <c r="BO50" t="str">
        <f>IFERROR((S50+AY50+AI50)*_xlfn.XLOOKUP(Tool_clean!BO$4,Monetization_Factors!$A:$A,Monetization_Factors!$D:$D),"")</f>
        <v/>
      </c>
      <c r="BP50" t="str">
        <f>IFERROR((T50+AZ50+AJ50)*_xlfn.XLOOKUP(Tool_clean!BP$4,Monetization_Factors!$A:$A,Monetization_Factors!$D:$D),"")</f>
        <v/>
      </c>
      <c r="BQ50" t="str">
        <f>IFERROR((U50+BA50+AK50)*_xlfn.XLOOKUP(Tool_clean!BQ$4,Monetization_Factors!$A:$A,Monetization_Factors!$D:$D),"")</f>
        <v/>
      </c>
      <c r="BR50" t="str">
        <f>IFERROR((V50+BB50+AL50)*_xlfn.XLOOKUP(Tool_clean!BR$4,Monetization_Factors!$A:$A,Monetization_Factors!$D:$D),"")</f>
        <v/>
      </c>
      <c r="BS50" t="str">
        <f>IFERROR((W50+BC50+AM50)*_xlfn.XLOOKUP(Tool_clean!BS$4,Monetization_Factors!$A:$A,Monetization_Factors!$D:$D),"")</f>
        <v/>
      </c>
      <c r="BT50" t="str">
        <f>IFERROR((X50+BD50+AN50)*_xlfn.XLOOKUP(Tool_clean!BT$4,Monetization_Factors!$A:$A,Monetization_Factors!$D:$D),"")</f>
        <v/>
      </c>
      <c r="BU50" t="str">
        <f>IFERROR((Y50+BE50+AO50)*_xlfn.XLOOKUP(Tool_clean!BU$4,Monetization_Factors!$A:$A,Monetization_Factors!$D:$D),"")</f>
        <v/>
      </c>
      <c r="BV50" t="str">
        <f>IFERROR((Z50+BF50+AP50)*_xlfn.XLOOKUP(Tool_clean!BV$4,Monetization_Factors!$A:$A,Monetization_Factors!$D:$D),"")</f>
        <v/>
      </c>
      <c r="BW50" t="str">
        <f>IFERROR((AA50+BG50+AQ50)*_xlfn.XLOOKUP(Tool_clean!BW$4,Monetization_Factors!$A:$A,Monetization_Factors!$D:$D),"")</f>
        <v/>
      </c>
      <c r="BX50" s="38" t="str" cm="1">
        <f t="array" ref="BX50">IFERROR(_xlfn.IFS(I50&gt;0,I50*E50,I50="",J50*E50),"")</f>
        <v/>
      </c>
      <c r="BY50" s="38">
        <f t="shared" si="33"/>
        <v>0</v>
      </c>
      <c r="BZ50" s="38" t="str">
        <f t="shared" si="34"/>
        <v/>
      </c>
      <c r="CA50" s="38" t="str">
        <f t="shared" si="35"/>
        <v/>
      </c>
      <c r="CB50" t="str">
        <f t="shared" si="66"/>
        <v/>
      </c>
      <c r="CC50" t="str">
        <f t="shared" si="36"/>
        <v/>
      </c>
      <c r="CD50" t="str">
        <f t="shared" si="37"/>
        <v/>
      </c>
      <c r="CE50" t="str">
        <f t="shared" si="38"/>
        <v/>
      </c>
      <c r="CF50" t="str">
        <f t="shared" si="39"/>
        <v/>
      </c>
      <c r="CG50" t="str">
        <f t="shared" si="40"/>
        <v/>
      </c>
      <c r="CH50" t="str">
        <f t="shared" si="41"/>
        <v/>
      </c>
      <c r="CI50" t="str">
        <f t="shared" si="42"/>
        <v/>
      </c>
      <c r="CJ50" t="str">
        <f t="shared" si="43"/>
        <v/>
      </c>
      <c r="CK50" t="str">
        <f t="shared" si="44"/>
        <v/>
      </c>
      <c r="CL50" t="str">
        <f t="shared" si="45"/>
        <v/>
      </c>
      <c r="CM50" t="str">
        <f t="shared" si="46"/>
        <v/>
      </c>
      <c r="CN50" t="str">
        <f t="shared" si="47"/>
        <v/>
      </c>
      <c r="CO50" t="str">
        <f t="shared" si="48"/>
        <v/>
      </c>
      <c r="CP50" t="str">
        <f t="shared" si="49"/>
        <v/>
      </c>
      <c r="CQ50" t="str">
        <f t="shared" si="50"/>
        <v/>
      </c>
      <c r="CR50" t="str">
        <f t="shared" si="67"/>
        <v/>
      </c>
      <c r="CS50" t="str">
        <f t="shared" si="51"/>
        <v/>
      </c>
      <c r="CT50" t="str">
        <f t="shared" si="52"/>
        <v/>
      </c>
      <c r="CU50" t="str">
        <f t="shared" si="53"/>
        <v/>
      </c>
      <c r="CV50" t="str">
        <f t="shared" si="54"/>
        <v/>
      </c>
      <c r="CW50" t="str">
        <f t="shared" si="55"/>
        <v/>
      </c>
      <c r="CX50" t="str">
        <f t="shared" si="56"/>
        <v/>
      </c>
      <c r="CY50" t="str">
        <f t="shared" si="57"/>
        <v/>
      </c>
      <c r="CZ50" t="str">
        <f t="shared" si="58"/>
        <v/>
      </c>
      <c r="DA50" t="str">
        <f t="shared" si="59"/>
        <v/>
      </c>
      <c r="DB50" t="str">
        <f t="shared" si="60"/>
        <v/>
      </c>
      <c r="DC50" t="str">
        <f t="shared" si="61"/>
        <v/>
      </c>
      <c r="DD50" t="str">
        <f t="shared" si="62"/>
        <v/>
      </c>
      <c r="DE50" t="str">
        <f t="shared" si="63"/>
        <v/>
      </c>
      <c r="DF50" t="str">
        <f t="shared" si="64"/>
        <v/>
      </c>
      <c r="DG50" t="str">
        <f t="shared" si="65"/>
        <v/>
      </c>
      <c r="DH50" s="5" t="str">
        <f>IFERROR((CR50*$B$2*(1-$H50)*('CAR.CAP_per person'!B$2))/(_xlfn.XLOOKUP($E$2,EU_countries_GDP!$A$2:$A$29,EU_countries_GDP!$E$2:$E$29)),"")</f>
        <v/>
      </c>
      <c r="DI50" s="5" t="str">
        <f>IFERROR((CS50*$B$2*(1-$H50)*('CAR.CAP_per person'!C$2))/(_xlfn.XLOOKUP($E$2,EU_countries_GDP!$A$2:$A$29,EU_countries_GDP!$E$2:$E$29)),"")</f>
        <v/>
      </c>
      <c r="DJ50" s="5" t="str">
        <f>IFERROR((CT50*$B$2*(1-$H50)*('CAR.CAP_per person'!D$2))/(_xlfn.XLOOKUP($E$2,EU_countries_GDP!$A$2:$A$29,EU_countries_GDP!$E$2:$E$29)),"")</f>
        <v/>
      </c>
      <c r="DK50" s="5" t="str">
        <f>IFERROR((CU50*$B$2*(1-$H50)*('CAR.CAP_per person'!E$2))/(_xlfn.XLOOKUP($E$2,EU_countries_GDP!$A$2:$A$29,EU_countries_GDP!$E$2:$E$29)),"")</f>
        <v/>
      </c>
      <c r="DL50" s="5" t="str">
        <f>IFERROR((CV50*$B$2*(1-$H50)*('CAR.CAP_per person'!F$2))/(_xlfn.XLOOKUP($E$2,EU_countries_GDP!$A$2:$A$29,EU_countries_GDP!$E$2:$E$29)),"")</f>
        <v/>
      </c>
      <c r="DM50" s="5" t="str">
        <f>IFERROR((CW50*$B$2*(1-$H50)*('CAR.CAP_per person'!G$2))/(_xlfn.XLOOKUP($E$2,EU_countries_GDP!$A$2:$A$29,EU_countries_GDP!$E$2:$E$29)),"")</f>
        <v/>
      </c>
      <c r="DN50" s="5" t="str">
        <f>IFERROR((CX50*$B$2*(1-$H50)*('CAR.CAP_per person'!H$2))/(_xlfn.XLOOKUP($E$2,EU_countries_GDP!$A$2:$A$29,EU_countries_GDP!$E$2:$E$29)),"")</f>
        <v/>
      </c>
      <c r="DO50" s="5" t="str">
        <f>IFERROR((CY50*$B$2*(1-$H50)*('CAR.CAP_per person'!I$2))/(_xlfn.XLOOKUP($E$2,EU_countries_GDP!$A$2:$A$29,EU_countries_GDP!$E$2:$E$29)),"")</f>
        <v/>
      </c>
      <c r="DP50" s="5" t="str">
        <f>IFERROR((CZ50*$B$2*(1-$H50)*('CAR.CAP_per person'!J$2))/(_xlfn.XLOOKUP($E$2,EU_countries_GDP!$A$2:$A$29,EU_countries_GDP!$E$2:$E$29)),"")</f>
        <v/>
      </c>
      <c r="DQ50" s="5" t="str">
        <f>IFERROR((DA50*$B$2*(1-$H50)*('CAR.CAP_per person'!K$2))/(_xlfn.XLOOKUP($E$2,EU_countries_GDP!$A$2:$A$29,EU_countries_GDP!$E$2:$E$29)),"")</f>
        <v/>
      </c>
      <c r="DR50" s="5" t="str">
        <f>IFERROR((DB50*$B$2*(1-$H50)*('CAR.CAP_per person'!L$2))/(_xlfn.XLOOKUP($E$2,EU_countries_GDP!$A$2:$A$29,EU_countries_GDP!$E$2:$E$29)),"")</f>
        <v/>
      </c>
      <c r="DS50" s="5" t="str">
        <f>IFERROR((DC50*$B$2*(1-$H50)*('CAR.CAP_per person'!M$2))/(_xlfn.XLOOKUP($E$2,EU_countries_GDP!$A$2:$A$29,EU_countries_GDP!$E$2:$E$29)),"")</f>
        <v/>
      </c>
      <c r="DT50" s="5" t="str">
        <f>IFERROR((DD50*$B$2*(1-$H50)*('CAR.CAP_per person'!N$2))/(_xlfn.XLOOKUP($E$2,EU_countries_GDP!$A$2:$A$29,EU_countries_GDP!$E$2:$E$29)),"")</f>
        <v/>
      </c>
      <c r="DU50" s="5" t="str">
        <f>IFERROR((DE50*$B$2*(1-$H50)*('CAR.CAP_per person'!O$2))/(_xlfn.XLOOKUP($E$2,EU_countries_GDP!$A$2:$A$29,EU_countries_GDP!$E$2:$E$29)),"")</f>
        <v/>
      </c>
      <c r="DV50" s="5" t="str">
        <f>IFERROR((DF50*$B$2*(1-$H50)*('CAR.CAP_per person'!P$2))/(_xlfn.XLOOKUP($E$2,EU_countries_GDP!$A$2:$A$29,EU_countries_GDP!$E$2:$E$29)),"")</f>
        <v/>
      </c>
      <c r="DW50" s="5" t="str">
        <f>IFERROR((DG50*$B$2*(1-$H50)*('CAR.CAP_per person'!Q$2))/(_xlfn.XLOOKUP($E$2,EU_countries_GDP!$A$2:$A$29,EU_countries_GDP!$E$2:$E$29)),"")</f>
        <v/>
      </c>
    </row>
    <row r="51" spans="2:127">
      <c r="B51" t="str">
        <f>_xlfn.XLOOKUP(D51,Table5[Ingredient],Table5[Category],"",FALSE)</f>
        <v/>
      </c>
      <c r="C51" s="33"/>
      <c r="D51" s="33"/>
      <c r="E51" s="33"/>
      <c r="F51" s="33"/>
      <c r="G51" s="33"/>
      <c r="H51" s="33"/>
      <c r="I51" s="33"/>
      <c r="J51" s="37" t="str">
        <f>IFERROR(INDEX('AveragePrices&amp;Codes'!G:AG, MATCH($D51, 'AveragePrices&amp;Codes'!$A:$A, 0), MATCH(Tool_clean!$E$2, 'AveragePrices&amp;Codes'!$G$1:$AG$1, 0)),"")</f>
        <v/>
      </c>
      <c r="K51" s="37" t="str">
        <f t="shared" si="32"/>
        <v/>
      </c>
      <c r="L51">
        <f>IFERROR(IF($F51="Raw",_xlfn.XLOOKUP(_xlfn.XLOOKUP(Tool_clean!$D51,'AveragePrices&amp;Codes'!$A:$A,'AveragePrices&amp;Codes'!$B:$B),AGRIBALYSE_Raw!$B:$B,AGRIBALYSE_Raw!O:O)*$E51,_xlfn.XLOOKUP(_xlfn.XLOOKUP(Tool_clean!$D51,'AveragePrices&amp;Codes'!$A:$A,'AveragePrices&amp;Codes'!$B:$B),AGRIBALYSE_Cooked!$C:$C,AGRIBALYSE_Cooked!P:P)*$E51),"")</f>
        <v>0</v>
      </c>
      <c r="M51">
        <f>IFERROR(IF($F51="Raw",_xlfn.XLOOKUP(_xlfn.XLOOKUP(Tool_clean!$D51,'AveragePrices&amp;Codes'!$A:$A,'AveragePrices&amp;Codes'!$B:$B),AGRIBALYSE_Raw!$B:$B,AGRIBALYSE_Raw!P:P)*$E51,_xlfn.XLOOKUP(_xlfn.XLOOKUP(Tool_clean!$D51,'AveragePrices&amp;Codes'!$A:$A,'AveragePrices&amp;Codes'!$B:$B),AGRIBALYSE_Cooked!$C:$C,AGRIBALYSE_Cooked!Q:Q)*$E51),"")</f>
        <v>0</v>
      </c>
      <c r="N51">
        <f>IFERROR(IF($F51="Raw",_xlfn.XLOOKUP(_xlfn.XLOOKUP(Tool_clean!$D51,'AveragePrices&amp;Codes'!$A:$A,'AveragePrices&amp;Codes'!$B:$B),AGRIBALYSE_Raw!$B:$B,AGRIBALYSE_Raw!Q:Q)*$E51,_xlfn.XLOOKUP(_xlfn.XLOOKUP(Tool_clean!$D51,'AveragePrices&amp;Codes'!$A:$A,'AveragePrices&amp;Codes'!$B:$B),AGRIBALYSE_Cooked!$C:$C,AGRIBALYSE_Cooked!R:R)*$E51),"")</f>
        <v>0</v>
      </c>
      <c r="O51">
        <f>IFERROR(IF($F51="Raw",_xlfn.XLOOKUP(_xlfn.XLOOKUP(Tool_clean!$D51,'AveragePrices&amp;Codes'!$A:$A,'AveragePrices&amp;Codes'!$B:$B),AGRIBALYSE_Raw!$B:$B,AGRIBALYSE_Raw!R:R)*$E51,_xlfn.XLOOKUP(_xlfn.XLOOKUP(Tool_clean!$D51,'AveragePrices&amp;Codes'!$A:$A,'AveragePrices&amp;Codes'!$B:$B),AGRIBALYSE_Cooked!$C:$C,AGRIBALYSE_Cooked!S:S)*$E51),"")</f>
        <v>0</v>
      </c>
      <c r="P51">
        <f>IFERROR(IF($F51="Raw",_xlfn.XLOOKUP(_xlfn.XLOOKUP(Tool_clean!$D51,'AveragePrices&amp;Codes'!$A:$A,'AveragePrices&amp;Codes'!$B:$B),AGRIBALYSE_Raw!$B:$B,AGRIBALYSE_Raw!S:S)*$E51,_xlfn.XLOOKUP(_xlfn.XLOOKUP(Tool_clean!$D51,'AveragePrices&amp;Codes'!$A:$A,'AveragePrices&amp;Codes'!$B:$B),AGRIBALYSE_Cooked!$C:$C,AGRIBALYSE_Cooked!T:T)*$E51),"")</f>
        <v>0</v>
      </c>
      <c r="Q51">
        <f>IFERROR(IF($F51="Raw",_xlfn.XLOOKUP(_xlfn.XLOOKUP(Tool_clean!$D51,'AveragePrices&amp;Codes'!$A:$A,'AveragePrices&amp;Codes'!$B:$B),AGRIBALYSE_Raw!$B:$B,AGRIBALYSE_Raw!T:T)*$E51,_xlfn.XLOOKUP(_xlfn.XLOOKUP(Tool_clean!$D51,'AveragePrices&amp;Codes'!$A:$A,'AveragePrices&amp;Codes'!$B:$B),AGRIBALYSE_Cooked!$C:$C,AGRIBALYSE_Cooked!U:U)*$E51),"")</f>
        <v>0</v>
      </c>
      <c r="R51">
        <f>IFERROR(IF($F51="Raw",_xlfn.XLOOKUP(_xlfn.XLOOKUP(Tool_clean!$D51,'AveragePrices&amp;Codes'!$A:$A,'AveragePrices&amp;Codes'!$B:$B),AGRIBALYSE_Raw!$B:$B,AGRIBALYSE_Raw!U:U)*$E51,_xlfn.XLOOKUP(_xlfn.XLOOKUP(Tool_clean!$D51,'AveragePrices&amp;Codes'!$A:$A,'AveragePrices&amp;Codes'!$B:$B),AGRIBALYSE_Cooked!$C:$C,AGRIBALYSE_Cooked!V:V)*$E51),"")</f>
        <v>0</v>
      </c>
      <c r="S51">
        <f>IFERROR(IF($F51="Raw",_xlfn.XLOOKUP(_xlfn.XLOOKUP(Tool_clean!$D51,'AveragePrices&amp;Codes'!$A:$A,'AveragePrices&amp;Codes'!$B:$B),AGRIBALYSE_Raw!$B:$B,AGRIBALYSE_Raw!V:V)*$E51,_xlfn.XLOOKUP(_xlfn.XLOOKUP(Tool_clean!$D51,'AveragePrices&amp;Codes'!$A:$A,'AveragePrices&amp;Codes'!$B:$B),AGRIBALYSE_Cooked!$C:$C,AGRIBALYSE_Cooked!W:W)*$E51),"")</f>
        <v>0</v>
      </c>
      <c r="T51">
        <f>IFERROR(IF($F51="Raw",_xlfn.XLOOKUP(_xlfn.XLOOKUP(Tool_clean!$D51,'AveragePrices&amp;Codes'!$A:$A,'AveragePrices&amp;Codes'!$B:$B),AGRIBALYSE_Raw!$B:$B,AGRIBALYSE_Raw!W:W)*$E51,_xlfn.XLOOKUP(_xlfn.XLOOKUP(Tool_clean!$D51,'AveragePrices&amp;Codes'!$A:$A,'AveragePrices&amp;Codes'!$B:$B),AGRIBALYSE_Cooked!$C:$C,AGRIBALYSE_Cooked!X:X)*$E51),"")</f>
        <v>0</v>
      </c>
      <c r="U51">
        <f>IFERROR(IF($F51="Raw",_xlfn.XLOOKUP(_xlfn.XLOOKUP(Tool_clean!$D51,'AveragePrices&amp;Codes'!$A:$A,'AveragePrices&amp;Codes'!$B:$B),AGRIBALYSE_Raw!$B:$B,AGRIBALYSE_Raw!X:X)*$E51,_xlfn.XLOOKUP(_xlfn.XLOOKUP(Tool_clean!$D51,'AveragePrices&amp;Codes'!$A:$A,'AveragePrices&amp;Codes'!$B:$B),AGRIBALYSE_Cooked!$C:$C,AGRIBALYSE_Cooked!Y:Y)*$E51),"")</f>
        <v>0</v>
      </c>
      <c r="V51">
        <f>IFERROR(IF($F51="Raw",_xlfn.XLOOKUP(_xlfn.XLOOKUP(Tool_clean!$D51,'AveragePrices&amp;Codes'!$A:$A,'AveragePrices&amp;Codes'!$B:$B),AGRIBALYSE_Raw!$B:$B,AGRIBALYSE_Raw!Y:Y)*$E51,_xlfn.XLOOKUP(_xlfn.XLOOKUP(Tool_clean!$D51,'AveragePrices&amp;Codes'!$A:$A,'AveragePrices&amp;Codes'!$B:$B),AGRIBALYSE_Cooked!$C:$C,AGRIBALYSE_Cooked!Z:Z)*$E51),"")</f>
        <v>0</v>
      </c>
      <c r="W51">
        <f>IFERROR(IF($F51="Raw",_xlfn.XLOOKUP(_xlfn.XLOOKUP(Tool_clean!$D51,'AveragePrices&amp;Codes'!$A:$A,'AveragePrices&amp;Codes'!$B:$B),AGRIBALYSE_Raw!$B:$B,AGRIBALYSE_Raw!Z:Z)*$E51,_xlfn.XLOOKUP(_xlfn.XLOOKUP(Tool_clean!$D51,'AveragePrices&amp;Codes'!$A:$A,'AveragePrices&amp;Codes'!$B:$B),AGRIBALYSE_Cooked!$C:$C,AGRIBALYSE_Cooked!AA:AA)*$E51),"")</f>
        <v>0</v>
      </c>
      <c r="X51">
        <f>IFERROR(IF($F51="Raw",_xlfn.XLOOKUP(_xlfn.XLOOKUP(Tool_clean!$D51,'AveragePrices&amp;Codes'!$A:$A,'AveragePrices&amp;Codes'!$B:$B),AGRIBALYSE_Raw!$B:$B,AGRIBALYSE_Raw!AA:AA)*$E51,_xlfn.XLOOKUP(_xlfn.XLOOKUP(Tool_clean!$D51,'AveragePrices&amp;Codes'!$A:$A,'AveragePrices&amp;Codes'!$B:$B),AGRIBALYSE_Cooked!$C:$C,AGRIBALYSE_Cooked!AB:AB)*$E51),"")</f>
        <v>0</v>
      </c>
      <c r="Y51">
        <f>IFERROR(IF($F51="Raw",_xlfn.XLOOKUP(_xlfn.XLOOKUP(Tool_clean!$D51,'AveragePrices&amp;Codes'!$A:$A,'AveragePrices&amp;Codes'!$B:$B),AGRIBALYSE_Raw!$B:$B,AGRIBALYSE_Raw!AB:AB)*$E51,_xlfn.XLOOKUP(_xlfn.XLOOKUP(Tool_clean!$D51,'AveragePrices&amp;Codes'!$A:$A,'AveragePrices&amp;Codes'!$B:$B),AGRIBALYSE_Cooked!$C:$C,AGRIBALYSE_Cooked!AC:AC)*$E51),"")</f>
        <v>0</v>
      </c>
      <c r="Z51">
        <f>IFERROR(IF($F51="Raw",_xlfn.XLOOKUP(_xlfn.XLOOKUP(Tool_clean!$D51,'AveragePrices&amp;Codes'!$A:$A,'AveragePrices&amp;Codes'!$B:$B),AGRIBALYSE_Raw!$B:$B,AGRIBALYSE_Raw!AC:AC)*$E51,_xlfn.XLOOKUP(_xlfn.XLOOKUP(Tool_clean!$D51,'AveragePrices&amp;Codes'!$A:$A,'AveragePrices&amp;Codes'!$B:$B),AGRIBALYSE_Cooked!$C:$C,AGRIBALYSE_Cooked!AD:AD)*$E51),"")</f>
        <v>0</v>
      </c>
      <c r="AA51">
        <f>IFERROR(IF($F51="Raw",_xlfn.XLOOKUP(_xlfn.XLOOKUP(Tool_clean!$D51,'AveragePrices&amp;Codes'!$A:$A,'AveragePrices&amp;Codes'!$B:$B),AGRIBALYSE_Raw!$B:$B,AGRIBALYSE_Raw!AD:AD)*$E51,_xlfn.XLOOKUP(_xlfn.XLOOKUP(Tool_clean!$D51,'AveragePrices&amp;Codes'!$A:$A,'AveragePrices&amp;Codes'!$B:$B),AGRIBALYSE_Cooked!$C:$C,AGRIBALYSE_Cooked!AE:AE)*$E51),"")</f>
        <v>0</v>
      </c>
      <c r="AB51" t="str" cm="1">
        <f t="array" ref="AB51">IFERROR(_xlfn.XLOOKUP(Tool_clean!$F51&amp;$E$2,'Cooking methods'!$A:$A&amp;'Cooking methods'!$B:$B,'Cooking methods'!C:C)*$E51,"")</f>
        <v/>
      </c>
      <c r="AC51" t="str" cm="1">
        <f t="array" ref="AC51">IFERROR(_xlfn.XLOOKUP(Tool_clean!$F51&amp;$E$2,'Cooking methods'!$A:$A&amp;'Cooking methods'!$B:$B,'Cooking methods'!D:D)*$E51,"")</f>
        <v/>
      </c>
      <c r="AD51" t="str" cm="1">
        <f t="array" ref="AD51">IFERROR(_xlfn.XLOOKUP(Tool_clean!$F51&amp;$E$2,'Cooking methods'!$A:$A&amp;'Cooking methods'!$B:$B,'Cooking methods'!E:E)*$E51,"")</f>
        <v/>
      </c>
      <c r="AE51" t="str" cm="1">
        <f t="array" ref="AE51">IFERROR(_xlfn.XLOOKUP(Tool_clean!$F51&amp;$E$2,'Cooking methods'!$A:$A&amp;'Cooking methods'!$B:$B,'Cooking methods'!F:F)*$E51,"")</f>
        <v/>
      </c>
      <c r="AF51" t="str" cm="1">
        <f t="array" ref="AF51">IFERROR(_xlfn.XLOOKUP(Tool_clean!$F51&amp;$E$2,'Cooking methods'!$A:$A&amp;'Cooking methods'!$B:$B,'Cooking methods'!G:G)*$E51,"")</f>
        <v/>
      </c>
      <c r="AG51" t="str" cm="1">
        <f t="array" ref="AG51">IFERROR(_xlfn.XLOOKUP(Tool_clean!$F51&amp;$E$2,'Cooking methods'!$A:$A&amp;'Cooking methods'!$B:$B,'Cooking methods'!H:H)*$E51,"")</f>
        <v/>
      </c>
      <c r="AH51" t="str" cm="1">
        <f t="array" ref="AH51">IFERROR(_xlfn.XLOOKUP(Tool_clean!$F51&amp;$E$2,'Cooking methods'!$A:$A&amp;'Cooking methods'!$B:$B,'Cooking methods'!I:I)*$E51,"")</f>
        <v/>
      </c>
      <c r="AI51" t="str" cm="1">
        <f t="array" ref="AI51">IFERROR(_xlfn.XLOOKUP(Tool_clean!$F51&amp;$E$2,'Cooking methods'!$A:$A&amp;'Cooking methods'!$B:$B,'Cooking methods'!J:J)*$E51,"")</f>
        <v/>
      </c>
      <c r="AJ51" t="str" cm="1">
        <f t="array" ref="AJ51">IFERROR(_xlfn.XLOOKUP(Tool_clean!$F51&amp;$E$2,'Cooking methods'!$A:$A&amp;'Cooking methods'!$B:$B,'Cooking methods'!K:K)*$E51,"")</f>
        <v/>
      </c>
      <c r="AK51" t="str" cm="1">
        <f t="array" ref="AK51">IFERROR(_xlfn.XLOOKUP(Tool_clean!$F51&amp;$E$2,'Cooking methods'!$A:$A&amp;'Cooking methods'!$B:$B,'Cooking methods'!L:L)*$E51,"")</f>
        <v/>
      </c>
      <c r="AL51" t="str" cm="1">
        <f t="array" ref="AL51">IFERROR(_xlfn.XLOOKUP(Tool_clean!$F51&amp;$E$2,'Cooking methods'!$A:$A&amp;'Cooking methods'!$B:$B,'Cooking methods'!M:M)*$E51,"")</f>
        <v/>
      </c>
      <c r="AM51" t="str" cm="1">
        <f t="array" ref="AM51">IFERROR(_xlfn.XLOOKUP(Tool_clean!$F51&amp;$E$2,'Cooking methods'!$A:$A&amp;'Cooking methods'!$B:$B,'Cooking methods'!N:N)*$E51,"")</f>
        <v/>
      </c>
      <c r="AN51" t="str" cm="1">
        <f t="array" ref="AN51">IFERROR(_xlfn.XLOOKUP(Tool_clean!$F51&amp;$E$2,'Cooking methods'!$A:$A&amp;'Cooking methods'!$B:$B,'Cooking methods'!O:O)*$E51,"")</f>
        <v/>
      </c>
      <c r="AO51" t="str" cm="1">
        <f t="array" ref="AO51">IFERROR(_xlfn.XLOOKUP(Tool_clean!$F51&amp;$E$2,'Cooking methods'!$A:$A&amp;'Cooking methods'!$B:$B,'Cooking methods'!P:P)*$E51,"")</f>
        <v/>
      </c>
      <c r="AP51" t="str" cm="1">
        <f t="array" ref="AP51">IFERROR(_xlfn.XLOOKUP(Tool_clean!$F51&amp;$E$2,'Cooking methods'!$A:$A&amp;'Cooking methods'!$B:$B,'Cooking methods'!Q:Q)*$E51,"")</f>
        <v/>
      </c>
      <c r="AQ51" t="str" cm="1">
        <f t="array" ref="AQ51">IFERROR(_xlfn.XLOOKUP(Tool_clean!$F51&amp;$E$2,'Cooking methods'!$A:$A&amp;'Cooking methods'!$B:$B,'Cooking methods'!R:R)*$E51,"")</f>
        <v/>
      </c>
      <c r="AR51" t="str" cm="1">
        <f t="array" ref="AR51">IFERROR(_xlfn.XLOOKUP(Tool_clean!$G51&amp;$E$2,'Waste management'!$A:$A&amp;'Waste management'!$B:$B,'Waste management'!C:C)*$E51,"")</f>
        <v/>
      </c>
      <c r="AS51" t="str" cm="1">
        <f t="array" ref="AS51">IFERROR(_xlfn.XLOOKUP(Tool_clean!$G51&amp;$E$2,'Waste management'!$A:$A&amp;'Waste management'!$B:$B,'Waste management'!D:D)*$E51,"")</f>
        <v/>
      </c>
      <c r="AT51" t="str" cm="1">
        <f t="array" ref="AT51">IFERROR(_xlfn.XLOOKUP(Tool_clean!$G51&amp;$E$2,'Waste management'!$A:$A&amp;'Waste management'!$B:$B,'Waste management'!E:E)*$E51,"")</f>
        <v/>
      </c>
      <c r="AU51" t="str" cm="1">
        <f t="array" ref="AU51">IFERROR(_xlfn.XLOOKUP(Tool_clean!$G51&amp;$E$2,'Waste management'!$A:$A&amp;'Waste management'!$B:$B,'Waste management'!F:F)*$E51,"")</f>
        <v/>
      </c>
      <c r="AV51" t="str" cm="1">
        <f t="array" ref="AV51">IFERROR(_xlfn.XLOOKUP(Tool_clean!$G51&amp;$E$2,'Waste management'!$A:$A&amp;'Waste management'!$B:$B,'Waste management'!G:G)*$E51,"")</f>
        <v/>
      </c>
      <c r="AW51" t="str" cm="1">
        <f t="array" ref="AW51">IFERROR(_xlfn.XLOOKUP(Tool_clean!$G51&amp;$E$2,'Waste management'!$A:$A&amp;'Waste management'!$B:$B,'Waste management'!H:H)*$E51,"")</f>
        <v/>
      </c>
      <c r="AX51" t="str" cm="1">
        <f t="array" ref="AX51">IFERROR(_xlfn.XLOOKUP(Tool_clean!$G51&amp;$E$2,'Waste management'!$A:$A&amp;'Waste management'!$B:$B,'Waste management'!I:I)*$E51,"")</f>
        <v/>
      </c>
      <c r="AY51" t="str" cm="1">
        <f t="array" ref="AY51">IFERROR(_xlfn.XLOOKUP(Tool_clean!$G51&amp;$E$2,'Waste management'!$A:$A&amp;'Waste management'!$B:$B,'Waste management'!J:J)*$E51,"")</f>
        <v/>
      </c>
      <c r="AZ51" t="str" cm="1">
        <f t="array" ref="AZ51">IFERROR(_xlfn.XLOOKUP(Tool_clean!$G51&amp;$E$2,'Waste management'!$A:$A&amp;'Waste management'!$B:$B,'Waste management'!K:K)*$E51,"")</f>
        <v/>
      </c>
      <c r="BA51" t="str" cm="1">
        <f t="array" ref="BA51">IFERROR(_xlfn.XLOOKUP(Tool_clean!$G51&amp;$E$2,'Waste management'!$A:$A&amp;'Waste management'!$B:$B,'Waste management'!L:L)*$E51,"")</f>
        <v/>
      </c>
      <c r="BB51" t="str" cm="1">
        <f t="array" ref="BB51">IFERROR(_xlfn.XLOOKUP(Tool_clean!$G51&amp;$E$2,'Waste management'!$A:$A&amp;'Waste management'!$B:$B,'Waste management'!M:M)*$E51,"")</f>
        <v/>
      </c>
      <c r="BC51" t="str" cm="1">
        <f t="array" ref="BC51">IFERROR(_xlfn.XLOOKUP(Tool_clean!$G51&amp;$E$2,'Waste management'!$A:$A&amp;'Waste management'!$B:$B,'Waste management'!N:N)*$E51,"")</f>
        <v/>
      </c>
      <c r="BD51" t="str" cm="1">
        <f t="array" ref="BD51">IFERROR(_xlfn.XLOOKUP(Tool_clean!$G51&amp;$E$2,'Waste management'!$A:$A&amp;'Waste management'!$B:$B,'Waste management'!O:O)*$E51,"")</f>
        <v/>
      </c>
      <c r="BE51" t="str" cm="1">
        <f t="array" ref="BE51">IFERROR(_xlfn.XLOOKUP(Tool_clean!$G51&amp;$E$2,'Waste management'!$A:$A&amp;'Waste management'!$B:$B,'Waste management'!P:P)*$E51,"")</f>
        <v/>
      </c>
      <c r="BF51" t="str" cm="1">
        <f t="array" ref="BF51">IFERROR(_xlfn.XLOOKUP(Tool_clean!$G51&amp;$E$2,'Waste management'!$A:$A&amp;'Waste management'!$B:$B,'Waste management'!Q:Q)*$E51,"")</f>
        <v/>
      </c>
      <c r="BG51" t="str" cm="1">
        <f t="array" ref="BG51">IFERROR(_xlfn.XLOOKUP(Tool_clean!$G51&amp;$E$2,'Waste management'!$A:$A&amp;'Waste management'!$B:$B,'Waste management'!R:R)*$E51,"")</f>
        <v/>
      </c>
      <c r="BH51" t="str">
        <f>IFERROR((L51+AR51+AB51)*_xlfn.XLOOKUP(Tool_clean!BH$4,Monetization_Factors!$A:$A,Monetization_Factors!$D:$D),"")</f>
        <v/>
      </c>
      <c r="BI51" t="str">
        <f>IFERROR((M51+AS51+AC51)*_xlfn.XLOOKUP(Tool_clean!BI$4,Monetization_Factors!$A:$A,Monetization_Factors!$D:$D),"")</f>
        <v/>
      </c>
      <c r="BJ51" t="str">
        <f>IFERROR((N51+AT51+AD51)*_xlfn.XLOOKUP(Tool_clean!BJ$4,Monetization_Factors!$A:$A,Monetization_Factors!$D:$D),"")</f>
        <v/>
      </c>
      <c r="BK51" t="str">
        <f>IFERROR((O51+AU51+AE51)*_xlfn.XLOOKUP(Tool_clean!BK$4,Monetization_Factors!$A:$A,Monetization_Factors!$D:$D),"")</f>
        <v/>
      </c>
      <c r="BL51" t="str">
        <f>IFERROR((P51+AV51+AF51)*_xlfn.XLOOKUP(Tool_clean!BL$4,Monetization_Factors!$A:$A,Monetization_Factors!$D:$D),"")</f>
        <v/>
      </c>
      <c r="BM51" t="str">
        <f>IFERROR((Q51+AW51+AG51)*_xlfn.XLOOKUP(Tool_clean!BM$4,Monetization_Factors!$A:$A,Monetization_Factors!$D:$D),"")</f>
        <v/>
      </c>
      <c r="BN51" t="str">
        <f>IFERROR((R51+AX51+AH51)*_xlfn.XLOOKUP(Tool_clean!BN$4,Monetization_Factors!$A:$A,Monetization_Factors!$D:$D),"")</f>
        <v/>
      </c>
      <c r="BO51" t="str">
        <f>IFERROR((S51+AY51+AI51)*_xlfn.XLOOKUP(Tool_clean!BO$4,Monetization_Factors!$A:$A,Monetization_Factors!$D:$D),"")</f>
        <v/>
      </c>
      <c r="BP51" t="str">
        <f>IFERROR((T51+AZ51+AJ51)*_xlfn.XLOOKUP(Tool_clean!BP$4,Monetization_Factors!$A:$A,Monetization_Factors!$D:$D),"")</f>
        <v/>
      </c>
      <c r="BQ51" t="str">
        <f>IFERROR((U51+BA51+AK51)*_xlfn.XLOOKUP(Tool_clean!BQ$4,Monetization_Factors!$A:$A,Monetization_Factors!$D:$D),"")</f>
        <v/>
      </c>
      <c r="BR51" t="str">
        <f>IFERROR((V51+BB51+AL51)*_xlfn.XLOOKUP(Tool_clean!BR$4,Monetization_Factors!$A:$A,Monetization_Factors!$D:$D),"")</f>
        <v/>
      </c>
      <c r="BS51" t="str">
        <f>IFERROR((W51+BC51+AM51)*_xlfn.XLOOKUP(Tool_clean!BS$4,Monetization_Factors!$A:$A,Monetization_Factors!$D:$D),"")</f>
        <v/>
      </c>
      <c r="BT51" t="str">
        <f>IFERROR((X51+BD51+AN51)*_xlfn.XLOOKUP(Tool_clean!BT$4,Monetization_Factors!$A:$A,Monetization_Factors!$D:$D),"")</f>
        <v/>
      </c>
      <c r="BU51" t="str">
        <f>IFERROR((Y51+BE51+AO51)*_xlfn.XLOOKUP(Tool_clean!BU$4,Monetization_Factors!$A:$A,Monetization_Factors!$D:$D),"")</f>
        <v/>
      </c>
      <c r="BV51" t="str">
        <f>IFERROR((Z51+BF51+AP51)*_xlfn.XLOOKUP(Tool_clean!BV$4,Monetization_Factors!$A:$A,Monetization_Factors!$D:$D),"")</f>
        <v/>
      </c>
      <c r="BW51" t="str">
        <f>IFERROR((AA51+BG51+AQ51)*_xlfn.XLOOKUP(Tool_clean!BW$4,Monetization_Factors!$A:$A,Monetization_Factors!$D:$D),"")</f>
        <v/>
      </c>
      <c r="BX51" s="38" t="str" cm="1">
        <f t="array" ref="BX51">IFERROR(_xlfn.IFS(I51&gt;0,I51*E51,I51="",J51*E51),"")</f>
        <v/>
      </c>
      <c r="BY51" s="38">
        <f t="shared" si="33"/>
        <v>0</v>
      </c>
      <c r="BZ51" s="38" t="str">
        <f t="shared" si="34"/>
        <v/>
      </c>
      <c r="CA51" s="38" t="str">
        <f t="shared" si="35"/>
        <v/>
      </c>
      <c r="CB51" t="str">
        <f t="shared" si="66"/>
        <v/>
      </c>
      <c r="CC51" t="str">
        <f t="shared" ref="CC51:CC82" si="68">IFERROR((M51+AC51+AS51),"")</f>
        <v/>
      </c>
      <c r="CD51" t="str">
        <f t="shared" ref="CD51:CD82" si="69">IFERROR((N51+AD51+AT51),"")</f>
        <v/>
      </c>
      <c r="CE51" t="str">
        <f t="shared" ref="CE51:CE82" si="70">IFERROR((O51+AE51+AU51),"")</f>
        <v/>
      </c>
      <c r="CF51" t="str">
        <f t="shared" ref="CF51:CF82" si="71">IFERROR((P51+AF51+AV51),"")</f>
        <v/>
      </c>
      <c r="CG51" t="str">
        <f t="shared" ref="CG51:CG82" si="72">IFERROR((Q51+AG51+AW51),"")</f>
        <v/>
      </c>
      <c r="CH51" t="str">
        <f t="shared" ref="CH51:CH82" si="73">IFERROR((R51+AH51+AX51),"")</f>
        <v/>
      </c>
      <c r="CI51" t="str">
        <f t="shared" ref="CI51:CI82" si="74">IFERROR((S51+AI51+AY51),"")</f>
        <v/>
      </c>
      <c r="CJ51" t="str">
        <f t="shared" ref="CJ51:CJ82" si="75">IFERROR((T51+AJ51+AZ51),"")</f>
        <v/>
      </c>
      <c r="CK51" t="str">
        <f t="shared" ref="CK51:CK82" si="76">IFERROR((U51+AK51+BA51),"")</f>
        <v/>
      </c>
      <c r="CL51" t="str">
        <f t="shared" ref="CL51:CL82" si="77">IFERROR((V51+AL51+BB51),"")</f>
        <v/>
      </c>
      <c r="CM51" t="str">
        <f t="shared" ref="CM51:CM82" si="78">IFERROR((W51+AM51+BC51),"")</f>
        <v/>
      </c>
      <c r="CN51" t="str">
        <f t="shared" ref="CN51:CN82" si="79">IFERROR((X51+AN51+BD51),"")</f>
        <v/>
      </c>
      <c r="CO51" t="str">
        <f t="shared" ref="CO51:CO82" si="80">IFERROR((Y51+AO51+BE51),"")</f>
        <v/>
      </c>
      <c r="CP51" t="str">
        <f t="shared" ref="CP51:CP82" si="81">IFERROR((Z51+AP51+BF51),"")</f>
        <v/>
      </c>
      <c r="CQ51" t="str">
        <f t="shared" ref="CQ51:CQ104" si="82">IFERROR((AA51+AQ51+BG51),"")</f>
        <v/>
      </c>
      <c r="CR51" t="str">
        <f t="shared" si="67"/>
        <v/>
      </c>
      <c r="CS51" t="str">
        <f t="shared" ref="CS51:CS82" si="83">IFERROR((M51+AC51+AS51)/$F$2,"")</f>
        <v/>
      </c>
      <c r="CT51" t="str">
        <f t="shared" ref="CT51:CT82" si="84">IFERROR((N51+AD51+AT51)/$F$2,"")</f>
        <v/>
      </c>
      <c r="CU51" t="str">
        <f t="shared" ref="CU51:CU82" si="85">IFERROR((O51+AE51+AU51)/$F$2,"")</f>
        <v/>
      </c>
      <c r="CV51" t="str">
        <f t="shared" ref="CV51:CV82" si="86">IFERROR((P51+AF51+AV51)/$F$2,"")</f>
        <v/>
      </c>
      <c r="CW51" t="str">
        <f t="shared" ref="CW51:CW82" si="87">IFERROR((Q51+AG51+AW51)/$F$2,"")</f>
        <v/>
      </c>
      <c r="CX51" t="str">
        <f t="shared" ref="CX51:CX82" si="88">IFERROR((R51+AH51+AX51)/$F$2,"")</f>
        <v/>
      </c>
      <c r="CY51" t="str">
        <f t="shared" ref="CY51:CY82" si="89">IFERROR((S51+AI51+AY51)/$F$2,"")</f>
        <v/>
      </c>
      <c r="CZ51" t="str">
        <f t="shared" ref="CZ51:CZ82" si="90">IFERROR((T51+AJ51+AZ51)/$F$2,"")</f>
        <v/>
      </c>
      <c r="DA51" t="str">
        <f t="shared" ref="DA51:DA82" si="91">IFERROR((U51+AK51+BA51)/$F$2,"")</f>
        <v/>
      </c>
      <c r="DB51" t="str">
        <f t="shared" ref="DB51:DB82" si="92">IFERROR((V51+AL51+BB51)/$F$2,"")</f>
        <v/>
      </c>
      <c r="DC51" t="str">
        <f t="shared" ref="DC51:DC82" si="93">IFERROR((W51+AM51+BC51)/$F$2,"")</f>
        <v/>
      </c>
      <c r="DD51" t="str">
        <f t="shared" ref="DD51:DD82" si="94">IFERROR((X51+AN51+BD51)/$F$2,"")</f>
        <v/>
      </c>
      <c r="DE51" t="str">
        <f t="shared" ref="DE51:DE82" si="95">IFERROR((Y51+AO51+BE51)/$F$2,"")</f>
        <v/>
      </c>
      <c r="DF51" t="str">
        <f t="shared" ref="DF51:DF82" si="96">IFERROR((Z51+AP51+BF51)/$F$2,"")</f>
        <v/>
      </c>
      <c r="DG51" t="str">
        <f t="shared" ref="DG51:DG104" si="97">IFERROR((AA51+AQ51+BG51)/$F$2,"")</f>
        <v/>
      </c>
      <c r="DH51" s="5" t="str">
        <f>IFERROR((CR51*$B$2*(1-$H51)*('CAR.CAP_per person'!B$2))/(_xlfn.XLOOKUP($E$2,EU_countries_GDP!$A$2:$A$29,EU_countries_GDP!$E$2:$E$29)),"")</f>
        <v/>
      </c>
      <c r="DI51" s="5" t="str">
        <f>IFERROR((CS51*$B$2*(1-$H51)*('CAR.CAP_per person'!C$2))/(_xlfn.XLOOKUP($E$2,EU_countries_GDP!$A$2:$A$29,EU_countries_GDP!$E$2:$E$29)),"")</f>
        <v/>
      </c>
      <c r="DJ51" s="5" t="str">
        <f>IFERROR((CT51*$B$2*(1-$H51)*('CAR.CAP_per person'!D$2))/(_xlfn.XLOOKUP($E$2,EU_countries_GDP!$A$2:$A$29,EU_countries_GDP!$E$2:$E$29)),"")</f>
        <v/>
      </c>
      <c r="DK51" s="5" t="str">
        <f>IFERROR((CU51*$B$2*(1-$H51)*('CAR.CAP_per person'!E$2))/(_xlfn.XLOOKUP($E$2,EU_countries_GDP!$A$2:$A$29,EU_countries_GDP!$E$2:$E$29)),"")</f>
        <v/>
      </c>
      <c r="DL51" s="5" t="str">
        <f>IFERROR((CV51*$B$2*(1-$H51)*('CAR.CAP_per person'!F$2))/(_xlfn.XLOOKUP($E$2,EU_countries_GDP!$A$2:$A$29,EU_countries_GDP!$E$2:$E$29)),"")</f>
        <v/>
      </c>
      <c r="DM51" s="5" t="str">
        <f>IFERROR((CW51*$B$2*(1-$H51)*('CAR.CAP_per person'!G$2))/(_xlfn.XLOOKUP($E$2,EU_countries_GDP!$A$2:$A$29,EU_countries_GDP!$E$2:$E$29)),"")</f>
        <v/>
      </c>
      <c r="DN51" s="5" t="str">
        <f>IFERROR((CX51*$B$2*(1-$H51)*('CAR.CAP_per person'!H$2))/(_xlfn.XLOOKUP($E$2,EU_countries_GDP!$A$2:$A$29,EU_countries_GDP!$E$2:$E$29)),"")</f>
        <v/>
      </c>
      <c r="DO51" s="5" t="str">
        <f>IFERROR((CY51*$B$2*(1-$H51)*('CAR.CAP_per person'!I$2))/(_xlfn.XLOOKUP($E$2,EU_countries_GDP!$A$2:$A$29,EU_countries_GDP!$E$2:$E$29)),"")</f>
        <v/>
      </c>
      <c r="DP51" s="5" t="str">
        <f>IFERROR((CZ51*$B$2*(1-$H51)*('CAR.CAP_per person'!J$2))/(_xlfn.XLOOKUP($E$2,EU_countries_GDP!$A$2:$A$29,EU_countries_GDP!$E$2:$E$29)),"")</f>
        <v/>
      </c>
      <c r="DQ51" s="5" t="str">
        <f>IFERROR((DA51*$B$2*(1-$H51)*('CAR.CAP_per person'!K$2))/(_xlfn.XLOOKUP($E$2,EU_countries_GDP!$A$2:$A$29,EU_countries_GDP!$E$2:$E$29)),"")</f>
        <v/>
      </c>
      <c r="DR51" s="5" t="str">
        <f>IFERROR((DB51*$B$2*(1-$H51)*('CAR.CAP_per person'!L$2))/(_xlfn.XLOOKUP($E$2,EU_countries_GDP!$A$2:$A$29,EU_countries_GDP!$E$2:$E$29)),"")</f>
        <v/>
      </c>
      <c r="DS51" s="5" t="str">
        <f>IFERROR((DC51*$B$2*(1-$H51)*('CAR.CAP_per person'!M$2))/(_xlfn.XLOOKUP($E$2,EU_countries_GDP!$A$2:$A$29,EU_countries_GDP!$E$2:$E$29)),"")</f>
        <v/>
      </c>
      <c r="DT51" s="5" t="str">
        <f>IFERROR((DD51*$B$2*(1-$H51)*('CAR.CAP_per person'!N$2))/(_xlfn.XLOOKUP($E$2,EU_countries_GDP!$A$2:$A$29,EU_countries_GDP!$E$2:$E$29)),"")</f>
        <v/>
      </c>
      <c r="DU51" s="5" t="str">
        <f>IFERROR((DE51*$B$2*(1-$H51)*('CAR.CAP_per person'!O$2))/(_xlfn.XLOOKUP($E$2,EU_countries_GDP!$A$2:$A$29,EU_countries_GDP!$E$2:$E$29)),"")</f>
        <v/>
      </c>
      <c r="DV51" s="5" t="str">
        <f>IFERROR((DF51*$B$2*(1-$H51)*('CAR.CAP_per person'!P$2))/(_xlfn.XLOOKUP($E$2,EU_countries_GDP!$A$2:$A$29,EU_countries_GDP!$E$2:$E$29)),"")</f>
        <v/>
      </c>
      <c r="DW51" s="5" t="str">
        <f>IFERROR((DG51*$B$2*(1-$H51)*('CAR.CAP_per person'!Q$2))/(_xlfn.XLOOKUP($E$2,EU_countries_GDP!$A$2:$A$29,EU_countries_GDP!$E$2:$E$29)),"")</f>
        <v/>
      </c>
    </row>
    <row r="52" spans="2:127">
      <c r="B52" t="str">
        <f>_xlfn.XLOOKUP(D52,Table5[Ingredient],Table5[Category],"",FALSE)</f>
        <v/>
      </c>
      <c r="C52" s="33"/>
      <c r="D52" s="33"/>
      <c r="E52" s="33"/>
      <c r="F52" s="33"/>
      <c r="G52" s="33"/>
      <c r="H52" s="33"/>
      <c r="I52" s="33"/>
      <c r="J52" s="37" t="str">
        <f>IFERROR(INDEX('AveragePrices&amp;Codes'!G:AG, MATCH($D52, 'AveragePrices&amp;Codes'!$A:$A, 0), MATCH(Tool_clean!$E$2, 'AveragePrices&amp;Codes'!$G$1:$AG$1, 0)),"")</f>
        <v/>
      </c>
      <c r="K52" s="37" t="str">
        <f t="shared" si="32"/>
        <v/>
      </c>
      <c r="L52">
        <f>IFERROR(IF($F52="Raw",_xlfn.XLOOKUP(_xlfn.XLOOKUP(Tool_clean!$D52,'AveragePrices&amp;Codes'!$A:$A,'AveragePrices&amp;Codes'!$B:$B),AGRIBALYSE_Raw!$B:$B,AGRIBALYSE_Raw!O:O)*$E52,_xlfn.XLOOKUP(_xlfn.XLOOKUP(Tool_clean!$D52,'AveragePrices&amp;Codes'!$A:$A,'AveragePrices&amp;Codes'!$B:$B),AGRIBALYSE_Cooked!$C:$C,AGRIBALYSE_Cooked!P:P)*$E52),"")</f>
        <v>0</v>
      </c>
      <c r="M52">
        <f>IFERROR(IF($F52="Raw",_xlfn.XLOOKUP(_xlfn.XLOOKUP(Tool_clean!$D52,'AveragePrices&amp;Codes'!$A:$A,'AveragePrices&amp;Codes'!$B:$B),AGRIBALYSE_Raw!$B:$B,AGRIBALYSE_Raw!P:P)*$E52,_xlfn.XLOOKUP(_xlfn.XLOOKUP(Tool_clean!$D52,'AveragePrices&amp;Codes'!$A:$A,'AveragePrices&amp;Codes'!$B:$B),AGRIBALYSE_Cooked!$C:$C,AGRIBALYSE_Cooked!Q:Q)*$E52),"")</f>
        <v>0</v>
      </c>
      <c r="N52">
        <f>IFERROR(IF($F52="Raw",_xlfn.XLOOKUP(_xlfn.XLOOKUP(Tool_clean!$D52,'AveragePrices&amp;Codes'!$A:$A,'AveragePrices&amp;Codes'!$B:$B),AGRIBALYSE_Raw!$B:$B,AGRIBALYSE_Raw!Q:Q)*$E52,_xlfn.XLOOKUP(_xlfn.XLOOKUP(Tool_clean!$D52,'AveragePrices&amp;Codes'!$A:$A,'AveragePrices&amp;Codes'!$B:$B),AGRIBALYSE_Cooked!$C:$C,AGRIBALYSE_Cooked!R:R)*$E52),"")</f>
        <v>0</v>
      </c>
      <c r="O52">
        <f>IFERROR(IF($F52="Raw",_xlfn.XLOOKUP(_xlfn.XLOOKUP(Tool_clean!$D52,'AveragePrices&amp;Codes'!$A:$A,'AveragePrices&amp;Codes'!$B:$B),AGRIBALYSE_Raw!$B:$B,AGRIBALYSE_Raw!R:R)*$E52,_xlfn.XLOOKUP(_xlfn.XLOOKUP(Tool_clean!$D52,'AveragePrices&amp;Codes'!$A:$A,'AveragePrices&amp;Codes'!$B:$B),AGRIBALYSE_Cooked!$C:$C,AGRIBALYSE_Cooked!S:S)*$E52),"")</f>
        <v>0</v>
      </c>
      <c r="P52">
        <f>IFERROR(IF($F52="Raw",_xlfn.XLOOKUP(_xlfn.XLOOKUP(Tool_clean!$D52,'AveragePrices&amp;Codes'!$A:$A,'AveragePrices&amp;Codes'!$B:$B),AGRIBALYSE_Raw!$B:$B,AGRIBALYSE_Raw!S:S)*$E52,_xlfn.XLOOKUP(_xlfn.XLOOKUP(Tool_clean!$D52,'AveragePrices&amp;Codes'!$A:$A,'AveragePrices&amp;Codes'!$B:$B),AGRIBALYSE_Cooked!$C:$C,AGRIBALYSE_Cooked!T:T)*$E52),"")</f>
        <v>0</v>
      </c>
      <c r="Q52">
        <f>IFERROR(IF($F52="Raw",_xlfn.XLOOKUP(_xlfn.XLOOKUP(Tool_clean!$D52,'AveragePrices&amp;Codes'!$A:$A,'AveragePrices&amp;Codes'!$B:$B),AGRIBALYSE_Raw!$B:$B,AGRIBALYSE_Raw!T:T)*$E52,_xlfn.XLOOKUP(_xlfn.XLOOKUP(Tool_clean!$D52,'AveragePrices&amp;Codes'!$A:$A,'AveragePrices&amp;Codes'!$B:$B),AGRIBALYSE_Cooked!$C:$C,AGRIBALYSE_Cooked!U:U)*$E52),"")</f>
        <v>0</v>
      </c>
      <c r="R52">
        <f>IFERROR(IF($F52="Raw",_xlfn.XLOOKUP(_xlfn.XLOOKUP(Tool_clean!$D52,'AveragePrices&amp;Codes'!$A:$A,'AveragePrices&amp;Codes'!$B:$B),AGRIBALYSE_Raw!$B:$B,AGRIBALYSE_Raw!U:U)*$E52,_xlfn.XLOOKUP(_xlfn.XLOOKUP(Tool_clean!$D52,'AveragePrices&amp;Codes'!$A:$A,'AveragePrices&amp;Codes'!$B:$B),AGRIBALYSE_Cooked!$C:$C,AGRIBALYSE_Cooked!V:V)*$E52),"")</f>
        <v>0</v>
      </c>
      <c r="S52">
        <f>IFERROR(IF($F52="Raw",_xlfn.XLOOKUP(_xlfn.XLOOKUP(Tool_clean!$D52,'AveragePrices&amp;Codes'!$A:$A,'AveragePrices&amp;Codes'!$B:$B),AGRIBALYSE_Raw!$B:$B,AGRIBALYSE_Raw!V:V)*$E52,_xlfn.XLOOKUP(_xlfn.XLOOKUP(Tool_clean!$D52,'AveragePrices&amp;Codes'!$A:$A,'AveragePrices&amp;Codes'!$B:$B),AGRIBALYSE_Cooked!$C:$C,AGRIBALYSE_Cooked!W:W)*$E52),"")</f>
        <v>0</v>
      </c>
      <c r="T52">
        <f>IFERROR(IF($F52="Raw",_xlfn.XLOOKUP(_xlfn.XLOOKUP(Tool_clean!$D52,'AveragePrices&amp;Codes'!$A:$A,'AveragePrices&amp;Codes'!$B:$B),AGRIBALYSE_Raw!$B:$B,AGRIBALYSE_Raw!W:W)*$E52,_xlfn.XLOOKUP(_xlfn.XLOOKUP(Tool_clean!$D52,'AveragePrices&amp;Codes'!$A:$A,'AveragePrices&amp;Codes'!$B:$B),AGRIBALYSE_Cooked!$C:$C,AGRIBALYSE_Cooked!X:X)*$E52),"")</f>
        <v>0</v>
      </c>
      <c r="U52">
        <f>IFERROR(IF($F52="Raw",_xlfn.XLOOKUP(_xlfn.XLOOKUP(Tool_clean!$D52,'AveragePrices&amp;Codes'!$A:$A,'AveragePrices&amp;Codes'!$B:$B),AGRIBALYSE_Raw!$B:$B,AGRIBALYSE_Raw!X:X)*$E52,_xlfn.XLOOKUP(_xlfn.XLOOKUP(Tool_clean!$D52,'AveragePrices&amp;Codes'!$A:$A,'AveragePrices&amp;Codes'!$B:$B),AGRIBALYSE_Cooked!$C:$C,AGRIBALYSE_Cooked!Y:Y)*$E52),"")</f>
        <v>0</v>
      </c>
      <c r="V52">
        <f>IFERROR(IF($F52="Raw",_xlfn.XLOOKUP(_xlfn.XLOOKUP(Tool_clean!$D52,'AveragePrices&amp;Codes'!$A:$A,'AveragePrices&amp;Codes'!$B:$B),AGRIBALYSE_Raw!$B:$B,AGRIBALYSE_Raw!Y:Y)*$E52,_xlfn.XLOOKUP(_xlfn.XLOOKUP(Tool_clean!$D52,'AveragePrices&amp;Codes'!$A:$A,'AveragePrices&amp;Codes'!$B:$B),AGRIBALYSE_Cooked!$C:$C,AGRIBALYSE_Cooked!Z:Z)*$E52),"")</f>
        <v>0</v>
      </c>
      <c r="W52">
        <f>IFERROR(IF($F52="Raw",_xlfn.XLOOKUP(_xlfn.XLOOKUP(Tool_clean!$D52,'AveragePrices&amp;Codes'!$A:$A,'AveragePrices&amp;Codes'!$B:$B),AGRIBALYSE_Raw!$B:$B,AGRIBALYSE_Raw!Z:Z)*$E52,_xlfn.XLOOKUP(_xlfn.XLOOKUP(Tool_clean!$D52,'AveragePrices&amp;Codes'!$A:$A,'AveragePrices&amp;Codes'!$B:$B),AGRIBALYSE_Cooked!$C:$C,AGRIBALYSE_Cooked!AA:AA)*$E52),"")</f>
        <v>0</v>
      </c>
      <c r="X52">
        <f>IFERROR(IF($F52="Raw",_xlfn.XLOOKUP(_xlfn.XLOOKUP(Tool_clean!$D52,'AveragePrices&amp;Codes'!$A:$A,'AveragePrices&amp;Codes'!$B:$B),AGRIBALYSE_Raw!$B:$B,AGRIBALYSE_Raw!AA:AA)*$E52,_xlfn.XLOOKUP(_xlfn.XLOOKUP(Tool_clean!$D52,'AveragePrices&amp;Codes'!$A:$A,'AveragePrices&amp;Codes'!$B:$B),AGRIBALYSE_Cooked!$C:$C,AGRIBALYSE_Cooked!AB:AB)*$E52),"")</f>
        <v>0</v>
      </c>
      <c r="Y52">
        <f>IFERROR(IF($F52="Raw",_xlfn.XLOOKUP(_xlfn.XLOOKUP(Tool_clean!$D52,'AveragePrices&amp;Codes'!$A:$A,'AveragePrices&amp;Codes'!$B:$B),AGRIBALYSE_Raw!$B:$B,AGRIBALYSE_Raw!AB:AB)*$E52,_xlfn.XLOOKUP(_xlfn.XLOOKUP(Tool_clean!$D52,'AveragePrices&amp;Codes'!$A:$A,'AveragePrices&amp;Codes'!$B:$B),AGRIBALYSE_Cooked!$C:$C,AGRIBALYSE_Cooked!AC:AC)*$E52),"")</f>
        <v>0</v>
      </c>
      <c r="Z52">
        <f>IFERROR(IF($F52="Raw",_xlfn.XLOOKUP(_xlfn.XLOOKUP(Tool_clean!$D52,'AveragePrices&amp;Codes'!$A:$A,'AveragePrices&amp;Codes'!$B:$B),AGRIBALYSE_Raw!$B:$B,AGRIBALYSE_Raw!AC:AC)*$E52,_xlfn.XLOOKUP(_xlfn.XLOOKUP(Tool_clean!$D52,'AveragePrices&amp;Codes'!$A:$A,'AveragePrices&amp;Codes'!$B:$B),AGRIBALYSE_Cooked!$C:$C,AGRIBALYSE_Cooked!AD:AD)*$E52),"")</f>
        <v>0</v>
      </c>
      <c r="AA52">
        <f>IFERROR(IF($F52="Raw",_xlfn.XLOOKUP(_xlfn.XLOOKUP(Tool_clean!$D52,'AveragePrices&amp;Codes'!$A:$A,'AveragePrices&amp;Codes'!$B:$B),AGRIBALYSE_Raw!$B:$B,AGRIBALYSE_Raw!AD:AD)*$E52,_xlfn.XLOOKUP(_xlfn.XLOOKUP(Tool_clean!$D52,'AveragePrices&amp;Codes'!$A:$A,'AveragePrices&amp;Codes'!$B:$B),AGRIBALYSE_Cooked!$C:$C,AGRIBALYSE_Cooked!AE:AE)*$E52),"")</f>
        <v>0</v>
      </c>
      <c r="AB52" t="str" cm="1">
        <f t="array" ref="AB52">IFERROR(_xlfn.XLOOKUP(Tool_clean!$F52&amp;$E$2,'Cooking methods'!$A:$A&amp;'Cooking methods'!$B:$B,'Cooking methods'!C:C)*$E52,"")</f>
        <v/>
      </c>
      <c r="AC52" t="str" cm="1">
        <f t="array" ref="AC52">IFERROR(_xlfn.XLOOKUP(Tool_clean!$F52&amp;$E$2,'Cooking methods'!$A:$A&amp;'Cooking methods'!$B:$B,'Cooking methods'!D:D)*$E52,"")</f>
        <v/>
      </c>
      <c r="AD52" t="str" cm="1">
        <f t="array" ref="AD52">IFERROR(_xlfn.XLOOKUP(Tool_clean!$F52&amp;$E$2,'Cooking methods'!$A:$A&amp;'Cooking methods'!$B:$B,'Cooking methods'!E:E)*$E52,"")</f>
        <v/>
      </c>
      <c r="AE52" t="str" cm="1">
        <f t="array" ref="AE52">IFERROR(_xlfn.XLOOKUP(Tool_clean!$F52&amp;$E$2,'Cooking methods'!$A:$A&amp;'Cooking methods'!$B:$B,'Cooking methods'!F:F)*$E52,"")</f>
        <v/>
      </c>
      <c r="AF52" t="str" cm="1">
        <f t="array" ref="AF52">IFERROR(_xlfn.XLOOKUP(Tool_clean!$F52&amp;$E$2,'Cooking methods'!$A:$A&amp;'Cooking methods'!$B:$B,'Cooking methods'!G:G)*$E52,"")</f>
        <v/>
      </c>
      <c r="AG52" t="str" cm="1">
        <f t="array" ref="AG52">IFERROR(_xlfn.XLOOKUP(Tool_clean!$F52&amp;$E$2,'Cooking methods'!$A:$A&amp;'Cooking methods'!$B:$B,'Cooking methods'!H:H)*$E52,"")</f>
        <v/>
      </c>
      <c r="AH52" t="str" cm="1">
        <f t="array" ref="AH52">IFERROR(_xlfn.XLOOKUP(Tool_clean!$F52&amp;$E$2,'Cooking methods'!$A:$A&amp;'Cooking methods'!$B:$B,'Cooking methods'!I:I)*$E52,"")</f>
        <v/>
      </c>
      <c r="AI52" t="str" cm="1">
        <f t="array" ref="AI52">IFERROR(_xlfn.XLOOKUP(Tool_clean!$F52&amp;$E$2,'Cooking methods'!$A:$A&amp;'Cooking methods'!$B:$B,'Cooking methods'!J:J)*$E52,"")</f>
        <v/>
      </c>
      <c r="AJ52" t="str" cm="1">
        <f t="array" ref="AJ52">IFERROR(_xlfn.XLOOKUP(Tool_clean!$F52&amp;$E$2,'Cooking methods'!$A:$A&amp;'Cooking methods'!$B:$B,'Cooking methods'!K:K)*$E52,"")</f>
        <v/>
      </c>
      <c r="AK52" t="str" cm="1">
        <f t="array" ref="AK52">IFERROR(_xlfn.XLOOKUP(Tool_clean!$F52&amp;$E$2,'Cooking methods'!$A:$A&amp;'Cooking methods'!$B:$B,'Cooking methods'!L:L)*$E52,"")</f>
        <v/>
      </c>
      <c r="AL52" t="str" cm="1">
        <f t="array" ref="AL52">IFERROR(_xlfn.XLOOKUP(Tool_clean!$F52&amp;$E$2,'Cooking methods'!$A:$A&amp;'Cooking methods'!$B:$B,'Cooking methods'!M:M)*$E52,"")</f>
        <v/>
      </c>
      <c r="AM52" t="str" cm="1">
        <f t="array" ref="AM52">IFERROR(_xlfn.XLOOKUP(Tool_clean!$F52&amp;$E$2,'Cooking methods'!$A:$A&amp;'Cooking methods'!$B:$B,'Cooking methods'!N:N)*$E52,"")</f>
        <v/>
      </c>
      <c r="AN52" t="str" cm="1">
        <f t="array" ref="AN52">IFERROR(_xlfn.XLOOKUP(Tool_clean!$F52&amp;$E$2,'Cooking methods'!$A:$A&amp;'Cooking methods'!$B:$B,'Cooking methods'!O:O)*$E52,"")</f>
        <v/>
      </c>
      <c r="AO52" t="str" cm="1">
        <f t="array" ref="AO52">IFERROR(_xlfn.XLOOKUP(Tool_clean!$F52&amp;$E$2,'Cooking methods'!$A:$A&amp;'Cooking methods'!$B:$B,'Cooking methods'!P:P)*$E52,"")</f>
        <v/>
      </c>
      <c r="AP52" t="str" cm="1">
        <f t="array" ref="AP52">IFERROR(_xlfn.XLOOKUP(Tool_clean!$F52&amp;$E$2,'Cooking methods'!$A:$A&amp;'Cooking methods'!$B:$B,'Cooking methods'!Q:Q)*$E52,"")</f>
        <v/>
      </c>
      <c r="AQ52" t="str" cm="1">
        <f t="array" ref="AQ52">IFERROR(_xlfn.XLOOKUP(Tool_clean!$F52&amp;$E$2,'Cooking methods'!$A:$A&amp;'Cooking methods'!$B:$B,'Cooking methods'!R:R)*$E52,"")</f>
        <v/>
      </c>
      <c r="AR52" t="str" cm="1">
        <f t="array" ref="AR52">IFERROR(_xlfn.XLOOKUP(Tool_clean!$G52&amp;$E$2,'Waste management'!$A:$A&amp;'Waste management'!$B:$B,'Waste management'!C:C)*$E52,"")</f>
        <v/>
      </c>
      <c r="AS52" t="str" cm="1">
        <f t="array" ref="AS52">IFERROR(_xlfn.XLOOKUP(Tool_clean!$G52&amp;$E$2,'Waste management'!$A:$A&amp;'Waste management'!$B:$B,'Waste management'!D:D)*$E52,"")</f>
        <v/>
      </c>
      <c r="AT52" t="str" cm="1">
        <f t="array" ref="AT52">IFERROR(_xlfn.XLOOKUP(Tool_clean!$G52&amp;$E$2,'Waste management'!$A:$A&amp;'Waste management'!$B:$B,'Waste management'!E:E)*$E52,"")</f>
        <v/>
      </c>
      <c r="AU52" t="str" cm="1">
        <f t="array" ref="AU52">IFERROR(_xlfn.XLOOKUP(Tool_clean!$G52&amp;$E$2,'Waste management'!$A:$A&amp;'Waste management'!$B:$B,'Waste management'!F:F)*$E52,"")</f>
        <v/>
      </c>
      <c r="AV52" t="str" cm="1">
        <f t="array" ref="AV52">IFERROR(_xlfn.XLOOKUP(Tool_clean!$G52&amp;$E$2,'Waste management'!$A:$A&amp;'Waste management'!$B:$B,'Waste management'!G:G)*$E52,"")</f>
        <v/>
      </c>
      <c r="AW52" t="str" cm="1">
        <f t="array" ref="AW52">IFERROR(_xlfn.XLOOKUP(Tool_clean!$G52&amp;$E$2,'Waste management'!$A:$A&amp;'Waste management'!$B:$B,'Waste management'!H:H)*$E52,"")</f>
        <v/>
      </c>
      <c r="AX52" t="str" cm="1">
        <f t="array" ref="AX52">IFERROR(_xlfn.XLOOKUP(Tool_clean!$G52&amp;$E$2,'Waste management'!$A:$A&amp;'Waste management'!$B:$B,'Waste management'!I:I)*$E52,"")</f>
        <v/>
      </c>
      <c r="AY52" t="str" cm="1">
        <f t="array" ref="AY52">IFERROR(_xlfn.XLOOKUP(Tool_clean!$G52&amp;$E$2,'Waste management'!$A:$A&amp;'Waste management'!$B:$B,'Waste management'!J:J)*$E52,"")</f>
        <v/>
      </c>
      <c r="AZ52" t="str" cm="1">
        <f t="array" ref="AZ52">IFERROR(_xlfn.XLOOKUP(Tool_clean!$G52&amp;$E$2,'Waste management'!$A:$A&amp;'Waste management'!$B:$B,'Waste management'!K:K)*$E52,"")</f>
        <v/>
      </c>
      <c r="BA52" t="str" cm="1">
        <f t="array" ref="BA52">IFERROR(_xlfn.XLOOKUP(Tool_clean!$G52&amp;$E$2,'Waste management'!$A:$A&amp;'Waste management'!$B:$B,'Waste management'!L:L)*$E52,"")</f>
        <v/>
      </c>
      <c r="BB52" t="str" cm="1">
        <f t="array" ref="BB52">IFERROR(_xlfn.XLOOKUP(Tool_clean!$G52&amp;$E$2,'Waste management'!$A:$A&amp;'Waste management'!$B:$B,'Waste management'!M:M)*$E52,"")</f>
        <v/>
      </c>
      <c r="BC52" t="str" cm="1">
        <f t="array" ref="BC52">IFERROR(_xlfn.XLOOKUP(Tool_clean!$G52&amp;$E$2,'Waste management'!$A:$A&amp;'Waste management'!$B:$B,'Waste management'!N:N)*$E52,"")</f>
        <v/>
      </c>
      <c r="BD52" t="str" cm="1">
        <f t="array" ref="BD52">IFERROR(_xlfn.XLOOKUP(Tool_clean!$G52&amp;$E$2,'Waste management'!$A:$A&amp;'Waste management'!$B:$B,'Waste management'!O:O)*$E52,"")</f>
        <v/>
      </c>
      <c r="BE52" t="str" cm="1">
        <f t="array" ref="BE52">IFERROR(_xlfn.XLOOKUP(Tool_clean!$G52&amp;$E$2,'Waste management'!$A:$A&amp;'Waste management'!$B:$B,'Waste management'!P:P)*$E52,"")</f>
        <v/>
      </c>
      <c r="BF52" t="str" cm="1">
        <f t="array" ref="BF52">IFERROR(_xlfn.XLOOKUP(Tool_clean!$G52&amp;$E$2,'Waste management'!$A:$A&amp;'Waste management'!$B:$B,'Waste management'!Q:Q)*$E52,"")</f>
        <v/>
      </c>
      <c r="BG52" t="str" cm="1">
        <f t="array" ref="BG52">IFERROR(_xlfn.XLOOKUP(Tool_clean!$G52&amp;$E$2,'Waste management'!$A:$A&amp;'Waste management'!$B:$B,'Waste management'!R:R)*$E52,"")</f>
        <v/>
      </c>
      <c r="BH52" t="str">
        <f>IFERROR((L52+AR52+AB52)*_xlfn.XLOOKUP(Tool_clean!BH$4,Monetization_Factors!$A:$A,Monetization_Factors!$D:$D),"")</f>
        <v/>
      </c>
      <c r="BI52" t="str">
        <f>IFERROR((M52+AS52+AC52)*_xlfn.XLOOKUP(Tool_clean!BI$4,Monetization_Factors!$A:$A,Monetization_Factors!$D:$D),"")</f>
        <v/>
      </c>
      <c r="BJ52" t="str">
        <f>IFERROR((N52+AT52+AD52)*_xlfn.XLOOKUP(Tool_clean!BJ$4,Monetization_Factors!$A:$A,Monetization_Factors!$D:$D),"")</f>
        <v/>
      </c>
      <c r="BK52" t="str">
        <f>IFERROR((O52+AU52+AE52)*_xlfn.XLOOKUP(Tool_clean!BK$4,Monetization_Factors!$A:$A,Monetization_Factors!$D:$D),"")</f>
        <v/>
      </c>
      <c r="BL52" t="str">
        <f>IFERROR((P52+AV52+AF52)*_xlfn.XLOOKUP(Tool_clean!BL$4,Monetization_Factors!$A:$A,Monetization_Factors!$D:$D),"")</f>
        <v/>
      </c>
      <c r="BM52" t="str">
        <f>IFERROR((Q52+AW52+AG52)*_xlfn.XLOOKUP(Tool_clean!BM$4,Monetization_Factors!$A:$A,Monetization_Factors!$D:$D),"")</f>
        <v/>
      </c>
      <c r="BN52" t="str">
        <f>IFERROR((R52+AX52+AH52)*_xlfn.XLOOKUP(Tool_clean!BN$4,Monetization_Factors!$A:$A,Monetization_Factors!$D:$D),"")</f>
        <v/>
      </c>
      <c r="BO52" t="str">
        <f>IFERROR((S52+AY52+AI52)*_xlfn.XLOOKUP(Tool_clean!BO$4,Monetization_Factors!$A:$A,Monetization_Factors!$D:$D),"")</f>
        <v/>
      </c>
      <c r="BP52" t="str">
        <f>IFERROR((T52+AZ52+AJ52)*_xlfn.XLOOKUP(Tool_clean!BP$4,Monetization_Factors!$A:$A,Monetization_Factors!$D:$D),"")</f>
        <v/>
      </c>
      <c r="BQ52" t="str">
        <f>IFERROR((U52+BA52+AK52)*_xlfn.XLOOKUP(Tool_clean!BQ$4,Monetization_Factors!$A:$A,Monetization_Factors!$D:$D),"")</f>
        <v/>
      </c>
      <c r="BR52" t="str">
        <f>IFERROR((V52+BB52+AL52)*_xlfn.XLOOKUP(Tool_clean!BR$4,Monetization_Factors!$A:$A,Monetization_Factors!$D:$D),"")</f>
        <v/>
      </c>
      <c r="BS52" t="str">
        <f>IFERROR((W52+BC52+AM52)*_xlfn.XLOOKUP(Tool_clean!BS$4,Monetization_Factors!$A:$A,Monetization_Factors!$D:$D),"")</f>
        <v/>
      </c>
      <c r="BT52" t="str">
        <f>IFERROR((X52+BD52+AN52)*_xlfn.XLOOKUP(Tool_clean!BT$4,Monetization_Factors!$A:$A,Monetization_Factors!$D:$D),"")</f>
        <v/>
      </c>
      <c r="BU52" t="str">
        <f>IFERROR((Y52+BE52+AO52)*_xlfn.XLOOKUP(Tool_clean!BU$4,Monetization_Factors!$A:$A,Monetization_Factors!$D:$D),"")</f>
        <v/>
      </c>
      <c r="BV52" t="str">
        <f>IFERROR((Z52+BF52+AP52)*_xlfn.XLOOKUP(Tool_clean!BV$4,Monetization_Factors!$A:$A,Monetization_Factors!$D:$D),"")</f>
        <v/>
      </c>
      <c r="BW52" t="str">
        <f>IFERROR((AA52+BG52+AQ52)*_xlfn.XLOOKUP(Tool_clean!BW$4,Monetization_Factors!$A:$A,Monetization_Factors!$D:$D),"")</f>
        <v/>
      </c>
      <c r="BX52" s="38" t="str" cm="1">
        <f t="array" ref="BX52">IFERROR(_xlfn.IFS(I52&gt;0,I52*E52,I52="",J52*E52),"")</f>
        <v/>
      </c>
      <c r="BY52" s="38">
        <f t="shared" si="33"/>
        <v>0</v>
      </c>
      <c r="BZ52" s="38" t="str">
        <f t="shared" si="34"/>
        <v/>
      </c>
      <c r="CA52" s="38" t="str">
        <f t="shared" si="35"/>
        <v/>
      </c>
      <c r="CB52" t="str">
        <f t="shared" si="66"/>
        <v/>
      </c>
      <c r="CC52" t="str">
        <f t="shared" si="68"/>
        <v/>
      </c>
      <c r="CD52" t="str">
        <f t="shared" si="69"/>
        <v/>
      </c>
      <c r="CE52" t="str">
        <f t="shared" si="70"/>
        <v/>
      </c>
      <c r="CF52" t="str">
        <f t="shared" si="71"/>
        <v/>
      </c>
      <c r="CG52" t="str">
        <f t="shared" si="72"/>
        <v/>
      </c>
      <c r="CH52" t="str">
        <f t="shared" si="73"/>
        <v/>
      </c>
      <c r="CI52" t="str">
        <f t="shared" si="74"/>
        <v/>
      </c>
      <c r="CJ52" t="str">
        <f t="shared" si="75"/>
        <v/>
      </c>
      <c r="CK52" t="str">
        <f t="shared" si="76"/>
        <v/>
      </c>
      <c r="CL52" t="str">
        <f t="shared" si="77"/>
        <v/>
      </c>
      <c r="CM52" t="str">
        <f t="shared" si="78"/>
        <v/>
      </c>
      <c r="CN52" t="str">
        <f t="shared" si="79"/>
        <v/>
      </c>
      <c r="CO52" t="str">
        <f t="shared" si="80"/>
        <v/>
      </c>
      <c r="CP52" t="str">
        <f t="shared" si="81"/>
        <v/>
      </c>
      <c r="CQ52" t="str">
        <f t="shared" si="82"/>
        <v/>
      </c>
      <c r="CR52" t="str">
        <f t="shared" si="67"/>
        <v/>
      </c>
      <c r="CS52" t="str">
        <f t="shared" si="83"/>
        <v/>
      </c>
      <c r="CT52" t="str">
        <f t="shared" si="84"/>
        <v/>
      </c>
      <c r="CU52" t="str">
        <f t="shared" si="85"/>
        <v/>
      </c>
      <c r="CV52" t="str">
        <f t="shared" si="86"/>
        <v/>
      </c>
      <c r="CW52" t="str">
        <f t="shared" si="87"/>
        <v/>
      </c>
      <c r="CX52" t="str">
        <f t="shared" si="88"/>
        <v/>
      </c>
      <c r="CY52" t="str">
        <f t="shared" si="89"/>
        <v/>
      </c>
      <c r="CZ52" t="str">
        <f t="shared" si="90"/>
        <v/>
      </c>
      <c r="DA52" t="str">
        <f t="shared" si="91"/>
        <v/>
      </c>
      <c r="DB52" t="str">
        <f t="shared" si="92"/>
        <v/>
      </c>
      <c r="DC52" t="str">
        <f t="shared" si="93"/>
        <v/>
      </c>
      <c r="DD52" t="str">
        <f t="shared" si="94"/>
        <v/>
      </c>
      <c r="DE52" t="str">
        <f t="shared" si="95"/>
        <v/>
      </c>
      <c r="DF52" t="str">
        <f t="shared" si="96"/>
        <v/>
      </c>
      <c r="DG52" t="str">
        <f t="shared" si="97"/>
        <v/>
      </c>
      <c r="DH52" s="5" t="str">
        <f>IFERROR((CR52*$B$2*(1-$H52)*('CAR.CAP_per person'!B$2))/(_xlfn.XLOOKUP($E$2,EU_countries_GDP!$A$2:$A$29,EU_countries_GDP!$E$2:$E$29)),"")</f>
        <v/>
      </c>
      <c r="DI52" s="5" t="str">
        <f>IFERROR((CS52*$B$2*(1-$H52)*('CAR.CAP_per person'!C$2))/(_xlfn.XLOOKUP($E$2,EU_countries_GDP!$A$2:$A$29,EU_countries_GDP!$E$2:$E$29)),"")</f>
        <v/>
      </c>
      <c r="DJ52" s="5" t="str">
        <f>IFERROR((CT52*$B$2*(1-$H52)*('CAR.CAP_per person'!D$2))/(_xlfn.XLOOKUP($E$2,EU_countries_GDP!$A$2:$A$29,EU_countries_GDP!$E$2:$E$29)),"")</f>
        <v/>
      </c>
      <c r="DK52" s="5" t="str">
        <f>IFERROR((CU52*$B$2*(1-$H52)*('CAR.CAP_per person'!E$2))/(_xlfn.XLOOKUP($E$2,EU_countries_GDP!$A$2:$A$29,EU_countries_GDP!$E$2:$E$29)),"")</f>
        <v/>
      </c>
      <c r="DL52" s="5" t="str">
        <f>IFERROR((CV52*$B$2*(1-$H52)*('CAR.CAP_per person'!F$2))/(_xlfn.XLOOKUP($E$2,EU_countries_GDP!$A$2:$A$29,EU_countries_GDP!$E$2:$E$29)),"")</f>
        <v/>
      </c>
      <c r="DM52" s="5" t="str">
        <f>IFERROR((CW52*$B$2*(1-$H52)*('CAR.CAP_per person'!G$2))/(_xlfn.XLOOKUP($E$2,EU_countries_GDP!$A$2:$A$29,EU_countries_GDP!$E$2:$E$29)),"")</f>
        <v/>
      </c>
      <c r="DN52" s="5" t="str">
        <f>IFERROR((CX52*$B$2*(1-$H52)*('CAR.CAP_per person'!H$2))/(_xlfn.XLOOKUP($E$2,EU_countries_GDP!$A$2:$A$29,EU_countries_GDP!$E$2:$E$29)),"")</f>
        <v/>
      </c>
      <c r="DO52" s="5" t="str">
        <f>IFERROR((CY52*$B$2*(1-$H52)*('CAR.CAP_per person'!I$2))/(_xlfn.XLOOKUP($E$2,EU_countries_GDP!$A$2:$A$29,EU_countries_GDP!$E$2:$E$29)),"")</f>
        <v/>
      </c>
      <c r="DP52" s="5" t="str">
        <f>IFERROR((CZ52*$B$2*(1-$H52)*('CAR.CAP_per person'!J$2))/(_xlfn.XLOOKUP($E$2,EU_countries_GDP!$A$2:$A$29,EU_countries_GDP!$E$2:$E$29)),"")</f>
        <v/>
      </c>
      <c r="DQ52" s="5" t="str">
        <f>IFERROR((DA52*$B$2*(1-$H52)*('CAR.CAP_per person'!K$2))/(_xlfn.XLOOKUP($E$2,EU_countries_GDP!$A$2:$A$29,EU_countries_GDP!$E$2:$E$29)),"")</f>
        <v/>
      </c>
      <c r="DR52" s="5" t="str">
        <f>IFERROR((DB52*$B$2*(1-$H52)*('CAR.CAP_per person'!L$2))/(_xlfn.XLOOKUP($E$2,EU_countries_GDP!$A$2:$A$29,EU_countries_GDP!$E$2:$E$29)),"")</f>
        <v/>
      </c>
      <c r="DS52" s="5" t="str">
        <f>IFERROR((DC52*$B$2*(1-$H52)*('CAR.CAP_per person'!M$2))/(_xlfn.XLOOKUP($E$2,EU_countries_GDP!$A$2:$A$29,EU_countries_GDP!$E$2:$E$29)),"")</f>
        <v/>
      </c>
      <c r="DT52" s="5" t="str">
        <f>IFERROR((DD52*$B$2*(1-$H52)*('CAR.CAP_per person'!N$2))/(_xlfn.XLOOKUP($E$2,EU_countries_GDP!$A$2:$A$29,EU_countries_GDP!$E$2:$E$29)),"")</f>
        <v/>
      </c>
      <c r="DU52" s="5" t="str">
        <f>IFERROR((DE52*$B$2*(1-$H52)*('CAR.CAP_per person'!O$2))/(_xlfn.XLOOKUP($E$2,EU_countries_GDP!$A$2:$A$29,EU_countries_GDP!$E$2:$E$29)),"")</f>
        <v/>
      </c>
      <c r="DV52" s="5" t="str">
        <f>IFERROR((DF52*$B$2*(1-$H52)*('CAR.CAP_per person'!P$2))/(_xlfn.XLOOKUP($E$2,EU_countries_GDP!$A$2:$A$29,EU_countries_GDP!$E$2:$E$29)),"")</f>
        <v/>
      </c>
      <c r="DW52" s="5" t="str">
        <f>IFERROR((DG52*$B$2*(1-$H52)*('CAR.CAP_per person'!Q$2))/(_xlfn.XLOOKUP($E$2,EU_countries_GDP!$A$2:$A$29,EU_countries_GDP!$E$2:$E$29)),"")</f>
        <v/>
      </c>
    </row>
    <row r="53" spans="2:127">
      <c r="B53" t="str">
        <f>_xlfn.XLOOKUP(D53,Table5[Ingredient],Table5[Category],"",FALSE)</f>
        <v/>
      </c>
      <c r="C53" s="33"/>
      <c r="D53" s="33"/>
      <c r="E53" s="33"/>
      <c r="F53" s="33"/>
      <c r="G53" s="33"/>
      <c r="H53" s="33"/>
      <c r="I53" s="33"/>
      <c r="J53" s="37" t="str">
        <f>IFERROR(INDEX('AveragePrices&amp;Codes'!G:AG, MATCH($D53, 'AveragePrices&amp;Codes'!$A:$A, 0), MATCH(Tool_clean!$E$2, 'AveragePrices&amp;Codes'!$G$1:$AG$1, 0)),"")</f>
        <v/>
      </c>
      <c r="K53" s="37" t="str">
        <f t="shared" si="32"/>
        <v/>
      </c>
      <c r="L53">
        <f>IFERROR(IF($F53="Raw",_xlfn.XLOOKUP(_xlfn.XLOOKUP(Tool_clean!$D53,'AveragePrices&amp;Codes'!$A:$A,'AveragePrices&amp;Codes'!$B:$B),AGRIBALYSE_Raw!$B:$B,AGRIBALYSE_Raw!O:O)*$E53,_xlfn.XLOOKUP(_xlfn.XLOOKUP(Tool_clean!$D53,'AveragePrices&amp;Codes'!$A:$A,'AveragePrices&amp;Codes'!$B:$B),AGRIBALYSE_Cooked!$C:$C,AGRIBALYSE_Cooked!P:P)*$E53),"")</f>
        <v>0</v>
      </c>
      <c r="M53">
        <f>IFERROR(IF($F53="Raw",_xlfn.XLOOKUP(_xlfn.XLOOKUP(Tool_clean!$D53,'AveragePrices&amp;Codes'!$A:$A,'AveragePrices&amp;Codes'!$B:$B),AGRIBALYSE_Raw!$B:$B,AGRIBALYSE_Raw!P:P)*$E53,_xlfn.XLOOKUP(_xlfn.XLOOKUP(Tool_clean!$D53,'AveragePrices&amp;Codes'!$A:$A,'AveragePrices&amp;Codes'!$B:$B),AGRIBALYSE_Cooked!$C:$C,AGRIBALYSE_Cooked!Q:Q)*$E53),"")</f>
        <v>0</v>
      </c>
      <c r="N53">
        <f>IFERROR(IF($F53="Raw",_xlfn.XLOOKUP(_xlfn.XLOOKUP(Tool_clean!$D53,'AveragePrices&amp;Codes'!$A:$A,'AveragePrices&amp;Codes'!$B:$B),AGRIBALYSE_Raw!$B:$B,AGRIBALYSE_Raw!Q:Q)*$E53,_xlfn.XLOOKUP(_xlfn.XLOOKUP(Tool_clean!$D53,'AveragePrices&amp;Codes'!$A:$A,'AveragePrices&amp;Codes'!$B:$B),AGRIBALYSE_Cooked!$C:$C,AGRIBALYSE_Cooked!R:R)*$E53),"")</f>
        <v>0</v>
      </c>
      <c r="O53">
        <f>IFERROR(IF($F53="Raw",_xlfn.XLOOKUP(_xlfn.XLOOKUP(Tool_clean!$D53,'AveragePrices&amp;Codes'!$A:$A,'AveragePrices&amp;Codes'!$B:$B),AGRIBALYSE_Raw!$B:$B,AGRIBALYSE_Raw!R:R)*$E53,_xlfn.XLOOKUP(_xlfn.XLOOKUP(Tool_clean!$D53,'AveragePrices&amp;Codes'!$A:$A,'AveragePrices&amp;Codes'!$B:$B),AGRIBALYSE_Cooked!$C:$C,AGRIBALYSE_Cooked!S:S)*$E53),"")</f>
        <v>0</v>
      </c>
      <c r="P53">
        <f>IFERROR(IF($F53="Raw",_xlfn.XLOOKUP(_xlfn.XLOOKUP(Tool_clean!$D53,'AveragePrices&amp;Codes'!$A:$A,'AveragePrices&amp;Codes'!$B:$B),AGRIBALYSE_Raw!$B:$B,AGRIBALYSE_Raw!S:S)*$E53,_xlfn.XLOOKUP(_xlfn.XLOOKUP(Tool_clean!$D53,'AveragePrices&amp;Codes'!$A:$A,'AveragePrices&amp;Codes'!$B:$B),AGRIBALYSE_Cooked!$C:$C,AGRIBALYSE_Cooked!T:T)*$E53),"")</f>
        <v>0</v>
      </c>
      <c r="Q53">
        <f>IFERROR(IF($F53="Raw",_xlfn.XLOOKUP(_xlfn.XLOOKUP(Tool_clean!$D53,'AveragePrices&amp;Codes'!$A:$A,'AveragePrices&amp;Codes'!$B:$B),AGRIBALYSE_Raw!$B:$B,AGRIBALYSE_Raw!T:T)*$E53,_xlfn.XLOOKUP(_xlfn.XLOOKUP(Tool_clean!$D53,'AveragePrices&amp;Codes'!$A:$A,'AveragePrices&amp;Codes'!$B:$B),AGRIBALYSE_Cooked!$C:$C,AGRIBALYSE_Cooked!U:U)*$E53),"")</f>
        <v>0</v>
      </c>
      <c r="R53">
        <f>IFERROR(IF($F53="Raw",_xlfn.XLOOKUP(_xlfn.XLOOKUP(Tool_clean!$D53,'AveragePrices&amp;Codes'!$A:$A,'AveragePrices&amp;Codes'!$B:$B),AGRIBALYSE_Raw!$B:$B,AGRIBALYSE_Raw!U:U)*$E53,_xlfn.XLOOKUP(_xlfn.XLOOKUP(Tool_clean!$D53,'AveragePrices&amp;Codes'!$A:$A,'AveragePrices&amp;Codes'!$B:$B),AGRIBALYSE_Cooked!$C:$C,AGRIBALYSE_Cooked!V:V)*$E53),"")</f>
        <v>0</v>
      </c>
      <c r="S53">
        <f>IFERROR(IF($F53="Raw",_xlfn.XLOOKUP(_xlfn.XLOOKUP(Tool_clean!$D53,'AveragePrices&amp;Codes'!$A:$A,'AveragePrices&amp;Codes'!$B:$B),AGRIBALYSE_Raw!$B:$B,AGRIBALYSE_Raw!V:V)*$E53,_xlfn.XLOOKUP(_xlfn.XLOOKUP(Tool_clean!$D53,'AveragePrices&amp;Codes'!$A:$A,'AveragePrices&amp;Codes'!$B:$B),AGRIBALYSE_Cooked!$C:$C,AGRIBALYSE_Cooked!W:W)*$E53),"")</f>
        <v>0</v>
      </c>
      <c r="T53">
        <f>IFERROR(IF($F53="Raw",_xlfn.XLOOKUP(_xlfn.XLOOKUP(Tool_clean!$D53,'AveragePrices&amp;Codes'!$A:$A,'AveragePrices&amp;Codes'!$B:$B),AGRIBALYSE_Raw!$B:$B,AGRIBALYSE_Raw!W:W)*$E53,_xlfn.XLOOKUP(_xlfn.XLOOKUP(Tool_clean!$D53,'AveragePrices&amp;Codes'!$A:$A,'AveragePrices&amp;Codes'!$B:$B),AGRIBALYSE_Cooked!$C:$C,AGRIBALYSE_Cooked!X:X)*$E53),"")</f>
        <v>0</v>
      </c>
      <c r="U53">
        <f>IFERROR(IF($F53="Raw",_xlfn.XLOOKUP(_xlfn.XLOOKUP(Tool_clean!$D53,'AveragePrices&amp;Codes'!$A:$A,'AveragePrices&amp;Codes'!$B:$B),AGRIBALYSE_Raw!$B:$B,AGRIBALYSE_Raw!X:X)*$E53,_xlfn.XLOOKUP(_xlfn.XLOOKUP(Tool_clean!$D53,'AveragePrices&amp;Codes'!$A:$A,'AveragePrices&amp;Codes'!$B:$B),AGRIBALYSE_Cooked!$C:$C,AGRIBALYSE_Cooked!Y:Y)*$E53),"")</f>
        <v>0</v>
      </c>
      <c r="V53">
        <f>IFERROR(IF($F53="Raw",_xlfn.XLOOKUP(_xlfn.XLOOKUP(Tool_clean!$D53,'AveragePrices&amp;Codes'!$A:$A,'AveragePrices&amp;Codes'!$B:$B),AGRIBALYSE_Raw!$B:$B,AGRIBALYSE_Raw!Y:Y)*$E53,_xlfn.XLOOKUP(_xlfn.XLOOKUP(Tool_clean!$D53,'AveragePrices&amp;Codes'!$A:$A,'AveragePrices&amp;Codes'!$B:$B),AGRIBALYSE_Cooked!$C:$C,AGRIBALYSE_Cooked!Z:Z)*$E53),"")</f>
        <v>0</v>
      </c>
      <c r="W53">
        <f>IFERROR(IF($F53="Raw",_xlfn.XLOOKUP(_xlfn.XLOOKUP(Tool_clean!$D53,'AveragePrices&amp;Codes'!$A:$A,'AveragePrices&amp;Codes'!$B:$B),AGRIBALYSE_Raw!$B:$B,AGRIBALYSE_Raw!Z:Z)*$E53,_xlfn.XLOOKUP(_xlfn.XLOOKUP(Tool_clean!$D53,'AveragePrices&amp;Codes'!$A:$A,'AveragePrices&amp;Codes'!$B:$B),AGRIBALYSE_Cooked!$C:$C,AGRIBALYSE_Cooked!AA:AA)*$E53),"")</f>
        <v>0</v>
      </c>
      <c r="X53">
        <f>IFERROR(IF($F53="Raw",_xlfn.XLOOKUP(_xlfn.XLOOKUP(Tool_clean!$D53,'AveragePrices&amp;Codes'!$A:$A,'AveragePrices&amp;Codes'!$B:$B),AGRIBALYSE_Raw!$B:$B,AGRIBALYSE_Raw!AA:AA)*$E53,_xlfn.XLOOKUP(_xlfn.XLOOKUP(Tool_clean!$D53,'AveragePrices&amp;Codes'!$A:$A,'AveragePrices&amp;Codes'!$B:$B),AGRIBALYSE_Cooked!$C:$C,AGRIBALYSE_Cooked!AB:AB)*$E53),"")</f>
        <v>0</v>
      </c>
      <c r="Y53">
        <f>IFERROR(IF($F53="Raw",_xlfn.XLOOKUP(_xlfn.XLOOKUP(Tool_clean!$D53,'AveragePrices&amp;Codes'!$A:$A,'AveragePrices&amp;Codes'!$B:$B),AGRIBALYSE_Raw!$B:$B,AGRIBALYSE_Raw!AB:AB)*$E53,_xlfn.XLOOKUP(_xlfn.XLOOKUP(Tool_clean!$D53,'AveragePrices&amp;Codes'!$A:$A,'AveragePrices&amp;Codes'!$B:$B),AGRIBALYSE_Cooked!$C:$C,AGRIBALYSE_Cooked!AC:AC)*$E53),"")</f>
        <v>0</v>
      </c>
      <c r="Z53">
        <f>IFERROR(IF($F53="Raw",_xlfn.XLOOKUP(_xlfn.XLOOKUP(Tool_clean!$D53,'AveragePrices&amp;Codes'!$A:$A,'AveragePrices&amp;Codes'!$B:$B),AGRIBALYSE_Raw!$B:$B,AGRIBALYSE_Raw!AC:AC)*$E53,_xlfn.XLOOKUP(_xlfn.XLOOKUP(Tool_clean!$D53,'AveragePrices&amp;Codes'!$A:$A,'AveragePrices&amp;Codes'!$B:$B),AGRIBALYSE_Cooked!$C:$C,AGRIBALYSE_Cooked!AD:AD)*$E53),"")</f>
        <v>0</v>
      </c>
      <c r="AA53">
        <f>IFERROR(IF($F53="Raw",_xlfn.XLOOKUP(_xlfn.XLOOKUP(Tool_clean!$D53,'AveragePrices&amp;Codes'!$A:$A,'AveragePrices&amp;Codes'!$B:$B),AGRIBALYSE_Raw!$B:$B,AGRIBALYSE_Raw!AD:AD)*$E53,_xlfn.XLOOKUP(_xlfn.XLOOKUP(Tool_clean!$D53,'AveragePrices&amp;Codes'!$A:$A,'AveragePrices&amp;Codes'!$B:$B),AGRIBALYSE_Cooked!$C:$C,AGRIBALYSE_Cooked!AE:AE)*$E53),"")</f>
        <v>0</v>
      </c>
      <c r="AB53" t="str" cm="1">
        <f t="array" ref="AB53">IFERROR(_xlfn.XLOOKUP(Tool_clean!$F53&amp;$E$2,'Cooking methods'!$A:$A&amp;'Cooking methods'!$B:$B,'Cooking methods'!C:C)*$E53,"")</f>
        <v/>
      </c>
      <c r="AC53" t="str" cm="1">
        <f t="array" ref="AC53">IFERROR(_xlfn.XLOOKUP(Tool_clean!$F53&amp;$E$2,'Cooking methods'!$A:$A&amp;'Cooking methods'!$B:$B,'Cooking methods'!D:D)*$E53,"")</f>
        <v/>
      </c>
      <c r="AD53" t="str" cm="1">
        <f t="array" ref="AD53">IFERROR(_xlfn.XLOOKUP(Tool_clean!$F53&amp;$E$2,'Cooking methods'!$A:$A&amp;'Cooking methods'!$B:$B,'Cooking methods'!E:E)*$E53,"")</f>
        <v/>
      </c>
      <c r="AE53" t="str" cm="1">
        <f t="array" ref="AE53">IFERROR(_xlfn.XLOOKUP(Tool_clean!$F53&amp;$E$2,'Cooking methods'!$A:$A&amp;'Cooking methods'!$B:$B,'Cooking methods'!F:F)*$E53,"")</f>
        <v/>
      </c>
      <c r="AF53" t="str" cm="1">
        <f t="array" ref="AF53">IFERROR(_xlfn.XLOOKUP(Tool_clean!$F53&amp;$E$2,'Cooking methods'!$A:$A&amp;'Cooking methods'!$B:$B,'Cooking methods'!G:G)*$E53,"")</f>
        <v/>
      </c>
      <c r="AG53" t="str" cm="1">
        <f t="array" ref="AG53">IFERROR(_xlfn.XLOOKUP(Tool_clean!$F53&amp;$E$2,'Cooking methods'!$A:$A&amp;'Cooking methods'!$B:$B,'Cooking methods'!H:H)*$E53,"")</f>
        <v/>
      </c>
      <c r="AH53" t="str" cm="1">
        <f t="array" ref="AH53">IFERROR(_xlfn.XLOOKUP(Tool_clean!$F53&amp;$E$2,'Cooking methods'!$A:$A&amp;'Cooking methods'!$B:$B,'Cooking methods'!I:I)*$E53,"")</f>
        <v/>
      </c>
      <c r="AI53" t="str" cm="1">
        <f t="array" ref="AI53">IFERROR(_xlfn.XLOOKUP(Tool_clean!$F53&amp;$E$2,'Cooking methods'!$A:$A&amp;'Cooking methods'!$B:$B,'Cooking methods'!J:J)*$E53,"")</f>
        <v/>
      </c>
      <c r="AJ53" t="str" cm="1">
        <f t="array" ref="AJ53">IFERROR(_xlfn.XLOOKUP(Tool_clean!$F53&amp;$E$2,'Cooking methods'!$A:$A&amp;'Cooking methods'!$B:$B,'Cooking methods'!K:K)*$E53,"")</f>
        <v/>
      </c>
      <c r="AK53" t="str" cm="1">
        <f t="array" ref="AK53">IFERROR(_xlfn.XLOOKUP(Tool_clean!$F53&amp;$E$2,'Cooking methods'!$A:$A&amp;'Cooking methods'!$B:$B,'Cooking methods'!L:L)*$E53,"")</f>
        <v/>
      </c>
      <c r="AL53" t="str" cm="1">
        <f t="array" ref="AL53">IFERROR(_xlfn.XLOOKUP(Tool_clean!$F53&amp;$E$2,'Cooking methods'!$A:$A&amp;'Cooking methods'!$B:$B,'Cooking methods'!M:M)*$E53,"")</f>
        <v/>
      </c>
      <c r="AM53" t="str" cm="1">
        <f t="array" ref="AM53">IFERROR(_xlfn.XLOOKUP(Tool_clean!$F53&amp;$E$2,'Cooking methods'!$A:$A&amp;'Cooking methods'!$B:$B,'Cooking methods'!N:N)*$E53,"")</f>
        <v/>
      </c>
      <c r="AN53" t="str" cm="1">
        <f t="array" ref="AN53">IFERROR(_xlfn.XLOOKUP(Tool_clean!$F53&amp;$E$2,'Cooking methods'!$A:$A&amp;'Cooking methods'!$B:$B,'Cooking methods'!O:O)*$E53,"")</f>
        <v/>
      </c>
      <c r="AO53" t="str" cm="1">
        <f t="array" ref="AO53">IFERROR(_xlfn.XLOOKUP(Tool_clean!$F53&amp;$E$2,'Cooking methods'!$A:$A&amp;'Cooking methods'!$B:$B,'Cooking methods'!P:P)*$E53,"")</f>
        <v/>
      </c>
      <c r="AP53" t="str" cm="1">
        <f t="array" ref="AP53">IFERROR(_xlfn.XLOOKUP(Tool_clean!$F53&amp;$E$2,'Cooking methods'!$A:$A&amp;'Cooking methods'!$B:$B,'Cooking methods'!Q:Q)*$E53,"")</f>
        <v/>
      </c>
      <c r="AQ53" t="str" cm="1">
        <f t="array" ref="AQ53">IFERROR(_xlfn.XLOOKUP(Tool_clean!$F53&amp;$E$2,'Cooking methods'!$A:$A&amp;'Cooking methods'!$B:$B,'Cooking methods'!R:R)*$E53,"")</f>
        <v/>
      </c>
      <c r="AR53" t="str" cm="1">
        <f t="array" ref="AR53">IFERROR(_xlfn.XLOOKUP(Tool_clean!$G53&amp;$E$2,'Waste management'!$A:$A&amp;'Waste management'!$B:$B,'Waste management'!C:C)*$E53,"")</f>
        <v/>
      </c>
      <c r="AS53" t="str" cm="1">
        <f t="array" ref="AS53">IFERROR(_xlfn.XLOOKUP(Tool_clean!$G53&amp;$E$2,'Waste management'!$A:$A&amp;'Waste management'!$B:$B,'Waste management'!D:D)*$E53,"")</f>
        <v/>
      </c>
      <c r="AT53" t="str" cm="1">
        <f t="array" ref="AT53">IFERROR(_xlfn.XLOOKUP(Tool_clean!$G53&amp;$E$2,'Waste management'!$A:$A&amp;'Waste management'!$B:$B,'Waste management'!E:E)*$E53,"")</f>
        <v/>
      </c>
      <c r="AU53" t="str" cm="1">
        <f t="array" ref="AU53">IFERROR(_xlfn.XLOOKUP(Tool_clean!$G53&amp;$E$2,'Waste management'!$A:$A&amp;'Waste management'!$B:$B,'Waste management'!F:F)*$E53,"")</f>
        <v/>
      </c>
      <c r="AV53" t="str" cm="1">
        <f t="array" ref="AV53">IFERROR(_xlfn.XLOOKUP(Tool_clean!$G53&amp;$E$2,'Waste management'!$A:$A&amp;'Waste management'!$B:$B,'Waste management'!G:G)*$E53,"")</f>
        <v/>
      </c>
      <c r="AW53" t="str" cm="1">
        <f t="array" ref="AW53">IFERROR(_xlfn.XLOOKUP(Tool_clean!$G53&amp;$E$2,'Waste management'!$A:$A&amp;'Waste management'!$B:$B,'Waste management'!H:H)*$E53,"")</f>
        <v/>
      </c>
      <c r="AX53" t="str" cm="1">
        <f t="array" ref="AX53">IFERROR(_xlfn.XLOOKUP(Tool_clean!$G53&amp;$E$2,'Waste management'!$A:$A&amp;'Waste management'!$B:$B,'Waste management'!I:I)*$E53,"")</f>
        <v/>
      </c>
      <c r="AY53" t="str" cm="1">
        <f t="array" ref="AY53">IFERROR(_xlfn.XLOOKUP(Tool_clean!$G53&amp;$E$2,'Waste management'!$A:$A&amp;'Waste management'!$B:$B,'Waste management'!J:J)*$E53,"")</f>
        <v/>
      </c>
      <c r="AZ53" t="str" cm="1">
        <f t="array" ref="AZ53">IFERROR(_xlfn.XLOOKUP(Tool_clean!$G53&amp;$E$2,'Waste management'!$A:$A&amp;'Waste management'!$B:$B,'Waste management'!K:K)*$E53,"")</f>
        <v/>
      </c>
      <c r="BA53" t="str" cm="1">
        <f t="array" ref="BA53">IFERROR(_xlfn.XLOOKUP(Tool_clean!$G53&amp;$E$2,'Waste management'!$A:$A&amp;'Waste management'!$B:$B,'Waste management'!L:L)*$E53,"")</f>
        <v/>
      </c>
      <c r="BB53" t="str" cm="1">
        <f t="array" ref="BB53">IFERROR(_xlfn.XLOOKUP(Tool_clean!$G53&amp;$E$2,'Waste management'!$A:$A&amp;'Waste management'!$B:$B,'Waste management'!M:M)*$E53,"")</f>
        <v/>
      </c>
      <c r="BC53" t="str" cm="1">
        <f t="array" ref="BC53">IFERROR(_xlfn.XLOOKUP(Tool_clean!$G53&amp;$E$2,'Waste management'!$A:$A&amp;'Waste management'!$B:$B,'Waste management'!N:N)*$E53,"")</f>
        <v/>
      </c>
      <c r="BD53" t="str" cm="1">
        <f t="array" ref="BD53">IFERROR(_xlfn.XLOOKUP(Tool_clean!$G53&amp;$E$2,'Waste management'!$A:$A&amp;'Waste management'!$B:$B,'Waste management'!O:O)*$E53,"")</f>
        <v/>
      </c>
      <c r="BE53" t="str" cm="1">
        <f t="array" ref="BE53">IFERROR(_xlfn.XLOOKUP(Tool_clean!$G53&amp;$E$2,'Waste management'!$A:$A&amp;'Waste management'!$B:$B,'Waste management'!P:P)*$E53,"")</f>
        <v/>
      </c>
      <c r="BF53" t="str" cm="1">
        <f t="array" ref="BF53">IFERROR(_xlfn.XLOOKUP(Tool_clean!$G53&amp;$E$2,'Waste management'!$A:$A&amp;'Waste management'!$B:$B,'Waste management'!Q:Q)*$E53,"")</f>
        <v/>
      </c>
      <c r="BG53" t="str" cm="1">
        <f t="array" ref="BG53">IFERROR(_xlfn.XLOOKUP(Tool_clean!$G53&amp;$E$2,'Waste management'!$A:$A&amp;'Waste management'!$B:$B,'Waste management'!R:R)*$E53,"")</f>
        <v/>
      </c>
      <c r="BH53" t="str">
        <f>IFERROR((L53+AR53+AB53)*_xlfn.XLOOKUP(Tool_clean!BH$4,Monetization_Factors!$A:$A,Monetization_Factors!$D:$D),"")</f>
        <v/>
      </c>
      <c r="BI53" t="str">
        <f>IFERROR((M53+AS53+AC53)*_xlfn.XLOOKUP(Tool_clean!BI$4,Monetization_Factors!$A:$A,Monetization_Factors!$D:$D),"")</f>
        <v/>
      </c>
      <c r="BJ53" t="str">
        <f>IFERROR((N53+AT53+AD53)*_xlfn.XLOOKUP(Tool_clean!BJ$4,Monetization_Factors!$A:$A,Monetization_Factors!$D:$D),"")</f>
        <v/>
      </c>
      <c r="BK53" t="str">
        <f>IFERROR((O53+AU53+AE53)*_xlfn.XLOOKUP(Tool_clean!BK$4,Monetization_Factors!$A:$A,Monetization_Factors!$D:$D),"")</f>
        <v/>
      </c>
      <c r="BL53" t="str">
        <f>IFERROR((P53+AV53+AF53)*_xlfn.XLOOKUP(Tool_clean!BL$4,Monetization_Factors!$A:$A,Monetization_Factors!$D:$D),"")</f>
        <v/>
      </c>
      <c r="BM53" t="str">
        <f>IFERROR((Q53+AW53+AG53)*_xlfn.XLOOKUP(Tool_clean!BM$4,Monetization_Factors!$A:$A,Monetization_Factors!$D:$D),"")</f>
        <v/>
      </c>
      <c r="BN53" t="str">
        <f>IFERROR((R53+AX53+AH53)*_xlfn.XLOOKUP(Tool_clean!BN$4,Monetization_Factors!$A:$A,Monetization_Factors!$D:$D),"")</f>
        <v/>
      </c>
      <c r="BO53" t="str">
        <f>IFERROR((S53+AY53+AI53)*_xlfn.XLOOKUP(Tool_clean!BO$4,Monetization_Factors!$A:$A,Monetization_Factors!$D:$D),"")</f>
        <v/>
      </c>
      <c r="BP53" t="str">
        <f>IFERROR((T53+AZ53+AJ53)*_xlfn.XLOOKUP(Tool_clean!BP$4,Monetization_Factors!$A:$A,Monetization_Factors!$D:$D),"")</f>
        <v/>
      </c>
      <c r="BQ53" t="str">
        <f>IFERROR((U53+BA53+AK53)*_xlfn.XLOOKUP(Tool_clean!BQ$4,Monetization_Factors!$A:$A,Monetization_Factors!$D:$D),"")</f>
        <v/>
      </c>
      <c r="BR53" t="str">
        <f>IFERROR((V53+BB53+AL53)*_xlfn.XLOOKUP(Tool_clean!BR$4,Monetization_Factors!$A:$A,Monetization_Factors!$D:$D),"")</f>
        <v/>
      </c>
      <c r="BS53" t="str">
        <f>IFERROR((W53+BC53+AM53)*_xlfn.XLOOKUP(Tool_clean!BS$4,Monetization_Factors!$A:$A,Monetization_Factors!$D:$D),"")</f>
        <v/>
      </c>
      <c r="BT53" t="str">
        <f>IFERROR((X53+BD53+AN53)*_xlfn.XLOOKUP(Tool_clean!BT$4,Monetization_Factors!$A:$A,Monetization_Factors!$D:$D),"")</f>
        <v/>
      </c>
      <c r="BU53" t="str">
        <f>IFERROR((Y53+BE53+AO53)*_xlfn.XLOOKUP(Tool_clean!BU$4,Monetization_Factors!$A:$A,Monetization_Factors!$D:$D),"")</f>
        <v/>
      </c>
      <c r="BV53" t="str">
        <f>IFERROR((Z53+BF53+AP53)*_xlfn.XLOOKUP(Tool_clean!BV$4,Monetization_Factors!$A:$A,Monetization_Factors!$D:$D),"")</f>
        <v/>
      </c>
      <c r="BW53" t="str">
        <f>IFERROR((AA53+BG53+AQ53)*_xlfn.XLOOKUP(Tool_clean!BW$4,Monetization_Factors!$A:$A,Monetization_Factors!$D:$D),"")</f>
        <v/>
      </c>
      <c r="BX53" s="38" t="str" cm="1">
        <f t="array" ref="BX53">IFERROR(_xlfn.IFS(I53&gt;0,I53*E53,I53="",J53*E53),"")</f>
        <v/>
      </c>
      <c r="BY53" s="38">
        <f t="shared" si="33"/>
        <v>0</v>
      </c>
      <c r="BZ53" s="38" t="str">
        <f t="shared" si="34"/>
        <v/>
      </c>
      <c r="CA53" s="38" t="str">
        <f t="shared" si="35"/>
        <v/>
      </c>
      <c r="CB53" t="str">
        <f t="shared" si="66"/>
        <v/>
      </c>
      <c r="CC53" t="str">
        <f t="shared" si="68"/>
        <v/>
      </c>
      <c r="CD53" t="str">
        <f t="shared" si="69"/>
        <v/>
      </c>
      <c r="CE53" t="str">
        <f t="shared" si="70"/>
        <v/>
      </c>
      <c r="CF53" t="str">
        <f t="shared" si="71"/>
        <v/>
      </c>
      <c r="CG53" t="str">
        <f t="shared" si="72"/>
        <v/>
      </c>
      <c r="CH53" t="str">
        <f t="shared" si="73"/>
        <v/>
      </c>
      <c r="CI53" t="str">
        <f t="shared" si="74"/>
        <v/>
      </c>
      <c r="CJ53" t="str">
        <f t="shared" si="75"/>
        <v/>
      </c>
      <c r="CK53" t="str">
        <f t="shared" si="76"/>
        <v/>
      </c>
      <c r="CL53" t="str">
        <f t="shared" si="77"/>
        <v/>
      </c>
      <c r="CM53" t="str">
        <f t="shared" si="78"/>
        <v/>
      </c>
      <c r="CN53" t="str">
        <f t="shared" si="79"/>
        <v/>
      </c>
      <c r="CO53" t="str">
        <f t="shared" si="80"/>
        <v/>
      </c>
      <c r="CP53" t="str">
        <f t="shared" si="81"/>
        <v/>
      </c>
      <c r="CQ53" t="str">
        <f t="shared" si="82"/>
        <v/>
      </c>
      <c r="CR53" t="str">
        <f t="shared" si="67"/>
        <v/>
      </c>
      <c r="CS53" t="str">
        <f t="shared" si="83"/>
        <v/>
      </c>
      <c r="CT53" t="str">
        <f t="shared" si="84"/>
        <v/>
      </c>
      <c r="CU53" t="str">
        <f t="shared" si="85"/>
        <v/>
      </c>
      <c r="CV53" t="str">
        <f t="shared" si="86"/>
        <v/>
      </c>
      <c r="CW53" t="str">
        <f t="shared" si="87"/>
        <v/>
      </c>
      <c r="CX53" t="str">
        <f t="shared" si="88"/>
        <v/>
      </c>
      <c r="CY53" t="str">
        <f t="shared" si="89"/>
        <v/>
      </c>
      <c r="CZ53" t="str">
        <f t="shared" si="90"/>
        <v/>
      </c>
      <c r="DA53" t="str">
        <f t="shared" si="91"/>
        <v/>
      </c>
      <c r="DB53" t="str">
        <f t="shared" si="92"/>
        <v/>
      </c>
      <c r="DC53" t="str">
        <f t="shared" si="93"/>
        <v/>
      </c>
      <c r="DD53" t="str">
        <f t="shared" si="94"/>
        <v/>
      </c>
      <c r="DE53" t="str">
        <f t="shared" si="95"/>
        <v/>
      </c>
      <c r="DF53" t="str">
        <f t="shared" si="96"/>
        <v/>
      </c>
      <c r="DG53" t="str">
        <f t="shared" si="97"/>
        <v/>
      </c>
      <c r="DH53" s="5" t="str">
        <f>IFERROR((CR53*$B$2*(1-$H53)*('CAR.CAP_per person'!B$2))/(_xlfn.XLOOKUP($E$2,EU_countries_GDP!$A$2:$A$29,EU_countries_GDP!$E$2:$E$29)),"")</f>
        <v/>
      </c>
      <c r="DI53" s="5" t="str">
        <f>IFERROR((CS53*$B$2*(1-$H53)*('CAR.CAP_per person'!C$2))/(_xlfn.XLOOKUP($E$2,EU_countries_GDP!$A$2:$A$29,EU_countries_GDP!$E$2:$E$29)),"")</f>
        <v/>
      </c>
      <c r="DJ53" s="5" t="str">
        <f>IFERROR((CT53*$B$2*(1-$H53)*('CAR.CAP_per person'!D$2))/(_xlfn.XLOOKUP($E$2,EU_countries_GDP!$A$2:$A$29,EU_countries_GDP!$E$2:$E$29)),"")</f>
        <v/>
      </c>
      <c r="DK53" s="5" t="str">
        <f>IFERROR((CU53*$B$2*(1-$H53)*('CAR.CAP_per person'!E$2))/(_xlfn.XLOOKUP($E$2,EU_countries_GDP!$A$2:$A$29,EU_countries_GDP!$E$2:$E$29)),"")</f>
        <v/>
      </c>
      <c r="DL53" s="5" t="str">
        <f>IFERROR((CV53*$B$2*(1-$H53)*('CAR.CAP_per person'!F$2))/(_xlfn.XLOOKUP($E$2,EU_countries_GDP!$A$2:$A$29,EU_countries_GDP!$E$2:$E$29)),"")</f>
        <v/>
      </c>
      <c r="DM53" s="5" t="str">
        <f>IFERROR((CW53*$B$2*(1-$H53)*('CAR.CAP_per person'!G$2))/(_xlfn.XLOOKUP($E$2,EU_countries_GDP!$A$2:$A$29,EU_countries_GDP!$E$2:$E$29)),"")</f>
        <v/>
      </c>
      <c r="DN53" s="5" t="str">
        <f>IFERROR((CX53*$B$2*(1-$H53)*('CAR.CAP_per person'!H$2))/(_xlfn.XLOOKUP($E$2,EU_countries_GDP!$A$2:$A$29,EU_countries_GDP!$E$2:$E$29)),"")</f>
        <v/>
      </c>
      <c r="DO53" s="5" t="str">
        <f>IFERROR((CY53*$B$2*(1-$H53)*('CAR.CAP_per person'!I$2))/(_xlfn.XLOOKUP($E$2,EU_countries_GDP!$A$2:$A$29,EU_countries_GDP!$E$2:$E$29)),"")</f>
        <v/>
      </c>
      <c r="DP53" s="5" t="str">
        <f>IFERROR((CZ53*$B$2*(1-$H53)*('CAR.CAP_per person'!J$2))/(_xlfn.XLOOKUP($E$2,EU_countries_GDP!$A$2:$A$29,EU_countries_GDP!$E$2:$E$29)),"")</f>
        <v/>
      </c>
      <c r="DQ53" s="5" t="str">
        <f>IFERROR((DA53*$B$2*(1-$H53)*('CAR.CAP_per person'!K$2))/(_xlfn.XLOOKUP($E$2,EU_countries_GDP!$A$2:$A$29,EU_countries_GDP!$E$2:$E$29)),"")</f>
        <v/>
      </c>
      <c r="DR53" s="5" t="str">
        <f>IFERROR((DB53*$B$2*(1-$H53)*('CAR.CAP_per person'!L$2))/(_xlfn.XLOOKUP($E$2,EU_countries_GDP!$A$2:$A$29,EU_countries_GDP!$E$2:$E$29)),"")</f>
        <v/>
      </c>
      <c r="DS53" s="5" t="str">
        <f>IFERROR((DC53*$B$2*(1-$H53)*('CAR.CAP_per person'!M$2))/(_xlfn.XLOOKUP($E$2,EU_countries_GDP!$A$2:$A$29,EU_countries_GDP!$E$2:$E$29)),"")</f>
        <v/>
      </c>
      <c r="DT53" s="5" t="str">
        <f>IFERROR((DD53*$B$2*(1-$H53)*('CAR.CAP_per person'!N$2))/(_xlfn.XLOOKUP($E$2,EU_countries_GDP!$A$2:$A$29,EU_countries_GDP!$E$2:$E$29)),"")</f>
        <v/>
      </c>
      <c r="DU53" s="5" t="str">
        <f>IFERROR((DE53*$B$2*(1-$H53)*('CAR.CAP_per person'!O$2))/(_xlfn.XLOOKUP($E$2,EU_countries_GDP!$A$2:$A$29,EU_countries_GDP!$E$2:$E$29)),"")</f>
        <v/>
      </c>
      <c r="DV53" s="5" t="str">
        <f>IFERROR((DF53*$B$2*(1-$H53)*('CAR.CAP_per person'!P$2))/(_xlfn.XLOOKUP($E$2,EU_countries_GDP!$A$2:$A$29,EU_countries_GDP!$E$2:$E$29)),"")</f>
        <v/>
      </c>
      <c r="DW53" s="5" t="str">
        <f>IFERROR((DG53*$B$2*(1-$H53)*('CAR.CAP_per person'!Q$2))/(_xlfn.XLOOKUP($E$2,EU_countries_GDP!$A$2:$A$29,EU_countries_GDP!$E$2:$E$29)),"")</f>
        <v/>
      </c>
    </row>
    <row r="54" spans="2:127">
      <c r="B54" t="str">
        <f>_xlfn.XLOOKUP(D54,Table5[Ingredient],Table5[Category],"",FALSE)</f>
        <v/>
      </c>
      <c r="C54" s="33"/>
      <c r="D54" s="33"/>
      <c r="E54" s="33"/>
      <c r="F54" s="33"/>
      <c r="G54" s="33"/>
      <c r="H54" s="33"/>
      <c r="I54" s="33"/>
      <c r="J54" s="37" t="str">
        <f>IFERROR(INDEX('AveragePrices&amp;Codes'!G:AG, MATCH($D54, 'AveragePrices&amp;Codes'!$A:$A, 0), MATCH(Tool_clean!$E$2, 'AveragePrices&amp;Codes'!$G$1:$AG$1, 0)),"")</f>
        <v/>
      </c>
      <c r="K54" s="37" t="str">
        <f t="shared" si="32"/>
        <v/>
      </c>
      <c r="L54">
        <f>IFERROR(IF($F54="Raw",_xlfn.XLOOKUP(_xlfn.XLOOKUP(Tool_clean!$D54,'AveragePrices&amp;Codes'!$A:$A,'AveragePrices&amp;Codes'!$B:$B),AGRIBALYSE_Raw!$B:$B,AGRIBALYSE_Raw!O:O)*$E54,_xlfn.XLOOKUP(_xlfn.XLOOKUP(Tool_clean!$D54,'AveragePrices&amp;Codes'!$A:$A,'AveragePrices&amp;Codes'!$B:$B),AGRIBALYSE_Cooked!$C:$C,AGRIBALYSE_Cooked!P:P)*$E54),"")</f>
        <v>0</v>
      </c>
      <c r="M54">
        <f>IFERROR(IF($F54="Raw",_xlfn.XLOOKUP(_xlfn.XLOOKUP(Tool_clean!$D54,'AveragePrices&amp;Codes'!$A:$A,'AveragePrices&amp;Codes'!$B:$B),AGRIBALYSE_Raw!$B:$B,AGRIBALYSE_Raw!P:P)*$E54,_xlfn.XLOOKUP(_xlfn.XLOOKUP(Tool_clean!$D54,'AveragePrices&amp;Codes'!$A:$A,'AveragePrices&amp;Codes'!$B:$B),AGRIBALYSE_Cooked!$C:$C,AGRIBALYSE_Cooked!Q:Q)*$E54),"")</f>
        <v>0</v>
      </c>
      <c r="N54">
        <f>IFERROR(IF($F54="Raw",_xlfn.XLOOKUP(_xlfn.XLOOKUP(Tool_clean!$D54,'AveragePrices&amp;Codes'!$A:$A,'AveragePrices&amp;Codes'!$B:$B),AGRIBALYSE_Raw!$B:$B,AGRIBALYSE_Raw!Q:Q)*$E54,_xlfn.XLOOKUP(_xlfn.XLOOKUP(Tool_clean!$D54,'AveragePrices&amp;Codes'!$A:$A,'AveragePrices&amp;Codes'!$B:$B),AGRIBALYSE_Cooked!$C:$C,AGRIBALYSE_Cooked!R:R)*$E54),"")</f>
        <v>0</v>
      </c>
      <c r="O54">
        <f>IFERROR(IF($F54="Raw",_xlfn.XLOOKUP(_xlfn.XLOOKUP(Tool_clean!$D54,'AveragePrices&amp;Codes'!$A:$A,'AveragePrices&amp;Codes'!$B:$B),AGRIBALYSE_Raw!$B:$B,AGRIBALYSE_Raw!R:R)*$E54,_xlfn.XLOOKUP(_xlfn.XLOOKUP(Tool_clean!$D54,'AveragePrices&amp;Codes'!$A:$A,'AveragePrices&amp;Codes'!$B:$B),AGRIBALYSE_Cooked!$C:$C,AGRIBALYSE_Cooked!S:S)*$E54),"")</f>
        <v>0</v>
      </c>
      <c r="P54">
        <f>IFERROR(IF($F54="Raw",_xlfn.XLOOKUP(_xlfn.XLOOKUP(Tool_clean!$D54,'AveragePrices&amp;Codes'!$A:$A,'AveragePrices&amp;Codes'!$B:$B),AGRIBALYSE_Raw!$B:$B,AGRIBALYSE_Raw!S:S)*$E54,_xlfn.XLOOKUP(_xlfn.XLOOKUP(Tool_clean!$D54,'AveragePrices&amp;Codes'!$A:$A,'AveragePrices&amp;Codes'!$B:$B),AGRIBALYSE_Cooked!$C:$C,AGRIBALYSE_Cooked!T:T)*$E54),"")</f>
        <v>0</v>
      </c>
      <c r="Q54">
        <f>IFERROR(IF($F54="Raw",_xlfn.XLOOKUP(_xlfn.XLOOKUP(Tool_clean!$D54,'AveragePrices&amp;Codes'!$A:$A,'AveragePrices&amp;Codes'!$B:$B),AGRIBALYSE_Raw!$B:$B,AGRIBALYSE_Raw!T:T)*$E54,_xlfn.XLOOKUP(_xlfn.XLOOKUP(Tool_clean!$D54,'AveragePrices&amp;Codes'!$A:$A,'AveragePrices&amp;Codes'!$B:$B),AGRIBALYSE_Cooked!$C:$C,AGRIBALYSE_Cooked!U:U)*$E54),"")</f>
        <v>0</v>
      </c>
      <c r="R54">
        <f>IFERROR(IF($F54="Raw",_xlfn.XLOOKUP(_xlfn.XLOOKUP(Tool_clean!$D54,'AveragePrices&amp;Codes'!$A:$A,'AveragePrices&amp;Codes'!$B:$B),AGRIBALYSE_Raw!$B:$B,AGRIBALYSE_Raw!U:U)*$E54,_xlfn.XLOOKUP(_xlfn.XLOOKUP(Tool_clean!$D54,'AveragePrices&amp;Codes'!$A:$A,'AveragePrices&amp;Codes'!$B:$B),AGRIBALYSE_Cooked!$C:$C,AGRIBALYSE_Cooked!V:V)*$E54),"")</f>
        <v>0</v>
      </c>
      <c r="S54">
        <f>IFERROR(IF($F54="Raw",_xlfn.XLOOKUP(_xlfn.XLOOKUP(Tool_clean!$D54,'AveragePrices&amp;Codes'!$A:$A,'AveragePrices&amp;Codes'!$B:$B),AGRIBALYSE_Raw!$B:$B,AGRIBALYSE_Raw!V:V)*$E54,_xlfn.XLOOKUP(_xlfn.XLOOKUP(Tool_clean!$D54,'AveragePrices&amp;Codes'!$A:$A,'AveragePrices&amp;Codes'!$B:$B),AGRIBALYSE_Cooked!$C:$C,AGRIBALYSE_Cooked!W:W)*$E54),"")</f>
        <v>0</v>
      </c>
      <c r="T54">
        <f>IFERROR(IF($F54="Raw",_xlfn.XLOOKUP(_xlfn.XLOOKUP(Tool_clean!$D54,'AveragePrices&amp;Codes'!$A:$A,'AveragePrices&amp;Codes'!$B:$B),AGRIBALYSE_Raw!$B:$B,AGRIBALYSE_Raw!W:W)*$E54,_xlfn.XLOOKUP(_xlfn.XLOOKUP(Tool_clean!$D54,'AveragePrices&amp;Codes'!$A:$A,'AveragePrices&amp;Codes'!$B:$B),AGRIBALYSE_Cooked!$C:$C,AGRIBALYSE_Cooked!X:X)*$E54),"")</f>
        <v>0</v>
      </c>
      <c r="U54">
        <f>IFERROR(IF($F54="Raw",_xlfn.XLOOKUP(_xlfn.XLOOKUP(Tool_clean!$D54,'AveragePrices&amp;Codes'!$A:$A,'AveragePrices&amp;Codes'!$B:$B),AGRIBALYSE_Raw!$B:$B,AGRIBALYSE_Raw!X:X)*$E54,_xlfn.XLOOKUP(_xlfn.XLOOKUP(Tool_clean!$D54,'AveragePrices&amp;Codes'!$A:$A,'AveragePrices&amp;Codes'!$B:$B),AGRIBALYSE_Cooked!$C:$C,AGRIBALYSE_Cooked!Y:Y)*$E54),"")</f>
        <v>0</v>
      </c>
      <c r="V54">
        <f>IFERROR(IF($F54="Raw",_xlfn.XLOOKUP(_xlfn.XLOOKUP(Tool_clean!$D54,'AveragePrices&amp;Codes'!$A:$A,'AveragePrices&amp;Codes'!$B:$B),AGRIBALYSE_Raw!$B:$B,AGRIBALYSE_Raw!Y:Y)*$E54,_xlfn.XLOOKUP(_xlfn.XLOOKUP(Tool_clean!$D54,'AveragePrices&amp;Codes'!$A:$A,'AveragePrices&amp;Codes'!$B:$B),AGRIBALYSE_Cooked!$C:$C,AGRIBALYSE_Cooked!Z:Z)*$E54),"")</f>
        <v>0</v>
      </c>
      <c r="W54">
        <f>IFERROR(IF($F54="Raw",_xlfn.XLOOKUP(_xlfn.XLOOKUP(Tool_clean!$D54,'AveragePrices&amp;Codes'!$A:$A,'AveragePrices&amp;Codes'!$B:$B),AGRIBALYSE_Raw!$B:$B,AGRIBALYSE_Raw!Z:Z)*$E54,_xlfn.XLOOKUP(_xlfn.XLOOKUP(Tool_clean!$D54,'AveragePrices&amp;Codes'!$A:$A,'AveragePrices&amp;Codes'!$B:$B),AGRIBALYSE_Cooked!$C:$C,AGRIBALYSE_Cooked!AA:AA)*$E54),"")</f>
        <v>0</v>
      </c>
      <c r="X54">
        <f>IFERROR(IF($F54="Raw",_xlfn.XLOOKUP(_xlfn.XLOOKUP(Tool_clean!$D54,'AveragePrices&amp;Codes'!$A:$A,'AveragePrices&amp;Codes'!$B:$B),AGRIBALYSE_Raw!$B:$B,AGRIBALYSE_Raw!AA:AA)*$E54,_xlfn.XLOOKUP(_xlfn.XLOOKUP(Tool_clean!$D54,'AveragePrices&amp;Codes'!$A:$A,'AveragePrices&amp;Codes'!$B:$B),AGRIBALYSE_Cooked!$C:$C,AGRIBALYSE_Cooked!AB:AB)*$E54),"")</f>
        <v>0</v>
      </c>
      <c r="Y54">
        <f>IFERROR(IF($F54="Raw",_xlfn.XLOOKUP(_xlfn.XLOOKUP(Tool_clean!$D54,'AveragePrices&amp;Codes'!$A:$A,'AveragePrices&amp;Codes'!$B:$B),AGRIBALYSE_Raw!$B:$B,AGRIBALYSE_Raw!AB:AB)*$E54,_xlfn.XLOOKUP(_xlfn.XLOOKUP(Tool_clean!$D54,'AveragePrices&amp;Codes'!$A:$A,'AveragePrices&amp;Codes'!$B:$B),AGRIBALYSE_Cooked!$C:$C,AGRIBALYSE_Cooked!AC:AC)*$E54),"")</f>
        <v>0</v>
      </c>
      <c r="Z54">
        <f>IFERROR(IF($F54="Raw",_xlfn.XLOOKUP(_xlfn.XLOOKUP(Tool_clean!$D54,'AveragePrices&amp;Codes'!$A:$A,'AveragePrices&amp;Codes'!$B:$B),AGRIBALYSE_Raw!$B:$B,AGRIBALYSE_Raw!AC:AC)*$E54,_xlfn.XLOOKUP(_xlfn.XLOOKUP(Tool_clean!$D54,'AveragePrices&amp;Codes'!$A:$A,'AveragePrices&amp;Codes'!$B:$B),AGRIBALYSE_Cooked!$C:$C,AGRIBALYSE_Cooked!AD:AD)*$E54),"")</f>
        <v>0</v>
      </c>
      <c r="AA54">
        <f>IFERROR(IF($F54="Raw",_xlfn.XLOOKUP(_xlfn.XLOOKUP(Tool_clean!$D54,'AveragePrices&amp;Codes'!$A:$A,'AveragePrices&amp;Codes'!$B:$B),AGRIBALYSE_Raw!$B:$B,AGRIBALYSE_Raw!AD:AD)*$E54,_xlfn.XLOOKUP(_xlfn.XLOOKUP(Tool_clean!$D54,'AveragePrices&amp;Codes'!$A:$A,'AveragePrices&amp;Codes'!$B:$B),AGRIBALYSE_Cooked!$C:$C,AGRIBALYSE_Cooked!AE:AE)*$E54),"")</f>
        <v>0</v>
      </c>
      <c r="AB54" t="str" cm="1">
        <f t="array" ref="AB54">IFERROR(_xlfn.XLOOKUP(Tool_clean!$F54&amp;$E$2,'Cooking methods'!$A:$A&amp;'Cooking methods'!$B:$B,'Cooking methods'!C:C)*$E54,"")</f>
        <v/>
      </c>
      <c r="AC54" t="str" cm="1">
        <f t="array" ref="AC54">IFERROR(_xlfn.XLOOKUP(Tool_clean!$F54&amp;$E$2,'Cooking methods'!$A:$A&amp;'Cooking methods'!$B:$B,'Cooking methods'!D:D)*$E54,"")</f>
        <v/>
      </c>
      <c r="AD54" t="str" cm="1">
        <f t="array" ref="AD54">IFERROR(_xlfn.XLOOKUP(Tool_clean!$F54&amp;$E$2,'Cooking methods'!$A:$A&amp;'Cooking methods'!$B:$B,'Cooking methods'!E:E)*$E54,"")</f>
        <v/>
      </c>
      <c r="AE54" t="str" cm="1">
        <f t="array" ref="AE54">IFERROR(_xlfn.XLOOKUP(Tool_clean!$F54&amp;$E$2,'Cooking methods'!$A:$A&amp;'Cooking methods'!$B:$B,'Cooking methods'!F:F)*$E54,"")</f>
        <v/>
      </c>
      <c r="AF54" t="str" cm="1">
        <f t="array" ref="AF54">IFERROR(_xlfn.XLOOKUP(Tool_clean!$F54&amp;$E$2,'Cooking methods'!$A:$A&amp;'Cooking methods'!$B:$B,'Cooking methods'!G:G)*$E54,"")</f>
        <v/>
      </c>
      <c r="AG54" t="str" cm="1">
        <f t="array" ref="AG54">IFERROR(_xlfn.XLOOKUP(Tool_clean!$F54&amp;$E$2,'Cooking methods'!$A:$A&amp;'Cooking methods'!$B:$B,'Cooking methods'!H:H)*$E54,"")</f>
        <v/>
      </c>
      <c r="AH54" t="str" cm="1">
        <f t="array" ref="AH54">IFERROR(_xlfn.XLOOKUP(Tool_clean!$F54&amp;$E$2,'Cooking methods'!$A:$A&amp;'Cooking methods'!$B:$B,'Cooking methods'!I:I)*$E54,"")</f>
        <v/>
      </c>
      <c r="AI54" t="str" cm="1">
        <f t="array" ref="AI54">IFERROR(_xlfn.XLOOKUP(Tool_clean!$F54&amp;$E$2,'Cooking methods'!$A:$A&amp;'Cooking methods'!$B:$B,'Cooking methods'!J:J)*$E54,"")</f>
        <v/>
      </c>
      <c r="AJ54" t="str" cm="1">
        <f t="array" ref="AJ54">IFERROR(_xlfn.XLOOKUP(Tool_clean!$F54&amp;$E$2,'Cooking methods'!$A:$A&amp;'Cooking methods'!$B:$B,'Cooking methods'!K:K)*$E54,"")</f>
        <v/>
      </c>
      <c r="AK54" t="str" cm="1">
        <f t="array" ref="AK54">IFERROR(_xlfn.XLOOKUP(Tool_clean!$F54&amp;$E$2,'Cooking methods'!$A:$A&amp;'Cooking methods'!$B:$B,'Cooking methods'!L:L)*$E54,"")</f>
        <v/>
      </c>
      <c r="AL54" t="str" cm="1">
        <f t="array" ref="AL54">IFERROR(_xlfn.XLOOKUP(Tool_clean!$F54&amp;$E$2,'Cooking methods'!$A:$A&amp;'Cooking methods'!$B:$B,'Cooking methods'!M:M)*$E54,"")</f>
        <v/>
      </c>
      <c r="AM54" t="str" cm="1">
        <f t="array" ref="AM54">IFERROR(_xlfn.XLOOKUP(Tool_clean!$F54&amp;$E$2,'Cooking methods'!$A:$A&amp;'Cooking methods'!$B:$B,'Cooking methods'!N:N)*$E54,"")</f>
        <v/>
      </c>
      <c r="AN54" t="str" cm="1">
        <f t="array" ref="AN54">IFERROR(_xlfn.XLOOKUP(Tool_clean!$F54&amp;$E$2,'Cooking methods'!$A:$A&amp;'Cooking methods'!$B:$B,'Cooking methods'!O:O)*$E54,"")</f>
        <v/>
      </c>
      <c r="AO54" t="str" cm="1">
        <f t="array" ref="AO54">IFERROR(_xlfn.XLOOKUP(Tool_clean!$F54&amp;$E$2,'Cooking methods'!$A:$A&amp;'Cooking methods'!$B:$B,'Cooking methods'!P:P)*$E54,"")</f>
        <v/>
      </c>
      <c r="AP54" t="str" cm="1">
        <f t="array" ref="AP54">IFERROR(_xlfn.XLOOKUP(Tool_clean!$F54&amp;$E$2,'Cooking methods'!$A:$A&amp;'Cooking methods'!$B:$B,'Cooking methods'!Q:Q)*$E54,"")</f>
        <v/>
      </c>
      <c r="AQ54" t="str" cm="1">
        <f t="array" ref="AQ54">IFERROR(_xlfn.XLOOKUP(Tool_clean!$F54&amp;$E$2,'Cooking methods'!$A:$A&amp;'Cooking methods'!$B:$B,'Cooking methods'!R:R)*$E54,"")</f>
        <v/>
      </c>
      <c r="AR54" t="str" cm="1">
        <f t="array" ref="AR54">IFERROR(_xlfn.XLOOKUP(Tool_clean!$G54&amp;$E$2,'Waste management'!$A:$A&amp;'Waste management'!$B:$B,'Waste management'!C:C)*$E54,"")</f>
        <v/>
      </c>
      <c r="AS54" t="str" cm="1">
        <f t="array" ref="AS54">IFERROR(_xlfn.XLOOKUP(Tool_clean!$G54&amp;$E$2,'Waste management'!$A:$A&amp;'Waste management'!$B:$B,'Waste management'!D:D)*$E54,"")</f>
        <v/>
      </c>
      <c r="AT54" t="str" cm="1">
        <f t="array" ref="AT54">IFERROR(_xlfn.XLOOKUP(Tool_clean!$G54&amp;$E$2,'Waste management'!$A:$A&amp;'Waste management'!$B:$B,'Waste management'!E:E)*$E54,"")</f>
        <v/>
      </c>
      <c r="AU54" t="str" cm="1">
        <f t="array" ref="AU54">IFERROR(_xlfn.XLOOKUP(Tool_clean!$G54&amp;$E$2,'Waste management'!$A:$A&amp;'Waste management'!$B:$B,'Waste management'!F:F)*$E54,"")</f>
        <v/>
      </c>
      <c r="AV54" t="str" cm="1">
        <f t="array" ref="AV54">IFERROR(_xlfn.XLOOKUP(Tool_clean!$G54&amp;$E$2,'Waste management'!$A:$A&amp;'Waste management'!$B:$B,'Waste management'!G:G)*$E54,"")</f>
        <v/>
      </c>
      <c r="AW54" t="str" cm="1">
        <f t="array" ref="AW54">IFERROR(_xlfn.XLOOKUP(Tool_clean!$G54&amp;$E$2,'Waste management'!$A:$A&amp;'Waste management'!$B:$B,'Waste management'!H:H)*$E54,"")</f>
        <v/>
      </c>
      <c r="AX54" t="str" cm="1">
        <f t="array" ref="AX54">IFERROR(_xlfn.XLOOKUP(Tool_clean!$G54&amp;$E$2,'Waste management'!$A:$A&amp;'Waste management'!$B:$B,'Waste management'!I:I)*$E54,"")</f>
        <v/>
      </c>
      <c r="AY54" t="str" cm="1">
        <f t="array" ref="AY54">IFERROR(_xlfn.XLOOKUP(Tool_clean!$G54&amp;$E$2,'Waste management'!$A:$A&amp;'Waste management'!$B:$B,'Waste management'!J:J)*$E54,"")</f>
        <v/>
      </c>
      <c r="AZ54" t="str" cm="1">
        <f t="array" ref="AZ54">IFERROR(_xlfn.XLOOKUP(Tool_clean!$G54&amp;$E$2,'Waste management'!$A:$A&amp;'Waste management'!$B:$B,'Waste management'!K:K)*$E54,"")</f>
        <v/>
      </c>
      <c r="BA54" t="str" cm="1">
        <f t="array" ref="BA54">IFERROR(_xlfn.XLOOKUP(Tool_clean!$G54&amp;$E$2,'Waste management'!$A:$A&amp;'Waste management'!$B:$B,'Waste management'!L:L)*$E54,"")</f>
        <v/>
      </c>
      <c r="BB54" t="str" cm="1">
        <f t="array" ref="BB54">IFERROR(_xlfn.XLOOKUP(Tool_clean!$G54&amp;$E$2,'Waste management'!$A:$A&amp;'Waste management'!$B:$B,'Waste management'!M:M)*$E54,"")</f>
        <v/>
      </c>
      <c r="BC54" t="str" cm="1">
        <f t="array" ref="BC54">IFERROR(_xlfn.XLOOKUP(Tool_clean!$G54&amp;$E$2,'Waste management'!$A:$A&amp;'Waste management'!$B:$B,'Waste management'!N:N)*$E54,"")</f>
        <v/>
      </c>
      <c r="BD54" t="str" cm="1">
        <f t="array" ref="BD54">IFERROR(_xlfn.XLOOKUP(Tool_clean!$G54&amp;$E$2,'Waste management'!$A:$A&amp;'Waste management'!$B:$B,'Waste management'!O:O)*$E54,"")</f>
        <v/>
      </c>
      <c r="BE54" t="str" cm="1">
        <f t="array" ref="BE54">IFERROR(_xlfn.XLOOKUP(Tool_clean!$G54&amp;$E$2,'Waste management'!$A:$A&amp;'Waste management'!$B:$B,'Waste management'!P:P)*$E54,"")</f>
        <v/>
      </c>
      <c r="BF54" t="str" cm="1">
        <f t="array" ref="BF54">IFERROR(_xlfn.XLOOKUP(Tool_clean!$G54&amp;$E$2,'Waste management'!$A:$A&amp;'Waste management'!$B:$B,'Waste management'!Q:Q)*$E54,"")</f>
        <v/>
      </c>
      <c r="BG54" t="str" cm="1">
        <f t="array" ref="BG54">IFERROR(_xlfn.XLOOKUP(Tool_clean!$G54&amp;$E$2,'Waste management'!$A:$A&amp;'Waste management'!$B:$B,'Waste management'!R:R)*$E54,"")</f>
        <v/>
      </c>
      <c r="BH54" t="str">
        <f>IFERROR((L54+AR54+AB54)*_xlfn.XLOOKUP(Tool_clean!BH$4,Monetization_Factors!$A:$A,Monetization_Factors!$D:$D),"")</f>
        <v/>
      </c>
      <c r="BI54" t="str">
        <f>IFERROR((M54+AS54+AC54)*_xlfn.XLOOKUP(Tool_clean!BI$4,Monetization_Factors!$A:$A,Monetization_Factors!$D:$D),"")</f>
        <v/>
      </c>
      <c r="BJ54" t="str">
        <f>IFERROR((N54+AT54+AD54)*_xlfn.XLOOKUP(Tool_clean!BJ$4,Monetization_Factors!$A:$A,Monetization_Factors!$D:$D),"")</f>
        <v/>
      </c>
      <c r="BK54" t="str">
        <f>IFERROR((O54+AU54+AE54)*_xlfn.XLOOKUP(Tool_clean!BK$4,Monetization_Factors!$A:$A,Monetization_Factors!$D:$D),"")</f>
        <v/>
      </c>
      <c r="BL54" t="str">
        <f>IFERROR((P54+AV54+AF54)*_xlfn.XLOOKUP(Tool_clean!BL$4,Monetization_Factors!$A:$A,Monetization_Factors!$D:$D),"")</f>
        <v/>
      </c>
      <c r="BM54" t="str">
        <f>IFERROR((Q54+AW54+AG54)*_xlfn.XLOOKUP(Tool_clean!BM$4,Monetization_Factors!$A:$A,Monetization_Factors!$D:$D),"")</f>
        <v/>
      </c>
      <c r="BN54" t="str">
        <f>IFERROR((R54+AX54+AH54)*_xlfn.XLOOKUP(Tool_clean!BN$4,Monetization_Factors!$A:$A,Monetization_Factors!$D:$D),"")</f>
        <v/>
      </c>
      <c r="BO54" t="str">
        <f>IFERROR((S54+AY54+AI54)*_xlfn.XLOOKUP(Tool_clean!BO$4,Monetization_Factors!$A:$A,Monetization_Factors!$D:$D),"")</f>
        <v/>
      </c>
      <c r="BP54" t="str">
        <f>IFERROR((T54+AZ54+AJ54)*_xlfn.XLOOKUP(Tool_clean!BP$4,Monetization_Factors!$A:$A,Monetization_Factors!$D:$D),"")</f>
        <v/>
      </c>
      <c r="BQ54" t="str">
        <f>IFERROR((U54+BA54+AK54)*_xlfn.XLOOKUP(Tool_clean!BQ$4,Monetization_Factors!$A:$A,Monetization_Factors!$D:$D),"")</f>
        <v/>
      </c>
      <c r="BR54" t="str">
        <f>IFERROR((V54+BB54+AL54)*_xlfn.XLOOKUP(Tool_clean!BR$4,Monetization_Factors!$A:$A,Monetization_Factors!$D:$D),"")</f>
        <v/>
      </c>
      <c r="BS54" t="str">
        <f>IFERROR((W54+BC54+AM54)*_xlfn.XLOOKUP(Tool_clean!BS$4,Monetization_Factors!$A:$A,Monetization_Factors!$D:$D),"")</f>
        <v/>
      </c>
      <c r="BT54" t="str">
        <f>IFERROR((X54+BD54+AN54)*_xlfn.XLOOKUP(Tool_clean!BT$4,Monetization_Factors!$A:$A,Monetization_Factors!$D:$D),"")</f>
        <v/>
      </c>
      <c r="BU54" t="str">
        <f>IFERROR((Y54+BE54+AO54)*_xlfn.XLOOKUP(Tool_clean!BU$4,Monetization_Factors!$A:$A,Monetization_Factors!$D:$D),"")</f>
        <v/>
      </c>
      <c r="BV54" t="str">
        <f>IFERROR((Z54+BF54+AP54)*_xlfn.XLOOKUP(Tool_clean!BV$4,Monetization_Factors!$A:$A,Monetization_Factors!$D:$D),"")</f>
        <v/>
      </c>
      <c r="BW54" t="str">
        <f>IFERROR((AA54+BG54+AQ54)*_xlfn.XLOOKUP(Tool_clean!BW$4,Monetization_Factors!$A:$A,Monetization_Factors!$D:$D),"")</f>
        <v/>
      </c>
      <c r="BX54" s="38" t="str" cm="1">
        <f t="array" ref="BX54">IFERROR(_xlfn.IFS(I54&gt;0,I54*E54,I54="",J54*E54),"")</f>
        <v/>
      </c>
      <c r="BY54" s="38">
        <f t="shared" si="33"/>
        <v>0</v>
      </c>
      <c r="BZ54" s="38" t="str">
        <f t="shared" si="34"/>
        <v/>
      </c>
      <c r="CA54" s="38" t="str">
        <f t="shared" si="35"/>
        <v/>
      </c>
      <c r="CB54" t="str">
        <f t="shared" si="66"/>
        <v/>
      </c>
      <c r="CC54" t="str">
        <f t="shared" si="68"/>
        <v/>
      </c>
      <c r="CD54" t="str">
        <f t="shared" si="69"/>
        <v/>
      </c>
      <c r="CE54" t="str">
        <f t="shared" si="70"/>
        <v/>
      </c>
      <c r="CF54" t="str">
        <f t="shared" si="71"/>
        <v/>
      </c>
      <c r="CG54" t="str">
        <f t="shared" si="72"/>
        <v/>
      </c>
      <c r="CH54" t="str">
        <f t="shared" si="73"/>
        <v/>
      </c>
      <c r="CI54" t="str">
        <f t="shared" si="74"/>
        <v/>
      </c>
      <c r="CJ54" t="str">
        <f t="shared" si="75"/>
        <v/>
      </c>
      <c r="CK54" t="str">
        <f t="shared" si="76"/>
        <v/>
      </c>
      <c r="CL54" t="str">
        <f t="shared" si="77"/>
        <v/>
      </c>
      <c r="CM54" t="str">
        <f t="shared" si="78"/>
        <v/>
      </c>
      <c r="CN54" t="str">
        <f t="shared" si="79"/>
        <v/>
      </c>
      <c r="CO54" t="str">
        <f t="shared" si="80"/>
        <v/>
      </c>
      <c r="CP54" t="str">
        <f t="shared" si="81"/>
        <v/>
      </c>
      <c r="CQ54" t="str">
        <f t="shared" si="82"/>
        <v/>
      </c>
      <c r="CR54" t="str">
        <f t="shared" si="67"/>
        <v/>
      </c>
      <c r="CS54" t="str">
        <f t="shared" si="83"/>
        <v/>
      </c>
      <c r="CT54" t="str">
        <f t="shared" si="84"/>
        <v/>
      </c>
      <c r="CU54" t="str">
        <f t="shared" si="85"/>
        <v/>
      </c>
      <c r="CV54" t="str">
        <f t="shared" si="86"/>
        <v/>
      </c>
      <c r="CW54" t="str">
        <f t="shared" si="87"/>
        <v/>
      </c>
      <c r="CX54" t="str">
        <f t="shared" si="88"/>
        <v/>
      </c>
      <c r="CY54" t="str">
        <f t="shared" si="89"/>
        <v/>
      </c>
      <c r="CZ54" t="str">
        <f t="shared" si="90"/>
        <v/>
      </c>
      <c r="DA54" t="str">
        <f t="shared" si="91"/>
        <v/>
      </c>
      <c r="DB54" t="str">
        <f t="shared" si="92"/>
        <v/>
      </c>
      <c r="DC54" t="str">
        <f t="shared" si="93"/>
        <v/>
      </c>
      <c r="DD54" t="str">
        <f t="shared" si="94"/>
        <v/>
      </c>
      <c r="DE54" t="str">
        <f t="shared" si="95"/>
        <v/>
      </c>
      <c r="DF54" t="str">
        <f t="shared" si="96"/>
        <v/>
      </c>
      <c r="DG54" t="str">
        <f t="shared" si="97"/>
        <v/>
      </c>
      <c r="DH54" s="5" t="str">
        <f>IFERROR((CR54*$B$2*(1-$H54)*('CAR.CAP_per person'!B$2))/(_xlfn.XLOOKUP($E$2,EU_countries_GDP!$A$2:$A$29,EU_countries_GDP!$E$2:$E$29)),"")</f>
        <v/>
      </c>
      <c r="DI54" s="5" t="str">
        <f>IFERROR((CS54*$B$2*(1-$H54)*('CAR.CAP_per person'!C$2))/(_xlfn.XLOOKUP($E$2,EU_countries_GDP!$A$2:$A$29,EU_countries_GDP!$E$2:$E$29)),"")</f>
        <v/>
      </c>
      <c r="DJ54" s="5" t="str">
        <f>IFERROR((CT54*$B$2*(1-$H54)*('CAR.CAP_per person'!D$2))/(_xlfn.XLOOKUP($E$2,EU_countries_GDP!$A$2:$A$29,EU_countries_GDP!$E$2:$E$29)),"")</f>
        <v/>
      </c>
      <c r="DK54" s="5" t="str">
        <f>IFERROR((CU54*$B$2*(1-$H54)*('CAR.CAP_per person'!E$2))/(_xlfn.XLOOKUP($E$2,EU_countries_GDP!$A$2:$A$29,EU_countries_GDP!$E$2:$E$29)),"")</f>
        <v/>
      </c>
      <c r="DL54" s="5" t="str">
        <f>IFERROR((CV54*$B$2*(1-$H54)*('CAR.CAP_per person'!F$2))/(_xlfn.XLOOKUP($E$2,EU_countries_GDP!$A$2:$A$29,EU_countries_GDP!$E$2:$E$29)),"")</f>
        <v/>
      </c>
      <c r="DM54" s="5" t="str">
        <f>IFERROR((CW54*$B$2*(1-$H54)*('CAR.CAP_per person'!G$2))/(_xlfn.XLOOKUP($E$2,EU_countries_GDP!$A$2:$A$29,EU_countries_GDP!$E$2:$E$29)),"")</f>
        <v/>
      </c>
      <c r="DN54" s="5" t="str">
        <f>IFERROR((CX54*$B$2*(1-$H54)*('CAR.CAP_per person'!H$2))/(_xlfn.XLOOKUP($E$2,EU_countries_GDP!$A$2:$A$29,EU_countries_GDP!$E$2:$E$29)),"")</f>
        <v/>
      </c>
      <c r="DO54" s="5" t="str">
        <f>IFERROR((CY54*$B$2*(1-$H54)*('CAR.CAP_per person'!I$2))/(_xlfn.XLOOKUP($E$2,EU_countries_GDP!$A$2:$A$29,EU_countries_GDP!$E$2:$E$29)),"")</f>
        <v/>
      </c>
      <c r="DP54" s="5" t="str">
        <f>IFERROR((CZ54*$B$2*(1-$H54)*('CAR.CAP_per person'!J$2))/(_xlfn.XLOOKUP($E$2,EU_countries_GDP!$A$2:$A$29,EU_countries_GDP!$E$2:$E$29)),"")</f>
        <v/>
      </c>
      <c r="DQ54" s="5" t="str">
        <f>IFERROR((DA54*$B$2*(1-$H54)*('CAR.CAP_per person'!K$2))/(_xlfn.XLOOKUP($E$2,EU_countries_GDP!$A$2:$A$29,EU_countries_GDP!$E$2:$E$29)),"")</f>
        <v/>
      </c>
      <c r="DR54" s="5" t="str">
        <f>IFERROR((DB54*$B$2*(1-$H54)*('CAR.CAP_per person'!L$2))/(_xlfn.XLOOKUP($E$2,EU_countries_GDP!$A$2:$A$29,EU_countries_GDP!$E$2:$E$29)),"")</f>
        <v/>
      </c>
      <c r="DS54" s="5" t="str">
        <f>IFERROR((DC54*$B$2*(1-$H54)*('CAR.CAP_per person'!M$2))/(_xlfn.XLOOKUP($E$2,EU_countries_GDP!$A$2:$A$29,EU_countries_GDP!$E$2:$E$29)),"")</f>
        <v/>
      </c>
      <c r="DT54" s="5" t="str">
        <f>IFERROR((DD54*$B$2*(1-$H54)*('CAR.CAP_per person'!N$2))/(_xlfn.XLOOKUP($E$2,EU_countries_GDP!$A$2:$A$29,EU_countries_GDP!$E$2:$E$29)),"")</f>
        <v/>
      </c>
      <c r="DU54" s="5" t="str">
        <f>IFERROR((DE54*$B$2*(1-$H54)*('CAR.CAP_per person'!O$2))/(_xlfn.XLOOKUP($E$2,EU_countries_GDP!$A$2:$A$29,EU_countries_GDP!$E$2:$E$29)),"")</f>
        <v/>
      </c>
      <c r="DV54" s="5" t="str">
        <f>IFERROR((DF54*$B$2*(1-$H54)*('CAR.CAP_per person'!P$2))/(_xlfn.XLOOKUP($E$2,EU_countries_GDP!$A$2:$A$29,EU_countries_GDP!$E$2:$E$29)),"")</f>
        <v/>
      </c>
      <c r="DW54" s="5" t="str">
        <f>IFERROR((DG54*$B$2*(1-$H54)*('CAR.CAP_per person'!Q$2))/(_xlfn.XLOOKUP($E$2,EU_countries_GDP!$A$2:$A$29,EU_countries_GDP!$E$2:$E$29)),"")</f>
        <v/>
      </c>
    </row>
    <row r="55" spans="2:127">
      <c r="B55" t="str">
        <f>_xlfn.XLOOKUP(D55,Table5[Ingredient],Table5[Category],"",FALSE)</f>
        <v/>
      </c>
      <c r="C55" s="33"/>
      <c r="D55" s="33"/>
      <c r="E55" s="33"/>
      <c r="F55" s="33"/>
      <c r="G55" s="33"/>
      <c r="H55" s="33"/>
      <c r="I55" s="33"/>
      <c r="J55" s="37" t="str">
        <f>IFERROR(INDEX('AveragePrices&amp;Codes'!G:AG, MATCH($D55, 'AveragePrices&amp;Codes'!$A:$A, 0), MATCH(Tool_clean!$E$2, 'AveragePrices&amp;Codes'!$G$1:$AG$1, 0)),"")</f>
        <v/>
      </c>
      <c r="K55" s="37" t="str">
        <f t="shared" si="32"/>
        <v/>
      </c>
      <c r="L55">
        <f>IFERROR(IF($F55="Raw",_xlfn.XLOOKUP(_xlfn.XLOOKUP(Tool_clean!$D55,'AveragePrices&amp;Codes'!$A:$A,'AveragePrices&amp;Codes'!$B:$B),AGRIBALYSE_Raw!$B:$B,AGRIBALYSE_Raw!O:O)*$E55,_xlfn.XLOOKUP(_xlfn.XLOOKUP(Tool_clean!$D55,'AveragePrices&amp;Codes'!$A:$A,'AveragePrices&amp;Codes'!$B:$B),AGRIBALYSE_Cooked!$C:$C,AGRIBALYSE_Cooked!P:P)*$E55),"")</f>
        <v>0</v>
      </c>
      <c r="M55">
        <f>IFERROR(IF($F55="Raw",_xlfn.XLOOKUP(_xlfn.XLOOKUP(Tool_clean!$D55,'AveragePrices&amp;Codes'!$A:$A,'AveragePrices&amp;Codes'!$B:$B),AGRIBALYSE_Raw!$B:$B,AGRIBALYSE_Raw!P:P)*$E55,_xlfn.XLOOKUP(_xlfn.XLOOKUP(Tool_clean!$D55,'AveragePrices&amp;Codes'!$A:$A,'AveragePrices&amp;Codes'!$B:$B),AGRIBALYSE_Cooked!$C:$C,AGRIBALYSE_Cooked!Q:Q)*$E55),"")</f>
        <v>0</v>
      </c>
      <c r="N55">
        <f>IFERROR(IF($F55="Raw",_xlfn.XLOOKUP(_xlfn.XLOOKUP(Tool_clean!$D55,'AveragePrices&amp;Codes'!$A:$A,'AveragePrices&amp;Codes'!$B:$B),AGRIBALYSE_Raw!$B:$B,AGRIBALYSE_Raw!Q:Q)*$E55,_xlfn.XLOOKUP(_xlfn.XLOOKUP(Tool_clean!$D55,'AveragePrices&amp;Codes'!$A:$A,'AveragePrices&amp;Codes'!$B:$B),AGRIBALYSE_Cooked!$C:$C,AGRIBALYSE_Cooked!R:R)*$E55),"")</f>
        <v>0</v>
      </c>
      <c r="O55">
        <f>IFERROR(IF($F55="Raw",_xlfn.XLOOKUP(_xlfn.XLOOKUP(Tool_clean!$D55,'AveragePrices&amp;Codes'!$A:$A,'AveragePrices&amp;Codes'!$B:$B),AGRIBALYSE_Raw!$B:$B,AGRIBALYSE_Raw!R:R)*$E55,_xlfn.XLOOKUP(_xlfn.XLOOKUP(Tool_clean!$D55,'AveragePrices&amp;Codes'!$A:$A,'AveragePrices&amp;Codes'!$B:$B),AGRIBALYSE_Cooked!$C:$C,AGRIBALYSE_Cooked!S:S)*$E55),"")</f>
        <v>0</v>
      </c>
      <c r="P55">
        <f>IFERROR(IF($F55="Raw",_xlfn.XLOOKUP(_xlfn.XLOOKUP(Tool_clean!$D55,'AveragePrices&amp;Codes'!$A:$A,'AveragePrices&amp;Codes'!$B:$B),AGRIBALYSE_Raw!$B:$B,AGRIBALYSE_Raw!S:S)*$E55,_xlfn.XLOOKUP(_xlfn.XLOOKUP(Tool_clean!$D55,'AveragePrices&amp;Codes'!$A:$A,'AveragePrices&amp;Codes'!$B:$B),AGRIBALYSE_Cooked!$C:$C,AGRIBALYSE_Cooked!T:T)*$E55),"")</f>
        <v>0</v>
      </c>
      <c r="Q55">
        <f>IFERROR(IF($F55="Raw",_xlfn.XLOOKUP(_xlfn.XLOOKUP(Tool_clean!$D55,'AveragePrices&amp;Codes'!$A:$A,'AveragePrices&amp;Codes'!$B:$B),AGRIBALYSE_Raw!$B:$B,AGRIBALYSE_Raw!T:T)*$E55,_xlfn.XLOOKUP(_xlfn.XLOOKUP(Tool_clean!$D55,'AveragePrices&amp;Codes'!$A:$A,'AveragePrices&amp;Codes'!$B:$B),AGRIBALYSE_Cooked!$C:$C,AGRIBALYSE_Cooked!U:U)*$E55),"")</f>
        <v>0</v>
      </c>
      <c r="R55">
        <f>IFERROR(IF($F55="Raw",_xlfn.XLOOKUP(_xlfn.XLOOKUP(Tool_clean!$D55,'AveragePrices&amp;Codes'!$A:$A,'AveragePrices&amp;Codes'!$B:$B),AGRIBALYSE_Raw!$B:$B,AGRIBALYSE_Raw!U:U)*$E55,_xlfn.XLOOKUP(_xlfn.XLOOKUP(Tool_clean!$D55,'AveragePrices&amp;Codes'!$A:$A,'AveragePrices&amp;Codes'!$B:$B),AGRIBALYSE_Cooked!$C:$C,AGRIBALYSE_Cooked!V:V)*$E55),"")</f>
        <v>0</v>
      </c>
      <c r="S55">
        <f>IFERROR(IF($F55="Raw",_xlfn.XLOOKUP(_xlfn.XLOOKUP(Tool_clean!$D55,'AveragePrices&amp;Codes'!$A:$A,'AveragePrices&amp;Codes'!$B:$B),AGRIBALYSE_Raw!$B:$B,AGRIBALYSE_Raw!V:V)*$E55,_xlfn.XLOOKUP(_xlfn.XLOOKUP(Tool_clean!$D55,'AveragePrices&amp;Codes'!$A:$A,'AveragePrices&amp;Codes'!$B:$B),AGRIBALYSE_Cooked!$C:$C,AGRIBALYSE_Cooked!W:W)*$E55),"")</f>
        <v>0</v>
      </c>
      <c r="T55">
        <f>IFERROR(IF($F55="Raw",_xlfn.XLOOKUP(_xlfn.XLOOKUP(Tool_clean!$D55,'AveragePrices&amp;Codes'!$A:$A,'AveragePrices&amp;Codes'!$B:$B),AGRIBALYSE_Raw!$B:$B,AGRIBALYSE_Raw!W:W)*$E55,_xlfn.XLOOKUP(_xlfn.XLOOKUP(Tool_clean!$D55,'AveragePrices&amp;Codes'!$A:$A,'AveragePrices&amp;Codes'!$B:$B),AGRIBALYSE_Cooked!$C:$C,AGRIBALYSE_Cooked!X:X)*$E55),"")</f>
        <v>0</v>
      </c>
      <c r="U55">
        <f>IFERROR(IF($F55="Raw",_xlfn.XLOOKUP(_xlfn.XLOOKUP(Tool_clean!$D55,'AveragePrices&amp;Codes'!$A:$A,'AveragePrices&amp;Codes'!$B:$B),AGRIBALYSE_Raw!$B:$B,AGRIBALYSE_Raw!X:X)*$E55,_xlfn.XLOOKUP(_xlfn.XLOOKUP(Tool_clean!$D55,'AveragePrices&amp;Codes'!$A:$A,'AveragePrices&amp;Codes'!$B:$B),AGRIBALYSE_Cooked!$C:$C,AGRIBALYSE_Cooked!Y:Y)*$E55),"")</f>
        <v>0</v>
      </c>
      <c r="V55">
        <f>IFERROR(IF($F55="Raw",_xlfn.XLOOKUP(_xlfn.XLOOKUP(Tool_clean!$D55,'AveragePrices&amp;Codes'!$A:$A,'AveragePrices&amp;Codes'!$B:$B),AGRIBALYSE_Raw!$B:$B,AGRIBALYSE_Raw!Y:Y)*$E55,_xlfn.XLOOKUP(_xlfn.XLOOKUP(Tool_clean!$D55,'AveragePrices&amp;Codes'!$A:$A,'AveragePrices&amp;Codes'!$B:$B),AGRIBALYSE_Cooked!$C:$C,AGRIBALYSE_Cooked!Z:Z)*$E55),"")</f>
        <v>0</v>
      </c>
      <c r="W55">
        <f>IFERROR(IF($F55="Raw",_xlfn.XLOOKUP(_xlfn.XLOOKUP(Tool_clean!$D55,'AveragePrices&amp;Codes'!$A:$A,'AveragePrices&amp;Codes'!$B:$B),AGRIBALYSE_Raw!$B:$B,AGRIBALYSE_Raw!Z:Z)*$E55,_xlfn.XLOOKUP(_xlfn.XLOOKUP(Tool_clean!$D55,'AveragePrices&amp;Codes'!$A:$A,'AveragePrices&amp;Codes'!$B:$B),AGRIBALYSE_Cooked!$C:$C,AGRIBALYSE_Cooked!AA:AA)*$E55),"")</f>
        <v>0</v>
      </c>
      <c r="X55">
        <f>IFERROR(IF($F55="Raw",_xlfn.XLOOKUP(_xlfn.XLOOKUP(Tool_clean!$D55,'AveragePrices&amp;Codes'!$A:$A,'AveragePrices&amp;Codes'!$B:$B),AGRIBALYSE_Raw!$B:$B,AGRIBALYSE_Raw!AA:AA)*$E55,_xlfn.XLOOKUP(_xlfn.XLOOKUP(Tool_clean!$D55,'AveragePrices&amp;Codes'!$A:$A,'AveragePrices&amp;Codes'!$B:$B),AGRIBALYSE_Cooked!$C:$C,AGRIBALYSE_Cooked!AB:AB)*$E55),"")</f>
        <v>0</v>
      </c>
      <c r="Y55">
        <f>IFERROR(IF($F55="Raw",_xlfn.XLOOKUP(_xlfn.XLOOKUP(Tool_clean!$D55,'AveragePrices&amp;Codes'!$A:$A,'AveragePrices&amp;Codes'!$B:$B),AGRIBALYSE_Raw!$B:$B,AGRIBALYSE_Raw!AB:AB)*$E55,_xlfn.XLOOKUP(_xlfn.XLOOKUP(Tool_clean!$D55,'AveragePrices&amp;Codes'!$A:$A,'AveragePrices&amp;Codes'!$B:$B),AGRIBALYSE_Cooked!$C:$C,AGRIBALYSE_Cooked!AC:AC)*$E55),"")</f>
        <v>0</v>
      </c>
      <c r="Z55">
        <f>IFERROR(IF($F55="Raw",_xlfn.XLOOKUP(_xlfn.XLOOKUP(Tool_clean!$D55,'AveragePrices&amp;Codes'!$A:$A,'AveragePrices&amp;Codes'!$B:$B),AGRIBALYSE_Raw!$B:$B,AGRIBALYSE_Raw!AC:AC)*$E55,_xlfn.XLOOKUP(_xlfn.XLOOKUP(Tool_clean!$D55,'AveragePrices&amp;Codes'!$A:$A,'AveragePrices&amp;Codes'!$B:$B),AGRIBALYSE_Cooked!$C:$C,AGRIBALYSE_Cooked!AD:AD)*$E55),"")</f>
        <v>0</v>
      </c>
      <c r="AA55">
        <f>IFERROR(IF($F55="Raw",_xlfn.XLOOKUP(_xlfn.XLOOKUP(Tool_clean!$D55,'AveragePrices&amp;Codes'!$A:$A,'AveragePrices&amp;Codes'!$B:$B),AGRIBALYSE_Raw!$B:$B,AGRIBALYSE_Raw!AD:AD)*$E55,_xlfn.XLOOKUP(_xlfn.XLOOKUP(Tool_clean!$D55,'AveragePrices&amp;Codes'!$A:$A,'AveragePrices&amp;Codes'!$B:$B),AGRIBALYSE_Cooked!$C:$C,AGRIBALYSE_Cooked!AE:AE)*$E55),"")</f>
        <v>0</v>
      </c>
      <c r="AB55" t="str" cm="1">
        <f t="array" ref="AB55">IFERROR(_xlfn.XLOOKUP(Tool_clean!$F55&amp;$E$2,'Cooking methods'!$A:$A&amp;'Cooking methods'!$B:$B,'Cooking methods'!C:C)*$E55,"")</f>
        <v/>
      </c>
      <c r="AC55" t="str" cm="1">
        <f t="array" ref="AC55">IFERROR(_xlfn.XLOOKUP(Tool_clean!$F55&amp;$E$2,'Cooking methods'!$A:$A&amp;'Cooking methods'!$B:$B,'Cooking methods'!D:D)*$E55,"")</f>
        <v/>
      </c>
      <c r="AD55" t="str" cm="1">
        <f t="array" ref="AD55">IFERROR(_xlfn.XLOOKUP(Tool_clean!$F55&amp;$E$2,'Cooking methods'!$A:$A&amp;'Cooking methods'!$B:$B,'Cooking methods'!E:E)*$E55,"")</f>
        <v/>
      </c>
      <c r="AE55" t="str" cm="1">
        <f t="array" ref="AE55">IFERROR(_xlfn.XLOOKUP(Tool_clean!$F55&amp;$E$2,'Cooking methods'!$A:$A&amp;'Cooking methods'!$B:$B,'Cooking methods'!F:F)*$E55,"")</f>
        <v/>
      </c>
      <c r="AF55" t="str" cm="1">
        <f t="array" ref="AF55">IFERROR(_xlfn.XLOOKUP(Tool_clean!$F55&amp;$E$2,'Cooking methods'!$A:$A&amp;'Cooking methods'!$B:$B,'Cooking methods'!G:G)*$E55,"")</f>
        <v/>
      </c>
      <c r="AG55" t="str" cm="1">
        <f t="array" ref="AG55">IFERROR(_xlfn.XLOOKUP(Tool_clean!$F55&amp;$E$2,'Cooking methods'!$A:$A&amp;'Cooking methods'!$B:$B,'Cooking methods'!H:H)*$E55,"")</f>
        <v/>
      </c>
      <c r="AH55" t="str" cm="1">
        <f t="array" ref="AH55">IFERROR(_xlfn.XLOOKUP(Tool_clean!$F55&amp;$E$2,'Cooking methods'!$A:$A&amp;'Cooking methods'!$B:$B,'Cooking methods'!I:I)*$E55,"")</f>
        <v/>
      </c>
      <c r="AI55" t="str" cm="1">
        <f t="array" ref="AI55">IFERROR(_xlfn.XLOOKUP(Tool_clean!$F55&amp;$E$2,'Cooking methods'!$A:$A&amp;'Cooking methods'!$B:$B,'Cooking methods'!J:J)*$E55,"")</f>
        <v/>
      </c>
      <c r="AJ55" t="str" cm="1">
        <f t="array" ref="AJ55">IFERROR(_xlfn.XLOOKUP(Tool_clean!$F55&amp;$E$2,'Cooking methods'!$A:$A&amp;'Cooking methods'!$B:$B,'Cooking methods'!K:K)*$E55,"")</f>
        <v/>
      </c>
      <c r="AK55" t="str" cm="1">
        <f t="array" ref="AK55">IFERROR(_xlfn.XLOOKUP(Tool_clean!$F55&amp;$E$2,'Cooking methods'!$A:$A&amp;'Cooking methods'!$B:$B,'Cooking methods'!L:L)*$E55,"")</f>
        <v/>
      </c>
      <c r="AL55" t="str" cm="1">
        <f t="array" ref="AL55">IFERROR(_xlfn.XLOOKUP(Tool_clean!$F55&amp;$E$2,'Cooking methods'!$A:$A&amp;'Cooking methods'!$B:$B,'Cooking methods'!M:M)*$E55,"")</f>
        <v/>
      </c>
      <c r="AM55" t="str" cm="1">
        <f t="array" ref="AM55">IFERROR(_xlfn.XLOOKUP(Tool_clean!$F55&amp;$E$2,'Cooking methods'!$A:$A&amp;'Cooking methods'!$B:$B,'Cooking methods'!N:N)*$E55,"")</f>
        <v/>
      </c>
      <c r="AN55" t="str" cm="1">
        <f t="array" ref="AN55">IFERROR(_xlfn.XLOOKUP(Tool_clean!$F55&amp;$E$2,'Cooking methods'!$A:$A&amp;'Cooking methods'!$B:$B,'Cooking methods'!O:O)*$E55,"")</f>
        <v/>
      </c>
      <c r="AO55" t="str" cm="1">
        <f t="array" ref="AO55">IFERROR(_xlfn.XLOOKUP(Tool_clean!$F55&amp;$E$2,'Cooking methods'!$A:$A&amp;'Cooking methods'!$B:$B,'Cooking methods'!P:P)*$E55,"")</f>
        <v/>
      </c>
      <c r="AP55" t="str" cm="1">
        <f t="array" ref="AP55">IFERROR(_xlfn.XLOOKUP(Tool_clean!$F55&amp;$E$2,'Cooking methods'!$A:$A&amp;'Cooking methods'!$B:$B,'Cooking methods'!Q:Q)*$E55,"")</f>
        <v/>
      </c>
      <c r="AQ55" t="str" cm="1">
        <f t="array" ref="AQ55">IFERROR(_xlfn.XLOOKUP(Tool_clean!$F55&amp;$E$2,'Cooking methods'!$A:$A&amp;'Cooking methods'!$B:$B,'Cooking methods'!R:R)*$E55,"")</f>
        <v/>
      </c>
      <c r="AR55" t="str" cm="1">
        <f t="array" ref="AR55">IFERROR(_xlfn.XLOOKUP(Tool_clean!$G55&amp;$E$2,'Waste management'!$A:$A&amp;'Waste management'!$B:$B,'Waste management'!C:C)*$E55,"")</f>
        <v/>
      </c>
      <c r="AS55" t="str" cm="1">
        <f t="array" ref="AS55">IFERROR(_xlfn.XLOOKUP(Tool_clean!$G55&amp;$E$2,'Waste management'!$A:$A&amp;'Waste management'!$B:$B,'Waste management'!D:D)*$E55,"")</f>
        <v/>
      </c>
      <c r="AT55" t="str" cm="1">
        <f t="array" ref="AT55">IFERROR(_xlfn.XLOOKUP(Tool_clean!$G55&amp;$E$2,'Waste management'!$A:$A&amp;'Waste management'!$B:$B,'Waste management'!E:E)*$E55,"")</f>
        <v/>
      </c>
      <c r="AU55" t="str" cm="1">
        <f t="array" ref="AU55">IFERROR(_xlfn.XLOOKUP(Tool_clean!$G55&amp;$E$2,'Waste management'!$A:$A&amp;'Waste management'!$B:$B,'Waste management'!F:F)*$E55,"")</f>
        <v/>
      </c>
      <c r="AV55" t="str" cm="1">
        <f t="array" ref="AV55">IFERROR(_xlfn.XLOOKUP(Tool_clean!$G55&amp;$E$2,'Waste management'!$A:$A&amp;'Waste management'!$B:$B,'Waste management'!G:G)*$E55,"")</f>
        <v/>
      </c>
      <c r="AW55" t="str" cm="1">
        <f t="array" ref="AW55">IFERROR(_xlfn.XLOOKUP(Tool_clean!$G55&amp;$E$2,'Waste management'!$A:$A&amp;'Waste management'!$B:$B,'Waste management'!H:H)*$E55,"")</f>
        <v/>
      </c>
      <c r="AX55" t="str" cm="1">
        <f t="array" ref="AX55">IFERROR(_xlfn.XLOOKUP(Tool_clean!$G55&amp;$E$2,'Waste management'!$A:$A&amp;'Waste management'!$B:$B,'Waste management'!I:I)*$E55,"")</f>
        <v/>
      </c>
      <c r="AY55" t="str" cm="1">
        <f t="array" ref="AY55">IFERROR(_xlfn.XLOOKUP(Tool_clean!$G55&amp;$E$2,'Waste management'!$A:$A&amp;'Waste management'!$B:$B,'Waste management'!J:J)*$E55,"")</f>
        <v/>
      </c>
      <c r="AZ55" t="str" cm="1">
        <f t="array" ref="AZ55">IFERROR(_xlfn.XLOOKUP(Tool_clean!$G55&amp;$E$2,'Waste management'!$A:$A&amp;'Waste management'!$B:$B,'Waste management'!K:K)*$E55,"")</f>
        <v/>
      </c>
      <c r="BA55" t="str" cm="1">
        <f t="array" ref="BA55">IFERROR(_xlfn.XLOOKUP(Tool_clean!$G55&amp;$E$2,'Waste management'!$A:$A&amp;'Waste management'!$B:$B,'Waste management'!L:L)*$E55,"")</f>
        <v/>
      </c>
      <c r="BB55" t="str" cm="1">
        <f t="array" ref="BB55">IFERROR(_xlfn.XLOOKUP(Tool_clean!$G55&amp;$E$2,'Waste management'!$A:$A&amp;'Waste management'!$B:$B,'Waste management'!M:M)*$E55,"")</f>
        <v/>
      </c>
      <c r="BC55" t="str" cm="1">
        <f t="array" ref="BC55">IFERROR(_xlfn.XLOOKUP(Tool_clean!$G55&amp;$E$2,'Waste management'!$A:$A&amp;'Waste management'!$B:$B,'Waste management'!N:N)*$E55,"")</f>
        <v/>
      </c>
      <c r="BD55" t="str" cm="1">
        <f t="array" ref="BD55">IFERROR(_xlfn.XLOOKUP(Tool_clean!$G55&amp;$E$2,'Waste management'!$A:$A&amp;'Waste management'!$B:$B,'Waste management'!O:O)*$E55,"")</f>
        <v/>
      </c>
      <c r="BE55" t="str" cm="1">
        <f t="array" ref="BE55">IFERROR(_xlfn.XLOOKUP(Tool_clean!$G55&amp;$E$2,'Waste management'!$A:$A&amp;'Waste management'!$B:$B,'Waste management'!P:P)*$E55,"")</f>
        <v/>
      </c>
      <c r="BF55" t="str" cm="1">
        <f t="array" ref="BF55">IFERROR(_xlfn.XLOOKUP(Tool_clean!$G55&amp;$E$2,'Waste management'!$A:$A&amp;'Waste management'!$B:$B,'Waste management'!Q:Q)*$E55,"")</f>
        <v/>
      </c>
      <c r="BG55" t="str" cm="1">
        <f t="array" ref="BG55">IFERROR(_xlfn.XLOOKUP(Tool_clean!$G55&amp;$E$2,'Waste management'!$A:$A&amp;'Waste management'!$B:$B,'Waste management'!R:R)*$E55,"")</f>
        <v/>
      </c>
      <c r="BH55" t="str">
        <f>IFERROR((L55+AR55+AB55)*_xlfn.XLOOKUP(Tool_clean!BH$4,Monetization_Factors!$A:$A,Monetization_Factors!$D:$D),"")</f>
        <v/>
      </c>
      <c r="BI55" t="str">
        <f>IFERROR((M55+AS55+AC55)*_xlfn.XLOOKUP(Tool_clean!BI$4,Monetization_Factors!$A:$A,Monetization_Factors!$D:$D),"")</f>
        <v/>
      </c>
      <c r="BJ55" t="str">
        <f>IFERROR((N55+AT55+AD55)*_xlfn.XLOOKUP(Tool_clean!BJ$4,Monetization_Factors!$A:$A,Monetization_Factors!$D:$D),"")</f>
        <v/>
      </c>
      <c r="BK55" t="str">
        <f>IFERROR((O55+AU55+AE55)*_xlfn.XLOOKUP(Tool_clean!BK$4,Monetization_Factors!$A:$A,Monetization_Factors!$D:$D),"")</f>
        <v/>
      </c>
      <c r="BL55" t="str">
        <f>IFERROR((P55+AV55+AF55)*_xlfn.XLOOKUP(Tool_clean!BL$4,Monetization_Factors!$A:$A,Monetization_Factors!$D:$D),"")</f>
        <v/>
      </c>
      <c r="BM55" t="str">
        <f>IFERROR((Q55+AW55+AG55)*_xlfn.XLOOKUP(Tool_clean!BM$4,Monetization_Factors!$A:$A,Monetization_Factors!$D:$D),"")</f>
        <v/>
      </c>
      <c r="BN55" t="str">
        <f>IFERROR((R55+AX55+AH55)*_xlfn.XLOOKUP(Tool_clean!BN$4,Monetization_Factors!$A:$A,Monetization_Factors!$D:$D),"")</f>
        <v/>
      </c>
      <c r="BO55" t="str">
        <f>IFERROR((S55+AY55+AI55)*_xlfn.XLOOKUP(Tool_clean!BO$4,Monetization_Factors!$A:$A,Monetization_Factors!$D:$D),"")</f>
        <v/>
      </c>
      <c r="BP55" t="str">
        <f>IFERROR((T55+AZ55+AJ55)*_xlfn.XLOOKUP(Tool_clean!BP$4,Monetization_Factors!$A:$A,Monetization_Factors!$D:$D),"")</f>
        <v/>
      </c>
      <c r="BQ55" t="str">
        <f>IFERROR((U55+BA55+AK55)*_xlfn.XLOOKUP(Tool_clean!BQ$4,Monetization_Factors!$A:$A,Monetization_Factors!$D:$D),"")</f>
        <v/>
      </c>
      <c r="BR55" t="str">
        <f>IFERROR((V55+BB55+AL55)*_xlfn.XLOOKUP(Tool_clean!BR$4,Monetization_Factors!$A:$A,Monetization_Factors!$D:$D),"")</f>
        <v/>
      </c>
      <c r="BS55" t="str">
        <f>IFERROR((W55+BC55+AM55)*_xlfn.XLOOKUP(Tool_clean!BS$4,Monetization_Factors!$A:$A,Monetization_Factors!$D:$D),"")</f>
        <v/>
      </c>
      <c r="BT55" t="str">
        <f>IFERROR((X55+BD55+AN55)*_xlfn.XLOOKUP(Tool_clean!BT$4,Monetization_Factors!$A:$A,Monetization_Factors!$D:$D),"")</f>
        <v/>
      </c>
      <c r="BU55" t="str">
        <f>IFERROR((Y55+BE55+AO55)*_xlfn.XLOOKUP(Tool_clean!BU$4,Monetization_Factors!$A:$A,Monetization_Factors!$D:$D),"")</f>
        <v/>
      </c>
      <c r="BV55" t="str">
        <f>IFERROR((Z55+BF55+AP55)*_xlfn.XLOOKUP(Tool_clean!BV$4,Monetization_Factors!$A:$A,Monetization_Factors!$D:$D),"")</f>
        <v/>
      </c>
      <c r="BW55" t="str">
        <f>IFERROR((AA55+BG55+AQ55)*_xlfn.XLOOKUP(Tool_clean!BW$4,Monetization_Factors!$A:$A,Monetization_Factors!$D:$D),"")</f>
        <v/>
      </c>
      <c r="BX55" s="38" t="str" cm="1">
        <f t="array" ref="BX55">IFERROR(_xlfn.IFS(I55&gt;0,I55*E55,I55="",J55*E55),"")</f>
        <v/>
      </c>
      <c r="BY55" s="38">
        <f t="shared" si="33"/>
        <v>0</v>
      </c>
      <c r="BZ55" s="38" t="str">
        <f t="shared" si="34"/>
        <v/>
      </c>
      <c r="CA55" s="38" t="str">
        <f t="shared" si="35"/>
        <v/>
      </c>
      <c r="CB55" t="str">
        <f t="shared" si="66"/>
        <v/>
      </c>
      <c r="CC55" t="str">
        <f t="shared" si="68"/>
        <v/>
      </c>
      <c r="CD55" t="str">
        <f t="shared" si="69"/>
        <v/>
      </c>
      <c r="CE55" t="str">
        <f t="shared" si="70"/>
        <v/>
      </c>
      <c r="CF55" t="str">
        <f t="shared" si="71"/>
        <v/>
      </c>
      <c r="CG55" t="str">
        <f t="shared" si="72"/>
        <v/>
      </c>
      <c r="CH55" t="str">
        <f t="shared" si="73"/>
        <v/>
      </c>
      <c r="CI55" t="str">
        <f t="shared" si="74"/>
        <v/>
      </c>
      <c r="CJ55" t="str">
        <f t="shared" si="75"/>
        <v/>
      </c>
      <c r="CK55" t="str">
        <f t="shared" si="76"/>
        <v/>
      </c>
      <c r="CL55" t="str">
        <f t="shared" si="77"/>
        <v/>
      </c>
      <c r="CM55" t="str">
        <f t="shared" si="78"/>
        <v/>
      </c>
      <c r="CN55" t="str">
        <f t="shared" si="79"/>
        <v/>
      </c>
      <c r="CO55" t="str">
        <f t="shared" si="80"/>
        <v/>
      </c>
      <c r="CP55" t="str">
        <f t="shared" si="81"/>
        <v/>
      </c>
      <c r="CQ55" t="str">
        <f t="shared" si="82"/>
        <v/>
      </c>
      <c r="CR55" t="str">
        <f t="shared" si="67"/>
        <v/>
      </c>
      <c r="CS55" t="str">
        <f t="shared" si="83"/>
        <v/>
      </c>
      <c r="CT55" t="str">
        <f t="shared" si="84"/>
        <v/>
      </c>
      <c r="CU55" t="str">
        <f t="shared" si="85"/>
        <v/>
      </c>
      <c r="CV55" t="str">
        <f t="shared" si="86"/>
        <v/>
      </c>
      <c r="CW55" t="str">
        <f t="shared" si="87"/>
        <v/>
      </c>
      <c r="CX55" t="str">
        <f t="shared" si="88"/>
        <v/>
      </c>
      <c r="CY55" t="str">
        <f t="shared" si="89"/>
        <v/>
      </c>
      <c r="CZ55" t="str">
        <f t="shared" si="90"/>
        <v/>
      </c>
      <c r="DA55" t="str">
        <f t="shared" si="91"/>
        <v/>
      </c>
      <c r="DB55" t="str">
        <f t="shared" si="92"/>
        <v/>
      </c>
      <c r="DC55" t="str">
        <f t="shared" si="93"/>
        <v/>
      </c>
      <c r="DD55" t="str">
        <f t="shared" si="94"/>
        <v/>
      </c>
      <c r="DE55" t="str">
        <f t="shared" si="95"/>
        <v/>
      </c>
      <c r="DF55" t="str">
        <f t="shared" si="96"/>
        <v/>
      </c>
      <c r="DG55" t="str">
        <f t="shared" si="97"/>
        <v/>
      </c>
      <c r="DH55" s="5" t="str">
        <f>IFERROR((CR55*$B$2*(1-$H55)*('CAR.CAP_per person'!B$2))/(_xlfn.XLOOKUP($E$2,EU_countries_GDP!$A$2:$A$29,EU_countries_GDP!$E$2:$E$29)),"")</f>
        <v/>
      </c>
      <c r="DI55" s="5" t="str">
        <f>IFERROR((CS55*$B$2*(1-$H55)*('CAR.CAP_per person'!C$2))/(_xlfn.XLOOKUP($E$2,EU_countries_GDP!$A$2:$A$29,EU_countries_GDP!$E$2:$E$29)),"")</f>
        <v/>
      </c>
      <c r="DJ55" s="5" t="str">
        <f>IFERROR((CT55*$B$2*(1-$H55)*('CAR.CAP_per person'!D$2))/(_xlfn.XLOOKUP($E$2,EU_countries_GDP!$A$2:$A$29,EU_countries_GDP!$E$2:$E$29)),"")</f>
        <v/>
      </c>
      <c r="DK55" s="5" t="str">
        <f>IFERROR((CU55*$B$2*(1-$H55)*('CAR.CAP_per person'!E$2))/(_xlfn.XLOOKUP($E$2,EU_countries_GDP!$A$2:$A$29,EU_countries_GDP!$E$2:$E$29)),"")</f>
        <v/>
      </c>
      <c r="DL55" s="5" t="str">
        <f>IFERROR((CV55*$B$2*(1-$H55)*('CAR.CAP_per person'!F$2))/(_xlfn.XLOOKUP($E$2,EU_countries_GDP!$A$2:$A$29,EU_countries_GDP!$E$2:$E$29)),"")</f>
        <v/>
      </c>
      <c r="DM55" s="5" t="str">
        <f>IFERROR((CW55*$B$2*(1-$H55)*('CAR.CAP_per person'!G$2))/(_xlfn.XLOOKUP($E$2,EU_countries_GDP!$A$2:$A$29,EU_countries_GDP!$E$2:$E$29)),"")</f>
        <v/>
      </c>
      <c r="DN55" s="5" t="str">
        <f>IFERROR((CX55*$B$2*(1-$H55)*('CAR.CAP_per person'!H$2))/(_xlfn.XLOOKUP($E$2,EU_countries_GDP!$A$2:$A$29,EU_countries_GDP!$E$2:$E$29)),"")</f>
        <v/>
      </c>
      <c r="DO55" s="5" t="str">
        <f>IFERROR((CY55*$B$2*(1-$H55)*('CAR.CAP_per person'!I$2))/(_xlfn.XLOOKUP($E$2,EU_countries_GDP!$A$2:$A$29,EU_countries_GDP!$E$2:$E$29)),"")</f>
        <v/>
      </c>
      <c r="DP55" s="5" t="str">
        <f>IFERROR((CZ55*$B$2*(1-$H55)*('CAR.CAP_per person'!J$2))/(_xlfn.XLOOKUP($E$2,EU_countries_GDP!$A$2:$A$29,EU_countries_GDP!$E$2:$E$29)),"")</f>
        <v/>
      </c>
      <c r="DQ55" s="5" t="str">
        <f>IFERROR((DA55*$B$2*(1-$H55)*('CAR.CAP_per person'!K$2))/(_xlfn.XLOOKUP($E$2,EU_countries_GDP!$A$2:$A$29,EU_countries_GDP!$E$2:$E$29)),"")</f>
        <v/>
      </c>
      <c r="DR55" s="5" t="str">
        <f>IFERROR((DB55*$B$2*(1-$H55)*('CAR.CAP_per person'!L$2))/(_xlfn.XLOOKUP($E$2,EU_countries_GDP!$A$2:$A$29,EU_countries_GDP!$E$2:$E$29)),"")</f>
        <v/>
      </c>
      <c r="DS55" s="5" t="str">
        <f>IFERROR((DC55*$B$2*(1-$H55)*('CAR.CAP_per person'!M$2))/(_xlfn.XLOOKUP($E$2,EU_countries_GDP!$A$2:$A$29,EU_countries_GDP!$E$2:$E$29)),"")</f>
        <v/>
      </c>
      <c r="DT55" s="5" t="str">
        <f>IFERROR((DD55*$B$2*(1-$H55)*('CAR.CAP_per person'!N$2))/(_xlfn.XLOOKUP($E$2,EU_countries_GDP!$A$2:$A$29,EU_countries_GDP!$E$2:$E$29)),"")</f>
        <v/>
      </c>
      <c r="DU55" s="5" t="str">
        <f>IFERROR((DE55*$B$2*(1-$H55)*('CAR.CAP_per person'!O$2))/(_xlfn.XLOOKUP($E$2,EU_countries_GDP!$A$2:$A$29,EU_countries_GDP!$E$2:$E$29)),"")</f>
        <v/>
      </c>
      <c r="DV55" s="5" t="str">
        <f>IFERROR((DF55*$B$2*(1-$H55)*('CAR.CAP_per person'!P$2))/(_xlfn.XLOOKUP($E$2,EU_countries_GDP!$A$2:$A$29,EU_countries_GDP!$E$2:$E$29)),"")</f>
        <v/>
      </c>
      <c r="DW55" s="5" t="str">
        <f>IFERROR((DG55*$B$2*(1-$H55)*('CAR.CAP_per person'!Q$2))/(_xlfn.XLOOKUP($E$2,EU_countries_GDP!$A$2:$A$29,EU_countries_GDP!$E$2:$E$29)),"")</f>
        <v/>
      </c>
    </row>
    <row r="56" spans="2:127">
      <c r="B56" t="str">
        <f>_xlfn.XLOOKUP(D56,Table5[Ingredient],Table5[Category],"",FALSE)</f>
        <v/>
      </c>
      <c r="C56" s="33"/>
      <c r="D56" s="33"/>
      <c r="E56" s="33"/>
      <c r="F56" s="33"/>
      <c r="G56" s="33"/>
      <c r="H56" s="33"/>
      <c r="I56" s="33"/>
      <c r="J56" s="37" t="str">
        <f>IFERROR(INDEX('AveragePrices&amp;Codes'!G:AG, MATCH($D56, 'AveragePrices&amp;Codes'!$A:$A, 0), MATCH(Tool_clean!$E$2, 'AveragePrices&amp;Codes'!$G$1:$AG$1, 0)),"")</f>
        <v/>
      </c>
      <c r="K56" s="37" t="str">
        <f t="shared" si="32"/>
        <v/>
      </c>
      <c r="L56">
        <f>IFERROR(IF($F56="Raw",_xlfn.XLOOKUP(_xlfn.XLOOKUP(Tool_clean!$D56,'AveragePrices&amp;Codes'!$A:$A,'AveragePrices&amp;Codes'!$B:$B),AGRIBALYSE_Raw!$B:$B,AGRIBALYSE_Raw!O:O)*$E56,_xlfn.XLOOKUP(_xlfn.XLOOKUP(Tool_clean!$D56,'AveragePrices&amp;Codes'!$A:$A,'AveragePrices&amp;Codes'!$B:$B),AGRIBALYSE_Cooked!$C:$C,AGRIBALYSE_Cooked!P:P)*$E56),"")</f>
        <v>0</v>
      </c>
      <c r="M56">
        <f>IFERROR(IF($F56="Raw",_xlfn.XLOOKUP(_xlfn.XLOOKUP(Tool_clean!$D56,'AveragePrices&amp;Codes'!$A:$A,'AveragePrices&amp;Codes'!$B:$B),AGRIBALYSE_Raw!$B:$B,AGRIBALYSE_Raw!P:P)*$E56,_xlfn.XLOOKUP(_xlfn.XLOOKUP(Tool_clean!$D56,'AveragePrices&amp;Codes'!$A:$A,'AveragePrices&amp;Codes'!$B:$B),AGRIBALYSE_Cooked!$C:$C,AGRIBALYSE_Cooked!Q:Q)*$E56),"")</f>
        <v>0</v>
      </c>
      <c r="N56">
        <f>IFERROR(IF($F56="Raw",_xlfn.XLOOKUP(_xlfn.XLOOKUP(Tool_clean!$D56,'AveragePrices&amp;Codes'!$A:$A,'AveragePrices&amp;Codes'!$B:$B),AGRIBALYSE_Raw!$B:$B,AGRIBALYSE_Raw!Q:Q)*$E56,_xlfn.XLOOKUP(_xlfn.XLOOKUP(Tool_clean!$D56,'AveragePrices&amp;Codes'!$A:$A,'AveragePrices&amp;Codes'!$B:$B),AGRIBALYSE_Cooked!$C:$C,AGRIBALYSE_Cooked!R:R)*$E56),"")</f>
        <v>0</v>
      </c>
      <c r="O56">
        <f>IFERROR(IF($F56="Raw",_xlfn.XLOOKUP(_xlfn.XLOOKUP(Tool_clean!$D56,'AveragePrices&amp;Codes'!$A:$A,'AveragePrices&amp;Codes'!$B:$B),AGRIBALYSE_Raw!$B:$B,AGRIBALYSE_Raw!R:R)*$E56,_xlfn.XLOOKUP(_xlfn.XLOOKUP(Tool_clean!$D56,'AveragePrices&amp;Codes'!$A:$A,'AveragePrices&amp;Codes'!$B:$B),AGRIBALYSE_Cooked!$C:$C,AGRIBALYSE_Cooked!S:S)*$E56),"")</f>
        <v>0</v>
      </c>
      <c r="P56">
        <f>IFERROR(IF($F56="Raw",_xlfn.XLOOKUP(_xlfn.XLOOKUP(Tool_clean!$D56,'AveragePrices&amp;Codes'!$A:$A,'AveragePrices&amp;Codes'!$B:$B),AGRIBALYSE_Raw!$B:$B,AGRIBALYSE_Raw!S:S)*$E56,_xlfn.XLOOKUP(_xlfn.XLOOKUP(Tool_clean!$D56,'AveragePrices&amp;Codes'!$A:$A,'AveragePrices&amp;Codes'!$B:$B),AGRIBALYSE_Cooked!$C:$C,AGRIBALYSE_Cooked!T:T)*$E56),"")</f>
        <v>0</v>
      </c>
      <c r="Q56">
        <f>IFERROR(IF($F56="Raw",_xlfn.XLOOKUP(_xlfn.XLOOKUP(Tool_clean!$D56,'AveragePrices&amp;Codes'!$A:$A,'AveragePrices&amp;Codes'!$B:$B),AGRIBALYSE_Raw!$B:$B,AGRIBALYSE_Raw!T:T)*$E56,_xlfn.XLOOKUP(_xlfn.XLOOKUP(Tool_clean!$D56,'AveragePrices&amp;Codes'!$A:$A,'AveragePrices&amp;Codes'!$B:$B),AGRIBALYSE_Cooked!$C:$C,AGRIBALYSE_Cooked!U:U)*$E56),"")</f>
        <v>0</v>
      </c>
      <c r="R56">
        <f>IFERROR(IF($F56="Raw",_xlfn.XLOOKUP(_xlfn.XLOOKUP(Tool_clean!$D56,'AveragePrices&amp;Codes'!$A:$A,'AveragePrices&amp;Codes'!$B:$B),AGRIBALYSE_Raw!$B:$B,AGRIBALYSE_Raw!U:U)*$E56,_xlfn.XLOOKUP(_xlfn.XLOOKUP(Tool_clean!$D56,'AveragePrices&amp;Codes'!$A:$A,'AveragePrices&amp;Codes'!$B:$B),AGRIBALYSE_Cooked!$C:$C,AGRIBALYSE_Cooked!V:V)*$E56),"")</f>
        <v>0</v>
      </c>
      <c r="S56">
        <f>IFERROR(IF($F56="Raw",_xlfn.XLOOKUP(_xlfn.XLOOKUP(Tool_clean!$D56,'AveragePrices&amp;Codes'!$A:$A,'AveragePrices&amp;Codes'!$B:$B),AGRIBALYSE_Raw!$B:$B,AGRIBALYSE_Raw!V:V)*$E56,_xlfn.XLOOKUP(_xlfn.XLOOKUP(Tool_clean!$D56,'AveragePrices&amp;Codes'!$A:$A,'AveragePrices&amp;Codes'!$B:$B),AGRIBALYSE_Cooked!$C:$C,AGRIBALYSE_Cooked!W:W)*$E56),"")</f>
        <v>0</v>
      </c>
      <c r="T56">
        <f>IFERROR(IF($F56="Raw",_xlfn.XLOOKUP(_xlfn.XLOOKUP(Tool_clean!$D56,'AveragePrices&amp;Codes'!$A:$A,'AveragePrices&amp;Codes'!$B:$B),AGRIBALYSE_Raw!$B:$B,AGRIBALYSE_Raw!W:W)*$E56,_xlfn.XLOOKUP(_xlfn.XLOOKUP(Tool_clean!$D56,'AveragePrices&amp;Codes'!$A:$A,'AveragePrices&amp;Codes'!$B:$B),AGRIBALYSE_Cooked!$C:$C,AGRIBALYSE_Cooked!X:X)*$E56),"")</f>
        <v>0</v>
      </c>
      <c r="U56">
        <f>IFERROR(IF($F56="Raw",_xlfn.XLOOKUP(_xlfn.XLOOKUP(Tool_clean!$D56,'AveragePrices&amp;Codes'!$A:$A,'AveragePrices&amp;Codes'!$B:$B),AGRIBALYSE_Raw!$B:$B,AGRIBALYSE_Raw!X:X)*$E56,_xlfn.XLOOKUP(_xlfn.XLOOKUP(Tool_clean!$D56,'AveragePrices&amp;Codes'!$A:$A,'AveragePrices&amp;Codes'!$B:$B),AGRIBALYSE_Cooked!$C:$C,AGRIBALYSE_Cooked!Y:Y)*$E56),"")</f>
        <v>0</v>
      </c>
      <c r="V56">
        <f>IFERROR(IF($F56="Raw",_xlfn.XLOOKUP(_xlfn.XLOOKUP(Tool_clean!$D56,'AveragePrices&amp;Codes'!$A:$A,'AveragePrices&amp;Codes'!$B:$B),AGRIBALYSE_Raw!$B:$B,AGRIBALYSE_Raw!Y:Y)*$E56,_xlfn.XLOOKUP(_xlfn.XLOOKUP(Tool_clean!$D56,'AveragePrices&amp;Codes'!$A:$A,'AveragePrices&amp;Codes'!$B:$B),AGRIBALYSE_Cooked!$C:$C,AGRIBALYSE_Cooked!Z:Z)*$E56),"")</f>
        <v>0</v>
      </c>
      <c r="W56">
        <f>IFERROR(IF($F56="Raw",_xlfn.XLOOKUP(_xlfn.XLOOKUP(Tool_clean!$D56,'AveragePrices&amp;Codes'!$A:$A,'AveragePrices&amp;Codes'!$B:$B),AGRIBALYSE_Raw!$B:$B,AGRIBALYSE_Raw!Z:Z)*$E56,_xlfn.XLOOKUP(_xlfn.XLOOKUP(Tool_clean!$D56,'AveragePrices&amp;Codes'!$A:$A,'AveragePrices&amp;Codes'!$B:$B),AGRIBALYSE_Cooked!$C:$C,AGRIBALYSE_Cooked!AA:AA)*$E56),"")</f>
        <v>0</v>
      </c>
      <c r="X56">
        <f>IFERROR(IF($F56="Raw",_xlfn.XLOOKUP(_xlfn.XLOOKUP(Tool_clean!$D56,'AveragePrices&amp;Codes'!$A:$A,'AveragePrices&amp;Codes'!$B:$B),AGRIBALYSE_Raw!$B:$B,AGRIBALYSE_Raw!AA:AA)*$E56,_xlfn.XLOOKUP(_xlfn.XLOOKUP(Tool_clean!$D56,'AveragePrices&amp;Codes'!$A:$A,'AveragePrices&amp;Codes'!$B:$B),AGRIBALYSE_Cooked!$C:$C,AGRIBALYSE_Cooked!AB:AB)*$E56),"")</f>
        <v>0</v>
      </c>
      <c r="Y56">
        <f>IFERROR(IF($F56="Raw",_xlfn.XLOOKUP(_xlfn.XLOOKUP(Tool_clean!$D56,'AveragePrices&amp;Codes'!$A:$A,'AveragePrices&amp;Codes'!$B:$B),AGRIBALYSE_Raw!$B:$B,AGRIBALYSE_Raw!AB:AB)*$E56,_xlfn.XLOOKUP(_xlfn.XLOOKUP(Tool_clean!$D56,'AveragePrices&amp;Codes'!$A:$A,'AveragePrices&amp;Codes'!$B:$B),AGRIBALYSE_Cooked!$C:$C,AGRIBALYSE_Cooked!AC:AC)*$E56),"")</f>
        <v>0</v>
      </c>
      <c r="Z56">
        <f>IFERROR(IF($F56="Raw",_xlfn.XLOOKUP(_xlfn.XLOOKUP(Tool_clean!$D56,'AveragePrices&amp;Codes'!$A:$A,'AveragePrices&amp;Codes'!$B:$B),AGRIBALYSE_Raw!$B:$B,AGRIBALYSE_Raw!AC:AC)*$E56,_xlfn.XLOOKUP(_xlfn.XLOOKUP(Tool_clean!$D56,'AveragePrices&amp;Codes'!$A:$A,'AveragePrices&amp;Codes'!$B:$B),AGRIBALYSE_Cooked!$C:$C,AGRIBALYSE_Cooked!AD:AD)*$E56),"")</f>
        <v>0</v>
      </c>
      <c r="AA56">
        <f>IFERROR(IF($F56="Raw",_xlfn.XLOOKUP(_xlfn.XLOOKUP(Tool_clean!$D56,'AveragePrices&amp;Codes'!$A:$A,'AveragePrices&amp;Codes'!$B:$B),AGRIBALYSE_Raw!$B:$B,AGRIBALYSE_Raw!AD:AD)*$E56,_xlfn.XLOOKUP(_xlfn.XLOOKUP(Tool_clean!$D56,'AveragePrices&amp;Codes'!$A:$A,'AveragePrices&amp;Codes'!$B:$B),AGRIBALYSE_Cooked!$C:$C,AGRIBALYSE_Cooked!AE:AE)*$E56),"")</f>
        <v>0</v>
      </c>
      <c r="AB56" t="str" cm="1">
        <f t="array" ref="AB56">IFERROR(_xlfn.XLOOKUP(Tool_clean!$F56&amp;$E$2,'Cooking methods'!$A:$A&amp;'Cooking methods'!$B:$B,'Cooking methods'!C:C)*$E56,"")</f>
        <v/>
      </c>
      <c r="AC56" t="str" cm="1">
        <f t="array" ref="AC56">IFERROR(_xlfn.XLOOKUP(Tool_clean!$F56&amp;$E$2,'Cooking methods'!$A:$A&amp;'Cooking methods'!$B:$B,'Cooking methods'!D:D)*$E56,"")</f>
        <v/>
      </c>
      <c r="AD56" t="str" cm="1">
        <f t="array" ref="AD56">IFERROR(_xlfn.XLOOKUP(Tool_clean!$F56&amp;$E$2,'Cooking methods'!$A:$A&amp;'Cooking methods'!$B:$B,'Cooking methods'!E:E)*$E56,"")</f>
        <v/>
      </c>
      <c r="AE56" t="str" cm="1">
        <f t="array" ref="AE56">IFERROR(_xlfn.XLOOKUP(Tool_clean!$F56&amp;$E$2,'Cooking methods'!$A:$A&amp;'Cooking methods'!$B:$B,'Cooking methods'!F:F)*$E56,"")</f>
        <v/>
      </c>
      <c r="AF56" t="str" cm="1">
        <f t="array" ref="AF56">IFERROR(_xlfn.XLOOKUP(Tool_clean!$F56&amp;$E$2,'Cooking methods'!$A:$A&amp;'Cooking methods'!$B:$B,'Cooking methods'!G:G)*$E56,"")</f>
        <v/>
      </c>
      <c r="AG56" t="str" cm="1">
        <f t="array" ref="AG56">IFERROR(_xlfn.XLOOKUP(Tool_clean!$F56&amp;$E$2,'Cooking methods'!$A:$A&amp;'Cooking methods'!$B:$B,'Cooking methods'!H:H)*$E56,"")</f>
        <v/>
      </c>
      <c r="AH56" t="str" cm="1">
        <f t="array" ref="AH56">IFERROR(_xlfn.XLOOKUP(Tool_clean!$F56&amp;$E$2,'Cooking methods'!$A:$A&amp;'Cooking methods'!$B:$B,'Cooking methods'!I:I)*$E56,"")</f>
        <v/>
      </c>
      <c r="AI56" t="str" cm="1">
        <f t="array" ref="AI56">IFERROR(_xlfn.XLOOKUP(Tool_clean!$F56&amp;$E$2,'Cooking methods'!$A:$A&amp;'Cooking methods'!$B:$B,'Cooking methods'!J:J)*$E56,"")</f>
        <v/>
      </c>
      <c r="AJ56" t="str" cm="1">
        <f t="array" ref="AJ56">IFERROR(_xlfn.XLOOKUP(Tool_clean!$F56&amp;$E$2,'Cooking methods'!$A:$A&amp;'Cooking methods'!$B:$B,'Cooking methods'!K:K)*$E56,"")</f>
        <v/>
      </c>
      <c r="AK56" t="str" cm="1">
        <f t="array" ref="AK56">IFERROR(_xlfn.XLOOKUP(Tool_clean!$F56&amp;$E$2,'Cooking methods'!$A:$A&amp;'Cooking methods'!$B:$B,'Cooking methods'!L:L)*$E56,"")</f>
        <v/>
      </c>
      <c r="AL56" t="str" cm="1">
        <f t="array" ref="AL56">IFERROR(_xlfn.XLOOKUP(Tool_clean!$F56&amp;$E$2,'Cooking methods'!$A:$A&amp;'Cooking methods'!$B:$B,'Cooking methods'!M:M)*$E56,"")</f>
        <v/>
      </c>
      <c r="AM56" t="str" cm="1">
        <f t="array" ref="AM56">IFERROR(_xlfn.XLOOKUP(Tool_clean!$F56&amp;$E$2,'Cooking methods'!$A:$A&amp;'Cooking methods'!$B:$B,'Cooking methods'!N:N)*$E56,"")</f>
        <v/>
      </c>
      <c r="AN56" t="str" cm="1">
        <f t="array" ref="AN56">IFERROR(_xlfn.XLOOKUP(Tool_clean!$F56&amp;$E$2,'Cooking methods'!$A:$A&amp;'Cooking methods'!$B:$B,'Cooking methods'!O:O)*$E56,"")</f>
        <v/>
      </c>
      <c r="AO56" t="str" cm="1">
        <f t="array" ref="AO56">IFERROR(_xlfn.XLOOKUP(Tool_clean!$F56&amp;$E$2,'Cooking methods'!$A:$A&amp;'Cooking methods'!$B:$B,'Cooking methods'!P:P)*$E56,"")</f>
        <v/>
      </c>
      <c r="AP56" t="str" cm="1">
        <f t="array" ref="AP56">IFERROR(_xlfn.XLOOKUP(Tool_clean!$F56&amp;$E$2,'Cooking methods'!$A:$A&amp;'Cooking methods'!$B:$B,'Cooking methods'!Q:Q)*$E56,"")</f>
        <v/>
      </c>
      <c r="AQ56" t="str" cm="1">
        <f t="array" ref="AQ56">IFERROR(_xlfn.XLOOKUP(Tool_clean!$F56&amp;$E$2,'Cooking methods'!$A:$A&amp;'Cooking methods'!$B:$B,'Cooking methods'!R:R)*$E56,"")</f>
        <v/>
      </c>
      <c r="AR56" t="str" cm="1">
        <f t="array" ref="AR56">IFERROR(_xlfn.XLOOKUP(Tool_clean!$G56&amp;$E$2,'Waste management'!$A:$A&amp;'Waste management'!$B:$B,'Waste management'!C:C)*$E56,"")</f>
        <v/>
      </c>
      <c r="AS56" t="str" cm="1">
        <f t="array" ref="AS56">IFERROR(_xlfn.XLOOKUP(Tool_clean!$G56&amp;$E$2,'Waste management'!$A:$A&amp;'Waste management'!$B:$B,'Waste management'!D:D)*$E56,"")</f>
        <v/>
      </c>
      <c r="AT56" t="str" cm="1">
        <f t="array" ref="AT56">IFERROR(_xlfn.XLOOKUP(Tool_clean!$G56&amp;$E$2,'Waste management'!$A:$A&amp;'Waste management'!$B:$B,'Waste management'!E:E)*$E56,"")</f>
        <v/>
      </c>
      <c r="AU56" t="str" cm="1">
        <f t="array" ref="AU56">IFERROR(_xlfn.XLOOKUP(Tool_clean!$G56&amp;$E$2,'Waste management'!$A:$A&amp;'Waste management'!$B:$B,'Waste management'!F:F)*$E56,"")</f>
        <v/>
      </c>
      <c r="AV56" t="str" cm="1">
        <f t="array" ref="AV56">IFERROR(_xlfn.XLOOKUP(Tool_clean!$G56&amp;$E$2,'Waste management'!$A:$A&amp;'Waste management'!$B:$B,'Waste management'!G:G)*$E56,"")</f>
        <v/>
      </c>
      <c r="AW56" t="str" cm="1">
        <f t="array" ref="AW56">IFERROR(_xlfn.XLOOKUP(Tool_clean!$G56&amp;$E$2,'Waste management'!$A:$A&amp;'Waste management'!$B:$B,'Waste management'!H:H)*$E56,"")</f>
        <v/>
      </c>
      <c r="AX56" t="str" cm="1">
        <f t="array" ref="AX56">IFERROR(_xlfn.XLOOKUP(Tool_clean!$G56&amp;$E$2,'Waste management'!$A:$A&amp;'Waste management'!$B:$B,'Waste management'!I:I)*$E56,"")</f>
        <v/>
      </c>
      <c r="AY56" t="str" cm="1">
        <f t="array" ref="AY56">IFERROR(_xlfn.XLOOKUP(Tool_clean!$G56&amp;$E$2,'Waste management'!$A:$A&amp;'Waste management'!$B:$B,'Waste management'!J:J)*$E56,"")</f>
        <v/>
      </c>
      <c r="AZ56" t="str" cm="1">
        <f t="array" ref="AZ56">IFERROR(_xlfn.XLOOKUP(Tool_clean!$G56&amp;$E$2,'Waste management'!$A:$A&amp;'Waste management'!$B:$B,'Waste management'!K:K)*$E56,"")</f>
        <v/>
      </c>
      <c r="BA56" t="str" cm="1">
        <f t="array" ref="BA56">IFERROR(_xlfn.XLOOKUP(Tool_clean!$G56&amp;$E$2,'Waste management'!$A:$A&amp;'Waste management'!$B:$B,'Waste management'!L:L)*$E56,"")</f>
        <v/>
      </c>
      <c r="BB56" t="str" cm="1">
        <f t="array" ref="BB56">IFERROR(_xlfn.XLOOKUP(Tool_clean!$G56&amp;$E$2,'Waste management'!$A:$A&amp;'Waste management'!$B:$B,'Waste management'!M:M)*$E56,"")</f>
        <v/>
      </c>
      <c r="BC56" t="str" cm="1">
        <f t="array" ref="BC56">IFERROR(_xlfn.XLOOKUP(Tool_clean!$G56&amp;$E$2,'Waste management'!$A:$A&amp;'Waste management'!$B:$B,'Waste management'!N:N)*$E56,"")</f>
        <v/>
      </c>
      <c r="BD56" t="str" cm="1">
        <f t="array" ref="BD56">IFERROR(_xlfn.XLOOKUP(Tool_clean!$G56&amp;$E$2,'Waste management'!$A:$A&amp;'Waste management'!$B:$B,'Waste management'!O:O)*$E56,"")</f>
        <v/>
      </c>
      <c r="BE56" t="str" cm="1">
        <f t="array" ref="BE56">IFERROR(_xlfn.XLOOKUP(Tool_clean!$G56&amp;$E$2,'Waste management'!$A:$A&amp;'Waste management'!$B:$B,'Waste management'!P:P)*$E56,"")</f>
        <v/>
      </c>
      <c r="BF56" t="str" cm="1">
        <f t="array" ref="BF56">IFERROR(_xlfn.XLOOKUP(Tool_clean!$G56&amp;$E$2,'Waste management'!$A:$A&amp;'Waste management'!$B:$B,'Waste management'!Q:Q)*$E56,"")</f>
        <v/>
      </c>
      <c r="BG56" t="str" cm="1">
        <f t="array" ref="BG56">IFERROR(_xlfn.XLOOKUP(Tool_clean!$G56&amp;$E$2,'Waste management'!$A:$A&amp;'Waste management'!$B:$B,'Waste management'!R:R)*$E56,"")</f>
        <v/>
      </c>
      <c r="BH56" t="str">
        <f>IFERROR((L56+AR56+AB56)*_xlfn.XLOOKUP(Tool_clean!BH$4,Monetization_Factors!$A:$A,Monetization_Factors!$D:$D),"")</f>
        <v/>
      </c>
      <c r="BI56" t="str">
        <f>IFERROR((M56+AS56+AC56)*_xlfn.XLOOKUP(Tool_clean!BI$4,Monetization_Factors!$A:$A,Monetization_Factors!$D:$D),"")</f>
        <v/>
      </c>
      <c r="BJ56" t="str">
        <f>IFERROR((N56+AT56+AD56)*_xlfn.XLOOKUP(Tool_clean!BJ$4,Monetization_Factors!$A:$A,Monetization_Factors!$D:$D),"")</f>
        <v/>
      </c>
      <c r="BK56" t="str">
        <f>IFERROR((O56+AU56+AE56)*_xlfn.XLOOKUP(Tool_clean!BK$4,Monetization_Factors!$A:$A,Monetization_Factors!$D:$D),"")</f>
        <v/>
      </c>
      <c r="BL56" t="str">
        <f>IFERROR((P56+AV56+AF56)*_xlfn.XLOOKUP(Tool_clean!BL$4,Monetization_Factors!$A:$A,Monetization_Factors!$D:$D),"")</f>
        <v/>
      </c>
      <c r="BM56" t="str">
        <f>IFERROR((Q56+AW56+AG56)*_xlfn.XLOOKUP(Tool_clean!BM$4,Monetization_Factors!$A:$A,Monetization_Factors!$D:$D),"")</f>
        <v/>
      </c>
      <c r="BN56" t="str">
        <f>IFERROR((R56+AX56+AH56)*_xlfn.XLOOKUP(Tool_clean!BN$4,Monetization_Factors!$A:$A,Monetization_Factors!$D:$D),"")</f>
        <v/>
      </c>
      <c r="BO56" t="str">
        <f>IFERROR((S56+AY56+AI56)*_xlfn.XLOOKUP(Tool_clean!BO$4,Monetization_Factors!$A:$A,Monetization_Factors!$D:$D),"")</f>
        <v/>
      </c>
      <c r="BP56" t="str">
        <f>IFERROR((T56+AZ56+AJ56)*_xlfn.XLOOKUP(Tool_clean!BP$4,Monetization_Factors!$A:$A,Monetization_Factors!$D:$D),"")</f>
        <v/>
      </c>
      <c r="BQ56" t="str">
        <f>IFERROR((U56+BA56+AK56)*_xlfn.XLOOKUP(Tool_clean!BQ$4,Monetization_Factors!$A:$A,Monetization_Factors!$D:$D),"")</f>
        <v/>
      </c>
      <c r="BR56" t="str">
        <f>IFERROR((V56+BB56+AL56)*_xlfn.XLOOKUP(Tool_clean!BR$4,Monetization_Factors!$A:$A,Monetization_Factors!$D:$D),"")</f>
        <v/>
      </c>
      <c r="BS56" t="str">
        <f>IFERROR((W56+BC56+AM56)*_xlfn.XLOOKUP(Tool_clean!BS$4,Monetization_Factors!$A:$A,Monetization_Factors!$D:$D),"")</f>
        <v/>
      </c>
      <c r="BT56" t="str">
        <f>IFERROR((X56+BD56+AN56)*_xlfn.XLOOKUP(Tool_clean!BT$4,Monetization_Factors!$A:$A,Monetization_Factors!$D:$D),"")</f>
        <v/>
      </c>
      <c r="BU56" t="str">
        <f>IFERROR((Y56+BE56+AO56)*_xlfn.XLOOKUP(Tool_clean!BU$4,Monetization_Factors!$A:$A,Monetization_Factors!$D:$D),"")</f>
        <v/>
      </c>
      <c r="BV56" t="str">
        <f>IFERROR((Z56+BF56+AP56)*_xlfn.XLOOKUP(Tool_clean!BV$4,Monetization_Factors!$A:$A,Monetization_Factors!$D:$D),"")</f>
        <v/>
      </c>
      <c r="BW56" t="str">
        <f>IFERROR((AA56+BG56+AQ56)*_xlfn.XLOOKUP(Tool_clean!BW$4,Monetization_Factors!$A:$A,Monetization_Factors!$D:$D),"")</f>
        <v/>
      </c>
      <c r="BX56" s="38" t="str" cm="1">
        <f t="array" ref="BX56">IFERROR(_xlfn.IFS(I56&gt;0,I56*E56,I56="",J56*E56),"")</f>
        <v/>
      </c>
      <c r="BY56" s="38">
        <f t="shared" si="33"/>
        <v>0</v>
      </c>
      <c r="BZ56" s="38" t="str">
        <f t="shared" si="34"/>
        <v/>
      </c>
      <c r="CA56" s="38" t="str">
        <f t="shared" si="35"/>
        <v/>
      </c>
      <c r="CB56" t="str">
        <f t="shared" si="66"/>
        <v/>
      </c>
      <c r="CC56" t="str">
        <f t="shared" si="68"/>
        <v/>
      </c>
      <c r="CD56" t="str">
        <f t="shared" si="69"/>
        <v/>
      </c>
      <c r="CE56" t="str">
        <f t="shared" si="70"/>
        <v/>
      </c>
      <c r="CF56" t="str">
        <f t="shared" si="71"/>
        <v/>
      </c>
      <c r="CG56" t="str">
        <f t="shared" si="72"/>
        <v/>
      </c>
      <c r="CH56" t="str">
        <f t="shared" si="73"/>
        <v/>
      </c>
      <c r="CI56" t="str">
        <f t="shared" si="74"/>
        <v/>
      </c>
      <c r="CJ56" t="str">
        <f t="shared" si="75"/>
        <v/>
      </c>
      <c r="CK56" t="str">
        <f t="shared" si="76"/>
        <v/>
      </c>
      <c r="CL56" t="str">
        <f t="shared" si="77"/>
        <v/>
      </c>
      <c r="CM56" t="str">
        <f t="shared" si="78"/>
        <v/>
      </c>
      <c r="CN56" t="str">
        <f t="shared" si="79"/>
        <v/>
      </c>
      <c r="CO56" t="str">
        <f t="shared" si="80"/>
        <v/>
      </c>
      <c r="CP56" t="str">
        <f t="shared" si="81"/>
        <v/>
      </c>
      <c r="CQ56" t="str">
        <f t="shared" si="82"/>
        <v/>
      </c>
      <c r="CR56" t="str">
        <f t="shared" si="67"/>
        <v/>
      </c>
      <c r="CS56" t="str">
        <f t="shared" si="83"/>
        <v/>
      </c>
      <c r="CT56" t="str">
        <f t="shared" si="84"/>
        <v/>
      </c>
      <c r="CU56" t="str">
        <f t="shared" si="85"/>
        <v/>
      </c>
      <c r="CV56" t="str">
        <f t="shared" si="86"/>
        <v/>
      </c>
      <c r="CW56" t="str">
        <f t="shared" si="87"/>
        <v/>
      </c>
      <c r="CX56" t="str">
        <f t="shared" si="88"/>
        <v/>
      </c>
      <c r="CY56" t="str">
        <f t="shared" si="89"/>
        <v/>
      </c>
      <c r="CZ56" t="str">
        <f t="shared" si="90"/>
        <v/>
      </c>
      <c r="DA56" t="str">
        <f t="shared" si="91"/>
        <v/>
      </c>
      <c r="DB56" t="str">
        <f t="shared" si="92"/>
        <v/>
      </c>
      <c r="DC56" t="str">
        <f t="shared" si="93"/>
        <v/>
      </c>
      <c r="DD56" t="str">
        <f t="shared" si="94"/>
        <v/>
      </c>
      <c r="DE56" t="str">
        <f t="shared" si="95"/>
        <v/>
      </c>
      <c r="DF56" t="str">
        <f t="shared" si="96"/>
        <v/>
      </c>
      <c r="DG56" t="str">
        <f t="shared" si="97"/>
        <v/>
      </c>
      <c r="DH56" s="5" t="str">
        <f>IFERROR((CR56*$B$2*(1-$H56)*('CAR.CAP_per person'!B$2))/(_xlfn.XLOOKUP($E$2,EU_countries_GDP!$A$2:$A$29,EU_countries_GDP!$E$2:$E$29)),"")</f>
        <v/>
      </c>
      <c r="DI56" s="5" t="str">
        <f>IFERROR((CS56*$B$2*(1-$H56)*('CAR.CAP_per person'!C$2))/(_xlfn.XLOOKUP($E$2,EU_countries_GDP!$A$2:$A$29,EU_countries_GDP!$E$2:$E$29)),"")</f>
        <v/>
      </c>
      <c r="DJ56" s="5" t="str">
        <f>IFERROR((CT56*$B$2*(1-$H56)*('CAR.CAP_per person'!D$2))/(_xlfn.XLOOKUP($E$2,EU_countries_GDP!$A$2:$A$29,EU_countries_GDP!$E$2:$E$29)),"")</f>
        <v/>
      </c>
      <c r="DK56" s="5" t="str">
        <f>IFERROR((CU56*$B$2*(1-$H56)*('CAR.CAP_per person'!E$2))/(_xlfn.XLOOKUP($E$2,EU_countries_GDP!$A$2:$A$29,EU_countries_GDP!$E$2:$E$29)),"")</f>
        <v/>
      </c>
      <c r="DL56" s="5" t="str">
        <f>IFERROR((CV56*$B$2*(1-$H56)*('CAR.CAP_per person'!F$2))/(_xlfn.XLOOKUP($E$2,EU_countries_GDP!$A$2:$A$29,EU_countries_GDP!$E$2:$E$29)),"")</f>
        <v/>
      </c>
      <c r="DM56" s="5" t="str">
        <f>IFERROR((CW56*$B$2*(1-$H56)*('CAR.CAP_per person'!G$2))/(_xlfn.XLOOKUP($E$2,EU_countries_GDP!$A$2:$A$29,EU_countries_GDP!$E$2:$E$29)),"")</f>
        <v/>
      </c>
      <c r="DN56" s="5" t="str">
        <f>IFERROR((CX56*$B$2*(1-$H56)*('CAR.CAP_per person'!H$2))/(_xlfn.XLOOKUP($E$2,EU_countries_GDP!$A$2:$A$29,EU_countries_GDP!$E$2:$E$29)),"")</f>
        <v/>
      </c>
      <c r="DO56" s="5" t="str">
        <f>IFERROR((CY56*$B$2*(1-$H56)*('CAR.CAP_per person'!I$2))/(_xlfn.XLOOKUP($E$2,EU_countries_GDP!$A$2:$A$29,EU_countries_GDP!$E$2:$E$29)),"")</f>
        <v/>
      </c>
      <c r="DP56" s="5" t="str">
        <f>IFERROR((CZ56*$B$2*(1-$H56)*('CAR.CAP_per person'!J$2))/(_xlfn.XLOOKUP($E$2,EU_countries_GDP!$A$2:$A$29,EU_countries_GDP!$E$2:$E$29)),"")</f>
        <v/>
      </c>
      <c r="DQ56" s="5" t="str">
        <f>IFERROR((DA56*$B$2*(1-$H56)*('CAR.CAP_per person'!K$2))/(_xlfn.XLOOKUP($E$2,EU_countries_GDP!$A$2:$A$29,EU_countries_GDP!$E$2:$E$29)),"")</f>
        <v/>
      </c>
      <c r="DR56" s="5" t="str">
        <f>IFERROR((DB56*$B$2*(1-$H56)*('CAR.CAP_per person'!L$2))/(_xlfn.XLOOKUP($E$2,EU_countries_GDP!$A$2:$A$29,EU_countries_GDP!$E$2:$E$29)),"")</f>
        <v/>
      </c>
      <c r="DS56" s="5" t="str">
        <f>IFERROR((DC56*$B$2*(1-$H56)*('CAR.CAP_per person'!M$2))/(_xlfn.XLOOKUP($E$2,EU_countries_GDP!$A$2:$A$29,EU_countries_GDP!$E$2:$E$29)),"")</f>
        <v/>
      </c>
      <c r="DT56" s="5" t="str">
        <f>IFERROR((DD56*$B$2*(1-$H56)*('CAR.CAP_per person'!N$2))/(_xlfn.XLOOKUP($E$2,EU_countries_GDP!$A$2:$A$29,EU_countries_GDP!$E$2:$E$29)),"")</f>
        <v/>
      </c>
      <c r="DU56" s="5" t="str">
        <f>IFERROR((DE56*$B$2*(1-$H56)*('CAR.CAP_per person'!O$2))/(_xlfn.XLOOKUP($E$2,EU_countries_GDP!$A$2:$A$29,EU_countries_GDP!$E$2:$E$29)),"")</f>
        <v/>
      </c>
      <c r="DV56" s="5" t="str">
        <f>IFERROR((DF56*$B$2*(1-$H56)*('CAR.CAP_per person'!P$2))/(_xlfn.XLOOKUP($E$2,EU_countries_GDP!$A$2:$A$29,EU_countries_GDP!$E$2:$E$29)),"")</f>
        <v/>
      </c>
      <c r="DW56" s="5" t="str">
        <f>IFERROR((DG56*$B$2*(1-$H56)*('CAR.CAP_per person'!Q$2))/(_xlfn.XLOOKUP($E$2,EU_countries_GDP!$A$2:$A$29,EU_countries_GDP!$E$2:$E$29)),"")</f>
        <v/>
      </c>
    </row>
    <row r="57" spans="2:127">
      <c r="B57" t="str">
        <f>_xlfn.XLOOKUP(D57,Table5[Ingredient],Table5[Category],"",FALSE)</f>
        <v/>
      </c>
      <c r="C57" s="33"/>
      <c r="D57" s="33"/>
      <c r="E57" s="33"/>
      <c r="F57" s="33"/>
      <c r="G57" s="33"/>
      <c r="H57" s="33"/>
      <c r="I57" s="33"/>
      <c r="J57" s="37" t="str">
        <f>IFERROR(INDEX('AveragePrices&amp;Codes'!G:AG, MATCH($D57, 'AveragePrices&amp;Codes'!$A:$A, 0), MATCH(Tool_clean!$E$2, 'AveragePrices&amp;Codes'!$G$1:$AG$1, 0)),"")</f>
        <v/>
      </c>
      <c r="K57" s="37" t="str">
        <f t="shared" si="32"/>
        <v/>
      </c>
      <c r="L57">
        <f>IFERROR(IF($F57="Raw",_xlfn.XLOOKUP(_xlfn.XLOOKUP(Tool_clean!$D57,'AveragePrices&amp;Codes'!$A:$A,'AveragePrices&amp;Codes'!$B:$B),AGRIBALYSE_Raw!$B:$B,AGRIBALYSE_Raw!O:O)*$E57,_xlfn.XLOOKUP(_xlfn.XLOOKUP(Tool_clean!$D57,'AveragePrices&amp;Codes'!$A:$A,'AveragePrices&amp;Codes'!$B:$B),AGRIBALYSE_Cooked!$C:$C,AGRIBALYSE_Cooked!P:P)*$E57),"")</f>
        <v>0</v>
      </c>
      <c r="M57">
        <f>IFERROR(IF($F57="Raw",_xlfn.XLOOKUP(_xlfn.XLOOKUP(Tool_clean!$D57,'AveragePrices&amp;Codes'!$A:$A,'AveragePrices&amp;Codes'!$B:$B),AGRIBALYSE_Raw!$B:$B,AGRIBALYSE_Raw!P:P)*$E57,_xlfn.XLOOKUP(_xlfn.XLOOKUP(Tool_clean!$D57,'AveragePrices&amp;Codes'!$A:$A,'AveragePrices&amp;Codes'!$B:$B),AGRIBALYSE_Cooked!$C:$C,AGRIBALYSE_Cooked!Q:Q)*$E57),"")</f>
        <v>0</v>
      </c>
      <c r="N57">
        <f>IFERROR(IF($F57="Raw",_xlfn.XLOOKUP(_xlfn.XLOOKUP(Tool_clean!$D57,'AveragePrices&amp;Codes'!$A:$A,'AveragePrices&amp;Codes'!$B:$B),AGRIBALYSE_Raw!$B:$B,AGRIBALYSE_Raw!Q:Q)*$E57,_xlfn.XLOOKUP(_xlfn.XLOOKUP(Tool_clean!$D57,'AveragePrices&amp;Codes'!$A:$A,'AveragePrices&amp;Codes'!$B:$B),AGRIBALYSE_Cooked!$C:$C,AGRIBALYSE_Cooked!R:R)*$E57),"")</f>
        <v>0</v>
      </c>
      <c r="O57">
        <f>IFERROR(IF($F57="Raw",_xlfn.XLOOKUP(_xlfn.XLOOKUP(Tool_clean!$D57,'AveragePrices&amp;Codes'!$A:$A,'AveragePrices&amp;Codes'!$B:$B),AGRIBALYSE_Raw!$B:$B,AGRIBALYSE_Raw!R:R)*$E57,_xlfn.XLOOKUP(_xlfn.XLOOKUP(Tool_clean!$D57,'AveragePrices&amp;Codes'!$A:$A,'AveragePrices&amp;Codes'!$B:$B),AGRIBALYSE_Cooked!$C:$C,AGRIBALYSE_Cooked!S:S)*$E57),"")</f>
        <v>0</v>
      </c>
      <c r="P57">
        <f>IFERROR(IF($F57="Raw",_xlfn.XLOOKUP(_xlfn.XLOOKUP(Tool_clean!$D57,'AveragePrices&amp;Codes'!$A:$A,'AveragePrices&amp;Codes'!$B:$B),AGRIBALYSE_Raw!$B:$B,AGRIBALYSE_Raw!S:S)*$E57,_xlfn.XLOOKUP(_xlfn.XLOOKUP(Tool_clean!$D57,'AveragePrices&amp;Codes'!$A:$A,'AveragePrices&amp;Codes'!$B:$B),AGRIBALYSE_Cooked!$C:$C,AGRIBALYSE_Cooked!T:T)*$E57),"")</f>
        <v>0</v>
      </c>
      <c r="Q57">
        <f>IFERROR(IF($F57="Raw",_xlfn.XLOOKUP(_xlfn.XLOOKUP(Tool_clean!$D57,'AveragePrices&amp;Codes'!$A:$A,'AveragePrices&amp;Codes'!$B:$B),AGRIBALYSE_Raw!$B:$B,AGRIBALYSE_Raw!T:T)*$E57,_xlfn.XLOOKUP(_xlfn.XLOOKUP(Tool_clean!$D57,'AveragePrices&amp;Codes'!$A:$A,'AveragePrices&amp;Codes'!$B:$B),AGRIBALYSE_Cooked!$C:$C,AGRIBALYSE_Cooked!U:U)*$E57),"")</f>
        <v>0</v>
      </c>
      <c r="R57">
        <f>IFERROR(IF($F57="Raw",_xlfn.XLOOKUP(_xlfn.XLOOKUP(Tool_clean!$D57,'AveragePrices&amp;Codes'!$A:$A,'AveragePrices&amp;Codes'!$B:$B),AGRIBALYSE_Raw!$B:$B,AGRIBALYSE_Raw!U:U)*$E57,_xlfn.XLOOKUP(_xlfn.XLOOKUP(Tool_clean!$D57,'AveragePrices&amp;Codes'!$A:$A,'AveragePrices&amp;Codes'!$B:$B),AGRIBALYSE_Cooked!$C:$C,AGRIBALYSE_Cooked!V:V)*$E57),"")</f>
        <v>0</v>
      </c>
      <c r="S57">
        <f>IFERROR(IF($F57="Raw",_xlfn.XLOOKUP(_xlfn.XLOOKUP(Tool_clean!$D57,'AveragePrices&amp;Codes'!$A:$A,'AveragePrices&amp;Codes'!$B:$B),AGRIBALYSE_Raw!$B:$B,AGRIBALYSE_Raw!V:V)*$E57,_xlfn.XLOOKUP(_xlfn.XLOOKUP(Tool_clean!$D57,'AveragePrices&amp;Codes'!$A:$A,'AveragePrices&amp;Codes'!$B:$B),AGRIBALYSE_Cooked!$C:$C,AGRIBALYSE_Cooked!W:W)*$E57),"")</f>
        <v>0</v>
      </c>
      <c r="T57">
        <f>IFERROR(IF($F57="Raw",_xlfn.XLOOKUP(_xlfn.XLOOKUP(Tool_clean!$D57,'AveragePrices&amp;Codes'!$A:$A,'AveragePrices&amp;Codes'!$B:$B),AGRIBALYSE_Raw!$B:$B,AGRIBALYSE_Raw!W:W)*$E57,_xlfn.XLOOKUP(_xlfn.XLOOKUP(Tool_clean!$D57,'AveragePrices&amp;Codes'!$A:$A,'AveragePrices&amp;Codes'!$B:$B),AGRIBALYSE_Cooked!$C:$C,AGRIBALYSE_Cooked!X:X)*$E57),"")</f>
        <v>0</v>
      </c>
      <c r="U57">
        <f>IFERROR(IF($F57="Raw",_xlfn.XLOOKUP(_xlfn.XLOOKUP(Tool_clean!$D57,'AveragePrices&amp;Codes'!$A:$A,'AveragePrices&amp;Codes'!$B:$B),AGRIBALYSE_Raw!$B:$B,AGRIBALYSE_Raw!X:X)*$E57,_xlfn.XLOOKUP(_xlfn.XLOOKUP(Tool_clean!$D57,'AveragePrices&amp;Codes'!$A:$A,'AveragePrices&amp;Codes'!$B:$B),AGRIBALYSE_Cooked!$C:$C,AGRIBALYSE_Cooked!Y:Y)*$E57),"")</f>
        <v>0</v>
      </c>
      <c r="V57">
        <f>IFERROR(IF($F57="Raw",_xlfn.XLOOKUP(_xlfn.XLOOKUP(Tool_clean!$D57,'AveragePrices&amp;Codes'!$A:$A,'AveragePrices&amp;Codes'!$B:$B),AGRIBALYSE_Raw!$B:$B,AGRIBALYSE_Raw!Y:Y)*$E57,_xlfn.XLOOKUP(_xlfn.XLOOKUP(Tool_clean!$D57,'AveragePrices&amp;Codes'!$A:$A,'AveragePrices&amp;Codes'!$B:$B),AGRIBALYSE_Cooked!$C:$C,AGRIBALYSE_Cooked!Z:Z)*$E57),"")</f>
        <v>0</v>
      </c>
      <c r="W57">
        <f>IFERROR(IF($F57="Raw",_xlfn.XLOOKUP(_xlfn.XLOOKUP(Tool_clean!$D57,'AveragePrices&amp;Codes'!$A:$A,'AveragePrices&amp;Codes'!$B:$B),AGRIBALYSE_Raw!$B:$B,AGRIBALYSE_Raw!Z:Z)*$E57,_xlfn.XLOOKUP(_xlfn.XLOOKUP(Tool_clean!$D57,'AveragePrices&amp;Codes'!$A:$A,'AveragePrices&amp;Codes'!$B:$B),AGRIBALYSE_Cooked!$C:$C,AGRIBALYSE_Cooked!AA:AA)*$E57),"")</f>
        <v>0</v>
      </c>
      <c r="X57">
        <f>IFERROR(IF($F57="Raw",_xlfn.XLOOKUP(_xlfn.XLOOKUP(Tool_clean!$D57,'AveragePrices&amp;Codes'!$A:$A,'AveragePrices&amp;Codes'!$B:$B),AGRIBALYSE_Raw!$B:$B,AGRIBALYSE_Raw!AA:AA)*$E57,_xlfn.XLOOKUP(_xlfn.XLOOKUP(Tool_clean!$D57,'AveragePrices&amp;Codes'!$A:$A,'AveragePrices&amp;Codes'!$B:$B),AGRIBALYSE_Cooked!$C:$C,AGRIBALYSE_Cooked!AB:AB)*$E57),"")</f>
        <v>0</v>
      </c>
      <c r="Y57">
        <f>IFERROR(IF($F57="Raw",_xlfn.XLOOKUP(_xlfn.XLOOKUP(Tool_clean!$D57,'AveragePrices&amp;Codes'!$A:$A,'AveragePrices&amp;Codes'!$B:$B),AGRIBALYSE_Raw!$B:$B,AGRIBALYSE_Raw!AB:AB)*$E57,_xlfn.XLOOKUP(_xlfn.XLOOKUP(Tool_clean!$D57,'AveragePrices&amp;Codes'!$A:$A,'AveragePrices&amp;Codes'!$B:$B),AGRIBALYSE_Cooked!$C:$C,AGRIBALYSE_Cooked!AC:AC)*$E57),"")</f>
        <v>0</v>
      </c>
      <c r="Z57">
        <f>IFERROR(IF($F57="Raw",_xlfn.XLOOKUP(_xlfn.XLOOKUP(Tool_clean!$D57,'AveragePrices&amp;Codes'!$A:$A,'AveragePrices&amp;Codes'!$B:$B),AGRIBALYSE_Raw!$B:$B,AGRIBALYSE_Raw!AC:AC)*$E57,_xlfn.XLOOKUP(_xlfn.XLOOKUP(Tool_clean!$D57,'AveragePrices&amp;Codes'!$A:$A,'AveragePrices&amp;Codes'!$B:$B),AGRIBALYSE_Cooked!$C:$C,AGRIBALYSE_Cooked!AD:AD)*$E57),"")</f>
        <v>0</v>
      </c>
      <c r="AA57">
        <f>IFERROR(IF($F57="Raw",_xlfn.XLOOKUP(_xlfn.XLOOKUP(Tool_clean!$D57,'AveragePrices&amp;Codes'!$A:$A,'AveragePrices&amp;Codes'!$B:$B),AGRIBALYSE_Raw!$B:$B,AGRIBALYSE_Raw!AD:AD)*$E57,_xlfn.XLOOKUP(_xlfn.XLOOKUP(Tool_clean!$D57,'AveragePrices&amp;Codes'!$A:$A,'AveragePrices&amp;Codes'!$B:$B),AGRIBALYSE_Cooked!$C:$C,AGRIBALYSE_Cooked!AE:AE)*$E57),"")</f>
        <v>0</v>
      </c>
      <c r="AB57" t="str" cm="1">
        <f t="array" ref="AB57">IFERROR(_xlfn.XLOOKUP(Tool_clean!$F57&amp;$E$2,'Cooking methods'!$A:$A&amp;'Cooking methods'!$B:$B,'Cooking methods'!C:C)*$E57,"")</f>
        <v/>
      </c>
      <c r="AC57" t="str" cm="1">
        <f t="array" ref="AC57">IFERROR(_xlfn.XLOOKUP(Tool_clean!$F57&amp;$E$2,'Cooking methods'!$A:$A&amp;'Cooking methods'!$B:$B,'Cooking methods'!D:D)*$E57,"")</f>
        <v/>
      </c>
      <c r="AD57" t="str" cm="1">
        <f t="array" ref="AD57">IFERROR(_xlfn.XLOOKUP(Tool_clean!$F57&amp;$E$2,'Cooking methods'!$A:$A&amp;'Cooking methods'!$B:$B,'Cooking methods'!E:E)*$E57,"")</f>
        <v/>
      </c>
      <c r="AE57" t="str" cm="1">
        <f t="array" ref="AE57">IFERROR(_xlfn.XLOOKUP(Tool_clean!$F57&amp;$E$2,'Cooking methods'!$A:$A&amp;'Cooking methods'!$B:$B,'Cooking methods'!F:F)*$E57,"")</f>
        <v/>
      </c>
      <c r="AF57" t="str" cm="1">
        <f t="array" ref="AF57">IFERROR(_xlfn.XLOOKUP(Tool_clean!$F57&amp;$E$2,'Cooking methods'!$A:$A&amp;'Cooking methods'!$B:$B,'Cooking methods'!G:G)*$E57,"")</f>
        <v/>
      </c>
      <c r="AG57" t="str" cm="1">
        <f t="array" ref="AG57">IFERROR(_xlfn.XLOOKUP(Tool_clean!$F57&amp;$E$2,'Cooking methods'!$A:$A&amp;'Cooking methods'!$B:$B,'Cooking methods'!H:H)*$E57,"")</f>
        <v/>
      </c>
      <c r="AH57" t="str" cm="1">
        <f t="array" ref="AH57">IFERROR(_xlfn.XLOOKUP(Tool_clean!$F57&amp;$E$2,'Cooking methods'!$A:$A&amp;'Cooking methods'!$B:$B,'Cooking methods'!I:I)*$E57,"")</f>
        <v/>
      </c>
      <c r="AI57" t="str" cm="1">
        <f t="array" ref="AI57">IFERROR(_xlfn.XLOOKUP(Tool_clean!$F57&amp;$E$2,'Cooking methods'!$A:$A&amp;'Cooking methods'!$B:$B,'Cooking methods'!J:J)*$E57,"")</f>
        <v/>
      </c>
      <c r="AJ57" t="str" cm="1">
        <f t="array" ref="AJ57">IFERROR(_xlfn.XLOOKUP(Tool_clean!$F57&amp;$E$2,'Cooking methods'!$A:$A&amp;'Cooking methods'!$B:$B,'Cooking methods'!K:K)*$E57,"")</f>
        <v/>
      </c>
      <c r="AK57" t="str" cm="1">
        <f t="array" ref="AK57">IFERROR(_xlfn.XLOOKUP(Tool_clean!$F57&amp;$E$2,'Cooking methods'!$A:$A&amp;'Cooking methods'!$B:$B,'Cooking methods'!L:L)*$E57,"")</f>
        <v/>
      </c>
      <c r="AL57" t="str" cm="1">
        <f t="array" ref="AL57">IFERROR(_xlfn.XLOOKUP(Tool_clean!$F57&amp;$E$2,'Cooking methods'!$A:$A&amp;'Cooking methods'!$B:$B,'Cooking methods'!M:M)*$E57,"")</f>
        <v/>
      </c>
      <c r="AM57" t="str" cm="1">
        <f t="array" ref="AM57">IFERROR(_xlfn.XLOOKUP(Tool_clean!$F57&amp;$E$2,'Cooking methods'!$A:$A&amp;'Cooking methods'!$B:$B,'Cooking methods'!N:N)*$E57,"")</f>
        <v/>
      </c>
      <c r="AN57" t="str" cm="1">
        <f t="array" ref="AN57">IFERROR(_xlfn.XLOOKUP(Tool_clean!$F57&amp;$E$2,'Cooking methods'!$A:$A&amp;'Cooking methods'!$B:$B,'Cooking methods'!O:O)*$E57,"")</f>
        <v/>
      </c>
      <c r="AO57" t="str" cm="1">
        <f t="array" ref="AO57">IFERROR(_xlfn.XLOOKUP(Tool_clean!$F57&amp;$E$2,'Cooking methods'!$A:$A&amp;'Cooking methods'!$B:$B,'Cooking methods'!P:P)*$E57,"")</f>
        <v/>
      </c>
      <c r="AP57" t="str" cm="1">
        <f t="array" ref="AP57">IFERROR(_xlfn.XLOOKUP(Tool_clean!$F57&amp;$E$2,'Cooking methods'!$A:$A&amp;'Cooking methods'!$B:$B,'Cooking methods'!Q:Q)*$E57,"")</f>
        <v/>
      </c>
      <c r="AQ57" t="str" cm="1">
        <f t="array" ref="AQ57">IFERROR(_xlfn.XLOOKUP(Tool_clean!$F57&amp;$E$2,'Cooking methods'!$A:$A&amp;'Cooking methods'!$B:$B,'Cooking methods'!R:R)*$E57,"")</f>
        <v/>
      </c>
      <c r="AR57" t="str" cm="1">
        <f t="array" ref="AR57">IFERROR(_xlfn.XLOOKUP(Tool_clean!$G57&amp;$E$2,'Waste management'!$A:$A&amp;'Waste management'!$B:$B,'Waste management'!C:C)*$E57,"")</f>
        <v/>
      </c>
      <c r="AS57" t="str" cm="1">
        <f t="array" ref="AS57">IFERROR(_xlfn.XLOOKUP(Tool_clean!$G57&amp;$E$2,'Waste management'!$A:$A&amp;'Waste management'!$B:$B,'Waste management'!D:D)*$E57,"")</f>
        <v/>
      </c>
      <c r="AT57" t="str" cm="1">
        <f t="array" ref="AT57">IFERROR(_xlfn.XLOOKUP(Tool_clean!$G57&amp;$E$2,'Waste management'!$A:$A&amp;'Waste management'!$B:$B,'Waste management'!E:E)*$E57,"")</f>
        <v/>
      </c>
      <c r="AU57" t="str" cm="1">
        <f t="array" ref="AU57">IFERROR(_xlfn.XLOOKUP(Tool_clean!$G57&amp;$E$2,'Waste management'!$A:$A&amp;'Waste management'!$B:$B,'Waste management'!F:F)*$E57,"")</f>
        <v/>
      </c>
      <c r="AV57" t="str" cm="1">
        <f t="array" ref="AV57">IFERROR(_xlfn.XLOOKUP(Tool_clean!$G57&amp;$E$2,'Waste management'!$A:$A&amp;'Waste management'!$B:$B,'Waste management'!G:G)*$E57,"")</f>
        <v/>
      </c>
      <c r="AW57" t="str" cm="1">
        <f t="array" ref="AW57">IFERROR(_xlfn.XLOOKUP(Tool_clean!$G57&amp;$E$2,'Waste management'!$A:$A&amp;'Waste management'!$B:$B,'Waste management'!H:H)*$E57,"")</f>
        <v/>
      </c>
      <c r="AX57" t="str" cm="1">
        <f t="array" ref="AX57">IFERROR(_xlfn.XLOOKUP(Tool_clean!$G57&amp;$E$2,'Waste management'!$A:$A&amp;'Waste management'!$B:$B,'Waste management'!I:I)*$E57,"")</f>
        <v/>
      </c>
      <c r="AY57" t="str" cm="1">
        <f t="array" ref="AY57">IFERROR(_xlfn.XLOOKUP(Tool_clean!$G57&amp;$E$2,'Waste management'!$A:$A&amp;'Waste management'!$B:$B,'Waste management'!J:J)*$E57,"")</f>
        <v/>
      </c>
      <c r="AZ57" t="str" cm="1">
        <f t="array" ref="AZ57">IFERROR(_xlfn.XLOOKUP(Tool_clean!$G57&amp;$E$2,'Waste management'!$A:$A&amp;'Waste management'!$B:$B,'Waste management'!K:K)*$E57,"")</f>
        <v/>
      </c>
      <c r="BA57" t="str" cm="1">
        <f t="array" ref="BA57">IFERROR(_xlfn.XLOOKUP(Tool_clean!$G57&amp;$E$2,'Waste management'!$A:$A&amp;'Waste management'!$B:$B,'Waste management'!L:L)*$E57,"")</f>
        <v/>
      </c>
      <c r="BB57" t="str" cm="1">
        <f t="array" ref="BB57">IFERROR(_xlfn.XLOOKUP(Tool_clean!$G57&amp;$E$2,'Waste management'!$A:$A&amp;'Waste management'!$B:$B,'Waste management'!M:M)*$E57,"")</f>
        <v/>
      </c>
      <c r="BC57" t="str" cm="1">
        <f t="array" ref="BC57">IFERROR(_xlfn.XLOOKUP(Tool_clean!$G57&amp;$E$2,'Waste management'!$A:$A&amp;'Waste management'!$B:$B,'Waste management'!N:N)*$E57,"")</f>
        <v/>
      </c>
      <c r="BD57" t="str" cm="1">
        <f t="array" ref="BD57">IFERROR(_xlfn.XLOOKUP(Tool_clean!$G57&amp;$E$2,'Waste management'!$A:$A&amp;'Waste management'!$B:$B,'Waste management'!O:O)*$E57,"")</f>
        <v/>
      </c>
      <c r="BE57" t="str" cm="1">
        <f t="array" ref="BE57">IFERROR(_xlfn.XLOOKUP(Tool_clean!$G57&amp;$E$2,'Waste management'!$A:$A&amp;'Waste management'!$B:$B,'Waste management'!P:P)*$E57,"")</f>
        <v/>
      </c>
      <c r="BF57" t="str" cm="1">
        <f t="array" ref="BF57">IFERROR(_xlfn.XLOOKUP(Tool_clean!$G57&amp;$E$2,'Waste management'!$A:$A&amp;'Waste management'!$B:$B,'Waste management'!Q:Q)*$E57,"")</f>
        <v/>
      </c>
      <c r="BG57" t="str" cm="1">
        <f t="array" ref="BG57">IFERROR(_xlfn.XLOOKUP(Tool_clean!$G57&amp;$E$2,'Waste management'!$A:$A&amp;'Waste management'!$B:$B,'Waste management'!R:R)*$E57,"")</f>
        <v/>
      </c>
      <c r="BH57" t="str">
        <f>IFERROR((L57+AR57+AB57)*_xlfn.XLOOKUP(Tool_clean!BH$4,Monetization_Factors!$A:$A,Monetization_Factors!$D:$D),"")</f>
        <v/>
      </c>
      <c r="BI57" t="str">
        <f>IFERROR((M57+AS57+AC57)*_xlfn.XLOOKUP(Tool_clean!BI$4,Monetization_Factors!$A:$A,Monetization_Factors!$D:$D),"")</f>
        <v/>
      </c>
      <c r="BJ57" t="str">
        <f>IFERROR((N57+AT57+AD57)*_xlfn.XLOOKUP(Tool_clean!BJ$4,Monetization_Factors!$A:$A,Monetization_Factors!$D:$D),"")</f>
        <v/>
      </c>
      <c r="BK57" t="str">
        <f>IFERROR((O57+AU57+AE57)*_xlfn.XLOOKUP(Tool_clean!BK$4,Monetization_Factors!$A:$A,Monetization_Factors!$D:$D),"")</f>
        <v/>
      </c>
      <c r="BL57" t="str">
        <f>IFERROR((P57+AV57+AF57)*_xlfn.XLOOKUP(Tool_clean!BL$4,Monetization_Factors!$A:$A,Monetization_Factors!$D:$D),"")</f>
        <v/>
      </c>
      <c r="BM57" t="str">
        <f>IFERROR((Q57+AW57+AG57)*_xlfn.XLOOKUP(Tool_clean!BM$4,Monetization_Factors!$A:$A,Monetization_Factors!$D:$D),"")</f>
        <v/>
      </c>
      <c r="BN57" t="str">
        <f>IFERROR((R57+AX57+AH57)*_xlfn.XLOOKUP(Tool_clean!BN$4,Monetization_Factors!$A:$A,Monetization_Factors!$D:$D),"")</f>
        <v/>
      </c>
      <c r="BO57" t="str">
        <f>IFERROR((S57+AY57+AI57)*_xlfn.XLOOKUP(Tool_clean!BO$4,Monetization_Factors!$A:$A,Monetization_Factors!$D:$D),"")</f>
        <v/>
      </c>
      <c r="BP57" t="str">
        <f>IFERROR((T57+AZ57+AJ57)*_xlfn.XLOOKUP(Tool_clean!BP$4,Monetization_Factors!$A:$A,Monetization_Factors!$D:$D),"")</f>
        <v/>
      </c>
      <c r="BQ57" t="str">
        <f>IFERROR((U57+BA57+AK57)*_xlfn.XLOOKUP(Tool_clean!BQ$4,Monetization_Factors!$A:$A,Monetization_Factors!$D:$D),"")</f>
        <v/>
      </c>
      <c r="BR57" t="str">
        <f>IFERROR((V57+BB57+AL57)*_xlfn.XLOOKUP(Tool_clean!BR$4,Monetization_Factors!$A:$A,Monetization_Factors!$D:$D),"")</f>
        <v/>
      </c>
      <c r="BS57" t="str">
        <f>IFERROR((W57+BC57+AM57)*_xlfn.XLOOKUP(Tool_clean!BS$4,Monetization_Factors!$A:$A,Monetization_Factors!$D:$D),"")</f>
        <v/>
      </c>
      <c r="BT57" t="str">
        <f>IFERROR((X57+BD57+AN57)*_xlfn.XLOOKUP(Tool_clean!BT$4,Monetization_Factors!$A:$A,Monetization_Factors!$D:$D),"")</f>
        <v/>
      </c>
      <c r="BU57" t="str">
        <f>IFERROR((Y57+BE57+AO57)*_xlfn.XLOOKUP(Tool_clean!BU$4,Monetization_Factors!$A:$A,Monetization_Factors!$D:$D),"")</f>
        <v/>
      </c>
      <c r="BV57" t="str">
        <f>IFERROR((Z57+BF57+AP57)*_xlfn.XLOOKUP(Tool_clean!BV$4,Monetization_Factors!$A:$A,Monetization_Factors!$D:$D),"")</f>
        <v/>
      </c>
      <c r="BW57" t="str">
        <f>IFERROR((AA57+BG57+AQ57)*_xlfn.XLOOKUP(Tool_clean!BW$4,Monetization_Factors!$A:$A,Monetization_Factors!$D:$D),"")</f>
        <v/>
      </c>
      <c r="BX57" s="38" t="str" cm="1">
        <f t="array" ref="BX57">IFERROR(_xlfn.IFS(I57&gt;0,I57*E57,I57="",J57*E57),"")</f>
        <v/>
      </c>
      <c r="BY57" s="38">
        <f t="shared" si="33"/>
        <v>0</v>
      </c>
      <c r="BZ57" s="38" t="str">
        <f t="shared" si="34"/>
        <v/>
      </c>
      <c r="CA57" s="38" t="str">
        <f t="shared" si="35"/>
        <v/>
      </c>
      <c r="CB57" t="str">
        <f t="shared" si="66"/>
        <v/>
      </c>
      <c r="CC57" t="str">
        <f t="shared" si="68"/>
        <v/>
      </c>
      <c r="CD57" t="str">
        <f t="shared" si="69"/>
        <v/>
      </c>
      <c r="CE57" t="str">
        <f t="shared" si="70"/>
        <v/>
      </c>
      <c r="CF57" t="str">
        <f t="shared" si="71"/>
        <v/>
      </c>
      <c r="CG57" t="str">
        <f t="shared" si="72"/>
        <v/>
      </c>
      <c r="CH57" t="str">
        <f t="shared" si="73"/>
        <v/>
      </c>
      <c r="CI57" t="str">
        <f t="shared" si="74"/>
        <v/>
      </c>
      <c r="CJ57" t="str">
        <f t="shared" si="75"/>
        <v/>
      </c>
      <c r="CK57" t="str">
        <f t="shared" si="76"/>
        <v/>
      </c>
      <c r="CL57" t="str">
        <f t="shared" si="77"/>
        <v/>
      </c>
      <c r="CM57" t="str">
        <f t="shared" si="78"/>
        <v/>
      </c>
      <c r="CN57" t="str">
        <f t="shared" si="79"/>
        <v/>
      </c>
      <c r="CO57" t="str">
        <f t="shared" si="80"/>
        <v/>
      </c>
      <c r="CP57" t="str">
        <f t="shared" si="81"/>
        <v/>
      </c>
      <c r="CQ57" t="str">
        <f t="shared" si="82"/>
        <v/>
      </c>
      <c r="CR57" t="str">
        <f t="shared" si="67"/>
        <v/>
      </c>
      <c r="CS57" t="str">
        <f t="shared" si="83"/>
        <v/>
      </c>
      <c r="CT57" t="str">
        <f t="shared" si="84"/>
        <v/>
      </c>
      <c r="CU57" t="str">
        <f t="shared" si="85"/>
        <v/>
      </c>
      <c r="CV57" t="str">
        <f t="shared" si="86"/>
        <v/>
      </c>
      <c r="CW57" t="str">
        <f t="shared" si="87"/>
        <v/>
      </c>
      <c r="CX57" t="str">
        <f t="shared" si="88"/>
        <v/>
      </c>
      <c r="CY57" t="str">
        <f t="shared" si="89"/>
        <v/>
      </c>
      <c r="CZ57" t="str">
        <f t="shared" si="90"/>
        <v/>
      </c>
      <c r="DA57" t="str">
        <f t="shared" si="91"/>
        <v/>
      </c>
      <c r="DB57" t="str">
        <f t="shared" si="92"/>
        <v/>
      </c>
      <c r="DC57" t="str">
        <f t="shared" si="93"/>
        <v/>
      </c>
      <c r="DD57" t="str">
        <f t="shared" si="94"/>
        <v/>
      </c>
      <c r="DE57" t="str">
        <f t="shared" si="95"/>
        <v/>
      </c>
      <c r="DF57" t="str">
        <f t="shared" si="96"/>
        <v/>
      </c>
      <c r="DG57" t="str">
        <f t="shared" si="97"/>
        <v/>
      </c>
      <c r="DH57" s="5" t="str">
        <f>IFERROR((CR57*$B$2*(1-$H57)*('CAR.CAP_per person'!B$2))/(_xlfn.XLOOKUP($E$2,EU_countries_GDP!$A$2:$A$29,EU_countries_GDP!$E$2:$E$29)),"")</f>
        <v/>
      </c>
      <c r="DI57" s="5" t="str">
        <f>IFERROR((CS57*$B$2*(1-$H57)*('CAR.CAP_per person'!C$2))/(_xlfn.XLOOKUP($E$2,EU_countries_GDP!$A$2:$A$29,EU_countries_GDP!$E$2:$E$29)),"")</f>
        <v/>
      </c>
      <c r="DJ57" s="5" t="str">
        <f>IFERROR((CT57*$B$2*(1-$H57)*('CAR.CAP_per person'!D$2))/(_xlfn.XLOOKUP($E$2,EU_countries_GDP!$A$2:$A$29,EU_countries_GDP!$E$2:$E$29)),"")</f>
        <v/>
      </c>
      <c r="DK57" s="5" t="str">
        <f>IFERROR((CU57*$B$2*(1-$H57)*('CAR.CAP_per person'!E$2))/(_xlfn.XLOOKUP($E$2,EU_countries_GDP!$A$2:$A$29,EU_countries_GDP!$E$2:$E$29)),"")</f>
        <v/>
      </c>
      <c r="DL57" s="5" t="str">
        <f>IFERROR((CV57*$B$2*(1-$H57)*('CAR.CAP_per person'!F$2))/(_xlfn.XLOOKUP($E$2,EU_countries_GDP!$A$2:$A$29,EU_countries_GDP!$E$2:$E$29)),"")</f>
        <v/>
      </c>
      <c r="DM57" s="5" t="str">
        <f>IFERROR((CW57*$B$2*(1-$H57)*('CAR.CAP_per person'!G$2))/(_xlfn.XLOOKUP($E$2,EU_countries_GDP!$A$2:$A$29,EU_countries_GDP!$E$2:$E$29)),"")</f>
        <v/>
      </c>
      <c r="DN57" s="5" t="str">
        <f>IFERROR((CX57*$B$2*(1-$H57)*('CAR.CAP_per person'!H$2))/(_xlfn.XLOOKUP($E$2,EU_countries_GDP!$A$2:$A$29,EU_countries_GDP!$E$2:$E$29)),"")</f>
        <v/>
      </c>
      <c r="DO57" s="5" t="str">
        <f>IFERROR((CY57*$B$2*(1-$H57)*('CAR.CAP_per person'!I$2))/(_xlfn.XLOOKUP($E$2,EU_countries_GDP!$A$2:$A$29,EU_countries_GDP!$E$2:$E$29)),"")</f>
        <v/>
      </c>
      <c r="DP57" s="5" t="str">
        <f>IFERROR((CZ57*$B$2*(1-$H57)*('CAR.CAP_per person'!J$2))/(_xlfn.XLOOKUP($E$2,EU_countries_GDP!$A$2:$A$29,EU_countries_GDP!$E$2:$E$29)),"")</f>
        <v/>
      </c>
      <c r="DQ57" s="5" t="str">
        <f>IFERROR((DA57*$B$2*(1-$H57)*('CAR.CAP_per person'!K$2))/(_xlfn.XLOOKUP($E$2,EU_countries_GDP!$A$2:$A$29,EU_countries_GDP!$E$2:$E$29)),"")</f>
        <v/>
      </c>
      <c r="DR57" s="5" t="str">
        <f>IFERROR((DB57*$B$2*(1-$H57)*('CAR.CAP_per person'!L$2))/(_xlfn.XLOOKUP($E$2,EU_countries_GDP!$A$2:$A$29,EU_countries_GDP!$E$2:$E$29)),"")</f>
        <v/>
      </c>
      <c r="DS57" s="5" t="str">
        <f>IFERROR((DC57*$B$2*(1-$H57)*('CAR.CAP_per person'!M$2))/(_xlfn.XLOOKUP($E$2,EU_countries_GDP!$A$2:$A$29,EU_countries_GDP!$E$2:$E$29)),"")</f>
        <v/>
      </c>
      <c r="DT57" s="5" t="str">
        <f>IFERROR((DD57*$B$2*(1-$H57)*('CAR.CAP_per person'!N$2))/(_xlfn.XLOOKUP($E$2,EU_countries_GDP!$A$2:$A$29,EU_countries_GDP!$E$2:$E$29)),"")</f>
        <v/>
      </c>
      <c r="DU57" s="5" t="str">
        <f>IFERROR((DE57*$B$2*(1-$H57)*('CAR.CAP_per person'!O$2))/(_xlfn.XLOOKUP($E$2,EU_countries_GDP!$A$2:$A$29,EU_countries_GDP!$E$2:$E$29)),"")</f>
        <v/>
      </c>
      <c r="DV57" s="5" t="str">
        <f>IFERROR((DF57*$B$2*(1-$H57)*('CAR.CAP_per person'!P$2))/(_xlfn.XLOOKUP($E$2,EU_countries_GDP!$A$2:$A$29,EU_countries_GDP!$E$2:$E$29)),"")</f>
        <v/>
      </c>
      <c r="DW57" s="5" t="str">
        <f>IFERROR((DG57*$B$2*(1-$H57)*('CAR.CAP_per person'!Q$2))/(_xlfn.XLOOKUP($E$2,EU_countries_GDP!$A$2:$A$29,EU_countries_GDP!$E$2:$E$29)),"")</f>
        <v/>
      </c>
    </row>
    <row r="58" spans="2:127">
      <c r="B58" t="str">
        <f>_xlfn.XLOOKUP(D58,Table5[Ingredient],Table5[Category],"",FALSE)</f>
        <v/>
      </c>
      <c r="C58" s="33"/>
      <c r="D58" s="33"/>
      <c r="E58" s="33"/>
      <c r="F58" s="33"/>
      <c r="G58" s="33"/>
      <c r="H58" s="33"/>
      <c r="I58" s="33"/>
      <c r="J58" s="37" t="str">
        <f>IFERROR(INDEX('AveragePrices&amp;Codes'!G:AG, MATCH($D58, 'AveragePrices&amp;Codes'!$A:$A, 0), MATCH(Tool_clean!$E$2, 'AveragePrices&amp;Codes'!$G$1:$AG$1, 0)),"")</f>
        <v/>
      </c>
      <c r="K58" s="37" t="str">
        <f t="shared" si="32"/>
        <v/>
      </c>
      <c r="L58">
        <f>IFERROR(IF($F58="Raw",_xlfn.XLOOKUP(_xlfn.XLOOKUP(Tool_clean!$D58,'AveragePrices&amp;Codes'!$A:$A,'AveragePrices&amp;Codes'!$B:$B),AGRIBALYSE_Raw!$B:$B,AGRIBALYSE_Raw!O:O)*$E58,_xlfn.XLOOKUP(_xlfn.XLOOKUP(Tool_clean!$D58,'AveragePrices&amp;Codes'!$A:$A,'AveragePrices&amp;Codes'!$B:$B),AGRIBALYSE_Cooked!$C:$C,AGRIBALYSE_Cooked!P:P)*$E58),"")</f>
        <v>0</v>
      </c>
      <c r="M58">
        <f>IFERROR(IF($F58="Raw",_xlfn.XLOOKUP(_xlfn.XLOOKUP(Tool_clean!$D58,'AveragePrices&amp;Codes'!$A:$A,'AveragePrices&amp;Codes'!$B:$B),AGRIBALYSE_Raw!$B:$B,AGRIBALYSE_Raw!P:P)*$E58,_xlfn.XLOOKUP(_xlfn.XLOOKUP(Tool_clean!$D58,'AveragePrices&amp;Codes'!$A:$A,'AveragePrices&amp;Codes'!$B:$B),AGRIBALYSE_Cooked!$C:$C,AGRIBALYSE_Cooked!Q:Q)*$E58),"")</f>
        <v>0</v>
      </c>
      <c r="N58">
        <f>IFERROR(IF($F58="Raw",_xlfn.XLOOKUP(_xlfn.XLOOKUP(Tool_clean!$D58,'AveragePrices&amp;Codes'!$A:$A,'AveragePrices&amp;Codes'!$B:$B),AGRIBALYSE_Raw!$B:$B,AGRIBALYSE_Raw!Q:Q)*$E58,_xlfn.XLOOKUP(_xlfn.XLOOKUP(Tool_clean!$D58,'AveragePrices&amp;Codes'!$A:$A,'AveragePrices&amp;Codes'!$B:$B),AGRIBALYSE_Cooked!$C:$C,AGRIBALYSE_Cooked!R:R)*$E58),"")</f>
        <v>0</v>
      </c>
      <c r="O58">
        <f>IFERROR(IF($F58="Raw",_xlfn.XLOOKUP(_xlfn.XLOOKUP(Tool_clean!$D58,'AveragePrices&amp;Codes'!$A:$A,'AveragePrices&amp;Codes'!$B:$B),AGRIBALYSE_Raw!$B:$B,AGRIBALYSE_Raw!R:R)*$E58,_xlfn.XLOOKUP(_xlfn.XLOOKUP(Tool_clean!$D58,'AveragePrices&amp;Codes'!$A:$A,'AveragePrices&amp;Codes'!$B:$B),AGRIBALYSE_Cooked!$C:$C,AGRIBALYSE_Cooked!S:S)*$E58),"")</f>
        <v>0</v>
      </c>
      <c r="P58">
        <f>IFERROR(IF($F58="Raw",_xlfn.XLOOKUP(_xlfn.XLOOKUP(Tool_clean!$D58,'AveragePrices&amp;Codes'!$A:$A,'AveragePrices&amp;Codes'!$B:$B),AGRIBALYSE_Raw!$B:$B,AGRIBALYSE_Raw!S:S)*$E58,_xlfn.XLOOKUP(_xlfn.XLOOKUP(Tool_clean!$D58,'AveragePrices&amp;Codes'!$A:$A,'AveragePrices&amp;Codes'!$B:$B),AGRIBALYSE_Cooked!$C:$C,AGRIBALYSE_Cooked!T:T)*$E58),"")</f>
        <v>0</v>
      </c>
      <c r="Q58">
        <f>IFERROR(IF($F58="Raw",_xlfn.XLOOKUP(_xlfn.XLOOKUP(Tool_clean!$D58,'AveragePrices&amp;Codes'!$A:$A,'AveragePrices&amp;Codes'!$B:$B),AGRIBALYSE_Raw!$B:$B,AGRIBALYSE_Raw!T:T)*$E58,_xlfn.XLOOKUP(_xlfn.XLOOKUP(Tool_clean!$D58,'AveragePrices&amp;Codes'!$A:$A,'AveragePrices&amp;Codes'!$B:$B),AGRIBALYSE_Cooked!$C:$C,AGRIBALYSE_Cooked!U:U)*$E58),"")</f>
        <v>0</v>
      </c>
      <c r="R58">
        <f>IFERROR(IF($F58="Raw",_xlfn.XLOOKUP(_xlfn.XLOOKUP(Tool_clean!$D58,'AveragePrices&amp;Codes'!$A:$A,'AveragePrices&amp;Codes'!$B:$B),AGRIBALYSE_Raw!$B:$B,AGRIBALYSE_Raw!U:U)*$E58,_xlfn.XLOOKUP(_xlfn.XLOOKUP(Tool_clean!$D58,'AveragePrices&amp;Codes'!$A:$A,'AveragePrices&amp;Codes'!$B:$B),AGRIBALYSE_Cooked!$C:$C,AGRIBALYSE_Cooked!V:V)*$E58),"")</f>
        <v>0</v>
      </c>
      <c r="S58">
        <f>IFERROR(IF($F58="Raw",_xlfn.XLOOKUP(_xlfn.XLOOKUP(Tool_clean!$D58,'AveragePrices&amp;Codes'!$A:$A,'AveragePrices&amp;Codes'!$B:$B),AGRIBALYSE_Raw!$B:$B,AGRIBALYSE_Raw!V:V)*$E58,_xlfn.XLOOKUP(_xlfn.XLOOKUP(Tool_clean!$D58,'AveragePrices&amp;Codes'!$A:$A,'AveragePrices&amp;Codes'!$B:$B),AGRIBALYSE_Cooked!$C:$C,AGRIBALYSE_Cooked!W:W)*$E58),"")</f>
        <v>0</v>
      </c>
      <c r="T58">
        <f>IFERROR(IF($F58="Raw",_xlfn.XLOOKUP(_xlfn.XLOOKUP(Tool_clean!$D58,'AveragePrices&amp;Codes'!$A:$A,'AveragePrices&amp;Codes'!$B:$B),AGRIBALYSE_Raw!$B:$B,AGRIBALYSE_Raw!W:W)*$E58,_xlfn.XLOOKUP(_xlfn.XLOOKUP(Tool_clean!$D58,'AveragePrices&amp;Codes'!$A:$A,'AveragePrices&amp;Codes'!$B:$B),AGRIBALYSE_Cooked!$C:$C,AGRIBALYSE_Cooked!X:X)*$E58),"")</f>
        <v>0</v>
      </c>
      <c r="U58">
        <f>IFERROR(IF($F58="Raw",_xlfn.XLOOKUP(_xlfn.XLOOKUP(Tool_clean!$D58,'AveragePrices&amp;Codes'!$A:$A,'AveragePrices&amp;Codes'!$B:$B),AGRIBALYSE_Raw!$B:$B,AGRIBALYSE_Raw!X:X)*$E58,_xlfn.XLOOKUP(_xlfn.XLOOKUP(Tool_clean!$D58,'AveragePrices&amp;Codes'!$A:$A,'AveragePrices&amp;Codes'!$B:$B),AGRIBALYSE_Cooked!$C:$C,AGRIBALYSE_Cooked!Y:Y)*$E58),"")</f>
        <v>0</v>
      </c>
      <c r="V58">
        <f>IFERROR(IF($F58="Raw",_xlfn.XLOOKUP(_xlfn.XLOOKUP(Tool_clean!$D58,'AveragePrices&amp;Codes'!$A:$A,'AveragePrices&amp;Codes'!$B:$B),AGRIBALYSE_Raw!$B:$B,AGRIBALYSE_Raw!Y:Y)*$E58,_xlfn.XLOOKUP(_xlfn.XLOOKUP(Tool_clean!$D58,'AveragePrices&amp;Codes'!$A:$A,'AveragePrices&amp;Codes'!$B:$B),AGRIBALYSE_Cooked!$C:$C,AGRIBALYSE_Cooked!Z:Z)*$E58),"")</f>
        <v>0</v>
      </c>
      <c r="W58">
        <f>IFERROR(IF($F58="Raw",_xlfn.XLOOKUP(_xlfn.XLOOKUP(Tool_clean!$D58,'AveragePrices&amp;Codes'!$A:$A,'AveragePrices&amp;Codes'!$B:$B),AGRIBALYSE_Raw!$B:$B,AGRIBALYSE_Raw!Z:Z)*$E58,_xlfn.XLOOKUP(_xlfn.XLOOKUP(Tool_clean!$D58,'AveragePrices&amp;Codes'!$A:$A,'AveragePrices&amp;Codes'!$B:$B),AGRIBALYSE_Cooked!$C:$C,AGRIBALYSE_Cooked!AA:AA)*$E58),"")</f>
        <v>0</v>
      </c>
      <c r="X58">
        <f>IFERROR(IF($F58="Raw",_xlfn.XLOOKUP(_xlfn.XLOOKUP(Tool_clean!$D58,'AveragePrices&amp;Codes'!$A:$A,'AveragePrices&amp;Codes'!$B:$B),AGRIBALYSE_Raw!$B:$B,AGRIBALYSE_Raw!AA:AA)*$E58,_xlfn.XLOOKUP(_xlfn.XLOOKUP(Tool_clean!$D58,'AveragePrices&amp;Codes'!$A:$A,'AveragePrices&amp;Codes'!$B:$B),AGRIBALYSE_Cooked!$C:$C,AGRIBALYSE_Cooked!AB:AB)*$E58),"")</f>
        <v>0</v>
      </c>
      <c r="Y58">
        <f>IFERROR(IF($F58="Raw",_xlfn.XLOOKUP(_xlfn.XLOOKUP(Tool_clean!$D58,'AveragePrices&amp;Codes'!$A:$A,'AveragePrices&amp;Codes'!$B:$B),AGRIBALYSE_Raw!$B:$B,AGRIBALYSE_Raw!AB:AB)*$E58,_xlfn.XLOOKUP(_xlfn.XLOOKUP(Tool_clean!$D58,'AveragePrices&amp;Codes'!$A:$A,'AveragePrices&amp;Codes'!$B:$B),AGRIBALYSE_Cooked!$C:$C,AGRIBALYSE_Cooked!AC:AC)*$E58),"")</f>
        <v>0</v>
      </c>
      <c r="Z58">
        <f>IFERROR(IF($F58="Raw",_xlfn.XLOOKUP(_xlfn.XLOOKUP(Tool_clean!$D58,'AveragePrices&amp;Codes'!$A:$A,'AveragePrices&amp;Codes'!$B:$B),AGRIBALYSE_Raw!$B:$B,AGRIBALYSE_Raw!AC:AC)*$E58,_xlfn.XLOOKUP(_xlfn.XLOOKUP(Tool_clean!$D58,'AveragePrices&amp;Codes'!$A:$A,'AveragePrices&amp;Codes'!$B:$B),AGRIBALYSE_Cooked!$C:$C,AGRIBALYSE_Cooked!AD:AD)*$E58),"")</f>
        <v>0</v>
      </c>
      <c r="AA58">
        <f>IFERROR(IF($F58="Raw",_xlfn.XLOOKUP(_xlfn.XLOOKUP(Tool_clean!$D58,'AveragePrices&amp;Codes'!$A:$A,'AveragePrices&amp;Codes'!$B:$B),AGRIBALYSE_Raw!$B:$B,AGRIBALYSE_Raw!AD:AD)*$E58,_xlfn.XLOOKUP(_xlfn.XLOOKUP(Tool_clean!$D58,'AveragePrices&amp;Codes'!$A:$A,'AveragePrices&amp;Codes'!$B:$B),AGRIBALYSE_Cooked!$C:$C,AGRIBALYSE_Cooked!AE:AE)*$E58),"")</f>
        <v>0</v>
      </c>
      <c r="AB58" t="str" cm="1">
        <f t="array" ref="AB58">IFERROR(_xlfn.XLOOKUP(Tool_clean!$F58&amp;$E$2,'Cooking methods'!$A:$A&amp;'Cooking methods'!$B:$B,'Cooking methods'!C:C)*$E58,"")</f>
        <v/>
      </c>
      <c r="AC58" t="str" cm="1">
        <f t="array" ref="AC58">IFERROR(_xlfn.XLOOKUP(Tool_clean!$F58&amp;$E$2,'Cooking methods'!$A:$A&amp;'Cooking methods'!$B:$B,'Cooking methods'!D:D)*$E58,"")</f>
        <v/>
      </c>
      <c r="AD58" t="str" cm="1">
        <f t="array" ref="AD58">IFERROR(_xlfn.XLOOKUP(Tool_clean!$F58&amp;$E$2,'Cooking methods'!$A:$A&amp;'Cooking methods'!$B:$B,'Cooking methods'!E:E)*$E58,"")</f>
        <v/>
      </c>
      <c r="AE58" t="str" cm="1">
        <f t="array" ref="AE58">IFERROR(_xlfn.XLOOKUP(Tool_clean!$F58&amp;$E$2,'Cooking methods'!$A:$A&amp;'Cooking methods'!$B:$B,'Cooking methods'!F:F)*$E58,"")</f>
        <v/>
      </c>
      <c r="AF58" t="str" cm="1">
        <f t="array" ref="AF58">IFERROR(_xlfn.XLOOKUP(Tool_clean!$F58&amp;$E$2,'Cooking methods'!$A:$A&amp;'Cooking methods'!$B:$B,'Cooking methods'!G:G)*$E58,"")</f>
        <v/>
      </c>
      <c r="AG58" t="str" cm="1">
        <f t="array" ref="AG58">IFERROR(_xlfn.XLOOKUP(Tool_clean!$F58&amp;$E$2,'Cooking methods'!$A:$A&amp;'Cooking methods'!$B:$B,'Cooking methods'!H:H)*$E58,"")</f>
        <v/>
      </c>
      <c r="AH58" t="str" cm="1">
        <f t="array" ref="AH58">IFERROR(_xlfn.XLOOKUP(Tool_clean!$F58&amp;$E$2,'Cooking methods'!$A:$A&amp;'Cooking methods'!$B:$B,'Cooking methods'!I:I)*$E58,"")</f>
        <v/>
      </c>
      <c r="AI58" t="str" cm="1">
        <f t="array" ref="AI58">IFERROR(_xlfn.XLOOKUP(Tool_clean!$F58&amp;$E$2,'Cooking methods'!$A:$A&amp;'Cooking methods'!$B:$B,'Cooking methods'!J:J)*$E58,"")</f>
        <v/>
      </c>
      <c r="AJ58" t="str" cm="1">
        <f t="array" ref="AJ58">IFERROR(_xlfn.XLOOKUP(Tool_clean!$F58&amp;$E$2,'Cooking methods'!$A:$A&amp;'Cooking methods'!$B:$B,'Cooking methods'!K:K)*$E58,"")</f>
        <v/>
      </c>
      <c r="AK58" t="str" cm="1">
        <f t="array" ref="AK58">IFERROR(_xlfn.XLOOKUP(Tool_clean!$F58&amp;$E$2,'Cooking methods'!$A:$A&amp;'Cooking methods'!$B:$B,'Cooking methods'!L:L)*$E58,"")</f>
        <v/>
      </c>
      <c r="AL58" t="str" cm="1">
        <f t="array" ref="AL58">IFERROR(_xlfn.XLOOKUP(Tool_clean!$F58&amp;$E$2,'Cooking methods'!$A:$A&amp;'Cooking methods'!$B:$B,'Cooking methods'!M:M)*$E58,"")</f>
        <v/>
      </c>
      <c r="AM58" t="str" cm="1">
        <f t="array" ref="AM58">IFERROR(_xlfn.XLOOKUP(Tool_clean!$F58&amp;$E$2,'Cooking methods'!$A:$A&amp;'Cooking methods'!$B:$B,'Cooking methods'!N:N)*$E58,"")</f>
        <v/>
      </c>
      <c r="AN58" t="str" cm="1">
        <f t="array" ref="AN58">IFERROR(_xlfn.XLOOKUP(Tool_clean!$F58&amp;$E$2,'Cooking methods'!$A:$A&amp;'Cooking methods'!$B:$B,'Cooking methods'!O:O)*$E58,"")</f>
        <v/>
      </c>
      <c r="AO58" t="str" cm="1">
        <f t="array" ref="AO58">IFERROR(_xlfn.XLOOKUP(Tool_clean!$F58&amp;$E$2,'Cooking methods'!$A:$A&amp;'Cooking methods'!$B:$B,'Cooking methods'!P:P)*$E58,"")</f>
        <v/>
      </c>
      <c r="AP58" t="str" cm="1">
        <f t="array" ref="AP58">IFERROR(_xlfn.XLOOKUP(Tool_clean!$F58&amp;$E$2,'Cooking methods'!$A:$A&amp;'Cooking methods'!$B:$B,'Cooking methods'!Q:Q)*$E58,"")</f>
        <v/>
      </c>
      <c r="AQ58" t="str" cm="1">
        <f t="array" ref="AQ58">IFERROR(_xlfn.XLOOKUP(Tool_clean!$F58&amp;$E$2,'Cooking methods'!$A:$A&amp;'Cooking methods'!$B:$B,'Cooking methods'!R:R)*$E58,"")</f>
        <v/>
      </c>
      <c r="AR58" t="str" cm="1">
        <f t="array" ref="AR58">IFERROR(_xlfn.XLOOKUP(Tool_clean!$G58&amp;$E$2,'Waste management'!$A:$A&amp;'Waste management'!$B:$B,'Waste management'!C:C)*$E58,"")</f>
        <v/>
      </c>
      <c r="AS58" t="str" cm="1">
        <f t="array" ref="AS58">IFERROR(_xlfn.XLOOKUP(Tool_clean!$G58&amp;$E$2,'Waste management'!$A:$A&amp;'Waste management'!$B:$B,'Waste management'!D:D)*$E58,"")</f>
        <v/>
      </c>
      <c r="AT58" t="str" cm="1">
        <f t="array" ref="AT58">IFERROR(_xlfn.XLOOKUP(Tool_clean!$G58&amp;$E$2,'Waste management'!$A:$A&amp;'Waste management'!$B:$B,'Waste management'!E:E)*$E58,"")</f>
        <v/>
      </c>
      <c r="AU58" t="str" cm="1">
        <f t="array" ref="AU58">IFERROR(_xlfn.XLOOKUP(Tool_clean!$G58&amp;$E$2,'Waste management'!$A:$A&amp;'Waste management'!$B:$B,'Waste management'!F:F)*$E58,"")</f>
        <v/>
      </c>
      <c r="AV58" t="str" cm="1">
        <f t="array" ref="AV58">IFERROR(_xlfn.XLOOKUP(Tool_clean!$G58&amp;$E$2,'Waste management'!$A:$A&amp;'Waste management'!$B:$B,'Waste management'!G:G)*$E58,"")</f>
        <v/>
      </c>
      <c r="AW58" t="str" cm="1">
        <f t="array" ref="AW58">IFERROR(_xlfn.XLOOKUP(Tool_clean!$G58&amp;$E$2,'Waste management'!$A:$A&amp;'Waste management'!$B:$B,'Waste management'!H:H)*$E58,"")</f>
        <v/>
      </c>
      <c r="AX58" t="str" cm="1">
        <f t="array" ref="AX58">IFERROR(_xlfn.XLOOKUP(Tool_clean!$G58&amp;$E$2,'Waste management'!$A:$A&amp;'Waste management'!$B:$B,'Waste management'!I:I)*$E58,"")</f>
        <v/>
      </c>
      <c r="AY58" t="str" cm="1">
        <f t="array" ref="AY58">IFERROR(_xlfn.XLOOKUP(Tool_clean!$G58&amp;$E$2,'Waste management'!$A:$A&amp;'Waste management'!$B:$B,'Waste management'!J:J)*$E58,"")</f>
        <v/>
      </c>
      <c r="AZ58" t="str" cm="1">
        <f t="array" ref="AZ58">IFERROR(_xlfn.XLOOKUP(Tool_clean!$G58&amp;$E$2,'Waste management'!$A:$A&amp;'Waste management'!$B:$B,'Waste management'!K:K)*$E58,"")</f>
        <v/>
      </c>
      <c r="BA58" t="str" cm="1">
        <f t="array" ref="BA58">IFERROR(_xlfn.XLOOKUP(Tool_clean!$G58&amp;$E$2,'Waste management'!$A:$A&amp;'Waste management'!$B:$B,'Waste management'!L:L)*$E58,"")</f>
        <v/>
      </c>
      <c r="BB58" t="str" cm="1">
        <f t="array" ref="BB58">IFERROR(_xlfn.XLOOKUP(Tool_clean!$G58&amp;$E$2,'Waste management'!$A:$A&amp;'Waste management'!$B:$B,'Waste management'!M:M)*$E58,"")</f>
        <v/>
      </c>
      <c r="BC58" t="str" cm="1">
        <f t="array" ref="BC58">IFERROR(_xlfn.XLOOKUP(Tool_clean!$G58&amp;$E$2,'Waste management'!$A:$A&amp;'Waste management'!$B:$B,'Waste management'!N:N)*$E58,"")</f>
        <v/>
      </c>
      <c r="BD58" t="str" cm="1">
        <f t="array" ref="BD58">IFERROR(_xlfn.XLOOKUP(Tool_clean!$G58&amp;$E$2,'Waste management'!$A:$A&amp;'Waste management'!$B:$B,'Waste management'!O:O)*$E58,"")</f>
        <v/>
      </c>
      <c r="BE58" t="str" cm="1">
        <f t="array" ref="BE58">IFERROR(_xlfn.XLOOKUP(Tool_clean!$G58&amp;$E$2,'Waste management'!$A:$A&amp;'Waste management'!$B:$B,'Waste management'!P:P)*$E58,"")</f>
        <v/>
      </c>
      <c r="BF58" t="str" cm="1">
        <f t="array" ref="BF58">IFERROR(_xlfn.XLOOKUP(Tool_clean!$G58&amp;$E$2,'Waste management'!$A:$A&amp;'Waste management'!$B:$B,'Waste management'!Q:Q)*$E58,"")</f>
        <v/>
      </c>
      <c r="BG58" t="str" cm="1">
        <f t="array" ref="BG58">IFERROR(_xlfn.XLOOKUP(Tool_clean!$G58&amp;$E$2,'Waste management'!$A:$A&amp;'Waste management'!$B:$B,'Waste management'!R:R)*$E58,"")</f>
        <v/>
      </c>
      <c r="BH58" t="str">
        <f>IFERROR((L58+AR58+AB58)*_xlfn.XLOOKUP(Tool_clean!BH$4,Monetization_Factors!$A:$A,Monetization_Factors!$D:$D),"")</f>
        <v/>
      </c>
      <c r="BI58" t="str">
        <f>IFERROR((M58+AS58+AC58)*_xlfn.XLOOKUP(Tool_clean!BI$4,Monetization_Factors!$A:$A,Monetization_Factors!$D:$D),"")</f>
        <v/>
      </c>
      <c r="BJ58" t="str">
        <f>IFERROR((N58+AT58+AD58)*_xlfn.XLOOKUP(Tool_clean!BJ$4,Monetization_Factors!$A:$A,Monetization_Factors!$D:$D),"")</f>
        <v/>
      </c>
      <c r="BK58" t="str">
        <f>IFERROR((O58+AU58+AE58)*_xlfn.XLOOKUP(Tool_clean!BK$4,Monetization_Factors!$A:$A,Monetization_Factors!$D:$D),"")</f>
        <v/>
      </c>
      <c r="BL58" t="str">
        <f>IFERROR((P58+AV58+AF58)*_xlfn.XLOOKUP(Tool_clean!BL$4,Monetization_Factors!$A:$A,Monetization_Factors!$D:$D),"")</f>
        <v/>
      </c>
      <c r="BM58" t="str">
        <f>IFERROR((Q58+AW58+AG58)*_xlfn.XLOOKUP(Tool_clean!BM$4,Monetization_Factors!$A:$A,Monetization_Factors!$D:$D),"")</f>
        <v/>
      </c>
      <c r="BN58" t="str">
        <f>IFERROR((R58+AX58+AH58)*_xlfn.XLOOKUP(Tool_clean!BN$4,Monetization_Factors!$A:$A,Monetization_Factors!$D:$D),"")</f>
        <v/>
      </c>
      <c r="BO58" t="str">
        <f>IFERROR((S58+AY58+AI58)*_xlfn.XLOOKUP(Tool_clean!BO$4,Monetization_Factors!$A:$A,Monetization_Factors!$D:$D),"")</f>
        <v/>
      </c>
      <c r="BP58" t="str">
        <f>IFERROR((T58+AZ58+AJ58)*_xlfn.XLOOKUP(Tool_clean!BP$4,Monetization_Factors!$A:$A,Monetization_Factors!$D:$D),"")</f>
        <v/>
      </c>
      <c r="BQ58" t="str">
        <f>IFERROR((U58+BA58+AK58)*_xlfn.XLOOKUP(Tool_clean!BQ$4,Monetization_Factors!$A:$A,Monetization_Factors!$D:$D),"")</f>
        <v/>
      </c>
      <c r="BR58" t="str">
        <f>IFERROR((V58+BB58+AL58)*_xlfn.XLOOKUP(Tool_clean!BR$4,Monetization_Factors!$A:$A,Monetization_Factors!$D:$D),"")</f>
        <v/>
      </c>
      <c r="BS58" t="str">
        <f>IFERROR((W58+BC58+AM58)*_xlfn.XLOOKUP(Tool_clean!BS$4,Monetization_Factors!$A:$A,Monetization_Factors!$D:$D),"")</f>
        <v/>
      </c>
      <c r="BT58" t="str">
        <f>IFERROR((X58+BD58+AN58)*_xlfn.XLOOKUP(Tool_clean!BT$4,Monetization_Factors!$A:$A,Monetization_Factors!$D:$D),"")</f>
        <v/>
      </c>
      <c r="BU58" t="str">
        <f>IFERROR((Y58+BE58+AO58)*_xlfn.XLOOKUP(Tool_clean!BU$4,Monetization_Factors!$A:$A,Monetization_Factors!$D:$D),"")</f>
        <v/>
      </c>
      <c r="BV58" t="str">
        <f>IFERROR((Z58+BF58+AP58)*_xlfn.XLOOKUP(Tool_clean!BV$4,Monetization_Factors!$A:$A,Monetization_Factors!$D:$D),"")</f>
        <v/>
      </c>
      <c r="BW58" t="str">
        <f>IFERROR((AA58+BG58+AQ58)*_xlfn.XLOOKUP(Tool_clean!BW$4,Monetization_Factors!$A:$A,Monetization_Factors!$D:$D),"")</f>
        <v/>
      </c>
      <c r="BX58" s="38" t="str" cm="1">
        <f t="array" ref="BX58">IFERROR(_xlfn.IFS(I58&gt;0,I58*E58,I58="",J58*E58),"")</f>
        <v/>
      </c>
      <c r="BY58" s="38">
        <f t="shared" si="33"/>
        <v>0</v>
      </c>
      <c r="BZ58" s="38" t="str">
        <f t="shared" si="34"/>
        <v/>
      </c>
      <c r="CA58" s="38" t="str">
        <f t="shared" si="35"/>
        <v/>
      </c>
      <c r="CB58" t="str">
        <f t="shared" si="66"/>
        <v/>
      </c>
      <c r="CC58" t="str">
        <f t="shared" si="68"/>
        <v/>
      </c>
      <c r="CD58" t="str">
        <f t="shared" si="69"/>
        <v/>
      </c>
      <c r="CE58" t="str">
        <f t="shared" si="70"/>
        <v/>
      </c>
      <c r="CF58" t="str">
        <f t="shared" si="71"/>
        <v/>
      </c>
      <c r="CG58" t="str">
        <f t="shared" si="72"/>
        <v/>
      </c>
      <c r="CH58" t="str">
        <f t="shared" si="73"/>
        <v/>
      </c>
      <c r="CI58" t="str">
        <f t="shared" si="74"/>
        <v/>
      </c>
      <c r="CJ58" t="str">
        <f t="shared" si="75"/>
        <v/>
      </c>
      <c r="CK58" t="str">
        <f t="shared" si="76"/>
        <v/>
      </c>
      <c r="CL58" t="str">
        <f t="shared" si="77"/>
        <v/>
      </c>
      <c r="CM58" t="str">
        <f t="shared" si="78"/>
        <v/>
      </c>
      <c r="CN58" t="str">
        <f t="shared" si="79"/>
        <v/>
      </c>
      <c r="CO58" t="str">
        <f t="shared" si="80"/>
        <v/>
      </c>
      <c r="CP58" t="str">
        <f t="shared" si="81"/>
        <v/>
      </c>
      <c r="CQ58" t="str">
        <f t="shared" si="82"/>
        <v/>
      </c>
      <c r="CR58" t="str">
        <f t="shared" si="67"/>
        <v/>
      </c>
      <c r="CS58" t="str">
        <f t="shared" si="83"/>
        <v/>
      </c>
      <c r="CT58" t="str">
        <f t="shared" si="84"/>
        <v/>
      </c>
      <c r="CU58" t="str">
        <f t="shared" si="85"/>
        <v/>
      </c>
      <c r="CV58" t="str">
        <f t="shared" si="86"/>
        <v/>
      </c>
      <c r="CW58" t="str">
        <f t="shared" si="87"/>
        <v/>
      </c>
      <c r="CX58" t="str">
        <f t="shared" si="88"/>
        <v/>
      </c>
      <c r="CY58" t="str">
        <f t="shared" si="89"/>
        <v/>
      </c>
      <c r="CZ58" t="str">
        <f t="shared" si="90"/>
        <v/>
      </c>
      <c r="DA58" t="str">
        <f t="shared" si="91"/>
        <v/>
      </c>
      <c r="DB58" t="str">
        <f t="shared" si="92"/>
        <v/>
      </c>
      <c r="DC58" t="str">
        <f t="shared" si="93"/>
        <v/>
      </c>
      <c r="DD58" t="str">
        <f t="shared" si="94"/>
        <v/>
      </c>
      <c r="DE58" t="str">
        <f t="shared" si="95"/>
        <v/>
      </c>
      <c r="DF58" t="str">
        <f t="shared" si="96"/>
        <v/>
      </c>
      <c r="DG58" t="str">
        <f t="shared" si="97"/>
        <v/>
      </c>
      <c r="DH58" s="5" t="str">
        <f>IFERROR((CR58*$B$2*(1-$H58)*('CAR.CAP_per person'!B$2))/(_xlfn.XLOOKUP($E$2,EU_countries_GDP!$A$2:$A$29,EU_countries_GDP!$E$2:$E$29)),"")</f>
        <v/>
      </c>
      <c r="DI58" s="5" t="str">
        <f>IFERROR((CS58*$B$2*(1-$H58)*('CAR.CAP_per person'!C$2))/(_xlfn.XLOOKUP($E$2,EU_countries_GDP!$A$2:$A$29,EU_countries_GDP!$E$2:$E$29)),"")</f>
        <v/>
      </c>
      <c r="DJ58" s="5" t="str">
        <f>IFERROR((CT58*$B$2*(1-$H58)*('CAR.CAP_per person'!D$2))/(_xlfn.XLOOKUP($E$2,EU_countries_GDP!$A$2:$A$29,EU_countries_GDP!$E$2:$E$29)),"")</f>
        <v/>
      </c>
      <c r="DK58" s="5" t="str">
        <f>IFERROR((CU58*$B$2*(1-$H58)*('CAR.CAP_per person'!E$2))/(_xlfn.XLOOKUP($E$2,EU_countries_GDP!$A$2:$A$29,EU_countries_GDP!$E$2:$E$29)),"")</f>
        <v/>
      </c>
      <c r="DL58" s="5" t="str">
        <f>IFERROR((CV58*$B$2*(1-$H58)*('CAR.CAP_per person'!F$2))/(_xlfn.XLOOKUP($E$2,EU_countries_GDP!$A$2:$A$29,EU_countries_GDP!$E$2:$E$29)),"")</f>
        <v/>
      </c>
      <c r="DM58" s="5" t="str">
        <f>IFERROR((CW58*$B$2*(1-$H58)*('CAR.CAP_per person'!G$2))/(_xlfn.XLOOKUP($E$2,EU_countries_GDP!$A$2:$A$29,EU_countries_GDP!$E$2:$E$29)),"")</f>
        <v/>
      </c>
      <c r="DN58" s="5" t="str">
        <f>IFERROR((CX58*$B$2*(1-$H58)*('CAR.CAP_per person'!H$2))/(_xlfn.XLOOKUP($E$2,EU_countries_GDP!$A$2:$A$29,EU_countries_GDP!$E$2:$E$29)),"")</f>
        <v/>
      </c>
      <c r="DO58" s="5" t="str">
        <f>IFERROR((CY58*$B$2*(1-$H58)*('CAR.CAP_per person'!I$2))/(_xlfn.XLOOKUP($E$2,EU_countries_GDP!$A$2:$A$29,EU_countries_GDP!$E$2:$E$29)),"")</f>
        <v/>
      </c>
      <c r="DP58" s="5" t="str">
        <f>IFERROR((CZ58*$B$2*(1-$H58)*('CAR.CAP_per person'!J$2))/(_xlfn.XLOOKUP($E$2,EU_countries_GDP!$A$2:$A$29,EU_countries_GDP!$E$2:$E$29)),"")</f>
        <v/>
      </c>
      <c r="DQ58" s="5" t="str">
        <f>IFERROR((DA58*$B$2*(1-$H58)*('CAR.CAP_per person'!K$2))/(_xlfn.XLOOKUP($E$2,EU_countries_GDP!$A$2:$A$29,EU_countries_GDP!$E$2:$E$29)),"")</f>
        <v/>
      </c>
      <c r="DR58" s="5" t="str">
        <f>IFERROR((DB58*$B$2*(1-$H58)*('CAR.CAP_per person'!L$2))/(_xlfn.XLOOKUP($E$2,EU_countries_GDP!$A$2:$A$29,EU_countries_GDP!$E$2:$E$29)),"")</f>
        <v/>
      </c>
      <c r="DS58" s="5" t="str">
        <f>IFERROR((DC58*$B$2*(1-$H58)*('CAR.CAP_per person'!M$2))/(_xlfn.XLOOKUP($E$2,EU_countries_GDP!$A$2:$A$29,EU_countries_GDP!$E$2:$E$29)),"")</f>
        <v/>
      </c>
      <c r="DT58" s="5" t="str">
        <f>IFERROR((DD58*$B$2*(1-$H58)*('CAR.CAP_per person'!N$2))/(_xlfn.XLOOKUP($E$2,EU_countries_GDP!$A$2:$A$29,EU_countries_GDP!$E$2:$E$29)),"")</f>
        <v/>
      </c>
      <c r="DU58" s="5" t="str">
        <f>IFERROR((DE58*$B$2*(1-$H58)*('CAR.CAP_per person'!O$2))/(_xlfn.XLOOKUP($E$2,EU_countries_GDP!$A$2:$A$29,EU_countries_GDP!$E$2:$E$29)),"")</f>
        <v/>
      </c>
      <c r="DV58" s="5" t="str">
        <f>IFERROR((DF58*$B$2*(1-$H58)*('CAR.CAP_per person'!P$2))/(_xlfn.XLOOKUP($E$2,EU_countries_GDP!$A$2:$A$29,EU_countries_GDP!$E$2:$E$29)),"")</f>
        <v/>
      </c>
      <c r="DW58" s="5" t="str">
        <f>IFERROR((DG58*$B$2*(1-$H58)*('CAR.CAP_per person'!Q$2))/(_xlfn.XLOOKUP($E$2,EU_countries_GDP!$A$2:$A$29,EU_countries_GDP!$E$2:$E$29)),"")</f>
        <v/>
      </c>
    </row>
    <row r="59" spans="2:127">
      <c r="B59" t="str">
        <f>_xlfn.XLOOKUP(D59,Table5[Ingredient],Table5[Category],"",FALSE)</f>
        <v/>
      </c>
      <c r="C59" s="33"/>
      <c r="D59" s="33"/>
      <c r="E59" s="33"/>
      <c r="F59" s="33"/>
      <c r="G59" s="33"/>
      <c r="H59" s="33"/>
      <c r="I59" s="33"/>
      <c r="J59" s="37" t="str">
        <f>IFERROR(INDEX('AveragePrices&amp;Codes'!G:AG, MATCH($D59, 'AveragePrices&amp;Codes'!$A:$A, 0), MATCH(Tool_clean!$E$2, 'AveragePrices&amp;Codes'!$G$1:$AG$1, 0)),"")</f>
        <v/>
      </c>
      <c r="K59" s="37" t="str">
        <f t="shared" si="32"/>
        <v/>
      </c>
      <c r="L59">
        <f>IFERROR(IF($F59="Raw",_xlfn.XLOOKUP(_xlfn.XLOOKUP(Tool_clean!$D59,'AveragePrices&amp;Codes'!$A:$A,'AveragePrices&amp;Codes'!$B:$B),AGRIBALYSE_Raw!$B:$B,AGRIBALYSE_Raw!O:O)*$E59,_xlfn.XLOOKUP(_xlfn.XLOOKUP(Tool_clean!$D59,'AveragePrices&amp;Codes'!$A:$A,'AveragePrices&amp;Codes'!$B:$B),AGRIBALYSE_Cooked!$C:$C,AGRIBALYSE_Cooked!P:P)*$E59),"")</f>
        <v>0</v>
      </c>
      <c r="M59">
        <f>IFERROR(IF($F59="Raw",_xlfn.XLOOKUP(_xlfn.XLOOKUP(Tool_clean!$D59,'AveragePrices&amp;Codes'!$A:$A,'AveragePrices&amp;Codes'!$B:$B),AGRIBALYSE_Raw!$B:$B,AGRIBALYSE_Raw!P:P)*$E59,_xlfn.XLOOKUP(_xlfn.XLOOKUP(Tool_clean!$D59,'AveragePrices&amp;Codes'!$A:$A,'AveragePrices&amp;Codes'!$B:$B),AGRIBALYSE_Cooked!$C:$C,AGRIBALYSE_Cooked!Q:Q)*$E59),"")</f>
        <v>0</v>
      </c>
      <c r="N59">
        <f>IFERROR(IF($F59="Raw",_xlfn.XLOOKUP(_xlfn.XLOOKUP(Tool_clean!$D59,'AveragePrices&amp;Codes'!$A:$A,'AveragePrices&amp;Codes'!$B:$B),AGRIBALYSE_Raw!$B:$B,AGRIBALYSE_Raw!Q:Q)*$E59,_xlfn.XLOOKUP(_xlfn.XLOOKUP(Tool_clean!$D59,'AveragePrices&amp;Codes'!$A:$A,'AveragePrices&amp;Codes'!$B:$B),AGRIBALYSE_Cooked!$C:$C,AGRIBALYSE_Cooked!R:R)*$E59),"")</f>
        <v>0</v>
      </c>
      <c r="O59">
        <f>IFERROR(IF($F59="Raw",_xlfn.XLOOKUP(_xlfn.XLOOKUP(Tool_clean!$D59,'AveragePrices&amp;Codes'!$A:$A,'AveragePrices&amp;Codes'!$B:$B),AGRIBALYSE_Raw!$B:$B,AGRIBALYSE_Raw!R:R)*$E59,_xlfn.XLOOKUP(_xlfn.XLOOKUP(Tool_clean!$D59,'AveragePrices&amp;Codes'!$A:$A,'AveragePrices&amp;Codes'!$B:$B),AGRIBALYSE_Cooked!$C:$C,AGRIBALYSE_Cooked!S:S)*$E59),"")</f>
        <v>0</v>
      </c>
      <c r="P59">
        <f>IFERROR(IF($F59="Raw",_xlfn.XLOOKUP(_xlfn.XLOOKUP(Tool_clean!$D59,'AveragePrices&amp;Codes'!$A:$A,'AveragePrices&amp;Codes'!$B:$B),AGRIBALYSE_Raw!$B:$B,AGRIBALYSE_Raw!S:S)*$E59,_xlfn.XLOOKUP(_xlfn.XLOOKUP(Tool_clean!$D59,'AveragePrices&amp;Codes'!$A:$A,'AveragePrices&amp;Codes'!$B:$B),AGRIBALYSE_Cooked!$C:$C,AGRIBALYSE_Cooked!T:T)*$E59),"")</f>
        <v>0</v>
      </c>
      <c r="Q59">
        <f>IFERROR(IF($F59="Raw",_xlfn.XLOOKUP(_xlfn.XLOOKUP(Tool_clean!$D59,'AveragePrices&amp;Codes'!$A:$A,'AveragePrices&amp;Codes'!$B:$B),AGRIBALYSE_Raw!$B:$B,AGRIBALYSE_Raw!T:T)*$E59,_xlfn.XLOOKUP(_xlfn.XLOOKUP(Tool_clean!$D59,'AveragePrices&amp;Codes'!$A:$A,'AveragePrices&amp;Codes'!$B:$B),AGRIBALYSE_Cooked!$C:$C,AGRIBALYSE_Cooked!U:U)*$E59),"")</f>
        <v>0</v>
      </c>
      <c r="R59">
        <f>IFERROR(IF($F59="Raw",_xlfn.XLOOKUP(_xlfn.XLOOKUP(Tool_clean!$D59,'AveragePrices&amp;Codes'!$A:$A,'AveragePrices&amp;Codes'!$B:$B),AGRIBALYSE_Raw!$B:$B,AGRIBALYSE_Raw!U:U)*$E59,_xlfn.XLOOKUP(_xlfn.XLOOKUP(Tool_clean!$D59,'AveragePrices&amp;Codes'!$A:$A,'AveragePrices&amp;Codes'!$B:$B),AGRIBALYSE_Cooked!$C:$C,AGRIBALYSE_Cooked!V:V)*$E59),"")</f>
        <v>0</v>
      </c>
      <c r="S59">
        <f>IFERROR(IF($F59="Raw",_xlfn.XLOOKUP(_xlfn.XLOOKUP(Tool_clean!$D59,'AveragePrices&amp;Codes'!$A:$A,'AveragePrices&amp;Codes'!$B:$B),AGRIBALYSE_Raw!$B:$B,AGRIBALYSE_Raw!V:V)*$E59,_xlfn.XLOOKUP(_xlfn.XLOOKUP(Tool_clean!$D59,'AveragePrices&amp;Codes'!$A:$A,'AveragePrices&amp;Codes'!$B:$B),AGRIBALYSE_Cooked!$C:$C,AGRIBALYSE_Cooked!W:W)*$E59),"")</f>
        <v>0</v>
      </c>
      <c r="T59">
        <f>IFERROR(IF($F59="Raw",_xlfn.XLOOKUP(_xlfn.XLOOKUP(Tool_clean!$D59,'AveragePrices&amp;Codes'!$A:$A,'AveragePrices&amp;Codes'!$B:$B),AGRIBALYSE_Raw!$B:$B,AGRIBALYSE_Raw!W:W)*$E59,_xlfn.XLOOKUP(_xlfn.XLOOKUP(Tool_clean!$D59,'AveragePrices&amp;Codes'!$A:$A,'AveragePrices&amp;Codes'!$B:$B),AGRIBALYSE_Cooked!$C:$C,AGRIBALYSE_Cooked!X:X)*$E59),"")</f>
        <v>0</v>
      </c>
      <c r="U59">
        <f>IFERROR(IF($F59="Raw",_xlfn.XLOOKUP(_xlfn.XLOOKUP(Tool_clean!$D59,'AveragePrices&amp;Codes'!$A:$A,'AveragePrices&amp;Codes'!$B:$B),AGRIBALYSE_Raw!$B:$B,AGRIBALYSE_Raw!X:X)*$E59,_xlfn.XLOOKUP(_xlfn.XLOOKUP(Tool_clean!$D59,'AveragePrices&amp;Codes'!$A:$A,'AveragePrices&amp;Codes'!$B:$B),AGRIBALYSE_Cooked!$C:$C,AGRIBALYSE_Cooked!Y:Y)*$E59),"")</f>
        <v>0</v>
      </c>
      <c r="V59">
        <f>IFERROR(IF($F59="Raw",_xlfn.XLOOKUP(_xlfn.XLOOKUP(Tool_clean!$D59,'AveragePrices&amp;Codes'!$A:$A,'AveragePrices&amp;Codes'!$B:$B),AGRIBALYSE_Raw!$B:$B,AGRIBALYSE_Raw!Y:Y)*$E59,_xlfn.XLOOKUP(_xlfn.XLOOKUP(Tool_clean!$D59,'AveragePrices&amp;Codes'!$A:$A,'AveragePrices&amp;Codes'!$B:$B),AGRIBALYSE_Cooked!$C:$C,AGRIBALYSE_Cooked!Z:Z)*$E59),"")</f>
        <v>0</v>
      </c>
      <c r="W59">
        <f>IFERROR(IF($F59="Raw",_xlfn.XLOOKUP(_xlfn.XLOOKUP(Tool_clean!$D59,'AveragePrices&amp;Codes'!$A:$A,'AveragePrices&amp;Codes'!$B:$B),AGRIBALYSE_Raw!$B:$B,AGRIBALYSE_Raw!Z:Z)*$E59,_xlfn.XLOOKUP(_xlfn.XLOOKUP(Tool_clean!$D59,'AveragePrices&amp;Codes'!$A:$A,'AveragePrices&amp;Codes'!$B:$B),AGRIBALYSE_Cooked!$C:$C,AGRIBALYSE_Cooked!AA:AA)*$E59),"")</f>
        <v>0</v>
      </c>
      <c r="X59">
        <f>IFERROR(IF($F59="Raw",_xlfn.XLOOKUP(_xlfn.XLOOKUP(Tool_clean!$D59,'AveragePrices&amp;Codes'!$A:$A,'AveragePrices&amp;Codes'!$B:$B),AGRIBALYSE_Raw!$B:$B,AGRIBALYSE_Raw!AA:AA)*$E59,_xlfn.XLOOKUP(_xlfn.XLOOKUP(Tool_clean!$D59,'AveragePrices&amp;Codes'!$A:$A,'AveragePrices&amp;Codes'!$B:$B),AGRIBALYSE_Cooked!$C:$C,AGRIBALYSE_Cooked!AB:AB)*$E59),"")</f>
        <v>0</v>
      </c>
      <c r="Y59">
        <f>IFERROR(IF($F59="Raw",_xlfn.XLOOKUP(_xlfn.XLOOKUP(Tool_clean!$D59,'AveragePrices&amp;Codes'!$A:$A,'AveragePrices&amp;Codes'!$B:$B),AGRIBALYSE_Raw!$B:$B,AGRIBALYSE_Raw!AB:AB)*$E59,_xlfn.XLOOKUP(_xlfn.XLOOKUP(Tool_clean!$D59,'AveragePrices&amp;Codes'!$A:$A,'AveragePrices&amp;Codes'!$B:$B),AGRIBALYSE_Cooked!$C:$C,AGRIBALYSE_Cooked!AC:AC)*$E59),"")</f>
        <v>0</v>
      </c>
      <c r="Z59">
        <f>IFERROR(IF($F59="Raw",_xlfn.XLOOKUP(_xlfn.XLOOKUP(Tool_clean!$D59,'AveragePrices&amp;Codes'!$A:$A,'AveragePrices&amp;Codes'!$B:$B),AGRIBALYSE_Raw!$B:$B,AGRIBALYSE_Raw!AC:AC)*$E59,_xlfn.XLOOKUP(_xlfn.XLOOKUP(Tool_clean!$D59,'AveragePrices&amp;Codes'!$A:$A,'AveragePrices&amp;Codes'!$B:$B),AGRIBALYSE_Cooked!$C:$C,AGRIBALYSE_Cooked!AD:AD)*$E59),"")</f>
        <v>0</v>
      </c>
      <c r="AA59">
        <f>IFERROR(IF($F59="Raw",_xlfn.XLOOKUP(_xlfn.XLOOKUP(Tool_clean!$D59,'AveragePrices&amp;Codes'!$A:$A,'AveragePrices&amp;Codes'!$B:$B),AGRIBALYSE_Raw!$B:$B,AGRIBALYSE_Raw!AD:AD)*$E59,_xlfn.XLOOKUP(_xlfn.XLOOKUP(Tool_clean!$D59,'AveragePrices&amp;Codes'!$A:$A,'AveragePrices&amp;Codes'!$B:$B),AGRIBALYSE_Cooked!$C:$C,AGRIBALYSE_Cooked!AE:AE)*$E59),"")</f>
        <v>0</v>
      </c>
      <c r="AB59" t="str" cm="1">
        <f t="array" ref="AB59">IFERROR(_xlfn.XLOOKUP(Tool_clean!$F59&amp;$E$2,'Cooking methods'!$A:$A&amp;'Cooking methods'!$B:$B,'Cooking methods'!C:C)*$E59,"")</f>
        <v/>
      </c>
      <c r="AC59" t="str" cm="1">
        <f t="array" ref="AC59">IFERROR(_xlfn.XLOOKUP(Tool_clean!$F59&amp;$E$2,'Cooking methods'!$A:$A&amp;'Cooking methods'!$B:$B,'Cooking methods'!D:D)*$E59,"")</f>
        <v/>
      </c>
      <c r="AD59" t="str" cm="1">
        <f t="array" ref="AD59">IFERROR(_xlfn.XLOOKUP(Tool_clean!$F59&amp;$E$2,'Cooking methods'!$A:$A&amp;'Cooking methods'!$B:$B,'Cooking methods'!E:E)*$E59,"")</f>
        <v/>
      </c>
      <c r="AE59" t="str" cm="1">
        <f t="array" ref="AE59">IFERROR(_xlfn.XLOOKUP(Tool_clean!$F59&amp;$E$2,'Cooking methods'!$A:$A&amp;'Cooking methods'!$B:$B,'Cooking methods'!F:F)*$E59,"")</f>
        <v/>
      </c>
      <c r="AF59" t="str" cm="1">
        <f t="array" ref="AF59">IFERROR(_xlfn.XLOOKUP(Tool_clean!$F59&amp;$E$2,'Cooking methods'!$A:$A&amp;'Cooking methods'!$B:$B,'Cooking methods'!G:G)*$E59,"")</f>
        <v/>
      </c>
      <c r="AG59" t="str" cm="1">
        <f t="array" ref="AG59">IFERROR(_xlfn.XLOOKUP(Tool_clean!$F59&amp;$E$2,'Cooking methods'!$A:$A&amp;'Cooking methods'!$B:$B,'Cooking methods'!H:H)*$E59,"")</f>
        <v/>
      </c>
      <c r="AH59" t="str" cm="1">
        <f t="array" ref="AH59">IFERROR(_xlfn.XLOOKUP(Tool_clean!$F59&amp;$E$2,'Cooking methods'!$A:$A&amp;'Cooking methods'!$B:$B,'Cooking methods'!I:I)*$E59,"")</f>
        <v/>
      </c>
      <c r="AI59" t="str" cm="1">
        <f t="array" ref="AI59">IFERROR(_xlfn.XLOOKUP(Tool_clean!$F59&amp;$E$2,'Cooking methods'!$A:$A&amp;'Cooking methods'!$B:$B,'Cooking methods'!J:J)*$E59,"")</f>
        <v/>
      </c>
      <c r="AJ59" t="str" cm="1">
        <f t="array" ref="AJ59">IFERROR(_xlfn.XLOOKUP(Tool_clean!$F59&amp;$E$2,'Cooking methods'!$A:$A&amp;'Cooking methods'!$B:$B,'Cooking methods'!K:K)*$E59,"")</f>
        <v/>
      </c>
      <c r="AK59" t="str" cm="1">
        <f t="array" ref="AK59">IFERROR(_xlfn.XLOOKUP(Tool_clean!$F59&amp;$E$2,'Cooking methods'!$A:$A&amp;'Cooking methods'!$B:$B,'Cooking methods'!L:L)*$E59,"")</f>
        <v/>
      </c>
      <c r="AL59" t="str" cm="1">
        <f t="array" ref="AL59">IFERROR(_xlfn.XLOOKUP(Tool_clean!$F59&amp;$E$2,'Cooking methods'!$A:$A&amp;'Cooking methods'!$B:$B,'Cooking methods'!M:M)*$E59,"")</f>
        <v/>
      </c>
      <c r="AM59" t="str" cm="1">
        <f t="array" ref="AM59">IFERROR(_xlfn.XLOOKUP(Tool_clean!$F59&amp;$E$2,'Cooking methods'!$A:$A&amp;'Cooking methods'!$B:$B,'Cooking methods'!N:N)*$E59,"")</f>
        <v/>
      </c>
      <c r="AN59" t="str" cm="1">
        <f t="array" ref="AN59">IFERROR(_xlfn.XLOOKUP(Tool_clean!$F59&amp;$E$2,'Cooking methods'!$A:$A&amp;'Cooking methods'!$B:$B,'Cooking methods'!O:O)*$E59,"")</f>
        <v/>
      </c>
      <c r="AO59" t="str" cm="1">
        <f t="array" ref="AO59">IFERROR(_xlfn.XLOOKUP(Tool_clean!$F59&amp;$E$2,'Cooking methods'!$A:$A&amp;'Cooking methods'!$B:$B,'Cooking methods'!P:P)*$E59,"")</f>
        <v/>
      </c>
      <c r="AP59" t="str" cm="1">
        <f t="array" ref="AP59">IFERROR(_xlfn.XLOOKUP(Tool_clean!$F59&amp;$E$2,'Cooking methods'!$A:$A&amp;'Cooking methods'!$B:$B,'Cooking methods'!Q:Q)*$E59,"")</f>
        <v/>
      </c>
      <c r="AQ59" t="str" cm="1">
        <f t="array" ref="AQ59">IFERROR(_xlfn.XLOOKUP(Tool_clean!$F59&amp;$E$2,'Cooking methods'!$A:$A&amp;'Cooking methods'!$B:$B,'Cooking methods'!R:R)*$E59,"")</f>
        <v/>
      </c>
      <c r="AR59" t="str" cm="1">
        <f t="array" ref="AR59">IFERROR(_xlfn.XLOOKUP(Tool_clean!$G59&amp;$E$2,'Waste management'!$A:$A&amp;'Waste management'!$B:$B,'Waste management'!C:C)*$E59,"")</f>
        <v/>
      </c>
      <c r="AS59" t="str" cm="1">
        <f t="array" ref="AS59">IFERROR(_xlfn.XLOOKUP(Tool_clean!$G59&amp;$E$2,'Waste management'!$A:$A&amp;'Waste management'!$B:$B,'Waste management'!D:D)*$E59,"")</f>
        <v/>
      </c>
      <c r="AT59" t="str" cm="1">
        <f t="array" ref="AT59">IFERROR(_xlfn.XLOOKUP(Tool_clean!$G59&amp;$E$2,'Waste management'!$A:$A&amp;'Waste management'!$B:$B,'Waste management'!E:E)*$E59,"")</f>
        <v/>
      </c>
      <c r="AU59" t="str" cm="1">
        <f t="array" ref="AU59">IFERROR(_xlfn.XLOOKUP(Tool_clean!$G59&amp;$E$2,'Waste management'!$A:$A&amp;'Waste management'!$B:$B,'Waste management'!F:F)*$E59,"")</f>
        <v/>
      </c>
      <c r="AV59" t="str" cm="1">
        <f t="array" ref="AV59">IFERROR(_xlfn.XLOOKUP(Tool_clean!$G59&amp;$E$2,'Waste management'!$A:$A&amp;'Waste management'!$B:$B,'Waste management'!G:G)*$E59,"")</f>
        <v/>
      </c>
      <c r="AW59" t="str" cm="1">
        <f t="array" ref="AW59">IFERROR(_xlfn.XLOOKUP(Tool_clean!$G59&amp;$E$2,'Waste management'!$A:$A&amp;'Waste management'!$B:$B,'Waste management'!H:H)*$E59,"")</f>
        <v/>
      </c>
      <c r="AX59" t="str" cm="1">
        <f t="array" ref="AX59">IFERROR(_xlfn.XLOOKUP(Tool_clean!$G59&amp;$E$2,'Waste management'!$A:$A&amp;'Waste management'!$B:$B,'Waste management'!I:I)*$E59,"")</f>
        <v/>
      </c>
      <c r="AY59" t="str" cm="1">
        <f t="array" ref="AY59">IFERROR(_xlfn.XLOOKUP(Tool_clean!$G59&amp;$E$2,'Waste management'!$A:$A&amp;'Waste management'!$B:$B,'Waste management'!J:J)*$E59,"")</f>
        <v/>
      </c>
      <c r="AZ59" t="str" cm="1">
        <f t="array" ref="AZ59">IFERROR(_xlfn.XLOOKUP(Tool_clean!$G59&amp;$E$2,'Waste management'!$A:$A&amp;'Waste management'!$B:$B,'Waste management'!K:K)*$E59,"")</f>
        <v/>
      </c>
      <c r="BA59" t="str" cm="1">
        <f t="array" ref="BA59">IFERROR(_xlfn.XLOOKUP(Tool_clean!$G59&amp;$E$2,'Waste management'!$A:$A&amp;'Waste management'!$B:$B,'Waste management'!L:L)*$E59,"")</f>
        <v/>
      </c>
      <c r="BB59" t="str" cm="1">
        <f t="array" ref="BB59">IFERROR(_xlfn.XLOOKUP(Tool_clean!$G59&amp;$E$2,'Waste management'!$A:$A&amp;'Waste management'!$B:$B,'Waste management'!M:M)*$E59,"")</f>
        <v/>
      </c>
      <c r="BC59" t="str" cm="1">
        <f t="array" ref="BC59">IFERROR(_xlfn.XLOOKUP(Tool_clean!$G59&amp;$E$2,'Waste management'!$A:$A&amp;'Waste management'!$B:$B,'Waste management'!N:N)*$E59,"")</f>
        <v/>
      </c>
      <c r="BD59" t="str" cm="1">
        <f t="array" ref="BD59">IFERROR(_xlfn.XLOOKUP(Tool_clean!$G59&amp;$E$2,'Waste management'!$A:$A&amp;'Waste management'!$B:$B,'Waste management'!O:O)*$E59,"")</f>
        <v/>
      </c>
      <c r="BE59" t="str" cm="1">
        <f t="array" ref="BE59">IFERROR(_xlfn.XLOOKUP(Tool_clean!$G59&amp;$E$2,'Waste management'!$A:$A&amp;'Waste management'!$B:$B,'Waste management'!P:P)*$E59,"")</f>
        <v/>
      </c>
      <c r="BF59" t="str" cm="1">
        <f t="array" ref="BF59">IFERROR(_xlfn.XLOOKUP(Tool_clean!$G59&amp;$E$2,'Waste management'!$A:$A&amp;'Waste management'!$B:$B,'Waste management'!Q:Q)*$E59,"")</f>
        <v/>
      </c>
      <c r="BG59" t="str" cm="1">
        <f t="array" ref="BG59">IFERROR(_xlfn.XLOOKUP(Tool_clean!$G59&amp;$E$2,'Waste management'!$A:$A&amp;'Waste management'!$B:$B,'Waste management'!R:R)*$E59,"")</f>
        <v/>
      </c>
      <c r="BH59" t="str">
        <f>IFERROR((L59+AR59+AB59)*_xlfn.XLOOKUP(Tool_clean!BH$4,Monetization_Factors!$A:$A,Monetization_Factors!$D:$D),"")</f>
        <v/>
      </c>
      <c r="BI59" t="str">
        <f>IFERROR((M59+AS59+AC59)*_xlfn.XLOOKUP(Tool_clean!BI$4,Monetization_Factors!$A:$A,Monetization_Factors!$D:$D),"")</f>
        <v/>
      </c>
      <c r="BJ59" t="str">
        <f>IFERROR((N59+AT59+AD59)*_xlfn.XLOOKUP(Tool_clean!BJ$4,Monetization_Factors!$A:$A,Monetization_Factors!$D:$D),"")</f>
        <v/>
      </c>
      <c r="BK59" t="str">
        <f>IFERROR((O59+AU59+AE59)*_xlfn.XLOOKUP(Tool_clean!BK$4,Monetization_Factors!$A:$A,Monetization_Factors!$D:$D),"")</f>
        <v/>
      </c>
      <c r="BL59" t="str">
        <f>IFERROR((P59+AV59+AF59)*_xlfn.XLOOKUP(Tool_clean!BL$4,Monetization_Factors!$A:$A,Monetization_Factors!$D:$D),"")</f>
        <v/>
      </c>
      <c r="BM59" t="str">
        <f>IFERROR((Q59+AW59+AG59)*_xlfn.XLOOKUP(Tool_clean!BM$4,Monetization_Factors!$A:$A,Monetization_Factors!$D:$D),"")</f>
        <v/>
      </c>
      <c r="BN59" t="str">
        <f>IFERROR((R59+AX59+AH59)*_xlfn.XLOOKUP(Tool_clean!BN$4,Monetization_Factors!$A:$A,Monetization_Factors!$D:$D),"")</f>
        <v/>
      </c>
      <c r="BO59" t="str">
        <f>IFERROR((S59+AY59+AI59)*_xlfn.XLOOKUP(Tool_clean!BO$4,Monetization_Factors!$A:$A,Monetization_Factors!$D:$D),"")</f>
        <v/>
      </c>
      <c r="BP59" t="str">
        <f>IFERROR((T59+AZ59+AJ59)*_xlfn.XLOOKUP(Tool_clean!BP$4,Monetization_Factors!$A:$A,Monetization_Factors!$D:$D),"")</f>
        <v/>
      </c>
      <c r="BQ59" t="str">
        <f>IFERROR((U59+BA59+AK59)*_xlfn.XLOOKUP(Tool_clean!BQ$4,Monetization_Factors!$A:$A,Monetization_Factors!$D:$D),"")</f>
        <v/>
      </c>
      <c r="BR59" t="str">
        <f>IFERROR((V59+BB59+AL59)*_xlfn.XLOOKUP(Tool_clean!BR$4,Monetization_Factors!$A:$A,Monetization_Factors!$D:$D),"")</f>
        <v/>
      </c>
      <c r="BS59" t="str">
        <f>IFERROR((W59+BC59+AM59)*_xlfn.XLOOKUP(Tool_clean!BS$4,Monetization_Factors!$A:$A,Monetization_Factors!$D:$D),"")</f>
        <v/>
      </c>
      <c r="BT59" t="str">
        <f>IFERROR((X59+BD59+AN59)*_xlfn.XLOOKUP(Tool_clean!BT$4,Monetization_Factors!$A:$A,Monetization_Factors!$D:$D),"")</f>
        <v/>
      </c>
      <c r="BU59" t="str">
        <f>IFERROR((Y59+BE59+AO59)*_xlfn.XLOOKUP(Tool_clean!BU$4,Monetization_Factors!$A:$A,Monetization_Factors!$D:$D),"")</f>
        <v/>
      </c>
      <c r="BV59" t="str">
        <f>IFERROR((Z59+BF59+AP59)*_xlfn.XLOOKUP(Tool_clean!BV$4,Monetization_Factors!$A:$A,Monetization_Factors!$D:$D),"")</f>
        <v/>
      </c>
      <c r="BW59" t="str">
        <f>IFERROR((AA59+BG59+AQ59)*_xlfn.XLOOKUP(Tool_clean!BW$4,Monetization_Factors!$A:$A,Monetization_Factors!$D:$D),"")</f>
        <v/>
      </c>
      <c r="BX59" s="38" t="str" cm="1">
        <f t="array" ref="BX59">IFERROR(_xlfn.IFS(I59&gt;0,I59*E59,I59="",J59*E59),"")</f>
        <v/>
      </c>
      <c r="BY59" s="38">
        <f t="shared" si="33"/>
        <v>0</v>
      </c>
      <c r="BZ59" s="38" t="str">
        <f t="shared" si="34"/>
        <v/>
      </c>
      <c r="CA59" s="38" t="str">
        <f t="shared" si="35"/>
        <v/>
      </c>
      <c r="CB59" t="str">
        <f t="shared" si="66"/>
        <v/>
      </c>
      <c r="CC59" t="str">
        <f t="shared" si="68"/>
        <v/>
      </c>
      <c r="CD59" t="str">
        <f t="shared" si="69"/>
        <v/>
      </c>
      <c r="CE59" t="str">
        <f t="shared" si="70"/>
        <v/>
      </c>
      <c r="CF59" t="str">
        <f t="shared" si="71"/>
        <v/>
      </c>
      <c r="CG59" t="str">
        <f t="shared" si="72"/>
        <v/>
      </c>
      <c r="CH59" t="str">
        <f t="shared" si="73"/>
        <v/>
      </c>
      <c r="CI59" t="str">
        <f t="shared" si="74"/>
        <v/>
      </c>
      <c r="CJ59" t="str">
        <f t="shared" si="75"/>
        <v/>
      </c>
      <c r="CK59" t="str">
        <f t="shared" si="76"/>
        <v/>
      </c>
      <c r="CL59" t="str">
        <f t="shared" si="77"/>
        <v/>
      </c>
      <c r="CM59" t="str">
        <f t="shared" si="78"/>
        <v/>
      </c>
      <c r="CN59" t="str">
        <f t="shared" si="79"/>
        <v/>
      </c>
      <c r="CO59" t="str">
        <f t="shared" si="80"/>
        <v/>
      </c>
      <c r="CP59" t="str">
        <f t="shared" si="81"/>
        <v/>
      </c>
      <c r="CQ59" t="str">
        <f t="shared" si="82"/>
        <v/>
      </c>
      <c r="CR59" t="str">
        <f t="shared" si="67"/>
        <v/>
      </c>
      <c r="CS59" t="str">
        <f t="shared" si="83"/>
        <v/>
      </c>
      <c r="CT59" t="str">
        <f t="shared" si="84"/>
        <v/>
      </c>
      <c r="CU59" t="str">
        <f t="shared" si="85"/>
        <v/>
      </c>
      <c r="CV59" t="str">
        <f t="shared" si="86"/>
        <v/>
      </c>
      <c r="CW59" t="str">
        <f t="shared" si="87"/>
        <v/>
      </c>
      <c r="CX59" t="str">
        <f t="shared" si="88"/>
        <v/>
      </c>
      <c r="CY59" t="str">
        <f t="shared" si="89"/>
        <v/>
      </c>
      <c r="CZ59" t="str">
        <f t="shared" si="90"/>
        <v/>
      </c>
      <c r="DA59" t="str">
        <f t="shared" si="91"/>
        <v/>
      </c>
      <c r="DB59" t="str">
        <f t="shared" si="92"/>
        <v/>
      </c>
      <c r="DC59" t="str">
        <f t="shared" si="93"/>
        <v/>
      </c>
      <c r="DD59" t="str">
        <f t="shared" si="94"/>
        <v/>
      </c>
      <c r="DE59" t="str">
        <f t="shared" si="95"/>
        <v/>
      </c>
      <c r="DF59" t="str">
        <f t="shared" si="96"/>
        <v/>
      </c>
      <c r="DG59" t="str">
        <f t="shared" si="97"/>
        <v/>
      </c>
      <c r="DH59" s="5" t="str">
        <f>IFERROR((CR59*$B$2*(1-$H59)*('CAR.CAP_per person'!B$2))/(_xlfn.XLOOKUP($E$2,EU_countries_GDP!$A$2:$A$29,EU_countries_GDP!$E$2:$E$29)),"")</f>
        <v/>
      </c>
      <c r="DI59" s="5" t="str">
        <f>IFERROR((CS59*$B$2*(1-$H59)*('CAR.CAP_per person'!C$2))/(_xlfn.XLOOKUP($E$2,EU_countries_GDP!$A$2:$A$29,EU_countries_GDP!$E$2:$E$29)),"")</f>
        <v/>
      </c>
      <c r="DJ59" s="5" t="str">
        <f>IFERROR((CT59*$B$2*(1-$H59)*('CAR.CAP_per person'!D$2))/(_xlfn.XLOOKUP($E$2,EU_countries_GDP!$A$2:$A$29,EU_countries_GDP!$E$2:$E$29)),"")</f>
        <v/>
      </c>
      <c r="DK59" s="5" t="str">
        <f>IFERROR((CU59*$B$2*(1-$H59)*('CAR.CAP_per person'!E$2))/(_xlfn.XLOOKUP($E$2,EU_countries_GDP!$A$2:$A$29,EU_countries_GDP!$E$2:$E$29)),"")</f>
        <v/>
      </c>
      <c r="DL59" s="5" t="str">
        <f>IFERROR((CV59*$B$2*(1-$H59)*('CAR.CAP_per person'!F$2))/(_xlfn.XLOOKUP($E$2,EU_countries_GDP!$A$2:$A$29,EU_countries_GDP!$E$2:$E$29)),"")</f>
        <v/>
      </c>
      <c r="DM59" s="5" t="str">
        <f>IFERROR((CW59*$B$2*(1-$H59)*('CAR.CAP_per person'!G$2))/(_xlfn.XLOOKUP($E$2,EU_countries_GDP!$A$2:$A$29,EU_countries_GDP!$E$2:$E$29)),"")</f>
        <v/>
      </c>
      <c r="DN59" s="5" t="str">
        <f>IFERROR((CX59*$B$2*(1-$H59)*('CAR.CAP_per person'!H$2))/(_xlfn.XLOOKUP($E$2,EU_countries_GDP!$A$2:$A$29,EU_countries_GDP!$E$2:$E$29)),"")</f>
        <v/>
      </c>
      <c r="DO59" s="5" t="str">
        <f>IFERROR((CY59*$B$2*(1-$H59)*('CAR.CAP_per person'!I$2))/(_xlfn.XLOOKUP($E$2,EU_countries_GDP!$A$2:$A$29,EU_countries_GDP!$E$2:$E$29)),"")</f>
        <v/>
      </c>
      <c r="DP59" s="5" t="str">
        <f>IFERROR((CZ59*$B$2*(1-$H59)*('CAR.CAP_per person'!J$2))/(_xlfn.XLOOKUP($E$2,EU_countries_GDP!$A$2:$A$29,EU_countries_GDP!$E$2:$E$29)),"")</f>
        <v/>
      </c>
      <c r="DQ59" s="5" t="str">
        <f>IFERROR((DA59*$B$2*(1-$H59)*('CAR.CAP_per person'!K$2))/(_xlfn.XLOOKUP($E$2,EU_countries_GDP!$A$2:$A$29,EU_countries_GDP!$E$2:$E$29)),"")</f>
        <v/>
      </c>
      <c r="DR59" s="5" t="str">
        <f>IFERROR((DB59*$B$2*(1-$H59)*('CAR.CAP_per person'!L$2))/(_xlfn.XLOOKUP($E$2,EU_countries_GDP!$A$2:$A$29,EU_countries_GDP!$E$2:$E$29)),"")</f>
        <v/>
      </c>
      <c r="DS59" s="5" t="str">
        <f>IFERROR((DC59*$B$2*(1-$H59)*('CAR.CAP_per person'!M$2))/(_xlfn.XLOOKUP($E$2,EU_countries_GDP!$A$2:$A$29,EU_countries_GDP!$E$2:$E$29)),"")</f>
        <v/>
      </c>
      <c r="DT59" s="5" t="str">
        <f>IFERROR((DD59*$B$2*(1-$H59)*('CAR.CAP_per person'!N$2))/(_xlfn.XLOOKUP($E$2,EU_countries_GDP!$A$2:$A$29,EU_countries_GDP!$E$2:$E$29)),"")</f>
        <v/>
      </c>
      <c r="DU59" s="5" t="str">
        <f>IFERROR((DE59*$B$2*(1-$H59)*('CAR.CAP_per person'!O$2))/(_xlfn.XLOOKUP($E$2,EU_countries_GDP!$A$2:$A$29,EU_countries_GDP!$E$2:$E$29)),"")</f>
        <v/>
      </c>
      <c r="DV59" s="5" t="str">
        <f>IFERROR((DF59*$B$2*(1-$H59)*('CAR.CAP_per person'!P$2))/(_xlfn.XLOOKUP($E$2,EU_countries_GDP!$A$2:$A$29,EU_countries_GDP!$E$2:$E$29)),"")</f>
        <v/>
      </c>
      <c r="DW59" s="5" t="str">
        <f>IFERROR((DG59*$B$2*(1-$H59)*('CAR.CAP_per person'!Q$2))/(_xlfn.XLOOKUP($E$2,EU_countries_GDP!$A$2:$A$29,EU_countries_GDP!$E$2:$E$29)),"")</f>
        <v/>
      </c>
    </row>
    <row r="60" spans="2:127">
      <c r="B60" t="str">
        <f>_xlfn.XLOOKUP(D60,Table5[Ingredient],Table5[Category],"",FALSE)</f>
        <v/>
      </c>
      <c r="C60" s="33"/>
      <c r="D60" s="33"/>
      <c r="E60" s="33"/>
      <c r="F60" s="33"/>
      <c r="G60" s="33"/>
      <c r="H60" s="33"/>
      <c r="I60" s="33"/>
      <c r="J60" s="37" t="str">
        <f>IFERROR(INDEX('AveragePrices&amp;Codes'!G:AG, MATCH($D60, 'AveragePrices&amp;Codes'!$A:$A, 0), MATCH(Tool_clean!$E$2, 'AveragePrices&amp;Codes'!$G$1:$AG$1, 0)),"")</f>
        <v/>
      </c>
      <c r="K60" s="37" t="str">
        <f t="shared" si="32"/>
        <v/>
      </c>
      <c r="L60">
        <f>IFERROR(IF($F60="Raw",_xlfn.XLOOKUP(_xlfn.XLOOKUP(Tool_clean!$D60,'AveragePrices&amp;Codes'!$A:$A,'AveragePrices&amp;Codes'!$B:$B),AGRIBALYSE_Raw!$B:$B,AGRIBALYSE_Raw!O:O)*$E60,_xlfn.XLOOKUP(_xlfn.XLOOKUP(Tool_clean!$D60,'AveragePrices&amp;Codes'!$A:$A,'AveragePrices&amp;Codes'!$B:$B),AGRIBALYSE_Cooked!$C:$C,AGRIBALYSE_Cooked!P:P)*$E60),"")</f>
        <v>0</v>
      </c>
      <c r="M60">
        <f>IFERROR(IF($F60="Raw",_xlfn.XLOOKUP(_xlfn.XLOOKUP(Tool_clean!$D60,'AveragePrices&amp;Codes'!$A:$A,'AveragePrices&amp;Codes'!$B:$B),AGRIBALYSE_Raw!$B:$B,AGRIBALYSE_Raw!P:P)*$E60,_xlfn.XLOOKUP(_xlfn.XLOOKUP(Tool_clean!$D60,'AveragePrices&amp;Codes'!$A:$A,'AveragePrices&amp;Codes'!$B:$B),AGRIBALYSE_Cooked!$C:$C,AGRIBALYSE_Cooked!Q:Q)*$E60),"")</f>
        <v>0</v>
      </c>
      <c r="N60">
        <f>IFERROR(IF($F60="Raw",_xlfn.XLOOKUP(_xlfn.XLOOKUP(Tool_clean!$D60,'AveragePrices&amp;Codes'!$A:$A,'AveragePrices&amp;Codes'!$B:$B),AGRIBALYSE_Raw!$B:$B,AGRIBALYSE_Raw!Q:Q)*$E60,_xlfn.XLOOKUP(_xlfn.XLOOKUP(Tool_clean!$D60,'AveragePrices&amp;Codes'!$A:$A,'AveragePrices&amp;Codes'!$B:$B),AGRIBALYSE_Cooked!$C:$C,AGRIBALYSE_Cooked!R:R)*$E60),"")</f>
        <v>0</v>
      </c>
      <c r="O60">
        <f>IFERROR(IF($F60="Raw",_xlfn.XLOOKUP(_xlfn.XLOOKUP(Tool_clean!$D60,'AveragePrices&amp;Codes'!$A:$A,'AveragePrices&amp;Codes'!$B:$B),AGRIBALYSE_Raw!$B:$B,AGRIBALYSE_Raw!R:R)*$E60,_xlfn.XLOOKUP(_xlfn.XLOOKUP(Tool_clean!$D60,'AveragePrices&amp;Codes'!$A:$A,'AveragePrices&amp;Codes'!$B:$B),AGRIBALYSE_Cooked!$C:$C,AGRIBALYSE_Cooked!S:S)*$E60),"")</f>
        <v>0</v>
      </c>
      <c r="P60">
        <f>IFERROR(IF($F60="Raw",_xlfn.XLOOKUP(_xlfn.XLOOKUP(Tool_clean!$D60,'AveragePrices&amp;Codes'!$A:$A,'AveragePrices&amp;Codes'!$B:$B),AGRIBALYSE_Raw!$B:$B,AGRIBALYSE_Raw!S:S)*$E60,_xlfn.XLOOKUP(_xlfn.XLOOKUP(Tool_clean!$D60,'AveragePrices&amp;Codes'!$A:$A,'AveragePrices&amp;Codes'!$B:$B),AGRIBALYSE_Cooked!$C:$C,AGRIBALYSE_Cooked!T:T)*$E60),"")</f>
        <v>0</v>
      </c>
      <c r="Q60">
        <f>IFERROR(IF($F60="Raw",_xlfn.XLOOKUP(_xlfn.XLOOKUP(Tool_clean!$D60,'AveragePrices&amp;Codes'!$A:$A,'AveragePrices&amp;Codes'!$B:$B),AGRIBALYSE_Raw!$B:$B,AGRIBALYSE_Raw!T:T)*$E60,_xlfn.XLOOKUP(_xlfn.XLOOKUP(Tool_clean!$D60,'AveragePrices&amp;Codes'!$A:$A,'AveragePrices&amp;Codes'!$B:$B),AGRIBALYSE_Cooked!$C:$C,AGRIBALYSE_Cooked!U:U)*$E60),"")</f>
        <v>0</v>
      </c>
      <c r="R60">
        <f>IFERROR(IF($F60="Raw",_xlfn.XLOOKUP(_xlfn.XLOOKUP(Tool_clean!$D60,'AveragePrices&amp;Codes'!$A:$A,'AveragePrices&amp;Codes'!$B:$B),AGRIBALYSE_Raw!$B:$B,AGRIBALYSE_Raw!U:U)*$E60,_xlfn.XLOOKUP(_xlfn.XLOOKUP(Tool_clean!$D60,'AveragePrices&amp;Codes'!$A:$A,'AveragePrices&amp;Codes'!$B:$B),AGRIBALYSE_Cooked!$C:$C,AGRIBALYSE_Cooked!V:V)*$E60),"")</f>
        <v>0</v>
      </c>
      <c r="S60">
        <f>IFERROR(IF($F60="Raw",_xlfn.XLOOKUP(_xlfn.XLOOKUP(Tool_clean!$D60,'AveragePrices&amp;Codes'!$A:$A,'AveragePrices&amp;Codes'!$B:$B),AGRIBALYSE_Raw!$B:$B,AGRIBALYSE_Raw!V:V)*$E60,_xlfn.XLOOKUP(_xlfn.XLOOKUP(Tool_clean!$D60,'AveragePrices&amp;Codes'!$A:$A,'AveragePrices&amp;Codes'!$B:$B),AGRIBALYSE_Cooked!$C:$C,AGRIBALYSE_Cooked!W:W)*$E60),"")</f>
        <v>0</v>
      </c>
      <c r="T60">
        <f>IFERROR(IF($F60="Raw",_xlfn.XLOOKUP(_xlfn.XLOOKUP(Tool_clean!$D60,'AveragePrices&amp;Codes'!$A:$A,'AveragePrices&amp;Codes'!$B:$B),AGRIBALYSE_Raw!$B:$B,AGRIBALYSE_Raw!W:W)*$E60,_xlfn.XLOOKUP(_xlfn.XLOOKUP(Tool_clean!$D60,'AveragePrices&amp;Codes'!$A:$A,'AveragePrices&amp;Codes'!$B:$B),AGRIBALYSE_Cooked!$C:$C,AGRIBALYSE_Cooked!X:X)*$E60),"")</f>
        <v>0</v>
      </c>
      <c r="U60">
        <f>IFERROR(IF($F60="Raw",_xlfn.XLOOKUP(_xlfn.XLOOKUP(Tool_clean!$D60,'AveragePrices&amp;Codes'!$A:$A,'AveragePrices&amp;Codes'!$B:$B),AGRIBALYSE_Raw!$B:$B,AGRIBALYSE_Raw!X:X)*$E60,_xlfn.XLOOKUP(_xlfn.XLOOKUP(Tool_clean!$D60,'AveragePrices&amp;Codes'!$A:$A,'AveragePrices&amp;Codes'!$B:$B),AGRIBALYSE_Cooked!$C:$C,AGRIBALYSE_Cooked!Y:Y)*$E60),"")</f>
        <v>0</v>
      </c>
      <c r="V60">
        <f>IFERROR(IF($F60="Raw",_xlfn.XLOOKUP(_xlfn.XLOOKUP(Tool_clean!$D60,'AveragePrices&amp;Codes'!$A:$A,'AveragePrices&amp;Codes'!$B:$B),AGRIBALYSE_Raw!$B:$B,AGRIBALYSE_Raw!Y:Y)*$E60,_xlfn.XLOOKUP(_xlfn.XLOOKUP(Tool_clean!$D60,'AveragePrices&amp;Codes'!$A:$A,'AveragePrices&amp;Codes'!$B:$B),AGRIBALYSE_Cooked!$C:$C,AGRIBALYSE_Cooked!Z:Z)*$E60),"")</f>
        <v>0</v>
      </c>
      <c r="W60">
        <f>IFERROR(IF($F60="Raw",_xlfn.XLOOKUP(_xlfn.XLOOKUP(Tool_clean!$D60,'AveragePrices&amp;Codes'!$A:$A,'AveragePrices&amp;Codes'!$B:$B),AGRIBALYSE_Raw!$B:$B,AGRIBALYSE_Raw!Z:Z)*$E60,_xlfn.XLOOKUP(_xlfn.XLOOKUP(Tool_clean!$D60,'AveragePrices&amp;Codes'!$A:$A,'AveragePrices&amp;Codes'!$B:$B),AGRIBALYSE_Cooked!$C:$C,AGRIBALYSE_Cooked!AA:AA)*$E60),"")</f>
        <v>0</v>
      </c>
      <c r="X60">
        <f>IFERROR(IF($F60="Raw",_xlfn.XLOOKUP(_xlfn.XLOOKUP(Tool_clean!$D60,'AveragePrices&amp;Codes'!$A:$A,'AveragePrices&amp;Codes'!$B:$B),AGRIBALYSE_Raw!$B:$B,AGRIBALYSE_Raw!AA:AA)*$E60,_xlfn.XLOOKUP(_xlfn.XLOOKUP(Tool_clean!$D60,'AveragePrices&amp;Codes'!$A:$A,'AveragePrices&amp;Codes'!$B:$B),AGRIBALYSE_Cooked!$C:$C,AGRIBALYSE_Cooked!AB:AB)*$E60),"")</f>
        <v>0</v>
      </c>
      <c r="Y60">
        <f>IFERROR(IF($F60="Raw",_xlfn.XLOOKUP(_xlfn.XLOOKUP(Tool_clean!$D60,'AveragePrices&amp;Codes'!$A:$A,'AveragePrices&amp;Codes'!$B:$B),AGRIBALYSE_Raw!$B:$B,AGRIBALYSE_Raw!AB:AB)*$E60,_xlfn.XLOOKUP(_xlfn.XLOOKUP(Tool_clean!$D60,'AveragePrices&amp;Codes'!$A:$A,'AveragePrices&amp;Codes'!$B:$B),AGRIBALYSE_Cooked!$C:$C,AGRIBALYSE_Cooked!AC:AC)*$E60),"")</f>
        <v>0</v>
      </c>
      <c r="Z60">
        <f>IFERROR(IF($F60="Raw",_xlfn.XLOOKUP(_xlfn.XLOOKUP(Tool_clean!$D60,'AveragePrices&amp;Codes'!$A:$A,'AveragePrices&amp;Codes'!$B:$B),AGRIBALYSE_Raw!$B:$B,AGRIBALYSE_Raw!AC:AC)*$E60,_xlfn.XLOOKUP(_xlfn.XLOOKUP(Tool_clean!$D60,'AveragePrices&amp;Codes'!$A:$A,'AveragePrices&amp;Codes'!$B:$B),AGRIBALYSE_Cooked!$C:$C,AGRIBALYSE_Cooked!AD:AD)*$E60),"")</f>
        <v>0</v>
      </c>
      <c r="AA60">
        <f>IFERROR(IF($F60="Raw",_xlfn.XLOOKUP(_xlfn.XLOOKUP(Tool_clean!$D60,'AveragePrices&amp;Codes'!$A:$A,'AveragePrices&amp;Codes'!$B:$B),AGRIBALYSE_Raw!$B:$B,AGRIBALYSE_Raw!AD:AD)*$E60,_xlfn.XLOOKUP(_xlfn.XLOOKUP(Tool_clean!$D60,'AveragePrices&amp;Codes'!$A:$A,'AveragePrices&amp;Codes'!$B:$B),AGRIBALYSE_Cooked!$C:$C,AGRIBALYSE_Cooked!AE:AE)*$E60),"")</f>
        <v>0</v>
      </c>
      <c r="AB60" t="str" cm="1">
        <f t="array" ref="AB60">IFERROR(_xlfn.XLOOKUP(Tool_clean!$F60&amp;$E$2,'Cooking methods'!$A:$A&amp;'Cooking methods'!$B:$B,'Cooking methods'!C:C)*$E60,"")</f>
        <v/>
      </c>
      <c r="AC60" t="str" cm="1">
        <f t="array" ref="AC60">IFERROR(_xlfn.XLOOKUP(Tool_clean!$F60&amp;$E$2,'Cooking methods'!$A:$A&amp;'Cooking methods'!$B:$B,'Cooking methods'!D:D)*$E60,"")</f>
        <v/>
      </c>
      <c r="AD60" t="str" cm="1">
        <f t="array" ref="AD60">IFERROR(_xlfn.XLOOKUP(Tool_clean!$F60&amp;$E$2,'Cooking methods'!$A:$A&amp;'Cooking methods'!$B:$B,'Cooking methods'!E:E)*$E60,"")</f>
        <v/>
      </c>
      <c r="AE60" t="str" cm="1">
        <f t="array" ref="AE60">IFERROR(_xlfn.XLOOKUP(Tool_clean!$F60&amp;$E$2,'Cooking methods'!$A:$A&amp;'Cooking methods'!$B:$B,'Cooking methods'!F:F)*$E60,"")</f>
        <v/>
      </c>
      <c r="AF60" t="str" cm="1">
        <f t="array" ref="AF60">IFERROR(_xlfn.XLOOKUP(Tool_clean!$F60&amp;$E$2,'Cooking methods'!$A:$A&amp;'Cooking methods'!$B:$B,'Cooking methods'!G:G)*$E60,"")</f>
        <v/>
      </c>
      <c r="AG60" t="str" cm="1">
        <f t="array" ref="AG60">IFERROR(_xlfn.XLOOKUP(Tool_clean!$F60&amp;$E$2,'Cooking methods'!$A:$A&amp;'Cooking methods'!$B:$B,'Cooking methods'!H:H)*$E60,"")</f>
        <v/>
      </c>
      <c r="AH60" t="str" cm="1">
        <f t="array" ref="AH60">IFERROR(_xlfn.XLOOKUP(Tool_clean!$F60&amp;$E$2,'Cooking methods'!$A:$A&amp;'Cooking methods'!$B:$B,'Cooking methods'!I:I)*$E60,"")</f>
        <v/>
      </c>
      <c r="AI60" t="str" cm="1">
        <f t="array" ref="AI60">IFERROR(_xlfn.XLOOKUP(Tool_clean!$F60&amp;$E$2,'Cooking methods'!$A:$A&amp;'Cooking methods'!$B:$B,'Cooking methods'!J:J)*$E60,"")</f>
        <v/>
      </c>
      <c r="AJ60" t="str" cm="1">
        <f t="array" ref="AJ60">IFERROR(_xlfn.XLOOKUP(Tool_clean!$F60&amp;$E$2,'Cooking methods'!$A:$A&amp;'Cooking methods'!$B:$B,'Cooking methods'!K:K)*$E60,"")</f>
        <v/>
      </c>
      <c r="AK60" t="str" cm="1">
        <f t="array" ref="AK60">IFERROR(_xlfn.XLOOKUP(Tool_clean!$F60&amp;$E$2,'Cooking methods'!$A:$A&amp;'Cooking methods'!$B:$B,'Cooking methods'!L:L)*$E60,"")</f>
        <v/>
      </c>
      <c r="AL60" t="str" cm="1">
        <f t="array" ref="AL60">IFERROR(_xlfn.XLOOKUP(Tool_clean!$F60&amp;$E$2,'Cooking methods'!$A:$A&amp;'Cooking methods'!$B:$B,'Cooking methods'!M:M)*$E60,"")</f>
        <v/>
      </c>
      <c r="AM60" t="str" cm="1">
        <f t="array" ref="AM60">IFERROR(_xlfn.XLOOKUP(Tool_clean!$F60&amp;$E$2,'Cooking methods'!$A:$A&amp;'Cooking methods'!$B:$B,'Cooking methods'!N:N)*$E60,"")</f>
        <v/>
      </c>
      <c r="AN60" t="str" cm="1">
        <f t="array" ref="AN60">IFERROR(_xlfn.XLOOKUP(Tool_clean!$F60&amp;$E$2,'Cooking methods'!$A:$A&amp;'Cooking methods'!$B:$B,'Cooking methods'!O:O)*$E60,"")</f>
        <v/>
      </c>
      <c r="AO60" t="str" cm="1">
        <f t="array" ref="AO60">IFERROR(_xlfn.XLOOKUP(Tool_clean!$F60&amp;$E$2,'Cooking methods'!$A:$A&amp;'Cooking methods'!$B:$B,'Cooking methods'!P:P)*$E60,"")</f>
        <v/>
      </c>
      <c r="AP60" t="str" cm="1">
        <f t="array" ref="AP60">IFERROR(_xlfn.XLOOKUP(Tool_clean!$F60&amp;$E$2,'Cooking methods'!$A:$A&amp;'Cooking methods'!$B:$B,'Cooking methods'!Q:Q)*$E60,"")</f>
        <v/>
      </c>
      <c r="AQ60" t="str" cm="1">
        <f t="array" ref="AQ60">IFERROR(_xlfn.XLOOKUP(Tool_clean!$F60&amp;$E$2,'Cooking methods'!$A:$A&amp;'Cooking methods'!$B:$B,'Cooking methods'!R:R)*$E60,"")</f>
        <v/>
      </c>
      <c r="AR60" t="str" cm="1">
        <f t="array" ref="AR60">IFERROR(_xlfn.XLOOKUP(Tool_clean!$G60&amp;$E$2,'Waste management'!$A:$A&amp;'Waste management'!$B:$B,'Waste management'!C:C)*$E60,"")</f>
        <v/>
      </c>
      <c r="AS60" t="str" cm="1">
        <f t="array" ref="AS60">IFERROR(_xlfn.XLOOKUP(Tool_clean!$G60&amp;$E$2,'Waste management'!$A:$A&amp;'Waste management'!$B:$B,'Waste management'!D:D)*$E60,"")</f>
        <v/>
      </c>
      <c r="AT60" t="str" cm="1">
        <f t="array" ref="AT60">IFERROR(_xlfn.XLOOKUP(Tool_clean!$G60&amp;$E$2,'Waste management'!$A:$A&amp;'Waste management'!$B:$B,'Waste management'!E:E)*$E60,"")</f>
        <v/>
      </c>
      <c r="AU60" t="str" cm="1">
        <f t="array" ref="AU60">IFERROR(_xlfn.XLOOKUP(Tool_clean!$G60&amp;$E$2,'Waste management'!$A:$A&amp;'Waste management'!$B:$B,'Waste management'!F:F)*$E60,"")</f>
        <v/>
      </c>
      <c r="AV60" t="str" cm="1">
        <f t="array" ref="AV60">IFERROR(_xlfn.XLOOKUP(Tool_clean!$G60&amp;$E$2,'Waste management'!$A:$A&amp;'Waste management'!$B:$B,'Waste management'!G:G)*$E60,"")</f>
        <v/>
      </c>
      <c r="AW60" t="str" cm="1">
        <f t="array" ref="AW60">IFERROR(_xlfn.XLOOKUP(Tool_clean!$G60&amp;$E$2,'Waste management'!$A:$A&amp;'Waste management'!$B:$B,'Waste management'!H:H)*$E60,"")</f>
        <v/>
      </c>
      <c r="AX60" t="str" cm="1">
        <f t="array" ref="AX60">IFERROR(_xlfn.XLOOKUP(Tool_clean!$G60&amp;$E$2,'Waste management'!$A:$A&amp;'Waste management'!$B:$B,'Waste management'!I:I)*$E60,"")</f>
        <v/>
      </c>
      <c r="AY60" t="str" cm="1">
        <f t="array" ref="AY60">IFERROR(_xlfn.XLOOKUP(Tool_clean!$G60&amp;$E$2,'Waste management'!$A:$A&amp;'Waste management'!$B:$B,'Waste management'!J:J)*$E60,"")</f>
        <v/>
      </c>
      <c r="AZ60" t="str" cm="1">
        <f t="array" ref="AZ60">IFERROR(_xlfn.XLOOKUP(Tool_clean!$G60&amp;$E$2,'Waste management'!$A:$A&amp;'Waste management'!$B:$B,'Waste management'!K:K)*$E60,"")</f>
        <v/>
      </c>
      <c r="BA60" t="str" cm="1">
        <f t="array" ref="BA60">IFERROR(_xlfn.XLOOKUP(Tool_clean!$G60&amp;$E$2,'Waste management'!$A:$A&amp;'Waste management'!$B:$B,'Waste management'!L:L)*$E60,"")</f>
        <v/>
      </c>
      <c r="BB60" t="str" cm="1">
        <f t="array" ref="BB60">IFERROR(_xlfn.XLOOKUP(Tool_clean!$G60&amp;$E$2,'Waste management'!$A:$A&amp;'Waste management'!$B:$B,'Waste management'!M:M)*$E60,"")</f>
        <v/>
      </c>
      <c r="BC60" t="str" cm="1">
        <f t="array" ref="BC60">IFERROR(_xlfn.XLOOKUP(Tool_clean!$G60&amp;$E$2,'Waste management'!$A:$A&amp;'Waste management'!$B:$B,'Waste management'!N:N)*$E60,"")</f>
        <v/>
      </c>
      <c r="BD60" t="str" cm="1">
        <f t="array" ref="BD60">IFERROR(_xlfn.XLOOKUP(Tool_clean!$G60&amp;$E$2,'Waste management'!$A:$A&amp;'Waste management'!$B:$B,'Waste management'!O:O)*$E60,"")</f>
        <v/>
      </c>
      <c r="BE60" t="str" cm="1">
        <f t="array" ref="BE60">IFERROR(_xlfn.XLOOKUP(Tool_clean!$G60&amp;$E$2,'Waste management'!$A:$A&amp;'Waste management'!$B:$B,'Waste management'!P:P)*$E60,"")</f>
        <v/>
      </c>
      <c r="BF60" t="str" cm="1">
        <f t="array" ref="BF60">IFERROR(_xlfn.XLOOKUP(Tool_clean!$G60&amp;$E$2,'Waste management'!$A:$A&amp;'Waste management'!$B:$B,'Waste management'!Q:Q)*$E60,"")</f>
        <v/>
      </c>
      <c r="BG60" t="str" cm="1">
        <f t="array" ref="BG60">IFERROR(_xlfn.XLOOKUP(Tool_clean!$G60&amp;$E$2,'Waste management'!$A:$A&amp;'Waste management'!$B:$B,'Waste management'!R:R)*$E60,"")</f>
        <v/>
      </c>
      <c r="BH60" t="str">
        <f>IFERROR((L60+AR60+AB60)*_xlfn.XLOOKUP(Tool_clean!BH$4,Monetization_Factors!$A:$A,Monetization_Factors!$D:$D),"")</f>
        <v/>
      </c>
      <c r="BI60" t="str">
        <f>IFERROR((M60+AS60+AC60)*_xlfn.XLOOKUP(Tool_clean!BI$4,Monetization_Factors!$A:$A,Monetization_Factors!$D:$D),"")</f>
        <v/>
      </c>
      <c r="BJ60" t="str">
        <f>IFERROR((N60+AT60+AD60)*_xlfn.XLOOKUP(Tool_clean!BJ$4,Monetization_Factors!$A:$A,Monetization_Factors!$D:$D),"")</f>
        <v/>
      </c>
      <c r="BK60" t="str">
        <f>IFERROR((O60+AU60+AE60)*_xlfn.XLOOKUP(Tool_clean!BK$4,Monetization_Factors!$A:$A,Monetization_Factors!$D:$D),"")</f>
        <v/>
      </c>
      <c r="BL60" t="str">
        <f>IFERROR((P60+AV60+AF60)*_xlfn.XLOOKUP(Tool_clean!BL$4,Monetization_Factors!$A:$A,Monetization_Factors!$D:$D),"")</f>
        <v/>
      </c>
      <c r="BM60" t="str">
        <f>IFERROR((Q60+AW60+AG60)*_xlfn.XLOOKUP(Tool_clean!BM$4,Monetization_Factors!$A:$A,Monetization_Factors!$D:$D),"")</f>
        <v/>
      </c>
      <c r="BN60" t="str">
        <f>IFERROR((R60+AX60+AH60)*_xlfn.XLOOKUP(Tool_clean!BN$4,Monetization_Factors!$A:$A,Monetization_Factors!$D:$D),"")</f>
        <v/>
      </c>
      <c r="BO60" t="str">
        <f>IFERROR((S60+AY60+AI60)*_xlfn.XLOOKUP(Tool_clean!BO$4,Monetization_Factors!$A:$A,Monetization_Factors!$D:$D),"")</f>
        <v/>
      </c>
      <c r="BP60" t="str">
        <f>IFERROR((T60+AZ60+AJ60)*_xlfn.XLOOKUP(Tool_clean!BP$4,Monetization_Factors!$A:$A,Monetization_Factors!$D:$D),"")</f>
        <v/>
      </c>
      <c r="BQ60" t="str">
        <f>IFERROR((U60+BA60+AK60)*_xlfn.XLOOKUP(Tool_clean!BQ$4,Monetization_Factors!$A:$A,Monetization_Factors!$D:$D),"")</f>
        <v/>
      </c>
      <c r="BR60" t="str">
        <f>IFERROR((V60+BB60+AL60)*_xlfn.XLOOKUP(Tool_clean!BR$4,Monetization_Factors!$A:$A,Monetization_Factors!$D:$D),"")</f>
        <v/>
      </c>
      <c r="BS60" t="str">
        <f>IFERROR((W60+BC60+AM60)*_xlfn.XLOOKUP(Tool_clean!BS$4,Monetization_Factors!$A:$A,Monetization_Factors!$D:$D),"")</f>
        <v/>
      </c>
      <c r="BT60" t="str">
        <f>IFERROR((X60+BD60+AN60)*_xlfn.XLOOKUP(Tool_clean!BT$4,Monetization_Factors!$A:$A,Monetization_Factors!$D:$D),"")</f>
        <v/>
      </c>
      <c r="BU60" t="str">
        <f>IFERROR((Y60+BE60+AO60)*_xlfn.XLOOKUP(Tool_clean!BU$4,Monetization_Factors!$A:$A,Monetization_Factors!$D:$D),"")</f>
        <v/>
      </c>
      <c r="BV60" t="str">
        <f>IFERROR((Z60+BF60+AP60)*_xlfn.XLOOKUP(Tool_clean!BV$4,Monetization_Factors!$A:$A,Monetization_Factors!$D:$D),"")</f>
        <v/>
      </c>
      <c r="BW60" t="str">
        <f>IFERROR((AA60+BG60+AQ60)*_xlfn.XLOOKUP(Tool_clean!BW$4,Monetization_Factors!$A:$A,Monetization_Factors!$D:$D),"")</f>
        <v/>
      </c>
      <c r="BX60" s="38" t="str" cm="1">
        <f t="array" ref="BX60">IFERROR(_xlfn.IFS(I60&gt;0,I60*E60,I60="",J60*E60),"")</f>
        <v/>
      </c>
      <c r="BY60" s="38">
        <f t="shared" si="33"/>
        <v>0</v>
      </c>
      <c r="BZ60" s="38" t="str">
        <f t="shared" si="34"/>
        <v/>
      </c>
      <c r="CA60" s="38" t="str">
        <f t="shared" si="35"/>
        <v/>
      </c>
      <c r="CB60" t="str">
        <f t="shared" si="66"/>
        <v/>
      </c>
      <c r="CC60" t="str">
        <f t="shared" si="68"/>
        <v/>
      </c>
      <c r="CD60" t="str">
        <f t="shared" si="69"/>
        <v/>
      </c>
      <c r="CE60" t="str">
        <f t="shared" si="70"/>
        <v/>
      </c>
      <c r="CF60" t="str">
        <f t="shared" si="71"/>
        <v/>
      </c>
      <c r="CG60" t="str">
        <f t="shared" si="72"/>
        <v/>
      </c>
      <c r="CH60" t="str">
        <f t="shared" si="73"/>
        <v/>
      </c>
      <c r="CI60" t="str">
        <f t="shared" si="74"/>
        <v/>
      </c>
      <c r="CJ60" t="str">
        <f t="shared" si="75"/>
        <v/>
      </c>
      <c r="CK60" t="str">
        <f t="shared" si="76"/>
        <v/>
      </c>
      <c r="CL60" t="str">
        <f t="shared" si="77"/>
        <v/>
      </c>
      <c r="CM60" t="str">
        <f t="shared" si="78"/>
        <v/>
      </c>
      <c r="CN60" t="str">
        <f t="shared" si="79"/>
        <v/>
      </c>
      <c r="CO60" t="str">
        <f t="shared" si="80"/>
        <v/>
      </c>
      <c r="CP60" t="str">
        <f t="shared" si="81"/>
        <v/>
      </c>
      <c r="CQ60" t="str">
        <f t="shared" si="82"/>
        <v/>
      </c>
      <c r="CR60" t="str">
        <f t="shared" si="67"/>
        <v/>
      </c>
      <c r="CS60" t="str">
        <f t="shared" si="83"/>
        <v/>
      </c>
      <c r="CT60" t="str">
        <f t="shared" si="84"/>
        <v/>
      </c>
      <c r="CU60" t="str">
        <f t="shared" si="85"/>
        <v/>
      </c>
      <c r="CV60" t="str">
        <f t="shared" si="86"/>
        <v/>
      </c>
      <c r="CW60" t="str">
        <f t="shared" si="87"/>
        <v/>
      </c>
      <c r="CX60" t="str">
        <f t="shared" si="88"/>
        <v/>
      </c>
      <c r="CY60" t="str">
        <f t="shared" si="89"/>
        <v/>
      </c>
      <c r="CZ60" t="str">
        <f t="shared" si="90"/>
        <v/>
      </c>
      <c r="DA60" t="str">
        <f t="shared" si="91"/>
        <v/>
      </c>
      <c r="DB60" t="str">
        <f t="shared" si="92"/>
        <v/>
      </c>
      <c r="DC60" t="str">
        <f t="shared" si="93"/>
        <v/>
      </c>
      <c r="DD60" t="str">
        <f t="shared" si="94"/>
        <v/>
      </c>
      <c r="DE60" t="str">
        <f t="shared" si="95"/>
        <v/>
      </c>
      <c r="DF60" t="str">
        <f t="shared" si="96"/>
        <v/>
      </c>
      <c r="DG60" t="str">
        <f t="shared" si="97"/>
        <v/>
      </c>
      <c r="DH60" s="5" t="str">
        <f>IFERROR((CR60*$B$2*(1-$H60)*('CAR.CAP_per person'!B$2))/(_xlfn.XLOOKUP($E$2,EU_countries_GDP!$A$2:$A$29,EU_countries_GDP!$E$2:$E$29)),"")</f>
        <v/>
      </c>
      <c r="DI60" s="5" t="str">
        <f>IFERROR((CS60*$B$2*(1-$H60)*('CAR.CAP_per person'!C$2))/(_xlfn.XLOOKUP($E$2,EU_countries_GDP!$A$2:$A$29,EU_countries_GDP!$E$2:$E$29)),"")</f>
        <v/>
      </c>
      <c r="DJ60" s="5" t="str">
        <f>IFERROR((CT60*$B$2*(1-$H60)*('CAR.CAP_per person'!D$2))/(_xlfn.XLOOKUP($E$2,EU_countries_GDP!$A$2:$A$29,EU_countries_GDP!$E$2:$E$29)),"")</f>
        <v/>
      </c>
      <c r="DK60" s="5" t="str">
        <f>IFERROR((CU60*$B$2*(1-$H60)*('CAR.CAP_per person'!E$2))/(_xlfn.XLOOKUP($E$2,EU_countries_GDP!$A$2:$A$29,EU_countries_GDP!$E$2:$E$29)),"")</f>
        <v/>
      </c>
      <c r="DL60" s="5" t="str">
        <f>IFERROR((CV60*$B$2*(1-$H60)*('CAR.CAP_per person'!F$2))/(_xlfn.XLOOKUP($E$2,EU_countries_GDP!$A$2:$A$29,EU_countries_GDP!$E$2:$E$29)),"")</f>
        <v/>
      </c>
      <c r="DM60" s="5" t="str">
        <f>IFERROR((CW60*$B$2*(1-$H60)*('CAR.CAP_per person'!G$2))/(_xlfn.XLOOKUP($E$2,EU_countries_GDP!$A$2:$A$29,EU_countries_GDP!$E$2:$E$29)),"")</f>
        <v/>
      </c>
      <c r="DN60" s="5" t="str">
        <f>IFERROR((CX60*$B$2*(1-$H60)*('CAR.CAP_per person'!H$2))/(_xlfn.XLOOKUP($E$2,EU_countries_GDP!$A$2:$A$29,EU_countries_GDP!$E$2:$E$29)),"")</f>
        <v/>
      </c>
      <c r="DO60" s="5" t="str">
        <f>IFERROR((CY60*$B$2*(1-$H60)*('CAR.CAP_per person'!I$2))/(_xlfn.XLOOKUP($E$2,EU_countries_GDP!$A$2:$A$29,EU_countries_GDP!$E$2:$E$29)),"")</f>
        <v/>
      </c>
      <c r="DP60" s="5" t="str">
        <f>IFERROR((CZ60*$B$2*(1-$H60)*('CAR.CAP_per person'!J$2))/(_xlfn.XLOOKUP($E$2,EU_countries_GDP!$A$2:$A$29,EU_countries_GDP!$E$2:$E$29)),"")</f>
        <v/>
      </c>
      <c r="DQ60" s="5" t="str">
        <f>IFERROR((DA60*$B$2*(1-$H60)*('CAR.CAP_per person'!K$2))/(_xlfn.XLOOKUP($E$2,EU_countries_GDP!$A$2:$A$29,EU_countries_GDP!$E$2:$E$29)),"")</f>
        <v/>
      </c>
      <c r="DR60" s="5" t="str">
        <f>IFERROR((DB60*$B$2*(1-$H60)*('CAR.CAP_per person'!L$2))/(_xlfn.XLOOKUP($E$2,EU_countries_GDP!$A$2:$A$29,EU_countries_GDP!$E$2:$E$29)),"")</f>
        <v/>
      </c>
      <c r="DS60" s="5" t="str">
        <f>IFERROR((DC60*$B$2*(1-$H60)*('CAR.CAP_per person'!M$2))/(_xlfn.XLOOKUP($E$2,EU_countries_GDP!$A$2:$A$29,EU_countries_GDP!$E$2:$E$29)),"")</f>
        <v/>
      </c>
      <c r="DT60" s="5" t="str">
        <f>IFERROR((DD60*$B$2*(1-$H60)*('CAR.CAP_per person'!N$2))/(_xlfn.XLOOKUP($E$2,EU_countries_GDP!$A$2:$A$29,EU_countries_GDP!$E$2:$E$29)),"")</f>
        <v/>
      </c>
      <c r="DU60" s="5" t="str">
        <f>IFERROR((DE60*$B$2*(1-$H60)*('CAR.CAP_per person'!O$2))/(_xlfn.XLOOKUP($E$2,EU_countries_GDP!$A$2:$A$29,EU_countries_GDP!$E$2:$E$29)),"")</f>
        <v/>
      </c>
      <c r="DV60" s="5" t="str">
        <f>IFERROR((DF60*$B$2*(1-$H60)*('CAR.CAP_per person'!P$2))/(_xlfn.XLOOKUP($E$2,EU_countries_GDP!$A$2:$A$29,EU_countries_GDP!$E$2:$E$29)),"")</f>
        <v/>
      </c>
      <c r="DW60" s="5" t="str">
        <f>IFERROR((DG60*$B$2*(1-$H60)*('CAR.CAP_per person'!Q$2))/(_xlfn.XLOOKUP($E$2,EU_countries_GDP!$A$2:$A$29,EU_countries_GDP!$E$2:$E$29)),"")</f>
        <v/>
      </c>
    </row>
    <row r="61" spans="2:127">
      <c r="B61" t="str">
        <f>_xlfn.XLOOKUP(D61,Table5[Ingredient],Table5[Category],"",FALSE)</f>
        <v/>
      </c>
      <c r="C61" s="33"/>
      <c r="D61" s="33"/>
      <c r="E61" s="33"/>
      <c r="F61" s="33"/>
      <c r="G61" s="33"/>
      <c r="H61" s="33"/>
      <c r="I61" s="33"/>
      <c r="J61" s="37" t="str">
        <f>IFERROR(INDEX('AveragePrices&amp;Codes'!G:AG, MATCH($D61, 'AveragePrices&amp;Codes'!$A:$A, 0), MATCH(Tool_clean!$E$2, 'AveragePrices&amp;Codes'!$G$1:$AG$1, 0)),"")</f>
        <v/>
      </c>
      <c r="K61" s="37" t="str">
        <f t="shared" si="32"/>
        <v/>
      </c>
      <c r="L61">
        <f>IFERROR(IF($F61="Raw",_xlfn.XLOOKUP(_xlfn.XLOOKUP(Tool_clean!$D61,'AveragePrices&amp;Codes'!$A:$A,'AveragePrices&amp;Codes'!$B:$B),AGRIBALYSE_Raw!$B:$B,AGRIBALYSE_Raw!O:O)*$E61,_xlfn.XLOOKUP(_xlfn.XLOOKUP(Tool_clean!$D61,'AveragePrices&amp;Codes'!$A:$A,'AveragePrices&amp;Codes'!$B:$B),AGRIBALYSE_Cooked!$C:$C,AGRIBALYSE_Cooked!P:P)*$E61),"")</f>
        <v>0</v>
      </c>
      <c r="M61">
        <f>IFERROR(IF($F61="Raw",_xlfn.XLOOKUP(_xlfn.XLOOKUP(Tool_clean!$D61,'AveragePrices&amp;Codes'!$A:$A,'AveragePrices&amp;Codes'!$B:$B),AGRIBALYSE_Raw!$B:$B,AGRIBALYSE_Raw!P:P)*$E61,_xlfn.XLOOKUP(_xlfn.XLOOKUP(Tool_clean!$D61,'AveragePrices&amp;Codes'!$A:$A,'AveragePrices&amp;Codes'!$B:$B),AGRIBALYSE_Cooked!$C:$C,AGRIBALYSE_Cooked!Q:Q)*$E61),"")</f>
        <v>0</v>
      </c>
      <c r="N61">
        <f>IFERROR(IF($F61="Raw",_xlfn.XLOOKUP(_xlfn.XLOOKUP(Tool_clean!$D61,'AveragePrices&amp;Codes'!$A:$A,'AveragePrices&amp;Codes'!$B:$B),AGRIBALYSE_Raw!$B:$B,AGRIBALYSE_Raw!Q:Q)*$E61,_xlfn.XLOOKUP(_xlfn.XLOOKUP(Tool_clean!$D61,'AveragePrices&amp;Codes'!$A:$A,'AveragePrices&amp;Codes'!$B:$B),AGRIBALYSE_Cooked!$C:$C,AGRIBALYSE_Cooked!R:R)*$E61),"")</f>
        <v>0</v>
      </c>
      <c r="O61">
        <f>IFERROR(IF($F61="Raw",_xlfn.XLOOKUP(_xlfn.XLOOKUP(Tool_clean!$D61,'AveragePrices&amp;Codes'!$A:$A,'AveragePrices&amp;Codes'!$B:$B),AGRIBALYSE_Raw!$B:$B,AGRIBALYSE_Raw!R:R)*$E61,_xlfn.XLOOKUP(_xlfn.XLOOKUP(Tool_clean!$D61,'AveragePrices&amp;Codes'!$A:$A,'AveragePrices&amp;Codes'!$B:$B),AGRIBALYSE_Cooked!$C:$C,AGRIBALYSE_Cooked!S:S)*$E61),"")</f>
        <v>0</v>
      </c>
      <c r="P61">
        <f>IFERROR(IF($F61="Raw",_xlfn.XLOOKUP(_xlfn.XLOOKUP(Tool_clean!$D61,'AveragePrices&amp;Codes'!$A:$A,'AveragePrices&amp;Codes'!$B:$B),AGRIBALYSE_Raw!$B:$B,AGRIBALYSE_Raw!S:S)*$E61,_xlfn.XLOOKUP(_xlfn.XLOOKUP(Tool_clean!$D61,'AveragePrices&amp;Codes'!$A:$A,'AveragePrices&amp;Codes'!$B:$B),AGRIBALYSE_Cooked!$C:$C,AGRIBALYSE_Cooked!T:T)*$E61),"")</f>
        <v>0</v>
      </c>
      <c r="Q61">
        <f>IFERROR(IF($F61="Raw",_xlfn.XLOOKUP(_xlfn.XLOOKUP(Tool_clean!$D61,'AveragePrices&amp;Codes'!$A:$A,'AveragePrices&amp;Codes'!$B:$B),AGRIBALYSE_Raw!$B:$B,AGRIBALYSE_Raw!T:T)*$E61,_xlfn.XLOOKUP(_xlfn.XLOOKUP(Tool_clean!$D61,'AveragePrices&amp;Codes'!$A:$A,'AveragePrices&amp;Codes'!$B:$B),AGRIBALYSE_Cooked!$C:$C,AGRIBALYSE_Cooked!U:U)*$E61),"")</f>
        <v>0</v>
      </c>
      <c r="R61">
        <f>IFERROR(IF($F61="Raw",_xlfn.XLOOKUP(_xlfn.XLOOKUP(Tool_clean!$D61,'AveragePrices&amp;Codes'!$A:$A,'AveragePrices&amp;Codes'!$B:$B),AGRIBALYSE_Raw!$B:$B,AGRIBALYSE_Raw!U:U)*$E61,_xlfn.XLOOKUP(_xlfn.XLOOKUP(Tool_clean!$D61,'AveragePrices&amp;Codes'!$A:$A,'AveragePrices&amp;Codes'!$B:$B),AGRIBALYSE_Cooked!$C:$C,AGRIBALYSE_Cooked!V:V)*$E61),"")</f>
        <v>0</v>
      </c>
      <c r="S61">
        <f>IFERROR(IF($F61="Raw",_xlfn.XLOOKUP(_xlfn.XLOOKUP(Tool_clean!$D61,'AveragePrices&amp;Codes'!$A:$A,'AveragePrices&amp;Codes'!$B:$B),AGRIBALYSE_Raw!$B:$B,AGRIBALYSE_Raw!V:V)*$E61,_xlfn.XLOOKUP(_xlfn.XLOOKUP(Tool_clean!$D61,'AveragePrices&amp;Codes'!$A:$A,'AveragePrices&amp;Codes'!$B:$B),AGRIBALYSE_Cooked!$C:$C,AGRIBALYSE_Cooked!W:W)*$E61),"")</f>
        <v>0</v>
      </c>
      <c r="T61">
        <f>IFERROR(IF($F61="Raw",_xlfn.XLOOKUP(_xlfn.XLOOKUP(Tool_clean!$D61,'AveragePrices&amp;Codes'!$A:$A,'AveragePrices&amp;Codes'!$B:$B),AGRIBALYSE_Raw!$B:$B,AGRIBALYSE_Raw!W:W)*$E61,_xlfn.XLOOKUP(_xlfn.XLOOKUP(Tool_clean!$D61,'AveragePrices&amp;Codes'!$A:$A,'AveragePrices&amp;Codes'!$B:$B),AGRIBALYSE_Cooked!$C:$C,AGRIBALYSE_Cooked!X:X)*$E61),"")</f>
        <v>0</v>
      </c>
      <c r="U61">
        <f>IFERROR(IF($F61="Raw",_xlfn.XLOOKUP(_xlfn.XLOOKUP(Tool_clean!$D61,'AveragePrices&amp;Codes'!$A:$A,'AveragePrices&amp;Codes'!$B:$B),AGRIBALYSE_Raw!$B:$B,AGRIBALYSE_Raw!X:X)*$E61,_xlfn.XLOOKUP(_xlfn.XLOOKUP(Tool_clean!$D61,'AveragePrices&amp;Codes'!$A:$A,'AveragePrices&amp;Codes'!$B:$B),AGRIBALYSE_Cooked!$C:$C,AGRIBALYSE_Cooked!Y:Y)*$E61),"")</f>
        <v>0</v>
      </c>
      <c r="V61">
        <f>IFERROR(IF($F61="Raw",_xlfn.XLOOKUP(_xlfn.XLOOKUP(Tool_clean!$D61,'AveragePrices&amp;Codes'!$A:$A,'AveragePrices&amp;Codes'!$B:$B),AGRIBALYSE_Raw!$B:$B,AGRIBALYSE_Raw!Y:Y)*$E61,_xlfn.XLOOKUP(_xlfn.XLOOKUP(Tool_clean!$D61,'AveragePrices&amp;Codes'!$A:$A,'AveragePrices&amp;Codes'!$B:$B),AGRIBALYSE_Cooked!$C:$C,AGRIBALYSE_Cooked!Z:Z)*$E61),"")</f>
        <v>0</v>
      </c>
      <c r="W61">
        <f>IFERROR(IF($F61="Raw",_xlfn.XLOOKUP(_xlfn.XLOOKUP(Tool_clean!$D61,'AveragePrices&amp;Codes'!$A:$A,'AveragePrices&amp;Codes'!$B:$B),AGRIBALYSE_Raw!$B:$B,AGRIBALYSE_Raw!Z:Z)*$E61,_xlfn.XLOOKUP(_xlfn.XLOOKUP(Tool_clean!$D61,'AveragePrices&amp;Codes'!$A:$A,'AveragePrices&amp;Codes'!$B:$B),AGRIBALYSE_Cooked!$C:$C,AGRIBALYSE_Cooked!AA:AA)*$E61),"")</f>
        <v>0</v>
      </c>
      <c r="X61">
        <f>IFERROR(IF($F61="Raw",_xlfn.XLOOKUP(_xlfn.XLOOKUP(Tool_clean!$D61,'AveragePrices&amp;Codes'!$A:$A,'AveragePrices&amp;Codes'!$B:$B),AGRIBALYSE_Raw!$B:$B,AGRIBALYSE_Raw!AA:AA)*$E61,_xlfn.XLOOKUP(_xlfn.XLOOKUP(Tool_clean!$D61,'AveragePrices&amp;Codes'!$A:$A,'AveragePrices&amp;Codes'!$B:$B),AGRIBALYSE_Cooked!$C:$C,AGRIBALYSE_Cooked!AB:AB)*$E61),"")</f>
        <v>0</v>
      </c>
      <c r="Y61">
        <f>IFERROR(IF($F61="Raw",_xlfn.XLOOKUP(_xlfn.XLOOKUP(Tool_clean!$D61,'AveragePrices&amp;Codes'!$A:$A,'AveragePrices&amp;Codes'!$B:$B),AGRIBALYSE_Raw!$B:$B,AGRIBALYSE_Raw!AB:AB)*$E61,_xlfn.XLOOKUP(_xlfn.XLOOKUP(Tool_clean!$D61,'AveragePrices&amp;Codes'!$A:$A,'AveragePrices&amp;Codes'!$B:$B),AGRIBALYSE_Cooked!$C:$C,AGRIBALYSE_Cooked!AC:AC)*$E61),"")</f>
        <v>0</v>
      </c>
      <c r="Z61">
        <f>IFERROR(IF($F61="Raw",_xlfn.XLOOKUP(_xlfn.XLOOKUP(Tool_clean!$D61,'AveragePrices&amp;Codes'!$A:$A,'AveragePrices&amp;Codes'!$B:$B),AGRIBALYSE_Raw!$B:$B,AGRIBALYSE_Raw!AC:AC)*$E61,_xlfn.XLOOKUP(_xlfn.XLOOKUP(Tool_clean!$D61,'AveragePrices&amp;Codes'!$A:$A,'AveragePrices&amp;Codes'!$B:$B),AGRIBALYSE_Cooked!$C:$C,AGRIBALYSE_Cooked!AD:AD)*$E61),"")</f>
        <v>0</v>
      </c>
      <c r="AA61">
        <f>IFERROR(IF($F61="Raw",_xlfn.XLOOKUP(_xlfn.XLOOKUP(Tool_clean!$D61,'AveragePrices&amp;Codes'!$A:$A,'AveragePrices&amp;Codes'!$B:$B),AGRIBALYSE_Raw!$B:$B,AGRIBALYSE_Raw!AD:AD)*$E61,_xlfn.XLOOKUP(_xlfn.XLOOKUP(Tool_clean!$D61,'AveragePrices&amp;Codes'!$A:$A,'AveragePrices&amp;Codes'!$B:$B),AGRIBALYSE_Cooked!$C:$C,AGRIBALYSE_Cooked!AE:AE)*$E61),"")</f>
        <v>0</v>
      </c>
      <c r="AB61" t="str" cm="1">
        <f t="array" ref="AB61">IFERROR(_xlfn.XLOOKUP(Tool_clean!$F61&amp;$E$2,'Cooking methods'!$A:$A&amp;'Cooking methods'!$B:$B,'Cooking methods'!C:C)*$E61,"")</f>
        <v/>
      </c>
      <c r="AC61" t="str" cm="1">
        <f t="array" ref="AC61">IFERROR(_xlfn.XLOOKUP(Tool_clean!$F61&amp;$E$2,'Cooking methods'!$A:$A&amp;'Cooking methods'!$B:$B,'Cooking methods'!D:D)*$E61,"")</f>
        <v/>
      </c>
      <c r="AD61" t="str" cm="1">
        <f t="array" ref="AD61">IFERROR(_xlfn.XLOOKUP(Tool_clean!$F61&amp;$E$2,'Cooking methods'!$A:$A&amp;'Cooking methods'!$B:$B,'Cooking methods'!E:E)*$E61,"")</f>
        <v/>
      </c>
      <c r="AE61" t="str" cm="1">
        <f t="array" ref="AE61">IFERROR(_xlfn.XLOOKUP(Tool_clean!$F61&amp;$E$2,'Cooking methods'!$A:$A&amp;'Cooking methods'!$B:$B,'Cooking methods'!F:F)*$E61,"")</f>
        <v/>
      </c>
      <c r="AF61" t="str" cm="1">
        <f t="array" ref="AF61">IFERROR(_xlfn.XLOOKUP(Tool_clean!$F61&amp;$E$2,'Cooking methods'!$A:$A&amp;'Cooking methods'!$B:$B,'Cooking methods'!G:G)*$E61,"")</f>
        <v/>
      </c>
      <c r="AG61" t="str" cm="1">
        <f t="array" ref="AG61">IFERROR(_xlfn.XLOOKUP(Tool_clean!$F61&amp;$E$2,'Cooking methods'!$A:$A&amp;'Cooking methods'!$B:$B,'Cooking methods'!H:H)*$E61,"")</f>
        <v/>
      </c>
      <c r="AH61" t="str" cm="1">
        <f t="array" ref="AH61">IFERROR(_xlfn.XLOOKUP(Tool_clean!$F61&amp;$E$2,'Cooking methods'!$A:$A&amp;'Cooking methods'!$B:$B,'Cooking methods'!I:I)*$E61,"")</f>
        <v/>
      </c>
      <c r="AI61" t="str" cm="1">
        <f t="array" ref="AI61">IFERROR(_xlfn.XLOOKUP(Tool_clean!$F61&amp;$E$2,'Cooking methods'!$A:$A&amp;'Cooking methods'!$B:$B,'Cooking methods'!J:J)*$E61,"")</f>
        <v/>
      </c>
      <c r="AJ61" t="str" cm="1">
        <f t="array" ref="AJ61">IFERROR(_xlfn.XLOOKUP(Tool_clean!$F61&amp;$E$2,'Cooking methods'!$A:$A&amp;'Cooking methods'!$B:$B,'Cooking methods'!K:K)*$E61,"")</f>
        <v/>
      </c>
      <c r="AK61" t="str" cm="1">
        <f t="array" ref="AK61">IFERROR(_xlfn.XLOOKUP(Tool_clean!$F61&amp;$E$2,'Cooking methods'!$A:$A&amp;'Cooking methods'!$B:$B,'Cooking methods'!L:L)*$E61,"")</f>
        <v/>
      </c>
      <c r="AL61" t="str" cm="1">
        <f t="array" ref="AL61">IFERROR(_xlfn.XLOOKUP(Tool_clean!$F61&amp;$E$2,'Cooking methods'!$A:$A&amp;'Cooking methods'!$B:$B,'Cooking methods'!M:M)*$E61,"")</f>
        <v/>
      </c>
      <c r="AM61" t="str" cm="1">
        <f t="array" ref="AM61">IFERROR(_xlfn.XLOOKUP(Tool_clean!$F61&amp;$E$2,'Cooking methods'!$A:$A&amp;'Cooking methods'!$B:$B,'Cooking methods'!N:N)*$E61,"")</f>
        <v/>
      </c>
      <c r="AN61" t="str" cm="1">
        <f t="array" ref="AN61">IFERROR(_xlfn.XLOOKUP(Tool_clean!$F61&amp;$E$2,'Cooking methods'!$A:$A&amp;'Cooking methods'!$B:$B,'Cooking methods'!O:O)*$E61,"")</f>
        <v/>
      </c>
      <c r="AO61" t="str" cm="1">
        <f t="array" ref="AO61">IFERROR(_xlfn.XLOOKUP(Tool_clean!$F61&amp;$E$2,'Cooking methods'!$A:$A&amp;'Cooking methods'!$B:$B,'Cooking methods'!P:P)*$E61,"")</f>
        <v/>
      </c>
      <c r="AP61" t="str" cm="1">
        <f t="array" ref="AP61">IFERROR(_xlfn.XLOOKUP(Tool_clean!$F61&amp;$E$2,'Cooking methods'!$A:$A&amp;'Cooking methods'!$B:$B,'Cooking methods'!Q:Q)*$E61,"")</f>
        <v/>
      </c>
      <c r="AQ61" t="str" cm="1">
        <f t="array" ref="AQ61">IFERROR(_xlfn.XLOOKUP(Tool_clean!$F61&amp;$E$2,'Cooking methods'!$A:$A&amp;'Cooking methods'!$B:$B,'Cooking methods'!R:R)*$E61,"")</f>
        <v/>
      </c>
      <c r="AR61" t="str" cm="1">
        <f t="array" ref="AR61">IFERROR(_xlfn.XLOOKUP(Tool_clean!$G61&amp;$E$2,'Waste management'!$A:$A&amp;'Waste management'!$B:$B,'Waste management'!C:C)*$E61,"")</f>
        <v/>
      </c>
      <c r="AS61" t="str" cm="1">
        <f t="array" ref="AS61">IFERROR(_xlfn.XLOOKUP(Tool_clean!$G61&amp;$E$2,'Waste management'!$A:$A&amp;'Waste management'!$B:$B,'Waste management'!D:D)*$E61,"")</f>
        <v/>
      </c>
      <c r="AT61" t="str" cm="1">
        <f t="array" ref="AT61">IFERROR(_xlfn.XLOOKUP(Tool_clean!$G61&amp;$E$2,'Waste management'!$A:$A&amp;'Waste management'!$B:$B,'Waste management'!E:E)*$E61,"")</f>
        <v/>
      </c>
      <c r="AU61" t="str" cm="1">
        <f t="array" ref="AU61">IFERROR(_xlfn.XLOOKUP(Tool_clean!$G61&amp;$E$2,'Waste management'!$A:$A&amp;'Waste management'!$B:$B,'Waste management'!F:F)*$E61,"")</f>
        <v/>
      </c>
      <c r="AV61" t="str" cm="1">
        <f t="array" ref="AV61">IFERROR(_xlfn.XLOOKUP(Tool_clean!$G61&amp;$E$2,'Waste management'!$A:$A&amp;'Waste management'!$B:$B,'Waste management'!G:G)*$E61,"")</f>
        <v/>
      </c>
      <c r="AW61" t="str" cm="1">
        <f t="array" ref="AW61">IFERROR(_xlfn.XLOOKUP(Tool_clean!$G61&amp;$E$2,'Waste management'!$A:$A&amp;'Waste management'!$B:$B,'Waste management'!H:H)*$E61,"")</f>
        <v/>
      </c>
      <c r="AX61" t="str" cm="1">
        <f t="array" ref="AX61">IFERROR(_xlfn.XLOOKUP(Tool_clean!$G61&amp;$E$2,'Waste management'!$A:$A&amp;'Waste management'!$B:$B,'Waste management'!I:I)*$E61,"")</f>
        <v/>
      </c>
      <c r="AY61" t="str" cm="1">
        <f t="array" ref="AY61">IFERROR(_xlfn.XLOOKUP(Tool_clean!$G61&amp;$E$2,'Waste management'!$A:$A&amp;'Waste management'!$B:$B,'Waste management'!J:J)*$E61,"")</f>
        <v/>
      </c>
      <c r="AZ61" t="str" cm="1">
        <f t="array" ref="AZ61">IFERROR(_xlfn.XLOOKUP(Tool_clean!$G61&amp;$E$2,'Waste management'!$A:$A&amp;'Waste management'!$B:$B,'Waste management'!K:K)*$E61,"")</f>
        <v/>
      </c>
      <c r="BA61" t="str" cm="1">
        <f t="array" ref="BA61">IFERROR(_xlfn.XLOOKUP(Tool_clean!$G61&amp;$E$2,'Waste management'!$A:$A&amp;'Waste management'!$B:$B,'Waste management'!L:L)*$E61,"")</f>
        <v/>
      </c>
      <c r="BB61" t="str" cm="1">
        <f t="array" ref="BB61">IFERROR(_xlfn.XLOOKUP(Tool_clean!$G61&amp;$E$2,'Waste management'!$A:$A&amp;'Waste management'!$B:$B,'Waste management'!M:M)*$E61,"")</f>
        <v/>
      </c>
      <c r="BC61" t="str" cm="1">
        <f t="array" ref="BC61">IFERROR(_xlfn.XLOOKUP(Tool_clean!$G61&amp;$E$2,'Waste management'!$A:$A&amp;'Waste management'!$B:$B,'Waste management'!N:N)*$E61,"")</f>
        <v/>
      </c>
      <c r="BD61" t="str" cm="1">
        <f t="array" ref="BD61">IFERROR(_xlfn.XLOOKUP(Tool_clean!$G61&amp;$E$2,'Waste management'!$A:$A&amp;'Waste management'!$B:$B,'Waste management'!O:O)*$E61,"")</f>
        <v/>
      </c>
      <c r="BE61" t="str" cm="1">
        <f t="array" ref="BE61">IFERROR(_xlfn.XLOOKUP(Tool_clean!$G61&amp;$E$2,'Waste management'!$A:$A&amp;'Waste management'!$B:$B,'Waste management'!P:P)*$E61,"")</f>
        <v/>
      </c>
      <c r="BF61" t="str" cm="1">
        <f t="array" ref="BF61">IFERROR(_xlfn.XLOOKUP(Tool_clean!$G61&amp;$E$2,'Waste management'!$A:$A&amp;'Waste management'!$B:$B,'Waste management'!Q:Q)*$E61,"")</f>
        <v/>
      </c>
      <c r="BG61" t="str" cm="1">
        <f t="array" ref="BG61">IFERROR(_xlfn.XLOOKUP(Tool_clean!$G61&amp;$E$2,'Waste management'!$A:$A&amp;'Waste management'!$B:$B,'Waste management'!R:R)*$E61,"")</f>
        <v/>
      </c>
      <c r="BH61" t="str">
        <f>IFERROR((L61+AR61+AB61)*_xlfn.XLOOKUP(Tool_clean!BH$4,Monetization_Factors!$A:$A,Monetization_Factors!$D:$D),"")</f>
        <v/>
      </c>
      <c r="BI61" t="str">
        <f>IFERROR((M61+AS61+AC61)*_xlfn.XLOOKUP(Tool_clean!BI$4,Monetization_Factors!$A:$A,Monetization_Factors!$D:$D),"")</f>
        <v/>
      </c>
      <c r="BJ61" t="str">
        <f>IFERROR((N61+AT61+AD61)*_xlfn.XLOOKUP(Tool_clean!BJ$4,Monetization_Factors!$A:$A,Monetization_Factors!$D:$D),"")</f>
        <v/>
      </c>
      <c r="BK61" t="str">
        <f>IFERROR((O61+AU61+AE61)*_xlfn.XLOOKUP(Tool_clean!BK$4,Monetization_Factors!$A:$A,Monetization_Factors!$D:$D),"")</f>
        <v/>
      </c>
      <c r="BL61" t="str">
        <f>IFERROR((P61+AV61+AF61)*_xlfn.XLOOKUP(Tool_clean!BL$4,Monetization_Factors!$A:$A,Monetization_Factors!$D:$D),"")</f>
        <v/>
      </c>
      <c r="BM61" t="str">
        <f>IFERROR((Q61+AW61+AG61)*_xlfn.XLOOKUP(Tool_clean!BM$4,Monetization_Factors!$A:$A,Monetization_Factors!$D:$D),"")</f>
        <v/>
      </c>
      <c r="BN61" t="str">
        <f>IFERROR((R61+AX61+AH61)*_xlfn.XLOOKUP(Tool_clean!BN$4,Monetization_Factors!$A:$A,Monetization_Factors!$D:$D),"")</f>
        <v/>
      </c>
      <c r="BO61" t="str">
        <f>IFERROR((S61+AY61+AI61)*_xlfn.XLOOKUP(Tool_clean!BO$4,Monetization_Factors!$A:$A,Monetization_Factors!$D:$D),"")</f>
        <v/>
      </c>
      <c r="BP61" t="str">
        <f>IFERROR((T61+AZ61+AJ61)*_xlfn.XLOOKUP(Tool_clean!BP$4,Monetization_Factors!$A:$A,Monetization_Factors!$D:$D),"")</f>
        <v/>
      </c>
      <c r="BQ61" t="str">
        <f>IFERROR((U61+BA61+AK61)*_xlfn.XLOOKUP(Tool_clean!BQ$4,Monetization_Factors!$A:$A,Monetization_Factors!$D:$D),"")</f>
        <v/>
      </c>
      <c r="BR61" t="str">
        <f>IFERROR((V61+BB61+AL61)*_xlfn.XLOOKUP(Tool_clean!BR$4,Monetization_Factors!$A:$A,Monetization_Factors!$D:$D),"")</f>
        <v/>
      </c>
      <c r="BS61" t="str">
        <f>IFERROR((W61+BC61+AM61)*_xlfn.XLOOKUP(Tool_clean!BS$4,Monetization_Factors!$A:$A,Monetization_Factors!$D:$D),"")</f>
        <v/>
      </c>
      <c r="BT61" t="str">
        <f>IFERROR((X61+BD61+AN61)*_xlfn.XLOOKUP(Tool_clean!BT$4,Monetization_Factors!$A:$A,Monetization_Factors!$D:$D),"")</f>
        <v/>
      </c>
      <c r="BU61" t="str">
        <f>IFERROR((Y61+BE61+AO61)*_xlfn.XLOOKUP(Tool_clean!BU$4,Monetization_Factors!$A:$A,Monetization_Factors!$D:$D),"")</f>
        <v/>
      </c>
      <c r="BV61" t="str">
        <f>IFERROR((Z61+BF61+AP61)*_xlfn.XLOOKUP(Tool_clean!BV$4,Monetization_Factors!$A:$A,Monetization_Factors!$D:$D),"")</f>
        <v/>
      </c>
      <c r="BW61" t="str">
        <f>IFERROR((AA61+BG61+AQ61)*_xlfn.XLOOKUP(Tool_clean!BW$4,Monetization_Factors!$A:$A,Monetization_Factors!$D:$D),"")</f>
        <v/>
      </c>
      <c r="BX61" s="38" t="str" cm="1">
        <f t="array" ref="BX61">IFERROR(_xlfn.IFS(I61&gt;0,I61*E61,I61="",J61*E61),"")</f>
        <v/>
      </c>
      <c r="BY61" s="38">
        <f t="shared" si="33"/>
        <v>0</v>
      </c>
      <c r="BZ61" s="38" t="str">
        <f t="shared" si="34"/>
        <v/>
      </c>
      <c r="CA61" s="38" t="str">
        <f t="shared" si="35"/>
        <v/>
      </c>
      <c r="CB61" t="str">
        <f t="shared" si="66"/>
        <v/>
      </c>
      <c r="CC61" t="str">
        <f t="shared" si="68"/>
        <v/>
      </c>
      <c r="CD61" t="str">
        <f t="shared" si="69"/>
        <v/>
      </c>
      <c r="CE61" t="str">
        <f t="shared" si="70"/>
        <v/>
      </c>
      <c r="CF61" t="str">
        <f t="shared" si="71"/>
        <v/>
      </c>
      <c r="CG61" t="str">
        <f t="shared" si="72"/>
        <v/>
      </c>
      <c r="CH61" t="str">
        <f t="shared" si="73"/>
        <v/>
      </c>
      <c r="CI61" t="str">
        <f t="shared" si="74"/>
        <v/>
      </c>
      <c r="CJ61" t="str">
        <f t="shared" si="75"/>
        <v/>
      </c>
      <c r="CK61" t="str">
        <f t="shared" si="76"/>
        <v/>
      </c>
      <c r="CL61" t="str">
        <f t="shared" si="77"/>
        <v/>
      </c>
      <c r="CM61" t="str">
        <f t="shared" si="78"/>
        <v/>
      </c>
      <c r="CN61" t="str">
        <f t="shared" si="79"/>
        <v/>
      </c>
      <c r="CO61" t="str">
        <f t="shared" si="80"/>
        <v/>
      </c>
      <c r="CP61" t="str">
        <f t="shared" si="81"/>
        <v/>
      </c>
      <c r="CQ61" t="str">
        <f t="shared" si="82"/>
        <v/>
      </c>
      <c r="CR61" t="str">
        <f t="shared" si="67"/>
        <v/>
      </c>
      <c r="CS61" t="str">
        <f t="shared" si="83"/>
        <v/>
      </c>
      <c r="CT61" t="str">
        <f t="shared" si="84"/>
        <v/>
      </c>
      <c r="CU61" t="str">
        <f t="shared" si="85"/>
        <v/>
      </c>
      <c r="CV61" t="str">
        <f t="shared" si="86"/>
        <v/>
      </c>
      <c r="CW61" t="str">
        <f t="shared" si="87"/>
        <v/>
      </c>
      <c r="CX61" t="str">
        <f t="shared" si="88"/>
        <v/>
      </c>
      <c r="CY61" t="str">
        <f t="shared" si="89"/>
        <v/>
      </c>
      <c r="CZ61" t="str">
        <f t="shared" si="90"/>
        <v/>
      </c>
      <c r="DA61" t="str">
        <f t="shared" si="91"/>
        <v/>
      </c>
      <c r="DB61" t="str">
        <f t="shared" si="92"/>
        <v/>
      </c>
      <c r="DC61" t="str">
        <f t="shared" si="93"/>
        <v/>
      </c>
      <c r="DD61" t="str">
        <f t="shared" si="94"/>
        <v/>
      </c>
      <c r="DE61" t="str">
        <f t="shared" si="95"/>
        <v/>
      </c>
      <c r="DF61" t="str">
        <f t="shared" si="96"/>
        <v/>
      </c>
      <c r="DG61" t="str">
        <f t="shared" si="97"/>
        <v/>
      </c>
      <c r="DH61" s="5" t="str">
        <f>IFERROR((CR61*$B$2*(1-$H61)*('CAR.CAP_per person'!B$2))/(_xlfn.XLOOKUP($E$2,EU_countries_GDP!$A$2:$A$29,EU_countries_GDP!$E$2:$E$29)),"")</f>
        <v/>
      </c>
      <c r="DI61" s="5" t="str">
        <f>IFERROR((CS61*$B$2*(1-$H61)*('CAR.CAP_per person'!C$2))/(_xlfn.XLOOKUP($E$2,EU_countries_GDP!$A$2:$A$29,EU_countries_GDP!$E$2:$E$29)),"")</f>
        <v/>
      </c>
      <c r="DJ61" s="5" t="str">
        <f>IFERROR((CT61*$B$2*(1-$H61)*('CAR.CAP_per person'!D$2))/(_xlfn.XLOOKUP($E$2,EU_countries_GDP!$A$2:$A$29,EU_countries_GDP!$E$2:$E$29)),"")</f>
        <v/>
      </c>
      <c r="DK61" s="5" t="str">
        <f>IFERROR((CU61*$B$2*(1-$H61)*('CAR.CAP_per person'!E$2))/(_xlfn.XLOOKUP($E$2,EU_countries_GDP!$A$2:$A$29,EU_countries_GDP!$E$2:$E$29)),"")</f>
        <v/>
      </c>
      <c r="DL61" s="5" t="str">
        <f>IFERROR((CV61*$B$2*(1-$H61)*('CAR.CAP_per person'!F$2))/(_xlfn.XLOOKUP($E$2,EU_countries_GDP!$A$2:$A$29,EU_countries_GDP!$E$2:$E$29)),"")</f>
        <v/>
      </c>
      <c r="DM61" s="5" t="str">
        <f>IFERROR((CW61*$B$2*(1-$H61)*('CAR.CAP_per person'!G$2))/(_xlfn.XLOOKUP($E$2,EU_countries_GDP!$A$2:$A$29,EU_countries_GDP!$E$2:$E$29)),"")</f>
        <v/>
      </c>
      <c r="DN61" s="5" t="str">
        <f>IFERROR((CX61*$B$2*(1-$H61)*('CAR.CAP_per person'!H$2))/(_xlfn.XLOOKUP($E$2,EU_countries_GDP!$A$2:$A$29,EU_countries_GDP!$E$2:$E$29)),"")</f>
        <v/>
      </c>
      <c r="DO61" s="5" t="str">
        <f>IFERROR((CY61*$B$2*(1-$H61)*('CAR.CAP_per person'!I$2))/(_xlfn.XLOOKUP($E$2,EU_countries_GDP!$A$2:$A$29,EU_countries_GDP!$E$2:$E$29)),"")</f>
        <v/>
      </c>
      <c r="DP61" s="5" t="str">
        <f>IFERROR((CZ61*$B$2*(1-$H61)*('CAR.CAP_per person'!J$2))/(_xlfn.XLOOKUP($E$2,EU_countries_GDP!$A$2:$A$29,EU_countries_GDP!$E$2:$E$29)),"")</f>
        <v/>
      </c>
      <c r="DQ61" s="5" t="str">
        <f>IFERROR((DA61*$B$2*(1-$H61)*('CAR.CAP_per person'!K$2))/(_xlfn.XLOOKUP($E$2,EU_countries_GDP!$A$2:$A$29,EU_countries_GDP!$E$2:$E$29)),"")</f>
        <v/>
      </c>
      <c r="DR61" s="5" t="str">
        <f>IFERROR((DB61*$B$2*(1-$H61)*('CAR.CAP_per person'!L$2))/(_xlfn.XLOOKUP($E$2,EU_countries_GDP!$A$2:$A$29,EU_countries_GDP!$E$2:$E$29)),"")</f>
        <v/>
      </c>
      <c r="DS61" s="5" t="str">
        <f>IFERROR((DC61*$B$2*(1-$H61)*('CAR.CAP_per person'!M$2))/(_xlfn.XLOOKUP($E$2,EU_countries_GDP!$A$2:$A$29,EU_countries_GDP!$E$2:$E$29)),"")</f>
        <v/>
      </c>
      <c r="DT61" s="5" t="str">
        <f>IFERROR((DD61*$B$2*(1-$H61)*('CAR.CAP_per person'!N$2))/(_xlfn.XLOOKUP($E$2,EU_countries_GDP!$A$2:$A$29,EU_countries_GDP!$E$2:$E$29)),"")</f>
        <v/>
      </c>
      <c r="DU61" s="5" t="str">
        <f>IFERROR((DE61*$B$2*(1-$H61)*('CAR.CAP_per person'!O$2))/(_xlfn.XLOOKUP($E$2,EU_countries_GDP!$A$2:$A$29,EU_countries_GDP!$E$2:$E$29)),"")</f>
        <v/>
      </c>
      <c r="DV61" s="5" t="str">
        <f>IFERROR((DF61*$B$2*(1-$H61)*('CAR.CAP_per person'!P$2))/(_xlfn.XLOOKUP($E$2,EU_countries_GDP!$A$2:$A$29,EU_countries_GDP!$E$2:$E$29)),"")</f>
        <v/>
      </c>
      <c r="DW61" s="5" t="str">
        <f>IFERROR((DG61*$B$2*(1-$H61)*('CAR.CAP_per person'!Q$2))/(_xlfn.XLOOKUP($E$2,EU_countries_GDP!$A$2:$A$29,EU_countries_GDP!$E$2:$E$29)),"")</f>
        <v/>
      </c>
    </row>
    <row r="62" spans="2:127">
      <c r="B62" t="str">
        <f>_xlfn.XLOOKUP(D62,Table5[Ingredient],Table5[Category],"",FALSE)</f>
        <v/>
      </c>
      <c r="C62" s="33"/>
      <c r="D62" s="33"/>
      <c r="E62" s="33"/>
      <c r="F62" s="33"/>
      <c r="G62" s="33"/>
      <c r="H62" s="33"/>
      <c r="I62" s="33"/>
      <c r="J62" s="37" t="str">
        <f>IFERROR(INDEX('AveragePrices&amp;Codes'!G:AG, MATCH($D62, 'AveragePrices&amp;Codes'!$A:$A, 0), MATCH(Tool_clean!$E$2, 'AveragePrices&amp;Codes'!$G$1:$AG$1, 0)),"")</f>
        <v/>
      </c>
      <c r="K62" s="37" t="str">
        <f t="shared" si="32"/>
        <v/>
      </c>
      <c r="L62">
        <f>IFERROR(IF($F62="Raw",_xlfn.XLOOKUP(_xlfn.XLOOKUP(Tool_clean!$D62,'AveragePrices&amp;Codes'!$A:$A,'AveragePrices&amp;Codes'!$B:$B),AGRIBALYSE_Raw!$B:$B,AGRIBALYSE_Raw!O:O)*$E62,_xlfn.XLOOKUP(_xlfn.XLOOKUP(Tool_clean!$D62,'AveragePrices&amp;Codes'!$A:$A,'AveragePrices&amp;Codes'!$B:$B),AGRIBALYSE_Cooked!$C:$C,AGRIBALYSE_Cooked!P:P)*$E62),"")</f>
        <v>0</v>
      </c>
      <c r="M62">
        <f>IFERROR(IF($F62="Raw",_xlfn.XLOOKUP(_xlfn.XLOOKUP(Tool_clean!$D62,'AveragePrices&amp;Codes'!$A:$A,'AveragePrices&amp;Codes'!$B:$B),AGRIBALYSE_Raw!$B:$B,AGRIBALYSE_Raw!P:P)*$E62,_xlfn.XLOOKUP(_xlfn.XLOOKUP(Tool_clean!$D62,'AveragePrices&amp;Codes'!$A:$A,'AveragePrices&amp;Codes'!$B:$B),AGRIBALYSE_Cooked!$C:$C,AGRIBALYSE_Cooked!Q:Q)*$E62),"")</f>
        <v>0</v>
      </c>
      <c r="N62">
        <f>IFERROR(IF($F62="Raw",_xlfn.XLOOKUP(_xlfn.XLOOKUP(Tool_clean!$D62,'AveragePrices&amp;Codes'!$A:$A,'AveragePrices&amp;Codes'!$B:$B),AGRIBALYSE_Raw!$B:$B,AGRIBALYSE_Raw!Q:Q)*$E62,_xlfn.XLOOKUP(_xlfn.XLOOKUP(Tool_clean!$D62,'AveragePrices&amp;Codes'!$A:$A,'AveragePrices&amp;Codes'!$B:$B),AGRIBALYSE_Cooked!$C:$C,AGRIBALYSE_Cooked!R:R)*$E62),"")</f>
        <v>0</v>
      </c>
      <c r="O62">
        <f>IFERROR(IF($F62="Raw",_xlfn.XLOOKUP(_xlfn.XLOOKUP(Tool_clean!$D62,'AveragePrices&amp;Codes'!$A:$A,'AveragePrices&amp;Codes'!$B:$B),AGRIBALYSE_Raw!$B:$B,AGRIBALYSE_Raw!R:R)*$E62,_xlfn.XLOOKUP(_xlfn.XLOOKUP(Tool_clean!$D62,'AveragePrices&amp;Codes'!$A:$A,'AveragePrices&amp;Codes'!$B:$B),AGRIBALYSE_Cooked!$C:$C,AGRIBALYSE_Cooked!S:S)*$E62),"")</f>
        <v>0</v>
      </c>
      <c r="P62">
        <f>IFERROR(IF($F62="Raw",_xlfn.XLOOKUP(_xlfn.XLOOKUP(Tool_clean!$D62,'AveragePrices&amp;Codes'!$A:$A,'AveragePrices&amp;Codes'!$B:$B),AGRIBALYSE_Raw!$B:$B,AGRIBALYSE_Raw!S:S)*$E62,_xlfn.XLOOKUP(_xlfn.XLOOKUP(Tool_clean!$D62,'AveragePrices&amp;Codes'!$A:$A,'AveragePrices&amp;Codes'!$B:$B),AGRIBALYSE_Cooked!$C:$C,AGRIBALYSE_Cooked!T:T)*$E62),"")</f>
        <v>0</v>
      </c>
      <c r="Q62">
        <f>IFERROR(IF($F62="Raw",_xlfn.XLOOKUP(_xlfn.XLOOKUP(Tool_clean!$D62,'AveragePrices&amp;Codes'!$A:$A,'AveragePrices&amp;Codes'!$B:$B),AGRIBALYSE_Raw!$B:$B,AGRIBALYSE_Raw!T:T)*$E62,_xlfn.XLOOKUP(_xlfn.XLOOKUP(Tool_clean!$D62,'AveragePrices&amp;Codes'!$A:$A,'AveragePrices&amp;Codes'!$B:$B),AGRIBALYSE_Cooked!$C:$C,AGRIBALYSE_Cooked!U:U)*$E62),"")</f>
        <v>0</v>
      </c>
      <c r="R62">
        <f>IFERROR(IF($F62="Raw",_xlfn.XLOOKUP(_xlfn.XLOOKUP(Tool_clean!$D62,'AveragePrices&amp;Codes'!$A:$A,'AveragePrices&amp;Codes'!$B:$B),AGRIBALYSE_Raw!$B:$B,AGRIBALYSE_Raw!U:U)*$E62,_xlfn.XLOOKUP(_xlfn.XLOOKUP(Tool_clean!$D62,'AveragePrices&amp;Codes'!$A:$A,'AveragePrices&amp;Codes'!$B:$B),AGRIBALYSE_Cooked!$C:$C,AGRIBALYSE_Cooked!V:V)*$E62),"")</f>
        <v>0</v>
      </c>
      <c r="S62">
        <f>IFERROR(IF($F62="Raw",_xlfn.XLOOKUP(_xlfn.XLOOKUP(Tool_clean!$D62,'AveragePrices&amp;Codes'!$A:$A,'AveragePrices&amp;Codes'!$B:$B),AGRIBALYSE_Raw!$B:$B,AGRIBALYSE_Raw!V:V)*$E62,_xlfn.XLOOKUP(_xlfn.XLOOKUP(Tool_clean!$D62,'AveragePrices&amp;Codes'!$A:$A,'AveragePrices&amp;Codes'!$B:$B),AGRIBALYSE_Cooked!$C:$C,AGRIBALYSE_Cooked!W:W)*$E62),"")</f>
        <v>0</v>
      </c>
      <c r="T62">
        <f>IFERROR(IF($F62="Raw",_xlfn.XLOOKUP(_xlfn.XLOOKUP(Tool_clean!$D62,'AveragePrices&amp;Codes'!$A:$A,'AveragePrices&amp;Codes'!$B:$B),AGRIBALYSE_Raw!$B:$B,AGRIBALYSE_Raw!W:W)*$E62,_xlfn.XLOOKUP(_xlfn.XLOOKUP(Tool_clean!$D62,'AveragePrices&amp;Codes'!$A:$A,'AveragePrices&amp;Codes'!$B:$B),AGRIBALYSE_Cooked!$C:$C,AGRIBALYSE_Cooked!X:X)*$E62),"")</f>
        <v>0</v>
      </c>
      <c r="U62">
        <f>IFERROR(IF($F62="Raw",_xlfn.XLOOKUP(_xlfn.XLOOKUP(Tool_clean!$D62,'AveragePrices&amp;Codes'!$A:$A,'AveragePrices&amp;Codes'!$B:$B),AGRIBALYSE_Raw!$B:$B,AGRIBALYSE_Raw!X:X)*$E62,_xlfn.XLOOKUP(_xlfn.XLOOKUP(Tool_clean!$D62,'AveragePrices&amp;Codes'!$A:$A,'AveragePrices&amp;Codes'!$B:$B),AGRIBALYSE_Cooked!$C:$C,AGRIBALYSE_Cooked!Y:Y)*$E62),"")</f>
        <v>0</v>
      </c>
      <c r="V62">
        <f>IFERROR(IF($F62="Raw",_xlfn.XLOOKUP(_xlfn.XLOOKUP(Tool_clean!$D62,'AveragePrices&amp;Codes'!$A:$A,'AveragePrices&amp;Codes'!$B:$B),AGRIBALYSE_Raw!$B:$B,AGRIBALYSE_Raw!Y:Y)*$E62,_xlfn.XLOOKUP(_xlfn.XLOOKUP(Tool_clean!$D62,'AveragePrices&amp;Codes'!$A:$A,'AveragePrices&amp;Codes'!$B:$B),AGRIBALYSE_Cooked!$C:$C,AGRIBALYSE_Cooked!Z:Z)*$E62),"")</f>
        <v>0</v>
      </c>
      <c r="W62">
        <f>IFERROR(IF($F62="Raw",_xlfn.XLOOKUP(_xlfn.XLOOKUP(Tool_clean!$D62,'AveragePrices&amp;Codes'!$A:$A,'AveragePrices&amp;Codes'!$B:$B),AGRIBALYSE_Raw!$B:$B,AGRIBALYSE_Raw!Z:Z)*$E62,_xlfn.XLOOKUP(_xlfn.XLOOKUP(Tool_clean!$D62,'AveragePrices&amp;Codes'!$A:$A,'AveragePrices&amp;Codes'!$B:$B),AGRIBALYSE_Cooked!$C:$C,AGRIBALYSE_Cooked!AA:AA)*$E62),"")</f>
        <v>0</v>
      </c>
      <c r="X62">
        <f>IFERROR(IF($F62="Raw",_xlfn.XLOOKUP(_xlfn.XLOOKUP(Tool_clean!$D62,'AveragePrices&amp;Codes'!$A:$A,'AveragePrices&amp;Codes'!$B:$B),AGRIBALYSE_Raw!$B:$B,AGRIBALYSE_Raw!AA:AA)*$E62,_xlfn.XLOOKUP(_xlfn.XLOOKUP(Tool_clean!$D62,'AveragePrices&amp;Codes'!$A:$A,'AveragePrices&amp;Codes'!$B:$B),AGRIBALYSE_Cooked!$C:$C,AGRIBALYSE_Cooked!AB:AB)*$E62),"")</f>
        <v>0</v>
      </c>
      <c r="Y62">
        <f>IFERROR(IF($F62="Raw",_xlfn.XLOOKUP(_xlfn.XLOOKUP(Tool_clean!$D62,'AveragePrices&amp;Codes'!$A:$A,'AveragePrices&amp;Codes'!$B:$B),AGRIBALYSE_Raw!$B:$B,AGRIBALYSE_Raw!AB:AB)*$E62,_xlfn.XLOOKUP(_xlfn.XLOOKUP(Tool_clean!$D62,'AveragePrices&amp;Codes'!$A:$A,'AveragePrices&amp;Codes'!$B:$B),AGRIBALYSE_Cooked!$C:$C,AGRIBALYSE_Cooked!AC:AC)*$E62),"")</f>
        <v>0</v>
      </c>
      <c r="Z62">
        <f>IFERROR(IF($F62="Raw",_xlfn.XLOOKUP(_xlfn.XLOOKUP(Tool_clean!$D62,'AveragePrices&amp;Codes'!$A:$A,'AveragePrices&amp;Codes'!$B:$B),AGRIBALYSE_Raw!$B:$B,AGRIBALYSE_Raw!AC:AC)*$E62,_xlfn.XLOOKUP(_xlfn.XLOOKUP(Tool_clean!$D62,'AveragePrices&amp;Codes'!$A:$A,'AveragePrices&amp;Codes'!$B:$B),AGRIBALYSE_Cooked!$C:$C,AGRIBALYSE_Cooked!AD:AD)*$E62),"")</f>
        <v>0</v>
      </c>
      <c r="AA62">
        <f>IFERROR(IF($F62="Raw",_xlfn.XLOOKUP(_xlfn.XLOOKUP(Tool_clean!$D62,'AveragePrices&amp;Codes'!$A:$A,'AveragePrices&amp;Codes'!$B:$B),AGRIBALYSE_Raw!$B:$B,AGRIBALYSE_Raw!AD:AD)*$E62,_xlfn.XLOOKUP(_xlfn.XLOOKUP(Tool_clean!$D62,'AveragePrices&amp;Codes'!$A:$A,'AveragePrices&amp;Codes'!$B:$B),AGRIBALYSE_Cooked!$C:$C,AGRIBALYSE_Cooked!AE:AE)*$E62),"")</f>
        <v>0</v>
      </c>
      <c r="AB62" t="str" cm="1">
        <f t="array" ref="AB62">IFERROR(_xlfn.XLOOKUP(Tool_clean!$F62&amp;$E$2,'Cooking methods'!$A:$A&amp;'Cooking methods'!$B:$B,'Cooking methods'!C:C)*$E62,"")</f>
        <v/>
      </c>
      <c r="AC62" t="str" cm="1">
        <f t="array" ref="AC62">IFERROR(_xlfn.XLOOKUP(Tool_clean!$F62&amp;$E$2,'Cooking methods'!$A:$A&amp;'Cooking methods'!$B:$B,'Cooking methods'!D:D)*$E62,"")</f>
        <v/>
      </c>
      <c r="AD62" t="str" cm="1">
        <f t="array" ref="AD62">IFERROR(_xlfn.XLOOKUP(Tool_clean!$F62&amp;$E$2,'Cooking methods'!$A:$A&amp;'Cooking methods'!$B:$B,'Cooking methods'!E:E)*$E62,"")</f>
        <v/>
      </c>
      <c r="AE62" t="str" cm="1">
        <f t="array" ref="AE62">IFERROR(_xlfn.XLOOKUP(Tool_clean!$F62&amp;$E$2,'Cooking methods'!$A:$A&amp;'Cooking methods'!$B:$B,'Cooking methods'!F:F)*$E62,"")</f>
        <v/>
      </c>
      <c r="AF62" t="str" cm="1">
        <f t="array" ref="AF62">IFERROR(_xlfn.XLOOKUP(Tool_clean!$F62&amp;$E$2,'Cooking methods'!$A:$A&amp;'Cooking methods'!$B:$B,'Cooking methods'!G:G)*$E62,"")</f>
        <v/>
      </c>
      <c r="AG62" t="str" cm="1">
        <f t="array" ref="AG62">IFERROR(_xlfn.XLOOKUP(Tool_clean!$F62&amp;$E$2,'Cooking methods'!$A:$A&amp;'Cooking methods'!$B:$B,'Cooking methods'!H:H)*$E62,"")</f>
        <v/>
      </c>
      <c r="AH62" t="str" cm="1">
        <f t="array" ref="AH62">IFERROR(_xlfn.XLOOKUP(Tool_clean!$F62&amp;$E$2,'Cooking methods'!$A:$A&amp;'Cooking methods'!$B:$B,'Cooking methods'!I:I)*$E62,"")</f>
        <v/>
      </c>
      <c r="AI62" t="str" cm="1">
        <f t="array" ref="AI62">IFERROR(_xlfn.XLOOKUP(Tool_clean!$F62&amp;$E$2,'Cooking methods'!$A:$A&amp;'Cooking methods'!$B:$B,'Cooking methods'!J:J)*$E62,"")</f>
        <v/>
      </c>
      <c r="AJ62" t="str" cm="1">
        <f t="array" ref="AJ62">IFERROR(_xlfn.XLOOKUP(Tool_clean!$F62&amp;$E$2,'Cooking methods'!$A:$A&amp;'Cooking methods'!$B:$B,'Cooking methods'!K:K)*$E62,"")</f>
        <v/>
      </c>
      <c r="AK62" t="str" cm="1">
        <f t="array" ref="AK62">IFERROR(_xlfn.XLOOKUP(Tool_clean!$F62&amp;$E$2,'Cooking methods'!$A:$A&amp;'Cooking methods'!$B:$B,'Cooking methods'!L:L)*$E62,"")</f>
        <v/>
      </c>
      <c r="AL62" t="str" cm="1">
        <f t="array" ref="AL62">IFERROR(_xlfn.XLOOKUP(Tool_clean!$F62&amp;$E$2,'Cooking methods'!$A:$A&amp;'Cooking methods'!$B:$B,'Cooking methods'!M:M)*$E62,"")</f>
        <v/>
      </c>
      <c r="AM62" t="str" cm="1">
        <f t="array" ref="AM62">IFERROR(_xlfn.XLOOKUP(Tool_clean!$F62&amp;$E$2,'Cooking methods'!$A:$A&amp;'Cooking methods'!$B:$B,'Cooking methods'!N:N)*$E62,"")</f>
        <v/>
      </c>
      <c r="AN62" t="str" cm="1">
        <f t="array" ref="AN62">IFERROR(_xlfn.XLOOKUP(Tool_clean!$F62&amp;$E$2,'Cooking methods'!$A:$A&amp;'Cooking methods'!$B:$B,'Cooking methods'!O:O)*$E62,"")</f>
        <v/>
      </c>
      <c r="AO62" t="str" cm="1">
        <f t="array" ref="AO62">IFERROR(_xlfn.XLOOKUP(Tool_clean!$F62&amp;$E$2,'Cooking methods'!$A:$A&amp;'Cooking methods'!$B:$B,'Cooking methods'!P:P)*$E62,"")</f>
        <v/>
      </c>
      <c r="AP62" t="str" cm="1">
        <f t="array" ref="AP62">IFERROR(_xlfn.XLOOKUP(Tool_clean!$F62&amp;$E$2,'Cooking methods'!$A:$A&amp;'Cooking methods'!$B:$B,'Cooking methods'!Q:Q)*$E62,"")</f>
        <v/>
      </c>
      <c r="AQ62" t="str" cm="1">
        <f t="array" ref="AQ62">IFERROR(_xlfn.XLOOKUP(Tool_clean!$F62&amp;$E$2,'Cooking methods'!$A:$A&amp;'Cooking methods'!$B:$B,'Cooking methods'!R:R)*$E62,"")</f>
        <v/>
      </c>
      <c r="AR62" t="str" cm="1">
        <f t="array" ref="AR62">IFERROR(_xlfn.XLOOKUP(Tool_clean!$G62&amp;$E$2,'Waste management'!$A:$A&amp;'Waste management'!$B:$B,'Waste management'!C:C)*$E62,"")</f>
        <v/>
      </c>
      <c r="AS62" t="str" cm="1">
        <f t="array" ref="AS62">IFERROR(_xlfn.XLOOKUP(Tool_clean!$G62&amp;$E$2,'Waste management'!$A:$A&amp;'Waste management'!$B:$B,'Waste management'!D:D)*$E62,"")</f>
        <v/>
      </c>
      <c r="AT62" t="str" cm="1">
        <f t="array" ref="AT62">IFERROR(_xlfn.XLOOKUP(Tool_clean!$G62&amp;$E$2,'Waste management'!$A:$A&amp;'Waste management'!$B:$B,'Waste management'!E:E)*$E62,"")</f>
        <v/>
      </c>
      <c r="AU62" t="str" cm="1">
        <f t="array" ref="AU62">IFERROR(_xlfn.XLOOKUP(Tool_clean!$G62&amp;$E$2,'Waste management'!$A:$A&amp;'Waste management'!$B:$B,'Waste management'!F:F)*$E62,"")</f>
        <v/>
      </c>
      <c r="AV62" t="str" cm="1">
        <f t="array" ref="AV62">IFERROR(_xlfn.XLOOKUP(Tool_clean!$G62&amp;$E$2,'Waste management'!$A:$A&amp;'Waste management'!$B:$B,'Waste management'!G:G)*$E62,"")</f>
        <v/>
      </c>
      <c r="AW62" t="str" cm="1">
        <f t="array" ref="AW62">IFERROR(_xlfn.XLOOKUP(Tool_clean!$G62&amp;$E$2,'Waste management'!$A:$A&amp;'Waste management'!$B:$B,'Waste management'!H:H)*$E62,"")</f>
        <v/>
      </c>
      <c r="AX62" t="str" cm="1">
        <f t="array" ref="AX62">IFERROR(_xlfn.XLOOKUP(Tool_clean!$G62&amp;$E$2,'Waste management'!$A:$A&amp;'Waste management'!$B:$B,'Waste management'!I:I)*$E62,"")</f>
        <v/>
      </c>
      <c r="AY62" t="str" cm="1">
        <f t="array" ref="AY62">IFERROR(_xlfn.XLOOKUP(Tool_clean!$G62&amp;$E$2,'Waste management'!$A:$A&amp;'Waste management'!$B:$B,'Waste management'!J:J)*$E62,"")</f>
        <v/>
      </c>
      <c r="AZ62" t="str" cm="1">
        <f t="array" ref="AZ62">IFERROR(_xlfn.XLOOKUP(Tool_clean!$G62&amp;$E$2,'Waste management'!$A:$A&amp;'Waste management'!$B:$B,'Waste management'!K:K)*$E62,"")</f>
        <v/>
      </c>
      <c r="BA62" t="str" cm="1">
        <f t="array" ref="BA62">IFERROR(_xlfn.XLOOKUP(Tool_clean!$G62&amp;$E$2,'Waste management'!$A:$A&amp;'Waste management'!$B:$B,'Waste management'!L:L)*$E62,"")</f>
        <v/>
      </c>
      <c r="BB62" t="str" cm="1">
        <f t="array" ref="BB62">IFERROR(_xlfn.XLOOKUP(Tool_clean!$G62&amp;$E$2,'Waste management'!$A:$A&amp;'Waste management'!$B:$B,'Waste management'!M:M)*$E62,"")</f>
        <v/>
      </c>
      <c r="BC62" t="str" cm="1">
        <f t="array" ref="BC62">IFERROR(_xlfn.XLOOKUP(Tool_clean!$G62&amp;$E$2,'Waste management'!$A:$A&amp;'Waste management'!$B:$B,'Waste management'!N:N)*$E62,"")</f>
        <v/>
      </c>
      <c r="BD62" t="str" cm="1">
        <f t="array" ref="BD62">IFERROR(_xlfn.XLOOKUP(Tool_clean!$G62&amp;$E$2,'Waste management'!$A:$A&amp;'Waste management'!$B:$B,'Waste management'!O:O)*$E62,"")</f>
        <v/>
      </c>
      <c r="BE62" t="str" cm="1">
        <f t="array" ref="BE62">IFERROR(_xlfn.XLOOKUP(Tool_clean!$G62&amp;$E$2,'Waste management'!$A:$A&amp;'Waste management'!$B:$B,'Waste management'!P:P)*$E62,"")</f>
        <v/>
      </c>
      <c r="BF62" t="str" cm="1">
        <f t="array" ref="BF62">IFERROR(_xlfn.XLOOKUP(Tool_clean!$G62&amp;$E$2,'Waste management'!$A:$A&amp;'Waste management'!$B:$B,'Waste management'!Q:Q)*$E62,"")</f>
        <v/>
      </c>
      <c r="BG62" t="str" cm="1">
        <f t="array" ref="BG62">IFERROR(_xlfn.XLOOKUP(Tool_clean!$G62&amp;$E$2,'Waste management'!$A:$A&amp;'Waste management'!$B:$B,'Waste management'!R:R)*$E62,"")</f>
        <v/>
      </c>
      <c r="BH62" t="str">
        <f>IFERROR((L62+AR62+AB62)*_xlfn.XLOOKUP(Tool_clean!BH$4,Monetization_Factors!$A:$A,Monetization_Factors!$D:$D),"")</f>
        <v/>
      </c>
      <c r="BI62" t="str">
        <f>IFERROR((M62+AS62+AC62)*_xlfn.XLOOKUP(Tool_clean!BI$4,Monetization_Factors!$A:$A,Monetization_Factors!$D:$D),"")</f>
        <v/>
      </c>
      <c r="BJ62" t="str">
        <f>IFERROR((N62+AT62+AD62)*_xlfn.XLOOKUP(Tool_clean!BJ$4,Monetization_Factors!$A:$A,Monetization_Factors!$D:$D),"")</f>
        <v/>
      </c>
      <c r="BK62" t="str">
        <f>IFERROR((O62+AU62+AE62)*_xlfn.XLOOKUP(Tool_clean!BK$4,Monetization_Factors!$A:$A,Monetization_Factors!$D:$D),"")</f>
        <v/>
      </c>
      <c r="BL62" t="str">
        <f>IFERROR((P62+AV62+AF62)*_xlfn.XLOOKUP(Tool_clean!BL$4,Monetization_Factors!$A:$A,Monetization_Factors!$D:$D),"")</f>
        <v/>
      </c>
      <c r="BM62" t="str">
        <f>IFERROR((Q62+AW62+AG62)*_xlfn.XLOOKUP(Tool_clean!BM$4,Monetization_Factors!$A:$A,Monetization_Factors!$D:$D),"")</f>
        <v/>
      </c>
      <c r="BN62" t="str">
        <f>IFERROR((R62+AX62+AH62)*_xlfn.XLOOKUP(Tool_clean!BN$4,Monetization_Factors!$A:$A,Monetization_Factors!$D:$D),"")</f>
        <v/>
      </c>
      <c r="BO62" t="str">
        <f>IFERROR((S62+AY62+AI62)*_xlfn.XLOOKUP(Tool_clean!BO$4,Monetization_Factors!$A:$A,Monetization_Factors!$D:$D),"")</f>
        <v/>
      </c>
      <c r="BP62" t="str">
        <f>IFERROR((T62+AZ62+AJ62)*_xlfn.XLOOKUP(Tool_clean!BP$4,Monetization_Factors!$A:$A,Monetization_Factors!$D:$D),"")</f>
        <v/>
      </c>
      <c r="BQ62" t="str">
        <f>IFERROR((U62+BA62+AK62)*_xlfn.XLOOKUP(Tool_clean!BQ$4,Monetization_Factors!$A:$A,Monetization_Factors!$D:$D),"")</f>
        <v/>
      </c>
      <c r="BR62" t="str">
        <f>IFERROR((V62+BB62+AL62)*_xlfn.XLOOKUP(Tool_clean!BR$4,Monetization_Factors!$A:$A,Monetization_Factors!$D:$D),"")</f>
        <v/>
      </c>
      <c r="BS62" t="str">
        <f>IFERROR((W62+BC62+AM62)*_xlfn.XLOOKUP(Tool_clean!BS$4,Monetization_Factors!$A:$A,Monetization_Factors!$D:$D),"")</f>
        <v/>
      </c>
      <c r="BT62" t="str">
        <f>IFERROR((X62+BD62+AN62)*_xlfn.XLOOKUP(Tool_clean!BT$4,Monetization_Factors!$A:$A,Monetization_Factors!$D:$D),"")</f>
        <v/>
      </c>
      <c r="BU62" t="str">
        <f>IFERROR((Y62+BE62+AO62)*_xlfn.XLOOKUP(Tool_clean!BU$4,Monetization_Factors!$A:$A,Monetization_Factors!$D:$D),"")</f>
        <v/>
      </c>
      <c r="BV62" t="str">
        <f>IFERROR((Z62+BF62+AP62)*_xlfn.XLOOKUP(Tool_clean!BV$4,Monetization_Factors!$A:$A,Monetization_Factors!$D:$D),"")</f>
        <v/>
      </c>
      <c r="BW62" t="str">
        <f>IFERROR((AA62+BG62+AQ62)*_xlfn.XLOOKUP(Tool_clean!BW$4,Monetization_Factors!$A:$A,Monetization_Factors!$D:$D),"")</f>
        <v/>
      </c>
      <c r="BX62" s="38" t="str" cm="1">
        <f t="array" ref="BX62">IFERROR(_xlfn.IFS(I62&gt;0,I62*E62,I62="",J62*E62),"")</f>
        <v/>
      </c>
      <c r="BY62" s="38">
        <f t="shared" si="33"/>
        <v>0</v>
      </c>
      <c r="BZ62" s="38" t="str">
        <f t="shared" si="34"/>
        <v/>
      </c>
      <c r="CA62" s="38" t="str">
        <f t="shared" si="35"/>
        <v/>
      </c>
      <c r="CB62" t="str">
        <f t="shared" si="66"/>
        <v/>
      </c>
      <c r="CC62" t="str">
        <f t="shared" si="68"/>
        <v/>
      </c>
      <c r="CD62" t="str">
        <f t="shared" si="69"/>
        <v/>
      </c>
      <c r="CE62" t="str">
        <f t="shared" si="70"/>
        <v/>
      </c>
      <c r="CF62" t="str">
        <f t="shared" si="71"/>
        <v/>
      </c>
      <c r="CG62" t="str">
        <f t="shared" si="72"/>
        <v/>
      </c>
      <c r="CH62" t="str">
        <f t="shared" si="73"/>
        <v/>
      </c>
      <c r="CI62" t="str">
        <f t="shared" si="74"/>
        <v/>
      </c>
      <c r="CJ62" t="str">
        <f t="shared" si="75"/>
        <v/>
      </c>
      <c r="CK62" t="str">
        <f t="shared" si="76"/>
        <v/>
      </c>
      <c r="CL62" t="str">
        <f t="shared" si="77"/>
        <v/>
      </c>
      <c r="CM62" t="str">
        <f t="shared" si="78"/>
        <v/>
      </c>
      <c r="CN62" t="str">
        <f t="shared" si="79"/>
        <v/>
      </c>
      <c r="CO62" t="str">
        <f t="shared" si="80"/>
        <v/>
      </c>
      <c r="CP62" t="str">
        <f t="shared" si="81"/>
        <v/>
      </c>
      <c r="CQ62" t="str">
        <f t="shared" si="82"/>
        <v/>
      </c>
      <c r="CR62" t="str">
        <f t="shared" si="67"/>
        <v/>
      </c>
      <c r="CS62" t="str">
        <f t="shared" si="83"/>
        <v/>
      </c>
      <c r="CT62" t="str">
        <f t="shared" si="84"/>
        <v/>
      </c>
      <c r="CU62" t="str">
        <f t="shared" si="85"/>
        <v/>
      </c>
      <c r="CV62" t="str">
        <f t="shared" si="86"/>
        <v/>
      </c>
      <c r="CW62" t="str">
        <f t="shared" si="87"/>
        <v/>
      </c>
      <c r="CX62" t="str">
        <f t="shared" si="88"/>
        <v/>
      </c>
      <c r="CY62" t="str">
        <f t="shared" si="89"/>
        <v/>
      </c>
      <c r="CZ62" t="str">
        <f t="shared" si="90"/>
        <v/>
      </c>
      <c r="DA62" t="str">
        <f t="shared" si="91"/>
        <v/>
      </c>
      <c r="DB62" t="str">
        <f t="shared" si="92"/>
        <v/>
      </c>
      <c r="DC62" t="str">
        <f t="shared" si="93"/>
        <v/>
      </c>
      <c r="DD62" t="str">
        <f t="shared" si="94"/>
        <v/>
      </c>
      <c r="DE62" t="str">
        <f t="shared" si="95"/>
        <v/>
      </c>
      <c r="DF62" t="str">
        <f t="shared" si="96"/>
        <v/>
      </c>
      <c r="DG62" t="str">
        <f t="shared" si="97"/>
        <v/>
      </c>
      <c r="DH62" s="5" t="str">
        <f>IFERROR((CR62*$B$2*(1-$H62)*('CAR.CAP_per person'!B$2))/(_xlfn.XLOOKUP($E$2,EU_countries_GDP!$A$2:$A$29,EU_countries_GDP!$E$2:$E$29)),"")</f>
        <v/>
      </c>
      <c r="DI62" s="5" t="str">
        <f>IFERROR((CS62*$B$2*(1-$H62)*('CAR.CAP_per person'!C$2))/(_xlfn.XLOOKUP($E$2,EU_countries_GDP!$A$2:$A$29,EU_countries_GDP!$E$2:$E$29)),"")</f>
        <v/>
      </c>
      <c r="DJ62" s="5" t="str">
        <f>IFERROR((CT62*$B$2*(1-$H62)*('CAR.CAP_per person'!D$2))/(_xlfn.XLOOKUP($E$2,EU_countries_GDP!$A$2:$A$29,EU_countries_GDP!$E$2:$E$29)),"")</f>
        <v/>
      </c>
      <c r="DK62" s="5" t="str">
        <f>IFERROR((CU62*$B$2*(1-$H62)*('CAR.CAP_per person'!E$2))/(_xlfn.XLOOKUP($E$2,EU_countries_GDP!$A$2:$A$29,EU_countries_GDP!$E$2:$E$29)),"")</f>
        <v/>
      </c>
      <c r="DL62" s="5" t="str">
        <f>IFERROR((CV62*$B$2*(1-$H62)*('CAR.CAP_per person'!F$2))/(_xlfn.XLOOKUP($E$2,EU_countries_GDP!$A$2:$A$29,EU_countries_GDP!$E$2:$E$29)),"")</f>
        <v/>
      </c>
      <c r="DM62" s="5" t="str">
        <f>IFERROR((CW62*$B$2*(1-$H62)*('CAR.CAP_per person'!G$2))/(_xlfn.XLOOKUP($E$2,EU_countries_GDP!$A$2:$A$29,EU_countries_GDP!$E$2:$E$29)),"")</f>
        <v/>
      </c>
      <c r="DN62" s="5" t="str">
        <f>IFERROR((CX62*$B$2*(1-$H62)*('CAR.CAP_per person'!H$2))/(_xlfn.XLOOKUP($E$2,EU_countries_GDP!$A$2:$A$29,EU_countries_GDP!$E$2:$E$29)),"")</f>
        <v/>
      </c>
      <c r="DO62" s="5" t="str">
        <f>IFERROR((CY62*$B$2*(1-$H62)*('CAR.CAP_per person'!I$2))/(_xlfn.XLOOKUP($E$2,EU_countries_GDP!$A$2:$A$29,EU_countries_GDP!$E$2:$E$29)),"")</f>
        <v/>
      </c>
      <c r="DP62" s="5" t="str">
        <f>IFERROR((CZ62*$B$2*(1-$H62)*('CAR.CAP_per person'!J$2))/(_xlfn.XLOOKUP($E$2,EU_countries_GDP!$A$2:$A$29,EU_countries_GDP!$E$2:$E$29)),"")</f>
        <v/>
      </c>
      <c r="DQ62" s="5" t="str">
        <f>IFERROR((DA62*$B$2*(1-$H62)*('CAR.CAP_per person'!K$2))/(_xlfn.XLOOKUP($E$2,EU_countries_GDP!$A$2:$A$29,EU_countries_GDP!$E$2:$E$29)),"")</f>
        <v/>
      </c>
      <c r="DR62" s="5" t="str">
        <f>IFERROR((DB62*$B$2*(1-$H62)*('CAR.CAP_per person'!L$2))/(_xlfn.XLOOKUP($E$2,EU_countries_GDP!$A$2:$A$29,EU_countries_GDP!$E$2:$E$29)),"")</f>
        <v/>
      </c>
      <c r="DS62" s="5" t="str">
        <f>IFERROR((DC62*$B$2*(1-$H62)*('CAR.CAP_per person'!M$2))/(_xlfn.XLOOKUP($E$2,EU_countries_GDP!$A$2:$A$29,EU_countries_GDP!$E$2:$E$29)),"")</f>
        <v/>
      </c>
      <c r="DT62" s="5" t="str">
        <f>IFERROR((DD62*$B$2*(1-$H62)*('CAR.CAP_per person'!N$2))/(_xlfn.XLOOKUP($E$2,EU_countries_GDP!$A$2:$A$29,EU_countries_GDP!$E$2:$E$29)),"")</f>
        <v/>
      </c>
      <c r="DU62" s="5" t="str">
        <f>IFERROR((DE62*$B$2*(1-$H62)*('CAR.CAP_per person'!O$2))/(_xlfn.XLOOKUP($E$2,EU_countries_GDP!$A$2:$A$29,EU_countries_GDP!$E$2:$E$29)),"")</f>
        <v/>
      </c>
      <c r="DV62" s="5" t="str">
        <f>IFERROR((DF62*$B$2*(1-$H62)*('CAR.CAP_per person'!P$2))/(_xlfn.XLOOKUP($E$2,EU_countries_GDP!$A$2:$A$29,EU_countries_GDP!$E$2:$E$29)),"")</f>
        <v/>
      </c>
      <c r="DW62" s="5" t="str">
        <f>IFERROR((DG62*$B$2*(1-$H62)*('CAR.CAP_per person'!Q$2))/(_xlfn.XLOOKUP($E$2,EU_countries_GDP!$A$2:$A$29,EU_countries_GDP!$E$2:$E$29)),"")</f>
        <v/>
      </c>
    </row>
    <row r="63" spans="2:127">
      <c r="B63" t="str">
        <f>_xlfn.XLOOKUP(D63,Table5[Ingredient],Table5[Category],"",FALSE)</f>
        <v/>
      </c>
      <c r="C63" s="33"/>
      <c r="D63" s="33"/>
      <c r="E63" s="33"/>
      <c r="F63" s="33"/>
      <c r="G63" s="33"/>
      <c r="H63" s="33"/>
      <c r="I63" s="33"/>
      <c r="J63" s="37" t="str">
        <f>IFERROR(INDEX('AveragePrices&amp;Codes'!G:AG, MATCH($D63, 'AveragePrices&amp;Codes'!$A:$A, 0), MATCH(Tool_clean!$E$2, 'AveragePrices&amp;Codes'!$G$1:$AG$1, 0)),"")</f>
        <v/>
      </c>
      <c r="K63" s="37" t="str">
        <f t="shared" si="32"/>
        <v/>
      </c>
      <c r="L63">
        <f>IFERROR(IF($F63="Raw",_xlfn.XLOOKUP(_xlfn.XLOOKUP(Tool_clean!$D63,'AveragePrices&amp;Codes'!$A:$A,'AveragePrices&amp;Codes'!$B:$B),AGRIBALYSE_Raw!$B:$B,AGRIBALYSE_Raw!O:O)*$E63,_xlfn.XLOOKUP(_xlfn.XLOOKUP(Tool_clean!$D63,'AveragePrices&amp;Codes'!$A:$A,'AveragePrices&amp;Codes'!$B:$B),AGRIBALYSE_Cooked!$C:$C,AGRIBALYSE_Cooked!P:P)*$E63),"")</f>
        <v>0</v>
      </c>
      <c r="M63">
        <f>IFERROR(IF($F63="Raw",_xlfn.XLOOKUP(_xlfn.XLOOKUP(Tool_clean!$D63,'AveragePrices&amp;Codes'!$A:$A,'AveragePrices&amp;Codes'!$B:$B),AGRIBALYSE_Raw!$B:$B,AGRIBALYSE_Raw!P:P)*$E63,_xlfn.XLOOKUP(_xlfn.XLOOKUP(Tool_clean!$D63,'AveragePrices&amp;Codes'!$A:$A,'AveragePrices&amp;Codes'!$B:$B),AGRIBALYSE_Cooked!$C:$C,AGRIBALYSE_Cooked!Q:Q)*$E63),"")</f>
        <v>0</v>
      </c>
      <c r="N63">
        <f>IFERROR(IF($F63="Raw",_xlfn.XLOOKUP(_xlfn.XLOOKUP(Tool_clean!$D63,'AveragePrices&amp;Codes'!$A:$A,'AveragePrices&amp;Codes'!$B:$B),AGRIBALYSE_Raw!$B:$B,AGRIBALYSE_Raw!Q:Q)*$E63,_xlfn.XLOOKUP(_xlfn.XLOOKUP(Tool_clean!$D63,'AveragePrices&amp;Codes'!$A:$A,'AveragePrices&amp;Codes'!$B:$B),AGRIBALYSE_Cooked!$C:$C,AGRIBALYSE_Cooked!R:R)*$E63),"")</f>
        <v>0</v>
      </c>
      <c r="O63">
        <f>IFERROR(IF($F63="Raw",_xlfn.XLOOKUP(_xlfn.XLOOKUP(Tool_clean!$D63,'AveragePrices&amp;Codes'!$A:$A,'AveragePrices&amp;Codes'!$B:$B),AGRIBALYSE_Raw!$B:$B,AGRIBALYSE_Raw!R:R)*$E63,_xlfn.XLOOKUP(_xlfn.XLOOKUP(Tool_clean!$D63,'AveragePrices&amp;Codes'!$A:$A,'AveragePrices&amp;Codes'!$B:$B),AGRIBALYSE_Cooked!$C:$C,AGRIBALYSE_Cooked!S:S)*$E63),"")</f>
        <v>0</v>
      </c>
      <c r="P63">
        <f>IFERROR(IF($F63="Raw",_xlfn.XLOOKUP(_xlfn.XLOOKUP(Tool_clean!$D63,'AveragePrices&amp;Codes'!$A:$A,'AveragePrices&amp;Codes'!$B:$B),AGRIBALYSE_Raw!$B:$B,AGRIBALYSE_Raw!S:S)*$E63,_xlfn.XLOOKUP(_xlfn.XLOOKUP(Tool_clean!$D63,'AveragePrices&amp;Codes'!$A:$A,'AveragePrices&amp;Codes'!$B:$B),AGRIBALYSE_Cooked!$C:$C,AGRIBALYSE_Cooked!T:T)*$E63),"")</f>
        <v>0</v>
      </c>
      <c r="Q63">
        <f>IFERROR(IF($F63="Raw",_xlfn.XLOOKUP(_xlfn.XLOOKUP(Tool_clean!$D63,'AveragePrices&amp;Codes'!$A:$A,'AveragePrices&amp;Codes'!$B:$B),AGRIBALYSE_Raw!$B:$B,AGRIBALYSE_Raw!T:T)*$E63,_xlfn.XLOOKUP(_xlfn.XLOOKUP(Tool_clean!$D63,'AveragePrices&amp;Codes'!$A:$A,'AveragePrices&amp;Codes'!$B:$B),AGRIBALYSE_Cooked!$C:$C,AGRIBALYSE_Cooked!U:U)*$E63),"")</f>
        <v>0</v>
      </c>
      <c r="R63">
        <f>IFERROR(IF($F63="Raw",_xlfn.XLOOKUP(_xlfn.XLOOKUP(Tool_clean!$D63,'AveragePrices&amp;Codes'!$A:$A,'AveragePrices&amp;Codes'!$B:$B),AGRIBALYSE_Raw!$B:$B,AGRIBALYSE_Raw!U:U)*$E63,_xlfn.XLOOKUP(_xlfn.XLOOKUP(Tool_clean!$D63,'AveragePrices&amp;Codes'!$A:$A,'AveragePrices&amp;Codes'!$B:$B),AGRIBALYSE_Cooked!$C:$C,AGRIBALYSE_Cooked!V:V)*$E63),"")</f>
        <v>0</v>
      </c>
      <c r="S63">
        <f>IFERROR(IF($F63="Raw",_xlfn.XLOOKUP(_xlfn.XLOOKUP(Tool_clean!$D63,'AveragePrices&amp;Codes'!$A:$A,'AveragePrices&amp;Codes'!$B:$B),AGRIBALYSE_Raw!$B:$B,AGRIBALYSE_Raw!V:V)*$E63,_xlfn.XLOOKUP(_xlfn.XLOOKUP(Tool_clean!$D63,'AveragePrices&amp;Codes'!$A:$A,'AveragePrices&amp;Codes'!$B:$B),AGRIBALYSE_Cooked!$C:$C,AGRIBALYSE_Cooked!W:W)*$E63),"")</f>
        <v>0</v>
      </c>
      <c r="T63">
        <f>IFERROR(IF($F63="Raw",_xlfn.XLOOKUP(_xlfn.XLOOKUP(Tool_clean!$D63,'AveragePrices&amp;Codes'!$A:$A,'AveragePrices&amp;Codes'!$B:$B),AGRIBALYSE_Raw!$B:$B,AGRIBALYSE_Raw!W:W)*$E63,_xlfn.XLOOKUP(_xlfn.XLOOKUP(Tool_clean!$D63,'AveragePrices&amp;Codes'!$A:$A,'AveragePrices&amp;Codes'!$B:$B),AGRIBALYSE_Cooked!$C:$C,AGRIBALYSE_Cooked!X:X)*$E63),"")</f>
        <v>0</v>
      </c>
      <c r="U63">
        <f>IFERROR(IF($F63="Raw",_xlfn.XLOOKUP(_xlfn.XLOOKUP(Tool_clean!$D63,'AveragePrices&amp;Codes'!$A:$A,'AveragePrices&amp;Codes'!$B:$B),AGRIBALYSE_Raw!$B:$B,AGRIBALYSE_Raw!X:X)*$E63,_xlfn.XLOOKUP(_xlfn.XLOOKUP(Tool_clean!$D63,'AveragePrices&amp;Codes'!$A:$A,'AveragePrices&amp;Codes'!$B:$B),AGRIBALYSE_Cooked!$C:$C,AGRIBALYSE_Cooked!Y:Y)*$E63),"")</f>
        <v>0</v>
      </c>
      <c r="V63">
        <f>IFERROR(IF($F63="Raw",_xlfn.XLOOKUP(_xlfn.XLOOKUP(Tool_clean!$D63,'AveragePrices&amp;Codes'!$A:$A,'AveragePrices&amp;Codes'!$B:$B),AGRIBALYSE_Raw!$B:$B,AGRIBALYSE_Raw!Y:Y)*$E63,_xlfn.XLOOKUP(_xlfn.XLOOKUP(Tool_clean!$D63,'AveragePrices&amp;Codes'!$A:$A,'AveragePrices&amp;Codes'!$B:$B),AGRIBALYSE_Cooked!$C:$C,AGRIBALYSE_Cooked!Z:Z)*$E63),"")</f>
        <v>0</v>
      </c>
      <c r="W63">
        <f>IFERROR(IF($F63="Raw",_xlfn.XLOOKUP(_xlfn.XLOOKUP(Tool_clean!$D63,'AveragePrices&amp;Codes'!$A:$A,'AveragePrices&amp;Codes'!$B:$B),AGRIBALYSE_Raw!$B:$B,AGRIBALYSE_Raw!Z:Z)*$E63,_xlfn.XLOOKUP(_xlfn.XLOOKUP(Tool_clean!$D63,'AveragePrices&amp;Codes'!$A:$A,'AveragePrices&amp;Codes'!$B:$B),AGRIBALYSE_Cooked!$C:$C,AGRIBALYSE_Cooked!AA:AA)*$E63),"")</f>
        <v>0</v>
      </c>
      <c r="X63">
        <f>IFERROR(IF($F63="Raw",_xlfn.XLOOKUP(_xlfn.XLOOKUP(Tool_clean!$D63,'AveragePrices&amp;Codes'!$A:$A,'AveragePrices&amp;Codes'!$B:$B),AGRIBALYSE_Raw!$B:$B,AGRIBALYSE_Raw!AA:AA)*$E63,_xlfn.XLOOKUP(_xlfn.XLOOKUP(Tool_clean!$D63,'AveragePrices&amp;Codes'!$A:$A,'AveragePrices&amp;Codes'!$B:$B),AGRIBALYSE_Cooked!$C:$C,AGRIBALYSE_Cooked!AB:AB)*$E63),"")</f>
        <v>0</v>
      </c>
      <c r="Y63">
        <f>IFERROR(IF($F63="Raw",_xlfn.XLOOKUP(_xlfn.XLOOKUP(Tool_clean!$D63,'AveragePrices&amp;Codes'!$A:$A,'AveragePrices&amp;Codes'!$B:$B),AGRIBALYSE_Raw!$B:$B,AGRIBALYSE_Raw!AB:AB)*$E63,_xlfn.XLOOKUP(_xlfn.XLOOKUP(Tool_clean!$D63,'AveragePrices&amp;Codes'!$A:$A,'AveragePrices&amp;Codes'!$B:$B),AGRIBALYSE_Cooked!$C:$C,AGRIBALYSE_Cooked!AC:AC)*$E63),"")</f>
        <v>0</v>
      </c>
      <c r="Z63">
        <f>IFERROR(IF($F63="Raw",_xlfn.XLOOKUP(_xlfn.XLOOKUP(Tool_clean!$D63,'AveragePrices&amp;Codes'!$A:$A,'AveragePrices&amp;Codes'!$B:$B),AGRIBALYSE_Raw!$B:$B,AGRIBALYSE_Raw!AC:AC)*$E63,_xlfn.XLOOKUP(_xlfn.XLOOKUP(Tool_clean!$D63,'AveragePrices&amp;Codes'!$A:$A,'AveragePrices&amp;Codes'!$B:$B),AGRIBALYSE_Cooked!$C:$C,AGRIBALYSE_Cooked!AD:AD)*$E63),"")</f>
        <v>0</v>
      </c>
      <c r="AA63">
        <f>IFERROR(IF($F63="Raw",_xlfn.XLOOKUP(_xlfn.XLOOKUP(Tool_clean!$D63,'AveragePrices&amp;Codes'!$A:$A,'AveragePrices&amp;Codes'!$B:$B),AGRIBALYSE_Raw!$B:$B,AGRIBALYSE_Raw!AD:AD)*$E63,_xlfn.XLOOKUP(_xlfn.XLOOKUP(Tool_clean!$D63,'AveragePrices&amp;Codes'!$A:$A,'AveragePrices&amp;Codes'!$B:$B),AGRIBALYSE_Cooked!$C:$C,AGRIBALYSE_Cooked!AE:AE)*$E63),"")</f>
        <v>0</v>
      </c>
      <c r="AB63" t="str" cm="1">
        <f t="array" ref="AB63">IFERROR(_xlfn.XLOOKUP(Tool_clean!$F63&amp;$E$2,'Cooking methods'!$A:$A&amp;'Cooking methods'!$B:$B,'Cooking methods'!C:C)*$E63,"")</f>
        <v/>
      </c>
      <c r="AC63" t="str" cm="1">
        <f t="array" ref="AC63">IFERROR(_xlfn.XLOOKUP(Tool_clean!$F63&amp;$E$2,'Cooking methods'!$A:$A&amp;'Cooking methods'!$B:$B,'Cooking methods'!D:D)*$E63,"")</f>
        <v/>
      </c>
      <c r="AD63" t="str" cm="1">
        <f t="array" ref="AD63">IFERROR(_xlfn.XLOOKUP(Tool_clean!$F63&amp;$E$2,'Cooking methods'!$A:$A&amp;'Cooking methods'!$B:$B,'Cooking methods'!E:E)*$E63,"")</f>
        <v/>
      </c>
      <c r="AE63" t="str" cm="1">
        <f t="array" ref="AE63">IFERROR(_xlfn.XLOOKUP(Tool_clean!$F63&amp;$E$2,'Cooking methods'!$A:$A&amp;'Cooking methods'!$B:$B,'Cooking methods'!F:F)*$E63,"")</f>
        <v/>
      </c>
      <c r="AF63" t="str" cm="1">
        <f t="array" ref="AF63">IFERROR(_xlfn.XLOOKUP(Tool_clean!$F63&amp;$E$2,'Cooking methods'!$A:$A&amp;'Cooking methods'!$B:$B,'Cooking methods'!G:G)*$E63,"")</f>
        <v/>
      </c>
      <c r="AG63" t="str" cm="1">
        <f t="array" ref="AG63">IFERROR(_xlfn.XLOOKUP(Tool_clean!$F63&amp;$E$2,'Cooking methods'!$A:$A&amp;'Cooking methods'!$B:$B,'Cooking methods'!H:H)*$E63,"")</f>
        <v/>
      </c>
      <c r="AH63" t="str" cm="1">
        <f t="array" ref="AH63">IFERROR(_xlfn.XLOOKUP(Tool_clean!$F63&amp;$E$2,'Cooking methods'!$A:$A&amp;'Cooking methods'!$B:$B,'Cooking methods'!I:I)*$E63,"")</f>
        <v/>
      </c>
      <c r="AI63" t="str" cm="1">
        <f t="array" ref="AI63">IFERROR(_xlfn.XLOOKUP(Tool_clean!$F63&amp;$E$2,'Cooking methods'!$A:$A&amp;'Cooking methods'!$B:$B,'Cooking methods'!J:J)*$E63,"")</f>
        <v/>
      </c>
      <c r="AJ63" t="str" cm="1">
        <f t="array" ref="AJ63">IFERROR(_xlfn.XLOOKUP(Tool_clean!$F63&amp;$E$2,'Cooking methods'!$A:$A&amp;'Cooking methods'!$B:$B,'Cooking methods'!K:K)*$E63,"")</f>
        <v/>
      </c>
      <c r="AK63" t="str" cm="1">
        <f t="array" ref="AK63">IFERROR(_xlfn.XLOOKUP(Tool_clean!$F63&amp;$E$2,'Cooking methods'!$A:$A&amp;'Cooking methods'!$B:$B,'Cooking methods'!L:L)*$E63,"")</f>
        <v/>
      </c>
      <c r="AL63" t="str" cm="1">
        <f t="array" ref="AL63">IFERROR(_xlfn.XLOOKUP(Tool_clean!$F63&amp;$E$2,'Cooking methods'!$A:$A&amp;'Cooking methods'!$B:$B,'Cooking methods'!M:M)*$E63,"")</f>
        <v/>
      </c>
      <c r="AM63" t="str" cm="1">
        <f t="array" ref="AM63">IFERROR(_xlfn.XLOOKUP(Tool_clean!$F63&amp;$E$2,'Cooking methods'!$A:$A&amp;'Cooking methods'!$B:$B,'Cooking methods'!N:N)*$E63,"")</f>
        <v/>
      </c>
      <c r="AN63" t="str" cm="1">
        <f t="array" ref="AN63">IFERROR(_xlfn.XLOOKUP(Tool_clean!$F63&amp;$E$2,'Cooking methods'!$A:$A&amp;'Cooking methods'!$B:$B,'Cooking methods'!O:O)*$E63,"")</f>
        <v/>
      </c>
      <c r="AO63" t="str" cm="1">
        <f t="array" ref="AO63">IFERROR(_xlfn.XLOOKUP(Tool_clean!$F63&amp;$E$2,'Cooking methods'!$A:$A&amp;'Cooking methods'!$B:$B,'Cooking methods'!P:P)*$E63,"")</f>
        <v/>
      </c>
      <c r="AP63" t="str" cm="1">
        <f t="array" ref="AP63">IFERROR(_xlfn.XLOOKUP(Tool_clean!$F63&amp;$E$2,'Cooking methods'!$A:$A&amp;'Cooking methods'!$B:$B,'Cooking methods'!Q:Q)*$E63,"")</f>
        <v/>
      </c>
      <c r="AQ63" t="str" cm="1">
        <f t="array" ref="AQ63">IFERROR(_xlfn.XLOOKUP(Tool_clean!$F63&amp;$E$2,'Cooking methods'!$A:$A&amp;'Cooking methods'!$B:$B,'Cooking methods'!R:R)*$E63,"")</f>
        <v/>
      </c>
      <c r="AR63" t="str" cm="1">
        <f t="array" ref="AR63">IFERROR(_xlfn.XLOOKUP(Tool_clean!$G63&amp;$E$2,'Waste management'!$A:$A&amp;'Waste management'!$B:$B,'Waste management'!C:C)*$E63,"")</f>
        <v/>
      </c>
      <c r="AS63" t="str" cm="1">
        <f t="array" ref="AS63">IFERROR(_xlfn.XLOOKUP(Tool_clean!$G63&amp;$E$2,'Waste management'!$A:$A&amp;'Waste management'!$B:$B,'Waste management'!D:D)*$E63,"")</f>
        <v/>
      </c>
      <c r="AT63" t="str" cm="1">
        <f t="array" ref="AT63">IFERROR(_xlfn.XLOOKUP(Tool_clean!$G63&amp;$E$2,'Waste management'!$A:$A&amp;'Waste management'!$B:$B,'Waste management'!E:E)*$E63,"")</f>
        <v/>
      </c>
      <c r="AU63" t="str" cm="1">
        <f t="array" ref="AU63">IFERROR(_xlfn.XLOOKUP(Tool_clean!$G63&amp;$E$2,'Waste management'!$A:$A&amp;'Waste management'!$B:$B,'Waste management'!F:F)*$E63,"")</f>
        <v/>
      </c>
      <c r="AV63" t="str" cm="1">
        <f t="array" ref="AV63">IFERROR(_xlfn.XLOOKUP(Tool_clean!$G63&amp;$E$2,'Waste management'!$A:$A&amp;'Waste management'!$B:$B,'Waste management'!G:G)*$E63,"")</f>
        <v/>
      </c>
      <c r="AW63" t="str" cm="1">
        <f t="array" ref="AW63">IFERROR(_xlfn.XLOOKUP(Tool_clean!$G63&amp;$E$2,'Waste management'!$A:$A&amp;'Waste management'!$B:$B,'Waste management'!H:H)*$E63,"")</f>
        <v/>
      </c>
      <c r="AX63" t="str" cm="1">
        <f t="array" ref="AX63">IFERROR(_xlfn.XLOOKUP(Tool_clean!$G63&amp;$E$2,'Waste management'!$A:$A&amp;'Waste management'!$B:$B,'Waste management'!I:I)*$E63,"")</f>
        <v/>
      </c>
      <c r="AY63" t="str" cm="1">
        <f t="array" ref="AY63">IFERROR(_xlfn.XLOOKUP(Tool_clean!$G63&amp;$E$2,'Waste management'!$A:$A&amp;'Waste management'!$B:$B,'Waste management'!J:J)*$E63,"")</f>
        <v/>
      </c>
      <c r="AZ63" t="str" cm="1">
        <f t="array" ref="AZ63">IFERROR(_xlfn.XLOOKUP(Tool_clean!$G63&amp;$E$2,'Waste management'!$A:$A&amp;'Waste management'!$B:$B,'Waste management'!K:K)*$E63,"")</f>
        <v/>
      </c>
      <c r="BA63" t="str" cm="1">
        <f t="array" ref="BA63">IFERROR(_xlfn.XLOOKUP(Tool_clean!$G63&amp;$E$2,'Waste management'!$A:$A&amp;'Waste management'!$B:$B,'Waste management'!L:L)*$E63,"")</f>
        <v/>
      </c>
      <c r="BB63" t="str" cm="1">
        <f t="array" ref="BB63">IFERROR(_xlfn.XLOOKUP(Tool_clean!$G63&amp;$E$2,'Waste management'!$A:$A&amp;'Waste management'!$B:$B,'Waste management'!M:M)*$E63,"")</f>
        <v/>
      </c>
      <c r="BC63" t="str" cm="1">
        <f t="array" ref="BC63">IFERROR(_xlfn.XLOOKUP(Tool_clean!$G63&amp;$E$2,'Waste management'!$A:$A&amp;'Waste management'!$B:$B,'Waste management'!N:N)*$E63,"")</f>
        <v/>
      </c>
      <c r="BD63" t="str" cm="1">
        <f t="array" ref="BD63">IFERROR(_xlfn.XLOOKUP(Tool_clean!$G63&amp;$E$2,'Waste management'!$A:$A&amp;'Waste management'!$B:$B,'Waste management'!O:O)*$E63,"")</f>
        <v/>
      </c>
      <c r="BE63" t="str" cm="1">
        <f t="array" ref="BE63">IFERROR(_xlfn.XLOOKUP(Tool_clean!$G63&amp;$E$2,'Waste management'!$A:$A&amp;'Waste management'!$B:$B,'Waste management'!P:P)*$E63,"")</f>
        <v/>
      </c>
      <c r="BF63" t="str" cm="1">
        <f t="array" ref="BF63">IFERROR(_xlfn.XLOOKUP(Tool_clean!$G63&amp;$E$2,'Waste management'!$A:$A&amp;'Waste management'!$B:$B,'Waste management'!Q:Q)*$E63,"")</f>
        <v/>
      </c>
      <c r="BG63" t="str" cm="1">
        <f t="array" ref="BG63">IFERROR(_xlfn.XLOOKUP(Tool_clean!$G63&amp;$E$2,'Waste management'!$A:$A&amp;'Waste management'!$B:$B,'Waste management'!R:R)*$E63,"")</f>
        <v/>
      </c>
      <c r="BH63" t="str">
        <f>IFERROR((L63+AR63+AB63)*_xlfn.XLOOKUP(Tool_clean!BH$4,Monetization_Factors!$A:$A,Monetization_Factors!$D:$D),"")</f>
        <v/>
      </c>
      <c r="BI63" t="str">
        <f>IFERROR((M63+AS63+AC63)*_xlfn.XLOOKUP(Tool_clean!BI$4,Monetization_Factors!$A:$A,Monetization_Factors!$D:$D),"")</f>
        <v/>
      </c>
      <c r="BJ63" t="str">
        <f>IFERROR((N63+AT63+AD63)*_xlfn.XLOOKUP(Tool_clean!BJ$4,Monetization_Factors!$A:$A,Monetization_Factors!$D:$D),"")</f>
        <v/>
      </c>
      <c r="BK63" t="str">
        <f>IFERROR((O63+AU63+AE63)*_xlfn.XLOOKUP(Tool_clean!BK$4,Monetization_Factors!$A:$A,Monetization_Factors!$D:$D),"")</f>
        <v/>
      </c>
      <c r="BL63" t="str">
        <f>IFERROR((P63+AV63+AF63)*_xlfn.XLOOKUP(Tool_clean!BL$4,Monetization_Factors!$A:$A,Monetization_Factors!$D:$D),"")</f>
        <v/>
      </c>
      <c r="BM63" t="str">
        <f>IFERROR((Q63+AW63+AG63)*_xlfn.XLOOKUP(Tool_clean!BM$4,Monetization_Factors!$A:$A,Monetization_Factors!$D:$D),"")</f>
        <v/>
      </c>
      <c r="BN63" t="str">
        <f>IFERROR((R63+AX63+AH63)*_xlfn.XLOOKUP(Tool_clean!BN$4,Monetization_Factors!$A:$A,Monetization_Factors!$D:$D),"")</f>
        <v/>
      </c>
      <c r="BO63" t="str">
        <f>IFERROR((S63+AY63+AI63)*_xlfn.XLOOKUP(Tool_clean!BO$4,Monetization_Factors!$A:$A,Monetization_Factors!$D:$D),"")</f>
        <v/>
      </c>
      <c r="BP63" t="str">
        <f>IFERROR((T63+AZ63+AJ63)*_xlfn.XLOOKUP(Tool_clean!BP$4,Monetization_Factors!$A:$A,Monetization_Factors!$D:$D),"")</f>
        <v/>
      </c>
      <c r="BQ63" t="str">
        <f>IFERROR((U63+BA63+AK63)*_xlfn.XLOOKUP(Tool_clean!BQ$4,Monetization_Factors!$A:$A,Monetization_Factors!$D:$D),"")</f>
        <v/>
      </c>
      <c r="BR63" t="str">
        <f>IFERROR((V63+BB63+AL63)*_xlfn.XLOOKUP(Tool_clean!BR$4,Monetization_Factors!$A:$A,Monetization_Factors!$D:$D),"")</f>
        <v/>
      </c>
      <c r="BS63" t="str">
        <f>IFERROR((W63+BC63+AM63)*_xlfn.XLOOKUP(Tool_clean!BS$4,Monetization_Factors!$A:$A,Monetization_Factors!$D:$D),"")</f>
        <v/>
      </c>
      <c r="BT63" t="str">
        <f>IFERROR((X63+BD63+AN63)*_xlfn.XLOOKUP(Tool_clean!BT$4,Monetization_Factors!$A:$A,Monetization_Factors!$D:$D),"")</f>
        <v/>
      </c>
      <c r="BU63" t="str">
        <f>IFERROR((Y63+BE63+AO63)*_xlfn.XLOOKUP(Tool_clean!BU$4,Monetization_Factors!$A:$A,Monetization_Factors!$D:$D),"")</f>
        <v/>
      </c>
      <c r="BV63" t="str">
        <f>IFERROR((Z63+BF63+AP63)*_xlfn.XLOOKUP(Tool_clean!BV$4,Monetization_Factors!$A:$A,Monetization_Factors!$D:$D),"")</f>
        <v/>
      </c>
      <c r="BW63" t="str">
        <f>IFERROR((AA63+BG63+AQ63)*_xlfn.XLOOKUP(Tool_clean!BW$4,Monetization_Factors!$A:$A,Monetization_Factors!$D:$D),"")</f>
        <v/>
      </c>
      <c r="BX63" s="38" t="str" cm="1">
        <f t="array" ref="BX63">IFERROR(_xlfn.IFS(I63&gt;0,I63*E63,I63="",J63*E63),"")</f>
        <v/>
      </c>
      <c r="BY63" s="38">
        <f t="shared" si="33"/>
        <v>0</v>
      </c>
      <c r="BZ63" s="38" t="str">
        <f t="shared" si="34"/>
        <v/>
      </c>
      <c r="CA63" s="38" t="str">
        <f t="shared" si="35"/>
        <v/>
      </c>
      <c r="CB63" t="str">
        <f t="shared" si="66"/>
        <v/>
      </c>
      <c r="CC63" t="str">
        <f t="shared" si="68"/>
        <v/>
      </c>
      <c r="CD63" t="str">
        <f t="shared" si="69"/>
        <v/>
      </c>
      <c r="CE63" t="str">
        <f t="shared" si="70"/>
        <v/>
      </c>
      <c r="CF63" t="str">
        <f t="shared" si="71"/>
        <v/>
      </c>
      <c r="CG63" t="str">
        <f t="shared" si="72"/>
        <v/>
      </c>
      <c r="CH63" t="str">
        <f t="shared" si="73"/>
        <v/>
      </c>
      <c r="CI63" t="str">
        <f t="shared" si="74"/>
        <v/>
      </c>
      <c r="CJ63" t="str">
        <f t="shared" si="75"/>
        <v/>
      </c>
      <c r="CK63" t="str">
        <f t="shared" si="76"/>
        <v/>
      </c>
      <c r="CL63" t="str">
        <f t="shared" si="77"/>
        <v/>
      </c>
      <c r="CM63" t="str">
        <f t="shared" si="78"/>
        <v/>
      </c>
      <c r="CN63" t="str">
        <f t="shared" si="79"/>
        <v/>
      </c>
      <c r="CO63" t="str">
        <f t="shared" si="80"/>
        <v/>
      </c>
      <c r="CP63" t="str">
        <f t="shared" si="81"/>
        <v/>
      </c>
      <c r="CQ63" t="str">
        <f t="shared" si="82"/>
        <v/>
      </c>
      <c r="CR63" t="str">
        <f t="shared" si="67"/>
        <v/>
      </c>
      <c r="CS63" t="str">
        <f t="shared" si="83"/>
        <v/>
      </c>
      <c r="CT63" t="str">
        <f t="shared" si="84"/>
        <v/>
      </c>
      <c r="CU63" t="str">
        <f t="shared" si="85"/>
        <v/>
      </c>
      <c r="CV63" t="str">
        <f t="shared" si="86"/>
        <v/>
      </c>
      <c r="CW63" t="str">
        <f t="shared" si="87"/>
        <v/>
      </c>
      <c r="CX63" t="str">
        <f t="shared" si="88"/>
        <v/>
      </c>
      <c r="CY63" t="str">
        <f t="shared" si="89"/>
        <v/>
      </c>
      <c r="CZ63" t="str">
        <f t="shared" si="90"/>
        <v/>
      </c>
      <c r="DA63" t="str">
        <f t="shared" si="91"/>
        <v/>
      </c>
      <c r="DB63" t="str">
        <f t="shared" si="92"/>
        <v/>
      </c>
      <c r="DC63" t="str">
        <f t="shared" si="93"/>
        <v/>
      </c>
      <c r="DD63" t="str">
        <f t="shared" si="94"/>
        <v/>
      </c>
      <c r="DE63" t="str">
        <f t="shared" si="95"/>
        <v/>
      </c>
      <c r="DF63" t="str">
        <f t="shared" si="96"/>
        <v/>
      </c>
      <c r="DG63" t="str">
        <f t="shared" si="97"/>
        <v/>
      </c>
      <c r="DH63" s="5" t="str">
        <f>IFERROR((CR63*$B$2*(1-$H63)*('CAR.CAP_per person'!B$2))/(_xlfn.XLOOKUP($E$2,EU_countries_GDP!$A$2:$A$29,EU_countries_GDP!$E$2:$E$29)),"")</f>
        <v/>
      </c>
      <c r="DI63" s="5" t="str">
        <f>IFERROR((CS63*$B$2*(1-$H63)*('CAR.CAP_per person'!C$2))/(_xlfn.XLOOKUP($E$2,EU_countries_GDP!$A$2:$A$29,EU_countries_GDP!$E$2:$E$29)),"")</f>
        <v/>
      </c>
      <c r="DJ63" s="5" t="str">
        <f>IFERROR((CT63*$B$2*(1-$H63)*('CAR.CAP_per person'!D$2))/(_xlfn.XLOOKUP($E$2,EU_countries_GDP!$A$2:$A$29,EU_countries_GDP!$E$2:$E$29)),"")</f>
        <v/>
      </c>
      <c r="DK63" s="5" t="str">
        <f>IFERROR((CU63*$B$2*(1-$H63)*('CAR.CAP_per person'!E$2))/(_xlfn.XLOOKUP($E$2,EU_countries_GDP!$A$2:$A$29,EU_countries_GDP!$E$2:$E$29)),"")</f>
        <v/>
      </c>
      <c r="DL63" s="5" t="str">
        <f>IFERROR((CV63*$B$2*(1-$H63)*('CAR.CAP_per person'!F$2))/(_xlfn.XLOOKUP($E$2,EU_countries_GDP!$A$2:$A$29,EU_countries_GDP!$E$2:$E$29)),"")</f>
        <v/>
      </c>
      <c r="DM63" s="5" t="str">
        <f>IFERROR((CW63*$B$2*(1-$H63)*('CAR.CAP_per person'!G$2))/(_xlfn.XLOOKUP($E$2,EU_countries_GDP!$A$2:$A$29,EU_countries_GDP!$E$2:$E$29)),"")</f>
        <v/>
      </c>
      <c r="DN63" s="5" t="str">
        <f>IFERROR((CX63*$B$2*(1-$H63)*('CAR.CAP_per person'!H$2))/(_xlfn.XLOOKUP($E$2,EU_countries_GDP!$A$2:$A$29,EU_countries_GDP!$E$2:$E$29)),"")</f>
        <v/>
      </c>
      <c r="DO63" s="5" t="str">
        <f>IFERROR((CY63*$B$2*(1-$H63)*('CAR.CAP_per person'!I$2))/(_xlfn.XLOOKUP($E$2,EU_countries_GDP!$A$2:$A$29,EU_countries_GDP!$E$2:$E$29)),"")</f>
        <v/>
      </c>
      <c r="DP63" s="5" t="str">
        <f>IFERROR((CZ63*$B$2*(1-$H63)*('CAR.CAP_per person'!J$2))/(_xlfn.XLOOKUP($E$2,EU_countries_GDP!$A$2:$A$29,EU_countries_GDP!$E$2:$E$29)),"")</f>
        <v/>
      </c>
      <c r="DQ63" s="5" t="str">
        <f>IFERROR((DA63*$B$2*(1-$H63)*('CAR.CAP_per person'!K$2))/(_xlfn.XLOOKUP($E$2,EU_countries_GDP!$A$2:$A$29,EU_countries_GDP!$E$2:$E$29)),"")</f>
        <v/>
      </c>
      <c r="DR63" s="5" t="str">
        <f>IFERROR((DB63*$B$2*(1-$H63)*('CAR.CAP_per person'!L$2))/(_xlfn.XLOOKUP($E$2,EU_countries_GDP!$A$2:$A$29,EU_countries_GDP!$E$2:$E$29)),"")</f>
        <v/>
      </c>
      <c r="DS63" s="5" t="str">
        <f>IFERROR((DC63*$B$2*(1-$H63)*('CAR.CAP_per person'!M$2))/(_xlfn.XLOOKUP($E$2,EU_countries_GDP!$A$2:$A$29,EU_countries_GDP!$E$2:$E$29)),"")</f>
        <v/>
      </c>
      <c r="DT63" s="5" t="str">
        <f>IFERROR((DD63*$B$2*(1-$H63)*('CAR.CAP_per person'!N$2))/(_xlfn.XLOOKUP($E$2,EU_countries_GDP!$A$2:$A$29,EU_countries_GDP!$E$2:$E$29)),"")</f>
        <v/>
      </c>
      <c r="DU63" s="5" t="str">
        <f>IFERROR((DE63*$B$2*(1-$H63)*('CAR.CAP_per person'!O$2))/(_xlfn.XLOOKUP($E$2,EU_countries_GDP!$A$2:$A$29,EU_countries_GDP!$E$2:$E$29)),"")</f>
        <v/>
      </c>
      <c r="DV63" s="5" t="str">
        <f>IFERROR((DF63*$B$2*(1-$H63)*('CAR.CAP_per person'!P$2))/(_xlfn.XLOOKUP($E$2,EU_countries_GDP!$A$2:$A$29,EU_countries_GDP!$E$2:$E$29)),"")</f>
        <v/>
      </c>
      <c r="DW63" s="5" t="str">
        <f>IFERROR((DG63*$B$2*(1-$H63)*('CAR.CAP_per person'!Q$2))/(_xlfn.XLOOKUP($E$2,EU_countries_GDP!$A$2:$A$29,EU_countries_GDP!$E$2:$E$29)),"")</f>
        <v/>
      </c>
    </row>
    <row r="64" spans="2:127">
      <c r="B64" t="str">
        <f>_xlfn.XLOOKUP(D64,Table5[Ingredient],Table5[Category],"",FALSE)</f>
        <v/>
      </c>
      <c r="C64" s="33"/>
      <c r="D64" s="33"/>
      <c r="E64" s="33"/>
      <c r="F64" s="33"/>
      <c r="G64" s="33"/>
      <c r="H64" s="33"/>
      <c r="I64" s="33"/>
      <c r="J64" s="37" t="str">
        <f>IFERROR(INDEX('AveragePrices&amp;Codes'!G:AG, MATCH($D64, 'AveragePrices&amp;Codes'!$A:$A, 0), MATCH(Tool_clean!$E$2, 'AveragePrices&amp;Codes'!$G$1:$AG$1, 0)),"")</f>
        <v/>
      </c>
      <c r="K64" s="37" t="str">
        <f t="shared" si="32"/>
        <v/>
      </c>
      <c r="L64">
        <f>IFERROR(IF($F64="Raw",_xlfn.XLOOKUP(_xlfn.XLOOKUP(Tool_clean!$D64,'AveragePrices&amp;Codes'!$A:$A,'AveragePrices&amp;Codes'!$B:$B),AGRIBALYSE_Raw!$B:$B,AGRIBALYSE_Raw!O:O)*$E64,_xlfn.XLOOKUP(_xlfn.XLOOKUP(Tool_clean!$D64,'AveragePrices&amp;Codes'!$A:$A,'AveragePrices&amp;Codes'!$B:$B),AGRIBALYSE_Cooked!$C:$C,AGRIBALYSE_Cooked!P:P)*$E64),"")</f>
        <v>0</v>
      </c>
      <c r="M64">
        <f>IFERROR(IF($F64="Raw",_xlfn.XLOOKUP(_xlfn.XLOOKUP(Tool_clean!$D64,'AveragePrices&amp;Codes'!$A:$A,'AveragePrices&amp;Codes'!$B:$B),AGRIBALYSE_Raw!$B:$B,AGRIBALYSE_Raw!P:P)*$E64,_xlfn.XLOOKUP(_xlfn.XLOOKUP(Tool_clean!$D64,'AveragePrices&amp;Codes'!$A:$A,'AveragePrices&amp;Codes'!$B:$B),AGRIBALYSE_Cooked!$C:$C,AGRIBALYSE_Cooked!Q:Q)*$E64),"")</f>
        <v>0</v>
      </c>
      <c r="N64">
        <f>IFERROR(IF($F64="Raw",_xlfn.XLOOKUP(_xlfn.XLOOKUP(Tool_clean!$D64,'AveragePrices&amp;Codes'!$A:$A,'AveragePrices&amp;Codes'!$B:$B),AGRIBALYSE_Raw!$B:$B,AGRIBALYSE_Raw!Q:Q)*$E64,_xlfn.XLOOKUP(_xlfn.XLOOKUP(Tool_clean!$D64,'AveragePrices&amp;Codes'!$A:$A,'AveragePrices&amp;Codes'!$B:$B),AGRIBALYSE_Cooked!$C:$C,AGRIBALYSE_Cooked!R:R)*$E64),"")</f>
        <v>0</v>
      </c>
      <c r="O64">
        <f>IFERROR(IF($F64="Raw",_xlfn.XLOOKUP(_xlfn.XLOOKUP(Tool_clean!$D64,'AveragePrices&amp;Codes'!$A:$A,'AveragePrices&amp;Codes'!$B:$B),AGRIBALYSE_Raw!$B:$B,AGRIBALYSE_Raw!R:R)*$E64,_xlfn.XLOOKUP(_xlfn.XLOOKUP(Tool_clean!$D64,'AveragePrices&amp;Codes'!$A:$A,'AveragePrices&amp;Codes'!$B:$B),AGRIBALYSE_Cooked!$C:$C,AGRIBALYSE_Cooked!S:S)*$E64),"")</f>
        <v>0</v>
      </c>
      <c r="P64">
        <f>IFERROR(IF($F64="Raw",_xlfn.XLOOKUP(_xlfn.XLOOKUP(Tool_clean!$D64,'AveragePrices&amp;Codes'!$A:$A,'AveragePrices&amp;Codes'!$B:$B),AGRIBALYSE_Raw!$B:$B,AGRIBALYSE_Raw!S:S)*$E64,_xlfn.XLOOKUP(_xlfn.XLOOKUP(Tool_clean!$D64,'AveragePrices&amp;Codes'!$A:$A,'AveragePrices&amp;Codes'!$B:$B),AGRIBALYSE_Cooked!$C:$C,AGRIBALYSE_Cooked!T:T)*$E64),"")</f>
        <v>0</v>
      </c>
      <c r="Q64">
        <f>IFERROR(IF($F64="Raw",_xlfn.XLOOKUP(_xlfn.XLOOKUP(Tool_clean!$D64,'AveragePrices&amp;Codes'!$A:$A,'AveragePrices&amp;Codes'!$B:$B),AGRIBALYSE_Raw!$B:$B,AGRIBALYSE_Raw!T:T)*$E64,_xlfn.XLOOKUP(_xlfn.XLOOKUP(Tool_clean!$D64,'AveragePrices&amp;Codes'!$A:$A,'AveragePrices&amp;Codes'!$B:$B),AGRIBALYSE_Cooked!$C:$C,AGRIBALYSE_Cooked!U:U)*$E64),"")</f>
        <v>0</v>
      </c>
      <c r="R64">
        <f>IFERROR(IF($F64="Raw",_xlfn.XLOOKUP(_xlfn.XLOOKUP(Tool_clean!$D64,'AveragePrices&amp;Codes'!$A:$A,'AveragePrices&amp;Codes'!$B:$B),AGRIBALYSE_Raw!$B:$B,AGRIBALYSE_Raw!U:U)*$E64,_xlfn.XLOOKUP(_xlfn.XLOOKUP(Tool_clean!$D64,'AveragePrices&amp;Codes'!$A:$A,'AveragePrices&amp;Codes'!$B:$B),AGRIBALYSE_Cooked!$C:$C,AGRIBALYSE_Cooked!V:V)*$E64),"")</f>
        <v>0</v>
      </c>
      <c r="S64">
        <f>IFERROR(IF($F64="Raw",_xlfn.XLOOKUP(_xlfn.XLOOKUP(Tool_clean!$D64,'AveragePrices&amp;Codes'!$A:$A,'AveragePrices&amp;Codes'!$B:$B),AGRIBALYSE_Raw!$B:$B,AGRIBALYSE_Raw!V:V)*$E64,_xlfn.XLOOKUP(_xlfn.XLOOKUP(Tool_clean!$D64,'AveragePrices&amp;Codes'!$A:$A,'AveragePrices&amp;Codes'!$B:$B),AGRIBALYSE_Cooked!$C:$C,AGRIBALYSE_Cooked!W:W)*$E64),"")</f>
        <v>0</v>
      </c>
      <c r="T64">
        <f>IFERROR(IF($F64="Raw",_xlfn.XLOOKUP(_xlfn.XLOOKUP(Tool_clean!$D64,'AveragePrices&amp;Codes'!$A:$A,'AveragePrices&amp;Codes'!$B:$B),AGRIBALYSE_Raw!$B:$B,AGRIBALYSE_Raw!W:W)*$E64,_xlfn.XLOOKUP(_xlfn.XLOOKUP(Tool_clean!$D64,'AveragePrices&amp;Codes'!$A:$A,'AveragePrices&amp;Codes'!$B:$B),AGRIBALYSE_Cooked!$C:$C,AGRIBALYSE_Cooked!X:X)*$E64),"")</f>
        <v>0</v>
      </c>
      <c r="U64">
        <f>IFERROR(IF($F64="Raw",_xlfn.XLOOKUP(_xlfn.XLOOKUP(Tool_clean!$D64,'AveragePrices&amp;Codes'!$A:$A,'AveragePrices&amp;Codes'!$B:$B),AGRIBALYSE_Raw!$B:$B,AGRIBALYSE_Raw!X:X)*$E64,_xlfn.XLOOKUP(_xlfn.XLOOKUP(Tool_clean!$D64,'AveragePrices&amp;Codes'!$A:$A,'AveragePrices&amp;Codes'!$B:$B),AGRIBALYSE_Cooked!$C:$C,AGRIBALYSE_Cooked!Y:Y)*$E64),"")</f>
        <v>0</v>
      </c>
      <c r="V64">
        <f>IFERROR(IF($F64="Raw",_xlfn.XLOOKUP(_xlfn.XLOOKUP(Tool_clean!$D64,'AveragePrices&amp;Codes'!$A:$A,'AveragePrices&amp;Codes'!$B:$B),AGRIBALYSE_Raw!$B:$B,AGRIBALYSE_Raw!Y:Y)*$E64,_xlfn.XLOOKUP(_xlfn.XLOOKUP(Tool_clean!$D64,'AveragePrices&amp;Codes'!$A:$A,'AveragePrices&amp;Codes'!$B:$B),AGRIBALYSE_Cooked!$C:$C,AGRIBALYSE_Cooked!Z:Z)*$E64),"")</f>
        <v>0</v>
      </c>
      <c r="W64">
        <f>IFERROR(IF($F64="Raw",_xlfn.XLOOKUP(_xlfn.XLOOKUP(Tool_clean!$D64,'AveragePrices&amp;Codes'!$A:$A,'AveragePrices&amp;Codes'!$B:$B),AGRIBALYSE_Raw!$B:$B,AGRIBALYSE_Raw!Z:Z)*$E64,_xlfn.XLOOKUP(_xlfn.XLOOKUP(Tool_clean!$D64,'AveragePrices&amp;Codes'!$A:$A,'AveragePrices&amp;Codes'!$B:$B),AGRIBALYSE_Cooked!$C:$C,AGRIBALYSE_Cooked!AA:AA)*$E64),"")</f>
        <v>0</v>
      </c>
      <c r="X64">
        <f>IFERROR(IF($F64="Raw",_xlfn.XLOOKUP(_xlfn.XLOOKUP(Tool_clean!$D64,'AveragePrices&amp;Codes'!$A:$A,'AveragePrices&amp;Codes'!$B:$B),AGRIBALYSE_Raw!$B:$B,AGRIBALYSE_Raw!AA:AA)*$E64,_xlfn.XLOOKUP(_xlfn.XLOOKUP(Tool_clean!$D64,'AveragePrices&amp;Codes'!$A:$A,'AveragePrices&amp;Codes'!$B:$B),AGRIBALYSE_Cooked!$C:$C,AGRIBALYSE_Cooked!AB:AB)*$E64),"")</f>
        <v>0</v>
      </c>
      <c r="Y64">
        <f>IFERROR(IF($F64="Raw",_xlfn.XLOOKUP(_xlfn.XLOOKUP(Tool_clean!$D64,'AveragePrices&amp;Codes'!$A:$A,'AveragePrices&amp;Codes'!$B:$B),AGRIBALYSE_Raw!$B:$B,AGRIBALYSE_Raw!AB:AB)*$E64,_xlfn.XLOOKUP(_xlfn.XLOOKUP(Tool_clean!$D64,'AveragePrices&amp;Codes'!$A:$A,'AveragePrices&amp;Codes'!$B:$B),AGRIBALYSE_Cooked!$C:$C,AGRIBALYSE_Cooked!AC:AC)*$E64),"")</f>
        <v>0</v>
      </c>
      <c r="Z64">
        <f>IFERROR(IF($F64="Raw",_xlfn.XLOOKUP(_xlfn.XLOOKUP(Tool_clean!$D64,'AveragePrices&amp;Codes'!$A:$A,'AveragePrices&amp;Codes'!$B:$B),AGRIBALYSE_Raw!$B:$B,AGRIBALYSE_Raw!AC:AC)*$E64,_xlfn.XLOOKUP(_xlfn.XLOOKUP(Tool_clean!$D64,'AveragePrices&amp;Codes'!$A:$A,'AveragePrices&amp;Codes'!$B:$B),AGRIBALYSE_Cooked!$C:$C,AGRIBALYSE_Cooked!AD:AD)*$E64),"")</f>
        <v>0</v>
      </c>
      <c r="AA64">
        <f>IFERROR(IF($F64="Raw",_xlfn.XLOOKUP(_xlfn.XLOOKUP(Tool_clean!$D64,'AveragePrices&amp;Codes'!$A:$A,'AveragePrices&amp;Codes'!$B:$B),AGRIBALYSE_Raw!$B:$B,AGRIBALYSE_Raw!AD:AD)*$E64,_xlfn.XLOOKUP(_xlfn.XLOOKUP(Tool_clean!$D64,'AveragePrices&amp;Codes'!$A:$A,'AveragePrices&amp;Codes'!$B:$B),AGRIBALYSE_Cooked!$C:$C,AGRIBALYSE_Cooked!AE:AE)*$E64),"")</f>
        <v>0</v>
      </c>
      <c r="AB64" t="str" cm="1">
        <f t="array" ref="AB64">IFERROR(_xlfn.XLOOKUP(Tool_clean!$F64&amp;$E$2,'Cooking methods'!$A:$A&amp;'Cooking methods'!$B:$B,'Cooking methods'!C:C)*$E64,"")</f>
        <v/>
      </c>
      <c r="AC64" t="str" cm="1">
        <f t="array" ref="AC64">IFERROR(_xlfn.XLOOKUP(Tool_clean!$F64&amp;$E$2,'Cooking methods'!$A:$A&amp;'Cooking methods'!$B:$B,'Cooking methods'!D:D)*$E64,"")</f>
        <v/>
      </c>
      <c r="AD64" t="str" cm="1">
        <f t="array" ref="AD64">IFERROR(_xlfn.XLOOKUP(Tool_clean!$F64&amp;$E$2,'Cooking methods'!$A:$A&amp;'Cooking methods'!$B:$B,'Cooking methods'!E:E)*$E64,"")</f>
        <v/>
      </c>
      <c r="AE64" t="str" cm="1">
        <f t="array" ref="AE64">IFERROR(_xlfn.XLOOKUP(Tool_clean!$F64&amp;$E$2,'Cooking methods'!$A:$A&amp;'Cooking methods'!$B:$B,'Cooking methods'!F:F)*$E64,"")</f>
        <v/>
      </c>
      <c r="AF64" t="str" cm="1">
        <f t="array" ref="AF64">IFERROR(_xlfn.XLOOKUP(Tool_clean!$F64&amp;$E$2,'Cooking methods'!$A:$A&amp;'Cooking methods'!$B:$B,'Cooking methods'!G:G)*$E64,"")</f>
        <v/>
      </c>
      <c r="AG64" t="str" cm="1">
        <f t="array" ref="AG64">IFERROR(_xlfn.XLOOKUP(Tool_clean!$F64&amp;$E$2,'Cooking methods'!$A:$A&amp;'Cooking methods'!$B:$B,'Cooking methods'!H:H)*$E64,"")</f>
        <v/>
      </c>
      <c r="AH64" t="str" cm="1">
        <f t="array" ref="AH64">IFERROR(_xlfn.XLOOKUP(Tool_clean!$F64&amp;$E$2,'Cooking methods'!$A:$A&amp;'Cooking methods'!$B:$B,'Cooking methods'!I:I)*$E64,"")</f>
        <v/>
      </c>
      <c r="AI64" t="str" cm="1">
        <f t="array" ref="AI64">IFERROR(_xlfn.XLOOKUP(Tool_clean!$F64&amp;$E$2,'Cooking methods'!$A:$A&amp;'Cooking methods'!$B:$B,'Cooking methods'!J:J)*$E64,"")</f>
        <v/>
      </c>
      <c r="AJ64" t="str" cm="1">
        <f t="array" ref="AJ64">IFERROR(_xlfn.XLOOKUP(Tool_clean!$F64&amp;$E$2,'Cooking methods'!$A:$A&amp;'Cooking methods'!$B:$B,'Cooking methods'!K:K)*$E64,"")</f>
        <v/>
      </c>
      <c r="AK64" t="str" cm="1">
        <f t="array" ref="AK64">IFERROR(_xlfn.XLOOKUP(Tool_clean!$F64&amp;$E$2,'Cooking methods'!$A:$A&amp;'Cooking methods'!$B:$B,'Cooking methods'!L:L)*$E64,"")</f>
        <v/>
      </c>
      <c r="AL64" t="str" cm="1">
        <f t="array" ref="AL64">IFERROR(_xlfn.XLOOKUP(Tool_clean!$F64&amp;$E$2,'Cooking methods'!$A:$A&amp;'Cooking methods'!$B:$B,'Cooking methods'!M:M)*$E64,"")</f>
        <v/>
      </c>
      <c r="AM64" t="str" cm="1">
        <f t="array" ref="AM64">IFERROR(_xlfn.XLOOKUP(Tool_clean!$F64&amp;$E$2,'Cooking methods'!$A:$A&amp;'Cooking methods'!$B:$B,'Cooking methods'!N:N)*$E64,"")</f>
        <v/>
      </c>
      <c r="AN64" t="str" cm="1">
        <f t="array" ref="AN64">IFERROR(_xlfn.XLOOKUP(Tool_clean!$F64&amp;$E$2,'Cooking methods'!$A:$A&amp;'Cooking methods'!$B:$B,'Cooking methods'!O:O)*$E64,"")</f>
        <v/>
      </c>
      <c r="AO64" t="str" cm="1">
        <f t="array" ref="AO64">IFERROR(_xlfn.XLOOKUP(Tool_clean!$F64&amp;$E$2,'Cooking methods'!$A:$A&amp;'Cooking methods'!$B:$B,'Cooking methods'!P:P)*$E64,"")</f>
        <v/>
      </c>
      <c r="AP64" t="str" cm="1">
        <f t="array" ref="AP64">IFERROR(_xlfn.XLOOKUP(Tool_clean!$F64&amp;$E$2,'Cooking methods'!$A:$A&amp;'Cooking methods'!$B:$B,'Cooking methods'!Q:Q)*$E64,"")</f>
        <v/>
      </c>
      <c r="AQ64" t="str" cm="1">
        <f t="array" ref="AQ64">IFERROR(_xlfn.XLOOKUP(Tool_clean!$F64&amp;$E$2,'Cooking methods'!$A:$A&amp;'Cooking methods'!$B:$B,'Cooking methods'!R:R)*$E64,"")</f>
        <v/>
      </c>
      <c r="AR64" t="str" cm="1">
        <f t="array" ref="AR64">IFERROR(_xlfn.XLOOKUP(Tool_clean!$G64&amp;$E$2,'Waste management'!$A:$A&amp;'Waste management'!$B:$B,'Waste management'!C:C)*$E64,"")</f>
        <v/>
      </c>
      <c r="AS64" t="str" cm="1">
        <f t="array" ref="AS64">IFERROR(_xlfn.XLOOKUP(Tool_clean!$G64&amp;$E$2,'Waste management'!$A:$A&amp;'Waste management'!$B:$B,'Waste management'!D:D)*$E64,"")</f>
        <v/>
      </c>
      <c r="AT64" t="str" cm="1">
        <f t="array" ref="AT64">IFERROR(_xlfn.XLOOKUP(Tool_clean!$G64&amp;$E$2,'Waste management'!$A:$A&amp;'Waste management'!$B:$B,'Waste management'!E:E)*$E64,"")</f>
        <v/>
      </c>
      <c r="AU64" t="str" cm="1">
        <f t="array" ref="AU64">IFERROR(_xlfn.XLOOKUP(Tool_clean!$G64&amp;$E$2,'Waste management'!$A:$A&amp;'Waste management'!$B:$B,'Waste management'!F:F)*$E64,"")</f>
        <v/>
      </c>
      <c r="AV64" t="str" cm="1">
        <f t="array" ref="AV64">IFERROR(_xlfn.XLOOKUP(Tool_clean!$G64&amp;$E$2,'Waste management'!$A:$A&amp;'Waste management'!$B:$B,'Waste management'!G:G)*$E64,"")</f>
        <v/>
      </c>
      <c r="AW64" t="str" cm="1">
        <f t="array" ref="AW64">IFERROR(_xlfn.XLOOKUP(Tool_clean!$G64&amp;$E$2,'Waste management'!$A:$A&amp;'Waste management'!$B:$B,'Waste management'!H:H)*$E64,"")</f>
        <v/>
      </c>
      <c r="AX64" t="str" cm="1">
        <f t="array" ref="AX64">IFERROR(_xlfn.XLOOKUP(Tool_clean!$G64&amp;$E$2,'Waste management'!$A:$A&amp;'Waste management'!$B:$B,'Waste management'!I:I)*$E64,"")</f>
        <v/>
      </c>
      <c r="AY64" t="str" cm="1">
        <f t="array" ref="AY64">IFERROR(_xlfn.XLOOKUP(Tool_clean!$G64&amp;$E$2,'Waste management'!$A:$A&amp;'Waste management'!$B:$B,'Waste management'!J:J)*$E64,"")</f>
        <v/>
      </c>
      <c r="AZ64" t="str" cm="1">
        <f t="array" ref="AZ64">IFERROR(_xlfn.XLOOKUP(Tool_clean!$G64&amp;$E$2,'Waste management'!$A:$A&amp;'Waste management'!$B:$B,'Waste management'!K:K)*$E64,"")</f>
        <v/>
      </c>
      <c r="BA64" t="str" cm="1">
        <f t="array" ref="BA64">IFERROR(_xlfn.XLOOKUP(Tool_clean!$G64&amp;$E$2,'Waste management'!$A:$A&amp;'Waste management'!$B:$B,'Waste management'!L:L)*$E64,"")</f>
        <v/>
      </c>
      <c r="BB64" t="str" cm="1">
        <f t="array" ref="BB64">IFERROR(_xlfn.XLOOKUP(Tool_clean!$G64&amp;$E$2,'Waste management'!$A:$A&amp;'Waste management'!$B:$B,'Waste management'!M:M)*$E64,"")</f>
        <v/>
      </c>
      <c r="BC64" t="str" cm="1">
        <f t="array" ref="BC64">IFERROR(_xlfn.XLOOKUP(Tool_clean!$G64&amp;$E$2,'Waste management'!$A:$A&amp;'Waste management'!$B:$B,'Waste management'!N:N)*$E64,"")</f>
        <v/>
      </c>
      <c r="BD64" t="str" cm="1">
        <f t="array" ref="BD64">IFERROR(_xlfn.XLOOKUP(Tool_clean!$G64&amp;$E$2,'Waste management'!$A:$A&amp;'Waste management'!$B:$B,'Waste management'!O:O)*$E64,"")</f>
        <v/>
      </c>
      <c r="BE64" t="str" cm="1">
        <f t="array" ref="BE64">IFERROR(_xlfn.XLOOKUP(Tool_clean!$G64&amp;$E$2,'Waste management'!$A:$A&amp;'Waste management'!$B:$B,'Waste management'!P:P)*$E64,"")</f>
        <v/>
      </c>
      <c r="BF64" t="str" cm="1">
        <f t="array" ref="BF64">IFERROR(_xlfn.XLOOKUP(Tool_clean!$G64&amp;$E$2,'Waste management'!$A:$A&amp;'Waste management'!$B:$B,'Waste management'!Q:Q)*$E64,"")</f>
        <v/>
      </c>
      <c r="BG64" t="str" cm="1">
        <f t="array" ref="BG64">IFERROR(_xlfn.XLOOKUP(Tool_clean!$G64&amp;$E$2,'Waste management'!$A:$A&amp;'Waste management'!$B:$B,'Waste management'!R:R)*$E64,"")</f>
        <v/>
      </c>
      <c r="BH64" t="str">
        <f>IFERROR((L64+AR64+AB64)*_xlfn.XLOOKUP(Tool_clean!BH$4,Monetization_Factors!$A:$A,Monetization_Factors!$D:$D),"")</f>
        <v/>
      </c>
      <c r="BI64" t="str">
        <f>IFERROR((M64+AS64+AC64)*_xlfn.XLOOKUP(Tool_clean!BI$4,Monetization_Factors!$A:$A,Monetization_Factors!$D:$D),"")</f>
        <v/>
      </c>
      <c r="BJ64" t="str">
        <f>IFERROR((N64+AT64+AD64)*_xlfn.XLOOKUP(Tool_clean!BJ$4,Monetization_Factors!$A:$A,Monetization_Factors!$D:$D),"")</f>
        <v/>
      </c>
      <c r="BK64" t="str">
        <f>IFERROR((O64+AU64+AE64)*_xlfn.XLOOKUP(Tool_clean!BK$4,Monetization_Factors!$A:$A,Monetization_Factors!$D:$D),"")</f>
        <v/>
      </c>
      <c r="BL64" t="str">
        <f>IFERROR((P64+AV64+AF64)*_xlfn.XLOOKUP(Tool_clean!BL$4,Monetization_Factors!$A:$A,Monetization_Factors!$D:$D),"")</f>
        <v/>
      </c>
      <c r="BM64" t="str">
        <f>IFERROR((Q64+AW64+AG64)*_xlfn.XLOOKUP(Tool_clean!BM$4,Monetization_Factors!$A:$A,Monetization_Factors!$D:$D),"")</f>
        <v/>
      </c>
      <c r="BN64" t="str">
        <f>IFERROR((R64+AX64+AH64)*_xlfn.XLOOKUP(Tool_clean!BN$4,Monetization_Factors!$A:$A,Monetization_Factors!$D:$D),"")</f>
        <v/>
      </c>
      <c r="BO64" t="str">
        <f>IFERROR((S64+AY64+AI64)*_xlfn.XLOOKUP(Tool_clean!BO$4,Monetization_Factors!$A:$A,Monetization_Factors!$D:$D),"")</f>
        <v/>
      </c>
      <c r="BP64" t="str">
        <f>IFERROR((T64+AZ64+AJ64)*_xlfn.XLOOKUP(Tool_clean!BP$4,Monetization_Factors!$A:$A,Monetization_Factors!$D:$D),"")</f>
        <v/>
      </c>
      <c r="BQ64" t="str">
        <f>IFERROR((U64+BA64+AK64)*_xlfn.XLOOKUP(Tool_clean!BQ$4,Monetization_Factors!$A:$A,Monetization_Factors!$D:$D),"")</f>
        <v/>
      </c>
      <c r="BR64" t="str">
        <f>IFERROR((V64+BB64+AL64)*_xlfn.XLOOKUP(Tool_clean!BR$4,Monetization_Factors!$A:$A,Monetization_Factors!$D:$D),"")</f>
        <v/>
      </c>
      <c r="BS64" t="str">
        <f>IFERROR((W64+BC64+AM64)*_xlfn.XLOOKUP(Tool_clean!BS$4,Monetization_Factors!$A:$A,Monetization_Factors!$D:$D),"")</f>
        <v/>
      </c>
      <c r="BT64" t="str">
        <f>IFERROR((X64+BD64+AN64)*_xlfn.XLOOKUP(Tool_clean!BT$4,Monetization_Factors!$A:$A,Monetization_Factors!$D:$D),"")</f>
        <v/>
      </c>
      <c r="BU64" t="str">
        <f>IFERROR((Y64+BE64+AO64)*_xlfn.XLOOKUP(Tool_clean!BU$4,Monetization_Factors!$A:$A,Monetization_Factors!$D:$D),"")</f>
        <v/>
      </c>
      <c r="BV64" t="str">
        <f>IFERROR((Z64+BF64+AP64)*_xlfn.XLOOKUP(Tool_clean!BV$4,Monetization_Factors!$A:$A,Monetization_Factors!$D:$D),"")</f>
        <v/>
      </c>
      <c r="BW64" t="str">
        <f>IFERROR((AA64+BG64+AQ64)*_xlfn.XLOOKUP(Tool_clean!BW$4,Monetization_Factors!$A:$A,Monetization_Factors!$D:$D),"")</f>
        <v/>
      </c>
      <c r="BX64" s="38" t="str" cm="1">
        <f t="array" ref="BX64">IFERROR(_xlfn.IFS(I64&gt;0,I64*E64,I64="",J64*E64),"")</f>
        <v/>
      </c>
      <c r="BY64" s="38">
        <f t="shared" si="33"/>
        <v>0</v>
      </c>
      <c r="BZ64" s="38" t="str">
        <f t="shared" si="34"/>
        <v/>
      </c>
      <c r="CA64" s="38" t="str">
        <f t="shared" si="35"/>
        <v/>
      </c>
      <c r="CB64" t="str">
        <f t="shared" si="66"/>
        <v/>
      </c>
      <c r="CC64" t="str">
        <f t="shared" si="68"/>
        <v/>
      </c>
      <c r="CD64" t="str">
        <f t="shared" si="69"/>
        <v/>
      </c>
      <c r="CE64" t="str">
        <f t="shared" si="70"/>
        <v/>
      </c>
      <c r="CF64" t="str">
        <f t="shared" si="71"/>
        <v/>
      </c>
      <c r="CG64" t="str">
        <f t="shared" si="72"/>
        <v/>
      </c>
      <c r="CH64" t="str">
        <f t="shared" si="73"/>
        <v/>
      </c>
      <c r="CI64" t="str">
        <f t="shared" si="74"/>
        <v/>
      </c>
      <c r="CJ64" t="str">
        <f t="shared" si="75"/>
        <v/>
      </c>
      <c r="CK64" t="str">
        <f t="shared" si="76"/>
        <v/>
      </c>
      <c r="CL64" t="str">
        <f t="shared" si="77"/>
        <v/>
      </c>
      <c r="CM64" t="str">
        <f t="shared" si="78"/>
        <v/>
      </c>
      <c r="CN64" t="str">
        <f t="shared" si="79"/>
        <v/>
      </c>
      <c r="CO64" t="str">
        <f t="shared" si="80"/>
        <v/>
      </c>
      <c r="CP64" t="str">
        <f t="shared" si="81"/>
        <v/>
      </c>
      <c r="CQ64" t="str">
        <f t="shared" si="82"/>
        <v/>
      </c>
      <c r="CR64" t="str">
        <f t="shared" si="67"/>
        <v/>
      </c>
      <c r="CS64" t="str">
        <f t="shared" si="83"/>
        <v/>
      </c>
      <c r="CT64" t="str">
        <f t="shared" si="84"/>
        <v/>
      </c>
      <c r="CU64" t="str">
        <f t="shared" si="85"/>
        <v/>
      </c>
      <c r="CV64" t="str">
        <f t="shared" si="86"/>
        <v/>
      </c>
      <c r="CW64" t="str">
        <f t="shared" si="87"/>
        <v/>
      </c>
      <c r="CX64" t="str">
        <f t="shared" si="88"/>
        <v/>
      </c>
      <c r="CY64" t="str">
        <f t="shared" si="89"/>
        <v/>
      </c>
      <c r="CZ64" t="str">
        <f t="shared" si="90"/>
        <v/>
      </c>
      <c r="DA64" t="str">
        <f t="shared" si="91"/>
        <v/>
      </c>
      <c r="DB64" t="str">
        <f t="shared" si="92"/>
        <v/>
      </c>
      <c r="DC64" t="str">
        <f t="shared" si="93"/>
        <v/>
      </c>
      <c r="DD64" t="str">
        <f t="shared" si="94"/>
        <v/>
      </c>
      <c r="DE64" t="str">
        <f t="shared" si="95"/>
        <v/>
      </c>
      <c r="DF64" t="str">
        <f t="shared" si="96"/>
        <v/>
      </c>
      <c r="DG64" t="str">
        <f t="shared" si="97"/>
        <v/>
      </c>
      <c r="DH64" s="5" t="str">
        <f>IFERROR((CR64*$B$2*(1-$H64)*('CAR.CAP_per person'!B$2))/(_xlfn.XLOOKUP($E$2,EU_countries_GDP!$A$2:$A$29,EU_countries_GDP!$E$2:$E$29)),"")</f>
        <v/>
      </c>
      <c r="DI64" s="5" t="str">
        <f>IFERROR((CS64*$B$2*(1-$H64)*('CAR.CAP_per person'!C$2))/(_xlfn.XLOOKUP($E$2,EU_countries_GDP!$A$2:$A$29,EU_countries_GDP!$E$2:$E$29)),"")</f>
        <v/>
      </c>
      <c r="DJ64" s="5" t="str">
        <f>IFERROR((CT64*$B$2*(1-$H64)*('CAR.CAP_per person'!D$2))/(_xlfn.XLOOKUP($E$2,EU_countries_GDP!$A$2:$A$29,EU_countries_GDP!$E$2:$E$29)),"")</f>
        <v/>
      </c>
      <c r="DK64" s="5" t="str">
        <f>IFERROR((CU64*$B$2*(1-$H64)*('CAR.CAP_per person'!E$2))/(_xlfn.XLOOKUP($E$2,EU_countries_GDP!$A$2:$A$29,EU_countries_GDP!$E$2:$E$29)),"")</f>
        <v/>
      </c>
      <c r="DL64" s="5" t="str">
        <f>IFERROR((CV64*$B$2*(1-$H64)*('CAR.CAP_per person'!F$2))/(_xlfn.XLOOKUP($E$2,EU_countries_GDP!$A$2:$A$29,EU_countries_GDP!$E$2:$E$29)),"")</f>
        <v/>
      </c>
      <c r="DM64" s="5" t="str">
        <f>IFERROR((CW64*$B$2*(1-$H64)*('CAR.CAP_per person'!G$2))/(_xlfn.XLOOKUP($E$2,EU_countries_GDP!$A$2:$A$29,EU_countries_GDP!$E$2:$E$29)),"")</f>
        <v/>
      </c>
      <c r="DN64" s="5" t="str">
        <f>IFERROR((CX64*$B$2*(1-$H64)*('CAR.CAP_per person'!H$2))/(_xlfn.XLOOKUP($E$2,EU_countries_GDP!$A$2:$A$29,EU_countries_GDP!$E$2:$E$29)),"")</f>
        <v/>
      </c>
      <c r="DO64" s="5" t="str">
        <f>IFERROR((CY64*$B$2*(1-$H64)*('CAR.CAP_per person'!I$2))/(_xlfn.XLOOKUP($E$2,EU_countries_GDP!$A$2:$A$29,EU_countries_GDP!$E$2:$E$29)),"")</f>
        <v/>
      </c>
      <c r="DP64" s="5" t="str">
        <f>IFERROR((CZ64*$B$2*(1-$H64)*('CAR.CAP_per person'!J$2))/(_xlfn.XLOOKUP($E$2,EU_countries_GDP!$A$2:$A$29,EU_countries_GDP!$E$2:$E$29)),"")</f>
        <v/>
      </c>
      <c r="DQ64" s="5" t="str">
        <f>IFERROR((DA64*$B$2*(1-$H64)*('CAR.CAP_per person'!K$2))/(_xlfn.XLOOKUP($E$2,EU_countries_GDP!$A$2:$A$29,EU_countries_GDP!$E$2:$E$29)),"")</f>
        <v/>
      </c>
      <c r="DR64" s="5" t="str">
        <f>IFERROR((DB64*$B$2*(1-$H64)*('CAR.CAP_per person'!L$2))/(_xlfn.XLOOKUP($E$2,EU_countries_GDP!$A$2:$A$29,EU_countries_GDP!$E$2:$E$29)),"")</f>
        <v/>
      </c>
      <c r="DS64" s="5" t="str">
        <f>IFERROR((DC64*$B$2*(1-$H64)*('CAR.CAP_per person'!M$2))/(_xlfn.XLOOKUP($E$2,EU_countries_GDP!$A$2:$A$29,EU_countries_GDP!$E$2:$E$29)),"")</f>
        <v/>
      </c>
      <c r="DT64" s="5" t="str">
        <f>IFERROR((DD64*$B$2*(1-$H64)*('CAR.CAP_per person'!N$2))/(_xlfn.XLOOKUP($E$2,EU_countries_GDP!$A$2:$A$29,EU_countries_GDP!$E$2:$E$29)),"")</f>
        <v/>
      </c>
      <c r="DU64" s="5" t="str">
        <f>IFERROR((DE64*$B$2*(1-$H64)*('CAR.CAP_per person'!O$2))/(_xlfn.XLOOKUP($E$2,EU_countries_GDP!$A$2:$A$29,EU_countries_GDP!$E$2:$E$29)),"")</f>
        <v/>
      </c>
      <c r="DV64" s="5" t="str">
        <f>IFERROR((DF64*$B$2*(1-$H64)*('CAR.CAP_per person'!P$2))/(_xlfn.XLOOKUP($E$2,EU_countries_GDP!$A$2:$A$29,EU_countries_GDP!$E$2:$E$29)),"")</f>
        <v/>
      </c>
      <c r="DW64" s="5" t="str">
        <f>IFERROR((DG64*$B$2*(1-$H64)*('CAR.CAP_per person'!Q$2))/(_xlfn.XLOOKUP($E$2,EU_countries_GDP!$A$2:$A$29,EU_countries_GDP!$E$2:$E$29)),"")</f>
        <v/>
      </c>
    </row>
    <row r="65" spans="2:127">
      <c r="B65" t="str">
        <f>_xlfn.XLOOKUP(D65,Table5[Ingredient],Table5[Category],"",FALSE)</f>
        <v/>
      </c>
      <c r="C65" s="33"/>
      <c r="D65" s="33"/>
      <c r="E65" s="33"/>
      <c r="F65" s="33"/>
      <c r="G65" s="33"/>
      <c r="H65" s="33"/>
      <c r="I65" s="33"/>
      <c r="J65" s="37" t="str">
        <f>IFERROR(INDEX('AveragePrices&amp;Codes'!G:AG, MATCH($D65, 'AveragePrices&amp;Codes'!$A:$A, 0), MATCH(Tool_clean!$E$2, 'AveragePrices&amp;Codes'!$G$1:$AG$1, 0)),"")</f>
        <v/>
      </c>
      <c r="K65" s="37" t="str">
        <f t="shared" si="32"/>
        <v/>
      </c>
      <c r="L65">
        <f>IFERROR(IF($F65="Raw",_xlfn.XLOOKUP(_xlfn.XLOOKUP(Tool_clean!$D65,'AveragePrices&amp;Codes'!$A:$A,'AveragePrices&amp;Codes'!$B:$B),AGRIBALYSE_Raw!$B:$B,AGRIBALYSE_Raw!O:O)*$E65,_xlfn.XLOOKUP(_xlfn.XLOOKUP(Tool_clean!$D65,'AveragePrices&amp;Codes'!$A:$A,'AveragePrices&amp;Codes'!$B:$B),AGRIBALYSE_Cooked!$C:$C,AGRIBALYSE_Cooked!P:P)*$E65),"")</f>
        <v>0</v>
      </c>
      <c r="M65">
        <f>IFERROR(IF($F65="Raw",_xlfn.XLOOKUP(_xlfn.XLOOKUP(Tool_clean!$D65,'AveragePrices&amp;Codes'!$A:$A,'AveragePrices&amp;Codes'!$B:$B),AGRIBALYSE_Raw!$B:$B,AGRIBALYSE_Raw!P:P)*$E65,_xlfn.XLOOKUP(_xlfn.XLOOKUP(Tool_clean!$D65,'AveragePrices&amp;Codes'!$A:$A,'AveragePrices&amp;Codes'!$B:$B),AGRIBALYSE_Cooked!$C:$C,AGRIBALYSE_Cooked!Q:Q)*$E65),"")</f>
        <v>0</v>
      </c>
      <c r="N65">
        <f>IFERROR(IF($F65="Raw",_xlfn.XLOOKUP(_xlfn.XLOOKUP(Tool_clean!$D65,'AveragePrices&amp;Codes'!$A:$A,'AveragePrices&amp;Codes'!$B:$B),AGRIBALYSE_Raw!$B:$B,AGRIBALYSE_Raw!Q:Q)*$E65,_xlfn.XLOOKUP(_xlfn.XLOOKUP(Tool_clean!$D65,'AveragePrices&amp;Codes'!$A:$A,'AveragePrices&amp;Codes'!$B:$B),AGRIBALYSE_Cooked!$C:$C,AGRIBALYSE_Cooked!R:R)*$E65),"")</f>
        <v>0</v>
      </c>
      <c r="O65">
        <f>IFERROR(IF($F65="Raw",_xlfn.XLOOKUP(_xlfn.XLOOKUP(Tool_clean!$D65,'AveragePrices&amp;Codes'!$A:$A,'AveragePrices&amp;Codes'!$B:$B),AGRIBALYSE_Raw!$B:$B,AGRIBALYSE_Raw!R:R)*$E65,_xlfn.XLOOKUP(_xlfn.XLOOKUP(Tool_clean!$D65,'AveragePrices&amp;Codes'!$A:$A,'AveragePrices&amp;Codes'!$B:$B),AGRIBALYSE_Cooked!$C:$C,AGRIBALYSE_Cooked!S:S)*$E65),"")</f>
        <v>0</v>
      </c>
      <c r="P65">
        <f>IFERROR(IF($F65="Raw",_xlfn.XLOOKUP(_xlfn.XLOOKUP(Tool_clean!$D65,'AveragePrices&amp;Codes'!$A:$A,'AveragePrices&amp;Codes'!$B:$B),AGRIBALYSE_Raw!$B:$B,AGRIBALYSE_Raw!S:S)*$E65,_xlfn.XLOOKUP(_xlfn.XLOOKUP(Tool_clean!$D65,'AveragePrices&amp;Codes'!$A:$A,'AveragePrices&amp;Codes'!$B:$B),AGRIBALYSE_Cooked!$C:$C,AGRIBALYSE_Cooked!T:T)*$E65),"")</f>
        <v>0</v>
      </c>
      <c r="Q65">
        <f>IFERROR(IF($F65="Raw",_xlfn.XLOOKUP(_xlfn.XLOOKUP(Tool_clean!$D65,'AveragePrices&amp;Codes'!$A:$A,'AveragePrices&amp;Codes'!$B:$B),AGRIBALYSE_Raw!$B:$B,AGRIBALYSE_Raw!T:T)*$E65,_xlfn.XLOOKUP(_xlfn.XLOOKUP(Tool_clean!$D65,'AveragePrices&amp;Codes'!$A:$A,'AveragePrices&amp;Codes'!$B:$B),AGRIBALYSE_Cooked!$C:$C,AGRIBALYSE_Cooked!U:U)*$E65),"")</f>
        <v>0</v>
      </c>
      <c r="R65">
        <f>IFERROR(IF($F65="Raw",_xlfn.XLOOKUP(_xlfn.XLOOKUP(Tool_clean!$D65,'AveragePrices&amp;Codes'!$A:$A,'AveragePrices&amp;Codes'!$B:$B),AGRIBALYSE_Raw!$B:$B,AGRIBALYSE_Raw!U:U)*$E65,_xlfn.XLOOKUP(_xlfn.XLOOKUP(Tool_clean!$D65,'AveragePrices&amp;Codes'!$A:$A,'AveragePrices&amp;Codes'!$B:$B),AGRIBALYSE_Cooked!$C:$C,AGRIBALYSE_Cooked!V:V)*$E65),"")</f>
        <v>0</v>
      </c>
      <c r="S65">
        <f>IFERROR(IF($F65="Raw",_xlfn.XLOOKUP(_xlfn.XLOOKUP(Tool_clean!$D65,'AveragePrices&amp;Codes'!$A:$A,'AveragePrices&amp;Codes'!$B:$B),AGRIBALYSE_Raw!$B:$B,AGRIBALYSE_Raw!V:V)*$E65,_xlfn.XLOOKUP(_xlfn.XLOOKUP(Tool_clean!$D65,'AveragePrices&amp;Codes'!$A:$A,'AveragePrices&amp;Codes'!$B:$B),AGRIBALYSE_Cooked!$C:$C,AGRIBALYSE_Cooked!W:W)*$E65),"")</f>
        <v>0</v>
      </c>
      <c r="T65">
        <f>IFERROR(IF($F65="Raw",_xlfn.XLOOKUP(_xlfn.XLOOKUP(Tool_clean!$D65,'AveragePrices&amp;Codes'!$A:$A,'AveragePrices&amp;Codes'!$B:$B),AGRIBALYSE_Raw!$B:$B,AGRIBALYSE_Raw!W:W)*$E65,_xlfn.XLOOKUP(_xlfn.XLOOKUP(Tool_clean!$D65,'AveragePrices&amp;Codes'!$A:$A,'AveragePrices&amp;Codes'!$B:$B),AGRIBALYSE_Cooked!$C:$C,AGRIBALYSE_Cooked!X:X)*$E65),"")</f>
        <v>0</v>
      </c>
      <c r="U65">
        <f>IFERROR(IF($F65="Raw",_xlfn.XLOOKUP(_xlfn.XLOOKUP(Tool_clean!$D65,'AveragePrices&amp;Codes'!$A:$A,'AveragePrices&amp;Codes'!$B:$B),AGRIBALYSE_Raw!$B:$B,AGRIBALYSE_Raw!X:X)*$E65,_xlfn.XLOOKUP(_xlfn.XLOOKUP(Tool_clean!$D65,'AveragePrices&amp;Codes'!$A:$A,'AveragePrices&amp;Codes'!$B:$B),AGRIBALYSE_Cooked!$C:$C,AGRIBALYSE_Cooked!Y:Y)*$E65),"")</f>
        <v>0</v>
      </c>
      <c r="V65">
        <f>IFERROR(IF($F65="Raw",_xlfn.XLOOKUP(_xlfn.XLOOKUP(Tool_clean!$D65,'AveragePrices&amp;Codes'!$A:$A,'AveragePrices&amp;Codes'!$B:$B),AGRIBALYSE_Raw!$B:$B,AGRIBALYSE_Raw!Y:Y)*$E65,_xlfn.XLOOKUP(_xlfn.XLOOKUP(Tool_clean!$D65,'AveragePrices&amp;Codes'!$A:$A,'AveragePrices&amp;Codes'!$B:$B),AGRIBALYSE_Cooked!$C:$C,AGRIBALYSE_Cooked!Z:Z)*$E65),"")</f>
        <v>0</v>
      </c>
      <c r="W65">
        <f>IFERROR(IF($F65="Raw",_xlfn.XLOOKUP(_xlfn.XLOOKUP(Tool_clean!$D65,'AveragePrices&amp;Codes'!$A:$A,'AveragePrices&amp;Codes'!$B:$B),AGRIBALYSE_Raw!$B:$B,AGRIBALYSE_Raw!Z:Z)*$E65,_xlfn.XLOOKUP(_xlfn.XLOOKUP(Tool_clean!$D65,'AveragePrices&amp;Codes'!$A:$A,'AveragePrices&amp;Codes'!$B:$B),AGRIBALYSE_Cooked!$C:$C,AGRIBALYSE_Cooked!AA:AA)*$E65),"")</f>
        <v>0</v>
      </c>
      <c r="X65">
        <f>IFERROR(IF($F65="Raw",_xlfn.XLOOKUP(_xlfn.XLOOKUP(Tool_clean!$D65,'AveragePrices&amp;Codes'!$A:$A,'AveragePrices&amp;Codes'!$B:$B),AGRIBALYSE_Raw!$B:$B,AGRIBALYSE_Raw!AA:AA)*$E65,_xlfn.XLOOKUP(_xlfn.XLOOKUP(Tool_clean!$D65,'AveragePrices&amp;Codes'!$A:$A,'AveragePrices&amp;Codes'!$B:$B),AGRIBALYSE_Cooked!$C:$C,AGRIBALYSE_Cooked!AB:AB)*$E65),"")</f>
        <v>0</v>
      </c>
      <c r="Y65">
        <f>IFERROR(IF($F65="Raw",_xlfn.XLOOKUP(_xlfn.XLOOKUP(Tool_clean!$D65,'AveragePrices&amp;Codes'!$A:$A,'AveragePrices&amp;Codes'!$B:$B),AGRIBALYSE_Raw!$B:$B,AGRIBALYSE_Raw!AB:AB)*$E65,_xlfn.XLOOKUP(_xlfn.XLOOKUP(Tool_clean!$D65,'AveragePrices&amp;Codes'!$A:$A,'AveragePrices&amp;Codes'!$B:$B),AGRIBALYSE_Cooked!$C:$C,AGRIBALYSE_Cooked!AC:AC)*$E65),"")</f>
        <v>0</v>
      </c>
      <c r="Z65">
        <f>IFERROR(IF($F65="Raw",_xlfn.XLOOKUP(_xlfn.XLOOKUP(Tool_clean!$D65,'AveragePrices&amp;Codes'!$A:$A,'AveragePrices&amp;Codes'!$B:$B),AGRIBALYSE_Raw!$B:$B,AGRIBALYSE_Raw!AC:AC)*$E65,_xlfn.XLOOKUP(_xlfn.XLOOKUP(Tool_clean!$D65,'AveragePrices&amp;Codes'!$A:$A,'AveragePrices&amp;Codes'!$B:$B),AGRIBALYSE_Cooked!$C:$C,AGRIBALYSE_Cooked!AD:AD)*$E65),"")</f>
        <v>0</v>
      </c>
      <c r="AA65">
        <f>IFERROR(IF($F65="Raw",_xlfn.XLOOKUP(_xlfn.XLOOKUP(Tool_clean!$D65,'AveragePrices&amp;Codes'!$A:$A,'AveragePrices&amp;Codes'!$B:$B),AGRIBALYSE_Raw!$B:$B,AGRIBALYSE_Raw!AD:AD)*$E65,_xlfn.XLOOKUP(_xlfn.XLOOKUP(Tool_clean!$D65,'AveragePrices&amp;Codes'!$A:$A,'AveragePrices&amp;Codes'!$B:$B),AGRIBALYSE_Cooked!$C:$C,AGRIBALYSE_Cooked!AE:AE)*$E65),"")</f>
        <v>0</v>
      </c>
      <c r="AB65" t="str" cm="1">
        <f t="array" ref="AB65">IFERROR(_xlfn.XLOOKUP(Tool_clean!$F65&amp;$E$2,'Cooking methods'!$A:$A&amp;'Cooking methods'!$B:$B,'Cooking methods'!C:C)*$E65,"")</f>
        <v/>
      </c>
      <c r="AC65" t="str" cm="1">
        <f t="array" ref="AC65">IFERROR(_xlfn.XLOOKUP(Tool_clean!$F65&amp;$E$2,'Cooking methods'!$A:$A&amp;'Cooking methods'!$B:$B,'Cooking methods'!D:D)*$E65,"")</f>
        <v/>
      </c>
      <c r="AD65" t="str" cm="1">
        <f t="array" ref="AD65">IFERROR(_xlfn.XLOOKUP(Tool_clean!$F65&amp;$E$2,'Cooking methods'!$A:$A&amp;'Cooking methods'!$B:$B,'Cooking methods'!E:E)*$E65,"")</f>
        <v/>
      </c>
      <c r="AE65" t="str" cm="1">
        <f t="array" ref="AE65">IFERROR(_xlfn.XLOOKUP(Tool_clean!$F65&amp;$E$2,'Cooking methods'!$A:$A&amp;'Cooking methods'!$B:$B,'Cooking methods'!F:F)*$E65,"")</f>
        <v/>
      </c>
      <c r="AF65" t="str" cm="1">
        <f t="array" ref="AF65">IFERROR(_xlfn.XLOOKUP(Tool_clean!$F65&amp;$E$2,'Cooking methods'!$A:$A&amp;'Cooking methods'!$B:$B,'Cooking methods'!G:G)*$E65,"")</f>
        <v/>
      </c>
      <c r="AG65" t="str" cm="1">
        <f t="array" ref="AG65">IFERROR(_xlfn.XLOOKUP(Tool_clean!$F65&amp;$E$2,'Cooking methods'!$A:$A&amp;'Cooking methods'!$B:$B,'Cooking methods'!H:H)*$E65,"")</f>
        <v/>
      </c>
      <c r="AH65" t="str" cm="1">
        <f t="array" ref="AH65">IFERROR(_xlfn.XLOOKUP(Tool_clean!$F65&amp;$E$2,'Cooking methods'!$A:$A&amp;'Cooking methods'!$B:$B,'Cooking methods'!I:I)*$E65,"")</f>
        <v/>
      </c>
      <c r="AI65" t="str" cm="1">
        <f t="array" ref="AI65">IFERROR(_xlfn.XLOOKUP(Tool_clean!$F65&amp;$E$2,'Cooking methods'!$A:$A&amp;'Cooking methods'!$B:$B,'Cooking methods'!J:J)*$E65,"")</f>
        <v/>
      </c>
      <c r="AJ65" t="str" cm="1">
        <f t="array" ref="AJ65">IFERROR(_xlfn.XLOOKUP(Tool_clean!$F65&amp;$E$2,'Cooking methods'!$A:$A&amp;'Cooking methods'!$B:$B,'Cooking methods'!K:K)*$E65,"")</f>
        <v/>
      </c>
      <c r="AK65" t="str" cm="1">
        <f t="array" ref="AK65">IFERROR(_xlfn.XLOOKUP(Tool_clean!$F65&amp;$E$2,'Cooking methods'!$A:$A&amp;'Cooking methods'!$B:$B,'Cooking methods'!L:L)*$E65,"")</f>
        <v/>
      </c>
      <c r="AL65" t="str" cm="1">
        <f t="array" ref="AL65">IFERROR(_xlfn.XLOOKUP(Tool_clean!$F65&amp;$E$2,'Cooking methods'!$A:$A&amp;'Cooking methods'!$B:$B,'Cooking methods'!M:M)*$E65,"")</f>
        <v/>
      </c>
      <c r="AM65" t="str" cm="1">
        <f t="array" ref="AM65">IFERROR(_xlfn.XLOOKUP(Tool_clean!$F65&amp;$E$2,'Cooking methods'!$A:$A&amp;'Cooking methods'!$B:$B,'Cooking methods'!N:N)*$E65,"")</f>
        <v/>
      </c>
      <c r="AN65" t="str" cm="1">
        <f t="array" ref="AN65">IFERROR(_xlfn.XLOOKUP(Tool_clean!$F65&amp;$E$2,'Cooking methods'!$A:$A&amp;'Cooking methods'!$B:$B,'Cooking methods'!O:O)*$E65,"")</f>
        <v/>
      </c>
      <c r="AO65" t="str" cm="1">
        <f t="array" ref="AO65">IFERROR(_xlfn.XLOOKUP(Tool_clean!$F65&amp;$E$2,'Cooking methods'!$A:$A&amp;'Cooking methods'!$B:$B,'Cooking methods'!P:P)*$E65,"")</f>
        <v/>
      </c>
      <c r="AP65" t="str" cm="1">
        <f t="array" ref="AP65">IFERROR(_xlfn.XLOOKUP(Tool_clean!$F65&amp;$E$2,'Cooking methods'!$A:$A&amp;'Cooking methods'!$B:$B,'Cooking methods'!Q:Q)*$E65,"")</f>
        <v/>
      </c>
      <c r="AQ65" t="str" cm="1">
        <f t="array" ref="AQ65">IFERROR(_xlfn.XLOOKUP(Tool_clean!$F65&amp;$E$2,'Cooking methods'!$A:$A&amp;'Cooking methods'!$B:$B,'Cooking methods'!R:R)*$E65,"")</f>
        <v/>
      </c>
      <c r="AR65" t="str" cm="1">
        <f t="array" ref="AR65">IFERROR(_xlfn.XLOOKUP(Tool_clean!$G65&amp;$E$2,'Waste management'!$A:$A&amp;'Waste management'!$B:$B,'Waste management'!C:C)*$E65,"")</f>
        <v/>
      </c>
      <c r="AS65" t="str" cm="1">
        <f t="array" ref="AS65">IFERROR(_xlfn.XLOOKUP(Tool_clean!$G65&amp;$E$2,'Waste management'!$A:$A&amp;'Waste management'!$B:$B,'Waste management'!D:D)*$E65,"")</f>
        <v/>
      </c>
      <c r="AT65" t="str" cm="1">
        <f t="array" ref="AT65">IFERROR(_xlfn.XLOOKUP(Tool_clean!$G65&amp;$E$2,'Waste management'!$A:$A&amp;'Waste management'!$B:$B,'Waste management'!E:E)*$E65,"")</f>
        <v/>
      </c>
      <c r="AU65" t="str" cm="1">
        <f t="array" ref="AU65">IFERROR(_xlfn.XLOOKUP(Tool_clean!$G65&amp;$E$2,'Waste management'!$A:$A&amp;'Waste management'!$B:$B,'Waste management'!F:F)*$E65,"")</f>
        <v/>
      </c>
      <c r="AV65" t="str" cm="1">
        <f t="array" ref="AV65">IFERROR(_xlfn.XLOOKUP(Tool_clean!$G65&amp;$E$2,'Waste management'!$A:$A&amp;'Waste management'!$B:$B,'Waste management'!G:G)*$E65,"")</f>
        <v/>
      </c>
      <c r="AW65" t="str" cm="1">
        <f t="array" ref="AW65">IFERROR(_xlfn.XLOOKUP(Tool_clean!$G65&amp;$E$2,'Waste management'!$A:$A&amp;'Waste management'!$B:$B,'Waste management'!H:H)*$E65,"")</f>
        <v/>
      </c>
      <c r="AX65" t="str" cm="1">
        <f t="array" ref="AX65">IFERROR(_xlfn.XLOOKUP(Tool_clean!$G65&amp;$E$2,'Waste management'!$A:$A&amp;'Waste management'!$B:$B,'Waste management'!I:I)*$E65,"")</f>
        <v/>
      </c>
      <c r="AY65" t="str" cm="1">
        <f t="array" ref="AY65">IFERROR(_xlfn.XLOOKUP(Tool_clean!$G65&amp;$E$2,'Waste management'!$A:$A&amp;'Waste management'!$B:$B,'Waste management'!J:J)*$E65,"")</f>
        <v/>
      </c>
      <c r="AZ65" t="str" cm="1">
        <f t="array" ref="AZ65">IFERROR(_xlfn.XLOOKUP(Tool_clean!$G65&amp;$E$2,'Waste management'!$A:$A&amp;'Waste management'!$B:$B,'Waste management'!K:K)*$E65,"")</f>
        <v/>
      </c>
      <c r="BA65" t="str" cm="1">
        <f t="array" ref="BA65">IFERROR(_xlfn.XLOOKUP(Tool_clean!$G65&amp;$E$2,'Waste management'!$A:$A&amp;'Waste management'!$B:$B,'Waste management'!L:L)*$E65,"")</f>
        <v/>
      </c>
      <c r="BB65" t="str" cm="1">
        <f t="array" ref="BB65">IFERROR(_xlfn.XLOOKUP(Tool_clean!$G65&amp;$E$2,'Waste management'!$A:$A&amp;'Waste management'!$B:$B,'Waste management'!M:M)*$E65,"")</f>
        <v/>
      </c>
      <c r="BC65" t="str" cm="1">
        <f t="array" ref="BC65">IFERROR(_xlfn.XLOOKUP(Tool_clean!$G65&amp;$E$2,'Waste management'!$A:$A&amp;'Waste management'!$B:$B,'Waste management'!N:N)*$E65,"")</f>
        <v/>
      </c>
      <c r="BD65" t="str" cm="1">
        <f t="array" ref="BD65">IFERROR(_xlfn.XLOOKUP(Tool_clean!$G65&amp;$E$2,'Waste management'!$A:$A&amp;'Waste management'!$B:$B,'Waste management'!O:O)*$E65,"")</f>
        <v/>
      </c>
      <c r="BE65" t="str" cm="1">
        <f t="array" ref="BE65">IFERROR(_xlfn.XLOOKUP(Tool_clean!$G65&amp;$E$2,'Waste management'!$A:$A&amp;'Waste management'!$B:$B,'Waste management'!P:P)*$E65,"")</f>
        <v/>
      </c>
      <c r="BF65" t="str" cm="1">
        <f t="array" ref="BF65">IFERROR(_xlfn.XLOOKUP(Tool_clean!$G65&amp;$E$2,'Waste management'!$A:$A&amp;'Waste management'!$B:$B,'Waste management'!Q:Q)*$E65,"")</f>
        <v/>
      </c>
      <c r="BG65" t="str" cm="1">
        <f t="array" ref="BG65">IFERROR(_xlfn.XLOOKUP(Tool_clean!$G65&amp;$E$2,'Waste management'!$A:$A&amp;'Waste management'!$B:$B,'Waste management'!R:R)*$E65,"")</f>
        <v/>
      </c>
      <c r="BH65" t="str">
        <f>IFERROR((L65+AR65+AB65)*_xlfn.XLOOKUP(Tool_clean!BH$4,Monetization_Factors!$A:$A,Monetization_Factors!$D:$D),"")</f>
        <v/>
      </c>
      <c r="BI65" t="str">
        <f>IFERROR((M65+AS65+AC65)*_xlfn.XLOOKUP(Tool_clean!BI$4,Monetization_Factors!$A:$A,Monetization_Factors!$D:$D),"")</f>
        <v/>
      </c>
      <c r="BJ65" t="str">
        <f>IFERROR((N65+AT65+AD65)*_xlfn.XLOOKUP(Tool_clean!BJ$4,Monetization_Factors!$A:$A,Monetization_Factors!$D:$D),"")</f>
        <v/>
      </c>
      <c r="BK65" t="str">
        <f>IFERROR((O65+AU65+AE65)*_xlfn.XLOOKUP(Tool_clean!BK$4,Monetization_Factors!$A:$A,Monetization_Factors!$D:$D),"")</f>
        <v/>
      </c>
      <c r="BL65" t="str">
        <f>IFERROR((P65+AV65+AF65)*_xlfn.XLOOKUP(Tool_clean!BL$4,Monetization_Factors!$A:$A,Monetization_Factors!$D:$D),"")</f>
        <v/>
      </c>
      <c r="BM65" t="str">
        <f>IFERROR((Q65+AW65+AG65)*_xlfn.XLOOKUP(Tool_clean!BM$4,Monetization_Factors!$A:$A,Monetization_Factors!$D:$D),"")</f>
        <v/>
      </c>
      <c r="BN65" t="str">
        <f>IFERROR((R65+AX65+AH65)*_xlfn.XLOOKUP(Tool_clean!BN$4,Monetization_Factors!$A:$A,Monetization_Factors!$D:$D),"")</f>
        <v/>
      </c>
      <c r="BO65" t="str">
        <f>IFERROR((S65+AY65+AI65)*_xlfn.XLOOKUP(Tool_clean!BO$4,Monetization_Factors!$A:$A,Monetization_Factors!$D:$D),"")</f>
        <v/>
      </c>
      <c r="BP65" t="str">
        <f>IFERROR((T65+AZ65+AJ65)*_xlfn.XLOOKUP(Tool_clean!BP$4,Monetization_Factors!$A:$A,Monetization_Factors!$D:$D),"")</f>
        <v/>
      </c>
      <c r="BQ65" t="str">
        <f>IFERROR((U65+BA65+AK65)*_xlfn.XLOOKUP(Tool_clean!BQ$4,Monetization_Factors!$A:$A,Monetization_Factors!$D:$D),"")</f>
        <v/>
      </c>
      <c r="BR65" t="str">
        <f>IFERROR((V65+BB65+AL65)*_xlfn.XLOOKUP(Tool_clean!BR$4,Monetization_Factors!$A:$A,Monetization_Factors!$D:$D),"")</f>
        <v/>
      </c>
      <c r="BS65" t="str">
        <f>IFERROR((W65+BC65+AM65)*_xlfn.XLOOKUP(Tool_clean!BS$4,Monetization_Factors!$A:$A,Monetization_Factors!$D:$D),"")</f>
        <v/>
      </c>
      <c r="BT65" t="str">
        <f>IFERROR((X65+BD65+AN65)*_xlfn.XLOOKUP(Tool_clean!BT$4,Monetization_Factors!$A:$A,Monetization_Factors!$D:$D),"")</f>
        <v/>
      </c>
      <c r="BU65" t="str">
        <f>IFERROR((Y65+BE65+AO65)*_xlfn.XLOOKUP(Tool_clean!BU$4,Monetization_Factors!$A:$A,Monetization_Factors!$D:$D),"")</f>
        <v/>
      </c>
      <c r="BV65" t="str">
        <f>IFERROR((Z65+BF65+AP65)*_xlfn.XLOOKUP(Tool_clean!BV$4,Monetization_Factors!$A:$A,Monetization_Factors!$D:$D),"")</f>
        <v/>
      </c>
      <c r="BW65" t="str">
        <f>IFERROR((AA65+BG65+AQ65)*_xlfn.XLOOKUP(Tool_clean!BW$4,Monetization_Factors!$A:$A,Monetization_Factors!$D:$D),"")</f>
        <v/>
      </c>
      <c r="BX65" s="38" t="str" cm="1">
        <f t="array" ref="BX65">IFERROR(_xlfn.IFS(I65&gt;0,I65*E65,I65="",J65*E65),"")</f>
        <v/>
      </c>
      <c r="BY65" s="38">
        <f t="shared" si="33"/>
        <v>0</v>
      </c>
      <c r="BZ65" s="38" t="str">
        <f t="shared" si="34"/>
        <v/>
      </c>
      <c r="CA65" s="38" t="str">
        <f t="shared" si="35"/>
        <v/>
      </c>
      <c r="CB65" t="str">
        <f t="shared" si="66"/>
        <v/>
      </c>
      <c r="CC65" t="str">
        <f t="shared" si="68"/>
        <v/>
      </c>
      <c r="CD65" t="str">
        <f t="shared" si="69"/>
        <v/>
      </c>
      <c r="CE65" t="str">
        <f t="shared" si="70"/>
        <v/>
      </c>
      <c r="CF65" t="str">
        <f t="shared" si="71"/>
        <v/>
      </c>
      <c r="CG65" t="str">
        <f t="shared" si="72"/>
        <v/>
      </c>
      <c r="CH65" t="str">
        <f t="shared" si="73"/>
        <v/>
      </c>
      <c r="CI65" t="str">
        <f t="shared" si="74"/>
        <v/>
      </c>
      <c r="CJ65" t="str">
        <f t="shared" si="75"/>
        <v/>
      </c>
      <c r="CK65" t="str">
        <f t="shared" si="76"/>
        <v/>
      </c>
      <c r="CL65" t="str">
        <f t="shared" si="77"/>
        <v/>
      </c>
      <c r="CM65" t="str">
        <f t="shared" si="78"/>
        <v/>
      </c>
      <c r="CN65" t="str">
        <f t="shared" si="79"/>
        <v/>
      </c>
      <c r="CO65" t="str">
        <f t="shared" si="80"/>
        <v/>
      </c>
      <c r="CP65" t="str">
        <f t="shared" si="81"/>
        <v/>
      </c>
      <c r="CQ65" t="str">
        <f t="shared" si="82"/>
        <v/>
      </c>
      <c r="CR65" t="str">
        <f t="shared" si="67"/>
        <v/>
      </c>
      <c r="CS65" t="str">
        <f t="shared" si="83"/>
        <v/>
      </c>
      <c r="CT65" t="str">
        <f t="shared" si="84"/>
        <v/>
      </c>
      <c r="CU65" t="str">
        <f t="shared" si="85"/>
        <v/>
      </c>
      <c r="CV65" t="str">
        <f t="shared" si="86"/>
        <v/>
      </c>
      <c r="CW65" t="str">
        <f t="shared" si="87"/>
        <v/>
      </c>
      <c r="CX65" t="str">
        <f t="shared" si="88"/>
        <v/>
      </c>
      <c r="CY65" t="str">
        <f t="shared" si="89"/>
        <v/>
      </c>
      <c r="CZ65" t="str">
        <f t="shared" si="90"/>
        <v/>
      </c>
      <c r="DA65" t="str">
        <f t="shared" si="91"/>
        <v/>
      </c>
      <c r="DB65" t="str">
        <f t="shared" si="92"/>
        <v/>
      </c>
      <c r="DC65" t="str">
        <f t="shared" si="93"/>
        <v/>
      </c>
      <c r="DD65" t="str">
        <f t="shared" si="94"/>
        <v/>
      </c>
      <c r="DE65" t="str">
        <f t="shared" si="95"/>
        <v/>
      </c>
      <c r="DF65" t="str">
        <f t="shared" si="96"/>
        <v/>
      </c>
      <c r="DG65" t="str">
        <f t="shared" si="97"/>
        <v/>
      </c>
      <c r="DH65" s="5" t="str">
        <f>IFERROR((CR65*$B$2*(1-$H65)*('CAR.CAP_per person'!B$2))/(_xlfn.XLOOKUP($E$2,EU_countries_GDP!$A$2:$A$29,EU_countries_GDP!$E$2:$E$29)),"")</f>
        <v/>
      </c>
      <c r="DI65" s="5" t="str">
        <f>IFERROR((CS65*$B$2*(1-$H65)*('CAR.CAP_per person'!C$2))/(_xlfn.XLOOKUP($E$2,EU_countries_GDP!$A$2:$A$29,EU_countries_GDP!$E$2:$E$29)),"")</f>
        <v/>
      </c>
      <c r="DJ65" s="5" t="str">
        <f>IFERROR((CT65*$B$2*(1-$H65)*('CAR.CAP_per person'!D$2))/(_xlfn.XLOOKUP($E$2,EU_countries_GDP!$A$2:$A$29,EU_countries_GDP!$E$2:$E$29)),"")</f>
        <v/>
      </c>
      <c r="DK65" s="5" t="str">
        <f>IFERROR((CU65*$B$2*(1-$H65)*('CAR.CAP_per person'!E$2))/(_xlfn.XLOOKUP($E$2,EU_countries_GDP!$A$2:$A$29,EU_countries_GDP!$E$2:$E$29)),"")</f>
        <v/>
      </c>
      <c r="DL65" s="5" t="str">
        <f>IFERROR((CV65*$B$2*(1-$H65)*('CAR.CAP_per person'!F$2))/(_xlfn.XLOOKUP($E$2,EU_countries_GDP!$A$2:$A$29,EU_countries_GDP!$E$2:$E$29)),"")</f>
        <v/>
      </c>
      <c r="DM65" s="5" t="str">
        <f>IFERROR((CW65*$B$2*(1-$H65)*('CAR.CAP_per person'!G$2))/(_xlfn.XLOOKUP($E$2,EU_countries_GDP!$A$2:$A$29,EU_countries_GDP!$E$2:$E$29)),"")</f>
        <v/>
      </c>
      <c r="DN65" s="5" t="str">
        <f>IFERROR((CX65*$B$2*(1-$H65)*('CAR.CAP_per person'!H$2))/(_xlfn.XLOOKUP($E$2,EU_countries_GDP!$A$2:$A$29,EU_countries_GDP!$E$2:$E$29)),"")</f>
        <v/>
      </c>
      <c r="DO65" s="5" t="str">
        <f>IFERROR((CY65*$B$2*(1-$H65)*('CAR.CAP_per person'!I$2))/(_xlfn.XLOOKUP($E$2,EU_countries_GDP!$A$2:$A$29,EU_countries_GDP!$E$2:$E$29)),"")</f>
        <v/>
      </c>
      <c r="DP65" s="5" t="str">
        <f>IFERROR((CZ65*$B$2*(1-$H65)*('CAR.CAP_per person'!J$2))/(_xlfn.XLOOKUP($E$2,EU_countries_GDP!$A$2:$A$29,EU_countries_GDP!$E$2:$E$29)),"")</f>
        <v/>
      </c>
      <c r="DQ65" s="5" t="str">
        <f>IFERROR((DA65*$B$2*(1-$H65)*('CAR.CAP_per person'!K$2))/(_xlfn.XLOOKUP($E$2,EU_countries_GDP!$A$2:$A$29,EU_countries_GDP!$E$2:$E$29)),"")</f>
        <v/>
      </c>
      <c r="DR65" s="5" t="str">
        <f>IFERROR((DB65*$B$2*(1-$H65)*('CAR.CAP_per person'!L$2))/(_xlfn.XLOOKUP($E$2,EU_countries_GDP!$A$2:$A$29,EU_countries_GDP!$E$2:$E$29)),"")</f>
        <v/>
      </c>
      <c r="DS65" s="5" t="str">
        <f>IFERROR((DC65*$B$2*(1-$H65)*('CAR.CAP_per person'!M$2))/(_xlfn.XLOOKUP($E$2,EU_countries_GDP!$A$2:$A$29,EU_countries_GDP!$E$2:$E$29)),"")</f>
        <v/>
      </c>
      <c r="DT65" s="5" t="str">
        <f>IFERROR((DD65*$B$2*(1-$H65)*('CAR.CAP_per person'!N$2))/(_xlfn.XLOOKUP($E$2,EU_countries_GDP!$A$2:$A$29,EU_countries_GDP!$E$2:$E$29)),"")</f>
        <v/>
      </c>
      <c r="DU65" s="5" t="str">
        <f>IFERROR((DE65*$B$2*(1-$H65)*('CAR.CAP_per person'!O$2))/(_xlfn.XLOOKUP($E$2,EU_countries_GDP!$A$2:$A$29,EU_countries_GDP!$E$2:$E$29)),"")</f>
        <v/>
      </c>
      <c r="DV65" s="5" t="str">
        <f>IFERROR((DF65*$B$2*(1-$H65)*('CAR.CAP_per person'!P$2))/(_xlfn.XLOOKUP($E$2,EU_countries_GDP!$A$2:$A$29,EU_countries_GDP!$E$2:$E$29)),"")</f>
        <v/>
      </c>
      <c r="DW65" s="5" t="str">
        <f>IFERROR((DG65*$B$2*(1-$H65)*('CAR.CAP_per person'!Q$2))/(_xlfn.XLOOKUP($E$2,EU_countries_GDP!$A$2:$A$29,EU_countries_GDP!$E$2:$E$29)),"")</f>
        <v/>
      </c>
    </row>
    <row r="66" spans="2:127">
      <c r="B66" t="str">
        <f>_xlfn.XLOOKUP(D66,Table5[Ingredient],Table5[Category],"",FALSE)</f>
        <v/>
      </c>
      <c r="C66" s="33"/>
      <c r="D66" s="33"/>
      <c r="E66" s="33"/>
      <c r="F66" s="33"/>
      <c r="G66" s="33"/>
      <c r="H66" s="33"/>
      <c r="I66" s="33"/>
      <c r="J66" s="37" t="str">
        <f>IFERROR(INDEX('AveragePrices&amp;Codes'!G:AG, MATCH($D66, 'AveragePrices&amp;Codes'!$A:$A, 0), MATCH(Tool_clean!$E$2, 'AveragePrices&amp;Codes'!$G$1:$AG$1, 0)),"")</f>
        <v/>
      </c>
      <c r="K66" s="37" t="str">
        <f t="shared" si="32"/>
        <v/>
      </c>
      <c r="L66">
        <f>IFERROR(IF($F66="Raw",_xlfn.XLOOKUP(_xlfn.XLOOKUP(Tool_clean!$D66,'AveragePrices&amp;Codes'!$A:$A,'AveragePrices&amp;Codes'!$B:$B),AGRIBALYSE_Raw!$B:$B,AGRIBALYSE_Raw!O:O)*$E66,_xlfn.XLOOKUP(_xlfn.XLOOKUP(Tool_clean!$D66,'AveragePrices&amp;Codes'!$A:$A,'AveragePrices&amp;Codes'!$B:$B),AGRIBALYSE_Cooked!$C:$C,AGRIBALYSE_Cooked!P:P)*$E66),"")</f>
        <v>0</v>
      </c>
      <c r="M66">
        <f>IFERROR(IF($F66="Raw",_xlfn.XLOOKUP(_xlfn.XLOOKUP(Tool_clean!$D66,'AveragePrices&amp;Codes'!$A:$A,'AveragePrices&amp;Codes'!$B:$B),AGRIBALYSE_Raw!$B:$B,AGRIBALYSE_Raw!P:P)*$E66,_xlfn.XLOOKUP(_xlfn.XLOOKUP(Tool_clean!$D66,'AveragePrices&amp;Codes'!$A:$A,'AveragePrices&amp;Codes'!$B:$B),AGRIBALYSE_Cooked!$C:$C,AGRIBALYSE_Cooked!Q:Q)*$E66),"")</f>
        <v>0</v>
      </c>
      <c r="N66">
        <f>IFERROR(IF($F66="Raw",_xlfn.XLOOKUP(_xlfn.XLOOKUP(Tool_clean!$D66,'AveragePrices&amp;Codes'!$A:$A,'AveragePrices&amp;Codes'!$B:$B),AGRIBALYSE_Raw!$B:$B,AGRIBALYSE_Raw!Q:Q)*$E66,_xlfn.XLOOKUP(_xlfn.XLOOKUP(Tool_clean!$D66,'AveragePrices&amp;Codes'!$A:$A,'AveragePrices&amp;Codes'!$B:$B),AGRIBALYSE_Cooked!$C:$C,AGRIBALYSE_Cooked!R:R)*$E66),"")</f>
        <v>0</v>
      </c>
      <c r="O66">
        <f>IFERROR(IF($F66="Raw",_xlfn.XLOOKUP(_xlfn.XLOOKUP(Tool_clean!$D66,'AveragePrices&amp;Codes'!$A:$A,'AveragePrices&amp;Codes'!$B:$B),AGRIBALYSE_Raw!$B:$B,AGRIBALYSE_Raw!R:R)*$E66,_xlfn.XLOOKUP(_xlfn.XLOOKUP(Tool_clean!$D66,'AveragePrices&amp;Codes'!$A:$A,'AveragePrices&amp;Codes'!$B:$B),AGRIBALYSE_Cooked!$C:$C,AGRIBALYSE_Cooked!S:S)*$E66),"")</f>
        <v>0</v>
      </c>
      <c r="P66">
        <f>IFERROR(IF($F66="Raw",_xlfn.XLOOKUP(_xlfn.XLOOKUP(Tool_clean!$D66,'AveragePrices&amp;Codes'!$A:$A,'AveragePrices&amp;Codes'!$B:$B),AGRIBALYSE_Raw!$B:$B,AGRIBALYSE_Raw!S:S)*$E66,_xlfn.XLOOKUP(_xlfn.XLOOKUP(Tool_clean!$D66,'AveragePrices&amp;Codes'!$A:$A,'AveragePrices&amp;Codes'!$B:$B),AGRIBALYSE_Cooked!$C:$C,AGRIBALYSE_Cooked!T:T)*$E66),"")</f>
        <v>0</v>
      </c>
      <c r="Q66">
        <f>IFERROR(IF($F66="Raw",_xlfn.XLOOKUP(_xlfn.XLOOKUP(Tool_clean!$D66,'AveragePrices&amp;Codes'!$A:$A,'AveragePrices&amp;Codes'!$B:$B),AGRIBALYSE_Raw!$B:$B,AGRIBALYSE_Raw!T:T)*$E66,_xlfn.XLOOKUP(_xlfn.XLOOKUP(Tool_clean!$D66,'AveragePrices&amp;Codes'!$A:$A,'AveragePrices&amp;Codes'!$B:$B),AGRIBALYSE_Cooked!$C:$C,AGRIBALYSE_Cooked!U:U)*$E66),"")</f>
        <v>0</v>
      </c>
      <c r="R66">
        <f>IFERROR(IF($F66="Raw",_xlfn.XLOOKUP(_xlfn.XLOOKUP(Tool_clean!$D66,'AveragePrices&amp;Codes'!$A:$A,'AveragePrices&amp;Codes'!$B:$B),AGRIBALYSE_Raw!$B:$B,AGRIBALYSE_Raw!U:U)*$E66,_xlfn.XLOOKUP(_xlfn.XLOOKUP(Tool_clean!$D66,'AveragePrices&amp;Codes'!$A:$A,'AveragePrices&amp;Codes'!$B:$B),AGRIBALYSE_Cooked!$C:$C,AGRIBALYSE_Cooked!V:V)*$E66),"")</f>
        <v>0</v>
      </c>
      <c r="S66">
        <f>IFERROR(IF($F66="Raw",_xlfn.XLOOKUP(_xlfn.XLOOKUP(Tool_clean!$D66,'AveragePrices&amp;Codes'!$A:$A,'AveragePrices&amp;Codes'!$B:$B),AGRIBALYSE_Raw!$B:$B,AGRIBALYSE_Raw!V:V)*$E66,_xlfn.XLOOKUP(_xlfn.XLOOKUP(Tool_clean!$D66,'AveragePrices&amp;Codes'!$A:$A,'AveragePrices&amp;Codes'!$B:$B),AGRIBALYSE_Cooked!$C:$C,AGRIBALYSE_Cooked!W:W)*$E66),"")</f>
        <v>0</v>
      </c>
      <c r="T66">
        <f>IFERROR(IF($F66="Raw",_xlfn.XLOOKUP(_xlfn.XLOOKUP(Tool_clean!$D66,'AveragePrices&amp;Codes'!$A:$A,'AveragePrices&amp;Codes'!$B:$B),AGRIBALYSE_Raw!$B:$B,AGRIBALYSE_Raw!W:W)*$E66,_xlfn.XLOOKUP(_xlfn.XLOOKUP(Tool_clean!$D66,'AveragePrices&amp;Codes'!$A:$A,'AveragePrices&amp;Codes'!$B:$B),AGRIBALYSE_Cooked!$C:$C,AGRIBALYSE_Cooked!X:X)*$E66),"")</f>
        <v>0</v>
      </c>
      <c r="U66">
        <f>IFERROR(IF($F66="Raw",_xlfn.XLOOKUP(_xlfn.XLOOKUP(Tool_clean!$D66,'AveragePrices&amp;Codes'!$A:$A,'AveragePrices&amp;Codes'!$B:$B),AGRIBALYSE_Raw!$B:$B,AGRIBALYSE_Raw!X:X)*$E66,_xlfn.XLOOKUP(_xlfn.XLOOKUP(Tool_clean!$D66,'AveragePrices&amp;Codes'!$A:$A,'AveragePrices&amp;Codes'!$B:$B),AGRIBALYSE_Cooked!$C:$C,AGRIBALYSE_Cooked!Y:Y)*$E66),"")</f>
        <v>0</v>
      </c>
      <c r="V66">
        <f>IFERROR(IF($F66="Raw",_xlfn.XLOOKUP(_xlfn.XLOOKUP(Tool_clean!$D66,'AveragePrices&amp;Codes'!$A:$A,'AveragePrices&amp;Codes'!$B:$B),AGRIBALYSE_Raw!$B:$B,AGRIBALYSE_Raw!Y:Y)*$E66,_xlfn.XLOOKUP(_xlfn.XLOOKUP(Tool_clean!$D66,'AveragePrices&amp;Codes'!$A:$A,'AveragePrices&amp;Codes'!$B:$B),AGRIBALYSE_Cooked!$C:$C,AGRIBALYSE_Cooked!Z:Z)*$E66),"")</f>
        <v>0</v>
      </c>
      <c r="W66">
        <f>IFERROR(IF($F66="Raw",_xlfn.XLOOKUP(_xlfn.XLOOKUP(Tool_clean!$D66,'AveragePrices&amp;Codes'!$A:$A,'AveragePrices&amp;Codes'!$B:$B),AGRIBALYSE_Raw!$B:$B,AGRIBALYSE_Raw!Z:Z)*$E66,_xlfn.XLOOKUP(_xlfn.XLOOKUP(Tool_clean!$D66,'AveragePrices&amp;Codes'!$A:$A,'AveragePrices&amp;Codes'!$B:$B),AGRIBALYSE_Cooked!$C:$C,AGRIBALYSE_Cooked!AA:AA)*$E66),"")</f>
        <v>0</v>
      </c>
      <c r="X66">
        <f>IFERROR(IF($F66="Raw",_xlfn.XLOOKUP(_xlfn.XLOOKUP(Tool_clean!$D66,'AveragePrices&amp;Codes'!$A:$A,'AveragePrices&amp;Codes'!$B:$B),AGRIBALYSE_Raw!$B:$B,AGRIBALYSE_Raw!AA:AA)*$E66,_xlfn.XLOOKUP(_xlfn.XLOOKUP(Tool_clean!$D66,'AveragePrices&amp;Codes'!$A:$A,'AveragePrices&amp;Codes'!$B:$B),AGRIBALYSE_Cooked!$C:$C,AGRIBALYSE_Cooked!AB:AB)*$E66),"")</f>
        <v>0</v>
      </c>
      <c r="Y66">
        <f>IFERROR(IF($F66="Raw",_xlfn.XLOOKUP(_xlfn.XLOOKUP(Tool_clean!$D66,'AveragePrices&amp;Codes'!$A:$A,'AveragePrices&amp;Codes'!$B:$B),AGRIBALYSE_Raw!$B:$B,AGRIBALYSE_Raw!AB:AB)*$E66,_xlfn.XLOOKUP(_xlfn.XLOOKUP(Tool_clean!$D66,'AveragePrices&amp;Codes'!$A:$A,'AveragePrices&amp;Codes'!$B:$B),AGRIBALYSE_Cooked!$C:$C,AGRIBALYSE_Cooked!AC:AC)*$E66),"")</f>
        <v>0</v>
      </c>
      <c r="Z66">
        <f>IFERROR(IF($F66="Raw",_xlfn.XLOOKUP(_xlfn.XLOOKUP(Tool_clean!$D66,'AveragePrices&amp;Codes'!$A:$A,'AveragePrices&amp;Codes'!$B:$B),AGRIBALYSE_Raw!$B:$B,AGRIBALYSE_Raw!AC:AC)*$E66,_xlfn.XLOOKUP(_xlfn.XLOOKUP(Tool_clean!$D66,'AveragePrices&amp;Codes'!$A:$A,'AveragePrices&amp;Codes'!$B:$B),AGRIBALYSE_Cooked!$C:$C,AGRIBALYSE_Cooked!AD:AD)*$E66),"")</f>
        <v>0</v>
      </c>
      <c r="AA66">
        <f>IFERROR(IF($F66="Raw",_xlfn.XLOOKUP(_xlfn.XLOOKUP(Tool_clean!$D66,'AveragePrices&amp;Codes'!$A:$A,'AveragePrices&amp;Codes'!$B:$B),AGRIBALYSE_Raw!$B:$B,AGRIBALYSE_Raw!AD:AD)*$E66,_xlfn.XLOOKUP(_xlfn.XLOOKUP(Tool_clean!$D66,'AveragePrices&amp;Codes'!$A:$A,'AveragePrices&amp;Codes'!$B:$B),AGRIBALYSE_Cooked!$C:$C,AGRIBALYSE_Cooked!AE:AE)*$E66),"")</f>
        <v>0</v>
      </c>
      <c r="AB66" t="str" cm="1">
        <f t="array" ref="AB66">IFERROR(_xlfn.XLOOKUP(Tool_clean!$F66&amp;$E$2,'Cooking methods'!$A:$A&amp;'Cooking methods'!$B:$B,'Cooking methods'!C:C)*$E66,"")</f>
        <v/>
      </c>
      <c r="AC66" t="str" cm="1">
        <f t="array" ref="AC66">IFERROR(_xlfn.XLOOKUP(Tool_clean!$F66&amp;$E$2,'Cooking methods'!$A:$A&amp;'Cooking methods'!$B:$B,'Cooking methods'!D:D)*$E66,"")</f>
        <v/>
      </c>
      <c r="AD66" t="str" cm="1">
        <f t="array" ref="AD66">IFERROR(_xlfn.XLOOKUP(Tool_clean!$F66&amp;$E$2,'Cooking methods'!$A:$A&amp;'Cooking methods'!$B:$B,'Cooking methods'!E:E)*$E66,"")</f>
        <v/>
      </c>
      <c r="AE66" t="str" cm="1">
        <f t="array" ref="AE66">IFERROR(_xlfn.XLOOKUP(Tool_clean!$F66&amp;$E$2,'Cooking methods'!$A:$A&amp;'Cooking methods'!$B:$B,'Cooking methods'!F:F)*$E66,"")</f>
        <v/>
      </c>
      <c r="AF66" t="str" cm="1">
        <f t="array" ref="AF66">IFERROR(_xlfn.XLOOKUP(Tool_clean!$F66&amp;$E$2,'Cooking methods'!$A:$A&amp;'Cooking methods'!$B:$B,'Cooking methods'!G:G)*$E66,"")</f>
        <v/>
      </c>
      <c r="AG66" t="str" cm="1">
        <f t="array" ref="AG66">IFERROR(_xlfn.XLOOKUP(Tool_clean!$F66&amp;$E$2,'Cooking methods'!$A:$A&amp;'Cooking methods'!$B:$B,'Cooking methods'!H:H)*$E66,"")</f>
        <v/>
      </c>
      <c r="AH66" t="str" cm="1">
        <f t="array" ref="AH66">IFERROR(_xlfn.XLOOKUP(Tool_clean!$F66&amp;$E$2,'Cooking methods'!$A:$A&amp;'Cooking methods'!$B:$B,'Cooking methods'!I:I)*$E66,"")</f>
        <v/>
      </c>
      <c r="AI66" t="str" cm="1">
        <f t="array" ref="AI66">IFERROR(_xlfn.XLOOKUP(Tool_clean!$F66&amp;$E$2,'Cooking methods'!$A:$A&amp;'Cooking methods'!$B:$B,'Cooking methods'!J:J)*$E66,"")</f>
        <v/>
      </c>
      <c r="AJ66" t="str" cm="1">
        <f t="array" ref="AJ66">IFERROR(_xlfn.XLOOKUP(Tool_clean!$F66&amp;$E$2,'Cooking methods'!$A:$A&amp;'Cooking methods'!$B:$B,'Cooking methods'!K:K)*$E66,"")</f>
        <v/>
      </c>
      <c r="AK66" t="str" cm="1">
        <f t="array" ref="AK66">IFERROR(_xlfn.XLOOKUP(Tool_clean!$F66&amp;$E$2,'Cooking methods'!$A:$A&amp;'Cooking methods'!$B:$B,'Cooking methods'!L:L)*$E66,"")</f>
        <v/>
      </c>
      <c r="AL66" t="str" cm="1">
        <f t="array" ref="AL66">IFERROR(_xlfn.XLOOKUP(Tool_clean!$F66&amp;$E$2,'Cooking methods'!$A:$A&amp;'Cooking methods'!$B:$B,'Cooking methods'!M:M)*$E66,"")</f>
        <v/>
      </c>
      <c r="AM66" t="str" cm="1">
        <f t="array" ref="AM66">IFERROR(_xlfn.XLOOKUP(Tool_clean!$F66&amp;$E$2,'Cooking methods'!$A:$A&amp;'Cooking methods'!$B:$B,'Cooking methods'!N:N)*$E66,"")</f>
        <v/>
      </c>
      <c r="AN66" t="str" cm="1">
        <f t="array" ref="AN66">IFERROR(_xlfn.XLOOKUP(Tool_clean!$F66&amp;$E$2,'Cooking methods'!$A:$A&amp;'Cooking methods'!$B:$B,'Cooking methods'!O:O)*$E66,"")</f>
        <v/>
      </c>
      <c r="AO66" t="str" cm="1">
        <f t="array" ref="AO66">IFERROR(_xlfn.XLOOKUP(Tool_clean!$F66&amp;$E$2,'Cooking methods'!$A:$A&amp;'Cooking methods'!$B:$B,'Cooking methods'!P:P)*$E66,"")</f>
        <v/>
      </c>
      <c r="AP66" t="str" cm="1">
        <f t="array" ref="AP66">IFERROR(_xlfn.XLOOKUP(Tool_clean!$F66&amp;$E$2,'Cooking methods'!$A:$A&amp;'Cooking methods'!$B:$B,'Cooking methods'!Q:Q)*$E66,"")</f>
        <v/>
      </c>
      <c r="AQ66" t="str" cm="1">
        <f t="array" ref="AQ66">IFERROR(_xlfn.XLOOKUP(Tool_clean!$F66&amp;$E$2,'Cooking methods'!$A:$A&amp;'Cooking methods'!$B:$B,'Cooking methods'!R:R)*$E66,"")</f>
        <v/>
      </c>
      <c r="AR66" t="str" cm="1">
        <f t="array" ref="AR66">IFERROR(_xlfn.XLOOKUP(Tool_clean!$G66&amp;$E$2,'Waste management'!$A:$A&amp;'Waste management'!$B:$B,'Waste management'!C:C)*$E66,"")</f>
        <v/>
      </c>
      <c r="AS66" t="str" cm="1">
        <f t="array" ref="AS66">IFERROR(_xlfn.XLOOKUP(Tool_clean!$G66&amp;$E$2,'Waste management'!$A:$A&amp;'Waste management'!$B:$B,'Waste management'!D:D)*$E66,"")</f>
        <v/>
      </c>
      <c r="AT66" t="str" cm="1">
        <f t="array" ref="AT66">IFERROR(_xlfn.XLOOKUP(Tool_clean!$G66&amp;$E$2,'Waste management'!$A:$A&amp;'Waste management'!$B:$B,'Waste management'!E:E)*$E66,"")</f>
        <v/>
      </c>
      <c r="AU66" t="str" cm="1">
        <f t="array" ref="AU66">IFERROR(_xlfn.XLOOKUP(Tool_clean!$G66&amp;$E$2,'Waste management'!$A:$A&amp;'Waste management'!$B:$B,'Waste management'!F:F)*$E66,"")</f>
        <v/>
      </c>
      <c r="AV66" t="str" cm="1">
        <f t="array" ref="AV66">IFERROR(_xlfn.XLOOKUP(Tool_clean!$G66&amp;$E$2,'Waste management'!$A:$A&amp;'Waste management'!$B:$B,'Waste management'!G:G)*$E66,"")</f>
        <v/>
      </c>
      <c r="AW66" t="str" cm="1">
        <f t="array" ref="AW66">IFERROR(_xlfn.XLOOKUP(Tool_clean!$G66&amp;$E$2,'Waste management'!$A:$A&amp;'Waste management'!$B:$B,'Waste management'!H:H)*$E66,"")</f>
        <v/>
      </c>
      <c r="AX66" t="str" cm="1">
        <f t="array" ref="AX66">IFERROR(_xlfn.XLOOKUP(Tool_clean!$G66&amp;$E$2,'Waste management'!$A:$A&amp;'Waste management'!$B:$B,'Waste management'!I:I)*$E66,"")</f>
        <v/>
      </c>
      <c r="AY66" t="str" cm="1">
        <f t="array" ref="AY66">IFERROR(_xlfn.XLOOKUP(Tool_clean!$G66&amp;$E$2,'Waste management'!$A:$A&amp;'Waste management'!$B:$B,'Waste management'!J:J)*$E66,"")</f>
        <v/>
      </c>
      <c r="AZ66" t="str" cm="1">
        <f t="array" ref="AZ66">IFERROR(_xlfn.XLOOKUP(Tool_clean!$G66&amp;$E$2,'Waste management'!$A:$A&amp;'Waste management'!$B:$B,'Waste management'!K:K)*$E66,"")</f>
        <v/>
      </c>
      <c r="BA66" t="str" cm="1">
        <f t="array" ref="BA66">IFERROR(_xlfn.XLOOKUP(Tool_clean!$G66&amp;$E$2,'Waste management'!$A:$A&amp;'Waste management'!$B:$B,'Waste management'!L:L)*$E66,"")</f>
        <v/>
      </c>
      <c r="BB66" t="str" cm="1">
        <f t="array" ref="BB66">IFERROR(_xlfn.XLOOKUP(Tool_clean!$G66&amp;$E$2,'Waste management'!$A:$A&amp;'Waste management'!$B:$B,'Waste management'!M:M)*$E66,"")</f>
        <v/>
      </c>
      <c r="BC66" t="str" cm="1">
        <f t="array" ref="BC66">IFERROR(_xlfn.XLOOKUP(Tool_clean!$G66&amp;$E$2,'Waste management'!$A:$A&amp;'Waste management'!$B:$B,'Waste management'!N:N)*$E66,"")</f>
        <v/>
      </c>
      <c r="BD66" t="str" cm="1">
        <f t="array" ref="BD66">IFERROR(_xlfn.XLOOKUP(Tool_clean!$G66&amp;$E$2,'Waste management'!$A:$A&amp;'Waste management'!$B:$B,'Waste management'!O:O)*$E66,"")</f>
        <v/>
      </c>
      <c r="BE66" t="str" cm="1">
        <f t="array" ref="BE66">IFERROR(_xlfn.XLOOKUP(Tool_clean!$G66&amp;$E$2,'Waste management'!$A:$A&amp;'Waste management'!$B:$B,'Waste management'!P:P)*$E66,"")</f>
        <v/>
      </c>
      <c r="BF66" t="str" cm="1">
        <f t="array" ref="BF66">IFERROR(_xlfn.XLOOKUP(Tool_clean!$G66&amp;$E$2,'Waste management'!$A:$A&amp;'Waste management'!$B:$B,'Waste management'!Q:Q)*$E66,"")</f>
        <v/>
      </c>
      <c r="BG66" t="str" cm="1">
        <f t="array" ref="BG66">IFERROR(_xlfn.XLOOKUP(Tool_clean!$G66&amp;$E$2,'Waste management'!$A:$A&amp;'Waste management'!$B:$B,'Waste management'!R:R)*$E66,"")</f>
        <v/>
      </c>
      <c r="BH66" t="str">
        <f>IFERROR((L66+AR66+AB66)*_xlfn.XLOOKUP(Tool_clean!BH$4,Monetization_Factors!$A:$A,Monetization_Factors!$D:$D),"")</f>
        <v/>
      </c>
      <c r="BI66" t="str">
        <f>IFERROR((M66+AS66+AC66)*_xlfn.XLOOKUP(Tool_clean!BI$4,Monetization_Factors!$A:$A,Monetization_Factors!$D:$D),"")</f>
        <v/>
      </c>
      <c r="BJ66" t="str">
        <f>IFERROR((N66+AT66+AD66)*_xlfn.XLOOKUP(Tool_clean!BJ$4,Monetization_Factors!$A:$A,Monetization_Factors!$D:$D),"")</f>
        <v/>
      </c>
      <c r="BK66" t="str">
        <f>IFERROR((O66+AU66+AE66)*_xlfn.XLOOKUP(Tool_clean!BK$4,Monetization_Factors!$A:$A,Monetization_Factors!$D:$D),"")</f>
        <v/>
      </c>
      <c r="BL66" t="str">
        <f>IFERROR((P66+AV66+AF66)*_xlfn.XLOOKUP(Tool_clean!BL$4,Monetization_Factors!$A:$A,Monetization_Factors!$D:$D),"")</f>
        <v/>
      </c>
      <c r="BM66" t="str">
        <f>IFERROR((Q66+AW66+AG66)*_xlfn.XLOOKUP(Tool_clean!BM$4,Monetization_Factors!$A:$A,Monetization_Factors!$D:$D),"")</f>
        <v/>
      </c>
      <c r="BN66" t="str">
        <f>IFERROR((R66+AX66+AH66)*_xlfn.XLOOKUP(Tool_clean!BN$4,Monetization_Factors!$A:$A,Monetization_Factors!$D:$D),"")</f>
        <v/>
      </c>
      <c r="BO66" t="str">
        <f>IFERROR((S66+AY66+AI66)*_xlfn.XLOOKUP(Tool_clean!BO$4,Monetization_Factors!$A:$A,Monetization_Factors!$D:$D),"")</f>
        <v/>
      </c>
      <c r="BP66" t="str">
        <f>IFERROR((T66+AZ66+AJ66)*_xlfn.XLOOKUP(Tool_clean!BP$4,Monetization_Factors!$A:$A,Monetization_Factors!$D:$D),"")</f>
        <v/>
      </c>
      <c r="BQ66" t="str">
        <f>IFERROR((U66+BA66+AK66)*_xlfn.XLOOKUP(Tool_clean!BQ$4,Monetization_Factors!$A:$A,Monetization_Factors!$D:$D),"")</f>
        <v/>
      </c>
      <c r="BR66" t="str">
        <f>IFERROR((V66+BB66+AL66)*_xlfn.XLOOKUP(Tool_clean!BR$4,Monetization_Factors!$A:$A,Monetization_Factors!$D:$D),"")</f>
        <v/>
      </c>
      <c r="BS66" t="str">
        <f>IFERROR((W66+BC66+AM66)*_xlfn.XLOOKUP(Tool_clean!BS$4,Monetization_Factors!$A:$A,Monetization_Factors!$D:$D),"")</f>
        <v/>
      </c>
      <c r="BT66" t="str">
        <f>IFERROR((X66+BD66+AN66)*_xlfn.XLOOKUP(Tool_clean!BT$4,Monetization_Factors!$A:$A,Monetization_Factors!$D:$D),"")</f>
        <v/>
      </c>
      <c r="BU66" t="str">
        <f>IFERROR((Y66+BE66+AO66)*_xlfn.XLOOKUP(Tool_clean!BU$4,Monetization_Factors!$A:$A,Monetization_Factors!$D:$D),"")</f>
        <v/>
      </c>
      <c r="BV66" t="str">
        <f>IFERROR((Z66+BF66+AP66)*_xlfn.XLOOKUP(Tool_clean!BV$4,Monetization_Factors!$A:$A,Monetization_Factors!$D:$D),"")</f>
        <v/>
      </c>
      <c r="BW66" t="str">
        <f>IFERROR((AA66+BG66+AQ66)*_xlfn.XLOOKUP(Tool_clean!BW$4,Monetization_Factors!$A:$A,Monetization_Factors!$D:$D),"")</f>
        <v/>
      </c>
      <c r="BX66" s="38" t="str" cm="1">
        <f t="array" ref="BX66">IFERROR(_xlfn.IFS(I66&gt;0,I66*E66,I66="",J66*E66),"")</f>
        <v/>
      </c>
      <c r="BY66" s="38">
        <f t="shared" si="33"/>
        <v>0</v>
      </c>
      <c r="BZ66" s="38" t="str">
        <f t="shared" si="34"/>
        <v/>
      </c>
      <c r="CA66" s="38" t="str">
        <f t="shared" si="35"/>
        <v/>
      </c>
      <c r="CB66" t="str">
        <f t="shared" si="66"/>
        <v/>
      </c>
      <c r="CC66" t="str">
        <f t="shared" si="68"/>
        <v/>
      </c>
      <c r="CD66" t="str">
        <f t="shared" si="69"/>
        <v/>
      </c>
      <c r="CE66" t="str">
        <f t="shared" si="70"/>
        <v/>
      </c>
      <c r="CF66" t="str">
        <f t="shared" si="71"/>
        <v/>
      </c>
      <c r="CG66" t="str">
        <f t="shared" si="72"/>
        <v/>
      </c>
      <c r="CH66" t="str">
        <f t="shared" si="73"/>
        <v/>
      </c>
      <c r="CI66" t="str">
        <f t="shared" si="74"/>
        <v/>
      </c>
      <c r="CJ66" t="str">
        <f t="shared" si="75"/>
        <v/>
      </c>
      <c r="CK66" t="str">
        <f t="shared" si="76"/>
        <v/>
      </c>
      <c r="CL66" t="str">
        <f t="shared" si="77"/>
        <v/>
      </c>
      <c r="CM66" t="str">
        <f t="shared" si="78"/>
        <v/>
      </c>
      <c r="CN66" t="str">
        <f t="shared" si="79"/>
        <v/>
      </c>
      <c r="CO66" t="str">
        <f t="shared" si="80"/>
        <v/>
      </c>
      <c r="CP66" t="str">
        <f t="shared" si="81"/>
        <v/>
      </c>
      <c r="CQ66" t="str">
        <f t="shared" si="82"/>
        <v/>
      </c>
      <c r="CR66" t="str">
        <f t="shared" si="67"/>
        <v/>
      </c>
      <c r="CS66" t="str">
        <f t="shared" si="83"/>
        <v/>
      </c>
      <c r="CT66" t="str">
        <f t="shared" si="84"/>
        <v/>
      </c>
      <c r="CU66" t="str">
        <f t="shared" si="85"/>
        <v/>
      </c>
      <c r="CV66" t="str">
        <f t="shared" si="86"/>
        <v/>
      </c>
      <c r="CW66" t="str">
        <f t="shared" si="87"/>
        <v/>
      </c>
      <c r="CX66" t="str">
        <f t="shared" si="88"/>
        <v/>
      </c>
      <c r="CY66" t="str">
        <f t="shared" si="89"/>
        <v/>
      </c>
      <c r="CZ66" t="str">
        <f t="shared" si="90"/>
        <v/>
      </c>
      <c r="DA66" t="str">
        <f t="shared" si="91"/>
        <v/>
      </c>
      <c r="DB66" t="str">
        <f t="shared" si="92"/>
        <v/>
      </c>
      <c r="DC66" t="str">
        <f t="shared" si="93"/>
        <v/>
      </c>
      <c r="DD66" t="str">
        <f t="shared" si="94"/>
        <v/>
      </c>
      <c r="DE66" t="str">
        <f t="shared" si="95"/>
        <v/>
      </c>
      <c r="DF66" t="str">
        <f t="shared" si="96"/>
        <v/>
      </c>
      <c r="DG66" t="str">
        <f t="shared" si="97"/>
        <v/>
      </c>
      <c r="DH66" s="5" t="str">
        <f>IFERROR((CR66*$B$2*(1-$H66)*('CAR.CAP_per person'!B$2))/(_xlfn.XLOOKUP($E$2,EU_countries_GDP!$A$2:$A$29,EU_countries_GDP!$E$2:$E$29)),"")</f>
        <v/>
      </c>
      <c r="DI66" s="5" t="str">
        <f>IFERROR((CS66*$B$2*(1-$H66)*('CAR.CAP_per person'!C$2))/(_xlfn.XLOOKUP($E$2,EU_countries_GDP!$A$2:$A$29,EU_countries_GDP!$E$2:$E$29)),"")</f>
        <v/>
      </c>
      <c r="DJ66" s="5" t="str">
        <f>IFERROR((CT66*$B$2*(1-$H66)*('CAR.CAP_per person'!D$2))/(_xlfn.XLOOKUP($E$2,EU_countries_GDP!$A$2:$A$29,EU_countries_GDP!$E$2:$E$29)),"")</f>
        <v/>
      </c>
      <c r="DK66" s="5" t="str">
        <f>IFERROR((CU66*$B$2*(1-$H66)*('CAR.CAP_per person'!E$2))/(_xlfn.XLOOKUP($E$2,EU_countries_GDP!$A$2:$A$29,EU_countries_GDP!$E$2:$E$29)),"")</f>
        <v/>
      </c>
      <c r="DL66" s="5" t="str">
        <f>IFERROR((CV66*$B$2*(1-$H66)*('CAR.CAP_per person'!F$2))/(_xlfn.XLOOKUP($E$2,EU_countries_GDP!$A$2:$A$29,EU_countries_GDP!$E$2:$E$29)),"")</f>
        <v/>
      </c>
      <c r="DM66" s="5" t="str">
        <f>IFERROR((CW66*$B$2*(1-$H66)*('CAR.CAP_per person'!G$2))/(_xlfn.XLOOKUP($E$2,EU_countries_GDP!$A$2:$A$29,EU_countries_GDP!$E$2:$E$29)),"")</f>
        <v/>
      </c>
      <c r="DN66" s="5" t="str">
        <f>IFERROR((CX66*$B$2*(1-$H66)*('CAR.CAP_per person'!H$2))/(_xlfn.XLOOKUP($E$2,EU_countries_GDP!$A$2:$A$29,EU_countries_GDP!$E$2:$E$29)),"")</f>
        <v/>
      </c>
      <c r="DO66" s="5" t="str">
        <f>IFERROR((CY66*$B$2*(1-$H66)*('CAR.CAP_per person'!I$2))/(_xlfn.XLOOKUP($E$2,EU_countries_GDP!$A$2:$A$29,EU_countries_GDP!$E$2:$E$29)),"")</f>
        <v/>
      </c>
      <c r="DP66" s="5" t="str">
        <f>IFERROR((CZ66*$B$2*(1-$H66)*('CAR.CAP_per person'!J$2))/(_xlfn.XLOOKUP($E$2,EU_countries_GDP!$A$2:$A$29,EU_countries_GDP!$E$2:$E$29)),"")</f>
        <v/>
      </c>
      <c r="DQ66" s="5" t="str">
        <f>IFERROR((DA66*$B$2*(1-$H66)*('CAR.CAP_per person'!K$2))/(_xlfn.XLOOKUP($E$2,EU_countries_GDP!$A$2:$A$29,EU_countries_GDP!$E$2:$E$29)),"")</f>
        <v/>
      </c>
      <c r="DR66" s="5" t="str">
        <f>IFERROR((DB66*$B$2*(1-$H66)*('CAR.CAP_per person'!L$2))/(_xlfn.XLOOKUP($E$2,EU_countries_GDP!$A$2:$A$29,EU_countries_GDP!$E$2:$E$29)),"")</f>
        <v/>
      </c>
      <c r="DS66" s="5" t="str">
        <f>IFERROR((DC66*$B$2*(1-$H66)*('CAR.CAP_per person'!M$2))/(_xlfn.XLOOKUP($E$2,EU_countries_GDP!$A$2:$A$29,EU_countries_GDP!$E$2:$E$29)),"")</f>
        <v/>
      </c>
      <c r="DT66" s="5" t="str">
        <f>IFERROR((DD66*$B$2*(1-$H66)*('CAR.CAP_per person'!N$2))/(_xlfn.XLOOKUP($E$2,EU_countries_GDP!$A$2:$A$29,EU_countries_GDP!$E$2:$E$29)),"")</f>
        <v/>
      </c>
      <c r="DU66" s="5" t="str">
        <f>IFERROR((DE66*$B$2*(1-$H66)*('CAR.CAP_per person'!O$2))/(_xlfn.XLOOKUP($E$2,EU_countries_GDP!$A$2:$A$29,EU_countries_GDP!$E$2:$E$29)),"")</f>
        <v/>
      </c>
      <c r="DV66" s="5" t="str">
        <f>IFERROR((DF66*$B$2*(1-$H66)*('CAR.CAP_per person'!P$2))/(_xlfn.XLOOKUP($E$2,EU_countries_GDP!$A$2:$A$29,EU_countries_GDP!$E$2:$E$29)),"")</f>
        <v/>
      </c>
      <c r="DW66" s="5" t="str">
        <f>IFERROR((DG66*$B$2*(1-$H66)*('CAR.CAP_per person'!Q$2))/(_xlfn.XLOOKUP($E$2,EU_countries_GDP!$A$2:$A$29,EU_countries_GDP!$E$2:$E$29)),"")</f>
        <v/>
      </c>
    </row>
    <row r="67" spans="2:127">
      <c r="B67" t="str">
        <f>_xlfn.XLOOKUP(D67,Table5[Ingredient],Table5[Category],"",FALSE)</f>
        <v/>
      </c>
      <c r="C67" s="33"/>
      <c r="D67" s="33"/>
      <c r="E67" s="33"/>
      <c r="F67" s="33"/>
      <c r="G67" s="33"/>
      <c r="H67" s="33"/>
      <c r="I67" s="33"/>
      <c r="J67" s="37" t="str">
        <f>IFERROR(INDEX('AveragePrices&amp;Codes'!G:AG, MATCH($D67, 'AveragePrices&amp;Codes'!$A:$A, 0), MATCH(Tool_clean!$E$2, 'AveragePrices&amp;Codes'!$G$1:$AG$1, 0)),"")</f>
        <v/>
      </c>
      <c r="K67" s="37" t="str">
        <f t="shared" si="32"/>
        <v/>
      </c>
      <c r="L67">
        <f>IFERROR(IF($F67="Raw",_xlfn.XLOOKUP(_xlfn.XLOOKUP(Tool_clean!$D67,'AveragePrices&amp;Codes'!$A:$A,'AveragePrices&amp;Codes'!$B:$B),AGRIBALYSE_Raw!$B:$B,AGRIBALYSE_Raw!O:O)*$E67,_xlfn.XLOOKUP(_xlfn.XLOOKUP(Tool_clean!$D67,'AveragePrices&amp;Codes'!$A:$A,'AveragePrices&amp;Codes'!$B:$B),AGRIBALYSE_Cooked!$C:$C,AGRIBALYSE_Cooked!P:P)*$E67),"")</f>
        <v>0</v>
      </c>
      <c r="M67">
        <f>IFERROR(IF($F67="Raw",_xlfn.XLOOKUP(_xlfn.XLOOKUP(Tool_clean!$D67,'AveragePrices&amp;Codes'!$A:$A,'AveragePrices&amp;Codes'!$B:$B),AGRIBALYSE_Raw!$B:$B,AGRIBALYSE_Raw!P:P)*$E67,_xlfn.XLOOKUP(_xlfn.XLOOKUP(Tool_clean!$D67,'AveragePrices&amp;Codes'!$A:$A,'AveragePrices&amp;Codes'!$B:$B),AGRIBALYSE_Cooked!$C:$C,AGRIBALYSE_Cooked!Q:Q)*$E67),"")</f>
        <v>0</v>
      </c>
      <c r="N67">
        <f>IFERROR(IF($F67="Raw",_xlfn.XLOOKUP(_xlfn.XLOOKUP(Tool_clean!$D67,'AveragePrices&amp;Codes'!$A:$A,'AveragePrices&amp;Codes'!$B:$B),AGRIBALYSE_Raw!$B:$B,AGRIBALYSE_Raw!Q:Q)*$E67,_xlfn.XLOOKUP(_xlfn.XLOOKUP(Tool_clean!$D67,'AveragePrices&amp;Codes'!$A:$A,'AveragePrices&amp;Codes'!$B:$B),AGRIBALYSE_Cooked!$C:$C,AGRIBALYSE_Cooked!R:R)*$E67),"")</f>
        <v>0</v>
      </c>
      <c r="O67">
        <f>IFERROR(IF($F67="Raw",_xlfn.XLOOKUP(_xlfn.XLOOKUP(Tool_clean!$D67,'AveragePrices&amp;Codes'!$A:$A,'AveragePrices&amp;Codes'!$B:$B),AGRIBALYSE_Raw!$B:$B,AGRIBALYSE_Raw!R:R)*$E67,_xlfn.XLOOKUP(_xlfn.XLOOKUP(Tool_clean!$D67,'AveragePrices&amp;Codes'!$A:$A,'AveragePrices&amp;Codes'!$B:$B),AGRIBALYSE_Cooked!$C:$C,AGRIBALYSE_Cooked!S:S)*$E67),"")</f>
        <v>0</v>
      </c>
      <c r="P67">
        <f>IFERROR(IF($F67="Raw",_xlfn.XLOOKUP(_xlfn.XLOOKUP(Tool_clean!$D67,'AveragePrices&amp;Codes'!$A:$A,'AveragePrices&amp;Codes'!$B:$B),AGRIBALYSE_Raw!$B:$B,AGRIBALYSE_Raw!S:S)*$E67,_xlfn.XLOOKUP(_xlfn.XLOOKUP(Tool_clean!$D67,'AveragePrices&amp;Codes'!$A:$A,'AveragePrices&amp;Codes'!$B:$B),AGRIBALYSE_Cooked!$C:$C,AGRIBALYSE_Cooked!T:T)*$E67),"")</f>
        <v>0</v>
      </c>
      <c r="Q67">
        <f>IFERROR(IF($F67="Raw",_xlfn.XLOOKUP(_xlfn.XLOOKUP(Tool_clean!$D67,'AveragePrices&amp;Codes'!$A:$A,'AveragePrices&amp;Codes'!$B:$B),AGRIBALYSE_Raw!$B:$B,AGRIBALYSE_Raw!T:T)*$E67,_xlfn.XLOOKUP(_xlfn.XLOOKUP(Tool_clean!$D67,'AveragePrices&amp;Codes'!$A:$A,'AveragePrices&amp;Codes'!$B:$B),AGRIBALYSE_Cooked!$C:$C,AGRIBALYSE_Cooked!U:U)*$E67),"")</f>
        <v>0</v>
      </c>
      <c r="R67">
        <f>IFERROR(IF($F67="Raw",_xlfn.XLOOKUP(_xlfn.XLOOKUP(Tool_clean!$D67,'AveragePrices&amp;Codes'!$A:$A,'AveragePrices&amp;Codes'!$B:$B),AGRIBALYSE_Raw!$B:$B,AGRIBALYSE_Raw!U:U)*$E67,_xlfn.XLOOKUP(_xlfn.XLOOKUP(Tool_clean!$D67,'AveragePrices&amp;Codes'!$A:$A,'AveragePrices&amp;Codes'!$B:$B),AGRIBALYSE_Cooked!$C:$C,AGRIBALYSE_Cooked!V:V)*$E67),"")</f>
        <v>0</v>
      </c>
      <c r="S67">
        <f>IFERROR(IF($F67="Raw",_xlfn.XLOOKUP(_xlfn.XLOOKUP(Tool_clean!$D67,'AveragePrices&amp;Codes'!$A:$A,'AveragePrices&amp;Codes'!$B:$B),AGRIBALYSE_Raw!$B:$B,AGRIBALYSE_Raw!V:V)*$E67,_xlfn.XLOOKUP(_xlfn.XLOOKUP(Tool_clean!$D67,'AveragePrices&amp;Codes'!$A:$A,'AveragePrices&amp;Codes'!$B:$B),AGRIBALYSE_Cooked!$C:$C,AGRIBALYSE_Cooked!W:W)*$E67),"")</f>
        <v>0</v>
      </c>
      <c r="T67">
        <f>IFERROR(IF($F67="Raw",_xlfn.XLOOKUP(_xlfn.XLOOKUP(Tool_clean!$D67,'AveragePrices&amp;Codes'!$A:$A,'AveragePrices&amp;Codes'!$B:$B),AGRIBALYSE_Raw!$B:$B,AGRIBALYSE_Raw!W:W)*$E67,_xlfn.XLOOKUP(_xlfn.XLOOKUP(Tool_clean!$D67,'AveragePrices&amp;Codes'!$A:$A,'AveragePrices&amp;Codes'!$B:$B),AGRIBALYSE_Cooked!$C:$C,AGRIBALYSE_Cooked!X:X)*$E67),"")</f>
        <v>0</v>
      </c>
      <c r="U67">
        <f>IFERROR(IF($F67="Raw",_xlfn.XLOOKUP(_xlfn.XLOOKUP(Tool_clean!$D67,'AveragePrices&amp;Codes'!$A:$A,'AveragePrices&amp;Codes'!$B:$B),AGRIBALYSE_Raw!$B:$B,AGRIBALYSE_Raw!X:X)*$E67,_xlfn.XLOOKUP(_xlfn.XLOOKUP(Tool_clean!$D67,'AveragePrices&amp;Codes'!$A:$A,'AveragePrices&amp;Codes'!$B:$B),AGRIBALYSE_Cooked!$C:$C,AGRIBALYSE_Cooked!Y:Y)*$E67),"")</f>
        <v>0</v>
      </c>
      <c r="V67">
        <f>IFERROR(IF($F67="Raw",_xlfn.XLOOKUP(_xlfn.XLOOKUP(Tool_clean!$D67,'AveragePrices&amp;Codes'!$A:$A,'AveragePrices&amp;Codes'!$B:$B),AGRIBALYSE_Raw!$B:$B,AGRIBALYSE_Raw!Y:Y)*$E67,_xlfn.XLOOKUP(_xlfn.XLOOKUP(Tool_clean!$D67,'AveragePrices&amp;Codes'!$A:$A,'AveragePrices&amp;Codes'!$B:$B),AGRIBALYSE_Cooked!$C:$C,AGRIBALYSE_Cooked!Z:Z)*$E67),"")</f>
        <v>0</v>
      </c>
      <c r="W67">
        <f>IFERROR(IF($F67="Raw",_xlfn.XLOOKUP(_xlfn.XLOOKUP(Tool_clean!$D67,'AveragePrices&amp;Codes'!$A:$A,'AveragePrices&amp;Codes'!$B:$B),AGRIBALYSE_Raw!$B:$B,AGRIBALYSE_Raw!Z:Z)*$E67,_xlfn.XLOOKUP(_xlfn.XLOOKUP(Tool_clean!$D67,'AveragePrices&amp;Codes'!$A:$A,'AveragePrices&amp;Codes'!$B:$B),AGRIBALYSE_Cooked!$C:$C,AGRIBALYSE_Cooked!AA:AA)*$E67),"")</f>
        <v>0</v>
      </c>
      <c r="X67">
        <f>IFERROR(IF($F67="Raw",_xlfn.XLOOKUP(_xlfn.XLOOKUP(Tool_clean!$D67,'AveragePrices&amp;Codes'!$A:$A,'AveragePrices&amp;Codes'!$B:$B),AGRIBALYSE_Raw!$B:$B,AGRIBALYSE_Raw!AA:AA)*$E67,_xlfn.XLOOKUP(_xlfn.XLOOKUP(Tool_clean!$D67,'AveragePrices&amp;Codes'!$A:$A,'AveragePrices&amp;Codes'!$B:$B),AGRIBALYSE_Cooked!$C:$C,AGRIBALYSE_Cooked!AB:AB)*$E67),"")</f>
        <v>0</v>
      </c>
      <c r="Y67">
        <f>IFERROR(IF($F67="Raw",_xlfn.XLOOKUP(_xlfn.XLOOKUP(Tool_clean!$D67,'AveragePrices&amp;Codes'!$A:$A,'AveragePrices&amp;Codes'!$B:$B),AGRIBALYSE_Raw!$B:$B,AGRIBALYSE_Raw!AB:AB)*$E67,_xlfn.XLOOKUP(_xlfn.XLOOKUP(Tool_clean!$D67,'AveragePrices&amp;Codes'!$A:$A,'AveragePrices&amp;Codes'!$B:$B),AGRIBALYSE_Cooked!$C:$C,AGRIBALYSE_Cooked!AC:AC)*$E67),"")</f>
        <v>0</v>
      </c>
      <c r="Z67">
        <f>IFERROR(IF($F67="Raw",_xlfn.XLOOKUP(_xlfn.XLOOKUP(Tool_clean!$D67,'AveragePrices&amp;Codes'!$A:$A,'AveragePrices&amp;Codes'!$B:$B),AGRIBALYSE_Raw!$B:$B,AGRIBALYSE_Raw!AC:AC)*$E67,_xlfn.XLOOKUP(_xlfn.XLOOKUP(Tool_clean!$D67,'AveragePrices&amp;Codes'!$A:$A,'AveragePrices&amp;Codes'!$B:$B),AGRIBALYSE_Cooked!$C:$C,AGRIBALYSE_Cooked!AD:AD)*$E67),"")</f>
        <v>0</v>
      </c>
      <c r="AA67">
        <f>IFERROR(IF($F67="Raw",_xlfn.XLOOKUP(_xlfn.XLOOKUP(Tool_clean!$D67,'AveragePrices&amp;Codes'!$A:$A,'AveragePrices&amp;Codes'!$B:$B),AGRIBALYSE_Raw!$B:$B,AGRIBALYSE_Raw!AD:AD)*$E67,_xlfn.XLOOKUP(_xlfn.XLOOKUP(Tool_clean!$D67,'AveragePrices&amp;Codes'!$A:$A,'AveragePrices&amp;Codes'!$B:$B),AGRIBALYSE_Cooked!$C:$C,AGRIBALYSE_Cooked!AE:AE)*$E67),"")</f>
        <v>0</v>
      </c>
      <c r="AB67" t="str" cm="1">
        <f t="array" ref="AB67">IFERROR(_xlfn.XLOOKUP(Tool_clean!$F67&amp;$E$2,'Cooking methods'!$A:$A&amp;'Cooking methods'!$B:$B,'Cooking methods'!C:C)*$E67,"")</f>
        <v/>
      </c>
      <c r="AC67" t="str" cm="1">
        <f t="array" ref="AC67">IFERROR(_xlfn.XLOOKUP(Tool_clean!$F67&amp;$E$2,'Cooking methods'!$A:$A&amp;'Cooking methods'!$B:$B,'Cooking methods'!D:D)*$E67,"")</f>
        <v/>
      </c>
      <c r="AD67" t="str" cm="1">
        <f t="array" ref="AD67">IFERROR(_xlfn.XLOOKUP(Tool_clean!$F67&amp;$E$2,'Cooking methods'!$A:$A&amp;'Cooking methods'!$B:$B,'Cooking methods'!E:E)*$E67,"")</f>
        <v/>
      </c>
      <c r="AE67" t="str" cm="1">
        <f t="array" ref="AE67">IFERROR(_xlfn.XLOOKUP(Tool_clean!$F67&amp;$E$2,'Cooking methods'!$A:$A&amp;'Cooking methods'!$B:$B,'Cooking methods'!F:F)*$E67,"")</f>
        <v/>
      </c>
      <c r="AF67" t="str" cm="1">
        <f t="array" ref="AF67">IFERROR(_xlfn.XLOOKUP(Tool_clean!$F67&amp;$E$2,'Cooking methods'!$A:$A&amp;'Cooking methods'!$B:$B,'Cooking methods'!G:G)*$E67,"")</f>
        <v/>
      </c>
      <c r="AG67" t="str" cm="1">
        <f t="array" ref="AG67">IFERROR(_xlfn.XLOOKUP(Tool_clean!$F67&amp;$E$2,'Cooking methods'!$A:$A&amp;'Cooking methods'!$B:$B,'Cooking methods'!H:H)*$E67,"")</f>
        <v/>
      </c>
      <c r="AH67" t="str" cm="1">
        <f t="array" ref="AH67">IFERROR(_xlfn.XLOOKUP(Tool_clean!$F67&amp;$E$2,'Cooking methods'!$A:$A&amp;'Cooking methods'!$B:$B,'Cooking methods'!I:I)*$E67,"")</f>
        <v/>
      </c>
      <c r="AI67" t="str" cm="1">
        <f t="array" ref="AI67">IFERROR(_xlfn.XLOOKUP(Tool_clean!$F67&amp;$E$2,'Cooking methods'!$A:$A&amp;'Cooking methods'!$B:$B,'Cooking methods'!J:J)*$E67,"")</f>
        <v/>
      </c>
      <c r="AJ67" t="str" cm="1">
        <f t="array" ref="AJ67">IFERROR(_xlfn.XLOOKUP(Tool_clean!$F67&amp;$E$2,'Cooking methods'!$A:$A&amp;'Cooking methods'!$B:$B,'Cooking methods'!K:K)*$E67,"")</f>
        <v/>
      </c>
      <c r="AK67" t="str" cm="1">
        <f t="array" ref="AK67">IFERROR(_xlfn.XLOOKUP(Tool_clean!$F67&amp;$E$2,'Cooking methods'!$A:$A&amp;'Cooking methods'!$B:$B,'Cooking methods'!L:L)*$E67,"")</f>
        <v/>
      </c>
      <c r="AL67" t="str" cm="1">
        <f t="array" ref="AL67">IFERROR(_xlfn.XLOOKUP(Tool_clean!$F67&amp;$E$2,'Cooking methods'!$A:$A&amp;'Cooking methods'!$B:$B,'Cooking methods'!M:M)*$E67,"")</f>
        <v/>
      </c>
      <c r="AM67" t="str" cm="1">
        <f t="array" ref="AM67">IFERROR(_xlfn.XLOOKUP(Tool_clean!$F67&amp;$E$2,'Cooking methods'!$A:$A&amp;'Cooking methods'!$B:$B,'Cooking methods'!N:N)*$E67,"")</f>
        <v/>
      </c>
      <c r="AN67" t="str" cm="1">
        <f t="array" ref="AN67">IFERROR(_xlfn.XLOOKUP(Tool_clean!$F67&amp;$E$2,'Cooking methods'!$A:$A&amp;'Cooking methods'!$B:$B,'Cooking methods'!O:O)*$E67,"")</f>
        <v/>
      </c>
      <c r="AO67" t="str" cm="1">
        <f t="array" ref="AO67">IFERROR(_xlfn.XLOOKUP(Tool_clean!$F67&amp;$E$2,'Cooking methods'!$A:$A&amp;'Cooking methods'!$B:$B,'Cooking methods'!P:P)*$E67,"")</f>
        <v/>
      </c>
      <c r="AP67" t="str" cm="1">
        <f t="array" ref="AP67">IFERROR(_xlfn.XLOOKUP(Tool_clean!$F67&amp;$E$2,'Cooking methods'!$A:$A&amp;'Cooking methods'!$B:$B,'Cooking methods'!Q:Q)*$E67,"")</f>
        <v/>
      </c>
      <c r="AQ67" t="str" cm="1">
        <f t="array" ref="AQ67">IFERROR(_xlfn.XLOOKUP(Tool_clean!$F67&amp;$E$2,'Cooking methods'!$A:$A&amp;'Cooking methods'!$B:$B,'Cooking methods'!R:R)*$E67,"")</f>
        <v/>
      </c>
      <c r="AR67" t="str" cm="1">
        <f t="array" ref="AR67">IFERROR(_xlfn.XLOOKUP(Tool_clean!$G67&amp;$E$2,'Waste management'!$A:$A&amp;'Waste management'!$B:$B,'Waste management'!C:C)*$E67,"")</f>
        <v/>
      </c>
      <c r="AS67" t="str" cm="1">
        <f t="array" ref="AS67">IFERROR(_xlfn.XLOOKUP(Tool_clean!$G67&amp;$E$2,'Waste management'!$A:$A&amp;'Waste management'!$B:$B,'Waste management'!D:D)*$E67,"")</f>
        <v/>
      </c>
      <c r="AT67" t="str" cm="1">
        <f t="array" ref="AT67">IFERROR(_xlfn.XLOOKUP(Tool_clean!$G67&amp;$E$2,'Waste management'!$A:$A&amp;'Waste management'!$B:$B,'Waste management'!E:E)*$E67,"")</f>
        <v/>
      </c>
      <c r="AU67" t="str" cm="1">
        <f t="array" ref="AU67">IFERROR(_xlfn.XLOOKUP(Tool_clean!$G67&amp;$E$2,'Waste management'!$A:$A&amp;'Waste management'!$B:$B,'Waste management'!F:F)*$E67,"")</f>
        <v/>
      </c>
      <c r="AV67" t="str" cm="1">
        <f t="array" ref="AV67">IFERROR(_xlfn.XLOOKUP(Tool_clean!$G67&amp;$E$2,'Waste management'!$A:$A&amp;'Waste management'!$B:$B,'Waste management'!G:G)*$E67,"")</f>
        <v/>
      </c>
      <c r="AW67" t="str" cm="1">
        <f t="array" ref="AW67">IFERROR(_xlfn.XLOOKUP(Tool_clean!$G67&amp;$E$2,'Waste management'!$A:$A&amp;'Waste management'!$B:$B,'Waste management'!H:H)*$E67,"")</f>
        <v/>
      </c>
      <c r="AX67" t="str" cm="1">
        <f t="array" ref="AX67">IFERROR(_xlfn.XLOOKUP(Tool_clean!$G67&amp;$E$2,'Waste management'!$A:$A&amp;'Waste management'!$B:$B,'Waste management'!I:I)*$E67,"")</f>
        <v/>
      </c>
      <c r="AY67" t="str" cm="1">
        <f t="array" ref="AY67">IFERROR(_xlfn.XLOOKUP(Tool_clean!$G67&amp;$E$2,'Waste management'!$A:$A&amp;'Waste management'!$B:$B,'Waste management'!J:J)*$E67,"")</f>
        <v/>
      </c>
      <c r="AZ67" t="str" cm="1">
        <f t="array" ref="AZ67">IFERROR(_xlfn.XLOOKUP(Tool_clean!$G67&amp;$E$2,'Waste management'!$A:$A&amp;'Waste management'!$B:$B,'Waste management'!K:K)*$E67,"")</f>
        <v/>
      </c>
      <c r="BA67" t="str" cm="1">
        <f t="array" ref="BA67">IFERROR(_xlfn.XLOOKUP(Tool_clean!$G67&amp;$E$2,'Waste management'!$A:$A&amp;'Waste management'!$B:$B,'Waste management'!L:L)*$E67,"")</f>
        <v/>
      </c>
      <c r="BB67" t="str" cm="1">
        <f t="array" ref="BB67">IFERROR(_xlfn.XLOOKUP(Tool_clean!$G67&amp;$E$2,'Waste management'!$A:$A&amp;'Waste management'!$B:$B,'Waste management'!M:M)*$E67,"")</f>
        <v/>
      </c>
      <c r="BC67" t="str" cm="1">
        <f t="array" ref="BC67">IFERROR(_xlfn.XLOOKUP(Tool_clean!$G67&amp;$E$2,'Waste management'!$A:$A&amp;'Waste management'!$B:$B,'Waste management'!N:N)*$E67,"")</f>
        <v/>
      </c>
      <c r="BD67" t="str" cm="1">
        <f t="array" ref="BD67">IFERROR(_xlfn.XLOOKUP(Tool_clean!$G67&amp;$E$2,'Waste management'!$A:$A&amp;'Waste management'!$B:$B,'Waste management'!O:O)*$E67,"")</f>
        <v/>
      </c>
      <c r="BE67" t="str" cm="1">
        <f t="array" ref="BE67">IFERROR(_xlfn.XLOOKUP(Tool_clean!$G67&amp;$E$2,'Waste management'!$A:$A&amp;'Waste management'!$B:$B,'Waste management'!P:P)*$E67,"")</f>
        <v/>
      </c>
      <c r="BF67" t="str" cm="1">
        <f t="array" ref="BF67">IFERROR(_xlfn.XLOOKUP(Tool_clean!$G67&amp;$E$2,'Waste management'!$A:$A&amp;'Waste management'!$B:$B,'Waste management'!Q:Q)*$E67,"")</f>
        <v/>
      </c>
      <c r="BG67" t="str" cm="1">
        <f t="array" ref="BG67">IFERROR(_xlfn.XLOOKUP(Tool_clean!$G67&amp;$E$2,'Waste management'!$A:$A&amp;'Waste management'!$B:$B,'Waste management'!R:R)*$E67,"")</f>
        <v/>
      </c>
      <c r="BH67" t="str">
        <f>IFERROR((L67+AR67+AB67)*_xlfn.XLOOKUP(Tool_clean!BH$4,Monetization_Factors!$A:$A,Monetization_Factors!$D:$D),"")</f>
        <v/>
      </c>
      <c r="BI67" t="str">
        <f>IFERROR((M67+AS67+AC67)*_xlfn.XLOOKUP(Tool_clean!BI$4,Monetization_Factors!$A:$A,Monetization_Factors!$D:$D),"")</f>
        <v/>
      </c>
      <c r="BJ67" t="str">
        <f>IFERROR((N67+AT67+AD67)*_xlfn.XLOOKUP(Tool_clean!BJ$4,Monetization_Factors!$A:$A,Monetization_Factors!$D:$D),"")</f>
        <v/>
      </c>
      <c r="BK67" t="str">
        <f>IFERROR((O67+AU67+AE67)*_xlfn.XLOOKUP(Tool_clean!BK$4,Monetization_Factors!$A:$A,Monetization_Factors!$D:$D),"")</f>
        <v/>
      </c>
      <c r="BL67" t="str">
        <f>IFERROR((P67+AV67+AF67)*_xlfn.XLOOKUP(Tool_clean!BL$4,Monetization_Factors!$A:$A,Monetization_Factors!$D:$D),"")</f>
        <v/>
      </c>
      <c r="BM67" t="str">
        <f>IFERROR((Q67+AW67+AG67)*_xlfn.XLOOKUP(Tool_clean!BM$4,Monetization_Factors!$A:$A,Monetization_Factors!$D:$D),"")</f>
        <v/>
      </c>
      <c r="BN67" t="str">
        <f>IFERROR((R67+AX67+AH67)*_xlfn.XLOOKUP(Tool_clean!BN$4,Monetization_Factors!$A:$A,Monetization_Factors!$D:$D),"")</f>
        <v/>
      </c>
      <c r="BO67" t="str">
        <f>IFERROR((S67+AY67+AI67)*_xlfn.XLOOKUP(Tool_clean!BO$4,Monetization_Factors!$A:$A,Monetization_Factors!$D:$D),"")</f>
        <v/>
      </c>
      <c r="BP67" t="str">
        <f>IFERROR((T67+AZ67+AJ67)*_xlfn.XLOOKUP(Tool_clean!BP$4,Monetization_Factors!$A:$A,Monetization_Factors!$D:$D),"")</f>
        <v/>
      </c>
      <c r="BQ67" t="str">
        <f>IFERROR((U67+BA67+AK67)*_xlfn.XLOOKUP(Tool_clean!BQ$4,Monetization_Factors!$A:$A,Monetization_Factors!$D:$D),"")</f>
        <v/>
      </c>
      <c r="BR67" t="str">
        <f>IFERROR((V67+BB67+AL67)*_xlfn.XLOOKUP(Tool_clean!BR$4,Monetization_Factors!$A:$A,Monetization_Factors!$D:$D),"")</f>
        <v/>
      </c>
      <c r="BS67" t="str">
        <f>IFERROR((W67+BC67+AM67)*_xlfn.XLOOKUP(Tool_clean!BS$4,Monetization_Factors!$A:$A,Monetization_Factors!$D:$D),"")</f>
        <v/>
      </c>
      <c r="BT67" t="str">
        <f>IFERROR((X67+BD67+AN67)*_xlfn.XLOOKUP(Tool_clean!BT$4,Monetization_Factors!$A:$A,Monetization_Factors!$D:$D),"")</f>
        <v/>
      </c>
      <c r="BU67" t="str">
        <f>IFERROR((Y67+BE67+AO67)*_xlfn.XLOOKUP(Tool_clean!BU$4,Monetization_Factors!$A:$A,Monetization_Factors!$D:$D),"")</f>
        <v/>
      </c>
      <c r="BV67" t="str">
        <f>IFERROR((Z67+BF67+AP67)*_xlfn.XLOOKUP(Tool_clean!BV$4,Monetization_Factors!$A:$A,Monetization_Factors!$D:$D),"")</f>
        <v/>
      </c>
      <c r="BW67" t="str">
        <f>IFERROR((AA67+BG67+AQ67)*_xlfn.XLOOKUP(Tool_clean!BW$4,Monetization_Factors!$A:$A,Monetization_Factors!$D:$D),"")</f>
        <v/>
      </c>
      <c r="BX67" s="38" t="str" cm="1">
        <f t="array" ref="BX67">IFERROR(_xlfn.IFS(I67&gt;0,I67*E67,I67="",J67*E67),"")</f>
        <v/>
      </c>
      <c r="BY67" s="38">
        <f t="shared" si="33"/>
        <v>0</v>
      </c>
      <c r="BZ67" s="38" t="str">
        <f t="shared" si="34"/>
        <v/>
      </c>
      <c r="CA67" s="38" t="str">
        <f t="shared" si="35"/>
        <v/>
      </c>
      <c r="CB67" t="str">
        <f t="shared" si="66"/>
        <v/>
      </c>
      <c r="CC67" t="str">
        <f t="shared" si="68"/>
        <v/>
      </c>
      <c r="CD67" t="str">
        <f t="shared" si="69"/>
        <v/>
      </c>
      <c r="CE67" t="str">
        <f t="shared" si="70"/>
        <v/>
      </c>
      <c r="CF67" t="str">
        <f t="shared" si="71"/>
        <v/>
      </c>
      <c r="CG67" t="str">
        <f t="shared" si="72"/>
        <v/>
      </c>
      <c r="CH67" t="str">
        <f t="shared" si="73"/>
        <v/>
      </c>
      <c r="CI67" t="str">
        <f t="shared" si="74"/>
        <v/>
      </c>
      <c r="CJ67" t="str">
        <f t="shared" si="75"/>
        <v/>
      </c>
      <c r="CK67" t="str">
        <f t="shared" si="76"/>
        <v/>
      </c>
      <c r="CL67" t="str">
        <f t="shared" si="77"/>
        <v/>
      </c>
      <c r="CM67" t="str">
        <f t="shared" si="78"/>
        <v/>
      </c>
      <c r="CN67" t="str">
        <f t="shared" si="79"/>
        <v/>
      </c>
      <c r="CO67" t="str">
        <f t="shared" si="80"/>
        <v/>
      </c>
      <c r="CP67" t="str">
        <f t="shared" si="81"/>
        <v/>
      </c>
      <c r="CQ67" t="str">
        <f t="shared" si="82"/>
        <v/>
      </c>
      <c r="CR67" t="str">
        <f t="shared" si="67"/>
        <v/>
      </c>
      <c r="CS67" t="str">
        <f t="shared" si="83"/>
        <v/>
      </c>
      <c r="CT67" t="str">
        <f t="shared" si="84"/>
        <v/>
      </c>
      <c r="CU67" t="str">
        <f t="shared" si="85"/>
        <v/>
      </c>
      <c r="CV67" t="str">
        <f t="shared" si="86"/>
        <v/>
      </c>
      <c r="CW67" t="str">
        <f t="shared" si="87"/>
        <v/>
      </c>
      <c r="CX67" t="str">
        <f t="shared" si="88"/>
        <v/>
      </c>
      <c r="CY67" t="str">
        <f t="shared" si="89"/>
        <v/>
      </c>
      <c r="CZ67" t="str">
        <f t="shared" si="90"/>
        <v/>
      </c>
      <c r="DA67" t="str">
        <f t="shared" si="91"/>
        <v/>
      </c>
      <c r="DB67" t="str">
        <f t="shared" si="92"/>
        <v/>
      </c>
      <c r="DC67" t="str">
        <f t="shared" si="93"/>
        <v/>
      </c>
      <c r="DD67" t="str">
        <f t="shared" si="94"/>
        <v/>
      </c>
      <c r="DE67" t="str">
        <f t="shared" si="95"/>
        <v/>
      </c>
      <c r="DF67" t="str">
        <f t="shared" si="96"/>
        <v/>
      </c>
      <c r="DG67" t="str">
        <f t="shared" si="97"/>
        <v/>
      </c>
      <c r="DH67" s="5" t="str">
        <f>IFERROR((CR67*$B$2*(1-$H67)*('CAR.CAP_per person'!B$2))/(_xlfn.XLOOKUP($E$2,EU_countries_GDP!$A$2:$A$29,EU_countries_GDP!$E$2:$E$29)),"")</f>
        <v/>
      </c>
      <c r="DI67" s="5" t="str">
        <f>IFERROR((CS67*$B$2*(1-$H67)*('CAR.CAP_per person'!C$2))/(_xlfn.XLOOKUP($E$2,EU_countries_GDP!$A$2:$A$29,EU_countries_GDP!$E$2:$E$29)),"")</f>
        <v/>
      </c>
      <c r="DJ67" s="5" t="str">
        <f>IFERROR((CT67*$B$2*(1-$H67)*('CAR.CAP_per person'!D$2))/(_xlfn.XLOOKUP($E$2,EU_countries_GDP!$A$2:$A$29,EU_countries_GDP!$E$2:$E$29)),"")</f>
        <v/>
      </c>
      <c r="DK67" s="5" t="str">
        <f>IFERROR((CU67*$B$2*(1-$H67)*('CAR.CAP_per person'!E$2))/(_xlfn.XLOOKUP($E$2,EU_countries_GDP!$A$2:$A$29,EU_countries_GDP!$E$2:$E$29)),"")</f>
        <v/>
      </c>
      <c r="DL67" s="5" t="str">
        <f>IFERROR((CV67*$B$2*(1-$H67)*('CAR.CAP_per person'!F$2))/(_xlfn.XLOOKUP($E$2,EU_countries_GDP!$A$2:$A$29,EU_countries_GDP!$E$2:$E$29)),"")</f>
        <v/>
      </c>
      <c r="DM67" s="5" t="str">
        <f>IFERROR((CW67*$B$2*(1-$H67)*('CAR.CAP_per person'!G$2))/(_xlfn.XLOOKUP($E$2,EU_countries_GDP!$A$2:$A$29,EU_countries_GDP!$E$2:$E$29)),"")</f>
        <v/>
      </c>
      <c r="DN67" s="5" t="str">
        <f>IFERROR((CX67*$B$2*(1-$H67)*('CAR.CAP_per person'!H$2))/(_xlfn.XLOOKUP($E$2,EU_countries_GDP!$A$2:$A$29,EU_countries_GDP!$E$2:$E$29)),"")</f>
        <v/>
      </c>
      <c r="DO67" s="5" t="str">
        <f>IFERROR((CY67*$B$2*(1-$H67)*('CAR.CAP_per person'!I$2))/(_xlfn.XLOOKUP($E$2,EU_countries_GDP!$A$2:$A$29,EU_countries_GDP!$E$2:$E$29)),"")</f>
        <v/>
      </c>
      <c r="DP67" s="5" t="str">
        <f>IFERROR((CZ67*$B$2*(1-$H67)*('CAR.CAP_per person'!J$2))/(_xlfn.XLOOKUP($E$2,EU_countries_GDP!$A$2:$A$29,EU_countries_GDP!$E$2:$E$29)),"")</f>
        <v/>
      </c>
      <c r="DQ67" s="5" t="str">
        <f>IFERROR((DA67*$B$2*(1-$H67)*('CAR.CAP_per person'!K$2))/(_xlfn.XLOOKUP($E$2,EU_countries_GDP!$A$2:$A$29,EU_countries_GDP!$E$2:$E$29)),"")</f>
        <v/>
      </c>
      <c r="DR67" s="5" t="str">
        <f>IFERROR((DB67*$B$2*(1-$H67)*('CAR.CAP_per person'!L$2))/(_xlfn.XLOOKUP($E$2,EU_countries_GDP!$A$2:$A$29,EU_countries_GDP!$E$2:$E$29)),"")</f>
        <v/>
      </c>
      <c r="DS67" s="5" t="str">
        <f>IFERROR((DC67*$B$2*(1-$H67)*('CAR.CAP_per person'!M$2))/(_xlfn.XLOOKUP($E$2,EU_countries_GDP!$A$2:$A$29,EU_countries_GDP!$E$2:$E$29)),"")</f>
        <v/>
      </c>
      <c r="DT67" s="5" t="str">
        <f>IFERROR((DD67*$B$2*(1-$H67)*('CAR.CAP_per person'!N$2))/(_xlfn.XLOOKUP($E$2,EU_countries_GDP!$A$2:$A$29,EU_countries_GDP!$E$2:$E$29)),"")</f>
        <v/>
      </c>
      <c r="DU67" s="5" t="str">
        <f>IFERROR((DE67*$B$2*(1-$H67)*('CAR.CAP_per person'!O$2))/(_xlfn.XLOOKUP($E$2,EU_countries_GDP!$A$2:$A$29,EU_countries_GDP!$E$2:$E$29)),"")</f>
        <v/>
      </c>
      <c r="DV67" s="5" t="str">
        <f>IFERROR((DF67*$B$2*(1-$H67)*('CAR.CAP_per person'!P$2))/(_xlfn.XLOOKUP($E$2,EU_countries_GDP!$A$2:$A$29,EU_countries_GDP!$E$2:$E$29)),"")</f>
        <v/>
      </c>
      <c r="DW67" s="5" t="str">
        <f>IFERROR((DG67*$B$2*(1-$H67)*('CAR.CAP_per person'!Q$2))/(_xlfn.XLOOKUP($E$2,EU_countries_GDP!$A$2:$A$29,EU_countries_GDP!$E$2:$E$29)),"")</f>
        <v/>
      </c>
    </row>
    <row r="68" spans="2:127">
      <c r="B68" t="str">
        <f>_xlfn.XLOOKUP(D68,Table5[Ingredient],Table5[Category],"",FALSE)</f>
        <v/>
      </c>
      <c r="C68" s="33"/>
      <c r="D68" s="33"/>
      <c r="E68" s="33"/>
      <c r="F68" s="33"/>
      <c r="G68" s="33"/>
      <c r="H68" s="33"/>
      <c r="I68" s="33"/>
      <c r="J68" s="37" t="str">
        <f>IFERROR(INDEX('AveragePrices&amp;Codes'!G:AG, MATCH($D68, 'AveragePrices&amp;Codes'!$A:$A, 0), MATCH(Tool_clean!$E$2, 'AveragePrices&amp;Codes'!$G$1:$AG$1, 0)),"")</f>
        <v/>
      </c>
      <c r="K68" s="37" t="str">
        <f t="shared" si="32"/>
        <v/>
      </c>
      <c r="L68">
        <f>IFERROR(IF($F68="Raw",_xlfn.XLOOKUP(_xlfn.XLOOKUP(Tool_clean!$D68,'AveragePrices&amp;Codes'!$A:$A,'AveragePrices&amp;Codes'!$B:$B),AGRIBALYSE_Raw!$B:$B,AGRIBALYSE_Raw!O:O)*$E68,_xlfn.XLOOKUP(_xlfn.XLOOKUP(Tool_clean!$D68,'AveragePrices&amp;Codes'!$A:$A,'AveragePrices&amp;Codes'!$B:$B),AGRIBALYSE_Cooked!$C:$C,AGRIBALYSE_Cooked!P:P)*$E68),"")</f>
        <v>0</v>
      </c>
      <c r="M68">
        <f>IFERROR(IF($F68="Raw",_xlfn.XLOOKUP(_xlfn.XLOOKUP(Tool_clean!$D68,'AveragePrices&amp;Codes'!$A:$A,'AveragePrices&amp;Codes'!$B:$B),AGRIBALYSE_Raw!$B:$B,AGRIBALYSE_Raw!P:P)*$E68,_xlfn.XLOOKUP(_xlfn.XLOOKUP(Tool_clean!$D68,'AveragePrices&amp;Codes'!$A:$A,'AveragePrices&amp;Codes'!$B:$B),AGRIBALYSE_Cooked!$C:$C,AGRIBALYSE_Cooked!Q:Q)*$E68),"")</f>
        <v>0</v>
      </c>
      <c r="N68">
        <f>IFERROR(IF($F68="Raw",_xlfn.XLOOKUP(_xlfn.XLOOKUP(Tool_clean!$D68,'AveragePrices&amp;Codes'!$A:$A,'AveragePrices&amp;Codes'!$B:$B),AGRIBALYSE_Raw!$B:$B,AGRIBALYSE_Raw!Q:Q)*$E68,_xlfn.XLOOKUP(_xlfn.XLOOKUP(Tool_clean!$D68,'AveragePrices&amp;Codes'!$A:$A,'AveragePrices&amp;Codes'!$B:$B),AGRIBALYSE_Cooked!$C:$C,AGRIBALYSE_Cooked!R:R)*$E68),"")</f>
        <v>0</v>
      </c>
      <c r="O68">
        <f>IFERROR(IF($F68="Raw",_xlfn.XLOOKUP(_xlfn.XLOOKUP(Tool_clean!$D68,'AveragePrices&amp;Codes'!$A:$A,'AveragePrices&amp;Codes'!$B:$B),AGRIBALYSE_Raw!$B:$B,AGRIBALYSE_Raw!R:R)*$E68,_xlfn.XLOOKUP(_xlfn.XLOOKUP(Tool_clean!$D68,'AveragePrices&amp;Codes'!$A:$A,'AveragePrices&amp;Codes'!$B:$B),AGRIBALYSE_Cooked!$C:$C,AGRIBALYSE_Cooked!S:S)*$E68),"")</f>
        <v>0</v>
      </c>
      <c r="P68">
        <f>IFERROR(IF($F68="Raw",_xlfn.XLOOKUP(_xlfn.XLOOKUP(Tool_clean!$D68,'AveragePrices&amp;Codes'!$A:$A,'AveragePrices&amp;Codes'!$B:$B),AGRIBALYSE_Raw!$B:$B,AGRIBALYSE_Raw!S:S)*$E68,_xlfn.XLOOKUP(_xlfn.XLOOKUP(Tool_clean!$D68,'AveragePrices&amp;Codes'!$A:$A,'AveragePrices&amp;Codes'!$B:$B),AGRIBALYSE_Cooked!$C:$C,AGRIBALYSE_Cooked!T:T)*$E68),"")</f>
        <v>0</v>
      </c>
      <c r="Q68">
        <f>IFERROR(IF($F68="Raw",_xlfn.XLOOKUP(_xlfn.XLOOKUP(Tool_clean!$D68,'AveragePrices&amp;Codes'!$A:$A,'AveragePrices&amp;Codes'!$B:$B),AGRIBALYSE_Raw!$B:$B,AGRIBALYSE_Raw!T:T)*$E68,_xlfn.XLOOKUP(_xlfn.XLOOKUP(Tool_clean!$D68,'AveragePrices&amp;Codes'!$A:$A,'AveragePrices&amp;Codes'!$B:$B),AGRIBALYSE_Cooked!$C:$C,AGRIBALYSE_Cooked!U:U)*$E68),"")</f>
        <v>0</v>
      </c>
      <c r="R68">
        <f>IFERROR(IF($F68="Raw",_xlfn.XLOOKUP(_xlfn.XLOOKUP(Tool_clean!$D68,'AveragePrices&amp;Codes'!$A:$A,'AveragePrices&amp;Codes'!$B:$B),AGRIBALYSE_Raw!$B:$B,AGRIBALYSE_Raw!U:U)*$E68,_xlfn.XLOOKUP(_xlfn.XLOOKUP(Tool_clean!$D68,'AveragePrices&amp;Codes'!$A:$A,'AveragePrices&amp;Codes'!$B:$B),AGRIBALYSE_Cooked!$C:$C,AGRIBALYSE_Cooked!V:V)*$E68),"")</f>
        <v>0</v>
      </c>
      <c r="S68">
        <f>IFERROR(IF($F68="Raw",_xlfn.XLOOKUP(_xlfn.XLOOKUP(Tool_clean!$D68,'AveragePrices&amp;Codes'!$A:$A,'AveragePrices&amp;Codes'!$B:$B),AGRIBALYSE_Raw!$B:$B,AGRIBALYSE_Raw!V:V)*$E68,_xlfn.XLOOKUP(_xlfn.XLOOKUP(Tool_clean!$D68,'AveragePrices&amp;Codes'!$A:$A,'AveragePrices&amp;Codes'!$B:$B),AGRIBALYSE_Cooked!$C:$C,AGRIBALYSE_Cooked!W:W)*$E68),"")</f>
        <v>0</v>
      </c>
      <c r="T68">
        <f>IFERROR(IF($F68="Raw",_xlfn.XLOOKUP(_xlfn.XLOOKUP(Tool_clean!$D68,'AveragePrices&amp;Codes'!$A:$A,'AveragePrices&amp;Codes'!$B:$B),AGRIBALYSE_Raw!$B:$B,AGRIBALYSE_Raw!W:W)*$E68,_xlfn.XLOOKUP(_xlfn.XLOOKUP(Tool_clean!$D68,'AveragePrices&amp;Codes'!$A:$A,'AveragePrices&amp;Codes'!$B:$B),AGRIBALYSE_Cooked!$C:$C,AGRIBALYSE_Cooked!X:X)*$E68),"")</f>
        <v>0</v>
      </c>
      <c r="U68">
        <f>IFERROR(IF($F68="Raw",_xlfn.XLOOKUP(_xlfn.XLOOKUP(Tool_clean!$D68,'AveragePrices&amp;Codes'!$A:$A,'AveragePrices&amp;Codes'!$B:$B),AGRIBALYSE_Raw!$B:$B,AGRIBALYSE_Raw!X:X)*$E68,_xlfn.XLOOKUP(_xlfn.XLOOKUP(Tool_clean!$D68,'AveragePrices&amp;Codes'!$A:$A,'AveragePrices&amp;Codes'!$B:$B),AGRIBALYSE_Cooked!$C:$C,AGRIBALYSE_Cooked!Y:Y)*$E68),"")</f>
        <v>0</v>
      </c>
      <c r="V68">
        <f>IFERROR(IF($F68="Raw",_xlfn.XLOOKUP(_xlfn.XLOOKUP(Tool_clean!$D68,'AveragePrices&amp;Codes'!$A:$A,'AveragePrices&amp;Codes'!$B:$B),AGRIBALYSE_Raw!$B:$B,AGRIBALYSE_Raw!Y:Y)*$E68,_xlfn.XLOOKUP(_xlfn.XLOOKUP(Tool_clean!$D68,'AveragePrices&amp;Codes'!$A:$A,'AveragePrices&amp;Codes'!$B:$B),AGRIBALYSE_Cooked!$C:$C,AGRIBALYSE_Cooked!Z:Z)*$E68),"")</f>
        <v>0</v>
      </c>
      <c r="W68">
        <f>IFERROR(IF($F68="Raw",_xlfn.XLOOKUP(_xlfn.XLOOKUP(Tool_clean!$D68,'AveragePrices&amp;Codes'!$A:$A,'AveragePrices&amp;Codes'!$B:$B),AGRIBALYSE_Raw!$B:$B,AGRIBALYSE_Raw!Z:Z)*$E68,_xlfn.XLOOKUP(_xlfn.XLOOKUP(Tool_clean!$D68,'AveragePrices&amp;Codes'!$A:$A,'AveragePrices&amp;Codes'!$B:$B),AGRIBALYSE_Cooked!$C:$C,AGRIBALYSE_Cooked!AA:AA)*$E68),"")</f>
        <v>0</v>
      </c>
      <c r="X68">
        <f>IFERROR(IF($F68="Raw",_xlfn.XLOOKUP(_xlfn.XLOOKUP(Tool_clean!$D68,'AveragePrices&amp;Codes'!$A:$A,'AveragePrices&amp;Codes'!$B:$B),AGRIBALYSE_Raw!$B:$B,AGRIBALYSE_Raw!AA:AA)*$E68,_xlfn.XLOOKUP(_xlfn.XLOOKUP(Tool_clean!$D68,'AveragePrices&amp;Codes'!$A:$A,'AveragePrices&amp;Codes'!$B:$B),AGRIBALYSE_Cooked!$C:$C,AGRIBALYSE_Cooked!AB:AB)*$E68),"")</f>
        <v>0</v>
      </c>
      <c r="Y68">
        <f>IFERROR(IF($F68="Raw",_xlfn.XLOOKUP(_xlfn.XLOOKUP(Tool_clean!$D68,'AveragePrices&amp;Codes'!$A:$A,'AveragePrices&amp;Codes'!$B:$B),AGRIBALYSE_Raw!$B:$B,AGRIBALYSE_Raw!AB:AB)*$E68,_xlfn.XLOOKUP(_xlfn.XLOOKUP(Tool_clean!$D68,'AveragePrices&amp;Codes'!$A:$A,'AveragePrices&amp;Codes'!$B:$B),AGRIBALYSE_Cooked!$C:$C,AGRIBALYSE_Cooked!AC:AC)*$E68),"")</f>
        <v>0</v>
      </c>
      <c r="Z68">
        <f>IFERROR(IF($F68="Raw",_xlfn.XLOOKUP(_xlfn.XLOOKUP(Tool_clean!$D68,'AveragePrices&amp;Codes'!$A:$A,'AveragePrices&amp;Codes'!$B:$B),AGRIBALYSE_Raw!$B:$B,AGRIBALYSE_Raw!AC:AC)*$E68,_xlfn.XLOOKUP(_xlfn.XLOOKUP(Tool_clean!$D68,'AveragePrices&amp;Codes'!$A:$A,'AveragePrices&amp;Codes'!$B:$B),AGRIBALYSE_Cooked!$C:$C,AGRIBALYSE_Cooked!AD:AD)*$E68),"")</f>
        <v>0</v>
      </c>
      <c r="AA68">
        <f>IFERROR(IF($F68="Raw",_xlfn.XLOOKUP(_xlfn.XLOOKUP(Tool_clean!$D68,'AveragePrices&amp;Codes'!$A:$A,'AveragePrices&amp;Codes'!$B:$B),AGRIBALYSE_Raw!$B:$B,AGRIBALYSE_Raw!AD:AD)*$E68,_xlfn.XLOOKUP(_xlfn.XLOOKUP(Tool_clean!$D68,'AveragePrices&amp;Codes'!$A:$A,'AveragePrices&amp;Codes'!$B:$B),AGRIBALYSE_Cooked!$C:$C,AGRIBALYSE_Cooked!AE:AE)*$E68),"")</f>
        <v>0</v>
      </c>
      <c r="AB68" t="str" cm="1">
        <f t="array" ref="AB68">IFERROR(_xlfn.XLOOKUP(Tool_clean!$F68&amp;$E$2,'Cooking methods'!$A:$A&amp;'Cooking methods'!$B:$B,'Cooking methods'!C:C)*$E68,"")</f>
        <v/>
      </c>
      <c r="AC68" t="str" cm="1">
        <f t="array" ref="AC68">IFERROR(_xlfn.XLOOKUP(Tool_clean!$F68&amp;$E$2,'Cooking methods'!$A:$A&amp;'Cooking methods'!$B:$B,'Cooking methods'!D:D)*$E68,"")</f>
        <v/>
      </c>
      <c r="AD68" t="str" cm="1">
        <f t="array" ref="AD68">IFERROR(_xlfn.XLOOKUP(Tool_clean!$F68&amp;$E$2,'Cooking methods'!$A:$A&amp;'Cooking methods'!$B:$B,'Cooking methods'!E:E)*$E68,"")</f>
        <v/>
      </c>
      <c r="AE68" t="str" cm="1">
        <f t="array" ref="AE68">IFERROR(_xlfn.XLOOKUP(Tool_clean!$F68&amp;$E$2,'Cooking methods'!$A:$A&amp;'Cooking methods'!$B:$B,'Cooking methods'!F:F)*$E68,"")</f>
        <v/>
      </c>
      <c r="AF68" t="str" cm="1">
        <f t="array" ref="AF68">IFERROR(_xlfn.XLOOKUP(Tool_clean!$F68&amp;$E$2,'Cooking methods'!$A:$A&amp;'Cooking methods'!$B:$B,'Cooking methods'!G:G)*$E68,"")</f>
        <v/>
      </c>
      <c r="AG68" t="str" cm="1">
        <f t="array" ref="AG68">IFERROR(_xlfn.XLOOKUP(Tool_clean!$F68&amp;$E$2,'Cooking methods'!$A:$A&amp;'Cooking methods'!$B:$B,'Cooking methods'!H:H)*$E68,"")</f>
        <v/>
      </c>
      <c r="AH68" t="str" cm="1">
        <f t="array" ref="AH68">IFERROR(_xlfn.XLOOKUP(Tool_clean!$F68&amp;$E$2,'Cooking methods'!$A:$A&amp;'Cooking methods'!$B:$B,'Cooking methods'!I:I)*$E68,"")</f>
        <v/>
      </c>
      <c r="AI68" t="str" cm="1">
        <f t="array" ref="AI68">IFERROR(_xlfn.XLOOKUP(Tool_clean!$F68&amp;$E$2,'Cooking methods'!$A:$A&amp;'Cooking methods'!$B:$B,'Cooking methods'!J:J)*$E68,"")</f>
        <v/>
      </c>
      <c r="AJ68" t="str" cm="1">
        <f t="array" ref="AJ68">IFERROR(_xlfn.XLOOKUP(Tool_clean!$F68&amp;$E$2,'Cooking methods'!$A:$A&amp;'Cooking methods'!$B:$B,'Cooking methods'!K:K)*$E68,"")</f>
        <v/>
      </c>
      <c r="AK68" t="str" cm="1">
        <f t="array" ref="AK68">IFERROR(_xlfn.XLOOKUP(Tool_clean!$F68&amp;$E$2,'Cooking methods'!$A:$A&amp;'Cooking methods'!$B:$B,'Cooking methods'!L:L)*$E68,"")</f>
        <v/>
      </c>
      <c r="AL68" t="str" cm="1">
        <f t="array" ref="AL68">IFERROR(_xlfn.XLOOKUP(Tool_clean!$F68&amp;$E$2,'Cooking methods'!$A:$A&amp;'Cooking methods'!$B:$B,'Cooking methods'!M:M)*$E68,"")</f>
        <v/>
      </c>
      <c r="AM68" t="str" cm="1">
        <f t="array" ref="AM68">IFERROR(_xlfn.XLOOKUP(Tool_clean!$F68&amp;$E$2,'Cooking methods'!$A:$A&amp;'Cooking methods'!$B:$B,'Cooking methods'!N:N)*$E68,"")</f>
        <v/>
      </c>
      <c r="AN68" t="str" cm="1">
        <f t="array" ref="AN68">IFERROR(_xlfn.XLOOKUP(Tool_clean!$F68&amp;$E$2,'Cooking methods'!$A:$A&amp;'Cooking methods'!$B:$B,'Cooking methods'!O:O)*$E68,"")</f>
        <v/>
      </c>
      <c r="AO68" t="str" cm="1">
        <f t="array" ref="AO68">IFERROR(_xlfn.XLOOKUP(Tool_clean!$F68&amp;$E$2,'Cooking methods'!$A:$A&amp;'Cooking methods'!$B:$B,'Cooking methods'!P:P)*$E68,"")</f>
        <v/>
      </c>
      <c r="AP68" t="str" cm="1">
        <f t="array" ref="AP68">IFERROR(_xlfn.XLOOKUP(Tool_clean!$F68&amp;$E$2,'Cooking methods'!$A:$A&amp;'Cooking methods'!$B:$B,'Cooking methods'!Q:Q)*$E68,"")</f>
        <v/>
      </c>
      <c r="AQ68" t="str" cm="1">
        <f t="array" ref="AQ68">IFERROR(_xlfn.XLOOKUP(Tool_clean!$F68&amp;$E$2,'Cooking methods'!$A:$A&amp;'Cooking methods'!$B:$B,'Cooking methods'!R:R)*$E68,"")</f>
        <v/>
      </c>
      <c r="AR68" t="str" cm="1">
        <f t="array" ref="AR68">IFERROR(_xlfn.XLOOKUP(Tool_clean!$G68&amp;$E$2,'Waste management'!$A:$A&amp;'Waste management'!$B:$B,'Waste management'!C:C)*$E68,"")</f>
        <v/>
      </c>
      <c r="AS68" t="str" cm="1">
        <f t="array" ref="AS68">IFERROR(_xlfn.XLOOKUP(Tool_clean!$G68&amp;$E$2,'Waste management'!$A:$A&amp;'Waste management'!$B:$B,'Waste management'!D:D)*$E68,"")</f>
        <v/>
      </c>
      <c r="AT68" t="str" cm="1">
        <f t="array" ref="AT68">IFERROR(_xlfn.XLOOKUP(Tool_clean!$G68&amp;$E$2,'Waste management'!$A:$A&amp;'Waste management'!$B:$B,'Waste management'!E:E)*$E68,"")</f>
        <v/>
      </c>
      <c r="AU68" t="str" cm="1">
        <f t="array" ref="AU68">IFERROR(_xlfn.XLOOKUP(Tool_clean!$G68&amp;$E$2,'Waste management'!$A:$A&amp;'Waste management'!$B:$B,'Waste management'!F:F)*$E68,"")</f>
        <v/>
      </c>
      <c r="AV68" t="str" cm="1">
        <f t="array" ref="AV68">IFERROR(_xlfn.XLOOKUP(Tool_clean!$G68&amp;$E$2,'Waste management'!$A:$A&amp;'Waste management'!$B:$B,'Waste management'!G:G)*$E68,"")</f>
        <v/>
      </c>
      <c r="AW68" t="str" cm="1">
        <f t="array" ref="AW68">IFERROR(_xlfn.XLOOKUP(Tool_clean!$G68&amp;$E$2,'Waste management'!$A:$A&amp;'Waste management'!$B:$B,'Waste management'!H:H)*$E68,"")</f>
        <v/>
      </c>
      <c r="AX68" t="str" cm="1">
        <f t="array" ref="AX68">IFERROR(_xlfn.XLOOKUP(Tool_clean!$G68&amp;$E$2,'Waste management'!$A:$A&amp;'Waste management'!$B:$B,'Waste management'!I:I)*$E68,"")</f>
        <v/>
      </c>
      <c r="AY68" t="str" cm="1">
        <f t="array" ref="AY68">IFERROR(_xlfn.XLOOKUP(Tool_clean!$G68&amp;$E$2,'Waste management'!$A:$A&amp;'Waste management'!$B:$B,'Waste management'!J:J)*$E68,"")</f>
        <v/>
      </c>
      <c r="AZ68" t="str" cm="1">
        <f t="array" ref="AZ68">IFERROR(_xlfn.XLOOKUP(Tool_clean!$G68&amp;$E$2,'Waste management'!$A:$A&amp;'Waste management'!$B:$B,'Waste management'!K:K)*$E68,"")</f>
        <v/>
      </c>
      <c r="BA68" t="str" cm="1">
        <f t="array" ref="BA68">IFERROR(_xlfn.XLOOKUP(Tool_clean!$G68&amp;$E$2,'Waste management'!$A:$A&amp;'Waste management'!$B:$B,'Waste management'!L:L)*$E68,"")</f>
        <v/>
      </c>
      <c r="BB68" t="str" cm="1">
        <f t="array" ref="BB68">IFERROR(_xlfn.XLOOKUP(Tool_clean!$G68&amp;$E$2,'Waste management'!$A:$A&amp;'Waste management'!$B:$B,'Waste management'!M:M)*$E68,"")</f>
        <v/>
      </c>
      <c r="BC68" t="str" cm="1">
        <f t="array" ref="BC68">IFERROR(_xlfn.XLOOKUP(Tool_clean!$G68&amp;$E$2,'Waste management'!$A:$A&amp;'Waste management'!$B:$B,'Waste management'!N:N)*$E68,"")</f>
        <v/>
      </c>
      <c r="BD68" t="str" cm="1">
        <f t="array" ref="BD68">IFERROR(_xlfn.XLOOKUP(Tool_clean!$G68&amp;$E$2,'Waste management'!$A:$A&amp;'Waste management'!$B:$B,'Waste management'!O:O)*$E68,"")</f>
        <v/>
      </c>
      <c r="BE68" t="str" cm="1">
        <f t="array" ref="BE68">IFERROR(_xlfn.XLOOKUP(Tool_clean!$G68&amp;$E$2,'Waste management'!$A:$A&amp;'Waste management'!$B:$B,'Waste management'!P:P)*$E68,"")</f>
        <v/>
      </c>
      <c r="BF68" t="str" cm="1">
        <f t="array" ref="BF68">IFERROR(_xlfn.XLOOKUP(Tool_clean!$G68&amp;$E$2,'Waste management'!$A:$A&amp;'Waste management'!$B:$B,'Waste management'!Q:Q)*$E68,"")</f>
        <v/>
      </c>
      <c r="BG68" t="str" cm="1">
        <f t="array" ref="BG68">IFERROR(_xlfn.XLOOKUP(Tool_clean!$G68&amp;$E$2,'Waste management'!$A:$A&amp;'Waste management'!$B:$B,'Waste management'!R:R)*$E68,"")</f>
        <v/>
      </c>
      <c r="BH68" t="str">
        <f>IFERROR((L68+AR68+AB68)*_xlfn.XLOOKUP(Tool_clean!BH$4,Monetization_Factors!$A:$A,Monetization_Factors!$D:$D),"")</f>
        <v/>
      </c>
      <c r="BI68" t="str">
        <f>IFERROR((M68+AS68+AC68)*_xlfn.XLOOKUP(Tool_clean!BI$4,Monetization_Factors!$A:$A,Monetization_Factors!$D:$D),"")</f>
        <v/>
      </c>
      <c r="BJ68" t="str">
        <f>IFERROR((N68+AT68+AD68)*_xlfn.XLOOKUP(Tool_clean!BJ$4,Monetization_Factors!$A:$A,Monetization_Factors!$D:$D),"")</f>
        <v/>
      </c>
      <c r="BK68" t="str">
        <f>IFERROR((O68+AU68+AE68)*_xlfn.XLOOKUP(Tool_clean!BK$4,Monetization_Factors!$A:$A,Monetization_Factors!$D:$D),"")</f>
        <v/>
      </c>
      <c r="BL68" t="str">
        <f>IFERROR((P68+AV68+AF68)*_xlfn.XLOOKUP(Tool_clean!BL$4,Monetization_Factors!$A:$A,Monetization_Factors!$D:$D),"")</f>
        <v/>
      </c>
      <c r="BM68" t="str">
        <f>IFERROR((Q68+AW68+AG68)*_xlfn.XLOOKUP(Tool_clean!BM$4,Monetization_Factors!$A:$A,Monetization_Factors!$D:$D),"")</f>
        <v/>
      </c>
      <c r="BN68" t="str">
        <f>IFERROR((R68+AX68+AH68)*_xlfn.XLOOKUP(Tool_clean!BN$4,Monetization_Factors!$A:$A,Monetization_Factors!$D:$D),"")</f>
        <v/>
      </c>
      <c r="BO68" t="str">
        <f>IFERROR((S68+AY68+AI68)*_xlfn.XLOOKUP(Tool_clean!BO$4,Monetization_Factors!$A:$A,Monetization_Factors!$D:$D),"")</f>
        <v/>
      </c>
      <c r="BP68" t="str">
        <f>IFERROR((T68+AZ68+AJ68)*_xlfn.XLOOKUP(Tool_clean!BP$4,Monetization_Factors!$A:$A,Monetization_Factors!$D:$D),"")</f>
        <v/>
      </c>
      <c r="BQ68" t="str">
        <f>IFERROR((U68+BA68+AK68)*_xlfn.XLOOKUP(Tool_clean!BQ$4,Monetization_Factors!$A:$A,Monetization_Factors!$D:$D),"")</f>
        <v/>
      </c>
      <c r="BR68" t="str">
        <f>IFERROR((V68+BB68+AL68)*_xlfn.XLOOKUP(Tool_clean!BR$4,Monetization_Factors!$A:$A,Monetization_Factors!$D:$D),"")</f>
        <v/>
      </c>
      <c r="BS68" t="str">
        <f>IFERROR((W68+BC68+AM68)*_xlfn.XLOOKUP(Tool_clean!BS$4,Monetization_Factors!$A:$A,Monetization_Factors!$D:$D),"")</f>
        <v/>
      </c>
      <c r="BT68" t="str">
        <f>IFERROR((X68+BD68+AN68)*_xlfn.XLOOKUP(Tool_clean!BT$4,Monetization_Factors!$A:$A,Monetization_Factors!$D:$D),"")</f>
        <v/>
      </c>
      <c r="BU68" t="str">
        <f>IFERROR((Y68+BE68+AO68)*_xlfn.XLOOKUP(Tool_clean!BU$4,Monetization_Factors!$A:$A,Monetization_Factors!$D:$D),"")</f>
        <v/>
      </c>
      <c r="BV68" t="str">
        <f>IFERROR((Z68+BF68+AP68)*_xlfn.XLOOKUP(Tool_clean!BV$4,Monetization_Factors!$A:$A,Monetization_Factors!$D:$D),"")</f>
        <v/>
      </c>
      <c r="BW68" t="str">
        <f>IFERROR((AA68+BG68+AQ68)*_xlfn.XLOOKUP(Tool_clean!BW$4,Monetization_Factors!$A:$A,Monetization_Factors!$D:$D),"")</f>
        <v/>
      </c>
      <c r="BX68" s="38" t="str" cm="1">
        <f t="array" ref="BX68">IFERROR(_xlfn.IFS(I68&gt;0,I68*E68,I68="",J68*E68),"")</f>
        <v/>
      </c>
      <c r="BY68" s="38">
        <f t="shared" si="33"/>
        <v>0</v>
      </c>
      <c r="BZ68" s="38" t="str">
        <f t="shared" si="34"/>
        <v/>
      </c>
      <c r="CA68" s="38" t="str">
        <f t="shared" si="35"/>
        <v/>
      </c>
      <c r="CB68" t="str">
        <f t="shared" si="66"/>
        <v/>
      </c>
      <c r="CC68" t="str">
        <f t="shared" si="68"/>
        <v/>
      </c>
      <c r="CD68" t="str">
        <f t="shared" si="69"/>
        <v/>
      </c>
      <c r="CE68" t="str">
        <f t="shared" si="70"/>
        <v/>
      </c>
      <c r="CF68" t="str">
        <f t="shared" si="71"/>
        <v/>
      </c>
      <c r="CG68" t="str">
        <f t="shared" si="72"/>
        <v/>
      </c>
      <c r="CH68" t="str">
        <f t="shared" si="73"/>
        <v/>
      </c>
      <c r="CI68" t="str">
        <f t="shared" si="74"/>
        <v/>
      </c>
      <c r="CJ68" t="str">
        <f t="shared" si="75"/>
        <v/>
      </c>
      <c r="CK68" t="str">
        <f t="shared" si="76"/>
        <v/>
      </c>
      <c r="CL68" t="str">
        <f t="shared" si="77"/>
        <v/>
      </c>
      <c r="CM68" t="str">
        <f t="shared" si="78"/>
        <v/>
      </c>
      <c r="CN68" t="str">
        <f t="shared" si="79"/>
        <v/>
      </c>
      <c r="CO68" t="str">
        <f t="shared" si="80"/>
        <v/>
      </c>
      <c r="CP68" t="str">
        <f t="shared" si="81"/>
        <v/>
      </c>
      <c r="CQ68" t="str">
        <f t="shared" si="82"/>
        <v/>
      </c>
      <c r="CR68" t="str">
        <f t="shared" si="67"/>
        <v/>
      </c>
      <c r="CS68" t="str">
        <f t="shared" si="83"/>
        <v/>
      </c>
      <c r="CT68" t="str">
        <f t="shared" si="84"/>
        <v/>
      </c>
      <c r="CU68" t="str">
        <f t="shared" si="85"/>
        <v/>
      </c>
      <c r="CV68" t="str">
        <f t="shared" si="86"/>
        <v/>
      </c>
      <c r="CW68" t="str">
        <f t="shared" si="87"/>
        <v/>
      </c>
      <c r="CX68" t="str">
        <f t="shared" si="88"/>
        <v/>
      </c>
      <c r="CY68" t="str">
        <f t="shared" si="89"/>
        <v/>
      </c>
      <c r="CZ68" t="str">
        <f t="shared" si="90"/>
        <v/>
      </c>
      <c r="DA68" t="str">
        <f t="shared" si="91"/>
        <v/>
      </c>
      <c r="DB68" t="str">
        <f t="shared" si="92"/>
        <v/>
      </c>
      <c r="DC68" t="str">
        <f t="shared" si="93"/>
        <v/>
      </c>
      <c r="DD68" t="str">
        <f t="shared" si="94"/>
        <v/>
      </c>
      <c r="DE68" t="str">
        <f t="shared" si="95"/>
        <v/>
      </c>
      <c r="DF68" t="str">
        <f t="shared" si="96"/>
        <v/>
      </c>
      <c r="DG68" t="str">
        <f t="shared" si="97"/>
        <v/>
      </c>
      <c r="DH68" s="5" t="str">
        <f>IFERROR((CR68*$B$2*(1-$H68)*('CAR.CAP_per person'!B$2))/(_xlfn.XLOOKUP($E$2,EU_countries_GDP!$A$2:$A$29,EU_countries_GDP!$E$2:$E$29)),"")</f>
        <v/>
      </c>
      <c r="DI68" s="5" t="str">
        <f>IFERROR((CS68*$B$2*(1-$H68)*('CAR.CAP_per person'!C$2))/(_xlfn.XLOOKUP($E$2,EU_countries_GDP!$A$2:$A$29,EU_countries_GDP!$E$2:$E$29)),"")</f>
        <v/>
      </c>
      <c r="DJ68" s="5" t="str">
        <f>IFERROR((CT68*$B$2*(1-$H68)*('CAR.CAP_per person'!D$2))/(_xlfn.XLOOKUP($E$2,EU_countries_GDP!$A$2:$A$29,EU_countries_GDP!$E$2:$E$29)),"")</f>
        <v/>
      </c>
      <c r="DK68" s="5" t="str">
        <f>IFERROR((CU68*$B$2*(1-$H68)*('CAR.CAP_per person'!E$2))/(_xlfn.XLOOKUP($E$2,EU_countries_GDP!$A$2:$A$29,EU_countries_GDP!$E$2:$E$29)),"")</f>
        <v/>
      </c>
      <c r="DL68" s="5" t="str">
        <f>IFERROR((CV68*$B$2*(1-$H68)*('CAR.CAP_per person'!F$2))/(_xlfn.XLOOKUP($E$2,EU_countries_GDP!$A$2:$A$29,EU_countries_GDP!$E$2:$E$29)),"")</f>
        <v/>
      </c>
      <c r="DM68" s="5" t="str">
        <f>IFERROR((CW68*$B$2*(1-$H68)*('CAR.CAP_per person'!G$2))/(_xlfn.XLOOKUP($E$2,EU_countries_GDP!$A$2:$A$29,EU_countries_GDP!$E$2:$E$29)),"")</f>
        <v/>
      </c>
      <c r="DN68" s="5" t="str">
        <f>IFERROR((CX68*$B$2*(1-$H68)*('CAR.CAP_per person'!H$2))/(_xlfn.XLOOKUP($E$2,EU_countries_GDP!$A$2:$A$29,EU_countries_GDP!$E$2:$E$29)),"")</f>
        <v/>
      </c>
      <c r="DO68" s="5" t="str">
        <f>IFERROR((CY68*$B$2*(1-$H68)*('CAR.CAP_per person'!I$2))/(_xlfn.XLOOKUP($E$2,EU_countries_GDP!$A$2:$A$29,EU_countries_GDP!$E$2:$E$29)),"")</f>
        <v/>
      </c>
      <c r="DP68" s="5" t="str">
        <f>IFERROR((CZ68*$B$2*(1-$H68)*('CAR.CAP_per person'!J$2))/(_xlfn.XLOOKUP($E$2,EU_countries_GDP!$A$2:$A$29,EU_countries_GDP!$E$2:$E$29)),"")</f>
        <v/>
      </c>
      <c r="DQ68" s="5" t="str">
        <f>IFERROR((DA68*$B$2*(1-$H68)*('CAR.CAP_per person'!K$2))/(_xlfn.XLOOKUP($E$2,EU_countries_GDP!$A$2:$A$29,EU_countries_GDP!$E$2:$E$29)),"")</f>
        <v/>
      </c>
      <c r="DR68" s="5" t="str">
        <f>IFERROR((DB68*$B$2*(1-$H68)*('CAR.CAP_per person'!L$2))/(_xlfn.XLOOKUP($E$2,EU_countries_GDP!$A$2:$A$29,EU_countries_GDP!$E$2:$E$29)),"")</f>
        <v/>
      </c>
      <c r="DS68" s="5" t="str">
        <f>IFERROR((DC68*$B$2*(1-$H68)*('CAR.CAP_per person'!M$2))/(_xlfn.XLOOKUP($E$2,EU_countries_GDP!$A$2:$A$29,EU_countries_GDP!$E$2:$E$29)),"")</f>
        <v/>
      </c>
      <c r="DT68" s="5" t="str">
        <f>IFERROR((DD68*$B$2*(1-$H68)*('CAR.CAP_per person'!N$2))/(_xlfn.XLOOKUP($E$2,EU_countries_GDP!$A$2:$A$29,EU_countries_GDP!$E$2:$E$29)),"")</f>
        <v/>
      </c>
      <c r="DU68" s="5" t="str">
        <f>IFERROR((DE68*$B$2*(1-$H68)*('CAR.CAP_per person'!O$2))/(_xlfn.XLOOKUP($E$2,EU_countries_GDP!$A$2:$A$29,EU_countries_GDP!$E$2:$E$29)),"")</f>
        <v/>
      </c>
      <c r="DV68" s="5" t="str">
        <f>IFERROR((DF68*$B$2*(1-$H68)*('CAR.CAP_per person'!P$2))/(_xlfn.XLOOKUP($E$2,EU_countries_GDP!$A$2:$A$29,EU_countries_GDP!$E$2:$E$29)),"")</f>
        <v/>
      </c>
      <c r="DW68" s="5" t="str">
        <f>IFERROR((DG68*$B$2*(1-$H68)*('CAR.CAP_per person'!Q$2))/(_xlfn.XLOOKUP($E$2,EU_countries_GDP!$A$2:$A$29,EU_countries_GDP!$E$2:$E$29)),"")</f>
        <v/>
      </c>
    </row>
    <row r="69" spans="2:127">
      <c r="B69" t="str">
        <f>_xlfn.XLOOKUP(D69,Table5[Ingredient],Table5[Category],"",FALSE)</f>
        <v/>
      </c>
      <c r="C69" s="33"/>
      <c r="D69" s="33"/>
      <c r="E69" s="33"/>
      <c r="F69" s="33"/>
      <c r="G69" s="33"/>
      <c r="H69" s="33"/>
      <c r="I69" s="33"/>
      <c r="J69" s="37" t="str">
        <f>IFERROR(INDEX('AveragePrices&amp;Codes'!G:AG, MATCH($D69, 'AveragePrices&amp;Codes'!$A:$A, 0), MATCH(Tool_clean!$E$2, 'AveragePrices&amp;Codes'!$G$1:$AG$1, 0)),"")</f>
        <v/>
      </c>
      <c r="K69" s="37" t="str">
        <f t="shared" si="32"/>
        <v/>
      </c>
      <c r="L69">
        <f>IFERROR(IF($F69="Raw",_xlfn.XLOOKUP(_xlfn.XLOOKUP(Tool_clean!$D69,'AveragePrices&amp;Codes'!$A:$A,'AveragePrices&amp;Codes'!$B:$B),AGRIBALYSE_Raw!$B:$B,AGRIBALYSE_Raw!O:O)*$E69,_xlfn.XLOOKUP(_xlfn.XLOOKUP(Tool_clean!$D69,'AveragePrices&amp;Codes'!$A:$A,'AveragePrices&amp;Codes'!$B:$B),AGRIBALYSE_Cooked!$C:$C,AGRIBALYSE_Cooked!P:P)*$E69),"")</f>
        <v>0</v>
      </c>
      <c r="M69">
        <f>IFERROR(IF($F69="Raw",_xlfn.XLOOKUP(_xlfn.XLOOKUP(Tool_clean!$D69,'AveragePrices&amp;Codes'!$A:$A,'AveragePrices&amp;Codes'!$B:$B),AGRIBALYSE_Raw!$B:$B,AGRIBALYSE_Raw!P:P)*$E69,_xlfn.XLOOKUP(_xlfn.XLOOKUP(Tool_clean!$D69,'AveragePrices&amp;Codes'!$A:$A,'AveragePrices&amp;Codes'!$B:$B),AGRIBALYSE_Cooked!$C:$C,AGRIBALYSE_Cooked!Q:Q)*$E69),"")</f>
        <v>0</v>
      </c>
      <c r="N69">
        <f>IFERROR(IF($F69="Raw",_xlfn.XLOOKUP(_xlfn.XLOOKUP(Tool_clean!$D69,'AveragePrices&amp;Codes'!$A:$A,'AveragePrices&amp;Codes'!$B:$B),AGRIBALYSE_Raw!$B:$B,AGRIBALYSE_Raw!Q:Q)*$E69,_xlfn.XLOOKUP(_xlfn.XLOOKUP(Tool_clean!$D69,'AveragePrices&amp;Codes'!$A:$A,'AveragePrices&amp;Codes'!$B:$B),AGRIBALYSE_Cooked!$C:$C,AGRIBALYSE_Cooked!R:R)*$E69),"")</f>
        <v>0</v>
      </c>
      <c r="O69">
        <f>IFERROR(IF($F69="Raw",_xlfn.XLOOKUP(_xlfn.XLOOKUP(Tool_clean!$D69,'AveragePrices&amp;Codes'!$A:$A,'AveragePrices&amp;Codes'!$B:$B),AGRIBALYSE_Raw!$B:$B,AGRIBALYSE_Raw!R:R)*$E69,_xlfn.XLOOKUP(_xlfn.XLOOKUP(Tool_clean!$D69,'AveragePrices&amp;Codes'!$A:$A,'AveragePrices&amp;Codes'!$B:$B),AGRIBALYSE_Cooked!$C:$C,AGRIBALYSE_Cooked!S:S)*$E69),"")</f>
        <v>0</v>
      </c>
      <c r="P69">
        <f>IFERROR(IF($F69="Raw",_xlfn.XLOOKUP(_xlfn.XLOOKUP(Tool_clean!$D69,'AveragePrices&amp;Codes'!$A:$A,'AveragePrices&amp;Codes'!$B:$B),AGRIBALYSE_Raw!$B:$B,AGRIBALYSE_Raw!S:S)*$E69,_xlfn.XLOOKUP(_xlfn.XLOOKUP(Tool_clean!$D69,'AveragePrices&amp;Codes'!$A:$A,'AveragePrices&amp;Codes'!$B:$B),AGRIBALYSE_Cooked!$C:$C,AGRIBALYSE_Cooked!T:T)*$E69),"")</f>
        <v>0</v>
      </c>
      <c r="Q69">
        <f>IFERROR(IF($F69="Raw",_xlfn.XLOOKUP(_xlfn.XLOOKUP(Tool_clean!$D69,'AveragePrices&amp;Codes'!$A:$A,'AveragePrices&amp;Codes'!$B:$B),AGRIBALYSE_Raw!$B:$B,AGRIBALYSE_Raw!T:T)*$E69,_xlfn.XLOOKUP(_xlfn.XLOOKUP(Tool_clean!$D69,'AveragePrices&amp;Codes'!$A:$A,'AveragePrices&amp;Codes'!$B:$B),AGRIBALYSE_Cooked!$C:$C,AGRIBALYSE_Cooked!U:U)*$E69),"")</f>
        <v>0</v>
      </c>
      <c r="R69">
        <f>IFERROR(IF($F69="Raw",_xlfn.XLOOKUP(_xlfn.XLOOKUP(Tool_clean!$D69,'AveragePrices&amp;Codes'!$A:$A,'AveragePrices&amp;Codes'!$B:$B),AGRIBALYSE_Raw!$B:$B,AGRIBALYSE_Raw!U:U)*$E69,_xlfn.XLOOKUP(_xlfn.XLOOKUP(Tool_clean!$D69,'AveragePrices&amp;Codes'!$A:$A,'AveragePrices&amp;Codes'!$B:$B),AGRIBALYSE_Cooked!$C:$C,AGRIBALYSE_Cooked!V:V)*$E69),"")</f>
        <v>0</v>
      </c>
      <c r="S69">
        <f>IFERROR(IF($F69="Raw",_xlfn.XLOOKUP(_xlfn.XLOOKUP(Tool_clean!$D69,'AveragePrices&amp;Codes'!$A:$A,'AveragePrices&amp;Codes'!$B:$B),AGRIBALYSE_Raw!$B:$B,AGRIBALYSE_Raw!V:V)*$E69,_xlfn.XLOOKUP(_xlfn.XLOOKUP(Tool_clean!$D69,'AveragePrices&amp;Codes'!$A:$A,'AveragePrices&amp;Codes'!$B:$B),AGRIBALYSE_Cooked!$C:$C,AGRIBALYSE_Cooked!W:W)*$E69),"")</f>
        <v>0</v>
      </c>
      <c r="T69">
        <f>IFERROR(IF($F69="Raw",_xlfn.XLOOKUP(_xlfn.XLOOKUP(Tool_clean!$D69,'AveragePrices&amp;Codes'!$A:$A,'AveragePrices&amp;Codes'!$B:$B),AGRIBALYSE_Raw!$B:$B,AGRIBALYSE_Raw!W:W)*$E69,_xlfn.XLOOKUP(_xlfn.XLOOKUP(Tool_clean!$D69,'AveragePrices&amp;Codes'!$A:$A,'AveragePrices&amp;Codes'!$B:$B),AGRIBALYSE_Cooked!$C:$C,AGRIBALYSE_Cooked!X:X)*$E69),"")</f>
        <v>0</v>
      </c>
      <c r="U69">
        <f>IFERROR(IF($F69="Raw",_xlfn.XLOOKUP(_xlfn.XLOOKUP(Tool_clean!$D69,'AveragePrices&amp;Codes'!$A:$A,'AveragePrices&amp;Codes'!$B:$B),AGRIBALYSE_Raw!$B:$B,AGRIBALYSE_Raw!X:X)*$E69,_xlfn.XLOOKUP(_xlfn.XLOOKUP(Tool_clean!$D69,'AveragePrices&amp;Codes'!$A:$A,'AveragePrices&amp;Codes'!$B:$B),AGRIBALYSE_Cooked!$C:$C,AGRIBALYSE_Cooked!Y:Y)*$E69),"")</f>
        <v>0</v>
      </c>
      <c r="V69">
        <f>IFERROR(IF($F69="Raw",_xlfn.XLOOKUP(_xlfn.XLOOKUP(Tool_clean!$D69,'AveragePrices&amp;Codes'!$A:$A,'AveragePrices&amp;Codes'!$B:$B),AGRIBALYSE_Raw!$B:$B,AGRIBALYSE_Raw!Y:Y)*$E69,_xlfn.XLOOKUP(_xlfn.XLOOKUP(Tool_clean!$D69,'AveragePrices&amp;Codes'!$A:$A,'AveragePrices&amp;Codes'!$B:$B),AGRIBALYSE_Cooked!$C:$C,AGRIBALYSE_Cooked!Z:Z)*$E69),"")</f>
        <v>0</v>
      </c>
      <c r="W69">
        <f>IFERROR(IF($F69="Raw",_xlfn.XLOOKUP(_xlfn.XLOOKUP(Tool_clean!$D69,'AveragePrices&amp;Codes'!$A:$A,'AveragePrices&amp;Codes'!$B:$B),AGRIBALYSE_Raw!$B:$B,AGRIBALYSE_Raw!Z:Z)*$E69,_xlfn.XLOOKUP(_xlfn.XLOOKUP(Tool_clean!$D69,'AveragePrices&amp;Codes'!$A:$A,'AveragePrices&amp;Codes'!$B:$B),AGRIBALYSE_Cooked!$C:$C,AGRIBALYSE_Cooked!AA:AA)*$E69),"")</f>
        <v>0</v>
      </c>
      <c r="X69">
        <f>IFERROR(IF($F69="Raw",_xlfn.XLOOKUP(_xlfn.XLOOKUP(Tool_clean!$D69,'AveragePrices&amp;Codes'!$A:$A,'AveragePrices&amp;Codes'!$B:$B),AGRIBALYSE_Raw!$B:$B,AGRIBALYSE_Raw!AA:AA)*$E69,_xlfn.XLOOKUP(_xlfn.XLOOKUP(Tool_clean!$D69,'AveragePrices&amp;Codes'!$A:$A,'AveragePrices&amp;Codes'!$B:$B),AGRIBALYSE_Cooked!$C:$C,AGRIBALYSE_Cooked!AB:AB)*$E69),"")</f>
        <v>0</v>
      </c>
      <c r="Y69">
        <f>IFERROR(IF($F69="Raw",_xlfn.XLOOKUP(_xlfn.XLOOKUP(Tool_clean!$D69,'AveragePrices&amp;Codes'!$A:$A,'AveragePrices&amp;Codes'!$B:$B),AGRIBALYSE_Raw!$B:$B,AGRIBALYSE_Raw!AB:AB)*$E69,_xlfn.XLOOKUP(_xlfn.XLOOKUP(Tool_clean!$D69,'AveragePrices&amp;Codes'!$A:$A,'AveragePrices&amp;Codes'!$B:$B),AGRIBALYSE_Cooked!$C:$C,AGRIBALYSE_Cooked!AC:AC)*$E69),"")</f>
        <v>0</v>
      </c>
      <c r="Z69">
        <f>IFERROR(IF($F69="Raw",_xlfn.XLOOKUP(_xlfn.XLOOKUP(Tool_clean!$D69,'AveragePrices&amp;Codes'!$A:$A,'AveragePrices&amp;Codes'!$B:$B),AGRIBALYSE_Raw!$B:$B,AGRIBALYSE_Raw!AC:AC)*$E69,_xlfn.XLOOKUP(_xlfn.XLOOKUP(Tool_clean!$D69,'AveragePrices&amp;Codes'!$A:$A,'AveragePrices&amp;Codes'!$B:$B),AGRIBALYSE_Cooked!$C:$C,AGRIBALYSE_Cooked!AD:AD)*$E69),"")</f>
        <v>0</v>
      </c>
      <c r="AA69">
        <f>IFERROR(IF($F69="Raw",_xlfn.XLOOKUP(_xlfn.XLOOKUP(Tool_clean!$D69,'AveragePrices&amp;Codes'!$A:$A,'AveragePrices&amp;Codes'!$B:$B),AGRIBALYSE_Raw!$B:$B,AGRIBALYSE_Raw!AD:AD)*$E69,_xlfn.XLOOKUP(_xlfn.XLOOKUP(Tool_clean!$D69,'AveragePrices&amp;Codes'!$A:$A,'AveragePrices&amp;Codes'!$B:$B),AGRIBALYSE_Cooked!$C:$C,AGRIBALYSE_Cooked!AE:AE)*$E69),"")</f>
        <v>0</v>
      </c>
      <c r="AB69" t="str" cm="1">
        <f t="array" ref="AB69">IFERROR(_xlfn.XLOOKUP(Tool_clean!$F69&amp;$E$2,'Cooking methods'!$A:$A&amp;'Cooking methods'!$B:$B,'Cooking methods'!C:C)*$E69,"")</f>
        <v/>
      </c>
      <c r="AC69" t="str" cm="1">
        <f t="array" ref="AC69">IFERROR(_xlfn.XLOOKUP(Tool_clean!$F69&amp;$E$2,'Cooking methods'!$A:$A&amp;'Cooking methods'!$B:$B,'Cooking methods'!D:D)*$E69,"")</f>
        <v/>
      </c>
      <c r="AD69" t="str" cm="1">
        <f t="array" ref="AD69">IFERROR(_xlfn.XLOOKUP(Tool_clean!$F69&amp;$E$2,'Cooking methods'!$A:$A&amp;'Cooking methods'!$B:$B,'Cooking methods'!E:E)*$E69,"")</f>
        <v/>
      </c>
      <c r="AE69" t="str" cm="1">
        <f t="array" ref="AE69">IFERROR(_xlfn.XLOOKUP(Tool_clean!$F69&amp;$E$2,'Cooking methods'!$A:$A&amp;'Cooking methods'!$B:$B,'Cooking methods'!F:F)*$E69,"")</f>
        <v/>
      </c>
      <c r="AF69" t="str" cm="1">
        <f t="array" ref="AF69">IFERROR(_xlfn.XLOOKUP(Tool_clean!$F69&amp;$E$2,'Cooking methods'!$A:$A&amp;'Cooking methods'!$B:$B,'Cooking methods'!G:G)*$E69,"")</f>
        <v/>
      </c>
      <c r="AG69" t="str" cm="1">
        <f t="array" ref="AG69">IFERROR(_xlfn.XLOOKUP(Tool_clean!$F69&amp;$E$2,'Cooking methods'!$A:$A&amp;'Cooking methods'!$B:$B,'Cooking methods'!H:H)*$E69,"")</f>
        <v/>
      </c>
      <c r="AH69" t="str" cm="1">
        <f t="array" ref="AH69">IFERROR(_xlfn.XLOOKUP(Tool_clean!$F69&amp;$E$2,'Cooking methods'!$A:$A&amp;'Cooking methods'!$B:$B,'Cooking methods'!I:I)*$E69,"")</f>
        <v/>
      </c>
      <c r="AI69" t="str" cm="1">
        <f t="array" ref="AI69">IFERROR(_xlfn.XLOOKUP(Tool_clean!$F69&amp;$E$2,'Cooking methods'!$A:$A&amp;'Cooking methods'!$B:$B,'Cooking methods'!J:J)*$E69,"")</f>
        <v/>
      </c>
      <c r="AJ69" t="str" cm="1">
        <f t="array" ref="AJ69">IFERROR(_xlfn.XLOOKUP(Tool_clean!$F69&amp;$E$2,'Cooking methods'!$A:$A&amp;'Cooking methods'!$B:$B,'Cooking methods'!K:K)*$E69,"")</f>
        <v/>
      </c>
      <c r="AK69" t="str" cm="1">
        <f t="array" ref="AK69">IFERROR(_xlfn.XLOOKUP(Tool_clean!$F69&amp;$E$2,'Cooking methods'!$A:$A&amp;'Cooking methods'!$B:$B,'Cooking methods'!L:L)*$E69,"")</f>
        <v/>
      </c>
      <c r="AL69" t="str" cm="1">
        <f t="array" ref="AL69">IFERROR(_xlfn.XLOOKUP(Tool_clean!$F69&amp;$E$2,'Cooking methods'!$A:$A&amp;'Cooking methods'!$B:$B,'Cooking methods'!M:M)*$E69,"")</f>
        <v/>
      </c>
      <c r="AM69" t="str" cm="1">
        <f t="array" ref="AM69">IFERROR(_xlfn.XLOOKUP(Tool_clean!$F69&amp;$E$2,'Cooking methods'!$A:$A&amp;'Cooking methods'!$B:$B,'Cooking methods'!N:N)*$E69,"")</f>
        <v/>
      </c>
      <c r="AN69" t="str" cm="1">
        <f t="array" ref="AN69">IFERROR(_xlfn.XLOOKUP(Tool_clean!$F69&amp;$E$2,'Cooking methods'!$A:$A&amp;'Cooking methods'!$B:$B,'Cooking methods'!O:O)*$E69,"")</f>
        <v/>
      </c>
      <c r="AO69" t="str" cm="1">
        <f t="array" ref="AO69">IFERROR(_xlfn.XLOOKUP(Tool_clean!$F69&amp;$E$2,'Cooking methods'!$A:$A&amp;'Cooking methods'!$B:$B,'Cooking methods'!P:P)*$E69,"")</f>
        <v/>
      </c>
      <c r="AP69" t="str" cm="1">
        <f t="array" ref="AP69">IFERROR(_xlfn.XLOOKUP(Tool_clean!$F69&amp;$E$2,'Cooking methods'!$A:$A&amp;'Cooking methods'!$B:$B,'Cooking methods'!Q:Q)*$E69,"")</f>
        <v/>
      </c>
      <c r="AQ69" t="str" cm="1">
        <f t="array" ref="AQ69">IFERROR(_xlfn.XLOOKUP(Tool_clean!$F69&amp;$E$2,'Cooking methods'!$A:$A&amp;'Cooking methods'!$B:$B,'Cooking methods'!R:R)*$E69,"")</f>
        <v/>
      </c>
      <c r="AR69" t="str" cm="1">
        <f t="array" ref="AR69">IFERROR(_xlfn.XLOOKUP(Tool_clean!$G69&amp;$E$2,'Waste management'!$A:$A&amp;'Waste management'!$B:$B,'Waste management'!C:C)*$E69,"")</f>
        <v/>
      </c>
      <c r="AS69" t="str" cm="1">
        <f t="array" ref="AS69">IFERROR(_xlfn.XLOOKUP(Tool_clean!$G69&amp;$E$2,'Waste management'!$A:$A&amp;'Waste management'!$B:$B,'Waste management'!D:D)*$E69,"")</f>
        <v/>
      </c>
      <c r="AT69" t="str" cm="1">
        <f t="array" ref="AT69">IFERROR(_xlfn.XLOOKUP(Tool_clean!$G69&amp;$E$2,'Waste management'!$A:$A&amp;'Waste management'!$B:$B,'Waste management'!E:E)*$E69,"")</f>
        <v/>
      </c>
      <c r="AU69" t="str" cm="1">
        <f t="array" ref="AU69">IFERROR(_xlfn.XLOOKUP(Tool_clean!$G69&amp;$E$2,'Waste management'!$A:$A&amp;'Waste management'!$B:$B,'Waste management'!F:F)*$E69,"")</f>
        <v/>
      </c>
      <c r="AV69" t="str" cm="1">
        <f t="array" ref="AV69">IFERROR(_xlfn.XLOOKUP(Tool_clean!$G69&amp;$E$2,'Waste management'!$A:$A&amp;'Waste management'!$B:$B,'Waste management'!G:G)*$E69,"")</f>
        <v/>
      </c>
      <c r="AW69" t="str" cm="1">
        <f t="array" ref="AW69">IFERROR(_xlfn.XLOOKUP(Tool_clean!$G69&amp;$E$2,'Waste management'!$A:$A&amp;'Waste management'!$B:$B,'Waste management'!H:H)*$E69,"")</f>
        <v/>
      </c>
      <c r="AX69" t="str" cm="1">
        <f t="array" ref="AX69">IFERROR(_xlfn.XLOOKUP(Tool_clean!$G69&amp;$E$2,'Waste management'!$A:$A&amp;'Waste management'!$B:$B,'Waste management'!I:I)*$E69,"")</f>
        <v/>
      </c>
      <c r="AY69" t="str" cm="1">
        <f t="array" ref="AY69">IFERROR(_xlfn.XLOOKUP(Tool_clean!$G69&amp;$E$2,'Waste management'!$A:$A&amp;'Waste management'!$B:$B,'Waste management'!J:J)*$E69,"")</f>
        <v/>
      </c>
      <c r="AZ69" t="str" cm="1">
        <f t="array" ref="AZ69">IFERROR(_xlfn.XLOOKUP(Tool_clean!$G69&amp;$E$2,'Waste management'!$A:$A&amp;'Waste management'!$B:$B,'Waste management'!K:K)*$E69,"")</f>
        <v/>
      </c>
      <c r="BA69" t="str" cm="1">
        <f t="array" ref="BA69">IFERROR(_xlfn.XLOOKUP(Tool_clean!$G69&amp;$E$2,'Waste management'!$A:$A&amp;'Waste management'!$B:$B,'Waste management'!L:L)*$E69,"")</f>
        <v/>
      </c>
      <c r="BB69" t="str" cm="1">
        <f t="array" ref="BB69">IFERROR(_xlfn.XLOOKUP(Tool_clean!$G69&amp;$E$2,'Waste management'!$A:$A&amp;'Waste management'!$B:$B,'Waste management'!M:M)*$E69,"")</f>
        <v/>
      </c>
      <c r="BC69" t="str" cm="1">
        <f t="array" ref="BC69">IFERROR(_xlfn.XLOOKUP(Tool_clean!$G69&amp;$E$2,'Waste management'!$A:$A&amp;'Waste management'!$B:$B,'Waste management'!N:N)*$E69,"")</f>
        <v/>
      </c>
      <c r="BD69" t="str" cm="1">
        <f t="array" ref="BD69">IFERROR(_xlfn.XLOOKUP(Tool_clean!$G69&amp;$E$2,'Waste management'!$A:$A&amp;'Waste management'!$B:$B,'Waste management'!O:O)*$E69,"")</f>
        <v/>
      </c>
      <c r="BE69" t="str" cm="1">
        <f t="array" ref="BE69">IFERROR(_xlfn.XLOOKUP(Tool_clean!$G69&amp;$E$2,'Waste management'!$A:$A&amp;'Waste management'!$B:$B,'Waste management'!P:P)*$E69,"")</f>
        <v/>
      </c>
      <c r="BF69" t="str" cm="1">
        <f t="array" ref="BF69">IFERROR(_xlfn.XLOOKUP(Tool_clean!$G69&amp;$E$2,'Waste management'!$A:$A&amp;'Waste management'!$B:$B,'Waste management'!Q:Q)*$E69,"")</f>
        <v/>
      </c>
      <c r="BG69" t="str" cm="1">
        <f t="array" ref="BG69">IFERROR(_xlfn.XLOOKUP(Tool_clean!$G69&amp;$E$2,'Waste management'!$A:$A&amp;'Waste management'!$B:$B,'Waste management'!R:R)*$E69,"")</f>
        <v/>
      </c>
      <c r="BH69" t="str">
        <f>IFERROR((L69+AR69+AB69)*_xlfn.XLOOKUP(Tool_clean!BH$4,Monetization_Factors!$A:$A,Monetization_Factors!$D:$D),"")</f>
        <v/>
      </c>
      <c r="BI69" t="str">
        <f>IFERROR((M69+AS69+AC69)*_xlfn.XLOOKUP(Tool_clean!BI$4,Monetization_Factors!$A:$A,Monetization_Factors!$D:$D),"")</f>
        <v/>
      </c>
      <c r="BJ69" t="str">
        <f>IFERROR((N69+AT69+AD69)*_xlfn.XLOOKUP(Tool_clean!BJ$4,Monetization_Factors!$A:$A,Monetization_Factors!$D:$D),"")</f>
        <v/>
      </c>
      <c r="BK69" t="str">
        <f>IFERROR((O69+AU69+AE69)*_xlfn.XLOOKUP(Tool_clean!BK$4,Monetization_Factors!$A:$A,Monetization_Factors!$D:$D),"")</f>
        <v/>
      </c>
      <c r="BL69" t="str">
        <f>IFERROR((P69+AV69+AF69)*_xlfn.XLOOKUP(Tool_clean!BL$4,Monetization_Factors!$A:$A,Monetization_Factors!$D:$D),"")</f>
        <v/>
      </c>
      <c r="BM69" t="str">
        <f>IFERROR((Q69+AW69+AG69)*_xlfn.XLOOKUP(Tool_clean!BM$4,Monetization_Factors!$A:$A,Monetization_Factors!$D:$D),"")</f>
        <v/>
      </c>
      <c r="BN69" t="str">
        <f>IFERROR((R69+AX69+AH69)*_xlfn.XLOOKUP(Tool_clean!BN$4,Monetization_Factors!$A:$A,Monetization_Factors!$D:$D),"")</f>
        <v/>
      </c>
      <c r="BO69" t="str">
        <f>IFERROR((S69+AY69+AI69)*_xlfn.XLOOKUP(Tool_clean!BO$4,Monetization_Factors!$A:$A,Monetization_Factors!$D:$D),"")</f>
        <v/>
      </c>
      <c r="BP69" t="str">
        <f>IFERROR((T69+AZ69+AJ69)*_xlfn.XLOOKUP(Tool_clean!BP$4,Monetization_Factors!$A:$A,Monetization_Factors!$D:$D),"")</f>
        <v/>
      </c>
      <c r="BQ69" t="str">
        <f>IFERROR((U69+BA69+AK69)*_xlfn.XLOOKUP(Tool_clean!BQ$4,Monetization_Factors!$A:$A,Monetization_Factors!$D:$D),"")</f>
        <v/>
      </c>
      <c r="BR69" t="str">
        <f>IFERROR((V69+BB69+AL69)*_xlfn.XLOOKUP(Tool_clean!BR$4,Monetization_Factors!$A:$A,Monetization_Factors!$D:$D),"")</f>
        <v/>
      </c>
      <c r="BS69" t="str">
        <f>IFERROR((W69+BC69+AM69)*_xlfn.XLOOKUP(Tool_clean!BS$4,Monetization_Factors!$A:$A,Monetization_Factors!$D:$D),"")</f>
        <v/>
      </c>
      <c r="BT69" t="str">
        <f>IFERROR((X69+BD69+AN69)*_xlfn.XLOOKUP(Tool_clean!BT$4,Monetization_Factors!$A:$A,Monetization_Factors!$D:$D),"")</f>
        <v/>
      </c>
      <c r="BU69" t="str">
        <f>IFERROR((Y69+BE69+AO69)*_xlfn.XLOOKUP(Tool_clean!BU$4,Monetization_Factors!$A:$A,Monetization_Factors!$D:$D),"")</f>
        <v/>
      </c>
      <c r="BV69" t="str">
        <f>IFERROR((Z69+BF69+AP69)*_xlfn.XLOOKUP(Tool_clean!BV$4,Monetization_Factors!$A:$A,Monetization_Factors!$D:$D),"")</f>
        <v/>
      </c>
      <c r="BW69" t="str">
        <f>IFERROR((AA69+BG69+AQ69)*_xlfn.XLOOKUP(Tool_clean!BW$4,Monetization_Factors!$A:$A,Monetization_Factors!$D:$D),"")</f>
        <v/>
      </c>
      <c r="BX69" s="38" t="str" cm="1">
        <f t="array" ref="BX69">IFERROR(_xlfn.IFS(I69&gt;0,I69*E69,I69="",J69*E69),"")</f>
        <v/>
      </c>
      <c r="BY69" s="38">
        <f t="shared" si="33"/>
        <v>0</v>
      </c>
      <c r="BZ69" s="38" t="str">
        <f t="shared" si="34"/>
        <v/>
      </c>
      <c r="CA69" s="38" t="str">
        <f t="shared" si="35"/>
        <v/>
      </c>
      <c r="CB69" t="str">
        <f t="shared" ref="CB69:CB102" si="98">IFERROR((L69+AB69+AR69),"")</f>
        <v/>
      </c>
      <c r="CC69" t="str">
        <f t="shared" si="68"/>
        <v/>
      </c>
      <c r="CD69" t="str">
        <f t="shared" si="69"/>
        <v/>
      </c>
      <c r="CE69" t="str">
        <f t="shared" si="70"/>
        <v/>
      </c>
      <c r="CF69" t="str">
        <f t="shared" si="71"/>
        <v/>
      </c>
      <c r="CG69" t="str">
        <f t="shared" si="72"/>
        <v/>
      </c>
      <c r="CH69" t="str">
        <f t="shared" si="73"/>
        <v/>
      </c>
      <c r="CI69" t="str">
        <f t="shared" si="74"/>
        <v/>
      </c>
      <c r="CJ69" t="str">
        <f t="shared" si="75"/>
        <v/>
      </c>
      <c r="CK69" t="str">
        <f t="shared" si="76"/>
        <v/>
      </c>
      <c r="CL69" t="str">
        <f t="shared" si="77"/>
        <v/>
      </c>
      <c r="CM69" t="str">
        <f t="shared" si="78"/>
        <v/>
      </c>
      <c r="CN69" t="str">
        <f t="shared" si="79"/>
        <v/>
      </c>
      <c r="CO69" t="str">
        <f t="shared" si="80"/>
        <v/>
      </c>
      <c r="CP69" t="str">
        <f t="shared" si="81"/>
        <v/>
      </c>
      <c r="CQ69" t="str">
        <f t="shared" si="82"/>
        <v/>
      </c>
      <c r="CR69" t="str">
        <f t="shared" ref="CR69:CR102" si="99">IFERROR((L69+AB69+AR69)/$F$2,"")</f>
        <v/>
      </c>
      <c r="CS69" t="str">
        <f t="shared" si="83"/>
        <v/>
      </c>
      <c r="CT69" t="str">
        <f t="shared" si="84"/>
        <v/>
      </c>
      <c r="CU69" t="str">
        <f t="shared" si="85"/>
        <v/>
      </c>
      <c r="CV69" t="str">
        <f t="shared" si="86"/>
        <v/>
      </c>
      <c r="CW69" t="str">
        <f t="shared" si="87"/>
        <v/>
      </c>
      <c r="CX69" t="str">
        <f t="shared" si="88"/>
        <v/>
      </c>
      <c r="CY69" t="str">
        <f t="shared" si="89"/>
        <v/>
      </c>
      <c r="CZ69" t="str">
        <f t="shared" si="90"/>
        <v/>
      </c>
      <c r="DA69" t="str">
        <f t="shared" si="91"/>
        <v/>
      </c>
      <c r="DB69" t="str">
        <f t="shared" si="92"/>
        <v/>
      </c>
      <c r="DC69" t="str">
        <f t="shared" si="93"/>
        <v/>
      </c>
      <c r="DD69" t="str">
        <f t="shared" si="94"/>
        <v/>
      </c>
      <c r="DE69" t="str">
        <f t="shared" si="95"/>
        <v/>
      </c>
      <c r="DF69" t="str">
        <f t="shared" si="96"/>
        <v/>
      </c>
      <c r="DG69" t="str">
        <f t="shared" si="97"/>
        <v/>
      </c>
      <c r="DH69" s="5" t="str">
        <f>IFERROR((CR69*$B$2*(1-$H69)*('CAR.CAP_per person'!B$2))/(_xlfn.XLOOKUP($E$2,EU_countries_GDP!$A$2:$A$29,EU_countries_GDP!$E$2:$E$29)),"")</f>
        <v/>
      </c>
      <c r="DI69" s="5" t="str">
        <f>IFERROR((CS69*$B$2*(1-$H69)*('CAR.CAP_per person'!C$2))/(_xlfn.XLOOKUP($E$2,EU_countries_GDP!$A$2:$A$29,EU_countries_GDP!$E$2:$E$29)),"")</f>
        <v/>
      </c>
      <c r="DJ69" s="5" t="str">
        <f>IFERROR((CT69*$B$2*(1-$H69)*('CAR.CAP_per person'!D$2))/(_xlfn.XLOOKUP($E$2,EU_countries_GDP!$A$2:$A$29,EU_countries_GDP!$E$2:$E$29)),"")</f>
        <v/>
      </c>
      <c r="DK69" s="5" t="str">
        <f>IFERROR((CU69*$B$2*(1-$H69)*('CAR.CAP_per person'!E$2))/(_xlfn.XLOOKUP($E$2,EU_countries_GDP!$A$2:$A$29,EU_countries_GDP!$E$2:$E$29)),"")</f>
        <v/>
      </c>
      <c r="DL69" s="5" t="str">
        <f>IFERROR((CV69*$B$2*(1-$H69)*('CAR.CAP_per person'!F$2))/(_xlfn.XLOOKUP($E$2,EU_countries_GDP!$A$2:$A$29,EU_countries_GDP!$E$2:$E$29)),"")</f>
        <v/>
      </c>
      <c r="DM69" s="5" t="str">
        <f>IFERROR((CW69*$B$2*(1-$H69)*('CAR.CAP_per person'!G$2))/(_xlfn.XLOOKUP($E$2,EU_countries_GDP!$A$2:$A$29,EU_countries_GDP!$E$2:$E$29)),"")</f>
        <v/>
      </c>
      <c r="DN69" s="5" t="str">
        <f>IFERROR((CX69*$B$2*(1-$H69)*('CAR.CAP_per person'!H$2))/(_xlfn.XLOOKUP($E$2,EU_countries_GDP!$A$2:$A$29,EU_countries_GDP!$E$2:$E$29)),"")</f>
        <v/>
      </c>
      <c r="DO69" s="5" t="str">
        <f>IFERROR((CY69*$B$2*(1-$H69)*('CAR.CAP_per person'!I$2))/(_xlfn.XLOOKUP($E$2,EU_countries_GDP!$A$2:$A$29,EU_countries_GDP!$E$2:$E$29)),"")</f>
        <v/>
      </c>
      <c r="DP69" s="5" t="str">
        <f>IFERROR((CZ69*$B$2*(1-$H69)*('CAR.CAP_per person'!J$2))/(_xlfn.XLOOKUP($E$2,EU_countries_GDP!$A$2:$A$29,EU_countries_GDP!$E$2:$E$29)),"")</f>
        <v/>
      </c>
      <c r="DQ69" s="5" t="str">
        <f>IFERROR((DA69*$B$2*(1-$H69)*('CAR.CAP_per person'!K$2))/(_xlfn.XLOOKUP($E$2,EU_countries_GDP!$A$2:$A$29,EU_countries_GDP!$E$2:$E$29)),"")</f>
        <v/>
      </c>
      <c r="DR69" s="5" t="str">
        <f>IFERROR((DB69*$B$2*(1-$H69)*('CAR.CAP_per person'!L$2))/(_xlfn.XLOOKUP($E$2,EU_countries_GDP!$A$2:$A$29,EU_countries_GDP!$E$2:$E$29)),"")</f>
        <v/>
      </c>
      <c r="DS69" s="5" t="str">
        <f>IFERROR((DC69*$B$2*(1-$H69)*('CAR.CAP_per person'!M$2))/(_xlfn.XLOOKUP($E$2,EU_countries_GDP!$A$2:$A$29,EU_countries_GDP!$E$2:$E$29)),"")</f>
        <v/>
      </c>
      <c r="DT69" s="5" t="str">
        <f>IFERROR((DD69*$B$2*(1-$H69)*('CAR.CAP_per person'!N$2))/(_xlfn.XLOOKUP($E$2,EU_countries_GDP!$A$2:$A$29,EU_countries_GDP!$E$2:$E$29)),"")</f>
        <v/>
      </c>
      <c r="DU69" s="5" t="str">
        <f>IFERROR((DE69*$B$2*(1-$H69)*('CAR.CAP_per person'!O$2))/(_xlfn.XLOOKUP($E$2,EU_countries_GDP!$A$2:$A$29,EU_countries_GDP!$E$2:$E$29)),"")</f>
        <v/>
      </c>
      <c r="DV69" s="5" t="str">
        <f>IFERROR((DF69*$B$2*(1-$H69)*('CAR.CAP_per person'!P$2))/(_xlfn.XLOOKUP($E$2,EU_countries_GDP!$A$2:$A$29,EU_countries_GDP!$E$2:$E$29)),"")</f>
        <v/>
      </c>
      <c r="DW69" s="5" t="str">
        <f>IFERROR((DG69*$B$2*(1-$H69)*('CAR.CAP_per person'!Q$2))/(_xlfn.XLOOKUP($E$2,EU_countries_GDP!$A$2:$A$29,EU_countries_GDP!$E$2:$E$29)),"")</f>
        <v/>
      </c>
    </row>
    <row r="70" spans="2:127">
      <c r="B70" t="str">
        <f>_xlfn.XLOOKUP(D70,Table5[Ingredient],Table5[Category],"",FALSE)</f>
        <v/>
      </c>
      <c r="C70" s="33"/>
      <c r="D70" s="33"/>
      <c r="E70" s="33"/>
      <c r="F70" s="33"/>
      <c r="G70" s="33"/>
      <c r="H70" s="33"/>
      <c r="I70" s="33"/>
      <c r="J70" s="37" t="str">
        <f>IFERROR(INDEX('AveragePrices&amp;Codes'!G:AG, MATCH($D70, 'AveragePrices&amp;Codes'!$A:$A, 0), MATCH(Tool_clean!$E$2, 'AveragePrices&amp;Codes'!$G$1:$AG$1, 0)),"")</f>
        <v/>
      </c>
      <c r="K70" s="37" t="str">
        <f t="shared" ref="K70:K133" si="100">IFERROR(E70/$F$2,"")</f>
        <v/>
      </c>
      <c r="L70">
        <f>IFERROR(IF($F70="Raw",_xlfn.XLOOKUP(_xlfn.XLOOKUP(Tool_clean!$D70,'AveragePrices&amp;Codes'!$A:$A,'AveragePrices&amp;Codes'!$B:$B),AGRIBALYSE_Raw!$B:$B,AGRIBALYSE_Raw!O:O)*$E70,_xlfn.XLOOKUP(_xlfn.XLOOKUP(Tool_clean!$D70,'AveragePrices&amp;Codes'!$A:$A,'AveragePrices&amp;Codes'!$B:$B),AGRIBALYSE_Cooked!$C:$C,AGRIBALYSE_Cooked!P:P)*$E70),"")</f>
        <v>0</v>
      </c>
      <c r="M70">
        <f>IFERROR(IF($F70="Raw",_xlfn.XLOOKUP(_xlfn.XLOOKUP(Tool_clean!$D70,'AveragePrices&amp;Codes'!$A:$A,'AveragePrices&amp;Codes'!$B:$B),AGRIBALYSE_Raw!$B:$B,AGRIBALYSE_Raw!P:P)*$E70,_xlfn.XLOOKUP(_xlfn.XLOOKUP(Tool_clean!$D70,'AveragePrices&amp;Codes'!$A:$A,'AveragePrices&amp;Codes'!$B:$B),AGRIBALYSE_Cooked!$C:$C,AGRIBALYSE_Cooked!Q:Q)*$E70),"")</f>
        <v>0</v>
      </c>
      <c r="N70">
        <f>IFERROR(IF($F70="Raw",_xlfn.XLOOKUP(_xlfn.XLOOKUP(Tool_clean!$D70,'AveragePrices&amp;Codes'!$A:$A,'AveragePrices&amp;Codes'!$B:$B),AGRIBALYSE_Raw!$B:$B,AGRIBALYSE_Raw!Q:Q)*$E70,_xlfn.XLOOKUP(_xlfn.XLOOKUP(Tool_clean!$D70,'AveragePrices&amp;Codes'!$A:$A,'AveragePrices&amp;Codes'!$B:$B),AGRIBALYSE_Cooked!$C:$C,AGRIBALYSE_Cooked!R:R)*$E70),"")</f>
        <v>0</v>
      </c>
      <c r="O70">
        <f>IFERROR(IF($F70="Raw",_xlfn.XLOOKUP(_xlfn.XLOOKUP(Tool_clean!$D70,'AveragePrices&amp;Codes'!$A:$A,'AveragePrices&amp;Codes'!$B:$B),AGRIBALYSE_Raw!$B:$B,AGRIBALYSE_Raw!R:R)*$E70,_xlfn.XLOOKUP(_xlfn.XLOOKUP(Tool_clean!$D70,'AveragePrices&amp;Codes'!$A:$A,'AveragePrices&amp;Codes'!$B:$B),AGRIBALYSE_Cooked!$C:$C,AGRIBALYSE_Cooked!S:S)*$E70),"")</f>
        <v>0</v>
      </c>
      <c r="P70">
        <f>IFERROR(IF($F70="Raw",_xlfn.XLOOKUP(_xlfn.XLOOKUP(Tool_clean!$D70,'AveragePrices&amp;Codes'!$A:$A,'AveragePrices&amp;Codes'!$B:$B),AGRIBALYSE_Raw!$B:$B,AGRIBALYSE_Raw!S:S)*$E70,_xlfn.XLOOKUP(_xlfn.XLOOKUP(Tool_clean!$D70,'AveragePrices&amp;Codes'!$A:$A,'AveragePrices&amp;Codes'!$B:$B),AGRIBALYSE_Cooked!$C:$C,AGRIBALYSE_Cooked!T:T)*$E70),"")</f>
        <v>0</v>
      </c>
      <c r="Q70">
        <f>IFERROR(IF($F70="Raw",_xlfn.XLOOKUP(_xlfn.XLOOKUP(Tool_clean!$D70,'AveragePrices&amp;Codes'!$A:$A,'AveragePrices&amp;Codes'!$B:$B),AGRIBALYSE_Raw!$B:$B,AGRIBALYSE_Raw!T:T)*$E70,_xlfn.XLOOKUP(_xlfn.XLOOKUP(Tool_clean!$D70,'AveragePrices&amp;Codes'!$A:$A,'AveragePrices&amp;Codes'!$B:$B),AGRIBALYSE_Cooked!$C:$C,AGRIBALYSE_Cooked!U:U)*$E70),"")</f>
        <v>0</v>
      </c>
      <c r="R70">
        <f>IFERROR(IF($F70="Raw",_xlfn.XLOOKUP(_xlfn.XLOOKUP(Tool_clean!$D70,'AveragePrices&amp;Codes'!$A:$A,'AveragePrices&amp;Codes'!$B:$B),AGRIBALYSE_Raw!$B:$B,AGRIBALYSE_Raw!U:U)*$E70,_xlfn.XLOOKUP(_xlfn.XLOOKUP(Tool_clean!$D70,'AveragePrices&amp;Codes'!$A:$A,'AveragePrices&amp;Codes'!$B:$B),AGRIBALYSE_Cooked!$C:$C,AGRIBALYSE_Cooked!V:V)*$E70),"")</f>
        <v>0</v>
      </c>
      <c r="S70">
        <f>IFERROR(IF($F70="Raw",_xlfn.XLOOKUP(_xlfn.XLOOKUP(Tool_clean!$D70,'AveragePrices&amp;Codes'!$A:$A,'AveragePrices&amp;Codes'!$B:$B),AGRIBALYSE_Raw!$B:$B,AGRIBALYSE_Raw!V:V)*$E70,_xlfn.XLOOKUP(_xlfn.XLOOKUP(Tool_clean!$D70,'AveragePrices&amp;Codes'!$A:$A,'AveragePrices&amp;Codes'!$B:$B),AGRIBALYSE_Cooked!$C:$C,AGRIBALYSE_Cooked!W:W)*$E70),"")</f>
        <v>0</v>
      </c>
      <c r="T70">
        <f>IFERROR(IF($F70="Raw",_xlfn.XLOOKUP(_xlfn.XLOOKUP(Tool_clean!$D70,'AveragePrices&amp;Codes'!$A:$A,'AveragePrices&amp;Codes'!$B:$B),AGRIBALYSE_Raw!$B:$B,AGRIBALYSE_Raw!W:W)*$E70,_xlfn.XLOOKUP(_xlfn.XLOOKUP(Tool_clean!$D70,'AveragePrices&amp;Codes'!$A:$A,'AveragePrices&amp;Codes'!$B:$B),AGRIBALYSE_Cooked!$C:$C,AGRIBALYSE_Cooked!X:X)*$E70),"")</f>
        <v>0</v>
      </c>
      <c r="U70">
        <f>IFERROR(IF($F70="Raw",_xlfn.XLOOKUP(_xlfn.XLOOKUP(Tool_clean!$D70,'AveragePrices&amp;Codes'!$A:$A,'AveragePrices&amp;Codes'!$B:$B),AGRIBALYSE_Raw!$B:$B,AGRIBALYSE_Raw!X:X)*$E70,_xlfn.XLOOKUP(_xlfn.XLOOKUP(Tool_clean!$D70,'AveragePrices&amp;Codes'!$A:$A,'AveragePrices&amp;Codes'!$B:$B),AGRIBALYSE_Cooked!$C:$C,AGRIBALYSE_Cooked!Y:Y)*$E70),"")</f>
        <v>0</v>
      </c>
      <c r="V70">
        <f>IFERROR(IF($F70="Raw",_xlfn.XLOOKUP(_xlfn.XLOOKUP(Tool_clean!$D70,'AveragePrices&amp;Codes'!$A:$A,'AveragePrices&amp;Codes'!$B:$B),AGRIBALYSE_Raw!$B:$B,AGRIBALYSE_Raw!Y:Y)*$E70,_xlfn.XLOOKUP(_xlfn.XLOOKUP(Tool_clean!$D70,'AveragePrices&amp;Codes'!$A:$A,'AveragePrices&amp;Codes'!$B:$B),AGRIBALYSE_Cooked!$C:$C,AGRIBALYSE_Cooked!Z:Z)*$E70),"")</f>
        <v>0</v>
      </c>
      <c r="W70">
        <f>IFERROR(IF($F70="Raw",_xlfn.XLOOKUP(_xlfn.XLOOKUP(Tool_clean!$D70,'AveragePrices&amp;Codes'!$A:$A,'AveragePrices&amp;Codes'!$B:$B),AGRIBALYSE_Raw!$B:$B,AGRIBALYSE_Raw!Z:Z)*$E70,_xlfn.XLOOKUP(_xlfn.XLOOKUP(Tool_clean!$D70,'AveragePrices&amp;Codes'!$A:$A,'AveragePrices&amp;Codes'!$B:$B),AGRIBALYSE_Cooked!$C:$C,AGRIBALYSE_Cooked!AA:AA)*$E70),"")</f>
        <v>0</v>
      </c>
      <c r="X70">
        <f>IFERROR(IF($F70="Raw",_xlfn.XLOOKUP(_xlfn.XLOOKUP(Tool_clean!$D70,'AveragePrices&amp;Codes'!$A:$A,'AveragePrices&amp;Codes'!$B:$B),AGRIBALYSE_Raw!$B:$B,AGRIBALYSE_Raw!AA:AA)*$E70,_xlfn.XLOOKUP(_xlfn.XLOOKUP(Tool_clean!$D70,'AveragePrices&amp;Codes'!$A:$A,'AveragePrices&amp;Codes'!$B:$B),AGRIBALYSE_Cooked!$C:$C,AGRIBALYSE_Cooked!AB:AB)*$E70),"")</f>
        <v>0</v>
      </c>
      <c r="Y70">
        <f>IFERROR(IF($F70="Raw",_xlfn.XLOOKUP(_xlfn.XLOOKUP(Tool_clean!$D70,'AveragePrices&amp;Codes'!$A:$A,'AveragePrices&amp;Codes'!$B:$B),AGRIBALYSE_Raw!$B:$B,AGRIBALYSE_Raw!AB:AB)*$E70,_xlfn.XLOOKUP(_xlfn.XLOOKUP(Tool_clean!$D70,'AveragePrices&amp;Codes'!$A:$A,'AveragePrices&amp;Codes'!$B:$B),AGRIBALYSE_Cooked!$C:$C,AGRIBALYSE_Cooked!AC:AC)*$E70),"")</f>
        <v>0</v>
      </c>
      <c r="Z70">
        <f>IFERROR(IF($F70="Raw",_xlfn.XLOOKUP(_xlfn.XLOOKUP(Tool_clean!$D70,'AveragePrices&amp;Codes'!$A:$A,'AveragePrices&amp;Codes'!$B:$B),AGRIBALYSE_Raw!$B:$B,AGRIBALYSE_Raw!AC:AC)*$E70,_xlfn.XLOOKUP(_xlfn.XLOOKUP(Tool_clean!$D70,'AveragePrices&amp;Codes'!$A:$A,'AveragePrices&amp;Codes'!$B:$B),AGRIBALYSE_Cooked!$C:$C,AGRIBALYSE_Cooked!AD:AD)*$E70),"")</f>
        <v>0</v>
      </c>
      <c r="AA70">
        <f>IFERROR(IF($F70="Raw",_xlfn.XLOOKUP(_xlfn.XLOOKUP(Tool_clean!$D70,'AveragePrices&amp;Codes'!$A:$A,'AveragePrices&amp;Codes'!$B:$B),AGRIBALYSE_Raw!$B:$B,AGRIBALYSE_Raw!AD:AD)*$E70,_xlfn.XLOOKUP(_xlfn.XLOOKUP(Tool_clean!$D70,'AveragePrices&amp;Codes'!$A:$A,'AveragePrices&amp;Codes'!$B:$B),AGRIBALYSE_Cooked!$C:$C,AGRIBALYSE_Cooked!AE:AE)*$E70),"")</f>
        <v>0</v>
      </c>
      <c r="AB70" t="str" cm="1">
        <f t="array" ref="AB70">IFERROR(_xlfn.XLOOKUP(Tool_clean!$F70&amp;$E$2,'Cooking methods'!$A:$A&amp;'Cooking methods'!$B:$B,'Cooking methods'!C:C)*$E70,"")</f>
        <v/>
      </c>
      <c r="AC70" t="str" cm="1">
        <f t="array" ref="AC70">IFERROR(_xlfn.XLOOKUP(Tool_clean!$F70&amp;$E$2,'Cooking methods'!$A:$A&amp;'Cooking methods'!$B:$B,'Cooking methods'!D:D)*$E70,"")</f>
        <v/>
      </c>
      <c r="AD70" t="str" cm="1">
        <f t="array" ref="AD70">IFERROR(_xlfn.XLOOKUP(Tool_clean!$F70&amp;$E$2,'Cooking methods'!$A:$A&amp;'Cooking methods'!$B:$B,'Cooking methods'!E:E)*$E70,"")</f>
        <v/>
      </c>
      <c r="AE70" t="str" cm="1">
        <f t="array" ref="AE70">IFERROR(_xlfn.XLOOKUP(Tool_clean!$F70&amp;$E$2,'Cooking methods'!$A:$A&amp;'Cooking methods'!$B:$B,'Cooking methods'!F:F)*$E70,"")</f>
        <v/>
      </c>
      <c r="AF70" t="str" cm="1">
        <f t="array" ref="AF70">IFERROR(_xlfn.XLOOKUP(Tool_clean!$F70&amp;$E$2,'Cooking methods'!$A:$A&amp;'Cooking methods'!$B:$B,'Cooking methods'!G:G)*$E70,"")</f>
        <v/>
      </c>
      <c r="AG70" t="str" cm="1">
        <f t="array" ref="AG70">IFERROR(_xlfn.XLOOKUP(Tool_clean!$F70&amp;$E$2,'Cooking methods'!$A:$A&amp;'Cooking methods'!$B:$B,'Cooking methods'!H:H)*$E70,"")</f>
        <v/>
      </c>
      <c r="AH70" t="str" cm="1">
        <f t="array" ref="AH70">IFERROR(_xlfn.XLOOKUP(Tool_clean!$F70&amp;$E$2,'Cooking methods'!$A:$A&amp;'Cooking methods'!$B:$B,'Cooking methods'!I:I)*$E70,"")</f>
        <v/>
      </c>
      <c r="AI70" t="str" cm="1">
        <f t="array" ref="AI70">IFERROR(_xlfn.XLOOKUP(Tool_clean!$F70&amp;$E$2,'Cooking methods'!$A:$A&amp;'Cooking methods'!$B:$B,'Cooking methods'!J:J)*$E70,"")</f>
        <v/>
      </c>
      <c r="AJ70" t="str" cm="1">
        <f t="array" ref="AJ70">IFERROR(_xlfn.XLOOKUP(Tool_clean!$F70&amp;$E$2,'Cooking methods'!$A:$A&amp;'Cooking methods'!$B:$B,'Cooking methods'!K:K)*$E70,"")</f>
        <v/>
      </c>
      <c r="AK70" t="str" cm="1">
        <f t="array" ref="AK70">IFERROR(_xlfn.XLOOKUP(Tool_clean!$F70&amp;$E$2,'Cooking methods'!$A:$A&amp;'Cooking methods'!$B:$B,'Cooking methods'!L:L)*$E70,"")</f>
        <v/>
      </c>
      <c r="AL70" t="str" cm="1">
        <f t="array" ref="AL70">IFERROR(_xlfn.XLOOKUP(Tool_clean!$F70&amp;$E$2,'Cooking methods'!$A:$A&amp;'Cooking methods'!$B:$B,'Cooking methods'!M:M)*$E70,"")</f>
        <v/>
      </c>
      <c r="AM70" t="str" cm="1">
        <f t="array" ref="AM70">IFERROR(_xlfn.XLOOKUP(Tool_clean!$F70&amp;$E$2,'Cooking methods'!$A:$A&amp;'Cooking methods'!$B:$B,'Cooking methods'!N:N)*$E70,"")</f>
        <v/>
      </c>
      <c r="AN70" t="str" cm="1">
        <f t="array" ref="AN70">IFERROR(_xlfn.XLOOKUP(Tool_clean!$F70&amp;$E$2,'Cooking methods'!$A:$A&amp;'Cooking methods'!$B:$B,'Cooking methods'!O:O)*$E70,"")</f>
        <v/>
      </c>
      <c r="AO70" t="str" cm="1">
        <f t="array" ref="AO70">IFERROR(_xlfn.XLOOKUP(Tool_clean!$F70&amp;$E$2,'Cooking methods'!$A:$A&amp;'Cooking methods'!$B:$B,'Cooking methods'!P:P)*$E70,"")</f>
        <v/>
      </c>
      <c r="AP70" t="str" cm="1">
        <f t="array" ref="AP70">IFERROR(_xlfn.XLOOKUP(Tool_clean!$F70&amp;$E$2,'Cooking methods'!$A:$A&amp;'Cooking methods'!$B:$B,'Cooking methods'!Q:Q)*$E70,"")</f>
        <v/>
      </c>
      <c r="AQ70" t="str" cm="1">
        <f t="array" ref="AQ70">IFERROR(_xlfn.XLOOKUP(Tool_clean!$F70&amp;$E$2,'Cooking methods'!$A:$A&amp;'Cooking methods'!$B:$B,'Cooking methods'!R:R)*$E70,"")</f>
        <v/>
      </c>
      <c r="AR70" t="str" cm="1">
        <f t="array" ref="AR70">IFERROR(_xlfn.XLOOKUP(Tool_clean!$G70&amp;$E$2,'Waste management'!$A:$A&amp;'Waste management'!$B:$B,'Waste management'!C:C)*$E70,"")</f>
        <v/>
      </c>
      <c r="AS70" t="str" cm="1">
        <f t="array" ref="AS70">IFERROR(_xlfn.XLOOKUP(Tool_clean!$G70&amp;$E$2,'Waste management'!$A:$A&amp;'Waste management'!$B:$B,'Waste management'!D:D)*$E70,"")</f>
        <v/>
      </c>
      <c r="AT70" t="str" cm="1">
        <f t="array" ref="AT70">IFERROR(_xlfn.XLOOKUP(Tool_clean!$G70&amp;$E$2,'Waste management'!$A:$A&amp;'Waste management'!$B:$B,'Waste management'!E:E)*$E70,"")</f>
        <v/>
      </c>
      <c r="AU70" t="str" cm="1">
        <f t="array" ref="AU70">IFERROR(_xlfn.XLOOKUP(Tool_clean!$G70&amp;$E$2,'Waste management'!$A:$A&amp;'Waste management'!$B:$B,'Waste management'!F:F)*$E70,"")</f>
        <v/>
      </c>
      <c r="AV70" t="str" cm="1">
        <f t="array" ref="AV70">IFERROR(_xlfn.XLOOKUP(Tool_clean!$G70&amp;$E$2,'Waste management'!$A:$A&amp;'Waste management'!$B:$B,'Waste management'!G:G)*$E70,"")</f>
        <v/>
      </c>
      <c r="AW70" t="str" cm="1">
        <f t="array" ref="AW70">IFERROR(_xlfn.XLOOKUP(Tool_clean!$G70&amp;$E$2,'Waste management'!$A:$A&amp;'Waste management'!$B:$B,'Waste management'!H:H)*$E70,"")</f>
        <v/>
      </c>
      <c r="AX70" t="str" cm="1">
        <f t="array" ref="AX70">IFERROR(_xlfn.XLOOKUP(Tool_clean!$G70&amp;$E$2,'Waste management'!$A:$A&amp;'Waste management'!$B:$B,'Waste management'!I:I)*$E70,"")</f>
        <v/>
      </c>
      <c r="AY70" t="str" cm="1">
        <f t="array" ref="AY70">IFERROR(_xlfn.XLOOKUP(Tool_clean!$G70&amp;$E$2,'Waste management'!$A:$A&amp;'Waste management'!$B:$B,'Waste management'!J:J)*$E70,"")</f>
        <v/>
      </c>
      <c r="AZ70" t="str" cm="1">
        <f t="array" ref="AZ70">IFERROR(_xlfn.XLOOKUP(Tool_clean!$G70&amp;$E$2,'Waste management'!$A:$A&amp;'Waste management'!$B:$B,'Waste management'!K:K)*$E70,"")</f>
        <v/>
      </c>
      <c r="BA70" t="str" cm="1">
        <f t="array" ref="BA70">IFERROR(_xlfn.XLOOKUP(Tool_clean!$G70&amp;$E$2,'Waste management'!$A:$A&amp;'Waste management'!$B:$B,'Waste management'!L:L)*$E70,"")</f>
        <v/>
      </c>
      <c r="BB70" t="str" cm="1">
        <f t="array" ref="BB70">IFERROR(_xlfn.XLOOKUP(Tool_clean!$G70&amp;$E$2,'Waste management'!$A:$A&amp;'Waste management'!$B:$B,'Waste management'!M:M)*$E70,"")</f>
        <v/>
      </c>
      <c r="BC70" t="str" cm="1">
        <f t="array" ref="BC70">IFERROR(_xlfn.XLOOKUP(Tool_clean!$G70&amp;$E$2,'Waste management'!$A:$A&amp;'Waste management'!$B:$B,'Waste management'!N:N)*$E70,"")</f>
        <v/>
      </c>
      <c r="BD70" t="str" cm="1">
        <f t="array" ref="BD70">IFERROR(_xlfn.XLOOKUP(Tool_clean!$G70&amp;$E$2,'Waste management'!$A:$A&amp;'Waste management'!$B:$B,'Waste management'!O:O)*$E70,"")</f>
        <v/>
      </c>
      <c r="BE70" t="str" cm="1">
        <f t="array" ref="BE70">IFERROR(_xlfn.XLOOKUP(Tool_clean!$G70&amp;$E$2,'Waste management'!$A:$A&amp;'Waste management'!$B:$B,'Waste management'!P:P)*$E70,"")</f>
        <v/>
      </c>
      <c r="BF70" t="str" cm="1">
        <f t="array" ref="BF70">IFERROR(_xlfn.XLOOKUP(Tool_clean!$G70&amp;$E$2,'Waste management'!$A:$A&amp;'Waste management'!$B:$B,'Waste management'!Q:Q)*$E70,"")</f>
        <v/>
      </c>
      <c r="BG70" t="str" cm="1">
        <f t="array" ref="BG70">IFERROR(_xlfn.XLOOKUP(Tool_clean!$G70&amp;$E$2,'Waste management'!$A:$A&amp;'Waste management'!$B:$B,'Waste management'!R:R)*$E70,"")</f>
        <v/>
      </c>
      <c r="BH70" t="str">
        <f>IFERROR((L70+AR70+AB70)*_xlfn.XLOOKUP(Tool_clean!BH$4,Monetization_Factors!$A:$A,Monetization_Factors!$D:$D),"")</f>
        <v/>
      </c>
      <c r="BI70" t="str">
        <f>IFERROR((M70+AS70+AC70)*_xlfn.XLOOKUP(Tool_clean!BI$4,Monetization_Factors!$A:$A,Monetization_Factors!$D:$D),"")</f>
        <v/>
      </c>
      <c r="BJ70" t="str">
        <f>IFERROR((N70+AT70+AD70)*_xlfn.XLOOKUP(Tool_clean!BJ$4,Monetization_Factors!$A:$A,Monetization_Factors!$D:$D),"")</f>
        <v/>
      </c>
      <c r="BK70" t="str">
        <f>IFERROR((O70+AU70+AE70)*_xlfn.XLOOKUP(Tool_clean!BK$4,Monetization_Factors!$A:$A,Monetization_Factors!$D:$D),"")</f>
        <v/>
      </c>
      <c r="BL70" t="str">
        <f>IFERROR((P70+AV70+AF70)*_xlfn.XLOOKUP(Tool_clean!BL$4,Monetization_Factors!$A:$A,Monetization_Factors!$D:$D),"")</f>
        <v/>
      </c>
      <c r="BM70" t="str">
        <f>IFERROR((Q70+AW70+AG70)*_xlfn.XLOOKUP(Tool_clean!BM$4,Monetization_Factors!$A:$A,Monetization_Factors!$D:$D),"")</f>
        <v/>
      </c>
      <c r="BN70" t="str">
        <f>IFERROR((R70+AX70+AH70)*_xlfn.XLOOKUP(Tool_clean!BN$4,Monetization_Factors!$A:$A,Monetization_Factors!$D:$D),"")</f>
        <v/>
      </c>
      <c r="BO70" t="str">
        <f>IFERROR((S70+AY70+AI70)*_xlfn.XLOOKUP(Tool_clean!BO$4,Monetization_Factors!$A:$A,Monetization_Factors!$D:$D),"")</f>
        <v/>
      </c>
      <c r="BP70" t="str">
        <f>IFERROR((T70+AZ70+AJ70)*_xlfn.XLOOKUP(Tool_clean!BP$4,Monetization_Factors!$A:$A,Monetization_Factors!$D:$D),"")</f>
        <v/>
      </c>
      <c r="BQ70" t="str">
        <f>IFERROR((U70+BA70+AK70)*_xlfn.XLOOKUP(Tool_clean!BQ$4,Monetization_Factors!$A:$A,Monetization_Factors!$D:$D),"")</f>
        <v/>
      </c>
      <c r="BR70" t="str">
        <f>IFERROR((V70+BB70+AL70)*_xlfn.XLOOKUP(Tool_clean!BR$4,Monetization_Factors!$A:$A,Monetization_Factors!$D:$D),"")</f>
        <v/>
      </c>
      <c r="BS70" t="str">
        <f>IFERROR((W70+BC70+AM70)*_xlfn.XLOOKUP(Tool_clean!BS$4,Monetization_Factors!$A:$A,Monetization_Factors!$D:$D),"")</f>
        <v/>
      </c>
      <c r="BT70" t="str">
        <f>IFERROR((X70+BD70+AN70)*_xlfn.XLOOKUP(Tool_clean!BT$4,Monetization_Factors!$A:$A,Monetization_Factors!$D:$D),"")</f>
        <v/>
      </c>
      <c r="BU70" t="str">
        <f>IFERROR((Y70+BE70+AO70)*_xlfn.XLOOKUP(Tool_clean!BU$4,Monetization_Factors!$A:$A,Monetization_Factors!$D:$D),"")</f>
        <v/>
      </c>
      <c r="BV70" t="str">
        <f>IFERROR((Z70+BF70+AP70)*_xlfn.XLOOKUP(Tool_clean!BV$4,Monetization_Factors!$A:$A,Monetization_Factors!$D:$D),"")</f>
        <v/>
      </c>
      <c r="BW70" t="str">
        <f>IFERROR((AA70+BG70+AQ70)*_xlfn.XLOOKUP(Tool_clean!BW$4,Monetization_Factors!$A:$A,Monetization_Factors!$D:$D),"")</f>
        <v/>
      </c>
      <c r="BX70" s="38" t="str" cm="1">
        <f t="array" ref="BX70">IFERROR(_xlfn.IFS(I70&gt;0,I70*E70,I70="",J70*E70),"")</f>
        <v/>
      </c>
      <c r="BY70" s="38">
        <f t="shared" ref="BY70:BY133" si="101">IFERROR(SUM(BH70:BP70,BS70:BW70),"")</f>
        <v>0</v>
      </c>
      <c r="BZ70" s="38" t="str">
        <f t="shared" ref="BZ70:BZ133" si="102">IFERROR(BY70+BX70,BX70)</f>
        <v/>
      </c>
      <c r="CA70" s="38" t="str">
        <f t="shared" ref="CA70:CA133" si="103">IFERROR(BZ70/$F$2,"")</f>
        <v/>
      </c>
      <c r="CB70" t="str">
        <f t="shared" si="98"/>
        <v/>
      </c>
      <c r="CC70" t="str">
        <f t="shared" si="68"/>
        <v/>
      </c>
      <c r="CD70" t="str">
        <f t="shared" si="69"/>
        <v/>
      </c>
      <c r="CE70" t="str">
        <f t="shared" si="70"/>
        <v/>
      </c>
      <c r="CF70" t="str">
        <f t="shared" si="71"/>
        <v/>
      </c>
      <c r="CG70" t="str">
        <f t="shared" si="72"/>
        <v/>
      </c>
      <c r="CH70" t="str">
        <f t="shared" si="73"/>
        <v/>
      </c>
      <c r="CI70" t="str">
        <f t="shared" si="74"/>
        <v/>
      </c>
      <c r="CJ70" t="str">
        <f t="shared" si="75"/>
        <v/>
      </c>
      <c r="CK70" t="str">
        <f t="shared" si="76"/>
        <v/>
      </c>
      <c r="CL70" t="str">
        <f t="shared" si="77"/>
        <v/>
      </c>
      <c r="CM70" t="str">
        <f t="shared" si="78"/>
        <v/>
      </c>
      <c r="CN70" t="str">
        <f t="shared" si="79"/>
        <v/>
      </c>
      <c r="CO70" t="str">
        <f t="shared" si="80"/>
        <v/>
      </c>
      <c r="CP70" t="str">
        <f t="shared" si="81"/>
        <v/>
      </c>
      <c r="CQ70" t="str">
        <f t="shared" si="82"/>
        <v/>
      </c>
      <c r="CR70" t="str">
        <f t="shared" si="99"/>
        <v/>
      </c>
      <c r="CS70" t="str">
        <f t="shared" si="83"/>
        <v/>
      </c>
      <c r="CT70" t="str">
        <f t="shared" si="84"/>
        <v/>
      </c>
      <c r="CU70" t="str">
        <f t="shared" si="85"/>
        <v/>
      </c>
      <c r="CV70" t="str">
        <f t="shared" si="86"/>
        <v/>
      </c>
      <c r="CW70" t="str">
        <f t="shared" si="87"/>
        <v/>
      </c>
      <c r="CX70" t="str">
        <f t="shared" si="88"/>
        <v/>
      </c>
      <c r="CY70" t="str">
        <f t="shared" si="89"/>
        <v/>
      </c>
      <c r="CZ70" t="str">
        <f t="shared" si="90"/>
        <v/>
      </c>
      <c r="DA70" t="str">
        <f t="shared" si="91"/>
        <v/>
      </c>
      <c r="DB70" t="str">
        <f t="shared" si="92"/>
        <v/>
      </c>
      <c r="DC70" t="str">
        <f t="shared" si="93"/>
        <v/>
      </c>
      <c r="DD70" t="str">
        <f t="shared" si="94"/>
        <v/>
      </c>
      <c r="DE70" t="str">
        <f t="shared" si="95"/>
        <v/>
      </c>
      <c r="DF70" t="str">
        <f t="shared" si="96"/>
        <v/>
      </c>
      <c r="DG70" t="str">
        <f t="shared" si="97"/>
        <v/>
      </c>
      <c r="DH70" s="5" t="str">
        <f>IFERROR((CR70*$B$2*(1-$H70)*('CAR.CAP_per person'!B$2))/(_xlfn.XLOOKUP($E$2,EU_countries_GDP!$A$2:$A$29,EU_countries_GDP!$E$2:$E$29)),"")</f>
        <v/>
      </c>
      <c r="DI70" s="5" t="str">
        <f>IFERROR((CS70*$B$2*(1-$H70)*('CAR.CAP_per person'!C$2))/(_xlfn.XLOOKUP($E$2,EU_countries_GDP!$A$2:$A$29,EU_countries_GDP!$E$2:$E$29)),"")</f>
        <v/>
      </c>
      <c r="DJ70" s="5" t="str">
        <f>IFERROR((CT70*$B$2*(1-$H70)*('CAR.CAP_per person'!D$2))/(_xlfn.XLOOKUP($E$2,EU_countries_GDP!$A$2:$A$29,EU_countries_GDP!$E$2:$E$29)),"")</f>
        <v/>
      </c>
      <c r="DK70" s="5" t="str">
        <f>IFERROR((CU70*$B$2*(1-$H70)*('CAR.CAP_per person'!E$2))/(_xlfn.XLOOKUP($E$2,EU_countries_GDP!$A$2:$A$29,EU_countries_GDP!$E$2:$E$29)),"")</f>
        <v/>
      </c>
      <c r="DL70" s="5" t="str">
        <f>IFERROR((CV70*$B$2*(1-$H70)*('CAR.CAP_per person'!F$2))/(_xlfn.XLOOKUP($E$2,EU_countries_GDP!$A$2:$A$29,EU_countries_GDP!$E$2:$E$29)),"")</f>
        <v/>
      </c>
      <c r="DM70" s="5" t="str">
        <f>IFERROR((CW70*$B$2*(1-$H70)*('CAR.CAP_per person'!G$2))/(_xlfn.XLOOKUP($E$2,EU_countries_GDP!$A$2:$A$29,EU_countries_GDP!$E$2:$E$29)),"")</f>
        <v/>
      </c>
      <c r="DN70" s="5" t="str">
        <f>IFERROR((CX70*$B$2*(1-$H70)*('CAR.CAP_per person'!H$2))/(_xlfn.XLOOKUP($E$2,EU_countries_GDP!$A$2:$A$29,EU_countries_GDP!$E$2:$E$29)),"")</f>
        <v/>
      </c>
      <c r="DO70" s="5" t="str">
        <f>IFERROR((CY70*$B$2*(1-$H70)*('CAR.CAP_per person'!I$2))/(_xlfn.XLOOKUP($E$2,EU_countries_GDP!$A$2:$A$29,EU_countries_GDP!$E$2:$E$29)),"")</f>
        <v/>
      </c>
      <c r="DP70" s="5" t="str">
        <f>IFERROR((CZ70*$B$2*(1-$H70)*('CAR.CAP_per person'!J$2))/(_xlfn.XLOOKUP($E$2,EU_countries_GDP!$A$2:$A$29,EU_countries_GDP!$E$2:$E$29)),"")</f>
        <v/>
      </c>
      <c r="DQ70" s="5" t="str">
        <f>IFERROR((DA70*$B$2*(1-$H70)*('CAR.CAP_per person'!K$2))/(_xlfn.XLOOKUP($E$2,EU_countries_GDP!$A$2:$A$29,EU_countries_GDP!$E$2:$E$29)),"")</f>
        <v/>
      </c>
      <c r="DR70" s="5" t="str">
        <f>IFERROR((DB70*$B$2*(1-$H70)*('CAR.CAP_per person'!L$2))/(_xlfn.XLOOKUP($E$2,EU_countries_GDP!$A$2:$A$29,EU_countries_GDP!$E$2:$E$29)),"")</f>
        <v/>
      </c>
      <c r="DS70" s="5" t="str">
        <f>IFERROR((DC70*$B$2*(1-$H70)*('CAR.CAP_per person'!M$2))/(_xlfn.XLOOKUP($E$2,EU_countries_GDP!$A$2:$A$29,EU_countries_GDP!$E$2:$E$29)),"")</f>
        <v/>
      </c>
      <c r="DT70" s="5" t="str">
        <f>IFERROR((DD70*$B$2*(1-$H70)*('CAR.CAP_per person'!N$2))/(_xlfn.XLOOKUP($E$2,EU_countries_GDP!$A$2:$A$29,EU_countries_GDP!$E$2:$E$29)),"")</f>
        <v/>
      </c>
      <c r="DU70" s="5" t="str">
        <f>IFERROR((DE70*$B$2*(1-$H70)*('CAR.CAP_per person'!O$2))/(_xlfn.XLOOKUP($E$2,EU_countries_GDP!$A$2:$A$29,EU_countries_GDP!$E$2:$E$29)),"")</f>
        <v/>
      </c>
      <c r="DV70" s="5" t="str">
        <f>IFERROR((DF70*$B$2*(1-$H70)*('CAR.CAP_per person'!P$2))/(_xlfn.XLOOKUP($E$2,EU_countries_GDP!$A$2:$A$29,EU_countries_GDP!$E$2:$E$29)),"")</f>
        <v/>
      </c>
      <c r="DW70" s="5" t="str">
        <f>IFERROR((DG70*$B$2*(1-$H70)*('CAR.CAP_per person'!Q$2))/(_xlfn.XLOOKUP($E$2,EU_countries_GDP!$A$2:$A$29,EU_countries_GDP!$E$2:$E$29)),"")</f>
        <v/>
      </c>
    </row>
    <row r="71" spans="2:127">
      <c r="B71" t="str">
        <f>_xlfn.XLOOKUP(D71,Table5[Ingredient],Table5[Category],"",FALSE)</f>
        <v/>
      </c>
      <c r="C71" s="33"/>
      <c r="D71" s="33"/>
      <c r="E71" s="33"/>
      <c r="F71" s="33"/>
      <c r="G71" s="33"/>
      <c r="H71" s="33"/>
      <c r="I71" s="33"/>
      <c r="J71" s="37" t="str">
        <f>IFERROR(INDEX('AveragePrices&amp;Codes'!G:AG, MATCH($D71, 'AveragePrices&amp;Codes'!$A:$A, 0), MATCH(Tool_clean!$E$2, 'AveragePrices&amp;Codes'!$G$1:$AG$1, 0)),"")</f>
        <v/>
      </c>
      <c r="K71" s="37" t="str">
        <f t="shared" si="100"/>
        <v/>
      </c>
      <c r="L71">
        <f>IFERROR(IF($F71="Raw",_xlfn.XLOOKUP(_xlfn.XLOOKUP(Tool_clean!$D71,'AveragePrices&amp;Codes'!$A:$A,'AveragePrices&amp;Codes'!$B:$B),AGRIBALYSE_Raw!$B:$B,AGRIBALYSE_Raw!O:O)*$E71,_xlfn.XLOOKUP(_xlfn.XLOOKUP(Tool_clean!$D71,'AveragePrices&amp;Codes'!$A:$A,'AveragePrices&amp;Codes'!$B:$B),AGRIBALYSE_Cooked!$C:$C,AGRIBALYSE_Cooked!P:P)*$E71),"")</f>
        <v>0</v>
      </c>
      <c r="M71">
        <f>IFERROR(IF($F71="Raw",_xlfn.XLOOKUP(_xlfn.XLOOKUP(Tool_clean!$D71,'AveragePrices&amp;Codes'!$A:$A,'AveragePrices&amp;Codes'!$B:$B),AGRIBALYSE_Raw!$B:$B,AGRIBALYSE_Raw!P:P)*$E71,_xlfn.XLOOKUP(_xlfn.XLOOKUP(Tool_clean!$D71,'AveragePrices&amp;Codes'!$A:$A,'AveragePrices&amp;Codes'!$B:$B),AGRIBALYSE_Cooked!$C:$C,AGRIBALYSE_Cooked!Q:Q)*$E71),"")</f>
        <v>0</v>
      </c>
      <c r="N71">
        <f>IFERROR(IF($F71="Raw",_xlfn.XLOOKUP(_xlfn.XLOOKUP(Tool_clean!$D71,'AveragePrices&amp;Codes'!$A:$A,'AveragePrices&amp;Codes'!$B:$B),AGRIBALYSE_Raw!$B:$B,AGRIBALYSE_Raw!Q:Q)*$E71,_xlfn.XLOOKUP(_xlfn.XLOOKUP(Tool_clean!$D71,'AveragePrices&amp;Codes'!$A:$A,'AveragePrices&amp;Codes'!$B:$B),AGRIBALYSE_Cooked!$C:$C,AGRIBALYSE_Cooked!R:R)*$E71),"")</f>
        <v>0</v>
      </c>
      <c r="O71">
        <f>IFERROR(IF($F71="Raw",_xlfn.XLOOKUP(_xlfn.XLOOKUP(Tool_clean!$D71,'AveragePrices&amp;Codes'!$A:$A,'AveragePrices&amp;Codes'!$B:$B),AGRIBALYSE_Raw!$B:$B,AGRIBALYSE_Raw!R:R)*$E71,_xlfn.XLOOKUP(_xlfn.XLOOKUP(Tool_clean!$D71,'AveragePrices&amp;Codes'!$A:$A,'AveragePrices&amp;Codes'!$B:$B),AGRIBALYSE_Cooked!$C:$C,AGRIBALYSE_Cooked!S:S)*$E71),"")</f>
        <v>0</v>
      </c>
      <c r="P71">
        <f>IFERROR(IF($F71="Raw",_xlfn.XLOOKUP(_xlfn.XLOOKUP(Tool_clean!$D71,'AveragePrices&amp;Codes'!$A:$A,'AveragePrices&amp;Codes'!$B:$B),AGRIBALYSE_Raw!$B:$B,AGRIBALYSE_Raw!S:S)*$E71,_xlfn.XLOOKUP(_xlfn.XLOOKUP(Tool_clean!$D71,'AveragePrices&amp;Codes'!$A:$A,'AveragePrices&amp;Codes'!$B:$B),AGRIBALYSE_Cooked!$C:$C,AGRIBALYSE_Cooked!T:T)*$E71),"")</f>
        <v>0</v>
      </c>
      <c r="Q71">
        <f>IFERROR(IF($F71="Raw",_xlfn.XLOOKUP(_xlfn.XLOOKUP(Tool_clean!$D71,'AveragePrices&amp;Codes'!$A:$A,'AveragePrices&amp;Codes'!$B:$B),AGRIBALYSE_Raw!$B:$B,AGRIBALYSE_Raw!T:T)*$E71,_xlfn.XLOOKUP(_xlfn.XLOOKUP(Tool_clean!$D71,'AveragePrices&amp;Codes'!$A:$A,'AveragePrices&amp;Codes'!$B:$B),AGRIBALYSE_Cooked!$C:$C,AGRIBALYSE_Cooked!U:U)*$E71),"")</f>
        <v>0</v>
      </c>
      <c r="R71">
        <f>IFERROR(IF($F71="Raw",_xlfn.XLOOKUP(_xlfn.XLOOKUP(Tool_clean!$D71,'AveragePrices&amp;Codes'!$A:$A,'AveragePrices&amp;Codes'!$B:$B),AGRIBALYSE_Raw!$B:$B,AGRIBALYSE_Raw!U:U)*$E71,_xlfn.XLOOKUP(_xlfn.XLOOKUP(Tool_clean!$D71,'AveragePrices&amp;Codes'!$A:$A,'AveragePrices&amp;Codes'!$B:$B),AGRIBALYSE_Cooked!$C:$C,AGRIBALYSE_Cooked!V:V)*$E71),"")</f>
        <v>0</v>
      </c>
      <c r="S71">
        <f>IFERROR(IF($F71="Raw",_xlfn.XLOOKUP(_xlfn.XLOOKUP(Tool_clean!$D71,'AveragePrices&amp;Codes'!$A:$A,'AveragePrices&amp;Codes'!$B:$B),AGRIBALYSE_Raw!$B:$B,AGRIBALYSE_Raw!V:V)*$E71,_xlfn.XLOOKUP(_xlfn.XLOOKUP(Tool_clean!$D71,'AveragePrices&amp;Codes'!$A:$A,'AveragePrices&amp;Codes'!$B:$B),AGRIBALYSE_Cooked!$C:$C,AGRIBALYSE_Cooked!W:W)*$E71),"")</f>
        <v>0</v>
      </c>
      <c r="T71">
        <f>IFERROR(IF($F71="Raw",_xlfn.XLOOKUP(_xlfn.XLOOKUP(Tool_clean!$D71,'AveragePrices&amp;Codes'!$A:$A,'AveragePrices&amp;Codes'!$B:$B),AGRIBALYSE_Raw!$B:$B,AGRIBALYSE_Raw!W:W)*$E71,_xlfn.XLOOKUP(_xlfn.XLOOKUP(Tool_clean!$D71,'AveragePrices&amp;Codes'!$A:$A,'AveragePrices&amp;Codes'!$B:$B),AGRIBALYSE_Cooked!$C:$C,AGRIBALYSE_Cooked!X:X)*$E71),"")</f>
        <v>0</v>
      </c>
      <c r="U71">
        <f>IFERROR(IF($F71="Raw",_xlfn.XLOOKUP(_xlfn.XLOOKUP(Tool_clean!$D71,'AveragePrices&amp;Codes'!$A:$A,'AveragePrices&amp;Codes'!$B:$B),AGRIBALYSE_Raw!$B:$B,AGRIBALYSE_Raw!X:X)*$E71,_xlfn.XLOOKUP(_xlfn.XLOOKUP(Tool_clean!$D71,'AveragePrices&amp;Codes'!$A:$A,'AveragePrices&amp;Codes'!$B:$B),AGRIBALYSE_Cooked!$C:$C,AGRIBALYSE_Cooked!Y:Y)*$E71),"")</f>
        <v>0</v>
      </c>
      <c r="V71">
        <f>IFERROR(IF($F71="Raw",_xlfn.XLOOKUP(_xlfn.XLOOKUP(Tool_clean!$D71,'AveragePrices&amp;Codes'!$A:$A,'AveragePrices&amp;Codes'!$B:$B),AGRIBALYSE_Raw!$B:$B,AGRIBALYSE_Raw!Y:Y)*$E71,_xlfn.XLOOKUP(_xlfn.XLOOKUP(Tool_clean!$D71,'AveragePrices&amp;Codes'!$A:$A,'AveragePrices&amp;Codes'!$B:$B),AGRIBALYSE_Cooked!$C:$C,AGRIBALYSE_Cooked!Z:Z)*$E71),"")</f>
        <v>0</v>
      </c>
      <c r="W71">
        <f>IFERROR(IF($F71="Raw",_xlfn.XLOOKUP(_xlfn.XLOOKUP(Tool_clean!$D71,'AveragePrices&amp;Codes'!$A:$A,'AveragePrices&amp;Codes'!$B:$B),AGRIBALYSE_Raw!$B:$B,AGRIBALYSE_Raw!Z:Z)*$E71,_xlfn.XLOOKUP(_xlfn.XLOOKUP(Tool_clean!$D71,'AveragePrices&amp;Codes'!$A:$A,'AveragePrices&amp;Codes'!$B:$B),AGRIBALYSE_Cooked!$C:$C,AGRIBALYSE_Cooked!AA:AA)*$E71),"")</f>
        <v>0</v>
      </c>
      <c r="X71">
        <f>IFERROR(IF($F71="Raw",_xlfn.XLOOKUP(_xlfn.XLOOKUP(Tool_clean!$D71,'AveragePrices&amp;Codes'!$A:$A,'AveragePrices&amp;Codes'!$B:$B),AGRIBALYSE_Raw!$B:$B,AGRIBALYSE_Raw!AA:AA)*$E71,_xlfn.XLOOKUP(_xlfn.XLOOKUP(Tool_clean!$D71,'AveragePrices&amp;Codes'!$A:$A,'AveragePrices&amp;Codes'!$B:$B),AGRIBALYSE_Cooked!$C:$C,AGRIBALYSE_Cooked!AB:AB)*$E71),"")</f>
        <v>0</v>
      </c>
      <c r="Y71">
        <f>IFERROR(IF($F71="Raw",_xlfn.XLOOKUP(_xlfn.XLOOKUP(Tool_clean!$D71,'AveragePrices&amp;Codes'!$A:$A,'AveragePrices&amp;Codes'!$B:$B),AGRIBALYSE_Raw!$B:$B,AGRIBALYSE_Raw!AB:AB)*$E71,_xlfn.XLOOKUP(_xlfn.XLOOKUP(Tool_clean!$D71,'AveragePrices&amp;Codes'!$A:$A,'AveragePrices&amp;Codes'!$B:$B),AGRIBALYSE_Cooked!$C:$C,AGRIBALYSE_Cooked!AC:AC)*$E71),"")</f>
        <v>0</v>
      </c>
      <c r="Z71">
        <f>IFERROR(IF($F71="Raw",_xlfn.XLOOKUP(_xlfn.XLOOKUP(Tool_clean!$D71,'AveragePrices&amp;Codes'!$A:$A,'AveragePrices&amp;Codes'!$B:$B),AGRIBALYSE_Raw!$B:$B,AGRIBALYSE_Raw!AC:AC)*$E71,_xlfn.XLOOKUP(_xlfn.XLOOKUP(Tool_clean!$D71,'AveragePrices&amp;Codes'!$A:$A,'AveragePrices&amp;Codes'!$B:$B),AGRIBALYSE_Cooked!$C:$C,AGRIBALYSE_Cooked!AD:AD)*$E71),"")</f>
        <v>0</v>
      </c>
      <c r="AA71">
        <f>IFERROR(IF($F71="Raw",_xlfn.XLOOKUP(_xlfn.XLOOKUP(Tool_clean!$D71,'AveragePrices&amp;Codes'!$A:$A,'AveragePrices&amp;Codes'!$B:$B),AGRIBALYSE_Raw!$B:$B,AGRIBALYSE_Raw!AD:AD)*$E71,_xlfn.XLOOKUP(_xlfn.XLOOKUP(Tool_clean!$D71,'AveragePrices&amp;Codes'!$A:$A,'AveragePrices&amp;Codes'!$B:$B),AGRIBALYSE_Cooked!$C:$C,AGRIBALYSE_Cooked!AE:AE)*$E71),"")</f>
        <v>0</v>
      </c>
      <c r="AB71" t="str" cm="1">
        <f t="array" ref="AB71">IFERROR(_xlfn.XLOOKUP(Tool_clean!$F71&amp;$E$2,'Cooking methods'!$A:$A&amp;'Cooking methods'!$B:$B,'Cooking methods'!C:C)*$E71,"")</f>
        <v/>
      </c>
      <c r="AC71" t="str" cm="1">
        <f t="array" ref="AC71">IFERROR(_xlfn.XLOOKUP(Tool_clean!$F71&amp;$E$2,'Cooking methods'!$A:$A&amp;'Cooking methods'!$B:$B,'Cooking methods'!D:D)*$E71,"")</f>
        <v/>
      </c>
      <c r="AD71" t="str" cm="1">
        <f t="array" ref="AD71">IFERROR(_xlfn.XLOOKUP(Tool_clean!$F71&amp;$E$2,'Cooking methods'!$A:$A&amp;'Cooking methods'!$B:$B,'Cooking methods'!E:E)*$E71,"")</f>
        <v/>
      </c>
      <c r="AE71" t="str" cm="1">
        <f t="array" ref="AE71">IFERROR(_xlfn.XLOOKUP(Tool_clean!$F71&amp;$E$2,'Cooking methods'!$A:$A&amp;'Cooking methods'!$B:$B,'Cooking methods'!F:F)*$E71,"")</f>
        <v/>
      </c>
      <c r="AF71" t="str" cm="1">
        <f t="array" ref="AF71">IFERROR(_xlfn.XLOOKUP(Tool_clean!$F71&amp;$E$2,'Cooking methods'!$A:$A&amp;'Cooking methods'!$B:$B,'Cooking methods'!G:G)*$E71,"")</f>
        <v/>
      </c>
      <c r="AG71" t="str" cm="1">
        <f t="array" ref="AG71">IFERROR(_xlfn.XLOOKUP(Tool_clean!$F71&amp;$E$2,'Cooking methods'!$A:$A&amp;'Cooking methods'!$B:$B,'Cooking methods'!H:H)*$E71,"")</f>
        <v/>
      </c>
      <c r="AH71" t="str" cm="1">
        <f t="array" ref="AH71">IFERROR(_xlfn.XLOOKUP(Tool_clean!$F71&amp;$E$2,'Cooking methods'!$A:$A&amp;'Cooking methods'!$B:$B,'Cooking methods'!I:I)*$E71,"")</f>
        <v/>
      </c>
      <c r="AI71" t="str" cm="1">
        <f t="array" ref="AI71">IFERROR(_xlfn.XLOOKUP(Tool_clean!$F71&amp;$E$2,'Cooking methods'!$A:$A&amp;'Cooking methods'!$B:$B,'Cooking methods'!J:J)*$E71,"")</f>
        <v/>
      </c>
      <c r="AJ71" t="str" cm="1">
        <f t="array" ref="AJ71">IFERROR(_xlfn.XLOOKUP(Tool_clean!$F71&amp;$E$2,'Cooking methods'!$A:$A&amp;'Cooking methods'!$B:$B,'Cooking methods'!K:K)*$E71,"")</f>
        <v/>
      </c>
      <c r="AK71" t="str" cm="1">
        <f t="array" ref="AK71">IFERROR(_xlfn.XLOOKUP(Tool_clean!$F71&amp;$E$2,'Cooking methods'!$A:$A&amp;'Cooking methods'!$B:$B,'Cooking methods'!L:L)*$E71,"")</f>
        <v/>
      </c>
      <c r="AL71" t="str" cm="1">
        <f t="array" ref="AL71">IFERROR(_xlfn.XLOOKUP(Tool_clean!$F71&amp;$E$2,'Cooking methods'!$A:$A&amp;'Cooking methods'!$B:$B,'Cooking methods'!M:M)*$E71,"")</f>
        <v/>
      </c>
      <c r="AM71" t="str" cm="1">
        <f t="array" ref="AM71">IFERROR(_xlfn.XLOOKUP(Tool_clean!$F71&amp;$E$2,'Cooking methods'!$A:$A&amp;'Cooking methods'!$B:$B,'Cooking methods'!N:N)*$E71,"")</f>
        <v/>
      </c>
      <c r="AN71" t="str" cm="1">
        <f t="array" ref="AN71">IFERROR(_xlfn.XLOOKUP(Tool_clean!$F71&amp;$E$2,'Cooking methods'!$A:$A&amp;'Cooking methods'!$B:$B,'Cooking methods'!O:O)*$E71,"")</f>
        <v/>
      </c>
      <c r="AO71" t="str" cm="1">
        <f t="array" ref="AO71">IFERROR(_xlfn.XLOOKUP(Tool_clean!$F71&amp;$E$2,'Cooking methods'!$A:$A&amp;'Cooking methods'!$B:$B,'Cooking methods'!P:P)*$E71,"")</f>
        <v/>
      </c>
      <c r="AP71" t="str" cm="1">
        <f t="array" ref="AP71">IFERROR(_xlfn.XLOOKUP(Tool_clean!$F71&amp;$E$2,'Cooking methods'!$A:$A&amp;'Cooking methods'!$B:$B,'Cooking methods'!Q:Q)*$E71,"")</f>
        <v/>
      </c>
      <c r="AQ71" t="str" cm="1">
        <f t="array" ref="AQ71">IFERROR(_xlfn.XLOOKUP(Tool_clean!$F71&amp;$E$2,'Cooking methods'!$A:$A&amp;'Cooking methods'!$B:$B,'Cooking methods'!R:R)*$E71,"")</f>
        <v/>
      </c>
      <c r="AR71" t="str" cm="1">
        <f t="array" ref="AR71">IFERROR(_xlfn.XLOOKUP(Tool_clean!$G71&amp;$E$2,'Waste management'!$A:$A&amp;'Waste management'!$B:$B,'Waste management'!C:C)*$E71,"")</f>
        <v/>
      </c>
      <c r="AS71" t="str" cm="1">
        <f t="array" ref="AS71">IFERROR(_xlfn.XLOOKUP(Tool_clean!$G71&amp;$E$2,'Waste management'!$A:$A&amp;'Waste management'!$B:$B,'Waste management'!D:D)*$E71,"")</f>
        <v/>
      </c>
      <c r="AT71" t="str" cm="1">
        <f t="array" ref="AT71">IFERROR(_xlfn.XLOOKUP(Tool_clean!$G71&amp;$E$2,'Waste management'!$A:$A&amp;'Waste management'!$B:$B,'Waste management'!E:E)*$E71,"")</f>
        <v/>
      </c>
      <c r="AU71" t="str" cm="1">
        <f t="array" ref="AU71">IFERROR(_xlfn.XLOOKUP(Tool_clean!$G71&amp;$E$2,'Waste management'!$A:$A&amp;'Waste management'!$B:$B,'Waste management'!F:F)*$E71,"")</f>
        <v/>
      </c>
      <c r="AV71" t="str" cm="1">
        <f t="array" ref="AV71">IFERROR(_xlfn.XLOOKUP(Tool_clean!$G71&amp;$E$2,'Waste management'!$A:$A&amp;'Waste management'!$B:$B,'Waste management'!G:G)*$E71,"")</f>
        <v/>
      </c>
      <c r="AW71" t="str" cm="1">
        <f t="array" ref="AW71">IFERROR(_xlfn.XLOOKUP(Tool_clean!$G71&amp;$E$2,'Waste management'!$A:$A&amp;'Waste management'!$B:$B,'Waste management'!H:H)*$E71,"")</f>
        <v/>
      </c>
      <c r="AX71" t="str" cm="1">
        <f t="array" ref="AX71">IFERROR(_xlfn.XLOOKUP(Tool_clean!$G71&amp;$E$2,'Waste management'!$A:$A&amp;'Waste management'!$B:$B,'Waste management'!I:I)*$E71,"")</f>
        <v/>
      </c>
      <c r="AY71" t="str" cm="1">
        <f t="array" ref="AY71">IFERROR(_xlfn.XLOOKUP(Tool_clean!$G71&amp;$E$2,'Waste management'!$A:$A&amp;'Waste management'!$B:$B,'Waste management'!J:J)*$E71,"")</f>
        <v/>
      </c>
      <c r="AZ71" t="str" cm="1">
        <f t="array" ref="AZ71">IFERROR(_xlfn.XLOOKUP(Tool_clean!$G71&amp;$E$2,'Waste management'!$A:$A&amp;'Waste management'!$B:$B,'Waste management'!K:K)*$E71,"")</f>
        <v/>
      </c>
      <c r="BA71" t="str" cm="1">
        <f t="array" ref="BA71">IFERROR(_xlfn.XLOOKUP(Tool_clean!$G71&amp;$E$2,'Waste management'!$A:$A&amp;'Waste management'!$B:$B,'Waste management'!L:L)*$E71,"")</f>
        <v/>
      </c>
      <c r="BB71" t="str" cm="1">
        <f t="array" ref="BB71">IFERROR(_xlfn.XLOOKUP(Tool_clean!$G71&amp;$E$2,'Waste management'!$A:$A&amp;'Waste management'!$B:$B,'Waste management'!M:M)*$E71,"")</f>
        <v/>
      </c>
      <c r="BC71" t="str" cm="1">
        <f t="array" ref="BC71">IFERROR(_xlfn.XLOOKUP(Tool_clean!$G71&amp;$E$2,'Waste management'!$A:$A&amp;'Waste management'!$B:$B,'Waste management'!N:N)*$E71,"")</f>
        <v/>
      </c>
      <c r="BD71" t="str" cm="1">
        <f t="array" ref="BD71">IFERROR(_xlfn.XLOOKUP(Tool_clean!$G71&amp;$E$2,'Waste management'!$A:$A&amp;'Waste management'!$B:$B,'Waste management'!O:O)*$E71,"")</f>
        <v/>
      </c>
      <c r="BE71" t="str" cm="1">
        <f t="array" ref="BE71">IFERROR(_xlfn.XLOOKUP(Tool_clean!$G71&amp;$E$2,'Waste management'!$A:$A&amp;'Waste management'!$B:$B,'Waste management'!P:P)*$E71,"")</f>
        <v/>
      </c>
      <c r="BF71" t="str" cm="1">
        <f t="array" ref="BF71">IFERROR(_xlfn.XLOOKUP(Tool_clean!$G71&amp;$E$2,'Waste management'!$A:$A&amp;'Waste management'!$B:$B,'Waste management'!Q:Q)*$E71,"")</f>
        <v/>
      </c>
      <c r="BG71" t="str" cm="1">
        <f t="array" ref="BG71">IFERROR(_xlfn.XLOOKUP(Tool_clean!$G71&amp;$E$2,'Waste management'!$A:$A&amp;'Waste management'!$B:$B,'Waste management'!R:R)*$E71,"")</f>
        <v/>
      </c>
      <c r="BH71" t="str">
        <f>IFERROR((L71+AR71+AB71)*_xlfn.XLOOKUP(Tool_clean!BH$4,Monetization_Factors!$A:$A,Monetization_Factors!$D:$D),"")</f>
        <v/>
      </c>
      <c r="BI71" t="str">
        <f>IFERROR((M71+AS71+AC71)*_xlfn.XLOOKUP(Tool_clean!BI$4,Monetization_Factors!$A:$A,Monetization_Factors!$D:$D),"")</f>
        <v/>
      </c>
      <c r="BJ71" t="str">
        <f>IFERROR((N71+AT71+AD71)*_xlfn.XLOOKUP(Tool_clean!BJ$4,Monetization_Factors!$A:$A,Monetization_Factors!$D:$D),"")</f>
        <v/>
      </c>
      <c r="BK71" t="str">
        <f>IFERROR((O71+AU71+AE71)*_xlfn.XLOOKUP(Tool_clean!BK$4,Monetization_Factors!$A:$A,Monetization_Factors!$D:$D),"")</f>
        <v/>
      </c>
      <c r="BL71" t="str">
        <f>IFERROR((P71+AV71+AF71)*_xlfn.XLOOKUP(Tool_clean!BL$4,Monetization_Factors!$A:$A,Monetization_Factors!$D:$D),"")</f>
        <v/>
      </c>
      <c r="BM71" t="str">
        <f>IFERROR((Q71+AW71+AG71)*_xlfn.XLOOKUP(Tool_clean!BM$4,Monetization_Factors!$A:$A,Monetization_Factors!$D:$D),"")</f>
        <v/>
      </c>
      <c r="BN71" t="str">
        <f>IFERROR((R71+AX71+AH71)*_xlfn.XLOOKUP(Tool_clean!BN$4,Monetization_Factors!$A:$A,Monetization_Factors!$D:$D),"")</f>
        <v/>
      </c>
      <c r="BO71" t="str">
        <f>IFERROR((S71+AY71+AI71)*_xlfn.XLOOKUP(Tool_clean!BO$4,Monetization_Factors!$A:$A,Monetization_Factors!$D:$D),"")</f>
        <v/>
      </c>
      <c r="BP71" t="str">
        <f>IFERROR((T71+AZ71+AJ71)*_xlfn.XLOOKUP(Tool_clean!BP$4,Monetization_Factors!$A:$A,Monetization_Factors!$D:$D),"")</f>
        <v/>
      </c>
      <c r="BQ71" t="str">
        <f>IFERROR((U71+BA71+AK71)*_xlfn.XLOOKUP(Tool_clean!BQ$4,Monetization_Factors!$A:$A,Monetization_Factors!$D:$D),"")</f>
        <v/>
      </c>
      <c r="BR71" t="str">
        <f>IFERROR((V71+BB71+AL71)*_xlfn.XLOOKUP(Tool_clean!BR$4,Monetization_Factors!$A:$A,Monetization_Factors!$D:$D),"")</f>
        <v/>
      </c>
      <c r="BS71" t="str">
        <f>IFERROR((W71+BC71+AM71)*_xlfn.XLOOKUP(Tool_clean!BS$4,Monetization_Factors!$A:$A,Monetization_Factors!$D:$D),"")</f>
        <v/>
      </c>
      <c r="BT71" t="str">
        <f>IFERROR((X71+BD71+AN71)*_xlfn.XLOOKUP(Tool_clean!BT$4,Monetization_Factors!$A:$A,Monetization_Factors!$D:$D),"")</f>
        <v/>
      </c>
      <c r="BU71" t="str">
        <f>IFERROR((Y71+BE71+AO71)*_xlfn.XLOOKUP(Tool_clean!BU$4,Monetization_Factors!$A:$A,Monetization_Factors!$D:$D),"")</f>
        <v/>
      </c>
      <c r="BV71" t="str">
        <f>IFERROR((Z71+BF71+AP71)*_xlfn.XLOOKUP(Tool_clean!BV$4,Monetization_Factors!$A:$A,Monetization_Factors!$D:$D),"")</f>
        <v/>
      </c>
      <c r="BW71" t="str">
        <f>IFERROR((AA71+BG71+AQ71)*_xlfn.XLOOKUP(Tool_clean!BW$4,Monetization_Factors!$A:$A,Monetization_Factors!$D:$D),"")</f>
        <v/>
      </c>
      <c r="BX71" s="38" t="str" cm="1">
        <f t="array" ref="BX71">IFERROR(_xlfn.IFS(I71&gt;0,I71*E71,I71="",J71*E71),"")</f>
        <v/>
      </c>
      <c r="BY71" s="38">
        <f t="shared" si="101"/>
        <v>0</v>
      </c>
      <c r="BZ71" s="38" t="str">
        <f t="shared" si="102"/>
        <v/>
      </c>
      <c r="CA71" s="38" t="str">
        <f t="shared" si="103"/>
        <v/>
      </c>
      <c r="CB71" t="str">
        <f t="shared" si="98"/>
        <v/>
      </c>
      <c r="CC71" t="str">
        <f t="shared" si="68"/>
        <v/>
      </c>
      <c r="CD71" t="str">
        <f t="shared" si="69"/>
        <v/>
      </c>
      <c r="CE71" t="str">
        <f t="shared" si="70"/>
        <v/>
      </c>
      <c r="CF71" t="str">
        <f t="shared" si="71"/>
        <v/>
      </c>
      <c r="CG71" t="str">
        <f t="shared" si="72"/>
        <v/>
      </c>
      <c r="CH71" t="str">
        <f t="shared" si="73"/>
        <v/>
      </c>
      <c r="CI71" t="str">
        <f t="shared" si="74"/>
        <v/>
      </c>
      <c r="CJ71" t="str">
        <f t="shared" si="75"/>
        <v/>
      </c>
      <c r="CK71" t="str">
        <f t="shared" si="76"/>
        <v/>
      </c>
      <c r="CL71" t="str">
        <f t="shared" si="77"/>
        <v/>
      </c>
      <c r="CM71" t="str">
        <f t="shared" si="78"/>
        <v/>
      </c>
      <c r="CN71" t="str">
        <f t="shared" si="79"/>
        <v/>
      </c>
      <c r="CO71" t="str">
        <f t="shared" si="80"/>
        <v/>
      </c>
      <c r="CP71" t="str">
        <f t="shared" si="81"/>
        <v/>
      </c>
      <c r="CQ71" t="str">
        <f t="shared" si="82"/>
        <v/>
      </c>
      <c r="CR71" t="str">
        <f t="shared" si="99"/>
        <v/>
      </c>
      <c r="CS71" t="str">
        <f t="shared" si="83"/>
        <v/>
      </c>
      <c r="CT71" t="str">
        <f t="shared" si="84"/>
        <v/>
      </c>
      <c r="CU71" t="str">
        <f t="shared" si="85"/>
        <v/>
      </c>
      <c r="CV71" t="str">
        <f t="shared" si="86"/>
        <v/>
      </c>
      <c r="CW71" t="str">
        <f t="shared" si="87"/>
        <v/>
      </c>
      <c r="CX71" t="str">
        <f t="shared" si="88"/>
        <v/>
      </c>
      <c r="CY71" t="str">
        <f t="shared" si="89"/>
        <v/>
      </c>
      <c r="CZ71" t="str">
        <f t="shared" si="90"/>
        <v/>
      </c>
      <c r="DA71" t="str">
        <f t="shared" si="91"/>
        <v/>
      </c>
      <c r="DB71" t="str">
        <f t="shared" si="92"/>
        <v/>
      </c>
      <c r="DC71" t="str">
        <f t="shared" si="93"/>
        <v/>
      </c>
      <c r="DD71" t="str">
        <f t="shared" si="94"/>
        <v/>
      </c>
      <c r="DE71" t="str">
        <f t="shared" si="95"/>
        <v/>
      </c>
      <c r="DF71" t="str">
        <f t="shared" si="96"/>
        <v/>
      </c>
      <c r="DG71" t="str">
        <f t="shared" si="97"/>
        <v/>
      </c>
      <c r="DH71" s="5" t="str">
        <f>IFERROR((CR71*$B$2*(1-$H71)*('CAR.CAP_per person'!B$2))/(_xlfn.XLOOKUP($E$2,EU_countries_GDP!$A$2:$A$29,EU_countries_GDP!$E$2:$E$29)),"")</f>
        <v/>
      </c>
      <c r="DI71" s="5" t="str">
        <f>IFERROR((CS71*$B$2*(1-$H71)*('CAR.CAP_per person'!C$2))/(_xlfn.XLOOKUP($E$2,EU_countries_GDP!$A$2:$A$29,EU_countries_GDP!$E$2:$E$29)),"")</f>
        <v/>
      </c>
      <c r="DJ71" s="5" t="str">
        <f>IFERROR((CT71*$B$2*(1-$H71)*('CAR.CAP_per person'!D$2))/(_xlfn.XLOOKUP($E$2,EU_countries_GDP!$A$2:$A$29,EU_countries_GDP!$E$2:$E$29)),"")</f>
        <v/>
      </c>
      <c r="DK71" s="5" t="str">
        <f>IFERROR((CU71*$B$2*(1-$H71)*('CAR.CAP_per person'!E$2))/(_xlfn.XLOOKUP($E$2,EU_countries_GDP!$A$2:$A$29,EU_countries_GDP!$E$2:$E$29)),"")</f>
        <v/>
      </c>
      <c r="DL71" s="5" t="str">
        <f>IFERROR((CV71*$B$2*(1-$H71)*('CAR.CAP_per person'!F$2))/(_xlfn.XLOOKUP($E$2,EU_countries_GDP!$A$2:$A$29,EU_countries_GDP!$E$2:$E$29)),"")</f>
        <v/>
      </c>
      <c r="DM71" s="5" t="str">
        <f>IFERROR((CW71*$B$2*(1-$H71)*('CAR.CAP_per person'!G$2))/(_xlfn.XLOOKUP($E$2,EU_countries_GDP!$A$2:$A$29,EU_countries_GDP!$E$2:$E$29)),"")</f>
        <v/>
      </c>
      <c r="DN71" s="5" t="str">
        <f>IFERROR((CX71*$B$2*(1-$H71)*('CAR.CAP_per person'!H$2))/(_xlfn.XLOOKUP($E$2,EU_countries_GDP!$A$2:$A$29,EU_countries_GDP!$E$2:$E$29)),"")</f>
        <v/>
      </c>
      <c r="DO71" s="5" t="str">
        <f>IFERROR((CY71*$B$2*(1-$H71)*('CAR.CAP_per person'!I$2))/(_xlfn.XLOOKUP($E$2,EU_countries_GDP!$A$2:$A$29,EU_countries_GDP!$E$2:$E$29)),"")</f>
        <v/>
      </c>
      <c r="DP71" s="5" t="str">
        <f>IFERROR((CZ71*$B$2*(1-$H71)*('CAR.CAP_per person'!J$2))/(_xlfn.XLOOKUP($E$2,EU_countries_GDP!$A$2:$A$29,EU_countries_GDP!$E$2:$E$29)),"")</f>
        <v/>
      </c>
      <c r="DQ71" s="5" t="str">
        <f>IFERROR((DA71*$B$2*(1-$H71)*('CAR.CAP_per person'!K$2))/(_xlfn.XLOOKUP($E$2,EU_countries_GDP!$A$2:$A$29,EU_countries_GDP!$E$2:$E$29)),"")</f>
        <v/>
      </c>
      <c r="DR71" s="5" t="str">
        <f>IFERROR((DB71*$B$2*(1-$H71)*('CAR.CAP_per person'!L$2))/(_xlfn.XLOOKUP($E$2,EU_countries_GDP!$A$2:$A$29,EU_countries_GDP!$E$2:$E$29)),"")</f>
        <v/>
      </c>
      <c r="DS71" s="5" t="str">
        <f>IFERROR((DC71*$B$2*(1-$H71)*('CAR.CAP_per person'!M$2))/(_xlfn.XLOOKUP($E$2,EU_countries_GDP!$A$2:$A$29,EU_countries_GDP!$E$2:$E$29)),"")</f>
        <v/>
      </c>
      <c r="DT71" s="5" t="str">
        <f>IFERROR((DD71*$B$2*(1-$H71)*('CAR.CAP_per person'!N$2))/(_xlfn.XLOOKUP($E$2,EU_countries_GDP!$A$2:$A$29,EU_countries_GDP!$E$2:$E$29)),"")</f>
        <v/>
      </c>
      <c r="DU71" s="5" t="str">
        <f>IFERROR((DE71*$B$2*(1-$H71)*('CAR.CAP_per person'!O$2))/(_xlfn.XLOOKUP($E$2,EU_countries_GDP!$A$2:$A$29,EU_countries_GDP!$E$2:$E$29)),"")</f>
        <v/>
      </c>
      <c r="DV71" s="5" t="str">
        <f>IFERROR((DF71*$B$2*(1-$H71)*('CAR.CAP_per person'!P$2))/(_xlfn.XLOOKUP($E$2,EU_countries_GDP!$A$2:$A$29,EU_countries_GDP!$E$2:$E$29)),"")</f>
        <v/>
      </c>
      <c r="DW71" s="5" t="str">
        <f>IFERROR((DG71*$B$2*(1-$H71)*('CAR.CAP_per person'!Q$2))/(_xlfn.XLOOKUP($E$2,EU_countries_GDP!$A$2:$A$29,EU_countries_GDP!$E$2:$E$29)),"")</f>
        <v/>
      </c>
    </row>
    <row r="72" spans="2:127">
      <c r="B72" t="str">
        <f>_xlfn.XLOOKUP(D72,Table5[Ingredient],Table5[Category],"",FALSE)</f>
        <v/>
      </c>
      <c r="C72" s="33"/>
      <c r="D72" s="33"/>
      <c r="E72" s="33"/>
      <c r="F72" s="33"/>
      <c r="G72" s="33"/>
      <c r="H72" s="33"/>
      <c r="I72" s="33"/>
      <c r="J72" s="37" t="str">
        <f>IFERROR(INDEX('AveragePrices&amp;Codes'!G:AG, MATCH($D72, 'AveragePrices&amp;Codes'!$A:$A, 0), MATCH(Tool_clean!$E$2, 'AveragePrices&amp;Codes'!$G$1:$AG$1, 0)),"")</f>
        <v/>
      </c>
      <c r="K72" s="37" t="str">
        <f t="shared" si="100"/>
        <v/>
      </c>
      <c r="L72">
        <f>IFERROR(IF($F72="Raw",_xlfn.XLOOKUP(_xlfn.XLOOKUP(Tool_clean!$D72,'AveragePrices&amp;Codes'!$A:$A,'AveragePrices&amp;Codes'!$B:$B),AGRIBALYSE_Raw!$B:$B,AGRIBALYSE_Raw!O:O)*$E72,_xlfn.XLOOKUP(_xlfn.XLOOKUP(Tool_clean!$D72,'AveragePrices&amp;Codes'!$A:$A,'AveragePrices&amp;Codes'!$B:$B),AGRIBALYSE_Cooked!$C:$C,AGRIBALYSE_Cooked!P:P)*$E72),"")</f>
        <v>0</v>
      </c>
      <c r="M72">
        <f>IFERROR(IF($F72="Raw",_xlfn.XLOOKUP(_xlfn.XLOOKUP(Tool_clean!$D72,'AveragePrices&amp;Codes'!$A:$A,'AveragePrices&amp;Codes'!$B:$B),AGRIBALYSE_Raw!$B:$B,AGRIBALYSE_Raw!P:P)*$E72,_xlfn.XLOOKUP(_xlfn.XLOOKUP(Tool_clean!$D72,'AveragePrices&amp;Codes'!$A:$A,'AveragePrices&amp;Codes'!$B:$B),AGRIBALYSE_Cooked!$C:$C,AGRIBALYSE_Cooked!Q:Q)*$E72),"")</f>
        <v>0</v>
      </c>
      <c r="N72">
        <f>IFERROR(IF($F72="Raw",_xlfn.XLOOKUP(_xlfn.XLOOKUP(Tool_clean!$D72,'AveragePrices&amp;Codes'!$A:$A,'AveragePrices&amp;Codes'!$B:$B),AGRIBALYSE_Raw!$B:$B,AGRIBALYSE_Raw!Q:Q)*$E72,_xlfn.XLOOKUP(_xlfn.XLOOKUP(Tool_clean!$D72,'AveragePrices&amp;Codes'!$A:$A,'AveragePrices&amp;Codes'!$B:$B),AGRIBALYSE_Cooked!$C:$C,AGRIBALYSE_Cooked!R:R)*$E72),"")</f>
        <v>0</v>
      </c>
      <c r="O72">
        <f>IFERROR(IF($F72="Raw",_xlfn.XLOOKUP(_xlfn.XLOOKUP(Tool_clean!$D72,'AveragePrices&amp;Codes'!$A:$A,'AveragePrices&amp;Codes'!$B:$B),AGRIBALYSE_Raw!$B:$B,AGRIBALYSE_Raw!R:R)*$E72,_xlfn.XLOOKUP(_xlfn.XLOOKUP(Tool_clean!$D72,'AveragePrices&amp;Codes'!$A:$A,'AveragePrices&amp;Codes'!$B:$B),AGRIBALYSE_Cooked!$C:$C,AGRIBALYSE_Cooked!S:S)*$E72),"")</f>
        <v>0</v>
      </c>
      <c r="P72">
        <f>IFERROR(IF($F72="Raw",_xlfn.XLOOKUP(_xlfn.XLOOKUP(Tool_clean!$D72,'AveragePrices&amp;Codes'!$A:$A,'AveragePrices&amp;Codes'!$B:$B),AGRIBALYSE_Raw!$B:$B,AGRIBALYSE_Raw!S:S)*$E72,_xlfn.XLOOKUP(_xlfn.XLOOKUP(Tool_clean!$D72,'AveragePrices&amp;Codes'!$A:$A,'AveragePrices&amp;Codes'!$B:$B),AGRIBALYSE_Cooked!$C:$C,AGRIBALYSE_Cooked!T:T)*$E72),"")</f>
        <v>0</v>
      </c>
      <c r="Q72">
        <f>IFERROR(IF($F72="Raw",_xlfn.XLOOKUP(_xlfn.XLOOKUP(Tool_clean!$D72,'AveragePrices&amp;Codes'!$A:$A,'AveragePrices&amp;Codes'!$B:$B),AGRIBALYSE_Raw!$B:$B,AGRIBALYSE_Raw!T:T)*$E72,_xlfn.XLOOKUP(_xlfn.XLOOKUP(Tool_clean!$D72,'AveragePrices&amp;Codes'!$A:$A,'AveragePrices&amp;Codes'!$B:$B),AGRIBALYSE_Cooked!$C:$C,AGRIBALYSE_Cooked!U:U)*$E72),"")</f>
        <v>0</v>
      </c>
      <c r="R72">
        <f>IFERROR(IF($F72="Raw",_xlfn.XLOOKUP(_xlfn.XLOOKUP(Tool_clean!$D72,'AveragePrices&amp;Codes'!$A:$A,'AveragePrices&amp;Codes'!$B:$B),AGRIBALYSE_Raw!$B:$B,AGRIBALYSE_Raw!U:U)*$E72,_xlfn.XLOOKUP(_xlfn.XLOOKUP(Tool_clean!$D72,'AveragePrices&amp;Codes'!$A:$A,'AveragePrices&amp;Codes'!$B:$B),AGRIBALYSE_Cooked!$C:$C,AGRIBALYSE_Cooked!V:V)*$E72),"")</f>
        <v>0</v>
      </c>
      <c r="S72">
        <f>IFERROR(IF($F72="Raw",_xlfn.XLOOKUP(_xlfn.XLOOKUP(Tool_clean!$D72,'AveragePrices&amp;Codes'!$A:$A,'AveragePrices&amp;Codes'!$B:$B),AGRIBALYSE_Raw!$B:$B,AGRIBALYSE_Raw!V:V)*$E72,_xlfn.XLOOKUP(_xlfn.XLOOKUP(Tool_clean!$D72,'AveragePrices&amp;Codes'!$A:$A,'AveragePrices&amp;Codes'!$B:$B),AGRIBALYSE_Cooked!$C:$C,AGRIBALYSE_Cooked!W:W)*$E72),"")</f>
        <v>0</v>
      </c>
      <c r="T72">
        <f>IFERROR(IF($F72="Raw",_xlfn.XLOOKUP(_xlfn.XLOOKUP(Tool_clean!$D72,'AveragePrices&amp;Codes'!$A:$A,'AveragePrices&amp;Codes'!$B:$B),AGRIBALYSE_Raw!$B:$B,AGRIBALYSE_Raw!W:W)*$E72,_xlfn.XLOOKUP(_xlfn.XLOOKUP(Tool_clean!$D72,'AveragePrices&amp;Codes'!$A:$A,'AveragePrices&amp;Codes'!$B:$B),AGRIBALYSE_Cooked!$C:$C,AGRIBALYSE_Cooked!X:X)*$E72),"")</f>
        <v>0</v>
      </c>
      <c r="U72">
        <f>IFERROR(IF($F72="Raw",_xlfn.XLOOKUP(_xlfn.XLOOKUP(Tool_clean!$D72,'AveragePrices&amp;Codes'!$A:$A,'AveragePrices&amp;Codes'!$B:$B),AGRIBALYSE_Raw!$B:$B,AGRIBALYSE_Raw!X:X)*$E72,_xlfn.XLOOKUP(_xlfn.XLOOKUP(Tool_clean!$D72,'AveragePrices&amp;Codes'!$A:$A,'AveragePrices&amp;Codes'!$B:$B),AGRIBALYSE_Cooked!$C:$C,AGRIBALYSE_Cooked!Y:Y)*$E72),"")</f>
        <v>0</v>
      </c>
      <c r="V72">
        <f>IFERROR(IF($F72="Raw",_xlfn.XLOOKUP(_xlfn.XLOOKUP(Tool_clean!$D72,'AveragePrices&amp;Codes'!$A:$A,'AveragePrices&amp;Codes'!$B:$B),AGRIBALYSE_Raw!$B:$B,AGRIBALYSE_Raw!Y:Y)*$E72,_xlfn.XLOOKUP(_xlfn.XLOOKUP(Tool_clean!$D72,'AveragePrices&amp;Codes'!$A:$A,'AveragePrices&amp;Codes'!$B:$B),AGRIBALYSE_Cooked!$C:$C,AGRIBALYSE_Cooked!Z:Z)*$E72),"")</f>
        <v>0</v>
      </c>
      <c r="W72">
        <f>IFERROR(IF($F72="Raw",_xlfn.XLOOKUP(_xlfn.XLOOKUP(Tool_clean!$D72,'AveragePrices&amp;Codes'!$A:$A,'AveragePrices&amp;Codes'!$B:$B),AGRIBALYSE_Raw!$B:$B,AGRIBALYSE_Raw!Z:Z)*$E72,_xlfn.XLOOKUP(_xlfn.XLOOKUP(Tool_clean!$D72,'AveragePrices&amp;Codes'!$A:$A,'AveragePrices&amp;Codes'!$B:$B),AGRIBALYSE_Cooked!$C:$C,AGRIBALYSE_Cooked!AA:AA)*$E72),"")</f>
        <v>0</v>
      </c>
      <c r="X72">
        <f>IFERROR(IF($F72="Raw",_xlfn.XLOOKUP(_xlfn.XLOOKUP(Tool_clean!$D72,'AveragePrices&amp;Codes'!$A:$A,'AveragePrices&amp;Codes'!$B:$B),AGRIBALYSE_Raw!$B:$B,AGRIBALYSE_Raw!AA:AA)*$E72,_xlfn.XLOOKUP(_xlfn.XLOOKUP(Tool_clean!$D72,'AveragePrices&amp;Codes'!$A:$A,'AveragePrices&amp;Codes'!$B:$B),AGRIBALYSE_Cooked!$C:$C,AGRIBALYSE_Cooked!AB:AB)*$E72),"")</f>
        <v>0</v>
      </c>
      <c r="Y72">
        <f>IFERROR(IF($F72="Raw",_xlfn.XLOOKUP(_xlfn.XLOOKUP(Tool_clean!$D72,'AveragePrices&amp;Codes'!$A:$A,'AveragePrices&amp;Codes'!$B:$B),AGRIBALYSE_Raw!$B:$B,AGRIBALYSE_Raw!AB:AB)*$E72,_xlfn.XLOOKUP(_xlfn.XLOOKUP(Tool_clean!$D72,'AveragePrices&amp;Codes'!$A:$A,'AveragePrices&amp;Codes'!$B:$B),AGRIBALYSE_Cooked!$C:$C,AGRIBALYSE_Cooked!AC:AC)*$E72),"")</f>
        <v>0</v>
      </c>
      <c r="Z72">
        <f>IFERROR(IF($F72="Raw",_xlfn.XLOOKUP(_xlfn.XLOOKUP(Tool_clean!$D72,'AveragePrices&amp;Codes'!$A:$A,'AveragePrices&amp;Codes'!$B:$B),AGRIBALYSE_Raw!$B:$B,AGRIBALYSE_Raw!AC:AC)*$E72,_xlfn.XLOOKUP(_xlfn.XLOOKUP(Tool_clean!$D72,'AveragePrices&amp;Codes'!$A:$A,'AveragePrices&amp;Codes'!$B:$B),AGRIBALYSE_Cooked!$C:$C,AGRIBALYSE_Cooked!AD:AD)*$E72),"")</f>
        <v>0</v>
      </c>
      <c r="AA72">
        <f>IFERROR(IF($F72="Raw",_xlfn.XLOOKUP(_xlfn.XLOOKUP(Tool_clean!$D72,'AveragePrices&amp;Codes'!$A:$A,'AveragePrices&amp;Codes'!$B:$B),AGRIBALYSE_Raw!$B:$B,AGRIBALYSE_Raw!AD:AD)*$E72,_xlfn.XLOOKUP(_xlfn.XLOOKUP(Tool_clean!$D72,'AveragePrices&amp;Codes'!$A:$A,'AveragePrices&amp;Codes'!$B:$B),AGRIBALYSE_Cooked!$C:$C,AGRIBALYSE_Cooked!AE:AE)*$E72),"")</f>
        <v>0</v>
      </c>
      <c r="AB72" t="str" cm="1">
        <f t="array" ref="AB72">IFERROR(_xlfn.XLOOKUP(Tool_clean!$F72&amp;$E$2,'Cooking methods'!$A:$A&amp;'Cooking methods'!$B:$B,'Cooking methods'!C:C)*$E72,"")</f>
        <v/>
      </c>
      <c r="AC72" t="str" cm="1">
        <f t="array" ref="AC72">IFERROR(_xlfn.XLOOKUP(Tool_clean!$F72&amp;$E$2,'Cooking methods'!$A:$A&amp;'Cooking methods'!$B:$B,'Cooking methods'!D:D)*$E72,"")</f>
        <v/>
      </c>
      <c r="AD72" t="str" cm="1">
        <f t="array" ref="AD72">IFERROR(_xlfn.XLOOKUP(Tool_clean!$F72&amp;$E$2,'Cooking methods'!$A:$A&amp;'Cooking methods'!$B:$B,'Cooking methods'!E:E)*$E72,"")</f>
        <v/>
      </c>
      <c r="AE72" t="str" cm="1">
        <f t="array" ref="AE72">IFERROR(_xlfn.XLOOKUP(Tool_clean!$F72&amp;$E$2,'Cooking methods'!$A:$A&amp;'Cooking methods'!$B:$B,'Cooking methods'!F:F)*$E72,"")</f>
        <v/>
      </c>
      <c r="AF72" t="str" cm="1">
        <f t="array" ref="AF72">IFERROR(_xlfn.XLOOKUP(Tool_clean!$F72&amp;$E$2,'Cooking methods'!$A:$A&amp;'Cooking methods'!$B:$B,'Cooking methods'!G:G)*$E72,"")</f>
        <v/>
      </c>
      <c r="AG72" t="str" cm="1">
        <f t="array" ref="AG72">IFERROR(_xlfn.XLOOKUP(Tool_clean!$F72&amp;$E$2,'Cooking methods'!$A:$A&amp;'Cooking methods'!$B:$B,'Cooking methods'!H:H)*$E72,"")</f>
        <v/>
      </c>
      <c r="AH72" t="str" cm="1">
        <f t="array" ref="AH72">IFERROR(_xlfn.XLOOKUP(Tool_clean!$F72&amp;$E$2,'Cooking methods'!$A:$A&amp;'Cooking methods'!$B:$B,'Cooking methods'!I:I)*$E72,"")</f>
        <v/>
      </c>
      <c r="AI72" t="str" cm="1">
        <f t="array" ref="AI72">IFERROR(_xlfn.XLOOKUP(Tool_clean!$F72&amp;$E$2,'Cooking methods'!$A:$A&amp;'Cooking methods'!$B:$B,'Cooking methods'!J:J)*$E72,"")</f>
        <v/>
      </c>
      <c r="AJ72" t="str" cm="1">
        <f t="array" ref="AJ72">IFERROR(_xlfn.XLOOKUP(Tool_clean!$F72&amp;$E$2,'Cooking methods'!$A:$A&amp;'Cooking methods'!$B:$B,'Cooking methods'!K:K)*$E72,"")</f>
        <v/>
      </c>
      <c r="AK72" t="str" cm="1">
        <f t="array" ref="AK72">IFERROR(_xlfn.XLOOKUP(Tool_clean!$F72&amp;$E$2,'Cooking methods'!$A:$A&amp;'Cooking methods'!$B:$B,'Cooking methods'!L:L)*$E72,"")</f>
        <v/>
      </c>
      <c r="AL72" t="str" cm="1">
        <f t="array" ref="AL72">IFERROR(_xlfn.XLOOKUP(Tool_clean!$F72&amp;$E$2,'Cooking methods'!$A:$A&amp;'Cooking methods'!$B:$B,'Cooking methods'!M:M)*$E72,"")</f>
        <v/>
      </c>
      <c r="AM72" t="str" cm="1">
        <f t="array" ref="AM72">IFERROR(_xlfn.XLOOKUP(Tool_clean!$F72&amp;$E$2,'Cooking methods'!$A:$A&amp;'Cooking methods'!$B:$B,'Cooking methods'!N:N)*$E72,"")</f>
        <v/>
      </c>
      <c r="AN72" t="str" cm="1">
        <f t="array" ref="AN72">IFERROR(_xlfn.XLOOKUP(Tool_clean!$F72&amp;$E$2,'Cooking methods'!$A:$A&amp;'Cooking methods'!$B:$B,'Cooking methods'!O:O)*$E72,"")</f>
        <v/>
      </c>
      <c r="AO72" t="str" cm="1">
        <f t="array" ref="AO72">IFERROR(_xlfn.XLOOKUP(Tool_clean!$F72&amp;$E$2,'Cooking methods'!$A:$A&amp;'Cooking methods'!$B:$B,'Cooking methods'!P:P)*$E72,"")</f>
        <v/>
      </c>
      <c r="AP72" t="str" cm="1">
        <f t="array" ref="AP72">IFERROR(_xlfn.XLOOKUP(Tool_clean!$F72&amp;$E$2,'Cooking methods'!$A:$A&amp;'Cooking methods'!$B:$B,'Cooking methods'!Q:Q)*$E72,"")</f>
        <v/>
      </c>
      <c r="AQ72" t="str" cm="1">
        <f t="array" ref="AQ72">IFERROR(_xlfn.XLOOKUP(Tool_clean!$F72&amp;$E$2,'Cooking methods'!$A:$A&amp;'Cooking methods'!$B:$B,'Cooking methods'!R:R)*$E72,"")</f>
        <v/>
      </c>
      <c r="AR72" t="str" cm="1">
        <f t="array" ref="AR72">IFERROR(_xlfn.XLOOKUP(Tool_clean!$G72&amp;$E$2,'Waste management'!$A:$A&amp;'Waste management'!$B:$B,'Waste management'!C:C)*$E72,"")</f>
        <v/>
      </c>
      <c r="AS72" t="str" cm="1">
        <f t="array" ref="AS72">IFERROR(_xlfn.XLOOKUP(Tool_clean!$G72&amp;$E$2,'Waste management'!$A:$A&amp;'Waste management'!$B:$B,'Waste management'!D:D)*$E72,"")</f>
        <v/>
      </c>
      <c r="AT72" t="str" cm="1">
        <f t="array" ref="AT72">IFERROR(_xlfn.XLOOKUP(Tool_clean!$G72&amp;$E$2,'Waste management'!$A:$A&amp;'Waste management'!$B:$B,'Waste management'!E:E)*$E72,"")</f>
        <v/>
      </c>
      <c r="AU72" t="str" cm="1">
        <f t="array" ref="AU72">IFERROR(_xlfn.XLOOKUP(Tool_clean!$G72&amp;$E$2,'Waste management'!$A:$A&amp;'Waste management'!$B:$B,'Waste management'!F:F)*$E72,"")</f>
        <v/>
      </c>
      <c r="AV72" t="str" cm="1">
        <f t="array" ref="AV72">IFERROR(_xlfn.XLOOKUP(Tool_clean!$G72&amp;$E$2,'Waste management'!$A:$A&amp;'Waste management'!$B:$B,'Waste management'!G:G)*$E72,"")</f>
        <v/>
      </c>
      <c r="AW72" t="str" cm="1">
        <f t="array" ref="AW72">IFERROR(_xlfn.XLOOKUP(Tool_clean!$G72&amp;$E$2,'Waste management'!$A:$A&amp;'Waste management'!$B:$B,'Waste management'!H:H)*$E72,"")</f>
        <v/>
      </c>
      <c r="AX72" t="str" cm="1">
        <f t="array" ref="AX72">IFERROR(_xlfn.XLOOKUP(Tool_clean!$G72&amp;$E$2,'Waste management'!$A:$A&amp;'Waste management'!$B:$B,'Waste management'!I:I)*$E72,"")</f>
        <v/>
      </c>
      <c r="AY72" t="str" cm="1">
        <f t="array" ref="AY72">IFERROR(_xlfn.XLOOKUP(Tool_clean!$G72&amp;$E$2,'Waste management'!$A:$A&amp;'Waste management'!$B:$B,'Waste management'!J:J)*$E72,"")</f>
        <v/>
      </c>
      <c r="AZ72" t="str" cm="1">
        <f t="array" ref="AZ72">IFERROR(_xlfn.XLOOKUP(Tool_clean!$G72&amp;$E$2,'Waste management'!$A:$A&amp;'Waste management'!$B:$B,'Waste management'!K:K)*$E72,"")</f>
        <v/>
      </c>
      <c r="BA72" t="str" cm="1">
        <f t="array" ref="BA72">IFERROR(_xlfn.XLOOKUP(Tool_clean!$G72&amp;$E$2,'Waste management'!$A:$A&amp;'Waste management'!$B:$B,'Waste management'!L:L)*$E72,"")</f>
        <v/>
      </c>
      <c r="BB72" t="str" cm="1">
        <f t="array" ref="BB72">IFERROR(_xlfn.XLOOKUP(Tool_clean!$G72&amp;$E$2,'Waste management'!$A:$A&amp;'Waste management'!$B:$B,'Waste management'!M:M)*$E72,"")</f>
        <v/>
      </c>
      <c r="BC72" t="str" cm="1">
        <f t="array" ref="BC72">IFERROR(_xlfn.XLOOKUP(Tool_clean!$G72&amp;$E$2,'Waste management'!$A:$A&amp;'Waste management'!$B:$B,'Waste management'!N:N)*$E72,"")</f>
        <v/>
      </c>
      <c r="BD72" t="str" cm="1">
        <f t="array" ref="BD72">IFERROR(_xlfn.XLOOKUP(Tool_clean!$G72&amp;$E$2,'Waste management'!$A:$A&amp;'Waste management'!$B:$B,'Waste management'!O:O)*$E72,"")</f>
        <v/>
      </c>
      <c r="BE72" t="str" cm="1">
        <f t="array" ref="BE72">IFERROR(_xlfn.XLOOKUP(Tool_clean!$G72&amp;$E$2,'Waste management'!$A:$A&amp;'Waste management'!$B:$B,'Waste management'!P:P)*$E72,"")</f>
        <v/>
      </c>
      <c r="BF72" t="str" cm="1">
        <f t="array" ref="BF72">IFERROR(_xlfn.XLOOKUP(Tool_clean!$G72&amp;$E$2,'Waste management'!$A:$A&amp;'Waste management'!$B:$B,'Waste management'!Q:Q)*$E72,"")</f>
        <v/>
      </c>
      <c r="BG72" t="str" cm="1">
        <f t="array" ref="BG72">IFERROR(_xlfn.XLOOKUP(Tool_clean!$G72&amp;$E$2,'Waste management'!$A:$A&amp;'Waste management'!$B:$B,'Waste management'!R:R)*$E72,"")</f>
        <v/>
      </c>
      <c r="BH72" t="str">
        <f>IFERROR((L72+AR72+AB72)*_xlfn.XLOOKUP(Tool_clean!BH$4,Monetization_Factors!$A:$A,Monetization_Factors!$D:$D),"")</f>
        <v/>
      </c>
      <c r="BI72" t="str">
        <f>IFERROR((M72+AS72+AC72)*_xlfn.XLOOKUP(Tool_clean!BI$4,Monetization_Factors!$A:$A,Monetization_Factors!$D:$D),"")</f>
        <v/>
      </c>
      <c r="BJ72" t="str">
        <f>IFERROR((N72+AT72+AD72)*_xlfn.XLOOKUP(Tool_clean!BJ$4,Monetization_Factors!$A:$A,Monetization_Factors!$D:$D),"")</f>
        <v/>
      </c>
      <c r="BK72" t="str">
        <f>IFERROR((O72+AU72+AE72)*_xlfn.XLOOKUP(Tool_clean!BK$4,Monetization_Factors!$A:$A,Monetization_Factors!$D:$D),"")</f>
        <v/>
      </c>
      <c r="BL72" t="str">
        <f>IFERROR((P72+AV72+AF72)*_xlfn.XLOOKUP(Tool_clean!BL$4,Monetization_Factors!$A:$A,Monetization_Factors!$D:$D),"")</f>
        <v/>
      </c>
      <c r="BM72" t="str">
        <f>IFERROR((Q72+AW72+AG72)*_xlfn.XLOOKUP(Tool_clean!BM$4,Monetization_Factors!$A:$A,Monetization_Factors!$D:$D),"")</f>
        <v/>
      </c>
      <c r="BN72" t="str">
        <f>IFERROR((R72+AX72+AH72)*_xlfn.XLOOKUP(Tool_clean!BN$4,Monetization_Factors!$A:$A,Monetization_Factors!$D:$D),"")</f>
        <v/>
      </c>
      <c r="BO72" t="str">
        <f>IFERROR((S72+AY72+AI72)*_xlfn.XLOOKUP(Tool_clean!BO$4,Monetization_Factors!$A:$A,Monetization_Factors!$D:$D),"")</f>
        <v/>
      </c>
      <c r="BP72" t="str">
        <f>IFERROR((T72+AZ72+AJ72)*_xlfn.XLOOKUP(Tool_clean!BP$4,Monetization_Factors!$A:$A,Monetization_Factors!$D:$D),"")</f>
        <v/>
      </c>
      <c r="BQ72" t="str">
        <f>IFERROR((U72+BA72+AK72)*_xlfn.XLOOKUP(Tool_clean!BQ$4,Monetization_Factors!$A:$A,Monetization_Factors!$D:$D),"")</f>
        <v/>
      </c>
      <c r="BR72" t="str">
        <f>IFERROR((V72+BB72+AL72)*_xlfn.XLOOKUP(Tool_clean!BR$4,Monetization_Factors!$A:$A,Monetization_Factors!$D:$D),"")</f>
        <v/>
      </c>
      <c r="BS72" t="str">
        <f>IFERROR((W72+BC72+AM72)*_xlfn.XLOOKUP(Tool_clean!BS$4,Monetization_Factors!$A:$A,Monetization_Factors!$D:$D),"")</f>
        <v/>
      </c>
      <c r="BT72" t="str">
        <f>IFERROR((X72+BD72+AN72)*_xlfn.XLOOKUP(Tool_clean!BT$4,Monetization_Factors!$A:$A,Monetization_Factors!$D:$D),"")</f>
        <v/>
      </c>
      <c r="BU72" t="str">
        <f>IFERROR((Y72+BE72+AO72)*_xlfn.XLOOKUP(Tool_clean!BU$4,Monetization_Factors!$A:$A,Monetization_Factors!$D:$D),"")</f>
        <v/>
      </c>
      <c r="BV72" t="str">
        <f>IFERROR((Z72+BF72+AP72)*_xlfn.XLOOKUP(Tool_clean!BV$4,Monetization_Factors!$A:$A,Monetization_Factors!$D:$D),"")</f>
        <v/>
      </c>
      <c r="BW72" t="str">
        <f>IFERROR((AA72+BG72+AQ72)*_xlfn.XLOOKUP(Tool_clean!BW$4,Monetization_Factors!$A:$A,Monetization_Factors!$D:$D),"")</f>
        <v/>
      </c>
      <c r="BX72" s="38" t="str" cm="1">
        <f t="array" ref="BX72">IFERROR(_xlfn.IFS(I72&gt;0,I72*E72,I72="",J72*E72),"")</f>
        <v/>
      </c>
      <c r="BY72" s="38">
        <f t="shared" si="101"/>
        <v>0</v>
      </c>
      <c r="BZ72" s="38" t="str">
        <f t="shared" si="102"/>
        <v/>
      </c>
      <c r="CA72" s="38" t="str">
        <f t="shared" si="103"/>
        <v/>
      </c>
      <c r="CB72" t="str">
        <f t="shared" si="98"/>
        <v/>
      </c>
      <c r="CC72" t="str">
        <f t="shared" si="68"/>
        <v/>
      </c>
      <c r="CD72" t="str">
        <f t="shared" si="69"/>
        <v/>
      </c>
      <c r="CE72" t="str">
        <f t="shared" si="70"/>
        <v/>
      </c>
      <c r="CF72" t="str">
        <f t="shared" si="71"/>
        <v/>
      </c>
      <c r="CG72" t="str">
        <f t="shared" si="72"/>
        <v/>
      </c>
      <c r="CH72" t="str">
        <f t="shared" si="73"/>
        <v/>
      </c>
      <c r="CI72" t="str">
        <f t="shared" si="74"/>
        <v/>
      </c>
      <c r="CJ72" t="str">
        <f t="shared" si="75"/>
        <v/>
      </c>
      <c r="CK72" t="str">
        <f t="shared" si="76"/>
        <v/>
      </c>
      <c r="CL72" t="str">
        <f t="shared" si="77"/>
        <v/>
      </c>
      <c r="CM72" t="str">
        <f t="shared" si="78"/>
        <v/>
      </c>
      <c r="CN72" t="str">
        <f t="shared" si="79"/>
        <v/>
      </c>
      <c r="CO72" t="str">
        <f t="shared" si="80"/>
        <v/>
      </c>
      <c r="CP72" t="str">
        <f t="shared" si="81"/>
        <v/>
      </c>
      <c r="CQ72" t="str">
        <f t="shared" si="82"/>
        <v/>
      </c>
      <c r="CR72" t="str">
        <f t="shared" si="99"/>
        <v/>
      </c>
      <c r="CS72" t="str">
        <f t="shared" si="83"/>
        <v/>
      </c>
      <c r="CT72" t="str">
        <f t="shared" si="84"/>
        <v/>
      </c>
      <c r="CU72" t="str">
        <f t="shared" si="85"/>
        <v/>
      </c>
      <c r="CV72" t="str">
        <f t="shared" si="86"/>
        <v/>
      </c>
      <c r="CW72" t="str">
        <f t="shared" si="87"/>
        <v/>
      </c>
      <c r="CX72" t="str">
        <f t="shared" si="88"/>
        <v/>
      </c>
      <c r="CY72" t="str">
        <f t="shared" si="89"/>
        <v/>
      </c>
      <c r="CZ72" t="str">
        <f t="shared" si="90"/>
        <v/>
      </c>
      <c r="DA72" t="str">
        <f t="shared" si="91"/>
        <v/>
      </c>
      <c r="DB72" t="str">
        <f t="shared" si="92"/>
        <v/>
      </c>
      <c r="DC72" t="str">
        <f t="shared" si="93"/>
        <v/>
      </c>
      <c r="DD72" t="str">
        <f t="shared" si="94"/>
        <v/>
      </c>
      <c r="DE72" t="str">
        <f t="shared" si="95"/>
        <v/>
      </c>
      <c r="DF72" t="str">
        <f t="shared" si="96"/>
        <v/>
      </c>
      <c r="DG72" t="str">
        <f t="shared" si="97"/>
        <v/>
      </c>
      <c r="DH72" s="5" t="str">
        <f>IFERROR((CR72*$B$2*(1-$H72)*('CAR.CAP_per person'!B$2))/(_xlfn.XLOOKUP($E$2,EU_countries_GDP!$A$2:$A$29,EU_countries_GDP!$E$2:$E$29)),"")</f>
        <v/>
      </c>
      <c r="DI72" s="5" t="str">
        <f>IFERROR((CS72*$B$2*(1-$H72)*('CAR.CAP_per person'!C$2))/(_xlfn.XLOOKUP($E$2,EU_countries_GDP!$A$2:$A$29,EU_countries_GDP!$E$2:$E$29)),"")</f>
        <v/>
      </c>
      <c r="DJ72" s="5" t="str">
        <f>IFERROR((CT72*$B$2*(1-$H72)*('CAR.CAP_per person'!D$2))/(_xlfn.XLOOKUP($E$2,EU_countries_GDP!$A$2:$A$29,EU_countries_GDP!$E$2:$E$29)),"")</f>
        <v/>
      </c>
      <c r="DK72" s="5" t="str">
        <f>IFERROR((CU72*$B$2*(1-$H72)*('CAR.CAP_per person'!E$2))/(_xlfn.XLOOKUP($E$2,EU_countries_GDP!$A$2:$A$29,EU_countries_GDP!$E$2:$E$29)),"")</f>
        <v/>
      </c>
      <c r="DL72" s="5" t="str">
        <f>IFERROR((CV72*$B$2*(1-$H72)*('CAR.CAP_per person'!F$2))/(_xlfn.XLOOKUP($E$2,EU_countries_GDP!$A$2:$A$29,EU_countries_GDP!$E$2:$E$29)),"")</f>
        <v/>
      </c>
      <c r="DM72" s="5" t="str">
        <f>IFERROR((CW72*$B$2*(1-$H72)*('CAR.CAP_per person'!G$2))/(_xlfn.XLOOKUP($E$2,EU_countries_GDP!$A$2:$A$29,EU_countries_GDP!$E$2:$E$29)),"")</f>
        <v/>
      </c>
      <c r="DN72" s="5" t="str">
        <f>IFERROR((CX72*$B$2*(1-$H72)*('CAR.CAP_per person'!H$2))/(_xlfn.XLOOKUP($E$2,EU_countries_GDP!$A$2:$A$29,EU_countries_GDP!$E$2:$E$29)),"")</f>
        <v/>
      </c>
      <c r="DO72" s="5" t="str">
        <f>IFERROR((CY72*$B$2*(1-$H72)*('CAR.CAP_per person'!I$2))/(_xlfn.XLOOKUP($E$2,EU_countries_GDP!$A$2:$A$29,EU_countries_GDP!$E$2:$E$29)),"")</f>
        <v/>
      </c>
      <c r="DP72" s="5" t="str">
        <f>IFERROR((CZ72*$B$2*(1-$H72)*('CAR.CAP_per person'!J$2))/(_xlfn.XLOOKUP($E$2,EU_countries_GDP!$A$2:$A$29,EU_countries_GDP!$E$2:$E$29)),"")</f>
        <v/>
      </c>
      <c r="DQ72" s="5" t="str">
        <f>IFERROR((DA72*$B$2*(1-$H72)*('CAR.CAP_per person'!K$2))/(_xlfn.XLOOKUP($E$2,EU_countries_GDP!$A$2:$A$29,EU_countries_GDP!$E$2:$E$29)),"")</f>
        <v/>
      </c>
      <c r="DR72" s="5" t="str">
        <f>IFERROR((DB72*$B$2*(1-$H72)*('CAR.CAP_per person'!L$2))/(_xlfn.XLOOKUP($E$2,EU_countries_GDP!$A$2:$A$29,EU_countries_GDP!$E$2:$E$29)),"")</f>
        <v/>
      </c>
      <c r="DS72" s="5" t="str">
        <f>IFERROR((DC72*$B$2*(1-$H72)*('CAR.CAP_per person'!M$2))/(_xlfn.XLOOKUP($E$2,EU_countries_GDP!$A$2:$A$29,EU_countries_GDP!$E$2:$E$29)),"")</f>
        <v/>
      </c>
      <c r="DT72" s="5" t="str">
        <f>IFERROR((DD72*$B$2*(1-$H72)*('CAR.CAP_per person'!N$2))/(_xlfn.XLOOKUP($E$2,EU_countries_GDP!$A$2:$A$29,EU_countries_GDP!$E$2:$E$29)),"")</f>
        <v/>
      </c>
      <c r="DU72" s="5" t="str">
        <f>IFERROR((DE72*$B$2*(1-$H72)*('CAR.CAP_per person'!O$2))/(_xlfn.XLOOKUP($E$2,EU_countries_GDP!$A$2:$A$29,EU_countries_GDP!$E$2:$E$29)),"")</f>
        <v/>
      </c>
      <c r="DV72" s="5" t="str">
        <f>IFERROR((DF72*$B$2*(1-$H72)*('CAR.CAP_per person'!P$2))/(_xlfn.XLOOKUP($E$2,EU_countries_GDP!$A$2:$A$29,EU_countries_GDP!$E$2:$E$29)),"")</f>
        <v/>
      </c>
      <c r="DW72" s="5" t="str">
        <f>IFERROR((DG72*$B$2*(1-$H72)*('CAR.CAP_per person'!Q$2))/(_xlfn.XLOOKUP($E$2,EU_countries_GDP!$A$2:$A$29,EU_countries_GDP!$E$2:$E$29)),"")</f>
        <v/>
      </c>
    </row>
    <row r="73" spans="2:127">
      <c r="B73" t="str">
        <f>_xlfn.XLOOKUP(D73,Table5[Ingredient],Table5[Category],"",FALSE)</f>
        <v/>
      </c>
      <c r="C73" s="33"/>
      <c r="D73" s="33"/>
      <c r="E73" s="33"/>
      <c r="F73" s="33"/>
      <c r="G73" s="33"/>
      <c r="H73" s="33"/>
      <c r="I73" s="33"/>
      <c r="J73" s="37" t="str">
        <f>IFERROR(INDEX('AveragePrices&amp;Codes'!G:AG, MATCH($D73, 'AveragePrices&amp;Codes'!$A:$A, 0), MATCH(Tool_clean!$E$2, 'AveragePrices&amp;Codes'!$G$1:$AG$1, 0)),"")</f>
        <v/>
      </c>
      <c r="K73" s="37" t="str">
        <f t="shared" si="100"/>
        <v/>
      </c>
      <c r="L73">
        <f>IFERROR(IF($F73="Raw",_xlfn.XLOOKUP(_xlfn.XLOOKUP(Tool_clean!$D73,'AveragePrices&amp;Codes'!$A:$A,'AveragePrices&amp;Codes'!$B:$B),AGRIBALYSE_Raw!$B:$B,AGRIBALYSE_Raw!O:O)*$E73,_xlfn.XLOOKUP(_xlfn.XLOOKUP(Tool_clean!$D73,'AveragePrices&amp;Codes'!$A:$A,'AveragePrices&amp;Codes'!$B:$B),AGRIBALYSE_Cooked!$C:$C,AGRIBALYSE_Cooked!P:P)*$E73),"")</f>
        <v>0</v>
      </c>
      <c r="M73">
        <f>IFERROR(IF($F73="Raw",_xlfn.XLOOKUP(_xlfn.XLOOKUP(Tool_clean!$D73,'AveragePrices&amp;Codes'!$A:$A,'AveragePrices&amp;Codes'!$B:$B),AGRIBALYSE_Raw!$B:$B,AGRIBALYSE_Raw!P:P)*$E73,_xlfn.XLOOKUP(_xlfn.XLOOKUP(Tool_clean!$D73,'AveragePrices&amp;Codes'!$A:$A,'AveragePrices&amp;Codes'!$B:$B),AGRIBALYSE_Cooked!$C:$C,AGRIBALYSE_Cooked!Q:Q)*$E73),"")</f>
        <v>0</v>
      </c>
      <c r="N73">
        <f>IFERROR(IF($F73="Raw",_xlfn.XLOOKUP(_xlfn.XLOOKUP(Tool_clean!$D73,'AveragePrices&amp;Codes'!$A:$A,'AveragePrices&amp;Codes'!$B:$B),AGRIBALYSE_Raw!$B:$B,AGRIBALYSE_Raw!Q:Q)*$E73,_xlfn.XLOOKUP(_xlfn.XLOOKUP(Tool_clean!$D73,'AveragePrices&amp;Codes'!$A:$A,'AveragePrices&amp;Codes'!$B:$B),AGRIBALYSE_Cooked!$C:$C,AGRIBALYSE_Cooked!R:R)*$E73),"")</f>
        <v>0</v>
      </c>
      <c r="O73">
        <f>IFERROR(IF($F73="Raw",_xlfn.XLOOKUP(_xlfn.XLOOKUP(Tool_clean!$D73,'AveragePrices&amp;Codes'!$A:$A,'AveragePrices&amp;Codes'!$B:$B),AGRIBALYSE_Raw!$B:$B,AGRIBALYSE_Raw!R:R)*$E73,_xlfn.XLOOKUP(_xlfn.XLOOKUP(Tool_clean!$D73,'AveragePrices&amp;Codes'!$A:$A,'AveragePrices&amp;Codes'!$B:$B),AGRIBALYSE_Cooked!$C:$C,AGRIBALYSE_Cooked!S:S)*$E73),"")</f>
        <v>0</v>
      </c>
      <c r="P73">
        <f>IFERROR(IF($F73="Raw",_xlfn.XLOOKUP(_xlfn.XLOOKUP(Tool_clean!$D73,'AveragePrices&amp;Codes'!$A:$A,'AveragePrices&amp;Codes'!$B:$B),AGRIBALYSE_Raw!$B:$B,AGRIBALYSE_Raw!S:S)*$E73,_xlfn.XLOOKUP(_xlfn.XLOOKUP(Tool_clean!$D73,'AveragePrices&amp;Codes'!$A:$A,'AveragePrices&amp;Codes'!$B:$B),AGRIBALYSE_Cooked!$C:$C,AGRIBALYSE_Cooked!T:T)*$E73),"")</f>
        <v>0</v>
      </c>
      <c r="Q73">
        <f>IFERROR(IF($F73="Raw",_xlfn.XLOOKUP(_xlfn.XLOOKUP(Tool_clean!$D73,'AveragePrices&amp;Codes'!$A:$A,'AveragePrices&amp;Codes'!$B:$B),AGRIBALYSE_Raw!$B:$B,AGRIBALYSE_Raw!T:T)*$E73,_xlfn.XLOOKUP(_xlfn.XLOOKUP(Tool_clean!$D73,'AveragePrices&amp;Codes'!$A:$A,'AveragePrices&amp;Codes'!$B:$B),AGRIBALYSE_Cooked!$C:$C,AGRIBALYSE_Cooked!U:U)*$E73),"")</f>
        <v>0</v>
      </c>
      <c r="R73">
        <f>IFERROR(IF($F73="Raw",_xlfn.XLOOKUP(_xlfn.XLOOKUP(Tool_clean!$D73,'AveragePrices&amp;Codes'!$A:$A,'AveragePrices&amp;Codes'!$B:$B),AGRIBALYSE_Raw!$B:$B,AGRIBALYSE_Raw!U:U)*$E73,_xlfn.XLOOKUP(_xlfn.XLOOKUP(Tool_clean!$D73,'AveragePrices&amp;Codes'!$A:$A,'AveragePrices&amp;Codes'!$B:$B),AGRIBALYSE_Cooked!$C:$C,AGRIBALYSE_Cooked!V:V)*$E73),"")</f>
        <v>0</v>
      </c>
      <c r="S73">
        <f>IFERROR(IF($F73="Raw",_xlfn.XLOOKUP(_xlfn.XLOOKUP(Tool_clean!$D73,'AveragePrices&amp;Codes'!$A:$A,'AveragePrices&amp;Codes'!$B:$B),AGRIBALYSE_Raw!$B:$B,AGRIBALYSE_Raw!V:V)*$E73,_xlfn.XLOOKUP(_xlfn.XLOOKUP(Tool_clean!$D73,'AveragePrices&amp;Codes'!$A:$A,'AveragePrices&amp;Codes'!$B:$B),AGRIBALYSE_Cooked!$C:$C,AGRIBALYSE_Cooked!W:W)*$E73),"")</f>
        <v>0</v>
      </c>
      <c r="T73">
        <f>IFERROR(IF($F73="Raw",_xlfn.XLOOKUP(_xlfn.XLOOKUP(Tool_clean!$D73,'AveragePrices&amp;Codes'!$A:$A,'AveragePrices&amp;Codes'!$B:$B),AGRIBALYSE_Raw!$B:$B,AGRIBALYSE_Raw!W:W)*$E73,_xlfn.XLOOKUP(_xlfn.XLOOKUP(Tool_clean!$D73,'AveragePrices&amp;Codes'!$A:$A,'AveragePrices&amp;Codes'!$B:$B),AGRIBALYSE_Cooked!$C:$C,AGRIBALYSE_Cooked!X:X)*$E73),"")</f>
        <v>0</v>
      </c>
      <c r="U73">
        <f>IFERROR(IF($F73="Raw",_xlfn.XLOOKUP(_xlfn.XLOOKUP(Tool_clean!$D73,'AveragePrices&amp;Codes'!$A:$A,'AveragePrices&amp;Codes'!$B:$B),AGRIBALYSE_Raw!$B:$B,AGRIBALYSE_Raw!X:X)*$E73,_xlfn.XLOOKUP(_xlfn.XLOOKUP(Tool_clean!$D73,'AveragePrices&amp;Codes'!$A:$A,'AveragePrices&amp;Codes'!$B:$B),AGRIBALYSE_Cooked!$C:$C,AGRIBALYSE_Cooked!Y:Y)*$E73),"")</f>
        <v>0</v>
      </c>
      <c r="V73">
        <f>IFERROR(IF($F73="Raw",_xlfn.XLOOKUP(_xlfn.XLOOKUP(Tool_clean!$D73,'AveragePrices&amp;Codes'!$A:$A,'AveragePrices&amp;Codes'!$B:$B),AGRIBALYSE_Raw!$B:$B,AGRIBALYSE_Raw!Y:Y)*$E73,_xlfn.XLOOKUP(_xlfn.XLOOKUP(Tool_clean!$D73,'AveragePrices&amp;Codes'!$A:$A,'AveragePrices&amp;Codes'!$B:$B),AGRIBALYSE_Cooked!$C:$C,AGRIBALYSE_Cooked!Z:Z)*$E73),"")</f>
        <v>0</v>
      </c>
      <c r="W73">
        <f>IFERROR(IF($F73="Raw",_xlfn.XLOOKUP(_xlfn.XLOOKUP(Tool_clean!$D73,'AveragePrices&amp;Codes'!$A:$A,'AveragePrices&amp;Codes'!$B:$B),AGRIBALYSE_Raw!$B:$B,AGRIBALYSE_Raw!Z:Z)*$E73,_xlfn.XLOOKUP(_xlfn.XLOOKUP(Tool_clean!$D73,'AveragePrices&amp;Codes'!$A:$A,'AveragePrices&amp;Codes'!$B:$B),AGRIBALYSE_Cooked!$C:$C,AGRIBALYSE_Cooked!AA:AA)*$E73),"")</f>
        <v>0</v>
      </c>
      <c r="X73">
        <f>IFERROR(IF($F73="Raw",_xlfn.XLOOKUP(_xlfn.XLOOKUP(Tool_clean!$D73,'AveragePrices&amp;Codes'!$A:$A,'AveragePrices&amp;Codes'!$B:$B),AGRIBALYSE_Raw!$B:$B,AGRIBALYSE_Raw!AA:AA)*$E73,_xlfn.XLOOKUP(_xlfn.XLOOKUP(Tool_clean!$D73,'AveragePrices&amp;Codes'!$A:$A,'AveragePrices&amp;Codes'!$B:$B),AGRIBALYSE_Cooked!$C:$C,AGRIBALYSE_Cooked!AB:AB)*$E73),"")</f>
        <v>0</v>
      </c>
      <c r="Y73">
        <f>IFERROR(IF($F73="Raw",_xlfn.XLOOKUP(_xlfn.XLOOKUP(Tool_clean!$D73,'AveragePrices&amp;Codes'!$A:$A,'AveragePrices&amp;Codes'!$B:$B),AGRIBALYSE_Raw!$B:$B,AGRIBALYSE_Raw!AB:AB)*$E73,_xlfn.XLOOKUP(_xlfn.XLOOKUP(Tool_clean!$D73,'AveragePrices&amp;Codes'!$A:$A,'AveragePrices&amp;Codes'!$B:$B),AGRIBALYSE_Cooked!$C:$C,AGRIBALYSE_Cooked!AC:AC)*$E73),"")</f>
        <v>0</v>
      </c>
      <c r="Z73">
        <f>IFERROR(IF($F73="Raw",_xlfn.XLOOKUP(_xlfn.XLOOKUP(Tool_clean!$D73,'AveragePrices&amp;Codes'!$A:$A,'AveragePrices&amp;Codes'!$B:$B),AGRIBALYSE_Raw!$B:$B,AGRIBALYSE_Raw!AC:AC)*$E73,_xlfn.XLOOKUP(_xlfn.XLOOKUP(Tool_clean!$D73,'AveragePrices&amp;Codes'!$A:$A,'AveragePrices&amp;Codes'!$B:$B),AGRIBALYSE_Cooked!$C:$C,AGRIBALYSE_Cooked!AD:AD)*$E73),"")</f>
        <v>0</v>
      </c>
      <c r="AA73">
        <f>IFERROR(IF($F73="Raw",_xlfn.XLOOKUP(_xlfn.XLOOKUP(Tool_clean!$D73,'AveragePrices&amp;Codes'!$A:$A,'AveragePrices&amp;Codes'!$B:$B),AGRIBALYSE_Raw!$B:$B,AGRIBALYSE_Raw!AD:AD)*$E73,_xlfn.XLOOKUP(_xlfn.XLOOKUP(Tool_clean!$D73,'AveragePrices&amp;Codes'!$A:$A,'AveragePrices&amp;Codes'!$B:$B),AGRIBALYSE_Cooked!$C:$C,AGRIBALYSE_Cooked!AE:AE)*$E73),"")</f>
        <v>0</v>
      </c>
      <c r="AB73" t="str" cm="1">
        <f t="array" ref="AB73">IFERROR(_xlfn.XLOOKUP(Tool_clean!$F73&amp;$E$2,'Cooking methods'!$A:$A&amp;'Cooking methods'!$B:$B,'Cooking methods'!C:C)*$E73,"")</f>
        <v/>
      </c>
      <c r="AC73" t="str" cm="1">
        <f t="array" ref="AC73">IFERROR(_xlfn.XLOOKUP(Tool_clean!$F73&amp;$E$2,'Cooking methods'!$A:$A&amp;'Cooking methods'!$B:$B,'Cooking methods'!D:D)*$E73,"")</f>
        <v/>
      </c>
      <c r="AD73" t="str" cm="1">
        <f t="array" ref="AD73">IFERROR(_xlfn.XLOOKUP(Tool_clean!$F73&amp;$E$2,'Cooking methods'!$A:$A&amp;'Cooking methods'!$B:$B,'Cooking methods'!E:E)*$E73,"")</f>
        <v/>
      </c>
      <c r="AE73" t="str" cm="1">
        <f t="array" ref="AE73">IFERROR(_xlfn.XLOOKUP(Tool_clean!$F73&amp;$E$2,'Cooking methods'!$A:$A&amp;'Cooking methods'!$B:$B,'Cooking methods'!F:F)*$E73,"")</f>
        <v/>
      </c>
      <c r="AF73" t="str" cm="1">
        <f t="array" ref="AF73">IFERROR(_xlfn.XLOOKUP(Tool_clean!$F73&amp;$E$2,'Cooking methods'!$A:$A&amp;'Cooking methods'!$B:$B,'Cooking methods'!G:G)*$E73,"")</f>
        <v/>
      </c>
      <c r="AG73" t="str" cm="1">
        <f t="array" ref="AG73">IFERROR(_xlfn.XLOOKUP(Tool_clean!$F73&amp;$E$2,'Cooking methods'!$A:$A&amp;'Cooking methods'!$B:$B,'Cooking methods'!H:H)*$E73,"")</f>
        <v/>
      </c>
      <c r="AH73" t="str" cm="1">
        <f t="array" ref="AH73">IFERROR(_xlfn.XLOOKUP(Tool_clean!$F73&amp;$E$2,'Cooking methods'!$A:$A&amp;'Cooking methods'!$B:$B,'Cooking methods'!I:I)*$E73,"")</f>
        <v/>
      </c>
      <c r="AI73" t="str" cm="1">
        <f t="array" ref="AI73">IFERROR(_xlfn.XLOOKUP(Tool_clean!$F73&amp;$E$2,'Cooking methods'!$A:$A&amp;'Cooking methods'!$B:$B,'Cooking methods'!J:J)*$E73,"")</f>
        <v/>
      </c>
      <c r="AJ73" t="str" cm="1">
        <f t="array" ref="AJ73">IFERROR(_xlfn.XLOOKUP(Tool_clean!$F73&amp;$E$2,'Cooking methods'!$A:$A&amp;'Cooking methods'!$B:$B,'Cooking methods'!K:K)*$E73,"")</f>
        <v/>
      </c>
      <c r="AK73" t="str" cm="1">
        <f t="array" ref="AK73">IFERROR(_xlfn.XLOOKUP(Tool_clean!$F73&amp;$E$2,'Cooking methods'!$A:$A&amp;'Cooking methods'!$B:$B,'Cooking methods'!L:L)*$E73,"")</f>
        <v/>
      </c>
      <c r="AL73" t="str" cm="1">
        <f t="array" ref="AL73">IFERROR(_xlfn.XLOOKUP(Tool_clean!$F73&amp;$E$2,'Cooking methods'!$A:$A&amp;'Cooking methods'!$B:$B,'Cooking methods'!M:M)*$E73,"")</f>
        <v/>
      </c>
      <c r="AM73" t="str" cm="1">
        <f t="array" ref="AM73">IFERROR(_xlfn.XLOOKUP(Tool_clean!$F73&amp;$E$2,'Cooking methods'!$A:$A&amp;'Cooking methods'!$B:$B,'Cooking methods'!N:N)*$E73,"")</f>
        <v/>
      </c>
      <c r="AN73" t="str" cm="1">
        <f t="array" ref="AN73">IFERROR(_xlfn.XLOOKUP(Tool_clean!$F73&amp;$E$2,'Cooking methods'!$A:$A&amp;'Cooking methods'!$B:$B,'Cooking methods'!O:O)*$E73,"")</f>
        <v/>
      </c>
      <c r="AO73" t="str" cm="1">
        <f t="array" ref="AO73">IFERROR(_xlfn.XLOOKUP(Tool_clean!$F73&amp;$E$2,'Cooking methods'!$A:$A&amp;'Cooking methods'!$B:$B,'Cooking methods'!P:P)*$E73,"")</f>
        <v/>
      </c>
      <c r="AP73" t="str" cm="1">
        <f t="array" ref="AP73">IFERROR(_xlfn.XLOOKUP(Tool_clean!$F73&amp;$E$2,'Cooking methods'!$A:$A&amp;'Cooking methods'!$B:$B,'Cooking methods'!Q:Q)*$E73,"")</f>
        <v/>
      </c>
      <c r="AQ73" t="str" cm="1">
        <f t="array" ref="AQ73">IFERROR(_xlfn.XLOOKUP(Tool_clean!$F73&amp;$E$2,'Cooking methods'!$A:$A&amp;'Cooking methods'!$B:$B,'Cooking methods'!R:R)*$E73,"")</f>
        <v/>
      </c>
      <c r="AR73" t="str" cm="1">
        <f t="array" ref="AR73">IFERROR(_xlfn.XLOOKUP(Tool_clean!$G73&amp;$E$2,'Waste management'!$A:$A&amp;'Waste management'!$B:$B,'Waste management'!C:C)*$E73,"")</f>
        <v/>
      </c>
      <c r="AS73" t="str" cm="1">
        <f t="array" ref="AS73">IFERROR(_xlfn.XLOOKUP(Tool_clean!$G73&amp;$E$2,'Waste management'!$A:$A&amp;'Waste management'!$B:$B,'Waste management'!D:D)*$E73,"")</f>
        <v/>
      </c>
      <c r="AT73" t="str" cm="1">
        <f t="array" ref="AT73">IFERROR(_xlfn.XLOOKUP(Tool_clean!$G73&amp;$E$2,'Waste management'!$A:$A&amp;'Waste management'!$B:$B,'Waste management'!E:E)*$E73,"")</f>
        <v/>
      </c>
      <c r="AU73" t="str" cm="1">
        <f t="array" ref="AU73">IFERROR(_xlfn.XLOOKUP(Tool_clean!$G73&amp;$E$2,'Waste management'!$A:$A&amp;'Waste management'!$B:$B,'Waste management'!F:F)*$E73,"")</f>
        <v/>
      </c>
      <c r="AV73" t="str" cm="1">
        <f t="array" ref="AV73">IFERROR(_xlfn.XLOOKUP(Tool_clean!$G73&amp;$E$2,'Waste management'!$A:$A&amp;'Waste management'!$B:$B,'Waste management'!G:G)*$E73,"")</f>
        <v/>
      </c>
      <c r="AW73" t="str" cm="1">
        <f t="array" ref="AW73">IFERROR(_xlfn.XLOOKUP(Tool_clean!$G73&amp;$E$2,'Waste management'!$A:$A&amp;'Waste management'!$B:$B,'Waste management'!H:H)*$E73,"")</f>
        <v/>
      </c>
      <c r="AX73" t="str" cm="1">
        <f t="array" ref="AX73">IFERROR(_xlfn.XLOOKUP(Tool_clean!$G73&amp;$E$2,'Waste management'!$A:$A&amp;'Waste management'!$B:$B,'Waste management'!I:I)*$E73,"")</f>
        <v/>
      </c>
      <c r="AY73" t="str" cm="1">
        <f t="array" ref="AY73">IFERROR(_xlfn.XLOOKUP(Tool_clean!$G73&amp;$E$2,'Waste management'!$A:$A&amp;'Waste management'!$B:$B,'Waste management'!J:J)*$E73,"")</f>
        <v/>
      </c>
      <c r="AZ73" t="str" cm="1">
        <f t="array" ref="AZ73">IFERROR(_xlfn.XLOOKUP(Tool_clean!$G73&amp;$E$2,'Waste management'!$A:$A&amp;'Waste management'!$B:$B,'Waste management'!K:K)*$E73,"")</f>
        <v/>
      </c>
      <c r="BA73" t="str" cm="1">
        <f t="array" ref="BA73">IFERROR(_xlfn.XLOOKUP(Tool_clean!$G73&amp;$E$2,'Waste management'!$A:$A&amp;'Waste management'!$B:$B,'Waste management'!L:L)*$E73,"")</f>
        <v/>
      </c>
      <c r="BB73" t="str" cm="1">
        <f t="array" ref="BB73">IFERROR(_xlfn.XLOOKUP(Tool_clean!$G73&amp;$E$2,'Waste management'!$A:$A&amp;'Waste management'!$B:$B,'Waste management'!M:M)*$E73,"")</f>
        <v/>
      </c>
      <c r="BC73" t="str" cm="1">
        <f t="array" ref="BC73">IFERROR(_xlfn.XLOOKUP(Tool_clean!$G73&amp;$E$2,'Waste management'!$A:$A&amp;'Waste management'!$B:$B,'Waste management'!N:N)*$E73,"")</f>
        <v/>
      </c>
      <c r="BD73" t="str" cm="1">
        <f t="array" ref="BD73">IFERROR(_xlfn.XLOOKUP(Tool_clean!$G73&amp;$E$2,'Waste management'!$A:$A&amp;'Waste management'!$B:$B,'Waste management'!O:O)*$E73,"")</f>
        <v/>
      </c>
      <c r="BE73" t="str" cm="1">
        <f t="array" ref="BE73">IFERROR(_xlfn.XLOOKUP(Tool_clean!$G73&amp;$E$2,'Waste management'!$A:$A&amp;'Waste management'!$B:$B,'Waste management'!P:P)*$E73,"")</f>
        <v/>
      </c>
      <c r="BF73" t="str" cm="1">
        <f t="array" ref="BF73">IFERROR(_xlfn.XLOOKUP(Tool_clean!$G73&amp;$E$2,'Waste management'!$A:$A&amp;'Waste management'!$B:$B,'Waste management'!Q:Q)*$E73,"")</f>
        <v/>
      </c>
      <c r="BG73" t="str" cm="1">
        <f t="array" ref="BG73">IFERROR(_xlfn.XLOOKUP(Tool_clean!$G73&amp;$E$2,'Waste management'!$A:$A&amp;'Waste management'!$B:$B,'Waste management'!R:R)*$E73,"")</f>
        <v/>
      </c>
      <c r="BH73" t="str">
        <f>IFERROR((L73+AR73+AB73)*_xlfn.XLOOKUP(Tool_clean!BH$4,Monetization_Factors!$A:$A,Monetization_Factors!$D:$D),"")</f>
        <v/>
      </c>
      <c r="BI73" t="str">
        <f>IFERROR((M73+AS73+AC73)*_xlfn.XLOOKUP(Tool_clean!BI$4,Monetization_Factors!$A:$A,Monetization_Factors!$D:$D),"")</f>
        <v/>
      </c>
      <c r="BJ73" t="str">
        <f>IFERROR((N73+AT73+AD73)*_xlfn.XLOOKUP(Tool_clean!BJ$4,Monetization_Factors!$A:$A,Monetization_Factors!$D:$D),"")</f>
        <v/>
      </c>
      <c r="BK73" t="str">
        <f>IFERROR((O73+AU73+AE73)*_xlfn.XLOOKUP(Tool_clean!BK$4,Monetization_Factors!$A:$A,Monetization_Factors!$D:$D),"")</f>
        <v/>
      </c>
      <c r="BL73" t="str">
        <f>IFERROR((P73+AV73+AF73)*_xlfn.XLOOKUP(Tool_clean!BL$4,Monetization_Factors!$A:$A,Monetization_Factors!$D:$D),"")</f>
        <v/>
      </c>
      <c r="BM73" t="str">
        <f>IFERROR((Q73+AW73+AG73)*_xlfn.XLOOKUP(Tool_clean!BM$4,Monetization_Factors!$A:$A,Monetization_Factors!$D:$D),"")</f>
        <v/>
      </c>
      <c r="BN73" t="str">
        <f>IFERROR((R73+AX73+AH73)*_xlfn.XLOOKUP(Tool_clean!BN$4,Monetization_Factors!$A:$A,Monetization_Factors!$D:$D),"")</f>
        <v/>
      </c>
      <c r="BO73" t="str">
        <f>IFERROR((S73+AY73+AI73)*_xlfn.XLOOKUP(Tool_clean!BO$4,Monetization_Factors!$A:$A,Monetization_Factors!$D:$D),"")</f>
        <v/>
      </c>
      <c r="BP73" t="str">
        <f>IFERROR((T73+AZ73+AJ73)*_xlfn.XLOOKUP(Tool_clean!BP$4,Monetization_Factors!$A:$A,Monetization_Factors!$D:$D),"")</f>
        <v/>
      </c>
      <c r="BQ73" t="str">
        <f>IFERROR((U73+BA73+AK73)*_xlfn.XLOOKUP(Tool_clean!BQ$4,Monetization_Factors!$A:$A,Monetization_Factors!$D:$D),"")</f>
        <v/>
      </c>
      <c r="BR73" t="str">
        <f>IFERROR((V73+BB73+AL73)*_xlfn.XLOOKUP(Tool_clean!BR$4,Monetization_Factors!$A:$A,Monetization_Factors!$D:$D),"")</f>
        <v/>
      </c>
      <c r="BS73" t="str">
        <f>IFERROR((W73+BC73+AM73)*_xlfn.XLOOKUP(Tool_clean!BS$4,Monetization_Factors!$A:$A,Monetization_Factors!$D:$D),"")</f>
        <v/>
      </c>
      <c r="BT73" t="str">
        <f>IFERROR((X73+BD73+AN73)*_xlfn.XLOOKUP(Tool_clean!BT$4,Monetization_Factors!$A:$A,Monetization_Factors!$D:$D),"")</f>
        <v/>
      </c>
      <c r="BU73" t="str">
        <f>IFERROR((Y73+BE73+AO73)*_xlfn.XLOOKUP(Tool_clean!BU$4,Monetization_Factors!$A:$A,Monetization_Factors!$D:$D),"")</f>
        <v/>
      </c>
      <c r="BV73" t="str">
        <f>IFERROR((Z73+BF73+AP73)*_xlfn.XLOOKUP(Tool_clean!BV$4,Monetization_Factors!$A:$A,Monetization_Factors!$D:$D),"")</f>
        <v/>
      </c>
      <c r="BW73" t="str">
        <f>IFERROR((AA73+BG73+AQ73)*_xlfn.XLOOKUP(Tool_clean!BW$4,Monetization_Factors!$A:$A,Monetization_Factors!$D:$D),"")</f>
        <v/>
      </c>
      <c r="BX73" s="38" t="str" cm="1">
        <f t="array" ref="BX73">IFERROR(_xlfn.IFS(I73&gt;0,I73*E73,I73="",J73*E73),"")</f>
        <v/>
      </c>
      <c r="BY73" s="38">
        <f t="shared" si="101"/>
        <v>0</v>
      </c>
      <c r="BZ73" s="38" t="str">
        <f t="shared" si="102"/>
        <v/>
      </c>
      <c r="CA73" s="38" t="str">
        <f t="shared" si="103"/>
        <v/>
      </c>
      <c r="CB73" t="str">
        <f t="shared" si="98"/>
        <v/>
      </c>
      <c r="CC73" t="str">
        <f t="shared" si="68"/>
        <v/>
      </c>
      <c r="CD73" t="str">
        <f t="shared" si="69"/>
        <v/>
      </c>
      <c r="CE73" t="str">
        <f t="shared" si="70"/>
        <v/>
      </c>
      <c r="CF73" t="str">
        <f t="shared" si="71"/>
        <v/>
      </c>
      <c r="CG73" t="str">
        <f t="shared" si="72"/>
        <v/>
      </c>
      <c r="CH73" t="str">
        <f t="shared" si="73"/>
        <v/>
      </c>
      <c r="CI73" t="str">
        <f t="shared" si="74"/>
        <v/>
      </c>
      <c r="CJ73" t="str">
        <f t="shared" si="75"/>
        <v/>
      </c>
      <c r="CK73" t="str">
        <f t="shared" si="76"/>
        <v/>
      </c>
      <c r="CL73" t="str">
        <f t="shared" si="77"/>
        <v/>
      </c>
      <c r="CM73" t="str">
        <f t="shared" si="78"/>
        <v/>
      </c>
      <c r="CN73" t="str">
        <f t="shared" si="79"/>
        <v/>
      </c>
      <c r="CO73" t="str">
        <f t="shared" si="80"/>
        <v/>
      </c>
      <c r="CP73" t="str">
        <f t="shared" si="81"/>
        <v/>
      </c>
      <c r="CQ73" t="str">
        <f t="shared" si="82"/>
        <v/>
      </c>
      <c r="CR73" t="str">
        <f t="shared" si="99"/>
        <v/>
      </c>
      <c r="CS73" t="str">
        <f t="shared" si="83"/>
        <v/>
      </c>
      <c r="CT73" t="str">
        <f t="shared" si="84"/>
        <v/>
      </c>
      <c r="CU73" t="str">
        <f t="shared" si="85"/>
        <v/>
      </c>
      <c r="CV73" t="str">
        <f t="shared" si="86"/>
        <v/>
      </c>
      <c r="CW73" t="str">
        <f t="shared" si="87"/>
        <v/>
      </c>
      <c r="CX73" t="str">
        <f t="shared" si="88"/>
        <v/>
      </c>
      <c r="CY73" t="str">
        <f t="shared" si="89"/>
        <v/>
      </c>
      <c r="CZ73" t="str">
        <f t="shared" si="90"/>
        <v/>
      </c>
      <c r="DA73" t="str">
        <f t="shared" si="91"/>
        <v/>
      </c>
      <c r="DB73" t="str">
        <f t="shared" si="92"/>
        <v/>
      </c>
      <c r="DC73" t="str">
        <f t="shared" si="93"/>
        <v/>
      </c>
      <c r="DD73" t="str">
        <f t="shared" si="94"/>
        <v/>
      </c>
      <c r="DE73" t="str">
        <f t="shared" si="95"/>
        <v/>
      </c>
      <c r="DF73" t="str">
        <f t="shared" si="96"/>
        <v/>
      </c>
      <c r="DG73" t="str">
        <f t="shared" si="97"/>
        <v/>
      </c>
      <c r="DH73" s="5" t="str">
        <f>IFERROR((CR73*$B$2*(1-$H73)*('CAR.CAP_per person'!B$2))/(_xlfn.XLOOKUP($E$2,EU_countries_GDP!$A$2:$A$29,EU_countries_GDP!$E$2:$E$29)),"")</f>
        <v/>
      </c>
      <c r="DI73" s="5" t="str">
        <f>IFERROR((CS73*$B$2*(1-$H73)*('CAR.CAP_per person'!C$2))/(_xlfn.XLOOKUP($E$2,EU_countries_GDP!$A$2:$A$29,EU_countries_GDP!$E$2:$E$29)),"")</f>
        <v/>
      </c>
      <c r="DJ73" s="5" t="str">
        <f>IFERROR((CT73*$B$2*(1-$H73)*('CAR.CAP_per person'!D$2))/(_xlfn.XLOOKUP($E$2,EU_countries_GDP!$A$2:$A$29,EU_countries_GDP!$E$2:$E$29)),"")</f>
        <v/>
      </c>
      <c r="DK73" s="5" t="str">
        <f>IFERROR((CU73*$B$2*(1-$H73)*('CAR.CAP_per person'!E$2))/(_xlfn.XLOOKUP($E$2,EU_countries_GDP!$A$2:$A$29,EU_countries_GDP!$E$2:$E$29)),"")</f>
        <v/>
      </c>
      <c r="DL73" s="5" t="str">
        <f>IFERROR((CV73*$B$2*(1-$H73)*('CAR.CAP_per person'!F$2))/(_xlfn.XLOOKUP($E$2,EU_countries_GDP!$A$2:$A$29,EU_countries_GDP!$E$2:$E$29)),"")</f>
        <v/>
      </c>
      <c r="DM73" s="5" t="str">
        <f>IFERROR((CW73*$B$2*(1-$H73)*('CAR.CAP_per person'!G$2))/(_xlfn.XLOOKUP($E$2,EU_countries_GDP!$A$2:$A$29,EU_countries_GDP!$E$2:$E$29)),"")</f>
        <v/>
      </c>
      <c r="DN73" s="5" t="str">
        <f>IFERROR((CX73*$B$2*(1-$H73)*('CAR.CAP_per person'!H$2))/(_xlfn.XLOOKUP($E$2,EU_countries_GDP!$A$2:$A$29,EU_countries_GDP!$E$2:$E$29)),"")</f>
        <v/>
      </c>
      <c r="DO73" s="5" t="str">
        <f>IFERROR((CY73*$B$2*(1-$H73)*('CAR.CAP_per person'!I$2))/(_xlfn.XLOOKUP($E$2,EU_countries_GDP!$A$2:$A$29,EU_countries_GDP!$E$2:$E$29)),"")</f>
        <v/>
      </c>
      <c r="DP73" s="5" t="str">
        <f>IFERROR((CZ73*$B$2*(1-$H73)*('CAR.CAP_per person'!J$2))/(_xlfn.XLOOKUP($E$2,EU_countries_GDP!$A$2:$A$29,EU_countries_GDP!$E$2:$E$29)),"")</f>
        <v/>
      </c>
      <c r="DQ73" s="5" t="str">
        <f>IFERROR((DA73*$B$2*(1-$H73)*('CAR.CAP_per person'!K$2))/(_xlfn.XLOOKUP($E$2,EU_countries_GDP!$A$2:$A$29,EU_countries_GDP!$E$2:$E$29)),"")</f>
        <v/>
      </c>
      <c r="DR73" s="5" t="str">
        <f>IFERROR((DB73*$B$2*(1-$H73)*('CAR.CAP_per person'!L$2))/(_xlfn.XLOOKUP($E$2,EU_countries_GDP!$A$2:$A$29,EU_countries_GDP!$E$2:$E$29)),"")</f>
        <v/>
      </c>
      <c r="DS73" s="5" t="str">
        <f>IFERROR((DC73*$B$2*(1-$H73)*('CAR.CAP_per person'!M$2))/(_xlfn.XLOOKUP($E$2,EU_countries_GDP!$A$2:$A$29,EU_countries_GDP!$E$2:$E$29)),"")</f>
        <v/>
      </c>
      <c r="DT73" s="5" t="str">
        <f>IFERROR((DD73*$B$2*(1-$H73)*('CAR.CAP_per person'!N$2))/(_xlfn.XLOOKUP($E$2,EU_countries_GDP!$A$2:$A$29,EU_countries_GDP!$E$2:$E$29)),"")</f>
        <v/>
      </c>
      <c r="DU73" s="5" t="str">
        <f>IFERROR((DE73*$B$2*(1-$H73)*('CAR.CAP_per person'!O$2))/(_xlfn.XLOOKUP($E$2,EU_countries_GDP!$A$2:$A$29,EU_countries_GDP!$E$2:$E$29)),"")</f>
        <v/>
      </c>
      <c r="DV73" s="5" t="str">
        <f>IFERROR((DF73*$B$2*(1-$H73)*('CAR.CAP_per person'!P$2))/(_xlfn.XLOOKUP($E$2,EU_countries_GDP!$A$2:$A$29,EU_countries_GDP!$E$2:$E$29)),"")</f>
        <v/>
      </c>
      <c r="DW73" s="5" t="str">
        <f>IFERROR((DG73*$B$2*(1-$H73)*('CAR.CAP_per person'!Q$2))/(_xlfn.XLOOKUP($E$2,EU_countries_GDP!$A$2:$A$29,EU_countries_GDP!$E$2:$E$29)),"")</f>
        <v/>
      </c>
    </row>
    <row r="74" spans="2:127">
      <c r="B74" t="str">
        <f>_xlfn.XLOOKUP(D74,Table5[Ingredient],Table5[Category],"",FALSE)</f>
        <v/>
      </c>
      <c r="C74" s="33"/>
      <c r="D74" s="33"/>
      <c r="E74" s="33"/>
      <c r="F74" s="33"/>
      <c r="G74" s="33"/>
      <c r="H74" s="33"/>
      <c r="I74" s="33"/>
      <c r="J74" s="37" t="str">
        <f>IFERROR(INDEX('AveragePrices&amp;Codes'!G:AG, MATCH($D74, 'AveragePrices&amp;Codes'!$A:$A, 0), MATCH(Tool_clean!$E$2, 'AveragePrices&amp;Codes'!$G$1:$AG$1, 0)),"")</f>
        <v/>
      </c>
      <c r="K74" s="37" t="str">
        <f t="shared" si="100"/>
        <v/>
      </c>
      <c r="L74">
        <f>IFERROR(IF($F74="Raw",_xlfn.XLOOKUP(_xlfn.XLOOKUP(Tool_clean!$D74,'AveragePrices&amp;Codes'!$A:$A,'AveragePrices&amp;Codes'!$B:$B),AGRIBALYSE_Raw!$B:$B,AGRIBALYSE_Raw!O:O)*$E74,_xlfn.XLOOKUP(_xlfn.XLOOKUP(Tool_clean!$D74,'AveragePrices&amp;Codes'!$A:$A,'AveragePrices&amp;Codes'!$B:$B),AGRIBALYSE_Cooked!$C:$C,AGRIBALYSE_Cooked!P:P)*$E74),"")</f>
        <v>0</v>
      </c>
      <c r="M74">
        <f>IFERROR(IF($F74="Raw",_xlfn.XLOOKUP(_xlfn.XLOOKUP(Tool_clean!$D74,'AveragePrices&amp;Codes'!$A:$A,'AveragePrices&amp;Codes'!$B:$B),AGRIBALYSE_Raw!$B:$B,AGRIBALYSE_Raw!P:P)*$E74,_xlfn.XLOOKUP(_xlfn.XLOOKUP(Tool_clean!$D74,'AveragePrices&amp;Codes'!$A:$A,'AveragePrices&amp;Codes'!$B:$B),AGRIBALYSE_Cooked!$C:$C,AGRIBALYSE_Cooked!Q:Q)*$E74),"")</f>
        <v>0</v>
      </c>
      <c r="N74">
        <f>IFERROR(IF($F74="Raw",_xlfn.XLOOKUP(_xlfn.XLOOKUP(Tool_clean!$D74,'AveragePrices&amp;Codes'!$A:$A,'AveragePrices&amp;Codes'!$B:$B),AGRIBALYSE_Raw!$B:$B,AGRIBALYSE_Raw!Q:Q)*$E74,_xlfn.XLOOKUP(_xlfn.XLOOKUP(Tool_clean!$D74,'AveragePrices&amp;Codes'!$A:$A,'AveragePrices&amp;Codes'!$B:$B),AGRIBALYSE_Cooked!$C:$C,AGRIBALYSE_Cooked!R:R)*$E74),"")</f>
        <v>0</v>
      </c>
      <c r="O74">
        <f>IFERROR(IF($F74="Raw",_xlfn.XLOOKUP(_xlfn.XLOOKUP(Tool_clean!$D74,'AveragePrices&amp;Codes'!$A:$A,'AveragePrices&amp;Codes'!$B:$B),AGRIBALYSE_Raw!$B:$B,AGRIBALYSE_Raw!R:R)*$E74,_xlfn.XLOOKUP(_xlfn.XLOOKUP(Tool_clean!$D74,'AveragePrices&amp;Codes'!$A:$A,'AveragePrices&amp;Codes'!$B:$B),AGRIBALYSE_Cooked!$C:$C,AGRIBALYSE_Cooked!S:S)*$E74),"")</f>
        <v>0</v>
      </c>
      <c r="P74">
        <f>IFERROR(IF($F74="Raw",_xlfn.XLOOKUP(_xlfn.XLOOKUP(Tool_clean!$D74,'AveragePrices&amp;Codes'!$A:$A,'AveragePrices&amp;Codes'!$B:$B),AGRIBALYSE_Raw!$B:$B,AGRIBALYSE_Raw!S:S)*$E74,_xlfn.XLOOKUP(_xlfn.XLOOKUP(Tool_clean!$D74,'AveragePrices&amp;Codes'!$A:$A,'AveragePrices&amp;Codes'!$B:$B),AGRIBALYSE_Cooked!$C:$C,AGRIBALYSE_Cooked!T:T)*$E74),"")</f>
        <v>0</v>
      </c>
      <c r="Q74">
        <f>IFERROR(IF($F74="Raw",_xlfn.XLOOKUP(_xlfn.XLOOKUP(Tool_clean!$D74,'AveragePrices&amp;Codes'!$A:$A,'AveragePrices&amp;Codes'!$B:$B),AGRIBALYSE_Raw!$B:$B,AGRIBALYSE_Raw!T:T)*$E74,_xlfn.XLOOKUP(_xlfn.XLOOKUP(Tool_clean!$D74,'AveragePrices&amp;Codes'!$A:$A,'AveragePrices&amp;Codes'!$B:$B),AGRIBALYSE_Cooked!$C:$C,AGRIBALYSE_Cooked!U:U)*$E74),"")</f>
        <v>0</v>
      </c>
      <c r="R74">
        <f>IFERROR(IF($F74="Raw",_xlfn.XLOOKUP(_xlfn.XLOOKUP(Tool_clean!$D74,'AveragePrices&amp;Codes'!$A:$A,'AveragePrices&amp;Codes'!$B:$B),AGRIBALYSE_Raw!$B:$B,AGRIBALYSE_Raw!U:U)*$E74,_xlfn.XLOOKUP(_xlfn.XLOOKUP(Tool_clean!$D74,'AveragePrices&amp;Codes'!$A:$A,'AveragePrices&amp;Codes'!$B:$B),AGRIBALYSE_Cooked!$C:$C,AGRIBALYSE_Cooked!V:V)*$E74),"")</f>
        <v>0</v>
      </c>
      <c r="S74">
        <f>IFERROR(IF($F74="Raw",_xlfn.XLOOKUP(_xlfn.XLOOKUP(Tool_clean!$D74,'AveragePrices&amp;Codes'!$A:$A,'AveragePrices&amp;Codes'!$B:$B),AGRIBALYSE_Raw!$B:$B,AGRIBALYSE_Raw!V:V)*$E74,_xlfn.XLOOKUP(_xlfn.XLOOKUP(Tool_clean!$D74,'AveragePrices&amp;Codes'!$A:$A,'AveragePrices&amp;Codes'!$B:$B),AGRIBALYSE_Cooked!$C:$C,AGRIBALYSE_Cooked!W:W)*$E74),"")</f>
        <v>0</v>
      </c>
      <c r="T74">
        <f>IFERROR(IF($F74="Raw",_xlfn.XLOOKUP(_xlfn.XLOOKUP(Tool_clean!$D74,'AveragePrices&amp;Codes'!$A:$A,'AveragePrices&amp;Codes'!$B:$B),AGRIBALYSE_Raw!$B:$B,AGRIBALYSE_Raw!W:W)*$E74,_xlfn.XLOOKUP(_xlfn.XLOOKUP(Tool_clean!$D74,'AveragePrices&amp;Codes'!$A:$A,'AveragePrices&amp;Codes'!$B:$B),AGRIBALYSE_Cooked!$C:$C,AGRIBALYSE_Cooked!X:X)*$E74),"")</f>
        <v>0</v>
      </c>
      <c r="U74">
        <f>IFERROR(IF($F74="Raw",_xlfn.XLOOKUP(_xlfn.XLOOKUP(Tool_clean!$D74,'AveragePrices&amp;Codes'!$A:$A,'AveragePrices&amp;Codes'!$B:$B),AGRIBALYSE_Raw!$B:$B,AGRIBALYSE_Raw!X:X)*$E74,_xlfn.XLOOKUP(_xlfn.XLOOKUP(Tool_clean!$D74,'AveragePrices&amp;Codes'!$A:$A,'AveragePrices&amp;Codes'!$B:$B),AGRIBALYSE_Cooked!$C:$C,AGRIBALYSE_Cooked!Y:Y)*$E74),"")</f>
        <v>0</v>
      </c>
      <c r="V74">
        <f>IFERROR(IF($F74="Raw",_xlfn.XLOOKUP(_xlfn.XLOOKUP(Tool_clean!$D74,'AveragePrices&amp;Codes'!$A:$A,'AveragePrices&amp;Codes'!$B:$B),AGRIBALYSE_Raw!$B:$B,AGRIBALYSE_Raw!Y:Y)*$E74,_xlfn.XLOOKUP(_xlfn.XLOOKUP(Tool_clean!$D74,'AveragePrices&amp;Codes'!$A:$A,'AveragePrices&amp;Codes'!$B:$B),AGRIBALYSE_Cooked!$C:$C,AGRIBALYSE_Cooked!Z:Z)*$E74),"")</f>
        <v>0</v>
      </c>
      <c r="W74">
        <f>IFERROR(IF($F74="Raw",_xlfn.XLOOKUP(_xlfn.XLOOKUP(Tool_clean!$D74,'AveragePrices&amp;Codes'!$A:$A,'AveragePrices&amp;Codes'!$B:$B),AGRIBALYSE_Raw!$B:$B,AGRIBALYSE_Raw!Z:Z)*$E74,_xlfn.XLOOKUP(_xlfn.XLOOKUP(Tool_clean!$D74,'AveragePrices&amp;Codes'!$A:$A,'AveragePrices&amp;Codes'!$B:$B),AGRIBALYSE_Cooked!$C:$C,AGRIBALYSE_Cooked!AA:AA)*$E74),"")</f>
        <v>0</v>
      </c>
      <c r="X74">
        <f>IFERROR(IF($F74="Raw",_xlfn.XLOOKUP(_xlfn.XLOOKUP(Tool_clean!$D74,'AveragePrices&amp;Codes'!$A:$A,'AveragePrices&amp;Codes'!$B:$B),AGRIBALYSE_Raw!$B:$B,AGRIBALYSE_Raw!AA:AA)*$E74,_xlfn.XLOOKUP(_xlfn.XLOOKUP(Tool_clean!$D74,'AveragePrices&amp;Codes'!$A:$A,'AveragePrices&amp;Codes'!$B:$B),AGRIBALYSE_Cooked!$C:$C,AGRIBALYSE_Cooked!AB:AB)*$E74),"")</f>
        <v>0</v>
      </c>
      <c r="Y74">
        <f>IFERROR(IF($F74="Raw",_xlfn.XLOOKUP(_xlfn.XLOOKUP(Tool_clean!$D74,'AveragePrices&amp;Codes'!$A:$A,'AveragePrices&amp;Codes'!$B:$B),AGRIBALYSE_Raw!$B:$B,AGRIBALYSE_Raw!AB:AB)*$E74,_xlfn.XLOOKUP(_xlfn.XLOOKUP(Tool_clean!$D74,'AveragePrices&amp;Codes'!$A:$A,'AveragePrices&amp;Codes'!$B:$B),AGRIBALYSE_Cooked!$C:$C,AGRIBALYSE_Cooked!AC:AC)*$E74),"")</f>
        <v>0</v>
      </c>
      <c r="Z74">
        <f>IFERROR(IF($F74="Raw",_xlfn.XLOOKUP(_xlfn.XLOOKUP(Tool_clean!$D74,'AveragePrices&amp;Codes'!$A:$A,'AveragePrices&amp;Codes'!$B:$B),AGRIBALYSE_Raw!$B:$B,AGRIBALYSE_Raw!AC:AC)*$E74,_xlfn.XLOOKUP(_xlfn.XLOOKUP(Tool_clean!$D74,'AveragePrices&amp;Codes'!$A:$A,'AveragePrices&amp;Codes'!$B:$B),AGRIBALYSE_Cooked!$C:$C,AGRIBALYSE_Cooked!AD:AD)*$E74),"")</f>
        <v>0</v>
      </c>
      <c r="AA74">
        <f>IFERROR(IF($F74="Raw",_xlfn.XLOOKUP(_xlfn.XLOOKUP(Tool_clean!$D74,'AveragePrices&amp;Codes'!$A:$A,'AveragePrices&amp;Codes'!$B:$B),AGRIBALYSE_Raw!$B:$B,AGRIBALYSE_Raw!AD:AD)*$E74,_xlfn.XLOOKUP(_xlfn.XLOOKUP(Tool_clean!$D74,'AveragePrices&amp;Codes'!$A:$A,'AveragePrices&amp;Codes'!$B:$B),AGRIBALYSE_Cooked!$C:$C,AGRIBALYSE_Cooked!AE:AE)*$E74),"")</f>
        <v>0</v>
      </c>
      <c r="AB74" t="str" cm="1">
        <f t="array" ref="AB74">IFERROR(_xlfn.XLOOKUP(Tool_clean!$F74&amp;$E$2,'Cooking methods'!$A:$A&amp;'Cooking methods'!$B:$B,'Cooking methods'!C:C)*$E74,"")</f>
        <v/>
      </c>
      <c r="AC74" t="str" cm="1">
        <f t="array" ref="AC74">IFERROR(_xlfn.XLOOKUP(Tool_clean!$F74&amp;$E$2,'Cooking methods'!$A:$A&amp;'Cooking methods'!$B:$B,'Cooking methods'!D:D)*$E74,"")</f>
        <v/>
      </c>
      <c r="AD74" t="str" cm="1">
        <f t="array" ref="AD74">IFERROR(_xlfn.XLOOKUP(Tool_clean!$F74&amp;$E$2,'Cooking methods'!$A:$A&amp;'Cooking methods'!$B:$B,'Cooking methods'!E:E)*$E74,"")</f>
        <v/>
      </c>
      <c r="AE74" t="str" cm="1">
        <f t="array" ref="AE74">IFERROR(_xlfn.XLOOKUP(Tool_clean!$F74&amp;$E$2,'Cooking methods'!$A:$A&amp;'Cooking methods'!$B:$B,'Cooking methods'!F:F)*$E74,"")</f>
        <v/>
      </c>
      <c r="AF74" t="str" cm="1">
        <f t="array" ref="AF74">IFERROR(_xlfn.XLOOKUP(Tool_clean!$F74&amp;$E$2,'Cooking methods'!$A:$A&amp;'Cooking methods'!$B:$B,'Cooking methods'!G:G)*$E74,"")</f>
        <v/>
      </c>
      <c r="AG74" t="str" cm="1">
        <f t="array" ref="AG74">IFERROR(_xlfn.XLOOKUP(Tool_clean!$F74&amp;$E$2,'Cooking methods'!$A:$A&amp;'Cooking methods'!$B:$B,'Cooking methods'!H:H)*$E74,"")</f>
        <v/>
      </c>
      <c r="AH74" t="str" cm="1">
        <f t="array" ref="AH74">IFERROR(_xlfn.XLOOKUP(Tool_clean!$F74&amp;$E$2,'Cooking methods'!$A:$A&amp;'Cooking methods'!$B:$B,'Cooking methods'!I:I)*$E74,"")</f>
        <v/>
      </c>
      <c r="AI74" t="str" cm="1">
        <f t="array" ref="AI74">IFERROR(_xlfn.XLOOKUP(Tool_clean!$F74&amp;$E$2,'Cooking methods'!$A:$A&amp;'Cooking methods'!$B:$B,'Cooking methods'!J:J)*$E74,"")</f>
        <v/>
      </c>
      <c r="AJ74" t="str" cm="1">
        <f t="array" ref="AJ74">IFERROR(_xlfn.XLOOKUP(Tool_clean!$F74&amp;$E$2,'Cooking methods'!$A:$A&amp;'Cooking methods'!$B:$B,'Cooking methods'!K:K)*$E74,"")</f>
        <v/>
      </c>
      <c r="AK74" t="str" cm="1">
        <f t="array" ref="AK74">IFERROR(_xlfn.XLOOKUP(Tool_clean!$F74&amp;$E$2,'Cooking methods'!$A:$A&amp;'Cooking methods'!$B:$B,'Cooking methods'!L:L)*$E74,"")</f>
        <v/>
      </c>
      <c r="AL74" t="str" cm="1">
        <f t="array" ref="AL74">IFERROR(_xlfn.XLOOKUP(Tool_clean!$F74&amp;$E$2,'Cooking methods'!$A:$A&amp;'Cooking methods'!$B:$B,'Cooking methods'!M:M)*$E74,"")</f>
        <v/>
      </c>
      <c r="AM74" t="str" cm="1">
        <f t="array" ref="AM74">IFERROR(_xlfn.XLOOKUP(Tool_clean!$F74&amp;$E$2,'Cooking methods'!$A:$A&amp;'Cooking methods'!$B:$B,'Cooking methods'!N:N)*$E74,"")</f>
        <v/>
      </c>
      <c r="AN74" t="str" cm="1">
        <f t="array" ref="AN74">IFERROR(_xlfn.XLOOKUP(Tool_clean!$F74&amp;$E$2,'Cooking methods'!$A:$A&amp;'Cooking methods'!$B:$B,'Cooking methods'!O:O)*$E74,"")</f>
        <v/>
      </c>
      <c r="AO74" t="str" cm="1">
        <f t="array" ref="AO74">IFERROR(_xlfn.XLOOKUP(Tool_clean!$F74&amp;$E$2,'Cooking methods'!$A:$A&amp;'Cooking methods'!$B:$B,'Cooking methods'!P:P)*$E74,"")</f>
        <v/>
      </c>
      <c r="AP74" t="str" cm="1">
        <f t="array" ref="AP74">IFERROR(_xlfn.XLOOKUP(Tool_clean!$F74&amp;$E$2,'Cooking methods'!$A:$A&amp;'Cooking methods'!$B:$B,'Cooking methods'!Q:Q)*$E74,"")</f>
        <v/>
      </c>
      <c r="AQ74" t="str" cm="1">
        <f t="array" ref="AQ74">IFERROR(_xlfn.XLOOKUP(Tool_clean!$F74&amp;$E$2,'Cooking methods'!$A:$A&amp;'Cooking methods'!$B:$B,'Cooking methods'!R:R)*$E74,"")</f>
        <v/>
      </c>
      <c r="AR74" t="str" cm="1">
        <f t="array" ref="AR74">IFERROR(_xlfn.XLOOKUP(Tool_clean!$G74&amp;$E$2,'Waste management'!$A:$A&amp;'Waste management'!$B:$B,'Waste management'!C:C)*$E74,"")</f>
        <v/>
      </c>
      <c r="AS74" t="str" cm="1">
        <f t="array" ref="AS74">IFERROR(_xlfn.XLOOKUP(Tool_clean!$G74&amp;$E$2,'Waste management'!$A:$A&amp;'Waste management'!$B:$B,'Waste management'!D:D)*$E74,"")</f>
        <v/>
      </c>
      <c r="AT74" t="str" cm="1">
        <f t="array" ref="AT74">IFERROR(_xlfn.XLOOKUP(Tool_clean!$G74&amp;$E$2,'Waste management'!$A:$A&amp;'Waste management'!$B:$B,'Waste management'!E:E)*$E74,"")</f>
        <v/>
      </c>
      <c r="AU74" t="str" cm="1">
        <f t="array" ref="AU74">IFERROR(_xlfn.XLOOKUP(Tool_clean!$G74&amp;$E$2,'Waste management'!$A:$A&amp;'Waste management'!$B:$B,'Waste management'!F:F)*$E74,"")</f>
        <v/>
      </c>
      <c r="AV74" t="str" cm="1">
        <f t="array" ref="AV74">IFERROR(_xlfn.XLOOKUP(Tool_clean!$G74&amp;$E$2,'Waste management'!$A:$A&amp;'Waste management'!$B:$B,'Waste management'!G:G)*$E74,"")</f>
        <v/>
      </c>
      <c r="AW74" t="str" cm="1">
        <f t="array" ref="AW74">IFERROR(_xlfn.XLOOKUP(Tool_clean!$G74&amp;$E$2,'Waste management'!$A:$A&amp;'Waste management'!$B:$B,'Waste management'!H:H)*$E74,"")</f>
        <v/>
      </c>
      <c r="AX74" t="str" cm="1">
        <f t="array" ref="AX74">IFERROR(_xlfn.XLOOKUP(Tool_clean!$G74&amp;$E$2,'Waste management'!$A:$A&amp;'Waste management'!$B:$B,'Waste management'!I:I)*$E74,"")</f>
        <v/>
      </c>
      <c r="AY74" t="str" cm="1">
        <f t="array" ref="AY74">IFERROR(_xlfn.XLOOKUP(Tool_clean!$G74&amp;$E$2,'Waste management'!$A:$A&amp;'Waste management'!$B:$B,'Waste management'!J:J)*$E74,"")</f>
        <v/>
      </c>
      <c r="AZ74" t="str" cm="1">
        <f t="array" ref="AZ74">IFERROR(_xlfn.XLOOKUP(Tool_clean!$G74&amp;$E$2,'Waste management'!$A:$A&amp;'Waste management'!$B:$B,'Waste management'!K:K)*$E74,"")</f>
        <v/>
      </c>
      <c r="BA74" t="str" cm="1">
        <f t="array" ref="BA74">IFERROR(_xlfn.XLOOKUP(Tool_clean!$G74&amp;$E$2,'Waste management'!$A:$A&amp;'Waste management'!$B:$B,'Waste management'!L:L)*$E74,"")</f>
        <v/>
      </c>
      <c r="BB74" t="str" cm="1">
        <f t="array" ref="BB74">IFERROR(_xlfn.XLOOKUP(Tool_clean!$G74&amp;$E$2,'Waste management'!$A:$A&amp;'Waste management'!$B:$B,'Waste management'!M:M)*$E74,"")</f>
        <v/>
      </c>
      <c r="BC74" t="str" cm="1">
        <f t="array" ref="BC74">IFERROR(_xlfn.XLOOKUP(Tool_clean!$G74&amp;$E$2,'Waste management'!$A:$A&amp;'Waste management'!$B:$B,'Waste management'!N:N)*$E74,"")</f>
        <v/>
      </c>
      <c r="BD74" t="str" cm="1">
        <f t="array" ref="BD74">IFERROR(_xlfn.XLOOKUP(Tool_clean!$G74&amp;$E$2,'Waste management'!$A:$A&amp;'Waste management'!$B:$B,'Waste management'!O:O)*$E74,"")</f>
        <v/>
      </c>
      <c r="BE74" t="str" cm="1">
        <f t="array" ref="BE74">IFERROR(_xlfn.XLOOKUP(Tool_clean!$G74&amp;$E$2,'Waste management'!$A:$A&amp;'Waste management'!$B:$B,'Waste management'!P:P)*$E74,"")</f>
        <v/>
      </c>
      <c r="BF74" t="str" cm="1">
        <f t="array" ref="BF74">IFERROR(_xlfn.XLOOKUP(Tool_clean!$G74&amp;$E$2,'Waste management'!$A:$A&amp;'Waste management'!$B:$B,'Waste management'!Q:Q)*$E74,"")</f>
        <v/>
      </c>
      <c r="BG74" t="str" cm="1">
        <f t="array" ref="BG74">IFERROR(_xlfn.XLOOKUP(Tool_clean!$G74&amp;$E$2,'Waste management'!$A:$A&amp;'Waste management'!$B:$B,'Waste management'!R:R)*$E74,"")</f>
        <v/>
      </c>
      <c r="BH74" t="str">
        <f>IFERROR((L74+AR74+AB74)*_xlfn.XLOOKUP(Tool_clean!BH$4,Monetization_Factors!$A:$A,Monetization_Factors!$D:$D),"")</f>
        <v/>
      </c>
      <c r="BI74" t="str">
        <f>IFERROR((M74+AS74+AC74)*_xlfn.XLOOKUP(Tool_clean!BI$4,Monetization_Factors!$A:$A,Monetization_Factors!$D:$D),"")</f>
        <v/>
      </c>
      <c r="BJ74" t="str">
        <f>IFERROR((N74+AT74+AD74)*_xlfn.XLOOKUP(Tool_clean!BJ$4,Monetization_Factors!$A:$A,Monetization_Factors!$D:$D),"")</f>
        <v/>
      </c>
      <c r="BK74" t="str">
        <f>IFERROR((O74+AU74+AE74)*_xlfn.XLOOKUP(Tool_clean!BK$4,Monetization_Factors!$A:$A,Monetization_Factors!$D:$D),"")</f>
        <v/>
      </c>
      <c r="BL74" t="str">
        <f>IFERROR((P74+AV74+AF74)*_xlfn.XLOOKUP(Tool_clean!BL$4,Monetization_Factors!$A:$A,Monetization_Factors!$D:$D),"")</f>
        <v/>
      </c>
      <c r="BM74" t="str">
        <f>IFERROR((Q74+AW74+AG74)*_xlfn.XLOOKUP(Tool_clean!BM$4,Monetization_Factors!$A:$A,Monetization_Factors!$D:$D),"")</f>
        <v/>
      </c>
      <c r="BN74" t="str">
        <f>IFERROR((R74+AX74+AH74)*_xlfn.XLOOKUP(Tool_clean!BN$4,Monetization_Factors!$A:$A,Monetization_Factors!$D:$D),"")</f>
        <v/>
      </c>
      <c r="BO74" t="str">
        <f>IFERROR((S74+AY74+AI74)*_xlfn.XLOOKUP(Tool_clean!BO$4,Monetization_Factors!$A:$A,Monetization_Factors!$D:$D),"")</f>
        <v/>
      </c>
      <c r="BP74" t="str">
        <f>IFERROR((T74+AZ74+AJ74)*_xlfn.XLOOKUP(Tool_clean!BP$4,Monetization_Factors!$A:$A,Monetization_Factors!$D:$D),"")</f>
        <v/>
      </c>
      <c r="BQ74" t="str">
        <f>IFERROR((U74+BA74+AK74)*_xlfn.XLOOKUP(Tool_clean!BQ$4,Monetization_Factors!$A:$A,Monetization_Factors!$D:$D),"")</f>
        <v/>
      </c>
      <c r="BR74" t="str">
        <f>IFERROR((V74+BB74+AL74)*_xlfn.XLOOKUP(Tool_clean!BR$4,Monetization_Factors!$A:$A,Monetization_Factors!$D:$D),"")</f>
        <v/>
      </c>
      <c r="BS74" t="str">
        <f>IFERROR((W74+BC74+AM74)*_xlfn.XLOOKUP(Tool_clean!BS$4,Monetization_Factors!$A:$A,Monetization_Factors!$D:$D),"")</f>
        <v/>
      </c>
      <c r="BT74" t="str">
        <f>IFERROR((X74+BD74+AN74)*_xlfn.XLOOKUP(Tool_clean!BT$4,Monetization_Factors!$A:$A,Monetization_Factors!$D:$D),"")</f>
        <v/>
      </c>
      <c r="BU74" t="str">
        <f>IFERROR((Y74+BE74+AO74)*_xlfn.XLOOKUP(Tool_clean!BU$4,Monetization_Factors!$A:$A,Monetization_Factors!$D:$D),"")</f>
        <v/>
      </c>
      <c r="BV74" t="str">
        <f>IFERROR((Z74+BF74+AP74)*_xlfn.XLOOKUP(Tool_clean!BV$4,Monetization_Factors!$A:$A,Monetization_Factors!$D:$D),"")</f>
        <v/>
      </c>
      <c r="BW74" t="str">
        <f>IFERROR((AA74+BG74+AQ74)*_xlfn.XLOOKUP(Tool_clean!BW$4,Monetization_Factors!$A:$A,Monetization_Factors!$D:$D),"")</f>
        <v/>
      </c>
      <c r="BX74" s="38" t="str" cm="1">
        <f t="array" ref="BX74">IFERROR(_xlfn.IFS(I74&gt;0,I74*E74,I74="",J74*E74),"")</f>
        <v/>
      </c>
      <c r="BY74" s="38">
        <f t="shared" si="101"/>
        <v>0</v>
      </c>
      <c r="BZ74" s="38" t="str">
        <f t="shared" si="102"/>
        <v/>
      </c>
      <c r="CA74" s="38" t="str">
        <f t="shared" si="103"/>
        <v/>
      </c>
      <c r="CB74" t="str">
        <f t="shared" si="98"/>
        <v/>
      </c>
      <c r="CC74" t="str">
        <f t="shared" si="68"/>
        <v/>
      </c>
      <c r="CD74" t="str">
        <f t="shared" si="69"/>
        <v/>
      </c>
      <c r="CE74" t="str">
        <f t="shared" si="70"/>
        <v/>
      </c>
      <c r="CF74" t="str">
        <f t="shared" si="71"/>
        <v/>
      </c>
      <c r="CG74" t="str">
        <f t="shared" si="72"/>
        <v/>
      </c>
      <c r="CH74" t="str">
        <f t="shared" si="73"/>
        <v/>
      </c>
      <c r="CI74" t="str">
        <f t="shared" si="74"/>
        <v/>
      </c>
      <c r="CJ74" t="str">
        <f t="shared" si="75"/>
        <v/>
      </c>
      <c r="CK74" t="str">
        <f t="shared" si="76"/>
        <v/>
      </c>
      <c r="CL74" t="str">
        <f t="shared" si="77"/>
        <v/>
      </c>
      <c r="CM74" t="str">
        <f t="shared" si="78"/>
        <v/>
      </c>
      <c r="CN74" t="str">
        <f t="shared" si="79"/>
        <v/>
      </c>
      <c r="CO74" t="str">
        <f t="shared" si="80"/>
        <v/>
      </c>
      <c r="CP74" t="str">
        <f t="shared" si="81"/>
        <v/>
      </c>
      <c r="CQ74" t="str">
        <f t="shared" si="82"/>
        <v/>
      </c>
      <c r="CR74" t="str">
        <f t="shared" si="99"/>
        <v/>
      </c>
      <c r="CS74" t="str">
        <f t="shared" si="83"/>
        <v/>
      </c>
      <c r="CT74" t="str">
        <f t="shared" si="84"/>
        <v/>
      </c>
      <c r="CU74" t="str">
        <f t="shared" si="85"/>
        <v/>
      </c>
      <c r="CV74" t="str">
        <f t="shared" si="86"/>
        <v/>
      </c>
      <c r="CW74" t="str">
        <f t="shared" si="87"/>
        <v/>
      </c>
      <c r="CX74" t="str">
        <f t="shared" si="88"/>
        <v/>
      </c>
      <c r="CY74" t="str">
        <f t="shared" si="89"/>
        <v/>
      </c>
      <c r="CZ74" t="str">
        <f t="shared" si="90"/>
        <v/>
      </c>
      <c r="DA74" t="str">
        <f t="shared" si="91"/>
        <v/>
      </c>
      <c r="DB74" t="str">
        <f t="shared" si="92"/>
        <v/>
      </c>
      <c r="DC74" t="str">
        <f t="shared" si="93"/>
        <v/>
      </c>
      <c r="DD74" t="str">
        <f t="shared" si="94"/>
        <v/>
      </c>
      <c r="DE74" t="str">
        <f t="shared" si="95"/>
        <v/>
      </c>
      <c r="DF74" t="str">
        <f t="shared" si="96"/>
        <v/>
      </c>
      <c r="DG74" t="str">
        <f t="shared" si="97"/>
        <v/>
      </c>
      <c r="DH74" s="5" t="str">
        <f>IFERROR((CR74*$B$2*(1-$H74)*('CAR.CAP_per person'!B$2))/(_xlfn.XLOOKUP($E$2,EU_countries_GDP!$A$2:$A$29,EU_countries_GDP!$E$2:$E$29)),"")</f>
        <v/>
      </c>
      <c r="DI74" s="5" t="str">
        <f>IFERROR((CS74*$B$2*(1-$H74)*('CAR.CAP_per person'!C$2))/(_xlfn.XLOOKUP($E$2,EU_countries_GDP!$A$2:$A$29,EU_countries_GDP!$E$2:$E$29)),"")</f>
        <v/>
      </c>
      <c r="DJ74" s="5" t="str">
        <f>IFERROR((CT74*$B$2*(1-$H74)*('CAR.CAP_per person'!D$2))/(_xlfn.XLOOKUP($E$2,EU_countries_GDP!$A$2:$A$29,EU_countries_GDP!$E$2:$E$29)),"")</f>
        <v/>
      </c>
      <c r="DK74" s="5" t="str">
        <f>IFERROR((CU74*$B$2*(1-$H74)*('CAR.CAP_per person'!E$2))/(_xlfn.XLOOKUP($E$2,EU_countries_GDP!$A$2:$A$29,EU_countries_GDP!$E$2:$E$29)),"")</f>
        <v/>
      </c>
      <c r="DL74" s="5" t="str">
        <f>IFERROR((CV74*$B$2*(1-$H74)*('CAR.CAP_per person'!F$2))/(_xlfn.XLOOKUP($E$2,EU_countries_GDP!$A$2:$A$29,EU_countries_GDP!$E$2:$E$29)),"")</f>
        <v/>
      </c>
      <c r="DM74" s="5" t="str">
        <f>IFERROR((CW74*$B$2*(1-$H74)*('CAR.CAP_per person'!G$2))/(_xlfn.XLOOKUP($E$2,EU_countries_GDP!$A$2:$A$29,EU_countries_GDP!$E$2:$E$29)),"")</f>
        <v/>
      </c>
      <c r="DN74" s="5" t="str">
        <f>IFERROR((CX74*$B$2*(1-$H74)*('CAR.CAP_per person'!H$2))/(_xlfn.XLOOKUP($E$2,EU_countries_GDP!$A$2:$A$29,EU_countries_GDP!$E$2:$E$29)),"")</f>
        <v/>
      </c>
      <c r="DO74" s="5" t="str">
        <f>IFERROR((CY74*$B$2*(1-$H74)*('CAR.CAP_per person'!I$2))/(_xlfn.XLOOKUP($E$2,EU_countries_GDP!$A$2:$A$29,EU_countries_GDP!$E$2:$E$29)),"")</f>
        <v/>
      </c>
      <c r="DP74" s="5" t="str">
        <f>IFERROR((CZ74*$B$2*(1-$H74)*('CAR.CAP_per person'!J$2))/(_xlfn.XLOOKUP($E$2,EU_countries_GDP!$A$2:$A$29,EU_countries_GDP!$E$2:$E$29)),"")</f>
        <v/>
      </c>
      <c r="DQ74" s="5" t="str">
        <f>IFERROR((DA74*$B$2*(1-$H74)*('CAR.CAP_per person'!K$2))/(_xlfn.XLOOKUP($E$2,EU_countries_GDP!$A$2:$A$29,EU_countries_GDP!$E$2:$E$29)),"")</f>
        <v/>
      </c>
      <c r="DR74" s="5" t="str">
        <f>IFERROR((DB74*$B$2*(1-$H74)*('CAR.CAP_per person'!L$2))/(_xlfn.XLOOKUP($E$2,EU_countries_GDP!$A$2:$A$29,EU_countries_GDP!$E$2:$E$29)),"")</f>
        <v/>
      </c>
      <c r="DS74" s="5" t="str">
        <f>IFERROR((DC74*$B$2*(1-$H74)*('CAR.CAP_per person'!M$2))/(_xlfn.XLOOKUP($E$2,EU_countries_GDP!$A$2:$A$29,EU_countries_GDP!$E$2:$E$29)),"")</f>
        <v/>
      </c>
      <c r="DT74" s="5" t="str">
        <f>IFERROR((DD74*$B$2*(1-$H74)*('CAR.CAP_per person'!N$2))/(_xlfn.XLOOKUP($E$2,EU_countries_GDP!$A$2:$A$29,EU_countries_GDP!$E$2:$E$29)),"")</f>
        <v/>
      </c>
      <c r="DU74" s="5" t="str">
        <f>IFERROR((DE74*$B$2*(1-$H74)*('CAR.CAP_per person'!O$2))/(_xlfn.XLOOKUP($E$2,EU_countries_GDP!$A$2:$A$29,EU_countries_GDP!$E$2:$E$29)),"")</f>
        <v/>
      </c>
      <c r="DV74" s="5" t="str">
        <f>IFERROR((DF74*$B$2*(1-$H74)*('CAR.CAP_per person'!P$2))/(_xlfn.XLOOKUP($E$2,EU_countries_GDP!$A$2:$A$29,EU_countries_GDP!$E$2:$E$29)),"")</f>
        <v/>
      </c>
      <c r="DW74" s="5" t="str">
        <f>IFERROR((DG74*$B$2*(1-$H74)*('CAR.CAP_per person'!Q$2))/(_xlfn.XLOOKUP($E$2,EU_countries_GDP!$A$2:$A$29,EU_countries_GDP!$E$2:$E$29)),"")</f>
        <v/>
      </c>
    </row>
    <row r="75" spans="2:127">
      <c r="B75" t="str">
        <f>_xlfn.XLOOKUP(D75,Table5[Ingredient],Table5[Category],"",FALSE)</f>
        <v/>
      </c>
      <c r="C75" s="33"/>
      <c r="D75" s="33"/>
      <c r="E75" s="33"/>
      <c r="F75" s="33"/>
      <c r="G75" s="33"/>
      <c r="H75" s="33"/>
      <c r="I75" s="33"/>
      <c r="J75" s="37" t="str">
        <f>IFERROR(INDEX('AveragePrices&amp;Codes'!G:AG, MATCH($D75, 'AveragePrices&amp;Codes'!$A:$A, 0), MATCH(Tool_clean!$E$2, 'AveragePrices&amp;Codes'!$G$1:$AG$1, 0)),"")</f>
        <v/>
      </c>
      <c r="K75" s="37" t="str">
        <f t="shared" si="100"/>
        <v/>
      </c>
      <c r="L75">
        <f>IFERROR(IF($F75="Raw",_xlfn.XLOOKUP(_xlfn.XLOOKUP(Tool_clean!$D75,'AveragePrices&amp;Codes'!$A:$A,'AveragePrices&amp;Codes'!$B:$B),AGRIBALYSE_Raw!$B:$B,AGRIBALYSE_Raw!O:O)*$E75,_xlfn.XLOOKUP(_xlfn.XLOOKUP(Tool_clean!$D75,'AveragePrices&amp;Codes'!$A:$A,'AveragePrices&amp;Codes'!$B:$B),AGRIBALYSE_Cooked!$C:$C,AGRIBALYSE_Cooked!P:P)*$E75),"")</f>
        <v>0</v>
      </c>
      <c r="M75">
        <f>IFERROR(IF($F75="Raw",_xlfn.XLOOKUP(_xlfn.XLOOKUP(Tool_clean!$D75,'AveragePrices&amp;Codes'!$A:$A,'AveragePrices&amp;Codes'!$B:$B),AGRIBALYSE_Raw!$B:$B,AGRIBALYSE_Raw!P:P)*$E75,_xlfn.XLOOKUP(_xlfn.XLOOKUP(Tool_clean!$D75,'AveragePrices&amp;Codes'!$A:$A,'AveragePrices&amp;Codes'!$B:$B),AGRIBALYSE_Cooked!$C:$C,AGRIBALYSE_Cooked!Q:Q)*$E75),"")</f>
        <v>0</v>
      </c>
      <c r="N75">
        <f>IFERROR(IF($F75="Raw",_xlfn.XLOOKUP(_xlfn.XLOOKUP(Tool_clean!$D75,'AveragePrices&amp;Codes'!$A:$A,'AveragePrices&amp;Codes'!$B:$B),AGRIBALYSE_Raw!$B:$B,AGRIBALYSE_Raw!Q:Q)*$E75,_xlfn.XLOOKUP(_xlfn.XLOOKUP(Tool_clean!$D75,'AveragePrices&amp;Codes'!$A:$A,'AveragePrices&amp;Codes'!$B:$B),AGRIBALYSE_Cooked!$C:$C,AGRIBALYSE_Cooked!R:R)*$E75),"")</f>
        <v>0</v>
      </c>
      <c r="O75">
        <f>IFERROR(IF($F75="Raw",_xlfn.XLOOKUP(_xlfn.XLOOKUP(Tool_clean!$D75,'AveragePrices&amp;Codes'!$A:$A,'AveragePrices&amp;Codes'!$B:$B),AGRIBALYSE_Raw!$B:$B,AGRIBALYSE_Raw!R:R)*$E75,_xlfn.XLOOKUP(_xlfn.XLOOKUP(Tool_clean!$D75,'AveragePrices&amp;Codes'!$A:$A,'AveragePrices&amp;Codes'!$B:$B),AGRIBALYSE_Cooked!$C:$C,AGRIBALYSE_Cooked!S:S)*$E75),"")</f>
        <v>0</v>
      </c>
      <c r="P75">
        <f>IFERROR(IF($F75="Raw",_xlfn.XLOOKUP(_xlfn.XLOOKUP(Tool_clean!$D75,'AveragePrices&amp;Codes'!$A:$A,'AveragePrices&amp;Codes'!$B:$B),AGRIBALYSE_Raw!$B:$B,AGRIBALYSE_Raw!S:S)*$E75,_xlfn.XLOOKUP(_xlfn.XLOOKUP(Tool_clean!$D75,'AveragePrices&amp;Codes'!$A:$A,'AveragePrices&amp;Codes'!$B:$B),AGRIBALYSE_Cooked!$C:$C,AGRIBALYSE_Cooked!T:T)*$E75),"")</f>
        <v>0</v>
      </c>
      <c r="Q75">
        <f>IFERROR(IF($F75="Raw",_xlfn.XLOOKUP(_xlfn.XLOOKUP(Tool_clean!$D75,'AveragePrices&amp;Codes'!$A:$A,'AveragePrices&amp;Codes'!$B:$B),AGRIBALYSE_Raw!$B:$B,AGRIBALYSE_Raw!T:T)*$E75,_xlfn.XLOOKUP(_xlfn.XLOOKUP(Tool_clean!$D75,'AveragePrices&amp;Codes'!$A:$A,'AveragePrices&amp;Codes'!$B:$B),AGRIBALYSE_Cooked!$C:$C,AGRIBALYSE_Cooked!U:U)*$E75),"")</f>
        <v>0</v>
      </c>
      <c r="R75">
        <f>IFERROR(IF($F75="Raw",_xlfn.XLOOKUP(_xlfn.XLOOKUP(Tool_clean!$D75,'AveragePrices&amp;Codes'!$A:$A,'AveragePrices&amp;Codes'!$B:$B),AGRIBALYSE_Raw!$B:$B,AGRIBALYSE_Raw!U:U)*$E75,_xlfn.XLOOKUP(_xlfn.XLOOKUP(Tool_clean!$D75,'AveragePrices&amp;Codes'!$A:$A,'AveragePrices&amp;Codes'!$B:$B),AGRIBALYSE_Cooked!$C:$C,AGRIBALYSE_Cooked!V:V)*$E75),"")</f>
        <v>0</v>
      </c>
      <c r="S75">
        <f>IFERROR(IF($F75="Raw",_xlfn.XLOOKUP(_xlfn.XLOOKUP(Tool_clean!$D75,'AveragePrices&amp;Codes'!$A:$A,'AveragePrices&amp;Codes'!$B:$B),AGRIBALYSE_Raw!$B:$B,AGRIBALYSE_Raw!V:V)*$E75,_xlfn.XLOOKUP(_xlfn.XLOOKUP(Tool_clean!$D75,'AveragePrices&amp;Codes'!$A:$A,'AveragePrices&amp;Codes'!$B:$B),AGRIBALYSE_Cooked!$C:$C,AGRIBALYSE_Cooked!W:W)*$E75),"")</f>
        <v>0</v>
      </c>
      <c r="T75">
        <f>IFERROR(IF($F75="Raw",_xlfn.XLOOKUP(_xlfn.XLOOKUP(Tool_clean!$D75,'AveragePrices&amp;Codes'!$A:$A,'AveragePrices&amp;Codes'!$B:$B),AGRIBALYSE_Raw!$B:$B,AGRIBALYSE_Raw!W:W)*$E75,_xlfn.XLOOKUP(_xlfn.XLOOKUP(Tool_clean!$D75,'AveragePrices&amp;Codes'!$A:$A,'AveragePrices&amp;Codes'!$B:$B),AGRIBALYSE_Cooked!$C:$C,AGRIBALYSE_Cooked!X:X)*$E75),"")</f>
        <v>0</v>
      </c>
      <c r="U75">
        <f>IFERROR(IF($F75="Raw",_xlfn.XLOOKUP(_xlfn.XLOOKUP(Tool_clean!$D75,'AveragePrices&amp;Codes'!$A:$A,'AveragePrices&amp;Codes'!$B:$B),AGRIBALYSE_Raw!$B:$B,AGRIBALYSE_Raw!X:X)*$E75,_xlfn.XLOOKUP(_xlfn.XLOOKUP(Tool_clean!$D75,'AveragePrices&amp;Codes'!$A:$A,'AveragePrices&amp;Codes'!$B:$B),AGRIBALYSE_Cooked!$C:$C,AGRIBALYSE_Cooked!Y:Y)*$E75),"")</f>
        <v>0</v>
      </c>
      <c r="V75">
        <f>IFERROR(IF($F75="Raw",_xlfn.XLOOKUP(_xlfn.XLOOKUP(Tool_clean!$D75,'AveragePrices&amp;Codes'!$A:$A,'AveragePrices&amp;Codes'!$B:$B),AGRIBALYSE_Raw!$B:$B,AGRIBALYSE_Raw!Y:Y)*$E75,_xlfn.XLOOKUP(_xlfn.XLOOKUP(Tool_clean!$D75,'AveragePrices&amp;Codes'!$A:$A,'AveragePrices&amp;Codes'!$B:$B),AGRIBALYSE_Cooked!$C:$C,AGRIBALYSE_Cooked!Z:Z)*$E75),"")</f>
        <v>0</v>
      </c>
      <c r="W75">
        <f>IFERROR(IF($F75="Raw",_xlfn.XLOOKUP(_xlfn.XLOOKUP(Tool_clean!$D75,'AveragePrices&amp;Codes'!$A:$A,'AveragePrices&amp;Codes'!$B:$B),AGRIBALYSE_Raw!$B:$B,AGRIBALYSE_Raw!Z:Z)*$E75,_xlfn.XLOOKUP(_xlfn.XLOOKUP(Tool_clean!$D75,'AveragePrices&amp;Codes'!$A:$A,'AveragePrices&amp;Codes'!$B:$B),AGRIBALYSE_Cooked!$C:$C,AGRIBALYSE_Cooked!AA:AA)*$E75),"")</f>
        <v>0</v>
      </c>
      <c r="X75">
        <f>IFERROR(IF($F75="Raw",_xlfn.XLOOKUP(_xlfn.XLOOKUP(Tool_clean!$D75,'AveragePrices&amp;Codes'!$A:$A,'AveragePrices&amp;Codes'!$B:$B),AGRIBALYSE_Raw!$B:$B,AGRIBALYSE_Raw!AA:AA)*$E75,_xlfn.XLOOKUP(_xlfn.XLOOKUP(Tool_clean!$D75,'AveragePrices&amp;Codes'!$A:$A,'AveragePrices&amp;Codes'!$B:$B),AGRIBALYSE_Cooked!$C:$C,AGRIBALYSE_Cooked!AB:AB)*$E75),"")</f>
        <v>0</v>
      </c>
      <c r="Y75">
        <f>IFERROR(IF($F75="Raw",_xlfn.XLOOKUP(_xlfn.XLOOKUP(Tool_clean!$D75,'AveragePrices&amp;Codes'!$A:$A,'AveragePrices&amp;Codes'!$B:$B),AGRIBALYSE_Raw!$B:$B,AGRIBALYSE_Raw!AB:AB)*$E75,_xlfn.XLOOKUP(_xlfn.XLOOKUP(Tool_clean!$D75,'AveragePrices&amp;Codes'!$A:$A,'AveragePrices&amp;Codes'!$B:$B),AGRIBALYSE_Cooked!$C:$C,AGRIBALYSE_Cooked!AC:AC)*$E75),"")</f>
        <v>0</v>
      </c>
      <c r="Z75">
        <f>IFERROR(IF($F75="Raw",_xlfn.XLOOKUP(_xlfn.XLOOKUP(Tool_clean!$D75,'AveragePrices&amp;Codes'!$A:$A,'AveragePrices&amp;Codes'!$B:$B),AGRIBALYSE_Raw!$B:$B,AGRIBALYSE_Raw!AC:AC)*$E75,_xlfn.XLOOKUP(_xlfn.XLOOKUP(Tool_clean!$D75,'AveragePrices&amp;Codes'!$A:$A,'AveragePrices&amp;Codes'!$B:$B),AGRIBALYSE_Cooked!$C:$C,AGRIBALYSE_Cooked!AD:AD)*$E75),"")</f>
        <v>0</v>
      </c>
      <c r="AA75">
        <f>IFERROR(IF($F75="Raw",_xlfn.XLOOKUP(_xlfn.XLOOKUP(Tool_clean!$D75,'AveragePrices&amp;Codes'!$A:$A,'AveragePrices&amp;Codes'!$B:$B),AGRIBALYSE_Raw!$B:$B,AGRIBALYSE_Raw!AD:AD)*$E75,_xlfn.XLOOKUP(_xlfn.XLOOKUP(Tool_clean!$D75,'AveragePrices&amp;Codes'!$A:$A,'AveragePrices&amp;Codes'!$B:$B),AGRIBALYSE_Cooked!$C:$C,AGRIBALYSE_Cooked!AE:AE)*$E75),"")</f>
        <v>0</v>
      </c>
      <c r="AB75" t="str" cm="1">
        <f t="array" ref="AB75">IFERROR(_xlfn.XLOOKUP(Tool_clean!$F75&amp;$E$2,'Cooking methods'!$A:$A&amp;'Cooking methods'!$B:$B,'Cooking methods'!C:C)*$E75,"")</f>
        <v/>
      </c>
      <c r="AC75" t="str" cm="1">
        <f t="array" ref="AC75">IFERROR(_xlfn.XLOOKUP(Tool_clean!$F75&amp;$E$2,'Cooking methods'!$A:$A&amp;'Cooking methods'!$B:$B,'Cooking methods'!D:D)*$E75,"")</f>
        <v/>
      </c>
      <c r="AD75" t="str" cm="1">
        <f t="array" ref="AD75">IFERROR(_xlfn.XLOOKUP(Tool_clean!$F75&amp;$E$2,'Cooking methods'!$A:$A&amp;'Cooking methods'!$B:$B,'Cooking methods'!E:E)*$E75,"")</f>
        <v/>
      </c>
      <c r="AE75" t="str" cm="1">
        <f t="array" ref="AE75">IFERROR(_xlfn.XLOOKUP(Tool_clean!$F75&amp;$E$2,'Cooking methods'!$A:$A&amp;'Cooking methods'!$B:$B,'Cooking methods'!F:F)*$E75,"")</f>
        <v/>
      </c>
      <c r="AF75" t="str" cm="1">
        <f t="array" ref="AF75">IFERROR(_xlfn.XLOOKUP(Tool_clean!$F75&amp;$E$2,'Cooking methods'!$A:$A&amp;'Cooking methods'!$B:$B,'Cooking methods'!G:G)*$E75,"")</f>
        <v/>
      </c>
      <c r="AG75" t="str" cm="1">
        <f t="array" ref="AG75">IFERROR(_xlfn.XLOOKUP(Tool_clean!$F75&amp;$E$2,'Cooking methods'!$A:$A&amp;'Cooking methods'!$B:$B,'Cooking methods'!H:H)*$E75,"")</f>
        <v/>
      </c>
      <c r="AH75" t="str" cm="1">
        <f t="array" ref="AH75">IFERROR(_xlfn.XLOOKUP(Tool_clean!$F75&amp;$E$2,'Cooking methods'!$A:$A&amp;'Cooking methods'!$B:$B,'Cooking methods'!I:I)*$E75,"")</f>
        <v/>
      </c>
      <c r="AI75" t="str" cm="1">
        <f t="array" ref="AI75">IFERROR(_xlfn.XLOOKUP(Tool_clean!$F75&amp;$E$2,'Cooking methods'!$A:$A&amp;'Cooking methods'!$B:$B,'Cooking methods'!J:J)*$E75,"")</f>
        <v/>
      </c>
      <c r="AJ75" t="str" cm="1">
        <f t="array" ref="AJ75">IFERROR(_xlfn.XLOOKUP(Tool_clean!$F75&amp;$E$2,'Cooking methods'!$A:$A&amp;'Cooking methods'!$B:$B,'Cooking methods'!K:K)*$E75,"")</f>
        <v/>
      </c>
      <c r="AK75" t="str" cm="1">
        <f t="array" ref="AK75">IFERROR(_xlfn.XLOOKUP(Tool_clean!$F75&amp;$E$2,'Cooking methods'!$A:$A&amp;'Cooking methods'!$B:$B,'Cooking methods'!L:L)*$E75,"")</f>
        <v/>
      </c>
      <c r="AL75" t="str" cm="1">
        <f t="array" ref="AL75">IFERROR(_xlfn.XLOOKUP(Tool_clean!$F75&amp;$E$2,'Cooking methods'!$A:$A&amp;'Cooking methods'!$B:$B,'Cooking methods'!M:M)*$E75,"")</f>
        <v/>
      </c>
      <c r="AM75" t="str" cm="1">
        <f t="array" ref="AM75">IFERROR(_xlfn.XLOOKUP(Tool_clean!$F75&amp;$E$2,'Cooking methods'!$A:$A&amp;'Cooking methods'!$B:$B,'Cooking methods'!N:N)*$E75,"")</f>
        <v/>
      </c>
      <c r="AN75" t="str" cm="1">
        <f t="array" ref="AN75">IFERROR(_xlfn.XLOOKUP(Tool_clean!$F75&amp;$E$2,'Cooking methods'!$A:$A&amp;'Cooking methods'!$B:$B,'Cooking methods'!O:O)*$E75,"")</f>
        <v/>
      </c>
      <c r="AO75" t="str" cm="1">
        <f t="array" ref="AO75">IFERROR(_xlfn.XLOOKUP(Tool_clean!$F75&amp;$E$2,'Cooking methods'!$A:$A&amp;'Cooking methods'!$B:$B,'Cooking methods'!P:P)*$E75,"")</f>
        <v/>
      </c>
      <c r="AP75" t="str" cm="1">
        <f t="array" ref="AP75">IFERROR(_xlfn.XLOOKUP(Tool_clean!$F75&amp;$E$2,'Cooking methods'!$A:$A&amp;'Cooking methods'!$B:$B,'Cooking methods'!Q:Q)*$E75,"")</f>
        <v/>
      </c>
      <c r="AQ75" t="str" cm="1">
        <f t="array" ref="AQ75">IFERROR(_xlfn.XLOOKUP(Tool_clean!$F75&amp;$E$2,'Cooking methods'!$A:$A&amp;'Cooking methods'!$B:$B,'Cooking methods'!R:R)*$E75,"")</f>
        <v/>
      </c>
      <c r="AR75" t="str" cm="1">
        <f t="array" ref="AR75">IFERROR(_xlfn.XLOOKUP(Tool_clean!$G75&amp;$E$2,'Waste management'!$A:$A&amp;'Waste management'!$B:$B,'Waste management'!C:C)*$E75,"")</f>
        <v/>
      </c>
      <c r="AS75" t="str" cm="1">
        <f t="array" ref="AS75">IFERROR(_xlfn.XLOOKUP(Tool_clean!$G75&amp;$E$2,'Waste management'!$A:$A&amp;'Waste management'!$B:$B,'Waste management'!D:D)*$E75,"")</f>
        <v/>
      </c>
      <c r="AT75" t="str" cm="1">
        <f t="array" ref="AT75">IFERROR(_xlfn.XLOOKUP(Tool_clean!$G75&amp;$E$2,'Waste management'!$A:$A&amp;'Waste management'!$B:$B,'Waste management'!E:E)*$E75,"")</f>
        <v/>
      </c>
      <c r="AU75" t="str" cm="1">
        <f t="array" ref="AU75">IFERROR(_xlfn.XLOOKUP(Tool_clean!$G75&amp;$E$2,'Waste management'!$A:$A&amp;'Waste management'!$B:$B,'Waste management'!F:F)*$E75,"")</f>
        <v/>
      </c>
      <c r="AV75" t="str" cm="1">
        <f t="array" ref="AV75">IFERROR(_xlfn.XLOOKUP(Tool_clean!$G75&amp;$E$2,'Waste management'!$A:$A&amp;'Waste management'!$B:$B,'Waste management'!G:G)*$E75,"")</f>
        <v/>
      </c>
      <c r="AW75" t="str" cm="1">
        <f t="array" ref="AW75">IFERROR(_xlfn.XLOOKUP(Tool_clean!$G75&amp;$E$2,'Waste management'!$A:$A&amp;'Waste management'!$B:$B,'Waste management'!H:H)*$E75,"")</f>
        <v/>
      </c>
      <c r="AX75" t="str" cm="1">
        <f t="array" ref="AX75">IFERROR(_xlfn.XLOOKUP(Tool_clean!$G75&amp;$E$2,'Waste management'!$A:$A&amp;'Waste management'!$B:$B,'Waste management'!I:I)*$E75,"")</f>
        <v/>
      </c>
      <c r="AY75" t="str" cm="1">
        <f t="array" ref="AY75">IFERROR(_xlfn.XLOOKUP(Tool_clean!$G75&amp;$E$2,'Waste management'!$A:$A&amp;'Waste management'!$B:$B,'Waste management'!J:J)*$E75,"")</f>
        <v/>
      </c>
      <c r="AZ75" t="str" cm="1">
        <f t="array" ref="AZ75">IFERROR(_xlfn.XLOOKUP(Tool_clean!$G75&amp;$E$2,'Waste management'!$A:$A&amp;'Waste management'!$B:$B,'Waste management'!K:K)*$E75,"")</f>
        <v/>
      </c>
      <c r="BA75" t="str" cm="1">
        <f t="array" ref="BA75">IFERROR(_xlfn.XLOOKUP(Tool_clean!$G75&amp;$E$2,'Waste management'!$A:$A&amp;'Waste management'!$B:$B,'Waste management'!L:L)*$E75,"")</f>
        <v/>
      </c>
      <c r="BB75" t="str" cm="1">
        <f t="array" ref="BB75">IFERROR(_xlfn.XLOOKUP(Tool_clean!$G75&amp;$E$2,'Waste management'!$A:$A&amp;'Waste management'!$B:$B,'Waste management'!M:M)*$E75,"")</f>
        <v/>
      </c>
      <c r="BC75" t="str" cm="1">
        <f t="array" ref="BC75">IFERROR(_xlfn.XLOOKUP(Tool_clean!$G75&amp;$E$2,'Waste management'!$A:$A&amp;'Waste management'!$B:$B,'Waste management'!N:N)*$E75,"")</f>
        <v/>
      </c>
      <c r="BD75" t="str" cm="1">
        <f t="array" ref="BD75">IFERROR(_xlfn.XLOOKUP(Tool_clean!$G75&amp;$E$2,'Waste management'!$A:$A&amp;'Waste management'!$B:$B,'Waste management'!O:O)*$E75,"")</f>
        <v/>
      </c>
      <c r="BE75" t="str" cm="1">
        <f t="array" ref="BE75">IFERROR(_xlfn.XLOOKUP(Tool_clean!$G75&amp;$E$2,'Waste management'!$A:$A&amp;'Waste management'!$B:$B,'Waste management'!P:P)*$E75,"")</f>
        <v/>
      </c>
      <c r="BF75" t="str" cm="1">
        <f t="array" ref="BF75">IFERROR(_xlfn.XLOOKUP(Tool_clean!$G75&amp;$E$2,'Waste management'!$A:$A&amp;'Waste management'!$B:$B,'Waste management'!Q:Q)*$E75,"")</f>
        <v/>
      </c>
      <c r="BG75" t="str" cm="1">
        <f t="array" ref="BG75">IFERROR(_xlfn.XLOOKUP(Tool_clean!$G75&amp;$E$2,'Waste management'!$A:$A&amp;'Waste management'!$B:$B,'Waste management'!R:R)*$E75,"")</f>
        <v/>
      </c>
      <c r="BH75" t="str">
        <f>IFERROR((L75+AR75+AB75)*_xlfn.XLOOKUP(Tool_clean!BH$4,Monetization_Factors!$A:$A,Monetization_Factors!$D:$D),"")</f>
        <v/>
      </c>
      <c r="BI75" t="str">
        <f>IFERROR((M75+AS75+AC75)*_xlfn.XLOOKUP(Tool_clean!BI$4,Monetization_Factors!$A:$A,Monetization_Factors!$D:$D),"")</f>
        <v/>
      </c>
      <c r="BJ75" t="str">
        <f>IFERROR((N75+AT75+AD75)*_xlfn.XLOOKUP(Tool_clean!BJ$4,Monetization_Factors!$A:$A,Monetization_Factors!$D:$D),"")</f>
        <v/>
      </c>
      <c r="BK75" t="str">
        <f>IFERROR((O75+AU75+AE75)*_xlfn.XLOOKUP(Tool_clean!BK$4,Monetization_Factors!$A:$A,Monetization_Factors!$D:$D),"")</f>
        <v/>
      </c>
      <c r="BL75" t="str">
        <f>IFERROR((P75+AV75+AF75)*_xlfn.XLOOKUP(Tool_clean!BL$4,Monetization_Factors!$A:$A,Monetization_Factors!$D:$D),"")</f>
        <v/>
      </c>
      <c r="BM75" t="str">
        <f>IFERROR((Q75+AW75+AG75)*_xlfn.XLOOKUP(Tool_clean!BM$4,Monetization_Factors!$A:$A,Monetization_Factors!$D:$D),"")</f>
        <v/>
      </c>
      <c r="BN75" t="str">
        <f>IFERROR((R75+AX75+AH75)*_xlfn.XLOOKUP(Tool_clean!BN$4,Monetization_Factors!$A:$A,Monetization_Factors!$D:$D),"")</f>
        <v/>
      </c>
      <c r="BO75" t="str">
        <f>IFERROR((S75+AY75+AI75)*_xlfn.XLOOKUP(Tool_clean!BO$4,Monetization_Factors!$A:$A,Monetization_Factors!$D:$D),"")</f>
        <v/>
      </c>
      <c r="BP75" t="str">
        <f>IFERROR((T75+AZ75+AJ75)*_xlfn.XLOOKUP(Tool_clean!BP$4,Monetization_Factors!$A:$A,Monetization_Factors!$D:$D),"")</f>
        <v/>
      </c>
      <c r="BQ75" t="str">
        <f>IFERROR((U75+BA75+AK75)*_xlfn.XLOOKUP(Tool_clean!BQ$4,Monetization_Factors!$A:$A,Monetization_Factors!$D:$D),"")</f>
        <v/>
      </c>
      <c r="BR75" t="str">
        <f>IFERROR((V75+BB75+AL75)*_xlfn.XLOOKUP(Tool_clean!BR$4,Monetization_Factors!$A:$A,Monetization_Factors!$D:$D),"")</f>
        <v/>
      </c>
      <c r="BS75" t="str">
        <f>IFERROR((W75+BC75+AM75)*_xlfn.XLOOKUP(Tool_clean!BS$4,Monetization_Factors!$A:$A,Monetization_Factors!$D:$D),"")</f>
        <v/>
      </c>
      <c r="BT75" t="str">
        <f>IFERROR((X75+BD75+AN75)*_xlfn.XLOOKUP(Tool_clean!BT$4,Monetization_Factors!$A:$A,Monetization_Factors!$D:$D),"")</f>
        <v/>
      </c>
      <c r="BU75" t="str">
        <f>IFERROR((Y75+BE75+AO75)*_xlfn.XLOOKUP(Tool_clean!BU$4,Monetization_Factors!$A:$A,Monetization_Factors!$D:$D),"")</f>
        <v/>
      </c>
      <c r="BV75" t="str">
        <f>IFERROR((Z75+BF75+AP75)*_xlfn.XLOOKUP(Tool_clean!BV$4,Monetization_Factors!$A:$A,Monetization_Factors!$D:$D),"")</f>
        <v/>
      </c>
      <c r="BW75" t="str">
        <f>IFERROR((AA75+BG75+AQ75)*_xlfn.XLOOKUP(Tool_clean!BW$4,Monetization_Factors!$A:$A,Monetization_Factors!$D:$D),"")</f>
        <v/>
      </c>
      <c r="BX75" s="38" t="str" cm="1">
        <f t="array" ref="BX75">IFERROR(_xlfn.IFS(I75&gt;0,I75*E75,I75="",J75*E75),"")</f>
        <v/>
      </c>
      <c r="BY75" s="38">
        <f t="shared" si="101"/>
        <v>0</v>
      </c>
      <c r="BZ75" s="38" t="str">
        <f t="shared" si="102"/>
        <v/>
      </c>
      <c r="CA75" s="38" t="str">
        <f t="shared" si="103"/>
        <v/>
      </c>
      <c r="CB75" t="str">
        <f t="shared" si="98"/>
        <v/>
      </c>
      <c r="CC75" t="str">
        <f t="shared" si="68"/>
        <v/>
      </c>
      <c r="CD75" t="str">
        <f t="shared" si="69"/>
        <v/>
      </c>
      <c r="CE75" t="str">
        <f t="shared" si="70"/>
        <v/>
      </c>
      <c r="CF75" t="str">
        <f t="shared" si="71"/>
        <v/>
      </c>
      <c r="CG75" t="str">
        <f t="shared" si="72"/>
        <v/>
      </c>
      <c r="CH75" t="str">
        <f t="shared" si="73"/>
        <v/>
      </c>
      <c r="CI75" t="str">
        <f t="shared" si="74"/>
        <v/>
      </c>
      <c r="CJ75" t="str">
        <f t="shared" si="75"/>
        <v/>
      </c>
      <c r="CK75" t="str">
        <f t="shared" si="76"/>
        <v/>
      </c>
      <c r="CL75" t="str">
        <f t="shared" si="77"/>
        <v/>
      </c>
      <c r="CM75" t="str">
        <f t="shared" si="78"/>
        <v/>
      </c>
      <c r="CN75" t="str">
        <f t="shared" si="79"/>
        <v/>
      </c>
      <c r="CO75" t="str">
        <f t="shared" si="80"/>
        <v/>
      </c>
      <c r="CP75" t="str">
        <f t="shared" si="81"/>
        <v/>
      </c>
      <c r="CQ75" t="str">
        <f t="shared" si="82"/>
        <v/>
      </c>
      <c r="CR75" t="str">
        <f t="shared" si="99"/>
        <v/>
      </c>
      <c r="CS75" t="str">
        <f t="shared" si="83"/>
        <v/>
      </c>
      <c r="CT75" t="str">
        <f t="shared" si="84"/>
        <v/>
      </c>
      <c r="CU75" t="str">
        <f t="shared" si="85"/>
        <v/>
      </c>
      <c r="CV75" t="str">
        <f t="shared" si="86"/>
        <v/>
      </c>
      <c r="CW75" t="str">
        <f t="shared" si="87"/>
        <v/>
      </c>
      <c r="CX75" t="str">
        <f t="shared" si="88"/>
        <v/>
      </c>
      <c r="CY75" t="str">
        <f t="shared" si="89"/>
        <v/>
      </c>
      <c r="CZ75" t="str">
        <f t="shared" si="90"/>
        <v/>
      </c>
      <c r="DA75" t="str">
        <f t="shared" si="91"/>
        <v/>
      </c>
      <c r="DB75" t="str">
        <f t="shared" si="92"/>
        <v/>
      </c>
      <c r="DC75" t="str">
        <f t="shared" si="93"/>
        <v/>
      </c>
      <c r="DD75" t="str">
        <f t="shared" si="94"/>
        <v/>
      </c>
      <c r="DE75" t="str">
        <f t="shared" si="95"/>
        <v/>
      </c>
      <c r="DF75" t="str">
        <f t="shared" si="96"/>
        <v/>
      </c>
      <c r="DG75" t="str">
        <f t="shared" si="97"/>
        <v/>
      </c>
      <c r="DH75" s="5" t="str">
        <f>IFERROR((CR75*$B$2*(1-$H75)*('CAR.CAP_per person'!B$2))/(_xlfn.XLOOKUP($E$2,EU_countries_GDP!$A$2:$A$29,EU_countries_GDP!$E$2:$E$29)),"")</f>
        <v/>
      </c>
      <c r="DI75" s="5" t="str">
        <f>IFERROR((CS75*$B$2*(1-$H75)*('CAR.CAP_per person'!C$2))/(_xlfn.XLOOKUP($E$2,EU_countries_GDP!$A$2:$A$29,EU_countries_GDP!$E$2:$E$29)),"")</f>
        <v/>
      </c>
      <c r="DJ75" s="5" t="str">
        <f>IFERROR((CT75*$B$2*(1-$H75)*('CAR.CAP_per person'!D$2))/(_xlfn.XLOOKUP($E$2,EU_countries_GDP!$A$2:$A$29,EU_countries_GDP!$E$2:$E$29)),"")</f>
        <v/>
      </c>
      <c r="DK75" s="5" t="str">
        <f>IFERROR((CU75*$B$2*(1-$H75)*('CAR.CAP_per person'!E$2))/(_xlfn.XLOOKUP($E$2,EU_countries_GDP!$A$2:$A$29,EU_countries_GDP!$E$2:$E$29)),"")</f>
        <v/>
      </c>
      <c r="DL75" s="5" t="str">
        <f>IFERROR((CV75*$B$2*(1-$H75)*('CAR.CAP_per person'!F$2))/(_xlfn.XLOOKUP($E$2,EU_countries_GDP!$A$2:$A$29,EU_countries_GDP!$E$2:$E$29)),"")</f>
        <v/>
      </c>
      <c r="DM75" s="5" t="str">
        <f>IFERROR((CW75*$B$2*(1-$H75)*('CAR.CAP_per person'!G$2))/(_xlfn.XLOOKUP($E$2,EU_countries_GDP!$A$2:$A$29,EU_countries_GDP!$E$2:$E$29)),"")</f>
        <v/>
      </c>
      <c r="DN75" s="5" t="str">
        <f>IFERROR((CX75*$B$2*(1-$H75)*('CAR.CAP_per person'!H$2))/(_xlfn.XLOOKUP($E$2,EU_countries_GDP!$A$2:$A$29,EU_countries_GDP!$E$2:$E$29)),"")</f>
        <v/>
      </c>
      <c r="DO75" s="5" t="str">
        <f>IFERROR((CY75*$B$2*(1-$H75)*('CAR.CAP_per person'!I$2))/(_xlfn.XLOOKUP($E$2,EU_countries_GDP!$A$2:$A$29,EU_countries_GDP!$E$2:$E$29)),"")</f>
        <v/>
      </c>
      <c r="DP75" s="5" t="str">
        <f>IFERROR((CZ75*$B$2*(1-$H75)*('CAR.CAP_per person'!J$2))/(_xlfn.XLOOKUP($E$2,EU_countries_GDP!$A$2:$A$29,EU_countries_GDP!$E$2:$E$29)),"")</f>
        <v/>
      </c>
      <c r="DQ75" s="5" t="str">
        <f>IFERROR((DA75*$B$2*(1-$H75)*('CAR.CAP_per person'!K$2))/(_xlfn.XLOOKUP($E$2,EU_countries_GDP!$A$2:$A$29,EU_countries_GDP!$E$2:$E$29)),"")</f>
        <v/>
      </c>
      <c r="DR75" s="5" t="str">
        <f>IFERROR((DB75*$B$2*(1-$H75)*('CAR.CAP_per person'!L$2))/(_xlfn.XLOOKUP($E$2,EU_countries_GDP!$A$2:$A$29,EU_countries_GDP!$E$2:$E$29)),"")</f>
        <v/>
      </c>
      <c r="DS75" s="5" t="str">
        <f>IFERROR((DC75*$B$2*(1-$H75)*('CAR.CAP_per person'!M$2))/(_xlfn.XLOOKUP($E$2,EU_countries_GDP!$A$2:$A$29,EU_countries_GDP!$E$2:$E$29)),"")</f>
        <v/>
      </c>
      <c r="DT75" s="5" t="str">
        <f>IFERROR((DD75*$B$2*(1-$H75)*('CAR.CAP_per person'!N$2))/(_xlfn.XLOOKUP($E$2,EU_countries_GDP!$A$2:$A$29,EU_countries_GDP!$E$2:$E$29)),"")</f>
        <v/>
      </c>
      <c r="DU75" s="5" t="str">
        <f>IFERROR((DE75*$B$2*(1-$H75)*('CAR.CAP_per person'!O$2))/(_xlfn.XLOOKUP($E$2,EU_countries_GDP!$A$2:$A$29,EU_countries_GDP!$E$2:$E$29)),"")</f>
        <v/>
      </c>
      <c r="DV75" s="5" t="str">
        <f>IFERROR((DF75*$B$2*(1-$H75)*('CAR.CAP_per person'!P$2))/(_xlfn.XLOOKUP($E$2,EU_countries_GDP!$A$2:$A$29,EU_countries_GDP!$E$2:$E$29)),"")</f>
        <v/>
      </c>
      <c r="DW75" s="5" t="str">
        <f>IFERROR((DG75*$B$2*(1-$H75)*('CAR.CAP_per person'!Q$2))/(_xlfn.XLOOKUP($E$2,EU_countries_GDP!$A$2:$A$29,EU_countries_GDP!$E$2:$E$29)),"")</f>
        <v/>
      </c>
    </row>
    <row r="76" spans="2:127">
      <c r="B76" t="str">
        <f>_xlfn.XLOOKUP(D76,Table5[Ingredient],Table5[Category],"",FALSE)</f>
        <v/>
      </c>
      <c r="C76" s="33"/>
      <c r="D76" s="33"/>
      <c r="E76" s="33"/>
      <c r="F76" s="33"/>
      <c r="G76" s="33"/>
      <c r="H76" s="33"/>
      <c r="I76" s="33"/>
      <c r="J76" s="37" t="str">
        <f>IFERROR(INDEX('AveragePrices&amp;Codes'!G:AG, MATCH($D76, 'AveragePrices&amp;Codes'!$A:$A, 0), MATCH(Tool_clean!$E$2, 'AveragePrices&amp;Codes'!$G$1:$AG$1, 0)),"")</f>
        <v/>
      </c>
      <c r="K76" s="37" t="str">
        <f t="shared" si="100"/>
        <v/>
      </c>
      <c r="L76">
        <f>IFERROR(IF($F76="Raw",_xlfn.XLOOKUP(_xlfn.XLOOKUP(Tool_clean!$D76,'AveragePrices&amp;Codes'!$A:$A,'AveragePrices&amp;Codes'!$B:$B),AGRIBALYSE_Raw!$B:$B,AGRIBALYSE_Raw!O:O)*$E76,_xlfn.XLOOKUP(_xlfn.XLOOKUP(Tool_clean!$D76,'AveragePrices&amp;Codes'!$A:$A,'AveragePrices&amp;Codes'!$B:$B),AGRIBALYSE_Cooked!$C:$C,AGRIBALYSE_Cooked!P:P)*$E76),"")</f>
        <v>0</v>
      </c>
      <c r="M76">
        <f>IFERROR(IF($F76="Raw",_xlfn.XLOOKUP(_xlfn.XLOOKUP(Tool_clean!$D76,'AveragePrices&amp;Codes'!$A:$A,'AveragePrices&amp;Codes'!$B:$B),AGRIBALYSE_Raw!$B:$B,AGRIBALYSE_Raw!P:P)*$E76,_xlfn.XLOOKUP(_xlfn.XLOOKUP(Tool_clean!$D76,'AveragePrices&amp;Codes'!$A:$A,'AveragePrices&amp;Codes'!$B:$B),AGRIBALYSE_Cooked!$C:$C,AGRIBALYSE_Cooked!Q:Q)*$E76),"")</f>
        <v>0</v>
      </c>
      <c r="N76">
        <f>IFERROR(IF($F76="Raw",_xlfn.XLOOKUP(_xlfn.XLOOKUP(Tool_clean!$D76,'AveragePrices&amp;Codes'!$A:$A,'AveragePrices&amp;Codes'!$B:$B),AGRIBALYSE_Raw!$B:$B,AGRIBALYSE_Raw!Q:Q)*$E76,_xlfn.XLOOKUP(_xlfn.XLOOKUP(Tool_clean!$D76,'AveragePrices&amp;Codes'!$A:$A,'AveragePrices&amp;Codes'!$B:$B),AGRIBALYSE_Cooked!$C:$C,AGRIBALYSE_Cooked!R:R)*$E76),"")</f>
        <v>0</v>
      </c>
      <c r="O76">
        <f>IFERROR(IF($F76="Raw",_xlfn.XLOOKUP(_xlfn.XLOOKUP(Tool_clean!$D76,'AveragePrices&amp;Codes'!$A:$A,'AveragePrices&amp;Codes'!$B:$B),AGRIBALYSE_Raw!$B:$B,AGRIBALYSE_Raw!R:R)*$E76,_xlfn.XLOOKUP(_xlfn.XLOOKUP(Tool_clean!$D76,'AveragePrices&amp;Codes'!$A:$A,'AveragePrices&amp;Codes'!$B:$B),AGRIBALYSE_Cooked!$C:$C,AGRIBALYSE_Cooked!S:S)*$E76),"")</f>
        <v>0</v>
      </c>
      <c r="P76">
        <f>IFERROR(IF($F76="Raw",_xlfn.XLOOKUP(_xlfn.XLOOKUP(Tool_clean!$D76,'AveragePrices&amp;Codes'!$A:$A,'AveragePrices&amp;Codes'!$B:$B),AGRIBALYSE_Raw!$B:$B,AGRIBALYSE_Raw!S:S)*$E76,_xlfn.XLOOKUP(_xlfn.XLOOKUP(Tool_clean!$D76,'AveragePrices&amp;Codes'!$A:$A,'AveragePrices&amp;Codes'!$B:$B),AGRIBALYSE_Cooked!$C:$C,AGRIBALYSE_Cooked!T:T)*$E76),"")</f>
        <v>0</v>
      </c>
      <c r="Q76">
        <f>IFERROR(IF($F76="Raw",_xlfn.XLOOKUP(_xlfn.XLOOKUP(Tool_clean!$D76,'AveragePrices&amp;Codes'!$A:$A,'AveragePrices&amp;Codes'!$B:$B),AGRIBALYSE_Raw!$B:$B,AGRIBALYSE_Raw!T:T)*$E76,_xlfn.XLOOKUP(_xlfn.XLOOKUP(Tool_clean!$D76,'AveragePrices&amp;Codes'!$A:$A,'AveragePrices&amp;Codes'!$B:$B),AGRIBALYSE_Cooked!$C:$C,AGRIBALYSE_Cooked!U:U)*$E76),"")</f>
        <v>0</v>
      </c>
      <c r="R76">
        <f>IFERROR(IF($F76="Raw",_xlfn.XLOOKUP(_xlfn.XLOOKUP(Tool_clean!$D76,'AveragePrices&amp;Codes'!$A:$A,'AveragePrices&amp;Codes'!$B:$B),AGRIBALYSE_Raw!$B:$B,AGRIBALYSE_Raw!U:U)*$E76,_xlfn.XLOOKUP(_xlfn.XLOOKUP(Tool_clean!$D76,'AveragePrices&amp;Codes'!$A:$A,'AveragePrices&amp;Codes'!$B:$B),AGRIBALYSE_Cooked!$C:$C,AGRIBALYSE_Cooked!V:V)*$E76),"")</f>
        <v>0</v>
      </c>
      <c r="S76">
        <f>IFERROR(IF($F76="Raw",_xlfn.XLOOKUP(_xlfn.XLOOKUP(Tool_clean!$D76,'AveragePrices&amp;Codes'!$A:$A,'AveragePrices&amp;Codes'!$B:$B),AGRIBALYSE_Raw!$B:$B,AGRIBALYSE_Raw!V:V)*$E76,_xlfn.XLOOKUP(_xlfn.XLOOKUP(Tool_clean!$D76,'AveragePrices&amp;Codes'!$A:$A,'AveragePrices&amp;Codes'!$B:$B),AGRIBALYSE_Cooked!$C:$C,AGRIBALYSE_Cooked!W:W)*$E76),"")</f>
        <v>0</v>
      </c>
      <c r="T76">
        <f>IFERROR(IF($F76="Raw",_xlfn.XLOOKUP(_xlfn.XLOOKUP(Tool_clean!$D76,'AveragePrices&amp;Codes'!$A:$A,'AveragePrices&amp;Codes'!$B:$B),AGRIBALYSE_Raw!$B:$B,AGRIBALYSE_Raw!W:W)*$E76,_xlfn.XLOOKUP(_xlfn.XLOOKUP(Tool_clean!$D76,'AveragePrices&amp;Codes'!$A:$A,'AveragePrices&amp;Codes'!$B:$B),AGRIBALYSE_Cooked!$C:$C,AGRIBALYSE_Cooked!X:X)*$E76),"")</f>
        <v>0</v>
      </c>
      <c r="U76">
        <f>IFERROR(IF($F76="Raw",_xlfn.XLOOKUP(_xlfn.XLOOKUP(Tool_clean!$D76,'AveragePrices&amp;Codes'!$A:$A,'AveragePrices&amp;Codes'!$B:$B),AGRIBALYSE_Raw!$B:$B,AGRIBALYSE_Raw!X:X)*$E76,_xlfn.XLOOKUP(_xlfn.XLOOKUP(Tool_clean!$D76,'AveragePrices&amp;Codes'!$A:$A,'AveragePrices&amp;Codes'!$B:$B),AGRIBALYSE_Cooked!$C:$C,AGRIBALYSE_Cooked!Y:Y)*$E76),"")</f>
        <v>0</v>
      </c>
      <c r="V76">
        <f>IFERROR(IF($F76="Raw",_xlfn.XLOOKUP(_xlfn.XLOOKUP(Tool_clean!$D76,'AveragePrices&amp;Codes'!$A:$A,'AveragePrices&amp;Codes'!$B:$B),AGRIBALYSE_Raw!$B:$B,AGRIBALYSE_Raw!Y:Y)*$E76,_xlfn.XLOOKUP(_xlfn.XLOOKUP(Tool_clean!$D76,'AveragePrices&amp;Codes'!$A:$A,'AveragePrices&amp;Codes'!$B:$B),AGRIBALYSE_Cooked!$C:$C,AGRIBALYSE_Cooked!Z:Z)*$E76),"")</f>
        <v>0</v>
      </c>
      <c r="W76">
        <f>IFERROR(IF($F76="Raw",_xlfn.XLOOKUP(_xlfn.XLOOKUP(Tool_clean!$D76,'AveragePrices&amp;Codes'!$A:$A,'AveragePrices&amp;Codes'!$B:$B),AGRIBALYSE_Raw!$B:$B,AGRIBALYSE_Raw!Z:Z)*$E76,_xlfn.XLOOKUP(_xlfn.XLOOKUP(Tool_clean!$D76,'AveragePrices&amp;Codes'!$A:$A,'AveragePrices&amp;Codes'!$B:$B),AGRIBALYSE_Cooked!$C:$C,AGRIBALYSE_Cooked!AA:AA)*$E76),"")</f>
        <v>0</v>
      </c>
      <c r="X76">
        <f>IFERROR(IF($F76="Raw",_xlfn.XLOOKUP(_xlfn.XLOOKUP(Tool_clean!$D76,'AveragePrices&amp;Codes'!$A:$A,'AveragePrices&amp;Codes'!$B:$B),AGRIBALYSE_Raw!$B:$B,AGRIBALYSE_Raw!AA:AA)*$E76,_xlfn.XLOOKUP(_xlfn.XLOOKUP(Tool_clean!$D76,'AveragePrices&amp;Codes'!$A:$A,'AveragePrices&amp;Codes'!$B:$B),AGRIBALYSE_Cooked!$C:$C,AGRIBALYSE_Cooked!AB:AB)*$E76),"")</f>
        <v>0</v>
      </c>
      <c r="Y76">
        <f>IFERROR(IF($F76="Raw",_xlfn.XLOOKUP(_xlfn.XLOOKUP(Tool_clean!$D76,'AveragePrices&amp;Codes'!$A:$A,'AveragePrices&amp;Codes'!$B:$B),AGRIBALYSE_Raw!$B:$B,AGRIBALYSE_Raw!AB:AB)*$E76,_xlfn.XLOOKUP(_xlfn.XLOOKUP(Tool_clean!$D76,'AveragePrices&amp;Codes'!$A:$A,'AveragePrices&amp;Codes'!$B:$B),AGRIBALYSE_Cooked!$C:$C,AGRIBALYSE_Cooked!AC:AC)*$E76),"")</f>
        <v>0</v>
      </c>
      <c r="Z76">
        <f>IFERROR(IF($F76="Raw",_xlfn.XLOOKUP(_xlfn.XLOOKUP(Tool_clean!$D76,'AveragePrices&amp;Codes'!$A:$A,'AveragePrices&amp;Codes'!$B:$B),AGRIBALYSE_Raw!$B:$B,AGRIBALYSE_Raw!AC:AC)*$E76,_xlfn.XLOOKUP(_xlfn.XLOOKUP(Tool_clean!$D76,'AveragePrices&amp;Codes'!$A:$A,'AveragePrices&amp;Codes'!$B:$B),AGRIBALYSE_Cooked!$C:$C,AGRIBALYSE_Cooked!AD:AD)*$E76),"")</f>
        <v>0</v>
      </c>
      <c r="AA76">
        <f>IFERROR(IF($F76="Raw",_xlfn.XLOOKUP(_xlfn.XLOOKUP(Tool_clean!$D76,'AveragePrices&amp;Codes'!$A:$A,'AveragePrices&amp;Codes'!$B:$B),AGRIBALYSE_Raw!$B:$B,AGRIBALYSE_Raw!AD:AD)*$E76,_xlfn.XLOOKUP(_xlfn.XLOOKUP(Tool_clean!$D76,'AveragePrices&amp;Codes'!$A:$A,'AveragePrices&amp;Codes'!$B:$B),AGRIBALYSE_Cooked!$C:$C,AGRIBALYSE_Cooked!AE:AE)*$E76),"")</f>
        <v>0</v>
      </c>
      <c r="AB76" t="str" cm="1">
        <f t="array" ref="AB76">IFERROR(_xlfn.XLOOKUP(Tool_clean!$F76&amp;$E$2,'Cooking methods'!$A:$A&amp;'Cooking methods'!$B:$B,'Cooking methods'!C:C)*$E76,"")</f>
        <v/>
      </c>
      <c r="AC76" t="str" cm="1">
        <f t="array" ref="AC76">IFERROR(_xlfn.XLOOKUP(Tool_clean!$F76&amp;$E$2,'Cooking methods'!$A:$A&amp;'Cooking methods'!$B:$B,'Cooking methods'!D:D)*$E76,"")</f>
        <v/>
      </c>
      <c r="AD76" t="str" cm="1">
        <f t="array" ref="AD76">IFERROR(_xlfn.XLOOKUP(Tool_clean!$F76&amp;$E$2,'Cooking methods'!$A:$A&amp;'Cooking methods'!$B:$B,'Cooking methods'!E:E)*$E76,"")</f>
        <v/>
      </c>
      <c r="AE76" t="str" cm="1">
        <f t="array" ref="AE76">IFERROR(_xlfn.XLOOKUP(Tool_clean!$F76&amp;$E$2,'Cooking methods'!$A:$A&amp;'Cooking methods'!$B:$B,'Cooking methods'!F:F)*$E76,"")</f>
        <v/>
      </c>
      <c r="AF76" t="str" cm="1">
        <f t="array" ref="AF76">IFERROR(_xlfn.XLOOKUP(Tool_clean!$F76&amp;$E$2,'Cooking methods'!$A:$A&amp;'Cooking methods'!$B:$B,'Cooking methods'!G:G)*$E76,"")</f>
        <v/>
      </c>
      <c r="AG76" t="str" cm="1">
        <f t="array" ref="AG76">IFERROR(_xlfn.XLOOKUP(Tool_clean!$F76&amp;$E$2,'Cooking methods'!$A:$A&amp;'Cooking methods'!$B:$B,'Cooking methods'!H:H)*$E76,"")</f>
        <v/>
      </c>
      <c r="AH76" t="str" cm="1">
        <f t="array" ref="AH76">IFERROR(_xlfn.XLOOKUP(Tool_clean!$F76&amp;$E$2,'Cooking methods'!$A:$A&amp;'Cooking methods'!$B:$B,'Cooking methods'!I:I)*$E76,"")</f>
        <v/>
      </c>
      <c r="AI76" t="str" cm="1">
        <f t="array" ref="AI76">IFERROR(_xlfn.XLOOKUP(Tool_clean!$F76&amp;$E$2,'Cooking methods'!$A:$A&amp;'Cooking methods'!$B:$B,'Cooking methods'!J:J)*$E76,"")</f>
        <v/>
      </c>
      <c r="AJ76" t="str" cm="1">
        <f t="array" ref="AJ76">IFERROR(_xlfn.XLOOKUP(Tool_clean!$F76&amp;$E$2,'Cooking methods'!$A:$A&amp;'Cooking methods'!$B:$B,'Cooking methods'!K:K)*$E76,"")</f>
        <v/>
      </c>
      <c r="AK76" t="str" cm="1">
        <f t="array" ref="AK76">IFERROR(_xlfn.XLOOKUP(Tool_clean!$F76&amp;$E$2,'Cooking methods'!$A:$A&amp;'Cooking methods'!$B:$B,'Cooking methods'!L:L)*$E76,"")</f>
        <v/>
      </c>
      <c r="AL76" t="str" cm="1">
        <f t="array" ref="AL76">IFERROR(_xlfn.XLOOKUP(Tool_clean!$F76&amp;$E$2,'Cooking methods'!$A:$A&amp;'Cooking methods'!$B:$B,'Cooking methods'!M:M)*$E76,"")</f>
        <v/>
      </c>
      <c r="AM76" t="str" cm="1">
        <f t="array" ref="AM76">IFERROR(_xlfn.XLOOKUP(Tool_clean!$F76&amp;$E$2,'Cooking methods'!$A:$A&amp;'Cooking methods'!$B:$B,'Cooking methods'!N:N)*$E76,"")</f>
        <v/>
      </c>
      <c r="AN76" t="str" cm="1">
        <f t="array" ref="AN76">IFERROR(_xlfn.XLOOKUP(Tool_clean!$F76&amp;$E$2,'Cooking methods'!$A:$A&amp;'Cooking methods'!$B:$B,'Cooking methods'!O:O)*$E76,"")</f>
        <v/>
      </c>
      <c r="AO76" t="str" cm="1">
        <f t="array" ref="AO76">IFERROR(_xlfn.XLOOKUP(Tool_clean!$F76&amp;$E$2,'Cooking methods'!$A:$A&amp;'Cooking methods'!$B:$B,'Cooking methods'!P:P)*$E76,"")</f>
        <v/>
      </c>
      <c r="AP76" t="str" cm="1">
        <f t="array" ref="AP76">IFERROR(_xlfn.XLOOKUP(Tool_clean!$F76&amp;$E$2,'Cooking methods'!$A:$A&amp;'Cooking methods'!$B:$B,'Cooking methods'!Q:Q)*$E76,"")</f>
        <v/>
      </c>
      <c r="AQ76" t="str" cm="1">
        <f t="array" ref="AQ76">IFERROR(_xlfn.XLOOKUP(Tool_clean!$F76&amp;$E$2,'Cooking methods'!$A:$A&amp;'Cooking methods'!$B:$B,'Cooking methods'!R:R)*$E76,"")</f>
        <v/>
      </c>
      <c r="AR76" t="str" cm="1">
        <f t="array" ref="AR76">IFERROR(_xlfn.XLOOKUP(Tool_clean!$G76&amp;$E$2,'Waste management'!$A:$A&amp;'Waste management'!$B:$B,'Waste management'!C:C)*$E76,"")</f>
        <v/>
      </c>
      <c r="AS76" t="str" cm="1">
        <f t="array" ref="AS76">IFERROR(_xlfn.XLOOKUP(Tool_clean!$G76&amp;$E$2,'Waste management'!$A:$A&amp;'Waste management'!$B:$B,'Waste management'!D:D)*$E76,"")</f>
        <v/>
      </c>
      <c r="AT76" t="str" cm="1">
        <f t="array" ref="AT76">IFERROR(_xlfn.XLOOKUP(Tool_clean!$G76&amp;$E$2,'Waste management'!$A:$A&amp;'Waste management'!$B:$B,'Waste management'!E:E)*$E76,"")</f>
        <v/>
      </c>
      <c r="AU76" t="str" cm="1">
        <f t="array" ref="AU76">IFERROR(_xlfn.XLOOKUP(Tool_clean!$G76&amp;$E$2,'Waste management'!$A:$A&amp;'Waste management'!$B:$B,'Waste management'!F:F)*$E76,"")</f>
        <v/>
      </c>
      <c r="AV76" t="str" cm="1">
        <f t="array" ref="AV76">IFERROR(_xlfn.XLOOKUP(Tool_clean!$G76&amp;$E$2,'Waste management'!$A:$A&amp;'Waste management'!$B:$B,'Waste management'!G:G)*$E76,"")</f>
        <v/>
      </c>
      <c r="AW76" t="str" cm="1">
        <f t="array" ref="AW76">IFERROR(_xlfn.XLOOKUP(Tool_clean!$G76&amp;$E$2,'Waste management'!$A:$A&amp;'Waste management'!$B:$B,'Waste management'!H:H)*$E76,"")</f>
        <v/>
      </c>
      <c r="AX76" t="str" cm="1">
        <f t="array" ref="AX76">IFERROR(_xlfn.XLOOKUP(Tool_clean!$G76&amp;$E$2,'Waste management'!$A:$A&amp;'Waste management'!$B:$B,'Waste management'!I:I)*$E76,"")</f>
        <v/>
      </c>
      <c r="AY76" t="str" cm="1">
        <f t="array" ref="AY76">IFERROR(_xlfn.XLOOKUP(Tool_clean!$G76&amp;$E$2,'Waste management'!$A:$A&amp;'Waste management'!$B:$B,'Waste management'!J:J)*$E76,"")</f>
        <v/>
      </c>
      <c r="AZ76" t="str" cm="1">
        <f t="array" ref="AZ76">IFERROR(_xlfn.XLOOKUP(Tool_clean!$G76&amp;$E$2,'Waste management'!$A:$A&amp;'Waste management'!$B:$B,'Waste management'!K:K)*$E76,"")</f>
        <v/>
      </c>
      <c r="BA76" t="str" cm="1">
        <f t="array" ref="BA76">IFERROR(_xlfn.XLOOKUP(Tool_clean!$G76&amp;$E$2,'Waste management'!$A:$A&amp;'Waste management'!$B:$B,'Waste management'!L:L)*$E76,"")</f>
        <v/>
      </c>
      <c r="BB76" t="str" cm="1">
        <f t="array" ref="BB76">IFERROR(_xlfn.XLOOKUP(Tool_clean!$G76&amp;$E$2,'Waste management'!$A:$A&amp;'Waste management'!$B:$B,'Waste management'!M:M)*$E76,"")</f>
        <v/>
      </c>
      <c r="BC76" t="str" cm="1">
        <f t="array" ref="BC76">IFERROR(_xlfn.XLOOKUP(Tool_clean!$G76&amp;$E$2,'Waste management'!$A:$A&amp;'Waste management'!$B:$B,'Waste management'!N:N)*$E76,"")</f>
        <v/>
      </c>
      <c r="BD76" t="str" cm="1">
        <f t="array" ref="BD76">IFERROR(_xlfn.XLOOKUP(Tool_clean!$G76&amp;$E$2,'Waste management'!$A:$A&amp;'Waste management'!$B:$B,'Waste management'!O:O)*$E76,"")</f>
        <v/>
      </c>
      <c r="BE76" t="str" cm="1">
        <f t="array" ref="BE76">IFERROR(_xlfn.XLOOKUP(Tool_clean!$G76&amp;$E$2,'Waste management'!$A:$A&amp;'Waste management'!$B:$B,'Waste management'!P:P)*$E76,"")</f>
        <v/>
      </c>
      <c r="BF76" t="str" cm="1">
        <f t="array" ref="BF76">IFERROR(_xlfn.XLOOKUP(Tool_clean!$G76&amp;$E$2,'Waste management'!$A:$A&amp;'Waste management'!$B:$B,'Waste management'!Q:Q)*$E76,"")</f>
        <v/>
      </c>
      <c r="BG76" t="str" cm="1">
        <f t="array" ref="BG76">IFERROR(_xlfn.XLOOKUP(Tool_clean!$G76&amp;$E$2,'Waste management'!$A:$A&amp;'Waste management'!$B:$B,'Waste management'!R:R)*$E76,"")</f>
        <v/>
      </c>
      <c r="BH76" t="str">
        <f>IFERROR((L76+AR76+AB76)*_xlfn.XLOOKUP(Tool_clean!BH$4,Monetization_Factors!$A:$A,Monetization_Factors!$D:$D),"")</f>
        <v/>
      </c>
      <c r="BI76" t="str">
        <f>IFERROR((M76+AS76+AC76)*_xlfn.XLOOKUP(Tool_clean!BI$4,Monetization_Factors!$A:$A,Monetization_Factors!$D:$D),"")</f>
        <v/>
      </c>
      <c r="BJ76" t="str">
        <f>IFERROR((N76+AT76+AD76)*_xlfn.XLOOKUP(Tool_clean!BJ$4,Monetization_Factors!$A:$A,Monetization_Factors!$D:$D),"")</f>
        <v/>
      </c>
      <c r="BK76" t="str">
        <f>IFERROR((O76+AU76+AE76)*_xlfn.XLOOKUP(Tool_clean!BK$4,Monetization_Factors!$A:$A,Monetization_Factors!$D:$D),"")</f>
        <v/>
      </c>
      <c r="BL76" t="str">
        <f>IFERROR((P76+AV76+AF76)*_xlfn.XLOOKUP(Tool_clean!BL$4,Monetization_Factors!$A:$A,Monetization_Factors!$D:$D),"")</f>
        <v/>
      </c>
      <c r="BM76" t="str">
        <f>IFERROR((Q76+AW76+AG76)*_xlfn.XLOOKUP(Tool_clean!BM$4,Monetization_Factors!$A:$A,Monetization_Factors!$D:$D),"")</f>
        <v/>
      </c>
      <c r="BN76" t="str">
        <f>IFERROR((R76+AX76+AH76)*_xlfn.XLOOKUP(Tool_clean!BN$4,Monetization_Factors!$A:$A,Monetization_Factors!$D:$D),"")</f>
        <v/>
      </c>
      <c r="BO76" t="str">
        <f>IFERROR((S76+AY76+AI76)*_xlfn.XLOOKUP(Tool_clean!BO$4,Monetization_Factors!$A:$A,Monetization_Factors!$D:$D),"")</f>
        <v/>
      </c>
      <c r="BP76" t="str">
        <f>IFERROR((T76+AZ76+AJ76)*_xlfn.XLOOKUP(Tool_clean!BP$4,Monetization_Factors!$A:$A,Monetization_Factors!$D:$D),"")</f>
        <v/>
      </c>
      <c r="BQ76" t="str">
        <f>IFERROR((U76+BA76+AK76)*_xlfn.XLOOKUP(Tool_clean!BQ$4,Monetization_Factors!$A:$A,Monetization_Factors!$D:$D),"")</f>
        <v/>
      </c>
      <c r="BR76" t="str">
        <f>IFERROR((V76+BB76+AL76)*_xlfn.XLOOKUP(Tool_clean!BR$4,Monetization_Factors!$A:$A,Monetization_Factors!$D:$D),"")</f>
        <v/>
      </c>
      <c r="BS76" t="str">
        <f>IFERROR((W76+BC76+AM76)*_xlfn.XLOOKUP(Tool_clean!BS$4,Monetization_Factors!$A:$A,Monetization_Factors!$D:$D),"")</f>
        <v/>
      </c>
      <c r="BT76" t="str">
        <f>IFERROR((X76+BD76+AN76)*_xlfn.XLOOKUP(Tool_clean!BT$4,Monetization_Factors!$A:$A,Monetization_Factors!$D:$D),"")</f>
        <v/>
      </c>
      <c r="BU76" t="str">
        <f>IFERROR((Y76+BE76+AO76)*_xlfn.XLOOKUP(Tool_clean!BU$4,Monetization_Factors!$A:$A,Monetization_Factors!$D:$D),"")</f>
        <v/>
      </c>
      <c r="BV76" t="str">
        <f>IFERROR((Z76+BF76+AP76)*_xlfn.XLOOKUP(Tool_clean!BV$4,Monetization_Factors!$A:$A,Monetization_Factors!$D:$D),"")</f>
        <v/>
      </c>
      <c r="BW76" t="str">
        <f>IFERROR((AA76+BG76+AQ76)*_xlfn.XLOOKUP(Tool_clean!BW$4,Monetization_Factors!$A:$A,Monetization_Factors!$D:$D),"")</f>
        <v/>
      </c>
      <c r="BX76" s="38" t="str" cm="1">
        <f t="array" ref="BX76">IFERROR(_xlfn.IFS(I76&gt;0,I76*E76,I76="",J76*E76),"")</f>
        <v/>
      </c>
      <c r="BY76" s="38">
        <f t="shared" si="101"/>
        <v>0</v>
      </c>
      <c r="BZ76" s="38" t="str">
        <f t="shared" si="102"/>
        <v/>
      </c>
      <c r="CA76" s="38" t="str">
        <f t="shared" si="103"/>
        <v/>
      </c>
      <c r="CB76" t="str">
        <f t="shared" si="98"/>
        <v/>
      </c>
      <c r="CC76" t="str">
        <f t="shared" si="68"/>
        <v/>
      </c>
      <c r="CD76" t="str">
        <f t="shared" si="69"/>
        <v/>
      </c>
      <c r="CE76" t="str">
        <f t="shared" si="70"/>
        <v/>
      </c>
      <c r="CF76" t="str">
        <f t="shared" si="71"/>
        <v/>
      </c>
      <c r="CG76" t="str">
        <f t="shared" si="72"/>
        <v/>
      </c>
      <c r="CH76" t="str">
        <f t="shared" si="73"/>
        <v/>
      </c>
      <c r="CI76" t="str">
        <f t="shared" si="74"/>
        <v/>
      </c>
      <c r="CJ76" t="str">
        <f t="shared" si="75"/>
        <v/>
      </c>
      <c r="CK76" t="str">
        <f t="shared" si="76"/>
        <v/>
      </c>
      <c r="CL76" t="str">
        <f t="shared" si="77"/>
        <v/>
      </c>
      <c r="CM76" t="str">
        <f t="shared" si="78"/>
        <v/>
      </c>
      <c r="CN76" t="str">
        <f t="shared" si="79"/>
        <v/>
      </c>
      <c r="CO76" t="str">
        <f t="shared" si="80"/>
        <v/>
      </c>
      <c r="CP76" t="str">
        <f t="shared" si="81"/>
        <v/>
      </c>
      <c r="CQ76" t="str">
        <f t="shared" si="82"/>
        <v/>
      </c>
      <c r="CR76" t="str">
        <f t="shared" si="99"/>
        <v/>
      </c>
      <c r="CS76" t="str">
        <f t="shared" si="83"/>
        <v/>
      </c>
      <c r="CT76" t="str">
        <f t="shared" si="84"/>
        <v/>
      </c>
      <c r="CU76" t="str">
        <f t="shared" si="85"/>
        <v/>
      </c>
      <c r="CV76" t="str">
        <f t="shared" si="86"/>
        <v/>
      </c>
      <c r="CW76" t="str">
        <f t="shared" si="87"/>
        <v/>
      </c>
      <c r="CX76" t="str">
        <f t="shared" si="88"/>
        <v/>
      </c>
      <c r="CY76" t="str">
        <f t="shared" si="89"/>
        <v/>
      </c>
      <c r="CZ76" t="str">
        <f t="shared" si="90"/>
        <v/>
      </c>
      <c r="DA76" t="str">
        <f t="shared" si="91"/>
        <v/>
      </c>
      <c r="DB76" t="str">
        <f t="shared" si="92"/>
        <v/>
      </c>
      <c r="DC76" t="str">
        <f t="shared" si="93"/>
        <v/>
      </c>
      <c r="DD76" t="str">
        <f t="shared" si="94"/>
        <v/>
      </c>
      <c r="DE76" t="str">
        <f t="shared" si="95"/>
        <v/>
      </c>
      <c r="DF76" t="str">
        <f t="shared" si="96"/>
        <v/>
      </c>
      <c r="DG76" t="str">
        <f t="shared" si="97"/>
        <v/>
      </c>
      <c r="DH76" s="5" t="str">
        <f>IFERROR((CR76*$B$2*(1-$H76)*('CAR.CAP_per person'!B$2))/(_xlfn.XLOOKUP($E$2,EU_countries_GDP!$A$2:$A$29,EU_countries_GDP!$E$2:$E$29)),"")</f>
        <v/>
      </c>
      <c r="DI76" s="5" t="str">
        <f>IFERROR((CS76*$B$2*(1-$H76)*('CAR.CAP_per person'!C$2))/(_xlfn.XLOOKUP($E$2,EU_countries_GDP!$A$2:$A$29,EU_countries_GDP!$E$2:$E$29)),"")</f>
        <v/>
      </c>
      <c r="DJ76" s="5" t="str">
        <f>IFERROR((CT76*$B$2*(1-$H76)*('CAR.CAP_per person'!D$2))/(_xlfn.XLOOKUP($E$2,EU_countries_GDP!$A$2:$A$29,EU_countries_GDP!$E$2:$E$29)),"")</f>
        <v/>
      </c>
      <c r="DK76" s="5" t="str">
        <f>IFERROR((CU76*$B$2*(1-$H76)*('CAR.CAP_per person'!E$2))/(_xlfn.XLOOKUP($E$2,EU_countries_GDP!$A$2:$A$29,EU_countries_GDP!$E$2:$E$29)),"")</f>
        <v/>
      </c>
      <c r="DL76" s="5" t="str">
        <f>IFERROR((CV76*$B$2*(1-$H76)*('CAR.CAP_per person'!F$2))/(_xlfn.XLOOKUP($E$2,EU_countries_GDP!$A$2:$A$29,EU_countries_GDP!$E$2:$E$29)),"")</f>
        <v/>
      </c>
      <c r="DM76" s="5" t="str">
        <f>IFERROR((CW76*$B$2*(1-$H76)*('CAR.CAP_per person'!G$2))/(_xlfn.XLOOKUP($E$2,EU_countries_GDP!$A$2:$A$29,EU_countries_GDP!$E$2:$E$29)),"")</f>
        <v/>
      </c>
      <c r="DN76" s="5" t="str">
        <f>IFERROR((CX76*$B$2*(1-$H76)*('CAR.CAP_per person'!H$2))/(_xlfn.XLOOKUP($E$2,EU_countries_GDP!$A$2:$A$29,EU_countries_GDP!$E$2:$E$29)),"")</f>
        <v/>
      </c>
      <c r="DO76" s="5" t="str">
        <f>IFERROR((CY76*$B$2*(1-$H76)*('CAR.CAP_per person'!I$2))/(_xlfn.XLOOKUP($E$2,EU_countries_GDP!$A$2:$A$29,EU_countries_GDP!$E$2:$E$29)),"")</f>
        <v/>
      </c>
      <c r="DP76" s="5" t="str">
        <f>IFERROR((CZ76*$B$2*(1-$H76)*('CAR.CAP_per person'!J$2))/(_xlfn.XLOOKUP($E$2,EU_countries_GDP!$A$2:$A$29,EU_countries_GDP!$E$2:$E$29)),"")</f>
        <v/>
      </c>
      <c r="DQ76" s="5" t="str">
        <f>IFERROR((DA76*$B$2*(1-$H76)*('CAR.CAP_per person'!K$2))/(_xlfn.XLOOKUP($E$2,EU_countries_GDP!$A$2:$A$29,EU_countries_GDP!$E$2:$E$29)),"")</f>
        <v/>
      </c>
      <c r="DR76" s="5" t="str">
        <f>IFERROR((DB76*$B$2*(1-$H76)*('CAR.CAP_per person'!L$2))/(_xlfn.XLOOKUP($E$2,EU_countries_GDP!$A$2:$A$29,EU_countries_GDP!$E$2:$E$29)),"")</f>
        <v/>
      </c>
      <c r="DS76" s="5" t="str">
        <f>IFERROR((DC76*$B$2*(1-$H76)*('CAR.CAP_per person'!M$2))/(_xlfn.XLOOKUP($E$2,EU_countries_GDP!$A$2:$A$29,EU_countries_GDP!$E$2:$E$29)),"")</f>
        <v/>
      </c>
      <c r="DT76" s="5" t="str">
        <f>IFERROR((DD76*$B$2*(1-$H76)*('CAR.CAP_per person'!N$2))/(_xlfn.XLOOKUP($E$2,EU_countries_GDP!$A$2:$A$29,EU_countries_GDP!$E$2:$E$29)),"")</f>
        <v/>
      </c>
      <c r="DU76" s="5" t="str">
        <f>IFERROR((DE76*$B$2*(1-$H76)*('CAR.CAP_per person'!O$2))/(_xlfn.XLOOKUP($E$2,EU_countries_GDP!$A$2:$A$29,EU_countries_GDP!$E$2:$E$29)),"")</f>
        <v/>
      </c>
      <c r="DV76" s="5" t="str">
        <f>IFERROR((DF76*$B$2*(1-$H76)*('CAR.CAP_per person'!P$2))/(_xlfn.XLOOKUP($E$2,EU_countries_GDP!$A$2:$A$29,EU_countries_GDP!$E$2:$E$29)),"")</f>
        <v/>
      </c>
      <c r="DW76" s="5" t="str">
        <f>IFERROR((DG76*$B$2*(1-$H76)*('CAR.CAP_per person'!Q$2))/(_xlfn.XLOOKUP($E$2,EU_countries_GDP!$A$2:$A$29,EU_countries_GDP!$E$2:$E$29)),"")</f>
        <v/>
      </c>
    </row>
    <row r="77" spans="2:127">
      <c r="B77" t="str">
        <f>_xlfn.XLOOKUP(D77,Table5[Ingredient],Table5[Category],"",FALSE)</f>
        <v/>
      </c>
      <c r="C77" s="33"/>
      <c r="D77" s="33"/>
      <c r="E77" s="33"/>
      <c r="F77" s="33"/>
      <c r="G77" s="33"/>
      <c r="H77" s="33"/>
      <c r="I77" s="33"/>
      <c r="J77" s="37" t="str">
        <f>IFERROR(INDEX('AveragePrices&amp;Codes'!G:AG, MATCH($D77, 'AveragePrices&amp;Codes'!$A:$A, 0), MATCH(Tool_clean!$E$2, 'AveragePrices&amp;Codes'!$G$1:$AG$1, 0)),"")</f>
        <v/>
      </c>
      <c r="K77" s="37" t="str">
        <f t="shared" si="100"/>
        <v/>
      </c>
      <c r="L77">
        <f>IFERROR(IF($F77="Raw",_xlfn.XLOOKUP(_xlfn.XLOOKUP(Tool_clean!$D77,'AveragePrices&amp;Codes'!$A:$A,'AveragePrices&amp;Codes'!$B:$B),AGRIBALYSE_Raw!$B:$B,AGRIBALYSE_Raw!O:O)*$E77,_xlfn.XLOOKUP(_xlfn.XLOOKUP(Tool_clean!$D77,'AveragePrices&amp;Codes'!$A:$A,'AveragePrices&amp;Codes'!$B:$B),AGRIBALYSE_Cooked!$C:$C,AGRIBALYSE_Cooked!P:P)*$E77),"")</f>
        <v>0</v>
      </c>
      <c r="M77">
        <f>IFERROR(IF($F77="Raw",_xlfn.XLOOKUP(_xlfn.XLOOKUP(Tool_clean!$D77,'AveragePrices&amp;Codes'!$A:$A,'AveragePrices&amp;Codes'!$B:$B),AGRIBALYSE_Raw!$B:$B,AGRIBALYSE_Raw!P:P)*$E77,_xlfn.XLOOKUP(_xlfn.XLOOKUP(Tool_clean!$D77,'AveragePrices&amp;Codes'!$A:$A,'AveragePrices&amp;Codes'!$B:$B),AGRIBALYSE_Cooked!$C:$C,AGRIBALYSE_Cooked!Q:Q)*$E77),"")</f>
        <v>0</v>
      </c>
      <c r="N77">
        <f>IFERROR(IF($F77="Raw",_xlfn.XLOOKUP(_xlfn.XLOOKUP(Tool_clean!$D77,'AveragePrices&amp;Codes'!$A:$A,'AveragePrices&amp;Codes'!$B:$B),AGRIBALYSE_Raw!$B:$B,AGRIBALYSE_Raw!Q:Q)*$E77,_xlfn.XLOOKUP(_xlfn.XLOOKUP(Tool_clean!$D77,'AveragePrices&amp;Codes'!$A:$A,'AveragePrices&amp;Codes'!$B:$B),AGRIBALYSE_Cooked!$C:$C,AGRIBALYSE_Cooked!R:R)*$E77),"")</f>
        <v>0</v>
      </c>
      <c r="O77">
        <f>IFERROR(IF($F77="Raw",_xlfn.XLOOKUP(_xlfn.XLOOKUP(Tool_clean!$D77,'AveragePrices&amp;Codes'!$A:$A,'AveragePrices&amp;Codes'!$B:$B),AGRIBALYSE_Raw!$B:$B,AGRIBALYSE_Raw!R:R)*$E77,_xlfn.XLOOKUP(_xlfn.XLOOKUP(Tool_clean!$D77,'AveragePrices&amp;Codes'!$A:$A,'AveragePrices&amp;Codes'!$B:$B),AGRIBALYSE_Cooked!$C:$C,AGRIBALYSE_Cooked!S:S)*$E77),"")</f>
        <v>0</v>
      </c>
      <c r="P77">
        <f>IFERROR(IF($F77="Raw",_xlfn.XLOOKUP(_xlfn.XLOOKUP(Tool_clean!$D77,'AveragePrices&amp;Codes'!$A:$A,'AveragePrices&amp;Codes'!$B:$B),AGRIBALYSE_Raw!$B:$B,AGRIBALYSE_Raw!S:S)*$E77,_xlfn.XLOOKUP(_xlfn.XLOOKUP(Tool_clean!$D77,'AveragePrices&amp;Codes'!$A:$A,'AveragePrices&amp;Codes'!$B:$B),AGRIBALYSE_Cooked!$C:$C,AGRIBALYSE_Cooked!T:T)*$E77),"")</f>
        <v>0</v>
      </c>
      <c r="Q77">
        <f>IFERROR(IF($F77="Raw",_xlfn.XLOOKUP(_xlfn.XLOOKUP(Tool_clean!$D77,'AveragePrices&amp;Codes'!$A:$A,'AveragePrices&amp;Codes'!$B:$B),AGRIBALYSE_Raw!$B:$B,AGRIBALYSE_Raw!T:T)*$E77,_xlfn.XLOOKUP(_xlfn.XLOOKUP(Tool_clean!$D77,'AveragePrices&amp;Codes'!$A:$A,'AveragePrices&amp;Codes'!$B:$B),AGRIBALYSE_Cooked!$C:$C,AGRIBALYSE_Cooked!U:U)*$E77),"")</f>
        <v>0</v>
      </c>
      <c r="R77">
        <f>IFERROR(IF($F77="Raw",_xlfn.XLOOKUP(_xlfn.XLOOKUP(Tool_clean!$D77,'AveragePrices&amp;Codes'!$A:$A,'AveragePrices&amp;Codes'!$B:$B),AGRIBALYSE_Raw!$B:$B,AGRIBALYSE_Raw!U:U)*$E77,_xlfn.XLOOKUP(_xlfn.XLOOKUP(Tool_clean!$D77,'AveragePrices&amp;Codes'!$A:$A,'AveragePrices&amp;Codes'!$B:$B),AGRIBALYSE_Cooked!$C:$C,AGRIBALYSE_Cooked!V:V)*$E77),"")</f>
        <v>0</v>
      </c>
      <c r="S77">
        <f>IFERROR(IF($F77="Raw",_xlfn.XLOOKUP(_xlfn.XLOOKUP(Tool_clean!$D77,'AveragePrices&amp;Codes'!$A:$A,'AveragePrices&amp;Codes'!$B:$B),AGRIBALYSE_Raw!$B:$B,AGRIBALYSE_Raw!V:V)*$E77,_xlfn.XLOOKUP(_xlfn.XLOOKUP(Tool_clean!$D77,'AveragePrices&amp;Codes'!$A:$A,'AveragePrices&amp;Codes'!$B:$B),AGRIBALYSE_Cooked!$C:$C,AGRIBALYSE_Cooked!W:W)*$E77),"")</f>
        <v>0</v>
      </c>
      <c r="T77">
        <f>IFERROR(IF($F77="Raw",_xlfn.XLOOKUP(_xlfn.XLOOKUP(Tool_clean!$D77,'AveragePrices&amp;Codes'!$A:$A,'AveragePrices&amp;Codes'!$B:$B),AGRIBALYSE_Raw!$B:$B,AGRIBALYSE_Raw!W:W)*$E77,_xlfn.XLOOKUP(_xlfn.XLOOKUP(Tool_clean!$D77,'AveragePrices&amp;Codes'!$A:$A,'AveragePrices&amp;Codes'!$B:$B),AGRIBALYSE_Cooked!$C:$C,AGRIBALYSE_Cooked!X:X)*$E77),"")</f>
        <v>0</v>
      </c>
      <c r="U77">
        <f>IFERROR(IF($F77="Raw",_xlfn.XLOOKUP(_xlfn.XLOOKUP(Tool_clean!$D77,'AveragePrices&amp;Codes'!$A:$A,'AveragePrices&amp;Codes'!$B:$B),AGRIBALYSE_Raw!$B:$B,AGRIBALYSE_Raw!X:X)*$E77,_xlfn.XLOOKUP(_xlfn.XLOOKUP(Tool_clean!$D77,'AveragePrices&amp;Codes'!$A:$A,'AveragePrices&amp;Codes'!$B:$B),AGRIBALYSE_Cooked!$C:$C,AGRIBALYSE_Cooked!Y:Y)*$E77),"")</f>
        <v>0</v>
      </c>
      <c r="V77">
        <f>IFERROR(IF($F77="Raw",_xlfn.XLOOKUP(_xlfn.XLOOKUP(Tool_clean!$D77,'AveragePrices&amp;Codes'!$A:$A,'AveragePrices&amp;Codes'!$B:$B),AGRIBALYSE_Raw!$B:$B,AGRIBALYSE_Raw!Y:Y)*$E77,_xlfn.XLOOKUP(_xlfn.XLOOKUP(Tool_clean!$D77,'AveragePrices&amp;Codes'!$A:$A,'AveragePrices&amp;Codes'!$B:$B),AGRIBALYSE_Cooked!$C:$C,AGRIBALYSE_Cooked!Z:Z)*$E77),"")</f>
        <v>0</v>
      </c>
      <c r="W77">
        <f>IFERROR(IF($F77="Raw",_xlfn.XLOOKUP(_xlfn.XLOOKUP(Tool_clean!$D77,'AveragePrices&amp;Codes'!$A:$A,'AveragePrices&amp;Codes'!$B:$B),AGRIBALYSE_Raw!$B:$B,AGRIBALYSE_Raw!Z:Z)*$E77,_xlfn.XLOOKUP(_xlfn.XLOOKUP(Tool_clean!$D77,'AveragePrices&amp;Codes'!$A:$A,'AveragePrices&amp;Codes'!$B:$B),AGRIBALYSE_Cooked!$C:$C,AGRIBALYSE_Cooked!AA:AA)*$E77),"")</f>
        <v>0</v>
      </c>
      <c r="X77">
        <f>IFERROR(IF($F77="Raw",_xlfn.XLOOKUP(_xlfn.XLOOKUP(Tool_clean!$D77,'AveragePrices&amp;Codes'!$A:$A,'AveragePrices&amp;Codes'!$B:$B),AGRIBALYSE_Raw!$B:$B,AGRIBALYSE_Raw!AA:AA)*$E77,_xlfn.XLOOKUP(_xlfn.XLOOKUP(Tool_clean!$D77,'AveragePrices&amp;Codes'!$A:$A,'AveragePrices&amp;Codes'!$B:$B),AGRIBALYSE_Cooked!$C:$C,AGRIBALYSE_Cooked!AB:AB)*$E77),"")</f>
        <v>0</v>
      </c>
      <c r="Y77">
        <f>IFERROR(IF($F77="Raw",_xlfn.XLOOKUP(_xlfn.XLOOKUP(Tool_clean!$D77,'AveragePrices&amp;Codes'!$A:$A,'AveragePrices&amp;Codes'!$B:$B),AGRIBALYSE_Raw!$B:$B,AGRIBALYSE_Raw!AB:AB)*$E77,_xlfn.XLOOKUP(_xlfn.XLOOKUP(Tool_clean!$D77,'AveragePrices&amp;Codes'!$A:$A,'AveragePrices&amp;Codes'!$B:$B),AGRIBALYSE_Cooked!$C:$C,AGRIBALYSE_Cooked!AC:AC)*$E77),"")</f>
        <v>0</v>
      </c>
      <c r="Z77">
        <f>IFERROR(IF($F77="Raw",_xlfn.XLOOKUP(_xlfn.XLOOKUP(Tool_clean!$D77,'AveragePrices&amp;Codes'!$A:$A,'AveragePrices&amp;Codes'!$B:$B),AGRIBALYSE_Raw!$B:$B,AGRIBALYSE_Raw!AC:AC)*$E77,_xlfn.XLOOKUP(_xlfn.XLOOKUP(Tool_clean!$D77,'AveragePrices&amp;Codes'!$A:$A,'AveragePrices&amp;Codes'!$B:$B),AGRIBALYSE_Cooked!$C:$C,AGRIBALYSE_Cooked!AD:AD)*$E77),"")</f>
        <v>0</v>
      </c>
      <c r="AA77">
        <f>IFERROR(IF($F77="Raw",_xlfn.XLOOKUP(_xlfn.XLOOKUP(Tool_clean!$D77,'AveragePrices&amp;Codes'!$A:$A,'AveragePrices&amp;Codes'!$B:$B),AGRIBALYSE_Raw!$B:$B,AGRIBALYSE_Raw!AD:AD)*$E77,_xlfn.XLOOKUP(_xlfn.XLOOKUP(Tool_clean!$D77,'AveragePrices&amp;Codes'!$A:$A,'AveragePrices&amp;Codes'!$B:$B),AGRIBALYSE_Cooked!$C:$C,AGRIBALYSE_Cooked!AE:AE)*$E77),"")</f>
        <v>0</v>
      </c>
      <c r="AB77" t="str" cm="1">
        <f t="array" ref="AB77">IFERROR(_xlfn.XLOOKUP(Tool_clean!$F77&amp;$E$2,'Cooking methods'!$A:$A&amp;'Cooking methods'!$B:$B,'Cooking methods'!C:C)*$E77,"")</f>
        <v/>
      </c>
      <c r="AC77" t="str" cm="1">
        <f t="array" ref="AC77">IFERROR(_xlfn.XLOOKUP(Tool_clean!$F77&amp;$E$2,'Cooking methods'!$A:$A&amp;'Cooking methods'!$B:$B,'Cooking methods'!D:D)*$E77,"")</f>
        <v/>
      </c>
      <c r="AD77" t="str" cm="1">
        <f t="array" ref="AD77">IFERROR(_xlfn.XLOOKUP(Tool_clean!$F77&amp;$E$2,'Cooking methods'!$A:$A&amp;'Cooking methods'!$B:$B,'Cooking methods'!E:E)*$E77,"")</f>
        <v/>
      </c>
      <c r="AE77" t="str" cm="1">
        <f t="array" ref="AE77">IFERROR(_xlfn.XLOOKUP(Tool_clean!$F77&amp;$E$2,'Cooking methods'!$A:$A&amp;'Cooking methods'!$B:$B,'Cooking methods'!F:F)*$E77,"")</f>
        <v/>
      </c>
      <c r="AF77" t="str" cm="1">
        <f t="array" ref="AF77">IFERROR(_xlfn.XLOOKUP(Tool_clean!$F77&amp;$E$2,'Cooking methods'!$A:$A&amp;'Cooking methods'!$B:$B,'Cooking methods'!G:G)*$E77,"")</f>
        <v/>
      </c>
      <c r="AG77" t="str" cm="1">
        <f t="array" ref="AG77">IFERROR(_xlfn.XLOOKUP(Tool_clean!$F77&amp;$E$2,'Cooking methods'!$A:$A&amp;'Cooking methods'!$B:$B,'Cooking methods'!H:H)*$E77,"")</f>
        <v/>
      </c>
      <c r="AH77" t="str" cm="1">
        <f t="array" ref="AH77">IFERROR(_xlfn.XLOOKUP(Tool_clean!$F77&amp;$E$2,'Cooking methods'!$A:$A&amp;'Cooking methods'!$B:$B,'Cooking methods'!I:I)*$E77,"")</f>
        <v/>
      </c>
      <c r="AI77" t="str" cm="1">
        <f t="array" ref="AI77">IFERROR(_xlfn.XLOOKUP(Tool_clean!$F77&amp;$E$2,'Cooking methods'!$A:$A&amp;'Cooking methods'!$B:$B,'Cooking methods'!J:J)*$E77,"")</f>
        <v/>
      </c>
      <c r="AJ77" t="str" cm="1">
        <f t="array" ref="AJ77">IFERROR(_xlfn.XLOOKUP(Tool_clean!$F77&amp;$E$2,'Cooking methods'!$A:$A&amp;'Cooking methods'!$B:$B,'Cooking methods'!K:K)*$E77,"")</f>
        <v/>
      </c>
      <c r="AK77" t="str" cm="1">
        <f t="array" ref="AK77">IFERROR(_xlfn.XLOOKUP(Tool_clean!$F77&amp;$E$2,'Cooking methods'!$A:$A&amp;'Cooking methods'!$B:$B,'Cooking methods'!L:L)*$E77,"")</f>
        <v/>
      </c>
      <c r="AL77" t="str" cm="1">
        <f t="array" ref="AL77">IFERROR(_xlfn.XLOOKUP(Tool_clean!$F77&amp;$E$2,'Cooking methods'!$A:$A&amp;'Cooking methods'!$B:$B,'Cooking methods'!M:M)*$E77,"")</f>
        <v/>
      </c>
      <c r="AM77" t="str" cm="1">
        <f t="array" ref="AM77">IFERROR(_xlfn.XLOOKUP(Tool_clean!$F77&amp;$E$2,'Cooking methods'!$A:$A&amp;'Cooking methods'!$B:$B,'Cooking methods'!N:N)*$E77,"")</f>
        <v/>
      </c>
      <c r="AN77" t="str" cm="1">
        <f t="array" ref="AN77">IFERROR(_xlfn.XLOOKUP(Tool_clean!$F77&amp;$E$2,'Cooking methods'!$A:$A&amp;'Cooking methods'!$B:$B,'Cooking methods'!O:O)*$E77,"")</f>
        <v/>
      </c>
      <c r="AO77" t="str" cm="1">
        <f t="array" ref="AO77">IFERROR(_xlfn.XLOOKUP(Tool_clean!$F77&amp;$E$2,'Cooking methods'!$A:$A&amp;'Cooking methods'!$B:$B,'Cooking methods'!P:P)*$E77,"")</f>
        <v/>
      </c>
      <c r="AP77" t="str" cm="1">
        <f t="array" ref="AP77">IFERROR(_xlfn.XLOOKUP(Tool_clean!$F77&amp;$E$2,'Cooking methods'!$A:$A&amp;'Cooking methods'!$B:$B,'Cooking methods'!Q:Q)*$E77,"")</f>
        <v/>
      </c>
      <c r="AQ77" t="str" cm="1">
        <f t="array" ref="AQ77">IFERROR(_xlfn.XLOOKUP(Tool_clean!$F77&amp;$E$2,'Cooking methods'!$A:$A&amp;'Cooking methods'!$B:$B,'Cooking methods'!R:R)*$E77,"")</f>
        <v/>
      </c>
      <c r="AR77" t="str" cm="1">
        <f t="array" ref="AR77">IFERROR(_xlfn.XLOOKUP(Tool_clean!$G77&amp;$E$2,'Waste management'!$A:$A&amp;'Waste management'!$B:$B,'Waste management'!C:C)*$E77,"")</f>
        <v/>
      </c>
      <c r="AS77" t="str" cm="1">
        <f t="array" ref="AS77">IFERROR(_xlfn.XLOOKUP(Tool_clean!$G77&amp;$E$2,'Waste management'!$A:$A&amp;'Waste management'!$B:$B,'Waste management'!D:D)*$E77,"")</f>
        <v/>
      </c>
      <c r="AT77" t="str" cm="1">
        <f t="array" ref="AT77">IFERROR(_xlfn.XLOOKUP(Tool_clean!$G77&amp;$E$2,'Waste management'!$A:$A&amp;'Waste management'!$B:$B,'Waste management'!E:E)*$E77,"")</f>
        <v/>
      </c>
      <c r="AU77" t="str" cm="1">
        <f t="array" ref="AU77">IFERROR(_xlfn.XLOOKUP(Tool_clean!$G77&amp;$E$2,'Waste management'!$A:$A&amp;'Waste management'!$B:$B,'Waste management'!F:F)*$E77,"")</f>
        <v/>
      </c>
      <c r="AV77" t="str" cm="1">
        <f t="array" ref="AV77">IFERROR(_xlfn.XLOOKUP(Tool_clean!$G77&amp;$E$2,'Waste management'!$A:$A&amp;'Waste management'!$B:$B,'Waste management'!G:G)*$E77,"")</f>
        <v/>
      </c>
      <c r="AW77" t="str" cm="1">
        <f t="array" ref="AW77">IFERROR(_xlfn.XLOOKUP(Tool_clean!$G77&amp;$E$2,'Waste management'!$A:$A&amp;'Waste management'!$B:$B,'Waste management'!H:H)*$E77,"")</f>
        <v/>
      </c>
      <c r="AX77" t="str" cm="1">
        <f t="array" ref="AX77">IFERROR(_xlfn.XLOOKUP(Tool_clean!$G77&amp;$E$2,'Waste management'!$A:$A&amp;'Waste management'!$B:$B,'Waste management'!I:I)*$E77,"")</f>
        <v/>
      </c>
      <c r="AY77" t="str" cm="1">
        <f t="array" ref="AY77">IFERROR(_xlfn.XLOOKUP(Tool_clean!$G77&amp;$E$2,'Waste management'!$A:$A&amp;'Waste management'!$B:$B,'Waste management'!J:J)*$E77,"")</f>
        <v/>
      </c>
      <c r="AZ77" t="str" cm="1">
        <f t="array" ref="AZ77">IFERROR(_xlfn.XLOOKUP(Tool_clean!$G77&amp;$E$2,'Waste management'!$A:$A&amp;'Waste management'!$B:$B,'Waste management'!K:K)*$E77,"")</f>
        <v/>
      </c>
      <c r="BA77" t="str" cm="1">
        <f t="array" ref="BA77">IFERROR(_xlfn.XLOOKUP(Tool_clean!$G77&amp;$E$2,'Waste management'!$A:$A&amp;'Waste management'!$B:$B,'Waste management'!L:L)*$E77,"")</f>
        <v/>
      </c>
      <c r="BB77" t="str" cm="1">
        <f t="array" ref="BB77">IFERROR(_xlfn.XLOOKUP(Tool_clean!$G77&amp;$E$2,'Waste management'!$A:$A&amp;'Waste management'!$B:$B,'Waste management'!M:M)*$E77,"")</f>
        <v/>
      </c>
      <c r="BC77" t="str" cm="1">
        <f t="array" ref="BC77">IFERROR(_xlfn.XLOOKUP(Tool_clean!$G77&amp;$E$2,'Waste management'!$A:$A&amp;'Waste management'!$B:$B,'Waste management'!N:N)*$E77,"")</f>
        <v/>
      </c>
      <c r="BD77" t="str" cm="1">
        <f t="array" ref="BD77">IFERROR(_xlfn.XLOOKUP(Tool_clean!$G77&amp;$E$2,'Waste management'!$A:$A&amp;'Waste management'!$B:$B,'Waste management'!O:O)*$E77,"")</f>
        <v/>
      </c>
      <c r="BE77" t="str" cm="1">
        <f t="array" ref="BE77">IFERROR(_xlfn.XLOOKUP(Tool_clean!$G77&amp;$E$2,'Waste management'!$A:$A&amp;'Waste management'!$B:$B,'Waste management'!P:P)*$E77,"")</f>
        <v/>
      </c>
      <c r="BF77" t="str" cm="1">
        <f t="array" ref="BF77">IFERROR(_xlfn.XLOOKUP(Tool_clean!$G77&amp;$E$2,'Waste management'!$A:$A&amp;'Waste management'!$B:$B,'Waste management'!Q:Q)*$E77,"")</f>
        <v/>
      </c>
      <c r="BG77" t="str" cm="1">
        <f t="array" ref="BG77">IFERROR(_xlfn.XLOOKUP(Tool_clean!$G77&amp;$E$2,'Waste management'!$A:$A&amp;'Waste management'!$B:$B,'Waste management'!R:R)*$E77,"")</f>
        <v/>
      </c>
      <c r="BH77" t="str">
        <f>IFERROR((L77+AR77+AB77)*_xlfn.XLOOKUP(Tool_clean!BH$4,Monetization_Factors!$A:$A,Monetization_Factors!$D:$D),"")</f>
        <v/>
      </c>
      <c r="BI77" t="str">
        <f>IFERROR((M77+AS77+AC77)*_xlfn.XLOOKUP(Tool_clean!BI$4,Monetization_Factors!$A:$A,Monetization_Factors!$D:$D),"")</f>
        <v/>
      </c>
      <c r="BJ77" t="str">
        <f>IFERROR((N77+AT77+AD77)*_xlfn.XLOOKUP(Tool_clean!BJ$4,Monetization_Factors!$A:$A,Monetization_Factors!$D:$D),"")</f>
        <v/>
      </c>
      <c r="BK77" t="str">
        <f>IFERROR((O77+AU77+AE77)*_xlfn.XLOOKUP(Tool_clean!BK$4,Monetization_Factors!$A:$A,Monetization_Factors!$D:$D),"")</f>
        <v/>
      </c>
      <c r="BL77" t="str">
        <f>IFERROR((P77+AV77+AF77)*_xlfn.XLOOKUP(Tool_clean!BL$4,Monetization_Factors!$A:$A,Monetization_Factors!$D:$D),"")</f>
        <v/>
      </c>
      <c r="BM77" t="str">
        <f>IFERROR((Q77+AW77+AG77)*_xlfn.XLOOKUP(Tool_clean!BM$4,Monetization_Factors!$A:$A,Monetization_Factors!$D:$D),"")</f>
        <v/>
      </c>
      <c r="BN77" t="str">
        <f>IFERROR((R77+AX77+AH77)*_xlfn.XLOOKUP(Tool_clean!BN$4,Monetization_Factors!$A:$A,Monetization_Factors!$D:$D),"")</f>
        <v/>
      </c>
      <c r="BO77" t="str">
        <f>IFERROR((S77+AY77+AI77)*_xlfn.XLOOKUP(Tool_clean!BO$4,Monetization_Factors!$A:$A,Monetization_Factors!$D:$D),"")</f>
        <v/>
      </c>
      <c r="BP77" t="str">
        <f>IFERROR((T77+AZ77+AJ77)*_xlfn.XLOOKUP(Tool_clean!BP$4,Monetization_Factors!$A:$A,Monetization_Factors!$D:$D),"")</f>
        <v/>
      </c>
      <c r="BQ77" t="str">
        <f>IFERROR((U77+BA77+AK77)*_xlfn.XLOOKUP(Tool_clean!BQ$4,Monetization_Factors!$A:$A,Monetization_Factors!$D:$D),"")</f>
        <v/>
      </c>
      <c r="BR77" t="str">
        <f>IFERROR((V77+BB77+AL77)*_xlfn.XLOOKUP(Tool_clean!BR$4,Monetization_Factors!$A:$A,Monetization_Factors!$D:$D),"")</f>
        <v/>
      </c>
      <c r="BS77" t="str">
        <f>IFERROR((W77+BC77+AM77)*_xlfn.XLOOKUP(Tool_clean!BS$4,Monetization_Factors!$A:$A,Monetization_Factors!$D:$D),"")</f>
        <v/>
      </c>
      <c r="BT77" t="str">
        <f>IFERROR((X77+BD77+AN77)*_xlfn.XLOOKUP(Tool_clean!BT$4,Monetization_Factors!$A:$A,Monetization_Factors!$D:$D),"")</f>
        <v/>
      </c>
      <c r="BU77" t="str">
        <f>IFERROR((Y77+BE77+AO77)*_xlfn.XLOOKUP(Tool_clean!BU$4,Monetization_Factors!$A:$A,Monetization_Factors!$D:$D),"")</f>
        <v/>
      </c>
      <c r="BV77" t="str">
        <f>IFERROR((Z77+BF77+AP77)*_xlfn.XLOOKUP(Tool_clean!BV$4,Monetization_Factors!$A:$A,Monetization_Factors!$D:$D),"")</f>
        <v/>
      </c>
      <c r="BW77" t="str">
        <f>IFERROR((AA77+BG77+AQ77)*_xlfn.XLOOKUP(Tool_clean!BW$4,Monetization_Factors!$A:$A,Monetization_Factors!$D:$D),"")</f>
        <v/>
      </c>
      <c r="BX77" s="38" t="str" cm="1">
        <f t="array" ref="BX77">IFERROR(_xlfn.IFS(I77&gt;0,I77*E77,I77="",J77*E77),"")</f>
        <v/>
      </c>
      <c r="BY77" s="38">
        <f t="shared" si="101"/>
        <v>0</v>
      </c>
      <c r="BZ77" s="38" t="str">
        <f t="shared" si="102"/>
        <v/>
      </c>
      <c r="CA77" s="38" t="str">
        <f t="shared" si="103"/>
        <v/>
      </c>
      <c r="CB77" t="str">
        <f t="shared" si="98"/>
        <v/>
      </c>
      <c r="CC77" t="str">
        <f t="shared" si="68"/>
        <v/>
      </c>
      <c r="CD77" t="str">
        <f t="shared" si="69"/>
        <v/>
      </c>
      <c r="CE77" t="str">
        <f t="shared" si="70"/>
        <v/>
      </c>
      <c r="CF77" t="str">
        <f t="shared" si="71"/>
        <v/>
      </c>
      <c r="CG77" t="str">
        <f t="shared" si="72"/>
        <v/>
      </c>
      <c r="CH77" t="str">
        <f t="shared" si="73"/>
        <v/>
      </c>
      <c r="CI77" t="str">
        <f t="shared" si="74"/>
        <v/>
      </c>
      <c r="CJ77" t="str">
        <f t="shared" si="75"/>
        <v/>
      </c>
      <c r="CK77" t="str">
        <f t="shared" si="76"/>
        <v/>
      </c>
      <c r="CL77" t="str">
        <f t="shared" si="77"/>
        <v/>
      </c>
      <c r="CM77" t="str">
        <f t="shared" si="78"/>
        <v/>
      </c>
      <c r="CN77" t="str">
        <f t="shared" si="79"/>
        <v/>
      </c>
      <c r="CO77" t="str">
        <f t="shared" si="80"/>
        <v/>
      </c>
      <c r="CP77" t="str">
        <f t="shared" si="81"/>
        <v/>
      </c>
      <c r="CQ77" t="str">
        <f t="shared" si="82"/>
        <v/>
      </c>
      <c r="CR77" t="str">
        <f t="shared" si="99"/>
        <v/>
      </c>
      <c r="CS77" t="str">
        <f t="shared" si="83"/>
        <v/>
      </c>
      <c r="CT77" t="str">
        <f t="shared" si="84"/>
        <v/>
      </c>
      <c r="CU77" t="str">
        <f t="shared" si="85"/>
        <v/>
      </c>
      <c r="CV77" t="str">
        <f t="shared" si="86"/>
        <v/>
      </c>
      <c r="CW77" t="str">
        <f t="shared" si="87"/>
        <v/>
      </c>
      <c r="CX77" t="str">
        <f t="shared" si="88"/>
        <v/>
      </c>
      <c r="CY77" t="str">
        <f t="shared" si="89"/>
        <v/>
      </c>
      <c r="CZ77" t="str">
        <f t="shared" si="90"/>
        <v/>
      </c>
      <c r="DA77" t="str">
        <f t="shared" si="91"/>
        <v/>
      </c>
      <c r="DB77" t="str">
        <f t="shared" si="92"/>
        <v/>
      </c>
      <c r="DC77" t="str">
        <f t="shared" si="93"/>
        <v/>
      </c>
      <c r="DD77" t="str">
        <f t="shared" si="94"/>
        <v/>
      </c>
      <c r="DE77" t="str">
        <f t="shared" si="95"/>
        <v/>
      </c>
      <c r="DF77" t="str">
        <f t="shared" si="96"/>
        <v/>
      </c>
      <c r="DG77" t="str">
        <f t="shared" si="97"/>
        <v/>
      </c>
      <c r="DH77" s="5" t="str">
        <f>IFERROR((CR77*$B$2*(1-$H77)*('CAR.CAP_per person'!B$2))/(_xlfn.XLOOKUP($E$2,EU_countries_GDP!$A$2:$A$29,EU_countries_GDP!$E$2:$E$29)),"")</f>
        <v/>
      </c>
      <c r="DI77" s="5" t="str">
        <f>IFERROR((CS77*$B$2*(1-$H77)*('CAR.CAP_per person'!C$2))/(_xlfn.XLOOKUP($E$2,EU_countries_GDP!$A$2:$A$29,EU_countries_GDP!$E$2:$E$29)),"")</f>
        <v/>
      </c>
      <c r="DJ77" s="5" t="str">
        <f>IFERROR((CT77*$B$2*(1-$H77)*('CAR.CAP_per person'!D$2))/(_xlfn.XLOOKUP($E$2,EU_countries_GDP!$A$2:$A$29,EU_countries_GDP!$E$2:$E$29)),"")</f>
        <v/>
      </c>
      <c r="DK77" s="5" t="str">
        <f>IFERROR((CU77*$B$2*(1-$H77)*('CAR.CAP_per person'!E$2))/(_xlfn.XLOOKUP($E$2,EU_countries_GDP!$A$2:$A$29,EU_countries_GDP!$E$2:$E$29)),"")</f>
        <v/>
      </c>
      <c r="DL77" s="5" t="str">
        <f>IFERROR((CV77*$B$2*(1-$H77)*('CAR.CAP_per person'!F$2))/(_xlfn.XLOOKUP($E$2,EU_countries_GDP!$A$2:$A$29,EU_countries_GDP!$E$2:$E$29)),"")</f>
        <v/>
      </c>
      <c r="DM77" s="5" t="str">
        <f>IFERROR((CW77*$B$2*(1-$H77)*('CAR.CAP_per person'!G$2))/(_xlfn.XLOOKUP($E$2,EU_countries_GDP!$A$2:$A$29,EU_countries_GDP!$E$2:$E$29)),"")</f>
        <v/>
      </c>
      <c r="DN77" s="5" t="str">
        <f>IFERROR((CX77*$B$2*(1-$H77)*('CAR.CAP_per person'!H$2))/(_xlfn.XLOOKUP($E$2,EU_countries_GDP!$A$2:$A$29,EU_countries_GDP!$E$2:$E$29)),"")</f>
        <v/>
      </c>
      <c r="DO77" s="5" t="str">
        <f>IFERROR((CY77*$B$2*(1-$H77)*('CAR.CAP_per person'!I$2))/(_xlfn.XLOOKUP($E$2,EU_countries_GDP!$A$2:$A$29,EU_countries_GDP!$E$2:$E$29)),"")</f>
        <v/>
      </c>
      <c r="DP77" s="5" t="str">
        <f>IFERROR((CZ77*$B$2*(1-$H77)*('CAR.CAP_per person'!J$2))/(_xlfn.XLOOKUP($E$2,EU_countries_GDP!$A$2:$A$29,EU_countries_GDP!$E$2:$E$29)),"")</f>
        <v/>
      </c>
      <c r="DQ77" s="5" t="str">
        <f>IFERROR((DA77*$B$2*(1-$H77)*('CAR.CAP_per person'!K$2))/(_xlfn.XLOOKUP($E$2,EU_countries_GDP!$A$2:$A$29,EU_countries_GDP!$E$2:$E$29)),"")</f>
        <v/>
      </c>
      <c r="DR77" s="5" t="str">
        <f>IFERROR((DB77*$B$2*(1-$H77)*('CAR.CAP_per person'!L$2))/(_xlfn.XLOOKUP($E$2,EU_countries_GDP!$A$2:$A$29,EU_countries_GDP!$E$2:$E$29)),"")</f>
        <v/>
      </c>
      <c r="DS77" s="5" t="str">
        <f>IFERROR((DC77*$B$2*(1-$H77)*('CAR.CAP_per person'!M$2))/(_xlfn.XLOOKUP($E$2,EU_countries_GDP!$A$2:$A$29,EU_countries_GDP!$E$2:$E$29)),"")</f>
        <v/>
      </c>
      <c r="DT77" s="5" t="str">
        <f>IFERROR((DD77*$B$2*(1-$H77)*('CAR.CAP_per person'!N$2))/(_xlfn.XLOOKUP($E$2,EU_countries_GDP!$A$2:$A$29,EU_countries_GDP!$E$2:$E$29)),"")</f>
        <v/>
      </c>
      <c r="DU77" s="5" t="str">
        <f>IFERROR((DE77*$B$2*(1-$H77)*('CAR.CAP_per person'!O$2))/(_xlfn.XLOOKUP($E$2,EU_countries_GDP!$A$2:$A$29,EU_countries_GDP!$E$2:$E$29)),"")</f>
        <v/>
      </c>
      <c r="DV77" s="5" t="str">
        <f>IFERROR((DF77*$B$2*(1-$H77)*('CAR.CAP_per person'!P$2))/(_xlfn.XLOOKUP($E$2,EU_countries_GDP!$A$2:$A$29,EU_countries_GDP!$E$2:$E$29)),"")</f>
        <v/>
      </c>
      <c r="DW77" s="5" t="str">
        <f>IFERROR((DG77*$B$2*(1-$H77)*('CAR.CAP_per person'!Q$2))/(_xlfn.XLOOKUP($E$2,EU_countries_GDP!$A$2:$A$29,EU_countries_GDP!$E$2:$E$29)),"")</f>
        <v/>
      </c>
    </row>
    <row r="78" spans="2:127">
      <c r="B78" t="str">
        <f>_xlfn.XLOOKUP(D78,Table5[Ingredient],Table5[Category],"",FALSE)</f>
        <v/>
      </c>
      <c r="C78" s="33"/>
      <c r="D78" s="33"/>
      <c r="E78" s="33"/>
      <c r="F78" s="33"/>
      <c r="G78" s="33"/>
      <c r="H78" s="33"/>
      <c r="I78" s="33"/>
      <c r="J78" s="37" t="str">
        <f>IFERROR(INDEX('AveragePrices&amp;Codes'!G:AG, MATCH($D78, 'AveragePrices&amp;Codes'!$A:$A, 0), MATCH(Tool_clean!$E$2, 'AveragePrices&amp;Codes'!$G$1:$AG$1, 0)),"")</f>
        <v/>
      </c>
      <c r="K78" s="37" t="str">
        <f t="shared" si="100"/>
        <v/>
      </c>
      <c r="L78">
        <f>IFERROR(IF($F78="Raw",_xlfn.XLOOKUP(_xlfn.XLOOKUP(Tool_clean!$D78,'AveragePrices&amp;Codes'!$A:$A,'AveragePrices&amp;Codes'!$B:$B),AGRIBALYSE_Raw!$B:$B,AGRIBALYSE_Raw!O:O)*$E78,_xlfn.XLOOKUP(_xlfn.XLOOKUP(Tool_clean!$D78,'AveragePrices&amp;Codes'!$A:$A,'AveragePrices&amp;Codes'!$B:$B),AGRIBALYSE_Cooked!$C:$C,AGRIBALYSE_Cooked!P:P)*$E78),"")</f>
        <v>0</v>
      </c>
      <c r="M78">
        <f>IFERROR(IF($F78="Raw",_xlfn.XLOOKUP(_xlfn.XLOOKUP(Tool_clean!$D78,'AveragePrices&amp;Codes'!$A:$A,'AveragePrices&amp;Codes'!$B:$B),AGRIBALYSE_Raw!$B:$B,AGRIBALYSE_Raw!P:P)*$E78,_xlfn.XLOOKUP(_xlfn.XLOOKUP(Tool_clean!$D78,'AveragePrices&amp;Codes'!$A:$A,'AveragePrices&amp;Codes'!$B:$B),AGRIBALYSE_Cooked!$C:$C,AGRIBALYSE_Cooked!Q:Q)*$E78),"")</f>
        <v>0</v>
      </c>
      <c r="N78">
        <f>IFERROR(IF($F78="Raw",_xlfn.XLOOKUP(_xlfn.XLOOKUP(Tool_clean!$D78,'AveragePrices&amp;Codes'!$A:$A,'AveragePrices&amp;Codes'!$B:$B),AGRIBALYSE_Raw!$B:$B,AGRIBALYSE_Raw!Q:Q)*$E78,_xlfn.XLOOKUP(_xlfn.XLOOKUP(Tool_clean!$D78,'AveragePrices&amp;Codes'!$A:$A,'AveragePrices&amp;Codes'!$B:$B),AGRIBALYSE_Cooked!$C:$C,AGRIBALYSE_Cooked!R:R)*$E78),"")</f>
        <v>0</v>
      </c>
      <c r="O78">
        <f>IFERROR(IF($F78="Raw",_xlfn.XLOOKUP(_xlfn.XLOOKUP(Tool_clean!$D78,'AveragePrices&amp;Codes'!$A:$A,'AveragePrices&amp;Codes'!$B:$B),AGRIBALYSE_Raw!$B:$B,AGRIBALYSE_Raw!R:R)*$E78,_xlfn.XLOOKUP(_xlfn.XLOOKUP(Tool_clean!$D78,'AveragePrices&amp;Codes'!$A:$A,'AveragePrices&amp;Codes'!$B:$B),AGRIBALYSE_Cooked!$C:$C,AGRIBALYSE_Cooked!S:S)*$E78),"")</f>
        <v>0</v>
      </c>
      <c r="P78">
        <f>IFERROR(IF($F78="Raw",_xlfn.XLOOKUP(_xlfn.XLOOKUP(Tool_clean!$D78,'AveragePrices&amp;Codes'!$A:$A,'AveragePrices&amp;Codes'!$B:$B),AGRIBALYSE_Raw!$B:$B,AGRIBALYSE_Raw!S:S)*$E78,_xlfn.XLOOKUP(_xlfn.XLOOKUP(Tool_clean!$D78,'AveragePrices&amp;Codes'!$A:$A,'AveragePrices&amp;Codes'!$B:$B),AGRIBALYSE_Cooked!$C:$C,AGRIBALYSE_Cooked!T:T)*$E78),"")</f>
        <v>0</v>
      </c>
      <c r="Q78">
        <f>IFERROR(IF($F78="Raw",_xlfn.XLOOKUP(_xlfn.XLOOKUP(Tool_clean!$D78,'AveragePrices&amp;Codes'!$A:$A,'AveragePrices&amp;Codes'!$B:$B),AGRIBALYSE_Raw!$B:$B,AGRIBALYSE_Raw!T:T)*$E78,_xlfn.XLOOKUP(_xlfn.XLOOKUP(Tool_clean!$D78,'AveragePrices&amp;Codes'!$A:$A,'AveragePrices&amp;Codes'!$B:$B),AGRIBALYSE_Cooked!$C:$C,AGRIBALYSE_Cooked!U:U)*$E78),"")</f>
        <v>0</v>
      </c>
      <c r="R78">
        <f>IFERROR(IF($F78="Raw",_xlfn.XLOOKUP(_xlfn.XLOOKUP(Tool_clean!$D78,'AveragePrices&amp;Codes'!$A:$A,'AveragePrices&amp;Codes'!$B:$B),AGRIBALYSE_Raw!$B:$B,AGRIBALYSE_Raw!U:U)*$E78,_xlfn.XLOOKUP(_xlfn.XLOOKUP(Tool_clean!$D78,'AveragePrices&amp;Codes'!$A:$A,'AveragePrices&amp;Codes'!$B:$B),AGRIBALYSE_Cooked!$C:$C,AGRIBALYSE_Cooked!V:V)*$E78),"")</f>
        <v>0</v>
      </c>
      <c r="S78">
        <f>IFERROR(IF($F78="Raw",_xlfn.XLOOKUP(_xlfn.XLOOKUP(Tool_clean!$D78,'AveragePrices&amp;Codes'!$A:$A,'AveragePrices&amp;Codes'!$B:$B),AGRIBALYSE_Raw!$B:$B,AGRIBALYSE_Raw!V:V)*$E78,_xlfn.XLOOKUP(_xlfn.XLOOKUP(Tool_clean!$D78,'AveragePrices&amp;Codes'!$A:$A,'AveragePrices&amp;Codes'!$B:$B),AGRIBALYSE_Cooked!$C:$C,AGRIBALYSE_Cooked!W:W)*$E78),"")</f>
        <v>0</v>
      </c>
      <c r="T78">
        <f>IFERROR(IF($F78="Raw",_xlfn.XLOOKUP(_xlfn.XLOOKUP(Tool_clean!$D78,'AveragePrices&amp;Codes'!$A:$A,'AveragePrices&amp;Codes'!$B:$B),AGRIBALYSE_Raw!$B:$B,AGRIBALYSE_Raw!W:W)*$E78,_xlfn.XLOOKUP(_xlfn.XLOOKUP(Tool_clean!$D78,'AveragePrices&amp;Codes'!$A:$A,'AveragePrices&amp;Codes'!$B:$B),AGRIBALYSE_Cooked!$C:$C,AGRIBALYSE_Cooked!X:X)*$E78),"")</f>
        <v>0</v>
      </c>
      <c r="U78">
        <f>IFERROR(IF($F78="Raw",_xlfn.XLOOKUP(_xlfn.XLOOKUP(Tool_clean!$D78,'AveragePrices&amp;Codes'!$A:$A,'AveragePrices&amp;Codes'!$B:$B),AGRIBALYSE_Raw!$B:$B,AGRIBALYSE_Raw!X:X)*$E78,_xlfn.XLOOKUP(_xlfn.XLOOKUP(Tool_clean!$D78,'AveragePrices&amp;Codes'!$A:$A,'AveragePrices&amp;Codes'!$B:$B),AGRIBALYSE_Cooked!$C:$C,AGRIBALYSE_Cooked!Y:Y)*$E78),"")</f>
        <v>0</v>
      </c>
      <c r="V78">
        <f>IFERROR(IF($F78="Raw",_xlfn.XLOOKUP(_xlfn.XLOOKUP(Tool_clean!$D78,'AveragePrices&amp;Codes'!$A:$A,'AveragePrices&amp;Codes'!$B:$B),AGRIBALYSE_Raw!$B:$B,AGRIBALYSE_Raw!Y:Y)*$E78,_xlfn.XLOOKUP(_xlfn.XLOOKUP(Tool_clean!$D78,'AveragePrices&amp;Codes'!$A:$A,'AveragePrices&amp;Codes'!$B:$B),AGRIBALYSE_Cooked!$C:$C,AGRIBALYSE_Cooked!Z:Z)*$E78),"")</f>
        <v>0</v>
      </c>
      <c r="W78">
        <f>IFERROR(IF($F78="Raw",_xlfn.XLOOKUP(_xlfn.XLOOKUP(Tool_clean!$D78,'AveragePrices&amp;Codes'!$A:$A,'AveragePrices&amp;Codes'!$B:$B),AGRIBALYSE_Raw!$B:$B,AGRIBALYSE_Raw!Z:Z)*$E78,_xlfn.XLOOKUP(_xlfn.XLOOKUP(Tool_clean!$D78,'AveragePrices&amp;Codes'!$A:$A,'AveragePrices&amp;Codes'!$B:$B),AGRIBALYSE_Cooked!$C:$C,AGRIBALYSE_Cooked!AA:AA)*$E78),"")</f>
        <v>0</v>
      </c>
      <c r="X78">
        <f>IFERROR(IF($F78="Raw",_xlfn.XLOOKUP(_xlfn.XLOOKUP(Tool_clean!$D78,'AveragePrices&amp;Codes'!$A:$A,'AveragePrices&amp;Codes'!$B:$B),AGRIBALYSE_Raw!$B:$B,AGRIBALYSE_Raw!AA:AA)*$E78,_xlfn.XLOOKUP(_xlfn.XLOOKUP(Tool_clean!$D78,'AveragePrices&amp;Codes'!$A:$A,'AveragePrices&amp;Codes'!$B:$B),AGRIBALYSE_Cooked!$C:$C,AGRIBALYSE_Cooked!AB:AB)*$E78),"")</f>
        <v>0</v>
      </c>
      <c r="Y78">
        <f>IFERROR(IF($F78="Raw",_xlfn.XLOOKUP(_xlfn.XLOOKUP(Tool_clean!$D78,'AveragePrices&amp;Codes'!$A:$A,'AveragePrices&amp;Codes'!$B:$B),AGRIBALYSE_Raw!$B:$B,AGRIBALYSE_Raw!AB:AB)*$E78,_xlfn.XLOOKUP(_xlfn.XLOOKUP(Tool_clean!$D78,'AveragePrices&amp;Codes'!$A:$A,'AveragePrices&amp;Codes'!$B:$B),AGRIBALYSE_Cooked!$C:$C,AGRIBALYSE_Cooked!AC:AC)*$E78),"")</f>
        <v>0</v>
      </c>
      <c r="Z78">
        <f>IFERROR(IF($F78="Raw",_xlfn.XLOOKUP(_xlfn.XLOOKUP(Tool_clean!$D78,'AveragePrices&amp;Codes'!$A:$A,'AveragePrices&amp;Codes'!$B:$B),AGRIBALYSE_Raw!$B:$B,AGRIBALYSE_Raw!AC:AC)*$E78,_xlfn.XLOOKUP(_xlfn.XLOOKUP(Tool_clean!$D78,'AveragePrices&amp;Codes'!$A:$A,'AveragePrices&amp;Codes'!$B:$B),AGRIBALYSE_Cooked!$C:$C,AGRIBALYSE_Cooked!AD:AD)*$E78),"")</f>
        <v>0</v>
      </c>
      <c r="AA78">
        <f>IFERROR(IF($F78="Raw",_xlfn.XLOOKUP(_xlfn.XLOOKUP(Tool_clean!$D78,'AveragePrices&amp;Codes'!$A:$A,'AveragePrices&amp;Codes'!$B:$B),AGRIBALYSE_Raw!$B:$B,AGRIBALYSE_Raw!AD:AD)*$E78,_xlfn.XLOOKUP(_xlfn.XLOOKUP(Tool_clean!$D78,'AveragePrices&amp;Codes'!$A:$A,'AveragePrices&amp;Codes'!$B:$B),AGRIBALYSE_Cooked!$C:$C,AGRIBALYSE_Cooked!AE:AE)*$E78),"")</f>
        <v>0</v>
      </c>
      <c r="AB78" t="str" cm="1">
        <f t="array" ref="AB78">IFERROR(_xlfn.XLOOKUP(Tool_clean!$F78&amp;$E$2,'Cooking methods'!$A:$A&amp;'Cooking methods'!$B:$B,'Cooking methods'!C:C)*$E78,"")</f>
        <v/>
      </c>
      <c r="AC78" t="str" cm="1">
        <f t="array" ref="AC78">IFERROR(_xlfn.XLOOKUP(Tool_clean!$F78&amp;$E$2,'Cooking methods'!$A:$A&amp;'Cooking methods'!$B:$B,'Cooking methods'!D:D)*$E78,"")</f>
        <v/>
      </c>
      <c r="AD78" t="str" cm="1">
        <f t="array" ref="AD78">IFERROR(_xlfn.XLOOKUP(Tool_clean!$F78&amp;$E$2,'Cooking methods'!$A:$A&amp;'Cooking methods'!$B:$B,'Cooking methods'!E:E)*$E78,"")</f>
        <v/>
      </c>
      <c r="AE78" t="str" cm="1">
        <f t="array" ref="AE78">IFERROR(_xlfn.XLOOKUP(Tool_clean!$F78&amp;$E$2,'Cooking methods'!$A:$A&amp;'Cooking methods'!$B:$B,'Cooking methods'!F:F)*$E78,"")</f>
        <v/>
      </c>
      <c r="AF78" t="str" cm="1">
        <f t="array" ref="AF78">IFERROR(_xlfn.XLOOKUP(Tool_clean!$F78&amp;$E$2,'Cooking methods'!$A:$A&amp;'Cooking methods'!$B:$B,'Cooking methods'!G:G)*$E78,"")</f>
        <v/>
      </c>
      <c r="AG78" t="str" cm="1">
        <f t="array" ref="AG78">IFERROR(_xlfn.XLOOKUP(Tool_clean!$F78&amp;$E$2,'Cooking methods'!$A:$A&amp;'Cooking methods'!$B:$B,'Cooking methods'!H:H)*$E78,"")</f>
        <v/>
      </c>
      <c r="AH78" t="str" cm="1">
        <f t="array" ref="AH78">IFERROR(_xlfn.XLOOKUP(Tool_clean!$F78&amp;$E$2,'Cooking methods'!$A:$A&amp;'Cooking methods'!$B:$B,'Cooking methods'!I:I)*$E78,"")</f>
        <v/>
      </c>
      <c r="AI78" t="str" cm="1">
        <f t="array" ref="AI78">IFERROR(_xlfn.XLOOKUP(Tool_clean!$F78&amp;$E$2,'Cooking methods'!$A:$A&amp;'Cooking methods'!$B:$B,'Cooking methods'!J:J)*$E78,"")</f>
        <v/>
      </c>
      <c r="AJ78" t="str" cm="1">
        <f t="array" ref="AJ78">IFERROR(_xlfn.XLOOKUP(Tool_clean!$F78&amp;$E$2,'Cooking methods'!$A:$A&amp;'Cooking methods'!$B:$B,'Cooking methods'!K:K)*$E78,"")</f>
        <v/>
      </c>
      <c r="AK78" t="str" cm="1">
        <f t="array" ref="AK78">IFERROR(_xlfn.XLOOKUP(Tool_clean!$F78&amp;$E$2,'Cooking methods'!$A:$A&amp;'Cooking methods'!$B:$B,'Cooking methods'!L:L)*$E78,"")</f>
        <v/>
      </c>
      <c r="AL78" t="str" cm="1">
        <f t="array" ref="AL78">IFERROR(_xlfn.XLOOKUP(Tool_clean!$F78&amp;$E$2,'Cooking methods'!$A:$A&amp;'Cooking methods'!$B:$B,'Cooking methods'!M:M)*$E78,"")</f>
        <v/>
      </c>
      <c r="AM78" t="str" cm="1">
        <f t="array" ref="AM78">IFERROR(_xlfn.XLOOKUP(Tool_clean!$F78&amp;$E$2,'Cooking methods'!$A:$A&amp;'Cooking methods'!$B:$B,'Cooking methods'!N:N)*$E78,"")</f>
        <v/>
      </c>
      <c r="AN78" t="str" cm="1">
        <f t="array" ref="AN78">IFERROR(_xlfn.XLOOKUP(Tool_clean!$F78&amp;$E$2,'Cooking methods'!$A:$A&amp;'Cooking methods'!$B:$B,'Cooking methods'!O:O)*$E78,"")</f>
        <v/>
      </c>
      <c r="AO78" t="str" cm="1">
        <f t="array" ref="AO78">IFERROR(_xlfn.XLOOKUP(Tool_clean!$F78&amp;$E$2,'Cooking methods'!$A:$A&amp;'Cooking methods'!$B:$B,'Cooking methods'!P:P)*$E78,"")</f>
        <v/>
      </c>
      <c r="AP78" t="str" cm="1">
        <f t="array" ref="AP78">IFERROR(_xlfn.XLOOKUP(Tool_clean!$F78&amp;$E$2,'Cooking methods'!$A:$A&amp;'Cooking methods'!$B:$B,'Cooking methods'!Q:Q)*$E78,"")</f>
        <v/>
      </c>
      <c r="AQ78" t="str" cm="1">
        <f t="array" ref="AQ78">IFERROR(_xlfn.XLOOKUP(Tool_clean!$F78&amp;$E$2,'Cooking methods'!$A:$A&amp;'Cooking methods'!$B:$B,'Cooking methods'!R:R)*$E78,"")</f>
        <v/>
      </c>
      <c r="AR78" t="str" cm="1">
        <f t="array" ref="AR78">IFERROR(_xlfn.XLOOKUP(Tool_clean!$G78&amp;$E$2,'Waste management'!$A:$A&amp;'Waste management'!$B:$B,'Waste management'!C:C)*$E78,"")</f>
        <v/>
      </c>
      <c r="AS78" t="str" cm="1">
        <f t="array" ref="AS78">IFERROR(_xlfn.XLOOKUP(Tool_clean!$G78&amp;$E$2,'Waste management'!$A:$A&amp;'Waste management'!$B:$B,'Waste management'!D:D)*$E78,"")</f>
        <v/>
      </c>
      <c r="AT78" t="str" cm="1">
        <f t="array" ref="AT78">IFERROR(_xlfn.XLOOKUP(Tool_clean!$G78&amp;$E$2,'Waste management'!$A:$A&amp;'Waste management'!$B:$B,'Waste management'!E:E)*$E78,"")</f>
        <v/>
      </c>
      <c r="AU78" t="str" cm="1">
        <f t="array" ref="AU78">IFERROR(_xlfn.XLOOKUP(Tool_clean!$G78&amp;$E$2,'Waste management'!$A:$A&amp;'Waste management'!$B:$B,'Waste management'!F:F)*$E78,"")</f>
        <v/>
      </c>
      <c r="AV78" t="str" cm="1">
        <f t="array" ref="AV78">IFERROR(_xlfn.XLOOKUP(Tool_clean!$G78&amp;$E$2,'Waste management'!$A:$A&amp;'Waste management'!$B:$B,'Waste management'!G:G)*$E78,"")</f>
        <v/>
      </c>
      <c r="AW78" t="str" cm="1">
        <f t="array" ref="AW78">IFERROR(_xlfn.XLOOKUP(Tool_clean!$G78&amp;$E$2,'Waste management'!$A:$A&amp;'Waste management'!$B:$B,'Waste management'!H:H)*$E78,"")</f>
        <v/>
      </c>
      <c r="AX78" t="str" cm="1">
        <f t="array" ref="AX78">IFERROR(_xlfn.XLOOKUP(Tool_clean!$G78&amp;$E$2,'Waste management'!$A:$A&amp;'Waste management'!$B:$B,'Waste management'!I:I)*$E78,"")</f>
        <v/>
      </c>
      <c r="AY78" t="str" cm="1">
        <f t="array" ref="AY78">IFERROR(_xlfn.XLOOKUP(Tool_clean!$G78&amp;$E$2,'Waste management'!$A:$A&amp;'Waste management'!$B:$B,'Waste management'!J:J)*$E78,"")</f>
        <v/>
      </c>
      <c r="AZ78" t="str" cm="1">
        <f t="array" ref="AZ78">IFERROR(_xlfn.XLOOKUP(Tool_clean!$G78&amp;$E$2,'Waste management'!$A:$A&amp;'Waste management'!$B:$B,'Waste management'!K:K)*$E78,"")</f>
        <v/>
      </c>
      <c r="BA78" t="str" cm="1">
        <f t="array" ref="BA78">IFERROR(_xlfn.XLOOKUP(Tool_clean!$G78&amp;$E$2,'Waste management'!$A:$A&amp;'Waste management'!$B:$B,'Waste management'!L:L)*$E78,"")</f>
        <v/>
      </c>
      <c r="BB78" t="str" cm="1">
        <f t="array" ref="BB78">IFERROR(_xlfn.XLOOKUP(Tool_clean!$G78&amp;$E$2,'Waste management'!$A:$A&amp;'Waste management'!$B:$B,'Waste management'!M:M)*$E78,"")</f>
        <v/>
      </c>
      <c r="BC78" t="str" cm="1">
        <f t="array" ref="BC78">IFERROR(_xlfn.XLOOKUP(Tool_clean!$G78&amp;$E$2,'Waste management'!$A:$A&amp;'Waste management'!$B:$B,'Waste management'!N:N)*$E78,"")</f>
        <v/>
      </c>
      <c r="BD78" t="str" cm="1">
        <f t="array" ref="BD78">IFERROR(_xlfn.XLOOKUP(Tool_clean!$G78&amp;$E$2,'Waste management'!$A:$A&amp;'Waste management'!$B:$B,'Waste management'!O:O)*$E78,"")</f>
        <v/>
      </c>
      <c r="BE78" t="str" cm="1">
        <f t="array" ref="BE78">IFERROR(_xlfn.XLOOKUP(Tool_clean!$G78&amp;$E$2,'Waste management'!$A:$A&amp;'Waste management'!$B:$B,'Waste management'!P:P)*$E78,"")</f>
        <v/>
      </c>
      <c r="BF78" t="str" cm="1">
        <f t="array" ref="BF78">IFERROR(_xlfn.XLOOKUP(Tool_clean!$G78&amp;$E$2,'Waste management'!$A:$A&amp;'Waste management'!$B:$B,'Waste management'!Q:Q)*$E78,"")</f>
        <v/>
      </c>
      <c r="BG78" t="str" cm="1">
        <f t="array" ref="BG78">IFERROR(_xlfn.XLOOKUP(Tool_clean!$G78&amp;$E$2,'Waste management'!$A:$A&amp;'Waste management'!$B:$B,'Waste management'!R:R)*$E78,"")</f>
        <v/>
      </c>
      <c r="BH78" t="str">
        <f>IFERROR((L78+AR78+AB78)*_xlfn.XLOOKUP(Tool_clean!BH$4,Monetization_Factors!$A:$A,Monetization_Factors!$D:$D),"")</f>
        <v/>
      </c>
      <c r="BI78" t="str">
        <f>IFERROR((M78+AS78+AC78)*_xlfn.XLOOKUP(Tool_clean!BI$4,Monetization_Factors!$A:$A,Monetization_Factors!$D:$D),"")</f>
        <v/>
      </c>
      <c r="BJ78" t="str">
        <f>IFERROR((N78+AT78+AD78)*_xlfn.XLOOKUP(Tool_clean!BJ$4,Monetization_Factors!$A:$A,Monetization_Factors!$D:$D),"")</f>
        <v/>
      </c>
      <c r="BK78" t="str">
        <f>IFERROR((O78+AU78+AE78)*_xlfn.XLOOKUP(Tool_clean!BK$4,Monetization_Factors!$A:$A,Monetization_Factors!$D:$D),"")</f>
        <v/>
      </c>
      <c r="BL78" t="str">
        <f>IFERROR((P78+AV78+AF78)*_xlfn.XLOOKUP(Tool_clean!BL$4,Monetization_Factors!$A:$A,Monetization_Factors!$D:$D),"")</f>
        <v/>
      </c>
      <c r="BM78" t="str">
        <f>IFERROR((Q78+AW78+AG78)*_xlfn.XLOOKUP(Tool_clean!BM$4,Monetization_Factors!$A:$A,Monetization_Factors!$D:$D),"")</f>
        <v/>
      </c>
      <c r="BN78" t="str">
        <f>IFERROR((R78+AX78+AH78)*_xlfn.XLOOKUP(Tool_clean!BN$4,Monetization_Factors!$A:$A,Monetization_Factors!$D:$D),"")</f>
        <v/>
      </c>
      <c r="BO78" t="str">
        <f>IFERROR((S78+AY78+AI78)*_xlfn.XLOOKUP(Tool_clean!BO$4,Monetization_Factors!$A:$A,Monetization_Factors!$D:$D),"")</f>
        <v/>
      </c>
      <c r="BP78" t="str">
        <f>IFERROR((T78+AZ78+AJ78)*_xlfn.XLOOKUP(Tool_clean!BP$4,Monetization_Factors!$A:$A,Monetization_Factors!$D:$D),"")</f>
        <v/>
      </c>
      <c r="BQ78" t="str">
        <f>IFERROR((U78+BA78+AK78)*_xlfn.XLOOKUP(Tool_clean!BQ$4,Monetization_Factors!$A:$A,Monetization_Factors!$D:$D),"")</f>
        <v/>
      </c>
      <c r="BR78" t="str">
        <f>IFERROR((V78+BB78+AL78)*_xlfn.XLOOKUP(Tool_clean!BR$4,Monetization_Factors!$A:$A,Monetization_Factors!$D:$D),"")</f>
        <v/>
      </c>
      <c r="BS78" t="str">
        <f>IFERROR((W78+BC78+AM78)*_xlfn.XLOOKUP(Tool_clean!BS$4,Monetization_Factors!$A:$A,Monetization_Factors!$D:$D),"")</f>
        <v/>
      </c>
      <c r="BT78" t="str">
        <f>IFERROR((X78+BD78+AN78)*_xlfn.XLOOKUP(Tool_clean!BT$4,Monetization_Factors!$A:$A,Monetization_Factors!$D:$D),"")</f>
        <v/>
      </c>
      <c r="BU78" t="str">
        <f>IFERROR((Y78+BE78+AO78)*_xlfn.XLOOKUP(Tool_clean!BU$4,Monetization_Factors!$A:$A,Monetization_Factors!$D:$D),"")</f>
        <v/>
      </c>
      <c r="BV78" t="str">
        <f>IFERROR((Z78+BF78+AP78)*_xlfn.XLOOKUP(Tool_clean!BV$4,Monetization_Factors!$A:$A,Monetization_Factors!$D:$D),"")</f>
        <v/>
      </c>
      <c r="BW78" t="str">
        <f>IFERROR((AA78+BG78+AQ78)*_xlfn.XLOOKUP(Tool_clean!BW$4,Monetization_Factors!$A:$A,Monetization_Factors!$D:$D),"")</f>
        <v/>
      </c>
      <c r="BX78" s="38" t="str" cm="1">
        <f t="array" ref="BX78">IFERROR(_xlfn.IFS(I78&gt;0,I78*E78,I78="",J78*E78),"")</f>
        <v/>
      </c>
      <c r="BY78" s="38">
        <f t="shared" si="101"/>
        <v>0</v>
      </c>
      <c r="BZ78" s="38" t="str">
        <f t="shared" si="102"/>
        <v/>
      </c>
      <c r="CA78" s="38" t="str">
        <f t="shared" si="103"/>
        <v/>
      </c>
      <c r="CB78" t="str">
        <f t="shared" si="98"/>
        <v/>
      </c>
      <c r="CC78" t="str">
        <f t="shared" si="68"/>
        <v/>
      </c>
      <c r="CD78" t="str">
        <f t="shared" si="69"/>
        <v/>
      </c>
      <c r="CE78" t="str">
        <f t="shared" si="70"/>
        <v/>
      </c>
      <c r="CF78" t="str">
        <f t="shared" si="71"/>
        <v/>
      </c>
      <c r="CG78" t="str">
        <f t="shared" si="72"/>
        <v/>
      </c>
      <c r="CH78" t="str">
        <f t="shared" si="73"/>
        <v/>
      </c>
      <c r="CI78" t="str">
        <f t="shared" si="74"/>
        <v/>
      </c>
      <c r="CJ78" t="str">
        <f t="shared" si="75"/>
        <v/>
      </c>
      <c r="CK78" t="str">
        <f t="shared" si="76"/>
        <v/>
      </c>
      <c r="CL78" t="str">
        <f t="shared" si="77"/>
        <v/>
      </c>
      <c r="CM78" t="str">
        <f t="shared" si="78"/>
        <v/>
      </c>
      <c r="CN78" t="str">
        <f t="shared" si="79"/>
        <v/>
      </c>
      <c r="CO78" t="str">
        <f t="shared" si="80"/>
        <v/>
      </c>
      <c r="CP78" t="str">
        <f t="shared" si="81"/>
        <v/>
      </c>
      <c r="CQ78" t="str">
        <f t="shared" si="82"/>
        <v/>
      </c>
      <c r="CR78" t="str">
        <f t="shared" si="99"/>
        <v/>
      </c>
      <c r="CS78" t="str">
        <f t="shared" si="83"/>
        <v/>
      </c>
      <c r="CT78" t="str">
        <f t="shared" si="84"/>
        <v/>
      </c>
      <c r="CU78" t="str">
        <f t="shared" si="85"/>
        <v/>
      </c>
      <c r="CV78" t="str">
        <f t="shared" si="86"/>
        <v/>
      </c>
      <c r="CW78" t="str">
        <f t="shared" si="87"/>
        <v/>
      </c>
      <c r="CX78" t="str">
        <f t="shared" si="88"/>
        <v/>
      </c>
      <c r="CY78" t="str">
        <f t="shared" si="89"/>
        <v/>
      </c>
      <c r="CZ78" t="str">
        <f t="shared" si="90"/>
        <v/>
      </c>
      <c r="DA78" t="str">
        <f t="shared" si="91"/>
        <v/>
      </c>
      <c r="DB78" t="str">
        <f t="shared" si="92"/>
        <v/>
      </c>
      <c r="DC78" t="str">
        <f t="shared" si="93"/>
        <v/>
      </c>
      <c r="DD78" t="str">
        <f t="shared" si="94"/>
        <v/>
      </c>
      <c r="DE78" t="str">
        <f t="shared" si="95"/>
        <v/>
      </c>
      <c r="DF78" t="str">
        <f t="shared" si="96"/>
        <v/>
      </c>
      <c r="DG78" t="str">
        <f t="shared" si="97"/>
        <v/>
      </c>
      <c r="DH78" s="5" t="str">
        <f>IFERROR((CR78*$B$2*(1-$H78)*('CAR.CAP_per person'!B$2))/(_xlfn.XLOOKUP($E$2,EU_countries_GDP!$A$2:$A$29,EU_countries_GDP!$E$2:$E$29)),"")</f>
        <v/>
      </c>
      <c r="DI78" s="5" t="str">
        <f>IFERROR((CS78*$B$2*(1-$H78)*('CAR.CAP_per person'!C$2))/(_xlfn.XLOOKUP($E$2,EU_countries_GDP!$A$2:$A$29,EU_countries_GDP!$E$2:$E$29)),"")</f>
        <v/>
      </c>
      <c r="DJ78" s="5" t="str">
        <f>IFERROR((CT78*$B$2*(1-$H78)*('CAR.CAP_per person'!D$2))/(_xlfn.XLOOKUP($E$2,EU_countries_GDP!$A$2:$A$29,EU_countries_GDP!$E$2:$E$29)),"")</f>
        <v/>
      </c>
      <c r="DK78" s="5" t="str">
        <f>IFERROR((CU78*$B$2*(1-$H78)*('CAR.CAP_per person'!E$2))/(_xlfn.XLOOKUP($E$2,EU_countries_GDP!$A$2:$A$29,EU_countries_GDP!$E$2:$E$29)),"")</f>
        <v/>
      </c>
      <c r="DL78" s="5" t="str">
        <f>IFERROR((CV78*$B$2*(1-$H78)*('CAR.CAP_per person'!F$2))/(_xlfn.XLOOKUP($E$2,EU_countries_GDP!$A$2:$A$29,EU_countries_GDP!$E$2:$E$29)),"")</f>
        <v/>
      </c>
      <c r="DM78" s="5" t="str">
        <f>IFERROR((CW78*$B$2*(1-$H78)*('CAR.CAP_per person'!G$2))/(_xlfn.XLOOKUP($E$2,EU_countries_GDP!$A$2:$A$29,EU_countries_GDP!$E$2:$E$29)),"")</f>
        <v/>
      </c>
      <c r="DN78" s="5" t="str">
        <f>IFERROR((CX78*$B$2*(1-$H78)*('CAR.CAP_per person'!H$2))/(_xlfn.XLOOKUP($E$2,EU_countries_GDP!$A$2:$A$29,EU_countries_GDP!$E$2:$E$29)),"")</f>
        <v/>
      </c>
      <c r="DO78" s="5" t="str">
        <f>IFERROR((CY78*$B$2*(1-$H78)*('CAR.CAP_per person'!I$2))/(_xlfn.XLOOKUP($E$2,EU_countries_GDP!$A$2:$A$29,EU_countries_GDP!$E$2:$E$29)),"")</f>
        <v/>
      </c>
      <c r="DP78" s="5" t="str">
        <f>IFERROR((CZ78*$B$2*(1-$H78)*('CAR.CAP_per person'!J$2))/(_xlfn.XLOOKUP($E$2,EU_countries_GDP!$A$2:$A$29,EU_countries_GDP!$E$2:$E$29)),"")</f>
        <v/>
      </c>
      <c r="DQ78" s="5" t="str">
        <f>IFERROR((DA78*$B$2*(1-$H78)*('CAR.CAP_per person'!K$2))/(_xlfn.XLOOKUP($E$2,EU_countries_GDP!$A$2:$A$29,EU_countries_GDP!$E$2:$E$29)),"")</f>
        <v/>
      </c>
      <c r="DR78" s="5" t="str">
        <f>IFERROR((DB78*$B$2*(1-$H78)*('CAR.CAP_per person'!L$2))/(_xlfn.XLOOKUP($E$2,EU_countries_GDP!$A$2:$A$29,EU_countries_GDP!$E$2:$E$29)),"")</f>
        <v/>
      </c>
      <c r="DS78" s="5" t="str">
        <f>IFERROR((DC78*$B$2*(1-$H78)*('CAR.CAP_per person'!M$2))/(_xlfn.XLOOKUP($E$2,EU_countries_GDP!$A$2:$A$29,EU_countries_GDP!$E$2:$E$29)),"")</f>
        <v/>
      </c>
      <c r="DT78" s="5" t="str">
        <f>IFERROR((DD78*$B$2*(1-$H78)*('CAR.CAP_per person'!N$2))/(_xlfn.XLOOKUP($E$2,EU_countries_GDP!$A$2:$A$29,EU_countries_GDP!$E$2:$E$29)),"")</f>
        <v/>
      </c>
      <c r="DU78" s="5" t="str">
        <f>IFERROR((DE78*$B$2*(1-$H78)*('CAR.CAP_per person'!O$2))/(_xlfn.XLOOKUP($E$2,EU_countries_GDP!$A$2:$A$29,EU_countries_GDP!$E$2:$E$29)),"")</f>
        <v/>
      </c>
      <c r="DV78" s="5" t="str">
        <f>IFERROR((DF78*$B$2*(1-$H78)*('CAR.CAP_per person'!P$2))/(_xlfn.XLOOKUP($E$2,EU_countries_GDP!$A$2:$A$29,EU_countries_GDP!$E$2:$E$29)),"")</f>
        <v/>
      </c>
      <c r="DW78" s="5" t="str">
        <f>IFERROR((DG78*$B$2*(1-$H78)*('CAR.CAP_per person'!Q$2))/(_xlfn.XLOOKUP($E$2,EU_countries_GDP!$A$2:$A$29,EU_countries_GDP!$E$2:$E$29)),"")</f>
        <v/>
      </c>
    </row>
    <row r="79" spans="2:127">
      <c r="B79" t="str">
        <f>_xlfn.XLOOKUP(D79,Table5[Ingredient],Table5[Category],"",FALSE)</f>
        <v/>
      </c>
      <c r="C79" s="33"/>
      <c r="D79" s="33"/>
      <c r="E79" s="33"/>
      <c r="F79" s="33"/>
      <c r="G79" s="33"/>
      <c r="H79" s="33"/>
      <c r="I79" s="33"/>
      <c r="J79" s="37" t="str">
        <f>IFERROR(INDEX('AveragePrices&amp;Codes'!G:AG, MATCH($D79, 'AveragePrices&amp;Codes'!$A:$A, 0), MATCH(Tool_clean!$E$2, 'AveragePrices&amp;Codes'!$G$1:$AG$1, 0)),"")</f>
        <v/>
      </c>
      <c r="K79" s="37" t="str">
        <f t="shared" si="100"/>
        <v/>
      </c>
      <c r="L79">
        <f>IFERROR(IF($F79="Raw",_xlfn.XLOOKUP(_xlfn.XLOOKUP(Tool_clean!$D79,'AveragePrices&amp;Codes'!$A:$A,'AveragePrices&amp;Codes'!$B:$B),AGRIBALYSE_Raw!$B:$B,AGRIBALYSE_Raw!O:O)*$E79,_xlfn.XLOOKUP(_xlfn.XLOOKUP(Tool_clean!$D79,'AveragePrices&amp;Codes'!$A:$A,'AveragePrices&amp;Codes'!$B:$B),AGRIBALYSE_Cooked!$C:$C,AGRIBALYSE_Cooked!P:P)*$E79),"")</f>
        <v>0</v>
      </c>
      <c r="M79">
        <f>IFERROR(IF($F79="Raw",_xlfn.XLOOKUP(_xlfn.XLOOKUP(Tool_clean!$D79,'AveragePrices&amp;Codes'!$A:$A,'AveragePrices&amp;Codes'!$B:$B),AGRIBALYSE_Raw!$B:$B,AGRIBALYSE_Raw!P:P)*$E79,_xlfn.XLOOKUP(_xlfn.XLOOKUP(Tool_clean!$D79,'AveragePrices&amp;Codes'!$A:$A,'AveragePrices&amp;Codes'!$B:$B),AGRIBALYSE_Cooked!$C:$C,AGRIBALYSE_Cooked!Q:Q)*$E79),"")</f>
        <v>0</v>
      </c>
      <c r="N79">
        <f>IFERROR(IF($F79="Raw",_xlfn.XLOOKUP(_xlfn.XLOOKUP(Tool_clean!$D79,'AveragePrices&amp;Codes'!$A:$A,'AveragePrices&amp;Codes'!$B:$B),AGRIBALYSE_Raw!$B:$B,AGRIBALYSE_Raw!Q:Q)*$E79,_xlfn.XLOOKUP(_xlfn.XLOOKUP(Tool_clean!$D79,'AveragePrices&amp;Codes'!$A:$A,'AveragePrices&amp;Codes'!$B:$B),AGRIBALYSE_Cooked!$C:$C,AGRIBALYSE_Cooked!R:R)*$E79),"")</f>
        <v>0</v>
      </c>
      <c r="O79">
        <f>IFERROR(IF($F79="Raw",_xlfn.XLOOKUP(_xlfn.XLOOKUP(Tool_clean!$D79,'AveragePrices&amp;Codes'!$A:$A,'AveragePrices&amp;Codes'!$B:$B),AGRIBALYSE_Raw!$B:$B,AGRIBALYSE_Raw!R:R)*$E79,_xlfn.XLOOKUP(_xlfn.XLOOKUP(Tool_clean!$D79,'AveragePrices&amp;Codes'!$A:$A,'AveragePrices&amp;Codes'!$B:$B),AGRIBALYSE_Cooked!$C:$C,AGRIBALYSE_Cooked!S:S)*$E79),"")</f>
        <v>0</v>
      </c>
      <c r="P79">
        <f>IFERROR(IF($F79="Raw",_xlfn.XLOOKUP(_xlfn.XLOOKUP(Tool_clean!$D79,'AveragePrices&amp;Codes'!$A:$A,'AveragePrices&amp;Codes'!$B:$B),AGRIBALYSE_Raw!$B:$B,AGRIBALYSE_Raw!S:S)*$E79,_xlfn.XLOOKUP(_xlfn.XLOOKUP(Tool_clean!$D79,'AveragePrices&amp;Codes'!$A:$A,'AveragePrices&amp;Codes'!$B:$B),AGRIBALYSE_Cooked!$C:$C,AGRIBALYSE_Cooked!T:T)*$E79),"")</f>
        <v>0</v>
      </c>
      <c r="Q79">
        <f>IFERROR(IF($F79="Raw",_xlfn.XLOOKUP(_xlfn.XLOOKUP(Tool_clean!$D79,'AveragePrices&amp;Codes'!$A:$A,'AveragePrices&amp;Codes'!$B:$B),AGRIBALYSE_Raw!$B:$B,AGRIBALYSE_Raw!T:T)*$E79,_xlfn.XLOOKUP(_xlfn.XLOOKUP(Tool_clean!$D79,'AveragePrices&amp;Codes'!$A:$A,'AveragePrices&amp;Codes'!$B:$B),AGRIBALYSE_Cooked!$C:$C,AGRIBALYSE_Cooked!U:U)*$E79),"")</f>
        <v>0</v>
      </c>
      <c r="R79">
        <f>IFERROR(IF($F79="Raw",_xlfn.XLOOKUP(_xlfn.XLOOKUP(Tool_clean!$D79,'AveragePrices&amp;Codes'!$A:$A,'AveragePrices&amp;Codes'!$B:$B),AGRIBALYSE_Raw!$B:$B,AGRIBALYSE_Raw!U:U)*$E79,_xlfn.XLOOKUP(_xlfn.XLOOKUP(Tool_clean!$D79,'AveragePrices&amp;Codes'!$A:$A,'AveragePrices&amp;Codes'!$B:$B),AGRIBALYSE_Cooked!$C:$C,AGRIBALYSE_Cooked!V:V)*$E79),"")</f>
        <v>0</v>
      </c>
      <c r="S79">
        <f>IFERROR(IF($F79="Raw",_xlfn.XLOOKUP(_xlfn.XLOOKUP(Tool_clean!$D79,'AveragePrices&amp;Codes'!$A:$A,'AveragePrices&amp;Codes'!$B:$B),AGRIBALYSE_Raw!$B:$B,AGRIBALYSE_Raw!V:V)*$E79,_xlfn.XLOOKUP(_xlfn.XLOOKUP(Tool_clean!$D79,'AveragePrices&amp;Codes'!$A:$A,'AveragePrices&amp;Codes'!$B:$B),AGRIBALYSE_Cooked!$C:$C,AGRIBALYSE_Cooked!W:W)*$E79),"")</f>
        <v>0</v>
      </c>
      <c r="T79">
        <f>IFERROR(IF($F79="Raw",_xlfn.XLOOKUP(_xlfn.XLOOKUP(Tool_clean!$D79,'AveragePrices&amp;Codes'!$A:$A,'AveragePrices&amp;Codes'!$B:$B),AGRIBALYSE_Raw!$B:$B,AGRIBALYSE_Raw!W:W)*$E79,_xlfn.XLOOKUP(_xlfn.XLOOKUP(Tool_clean!$D79,'AveragePrices&amp;Codes'!$A:$A,'AveragePrices&amp;Codes'!$B:$B),AGRIBALYSE_Cooked!$C:$C,AGRIBALYSE_Cooked!X:X)*$E79),"")</f>
        <v>0</v>
      </c>
      <c r="U79">
        <f>IFERROR(IF($F79="Raw",_xlfn.XLOOKUP(_xlfn.XLOOKUP(Tool_clean!$D79,'AveragePrices&amp;Codes'!$A:$A,'AveragePrices&amp;Codes'!$B:$B),AGRIBALYSE_Raw!$B:$B,AGRIBALYSE_Raw!X:X)*$E79,_xlfn.XLOOKUP(_xlfn.XLOOKUP(Tool_clean!$D79,'AveragePrices&amp;Codes'!$A:$A,'AveragePrices&amp;Codes'!$B:$B),AGRIBALYSE_Cooked!$C:$C,AGRIBALYSE_Cooked!Y:Y)*$E79),"")</f>
        <v>0</v>
      </c>
      <c r="V79">
        <f>IFERROR(IF($F79="Raw",_xlfn.XLOOKUP(_xlfn.XLOOKUP(Tool_clean!$D79,'AveragePrices&amp;Codes'!$A:$A,'AveragePrices&amp;Codes'!$B:$B),AGRIBALYSE_Raw!$B:$B,AGRIBALYSE_Raw!Y:Y)*$E79,_xlfn.XLOOKUP(_xlfn.XLOOKUP(Tool_clean!$D79,'AveragePrices&amp;Codes'!$A:$A,'AveragePrices&amp;Codes'!$B:$B),AGRIBALYSE_Cooked!$C:$C,AGRIBALYSE_Cooked!Z:Z)*$E79),"")</f>
        <v>0</v>
      </c>
      <c r="W79">
        <f>IFERROR(IF($F79="Raw",_xlfn.XLOOKUP(_xlfn.XLOOKUP(Tool_clean!$D79,'AveragePrices&amp;Codes'!$A:$A,'AveragePrices&amp;Codes'!$B:$B),AGRIBALYSE_Raw!$B:$B,AGRIBALYSE_Raw!Z:Z)*$E79,_xlfn.XLOOKUP(_xlfn.XLOOKUP(Tool_clean!$D79,'AveragePrices&amp;Codes'!$A:$A,'AveragePrices&amp;Codes'!$B:$B),AGRIBALYSE_Cooked!$C:$C,AGRIBALYSE_Cooked!AA:AA)*$E79),"")</f>
        <v>0</v>
      </c>
      <c r="X79">
        <f>IFERROR(IF($F79="Raw",_xlfn.XLOOKUP(_xlfn.XLOOKUP(Tool_clean!$D79,'AveragePrices&amp;Codes'!$A:$A,'AveragePrices&amp;Codes'!$B:$B),AGRIBALYSE_Raw!$B:$B,AGRIBALYSE_Raw!AA:AA)*$E79,_xlfn.XLOOKUP(_xlfn.XLOOKUP(Tool_clean!$D79,'AveragePrices&amp;Codes'!$A:$A,'AveragePrices&amp;Codes'!$B:$B),AGRIBALYSE_Cooked!$C:$C,AGRIBALYSE_Cooked!AB:AB)*$E79),"")</f>
        <v>0</v>
      </c>
      <c r="Y79">
        <f>IFERROR(IF($F79="Raw",_xlfn.XLOOKUP(_xlfn.XLOOKUP(Tool_clean!$D79,'AveragePrices&amp;Codes'!$A:$A,'AveragePrices&amp;Codes'!$B:$B),AGRIBALYSE_Raw!$B:$B,AGRIBALYSE_Raw!AB:AB)*$E79,_xlfn.XLOOKUP(_xlfn.XLOOKUP(Tool_clean!$D79,'AveragePrices&amp;Codes'!$A:$A,'AveragePrices&amp;Codes'!$B:$B),AGRIBALYSE_Cooked!$C:$C,AGRIBALYSE_Cooked!AC:AC)*$E79),"")</f>
        <v>0</v>
      </c>
      <c r="Z79">
        <f>IFERROR(IF($F79="Raw",_xlfn.XLOOKUP(_xlfn.XLOOKUP(Tool_clean!$D79,'AveragePrices&amp;Codes'!$A:$A,'AveragePrices&amp;Codes'!$B:$B),AGRIBALYSE_Raw!$B:$B,AGRIBALYSE_Raw!AC:AC)*$E79,_xlfn.XLOOKUP(_xlfn.XLOOKUP(Tool_clean!$D79,'AveragePrices&amp;Codes'!$A:$A,'AveragePrices&amp;Codes'!$B:$B),AGRIBALYSE_Cooked!$C:$C,AGRIBALYSE_Cooked!AD:AD)*$E79),"")</f>
        <v>0</v>
      </c>
      <c r="AA79">
        <f>IFERROR(IF($F79="Raw",_xlfn.XLOOKUP(_xlfn.XLOOKUP(Tool_clean!$D79,'AveragePrices&amp;Codes'!$A:$A,'AveragePrices&amp;Codes'!$B:$B),AGRIBALYSE_Raw!$B:$B,AGRIBALYSE_Raw!AD:AD)*$E79,_xlfn.XLOOKUP(_xlfn.XLOOKUP(Tool_clean!$D79,'AveragePrices&amp;Codes'!$A:$A,'AveragePrices&amp;Codes'!$B:$B),AGRIBALYSE_Cooked!$C:$C,AGRIBALYSE_Cooked!AE:AE)*$E79),"")</f>
        <v>0</v>
      </c>
      <c r="AB79" t="str" cm="1">
        <f t="array" ref="AB79">IFERROR(_xlfn.XLOOKUP(Tool_clean!$F79&amp;$E$2,'Cooking methods'!$A:$A&amp;'Cooking methods'!$B:$B,'Cooking methods'!C:C)*$E79,"")</f>
        <v/>
      </c>
      <c r="AC79" t="str" cm="1">
        <f t="array" ref="AC79">IFERROR(_xlfn.XLOOKUP(Tool_clean!$F79&amp;$E$2,'Cooking methods'!$A:$A&amp;'Cooking methods'!$B:$B,'Cooking methods'!D:D)*$E79,"")</f>
        <v/>
      </c>
      <c r="AD79" t="str" cm="1">
        <f t="array" ref="AD79">IFERROR(_xlfn.XLOOKUP(Tool_clean!$F79&amp;$E$2,'Cooking methods'!$A:$A&amp;'Cooking methods'!$B:$B,'Cooking methods'!E:E)*$E79,"")</f>
        <v/>
      </c>
      <c r="AE79" t="str" cm="1">
        <f t="array" ref="AE79">IFERROR(_xlfn.XLOOKUP(Tool_clean!$F79&amp;$E$2,'Cooking methods'!$A:$A&amp;'Cooking methods'!$B:$B,'Cooking methods'!F:F)*$E79,"")</f>
        <v/>
      </c>
      <c r="AF79" t="str" cm="1">
        <f t="array" ref="AF79">IFERROR(_xlfn.XLOOKUP(Tool_clean!$F79&amp;$E$2,'Cooking methods'!$A:$A&amp;'Cooking methods'!$B:$B,'Cooking methods'!G:G)*$E79,"")</f>
        <v/>
      </c>
      <c r="AG79" t="str" cm="1">
        <f t="array" ref="AG79">IFERROR(_xlfn.XLOOKUP(Tool_clean!$F79&amp;$E$2,'Cooking methods'!$A:$A&amp;'Cooking methods'!$B:$B,'Cooking methods'!H:H)*$E79,"")</f>
        <v/>
      </c>
      <c r="AH79" t="str" cm="1">
        <f t="array" ref="AH79">IFERROR(_xlfn.XLOOKUP(Tool_clean!$F79&amp;$E$2,'Cooking methods'!$A:$A&amp;'Cooking methods'!$B:$B,'Cooking methods'!I:I)*$E79,"")</f>
        <v/>
      </c>
      <c r="AI79" t="str" cm="1">
        <f t="array" ref="AI79">IFERROR(_xlfn.XLOOKUP(Tool_clean!$F79&amp;$E$2,'Cooking methods'!$A:$A&amp;'Cooking methods'!$B:$B,'Cooking methods'!J:J)*$E79,"")</f>
        <v/>
      </c>
      <c r="AJ79" t="str" cm="1">
        <f t="array" ref="AJ79">IFERROR(_xlfn.XLOOKUP(Tool_clean!$F79&amp;$E$2,'Cooking methods'!$A:$A&amp;'Cooking methods'!$B:$B,'Cooking methods'!K:K)*$E79,"")</f>
        <v/>
      </c>
      <c r="AK79" t="str" cm="1">
        <f t="array" ref="AK79">IFERROR(_xlfn.XLOOKUP(Tool_clean!$F79&amp;$E$2,'Cooking methods'!$A:$A&amp;'Cooking methods'!$B:$B,'Cooking methods'!L:L)*$E79,"")</f>
        <v/>
      </c>
      <c r="AL79" t="str" cm="1">
        <f t="array" ref="AL79">IFERROR(_xlfn.XLOOKUP(Tool_clean!$F79&amp;$E$2,'Cooking methods'!$A:$A&amp;'Cooking methods'!$B:$B,'Cooking methods'!M:M)*$E79,"")</f>
        <v/>
      </c>
      <c r="AM79" t="str" cm="1">
        <f t="array" ref="AM79">IFERROR(_xlfn.XLOOKUP(Tool_clean!$F79&amp;$E$2,'Cooking methods'!$A:$A&amp;'Cooking methods'!$B:$B,'Cooking methods'!N:N)*$E79,"")</f>
        <v/>
      </c>
      <c r="AN79" t="str" cm="1">
        <f t="array" ref="AN79">IFERROR(_xlfn.XLOOKUP(Tool_clean!$F79&amp;$E$2,'Cooking methods'!$A:$A&amp;'Cooking methods'!$B:$B,'Cooking methods'!O:O)*$E79,"")</f>
        <v/>
      </c>
      <c r="AO79" t="str" cm="1">
        <f t="array" ref="AO79">IFERROR(_xlfn.XLOOKUP(Tool_clean!$F79&amp;$E$2,'Cooking methods'!$A:$A&amp;'Cooking methods'!$B:$B,'Cooking methods'!P:P)*$E79,"")</f>
        <v/>
      </c>
      <c r="AP79" t="str" cm="1">
        <f t="array" ref="AP79">IFERROR(_xlfn.XLOOKUP(Tool_clean!$F79&amp;$E$2,'Cooking methods'!$A:$A&amp;'Cooking methods'!$B:$B,'Cooking methods'!Q:Q)*$E79,"")</f>
        <v/>
      </c>
      <c r="AQ79" t="str" cm="1">
        <f t="array" ref="AQ79">IFERROR(_xlfn.XLOOKUP(Tool_clean!$F79&amp;$E$2,'Cooking methods'!$A:$A&amp;'Cooking methods'!$B:$B,'Cooking methods'!R:R)*$E79,"")</f>
        <v/>
      </c>
      <c r="AR79" t="str" cm="1">
        <f t="array" ref="AR79">IFERROR(_xlfn.XLOOKUP(Tool_clean!$G79&amp;$E$2,'Waste management'!$A:$A&amp;'Waste management'!$B:$B,'Waste management'!C:C)*$E79,"")</f>
        <v/>
      </c>
      <c r="AS79" t="str" cm="1">
        <f t="array" ref="AS79">IFERROR(_xlfn.XLOOKUP(Tool_clean!$G79&amp;$E$2,'Waste management'!$A:$A&amp;'Waste management'!$B:$B,'Waste management'!D:D)*$E79,"")</f>
        <v/>
      </c>
      <c r="AT79" t="str" cm="1">
        <f t="array" ref="AT79">IFERROR(_xlfn.XLOOKUP(Tool_clean!$G79&amp;$E$2,'Waste management'!$A:$A&amp;'Waste management'!$B:$B,'Waste management'!E:E)*$E79,"")</f>
        <v/>
      </c>
      <c r="AU79" t="str" cm="1">
        <f t="array" ref="AU79">IFERROR(_xlfn.XLOOKUP(Tool_clean!$G79&amp;$E$2,'Waste management'!$A:$A&amp;'Waste management'!$B:$B,'Waste management'!F:F)*$E79,"")</f>
        <v/>
      </c>
      <c r="AV79" t="str" cm="1">
        <f t="array" ref="AV79">IFERROR(_xlfn.XLOOKUP(Tool_clean!$G79&amp;$E$2,'Waste management'!$A:$A&amp;'Waste management'!$B:$B,'Waste management'!G:G)*$E79,"")</f>
        <v/>
      </c>
      <c r="AW79" t="str" cm="1">
        <f t="array" ref="AW79">IFERROR(_xlfn.XLOOKUP(Tool_clean!$G79&amp;$E$2,'Waste management'!$A:$A&amp;'Waste management'!$B:$B,'Waste management'!H:H)*$E79,"")</f>
        <v/>
      </c>
      <c r="AX79" t="str" cm="1">
        <f t="array" ref="AX79">IFERROR(_xlfn.XLOOKUP(Tool_clean!$G79&amp;$E$2,'Waste management'!$A:$A&amp;'Waste management'!$B:$B,'Waste management'!I:I)*$E79,"")</f>
        <v/>
      </c>
      <c r="AY79" t="str" cm="1">
        <f t="array" ref="AY79">IFERROR(_xlfn.XLOOKUP(Tool_clean!$G79&amp;$E$2,'Waste management'!$A:$A&amp;'Waste management'!$B:$B,'Waste management'!J:J)*$E79,"")</f>
        <v/>
      </c>
      <c r="AZ79" t="str" cm="1">
        <f t="array" ref="AZ79">IFERROR(_xlfn.XLOOKUP(Tool_clean!$G79&amp;$E$2,'Waste management'!$A:$A&amp;'Waste management'!$B:$B,'Waste management'!K:K)*$E79,"")</f>
        <v/>
      </c>
      <c r="BA79" t="str" cm="1">
        <f t="array" ref="BA79">IFERROR(_xlfn.XLOOKUP(Tool_clean!$G79&amp;$E$2,'Waste management'!$A:$A&amp;'Waste management'!$B:$B,'Waste management'!L:L)*$E79,"")</f>
        <v/>
      </c>
      <c r="BB79" t="str" cm="1">
        <f t="array" ref="BB79">IFERROR(_xlfn.XLOOKUP(Tool_clean!$G79&amp;$E$2,'Waste management'!$A:$A&amp;'Waste management'!$B:$B,'Waste management'!M:M)*$E79,"")</f>
        <v/>
      </c>
      <c r="BC79" t="str" cm="1">
        <f t="array" ref="BC79">IFERROR(_xlfn.XLOOKUP(Tool_clean!$G79&amp;$E$2,'Waste management'!$A:$A&amp;'Waste management'!$B:$B,'Waste management'!N:N)*$E79,"")</f>
        <v/>
      </c>
      <c r="BD79" t="str" cm="1">
        <f t="array" ref="BD79">IFERROR(_xlfn.XLOOKUP(Tool_clean!$G79&amp;$E$2,'Waste management'!$A:$A&amp;'Waste management'!$B:$B,'Waste management'!O:O)*$E79,"")</f>
        <v/>
      </c>
      <c r="BE79" t="str" cm="1">
        <f t="array" ref="BE79">IFERROR(_xlfn.XLOOKUP(Tool_clean!$G79&amp;$E$2,'Waste management'!$A:$A&amp;'Waste management'!$B:$B,'Waste management'!P:P)*$E79,"")</f>
        <v/>
      </c>
      <c r="BF79" t="str" cm="1">
        <f t="array" ref="BF79">IFERROR(_xlfn.XLOOKUP(Tool_clean!$G79&amp;$E$2,'Waste management'!$A:$A&amp;'Waste management'!$B:$B,'Waste management'!Q:Q)*$E79,"")</f>
        <v/>
      </c>
      <c r="BG79" t="str" cm="1">
        <f t="array" ref="BG79">IFERROR(_xlfn.XLOOKUP(Tool_clean!$G79&amp;$E$2,'Waste management'!$A:$A&amp;'Waste management'!$B:$B,'Waste management'!R:R)*$E79,"")</f>
        <v/>
      </c>
      <c r="BH79" t="str">
        <f>IFERROR((L79+AR79+AB79)*_xlfn.XLOOKUP(Tool_clean!BH$4,Monetization_Factors!$A:$A,Monetization_Factors!$D:$D),"")</f>
        <v/>
      </c>
      <c r="BI79" t="str">
        <f>IFERROR((M79+AS79+AC79)*_xlfn.XLOOKUP(Tool_clean!BI$4,Monetization_Factors!$A:$A,Monetization_Factors!$D:$D),"")</f>
        <v/>
      </c>
      <c r="BJ79" t="str">
        <f>IFERROR((N79+AT79+AD79)*_xlfn.XLOOKUP(Tool_clean!BJ$4,Monetization_Factors!$A:$A,Monetization_Factors!$D:$D),"")</f>
        <v/>
      </c>
      <c r="BK79" t="str">
        <f>IFERROR((O79+AU79+AE79)*_xlfn.XLOOKUP(Tool_clean!BK$4,Monetization_Factors!$A:$A,Monetization_Factors!$D:$D),"")</f>
        <v/>
      </c>
      <c r="BL79" t="str">
        <f>IFERROR((P79+AV79+AF79)*_xlfn.XLOOKUP(Tool_clean!BL$4,Monetization_Factors!$A:$A,Monetization_Factors!$D:$D),"")</f>
        <v/>
      </c>
      <c r="BM79" t="str">
        <f>IFERROR((Q79+AW79+AG79)*_xlfn.XLOOKUP(Tool_clean!BM$4,Monetization_Factors!$A:$A,Monetization_Factors!$D:$D),"")</f>
        <v/>
      </c>
      <c r="BN79" t="str">
        <f>IFERROR((R79+AX79+AH79)*_xlfn.XLOOKUP(Tool_clean!BN$4,Monetization_Factors!$A:$A,Monetization_Factors!$D:$D),"")</f>
        <v/>
      </c>
      <c r="BO79" t="str">
        <f>IFERROR((S79+AY79+AI79)*_xlfn.XLOOKUP(Tool_clean!BO$4,Monetization_Factors!$A:$A,Monetization_Factors!$D:$D),"")</f>
        <v/>
      </c>
      <c r="BP79" t="str">
        <f>IFERROR((T79+AZ79+AJ79)*_xlfn.XLOOKUP(Tool_clean!BP$4,Monetization_Factors!$A:$A,Monetization_Factors!$D:$D),"")</f>
        <v/>
      </c>
      <c r="BQ79" t="str">
        <f>IFERROR((U79+BA79+AK79)*_xlfn.XLOOKUP(Tool_clean!BQ$4,Monetization_Factors!$A:$A,Monetization_Factors!$D:$D),"")</f>
        <v/>
      </c>
      <c r="BR79" t="str">
        <f>IFERROR((V79+BB79+AL79)*_xlfn.XLOOKUP(Tool_clean!BR$4,Monetization_Factors!$A:$A,Monetization_Factors!$D:$D),"")</f>
        <v/>
      </c>
      <c r="BS79" t="str">
        <f>IFERROR((W79+BC79+AM79)*_xlfn.XLOOKUP(Tool_clean!BS$4,Monetization_Factors!$A:$A,Monetization_Factors!$D:$D),"")</f>
        <v/>
      </c>
      <c r="BT79" t="str">
        <f>IFERROR((X79+BD79+AN79)*_xlfn.XLOOKUP(Tool_clean!BT$4,Monetization_Factors!$A:$A,Monetization_Factors!$D:$D),"")</f>
        <v/>
      </c>
      <c r="BU79" t="str">
        <f>IFERROR((Y79+BE79+AO79)*_xlfn.XLOOKUP(Tool_clean!BU$4,Monetization_Factors!$A:$A,Monetization_Factors!$D:$D),"")</f>
        <v/>
      </c>
      <c r="BV79" t="str">
        <f>IFERROR((Z79+BF79+AP79)*_xlfn.XLOOKUP(Tool_clean!BV$4,Monetization_Factors!$A:$A,Monetization_Factors!$D:$D),"")</f>
        <v/>
      </c>
      <c r="BW79" t="str">
        <f>IFERROR((AA79+BG79+AQ79)*_xlfn.XLOOKUP(Tool_clean!BW$4,Monetization_Factors!$A:$A,Monetization_Factors!$D:$D),"")</f>
        <v/>
      </c>
      <c r="BX79" s="38" t="str" cm="1">
        <f t="array" ref="BX79">IFERROR(_xlfn.IFS(I79&gt;0,I79*E79,I79="",J79*E79),"")</f>
        <v/>
      </c>
      <c r="BY79" s="38">
        <f t="shared" si="101"/>
        <v>0</v>
      </c>
      <c r="BZ79" s="38" t="str">
        <f t="shared" si="102"/>
        <v/>
      </c>
      <c r="CA79" s="38" t="str">
        <f t="shared" si="103"/>
        <v/>
      </c>
      <c r="CB79" t="str">
        <f t="shared" si="98"/>
        <v/>
      </c>
      <c r="CC79" t="str">
        <f t="shared" si="68"/>
        <v/>
      </c>
      <c r="CD79" t="str">
        <f t="shared" si="69"/>
        <v/>
      </c>
      <c r="CE79" t="str">
        <f t="shared" si="70"/>
        <v/>
      </c>
      <c r="CF79" t="str">
        <f t="shared" si="71"/>
        <v/>
      </c>
      <c r="CG79" t="str">
        <f t="shared" si="72"/>
        <v/>
      </c>
      <c r="CH79" t="str">
        <f t="shared" si="73"/>
        <v/>
      </c>
      <c r="CI79" t="str">
        <f t="shared" si="74"/>
        <v/>
      </c>
      <c r="CJ79" t="str">
        <f t="shared" si="75"/>
        <v/>
      </c>
      <c r="CK79" t="str">
        <f t="shared" si="76"/>
        <v/>
      </c>
      <c r="CL79" t="str">
        <f t="shared" si="77"/>
        <v/>
      </c>
      <c r="CM79" t="str">
        <f t="shared" si="78"/>
        <v/>
      </c>
      <c r="CN79" t="str">
        <f t="shared" si="79"/>
        <v/>
      </c>
      <c r="CO79" t="str">
        <f t="shared" si="80"/>
        <v/>
      </c>
      <c r="CP79" t="str">
        <f t="shared" si="81"/>
        <v/>
      </c>
      <c r="CQ79" t="str">
        <f t="shared" si="82"/>
        <v/>
      </c>
      <c r="CR79" t="str">
        <f t="shared" si="99"/>
        <v/>
      </c>
      <c r="CS79" t="str">
        <f t="shared" si="83"/>
        <v/>
      </c>
      <c r="CT79" t="str">
        <f t="shared" si="84"/>
        <v/>
      </c>
      <c r="CU79" t="str">
        <f t="shared" si="85"/>
        <v/>
      </c>
      <c r="CV79" t="str">
        <f t="shared" si="86"/>
        <v/>
      </c>
      <c r="CW79" t="str">
        <f t="shared" si="87"/>
        <v/>
      </c>
      <c r="CX79" t="str">
        <f t="shared" si="88"/>
        <v/>
      </c>
      <c r="CY79" t="str">
        <f t="shared" si="89"/>
        <v/>
      </c>
      <c r="CZ79" t="str">
        <f t="shared" si="90"/>
        <v/>
      </c>
      <c r="DA79" t="str">
        <f t="shared" si="91"/>
        <v/>
      </c>
      <c r="DB79" t="str">
        <f t="shared" si="92"/>
        <v/>
      </c>
      <c r="DC79" t="str">
        <f t="shared" si="93"/>
        <v/>
      </c>
      <c r="DD79" t="str">
        <f t="shared" si="94"/>
        <v/>
      </c>
      <c r="DE79" t="str">
        <f t="shared" si="95"/>
        <v/>
      </c>
      <c r="DF79" t="str">
        <f t="shared" si="96"/>
        <v/>
      </c>
      <c r="DG79" t="str">
        <f t="shared" si="97"/>
        <v/>
      </c>
      <c r="DH79" s="5" t="str">
        <f>IFERROR((CR79*$B$2*(1-$H79)*('CAR.CAP_per person'!B$2))/(_xlfn.XLOOKUP($E$2,EU_countries_GDP!$A$2:$A$29,EU_countries_GDP!$E$2:$E$29)),"")</f>
        <v/>
      </c>
      <c r="DI79" s="5" t="str">
        <f>IFERROR((CS79*$B$2*(1-$H79)*('CAR.CAP_per person'!C$2))/(_xlfn.XLOOKUP($E$2,EU_countries_GDP!$A$2:$A$29,EU_countries_GDP!$E$2:$E$29)),"")</f>
        <v/>
      </c>
      <c r="DJ79" s="5" t="str">
        <f>IFERROR((CT79*$B$2*(1-$H79)*('CAR.CAP_per person'!D$2))/(_xlfn.XLOOKUP($E$2,EU_countries_GDP!$A$2:$A$29,EU_countries_GDP!$E$2:$E$29)),"")</f>
        <v/>
      </c>
      <c r="DK79" s="5" t="str">
        <f>IFERROR((CU79*$B$2*(1-$H79)*('CAR.CAP_per person'!E$2))/(_xlfn.XLOOKUP($E$2,EU_countries_GDP!$A$2:$A$29,EU_countries_GDP!$E$2:$E$29)),"")</f>
        <v/>
      </c>
      <c r="DL79" s="5" t="str">
        <f>IFERROR((CV79*$B$2*(1-$H79)*('CAR.CAP_per person'!F$2))/(_xlfn.XLOOKUP($E$2,EU_countries_GDP!$A$2:$A$29,EU_countries_GDP!$E$2:$E$29)),"")</f>
        <v/>
      </c>
      <c r="DM79" s="5" t="str">
        <f>IFERROR((CW79*$B$2*(1-$H79)*('CAR.CAP_per person'!G$2))/(_xlfn.XLOOKUP($E$2,EU_countries_GDP!$A$2:$A$29,EU_countries_GDP!$E$2:$E$29)),"")</f>
        <v/>
      </c>
      <c r="DN79" s="5" t="str">
        <f>IFERROR((CX79*$B$2*(1-$H79)*('CAR.CAP_per person'!H$2))/(_xlfn.XLOOKUP($E$2,EU_countries_GDP!$A$2:$A$29,EU_countries_GDP!$E$2:$E$29)),"")</f>
        <v/>
      </c>
      <c r="DO79" s="5" t="str">
        <f>IFERROR((CY79*$B$2*(1-$H79)*('CAR.CAP_per person'!I$2))/(_xlfn.XLOOKUP($E$2,EU_countries_GDP!$A$2:$A$29,EU_countries_GDP!$E$2:$E$29)),"")</f>
        <v/>
      </c>
      <c r="DP79" s="5" t="str">
        <f>IFERROR((CZ79*$B$2*(1-$H79)*('CAR.CAP_per person'!J$2))/(_xlfn.XLOOKUP($E$2,EU_countries_GDP!$A$2:$A$29,EU_countries_GDP!$E$2:$E$29)),"")</f>
        <v/>
      </c>
      <c r="DQ79" s="5" t="str">
        <f>IFERROR((DA79*$B$2*(1-$H79)*('CAR.CAP_per person'!K$2))/(_xlfn.XLOOKUP($E$2,EU_countries_GDP!$A$2:$A$29,EU_countries_GDP!$E$2:$E$29)),"")</f>
        <v/>
      </c>
      <c r="DR79" s="5" t="str">
        <f>IFERROR((DB79*$B$2*(1-$H79)*('CAR.CAP_per person'!L$2))/(_xlfn.XLOOKUP($E$2,EU_countries_GDP!$A$2:$A$29,EU_countries_GDP!$E$2:$E$29)),"")</f>
        <v/>
      </c>
      <c r="DS79" s="5" t="str">
        <f>IFERROR((DC79*$B$2*(1-$H79)*('CAR.CAP_per person'!M$2))/(_xlfn.XLOOKUP($E$2,EU_countries_GDP!$A$2:$A$29,EU_countries_GDP!$E$2:$E$29)),"")</f>
        <v/>
      </c>
      <c r="DT79" s="5" t="str">
        <f>IFERROR((DD79*$B$2*(1-$H79)*('CAR.CAP_per person'!N$2))/(_xlfn.XLOOKUP($E$2,EU_countries_GDP!$A$2:$A$29,EU_countries_GDP!$E$2:$E$29)),"")</f>
        <v/>
      </c>
      <c r="DU79" s="5" t="str">
        <f>IFERROR((DE79*$B$2*(1-$H79)*('CAR.CAP_per person'!O$2))/(_xlfn.XLOOKUP($E$2,EU_countries_GDP!$A$2:$A$29,EU_countries_GDP!$E$2:$E$29)),"")</f>
        <v/>
      </c>
      <c r="DV79" s="5" t="str">
        <f>IFERROR((DF79*$B$2*(1-$H79)*('CAR.CAP_per person'!P$2))/(_xlfn.XLOOKUP($E$2,EU_countries_GDP!$A$2:$A$29,EU_countries_GDP!$E$2:$E$29)),"")</f>
        <v/>
      </c>
      <c r="DW79" s="5" t="str">
        <f>IFERROR((DG79*$B$2*(1-$H79)*('CAR.CAP_per person'!Q$2))/(_xlfn.XLOOKUP($E$2,EU_countries_GDP!$A$2:$A$29,EU_countries_GDP!$E$2:$E$29)),"")</f>
        <v/>
      </c>
    </row>
    <row r="80" spans="2:127">
      <c r="B80" t="str">
        <f>_xlfn.XLOOKUP(D80,Table5[Ingredient],Table5[Category],"",FALSE)</f>
        <v/>
      </c>
      <c r="C80" s="33"/>
      <c r="D80" s="33"/>
      <c r="E80" s="33"/>
      <c r="F80" s="33"/>
      <c r="G80" s="33"/>
      <c r="H80" s="33"/>
      <c r="I80" s="33"/>
      <c r="J80" s="37" t="str">
        <f>IFERROR(INDEX('AveragePrices&amp;Codes'!G:AG, MATCH($D80, 'AveragePrices&amp;Codes'!$A:$A, 0), MATCH(Tool_clean!$E$2, 'AveragePrices&amp;Codes'!$G$1:$AG$1, 0)),"")</f>
        <v/>
      </c>
      <c r="K80" s="37" t="str">
        <f t="shared" si="100"/>
        <v/>
      </c>
      <c r="L80">
        <f>IFERROR(IF($F80="Raw",_xlfn.XLOOKUP(_xlfn.XLOOKUP(Tool_clean!$D80,'AveragePrices&amp;Codes'!$A:$A,'AveragePrices&amp;Codes'!$B:$B),AGRIBALYSE_Raw!$B:$B,AGRIBALYSE_Raw!O:O)*$E80,_xlfn.XLOOKUP(_xlfn.XLOOKUP(Tool_clean!$D80,'AveragePrices&amp;Codes'!$A:$A,'AveragePrices&amp;Codes'!$B:$B),AGRIBALYSE_Cooked!$C:$C,AGRIBALYSE_Cooked!P:P)*$E80),"")</f>
        <v>0</v>
      </c>
      <c r="M80">
        <f>IFERROR(IF($F80="Raw",_xlfn.XLOOKUP(_xlfn.XLOOKUP(Tool_clean!$D80,'AveragePrices&amp;Codes'!$A:$A,'AveragePrices&amp;Codes'!$B:$B),AGRIBALYSE_Raw!$B:$B,AGRIBALYSE_Raw!P:P)*$E80,_xlfn.XLOOKUP(_xlfn.XLOOKUP(Tool_clean!$D80,'AveragePrices&amp;Codes'!$A:$A,'AveragePrices&amp;Codes'!$B:$B),AGRIBALYSE_Cooked!$C:$C,AGRIBALYSE_Cooked!Q:Q)*$E80),"")</f>
        <v>0</v>
      </c>
      <c r="N80">
        <f>IFERROR(IF($F80="Raw",_xlfn.XLOOKUP(_xlfn.XLOOKUP(Tool_clean!$D80,'AveragePrices&amp;Codes'!$A:$A,'AveragePrices&amp;Codes'!$B:$B),AGRIBALYSE_Raw!$B:$B,AGRIBALYSE_Raw!Q:Q)*$E80,_xlfn.XLOOKUP(_xlfn.XLOOKUP(Tool_clean!$D80,'AveragePrices&amp;Codes'!$A:$A,'AveragePrices&amp;Codes'!$B:$B),AGRIBALYSE_Cooked!$C:$C,AGRIBALYSE_Cooked!R:R)*$E80),"")</f>
        <v>0</v>
      </c>
      <c r="O80">
        <f>IFERROR(IF($F80="Raw",_xlfn.XLOOKUP(_xlfn.XLOOKUP(Tool_clean!$D80,'AveragePrices&amp;Codes'!$A:$A,'AveragePrices&amp;Codes'!$B:$B),AGRIBALYSE_Raw!$B:$B,AGRIBALYSE_Raw!R:R)*$E80,_xlfn.XLOOKUP(_xlfn.XLOOKUP(Tool_clean!$D80,'AveragePrices&amp;Codes'!$A:$A,'AveragePrices&amp;Codes'!$B:$B),AGRIBALYSE_Cooked!$C:$C,AGRIBALYSE_Cooked!S:S)*$E80),"")</f>
        <v>0</v>
      </c>
      <c r="P80">
        <f>IFERROR(IF($F80="Raw",_xlfn.XLOOKUP(_xlfn.XLOOKUP(Tool_clean!$D80,'AveragePrices&amp;Codes'!$A:$A,'AveragePrices&amp;Codes'!$B:$B),AGRIBALYSE_Raw!$B:$B,AGRIBALYSE_Raw!S:S)*$E80,_xlfn.XLOOKUP(_xlfn.XLOOKUP(Tool_clean!$D80,'AveragePrices&amp;Codes'!$A:$A,'AveragePrices&amp;Codes'!$B:$B),AGRIBALYSE_Cooked!$C:$C,AGRIBALYSE_Cooked!T:T)*$E80),"")</f>
        <v>0</v>
      </c>
      <c r="Q80">
        <f>IFERROR(IF($F80="Raw",_xlfn.XLOOKUP(_xlfn.XLOOKUP(Tool_clean!$D80,'AveragePrices&amp;Codes'!$A:$A,'AveragePrices&amp;Codes'!$B:$B),AGRIBALYSE_Raw!$B:$B,AGRIBALYSE_Raw!T:T)*$E80,_xlfn.XLOOKUP(_xlfn.XLOOKUP(Tool_clean!$D80,'AveragePrices&amp;Codes'!$A:$A,'AveragePrices&amp;Codes'!$B:$B),AGRIBALYSE_Cooked!$C:$C,AGRIBALYSE_Cooked!U:U)*$E80),"")</f>
        <v>0</v>
      </c>
      <c r="R80">
        <f>IFERROR(IF($F80="Raw",_xlfn.XLOOKUP(_xlfn.XLOOKUP(Tool_clean!$D80,'AveragePrices&amp;Codes'!$A:$A,'AveragePrices&amp;Codes'!$B:$B),AGRIBALYSE_Raw!$B:$B,AGRIBALYSE_Raw!U:U)*$E80,_xlfn.XLOOKUP(_xlfn.XLOOKUP(Tool_clean!$D80,'AveragePrices&amp;Codes'!$A:$A,'AveragePrices&amp;Codes'!$B:$B),AGRIBALYSE_Cooked!$C:$C,AGRIBALYSE_Cooked!V:V)*$E80),"")</f>
        <v>0</v>
      </c>
      <c r="S80">
        <f>IFERROR(IF($F80="Raw",_xlfn.XLOOKUP(_xlfn.XLOOKUP(Tool_clean!$D80,'AveragePrices&amp;Codes'!$A:$A,'AveragePrices&amp;Codes'!$B:$B),AGRIBALYSE_Raw!$B:$B,AGRIBALYSE_Raw!V:V)*$E80,_xlfn.XLOOKUP(_xlfn.XLOOKUP(Tool_clean!$D80,'AveragePrices&amp;Codes'!$A:$A,'AveragePrices&amp;Codes'!$B:$B),AGRIBALYSE_Cooked!$C:$C,AGRIBALYSE_Cooked!W:W)*$E80),"")</f>
        <v>0</v>
      </c>
      <c r="T80">
        <f>IFERROR(IF($F80="Raw",_xlfn.XLOOKUP(_xlfn.XLOOKUP(Tool_clean!$D80,'AveragePrices&amp;Codes'!$A:$A,'AveragePrices&amp;Codes'!$B:$B),AGRIBALYSE_Raw!$B:$B,AGRIBALYSE_Raw!W:W)*$E80,_xlfn.XLOOKUP(_xlfn.XLOOKUP(Tool_clean!$D80,'AveragePrices&amp;Codes'!$A:$A,'AveragePrices&amp;Codes'!$B:$B),AGRIBALYSE_Cooked!$C:$C,AGRIBALYSE_Cooked!X:X)*$E80),"")</f>
        <v>0</v>
      </c>
      <c r="U80">
        <f>IFERROR(IF($F80="Raw",_xlfn.XLOOKUP(_xlfn.XLOOKUP(Tool_clean!$D80,'AveragePrices&amp;Codes'!$A:$A,'AveragePrices&amp;Codes'!$B:$B),AGRIBALYSE_Raw!$B:$B,AGRIBALYSE_Raw!X:X)*$E80,_xlfn.XLOOKUP(_xlfn.XLOOKUP(Tool_clean!$D80,'AveragePrices&amp;Codes'!$A:$A,'AveragePrices&amp;Codes'!$B:$B),AGRIBALYSE_Cooked!$C:$C,AGRIBALYSE_Cooked!Y:Y)*$E80),"")</f>
        <v>0</v>
      </c>
      <c r="V80">
        <f>IFERROR(IF($F80="Raw",_xlfn.XLOOKUP(_xlfn.XLOOKUP(Tool_clean!$D80,'AveragePrices&amp;Codes'!$A:$A,'AveragePrices&amp;Codes'!$B:$B),AGRIBALYSE_Raw!$B:$B,AGRIBALYSE_Raw!Y:Y)*$E80,_xlfn.XLOOKUP(_xlfn.XLOOKUP(Tool_clean!$D80,'AveragePrices&amp;Codes'!$A:$A,'AveragePrices&amp;Codes'!$B:$B),AGRIBALYSE_Cooked!$C:$C,AGRIBALYSE_Cooked!Z:Z)*$E80),"")</f>
        <v>0</v>
      </c>
      <c r="W80">
        <f>IFERROR(IF($F80="Raw",_xlfn.XLOOKUP(_xlfn.XLOOKUP(Tool_clean!$D80,'AveragePrices&amp;Codes'!$A:$A,'AveragePrices&amp;Codes'!$B:$B),AGRIBALYSE_Raw!$B:$B,AGRIBALYSE_Raw!Z:Z)*$E80,_xlfn.XLOOKUP(_xlfn.XLOOKUP(Tool_clean!$D80,'AveragePrices&amp;Codes'!$A:$A,'AveragePrices&amp;Codes'!$B:$B),AGRIBALYSE_Cooked!$C:$C,AGRIBALYSE_Cooked!AA:AA)*$E80),"")</f>
        <v>0</v>
      </c>
      <c r="X80">
        <f>IFERROR(IF($F80="Raw",_xlfn.XLOOKUP(_xlfn.XLOOKUP(Tool_clean!$D80,'AveragePrices&amp;Codes'!$A:$A,'AveragePrices&amp;Codes'!$B:$B),AGRIBALYSE_Raw!$B:$B,AGRIBALYSE_Raw!AA:AA)*$E80,_xlfn.XLOOKUP(_xlfn.XLOOKUP(Tool_clean!$D80,'AveragePrices&amp;Codes'!$A:$A,'AveragePrices&amp;Codes'!$B:$B),AGRIBALYSE_Cooked!$C:$C,AGRIBALYSE_Cooked!AB:AB)*$E80),"")</f>
        <v>0</v>
      </c>
      <c r="Y80">
        <f>IFERROR(IF($F80="Raw",_xlfn.XLOOKUP(_xlfn.XLOOKUP(Tool_clean!$D80,'AveragePrices&amp;Codes'!$A:$A,'AveragePrices&amp;Codes'!$B:$B),AGRIBALYSE_Raw!$B:$B,AGRIBALYSE_Raw!AB:AB)*$E80,_xlfn.XLOOKUP(_xlfn.XLOOKUP(Tool_clean!$D80,'AveragePrices&amp;Codes'!$A:$A,'AveragePrices&amp;Codes'!$B:$B),AGRIBALYSE_Cooked!$C:$C,AGRIBALYSE_Cooked!AC:AC)*$E80),"")</f>
        <v>0</v>
      </c>
      <c r="Z80">
        <f>IFERROR(IF($F80="Raw",_xlfn.XLOOKUP(_xlfn.XLOOKUP(Tool_clean!$D80,'AveragePrices&amp;Codes'!$A:$A,'AveragePrices&amp;Codes'!$B:$B),AGRIBALYSE_Raw!$B:$B,AGRIBALYSE_Raw!AC:AC)*$E80,_xlfn.XLOOKUP(_xlfn.XLOOKUP(Tool_clean!$D80,'AveragePrices&amp;Codes'!$A:$A,'AveragePrices&amp;Codes'!$B:$B),AGRIBALYSE_Cooked!$C:$C,AGRIBALYSE_Cooked!AD:AD)*$E80),"")</f>
        <v>0</v>
      </c>
      <c r="AA80">
        <f>IFERROR(IF($F80="Raw",_xlfn.XLOOKUP(_xlfn.XLOOKUP(Tool_clean!$D80,'AveragePrices&amp;Codes'!$A:$A,'AveragePrices&amp;Codes'!$B:$B),AGRIBALYSE_Raw!$B:$B,AGRIBALYSE_Raw!AD:AD)*$E80,_xlfn.XLOOKUP(_xlfn.XLOOKUP(Tool_clean!$D80,'AveragePrices&amp;Codes'!$A:$A,'AveragePrices&amp;Codes'!$B:$B),AGRIBALYSE_Cooked!$C:$C,AGRIBALYSE_Cooked!AE:AE)*$E80),"")</f>
        <v>0</v>
      </c>
      <c r="AB80" t="str" cm="1">
        <f t="array" ref="AB80">IFERROR(_xlfn.XLOOKUP(Tool_clean!$F80&amp;$E$2,'Cooking methods'!$A:$A&amp;'Cooking methods'!$B:$B,'Cooking methods'!C:C)*$E80,"")</f>
        <v/>
      </c>
      <c r="AC80" t="str" cm="1">
        <f t="array" ref="AC80">IFERROR(_xlfn.XLOOKUP(Tool_clean!$F80&amp;$E$2,'Cooking methods'!$A:$A&amp;'Cooking methods'!$B:$B,'Cooking methods'!D:D)*$E80,"")</f>
        <v/>
      </c>
      <c r="AD80" t="str" cm="1">
        <f t="array" ref="AD80">IFERROR(_xlfn.XLOOKUP(Tool_clean!$F80&amp;$E$2,'Cooking methods'!$A:$A&amp;'Cooking methods'!$B:$B,'Cooking methods'!E:E)*$E80,"")</f>
        <v/>
      </c>
      <c r="AE80" t="str" cm="1">
        <f t="array" ref="AE80">IFERROR(_xlfn.XLOOKUP(Tool_clean!$F80&amp;$E$2,'Cooking methods'!$A:$A&amp;'Cooking methods'!$B:$B,'Cooking methods'!F:F)*$E80,"")</f>
        <v/>
      </c>
      <c r="AF80" t="str" cm="1">
        <f t="array" ref="AF80">IFERROR(_xlfn.XLOOKUP(Tool_clean!$F80&amp;$E$2,'Cooking methods'!$A:$A&amp;'Cooking methods'!$B:$B,'Cooking methods'!G:G)*$E80,"")</f>
        <v/>
      </c>
      <c r="AG80" t="str" cm="1">
        <f t="array" ref="AG80">IFERROR(_xlfn.XLOOKUP(Tool_clean!$F80&amp;$E$2,'Cooking methods'!$A:$A&amp;'Cooking methods'!$B:$B,'Cooking methods'!H:H)*$E80,"")</f>
        <v/>
      </c>
      <c r="AH80" t="str" cm="1">
        <f t="array" ref="AH80">IFERROR(_xlfn.XLOOKUP(Tool_clean!$F80&amp;$E$2,'Cooking methods'!$A:$A&amp;'Cooking methods'!$B:$B,'Cooking methods'!I:I)*$E80,"")</f>
        <v/>
      </c>
      <c r="AI80" t="str" cm="1">
        <f t="array" ref="AI80">IFERROR(_xlfn.XLOOKUP(Tool_clean!$F80&amp;$E$2,'Cooking methods'!$A:$A&amp;'Cooking methods'!$B:$B,'Cooking methods'!J:J)*$E80,"")</f>
        <v/>
      </c>
      <c r="AJ80" t="str" cm="1">
        <f t="array" ref="AJ80">IFERROR(_xlfn.XLOOKUP(Tool_clean!$F80&amp;$E$2,'Cooking methods'!$A:$A&amp;'Cooking methods'!$B:$B,'Cooking methods'!K:K)*$E80,"")</f>
        <v/>
      </c>
      <c r="AK80" t="str" cm="1">
        <f t="array" ref="AK80">IFERROR(_xlfn.XLOOKUP(Tool_clean!$F80&amp;$E$2,'Cooking methods'!$A:$A&amp;'Cooking methods'!$B:$B,'Cooking methods'!L:L)*$E80,"")</f>
        <v/>
      </c>
      <c r="AL80" t="str" cm="1">
        <f t="array" ref="AL80">IFERROR(_xlfn.XLOOKUP(Tool_clean!$F80&amp;$E$2,'Cooking methods'!$A:$A&amp;'Cooking methods'!$B:$B,'Cooking methods'!M:M)*$E80,"")</f>
        <v/>
      </c>
      <c r="AM80" t="str" cm="1">
        <f t="array" ref="AM80">IFERROR(_xlfn.XLOOKUP(Tool_clean!$F80&amp;$E$2,'Cooking methods'!$A:$A&amp;'Cooking methods'!$B:$B,'Cooking methods'!N:N)*$E80,"")</f>
        <v/>
      </c>
      <c r="AN80" t="str" cm="1">
        <f t="array" ref="AN80">IFERROR(_xlfn.XLOOKUP(Tool_clean!$F80&amp;$E$2,'Cooking methods'!$A:$A&amp;'Cooking methods'!$B:$B,'Cooking methods'!O:O)*$E80,"")</f>
        <v/>
      </c>
      <c r="AO80" t="str" cm="1">
        <f t="array" ref="AO80">IFERROR(_xlfn.XLOOKUP(Tool_clean!$F80&amp;$E$2,'Cooking methods'!$A:$A&amp;'Cooking methods'!$B:$B,'Cooking methods'!P:P)*$E80,"")</f>
        <v/>
      </c>
      <c r="AP80" t="str" cm="1">
        <f t="array" ref="AP80">IFERROR(_xlfn.XLOOKUP(Tool_clean!$F80&amp;$E$2,'Cooking methods'!$A:$A&amp;'Cooking methods'!$B:$B,'Cooking methods'!Q:Q)*$E80,"")</f>
        <v/>
      </c>
      <c r="AQ80" t="str" cm="1">
        <f t="array" ref="AQ80">IFERROR(_xlfn.XLOOKUP(Tool_clean!$F80&amp;$E$2,'Cooking methods'!$A:$A&amp;'Cooking methods'!$B:$B,'Cooking methods'!R:R)*$E80,"")</f>
        <v/>
      </c>
      <c r="AR80" t="str" cm="1">
        <f t="array" ref="AR80">IFERROR(_xlfn.XLOOKUP(Tool_clean!$G80&amp;$E$2,'Waste management'!$A:$A&amp;'Waste management'!$B:$B,'Waste management'!C:C)*$E80,"")</f>
        <v/>
      </c>
      <c r="AS80" t="str" cm="1">
        <f t="array" ref="AS80">IFERROR(_xlfn.XLOOKUP(Tool_clean!$G80&amp;$E$2,'Waste management'!$A:$A&amp;'Waste management'!$B:$B,'Waste management'!D:D)*$E80,"")</f>
        <v/>
      </c>
      <c r="AT80" t="str" cm="1">
        <f t="array" ref="AT80">IFERROR(_xlfn.XLOOKUP(Tool_clean!$G80&amp;$E$2,'Waste management'!$A:$A&amp;'Waste management'!$B:$B,'Waste management'!E:E)*$E80,"")</f>
        <v/>
      </c>
      <c r="AU80" t="str" cm="1">
        <f t="array" ref="AU80">IFERROR(_xlfn.XLOOKUP(Tool_clean!$G80&amp;$E$2,'Waste management'!$A:$A&amp;'Waste management'!$B:$B,'Waste management'!F:F)*$E80,"")</f>
        <v/>
      </c>
      <c r="AV80" t="str" cm="1">
        <f t="array" ref="AV80">IFERROR(_xlfn.XLOOKUP(Tool_clean!$G80&amp;$E$2,'Waste management'!$A:$A&amp;'Waste management'!$B:$B,'Waste management'!G:G)*$E80,"")</f>
        <v/>
      </c>
      <c r="AW80" t="str" cm="1">
        <f t="array" ref="AW80">IFERROR(_xlfn.XLOOKUP(Tool_clean!$G80&amp;$E$2,'Waste management'!$A:$A&amp;'Waste management'!$B:$B,'Waste management'!H:H)*$E80,"")</f>
        <v/>
      </c>
      <c r="AX80" t="str" cm="1">
        <f t="array" ref="AX80">IFERROR(_xlfn.XLOOKUP(Tool_clean!$G80&amp;$E$2,'Waste management'!$A:$A&amp;'Waste management'!$B:$B,'Waste management'!I:I)*$E80,"")</f>
        <v/>
      </c>
      <c r="AY80" t="str" cm="1">
        <f t="array" ref="AY80">IFERROR(_xlfn.XLOOKUP(Tool_clean!$G80&amp;$E$2,'Waste management'!$A:$A&amp;'Waste management'!$B:$B,'Waste management'!J:J)*$E80,"")</f>
        <v/>
      </c>
      <c r="AZ80" t="str" cm="1">
        <f t="array" ref="AZ80">IFERROR(_xlfn.XLOOKUP(Tool_clean!$G80&amp;$E$2,'Waste management'!$A:$A&amp;'Waste management'!$B:$B,'Waste management'!K:K)*$E80,"")</f>
        <v/>
      </c>
      <c r="BA80" t="str" cm="1">
        <f t="array" ref="BA80">IFERROR(_xlfn.XLOOKUP(Tool_clean!$G80&amp;$E$2,'Waste management'!$A:$A&amp;'Waste management'!$B:$B,'Waste management'!L:L)*$E80,"")</f>
        <v/>
      </c>
      <c r="BB80" t="str" cm="1">
        <f t="array" ref="BB80">IFERROR(_xlfn.XLOOKUP(Tool_clean!$G80&amp;$E$2,'Waste management'!$A:$A&amp;'Waste management'!$B:$B,'Waste management'!M:M)*$E80,"")</f>
        <v/>
      </c>
      <c r="BC80" t="str" cm="1">
        <f t="array" ref="BC80">IFERROR(_xlfn.XLOOKUP(Tool_clean!$G80&amp;$E$2,'Waste management'!$A:$A&amp;'Waste management'!$B:$B,'Waste management'!N:N)*$E80,"")</f>
        <v/>
      </c>
      <c r="BD80" t="str" cm="1">
        <f t="array" ref="BD80">IFERROR(_xlfn.XLOOKUP(Tool_clean!$G80&amp;$E$2,'Waste management'!$A:$A&amp;'Waste management'!$B:$B,'Waste management'!O:O)*$E80,"")</f>
        <v/>
      </c>
      <c r="BE80" t="str" cm="1">
        <f t="array" ref="BE80">IFERROR(_xlfn.XLOOKUP(Tool_clean!$G80&amp;$E$2,'Waste management'!$A:$A&amp;'Waste management'!$B:$B,'Waste management'!P:P)*$E80,"")</f>
        <v/>
      </c>
      <c r="BF80" t="str" cm="1">
        <f t="array" ref="BF80">IFERROR(_xlfn.XLOOKUP(Tool_clean!$G80&amp;$E$2,'Waste management'!$A:$A&amp;'Waste management'!$B:$B,'Waste management'!Q:Q)*$E80,"")</f>
        <v/>
      </c>
      <c r="BG80" t="str" cm="1">
        <f t="array" ref="BG80">IFERROR(_xlfn.XLOOKUP(Tool_clean!$G80&amp;$E$2,'Waste management'!$A:$A&amp;'Waste management'!$B:$B,'Waste management'!R:R)*$E80,"")</f>
        <v/>
      </c>
      <c r="BH80" t="str">
        <f>IFERROR((L80+AR80+AB80)*_xlfn.XLOOKUP(Tool_clean!BH$4,Monetization_Factors!$A:$A,Monetization_Factors!$D:$D),"")</f>
        <v/>
      </c>
      <c r="BI80" t="str">
        <f>IFERROR((M80+AS80+AC80)*_xlfn.XLOOKUP(Tool_clean!BI$4,Monetization_Factors!$A:$A,Monetization_Factors!$D:$D),"")</f>
        <v/>
      </c>
      <c r="BJ80" t="str">
        <f>IFERROR((N80+AT80+AD80)*_xlfn.XLOOKUP(Tool_clean!BJ$4,Monetization_Factors!$A:$A,Monetization_Factors!$D:$D),"")</f>
        <v/>
      </c>
      <c r="BK80" t="str">
        <f>IFERROR((O80+AU80+AE80)*_xlfn.XLOOKUP(Tool_clean!BK$4,Monetization_Factors!$A:$A,Monetization_Factors!$D:$D),"")</f>
        <v/>
      </c>
      <c r="BL80" t="str">
        <f>IFERROR((P80+AV80+AF80)*_xlfn.XLOOKUP(Tool_clean!BL$4,Monetization_Factors!$A:$A,Monetization_Factors!$D:$D),"")</f>
        <v/>
      </c>
      <c r="BM80" t="str">
        <f>IFERROR((Q80+AW80+AG80)*_xlfn.XLOOKUP(Tool_clean!BM$4,Monetization_Factors!$A:$A,Monetization_Factors!$D:$D),"")</f>
        <v/>
      </c>
      <c r="BN80" t="str">
        <f>IFERROR((R80+AX80+AH80)*_xlfn.XLOOKUP(Tool_clean!BN$4,Monetization_Factors!$A:$A,Monetization_Factors!$D:$D),"")</f>
        <v/>
      </c>
      <c r="BO80" t="str">
        <f>IFERROR((S80+AY80+AI80)*_xlfn.XLOOKUP(Tool_clean!BO$4,Monetization_Factors!$A:$A,Monetization_Factors!$D:$D),"")</f>
        <v/>
      </c>
      <c r="BP80" t="str">
        <f>IFERROR((T80+AZ80+AJ80)*_xlfn.XLOOKUP(Tool_clean!BP$4,Monetization_Factors!$A:$A,Monetization_Factors!$D:$D),"")</f>
        <v/>
      </c>
      <c r="BQ80" t="str">
        <f>IFERROR((U80+BA80+AK80)*_xlfn.XLOOKUP(Tool_clean!BQ$4,Monetization_Factors!$A:$A,Monetization_Factors!$D:$D),"")</f>
        <v/>
      </c>
      <c r="BR80" t="str">
        <f>IFERROR((V80+BB80+AL80)*_xlfn.XLOOKUP(Tool_clean!BR$4,Monetization_Factors!$A:$A,Monetization_Factors!$D:$D),"")</f>
        <v/>
      </c>
      <c r="BS80" t="str">
        <f>IFERROR((W80+BC80+AM80)*_xlfn.XLOOKUP(Tool_clean!BS$4,Monetization_Factors!$A:$A,Monetization_Factors!$D:$D),"")</f>
        <v/>
      </c>
      <c r="BT80" t="str">
        <f>IFERROR((X80+BD80+AN80)*_xlfn.XLOOKUP(Tool_clean!BT$4,Monetization_Factors!$A:$A,Monetization_Factors!$D:$D),"")</f>
        <v/>
      </c>
      <c r="BU80" t="str">
        <f>IFERROR((Y80+BE80+AO80)*_xlfn.XLOOKUP(Tool_clean!BU$4,Monetization_Factors!$A:$A,Monetization_Factors!$D:$D),"")</f>
        <v/>
      </c>
      <c r="BV80" t="str">
        <f>IFERROR((Z80+BF80+AP80)*_xlfn.XLOOKUP(Tool_clean!BV$4,Monetization_Factors!$A:$A,Monetization_Factors!$D:$D),"")</f>
        <v/>
      </c>
      <c r="BW80" t="str">
        <f>IFERROR((AA80+BG80+AQ80)*_xlfn.XLOOKUP(Tool_clean!BW$4,Monetization_Factors!$A:$A,Monetization_Factors!$D:$D),"")</f>
        <v/>
      </c>
      <c r="BX80" s="38" t="str" cm="1">
        <f t="array" ref="BX80">IFERROR(_xlfn.IFS(I80&gt;0,I80*E80,I80="",J80*E80),"")</f>
        <v/>
      </c>
      <c r="BY80" s="38">
        <f t="shared" si="101"/>
        <v>0</v>
      </c>
      <c r="BZ80" s="38" t="str">
        <f t="shared" si="102"/>
        <v/>
      </c>
      <c r="CA80" s="38" t="str">
        <f t="shared" si="103"/>
        <v/>
      </c>
      <c r="CB80" t="str">
        <f t="shared" si="98"/>
        <v/>
      </c>
      <c r="CC80" t="str">
        <f t="shared" si="68"/>
        <v/>
      </c>
      <c r="CD80" t="str">
        <f t="shared" si="69"/>
        <v/>
      </c>
      <c r="CE80" t="str">
        <f t="shared" si="70"/>
        <v/>
      </c>
      <c r="CF80" t="str">
        <f t="shared" si="71"/>
        <v/>
      </c>
      <c r="CG80" t="str">
        <f t="shared" si="72"/>
        <v/>
      </c>
      <c r="CH80" t="str">
        <f t="shared" si="73"/>
        <v/>
      </c>
      <c r="CI80" t="str">
        <f t="shared" si="74"/>
        <v/>
      </c>
      <c r="CJ80" t="str">
        <f t="shared" si="75"/>
        <v/>
      </c>
      <c r="CK80" t="str">
        <f t="shared" si="76"/>
        <v/>
      </c>
      <c r="CL80" t="str">
        <f t="shared" si="77"/>
        <v/>
      </c>
      <c r="CM80" t="str">
        <f t="shared" si="78"/>
        <v/>
      </c>
      <c r="CN80" t="str">
        <f t="shared" si="79"/>
        <v/>
      </c>
      <c r="CO80" t="str">
        <f t="shared" si="80"/>
        <v/>
      </c>
      <c r="CP80" t="str">
        <f t="shared" si="81"/>
        <v/>
      </c>
      <c r="CQ80" t="str">
        <f t="shared" si="82"/>
        <v/>
      </c>
      <c r="CR80" t="str">
        <f t="shared" si="99"/>
        <v/>
      </c>
      <c r="CS80" t="str">
        <f t="shared" si="83"/>
        <v/>
      </c>
      <c r="CT80" t="str">
        <f t="shared" si="84"/>
        <v/>
      </c>
      <c r="CU80" t="str">
        <f t="shared" si="85"/>
        <v/>
      </c>
      <c r="CV80" t="str">
        <f t="shared" si="86"/>
        <v/>
      </c>
      <c r="CW80" t="str">
        <f t="shared" si="87"/>
        <v/>
      </c>
      <c r="CX80" t="str">
        <f t="shared" si="88"/>
        <v/>
      </c>
      <c r="CY80" t="str">
        <f t="shared" si="89"/>
        <v/>
      </c>
      <c r="CZ80" t="str">
        <f t="shared" si="90"/>
        <v/>
      </c>
      <c r="DA80" t="str">
        <f t="shared" si="91"/>
        <v/>
      </c>
      <c r="DB80" t="str">
        <f t="shared" si="92"/>
        <v/>
      </c>
      <c r="DC80" t="str">
        <f t="shared" si="93"/>
        <v/>
      </c>
      <c r="DD80" t="str">
        <f t="shared" si="94"/>
        <v/>
      </c>
      <c r="DE80" t="str">
        <f t="shared" si="95"/>
        <v/>
      </c>
      <c r="DF80" t="str">
        <f t="shared" si="96"/>
        <v/>
      </c>
      <c r="DG80" t="str">
        <f t="shared" si="97"/>
        <v/>
      </c>
      <c r="DH80" s="5" t="str">
        <f>IFERROR((CR80*$B$2*(1-$H80)*('CAR.CAP_per person'!B$2))/(_xlfn.XLOOKUP($E$2,EU_countries_GDP!$A$2:$A$29,EU_countries_GDP!$E$2:$E$29)),"")</f>
        <v/>
      </c>
      <c r="DI80" s="5" t="str">
        <f>IFERROR((CS80*$B$2*(1-$H80)*('CAR.CAP_per person'!C$2))/(_xlfn.XLOOKUP($E$2,EU_countries_GDP!$A$2:$A$29,EU_countries_GDP!$E$2:$E$29)),"")</f>
        <v/>
      </c>
      <c r="DJ80" s="5" t="str">
        <f>IFERROR((CT80*$B$2*(1-$H80)*('CAR.CAP_per person'!D$2))/(_xlfn.XLOOKUP($E$2,EU_countries_GDP!$A$2:$A$29,EU_countries_GDP!$E$2:$E$29)),"")</f>
        <v/>
      </c>
      <c r="DK80" s="5" t="str">
        <f>IFERROR((CU80*$B$2*(1-$H80)*('CAR.CAP_per person'!E$2))/(_xlfn.XLOOKUP($E$2,EU_countries_GDP!$A$2:$A$29,EU_countries_GDP!$E$2:$E$29)),"")</f>
        <v/>
      </c>
      <c r="DL80" s="5" t="str">
        <f>IFERROR((CV80*$B$2*(1-$H80)*('CAR.CAP_per person'!F$2))/(_xlfn.XLOOKUP($E$2,EU_countries_GDP!$A$2:$A$29,EU_countries_GDP!$E$2:$E$29)),"")</f>
        <v/>
      </c>
      <c r="DM80" s="5" t="str">
        <f>IFERROR((CW80*$B$2*(1-$H80)*('CAR.CAP_per person'!G$2))/(_xlfn.XLOOKUP($E$2,EU_countries_GDP!$A$2:$A$29,EU_countries_GDP!$E$2:$E$29)),"")</f>
        <v/>
      </c>
      <c r="DN80" s="5" t="str">
        <f>IFERROR((CX80*$B$2*(1-$H80)*('CAR.CAP_per person'!H$2))/(_xlfn.XLOOKUP($E$2,EU_countries_GDP!$A$2:$A$29,EU_countries_GDP!$E$2:$E$29)),"")</f>
        <v/>
      </c>
      <c r="DO80" s="5" t="str">
        <f>IFERROR((CY80*$B$2*(1-$H80)*('CAR.CAP_per person'!I$2))/(_xlfn.XLOOKUP($E$2,EU_countries_GDP!$A$2:$A$29,EU_countries_GDP!$E$2:$E$29)),"")</f>
        <v/>
      </c>
      <c r="DP80" s="5" t="str">
        <f>IFERROR((CZ80*$B$2*(1-$H80)*('CAR.CAP_per person'!J$2))/(_xlfn.XLOOKUP($E$2,EU_countries_GDP!$A$2:$A$29,EU_countries_GDP!$E$2:$E$29)),"")</f>
        <v/>
      </c>
      <c r="DQ80" s="5" t="str">
        <f>IFERROR((DA80*$B$2*(1-$H80)*('CAR.CAP_per person'!K$2))/(_xlfn.XLOOKUP($E$2,EU_countries_GDP!$A$2:$A$29,EU_countries_GDP!$E$2:$E$29)),"")</f>
        <v/>
      </c>
      <c r="DR80" s="5" t="str">
        <f>IFERROR((DB80*$B$2*(1-$H80)*('CAR.CAP_per person'!L$2))/(_xlfn.XLOOKUP($E$2,EU_countries_GDP!$A$2:$A$29,EU_countries_GDP!$E$2:$E$29)),"")</f>
        <v/>
      </c>
      <c r="DS80" s="5" t="str">
        <f>IFERROR((DC80*$B$2*(1-$H80)*('CAR.CAP_per person'!M$2))/(_xlfn.XLOOKUP($E$2,EU_countries_GDP!$A$2:$A$29,EU_countries_GDP!$E$2:$E$29)),"")</f>
        <v/>
      </c>
      <c r="DT80" s="5" t="str">
        <f>IFERROR((DD80*$B$2*(1-$H80)*('CAR.CAP_per person'!N$2))/(_xlfn.XLOOKUP($E$2,EU_countries_GDP!$A$2:$A$29,EU_countries_GDP!$E$2:$E$29)),"")</f>
        <v/>
      </c>
      <c r="DU80" s="5" t="str">
        <f>IFERROR((DE80*$B$2*(1-$H80)*('CAR.CAP_per person'!O$2))/(_xlfn.XLOOKUP($E$2,EU_countries_GDP!$A$2:$A$29,EU_countries_GDP!$E$2:$E$29)),"")</f>
        <v/>
      </c>
      <c r="DV80" s="5" t="str">
        <f>IFERROR((DF80*$B$2*(1-$H80)*('CAR.CAP_per person'!P$2))/(_xlfn.XLOOKUP($E$2,EU_countries_GDP!$A$2:$A$29,EU_countries_GDP!$E$2:$E$29)),"")</f>
        <v/>
      </c>
      <c r="DW80" s="5" t="str">
        <f>IFERROR((DG80*$B$2*(1-$H80)*('CAR.CAP_per person'!Q$2))/(_xlfn.XLOOKUP($E$2,EU_countries_GDP!$A$2:$A$29,EU_countries_GDP!$E$2:$E$29)),"")</f>
        <v/>
      </c>
    </row>
    <row r="81" spans="2:127">
      <c r="B81" t="str">
        <f>_xlfn.XLOOKUP(D81,Table5[Ingredient],Table5[Category],"",FALSE)</f>
        <v/>
      </c>
      <c r="C81" s="33"/>
      <c r="D81" s="33"/>
      <c r="E81" s="33"/>
      <c r="F81" s="33"/>
      <c r="G81" s="33"/>
      <c r="H81" s="33"/>
      <c r="I81" s="33"/>
      <c r="J81" s="37" t="str">
        <f>IFERROR(INDEX('AveragePrices&amp;Codes'!G:AG, MATCH($D81, 'AveragePrices&amp;Codes'!$A:$A, 0), MATCH(Tool_clean!$E$2, 'AveragePrices&amp;Codes'!$G$1:$AG$1, 0)),"")</f>
        <v/>
      </c>
      <c r="K81" s="37" t="str">
        <f t="shared" si="100"/>
        <v/>
      </c>
      <c r="L81">
        <f>IFERROR(IF($F81="Raw",_xlfn.XLOOKUP(_xlfn.XLOOKUP(Tool_clean!$D81,'AveragePrices&amp;Codes'!$A:$A,'AveragePrices&amp;Codes'!$B:$B),AGRIBALYSE_Raw!$B:$B,AGRIBALYSE_Raw!O:O)*$E81,_xlfn.XLOOKUP(_xlfn.XLOOKUP(Tool_clean!$D81,'AveragePrices&amp;Codes'!$A:$A,'AveragePrices&amp;Codes'!$B:$B),AGRIBALYSE_Cooked!$C:$C,AGRIBALYSE_Cooked!P:P)*$E81),"")</f>
        <v>0</v>
      </c>
      <c r="M81">
        <f>IFERROR(IF($F81="Raw",_xlfn.XLOOKUP(_xlfn.XLOOKUP(Tool_clean!$D81,'AveragePrices&amp;Codes'!$A:$A,'AveragePrices&amp;Codes'!$B:$B),AGRIBALYSE_Raw!$B:$B,AGRIBALYSE_Raw!P:P)*$E81,_xlfn.XLOOKUP(_xlfn.XLOOKUP(Tool_clean!$D81,'AveragePrices&amp;Codes'!$A:$A,'AveragePrices&amp;Codes'!$B:$B),AGRIBALYSE_Cooked!$C:$C,AGRIBALYSE_Cooked!Q:Q)*$E81),"")</f>
        <v>0</v>
      </c>
      <c r="N81">
        <f>IFERROR(IF($F81="Raw",_xlfn.XLOOKUP(_xlfn.XLOOKUP(Tool_clean!$D81,'AveragePrices&amp;Codes'!$A:$A,'AveragePrices&amp;Codes'!$B:$B),AGRIBALYSE_Raw!$B:$B,AGRIBALYSE_Raw!Q:Q)*$E81,_xlfn.XLOOKUP(_xlfn.XLOOKUP(Tool_clean!$D81,'AveragePrices&amp;Codes'!$A:$A,'AveragePrices&amp;Codes'!$B:$B),AGRIBALYSE_Cooked!$C:$C,AGRIBALYSE_Cooked!R:R)*$E81),"")</f>
        <v>0</v>
      </c>
      <c r="O81">
        <f>IFERROR(IF($F81="Raw",_xlfn.XLOOKUP(_xlfn.XLOOKUP(Tool_clean!$D81,'AveragePrices&amp;Codes'!$A:$A,'AveragePrices&amp;Codes'!$B:$B),AGRIBALYSE_Raw!$B:$B,AGRIBALYSE_Raw!R:R)*$E81,_xlfn.XLOOKUP(_xlfn.XLOOKUP(Tool_clean!$D81,'AveragePrices&amp;Codes'!$A:$A,'AveragePrices&amp;Codes'!$B:$B),AGRIBALYSE_Cooked!$C:$C,AGRIBALYSE_Cooked!S:S)*$E81),"")</f>
        <v>0</v>
      </c>
      <c r="P81">
        <f>IFERROR(IF($F81="Raw",_xlfn.XLOOKUP(_xlfn.XLOOKUP(Tool_clean!$D81,'AveragePrices&amp;Codes'!$A:$A,'AveragePrices&amp;Codes'!$B:$B),AGRIBALYSE_Raw!$B:$B,AGRIBALYSE_Raw!S:S)*$E81,_xlfn.XLOOKUP(_xlfn.XLOOKUP(Tool_clean!$D81,'AveragePrices&amp;Codes'!$A:$A,'AveragePrices&amp;Codes'!$B:$B),AGRIBALYSE_Cooked!$C:$C,AGRIBALYSE_Cooked!T:T)*$E81),"")</f>
        <v>0</v>
      </c>
      <c r="Q81">
        <f>IFERROR(IF($F81="Raw",_xlfn.XLOOKUP(_xlfn.XLOOKUP(Tool_clean!$D81,'AveragePrices&amp;Codes'!$A:$A,'AveragePrices&amp;Codes'!$B:$B),AGRIBALYSE_Raw!$B:$B,AGRIBALYSE_Raw!T:T)*$E81,_xlfn.XLOOKUP(_xlfn.XLOOKUP(Tool_clean!$D81,'AveragePrices&amp;Codes'!$A:$A,'AveragePrices&amp;Codes'!$B:$B),AGRIBALYSE_Cooked!$C:$C,AGRIBALYSE_Cooked!U:U)*$E81),"")</f>
        <v>0</v>
      </c>
      <c r="R81">
        <f>IFERROR(IF($F81="Raw",_xlfn.XLOOKUP(_xlfn.XLOOKUP(Tool_clean!$D81,'AveragePrices&amp;Codes'!$A:$A,'AveragePrices&amp;Codes'!$B:$B),AGRIBALYSE_Raw!$B:$B,AGRIBALYSE_Raw!U:U)*$E81,_xlfn.XLOOKUP(_xlfn.XLOOKUP(Tool_clean!$D81,'AveragePrices&amp;Codes'!$A:$A,'AveragePrices&amp;Codes'!$B:$B),AGRIBALYSE_Cooked!$C:$C,AGRIBALYSE_Cooked!V:V)*$E81),"")</f>
        <v>0</v>
      </c>
      <c r="S81">
        <f>IFERROR(IF($F81="Raw",_xlfn.XLOOKUP(_xlfn.XLOOKUP(Tool_clean!$D81,'AveragePrices&amp;Codes'!$A:$A,'AveragePrices&amp;Codes'!$B:$B),AGRIBALYSE_Raw!$B:$B,AGRIBALYSE_Raw!V:V)*$E81,_xlfn.XLOOKUP(_xlfn.XLOOKUP(Tool_clean!$D81,'AveragePrices&amp;Codes'!$A:$A,'AveragePrices&amp;Codes'!$B:$B),AGRIBALYSE_Cooked!$C:$C,AGRIBALYSE_Cooked!W:W)*$E81),"")</f>
        <v>0</v>
      </c>
      <c r="T81">
        <f>IFERROR(IF($F81="Raw",_xlfn.XLOOKUP(_xlfn.XLOOKUP(Tool_clean!$D81,'AveragePrices&amp;Codes'!$A:$A,'AveragePrices&amp;Codes'!$B:$B),AGRIBALYSE_Raw!$B:$B,AGRIBALYSE_Raw!W:W)*$E81,_xlfn.XLOOKUP(_xlfn.XLOOKUP(Tool_clean!$D81,'AveragePrices&amp;Codes'!$A:$A,'AveragePrices&amp;Codes'!$B:$B),AGRIBALYSE_Cooked!$C:$C,AGRIBALYSE_Cooked!X:X)*$E81),"")</f>
        <v>0</v>
      </c>
      <c r="U81">
        <f>IFERROR(IF($F81="Raw",_xlfn.XLOOKUP(_xlfn.XLOOKUP(Tool_clean!$D81,'AveragePrices&amp;Codes'!$A:$A,'AveragePrices&amp;Codes'!$B:$B),AGRIBALYSE_Raw!$B:$B,AGRIBALYSE_Raw!X:X)*$E81,_xlfn.XLOOKUP(_xlfn.XLOOKUP(Tool_clean!$D81,'AveragePrices&amp;Codes'!$A:$A,'AveragePrices&amp;Codes'!$B:$B),AGRIBALYSE_Cooked!$C:$C,AGRIBALYSE_Cooked!Y:Y)*$E81),"")</f>
        <v>0</v>
      </c>
      <c r="V81">
        <f>IFERROR(IF($F81="Raw",_xlfn.XLOOKUP(_xlfn.XLOOKUP(Tool_clean!$D81,'AveragePrices&amp;Codes'!$A:$A,'AveragePrices&amp;Codes'!$B:$B),AGRIBALYSE_Raw!$B:$B,AGRIBALYSE_Raw!Y:Y)*$E81,_xlfn.XLOOKUP(_xlfn.XLOOKUP(Tool_clean!$D81,'AveragePrices&amp;Codes'!$A:$A,'AveragePrices&amp;Codes'!$B:$B),AGRIBALYSE_Cooked!$C:$C,AGRIBALYSE_Cooked!Z:Z)*$E81),"")</f>
        <v>0</v>
      </c>
      <c r="W81">
        <f>IFERROR(IF($F81="Raw",_xlfn.XLOOKUP(_xlfn.XLOOKUP(Tool_clean!$D81,'AveragePrices&amp;Codes'!$A:$A,'AveragePrices&amp;Codes'!$B:$B),AGRIBALYSE_Raw!$B:$B,AGRIBALYSE_Raw!Z:Z)*$E81,_xlfn.XLOOKUP(_xlfn.XLOOKUP(Tool_clean!$D81,'AveragePrices&amp;Codes'!$A:$A,'AveragePrices&amp;Codes'!$B:$B),AGRIBALYSE_Cooked!$C:$C,AGRIBALYSE_Cooked!AA:AA)*$E81),"")</f>
        <v>0</v>
      </c>
      <c r="X81">
        <f>IFERROR(IF($F81="Raw",_xlfn.XLOOKUP(_xlfn.XLOOKUP(Tool_clean!$D81,'AveragePrices&amp;Codes'!$A:$A,'AveragePrices&amp;Codes'!$B:$B),AGRIBALYSE_Raw!$B:$B,AGRIBALYSE_Raw!AA:AA)*$E81,_xlfn.XLOOKUP(_xlfn.XLOOKUP(Tool_clean!$D81,'AveragePrices&amp;Codes'!$A:$A,'AveragePrices&amp;Codes'!$B:$B),AGRIBALYSE_Cooked!$C:$C,AGRIBALYSE_Cooked!AB:AB)*$E81),"")</f>
        <v>0</v>
      </c>
      <c r="Y81">
        <f>IFERROR(IF($F81="Raw",_xlfn.XLOOKUP(_xlfn.XLOOKUP(Tool_clean!$D81,'AveragePrices&amp;Codes'!$A:$A,'AveragePrices&amp;Codes'!$B:$B),AGRIBALYSE_Raw!$B:$B,AGRIBALYSE_Raw!AB:AB)*$E81,_xlfn.XLOOKUP(_xlfn.XLOOKUP(Tool_clean!$D81,'AveragePrices&amp;Codes'!$A:$A,'AveragePrices&amp;Codes'!$B:$B),AGRIBALYSE_Cooked!$C:$C,AGRIBALYSE_Cooked!AC:AC)*$E81),"")</f>
        <v>0</v>
      </c>
      <c r="Z81">
        <f>IFERROR(IF($F81="Raw",_xlfn.XLOOKUP(_xlfn.XLOOKUP(Tool_clean!$D81,'AveragePrices&amp;Codes'!$A:$A,'AveragePrices&amp;Codes'!$B:$B),AGRIBALYSE_Raw!$B:$B,AGRIBALYSE_Raw!AC:AC)*$E81,_xlfn.XLOOKUP(_xlfn.XLOOKUP(Tool_clean!$D81,'AveragePrices&amp;Codes'!$A:$A,'AveragePrices&amp;Codes'!$B:$B),AGRIBALYSE_Cooked!$C:$C,AGRIBALYSE_Cooked!AD:AD)*$E81),"")</f>
        <v>0</v>
      </c>
      <c r="AA81">
        <f>IFERROR(IF($F81="Raw",_xlfn.XLOOKUP(_xlfn.XLOOKUP(Tool_clean!$D81,'AveragePrices&amp;Codes'!$A:$A,'AveragePrices&amp;Codes'!$B:$B),AGRIBALYSE_Raw!$B:$B,AGRIBALYSE_Raw!AD:AD)*$E81,_xlfn.XLOOKUP(_xlfn.XLOOKUP(Tool_clean!$D81,'AveragePrices&amp;Codes'!$A:$A,'AveragePrices&amp;Codes'!$B:$B),AGRIBALYSE_Cooked!$C:$C,AGRIBALYSE_Cooked!AE:AE)*$E81),"")</f>
        <v>0</v>
      </c>
      <c r="AB81" t="str" cm="1">
        <f t="array" ref="AB81">IFERROR(_xlfn.XLOOKUP(Tool_clean!$F81&amp;$E$2,'Cooking methods'!$A:$A&amp;'Cooking methods'!$B:$B,'Cooking methods'!C:C)*$E81,"")</f>
        <v/>
      </c>
      <c r="AC81" t="str" cm="1">
        <f t="array" ref="AC81">IFERROR(_xlfn.XLOOKUP(Tool_clean!$F81&amp;$E$2,'Cooking methods'!$A:$A&amp;'Cooking methods'!$B:$B,'Cooking methods'!D:D)*$E81,"")</f>
        <v/>
      </c>
      <c r="AD81" t="str" cm="1">
        <f t="array" ref="AD81">IFERROR(_xlfn.XLOOKUP(Tool_clean!$F81&amp;$E$2,'Cooking methods'!$A:$A&amp;'Cooking methods'!$B:$B,'Cooking methods'!E:E)*$E81,"")</f>
        <v/>
      </c>
      <c r="AE81" t="str" cm="1">
        <f t="array" ref="AE81">IFERROR(_xlfn.XLOOKUP(Tool_clean!$F81&amp;$E$2,'Cooking methods'!$A:$A&amp;'Cooking methods'!$B:$B,'Cooking methods'!F:F)*$E81,"")</f>
        <v/>
      </c>
      <c r="AF81" t="str" cm="1">
        <f t="array" ref="AF81">IFERROR(_xlfn.XLOOKUP(Tool_clean!$F81&amp;$E$2,'Cooking methods'!$A:$A&amp;'Cooking methods'!$B:$B,'Cooking methods'!G:G)*$E81,"")</f>
        <v/>
      </c>
      <c r="AG81" t="str" cm="1">
        <f t="array" ref="AG81">IFERROR(_xlfn.XLOOKUP(Tool_clean!$F81&amp;$E$2,'Cooking methods'!$A:$A&amp;'Cooking methods'!$B:$B,'Cooking methods'!H:H)*$E81,"")</f>
        <v/>
      </c>
      <c r="AH81" t="str" cm="1">
        <f t="array" ref="AH81">IFERROR(_xlfn.XLOOKUP(Tool_clean!$F81&amp;$E$2,'Cooking methods'!$A:$A&amp;'Cooking methods'!$B:$B,'Cooking methods'!I:I)*$E81,"")</f>
        <v/>
      </c>
      <c r="AI81" t="str" cm="1">
        <f t="array" ref="AI81">IFERROR(_xlfn.XLOOKUP(Tool_clean!$F81&amp;$E$2,'Cooking methods'!$A:$A&amp;'Cooking methods'!$B:$B,'Cooking methods'!J:J)*$E81,"")</f>
        <v/>
      </c>
      <c r="AJ81" t="str" cm="1">
        <f t="array" ref="AJ81">IFERROR(_xlfn.XLOOKUP(Tool_clean!$F81&amp;$E$2,'Cooking methods'!$A:$A&amp;'Cooking methods'!$B:$B,'Cooking methods'!K:K)*$E81,"")</f>
        <v/>
      </c>
      <c r="AK81" t="str" cm="1">
        <f t="array" ref="AK81">IFERROR(_xlfn.XLOOKUP(Tool_clean!$F81&amp;$E$2,'Cooking methods'!$A:$A&amp;'Cooking methods'!$B:$B,'Cooking methods'!L:L)*$E81,"")</f>
        <v/>
      </c>
      <c r="AL81" t="str" cm="1">
        <f t="array" ref="AL81">IFERROR(_xlfn.XLOOKUP(Tool_clean!$F81&amp;$E$2,'Cooking methods'!$A:$A&amp;'Cooking methods'!$B:$B,'Cooking methods'!M:M)*$E81,"")</f>
        <v/>
      </c>
      <c r="AM81" t="str" cm="1">
        <f t="array" ref="AM81">IFERROR(_xlfn.XLOOKUP(Tool_clean!$F81&amp;$E$2,'Cooking methods'!$A:$A&amp;'Cooking methods'!$B:$B,'Cooking methods'!N:N)*$E81,"")</f>
        <v/>
      </c>
      <c r="AN81" t="str" cm="1">
        <f t="array" ref="AN81">IFERROR(_xlfn.XLOOKUP(Tool_clean!$F81&amp;$E$2,'Cooking methods'!$A:$A&amp;'Cooking methods'!$B:$B,'Cooking methods'!O:O)*$E81,"")</f>
        <v/>
      </c>
      <c r="AO81" t="str" cm="1">
        <f t="array" ref="AO81">IFERROR(_xlfn.XLOOKUP(Tool_clean!$F81&amp;$E$2,'Cooking methods'!$A:$A&amp;'Cooking methods'!$B:$B,'Cooking methods'!P:P)*$E81,"")</f>
        <v/>
      </c>
      <c r="AP81" t="str" cm="1">
        <f t="array" ref="AP81">IFERROR(_xlfn.XLOOKUP(Tool_clean!$F81&amp;$E$2,'Cooking methods'!$A:$A&amp;'Cooking methods'!$B:$B,'Cooking methods'!Q:Q)*$E81,"")</f>
        <v/>
      </c>
      <c r="AQ81" t="str" cm="1">
        <f t="array" ref="AQ81">IFERROR(_xlfn.XLOOKUP(Tool_clean!$F81&amp;$E$2,'Cooking methods'!$A:$A&amp;'Cooking methods'!$B:$B,'Cooking methods'!R:R)*$E81,"")</f>
        <v/>
      </c>
      <c r="AR81" t="str" cm="1">
        <f t="array" ref="AR81">IFERROR(_xlfn.XLOOKUP(Tool_clean!$G81&amp;$E$2,'Waste management'!$A:$A&amp;'Waste management'!$B:$B,'Waste management'!C:C)*$E81,"")</f>
        <v/>
      </c>
      <c r="AS81" t="str" cm="1">
        <f t="array" ref="AS81">IFERROR(_xlfn.XLOOKUP(Tool_clean!$G81&amp;$E$2,'Waste management'!$A:$A&amp;'Waste management'!$B:$B,'Waste management'!D:D)*$E81,"")</f>
        <v/>
      </c>
      <c r="AT81" t="str" cm="1">
        <f t="array" ref="AT81">IFERROR(_xlfn.XLOOKUP(Tool_clean!$G81&amp;$E$2,'Waste management'!$A:$A&amp;'Waste management'!$B:$B,'Waste management'!E:E)*$E81,"")</f>
        <v/>
      </c>
      <c r="AU81" t="str" cm="1">
        <f t="array" ref="AU81">IFERROR(_xlfn.XLOOKUP(Tool_clean!$G81&amp;$E$2,'Waste management'!$A:$A&amp;'Waste management'!$B:$B,'Waste management'!F:F)*$E81,"")</f>
        <v/>
      </c>
      <c r="AV81" t="str" cm="1">
        <f t="array" ref="AV81">IFERROR(_xlfn.XLOOKUP(Tool_clean!$G81&amp;$E$2,'Waste management'!$A:$A&amp;'Waste management'!$B:$B,'Waste management'!G:G)*$E81,"")</f>
        <v/>
      </c>
      <c r="AW81" t="str" cm="1">
        <f t="array" ref="AW81">IFERROR(_xlfn.XLOOKUP(Tool_clean!$G81&amp;$E$2,'Waste management'!$A:$A&amp;'Waste management'!$B:$B,'Waste management'!H:H)*$E81,"")</f>
        <v/>
      </c>
      <c r="AX81" t="str" cm="1">
        <f t="array" ref="AX81">IFERROR(_xlfn.XLOOKUP(Tool_clean!$G81&amp;$E$2,'Waste management'!$A:$A&amp;'Waste management'!$B:$B,'Waste management'!I:I)*$E81,"")</f>
        <v/>
      </c>
      <c r="AY81" t="str" cm="1">
        <f t="array" ref="AY81">IFERROR(_xlfn.XLOOKUP(Tool_clean!$G81&amp;$E$2,'Waste management'!$A:$A&amp;'Waste management'!$B:$B,'Waste management'!J:J)*$E81,"")</f>
        <v/>
      </c>
      <c r="AZ81" t="str" cm="1">
        <f t="array" ref="AZ81">IFERROR(_xlfn.XLOOKUP(Tool_clean!$G81&amp;$E$2,'Waste management'!$A:$A&amp;'Waste management'!$B:$B,'Waste management'!K:K)*$E81,"")</f>
        <v/>
      </c>
      <c r="BA81" t="str" cm="1">
        <f t="array" ref="BA81">IFERROR(_xlfn.XLOOKUP(Tool_clean!$G81&amp;$E$2,'Waste management'!$A:$A&amp;'Waste management'!$B:$B,'Waste management'!L:L)*$E81,"")</f>
        <v/>
      </c>
      <c r="BB81" t="str" cm="1">
        <f t="array" ref="BB81">IFERROR(_xlfn.XLOOKUP(Tool_clean!$G81&amp;$E$2,'Waste management'!$A:$A&amp;'Waste management'!$B:$B,'Waste management'!M:M)*$E81,"")</f>
        <v/>
      </c>
      <c r="BC81" t="str" cm="1">
        <f t="array" ref="BC81">IFERROR(_xlfn.XLOOKUP(Tool_clean!$G81&amp;$E$2,'Waste management'!$A:$A&amp;'Waste management'!$B:$B,'Waste management'!N:N)*$E81,"")</f>
        <v/>
      </c>
      <c r="BD81" t="str" cm="1">
        <f t="array" ref="BD81">IFERROR(_xlfn.XLOOKUP(Tool_clean!$G81&amp;$E$2,'Waste management'!$A:$A&amp;'Waste management'!$B:$B,'Waste management'!O:O)*$E81,"")</f>
        <v/>
      </c>
      <c r="BE81" t="str" cm="1">
        <f t="array" ref="BE81">IFERROR(_xlfn.XLOOKUP(Tool_clean!$G81&amp;$E$2,'Waste management'!$A:$A&amp;'Waste management'!$B:$B,'Waste management'!P:P)*$E81,"")</f>
        <v/>
      </c>
      <c r="BF81" t="str" cm="1">
        <f t="array" ref="BF81">IFERROR(_xlfn.XLOOKUP(Tool_clean!$G81&amp;$E$2,'Waste management'!$A:$A&amp;'Waste management'!$B:$B,'Waste management'!Q:Q)*$E81,"")</f>
        <v/>
      </c>
      <c r="BG81" t="str" cm="1">
        <f t="array" ref="BG81">IFERROR(_xlfn.XLOOKUP(Tool_clean!$G81&amp;$E$2,'Waste management'!$A:$A&amp;'Waste management'!$B:$B,'Waste management'!R:R)*$E81,"")</f>
        <v/>
      </c>
      <c r="BH81" t="str">
        <f>IFERROR((L81+AR81+AB81)*_xlfn.XLOOKUP(Tool_clean!BH$4,Monetization_Factors!$A:$A,Monetization_Factors!$D:$D),"")</f>
        <v/>
      </c>
      <c r="BI81" t="str">
        <f>IFERROR((M81+AS81+AC81)*_xlfn.XLOOKUP(Tool_clean!BI$4,Monetization_Factors!$A:$A,Monetization_Factors!$D:$D),"")</f>
        <v/>
      </c>
      <c r="BJ81" t="str">
        <f>IFERROR((N81+AT81+AD81)*_xlfn.XLOOKUP(Tool_clean!BJ$4,Monetization_Factors!$A:$A,Monetization_Factors!$D:$D),"")</f>
        <v/>
      </c>
      <c r="BK81" t="str">
        <f>IFERROR((O81+AU81+AE81)*_xlfn.XLOOKUP(Tool_clean!BK$4,Monetization_Factors!$A:$A,Monetization_Factors!$D:$D),"")</f>
        <v/>
      </c>
      <c r="BL81" t="str">
        <f>IFERROR((P81+AV81+AF81)*_xlfn.XLOOKUP(Tool_clean!BL$4,Monetization_Factors!$A:$A,Monetization_Factors!$D:$D),"")</f>
        <v/>
      </c>
      <c r="BM81" t="str">
        <f>IFERROR((Q81+AW81+AG81)*_xlfn.XLOOKUP(Tool_clean!BM$4,Monetization_Factors!$A:$A,Monetization_Factors!$D:$D),"")</f>
        <v/>
      </c>
      <c r="BN81" t="str">
        <f>IFERROR((R81+AX81+AH81)*_xlfn.XLOOKUP(Tool_clean!BN$4,Monetization_Factors!$A:$A,Monetization_Factors!$D:$D),"")</f>
        <v/>
      </c>
      <c r="BO81" t="str">
        <f>IFERROR((S81+AY81+AI81)*_xlfn.XLOOKUP(Tool_clean!BO$4,Monetization_Factors!$A:$A,Monetization_Factors!$D:$D),"")</f>
        <v/>
      </c>
      <c r="BP81" t="str">
        <f>IFERROR((T81+AZ81+AJ81)*_xlfn.XLOOKUP(Tool_clean!BP$4,Monetization_Factors!$A:$A,Monetization_Factors!$D:$D),"")</f>
        <v/>
      </c>
      <c r="BQ81" t="str">
        <f>IFERROR((U81+BA81+AK81)*_xlfn.XLOOKUP(Tool_clean!BQ$4,Monetization_Factors!$A:$A,Monetization_Factors!$D:$D),"")</f>
        <v/>
      </c>
      <c r="BR81" t="str">
        <f>IFERROR((V81+BB81+AL81)*_xlfn.XLOOKUP(Tool_clean!BR$4,Monetization_Factors!$A:$A,Monetization_Factors!$D:$D),"")</f>
        <v/>
      </c>
      <c r="BS81" t="str">
        <f>IFERROR((W81+BC81+AM81)*_xlfn.XLOOKUP(Tool_clean!BS$4,Monetization_Factors!$A:$A,Monetization_Factors!$D:$D),"")</f>
        <v/>
      </c>
      <c r="BT81" t="str">
        <f>IFERROR((X81+BD81+AN81)*_xlfn.XLOOKUP(Tool_clean!BT$4,Monetization_Factors!$A:$A,Monetization_Factors!$D:$D),"")</f>
        <v/>
      </c>
      <c r="BU81" t="str">
        <f>IFERROR((Y81+BE81+AO81)*_xlfn.XLOOKUP(Tool_clean!BU$4,Monetization_Factors!$A:$A,Monetization_Factors!$D:$D),"")</f>
        <v/>
      </c>
      <c r="BV81" t="str">
        <f>IFERROR((Z81+BF81+AP81)*_xlfn.XLOOKUP(Tool_clean!BV$4,Monetization_Factors!$A:$A,Monetization_Factors!$D:$D),"")</f>
        <v/>
      </c>
      <c r="BW81" t="str">
        <f>IFERROR((AA81+BG81+AQ81)*_xlfn.XLOOKUP(Tool_clean!BW$4,Monetization_Factors!$A:$A,Monetization_Factors!$D:$D),"")</f>
        <v/>
      </c>
      <c r="BX81" s="38" t="str" cm="1">
        <f t="array" ref="BX81">IFERROR(_xlfn.IFS(I81&gt;0,I81*E81,I81="",J81*E81),"")</f>
        <v/>
      </c>
      <c r="BY81" s="38">
        <f t="shared" si="101"/>
        <v>0</v>
      </c>
      <c r="BZ81" s="38" t="str">
        <f t="shared" si="102"/>
        <v/>
      </c>
      <c r="CA81" s="38" t="str">
        <f t="shared" si="103"/>
        <v/>
      </c>
      <c r="CB81" t="str">
        <f t="shared" si="98"/>
        <v/>
      </c>
      <c r="CC81" t="str">
        <f t="shared" si="68"/>
        <v/>
      </c>
      <c r="CD81" t="str">
        <f t="shared" si="69"/>
        <v/>
      </c>
      <c r="CE81" t="str">
        <f t="shared" si="70"/>
        <v/>
      </c>
      <c r="CF81" t="str">
        <f t="shared" si="71"/>
        <v/>
      </c>
      <c r="CG81" t="str">
        <f t="shared" si="72"/>
        <v/>
      </c>
      <c r="CH81" t="str">
        <f t="shared" si="73"/>
        <v/>
      </c>
      <c r="CI81" t="str">
        <f t="shared" si="74"/>
        <v/>
      </c>
      <c r="CJ81" t="str">
        <f t="shared" si="75"/>
        <v/>
      </c>
      <c r="CK81" t="str">
        <f t="shared" si="76"/>
        <v/>
      </c>
      <c r="CL81" t="str">
        <f t="shared" si="77"/>
        <v/>
      </c>
      <c r="CM81" t="str">
        <f t="shared" si="78"/>
        <v/>
      </c>
      <c r="CN81" t="str">
        <f t="shared" si="79"/>
        <v/>
      </c>
      <c r="CO81" t="str">
        <f t="shared" si="80"/>
        <v/>
      </c>
      <c r="CP81" t="str">
        <f t="shared" si="81"/>
        <v/>
      </c>
      <c r="CQ81" t="str">
        <f t="shared" si="82"/>
        <v/>
      </c>
      <c r="CR81" t="str">
        <f t="shared" si="99"/>
        <v/>
      </c>
      <c r="CS81" t="str">
        <f t="shared" si="83"/>
        <v/>
      </c>
      <c r="CT81" t="str">
        <f t="shared" si="84"/>
        <v/>
      </c>
      <c r="CU81" t="str">
        <f t="shared" si="85"/>
        <v/>
      </c>
      <c r="CV81" t="str">
        <f t="shared" si="86"/>
        <v/>
      </c>
      <c r="CW81" t="str">
        <f t="shared" si="87"/>
        <v/>
      </c>
      <c r="CX81" t="str">
        <f t="shared" si="88"/>
        <v/>
      </c>
      <c r="CY81" t="str">
        <f t="shared" si="89"/>
        <v/>
      </c>
      <c r="CZ81" t="str">
        <f t="shared" si="90"/>
        <v/>
      </c>
      <c r="DA81" t="str">
        <f t="shared" si="91"/>
        <v/>
      </c>
      <c r="DB81" t="str">
        <f t="shared" si="92"/>
        <v/>
      </c>
      <c r="DC81" t="str">
        <f t="shared" si="93"/>
        <v/>
      </c>
      <c r="DD81" t="str">
        <f t="shared" si="94"/>
        <v/>
      </c>
      <c r="DE81" t="str">
        <f t="shared" si="95"/>
        <v/>
      </c>
      <c r="DF81" t="str">
        <f t="shared" si="96"/>
        <v/>
      </c>
      <c r="DG81" t="str">
        <f t="shared" si="97"/>
        <v/>
      </c>
      <c r="DH81" s="5" t="str">
        <f>IFERROR((CR81*$B$2*(1-$H81)*('CAR.CAP_per person'!B$2))/(_xlfn.XLOOKUP($E$2,EU_countries_GDP!$A$2:$A$29,EU_countries_GDP!$E$2:$E$29)),"")</f>
        <v/>
      </c>
      <c r="DI81" s="5" t="str">
        <f>IFERROR((CS81*$B$2*(1-$H81)*('CAR.CAP_per person'!C$2))/(_xlfn.XLOOKUP($E$2,EU_countries_GDP!$A$2:$A$29,EU_countries_GDP!$E$2:$E$29)),"")</f>
        <v/>
      </c>
      <c r="DJ81" s="5" t="str">
        <f>IFERROR((CT81*$B$2*(1-$H81)*('CAR.CAP_per person'!D$2))/(_xlfn.XLOOKUP($E$2,EU_countries_GDP!$A$2:$A$29,EU_countries_GDP!$E$2:$E$29)),"")</f>
        <v/>
      </c>
      <c r="DK81" s="5" t="str">
        <f>IFERROR((CU81*$B$2*(1-$H81)*('CAR.CAP_per person'!E$2))/(_xlfn.XLOOKUP($E$2,EU_countries_GDP!$A$2:$A$29,EU_countries_GDP!$E$2:$E$29)),"")</f>
        <v/>
      </c>
      <c r="DL81" s="5" t="str">
        <f>IFERROR((CV81*$B$2*(1-$H81)*('CAR.CAP_per person'!F$2))/(_xlfn.XLOOKUP($E$2,EU_countries_GDP!$A$2:$A$29,EU_countries_GDP!$E$2:$E$29)),"")</f>
        <v/>
      </c>
      <c r="DM81" s="5" t="str">
        <f>IFERROR((CW81*$B$2*(1-$H81)*('CAR.CAP_per person'!G$2))/(_xlfn.XLOOKUP($E$2,EU_countries_GDP!$A$2:$A$29,EU_countries_GDP!$E$2:$E$29)),"")</f>
        <v/>
      </c>
      <c r="DN81" s="5" t="str">
        <f>IFERROR((CX81*$B$2*(1-$H81)*('CAR.CAP_per person'!H$2))/(_xlfn.XLOOKUP($E$2,EU_countries_GDP!$A$2:$A$29,EU_countries_GDP!$E$2:$E$29)),"")</f>
        <v/>
      </c>
      <c r="DO81" s="5" t="str">
        <f>IFERROR((CY81*$B$2*(1-$H81)*('CAR.CAP_per person'!I$2))/(_xlfn.XLOOKUP($E$2,EU_countries_GDP!$A$2:$A$29,EU_countries_GDP!$E$2:$E$29)),"")</f>
        <v/>
      </c>
      <c r="DP81" s="5" t="str">
        <f>IFERROR((CZ81*$B$2*(1-$H81)*('CAR.CAP_per person'!J$2))/(_xlfn.XLOOKUP($E$2,EU_countries_GDP!$A$2:$A$29,EU_countries_GDP!$E$2:$E$29)),"")</f>
        <v/>
      </c>
      <c r="DQ81" s="5" t="str">
        <f>IFERROR((DA81*$B$2*(1-$H81)*('CAR.CAP_per person'!K$2))/(_xlfn.XLOOKUP($E$2,EU_countries_GDP!$A$2:$A$29,EU_countries_GDP!$E$2:$E$29)),"")</f>
        <v/>
      </c>
      <c r="DR81" s="5" t="str">
        <f>IFERROR((DB81*$B$2*(1-$H81)*('CAR.CAP_per person'!L$2))/(_xlfn.XLOOKUP($E$2,EU_countries_GDP!$A$2:$A$29,EU_countries_GDP!$E$2:$E$29)),"")</f>
        <v/>
      </c>
      <c r="DS81" s="5" t="str">
        <f>IFERROR((DC81*$B$2*(1-$H81)*('CAR.CAP_per person'!M$2))/(_xlfn.XLOOKUP($E$2,EU_countries_GDP!$A$2:$A$29,EU_countries_GDP!$E$2:$E$29)),"")</f>
        <v/>
      </c>
      <c r="DT81" s="5" t="str">
        <f>IFERROR((DD81*$B$2*(1-$H81)*('CAR.CAP_per person'!N$2))/(_xlfn.XLOOKUP($E$2,EU_countries_GDP!$A$2:$A$29,EU_countries_GDP!$E$2:$E$29)),"")</f>
        <v/>
      </c>
      <c r="DU81" s="5" t="str">
        <f>IFERROR((DE81*$B$2*(1-$H81)*('CAR.CAP_per person'!O$2))/(_xlfn.XLOOKUP($E$2,EU_countries_GDP!$A$2:$A$29,EU_countries_GDP!$E$2:$E$29)),"")</f>
        <v/>
      </c>
      <c r="DV81" s="5" t="str">
        <f>IFERROR((DF81*$B$2*(1-$H81)*('CAR.CAP_per person'!P$2))/(_xlfn.XLOOKUP($E$2,EU_countries_GDP!$A$2:$A$29,EU_countries_GDP!$E$2:$E$29)),"")</f>
        <v/>
      </c>
      <c r="DW81" s="5" t="str">
        <f>IFERROR((DG81*$B$2*(1-$H81)*('CAR.CAP_per person'!Q$2))/(_xlfn.XLOOKUP($E$2,EU_countries_GDP!$A$2:$A$29,EU_countries_GDP!$E$2:$E$29)),"")</f>
        <v/>
      </c>
    </row>
    <row r="82" spans="2:127">
      <c r="B82" t="str">
        <f>_xlfn.XLOOKUP(D82,Table5[Ingredient],Table5[Category],"",FALSE)</f>
        <v/>
      </c>
      <c r="C82" s="33"/>
      <c r="D82" s="33"/>
      <c r="E82" s="33"/>
      <c r="F82" s="33"/>
      <c r="G82" s="33"/>
      <c r="H82" s="33"/>
      <c r="I82" s="33"/>
      <c r="J82" s="37" t="str">
        <f>IFERROR(INDEX('AveragePrices&amp;Codes'!G:AG, MATCH($D82, 'AveragePrices&amp;Codes'!$A:$A, 0), MATCH(Tool_clean!$E$2, 'AveragePrices&amp;Codes'!$G$1:$AG$1, 0)),"")</f>
        <v/>
      </c>
      <c r="K82" s="37" t="str">
        <f t="shared" si="100"/>
        <v/>
      </c>
      <c r="L82">
        <f>IFERROR(IF($F82="Raw",_xlfn.XLOOKUP(_xlfn.XLOOKUP(Tool_clean!$D82,'AveragePrices&amp;Codes'!$A:$A,'AveragePrices&amp;Codes'!$B:$B),AGRIBALYSE_Raw!$B:$B,AGRIBALYSE_Raw!O:O)*$E82,_xlfn.XLOOKUP(_xlfn.XLOOKUP(Tool_clean!$D82,'AveragePrices&amp;Codes'!$A:$A,'AveragePrices&amp;Codes'!$B:$B),AGRIBALYSE_Cooked!$C:$C,AGRIBALYSE_Cooked!P:P)*$E82),"")</f>
        <v>0</v>
      </c>
      <c r="M82">
        <f>IFERROR(IF($F82="Raw",_xlfn.XLOOKUP(_xlfn.XLOOKUP(Tool_clean!$D82,'AveragePrices&amp;Codes'!$A:$A,'AveragePrices&amp;Codes'!$B:$B),AGRIBALYSE_Raw!$B:$B,AGRIBALYSE_Raw!P:P)*$E82,_xlfn.XLOOKUP(_xlfn.XLOOKUP(Tool_clean!$D82,'AveragePrices&amp;Codes'!$A:$A,'AveragePrices&amp;Codes'!$B:$B),AGRIBALYSE_Cooked!$C:$C,AGRIBALYSE_Cooked!Q:Q)*$E82),"")</f>
        <v>0</v>
      </c>
      <c r="N82">
        <f>IFERROR(IF($F82="Raw",_xlfn.XLOOKUP(_xlfn.XLOOKUP(Tool_clean!$D82,'AveragePrices&amp;Codes'!$A:$A,'AveragePrices&amp;Codes'!$B:$B),AGRIBALYSE_Raw!$B:$B,AGRIBALYSE_Raw!Q:Q)*$E82,_xlfn.XLOOKUP(_xlfn.XLOOKUP(Tool_clean!$D82,'AveragePrices&amp;Codes'!$A:$A,'AveragePrices&amp;Codes'!$B:$B),AGRIBALYSE_Cooked!$C:$C,AGRIBALYSE_Cooked!R:R)*$E82),"")</f>
        <v>0</v>
      </c>
      <c r="O82">
        <f>IFERROR(IF($F82="Raw",_xlfn.XLOOKUP(_xlfn.XLOOKUP(Tool_clean!$D82,'AveragePrices&amp;Codes'!$A:$A,'AveragePrices&amp;Codes'!$B:$B),AGRIBALYSE_Raw!$B:$B,AGRIBALYSE_Raw!R:R)*$E82,_xlfn.XLOOKUP(_xlfn.XLOOKUP(Tool_clean!$D82,'AveragePrices&amp;Codes'!$A:$A,'AveragePrices&amp;Codes'!$B:$B),AGRIBALYSE_Cooked!$C:$C,AGRIBALYSE_Cooked!S:S)*$E82),"")</f>
        <v>0</v>
      </c>
      <c r="P82">
        <f>IFERROR(IF($F82="Raw",_xlfn.XLOOKUP(_xlfn.XLOOKUP(Tool_clean!$D82,'AveragePrices&amp;Codes'!$A:$A,'AveragePrices&amp;Codes'!$B:$B),AGRIBALYSE_Raw!$B:$B,AGRIBALYSE_Raw!S:S)*$E82,_xlfn.XLOOKUP(_xlfn.XLOOKUP(Tool_clean!$D82,'AveragePrices&amp;Codes'!$A:$A,'AveragePrices&amp;Codes'!$B:$B),AGRIBALYSE_Cooked!$C:$C,AGRIBALYSE_Cooked!T:T)*$E82),"")</f>
        <v>0</v>
      </c>
      <c r="Q82">
        <f>IFERROR(IF($F82="Raw",_xlfn.XLOOKUP(_xlfn.XLOOKUP(Tool_clean!$D82,'AveragePrices&amp;Codes'!$A:$A,'AveragePrices&amp;Codes'!$B:$B),AGRIBALYSE_Raw!$B:$B,AGRIBALYSE_Raw!T:T)*$E82,_xlfn.XLOOKUP(_xlfn.XLOOKUP(Tool_clean!$D82,'AveragePrices&amp;Codes'!$A:$A,'AveragePrices&amp;Codes'!$B:$B),AGRIBALYSE_Cooked!$C:$C,AGRIBALYSE_Cooked!U:U)*$E82),"")</f>
        <v>0</v>
      </c>
      <c r="R82">
        <f>IFERROR(IF($F82="Raw",_xlfn.XLOOKUP(_xlfn.XLOOKUP(Tool_clean!$D82,'AveragePrices&amp;Codes'!$A:$A,'AveragePrices&amp;Codes'!$B:$B),AGRIBALYSE_Raw!$B:$B,AGRIBALYSE_Raw!U:U)*$E82,_xlfn.XLOOKUP(_xlfn.XLOOKUP(Tool_clean!$D82,'AveragePrices&amp;Codes'!$A:$A,'AveragePrices&amp;Codes'!$B:$B),AGRIBALYSE_Cooked!$C:$C,AGRIBALYSE_Cooked!V:V)*$E82),"")</f>
        <v>0</v>
      </c>
      <c r="S82">
        <f>IFERROR(IF($F82="Raw",_xlfn.XLOOKUP(_xlfn.XLOOKUP(Tool_clean!$D82,'AveragePrices&amp;Codes'!$A:$A,'AveragePrices&amp;Codes'!$B:$B),AGRIBALYSE_Raw!$B:$B,AGRIBALYSE_Raw!V:V)*$E82,_xlfn.XLOOKUP(_xlfn.XLOOKUP(Tool_clean!$D82,'AveragePrices&amp;Codes'!$A:$A,'AveragePrices&amp;Codes'!$B:$B),AGRIBALYSE_Cooked!$C:$C,AGRIBALYSE_Cooked!W:W)*$E82),"")</f>
        <v>0</v>
      </c>
      <c r="T82">
        <f>IFERROR(IF($F82="Raw",_xlfn.XLOOKUP(_xlfn.XLOOKUP(Tool_clean!$D82,'AveragePrices&amp;Codes'!$A:$A,'AveragePrices&amp;Codes'!$B:$B),AGRIBALYSE_Raw!$B:$B,AGRIBALYSE_Raw!W:W)*$E82,_xlfn.XLOOKUP(_xlfn.XLOOKUP(Tool_clean!$D82,'AveragePrices&amp;Codes'!$A:$A,'AveragePrices&amp;Codes'!$B:$B),AGRIBALYSE_Cooked!$C:$C,AGRIBALYSE_Cooked!X:X)*$E82),"")</f>
        <v>0</v>
      </c>
      <c r="U82">
        <f>IFERROR(IF($F82="Raw",_xlfn.XLOOKUP(_xlfn.XLOOKUP(Tool_clean!$D82,'AveragePrices&amp;Codes'!$A:$A,'AveragePrices&amp;Codes'!$B:$B),AGRIBALYSE_Raw!$B:$B,AGRIBALYSE_Raw!X:X)*$E82,_xlfn.XLOOKUP(_xlfn.XLOOKUP(Tool_clean!$D82,'AveragePrices&amp;Codes'!$A:$A,'AveragePrices&amp;Codes'!$B:$B),AGRIBALYSE_Cooked!$C:$C,AGRIBALYSE_Cooked!Y:Y)*$E82),"")</f>
        <v>0</v>
      </c>
      <c r="V82">
        <f>IFERROR(IF($F82="Raw",_xlfn.XLOOKUP(_xlfn.XLOOKUP(Tool_clean!$D82,'AveragePrices&amp;Codes'!$A:$A,'AveragePrices&amp;Codes'!$B:$B),AGRIBALYSE_Raw!$B:$B,AGRIBALYSE_Raw!Y:Y)*$E82,_xlfn.XLOOKUP(_xlfn.XLOOKUP(Tool_clean!$D82,'AveragePrices&amp;Codes'!$A:$A,'AveragePrices&amp;Codes'!$B:$B),AGRIBALYSE_Cooked!$C:$C,AGRIBALYSE_Cooked!Z:Z)*$E82),"")</f>
        <v>0</v>
      </c>
      <c r="W82">
        <f>IFERROR(IF($F82="Raw",_xlfn.XLOOKUP(_xlfn.XLOOKUP(Tool_clean!$D82,'AveragePrices&amp;Codes'!$A:$A,'AveragePrices&amp;Codes'!$B:$B),AGRIBALYSE_Raw!$B:$B,AGRIBALYSE_Raw!Z:Z)*$E82,_xlfn.XLOOKUP(_xlfn.XLOOKUP(Tool_clean!$D82,'AveragePrices&amp;Codes'!$A:$A,'AveragePrices&amp;Codes'!$B:$B),AGRIBALYSE_Cooked!$C:$C,AGRIBALYSE_Cooked!AA:AA)*$E82),"")</f>
        <v>0</v>
      </c>
      <c r="X82">
        <f>IFERROR(IF($F82="Raw",_xlfn.XLOOKUP(_xlfn.XLOOKUP(Tool_clean!$D82,'AveragePrices&amp;Codes'!$A:$A,'AveragePrices&amp;Codes'!$B:$B),AGRIBALYSE_Raw!$B:$B,AGRIBALYSE_Raw!AA:AA)*$E82,_xlfn.XLOOKUP(_xlfn.XLOOKUP(Tool_clean!$D82,'AveragePrices&amp;Codes'!$A:$A,'AveragePrices&amp;Codes'!$B:$B),AGRIBALYSE_Cooked!$C:$C,AGRIBALYSE_Cooked!AB:AB)*$E82),"")</f>
        <v>0</v>
      </c>
      <c r="Y82">
        <f>IFERROR(IF($F82="Raw",_xlfn.XLOOKUP(_xlfn.XLOOKUP(Tool_clean!$D82,'AveragePrices&amp;Codes'!$A:$A,'AveragePrices&amp;Codes'!$B:$B),AGRIBALYSE_Raw!$B:$B,AGRIBALYSE_Raw!AB:AB)*$E82,_xlfn.XLOOKUP(_xlfn.XLOOKUP(Tool_clean!$D82,'AveragePrices&amp;Codes'!$A:$A,'AveragePrices&amp;Codes'!$B:$B),AGRIBALYSE_Cooked!$C:$C,AGRIBALYSE_Cooked!AC:AC)*$E82),"")</f>
        <v>0</v>
      </c>
      <c r="Z82">
        <f>IFERROR(IF($F82="Raw",_xlfn.XLOOKUP(_xlfn.XLOOKUP(Tool_clean!$D82,'AveragePrices&amp;Codes'!$A:$A,'AveragePrices&amp;Codes'!$B:$B),AGRIBALYSE_Raw!$B:$B,AGRIBALYSE_Raw!AC:AC)*$E82,_xlfn.XLOOKUP(_xlfn.XLOOKUP(Tool_clean!$D82,'AveragePrices&amp;Codes'!$A:$A,'AveragePrices&amp;Codes'!$B:$B),AGRIBALYSE_Cooked!$C:$C,AGRIBALYSE_Cooked!AD:AD)*$E82),"")</f>
        <v>0</v>
      </c>
      <c r="AA82">
        <f>IFERROR(IF($F82="Raw",_xlfn.XLOOKUP(_xlfn.XLOOKUP(Tool_clean!$D82,'AveragePrices&amp;Codes'!$A:$A,'AveragePrices&amp;Codes'!$B:$B),AGRIBALYSE_Raw!$B:$B,AGRIBALYSE_Raw!AD:AD)*$E82,_xlfn.XLOOKUP(_xlfn.XLOOKUP(Tool_clean!$D82,'AveragePrices&amp;Codes'!$A:$A,'AveragePrices&amp;Codes'!$B:$B),AGRIBALYSE_Cooked!$C:$C,AGRIBALYSE_Cooked!AE:AE)*$E82),"")</f>
        <v>0</v>
      </c>
      <c r="AB82" t="str" cm="1">
        <f t="array" ref="AB82">IFERROR(_xlfn.XLOOKUP(Tool_clean!$F82&amp;$E$2,'Cooking methods'!$A:$A&amp;'Cooking methods'!$B:$B,'Cooking methods'!C:C)*$E82,"")</f>
        <v/>
      </c>
      <c r="AC82" t="str" cm="1">
        <f t="array" ref="AC82">IFERROR(_xlfn.XLOOKUP(Tool_clean!$F82&amp;$E$2,'Cooking methods'!$A:$A&amp;'Cooking methods'!$B:$B,'Cooking methods'!D:D)*$E82,"")</f>
        <v/>
      </c>
      <c r="AD82" t="str" cm="1">
        <f t="array" ref="AD82">IFERROR(_xlfn.XLOOKUP(Tool_clean!$F82&amp;$E$2,'Cooking methods'!$A:$A&amp;'Cooking methods'!$B:$B,'Cooking methods'!E:E)*$E82,"")</f>
        <v/>
      </c>
      <c r="AE82" t="str" cm="1">
        <f t="array" ref="AE82">IFERROR(_xlfn.XLOOKUP(Tool_clean!$F82&amp;$E$2,'Cooking methods'!$A:$A&amp;'Cooking methods'!$B:$B,'Cooking methods'!F:F)*$E82,"")</f>
        <v/>
      </c>
      <c r="AF82" t="str" cm="1">
        <f t="array" ref="AF82">IFERROR(_xlfn.XLOOKUP(Tool_clean!$F82&amp;$E$2,'Cooking methods'!$A:$A&amp;'Cooking methods'!$B:$B,'Cooking methods'!G:G)*$E82,"")</f>
        <v/>
      </c>
      <c r="AG82" t="str" cm="1">
        <f t="array" ref="AG82">IFERROR(_xlfn.XLOOKUP(Tool_clean!$F82&amp;$E$2,'Cooking methods'!$A:$A&amp;'Cooking methods'!$B:$B,'Cooking methods'!H:H)*$E82,"")</f>
        <v/>
      </c>
      <c r="AH82" t="str" cm="1">
        <f t="array" ref="AH82">IFERROR(_xlfn.XLOOKUP(Tool_clean!$F82&amp;$E$2,'Cooking methods'!$A:$A&amp;'Cooking methods'!$B:$B,'Cooking methods'!I:I)*$E82,"")</f>
        <v/>
      </c>
      <c r="AI82" t="str" cm="1">
        <f t="array" ref="AI82">IFERROR(_xlfn.XLOOKUP(Tool_clean!$F82&amp;$E$2,'Cooking methods'!$A:$A&amp;'Cooking methods'!$B:$B,'Cooking methods'!J:J)*$E82,"")</f>
        <v/>
      </c>
      <c r="AJ82" t="str" cm="1">
        <f t="array" ref="AJ82">IFERROR(_xlfn.XLOOKUP(Tool_clean!$F82&amp;$E$2,'Cooking methods'!$A:$A&amp;'Cooking methods'!$B:$B,'Cooking methods'!K:K)*$E82,"")</f>
        <v/>
      </c>
      <c r="AK82" t="str" cm="1">
        <f t="array" ref="AK82">IFERROR(_xlfn.XLOOKUP(Tool_clean!$F82&amp;$E$2,'Cooking methods'!$A:$A&amp;'Cooking methods'!$B:$B,'Cooking methods'!L:L)*$E82,"")</f>
        <v/>
      </c>
      <c r="AL82" t="str" cm="1">
        <f t="array" ref="AL82">IFERROR(_xlfn.XLOOKUP(Tool_clean!$F82&amp;$E$2,'Cooking methods'!$A:$A&amp;'Cooking methods'!$B:$B,'Cooking methods'!M:M)*$E82,"")</f>
        <v/>
      </c>
      <c r="AM82" t="str" cm="1">
        <f t="array" ref="AM82">IFERROR(_xlfn.XLOOKUP(Tool_clean!$F82&amp;$E$2,'Cooking methods'!$A:$A&amp;'Cooking methods'!$B:$B,'Cooking methods'!N:N)*$E82,"")</f>
        <v/>
      </c>
      <c r="AN82" t="str" cm="1">
        <f t="array" ref="AN82">IFERROR(_xlfn.XLOOKUP(Tool_clean!$F82&amp;$E$2,'Cooking methods'!$A:$A&amp;'Cooking methods'!$B:$B,'Cooking methods'!O:O)*$E82,"")</f>
        <v/>
      </c>
      <c r="AO82" t="str" cm="1">
        <f t="array" ref="AO82">IFERROR(_xlfn.XLOOKUP(Tool_clean!$F82&amp;$E$2,'Cooking methods'!$A:$A&amp;'Cooking methods'!$B:$B,'Cooking methods'!P:P)*$E82,"")</f>
        <v/>
      </c>
      <c r="AP82" t="str" cm="1">
        <f t="array" ref="AP82">IFERROR(_xlfn.XLOOKUP(Tool_clean!$F82&amp;$E$2,'Cooking methods'!$A:$A&amp;'Cooking methods'!$B:$B,'Cooking methods'!Q:Q)*$E82,"")</f>
        <v/>
      </c>
      <c r="AQ82" t="str" cm="1">
        <f t="array" ref="AQ82">IFERROR(_xlfn.XLOOKUP(Tool_clean!$F82&amp;$E$2,'Cooking methods'!$A:$A&amp;'Cooking methods'!$B:$B,'Cooking methods'!R:R)*$E82,"")</f>
        <v/>
      </c>
      <c r="AR82" t="str" cm="1">
        <f t="array" ref="AR82">IFERROR(_xlfn.XLOOKUP(Tool_clean!$G82&amp;$E$2,'Waste management'!$A:$A&amp;'Waste management'!$B:$B,'Waste management'!C:C)*$E82,"")</f>
        <v/>
      </c>
      <c r="AS82" t="str" cm="1">
        <f t="array" ref="AS82">IFERROR(_xlfn.XLOOKUP(Tool_clean!$G82&amp;$E$2,'Waste management'!$A:$A&amp;'Waste management'!$B:$B,'Waste management'!D:D)*$E82,"")</f>
        <v/>
      </c>
      <c r="AT82" t="str" cm="1">
        <f t="array" ref="AT82">IFERROR(_xlfn.XLOOKUP(Tool_clean!$G82&amp;$E$2,'Waste management'!$A:$A&amp;'Waste management'!$B:$B,'Waste management'!E:E)*$E82,"")</f>
        <v/>
      </c>
      <c r="AU82" t="str" cm="1">
        <f t="array" ref="AU82">IFERROR(_xlfn.XLOOKUP(Tool_clean!$G82&amp;$E$2,'Waste management'!$A:$A&amp;'Waste management'!$B:$B,'Waste management'!F:F)*$E82,"")</f>
        <v/>
      </c>
      <c r="AV82" t="str" cm="1">
        <f t="array" ref="AV82">IFERROR(_xlfn.XLOOKUP(Tool_clean!$G82&amp;$E$2,'Waste management'!$A:$A&amp;'Waste management'!$B:$B,'Waste management'!G:G)*$E82,"")</f>
        <v/>
      </c>
      <c r="AW82" t="str" cm="1">
        <f t="array" ref="AW82">IFERROR(_xlfn.XLOOKUP(Tool_clean!$G82&amp;$E$2,'Waste management'!$A:$A&amp;'Waste management'!$B:$B,'Waste management'!H:H)*$E82,"")</f>
        <v/>
      </c>
      <c r="AX82" t="str" cm="1">
        <f t="array" ref="AX82">IFERROR(_xlfn.XLOOKUP(Tool_clean!$G82&amp;$E$2,'Waste management'!$A:$A&amp;'Waste management'!$B:$B,'Waste management'!I:I)*$E82,"")</f>
        <v/>
      </c>
      <c r="AY82" t="str" cm="1">
        <f t="array" ref="AY82">IFERROR(_xlfn.XLOOKUP(Tool_clean!$G82&amp;$E$2,'Waste management'!$A:$A&amp;'Waste management'!$B:$B,'Waste management'!J:J)*$E82,"")</f>
        <v/>
      </c>
      <c r="AZ82" t="str" cm="1">
        <f t="array" ref="AZ82">IFERROR(_xlfn.XLOOKUP(Tool_clean!$G82&amp;$E$2,'Waste management'!$A:$A&amp;'Waste management'!$B:$B,'Waste management'!K:K)*$E82,"")</f>
        <v/>
      </c>
      <c r="BA82" t="str" cm="1">
        <f t="array" ref="BA82">IFERROR(_xlfn.XLOOKUP(Tool_clean!$G82&amp;$E$2,'Waste management'!$A:$A&amp;'Waste management'!$B:$B,'Waste management'!L:L)*$E82,"")</f>
        <v/>
      </c>
      <c r="BB82" t="str" cm="1">
        <f t="array" ref="BB82">IFERROR(_xlfn.XLOOKUP(Tool_clean!$G82&amp;$E$2,'Waste management'!$A:$A&amp;'Waste management'!$B:$B,'Waste management'!M:M)*$E82,"")</f>
        <v/>
      </c>
      <c r="BC82" t="str" cm="1">
        <f t="array" ref="BC82">IFERROR(_xlfn.XLOOKUP(Tool_clean!$G82&amp;$E$2,'Waste management'!$A:$A&amp;'Waste management'!$B:$B,'Waste management'!N:N)*$E82,"")</f>
        <v/>
      </c>
      <c r="BD82" t="str" cm="1">
        <f t="array" ref="BD82">IFERROR(_xlfn.XLOOKUP(Tool_clean!$G82&amp;$E$2,'Waste management'!$A:$A&amp;'Waste management'!$B:$B,'Waste management'!O:O)*$E82,"")</f>
        <v/>
      </c>
      <c r="BE82" t="str" cm="1">
        <f t="array" ref="BE82">IFERROR(_xlfn.XLOOKUP(Tool_clean!$G82&amp;$E$2,'Waste management'!$A:$A&amp;'Waste management'!$B:$B,'Waste management'!P:P)*$E82,"")</f>
        <v/>
      </c>
      <c r="BF82" t="str" cm="1">
        <f t="array" ref="BF82">IFERROR(_xlfn.XLOOKUP(Tool_clean!$G82&amp;$E$2,'Waste management'!$A:$A&amp;'Waste management'!$B:$B,'Waste management'!Q:Q)*$E82,"")</f>
        <v/>
      </c>
      <c r="BG82" t="str" cm="1">
        <f t="array" ref="BG82">IFERROR(_xlfn.XLOOKUP(Tool_clean!$G82&amp;$E$2,'Waste management'!$A:$A&amp;'Waste management'!$B:$B,'Waste management'!R:R)*$E82,"")</f>
        <v/>
      </c>
      <c r="BH82" t="str">
        <f>IFERROR((L82+AR82+AB82)*_xlfn.XLOOKUP(Tool_clean!BH$4,Monetization_Factors!$A:$A,Monetization_Factors!$D:$D),"")</f>
        <v/>
      </c>
      <c r="BI82" t="str">
        <f>IFERROR((M82+AS82+AC82)*_xlfn.XLOOKUP(Tool_clean!BI$4,Monetization_Factors!$A:$A,Monetization_Factors!$D:$D),"")</f>
        <v/>
      </c>
      <c r="BJ82" t="str">
        <f>IFERROR((N82+AT82+AD82)*_xlfn.XLOOKUP(Tool_clean!BJ$4,Monetization_Factors!$A:$A,Monetization_Factors!$D:$D),"")</f>
        <v/>
      </c>
      <c r="BK82" t="str">
        <f>IFERROR((O82+AU82+AE82)*_xlfn.XLOOKUP(Tool_clean!BK$4,Monetization_Factors!$A:$A,Monetization_Factors!$D:$D),"")</f>
        <v/>
      </c>
      <c r="BL82" t="str">
        <f>IFERROR((P82+AV82+AF82)*_xlfn.XLOOKUP(Tool_clean!BL$4,Monetization_Factors!$A:$A,Monetization_Factors!$D:$D),"")</f>
        <v/>
      </c>
      <c r="BM82" t="str">
        <f>IFERROR((Q82+AW82+AG82)*_xlfn.XLOOKUP(Tool_clean!BM$4,Monetization_Factors!$A:$A,Monetization_Factors!$D:$D),"")</f>
        <v/>
      </c>
      <c r="BN82" t="str">
        <f>IFERROR((R82+AX82+AH82)*_xlfn.XLOOKUP(Tool_clean!BN$4,Monetization_Factors!$A:$A,Monetization_Factors!$D:$D),"")</f>
        <v/>
      </c>
      <c r="BO82" t="str">
        <f>IFERROR((S82+AY82+AI82)*_xlfn.XLOOKUP(Tool_clean!BO$4,Monetization_Factors!$A:$A,Monetization_Factors!$D:$D),"")</f>
        <v/>
      </c>
      <c r="BP82" t="str">
        <f>IFERROR((T82+AZ82+AJ82)*_xlfn.XLOOKUP(Tool_clean!BP$4,Monetization_Factors!$A:$A,Monetization_Factors!$D:$D),"")</f>
        <v/>
      </c>
      <c r="BQ82" t="str">
        <f>IFERROR((U82+BA82+AK82)*_xlfn.XLOOKUP(Tool_clean!BQ$4,Monetization_Factors!$A:$A,Monetization_Factors!$D:$D),"")</f>
        <v/>
      </c>
      <c r="BR82" t="str">
        <f>IFERROR((V82+BB82+AL82)*_xlfn.XLOOKUP(Tool_clean!BR$4,Monetization_Factors!$A:$A,Monetization_Factors!$D:$D),"")</f>
        <v/>
      </c>
      <c r="BS82" t="str">
        <f>IFERROR((W82+BC82+AM82)*_xlfn.XLOOKUP(Tool_clean!BS$4,Monetization_Factors!$A:$A,Monetization_Factors!$D:$D),"")</f>
        <v/>
      </c>
      <c r="BT82" t="str">
        <f>IFERROR((X82+BD82+AN82)*_xlfn.XLOOKUP(Tool_clean!BT$4,Monetization_Factors!$A:$A,Monetization_Factors!$D:$D),"")</f>
        <v/>
      </c>
      <c r="BU82" t="str">
        <f>IFERROR((Y82+BE82+AO82)*_xlfn.XLOOKUP(Tool_clean!BU$4,Monetization_Factors!$A:$A,Monetization_Factors!$D:$D),"")</f>
        <v/>
      </c>
      <c r="BV82" t="str">
        <f>IFERROR((Z82+BF82+AP82)*_xlfn.XLOOKUP(Tool_clean!BV$4,Monetization_Factors!$A:$A,Monetization_Factors!$D:$D),"")</f>
        <v/>
      </c>
      <c r="BW82" t="str">
        <f>IFERROR((AA82+BG82+AQ82)*_xlfn.XLOOKUP(Tool_clean!BW$4,Monetization_Factors!$A:$A,Monetization_Factors!$D:$D),"")</f>
        <v/>
      </c>
      <c r="BX82" s="38" t="str" cm="1">
        <f t="array" ref="BX82">IFERROR(_xlfn.IFS(I82&gt;0,I82*E82,I82="",J82*E82),"")</f>
        <v/>
      </c>
      <c r="BY82" s="38">
        <f t="shared" si="101"/>
        <v>0</v>
      </c>
      <c r="BZ82" s="38" t="str">
        <f t="shared" si="102"/>
        <v/>
      </c>
      <c r="CA82" s="38" t="str">
        <f t="shared" si="103"/>
        <v/>
      </c>
      <c r="CB82" t="str">
        <f t="shared" si="98"/>
        <v/>
      </c>
      <c r="CC82" t="str">
        <f t="shared" si="68"/>
        <v/>
      </c>
      <c r="CD82" t="str">
        <f t="shared" si="69"/>
        <v/>
      </c>
      <c r="CE82" t="str">
        <f t="shared" si="70"/>
        <v/>
      </c>
      <c r="CF82" t="str">
        <f t="shared" si="71"/>
        <v/>
      </c>
      <c r="CG82" t="str">
        <f t="shared" si="72"/>
        <v/>
      </c>
      <c r="CH82" t="str">
        <f t="shared" si="73"/>
        <v/>
      </c>
      <c r="CI82" t="str">
        <f t="shared" si="74"/>
        <v/>
      </c>
      <c r="CJ82" t="str">
        <f t="shared" si="75"/>
        <v/>
      </c>
      <c r="CK82" t="str">
        <f t="shared" si="76"/>
        <v/>
      </c>
      <c r="CL82" t="str">
        <f t="shared" si="77"/>
        <v/>
      </c>
      <c r="CM82" t="str">
        <f t="shared" si="78"/>
        <v/>
      </c>
      <c r="CN82" t="str">
        <f t="shared" si="79"/>
        <v/>
      </c>
      <c r="CO82" t="str">
        <f t="shared" si="80"/>
        <v/>
      </c>
      <c r="CP82" t="str">
        <f t="shared" si="81"/>
        <v/>
      </c>
      <c r="CQ82" t="str">
        <f t="shared" si="82"/>
        <v/>
      </c>
      <c r="CR82" t="str">
        <f t="shared" si="99"/>
        <v/>
      </c>
      <c r="CS82" t="str">
        <f t="shared" si="83"/>
        <v/>
      </c>
      <c r="CT82" t="str">
        <f t="shared" si="84"/>
        <v/>
      </c>
      <c r="CU82" t="str">
        <f t="shared" si="85"/>
        <v/>
      </c>
      <c r="CV82" t="str">
        <f t="shared" si="86"/>
        <v/>
      </c>
      <c r="CW82" t="str">
        <f t="shared" si="87"/>
        <v/>
      </c>
      <c r="CX82" t="str">
        <f t="shared" si="88"/>
        <v/>
      </c>
      <c r="CY82" t="str">
        <f t="shared" si="89"/>
        <v/>
      </c>
      <c r="CZ82" t="str">
        <f t="shared" si="90"/>
        <v/>
      </c>
      <c r="DA82" t="str">
        <f t="shared" si="91"/>
        <v/>
      </c>
      <c r="DB82" t="str">
        <f t="shared" si="92"/>
        <v/>
      </c>
      <c r="DC82" t="str">
        <f t="shared" si="93"/>
        <v/>
      </c>
      <c r="DD82" t="str">
        <f t="shared" si="94"/>
        <v/>
      </c>
      <c r="DE82" t="str">
        <f t="shared" si="95"/>
        <v/>
      </c>
      <c r="DF82" t="str">
        <f t="shared" si="96"/>
        <v/>
      </c>
      <c r="DG82" t="str">
        <f t="shared" si="97"/>
        <v/>
      </c>
      <c r="DH82" s="5" t="str">
        <f>IFERROR((CR82*$B$2*(1-$H82)*('CAR.CAP_per person'!B$2))/(_xlfn.XLOOKUP($E$2,EU_countries_GDP!$A$2:$A$29,EU_countries_GDP!$E$2:$E$29)),"")</f>
        <v/>
      </c>
      <c r="DI82" s="5" t="str">
        <f>IFERROR((CS82*$B$2*(1-$H82)*('CAR.CAP_per person'!C$2))/(_xlfn.XLOOKUP($E$2,EU_countries_GDP!$A$2:$A$29,EU_countries_GDP!$E$2:$E$29)),"")</f>
        <v/>
      </c>
      <c r="DJ82" s="5" t="str">
        <f>IFERROR((CT82*$B$2*(1-$H82)*('CAR.CAP_per person'!D$2))/(_xlfn.XLOOKUP($E$2,EU_countries_GDP!$A$2:$A$29,EU_countries_GDP!$E$2:$E$29)),"")</f>
        <v/>
      </c>
      <c r="DK82" s="5" t="str">
        <f>IFERROR((CU82*$B$2*(1-$H82)*('CAR.CAP_per person'!E$2))/(_xlfn.XLOOKUP($E$2,EU_countries_GDP!$A$2:$A$29,EU_countries_GDP!$E$2:$E$29)),"")</f>
        <v/>
      </c>
      <c r="DL82" s="5" t="str">
        <f>IFERROR((CV82*$B$2*(1-$H82)*('CAR.CAP_per person'!F$2))/(_xlfn.XLOOKUP($E$2,EU_countries_GDP!$A$2:$A$29,EU_countries_GDP!$E$2:$E$29)),"")</f>
        <v/>
      </c>
      <c r="DM82" s="5" t="str">
        <f>IFERROR((CW82*$B$2*(1-$H82)*('CAR.CAP_per person'!G$2))/(_xlfn.XLOOKUP($E$2,EU_countries_GDP!$A$2:$A$29,EU_countries_GDP!$E$2:$E$29)),"")</f>
        <v/>
      </c>
      <c r="DN82" s="5" t="str">
        <f>IFERROR((CX82*$B$2*(1-$H82)*('CAR.CAP_per person'!H$2))/(_xlfn.XLOOKUP($E$2,EU_countries_GDP!$A$2:$A$29,EU_countries_GDP!$E$2:$E$29)),"")</f>
        <v/>
      </c>
      <c r="DO82" s="5" t="str">
        <f>IFERROR((CY82*$B$2*(1-$H82)*('CAR.CAP_per person'!I$2))/(_xlfn.XLOOKUP($E$2,EU_countries_GDP!$A$2:$A$29,EU_countries_GDP!$E$2:$E$29)),"")</f>
        <v/>
      </c>
      <c r="DP82" s="5" t="str">
        <f>IFERROR((CZ82*$B$2*(1-$H82)*('CAR.CAP_per person'!J$2))/(_xlfn.XLOOKUP($E$2,EU_countries_GDP!$A$2:$A$29,EU_countries_GDP!$E$2:$E$29)),"")</f>
        <v/>
      </c>
      <c r="DQ82" s="5" t="str">
        <f>IFERROR((DA82*$B$2*(1-$H82)*('CAR.CAP_per person'!K$2))/(_xlfn.XLOOKUP($E$2,EU_countries_GDP!$A$2:$A$29,EU_countries_GDP!$E$2:$E$29)),"")</f>
        <v/>
      </c>
      <c r="DR82" s="5" t="str">
        <f>IFERROR((DB82*$B$2*(1-$H82)*('CAR.CAP_per person'!L$2))/(_xlfn.XLOOKUP($E$2,EU_countries_GDP!$A$2:$A$29,EU_countries_GDP!$E$2:$E$29)),"")</f>
        <v/>
      </c>
      <c r="DS82" s="5" t="str">
        <f>IFERROR((DC82*$B$2*(1-$H82)*('CAR.CAP_per person'!M$2))/(_xlfn.XLOOKUP($E$2,EU_countries_GDP!$A$2:$A$29,EU_countries_GDP!$E$2:$E$29)),"")</f>
        <v/>
      </c>
      <c r="DT82" s="5" t="str">
        <f>IFERROR((DD82*$B$2*(1-$H82)*('CAR.CAP_per person'!N$2))/(_xlfn.XLOOKUP($E$2,EU_countries_GDP!$A$2:$A$29,EU_countries_GDP!$E$2:$E$29)),"")</f>
        <v/>
      </c>
      <c r="DU82" s="5" t="str">
        <f>IFERROR((DE82*$B$2*(1-$H82)*('CAR.CAP_per person'!O$2))/(_xlfn.XLOOKUP($E$2,EU_countries_GDP!$A$2:$A$29,EU_countries_GDP!$E$2:$E$29)),"")</f>
        <v/>
      </c>
      <c r="DV82" s="5" t="str">
        <f>IFERROR((DF82*$B$2*(1-$H82)*('CAR.CAP_per person'!P$2))/(_xlfn.XLOOKUP($E$2,EU_countries_GDP!$A$2:$A$29,EU_countries_GDP!$E$2:$E$29)),"")</f>
        <v/>
      </c>
      <c r="DW82" s="5" t="str">
        <f>IFERROR((DG82*$B$2*(1-$H82)*('CAR.CAP_per person'!Q$2))/(_xlfn.XLOOKUP($E$2,EU_countries_GDP!$A$2:$A$29,EU_countries_GDP!$E$2:$E$29)),"")</f>
        <v/>
      </c>
    </row>
    <row r="83" spans="2:127">
      <c r="B83" t="str">
        <f>_xlfn.XLOOKUP(D83,Table5[Ingredient],Table5[Category],"",FALSE)</f>
        <v/>
      </c>
      <c r="C83" s="33"/>
      <c r="D83" s="33"/>
      <c r="E83" s="33"/>
      <c r="F83" s="33"/>
      <c r="G83" s="33"/>
      <c r="H83" s="33"/>
      <c r="I83" s="33"/>
      <c r="J83" s="37" t="str">
        <f>IFERROR(INDEX('AveragePrices&amp;Codes'!G:AG, MATCH($D83, 'AveragePrices&amp;Codes'!$A:$A, 0), MATCH(Tool_clean!$E$2, 'AveragePrices&amp;Codes'!$G$1:$AG$1, 0)),"")</f>
        <v/>
      </c>
      <c r="K83" s="37" t="str">
        <f t="shared" si="100"/>
        <v/>
      </c>
      <c r="L83">
        <f>IFERROR(IF($F83="Raw",_xlfn.XLOOKUP(_xlfn.XLOOKUP(Tool_clean!$D83,'AveragePrices&amp;Codes'!$A:$A,'AveragePrices&amp;Codes'!$B:$B),AGRIBALYSE_Raw!$B:$B,AGRIBALYSE_Raw!O:O)*$E83,_xlfn.XLOOKUP(_xlfn.XLOOKUP(Tool_clean!$D83,'AveragePrices&amp;Codes'!$A:$A,'AveragePrices&amp;Codes'!$B:$B),AGRIBALYSE_Cooked!$C:$C,AGRIBALYSE_Cooked!P:P)*$E83),"")</f>
        <v>0</v>
      </c>
      <c r="M83">
        <f>IFERROR(IF($F83="Raw",_xlfn.XLOOKUP(_xlfn.XLOOKUP(Tool_clean!$D83,'AveragePrices&amp;Codes'!$A:$A,'AveragePrices&amp;Codes'!$B:$B),AGRIBALYSE_Raw!$B:$B,AGRIBALYSE_Raw!P:P)*$E83,_xlfn.XLOOKUP(_xlfn.XLOOKUP(Tool_clean!$D83,'AveragePrices&amp;Codes'!$A:$A,'AveragePrices&amp;Codes'!$B:$B),AGRIBALYSE_Cooked!$C:$C,AGRIBALYSE_Cooked!Q:Q)*$E83),"")</f>
        <v>0</v>
      </c>
      <c r="N83">
        <f>IFERROR(IF($F83="Raw",_xlfn.XLOOKUP(_xlfn.XLOOKUP(Tool_clean!$D83,'AveragePrices&amp;Codes'!$A:$A,'AveragePrices&amp;Codes'!$B:$B),AGRIBALYSE_Raw!$B:$B,AGRIBALYSE_Raw!Q:Q)*$E83,_xlfn.XLOOKUP(_xlfn.XLOOKUP(Tool_clean!$D83,'AveragePrices&amp;Codes'!$A:$A,'AveragePrices&amp;Codes'!$B:$B),AGRIBALYSE_Cooked!$C:$C,AGRIBALYSE_Cooked!R:R)*$E83),"")</f>
        <v>0</v>
      </c>
      <c r="O83">
        <f>IFERROR(IF($F83="Raw",_xlfn.XLOOKUP(_xlfn.XLOOKUP(Tool_clean!$D83,'AveragePrices&amp;Codes'!$A:$A,'AveragePrices&amp;Codes'!$B:$B),AGRIBALYSE_Raw!$B:$B,AGRIBALYSE_Raw!R:R)*$E83,_xlfn.XLOOKUP(_xlfn.XLOOKUP(Tool_clean!$D83,'AveragePrices&amp;Codes'!$A:$A,'AveragePrices&amp;Codes'!$B:$B),AGRIBALYSE_Cooked!$C:$C,AGRIBALYSE_Cooked!S:S)*$E83),"")</f>
        <v>0</v>
      </c>
      <c r="P83">
        <f>IFERROR(IF($F83="Raw",_xlfn.XLOOKUP(_xlfn.XLOOKUP(Tool_clean!$D83,'AveragePrices&amp;Codes'!$A:$A,'AveragePrices&amp;Codes'!$B:$B),AGRIBALYSE_Raw!$B:$B,AGRIBALYSE_Raw!S:S)*$E83,_xlfn.XLOOKUP(_xlfn.XLOOKUP(Tool_clean!$D83,'AveragePrices&amp;Codes'!$A:$A,'AveragePrices&amp;Codes'!$B:$B),AGRIBALYSE_Cooked!$C:$C,AGRIBALYSE_Cooked!T:T)*$E83),"")</f>
        <v>0</v>
      </c>
      <c r="Q83">
        <f>IFERROR(IF($F83="Raw",_xlfn.XLOOKUP(_xlfn.XLOOKUP(Tool_clean!$D83,'AveragePrices&amp;Codes'!$A:$A,'AveragePrices&amp;Codes'!$B:$B),AGRIBALYSE_Raw!$B:$B,AGRIBALYSE_Raw!T:T)*$E83,_xlfn.XLOOKUP(_xlfn.XLOOKUP(Tool_clean!$D83,'AveragePrices&amp;Codes'!$A:$A,'AveragePrices&amp;Codes'!$B:$B),AGRIBALYSE_Cooked!$C:$C,AGRIBALYSE_Cooked!U:U)*$E83),"")</f>
        <v>0</v>
      </c>
      <c r="R83">
        <f>IFERROR(IF($F83="Raw",_xlfn.XLOOKUP(_xlfn.XLOOKUP(Tool_clean!$D83,'AveragePrices&amp;Codes'!$A:$A,'AveragePrices&amp;Codes'!$B:$B),AGRIBALYSE_Raw!$B:$B,AGRIBALYSE_Raw!U:U)*$E83,_xlfn.XLOOKUP(_xlfn.XLOOKUP(Tool_clean!$D83,'AveragePrices&amp;Codes'!$A:$A,'AveragePrices&amp;Codes'!$B:$B),AGRIBALYSE_Cooked!$C:$C,AGRIBALYSE_Cooked!V:V)*$E83),"")</f>
        <v>0</v>
      </c>
      <c r="S83">
        <f>IFERROR(IF($F83="Raw",_xlfn.XLOOKUP(_xlfn.XLOOKUP(Tool_clean!$D83,'AveragePrices&amp;Codes'!$A:$A,'AveragePrices&amp;Codes'!$B:$B),AGRIBALYSE_Raw!$B:$B,AGRIBALYSE_Raw!V:V)*$E83,_xlfn.XLOOKUP(_xlfn.XLOOKUP(Tool_clean!$D83,'AveragePrices&amp;Codes'!$A:$A,'AveragePrices&amp;Codes'!$B:$B),AGRIBALYSE_Cooked!$C:$C,AGRIBALYSE_Cooked!W:W)*$E83),"")</f>
        <v>0</v>
      </c>
      <c r="T83">
        <f>IFERROR(IF($F83="Raw",_xlfn.XLOOKUP(_xlfn.XLOOKUP(Tool_clean!$D83,'AveragePrices&amp;Codes'!$A:$A,'AveragePrices&amp;Codes'!$B:$B),AGRIBALYSE_Raw!$B:$B,AGRIBALYSE_Raw!W:W)*$E83,_xlfn.XLOOKUP(_xlfn.XLOOKUP(Tool_clean!$D83,'AveragePrices&amp;Codes'!$A:$A,'AveragePrices&amp;Codes'!$B:$B),AGRIBALYSE_Cooked!$C:$C,AGRIBALYSE_Cooked!X:X)*$E83),"")</f>
        <v>0</v>
      </c>
      <c r="U83">
        <f>IFERROR(IF($F83="Raw",_xlfn.XLOOKUP(_xlfn.XLOOKUP(Tool_clean!$D83,'AveragePrices&amp;Codes'!$A:$A,'AveragePrices&amp;Codes'!$B:$B),AGRIBALYSE_Raw!$B:$B,AGRIBALYSE_Raw!X:X)*$E83,_xlfn.XLOOKUP(_xlfn.XLOOKUP(Tool_clean!$D83,'AveragePrices&amp;Codes'!$A:$A,'AveragePrices&amp;Codes'!$B:$B),AGRIBALYSE_Cooked!$C:$C,AGRIBALYSE_Cooked!Y:Y)*$E83),"")</f>
        <v>0</v>
      </c>
      <c r="V83">
        <f>IFERROR(IF($F83="Raw",_xlfn.XLOOKUP(_xlfn.XLOOKUP(Tool_clean!$D83,'AveragePrices&amp;Codes'!$A:$A,'AveragePrices&amp;Codes'!$B:$B),AGRIBALYSE_Raw!$B:$B,AGRIBALYSE_Raw!Y:Y)*$E83,_xlfn.XLOOKUP(_xlfn.XLOOKUP(Tool_clean!$D83,'AveragePrices&amp;Codes'!$A:$A,'AveragePrices&amp;Codes'!$B:$B),AGRIBALYSE_Cooked!$C:$C,AGRIBALYSE_Cooked!Z:Z)*$E83),"")</f>
        <v>0</v>
      </c>
      <c r="W83">
        <f>IFERROR(IF($F83="Raw",_xlfn.XLOOKUP(_xlfn.XLOOKUP(Tool_clean!$D83,'AveragePrices&amp;Codes'!$A:$A,'AveragePrices&amp;Codes'!$B:$B),AGRIBALYSE_Raw!$B:$B,AGRIBALYSE_Raw!Z:Z)*$E83,_xlfn.XLOOKUP(_xlfn.XLOOKUP(Tool_clean!$D83,'AveragePrices&amp;Codes'!$A:$A,'AveragePrices&amp;Codes'!$B:$B),AGRIBALYSE_Cooked!$C:$C,AGRIBALYSE_Cooked!AA:AA)*$E83),"")</f>
        <v>0</v>
      </c>
      <c r="X83">
        <f>IFERROR(IF($F83="Raw",_xlfn.XLOOKUP(_xlfn.XLOOKUP(Tool_clean!$D83,'AveragePrices&amp;Codes'!$A:$A,'AveragePrices&amp;Codes'!$B:$B),AGRIBALYSE_Raw!$B:$B,AGRIBALYSE_Raw!AA:AA)*$E83,_xlfn.XLOOKUP(_xlfn.XLOOKUP(Tool_clean!$D83,'AveragePrices&amp;Codes'!$A:$A,'AveragePrices&amp;Codes'!$B:$B),AGRIBALYSE_Cooked!$C:$C,AGRIBALYSE_Cooked!AB:AB)*$E83),"")</f>
        <v>0</v>
      </c>
      <c r="Y83">
        <f>IFERROR(IF($F83="Raw",_xlfn.XLOOKUP(_xlfn.XLOOKUP(Tool_clean!$D83,'AveragePrices&amp;Codes'!$A:$A,'AveragePrices&amp;Codes'!$B:$B),AGRIBALYSE_Raw!$B:$B,AGRIBALYSE_Raw!AB:AB)*$E83,_xlfn.XLOOKUP(_xlfn.XLOOKUP(Tool_clean!$D83,'AveragePrices&amp;Codes'!$A:$A,'AveragePrices&amp;Codes'!$B:$B),AGRIBALYSE_Cooked!$C:$C,AGRIBALYSE_Cooked!AC:AC)*$E83),"")</f>
        <v>0</v>
      </c>
      <c r="Z83">
        <f>IFERROR(IF($F83="Raw",_xlfn.XLOOKUP(_xlfn.XLOOKUP(Tool_clean!$D83,'AveragePrices&amp;Codes'!$A:$A,'AveragePrices&amp;Codes'!$B:$B),AGRIBALYSE_Raw!$B:$B,AGRIBALYSE_Raw!AC:AC)*$E83,_xlfn.XLOOKUP(_xlfn.XLOOKUP(Tool_clean!$D83,'AveragePrices&amp;Codes'!$A:$A,'AveragePrices&amp;Codes'!$B:$B),AGRIBALYSE_Cooked!$C:$C,AGRIBALYSE_Cooked!AD:AD)*$E83),"")</f>
        <v>0</v>
      </c>
      <c r="AA83">
        <f>IFERROR(IF($F83="Raw",_xlfn.XLOOKUP(_xlfn.XLOOKUP(Tool_clean!$D83,'AveragePrices&amp;Codes'!$A:$A,'AveragePrices&amp;Codes'!$B:$B),AGRIBALYSE_Raw!$B:$B,AGRIBALYSE_Raw!AD:AD)*$E83,_xlfn.XLOOKUP(_xlfn.XLOOKUP(Tool_clean!$D83,'AveragePrices&amp;Codes'!$A:$A,'AveragePrices&amp;Codes'!$B:$B),AGRIBALYSE_Cooked!$C:$C,AGRIBALYSE_Cooked!AE:AE)*$E83),"")</f>
        <v>0</v>
      </c>
      <c r="AB83" t="str" cm="1">
        <f t="array" ref="AB83">IFERROR(_xlfn.XLOOKUP(Tool_clean!$F83&amp;$E$2,'Cooking methods'!$A:$A&amp;'Cooking methods'!$B:$B,'Cooking methods'!C:C)*$E83,"")</f>
        <v/>
      </c>
      <c r="AC83" t="str" cm="1">
        <f t="array" ref="AC83">IFERROR(_xlfn.XLOOKUP(Tool_clean!$F83&amp;$E$2,'Cooking methods'!$A:$A&amp;'Cooking methods'!$B:$B,'Cooking methods'!D:D)*$E83,"")</f>
        <v/>
      </c>
      <c r="AD83" t="str" cm="1">
        <f t="array" ref="AD83">IFERROR(_xlfn.XLOOKUP(Tool_clean!$F83&amp;$E$2,'Cooking methods'!$A:$A&amp;'Cooking methods'!$B:$B,'Cooking methods'!E:E)*$E83,"")</f>
        <v/>
      </c>
      <c r="AE83" t="str" cm="1">
        <f t="array" ref="AE83">IFERROR(_xlfn.XLOOKUP(Tool_clean!$F83&amp;$E$2,'Cooking methods'!$A:$A&amp;'Cooking methods'!$B:$B,'Cooking methods'!F:F)*$E83,"")</f>
        <v/>
      </c>
      <c r="AF83" t="str" cm="1">
        <f t="array" ref="AF83">IFERROR(_xlfn.XLOOKUP(Tool_clean!$F83&amp;$E$2,'Cooking methods'!$A:$A&amp;'Cooking methods'!$B:$B,'Cooking methods'!G:G)*$E83,"")</f>
        <v/>
      </c>
      <c r="AG83" t="str" cm="1">
        <f t="array" ref="AG83">IFERROR(_xlfn.XLOOKUP(Tool_clean!$F83&amp;$E$2,'Cooking methods'!$A:$A&amp;'Cooking methods'!$B:$B,'Cooking methods'!H:H)*$E83,"")</f>
        <v/>
      </c>
      <c r="AH83" t="str" cm="1">
        <f t="array" ref="AH83">IFERROR(_xlfn.XLOOKUP(Tool_clean!$F83&amp;$E$2,'Cooking methods'!$A:$A&amp;'Cooking methods'!$B:$B,'Cooking methods'!I:I)*$E83,"")</f>
        <v/>
      </c>
      <c r="AI83" t="str" cm="1">
        <f t="array" ref="AI83">IFERROR(_xlfn.XLOOKUP(Tool_clean!$F83&amp;$E$2,'Cooking methods'!$A:$A&amp;'Cooking methods'!$B:$B,'Cooking methods'!J:J)*$E83,"")</f>
        <v/>
      </c>
      <c r="AJ83" t="str" cm="1">
        <f t="array" ref="AJ83">IFERROR(_xlfn.XLOOKUP(Tool_clean!$F83&amp;$E$2,'Cooking methods'!$A:$A&amp;'Cooking methods'!$B:$B,'Cooking methods'!K:K)*$E83,"")</f>
        <v/>
      </c>
      <c r="AK83" t="str" cm="1">
        <f t="array" ref="AK83">IFERROR(_xlfn.XLOOKUP(Tool_clean!$F83&amp;$E$2,'Cooking methods'!$A:$A&amp;'Cooking methods'!$B:$B,'Cooking methods'!L:L)*$E83,"")</f>
        <v/>
      </c>
      <c r="AL83" t="str" cm="1">
        <f t="array" ref="AL83">IFERROR(_xlfn.XLOOKUP(Tool_clean!$F83&amp;$E$2,'Cooking methods'!$A:$A&amp;'Cooking methods'!$B:$B,'Cooking methods'!M:M)*$E83,"")</f>
        <v/>
      </c>
      <c r="AM83" t="str" cm="1">
        <f t="array" ref="AM83">IFERROR(_xlfn.XLOOKUP(Tool_clean!$F83&amp;$E$2,'Cooking methods'!$A:$A&amp;'Cooking methods'!$B:$B,'Cooking methods'!N:N)*$E83,"")</f>
        <v/>
      </c>
      <c r="AN83" t="str" cm="1">
        <f t="array" ref="AN83">IFERROR(_xlfn.XLOOKUP(Tool_clean!$F83&amp;$E$2,'Cooking methods'!$A:$A&amp;'Cooking methods'!$B:$B,'Cooking methods'!O:O)*$E83,"")</f>
        <v/>
      </c>
      <c r="AO83" t="str" cm="1">
        <f t="array" ref="AO83">IFERROR(_xlfn.XLOOKUP(Tool_clean!$F83&amp;$E$2,'Cooking methods'!$A:$A&amp;'Cooking methods'!$B:$B,'Cooking methods'!P:P)*$E83,"")</f>
        <v/>
      </c>
      <c r="AP83" t="str" cm="1">
        <f t="array" ref="AP83">IFERROR(_xlfn.XLOOKUP(Tool_clean!$F83&amp;$E$2,'Cooking methods'!$A:$A&amp;'Cooking methods'!$B:$B,'Cooking methods'!Q:Q)*$E83,"")</f>
        <v/>
      </c>
      <c r="AQ83" t="str" cm="1">
        <f t="array" ref="AQ83">IFERROR(_xlfn.XLOOKUP(Tool_clean!$F83&amp;$E$2,'Cooking methods'!$A:$A&amp;'Cooking methods'!$B:$B,'Cooking methods'!R:R)*$E83,"")</f>
        <v/>
      </c>
      <c r="AR83" t="str" cm="1">
        <f t="array" ref="AR83">IFERROR(_xlfn.XLOOKUP(Tool_clean!$G83&amp;$E$2,'Waste management'!$A:$A&amp;'Waste management'!$B:$B,'Waste management'!C:C)*$E83,"")</f>
        <v/>
      </c>
      <c r="AS83" t="str" cm="1">
        <f t="array" ref="AS83">IFERROR(_xlfn.XLOOKUP(Tool_clean!$G83&amp;$E$2,'Waste management'!$A:$A&amp;'Waste management'!$B:$B,'Waste management'!D:D)*$E83,"")</f>
        <v/>
      </c>
      <c r="AT83" t="str" cm="1">
        <f t="array" ref="AT83">IFERROR(_xlfn.XLOOKUP(Tool_clean!$G83&amp;$E$2,'Waste management'!$A:$A&amp;'Waste management'!$B:$B,'Waste management'!E:E)*$E83,"")</f>
        <v/>
      </c>
      <c r="AU83" t="str" cm="1">
        <f t="array" ref="AU83">IFERROR(_xlfn.XLOOKUP(Tool_clean!$G83&amp;$E$2,'Waste management'!$A:$A&amp;'Waste management'!$B:$B,'Waste management'!F:F)*$E83,"")</f>
        <v/>
      </c>
      <c r="AV83" t="str" cm="1">
        <f t="array" ref="AV83">IFERROR(_xlfn.XLOOKUP(Tool_clean!$G83&amp;$E$2,'Waste management'!$A:$A&amp;'Waste management'!$B:$B,'Waste management'!G:G)*$E83,"")</f>
        <v/>
      </c>
      <c r="AW83" t="str" cm="1">
        <f t="array" ref="AW83">IFERROR(_xlfn.XLOOKUP(Tool_clean!$G83&amp;$E$2,'Waste management'!$A:$A&amp;'Waste management'!$B:$B,'Waste management'!H:H)*$E83,"")</f>
        <v/>
      </c>
      <c r="AX83" t="str" cm="1">
        <f t="array" ref="AX83">IFERROR(_xlfn.XLOOKUP(Tool_clean!$G83&amp;$E$2,'Waste management'!$A:$A&amp;'Waste management'!$B:$B,'Waste management'!I:I)*$E83,"")</f>
        <v/>
      </c>
      <c r="AY83" t="str" cm="1">
        <f t="array" ref="AY83">IFERROR(_xlfn.XLOOKUP(Tool_clean!$G83&amp;$E$2,'Waste management'!$A:$A&amp;'Waste management'!$B:$B,'Waste management'!J:J)*$E83,"")</f>
        <v/>
      </c>
      <c r="AZ83" t="str" cm="1">
        <f t="array" ref="AZ83">IFERROR(_xlfn.XLOOKUP(Tool_clean!$G83&amp;$E$2,'Waste management'!$A:$A&amp;'Waste management'!$B:$B,'Waste management'!K:K)*$E83,"")</f>
        <v/>
      </c>
      <c r="BA83" t="str" cm="1">
        <f t="array" ref="BA83">IFERROR(_xlfn.XLOOKUP(Tool_clean!$G83&amp;$E$2,'Waste management'!$A:$A&amp;'Waste management'!$B:$B,'Waste management'!L:L)*$E83,"")</f>
        <v/>
      </c>
      <c r="BB83" t="str" cm="1">
        <f t="array" ref="BB83">IFERROR(_xlfn.XLOOKUP(Tool_clean!$G83&amp;$E$2,'Waste management'!$A:$A&amp;'Waste management'!$B:$B,'Waste management'!M:M)*$E83,"")</f>
        <v/>
      </c>
      <c r="BC83" t="str" cm="1">
        <f t="array" ref="BC83">IFERROR(_xlfn.XLOOKUP(Tool_clean!$G83&amp;$E$2,'Waste management'!$A:$A&amp;'Waste management'!$B:$B,'Waste management'!N:N)*$E83,"")</f>
        <v/>
      </c>
      <c r="BD83" t="str" cm="1">
        <f t="array" ref="BD83">IFERROR(_xlfn.XLOOKUP(Tool_clean!$G83&amp;$E$2,'Waste management'!$A:$A&amp;'Waste management'!$B:$B,'Waste management'!O:O)*$E83,"")</f>
        <v/>
      </c>
      <c r="BE83" t="str" cm="1">
        <f t="array" ref="BE83">IFERROR(_xlfn.XLOOKUP(Tool_clean!$G83&amp;$E$2,'Waste management'!$A:$A&amp;'Waste management'!$B:$B,'Waste management'!P:P)*$E83,"")</f>
        <v/>
      </c>
      <c r="BF83" t="str" cm="1">
        <f t="array" ref="BF83">IFERROR(_xlfn.XLOOKUP(Tool_clean!$G83&amp;$E$2,'Waste management'!$A:$A&amp;'Waste management'!$B:$B,'Waste management'!Q:Q)*$E83,"")</f>
        <v/>
      </c>
      <c r="BG83" t="str" cm="1">
        <f t="array" ref="BG83">IFERROR(_xlfn.XLOOKUP(Tool_clean!$G83&amp;$E$2,'Waste management'!$A:$A&amp;'Waste management'!$B:$B,'Waste management'!R:R)*$E83,"")</f>
        <v/>
      </c>
      <c r="BH83" t="str">
        <f>IFERROR((L83+AR83+AB83)*_xlfn.XLOOKUP(Tool_clean!BH$4,Monetization_Factors!$A:$A,Monetization_Factors!$D:$D),"")</f>
        <v/>
      </c>
      <c r="BI83" t="str">
        <f>IFERROR((M83+AS83+AC83)*_xlfn.XLOOKUP(Tool_clean!BI$4,Monetization_Factors!$A:$A,Monetization_Factors!$D:$D),"")</f>
        <v/>
      </c>
      <c r="BJ83" t="str">
        <f>IFERROR((N83+AT83+AD83)*_xlfn.XLOOKUP(Tool_clean!BJ$4,Monetization_Factors!$A:$A,Monetization_Factors!$D:$D),"")</f>
        <v/>
      </c>
      <c r="BK83" t="str">
        <f>IFERROR((O83+AU83+AE83)*_xlfn.XLOOKUP(Tool_clean!BK$4,Monetization_Factors!$A:$A,Monetization_Factors!$D:$D),"")</f>
        <v/>
      </c>
      <c r="BL83" t="str">
        <f>IFERROR((P83+AV83+AF83)*_xlfn.XLOOKUP(Tool_clean!BL$4,Monetization_Factors!$A:$A,Monetization_Factors!$D:$D),"")</f>
        <v/>
      </c>
      <c r="BM83" t="str">
        <f>IFERROR((Q83+AW83+AG83)*_xlfn.XLOOKUP(Tool_clean!BM$4,Monetization_Factors!$A:$A,Monetization_Factors!$D:$D),"")</f>
        <v/>
      </c>
      <c r="BN83" t="str">
        <f>IFERROR((R83+AX83+AH83)*_xlfn.XLOOKUP(Tool_clean!BN$4,Monetization_Factors!$A:$A,Monetization_Factors!$D:$D),"")</f>
        <v/>
      </c>
      <c r="BO83" t="str">
        <f>IFERROR((S83+AY83+AI83)*_xlfn.XLOOKUP(Tool_clean!BO$4,Monetization_Factors!$A:$A,Monetization_Factors!$D:$D),"")</f>
        <v/>
      </c>
      <c r="BP83" t="str">
        <f>IFERROR((T83+AZ83+AJ83)*_xlfn.XLOOKUP(Tool_clean!BP$4,Monetization_Factors!$A:$A,Monetization_Factors!$D:$D),"")</f>
        <v/>
      </c>
      <c r="BQ83" t="str">
        <f>IFERROR((U83+BA83+AK83)*_xlfn.XLOOKUP(Tool_clean!BQ$4,Monetization_Factors!$A:$A,Monetization_Factors!$D:$D),"")</f>
        <v/>
      </c>
      <c r="BR83" t="str">
        <f>IFERROR((V83+BB83+AL83)*_xlfn.XLOOKUP(Tool_clean!BR$4,Monetization_Factors!$A:$A,Monetization_Factors!$D:$D),"")</f>
        <v/>
      </c>
      <c r="BS83" t="str">
        <f>IFERROR((W83+BC83+AM83)*_xlfn.XLOOKUP(Tool_clean!BS$4,Monetization_Factors!$A:$A,Monetization_Factors!$D:$D),"")</f>
        <v/>
      </c>
      <c r="BT83" t="str">
        <f>IFERROR((X83+BD83+AN83)*_xlfn.XLOOKUP(Tool_clean!BT$4,Monetization_Factors!$A:$A,Monetization_Factors!$D:$D),"")</f>
        <v/>
      </c>
      <c r="BU83" t="str">
        <f>IFERROR((Y83+BE83+AO83)*_xlfn.XLOOKUP(Tool_clean!BU$4,Monetization_Factors!$A:$A,Monetization_Factors!$D:$D),"")</f>
        <v/>
      </c>
      <c r="BV83" t="str">
        <f>IFERROR((Z83+BF83+AP83)*_xlfn.XLOOKUP(Tool_clean!BV$4,Monetization_Factors!$A:$A,Monetization_Factors!$D:$D),"")</f>
        <v/>
      </c>
      <c r="BW83" t="str">
        <f>IFERROR((AA83+BG83+AQ83)*_xlfn.XLOOKUP(Tool_clean!BW$4,Monetization_Factors!$A:$A,Monetization_Factors!$D:$D),"")</f>
        <v/>
      </c>
      <c r="BX83" s="38" t="str" cm="1">
        <f t="array" ref="BX83">IFERROR(_xlfn.IFS(I83&gt;0,I83*E83,I83="",J83*E83),"")</f>
        <v/>
      </c>
      <c r="BY83" s="38">
        <f t="shared" si="101"/>
        <v>0</v>
      </c>
      <c r="BZ83" s="38" t="str">
        <f t="shared" si="102"/>
        <v/>
      </c>
      <c r="CA83" s="38" t="str">
        <f t="shared" si="103"/>
        <v/>
      </c>
      <c r="CB83" t="str">
        <f t="shared" si="98"/>
        <v/>
      </c>
      <c r="CC83" t="str">
        <f t="shared" ref="CC83:CC102" si="104">IFERROR((M83+AC83+AS83),"")</f>
        <v/>
      </c>
      <c r="CD83" t="str">
        <f t="shared" ref="CD83:CD102" si="105">IFERROR((N83+AD83+AT83),"")</f>
        <v/>
      </c>
      <c r="CE83" t="str">
        <f t="shared" ref="CE83:CE102" si="106">IFERROR((O83+AE83+AU83),"")</f>
        <v/>
      </c>
      <c r="CF83" t="str">
        <f t="shared" ref="CF83:CF102" si="107">IFERROR((P83+AF83+AV83),"")</f>
        <v/>
      </c>
      <c r="CG83" t="str">
        <f t="shared" ref="CG83:CG102" si="108">IFERROR((Q83+AG83+AW83),"")</f>
        <v/>
      </c>
      <c r="CH83" t="str">
        <f t="shared" ref="CH83:CH102" si="109">IFERROR((R83+AH83+AX83),"")</f>
        <v/>
      </c>
      <c r="CI83" t="str">
        <f t="shared" ref="CI83:CI102" si="110">IFERROR((S83+AI83+AY83),"")</f>
        <v/>
      </c>
      <c r="CJ83" t="str">
        <f t="shared" ref="CJ83:CJ102" si="111">IFERROR((T83+AJ83+AZ83),"")</f>
        <v/>
      </c>
      <c r="CK83" t="str">
        <f t="shared" ref="CK83:CK102" si="112">IFERROR((U83+AK83+BA83),"")</f>
        <v/>
      </c>
      <c r="CL83" t="str">
        <f t="shared" ref="CL83:CL102" si="113">IFERROR((V83+AL83+BB83),"")</f>
        <v/>
      </c>
      <c r="CM83" t="str">
        <f t="shared" ref="CM83:CM102" si="114">IFERROR((W83+AM83+BC83),"")</f>
        <v/>
      </c>
      <c r="CN83" t="str">
        <f t="shared" ref="CN83:CN102" si="115">IFERROR((X83+AN83+BD83),"")</f>
        <v/>
      </c>
      <c r="CO83" t="str">
        <f t="shared" ref="CO83:CO102" si="116">IFERROR((Y83+AO83+BE83),"")</f>
        <v/>
      </c>
      <c r="CP83" t="str">
        <f t="shared" ref="CP83:CP102" si="117">IFERROR((Z83+AP83+BF83),"")</f>
        <v/>
      </c>
      <c r="CQ83" t="str">
        <f t="shared" si="82"/>
        <v/>
      </c>
      <c r="CR83" t="str">
        <f t="shared" si="99"/>
        <v/>
      </c>
      <c r="CS83" t="str">
        <f t="shared" ref="CS83:CS102" si="118">IFERROR((M83+AC83+AS83)/$F$2,"")</f>
        <v/>
      </c>
      <c r="CT83" t="str">
        <f t="shared" ref="CT83:CT102" si="119">IFERROR((N83+AD83+AT83)/$F$2,"")</f>
        <v/>
      </c>
      <c r="CU83" t="str">
        <f t="shared" ref="CU83:CU102" si="120">IFERROR((O83+AE83+AU83)/$F$2,"")</f>
        <v/>
      </c>
      <c r="CV83" t="str">
        <f t="shared" ref="CV83:CV102" si="121">IFERROR((P83+AF83+AV83)/$F$2,"")</f>
        <v/>
      </c>
      <c r="CW83" t="str">
        <f t="shared" ref="CW83:CW102" si="122">IFERROR((Q83+AG83+AW83)/$F$2,"")</f>
        <v/>
      </c>
      <c r="CX83" t="str">
        <f t="shared" ref="CX83:CX102" si="123">IFERROR((R83+AH83+AX83)/$F$2,"")</f>
        <v/>
      </c>
      <c r="CY83" t="str">
        <f t="shared" ref="CY83:CY102" si="124">IFERROR((S83+AI83+AY83)/$F$2,"")</f>
        <v/>
      </c>
      <c r="CZ83" t="str">
        <f t="shared" ref="CZ83:CZ102" si="125">IFERROR((T83+AJ83+AZ83)/$F$2,"")</f>
        <v/>
      </c>
      <c r="DA83" t="str">
        <f t="shared" ref="DA83:DA102" si="126">IFERROR((U83+AK83+BA83)/$F$2,"")</f>
        <v/>
      </c>
      <c r="DB83" t="str">
        <f t="shared" ref="DB83:DB102" si="127">IFERROR((V83+AL83+BB83)/$F$2,"")</f>
        <v/>
      </c>
      <c r="DC83" t="str">
        <f t="shared" ref="DC83:DC102" si="128">IFERROR((W83+AM83+BC83)/$F$2,"")</f>
        <v/>
      </c>
      <c r="DD83" t="str">
        <f t="shared" ref="DD83:DD102" si="129">IFERROR((X83+AN83+BD83)/$F$2,"")</f>
        <v/>
      </c>
      <c r="DE83" t="str">
        <f t="shared" ref="DE83:DE102" si="130">IFERROR((Y83+AO83+BE83)/$F$2,"")</f>
        <v/>
      </c>
      <c r="DF83" t="str">
        <f t="shared" ref="DF83:DF102" si="131">IFERROR((Z83+AP83+BF83)/$F$2,"")</f>
        <v/>
      </c>
      <c r="DG83" t="str">
        <f t="shared" si="97"/>
        <v/>
      </c>
      <c r="DH83" s="5" t="str">
        <f>IFERROR((CR83*$B$2*(1-$H83)*('CAR.CAP_per person'!B$2))/(_xlfn.XLOOKUP($E$2,EU_countries_GDP!$A$2:$A$29,EU_countries_GDP!$E$2:$E$29)),"")</f>
        <v/>
      </c>
      <c r="DI83" s="5" t="str">
        <f>IFERROR((CS83*$B$2*(1-$H83)*('CAR.CAP_per person'!C$2))/(_xlfn.XLOOKUP($E$2,EU_countries_GDP!$A$2:$A$29,EU_countries_GDP!$E$2:$E$29)),"")</f>
        <v/>
      </c>
      <c r="DJ83" s="5" t="str">
        <f>IFERROR((CT83*$B$2*(1-$H83)*('CAR.CAP_per person'!D$2))/(_xlfn.XLOOKUP($E$2,EU_countries_GDP!$A$2:$A$29,EU_countries_GDP!$E$2:$E$29)),"")</f>
        <v/>
      </c>
      <c r="DK83" s="5" t="str">
        <f>IFERROR((CU83*$B$2*(1-$H83)*('CAR.CAP_per person'!E$2))/(_xlfn.XLOOKUP($E$2,EU_countries_GDP!$A$2:$A$29,EU_countries_GDP!$E$2:$E$29)),"")</f>
        <v/>
      </c>
      <c r="DL83" s="5" t="str">
        <f>IFERROR((CV83*$B$2*(1-$H83)*('CAR.CAP_per person'!F$2))/(_xlfn.XLOOKUP($E$2,EU_countries_GDP!$A$2:$A$29,EU_countries_GDP!$E$2:$E$29)),"")</f>
        <v/>
      </c>
      <c r="DM83" s="5" t="str">
        <f>IFERROR((CW83*$B$2*(1-$H83)*('CAR.CAP_per person'!G$2))/(_xlfn.XLOOKUP($E$2,EU_countries_GDP!$A$2:$A$29,EU_countries_GDP!$E$2:$E$29)),"")</f>
        <v/>
      </c>
      <c r="DN83" s="5" t="str">
        <f>IFERROR((CX83*$B$2*(1-$H83)*('CAR.CAP_per person'!H$2))/(_xlfn.XLOOKUP($E$2,EU_countries_GDP!$A$2:$A$29,EU_countries_GDP!$E$2:$E$29)),"")</f>
        <v/>
      </c>
      <c r="DO83" s="5" t="str">
        <f>IFERROR((CY83*$B$2*(1-$H83)*('CAR.CAP_per person'!I$2))/(_xlfn.XLOOKUP($E$2,EU_countries_GDP!$A$2:$A$29,EU_countries_GDP!$E$2:$E$29)),"")</f>
        <v/>
      </c>
      <c r="DP83" s="5" t="str">
        <f>IFERROR((CZ83*$B$2*(1-$H83)*('CAR.CAP_per person'!J$2))/(_xlfn.XLOOKUP($E$2,EU_countries_GDP!$A$2:$A$29,EU_countries_GDP!$E$2:$E$29)),"")</f>
        <v/>
      </c>
      <c r="DQ83" s="5" t="str">
        <f>IFERROR((DA83*$B$2*(1-$H83)*('CAR.CAP_per person'!K$2))/(_xlfn.XLOOKUP($E$2,EU_countries_GDP!$A$2:$A$29,EU_countries_GDP!$E$2:$E$29)),"")</f>
        <v/>
      </c>
      <c r="DR83" s="5" t="str">
        <f>IFERROR((DB83*$B$2*(1-$H83)*('CAR.CAP_per person'!L$2))/(_xlfn.XLOOKUP($E$2,EU_countries_GDP!$A$2:$A$29,EU_countries_GDP!$E$2:$E$29)),"")</f>
        <v/>
      </c>
      <c r="DS83" s="5" t="str">
        <f>IFERROR((DC83*$B$2*(1-$H83)*('CAR.CAP_per person'!M$2))/(_xlfn.XLOOKUP($E$2,EU_countries_GDP!$A$2:$A$29,EU_countries_GDP!$E$2:$E$29)),"")</f>
        <v/>
      </c>
      <c r="DT83" s="5" t="str">
        <f>IFERROR((DD83*$B$2*(1-$H83)*('CAR.CAP_per person'!N$2))/(_xlfn.XLOOKUP($E$2,EU_countries_GDP!$A$2:$A$29,EU_countries_GDP!$E$2:$E$29)),"")</f>
        <v/>
      </c>
      <c r="DU83" s="5" t="str">
        <f>IFERROR((DE83*$B$2*(1-$H83)*('CAR.CAP_per person'!O$2))/(_xlfn.XLOOKUP($E$2,EU_countries_GDP!$A$2:$A$29,EU_countries_GDP!$E$2:$E$29)),"")</f>
        <v/>
      </c>
      <c r="DV83" s="5" t="str">
        <f>IFERROR((DF83*$B$2*(1-$H83)*('CAR.CAP_per person'!P$2))/(_xlfn.XLOOKUP($E$2,EU_countries_GDP!$A$2:$A$29,EU_countries_GDP!$E$2:$E$29)),"")</f>
        <v/>
      </c>
      <c r="DW83" s="5" t="str">
        <f>IFERROR((DG83*$B$2*(1-$H83)*('CAR.CAP_per person'!Q$2))/(_xlfn.XLOOKUP($E$2,EU_countries_GDP!$A$2:$A$29,EU_countries_GDP!$E$2:$E$29)),"")</f>
        <v/>
      </c>
    </row>
    <row r="84" spans="2:127">
      <c r="B84" t="str">
        <f>_xlfn.XLOOKUP(D84,Table5[Ingredient],Table5[Category],"",FALSE)</f>
        <v/>
      </c>
      <c r="C84" s="33"/>
      <c r="D84" s="33"/>
      <c r="E84" s="33"/>
      <c r="F84" s="33"/>
      <c r="G84" s="33"/>
      <c r="H84" s="33"/>
      <c r="I84" s="33"/>
      <c r="J84" s="37" t="str">
        <f>IFERROR(INDEX('AveragePrices&amp;Codes'!G:AG, MATCH($D84, 'AveragePrices&amp;Codes'!$A:$A, 0), MATCH(Tool_clean!$E$2, 'AveragePrices&amp;Codes'!$G$1:$AG$1, 0)),"")</f>
        <v/>
      </c>
      <c r="K84" s="37" t="str">
        <f t="shared" si="100"/>
        <v/>
      </c>
      <c r="L84">
        <f>IFERROR(IF($F84="Raw",_xlfn.XLOOKUP(_xlfn.XLOOKUP(Tool_clean!$D84,'AveragePrices&amp;Codes'!$A:$A,'AveragePrices&amp;Codes'!$B:$B),AGRIBALYSE_Raw!$B:$B,AGRIBALYSE_Raw!O:O)*$E84,_xlfn.XLOOKUP(_xlfn.XLOOKUP(Tool_clean!$D84,'AveragePrices&amp;Codes'!$A:$A,'AveragePrices&amp;Codes'!$B:$B),AGRIBALYSE_Cooked!$C:$C,AGRIBALYSE_Cooked!P:P)*$E84),"")</f>
        <v>0</v>
      </c>
      <c r="M84">
        <f>IFERROR(IF($F84="Raw",_xlfn.XLOOKUP(_xlfn.XLOOKUP(Tool_clean!$D84,'AveragePrices&amp;Codes'!$A:$A,'AveragePrices&amp;Codes'!$B:$B),AGRIBALYSE_Raw!$B:$B,AGRIBALYSE_Raw!P:P)*$E84,_xlfn.XLOOKUP(_xlfn.XLOOKUP(Tool_clean!$D84,'AveragePrices&amp;Codes'!$A:$A,'AveragePrices&amp;Codes'!$B:$B),AGRIBALYSE_Cooked!$C:$C,AGRIBALYSE_Cooked!Q:Q)*$E84),"")</f>
        <v>0</v>
      </c>
      <c r="N84">
        <f>IFERROR(IF($F84="Raw",_xlfn.XLOOKUP(_xlfn.XLOOKUP(Tool_clean!$D84,'AveragePrices&amp;Codes'!$A:$A,'AveragePrices&amp;Codes'!$B:$B),AGRIBALYSE_Raw!$B:$B,AGRIBALYSE_Raw!Q:Q)*$E84,_xlfn.XLOOKUP(_xlfn.XLOOKUP(Tool_clean!$D84,'AveragePrices&amp;Codes'!$A:$A,'AveragePrices&amp;Codes'!$B:$B),AGRIBALYSE_Cooked!$C:$C,AGRIBALYSE_Cooked!R:R)*$E84),"")</f>
        <v>0</v>
      </c>
      <c r="O84">
        <f>IFERROR(IF($F84="Raw",_xlfn.XLOOKUP(_xlfn.XLOOKUP(Tool_clean!$D84,'AveragePrices&amp;Codes'!$A:$A,'AveragePrices&amp;Codes'!$B:$B),AGRIBALYSE_Raw!$B:$B,AGRIBALYSE_Raw!R:R)*$E84,_xlfn.XLOOKUP(_xlfn.XLOOKUP(Tool_clean!$D84,'AveragePrices&amp;Codes'!$A:$A,'AveragePrices&amp;Codes'!$B:$B),AGRIBALYSE_Cooked!$C:$C,AGRIBALYSE_Cooked!S:S)*$E84),"")</f>
        <v>0</v>
      </c>
      <c r="P84">
        <f>IFERROR(IF($F84="Raw",_xlfn.XLOOKUP(_xlfn.XLOOKUP(Tool_clean!$D84,'AveragePrices&amp;Codes'!$A:$A,'AveragePrices&amp;Codes'!$B:$B),AGRIBALYSE_Raw!$B:$B,AGRIBALYSE_Raw!S:S)*$E84,_xlfn.XLOOKUP(_xlfn.XLOOKUP(Tool_clean!$D84,'AveragePrices&amp;Codes'!$A:$A,'AveragePrices&amp;Codes'!$B:$B),AGRIBALYSE_Cooked!$C:$C,AGRIBALYSE_Cooked!T:T)*$E84),"")</f>
        <v>0</v>
      </c>
      <c r="Q84">
        <f>IFERROR(IF($F84="Raw",_xlfn.XLOOKUP(_xlfn.XLOOKUP(Tool_clean!$D84,'AveragePrices&amp;Codes'!$A:$A,'AveragePrices&amp;Codes'!$B:$B),AGRIBALYSE_Raw!$B:$B,AGRIBALYSE_Raw!T:T)*$E84,_xlfn.XLOOKUP(_xlfn.XLOOKUP(Tool_clean!$D84,'AveragePrices&amp;Codes'!$A:$A,'AveragePrices&amp;Codes'!$B:$B),AGRIBALYSE_Cooked!$C:$C,AGRIBALYSE_Cooked!U:U)*$E84),"")</f>
        <v>0</v>
      </c>
      <c r="R84">
        <f>IFERROR(IF($F84="Raw",_xlfn.XLOOKUP(_xlfn.XLOOKUP(Tool_clean!$D84,'AveragePrices&amp;Codes'!$A:$A,'AveragePrices&amp;Codes'!$B:$B),AGRIBALYSE_Raw!$B:$B,AGRIBALYSE_Raw!U:U)*$E84,_xlfn.XLOOKUP(_xlfn.XLOOKUP(Tool_clean!$D84,'AveragePrices&amp;Codes'!$A:$A,'AveragePrices&amp;Codes'!$B:$B),AGRIBALYSE_Cooked!$C:$C,AGRIBALYSE_Cooked!V:V)*$E84),"")</f>
        <v>0</v>
      </c>
      <c r="S84">
        <f>IFERROR(IF($F84="Raw",_xlfn.XLOOKUP(_xlfn.XLOOKUP(Tool_clean!$D84,'AveragePrices&amp;Codes'!$A:$A,'AveragePrices&amp;Codes'!$B:$B),AGRIBALYSE_Raw!$B:$B,AGRIBALYSE_Raw!V:V)*$E84,_xlfn.XLOOKUP(_xlfn.XLOOKUP(Tool_clean!$D84,'AveragePrices&amp;Codes'!$A:$A,'AveragePrices&amp;Codes'!$B:$B),AGRIBALYSE_Cooked!$C:$C,AGRIBALYSE_Cooked!W:W)*$E84),"")</f>
        <v>0</v>
      </c>
      <c r="T84">
        <f>IFERROR(IF($F84="Raw",_xlfn.XLOOKUP(_xlfn.XLOOKUP(Tool_clean!$D84,'AveragePrices&amp;Codes'!$A:$A,'AveragePrices&amp;Codes'!$B:$B),AGRIBALYSE_Raw!$B:$B,AGRIBALYSE_Raw!W:W)*$E84,_xlfn.XLOOKUP(_xlfn.XLOOKUP(Tool_clean!$D84,'AveragePrices&amp;Codes'!$A:$A,'AveragePrices&amp;Codes'!$B:$B),AGRIBALYSE_Cooked!$C:$C,AGRIBALYSE_Cooked!X:X)*$E84),"")</f>
        <v>0</v>
      </c>
      <c r="U84">
        <f>IFERROR(IF($F84="Raw",_xlfn.XLOOKUP(_xlfn.XLOOKUP(Tool_clean!$D84,'AveragePrices&amp;Codes'!$A:$A,'AveragePrices&amp;Codes'!$B:$B),AGRIBALYSE_Raw!$B:$B,AGRIBALYSE_Raw!X:X)*$E84,_xlfn.XLOOKUP(_xlfn.XLOOKUP(Tool_clean!$D84,'AveragePrices&amp;Codes'!$A:$A,'AveragePrices&amp;Codes'!$B:$B),AGRIBALYSE_Cooked!$C:$C,AGRIBALYSE_Cooked!Y:Y)*$E84),"")</f>
        <v>0</v>
      </c>
      <c r="V84">
        <f>IFERROR(IF($F84="Raw",_xlfn.XLOOKUP(_xlfn.XLOOKUP(Tool_clean!$D84,'AveragePrices&amp;Codes'!$A:$A,'AveragePrices&amp;Codes'!$B:$B),AGRIBALYSE_Raw!$B:$B,AGRIBALYSE_Raw!Y:Y)*$E84,_xlfn.XLOOKUP(_xlfn.XLOOKUP(Tool_clean!$D84,'AveragePrices&amp;Codes'!$A:$A,'AveragePrices&amp;Codes'!$B:$B),AGRIBALYSE_Cooked!$C:$C,AGRIBALYSE_Cooked!Z:Z)*$E84),"")</f>
        <v>0</v>
      </c>
      <c r="W84">
        <f>IFERROR(IF($F84="Raw",_xlfn.XLOOKUP(_xlfn.XLOOKUP(Tool_clean!$D84,'AveragePrices&amp;Codes'!$A:$A,'AveragePrices&amp;Codes'!$B:$B),AGRIBALYSE_Raw!$B:$B,AGRIBALYSE_Raw!Z:Z)*$E84,_xlfn.XLOOKUP(_xlfn.XLOOKUP(Tool_clean!$D84,'AveragePrices&amp;Codes'!$A:$A,'AveragePrices&amp;Codes'!$B:$B),AGRIBALYSE_Cooked!$C:$C,AGRIBALYSE_Cooked!AA:AA)*$E84),"")</f>
        <v>0</v>
      </c>
      <c r="X84">
        <f>IFERROR(IF($F84="Raw",_xlfn.XLOOKUP(_xlfn.XLOOKUP(Tool_clean!$D84,'AveragePrices&amp;Codes'!$A:$A,'AveragePrices&amp;Codes'!$B:$B),AGRIBALYSE_Raw!$B:$B,AGRIBALYSE_Raw!AA:AA)*$E84,_xlfn.XLOOKUP(_xlfn.XLOOKUP(Tool_clean!$D84,'AveragePrices&amp;Codes'!$A:$A,'AveragePrices&amp;Codes'!$B:$B),AGRIBALYSE_Cooked!$C:$C,AGRIBALYSE_Cooked!AB:AB)*$E84),"")</f>
        <v>0</v>
      </c>
      <c r="Y84">
        <f>IFERROR(IF($F84="Raw",_xlfn.XLOOKUP(_xlfn.XLOOKUP(Tool_clean!$D84,'AveragePrices&amp;Codes'!$A:$A,'AveragePrices&amp;Codes'!$B:$B),AGRIBALYSE_Raw!$B:$B,AGRIBALYSE_Raw!AB:AB)*$E84,_xlfn.XLOOKUP(_xlfn.XLOOKUP(Tool_clean!$D84,'AveragePrices&amp;Codes'!$A:$A,'AveragePrices&amp;Codes'!$B:$B),AGRIBALYSE_Cooked!$C:$C,AGRIBALYSE_Cooked!AC:AC)*$E84),"")</f>
        <v>0</v>
      </c>
      <c r="Z84">
        <f>IFERROR(IF($F84="Raw",_xlfn.XLOOKUP(_xlfn.XLOOKUP(Tool_clean!$D84,'AveragePrices&amp;Codes'!$A:$A,'AveragePrices&amp;Codes'!$B:$B),AGRIBALYSE_Raw!$B:$B,AGRIBALYSE_Raw!AC:AC)*$E84,_xlfn.XLOOKUP(_xlfn.XLOOKUP(Tool_clean!$D84,'AveragePrices&amp;Codes'!$A:$A,'AveragePrices&amp;Codes'!$B:$B),AGRIBALYSE_Cooked!$C:$C,AGRIBALYSE_Cooked!AD:AD)*$E84),"")</f>
        <v>0</v>
      </c>
      <c r="AA84">
        <f>IFERROR(IF($F84="Raw",_xlfn.XLOOKUP(_xlfn.XLOOKUP(Tool_clean!$D84,'AveragePrices&amp;Codes'!$A:$A,'AveragePrices&amp;Codes'!$B:$B),AGRIBALYSE_Raw!$B:$B,AGRIBALYSE_Raw!AD:AD)*$E84,_xlfn.XLOOKUP(_xlfn.XLOOKUP(Tool_clean!$D84,'AveragePrices&amp;Codes'!$A:$A,'AveragePrices&amp;Codes'!$B:$B),AGRIBALYSE_Cooked!$C:$C,AGRIBALYSE_Cooked!AE:AE)*$E84),"")</f>
        <v>0</v>
      </c>
      <c r="AB84" t="str" cm="1">
        <f t="array" ref="AB84">IFERROR(_xlfn.XLOOKUP(Tool_clean!$F84&amp;$E$2,'Cooking methods'!$A:$A&amp;'Cooking methods'!$B:$B,'Cooking methods'!C:C)*$E84,"")</f>
        <v/>
      </c>
      <c r="AC84" t="str" cm="1">
        <f t="array" ref="AC84">IFERROR(_xlfn.XLOOKUP(Tool_clean!$F84&amp;$E$2,'Cooking methods'!$A:$A&amp;'Cooking methods'!$B:$B,'Cooking methods'!D:D)*$E84,"")</f>
        <v/>
      </c>
      <c r="AD84" t="str" cm="1">
        <f t="array" ref="AD84">IFERROR(_xlfn.XLOOKUP(Tool_clean!$F84&amp;$E$2,'Cooking methods'!$A:$A&amp;'Cooking methods'!$B:$B,'Cooking methods'!E:E)*$E84,"")</f>
        <v/>
      </c>
      <c r="AE84" t="str" cm="1">
        <f t="array" ref="AE84">IFERROR(_xlfn.XLOOKUP(Tool_clean!$F84&amp;$E$2,'Cooking methods'!$A:$A&amp;'Cooking methods'!$B:$B,'Cooking methods'!F:F)*$E84,"")</f>
        <v/>
      </c>
      <c r="AF84" t="str" cm="1">
        <f t="array" ref="AF84">IFERROR(_xlfn.XLOOKUP(Tool_clean!$F84&amp;$E$2,'Cooking methods'!$A:$A&amp;'Cooking methods'!$B:$B,'Cooking methods'!G:G)*$E84,"")</f>
        <v/>
      </c>
      <c r="AG84" t="str" cm="1">
        <f t="array" ref="AG84">IFERROR(_xlfn.XLOOKUP(Tool_clean!$F84&amp;$E$2,'Cooking methods'!$A:$A&amp;'Cooking methods'!$B:$B,'Cooking methods'!H:H)*$E84,"")</f>
        <v/>
      </c>
      <c r="AH84" t="str" cm="1">
        <f t="array" ref="AH84">IFERROR(_xlfn.XLOOKUP(Tool_clean!$F84&amp;$E$2,'Cooking methods'!$A:$A&amp;'Cooking methods'!$B:$B,'Cooking methods'!I:I)*$E84,"")</f>
        <v/>
      </c>
      <c r="AI84" t="str" cm="1">
        <f t="array" ref="AI84">IFERROR(_xlfn.XLOOKUP(Tool_clean!$F84&amp;$E$2,'Cooking methods'!$A:$A&amp;'Cooking methods'!$B:$B,'Cooking methods'!J:J)*$E84,"")</f>
        <v/>
      </c>
      <c r="AJ84" t="str" cm="1">
        <f t="array" ref="AJ84">IFERROR(_xlfn.XLOOKUP(Tool_clean!$F84&amp;$E$2,'Cooking methods'!$A:$A&amp;'Cooking methods'!$B:$B,'Cooking methods'!K:K)*$E84,"")</f>
        <v/>
      </c>
      <c r="AK84" t="str" cm="1">
        <f t="array" ref="AK84">IFERROR(_xlfn.XLOOKUP(Tool_clean!$F84&amp;$E$2,'Cooking methods'!$A:$A&amp;'Cooking methods'!$B:$B,'Cooking methods'!L:L)*$E84,"")</f>
        <v/>
      </c>
      <c r="AL84" t="str" cm="1">
        <f t="array" ref="AL84">IFERROR(_xlfn.XLOOKUP(Tool_clean!$F84&amp;$E$2,'Cooking methods'!$A:$A&amp;'Cooking methods'!$B:$B,'Cooking methods'!M:M)*$E84,"")</f>
        <v/>
      </c>
      <c r="AM84" t="str" cm="1">
        <f t="array" ref="AM84">IFERROR(_xlfn.XLOOKUP(Tool_clean!$F84&amp;$E$2,'Cooking methods'!$A:$A&amp;'Cooking methods'!$B:$B,'Cooking methods'!N:N)*$E84,"")</f>
        <v/>
      </c>
      <c r="AN84" t="str" cm="1">
        <f t="array" ref="AN84">IFERROR(_xlfn.XLOOKUP(Tool_clean!$F84&amp;$E$2,'Cooking methods'!$A:$A&amp;'Cooking methods'!$B:$B,'Cooking methods'!O:O)*$E84,"")</f>
        <v/>
      </c>
      <c r="AO84" t="str" cm="1">
        <f t="array" ref="AO84">IFERROR(_xlfn.XLOOKUP(Tool_clean!$F84&amp;$E$2,'Cooking methods'!$A:$A&amp;'Cooking methods'!$B:$B,'Cooking methods'!P:P)*$E84,"")</f>
        <v/>
      </c>
      <c r="AP84" t="str" cm="1">
        <f t="array" ref="AP84">IFERROR(_xlfn.XLOOKUP(Tool_clean!$F84&amp;$E$2,'Cooking methods'!$A:$A&amp;'Cooking methods'!$B:$B,'Cooking methods'!Q:Q)*$E84,"")</f>
        <v/>
      </c>
      <c r="AQ84" t="str" cm="1">
        <f t="array" ref="AQ84">IFERROR(_xlfn.XLOOKUP(Tool_clean!$F84&amp;$E$2,'Cooking methods'!$A:$A&amp;'Cooking methods'!$B:$B,'Cooking methods'!R:R)*$E84,"")</f>
        <v/>
      </c>
      <c r="AR84" t="str" cm="1">
        <f t="array" ref="AR84">IFERROR(_xlfn.XLOOKUP(Tool_clean!$G84&amp;$E$2,'Waste management'!$A:$A&amp;'Waste management'!$B:$B,'Waste management'!C:C)*$E84,"")</f>
        <v/>
      </c>
      <c r="AS84" t="str" cm="1">
        <f t="array" ref="AS84">IFERROR(_xlfn.XLOOKUP(Tool_clean!$G84&amp;$E$2,'Waste management'!$A:$A&amp;'Waste management'!$B:$B,'Waste management'!D:D)*$E84,"")</f>
        <v/>
      </c>
      <c r="AT84" t="str" cm="1">
        <f t="array" ref="AT84">IFERROR(_xlfn.XLOOKUP(Tool_clean!$G84&amp;$E$2,'Waste management'!$A:$A&amp;'Waste management'!$B:$B,'Waste management'!E:E)*$E84,"")</f>
        <v/>
      </c>
      <c r="AU84" t="str" cm="1">
        <f t="array" ref="AU84">IFERROR(_xlfn.XLOOKUP(Tool_clean!$G84&amp;$E$2,'Waste management'!$A:$A&amp;'Waste management'!$B:$B,'Waste management'!F:F)*$E84,"")</f>
        <v/>
      </c>
      <c r="AV84" t="str" cm="1">
        <f t="array" ref="AV84">IFERROR(_xlfn.XLOOKUP(Tool_clean!$G84&amp;$E$2,'Waste management'!$A:$A&amp;'Waste management'!$B:$B,'Waste management'!G:G)*$E84,"")</f>
        <v/>
      </c>
      <c r="AW84" t="str" cm="1">
        <f t="array" ref="AW84">IFERROR(_xlfn.XLOOKUP(Tool_clean!$G84&amp;$E$2,'Waste management'!$A:$A&amp;'Waste management'!$B:$B,'Waste management'!H:H)*$E84,"")</f>
        <v/>
      </c>
      <c r="AX84" t="str" cm="1">
        <f t="array" ref="AX84">IFERROR(_xlfn.XLOOKUP(Tool_clean!$G84&amp;$E$2,'Waste management'!$A:$A&amp;'Waste management'!$B:$B,'Waste management'!I:I)*$E84,"")</f>
        <v/>
      </c>
      <c r="AY84" t="str" cm="1">
        <f t="array" ref="AY84">IFERROR(_xlfn.XLOOKUP(Tool_clean!$G84&amp;$E$2,'Waste management'!$A:$A&amp;'Waste management'!$B:$B,'Waste management'!J:J)*$E84,"")</f>
        <v/>
      </c>
      <c r="AZ84" t="str" cm="1">
        <f t="array" ref="AZ84">IFERROR(_xlfn.XLOOKUP(Tool_clean!$G84&amp;$E$2,'Waste management'!$A:$A&amp;'Waste management'!$B:$B,'Waste management'!K:K)*$E84,"")</f>
        <v/>
      </c>
      <c r="BA84" t="str" cm="1">
        <f t="array" ref="BA84">IFERROR(_xlfn.XLOOKUP(Tool_clean!$G84&amp;$E$2,'Waste management'!$A:$A&amp;'Waste management'!$B:$B,'Waste management'!L:L)*$E84,"")</f>
        <v/>
      </c>
      <c r="BB84" t="str" cm="1">
        <f t="array" ref="BB84">IFERROR(_xlfn.XLOOKUP(Tool_clean!$G84&amp;$E$2,'Waste management'!$A:$A&amp;'Waste management'!$B:$B,'Waste management'!M:M)*$E84,"")</f>
        <v/>
      </c>
      <c r="BC84" t="str" cm="1">
        <f t="array" ref="BC84">IFERROR(_xlfn.XLOOKUP(Tool_clean!$G84&amp;$E$2,'Waste management'!$A:$A&amp;'Waste management'!$B:$B,'Waste management'!N:N)*$E84,"")</f>
        <v/>
      </c>
      <c r="BD84" t="str" cm="1">
        <f t="array" ref="BD84">IFERROR(_xlfn.XLOOKUP(Tool_clean!$G84&amp;$E$2,'Waste management'!$A:$A&amp;'Waste management'!$B:$B,'Waste management'!O:O)*$E84,"")</f>
        <v/>
      </c>
      <c r="BE84" t="str" cm="1">
        <f t="array" ref="BE84">IFERROR(_xlfn.XLOOKUP(Tool_clean!$G84&amp;$E$2,'Waste management'!$A:$A&amp;'Waste management'!$B:$B,'Waste management'!P:P)*$E84,"")</f>
        <v/>
      </c>
      <c r="BF84" t="str" cm="1">
        <f t="array" ref="BF84">IFERROR(_xlfn.XLOOKUP(Tool_clean!$G84&amp;$E$2,'Waste management'!$A:$A&amp;'Waste management'!$B:$B,'Waste management'!Q:Q)*$E84,"")</f>
        <v/>
      </c>
      <c r="BG84" t="str" cm="1">
        <f t="array" ref="BG84">IFERROR(_xlfn.XLOOKUP(Tool_clean!$G84&amp;$E$2,'Waste management'!$A:$A&amp;'Waste management'!$B:$B,'Waste management'!R:R)*$E84,"")</f>
        <v/>
      </c>
      <c r="BH84" t="str">
        <f>IFERROR((L84+AR84+AB84)*_xlfn.XLOOKUP(Tool_clean!BH$4,Monetization_Factors!$A:$A,Monetization_Factors!$D:$D),"")</f>
        <v/>
      </c>
      <c r="BI84" t="str">
        <f>IFERROR((M84+AS84+AC84)*_xlfn.XLOOKUP(Tool_clean!BI$4,Monetization_Factors!$A:$A,Monetization_Factors!$D:$D),"")</f>
        <v/>
      </c>
      <c r="BJ84" t="str">
        <f>IFERROR((N84+AT84+AD84)*_xlfn.XLOOKUP(Tool_clean!BJ$4,Monetization_Factors!$A:$A,Monetization_Factors!$D:$D),"")</f>
        <v/>
      </c>
      <c r="BK84" t="str">
        <f>IFERROR((O84+AU84+AE84)*_xlfn.XLOOKUP(Tool_clean!BK$4,Monetization_Factors!$A:$A,Monetization_Factors!$D:$D),"")</f>
        <v/>
      </c>
      <c r="BL84" t="str">
        <f>IFERROR((P84+AV84+AF84)*_xlfn.XLOOKUP(Tool_clean!BL$4,Monetization_Factors!$A:$A,Monetization_Factors!$D:$D),"")</f>
        <v/>
      </c>
      <c r="BM84" t="str">
        <f>IFERROR((Q84+AW84+AG84)*_xlfn.XLOOKUP(Tool_clean!BM$4,Monetization_Factors!$A:$A,Monetization_Factors!$D:$D),"")</f>
        <v/>
      </c>
      <c r="BN84" t="str">
        <f>IFERROR((R84+AX84+AH84)*_xlfn.XLOOKUP(Tool_clean!BN$4,Monetization_Factors!$A:$A,Monetization_Factors!$D:$D),"")</f>
        <v/>
      </c>
      <c r="BO84" t="str">
        <f>IFERROR((S84+AY84+AI84)*_xlfn.XLOOKUP(Tool_clean!BO$4,Monetization_Factors!$A:$A,Monetization_Factors!$D:$D),"")</f>
        <v/>
      </c>
      <c r="BP84" t="str">
        <f>IFERROR((T84+AZ84+AJ84)*_xlfn.XLOOKUP(Tool_clean!BP$4,Monetization_Factors!$A:$A,Monetization_Factors!$D:$D),"")</f>
        <v/>
      </c>
      <c r="BQ84" t="str">
        <f>IFERROR((U84+BA84+AK84)*_xlfn.XLOOKUP(Tool_clean!BQ$4,Monetization_Factors!$A:$A,Monetization_Factors!$D:$D),"")</f>
        <v/>
      </c>
      <c r="BR84" t="str">
        <f>IFERROR((V84+BB84+AL84)*_xlfn.XLOOKUP(Tool_clean!BR$4,Monetization_Factors!$A:$A,Monetization_Factors!$D:$D),"")</f>
        <v/>
      </c>
      <c r="BS84" t="str">
        <f>IFERROR((W84+BC84+AM84)*_xlfn.XLOOKUP(Tool_clean!BS$4,Monetization_Factors!$A:$A,Monetization_Factors!$D:$D),"")</f>
        <v/>
      </c>
      <c r="BT84" t="str">
        <f>IFERROR((X84+BD84+AN84)*_xlfn.XLOOKUP(Tool_clean!BT$4,Monetization_Factors!$A:$A,Monetization_Factors!$D:$D),"")</f>
        <v/>
      </c>
      <c r="BU84" t="str">
        <f>IFERROR((Y84+BE84+AO84)*_xlfn.XLOOKUP(Tool_clean!BU$4,Monetization_Factors!$A:$A,Monetization_Factors!$D:$D),"")</f>
        <v/>
      </c>
      <c r="BV84" t="str">
        <f>IFERROR((Z84+BF84+AP84)*_xlfn.XLOOKUP(Tool_clean!BV$4,Monetization_Factors!$A:$A,Monetization_Factors!$D:$D),"")</f>
        <v/>
      </c>
      <c r="BW84" t="str">
        <f>IFERROR((AA84+BG84+AQ84)*_xlfn.XLOOKUP(Tool_clean!BW$4,Monetization_Factors!$A:$A,Monetization_Factors!$D:$D),"")</f>
        <v/>
      </c>
      <c r="BX84" s="38" t="str" cm="1">
        <f t="array" ref="BX84">IFERROR(_xlfn.IFS(I84&gt;0,I84*E84,I84="",J84*E84),"")</f>
        <v/>
      </c>
      <c r="BY84" s="38">
        <f t="shared" si="101"/>
        <v>0</v>
      </c>
      <c r="BZ84" s="38" t="str">
        <f t="shared" si="102"/>
        <v/>
      </c>
      <c r="CA84" s="38" t="str">
        <f t="shared" si="103"/>
        <v/>
      </c>
      <c r="CB84" t="str">
        <f t="shared" si="98"/>
        <v/>
      </c>
      <c r="CC84" t="str">
        <f t="shared" si="104"/>
        <v/>
      </c>
      <c r="CD84" t="str">
        <f t="shared" si="105"/>
        <v/>
      </c>
      <c r="CE84" t="str">
        <f t="shared" si="106"/>
        <v/>
      </c>
      <c r="CF84" t="str">
        <f t="shared" si="107"/>
        <v/>
      </c>
      <c r="CG84" t="str">
        <f t="shared" si="108"/>
        <v/>
      </c>
      <c r="CH84" t="str">
        <f t="shared" si="109"/>
        <v/>
      </c>
      <c r="CI84" t="str">
        <f t="shared" si="110"/>
        <v/>
      </c>
      <c r="CJ84" t="str">
        <f t="shared" si="111"/>
        <v/>
      </c>
      <c r="CK84" t="str">
        <f t="shared" si="112"/>
        <v/>
      </c>
      <c r="CL84" t="str">
        <f t="shared" si="113"/>
        <v/>
      </c>
      <c r="CM84" t="str">
        <f t="shared" si="114"/>
        <v/>
      </c>
      <c r="CN84" t="str">
        <f t="shared" si="115"/>
        <v/>
      </c>
      <c r="CO84" t="str">
        <f t="shared" si="116"/>
        <v/>
      </c>
      <c r="CP84" t="str">
        <f t="shared" si="117"/>
        <v/>
      </c>
      <c r="CQ84" t="str">
        <f t="shared" si="82"/>
        <v/>
      </c>
      <c r="CR84" t="str">
        <f t="shared" si="99"/>
        <v/>
      </c>
      <c r="CS84" t="str">
        <f t="shared" si="118"/>
        <v/>
      </c>
      <c r="CT84" t="str">
        <f t="shared" si="119"/>
        <v/>
      </c>
      <c r="CU84" t="str">
        <f t="shared" si="120"/>
        <v/>
      </c>
      <c r="CV84" t="str">
        <f t="shared" si="121"/>
        <v/>
      </c>
      <c r="CW84" t="str">
        <f t="shared" si="122"/>
        <v/>
      </c>
      <c r="CX84" t="str">
        <f t="shared" si="123"/>
        <v/>
      </c>
      <c r="CY84" t="str">
        <f t="shared" si="124"/>
        <v/>
      </c>
      <c r="CZ84" t="str">
        <f t="shared" si="125"/>
        <v/>
      </c>
      <c r="DA84" t="str">
        <f t="shared" si="126"/>
        <v/>
      </c>
      <c r="DB84" t="str">
        <f t="shared" si="127"/>
        <v/>
      </c>
      <c r="DC84" t="str">
        <f t="shared" si="128"/>
        <v/>
      </c>
      <c r="DD84" t="str">
        <f t="shared" si="129"/>
        <v/>
      </c>
      <c r="DE84" t="str">
        <f t="shared" si="130"/>
        <v/>
      </c>
      <c r="DF84" t="str">
        <f t="shared" si="131"/>
        <v/>
      </c>
      <c r="DG84" t="str">
        <f t="shared" si="97"/>
        <v/>
      </c>
      <c r="DH84" s="5" t="str">
        <f>IFERROR((CR84*$B$2*(1-$H84)*('CAR.CAP_per person'!B$2))/(_xlfn.XLOOKUP($E$2,EU_countries_GDP!$A$2:$A$29,EU_countries_GDP!$E$2:$E$29)),"")</f>
        <v/>
      </c>
      <c r="DI84" s="5" t="str">
        <f>IFERROR((CS84*$B$2*(1-$H84)*('CAR.CAP_per person'!C$2))/(_xlfn.XLOOKUP($E$2,EU_countries_GDP!$A$2:$A$29,EU_countries_GDP!$E$2:$E$29)),"")</f>
        <v/>
      </c>
      <c r="DJ84" s="5" t="str">
        <f>IFERROR((CT84*$B$2*(1-$H84)*('CAR.CAP_per person'!D$2))/(_xlfn.XLOOKUP($E$2,EU_countries_GDP!$A$2:$A$29,EU_countries_GDP!$E$2:$E$29)),"")</f>
        <v/>
      </c>
      <c r="DK84" s="5" t="str">
        <f>IFERROR((CU84*$B$2*(1-$H84)*('CAR.CAP_per person'!E$2))/(_xlfn.XLOOKUP($E$2,EU_countries_GDP!$A$2:$A$29,EU_countries_GDP!$E$2:$E$29)),"")</f>
        <v/>
      </c>
      <c r="DL84" s="5" t="str">
        <f>IFERROR((CV84*$B$2*(1-$H84)*('CAR.CAP_per person'!F$2))/(_xlfn.XLOOKUP($E$2,EU_countries_GDP!$A$2:$A$29,EU_countries_GDP!$E$2:$E$29)),"")</f>
        <v/>
      </c>
      <c r="DM84" s="5" t="str">
        <f>IFERROR((CW84*$B$2*(1-$H84)*('CAR.CAP_per person'!G$2))/(_xlfn.XLOOKUP($E$2,EU_countries_GDP!$A$2:$A$29,EU_countries_GDP!$E$2:$E$29)),"")</f>
        <v/>
      </c>
      <c r="DN84" s="5" t="str">
        <f>IFERROR((CX84*$B$2*(1-$H84)*('CAR.CAP_per person'!H$2))/(_xlfn.XLOOKUP($E$2,EU_countries_GDP!$A$2:$A$29,EU_countries_GDP!$E$2:$E$29)),"")</f>
        <v/>
      </c>
      <c r="DO84" s="5" t="str">
        <f>IFERROR((CY84*$B$2*(1-$H84)*('CAR.CAP_per person'!I$2))/(_xlfn.XLOOKUP($E$2,EU_countries_GDP!$A$2:$A$29,EU_countries_GDP!$E$2:$E$29)),"")</f>
        <v/>
      </c>
      <c r="DP84" s="5" t="str">
        <f>IFERROR((CZ84*$B$2*(1-$H84)*('CAR.CAP_per person'!J$2))/(_xlfn.XLOOKUP($E$2,EU_countries_GDP!$A$2:$A$29,EU_countries_GDP!$E$2:$E$29)),"")</f>
        <v/>
      </c>
      <c r="DQ84" s="5" t="str">
        <f>IFERROR((DA84*$B$2*(1-$H84)*('CAR.CAP_per person'!K$2))/(_xlfn.XLOOKUP($E$2,EU_countries_GDP!$A$2:$A$29,EU_countries_GDP!$E$2:$E$29)),"")</f>
        <v/>
      </c>
      <c r="DR84" s="5" t="str">
        <f>IFERROR((DB84*$B$2*(1-$H84)*('CAR.CAP_per person'!L$2))/(_xlfn.XLOOKUP($E$2,EU_countries_GDP!$A$2:$A$29,EU_countries_GDP!$E$2:$E$29)),"")</f>
        <v/>
      </c>
      <c r="DS84" s="5" t="str">
        <f>IFERROR((DC84*$B$2*(1-$H84)*('CAR.CAP_per person'!M$2))/(_xlfn.XLOOKUP($E$2,EU_countries_GDP!$A$2:$A$29,EU_countries_GDP!$E$2:$E$29)),"")</f>
        <v/>
      </c>
      <c r="DT84" s="5" t="str">
        <f>IFERROR((DD84*$B$2*(1-$H84)*('CAR.CAP_per person'!N$2))/(_xlfn.XLOOKUP($E$2,EU_countries_GDP!$A$2:$A$29,EU_countries_GDP!$E$2:$E$29)),"")</f>
        <v/>
      </c>
      <c r="DU84" s="5" t="str">
        <f>IFERROR((DE84*$B$2*(1-$H84)*('CAR.CAP_per person'!O$2))/(_xlfn.XLOOKUP($E$2,EU_countries_GDP!$A$2:$A$29,EU_countries_GDP!$E$2:$E$29)),"")</f>
        <v/>
      </c>
      <c r="DV84" s="5" t="str">
        <f>IFERROR((DF84*$B$2*(1-$H84)*('CAR.CAP_per person'!P$2))/(_xlfn.XLOOKUP($E$2,EU_countries_GDP!$A$2:$A$29,EU_countries_GDP!$E$2:$E$29)),"")</f>
        <v/>
      </c>
      <c r="DW84" s="5" t="str">
        <f>IFERROR((DG84*$B$2*(1-$H84)*('CAR.CAP_per person'!Q$2))/(_xlfn.XLOOKUP($E$2,EU_countries_GDP!$A$2:$A$29,EU_countries_GDP!$E$2:$E$29)),"")</f>
        <v/>
      </c>
    </row>
    <row r="85" spans="2:127">
      <c r="B85" t="str">
        <f>_xlfn.XLOOKUP(D85,Table5[Ingredient],Table5[Category],"",FALSE)</f>
        <v/>
      </c>
      <c r="C85" s="33"/>
      <c r="D85" s="33"/>
      <c r="E85" s="33"/>
      <c r="F85" s="33"/>
      <c r="G85" s="33"/>
      <c r="H85" s="33"/>
      <c r="I85" s="33"/>
      <c r="J85" s="37" t="str">
        <f>IFERROR(INDEX('AveragePrices&amp;Codes'!G:AG, MATCH($D85, 'AveragePrices&amp;Codes'!$A:$A, 0), MATCH(Tool_clean!$E$2, 'AveragePrices&amp;Codes'!$G$1:$AG$1, 0)),"")</f>
        <v/>
      </c>
      <c r="K85" s="37" t="str">
        <f t="shared" si="100"/>
        <v/>
      </c>
      <c r="L85">
        <f>IFERROR(IF($F85="Raw",_xlfn.XLOOKUP(_xlfn.XLOOKUP(Tool_clean!$D85,'AveragePrices&amp;Codes'!$A:$A,'AveragePrices&amp;Codes'!$B:$B),AGRIBALYSE_Raw!$B:$B,AGRIBALYSE_Raw!O:O)*$E85,_xlfn.XLOOKUP(_xlfn.XLOOKUP(Tool_clean!$D85,'AveragePrices&amp;Codes'!$A:$A,'AveragePrices&amp;Codes'!$B:$B),AGRIBALYSE_Cooked!$C:$C,AGRIBALYSE_Cooked!P:P)*$E85),"")</f>
        <v>0</v>
      </c>
      <c r="M85">
        <f>IFERROR(IF($F85="Raw",_xlfn.XLOOKUP(_xlfn.XLOOKUP(Tool_clean!$D85,'AveragePrices&amp;Codes'!$A:$A,'AveragePrices&amp;Codes'!$B:$B),AGRIBALYSE_Raw!$B:$B,AGRIBALYSE_Raw!P:P)*$E85,_xlfn.XLOOKUP(_xlfn.XLOOKUP(Tool_clean!$D85,'AveragePrices&amp;Codes'!$A:$A,'AveragePrices&amp;Codes'!$B:$B),AGRIBALYSE_Cooked!$C:$C,AGRIBALYSE_Cooked!Q:Q)*$E85),"")</f>
        <v>0</v>
      </c>
      <c r="N85">
        <f>IFERROR(IF($F85="Raw",_xlfn.XLOOKUP(_xlfn.XLOOKUP(Tool_clean!$D85,'AveragePrices&amp;Codes'!$A:$A,'AveragePrices&amp;Codes'!$B:$B),AGRIBALYSE_Raw!$B:$B,AGRIBALYSE_Raw!Q:Q)*$E85,_xlfn.XLOOKUP(_xlfn.XLOOKUP(Tool_clean!$D85,'AveragePrices&amp;Codes'!$A:$A,'AveragePrices&amp;Codes'!$B:$B),AGRIBALYSE_Cooked!$C:$C,AGRIBALYSE_Cooked!R:R)*$E85),"")</f>
        <v>0</v>
      </c>
      <c r="O85">
        <f>IFERROR(IF($F85="Raw",_xlfn.XLOOKUP(_xlfn.XLOOKUP(Tool_clean!$D85,'AveragePrices&amp;Codes'!$A:$A,'AveragePrices&amp;Codes'!$B:$B),AGRIBALYSE_Raw!$B:$B,AGRIBALYSE_Raw!R:R)*$E85,_xlfn.XLOOKUP(_xlfn.XLOOKUP(Tool_clean!$D85,'AveragePrices&amp;Codes'!$A:$A,'AveragePrices&amp;Codes'!$B:$B),AGRIBALYSE_Cooked!$C:$C,AGRIBALYSE_Cooked!S:S)*$E85),"")</f>
        <v>0</v>
      </c>
      <c r="P85">
        <f>IFERROR(IF($F85="Raw",_xlfn.XLOOKUP(_xlfn.XLOOKUP(Tool_clean!$D85,'AveragePrices&amp;Codes'!$A:$A,'AveragePrices&amp;Codes'!$B:$B),AGRIBALYSE_Raw!$B:$B,AGRIBALYSE_Raw!S:S)*$E85,_xlfn.XLOOKUP(_xlfn.XLOOKUP(Tool_clean!$D85,'AveragePrices&amp;Codes'!$A:$A,'AveragePrices&amp;Codes'!$B:$B),AGRIBALYSE_Cooked!$C:$C,AGRIBALYSE_Cooked!T:T)*$E85),"")</f>
        <v>0</v>
      </c>
      <c r="Q85">
        <f>IFERROR(IF($F85="Raw",_xlfn.XLOOKUP(_xlfn.XLOOKUP(Tool_clean!$D85,'AveragePrices&amp;Codes'!$A:$A,'AveragePrices&amp;Codes'!$B:$B),AGRIBALYSE_Raw!$B:$B,AGRIBALYSE_Raw!T:T)*$E85,_xlfn.XLOOKUP(_xlfn.XLOOKUP(Tool_clean!$D85,'AveragePrices&amp;Codes'!$A:$A,'AveragePrices&amp;Codes'!$B:$B),AGRIBALYSE_Cooked!$C:$C,AGRIBALYSE_Cooked!U:U)*$E85),"")</f>
        <v>0</v>
      </c>
      <c r="R85">
        <f>IFERROR(IF($F85="Raw",_xlfn.XLOOKUP(_xlfn.XLOOKUP(Tool_clean!$D85,'AveragePrices&amp;Codes'!$A:$A,'AveragePrices&amp;Codes'!$B:$B),AGRIBALYSE_Raw!$B:$B,AGRIBALYSE_Raw!U:U)*$E85,_xlfn.XLOOKUP(_xlfn.XLOOKUP(Tool_clean!$D85,'AveragePrices&amp;Codes'!$A:$A,'AveragePrices&amp;Codes'!$B:$B),AGRIBALYSE_Cooked!$C:$C,AGRIBALYSE_Cooked!V:V)*$E85),"")</f>
        <v>0</v>
      </c>
      <c r="S85">
        <f>IFERROR(IF($F85="Raw",_xlfn.XLOOKUP(_xlfn.XLOOKUP(Tool_clean!$D85,'AveragePrices&amp;Codes'!$A:$A,'AveragePrices&amp;Codes'!$B:$B),AGRIBALYSE_Raw!$B:$B,AGRIBALYSE_Raw!V:V)*$E85,_xlfn.XLOOKUP(_xlfn.XLOOKUP(Tool_clean!$D85,'AveragePrices&amp;Codes'!$A:$A,'AveragePrices&amp;Codes'!$B:$B),AGRIBALYSE_Cooked!$C:$C,AGRIBALYSE_Cooked!W:W)*$E85),"")</f>
        <v>0</v>
      </c>
      <c r="T85">
        <f>IFERROR(IF($F85="Raw",_xlfn.XLOOKUP(_xlfn.XLOOKUP(Tool_clean!$D85,'AveragePrices&amp;Codes'!$A:$A,'AveragePrices&amp;Codes'!$B:$B),AGRIBALYSE_Raw!$B:$B,AGRIBALYSE_Raw!W:W)*$E85,_xlfn.XLOOKUP(_xlfn.XLOOKUP(Tool_clean!$D85,'AveragePrices&amp;Codes'!$A:$A,'AveragePrices&amp;Codes'!$B:$B),AGRIBALYSE_Cooked!$C:$C,AGRIBALYSE_Cooked!X:X)*$E85),"")</f>
        <v>0</v>
      </c>
      <c r="U85">
        <f>IFERROR(IF($F85="Raw",_xlfn.XLOOKUP(_xlfn.XLOOKUP(Tool_clean!$D85,'AveragePrices&amp;Codes'!$A:$A,'AveragePrices&amp;Codes'!$B:$B),AGRIBALYSE_Raw!$B:$B,AGRIBALYSE_Raw!X:X)*$E85,_xlfn.XLOOKUP(_xlfn.XLOOKUP(Tool_clean!$D85,'AveragePrices&amp;Codes'!$A:$A,'AveragePrices&amp;Codes'!$B:$B),AGRIBALYSE_Cooked!$C:$C,AGRIBALYSE_Cooked!Y:Y)*$E85),"")</f>
        <v>0</v>
      </c>
      <c r="V85">
        <f>IFERROR(IF($F85="Raw",_xlfn.XLOOKUP(_xlfn.XLOOKUP(Tool_clean!$D85,'AveragePrices&amp;Codes'!$A:$A,'AveragePrices&amp;Codes'!$B:$B),AGRIBALYSE_Raw!$B:$B,AGRIBALYSE_Raw!Y:Y)*$E85,_xlfn.XLOOKUP(_xlfn.XLOOKUP(Tool_clean!$D85,'AveragePrices&amp;Codes'!$A:$A,'AveragePrices&amp;Codes'!$B:$B),AGRIBALYSE_Cooked!$C:$C,AGRIBALYSE_Cooked!Z:Z)*$E85),"")</f>
        <v>0</v>
      </c>
      <c r="W85">
        <f>IFERROR(IF($F85="Raw",_xlfn.XLOOKUP(_xlfn.XLOOKUP(Tool_clean!$D85,'AveragePrices&amp;Codes'!$A:$A,'AveragePrices&amp;Codes'!$B:$B),AGRIBALYSE_Raw!$B:$B,AGRIBALYSE_Raw!Z:Z)*$E85,_xlfn.XLOOKUP(_xlfn.XLOOKUP(Tool_clean!$D85,'AveragePrices&amp;Codes'!$A:$A,'AveragePrices&amp;Codes'!$B:$B),AGRIBALYSE_Cooked!$C:$C,AGRIBALYSE_Cooked!AA:AA)*$E85),"")</f>
        <v>0</v>
      </c>
      <c r="X85">
        <f>IFERROR(IF($F85="Raw",_xlfn.XLOOKUP(_xlfn.XLOOKUP(Tool_clean!$D85,'AveragePrices&amp;Codes'!$A:$A,'AveragePrices&amp;Codes'!$B:$B),AGRIBALYSE_Raw!$B:$B,AGRIBALYSE_Raw!AA:AA)*$E85,_xlfn.XLOOKUP(_xlfn.XLOOKUP(Tool_clean!$D85,'AveragePrices&amp;Codes'!$A:$A,'AveragePrices&amp;Codes'!$B:$B),AGRIBALYSE_Cooked!$C:$C,AGRIBALYSE_Cooked!AB:AB)*$E85),"")</f>
        <v>0</v>
      </c>
      <c r="Y85">
        <f>IFERROR(IF($F85="Raw",_xlfn.XLOOKUP(_xlfn.XLOOKUP(Tool_clean!$D85,'AveragePrices&amp;Codes'!$A:$A,'AveragePrices&amp;Codes'!$B:$B),AGRIBALYSE_Raw!$B:$B,AGRIBALYSE_Raw!AB:AB)*$E85,_xlfn.XLOOKUP(_xlfn.XLOOKUP(Tool_clean!$D85,'AveragePrices&amp;Codes'!$A:$A,'AveragePrices&amp;Codes'!$B:$B),AGRIBALYSE_Cooked!$C:$C,AGRIBALYSE_Cooked!AC:AC)*$E85),"")</f>
        <v>0</v>
      </c>
      <c r="Z85">
        <f>IFERROR(IF($F85="Raw",_xlfn.XLOOKUP(_xlfn.XLOOKUP(Tool_clean!$D85,'AveragePrices&amp;Codes'!$A:$A,'AveragePrices&amp;Codes'!$B:$B),AGRIBALYSE_Raw!$B:$B,AGRIBALYSE_Raw!AC:AC)*$E85,_xlfn.XLOOKUP(_xlfn.XLOOKUP(Tool_clean!$D85,'AveragePrices&amp;Codes'!$A:$A,'AveragePrices&amp;Codes'!$B:$B),AGRIBALYSE_Cooked!$C:$C,AGRIBALYSE_Cooked!AD:AD)*$E85),"")</f>
        <v>0</v>
      </c>
      <c r="AA85">
        <f>IFERROR(IF($F85="Raw",_xlfn.XLOOKUP(_xlfn.XLOOKUP(Tool_clean!$D85,'AveragePrices&amp;Codes'!$A:$A,'AveragePrices&amp;Codes'!$B:$B),AGRIBALYSE_Raw!$B:$B,AGRIBALYSE_Raw!AD:AD)*$E85,_xlfn.XLOOKUP(_xlfn.XLOOKUP(Tool_clean!$D85,'AveragePrices&amp;Codes'!$A:$A,'AveragePrices&amp;Codes'!$B:$B),AGRIBALYSE_Cooked!$C:$C,AGRIBALYSE_Cooked!AE:AE)*$E85),"")</f>
        <v>0</v>
      </c>
      <c r="AB85" t="str" cm="1">
        <f t="array" ref="AB85">IFERROR(_xlfn.XLOOKUP(Tool_clean!$F85&amp;$E$2,'Cooking methods'!$A:$A&amp;'Cooking methods'!$B:$B,'Cooking methods'!C:C)*$E85,"")</f>
        <v/>
      </c>
      <c r="AC85" t="str" cm="1">
        <f t="array" ref="AC85">IFERROR(_xlfn.XLOOKUP(Tool_clean!$F85&amp;$E$2,'Cooking methods'!$A:$A&amp;'Cooking methods'!$B:$B,'Cooking methods'!D:D)*$E85,"")</f>
        <v/>
      </c>
      <c r="AD85" t="str" cm="1">
        <f t="array" ref="AD85">IFERROR(_xlfn.XLOOKUP(Tool_clean!$F85&amp;$E$2,'Cooking methods'!$A:$A&amp;'Cooking methods'!$B:$B,'Cooking methods'!E:E)*$E85,"")</f>
        <v/>
      </c>
      <c r="AE85" t="str" cm="1">
        <f t="array" ref="AE85">IFERROR(_xlfn.XLOOKUP(Tool_clean!$F85&amp;$E$2,'Cooking methods'!$A:$A&amp;'Cooking methods'!$B:$B,'Cooking methods'!F:F)*$E85,"")</f>
        <v/>
      </c>
      <c r="AF85" t="str" cm="1">
        <f t="array" ref="AF85">IFERROR(_xlfn.XLOOKUP(Tool_clean!$F85&amp;$E$2,'Cooking methods'!$A:$A&amp;'Cooking methods'!$B:$B,'Cooking methods'!G:G)*$E85,"")</f>
        <v/>
      </c>
      <c r="AG85" t="str" cm="1">
        <f t="array" ref="AG85">IFERROR(_xlfn.XLOOKUP(Tool_clean!$F85&amp;$E$2,'Cooking methods'!$A:$A&amp;'Cooking methods'!$B:$B,'Cooking methods'!H:H)*$E85,"")</f>
        <v/>
      </c>
      <c r="AH85" t="str" cm="1">
        <f t="array" ref="AH85">IFERROR(_xlfn.XLOOKUP(Tool_clean!$F85&amp;$E$2,'Cooking methods'!$A:$A&amp;'Cooking methods'!$B:$B,'Cooking methods'!I:I)*$E85,"")</f>
        <v/>
      </c>
      <c r="AI85" t="str" cm="1">
        <f t="array" ref="AI85">IFERROR(_xlfn.XLOOKUP(Tool_clean!$F85&amp;$E$2,'Cooking methods'!$A:$A&amp;'Cooking methods'!$B:$B,'Cooking methods'!J:J)*$E85,"")</f>
        <v/>
      </c>
      <c r="AJ85" t="str" cm="1">
        <f t="array" ref="AJ85">IFERROR(_xlfn.XLOOKUP(Tool_clean!$F85&amp;$E$2,'Cooking methods'!$A:$A&amp;'Cooking methods'!$B:$B,'Cooking methods'!K:K)*$E85,"")</f>
        <v/>
      </c>
      <c r="AK85" t="str" cm="1">
        <f t="array" ref="AK85">IFERROR(_xlfn.XLOOKUP(Tool_clean!$F85&amp;$E$2,'Cooking methods'!$A:$A&amp;'Cooking methods'!$B:$B,'Cooking methods'!L:L)*$E85,"")</f>
        <v/>
      </c>
      <c r="AL85" t="str" cm="1">
        <f t="array" ref="AL85">IFERROR(_xlfn.XLOOKUP(Tool_clean!$F85&amp;$E$2,'Cooking methods'!$A:$A&amp;'Cooking methods'!$B:$B,'Cooking methods'!M:M)*$E85,"")</f>
        <v/>
      </c>
      <c r="AM85" t="str" cm="1">
        <f t="array" ref="AM85">IFERROR(_xlfn.XLOOKUP(Tool_clean!$F85&amp;$E$2,'Cooking methods'!$A:$A&amp;'Cooking methods'!$B:$B,'Cooking methods'!N:N)*$E85,"")</f>
        <v/>
      </c>
      <c r="AN85" t="str" cm="1">
        <f t="array" ref="AN85">IFERROR(_xlfn.XLOOKUP(Tool_clean!$F85&amp;$E$2,'Cooking methods'!$A:$A&amp;'Cooking methods'!$B:$B,'Cooking methods'!O:O)*$E85,"")</f>
        <v/>
      </c>
      <c r="AO85" t="str" cm="1">
        <f t="array" ref="AO85">IFERROR(_xlfn.XLOOKUP(Tool_clean!$F85&amp;$E$2,'Cooking methods'!$A:$A&amp;'Cooking methods'!$B:$B,'Cooking methods'!P:P)*$E85,"")</f>
        <v/>
      </c>
      <c r="AP85" t="str" cm="1">
        <f t="array" ref="AP85">IFERROR(_xlfn.XLOOKUP(Tool_clean!$F85&amp;$E$2,'Cooking methods'!$A:$A&amp;'Cooking methods'!$B:$B,'Cooking methods'!Q:Q)*$E85,"")</f>
        <v/>
      </c>
      <c r="AQ85" t="str" cm="1">
        <f t="array" ref="AQ85">IFERROR(_xlfn.XLOOKUP(Tool_clean!$F85&amp;$E$2,'Cooking methods'!$A:$A&amp;'Cooking methods'!$B:$B,'Cooking methods'!R:R)*$E85,"")</f>
        <v/>
      </c>
      <c r="AR85" t="str" cm="1">
        <f t="array" ref="AR85">IFERROR(_xlfn.XLOOKUP(Tool_clean!$G85&amp;$E$2,'Waste management'!$A:$A&amp;'Waste management'!$B:$B,'Waste management'!C:C)*$E85,"")</f>
        <v/>
      </c>
      <c r="AS85" t="str" cm="1">
        <f t="array" ref="AS85">IFERROR(_xlfn.XLOOKUP(Tool_clean!$G85&amp;$E$2,'Waste management'!$A:$A&amp;'Waste management'!$B:$B,'Waste management'!D:D)*$E85,"")</f>
        <v/>
      </c>
      <c r="AT85" t="str" cm="1">
        <f t="array" ref="AT85">IFERROR(_xlfn.XLOOKUP(Tool_clean!$G85&amp;$E$2,'Waste management'!$A:$A&amp;'Waste management'!$B:$B,'Waste management'!E:E)*$E85,"")</f>
        <v/>
      </c>
      <c r="AU85" t="str" cm="1">
        <f t="array" ref="AU85">IFERROR(_xlfn.XLOOKUP(Tool_clean!$G85&amp;$E$2,'Waste management'!$A:$A&amp;'Waste management'!$B:$B,'Waste management'!F:F)*$E85,"")</f>
        <v/>
      </c>
      <c r="AV85" t="str" cm="1">
        <f t="array" ref="AV85">IFERROR(_xlfn.XLOOKUP(Tool_clean!$G85&amp;$E$2,'Waste management'!$A:$A&amp;'Waste management'!$B:$B,'Waste management'!G:G)*$E85,"")</f>
        <v/>
      </c>
      <c r="AW85" t="str" cm="1">
        <f t="array" ref="AW85">IFERROR(_xlfn.XLOOKUP(Tool_clean!$G85&amp;$E$2,'Waste management'!$A:$A&amp;'Waste management'!$B:$B,'Waste management'!H:H)*$E85,"")</f>
        <v/>
      </c>
      <c r="AX85" t="str" cm="1">
        <f t="array" ref="AX85">IFERROR(_xlfn.XLOOKUP(Tool_clean!$G85&amp;$E$2,'Waste management'!$A:$A&amp;'Waste management'!$B:$B,'Waste management'!I:I)*$E85,"")</f>
        <v/>
      </c>
      <c r="AY85" t="str" cm="1">
        <f t="array" ref="AY85">IFERROR(_xlfn.XLOOKUP(Tool_clean!$G85&amp;$E$2,'Waste management'!$A:$A&amp;'Waste management'!$B:$B,'Waste management'!J:J)*$E85,"")</f>
        <v/>
      </c>
      <c r="AZ85" t="str" cm="1">
        <f t="array" ref="AZ85">IFERROR(_xlfn.XLOOKUP(Tool_clean!$G85&amp;$E$2,'Waste management'!$A:$A&amp;'Waste management'!$B:$B,'Waste management'!K:K)*$E85,"")</f>
        <v/>
      </c>
      <c r="BA85" t="str" cm="1">
        <f t="array" ref="BA85">IFERROR(_xlfn.XLOOKUP(Tool_clean!$G85&amp;$E$2,'Waste management'!$A:$A&amp;'Waste management'!$B:$B,'Waste management'!L:L)*$E85,"")</f>
        <v/>
      </c>
      <c r="BB85" t="str" cm="1">
        <f t="array" ref="BB85">IFERROR(_xlfn.XLOOKUP(Tool_clean!$G85&amp;$E$2,'Waste management'!$A:$A&amp;'Waste management'!$B:$B,'Waste management'!M:M)*$E85,"")</f>
        <v/>
      </c>
      <c r="BC85" t="str" cm="1">
        <f t="array" ref="BC85">IFERROR(_xlfn.XLOOKUP(Tool_clean!$G85&amp;$E$2,'Waste management'!$A:$A&amp;'Waste management'!$B:$B,'Waste management'!N:N)*$E85,"")</f>
        <v/>
      </c>
      <c r="BD85" t="str" cm="1">
        <f t="array" ref="BD85">IFERROR(_xlfn.XLOOKUP(Tool_clean!$G85&amp;$E$2,'Waste management'!$A:$A&amp;'Waste management'!$B:$B,'Waste management'!O:O)*$E85,"")</f>
        <v/>
      </c>
      <c r="BE85" t="str" cm="1">
        <f t="array" ref="BE85">IFERROR(_xlfn.XLOOKUP(Tool_clean!$G85&amp;$E$2,'Waste management'!$A:$A&amp;'Waste management'!$B:$B,'Waste management'!P:P)*$E85,"")</f>
        <v/>
      </c>
      <c r="BF85" t="str" cm="1">
        <f t="array" ref="BF85">IFERROR(_xlfn.XLOOKUP(Tool_clean!$G85&amp;$E$2,'Waste management'!$A:$A&amp;'Waste management'!$B:$B,'Waste management'!Q:Q)*$E85,"")</f>
        <v/>
      </c>
      <c r="BG85" t="str" cm="1">
        <f t="array" ref="BG85">IFERROR(_xlfn.XLOOKUP(Tool_clean!$G85&amp;$E$2,'Waste management'!$A:$A&amp;'Waste management'!$B:$B,'Waste management'!R:R)*$E85,"")</f>
        <v/>
      </c>
      <c r="BH85" t="str">
        <f>IFERROR((L85+AR85+AB85)*_xlfn.XLOOKUP(Tool_clean!BH$4,Monetization_Factors!$A:$A,Monetization_Factors!$D:$D),"")</f>
        <v/>
      </c>
      <c r="BI85" t="str">
        <f>IFERROR((M85+AS85+AC85)*_xlfn.XLOOKUP(Tool_clean!BI$4,Monetization_Factors!$A:$A,Monetization_Factors!$D:$D),"")</f>
        <v/>
      </c>
      <c r="BJ85" t="str">
        <f>IFERROR((N85+AT85+AD85)*_xlfn.XLOOKUP(Tool_clean!BJ$4,Monetization_Factors!$A:$A,Monetization_Factors!$D:$D),"")</f>
        <v/>
      </c>
      <c r="BK85" t="str">
        <f>IFERROR((O85+AU85+AE85)*_xlfn.XLOOKUP(Tool_clean!BK$4,Monetization_Factors!$A:$A,Monetization_Factors!$D:$D),"")</f>
        <v/>
      </c>
      <c r="BL85" t="str">
        <f>IFERROR((P85+AV85+AF85)*_xlfn.XLOOKUP(Tool_clean!BL$4,Monetization_Factors!$A:$A,Monetization_Factors!$D:$D),"")</f>
        <v/>
      </c>
      <c r="BM85" t="str">
        <f>IFERROR((Q85+AW85+AG85)*_xlfn.XLOOKUP(Tool_clean!BM$4,Monetization_Factors!$A:$A,Monetization_Factors!$D:$D),"")</f>
        <v/>
      </c>
      <c r="BN85" t="str">
        <f>IFERROR((R85+AX85+AH85)*_xlfn.XLOOKUP(Tool_clean!BN$4,Monetization_Factors!$A:$A,Monetization_Factors!$D:$D),"")</f>
        <v/>
      </c>
      <c r="BO85" t="str">
        <f>IFERROR((S85+AY85+AI85)*_xlfn.XLOOKUP(Tool_clean!BO$4,Monetization_Factors!$A:$A,Monetization_Factors!$D:$D),"")</f>
        <v/>
      </c>
      <c r="BP85" t="str">
        <f>IFERROR((T85+AZ85+AJ85)*_xlfn.XLOOKUP(Tool_clean!BP$4,Monetization_Factors!$A:$A,Monetization_Factors!$D:$D),"")</f>
        <v/>
      </c>
      <c r="BQ85" t="str">
        <f>IFERROR((U85+BA85+AK85)*_xlfn.XLOOKUP(Tool_clean!BQ$4,Monetization_Factors!$A:$A,Monetization_Factors!$D:$D),"")</f>
        <v/>
      </c>
      <c r="BR85" t="str">
        <f>IFERROR((V85+BB85+AL85)*_xlfn.XLOOKUP(Tool_clean!BR$4,Monetization_Factors!$A:$A,Monetization_Factors!$D:$D),"")</f>
        <v/>
      </c>
      <c r="BS85" t="str">
        <f>IFERROR((W85+BC85+AM85)*_xlfn.XLOOKUP(Tool_clean!BS$4,Monetization_Factors!$A:$A,Monetization_Factors!$D:$D),"")</f>
        <v/>
      </c>
      <c r="BT85" t="str">
        <f>IFERROR((X85+BD85+AN85)*_xlfn.XLOOKUP(Tool_clean!BT$4,Monetization_Factors!$A:$A,Monetization_Factors!$D:$D),"")</f>
        <v/>
      </c>
      <c r="BU85" t="str">
        <f>IFERROR((Y85+BE85+AO85)*_xlfn.XLOOKUP(Tool_clean!BU$4,Monetization_Factors!$A:$A,Monetization_Factors!$D:$D),"")</f>
        <v/>
      </c>
      <c r="BV85" t="str">
        <f>IFERROR((Z85+BF85+AP85)*_xlfn.XLOOKUP(Tool_clean!BV$4,Monetization_Factors!$A:$A,Monetization_Factors!$D:$D),"")</f>
        <v/>
      </c>
      <c r="BW85" t="str">
        <f>IFERROR((AA85+BG85+AQ85)*_xlfn.XLOOKUP(Tool_clean!BW$4,Monetization_Factors!$A:$A,Monetization_Factors!$D:$D),"")</f>
        <v/>
      </c>
      <c r="BX85" s="38" t="str" cm="1">
        <f t="array" ref="BX85">IFERROR(_xlfn.IFS(I85&gt;0,I85*E85,I85="",J85*E85),"")</f>
        <v/>
      </c>
      <c r="BY85" s="38">
        <f t="shared" si="101"/>
        <v>0</v>
      </c>
      <c r="BZ85" s="38" t="str">
        <f t="shared" si="102"/>
        <v/>
      </c>
      <c r="CA85" s="38" t="str">
        <f t="shared" si="103"/>
        <v/>
      </c>
      <c r="CB85" t="str">
        <f t="shared" si="98"/>
        <v/>
      </c>
      <c r="CC85" t="str">
        <f t="shared" si="104"/>
        <v/>
      </c>
      <c r="CD85" t="str">
        <f t="shared" si="105"/>
        <v/>
      </c>
      <c r="CE85" t="str">
        <f t="shared" si="106"/>
        <v/>
      </c>
      <c r="CF85" t="str">
        <f t="shared" si="107"/>
        <v/>
      </c>
      <c r="CG85" t="str">
        <f t="shared" si="108"/>
        <v/>
      </c>
      <c r="CH85" t="str">
        <f t="shared" si="109"/>
        <v/>
      </c>
      <c r="CI85" t="str">
        <f t="shared" si="110"/>
        <v/>
      </c>
      <c r="CJ85" t="str">
        <f t="shared" si="111"/>
        <v/>
      </c>
      <c r="CK85" t="str">
        <f t="shared" si="112"/>
        <v/>
      </c>
      <c r="CL85" t="str">
        <f t="shared" si="113"/>
        <v/>
      </c>
      <c r="CM85" t="str">
        <f t="shared" si="114"/>
        <v/>
      </c>
      <c r="CN85" t="str">
        <f t="shared" si="115"/>
        <v/>
      </c>
      <c r="CO85" t="str">
        <f t="shared" si="116"/>
        <v/>
      </c>
      <c r="CP85" t="str">
        <f t="shared" si="117"/>
        <v/>
      </c>
      <c r="CQ85" t="str">
        <f t="shared" si="82"/>
        <v/>
      </c>
      <c r="CR85" t="str">
        <f t="shared" si="99"/>
        <v/>
      </c>
      <c r="CS85" t="str">
        <f t="shared" si="118"/>
        <v/>
      </c>
      <c r="CT85" t="str">
        <f t="shared" si="119"/>
        <v/>
      </c>
      <c r="CU85" t="str">
        <f t="shared" si="120"/>
        <v/>
      </c>
      <c r="CV85" t="str">
        <f t="shared" si="121"/>
        <v/>
      </c>
      <c r="CW85" t="str">
        <f t="shared" si="122"/>
        <v/>
      </c>
      <c r="CX85" t="str">
        <f t="shared" si="123"/>
        <v/>
      </c>
      <c r="CY85" t="str">
        <f t="shared" si="124"/>
        <v/>
      </c>
      <c r="CZ85" t="str">
        <f t="shared" si="125"/>
        <v/>
      </c>
      <c r="DA85" t="str">
        <f t="shared" si="126"/>
        <v/>
      </c>
      <c r="DB85" t="str">
        <f t="shared" si="127"/>
        <v/>
      </c>
      <c r="DC85" t="str">
        <f t="shared" si="128"/>
        <v/>
      </c>
      <c r="DD85" t="str">
        <f t="shared" si="129"/>
        <v/>
      </c>
      <c r="DE85" t="str">
        <f t="shared" si="130"/>
        <v/>
      </c>
      <c r="DF85" t="str">
        <f t="shared" si="131"/>
        <v/>
      </c>
      <c r="DG85" t="str">
        <f t="shared" si="97"/>
        <v/>
      </c>
      <c r="DH85" s="5" t="str">
        <f>IFERROR((CR85*$B$2*(1-$H85)*('CAR.CAP_per person'!B$2))/(_xlfn.XLOOKUP($E$2,EU_countries_GDP!$A$2:$A$29,EU_countries_GDP!$E$2:$E$29)),"")</f>
        <v/>
      </c>
      <c r="DI85" s="5" t="str">
        <f>IFERROR((CS85*$B$2*(1-$H85)*('CAR.CAP_per person'!C$2))/(_xlfn.XLOOKUP($E$2,EU_countries_GDP!$A$2:$A$29,EU_countries_GDP!$E$2:$E$29)),"")</f>
        <v/>
      </c>
      <c r="DJ85" s="5" t="str">
        <f>IFERROR((CT85*$B$2*(1-$H85)*('CAR.CAP_per person'!D$2))/(_xlfn.XLOOKUP($E$2,EU_countries_GDP!$A$2:$A$29,EU_countries_GDP!$E$2:$E$29)),"")</f>
        <v/>
      </c>
      <c r="DK85" s="5" t="str">
        <f>IFERROR((CU85*$B$2*(1-$H85)*('CAR.CAP_per person'!E$2))/(_xlfn.XLOOKUP($E$2,EU_countries_GDP!$A$2:$A$29,EU_countries_GDP!$E$2:$E$29)),"")</f>
        <v/>
      </c>
      <c r="DL85" s="5" t="str">
        <f>IFERROR((CV85*$B$2*(1-$H85)*('CAR.CAP_per person'!F$2))/(_xlfn.XLOOKUP($E$2,EU_countries_GDP!$A$2:$A$29,EU_countries_GDP!$E$2:$E$29)),"")</f>
        <v/>
      </c>
      <c r="DM85" s="5" t="str">
        <f>IFERROR((CW85*$B$2*(1-$H85)*('CAR.CAP_per person'!G$2))/(_xlfn.XLOOKUP($E$2,EU_countries_GDP!$A$2:$A$29,EU_countries_GDP!$E$2:$E$29)),"")</f>
        <v/>
      </c>
      <c r="DN85" s="5" t="str">
        <f>IFERROR((CX85*$B$2*(1-$H85)*('CAR.CAP_per person'!H$2))/(_xlfn.XLOOKUP($E$2,EU_countries_GDP!$A$2:$A$29,EU_countries_GDP!$E$2:$E$29)),"")</f>
        <v/>
      </c>
      <c r="DO85" s="5" t="str">
        <f>IFERROR((CY85*$B$2*(1-$H85)*('CAR.CAP_per person'!I$2))/(_xlfn.XLOOKUP($E$2,EU_countries_GDP!$A$2:$A$29,EU_countries_GDP!$E$2:$E$29)),"")</f>
        <v/>
      </c>
      <c r="DP85" s="5" t="str">
        <f>IFERROR((CZ85*$B$2*(1-$H85)*('CAR.CAP_per person'!J$2))/(_xlfn.XLOOKUP($E$2,EU_countries_GDP!$A$2:$A$29,EU_countries_GDP!$E$2:$E$29)),"")</f>
        <v/>
      </c>
      <c r="DQ85" s="5" t="str">
        <f>IFERROR((DA85*$B$2*(1-$H85)*('CAR.CAP_per person'!K$2))/(_xlfn.XLOOKUP($E$2,EU_countries_GDP!$A$2:$A$29,EU_countries_GDP!$E$2:$E$29)),"")</f>
        <v/>
      </c>
      <c r="DR85" s="5" t="str">
        <f>IFERROR((DB85*$B$2*(1-$H85)*('CAR.CAP_per person'!L$2))/(_xlfn.XLOOKUP($E$2,EU_countries_GDP!$A$2:$A$29,EU_countries_GDP!$E$2:$E$29)),"")</f>
        <v/>
      </c>
      <c r="DS85" s="5" t="str">
        <f>IFERROR((DC85*$B$2*(1-$H85)*('CAR.CAP_per person'!M$2))/(_xlfn.XLOOKUP($E$2,EU_countries_GDP!$A$2:$A$29,EU_countries_GDP!$E$2:$E$29)),"")</f>
        <v/>
      </c>
      <c r="DT85" s="5" t="str">
        <f>IFERROR((DD85*$B$2*(1-$H85)*('CAR.CAP_per person'!N$2))/(_xlfn.XLOOKUP($E$2,EU_countries_GDP!$A$2:$A$29,EU_countries_GDP!$E$2:$E$29)),"")</f>
        <v/>
      </c>
      <c r="DU85" s="5" t="str">
        <f>IFERROR((DE85*$B$2*(1-$H85)*('CAR.CAP_per person'!O$2))/(_xlfn.XLOOKUP($E$2,EU_countries_GDP!$A$2:$A$29,EU_countries_GDP!$E$2:$E$29)),"")</f>
        <v/>
      </c>
      <c r="DV85" s="5" t="str">
        <f>IFERROR((DF85*$B$2*(1-$H85)*('CAR.CAP_per person'!P$2))/(_xlfn.XLOOKUP($E$2,EU_countries_GDP!$A$2:$A$29,EU_countries_GDP!$E$2:$E$29)),"")</f>
        <v/>
      </c>
      <c r="DW85" s="5" t="str">
        <f>IFERROR((DG85*$B$2*(1-$H85)*('CAR.CAP_per person'!Q$2))/(_xlfn.XLOOKUP($E$2,EU_countries_GDP!$A$2:$A$29,EU_countries_GDP!$E$2:$E$29)),"")</f>
        <v/>
      </c>
    </row>
    <row r="86" spans="2:127">
      <c r="B86" t="str">
        <f>_xlfn.XLOOKUP(D86,Table5[Ingredient],Table5[Category],"",FALSE)</f>
        <v/>
      </c>
      <c r="C86" s="33"/>
      <c r="D86" s="33"/>
      <c r="E86" s="33"/>
      <c r="F86" s="33"/>
      <c r="G86" s="33"/>
      <c r="H86" s="33"/>
      <c r="I86" s="33"/>
      <c r="J86" s="37" t="str">
        <f>IFERROR(INDEX('AveragePrices&amp;Codes'!G:AG, MATCH($D86, 'AveragePrices&amp;Codes'!$A:$A, 0), MATCH(Tool_clean!$E$2, 'AveragePrices&amp;Codes'!$G$1:$AG$1, 0)),"")</f>
        <v/>
      </c>
      <c r="K86" s="37" t="str">
        <f t="shared" si="100"/>
        <v/>
      </c>
      <c r="L86">
        <f>IFERROR(IF($F86="Raw",_xlfn.XLOOKUP(_xlfn.XLOOKUP(Tool_clean!$D86,'AveragePrices&amp;Codes'!$A:$A,'AveragePrices&amp;Codes'!$B:$B),AGRIBALYSE_Raw!$B:$B,AGRIBALYSE_Raw!O:O)*$E86,_xlfn.XLOOKUP(_xlfn.XLOOKUP(Tool_clean!$D86,'AveragePrices&amp;Codes'!$A:$A,'AveragePrices&amp;Codes'!$B:$B),AGRIBALYSE_Cooked!$C:$C,AGRIBALYSE_Cooked!P:P)*$E86),"")</f>
        <v>0</v>
      </c>
      <c r="M86">
        <f>IFERROR(IF($F86="Raw",_xlfn.XLOOKUP(_xlfn.XLOOKUP(Tool_clean!$D86,'AveragePrices&amp;Codes'!$A:$A,'AveragePrices&amp;Codes'!$B:$B),AGRIBALYSE_Raw!$B:$B,AGRIBALYSE_Raw!P:P)*$E86,_xlfn.XLOOKUP(_xlfn.XLOOKUP(Tool_clean!$D86,'AveragePrices&amp;Codes'!$A:$A,'AveragePrices&amp;Codes'!$B:$B),AGRIBALYSE_Cooked!$C:$C,AGRIBALYSE_Cooked!Q:Q)*$E86),"")</f>
        <v>0</v>
      </c>
      <c r="N86">
        <f>IFERROR(IF($F86="Raw",_xlfn.XLOOKUP(_xlfn.XLOOKUP(Tool_clean!$D86,'AveragePrices&amp;Codes'!$A:$A,'AveragePrices&amp;Codes'!$B:$B),AGRIBALYSE_Raw!$B:$B,AGRIBALYSE_Raw!Q:Q)*$E86,_xlfn.XLOOKUP(_xlfn.XLOOKUP(Tool_clean!$D86,'AveragePrices&amp;Codes'!$A:$A,'AveragePrices&amp;Codes'!$B:$B),AGRIBALYSE_Cooked!$C:$C,AGRIBALYSE_Cooked!R:R)*$E86),"")</f>
        <v>0</v>
      </c>
      <c r="O86">
        <f>IFERROR(IF($F86="Raw",_xlfn.XLOOKUP(_xlfn.XLOOKUP(Tool_clean!$D86,'AveragePrices&amp;Codes'!$A:$A,'AveragePrices&amp;Codes'!$B:$B),AGRIBALYSE_Raw!$B:$B,AGRIBALYSE_Raw!R:R)*$E86,_xlfn.XLOOKUP(_xlfn.XLOOKUP(Tool_clean!$D86,'AveragePrices&amp;Codes'!$A:$A,'AveragePrices&amp;Codes'!$B:$B),AGRIBALYSE_Cooked!$C:$C,AGRIBALYSE_Cooked!S:S)*$E86),"")</f>
        <v>0</v>
      </c>
      <c r="P86">
        <f>IFERROR(IF($F86="Raw",_xlfn.XLOOKUP(_xlfn.XLOOKUP(Tool_clean!$D86,'AveragePrices&amp;Codes'!$A:$A,'AveragePrices&amp;Codes'!$B:$B),AGRIBALYSE_Raw!$B:$B,AGRIBALYSE_Raw!S:S)*$E86,_xlfn.XLOOKUP(_xlfn.XLOOKUP(Tool_clean!$D86,'AveragePrices&amp;Codes'!$A:$A,'AveragePrices&amp;Codes'!$B:$B),AGRIBALYSE_Cooked!$C:$C,AGRIBALYSE_Cooked!T:T)*$E86),"")</f>
        <v>0</v>
      </c>
      <c r="Q86">
        <f>IFERROR(IF($F86="Raw",_xlfn.XLOOKUP(_xlfn.XLOOKUP(Tool_clean!$D86,'AveragePrices&amp;Codes'!$A:$A,'AveragePrices&amp;Codes'!$B:$B),AGRIBALYSE_Raw!$B:$B,AGRIBALYSE_Raw!T:T)*$E86,_xlfn.XLOOKUP(_xlfn.XLOOKUP(Tool_clean!$D86,'AveragePrices&amp;Codes'!$A:$A,'AveragePrices&amp;Codes'!$B:$B),AGRIBALYSE_Cooked!$C:$C,AGRIBALYSE_Cooked!U:U)*$E86),"")</f>
        <v>0</v>
      </c>
      <c r="R86">
        <f>IFERROR(IF($F86="Raw",_xlfn.XLOOKUP(_xlfn.XLOOKUP(Tool_clean!$D86,'AveragePrices&amp;Codes'!$A:$A,'AveragePrices&amp;Codes'!$B:$B),AGRIBALYSE_Raw!$B:$B,AGRIBALYSE_Raw!U:U)*$E86,_xlfn.XLOOKUP(_xlfn.XLOOKUP(Tool_clean!$D86,'AveragePrices&amp;Codes'!$A:$A,'AveragePrices&amp;Codes'!$B:$B),AGRIBALYSE_Cooked!$C:$C,AGRIBALYSE_Cooked!V:V)*$E86),"")</f>
        <v>0</v>
      </c>
      <c r="S86">
        <f>IFERROR(IF($F86="Raw",_xlfn.XLOOKUP(_xlfn.XLOOKUP(Tool_clean!$D86,'AveragePrices&amp;Codes'!$A:$A,'AveragePrices&amp;Codes'!$B:$B),AGRIBALYSE_Raw!$B:$B,AGRIBALYSE_Raw!V:V)*$E86,_xlfn.XLOOKUP(_xlfn.XLOOKUP(Tool_clean!$D86,'AveragePrices&amp;Codes'!$A:$A,'AveragePrices&amp;Codes'!$B:$B),AGRIBALYSE_Cooked!$C:$C,AGRIBALYSE_Cooked!W:W)*$E86),"")</f>
        <v>0</v>
      </c>
      <c r="T86">
        <f>IFERROR(IF($F86="Raw",_xlfn.XLOOKUP(_xlfn.XLOOKUP(Tool_clean!$D86,'AveragePrices&amp;Codes'!$A:$A,'AveragePrices&amp;Codes'!$B:$B),AGRIBALYSE_Raw!$B:$B,AGRIBALYSE_Raw!W:W)*$E86,_xlfn.XLOOKUP(_xlfn.XLOOKUP(Tool_clean!$D86,'AveragePrices&amp;Codes'!$A:$A,'AveragePrices&amp;Codes'!$B:$B),AGRIBALYSE_Cooked!$C:$C,AGRIBALYSE_Cooked!X:X)*$E86),"")</f>
        <v>0</v>
      </c>
      <c r="U86">
        <f>IFERROR(IF($F86="Raw",_xlfn.XLOOKUP(_xlfn.XLOOKUP(Tool_clean!$D86,'AveragePrices&amp;Codes'!$A:$A,'AveragePrices&amp;Codes'!$B:$B),AGRIBALYSE_Raw!$B:$B,AGRIBALYSE_Raw!X:X)*$E86,_xlfn.XLOOKUP(_xlfn.XLOOKUP(Tool_clean!$D86,'AveragePrices&amp;Codes'!$A:$A,'AveragePrices&amp;Codes'!$B:$B),AGRIBALYSE_Cooked!$C:$C,AGRIBALYSE_Cooked!Y:Y)*$E86),"")</f>
        <v>0</v>
      </c>
      <c r="V86">
        <f>IFERROR(IF($F86="Raw",_xlfn.XLOOKUP(_xlfn.XLOOKUP(Tool_clean!$D86,'AveragePrices&amp;Codes'!$A:$A,'AveragePrices&amp;Codes'!$B:$B),AGRIBALYSE_Raw!$B:$B,AGRIBALYSE_Raw!Y:Y)*$E86,_xlfn.XLOOKUP(_xlfn.XLOOKUP(Tool_clean!$D86,'AveragePrices&amp;Codes'!$A:$A,'AveragePrices&amp;Codes'!$B:$B),AGRIBALYSE_Cooked!$C:$C,AGRIBALYSE_Cooked!Z:Z)*$E86),"")</f>
        <v>0</v>
      </c>
      <c r="W86">
        <f>IFERROR(IF($F86="Raw",_xlfn.XLOOKUP(_xlfn.XLOOKUP(Tool_clean!$D86,'AveragePrices&amp;Codes'!$A:$A,'AveragePrices&amp;Codes'!$B:$B),AGRIBALYSE_Raw!$B:$B,AGRIBALYSE_Raw!Z:Z)*$E86,_xlfn.XLOOKUP(_xlfn.XLOOKUP(Tool_clean!$D86,'AveragePrices&amp;Codes'!$A:$A,'AveragePrices&amp;Codes'!$B:$B),AGRIBALYSE_Cooked!$C:$C,AGRIBALYSE_Cooked!AA:AA)*$E86),"")</f>
        <v>0</v>
      </c>
      <c r="X86">
        <f>IFERROR(IF($F86="Raw",_xlfn.XLOOKUP(_xlfn.XLOOKUP(Tool_clean!$D86,'AveragePrices&amp;Codes'!$A:$A,'AveragePrices&amp;Codes'!$B:$B),AGRIBALYSE_Raw!$B:$B,AGRIBALYSE_Raw!AA:AA)*$E86,_xlfn.XLOOKUP(_xlfn.XLOOKUP(Tool_clean!$D86,'AveragePrices&amp;Codes'!$A:$A,'AveragePrices&amp;Codes'!$B:$B),AGRIBALYSE_Cooked!$C:$C,AGRIBALYSE_Cooked!AB:AB)*$E86),"")</f>
        <v>0</v>
      </c>
      <c r="Y86">
        <f>IFERROR(IF($F86="Raw",_xlfn.XLOOKUP(_xlfn.XLOOKUP(Tool_clean!$D86,'AveragePrices&amp;Codes'!$A:$A,'AveragePrices&amp;Codes'!$B:$B),AGRIBALYSE_Raw!$B:$B,AGRIBALYSE_Raw!AB:AB)*$E86,_xlfn.XLOOKUP(_xlfn.XLOOKUP(Tool_clean!$D86,'AveragePrices&amp;Codes'!$A:$A,'AveragePrices&amp;Codes'!$B:$B),AGRIBALYSE_Cooked!$C:$C,AGRIBALYSE_Cooked!AC:AC)*$E86),"")</f>
        <v>0</v>
      </c>
      <c r="Z86">
        <f>IFERROR(IF($F86="Raw",_xlfn.XLOOKUP(_xlfn.XLOOKUP(Tool_clean!$D86,'AveragePrices&amp;Codes'!$A:$A,'AveragePrices&amp;Codes'!$B:$B),AGRIBALYSE_Raw!$B:$B,AGRIBALYSE_Raw!AC:AC)*$E86,_xlfn.XLOOKUP(_xlfn.XLOOKUP(Tool_clean!$D86,'AveragePrices&amp;Codes'!$A:$A,'AveragePrices&amp;Codes'!$B:$B),AGRIBALYSE_Cooked!$C:$C,AGRIBALYSE_Cooked!AD:AD)*$E86),"")</f>
        <v>0</v>
      </c>
      <c r="AA86">
        <f>IFERROR(IF($F86="Raw",_xlfn.XLOOKUP(_xlfn.XLOOKUP(Tool_clean!$D86,'AveragePrices&amp;Codes'!$A:$A,'AveragePrices&amp;Codes'!$B:$B),AGRIBALYSE_Raw!$B:$B,AGRIBALYSE_Raw!AD:AD)*$E86,_xlfn.XLOOKUP(_xlfn.XLOOKUP(Tool_clean!$D86,'AveragePrices&amp;Codes'!$A:$A,'AveragePrices&amp;Codes'!$B:$B),AGRIBALYSE_Cooked!$C:$C,AGRIBALYSE_Cooked!AE:AE)*$E86),"")</f>
        <v>0</v>
      </c>
      <c r="AB86" t="str" cm="1">
        <f t="array" ref="AB86">IFERROR(_xlfn.XLOOKUP(Tool_clean!$F86&amp;$E$2,'Cooking methods'!$A:$A&amp;'Cooking methods'!$B:$B,'Cooking methods'!C:C)*$E86,"")</f>
        <v/>
      </c>
      <c r="AC86" t="str" cm="1">
        <f t="array" ref="AC86">IFERROR(_xlfn.XLOOKUP(Tool_clean!$F86&amp;$E$2,'Cooking methods'!$A:$A&amp;'Cooking methods'!$B:$B,'Cooking methods'!D:D)*$E86,"")</f>
        <v/>
      </c>
      <c r="AD86" t="str" cm="1">
        <f t="array" ref="AD86">IFERROR(_xlfn.XLOOKUP(Tool_clean!$F86&amp;$E$2,'Cooking methods'!$A:$A&amp;'Cooking methods'!$B:$B,'Cooking methods'!E:E)*$E86,"")</f>
        <v/>
      </c>
      <c r="AE86" t="str" cm="1">
        <f t="array" ref="AE86">IFERROR(_xlfn.XLOOKUP(Tool_clean!$F86&amp;$E$2,'Cooking methods'!$A:$A&amp;'Cooking methods'!$B:$B,'Cooking methods'!F:F)*$E86,"")</f>
        <v/>
      </c>
      <c r="AF86" t="str" cm="1">
        <f t="array" ref="AF86">IFERROR(_xlfn.XLOOKUP(Tool_clean!$F86&amp;$E$2,'Cooking methods'!$A:$A&amp;'Cooking methods'!$B:$B,'Cooking methods'!G:G)*$E86,"")</f>
        <v/>
      </c>
      <c r="AG86" t="str" cm="1">
        <f t="array" ref="AG86">IFERROR(_xlfn.XLOOKUP(Tool_clean!$F86&amp;$E$2,'Cooking methods'!$A:$A&amp;'Cooking methods'!$B:$B,'Cooking methods'!H:H)*$E86,"")</f>
        <v/>
      </c>
      <c r="AH86" t="str" cm="1">
        <f t="array" ref="AH86">IFERROR(_xlfn.XLOOKUP(Tool_clean!$F86&amp;$E$2,'Cooking methods'!$A:$A&amp;'Cooking methods'!$B:$B,'Cooking methods'!I:I)*$E86,"")</f>
        <v/>
      </c>
      <c r="AI86" t="str" cm="1">
        <f t="array" ref="AI86">IFERROR(_xlfn.XLOOKUP(Tool_clean!$F86&amp;$E$2,'Cooking methods'!$A:$A&amp;'Cooking methods'!$B:$B,'Cooking methods'!J:J)*$E86,"")</f>
        <v/>
      </c>
      <c r="AJ86" t="str" cm="1">
        <f t="array" ref="AJ86">IFERROR(_xlfn.XLOOKUP(Tool_clean!$F86&amp;$E$2,'Cooking methods'!$A:$A&amp;'Cooking methods'!$B:$B,'Cooking methods'!K:K)*$E86,"")</f>
        <v/>
      </c>
      <c r="AK86" t="str" cm="1">
        <f t="array" ref="AK86">IFERROR(_xlfn.XLOOKUP(Tool_clean!$F86&amp;$E$2,'Cooking methods'!$A:$A&amp;'Cooking methods'!$B:$B,'Cooking methods'!L:L)*$E86,"")</f>
        <v/>
      </c>
      <c r="AL86" t="str" cm="1">
        <f t="array" ref="AL86">IFERROR(_xlfn.XLOOKUP(Tool_clean!$F86&amp;$E$2,'Cooking methods'!$A:$A&amp;'Cooking methods'!$B:$B,'Cooking methods'!M:M)*$E86,"")</f>
        <v/>
      </c>
      <c r="AM86" t="str" cm="1">
        <f t="array" ref="AM86">IFERROR(_xlfn.XLOOKUP(Tool_clean!$F86&amp;$E$2,'Cooking methods'!$A:$A&amp;'Cooking methods'!$B:$B,'Cooking methods'!N:N)*$E86,"")</f>
        <v/>
      </c>
      <c r="AN86" t="str" cm="1">
        <f t="array" ref="AN86">IFERROR(_xlfn.XLOOKUP(Tool_clean!$F86&amp;$E$2,'Cooking methods'!$A:$A&amp;'Cooking methods'!$B:$B,'Cooking methods'!O:O)*$E86,"")</f>
        <v/>
      </c>
      <c r="AO86" t="str" cm="1">
        <f t="array" ref="AO86">IFERROR(_xlfn.XLOOKUP(Tool_clean!$F86&amp;$E$2,'Cooking methods'!$A:$A&amp;'Cooking methods'!$B:$B,'Cooking methods'!P:P)*$E86,"")</f>
        <v/>
      </c>
      <c r="AP86" t="str" cm="1">
        <f t="array" ref="AP86">IFERROR(_xlfn.XLOOKUP(Tool_clean!$F86&amp;$E$2,'Cooking methods'!$A:$A&amp;'Cooking methods'!$B:$B,'Cooking methods'!Q:Q)*$E86,"")</f>
        <v/>
      </c>
      <c r="AQ86" t="str" cm="1">
        <f t="array" ref="AQ86">IFERROR(_xlfn.XLOOKUP(Tool_clean!$F86&amp;$E$2,'Cooking methods'!$A:$A&amp;'Cooking methods'!$B:$B,'Cooking methods'!R:R)*$E86,"")</f>
        <v/>
      </c>
      <c r="AR86" t="str" cm="1">
        <f t="array" ref="AR86">IFERROR(_xlfn.XLOOKUP(Tool_clean!$G86&amp;$E$2,'Waste management'!$A:$A&amp;'Waste management'!$B:$B,'Waste management'!C:C)*$E86,"")</f>
        <v/>
      </c>
      <c r="AS86" t="str" cm="1">
        <f t="array" ref="AS86">IFERROR(_xlfn.XLOOKUP(Tool_clean!$G86&amp;$E$2,'Waste management'!$A:$A&amp;'Waste management'!$B:$B,'Waste management'!D:D)*$E86,"")</f>
        <v/>
      </c>
      <c r="AT86" t="str" cm="1">
        <f t="array" ref="AT86">IFERROR(_xlfn.XLOOKUP(Tool_clean!$G86&amp;$E$2,'Waste management'!$A:$A&amp;'Waste management'!$B:$B,'Waste management'!E:E)*$E86,"")</f>
        <v/>
      </c>
      <c r="AU86" t="str" cm="1">
        <f t="array" ref="AU86">IFERROR(_xlfn.XLOOKUP(Tool_clean!$G86&amp;$E$2,'Waste management'!$A:$A&amp;'Waste management'!$B:$B,'Waste management'!F:F)*$E86,"")</f>
        <v/>
      </c>
      <c r="AV86" t="str" cm="1">
        <f t="array" ref="AV86">IFERROR(_xlfn.XLOOKUP(Tool_clean!$G86&amp;$E$2,'Waste management'!$A:$A&amp;'Waste management'!$B:$B,'Waste management'!G:G)*$E86,"")</f>
        <v/>
      </c>
      <c r="AW86" t="str" cm="1">
        <f t="array" ref="AW86">IFERROR(_xlfn.XLOOKUP(Tool_clean!$G86&amp;$E$2,'Waste management'!$A:$A&amp;'Waste management'!$B:$B,'Waste management'!H:H)*$E86,"")</f>
        <v/>
      </c>
      <c r="AX86" t="str" cm="1">
        <f t="array" ref="AX86">IFERROR(_xlfn.XLOOKUP(Tool_clean!$G86&amp;$E$2,'Waste management'!$A:$A&amp;'Waste management'!$B:$B,'Waste management'!I:I)*$E86,"")</f>
        <v/>
      </c>
      <c r="AY86" t="str" cm="1">
        <f t="array" ref="AY86">IFERROR(_xlfn.XLOOKUP(Tool_clean!$G86&amp;$E$2,'Waste management'!$A:$A&amp;'Waste management'!$B:$B,'Waste management'!J:J)*$E86,"")</f>
        <v/>
      </c>
      <c r="AZ86" t="str" cm="1">
        <f t="array" ref="AZ86">IFERROR(_xlfn.XLOOKUP(Tool_clean!$G86&amp;$E$2,'Waste management'!$A:$A&amp;'Waste management'!$B:$B,'Waste management'!K:K)*$E86,"")</f>
        <v/>
      </c>
      <c r="BA86" t="str" cm="1">
        <f t="array" ref="BA86">IFERROR(_xlfn.XLOOKUP(Tool_clean!$G86&amp;$E$2,'Waste management'!$A:$A&amp;'Waste management'!$B:$B,'Waste management'!L:L)*$E86,"")</f>
        <v/>
      </c>
      <c r="BB86" t="str" cm="1">
        <f t="array" ref="BB86">IFERROR(_xlfn.XLOOKUP(Tool_clean!$G86&amp;$E$2,'Waste management'!$A:$A&amp;'Waste management'!$B:$B,'Waste management'!M:M)*$E86,"")</f>
        <v/>
      </c>
      <c r="BC86" t="str" cm="1">
        <f t="array" ref="BC86">IFERROR(_xlfn.XLOOKUP(Tool_clean!$G86&amp;$E$2,'Waste management'!$A:$A&amp;'Waste management'!$B:$B,'Waste management'!N:N)*$E86,"")</f>
        <v/>
      </c>
      <c r="BD86" t="str" cm="1">
        <f t="array" ref="BD86">IFERROR(_xlfn.XLOOKUP(Tool_clean!$G86&amp;$E$2,'Waste management'!$A:$A&amp;'Waste management'!$B:$B,'Waste management'!O:O)*$E86,"")</f>
        <v/>
      </c>
      <c r="BE86" t="str" cm="1">
        <f t="array" ref="BE86">IFERROR(_xlfn.XLOOKUP(Tool_clean!$G86&amp;$E$2,'Waste management'!$A:$A&amp;'Waste management'!$B:$B,'Waste management'!P:P)*$E86,"")</f>
        <v/>
      </c>
      <c r="BF86" t="str" cm="1">
        <f t="array" ref="BF86">IFERROR(_xlfn.XLOOKUP(Tool_clean!$G86&amp;$E$2,'Waste management'!$A:$A&amp;'Waste management'!$B:$B,'Waste management'!Q:Q)*$E86,"")</f>
        <v/>
      </c>
      <c r="BG86" t="str" cm="1">
        <f t="array" ref="BG86">IFERROR(_xlfn.XLOOKUP(Tool_clean!$G86&amp;$E$2,'Waste management'!$A:$A&amp;'Waste management'!$B:$B,'Waste management'!R:R)*$E86,"")</f>
        <v/>
      </c>
      <c r="BH86" t="str">
        <f>IFERROR((L86+AR86+AB86)*_xlfn.XLOOKUP(Tool_clean!BH$4,Monetization_Factors!$A:$A,Monetization_Factors!$D:$D),"")</f>
        <v/>
      </c>
      <c r="BI86" t="str">
        <f>IFERROR((M86+AS86+AC86)*_xlfn.XLOOKUP(Tool_clean!BI$4,Monetization_Factors!$A:$A,Monetization_Factors!$D:$D),"")</f>
        <v/>
      </c>
      <c r="BJ86" t="str">
        <f>IFERROR((N86+AT86+AD86)*_xlfn.XLOOKUP(Tool_clean!BJ$4,Monetization_Factors!$A:$A,Monetization_Factors!$D:$D),"")</f>
        <v/>
      </c>
      <c r="BK86" t="str">
        <f>IFERROR((O86+AU86+AE86)*_xlfn.XLOOKUP(Tool_clean!BK$4,Monetization_Factors!$A:$A,Monetization_Factors!$D:$D),"")</f>
        <v/>
      </c>
      <c r="BL86" t="str">
        <f>IFERROR((P86+AV86+AF86)*_xlfn.XLOOKUP(Tool_clean!BL$4,Monetization_Factors!$A:$A,Monetization_Factors!$D:$D),"")</f>
        <v/>
      </c>
      <c r="BM86" t="str">
        <f>IFERROR((Q86+AW86+AG86)*_xlfn.XLOOKUP(Tool_clean!BM$4,Monetization_Factors!$A:$A,Monetization_Factors!$D:$D),"")</f>
        <v/>
      </c>
      <c r="BN86" t="str">
        <f>IFERROR((R86+AX86+AH86)*_xlfn.XLOOKUP(Tool_clean!BN$4,Monetization_Factors!$A:$A,Monetization_Factors!$D:$D),"")</f>
        <v/>
      </c>
      <c r="BO86" t="str">
        <f>IFERROR((S86+AY86+AI86)*_xlfn.XLOOKUP(Tool_clean!BO$4,Monetization_Factors!$A:$A,Monetization_Factors!$D:$D),"")</f>
        <v/>
      </c>
      <c r="BP86" t="str">
        <f>IFERROR((T86+AZ86+AJ86)*_xlfn.XLOOKUP(Tool_clean!BP$4,Monetization_Factors!$A:$A,Monetization_Factors!$D:$D),"")</f>
        <v/>
      </c>
      <c r="BQ86" t="str">
        <f>IFERROR((U86+BA86+AK86)*_xlfn.XLOOKUP(Tool_clean!BQ$4,Monetization_Factors!$A:$A,Monetization_Factors!$D:$D),"")</f>
        <v/>
      </c>
      <c r="BR86" t="str">
        <f>IFERROR((V86+BB86+AL86)*_xlfn.XLOOKUP(Tool_clean!BR$4,Monetization_Factors!$A:$A,Monetization_Factors!$D:$D),"")</f>
        <v/>
      </c>
      <c r="BS86" t="str">
        <f>IFERROR((W86+BC86+AM86)*_xlfn.XLOOKUP(Tool_clean!BS$4,Monetization_Factors!$A:$A,Monetization_Factors!$D:$D),"")</f>
        <v/>
      </c>
      <c r="BT86" t="str">
        <f>IFERROR((X86+BD86+AN86)*_xlfn.XLOOKUP(Tool_clean!BT$4,Monetization_Factors!$A:$A,Monetization_Factors!$D:$D),"")</f>
        <v/>
      </c>
      <c r="BU86" t="str">
        <f>IFERROR((Y86+BE86+AO86)*_xlfn.XLOOKUP(Tool_clean!BU$4,Monetization_Factors!$A:$A,Monetization_Factors!$D:$D),"")</f>
        <v/>
      </c>
      <c r="BV86" t="str">
        <f>IFERROR((Z86+BF86+AP86)*_xlfn.XLOOKUP(Tool_clean!BV$4,Monetization_Factors!$A:$A,Monetization_Factors!$D:$D),"")</f>
        <v/>
      </c>
      <c r="BW86" t="str">
        <f>IFERROR((AA86+BG86+AQ86)*_xlfn.XLOOKUP(Tool_clean!BW$4,Monetization_Factors!$A:$A,Monetization_Factors!$D:$D),"")</f>
        <v/>
      </c>
      <c r="BX86" s="38" t="str" cm="1">
        <f t="array" ref="BX86">IFERROR(_xlfn.IFS(I86&gt;0,I86*E86,I86="",J86*E86),"")</f>
        <v/>
      </c>
      <c r="BY86" s="38">
        <f t="shared" si="101"/>
        <v>0</v>
      </c>
      <c r="BZ86" s="38" t="str">
        <f t="shared" si="102"/>
        <v/>
      </c>
      <c r="CA86" s="38" t="str">
        <f t="shared" si="103"/>
        <v/>
      </c>
      <c r="CB86" t="str">
        <f t="shared" si="98"/>
        <v/>
      </c>
      <c r="CC86" t="str">
        <f t="shared" si="104"/>
        <v/>
      </c>
      <c r="CD86" t="str">
        <f t="shared" si="105"/>
        <v/>
      </c>
      <c r="CE86" t="str">
        <f t="shared" si="106"/>
        <v/>
      </c>
      <c r="CF86" t="str">
        <f t="shared" si="107"/>
        <v/>
      </c>
      <c r="CG86" t="str">
        <f t="shared" si="108"/>
        <v/>
      </c>
      <c r="CH86" t="str">
        <f t="shared" si="109"/>
        <v/>
      </c>
      <c r="CI86" t="str">
        <f t="shared" si="110"/>
        <v/>
      </c>
      <c r="CJ86" t="str">
        <f t="shared" si="111"/>
        <v/>
      </c>
      <c r="CK86" t="str">
        <f t="shared" si="112"/>
        <v/>
      </c>
      <c r="CL86" t="str">
        <f t="shared" si="113"/>
        <v/>
      </c>
      <c r="CM86" t="str">
        <f t="shared" si="114"/>
        <v/>
      </c>
      <c r="CN86" t="str">
        <f t="shared" si="115"/>
        <v/>
      </c>
      <c r="CO86" t="str">
        <f t="shared" si="116"/>
        <v/>
      </c>
      <c r="CP86" t="str">
        <f t="shared" si="117"/>
        <v/>
      </c>
      <c r="CQ86" t="str">
        <f t="shared" si="82"/>
        <v/>
      </c>
      <c r="CR86" t="str">
        <f t="shared" si="99"/>
        <v/>
      </c>
      <c r="CS86" t="str">
        <f t="shared" si="118"/>
        <v/>
      </c>
      <c r="CT86" t="str">
        <f t="shared" si="119"/>
        <v/>
      </c>
      <c r="CU86" t="str">
        <f t="shared" si="120"/>
        <v/>
      </c>
      <c r="CV86" t="str">
        <f t="shared" si="121"/>
        <v/>
      </c>
      <c r="CW86" t="str">
        <f t="shared" si="122"/>
        <v/>
      </c>
      <c r="CX86" t="str">
        <f t="shared" si="123"/>
        <v/>
      </c>
      <c r="CY86" t="str">
        <f t="shared" si="124"/>
        <v/>
      </c>
      <c r="CZ86" t="str">
        <f t="shared" si="125"/>
        <v/>
      </c>
      <c r="DA86" t="str">
        <f t="shared" si="126"/>
        <v/>
      </c>
      <c r="DB86" t="str">
        <f t="shared" si="127"/>
        <v/>
      </c>
      <c r="DC86" t="str">
        <f t="shared" si="128"/>
        <v/>
      </c>
      <c r="DD86" t="str">
        <f t="shared" si="129"/>
        <v/>
      </c>
      <c r="DE86" t="str">
        <f t="shared" si="130"/>
        <v/>
      </c>
      <c r="DF86" t="str">
        <f t="shared" si="131"/>
        <v/>
      </c>
      <c r="DG86" t="str">
        <f t="shared" si="97"/>
        <v/>
      </c>
      <c r="DH86" s="5" t="str">
        <f>IFERROR((CR86*$B$2*(1-$H86)*('CAR.CAP_per person'!B$2))/(_xlfn.XLOOKUP($E$2,EU_countries_GDP!$A$2:$A$29,EU_countries_GDP!$E$2:$E$29)),"")</f>
        <v/>
      </c>
      <c r="DI86" s="5" t="str">
        <f>IFERROR((CS86*$B$2*(1-$H86)*('CAR.CAP_per person'!C$2))/(_xlfn.XLOOKUP($E$2,EU_countries_GDP!$A$2:$A$29,EU_countries_GDP!$E$2:$E$29)),"")</f>
        <v/>
      </c>
      <c r="DJ86" s="5" t="str">
        <f>IFERROR((CT86*$B$2*(1-$H86)*('CAR.CAP_per person'!D$2))/(_xlfn.XLOOKUP($E$2,EU_countries_GDP!$A$2:$A$29,EU_countries_GDP!$E$2:$E$29)),"")</f>
        <v/>
      </c>
      <c r="DK86" s="5" t="str">
        <f>IFERROR((CU86*$B$2*(1-$H86)*('CAR.CAP_per person'!E$2))/(_xlfn.XLOOKUP($E$2,EU_countries_GDP!$A$2:$A$29,EU_countries_GDP!$E$2:$E$29)),"")</f>
        <v/>
      </c>
      <c r="DL86" s="5" t="str">
        <f>IFERROR((CV86*$B$2*(1-$H86)*('CAR.CAP_per person'!F$2))/(_xlfn.XLOOKUP($E$2,EU_countries_GDP!$A$2:$A$29,EU_countries_GDP!$E$2:$E$29)),"")</f>
        <v/>
      </c>
      <c r="DM86" s="5" t="str">
        <f>IFERROR((CW86*$B$2*(1-$H86)*('CAR.CAP_per person'!G$2))/(_xlfn.XLOOKUP($E$2,EU_countries_GDP!$A$2:$A$29,EU_countries_GDP!$E$2:$E$29)),"")</f>
        <v/>
      </c>
      <c r="DN86" s="5" t="str">
        <f>IFERROR((CX86*$B$2*(1-$H86)*('CAR.CAP_per person'!H$2))/(_xlfn.XLOOKUP($E$2,EU_countries_GDP!$A$2:$A$29,EU_countries_GDP!$E$2:$E$29)),"")</f>
        <v/>
      </c>
      <c r="DO86" s="5" t="str">
        <f>IFERROR((CY86*$B$2*(1-$H86)*('CAR.CAP_per person'!I$2))/(_xlfn.XLOOKUP($E$2,EU_countries_GDP!$A$2:$A$29,EU_countries_GDP!$E$2:$E$29)),"")</f>
        <v/>
      </c>
      <c r="DP86" s="5" t="str">
        <f>IFERROR((CZ86*$B$2*(1-$H86)*('CAR.CAP_per person'!J$2))/(_xlfn.XLOOKUP($E$2,EU_countries_GDP!$A$2:$A$29,EU_countries_GDP!$E$2:$E$29)),"")</f>
        <v/>
      </c>
      <c r="DQ86" s="5" t="str">
        <f>IFERROR((DA86*$B$2*(1-$H86)*('CAR.CAP_per person'!K$2))/(_xlfn.XLOOKUP($E$2,EU_countries_GDP!$A$2:$A$29,EU_countries_GDP!$E$2:$E$29)),"")</f>
        <v/>
      </c>
      <c r="DR86" s="5" t="str">
        <f>IFERROR((DB86*$B$2*(1-$H86)*('CAR.CAP_per person'!L$2))/(_xlfn.XLOOKUP($E$2,EU_countries_GDP!$A$2:$A$29,EU_countries_GDP!$E$2:$E$29)),"")</f>
        <v/>
      </c>
      <c r="DS86" s="5" t="str">
        <f>IFERROR((DC86*$B$2*(1-$H86)*('CAR.CAP_per person'!M$2))/(_xlfn.XLOOKUP($E$2,EU_countries_GDP!$A$2:$A$29,EU_countries_GDP!$E$2:$E$29)),"")</f>
        <v/>
      </c>
      <c r="DT86" s="5" t="str">
        <f>IFERROR((DD86*$B$2*(1-$H86)*('CAR.CAP_per person'!N$2))/(_xlfn.XLOOKUP($E$2,EU_countries_GDP!$A$2:$A$29,EU_countries_GDP!$E$2:$E$29)),"")</f>
        <v/>
      </c>
      <c r="DU86" s="5" t="str">
        <f>IFERROR((DE86*$B$2*(1-$H86)*('CAR.CAP_per person'!O$2))/(_xlfn.XLOOKUP($E$2,EU_countries_GDP!$A$2:$A$29,EU_countries_GDP!$E$2:$E$29)),"")</f>
        <v/>
      </c>
      <c r="DV86" s="5" t="str">
        <f>IFERROR((DF86*$B$2*(1-$H86)*('CAR.CAP_per person'!P$2))/(_xlfn.XLOOKUP($E$2,EU_countries_GDP!$A$2:$A$29,EU_countries_GDP!$E$2:$E$29)),"")</f>
        <v/>
      </c>
      <c r="DW86" s="5" t="str">
        <f>IFERROR((DG86*$B$2*(1-$H86)*('CAR.CAP_per person'!Q$2))/(_xlfn.XLOOKUP($E$2,EU_countries_GDP!$A$2:$A$29,EU_countries_GDP!$E$2:$E$29)),"")</f>
        <v/>
      </c>
    </row>
    <row r="87" spans="2:127">
      <c r="B87" t="str">
        <f>_xlfn.XLOOKUP(D87,Table5[Ingredient],Table5[Category],"",FALSE)</f>
        <v/>
      </c>
      <c r="C87" s="33"/>
      <c r="D87" s="33"/>
      <c r="E87" s="33"/>
      <c r="F87" s="33"/>
      <c r="G87" s="33"/>
      <c r="H87" s="33"/>
      <c r="I87" s="33"/>
      <c r="J87" s="37" t="str">
        <f>IFERROR(INDEX('AveragePrices&amp;Codes'!G:AG, MATCH($D87, 'AveragePrices&amp;Codes'!$A:$A, 0), MATCH(Tool_clean!$E$2, 'AveragePrices&amp;Codes'!$G$1:$AG$1, 0)),"")</f>
        <v/>
      </c>
      <c r="K87" s="37" t="str">
        <f t="shared" si="100"/>
        <v/>
      </c>
      <c r="L87">
        <f>IFERROR(IF($F87="Raw",_xlfn.XLOOKUP(_xlfn.XLOOKUP(Tool_clean!$D87,'AveragePrices&amp;Codes'!$A:$A,'AveragePrices&amp;Codes'!$B:$B),AGRIBALYSE_Raw!$B:$B,AGRIBALYSE_Raw!O:O)*$E87,_xlfn.XLOOKUP(_xlfn.XLOOKUP(Tool_clean!$D87,'AveragePrices&amp;Codes'!$A:$A,'AveragePrices&amp;Codes'!$B:$B),AGRIBALYSE_Cooked!$C:$C,AGRIBALYSE_Cooked!P:P)*$E87),"")</f>
        <v>0</v>
      </c>
      <c r="M87">
        <f>IFERROR(IF($F87="Raw",_xlfn.XLOOKUP(_xlfn.XLOOKUP(Tool_clean!$D87,'AveragePrices&amp;Codes'!$A:$A,'AveragePrices&amp;Codes'!$B:$B),AGRIBALYSE_Raw!$B:$B,AGRIBALYSE_Raw!P:P)*$E87,_xlfn.XLOOKUP(_xlfn.XLOOKUP(Tool_clean!$D87,'AveragePrices&amp;Codes'!$A:$A,'AveragePrices&amp;Codes'!$B:$B),AGRIBALYSE_Cooked!$C:$C,AGRIBALYSE_Cooked!Q:Q)*$E87),"")</f>
        <v>0</v>
      </c>
      <c r="N87">
        <f>IFERROR(IF($F87="Raw",_xlfn.XLOOKUP(_xlfn.XLOOKUP(Tool_clean!$D87,'AveragePrices&amp;Codes'!$A:$A,'AveragePrices&amp;Codes'!$B:$B),AGRIBALYSE_Raw!$B:$B,AGRIBALYSE_Raw!Q:Q)*$E87,_xlfn.XLOOKUP(_xlfn.XLOOKUP(Tool_clean!$D87,'AveragePrices&amp;Codes'!$A:$A,'AveragePrices&amp;Codes'!$B:$B),AGRIBALYSE_Cooked!$C:$C,AGRIBALYSE_Cooked!R:R)*$E87),"")</f>
        <v>0</v>
      </c>
      <c r="O87">
        <f>IFERROR(IF($F87="Raw",_xlfn.XLOOKUP(_xlfn.XLOOKUP(Tool_clean!$D87,'AveragePrices&amp;Codes'!$A:$A,'AveragePrices&amp;Codes'!$B:$B),AGRIBALYSE_Raw!$B:$B,AGRIBALYSE_Raw!R:R)*$E87,_xlfn.XLOOKUP(_xlfn.XLOOKUP(Tool_clean!$D87,'AveragePrices&amp;Codes'!$A:$A,'AveragePrices&amp;Codes'!$B:$B),AGRIBALYSE_Cooked!$C:$C,AGRIBALYSE_Cooked!S:S)*$E87),"")</f>
        <v>0</v>
      </c>
      <c r="P87">
        <f>IFERROR(IF($F87="Raw",_xlfn.XLOOKUP(_xlfn.XLOOKUP(Tool_clean!$D87,'AveragePrices&amp;Codes'!$A:$A,'AveragePrices&amp;Codes'!$B:$B),AGRIBALYSE_Raw!$B:$B,AGRIBALYSE_Raw!S:S)*$E87,_xlfn.XLOOKUP(_xlfn.XLOOKUP(Tool_clean!$D87,'AveragePrices&amp;Codes'!$A:$A,'AveragePrices&amp;Codes'!$B:$B),AGRIBALYSE_Cooked!$C:$C,AGRIBALYSE_Cooked!T:T)*$E87),"")</f>
        <v>0</v>
      </c>
      <c r="Q87">
        <f>IFERROR(IF($F87="Raw",_xlfn.XLOOKUP(_xlfn.XLOOKUP(Tool_clean!$D87,'AveragePrices&amp;Codes'!$A:$A,'AveragePrices&amp;Codes'!$B:$B),AGRIBALYSE_Raw!$B:$B,AGRIBALYSE_Raw!T:T)*$E87,_xlfn.XLOOKUP(_xlfn.XLOOKUP(Tool_clean!$D87,'AveragePrices&amp;Codes'!$A:$A,'AveragePrices&amp;Codes'!$B:$B),AGRIBALYSE_Cooked!$C:$C,AGRIBALYSE_Cooked!U:U)*$E87),"")</f>
        <v>0</v>
      </c>
      <c r="R87">
        <f>IFERROR(IF($F87="Raw",_xlfn.XLOOKUP(_xlfn.XLOOKUP(Tool_clean!$D87,'AveragePrices&amp;Codes'!$A:$A,'AveragePrices&amp;Codes'!$B:$B),AGRIBALYSE_Raw!$B:$B,AGRIBALYSE_Raw!U:U)*$E87,_xlfn.XLOOKUP(_xlfn.XLOOKUP(Tool_clean!$D87,'AveragePrices&amp;Codes'!$A:$A,'AveragePrices&amp;Codes'!$B:$B),AGRIBALYSE_Cooked!$C:$C,AGRIBALYSE_Cooked!V:V)*$E87),"")</f>
        <v>0</v>
      </c>
      <c r="S87">
        <f>IFERROR(IF($F87="Raw",_xlfn.XLOOKUP(_xlfn.XLOOKUP(Tool_clean!$D87,'AveragePrices&amp;Codes'!$A:$A,'AveragePrices&amp;Codes'!$B:$B),AGRIBALYSE_Raw!$B:$B,AGRIBALYSE_Raw!V:V)*$E87,_xlfn.XLOOKUP(_xlfn.XLOOKUP(Tool_clean!$D87,'AveragePrices&amp;Codes'!$A:$A,'AveragePrices&amp;Codes'!$B:$B),AGRIBALYSE_Cooked!$C:$C,AGRIBALYSE_Cooked!W:W)*$E87),"")</f>
        <v>0</v>
      </c>
      <c r="T87">
        <f>IFERROR(IF($F87="Raw",_xlfn.XLOOKUP(_xlfn.XLOOKUP(Tool_clean!$D87,'AveragePrices&amp;Codes'!$A:$A,'AveragePrices&amp;Codes'!$B:$B),AGRIBALYSE_Raw!$B:$B,AGRIBALYSE_Raw!W:W)*$E87,_xlfn.XLOOKUP(_xlfn.XLOOKUP(Tool_clean!$D87,'AveragePrices&amp;Codes'!$A:$A,'AveragePrices&amp;Codes'!$B:$B),AGRIBALYSE_Cooked!$C:$C,AGRIBALYSE_Cooked!X:X)*$E87),"")</f>
        <v>0</v>
      </c>
      <c r="U87">
        <f>IFERROR(IF($F87="Raw",_xlfn.XLOOKUP(_xlfn.XLOOKUP(Tool_clean!$D87,'AveragePrices&amp;Codes'!$A:$A,'AveragePrices&amp;Codes'!$B:$B),AGRIBALYSE_Raw!$B:$B,AGRIBALYSE_Raw!X:X)*$E87,_xlfn.XLOOKUP(_xlfn.XLOOKUP(Tool_clean!$D87,'AveragePrices&amp;Codes'!$A:$A,'AveragePrices&amp;Codes'!$B:$B),AGRIBALYSE_Cooked!$C:$C,AGRIBALYSE_Cooked!Y:Y)*$E87),"")</f>
        <v>0</v>
      </c>
      <c r="V87">
        <f>IFERROR(IF($F87="Raw",_xlfn.XLOOKUP(_xlfn.XLOOKUP(Tool_clean!$D87,'AveragePrices&amp;Codes'!$A:$A,'AveragePrices&amp;Codes'!$B:$B),AGRIBALYSE_Raw!$B:$B,AGRIBALYSE_Raw!Y:Y)*$E87,_xlfn.XLOOKUP(_xlfn.XLOOKUP(Tool_clean!$D87,'AveragePrices&amp;Codes'!$A:$A,'AveragePrices&amp;Codes'!$B:$B),AGRIBALYSE_Cooked!$C:$C,AGRIBALYSE_Cooked!Z:Z)*$E87),"")</f>
        <v>0</v>
      </c>
      <c r="W87">
        <f>IFERROR(IF($F87="Raw",_xlfn.XLOOKUP(_xlfn.XLOOKUP(Tool_clean!$D87,'AveragePrices&amp;Codes'!$A:$A,'AveragePrices&amp;Codes'!$B:$B),AGRIBALYSE_Raw!$B:$B,AGRIBALYSE_Raw!Z:Z)*$E87,_xlfn.XLOOKUP(_xlfn.XLOOKUP(Tool_clean!$D87,'AveragePrices&amp;Codes'!$A:$A,'AveragePrices&amp;Codes'!$B:$B),AGRIBALYSE_Cooked!$C:$C,AGRIBALYSE_Cooked!AA:AA)*$E87),"")</f>
        <v>0</v>
      </c>
      <c r="X87">
        <f>IFERROR(IF($F87="Raw",_xlfn.XLOOKUP(_xlfn.XLOOKUP(Tool_clean!$D87,'AveragePrices&amp;Codes'!$A:$A,'AveragePrices&amp;Codes'!$B:$B),AGRIBALYSE_Raw!$B:$B,AGRIBALYSE_Raw!AA:AA)*$E87,_xlfn.XLOOKUP(_xlfn.XLOOKUP(Tool_clean!$D87,'AveragePrices&amp;Codes'!$A:$A,'AveragePrices&amp;Codes'!$B:$B),AGRIBALYSE_Cooked!$C:$C,AGRIBALYSE_Cooked!AB:AB)*$E87),"")</f>
        <v>0</v>
      </c>
      <c r="Y87">
        <f>IFERROR(IF($F87="Raw",_xlfn.XLOOKUP(_xlfn.XLOOKUP(Tool_clean!$D87,'AveragePrices&amp;Codes'!$A:$A,'AveragePrices&amp;Codes'!$B:$B),AGRIBALYSE_Raw!$B:$B,AGRIBALYSE_Raw!AB:AB)*$E87,_xlfn.XLOOKUP(_xlfn.XLOOKUP(Tool_clean!$D87,'AveragePrices&amp;Codes'!$A:$A,'AveragePrices&amp;Codes'!$B:$B),AGRIBALYSE_Cooked!$C:$C,AGRIBALYSE_Cooked!AC:AC)*$E87),"")</f>
        <v>0</v>
      </c>
      <c r="Z87">
        <f>IFERROR(IF($F87="Raw",_xlfn.XLOOKUP(_xlfn.XLOOKUP(Tool_clean!$D87,'AveragePrices&amp;Codes'!$A:$A,'AveragePrices&amp;Codes'!$B:$B),AGRIBALYSE_Raw!$B:$B,AGRIBALYSE_Raw!AC:AC)*$E87,_xlfn.XLOOKUP(_xlfn.XLOOKUP(Tool_clean!$D87,'AveragePrices&amp;Codes'!$A:$A,'AveragePrices&amp;Codes'!$B:$B),AGRIBALYSE_Cooked!$C:$C,AGRIBALYSE_Cooked!AD:AD)*$E87),"")</f>
        <v>0</v>
      </c>
      <c r="AA87">
        <f>IFERROR(IF($F87="Raw",_xlfn.XLOOKUP(_xlfn.XLOOKUP(Tool_clean!$D87,'AveragePrices&amp;Codes'!$A:$A,'AveragePrices&amp;Codes'!$B:$B),AGRIBALYSE_Raw!$B:$B,AGRIBALYSE_Raw!AD:AD)*$E87,_xlfn.XLOOKUP(_xlfn.XLOOKUP(Tool_clean!$D87,'AveragePrices&amp;Codes'!$A:$A,'AveragePrices&amp;Codes'!$B:$B),AGRIBALYSE_Cooked!$C:$C,AGRIBALYSE_Cooked!AE:AE)*$E87),"")</f>
        <v>0</v>
      </c>
      <c r="AB87" t="str" cm="1">
        <f t="array" ref="AB87">IFERROR(_xlfn.XLOOKUP(Tool_clean!$F87&amp;$E$2,'Cooking methods'!$A:$A&amp;'Cooking methods'!$B:$B,'Cooking methods'!C:C)*$E87,"")</f>
        <v/>
      </c>
      <c r="AC87" t="str" cm="1">
        <f t="array" ref="AC87">IFERROR(_xlfn.XLOOKUP(Tool_clean!$F87&amp;$E$2,'Cooking methods'!$A:$A&amp;'Cooking methods'!$B:$B,'Cooking methods'!D:D)*$E87,"")</f>
        <v/>
      </c>
      <c r="AD87" t="str" cm="1">
        <f t="array" ref="AD87">IFERROR(_xlfn.XLOOKUP(Tool_clean!$F87&amp;$E$2,'Cooking methods'!$A:$A&amp;'Cooking methods'!$B:$B,'Cooking methods'!E:E)*$E87,"")</f>
        <v/>
      </c>
      <c r="AE87" t="str" cm="1">
        <f t="array" ref="AE87">IFERROR(_xlfn.XLOOKUP(Tool_clean!$F87&amp;$E$2,'Cooking methods'!$A:$A&amp;'Cooking methods'!$B:$B,'Cooking methods'!F:F)*$E87,"")</f>
        <v/>
      </c>
      <c r="AF87" t="str" cm="1">
        <f t="array" ref="AF87">IFERROR(_xlfn.XLOOKUP(Tool_clean!$F87&amp;$E$2,'Cooking methods'!$A:$A&amp;'Cooking methods'!$B:$B,'Cooking methods'!G:G)*$E87,"")</f>
        <v/>
      </c>
      <c r="AG87" t="str" cm="1">
        <f t="array" ref="AG87">IFERROR(_xlfn.XLOOKUP(Tool_clean!$F87&amp;$E$2,'Cooking methods'!$A:$A&amp;'Cooking methods'!$B:$B,'Cooking methods'!H:H)*$E87,"")</f>
        <v/>
      </c>
      <c r="AH87" t="str" cm="1">
        <f t="array" ref="AH87">IFERROR(_xlfn.XLOOKUP(Tool_clean!$F87&amp;$E$2,'Cooking methods'!$A:$A&amp;'Cooking methods'!$B:$B,'Cooking methods'!I:I)*$E87,"")</f>
        <v/>
      </c>
      <c r="AI87" t="str" cm="1">
        <f t="array" ref="AI87">IFERROR(_xlfn.XLOOKUP(Tool_clean!$F87&amp;$E$2,'Cooking methods'!$A:$A&amp;'Cooking methods'!$B:$B,'Cooking methods'!J:J)*$E87,"")</f>
        <v/>
      </c>
      <c r="AJ87" t="str" cm="1">
        <f t="array" ref="AJ87">IFERROR(_xlfn.XLOOKUP(Tool_clean!$F87&amp;$E$2,'Cooking methods'!$A:$A&amp;'Cooking methods'!$B:$B,'Cooking methods'!K:K)*$E87,"")</f>
        <v/>
      </c>
      <c r="AK87" t="str" cm="1">
        <f t="array" ref="AK87">IFERROR(_xlfn.XLOOKUP(Tool_clean!$F87&amp;$E$2,'Cooking methods'!$A:$A&amp;'Cooking methods'!$B:$B,'Cooking methods'!L:L)*$E87,"")</f>
        <v/>
      </c>
      <c r="AL87" t="str" cm="1">
        <f t="array" ref="AL87">IFERROR(_xlfn.XLOOKUP(Tool_clean!$F87&amp;$E$2,'Cooking methods'!$A:$A&amp;'Cooking methods'!$B:$B,'Cooking methods'!M:M)*$E87,"")</f>
        <v/>
      </c>
      <c r="AM87" t="str" cm="1">
        <f t="array" ref="AM87">IFERROR(_xlfn.XLOOKUP(Tool_clean!$F87&amp;$E$2,'Cooking methods'!$A:$A&amp;'Cooking methods'!$B:$B,'Cooking methods'!N:N)*$E87,"")</f>
        <v/>
      </c>
      <c r="AN87" t="str" cm="1">
        <f t="array" ref="AN87">IFERROR(_xlfn.XLOOKUP(Tool_clean!$F87&amp;$E$2,'Cooking methods'!$A:$A&amp;'Cooking methods'!$B:$B,'Cooking methods'!O:O)*$E87,"")</f>
        <v/>
      </c>
      <c r="AO87" t="str" cm="1">
        <f t="array" ref="AO87">IFERROR(_xlfn.XLOOKUP(Tool_clean!$F87&amp;$E$2,'Cooking methods'!$A:$A&amp;'Cooking methods'!$B:$B,'Cooking methods'!P:P)*$E87,"")</f>
        <v/>
      </c>
      <c r="AP87" t="str" cm="1">
        <f t="array" ref="AP87">IFERROR(_xlfn.XLOOKUP(Tool_clean!$F87&amp;$E$2,'Cooking methods'!$A:$A&amp;'Cooking methods'!$B:$B,'Cooking methods'!Q:Q)*$E87,"")</f>
        <v/>
      </c>
      <c r="AQ87" t="str" cm="1">
        <f t="array" ref="AQ87">IFERROR(_xlfn.XLOOKUP(Tool_clean!$F87&amp;$E$2,'Cooking methods'!$A:$A&amp;'Cooking methods'!$B:$B,'Cooking methods'!R:R)*$E87,"")</f>
        <v/>
      </c>
      <c r="AR87" t="str" cm="1">
        <f t="array" ref="AR87">IFERROR(_xlfn.XLOOKUP(Tool_clean!$G87&amp;$E$2,'Waste management'!$A:$A&amp;'Waste management'!$B:$B,'Waste management'!C:C)*$E87,"")</f>
        <v/>
      </c>
      <c r="AS87" t="str" cm="1">
        <f t="array" ref="AS87">IFERROR(_xlfn.XLOOKUP(Tool_clean!$G87&amp;$E$2,'Waste management'!$A:$A&amp;'Waste management'!$B:$B,'Waste management'!D:D)*$E87,"")</f>
        <v/>
      </c>
      <c r="AT87" t="str" cm="1">
        <f t="array" ref="AT87">IFERROR(_xlfn.XLOOKUP(Tool_clean!$G87&amp;$E$2,'Waste management'!$A:$A&amp;'Waste management'!$B:$B,'Waste management'!E:E)*$E87,"")</f>
        <v/>
      </c>
      <c r="AU87" t="str" cm="1">
        <f t="array" ref="AU87">IFERROR(_xlfn.XLOOKUP(Tool_clean!$G87&amp;$E$2,'Waste management'!$A:$A&amp;'Waste management'!$B:$B,'Waste management'!F:F)*$E87,"")</f>
        <v/>
      </c>
      <c r="AV87" t="str" cm="1">
        <f t="array" ref="AV87">IFERROR(_xlfn.XLOOKUP(Tool_clean!$G87&amp;$E$2,'Waste management'!$A:$A&amp;'Waste management'!$B:$B,'Waste management'!G:G)*$E87,"")</f>
        <v/>
      </c>
      <c r="AW87" t="str" cm="1">
        <f t="array" ref="AW87">IFERROR(_xlfn.XLOOKUP(Tool_clean!$G87&amp;$E$2,'Waste management'!$A:$A&amp;'Waste management'!$B:$B,'Waste management'!H:H)*$E87,"")</f>
        <v/>
      </c>
      <c r="AX87" t="str" cm="1">
        <f t="array" ref="AX87">IFERROR(_xlfn.XLOOKUP(Tool_clean!$G87&amp;$E$2,'Waste management'!$A:$A&amp;'Waste management'!$B:$B,'Waste management'!I:I)*$E87,"")</f>
        <v/>
      </c>
      <c r="AY87" t="str" cm="1">
        <f t="array" ref="AY87">IFERROR(_xlfn.XLOOKUP(Tool_clean!$G87&amp;$E$2,'Waste management'!$A:$A&amp;'Waste management'!$B:$B,'Waste management'!J:J)*$E87,"")</f>
        <v/>
      </c>
      <c r="AZ87" t="str" cm="1">
        <f t="array" ref="AZ87">IFERROR(_xlfn.XLOOKUP(Tool_clean!$G87&amp;$E$2,'Waste management'!$A:$A&amp;'Waste management'!$B:$B,'Waste management'!K:K)*$E87,"")</f>
        <v/>
      </c>
      <c r="BA87" t="str" cm="1">
        <f t="array" ref="BA87">IFERROR(_xlfn.XLOOKUP(Tool_clean!$G87&amp;$E$2,'Waste management'!$A:$A&amp;'Waste management'!$B:$B,'Waste management'!L:L)*$E87,"")</f>
        <v/>
      </c>
      <c r="BB87" t="str" cm="1">
        <f t="array" ref="BB87">IFERROR(_xlfn.XLOOKUP(Tool_clean!$G87&amp;$E$2,'Waste management'!$A:$A&amp;'Waste management'!$B:$B,'Waste management'!M:M)*$E87,"")</f>
        <v/>
      </c>
      <c r="BC87" t="str" cm="1">
        <f t="array" ref="BC87">IFERROR(_xlfn.XLOOKUP(Tool_clean!$G87&amp;$E$2,'Waste management'!$A:$A&amp;'Waste management'!$B:$B,'Waste management'!N:N)*$E87,"")</f>
        <v/>
      </c>
      <c r="BD87" t="str" cm="1">
        <f t="array" ref="BD87">IFERROR(_xlfn.XLOOKUP(Tool_clean!$G87&amp;$E$2,'Waste management'!$A:$A&amp;'Waste management'!$B:$B,'Waste management'!O:O)*$E87,"")</f>
        <v/>
      </c>
      <c r="BE87" t="str" cm="1">
        <f t="array" ref="BE87">IFERROR(_xlfn.XLOOKUP(Tool_clean!$G87&amp;$E$2,'Waste management'!$A:$A&amp;'Waste management'!$B:$B,'Waste management'!P:P)*$E87,"")</f>
        <v/>
      </c>
      <c r="BF87" t="str" cm="1">
        <f t="array" ref="BF87">IFERROR(_xlfn.XLOOKUP(Tool_clean!$G87&amp;$E$2,'Waste management'!$A:$A&amp;'Waste management'!$B:$B,'Waste management'!Q:Q)*$E87,"")</f>
        <v/>
      </c>
      <c r="BG87" t="str" cm="1">
        <f t="array" ref="BG87">IFERROR(_xlfn.XLOOKUP(Tool_clean!$G87&amp;$E$2,'Waste management'!$A:$A&amp;'Waste management'!$B:$B,'Waste management'!R:R)*$E87,"")</f>
        <v/>
      </c>
      <c r="BH87" t="str">
        <f>IFERROR((L87+AR87+AB87)*_xlfn.XLOOKUP(Tool_clean!BH$4,Monetization_Factors!$A:$A,Monetization_Factors!$D:$D),"")</f>
        <v/>
      </c>
      <c r="BI87" t="str">
        <f>IFERROR((M87+AS87+AC87)*_xlfn.XLOOKUP(Tool_clean!BI$4,Monetization_Factors!$A:$A,Monetization_Factors!$D:$D),"")</f>
        <v/>
      </c>
      <c r="BJ87" t="str">
        <f>IFERROR((N87+AT87+AD87)*_xlfn.XLOOKUP(Tool_clean!BJ$4,Monetization_Factors!$A:$A,Monetization_Factors!$D:$D),"")</f>
        <v/>
      </c>
      <c r="BK87" t="str">
        <f>IFERROR((O87+AU87+AE87)*_xlfn.XLOOKUP(Tool_clean!BK$4,Monetization_Factors!$A:$A,Monetization_Factors!$D:$D),"")</f>
        <v/>
      </c>
      <c r="BL87" t="str">
        <f>IFERROR((P87+AV87+AF87)*_xlfn.XLOOKUP(Tool_clean!BL$4,Monetization_Factors!$A:$A,Monetization_Factors!$D:$D),"")</f>
        <v/>
      </c>
      <c r="BM87" t="str">
        <f>IFERROR((Q87+AW87+AG87)*_xlfn.XLOOKUP(Tool_clean!BM$4,Monetization_Factors!$A:$A,Monetization_Factors!$D:$D),"")</f>
        <v/>
      </c>
      <c r="BN87" t="str">
        <f>IFERROR((R87+AX87+AH87)*_xlfn.XLOOKUP(Tool_clean!BN$4,Monetization_Factors!$A:$A,Monetization_Factors!$D:$D),"")</f>
        <v/>
      </c>
      <c r="BO87" t="str">
        <f>IFERROR((S87+AY87+AI87)*_xlfn.XLOOKUP(Tool_clean!BO$4,Monetization_Factors!$A:$A,Monetization_Factors!$D:$D),"")</f>
        <v/>
      </c>
      <c r="BP87" t="str">
        <f>IFERROR((T87+AZ87+AJ87)*_xlfn.XLOOKUP(Tool_clean!BP$4,Monetization_Factors!$A:$A,Monetization_Factors!$D:$D),"")</f>
        <v/>
      </c>
      <c r="BQ87" t="str">
        <f>IFERROR((U87+BA87+AK87)*_xlfn.XLOOKUP(Tool_clean!BQ$4,Monetization_Factors!$A:$A,Monetization_Factors!$D:$D),"")</f>
        <v/>
      </c>
      <c r="BR87" t="str">
        <f>IFERROR((V87+BB87+AL87)*_xlfn.XLOOKUP(Tool_clean!BR$4,Monetization_Factors!$A:$A,Monetization_Factors!$D:$D),"")</f>
        <v/>
      </c>
      <c r="BS87" t="str">
        <f>IFERROR((W87+BC87+AM87)*_xlfn.XLOOKUP(Tool_clean!BS$4,Monetization_Factors!$A:$A,Monetization_Factors!$D:$D),"")</f>
        <v/>
      </c>
      <c r="BT87" t="str">
        <f>IFERROR((X87+BD87+AN87)*_xlfn.XLOOKUP(Tool_clean!BT$4,Monetization_Factors!$A:$A,Monetization_Factors!$D:$D),"")</f>
        <v/>
      </c>
      <c r="BU87" t="str">
        <f>IFERROR((Y87+BE87+AO87)*_xlfn.XLOOKUP(Tool_clean!BU$4,Monetization_Factors!$A:$A,Monetization_Factors!$D:$D),"")</f>
        <v/>
      </c>
      <c r="BV87" t="str">
        <f>IFERROR((Z87+BF87+AP87)*_xlfn.XLOOKUP(Tool_clean!BV$4,Monetization_Factors!$A:$A,Monetization_Factors!$D:$D),"")</f>
        <v/>
      </c>
      <c r="BW87" t="str">
        <f>IFERROR((AA87+BG87+AQ87)*_xlfn.XLOOKUP(Tool_clean!BW$4,Monetization_Factors!$A:$A,Monetization_Factors!$D:$D),"")</f>
        <v/>
      </c>
      <c r="BX87" s="38" t="str" cm="1">
        <f t="array" ref="BX87">IFERROR(_xlfn.IFS(I87&gt;0,I87*E87,I87="",J87*E87),"")</f>
        <v/>
      </c>
      <c r="BY87" s="38">
        <f t="shared" si="101"/>
        <v>0</v>
      </c>
      <c r="BZ87" s="38" t="str">
        <f t="shared" si="102"/>
        <v/>
      </c>
      <c r="CA87" s="38" t="str">
        <f t="shared" si="103"/>
        <v/>
      </c>
      <c r="CB87" t="str">
        <f t="shared" si="98"/>
        <v/>
      </c>
      <c r="CC87" t="str">
        <f t="shared" si="104"/>
        <v/>
      </c>
      <c r="CD87" t="str">
        <f t="shared" si="105"/>
        <v/>
      </c>
      <c r="CE87" t="str">
        <f t="shared" si="106"/>
        <v/>
      </c>
      <c r="CF87" t="str">
        <f t="shared" si="107"/>
        <v/>
      </c>
      <c r="CG87" t="str">
        <f t="shared" si="108"/>
        <v/>
      </c>
      <c r="CH87" t="str">
        <f t="shared" si="109"/>
        <v/>
      </c>
      <c r="CI87" t="str">
        <f t="shared" si="110"/>
        <v/>
      </c>
      <c r="CJ87" t="str">
        <f t="shared" si="111"/>
        <v/>
      </c>
      <c r="CK87" t="str">
        <f t="shared" si="112"/>
        <v/>
      </c>
      <c r="CL87" t="str">
        <f t="shared" si="113"/>
        <v/>
      </c>
      <c r="CM87" t="str">
        <f t="shared" si="114"/>
        <v/>
      </c>
      <c r="CN87" t="str">
        <f t="shared" si="115"/>
        <v/>
      </c>
      <c r="CO87" t="str">
        <f t="shared" si="116"/>
        <v/>
      </c>
      <c r="CP87" t="str">
        <f t="shared" si="117"/>
        <v/>
      </c>
      <c r="CQ87" t="str">
        <f t="shared" si="82"/>
        <v/>
      </c>
      <c r="CR87" t="str">
        <f t="shared" si="99"/>
        <v/>
      </c>
      <c r="CS87" t="str">
        <f t="shared" si="118"/>
        <v/>
      </c>
      <c r="CT87" t="str">
        <f t="shared" si="119"/>
        <v/>
      </c>
      <c r="CU87" t="str">
        <f t="shared" si="120"/>
        <v/>
      </c>
      <c r="CV87" t="str">
        <f t="shared" si="121"/>
        <v/>
      </c>
      <c r="CW87" t="str">
        <f t="shared" si="122"/>
        <v/>
      </c>
      <c r="CX87" t="str">
        <f t="shared" si="123"/>
        <v/>
      </c>
      <c r="CY87" t="str">
        <f t="shared" si="124"/>
        <v/>
      </c>
      <c r="CZ87" t="str">
        <f t="shared" si="125"/>
        <v/>
      </c>
      <c r="DA87" t="str">
        <f t="shared" si="126"/>
        <v/>
      </c>
      <c r="DB87" t="str">
        <f t="shared" si="127"/>
        <v/>
      </c>
      <c r="DC87" t="str">
        <f t="shared" si="128"/>
        <v/>
      </c>
      <c r="DD87" t="str">
        <f t="shared" si="129"/>
        <v/>
      </c>
      <c r="DE87" t="str">
        <f t="shared" si="130"/>
        <v/>
      </c>
      <c r="DF87" t="str">
        <f t="shared" si="131"/>
        <v/>
      </c>
      <c r="DG87" t="str">
        <f t="shared" si="97"/>
        <v/>
      </c>
      <c r="DH87" s="5" t="str">
        <f>IFERROR((CR87*$B$2*(1-$H87)*('CAR.CAP_per person'!B$2))/(_xlfn.XLOOKUP($E$2,EU_countries_GDP!$A$2:$A$29,EU_countries_GDP!$E$2:$E$29)),"")</f>
        <v/>
      </c>
      <c r="DI87" s="5" t="str">
        <f>IFERROR((CS87*$B$2*(1-$H87)*('CAR.CAP_per person'!C$2))/(_xlfn.XLOOKUP($E$2,EU_countries_GDP!$A$2:$A$29,EU_countries_GDP!$E$2:$E$29)),"")</f>
        <v/>
      </c>
      <c r="DJ87" s="5" t="str">
        <f>IFERROR((CT87*$B$2*(1-$H87)*('CAR.CAP_per person'!D$2))/(_xlfn.XLOOKUP($E$2,EU_countries_GDP!$A$2:$A$29,EU_countries_GDP!$E$2:$E$29)),"")</f>
        <v/>
      </c>
      <c r="DK87" s="5" t="str">
        <f>IFERROR((CU87*$B$2*(1-$H87)*('CAR.CAP_per person'!E$2))/(_xlfn.XLOOKUP($E$2,EU_countries_GDP!$A$2:$A$29,EU_countries_GDP!$E$2:$E$29)),"")</f>
        <v/>
      </c>
      <c r="DL87" s="5" t="str">
        <f>IFERROR((CV87*$B$2*(1-$H87)*('CAR.CAP_per person'!F$2))/(_xlfn.XLOOKUP($E$2,EU_countries_GDP!$A$2:$A$29,EU_countries_GDP!$E$2:$E$29)),"")</f>
        <v/>
      </c>
      <c r="DM87" s="5" t="str">
        <f>IFERROR((CW87*$B$2*(1-$H87)*('CAR.CAP_per person'!G$2))/(_xlfn.XLOOKUP($E$2,EU_countries_GDP!$A$2:$A$29,EU_countries_GDP!$E$2:$E$29)),"")</f>
        <v/>
      </c>
      <c r="DN87" s="5" t="str">
        <f>IFERROR((CX87*$B$2*(1-$H87)*('CAR.CAP_per person'!H$2))/(_xlfn.XLOOKUP($E$2,EU_countries_GDP!$A$2:$A$29,EU_countries_GDP!$E$2:$E$29)),"")</f>
        <v/>
      </c>
      <c r="DO87" s="5" t="str">
        <f>IFERROR((CY87*$B$2*(1-$H87)*('CAR.CAP_per person'!I$2))/(_xlfn.XLOOKUP($E$2,EU_countries_GDP!$A$2:$A$29,EU_countries_GDP!$E$2:$E$29)),"")</f>
        <v/>
      </c>
      <c r="DP87" s="5" t="str">
        <f>IFERROR((CZ87*$B$2*(1-$H87)*('CAR.CAP_per person'!J$2))/(_xlfn.XLOOKUP($E$2,EU_countries_GDP!$A$2:$A$29,EU_countries_GDP!$E$2:$E$29)),"")</f>
        <v/>
      </c>
      <c r="DQ87" s="5" t="str">
        <f>IFERROR((DA87*$B$2*(1-$H87)*('CAR.CAP_per person'!K$2))/(_xlfn.XLOOKUP($E$2,EU_countries_GDP!$A$2:$A$29,EU_countries_GDP!$E$2:$E$29)),"")</f>
        <v/>
      </c>
      <c r="DR87" s="5" t="str">
        <f>IFERROR((DB87*$B$2*(1-$H87)*('CAR.CAP_per person'!L$2))/(_xlfn.XLOOKUP($E$2,EU_countries_GDP!$A$2:$A$29,EU_countries_GDP!$E$2:$E$29)),"")</f>
        <v/>
      </c>
      <c r="DS87" s="5" t="str">
        <f>IFERROR((DC87*$B$2*(1-$H87)*('CAR.CAP_per person'!M$2))/(_xlfn.XLOOKUP($E$2,EU_countries_GDP!$A$2:$A$29,EU_countries_GDP!$E$2:$E$29)),"")</f>
        <v/>
      </c>
      <c r="DT87" s="5" t="str">
        <f>IFERROR((DD87*$B$2*(1-$H87)*('CAR.CAP_per person'!N$2))/(_xlfn.XLOOKUP($E$2,EU_countries_GDP!$A$2:$A$29,EU_countries_GDP!$E$2:$E$29)),"")</f>
        <v/>
      </c>
      <c r="DU87" s="5" t="str">
        <f>IFERROR((DE87*$B$2*(1-$H87)*('CAR.CAP_per person'!O$2))/(_xlfn.XLOOKUP($E$2,EU_countries_GDP!$A$2:$A$29,EU_countries_GDP!$E$2:$E$29)),"")</f>
        <v/>
      </c>
      <c r="DV87" s="5" t="str">
        <f>IFERROR((DF87*$B$2*(1-$H87)*('CAR.CAP_per person'!P$2))/(_xlfn.XLOOKUP($E$2,EU_countries_GDP!$A$2:$A$29,EU_countries_GDP!$E$2:$E$29)),"")</f>
        <v/>
      </c>
      <c r="DW87" s="5" t="str">
        <f>IFERROR((DG87*$B$2*(1-$H87)*('CAR.CAP_per person'!Q$2))/(_xlfn.XLOOKUP($E$2,EU_countries_GDP!$A$2:$A$29,EU_countries_GDP!$E$2:$E$29)),"")</f>
        <v/>
      </c>
    </row>
    <row r="88" spans="2:127">
      <c r="B88" t="str">
        <f>_xlfn.XLOOKUP(D88,Table5[Ingredient],Table5[Category],"",FALSE)</f>
        <v/>
      </c>
      <c r="C88" s="33"/>
      <c r="D88" s="33"/>
      <c r="E88" s="33"/>
      <c r="F88" s="33"/>
      <c r="G88" s="33"/>
      <c r="H88" s="33"/>
      <c r="I88" s="33"/>
      <c r="J88" s="37" t="str">
        <f>IFERROR(INDEX('AveragePrices&amp;Codes'!G:AG, MATCH($D88, 'AveragePrices&amp;Codes'!$A:$A, 0), MATCH(Tool_clean!$E$2, 'AveragePrices&amp;Codes'!$G$1:$AG$1, 0)),"")</f>
        <v/>
      </c>
      <c r="K88" s="37" t="str">
        <f t="shared" si="100"/>
        <v/>
      </c>
      <c r="L88">
        <f>IFERROR(IF($F88="Raw",_xlfn.XLOOKUP(_xlfn.XLOOKUP(Tool_clean!$D88,'AveragePrices&amp;Codes'!$A:$A,'AveragePrices&amp;Codes'!$B:$B),AGRIBALYSE_Raw!$B:$B,AGRIBALYSE_Raw!O:O)*$E88,_xlfn.XLOOKUP(_xlfn.XLOOKUP(Tool_clean!$D88,'AveragePrices&amp;Codes'!$A:$A,'AveragePrices&amp;Codes'!$B:$B),AGRIBALYSE_Cooked!$C:$C,AGRIBALYSE_Cooked!P:P)*$E88),"")</f>
        <v>0</v>
      </c>
      <c r="M88">
        <f>IFERROR(IF($F88="Raw",_xlfn.XLOOKUP(_xlfn.XLOOKUP(Tool_clean!$D88,'AveragePrices&amp;Codes'!$A:$A,'AveragePrices&amp;Codes'!$B:$B),AGRIBALYSE_Raw!$B:$B,AGRIBALYSE_Raw!P:P)*$E88,_xlfn.XLOOKUP(_xlfn.XLOOKUP(Tool_clean!$D88,'AveragePrices&amp;Codes'!$A:$A,'AveragePrices&amp;Codes'!$B:$B),AGRIBALYSE_Cooked!$C:$C,AGRIBALYSE_Cooked!Q:Q)*$E88),"")</f>
        <v>0</v>
      </c>
      <c r="N88">
        <f>IFERROR(IF($F88="Raw",_xlfn.XLOOKUP(_xlfn.XLOOKUP(Tool_clean!$D88,'AveragePrices&amp;Codes'!$A:$A,'AveragePrices&amp;Codes'!$B:$B),AGRIBALYSE_Raw!$B:$B,AGRIBALYSE_Raw!Q:Q)*$E88,_xlfn.XLOOKUP(_xlfn.XLOOKUP(Tool_clean!$D88,'AveragePrices&amp;Codes'!$A:$A,'AveragePrices&amp;Codes'!$B:$B),AGRIBALYSE_Cooked!$C:$C,AGRIBALYSE_Cooked!R:R)*$E88),"")</f>
        <v>0</v>
      </c>
      <c r="O88">
        <f>IFERROR(IF($F88="Raw",_xlfn.XLOOKUP(_xlfn.XLOOKUP(Tool_clean!$D88,'AveragePrices&amp;Codes'!$A:$A,'AveragePrices&amp;Codes'!$B:$B),AGRIBALYSE_Raw!$B:$B,AGRIBALYSE_Raw!R:R)*$E88,_xlfn.XLOOKUP(_xlfn.XLOOKUP(Tool_clean!$D88,'AveragePrices&amp;Codes'!$A:$A,'AveragePrices&amp;Codes'!$B:$B),AGRIBALYSE_Cooked!$C:$C,AGRIBALYSE_Cooked!S:S)*$E88),"")</f>
        <v>0</v>
      </c>
      <c r="P88">
        <f>IFERROR(IF($F88="Raw",_xlfn.XLOOKUP(_xlfn.XLOOKUP(Tool_clean!$D88,'AveragePrices&amp;Codes'!$A:$A,'AveragePrices&amp;Codes'!$B:$B),AGRIBALYSE_Raw!$B:$B,AGRIBALYSE_Raw!S:S)*$E88,_xlfn.XLOOKUP(_xlfn.XLOOKUP(Tool_clean!$D88,'AveragePrices&amp;Codes'!$A:$A,'AveragePrices&amp;Codes'!$B:$B),AGRIBALYSE_Cooked!$C:$C,AGRIBALYSE_Cooked!T:T)*$E88),"")</f>
        <v>0</v>
      </c>
      <c r="Q88">
        <f>IFERROR(IF($F88="Raw",_xlfn.XLOOKUP(_xlfn.XLOOKUP(Tool_clean!$D88,'AveragePrices&amp;Codes'!$A:$A,'AveragePrices&amp;Codes'!$B:$B),AGRIBALYSE_Raw!$B:$B,AGRIBALYSE_Raw!T:T)*$E88,_xlfn.XLOOKUP(_xlfn.XLOOKUP(Tool_clean!$D88,'AveragePrices&amp;Codes'!$A:$A,'AveragePrices&amp;Codes'!$B:$B),AGRIBALYSE_Cooked!$C:$C,AGRIBALYSE_Cooked!U:U)*$E88),"")</f>
        <v>0</v>
      </c>
      <c r="R88">
        <f>IFERROR(IF($F88="Raw",_xlfn.XLOOKUP(_xlfn.XLOOKUP(Tool_clean!$D88,'AveragePrices&amp;Codes'!$A:$A,'AveragePrices&amp;Codes'!$B:$B),AGRIBALYSE_Raw!$B:$B,AGRIBALYSE_Raw!U:U)*$E88,_xlfn.XLOOKUP(_xlfn.XLOOKUP(Tool_clean!$D88,'AveragePrices&amp;Codes'!$A:$A,'AveragePrices&amp;Codes'!$B:$B),AGRIBALYSE_Cooked!$C:$C,AGRIBALYSE_Cooked!V:V)*$E88),"")</f>
        <v>0</v>
      </c>
      <c r="S88">
        <f>IFERROR(IF($F88="Raw",_xlfn.XLOOKUP(_xlfn.XLOOKUP(Tool_clean!$D88,'AveragePrices&amp;Codes'!$A:$A,'AveragePrices&amp;Codes'!$B:$B),AGRIBALYSE_Raw!$B:$B,AGRIBALYSE_Raw!V:V)*$E88,_xlfn.XLOOKUP(_xlfn.XLOOKUP(Tool_clean!$D88,'AveragePrices&amp;Codes'!$A:$A,'AveragePrices&amp;Codes'!$B:$B),AGRIBALYSE_Cooked!$C:$C,AGRIBALYSE_Cooked!W:W)*$E88),"")</f>
        <v>0</v>
      </c>
      <c r="T88">
        <f>IFERROR(IF($F88="Raw",_xlfn.XLOOKUP(_xlfn.XLOOKUP(Tool_clean!$D88,'AveragePrices&amp;Codes'!$A:$A,'AveragePrices&amp;Codes'!$B:$B),AGRIBALYSE_Raw!$B:$B,AGRIBALYSE_Raw!W:W)*$E88,_xlfn.XLOOKUP(_xlfn.XLOOKUP(Tool_clean!$D88,'AveragePrices&amp;Codes'!$A:$A,'AveragePrices&amp;Codes'!$B:$B),AGRIBALYSE_Cooked!$C:$C,AGRIBALYSE_Cooked!X:X)*$E88),"")</f>
        <v>0</v>
      </c>
      <c r="U88">
        <f>IFERROR(IF($F88="Raw",_xlfn.XLOOKUP(_xlfn.XLOOKUP(Tool_clean!$D88,'AveragePrices&amp;Codes'!$A:$A,'AveragePrices&amp;Codes'!$B:$B),AGRIBALYSE_Raw!$B:$B,AGRIBALYSE_Raw!X:X)*$E88,_xlfn.XLOOKUP(_xlfn.XLOOKUP(Tool_clean!$D88,'AveragePrices&amp;Codes'!$A:$A,'AveragePrices&amp;Codes'!$B:$B),AGRIBALYSE_Cooked!$C:$C,AGRIBALYSE_Cooked!Y:Y)*$E88),"")</f>
        <v>0</v>
      </c>
      <c r="V88">
        <f>IFERROR(IF($F88="Raw",_xlfn.XLOOKUP(_xlfn.XLOOKUP(Tool_clean!$D88,'AveragePrices&amp;Codes'!$A:$A,'AveragePrices&amp;Codes'!$B:$B),AGRIBALYSE_Raw!$B:$B,AGRIBALYSE_Raw!Y:Y)*$E88,_xlfn.XLOOKUP(_xlfn.XLOOKUP(Tool_clean!$D88,'AveragePrices&amp;Codes'!$A:$A,'AveragePrices&amp;Codes'!$B:$B),AGRIBALYSE_Cooked!$C:$C,AGRIBALYSE_Cooked!Z:Z)*$E88),"")</f>
        <v>0</v>
      </c>
      <c r="W88">
        <f>IFERROR(IF($F88="Raw",_xlfn.XLOOKUP(_xlfn.XLOOKUP(Tool_clean!$D88,'AveragePrices&amp;Codes'!$A:$A,'AveragePrices&amp;Codes'!$B:$B),AGRIBALYSE_Raw!$B:$B,AGRIBALYSE_Raw!Z:Z)*$E88,_xlfn.XLOOKUP(_xlfn.XLOOKUP(Tool_clean!$D88,'AveragePrices&amp;Codes'!$A:$A,'AveragePrices&amp;Codes'!$B:$B),AGRIBALYSE_Cooked!$C:$C,AGRIBALYSE_Cooked!AA:AA)*$E88),"")</f>
        <v>0</v>
      </c>
      <c r="X88">
        <f>IFERROR(IF($F88="Raw",_xlfn.XLOOKUP(_xlfn.XLOOKUP(Tool_clean!$D88,'AveragePrices&amp;Codes'!$A:$A,'AveragePrices&amp;Codes'!$B:$B),AGRIBALYSE_Raw!$B:$B,AGRIBALYSE_Raw!AA:AA)*$E88,_xlfn.XLOOKUP(_xlfn.XLOOKUP(Tool_clean!$D88,'AveragePrices&amp;Codes'!$A:$A,'AveragePrices&amp;Codes'!$B:$B),AGRIBALYSE_Cooked!$C:$C,AGRIBALYSE_Cooked!AB:AB)*$E88),"")</f>
        <v>0</v>
      </c>
      <c r="Y88">
        <f>IFERROR(IF($F88="Raw",_xlfn.XLOOKUP(_xlfn.XLOOKUP(Tool_clean!$D88,'AveragePrices&amp;Codes'!$A:$A,'AveragePrices&amp;Codes'!$B:$B),AGRIBALYSE_Raw!$B:$B,AGRIBALYSE_Raw!AB:AB)*$E88,_xlfn.XLOOKUP(_xlfn.XLOOKUP(Tool_clean!$D88,'AveragePrices&amp;Codes'!$A:$A,'AveragePrices&amp;Codes'!$B:$B),AGRIBALYSE_Cooked!$C:$C,AGRIBALYSE_Cooked!AC:AC)*$E88),"")</f>
        <v>0</v>
      </c>
      <c r="Z88">
        <f>IFERROR(IF($F88="Raw",_xlfn.XLOOKUP(_xlfn.XLOOKUP(Tool_clean!$D88,'AveragePrices&amp;Codes'!$A:$A,'AveragePrices&amp;Codes'!$B:$B),AGRIBALYSE_Raw!$B:$B,AGRIBALYSE_Raw!AC:AC)*$E88,_xlfn.XLOOKUP(_xlfn.XLOOKUP(Tool_clean!$D88,'AveragePrices&amp;Codes'!$A:$A,'AveragePrices&amp;Codes'!$B:$B),AGRIBALYSE_Cooked!$C:$C,AGRIBALYSE_Cooked!AD:AD)*$E88),"")</f>
        <v>0</v>
      </c>
      <c r="AA88">
        <f>IFERROR(IF($F88="Raw",_xlfn.XLOOKUP(_xlfn.XLOOKUP(Tool_clean!$D88,'AveragePrices&amp;Codes'!$A:$A,'AveragePrices&amp;Codes'!$B:$B),AGRIBALYSE_Raw!$B:$B,AGRIBALYSE_Raw!AD:AD)*$E88,_xlfn.XLOOKUP(_xlfn.XLOOKUP(Tool_clean!$D88,'AveragePrices&amp;Codes'!$A:$A,'AveragePrices&amp;Codes'!$B:$B),AGRIBALYSE_Cooked!$C:$C,AGRIBALYSE_Cooked!AE:AE)*$E88),"")</f>
        <v>0</v>
      </c>
      <c r="AB88" t="str" cm="1">
        <f t="array" ref="AB88">IFERROR(_xlfn.XLOOKUP(Tool_clean!$F88&amp;$E$2,'Cooking methods'!$A:$A&amp;'Cooking methods'!$B:$B,'Cooking methods'!C:C)*$E88,"")</f>
        <v/>
      </c>
      <c r="AC88" t="str" cm="1">
        <f t="array" ref="AC88">IFERROR(_xlfn.XLOOKUP(Tool_clean!$F88&amp;$E$2,'Cooking methods'!$A:$A&amp;'Cooking methods'!$B:$B,'Cooking methods'!D:D)*$E88,"")</f>
        <v/>
      </c>
      <c r="AD88" t="str" cm="1">
        <f t="array" ref="AD88">IFERROR(_xlfn.XLOOKUP(Tool_clean!$F88&amp;$E$2,'Cooking methods'!$A:$A&amp;'Cooking methods'!$B:$B,'Cooking methods'!E:E)*$E88,"")</f>
        <v/>
      </c>
      <c r="AE88" t="str" cm="1">
        <f t="array" ref="AE88">IFERROR(_xlfn.XLOOKUP(Tool_clean!$F88&amp;$E$2,'Cooking methods'!$A:$A&amp;'Cooking methods'!$B:$B,'Cooking methods'!F:F)*$E88,"")</f>
        <v/>
      </c>
      <c r="AF88" t="str" cm="1">
        <f t="array" ref="AF88">IFERROR(_xlfn.XLOOKUP(Tool_clean!$F88&amp;$E$2,'Cooking methods'!$A:$A&amp;'Cooking methods'!$B:$B,'Cooking methods'!G:G)*$E88,"")</f>
        <v/>
      </c>
      <c r="AG88" t="str" cm="1">
        <f t="array" ref="AG88">IFERROR(_xlfn.XLOOKUP(Tool_clean!$F88&amp;$E$2,'Cooking methods'!$A:$A&amp;'Cooking methods'!$B:$B,'Cooking methods'!H:H)*$E88,"")</f>
        <v/>
      </c>
      <c r="AH88" t="str" cm="1">
        <f t="array" ref="AH88">IFERROR(_xlfn.XLOOKUP(Tool_clean!$F88&amp;$E$2,'Cooking methods'!$A:$A&amp;'Cooking methods'!$B:$B,'Cooking methods'!I:I)*$E88,"")</f>
        <v/>
      </c>
      <c r="AI88" t="str" cm="1">
        <f t="array" ref="AI88">IFERROR(_xlfn.XLOOKUP(Tool_clean!$F88&amp;$E$2,'Cooking methods'!$A:$A&amp;'Cooking methods'!$B:$B,'Cooking methods'!J:J)*$E88,"")</f>
        <v/>
      </c>
      <c r="AJ88" t="str" cm="1">
        <f t="array" ref="AJ88">IFERROR(_xlfn.XLOOKUP(Tool_clean!$F88&amp;$E$2,'Cooking methods'!$A:$A&amp;'Cooking methods'!$B:$B,'Cooking methods'!K:K)*$E88,"")</f>
        <v/>
      </c>
      <c r="AK88" t="str" cm="1">
        <f t="array" ref="AK88">IFERROR(_xlfn.XLOOKUP(Tool_clean!$F88&amp;$E$2,'Cooking methods'!$A:$A&amp;'Cooking methods'!$B:$B,'Cooking methods'!L:L)*$E88,"")</f>
        <v/>
      </c>
      <c r="AL88" t="str" cm="1">
        <f t="array" ref="AL88">IFERROR(_xlfn.XLOOKUP(Tool_clean!$F88&amp;$E$2,'Cooking methods'!$A:$A&amp;'Cooking methods'!$B:$B,'Cooking methods'!M:M)*$E88,"")</f>
        <v/>
      </c>
      <c r="AM88" t="str" cm="1">
        <f t="array" ref="AM88">IFERROR(_xlfn.XLOOKUP(Tool_clean!$F88&amp;$E$2,'Cooking methods'!$A:$A&amp;'Cooking methods'!$B:$B,'Cooking methods'!N:N)*$E88,"")</f>
        <v/>
      </c>
      <c r="AN88" t="str" cm="1">
        <f t="array" ref="AN88">IFERROR(_xlfn.XLOOKUP(Tool_clean!$F88&amp;$E$2,'Cooking methods'!$A:$A&amp;'Cooking methods'!$B:$B,'Cooking methods'!O:O)*$E88,"")</f>
        <v/>
      </c>
      <c r="AO88" t="str" cm="1">
        <f t="array" ref="AO88">IFERROR(_xlfn.XLOOKUP(Tool_clean!$F88&amp;$E$2,'Cooking methods'!$A:$A&amp;'Cooking methods'!$B:$B,'Cooking methods'!P:P)*$E88,"")</f>
        <v/>
      </c>
      <c r="AP88" t="str" cm="1">
        <f t="array" ref="AP88">IFERROR(_xlfn.XLOOKUP(Tool_clean!$F88&amp;$E$2,'Cooking methods'!$A:$A&amp;'Cooking methods'!$B:$B,'Cooking methods'!Q:Q)*$E88,"")</f>
        <v/>
      </c>
      <c r="AQ88" t="str" cm="1">
        <f t="array" ref="AQ88">IFERROR(_xlfn.XLOOKUP(Tool_clean!$F88&amp;$E$2,'Cooking methods'!$A:$A&amp;'Cooking methods'!$B:$B,'Cooking methods'!R:R)*$E88,"")</f>
        <v/>
      </c>
      <c r="AR88" t="str" cm="1">
        <f t="array" ref="AR88">IFERROR(_xlfn.XLOOKUP(Tool_clean!$G88&amp;$E$2,'Waste management'!$A:$A&amp;'Waste management'!$B:$B,'Waste management'!C:C)*$E88,"")</f>
        <v/>
      </c>
      <c r="AS88" t="str" cm="1">
        <f t="array" ref="AS88">IFERROR(_xlfn.XLOOKUP(Tool_clean!$G88&amp;$E$2,'Waste management'!$A:$A&amp;'Waste management'!$B:$B,'Waste management'!D:D)*$E88,"")</f>
        <v/>
      </c>
      <c r="AT88" t="str" cm="1">
        <f t="array" ref="AT88">IFERROR(_xlfn.XLOOKUP(Tool_clean!$G88&amp;$E$2,'Waste management'!$A:$A&amp;'Waste management'!$B:$B,'Waste management'!E:E)*$E88,"")</f>
        <v/>
      </c>
      <c r="AU88" t="str" cm="1">
        <f t="array" ref="AU88">IFERROR(_xlfn.XLOOKUP(Tool_clean!$G88&amp;$E$2,'Waste management'!$A:$A&amp;'Waste management'!$B:$B,'Waste management'!F:F)*$E88,"")</f>
        <v/>
      </c>
      <c r="AV88" t="str" cm="1">
        <f t="array" ref="AV88">IFERROR(_xlfn.XLOOKUP(Tool_clean!$G88&amp;$E$2,'Waste management'!$A:$A&amp;'Waste management'!$B:$B,'Waste management'!G:G)*$E88,"")</f>
        <v/>
      </c>
      <c r="AW88" t="str" cm="1">
        <f t="array" ref="AW88">IFERROR(_xlfn.XLOOKUP(Tool_clean!$G88&amp;$E$2,'Waste management'!$A:$A&amp;'Waste management'!$B:$B,'Waste management'!H:H)*$E88,"")</f>
        <v/>
      </c>
      <c r="AX88" t="str" cm="1">
        <f t="array" ref="AX88">IFERROR(_xlfn.XLOOKUP(Tool_clean!$G88&amp;$E$2,'Waste management'!$A:$A&amp;'Waste management'!$B:$B,'Waste management'!I:I)*$E88,"")</f>
        <v/>
      </c>
      <c r="AY88" t="str" cm="1">
        <f t="array" ref="AY88">IFERROR(_xlfn.XLOOKUP(Tool_clean!$G88&amp;$E$2,'Waste management'!$A:$A&amp;'Waste management'!$B:$B,'Waste management'!J:J)*$E88,"")</f>
        <v/>
      </c>
      <c r="AZ88" t="str" cm="1">
        <f t="array" ref="AZ88">IFERROR(_xlfn.XLOOKUP(Tool_clean!$G88&amp;$E$2,'Waste management'!$A:$A&amp;'Waste management'!$B:$B,'Waste management'!K:K)*$E88,"")</f>
        <v/>
      </c>
      <c r="BA88" t="str" cm="1">
        <f t="array" ref="BA88">IFERROR(_xlfn.XLOOKUP(Tool_clean!$G88&amp;$E$2,'Waste management'!$A:$A&amp;'Waste management'!$B:$B,'Waste management'!L:L)*$E88,"")</f>
        <v/>
      </c>
      <c r="BB88" t="str" cm="1">
        <f t="array" ref="BB88">IFERROR(_xlfn.XLOOKUP(Tool_clean!$G88&amp;$E$2,'Waste management'!$A:$A&amp;'Waste management'!$B:$B,'Waste management'!M:M)*$E88,"")</f>
        <v/>
      </c>
      <c r="BC88" t="str" cm="1">
        <f t="array" ref="BC88">IFERROR(_xlfn.XLOOKUP(Tool_clean!$G88&amp;$E$2,'Waste management'!$A:$A&amp;'Waste management'!$B:$B,'Waste management'!N:N)*$E88,"")</f>
        <v/>
      </c>
      <c r="BD88" t="str" cm="1">
        <f t="array" ref="BD88">IFERROR(_xlfn.XLOOKUP(Tool_clean!$G88&amp;$E$2,'Waste management'!$A:$A&amp;'Waste management'!$B:$B,'Waste management'!O:O)*$E88,"")</f>
        <v/>
      </c>
      <c r="BE88" t="str" cm="1">
        <f t="array" ref="BE88">IFERROR(_xlfn.XLOOKUP(Tool_clean!$G88&amp;$E$2,'Waste management'!$A:$A&amp;'Waste management'!$B:$B,'Waste management'!P:P)*$E88,"")</f>
        <v/>
      </c>
      <c r="BF88" t="str" cm="1">
        <f t="array" ref="BF88">IFERROR(_xlfn.XLOOKUP(Tool_clean!$G88&amp;$E$2,'Waste management'!$A:$A&amp;'Waste management'!$B:$B,'Waste management'!Q:Q)*$E88,"")</f>
        <v/>
      </c>
      <c r="BG88" t="str" cm="1">
        <f t="array" ref="BG88">IFERROR(_xlfn.XLOOKUP(Tool_clean!$G88&amp;$E$2,'Waste management'!$A:$A&amp;'Waste management'!$B:$B,'Waste management'!R:R)*$E88,"")</f>
        <v/>
      </c>
      <c r="BH88" t="str">
        <f>IFERROR((L88+AR88+AB88)*_xlfn.XLOOKUP(Tool_clean!BH$4,Monetization_Factors!$A:$A,Monetization_Factors!$D:$D),"")</f>
        <v/>
      </c>
      <c r="BI88" t="str">
        <f>IFERROR((M88+AS88+AC88)*_xlfn.XLOOKUP(Tool_clean!BI$4,Monetization_Factors!$A:$A,Monetization_Factors!$D:$D),"")</f>
        <v/>
      </c>
      <c r="BJ88" t="str">
        <f>IFERROR((N88+AT88+AD88)*_xlfn.XLOOKUP(Tool_clean!BJ$4,Monetization_Factors!$A:$A,Monetization_Factors!$D:$D),"")</f>
        <v/>
      </c>
      <c r="BK88" t="str">
        <f>IFERROR((O88+AU88+AE88)*_xlfn.XLOOKUP(Tool_clean!BK$4,Monetization_Factors!$A:$A,Monetization_Factors!$D:$D),"")</f>
        <v/>
      </c>
      <c r="BL88" t="str">
        <f>IFERROR((P88+AV88+AF88)*_xlfn.XLOOKUP(Tool_clean!BL$4,Monetization_Factors!$A:$A,Monetization_Factors!$D:$D),"")</f>
        <v/>
      </c>
      <c r="BM88" t="str">
        <f>IFERROR((Q88+AW88+AG88)*_xlfn.XLOOKUP(Tool_clean!BM$4,Monetization_Factors!$A:$A,Monetization_Factors!$D:$D),"")</f>
        <v/>
      </c>
      <c r="BN88" t="str">
        <f>IFERROR((R88+AX88+AH88)*_xlfn.XLOOKUP(Tool_clean!BN$4,Monetization_Factors!$A:$A,Monetization_Factors!$D:$D),"")</f>
        <v/>
      </c>
      <c r="BO88" t="str">
        <f>IFERROR((S88+AY88+AI88)*_xlfn.XLOOKUP(Tool_clean!BO$4,Monetization_Factors!$A:$A,Monetization_Factors!$D:$D),"")</f>
        <v/>
      </c>
      <c r="BP88" t="str">
        <f>IFERROR((T88+AZ88+AJ88)*_xlfn.XLOOKUP(Tool_clean!BP$4,Monetization_Factors!$A:$A,Monetization_Factors!$D:$D),"")</f>
        <v/>
      </c>
      <c r="BQ88" t="str">
        <f>IFERROR((U88+BA88+AK88)*_xlfn.XLOOKUP(Tool_clean!BQ$4,Monetization_Factors!$A:$A,Monetization_Factors!$D:$D),"")</f>
        <v/>
      </c>
      <c r="BR88" t="str">
        <f>IFERROR((V88+BB88+AL88)*_xlfn.XLOOKUP(Tool_clean!BR$4,Monetization_Factors!$A:$A,Monetization_Factors!$D:$D),"")</f>
        <v/>
      </c>
      <c r="BS88" t="str">
        <f>IFERROR((W88+BC88+AM88)*_xlfn.XLOOKUP(Tool_clean!BS$4,Monetization_Factors!$A:$A,Monetization_Factors!$D:$D),"")</f>
        <v/>
      </c>
      <c r="BT88" t="str">
        <f>IFERROR((X88+BD88+AN88)*_xlfn.XLOOKUP(Tool_clean!BT$4,Monetization_Factors!$A:$A,Monetization_Factors!$D:$D),"")</f>
        <v/>
      </c>
      <c r="BU88" t="str">
        <f>IFERROR((Y88+BE88+AO88)*_xlfn.XLOOKUP(Tool_clean!BU$4,Monetization_Factors!$A:$A,Monetization_Factors!$D:$D),"")</f>
        <v/>
      </c>
      <c r="BV88" t="str">
        <f>IFERROR((Z88+BF88+AP88)*_xlfn.XLOOKUP(Tool_clean!BV$4,Monetization_Factors!$A:$A,Monetization_Factors!$D:$D),"")</f>
        <v/>
      </c>
      <c r="BW88" t="str">
        <f>IFERROR((AA88+BG88+AQ88)*_xlfn.XLOOKUP(Tool_clean!BW$4,Monetization_Factors!$A:$A,Monetization_Factors!$D:$D),"")</f>
        <v/>
      </c>
      <c r="BX88" s="38" t="str" cm="1">
        <f t="array" ref="BX88">IFERROR(_xlfn.IFS(I88&gt;0,I88*E88,I88="",J88*E88),"")</f>
        <v/>
      </c>
      <c r="BY88" s="38">
        <f t="shared" si="101"/>
        <v>0</v>
      </c>
      <c r="BZ88" s="38" t="str">
        <f t="shared" si="102"/>
        <v/>
      </c>
      <c r="CA88" s="38" t="str">
        <f t="shared" si="103"/>
        <v/>
      </c>
      <c r="CB88" t="str">
        <f t="shared" si="98"/>
        <v/>
      </c>
      <c r="CC88" t="str">
        <f t="shared" si="104"/>
        <v/>
      </c>
      <c r="CD88" t="str">
        <f t="shared" si="105"/>
        <v/>
      </c>
      <c r="CE88" t="str">
        <f t="shared" si="106"/>
        <v/>
      </c>
      <c r="CF88" t="str">
        <f t="shared" si="107"/>
        <v/>
      </c>
      <c r="CG88" t="str">
        <f t="shared" si="108"/>
        <v/>
      </c>
      <c r="CH88" t="str">
        <f t="shared" si="109"/>
        <v/>
      </c>
      <c r="CI88" t="str">
        <f t="shared" si="110"/>
        <v/>
      </c>
      <c r="CJ88" t="str">
        <f t="shared" si="111"/>
        <v/>
      </c>
      <c r="CK88" t="str">
        <f t="shared" si="112"/>
        <v/>
      </c>
      <c r="CL88" t="str">
        <f t="shared" si="113"/>
        <v/>
      </c>
      <c r="CM88" t="str">
        <f t="shared" si="114"/>
        <v/>
      </c>
      <c r="CN88" t="str">
        <f t="shared" si="115"/>
        <v/>
      </c>
      <c r="CO88" t="str">
        <f t="shared" si="116"/>
        <v/>
      </c>
      <c r="CP88" t="str">
        <f t="shared" si="117"/>
        <v/>
      </c>
      <c r="CQ88" t="str">
        <f t="shared" si="82"/>
        <v/>
      </c>
      <c r="CR88" t="str">
        <f t="shared" si="99"/>
        <v/>
      </c>
      <c r="CS88" t="str">
        <f t="shared" si="118"/>
        <v/>
      </c>
      <c r="CT88" t="str">
        <f t="shared" si="119"/>
        <v/>
      </c>
      <c r="CU88" t="str">
        <f t="shared" si="120"/>
        <v/>
      </c>
      <c r="CV88" t="str">
        <f t="shared" si="121"/>
        <v/>
      </c>
      <c r="CW88" t="str">
        <f t="shared" si="122"/>
        <v/>
      </c>
      <c r="CX88" t="str">
        <f t="shared" si="123"/>
        <v/>
      </c>
      <c r="CY88" t="str">
        <f t="shared" si="124"/>
        <v/>
      </c>
      <c r="CZ88" t="str">
        <f t="shared" si="125"/>
        <v/>
      </c>
      <c r="DA88" t="str">
        <f t="shared" si="126"/>
        <v/>
      </c>
      <c r="DB88" t="str">
        <f t="shared" si="127"/>
        <v/>
      </c>
      <c r="DC88" t="str">
        <f t="shared" si="128"/>
        <v/>
      </c>
      <c r="DD88" t="str">
        <f t="shared" si="129"/>
        <v/>
      </c>
      <c r="DE88" t="str">
        <f t="shared" si="130"/>
        <v/>
      </c>
      <c r="DF88" t="str">
        <f t="shared" si="131"/>
        <v/>
      </c>
      <c r="DG88" t="str">
        <f t="shared" si="97"/>
        <v/>
      </c>
      <c r="DH88" s="5" t="str">
        <f>IFERROR((CR88*$B$2*(1-$H88)*('CAR.CAP_per person'!B$2))/(_xlfn.XLOOKUP($E$2,EU_countries_GDP!$A$2:$A$29,EU_countries_GDP!$E$2:$E$29)),"")</f>
        <v/>
      </c>
      <c r="DI88" s="5" t="str">
        <f>IFERROR((CS88*$B$2*(1-$H88)*('CAR.CAP_per person'!C$2))/(_xlfn.XLOOKUP($E$2,EU_countries_GDP!$A$2:$A$29,EU_countries_GDP!$E$2:$E$29)),"")</f>
        <v/>
      </c>
      <c r="DJ88" s="5" t="str">
        <f>IFERROR((CT88*$B$2*(1-$H88)*('CAR.CAP_per person'!D$2))/(_xlfn.XLOOKUP($E$2,EU_countries_GDP!$A$2:$A$29,EU_countries_GDP!$E$2:$E$29)),"")</f>
        <v/>
      </c>
      <c r="DK88" s="5" t="str">
        <f>IFERROR((CU88*$B$2*(1-$H88)*('CAR.CAP_per person'!E$2))/(_xlfn.XLOOKUP($E$2,EU_countries_GDP!$A$2:$A$29,EU_countries_GDP!$E$2:$E$29)),"")</f>
        <v/>
      </c>
      <c r="DL88" s="5" t="str">
        <f>IFERROR((CV88*$B$2*(1-$H88)*('CAR.CAP_per person'!F$2))/(_xlfn.XLOOKUP($E$2,EU_countries_GDP!$A$2:$A$29,EU_countries_GDP!$E$2:$E$29)),"")</f>
        <v/>
      </c>
      <c r="DM88" s="5" t="str">
        <f>IFERROR((CW88*$B$2*(1-$H88)*('CAR.CAP_per person'!G$2))/(_xlfn.XLOOKUP($E$2,EU_countries_GDP!$A$2:$A$29,EU_countries_GDP!$E$2:$E$29)),"")</f>
        <v/>
      </c>
      <c r="DN88" s="5" t="str">
        <f>IFERROR((CX88*$B$2*(1-$H88)*('CAR.CAP_per person'!H$2))/(_xlfn.XLOOKUP($E$2,EU_countries_GDP!$A$2:$A$29,EU_countries_GDP!$E$2:$E$29)),"")</f>
        <v/>
      </c>
      <c r="DO88" s="5" t="str">
        <f>IFERROR((CY88*$B$2*(1-$H88)*('CAR.CAP_per person'!I$2))/(_xlfn.XLOOKUP($E$2,EU_countries_GDP!$A$2:$A$29,EU_countries_GDP!$E$2:$E$29)),"")</f>
        <v/>
      </c>
      <c r="DP88" s="5" t="str">
        <f>IFERROR((CZ88*$B$2*(1-$H88)*('CAR.CAP_per person'!J$2))/(_xlfn.XLOOKUP($E$2,EU_countries_GDP!$A$2:$A$29,EU_countries_GDP!$E$2:$E$29)),"")</f>
        <v/>
      </c>
      <c r="DQ88" s="5" t="str">
        <f>IFERROR((DA88*$B$2*(1-$H88)*('CAR.CAP_per person'!K$2))/(_xlfn.XLOOKUP($E$2,EU_countries_GDP!$A$2:$A$29,EU_countries_GDP!$E$2:$E$29)),"")</f>
        <v/>
      </c>
      <c r="DR88" s="5" t="str">
        <f>IFERROR((DB88*$B$2*(1-$H88)*('CAR.CAP_per person'!L$2))/(_xlfn.XLOOKUP($E$2,EU_countries_GDP!$A$2:$A$29,EU_countries_GDP!$E$2:$E$29)),"")</f>
        <v/>
      </c>
      <c r="DS88" s="5" t="str">
        <f>IFERROR((DC88*$B$2*(1-$H88)*('CAR.CAP_per person'!M$2))/(_xlfn.XLOOKUP($E$2,EU_countries_GDP!$A$2:$A$29,EU_countries_GDP!$E$2:$E$29)),"")</f>
        <v/>
      </c>
      <c r="DT88" s="5" t="str">
        <f>IFERROR((DD88*$B$2*(1-$H88)*('CAR.CAP_per person'!N$2))/(_xlfn.XLOOKUP($E$2,EU_countries_GDP!$A$2:$A$29,EU_countries_GDP!$E$2:$E$29)),"")</f>
        <v/>
      </c>
      <c r="DU88" s="5" t="str">
        <f>IFERROR((DE88*$B$2*(1-$H88)*('CAR.CAP_per person'!O$2))/(_xlfn.XLOOKUP($E$2,EU_countries_GDP!$A$2:$A$29,EU_countries_GDP!$E$2:$E$29)),"")</f>
        <v/>
      </c>
      <c r="DV88" s="5" t="str">
        <f>IFERROR((DF88*$B$2*(1-$H88)*('CAR.CAP_per person'!P$2))/(_xlfn.XLOOKUP($E$2,EU_countries_GDP!$A$2:$A$29,EU_countries_GDP!$E$2:$E$29)),"")</f>
        <v/>
      </c>
      <c r="DW88" s="5" t="str">
        <f>IFERROR((DG88*$B$2*(1-$H88)*('CAR.CAP_per person'!Q$2))/(_xlfn.XLOOKUP($E$2,EU_countries_GDP!$A$2:$A$29,EU_countries_GDP!$E$2:$E$29)),"")</f>
        <v/>
      </c>
    </row>
    <row r="89" spans="2:127">
      <c r="B89" t="str">
        <f>_xlfn.XLOOKUP(D89,Table5[Ingredient],Table5[Category],"",FALSE)</f>
        <v/>
      </c>
      <c r="C89" s="33"/>
      <c r="D89" s="33"/>
      <c r="E89" s="33"/>
      <c r="F89" s="33"/>
      <c r="G89" s="33"/>
      <c r="H89" s="33"/>
      <c r="I89" s="33"/>
      <c r="J89" s="37" t="str">
        <f>IFERROR(INDEX('AveragePrices&amp;Codes'!G:AG, MATCH($D89, 'AveragePrices&amp;Codes'!$A:$A, 0), MATCH(Tool_clean!$E$2, 'AveragePrices&amp;Codes'!$G$1:$AG$1, 0)),"")</f>
        <v/>
      </c>
      <c r="K89" s="37" t="str">
        <f t="shared" si="100"/>
        <v/>
      </c>
      <c r="L89">
        <f>IFERROR(IF($F89="Raw",_xlfn.XLOOKUP(_xlfn.XLOOKUP(Tool_clean!$D89,'AveragePrices&amp;Codes'!$A:$A,'AveragePrices&amp;Codes'!$B:$B),AGRIBALYSE_Raw!$B:$B,AGRIBALYSE_Raw!O:O)*$E89,_xlfn.XLOOKUP(_xlfn.XLOOKUP(Tool_clean!$D89,'AveragePrices&amp;Codes'!$A:$A,'AveragePrices&amp;Codes'!$B:$B),AGRIBALYSE_Cooked!$C:$C,AGRIBALYSE_Cooked!P:P)*$E89),"")</f>
        <v>0</v>
      </c>
      <c r="M89">
        <f>IFERROR(IF($F89="Raw",_xlfn.XLOOKUP(_xlfn.XLOOKUP(Tool_clean!$D89,'AveragePrices&amp;Codes'!$A:$A,'AveragePrices&amp;Codes'!$B:$B),AGRIBALYSE_Raw!$B:$B,AGRIBALYSE_Raw!P:P)*$E89,_xlfn.XLOOKUP(_xlfn.XLOOKUP(Tool_clean!$D89,'AveragePrices&amp;Codes'!$A:$A,'AveragePrices&amp;Codes'!$B:$B),AGRIBALYSE_Cooked!$C:$C,AGRIBALYSE_Cooked!Q:Q)*$E89),"")</f>
        <v>0</v>
      </c>
      <c r="N89">
        <f>IFERROR(IF($F89="Raw",_xlfn.XLOOKUP(_xlfn.XLOOKUP(Tool_clean!$D89,'AveragePrices&amp;Codes'!$A:$A,'AveragePrices&amp;Codes'!$B:$B),AGRIBALYSE_Raw!$B:$B,AGRIBALYSE_Raw!Q:Q)*$E89,_xlfn.XLOOKUP(_xlfn.XLOOKUP(Tool_clean!$D89,'AveragePrices&amp;Codes'!$A:$A,'AveragePrices&amp;Codes'!$B:$B),AGRIBALYSE_Cooked!$C:$C,AGRIBALYSE_Cooked!R:R)*$E89),"")</f>
        <v>0</v>
      </c>
      <c r="O89">
        <f>IFERROR(IF($F89="Raw",_xlfn.XLOOKUP(_xlfn.XLOOKUP(Tool_clean!$D89,'AveragePrices&amp;Codes'!$A:$A,'AveragePrices&amp;Codes'!$B:$B),AGRIBALYSE_Raw!$B:$B,AGRIBALYSE_Raw!R:R)*$E89,_xlfn.XLOOKUP(_xlfn.XLOOKUP(Tool_clean!$D89,'AveragePrices&amp;Codes'!$A:$A,'AveragePrices&amp;Codes'!$B:$B),AGRIBALYSE_Cooked!$C:$C,AGRIBALYSE_Cooked!S:S)*$E89),"")</f>
        <v>0</v>
      </c>
      <c r="P89">
        <f>IFERROR(IF($F89="Raw",_xlfn.XLOOKUP(_xlfn.XLOOKUP(Tool_clean!$D89,'AveragePrices&amp;Codes'!$A:$A,'AveragePrices&amp;Codes'!$B:$B),AGRIBALYSE_Raw!$B:$B,AGRIBALYSE_Raw!S:S)*$E89,_xlfn.XLOOKUP(_xlfn.XLOOKUP(Tool_clean!$D89,'AveragePrices&amp;Codes'!$A:$A,'AveragePrices&amp;Codes'!$B:$B),AGRIBALYSE_Cooked!$C:$C,AGRIBALYSE_Cooked!T:T)*$E89),"")</f>
        <v>0</v>
      </c>
      <c r="Q89">
        <f>IFERROR(IF($F89="Raw",_xlfn.XLOOKUP(_xlfn.XLOOKUP(Tool_clean!$D89,'AveragePrices&amp;Codes'!$A:$A,'AveragePrices&amp;Codes'!$B:$B),AGRIBALYSE_Raw!$B:$B,AGRIBALYSE_Raw!T:T)*$E89,_xlfn.XLOOKUP(_xlfn.XLOOKUP(Tool_clean!$D89,'AveragePrices&amp;Codes'!$A:$A,'AveragePrices&amp;Codes'!$B:$B),AGRIBALYSE_Cooked!$C:$C,AGRIBALYSE_Cooked!U:U)*$E89),"")</f>
        <v>0</v>
      </c>
      <c r="R89">
        <f>IFERROR(IF($F89="Raw",_xlfn.XLOOKUP(_xlfn.XLOOKUP(Tool_clean!$D89,'AveragePrices&amp;Codes'!$A:$A,'AveragePrices&amp;Codes'!$B:$B),AGRIBALYSE_Raw!$B:$B,AGRIBALYSE_Raw!U:U)*$E89,_xlfn.XLOOKUP(_xlfn.XLOOKUP(Tool_clean!$D89,'AveragePrices&amp;Codes'!$A:$A,'AveragePrices&amp;Codes'!$B:$B),AGRIBALYSE_Cooked!$C:$C,AGRIBALYSE_Cooked!V:V)*$E89),"")</f>
        <v>0</v>
      </c>
      <c r="S89">
        <f>IFERROR(IF($F89="Raw",_xlfn.XLOOKUP(_xlfn.XLOOKUP(Tool_clean!$D89,'AveragePrices&amp;Codes'!$A:$A,'AveragePrices&amp;Codes'!$B:$B),AGRIBALYSE_Raw!$B:$B,AGRIBALYSE_Raw!V:V)*$E89,_xlfn.XLOOKUP(_xlfn.XLOOKUP(Tool_clean!$D89,'AveragePrices&amp;Codes'!$A:$A,'AveragePrices&amp;Codes'!$B:$B),AGRIBALYSE_Cooked!$C:$C,AGRIBALYSE_Cooked!W:W)*$E89),"")</f>
        <v>0</v>
      </c>
      <c r="T89">
        <f>IFERROR(IF($F89="Raw",_xlfn.XLOOKUP(_xlfn.XLOOKUP(Tool_clean!$D89,'AveragePrices&amp;Codes'!$A:$A,'AveragePrices&amp;Codes'!$B:$B),AGRIBALYSE_Raw!$B:$B,AGRIBALYSE_Raw!W:W)*$E89,_xlfn.XLOOKUP(_xlfn.XLOOKUP(Tool_clean!$D89,'AveragePrices&amp;Codes'!$A:$A,'AveragePrices&amp;Codes'!$B:$B),AGRIBALYSE_Cooked!$C:$C,AGRIBALYSE_Cooked!X:X)*$E89),"")</f>
        <v>0</v>
      </c>
      <c r="U89">
        <f>IFERROR(IF($F89="Raw",_xlfn.XLOOKUP(_xlfn.XLOOKUP(Tool_clean!$D89,'AveragePrices&amp;Codes'!$A:$A,'AveragePrices&amp;Codes'!$B:$B),AGRIBALYSE_Raw!$B:$B,AGRIBALYSE_Raw!X:X)*$E89,_xlfn.XLOOKUP(_xlfn.XLOOKUP(Tool_clean!$D89,'AveragePrices&amp;Codes'!$A:$A,'AveragePrices&amp;Codes'!$B:$B),AGRIBALYSE_Cooked!$C:$C,AGRIBALYSE_Cooked!Y:Y)*$E89),"")</f>
        <v>0</v>
      </c>
      <c r="V89">
        <f>IFERROR(IF($F89="Raw",_xlfn.XLOOKUP(_xlfn.XLOOKUP(Tool_clean!$D89,'AveragePrices&amp;Codes'!$A:$A,'AveragePrices&amp;Codes'!$B:$B),AGRIBALYSE_Raw!$B:$B,AGRIBALYSE_Raw!Y:Y)*$E89,_xlfn.XLOOKUP(_xlfn.XLOOKUP(Tool_clean!$D89,'AveragePrices&amp;Codes'!$A:$A,'AveragePrices&amp;Codes'!$B:$B),AGRIBALYSE_Cooked!$C:$C,AGRIBALYSE_Cooked!Z:Z)*$E89),"")</f>
        <v>0</v>
      </c>
      <c r="W89">
        <f>IFERROR(IF($F89="Raw",_xlfn.XLOOKUP(_xlfn.XLOOKUP(Tool_clean!$D89,'AveragePrices&amp;Codes'!$A:$A,'AveragePrices&amp;Codes'!$B:$B),AGRIBALYSE_Raw!$B:$B,AGRIBALYSE_Raw!Z:Z)*$E89,_xlfn.XLOOKUP(_xlfn.XLOOKUP(Tool_clean!$D89,'AveragePrices&amp;Codes'!$A:$A,'AveragePrices&amp;Codes'!$B:$B),AGRIBALYSE_Cooked!$C:$C,AGRIBALYSE_Cooked!AA:AA)*$E89),"")</f>
        <v>0</v>
      </c>
      <c r="X89">
        <f>IFERROR(IF($F89="Raw",_xlfn.XLOOKUP(_xlfn.XLOOKUP(Tool_clean!$D89,'AveragePrices&amp;Codes'!$A:$A,'AveragePrices&amp;Codes'!$B:$B),AGRIBALYSE_Raw!$B:$B,AGRIBALYSE_Raw!AA:AA)*$E89,_xlfn.XLOOKUP(_xlfn.XLOOKUP(Tool_clean!$D89,'AveragePrices&amp;Codes'!$A:$A,'AveragePrices&amp;Codes'!$B:$B),AGRIBALYSE_Cooked!$C:$C,AGRIBALYSE_Cooked!AB:AB)*$E89),"")</f>
        <v>0</v>
      </c>
      <c r="Y89">
        <f>IFERROR(IF($F89="Raw",_xlfn.XLOOKUP(_xlfn.XLOOKUP(Tool_clean!$D89,'AveragePrices&amp;Codes'!$A:$A,'AveragePrices&amp;Codes'!$B:$B),AGRIBALYSE_Raw!$B:$B,AGRIBALYSE_Raw!AB:AB)*$E89,_xlfn.XLOOKUP(_xlfn.XLOOKUP(Tool_clean!$D89,'AveragePrices&amp;Codes'!$A:$A,'AveragePrices&amp;Codes'!$B:$B),AGRIBALYSE_Cooked!$C:$C,AGRIBALYSE_Cooked!AC:AC)*$E89),"")</f>
        <v>0</v>
      </c>
      <c r="Z89">
        <f>IFERROR(IF($F89="Raw",_xlfn.XLOOKUP(_xlfn.XLOOKUP(Tool_clean!$D89,'AveragePrices&amp;Codes'!$A:$A,'AveragePrices&amp;Codes'!$B:$B),AGRIBALYSE_Raw!$B:$B,AGRIBALYSE_Raw!AC:AC)*$E89,_xlfn.XLOOKUP(_xlfn.XLOOKUP(Tool_clean!$D89,'AveragePrices&amp;Codes'!$A:$A,'AveragePrices&amp;Codes'!$B:$B),AGRIBALYSE_Cooked!$C:$C,AGRIBALYSE_Cooked!AD:AD)*$E89),"")</f>
        <v>0</v>
      </c>
      <c r="AA89">
        <f>IFERROR(IF($F89="Raw",_xlfn.XLOOKUP(_xlfn.XLOOKUP(Tool_clean!$D89,'AveragePrices&amp;Codes'!$A:$A,'AveragePrices&amp;Codes'!$B:$B),AGRIBALYSE_Raw!$B:$B,AGRIBALYSE_Raw!AD:AD)*$E89,_xlfn.XLOOKUP(_xlfn.XLOOKUP(Tool_clean!$D89,'AveragePrices&amp;Codes'!$A:$A,'AveragePrices&amp;Codes'!$B:$B),AGRIBALYSE_Cooked!$C:$C,AGRIBALYSE_Cooked!AE:AE)*$E89),"")</f>
        <v>0</v>
      </c>
      <c r="AB89" t="str" cm="1">
        <f t="array" ref="AB89">IFERROR(_xlfn.XLOOKUP(Tool_clean!$F89&amp;$E$2,'Cooking methods'!$A:$A&amp;'Cooking methods'!$B:$B,'Cooking methods'!C:C)*$E89,"")</f>
        <v/>
      </c>
      <c r="AC89" t="str" cm="1">
        <f t="array" ref="AC89">IFERROR(_xlfn.XLOOKUP(Tool_clean!$F89&amp;$E$2,'Cooking methods'!$A:$A&amp;'Cooking methods'!$B:$B,'Cooking methods'!D:D)*$E89,"")</f>
        <v/>
      </c>
      <c r="AD89" t="str" cm="1">
        <f t="array" ref="AD89">IFERROR(_xlfn.XLOOKUP(Tool_clean!$F89&amp;$E$2,'Cooking methods'!$A:$A&amp;'Cooking methods'!$B:$B,'Cooking methods'!E:E)*$E89,"")</f>
        <v/>
      </c>
      <c r="AE89" t="str" cm="1">
        <f t="array" ref="AE89">IFERROR(_xlfn.XLOOKUP(Tool_clean!$F89&amp;$E$2,'Cooking methods'!$A:$A&amp;'Cooking methods'!$B:$B,'Cooking methods'!F:F)*$E89,"")</f>
        <v/>
      </c>
      <c r="AF89" t="str" cm="1">
        <f t="array" ref="AF89">IFERROR(_xlfn.XLOOKUP(Tool_clean!$F89&amp;$E$2,'Cooking methods'!$A:$A&amp;'Cooking methods'!$B:$B,'Cooking methods'!G:G)*$E89,"")</f>
        <v/>
      </c>
      <c r="AG89" t="str" cm="1">
        <f t="array" ref="AG89">IFERROR(_xlfn.XLOOKUP(Tool_clean!$F89&amp;$E$2,'Cooking methods'!$A:$A&amp;'Cooking methods'!$B:$B,'Cooking methods'!H:H)*$E89,"")</f>
        <v/>
      </c>
      <c r="AH89" t="str" cm="1">
        <f t="array" ref="AH89">IFERROR(_xlfn.XLOOKUP(Tool_clean!$F89&amp;$E$2,'Cooking methods'!$A:$A&amp;'Cooking methods'!$B:$B,'Cooking methods'!I:I)*$E89,"")</f>
        <v/>
      </c>
      <c r="AI89" t="str" cm="1">
        <f t="array" ref="AI89">IFERROR(_xlfn.XLOOKUP(Tool_clean!$F89&amp;$E$2,'Cooking methods'!$A:$A&amp;'Cooking methods'!$B:$B,'Cooking methods'!J:J)*$E89,"")</f>
        <v/>
      </c>
      <c r="AJ89" t="str" cm="1">
        <f t="array" ref="AJ89">IFERROR(_xlfn.XLOOKUP(Tool_clean!$F89&amp;$E$2,'Cooking methods'!$A:$A&amp;'Cooking methods'!$B:$B,'Cooking methods'!K:K)*$E89,"")</f>
        <v/>
      </c>
      <c r="AK89" t="str" cm="1">
        <f t="array" ref="AK89">IFERROR(_xlfn.XLOOKUP(Tool_clean!$F89&amp;$E$2,'Cooking methods'!$A:$A&amp;'Cooking methods'!$B:$B,'Cooking methods'!L:L)*$E89,"")</f>
        <v/>
      </c>
      <c r="AL89" t="str" cm="1">
        <f t="array" ref="AL89">IFERROR(_xlfn.XLOOKUP(Tool_clean!$F89&amp;$E$2,'Cooking methods'!$A:$A&amp;'Cooking methods'!$B:$B,'Cooking methods'!M:M)*$E89,"")</f>
        <v/>
      </c>
      <c r="AM89" t="str" cm="1">
        <f t="array" ref="AM89">IFERROR(_xlfn.XLOOKUP(Tool_clean!$F89&amp;$E$2,'Cooking methods'!$A:$A&amp;'Cooking methods'!$B:$B,'Cooking methods'!N:N)*$E89,"")</f>
        <v/>
      </c>
      <c r="AN89" t="str" cm="1">
        <f t="array" ref="AN89">IFERROR(_xlfn.XLOOKUP(Tool_clean!$F89&amp;$E$2,'Cooking methods'!$A:$A&amp;'Cooking methods'!$B:$B,'Cooking methods'!O:O)*$E89,"")</f>
        <v/>
      </c>
      <c r="AO89" t="str" cm="1">
        <f t="array" ref="AO89">IFERROR(_xlfn.XLOOKUP(Tool_clean!$F89&amp;$E$2,'Cooking methods'!$A:$A&amp;'Cooking methods'!$B:$B,'Cooking methods'!P:P)*$E89,"")</f>
        <v/>
      </c>
      <c r="AP89" t="str" cm="1">
        <f t="array" ref="AP89">IFERROR(_xlfn.XLOOKUP(Tool_clean!$F89&amp;$E$2,'Cooking methods'!$A:$A&amp;'Cooking methods'!$B:$B,'Cooking methods'!Q:Q)*$E89,"")</f>
        <v/>
      </c>
      <c r="AQ89" t="str" cm="1">
        <f t="array" ref="AQ89">IFERROR(_xlfn.XLOOKUP(Tool_clean!$F89&amp;$E$2,'Cooking methods'!$A:$A&amp;'Cooking methods'!$B:$B,'Cooking methods'!R:R)*$E89,"")</f>
        <v/>
      </c>
      <c r="AR89" t="str" cm="1">
        <f t="array" ref="AR89">IFERROR(_xlfn.XLOOKUP(Tool_clean!$G89&amp;$E$2,'Waste management'!$A:$A&amp;'Waste management'!$B:$B,'Waste management'!C:C)*$E89,"")</f>
        <v/>
      </c>
      <c r="AS89" t="str" cm="1">
        <f t="array" ref="AS89">IFERROR(_xlfn.XLOOKUP(Tool_clean!$G89&amp;$E$2,'Waste management'!$A:$A&amp;'Waste management'!$B:$B,'Waste management'!D:D)*$E89,"")</f>
        <v/>
      </c>
      <c r="AT89" t="str" cm="1">
        <f t="array" ref="AT89">IFERROR(_xlfn.XLOOKUP(Tool_clean!$G89&amp;$E$2,'Waste management'!$A:$A&amp;'Waste management'!$B:$B,'Waste management'!E:E)*$E89,"")</f>
        <v/>
      </c>
      <c r="AU89" t="str" cm="1">
        <f t="array" ref="AU89">IFERROR(_xlfn.XLOOKUP(Tool_clean!$G89&amp;$E$2,'Waste management'!$A:$A&amp;'Waste management'!$B:$B,'Waste management'!F:F)*$E89,"")</f>
        <v/>
      </c>
      <c r="AV89" t="str" cm="1">
        <f t="array" ref="AV89">IFERROR(_xlfn.XLOOKUP(Tool_clean!$G89&amp;$E$2,'Waste management'!$A:$A&amp;'Waste management'!$B:$B,'Waste management'!G:G)*$E89,"")</f>
        <v/>
      </c>
      <c r="AW89" t="str" cm="1">
        <f t="array" ref="AW89">IFERROR(_xlfn.XLOOKUP(Tool_clean!$G89&amp;$E$2,'Waste management'!$A:$A&amp;'Waste management'!$B:$B,'Waste management'!H:H)*$E89,"")</f>
        <v/>
      </c>
      <c r="AX89" t="str" cm="1">
        <f t="array" ref="AX89">IFERROR(_xlfn.XLOOKUP(Tool_clean!$G89&amp;$E$2,'Waste management'!$A:$A&amp;'Waste management'!$B:$B,'Waste management'!I:I)*$E89,"")</f>
        <v/>
      </c>
      <c r="AY89" t="str" cm="1">
        <f t="array" ref="AY89">IFERROR(_xlfn.XLOOKUP(Tool_clean!$G89&amp;$E$2,'Waste management'!$A:$A&amp;'Waste management'!$B:$B,'Waste management'!J:J)*$E89,"")</f>
        <v/>
      </c>
      <c r="AZ89" t="str" cm="1">
        <f t="array" ref="AZ89">IFERROR(_xlfn.XLOOKUP(Tool_clean!$G89&amp;$E$2,'Waste management'!$A:$A&amp;'Waste management'!$B:$B,'Waste management'!K:K)*$E89,"")</f>
        <v/>
      </c>
      <c r="BA89" t="str" cm="1">
        <f t="array" ref="BA89">IFERROR(_xlfn.XLOOKUP(Tool_clean!$G89&amp;$E$2,'Waste management'!$A:$A&amp;'Waste management'!$B:$B,'Waste management'!L:L)*$E89,"")</f>
        <v/>
      </c>
      <c r="BB89" t="str" cm="1">
        <f t="array" ref="BB89">IFERROR(_xlfn.XLOOKUP(Tool_clean!$G89&amp;$E$2,'Waste management'!$A:$A&amp;'Waste management'!$B:$B,'Waste management'!M:M)*$E89,"")</f>
        <v/>
      </c>
      <c r="BC89" t="str" cm="1">
        <f t="array" ref="BC89">IFERROR(_xlfn.XLOOKUP(Tool_clean!$G89&amp;$E$2,'Waste management'!$A:$A&amp;'Waste management'!$B:$B,'Waste management'!N:N)*$E89,"")</f>
        <v/>
      </c>
      <c r="BD89" t="str" cm="1">
        <f t="array" ref="BD89">IFERROR(_xlfn.XLOOKUP(Tool_clean!$G89&amp;$E$2,'Waste management'!$A:$A&amp;'Waste management'!$B:$B,'Waste management'!O:O)*$E89,"")</f>
        <v/>
      </c>
      <c r="BE89" t="str" cm="1">
        <f t="array" ref="BE89">IFERROR(_xlfn.XLOOKUP(Tool_clean!$G89&amp;$E$2,'Waste management'!$A:$A&amp;'Waste management'!$B:$B,'Waste management'!P:P)*$E89,"")</f>
        <v/>
      </c>
      <c r="BF89" t="str" cm="1">
        <f t="array" ref="BF89">IFERROR(_xlfn.XLOOKUP(Tool_clean!$G89&amp;$E$2,'Waste management'!$A:$A&amp;'Waste management'!$B:$B,'Waste management'!Q:Q)*$E89,"")</f>
        <v/>
      </c>
      <c r="BG89" t="str" cm="1">
        <f t="array" ref="BG89">IFERROR(_xlfn.XLOOKUP(Tool_clean!$G89&amp;$E$2,'Waste management'!$A:$A&amp;'Waste management'!$B:$B,'Waste management'!R:R)*$E89,"")</f>
        <v/>
      </c>
      <c r="BH89" t="str">
        <f>IFERROR((L89+AR89+AB89)*_xlfn.XLOOKUP(Tool_clean!BH$4,Monetization_Factors!$A:$A,Monetization_Factors!$D:$D),"")</f>
        <v/>
      </c>
      <c r="BI89" t="str">
        <f>IFERROR((M89+AS89+AC89)*_xlfn.XLOOKUP(Tool_clean!BI$4,Monetization_Factors!$A:$A,Monetization_Factors!$D:$D),"")</f>
        <v/>
      </c>
      <c r="BJ89" t="str">
        <f>IFERROR((N89+AT89+AD89)*_xlfn.XLOOKUP(Tool_clean!BJ$4,Monetization_Factors!$A:$A,Monetization_Factors!$D:$D),"")</f>
        <v/>
      </c>
      <c r="BK89" t="str">
        <f>IFERROR((O89+AU89+AE89)*_xlfn.XLOOKUP(Tool_clean!BK$4,Monetization_Factors!$A:$A,Monetization_Factors!$D:$D),"")</f>
        <v/>
      </c>
      <c r="BL89" t="str">
        <f>IFERROR((P89+AV89+AF89)*_xlfn.XLOOKUP(Tool_clean!BL$4,Monetization_Factors!$A:$A,Monetization_Factors!$D:$D),"")</f>
        <v/>
      </c>
      <c r="BM89" t="str">
        <f>IFERROR((Q89+AW89+AG89)*_xlfn.XLOOKUP(Tool_clean!BM$4,Monetization_Factors!$A:$A,Monetization_Factors!$D:$D),"")</f>
        <v/>
      </c>
      <c r="BN89" t="str">
        <f>IFERROR((R89+AX89+AH89)*_xlfn.XLOOKUP(Tool_clean!BN$4,Monetization_Factors!$A:$A,Monetization_Factors!$D:$D),"")</f>
        <v/>
      </c>
      <c r="BO89" t="str">
        <f>IFERROR((S89+AY89+AI89)*_xlfn.XLOOKUP(Tool_clean!BO$4,Monetization_Factors!$A:$A,Monetization_Factors!$D:$D),"")</f>
        <v/>
      </c>
      <c r="BP89" t="str">
        <f>IFERROR((T89+AZ89+AJ89)*_xlfn.XLOOKUP(Tool_clean!BP$4,Monetization_Factors!$A:$A,Monetization_Factors!$D:$D),"")</f>
        <v/>
      </c>
      <c r="BQ89" t="str">
        <f>IFERROR((U89+BA89+AK89)*_xlfn.XLOOKUP(Tool_clean!BQ$4,Monetization_Factors!$A:$A,Monetization_Factors!$D:$D),"")</f>
        <v/>
      </c>
      <c r="BR89" t="str">
        <f>IFERROR((V89+BB89+AL89)*_xlfn.XLOOKUP(Tool_clean!BR$4,Monetization_Factors!$A:$A,Monetization_Factors!$D:$D),"")</f>
        <v/>
      </c>
      <c r="BS89" t="str">
        <f>IFERROR((W89+BC89+AM89)*_xlfn.XLOOKUP(Tool_clean!BS$4,Monetization_Factors!$A:$A,Monetization_Factors!$D:$D),"")</f>
        <v/>
      </c>
      <c r="BT89" t="str">
        <f>IFERROR((X89+BD89+AN89)*_xlfn.XLOOKUP(Tool_clean!BT$4,Monetization_Factors!$A:$A,Monetization_Factors!$D:$D),"")</f>
        <v/>
      </c>
      <c r="BU89" t="str">
        <f>IFERROR((Y89+BE89+AO89)*_xlfn.XLOOKUP(Tool_clean!BU$4,Monetization_Factors!$A:$A,Monetization_Factors!$D:$D),"")</f>
        <v/>
      </c>
      <c r="BV89" t="str">
        <f>IFERROR((Z89+BF89+AP89)*_xlfn.XLOOKUP(Tool_clean!BV$4,Monetization_Factors!$A:$A,Monetization_Factors!$D:$D),"")</f>
        <v/>
      </c>
      <c r="BW89" t="str">
        <f>IFERROR((AA89+BG89+AQ89)*_xlfn.XLOOKUP(Tool_clean!BW$4,Monetization_Factors!$A:$A,Monetization_Factors!$D:$D),"")</f>
        <v/>
      </c>
      <c r="BX89" s="38" t="str" cm="1">
        <f t="array" ref="BX89">IFERROR(_xlfn.IFS(I89&gt;0,I89*E89,I89="",J89*E89),"")</f>
        <v/>
      </c>
      <c r="BY89" s="38">
        <f t="shared" si="101"/>
        <v>0</v>
      </c>
      <c r="BZ89" s="38" t="str">
        <f t="shared" si="102"/>
        <v/>
      </c>
      <c r="CA89" s="38" t="str">
        <f t="shared" si="103"/>
        <v/>
      </c>
      <c r="CB89" t="str">
        <f t="shared" si="98"/>
        <v/>
      </c>
      <c r="CC89" t="str">
        <f t="shared" si="104"/>
        <v/>
      </c>
      <c r="CD89" t="str">
        <f t="shared" si="105"/>
        <v/>
      </c>
      <c r="CE89" t="str">
        <f t="shared" si="106"/>
        <v/>
      </c>
      <c r="CF89" t="str">
        <f t="shared" si="107"/>
        <v/>
      </c>
      <c r="CG89" t="str">
        <f t="shared" si="108"/>
        <v/>
      </c>
      <c r="CH89" t="str">
        <f t="shared" si="109"/>
        <v/>
      </c>
      <c r="CI89" t="str">
        <f t="shared" si="110"/>
        <v/>
      </c>
      <c r="CJ89" t="str">
        <f t="shared" si="111"/>
        <v/>
      </c>
      <c r="CK89" t="str">
        <f t="shared" si="112"/>
        <v/>
      </c>
      <c r="CL89" t="str">
        <f t="shared" si="113"/>
        <v/>
      </c>
      <c r="CM89" t="str">
        <f t="shared" si="114"/>
        <v/>
      </c>
      <c r="CN89" t="str">
        <f t="shared" si="115"/>
        <v/>
      </c>
      <c r="CO89" t="str">
        <f t="shared" si="116"/>
        <v/>
      </c>
      <c r="CP89" t="str">
        <f t="shared" si="117"/>
        <v/>
      </c>
      <c r="CQ89" t="str">
        <f t="shared" si="82"/>
        <v/>
      </c>
      <c r="CR89" t="str">
        <f t="shared" si="99"/>
        <v/>
      </c>
      <c r="CS89" t="str">
        <f t="shared" si="118"/>
        <v/>
      </c>
      <c r="CT89" t="str">
        <f t="shared" si="119"/>
        <v/>
      </c>
      <c r="CU89" t="str">
        <f t="shared" si="120"/>
        <v/>
      </c>
      <c r="CV89" t="str">
        <f t="shared" si="121"/>
        <v/>
      </c>
      <c r="CW89" t="str">
        <f t="shared" si="122"/>
        <v/>
      </c>
      <c r="CX89" t="str">
        <f t="shared" si="123"/>
        <v/>
      </c>
      <c r="CY89" t="str">
        <f t="shared" si="124"/>
        <v/>
      </c>
      <c r="CZ89" t="str">
        <f t="shared" si="125"/>
        <v/>
      </c>
      <c r="DA89" t="str">
        <f t="shared" si="126"/>
        <v/>
      </c>
      <c r="DB89" t="str">
        <f t="shared" si="127"/>
        <v/>
      </c>
      <c r="DC89" t="str">
        <f t="shared" si="128"/>
        <v/>
      </c>
      <c r="DD89" t="str">
        <f t="shared" si="129"/>
        <v/>
      </c>
      <c r="DE89" t="str">
        <f t="shared" si="130"/>
        <v/>
      </c>
      <c r="DF89" t="str">
        <f t="shared" si="131"/>
        <v/>
      </c>
      <c r="DG89" t="str">
        <f t="shared" si="97"/>
        <v/>
      </c>
      <c r="DH89" s="5" t="str">
        <f>IFERROR((CR89*$B$2*(1-$H89)*('CAR.CAP_per person'!B$2))/(_xlfn.XLOOKUP($E$2,EU_countries_GDP!$A$2:$A$29,EU_countries_GDP!$E$2:$E$29)),"")</f>
        <v/>
      </c>
      <c r="DI89" s="5" t="str">
        <f>IFERROR((CS89*$B$2*(1-$H89)*('CAR.CAP_per person'!C$2))/(_xlfn.XLOOKUP($E$2,EU_countries_GDP!$A$2:$A$29,EU_countries_GDP!$E$2:$E$29)),"")</f>
        <v/>
      </c>
      <c r="DJ89" s="5" t="str">
        <f>IFERROR((CT89*$B$2*(1-$H89)*('CAR.CAP_per person'!D$2))/(_xlfn.XLOOKUP($E$2,EU_countries_GDP!$A$2:$A$29,EU_countries_GDP!$E$2:$E$29)),"")</f>
        <v/>
      </c>
      <c r="DK89" s="5" t="str">
        <f>IFERROR((CU89*$B$2*(1-$H89)*('CAR.CAP_per person'!E$2))/(_xlfn.XLOOKUP($E$2,EU_countries_GDP!$A$2:$A$29,EU_countries_GDP!$E$2:$E$29)),"")</f>
        <v/>
      </c>
      <c r="DL89" s="5" t="str">
        <f>IFERROR((CV89*$B$2*(1-$H89)*('CAR.CAP_per person'!F$2))/(_xlfn.XLOOKUP($E$2,EU_countries_GDP!$A$2:$A$29,EU_countries_GDP!$E$2:$E$29)),"")</f>
        <v/>
      </c>
      <c r="DM89" s="5" t="str">
        <f>IFERROR((CW89*$B$2*(1-$H89)*('CAR.CAP_per person'!G$2))/(_xlfn.XLOOKUP($E$2,EU_countries_GDP!$A$2:$A$29,EU_countries_GDP!$E$2:$E$29)),"")</f>
        <v/>
      </c>
      <c r="DN89" s="5" t="str">
        <f>IFERROR((CX89*$B$2*(1-$H89)*('CAR.CAP_per person'!H$2))/(_xlfn.XLOOKUP($E$2,EU_countries_GDP!$A$2:$A$29,EU_countries_GDP!$E$2:$E$29)),"")</f>
        <v/>
      </c>
      <c r="DO89" s="5" t="str">
        <f>IFERROR((CY89*$B$2*(1-$H89)*('CAR.CAP_per person'!I$2))/(_xlfn.XLOOKUP($E$2,EU_countries_GDP!$A$2:$A$29,EU_countries_GDP!$E$2:$E$29)),"")</f>
        <v/>
      </c>
      <c r="DP89" s="5" t="str">
        <f>IFERROR((CZ89*$B$2*(1-$H89)*('CAR.CAP_per person'!J$2))/(_xlfn.XLOOKUP($E$2,EU_countries_GDP!$A$2:$A$29,EU_countries_GDP!$E$2:$E$29)),"")</f>
        <v/>
      </c>
      <c r="DQ89" s="5" t="str">
        <f>IFERROR((DA89*$B$2*(1-$H89)*('CAR.CAP_per person'!K$2))/(_xlfn.XLOOKUP($E$2,EU_countries_GDP!$A$2:$A$29,EU_countries_GDP!$E$2:$E$29)),"")</f>
        <v/>
      </c>
      <c r="DR89" s="5" t="str">
        <f>IFERROR((DB89*$B$2*(1-$H89)*('CAR.CAP_per person'!L$2))/(_xlfn.XLOOKUP($E$2,EU_countries_GDP!$A$2:$A$29,EU_countries_GDP!$E$2:$E$29)),"")</f>
        <v/>
      </c>
      <c r="DS89" s="5" t="str">
        <f>IFERROR((DC89*$B$2*(1-$H89)*('CAR.CAP_per person'!M$2))/(_xlfn.XLOOKUP($E$2,EU_countries_GDP!$A$2:$A$29,EU_countries_GDP!$E$2:$E$29)),"")</f>
        <v/>
      </c>
      <c r="DT89" s="5" t="str">
        <f>IFERROR((DD89*$B$2*(1-$H89)*('CAR.CAP_per person'!N$2))/(_xlfn.XLOOKUP($E$2,EU_countries_GDP!$A$2:$A$29,EU_countries_GDP!$E$2:$E$29)),"")</f>
        <v/>
      </c>
      <c r="DU89" s="5" t="str">
        <f>IFERROR((DE89*$B$2*(1-$H89)*('CAR.CAP_per person'!O$2))/(_xlfn.XLOOKUP($E$2,EU_countries_GDP!$A$2:$A$29,EU_countries_GDP!$E$2:$E$29)),"")</f>
        <v/>
      </c>
      <c r="DV89" s="5" t="str">
        <f>IFERROR((DF89*$B$2*(1-$H89)*('CAR.CAP_per person'!P$2))/(_xlfn.XLOOKUP($E$2,EU_countries_GDP!$A$2:$A$29,EU_countries_GDP!$E$2:$E$29)),"")</f>
        <v/>
      </c>
      <c r="DW89" s="5" t="str">
        <f>IFERROR((DG89*$B$2*(1-$H89)*('CAR.CAP_per person'!Q$2))/(_xlfn.XLOOKUP($E$2,EU_countries_GDP!$A$2:$A$29,EU_countries_GDP!$E$2:$E$29)),"")</f>
        <v/>
      </c>
    </row>
    <row r="90" spans="2:127">
      <c r="B90" t="str">
        <f>_xlfn.XLOOKUP(D90,Table5[Ingredient],Table5[Category],"",FALSE)</f>
        <v/>
      </c>
      <c r="C90" s="33"/>
      <c r="D90" s="33"/>
      <c r="E90" s="33"/>
      <c r="F90" s="33"/>
      <c r="G90" s="33"/>
      <c r="H90" s="33"/>
      <c r="I90" s="33"/>
      <c r="J90" s="37" t="str">
        <f>IFERROR(INDEX('AveragePrices&amp;Codes'!G:AG, MATCH($D90, 'AveragePrices&amp;Codes'!$A:$A, 0), MATCH(Tool_clean!$E$2, 'AveragePrices&amp;Codes'!$G$1:$AG$1, 0)),"")</f>
        <v/>
      </c>
      <c r="K90" s="37" t="str">
        <f t="shared" si="100"/>
        <v/>
      </c>
      <c r="L90">
        <f>IFERROR(IF($F90="Raw",_xlfn.XLOOKUP(_xlfn.XLOOKUP(Tool_clean!$D90,'AveragePrices&amp;Codes'!$A:$A,'AveragePrices&amp;Codes'!$B:$B),AGRIBALYSE_Raw!$B:$B,AGRIBALYSE_Raw!O:O)*$E90,_xlfn.XLOOKUP(_xlfn.XLOOKUP(Tool_clean!$D90,'AveragePrices&amp;Codes'!$A:$A,'AveragePrices&amp;Codes'!$B:$B),AGRIBALYSE_Cooked!$C:$C,AGRIBALYSE_Cooked!P:P)*$E90),"")</f>
        <v>0</v>
      </c>
      <c r="M90">
        <f>IFERROR(IF($F90="Raw",_xlfn.XLOOKUP(_xlfn.XLOOKUP(Tool_clean!$D90,'AveragePrices&amp;Codes'!$A:$A,'AveragePrices&amp;Codes'!$B:$B),AGRIBALYSE_Raw!$B:$B,AGRIBALYSE_Raw!P:P)*$E90,_xlfn.XLOOKUP(_xlfn.XLOOKUP(Tool_clean!$D90,'AveragePrices&amp;Codes'!$A:$A,'AveragePrices&amp;Codes'!$B:$B),AGRIBALYSE_Cooked!$C:$C,AGRIBALYSE_Cooked!Q:Q)*$E90),"")</f>
        <v>0</v>
      </c>
      <c r="N90">
        <f>IFERROR(IF($F90="Raw",_xlfn.XLOOKUP(_xlfn.XLOOKUP(Tool_clean!$D90,'AveragePrices&amp;Codes'!$A:$A,'AveragePrices&amp;Codes'!$B:$B),AGRIBALYSE_Raw!$B:$B,AGRIBALYSE_Raw!Q:Q)*$E90,_xlfn.XLOOKUP(_xlfn.XLOOKUP(Tool_clean!$D90,'AveragePrices&amp;Codes'!$A:$A,'AveragePrices&amp;Codes'!$B:$B),AGRIBALYSE_Cooked!$C:$C,AGRIBALYSE_Cooked!R:R)*$E90),"")</f>
        <v>0</v>
      </c>
      <c r="O90">
        <f>IFERROR(IF($F90="Raw",_xlfn.XLOOKUP(_xlfn.XLOOKUP(Tool_clean!$D90,'AveragePrices&amp;Codes'!$A:$A,'AveragePrices&amp;Codes'!$B:$B),AGRIBALYSE_Raw!$B:$B,AGRIBALYSE_Raw!R:R)*$E90,_xlfn.XLOOKUP(_xlfn.XLOOKUP(Tool_clean!$D90,'AveragePrices&amp;Codes'!$A:$A,'AveragePrices&amp;Codes'!$B:$B),AGRIBALYSE_Cooked!$C:$C,AGRIBALYSE_Cooked!S:S)*$E90),"")</f>
        <v>0</v>
      </c>
      <c r="P90">
        <f>IFERROR(IF($F90="Raw",_xlfn.XLOOKUP(_xlfn.XLOOKUP(Tool_clean!$D90,'AveragePrices&amp;Codes'!$A:$A,'AveragePrices&amp;Codes'!$B:$B),AGRIBALYSE_Raw!$B:$B,AGRIBALYSE_Raw!S:S)*$E90,_xlfn.XLOOKUP(_xlfn.XLOOKUP(Tool_clean!$D90,'AveragePrices&amp;Codes'!$A:$A,'AveragePrices&amp;Codes'!$B:$B),AGRIBALYSE_Cooked!$C:$C,AGRIBALYSE_Cooked!T:T)*$E90),"")</f>
        <v>0</v>
      </c>
      <c r="Q90">
        <f>IFERROR(IF($F90="Raw",_xlfn.XLOOKUP(_xlfn.XLOOKUP(Tool_clean!$D90,'AveragePrices&amp;Codes'!$A:$A,'AveragePrices&amp;Codes'!$B:$B),AGRIBALYSE_Raw!$B:$B,AGRIBALYSE_Raw!T:T)*$E90,_xlfn.XLOOKUP(_xlfn.XLOOKUP(Tool_clean!$D90,'AveragePrices&amp;Codes'!$A:$A,'AveragePrices&amp;Codes'!$B:$B),AGRIBALYSE_Cooked!$C:$C,AGRIBALYSE_Cooked!U:U)*$E90),"")</f>
        <v>0</v>
      </c>
      <c r="R90">
        <f>IFERROR(IF($F90="Raw",_xlfn.XLOOKUP(_xlfn.XLOOKUP(Tool_clean!$D90,'AveragePrices&amp;Codes'!$A:$A,'AveragePrices&amp;Codes'!$B:$B),AGRIBALYSE_Raw!$B:$B,AGRIBALYSE_Raw!U:U)*$E90,_xlfn.XLOOKUP(_xlfn.XLOOKUP(Tool_clean!$D90,'AveragePrices&amp;Codes'!$A:$A,'AveragePrices&amp;Codes'!$B:$B),AGRIBALYSE_Cooked!$C:$C,AGRIBALYSE_Cooked!V:V)*$E90),"")</f>
        <v>0</v>
      </c>
      <c r="S90">
        <f>IFERROR(IF($F90="Raw",_xlfn.XLOOKUP(_xlfn.XLOOKUP(Tool_clean!$D90,'AveragePrices&amp;Codes'!$A:$A,'AveragePrices&amp;Codes'!$B:$B),AGRIBALYSE_Raw!$B:$B,AGRIBALYSE_Raw!V:V)*$E90,_xlfn.XLOOKUP(_xlfn.XLOOKUP(Tool_clean!$D90,'AveragePrices&amp;Codes'!$A:$A,'AveragePrices&amp;Codes'!$B:$B),AGRIBALYSE_Cooked!$C:$C,AGRIBALYSE_Cooked!W:W)*$E90),"")</f>
        <v>0</v>
      </c>
      <c r="T90">
        <f>IFERROR(IF($F90="Raw",_xlfn.XLOOKUP(_xlfn.XLOOKUP(Tool_clean!$D90,'AveragePrices&amp;Codes'!$A:$A,'AveragePrices&amp;Codes'!$B:$B),AGRIBALYSE_Raw!$B:$B,AGRIBALYSE_Raw!W:W)*$E90,_xlfn.XLOOKUP(_xlfn.XLOOKUP(Tool_clean!$D90,'AveragePrices&amp;Codes'!$A:$A,'AveragePrices&amp;Codes'!$B:$B),AGRIBALYSE_Cooked!$C:$C,AGRIBALYSE_Cooked!X:X)*$E90),"")</f>
        <v>0</v>
      </c>
      <c r="U90">
        <f>IFERROR(IF($F90="Raw",_xlfn.XLOOKUP(_xlfn.XLOOKUP(Tool_clean!$D90,'AveragePrices&amp;Codes'!$A:$A,'AveragePrices&amp;Codes'!$B:$B),AGRIBALYSE_Raw!$B:$B,AGRIBALYSE_Raw!X:X)*$E90,_xlfn.XLOOKUP(_xlfn.XLOOKUP(Tool_clean!$D90,'AveragePrices&amp;Codes'!$A:$A,'AveragePrices&amp;Codes'!$B:$B),AGRIBALYSE_Cooked!$C:$C,AGRIBALYSE_Cooked!Y:Y)*$E90),"")</f>
        <v>0</v>
      </c>
      <c r="V90">
        <f>IFERROR(IF($F90="Raw",_xlfn.XLOOKUP(_xlfn.XLOOKUP(Tool_clean!$D90,'AveragePrices&amp;Codes'!$A:$A,'AveragePrices&amp;Codes'!$B:$B),AGRIBALYSE_Raw!$B:$B,AGRIBALYSE_Raw!Y:Y)*$E90,_xlfn.XLOOKUP(_xlfn.XLOOKUP(Tool_clean!$D90,'AveragePrices&amp;Codes'!$A:$A,'AveragePrices&amp;Codes'!$B:$B),AGRIBALYSE_Cooked!$C:$C,AGRIBALYSE_Cooked!Z:Z)*$E90),"")</f>
        <v>0</v>
      </c>
      <c r="W90">
        <f>IFERROR(IF($F90="Raw",_xlfn.XLOOKUP(_xlfn.XLOOKUP(Tool_clean!$D90,'AveragePrices&amp;Codes'!$A:$A,'AveragePrices&amp;Codes'!$B:$B),AGRIBALYSE_Raw!$B:$B,AGRIBALYSE_Raw!Z:Z)*$E90,_xlfn.XLOOKUP(_xlfn.XLOOKUP(Tool_clean!$D90,'AveragePrices&amp;Codes'!$A:$A,'AveragePrices&amp;Codes'!$B:$B),AGRIBALYSE_Cooked!$C:$C,AGRIBALYSE_Cooked!AA:AA)*$E90),"")</f>
        <v>0</v>
      </c>
      <c r="X90">
        <f>IFERROR(IF($F90="Raw",_xlfn.XLOOKUP(_xlfn.XLOOKUP(Tool_clean!$D90,'AveragePrices&amp;Codes'!$A:$A,'AveragePrices&amp;Codes'!$B:$B),AGRIBALYSE_Raw!$B:$B,AGRIBALYSE_Raw!AA:AA)*$E90,_xlfn.XLOOKUP(_xlfn.XLOOKUP(Tool_clean!$D90,'AveragePrices&amp;Codes'!$A:$A,'AveragePrices&amp;Codes'!$B:$B),AGRIBALYSE_Cooked!$C:$C,AGRIBALYSE_Cooked!AB:AB)*$E90),"")</f>
        <v>0</v>
      </c>
      <c r="Y90">
        <f>IFERROR(IF($F90="Raw",_xlfn.XLOOKUP(_xlfn.XLOOKUP(Tool_clean!$D90,'AveragePrices&amp;Codes'!$A:$A,'AveragePrices&amp;Codes'!$B:$B),AGRIBALYSE_Raw!$B:$B,AGRIBALYSE_Raw!AB:AB)*$E90,_xlfn.XLOOKUP(_xlfn.XLOOKUP(Tool_clean!$D90,'AveragePrices&amp;Codes'!$A:$A,'AveragePrices&amp;Codes'!$B:$B),AGRIBALYSE_Cooked!$C:$C,AGRIBALYSE_Cooked!AC:AC)*$E90),"")</f>
        <v>0</v>
      </c>
      <c r="Z90">
        <f>IFERROR(IF($F90="Raw",_xlfn.XLOOKUP(_xlfn.XLOOKUP(Tool_clean!$D90,'AveragePrices&amp;Codes'!$A:$A,'AveragePrices&amp;Codes'!$B:$B),AGRIBALYSE_Raw!$B:$B,AGRIBALYSE_Raw!AC:AC)*$E90,_xlfn.XLOOKUP(_xlfn.XLOOKUP(Tool_clean!$D90,'AveragePrices&amp;Codes'!$A:$A,'AveragePrices&amp;Codes'!$B:$B),AGRIBALYSE_Cooked!$C:$C,AGRIBALYSE_Cooked!AD:AD)*$E90),"")</f>
        <v>0</v>
      </c>
      <c r="AA90">
        <f>IFERROR(IF($F90="Raw",_xlfn.XLOOKUP(_xlfn.XLOOKUP(Tool_clean!$D90,'AveragePrices&amp;Codes'!$A:$A,'AveragePrices&amp;Codes'!$B:$B),AGRIBALYSE_Raw!$B:$B,AGRIBALYSE_Raw!AD:AD)*$E90,_xlfn.XLOOKUP(_xlfn.XLOOKUP(Tool_clean!$D90,'AveragePrices&amp;Codes'!$A:$A,'AveragePrices&amp;Codes'!$B:$B),AGRIBALYSE_Cooked!$C:$C,AGRIBALYSE_Cooked!AE:AE)*$E90),"")</f>
        <v>0</v>
      </c>
      <c r="AB90" t="str" cm="1">
        <f t="array" ref="AB90">IFERROR(_xlfn.XLOOKUP(Tool_clean!$F90&amp;$E$2,'Cooking methods'!$A:$A&amp;'Cooking methods'!$B:$B,'Cooking methods'!C:C)*$E90,"")</f>
        <v/>
      </c>
      <c r="AC90" t="str" cm="1">
        <f t="array" ref="AC90">IFERROR(_xlfn.XLOOKUP(Tool_clean!$F90&amp;$E$2,'Cooking methods'!$A:$A&amp;'Cooking methods'!$B:$B,'Cooking methods'!D:D)*$E90,"")</f>
        <v/>
      </c>
      <c r="AD90" t="str" cm="1">
        <f t="array" ref="AD90">IFERROR(_xlfn.XLOOKUP(Tool_clean!$F90&amp;$E$2,'Cooking methods'!$A:$A&amp;'Cooking methods'!$B:$B,'Cooking methods'!E:E)*$E90,"")</f>
        <v/>
      </c>
      <c r="AE90" t="str" cm="1">
        <f t="array" ref="AE90">IFERROR(_xlfn.XLOOKUP(Tool_clean!$F90&amp;$E$2,'Cooking methods'!$A:$A&amp;'Cooking methods'!$B:$B,'Cooking methods'!F:F)*$E90,"")</f>
        <v/>
      </c>
      <c r="AF90" t="str" cm="1">
        <f t="array" ref="AF90">IFERROR(_xlfn.XLOOKUP(Tool_clean!$F90&amp;$E$2,'Cooking methods'!$A:$A&amp;'Cooking methods'!$B:$B,'Cooking methods'!G:G)*$E90,"")</f>
        <v/>
      </c>
      <c r="AG90" t="str" cm="1">
        <f t="array" ref="AG90">IFERROR(_xlfn.XLOOKUP(Tool_clean!$F90&amp;$E$2,'Cooking methods'!$A:$A&amp;'Cooking methods'!$B:$B,'Cooking methods'!H:H)*$E90,"")</f>
        <v/>
      </c>
      <c r="AH90" t="str" cm="1">
        <f t="array" ref="AH90">IFERROR(_xlfn.XLOOKUP(Tool_clean!$F90&amp;$E$2,'Cooking methods'!$A:$A&amp;'Cooking methods'!$B:$B,'Cooking methods'!I:I)*$E90,"")</f>
        <v/>
      </c>
      <c r="AI90" t="str" cm="1">
        <f t="array" ref="AI90">IFERROR(_xlfn.XLOOKUP(Tool_clean!$F90&amp;$E$2,'Cooking methods'!$A:$A&amp;'Cooking methods'!$B:$B,'Cooking methods'!J:J)*$E90,"")</f>
        <v/>
      </c>
      <c r="AJ90" t="str" cm="1">
        <f t="array" ref="AJ90">IFERROR(_xlfn.XLOOKUP(Tool_clean!$F90&amp;$E$2,'Cooking methods'!$A:$A&amp;'Cooking methods'!$B:$B,'Cooking methods'!K:K)*$E90,"")</f>
        <v/>
      </c>
      <c r="AK90" t="str" cm="1">
        <f t="array" ref="AK90">IFERROR(_xlfn.XLOOKUP(Tool_clean!$F90&amp;$E$2,'Cooking methods'!$A:$A&amp;'Cooking methods'!$B:$B,'Cooking methods'!L:L)*$E90,"")</f>
        <v/>
      </c>
      <c r="AL90" t="str" cm="1">
        <f t="array" ref="AL90">IFERROR(_xlfn.XLOOKUP(Tool_clean!$F90&amp;$E$2,'Cooking methods'!$A:$A&amp;'Cooking methods'!$B:$B,'Cooking methods'!M:M)*$E90,"")</f>
        <v/>
      </c>
      <c r="AM90" t="str" cm="1">
        <f t="array" ref="AM90">IFERROR(_xlfn.XLOOKUP(Tool_clean!$F90&amp;$E$2,'Cooking methods'!$A:$A&amp;'Cooking methods'!$B:$B,'Cooking methods'!N:N)*$E90,"")</f>
        <v/>
      </c>
      <c r="AN90" t="str" cm="1">
        <f t="array" ref="AN90">IFERROR(_xlfn.XLOOKUP(Tool_clean!$F90&amp;$E$2,'Cooking methods'!$A:$A&amp;'Cooking methods'!$B:$B,'Cooking methods'!O:O)*$E90,"")</f>
        <v/>
      </c>
      <c r="AO90" t="str" cm="1">
        <f t="array" ref="AO90">IFERROR(_xlfn.XLOOKUP(Tool_clean!$F90&amp;$E$2,'Cooking methods'!$A:$A&amp;'Cooking methods'!$B:$B,'Cooking methods'!P:P)*$E90,"")</f>
        <v/>
      </c>
      <c r="AP90" t="str" cm="1">
        <f t="array" ref="AP90">IFERROR(_xlfn.XLOOKUP(Tool_clean!$F90&amp;$E$2,'Cooking methods'!$A:$A&amp;'Cooking methods'!$B:$B,'Cooking methods'!Q:Q)*$E90,"")</f>
        <v/>
      </c>
      <c r="AQ90" t="str" cm="1">
        <f t="array" ref="AQ90">IFERROR(_xlfn.XLOOKUP(Tool_clean!$F90&amp;$E$2,'Cooking methods'!$A:$A&amp;'Cooking methods'!$B:$B,'Cooking methods'!R:R)*$E90,"")</f>
        <v/>
      </c>
      <c r="AR90" t="str" cm="1">
        <f t="array" ref="AR90">IFERROR(_xlfn.XLOOKUP(Tool_clean!$G90&amp;$E$2,'Waste management'!$A:$A&amp;'Waste management'!$B:$B,'Waste management'!C:C)*$E90,"")</f>
        <v/>
      </c>
      <c r="AS90" t="str" cm="1">
        <f t="array" ref="AS90">IFERROR(_xlfn.XLOOKUP(Tool_clean!$G90&amp;$E$2,'Waste management'!$A:$A&amp;'Waste management'!$B:$B,'Waste management'!D:D)*$E90,"")</f>
        <v/>
      </c>
      <c r="AT90" t="str" cm="1">
        <f t="array" ref="AT90">IFERROR(_xlfn.XLOOKUP(Tool_clean!$G90&amp;$E$2,'Waste management'!$A:$A&amp;'Waste management'!$B:$B,'Waste management'!E:E)*$E90,"")</f>
        <v/>
      </c>
      <c r="AU90" t="str" cm="1">
        <f t="array" ref="AU90">IFERROR(_xlfn.XLOOKUP(Tool_clean!$G90&amp;$E$2,'Waste management'!$A:$A&amp;'Waste management'!$B:$B,'Waste management'!F:F)*$E90,"")</f>
        <v/>
      </c>
      <c r="AV90" t="str" cm="1">
        <f t="array" ref="AV90">IFERROR(_xlfn.XLOOKUP(Tool_clean!$G90&amp;$E$2,'Waste management'!$A:$A&amp;'Waste management'!$B:$B,'Waste management'!G:G)*$E90,"")</f>
        <v/>
      </c>
      <c r="AW90" t="str" cm="1">
        <f t="array" ref="AW90">IFERROR(_xlfn.XLOOKUP(Tool_clean!$G90&amp;$E$2,'Waste management'!$A:$A&amp;'Waste management'!$B:$B,'Waste management'!H:H)*$E90,"")</f>
        <v/>
      </c>
      <c r="AX90" t="str" cm="1">
        <f t="array" ref="AX90">IFERROR(_xlfn.XLOOKUP(Tool_clean!$G90&amp;$E$2,'Waste management'!$A:$A&amp;'Waste management'!$B:$B,'Waste management'!I:I)*$E90,"")</f>
        <v/>
      </c>
      <c r="AY90" t="str" cm="1">
        <f t="array" ref="AY90">IFERROR(_xlfn.XLOOKUP(Tool_clean!$G90&amp;$E$2,'Waste management'!$A:$A&amp;'Waste management'!$B:$B,'Waste management'!J:J)*$E90,"")</f>
        <v/>
      </c>
      <c r="AZ90" t="str" cm="1">
        <f t="array" ref="AZ90">IFERROR(_xlfn.XLOOKUP(Tool_clean!$G90&amp;$E$2,'Waste management'!$A:$A&amp;'Waste management'!$B:$B,'Waste management'!K:K)*$E90,"")</f>
        <v/>
      </c>
      <c r="BA90" t="str" cm="1">
        <f t="array" ref="BA90">IFERROR(_xlfn.XLOOKUP(Tool_clean!$G90&amp;$E$2,'Waste management'!$A:$A&amp;'Waste management'!$B:$B,'Waste management'!L:L)*$E90,"")</f>
        <v/>
      </c>
      <c r="BB90" t="str" cm="1">
        <f t="array" ref="BB90">IFERROR(_xlfn.XLOOKUP(Tool_clean!$G90&amp;$E$2,'Waste management'!$A:$A&amp;'Waste management'!$B:$B,'Waste management'!M:M)*$E90,"")</f>
        <v/>
      </c>
      <c r="BC90" t="str" cm="1">
        <f t="array" ref="BC90">IFERROR(_xlfn.XLOOKUP(Tool_clean!$G90&amp;$E$2,'Waste management'!$A:$A&amp;'Waste management'!$B:$B,'Waste management'!N:N)*$E90,"")</f>
        <v/>
      </c>
      <c r="BD90" t="str" cm="1">
        <f t="array" ref="BD90">IFERROR(_xlfn.XLOOKUP(Tool_clean!$G90&amp;$E$2,'Waste management'!$A:$A&amp;'Waste management'!$B:$B,'Waste management'!O:O)*$E90,"")</f>
        <v/>
      </c>
      <c r="BE90" t="str" cm="1">
        <f t="array" ref="BE90">IFERROR(_xlfn.XLOOKUP(Tool_clean!$G90&amp;$E$2,'Waste management'!$A:$A&amp;'Waste management'!$B:$B,'Waste management'!P:P)*$E90,"")</f>
        <v/>
      </c>
      <c r="BF90" t="str" cm="1">
        <f t="array" ref="BF90">IFERROR(_xlfn.XLOOKUP(Tool_clean!$G90&amp;$E$2,'Waste management'!$A:$A&amp;'Waste management'!$B:$B,'Waste management'!Q:Q)*$E90,"")</f>
        <v/>
      </c>
      <c r="BG90" t="str" cm="1">
        <f t="array" ref="BG90">IFERROR(_xlfn.XLOOKUP(Tool_clean!$G90&amp;$E$2,'Waste management'!$A:$A&amp;'Waste management'!$B:$B,'Waste management'!R:R)*$E90,"")</f>
        <v/>
      </c>
      <c r="BH90" t="str">
        <f>IFERROR((L90+AR90+AB90)*_xlfn.XLOOKUP(Tool_clean!BH$4,Monetization_Factors!$A:$A,Monetization_Factors!$D:$D),"")</f>
        <v/>
      </c>
      <c r="BI90" t="str">
        <f>IFERROR((M90+AS90+AC90)*_xlfn.XLOOKUP(Tool_clean!BI$4,Monetization_Factors!$A:$A,Monetization_Factors!$D:$D),"")</f>
        <v/>
      </c>
      <c r="BJ90" t="str">
        <f>IFERROR((N90+AT90+AD90)*_xlfn.XLOOKUP(Tool_clean!BJ$4,Monetization_Factors!$A:$A,Monetization_Factors!$D:$D),"")</f>
        <v/>
      </c>
      <c r="BK90" t="str">
        <f>IFERROR((O90+AU90+AE90)*_xlfn.XLOOKUP(Tool_clean!BK$4,Monetization_Factors!$A:$A,Monetization_Factors!$D:$D),"")</f>
        <v/>
      </c>
      <c r="BL90" t="str">
        <f>IFERROR((P90+AV90+AF90)*_xlfn.XLOOKUP(Tool_clean!BL$4,Monetization_Factors!$A:$A,Monetization_Factors!$D:$D),"")</f>
        <v/>
      </c>
      <c r="BM90" t="str">
        <f>IFERROR((Q90+AW90+AG90)*_xlfn.XLOOKUP(Tool_clean!BM$4,Monetization_Factors!$A:$A,Monetization_Factors!$D:$D),"")</f>
        <v/>
      </c>
      <c r="BN90" t="str">
        <f>IFERROR((R90+AX90+AH90)*_xlfn.XLOOKUP(Tool_clean!BN$4,Monetization_Factors!$A:$A,Monetization_Factors!$D:$D),"")</f>
        <v/>
      </c>
      <c r="BO90" t="str">
        <f>IFERROR((S90+AY90+AI90)*_xlfn.XLOOKUP(Tool_clean!BO$4,Monetization_Factors!$A:$A,Monetization_Factors!$D:$D),"")</f>
        <v/>
      </c>
      <c r="BP90" t="str">
        <f>IFERROR((T90+AZ90+AJ90)*_xlfn.XLOOKUP(Tool_clean!BP$4,Monetization_Factors!$A:$A,Monetization_Factors!$D:$D),"")</f>
        <v/>
      </c>
      <c r="BQ90" t="str">
        <f>IFERROR((U90+BA90+AK90)*_xlfn.XLOOKUP(Tool_clean!BQ$4,Monetization_Factors!$A:$A,Monetization_Factors!$D:$D),"")</f>
        <v/>
      </c>
      <c r="BR90" t="str">
        <f>IFERROR((V90+BB90+AL90)*_xlfn.XLOOKUP(Tool_clean!BR$4,Monetization_Factors!$A:$A,Monetization_Factors!$D:$D),"")</f>
        <v/>
      </c>
      <c r="BS90" t="str">
        <f>IFERROR((W90+BC90+AM90)*_xlfn.XLOOKUP(Tool_clean!BS$4,Monetization_Factors!$A:$A,Monetization_Factors!$D:$D),"")</f>
        <v/>
      </c>
      <c r="BT90" t="str">
        <f>IFERROR((X90+BD90+AN90)*_xlfn.XLOOKUP(Tool_clean!BT$4,Monetization_Factors!$A:$A,Monetization_Factors!$D:$D),"")</f>
        <v/>
      </c>
      <c r="BU90" t="str">
        <f>IFERROR((Y90+BE90+AO90)*_xlfn.XLOOKUP(Tool_clean!BU$4,Monetization_Factors!$A:$A,Monetization_Factors!$D:$D),"")</f>
        <v/>
      </c>
      <c r="BV90" t="str">
        <f>IFERROR((Z90+BF90+AP90)*_xlfn.XLOOKUP(Tool_clean!BV$4,Monetization_Factors!$A:$A,Monetization_Factors!$D:$D),"")</f>
        <v/>
      </c>
      <c r="BW90" t="str">
        <f>IFERROR((AA90+BG90+AQ90)*_xlfn.XLOOKUP(Tool_clean!BW$4,Monetization_Factors!$A:$A,Monetization_Factors!$D:$D),"")</f>
        <v/>
      </c>
      <c r="BX90" s="38" t="str" cm="1">
        <f t="array" ref="BX90">IFERROR(_xlfn.IFS(I90&gt;0,I90*E90,I90="",J90*E90),"")</f>
        <v/>
      </c>
      <c r="BY90" s="38">
        <f t="shared" si="101"/>
        <v>0</v>
      </c>
      <c r="BZ90" s="38" t="str">
        <f t="shared" si="102"/>
        <v/>
      </c>
      <c r="CA90" s="38" t="str">
        <f t="shared" si="103"/>
        <v/>
      </c>
      <c r="CB90" t="str">
        <f t="shared" si="98"/>
        <v/>
      </c>
      <c r="CC90" t="str">
        <f t="shared" si="104"/>
        <v/>
      </c>
      <c r="CD90" t="str">
        <f t="shared" si="105"/>
        <v/>
      </c>
      <c r="CE90" t="str">
        <f t="shared" si="106"/>
        <v/>
      </c>
      <c r="CF90" t="str">
        <f t="shared" si="107"/>
        <v/>
      </c>
      <c r="CG90" t="str">
        <f t="shared" si="108"/>
        <v/>
      </c>
      <c r="CH90" t="str">
        <f t="shared" si="109"/>
        <v/>
      </c>
      <c r="CI90" t="str">
        <f t="shared" si="110"/>
        <v/>
      </c>
      <c r="CJ90" t="str">
        <f t="shared" si="111"/>
        <v/>
      </c>
      <c r="CK90" t="str">
        <f t="shared" si="112"/>
        <v/>
      </c>
      <c r="CL90" t="str">
        <f t="shared" si="113"/>
        <v/>
      </c>
      <c r="CM90" t="str">
        <f t="shared" si="114"/>
        <v/>
      </c>
      <c r="CN90" t="str">
        <f t="shared" si="115"/>
        <v/>
      </c>
      <c r="CO90" t="str">
        <f t="shared" si="116"/>
        <v/>
      </c>
      <c r="CP90" t="str">
        <f t="shared" si="117"/>
        <v/>
      </c>
      <c r="CQ90" t="str">
        <f t="shared" si="82"/>
        <v/>
      </c>
      <c r="CR90" t="str">
        <f t="shared" si="99"/>
        <v/>
      </c>
      <c r="CS90" t="str">
        <f t="shared" si="118"/>
        <v/>
      </c>
      <c r="CT90" t="str">
        <f t="shared" si="119"/>
        <v/>
      </c>
      <c r="CU90" t="str">
        <f t="shared" si="120"/>
        <v/>
      </c>
      <c r="CV90" t="str">
        <f t="shared" si="121"/>
        <v/>
      </c>
      <c r="CW90" t="str">
        <f t="shared" si="122"/>
        <v/>
      </c>
      <c r="CX90" t="str">
        <f t="shared" si="123"/>
        <v/>
      </c>
      <c r="CY90" t="str">
        <f t="shared" si="124"/>
        <v/>
      </c>
      <c r="CZ90" t="str">
        <f t="shared" si="125"/>
        <v/>
      </c>
      <c r="DA90" t="str">
        <f t="shared" si="126"/>
        <v/>
      </c>
      <c r="DB90" t="str">
        <f t="shared" si="127"/>
        <v/>
      </c>
      <c r="DC90" t="str">
        <f t="shared" si="128"/>
        <v/>
      </c>
      <c r="DD90" t="str">
        <f t="shared" si="129"/>
        <v/>
      </c>
      <c r="DE90" t="str">
        <f t="shared" si="130"/>
        <v/>
      </c>
      <c r="DF90" t="str">
        <f t="shared" si="131"/>
        <v/>
      </c>
      <c r="DG90" t="str">
        <f t="shared" si="97"/>
        <v/>
      </c>
      <c r="DH90" s="5" t="str">
        <f>IFERROR((CR90*$B$2*(1-$H90)*('CAR.CAP_per person'!B$2))/(_xlfn.XLOOKUP($E$2,EU_countries_GDP!$A$2:$A$29,EU_countries_GDP!$E$2:$E$29)),"")</f>
        <v/>
      </c>
      <c r="DI90" s="5" t="str">
        <f>IFERROR((CS90*$B$2*(1-$H90)*('CAR.CAP_per person'!C$2))/(_xlfn.XLOOKUP($E$2,EU_countries_GDP!$A$2:$A$29,EU_countries_GDP!$E$2:$E$29)),"")</f>
        <v/>
      </c>
      <c r="DJ90" s="5" t="str">
        <f>IFERROR((CT90*$B$2*(1-$H90)*('CAR.CAP_per person'!D$2))/(_xlfn.XLOOKUP($E$2,EU_countries_GDP!$A$2:$A$29,EU_countries_GDP!$E$2:$E$29)),"")</f>
        <v/>
      </c>
      <c r="DK90" s="5" t="str">
        <f>IFERROR((CU90*$B$2*(1-$H90)*('CAR.CAP_per person'!E$2))/(_xlfn.XLOOKUP($E$2,EU_countries_GDP!$A$2:$A$29,EU_countries_GDP!$E$2:$E$29)),"")</f>
        <v/>
      </c>
      <c r="DL90" s="5" t="str">
        <f>IFERROR((CV90*$B$2*(1-$H90)*('CAR.CAP_per person'!F$2))/(_xlfn.XLOOKUP($E$2,EU_countries_GDP!$A$2:$A$29,EU_countries_GDP!$E$2:$E$29)),"")</f>
        <v/>
      </c>
      <c r="DM90" s="5" t="str">
        <f>IFERROR((CW90*$B$2*(1-$H90)*('CAR.CAP_per person'!G$2))/(_xlfn.XLOOKUP($E$2,EU_countries_GDP!$A$2:$A$29,EU_countries_GDP!$E$2:$E$29)),"")</f>
        <v/>
      </c>
      <c r="DN90" s="5" t="str">
        <f>IFERROR((CX90*$B$2*(1-$H90)*('CAR.CAP_per person'!H$2))/(_xlfn.XLOOKUP($E$2,EU_countries_GDP!$A$2:$A$29,EU_countries_GDP!$E$2:$E$29)),"")</f>
        <v/>
      </c>
      <c r="DO90" s="5" t="str">
        <f>IFERROR((CY90*$B$2*(1-$H90)*('CAR.CAP_per person'!I$2))/(_xlfn.XLOOKUP($E$2,EU_countries_GDP!$A$2:$A$29,EU_countries_GDP!$E$2:$E$29)),"")</f>
        <v/>
      </c>
      <c r="DP90" s="5" t="str">
        <f>IFERROR((CZ90*$B$2*(1-$H90)*('CAR.CAP_per person'!J$2))/(_xlfn.XLOOKUP($E$2,EU_countries_GDP!$A$2:$A$29,EU_countries_GDP!$E$2:$E$29)),"")</f>
        <v/>
      </c>
      <c r="DQ90" s="5" t="str">
        <f>IFERROR((DA90*$B$2*(1-$H90)*('CAR.CAP_per person'!K$2))/(_xlfn.XLOOKUP($E$2,EU_countries_GDP!$A$2:$A$29,EU_countries_GDP!$E$2:$E$29)),"")</f>
        <v/>
      </c>
      <c r="DR90" s="5" t="str">
        <f>IFERROR((DB90*$B$2*(1-$H90)*('CAR.CAP_per person'!L$2))/(_xlfn.XLOOKUP($E$2,EU_countries_GDP!$A$2:$A$29,EU_countries_GDP!$E$2:$E$29)),"")</f>
        <v/>
      </c>
      <c r="DS90" s="5" t="str">
        <f>IFERROR((DC90*$B$2*(1-$H90)*('CAR.CAP_per person'!M$2))/(_xlfn.XLOOKUP($E$2,EU_countries_GDP!$A$2:$A$29,EU_countries_GDP!$E$2:$E$29)),"")</f>
        <v/>
      </c>
      <c r="DT90" s="5" t="str">
        <f>IFERROR((DD90*$B$2*(1-$H90)*('CAR.CAP_per person'!N$2))/(_xlfn.XLOOKUP($E$2,EU_countries_GDP!$A$2:$A$29,EU_countries_GDP!$E$2:$E$29)),"")</f>
        <v/>
      </c>
      <c r="DU90" s="5" t="str">
        <f>IFERROR((DE90*$B$2*(1-$H90)*('CAR.CAP_per person'!O$2))/(_xlfn.XLOOKUP($E$2,EU_countries_GDP!$A$2:$A$29,EU_countries_GDP!$E$2:$E$29)),"")</f>
        <v/>
      </c>
      <c r="DV90" s="5" t="str">
        <f>IFERROR((DF90*$B$2*(1-$H90)*('CAR.CAP_per person'!P$2))/(_xlfn.XLOOKUP($E$2,EU_countries_GDP!$A$2:$A$29,EU_countries_GDP!$E$2:$E$29)),"")</f>
        <v/>
      </c>
      <c r="DW90" s="5" t="str">
        <f>IFERROR((DG90*$B$2*(1-$H90)*('CAR.CAP_per person'!Q$2))/(_xlfn.XLOOKUP($E$2,EU_countries_GDP!$A$2:$A$29,EU_countries_GDP!$E$2:$E$29)),"")</f>
        <v/>
      </c>
    </row>
    <row r="91" spans="2:127">
      <c r="B91" t="str">
        <f>_xlfn.XLOOKUP(D91,Table5[Ingredient],Table5[Category],"",FALSE)</f>
        <v/>
      </c>
      <c r="C91" s="33"/>
      <c r="D91" s="33"/>
      <c r="E91" s="33"/>
      <c r="F91" s="33"/>
      <c r="G91" s="33"/>
      <c r="H91" s="33"/>
      <c r="I91" s="33"/>
      <c r="J91" s="37" t="str">
        <f>IFERROR(INDEX('AveragePrices&amp;Codes'!G:AG, MATCH($D91, 'AveragePrices&amp;Codes'!$A:$A, 0), MATCH(Tool_clean!$E$2, 'AveragePrices&amp;Codes'!$G$1:$AG$1, 0)),"")</f>
        <v/>
      </c>
      <c r="K91" s="37" t="str">
        <f t="shared" si="100"/>
        <v/>
      </c>
      <c r="L91">
        <f>IFERROR(IF($F91="Raw",_xlfn.XLOOKUP(_xlfn.XLOOKUP(Tool_clean!$D91,'AveragePrices&amp;Codes'!$A:$A,'AveragePrices&amp;Codes'!$B:$B),AGRIBALYSE_Raw!$B:$B,AGRIBALYSE_Raw!O:O)*$E91,_xlfn.XLOOKUP(_xlfn.XLOOKUP(Tool_clean!$D91,'AveragePrices&amp;Codes'!$A:$A,'AveragePrices&amp;Codes'!$B:$B),AGRIBALYSE_Cooked!$C:$C,AGRIBALYSE_Cooked!P:P)*$E91),"")</f>
        <v>0</v>
      </c>
      <c r="M91">
        <f>IFERROR(IF($F91="Raw",_xlfn.XLOOKUP(_xlfn.XLOOKUP(Tool_clean!$D91,'AveragePrices&amp;Codes'!$A:$A,'AveragePrices&amp;Codes'!$B:$B),AGRIBALYSE_Raw!$B:$B,AGRIBALYSE_Raw!P:P)*$E91,_xlfn.XLOOKUP(_xlfn.XLOOKUP(Tool_clean!$D91,'AveragePrices&amp;Codes'!$A:$A,'AveragePrices&amp;Codes'!$B:$B),AGRIBALYSE_Cooked!$C:$C,AGRIBALYSE_Cooked!Q:Q)*$E91),"")</f>
        <v>0</v>
      </c>
      <c r="N91">
        <f>IFERROR(IF($F91="Raw",_xlfn.XLOOKUP(_xlfn.XLOOKUP(Tool_clean!$D91,'AveragePrices&amp;Codes'!$A:$A,'AveragePrices&amp;Codes'!$B:$B),AGRIBALYSE_Raw!$B:$B,AGRIBALYSE_Raw!Q:Q)*$E91,_xlfn.XLOOKUP(_xlfn.XLOOKUP(Tool_clean!$D91,'AveragePrices&amp;Codes'!$A:$A,'AveragePrices&amp;Codes'!$B:$B),AGRIBALYSE_Cooked!$C:$C,AGRIBALYSE_Cooked!R:R)*$E91),"")</f>
        <v>0</v>
      </c>
      <c r="O91">
        <f>IFERROR(IF($F91="Raw",_xlfn.XLOOKUP(_xlfn.XLOOKUP(Tool_clean!$D91,'AveragePrices&amp;Codes'!$A:$A,'AveragePrices&amp;Codes'!$B:$B),AGRIBALYSE_Raw!$B:$B,AGRIBALYSE_Raw!R:R)*$E91,_xlfn.XLOOKUP(_xlfn.XLOOKUP(Tool_clean!$D91,'AveragePrices&amp;Codes'!$A:$A,'AveragePrices&amp;Codes'!$B:$B),AGRIBALYSE_Cooked!$C:$C,AGRIBALYSE_Cooked!S:S)*$E91),"")</f>
        <v>0</v>
      </c>
      <c r="P91">
        <f>IFERROR(IF($F91="Raw",_xlfn.XLOOKUP(_xlfn.XLOOKUP(Tool_clean!$D91,'AveragePrices&amp;Codes'!$A:$A,'AveragePrices&amp;Codes'!$B:$B),AGRIBALYSE_Raw!$B:$B,AGRIBALYSE_Raw!S:S)*$E91,_xlfn.XLOOKUP(_xlfn.XLOOKUP(Tool_clean!$D91,'AveragePrices&amp;Codes'!$A:$A,'AveragePrices&amp;Codes'!$B:$B),AGRIBALYSE_Cooked!$C:$C,AGRIBALYSE_Cooked!T:T)*$E91),"")</f>
        <v>0</v>
      </c>
      <c r="Q91">
        <f>IFERROR(IF($F91="Raw",_xlfn.XLOOKUP(_xlfn.XLOOKUP(Tool_clean!$D91,'AveragePrices&amp;Codes'!$A:$A,'AveragePrices&amp;Codes'!$B:$B),AGRIBALYSE_Raw!$B:$B,AGRIBALYSE_Raw!T:T)*$E91,_xlfn.XLOOKUP(_xlfn.XLOOKUP(Tool_clean!$D91,'AveragePrices&amp;Codes'!$A:$A,'AveragePrices&amp;Codes'!$B:$B),AGRIBALYSE_Cooked!$C:$C,AGRIBALYSE_Cooked!U:U)*$E91),"")</f>
        <v>0</v>
      </c>
      <c r="R91">
        <f>IFERROR(IF($F91="Raw",_xlfn.XLOOKUP(_xlfn.XLOOKUP(Tool_clean!$D91,'AveragePrices&amp;Codes'!$A:$A,'AveragePrices&amp;Codes'!$B:$B),AGRIBALYSE_Raw!$B:$B,AGRIBALYSE_Raw!U:U)*$E91,_xlfn.XLOOKUP(_xlfn.XLOOKUP(Tool_clean!$D91,'AveragePrices&amp;Codes'!$A:$A,'AveragePrices&amp;Codes'!$B:$B),AGRIBALYSE_Cooked!$C:$C,AGRIBALYSE_Cooked!V:V)*$E91),"")</f>
        <v>0</v>
      </c>
      <c r="S91">
        <f>IFERROR(IF($F91="Raw",_xlfn.XLOOKUP(_xlfn.XLOOKUP(Tool_clean!$D91,'AveragePrices&amp;Codes'!$A:$A,'AveragePrices&amp;Codes'!$B:$B),AGRIBALYSE_Raw!$B:$B,AGRIBALYSE_Raw!V:V)*$E91,_xlfn.XLOOKUP(_xlfn.XLOOKUP(Tool_clean!$D91,'AveragePrices&amp;Codes'!$A:$A,'AveragePrices&amp;Codes'!$B:$B),AGRIBALYSE_Cooked!$C:$C,AGRIBALYSE_Cooked!W:W)*$E91),"")</f>
        <v>0</v>
      </c>
      <c r="T91">
        <f>IFERROR(IF($F91="Raw",_xlfn.XLOOKUP(_xlfn.XLOOKUP(Tool_clean!$D91,'AveragePrices&amp;Codes'!$A:$A,'AveragePrices&amp;Codes'!$B:$B),AGRIBALYSE_Raw!$B:$B,AGRIBALYSE_Raw!W:W)*$E91,_xlfn.XLOOKUP(_xlfn.XLOOKUP(Tool_clean!$D91,'AveragePrices&amp;Codes'!$A:$A,'AveragePrices&amp;Codes'!$B:$B),AGRIBALYSE_Cooked!$C:$C,AGRIBALYSE_Cooked!X:X)*$E91),"")</f>
        <v>0</v>
      </c>
      <c r="U91">
        <f>IFERROR(IF($F91="Raw",_xlfn.XLOOKUP(_xlfn.XLOOKUP(Tool_clean!$D91,'AveragePrices&amp;Codes'!$A:$A,'AveragePrices&amp;Codes'!$B:$B),AGRIBALYSE_Raw!$B:$B,AGRIBALYSE_Raw!X:X)*$E91,_xlfn.XLOOKUP(_xlfn.XLOOKUP(Tool_clean!$D91,'AveragePrices&amp;Codes'!$A:$A,'AveragePrices&amp;Codes'!$B:$B),AGRIBALYSE_Cooked!$C:$C,AGRIBALYSE_Cooked!Y:Y)*$E91),"")</f>
        <v>0</v>
      </c>
      <c r="V91">
        <f>IFERROR(IF($F91="Raw",_xlfn.XLOOKUP(_xlfn.XLOOKUP(Tool_clean!$D91,'AveragePrices&amp;Codes'!$A:$A,'AveragePrices&amp;Codes'!$B:$B),AGRIBALYSE_Raw!$B:$B,AGRIBALYSE_Raw!Y:Y)*$E91,_xlfn.XLOOKUP(_xlfn.XLOOKUP(Tool_clean!$D91,'AveragePrices&amp;Codes'!$A:$A,'AveragePrices&amp;Codes'!$B:$B),AGRIBALYSE_Cooked!$C:$C,AGRIBALYSE_Cooked!Z:Z)*$E91),"")</f>
        <v>0</v>
      </c>
      <c r="W91">
        <f>IFERROR(IF($F91="Raw",_xlfn.XLOOKUP(_xlfn.XLOOKUP(Tool_clean!$D91,'AveragePrices&amp;Codes'!$A:$A,'AveragePrices&amp;Codes'!$B:$B),AGRIBALYSE_Raw!$B:$B,AGRIBALYSE_Raw!Z:Z)*$E91,_xlfn.XLOOKUP(_xlfn.XLOOKUP(Tool_clean!$D91,'AveragePrices&amp;Codes'!$A:$A,'AveragePrices&amp;Codes'!$B:$B),AGRIBALYSE_Cooked!$C:$C,AGRIBALYSE_Cooked!AA:AA)*$E91),"")</f>
        <v>0</v>
      </c>
      <c r="X91">
        <f>IFERROR(IF($F91="Raw",_xlfn.XLOOKUP(_xlfn.XLOOKUP(Tool_clean!$D91,'AveragePrices&amp;Codes'!$A:$A,'AveragePrices&amp;Codes'!$B:$B),AGRIBALYSE_Raw!$B:$B,AGRIBALYSE_Raw!AA:AA)*$E91,_xlfn.XLOOKUP(_xlfn.XLOOKUP(Tool_clean!$D91,'AveragePrices&amp;Codes'!$A:$A,'AveragePrices&amp;Codes'!$B:$B),AGRIBALYSE_Cooked!$C:$C,AGRIBALYSE_Cooked!AB:AB)*$E91),"")</f>
        <v>0</v>
      </c>
      <c r="Y91">
        <f>IFERROR(IF($F91="Raw",_xlfn.XLOOKUP(_xlfn.XLOOKUP(Tool_clean!$D91,'AveragePrices&amp;Codes'!$A:$A,'AveragePrices&amp;Codes'!$B:$B),AGRIBALYSE_Raw!$B:$B,AGRIBALYSE_Raw!AB:AB)*$E91,_xlfn.XLOOKUP(_xlfn.XLOOKUP(Tool_clean!$D91,'AveragePrices&amp;Codes'!$A:$A,'AveragePrices&amp;Codes'!$B:$B),AGRIBALYSE_Cooked!$C:$C,AGRIBALYSE_Cooked!AC:AC)*$E91),"")</f>
        <v>0</v>
      </c>
      <c r="Z91">
        <f>IFERROR(IF($F91="Raw",_xlfn.XLOOKUP(_xlfn.XLOOKUP(Tool_clean!$D91,'AveragePrices&amp;Codes'!$A:$A,'AveragePrices&amp;Codes'!$B:$B),AGRIBALYSE_Raw!$B:$B,AGRIBALYSE_Raw!AC:AC)*$E91,_xlfn.XLOOKUP(_xlfn.XLOOKUP(Tool_clean!$D91,'AveragePrices&amp;Codes'!$A:$A,'AveragePrices&amp;Codes'!$B:$B),AGRIBALYSE_Cooked!$C:$C,AGRIBALYSE_Cooked!AD:AD)*$E91),"")</f>
        <v>0</v>
      </c>
      <c r="AA91">
        <f>IFERROR(IF($F91="Raw",_xlfn.XLOOKUP(_xlfn.XLOOKUP(Tool_clean!$D91,'AveragePrices&amp;Codes'!$A:$A,'AveragePrices&amp;Codes'!$B:$B),AGRIBALYSE_Raw!$B:$B,AGRIBALYSE_Raw!AD:AD)*$E91,_xlfn.XLOOKUP(_xlfn.XLOOKUP(Tool_clean!$D91,'AveragePrices&amp;Codes'!$A:$A,'AveragePrices&amp;Codes'!$B:$B),AGRIBALYSE_Cooked!$C:$C,AGRIBALYSE_Cooked!AE:AE)*$E91),"")</f>
        <v>0</v>
      </c>
      <c r="AB91" t="str" cm="1">
        <f t="array" ref="AB91">IFERROR(_xlfn.XLOOKUP(Tool_clean!$F91&amp;$E$2,'Cooking methods'!$A:$A&amp;'Cooking methods'!$B:$B,'Cooking methods'!C:C)*$E91,"")</f>
        <v/>
      </c>
      <c r="AC91" t="str" cm="1">
        <f t="array" ref="AC91">IFERROR(_xlfn.XLOOKUP(Tool_clean!$F91&amp;$E$2,'Cooking methods'!$A:$A&amp;'Cooking methods'!$B:$B,'Cooking methods'!D:D)*$E91,"")</f>
        <v/>
      </c>
      <c r="AD91" t="str" cm="1">
        <f t="array" ref="AD91">IFERROR(_xlfn.XLOOKUP(Tool_clean!$F91&amp;$E$2,'Cooking methods'!$A:$A&amp;'Cooking methods'!$B:$B,'Cooking methods'!E:E)*$E91,"")</f>
        <v/>
      </c>
      <c r="AE91" t="str" cm="1">
        <f t="array" ref="AE91">IFERROR(_xlfn.XLOOKUP(Tool_clean!$F91&amp;$E$2,'Cooking methods'!$A:$A&amp;'Cooking methods'!$B:$B,'Cooking methods'!F:F)*$E91,"")</f>
        <v/>
      </c>
      <c r="AF91" t="str" cm="1">
        <f t="array" ref="AF91">IFERROR(_xlfn.XLOOKUP(Tool_clean!$F91&amp;$E$2,'Cooking methods'!$A:$A&amp;'Cooking methods'!$B:$B,'Cooking methods'!G:G)*$E91,"")</f>
        <v/>
      </c>
      <c r="AG91" t="str" cm="1">
        <f t="array" ref="AG91">IFERROR(_xlfn.XLOOKUP(Tool_clean!$F91&amp;$E$2,'Cooking methods'!$A:$A&amp;'Cooking methods'!$B:$B,'Cooking methods'!H:H)*$E91,"")</f>
        <v/>
      </c>
      <c r="AH91" t="str" cm="1">
        <f t="array" ref="AH91">IFERROR(_xlfn.XLOOKUP(Tool_clean!$F91&amp;$E$2,'Cooking methods'!$A:$A&amp;'Cooking methods'!$B:$B,'Cooking methods'!I:I)*$E91,"")</f>
        <v/>
      </c>
      <c r="AI91" t="str" cm="1">
        <f t="array" ref="AI91">IFERROR(_xlfn.XLOOKUP(Tool_clean!$F91&amp;$E$2,'Cooking methods'!$A:$A&amp;'Cooking methods'!$B:$B,'Cooking methods'!J:J)*$E91,"")</f>
        <v/>
      </c>
      <c r="AJ91" t="str" cm="1">
        <f t="array" ref="AJ91">IFERROR(_xlfn.XLOOKUP(Tool_clean!$F91&amp;$E$2,'Cooking methods'!$A:$A&amp;'Cooking methods'!$B:$B,'Cooking methods'!K:K)*$E91,"")</f>
        <v/>
      </c>
      <c r="AK91" t="str" cm="1">
        <f t="array" ref="AK91">IFERROR(_xlfn.XLOOKUP(Tool_clean!$F91&amp;$E$2,'Cooking methods'!$A:$A&amp;'Cooking methods'!$B:$B,'Cooking methods'!L:L)*$E91,"")</f>
        <v/>
      </c>
      <c r="AL91" t="str" cm="1">
        <f t="array" ref="AL91">IFERROR(_xlfn.XLOOKUP(Tool_clean!$F91&amp;$E$2,'Cooking methods'!$A:$A&amp;'Cooking methods'!$B:$B,'Cooking methods'!M:M)*$E91,"")</f>
        <v/>
      </c>
      <c r="AM91" t="str" cm="1">
        <f t="array" ref="AM91">IFERROR(_xlfn.XLOOKUP(Tool_clean!$F91&amp;$E$2,'Cooking methods'!$A:$A&amp;'Cooking methods'!$B:$B,'Cooking methods'!N:N)*$E91,"")</f>
        <v/>
      </c>
      <c r="AN91" t="str" cm="1">
        <f t="array" ref="AN91">IFERROR(_xlfn.XLOOKUP(Tool_clean!$F91&amp;$E$2,'Cooking methods'!$A:$A&amp;'Cooking methods'!$B:$B,'Cooking methods'!O:O)*$E91,"")</f>
        <v/>
      </c>
      <c r="AO91" t="str" cm="1">
        <f t="array" ref="AO91">IFERROR(_xlfn.XLOOKUP(Tool_clean!$F91&amp;$E$2,'Cooking methods'!$A:$A&amp;'Cooking methods'!$B:$B,'Cooking methods'!P:P)*$E91,"")</f>
        <v/>
      </c>
      <c r="AP91" t="str" cm="1">
        <f t="array" ref="AP91">IFERROR(_xlfn.XLOOKUP(Tool_clean!$F91&amp;$E$2,'Cooking methods'!$A:$A&amp;'Cooking methods'!$B:$B,'Cooking methods'!Q:Q)*$E91,"")</f>
        <v/>
      </c>
      <c r="AQ91" t="str" cm="1">
        <f t="array" ref="AQ91">IFERROR(_xlfn.XLOOKUP(Tool_clean!$F91&amp;$E$2,'Cooking methods'!$A:$A&amp;'Cooking methods'!$B:$B,'Cooking methods'!R:R)*$E91,"")</f>
        <v/>
      </c>
      <c r="AR91" t="str" cm="1">
        <f t="array" ref="AR91">IFERROR(_xlfn.XLOOKUP(Tool_clean!$G91&amp;$E$2,'Waste management'!$A:$A&amp;'Waste management'!$B:$B,'Waste management'!C:C)*$E91,"")</f>
        <v/>
      </c>
      <c r="AS91" t="str" cm="1">
        <f t="array" ref="AS91">IFERROR(_xlfn.XLOOKUP(Tool_clean!$G91&amp;$E$2,'Waste management'!$A:$A&amp;'Waste management'!$B:$B,'Waste management'!D:D)*$E91,"")</f>
        <v/>
      </c>
      <c r="AT91" t="str" cm="1">
        <f t="array" ref="AT91">IFERROR(_xlfn.XLOOKUP(Tool_clean!$G91&amp;$E$2,'Waste management'!$A:$A&amp;'Waste management'!$B:$B,'Waste management'!E:E)*$E91,"")</f>
        <v/>
      </c>
      <c r="AU91" t="str" cm="1">
        <f t="array" ref="AU91">IFERROR(_xlfn.XLOOKUP(Tool_clean!$G91&amp;$E$2,'Waste management'!$A:$A&amp;'Waste management'!$B:$B,'Waste management'!F:F)*$E91,"")</f>
        <v/>
      </c>
      <c r="AV91" t="str" cm="1">
        <f t="array" ref="AV91">IFERROR(_xlfn.XLOOKUP(Tool_clean!$G91&amp;$E$2,'Waste management'!$A:$A&amp;'Waste management'!$B:$B,'Waste management'!G:G)*$E91,"")</f>
        <v/>
      </c>
      <c r="AW91" t="str" cm="1">
        <f t="array" ref="AW91">IFERROR(_xlfn.XLOOKUP(Tool_clean!$G91&amp;$E$2,'Waste management'!$A:$A&amp;'Waste management'!$B:$B,'Waste management'!H:H)*$E91,"")</f>
        <v/>
      </c>
      <c r="AX91" t="str" cm="1">
        <f t="array" ref="AX91">IFERROR(_xlfn.XLOOKUP(Tool_clean!$G91&amp;$E$2,'Waste management'!$A:$A&amp;'Waste management'!$B:$B,'Waste management'!I:I)*$E91,"")</f>
        <v/>
      </c>
      <c r="AY91" t="str" cm="1">
        <f t="array" ref="AY91">IFERROR(_xlfn.XLOOKUP(Tool_clean!$G91&amp;$E$2,'Waste management'!$A:$A&amp;'Waste management'!$B:$B,'Waste management'!J:J)*$E91,"")</f>
        <v/>
      </c>
      <c r="AZ91" t="str" cm="1">
        <f t="array" ref="AZ91">IFERROR(_xlfn.XLOOKUP(Tool_clean!$G91&amp;$E$2,'Waste management'!$A:$A&amp;'Waste management'!$B:$B,'Waste management'!K:K)*$E91,"")</f>
        <v/>
      </c>
      <c r="BA91" t="str" cm="1">
        <f t="array" ref="BA91">IFERROR(_xlfn.XLOOKUP(Tool_clean!$G91&amp;$E$2,'Waste management'!$A:$A&amp;'Waste management'!$B:$B,'Waste management'!L:L)*$E91,"")</f>
        <v/>
      </c>
      <c r="BB91" t="str" cm="1">
        <f t="array" ref="BB91">IFERROR(_xlfn.XLOOKUP(Tool_clean!$G91&amp;$E$2,'Waste management'!$A:$A&amp;'Waste management'!$B:$B,'Waste management'!M:M)*$E91,"")</f>
        <v/>
      </c>
      <c r="BC91" t="str" cm="1">
        <f t="array" ref="BC91">IFERROR(_xlfn.XLOOKUP(Tool_clean!$G91&amp;$E$2,'Waste management'!$A:$A&amp;'Waste management'!$B:$B,'Waste management'!N:N)*$E91,"")</f>
        <v/>
      </c>
      <c r="BD91" t="str" cm="1">
        <f t="array" ref="BD91">IFERROR(_xlfn.XLOOKUP(Tool_clean!$G91&amp;$E$2,'Waste management'!$A:$A&amp;'Waste management'!$B:$B,'Waste management'!O:O)*$E91,"")</f>
        <v/>
      </c>
      <c r="BE91" t="str" cm="1">
        <f t="array" ref="BE91">IFERROR(_xlfn.XLOOKUP(Tool_clean!$G91&amp;$E$2,'Waste management'!$A:$A&amp;'Waste management'!$B:$B,'Waste management'!P:P)*$E91,"")</f>
        <v/>
      </c>
      <c r="BF91" t="str" cm="1">
        <f t="array" ref="BF91">IFERROR(_xlfn.XLOOKUP(Tool_clean!$G91&amp;$E$2,'Waste management'!$A:$A&amp;'Waste management'!$B:$B,'Waste management'!Q:Q)*$E91,"")</f>
        <v/>
      </c>
      <c r="BG91" t="str" cm="1">
        <f t="array" ref="BG91">IFERROR(_xlfn.XLOOKUP(Tool_clean!$G91&amp;$E$2,'Waste management'!$A:$A&amp;'Waste management'!$B:$B,'Waste management'!R:R)*$E91,"")</f>
        <v/>
      </c>
      <c r="BH91" t="str">
        <f>IFERROR((L91+AR91+AB91)*_xlfn.XLOOKUP(Tool_clean!BH$4,Monetization_Factors!$A:$A,Monetization_Factors!$D:$D),"")</f>
        <v/>
      </c>
      <c r="BI91" t="str">
        <f>IFERROR((M91+AS91+AC91)*_xlfn.XLOOKUP(Tool_clean!BI$4,Monetization_Factors!$A:$A,Monetization_Factors!$D:$D),"")</f>
        <v/>
      </c>
      <c r="BJ91" t="str">
        <f>IFERROR((N91+AT91+AD91)*_xlfn.XLOOKUP(Tool_clean!BJ$4,Monetization_Factors!$A:$A,Monetization_Factors!$D:$D),"")</f>
        <v/>
      </c>
      <c r="BK91" t="str">
        <f>IFERROR((O91+AU91+AE91)*_xlfn.XLOOKUP(Tool_clean!BK$4,Monetization_Factors!$A:$A,Monetization_Factors!$D:$D),"")</f>
        <v/>
      </c>
      <c r="BL91" t="str">
        <f>IFERROR((P91+AV91+AF91)*_xlfn.XLOOKUP(Tool_clean!BL$4,Monetization_Factors!$A:$A,Monetization_Factors!$D:$D),"")</f>
        <v/>
      </c>
      <c r="BM91" t="str">
        <f>IFERROR((Q91+AW91+AG91)*_xlfn.XLOOKUP(Tool_clean!BM$4,Monetization_Factors!$A:$A,Monetization_Factors!$D:$D),"")</f>
        <v/>
      </c>
      <c r="BN91" t="str">
        <f>IFERROR((R91+AX91+AH91)*_xlfn.XLOOKUP(Tool_clean!BN$4,Monetization_Factors!$A:$A,Monetization_Factors!$D:$D),"")</f>
        <v/>
      </c>
      <c r="BO91" t="str">
        <f>IFERROR((S91+AY91+AI91)*_xlfn.XLOOKUP(Tool_clean!BO$4,Monetization_Factors!$A:$A,Monetization_Factors!$D:$D),"")</f>
        <v/>
      </c>
      <c r="BP91" t="str">
        <f>IFERROR((T91+AZ91+AJ91)*_xlfn.XLOOKUP(Tool_clean!BP$4,Monetization_Factors!$A:$A,Monetization_Factors!$D:$D),"")</f>
        <v/>
      </c>
      <c r="BQ91" t="str">
        <f>IFERROR((U91+BA91+AK91)*_xlfn.XLOOKUP(Tool_clean!BQ$4,Monetization_Factors!$A:$A,Monetization_Factors!$D:$D),"")</f>
        <v/>
      </c>
      <c r="BR91" t="str">
        <f>IFERROR((V91+BB91+AL91)*_xlfn.XLOOKUP(Tool_clean!BR$4,Monetization_Factors!$A:$A,Monetization_Factors!$D:$D),"")</f>
        <v/>
      </c>
      <c r="BS91" t="str">
        <f>IFERROR((W91+BC91+AM91)*_xlfn.XLOOKUP(Tool_clean!BS$4,Monetization_Factors!$A:$A,Monetization_Factors!$D:$D),"")</f>
        <v/>
      </c>
      <c r="BT91" t="str">
        <f>IFERROR((X91+BD91+AN91)*_xlfn.XLOOKUP(Tool_clean!BT$4,Monetization_Factors!$A:$A,Monetization_Factors!$D:$D),"")</f>
        <v/>
      </c>
      <c r="BU91" t="str">
        <f>IFERROR((Y91+BE91+AO91)*_xlfn.XLOOKUP(Tool_clean!BU$4,Monetization_Factors!$A:$A,Monetization_Factors!$D:$D),"")</f>
        <v/>
      </c>
      <c r="BV91" t="str">
        <f>IFERROR((Z91+BF91+AP91)*_xlfn.XLOOKUP(Tool_clean!BV$4,Monetization_Factors!$A:$A,Monetization_Factors!$D:$D),"")</f>
        <v/>
      </c>
      <c r="BW91" t="str">
        <f>IFERROR((AA91+BG91+AQ91)*_xlfn.XLOOKUP(Tool_clean!BW$4,Monetization_Factors!$A:$A,Monetization_Factors!$D:$D),"")</f>
        <v/>
      </c>
      <c r="BX91" s="38" t="str" cm="1">
        <f t="array" ref="BX91">IFERROR(_xlfn.IFS(I91&gt;0,I91*E91,I91="",J91*E91),"")</f>
        <v/>
      </c>
      <c r="BY91" s="38">
        <f t="shared" si="101"/>
        <v>0</v>
      </c>
      <c r="BZ91" s="38" t="str">
        <f t="shared" si="102"/>
        <v/>
      </c>
      <c r="CA91" s="38" t="str">
        <f t="shared" si="103"/>
        <v/>
      </c>
      <c r="CB91" t="str">
        <f t="shared" si="98"/>
        <v/>
      </c>
      <c r="CC91" t="str">
        <f t="shared" si="104"/>
        <v/>
      </c>
      <c r="CD91" t="str">
        <f t="shared" si="105"/>
        <v/>
      </c>
      <c r="CE91" t="str">
        <f t="shared" si="106"/>
        <v/>
      </c>
      <c r="CF91" t="str">
        <f t="shared" si="107"/>
        <v/>
      </c>
      <c r="CG91" t="str">
        <f t="shared" si="108"/>
        <v/>
      </c>
      <c r="CH91" t="str">
        <f t="shared" si="109"/>
        <v/>
      </c>
      <c r="CI91" t="str">
        <f t="shared" si="110"/>
        <v/>
      </c>
      <c r="CJ91" t="str">
        <f t="shared" si="111"/>
        <v/>
      </c>
      <c r="CK91" t="str">
        <f t="shared" si="112"/>
        <v/>
      </c>
      <c r="CL91" t="str">
        <f t="shared" si="113"/>
        <v/>
      </c>
      <c r="CM91" t="str">
        <f t="shared" si="114"/>
        <v/>
      </c>
      <c r="CN91" t="str">
        <f t="shared" si="115"/>
        <v/>
      </c>
      <c r="CO91" t="str">
        <f t="shared" si="116"/>
        <v/>
      </c>
      <c r="CP91" t="str">
        <f t="shared" si="117"/>
        <v/>
      </c>
      <c r="CQ91" t="str">
        <f t="shared" si="82"/>
        <v/>
      </c>
      <c r="CR91" t="str">
        <f t="shared" si="99"/>
        <v/>
      </c>
      <c r="CS91" t="str">
        <f t="shared" si="118"/>
        <v/>
      </c>
      <c r="CT91" t="str">
        <f t="shared" si="119"/>
        <v/>
      </c>
      <c r="CU91" t="str">
        <f t="shared" si="120"/>
        <v/>
      </c>
      <c r="CV91" t="str">
        <f t="shared" si="121"/>
        <v/>
      </c>
      <c r="CW91" t="str">
        <f t="shared" si="122"/>
        <v/>
      </c>
      <c r="CX91" t="str">
        <f t="shared" si="123"/>
        <v/>
      </c>
      <c r="CY91" t="str">
        <f t="shared" si="124"/>
        <v/>
      </c>
      <c r="CZ91" t="str">
        <f t="shared" si="125"/>
        <v/>
      </c>
      <c r="DA91" t="str">
        <f t="shared" si="126"/>
        <v/>
      </c>
      <c r="DB91" t="str">
        <f t="shared" si="127"/>
        <v/>
      </c>
      <c r="DC91" t="str">
        <f t="shared" si="128"/>
        <v/>
      </c>
      <c r="DD91" t="str">
        <f t="shared" si="129"/>
        <v/>
      </c>
      <c r="DE91" t="str">
        <f t="shared" si="130"/>
        <v/>
      </c>
      <c r="DF91" t="str">
        <f t="shared" si="131"/>
        <v/>
      </c>
      <c r="DG91" t="str">
        <f t="shared" si="97"/>
        <v/>
      </c>
      <c r="DH91" s="5" t="str">
        <f>IFERROR((CR91*$B$2*(1-$H91)*('CAR.CAP_per person'!B$2))/(_xlfn.XLOOKUP($E$2,EU_countries_GDP!$A$2:$A$29,EU_countries_GDP!$E$2:$E$29)),"")</f>
        <v/>
      </c>
      <c r="DI91" s="5" t="str">
        <f>IFERROR((CS91*$B$2*(1-$H91)*('CAR.CAP_per person'!C$2))/(_xlfn.XLOOKUP($E$2,EU_countries_GDP!$A$2:$A$29,EU_countries_GDP!$E$2:$E$29)),"")</f>
        <v/>
      </c>
      <c r="DJ91" s="5" t="str">
        <f>IFERROR((CT91*$B$2*(1-$H91)*('CAR.CAP_per person'!D$2))/(_xlfn.XLOOKUP($E$2,EU_countries_GDP!$A$2:$A$29,EU_countries_GDP!$E$2:$E$29)),"")</f>
        <v/>
      </c>
      <c r="DK91" s="5" t="str">
        <f>IFERROR((CU91*$B$2*(1-$H91)*('CAR.CAP_per person'!E$2))/(_xlfn.XLOOKUP($E$2,EU_countries_GDP!$A$2:$A$29,EU_countries_GDP!$E$2:$E$29)),"")</f>
        <v/>
      </c>
      <c r="DL91" s="5" t="str">
        <f>IFERROR((CV91*$B$2*(1-$H91)*('CAR.CAP_per person'!F$2))/(_xlfn.XLOOKUP($E$2,EU_countries_GDP!$A$2:$A$29,EU_countries_GDP!$E$2:$E$29)),"")</f>
        <v/>
      </c>
      <c r="DM91" s="5" t="str">
        <f>IFERROR((CW91*$B$2*(1-$H91)*('CAR.CAP_per person'!G$2))/(_xlfn.XLOOKUP($E$2,EU_countries_GDP!$A$2:$A$29,EU_countries_GDP!$E$2:$E$29)),"")</f>
        <v/>
      </c>
      <c r="DN91" s="5" t="str">
        <f>IFERROR((CX91*$B$2*(1-$H91)*('CAR.CAP_per person'!H$2))/(_xlfn.XLOOKUP($E$2,EU_countries_GDP!$A$2:$A$29,EU_countries_GDP!$E$2:$E$29)),"")</f>
        <v/>
      </c>
      <c r="DO91" s="5" t="str">
        <f>IFERROR((CY91*$B$2*(1-$H91)*('CAR.CAP_per person'!I$2))/(_xlfn.XLOOKUP($E$2,EU_countries_GDP!$A$2:$A$29,EU_countries_GDP!$E$2:$E$29)),"")</f>
        <v/>
      </c>
      <c r="DP91" s="5" t="str">
        <f>IFERROR((CZ91*$B$2*(1-$H91)*('CAR.CAP_per person'!J$2))/(_xlfn.XLOOKUP($E$2,EU_countries_GDP!$A$2:$A$29,EU_countries_GDP!$E$2:$E$29)),"")</f>
        <v/>
      </c>
      <c r="DQ91" s="5" t="str">
        <f>IFERROR((DA91*$B$2*(1-$H91)*('CAR.CAP_per person'!K$2))/(_xlfn.XLOOKUP($E$2,EU_countries_GDP!$A$2:$A$29,EU_countries_GDP!$E$2:$E$29)),"")</f>
        <v/>
      </c>
      <c r="DR91" s="5" t="str">
        <f>IFERROR((DB91*$B$2*(1-$H91)*('CAR.CAP_per person'!L$2))/(_xlfn.XLOOKUP($E$2,EU_countries_GDP!$A$2:$A$29,EU_countries_GDP!$E$2:$E$29)),"")</f>
        <v/>
      </c>
      <c r="DS91" s="5" t="str">
        <f>IFERROR((DC91*$B$2*(1-$H91)*('CAR.CAP_per person'!M$2))/(_xlfn.XLOOKUP($E$2,EU_countries_GDP!$A$2:$A$29,EU_countries_GDP!$E$2:$E$29)),"")</f>
        <v/>
      </c>
      <c r="DT91" s="5" t="str">
        <f>IFERROR((DD91*$B$2*(1-$H91)*('CAR.CAP_per person'!N$2))/(_xlfn.XLOOKUP($E$2,EU_countries_GDP!$A$2:$A$29,EU_countries_GDP!$E$2:$E$29)),"")</f>
        <v/>
      </c>
      <c r="DU91" s="5" t="str">
        <f>IFERROR((DE91*$B$2*(1-$H91)*('CAR.CAP_per person'!O$2))/(_xlfn.XLOOKUP($E$2,EU_countries_GDP!$A$2:$A$29,EU_countries_GDP!$E$2:$E$29)),"")</f>
        <v/>
      </c>
      <c r="DV91" s="5" t="str">
        <f>IFERROR((DF91*$B$2*(1-$H91)*('CAR.CAP_per person'!P$2))/(_xlfn.XLOOKUP($E$2,EU_countries_GDP!$A$2:$A$29,EU_countries_GDP!$E$2:$E$29)),"")</f>
        <v/>
      </c>
      <c r="DW91" s="5" t="str">
        <f>IFERROR((DG91*$B$2*(1-$H91)*('CAR.CAP_per person'!Q$2))/(_xlfn.XLOOKUP($E$2,EU_countries_GDP!$A$2:$A$29,EU_countries_GDP!$E$2:$E$29)),"")</f>
        <v/>
      </c>
    </row>
    <row r="92" spans="2:127">
      <c r="B92" t="str">
        <f>_xlfn.XLOOKUP(D92,Table5[Ingredient],Table5[Category],"",FALSE)</f>
        <v/>
      </c>
      <c r="C92" s="33"/>
      <c r="D92" s="33"/>
      <c r="E92" s="33"/>
      <c r="F92" s="33"/>
      <c r="G92" s="33"/>
      <c r="H92" s="33"/>
      <c r="I92" s="33"/>
      <c r="J92" s="37" t="str">
        <f>IFERROR(INDEX('AveragePrices&amp;Codes'!G:AG, MATCH($D92, 'AveragePrices&amp;Codes'!$A:$A, 0), MATCH(Tool_clean!$E$2, 'AveragePrices&amp;Codes'!$G$1:$AG$1, 0)),"")</f>
        <v/>
      </c>
      <c r="K92" s="37" t="str">
        <f t="shared" si="100"/>
        <v/>
      </c>
      <c r="L92">
        <f>IFERROR(IF($F92="Raw",_xlfn.XLOOKUP(_xlfn.XLOOKUP(Tool_clean!$D92,'AveragePrices&amp;Codes'!$A:$A,'AveragePrices&amp;Codes'!$B:$B),AGRIBALYSE_Raw!$B:$B,AGRIBALYSE_Raw!O:O)*$E92,_xlfn.XLOOKUP(_xlfn.XLOOKUP(Tool_clean!$D92,'AveragePrices&amp;Codes'!$A:$A,'AveragePrices&amp;Codes'!$B:$B),AGRIBALYSE_Cooked!$C:$C,AGRIBALYSE_Cooked!P:P)*$E92),"")</f>
        <v>0</v>
      </c>
      <c r="M92">
        <f>IFERROR(IF($F92="Raw",_xlfn.XLOOKUP(_xlfn.XLOOKUP(Tool_clean!$D92,'AveragePrices&amp;Codes'!$A:$A,'AveragePrices&amp;Codes'!$B:$B),AGRIBALYSE_Raw!$B:$B,AGRIBALYSE_Raw!P:P)*$E92,_xlfn.XLOOKUP(_xlfn.XLOOKUP(Tool_clean!$D92,'AveragePrices&amp;Codes'!$A:$A,'AveragePrices&amp;Codes'!$B:$B),AGRIBALYSE_Cooked!$C:$C,AGRIBALYSE_Cooked!Q:Q)*$E92),"")</f>
        <v>0</v>
      </c>
      <c r="N92">
        <f>IFERROR(IF($F92="Raw",_xlfn.XLOOKUP(_xlfn.XLOOKUP(Tool_clean!$D92,'AveragePrices&amp;Codes'!$A:$A,'AveragePrices&amp;Codes'!$B:$B),AGRIBALYSE_Raw!$B:$B,AGRIBALYSE_Raw!Q:Q)*$E92,_xlfn.XLOOKUP(_xlfn.XLOOKUP(Tool_clean!$D92,'AveragePrices&amp;Codes'!$A:$A,'AveragePrices&amp;Codes'!$B:$B),AGRIBALYSE_Cooked!$C:$C,AGRIBALYSE_Cooked!R:R)*$E92),"")</f>
        <v>0</v>
      </c>
      <c r="O92">
        <f>IFERROR(IF($F92="Raw",_xlfn.XLOOKUP(_xlfn.XLOOKUP(Tool_clean!$D92,'AveragePrices&amp;Codes'!$A:$A,'AveragePrices&amp;Codes'!$B:$B),AGRIBALYSE_Raw!$B:$B,AGRIBALYSE_Raw!R:R)*$E92,_xlfn.XLOOKUP(_xlfn.XLOOKUP(Tool_clean!$D92,'AveragePrices&amp;Codes'!$A:$A,'AveragePrices&amp;Codes'!$B:$B),AGRIBALYSE_Cooked!$C:$C,AGRIBALYSE_Cooked!S:S)*$E92),"")</f>
        <v>0</v>
      </c>
      <c r="P92">
        <f>IFERROR(IF($F92="Raw",_xlfn.XLOOKUP(_xlfn.XLOOKUP(Tool_clean!$D92,'AveragePrices&amp;Codes'!$A:$A,'AveragePrices&amp;Codes'!$B:$B),AGRIBALYSE_Raw!$B:$B,AGRIBALYSE_Raw!S:S)*$E92,_xlfn.XLOOKUP(_xlfn.XLOOKUP(Tool_clean!$D92,'AveragePrices&amp;Codes'!$A:$A,'AveragePrices&amp;Codes'!$B:$B),AGRIBALYSE_Cooked!$C:$C,AGRIBALYSE_Cooked!T:T)*$E92),"")</f>
        <v>0</v>
      </c>
      <c r="Q92">
        <f>IFERROR(IF($F92="Raw",_xlfn.XLOOKUP(_xlfn.XLOOKUP(Tool_clean!$D92,'AveragePrices&amp;Codes'!$A:$A,'AveragePrices&amp;Codes'!$B:$B),AGRIBALYSE_Raw!$B:$B,AGRIBALYSE_Raw!T:T)*$E92,_xlfn.XLOOKUP(_xlfn.XLOOKUP(Tool_clean!$D92,'AveragePrices&amp;Codes'!$A:$A,'AveragePrices&amp;Codes'!$B:$B),AGRIBALYSE_Cooked!$C:$C,AGRIBALYSE_Cooked!U:U)*$E92),"")</f>
        <v>0</v>
      </c>
      <c r="R92">
        <f>IFERROR(IF($F92="Raw",_xlfn.XLOOKUP(_xlfn.XLOOKUP(Tool_clean!$D92,'AveragePrices&amp;Codes'!$A:$A,'AveragePrices&amp;Codes'!$B:$B),AGRIBALYSE_Raw!$B:$B,AGRIBALYSE_Raw!U:U)*$E92,_xlfn.XLOOKUP(_xlfn.XLOOKUP(Tool_clean!$D92,'AveragePrices&amp;Codes'!$A:$A,'AveragePrices&amp;Codes'!$B:$B),AGRIBALYSE_Cooked!$C:$C,AGRIBALYSE_Cooked!V:V)*$E92),"")</f>
        <v>0</v>
      </c>
      <c r="S92">
        <f>IFERROR(IF($F92="Raw",_xlfn.XLOOKUP(_xlfn.XLOOKUP(Tool_clean!$D92,'AveragePrices&amp;Codes'!$A:$A,'AveragePrices&amp;Codes'!$B:$B),AGRIBALYSE_Raw!$B:$B,AGRIBALYSE_Raw!V:V)*$E92,_xlfn.XLOOKUP(_xlfn.XLOOKUP(Tool_clean!$D92,'AveragePrices&amp;Codes'!$A:$A,'AveragePrices&amp;Codes'!$B:$B),AGRIBALYSE_Cooked!$C:$C,AGRIBALYSE_Cooked!W:W)*$E92),"")</f>
        <v>0</v>
      </c>
      <c r="T92">
        <f>IFERROR(IF($F92="Raw",_xlfn.XLOOKUP(_xlfn.XLOOKUP(Tool_clean!$D92,'AveragePrices&amp;Codes'!$A:$A,'AveragePrices&amp;Codes'!$B:$B),AGRIBALYSE_Raw!$B:$B,AGRIBALYSE_Raw!W:W)*$E92,_xlfn.XLOOKUP(_xlfn.XLOOKUP(Tool_clean!$D92,'AveragePrices&amp;Codes'!$A:$A,'AveragePrices&amp;Codes'!$B:$B),AGRIBALYSE_Cooked!$C:$C,AGRIBALYSE_Cooked!X:X)*$E92),"")</f>
        <v>0</v>
      </c>
      <c r="U92">
        <f>IFERROR(IF($F92="Raw",_xlfn.XLOOKUP(_xlfn.XLOOKUP(Tool_clean!$D92,'AveragePrices&amp;Codes'!$A:$A,'AveragePrices&amp;Codes'!$B:$B),AGRIBALYSE_Raw!$B:$B,AGRIBALYSE_Raw!X:X)*$E92,_xlfn.XLOOKUP(_xlfn.XLOOKUP(Tool_clean!$D92,'AveragePrices&amp;Codes'!$A:$A,'AveragePrices&amp;Codes'!$B:$B),AGRIBALYSE_Cooked!$C:$C,AGRIBALYSE_Cooked!Y:Y)*$E92),"")</f>
        <v>0</v>
      </c>
      <c r="V92">
        <f>IFERROR(IF($F92="Raw",_xlfn.XLOOKUP(_xlfn.XLOOKUP(Tool_clean!$D92,'AveragePrices&amp;Codes'!$A:$A,'AveragePrices&amp;Codes'!$B:$B),AGRIBALYSE_Raw!$B:$B,AGRIBALYSE_Raw!Y:Y)*$E92,_xlfn.XLOOKUP(_xlfn.XLOOKUP(Tool_clean!$D92,'AveragePrices&amp;Codes'!$A:$A,'AveragePrices&amp;Codes'!$B:$B),AGRIBALYSE_Cooked!$C:$C,AGRIBALYSE_Cooked!Z:Z)*$E92),"")</f>
        <v>0</v>
      </c>
      <c r="W92">
        <f>IFERROR(IF($F92="Raw",_xlfn.XLOOKUP(_xlfn.XLOOKUP(Tool_clean!$D92,'AveragePrices&amp;Codes'!$A:$A,'AveragePrices&amp;Codes'!$B:$B),AGRIBALYSE_Raw!$B:$B,AGRIBALYSE_Raw!Z:Z)*$E92,_xlfn.XLOOKUP(_xlfn.XLOOKUP(Tool_clean!$D92,'AveragePrices&amp;Codes'!$A:$A,'AveragePrices&amp;Codes'!$B:$B),AGRIBALYSE_Cooked!$C:$C,AGRIBALYSE_Cooked!AA:AA)*$E92),"")</f>
        <v>0</v>
      </c>
      <c r="X92">
        <f>IFERROR(IF($F92="Raw",_xlfn.XLOOKUP(_xlfn.XLOOKUP(Tool_clean!$D92,'AveragePrices&amp;Codes'!$A:$A,'AveragePrices&amp;Codes'!$B:$B),AGRIBALYSE_Raw!$B:$B,AGRIBALYSE_Raw!AA:AA)*$E92,_xlfn.XLOOKUP(_xlfn.XLOOKUP(Tool_clean!$D92,'AveragePrices&amp;Codes'!$A:$A,'AveragePrices&amp;Codes'!$B:$B),AGRIBALYSE_Cooked!$C:$C,AGRIBALYSE_Cooked!AB:AB)*$E92),"")</f>
        <v>0</v>
      </c>
      <c r="Y92">
        <f>IFERROR(IF($F92="Raw",_xlfn.XLOOKUP(_xlfn.XLOOKUP(Tool_clean!$D92,'AveragePrices&amp;Codes'!$A:$A,'AveragePrices&amp;Codes'!$B:$B),AGRIBALYSE_Raw!$B:$B,AGRIBALYSE_Raw!AB:AB)*$E92,_xlfn.XLOOKUP(_xlfn.XLOOKUP(Tool_clean!$D92,'AveragePrices&amp;Codes'!$A:$A,'AveragePrices&amp;Codes'!$B:$B),AGRIBALYSE_Cooked!$C:$C,AGRIBALYSE_Cooked!AC:AC)*$E92),"")</f>
        <v>0</v>
      </c>
      <c r="Z92">
        <f>IFERROR(IF($F92="Raw",_xlfn.XLOOKUP(_xlfn.XLOOKUP(Tool_clean!$D92,'AveragePrices&amp;Codes'!$A:$A,'AveragePrices&amp;Codes'!$B:$B),AGRIBALYSE_Raw!$B:$B,AGRIBALYSE_Raw!AC:AC)*$E92,_xlfn.XLOOKUP(_xlfn.XLOOKUP(Tool_clean!$D92,'AveragePrices&amp;Codes'!$A:$A,'AveragePrices&amp;Codes'!$B:$B),AGRIBALYSE_Cooked!$C:$C,AGRIBALYSE_Cooked!AD:AD)*$E92),"")</f>
        <v>0</v>
      </c>
      <c r="AA92">
        <f>IFERROR(IF($F92="Raw",_xlfn.XLOOKUP(_xlfn.XLOOKUP(Tool_clean!$D92,'AveragePrices&amp;Codes'!$A:$A,'AveragePrices&amp;Codes'!$B:$B),AGRIBALYSE_Raw!$B:$B,AGRIBALYSE_Raw!AD:AD)*$E92,_xlfn.XLOOKUP(_xlfn.XLOOKUP(Tool_clean!$D92,'AveragePrices&amp;Codes'!$A:$A,'AveragePrices&amp;Codes'!$B:$B),AGRIBALYSE_Cooked!$C:$C,AGRIBALYSE_Cooked!AE:AE)*$E92),"")</f>
        <v>0</v>
      </c>
      <c r="AB92" t="str" cm="1">
        <f t="array" ref="AB92">IFERROR(_xlfn.XLOOKUP(Tool_clean!$F92&amp;$E$2,'Cooking methods'!$A:$A&amp;'Cooking methods'!$B:$B,'Cooking methods'!C:C)*$E92,"")</f>
        <v/>
      </c>
      <c r="AC92" t="str" cm="1">
        <f t="array" ref="AC92">IFERROR(_xlfn.XLOOKUP(Tool_clean!$F92&amp;$E$2,'Cooking methods'!$A:$A&amp;'Cooking methods'!$B:$B,'Cooking methods'!D:D)*$E92,"")</f>
        <v/>
      </c>
      <c r="AD92" t="str" cm="1">
        <f t="array" ref="AD92">IFERROR(_xlfn.XLOOKUP(Tool_clean!$F92&amp;$E$2,'Cooking methods'!$A:$A&amp;'Cooking methods'!$B:$B,'Cooking methods'!E:E)*$E92,"")</f>
        <v/>
      </c>
      <c r="AE92" t="str" cm="1">
        <f t="array" ref="AE92">IFERROR(_xlfn.XLOOKUP(Tool_clean!$F92&amp;$E$2,'Cooking methods'!$A:$A&amp;'Cooking methods'!$B:$B,'Cooking methods'!F:F)*$E92,"")</f>
        <v/>
      </c>
      <c r="AF92" t="str" cm="1">
        <f t="array" ref="AF92">IFERROR(_xlfn.XLOOKUP(Tool_clean!$F92&amp;$E$2,'Cooking methods'!$A:$A&amp;'Cooking methods'!$B:$B,'Cooking methods'!G:G)*$E92,"")</f>
        <v/>
      </c>
      <c r="AG92" t="str" cm="1">
        <f t="array" ref="AG92">IFERROR(_xlfn.XLOOKUP(Tool_clean!$F92&amp;$E$2,'Cooking methods'!$A:$A&amp;'Cooking methods'!$B:$B,'Cooking methods'!H:H)*$E92,"")</f>
        <v/>
      </c>
      <c r="AH92" t="str" cm="1">
        <f t="array" ref="AH92">IFERROR(_xlfn.XLOOKUP(Tool_clean!$F92&amp;$E$2,'Cooking methods'!$A:$A&amp;'Cooking methods'!$B:$B,'Cooking methods'!I:I)*$E92,"")</f>
        <v/>
      </c>
      <c r="AI92" t="str" cm="1">
        <f t="array" ref="AI92">IFERROR(_xlfn.XLOOKUP(Tool_clean!$F92&amp;$E$2,'Cooking methods'!$A:$A&amp;'Cooking methods'!$B:$B,'Cooking methods'!J:J)*$E92,"")</f>
        <v/>
      </c>
      <c r="AJ92" t="str" cm="1">
        <f t="array" ref="AJ92">IFERROR(_xlfn.XLOOKUP(Tool_clean!$F92&amp;$E$2,'Cooking methods'!$A:$A&amp;'Cooking methods'!$B:$B,'Cooking methods'!K:K)*$E92,"")</f>
        <v/>
      </c>
      <c r="AK92" t="str" cm="1">
        <f t="array" ref="AK92">IFERROR(_xlfn.XLOOKUP(Tool_clean!$F92&amp;$E$2,'Cooking methods'!$A:$A&amp;'Cooking methods'!$B:$B,'Cooking methods'!L:L)*$E92,"")</f>
        <v/>
      </c>
      <c r="AL92" t="str" cm="1">
        <f t="array" ref="AL92">IFERROR(_xlfn.XLOOKUP(Tool_clean!$F92&amp;$E$2,'Cooking methods'!$A:$A&amp;'Cooking methods'!$B:$B,'Cooking methods'!M:M)*$E92,"")</f>
        <v/>
      </c>
      <c r="AM92" t="str" cm="1">
        <f t="array" ref="AM92">IFERROR(_xlfn.XLOOKUP(Tool_clean!$F92&amp;$E$2,'Cooking methods'!$A:$A&amp;'Cooking methods'!$B:$B,'Cooking methods'!N:N)*$E92,"")</f>
        <v/>
      </c>
      <c r="AN92" t="str" cm="1">
        <f t="array" ref="AN92">IFERROR(_xlfn.XLOOKUP(Tool_clean!$F92&amp;$E$2,'Cooking methods'!$A:$A&amp;'Cooking methods'!$B:$B,'Cooking methods'!O:O)*$E92,"")</f>
        <v/>
      </c>
      <c r="AO92" t="str" cm="1">
        <f t="array" ref="AO92">IFERROR(_xlfn.XLOOKUP(Tool_clean!$F92&amp;$E$2,'Cooking methods'!$A:$A&amp;'Cooking methods'!$B:$B,'Cooking methods'!P:P)*$E92,"")</f>
        <v/>
      </c>
      <c r="AP92" t="str" cm="1">
        <f t="array" ref="AP92">IFERROR(_xlfn.XLOOKUP(Tool_clean!$F92&amp;$E$2,'Cooking methods'!$A:$A&amp;'Cooking methods'!$B:$B,'Cooking methods'!Q:Q)*$E92,"")</f>
        <v/>
      </c>
      <c r="AQ92" t="str" cm="1">
        <f t="array" ref="AQ92">IFERROR(_xlfn.XLOOKUP(Tool_clean!$F92&amp;$E$2,'Cooking methods'!$A:$A&amp;'Cooking methods'!$B:$B,'Cooking methods'!R:R)*$E92,"")</f>
        <v/>
      </c>
      <c r="AR92" t="str" cm="1">
        <f t="array" ref="AR92">IFERROR(_xlfn.XLOOKUP(Tool_clean!$G92&amp;$E$2,'Waste management'!$A:$A&amp;'Waste management'!$B:$B,'Waste management'!C:C)*$E92,"")</f>
        <v/>
      </c>
      <c r="AS92" t="str" cm="1">
        <f t="array" ref="AS92">IFERROR(_xlfn.XLOOKUP(Tool_clean!$G92&amp;$E$2,'Waste management'!$A:$A&amp;'Waste management'!$B:$B,'Waste management'!D:D)*$E92,"")</f>
        <v/>
      </c>
      <c r="AT92" t="str" cm="1">
        <f t="array" ref="AT92">IFERROR(_xlfn.XLOOKUP(Tool_clean!$G92&amp;$E$2,'Waste management'!$A:$A&amp;'Waste management'!$B:$B,'Waste management'!E:E)*$E92,"")</f>
        <v/>
      </c>
      <c r="AU92" t="str" cm="1">
        <f t="array" ref="AU92">IFERROR(_xlfn.XLOOKUP(Tool_clean!$G92&amp;$E$2,'Waste management'!$A:$A&amp;'Waste management'!$B:$B,'Waste management'!F:F)*$E92,"")</f>
        <v/>
      </c>
      <c r="AV92" t="str" cm="1">
        <f t="array" ref="AV92">IFERROR(_xlfn.XLOOKUP(Tool_clean!$G92&amp;$E$2,'Waste management'!$A:$A&amp;'Waste management'!$B:$B,'Waste management'!G:G)*$E92,"")</f>
        <v/>
      </c>
      <c r="AW92" t="str" cm="1">
        <f t="array" ref="AW92">IFERROR(_xlfn.XLOOKUP(Tool_clean!$G92&amp;$E$2,'Waste management'!$A:$A&amp;'Waste management'!$B:$B,'Waste management'!H:H)*$E92,"")</f>
        <v/>
      </c>
      <c r="AX92" t="str" cm="1">
        <f t="array" ref="AX92">IFERROR(_xlfn.XLOOKUP(Tool_clean!$G92&amp;$E$2,'Waste management'!$A:$A&amp;'Waste management'!$B:$B,'Waste management'!I:I)*$E92,"")</f>
        <v/>
      </c>
      <c r="AY92" t="str" cm="1">
        <f t="array" ref="AY92">IFERROR(_xlfn.XLOOKUP(Tool_clean!$G92&amp;$E$2,'Waste management'!$A:$A&amp;'Waste management'!$B:$B,'Waste management'!J:J)*$E92,"")</f>
        <v/>
      </c>
      <c r="AZ92" t="str" cm="1">
        <f t="array" ref="AZ92">IFERROR(_xlfn.XLOOKUP(Tool_clean!$G92&amp;$E$2,'Waste management'!$A:$A&amp;'Waste management'!$B:$B,'Waste management'!K:K)*$E92,"")</f>
        <v/>
      </c>
      <c r="BA92" t="str" cm="1">
        <f t="array" ref="BA92">IFERROR(_xlfn.XLOOKUP(Tool_clean!$G92&amp;$E$2,'Waste management'!$A:$A&amp;'Waste management'!$B:$B,'Waste management'!L:L)*$E92,"")</f>
        <v/>
      </c>
      <c r="BB92" t="str" cm="1">
        <f t="array" ref="BB92">IFERROR(_xlfn.XLOOKUP(Tool_clean!$G92&amp;$E$2,'Waste management'!$A:$A&amp;'Waste management'!$B:$B,'Waste management'!M:M)*$E92,"")</f>
        <v/>
      </c>
      <c r="BC92" t="str" cm="1">
        <f t="array" ref="BC92">IFERROR(_xlfn.XLOOKUP(Tool_clean!$G92&amp;$E$2,'Waste management'!$A:$A&amp;'Waste management'!$B:$B,'Waste management'!N:N)*$E92,"")</f>
        <v/>
      </c>
      <c r="BD92" t="str" cm="1">
        <f t="array" ref="BD92">IFERROR(_xlfn.XLOOKUP(Tool_clean!$G92&amp;$E$2,'Waste management'!$A:$A&amp;'Waste management'!$B:$B,'Waste management'!O:O)*$E92,"")</f>
        <v/>
      </c>
      <c r="BE92" t="str" cm="1">
        <f t="array" ref="BE92">IFERROR(_xlfn.XLOOKUP(Tool_clean!$G92&amp;$E$2,'Waste management'!$A:$A&amp;'Waste management'!$B:$B,'Waste management'!P:P)*$E92,"")</f>
        <v/>
      </c>
      <c r="BF92" t="str" cm="1">
        <f t="array" ref="BF92">IFERROR(_xlfn.XLOOKUP(Tool_clean!$G92&amp;$E$2,'Waste management'!$A:$A&amp;'Waste management'!$B:$B,'Waste management'!Q:Q)*$E92,"")</f>
        <v/>
      </c>
      <c r="BG92" t="str" cm="1">
        <f t="array" ref="BG92">IFERROR(_xlfn.XLOOKUP(Tool_clean!$G92&amp;$E$2,'Waste management'!$A:$A&amp;'Waste management'!$B:$B,'Waste management'!R:R)*$E92,"")</f>
        <v/>
      </c>
      <c r="BH92" t="str">
        <f>IFERROR((L92+AR92+AB92)*_xlfn.XLOOKUP(Tool_clean!BH$4,Monetization_Factors!$A:$A,Monetization_Factors!$D:$D),"")</f>
        <v/>
      </c>
      <c r="BI92" t="str">
        <f>IFERROR((M92+AS92+AC92)*_xlfn.XLOOKUP(Tool_clean!BI$4,Monetization_Factors!$A:$A,Monetization_Factors!$D:$D),"")</f>
        <v/>
      </c>
      <c r="BJ92" t="str">
        <f>IFERROR((N92+AT92+AD92)*_xlfn.XLOOKUP(Tool_clean!BJ$4,Monetization_Factors!$A:$A,Monetization_Factors!$D:$D),"")</f>
        <v/>
      </c>
      <c r="BK92" t="str">
        <f>IFERROR((O92+AU92+AE92)*_xlfn.XLOOKUP(Tool_clean!BK$4,Monetization_Factors!$A:$A,Monetization_Factors!$D:$D),"")</f>
        <v/>
      </c>
      <c r="BL92" t="str">
        <f>IFERROR((P92+AV92+AF92)*_xlfn.XLOOKUP(Tool_clean!BL$4,Monetization_Factors!$A:$A,Monetization_Factors!$D:$D),"")</f>
        <v/>
      </c>
      <c r="BM92" t="str">
        <f>IFERROR((Q92+AW92+AG92)*_xlfn.XLOOKUP(Tool_clean!BM$4,Monetization_Factors!$A:$A,Monetization_Factors!$D:$D),"")</f>
        <v/>
      </c>
      <c r="BN92" t="str">
        <f>IFERROR((R92+AX92+AH92)*_xlfn.XLOOKUP(Tool_clean!BN$4,Monetization_Factors!$A:$A,Monetization_Factors!$D:$D),"")</f>
        <v/>
      </c>
      <c r="BO92" t="str">
        <f>IFERROR((S92+AY92+AI92)*_xlfn.XLOOKUP(Tool_clean!BO$4,Monetization_Factors!$A:$A,Monetization_Factors!$D:$D),"")</f>
        <v/>
      </c>
      <c r="BP92" t="str">
        <f>IFERROR((T92+AZ92+AJ92)*_xlfn.XLOOKUP(Tool_clean!BP$4,Monetization_Factors!$A:$A,Monetization_Factors!$D:$D),"")</f>
        <v/>
      </c>
      <c r="BQ92" t="str">
        <f>IFERROR((U92+BA92+AK92)*_xlfn.XLOOKUP(Tool_clean!BQ$4,Monetization_Factors!$A:$A,Monetization_Factors!$D:$D),"")</f>
        <v/>
      </c>
      <c r="BR92" t="str">
        <f>IFERROR((V92+BB92+AL92)*_xlfn.XLOOKUP(Tool_clean!BR$4,Monetization_Factors!$A:$A,Monetization_Factors!$D:$D),"")</f>
        <v/>
      </c>
      <c r="BS92" t="str">
        <f>IFERROR((W92+BC92+AM92)*_xlfn.XLOOKUP(Tool_clean!BS$4,Monetization_Factors!$A:$A,Monetization_Factors!$D:$D),"")</f>
        <v/>
      </c>
      <c r="BT92" t="str">
        <f>IFERROR((X92+BD92+AN92)*_xlfn.XLOOKUP(Tool_clean!BT$4,Monetization_Factors!$A:$A,Monetization_Factors!$D:$D),"")</f>
        <v/>
      </c>
      <c r="BU92" t="str">
        <f>IFERROR((Y92+BE92+AO92)*_xlfn.XLOOKUP(Tool_clean!BU$4,Monetization_Factors!$A:$A,Monetization_Factors!$D:$D),"")</f>
        <v/>
      </c>
      <c r="BV92" t="str">
        <f>IFERROR((Z92+BF92+AP92)*_xlfn.XLOOKUP(Tool_clean!BV$4,Monetization_Factors!$A:$A,Monetization_Factors!$D:$D),"")</f>
        <v/>
      </c>
      <c r="BW92" t="str">
        <f>IFERROR((AA92+BG92+AQ92)*_xlfn.XLOOKUP(Tool_clean!BW$4,Monetization_Factors!$A:$A,Monetization_Factors!$D:$D),"")</f>
        <v/>
      </c>
      <c r="BX92" s="38" t="str" cm="1">
        <f t="array" ref="BX92">IFERROR(_xlfn.IFS(I92&gt;0,I92*E92,I92="",J92*E92),"")</f>
        <v/>
      </c>
      <c r="BY92" s="38">
        <f t="shared" si="101"/>
        <v>0</v>
      </c>
      <c r="BZ92" s="38" t="str">
        <f t="shared" si="102"/>
        <v/>
      </c>
      <c r="CA92" s="38" t="str">
        <f t="shared" si="103"/>
        <v/>
      </c>
      <c r="CB92" t="str">
        <f t="shared" si="98"/>
        <v/>
      </c>
      <c r="CC92" t="str">
        <f t="shared" si="104"/>
        <v/>
      </c>
      <c r="CD92" t="str">
        <f t="shared" si="105"/>
        <v/>
      </c>
      <c r="CE92" t="str">
        <f t="shared" si="106"/>
        <v/>
      </c>
      <c r="CF92" t="str">
        <f t="shared" si="107"/>
        <v/>
      </c>
      <c r="CG92" t="str">
        <f t="shared" si="108"/>
        <v/>
      </c>
      <c r="CH92" t="str">
        <f t="shared" si="109"/>
        <v/>
      </c>
      <c r="CI92" t="str">
        <f t="shared" si="110"/>
        <v/>
      </c>
      <c r="CJ92" t="str">
        <f t="shared" si="111"/>
        <v/>
      </c>
      <c r="CK92" t="str">
        <f t="shared" si="112"/>
        <v/>
      </c>
      <c r="CL92" t="str">
        <f t="shared" si="113"/>
        <v/>
      </c>
      <c r="CM92" t="str">
        <f t="shared" si="114"/>
        <v/>
      </c>
      <c r="CN92" t="str">
        <f t="shared" si="115"/>
        <v/>
      </c>
      <c r="CO92" t="str">
        <f t="shared" si="116"/>
        <v/>
      </c>
      <c r="CP92" t="str">
        <f t="shared" si="117"/>
        <v/>
      </c>
      <c r="CQ92" t="str">
        <f t="shared" si="82"/>
        <v/>
      </c>
      <c r="CR92" t="str">
        <f t="shared" si="99"/>
        <v/>
      </c>
      <c r="CS92" t="str">
        <f t="shared" si="118"/>
        <v/>
      </c>
      <c r="CT92" t="str">
        <f t="shared" si="119"/>
        <v/>
      </c>
      <c r="CU92" t="str">
        <f t="shared" si="120"/>
        <v/>
      </c>
      <c r="CV92" t="str">
        <f t="shared" si="121"/>
        <v/>
      </c>
      <c r="CW92" t="str">
        <f t="shared" si="122"/>
        <v/>
      </c>
      <c r="CX92" t="str">
        <f t="shared" si="123"/>
        <v/>
      </c>
      <c r="CY92" t="str">
        <f t="shared" si="124"/>
        <v/>
      </c>
      <c r="CZ92" t="str">
        <f t="shared" si="125"/>
        <v/>
      </c>
      <c r="DA92" t="str">
        <f t="shared" si="126"/>
        <v/>
      </c>
      <c r="DB92" t="str">
        <f t="shared" si="127"/>
        <v/>
      </c>
      <c r="DC92" t="str">
        <f t="shared" si="128"/>
        <v/>
      </c>
      <c r="DD92" t="str">
        <f t="shared" si="129"/>
        <v/>
      </c>
      <c r="DE92" t="str">
        <f t="shared" si="130"/>
        <v/>
      </c>
      <c r="DF92" t="str">
        <f t="shared" si="131"/>
        <v/>
      </c>
      <c r="DG92" t="str">
        <f t="shared" si="97"/>
        <v/>
      </c>
      <c r="DH92" s="5" t="str">
        <f>IFERROR((CR92*$B$2*(1-$H92)*('CAR.CAP_per person'!B$2))/(_xlfn.XLOOKUP($E$2,EU_countries_GDP!$A$2:$A$29,EU_countries_GDP!$E$2:$E$29)),"")</f>
        <v/>
      </c>
      <c r="DI92" s="5" t="str">
        <f>IFERROR((CS92*$B$2*(1-$H92)*('CAR.CAP_per person'!C$2))/(_xlfn.XLOOKUP($E$2,EU_countries_GDP!$A$2:$A$29,EU_countries_GDP!$E$2:$E$29)),"")</f>
        <v/>
      </c>
      <c r="DJ92" s="5" t="str">
        <f>IFERROR((CT92*$B$2*(1-$H92)*('CAR.CAP_per person'!D$2))/(_xlfn.XLOOKUP($E$2,EU_countries_GDP!$A$2:$A$29,EU_countries_GDP!$E$2:$E$29)),"")</f>
        <v/>
      </c>
      <c r="DK92" s="5" t="str">
        <f>IFERROR((CU92*$B$2*(1-$H92)*('CAR.CAP_per person'!E$2))/(_xlfn.XLOOKUP($E$2,EU_countries_GDP!$A$2:$A$29,EU_countries_GDP!$E$2:$E$29)),"")</f>
        <v/>
      </c>
      <c r="DL92" s="5" t="str">
        <f>IFERROR((CV92*$B$2*(1-$H92)*('CAR.CAP_per person'!F$2))/(_xlfn.XLOOKUP($E$2,EU_countries_GDP!$A$2:$A$29,EU_countries_GDP!$E$2:$E$29)),"")</f>
        <v/>
      </c>
      <c r="DM92" s="5" t="str">
        <f>IFERROR((CW92*$B$2*(1-$H92)*('CAR.CAP_per person'!G$2))/(_xlfn.XLOOKUP($E$2,EU_countries_GDP!$A$2:$A$29,EU_countries_GDP!$E$2:$E$29)),"")</f>
        <v/>
      </c>
      <c r="DN92" s="5" t="str">
        <f>IFERROR((CX92*$B$2*(1-$H92)*('CAR.CAP_per person'!H$2))/(_xlfn.XLOOKUP($E$2,EU_countries_GDP!$A$2:$A$29,EU_countries_GDP!$E$2:$E$29)),"")</f>
        <v/>
      </c>
      <c r="DO92" s="5" t="str">
        <f>IFERROR((CY92*$B$2*(1-$H92)*('CAR.CAP_per person'!I$2))/(_xlfn.XLOOKUP($E$2,EU_countries_GDP!$A$2:$A$29,EU_countries_GDP!$E$2:$E$29)),"")</f>
        <v/>
      </c>
      <c r="DP92" s="5" t="str">
        <f>IFERROR((CZ92*$B$2*(1-$H92)*('CAR.CAP_per person'!J$2))/(_xlfn.XLOOKUP($E$2,EU_countries_GDP!$A$2:$A$29,EU_countries_GDP!$E$2:$E$29)),"")</f>
        <v/>
      </c>
      <c r="DQ92" s="5" t="str">
        <f>IFERROR((DA92*$B$2*(1-$H92)*('CAR.CAP_per person'!K$2))/(_xlfn.XLOOKUP($E$2,EU_countries_GDP!$A$2:$A$29,EU_countries_GDP!$E$2:$E$29)),"")</f>
        <v/>
      </c>
      <c r="DR92" s="5" t="str">
        <f>IFERROR((DB92*$B$2*(1-$H92)*('CAR.CAP_per person'!L$2))/(_xlfn.XLOOKUP($E$2,EU_countries_GDP!$A$2:$A$29,EU_countries_GDP!$E$2:$E$29)),"")</f>
        <v/>
      </c>
      <c r="DS92" s="5" t="str">
        <f>IFERROR((DC92*$B$2*(1-$H92)*('CAR.CAP_per person'!M$2))/(_xlfn.XLOOKUP($E$2,EU_countries_GDP!$A$2:$A$29,EU_countries_GDP!$E$2:$E$29)),"")</f>
        <v/>
      </c>
      <c r="DT92" s="5" t="str">
        <f>IFERROR((DD92*$B$2*(1-$H92)*('CAR.CAP_per person'!N$2))/(_xlfn.XLOOKUP($E$2,EU_countries_GDP!$A$2:$A$29,EU_countries_GDP!$E$2:$E$29)),"")</f>
        <v/>
      </c>
      <c r="DU92" s="5" t="str">
        <f>IFERROR((DE92*$B$2*(1-$H92)*('CAR.CAP_per person'!O$2))/(_xlfn.XLOOKUP($E$2,EU_countries_GDP!$A$2:$A$29,EU_countries_GDP!$E$2:$E$29)),"")</f>
        <v/>
      </c>
      <c r="DV92" s="5" t="str">
        <f>IFERROR((DF92*$B$2*(1-$H92)*('CAR.CAP_per person'!P$2))/(_xlfn.XLOOKUP($E$2,EU_countries_GDP!$A$2:$A$29,EU_countries_GDP!$E$2:$E$29)),"")</f>
        <v/>
      </c>
      <c r="DW92" s="5" t="str">
        <f>IFERROR((DG92*$B$2*(1-$H92)*('CAR.CAP_per person'!Q$2))/(_xlfn.XLOOKUP($E$2,EU_countries_GDP!$A$2:$A$29,EU_countries_GDP!$E$2:$E$29)),"")</f>
        <v/>
      </c>
    </row>
    <row r="93" spans="2:127">
      <c r="B93" t="str">
        <f>_xlfn.XLOOKUP(D93,Table5[Ingredient],Table5[Category],"",FALSE)</f>
        <v/>
      </c>
      <c r="C93" s="33"/>
      <c r="D93" s="33"/>
      <c r="E93" s="33"/>
      <c r="F93" s="33"/>
      <c r="G93" s="33"/>
      <c r="H93" s="33"/>
      <c r="I93" s="33"/>
      <c r="J93" s="37" t="str">
        <f>IFERROR(INDEX('AveragePrices&amp;Codes'!G:AG, MATCH($D93, 'AveragePrices&amp;Codes'!$A:$A, 0), MATCH(Tool_clean!$E$2, 'AveragePrices&amp;Codes'!$G$1:$AG$1, 0)),"")</f>
        <v/>
      </c>
      <c r="K93" s="37" t="str">
        <f t="shared" si="100"/>
        <v/>
      </c>
      <c r="L93">
        <f>IFERROR(IF($F93="Raw",_xlfn.XLOOKUP(_xlfn.XLOOKUP(Tool_clean!$D93,'AveragePrices&amp;Codes'!$A:$A,'AveragePrices&amp;Codes'!$B:$B),AGRIBALYSE_Raw!$B:$B,AGRIBALYSE_Raw!O:O)*$E93,_xlfn.XLOOKUP(_xlfn.XLOOKUP(Tool_clean!$D93,'AveragePrices&amp;Codes'!$A:$A,'AveragePrices&amp;Codes'!$B:$B),AGRIBALYSE_Cooked!$C:$C,AGRIBALYSE_Cooked!P:P)*$E93),"")</f>
        <v>0</v>
      </c>
      <c r="M93">
        <f>IFERROR(IF($F93="Raw",_xlfn.XLOOKUP(_xlfn.XLOOKUP(Tool_clean!$D93,'AveragePrices&amp;Codes'!$A:$A,'AveragePrices&amp;Codes'!$B:$B),AGRIBALYSE_Raw!$B:$B,AGRIBALYSE_Raw!P:P)*$E93,_xlfn.XLOOKUP(_xlfn.XLOOKUP(Tool_clean!$D93,'AveragePrices&amp;Codes'!$A:$A,'AveragePrices&amp;Codes'!$B:$B),AGRIBALYSE_Cooked!$C:$C,AGRIBALYSE_Cooked!Q:Q)*$E93),"")</f>
        <v>0</v>
      </c>
      <c r="N93">
        <f>IFERROR(IF($F93="Raw",_xlfn.XLOOKUP(_xlfn.XLOOKUP(Tool_clean!$D93,'AveragePrices&amp;Codes'!$A:$A,'AveragePrices&amp;Codes'!$B:$B),AGRIBALYSE_Raw!$B:$B,AGRIBALYSE_Raw!Q:Q)*$E93,_xlfn.XLOOKUP(_xlfn.XLOOKUP(Tool_clean!$D93,'AveragePrices&amp;Codes'!$A:$A,'AveragePrices&amp;Codes'!$B:$B),AGRIBALYSE_Cooked!$C:$C,AGRIBALYSE_Cooked!R:R)*$E93),"")</f>
        <v>0</v>
      </c>
      <c r="O93">
        <f>IFERROR(IF($F93="Raw",_xlfn.XLOOKUP(_xlfn.XLOOKUP(Tool_clean!$D93,'AveragePrices&amp;Codes'!$A:$A,'AveragePrices&amp;Codes'!$B:$B),AGRIBALYSE_Raw!$B:$B,AGRIBALYSE_Raw!R:R)*$E93,_xlfn.XLOOKUP(_xlfn.XLOOKUP(Tool_clean!$D93,'AveragePrices&amp;Codes'!$A:$A,'AveragePrices&amp;Codes'!$B:$B),AGRIBALYSE_Cooked!$C:$C,AGRIBALYSE_Cooked!S:S)*$E93),"")</f>
        <v>0</v>
      </c>
      <c r="P93">
        <f>IFERROR(IF($F93="Raw",_xlfn.XLOOKUP(_xlfn.XLOOKUP(Tool_clean!$D93,'AveragePrices&amp;Codes'!$A:$A,'AveragePrices&amp;Codes'!$B:$B),AGRIBALYSE_Raw!$B:$B,AGRIBALYSE_Raw!S:S)*$E93,_xlfn.XLOOKUP(_xlfn.XLOOKUP(Tool_clean!$D93,'AveragePrices&amp;Codes'!$A:$A,'AveragePrices&amp;Codes'!$B:$B),AGRIBALYSE_Cooked!$C:$C,AGRIBALYSE_Cooked!T:T)*$E93),"")</f>
        <v>0</v>
      </c>
      <c r="Q93">
        <f>IFERROR(IF($F93="Raw",_xlfn.XLOOKUP(_xlfn.XLOOKUP(Tool_clean!$D93,'AveragePrices&amp;Codes'!$A:$A,'AveragePrices&amp;Codes'!$B:$B),AGRIBALYSE_Raw!$B:$B,AGRIBALYSE_Raw!T:T)*$E93,_xlfn.XLOOKUP(_xlfn.XLOOKUP(Tool_clean!$D93,'AveragePrices&amp;Codes'!$A:$A,'AveragePrices&amp;Codes'!$B:$B),AGRIBALYSE_Cooked!$C:$C,AGRIBALYSE_Cooked!U:U)*$E93),"")</f>
        <v>0</v>
      </c>
      <c r="R93">
        <f>IFERROR(IF($F93="Raw",_xlfn.XLOOKUP(_xlfn.XLOOKUP(Tool_clean!$D93,'AveragePrices&amp;Codes'!$A:$A,'AveragePrices&amp;Codes'!$B:$B),AGRIBALYSE_Raw!$B:$B,AGRIBALYSE_Raw!U:U)*$E93,_xlfn.XLOOKUP(_xlfn.XLOOKUP(Tool_clean!$D93,'AveragePrices&amp;Codes'!$A:$A,'AveragePrices&amp;Codes'!$B:$B),AGRIBALYSE_Cooked!$C:$C,AGRIBALYSE_Cooked!V:V)*$E93),"")</f>
        <v>0</v>
      </c>
      <c r="S93">
        <f>IFERROR(IF($F93="Raw",_xlfn.XLOOKUP(_xlfn.XLOOKUP(Tool_clean!$D93,'AveragePrices&amp;Codes'!$A:$A,'AveragePrices&amp;Codes'!$B:$B),AGRIBALYSE_Raw!$B:$B,AGRIBALYSE_Raw!V:V)*$E93,_xlfn.XLOOKUP(_xlfn.XLOOKUP(Tool_clean!$D93,'AveragePrices&amp;Codes'!$A:$A,'AveragePrices&amp;Codes'!$B:$B),AGRIBALYSE_Cooked!$C:$C,AGRIBALYSE_Cooked!W:W)*$E93),"")</f>
        <v>0</v>
      </c>
      <c r="T93">
        <f>IFERROR(IF($F93="Raw",_xlfn.XLOOKUP(_xlfn.XLOOKUP(Tool_clean!$D93,'AveragePrices&amp;Codes'!$A:$A,'AveragePrices&amp;Codes'!$B:$B),AGRIBALYSE_Raw!$B:$B,AGRIBALYSE_Raw!W:W)*$E93,_xlfn.XLOOKUP(_xlfn.XLOOKUP(Tool_clean!$D93,'AveragePrices&amp;Codes'!$A:$A,'AveragePrices&amp;Codes'!$B:$B),AGRIBALYSE_Cooked!$C:$C,AGRIBALYSE_Cooked!X:X)*$E93),"")</f>
        <v>0</v>
      </c>
      <c r="U93">
        <f>IFERROR(IF($F93="Raw",_xlfn.XLOOKUP(_xlfn.XLOOKUP(Tool_clean!$D93,'AveragePrices&amp;Codes'!$A:$A,'AveragePrices&amp;Codes'!$B:$B),AGRIBALYSE_Raw!$B:$B,AGRIBALYSE_Raw!X:X)*$E93,_xlfn.XLOOKUP(_xlfn.XLOOKUP(Tool_clean!$D93,'AveragePrices&amp;Codes'!$A:$A,'AveragePrices&amp;Codes'!$B:$B),AGRIBALYSE_Cooked!$C:$C,AGRIBALYSE_Cooked!Y:Y)*$E93),"")</f>
        <v>0</v>
      </c>
      <c r="V93">
        <f>IFERROR(IF($F93="Raw",_xlfn.XLOOKUP(_xlfn.XLOOKUP(Tool_clean!$D93,'AveragePrices&amp;Codes'!$A:$A,'AveragePrices&amp;Codes'!$B:$B),AGRIBALYSE_Raw!$B:$B,AGRIBALYSE_Raw!Y:Y)*$E93,_xlfn.XLOOKUP(_xlfn.XLOOKUP(Tool_clean!$D93,'AveragePrices&amp;Codes'!$A:$A,'AveragePrices&amp;Codes'!$B:$B),AGRIBALYSE_Cooked!$C:$C,AGRIBALYSE_Cooked!Z:Z)*$E93),"")</f>
        <v>0</v>
      </c>
      <c r="W93">
        <f>IFERROR(IF($F93="Raw",_xlfn.XLOOKUP(_xlfn.XLOOKUP(Tool_clean!$D93,'AveragePrices&amp;Codes'!$A:$A,'AveragePrices&amp;Codes'!$B:$B),AGRIBALYSE_Raw!$B:$B,AGRIBALYSE_Raw!Z:Z)*$E93,_xlfn.XLOOKUP(_xlfn.XLOOKUP(Tool_clean!$D93,'AveragePrices&amp;Codes'!$A:$A,'AveragePrices&amp;Codes'!$B:$B),AGRIBALYSE_Cooked!$C:$C,AGRIBALYSE_Cooked!AA:AA)*$E93),"")</f>
        <v>0</v>
      </c>
      <c r="X93">
        <f>IFERROR(IF($F93="Raw",_xlfn.XLOOKUP(_xlfn.XLOOKUP(Tool_clean!$D93,'AveragePrices&amp;Codes'!$A:$A,'AveragePrices&amp;Codes'!$B:$B),AGRIBALYSE_Raw!$B:$B,AGRIBALYSE_Raw!AA:AA)*$E93,_xlfn.XLOOKUP(_xlfn.XLOOKUP(Tool_clean!$D93,'AveragePrices&amp;Codes'!$A:$A,'AveragePrices&amp;Codes'!$B:$B),AGRIBALYSE_Cooked!$C:$C,AGRIBALYSE_Cooked!AB:AB)*$E93),"")</f>
        <v>0</v>
      </c>
      <c r="Y93">
        <f>IFERROR(IF($F93="Raw",_xlfn.XLOOKUP(_xlfn.XLOOKUP(Tool_clean!$D93,'AveragePrices&amp;Codes'!$A:$A,'AveragePrices&amp;Codes'!$B:$B),AGRIBALYSE_Raw!$B:$B,AGRIBALYSE_Raw!AB:AB)*$E93,_xlfn.XLOOKUP(_xlfn.XLOOKUP(Tool_clean!$D93,'AveragePrices&amp;Codes'!$A:$A,'AveragePrices&amp;Codes'!$B:$B),AGRIBALYSE_Cooked!$C:$C,AGRIBALYSE_Cooked!AC:AC)*$E93),"")</f>
        <v>0</v>
      </c>
      <c r="Z93">
        <f>IFERROR(IF($F93="Raw",_xlfn.XLOOKUP(_xlfn.XLOOKUP(Tool_clean!$D93,'AveragePrices&amp;Codes'!$A:$A,'AveragePrices&amp;Codes'!$B:$B),AGRIBALYSE_Raw!$B:$B,AGRIBALYSE_Raw!AC:AC)*$E93,_xlfn.XLOOKUP(_xlfn.XLOOKUP(Tool_clean!$D93,'AveragePrices&amp;Codes'!$A:$A,'AveragePrices&amp;Codes'!$B:$B),AGRIBALYSE_Cooked!$C:$C,AGRIBALYSE_Cooked!AD:AD)*$E93),"")</f>
        <v>0</v>
      </c>
      <c r="AA93">
        <f>IFERROR(IF($F93="Raw",_xlfn.XLOOKUP(_xlfn.XLOOKUP(Tool_clean!$D93,'AveragePrices&amp;Codes'!$A:$A,'AveragePrices&amp;Codes'!$B:$B),AGRIBALYSE_Raw!$B:$B,AGRIBALYSE_Raw!AD:AD)*$E93,_xlfn.XLOOKUP(_xlfn.XLOOKUP(Tool_clean!$D93,'AveragePrices&amp;Codes'!$A:$A,'AveragePrices&amp;Codes'!$B:$B),AGRIBALYSE_Cooked!$C:$C,AGRIBALYSE_Cooked!AE:AE)*$E93),"")</f>
        <v>0</v>
      </c>
      <c r="AB93" t="str" cm="1">
        <f t="array" ref="AB93">IFERROR(_xlfn.XLOOKUP(Tool_clean!$F93&amp;$E$2,'Cooking methods'!$A:$A&amp;'Cooking methods'!$B:$B,'Cooking methods'!C:C)*$E93,"")</f>
        <v/>
      </c>
      <c r="AC93" t="str" cm="1">
        <f t="array" ref="AC93">IFERROR(_xlfn.XLOOKUP(Tool_clean!$F93&amp;$E$2,'Cooking methods'!$A:$A&amp;'Cooking methods'!$B:$B,'Cooking methods'!D:D)*$E93,"")</f>
        <v/>
      </c>
      <c r="AD93" t="str" cm="1">
        <f t="array" ref="AD93">IFERROR(_xlfn.XLOOKUP(Tool_clean!$F93&amp;$E$2,'Cooking methods'!$A:$A&amp;'Cooking methods'!$B:$B,'Cooking methods'!E:E)*$E93,"")</f>
        <v/>
      </c>
      <c r="AE93" t="str" cm="1">
        <f t="array" ref="AE93">IFERROR(_xlfn.XLOOKUP(Tool_clean!$F93&amp;$E$2,'Cooking methods'!$A:$A&amp;'Cooking methods'!$B:$B,'Cooking methods'!F:F)*$E93,"")</f>
        <v/>
      </c>
      <c r="AF93" t="str" cm="1">
        <f t="array" ref="AF93">IFERROR(_xlfn.XLOOKUP(Tool_clean!$F93&amp;$E$2,'Cooking methods'!$A:$A&amp;'Cooking methods'!$B:$B,'Cooking methods'!G:G)*$E93,"")</f>
        <v/>
      </c>
      <c r="AG93" t="str" cm="1">
        <f t="array" ref="AG93">IFERROR(_xlfn.XLOOKUP(Tool_clean!$F93&amp;$E$2,'Cooking methods'!$A:$A&amp;'Cooking methods'!$B:$B,'Cooking methods'!H:H)*$E93,"")</f>
        <v/>
      </c>
      <c r="AH93" t="str" cm="1">
        <f t="array" ref="AH93">IFERROR(_xlfn.XLOOKUP(Tool_clean!$F93&amp;$E$2,'Cooking methods'!$A:$A&amp;'Cooking methods'!$B:$B,'Cooking methods'!I:I)*$E93,"")</f>
        <v/>
      </c>
      <c r="AI93" t="str" cm="1">
        <f t="array" ref="AI93">IFERROR(_xlfn.XLOOKUP(Tool_clean!$F93&amp;$E$2,'Cooking methods'!$A:$A&amp;'Cooking methods'!$B:$B,'Cooking methods'!J:J)*$E93,"")</f>
        <v/>
      </c>
      <c r="AJ93" t="str" cm="1">
        <f t="array" ref="AJ93">IFERROR(_xlfn.XLOOKUP(Tool_clean!$F93&amp;$E$2,'Cooking methods'!$A:$A&amp;'Cooking methods'!$B:$B,'Cooking methods'!K:K)*$E93,"")</f>
        <v/>
      </c>
      <c r="AK93" t="str" cm="1">
        <f t="array" ref="AK93">IFERROR(_xlfn.XLOOKUP(Tool_clean!$F93&amp;$E$2,'Cooking methods'!$A:$A&amp;'Cooking methods'!$B:$B,'Cooking methods'!L:L)*$E93,"")</f>
        <v/>
      </c>
      <c r="AL93" t="str" cm="1">
        <f t="array" ref="AL93">IFERROR(_xlfn.XLOOKUP(Tool_clean!$F93&amp;$E$2,'Cooking methods'!$A:$A&amp;'Cooking methods'!$B:$B,'Cooking methods'!M:M)*$E93,"")</f>
        <v/>
      </c>
      <c r="AM93" t="str" cm="1">
        <f t="array" ref="AM93">IFERROR(_xlfn.XLOOKUP(Tool_clean!$F93&amp;$E$2,'Cooking methods'!$A:$A&amp;'Cooking methods'!$B:$B,'Cooking methods'!N:N)*$E93,"")</f>
        <v/>
      </c>
      <c r="AN93" t="str" cm="1">
        <f t="array" ref="AN93">IFERROR(_xlfn.XLOOKUP(Tool_clean!$F93&amp;$E$2,'Cooking methods'!$A:$A&amp;'Cooking methods'!$B:$B,'Cooking methods'!O:O)*$E93,"")</f>
        <v/>
      </c>
      <c r="AO93" t="str" cm="1">
        <f t="array" ref="AO93">IFERROR(_xlfn.XLOOKUP(Tool_clean!$F93&amp;$E$2,'Cooking methods'!$A:$A&amp;'Cooking methods'!$B:$B,'Cooking methods'!P:P)*$E93,"")</f>
        <v/>
      </c>
      <c r="AP93" t="str" cm="1">
        <f t="array" ref="AP93">IFERROR(_xlfn.XLOOKUP(Tool_clean!$F93&amp;$E$2,'Cooking methods'!$A:$A&amp;'Cooking methods'!$B:$B,'Cooking methods'!Q:Q)*$E93,"")</f>
        <v/>
      </c>
      <c r="AQ93" t="str" cm="1">
        <f t="array" ref="AQ93">IFERROR(_xlfn.XLOOKUP(Tool_clean!$F93&amp;$E$2,'Cooking methods'!$A:$A&amp;'Cooking methods'!$B:$B,'Cooking methods'!R:R)*$E93,"")</f>
        <v/>
      </c>
      <c r="AR93" t="str" cm="1">
        <f t="array" ref="AR93">IFERROR(_xlfn.XLOOKUP(Tool_clean!$G93&amp;$E$2,'Waste management'!$A:$A&amp;'Waste management'!$B:$B,'Waste management'!C:C)*$E93,"")</f>
        <v/>
      </c>
      <c r="AS93" t="str" cm="1">
        <f t="array" ref="AS93">IFERROR(_xlfn.XLOOKUP(Tool_clean!$G93&amp;$E$2,'Waste management'!$A:$A&amp;'Waste management'!$B:$B,'Waste management'!D:D)*$E93,"")</f>
        <v/>
      </c>
      <c r="AT93" t="str" cm="1">
        <f t="array" ref="AT93">IFERROR(_xlfn.XLOOKUP(Tool_clean!$G93&amp;$E$2,'Waste management'!$A:$A&amp;'Waste management'!$B:$B,'Waste management'!E:E)*$E93,"")</f>
        <v/>
      </c>
      <c r="AU93" t="str" cm="1">
        <f t="array" ref="AU93">IFERROR(_xlfn.XLOOKUP(Tool_clean!$G93&amp;$E$2,'Waste management'!$A:$A&amp;'Waste management'!$B:$B,'Waste management'!F:F)*$E93,"")</f>
        <v/>
      </c>
      <c r="AV93" t="str" cm="1">
        <f t="array" ref="AV93">IFERROR(_xlfn.XLOOKUP(Tool_clean!$G93&amp;$E$2,'Waste management'!$A:$A&amp;'Waste management'!$B:$B,'Waste management'!G:G)*$E93,"")</f>
        <v/>
      </c>
      <c r="AW93" t="str" cm="1">
        <f t="array" ref="AW93">IFERROR(_xlfn.XLOOKUP(Tool_clean!$G93&amp;$E$2,'Waste management'!$A:$A&amp;'Waste management'!$B:$B,'Waste management'!H:H)*$E93,"")</f>
        <v/>
      </c>
      <c r="AX93" t="str" cm="1">
        <f t="array" ref="AX93">IFERROR(_xlfn.XLOOKUP(Tool_clean!$G93&amp;$E$2,'Waste management'!$A:$A&amp;'Waste management'!$B:$B,'Waste management'!I:I)*$E93,"")</f>
        <v/>
      </c>
      <c r="AY93" t="str" cm="1">
        <f t="array" ref="AY93">IFERROR(_xlfn.XLOOKUP(Tool_clean!$G93&amp;$E$2,'Waste management'!$A:$A&amp;'Waste management'!$B:$B,'Waste management'!J:J)*$E93,"")</f>
        <v/>
      </c>
      <c r="AZ93" t="str" cm="1">
        <f t="array" ref="AZ93">IFERROR(_xlfn.XLOOKUP(Tool_clean!$G93&amp;$E$2,'Waste management'!$A:$A&amp;'Waste management'!$B:$B,'Waste management'!K:K)*$E93,"")</f>
        <v/>
      </c>
      <c r="BA93" t="str" cm="1">
        <f t="array" ref="BA93">IFERROR(_xlfn.XLOOKUP(Tool_clean!$G93&amp;$E$2,'Waste management'!$A:$A&amp;'Waste management'!$B:$B,'Waste management'!L:L)*$E93,"")</f>
        <v/>
      </c>
      <c r="BB93" t="str" cm="1">
        <f t="array" ref="BB93">IFERROR(_xlfn.XLOOKUP(Tool_clean!$G93&amp;$E$2,'Waste management'!$A:$A&amp;'Waste management'!$B:$B,'Waste management'!M:M)*$E93,"")</f>
        <v/>
      </c>
      <c r="BC93" t="str" cm="1">
        <f t="array" ref="BC93">IFERROR(_xlfn.XLOOKUP(Tool_clean!$G93&amp;$E$2,'Waste management'!$A:$A&amp;'Waste management'!$B:$B,'Waste management'!N:N)*$E93,"")</f>
        <v/>
      </c>
      <c r="BD93" t="str" cm="1">
        <f t="array" ref="BD93">IFERROR(_xlfn.XLOOKUP(Tool_clean!$G93&amp;$E$2,'Waste management'!$A:$A&amp;'Waste management'!$B:$B,'Waste management'!O:O)*$E93,"")</f>
        <v/>
      </c>
      <c r="BE93" t="str" cm="1">
        <f t="array" ref="BE93">IFERROR(_xlfn.XLOOKUP(Tool_clean!$G93&amp;$E$2,'Waste management'!$A:$A&amp;'Waste management'!$B:$B,'Waste management'!P:P)*$E93,"")</f>
        <v/>
      </c>
      <c r="BF93" t="str" cm="1">
        <f t="array" ref="BF93">IFERROR(_xlfn.XLOOKUP(Tool_clean!$G93&amp;$E$2,'Waste management'!$A:$A&amp;'Waste management'!$B:$B,'Waste management'!Q:Q)*$E93,"")</f>
        <v/>
      </c>
      <c r="BG93" t="str" cm="1">
        <f t="array" ref="BG93">IFERROR(_xlfn.XLOOKUP(Tool_clean!$G93&amp;$E$2,'Waste management'!$A:$A&amp;'Waste management'!$B:$B,'Waste management'!R:R)*$E93,"")</f>
        <v/>
      </c>
      <c r="BH93" t="str">
        <f>IFERROR((L93+AR93+AB93)*_xlfn.XLOOKUP(Tool_clean!BH$4,Monetization_Factors!$A:$A,Monetization_Factors!$D:$D),"")</f>
        <v/>
      </c>
      <c r="BI93" t="str">
        <f>IFERROR((M93+AS93+AC93)*_xlfn.XLOOKUP(Tool_clean!BI$4,Monetization_Factors!$A:$A,Monetization_Factors!$D:$D),"")</f>
        <v/>
      </c>
      <c r="BJ93" t="str">
        <f>IFERROR((N93+AT93+AD93)*_xlfn.XLOOKUP(Tool_clean!BJ$4,Monetization_Factors!$A:$A,Monetization_Factors!$D:$D),"")</f>
        <v/>
      </c>
      <c r="BK93" t="str">
        <f>IFERROR((O93+AU93+AE93)*_xlfn.XLOOKUP(Tool_clean!BK$4,Monetization_Factors!$A:$A,Monetization_Factors!$D:$D),"")</f>
        <v/>
      </c>
      <c r="BL93" t="str">
        <f>IFERROR((P93+AV93+AF93)*_xlfn.XLOOKUP(Tool_clean!BL$4,Monetization_Factors!$A:$A,Monetization_Factors!$D:$D),"")</f>
        <v/>
      </c>
      <c r="BM93" t="str">
        <f>IFERROR((Q93+AW93+AG93)*_xlfn.XLOOKUP(Tool_clean!BM$4,Monetization_Factors!$A:$A,Monetization_Factors!$D:$D),"")</f>
        <v/>
      </c>
      <c r="BN93" t="str">
        <f>IFERROR((R93+AX93+AH93)*_xlfn.XLOOKUP(Tool_clean!BN$4,Monetization_Factors!$A:$A,Monetization_Factors!$D:$D),"")</f>
        <v/>
      </c>
      <c r="BO93" t="str">
        <f>IFERROR((S93+AY93+AI93)*_xlfn.XLOOKUP(Tool_clean!BO$4,Monetization_Factors!$A:$A,Monetization_Factors!$D:$D),"")</f>
        <v/>
      </c>
      <c r="BP93" t="str">
        <f>IFERROR((T93+AZ93+AJ93)*_xlfn.XLOOKUP(Tool_clean!BP$4,Monetization_Factors!$A:$A,Monetization_Factors!$D:$D),"")</f>
        <v/>
      </c>
      <c r="BQ93" t="str">
        <f>IFERROR((U93+BA93+AK93)*_xlfn.XLOOKUP(Tool_clean!BQ$4,Monetization_Factors!$A:$A,Monetization_Factors!$D:$D),"")</f>
        <v/>
      </c>
      <c r="BR93" t="str">
        <f>IFERROR((V93+BB93+AL93)*_xlfn.XLOOKUP(Tool_clean!BR$4,Monetization_Factors!$A:$A,Monetization_Factors!$D:$D),"")</f>
        <v/>
      </c>
      <c r="BS93" t="str">
        <f>IFERROR((W93+BC93+AM93)*_xlfn.XLOOKUP(Tool_clean!BS$4,Monetization_Factors!$A:$A,Monetization_Factors!$D:$D),"")</f>
        <v/>
      </c>
      <c r="BT93" t="str">
        <f>IFERROR((X93+BD93+AN93)*_xlfn.XLOOKUP(Tool_clean!BT$4,Monetization_Factors!$A:$A,Monetization_Factors!$D:$D),"")</f>
        <v/>
      </c>
      <c r="BU93" t="str">
        <f>IFERROR((Y93+BE93+AO93)*_xlfn.XLOOKUP(Tool_clean!BU$4,Monetization_Factors!$A:$A,Monetization_Factors!$D:$D),"")</f>
        <v/>
      </c>
      <c r="BV93" t="str">
        <f>IFERROR((Z93+BF93+AP93)*_xlfn.XLOOKUP(Tool_clean!BV$4,Monetization_Factors!$A:$A,Monetization_Factors!$D:$D),"")</f>
        <v/>
      </c>
      <c r="BW93" t="str">
        <f>IFERROR((AA93+BG93+AQ93)*_xlfn.XLOOKUP(Tool_clean!BW$4,Monetization_Factors!$A:$A,Monetization_Factors!$D:$D),"")</f>
        <v/>
      </c>
      <c r="BX93" s="38" t="str" cm="1">
        <f t="array" ref="BX93">IFERROR(_xlfn.IFS(I93&gt;0,I93*E93,I93="",J93*E93),"")</f>
        <v/>
      </c>
      <c r="BY93" s="38">
        <f t="shared" si="101"/>
        <v>0</v>
      </c>
      <c r="BZ93" s="38" t="str">
        <f t="shared" si="102"/>
        <v/>
      </c>
      <c r="CA93" s="38" t="str">
        <f t="shared" si="103"/>
        <v/>
      </c>
      <c r="CB93" t="str">
        <f t="shared" si="98"/>
        <v/>
      </c>
      <c r="CC93" t="str">
        <f t="shared" si="104"/>
        <v/>
      </c>
      <c r="CD93" t="str">
        <f t="shared" si="105"/>
        <v/>
      </c>
      <c r="CE93" t="str">
        <f t="shared" si="106"/>
        <v/>
      </c>
      <c r="CF93" t="str">
        <f t="shared" si="107"/>
        <v/>
      </c>
      <c r="CG93" t="str">
        <f t="shared" si="108"/>
        <v/>
      </c>
      <c r="CH93" t="str">
        <f t="shared" si="109"/>
        <v/>
      </c>
      <c r="CI93" t="str">
        <f t="shared" si="110"/>
        <v/>
      </c>
      <c r="CJ93" t="str">
        <f t="shared" si="111"/>
        <v/>
      </c>
      <c r="CK93" t="str">
        <f t="shared" si="112"/>
        <v/>
      </c>
      <c r="CL93" t="str">
        <f t="shared" si="113"/>
        <v/>
      </c>
      <c r="CM93" t="str">
        <f t="shared" si="114"/>
        <v/>
      </c>
      <c r="CN93" t="str">
        <f t="shared" si="115"/>
        <v/>
      </c>
      <c r="CO93" t="str">
        <f t="shared" si="116"/>
        <v/>
      </c>
      <c r="CP93" t="str">
        <f t="shared" si="117"/>
        <v/>
      </c>
      <c r="CQ93" t="str">
        <f t="shared" si="82"/>
        <v/>
      </c>
      <c r="CR93" t="str">
        <f t="shared" si="99"/>
        <v/>
      </c>
      <c r="CS93" t="str">
        <f t="shared" si="118"/>
        <v/>
      </c>
      <c r="CT93" t="str">
        <f t="shared" si="119"/>
        <v/>
      </c>
      <c r="CU93" t="str">
        <f t="shared" si="120"/>
        <v/>
      </c>
      <c r="CV93" t="str">
        <f t="shared" si="121"/>
        <v/>
      </c>
      <c r="CW93" t="str">
        <f t="shared" si="122"/>
        <v/>
      </c>
      <c r="CX93" t="str">
        <f t="shared" si="123"/>
        <v/>
      </c>
      <c r="CY93" t="str">
        <f t="shared" si="124"/>
        <v/>
      </c>
      <c r="CZ93" t="str">
        <f t="shared" si="125"/>
        <v/>
      </c>
      <c r="DA93" t="str">
        <f t="shared" si="126"/>
        <v/>
      </c>
      <c r="DB93" t="str">
        <f t="shared" si="127"/>
        <v/>
      </c>
      <c r="DC93" t="str">
        <f t="shared" si="128"/>
        <v/>
      </c>
      <c r="DD93" t="str">
        <f t="shared" si="129"/>
        <v/>
      </c>
      <c r="DE93" t="str">
        <f t="shared" si="130"/>
        <v/>
      </c>
      <c r="DF93" t="str">
        <f t="shared" si="131"/>
        <v/>
      </c>
      <c r="DG93" t="str">
        <f t="shared" si="97"/>
        <v/>
      </c>
      <c r="DH93" s="5" t="str">
        <f>IFERROR((CR93*$B$2*(1-$H93)*('CAR.CAP_per person'!B$2))/(_xlfn.XLOOKUP($E$2,EU_countries_GDP!$A$2:$A$29,EU_countries_GDP!$E$2:$E$29)),"")</f>
        <v/>
      </c>
      <c r="DI93" s="5" t="str">
        <f>IFERROR((CS93*$B$2*(1-$H93)*('CAR.CAP_per person'!C$2))/(_xlfn.XLOOKUP($E$2,EU_countries_GDP!$A$2:$A$29,EU_countries_GDP!$E$2:$E$29)),"")</f>
        <v/>
      </c>
      <c r="DJ93" s="5" t="str">
        <f>IFERROR((CT93*$B$2*(1-$H93)*('CAR.CAP_per person'!D$2))/(_xlfn.XLOOKUP($E$2,EU_countries_GDP!$A$2:$A$29,EU_countries_GDP!$E$2:$E$29)),"")</f>
        <v/>
      </c>
      <c r="DK93" s="5" t="str">
        <f>IFERROR((CU93*$B$2*(1-$H93)*('CAR.CAP_per person'!E$2))/(_xlfn.XLOOKUP($E$2,EU_countries_GDP!$A$2:$A$29,EU_countries_GDP!$E$2:$E$29)),"")</f>
        <v/>
      </c>
      <c r="DL93" s="5" t="str">
        <f>IFERROR((CV93*$B$2*(1-$H93)*('CAR.CAP_per person'!F$2))/(_xlfn.XLOOKUP($E$2,EU_countries_GDP!$A$2:$A$29,EU_countries_GDP!$E$2:$E$29)),"")</f>
        <v/>
      </c>
      <c r="DM93" s="5" t="str">
        <f>IFERROR((CW93*$B$2*(1-$H93)*('CAR.CAP_per person'!G$2))/(_xlfn.XLOOKUP($E$2,EU_countries_GDP!$A$2:$A$29,EU_countries_GDP!$E$2:$E$29)),"")</f>
        <v/>
      </c>
      <c r="DN93" s="5" t="str">
        <f>IFERROR((CX93*$B$2*(1-$H93)*('CAR.CAP_per person'!H$2))/(_xlfn.XLOOKUP($E$2,EU_countries_GDP!$A$2:$A$29,EU_countries_GDP!$E$2:$E$29)),"")</f>
        <v/>
      </c>
      <c r="DO93" s="5" t="str">
        <f>IFERROR((CY93*$B$2*(1-$H93)*('CAR.CAP_per person'!I$2))/(_xlfn.XLOOKUP($E$2,EU_countries_GDP!$A$2:$A$29,EU_countries_GDP!$E$2:$E$29)),"")</f>
        <v/>
      </c>
      <c r="DP93" s="5" t="str">
        <f>IFERROR((CZ93*$B$2*(1-$H93)*('CAR.CAP_per person'!J$2))/(_xlfn.XLOOKUP($E$2,EU_countries_GDP!$A$2:$A$29,EU_countries_GDP!$E$2:$E$29)),"")</f>
        <v/>
      </c>
      <c r="DQ93" s="5" t="str">
        <f>IFERROR((DA93*$B$2*(1-$H93)*('CAR.CAP_per person'!K$2))/(_xlfn.XLOOKUP($E$2,EU_countries_GDP!$A$2:$A$29,EU_countries_GDP!$E$2:$E$29)),"")</f>
        <v/>
      </c>
      <c r="DR93" s="5" t="str">
        <f>IFERROR((DB93*$B$2*(1-$H93)*('CAR.CAP_per person'!L$2))/(_xlfn.XLOOKUP($E$2,EU_countries_GDP!$A$2:$A$29,EU_countries_GDP!$E$2:$E$29)),"")</f>
        <v/>
      </c>
      <c r="DS93" s="5" t="str">
        <f>IFERROR((DC93*$B$2*(1-$H93)*('CAR.CAP_per person'!M$2))/(_xlfn.XLOOKUP($E$2,EU_countries_GDP!$A$2:$A$29,EU_countries_GDP!$E$2:$E$29)),"")</f>
        <v/>
      </c>
      <c r="DT93" s="5" t="str">
        <f>IFERROR((DD93*$B$2*(1-$H93)*('CAR.CAP_per person'!N$2))/(_xlfn.XLOOKUP($E$2,EU_countries_GDP!$A$2:$A$29,EU_countries_GDP!$E$2:$E$29)),"")</f>
        <v/>
      </c>
      <c r="DU93" s="5" t="str">
        <f>IFERROR((DE93*$B$2*(1-$H93)*('CAR.CAP_per person'!O$2))/(_xlfn.XLOOKUP($E$2,EU_countries_GDP!$A$2:$A$29,EU_countries_GDP!$E$2:$E$29)),"")</f>
        <v/>
      </c>
      <c r="DV93" s="5" t="str">
        <f>IFERROR((DF93*$B$2*(1-$H93)*('CAR.CAP_per person'!P$2))/(_xlfn.XLOOKUP($E$2,EU_countries_GDP!$A$2:$A$29,EU_countries_GDP!$E$2:$E$29)),"")</f>
        <v/>
      </c>
      <c r="DW93" s="5" t="str">
        <f>IFERROR((DG93*$B$2*(1-$H93)*('CAR.CAP_per person'!Q$2))/(_xlfn.XLOOKUP($E$2,EU_countries_GDP!$A$2:$A$29,EU_countries_GDP!$E$2:$E$29)),"")</f>
        <v/>
      </c>
    </row>
    <row r="94" spans="2:127">
      <c r="B94" t="str">
        <f>_xlfn.XLOOKUP(D94,Table5[Ingredient],Table5[Category],"",FALSE)</f>
        <v/>
      </c>
      <c r="C94" s="33"/>
      <c r="D94" s="33"/>
      <c r="E94" s="33"/>
      <c r="F94" s="33"/>
      <c r="G94" s="33"/>
      <c r="H94" s="33"/>
      <c r="I94" s="33"/>
      <c r="J94" s="37" t="str">
        <f>IFERROR(INDEX('AveragePrices&amp;Codes'!G:AG, MATCH($D94, 'AveragePrices&amp;Codes'!$A:$A, 0), MATCH(Tool_clean!$E$2, 'AveragePrices&amp;Codes'!$G$1:$AG$1, 0)),"")</f>
        <v/>
      </c>
      <c r="K94" s="37" t="str">
        <f t="shared" si="100"/>
        <v/>
      </c>
      <c r="L94">
        <f>IFERROR(IF($F94="Raw",_xlfn.XLOOKUP(_xlfn.XLOOKUP(Tool_clean!$D94,'AveragePrices&amp;Codes'!$A:$A,'AveragePrices&amp;Codes'!$B:$B),AGRIBALYSE_Raw!$B:$B,AGRIBALYSE_Raw!O:O)*$E94,_xlfn.XLOOKUP(_xlfn.XLOOKUP(Tool_clean!$D94,'AveragePrices&amp;Codes'!$A:$A,'AveragePrices&amp;Codes'!$B:$B),AGRIBALYSE_Cooked!$C:$C,AGRIBALYSE_Cooked!P:P)*$E94),"")</f>
        <v>0</v>
      </c>
      <c r="M94">
        <f>IFERROR(IF($F94="Raw",_xlfn.XLOOKUP(_xlfn.XLOOKUP(Tool_clean!$D94,'AveragePrices&amp;Codes'!$A:$A,'AveragePrices&amp;Codes'!$B:$B),AGRIBALYSE_Raw!$B:$B,AGRIBALYSE_Raw!P:P)*$E94,_xlfn.XLOOKUP(_xlfn.XLOOKUP(Tool_clean!$D94,'AveragePrices&amp;Codes'!$A:$A,'AveragePrices&amp;Codes'!$B:$B),AGRIBALYSE_Cooked!$C:$C,AGRIBALYSE_Cooked!Q:Q)*$E94),"")</f>
        <v>0</v>
      </c>
      <c r="N94">
        <f>IFERROR(IF($F94="Raw",_xlfn.XLOOKUP(_xlfn.XLOOKUP(Tool_clean!$D94,'AveragePrices&amp;Codes'!$A:$A,'AveragePrices&amp;Codes'!$B:$B),AGRIBALYSE_Raw!$B:$B,AGRIBALYSE_Raw!Q:Q)*$E94,_xlfn.XLOOKUP(_xlfn.XLOOKUP(Tool_clean!$D94,'AveragePrices&amp;Codes'!$A:$A,'AveragePrices&amp;Codes'!$B:$B),AGRIBALYSE_Cooked!$C:$C,AGRIBALYSE_Cooked!R:R)*$E94),"")</f>
        <v>0</v>
      </c>
      <c r="O94">
        <f>IFERROR(IF($F94="Raw",_xlfn.XLOOKUP(_xlfn.XLOOKUP(Tool_clean!$D94,'AveragePrices&amp;Codes'!$A:$A,'AveragePrices&amp;Codes'!$B:$B),AGRIBALYSE_Raw!$B:$B,AGRIBALYSE_Raw!R:R)*$E94,_xlfn.XLOOKUP(_xlfn.XLOOKUP(Tool_clean!$D94,'AveragePrices&amp;Codes'!$A:$A,'AveragePrices&amp;Codes'!$B:$B),AGRIBALYSE_Cooked!$C:$C,AGRIBALYSE_Cooked!S:S)*$E94),"")</f>
        <v>0</v>
      </c>
      <c r="P94">
        <f>IFERROR(IF($F94="Raw",_xlfn.XLOOKUP(_xlfn.XLOOKUP(Tool_clean!$D94,'AveragePrices&amp;Codes'!$A:$A,'AveragePrices&amp;Codes'!$B:$B),AGRIBALYSE_Raw!$B:$B,AGRIBALYSE_Raw!S:S)*$E94,_xlfn.XLOOKUP(_xlfn.XLOOKUP(Tool_clean!$D94,'AveragePrices&amp;Codes'!$A:$A,'AveragePrices&amp;Codes'!$B:$B),AGRIBALYSE_Cooked!$C:$C,AGRIBALYSE_Cooked!T:T)*$E94),"")</f>
        <v>0</v>
      </c>
      <c r="Q94">
        <f>IFERROR(IF($F94="Raw",_xlfn.XLOOKUP(_xlfn.XLOOKUP(Tool_clean!$D94,'AveragePrices&amp;Codes'!$A:$A,'AveragePrices&amp;Codes'!$B:$B),AGRIBALYSE_Raw!$B:$B,AGRIBALYSE_Raw!T:T)*$E94,_xlfn.XLOOKUP(_xlfn.XLOOKUP(Tool_clean!$D94,'AveragePrices&amp;Codes'!$A:$A,'AveragePrices&amp;Codes'!$B:$B),AGRIBALYSE_Cooked!$C:$C,AGRIBALYSE_Cooked!U:U)*$E94),"")</f>
        <v>0</v>
      </c>
      <c r="R94">
        <f>IFERROR(IF($F94="Raw",_xlfn.XLOOKUP(_xlfn.XLOOKUP(Tool_clean!$D94,'AveragePrices&amp;Codes'!$A:$A,'AveragePrices&amp;Codes'!$B:$B),AGRIBALYSE_Raw!$B:$B,AGRIBALYSE_Raw!U:U)*$E94,_xlfn.XLOOKUP(_xlfn.XLOOKUP(Tool_clean!$D94,'AveragePrices&amp;Codes'!$A:$A,'AveragePrices&amp;Codes'!$B:$B),AGRIBALYSE_Cooked!$C:$C,AGRIBALYSE_Cooked!V:V)*$E94),"")</f>
        <v>0</v>
      </c>
      <c r="S94">
        <f>IFERROR(IF($F94="Raw",_xlfn.XLOOKUP(_xlfn.XLOOKUP(Tool_clean!$D94,'AveragePrices&amp;Codes'!$A:$A,'AveragePrices&amp;Codes'!$B:$B),AGRIBALYSE_Raw!$B:$B,AGRIBALYSE_Raw!V:V)*$E94,_xlfn.XLOOKUP(_xlfn.XLOOKUP(Tool_clean!$D94,'AveragePrices&amp;Codes'!$A:$A,'AveragePrices&amp;Codes'!$B:$B),AGRIBALYSE_Cooked!$C:$C,AGRIBALYSE_Cooked!W:W)*$E94),"")</f>
        <v>0</v>
      </c>
      <c r="T94">
        <f>IFERROR(IF($F94="Raw",_xlfn.XLOOKUP(_xlfn.XLOOKUP(Tool_clean!$D94,'AveragePrices&amp;Codes'!$A:$A,'AveragePrices&amp;Codes'!$B:$B),AGRIBALYSE_Raw!$B:$B,AGRIBALYSE_Raw!W:W)*$E94,_xlfn.XLOOKUP(_xlfn.XLOOKUP(Tool_clean!$D94,'AveragePrices&amp;Codes'!$A:$A,'AveragePrices&amp;Codes'!$B:$B),AGRIBALYSE_Cooked!$C:$C,AGRIBALYSE_Cooked!X:X)*$E94),"")</f>
        <v>0</v>
      </c>
      <c r="U94">
        <f>IFERROR(IF($F94="Raw",_xlfn.XLOOKUP(_xlfn.XLOOKUP(Tool_clean!$D94,'AveragePrices&amp;Codes'!$A:$A,'AveragePrices&amp;Codes'!$B:$B),AGRIBALYSE_Raw!$B:$B,AGRIBALYSE_Raw!X:X)*$E94,_xlfn.XLOOKUP(_xlfn.XLOOKUP(Tool_clean!$D94,'AveragePrices&amp;Codes'!$A:$A,'AveragePrices&amp;Codes'!$B:$B),AGRIBALYSE_Cooked!$C:$C,AGRIBALYSE_Cooked!Y:Y)*$E94),"")</f>
        <v>0</v>
      </c>
      <c r="V94">
        <f>IFERROR(IF($F94="Raw",_xlfn.XLOOKUP(_xlfn.XLOOKUP(Tool_clean!$D94,'AveragePrices&amp;Codes'!$A:$A,'AveragePrices&amp;Codes'!$B:$B),AGRIBALYSE_Raw!$B:$B,AGRIBALYSE_Raw!Y:Y)*$E94,_xlfn.XLOOKUP(_xlfn.XLOOKUP(Tool_clean!$D94,'AveragePrices&amp;Codes'!$A:$A,'AveragePrices&amp;Codes'!$B:$B),AGRIBALYSE_Cooked!$C:$C,AGRIBALYSE_Cooked!Z:Z)*$E94),"")</f>
        <v>0</v>
      </c>
      <c r="W94">
        <f>IFERROR(IF($F94="Raw",_xlfn.XLOOKUP(_xlfn.XLOOKUP(Tool_clean!$D94,'AveragePrices&amp;Codes'!$A:$A,'AveragePrices&amp;Codes'!$B:$B),AGRIBALYSE_Raw!$B:$B,AGRIBALYSE_Raw!Z:Z)*$E94,_xlfn.XLOOKUP(_xlfn.XLOOKUP(Tool_clean!$D94,'AveragePrices&amp;Codes'!$A:$A,'AveragePrices&amp;Codes'!$B:$B),AGRIBALYSE_Cooked!$C:$C,AGRIBALYSE_Cooked!AA:AA)*$E94),"")</f>
        <v>0</v>
      </c>
      <c r="X94">
        <f>IFERROR(IF($F94="Raw",_xlfn.XLOOKUP(_xlfn.XLOOKUP(Tool_clean!$D94,'AveragePrices&amp;Codes'!$A:$A,'AveragePrices&amp;Codes'!$B:$B),AGRIBALYSE_Raw!$B:$B,AGRIBALYSE_Raw!AA:AA)*$E94,_xlfn.XLOOKUP(_xlfn.XLOOKUP(Tool_clean!$D94,'AveragePrices&amp;Codes'!$A:$A,'AveragePrices&amp;Codes'!$B:$B),AGRIBALYSE_Cooked!$C:$C,AGRIBALYSE_Cooked!AB:AB)*$E94),"")</f>
        <v>0</v>
      </c>
      <c r="Y94">
        <f>IFERROR(IF($F94="Raw",_xlfn.XLOOKUP(_xlfn.XLOOKUP(Tool_clean!$D94,'AveragePrices&amp;Codes'!$A:$A,'AveragePrices&amp;Codes'!$B:$B),AGRIBALYSE_Raw!$B:$B,AGRIBALYSE_Raw!AB:AB)*$E94,_xlfn.XLOOKUP(_xlfn.XLOOKUP(Tool_clean!$D94,'AveragePrices&amp;Codes'!$A:$A,'AveragePrices&amp;Codes'!$B:$B),AGRIBALYSE_Cooked!$C:$C,AGRIBALYSE_Cooked!AC:AC)*$E94),"")</f>
        <v>0</v>
      </c>
      <c r="Z94">
        <f>IFERROR(IF($F94="Raw",_xlfn.XLOOKUP(_xlfn.XLOOKUP(Tool_clean!$D94,'AveragePrices&amp;Codes'!$A:$A,'AveragePrices&amp;Codes'!$B:$B),AGRIBALYSE_Raw!$B:$B,AGRIBALYSE_Raw!AC:AC)*$E94,_xlfn.XLOOKUP(_xlfn.XLOOKUP(Tool_clean!$D94,'AveragePrices&amp;Codes'!$A:$A,'AveragePrices&amp;Codes'!$B:$B),AGRIBALYSE_Cooked!$C:$C,AGRIBALYSE_Cooked!AD:AD)*$E94),"")</f>
        <v>0</v>
      </c>
      <c r="AA94">
        <f>IFERROR(IF($F94="Raw",_xlfn.XLOOKUP(_xlfn.XLOOKUP(Tool_clean!$D94,'AveragePrices&amp;Codes'!$A:$A,'AveragePrices&amp;Codes'!$B:$B),AGRIBALYSE_Raw!$B:$B,AGRIBALYSE_Raw!AD:AD)*$E94,_xlfn.XLOOKUP(_xlfn.XLOOKUP(Tool_clean!$D94,'AveragePrices&amp;Codes'!$A:$A,'AveragePrices&amp;Codes'!$B:$B),AGRIBALYSE_Cooked!$C:$C,AGRIBALYSE_Cooked!AE:AE)*$E94),"")</f>
        <v>0</v>
      </c>
      <c r="AB94" t="str" cm="1">
        <f t="array" ref="AB94">IFERROR(_xlfn.XLOOKUP(Tool_clean!$F94&amp;$E$2,'Cooking methods'!$A:$A&amp;'Cooking methods'!$B:$B,'Cooking methods'!C:C)*$E94,"")</f>
        <v/>
      </c>
      <c r="AC94" t="str" cm="1">
        <f t="array" ref="AC94">IFERROR(_xlfn.XLOOKUP(Tool_clean!$F94&amp;$E$2,'Cooking methods'!$A:$A&amp;'Cooking methods'!$B:$B,'Cooking methods'!D:D)*$E94,"")</f>
        <v/>
      </c>
      <c r="AD94" t="str" cm="1">
        <f t="array" ref="AD94">IFERROR(_xlfn.XLOOKUP(Tool_clean!$F94&amp;$E$2,'Cooking methods'!$A:$A&amp;'Cooking methods'!$B:$B,'Cooking methods'!E:E)*$E94,"")</f>
        <v/>
      </c>
      <c r="AE94" t="str" cm="1">
        <f t="array" ref="AE94">IFERROR(_xlfn.XLOOKUP(Tool_clean!$F94&amp;$E$2,'Cooking methods'!$A:$A&amp;'Cooking methods'!$B:$B,'Cooking methods'!F:F)*$E94,"")</f>
        <v/>
      </c>
      <c r="AF94" t="str" cm="1">
        <f t="array" ref="AF94">IFERROR(_xlfn.XLOOKUP(Tool_clean!$F94&amp;$E$2,'Cooking methods'!$A:$A&amp;'Cooking methods'!$B:$B,'Cooking methods'!G:G)*$E94,"")</f>
        <v/>
      </c>
      <c r="AG94" t="str" cm="1">
        <f t="array" ref="AG94">IFERROR(_xlfn.XLOOKUP(Tool_clean!$F94&amp;$E$2,'Cooking methods'!$A:$A&amp;'Cooking methods'!$B:$B,'Cooking methods'!H:H)*$E94,"")</f>
        <v/>
      </c>
      <c r="AH94" t="str" cm="1">
        <f t="array" ref="AH94">IFERROR(_xlfn.XLOOKUP(Tool_clean!$F94&amp;$E$2,'Cooking methods'!$A:$A&amp;'Cooking methods'!$B:$B,'Cooking methods'!I:I)*$E94,"")</f>
        <v/>
      </c>
      <c r="AI94" t="str" cm="1">
        <f t="array" ref="AI94">IFERROR(_xlfn.XLOOKUP(Tool_clean!$F94&amp;$E$2,'Cooking methods'!$A:$A&amp;'Cooking methods'!$B:$B,'Cooking methods'!J:J)*$E94,"")</f>
        <v/>
      </c>
      <c r="AJ94" t="str" cm="1">
        <f t="array" ref="AJ94">IFERROR(_xlfn.XLOOKUP(Tool_clean!$F94&amp;$E$2,'Cooking methods'!$A:$A&amp;'Cooking methods'!$B:$B,'Cooking methods'!K:K)*$E94,"")</f>
        <v/>
      </c>
      <c r="AK94" t="str" cm="1">
        <f t="array" ref="AK94">IFERROR(_xlfn.XLOOKUP(Tool_clean!$F94&amp;$E$2,'Cooking methods'!$A:$A&amp;'Cooking methods'!$B:$B,'Cooking methods'!L:L)*$E94,"")</f>
        <v/>
      </c>
      <c r="AL94" t="str" cm="1">
        <f t="array" ref="AL94">IFERROR(_xlfn.XLOOKUP(Tool_clean!$F94&amp;$E$2,'Cooking methods'!$A:$A&amp;'Cooking methods'!$B:$B,'Cooking methods'!M:M)*$E94,"")</f>
        <v/>
      </c>
      <c r="AM94" t="str" cm="1">
        <f t="array" ref="AM94">IFERROR(_xlfn.XLOOKUP(Tool_clean!$F94&amp;$E$2,'Cooking methods'!$A:$A&amp;'Cooking methods'!$B:$B,'Cooking methods'!N:N)*$E94,"")</f>
        <v/>
      </c>
      <c r="AN94" t="str" cm="1">
        <f t="array" ref="AN94">IFERROR(_xlfn.XLOOKUP(Tool_clean!$F94&amp;$E$2,'Cooking methods'!$A:$A&amp;'Cooking methods'!$B:$B,'Cooking methods'!O:O)*$E94,"")</f>
        <v/>
      </c>
      <c r="AO94" t="str" cm="1">
        <f t="array" ref="AO94">IFERROR(_xlfn.XLOOKUP(Tool_clean!$F94&amp;$E$2,'Cooking methods'!$A:$A&amp;'Cooking methods'!$B:$B,'Cooking methods'!P:P)*$E94,"")</f>
        <v/>
      </c>
      <c r="AP94" t="str" cm="1">
        <f t="array" ref="AP94">IFERROR(_xlfn.XLOOKUP(Tool_clean!$F94&amp;$E$2,'Cooking methods'!$A:$A&amp;'Cooking methods'!$B:$B,'Cooking methods'!Q:Q)*$E94,"")</f>
        <v/>
      </c>
      <c r="AQ94" t="str" cm="1">
        <f t="array" ref="AQ94">IFERROR(_xlfn.XLOOKUP(Tool_clean!$F94&amp;$E$2,'Cooking methods'!$A:$A&amp;'Cooking methods'!$B:$B,'Cooking methods'!R:R)*$E94,"")</f>
        <v/>
      </c>
      <c r="AR94" t="str" cm="1">
        <f t="array" ref="AR94">IFERROR(_xlfn.XLOOKUP(Tool_clean!$G94&amp;$E$2,'Waste management'!$A:$A&amp;'Waste management'!$B:$B,'Waste management'!C:C)*$E94,"")</f>
        <v/>
      </c>
      <c r="AS94" t="str" cm="1">
        <f t="array" ref="AS94">IFERROR(_xlfn.XLOOKUP(Tool_clean!$G94&amp;$E$2,'Waste management'!$A:$A&amp;'Waste management'!$B:$B,'Waste management'!D:D)*$E94,"")</f>
        <v/>
      </c>
      <c r="AT94" t="str" cm="1">
        <f t="array" ref="AT94">IFERROR(_xlfn.XLOOKUP(Tool_clean!$G94&amp;$E$2,'Waste management'!$A:$A&amp;'Waste management'!$B:$B,'Waste management'!E:E)*$E94,"")</f>
        <v/>
      </c>
      <c r="AU94" t="str" cm="1">
        <f t="array" ref="AU94">IFERROR(_xlfn.XLOOKUP(Tool_clean!$G94&amp;$E$2,'Waste management'!$A:$A&amp;'Waste management'!$B:$B,'Waste management'!F:F)*$E94,"")</f>
        <v/>
      </c>
      <c r="AV94" t="str" cm="1">
        <f t="array" ref="AV94">IFERROR(_xlfn.XLOOKUP(Tool_clean!$G94&amp;$E$2,'Waste management'!$A:$A&amp;'Waste management'!$B:$B,'Waste management'!G:G)*$E94,"")</f>
        <v/>
      </c>
      <c r="AW94" t="str" cm="1">
        <f t="array" ref="AW94">IFERROR(_xlfn.XLOOKUP(Tool_clean!$G94&amp;$E$2,'Waste management'!$A:$A&amp;'Waste management'!$B:$B,'Waste management'!H:H)*$E94,"")</f>
        <v/>
      </c>
      <c r="AX94" t="str" cm="1">
        <f t="array" ref="AX94">IFERROR(_xlfn.XLOOKUP(Tool_clean!$G94&amp;$E$2,'Waste management'!$A:$A&amp;'Waste management'!$B:$B,'Waste management'!I:I)*$E94,"")</f>
        <v/>
      </c>
      <c r="AY94" t="str" cm="1">
        <f t="array" ref="AY94">IFERROR(_xlfn.XLOOKUP(Tool_clean!$G94&amp;$E$2,'Waste management'!$A:$A&amp;'Waste management'!$B:$B,'Waste management'!J:J)*$E94,"")</f>
        <v/>
      </c>
      <c r="AZ94" t="str" cm="1">
        <f t="array" ref="AZ94">IFERROR(_xlfn.XLOOKUP(Tool_clean!$G94&amp;$E$2,'Waste management'!$A:$A&amp;'Waste management'!$B:$B,'Waste management'!K:K)*$E94,"")</f>
        <v/>
      </c>
      <c r="BA94" t="str" cm="1">
        <f t="array" ref="BA94">IFERROR(_xlfn.XLOOKUP(Tool_clean!$G94&amp;$E$2,'Waste management'!$A:$A&amp;'Waste management'!$B:$B,'Waste management'!L:L)*$E94,"")</f>
        <v/>
      </c>
      <c r="BB94" t="str" cm="1">
        <f t="array" ref="BB94">IFERROR(_xlfn.XLOOKUP(Tool_clean!$G94&amp;$E$2,'Waste management'!$A:$A&amp;'Waste management'!$B:$B,'Waste management'!M:M)*$E94,"")</f>
        <v/>
      </c>
      <c r="BC94" t="str" cm="1">
        <f t="array" ref="BC94">IFERROR(_xlfn.XLOOKUP(Tool_clean!$G94&amp;$E$2,'Waste management'!$A:$A&amp;'Waste management'!$B:$B,'Waste management'!N:N)*$E94,"")</f>
        <v/>
      </c>
      <c r="BD94" t="str" cm="1">
        <f t="array" ref="BD94">IFERROR(_xlfn.XLOOKUP(Tool_clean!$G94&amp;$E$2,'Waste management'!$A:$A&amp;'Waste management'!$B:$B,'Waste management'!O:O)*$E94,"")</f>
        <v/>
      </c>
      <c r="BE94" t="str" cm="1">
        <f t="array" ref="BE94">IFERROR(_xlfn.XLOOKUP(Tool_clean!$G94&amp;$E$2,'Waste management'!$A:$A&amp;'Waste management'!$B:$B,'Waste management'!P:P)*$E94,"")</f>
        <v/>
      </c>
      <c r="BF94" t="str" cm="1">
        <f t="array" ref="BF94">IFERROR(_xlfn.XLOOKUP(Tool_clean!$G94&amp;$E$2,'Waste management'!$A:$A&amp;'Waste management'!$B:$B,'Waste management'!Q:Q)*$E94,"")</f>
        <v/>
      </c>
      <c r="BG94" t="str" cm="1">
        <f t="array" ref="BG94">IFERROR(_xlfn.XLOOKUP(Tool_clean!$G94&amp;$E$2,'Waste management'!$A:$A&amp;'Waste management'!$B:$B,'Waste management'!R:R)*$E94,"")</f>
        <v/>
      </c>
      <c r="BH94" t="str">
        <f>IFERROR((L94+AR94+AB94)*_xlfn.XLOOKUP(Tool_clean!BH$4,Monetization_Factors!$A:$A,Monetization_Factors!$D:$D),"")</f>
        <v/>
      </c>
      <c r="BI94" t="str">
        <f>IFERROR((M94+AS94+AC94)*_xlfn.XLOOKUP(Tool_clean!BI$4,Monetization_Factors!$A:$A,Monetization_Factors!$D:$D),"")</f>
        <v/>
      </c>
      <c r="BJ94" t="str">
        <f>IFERROR((N94+AT94+AD94)*_xlfn.XLOOKUP(Tool_clean!BJ$4,Monetization_Factors!$A:$A,Monetization_Factors!$D:$D),"")</f>
        <v/>
      </c>
      <c r="BK94" t="str">
        <f>IFERROR((O94+AU94+AE94)*_xlfn.XLOOKUP(Tool_clean!BK$4,Monetization_Factors!$A:$A,Monetization_Factors!$D:$D),"")</f>
        <v/>
      </c>
      <c r="BL94" t="str">
        <f>IFERROR((P94+AV94+AF94)*_xlfn.XLOOKUP(Tool_clean!BL$4,Monetization_Factors!$A:$A,Monetization_Factors!$D:$D),"")</f>
        <v/>
      </c>
      <c r="BM94" t="str">
        <f>IFERROR((Q94+AW94+AG94)*_xlfn.XLOOKUP(Tool_clean!BM$4,Monetization_Factors!$A:$A,Monetization_Factors!$D:$D),"")</f>
        <v/>
      </c>
      <c r="BN94" t="str">
        <f>IFERROR((R94+AX94+AH94)*_xlfn.XLOOKUP(Tool_clean!BN$4,Monetization_Factors!$A:$A,Monetization_Factors!$D:$D),"")</f>
        <v/>
      </c>
      <c r="BO94" t="str">
        <f>IFERROR((S94+AY94+AI94)*_xlfn.XLOOKUP(Tool_clean!BO$4,Monetization_Factors!$A:$A,Monetization_Factors!$D:$D),"")</f>
        <v/>
      </c>
      <c r="BP94" t="str">
        <f>IFERROR((T94+AZ94+AJ94)*_xlfn.XLOOKUP(Tool_clean!BP$4,Monetization_Factors!$A:$A,Monetization_Factors!$D:$D),"")</f>
        <v/>
      </c>
      <c r="BQ94" t="str">
        <f>IFERROR((U94+BA94+AK94)*_xlfn.XLOOKUP(Tool_clean!BQ$4,Monetization_Factors!$A:$A,Monetization_Factors!$D:$D),"")</f>
        <v/>
      </c>
      <c r="BR94" t="str">
        <f>IFERROR((V94+BB94+AL94)*_xlfn.XLOOKUP(Tool_clean!BR$4,Monetization_Factors!$A:$A,Monetization_Factors!$D:$D),"")</f>
        <v/>
      </c>
      <c r="BS94" t="str">
        <f>IFERROR((W94+BC94+AM94)*_xlfn.XLOOKUP(Tool_clean!BS$4,Monetization_Factors!$A:$A,Monetization_Factors!$D:$D),"")</f>
        <v/>
      </c>
      <c r="BT94" t="str">
        <f>IFERROR((X94+BD94+AN94)*_xlfn.XLOOKUP(Tool_clean!BT$4,Monetization_Factors!$A:$A,Monetization_Factors!$D:$D),"")</f>
        <v/>
      </c>
      <c r="BU94" t="str">
        <f>IFERROR((Y94+BE94+AO94)*_xlfn.XLOOKUP(Tool_clean!BU$4,Monetization_Factors!$A:$A,Monetization_Factors!$D:$D),"")</f>
        <v/>
      </c>
      <c r="BV94" t="str">
        <f>IFERROR((Z94+BF94+AP94)*_xlfn.XLOOKUP(Tool_clean!BV$4,Monetization_Factors!$A:$A,Monetization_Factors!$D:$D),"")</f>
        <v/>
      </c>
      <c r="BW94" t="str">
        <f>IFERROR((AA94+BG94+AQ94)*_xlfn.XLOOKUP(Tool_clean!BW$4,Monetization_Factors!$A:$A,Monetization_Factors!$D:$D),"")</f>
        <v/>
      </c>
      <c r="BX94" s="38" t="str" cm="1">
        <f t="array" ref="BX94">IFERROR(_xlfn.IFS(I94&gt;0,I94*E94,I94="",J94*E94),"")</f>
        <v/>
      </c>
      <c r="BY94" s="38">
        <f t="shared" si="101"/>
        <v>0</v>
      </c>
      <c r="BZ94" s="38" t="str">
        <f t="shared" si="102"/>
        <v/>
      </c>
      <c r="CA94" s="38" t="str">
        <f t="shared" si="103"/>
        <v/>
      </c>
      <c r="CB94" t="str">
        <f t="shared" si="98"/>
        <v/>
      </c>
      <c r="CC94" t="str">
        <f t="shared" si="104"/>
        <v/>
      </c>
      <c r="CD94" t="str">
        <f t="shared" si="105"/>
        <v/>
      </c>
      <c r="CE94" t="str">
        <f t="shared" si="106"/>
        <v/>
      </c>
      <c r="CF94" t="str">
        <f t="shared" si="107"/>
        <v/>
      </c>
      <c r="CG94" t="str">
        <f t="shared" si="108"/>
        <v/>
      </c>
      <c r="CH94" t="str">
        <f t="shared" si="109"/>
        <v/>
      </c>
      <c r="CI94" t="str">
        <f t="shared" si="110"/>
        <v/>
      </c>
      <c r="CJ94" t="str">
        <f t="shared" si="111"/>
        <v/>
      </c>
      <c r="CK94" t="str">
        <f t="shared" si="112"/>
        <v/>
      </c>
      <c r="CL94" t="str">
        <f t="shared" si="113"/>
        <v/>
      </c>
      <c r="CM94" t="str">
        <f t="shared" si="114"/>
        <v/>
      </c>
      <c r="CN94" t="str">
        <f t="shared" si="115"/>
        <v/>
      </c>
      <c r="CO94" t="str">
        <f t="shared" si="116"/>
        <v/>
      </c>
      <c r="CP94" t="str">
        <f t="shared" si="117"/>
        <v/>
      </c>
      <c r="CQ94" t="str">
        <f t="shared" si="82"/>
        <v/>
      </c>
      <c r="CR94" t="str">
        <f t="shared" si="99"/>
        <v/>
      </c>
      <c r="CS94" t="str">
        <f t="shared" si="118"/>
        <v/>
      </c>
      <c r="CT94" t="str">
        <f t="shared" si="119"/>
        <v/>
      </c>
      <c r="CU94" t="str">
        <f t="shared" si="120"/>
        <v/>
      </c>
      <c r="CV94" t="str">
        <f t="shared" si="121"/>
        <v/>
      </c>
      <c r="CW94" t="str">
        <f t="shared" si="122"/>
        <v/>
      </c>
      <c r="CX94" t="str">
        <f t="shared" si="123"/>
        <v/>
      </c>
      <c r="CY94" t="str">
        <f t="shared" si="124"/>
        <v/>
      </c>
      <c r="CZ94" t="str">
        <f t="shared" si="125"/>
        <v/>
      </c>
      <c r="DA94" t="str">
        <f t="shared" si="126"/>
        <v/>
      </c>
      <c r="DB94" t="str">
        <f t="shared" si="127"/>
        <v/>
      </c>
      <c r="DC94" t="str">
        <f t="shared" si="128"/>
        <v/>
      </c>
      <c r="DD94" t="str">
        <f t="shared" si="129"/>
        <v/>
      </c>
      <c r="DE94" t="str">
        <f t="shared" si="130"/>
        <v/>
      </c>
      <c r="DF94" t="str">
        <f t="shared" si="131"/>
        <v/>
      </c>
      <c r="DG94" t="str">
        <f t="shared" si="97"/>
        <v/>
      </c>
      <c r="DH94" s="5" t="str">
        <f>IFERROR((CR94*$B$2*(1-$H94)*('CAR.CAP_per person'!B$2))/(_xlfn.XLOOKUP($E$2,EU_countries_GDP!$A$2:$A$29,EU_countries_GDP!$E$2:$E$29)),"")</f>
        <v/>
      </c>
      <c r="DI94" s="5" t="str">
        <f>IFERROR((CS94*$B$2*(1-$H94)*('CAR.CAP_per person'!C$2))/(_xlfn.XLOOKUP($E$2,EU_countries_GDP!$A$2:$A$29,EU_countries_GDP!$E$2:$E$29)),"")</f>
        <v/>
      </c>
      <c r="DJ94" s="5" t="str">
        <f>IFERROR((CT94*$B$2*(1-$H94)*('CAR.CAP_per person'!D$2))/(_xlfn.XLOOKUP($E$2,EU_countries_GDP!$A$2:$A$29,EU_countries_GDP!$E$2:$E$29)),"")</f>
        <v/>
      </c>
      <c r="DK94" s="5" t="str">
        <f>IFERROR((CU94*$B$2*(1-$H94)*('CAR.CAP_per person'!E$2))/(_xlfn.XLOOKUP($E$2,EU_countries_GDP!$A$2:$A$29,EU_countries_GDP!$E$2:$E$29)),"")</f>
        <v/>
      </c>
      <c r="DL94" s="5" t="str">
        <f>IFERROR((CV94*$B$2*(1-$H94)*('CAR.CAP_per person'!F$2))/(_xlfn.XLOOKUP($E$2,EU_countries_GDP!$A$2:$A$29,EU_countries_GDP!$E$2:$E$29)),"")</f>
        <v/>
      </c>
      <c r="DM94" s="5" t="str">
        <f>IFERROR((CW94*$B$2*(1-$H94)*('CAR.CAP_per person'!G$2))/(_xlfn.XLOOKUP($E$2,EU_countries_GDP!$A$2:$A$29,EU_countries_GDP!$E$2:$E$29)),"")</f>
        <v/>
      </c>
      <c r="DN94" s="5" t="str">
        <f>IFERROR((CX94*$B$2*(1-$H94)*('CAR.CAP_per person'!H$2))/(_xlfn.XLOOKUP($E$2,EU_countries_GDP!$A$2:$A$29,EU_countries_GDP!$E$2:$E$29)),"")</f>
        <v/>
      </c>
      <c r="DO94" s="5" t="str">
        <f>IFERROR((CY94*$B$2*(1-$H94)*('CAR.CAP_per person'!I$2))/(_xlfn.XLOOKUP($E$2,EU_countries_GDP!$A$2:$A$29,EU_countries_GDP!$E$2:$E$29)),"")</f>
        <v/>
      </c>
      <c r="DP94" s="5" t="str">
        <f>IFERROR((CZ94*$B$2*(1-$H94)*('CAR.CAP_per person'!J$2))/(_xlfn.XLOOKUP($E$2,EU_countries_GDP!$A$2:$A$29,EU_countries_GDP!$E$2:$E$29)),"")</f>
        <v/>
      </c>
      <c r="DQ94" s="5" t="str">
        <f>IFERROR((DA94*$B$2*(1-$H94)*('CAR.CAP_per person'!K$2))/(_xlfn.XLOOKUP($E$2,EU_countries_GDP!$A$2:$A$29,EU_countries_GDP!$E$2:$E$29)),"")</f>
        <v/>
      </c>
      <c r="DR94" s="5" t="str">
        <f>IFERROR((DB94*$B$2*(1-$H94)*('CAR.CAP_per person'!L$2))/(_xlfn.XLOOKUP($E$2,EU_countries_GDP!$A$2:$A$29,EU_countries_GDP!$E$2:$E$29)),"")</f>
        <v/>
      </c>
      <c r="DS94" s="5" t="str">
        <f>IFERROR((DC94*$B$2*(1-$H94)*('CAR.CAP_per person'!M$2))/(_xlfn.XLOOKUP($E$2,EU_countries_GDP!$A$2:$A$29,EU_countries_GDP!$E$2:$E$29)),"")</f>
        <v/>
      </c>
      <c r="DT94" s="5" t="str">
        <f>IFERROR((DD94*$B$2*(1-$H94)*('CAR.CAP_per person'!N$2))/(_xlfn.XLOOKUP($E$2,EU_countries_GDP!$A$2:$A$29,EU_countries_GDP!$E$2:$E$29)),"")</f>
        <v/>
      </c>
      <c r="DU94" s="5" t="str">
        <f>IFERROR((DE94*$B$2*(1-$H94)*('CAR.CAP_per person'!O$2))/(_xlfn.XLOOKUP($E$2,EU_countries_GDP!$A$2:$A$29,EU_countries_GDP!$E$2:$E$29)),"")</f>
        <v/>
      </c>
      <c r="DV94" s="5" t="str">
        <f>IFERROR((DF94*$B$2*(1-$H94)*('CAR.CAP_per person'!P$2))/(_xlfn.XLOOKUP($E$2,EU_countries_GDP!$A$2:$A$29,EU_countries_GDP!$E$2:$E$29)),"")</f>
        <v/>
      </c>
      <c r="DW94" s="5" t="str">
        <f>IFERROR((DG94*$B$2*(1-$H94)*('CAR.CAP_per person'!Q$2))/(_xlfn.XLOOKUP($E$2,EU_countries_GDP!$A$2:$A$29,EU_countries_GDP!$E$2:$E$29)),"")</f>
        <v/>
      </c>
    </row>
    <row r="95" spans="2:127">
      <c r="B95" t="str">
        <f>_xlfn.XLOOKUP(D95,Table5[Ingredient],Table5[Category],"",FALSE)</f>
        <v/>
      </c>
      <c r="C95" s="33"/>
      <c r="D95" s="33"/>
      <c r="E95" s="33"/>
      <c r="F95" s="33"/>
      <c r="G95" s="33"/>
      <c r="H95" s="33"/>
      <c r="I95" s="33"/>
      <c r="J95" s="37" t="str">
        <f>IFERROR(INDEX('AveragePrices&amp;Codes'!G:AG, MATCH($D95, 'AveragePrices&amp;Codes'!$A:$A, 0), MATCH(Tool_clean!$E$2, 'AveragePrices&amp;Codes'!$G$1:$AG$1, 0)),"")</f>
        <v/>
      </c>
      <c r="K95" s="37" t="str">
        <f t="shared" si="100"/>
        <v/>
      </c>
      <c r="L95">
        <f>IFERROR(IF($F95="Raw",_xlfn.XLOOKUP(_xlfn.XLOOKUP(Tool_clean!$D95,'AveragePrices&amp;Codes'!$A:$A,'AveragePrices&amp;Codes'!$B:$B),AGRIBALYSE_Raw!$B:$B,AGRIBALYSE_Raw!O:O)*$E95,_xlfn.XLOOKUP(_xlfn.XLOOKUP(Tool_clean!$D95,'AveragePrices&amp;Codes'!$A:$A,'AveragePrices&amp;Codes'!$B:$B),AGRIBALYSE_Cooked!$C:$C,AGRIBALYSE_Cooked!P:P)*$E95),"")</f>
        <v>0</v>
      </c>
      <c r="M95">
        <f>IFERROR(IF($F95="Raw",_xlfn.XLOOKUP(_xlfn.XLOOKUP(Tool_clean!$D95,'AveragePrices&amp;Codes'!$A:$A,'AveragePrices&amp;Codes'!$B:$B),AGRIBALYSE_Raw!$B:$B,AGRIBALYSE_Raw!P:P)*$E95,_xlfn.XLOOKUP(_xlfn.XLOOKUP(Tool_clean!$D95,'AveragePrices&amp;Codes'!$A:$A,'AveragePrices&amp;Codes'!$B:$B),AGRIBALYSE_Cooked!$C:$C,AGRIBALYSE_Cooked!Q:Q)*$E95),"")</f>
        <v>0</v>
      </c>
      <c r="N95">
        <f>IFERROR(IF($F95="Raw",_xlfn.XLOOKUP(_xlfn.XLOOKUP(Tool_clean!$D95,'AveragePrices&amp;Codes'!$A:$A,'AveragePrices&amp;Codes'!$B:$B),AGRIBALYSE_Raw!$B:$B,AGRIBALYSE_Raw!Q:Q)*$E95,_xlfn.XLOOKUP(_xlfn.XLOOKUP(Tool_clean!$D95,'AveragePrices&amp;Codes'!$A:$A,'AveragePrices&amp;Codes'!$B:$B),AGRIBALYSE_Cooked!$C:$C,AGRIBALYSE_Cooked!R:R)*$E95),"")</f>
        <v>0</v>
      </c>
      <c r="O95">
        <f>IFERROR(IF($F95="Raw",_xlfn.XLOOKUP(_xlfn.XLOOKUP(Tool_clean!$D95,'AveragePrices&amp;Codes'!$A:$A,'AveragePrices&amp;Codes'!$B:$B),AGRIBALYSE_Raw!$B:$B,AGRIBALYSE_Raw!R:R)*$E95,_xlfn.XLOOKUP(_xlfn.XLOOKUP(Tool_clean!$D95,'AveragePrices&amp;Codes'!$A:$A,'AveragePrices&amp;Codes'!$B:$B),AGRIBALYSE_Cooked!$C:$C,AGRIBALYSE_Cooked!S:S)*$E95),"")</f>
        <v>0</v>
      </c>
      <c r="P95">
        <f>IFERROR(IF($F95="Raw",_xlfn.XLOOKUP(_xlfn.XLOOKUP(Tool_clean!$D95,'AveragePrices&amp;Codes'!$A:$A,'AveragePrices&amp;Codes'!$B:$B),AGRIBALYSE_Raw!$B:$B,AGRIBALYSE_Raw!S:S)*$E95,_xlfn.XLOOKUP(_xlfn.XLOOKUP(Tool_clean!$D95,'AveragePrices&amp;Codes'!$A:$A,'AveragePrices&amp;Codes'!$B:$B),AGRIBALYSE_Cooked!$C:$C,AGRIBALYSE_Cooked!T:T)*$E95),"")</f>
        <v>0</v>
      </c>
      <c r="Q95">
        <f>IFERROR(IF($F95="Raw",_xlfn.XLOOKUP(_xlfn.XLOOKUP(Tool_clean!$D95,'AveragePrices&amp;Codes'!$A:$A,'AveragePrices&amp;Codes'!$B:$B),AGRIBALYSE_Raw!$B:$B,AGRIBALYSE_Raw!T:T)*$E95,_xlfn.XLOOKUP(_xlfn.XLOOKUP(Tool_clean!$D95,'AveragePrices&amp;Codes'!$A:$A,'AveragePrices&amp;Codes'!$B:$B),AGRIBALYSE_Cooked!$C:$C,AGRIBALYSE_Cooked!U:U)*$E95),"")</f>
        <v>0</v>
      </c>
      <c r="R95">
        <f>IFERROR(IF($F95="Raw",_xlfn.XLOOKUP(_xlfn.XLOOKUP(Tool_clean!$D95,'AveragePrices&amp;Codes'!$A:$A,'AveragePrices&amp;Codes'!$B:$B),AGRIBALYSE_Raw!$B:$B,AGRIBALYSE_Raw!U:U)*$E95,_xlfn.XLOOKUP(_xlfn.XLOOKUP(Tool_clean!$D95,'AveragePrices&amp;Codes'!$A:$A,'AveragePrices&amp;Codes'!$B:$B),AGRIBALYSE_Cooked!$C:$C,AGRIBALYSE_Cooked!V:V)*$E95),"")</f>
        <v>0</v>
      </c>
      <c r="S95">
        <f>IFERROR(IF($F95="Raw",_xlfn.XLOOKUP(_xlfn.XLOOKUP(Tool_clean!$D95,'AveragePrices&amp;Codes'!$A:$A,'AveragePrices&amp;Codes'!$B:$B),AGRIBALYSE_Raw!$B:$B,AGRIBALYSE_Raw!V:V)*$E95,_xlfn.XLOOKUP(_xlfn.XLOOKUP(Tool_clean!$D95,'AveragePrices&amp;Codes'!$A:$A,'AveragePrices&amp;Codes'!$B:$B),AGRIBALYSE_Cooked!$C:$C,AGRIBALYSE_Cooked!W:W)*$E95),"")</f>
        <v>0</v>
      </c>
      <c r="T95">
        <f>IFERROR(IF($F95="Raw",_xlfn.XLOOKUP(_xlfn.XLOOKUP(Tool_clean!$D95,'AveragePrices&amp;Codes'!$A:$A,'AveragePrices&amp;Codes'!$B:$B),AGRIBALYSE_Raw!$B:$B,AGRIBALYSE_Raw!W:W)*$E95,_xlfn.XLOOKUP(_xlfn.XLOOKUP(Tool_clean!$D95,'AveragePrices&amp;Codes'!$A:$A,'AveragePrices&amp;Codes'!$B:$B),AGRIBALYSE_Cooked!$C:$C,AGRIBALYSE_Cooked!X:X)*$E95),"")</f>
        <v>0</v>
      </c>
      <c r="U95">
        <f>IFERROR(IF($F95="Raw",_xlfn.XLOOKUP(_xlfn.XLOOKUP(Tool_clean!$D95,'AveragePrices&amp;Codes'!$A:$A,'AveragePrices&amp;Codes'!$B:$B),AGRIBALYSE_Raw!$B:$B,AGRIBALYSE_Raw!X:X)*$E95,_xlfn.XLOOKUP(_xlfn.XLOOKUP(Tool_clean!$D95,'AveragePrices&amp;Codes'!$A:$A,'AveragePrices&amp;Codes'!$B:$B),AGRIBALYSE_Cooked!$C:$C,AGRIBALYSE_Cooked!Y:Y)*$E95),"")</f>
        <v>0</v>
      </c>
      <c r="V95">
        <f>IFERROR(IF($F95="Raw",_xlfn.XLOOKUP(_xlfn.XLOOKUP(Tool_clean!$D95,'AveragePrices&amp;Codes'!$A:$A,'AveragePrices&amp;Codes'!$B:$B),AGRIBALYSE_Raw!$B:$B,AGRIBALYSE_Raw!Y:Y)*$E95,_xlfn.XLOOKUP(_xlfn.XLOOKUP(Tool_clean!$D95,'AveragePrices&amp;Codes'!$A:$A,'AveragePrices&amp;Codes'!$B:$B),AGRIBALYSE_Cooked!$C:$C,AGRIBALYSE_Cooked!Z:Z)*$E95),"")</f>
        <v>0</v>
      </c>
      <c r="W95">
        <f>IFERROR(IF($F95="Raw",_xlfn.XLOOKUP(_xlfn.XLOOKUP(Tool_clean!$D95,'AveragePrices&amp;Codes'!$A:$A,'AveragePrices&amp;Codes'!$B:$B),AGRIBALYSE_Raw!$B:$B,AGRIBALYSE_Raw!Z:Z)*$E95,_xlfn.XLOOKUP(_xlfn.XLOOKUP(Tool_clean!$D95,'AveragePrices&amp;Codes'!$A:$A,'AveragePrices&amp;Codes'!$B:$B),AGRIBALYSE_Cooked!$C:$C,AGRIBALYSE_Cooked!AA:AA)*$E95),"")</f>
        <v>0</v>
      </c>
      <c r="X95">
        <f>IFERROR(IF($F95="Raw",_xlfn.XLOOKUP(_xlfn.XLOOKUP(Tool_clean!$D95,'AveragePrices&amp;Codes'!$A:$A,'AveragePrices&amp;Codes'!$B:$B),AGRIBALYSE_Raw!$B:$B,AGRIBALYSE_Raw!AA:AA)*$E95,_xlfn.XLOOKUP(_xlfn.XLOOKUP(Tool_clean!$D95,'AveragePrices&amp;Codes'!$A:$A,'AveragePrices&amp;Codes'!$B:$B),AGRIBALYSE_Cooked!$C:$C,AGRIBALYSE_Cooked!AB:AB)*$E95),"")</f>
        <v>0</v>
      </c>
      <c r="Y95">
        <f>IFERROR(IF($F95="Raw",_xlfn.XLOOKUP(_xlfn.XLOOKUP(Tool_clean!$D95,'AveragePrices&amp;Codes'!$A:$A,'AveragePrices&amp;Codes'!$B:$B),AGRIBALYSE_Raw!$B:$B,AGRIBALYSE_Raw!AB:AB)*$E95,_xlfn.XLOOKUP(_xlfn.XLOOKUP(Tool_clean!$D95,'AveragePrices&amp;Codes'!$A:$A,'AveragePrices&amp;Codes'!$B:$B),AGRIBALYSE_Cooked!$C:$C,AGRIBALYSE_Cooked!AC:AC)*$E95),"")</f>
        <v>0</v>
      </c>
      <c r="Z95">
        <f>IFERROR(IF($F95="Raw",_xlfn.XLOOKUP(_xlfn.XLOOKUP(Tool_clean!$D95,'AveragePrices&amp;Codes'!$A:$A,'AveragePrices&amp;Codes'!$B:$B),AGRIBALYSE_Raw!$B:$B,AGRIBALYSE_Raw!AC:AC)*$E95,_xlfn.XLOOKUP(_xlfn.XLOOKUP(Tool_clean!$D95,'AveragePrices&amp;Codes'!$A:$A,'AveragePrices&amp;Codes'!$B:$B),AGRIBALYSE_Cooked!$C:$C,AGRIBALYSE_Cooked!AD:AD)*$E95),"")</f>
        <v>0</v>
      </c>
      <c r="AA95">
        <f>IFERROR(IF($F95="Raw",_xlfn.XLOOKUP(_xlfn.XLOOKUP(Tool_clean!$D95,'AveragePrices&amp;Codes'!$A:$A,'AveragePrices&amp;Codes'!$B:$B),AGRIBALYSE_Raw!$B:$B,AGRIBALYSE_Raw!AD:AD)*$E95,_xlfn.XLOOKUP(_xlfn.XLOOKUP(Tool_clean!$D95,'AveragePrices&amp;Codes'!$A:$A,'AveragePrices&amp;Codes'!$B:$B),AGRIBALYSE_Cooked!$C:$C,AGRIBALYSE_Cooked!AE:AE)*$E95),"")</f>
        <v>0</v>
      </c>
      <c r="AB95" t="str" cm="1">
        <f t="array" ref="AB95">IFERROR(_xlfn.XLOOKUP(Tool_clean!$F95&amp;$E$2,'Cooking methods'!$A:$A&amp;'Cooking methods'!$B:$B,'Cooking methods'!C:C)*$E95,"")</f>
        <v/>
      </c>
      <c r="AC95" t="str" cm="1">
        <f t="array" ref="AC95">IFERROR(_xlfn.XLOOKUP(Tool_clean!$F95&amp;$E$2,'Cooking methods'!$A:$A&amp;'Cooking methods'!$B:$B,'Cooking methods'!D:D)*$E95,"")</f>
        <v/>
      </c>
      <c r="AD95" t="str" cm="1">
        <f t="array" ref="AD95">IFERROR(_xlfn.XLOOKUP(Tool_clean!$F95&amp;$E$2,'Cooking methods'!$A:$A&amp;'Cooking methods'!$B:$B,'Cooking methods'!E:E)*$E95,"")</f>
        <v/>
      </c>
      <c r="AE95" t="str" cm="1">
        <f t="array" ref="AE95">IFERROR(_xlfn.XLOOKUP(Tool_clean!$F95&amp;$E$2,'Cooking methods'!$A:$A&amp;'Cooking methods'!$B:$B,'Cooking methods'!F:F)*$E95,"")</f>
        <v/>
      </c>
      <c r="AF95" t="str" cm="1">
        <f t="array" ref="AF95">IFERROR(_xlfn.XLOOKUP(Tool_clean!$F95&amp;$E$2,'Cooking methods'!$A:$A&amp;'Cooking methods'!$B:$B,'Cooking methods'!G:G)*$E95,"")</f>
        <v/>
      </c>
      <c r="AG95" t="str" cm="1">
        <f t="array" ref="AG95">IFERROR(_xlfn.XLOOKUP(Tool_clean!$F95&amp;$E$2,'Cooking methods'!$A:$A&amp;'Cooking methods'!$B:$B,'Cooking methods'!H:H)*$E95,"")</f>
        <v/>
      </c>
      <c r="AH95" t="str" cm="1">
        <f t="array" ref="AH95">IFERROR(_xlfn.XLOOKUP(Tool_clean!$F95&amp;$E$2,'Cooking methods'!$A:$A&amp;'Cooking methods'!$B:$B,'Cooking methods'!I:I)*$E95,"")</f>
        <v/>
      </c>
      <c r="AI95" t="str" cm="1">
        <f t="array" ref="AI95">IFERROR(_xlfn.XLOOKUP(Tool_clean!$F95&amp;$E$2,'Cooking methods'!$A:$A&amp;'Cooking methods'!$B:$B,'Cooking methods'!J:J)*$E95,"")</f>
        <v/>
      </c>
      <c r="AJ95" t="str" cm="1">
        <f t="array" ref="AJ95">IFERROR(_xlfn.XLOOKUP(Tool_clean!$F95&amp;$E$2,'Cooking methods'!$A:$A&amp;'Cooking methods'!$B:$B,'Cooking methods'!K:K)*$E95,"")</f>
        <v/>
      </c>
      <c r="AK95" t="str" cm="1">
        <f t="array" ref="AK95">IFERROR(_xlfn.XLOOKUP(Tool_clean!$F95&amp;$E$2,'Cooking methods'!$A:$A&amp;'Cooking methods'!$B:$B,'Cooking methods'!L:L)*$E95,"")</f>
        <v/>
      </c>
      <c r="AL95" t="str" cm="1">
        <f t="array" ref="AL95">IFERROR(_xlfn.XLOOKUP(Tool_clean!$F95&amp;$E$2,'Cooking methods'!$A:$A&amp;'Cooking methods'!$B:$B,'Cooking methods'!M:M)*$E95,"")</f>
        <v/>
      </c>
      <c r="AM95" t="str" cm="1">
        <f t="array" ref="AM95">IFERROR(_xlfn.XLOOKUP(Tool_clean!$F95&amp;$E$2,'Cooking methods'!$A:$A&amp;'Cooking methods'!$B:$B,'Cooking methods'!N:N)*$E95,"")</f>
        <v/>
      </c>
      <c r="AN95" t="str" cm="1">
        <f t="array" ref="AN95">IFERROR(_xlfn.XLOOKUP(Tool_clean!$F95&amp;$E$2,'Cooking methods'!$A:$A&amp;'Cooking methods'!$B:$B,'Cooking methods'!O:O)*$E95,"")</f>
        <v/>
      </c>
      <c r="AO95" t="str" cm="1">
        <f t="array" ref="AO95">IFERROR(_xlfn.XLOOKUP(Tool_clean!$F95&amp;$E$2,'Cooking methods'!$A:$A&amp;'Cooking methods'!$B:$B,'Cooking methods'!P:P)*$E95,"")</f>
        <v/>
      </c>
      <c r="AP95" t="str" cm="1">
        <f t="array" ref="AP95">IFERROR(_xlfn.XLOOKUP(Tool_clean!$F95&amp;$E$2,'Cooking methods'!$A:$A&amp;'Cooking methods'!$B:$B,'Cooking methods'!Q:Q)*$E95,"")</f>
        <v/>
      </c>
      <c r="AQ95" t="str" cm="1">
        <f t="array" ref="AQ95">IFERROR(_xlfn.XLOOKUP(Tool_clean!$F95&amp;$E$2,'Cooking methods'!$A:$A&amp;'Cooking methods'!$B:$B,'Cooking methods'!R:R)*$E95,"")</f>
        <v/>
      </c>
      <c r="AR95" t="str" cm="1">
        <f t="array" ref="AR95">IFERROR(_xlfn.XLOOKUP(Tool_clean!$G95&amp;$E$2,'Waste management'!$A:$A&amp;'Waste management'!$B:$B,'Waste management'!C:C)*$E95,"")</f>
        <v/>
      </c>
      <c r="AS95" t="str" cm="1">
        <f t="array" ref="AS95">IFERROR(_xlfn.XLOOKUP(Tool_clean!$G95&amp;$E$2,'Waste management'!$A:$A&amp;'Waste management'!$B:$B,'Waste management'!D:D)*$E95,"")</f>
        <v/>
      </c>
      <c r="AT95" t="str" cm="1">
        <f t="array" ref="AT95">IFERROR(_xlfn.XLOOKUP(Tool_clean!$G95&amp;$E$2,'Waste management'!$A:$A&amp;'Waste management'!$B:$B,'Waste management'!E:E)*$E95,"")</f>
        <v/>
      </c>
      <c r="AU95" t="str" cm="1">
        <f t="array" ref="AU95">IFERROR(_xlfn.XLOOKUP(Tool_clean!$G95&amp;$E$2,'Waste management'!$A:$A&amp;'Waste management'!$B:$B,'Waste management'!F:F)*$E95,"")</f>
        <v/>
      </c>
      <c r="AV95" t="str" cm="1">
        <f t="array" ref="AV95">IFERROR(_xlfn.XLOOKUP(Tool_clean!$G95&amp;$E$2,'Waste management'!$A:$A&amp;'Waste management'!$B:$B,'Waste management'!G:G)*$E95,"")</f>
        <v/>
      </c>
      <c r="AW95" t="str" cm="1">
        <f t="array" ref="AW95">IFERROR(_xlfn.XLOOKUP(Tool_clean!$G95&amp;$E$2,'Waste management'!$A:$A&amp;'Waste management'!$B:$B,'Waste management'!H:H)*$E95,"")</f>
        <v/>
      </c>
      <c r="AX95" t="str" cm="1">
        <f t="array" ref="AX95">IFERROR(_xlfn.XLOOKUP(Tool_clean!$G95&amp;$E$2,'Waste management'!$A:$A&amp;'Waste management'!$B:$B,'Waste management'!I:I)*$E95,"")</f>
        <v/>
      </c>
      <c r="AY95" t="str" cm="1">
        <f t="array" ref="AY95">IFERROR(_xlfn.XLOOKUP(Tool_clean!$G95&amp;$E$2,'Waste management'!$A:$A&amp;'Waste management'!$B:$B,'Waste management'!J:J)*$E95,"")</f>
        <v/>
      </c>
      <c r="AZ95" t="str" cm="1">
        <f t="array" ref="AZ95">IFERROR(_xlfn.XLOOKUP(Tool_clean!$G95&amp;$E$2,'Waste management'!$A:$A&amp;'Waste management'!$B:$B,'Waste management'!K:K)*$E95,"")</f>
        <v/>
      </c>
      <c r="BA95" t="str" cm="1">
        <f t="array" ref="BA95">IFERROR(_xlfn.XLOOKUP(Tool_clean!$G95&amp;$E$2,'Waste management'!$A:$A&amp;'Waste management'!$B:$B,'Waste management'!L:L)*$E95,"")</f>
        <v/>
      </c>
      <c r="BB95" t="str" cm="1">
        <f t="array" ref="BB95">IFERROR(_xlfn.XLOOKUP(Tool_clean!$G95&amp;$E$2,'Waste management'!$A:$A&amp;'Waste management'!$B:$B,'Waste management'!M:M)*$E95,"")</f>
        <v/>
      </c>
      <c r="BC95" t="str" cm="1">
        <f t="array" ref="BC95">IFERROR(_xlfn.XLOOKUP(Tool_clean!$G95&amp;$E$2,'Waste management'!$A:$A&amp;'Waste management'!$B:$B,'Waste management'!N:N)*$E95,"")</f>
        <v/>
      </c>
      <c r="BD95" t="str" cm="1">
        <f t="array" ref="BD95">IFERROR(_xlfn.XLOOKUP(Tool_clean!$G95&amp;$E$2,'Waste management'!$A:$A&amp;'Waste management'!$B:$B,'Waste management'!O:O)*$E95,"")</f>
        <v/>
      </c>
      <c r="BE95" t="str" cm="1">
        <f t="array" ref="BE95">IFERROR(_xlfn.XLOOKUP(Tool_clean!$G95&amp;$E$2,'Waste management'!$A:$A&amp;'Waste management'!$B:$B,'Waste management'!P:P)*$E95,"")</f>
        <v/>
      </c>
      <c r="BF95" t="str" cm="1">
        <f t="array" ref="BF95">IFERROR(_xlfn.XLOOKUP(Tool_clean!$G95&amp;$E$2,'Waste management'!$A:$A&amp;'Waste management'!$B:$B,'Waste management'!Q:Q)*$E95,"")</f>
        <v/>
      </c>
      <c r="BG95" t="str" cm="1">
        <f t="array" ref="BG95">IFERROR(_xlfn.XLOOKUP(Tool_clean!$G95&amp;$E$2,'Waste management'!$A:$A&amp;'Waste management'!$B:$B,'Waste management'!R:R)*$E95,"")</f>
        <v/>
      </c>
      <c r="BH95" t="str">
        <f>IFERROR((L95+AR95+AB95)*_xlfn.XLOOKUP(Tool_clean!BH$4,Monetization_Factors!$A:$A,Monetization_Factors!$D:$D),"")</f>
        <v/>
      </c>
      <c r="BI95" t="str">
        <f>IFERROR((M95+AS95+AC95)*_xlfn.XLOOKUP(Tool_clean!BI$4,Monetization_Factors!$A:$A,Monetization_Factors!$D:$D),"")</f>
        <v/>
      </c>
      <c r="BJ95" t="str">
        <f>IFERROR((N95+AT95+AD95)*_xlfn.XLOOKUP(Tool_clean!BJ$4,Monetization_Factors!$A:$A,Monetization_Factors!$D:$D),"")</f>
        <v/>
      </c>
      <c r="BK95" t="str">
        <f>IFERROR((O95+AU95+AE95)*_xlfn.XLOOKUP(Tool_clean!BK$4,Monetization_Factors!$A:$A,Monetization_Factors!$D:$D),"")</f>
        <v/>
      </c>
      <c r="BL95" t="str">
        <f>IFERROR((P95+AV95+AF95)*_xlfn.XLOOKUP(Tool_clean!BL$4,Monetization_Factors!$A:$A,Monetization_Factors!$D:$D),"")</f>
        <v/>
      </c>
      <c r="BM95" t="str">
        <f>IFERROR((Q95+AW95+AG95)*_xlfn.XLOOKUP(Tool_clean!BM$4,Monetization_Factors!$A:$A,Monetization_Factors!$D:$D),"")</f>
        <v/>
      </c>
      <c r="BN95" t="str">
        <f>IFERROR((R95+AX95+AH95)*_xlfn.XLOOKUP(Tool_clean!BN$4,Monetization_Factors!$A:$A,Monetization_Factors!$D:$D),"")</f>
        <v/>
      </c>
      <c r="BO95" t="str">
        <f>IFERROR((S95+AY95+AI95)*_xlfn.XLOOKUP(Tool_clean!BO$4,Monetization_Factors!$A:$A,Monetization_Factors!$D:$D),"")</f>
        <v/>
      </c>
      <c r="BP95" t="str">
        <f>IFERROR((T95+AZ95+AJ95)*_xlfn.XLOOKUP(Tool_clean!BP$4,Monetization_Factors!$A:$A,Monetization_Factors!$D:$D),"")</f>
        <v/>
      </c>
      <c r="BQ95" t="str">
        <f>IFERROR((U95+BA95+AK95)*_xlfn.XLOOKUP(Tool_clean!BQ$4,Monetization_Factors!$A:$A,Monetization_Factors!$D:$D),"")</f>
        <v/>
      </c>
      <c r="BR95" t="str">
        <f>IFERROR((V95+BB95+AL95)*_xlfn.XLOOKUP(Tool_clean!BR$4,Monetization_Factors!$A:$A,Monetization_Factors!$D:$D),"")</f>
        <v/>
      </c>
      <c r="BS95" t="str">
        <f>IFERROR((W95+BC95+AM95)*_xlfn.XLOOKUP(Tool_clean!BS$4,Monetization_Factors!$A:$A,Monetization_Factors!$D:$D),"")</f>
        <v/>
      </c>
      <c r="BT95" t="str">
        <f>IFERROR((X95+BD95+AN95)*_xlfn.XLOOKUP(Tool_clean!BT$4,Monetization_Factors!$A:$A,Monetization_Factors!$D:$D),"")</f>
        <v/>
      </c>
      <c r="BU95" t="str">
        <f>IFERROR((Y95+BE95+AO95)*_xlfn.XLOOKUP(Tool_clean!BU$4,Monetization_Factors!$A:$A,Monetization_Factors!$D:$D),"")</f>
        <v/>
      </c>
      <c r="BV95" t="str">
        <f>IFERROR((Z95+BF95+AP95)*_xlfn.XLOOKUP(Tool_clean!BV$4,Monetization_Factors!$A:$A,Monetization_Factors!$D:$D),"")</f>
        <v/>
      </c>
      <c r="BW95" t="str">
        <f>IFERROR((AA95+BG95+AQ95)*_xlfn.XLOOKUP(Tool_clean!BW$4,Monetization_Factors!$A:$A,Monetization_Factors!$D:$D),"")</f>
        <v/>
      </c>
      <c r="BX95" s="38" t="str" cm="1">
        <f t="array" ref="BX95">IFERROR(_xlfn.IFS(I95&gt;0,I95*E95,I95="",J95*E95),"")</f>
        <v/>
      </c>
      <c r="BY95" s="38">
        <f t="shared" si="101"/>
        <v>0</v>
      </c>
      <c r="BZ95" s="38" t="str">
        <f t="shared" si="102"/>
        <v/>
      </c>
      <c r="CA95" s="38" t="str">
        <f t="shared" si="103"/>
        <v/>
      </c>
      <c r="CB95" t="str">
        <f t="shared" si="98"/>
        <v/>
      </c>
      <c r="CC95" t="str">
        <f t="shared" si="104"/>
        <v/>
      </c>
      <c r="CD95" t="str">
        <f t="shared" si="105"/>
        <v/>
      </c>
      <c r="CE95" t="str">
        <f t="shared" si="106"/>
        <v/>
      </c>
      <c r="CF95" t="str">
        <f t="shared" si="107"/>
        <v/>
      </c>
      <c r="CG95" t="str">
        <f t="shared" si="108"/>
        <v/>
      </c>
      <c r="CH95" t="str">
        <f t="shared" si="109"/>
        <v/>
      </c>
      <c r="CI95" t="str">
        <f t="shared" si="110"/>
        <v/>
      </c>
      <c r="CJ95" t="str">
        <f t="shared" si="111"/>
        <v/>
      </c>
      <c r="CK95" t="str">
        <f t="shared" si="112"/>
        <v/>
      </c>
      <c r="CL95" t="str">
        <f t="shared" si="113"/>
        <v/>
      </c>
      <c r="CM95" t="str">
        <f t="shared" si="114"/>
        <v/>
      </c>
      <c r="CN95" t="str">
        <f t="shared" si="115"/>
        <v/>
      </c>
      <c r="CO95" t="str">
        <f t="shared" si="116"/>
        <v/>
      </c>
      <c r="CP95" t="str">
        <f t="shared" si="117"/>
        <v/>
      </c>
      <c r="CQ95" t="str">
        <f t="shared" si="82"/>
        <v/>
      </c>
      <c r="CR95" t="str">
        <f t="shared" si="99"/>
        <v/>
      </c>
      <c r="CS95" t="str">
        <f t="shared" si="118"/>
        <v/>
      </c>
      <c r="CT95" t="str">
        <f t="shared" si="119"/>
        <v/>
      </c>
      <c r="CU95" t="str">
        <f t="shared" si="120"/>
        <v/>
      </c>
      <c r="CV95" t="str">
        <f t="shared" si="121"/>
        <v/>
      </c>
      <c r="CW95" t="str">
        <f t="shared" si="122"/>
        <v/>
      </c>
      <c r="CX95" t="str">
        <f t="shared" si="123"/>
        <v/>
      </c>
      <c r="CY95" t="str">
        <f t="shared" si="124"/>
        <v/>
      </c>
      <c r="CZ95" t="str">
        <f t="shared" si="125"/>
        <v/>
      </c>
      <c r="DA95" t="str">
        <f t="shared" si="126"/>
        <v/>
      </c>
      <c r="DB95" t="str">
        <f t="shared" si="127"/>
        <v/>
      </c>
      <c r="DC95" t="str">
        <f t="shared" si="128"/>
        <v/>
      </c>
      <c r="DD95" t="str">
        <f t="shared" si="129"/>
        <v/>
      </c>
      <c r="DE95" t="str">
        <f t="shared" si="130"/>
        <v/>
      </c>
      <c r="DF95" t="str">
        <f t="shared" si="131"/>
        <v/>
      </c>
      <c r="DG95" t="str">
        <f t="shared" si="97"/>
        <v/>
      </c>
      <c r="DH95" s="5" t="str">
        <f>IFERROR((CR95*$B$2*(1-$H95)*('CAR.CAP_per person'!B$2))/(_xlfn.XLOOKUP($E$2,EU_countries_GDP!$A$2:$A$29,EU_countries_GDP!$E$2:$E$29)),"")</f>
        <v/>
      </c>
      <c r="DI95" s="5" t="str">
        <f>IFERROR((CS95*$B$2*(1-$H95)*('CAR.CAP_per person'!C$2))/(_xlfn.XLOOKUP($E$2,EU_countries_GDP!$A$2:$A$29,EU_countries_GDP!$E$2:$E$29)),"")</f>
        <v/>
      </c>
      <c r="DJ95" s="5" t="str">
        <f>IFERROR((CT95*$B$2*(1-$H95)*('CAR.CAP_per person'!D$2))/(_xlfn.XLOOKUP($E$2,EU_countries_GDP!$A$2:$A$29,EU_countries_GDP!$E$2:$E$29)),"")</f>
        <v/>
      </c>
      <c r="DK95" s="5" t="str">
        <f>IFERROR((CU95*$B$2*(1-$H95)*('CAR.CAP_per person'!E$2))/(_xlfn.XLOOKUP($E$2,EU_countries_GDP!$A$2:$A$29,EU_countries_GDP!$E$2:$E$29)),"")</f>
        <v/>
      </c>
      <c r="DL95" s="5" t="str">
        <f>IFERROR((CV95*$B$2*(1-$H95)*('CAR.CAP_per person'!F$2))/(_xlfn.XLOOKUP($E$2,EU_countries_GDP!$A$2:$A$29,EU_countries_GDP!$E$2:$E$29)),"")</f>
        <v/>
      </c>
      <c r="DM95" s="5" t="str">
        <f>IFERROR((CW95*$B$2*(1-$H95)*('CAR.CAP_per person'!G$2))/(_xlfn.XLOOKUP($E$2,EU_countries_GDP!$A$2:$A$29,EU_countries_GDP!$E$2:$E$29)),"")</f>
        <v/>
      </c>
      <c r="DN95" s="5" t="str">
        <f>IFERROR((CX95*$B$2*(1-$H95)*('CAR.CAP_per person'!H$2))/(_xlfn.XLOOKUP($E$2,EU_countries_GDP!$A$2:$A$29,EU_countries_GDP!$E$2:$E$29)),"")</f>
        <v/>
      </c>
      <c r="DO95" s="5" t="str">
        <f>IFERROR((CY95*$B$2*(1-$H95)*('CAR.CAP_per person'!I$2))/(_xlfn.XLOOKUP($E$2,EU_countries_GDP!$A$2:$A$29,EU_countries_GDP!$E$2:$E$29)),"")</f>
        <v/>
      </c>
      <c r="DP95" s="5" t="str">
        <f>IFERROR((CZ95*$B$2*(1-$H95)*('CAR.CAP_per person'!J$2))/(_xlfn.XLOOKUP($E$2,EU_countries_GDP!$A$2:$A$29,EU_countries_GDP!$E$2:$E$29)),"")</f>
        <v/>
      </c>
      <c r="DQ95" s="5" t="str">
        <f>IFERROR((DA95*$B$2*(1-$H95)*('CAR.CAP_per person'!K$2))/(_xlfn.XLOOKUP($E$2,EU_countries_GDP!$A$2:$A$29,EU_countries_GDP!$E$2:$E$29)),"")</f>
        <v/>
      </c>
      <c r="DR95" s="5" t="str">
        <f>IFERROR((DB95*$B$2*(1-$H95)*('CAR.CAP_per person'!L$2))/(_xlfn.XLOOKUP($E$2,EU_countries_GDP!$A$2:$A$29,EU_countries_GDP!$E$2:$E$29)),"")</f>
        <v/>
      </c>
      <c r="DS95" s="5" t="str">
        <f>IFERROR((DC95*$B$2*(1-$H95)*('CAR.CAP_per person'!M$2))/(_xlfn.XLOOKUP($E$2,EU_countries_GDP!$A$2:$A$29,EU_countries_GDP!$E$2:$E$29)),"")</f>
        <v/>
      </c>
      <c r="DT95" s="5" t="str">
        <f>IFERROR((DD95*$B$2*(1-$H95)*('CAR.CAP_per person'!N$2))/(_xlfn.XLOOKUP($E$2,EU_countries_GDP!$A$2:$A$29,EU_countries_GDP!$E$2:$E$29)),"")</f>
        <v/>
      </c>
      <c r="DU95" s="5" t="str">
        <f>IFERROR((DE95*$B$2*(1-$H95)*('CAR.CAP_per person'!O$2))/(_xlfn.XLOOKUP($E$2,EU_countries_GDP!$A$2:$A$29,EU_countries_GDP!$E$2:$E$29)),"")</f>
        <v/>
      </c>
      <c r="DV95" s="5" t="str">
        <f>IFERROR((DF95*$B$2*(1-$H95)*('CAR.CAP_per person'!P$2))/(_xlfn.XLOOKUP($E$2,EU_countries_GDP!$A$2:$A$29,EU_countries_GDP!$E$2:$E$29)),"")</f>
        <v/>
      </c>
      <c r="DW95" s="5" t="str">
        <f>IFERROR((DG95*$B$2*(1-$H95)*('CAR.CAP_per person'!Q$2))/(_xlfn.XLOOKUP($E$2,EU_countries_GDP!$A$2:$A$29,EU_countries_GDP!$E$2:$E$29)),"")</f>
        <v/>
      </c>
    </row>
    <row r="96" spans="2:127">
      <c r="B96" t="str">
        <f>_xlfn.XLOOKUP(D96,Table5[Ingredient],Table5[Category],"",FALSE)</f>
        <v/>
      </c>
      <c r="C96" s="33"/>
      <c r="D96" s="33"/>
      <c r="E96" s="33"/>
      <c r="F96" s="33"/>
      <c r="G96" s="33"/>
      <c r="H96" s="33"/>
      <c r="I96" s="33"/>
      <c r="J96" s="37" t="str">
        <f>IFERROR(INDEX('AveragePrices&amp;Codes'!G:AG, MATCH($D96, 'AveragePrices&amp;Codes'!$A:$A, 0), MATCH(Tool_clean!$E$2, 'AveragePrices&amp;Codes'!$G$1:$AG$1, 0)),"")</f>
        <v/>
      </c>
      <c r="K96" s="37" t="str">
        <f t="shared" si="100"/>
        <v/>
      </c>
      <c r="L96">
        <f>IFERROR(IF($F96="Raw",_xlfn.XLOOKUP(_xlfn.XLOOKUP(Tool_clean!$D96,'AveragePrices&amp;Codes'!$A:$A,'AveragePrices&amp;Codes'!$B:$B),AGRIBALYSE_Raw!$B:$B,AGRIBALYSE_Raw!O:O)*$E96,_xlfn.XLOOKUP(_xlfn.XLOOKUP(Tool_clean!$D96,'AveragePrices&amp;Codes'!$A:$A,'AveragePrices&amp;Codes'!$B:$B),AGRIBALYSE_Cooked!$C:$C,AGRIBALYSE_Cooked!P:P)*$E96),"")</f>
        <v>0</v>
      </c>
      <c r="M96">
        <f>IFERROR(IF($F96="Raw",_xlfn.XLOOKUP(_xlfn.XLOOKUP(Tool_clean!$D96,'AveragePrices&amp;Codes'!$A:$A,'AveragePrices&amp;Codes'!$B:$B),AGRIBALYSE_Raw!$B:$B,AGRIBALYSE_Raw!P:P)*$E96,_xlfn.XLOOKUP(_xlfn.XLOOKUP(Tool_clean!$D96,'AveragePrices&amp;Codes'!$A:$A,'AveragePrices&amp;Codes'!$B:$B),AGRIBALYSE_Cooked!$C:$C,AGRIBALYSE_Cooked!Q:Q)*$E96),"")</f>
        <v>0</v>
      </c>
      <c r="N96">
        <f>IFERROR(IF($F96="Raw",_xlfn.XLOOKUP(_xlfn.XLOOKUP(Tool_clean!$D96,'AveragePrices&amp;Codes'!$A:$A,'AveragePrices&amp;Codes'!$B:$B),AGRIBALYSE_Raw!$B:$B,AGRIBALYSE_Raw!Q:Q)*$E96,_xlfn.XLOOKUP(_xlfn.XLOOKUP(Tool_clean!$D96,'AveragePrices&amp;Codes'!$A:$A,'AveragePrices&amp;Codes'!$B:$B),AGRIBALYSE_Cooked!$C:$C,AGRIBALYSE_Cooked!R:R)*$E96),"")</f>
        <v>0</v>
      </c>
      <c r="O96">
        <f>IFERROR(IF($F96="Raw",_xlfn.XLOOKUP(_xlfn.XLOOKUP(Tool_clean!$D96,'AveragePrices&amp;Codes'!$A:$A,'AveragePrices&amp;Codes'!$B:$B),AGRIBALYSE_Raw!$B:$B,AGRIBALYSE_Raw!R:R)*$E96,_xlfn.XLOOKUP(_xlfn.XLOOKUP(Tool_clean!$D96,'AveragePrices&amp;Codes'!$A:$A,'AveragePrices&amp;Codes'!$B:$B),AGRIBALYSE_Cooked!$C:$C,AGRIBALYSE_Cooked!S:S)*$E96),"")</f>
        <v>0</v>
      </c>
      <c r="P96">
        <f>IFERROR(IF($F96="Raw",_xlfn.XLOOKUP(_xlfn.XLOOKUP(Tool_clean!$D96,'AveragePrices&amp;Codes'!$A:$A,'AveragePrices&amp;Codes'!$B:$B),AGRIBALYSE_Raw!$B:$B,AGRIBALYSE_Raw!S:S)*$E96,_xlfn.XLOOKUP(_xlfn.XLOOKUP(Tool_clean!$D96,'AveragePrices&amp;Codes'!$A:$A,'AveragePrices&amp;Codes'!$B:$B),AGRIBALYSE_Cooked!$C:$C,AGRIBALYSE_Cooked!T:T)*$E96),"")</f>
        <v>0</v>
      </c>
      <c r="Q96">
        <f>IFERROR(IF($F96="Raw",_xlfn.XLOOKUP(_xlfn.XLOOKUP(Tool_clean!$D96,'AveragePrices&amp;Codes'!$A:$A,'AveragePrices&amp;Codes'!$B:$B),AGRIBALYSE_Raw!$B:$B,AGRIBALYSE_Raw!T:T)*$E96,_xlfn.XLOOKUP(_xlfn.XLOOKUP(Tool_clean!$D96,'AveragePrices&amp;Codes'!$A:$A,'AveragePrices&amp;Codes'!$B:$B),AGRIBALYSE_Cooked!$C:$C,AGRIBALYSE_Cooked!U:U)*$E96),"")</f>
        <v>0</v>
      </c>
      <c r="R96">
        <f>IFERROR(IF($F96="Raw",_xlfn.XLOOKUP(_xlfn.XLOOKUP(Tool_clean!$D96,'AveragePrices&amp;Codes'!$A:$A,'AveragePrices&amp;Codes'!$B:$B),AGRIBALYSE_Raw!$B:$B,AGRIBALYSE_Raw!U:U)*$E96,_xlfn.XLOOKUP(_xlfn.XLOOKUP(Tool_clean!$D96,'AveragePrices&amp;Codes'!$A:$A,'AveragePrices&amp;Codes'!$B:$B),AGRIBALYSE_Cooked!$C:$C,AGRIBALYSE_Cooked!V:V)*$E96),"")</f>
        <v>0</v>
      </c>
      <c r="S96">
        <f>IFERROR(IF($F96="Raw",_xlfn.XLOOKUP(_xlfn.XLOOKUP(Tool_clean!$D96,'AveragePrices&amp;Codes'!$A:$A,'AveragePrices&amp;Codes'!$B:$B),AGRIBALYSE_Raw!$B:$B,AGRIBALYSE_Raw!V:V)*$E96,_xlfn.XLOOKUP(_xlfn.XLOOKUP(Tool_clean!$D96,'AveragePrices&amp;Codes'!$A:$A,'AveragePrices&amp;Codes'!$B:$B),AGRIBALYSE_Cooked!$C:$C,AGRIBALYSE_Cooked!W:W)*$E96),"")</f>
        <v>0</v>
      </c>
      <c r="T96">
        <f>IFERROR(IF($F96="Raw",_xlfn.XLOOKUP(_xlfn.XLOOKUP(Tool_clean!$D96,'AveragePrices&amp;Codes'!$A:$A,'AveragePrices&amp;Codes'!$B:$B),AGRIBALYSE_Raw!$B:$B,AGRIBALYSE_Raw!W:W)*$E96,_xlfn.XLOOKUP(_xlfn.XLOOKUP(Tool_clean!$D96,'AveragePrices&amp;Codes'!$A:$A,'AveragePrices&amp;Codes'!$B:$B),AGRIBALYSE_Cooked!$C:$C,AGRIBALYSE_Cooked!X:X)*$E96),"")</f>
        <v>0</v>
      </c>
      <c r="U96">
        <f>IFERROR(IF($F96="Raw",_xlfn.XLOOKUP(_xlfn.XLOOKUP(Tool_clean!$D96,'AveragePrices&amp;Codes'!$A:$A,'AveragePrices&amp;Codes'!$B:$B),AGRIBALYSE_Raw!$B:$B,AGRIBALYSE_Raw!X:X)*$E96,_xlfn.XLOOKUP(_xlfn.XLOOKUP(Tool_clean!$D96,'AveragePrices&amp;Codes'!$A:$A,'AveragePrices&amp;Codes'!$B:$B),AGRIBALYSE_Cooked!$C:$C,AGRIBALYSE_Cooked!Y:Y)*$E96),"")</f>
        <v>0</v>
      </c>
      <c r="V96">
        <f>IFERROR(IF($F96="Raw",_xlfn.XLOOKUP(_xlfn.XLOOKUP(Tool_clean!$D96,'AveragePrices&amp;Codes'!$A:$A,'AveragePrices&amp;Codes'!$B:$B),AGRIBALYSE_Raw!$B:$B,AGRIBALYSE_Raw!Y:Y)*$E96,_xlfn.XLOOKUP(_xlfn.XLOOKUP(Tool_clean!$D96,'AveragePrices&amp;Codes'!$A:$A,'AveragePrices&amp;Codes'!$B:$B),AGRIBALYSE_Cooked!$C:$C,AGRIBALYSE_Cooked!Z:Z)*$E96),"")</f>
        <v>0</v>
      </c>
      <c r="W96">
        <f>IFERROR(IF($F96="Raw",_xlfn.XLOOKUP(_xlfn.XLOOKUP(Tool_clean!$D96,'AveragePrices&amp;Codes'!$A:$A,'AveragePrices&amp;Codes'!$B:$B),AGRIBALYSE_Raw!$B:$B,AGRIBALYSE_Raw!Z:Z)*$E96,_xlfn.XLOOKUP(_xlfn.XLOOKUP(Tool_clean!$D96,'AveragePrices&amp;Codes'!$A:$A,'AveragePrices&amp;Codes'!$B:$B),AGRIBALYSE_Cooked!$C:$C,AGRIBALYSE_Cooked!AA:AA)*$E96),"")</f>
        <v>0</v>
      </c>
      <c r="X96">
        <f>IFERROR(IF($F96="Raw",_xlfn.XLOOKUP(_xlfn.XLOOKUP(Tool_clean!$D96,'AveragePrices&amp;Codes'!$A:$A,'AveragePrices&amp;Codes'!$B:$B),AGRIBALYSE_Raw!$B:$B,AGRIBALYSE_Raw!AA:AA)*$E96,_xlfn.XLOOKUP(_xlfn.XLOOKUP(Tool_clean!$D96,'AveragePrices&amp;Codes'!$A:$A,'AveragePrices&amp;Codes'!$B:$B),AGRIBALYSE_Cooked!$C:$C,AGRIBALYSE_Cooked!AB:AB)*$E96),"")</f>
        <v>0</v>
      </c>
      <c r="Y96">
        <f>IFERROR(IF($F96="Raw",_xlfn.XLOOKUP(_xlfn.XLOOKUP(Tool_clean!$D96,'AveragePrices&amp;Codes'!$A:$A,'AveragePrices&amp;Codes'!$B:$B),AGRIBALYSE_Raw!$B:$B,AGRIBALYSE_Raw!AB:AB)*$E96,_xlfn.XLOOKUP(_xlfn.XLOOKUP(Tool_clean!$D96,'AveragePrices&amp;Codes'!$A:$A,'AveragePrices&amp;Codes'!$B:$B),AGRIBALYSE_Cooked!$C:$C,AGRIBALYSE_Cooked!AC:AC)*$E96),"")</f>
        <v>0</v>
      </c>
      <c r="Z96">
        <f>IFERROR(IF($F96="Raw",_xlfn.XLOOKUP(_xlfn.XLOOKUP(Tool_clean!$D96,'AveragePrices&amp;Codes'!$A:$A,'AveragePrices&amp;Codes'!$B:$B),AGRIBALYSE_Raw!$B:$B,AGRIBALYSE_Raw!AC:AC)*$E96,_xlfn.XLOOKUP(_xlfn.XLOOKUP(Tool_clean!$D96,'AveragePrices&amp;Codes'!$A:$A,'AveragePrices&amp;Codes'!$B:$B),AGRIBALYSE_Cooked!$C:$C,AGRIBALYSE_Cooked!AD:AD)*$E96),"")</f>
        <v>0</v>
      </c>
      <c r="AA96">
        <f>IFERROR(IF($F96="Raw",_xlfn.XLOOKUP(_xlfn.XLOOKUP(Tool_clean!$D96,'AveragePrices&amp;Codes'!$A:$A,'AveragePrices&amp;Codes'!$B:$B),AGRIBALYSE_Raw!$B:$B,AGRIBALYSE_Raw!AD:AD)*$E96,_xlfn.XLOOKUP(_xlfn.XLOOKUP(Tool_clean!$D96,'AveragePrices&amp;Codes'!$A:$A,'AveragePrices&amp;Codes'!$B:$B),AGRIBALYSE_Cooked!$C:$C,AGRIBALYSE_Cooked!AE:AE)*$E96),"")</f>
        <v>0</v>
      </c>
      <c r="AB96" t="str" cm="1">
        <f t="array" ref="AB96">IFERROR(_xlfn.XLOOKUP(Tool_clean!$F96&amp;$E$2,'Cooking methods'!$A:$A&amp;'Cooking methods'!$B:$B,'Cooking methods'!C:C)*$E96,"")</f>
        <v/>
      </c>
      <c r="AC96" t="str" cm="1">
        <f t="array" ref="AC96">IFERROR(_xlfn.XLOOKUP(Tool_clean!$F96&amp;$E$2,'Cooking methods'!$A:$A&amp;'Cooking methods'!$B:$B,'Cooking methods'!D:D)*$E96,"")</f>
        <v/>
      </c>
      <c r="AD96" t="str" cm="1">
        <f t="array" ref="AD96">IFERROR(_xlfn.XLOOKUP(Tool_clean!$F96&amp;$E$2,'Cooking methods'!$A:$A&amp;'Cooking methods'!$B:$B,'Cooking methods'!E:E)*$E96,"")</f>
        <v/>
      </c>
      <c r="AE96" t="str" cm="1">
        <f t="array" ref="AE96">IFERROR(_xlfn.XLOOKUP(Tool_clean!$F96&amp;$E$2,'Cooking methods'!$A:$A&amp;'Cooking methods'!$B:$B,'Cooking methods'!F:F)*$E96,"")</f>
        <v/>
      </c>
      <c r="AF96" t="str" cm="1">
        <f t="array" ref="AF96">IFERROR(_xlfn.XLOOKUP(Tool_clean!$F96&amp;$E$2,'Cooking methods'!$A:$A&amp;'Cooking methods'!$B:$B,'Cooking methods'!G:G)*$E96,"")</f>
        <v/>
      </c>
      <c r="AG96" t="str" cm="1">
        <f t="array" ref="AG96">IFERROR(_xlfn.XLOOKUP(Tool_clean!$F96&amp;$E$2,'Cooking methods'!$A:$A&amp;'Cooking methods'!$B:$B,'Cooking methods'!H:H)*$E96,"")</f>
        <v/>
      </c>
      <c r="AH96" t="str" cm="1">
        <f t="array" ref="AH96">IFERROR(_xlfn.XLOOKUP(Tool_clean!$F96&amp;$E$2,'Cooking methods'!$A:$A&amp;'Cooking methods'!$B:$B,'Cooking methods'!I:I)*$E96,"")</f>
        <v/>
      </c>
      <c r="AI96" t="str" cm="1">
        <f t="array" ref="AI96">IFERROR(_xlfn.XLOOKUP(Tool_clean!$F96&amp;$E$2,'Cooking methods'!$A:$A&amp;'Cooking methods'!$B:$B,'Cooking methods'!J:J)*$E96,"")</f>
        <v/>
      </c>
      <c r="AJ96" t="str" cm="1">
        <f t="array" ref="AJ96">IFERROR(_xlfn.XLOOKUP(Tool_clean!$F96&amp;$E$2,'Cooking methods'!$A:$A&amp;'Cooking methods'!$B:$B,'Cooking methods'!K:K)*$E96,"")</f>
        <v/>
      </c>
      <c r="AK96" t="str" cm="1">
        <f t="array" ref="AK96">IFERROR(_xlfn.XLOOKUP(Tool_clean!$F96&amp;$E$2,'Cooking methods'!$A:$A&amp;'Cooking methods'!$B:$B,'Cooking methods'!L:L)*$E96,"")</f>
        <v/>
      </c>
      <c r="AL96" t="str" cm="1">
        <f t="array" ref="AL96">IFERROR(_xlfn.XLOOKUP(Tool_clean!$F96&amp;$E$2,'Cooking methods'!$A:$A&amp;'Cooking methods'!$B:$B,'Cooking methods'!M:M)*$E96,"")</f>
        <v/>
      </c>
      <c r="AM96" t="str" cm="1">
        <f t="array" ref="AM96">IFERROR(_xlfn.XLOOKUP(Tool_clean!$F96&amp;$E$2,'Cooking methods'!$A:$A&amp;'Cooking methods'!$B:$B,'Cooking methods'!N:N)*$E96,"")</f>
        <v/>
      </c>
      <c r="AN96" t="str" cm="1">
        <f t="array" ref="AN96">IFERROR(_xlfn.XLOOKUP(Tool_clean!$F96&amp;$E$2,'Cooking methods'!$A:$A&amp;'Cooking methods'!$B:$B,'Cooking methods'!O:O)*$E96,"")</f>
        <v/>
      </c>
      <c r="AO96" t="str" cm="1">
        <f t="array" ref="AO96">IFERROR(_xlfn.XLOOKUP(Tool_clean!$F96&amp;$E$2,'Cooking methods'!$A:$A&amp;'Cooking methods'!$B:$B,'Cooking methods'!P:P)*$E96,"")</f>
        <v/>
      </c>
      <c r="AP96" t="str" cm="1">
        <f t="array" ref="AP96">IFERROR(_xlfn.XLOOKUP(Tool_clean!$F96&amp;$E$2,'Cooking methods'!$A:$A&amp;'Cooking methods'!$B:$B,'Cooking methods'!Q:Q)*$E96,"")</f>
        <v/>
      </c>
      <c r="AQ96" t="str" cm="1">
        <f t="array" ref="AQ96">IFERROR(_xlfn.XLOOKUP(Tool_clean!$F96&amp;$E$2,'Cooking methods'!$A:$A&amp;'Cooking methods'!$B:$B,'Cooking methods'!R:R)*$E96,"")</f>
        <v/>
      </c>
      <c r="AR96" t="str" cm="1">
        <f t="array" ref="AR96">IFERROR(_xlfn.XLOOKUP(Tool_clean!$G96&amp;$E$2,'Waste management'!$A:$A&amp;'Waste management'!$B:$B,'Waste management'!C:C)*$E96,"")</f>
        <v/>
      </c>
      <c r="AS96" t="str" cm="1">
        <f t="array" ref="AS96">IFERROR(_xlfn.XLOOKUP(Tool_clean!$G96&amp;$E$2,'Waste management'!$A:$A&amp;'Waste management'!$B:$B,'Waste management'!D:D)*$E96,"")</f>
        <v/>
      </c>
      <c r="AT96" t="str" cm="1">
        <f t="array" ref="AT96">IFERROR(_xlfn.XLOOKUP(Tool_clean!$G96&amp;$E$2,'Waste management'!$A:$A&amp;'Waste management'!$B:$B,'Waste management'!E:E)*$E96,"")</f>
        <v/>
      </c>
      <c r="AU96" t="str" cm="1">
        <f t="array" ref="AU96">IFERROR(_xlfn.XLOOKUP(Tool_clean!$G96&amp;$E$2,'Waste management'!$A:$A&amp;'Waste management'!$B:$B,'Waste management'!F:F)*$E96,"")</f>
        <v/>
      </c>
      <c r="AV96" t="str" cm="1">
        <f t="array" ref="AV96">IFERROR(_xlfn.XLOOKUP(Tool_clean!$G96&amp;$E$2,'Waste management'!$A:$A&amp;'Waste management'!$B:$B,'Waste management'!G:G)*$E96,"")</f>
        <v/>
      </c>
      <c r="AW96" t="str" cm="1">
        <f t="array" ref="AW96">IFERROR(_xlfn.XLOOKUP(Tool_clean!$G96&amp;$E$2,'Waste management'!$A:$A&amp;'Waste management'!$B:$B,'Waste management'!H:H)*$E96,"")</f>
        <v/>
      </c>
      <c r="AX96" t="str" cm="1">
        <f t="array" ref="AX96">IFERROR(_xlfn.XLOOKUP(Tool_clean!$G96&amp;$E$2,'Waste management'!$A:$A&amp;'Waste management'!$B:$B,'Waste management'!I:I)*$E96,"")</f>
        <v/>
      </c>
      <c r="AY96" t="str" cm="1">
        <f t="array" ref="AY96">IFERROR(_xlfn.XLOOKUP(Tool_clean!$G96&amp;$E$2,'Waste management'!$A:$A&amp;'Waste management'!$B:$B,'Waste management'!J:J)*$E96,"")</f>
        <v/>
      </c>
      <c r="AZ96" t="str" cm="1">
        <f t="array" ref="AZ96">IFERROR(_xlfn.XLOOKUP(Tool_clean!$G96&amp;$E$2,'Waste management'!$A:$A&amp;'Waste management'!$B:$B,'Waste management'!K:K)*$E96,"")</f>
        <v/>
      </c>
      <c r="BA96" t="str" cm="1">
        <f t="array" ref="BA96">IFERROR(_xlfn.XLOOKUP(Tool_clean!$G96&amp;$E$2,'Waste management'!$A:$A&amp;'Waste management'!$B:$B,'Waste management'!L:L)*$E96,"")</f>
        <v/>
      </c>
      <c r="BB96" t="str" cm="1">
        <f t="array" ref="BB96">IFERROR(_xlfn.XLOOKUP(Tool_clean!$G96&amp;$E$2,'Waste management'!$A:$A&amp;'Waste management'!$B:$B,'Waste management'!M:M)*$E96,"")</f>
        <v/>
      </c>
      <c r="BC96" t="str" cm="1">
        <f t="array" ref="BC96">IFERROR(_xlfn.XLOOKUP(Tool_clean!$G96&amp;$E$2,'Waste management'!$A:$A&amp;'Waste management'!$B:$B,'Waste management'!N:N)*$E96,"")</f>
        <v/>
      </c>
      <c r="BD96" t="str" cm="1">
        <f t="array" ref="BD96">IFERROR(_xlfn.XLOOKUP(Tool_clean!$G96&amp;$E$2,'Waste management'!$A:$A&amp;'Waste management'!$B:$B,'Waste management'!O:O)*$E96,"")</f>
        <v/>
      </c>
      <c r="BE96" t="str" cm="1">
        <f t="array" ref="BE96">IFERROR(_xlfn.XLOOKUP(Tool_clean!$G96&amp;$E$2,'Waste management'!$A:$A&amp;'Waste management'!$B:$B,'Waste management'!P:P)*$E96,"")</f>
        <v/>
      </c>
      <c r="BF96" t="str" cm="1">
        <f t="array" ref="BF96">IFERROR(_xlfn.XLOOKUP(Tool_clean!$G96&amp;$E$2,'Waste management'!$A:$A&amp;'Waste management'!$B:$B,'Waste management'!Q:Q)*$E96,"")</f>
        <v/>
      </c>
      <c r="BG96" t="str" cm="1">
        <f t="array" ref="BG96">IFERROR(_xlfn.XLOOKUP(Tool_clean!$G96&amp;$E$2,'Waste management'!$A:$A&amp;'Waste management'!$B:$B,'Waste management'!R:R)*$E96,"")</f>
        <v/>
      </c>
      <c r="BH96" t="str">
        <f>IFERROR((L96+AR96+AB96)*_xlfn.XLOOKUP(Tool_clean!BH$4,Monetization_Factors!$A:$A,Monetization_Factors!$D:$D),"")</f>
        <v/>
      </c>
      <c r="BI96" t="str">
        <f>IFERROR((M96+AS96+AC96)*_xlfn.XLOOKUP(Tool_clean!BI$4,Monetization_Factors!$A:$A,Monetization_Factors!$D:$D),"")</f>
        <v/>
      </c>
      <c r="BJ96" t="str">
        <f>IFERROR((N96+AT96+AD96)*_xlfn.XLOOKUP(Tool_clean!BJ$4,Monetization_Factors!$A:$A,Monetization_Factors!$D:$D),"")</f>
        <v/>
      </c>
      <c r="BK96" t="str">
        <f>IFERROR((O96+AU96+AE96)*_xlfn.XLOOKUP(Tool_clean!BK$4,Monetization_Factors!$A:$A,Monetization_Factors!$D:$D),"")</f>
        <v/>
      </c>
      <c r="BL96" t="str">
        <f>IFERROR((P96+AV96+AF96)*_xlfn.XLOOKUP(Tool_clean!BL$4,Monetization_Factors!$A:$A,Monetization_Factors!$D:$D),"")</f>
        <v/>
      </c>
      <c r="BM96" t="str">
        <f>IFERROR((Q96+AW96+AG96)*_xlfn.XLOOKUP(Tool_clean!BM$4,Monetization_Factors!$A:$A,Monetization_Factors!$D:$D),"")</f>
        <v/>
      </c>
      <c r="BN96" t="str">
        <f>IFERROR((R96+AX96+AH96)*_xlfn.XLOOKUP(Tool_clean!BN$4,Monetization_Factors!$A:$A,Monetization_Factors!$D:$D),"")</f>
        <v/>
      </c>
      <c r="BO96" t="str">
        <f>IFERROR((S96+AY96+AI96)*_xlfn.XLOOKUP(Tool_clean!BO$4,Monetization_Factors!$A:$A,Monetization_Factors!$D:$D),"")</f>
        <v/>
      </c>
      <c r="BP96" t="str">
        <f>IFERROR((T96+AZ96+AJ96)*_xlfn.XLOOKUP(Tool_clean!BP$4,Monetization_Factors!$A:$A,Monetization_Factors!$D:$D),"")</f>
        <v/>
      </c>
      <c r="BQ96" t="str">
        <f>IFERROR((U96+BA96+AK96)*_xlfn.XLOOKUP(Tool_clean!BQ$4,Monetization_Factors!$A:$A,Monetization_Factors!$D:$D),"")</f>
        <v/>
      </c>
      <c r="BR96" t="str">
        <f>IFERROR((V96+BB96+AL96)*_xlfn.XLOOKUP(Tool_clean!BR$4,Monetization_Factors!$A:$A,Monetization_Factors!$D:$D),"")</f>
        <v/>
      </c>
      <c r="BS96" t="str">
        <f>IFERROR((W96+BC96+AM96)*_xlfn.XLOOKUP(Tool_clean!BS$4,Monetization_Factors!$A:$A,Monetization_Factors!$D:$D),"")</f>
        <v/>
      </c>
      <c r="BT96" t="str">
        <f>IFERROR((X96+BD96+AN96)*_xlfn.XLOOKUP(Tool_clean!BT$4,Monetization_Factors!$A:$A,Monetization_Factors!$D:$D),"")</f>
        <v/>
      </c>
      <c r="BU96" t="str">
        <f>IFERROR((Y96+BE96+AO96)*_xlfn.XLOOKUP(Tool_clean!BU$4,Monetization_Factors!$A:$A,Monetization_Factors!$D:$D),"")</f>
        <v/>
      </c>
      <c r="BV96" t="str">
        <f>IFERROR((Z96+BF96+AP96)*_xlfn.XLOOKUP(Tool_clean!BV$4,Monetization_Factors!$A:$A,Monetization_Factors!$D:$D),"")</f>
        <v/>
      </c>
      <c r="BW96" t="str">
        <f>IFERROR((AA96+BG96+AQ96)*_xlfn.XLOOKUP(Tool_clean!BW$4,Monetization_Factors!$A:$A,Monetization_Factors!$D:$D),"")</f>
        <v/>
      </c>
      <c r="BX96" s="38" t="str" cm="1">
        <f t="array" ref="BX96">IFERROR(_xlfn.IFS(I96&gt;0,I96*E96,I96="",J96*E96),"")</f>
        <v/>
      </c>
      <c r="BY96" s="38">
        <f t="shared" si="101"/>
        <v>0</v>
      </c>
      <c r="BZ96" s="38" t="str">
        <f t="shared" si="102"/>
        <v/>
      </c>
      <c r="CA96" s="38" t="str">
        <f t="shared" si="103"/>
        <v/>
      </c>
      <c r="CB96" t="str">
        <f t="shared" si="98"/>
        <v/>
      </c>
      <c r="CC96" t="str">
        <f t="shared" si="104"/>
        <v/>
      </c>
      <c r="CD96" t="str">
        <f t="shared" si="105"/>
        <v/>
      </c>
      <c r="CE96" t="str">
        <f t="shared" si="106"/>
        <v/>
      </c>
      <c r="CF96" t="str">
        <f t="shared" si="107"/>
        <v/>
      </c>
      <c r="CG96" t="str">
        <f t="shared" si="108"/>
        <v/>
      </c>
      <c r="CH96" t="str">
        <f t="shared" si="109"/>
        <v/>
      </c>
      <c r="CI96" t="str">
        <f t="shared" si="110"/>
        <v/>
      </c>
      <c r="CJ96" t="str">
        <f t="shared" si="111"/>
        <v/>
      </c>
      <c r="CK96" t="str">
        <f t="shared" si="112"/>
        <v/>
      </c>
      <c r="CL96" t="str">
        <f t="shared" si="113"/>
        <v/>
      </c>
      <c r="CM96" t="str">
        <f t="shared" si="114"/>
        <v/>
      </c>
      <c r="CN96" t="str">
        <f t="shared" si="115"/>
        <v/>
      </c>
      <c r="CO96" t="str">
        <f t="shared" si="116"/>
        <v/>
      </c>
      <c r="CP96" t="str">
        <f t="shared" si="117"/>
        <v/>
      </c>
      <c r="CQ96" t="str">
        <f t="shared" si="82"/>
        <v/>
      </c>
      <c r="CR96" t="str">
        <f t="shared" si="99"/>
        <v/>
      </c>
      <c r="CS96" t="str">
        <f t="shared" si="118"/>
        <v/>
      </c>
      <c r="CT96" t="str">
        <f t="shared" si="119"/>
        <v/>
      </c>
      <c r="CU96" t="str">
        <f t="shared" si="120"/>
        <v/>
      </c>
      <c r="CV96" t="str">
        <f t="shared" si="121"/>
        <v/>
      </c>
      <c r="CW96" t="str">
        <f t="shared" si="122"/>
        <v/>
      </c>
      <c r="CX96" t="str">
        <f t="shared" si="123"/>
        <v/>
      </c>
      <c r="CY96" t="str">
        <f t="shared" si="124"/>
        <v/>
      </c>
      <c r="CZ96" t="str">
        <f t="shared" si="125"/>
        <v/>
      </c>
      <c r="DA96" t="str">
        <f t="shared" si="126"/>
        <v/>
      </c>
      <c r="DB96" t="str">
        <f t="shared" si="127"/>
        <v/>
      </c>
      <c r="DC96" t="str">
        <f t="shared" si="128"/>
        <v/>
      </c>
      <c r="DD96" t="str">
        <f t="shared" si="129"/>
        <v/>
      </c>
      <c r="DE96" t="str">
        <f t="shared" si="130"/>
        <v/>
      </c>
      <c r="DF96" t="str">
        <f t="shared" si="131"/>
        <v/>
      </c>
      <c r="DG96" t="str">
        <f t="shared" si="97"/>
        <v/>
      </c>
      <c r="DH96" s="5" t="str">
        <f>IFERROR((CR96*$B$2*(1-$H96)*('CAR.CAP_per person'!B$2))/(_xlfn.XLOOKUP($E$2,EU_countries_GDP!$A$2:$A$29,EU_countries_GDP!$E$2:$E$29)),"")</f>
        <v/>
      </c>
      <c r="DI96" s="5" t="str">
        <f>IFERROR((CS96*$B$2*(1-$H96)*('CAR.CAP_per person'!C$2))/(_xlfn.XLOOKUP($E$2,EU_countries_GDP!$A$2:$A$29,EU_countries_GDP!$E$2:$E$29)),"")</f>
        <v/>
      </c>
      <c r="DJ96" s="5" t="str">
        <f>IFERROR((CT96*$B$2*(1-$H96)*('CAR.CAP_per person'!D$2))/(_xlfn.XLOOKUP($E$2,EU_countries_GDP!$A$2:$A$29,EU_countries_GDP!$E$2:$E$29)),"")</f>
        <v/>
      </c>
      <c r="DK96" s="5" t="str">
        <f>IFERROR((CU96*$B$2*(1-$H96)*('CAR.CAP_per person'!E$2))/(_xlfn.XLOOKUP($E$2,EU_countries_GDP!$A$2:$A$29,EU_countries_GDP!$E$2:$E$29)),"")</f>
        <v/>
      </c>
      <c r="DL96" s="5" t="str">
        <f>IFERROR((CV96*$B$2*(1-$H96)*('CAR.CAP_per person'!F$2))/(_xlfn.XLOOKUP($E$2,EU_countries_GDP!$A$2:$A$29,EU_countries_GDP!$E$2:$E$29)),"")</f>
        <v/>
      </c>
      <c r="DM96" s="5" t="str">
        <f>IFERROR((CW96*$B$2*(1-$H96)*('CAR.CAP_per person'!G$2))/(_xlfn.XLOOKUP($E$2,EU_countries_GDP!$A$2:$A$29,EU_countries_GDP!$E$2:$E$29)),"")</f>
        <v/>
      </c>
      <c r="DN96" s="5" t="str">
        <f>IFERROR((CX96*$B$2*(1-$H96)*('CAR.CAP_per person'!H$2))/(_xlfn.XLOOKUP($E$2,EU_countries_GDP!$A$2:$A$29,EU_countries_GDP!$E$2:$E$29)),"")</f>
        <v/>
      </c>
      <c r="DO96" s="5" t="str">
        <f>IFERROR((CY96*$B$2*(1-$H96)*('CAR.CAP_per person'!I$2))/(_xlfn.XLOOKUP($E$2,EU_countries_GDP!$A$2:$A$29,EU_countries_GDP!$E$2:$E$29)),"")</f>
        <v/>
      </c>
      <c r="DP96" s="5" t="str">
        <f>IFERROR((CZ96*$B$2*(1-$H96)*('CAR.CAP_per person'!J$2))/(_xlfn.XLOOKUP($E$2,EU_countries_GDP!$A$2:$A$29,EU_countries_GDP!$E$2:$E$29)),"")</f>
        <v/>
      </c>
      <c r="DQ96" s="5" t="str">
        <f>IFERROR((DA96*$B$2*(1-$H96)*('CAR.CAP_per person'!K$2))/(_xlfn.XLOOKUP($E$2,EU_countries_GDP!$A$2:$A$29,EU_countries_GDP!$E$2:$E$29)),"")</f>
        <v/>
      </c>
      <c r="DR96" s="5" t="str">
        <f>IFERROR((DB96*$B$2*(1-$H96)*('CAR.CAP_per person'!L$2))/(_xlfn.XLOOKUP($E$2,EU_countries_GDP!$A$2:$A$29,EU_countries_GDP!$E$2:$E$29)),"")</f>
        <v/>
      </c>
      <c r="DS96" s="5" t="str">
        <f>IFERROR((DC96*$B$2*(1-$H96)*('CAR.CAP_per person'!M$2))/(_xlfn.XLOOKUP($E$2,EU_countries_GDP!$A$2:$A$29,EU_countries_GDP!$E$2:$E$29)),"")</f>
        <v/>
      </c>
      <c r="DT96" s="5" t="str">
        <f>IFERROR((DD96*$B$2*(1-$H96)*('CAR.CAP_per person'!N$2))/(_xlfn.XLOOKUP($E$2,EU_countries_GDP!$A$2:$A$29,EU_countries_GDP!$E$2:$E$29)),"")</f>
        <v/>
      </c>
      <c r="DU96" s="5" t="str">
        <f>IFERROR((DE96*$B$2*(1-$H96)*('CAR.CAP_per person'!O$2))/(_xlfn.XLOOKUP($E$2,EU_countries_GDP!$A$2:$A$29,EU_countries_GDP!$E$2:$E$29)),"")</f>
        <v/>
      </c>
      <c r="DV96" s="5" t="str">
        <f>IFERROR((DF96*$B$2*(1-$H96)*('CAR.CAP_per person'!P$2))/(_xlfn.XLOOKUP($E$2,EU_countries_GDP!$A$2:$A$29,EU_countries_GDP!$E$2:$E$29)),"")</f>
        <v/>
      </c>
      <c r="DW96" s="5" t="str">
        <f>IFERROR((DG96*$B$2*(1-$H96)*('CAR.CAP_per person'!Q$2))/(_xlfn.XLOOKUP($E$2,EU_countries_GDP!$A$2:$A$29,EU_countries_GDP!$E$2:$E$29)),"")</f>
        <v/>
      </c>
    </row>
    <row r="97" spans="2:127">
      <c r="B97" t="str">
        <f>_xlfn.XLOOKUP(D97,Table5[Ingredient],Table5[Category],"",FALSE)</f>
        <v/>
      </c>
      <c r="C97" s="33"/>
      <c r="D97" s="33"/>
      <c r="E97" s="33"/>
      <c r="F97" s="33"/>
      <c r="G97" s="33"/>
      <c r="H97" s="33"/>
      <c r="I97" s="33"/>
      <c r="J97" s="37" t="str">
        <f>IFERROR(INDEX('AveragePrices&amp;Codes'!G:AG, MATCH($D97, 'AveragePrices&amp;Codes'!$A:$A, 0), MATCH(Tool_clean!$E$2, 'AveragePrices&amp;Codes'!$G$1:$AG$1, 0)),"")</f>
        <v/>
      </c>
      <c r="K97" s="37" t="str">
        <f t="shared" si="100"/>
        <v/>
      </c>
      <c r="L97">
        <f>IFERROR(IF($F97="Raw",_xlfn.XLOOKUP(_xlfn.XLOOKUP(Tool_clean!$D97,'AveragePrices&amp;Codes'!$A:$A,'AveragePrices&amp;Codes'!$B:$B),AGRIBALYSE_Raw!$B:$B,AGRIBALYSE_Raw!O:O)*$E97,_xlfn.XLOOKUP(_xlfn.XLOOKUP(Tool_clean!$D97,'AveragePrices&amp;Codes'!$A:$A,'AveragePrices&amp;Codes'!$B:$B),AGRIBALYSE_Cooked!$C:$C,AGRIBALYSE_Cooked!P:P)*$E97),"")</f>
        <v>0</v>
      </c>
      <c r="M97">
        <f>IFERROR(IF($F97="Raw",_xlfn.XLOOKUP(_xlfn.XLOOKUP(Tool_clean!$D97,'AveragePrices&amp;Codes'!$A:$A,'AveragePrices&amp;Codes'!$B:$B),AGRIBALYSE_Raw!$B:$B,AGRIBALYSE_Raw!P:P)*$E97,_xlfn.XLOOKUP(_xlfn.XLOOKUP(Tool_clean!$D97,'AveragePrices&amp;Codes'!$A:$A,'AveragePrices&amp;Codes'!$B:$B),AGRIBALYSE_Cooked!$C:$C,AGRIBALYSE_Cooked!Q:Q)*$E97),"")</f>
        <v>0</v>
      </c>
      <c r="N97">
        <f>IFERROR(IF($F97="Raw",_xlfn.XLOOKUP(_xlfn.XLOOKUP(Tool_clean!$D97,'AveragePrices&amp;Codes'!$A:$A,'AveragePrices&amp;Codes'!$B:$B),AGRIBALYSE_Raw!$B:$B,AGRIBALYSE_Raw!Q:Q)*$E97,_xlfn.XLOOKUP(_xlfn.XLOOKUP(Tool_clean!$D97,'AveragePrices&amp;Codes'!$A:$A,'AveragePrices&amp;Codes'!$B:$B),AGRIBALYSE_Cooked!$C:$C,AGRIBALYSE_Cooked!R:R)*$E97),"")</f>
        <v>0</v>
      </c>
      <c r="O97">
        <f>IFERROR(IF($F97="Raw",_xlfn.XLOOKUP(_xlfn.XLOOKUP(Tool_clean!$D97,'AveragePrices&amp;Codes'!$A:$A,'AveragePrices&amp;Codes'!$B:$B),AGRIBALYSE_Raw!$B:$B,AGRIBALYSE_Raw!R:R)*$E97,_xlfn.XLOOKUP(_xlfn.XLOOKUP(Tool_clean!$D97,'AveragePrices&amp;Codes'!$A:$A,'AveragePrices&amp;Codes'!$B:$B),AGRIBALYSE_Cooked!$C:$C,AGRIBALYSE_Cooked!S:S)*$E97),"")</f>
        <v>0</v>
      </c>
      <c r="P97">
        <f>IFERROR(IF($F97="Raw",_xlfn.XLOOKUP(_xlfn.XLOOKUP(Tool_clean!$D97,'AveragePrices&amp;Codes'!$A:$A,'AveragePrices&amp;Codes'!$B:$B),AGRIBALYSE_Raw!$B:$B,AGRIBALYSE_Raw!S:S)*$E97,_xlfn.XLOOKUP(_xlfn.XLOOKUP(Tool_clean!$D97,'AveragePrices&amp;Codes'!$A:$A,'AveragePrices&amp;Codes'!$B:$B),AGRIBALYSE_Cooked!$C:$C,AGRIBALYSE_Cooked!T:T)*$E97),"")</f>
        <v>0</v>
      </c>
      <c r="Q97">
        <f>IFERROR(IF($F97="Raw",_xlfn.XLOOKUP(_xlfn.XLOOKUP(Tool_clean!$D97,'AveragePrices&amp;Codes'!$A:$A,'AveragePrices&amp;Codes'!$B:$B),AGRIBALYSE_Raw!$B:$B,AGRIBALYSE_Raw!T:T)*$E97,_xlfn.XLOOKUP(_xlfn.XLOOKUP(Tool_clean!$D97,'AveragePrices&amp;Codes'!$A:$A,'AveragePrices&amp;Codes'!$B:$B),AGRIBALYSE_Cooked!$C:$C,AGRIBALYSE_Cooked!U:U)*$E97),"")</f>
        <v>0</v>
      </c>
      <c r="R97">
        <f>IFERROR(IF($F97="Raw",_xlfn.XLOOKUP(_xlfn.XLOOKUP(Tool_clean!$D97,'AveragePrices&amp;Codes'!$A:$A,'AveragePrices&amp;Codes'!$B:$B),AGRIBALYSE_Raw!$B:$B,AGRIBALYSE_Raw!U:U)*$E97,_xlfn.XLOOKUP(_xlfn.XLOOKUP(Tool_clean!$D97,'AveragePrices&amp;Codes'!$A:$A,'AveragePrices&amp;Codes'!$B:$B),AGRIBALYSE_Cooked!$C:$C,AGRIBALYSE_Cooked!V:V)*$E97),"")</f>
        <v>0</v>
      </c>
      <c r="S97">
        <f>IFERROR(IF($F97="Raw",_xlfn.XLOOKUP(_xlfn.XLOOKUP(Tool_clean!$D97,'AveragePrices&amp;Codes'!$A:$A,'AveragePrices&amp;Codes'!$B:$B),AGRIBALYSE_Raw!$B:$B,AGRIBALYSE_Raw!V:V)*$E97,_xlfn.XLOOKUP(_xlfn.XLOOKUP(Tool_clean!$D97,'AveragePrices&amp;Codes'!$A:$A,'AveragePrices&amp;Codes'!$B:$B),AGRIBALYSE_Cooked!$C:$C,AGRIBALYSE_Cooked!W:W)*$E97),"")</f>
        <v>0</v>
      </c>
      <c r="T97">
        <f>IFERROR(IF($F97="Raw",_xlfn.XLOOKUP(_xlfn.XLOOKUP(Tool_clean!$D97,'AveragePrices&amp;Codes'!$A:$A,'AveragePrices&amp;Codes'!$B:$B),AGRIBALYSE_Raw!$B:$B,AGRIBALYSE_Raw!W:W)*$E97,_xlfn.XLOOKUP(_xlfn.XLOOKUP(Tool_clean!$D97,'AveragePrices&amp;Codes'!$A:$A,'AveragePrices&amp;Codes'!$B:$B),AGRIBALYSE_Cooked!$C:$C,AGRIBALYSE_Cooked!X:X)*$E97),"")</f>
        <v>0</v>
      </c>
      <c r="U97">
        <f>IFERROR(IF($F97="Raw",_xlfn.XLOOKUP(_xlfn.XLOOKUP(Tool_clean!$D97,'AveragePrices&amp;Codes'!$A:$A,'AveragePrices&amp;Codes'!$B:$B),AGRIBALYSE_Raw!$B:$B,AGRIBALYSE_Raw!X:X)*$E97,_xlfn.XLOOKUP(_xlfn.XLOOKUP(Tool_clean!$D97,'AveragePrices&amp;Codes'!$A:$A,'AveragePrices&amp;Codes'!$B:$B),AGRIBALYSE_Cooked!$C:$C,AGRIBALYSE_Cooked!Y:Y)*$E97),"")</f>
        <v>0</v>
      </c>
      <c r="V97">
        <f>IFERROR(IF($F97="Raw",_xlfn.XLOOKUP(_xlfn.XLOOKUP(Tool_clean!$D97,'AveragePrices&amp;Codes'!$A:$A,'AveragePrices&amp;Codes'!$B:$B),AGRIBALYSE_Raw!$B:$B,AGRIBALYSE_Raw!Y:Y)*$E97,_xlfn.XLOOKUP(_xlfn.XLOOKUP(Tool_clean!$D97,'AveragePrices&amp;Codes'!$A:$A,'AveragePrices&amp;Codes'!$B:$B),AGRIBALYSE_Cooked!$C:$C,AGRIBALYSE_Cooked!Z:Z)*$E97),"")</f>
        <v>0</v>
      </c>
      <c r="W97">
        <f>IFERROR(IF($F97="Raw",_xlfn.XLOOKUP(_xlfn.XLOOKUP(Tool_clean!$D97,'AveragePrices&amp;Codes'!$A:$A,'AveragePrices&amp;Codes'!$B:$B),AGRIBALYSE_Raw!$B:$B,AGRIBALYSE_Raw!Z:Z)*$E97,_xlfn.XLOOKUP(_xlfn.XLOOKUP(Tool_clean!$D97,'AveragePrices&amp;Codes'!$A:$A,'AveragePrices&amp;Codes'!$B:$B),AGRIBALYSE_Cooked!$C:$C,AGRIBALYSE_Cooked!AA:AA)*$E97),"")</f>
        <v>0</v>
      </c>
      <c r="X97">
        <f>IFERROR(IF($F97="Raw",_xlfn.XLOOKUP(_xlfn.XLOOKUP(Tool_clean!$D97,'AveragePrices&amp;Codes'!$A:$A,'AveragePrices&amp;Codes'!$B:$B),AGRIBALYSE_Raw!$B:$B,AGRIBALYSE_Raw!AA:AA)*$E97,_xlfn.XLOOKUP(_xlfn.XLOOKUP(Tool_clean!$D97,'AveragePrices&amp;Codes'!$A:$A,'AveragePrices&amp;Codes'!$B:$B),AGRIBALYSE_Cooked!$C:$C,AGRIBALYSE_Cooked!AB:AB)*$E97),"")</f>
        <v>0</v>
      </c>
      <c r="Y97">
        <f>IFERROR(IF($F97="Raw",_xlfn.XLOOKUP(_xlfn.XLOOKUP(Tool_clean!$D97,'AveragePrices&amp;Codes'!$A:$A,'AveragePrices&amp;Codes'!$B:$B),AGRIBALYSE_Raw!$B:$B,AGRIBALYSE_Raw!AB:AB)*$E97,_xlfn.XLOOKUP(_xlfn.XLOOKUP(Tool_clean!$D97,'AveragePrices&amp;Codes'!$A:$A,'AveragePrices&amp;Codes'!$B:$B),AGRIBALYSE_Cooked!$C:$C,AGRIBALYSE_Cooked!AC:AC)*$E97),"")</f>
        <v>0</v>
      </c>
      <c r="Z97">
        <f>IFERROR(IF($F97="Raw",_xlfn.XLOOKUP(_xlfn.XLOOKUP(Tool_clean!$D97,'AveragePrices&amp;Codes'!$A:$A,'AveragePrices&amp;Codes'!$B:$B),AGRIBALYSE_Raw!$B:$B,AGRIBALYSE_Raw!AC:AC)*$E97,_xlfn.XLOOKUP(_xlfn.XLOOKUP(Tool_clean!$D97,'AveragePrices&amp;Codes'!$A:$A,'AveragePrices&amp;Codes'!$B:$B),AGRIBALYSE_Cooked!$C:$C,AGRIBALYSE_Cooked!AD:AD)*$E97),"")</f>
        <v>0</v>
      </c>
      <c r="AA97">
        <f>IFERROR(IF($F97="Raw",_xlfn.XLOOKUP(_xlfn.XLOOKUP(Tool_clean!$D97,'AveragePrices&amp;Codes'!$A:$A,'AveragePrices&amp;Codes'!$B:$B),AGRIBALYSE_Raw!$B:$B,AGRIBALYSE_Raw!AD:AD)*$E97,_xlfn.XLOOKUP(_xlfn.XLOOKUP(Tool_clean!$D97,'AveragePrices&amp;Codes'!$A:$A,'AveragePrices&amp;Codes'!$B:$B),AGRIBALYSE_Cooked!$C:$C,AGRIBALYSE_Cooked!AE:AE)*$E97),"")</f>
        <v>0</v>
      </c>
      <c r="AB97" t="str" cm="1">
        <f t="array" ref="AB97">IFERROR(_xlfn.XLOOKUP(Tool_clean!$F97&amp;$E$2,'Cooking methods'!$A:$A&amp;'Cooking methods'!$B:$B,'Cooking methods'!C:C)*$E97,"")</f>
        <v/>
      </c>
      <c r="AC97" t="str" cm="1">
        <f t="array" ref="AC97">IFERROR(_xlfn.XLOOKUP(Tool_clean!$F97&amp;$E$2,'Cooking methods'!$A:$A&amp;'Cooking methods'!$B:$B,'Cooking methods'!D:D)*$E97,"")</f>
        <v/>
      </c>
      <c r="AD97" t="str" cm="1">
        <f t="array" ref="AD97">IFERROR(_xlfn.XLOOKUP(Tool_clean!$F97&amp;$E$2,'Cooking methods'!$A:$A&amp;'Cooking methods'!$B:$B,'Cooking methods'!E:E)*$E97,"")</f>
        <v/>
      </c>
      <c r="AE97" t="str" cm="1">
        <f t="array" ref="AE97">IFERROR(_xlfn.XLOOKUP(Tool_clean!$F97&amp;$E$2,'Cooking methods'!$A:$A&amp;'Cooking methods'!$B:$B,'Cooking methods'!F:F)*$E97,"")</f>
        <v/>
      </c>
      <c r="AF97" t="str" cm="1">
        <f t="array" ref="AF97">IFERROR(_xlfn.XLOOKUP(Tool_clean!$F97&amp;$E$2,'Cooking methods'!$A:$A&amp;'Cooking methods'!$B:$B,'Cooking methods'!G:G)*$E97,"")</f>
        <v/>
      </c>
      <c r="AG97" t="str" cm="1">
        <f t="array" ref="AG97">IFERROR(_xlfn.XLOOKUP(Tool_clean!$F97&amp;$E$2,'Cooking methods'!$A:$A&amp;'Cooking methods'!$B:$B,'Cooking methods'!H:H)*$E97,"")</f>
        <v/>
      </c>
      <c r="AH97" t="str" cm="1">
        <f t="array" ref="AH97">IFERROR(_xlfn.XLOOKUP(Tool_clean!$F97&amp;$E$2,'Cooking methods'!$A:$A&amp;'Cooking methods'!$B:$B,'Cooking methods'!I:I)*$E97,"")</f>
        <v/>
      </c>
      <c r="AI97" t="str" cm="1">
        <f t="array" ref="AI97">IFERROR(_xlfn.XLOOKUP(Tool_clean!$F97&amp;$E$2,'Cooking methods'!$A:$A&amp;'Cooking methods'!$B:$B,'Cooking methods'!J:J)*$E97,"")</f>
        <v/>
      </c>
      <c r="AJ97" t="str" cm="1">
        <f t="array" ref="AJ97">IFERROR(_xlfn.XLOOKUP(Tool_clean!$F97&amp;$E$2,'Cooking methods'!$A:$A&amp;'Cooking methods'!$B:$B,'Cooking methods'!K:K)*$E97,"")</f>
        <v/>
      </c>
      <c r="AK97" t="str" cm="1">
        <f t="array" ref="AK97">IFERROR(_xlfn.XLOOKUP(Tool_clean!$F97&amp;$E$2,'Cooking methods'!$A:$A&amp;'Cooking methods'!$B:$B,'Cooking methods'!L:L)*$E97,"")</f>
        <v/>
      </c>
      <c r="AL97" t="str" cm="1">
        <f t="array" ref="AL97">IFERROR(_xlfn.XLOOKUP(Tool_clean!$F97&amp;$E$2,'Cooking methods'!$A:$A&amp;'Cooking methods'!$B:$B,'Cooking methods'!M:M)*$E97,"")</f>
        <v/>
      </c>
      <c r="AM97" t="str" cm="1">
        <f t="array" ref="AM97">IFERROR(_xlfn.XLOOKUP(Tool_clean!$F97&amp;$E$2,'Cooking methods'!$A:$A&amp;'Cooking methods'!$B:$B,'Cooking methods'!N:N)*$E97,"")</f>
        <v/>
      </c>
      <c r="AN97" t="str" cm="1">
        <f t="array" ref="AN97">IFERROR(_xlfn.XLOOKUP(Tool_clean!$F97&amp;$E$2,'Cooking methods'!$A:$A&amp;'Cooking methods'!$B:$B,'Cooking methods'!O:O)*$E97,"")</f>
        <v/>
      </c>
      <c r="AO97" t="str" cm="1">
        <f t="array" ref="AO97">IFERROR(_xlfn.XLOOKUP(Tool_clean!$F97&amp;$E$2,'Cooking methods'!$A:$A&amp;'Cooking methods'!$B:$B,'Cooking methods'!P:P)*$E97,"")</f>
        <v/>
      </c>
      <c r="AP97" t="str" cm="1">
        <f t="array" ref="AP97">IFERROR(_xlfn.XLOOKUP(Tool_clean!$F97&amp;$E$2,'Cooking methods'!$A:$A&amp;'Cooking methods'!$B:$B,'Cooking methods'!Q:Q)*$E97,"")</f>
        <v/>
      </c>
      <c r="AQ97" t="str" cm="1">
        <f t="array" ref="AQ97">IFERROR(_xlfn.XLOOKUP(Tool_clean!$F97&amp;$E$2,'Cooking methods'!$A:$A&amp;'Cooking methods'!$B:$B,'Cooking methods'!R:R)*$E97,"")</f>
        <v/>
      </c>
      <c r="AR97" t="str" cm="1">
        <f t="array" ref="AR97">IFERROR(_xlfn.XLOOKUP(Tool_clean!$G97&amp;$E$2,'Waste management'!$A:$A&amp;'Waste management'!$B:$B,'Waste management'!C:C)*$E97,"")</f>
        <v/>
      </c>
      <c r="AS97" t="str" cm="1">
        <f t="array" ref="AS97">IFERROR(_xlfn.XLOOKUP(Tool_clean!$G97&amp;$E$2,'Waste management'!$A:$A&amp;'Waste management'!$B:$B,'Waste management'!D:D)*$E97,"")</f>
        <v/>
      </c>
      <c r="AT97" t="str" cm="1">
        <f t="array" ref="AT97">IFERROR(_xlfn.XLOOKUP(Tool_clean!$G97&amp;$E$2,'Waste management'!$A:$A&amp;'Waste management'!$B:$B,'Waste management'!E:E)*$E97,"")</f>
        <v/>
      </c>
      <c r="AU97" t="str" cm="1">
        <f t="array" ref="AU97">IFERROR(_xlfn.XLOOKUP(Tool_clean!$G97&amp;$E$2,'Waste management'!$A:$A&amp;'Waste management'!$B:$B,'Waste management'!F:F)*$E97,"")</f>
        <v/>
      </c>
      <c r="AV97" t="str" cm="1">
        <f t="array" ref="AV97">IFERROR(_xlfn.XLOOKUP(Tool_clean!$G97&amp;$E$2,'Waste management'!$A:$A&amp;'Waste management'!$B:$B,'Waste management'!G:G)*$E97,"")</f>
        <v/>
      </c>
      <c r="AW97" t="str" cm="1">
        <f t="array" ref="AW97">IFERROR(_xlfn.XLOOKUP(Tool_clean!$G97&amp;$E$2,'Waste management'!$A:$A&amp;'Waste management'!$B:$B,'Waste management'!H:H)*$E97,"")</f>
        <v/>
      </c>
      <c r="AX97" t="str" cm="1">
        <f t="array" ref="AX97">IFERROR(_xlfn.XLOOKUP(Tool_clean!$G97&amp;$E$2,'Waste management'!$A:$A&amp;'Waste management'!$B:$B,'Waste management'!I:I)*$E97,"")</f>
        <v/>
      </c>
      <c r="AY97" t="str" cm="1">
        <f t="array" ref="AY97">IFERROR(_xlfn.XLOOKUP(Tool_clean!$G97&amp;$E$2,'Waste management'!$A:$A&amp;'Waste management'!$B:$B,'Waste management'!J:J)*$E97,"")</f>
        <v/>
      </c>
      <c r="AZ97" t="str" cm="1">
        <f t="array" ref="AZ97">IFERROR(_xlfn.XLOOKUP(Tool_clean!$G97&amp;$E$2,'Waste management'!$A:$A&amp;'Waste management'!$B:$B,'Waste management'!K:K)*$E97,"")</f>
        <v/>
      </c>
      <c r="BA97" t="str" cm="1">
        <f t="array" ref="BA97">IFERROR(_xlfn.XLOOKUP(Tool_clean!$G97&amp;$E$2,'Waste management'!$A:$A&amp;'Waste management'!$B:$B,'Waste management'!L:L)*$E97,"")</f>
        <v/>
      </c>
      <c r="BB97" t="str" cm="1">
        <f t="array" ref="BB97">IFERROR(_xlfn.XLOOKUP(Tool_clean!$G97&amp;$E$2,'Waste management'!$A:$A&amp;'Waste management'!$B:$B,'Waste management'!M:M)*$E97,"")</f>
        <v/>
      </c>
      <c r="BC97" t="str" cm="1">
        <f t="array" ref="BC97">IFERROR(_xlfn.XLOOKUP(Tool_clean!$G97&amp;$E$2,'Waste management'!$A:$A&amp;'Waste management'!$B:$B,'Waste management'!N:N)*$E97,"")</f>
        <v/>
      </c>
      <c r="BD97" t="str" cm="1">
        <f t="array" ref="BD97">IFERROR(_xlfn.XLOOKUP(Tool_clean!$G97&amp;$E$2,'Waste management'!$A:$A&amp;'Waste management'!$B:$B,'Waste management'!O:O)*$E97,"")</f>
        <v/>
      </c>
      <c r="BE97" t="str" cm="1">
        <f t="array" ref="BE97">IFERROR(_xlfn.XLOOKUP(Tool_clean!$G97&amp;$E$2,'Waste management'!$A:$A&amp;'Waste management'!$B:$B,'Waste management'!P:P)*$E97,"")</f>
        <v/>
      </c>
      <c r="BF97" t="str" cm="1">
        <f t="array" ref="BF97">IFERROR(_xlfn.XLOOKUP(Tool_clean!$G97&amp;$E$2,'Waste management'!$A:$A&amp;'Waste management'!$B:$B,'Waste management'!Q:Q)*$E97,"")</f>
        <v/>
      </c>
      <c r="BG97" t="str" cm="1">
        <f t="array" ref="BG97">IFERROR(_xlfn.XLOOKUP(Tool_clean!$G97&amp;$E$2,'Waste management'!$A:$A&amp;'Waste management'!$B:$B,'Waste management'!R:R)*$E97,"")</f>
        <v/>
      </c>
      <c r="BH97" t="str">
        <f>IFERROR((L97+AR97+AB97)*_xlfn.XLOOKUP(Tool_clean!BH$4,Monetization_Factors!$A:$A,Monetization_Factors!$D:$D),"")</f>
        <v/>
      </c>
      <c r="BI97" t="str">
        <f>IFERROR((M97+AS97+AC97)*_xlfn.XLOOKUP(Tool_clean!BI$4,Monetization_Factors!$A:$A,Monetization_Factors!$D:$D),"")</f>
        <v/>
      </c>
      <c r="BJ97" t="str">
        <f>IFERROR((N97+AT97+AD97)*_xlfn.XLOOKUP(Tool_clean!BJ$4,Monetization_Factors!$A:$A,Monetization_Factors!$D:$D),"")</f>
        <v/>
      </c>
      <c r="BK97" t="str">
        <f>IFERROR((O97+AU97+AE97)*_xlfn.XLOOKUP(Tool_clean!BK$4,Monetization_Factors!$A:$A,Monetization_Factors!$D:$D),"")</f>
        <v/>
      </c>
      <c r="BL97" t="str">
        <f>IFERROR((P97+AV97+AF97)*_xlfn.XLOOKUP(Tool_clean!BL$4,Monetization_Factors!$A:$A,Monetization_Factors!$D:$D),"")</f>
        <v/>
      </c>
      <c r="BM97" t="str">
        <f>IFERROR((Q97+AW97+AG97)*_xlfn.XLOOKUP(Tool_clean!BM$4,Monetization_Factors!$A:$A,Monetization_Factors!$D:$D),"")</f>
        <v/>
      </c>
      <c r="BN97" t="str">
        <f>IFERROR((R97+AX97+AH97)*_xlfn.XLOOKUP(Tool_clean!BN$4,Monetization_Factors!$A:$A,Monetization_Factors!$D:$D),"")</f>
        <v/>
      </c>
      <c r="BO97" t="str">
        <f>IFERROR((S97+AY97+AI97)*_xlfn.XLOOKUP(Tool_clean!BO$4,Monetization_Factors!$A:$A,Monetization_Factors!$D:$D),"")</f>
        <v/>
      </c>
      <c r="BP97" t="str">
        <f>IFERROR((T97+AZ97+AJ97)*_xlfn.XLOOKUP(Tool_clean!BP$4,Monetization_Factors!$A:$A,Monetization_Factors!$D:$D),"")</f>
        <v/>
      </c>
      <c r="BQ97" t="str">
        <f>IFERROR((U97+BA97+AK97)*_xlfn.XLOOKUP(Tool_clean!BQ$4,Monetization_Factors!$A:$A,Monetization_Factors!$D:$D),"")</f>
        <v/>
      </c>
      <c r="BR97" t="str">
        <f>IFERROR((V97+BB97+AL97)*_xlfn.XLOOKUP(Tool_clean!BR$4,Monetization_Factors!$A:$A,Monetization_Factors!$D:$D),"")</f>
        <v/>
      </c>
      <c r="BS97" t="str">
        <f>IFERROR((W97+BC97+AM97)*_xlfn.XLOOKUP(Tool_clean!BS$4,Monetization_Factors!$A:$A,Monetization_Factors!$D:$D),"")</f>
        <v/>
      </c>
      <c r="BT97" t="str">
        <f>IFERROR((X97+BD97+AN97)*_xlfn.XLOOKUP(Tool_clean!BT$4,Monetization_Factors!$A:$A,Monetization_Factors!$D:$D),"")</f>
        <v/>
      </c>
      <c r="BU97" t="str">
        <f>IFERROR((Y97+BE97+AO97)*_xlfn.XLOOKUP(Tool_clean!BU$4,Monetization_Factors!$A:$A,Monetization_Factors!$D:$D),"")</f>
        <v/>
      </c>
      <c r="BV97" t="str">
        <f>IFERROR((Z97+BF97+AP97)*_xlfn.XLOOKUP(Tool_clean!BV$4,Monetization_Factors!$A:$A,Monetization_Factors!$D:$D),"")</f>
        <v/>
      </c>
      <c r="BW97" t="str">
        <f>IFERROR((AA97+BG97+AQ97)*_xlfn.XLOOKUP(Tool_clean!BW$4,Monetization_Factors!$A:$A,Monetization_Factors!$D:$D),"")</f>
        <v/>
      </c>
      <c r="BX97" s="38" t="str" cm="1">
        <f t="array" ref="BX97">IFERROR(_xlfn.IFS(I97&gt;0,I97*E97,I97="",J97*E97),"")</f>
        <v/>
      </c>
      <c r="BY97" s="38">
        <f t="shared" si="101"/>
        <v>0</v>
      </c>
      <c r="BZ97" s="38" t="str">
        <f t="shared" si="102"/>
        <v/>
      </c>
      <c r="CA97" s="38" t="str">
        <f t="shared" si="103"/>
        <v/>
      </c>
      <c r="CB97" t="str">
        <f t="shared" si="98"/>
        <v/>
      </c>
      <c r="CC97" t="str">
        <f t="shared" si="104"/>
        <v/>
      </c>
      <c r="CD97" t="str">
        <f t="shared" si="105"/>
        <v/>
      </c>
      <c r="CE97" t="str">
        <f t="shared" si="106"/>
        <v/>
      </c>
      <c r="CF97" t="str">
        <f t="shared" si="107"/>
        <v/>
      </c>
      <c r="CG97" t="str">
        <f t="shared" si="108"/>
        <v/>
      </c>
      <c r="CH97" t="str">
        <f t="shared" si="109"/>
        <v/>
      </c>
      <c r="CI97" t="str">
        <f t="shared" si="110"/>
        <v/>
      </c>
      <c r="CJ97" t="str">
        <f t="shared" si="111"/>
        <v/>
      </c>
      <c r="CK97" t="str">
        <f t="shared" si="112"/>
        <v/>
      </c>
      <c r="CL97" t="str">
        <f t="shared" si="113"/>
        <v/>
      </c>
      <c r="CM97" t="str">
        <f t="shared" si="114"/>
        <v/>
      </c>
      <c r="CN97" t="str">
        <f t="shared" si="115"/>
        <v/>
      </c>
      <c r="CO97" t="str">
        <f t="shared" si="116"/>
        <v/>
      </c>
      <c r="CP97" t="str">
        <f t="shared" si="117"/>
        <v/>
      </c>
      <c r="CQ97" t="str">
        <f t="shared" si="82"/>
        <v/>
      </c>
      <c r="CR97" t="str">
        <f t="shared" si="99"/>
        <v/>
      </c>
      <c r="CS97" t="str">
        <f t="shared" si="118"/>
        <v/>
      </c>
      <c r="CT97" t="str">
        <f t="shared" si="119"/>
        <v/>
      </c>
      <c r="CU97" t="str">
        <f t="shared" si="120"/>
        <v/>
      </c>
      <c r="CV97" t="str">
        <f t="shared" si="121"/>
        <v/>
      </c>
      <c r="CW97" t="str">
        <f t="shared" si="122"/>
        <v/>
      </c>
      <c r="CX97" t="str">
        <f t="shared" si="123"/>
        <v/>
      </c>
      <c r="CY97" t="str">
        <f t="shared" si="124"/>
        <v/>
      </c>
      <c r="CZ97" t="str">
        <f t="shared" si="125"/>
        <v/>
      </c>
      <c r="DA97" t="str">
        <f t="shared" si="126"/>
        <v/>
      </c>
      <c r="DB97" t="str">
        <f t="shared" si="127"/>
        <v/>
      </c>
      <c r="DC97" t="str">
        <f t="shared" si="128"/>
        <v/>
      </c>
      <c r="DD97" t="str">
        <f t="shared" si="129"/>
        <v/>
      </c>
      <c r="DE97" t="str">
        <f t="shared" si="130"/>
        <v/>
      </c>
      <c r="DF97" t="str">
        <f t="shared" si="131"/>
        <v/>
      </c>
      <c r="DG97" t="str">
        <f t="shared" si="97"/>
        <v/>
      </c>
      <c r="DH97" s="5" t="str">
        <f>IFERROR((CR97*$B$2*(1-$H97)*('CAR.CAP_per person'!B$2))/(_xlfn.XLOOKUP($E$2,EU_countries_GDP!$A$2:$A$29,EU_countries_GDP!$E$2:$E$29)),"")</f>
        <v/>
      </c>
      <c r="DI97" s="5" t="str">
        <f>IFERROR((CS97*$B$2*(1-$H97)*('CAR.CAP_per person'!C$2))/(_xlfn.XLOOKUP($E$2,EU_countries_GDP!$A$2:$A$29,EU_countries_GDP!$E$2:$E$29)),"")</f>
        <v/>
      </c>
      <c r="DJ97" s="5" t="str">
        <f>IFERROR((CT97*$B$2*(1-$H97)*('CAR.CAP_per person'!D$2))/(_xlfn.XLOOKUP($E$2,EU_countries_GDP!$A$2:$A$29,EU_countries_GDP!$E$2:$E$29)),"")</f>
        <v/>
      </c>
      <c r="DK97" s="5" t="str">
        <f>IFERROR((CU97*$B$2*(1-$H97)*('CAR.CAP_per person'!E$2))/(_xlfn.XLOOKUP($E$2,EU_countries_GDP!$A$2:$A$29,EU_countries_GDP!$E$2:$E$29)),"")</f>
        <v/>
      </c>
      <c r="DL97" s="5" t="str">
        <f>IFERROR((CV97*$B$2*(1-$H97)*('CAR.CAP_per person'!F$2))/(_xlfn.XLOOKUP($E$2,EU_countries_GDP!$A$2:$A$29,EU_countries_GDP!$E$2:$E$29)),"")</f>
        <v/>
      </c>
      <c r="DM97" s="5" t="str">
        <f>IFERROR((CW97*$B$2*(1-$H97)*('CAR.CAP_per person'!G$2))/(_xlfn.XLOOKUP($E$2,EU_countries_GDP!$A$2:$A$29,EU_countries_GDP!$E$2:$E$29)),"")</f>
        <v/>
      </c>
      <c r="DN97" s="5" t="str">
        <f>IFERROR((CX97*$B$2*(1-$H97)*('CAR.CAP_per person'!H$2))/(_xlfn.XLOOKUP($E$2,EU_countries_GDP!$A$2:$A$29,EU_countries_GDP!$E$2:$E$29)),"")</f>
        <v/>
      </c>
      <c r="DO97" s="5" t="str">
        <f>IFERROR((CY97*$B$2*(1-$H97)*('CAR.CAP_per person'!I$2))/(_xlfn.XLOOKUP($E$2,EU_countries_GDP!$A$2:$A$29,EU_countries_GDP!$E$2:$E$29)),"")</f>
        <v/>
      </c>
      <c r="DP97" s="5" t="str">
        <f>IFERROR((CZ97*$B$2*(1-$H97)*('CAR.CAP_per person'!J$2))/(_xlfn.XLOOKUP($E$2,EU_countries_GDP!$A$2:$A$29,EU_countries_GDP!$E$2:$E$29)),"")</f>
        <v/>
      </c>
      <c r="DQ97" s="5" t="str">
        <f>IFERROR((DA97*$B$2*(1-$H97)*('CAR.CAP_per person'!K$2))/(_xlfn.XLOOKUP($E$2,EU_countries_GDP!$A$2:$A$29,EU_countries_GDP!$E$2:$E$29)),"")</f>
        <v/>
      </c>
      <c r="DR97" s="5" t="str">
        <f>IFERROR((DB97*$B$2*(1-$H97)*('CAR.CAP_per person'!L$2))/(_xlfn.XLOOKUP($E$2,EU_countries_GDP!$A$2:$A$29,EU_countries_GDP!$E$2:$E$29)),"")</f>
        <v/>
      </c>
      <c r="DS97" s="5" t="str">
        <f>IFERROR((DC97*$B$2*(1-$H97)*('CAR.CAP_per person'!M$2))/(_xlfn.XLOOKUP($E$2,EU_countries_GDP!$A$2:$A$29,EU_countries_GDP!$E$2:$E$29)),"")</f>
        <v/>
      </c>
      <c r="DT97" s="5" t="str">
        <f>IFERROR((DD97*$B$2*(1-$H97)*('CAR.CAP_per person'!N$2))/(_xlfn.XLOOKUP($E$2,EU_countries_GDP!$A$2:$A$29,EU_countries_GDP!$E$2:$E$29)),"")</f>
        <v/>
      </c>
      <c r="DU97" s="5" t="str">
        <f>IFERROR((DE97*$B$2*(1-$H97)*('CAR.CAP_per person'!O$2))/(_xlfn.XLOOKUP($E$2,EU_countries_GDP!$A$2:$A$29,EU_countries_GDP!$E$2:$E$29)),"")</f>
        <v/>
      </c>
      <c r="DV97" s="5" t="str">
        <f>IFERROR((DF97*$B$2*(1-$H97)*('CAR.CAP_per person'!P$2))/(_xlfn.XLOOKUP($E$2,EU_countries_GDP!$A$2:$A$29,EU_countries_GDP!$E$2:$E$29)),"")</f>
        <v/>
      </c>
      <c r="DW97" s="5" t="str">
        <f>IFERROR((DG97*$B$2*(1-$H97)*('CAR.CAP_per person'!Q$2))/(_xlfn.XLOOKUP($E$2,EU_countries_GDP!$A$2:$A$29,EU_countries_GDP!$E$2:$E$29)),"")</f>
        <v/>
      </c>
    </row>
    <row r="98" spans="2:127">
      <c r="B98" t="str">
        <f>_xlfn.XLOOKUP(D98,Table5[Ingredient],Table5[Category],"",FALSE)</f>
        <v/>
      </c>
      <c r="C98" s="33"/>
      <c r="D98" s="33"/>
      <c r="E98" s="33"/>
      <c r="F98" s="33"/>
      <c r="G98" s="33"/>
      <c r="H98" s="33"/>
      <c r="I98" s="33"/>
      <c r="J98" s="37" t="str">
        <f>IFERROR(INDEX('AveragePrices&amp;Codes'!G:AG, MATCH($D98, 'AveragePrices&amp;Codes'!$A:$A, 0), MATCH(Tool_clean!$E$2, 'AveragePrices&amp;Codes'!$G$1:$AG$1, 0)),"")</f>
        <v/>
      </c>
      <c r="K98" s="37" t="str">
        <f t="shared" si="100"/>
        <v/>
      </c>
      <c r="L98">
        <f>IFERROR(IF($F98="Raw",_xlfn.XLOOKUP(_xlfn.XLOOKUP(Tool_clean!$D98,'AveragePrices&amp;Codes'!$A:$A,'AveragePrices&amp;Codes'!$B:$B),AGRIBALYSE_Raw!$B:$B,AGRIBALYSE_Raw!O:O)*$E98,_xlfn.XLOOKUP(_xlfn.XLOOKUP(Tool_clean!$D98,'AveragePrices&amp;Codes'!$A:$A,'AveragePrices&amp;Codes'!$B:$B),AGRIBALYSE_Cooked!$C:$C,AGRIBALYSE_Cooked!P:P)*$E98),"")</f>
        <v>0</v>
      </c>
      <c r="M98">
        <f>IFERROR(IF($F98="Raw",_xlfn.XLOOKUP(_xlfn.XLOOKUP(Tool_clean!$D98,'AveragePrices&amp;Codes'!$A:$A,'AveragePrices&amp;Codes'!$B:$B),AGRIBALYSE_Raw!$B:$B,AGRIBALYSE_Raw!P:P)*$E98,_xlfn.XLOOKUP(_xlfn.XLOOKUP(Tool_clean!$D98,'AveragePrices&amp;Codes'!$A:$A,'AveragePrices&amp;Codes'!$B:$B),AGRIBALYSE_Cooked!$C:$C,AGRIBALYSE_Cooked!Q:Q)*$E98),"")</f>
        <v>0</v>
      </c>
      <c r="N98">
        <f>IFERROR(IF($F98="Raw",_xlfn.XLOOKUP(_xlfn.XLOOKUP(Tool_clean!$D98,'AveragePrices&amp;Codes'!$A:$A,'AveragePrices&amp;Codes'!$B:$B),AGRIBALYSE_Raw!$B:$B,AGRIBALYSE_Raw!Q:Q)*$E98,_xlfn.XLOOKUP(_xlfn.XLOOKUP(Tool_clean!$D98,'AveragePrices&amp;Codes'!$A:$A,'AveragePrices&amp;Codes'!$B:$B),AGRIBALYSE_Cooked!$C:$C,AGRIBALYSE_Cooked!R:R)*$E98),"")</f>
        <v>0</v>
      </c>
      <c r="O98">
        <f>IFERROR(IF($F98="Raw",_xlfn.XLOOKUP(_xlfn.XLOOKUP(Tool_clean!$D98,'AveragePrices&amp;Codes'!$A:$A,'AveragePrices&amp;Codes'!$B:$B),AGRIBALYSE_Raw!$B:$B,AGRIBALYSE_Raw!R:R)*$E98,_xlfn.XLOOKUP(_xlfn.XLOOKUP(Tool_clean!$D98,'AveragePrices&amp;Codes'!$A:$A,'AveragePrices&amp;Codes'!$B:$B),AGRIBALYSE_Cooked!$C:$C,AGRIBALYSE_Cooked!S:S)*$E98),"")</f>
        <v>0</v>
      </c>
      <c r="P98">
        <f>IFERROR(IF($F98="Raw",_xlfn.XLOOKUP(_xlfn.XLOOKUP(Tool_clean!$D98,'AveragePrices&amp;Codes'!$A:$A,'AveragePrices&amp;Codes'!$B:$B),AGRIBALYSE_Raw!$B:$B,AGRIBALYSE_Raw!S:S)*$E98,_xlfn.XLOOKUP(_xlfn.XLOOKUP(Tool_clean!$D98,'AveragePrices&amp;Codes'!$A:$A,'AveragePrices&amp;Codes'!$B:$B),AGRIBALYSE_Cooked!$C:$C,AGRIBALYSE_Cooked!T:T)*$E98),"")</f>
        <v>0</v>
      </c>
      <c r="Q98">
        <f>IFERROR(IF($F98="Raw",_xlfn.XLOOKUP(_xlfn.XLOOKUP(Tool_clean!$D98,'AveragePrices&amp;Codes'!$A:$A,'AveragePrices&amp;Codes'!$B:$B),AGRIBALYSE_Raw!$B:$B,AGRIBALYSE_Raw!T:T)*$E98,_xlfn.XLOOKUP(_xlfn.XLOOKUP(Tool_clean!$D98,'AveragePrices&amp;Codes'!$A:$A,'AveragePrices&amp;Codes'!$B:$B),AGRIBALYSE_Cooked!$C:$C,AGRIBALYSE_Cooked!U:U)*$E98),"")</f>
        <v>0</v>
      </c>
      <c r="R98">
        <f>IFERROR(IF($F98="Raw",_xlfn.XLOOKUP(_xlfn.XLOOKUP(Tool_clean!$D98,'AveragePrices&amp;Codes'!$A:$A,'AveragePrices&amp;Codes'!$B:$B),AGRIBALYSE_Raw!$B:$B,AGRIBALYSE_Raw!U:U)*$E98,_xlfn.XLOOKUP(_xlfn.XLOOKUP(Tool_clean!$D98,'AveragePrices&amp;Codes'!$A:$A,'AveragePrices&amp;Codes'!$B:$B),AGRIBALYSE_Cooked!$C:$C,AGRIBALYSE_Cooked!V:V)*$E98),"")</f>
        <v>0</v>
      </c>
      <c r="S98">
        <f>IFERROR(IF($F98="Raw",_xlfn.XLOOKUP(_xlfn.XLOOKUP(Tool_clean!$D98,'AveragePrices&amp;Codes'!$A:$A,'AveragePrices&amp;Codes'!$B:$B),AGRIBALYSE_Raw!$B:$B,AGRIBALYSE_Raw!V:V)*$E98,_xlfn.XLOOKUP(_xlfn.XLOOKUP(Tool_clean!$D98,'AveragePrices&amp;Codes'!$A:$A,'AveragePrices&amp;Codes'!$B:$B),AGRIBALYSE_Cooked!$C:$C,AGRIBALYSE_Cooked!W:W)*$E98),"")</f>
        <v>0</v>
      </c>
      <c r="T98">
        <f>IFERROR(IF($F98="Raw",_xlfn.XLOOKUP(_xlfn.XLOOKUP(Tool_clean!$D98,'AveragePrices&amp;Codes'!$A:$A,'AveragePrices&amp;Codes'!$B:$B),AGRIBALYSE_Raw!$B:$B,AGRIBALYSE_Raw!W:W)*$E98,_xlfn.XLOOKUP(_xlfn.XLOOKUP(Tool_clean!$D98,'AveragePrices&amp;Codes'!$A:$A,'AveragePrices&amp;Codes'!$B:$B),AGRIBALYSE_Cooked!$C:$C,AGRIBALYSE_Cooked!X:X)*$E98),"")</f>
        <v>0</v>
      </c>
      <c r="U98">
        <f>IFERROR(IF($F98="Raw",_xlfn.XLOOKUP(_xlfn.XLOOKUP(Tool_clean!$D98,'AveragePrices&amp;Codes'!$A:$A,'AveragePrices&amp;Codes'!$B:$B),AGRIBALYSE_Raw!$B:$B,AGRIBALYSE_Raw!X:X)*$E98,_xlfn.XLOOKUP(_xlfn.XLOOKUP(Tool_clean!$D98,'AveragePrices&amp;Codes'!$A:$A,'AveragePrices&amp;Codes'!$B:$B),AGRIBALYSE_Cooked!$C:$C,AGRIBALYSE_Cooked!Y:Y)*$E98),"")</f>
        <v>0</v>
      </c>
      <c r="V98">
        <f>IFERROR(IF($F98="Raw",_xlfn.XLOOKUP(_xlfn.XLOOKUP(Tool_clean!$D98,'AveragePrices&amp;Codes'!$A:$A,'AveragePrices&amp;Codes'!$B:$B),AGRIBALYSE_Raw!$B:$B,AGRIBALYSE_Raw!Y:Y)*$E98,_xlfn.XLOOKUP(_xlfn.XLOOKUP(Tool_clean!$D98,'AveragePrices&amp;Codes'!$A:$A,'AveragePrices&amp;Codes'!$B:$B),AGRIBALYSE_Cooked!$C:$C,AGRIBALYSE_Cooked!Z:Z)*$E98),"")</f>
        <v>0</v>
      </c>
      <c r="W98">
        <f>IFERROR(IF($F98="Raw",_xlfn.XLOOKUP(_xlfn.XLOOKUP(Tool_clean!$D98,'AveragePrices&amp;Codes'!$A:$A,'AveragePrices&amp;Codes'!$B:$B),AGRIBALYSE_Raw!$B:$B,AGRIBALYSE_Raw!Z:Z)*$E98,_xlfn.XLOOKUP(_xlfn.XLOOKUP(Tool_clean!$D98,'AveragePrices&amp;Codes'!$A:$A,'AveragePrices&amp;Codes'!$B:$B),AGRIBALYSE_Cooked!$C:$C,AGRIBALYSE_Cooked!AA:AA)*$E98),"")</f>
        <v>0</v>
      </c>
      <c r="X98">
        <f>IFERROR(IF($F98="Raw",_xlfn.XLOOKUP(_xlfn.XLOOKUP(Tool_clean!$D98,'AveragePrices&amp;Codes'!$A:$A,'AveragePrices&amp;Codes'!$B:$B),AGRIBALYSE_Raw!$B:$B,AGRIBALYSE_Raw!AA:AA)*$E98,_xlfn.XLOOKUP(_xlfn.XLOOKUP(Tool_clean!$D98,'AveragePrices&amp;Codes'!$A:$A,'AveragePrices&amp;Codes'!$B:$B),AGRIBALYSE_Cooked!$C:$C,AGRIBALYSE_Cooked!AB:AB)*$E98),"")</f>
        <v>0</v>
      </c>
      <c r="Y98">
        <f>IFERROR(IF($F98="Raw",_xlfn.XLOOKUP(_xlfn.XLOOKUP(Tool_clean!$D98,'AveragePrices&amp;Codes'!$A:$A,'AveragePrices&amp;Codes'!$B:$B),AGRIBALYSE_Raw!$B:$B,AGRIBALYSE_Raw!AB:AB)*$E98,_xlfn.XLOOKUP(_xlfn.XLOOKUP(Tool_clean!$D98,'AveragePrices&amp;Codes'!$A:$A,'AveragePrices&amp;Codes'!$B:$B),AGRIBALYSE_Cooked!$C:$C,AGRIBALYSE_Cooked!AC:AC)*$E98),"")</f>
        <v>0</v>
      </c>
      <c r="Z98">
        <f>IFERROR(IF($F98="Raw",_xlfn.XLOOKUP(_xlfn.XLOOKUP(Tool_clean!$D98,'AveragePrices&amp;Codes'!$A:$A,'AveragePrices&amp;Codes'!$B:$B),AGRIBALYSE_Raw!$B:$B,AGRIBALYSE_Raw!AC:AC)*$E98,_xlfn.XLOOKUP(_xlfn.XLOOKUP(Tool_clean!$D98,'AveragePrices&amp;Codes'!$A:$A,'AveragePrices&amp;Codes'!$B:$B),AGRIBALYSE_Cooked!$C:$C,AGRIBALYSE_Cooked!AD:AD)*$E98),"")</f>
        <v>0</v>
      </c>
      <c r="AA98">
        <f>IFERROR(IF($F98="Raw",_xlfn.XLOOKUP(_xlfn.XLOOKUP(Tool_clean!$D98,'AveragePrices&amp;Codes'!$A:$A,'AveragePrices&amp;Codes'!$B:$B),AGRIBALYSE_Raw!$B:$B,AGRIBALYSE_Raw!AD:AD)*$E98,_xlfn.XLOOKUP(_xlfn.XLOOKUP(Tool_clean!$D98,'AveragePrices&amp;Codes'!$A:$A,'AveragePrices&amp;Codes'!$B:$B),AGRIBALYSE_Cooked!$C:$C,AGRIBALYSE_Cooked!AE:AE)*$E98),"")</f>
        <v>0</v>
      </c>
      <c r="AB98" t="str" cm="1">
        <f t="array" ref="AB98">IFERROR(_xlfn.XLOOKUP(Tool_clean!$F98&amp;$E$2,'Cooking methods'!$A:$A&amp;'Cooking methods'!$B:$B,'Cooking methods'!C:C)*$E98,"")</f>
        <v/>
      </c>
      <c r="AC98" t="str" cm="1">
        <f t="array" ref="AC98">IFERROR(_xlfn.XLOOKUP(Tool_clean!$F98&amp;$E$2,'Cooking methods'!$A:$A&amp;'Cooking methods'!$B:$B,'Cooking methods'!D:D)*$E98,"")</f>
        <v/>
      </c>
      <c r="AD98" t="str" cm="1">
        <f t="array" ref="AD98">IFERROR(_xlfn.XLOOKUP(Tool_clean!$F98&amp;$E$2,'Cooking methods'!$A:$A&amp;'Cooking methods'!$B:$B,'Cooking methods'!E:E)*$E98,"")</f>
        <v/>
      </c>
      <c r="AE98" t="str" cm="1">
        <f t="array" ref="AE98">IFERROR(_xlfn.XLOOKUP(Tool_clean!$F98&amp;$E$2,'Cooking methods'!$A:$A&amp;'Cooking methods'!$B:$B,'Cooking methods'!F:F)*$E98,"")</f>
        <v/>
      </c>
      <c r="AF98" t="str" cm="1">
        <f t="array" ref="AF98">IFERROR(_xlfn.XLOOKUP(Tool_clean!$F98&amp;$E$2,'Cooking methods'!$A:$A&amp;'Cooking methods'!$B:$B,'Cooking methods'!G:G)*$E98,"")</f>
        <v/>
      </c>
      <c r="AG98" t="str" cm="1">
        <f t="array" ref="AG98">IFERROR(_xlfn.XLOOKUP(Tool_clean!$F98&amp;$E$2,'Cooking methods'!$A:$A&amp;'Cooking methods'!$B:$B,'Cooking methods'!H:H)*$E98,"")</f>
        <v/>
      </c>
      <c r="AH98" t="str" cm="1">
        <f t="array" ref="AH98">IFERROR(_xlfn.XLOOKUP(Tool_clean!$F98&amp;$E$2,'Cooking methods'!$A:$A&amp;'Cooking methods'!$B:$B,'Cooking methods'!I:I)*$E98,"")</f>
        <v/>
      </c>
      <c r="AI98" t="str" cm="1">
        <f t="array" ref="AI98">IFERROR(_xlfn.XLOOKUP(Tool_clean!$F98&amp;$E$2,'Cooking methods'!$A:$A&amp;'Cooking methods'!$B:$B,'Cooking methods'!J:J)*$E98,"")</f>
        <v/>
      </c>
      <c r="AJ98" t="str" cm="1">
        <f t="array" ref="AJ98">IFERROR(_xlfn.XLOOKUP(Tool_clean!$F98&amp;$E$2,'Cooking methods'!$A:$A&amp;'Cooking methods'!$B:$B,'Cooking methods'!K:K)*$E98,"")</f>
        <v/>
      </c>
      <c r="AK98" t="str" cm="1">
        <f t="array" ref="AK98">IFERROR(_xlfn.XLOOKUP(Tool_clean!$F98&amp;$E$2,'Cooking methods'!$A:$A&amp;'Cooking methods'!$B:$B,'Cooking methods'!L:L)*$E98,"")</f>
        <v/>
      </c>
      <c r="AL98" t="str" cm="1">
        <f t="array" ref="AL98">IFERROR(_xlfn.XLOOKUP(Tool_clean!$F98&amp;$E$2,'Cooking methods'!$A:$A&amp;'Cooking methods'!$B:$B,'Cooking methods'!M:M)*$E98,"")</f>
        <v/>
      </c>
      <c r="AM98" t="str" cm="1">
        <f t="array" ref="AM98">IFERROR(_xlfn.XLOOKUP(Tool_clean!$F98&amp;$E$2,'Cooking methods'!$A:$A&amp;'Cooking methods'!$B:$B,'Cooking methods'!N:N)*$E98,"")</f>
        <v/>
      </c>
      <c r="AN98" t="str" cm="1">
        <f t="array" ref="AN98">IFERROR(_xlfn.XLOOKUP(Tool_clean!$F98&amp;$E$2,'Cooking methods'!$A:$A&amp;'Cooking methods'!$B:$B,'Cooking methods'!O:O)*$E98,"")</f>
        <v/>
      </c>
      <c r="AO98" t="str" cm="1">
        <f t="array" ref="AO98">IFERROR(_xlfn.XLOOKUP(Tool_clean!$F98&amp;$E$2,'Cooking methods'!$A:$A&amp;'Cooking methods'!$B:$B,'Cooking methods'!P:P)*$E98,"")</f>
        <v/>
      </c>
      <c r="AP98" t="str" cm="1">
        <f t="array" ref="AP98">IFERROR(_xlfn.XLOOKUP(Tool_clean!$F98&amp;$E$2,'Cooking methods'!$A:$A&amp;'Cooking methods'!$B:$B,'Cooking methods'!Q:Q)*$E98,"")</f>
        <v/>
      </c>
      <c r="AQ98" t="str" cm="1">
        <f t="array" ref="AQ98">IFERROR(_xlfn.XLOOKUP(Tool_clean!$F98&amp;$E$2,'Cooking methods'!$A:$A&amp;'Cooking methods'!$B:$B,'Cooking methods'!R:R)*$E98,"")</f>
        <v/>
      </c>
      <c r="AR98" t="str" cm="1">
        <f t="array" ref="AR98">IFERROR(_xlfn.XLOOKUP(Tool_clean!$G98&amp;$E$2,'Waste management'!$A:$A&amp;'Waste management'!$B:$B,'Waste management'!C:C)*$E98,"")</f>
        <v/>
      </c>
      <c r="AS98" t="str" cm="1">
        <f t="array" ref="AS98">IFERROR(_xlfn.XLOOKUP(Tool_clean!$G98&amp;$E$2,'Waste management'!$A:$A&amp;'Waste management'!$B:$B,'Waste management'!D:D)*$E98,"")</f>
        <v/>
      </c>
      <c r="AT98" t="str" cm="1">
        <f t="array" ref="AT98">IFERROR(_xlfn.XLOOKUP(Tool_clean!$G98&amp;$E$2,'Waste management'!$A:$A&amp;'Waste management'!$B:$B,'Waste management'!E:E)*$E98,"")</f>
        <v/>
      </c>
      <c r="AU98" t="str" cm="1">
        <f t="array" ref="AU98">IFERROR(_xlfn.XLOOKUP(Tool_clean!$G98&amp;$E$2,'Waste management'!$A:$A&amp;'Waste management'!$B:$B,'Waste management'!F:F)*$E98,"")</f>
        <v/>
      </c>
      <c r="AV98" t="str" cm="1">
        <f t="array" ref="AV98">IFERROR(_xlfn.XLOOKUP(Tool_clean!$G98&amp;$E$2,'Waste management'!$A:$A&amp;'Waste management'!$B:$B,'Waste management'!G:G)*$E98,"")</f>
        <v/>
      </c>
      <c r="AW98" t="str" cm="1">
        <f t="array" ref="AW98">IFERROR(_xlfn.XLOOKUP(Tool_clean!$G98&amp;$E$2,'Waste management'!$A:$A&amp;'Waste management'!$B:$B,'Waste management'!H:H)*$E98,"")</f>
        <v/>
      </c>
      <c r="AX98" t="str" cm="1">
        <f t="array" ref="AX98">IFERROR(_xlfn.XLOOKUP(Tool_clean!$G98&amp;$E$2,'Waste management'!$A:$A&amp;'Waste management'!$B:$B,'Waste management'!I:I)*$E98,"")</f>
        <v/>
      </c>
      <c r="AY98" t="str" cm="1">
        <f t="array" ref="AY98">IFERROR(_xlfn.XLOOKUP(Tool_clean!$G98&amp;$E$2,'Waste management'!$A:$A&amp;'Waste management'!$B:$B,'Waste management'!J:J)*$E98,"")</f>
        <v/>
      </c>
      <c r="AZ98" t="str" cm="1">
        <f t="array" ref="AZ98">IFERROR(_xlfn.XLOOKUP(Tool_clean!$G98&amp;$E$2,'Waste management'!$A:$A&amp;'Waste management'!$B:$B,'Waste management'!K:K)*$E98,"")</f>
        <v/>
      </c>
      <c r="BA98" t="str" cm="1">
        <f t="array" ref="BA98">IFERROR(_xlfn.XLOOKUP(Tool_clean!$G98&amp;$E$2,'Waste management'!$A:$A&amp;'Waste management'!$B:$B,'Waste management'!L:L)*$E98,"")</f>
        <v/>
      </c>
      <c r="BB98" t="str" cm="1">
        <f t="array" ref="BB98">IFERROR(_xlfn.XLOOKUP(Tool_clean!$G98&amp;$E$2,'Waste management'!$A:$A&amp;'Waste management'!$B:$B,'Waste management'!M:M)*$E98,"")</f>
        <v/>
      </c>
      <c r="BC98" t="str" cm="1">
        <f t="array" ref="BC98">IFERROR(_xlfn.XLOOKUP(Tool_clean!$G98&amp;$E$2,'Waste management'!$A:$A&amp;'Waste management'!$B:$B,'Waste management'!N:N)*$E98,"")</f>
        <v/>
      </c>
      <c r="BD98" t="str" cm="1">
        <f t="array" ref="BD98">IFERROR(_xlfn.XLOOKUP(Tool_clean!$G98&amp;$E$2,'Waste management'!$A:$A&amp;'Waste management'!$B:$B,'Waste management'!O:O)*$E98,"")</f>
        <v/>
      </c>
      <c r="BE98" t="str" cm="1">
        <f t="array" ref="BE98">IFERROR(_xlfn.XLOOKUP(Tool_clean!$G98&amp;$E$2,'Waste management'!$A:$A&amp;'Waste management'!$B:$B,'Waste management'!P:P)*$E98,"")</f>
        <v/>
      </c>
      <c r="BF98" t="str" cm="1">
        <f t="array" ref="BF98">IFERROR(_xlfn.XLOOKUP(Tool_clean!$G98&amp;$E$2,'Waste management'!$A:$A&amp;'Waste management'!$B:$B,'Waste management'!Q:Q)*$E98,"")</f>
        <v/>
      </c>
      <c r="BG98" t="str" cm="1">
        <f t="array" ref="BG98">IFERROR(_xlfn.XLOOKUP(Tool_clean!$G98&amp;$E$2,'Waste management'!$A:$A&amp;'Waste management'!$B:$B,'Waste management'!R:R)*$E98,"")</f>
        <v/>
      </c>
      <c r="BH98" t="str">
        <f>IFERROR((L98+AR98+AB98)*_xlfn.XLOOKUP(Tool_clean!BH$4,Monetization_Factors!$A:$A,Monetization_Factors!$D:$D),"")</f>
        <v/>
      </c>
      <c r="BI98" t="str">
        <f>IFERROR((M98+AS98+AC98)*_xlfn.XLOOKUP(Tool_clean!BI$4,Monetization_Factors!$A:$A,Monetization_Factors!$D:$D),"")</f>
        <v/>
      </c>
      <c r="BJ98" t="str">
        <f>IFERROR((N98+AT98+AD98)*_xlfn.XLOOKUP(Tool_clean!BJ$4,Monetization_Factors!$A:$A,Monetization_Factors!$D:$D),"")</f>
        <v/>
      </c>
      <c r="BK98" t="str">
        <f>IFERROR((O98+AU98+AE98)*_xlfn.XLOOKUP(Tool_clean!BK$4,Monetization_Factors!$A:$A,Monetization_Factors!$D:$D),"")</f>
        <v/>
      </c>
      <c r="BL98" t="str">
        <f>IFERROR((P98+AV98+AF98)*_xlfn.XLOOKUP(Tool_clean!BL$4,Monetization_Factors!$A:$A,Monetization_Factors!$D:$D),"")</f>
        <v/>
      </c>
      <c r="BM98" t="str">
        <f>IFERROR((Q98+AW98+AG98)*_xlfn.XLOOKUP(Tool_clean!BM$4,Monetization_Factors!$A:$A,Monetization_Factors!$D:$D),"")</f>
        <v/>
      </c>
      <c r="BN98" t="str">
        <f>IFERROR((R98+AX98+AH98)*_xlfn.XLOOKUP(Tool_clean!BN$4,Monetization_Factors!$A:$A,Monetization_Factors!$D:$D),"")</f>
        <v/>
      </c>
      <c r="BO98" t="str">
        <f>IFERROR((S98+AY98+AI98)*_xlfn.XLOOKUP(Tool_clean!BO$4,Monetization_Factors!$A:$A,Monetization_Factors!$D:$D),"")</f>
        <v/>
      </c>
      <c r="BP98" t="str">
        <f>IFERROR((T98+AZ98+AJ98)*_xlfn.XLOOKUP(Tool_clean!BP$4,Monetization_Factors!$A:$A,Monetization_Factors!$D:$D),"")</f>
        <v/>
      </c>
      <c r="BQ98" t="str">
        <f>IFERROR((U98+BA98+AK98)*_xlfn.XLOOKUP(Tool_clean!BQ$4,Monetization_Factors!$A:$A,Monetization_Factors!$D:$D),"")</f>
        <v/>
      </c>
      <c r="BR98" t="str">
        <f>IFERROR((V98+BB98+AL98)*_xlfn.XLOOKUP(Tool_clean!BR$4,Monetization_Factors!$A:$A,Monetization_Factors!$D:$D),"")</f>
        <v/>
      </c>
      <c r="BS98" t="str">
        <f>IFERROR((W98+BC98+AM98)*_xlfn.XLOOKUP(Tool_clean!BS$4,Monetization_Factors!$A:$A,Monetization_Factors!$D:$D),"")</f>
        <v/>
      </c>
      <c r="BT98" t="str">
        <f>IFERROR((X98+BD98+AN98)*_xlfn.XLOOKUP(Tool_clean!BT$4,Monetization_Factors!$A:$A,Monetization_Factors!$D:$D),"")</f>
        <v/>
      </c>
      <c r="BU98" t="str">
        <f>IFERROR((Y98+BE98+AO98)*_xlfn.XLOOKUP(Tool_clean!BU$4,Monetization_Factors!$A:$A,Monetization_Factors!$D:$D),"")</f>
        <v/>
      </c>
      <c r="BV98" t="str">
        <f>IFERROR((Z98+BF98+AP98)*_xlfn.XLOOKUP(Tool_clean!BV$4,Monetization_Factors!$A:$A,Monetization_Factors!$D:$D),"")</f>
        <v/>
      </c>
      <c r="BW98" t="str">
        <f>IFERROR((AA98+BG98+AQ98)*_xlfn.XLOOKUP(Tool_clean!BW$4,Monetization_Factors!$A:$A,Monetization_Factors!$D:$D),"")</f>
        <v/>
      </c>
      <c r="BX98" s="38" t="str" cm="1">
        <f t="array" ref="BX98">IFERROR(_xlfn.IFS(I98&gt;0,I98*E98,I98="",J98*E98),"")</f>
        <v/>
      </c>
      <c r="BY98" s="38">
        <f t="shared" si="101"/>
        <v>0</v>
      </c>
      <c r="BZ98" s="38" t="str">
        <f t="shared" si="102"/>
        <v/>
      </c>
      <c r="CA98" s="38" t="str">
        <f t="shared" si="103"/>
        <v/>
      </c>
      <c r="CB98" t="str">
        <f t="shared" si="98"/>
        <v/>
      </c>
      <c r="CC98" t="str">
        <f t="shared" si="104"/>
        <v/>
      </c>
      <c r="CD98" t="str">
        <f t="shared" si="105"/>
        <v/>
      </c>
      <c r="CE98" t="str">
        <f t="shared" si="106"/>
        <v/>
      </c>
      <c r="CF98" t="str">
        <f t="shared" si="107"/>
        <v/>
      </c>
      <c r="CG98" t="str">
        <f t="shared" si="108"/>
        <v/>
      </c>
      <c r="CH98" t="str">
        <f t="shared" si="109"/>
        <v/>
      </c>
      <c r="CI98" t="str">
        <f t="shared" si="110"/>
        <v/>
      </c>
      <c r="CJ98" t="str">
        <f t="shared" si="111"/>
        <v/>
      </c>
      <c r="CK98" t="str">
        <f t="shared" si="112"/>
        <v/>
      </c>
      <c r="CL98" t="str">
        <f t="shared" si="113"/>
        <v/>
      </c>
      <c r="CM98" t="str">
        <f t="shared" si="114"/>
        <v/>
      </c>
      <c r="CN98" t="str">
        <f t="shared" si="115"/>
        <v/>
      </c>
      <c r="CO98" t="str">
        <f t="shared" si="116"/>
        <v/>
      </c>
      <c r="CP98" t="str">
        <f t="shared" si="117"/>
        <v/>
      </c>
      <c r="CQ98" t="str">
        <f t="shared" si="82"/>
        <v/>
      </c>
      <c r="CR98" t="str">
        <f t="shared" si="99"/>
        <v/>
      </c>
      <c r="CS98" t="str">
        <f t="shared" si="118"/>
        <v/>
      </c>
      <c r="CT98" t="str">
        <f t="shared" si="119"/>
        <v/>
      </c>
      <c r="CU98" t="str">
        <f t="shared" si="120"/>
        <v/>
      </c>
      <c r="CV98" t="str">
        <f t="shared" si="121"/>
        <v/>
      </c>
      <c r="CW98" t="str">
        <f t="shared" si="122"/>
        <v/>
      </c>
      <c r="CX98" t="str">
        <f t="shared" si="123"/>
        <v/>
      </c>
      <c r="CY98" t="str">
        <f t="shared" si="124"/>
        <v/>
      </c>
      <c r="CZ98" t="str">
        <f t="shared" si="125"/>
        <v/>
      </c>
      <c r="DA98" t="str">
        <f t="shared" si="126"/>
        <v/>
      </c>
      <c r="DB98" t="str">
        <f t="shared" si="127"/>
        <v/>
      </c>
      <c r="DC98" t="str">
        <f t="shared" si="128"/>
        <v/>
      </c>
      <c r="DD98" t="str">
        <f t="shared" si="129"/>
        <v/>
      </c>
      <c r="DE98" t="str">
        <f t="shared" si="130"/>
        <v/>
      </c>
      <c r="DF98" t="str">
        <f t="shared" si="131"/>
        <v/>
      </c>
      <c r="DG98" t="str">
        <f t="shared" si="97"/>
        <v/>
      </c>
      <c r="DH98" s="5" t="str">
        <f>IFERROR((CR98*$B$2*(1-$H98)*('CAR.CAP_per person'!B$2))/(_xlfn.XLOOKUP($E$2,EU_countries_GDP!$A$2:$A$29,EU_countries_GDP!$E$2:$E$29)),"")</f>
        <v/>
      </c>
      <c r="DI98" s="5" t="str">
        <f>IFERROR((CS98*$B$2*(1-$H98)*('CAR.CAP_per person'!C$2))/(_xlfn.XLOOKUP($E$2,EU_countries_GDP!$A$2:$A$29,EU_countries_GDP!$E$2:$E$29)),"")</f>
        <v/>
      </c>
      <c r="DJ98" s="5" t="str">
        <f>IFERROR((CT98*$B$2*(1-$H98)*('CAR.CAP_per person'!D$2))/(_xlfn.XLOOKUP($E$2,EU_countries_GDP!$A$2:$A$29,EU_countries_GDP!$E$2:$E$29)),"")</f>
        <v/>
      </c>
      <c r="DK98" s="5" t="str">
        <f>IFERROR((CU98*$B$2*(1-$H98)*('CAR.CAP_per person'!E$2))/(_xlfn.XLOOKUP($E$2,EU_countries_GDP!$A$2:$A$29,EU_countries_GDP!$E$2:$E$29)),"")</f>
        <v/>
      </c>
      <c r="DL98" s="5" t="str">
        <f>IFERROR((CV98*$B$2*(1-$H98)*('CAR.CAP_per person'!F$2))/(_xlfn.XLOOKUP($E$2,EU_countries_GDP!$A$2:$A$29,EU_countries_GDP!$E$2:$E$29)),"")</f>
        <v/>
      </c>
      <c r="DM98" s="5" t="str">
        <f>IFERROR((CW98*$B$2*(1-$H98)*('CAR.CAP_per person'!G$2))/(_xlfn.XLOOKUP($E$2,EU_countries_GDP!$A$2:$A$29,EU_countries_GDP!$E$2:$E$29)),"")</f>
        <v/>
      </c>
      <c r="DN98" s="5" t="str">
        <f>IFERROR((CX98*$B$2*(1-$H98)*('CAR.CAP_per person'!H$2))/(_xlfn.XLOOKUP($E$2,EU_countries_GDP!$A$2:$A$29,EU_countries_GDP!$E$2:$E$29)),"")</f>
        <v/>
      </c>
      <c r="DO98" s="5" t="str">
        <f>IFERROR((CY98*$B$2*(1-$H98)*('CAR.CAP_per person'!I$2))/(_xlfn.XLOOKUP($E$2,EU_countries_GDP!$A$2:$A$29,EU_countries_GDP!$E$2:$E$29)),"")</f>
        <v/>
      </c>
      <c r="DP98" s="5" t="str">
        <f>IFERROR((CZ98*$B$2*(1-$H98)*('CAR.CAP_per person'!J$2))/(_xlfn.XLOOKUP($E$2,EU_countries_GDP!$A$2:$A$29,EU_countries_GDP!$E$2:$E$29)),"")</f>
        <v/>
      </c>
      <c r="DQ98" s="5" t="str">
        <f>IFERROR((DA98*$B$2*(1-$H98)*('CAR.CAP_per person'!K$2))/(_xlfn.XLOOKUP($E$2,EU_countries_GDP!$A$2:$A$29,EU_countries_GDP!$E$2:$E$29)),"")</f>
        <v/>
      </c>
      <c r="DR98" s="5" t="str">
        <f>IFERROR((DB98*$B$2*(1-$H98)*('CAR.CAP_per person'!L$2))/(_xlfn.XLOOKUP($E$2,EU_countries_GDP!$A$2:$A$29,EU_countries_GDP!$E$2:$E$29)),"")</f>
        <v/>
      </c>
      <c r="DS98" s="5" t="str">
        <f>IFERROR((DC98*$B$2*(1-$H98)*('CAR.CAP_per person'!M$2))/(_xlfn.XLOOKUP($E$2,EU_countries_GDP!$A$2:$A$29,EU_countries_GDP!$E$2:$E$29)),"")</f>
        <v/>
      </c>
      <c r="DT98" s="5" t="str">
        <f>IFERROR((DD98*$B$2*(1-$H98)*('CAR.CAP_per person'!N$2))/(_xlfn.XLOOKUP($E$2,EU_countries_GDP!$A$2:$A$29,EU_countries_GDP!$E$2:$E$29)),"")</f>
        <v/>
      </c>
      <c r="DU98" s="5" t="str">
        <f>IFERROR((DE98*$B$2*(1-$H98)*('CAR.CAP_per person'!O$2))/(_xlfn.XLOOKUP($E$2,EU_countries_GDP!$A$2:$A$29,EU_countries_GDP!$E$2:$E$29)),"")</f>
        <v/>
      </c>
      <c r="DV98" s="5" t="str">
        <f>IFERROR((DF98*$B$2*(1-$H98)*('CAR.CAP_per person'!P$2))/(_xlfn.XLOOKUP($E$2,EU_countries_GDP!$A$2:$A$29,EU_countries_GDP!$E$2:$E$29)),"")</f>
        <v/>
      </c>
      <c r="DW98" s="5" t="str">
        <f>IFERROR((DG98*$B$2*(1-$H98)*('CAR.CAP_per person'!Q$2))/(_xlfn.XLOOKUP($E$2,EU_countries_GDP!$A$2:$A$29,EU_countries_GDP!$E$2:$E$29)),"")</f>
        <v/>
      </c>
    </row>
    <row r="99" spans="2:127">
      <c r="B99" t="str">
        <f>_xlfn.XLOOKUP(D99,Table5[Ingredient],Table5[Category],"",FALSE)</f>
        <v/>
      </c>
      <c r="C99" s="33"/>
      <c r="D99" s="33"/>
      <c r="E99" s="33"/>
      <c r="F99" s="33"/>
      <c r="G99" s="33"/>
      <c r="H99" s="33"/>
      <c r="I99" s="33"/>
      <c r="J99" s="37" t="str">
        <f>IFERROR(INDEX('AveragePrices&amp;Codes'!G:AG, MATCH($D99, 'AveragePrices&amp;Codes'!$A:$A, 0), MATCH(Tool_clean!$E$2, 'AveragePrices&amp;Codes'!$G$1:$AG$1, 0)),"")</f>
        <v/>
      </c>
      <c r="K99" s="37" t="str">
        <f t="shared" si="100"/>
        <v/>
      </c>
      <c r="L99">
        <f>IFERROR(IF($F99="Raw",_xlfn.XLOOKUP(_xlfn.XLOOKUP(Tool_clean!$D99,'AveragePrices&amp;Codes'!$A:$A,'AveragePrices&amp;Codes'!$B:$B),AGRIBALYSE_Raw!$B:$B,AGRIBALYSE_Raw!O:O)*$E99,_xlfn.XLOOKUP(_xlfn.XLOOKUP(Tool_clean!$D99,'AveragePrices&amp;Codes'!$A:$A,'AveragePrices&amp;Codes'!$B:$B),AGRIBALYSE_Cooked!$C:$C,AGRIBALYSE_Cooked!P:P)*$E99),"")</f>
        <v>0</v>
      </c>
      <c r="M99">
        <f>IFERROR(IF($F99="Raw",_xlfn.XLOOKUP(_xlfn.XLOOKUP(Tool_clean!$D99,'AveragePrices&amp;Codes'!$A:$A,'AveragePrices&amp;Codes'!$B:$B),AGRIBALYSE_Raw!$B:$B,AGRIBALYSE_Raw!P:P)*$E99,_xlfn.XLOOKUP(_xlfn.XLOOKUP(Tool_clean!$D99,'AveragePrices&amp;Codes'!$A:$A,'AveragePrices&amp;Codes'!$B:$B),AGRIBALYSE_Cooked!$C:$C,AGRIBALYSE_Cooked!Q:Q)*$E99),"")</f>
        <v>0</v>
      </c>
      <c r="N99">
        <f>IFERROR(IF($F99="Raw",_xlfn.XLOOKUP(_xlfn.XLOOKUP(Tool_clean!$D99,'AveragePrices&amp;Codes'!$A:$A,'AveragePrices&amp;Codes'!$B:$B),AGRIBALYSE_Raw!$B:$B,AGRIBALYSE_Raw!Q:Q)*$E99,_xlfn.XLOOKUP(_xlfn.XLOOKUP(Tool_clean!$D99,'AveragePrices&amp;Codes'!$A:$A,'AveragePrices&amp;Codes'!$B:$B),AGRIBALYSE_Cooked!$C:$C,AGRIBALYSE_Cooked!R:R)*$E99),"")</f>
        <v>0</v>
      </c>
      <c r="O99">
        <f>IFERROR(IF($F99="Raw",_xlfn.XLOOKUP(_xlfn.XLOOKUP(Tool_clean!$D99,'AveragePrices&amp;Codes'!$A:$A,'AveragePrices&amp;Codes'!$B:$B),AGRIBALYSE_Raw!$B:$B,AGRIBALYSE_Raw!R:R)*$E99,_xlfn.XLOOKUP(_xlfn.XLOOKUP(Tool_clean!$D99,'AveragePrices&amp;Codes'!$A:$A,'AveragePrices&amp;Codes'!$B:$B),AGRIBALYSE_Cooked!$C:$C,AGRIBALYSE_Cooked!S:S)*$E99),"")</f>
        <v>0</v>
      </c>
      <c r="P99">
        <f>IFERROR(IF($F99="Raw",_xlfn.XLOOKUP(_xlfn.XLOOKUP(Tool_clean!$D99,'AveragePrices&amp;Codes'!$A:$A,'AveragePrices&amp;Codes'!$B:$B),AGRIBALYSE_Raw!$B:$B,AGRIBALYSE_Raw!S:S)*$E99,_xlfn.XLOOKUP(_xlfn.XLOOKUP(Tool_clean!$D99,'AveragePrices&amp;Codes'!$A:$A,'AveragePrices&amp;Codes'!$B:$B),AGRIBALYSE_Cooked!$C:$C,AGRIBALYSE_Cooked!T:T)*$E99),"")</f>
        <v>0</v>
      </c>
      <c r="Q99">
        <f>IFERROR(IF($F99="Raw",_xlfn.XLOOKUP(_xlfn.XLOOKUP(Tool_clean!$D99,'AveragePrices&amp;Codes'!$A:$A,'AveragePrices&amp;Codes'!$B:$B),AGRIBALYSE_Raw!$B:$B,AGRIBALYSE_Raw!T:T)*$E99,_xlfn.XLOOKUP(_xlfn.XLOOKUP(Tool_clean!$D99,'AveragePrices&amp;Codes'!$A:$A,'AveragePrices&amp;Codes'!$B:$B),AGRIBALYSE_Cooked!$C:$C,AGRIBALYSE_Cooked!U:U)*$E99),"")</f>
        <v>0</v>
      </c>
      <c r="R99">
        <f>IFERROR(IF($F99="Raw",_xlfn.XLOOKUP(_xlfn.XLOOKUP(Tool_clean!$D99,'AveragePrices&amp;Codes'!$A:$A,'AveragePrices&amp;Codes'!$B:$B),AGRIBALYSE_Raw!$B:$B,AGRIBALYSE_Raw!U:U)*$E99,_xlfn.XLOOKUP(_xlfn.XLOOKUP(Tool_clean!$D99,'AveragePrices&amp;Codes'!$A:$A,'AveragePrices&amp;Codes'!$B:$B),AGRIBALYSE_Cooked!$C:$C,AGRIBALYSE_Cooked!V:V)*$E99),"")</f>
        <v>0</v>
      </c>
      <c r="S99">
        <f>IFERROR(IF($F99="Raw",_xlfn.XLOOKUP(_xlfn.XLOOKUP(Tool_clean!$D99,'AveragePrices&amp;Codes'!$A:$A,'AveragePrices&amp;Codes'!$B:$B),AGRIBALYSE_Raw!$B:$B,AGRIBALYSE_Raw!V:V)*$E99,_xlfn.XLOOKUP(_xlfn.XLOOKUP(Tool_clean!$D99,'AveragePrices&amp;Codes'!$A:$A,'AveragePrices&amp;Codes'!$B:$B),AGRIBALYSE_Cooked!$C:$C,AGRIBALYSE_Cooked!W:W)*$E99),"")</f>
        <v>0</v>
      </c>
      <c r="T99">
        <f>IFERROR(IF($F99="Raw",_xlfn.XLOOKUP(_xlfn.XLOOKUP(Tool_clean!$D99,'AveragePrices&amp;Codes'!$A:$A,'AveragePrices&amp;Codes'!$B:$B),AGRIBALYSE_Raw!$B:$B,AGRIBALYSE_Raw!W:W)*$E99,_xlfn.XLOOKUP(_xlfn.XLOOKUP(Tool_clean!$D99,'AveragePrices&amp;Codes'!$A:$A,'AveragePrices&amp;Codes'!$B:$B),AGRIBALYSE_Cooked!$C:$C,AGRIBALYSE_Cooked!X:X)*$E99),"")</f>
        <v>0</v>
      </c>
      <c r="U99">
        <f>IFERROR(IF($F99="Raw",_xlfn.XLOOKUP(_xlfn.XLOOKUP(Tool_clean!$D99,'AveragePrices&amp;Codes'!$A:$A,'AveragePrices&amp;Codes'!$B:$B),AGRIBALYSE_Raw!$B:$B,AGRIBALYSE_Raw!X:X)*$E99,_xlfn.XLOOKUP(_xlfn.XLOOKUP(Tool_clean!$D99,'AveragePrices&amp;Codes'!$A:$A,'AveragePrices&amp;Codes'!$B:$B),AGRIBALYSE_Cooked!$C:$C,AGRIBALYSE_Cooked!Y:Y)*$E99),"")</f>
        <v>0</v>
      </c>
      <c r="V99">
        <f>IFERROR(IF($F99="Raw",_xlfn.XLOOKUP(_xlfn.XLOOKUP(Tool_clean!$D99,'AveragePrices&amp;Codes'!$A:$A,'AveragePrices&amp;Codes'!$B:$B),AGRIBALYSE_Raw!$B:$B,AGRIBALYSE_Raw!Y:Y)*$E99,_xlfn.XLOOKUP(_xlfn.XLOOKUP(Tool_clean!$D99,'AveragePrices&amp;Codes'!$A:$A,'AveragePrices&amp;Codes'!$B:$B),AGRIBALYSE_Cooked!$C:$C,AGRIBALYSE_Cooked!Z:Z)*$E99),"")</f>
        <v>0</v>
      </c>
      <c r="W99">
        <f>IFERROR(IF($F99="Raw",_xlfn.XLOOKUP(_xlfn.XLOOKUP(Tool_clean!$D99,'AveragePrices&amp;Codes'!$A:$A,'AveragePrices&amp;Codes'!$B:$B),AGRIBALYSE_Raw!$B:$B,AGRIBALYSE_Raw!Z:Z)*$E99,_xlfn.XLOOKUP(_xlfn.XLOOKUP(Tool_clean!$D99,'AveragePrices&amp;Codes'!$A:$A,'AveragePrices&amp;Codes'!$B:$B),AGRIBALYSE_Cooked!$C:$C,AGRIBALYSE_Cooked!AA:AA)*$E99),"")</f>
        <v>0</v>
      </c>
      <c r="X99">
        <f>IFERROR(IF($F99="Raw",_xlfn.XLOOKUP(_xlfn.XLOOKUP(Tool_clean!$D99,'AveragePrices&amp;Codes'!$A:$A,'AveragePrices&amp;Codes'!$B:$B),AGRIBALYSE_Raw!$B:$B,AGRIBALYSE_Raw!AA:AA)*$E99,_xlfn.XLOOKUP(_xlfn.XLOOKUP(Tool_clean!$D99,'AveragePrices&amp;Codes'!$A:$A,'AveragePrices&amp;Codes'!$B:$B),AGRIBALYSE_Cooked!$C:$C,AGRIBALYSE_Cooked!AB:AB)*$E99),"")</f>
        <v>0</v>
      </c>
      <c r="Y99">
        <f>IFERROR(IF($F99="Raw",_xlfn.XLOOKUP(_xlfn.XLOOKUP(Tool_clean!$D99,'AveragePrices&amp;Codes'!$A:$A,'AveragePrices&amp;Codes'!$B:$B),AGRIBALYSE_Raw!$B:$B,AGRIBALYSE_Raw!AB:AB)*$E99,_xlfn.XLOOKUP(_xlfn.XLOOKUP(Tool_clean!$D99,'AveragePrices&amp;Codes'!$A:$A,'AveragePrices&amp;Codes'!$B:$B),AGRIBALYSE_Cooked!$C:$C,AGRIBALYSE_Cooked!AC:AC)*$E99),"")</f>
        <v>0</v>
      </c>
      <c r="Z99">
        <f>IFERROR(IF($F99="Raw",_xlfn.XLOOKUP(_xlfn.XLOOKUP(Tool_clean!$D99,'AveragePrices&amp;Codes'!$A:$A,'AveragePrices&amp;Codes'!$B:$B),AGRIBALYSE_Raw!$B:$B,AGRIBALYSE_Raw!AC:AC)*$E99,_xlfn.XLOOKUP(_xlfn.XLOOKUP(Tool_clean!$D99,'AveragePrices&amp;Codes'!$A:$A,'AveragePrices&amp;Codes'!$B:$B),AGRIBALYSE_Cooked!$C:$C,AGRIBALYSE_Cooked!AD:AD)*$E99),"")</f>
        <v>0</v>
      </c>
      <c r="AA99">
        <f>IFERROR(IF($F99="Raw",_xlfn.XLOOKUP(_xlfn.XLOOKUP(Tool_clean!$D99,'AveragePrices&amp;Codes'!$A:$A,'AveragePrices&amp;Codes'!$B:$B),AGRIBALYSE_Raw!$B:$B,AGRIBALYSE_Raw!AD:AD)*$E99,_xlfn.XLOOKUP(_xlfn.XLOOKUP(Tool_clean!$D99,'AveragePrices&amp;Codes'!$A:$A,'AveragePrices&amp;Codes'!$B:$B),AGRIBALYSE_Cooked!$C:$C,AGRIBALYSE_Cooked!AE:AE)*$E99),"")</f>
        <v>0</v>
      </c>
      <c r="AB99" t="str" cm="1">
        <f t="array" ref="AB99">IFERROR(_xlfn.XLOOKUP(Tool_clean!$F99&amp;$E$2,'Cooking methods'!$A:$A&amp;'Cooking methods'!$B:$B,'Cooking methods'!C:C)*$E99,"")</f>
        <v/>
      </c>
      <c r="AC99" t="str" cm="1">
        <f t="array" ref="AC99">IFERROR(_xlfn.XLOOKUP(Tool_clean!$F99&amp;$E$2,'Cooking methods'!$A:$A&amp;'Cooking methods'!$B:$B,'Cooking methods'!D:D)*$E99,"")</f>
        <v/>
      </c>
      <c r="AD99" t="str" cm="1">
        <f t="array" ref="AD99">IFERROR(_xlfn.XLOOKUP(Tool_clean!$F99&amp;$E$2,'Cooking methods'!$A:$A&amp;'Cooking methods'!$B:$B,'Cooking methods'!E:E)*$E99,"")</f>
        <v/>
      </c>
      <c r="AE99" t="str" cm="1">
        <f t="array" ref="AE99">IFERROR(_xlfn.XLOOKUP(Tool_clean!$F99&amp;$E$2,'Cooking methods'!$A:$A&amp;'Cooking methods'!$B:$B,'Cooking methods'!F:F)*$E99,"")</f>
        <v/>
      </c>
      <c r="AF99" t="str" cm="1">
        <f t="array" ref="AF99">IFERROR(_xlfn.XLOOKUP(Tool_clean!$F99&amp;$E$2,'Cooking methods'!$A:$A&amp;'Cooking methods'!$B:$B,'Cooking methods'!G:G)*$E99,"")</f>
        <v/>
      </c>
      <c r="AG99" t="str" cm="1">
        <f t="array" ref="AG99">IFERROR(_xlfn.XLOOKUP(Tool_clean!$F99&amp;$E$2,'Cooking methods'!$A:$A&amp;'Cooking methods'!$B:$B,'Cooking methods'!H:H)*$E99,"")</f>
        <v/>
      </c>
      <c r="AH99" t="str" cm="1">
        <f t="array" ref="AH99">IFERROR(_xlfn.XLOOKUP(Tool_clean!$F99&amp;$E$2,'Cooking methods'!$A:$A&amp;'Cooking methods'!$B:$B,'Cooking methods'!I:I)*$E99,"")</f>
        <v/>
      </c>
      <c r="AI99" t="str" cm="1">
        <f t="array" ref="AI99">IFERROR(_xlfn.XLOOKUP(Tool_clean!$F99&amp;$E$2,'Cooking methods'!$A:$A&amp;'Cooking methods'!$B:$B,'Cooking methods'!J:J)*$E99,"")</f>
        <v/>
      </c>
      <c r="AJ99" t="str" cm="1">
        <f t="array" ref="AJ99">IFERROR(_xlfn.XLOOKUP(Tool_clean!$F99&amp;$E$2,'Cooking methods'!$A:$A&amp;'Cooking methods'!$B:$B,'Cooking methods'!K:K)*$E99,"")</f>
        <v/>
      </c>
      <c r="AK99" t="str" cm="1">
        <f t="array" ref="AK99">IFERROR(_xlfn.XLOOKUP(Tool_clean!$F99&amp;$E$2,'Cooking methods'!$A:$A&amp;'Cooking methods'!$B:$B,'Cooking methods'!L:L)*$E99,"")</f>
        <v/>
      </c>
      <c r="AL99" t="str" cm="1">
        <f t="array" ref="AL99">IFERROR(_xlfn.XLOOKUP(Tool_clean!$F99&amp;$E$2,'Cooking methods'!$A:$A&amp;'Cooking methods'!$B:$B,'Cooking methods'!M:M)*$E99,"")</f>
        <v/>
      </c>
      <c r="AM99" t="str" cm="1">
        <f t="array" ref="AM99">IFERROR(_xlfn.XLOOKUP(Tool_clean!$F99&amp;$E$2,'Cooking methods'!$A:$A&amp;'Cooking methods'!$B:$B,'Cooking methods'!N:N)*$E99,"")</f>
        <v/>
      </c>
      <c r="AN99" t="str" cm="1">
        <f t="array" ref="AN99">IFERROR(_xlfn.XLOOKUP(Tool_clean!$F99&amp;$E$2,'Cooking methods'!$A:$A&amp;'Cooking methods'!$B:$B,'Cooking methods'!O:O)*$E99,"")</f>
        <v/>
      </c>
      <c r="AO99" t="str" cm="1">
        <f t="array" ref="AO99">IFERROR(_xlfn.XLOOKUP(Tool_clean!$F99&amp;$E$2,'Cooking methods'!$A:$A&amp;'Cooking methods'!$B:$B,'Cooking methods'!P:P)*$E99,"")</f>
        <v/>
      </c>
      <c r="AP99" t="str" cm="1">
        <f t="array" ref="AP99">IFERROR(_xlfn.XLOOKUP(Tool_clean!$F99&amp;$E$2,'Cooking methods'!$A:$A&amp;'Cooking methods'!$B:$B,'Cooking methods'!Q:Q)*$E99,"")</f>
        <v/>
      </c>
      <c r="AQ99" t="str" cm="1">
        <f t="array" ref="AQ99">IFERROR(_xlfn.XLOOKUP(Tool_clean!$F99&amp;$E$2,'Cooking methods'!$A:$A&amp;'Cooking methods'!$B:$B,'Cooking methods'!R:R)*$E99,"")</f>
        <v/>
      </c>
      <c r="AR99" t="str" cm="1">
        <f t="array" ref="AR99">IFERROR(_xlfn.XLOOKUP(Tool_clean!$G99&amp;$E$2,'Waste management'!$A:$A&amp;'Waste management'!$B:$B,'Waste management'!C:C)*$E99,"")</f>
        <v/>
      </c>
      <c r="AS99" t="str" cm="1">
        <f t="array" ref="AS99">IFERROR(_xlfn.XLOOKUP(Tool_clean!$G99&amp;$E$2,'Waste management'!$A:$A&amp;'Waste management'!$B:$B,'Waste management'!D:D)*$E99,"")</f>
        <v/>
      </c>
      <c r="AT99" t="str" cm="1">
        <f t="array" ref="AT99">IFERROR(_xlfn.XLOOKUP(Tool_clean!$G99&amp;$E$2,'Waste management'!$A:$A&amp;'Waste management'!$B:$B,'Waste management'!E:E)*$E99,"")</f>
        <v/>
      </c>
      <c r="AU99" t="str" cm="1">
        <f t="array" ref="AU99">IFERROR(_xlfn.XLOOKUP(Tool_clean!$G99&amp;$E$2,'Waste management'!$A:$A&amp;'Waste management'!$B:$B,'Waste management'!F:F)*$E99,"")</f>
        <v/>
      </c>
      <c r="AV99" t="str" cm="1">
        <f t="array" ref="AV99">IFERROR(_xlfn.XLOOKUP(Tool_clean!$G99&amp;$E$2,'Waste management'!$A:$A&amp;'Waste management'!$B:$B,'Waste management'!G:G)*$E99,"")</f>
        <v/>
      </c>
      <c r="AW99" t="str" cm="1">
        <f t="array" ref="AW99">IFERROR(_xlfn.XLOOKUP(Tool_clean!$G99&amp;$E$2,'Waste management'!$A:$A&amp;'Waste management'!$B:$B,'Waste management'!H:H)*$E99,"")</f>
        <v/>
      </c>
      <c r="AX99" t="str" cm="1">
        <f t="array" ref="AX99">IFERROR(_xlfn.XLOOKUP(Tool_clean!$G99&amp;$E$2,'Waste management'!$A:$A&amp;'Waste management'!$B:$B,'Waste management'!I:I)*$E99,"")</f>
        <v/>
      </c>
      <c r="AY99" t="str" cm="1">
        <f t="array" ref="AY99">IFERROR(_xlfn.XLOOKUP(Tool_clean!$G99&amp;$E$2,'Waste management'!$A:$A&amp;'Waste management'!$B:$B,'Waste management'!J:J)*$E99,"")</f>
        <v/>
      </c>
      <c r="AZ99" t="str" cm="1">
        <f t="array" ref="AZ99">IFERROR(_xlfn.XLOOKUP(Tool_clean!$G99&amp;$E$2,'Waste management'!$A:$A&amp;'Waste management'!$B:$B,'Waste management'!K:K)*$E99,"")</f>
        <v/>
      </c>
      <c r="BA99" t="str" cm="1">
        <f t="array" ref="BA99">IFERROR(_xlfn.XLOOKUP(Tool_clean!$G99&amp;$E$2,'Waste management'!$A:$A&amp;'Waste management'!$B:$B,'Waste management'!L:L)*$E99,"")</f>
        <v/>
      </c>
      <c r="BB99" t="str" cm="1">
        <f t="array" ref="BB99">IFERROR(_xlfn.XLOOKUP(Tool_clean!$G99&amp;$E$2,'Waste management'!$A:$A&amp;'Waste management'!$B:$B,'Waste management'!M:M)*$E99,"")</f>
        <v/>
      </c>
      <c r="BC99" t="str" cm="1">
        <f t="array" ref="BC99">IFERROR(_xlfn.XLOOKUP(Tool_clean!$G99&amp;$E$2,'Waste management'!$A:$A&amp;'Waste management'!$B:$B,'Waste management'!N:N)*$E99,"")</f>
        <v/>
      </c>
      <c r="BD99" t="str" cm="1">
        <f t="array" ref="BD99">IFERROR(_xlfn.XLOOKUP(Tool_clean!$G99&amp;$E$2,'Waste management'!$A:$A&amp;'Waste management'!$B:$B,'Waste management'!O:O)*$E99,"")</f>
        <v/>
      </c>
      <c r="BE99" t="str" cm="1">
        <f t="array" ref="BE99">IFERROR(_xlfn.XLOOKUP(Tool_clean!$G99&amp;$E$2,'Waste management'!$A:$A&amp;'Waste management'!$B:$B,'Waste management'!P:P)*$E99,"")</f>
        <v/>
      </c>
      <c r="BF99" t="str" cm="1">
        <f t="array" ref="BF99">IFERROR(_xlfn.XLOOKUP(Tool_clean!$G99&amp;$E$2,'Waste management'!$A:$A&amp;'Waste management'!$B:$B,'Waste management'!Q:Q)*$E99,"")</f>
        <v/>
      </c>
      <c r="BG99" t="str" cm="1">
        <f t="array" ref="BG99">IFERROR(_xlfn.XLOOKUP(Tool_clean!$G99&amp;$E$2,'Waste management'!$A:$A&amp;'Waste management'!$B:$B,'Waste management'!R:R)*$E99,"")</f>
        <v/>
      </c>
      <c r="BH99" t="str">
        <f>IFERROR((L99+AR99+AB99)*_xlfn.XLOOKUP(Tool_clean!BH$4,Monetization_Factors!$A:$A,Monetization_Factors!$D:$D),"")</f>
        <v/>
      </c>
      <c r="BI99" t="str">
        <f>IFERROR((M99+AS99+AC99)*_xlfn.XLOOKUP(Tool_clean!BI$4,Monetization_Factors!$A:$A,Monetization_Factors!$D:$D),"")</f>
        <v/>
      </c>
      <c r="BJ99" t="str">
        <f>IFERROR((N99+AT99+AD99)*_xlfn.XLOOKUP(Tool_clean!BJ$4,Monetization_Factors!$A:$A,Monetization_Factors!$D:$D),"")</f>
        <v/>
      </c>
      <c r="BK99" t="str">
        <f>IFERROR((O99+AU99+AE99)*_xlfn.XLOOKUP(Tool_clean!BK$4,Monetization_Factors!$A:$A,Monetization_Factors!$D:$D),"")</f>
        <v/>
      </c>
      <c r="BL99" t="str">
        <f>IFERROR((P99+AV99+AF99)*_xlfn.XLOOKUP(Tool_clean!BL$4,Monetization_Factors!$A:$A,Monetization_Factors!$D:$D),"")</f>
        <v/>
      </c>
      <c r="BM99" t="str">
        <f>IFERROR((Q99+AW99+AG99)*_xlfn.XLOOKUP(Tool_clean!BM$4,Monetization_Factors!$A:$A,Monetization_Factors!$D:$D),"")</f>
        <v/>
      </c>
      <c r="BN99" t="str">
        <f>IFERROR((R99+AX99+AH99)*_xlfn.XLOOKUP(Tool_clean!BN$4,Monetization_Factors!$A:$A,Monetization_Factors!$D:$D),"")</f>
        <v/>
      </c>
      <c r="BO99" t="str">
        <f>IFERROR((S99+AY99+AI99)*_xlfn.XLOOKUP(Tool_clean!BO$4,Monetization_Factors!$A:$A,Monetization_Factors!$D:$D),"")</f>
        <v/>
      </c>
      <c r="BP99" t="str">
        <f>IFERROR((T99+AZ99+AJ99)*_xlfn.XLOOKUP(Tool_clean!BP$4,Monetization_Factors!$A:$A,Monetization_Factors!$D:$D),"")</f>
        <v/>
      </c>
      <c r="BQ99" t="str">
        <f>IFERROR((U99+BA99+AK99)*_xlfn.XLOOKUP(Tool_clean!BQ$4,Monetization_Factors!$A:$A,Monetization_Factors!$D:$D),"")</f>
        <v/>
      </c>
      <c r="BR99" t="str">
        <f>IFERROR((V99+BB99+AL99)*_xlfn.XLOOKUP(Tool_clean!BR$4,Monetization_Factors!$A:$A,Monetization_Factors!$D:$D),"")</f>
        <v/>
      </c>
      <c r="BS99" t="str">
        <f>IFERROR((W99+BC99+AM99)*_xlfn.XLOOKUP(Tool_clean!BS$4,Monetization_Factors!$A:$A,Monetization_Factors!$D:$D),"")</f>
        <v/>
      </c>
      <c r="BT99" t="str">
        <f>IFERROR((X99+BD99+AN99)*_xlfn.XLOOKUP(Tool_clean!BT$4,Monetization_Factors!$A:$A,Monetization_Factors!$D:$D),"")</f>
        <v/>
      </c>
      <c r="BU99" t="str">
        <f>IFERROR((Y99+BE99+AO99)*_xlfn.XLOOKUP(Tool_clean!BU$4,Monetization_Factors!$A:$A,Monetization_Factors!$D:$D),"")</f>
        <v/>
      </c>
      <c r="BV99" t="str">
        <f>IFERROR((Z99+BF99+AP99)*_xlfn.XLOOKUP(Tool_clean!BV$4,Monetization_Factors!$A:$A,Monetization_Factors!$D:$D),"")</f>
        <v/>
      </c>
      <c r="BW99" t="str">
        <f>IFERROR((AA99+BG99+AQ99)*_xlfn.XLOOKUP(Tool_clean!BW$4,Monetization_Factors!$A:$A,Monetization_Factors!$D:$D),"")</f>
        <v/>
      </c>
      <c r="BX99" s="38" t="str" cm="1">
        <f t="array" ref="BX99">IFERROR(_xlfn.IFS(I99&gt;0,I99*E99,I99="",J99*E99),"")</f>
        <v/>
      </c>
      <c r="BY99" s="38">
        <f t="shared" si="101"/>
        <v>0</v>
      </c>
      <c r="BZ99" s="38" t="str">
        <f t="shared" si="102"/>
        <v/>
      </c>
      <c r="CA99" s="38" t="str">
        <f t="shared" si="103"/>
        <v/>
      </c>
      <c r="CB99" t="str">
        <f t="shared" si="98"/>
        <v/>
      </c>
      <c r="CC99" t="str">
        <f t="shared" si="104"/>
        <v/>
      </c>
      <c r="CD99" t="str">
        <f t="shared" si="105"/>
        <v/>
      </c>
      <c r="CE99" t="str">
        <f t="shared" si="106"/>
        <v/>
      </c>
      <c r="CF99" t="str">
        <f t="shared" si="107"/>
        <v/>
      </c>
      <c r="CG99" t="str">
        <f t="shared" si="108"/>
        <v/>
      </c>
      <c r="CH99" t="str">
        <f t="shared" si="109"/>
        <v/>
      </c>
      <c r="CI99" t="str">
        <f t="shared" si="110"/>
        <v/>
      </c>
      <c r="CJ99" t="str">
        <f t="shared" si="111"/>
        <v/>
      </c>
      <c r="CK99" t="str">
        <f t="shared" si="112"/>
        <v/>
      </c>
      <c r="CL99" t="str">
        <f t="shared" si="113"/>
        <v/>
      </c>
      <c r="CM99" t="str">
        <f t="shared" si="114"/>
        <v/>
      </c>
      <c r="CN99" t="str">
        <f t="shared" si="115"/>
        <v/>
      </c>
      <c r="CO99" t="str">
        <f t="shared" si="116"/>
        <v/>
      </c>
      <c r="CP99" t="str">
        <f t="shared" si="117"/>
        <v/>
      </c>
      <c r="CQ99" t="str">
        <f t="shared" si="82"/>
        <v/>
      </c>
      <c r="CR99" t="str">
        <f t="shared" si="99"/>
        <v/>
      </c>
      <c r="CS99" t="str">
        <f t="shared" si="118"/>
        <v/>
      </c>
      <c r="CT99" t="str">
        <f t="shared" si="119"/>
        <v/>
      </c>
      <c r="CU99" t="str">
        <f t="shared" si="120"/>
        <v/>
      </c>
      <c r="CV99" t="str">
        <f t="shared" si="121"/>
        <v/>
      </c>
      <c r="CW99" t="str">
        <f t="shared" si="122"/>
        <v/>
      </c>
      <c r="CX99" t="str">
        <f t="shared" si="123"/>
        <v/>
      </c>
      <c r="CY99" t="str">
        <f t="shared" si="124"/>
        <v/>
      </c>
      <c r="CZ99" t="str">
        <f t="shared" si="125"/>
        <v/>
      </c>
      <c r="DA99" t="str">
        <f t="shared" si="126"/>
        <v/>
      </c>
      <c r="DB99" t="str">
        <f t="shared" si="127"/>
        <v/>
      </c>
      <c r="DC99" t="str">
        <f t="shared" si="128"/>
        <v/>
      </c>
      <c r="DD99" t="str">
        <f t="shared" si="129"/>
        <v/>
      </c>
      <c r="DE99" t="str">
        <f t="shared" si="130"/>
        <v/>
      </c>
      <c r="DF99" t="str">
        <f t="shared" si="131"/>
        <v/>
      </c>
      <c r="DG99" t="str">
        <f t="shared" si="97"/>
        <v/>
      </c>
      <c r="DH99" s="5" t="str">
        <f>IFERROR((CR99*$B$2*(1-$H99)*('CAR.CAP_per person'!B$2))/(_xlfn.XLOOKUP($E$2,EU_countries_GDP!$A$2:$A$29,EU_countries_GDP!$E$2:$E$29)),"")</f>
        <v/>
      </c>
      <c r="DI99" s="5" t="str">
        <f>IFERROR((CS99*$B$2*(1-$H99)*('CAR.CAP_per person'!C$2))/(_xlfn.XLOOKUP($E$2,EU_countries_GDP!$A$2:$A$29,EU_countries_GDP!$E$2:$E$29)),"")</f>
        <v/>
      </c>
      <c r="DJ99" s="5" t="str">
        <f>IFERROR((CT99*$B$2*(1-$H99)*('CAR.CAP_per person'!D$2))/(_xlfn.XLOOKUP($E$2,EU_countries_GDP!$A$2:$A$29,EU_countries_GDP!$E$2:$E$29)),"")</f>
        <v/>
      </c>
      <c r="DK99" s="5" t="str">
        <f>IFERROR((CU99*$B$2*(1-$H99)*('CAR.CAP_per person'!E$2))/(_xlfn.XLOOKUP($E$2,EU_countries_GDP!$A$2:$A$29,EU_countries_GDP!$E$2:$E$29)),"")</f>
        <v/>
      </c>
      <c r="DL99" s="5" t="str">
        <f>IFERROR((CV99*$B$2*(1-$H99)*('CAR.CAP_per person'!F$2))/(_xlfn.XLOOKUP($E$2,EU_countries_GDP!$A$2:$A$29,EU_countries_GDP!$E$2:$E$29)),"")</f>
        <v/>
      </c>
      <c r="DM99" s="5" t="str">
        <f>IFERROR((CW99*$B$2*(1-$H99)*('CAR.CAP_per person'!G$2))/(_xlfn.XLOOKUP($E$2,EU_countries_GDP!$A$2:$A$29,EU_countries_GDP!$E$2:$E$29)),"")</f>
        <v/>
      </c>
      <c r="DN99" s="5" t="str">
        <f>IFERROR((CX99*$B$2*(1-$H99)*('CAR.CAP_per person'!H$2))/(_xlfn.XLOOKUP($E$2,EU_countries_GDP!$A$2:$A$29,EU_countries_GDP!$E$2:$E$29)),"")</f>
        <v/>
      </c>
      <c r="DO99" s="5" t="str">
        <f>IFERROR((CY99*$B$2*(1-$H99)*('CAR.CAP_per person'!I$2))/(_xlfn.XLOOKUP($E$2,EU_countries_GDP!$A$2:$A$29,EU_countries_GDP!$E$2:$E$29)),"")</f>
        <v/>
      </c>
      <c r="DP99" s="5" t="str">
        <f>IFERROR((CZ99*$B$2*(1-$H99)*('CAR.CAP_per person'!J$2))/(_xlfn.XLOOKUP($E$2,EU_countries_GDP!$A$2:$A$29,EU_countries_GDP!$E$2:$E$29)),"")</f>
        <v/>
      </c>
      <c r="DQ99" s="5" t="str">
        <f>IFERROR((DA99*$B$2*(1-$H99)*('CAR.CAP_per person'!K$2))/(_xlfn.XLOOKUP($E$2,EU_countries_GDP!$A$2:$A$29,EU_countries_GDP!$E$2:$E$29)),"")</f>
        <v/>
      </c>
      <c r="DR99" s="5" t="str">
        <f>IFERROR((DB99*$B$2*(1-$H99)*('CAR.CAP_per person'!L$2))/(_xlfn.XLOOKUP($E$2,EU_countries_GDP!$A$2:$A$29,EU_countries_GDP!$E$2:$E$29)),"")</f>
        <v/>
      </c>
      <c r="DS99" s="5" t="str">
        <f>IFERROR((DC99*$B$2*(1-$H99)*('CAR.CAP_per person'!M$2))/(_xlfn.XLOOKUP($E$2,EU_countries_GDP!$A$2:$A$29,EU_countries_GDP!$E$2:$E$29)),"")</f>
        <v/>
      </c>
      <c r="DT99" s="5" t="str">
        <f>IFERROR((DD99*$B$2*(1-$H99)*('CAR.CAP_per person'!N$2))/(_xlfn.XLOOKUP($E$2,EU_countries_GDP!$A$2:$A$29,EU_countries_GDP!$E$2:$E$29)),"")</f>
        <v/>
      </c>
      <c r="DU99" s="5" t="str">
        <f>IFERROR((DE99*$B$2*(1-$H99)*('CAR.CAP_per person'!O$2))/(_xlfn.XLOOKUP($E$2,EU_countries_GDP!$A$2:$A$29,EU_countries_GDP!$E$2:$E$29)),"")</f>
        <v/>
      </c>
      <c r="DV99" s="5" t="str">
        <f>IFERROR((DF99*$B$2*(1-$H99)*('CAR.CAP_per person'!P$2))/(_xlfn.XLOOKUP($E$2,EU_countries_GDP!$A$2:$A$29,EU_countries_GDP!$E$2:$E$29)),"")</f>
        <v/>
      </c>
      <c r="DW99" s="5" t="str">
        <f>IFERROR((DG99*$B$2*(1-$H99)*('CAR.CAP_per person'!Q$2))/(_xlfn.XLOOKUP($E$2,EU_countries_GDP!$A$2:$A$29,EU_countries_GDP!$E$2:$E$29)),"")</f>
        <v/>
      </c>
    </row>
    <row r="100" spans="2:127">
      <c r="B100" t="str">
        <f>_xlfn.XLOOKUP(D100,Table5[Ingredient],Table5[Category],"",FALSE)</f>
        <v/>
      </c>
      <c r="C100" s="33"/>
      <c r="D100" s="33"/>
      <c r="E100" s="33"/>
      <c r="F100" s="33"/>
      <c r="G100" s="33"/>
      <c r="H100" s="33"/>
      <c r="I100" s="33"/>
      <c r="J100" s="37" t="str">
        <f>IFERROR(INDEX('AveragePrices&amp;Codes'!G:AG, MATCH($D100, 'AveragePrices&amp;Codes'!$A:$A, 0), MATCH(Tool_clean!$E$2, 'AveragePrices&amp;Codes'!$G$1:$AG$1, 0)),"")</f>
        <v/>
      </c>
      <c r="K100" s="37" t="str">
        <f t="shared" si="100"/>
        <v/>
      </c>
      <c r="L100">
        <f>IFERROR(IF($F100="Raw",_xlfn.XLOOKUP(_xlfn.XLOOKUP(Tool_clean!$D100,'AveragePrices&amp;Codes'!$A:$A,'AveragePrices&amp;Codes'!$B:$B),AGRIBALYSE_Raw!$B:$B,AGRIBALYSE_Raw!O:O)*$E100,_xlfn.XLOOKUP(_xlfn.XLOOKUP(Tool_clean!$D100,'AveragePrices&amp;Codes'!$A:$A,'AveragePrices&amp;Codes'!$B:$B),AGRIBALYSE_Cooked!$C:$C,AGRIBALYSE_Cooked!P:P)*$E100),"")</f>
        <v>0</v>
      </c>
      <c r="M100">
        <f>IFERROR(IF($F100="Raw",_xlfn.XLOOKUP(_xlfn.XLOOKUP(Tool_clean!$D100,'AveragePrices&amp;Codes'!$A:$A,'AveragePrices&amp;Codes'!$B:$B),AGRIBALYSE_Raw!$B:$B,AGRIBALYSE_Raw!P:P)*$E100,_xlfn.XLOOKUP(_xlfn.XLOOKUP(Tool_clean!$D100,'AveragePrices&amp;Codes'!$A:$A,'AveragePrices&amp;Codes'!$B:$B),AGRIBALYSE_Cooked!$C:$C,AGRIBALYSE_Cooked!Q:Q)*$E100),"")</f>
        <v>0</v>
      </c>
      <c r="N100">
        <f>IFERROR(IF($F100="Raw",_xlfn.XLOOKUP(_xlfn.XLOOKUP(Tool_clean!$D100,'AveragePrices&amp;Codes'!$A:$A,'AveragePrices&amp;Codes'!$B:$B),AGRIBALYSE_Raw!$B:$B,AGRIBALYSE_Raw!Q:Q)*$E100,_xlfn.XLOOKUP(_xlfn.XLOOKUP(Tool_clean!$D100,'AveragePrices&amp;Codes'!$A:$A,'AveragePrices&amp;Codes'!$B:$B),AGRIBALYSE_Cooked!$C:$C,AGRIBALYSE_Cooked!R:R)*$E100),"")</f>
        <v>0</v>
      </c>
      <c r="O100">
        <f>IFERROR(IF($F100="Raw",_xlfn.XLOOKUP(_xlfn.XLOOKUP(Tool_clean!$D100,'AveragePrices&amp;Codes'!$A:$A,'AveragePrices&amp;Codes'!$B:$B),AGRIBALYSE_Raw!$B:$B,AGRIBALYSE_Raw!R:R)*$E100,_xlfn.XLOOKUP(_xlfn.XLOOKUP(Tool_clean!$D100,'AveragePrices&amp;Codes'!$A:$A,'AveragePrices&amp;Codes'!$B:$B),AGRIBALYSE_Cooked!$C:$C,AGRIBALYSE_Cooked!S:S)*$E100),"")</f>
        <v>0</v>
      </c>
      <c r="P100">
        <f>IFERROR(IF($F100="Raw",_xlfn.XLOOKUP(_xlfn.XLOOKUP(Tool_clean!$D100,'AveragePrices&amp;Codes'!$A:$A,'AveragePrices&amp;Codes'!$B:$B),AGRIBALYSE_Raw!$B:$B,AGRIBALYSE_Raw!S:S)*$E100,_xlfn.XLOOKUP(_xlfn.XLOOKUP(Tool_clean!$D100,'AveragePrices&amp;Codes'!$A:$A,'AveragePrices&amp;Codes'!$B:$B),AGRIBALYSE_Cooked!$C:$C,AGRIBALYSE_Cooked!T:T)*$E100),"")</f>
        <v>0</v>
      </c>
      <c r="Q100">
        <f>IFERROR(IF($F100="Raw",_xlfn.XLOOKUP(_xlfn.XLOOKUP(Tool_clean!$D100,'AveragePrices&amp;Codes'!$A:$A,'AveragePrices&amp;Codes'!$B:$B),AGRIBALYSE_Raw!$B:$B,AGRIBALYSE_Raw!T:T)*$E100,_xlfn.XLOOKUP(_xlfn.XLOOKUP(Tool_clean!$D100,'AveragePrices&amp;Codes'!$A:$A,'AveragePrices&amp;Codes'!$B:$B),AGRIBALYSE_Cooked!$C:$C,AGRIBALYSE_Cooked!U:U)*$E100),"")</f>
        <v>0</v>
      </c>
      <c r="R100">
        <f>IFERROR(IF($F100="Raw",_xlfn.XLOOKUP(_xlfn.XLOOKUP(Tool_clean!$D100,'AveragePrices&amp;Codes'!$A:$A,'AveragePrices&amp;Codes'!$B:$B),AGRIBALYSE_Raw!$B:$B,AGRIBALYSE_Raw!U:U)*$E100,_xlfn.XLOOKUP(_xlfn.XLOOKUP(Tool_clean!$D100,'AveragePrices&amp;Codes'!$A:$A,'AveragePrices&amp;Codes'!$B:$B),AGRIBALYSE_Cooked!$C:$C,AGRIBALYSE_Cooked!V:V)*$E100),"")</f>
        <v>0</v>
      </c>
      <c r="S100">
        <f>IFERROR(IF($F100="Raw",_xlfn.XLOOKUP(_xlfn.XLOOKUP(Tool_clean!$D100,'AveragePrices&amp;Codes'!$A:$A,'AveragePrices&amp;Codes'!$B:$B),AGRIBALYSE_Raw!$B:$B,AGRIBALYSE_Raw!V:V)*$E100,_xlfn.XLOOKUP(_xlfn.XLOOKUP(Tool_clean!$D100,'AveragePrices&amp;Codes'!$A:$A,'AveragePrices&amp;Codes'!$B:$B),AGRIBALYSE_Cooked!$C:$C,AGRIBALYSE_Cooked!W:W)*$E100),"")</f>
        <v>0</v>
      </c>
      <c r="T100">
        <f>IFERROR(IF($F100="Raw",_xlfn.XLOOKUP(_xlfn.XLOOKUP(Tool_clean!$D100,'AveragePrices&amp;Codes'!$A:$A,'AveragePrices&amp;Codes'!$B:$B),AGRIBALYSE_Raw!$B:$B,AGRIBALYSE_Raw!W:W)*$E100,_xlfn.XLOOKUP(_xlfn.XLOOKUP(Tool_clean!$D100,'AveragePrices&amp;Codes'!$A:$A,'AveragePrices&amp;Codes'!$B:$B),AGRIBALYSE_Cooked!$C:$C,AGRIBALYSE_Cooked!X:X)*$E100),"")</f>
        <v>0</v>
      </c>
      <c r="U100">
        <f>IFERROR(IF($F100="Raw",_xlfn.XLOOKUP(_xlfn.XLOOKUP(Tool_clean!$D100,'AveragePrices&amp;Codes'!$A:$A,'AveragePrices&amp;Codes'!$B:$B),AGRIBALYSE_Raw!$B:$B,AGRIBALYSE_Raw!X:X)*$E100,_xlfn.XLOOKUP(_xlfn.XLOOKUP(Tool_clean!$D100,'AveragePrices&amp;Codes'!$A:$A,'AveragePrices&amp;Codes'!$B:$B),AGRIBALYSE_Cooked!$C:$C,AGRIBALYSE_Cooked!Y:Y)*$E100),"")</f>
        <v>0</v>
      </c>
      <c r="V100">
        <f>IFERROR(IF($F100="Raw",_xlfn.XLOOKUP(_xlfn.XLOOKUP(Tool_clean!$D100,'AveragePrices&amp;Codes'!$A:$A,'AveragePrices&amp;Codes'!$B:$B),AGRIBALYSE_Raw!$B:$B,AGRIBALYSE_Raw!Y:Y)*$E100,_xlfn.XLOOKUP(_xlfn.XLOOKUP(Tool_clean!$D100,'AveragePrices&amp;Codes'!$A:$A,'AveragePrices&amp;Codes'!$B:$B),AGRIBALYSE_Cooked!$C:$C,AGRIBALYSE_Cooked!Z:Z)*$E100),"")</f>
        <v>0</v>
      </c>
      <c r="W100">
        <f>IFERROR(IF($F100="Raw",_xlfn.XLOOKUP(_xlfn.XLOOKUP(Tool_clean!$D100,'AveragePrices&amp;Codes'!$A:$A,'AveragePrices&amp;Codes'!$B:$B),AGRIBALYSE_Raw!$B:$B,AGRIBALYSE_Raw!Z:Z)*$E100,_xlfn.XLOOKUP(_xlfn.XLOOKUP(Tool_clean!$D100,'AveragePrices&amp;Codes'!$A:$A,'AveragePrices&amp;Codes'!$B:$B),AGRIBALYSE_Cooked!$C:$C,AGRIBALYSE_Cooked!AA:AA)*$E100),"")</f>
        <v>0</v>
      </c>
      <c r="X100">
        <f>IFERROR(IF($F100="Raw",_xlfn.XLOOKUP(_xlfn.XLOOKUP(Tool_clean!$D100,'AveragePrices&amp;Codes'!$A:$A,'AveragePrices&amp;Codes'!$B:$B),AGRIBALYSE_Raw!$B:$B,AGRIBALYSE_Raw!AA:AA)*$E100,_xlfn.XLOOKUP(_xlfn.XLOOKUP(Tool_clean!$D100,'AveragePrices&amp;Codes'!$A:$A,'AveragePrices&amp;Codes'!$B:$B),AGRIBALYSE_Cooked!$C:$C,AGRIBALYSE_Cooked!AB:AB)*$E100),"")</f>
        <v>0</v>
      </c>
      <c r="Y100">
        <f>IFERROR(IF($F100="Raw",_xlfn.XLOOKUP(_xlfn.XLOOKUP(Tool_clean!$D100,'AveragePrices&amp;Codes'!$A:$A,'AveragePrices&amp;Codes'!$B:$B),AGRIBALYSE_Raw!$B:$B,AGRIBALYSE_Raw!AB:AB)*$E100,_xlfn.XLOOKUP(_xlfn.XLOOKUP(Tool_clean!$D100,'AveragePrices&amp;Codes'!$A:$A,'AveragePrices&amp;Codes'!$B:$B),AGRIBALYSE_Cooked!$C:$C,AGRIBALYSE_Cooked!AC:AC)*$E100),"")</f>
        <v>0</v>
      </c>
      <c r="Z100">
        <f>IFERROR(IF($F100="Raw",_xlfn.XLOOKUP(_xlfn.XLOOKUP(Tool_clean!$D100,'AveragePrices&amp;Codes'!$A:$A,'AveragePrices&amp;Codes'!$B:$B),AGRIBALYSE_Raw!$B:$B,AGRIBALYSE_Raw!AC:AC)*$E100,_xlfn.XLOOKUP(_xlfn.XLOOKUP(Tool_clean!$D100,'AveragePrices&amp;Codes'!$A:$A,'AveragePrices&amp;Codes'!$B:$B),AGRIBALYSE_Cooked!$C:$C,AGRIBALYSE_Cooked!AD:AD)*$E100),"")</f>
        <v>0</v>
      </c>
      <c r="AA100">
        <f>IFERROR(IF($F100="Raw",_xlfn.XLOOKUP(_xlfn.XLOOKUP(Tool_clean!$D100,'AveragePrices&amp;Codes'!$A:$A,'AveragePrices&amp;Codes'!$B:$B),AGRIBALYSE_Raw!$B:$B,AGRIBALYSE_Raw!AD:AD)*$E100,_xlfn.XLOOKUP(_xlfn.XLOOKUP(Tool_clean!$D100,'AveragePrices&amp;Codes'!$A:$A,'AveragePrices&amp;Codes'!$B:$B),AGRIBALYSE_Cooked!$C:$C,AGRIBALYSE_Cooked!AE:AE)*$E100),"")</f>
        <v>0</v>
      </c>
      <c r="AB100" t="str" cm="1">
        <f t="array" ref="AB100">IFERROR(_xlfn.XLOOKUP(Tool_clean!$F100&amp;$E$2,'Cooking methods'!$A:$A&amp;'Cooking methods'!$B:$B,'Cooking methods'!C:C)*$E100,"")</f>
        <v/>
      </c>
      <c r="AC100" t="str" cm="1">
        <f t="array" ref="AC100">IFERROR(_xlfn.XLOOKUP(Tool_clean!$F100&amp;$E$2,'Cooking methods'!$A:$A&amp;'Cooking methods'!$B:$B,'Cooking methods'!D:D)*$E100,"")</f>
        <v/>
      </c>
      <c r="AD100" t="str" cm="1">
        <f t="array" ref="AD100">IFERROR(_xlfn.XLOOKUP(Tool_clean!$F100&amp;$E$2,'Cooking methods'!$A:$A&amp;'Cooking methods'!$B:$B,'Cooking methods'!E:E)*$E100,"")</f>
        <v/>
      </c>
      <c r="AE100" t="str" cm="1">
        <f t="array" ref="AE100">IFERROR(_xlfn.XLOOKUP(Tool_clean!$F100&amp;$E$2,'Cooking methods'!$A:$A&amp;'Cooking methods'!$B:$B,'Cooking methods'!F:F)*$E100,"")</f>
        <v/>
      </c>
      <c r="AF100" t="str" cm="1">
        <f t="array" ref="AF100">IFERROR(_xlfn.XLOOKUP(Tool_clean!$F100&amp;$E$2,'Cooking methods'!$A:$A&amp;'Cooking methods'!$B:$B,'Cooking methods'!G:G)*$E100,"")</f>
        <v/>
      </c>
      <c r="AG100" t="str" cm="1">
        <f t="array" ref="AG100">IFERROR(_xlfn.XLOOKUP(Tool_clean!$F100&amp;$E$2,'Cooking methods'!$A:$A&amp;'Cooking methods'!$B:$B,'Cooking methods'!H:H)*$E100,"")</f>
        <v/>
      </c>
      <c r="AH100" t="str" cm="1">
        <f t="array" ref="AH100">IFERROR(_xlfn.XLOOKUP(Tool_clean!$F100&amp;$E$2,'Cooking methods'!$A:$A&amp;'Cooking methods'!$B:$B,'Cooking methods'!I:I)*$E100,"")</f>
        <v/>
      </c>
      <c r="AI100" t="str" cm="1">
        <f t="array" ref="AI100">IFERROR(_xlfn.XLOOKUP(Tool_clean!$F100&amp;$E$2,'Cooking methods'!$A:$A&amp;'Cooking methods'!$B:$B,'Cooking methods'!J:J)*$E100,"")</f>
        <v/>
      </c>
      <c r="AJ100" t="str" cm="1">
        <f t="array" ref="AJ100">IFERROR(_xlfn.XLOOKUP(Tool_clean!$F100&amp;$E$2,'Cooking methods'!$A:$A&amp;'Cooking methods'!$B:$B,'Cooking methods'!K:K)*$E100,"")</f>
        <v/>
      </c>
      <c r="AK100" t="str" cm="1">
        <f t="array" ref="AK100">IFERROR(_xlfn.XLOOKUP(Tool_clean!$F100&amp;$E$2,'Cooking methods'!$A:$A&amp;'Cooking methods'!$B:$B,'Cooking methods'!L:L)*$E100,"")</f>
        <v/>
      </c>
      <c r="AL100" t="str" cm="1">
        <f t="array" ref="AL100">IFERROR(_xlfn.XLOOKUP(Tool_clean!$F100&amp;$E$2,'Cooking methods'!$A:$A&amp;'Cooking methods'!$B:$B,'Cooking methods'!M:M)*$E100,"")</f>
        <v/>
      </c>
      <c r="AM100" t="str" cm="1">
        <f t="array" ref="AM100">IFERROR(_xlfn.XLOOKUP(Tool_clean!$F100&amp;$E$2,'Cooking methods'!$A:$A&amp;'Cooking methods'!$B:$B,'Cooking methods'!N:N)*$E100,"")</f>
        <v/>
      </c>
      <c r="AN100" t="str" cm="1">
        <f t="array" ref="AN100">IFERROR(_xlfn.XLOOKUP(Tool_clean!$F100&amp;$E$2,'Cooking methods'!$A:$A&amp;'Cooking methods'!$B:$B,'Cooking methods'!O:O)*$E100,"")</f>
        <v/>
      </c>
      <c r="AO100" t="str" cm="1">
        <f t="array" ref="AO100">IFERROR(_xlfn.XLOOKUP(Tool_clean!$F100&amp;$E$2,'Cooking methods'!$A:$A&amp;'Cooking methods'!$B:$B,'Cooking methods'!P:P)*$E100,"")</f>
        <v/>
      </c>
      <c r="AP100" t="str" cm="1">
        <f t="array" ref="AP100">IFERROR(_xlfn.XLOOKUP(Tool_clean!$F100&amp;$E$2,'Cooking methods'!$A:$A&amp;'Cooking methods'!$B:$B,'Cooking methods'!Q:Q)*$E100,"")</f>
        <v/>
      </c>
      <c r="AQ100" t="str" cm="1">
        <f t="array" ref="AQ100">IFERROR(_xlfn.XLOOKUP(Tool_clean!$F100&amp;$E$2,'Cooking methods'!$A:$A&amp;'Cooking methods'!$B:$B,'Cooking methods'!R:R)*$E100,"")</f>
        <v/>
      </c>
      <c r="AR100" t="str" cm="1">
        <f t="array" ref="AR100">IFERROR(_xlfn.XLOOKUP(Tool_clean!$G100&amp;$E$2,'Waste management'!$A:$A&amp;'Waste management'!$B:$B,'Waste management'!C:C)*$E100,"")</f>
        <v/>
      </c>
      <c r="AS100" t="str" cm="1">
        <f t="array" ref="AS100">IFERROR(_xlfn.XLOOKUP(Tool_clean!$G100&amp;$E$2,'Waste management'!$A:$A&amp;'Waste management'!$B:$B,'Waste management'!D:D)*$E100,"")</f>
        <v/>
      </c>
      <c r="AT100" t="str" cm="1">
        <f t="array" ref="AT100">IFERROR(_xlfn.XLOOKUP(Tool_clean!$G100&amp;$E$2,'Waste management'!$A:$A&amp;'Waste management'!$B:$B,'Waste management'!E:E)*$E100,"")</f>
        <v/>
      </c>
      <c r="AU100" t="str" cm="1">
        <f t="array" ref="AU100">IFERROR(_xlfn.XLOOKUP(Tool_clean!$G100&amp;$E$2,'Waste management'!$A:$A&amp;'Waste management'!$B:$B,'Waste management'!F:F)*$E100,"")</f>
        <v/>
      </c>
      <c r="AV100" t="str" cm="1">
        <f t="array" ref="AV100">IFERROR(_xlfn.XLOOKUP(Tool_clean!$G100&amp;$E$2,'Waste management'!$A:$A&amp;'Waste management'!$B:$B,'Waste management'!G:G)*$E100,"")</f>
        <v/>
      </c>
      <c r="AW100" t="str" cm="1">
        <f t="array" ref="AW100">IFERROR(_xlfn.XLOOKUP(Tool_clean!$G100&amp;$E$2,'Waste management'!$A:$A&amp;'Waste management'!$B:$B,'Waste management'!H:H)*$E100,"")</f>
        <v/>
      </c>
      <c r="AX100" t="str" cm="1">
        <f t="array" ref="AX100">IFERROR(_xlfn.XLOOKUP(Tool_clean!$G100&amp;$E$2,'Waste management'!$A:$A&amp;'Waste management'!$B:$B,'Waste management'!I:I)*$E100,"")</f>
        <v/>
      </c>
      <c r="AY100" t="str" cm="1">
        <f t="array" ref="AY100">IFERROR(_xlfn.XLOOKUP(Tool_clean!$G100&amp;$E$2,'Waste management'!$A:$A&amp;'Waste management'!$B:$B,'Waste management'!J:J)*$E100,"")</f>
        <v/>
      </c>
      <c r="AZ100" t="str" cm="1">
        <f t="array" ref="AZ100">IFERROR(_xlfn.XLOOKUP(Tool_clean!$G100&amp;$E$2,'Waste management'!$A:$A&amp;'Waste management'!$B:$B,'Waste management'!K:K)*$E100,"")</f>
        <v/>
      </c>
      <c r="BA100" t="str" cm="1">
        <f t="array" ref="BA100">IFERROR(_xlfn.XLOOKUP(Tool_clean!$G100&amp;$E$2,'Waste management'!$A:$A&amp;'Waste management'!$B:$B,'Waste management'!L:L)*$E100,"")</f>
        <v/>
      </c>
      <c r="BB100" t="str" cm="1">
        <f t="array" ref="BB100">IFERROR(_xlfn.XLOOKUP(Tool_clean!$G100&amp;$E$2,'Waste management'!$A:$A&amp;'Waste management'!$B:$B,'Waste management'!M:M)*$E100,"")</f>
        <v/>
      </c>
      <c r="BC100" t="str" cm="1">
        <f t="array" ref="BC100">IFERROR(_xlfn.XLOOKUP(Tool_clean!$G100&amp;$E$2,'Waste management'!$A:$A&amp;'Waste management'!$B:$B,'Waste management'!N:N)*$E100,"")</f>
        <v/>
      </c>
      <c r="BD100" t="str" cm="1">
        <f t="array" ref="BD100">IFERROR(_xlfn.XLOOKUP(Tool_clean!$G100&amp;$E$2,'Waste management'!$A:$A&amp;'Waste management'!$B:$B,'Waste management'!O:O)*$E100,"")</f>
        <v/>
      </c>
      <c r="BE100" t="str" cm="1">
        <f t="array" ref="BE100">IFERROR(_xlfn.XLOOKUP(Tool_clean!$G100&amp;$E$2,'Waste management'!$A:$A&amp;'Waste management'!$B:$B,'Waste management'!P:P)*$E100,"")</f>
        <v/>
      </c>
      <c r="BF100" t="str" cm="1">
        <f t="array" ref="BF100">IFERROR(_xlfn.XLOOKUP(Tool_clean!$G100&amp;$E$2,'Waste management'!$A:$A&amp;'Waste management'!$B:$B,'Waste management'!Q:Q)*$E100,"")</f>
        <v/>
      </c>
      <c r="BG100" t="str" cm="1">
        <f t="array" ref="BG100">IFERROR(_xlfn.XLOOKUP(Tool_clean!$G100&amp;$E$2,'Waste management'!$A:$A&amp;'Waste management'!$B:$B,'Waste management'!R:R)*$E100,"")</f>
        <v/>
      </c>
      <c r="BH100" t="str">
        <f>IFERROR((L100+AR100+AB100)*_xlfn.XLOOKUP(Tool_clean!BH$4,Monetization_Factors!$A:$A,Monetization_Factors!$D:$D),"")</f>
        <v/>
      </c>
      <c r="BI100" t="str">
        <f>IFERROR((M100+AS100+AC100)*_xlfn.XLOOKUP(Tool_clean!BI$4,Monetization_Factors!$A:$A,Monetization_Factors!$D:$D),"")</f>
        <v/>
      </c>
      <c r="BJ100" t="str">
        <f>IFERROR((N100+AT100+AD100)*_xlfn.XLOOKUP(Tool_clean!BJ$4,Monetization_Factors!$A:$A,Monetization_Factors!$D:$D),"")</f>
        <v/>
      </c>
      <c r="BK100" t="str">
        <f>IFERROR((O100+AU100+AE100)*_xlfn.XLOOKUP(Tool_clean!BK$4,Monetization_Factors!$A:$A,Monetization_Factors!$D:$D),"")</f>
        <v/>
      </c>
      <c r="BL100" t="str">
        <f>IFERROR((P100+AV100+AF100)*_xlfn.XLOOKUP(Tool_clean!BL$4,Monetization_Factors!$A:$A,Monetization_Factors!$D:$D),"")</f>
        <v/>
      </c>
      <c r="BM100" t="str">
        <f>IFERROR((Q100+AW100+AG100)*_xlfn.XLOOKUP(Tool_clean!BM$4,Monetization_Factors!$A:$A,Monetization_Factors!$D:$D),"")</f>
        <v/>
      </c>
      <c r="BN100" t="str">
        <f>IFERROR((R100+AX100+AH100)*_xlfn.XLOOKUP(Tool_clean!BN$4,Monetization_Factors!$A:$A,Monetization_Factors!$D:$D),"")</f>
        <v/>
      </c>
      <c r="BO100" t="str">
        <f>IFERROR((S100+AY100+AI100)*_xlfn.XLOOKUP(Tool_clean!BO$4,Monetization_Factors!$A:$A,Monetization_Factors!$D:$D),"")</f>
        <v/>
      </c>
      <c r="BP100" t="str">
        <f>IFERROR((T100+AZ100+AJ100)*_xlfn.XLOOKUP(Tool_clean!BP$4,Monetization_Factors!$A:$A,Monetization_Factors!$D:$D),"")</f>
        <v/>
      </c>
      <c r="BQ100" t="str">
        <f>IFERROR((U100+BA100+AK100)*_xlfn.XLOOKUP(Tool_clean!BQ$4,Monetization_Factors!$A:$A,Monetization_Factors!$D:$D),"")</f>
        <v/>
      </c>
      <c r="BR100" t="str">
        <f>IFERROR((V100+BB100+AL100)*_xlfn.XLOOKUP(Tool_clean!BR$4,Monetization_Factors!$A:$A,Monetization_Factors!$D:$D),"")</f>
        <v/>
      </c>
      <c r="BS100" t="str">
        <f>IFERROR((W100+BC100+AM100)*_xlfn.XLOOKUP(Tool_clean!BS$4,Monetization_Factors!$A:$A,Monetization_Factors!$D:$D),"")</f>
        <v/>
      </c>
      <c r="BT100" t="str">
        <f>IFERROR((X100+BD100+AN100)*_xlfn.XLOOKUP(Tool_clean!BT$4,Monetization_Factors!$A:$A,Monetization_Factors!$D:$D),"")</f>
        <v/>
      </c>
      <c r="BU100" t="str">
        <f>IFERROR((Y100+BE100+AO100)*_xlfn.XLOOKUP(Tool_clean!BU$4,Monetization_Factors!$A:$A,Monetization_Factors!$D:$D),"")</f>
        <v/>
      </c>
      <c r="BV100" t="str">
        <f>IFERROR((Z100+BF100+AP100)*_xlfn.XLOOKUP(Tool_clean!BV$4,Monetization_Factors!$A:$A,Monetization_Factors!$D:$D),"")</f>
        <v/>
      </c>
      <c r="BW100" t="str">
        <f>IFERROR((AA100+BG100+AQ100)*_xlfn.XLOOKUP(Tool_clean!BW$4,Monetization_Factors!$A:$A,Monetization_Factors!$D:$D),"")</f>
        <v/>
      </c>
      <c r="BX100" s="38" t="str" cm="1">
        <f t="array" ref="BX100">IFERROR(_xlfn.IFS(I100&gt;0,I100*E100,I100="",J100*E100),"")</f>
        <v/>
      </c>
      <c r="BY100" s="38">
        <f t="shared" si="101"/>
        <v>0</v>
      </c>
      <c r="BZ100" s="38" t="str">
        <f t="shared" si="102"/>
        <v/>
      </c>
      <c r="CA100" s="38" t="str">
        <f t="shared" si="103"/>
        <v/>
      </c>
      <c r="CB100" t="str">
        <f t="shared" si="98"/>
        <v/>
      </c>
      <c r="CC100" t="str">
        <f t="shared" si="104"/>
        <v/>
      </c>
      <c r="CD100" t="str">
        <f t="shared" si="105"/>
        <v/>
      </c>
      <c r="CE100" t="str">
        <f t="shared" si="106"/>
        <v/>
      </c>
      <c r="CF100" t="str">
        <f t="shared" si="107"/>
        <v/>
      </c>
      <c r="CG100" t="str">
        <f t="shared" si="108"/>
        <v/>
      </c>
      <c r="CH100" t="str">
        <f t="shared" si="109"/>
        <v/>
      </c>
      <c r="CI100" t="str">
        <f t="shared" si="110"/>
        <v/>
      </c>
      <c r="CJ100" t="str">
        <f t="shared" si="111"/>
        <v/>
      </c>
      <c r="CK100" t="str">
        <f t="shared" si="112"/>
        <v/>
      </c>
      <c r="CL100" t="str">
        <f t="shared" si="113"/>
        <v/>
      </c>
      <c r="CM100" t="str">
        <f t="shared" si="114"/>
        <v/>
      </c>
      <c r="CN100" t="str">
        <f t="shared" si="115"/>
        <v/>
      </c>
      <c r="CO100" t="str">
        <f t="shared" si="116"/>
        <v/>
      </c>
      <c r="CP100" t="str">
        <f t="shared" si="117"/>
        <v/>
      </c>
      <c r="CQ100" t="str">
        <f t="shared" si="82"/>
        <v/>
      </c>
      <c r="CR100" t="str">
        <f t="shared" si="99"/>
        <v/>
      </c>
      <c r="CS100" t="str">
        <f t="shared" si="118"/>
        <v/>
      </c>
      <c r="CT100" t="str">
        <f t="shared" si="119"/>
        <v/>
      </c>
      <c r="CU100" t="str">
        <f t="shared" si="120"/>
        <v/>
      </c>
      <c r="CV100" t="str">
        <f t="shared" si="121"/>
        <v/>
      </c>
      <c r="CW100" t="str">
        <f t="shared" si="122"/>
        <v/>
      </c>
      <c r="CX100" t="str">
        <f t="shared" si="123"/>
        <v/>
      </c>
      <c r="CY100" t="str">
        <f t="shared" si="124"/>
        <v/>
      </c>
      <c r="CZ100" t="str">
        <f t="shared" si="125"/>
        <v/>
      </c>
      <c r="DA100" t="str">
        <f t="shared" si="126"/>
        <v/>
      </c>
      <c r="DB100" t="str">
        <f t="shared" si="127"/>
        <v/>
      </c>
      <c r="DC100" t="str">
        <f t="shared" si="128"/>
        <v/>
      </c>
      <c r="DD100" t="str">
        <f t="shared" si="129"/>
        <v/>
      </c>
      <c r="DE100" t="str">
        <f t="shared" si="130"/>
        <v/>
      </c>
      <c r="DF100" t="str">
        <f t="shared" si="131"/>
        <v/>
      </c>
      <c r="DG100" t="str">
        <f t="shared" si="97"/>
        <v/>
      </c>
      <c r="DH100" s="5" t="str">
        <f>IFERROR((CR100*$B$2*(1-$H100)*('CAR.CAP_per person'!B$2))/(_xlfn.XLOOKUP($E$2,EU_countries_GDP!$A$2:$A$29,EU_countries_GDP!$E$2:$E$29)),"")</f>
        <v/>
      </c>
      <c r="DI100" s="5" t="str">
        <f>IFERROR((CS100*$B$2*(1-$H100)*('CAR.CAP_per person'!C$2))/(_xlfn.XLOOKUP($E$2,EU_countries_GDP!$A$2:$A$29,EU_countries_GDP!$E$2:$E$29)),"")</f>
        <v/>
      </c>
      <c r="DJ100" s="5" t="str">
        <f>IFERROR((CT100*$B$2*(1-$H100)*('CAR.CAP_per person'!D$2))/(_xlfn.XLOOKUP($E$2,EU_countries_GDP!$A$2:$A$29,EU_countries_GDP!$E$2:$E$29)),"")</f>
        <v/>
      </c>
      <c r="DK100" s="5" t="str">
        <f>IFERROR((CU100*$B$2*(1-$H100)*('CAR.CAP_per person'!E$2))/(_xlfn.XLOOKUP($E$2,EU_countries_GDP!$A$2:$A$29,EU_countries_GDP!$E$2:$E$29)),"")</f>
        <v/>
      </c>
      <c r="DL100" s="5" t="str">
        <f>IFERROR((CV100*$B$2*(1-$H100)*('CAR.CAP_per person'!F$2))/(_xlfn.XLOOKUP($E$2,EU_countries_GDP!$A$2:$A$29,EU_countries_GDP!$E$2:$E$29)),"")</f>
        <v/>
      </c>
      <c r="DM100" s="5" t="str">
        <f>IFERROR((CW100*$B$2*(1-$H100)*('CAR.CAP_per person'!G$2))/(_xlfn.XLOOKUP($E$2,EU_countries_GDP!$A$2:$A$29,EU_countries_GDP!$E$2:$E$29)),"")</f>
        <v/>
      </c>
      <c r="DN100" s="5" t="str">
        <f>IFERROR((CX100*$B$2*(1-$H100)*('CAR.CAP_per person'!H$2))/(_xlfn.XLOOKUP($E$2,EU_countries_GDP!$A$2:$A$29,EU_countries_GDP!$E$2:$E$29)),"")</f>
        <v/>
      </c>
      <c r="DO100" s="5" t="str">
        <f>IFERROR((CY100*$B$2*(1-$H100)*('CAR.CAP_per person'!I$2))/(_xlfn.XLOOKUP($E$2,EU_countries_GDP!$A$2:$A$29,EU_countries_GDP!$E$2:$E$29)),"")</f>
        <v/>
      </c>
      <c r="DP100" s="5" t="str">
        <f>IFERROR((CZ100*$B$2*(1-$H100)*('CAR.CAP_per person'!J$2))/(_xlfn.XLOOKUP($E$2,EU_countries_GDP!$A$2:$A$29,EU_countries_GDP!$E$2:$E$29)),"")</f>
        <v/>
      </c>
      <c r="DQ100" s="5" t="str">
        <f>IFERROR((DA100*$B$2*(1-$H100)*('CAR.CAP_per person'!K$2))/(_xlfn.XLOOKUP($E$2,EU_countries_GDP!$A$2:$A$29,EU_countries_GDP!$E$2:$E$29)),"")</f>
        <v/>
      </c>
      <c r="DR100" s="5" t="str">
        <f>IFERROR((DB100*$B$2*(1-$H100)*('CAR.CAP_per person'!L$2))/(_xlfn.XLOOKUP($E$2,EU_countries_GDP!$A$2:$A$29,EU_countries_GDP!$E$2:$E$29)),"")</f>
        <v/>
      </c>
      <c r="DS100" s="5" t="str">
        <f>IFERROR((DC100*$B$2*(1-$H100)*('CAR.CAP_per person'!M$2))/(_xlfn.XLOOKUP($E$2,EU_countries_GDP!$A$2:$A$29,EU_countries_GDP!$E$2:$E$29)),"")</f>
        <v/>
      </c>
      <c r="DT100" s="5" t="str">
        <f>IFERROR((DD100*$B$2*(1-$H100)*('CAR.CAP_per person'!N$2))/(_xlfn.XLOOKUP($E$2,EU_countries_GDP!$A$2:$A$29,EU_countries_GDP!$E$2:$E$29)),"")</f>
        <v/>
      </c>
      <c r="DU100" s="5" t="str">
        <f>IFERROR((DE100*$B$2*(1-$H100)*('CAR.CAP_per person'!O$2))/(_xlfn.XLOOKUP($E$2,EU_countries_GDP!$A$2:$A$29,EU_countries_GDP!$E$2:$E$29)),"")</f>
        <v/>
      </c>
      <c r="DV100" s="5" t="str">
        <f>IFERROR((DF100*$B$2*(1-$H100)*('CAR.CAP_per person'!P$2))/(_xlfn.XLOOKUP($E$2,EU_countries_GDP!$A$2:$A$29,EU_countries_GDP!$E$2:$E$29)),"")</f>
        <v/>
      </c>
      <c r="DW100" s="5" t="str">
        <f>IFERROR((DG100*$B$2*(1-$H100)*('CAR.CAP_per person'!Q$2))/(_xlfn.XLOOKUP($E$2,EU_countries_GDP!$A$2:$A$29,EU_countries_GDP!$E$2:$E$29)),"")</f>
        <v/>
      </c>
    </row>
    <row r="101" spans="2:127">
      <c r="B101" t="str">
        <f>_xlfn.XLOOKUP(D101,Table5[Ingredient],Table5[Category],"",FALSE)</f>
        <v/>
      </c>
      <c r="C101" s="33"/>
      <c r="D101" s="33"/>
      <c r="E101" s="33"/>
      <c r="F101" s="33"/>
      <c r="G101" s="33"/>
      <c r="H101" s="33"/>
      <c r="I101" s="33"/>
      <c r="J101" s="37" t="str">
        <f>IFERROR(INDEX('AveragePrices&amp;Codes'!G:AG, MATCH($D101, 'AveragePrices&amp;Codes'!$A:$A, 0), MATCH(Tool_clean!$E$2, 'AveragePrices&amp;Codes'!$G$1:$AG$1, 0)),"")</f>
        <v/>
      </c>
      <c r="K101" s="37" t="str">
        <f t="shared" si="100"/>
        <v/>
      </c>
      <c r="L101">
        <f>IFERROR(IF($F101="Raw",_xlfn.XLOOKUP(_xlfn.XLOOKUP(Tool_clean!$D101,'AveragePrices&amp;Codes'!$A:$A,'AveragePrices&amp;Codes'!$B:$B),AGRIBALYSE_Raw!$B:$B,AGRIBALYSE_Raw!O:O)*$E101,_xlfn.XLOOKUP(_xlfn.XLOOKUP(Tool_clean!$D101,'AveragePrices&amp;Codes'!$A:$A,'AveragePrices&amp;Codes'!$B:$B),AGRIBALYSE_Cooked!$C:$C,AGRIBALYSE_Cooked!P:P)*$E101),"")</f>
        <v>0</v>
      </c>
      <c r="M101">
        <f>IFERROR(IF($F101="Raw",_xlfn.XLOOKUP(_xlfn.XLOOKUP(Tool_clean!$D101,'AveragePrices&amp;Codes'!$A:$A,'AveragePrices&amp;Codes'!$B:$B),AGRIBALYSE_Raw!$B:$B,AGRIBALYSE_Raw!P:P)*$E101,_xlfn.XLOOKUP(_xlfn.XLOOKUP(Tool_clean!$D101,'AveragePrices&amp;Codes'!$A:$A,'AveragePrices&amp;Codes'!$B:$B),AGRIBALYSE_Cooked!$C:$C,AGRIBALYSE_Cooked!Q:Q)*$E101),"")</f>
        <v>0</v>
      </c>
      <c r="N101">
        <f>IFERROR(IF($F101="Raw",_xlfn.XLOOKUP(_xlfn.XLOOKUP(Tool_clean!$D101,'AveragePrices&amp;Codes'!$A:$A,'AveragePrices&amp;Codes'!$B:$B),AGRIBALYSE_Raw!$B:$B,AGRIBALYSE_Raw!Q:Q)*$E101,_xlfn.XLOOKUP(_xlfn.XLOOKUP(Tool_clean!$D101,'AveragePrices&amp;Codes'!$A:$A,'AveragePrices&amp;Codes'!$B:$B),AGRIBALYSE_Cooked!$C:$C,AGRIBALYSE_Cooked!R:R)*$E101),"")</f>
        <v>0</v>
      </c>
      <c r="O101">
        <f>IFERROR(IF($F101="Raw",_xlfn.XLOOKUP(_xlfn.XLOOKUP(Tool_clean!$D101,'AveragePrices&amp;Codes'!$A:$A,'AveragePrices&amp;Codes'!$B:$B),AGRIBALYSE_Raw!$B:$B,AGRIBALYSE_Raw!R:R)*$E101,_xlfn.XLOOKUP(_xlfn.XLOOKUP(Tool_clean!$D101,'AveragePrices&amp;Codes'!$A:$A,'AveragePrices&amp;Codes'!$B:$B),AGRIBALYSE_Cooked!$C:$C,AGRIBALYSE_Cooked!S:S)*$E101),"")</f>
        <v>0</v>
      </c>
      <c r="P101">
        <f>IFERROR(IF($F101="Raw",_xlfn.XLOOKUP(_xlfn.XLOOKUP(Tool_clean!$D101,'AveragePrices&amp;Codes'!$A:$A,'AveragePrices&amp;Codes'!$B:$B),AGRIBALYSE_Raw!$B:$B,AGRIBALYSE_Raw!S:S)*$E101,_xlfn.XLOOKUP(_xlfn.XLOOKUP(Tool_clean!$D101,'AveragePrices&amp;Codes'!$A:$A,'AveragePrices&amp;Codes'!$B:$B),AGRIBALYSE_Cooked!$C:$C,AGRIBALYSE_Cooked!T:T)*$E101),"")</f>
        <v>0</v>
      </c>
      <c r="Q101">
        <f>IFERROR(IF($F101="Raw",_xlfn.XLOOKUP(_xlfn.XLOOKUP(Tool_clean!$D101,'AveragePrices&amp;Codes'!$A:$A,'AveragePrices&amp;Codes'!$B:$B),AGRIBALYSE_Raw!$B:$B,AGRIBALYSE_Raw!T:T)*$E101,_xlfn.XLOOKUP(_xlfn.XLOOKUP(Tool_clean!$D101,'AveragePrices&amp;Codes'!$A:$A,'AveragePrices&amp;Codes'!$B:$B),AGRIBALYSE_Cooked!$C:$C,AGRIBALYSE_Cooked!U:U)*$E101),"")</f>
        <v>0</v>
      </c>
      <c r="R101">
        <f>IFERROR(IF($F101="Raw",_xlfn.XLOOKUP(_xlfn.XLOOKUP(Tool_clean!$D101,'AveragePrices&amp;Codes'!$A:$A,'AveragePrices&amp;Codes'!$B:$B),AGRIBALYSE_Raw!$B:$B,AGRIBALYSE_Raw!U:U)*$E101,_xlfn.XLOOKUP(_xlfn.XLOOKUP(Tool_clean!$D101,'AveragePrices&amp;Codes'!$A:$A,'AveragePrices&amp;Codes'!$B:$B),AGRIBALYSE_Cooked!$C:$C,AGRIBALYSE_Cooked!V:V)*$E101),"")</f>
        <v>0</v>
      </c>
      <c r="S101">
        <f>IFERROR(IF($F101="Raw",_xlfn.XLOOKUP(_xlfn.XLOOKUP(Tool_clean!$D101,'AveragePrices&amp;Codes'!$A:$A,'AveragePrices&amp;Codes'!$B:$B),AGRIBALYSE_Raw!$B:$B,AGRIBALYSE_Raw!V:V)*$E101,_xlfn.XLOOKUP(_xlfn.XLOOKUP(Tool_clean!$D101,'AveragePrices&amp;Codes'!$A:$A,'AveragePrices&amp;Codes'!$B:$B),AGRIBALYSE_Cooked!$C:$C,AGRIBALYSE_Cooked!W:W)*$E101),"")</f>
        <v>0</v>
      </c>
      <c r="T101">
        <f>IFERROR(IF($F101="Raw",_xlfn.XLOOKUP(_xlfn.XLOOKUP(Tool_clean!$D101,'AveragePrices&amp;Codes'!$A:$A,'AveragePrices&amp;Codes'!$B:$B),AGRIBALYSE_Raw!$B:$B,AGRIBALYSE_Raw!W:W)*$E101,_xlfn.XLOOKUP(_xlfn.XLOOKUP(Tool_clean!$D101,'AveragePrices&amp;Codes'!$A:$A,'AveragePrices&amp;Codes'!$B:$B),AGRIBALYSE_Cooked!$C:$C,AGRIBALYSE_Cooked!X:X)*$E101),"")</f>
        <v>0</v>
      </c>
      <c r="U101">
        <f>IFERROR(IF($F101="Raw",_xlfn.XLOOKUP(_xlfn.XLOOKUP(Tool_clean!$D101,'AveragePrices&amp;Codes'!$A:$A,'AveragePrices&amp;Codes'!$B:$B),AGRIBALYSE_Raw!$B:$B,AGRIBALYSE_Raw!X:X)*$E101,_xlfn.XLOOKUP(_xlfn.XLOOKUP(Tool_clean!$D101,'AveragePrices&amp;Codes'!$A:$A,'AveragePrices&amp;Codes'!$B:$B),AGRIBALYSE_Cooked!$C:$C,AGRIBALYSE_Cooked!Y:Y)*$E101),"")</f>
        <v>0</v>
      </c>
      <c r="V101">
        <f>IFERROR(IF($F101="Raw",_xlfn.XLOOKUP(_xlfn.XLOOKUP(Tool_clean!$D101,'AveragePrices&amp;Codes'!$A:$A,'AveragePrices&amp;Codes'!$B:$B),AGRIBALYSE_Raw!$B:$B,AGRIBALYSE_Raw!Y:Y)*$E101,_xlfn.XLOOKUP(_xlfn.XLOOKUP(Tool_clean!$D101,'AveragePrices&amp;Codes'!$A:$A,'AveragePrices&amp;Codes'!$B:$B),AGRIBALYSE_Cooked!$C:$C,AGRIBALYSE_Cooked!Z:Z)*$E101),"")</f>
        <v>0</v>
      </c>
      <c r="W101">
        <f>IFERROR(IF($F101="Raw",_xlfn.XLOOKUP(_xlfn.XLOOKUP(Tool_clean!$D101,'AveragePrices&amp;Codes'!$A:$A,'AveragePrices&amp;Codes'!$B:$B),AGRIBALYSE_Raw!$B:$B,AGRIBALYSE_Raw!Z:Z)*$E101,_xlfn.XLOOKUP(_xlfn.XLOOKUP(Tool_clean!$D101,'AveragePrices&amp;Codes'!$A:$A,'AveragePrices&amp;Codes'!$B:$B),AGRIBALYSE_Cooked!$C:$C,AGRIBALYSE_Cooked!AA:AA)*$E101),"")</f>
        <v>0</v>
      </c>
      <c r="X101">
        <f>IFERROR(IF($F101="Raw",_xlfn.XLOOKUP(_xlfn.XLOOKUP(Tool_clean!$D101,'AveragePrices&amp;Codes'!$A:$A,'AveragePrices&amp;Codes'!$B:$B),AGRIBALYSE_Raw!$B:$B,AGRIBALYSE_Raw!AA:AA)*$E101,_xlfn.XLOOKUP(_xlfn.XLOOKUP(Tool_clean!$D101,'AveragePrices&amp;Codes'!$A:$A,'AveragePrices&amp;Codes'!$B:$B),AGRIBALYSE_Cooked!$C:$C,AGRIBALYSE_Cooked!AB:AB)*$E101),"")</f>
        <v>0</v>
      </c>
      <c r="Y101">
        <f>IFERROR(IF($F101="Raw",_xlfn.XLOOKUP(_xlfn.XLOOKUP(Tool_clean!$D101,'AveragePrices&amp;Codes'!$A:$A,'AveragePrices&amp;Codes'!$B:$B),AGRIBALYSE_Raw!$B:$B,AGRIBALYSE_Raw!AB:AB)*$E101,_xlfn.XLOOKUP(_xlfn.XLOOKUP(Tool_clean!$D101,'AveragePrices&amp;Codes'!$A:$A,'AveragePrices&amp;Codes'!$B:$B),AGRIBALYSE_Cooked!$C:$C,AGRIBALYSE_Cooked!AC:AC)*$E101),"")</f>
        <v>0</v>
      </c>
      <c r="Z101">
        <f>IFERROR(IF($F101="Raw",_xlfn.XLOOKUP(_xlfn.XLOOKUP(Tool_clean!$D101,'AveragePrices&amp;Codes'!$A:$A,'AveragePrices&amp;Codes'!$B:$B),AGRIBALYSE_Raw!$B:$B,AGRIBALYSE_Raw!AC:AC)*$E101,_xlfn.XLOOKUP(_xlfn.XLOOKUP(Tool_clean!$D101,'AveragePrices&amp;Codes'!$A:$A,'AveragePrices&amp;Codes'!$B:$B),AGRIBALYSE_Cooked!$C:$C,AGRIBALYSE_Cooked!AD:AD)*$E101),"")</f>
        <v>0</v>
      </c>
      <c r="AA101">
        <f>IFERROR(IF($F101="Raw",_xlfn.XLOOKUP(_xlfn.XLOOKUP(Tool_clean!$D101,'AveragePrices&amp;Codes'!$A:$A,'AveragePrices&amp;Codes'!$B:$B),AGRIBALYSE_Raw!$B:$B,AGRIBALYSE_Raw!AD:AD)*$E101,_xlfn.XLOOKUP(_xlfn.XLOOKUP(Tool_clean!$D101,'AveragePrices&amp;Codes'!$A:$A,'AveragePrices&amp;Codes'!$B:$B),AGRIBALYSE_Cooked!$C:$C,AGRIBALYSE_Cooked!AE:AE)*$E101),"")</f>
        <v>0</v>
      </c>
      <c r="AB101" t="str" cm="1">
        <f t="array" ref="AB101">IFERROR(_xlfn.XLOOKUP(Tool_clean!$F101&amp;$E$2,'Cooking methods'!$A:$A&amp;'Cooking methods'!$B:$B,'Cooking methods'!C:C)*$E101,"")</f>
        <v/>
      </c>
      <c r="AC101" t="str" cm="1">
        <f t="array" ref="AC101">IFERROR(_xlfn.XLOOKUP(Tool_clean!$F101&amp;$E$2,'Cooking methods'!$A:$A&amp;'Cooking methods'!$B:$B,'Cooking methods'!D:D)*$E101,"")</f>
        <v/>
      </c>
      <c r="AD101" t="str" cm="1">
        <f t="array" ref="AD101">IFERROR(_xlfn.XLOOKUP(Tool_clean!$F101&amp;$E$2,'Cooking methods'!$A:$A&amp;'Cooking methods'!$B:$B,'Cooking methods'!E:E)*$E101,"")</f>
        <v/>
      </c>
      <c r="AE101" t="str" cm="1">
        <f t="array" ref="AE101">IFERROR(_xlfn.XLOOKUP(Tool_clean!$F101&amp;$E$2,'Cooking methods'!$A:$A&amp;'Cooking methods'!$B:$B,'Cooking methods'!F:F)*$E101,"")</f>
        <v/>
      </c>
      <c r="AF101" t="str" cm="1">
        <f t="array" ref="AF101">IFERROR(_xlfn.XLOOKUP(Tool_clean!$F101&amp;$E$2,'Cooking methods'!$A:$A&amp;'Cooking methods'!$B:$B,'Cooking methods'!G:G)*$E101,"")</f>
        <v/>
      </c>
      <c r="AG101" t="str" cm="1">
        <f t="array" ref="AG101">IFERROR(_xlfn.XLOOKUP(Tool_clean!$F101&amp;$E$2,'Cooking methods'!$A:$A&amp;'Cooking methods'!$B:$B,'Cooking methods'!H:H)*$E101,"")</f>
        <v/>
      </c>
      <c r="AH101" t="str" cm="1">
        <f t="array" ref="AH101">IFERROR(_xlfn.XLOOKUP(Tool_clean!$F101&amp;$E$2,'Cooking methods'!$A:$A&amp;'Cooking methods'!$B:$B,'Cooking methods'!I:I)*$E101,"")</f>
        <v/>
      </c>
      <c r="AI101" t="str" cm="1">
        <f t="array" ref="AI101">IFERROR(_xlfn.XLOOKUP(Tool_clean!$F101&amp;$E$2,'Cooking methods'!$A:$A&amp;'Cooking methods'!$B:$B,'Cooking methods'!J:J)*$E101,"")</f>
        <v/>
      </c>
      <c r="AJ101" t="str" cm="1">
        <f t="array" ref="AJ101">IFERROR(_xlfn.XLOOKUP(Tool_clean!$F101&amp;$E$2,'Cooking methods'!$A:$A&amp;'Cooking methods'!$B:$B,'Cooking methods'!K:K)*$E101,"")</f>
        <v/>
      </c>
      <c r="AK101" t="str" cm="1">
        <f t="array" ref="AK101">IFERROR(_xlfn.XLOOKUP(Tool_clean!$F101&amp;$E$2,'Cooking methods'!$A:$A&amp;'Cooking methods'!$B:$B,'Cooking methods'!L:L)*$E101,"")</f>
        <v/>
      </c>
      <c r="AL101" t="str" cm="1">
        <f t="array" ref="AL101">IFERROR(_xlfn.XLOOKUP(Tool_clean!$F101&amp;$E$2,'Cooking methods'!$A:$A&amp;'Cooking methods'!$B:$B,'Cooking methods'!M:M)*$E101,"")</f>
        <v/>
      </c>
      <c r="AM101" t="str" cm="1">
        <f t="array" ref="AM101">IFERROR(_xlfn.XLOOKUP(Tool_clean!$F101&amp;$E$2,'Cooking methods'!$A:$A&amp;'Cooking methods'!$B:$B,'Cooking methods'!N:N)*$E101,"")</f>
        <v/>
      </c>
      <c r="AN101" t="str" cm="1">
        <f t="array" ref="AN101">IFERROR(_xlfn.XLOOKUP(Tool_clean!$F101&amp;$E$2,'Cooking methods'!$A:$A&amp;'Cooking methods'!$B:$B,'Cooking methods'!O:O)*$E101,"")</f>
        <v/>
      </c>
      <c r="AO101" t="str" cm="1">
        <f t="array" ref="AO101">IFERROR(_xlfn.XLOOKUP(Tool_clean!$F101&amp;$E$2,'Cooking methods'!$A:$A&amp;'Cooking methods'!$B:$B,'Cooking methods'!P:P)*$E101,"")</f>
        <v/>
      </c>
      <c r="AP101" t="str" cm="1">
        <f t="array" ref="AP101">IFERROR(_xlfn.XLOOKUP(Tool_clean!$F101&amp;$E$2,'Cooking methods'!$A:$A&amp;'Cooking methods'!$B:$B,'Cooking methods'!Q:Q)*$E101,"")</f>
        <v/>
      </c>
      <c r="AQ101" t="str" cm="1">
        <f t="array" ref="AQ101">IFERROR(_xlfn.XLOOKUP(Tool_clean!$F101&amp;$E$2,'Cooking methods'!$A:$A&amp;'Cooking methods'!$B:$B,'Cooking methods'!R:R)*$E101,"")</f>
        <v/>
      </c>
      <c r="AR101" t="str" cm="1">
        <f t="array" ref="AR101">IFERROR(_xlfn.XLOOKUP(Tool_clean!$G101&amp;$E$2,'Waste management'!$A:$A&amp;'Waste management'!$B:$B,'Waste management'!C:C)*$E101,"")</f>
        <v/>
      </c>
      <c r="AS101" t="str" cm="1">
        <f t="array" ref="AS101">IFERROR(_xlfn.XLOOKUP(Tool_clean!$G101&amp;$E$2,'Waste management'!$A:$A&amp;'Waste management'!$B:$B,'Waste management'!D:D)*$E101,"")</f>
        <v/>
      </c>
      <c r="AT101" t="str" cm="1">
        <f t="array" ref="AT101">IFERROR(_xlfn.XLOOKUP(Tool_clean!$G101&amp;$E$2,'Waste management'!$A:$A&amp;'Waste management'!$B:$B,'Waste management'!E:E)*$E101,"")</f>
        <v/>
      </c>
      <c r="AU101" t="str" cm="1">
        <f t="array" ref="AU101">IFERROR(_xlfn.XLOOKUP(Tool_clean!$G101&amp;$E$2,'Waste management'!$A:$A&amp;'Waste management'!$B:$B,'Waste management'!F:F)*$E101,"")</f>
        <v/>
      </c>
      <c r="AV101" t="str" cm="1">
        <f t="array" ref="AV101">IFERROR(_xlfn.XLOOKUP(Tool_clean!$G101&amp;$E$2,'Waste management'!$A:$A&amp;'Waste management'!$B:$B,'Waste management'!G:G)*$E101,"")</f>
        <v/>
      </c>
      <c r="AW101" t="str" cm="1">
        <f t="array" ref="AW101">IFERROR(_xlfn.XLOOKUP(Tool_clean!$G101&amp;$E$2,'Waste management'!$A:$A&amp;'Waste management'!$B:$B,'Waste management'!H:H)*$E101,"")</f>
        <v/>
      </c>
      <c r="AX101" t="str" cm="1">
        <f t="array" ref="AX101">IFERROR(_xlfn.XLOOKUP(Tool_clean!$G101&amp;$E$2,'Waste management'!$A:$A&amp;'Waste management'!$B:$B,'Waste management'!I:I)*$E101,"")</f>
        <v/>
      </c>
      <c r="AY101" t="str" cm="1">
        <f t="array" ref="AY101">IFERROR(_xlfn.XLOOKUP(Tool_clean!$G101&amp;$E$2,'Waste management'!$A:$A&amp;'Waste management'!$B:$B,'Waste management'!J:J)*$E101,"")</f>
        <v/>
      </c>
      <c r="AZ101" t="str" cm="1">
        <f t="array" ref="AZ101">IFERROR(_xlfn.XLOOKUP(Tool_clean!$G101&amp;$E$2,'Waste management'!$A:$A&amp;'Waste management'!$B:$B,'Waste management'!K:K)*$E101,"")</f>
        <v/>
      </c>
      <c r="BA101" t="str" cm="1">
        <f t="array" ref="BA101">IFERROR(_xlfn.XLOOKUP(Tool_clean!$G101&amp;$E$2,'Waste management'!$A:$A&amp;'Waste management'!$B:$B,'Waste management'!L:L)*$E101,"")</f>
        <v/>
      </c>
      <c r="BB101" t="str" cm="1">
        <f t="array" ref="BB101">IFERROR(_xlfn.XLOOKUP(Tool_clean!$G101&amp;$E$2,'Waste management'!$A:$A&amp;'Waste management'!$B:$B,'Waste management'!M:M)*$E101,"")</f>
        <v/>
      </c>
      <c r="BC101" t="str" cm="1">
        <f t="array" ref="BC101">IFERROR(_xlfn.XLOOKUP(Tool_clean!$G101&amp;$E$2,'Waste management'!$A:$A&amp;'Waste management'!$B:$B,'Waste management'!N:N)*$E101,"")</f>
        <v/>
      </c>
      <c r="BD101" t="str" cm="1">
        <f t="array" ref="BD101">IFERROR(_xlfn.XLOOKUP(Tool_clean!$G101&amp;$E$2,'Waste management'!$A:$A&amp;'Waste management'!$B:$B,'Waste management'!O:O)*$E101,"")</f>
        <v/>
      </c>
      <c r="BE101" t="str" cm="1">
        <f t="array" ref="BE101">IFERROR(_xlfn.XLOOKUP(Tool_clean!$G101&amp;$E$2,'Waste management'!$A:$A&amp;'Waste management'!$B:$B,'Waste management'!P:P)*$E101,"")</f>
        <v/>
      </c>
      <c r="BF101" t="str" cm="1">
        <f t="array" ref="BF101">IFERROR(_xlfn.XLOOKUP(Tool_clean!$G101&amp;$E$2,'Waste management'!$A:$A&amp;'Waste management'!$B:$B,'Waste management'!Q:Q)*$E101,"")</f>
        <v/>
      </c>
      <c r="BG101" t="str" cm="1">
        <f t="array" ref="BG101">IFERROR(_xlfn.XLOOKUP(Tool_clean!$G101&amp;$E$2,'Waste management'!$A:$A&amp;'Waste management'!$B:$B,'Waste management'!R:R)*$E101,"")</f>
        <v/>
      </c>
      <c r="BH101" t="str">
        <f>IFERROR((L101+AR101+AB101)*_xlfn.XLOOKUP(Tool_clean!BH$4,Monetization_Factors!$A:$A,Monetization_Factors!$D:$D),"")</f>
        <v/>
      </c>
      <c r="BI101" t="str">
        <f>IFERROR((M101+AS101+AC101)*_xlfn.XLOOKUP(Tool_clean!BI$4,Monetization_Factors!$A:$A,Monetization_Factors!$D:$D),"")</f>
        <v/>
      </c>
      <c r="BJ101" t="str">
        <f>IFERROR((N101+AT101+AD101)*_xlfn.XLOOKUP(Tool_clean!BJ$4,Monetization_Factors!$A:$A,Monetization_Factors!$D:$D),"")</f>
        <v/>
      </c>
      <c r="BK101" t="str">
        <f>IFERROR((O101+AU101+AE101)*_xlfn.XLOOKUP(Tool_clean!BK$4,Monetization_Factors!$A:$A,Monetization_Factors!$D:$D),"")</f>
        <v/>
      </c>
      <c r="BL101" t="str">
        <f>IFERROR((P101+AV101+AF101)*_xlfn.XLOOKUP(Tool_clean!BL$4,Monetization_Factors!$A:$A,Monetization_Factors!$D:$D),"")</f>
        <v/>
      </c>
      <c r="BM101" t="str">
        <f>IFERROR((Q101+AW101+AG101)*_xlfn.XLOOKUP(Tool_clean!BM$4,Monetization_Factors!$A:$A,Monetization_Factors!$D:$D),"")</f>
        <v/>
      </c>
      <c r="BN101" t="str">
        <f>IFERROR((R101+AX101+AH101)*_xlfn.XLOOKUP(Tool_clean!BN$4,Monetization_Factors!$A:$A,Monetization_Factors!$D:$D),"")</f>
        <v/>
      </c>
      <c r="BO101" t="str">
        <f>IFERROR((S101+AY101+AI101)*_xlfn.XLOOKUP(Tool_clean!BO$4,Monetization_Factors!$A:$A,Monetization_Factors!$D:$D),"")</f>
        <v/>
      </c>
      <c r="BP101" t="str">
        <f>IFERROR((T101+AZ101+AJ101)*_xlfn.XLOOKUP(Tool_clean!BP$4,Monetization_Factors!$A:$A,Monetization_Factors!$D:$D),"")</f>
        <v/>
      </c>
      <c r="BQ101" t="str">
        <f>IFERROR((U101+BA101+AK101)*_xlfn.XLOOKUP(Tool_clean!BQ$4,Monetization_Factors!$A:$A,Monetization_Factors!$D:$D),"")</f>
        <v/>
      </c>
      <c r="BR101" t="str">
        <f>IFERROR((V101+BB101+AL101)*_xlfn.XLOOKUP(Tool_clean!BR$4,Monetization_Factors!$A:$A,Monetization_Factors!$D:$D),"")</f>
        <v/>
      </c>
      <c r="BS101" t="str">
        <f>IFERROR((W101+BC101+AM101)*_xlfn.XLOOKUP(Tool_clean!BS$4,Monetization_Factors!$A:$A,Monetization_Factors!$D:$D),"")</f>
        <v/>
      </c>
      <c r="BT101" t="str">
        <f>IFERROR((X101+BD101+AN101)*_xlfn.XLOOKUP(Tool_clean!BT$4,Monetization_Factors!$A:$A,Monetization_Factors!$D:$D),"")</f>
        <v/>
      </c>
      <c r="BU101" t="str">
        <f>IFERROR((Y101+BE101+AO101)*_xlfn.XLOOKUP(Tool_clean!BU$4,Monetization_Factors!$A:$A,Monetization_Factors!$D:$D),"")</f>
        <v/>
      </c>
      <c r="BV101" t="str">
        <f>IFERROR((Z101+BF101+AP101)*_xlfn.XLOOKUP(Tool_clean!BV$4,Monetization_Factors!$A:$A,Monetization_Factors!$D:$D),"")</f>
        <v/>
      </c>
      <c r="BW101" t="str">
        <f>IFERROR((AA101+BG101+AQ101)*_xlfn.XLOOKUP(Tool_clean!BW$4,Monetization_Factors!$A:$A,Monetization_Factors!$D:$D),"")</f>
        <v/>
      </c>
      <c r="BX101" s="38" t="str" cm="1">
        <f t="array" ref="BX101">IFERROR(_xlfn.IFS(I101&gt;0,I101*E101,I101="",J101*E101),"")</f>
        <v/>
      </c>
      <c r="BY101" s="38">
        <f t="shared" si="101"/>
        <v>0</v>
      </c>
      <c r="BZ101" s="38" t="str">
        <f t="shared" si="102"/>
        <v/>
      </c>
      <c r="CA101" s="38" t="str">
        <f t="shared" si="103"/>
        <v/>
      </c>
      <c r="CB101" t="str">
        <f t="shared" si="98"/>
        <v/>
      </c>
      <c r="CC101" t="str">
        <f t="shared" si="104"/>
        <v/>
      </c>
      <c r="CD101" t="str">
        <f t="shared" si="105"/>
        <v/>
      </c>
      <c r="CE101" t="str">
        <f t="shared" si="106"/>
        <v/>
      </c>
      <c r="CF101" t="str">
        <f t="shared" si="107"/>
        <v/>
      </c>
      <c r="CG101" t="str">
        <f t="shared" si="108"/>
        <v/>
      </c>
      <c r="CH101" t="str">
        <f t="shared" si="109"/>
        <v/>
      </c>
      <c r="CI101" t="str">
        <f t="shared" si="110"/>
        <v/>
      </c>
      <c r="CJ101" t="str">
        <f t="shared" si="111"/>
        <v/>
      </c>
      <c r="CK101" t="str">
        <f t="shared" si="112"/>
        <v/>
      </c>
      <c r="CL101" t="str">
        <f t="shared" si="113"/>
        <v/>
      </c>
      <c r="CM101" t="str">
        <f t="shared" si="114"/>
        <v/>
      </c>
      <c r="CN101" t="str">
        <f t="shared" si="115"/>
        <v/>
      </c>
      <c r="CO101" t="str">
        <f t="shared" si="116"/>
        <v/>
      </c>
      <c r="CP101" t="str">
        <f t="shared" si="117"/>
        <v/>
      </c>
      <c r="CQ101" t="str">
        <f t="shared" si="82"/>
        <v/>
      </c>
      <c r="CR101" t="str">
        <f t="shared" si="99"/>
        <v/>
      </c>
      <c r="CS101" t="str">
        <f t="shared" si="118"/>
        <v/>
      </c>
      <c r="CT101" t="str">
        <f t="shared" si="119"/>
        <v/>
      </c>
      <c r="CU101" t="str">
        <f t="shared" si="120"/>
        <v/>
      </c>
      <c r="CV101" t="str">
        <f t="shared" si="121"/>
        <v/>
      </c>
      <c r="CW101" t="str">
        <f t="shared" si="122"/>
        <v/>
      </c>
      <c r="CX101" t="str">
        <f t="shared" si="123"/>
        <v/>
      </c>
      <c r="CY101" t="str">
        <f t="shared" si="124"/>
        <v/>
      </c>
      <c r="CZ101" t="str">
        <f t="shared" si="125"/>
        <v/>
      </c>
      <c r="DA101" t="str">
        <f t="shared" si="126"/>
        <v/>
      </c>
      <c r="DB101" t="str">
        <f t="shared" si="127"/>
        <v/>
      </c>
      <c r="DC101" t="str">
        <f t="shared" si="128"/>
        <v/>
      </c>
      <c r="DD101" t="str">
        <f t="shared" si="129"/>
        <v/>
      </c>
      <c r="DE101" t="str">
        <f t="shared" si="130"/>
        <v/>
      </c>
      <c r="DF101" t="str">
        <f t="shared" si="131"/>
        <v/>
      </c>
      <c r="DG101" t="str">
        <f t="shared" si="97"/>
        <v/>
      </c>
      <c r="DH101" s="5" t="str">
        <f>IFERROR((CR101*$B$2*(1-$H101)*('CAR.CAP_per person'!B$2))/(_xlfn.XLOOKUP($E$2,EU_countries_GDP!$A$2:$A$29,EU_countries_GDP!$E$2:$E$29)),"")</f>
        <v/>
      </c>
      <c r="DI101" s="5" t="str">
        <f>IFERROR((CS101*$B$2*(1-$H101)*('CAR.CAP_per person'!C$2))/(_xlfn.XLOOKUP($E$2,EU_countries_GDP!$A$2:$A$29,EU_countries_GDP!$E$2:$E$29)),"")</f>
        <v/>
      </c>
      <c r="DJ101" s="5" t="str">
        <f>IFERROR((CT101*$B$2*(1-$H101)*('CAR.CAP_per person'!D$2))/(_xlfn.XLOOKUP($E$2,EU_countries_GDP!$A$2:$A$29,EU_countries_GDP!$E$2:$E$29)),"")</f>
        <v/>
      </c>
      <c r="DK101" s="5" t="str">
        <f>IFERROR((CU101*$B$2*(1-$H101)*('CAR.CAP_per person'!E$2))/(_xlfn.XLOOKUP($E$2,EU_countries_GDP!$A$2:$A$29,EU_countries_GDP!$E$2:$E$29)),"")</f>
        <v/>
      </c>
      <c r="DL101" s="5" t="str">
        <f>IFERROR((CV101*$B$2*(1-$H101)*('CAR.CAP_per person'!F$2))/(_xlfn.XLOOKUP($E$2,EU_countries_GDP!$A$2:$A$29,EU_countries_GDP!$E$2:$E$29)),"")</f>
        <v/>
      </c>
      <c r="DM101" s="5" t="str">
        <f>IFERROR((CW101*$B$2*(1-$H101)*('CAR.CAP_per person'!G$2))/(_xlfn.XLOOKUP($E$2,EU_countries_GDP!$A$2:$A$29,EU_countries_GDP!$E$2:$E$29)),"")</f>
        <v/>
      </c>
      <c r="DN101" s="5" t="str">
        <f>IFERROR((CX101*$B$2*(1-$H101)*('CAR.CAP_per person'!H$2))/(_xlfn.XLOOKUP($E$2,EU_countries_GDP!$A$2:$A$29,EU_countries_GDP!$E$2:$E$29)),"")</f>
        <v/>
      </c>
      <c r="DO101" s="5" t="str">
        <f>IFERROR((CY101*$B$2*(1-$H101)*('CAR.CAP_per person'!I$2))/(_xlfn.XLOOKUP($E$2,EU_countries_GDP!$A$2:$A$29,EU_countries_GDP!$E$2:$E$29)),"")</f>
        <v/>
      </c>
      <c r="DP101" s="5" t="str">
        <f>IFERROR((CZ101*$B$2*(1-$H101)*('CAR.CAP_per person'!J$2))/(_xlfn.XLOOKUP($E$2,EU_countries_GDP!$A$2:$A$29,EU_countries_GDP!$E$2:$E$29)),"")</f>
        <v/>
      </c>
      <c r="DQ101" s="5" t="str">
        <f>IFERROR((DA101*$B$2*(1-$H101)*('CAR.CAP_per person'!K$2))/(_xlfn.XLOOKUP($E$2,EU_countries_GDP!$A$2:$A$29,EU_countries_GDP!$E$2:$E$29)),"")</f>
        <v/>
      </c>
      <c r="DR101" s="5" t="str">
        <f>IFERROR((DB101*$B$2*(1-$H101)*('CAR.CAP_per person'!L$2))/(_xlfn.XLOOKUP($E$2,EU_countries_GDP!$A$2:$A$29,EU_countries_GDP!$E$2:$E$29)),"")</f>
        <v/>
      </c>
      <c r="DS101" s="5" t="str">
        <f>IFERROR((DC101*$B$2*(1-$H101)*('CAR.CAP_per person'!M$2))/(_xlfn.XLOOKUP($E$2,EU_countries_GDP!$A$2:$A$29,EU_countries_GDP!$E$2:$E$29)),"")</f>
        <v/>
      </c>
      <c r="DT101" s="5" t="str">
        <f>IFERROR((DD101*$B$2*(1-$H101)*('CAR.CAP_per person'!N$2))/(_xlfn.XLOOKUP($E$2,EU_countries_GDP!$A$2:$A$29,EU_countries_GDP!$E$2:$E$29)),"")</f>
        <v/>
      </c>
      <c r="DU101" s="5" t="str">
        <f>IFERROR((DE101*$B$2*(1-$H101)*('CAR.CAP_per person'!O$2))/(_xlfn.XLOOKUP($E$2,EU_countries_GDP!$A$2:$A$29,EU_countries_GDP!$E$2:$E$29)),"")</f>
        <v/>
      </c>
      <c r="DV101" s="5" t="str">
        <f>IFERROR((DF101*$B$2*(1-$H101)*('CAR.CAP_per person'!P$2))/(_xlfn.XLOOKUP($E$2,EU_countries_GDP!$A$2:$A$29,EU_countries_GDP!$E$2:$E$29)),"")</f>
        <v/>
      </c>
      <c r="DW101" s="5" t="str">
        <f>IFERROR((DG101*$B$2*(1-$H101)*('CAR.CAP_per person'!Q$2))/(_xlfn.XLOOKUP($E$2,EU_countries_GDP!$A$2:$A$29,EU_countries_GDP!$E$2:$E$29)),"")</f>
        <v/>
      </c>
    </row>
    <row r="102" spans="2:127">
      <c r="B102" t="str">
        <f>_xlfn.XLOOKUP(D102,Table5[Ingredient],Table5[Category],"",FALSE)</f>
        <v/>
      </c>
      <c r="C102" s="33"/>
      <c r="D102" s="33"/>
      <c r="E102" s="33"/>
      <c r="F102" s="33"/>
      <c r="G102" s="33"/>
      <c r="H102" s="33"/>
      <c r="I102" s="33"/>
      <c r="J102" s="37" t="str">
        <f>IFERROR(INDEX('AveragePrices&amp;Codes'!G:AG, MATCH($D102, 'AveragePrices&amp;Codes'!$A:$A, 0), MATCH(Tool_clean!$E$2, 'AveragePrices&amp;Codes'!$G$1:$AG$1, 0)),"")</f>
        <v/>
      </c>
      <c r="K102" s="37" t="str">
        <f t="shared" si="100"/>
        <v/>
      </c>
      <c r="L102">
        <f>IFERROR(IF($F102="Raw",_xlfn.XLOOKUP(_xlfn.XLOOKUP(Tool_clean!$D102,'AveragePrices&amp;Codes'!$A:$A,'AveragePrices&amp;Codes'!$B:$B),AGRIBALYSE_Raw!$B:$B,AGRIBALYSE_Raw!O:O)*$E102,_xlfn.XLOOKUP(_xlfn.XLOOKUP(Tool_clean!$D102,'AveragePrices&amp;Codes'!$A:$A,'AveragePrices&amp;Codes'!$B:$B),AGRIBALYSE_Cooked!$C:$C,AGRIBALYSE_Cooked!P:P)*$E102),"")</f>
        <v>0</v>
      </c>
      <c r="M102">
        <f>IFERROR(IF($F102="Raw",_xlfn.XLOOKUP(_xlfn.XLOOKUP(Tool_clean!$D102,'AveragePrices&amp;Codes'!$A:$A,'AveragePrices&amp;Codes'!$B:$B),AGRIBALYSE_Raw!$B:$B,AGRIBALYSE_Raw!P:P)*$E102,_xlfn.XLOOKUP(_xlfn.XLOOKUP(Tool_clean!$D102,'AveragePrices&amp;Codes'!$A:$A,'AveragePrices&amp;Codes'!$B:$B),AGRIBALYSE_Cooked!$C:$C,AGRIBALYSE_Cooked!Q:Q)*$E102),"")</f>
        <v>0</v>
      </c>
      <c r="N102">
        <f>IFERROR(IF($F102="Raw",_xlfn.XLOOKUP(_xlfn.XLOOKUP(Tool_clean!$D102,'AveragePrices&amp;Codes'!$A:$A,'AveragePrices&amp;Codes'!$B:$B),AGRIBALYSE_Raw!$B:$B,AGRIBALYSE_Raw!Q:Q)*$E102,_xlfn.XLOOKUP(_xlfn.XLOOKUP(Tool_clean!$D102,'AveragePrices&amp;Codes'!$A:$A,'AveragePrices&amp;Codes'!$B:$B),AGRIBALYSE_Cooked!$C:$C,AGRIBALYSE_Cooked!R:R)*$E102),"")</f>
        <v>0</v>
      </c>
      <c r="O102">
        <f>IFERROR(IF($F102="Raw",_xlfn.XLOOKUP(_xlfn.XLOOKUP(Tool_clean!$D102,'AveragePrices&amp;Codes'!$A:$A,'AveragePrices&amp;Codes'!$B:$B),AGRIBALYSE_Raw!$B:$B,AGRIBALYSE_Raw!R:R)*$E102,_xlfn.XLOOKUP(_xlfn.XLOOKUP(Tool_clean!$D102,'AveragePrices&amp;Codes'!$A:$A,'AveragePrices&amp;Codes'!$B:$B),AGRIBALYSE_Cooked!$C:$C,AGRIBALYSE_Cooked!S:S)*$E102),"")</f>
        <v>0</v>
      </c>
      <c r="P102">
        <f>IFERROR(IF($F102="Raw",_xlfn.XLOOKUP(_xlfn.XLOOKUP(Tool_clean!$D102,'AveragePrices&amp;Codes'!$A:$A,'AveragePrices&amp;Codes'!$B:$B),AGRIBALYSE_Raw!$B:$B,AGRIBALYSE_Raw!S:S)*$E102,_xlfn.XLOOKUP(_xlfn.XLOOKUP(Tool_clean!$D102,'AveragePrices&amp;Codes'!$A:$A,'AveragePrices&amp;Codes'!$B:$B),AGRIBALYSE_Cooked!$C:$C,AGRIBALYSE_Cooked!T:T)*$E102),"")</f>
        <v>0</v>
      </c>
      <c r="Q102">
        <f>IFERROR(IF($F102="Raw",_xlfn.XLOOKUP(_xlfn.XLOOKUP(Tool_clean!$D102,'AveragePrices&amp;Codes'!$A:$A,'AveragePrices&amp;Codes'!$B:$B),AGRIBALYSE_Raw!$B:$B,AGRIBALYSE_Raw!T:T)*$E102,_xlfn.XLOOKUP(_xlfn.XLOOKUP(Tool_clean!$D102,'AveragePrices&amp;Codes'!$A:$A,'AveragePrices&amp;Codes'!$B:$B),AGRIBALYSE_Cooked!$C:$C,AGRIBALYSE_Cooked!U:U)*$E102),"")</f>
        <v>0</v>
      </c>
      <c r="R102">
        <f>IFERROR(IF($F102="Raw",_xlfn.XLOOKUP(_xlfn.XLOOKUP(Tool_clean!$D102,'AveragePrices&amp;Codes'!$A:$A,'AveragePrices&amp;Codes'!$B:$B),AGRIBALYSE_Raw!$B:$B,AGRIBALYSE_Raw!U:U)*$E102,_xlfn.XLOOKUP(_xlfn.XLOOKUP(Tool_clean!$D102,'AveragePrices&amp;Codes'!$A:$A,'AveragePrices&amp;Codes'!$B:$B),AGRIBALYSE_Cooked!$C:$C,AGRIBALYSE_Cooked!V:V)*$E102),"")</f>
        <v>0</v>
      </c>
      <c r="S102">
        <f>IFERROR(IF($F102="Raw",_xlfn.XLOOKUP(_xlfn.XLOOKUP(Tool_clean!$D102,'AveragePrices&amp;Codes'!$A:$A,'AveragePrices&amp;Codes'!$B:$B),AGRIBALYSE_Raw!$B:$B,AGRIBALYSE_Raw!V:V)*$E102,_xlfn.XLOOKUP(_xlfn.XLOOKUP(Tool_clean!$D102,'AveragePrices&amp;Codes'!$A:$A,'AveragePrices&amp;Codes'!$B:$B),AGRIBALYSE_Cooked!$C:$C,AGRIBALYSE_Cooked!W:W)*$E102),"")</f>
        <v>0</v>
      </c>
      <c r="T102">
        <f>IFERROR(IF($F102="Raw",_xlfn.XLOOKUP(_xlfn.XLOOKUP(Tool_clean!$D102,'AveragePrices&amp;Codes'!$A:$A,'AveragePrices&amp;Codes'!$B:$B),AGRIBALYSE_Raw!$B:$B,AGRIBALYSE_Raw!W:W)*$E102,_xlfn.XLOOKUP(_xlfn.XLOOKUP(Tool_clean!$D102,'AveragePrices&amp;Codes'!$A:$A,'AveragePrices&amp;Codes'!$B:$B),AGRIBALYSE_Cooked!$C:$C,AGRIBALYSE_Cooked!X:X)*$E102),"")</f>
        <v>0</v>
      </c>
      <c r="U102">
        <f>IFERROR(IF($F102="Raw",_xlfn.XLOOKUP(_xlfn.XLOOKUP(Tool_clean!$D102,'AveragePrices&amp;Codes'!$A:$A,'AveragePrices&amp;Codes'!$B:$B),AGRIBALYSE_Raw!$B:$B,AGRIBALYSE_Raw!X:X)*$E102,_xlfn.XLOOKUP(_xlfn.XLOOKUP(Tool_clean!$D102,'AveragePrices&amp;Codes'!$A:$A,'AveragePrices&amp;Codes'!$B:$B),AGRIBALYSE_Cooked!$C:$C,AGRIBALYSE_Cooked!Y:Y)*$E102),"")</f>
        <v>0</v>
      </c>
      <c r="V102">
        <f>IFERROR(IF($F102="Raw",_xlfn.XLOOKUP(_xlfn.XLOOKUP(Tool_clean!$D102,'AveragePrices&amp;Codes'!$A:$A,'AveragePrices&amp;Codes'!$B:$B),AGRIBALYSE_Raw!$B:$B,AGRIBALYSE_Raw!Y:Y)*$E102,_xlfn.XLOOKUP(_xlfn.XLOOKUP(Tool_clean!$D102,'AveragePrices&amp;Codes'!$A:$A,'AveragePrices&amp;Codes'!$B:$B),AGRIBALYSE_Cooked!$C:$C,AGRIBALYSE_Cooked!Z:Z)*$E102),"")</f>
        <v>0</v>
      </c>
      <c r="W102">
        <f>IFERROR(IF($F102="Raw",_xlfn.XLOOKUP(_xlfn.XLOOKUP(Tool_clean!$D102,'AveragePrices&amp;Codes'!$A:$A,'AveragePrices&amp;Codes'!$B:$B),AGRIBALYSE_Raw!$B:$B,AGRIBALYSE_Raw!Z:Z)*$E102,_xlfn.XLOOKUP(_xlfn.XLOOKUP(Tool_clean!$D102,'AveragePrices&amp;Codes'!$A:$A,'AveragePrices&amp;Codes'!$B:$B),AGRIBALYSE_Cooked!$C:$C,AGRIBALYSE_Cooked!AA:AA)*$E102),"")</f>
        <v>0</v>
      </c>
      <c r="X102">
        <f>IFERROR(IF($F102="Raw",_xlfn.XLOOKUP(_xlfn.XLOOKUP(Tool_clean!$D102,'AveragePrices&amp;Codes'!$A:$A,'AveragePrices&amp;Codes'!$B:$B),AGRIBALYSE_Raw!$B:$B,AGRIBALYSE_Raw!AA:AA)*$E102,_xlfn.XLOOKUP(_xlfn.XLOOKUP(Tool_clean!$D102,'AveragePrices&amp;Codes'!$A:$A,'AveragePrices&amp;Codes'!$B:$B),AGRIBALYSE_Cooked!$C:$C,AGRIBALYSE_Cooked!AB:AB)*$E102),"")</f>
        <v>0</v>
      </c>
      <c r="Y102">
        <f>IFERROR(IF($F102="Raw",_xlfn.XLOOKUP(_xlfn.XLOOKUP(Tool_clean!$D102,'AveragePrices&amp;Codes'!$A:$A,'AveragePrices&amp;Codes'!$B:$B),AGRIBALYSE_Raw!$B:$B,AGRIBALYSE_Raw!AB:AB)*$E102,_xlfn.XLOOKUP(_xlfn.XLOOKUP(Tool_clean!$D102,'AveragePrices&amp;Codes'!$A:$A,'AveragePrices&amp;Codes'!$B:$B),AGRIBALYSE_Cooked!$C:$C,AGRIBALYSE_Cooked!AC:AC)*$E102),"")</f>
        <v>0</v>
      </c>
      <c r="Z102">
        <f>IFERROR(IF($F102="Raw",_xlfn.XLOOKUP(_xlfn.XLOOKUP(Tool_clean!$D102,'AveragePrices&amp;Codes'!$A:$A,'AveragePrices&amp;Codes'!$B:$B),AGRIBALYSE_Raw!$B:$B,AGRIBALYSE_Raw!AC:AC)*$E102,_xlfn.XLOOKUP(_xlfn.XLOOKUP(Tool_clean!$D102,'AveragePrices&amp;Codes'!$A:$A,'AveragePrices&amp;Codes'!$B:$B),AGRIBALYSE_Cooked!$C:$C,AGRIBALYSE_Cooked!AD:AD)*$E102),"")</f>
        <v>0</v>
      </c>
      <c r="AA102">
        <f>IFERROR(IF($F102="Raw",_xlfn.XLOOKUP(_xlfn.XLOOKUP(Tool_clean!$D102,'AveragePrices&amp;Codes'!$A:$A,'AveragePrices&amp;Codes'!$B:$B),AGRIBALYSE_Raw!$B:$B,AGRIBALYSE_Raw!AD:AD)*$E102,_xlfn.XLOOKUP(_xlfn.XLOOKUP(Tool_clean!$D102,'AveragePrices&amp;Codes'!$A:$A,'AveragePrices&amp;Codes'!$B:$B),AGRIBALYSE_Cooked!$C:$C,AGRIBALYSE_Cooked!AE:AE)*$E102),"")</f>
        <v>0</v>
      </c>
      <c r="AB102" t="str" cm="1">
        <f t="array" ref="AB102">IFERROR(_xlfn.XLOOKUP(Tool_clean!$F102&amp;$E$2,'Cooking methods'!$A:$A&amp;'Cooking methods'!$B:$B,'Cooking methods'!C:C)*$E102,"")</f>
        <v/>
      </c>
      <c r="AC102" t="str" cm="1">
        <f t="array" ref="AC102">IFERROR(_xlfn.XLOOKUP(Tool_clean!$F102&amp;$E$2,'Cooking methods'!$A:$A&amp;'Cooking methods'!$B:$B,'Cooking methods'!D:D)*$E102,"")</f>
        <v/>
      </c>
      <c r="AD102" t="str" cm="1">
        <f t="array" ref="AD102">IFERROR(_xlfn.XLOOKUP(Tool_clean!$F102&amp;$E$2,'Cooking methods'!$A:$A&amp;'Cooking methods'!$B:$B,'Cooking methods'!E:E)*$E102,"")</f>
        <v/>
      </c>
      <c r="AE102" t="str" cm="1">
        <f t="array" ref="AE102">IFERROR(_xlfn.XLOOKUP(Tool_clean!$F102&amp;$E$2,'Cooking methods'!$A:$A&amp;'Cooking methods'!$B:$B,'Cooking methods'!F:F)*$E102,"")</f>
        <v/>
      </c>
      <c r="AF102" t="str" cm="1">
        <f t="array" ref="AF102">IFERROR(_xlfn.XLOOKUP(Tool_clean!$F102&amp;$E$2,'Cooking methods'!$A:$A&amp;'Cooking methods'!$B:$B,'Cooking methods'!G:G)*$E102,"")</f>
        <v/>
      </c>
      <c r="AG102" t="str" cm="1">
        <f t="array" ref="AG102">IFERROR(_xlfn.XLOOKUP(Tool_clean!$F102&amp;$E$2,'Cooking methods'!$A:$A&amp;'Cooking methods'!$B:$B,'Cooking methods'!H:H)*$E102,"")</f>
        <v/>
      </c>
      <c r="AH102" t="str" cm="1">
        <f t="array" ref="AH102">IFERROR(_xlfn.XLOOKUP(Tool_clean!$F102&amp;$E$2,'Cooking methods'!$A:$A&amp;'Cooking methods'!$B:$B,'Cooking methods'!I:I)*$E102,"")</f>
        <v/>
      </c>
      <c r="AI102" t="str" cm="1">
        <f t="array" ref="AI102">IFERROR(_xlfn.XLOOKUP(Tool_clean!$F102&amp;$E$2,'Cooking methods'!$A:$A&amp;'Cooking methods'!$B:$B,'Cooking methods'!J:J)*$E102,"")</f>
        <v/>
      </c>
      <c r="AJ102" t="str" cm="1">
        <f t="array" ref="AJ102">IFERROR(_xlfn.XLOOKUP(Tool_clean!$F102&amp;$E$2,'Cooking methods'!$A:$A&amp;'Cooking methods'!$B:$B,'Cooking methods'!K:K)*$E102,"")</f>
        <v/>
      </c>
      <c r="AK102" t="str" cm="1">
        <f t="array" ref="AK102">IFERROR(_xlfn.XLOOKUP(Tool_clean!$F102&amp;$E$2,'Cooking methods'!$A:$A&amp;'Cooking methods'!$B:$B,'Cooking methods'!L:L)*$E102,"")</f>
        <v/>
      </c>
      <c r="AL102" t="str" cm="1">
        <f t="array" ref="AL102">IFERROR(_xlfn.XLOOKUP(Tool_clean!$F102&amp;$E$2,'Cooking methods'!$A:$A&amp;'Cooking methods'!$B:$B,'Cooking methods'!M:M)*$E102,"")</f>
        <v/>
      </c>
      <c r="AM102" t="str" cm="1">
        <f t="array" ref="AM102">IFERROR(_xlfn.XLOOKUP(Tool_clean!$F102&amp;$E$2,'Cooking methods'!$A:$A&amp;'Cooking methods'!$B:$B,'Cooking methods'!N:N)*$E102,"")</f>
        <v/>
      </c>
      <c r="AN102" t="str" cm="1">
        <f t="array" ref="AN102">IFERROR(_xlfn.XLOOKUP(Tool_clean!$F102&amp;$E$2,'Cooking methods'!$A:$A&amp;'Cooking methods'!$B:$B,'Cooking methods'!O:O)*$E102,"")</f>
        <v/>
      </c>
      <c r="AO102" t="str" cm="1">
        <f t="array" ref="AO102">IFERROR(_xlfn.XLOOKUP(Tool_clean!$F102&amp;$E$2,'Cooking methods'!$A:$A&amp;'Cooking methods'!$B:$B,'Cooking methods'!P:P)*$E102,"")</f>
        <v/>
      </c>
      <c r="AP102" t="str" cm="1">
        <f t="array" ref="AP102">IFERROR(_xlfn.XLOOKUP(Tool_clean!$F102&amp;$E$2,'Cooking methods'!$A:$A&amp;'Cooking methods'!$B:$B,'Cooking methods'!Q:Q)*$E102,"")</f>
        <v/>
      </c>
      <c r="AQ102" t="str" cm="1">
        <f t="array" ref="AQ102">IFERROR(_xlfn.XLOOKUP(Tool_clean!$F102&amp;$E$2,'Cooking methods'!$A:$A&amp;'Cooking methods'!$B:$B,'Cooking methods'!R:R)*$E102,"")</f>
        <v/>
      </c>
      <c r="AR102" t="str" cm="1">
        <f t="array" ref="AR102">IFERROR(_xlfn.XLOOKUP(Tool_clean!$G102&amp;$E$2,'Waste management'!$A:$A&amp;'Waste management'!$B:$B,'Waste management'!C:C)*$E102,"")</f>
        <v/>
      </c>
      <c r="AS102" t="str" cm="1">
        <f t="array" ref="AS102">IFERROR(_xlfn.XLOOKUP(Tool_clean!$G102&amp;$E$2,'Waste management'!$A:$A&amp;'Waste management'!$B:$B,'Waste management'!D:D)*$E102,"")</f>
        <v/>
      </c>
      <c r="AT102" t="str" cm="1">
        <f t="array" ref="AT102">IFERROR(_xlfn.XLOOKUP(Tool_clean!$G102&amp;$E$2,'Waste management'!$A:$A&amp;'Waste management'!$B:$B,'Waste management'!E:E)*$E102,"")</f>
        <v/>
      </c>
      <c r="AU102" t="str" cm="1">
        <f t="array" ref="AU102">IFERROR(_xlfn.XLOOKUP(Tool_clean!$G102&amp;$E$2,'Waste management'!$A:$A&amp;'Waste management'!$B:$B,'Waste management'!F:F)*$E102,"")</f>
        <v/>
      </c>
      <c r="AV102" t="str" cm="1">
        <f t="array" ref="AV102">IFERROR(_xlfn.XLOOKUP(Tool_clean!$G102&amp;$E$2,'Waste management'!$A:$A&amp;'Waste management'!$B:$B,'Waste management'!G:G)*$E102,"")</f>
        <v/>
      </c>
      <c r="AW102" t="str" cm="1">
        <f t="array" ref="AW102">IFERROR(_xlfn.XLOOKUP(Tool_clean!$G102&amp;$E$2,'Waste management'!$A:$A&amp;'Waste management'!$B:$B,'Waste management'!H:H)*$E102,"")</f>
        <v/>
      </c>
      <c r="AX102" t="str" cm="1">
        <f t="array" ref="AX102">IFERROR(_xlfn.XLOOKUP(Tool_clean!$G102&amp;$E$2,'Waste management'!$A:$A&amp;'Waste management'!$B:$B,'Waste management'!I:I)*$E102,"")</f>
        <v/>
      </c>
      <c r="AY102" t="str" cm="1">
        <f t="array" ref="AY102">IFERROR(_xlfn.XLOOKUP(Tool_clean!$G102&amp;$E$2,'Waste management'!$A:$A&amp;'Waste management'!$B:$B,'Waste management'!J:J)*$E102,"")</f>
        <v/>
      </c>
      <c r="AZ102" t="str" cm="1">
        <f t="array" ref="AZ102">IFERROR(_xlfn.XLOOKUP(Tool_clean!$G102&amp;$E$2,'Waste management'!$A:$A&amp;'Waste management'!$B:$B,'Waste management'!K:K)*$E102,"")</f>
        <v/>
      </c>
      <c r="BA102" t="str" cm="1">
        <f t="array" ref="BA102">IFERROR(_xlfn.XLOOKUP(Tool_clean!$G102&amp;$E$2,'Waste management'!$A:$A&amp;'Waste management'!$B:$B,'Waste management'!L:L)*$E102,"")</f>
        <v/>
      </c>
      <c r="BB102" t="str" cm="1">
        <f t="array" ref="BB102">IFERROR(_xlfn.XLOOKUP(Tool_clean!$G102&amp;$E$2,'Waste management'!$A:$A&amp;'Waste management'!$B:$B,'Waste management'!M:M)*$E102,"")</f>
        <v/>
      </c>
      <c r="BC102" t="str" cm="1">
        <f t="array" ref="BC102">IFERROR(_xlfn.XLOOKUP(Tool_clean!$G102&amp;$E$2,'Waste management'!$A:$A&amp;'Waste management'!$B:$B,'Waste management'!N:N)*$E102,"")</f>
        <v/>
      </c>
      <c r="BD102" t="str" cm="1">
        <f t="array" ref="BD102">IFERROR(_xlfn.XLOOKUP(Tool_clean!$G102&amp;$E$2,'Waste management'!$A:$A&amp;'Waste management'!$B:$B,'Waste management'!O:O)*$E102,"")</f>
        <v/>
      </c>
      <c r="BE102" t="str" cm="1">
        <f t="array" ref="BE102">IFERROR(_xlfn.XLOOKUP(Tool_clean!$G102&amp;$E$2,'Waste management'!$A:$A&amp;'Waste management'!$B:$B,'Waste management'!P:P)*$E102,"")</f>
        <v/>
      </c>
      <c r="BF102" t="str" cm="1">
        <f t="array" ref="BF102">IFERROR(_xlfn.XLOOKUP(Tool_clean!$G102&amp;$E$2,'Waste management'!$A:$A&amp;'Waste management'!$B:$B,'Waste management'!Q:Q)*$E102,"")</f>
        <v/>
      </c>
      <c r="BG102" t="str" cm="1">
        <f t="array" ref="BG102">IFERROR(_xlfn.XLOOKUP(Tool_clean!$G102&amp;$E$2,'Waste management'!$A:$A&amp;'Waste management'!$B:$B,'Waste management'!R:R)*$E102,"")</f>
        <v/>
      </c>
      <c r="BH102" t="str">
        <f>IFERROR((L102+AR102+AB102)*_xlfn.XLOOKUP(Tool_clean!BH$4,Monetization_Factors!$A:$A,Monetization_Factors!$D:$D),"")</f>
        <v/>
      </c>
      <c r="BI102" t="str">
        <f>IFERROR((M102+AS102+AC102)*_xlfn.XLOOKUP(Tool_clean!BI$4,Monetization_Factors!$A:$A,Monetization_Factors!$D:$D),"")</f>
        <v/>
      </c>
      <c r="BJ102" t="str">
        <f>IFERROR((N102+AT102+AD102)*_xlfn.XLOOKUP(Tool_clean!BJ$4,Monetization_Factors!$A:$A,Monetization_Factors!$D:$D),"")</f>
        <v/>
      </c>
      <c r="BK102" t="str">
        <f>IFERROR((O102+AU102+AE102)*_xlfn.XLOOKUP(Tool_clean!BK$4,Monetization_Factors!$A:$A,Monetization_Factors!$D:$D),"")</f>
        <v/>
      </c>
      <c r="BL102" t="str">
        <f>IFERROR((P102+AV102+AF102)*_xlfn.XLOOKUP(Tool_clean!BL$4,Monetization_Factors!$A:$A,Monetization_Factors!$D:$D),"")</f>
        <v/>
      </c>
      <c r="BM102" t="str">
        <f>IFERROR((Q102+AW102+AG102)*_xlfn.XLOOKUP(Tool_clean!BM$4,Monetization_Factors!$A:$A,Monetization_Factors!$D:$D),"")</f>
        <v/>
      </c>
      <c r="BN102" t="str">
        <f>IFERROR((R102+AX102+AH102)*_xlfn.XLOOKUP(Tool_clean!BN$4,Monetization_Factors!$A:$A,Monetization_Factors!$D:$D),"")</f>
        <v/>
      </c>
      <c r="BO102" t="str">
        <f>IFERROR((S102+AY102+AI102)*_xlfn.XLOOKUP(Tool_clean!BO$4,Monetization_Factors!$A:$A,Monetization_Factors!$D:$D),"")</f>
        <v/>
      </c>
      <c r="BP102" t="str">
        <f>IFERROR((T102+AZ102+AJ102)*_xlfn.XLOOKUP(Tool_clean!BP$4,Monetization_Factors!$A:$A,Monetization_Factors!$D:$D),"")</f>
        <v/>
      </c>
      <c r="BQ102" t="str">
        <f>IFERROR((U102+BA102+AK102)*_xlfn.XLOOKUP(Tool_clean!BQ$4,Monetization_Factors!$A:$A,Monetization_Factors!$D:$D),"")</f>
        <v/>
      </c>
      <c r="BR102" t="str">
        <f>IFERROR((V102+BB102+AL102)*_xlfn.XLOOKUP(Tool_clean!BR$4,Monetization_Factors!$A:$A,Monetization_Factors!$D:$D),"")</f>
        <v/>
      </c>
      <c r="BS102" t="str">
        <f>IFERROR((W102+BC102+AM102)*_xlfn.XLOOKUP(Tool_clean!BS$4,Monetization_Factors!$A:$A,Monetization_Factors!$D:$D),"")</f>
        <v/>
      </c>
      <c r="BT102" t="str">
        <f>IFERROR((X102+BD102+AN102)*_xlfn.XLOOKUP(Tool_clean!BT$4,Monetization_Factors!$A:$A,Monetization_Factors!$D:$D),"")</f>
        <v/>
      </c>
      <c r="BU102" t="str">
        <f>IFERROR((Y102+BE102+AO102)*_xlfn.XLOOKUP(Tool_clean!BU$4,Monetization_Factors!$A:$A,Monetization_Factors!$D:$D),"")</f>
        <v/>
      </c>
      <c r="BV102" t="str">
        <f>IFERROR((Z102+BF102+AP102)*_xlfn.XLOOKUP(Tool_clean!BV$4,Monetization_Factors!$A:$A,Monetization_Factors!$D:$D),"")</f>
        <v/>
      </c>
      <c r="BW102" t="str">
        <f>IFERROR((AA102+BG102+AQ102)*_xlfn.XLOOKUP(Tool_clean!BW$4,Monetization_Factors!$A:$A,Monetization_Factors!$D:$D),"")</f>
        <v/>
      </c>
      <c r="BX102" s="38" t="str" cm="1">
        <f t="array" ref="BX102">IFERROR(_xlfn.IFS(I102&gt;0,I102*E102,I102="",J102*E102),"")</f>
        <v/>
      </c>
      <c r="BY102" s="38">
        <f t="shared" si="101"/>
        <v>0</v>
      </c>
      <c r="BZ102" s="38" t="str">
        <f t="shared" si="102"/>
        <v/>
      </c>
      <c r="CA102" s="38" t="str">
        <f t="shared" si="103"/>
        <v/>
      </c>
      <c r="CB102" t="str">
        <f t="shared" si="98"/>
        <v/>
      </c>
      <c r="CC102" t="str">
        <f t="shared" si="104"/>
        <v/>
      </c>
      <c r="CD102" t="str">
        <f t="shared" si="105"/>
        <v/>
      </c>
      <c r="CE102" t="str">
        <f t="shared" si="106"/>
        <v/>
      </c>
      <c r="CF102" t="str">
        <f t="shared" si="107"/>
        <v/>
      </c>
      <c r="CG102" t="str">
        <f t="shared" si="108"/>
        <v/>
      </c>
      <c r="CH102" t="str">
        <f t="shared" si="109"/>
        <v/>
      </c>
      <c r="CI102" t="str">
        <f t="shared" si="110"/>
        <v/>
      </c>
      <c r="CJ102" t="str">
        <f t="shared" si="111"/>
        <v/>
      </c>
      <c r="CK102" t="str">
        <f t="shared" si="112"/>
        <v/>
      </c>
      <c r="CL102" t="str">
        <f t="shared" si="113"/>
        <v/>
      </c>
      <c r="CM102" t="str">
        <f t="shared" si="114"/>
        <v/>
      </c>
      <c r="CN102" t="str">
        <f t="shared" si="115"/>
        <v/>
      </c>
      <c r="CO102" t="str">
        <f t="shared" si="116"/>
        <v/>
      </c>
      <c r="CP102" t="str">
        <f t="shared" si="117"/>
        <v/>
      </c>
      <c r="CQ102" t="str">
        <f t="shared" si="82"/>
        <v/>
      </c>
      <c r="CR102" t="str">
        <f t="shared" si="99"/>
        <v/>
      </c>
      <c r="CS102" t="str">
        <f t="shared" si="118"/>
        <v/>
      </c>
      <c r="CT102" t="str">
        <f t="shared" si="119"/>
        <v/>
      </c>
      <c r="CU102" t="str">
        <f t="shared" si="120"/>
        <v/>
      </c>
      <c r="CV102" t="str">
        <f t="shared" si="121"/>
        <v/>
      </c>
      <c r="CW102" t="str">
        <f t="shared" si="122"/>
        <v/>
      </c>
      <c r="CX102" t="str">
        <f t="shared" si="123"/>
        <v/>
      </c>
      <c r="CY102" t="str">
        <f t="shared" si="124"/>
        <v/>
      </c>
      <c r="CZ102" t="str">
        <f t="shared" si="125"/>
        <v/>
      </c>
      <c r="DA102" t="str">
        <f t="shared" si="126"/>
        <v/>
      </c>
      <c r="DB102" t="str">
        <f t="shared" si="127"/>
        <v/>
      </c>
      <c r="DC102" t="str">
        <f t="shared" si="128"/>
        <v/>
      </c>
      <c r="DD102" t="str">
        <f t="shared" si="129"/>
        <v/>
      </c>
      <c r="DE102" t="str">
        <f t="shared" si="130"/>
        <v/>
      </c>
      <c r="DF102" t="str">
        <f t="shared" si="131"/>
        <v/>
      </c>
      <c r="DG102" t="str">
        <f t="shared" si="97"/>
        <v/>
      </c>
      <c r="DH102" s="5" t="str">
        <f>IFERROR((CR102*$B$2*(1-$H102)*('CAR.CAP_per person'!B$2))/(_xlfn.XLOOKUP($E$2,EU_countries_GDP!$A$2:$A$29,EU_countries_GDP!$E$2:$E$29)),"")</f>
        <v/>
      </c>
      <c r="DI102" s="5" t="str">
        <f>IFERROR((CS102*$B$2*(1-$H102)*('CAR.CAP_per person'!C$2))/(_xlfn.XLOOKUP($E$2,EU_countries_GDP!$A$2:$A$29,EU_countries_GDP!$E$2:$E$29)),"")</f>
        <v/>
      </c>
      <c r="DJ102" s="5" t="str">
        <f>IFERROR((CT102*$B$2*(1-$H102)*('CAR.CAP_per person'!D$2))/(_xlfn.XLOOKUP($E$2,EU_countries_GDP!$A$2:$A$29,EU_countries_GDP!$E$2:$E$29)),"")</f>
        <v/>
      </c>
      <c r="DK102" s="5" t="str">
        <f>IFERROR((CU102*$B$2*(1-$H102)*('CAR.CAP_per person'!E$2))/(_xlfn.XLOOKUP($E$2,EU_countries_GDP!$A$2:$A$29,EU_countries_GDP!$E$2:$E$29)),"")</f>
        <v/>
      </c>
      <c r="DL102" s="5" t="str">
        <f>IFERROR((CV102*$B$2*(1-$H102)*('CAR.CAP_per person'!F$2))/(_xlfn.XLOOKUP($E$2,EU_countries_GDP!$A$2:$A$29,EU_countries_GDP!$E$2:$E$29)),"")</f>
        <v/>
      </c>
      <c r="DM102" s="5" t="str">
        <f>IFERROR((CW102*$B$2*(1-$H102)*('CAR.CAP_per person'!G$2))/(_xlfn.XLOOKUP($E$2,EU_countries_GDP!$A$2:$A$29,EU_countries_GDP!$E$2:$E$29)),"")</f>
        <v/>
      </c>
      <c r="DN102" s="5" t="str">
        <f>IFERROR((CX102*$B$2*(1-$H102)*('CAR.CAP_per person'!H$2))/(_xlfn.XLOOKUP($E$2,EU_countries_GDP!$A$2:$A$29,EU_countries_GDP!$E$2:$E$29)),"")</f>
        <v/>
      </c>
      <c r="DO102" s="5" t="str">
        <f>IFERROR((CY102*$B$2*(1-$H102)*('CAR.CAP_per person'!I$2))/(_xlfn.XLOOKUP($E$2,EU_countries_GDP!$A$2:$A$29,EU_countries_GDP!$E$2:$E$29)),"")</f>
        <v/>
      </c>
      <c r="DP102" s="5" t="str">
        <f>IFERROR((CZ102*$B$2*(1-$H102)*('CAR.CAP_per person'!J$2))/(_xlfn.XLOOKUP($E$2,EU_countries_GDP!$A$2:$A$29,EU_countries_GDP!$E$2:$E$29)),"")</f>
        <v/>
      </c>
      <c r="DQ102" s="5" t="str">
        <f>IFERROR((DA102*$B$2*(1-$H102)*('CAR.CAP_per person'!K$2))/(_xlfn.XLOOKUP($E$2,EU_countries_GDP!$A$2:$A$29,EU_countries_GDP!$E$2:$E$29)),"")</f>
        <v/>
      </c>
      <c r="DR102" s="5" t="str">
        <f>IFERROR((DB102*$B$2*(1-$H102)*('CAR.CAP_per person'!L$2))/(_xlfn.XLOOKUP($E$2,EU_countries_GDP!$A$2:$A$29,EU_countries_GDP!$E$2:$E$29)),"")</f>
        <v/>
      </c>
      <c r="DS102" s="5" t="str">
        <f>IFERROR((DC102*$B$2*(1-$H102)*('CAR.CAP_per person'!M$2))/(_xlfn.XLOOKUP($E$2,EU_countries_GDP!$A$2:$A$29,EU_countries_GDP!$E$2:$E$29)),"")</f>
        <v/>
      </c>
      <c r="DT102" s="5" t="str">
        <f>IFERROR((DD102*$B$2*(1-$H102)*('CAR.CAP_per person'!N$2))/(_xlfn.XLOOKUP($E$2,EU_countries_GDP!$A$2:$A$29,EU_countries_GDP!$E$2:$E$29)),"")</f>
        <v/>
      </c>
      <c r="DU102" s="5" t="str">
        <f>IFERROR((DE102*$B$2*(1-$H102)*('CAR.CAP_per person'!O$2))/(_xlfn.XLOOKUP($E$2,EU_countries_GDP!$A$2:$A$29,EU_countries_GDP!$E$2:$E$29)),"")</f>
        <v/>
      </c>
      <c r="DV102" s="5" t="str">
        <f>IFERROR((DF102*$B$2*(1-$H102)*('CAR.CAP_per person'!P$2))/(_xlfn.XLOOKUP($E$2,EU_countries_GDP!$A$2:$A$29,EU_countries_GDP!$E$2:$E$29)),"")</f>
        <v/>
      </c>
      <c r="DW102" s="5" t="str">
        <f>IFERROR((DG102*$B$2*(1-$H102)*('CAR.CAP_per person'!Q$2))/(_xlfn.XLOOKUP($E$2,EU_countries_GDP!$A$2:$A$29,EU_countries_GDP!$E$2:$E$29)),"")</f>
        <v/>
      </c>
    </row>
    <row r="103" spans="2:127">
      <c r="B103" t="str">
        <f>_xlfn.XLOOKUP(D103,Table5[Ingredient],Table5[Category],"",FALSE)</f>
        <v/>
      </c>
      <c r="C103" s="33"/>
      <c r="D103" s="33"/>
      <c r="E103" s="33"/>
      <c r="F103" s="33"/>
      <c r="G103" s="33"/>
      <c r="H103" s="33"/>
      <c r="I103" s="33"/>
      <c r="J103" s="37" t="str">
        <f>IFERROR(INDEX('AveragePrices&amp;Codes'!G:AG, MATCH($D103, 'AveragePrices&amp;Codes'!$A:$A, 0), MATCH(Tool_clean!$E$2, 'AveragePrices&amp;Codes'!$G$1:$AG$1, 0)),"")</f>
        <v/>
      </c>
      <c r="K103" s="37" t="str">
        <f t="shared" si="100"/>
        <v/>
      </c>
      <c r="L103">
        <f>IFERROR(IF($F103="Raw",_xlfn.XLOOKUP(_xlfn.XLOOKUP(Tool_clean!$D103,'AveragePrices&amp;Codes'!$A:$A,'AveragePrices&amp;Codes'!$B:$B),AGRIBALYSE_Raw!$B:$B,AGRIBALYSE_Raw!O:O)*$E103,_xlfn.XLOOKUP(_xlfn.XLOOKUP(Tool_clean!$D103,'AveragePrices&amp;Codes'!$A:$A,'AveragePrices&amp;Codes'!$B:$B),AGRIBALYSE_Cooked!$C:$C,AGRIBALYSE_Cooked!P:P)*$E103),"")</f>
        <v>0</v>
      </c>
      <c r="M103">
        <f>IFERROR(IF($F103="Raw",_xlfn.XLOOKUP(_xlfn.XLOOKUP(Tool_clean!$D103,'AveragePrices&amp;Codes'!$A:$A,'AveragePrices&amp;Codes'!$B:$B),AGRIBALYSE_Raw!$B:$B,AGRIBALYSE_Raw!P:P)*$E103,_xlfn.XLOOKUP(_xlfn.XLOOKUP(Tool_clean!$D103,'AveragePrices&amp;Codes'!$A:$A,'AveragePrices&amp;Codes'!$B:$B),AGRIBALYSE_Cooked!$C:$C,AGRIBALYSE_Cooked!Q:Q)*$E103),"")</f>
        <v>0</v>
      </c>
      <c r="N103">
        <f>IFERROR(IF($F103="Raw",_xlfn.XLOOKUP(_xlfn.XLOOKUP(Tool_clean!$D103,'AveragePrices&amp;Codes'!$A:$A,'AveragePrices&amp;Codes'!$B:$B),AGRIBALYSE_Raw!$B:$B,AGRIBALYSE_Raw!Q:Q)*$E103,_xlfn.XLOOKUP(_xlfn.XLOOKUP(Tool_clean!$D103,'AveragePrices&amp;Codes'!$A:$A,'AveragePrices&amp;Codes'!$B:$B),AGRIBALYSE_Cooked!$C:$C,AGRIBALYSE_Cooked!R:R)*$E103),"")</f>
        <v>0</v>
      </c>
      <c r="O103">
        <f>IFERROR(IF($F103="Raw",_xlfn.XLOOKUP(_xlfn.XLOOKUP(Tool_clean!$D103,'AveragePrices&amp;Codes'!$A:$A,'AveragePrices&amp;Codes'!$B:$B),AGRIBALYSE_Raw!$B:$B,AGRIBALYSE_Raw!R:R)*$E103,_xlfn.XLOOKUP(_xlfn.XLOOKUP(Tool_clean!$D103,'AveragePrices&amp;Codes'!$A:$A,'AveragePrices&amp;Codes'!$B:$B),AGRIBALYSE_Cooked!$C:$C,AGRIBALYSE_Cooked!S:S)*$E103),"")</f>
        <v>0</v>
      </c>
      <c r="P103">
        <f>IFERROR(IF($F103="Raw",_xlfn.XLOOKUP(_xlfn.XLOOKUP(Tool_clean!$D103,'AveragePrices&amp;Codes'!$A:$A,'AveragePrices&amp;Codes'!$B:$B),AGRIBALYSE_Raw!$B:$B,AGRIBALYSE_Raw!S:S)*$E103,_xlfn.XLOOKUP(_xlfn.XLOOKUP(Tool_clean!$D103,'AveragePrices&amp;Codes'!$A:$A,'AveragePrices&amp;Codes'!$B:$B),AGRIBALYSE_Cooked!$C:$C,AGRIBALYSE_Cooked!T:T)*$E103),"")</f>
        <v>0</v>
      </c>
      <c r="Q103">
        <f>IFERROR(IF($F103="Raw",_xlfn.XLOOKUP(_xlfn.XLOOKUP(Tool_clean!$D103,'AveragePrices&amp;Codes'!$A:$A,'AveragePrices&amp;Codes'!$B:$B),AGRIBALYSE_Raw!$B:$B,AGRIBALYSE_Raw!T:T)*$E103,_xlfn.XLOOKUP(_xlfn.XLOOKUP(Tool_clean!$D103,'AveragePrices&amp;Codes'!$A:$A,'AveragePrices&amp;Codes'!$B:$B),AGRIBALYSE_Cooked!$C:$C,AGRIBALYSE_Cooked!U:U)*$E103),"")</f>
        <v>0</v>
      </c>
      <c r="R103">
        <f>IFERROR(IF($F103="Raw",_xlfn.XLOOKUP(_xlfn.XLOOKUP(Tool_clean!$D103,'AveragePrices&amp;Codes'!$A:$A,'AveragePrices&amp;Codes'!$B:$B),AGRIBALYSE_Raw!$B:$B,AGRIBALYSE_Raw!U:U)*$E103,_xlfn.XLOOKUP(_xlfn.XLOOKUP(Tool_clean!$D103,'AveragePrices&amp;Codes'!$A:$A,'AveragePrices&amp;Codes'!$B:$B),AGRIBALYSE_Cooked!$C:$C,AGRIBALYSE_Cooked!V:V)*$E103),"")</f>
        <v>0</v>
      </c>
      <c r="S103">
        <f>IFERROR(IF($F103="Raw",_xlfn.XLOOKUP(_xlfn.XLOOKUP(Tool_clean!$D103,'AveragePrices&amp;Codes'!$A:$A,'AveragePrices&amp;Codes'!$B:$B),AGRIBALYSE_Raw!$B:$B,AGRIBALYSE_Raw!V:V)*$E103,_xlfn.XLOOKUP(_xlfn.XLOOKUP(Tool_clean!$D103,'AveragePrices&amp;Codes'!$A:$A,'AveragePrices&amp;Codes'!$B:$B),AGRIBALYSE_Cooked!$C:$C,AGRIBALYSE_Cooked!W:W)*$E103),"")</f>
        <v>0</v>
      </c>
      <c r="T103">
        <f>IFERROR(IF($F103="Raw",_xlfn.XLOOKUP(_xlfn.XLOOKUP(Tool_clean!$D103,'AveragePrices&amp;Codes'!$A:$A,'AveragePrices&amp;Codes'!$B:$B),AGRIBALYSE_Raw!$B:$B,AGRIBALYSE_Raw!W:W)*$E103,_xlfn.XLOOKUP(_xlfn.XLOOKUP(Tool_clean!$D103,'AveragePrices&amp;Codes'!$A:$A,'AveragePrices&amp;Codes'!$B:$B),AGRIBALYSE_Cooked!$C:$C,AGRIBALYSE_Cooked!X:X)*$E103),"")</f>
        <v>0</v>
      </c>
      <c r="U103">
        <f>IFERROR(IF($F103="Raw",_xlfn.XLOOKUP(_xlfn.XLOOKUP(Tool_clean!$D103,'AveragePrices&amp;Codes'!$A:$A,'AveragePrices&amp;Codes'!$B:$B),AGRIBALYSE_Raw!$B:$B,AGRIBALYSE_Raw!X:X)*$E103,_xlfn.XLOOKUP(_xlfn.XLOOKUP(Tool_clean!$D103,'AveragePrices&amp;Codes'!$A:$A,'AveragePrices&amp;Codes'!$B:$B),AGRIBALYSE_Cooked!$C:$C,AGRIBALYSE_Cooked!Y:Y)*$E103),"")</f>
        <v>0</v>
      </c>
      <c r="V103">
        <f>IFERROR(IF($F103="Raw",_xlfn.XLOOKUP(_xlfn.XLOOKUP(Tool_clean!$D103,'AveragePrices&amp;Codes'!$A:$A,'AveragePrices&amp;Codes'!$B:$B),AGRIBALYSE_Raw!$B:$B,AGRIBALYSE_Raw!Y:Y)*$E103,_xlfn.XLOOKUP(_xlfn.XLOOKUP(Tool_clean!$D103,'AveragePrices&amp;Codes'!$A:$A,'AveragePrices&amp;Codes'!$B:$B),AGRIBALYSE_Cooked!$C:$C,AGRIBALYSE_Cooked!Z:Z)*$E103),"")</f>
        <v>0</v>
      </c>
      <c r="W103">
        <f>IFERROR(IF($F103="Raw",_xlfn.XLOOKUP(_xlfn.XLOOKUP(Tool_clean!$D103,'AveragePrices&amp;Codes'!$A:$A,'AveragePrices&amp;Codes'!$B:$B),AGRIBALYSE_Raw!$B:$B,AGRIBALYSE_Raw!Z:Z)*$E103,_xlfn.XLOOKUP(_xlfn.XLOOKUP(Tool_clean!$D103,'AveragePrices&amp;Codes'!$A:$A,'AveragePrices&amp;Codes'!$B:$B),AGRIBALYSE_Cooked!$C:$C,AGRIBALYSE_Cooked!AA:AA)*$E103),"")</f>
        <v>0</v>
      </c>
      <c r="X103">
        <f>IFERROR(IF($F103="Raw",_xlfn.XLOOKUP(_xlfn.XLOOKUP(Tool_clean!$D103,'AveragePrices&amp;Codes'!$A:$A,'AveragePrices&amp;Codes'!$B:$B),AGRIBALYSE_Raw!$B:$B,AGRIBALYSE_Raw!AA:AA)*$E103,_xlfn.XLOOKUP(_xlfn.XLOOKUP(Tool_clean!$D103,'AveragePrices&amp;Codes'!$A:$A,'AveragePrices&amp;Codes'!$B:$B),AGRIBALYSE_Cooked!$C:$C,AGRIBALYSE_Cooked!AB:AB)*$E103),"")</f>
        <v>0</v>
      </c>
      <c r="Y103">
        <f>IFERROR(IF($F103="Raw",_xlfn.XLOOKUP(_xlfn.XLOOKUP(Tool_clean!$D103,'AveragePrices&amp;Codes'!$A:$A,'AveragePrices&amp;Codes'!$B:$B),AGRIBALYSE_Raw!$B:$B,AGRIBALYSE_Raw!AB:AB)*$E103,_xlfn.XLOOKUP(_xlfn.XLOOKUP(Tool_clean!$D103,'AveragePrices&amp;Codes'!$A:$A,'AveragePrices&amp;Codes'!$B:$B),AGRIBALYSE_Cooked!$C:$C,AGRIBALYSE_Cooked!AC:AC)*$E103),"")</f>
        <v>0</v>
      </c>
      <c r="Z103">
        <f>IFERROR(IF($F103="Raw",_xlfn.XLOOKUP(_xlfn.XLOOKUP(Tool_clean!$D103,'AveragePrices&amp;Codes'!$A:$A,'AveragePrices&amp;Codes'!$B:$B),AGRIBALYSE_Raw!$B:$B,AGRIBALYSE_Raw!AC:AC)*$E103,_xlfn.XLOOKUP(_xlfn.XLOOKUP(Tool_clean!$D103,'AveragePrices&amp;Codes'!$A:$A,'AveragePrices&amp;Codes'!$B:$B),AGRIBALYSE_Cooked!$C:$C,AGRIBALYSE_Cooked!AD:AD)*$E103),"")</f>
        <v>0</v>
      </c>
      <c r="AA103">
        <f>IFERROR(IF($F103="Raw",_xlfn.XLOOKUP(_xlfn.XLOOKUP(Tool_clean!$D103,'AveragePrices&amp;Codes'!$A:$A,'AveragePrices&amp;Codes'!$B:$B),AGRIBALYSE_Raw!$B:$B,AGRIBALYSE_Raw!AD:AD)*$E103,_xlfn.XLOOKUP(_xlfn.XLOOKUP(Tool_clean!$D103,'AveragePrices&amp;Codes'!$A:$A,'AveragePrices&amp;Codes'!$B:$B),AGRIBALYSE_Cooked!$C:$C,AGRIBALYSE_Cooked!AE:AE)*$E103),"")</f>
        <v>0</v>
      </c>
      <c r="AB103" t="str" cm="1">
        <f t="array" ref="AB103">IFERROR(_xlfn.XLOOKUP(Tool_clean!$F103&amp;$E$2,'Cooking methods'!$A:$A&amp;'Cooking methods'!$B:$B,'Cooking methods'!C:C)*$E103,"")</f>
        <v/>
      </c>
      <c r="AC103" t="str" cm="1">
        <f t="array" ref="AC103">IFERROR(_xlfn.XLOOKUP(Tool_clean!$F103&amp;$E$2,'Cooking methods'!$A:$A&amp;'Cooking methods'!$B:$B,'Cooking methods'!D:D)*$E103,"")</f>
        <v/>
      </c>
      <c r="AD103" t="str" cm="1">
        <f t="array" ref="AD103">IFERROR(_xlfn.XLOOKUP(Tool_clean!$F103&amp;$E$2,'Cooking methods'!$A:$A&amp;'Cooking methods'!$B:$B,'Cooking methods'!E:E)*$E103,"")</f>
        <v/>
      </c>
      <c r="AE103" t="str" cm="1">
        <f t="array" ref="AE103">IFERROR(_xlfn.XLOOKUP(Tool_clean!$F103&amp;$E$2,'Cooking methods'!$A:$A&amp;'Cooking methods'!$B:$B,'Cooking methods'!F:F)*$E103,"")</f>
        <v/>
      </c>
      <c r="AF103" t="str" cm="1">
        <f t="array" ref="AF103">IFERROR(_xlfn.XLOOKUP(Tool_clean!$F103&amp;$E$2,'Cooking methods'!$A:$A&amp;'Cooking methods'!$B:$B,'Cooking methods'!G:G)*$E103,"")</f>
        <v/>
      </c>
      <c r="AG103" t="str" cm="1">
        <f t="array" ref="AG103">IFERROR(_xlfn.XLOOKUP(Tool_clean!$F103&amp;$E$2,'Cooking methods'!$A:$A&amp;'Cooking methods'!$B:$B,'Cooking methods'!H:H)*$E103,"")</f>
        <v/>
      </c>
      <c r="AH103" t="str" cm="1">
        <f t="array" ref="AH103">IFERROR(_xlfn.XLOOKUP(Tool_clean!$F103&amp;$E$2,'Cooking methods'!$A:$A&amp;'Cooking methods'!$B:$B,'Cooking methods'!I:I)*$E103,"")</f>
        <v/>
      </c>
      <c r="AI103" t="str" cm="1">
        <f t="array" ref="AI103">IFERROR(_xlfn.XLOOKUP(Tool_clean!$F103&amp;$E$2,'Cooking methods'!$A:$A&amp;'Cooking methods'!$B:$B,'Cooking methods'!J:J)*$E103,"")</f>
        <v/>
      </c>
      <c r="AJ103" t="str" cm="1">
        <f t="array" ref="AJ103">IFERROR(_xlfn.XLOOKUP(Tool_clean!$F103&amp;$E$2,'Cooking methods'!$A:$A&amp;'Cooking methods'!$B:$B,'Cooking methods'!K:K)*$E103,"")</f>
        <v/>
      </c>
      <c r="AK103" t="str" cm="1">
        <f t="array" ref="AK103">IFERROR(_xlfn.XLOOKUP(Tool_clean!$F103&amp;$E$2,'Cooking methods'!$A:$A&amp;'Cooking methods'!$B:$B,'Cooking methods'!L:L)*$E103,"")</f>
        <v/>
      </c>
      <c r="AL103" t="str" cm="1">
        <f t="array" ref="AL103">IFERROR(_xlfn.XLOOKUP(Tool_clean!$F103&amp;$E$2,'Cooking methods'!$A:$A&amp;'Cooking methods'!$B:$B,'Cooking methods'!M:M)*$E103,"")</f>
        <v/>
      </c>
      <c r="AM103" t="str" cm="1">
        <f t="array" ref="AM103">IFERROR(_xlfn.XLOOKUP(Tool_clean!$F103&amp;$E$2,'Cooking methods'!$A:$A&amp;'Cooking methods'!$B:$B,'Cooking methods'!N:N)*$E103,"")</f>
        <v/>
      </c>
      <c r="AN103" t="str" cm="1">
        <f t="array" ref="AN103">IFERROR(_xlfn.XLOOKUP(Tool_clean!$F103&amp;$E$2,'Cooking methods'!$A:$A&amp;'Cooking methods'!$B:$B,'Cooking methods'!O:O)*$E103,"")</f>
        <v/>
      </c>
      <c r="AO103" t="str" cm="1">
        <f t="array" ref="AO103">IFERROR(_xlfn.XLOOKUP(Tool_clean!$F103&amp;$E$2,'Cooking methods'!$A:$A&amp;'Cooking methods'!$B:$B,'Cooking methods'!P:P)*$E103,"")</f>
        <v/>
      </c>
      <c r="AP103" t="str" cm="1">
        <f t="array" ref="AP103">IFERROR(_xlfn.XLOOKUP(Tool_clean!$F103&amp;$E$2,'Cooking methods'!$A:$A&amp;'Cooking methods'!$B:$B,'Cooking methods'!Q:Q)*$E103,"")</f>
        <v/>
      </c>
      <c r="AQ103" t="str" cm="1">
        <f t="array" ref="AQ103">IFERROR(_xlfn.XLOOKUP(Tool_clean!$F103&amp;$E$2,'Cooking methods'!$A:$A&amp;'Cooking methods'!$B:$B,'Cooking methods'!R:R)*$E103,"")</f>
        <v/>
      </c>
      <c r="AR103" t="str" cm="1">
        <f t="array" ref="AR103">IFERROR(_xlfn.XLOOKUP(Tool_clean!$G103&amp;$E$2,'Waste management'!$A:$A&amp;'Waste management'!$B:$B,'Waste management'!C:C)*$E103,"")</f>
        <v/>
      </c>
      <c r="AS103" t="str" cm="1">
        <f t="array" ref="AS103">IFERROR(_xlfn.XLOOKUP(Tool_clean!$G103&amp;$E$2,'Waste management'!$A:$A&amp;'Waste management'!$B:$B,'Waste management'!D:D)*$E103,"")</f>
        <v/>
      </c>
      <c r="AT103" t="str" cm="1">
        <f t="array" ref="AT103">IFERROR(_xlfn.XLOOKUP(Tool_clean!$G103&amp;$E$2,'Waste management'!$A:$A&amp;'Waste management'!$B:$B,'Waste management'!E:E)*$E103,"")</f>
        <v/>
      </c>
      <c r="AU103" t="str" cm="1">
        <f t="array" ref="AU103">IFERROR(_xlfn.XLOOKUP(Tool_clean!$G103&amp;$E$2,'Waste management'!$A:$A&amp;'Waste management'!$B:$B,'Waste management'!F:F)*$E103,"")</f>
        <v/>
      </c>
      <c r="AV103" t="str" cm="1">
        <f t="array" ref="AV103">IFERROR(_xlfn.XLOOKUP(Tool_clean!$G103&amp;$E$2,'Waste management'!$A:$A&amp;'Waste management'!$B:$B,'Waste management'!G:G)*$E103,"")</f>
        <v/>
      </c>
      <c r="AW103" t="str" cm="1">
        <f t="array" ref="AW103">IFERROR(_xlfn.XLOOKUP(Tool_clean!$G103&amp;$E$2,'Waste management'!$A:$A&amp;'Waste management'!$B:$B,'Waste management'!H:H)*$E103,"")</f>
        <v/>
      </c>
      <c r="AX103" t="str" cm="1">
        <f t="array" ref="AX103">IFERROR(_xlfn.XLOOKUP(Tool_clean!$G103&amp;$E$2,'Waste management'!$A:$A&amp;'Waste management'!$B:$B,'Waste management'!I:I)*$E103,"")</f>
        <v/>
      </c>
      <c r="AY103" t="str" cm="1">
        <f t="array" ref="AY103">IFERROR(_xlfn.XLOOKUP(Tool_clean!$G103&amp;$E$2,'Waste management'!$A:$A&amp;'Waste management'!$B:$B,'Waste management'!J:J)*$E103,"")</f>
        <v/>
      </c>
      <c r="AZ103" t="str" cm="1">
        <f t="array" ref="AZ103">IFERROR(_xlfn.XLOOKUP(Tool_clean!$G103&amp;$E$2,'Waste management'!$A:$A&amp;'Waste management'!$B:$B,'Waste management'!K:K)*$E103,"")</f>
        <v/>
      </c>
      <c r="BA103" t="str" cm="1">
        <f t="array" ref="BA103">IFERROR(_xlfn.XLOOKUP(Tool_clean!$G103&amp;$E$2,'Waste management'!$A:$A&amp;'Waste management'!$B:$B,'Waste management'!L:L)*$E103,"")</f>
        <v/>
      </c>
      <c r="BB103" t="str" cm="1">
        <f t="array" ref="BB103">IFERROR(_xlfn.XLOOKUP(Tool_clean!$G103&amp;$E$2,'Waste management'!$A:$A&amp;'Waste management'!$B:$B,'Waste management'!M:M)*$E103,"")</f>
        <v/>
      </c>
      <c r="BC103" t="str" cm="1">
        <f t="array" ref="BC103">IFERROR(_xlfn.XLOOKUP(Tool_clean!$G103&amp;$E$2,'Waste management'!$A:$A&amp;'Waste management'!$B:$B,'Waste management'!N:N)*$E103,"")</f>
        <v/>
      </c>
      <c r="BD103" t="str" cm="1">
        <f t="array" ref="BD103">IFERROR(_xlfn.XLOOKUP(Tool_clean!$G103&amp;$E$2,'Waste management'!$A:$A&amp;'Waste management'!$B:$B,'Waste management'!O:O)*$E103,"")</f>
        <v/>
      </c>
      <c r="BE103" t="str" cm="1">
        <f t="array" ref="BE103">IFERROR(_xlfn.XLOOKUP(Tool_clean!$G103&amp;$E$2,'Waste management'!$A:$A&amp;'Waste management'!$B:$B,'Waste management'!P:P)*$E103,"")</f>
        <v/>
      </c>
      <c r="BF103" t="str" cm="1">
        <f t="array" ref="BF103">IFERROR(_xlfn.XLOOKUP(Tool_clean!$G103&amp;$E$2,'Waste management'!$A:$A&amp;'Waste management'!$B:$B,'Waste management'!Q:Q)*$E103,"")</f>
        <v/>
      </c>
      <c r="BG103" t="str" cm="1">
        <f t="array" ref="BG103">IFERROR(_xlfn.XLOOKUP(Tool_clean!$G103&amp;$E$2,'Waste management'!$A:$A&amp;'Waste management'!$B:$B,'Waste management'!R:R)*$E103,"")</f>
        <v/>
      </c>
      <c r="BH103" t="str">
        <f>IFERROR((L103+AR103+AB103)*_xlfn.XLOOKUP(Tool_clean!BH$4,Monetization_Factors!$A:$A,Monetization_Factors!$D:$D),"")</f>
        <v/>
      </c>
      <c r="BI103" t="str">
        <f>IFERROR((M103+AS103+AC103)*_xlfn.XLOOKUP(Tool_clean!BI$4,Monetization_Factors!$A:$A,Monetization_Factors!$D:$D),"")</f>
        <v/>
      </c>
      <c r="BJ103" t="str">
        <f>IFERROR((N103+AT103+AD103)*_xlfn.XLOOKUP(Tool_clean!BJ$4,Monetization_Factors!$A:$A,Monetization_Factors!$D:$D),"")</f>
        <v/>
      </c>
      <c r="BK103" t="str">
        <f>IFERROR((O103+AU103+AE103)*_xlfn.XLOOKUP(Tool_clean!BK$4,Monetization_Factors!$A:$A,Monetization_Factors!$D:$D),"")</f>
        <v/>
      </c>
      <c r="BL103" t="str">
        <f>IFERROR((P103+AV103+AF103)*_xlfn.XLOOKUP(Tool_clean!BL$4,Monetization_Factors!$A:$A,Monetization_Factors!$D:$D),"")</f>
        <v/>
      </c>
      <c r="BM103" t="str">
        <f>IFERROR((Q103+AW103+AG103)*_xlfn.XLOOKUP(Tool_clean!BM$4,Monetization_Factors!$A:$A,Monetization_Factors!$D:$D),"")</f>
        <v/>
      </c>
      <c r="BN103" t="str">
        <f>IFERROR((R103+AX103+AH103)*_xlfn.XLOOKUP(Tool_clean!BN$4,Monetization_Factors!$A:$A,Monetization_Factors!$D:$D),"")</f>
        <v/>
      </c>
      <c r="BO103" t="str">
        <f>IFERROR((S103+AY103+AI103)*_xlfn.XLOOKUP(Tool_clean!BO$4,Monetization_Factors!$A:$A,Monetization_Factors!$D:$D),"")</f>
        <v/>
      </c>
      <c r="BP103" t="str">
        <f>IFERROR((T103+AZ103+AJ103)*_xlfn.XLOOKUP(Tool_clean!BP$4,Monetization_Factors!$A:$A,Monetization_Factors!$D:$D),"")</f>
        <v/>
      </c>
      <c r="BQ103" t="str">
        <f>IFERROR((U103+BA103+AK103)*_xlfn.XLOOKUP(Tool_clean!BQ$4,Monetization_Factors!$A:$A,Monetization_Factors!$D:$D),"")</f>
        <v/>
      </c>
      <c r="BR103" t="str">
        <f>IFERROR((V103+BB103+AL103)*_xlfn.XLOOKUP(Tool_clean!BR$4,Monetization_Factors!$A:$A,Monetization_Factors!$D:$D),"")</f>
        <v/>
      </c>
      <c r="BS103" t="str">
        <f>IFERROR((W103+BC103+AM103)*_xlfn.XLOOKUP(Tool_clean!BS$4,Monetization_Factors!$A:$A,Monetization_Factors!$D:$D),"")</f>
        <v/>
      </c>
      <c r="BT103" t="str">
        <f>IFERROR((X103+BD103+AN103)*_xlfn.XLOOKUP(Tool_clean!BT$4,Monetization_Factors!$A:$A,Monetization_Factors!$D:$D),"")</f>
        <v/>
      </c>
      <c r="BU103" t="str">
        <f>IFERROR((Y103+BE103+AO103)*_xlfn.XLOOKUP(Tool_clean!BU$4,Monetization_Factors!$A:$A,Monetization_Factors!$D:$D),"")</f>
        <v/>
      </c>
      <c r="BV103" t="str">
        <f>IFERROR((Z103+BF103+AP103)*_xlfn.XLOOKUP(Tool_clean!BV$4,Monetization_Factors!$A:$A,Monetization_Factors!$D:$D),"")</f>
        <v/>
      </c>
      <c r="BW103" t="str">
        <f>IFERROR((AA103+BG103+AQ103)*_xlfn.XLOOKUP(Tool_clean!BW$4,Monetization_Factors!$A:$A,Monetization_Factors!$D:$D),"")</f>
        <v/>
      </c>
      <c r="BX103" s="38" t="str" cm="1">
        <f t="array" ref="BX103">IFERROR(_xlfn.IFS(I103&gt;0,I103*E103,I103="",J103*E103),"")</f>
        <v/>
      </c>
      <c r="BY103" s="38">
        <f t="shared" si="101"/>
        <v>0</v>
      </c>
      <c r="BZ103" s="38" t="str">
        <f t="shared" si="102"/>
        <v/>
      </c>
      <c r="CA103" s="38" t="str">
        <f t="shared" si="103"/>
        <v/>
      </c>
      <c r="CB103" t="str">
        <f t="shared" ref="CB103:CB104" si="132">IFERROR((L103+AB103+AR103),"")</f>
        <v/>
      </c>
      <c r="CC103" t="str">
        <f t="shared" ref="CC103:CC104" si="133">IFERROR((M103+AC103+AS103),"")</f>
        <v/>
      </c>
      <c r="CD103" t="str">
        <f t="shared" ref="CD103:CD104" si="134">IFERROR((N103+AD103+AT103),"")</f>
        <v/>
      </c>
      <c r="CE103" t="str">
        <f t="shared" ref="CE103:CE104" si="135">IFERROR((O103+AE103+AU103),"")</f>
        <v/>
      </c>
      <c r="CF103" t="str">
        <f t="shared" ref="CF103:CF104" si="136">IFERROR((P103+AF103+AV103),"")</f>
        <v/>
      </c>
      <c r="CG103" t="str">
        <f t="shared" ref="CG103:CG104" si="137">IFERROR((Q103+AG103+AW103),"")</f>
        <v/>
      </c>
      <c r="CH103" t="str">
        <f t="shared" ref="CH103:CH104" si="138">IFERROR((R103+AH103+AX103),"")</f>
        <v/>
      </c>
      <c r="CI103" t="str">
        <f t="shared" ref="CI103:CI104" si="139">IFERROR((S103+AI103+AY103),"")</f>
        <v/>
      </c>
      <c r="CJ103" t="str">
        <f t="shared" ref="CJ103:CJ104" si="140">IFERROR((T103+AJ103+AZ103),"")</f>
        <v/>
      </c>
      <c r="CK103" t="str">
        <f t="shared" ref="CK103:CK104" si="141">IFERROR((U103+AK103+BA103),"")</f>
        <v/>
      </c>
      <c r="CL103" t="str">
        <f t="shared" ref="CL103:CL104" si="142">IFERROR((V103+AL103+BB103),"")</f>
        <v/>
      </c>
      <c r="CM103" t="str">
        <f t="shared" ref="CM103:CM104" si="143">IFERROR((W103+AM103+BC103),"")</f>
        <v/>
      </c>
      <c r="CN103" t="str">
        <f t="shared" ref="CN103:CN104" si="144">IFERROR((X103+AN103+BD103),"")</f>
        <v/>
      </c>
      <c r="CO103" t="str">
        <f t="shared" ref="CO103:CO104" si="145">IFERROR((Y103+AO103+BE103),"")</f>
        <v/>
      </c>
      <c r="CP103" t="str">
        <f t="shared" ref="CP103:CP104" si="146">IFERROR((Z103+AP103+BF103),"")</f>
        <v/>
      </c>
      <c r="CQ103" t="str">
        <f t="shared" si="82"/>
        <v/>
      </c>
      <c r="CR103" t="str">
        <f t="shared" ref="CR103:CR104" si="147">IFERROR((L103+AB103+AR103)/$F$2,"")</f>
        <v/>
      </c>
      <c r="CS103" t="str">
        <f t="shared" ref="CS103:CS104" si="148">IFERROR((M103+AC103+AS103)/$F$2,"")</f>
        <v/>
      </c>
      <c r="CT103" t="str">
        <f t="shared" ref="CT103:CT104" si="149">IFERROR((N103+AD103+AT103)/$F$2,"")</f>
        <v/>
      </c>
      <c r="CU103" t="str">
        <f t="shared" ref="CU103:CU104" si="150">IFERROR((O103+AE103+AU103)/$F$2,"")</f>
        <v/>
      </c>
      <c r="CV103" t="str">
        <f t="shared" ref="CV103:CV104" si="151">IFERROR((P103+AF103+AV103)/$F$2,"")</f>
        <v/>
      </c>
      <c r="CW103" t="str">
        <f t="shared" ref="CW103:CW104" si="152">IFERROR((Q103+AG103+AW103)/$F$2,"")</f>
        <v/>
      </c>
      <c r="CX103" t="str">
        <f t="shared" ref="CX103:CX104" si="153">IFERROR((R103+AH103+AX103)/$F$2,"")</f>
        <v/>
      </c>
      <c r="CY103" t="str">
        <f t="shared" ref="CY103:CY104" si="154">IFERROR((S103+AI103+AY103)/$F$2,"")</f>
        <v/>
      </c>
      <c r="CZ103" t="str">
        <f t="shared" ref="CZ103:CZ104" si="155">IFERROR((T103+AJ103+AZ103)/$F$2,"")</f>
        <v/>
      </c>
      <c r="DA103" t="str">
        <f t="shared" ref="DA103:DA104" si="156">IFERROR((U103+AK103+BA103)/$F$2,"")</f>
        <v/>
      </c>
      <c r="DB103" t="str">
        <f t="shared" ref="DB103:DB104" si="157">IFERROR((V103+AL103+BB103)/$F$2,"")</f>
        <v/>
      </c>
      <c r="DC103" t="str">
        <f t="shared" ref="DC103:DC104" si="158">IFERROR((W103+AM103+BC103)/$F$2,"")</f>
        <v/>
      </c>
      <c r="DD103" t="str">
        <f t="shared" ref="DD103:DD104" si="159">IFERROR((X103+AN103+BD103)/$F$2,"")</f>
        <v/>
      </c>
      <c r="DE103" t="str">
        <f t="shared" ref="DE103:DE104" si="160">IFERROR((Y103+AO103+BE103)/$F$2,"")</f>
        <v/>
      </c>
      <c r="DF103" t="str">
        <f t="shared" ref="DF103:DF104" si="161">IFERROR((Z103+AP103+BF103)/$F$2,"")</f>
        <v/>
      </c>
      <c r="DG103" t="str">
        <f t="shared" si="97"/>
        <v/>
      </c>
      <c r="DH103" s="5" t="str">
        <f>IFERROR((CR103*$B$2*(1-$H103)*('CAR.CAP_per person'!B$2))/(_xlfn.XLOOKUP($E$2,EU_countries_GDP!$A$2:$A$29,EU_countries_GDP!$E$2:$E$29)),"")</f>
        <v/>
      </c>
      <c r="DI103" s="5" t="str">
        <f>IFERROR((CS103*$B$2*(1-$H103)*('CAR.CAP_per person'!C$2))/(_xlfn.XLOOKUP($E$2,EU_countries_GDP!$A$2:$A$29,EU_countries_GDP!$E$2:$E$29)),"")</f>
        <v/>
      </c>
      <c r="DJ103" s="5" t="str">
        <f>IFERROR((CT103*$B$2*(1-$H103)*('CAR.CAP_per person'!D$2))/(_xlfn.XLOOKUP($E$2,EU_countries_GDP!$A$2:$A$29,EU_countries_GDP!$E$2:$E$29)),"")</f>
        <v/>
      </c>
      <c r="DK103" s="5" t="str">
        <f>IFERROR((CU103*$B$2*(1-$H103)*('CAR.CAP_per person'!E$2))/(_xlfn.XLOOKUP($E$2,EU_countries_GDP!$A$2:$A$29,EU_countries_GDP!$E$2:$E$29)),"")</f>
        <v/>
      </c>
      <c r="DL103" s="5" t="str">
        <f>IFERROR((CV103*$B$2*(1-$H103)*('CAR.CAP_per person'!F$2))/(_xlfn.XLOOKUP($E$2,EU_countries_GDP!$A$2:$A$29,EU_countries_GDP!$E$2:$E$29)),"")</f>
        <v/>
      </c>
      <c r="DM103" s="5" t="str">
        <f>IFERROR((CW103*$B$2*(1-$H103)*('CAR.CAP_per person'!G$2))/(_xlfn.XLOOKUP($E$2,EU_countries_GDP!$A$2:$A$29,EU_countries_GDP!$E$2:$E$29)),"")</f>
        <v/>
      </c>
      <c r="DN103" s="5" t="str">
        <f>IFERROR((CX103*$B$2*(1-$H103)*('CAR.CAP_per person'!H$2))/(_xlfn.XLOOKUP($E$2,EU_countries_GDP!$A$2:$A$29,EU_countries_GDP!$E$2:$E$29)),"")</f>
        <v/>
      </c>
      <c r="DO103" s="5" t="str">
        <f>IFERROR((CY103*$B$2*(1-$H103)*('CAR.CAP_per person'!I$2))/(_xlfn.XLOOKUP($E$2,EU_countries_GDP!$A$2:$A$29,EU_countries_GDP!$E$2:$E$29)),"")</f>
        <v/>
      </c>
      <c r="DP103" s="5" t="str">
        <f>IFERROR((CZ103*$B$2*(1-$H103)*('CAR.CAP_per person'!J$2))/(_xlfn.XLOOKUP($E$2,EU_countries_GDP!$A$2:$A$29,EU_countries_GDP!$E$2:$E$29)),"")</f>
        <v/>
      </c>
      <c r="DQ103" s="5" t="str">
        <f>IFERROR((DA103*$B$2*(1-$H103)*('CAR.CAP_per person'!K$2))/(_xlfn.XLOOKUP($E$2,EU_countries_GDP!$A$2:$A$29,EU_countries_GDP!$E$2:$E$29)),"")</f>
        <v/>
      </c>
      <c r="DR103" s="5" t="str">
        <f>IFERROR((DB103*$B$2*(1-$H103)*('CAR.CAP_per person'!L$2))/(_xlfn.XLOOKUP($E$2,EU_countries_GDP!$A$2:$A$29,EU_countries_GDP!$E$2:$E$29)),"")</f>
        <v/>
      </c>
      <c r="DS103" s="5" t="str">
        <f>IFERROR((DC103*$B$2*(1-$H103)*('CAR.CAP_per person'!M$2))/(_xlfn.XLOOKUP($E$2,EU_countries_GDP!$A$2:$A$29,EU_countries_GDP!$E$2:$E$29)),"")</f>
        <v/>
      </c>
      <c r="DT103" s="5" t="str">
        <f>IFERROR((DD103*$B$2*(1-$H103)*('CAR.CAP_per person'!N$2))/(_xlfn.XLOOKUP($E$2,EU_countries_GDP!$A$2:$A$29,EU_countries_GDP!$E$2:$E$29)),"")</f>
        <v/>
      </c>
      <c r="DU103" s="5" t="str">
        <f>IFERROR((DE103*$B$2*(1-$H103)*('CAR.CAP_per person'!O$2))/(_xlfn.XLOOKUP($E$2,EU_countries_GDP!$A$2:$A$29,EU_countries_GDP!$E$2:$E$29)),"")</f>
        <v/>
      </c>
      <c r="DV103" s="5" t="str">
        <f>IFERROR((DF103*$B$2*(1-$H103)*('CAR.CAP_per person'!P$2))/(_xlfn.XLOOKUP($E$2,EU_countries_GDP!$A$2:$A$29,EU_countries_GDP!$E$2:$E$29)),"")</f>
        <v/>
      </c>
      <c r="DW103" s="5" t="str">
        <f>IFERROR((DG103*$B$2*(1-$H103)*('CAR.CAP_per person'!Q$2))/(_xlfn.XLOOKUP($E$2,EU_countries_GDP!$A$2:$A$29,EU_countries_GDP!$E$2:$E$29)),"")</f>
        <v/>
      </c>
    </row>
    <row r="104" spans="2:127">
      <c r="B104" t="str">
        <f>_xlfn.XLOOKUP(D104,Table5[Ingredient],Table5[Category],"",FALSE)</f>
        <v/>
      </c>
      <c r="C104" s="33"/>
      <c r="D104" s="33"/>
      <c r="E104" s="33"/>
      <c r="F104" s="33"/>
      <c r="G104" s="33"/>
      <c r="H104" s="33"/>
      <c r="I104" s="33"/>
      <c r="J104" s="37" t="str">
        <f>IFERROR(INDEX('AveragePrices&amp;Codes'!G:AG, MATCH($D104, 'AveragePrices&amp;Codes'!$A:$A, 0), MATCH(Tool_clean!$E$2, 'AveragePrices&amp;Codes'!$G$1:$AG$1, 0)),"")</f>
        <v/>
      </c>
      <c r="K104" s="37" t="str">
        <f t="shared" si="100"/>
        <v/>
      </c>
      <c r="L104">
        <f>IFERROR(IF($F104="Raw",_xlfn.XLOOKUP(_xlfn.XLOOKUP(Tool_clean!$D104,'AveragePrices&amp;Codes'!$A:$A,'AveragePrices&amp;Codes'!$B:$B),AGRIBALYSE_Raw!$B:$B,AGRIBALYSE_Raw!O:O)*$E104,_xlfn.XLOOKUP(_xlfn.XLOOKUP(Tool_clean!$D104,'AveragePrices&amp;Codes'!$A:$A,'AveragePrices&amp;Codes'!$B:$B),AGRIBALYSE_Cooked!$C:$C,AGRIBALYSE_Cooked!P:P)*$E104),"")</f>
        <v>0</v>
      </c>
      <c r="M104">
        <f>IFERROR(IF($F104="Raw",_xlfn.XLOOKUP(_xlfn.XLOOKUP(Tool_clean!$D104,'AveragePrices&amp;Codes'!$A:$A,'AveragePrices&amp;Codes'!$B:$B),AGRIBALYSE_Raw!$B:$B,AGRIBALYSE_Raw!P:P)*$E104,_xlfn.XLOOKUP(_xlfn.XLOOKUP(Tool_clean!$D104,'AveragePrices&amp;Codes'!$A:$A,'AveragePrices&amp;Codes'!$B:$B),AGRIBALYSE_Cooked!$C:$C,AGRIBALYSE_Cooked!Q:Q)*$E104),"")</f>
        <v>0</v>
      </c>
      <c r="N104">
        <f>IFERROR(IF($F104="Raw",_xlfn.XLOOKUP(_xlfn.XLOOKUP(Tool_clean!$D104,'AveragePrices&amp;Codes'!$A:$A,'AveragePrices&amp;Codes'!$B:$B),AGRIBALYSE_Raw!$B:$B,AGRIBALYSE_Raw!Q:Q)*$E104,_xlfn.XLOOKUP(_xlfn.XLOOKUP(Tool_clean!$D104,'AveragePrices&amp;Codes'!$A:$A,'AveragePrices&amp;Codes'!$B:$B),AGRIBALYSE_Cooked!$C:$C,AGRIBALYSE_Cooked!R:R)*$E104),"")</f>
        <v>0</v>
      </c>
      <c r="O104">
        <f>IFERROR(IF($F104="Raw",_xlfn.XLOOKUP(_xlfn.XLOOKUP(Tool_clean!$D104,'AveragePrices&amp;Codes'!$A:$A,'AveragePrices&amp;Codes'!$B:$B),AGRIBALYSE_Raw!$B:$B,AGRIBALYSE_Raw!R:R)*$E104,_xlfn.XLOOKUP(_xlfn.XLOOKUP(Tool_clean!$D104,'AveragePrices&amp;Codes'!$A:$A,'AveragePrices&amp;Codes'!$B:$B),AGRIBALYSE_Cooked!$C:$C,AGRIBALYSE_Cooked!S:S)*$E104),"")</f>
        <v>0</v>
      </c>
      <c r="P104">
        <f>IFERROR(IF($F104="Raw",_xlfn.XLOOKUP(_xlfn.XLOOKUP(Tool_clean!$D104,'AveragePrices&amp;Codes'!$A:$A,'AveragePrices&amp;Codes'!$B:$B),AGRIBALYSE_Raw!$B:$B,AGRIBALYSE_Raw!S:S)*$E104,_xlfn.XLOOKUP(_xlfn.XLOOKUP(Tool_clean!$D104,'AveragePrices&amp;Codes'!$A:$A,'AveragePrices&amp;Codes'!$B:$B),AGRIBALYSE_Cooked!$C:$C,AGRIBALYSE_Cooked!T:T)*$E104),"")</f>
        <v>0</v>
      </c>
      <c r="Q104">
        <f>IFERROR(IF($F104="Raw",_xlfn.XLOOKUP(_xlfn.XLOOKUP(Tool_clean!$D104,'AveragePrices&amp;Codes'!$A:$A,'AveragePrices&amp;Codes'!$B:$B),AGRIBALYSE_Raw!$B:$B,AGRIBALYSE_Raw!T:T)*$E104,_xlfn.XLOOKUP(_xlfn.XLOOKUP(Tool_clean!$D104,'AveragePrices&amp;Codes'!$A:$A,'AveragePrices&amp;Codes'!$B:$B),AGRIBALYSE_Cooked!$C:$C,AGRIBALYSE_Cooked!U:U)*$E104),"")</f>
        <v>0</v>
      </c>
      <c r="R104">
        <f>IFERROR(IF($F104="Raw",_xlfn.XLOOKUP(_xlfn.XLOOKUP(Tool_clean!$D104,'AveragePrices&amp;Codes'!$A:$A,'AveragePrices&amp;Codes'!$B:$B),AGRIBALYSE_Raw!$B:$B,AGRIBALYSE_Raw!U:U)*$E104,_xlfn.XLOOKUP(_xlfn.XLOOKUP(Tool_clean!$D104,'AveragePrices&amp;Codes'!$A:$A,'AveragePrices&amp;Codes'!$B:$B),AGRIBALYSE_Cooked!$C:$C,AGRIBALYSE_Cooked!V:V)*$E104),"")</f>
        <v>0</v>
      </c>
      <c r="S104">
        <f>IFERROR(IF($F104="Raw",_xlfn.XLOOKUP(_xlfn.XLOOKUP(Tool_clean!$D104,'AveragePrices&amp;Codes'!$A:$A,'AveragePrices&amp;Codes'!$B:$B),AGRIBALYSE_Raw!$B:$B,AGRIBALYSE_Raw!V:V)*$E104,_xlfn.XLOOKUP(_xlfn.XLOOKUP(Tool_clean!$D104,'AveragePrices&amp;Codes'!$A:$A,'AveragePrices&amp;Codes'!$B:$B),AGRIBALYSE_Cooked!$C:$C,AGRIBALYSE_Cooked!W:W)*$E104),"")</f>
        <v>0</v>
      </c>
      <c r="T104">
        <f>IFERROR(IF($F104="Raw",_xlfn.XLOOKUP(_xlfn.XLOOKUP(Tool_clean!$D104,'AveragePrices&amp;Codes'!$A:$A,'AveragePrices&amp;Codes'!$B:$B),AGRIBALYSE_Raw!$B:$B,AGRIBALYSE_Raw!W:W)*$E104,_xlfn.XLOOKUP(_xlfn.XLOOKUP(Tool_clean!$D104,'AveragePrices&amp;Codes'!$A:$A,'AveragePrices&amp;Codes'!$B:$B),AGRIBALYSE_Cooked!$C:$C,AGRIBALYSE_Cooked!X:X)*$E104),"")</f>
        <v>0</v>
      </c>
      <c r="U104">
        <f>IFERROR(IF($F104="Raw",_xlfn.XLOOKUP(_xlfn.XLOOKUP(Tool_clean!$D104,'AveragePrices&amp;Codes'!$A:$A,'AveragePrices&amp;Codes'!$B:$B),AGRIBALYSE_Raw!$B:$B,AGRIBALYSE_Raw!X:X)*$E104,_xlfn.XLOOKUP(_xlfn.XLOOKUP(Tool_clean!$D104,'AveragePrices&amp;Codes'!$A:$A,'AveragePrices&amp;Codes'!$B:$B),AGRIBALYSE_Cooked!$C:$C,AGRIBALYSE_Cooked!Y:Y)*$E104),"")</f>
        <v>0</v>
      </c>
      <c r="V104">
        <f>IFERROR(IF($F104="Raw",_xlfn.XLOOKUP(_xlfn.XLOOKUP(Tool_clean!$D104,'AveragePrices&amp;Codes'!$A:$A,'AveragePrices&amp;Codes'!$B:$B),AGRIBALYSE_Raw!$B:$B,AGRIBALYSE_Raw!Y:Y)*$E104,_xlfn.XLOOKUP(_xlfn.XLOOKUP(Tool_clean!$D104,'AveragePrices&amp;Codes'!$A:$A,'AveragePrices&amp;Codes'!$B:$B),AGRIBALYSE_Cooked!$C:$C,AGRIBALYSE_Cooked!Z:Z)*$E104),"")</f>
        <v>0</v>
      </c>
      <c r="W104">
        <f>IFERROR(IF($F104="Raw",_xlfn.XLOOKUP(_xlfn.XLOOKUP(Tool_clean!$D104,'AveragePrices&amp;Codes'!$A:$A,'AveragePrices&amp;Codes'!$B:$B),AGRIBALYSE_Raw!$B:$B,AGRIBALYSE_Raw!Z:Z)*$E104,_xlfn.XLOOKUP(_xlfn.XLOOKUP(Tool_clean!$D104,'AveragePrices&amp;Codes'!$A:$A,'AveragePrices&amp;Codes'!$B:$B),AGRIBALYSE_Cooked!$C:$C,AGRIBALYSE_Cooked!AA:AA)*$E104),"")</f>
        <v>0</v>
      </c>
      <c r="X104">
        <f>IFERROR(IF($F104="Raw",_xlfn.XLOOKUP(_xlfn.XLOOKUP(Tool_clean!$D104,'AveragePrices&amp;Codes'!$A:$A,'AveragePrices&amp;Codes'!$B:$B),AGRIBALYSE_Raw!$B:$B,AGRIBALYSE_Raw!AA:AA)*$E104,_xlfn.XLOOKUP(_xlfn.XLOOKUP(Tool_clean!$D104,'AveragePrices&amp;Codes'!$A:$A,'AveragePrices&amp;Codes'!$B:$B),AGRIBALYSE_Cooked!$C:$C,AGRIBALYSE_Cooked!AB:AB)*$E104),"")</f>
        <v>0</v>
      </c>
      <c r="Y104">
        <f>IFERROR(IF($F104="Raw",_xlfn.XLOOKUP(_xlfn.XLOOKUP(Tool_clean!$D104,'AveragePrices&amp;Codes'!$A:$A,'AveragePrices&amp;Codes'!$B:$B),AGRIBALYSE_Raw!$B:$B,AGRIBALYSE_Raw!AB:AB)*$E104,_xlfn.XLOOKUP(_xlfn.XLOOKUP(Tool_clean!$D104,'AveragePrices&amp;Codes'!$A:$A,'AveragePrices&amp;Codes'!$B:$B),AGRIBALYSE_Cooked!$C:$C,AGRIBALYSE_Cooked!AC:AC)*$E104),"")</f>
        <v>0</v>
      </c>
      <c r="Z104">
        <f>IFERROR(IF($F104="Raw",_xlfn.XLOOKUP(_xlfn.XLOOKUP(Tool_clean!$D104,'AveragePrices&amp;Codes'!$A:$A,'AveragePrices&amp;Codes'!$B:$B),AGRIBALYSE_Raw!$B:$B,AGRIBALYSE_Raw!AC:AC)*$E104,_xlfn.XLOOKUP(_xlfn.XLOOKUP(Tool_clean!$D104,'AveragePrices&amp;Codes'!$A:$A,'AveragePrices&amp;Codes'!$B:$B),AGRIBALYSE_Cooked!$C:$C,AGRIBALYSE_Cooked!AD:AD)*$E104),"")</f>
        <v>0</v>
      </c>
      <c r="AA104">
        <f>IFERROR(IF($F104="Raw",_xlfn.XLOOKUP(_xlfn.XLOOKUP(Tool_clean!$D104,'AveragePrices&amp;Codes'!$A:$A,'AveragePrices&amp;Codes'!$B:$B),AGRIBALYSE_Raw!$B:$B,AGRIBALYSE_Raw!AD:AD)*$E104,_xlfn.XLOOKUP(_xlfn.XLOOKUP(Tool_clean!$D104,'AveragePrices&amp;Codes'!$A:$A,'AveragePrices&amp;Codes'!$B:$B),AGRIBALYSE_Cooked!$C:$C,AGRIBALYSE_Cooked!AE:AE)*$E104),"")</f>
        <v>0</v>
      </c>
      <c r="AB104" t="str" cm="1">
        <f t="array" ref="AB104">IFERROR(_xlfn.XLOOKUP(Tool_clean!$F104&amp;$E$2,'Cooking methods'!$A:$A&amp;'Cooking methods'!$B:$B,'Cooking methods'!C:C)*$E104,"")</f>
        <v/>
      </c>
      <c r="AC104" t="str" cm="1">
        <f t="array" ref="AC104">IFERROR(_xlfn.XLOOKUP(Tool_clean!$F104&amp;$E$2,'Cooking methods'!$A:$A&amp;'Cooking methods'!$B:$B,'Cooking methods'!D:D)*$E104,"")</f>
        <v/>
      </c>
      <c r="AD104" t="str" cm="1">
        <f t="array" ref="AD104">IFERROR(_xlfn.XLOOKUP(Tool_clean!$F104&amp;$E$2,'Cooking methods'!$A:$A&amp;'Cooking methods'!$B:$B,'Cooking methods'!E:E)*$E104,"")</f>
        <v/>
      </c>
      <c r="AE104" t="str" cm="1">
        <f t="array" ref="AE104">IFERROR(_xlfn.XLOOKUP(Tool_clean!$F104&amp;$E$2,'Cooking methods'!$A:$A&amp;'Cooking methods'!$B:$B,'Cooking methods'!F:F)*$E104,"")</f>
        <v/>
      </c>
      <c r="AF104" t="str" cm="1">
        <f t="array" ref="AF104">IFERROR(_xlfn.XLOOKUP(Tool_clean!$F104&amp;$E$2,'Cooking methods'!$A:$A&amp;'Cooking methods'!$B:$B,'Cooking methods'!G:G)*$E104,"")</f>
        <v/>
      </c>
      <c r="AG104" t="str" cm="1">
        <f t="array" ref="AG104">IFERROR(_xlfn.XLOOKUP(Tool_clean!$F104&amp;$E$2,'Cooking methods'!$A:$A&amp;'Cooking methods'!$B:$B,'Cooking methods'!H:H)*$E104,"")</f>
        <v/>
      </c>
      <c r="AH104" t="str" cm="1">
        <f t="array" ref="AH104">IFERROR(_xlfn.XLOOKUP(Tool_clean!$F104&amp;$E$2,'Cooking methods'!$A:$A&amp;'Cooking methods'!$B:$B,'Cooking methods'!I:I)*$E104,"")</f>
        <v/>
      </c>
      <c r="AI104" t="str" cm="1">
        <f t="array" ref="AI104">IFERROR(_xlfn.XLOOKUP(Tool_clean!$F104&amp;$E$2,'Cooking methods'!$A:$A&amp;'Cooking methods'!$B:$B,'Cooking methods'!J:J)*$E104,"")</f>
        <v/>
      </c>
      <c r="AJ104" t="str" cm="1">
        <f t="array" ref="AJ104">IFERROR(_xlfn.XLOOKUP(Tool_clean!$F104&amp;$E$2,'Cooking methods'!$A:$A&amp;'Cooking methods'!$B:$B,'Cooking methods'!K:K)*$E104,"")</f>
        <v/>
      </c>
      <c r="AK104" t="str" cm="1">
        <f t="array" ref="AK104">IFERROR(_xlfn.XLOOKUP(Tool_clean!$F104&amp;$E$2,'Cooking methods'!$A:$A&amp;'Cooking methods'!$B:$B,'Cooking methods'!L:L)*$E104,"")</f>
        <v/>
      </c>
      <c r="AL104" t="str" cm="1">
        <f t="array" ref="AL104">IFERROR(_xlfn.XLOOKUP(Tool_clean!$F104&amp;$E$2,'Cooking methods'!$A:$A&amp;'Cooking methods'!$B:$B,'Cooking methods'!M:M)*$E104,"")</f>
        <v/>
      </c>
      <c r="AM104" t="str" cm="1">
        <f t="array" ref="AM104">IFERROR(_xlfn.XLOOKUP(Tool_clean!$F104&amp;$E$2,'Cooking methods'!$A:$A&amp;'Cooking methods'!$B:$B,'Cooking methods'!N:N)*$E104,"")</f>
        <v/>
      </c>
      <c r="AN104" t="str" cm="1">
        <f t="array" ref="AN104">IFERROR(_xlfn.XLOOKUP(Tool_clean!$F104&amp;$E$2,'Cooking methods'!$A:$A&amp;'Cooking methods'!$B:$B,'Cooking methods'!O:O)*$E104,"")</f>
        <v/>
      </c>
      <c r="AO104" t="str" cm="1">
        <f t="array" ref="AO104">IFERROR(_xlfn.XLOOKUP(Tool_clean!$F104&amp;$E$2,'Cooking methods'!$A:$A&amp;'Cooking methods'!$B:$B,'Cooking methods'!P:P)*$E104,"")</f>
        <v/>
      </c>
      <c r="AP104" t="str" cm="1">
        <f t="array" ref="AP104">IFERROR(_xlfn.XLOOKUP(Tool_clean!$F104&amp;$E$2,'Cooking methods'!$A:$A&amp;'Cooking methods'!$B:$B,'Cooking methods'!Q:Q)*$E104,"")</f>
        <v/>
      </c>
      <c r="AQ104" t="str" cm="1">
        <f t="array" ref="AQ104">IFERROR(_xlfn.XLOOKUP(Tool_clean!$F104&amp;$E$2,'Cooking methods'!$A:$A&amp;'Cooking methods'!$B:$B,'Cooking methods'!R:R)*$E104,"")</f>
        <v/>
      </c>
      <c r="AR104" t="str" cm="1">
        <f t="array" ref="AR104">IFERROR(_xlfn.XLOOKUP(Tool_clean!$G104&amp;$E$2,'Waste management'!$A:$A&amp;'Waste management'!$B:$B,'Waste management'!C:C)*$E104,"")</f>
        <v/>
      </c>
      <c r="AS104" t="str" cm="1">
        <f t="array" ref="AS104">IFERROR(_xlfn.XLOOKUP(Tool_clean!$G104&amp;$E$2,'Waste management'!$A:$A&amp;'Waste management'!$B:$B,'Waste management'!D:D)*$E104,"")</f>
        <v/>
      </c>
      <c r="AT104" t="str" cm="1">
        <f t="array" ref="AT104">IFERROR(_xlfn.XLOOKUP(Tool_clean!$G104&amp;$E$2,'Waste management'!$A:$A&amp;'Waste management'!$B:$B,'Waste management'!E:E)*$E104,"")</f>
        <v/>
      </c>
      <c r="AU104" t="str" cm="1">
        <f t="array" ref="AU104">IFERROR(_xlfn.XLOOKUP(Tool_clean!$G104&amp;$E$2,'Waste management'!$A:$A&amp;'Waste management'!$B:$B,'Waste management'!F:F)*$E104,"")</f>
        <v/>
      </c>
      <c r="AV104" t="str" cm="1">
        <f t="array" ref="AV104">IFERROR(_xlfn.XLOOKUP(Tool_clean!$G104&amp;$E$2,'Waste management'!$A:$A&amp;'Waste management'!$B:$B,'Waste management'!G:G)*$E104,"")</f>
        <v/>
      </c>
      <c r="AW104" t="str" cm="1">
        <f t="array" ref="AW104">IFERROR(_xlfn.XLOOKUP(Tool_clean!$G104&amp;$E$2,'Waste management'!$A:$A&amp;'Waste management'!$B:$B,'Waste management'!H:H)*$E104,"")</f>
        <v/>
      </c>
      <c r="AX104" t="str" cm="1">
        <f t="array" ref="AX104">IFERROR(_xlfn.XLOOKUP(Tool_clean!$G104&amp;$E$2,'Waste management'!$A:$A&amp;'Waste management'!$B:$B,'Waste management'!I:I)*$E104,"")</f>
        <v/>
      </c>
      <c r="AY104" t="str" cm="1">
        <f t="array" ref="AY104">IFERROR(_xlfn.XLOOKUP(Tool_clean!$G104&amp;$E$2,'Waste management'!$A:$A&amp;'Waste management'!$B:$B,'Waste management'!J:J)*$E104,"")</f>
        <v/>
      </c>
      <c r="AZ104" t="str" cm="1">
        <f t="array" ref="AZ104">IFERROR(_xlfn.XLOOKUP(Tool_clean!$G104&amp;$E$2,'Waste management'!$A:$A&amp;'Waste management'!$B:$B,'Waste management'!K:K)*$E104,"")</f>
        <v/>
      </c>
      <c r="BA104" t="str" cm="1">
        <f t="array" ref="BA104">IFERROR(_xlfn.XLOOKUP(Tool_clean!$G104&amp;$E$2,'Waste management'!$A:$A&amp;'Waste management'!$B:$B,'Waste management'!L:L)*$E104,"")</f>
        <v/>
      </c>
      <c r="BB104" t="str" cm="1">
        <f t="array" ref="BB104">IFERROR(_xlfn.XLOOKUP(Tool_clean!$G104&amp;$E$2,'Waste management'!$A:$A&amp;'Waste management'!$B:$B,'Waste management'!M:M)*$E104,"")</f>
        <v/>
      </c>
      <c r="BC104" t="str" cm="1">
        <f t="array" ref="BC104">IFERROR(_xlfn.XLOOKUP(Tool_clean!$G104&amp;$E$2,'Waste management'!$A:$A&amp;'Waste management'!$B:$B,'Waste management'!N:N)*$E104,"")</f>
        <v/>
      </c>
      <c r="BD104" t="str" cm="1">
        <f t="array" ref="BD104">IFERROR(_xlfn.XLOOKUP(Tool_clean!$G104&amp;$E$2,'Waste management'!$A:$A&amp;'Waste management'!$B:$B,'Waste management'!O:O)*$E104,"")</f>
        <v/>
      </c>
      <c r="BE104" t="str" cm="1">
        <f t="array" ref="BE104">IFERROR(_xlfn.XLOOKUP(Tool_clean!$G104&amp;$E$2,'Waste management'!$A:$A&amp;'Waste management'!$B:$B,'Waste management'!P:P)*$E104,"")</f>
        <v/>
      </c>
      <c r="BF104" t="str" cm="1">
        <f t="array" ref="BF104">IFERROR(_xlfn.XLOOKUP(Tool_clean!$G104&amp;$E$2,'Waste management'!$A:$A&amp;'Waste management'!$B:$B,'Waste management'!Q:Q)*$E104,"")</f>
        <v/>
      </c>
      <c r="BG104" t="str" cm="1">
        <f t="array" ref="BG104">IFERROR(_xlfn.XLOOKUP(Tool_clean!$G104&amp;$E$2,'Waste management'!$A:$A&amp;'Waste management'!$B:$B,'Waste management'!R:R)*$E104,"")</f>
        <v/>
      </c>
      <c r="BH104" t="str">
        <f>IFERROR((L104+AR104+AB104)*_xlfn.XLOOKUP(Tool_clean!BH$4,Monetization_Factors!$A:$A,Monetization_Factors!$D:$D),"")</f>
        <v/>
      </c>
      <c r="BI104" t="str">
        <f>IFERROR((M104+AS104+AC104)*_xlfn.XLOOKUP(Tool_clean!BI$4,Monetization_Factors!$A:$A,Monetization_Factors!$D:$D),"")</f>
        <v/>
      </c>
      <c r="BJ104" t="str">
        <f>IFERROR((N104+AT104+AD104)*_xlfn.XLOOKUP(Tool_clean!BJ$4,Monetization_Factors!$A:$A,Monetization_Factors!$D:$D),"")</f>
        <v/>
      </c>
      <c r="BK104" t="str">
        <f>IFERROR((O104+AU104+AE104)*_xlfn.XLOOKUP(Tool_clean!BK$4,Monetization_Factors!$A:$A,Monetization_Factors!$D:$D),"")</f>
        <v/>
      </c>
      <c r="BL104" t="str">
        <f>IFERROR((P104+AV104+AF104)*_xlfn.XLOOKUP(Tool_clean!BL$4,Monetization_Factors!$A:$A,Monetization_Factors!$D:$D),"")</f>
        <v/>
      </c>
      <c r="BM104" t="str">
        <f>IFERROR((Q104+AW104+AG104)*_xlfn.XLOOKUP(Tool_clean!BM$4,Monetization_Factors!$A:$A,Monetization_Factors!$D:$D),"")</f>
        <v/>
      </c>
      <c r="BN104" t="str">
        <f>IFERROR((R104+AX104+AH104)*_xlfn.XLOOKUP(Tool_clean!BN$4,Monetization_Factors!$A:$A,Monetization_Factors!$D:$D),"")</f>
        <v/>
      </c>
      <c r="BO104" t="str">
        <f>IFERROR((S104+AY104+AI104)*_xlfn.XLOOKUP(Tool_clean!BO$4,Monetization_Factors!$A:$A,Monetization_Factors!$D:$D),"")</f>
        <v/>
      </c>
      <c r="BP104" t="str">
        <f>IFERROR((T104+AZ104+AJ104)*_xlfn.XLOOKUP(Tool_clean!BP$4,Monetization_Factors!$A:$A,Monetization_Factors!$D:$D),"")</f>
        <v/>
      </c>
      <c r="BQ104" t="str">
        <f>IFERROR((U104+BA104+AK104)*_xlfn.XLOOKUP(Tool_clean!BQ$4,Monetization_Factors!$A:$A,Monetization_Factors!$D:$D),"")</f>
        <v/>
      </c>
      <c r="BR104" t="str">
        <f>IFERROR((V104+BB104+AL104)*_xlfn.XLOOKUP(Tool_clean!BR$4,Monetization_Factors!$A:$A,Monetization_Factors!$D:$D),"")</f>
        <v/>
      </c>
      <c r="BS104" t="str">
        <f>IFERROR((W104+BC104+AM104)*_xlfn.XLOOKUP(Tool_clean!BS$4,Monetization_Factors!$A:$A,Monetization_Factors!$D:$D),"")</f>
        <v/>
      </c>
      <c r="BT104" t="str">
        <f>IFERROR((X104+BD104+AN104)*_xlfn.XLOOKUP(Tool_clean!BT$4,Monetization_Factors!$A:$A,Monetization_Factors!$D:$D),"")</f>
        <v/>
      </c>
      <c r="BU104" t="str">
        <f>IFERROR((Y104+BE104+AO104)*_xlfn.XLOOKUP(Tool_clean!BU$4,Monetization_Factors!$A:$A,Monetization_Factors!$D:$D),"")</f>
        <v/>
      </c>
      <c r="BV104" t="str">
        <f>IFERROR((Z104+BF104+AP104)*_xlfn.XLOOKUP(Tool_clean!BV$4,Monetization_Factors!$A:$A,Monetization_Factors!$D:$D),"")</f>
        <v/>
      </c>
      <c r="BW104" t="str">
        <f>IFERROR((AA104+BG104+AQ104)*_xlfn.XLOOKUP(Tool_clean!BW$4,Monetization_Factors!$A:$A,Monetization_Factors!$D:$D),"")</f>
        <v/>
      </c>
      <c r="BX104" s="38" t="str" cm="1">
        <f t="array" ref="BX104">IFERROR(_xlfn.IFS(I104&gt;0,I104*E104,I104="",J104*E104),"")</f>
        <v/>
      </c>
      <c r="BY104" s="38">
        <f t="shared" si="101"/>
        <v>0</v>
      </c>
      <c r="BZ104" s="38" t="str">
        <f t="shared" si="102"/>
        <v/>
      </c>
      <c r="CA104" s="38" t="str">
        <f t="shared" si="103"/>
        <v/>
      </c>
      <c r="CB104" t="str">
        <f t="shared" si="132"/>
        <v/>
      </c>
      <c r="CC104" t="str">
        <f t="shared" si="133"/>
        <v/>
      </c>
      <c r="CD104" t="str">
        <f t="shared" si="134"/>
        <v/>
      </c>
      <c r="CE104" t="str">
        <f t="shared" si="135"/>
        <v/>
      </c>
      <c r="CF104" t="str">
        <f t="shared" si="136"/>
        <v/>
      </c>
      <c r="CG104" t="str">
        <f t="shared" si="137"/>
        <v/>
      </c>
      <c r="CH104" t="str">
        <f t="shared" si="138"/>
        <v/>
      </c>
      <c r="CI104" t="str">
        <f t="shared" si="139"/>
        <v/>
      </c>
      <c r="CJ104" t="str">
        <f t="shared" si="140"/>
        <v/>
      </c>
      <c r="CK104" t="str">
        <f t="shared" si="141"/>
        <v/>
      </c>
      <c r="CL104" t="str">
        <f t="shared" si="142"/>
        <v/>
      </c>
      <c r="CM104" t="str">
        <f t="shared" si="143"/>
        <v/>
      </c>
      <c r="CN104" t="str">
        <f t="shared" si="144"/>
        <v/>
      </c>
      <c r="CO104" t="str">
        <f t="shared" si="145"/>
        <v/>
      </c>
      <c r="CP104" t="str">
        <f t="shared" si="146"/>
        <v/>
      </c>
      <c r="CQ104" t="str">
        <f t="shared" si="82"/>
        <v/>
      </c>
      <c r="CR104" t="str">
        <f t="shared" si="147"/>
        <v/>
      </c>
      <c r="CS104" t="str">
        <f t="shared" si="148"/>
        <v/>
      </c>
      <c r="CT104" t="str">
        <f t="shared" si="149"/>
        <v/>
      </c>
      <c r="CU104" t="str">
        <f t="shared" si="150"/>
        <v/>
      </c>
      <c r="CV104" t="str">
        <f t="shared" si="151"/>
        <v/>
      </c>
      <c r="CW104" t="str">
        <f t="shared" si="152"/>
        <v/>
      </c>
      <c r="CX104" t="str">
        <f t="shared" si="153"/>
        <v/>
      </c>
      <c r="CY104" t="str">
        <f t="shared" si="154"/>
        <v/>
      </c>
      <c r="CZ104" t="str">
        <f t="shared" si="155"/>
        <v/>
      </c>
      <c r="DA104" t="str">
        <f t="shared" si="156"/>
        <v/>
      </c>
      <c r="DB104" t="str">
        <f t="shared" si="157"/>
        <v/>
      </c>
      <c r="DC104" t="str">
        <f t="shared" si="158"/>
        <v/>
      </c>
      <c r="DD104" t="str">
        <f t="shared" si="159"/>
        <v/>
      </c>
      <c r="DE104" t="str">
        <f t="shared" si="160"/>
        <v/>
      </c>
      <c r="DF104" t="str">
        <f t="shared" si="161"/>
        <v/>
      </c>
      <c r="DG104" t="str">
        <f t="shared" si="97"/>
        <v/>
      </c>
      <c r="DH104" s="5" t="str">
        <f>IFERROR((CR104*$B$2*(1-$H104)*('CAR.CAP_per person'!B$2))/(_xlfn.XLOOKUP($E$2,EU_countries_GDP!$A$2:$A$29,EU_countries_GDP!$E$2:$E$29)),"")</f>
        <v/>
      </c>
      <c r="DI104" s="5" t="str">
        <f>IFERROR((CS104*$B$2*(1-$H104)*('CAR.CAP_per person'!C$2))/(_xlfn.XLOOKUP($E$2,EU_countries_GDP!$A$2:$A$29,EU_countries_GDP!$E$2:$E$29)),"")</f>
        <v/>
      </c>
      <c r="DJ104" s="5" t="str">
        <f>IFERROR((CT104*$B$2*(1-$H104)*('CAR.CAP_per person'!D$2))/(_xlfn.XLOOKUP($E$2,EU_countries_GDP!$A$2:$A$29,EU_countries_GDP!$E$2:$E$29)),"")</f>
        <v/>
      </c>
      <c r="DK104" s="5" t="str">
        <f>IFERROR((CU104*$B$2*(1-$H104)*('CAR.CAP_per person'!E$2))/(_xlfn.XLOOKUP($E$2,EU_countries_GDP!$A$2:$A$29,EU_countries_GDP!$E$2:$E$29)),"")</f>
        <v/>
      </c>
      <c r="DL104" s="5" t="str">
        <f>IFERROR((CV104*$B$2*(1-$H104)*('CAR.CAP_per person'!F$2))/(_xlfn.XLOOKUP($E$2,EU_countries_GDP!$A$2:$A$29,EU_countries_GDP!$E$2:$E$29)),"")</f>
        <v/>
      </c>
      <c r="DM104" s="5" t="str">
        <f>IFERROR((CW104*$B$2*(1-$H104)*('CAR.CAP_per person'!G$2))/(_xlfn.XLOOKUP($E$2,EU_countries_GDP!$A$2:$A$29,EU_countries_GDP!$E$2:$E$29)),"")</f>
        <v/>
      </c>
      <c r="DN104" s="5" t="str">
        <f>IFERROR((CX104*$B$2*(1-$H104)*('CAR.CAP_per person'!H$2))/(_xlfn.XLOOKUP($E$2,EU_countries_GDP!$A$2:$A$29,EU_countries_GDP!$E$2:$E$29)),"")</f>
        <v/>
      </c>
      <c r="DO104" s="5" t="str">
        <f>IFERROR((CY104*$B$2*(1-$H104)*('CAR.CAP_per person'!I$2))/(_xlfn.XLOOKUP($E$2,EU_countries_GDP!$A$2:$A$29,EU_countries_GDP!$E$2:$E$29)),"")</f>
        <v/>
      </c>
      <c r="DP104" s="5" t="str">
        <f>IFERROR((CZ104*$B$2*(1-$H104)*('CAR.CAP_per person'!J$2))/(_xlfn.XLOOKUP($E$2,EU_countries_GDP!$A$2:$A$29,EU_countries_GDP!$E$2:$E$29)),"")</f>
        <v/>
      </c>
      <c r="DQ104" s="5" t="str">
        <f>IFERROR((DA104*$B$2*(1-$H104)*('CAR.CAP_per person'!K$2))/(_xlfn.XLOOKUP($E$2,EU_countries_GDP!$A$2:$A$29,EU_countries_GDP!$E$2:$E$29)),"")</f>
        <v/>
      </c>
      <c r="DR104" s="5" t="str">
        <f>IFERROR((DB104*$B$2*(1-$H104)*('CAR.CAP_per person'!L$2))/(_xlfn.XLOOKUP($E$2,EU_countries_GDP!$A$2:$A$29,EU_countries_GDP!$E$2:$E$29)),"")</f>
        <v/>
      </c>
      <c r="DS104" s="5" t="str">
        <f>IFERROR((DC104*$B$2*(1-$H104)*('CAR.CAP_per person'!M$2))/(_xlfn.XLOOKUP($E$2,EU_countries_GDP!$A$2:$A$29,EU_countries_GDP!$E$2:$E$29)),"")</f>
        <v/>
      </c>
      <c r="DT104" s="5" t="str">
        <f>IFERROR((DD104*$B$2*(1-$H104)*('CAR.CAP_per person'!N$2))/(_xlfn.XLOOKUP($E$2,EU_countries_GDP!$A$2:$A$29,EU_countries_GDP!$E$2:$E$29)),"")</f>
        <v/>
      </c>
      <c r="DU104" s="5" t="str">
        <f>IFERROR((DE104*$B$2*(1-$H104)*('CAR.CAP_per person'!O$2))/(_xlfn.XLOOKUP($E$2,EU_countries_GDP!$A$2:$A$29,EU_countries_GDP!$E$2:$E$29)),"")</f>
        <v/>
      </c>
      <c r="DV104" s="5" t="str">
        <f>IFERROR((DF104*$B$2*(1-$H104)*('CAR.CAP_per person'!P$2))/(_xlfn.XLOOKUP($E$2,EU_countries_GDP!$A$2:$A$29,EU_countries_GDP!$E$2:$E$29)),"")</f>
        <v/>
      </c>
      <c r="DW104" s="5" t="str">
        <f>IFERROR((DG104*$B$2*(1-$H104)*('CAR.CAP_per person'!Q$2))/(_xlfn.XLOOKUP($E$2,EU_countries_GDP!$A$2:$A$29,EU_countries_GDP!$E$2:$E$29)),"")</f>
        <v/>
      </c>
    </row>
    <row r="105" spans="2:127">
      <c r="B105" t="str">
        <f>_xlfn.XLOOKUP(D105,Table5[Ingredient],Table5[Category],"",FALSE)</f>
        <v/>
      </c>
      <c r="C105" s="33"/>
      <c r="D105" s="33"/>
      <c r="E105" s="33"/>
      <c r="F105" s="33"/>
      <c r="G105" s="33"/>
      <c r="H105" s="33"/>
      <c r="I105" s="33"/>
      <c r="J105" s="37" t="str">
        <f>IFERROR(INDEX('AveragePrices&amp;Codes'!G:AG, MATCH($D105, 'AveragePrices&amp;Codes'!$A:$A, 0), MATCH(Tool_clean!$E$2, 'AveragePrices&amp;Codes'!$G$1:$AG$1, 0)),"")</f>
        <v/>
      </c>
      <c r="K105" s="37" t="str">
        <f t="shared" si="100"/>
        <v/>
      </c>
      <c r="L105">
        <f>IFERROR(IF($F105="Raw",_xlfn.XLOOKUP(_xlfn.XLOOKUP(Tool_clean!$D105,'AveragePrices&amp;Codes'!$A:$A,'AveragePrices&amp;Codes'!$B:$B),AGRIBALYSE_Raw!$B:$B,AGRIBALYSE_Raw!O:O)*$E105,_xlfn.XLOOKUP(_xlfn.XLOOKUP(Tool_clean!$D105,'AveragePrices&amp;Codes'!$A:$A,'AveragePrices&amp;Codes'!$B:$B),AGRIBALYSE_Cooked!$C:$C,AGRIBALYSE_Cooked!P:P)*$E105),"")</f>
        <v>0</v>
      </c>
      <c r="M105">
        <f>IFERROR(IF($F105="Raw",_xlfn.XLOOKUP(_xlfn.XLOOKUP(Tool_clean!$D105,'AveragePrices&amp;Codes'!$A:$A,'AveragePrices&amp;Codes'!$B:$B),AGRIBALYSE_Raw!$B:$B,AGRIBALYSE_Raw!P:P)*$E105,_xlfn.XLOOKUP(_xlfn.XLOOKUP(Tool_clean!$D105,'AveragePrices&amp;Codes'!$A:$A,'AveragePrices&amp;Codes'!$B:$B),AGRIBALYSE_Cooked!$C:$C,AGRIBALYSE_Cooked!Q:Q)*$E105),"")</f>
        <v>0</v>
      </c>
      <c r="N105">
        <f>IFERROR(IF($F105="Raw",_xlfn.XLOOKUP(_xlfn.XLOOKUP(Tool_clean!$D105,'AveragePrices&amp;Codes'!$A:$A,'AveragePrices&amp;Codes'!$B:$B),AGRIBALYSE_Raw!$B:$B,AGRIBALYSE_Raw!Q:Q)*$E105,_xlfn.XLOOKUP(_xlfn.XLOOKUP(Tool_clean!$D105,'AveragePrices&amp;Codes'!$A:$A,'AveragePrices&amp;Codes'!$B:$B),AGRIBALYSE_Cooked!$C:$C,AGRIBALYSE_Cooked!R:R)*$E105),"")</f>
        <v>0</v>
      </c>
      <c r="O105">
        <f>IFERROR(IF($F105="Raw",_xlfn.XLOOKUP(_xlfn.XLOOKUP(Tool_clean!$D105,'AveragePrices&amp;Codes'!$A:$A,'AveragePrices&amp;Codes'!$B:$B),AGRIBALYSE_Raw!$B:$B,AGRIBALYSE_Raw!R:R)*$E105,_xlfn.XLOOKUP(_xlfn.XLOOKUP(Tool_clean!$D105,'AveragePrices&amp;Codes'!$A:$A,'AveragePrices&amp;Codes'!$B:$B),AGRIBALYSE_Cooked!$C:$C,AGRIBALYSE_Cooked!S:S)*$E105),"")</f>
        <v>0</v>
      </c>
      <c r="P105">
        <f>IFERROR(IF($F105="Raw",_xlfn.XLOOKUP(_xlfn.XLOOKUP(Tool_clean!$D105,'AveragePrices&amp;Codes'!$A:$A,'AveragePrices&amp;Codes'!$B:$B),AGRIBALYSE_Raw!$B:$B,AGRIBALYSE_Raw!S:S)*$E105,_xlfn.XLOOKUP(_xlfn.XLOOKUP(Tool_clean!$D105,'AveragePrices&amp;Codes'!$A:$A,'AveragePrices&amp;Codes'!$B:$B),AGRIBALYSE_Cooked!$C:$C,AGRIBALYSE_Cooked!T:T)*$E105),"")</f>
        <v>0</v>
      </c>
      <c r="Q105">
        <f>IFERROR(IF($F105="Raw",_xlfn.XLOOKUP(_xlfn.XLOOKUP(Tool_clean!$D105,'AveragePrices&amp;Codes'!$A:$A,'AveragePrices&amp;Codes'!$B:$B),AGRIBALYSE_Raw!$B:$B,AGRIBALYSE_Raw!T:T)*$E105,_xlfn.XLOOKUP(_xlfn.XLOOKUP(Tool_clean!$D105,'AveragePrices&amp;Codes'!$A:$A,'AveragePrices&amp;Codes'!$B:$B),AGRIBALYSE_Cooked!$C:$C,AGRIBALYSE_Cooked!U:U)*$E105),"")</f>
        <v>0</v>
      </c>
      <c r="R105">
        <f>IFERROR(IF($F105="Raw",_xlfn.XLOOKUP(_xlfn.XLOOKUP(Tool_clean!$D105,'AveragePrices&amp;Codes'!$A:$A,'AveragePrices&amp;Codes'!$B:$B),AGRIBALYSE_Raw!$B:$B,AGRIBALYSE_Raw!U:U)*$E105,_xlfn.XLOOKUP(_xlfn.XLOOKUP(Tool_clean!$D105,'AveragePrices&amp;Codes'!$A:$A,'AveragePrices&amp;Codes'!$B:$B),AGRIBALYSE_Cooked!$C:$C,AGRIBALYSE_Cooked!V:V)*$E105),"")</f>
        <v>0</v>
      </c>
      <c r="S105">
        <f>IFERROR(IF($F105="Raw",_xlfn.XLOOKUP(_xlfn.XLOOKUP(Tool_clean!$D105,'AveragePrices&amp;Codes'!$A:$A,'AveragePrices&amp;Codes'!$B:$B),AGRIBALYSE_Raw!$B:$B,AGRIBALYSE_Raw!V:V)*$E105,_xlfn.XLOOKUP(_xlfn.XLOOKUP(Tool_clean!$D105,'AveragePrices&amp;Codes'!$A:$A,'AveragePrices&amp;Codes'!$B:$B),AGRIBALYSE_Cooked!$C:$C,AGRIBALYSE_Cooked!W:W)*$E105),"")</f>
        <v>0</v>
      </c>
      <c r="T105">
        <f>IFERROR(IF($F105="Raw",_xlfn.XLOOKUP(_xlfn.XLOOKUP(Tool_clean!$D105,'AveragePrices&amp;Codes'!$A:$A,'AveragePrices&amp;Codes'!$B:$B),AGRIBALYSE_Raw!$B:$B,AGRIBALYSE_Raw!W:W)*$E105,_xlfn.XLOOKUP(_xlfn.XLOOKUP(Tool_clean!$D105,'AveragePrices&amp;Codes'!$A:$A,'AveragePrices&amp;Codes'!$B:$B),AGRIBALYSE_Cooked!$C:$C,AGRIBALYSE_Cooked!X:X)*$E105),"")</f>
        <v>0</v>
      </c>
      <c r="U105">
        <f>IFERROR(IF($F105="Raw",_xlfn.XLOOKUP(_xlfn.XLOOKUP(Tool_clean!$D105,'AveragePrices&amp;Codes'!$A:$A,'AveragePrices&amp;Codes'!$B:$B),AGRIBALYSE_Raw!$B:$B,AGRIBALYSE_Raw!X:X)*$E105,_xlfn.XLOOKUP(_xlfn.XLOOKUP(Tool_clean!$D105,'AveragePrices&amp;Codes'!$A:$A,'AveragePrices&amp;Codes'!$B:$B),AGRIBALYSE_Cooked!$C:$C,AGRIBALYSE_Cooked!Y:Y)*$E105),"")</f>
        <v>0</v>
      </c>
      <c r="V105">
        <f>IFERROR(IF($F105="Raw",_xlfn.XLOOKUP(_xlfn.XLOOKUP(Tool_clean!$D105,'AveragePrices&amp;Codes'!$A:$A,'AveragePrices&amp;Codes'!$B:$B),AGRIBALYSE_Raw!$B:$B,AGRIBALYSE_Raw!Y:Y)*$E105,_xlfn.XLOOKUP(_xlfn.XLOOKUP(Tool_clean!$D105,'AveragePrices&amp;Codes'!$A:$A,'AveragePrices&amp;Codes'!$B:$B),AGRIBALYSE_Cooked!$C:$C,AGRIBALYSE_Cooked!Z:Z)*$E105),"")</f>
        <v>0</v>
      </c>
      <c r="W105">
        <f>IFERROR(IF($F105="Raw",_xlfn.XLOOKUP(_xlfn.XLOOKUP(Tool_clean!$D105,'AveragePrices&amp;Codes'!$A:$A,'AveragePrices&amp;Codes'!$B:$B),AGRIBALYSE_Raw!$B:$B,AGRIBALYSE_Raw!Z:Z)*$E105,_xlfn.XLOOKUP(_xlfn.XLOOKUP(Tool_clean!$D105,'AveragePrices&amp;Codes'!$A:$A,'AveragePrices&amp;Codes'!$B:$B),AGRIBALYSE_Cooked!$C:$C,AGRIBALYSE_Cooked!AA:AA)*$E105),"")</f>
        <v>0</v>
      </c>
      <c r="X105">
        <f>IFERROR(IF($F105="Raw",_xlfn.XLOOKUP(_xlfn.XLOOKUP(Tool_clean!$D105,'AveragePrices&amp;Codes'!$A:$A,'AveragePrices&amp;Codes'!$B:$B),AGRIBALYSE_Raw!$B:$B,AGRIBALYSE_Raw!AA:AA)*$E105,_xlfn.XLOOKUP(_xlfn.XLOOKUP(Tool_clean!$D105,'AveragePrices&amp;Codes'!$A:$A,'AveragePrices&amp;Codes'!$B:$B),AGRIBALYSE_Cooked!$C:$C,AGRIBALYSE_Cooked!AB:AB)*$E105),"")</f>
        <v>0</v>
      </c>
      <c r="Y105">
        <f>IFERROR(IF($F105="Raw",_xlfn.XLOOKUP(_xlfn.XLOOKUP(Tool_clean!$D105,'AveragePrices&amp;Codes'!$A:$A,'AveragePrices&amp;Codes'!$B:$B),AGRIBALYSE_Raw!$B:$B,AGRIBALYSE_Raw!AB:AB)*$E105,_xlfn.XLOOKUP(_xlfn.XLOOKUP(Tool_clean!$D105,'AveragePrices&amp;Codes'!$A:$A,'AveragePrices&amp;Codes'!$B:$B),AGRIBALYSE_Cooked!$C:$C,AGRIBALYSE_Cooked!AC:AC)*$E105),"")</f>
        <v>0</v>
      </c>
      <c r="Z105">
        <f>IFERROR(IF($F105="Raw",_xlfn.XLOOKUP(_xlfn.XLOOKUP(Tool_clean!$D105,'AveragePrices&amp;Codes'!$A:$A,'AveragePrices&amp;Codes'!$B:$B),AGRIBALYSE_Raw!$B:$B,AGRIBALYSE_Raw!AC:AC)*$E105,_xlfn.XLOOKUP(_xlfn.XLOOKUP(Tool_clean!$D105,'AveragePrices&amp;Codes'!$A:$A,'AveragePrices&amp;Codes'!$B:$B),AGRIBALYSE_Cooked!$C:$C,AGRIBALYSE_Cooked!AD:AD)*$E105),"")</f>
        <v>0</v>
      </c>
      <c r="AA105">
        <f>IFERROR(IF($F105="Raw",_xlfn.XLOOKUP(_xlfn.XLOOKUP(Tool_clean!$D105,'AveragePrices&amp;Codes'!$A:$A,'AveragePrices&amp;Codes'!$B:$B),AGRIBALYSE_Raw!$B:$B,AGRIBALYSE_Raw!AD:AD)*$E105,_xlfn.XLOOKUP(_xlfn.XLOOKUP(Tool_clean!$D105,'AveragePrices&amp;Codes'!$A:$A,'AveragePrices&amp;Codes'!$B:$B),AGRIBALYSE_Cooked!$C:$C,AGRIBALYSE_Cooked!AE:AE)*$E105),"")</f>
        <v>0</v>
      </c>
      <c r="AB105" t="str" cm="1">
        <f t="array" ref="AB105">IFERROR(_xlfn.XLOOKUP(Tool_clean!$F105&amp;$E$2,'Cooking methods'!$A:$A&amp;'Cooking methods'!$B:$B,'Cooking methods'!C:C)*$E105,"")</f>
        <v/>
      </c>
      <c r="AC105" t="str" cm="1">
        <f t="array" ref="AC105">IFERROR(_xlfn.XLOOKUP(Tool_clean!$F105&amp;$E$2,'Cooking methods'!$A:$A&amp;'Cooking methods'!$B:$B,'Cooking methods'!D:D)*$E105,"")</f>
        <v/>
      </c>
      <c r="AD105" t="str" cm="1">
        <f t="array" ref="AD105">IFERROR(_xlfn.XLOOKUP(Tool_clean!$F105&amp;$E$2,'Cooking methods'!$A:$A&amp;'Cooking methods'!$B:$B,'Cooking methods'!E:E)*$E105,"")</f>
        <v/>
      </c>
      <c r="AE105" t="str" cm="1">
        <f t="array" ref="AE105">IFERROR(_xlfn.XLOOKUP(Tool_clean!$F105&amp;$E$2,'Cooking methods'!$A:$A&amp;'Cooking methods'!$B:$B,'Cooking methods'!F:F)*$E105,"")</f>
        <v/>
      </c>
      <c r="AF105" t="str" cm="1">
        <f t="array" ref="AF105">IFERROR(_xlfn.XLOOKUP(Tool_clean!$F105&amp;$E$2,'Cooking methods'!$A:$A&amp;'Cooking methods'!$B:$B,'Cooking methods'!G:G)*$E105,"")</f>
        <v/>
      </c>
      <c r="AG105" t="str" cm="1">
        <f t="array" ref="AG105">IFERROR(_xlfn.XLOOKUP(Tool_clean!$F105&amp;$E$2,'Cooking methods'!$A:$A&amp;'Cooking methods'!$B:$B,'Cooking methods'!H:H)*$E105,"")</f>
        <v/>
      </c>
      <c r="AH105" t="str" cm="1">
        <f t="array" ref="AH105">IFERROR(_xlfn.XLOOKUP(Tool_clean!$F105&amp;$E$2,'Cooking methods'!$A:$A&amp;'Cooking methods'!$B:$B,'Cooking methods'!I:I)*$E105,"")</f>
        <v/>
      </c>
      <c r="AI105" t="str" cm="1">
        <f t="array" ref="AI105">IFERROR(_xlfn.XLOOKUP(Tool_clean!$F105&amp;$E$2,'Cooking methods'!$A:$A&amp;'Cooking methods'!$B:$B,'Cooking methods'!J:J)*$E105,"")</f>
        <v/>
      </c>
      <c r="AJ105" t="str" cm="1">
        <f t="array" ref="AJ105">IFERROR(_xlfn.XLOOKUP(Tool_clean!$F105&amp;$E$2,'Cooking methods'!$A:$A&amp;'Cooking methods'!$B:$B,'Cooking methods'!K:K)*$E105,"")</f>
        <v/>
      </c>
      <c r="AK105" t="str" cm="1">
        <f t="array" ref="AK105">IFERROR(_xlfn.XLOOKUP(Tool_clean!$F105&amp;$E$2,'Cooking methods'!$A:$A&amp;'Cooking methods'!$B:$B,'Cooking methods'!L:L)*$E105,"")</f>
        <v/>
      </c>
      <c r="AL105" t="str" cm="1">
        <f t="array" ref="AL105">IFERROR(_xlfn.XLOOKUP(Tool_clean!$F105&amp;$E$2,'Cooking methods'!$A:$A&amp;'Cooking methods'!$B:$B,'Cooking methods'!M:M)*$E105,"")</f>
        <v/>
      </c>
      <c r="AM105" t="str" cm="1">
        <f t="array" ref="AM105">IFERROR(_xlfn.XLOOKUP(Tool_clean!$F105&amp;$E$2,'Cooking methods'!$A:$A&amp;'Cooking methods'!$B:$B,'Cooking methods'!N:N)*$E105,"")</f>
        <v/>
      </c>
      <c r="AN105" t="str" cm="1">
        <f t="array" ref="AN105">IFERROR(_xlfn.XLOOKUP(Tool_clean!$F105&amp;$E$2,'Cooking methods'!$A:$A&amp;'Cooking methods'!$B:$B,'Cooking methods'!O:O)*$E105,"")</f>
        <v/>
      </c>
      <c r="AO105" t="str" cm="1">
        <f t="array" ref="AO105">IFERROR(_xlfn.XLOOKUP(Tool_clean!$F105&amp;$E$2,'Cooking methods'!$A:$A&amp;'Cooking methods'!$B:$B,'Cooking methods'!P:P)*$E105,"")</f>
        <v/>
      </c>
      <c r="AP105" t="str" cm="1">
        <f t="array" ref="AP105">IFERROR(_xlfn.XLOOKUP(Tool_clean!$F105&amp;$E$2,'Cooking methods'!$A:$A&amp;'Cooking methods'!$B:$B,'Cooking methods'!Q:Q)*$E105,"")</f>
        <v/>
      </c>
      <c r="AQ105" t="str" cm="1">
        <f t="array" ref="AQ105">IFERROR(_xlfn.XLOOKUP(Tool_clean!$F105&amp;$E$2,'Cooking methods'!$A:$A&amp;'Cooking methods'!$B:$B,'Cooking methods'!R:R)*$E105,"")</f>
        <v/>
      </c>
      <c r="AR105" t="str" cm="1">
        <f t="array" ref="AR105">IFERROR(_xlfn.XLOOKUP(Tool_clean!$G105&amp;$E$2,'Waste management'!$A:$A&amp;'Waste management'!$B:$B,'Waste management'!C:C)*$E105,"")</f>
        <v/>
      </c>
      <c r="AS105" t="str" cm="1">
        <f t="array" ref="AS105">IFERROR(_xlfn.XLOOKUP(Tool_clean!$G105&amp;$E$2,'Waste management'!$A:$A&amp;'Waste management'!$B:$B,'Waste management'!D:D)*$E105,"")</f>
        <v/>
      </c>
      <c r="AT105" t="str" cm="1">
        <f t="array" ref="AT105">IFERROR(_xlfn.XLOOKUP(Tool_clean!$G105&amp;$E$2,'Waste management'!$A:$A&amp;'Waste management'!$B:$B,'Waste management'!E:E)*$E105,"")</f>
        <v/>
      </c>
      <c r="AU105" t="str" cm="1">
        <f t="array" ref="AU105">IFERROR(_xlfn.XLOOKUP(Tool_clean!$G105&amp;$E$2,'Waste management'!$A:$A&amp;'Waste management'!$B:$B,'Waste management'!F:F)*$E105,"")</f>
        <v/>
      </c>
      <c r="AV105" t="str" cm="1">
        <f t="array" ref="AV105">IFERROR(_xlfn.XLOOKUP(Tool_clean!$G105&amp;$E$2,'Waste management'!$A:$A&amp;'Waste management'!$B:$B,'Waste management'!G:G)*$E105,"")</f>
        <v/>
      </c>
      <c r="AW105" t="str" cm="1">
        <f t="array" ref="AW105">IFERROR(_xlfn.XLOOKUP(Tool_clean!$G105&amp;$E$2,'Waste management'!$A:$A&amp;'Waste management'!$B:$B,'Waste management'!H:H)*$E105,"")</f>
        <v/>
      </c>
      <c r="AX105" t="str" cm="1">
        <f t="array" ref="AX105">IFERROR(_xlfn.XLOOKUP(Tool_clean!$G105&amp;$E$2,'Waste management'!$A:$A&amp;'Waste management'!$B:$B,'Waste management'!I:I)*$E105,"")</f>
        <v/>
      </c>
      <c r="AY105" t="str" cm="1">
        <f t="array" ref="AY105">IFERROR(_xlfn.XLOOKUP(Tool_clean!$G105&amp;$E$2,'Waste management'!$A:$A&amp;'Waste management'!$B:$B,'Waste management'!J:J)*$E105,"")</f>
        <v/>
      </c>
      <c r="AZ105" t="str" cm="1">
        <f t="array" ref="AZ105">IFERROR(_xlfn.XLOOKUP(Tool_clean!$G105&amp;$E$2,'Waste management'!$A:$A&amp;'Waste management'!$B:$B,'Waste management'!K:K)*$E105,"")</f>
        <v/>
      </c>
      <c r="BA105" t="str" cm="1">
        <f t="array" ref="BA105">IFERROR(_xlfn.XLOOKUP(Tool_clean!$G105&amp;$E$2,'Waste management'!$A:$A&amp;'Waste management'!$B:$B,'Waste management'!L:L)*$E105,"")</f>
        <v/>
      </c>
      <c r="BB105" t="str" cm="1">
        <f t="array" ref="BB105">IFERROR(_xlfn.XLOOKUP(Tool_clean!$G105&amp;$E$2,'Waste management'!$A:$A&amp;'Waste management'!$B:$B,'Waste management'!M:M)*$E105,"")</f>
        <v/>
      </c>
      <c r="BC105" t="str" cm="1">
        <f t="array" ref="BC105">IFERROR(_xlfn.XLOOKUP(Tool_clean!$G105&amp;$E$2,'Waste management'!$A:$A&amp;'Waste management'!$B:$B,'Waste management'!N:N)*$E105,"")</f>
        <v/>
      </c>
      <c r="BD105" t="str" cm="1">
        <f t="array" ref="BD105">IFERROR(_xlfn.XLOOKUP(Tool_clean!$G105&amp;$E$2,'Waste management'!$A:$A&amp;'Waste management'!$B:$B,'Waste management'!O:O)*$E105,"")</f>
        <v/>
      </c>
      <c r="BE105" t="str" cm="1">
        <f t="array" ref="BE105">IFERROR(_xlfn.XLOOKUP(Tool_clean!$G105&amp;$E$2,'Waste management'!$A:$A&amp;'Waste management'!$B:$B,'Waste management'!P:P)*$E105,"")</f>
        <v/>
      </c>
      <c r="BF105" t="str" cm="1">
        <f t="array" ref="BF105">IFERROR(_xlfn.XLOOKUP(Tool_clean!$G105&amp;$E$2,'Waste management'!$A:$A&amp;'Waste management'!$B:$B,'Waste management'!Q:Q)*$E105,"")</f>
        <v/>
      </c>
      <c r="BG105" t="str" cm="1">
        <f t="array" ref="BG105">IFERROR(_xlfn.XLOOKUP(Tool_clean!$G105&amp;$E$2,'Waste management'!$A:$A&amp;'Waste management'!$B:$B,'Waste management'!R:R)*$E105,"")</f>
        <v/>
      </c>
      <c r="BH105" t="str">
        <f>IFERROR((L105+AR105+AB105)*_xlfn.XLOOKUP(Tool_clean!BH$4,Monetization_Factors!$A:$A,Monetization_Factors!$D:$D),"")</f>
        <v/>
      </c>
      <c r="BI105" t="str">
        <f>IFERROR((M105+AS105+AC105)*_xlfn.XLOOKUP(Tool_clean!BI$4,Monetization_Factors!$A:$A,Monetization_Factors!$D:$D),"")</f>
        <v/>
      </c>
      <c r="BJ105" t="str">
        <f>IFERROR((N105+AT105+AD105)*_xlfn.XLOOKUP(Tool_clean!BJ$4,Monetization_Factors!$A:$A,Monetization_Factors!$D:$D),"")</f>
        <v/>
      </c>
      <c r="BK105" t="str">
        <f>IFERROR((O105+AU105+AE105)*_xlfn.XLOOKUP(Tool_clean!BK$4,Monetization_Factors!$A:$A,Monetization_Factors!$D:$D),"")</f>
        <v/>
      </c>
      <c r="BL105" t="str">
        <f>IFERROR((P105+AV105+AF105)*_xlfn.XLOOKUP(Tool_clean!BL$4,Monetization_Factors!$A:$A,Monetization_Factors!$D:$D),"")</f>
        <v/>
      </c>
      <c r="BM105" t="str">
        <f>IFERROR((Q105+AW105+AG105)*_xlfn.XLOOKUP(Tool_clean!BM$4,Monetization_Factors!$A:$A,Monetization_Factors!$D:$D),"")</f>
        <v/>
      </c>
      <c r="BN105" t="str">
        <f>IFERROR((R105+AX105+AH105)*_xlfn.XLOOKUP(Tool_clean!BN$4,Monetization_Factors!$A:$A,Monetization_Factors!$D:$D),"")</f>
        <v/>
      </c>
      <c r="BO105" t="str">
        <f>IFERROR((S105+AY105+AI105)*_xlfn.XLOOKUP(Tool_clean!BO$4,Monetization_Factors!$A:$A,Monetization_Factors!$D:$D),"")</f>
        <v/>
      </c>
      <c r="BP105" t="str">
        <f>IFERROR((T105+AZ105+AJ105)*_xlfn.XLOOKUP(Tool_clean!BP$4,Monetization_Factors!$A:$A,Monetization_Factors!$D:$D),"")</f>
        <v/>
      </c>
      <c r="BQ105" t="str">
        <f>IFERROR((U105+BA105+AK105)*_xlfn.XLOOKUP(Tool_clean!BQ$4,Monetization_Factors!$A:$A,Monetization_Factors!$D:$D),"")</f>
        <v/>
      </c>
      <c r="BR105" t="str">
        <f>IFERROR((V105+BB105+AL105)*_xlfn.XLOOKUP(Tool_clean!BR$4,Monetization_Factors!$A:$A,Monetization_Factors!$D:$D),"")</f>
        <v/>
      </c>
      <c r="BS105" t="str">
        <f>IFERROR((W105+BC105+AM105)*_xlfn.XLOOKUP(Tool_clean!BS$4,Monetization_Factors!$A:$A,Monetization_Factors!$D:$D),"")</f>
        <v/>
      </c>
      <c r="BT105" t="str">
        <f>IFERROR((X105+BD105+AN105)*_xlfn.XLOOKUP(Tool_clean!BT$4,Monetization_Factors!$A:$A,Monetization_Factors!$D:$D),"")</f>
        <v/>
      </c>
      <c r="BU105" t="str">
        <f>IFERROR((Y105+BE105+AO105)*_xlfn.XLOOKUP(Tool_clean!BU$4,Monetization_Factors!$A:$A,Monetization_Factors!$D:$D),"")</f>
        <v/>
      </c>
      <c r="BV105" t="str">
        <f>IFERROR((Z105+BF105+AP105)*_xlfn.XLOOKUP(Tool_clean!BV$4,Monetization_Factors!$A:$A,Monetization_Factors!$D:$D),"")</f>
        <v/>
      </c>
      <c r="BW105" t="str">
        <f>IFERROR((AA105+BG105+AQ105)*_xlfn.XLOOKUP(Tool_clean!BW$4,Monetization_Factors!$A:$A,Monetization_Factors!$D:$D),"")</f>
        <v/>
      </c>
      <c r="BX105" s="38" t="str" cm="1">
        <f t="array" ref="BX105">IFERROR(_xlfn.IFS(I105&gt;0,I105*E105,I105="",J105*E105),"")</f>
        <v/>
      </c>
      <c r="BY105" s="38">
        <f t="shared" si="101"/>
        <v>0</v>
      </c>
      <c r="BZ105" s="38" t="str">
        <f t="shared" si="102"/>
        <v/>
      </c>
      <c r="CA105" s="38" t="str">
        <f t="shared" si="103"/>
        <v/>
      </c>
      <c r="CB105" t="str">
        <f t="shared" ref="CB105:CB150" si="162">IFERROR((L105+AB105+AR105),"")</f>
        <v/>
      </c>
      <c r="CC105" t="str">
        <f t="shared" ref="CC105:CC150" si="163">IFERROR((M105+AC105+AS105),"")</f>
        <v/>
      </c>
      <c r="CD105" t="str">
        <f t="shared" ref="CD105:CD150" si="164">IFERROR((N105+AD105+AT105),"")</f>
        <v/>
      </c>
      <c r="CE105" t="str">
        <f t="shared" ref="CE105:CE150" si="165">IFERROR((O105+AE105+AU105),"")</f>
        <v/>
      </c>
      <c r="CF105" t="str">
        <f t="shared" ref="CF105:CF150" si="166">IFERROR((P105+AF105+AV105),"")</f>
        <v/>
      </c>
      <c r="CG105" t="str">
        <f t="shared" ref="CG105:CG150" si="167">IFERROR((Q105+AG105+AW105),"")</f>
        <v/>
      </c>
      <c r="CH105" t="str">
        <f t="shared" ref="CH105:CH150" si="168">IFERROR((R105+AH105+AX105),"")</f>
        <v/>
      </c>
      <c r="CI105" t="str">
        <f t="shared" ref="CI105:CI150" si="169">IFERROR((S105+AI105+AY105),"")</f>
        <v/>
      </c>
      <c r="CJ105" t="str">
        <f t="shared" ref="CJ105:CJ150" si="170">IFERROR((T105+AJ105+AZ105),"")</f>
        <v/>
      </c>
      <c r="CK105" t="str">
        <f t="shared" ref="CK105:CK150" si="171">IFERROR((U105+AK105+BA105),"")</f>
        <v/>
      </c>
      <c r="CL105" t="str">
        <f t="shared" ref="CL105:CL150" si="172">IFERROR((V105+AL105+BB105),"")</f>
        <v/>
      </c>
      <c r="CM105" t="str">
        <f t="shared" ref="CM105:CM150" si="173">IFERROR((W105+AM105+BC105),"")</f>
        <v/>
      </c>
      <c r="CN105" t="str">
        <f t="shared" ref="CN105:CN150" si="174">IFERROR((X105+AN105+BD105),"")</f>
        <v/>
      </c>
      <c r="CO105" t="str">
        <f t="shared" ref="CO105:CO150" si="175">IFERROR((Y105+AO105+BE105),"")</f>
        <v/>
      </c>
      <c r="CP105" t="str">
        <f t="shared" ref="CP105:CP150" si="176">IFERROR((Z105+AP105+BF105),"")</f>
        <v/>
      </c>
      <c r="CQ105" t="str">
        <f t="shared" ref="CQ105:CQ150" si="177">IFERROR((AA105+AQ105+BG105),"")</f>
        <v/>
      </c>
      <c r="CR105" t="str">
        <f t="shared" ref="CR105:CR150" si="178">IFERROR((L105+AB105+AR105)/$F$2,"")</f>
        <v/>
      </c>
      <c r="CS105" t="str">
        <f t="shared" ref="CS105:CS150" si="179">IFERROR((M105+AC105+AS105)/$F$2,"")</f>
        <v/>
      </c>
      <c r="CT105" t="str">
        <f t="shared" ref="CT105:CT150" si="180">IFERROR((N105+AD105+AT105)/$F$2,"")</f>
        <v/>
      </c>
      <c r="CU105" t="str">
        <f t="shared" ref="CU105:CU150" si="181">IFERROR((O105+AE105+AU105)/$F$2,"")</f>
        <v/>
      </c>
      <c r="CV105" t="str">
        <f t="shared" ref="CV105:CV150" si="182">IFERROR((P105+AF105+AV105)/$F$2,"")</f>
        <v/>
      </c>
      <c r="CW105" t="str">
        <f t="shared" ref="CW105:CW150" si="183">IFERROR((Q105+AG105+AW105)/$F$2,"")</f>
        <v/>
      </c>
      <c r="CX105" t="str">
        <f t="shared" ref="CX105:CX150" si="184">IFERROR((R105+AH105+AX105)/$F$2,"")</f>
        <v/>
      </c>
      <c r="CY105" t="str">
        <f t="shared" ref="CY105:CY150" si="185">IFERROR((S105+AI105+AY105)/$F$2,"")</f>
        <v/>
      </c>
      <c r="CZ105" t="str">
        <f t="shared" ref="CZ105:CZ150" si="186">IFERROR((T105+AJ105+AZ105)/$F$2,"")</f>
        <v/>
      </c>
      <c r="DA105" t="str">
        <f t="shared" ref="DA105:DA150" si="187">IFERROR((U105+AK105+BA105)/$F$2,"")</f>
        <v/>
      </c>
      <c r="DB105" t="str">
        <f t="shared" ref="DB105:DB150" si="188">IFERROR((V105+AL105+BB105)/$F$2,"")</f>
        <v/>
      </c>
      <c r="DC105" t="str">
        <f t="shared" ref="DC105:DC150" si="189">IFERROR((W105+AM105+BC105)/$F$2,"")</f>
        <v/>
      </c>
      <c r="DD105" t="str">
        <f t="shared" ref="DD105:DD150" si="190">IFERROR((X105+AN105+BD105)/$F$2,"")</f>
        <v/>
      </c>
      <c r="DE105" t="str">
        <f t="shared" ref="DE105:DE150" si="191">IFERROR((Y105+AO105+BE105)/$F$2,"")</f>
        <v/>
      </c>
      <c r="DF105" t="str">
        <f t="shared" ref="DF105:DF150" si="192">IFERROR((Z105+AP105+BF105)/$F$2,"")</f>
        <v/>
      </c>
      <c r="DG105" t="str">
        <f t="shared" ref="DG105:DG150" si="193">IFERROR((AA105+AQ105+BG105)/$F$2,"")</f>
        <v/>
      </c>
      <c r="DH105" s="5" t="str">
        <f>IFERROR((CR105*$B$2*(1-$H105)*('CAR.CAP_per person'!B$2))/(_xlfn.XLOOKUP($E$2,EU_countries_GDP!$A$2:$A$29,EU_countries_GDP!$E$2:$E$29)),"")</f>
        <v/>
      </c>
      <c r="DI105" s="5" t="str">
        <f>IFERROR((CS105*$B$2*(1-$H105)*('CAR.CAP_per person'!C$2))/(_xlfn.XLOOKUP($E$2,EU_countries_GDP!$A$2:$A$29,EU_countries_GDP!$E$2:$E$29)),"")</f>
        <v/>
      </c>
      <c r="DJ105" s="5" t="str">
        <f>IFERROR((CT105*$B$2*(1-$H105)*('CAR.CAP_per person'!D$2))/(_xlfn.XLOOKUP($E$2,EU_countries_GDP!$A$2:$A$29,EU_countries_GDP!$E$2:$E$29)),"")</f>
        <v/>
      </c>
      <c r="DK105" s="5" t="str">
        <f>IFERROR((CU105*$B$2*(1-$H105)*('CAR.CAP_per person'!E$2))/(_xlfn.XLOOKUP($E$2,EU_countries_GDP!$A$2:$A$29,EU_countries_GDP!$E$2:$E$29)),"")</f>
        <v/>
      </c>
      <c r="DL105" s="5" t="str">
        <f>IFERROR((CV105*$B$2*(1-$H105)*('CAR.CAP_per person'!F$2))/(_xlfn.XLOOKUP($E$2,EU_countries_GDP!$A$2:$A$29,EU_countries_GDP!$E$2:$E$29)),"")</f>
        <v/>
      </c>
      <c r="DM105" s="5" t="str">
        <f>IFERROR((CW105*$B$2*(1-$H105)*('CAR.CAP_per person'!G$2))/(_xlfn.XLOOKUP($E$2,EU_countries_GDP!$A$2:$A$29,EU_countries_GDP!$E$2:$E$29)),"")</f>
        <v/>
      </c>
      <c r="DN105" s="5" t="str">
        <f>IFERROR((CX105*$B$2*(1-$H105)*('CAR.CAP_per person'!H$2))/(_xlfn.XLOOKUP($E$2,EU_countries_GDP!$A$2:$A$29,EU_countries_GDP!$E$2:$E$29)),"")</f>
        <v/>
      </c>
      <c r="DO105" s="5" t="str">
        <f>IFERROR((CY105*$B$2*(1-$H105)*('CAR.CAP_per person'!I$2))/(_xlfn.XLOOKUP($E$2,EU_countries_GDP!$A$2:$A$29,EU_countries_GDP!$E$2:$E$29)),"")</f>
        <v/>
      </c>
      <c r="DP105" s="5" t="str">
        <f>IFERROR((CZ105*$B$2*(1-$H105)*('CAR.CAP_per person'!J$2))/(_xlfn.XLOOKUP($E$2,EU_countries_GDP!$A$2:$A$29,EU_countries_GDP!$E$2:$E$29)),"")</f>
        <v/>
      </c>
      <c r="DQ105" s="5" t="str">
        <f>IFERROR((DA105*$B$2*(1-$H105)*('CAR.CAP_per person'!K$2))/(_xlfn.XLOOKUP($E$2,EU_countries_GDP!$A$2:$A$29,EU_countries_GDP!$E$2:$E$29)),"")</f>
        <v/>
      </c>
      <c r="DR105" s="5" t="str">
        <f>IFERROR((DB105*$B$2*(1-$H105)*('CAR.CAP_per person'!L$2))/(_xlfn.XLOOKUP($E$2,EU_countries_GDP!$A$2:$A$29,EU_countries_GDP!$E$2:$E$29)),"")</f>
        <v/>
      </c>
      <c r="DS105" s="5" t="str">
        <f>IFERROR((DC105*$B$2*(1-$H105)*('CAR.CAP_per person'!M$2))/(_xlfn.XLOOKUP($E$2,EU_countries_GDP!$A$2:$A$29,EU_countries_GDP!$E$2:$E$29)),"")</f>
        <v/>
      </c>
      <c r="DT105" s="5" t="str">
        <f>IFERROR((DD105*$B$2*(1-$H105)*('CAR.CAP_per person'!N$2))/(_xlfn.XLOOKUP($E$2,EU_countries_GDP!$A$2:$A$29,EU_countries_GDP!$E$2:$E$29)),"")</f>
        <v/>
      </c>
      <c r="DU105" s="5" t="str">
        <f>IFERROR((DE105*$B$2*(1-$H105)*('CAR.CAP_per person'!O$2))/(_xlfn.XLOOKUP($E$2,EU_countries_GDP!$A$2:$A$29,EU_countries_GDP!$E$2:$E$29)),"")</f>
        <v/>
      </c>
      <c r="DV105" s="5" t="str">
        <f>IFERROR((DF105*$B$2*(1-$H105)*('CAR.CAP_per person'!P$2))/(_xlfn.XLOOKUP($E$2,EU_countries_GDP!$A$2:$A$29,EU_countries_GDP!$E$2:$E$29)),"")</f>
        <v/>
      </c>
      <c r="DW105" s="5" t="str">
        <f>IFERROR((DG105*$B$2*(1-$H105)*('CAR.CAP_per person'!Q$2))/(_xlfn.XLOOKUP($E$2,EU_countries_GDP!$A$2:$A$29,EU_countries_GDP!$E$2:$E$29)),"")</f>
        <v/>
      </c>
    </row>
    <row r="106" spans="2:127">
      <c r="B106" t="str">
        <f>_xlfn.XLOOKUP(D106,Table5[Ingredient],Table5[Category],"",FALSE)</f>
        <v/>
      </c>
      <c r="C106" s="33"/>
      <c r="D106" s="33"/>
      <c r="E106" s="33"/>
      <c r="F106" s="33"/>
      <c r="G106" s="33"/>
      <c r="H106" s="33"/>
      <c r="I106" s="33"/>
      <c r="J106" s="37" t="str">
        <f>IFERROR(INDEX('AveragePrices&amp;Codes'!G:AG, MATCH($D106, 'AveragePrices&amp;Codes'!$A:$A, 0), MATCH(Tool_clean!$E$2, 'AveragePrices&amp;Codes'!$G$1:$AG$1, 0)),"")</f>
        <v/>
      </c>
      <c r="K106" s="37" t="str">
        <f t="shared" si="100"/>
        <v/>
      </c>
      <c r="L106">
        <f>IFERROR(IF($F106="Raw",_xlfn.XLOOKUP(_xlfn.XLOOKUP(Tool_clean!$D106,'AveragePrices&amp;Codes'!$A:$A,'AveragePrices&amp;Codes'!$B:$B),AGRIBALYSE_Raw!$B:$B,AGRIBALYSE_Raw!O:O)*$E106,_xlfn.XLOOKUP(_xlfn.XLOOKUP(Tool_clean!$D106,'AveragePrices&amp;Codes'!$A:$A,'AveragePrices&amp;Codes'!$B:$B),AGRIBALYSE_Cooked!$C:$C,AGRIBALYSE_Cooked!P:P)*$E106),"")</f>
        <v>0</v>
      </c>
      <c r="M106">
        <f>IFERROR(IF($F106="Raw",_xlfn.XLOOKUP(_xlfn.XLOOKUP(Tool_clean!$D106,'AveragePrices&amp;Codes'!$A:$A,'AveragePrices&amp;Codes'!$B:$B),AGRIBALYSE_Raw!$B:$B,AGRIBALYSE_Raw!P:P)*$E106,_xlfn.XLOOKUP(_xlfn.XLOOKUP(Tool_clean!$D106,'AveragePrices&amp;Codes'!$A:$A,'AveragePrices&amp;Codes'!$B:$B),AGRIBALYSE_Cooked!$C:$C,AGRIBALYSE_Cooked!Q:Q)*$E106),"")</f>
        <v>0</v>
      </c>
      <c r="N106">
        <f>IFERROR(IF($F106="Raw",_xlfn.XLOOKUP(_xlfn.XLOOKUP(Tool_clean!$D106,'AveragePrices&amp;Codes'!$A:$A,'AveragePrices&amp;Codes'!$B:$B),AGRIBALYSE_Raw!$B:$B,AGRIBALYSE_Raw!Q:Q)*$E106,_xlfn.XLOOKUP(_xlfn.XLOOKUP(Tool_clean!$D106,'AveragePrices&amp;Codes'!$A:$A,'AveragePrices&amp;Codes'!$B:$B),AGRIBALYSE_Cooked!$C:$C,AGRIBALYSE_Cooked!R:R)*$E106),"")</f>
        <v>0</v>
      </c>
      <c r="O106">
        <f>IFERROR(IF($F106="Raw",_xlfn.XLOOKUP(_xlfn.XLOOKUP(Tool_clean!$D106,'AveragePrices&amp;Codes'!$A:$A,'AveragePrices&amp;Codes'!$B:$B),AGRIBALYSE_Raw!$B:$B,AGRIBALYSE_Raw!R:R)*$E106,_xlfn.XLOOKUP(_xlfn.XLOOKUP(Tool_clean!$D106,'AveragePrices&amp;Codes'!$A:$A,'AveragePrices&amp;Codes'!$B:$B),AGRIBALYSE_Cooked!$C:$C,AGRIBALYSE_Cooked!S:S)*$E106),"")</f>
        <v>0</v>
      </c>
      <c r="P106">
        <f>IFERROR(IF($F106="Raw",_xlfn.XLOOKUP(_xlfn.XLOOKUP(Tool_clean!$D106,'AveragePrices&amp;Codes'!$A:$A,'AveragePrices&amp;Codes'!$B:$B),AGRIBALYSE_Raw!$B:$B,AGRIBALYSE_Raw!S:S)*$E106,_xlfn.XLOOKUP(_xlfn.XLOOKUP(Tool_clean!$D106,'AveragePrices&amp;Codes'!$A:$A,'AveragePrices&amp;Codes'!$B:$B),AGRIBALYSE_Cooked!$C:$C,AGRIBALYSE_Cooked!T:T)*$E106),"")</f>
        <v>0</v>
      </c>
      <c r="Q106">
        <f>IFERROR(IF($F106="Raw",_xlfn.XLOOKUP(_xlfn.XLOOKUP(Tool_clean!$D106,'AveragePrices&amp;Codes'!$A:$A,'AveragePrices&amp;Codes'!$B:$B),AGRIBALYSE_Raw!$B:$B,AGRIBALYSE_Raw!T:T)*$E106,_xlfn.XLOOKUP(_xlfn.XLOOKUP(Tool_clean!$D106,'AveragePrices&amp;Codes'!$A:$A,'AveragePrices&amp;Codes'!$B:$B),AGRIBALYSE_Cooked!$C:$C,AGRIBALYSE_Cooked!U:U)*$E106),"")</f>
        <v>0</v>
      </c>
      <c r="R106">
        <f>IFERROR(IF($F106="Raw",_xlfn.XLOOKUP(_xlfn.XLOOKUP(Tool_clean!$D106,'AveragePrices&amp;Codes'!$A:$A,'AveragePrices&amp;Codes'!$B:$B),AGRIBALYSE_Raw!$B:$B,AGRIBALYSE_Raw!U:U)*$E106,_xlfn.XLOOKUP(_xlfn.XLOOKUP(Tool_clean!$D106,'AveragePrices&amp;Codes'!$A:$A,'AveragePrices&amp;Codes'!$B:$B),AGRIBALYSE_Cooked!$C:$C,AGRIBALYSE_Cooked!V:V)*$E106),"")</f>
        <v>0</v>
      </c>
      <c r="S106">
        <f>IFERROR(IF($F106="Raw",_xlfn.XLOOKUP(_xlfn.XLOOKUP(Tool_clean!$D106,'AveragePrices&amp;Codes'!$A:$A,'AveragePrices&amp;Codes'!$B:$B),AGRIBALYSE_Raw!$B:$B,AGRIBALYSE_Raw!V:V)*$E106,_xlfn.XLOOKUP(_xlfn.XLOOKUP(Tool_clean!$D106,'AveragePrices&amp;Codes'!$A:$A,'AveragePrices&amp;Codes'!$B:$B),AGRIBALYSE_Cooked!$C:$C,AGRIBALYSE_Cooked!W:W)*$E106),"")</f>
        <v>0</v>
      </c>
      <c r="T106">
        <f>IFERROR(IF($F106="Raw",_xlfn.XLOOKUP(_xlfn.XLOOKUP(Tool_clean!$D106,'AveragePrices&amp;Codes'!$A:$A,'AveragePrices&amp;Codes'!$B:$B),AGRIBALYSE_Raw!$B:$B,AGRIBALYSE_Raw!W:W)*$E106,_xlfn.XLOOKUP(_xlfn.XLOOKUP(Tool_clean!$D106,'AveragePrices&amp;Codes'!$A:$A,'AveragePrices&amp;Codes'!$B:$B),AGRIBALYSE_Cooked!$C:$C,AGRIBALYSE_Cooked!X:X)*$E106),"")</f>
        <v>0</v>
      </c>
      <c r="U106">
        <f>IFERROR(IF($F106="Raw",_xlfn.XLOOKUP(_xlfn.XLOOKUP(Tool_clean!$D106,'AveragePrices&amp;Codes'!$A:$A,'AveragePrices&amp;Codes'!$B:$B),AGRIBALYSE_Raw!$B:$B,AGRIBALYSE_Raw!X:X)*$E106,_xlfn.XLOOKUP(_xlfn.XLOOKUP(Tool_clean!$D106,'AveragePrices&amp;Codes'!$A:$A,'AveragePrices&amp;Codes'!$B:$B),AGRIBALYSE_Cooked!$C:$C,AGRIBALYSE_Cooked!Y:Y)*$E106),"")</f>
        <v>0</v>
      </c>
      <c r="V106">
        <f>IFERROR(IF($F106="Raw",_xlfn.XLOOKUP(_xlfn.XLOOKUP(Tool_clean!$D106,'AveragePrices&amp;Codes'!$A:$A,'AveragePrices&amp;Codes'!$B:$B),AGRIBALYSE_Raw!$B:$B,AGRIBALYSE_Raw!Y:Y)*$E106,_xlfn.XLOOKUP(_xlfn.XLOOKUP(Tool_clean!$D106,'AveragePrices&amp;Codes'!$A:$A,'AveragePrices&amp;Codes'!$B:$B),AGRIBALYSE_Cooked!$C:$C,AGRIBALYSE_Cooked!Z:Z)*$E106),"")</f>
        <v>0</v>
      </c>
      <c r="W106">
        <f>IFERROR(IF($F106="Raw",_xlfn.XLOOKUP(_xlfn.XLOOKUP(Tool_clean!$D106,'AveragePrices&amp;Codes'!$A:$A,'AveragePrices&amp;Codes'!$B:$B),AGRIBALYSE_Raw!$B:$B,AGRIBALYSE_Raw!Z:Z)*$E106,_xlfn.XLOOKUP(_xlfn.XLOOKUP(Tool_clean!$D106,'AveragePrices&amp;Codes'!$A:$A,'AveragePrices&amp;Codes'!$B:$B),AGRIBALYSE_Cooked!$C:$C,AGRIBALYSE_Cooked!AA:AA)*$E106),"")</f>
        <v>0</v>
      </c>
      <c r="X106">
        <f>IFERROR(IF($F106="Raw",_xlfn.XLOOKUP(_xlfn.XLOOKUP(Tool_clean!$D106,'AveragePrices&amp;Codes'!$A:$A,'AveragePrices&amp;Codes'!$B:$B),AGRIBALYSE_Raw!$B:$B,AGRIBALYSE_Raw!AA:AA)*$E106,_xlfn.XLOOKUP(_xlfn.XLOOKUP(Tool_clean!$D106,'AveragePrices&amp;Codes'!$A:$A,'AveragePrices&amp;Codes'!$B:$B),AGRIBALYSE_Cooked!$C:$C,AGRIBALYSE_Cooked!AB:AB)*$E106),"")</f>
        <v>0</v>
      </c>
      <c r="Y106">
        <f>IFERROR(IF($F106="Raw",_xlfn.XLOOKUP(_xlfn.XLOOKUP(Tool_clean!$D106,'AveragePrices&amp;Codes'!$A:$A,'AveragePrices&amp;Codes'!$B:$B),AGRIBALYSE_Raw!$B:$B,AGRIBALYSE_Raw!AB:AB)*$E106,_xlfn.XLOOKUP(_xlfn.XLOOKUP(Tool_clean!$D106,'AveragePrices&amp;Codes'!$A:$A,'AveragePrices&amp;Codes'!$B:$B),AGRIBALYSE_Cooked!$C:$C,AGRIBALYSE_Cooked!AC:AC)*$E106),"")</f>
        <v>0</v>
      </c>
      <c r="Z106">
        <f>IFERROR(IF($F106="Raw",_xlfn.XLOOKUP(_xlfn.XLOOKUP(Tool_clean!$D106,'AveragePrices&amp;Codes'!$A:$A,'AveragePrices&amp;Codes'!$B:$B),AGRIBALYSE_Raw!$B:$B,AGRIBALYSE_Raw!AC:AC)*$E106,_xlfn.XLOOKUP(_xlfn.XLOOKUP(Tool_clean!$D106,'AveragePrices&amp;Codes'!$A:$A,'AveragePrices&amp;Codes'!$B:$B),AGRIBALYSE_Cooked!$C:$C,AGRIBALYSE_Cooked!AD:AD)*$E106),"")</f>
        <v>0</v>
      </c>
      <c r="AA106">
        <f>IFERROR(IF($F106="Raw",_xlfn.XLOOKUP(_xlfn.XLOOKUP(Tool_clean!$D106,'AveragePrices&amp;Codes'!$A:$A,'AveragePrices&amp;Codes'!$B:$B),AGRIBALYSE_Raw!$B:$B,AGRIBALYSE_Raw!AD:AD)*$E106,_xlfn.XLOOKUP(_xlfn.XLOOKUP(Tool_clean!$D106,'AveragePrices&amp;Codes'!$A:$A,'AveragePrices&amp;Codes'!$B:$B),AGRIBALYSE_Cooked!$C:$C,AGRIBALYSE_Cooked!AE:AE)*$E106),"")</f>
        <v>0</v>
      </c>
      <c r="AB106" t="str" cm="1">
        <f t="array" ref="AB106">IFERROR(_xlfn.XLOOKUP(Tool_clean!$F106&amp;$E$2,'Cooking methods'!$A:$A&amp;'Cooking methods'!$B:$B,'Cooking methods'!C:C)*$E106,"")</f>
        <v/>
      </c>
      <c r="AC106" t="str" cm="1">
        <f t="array" ref="AC106">IFERROR(_xlfn.XLOOKUP(Tool_clean!$F106&amp;$E$2,'Cooking methods'!$A:$A&amp;'Cooking methods'!$B:$B,'Cooking methods'!D:D)*$E106,"")</f>
        <v/>
      </c>
      <c r="AD106" t="str" cm="1">
        <f t="array" ref="AD106">IFERROR(_xlfn.XLOOKUP(Tool_clean!$F106&amp;$E$2,'Cooking methods'!$A:$A&amp;'Cooking methods'!$B:$B,'Cooking methods'!E:E)*$E106,"")</f>
        <v/>
      </c>
      <c r="AE106" t="str" cm="1">
        <f t="array" ref="AE106">IFERROR(_xlfn.XLOOKUP(Tool_clean!$F106&amp;$E$2,'Cooking methods'!$A:$A&amp;'Cooking methods'!$B:$B,'Cooking methods'!F:F)*$E106,"")</f>
        <v/>
      </c>
      <c r="AF106" t="str" cm="1">
        <f t="array" ref="AF106">IFERROR(_xlfn.XLOOKUP(Tool_clean!$F106&amp;$E$2,'Cooking methods'!$A:$A&amp;'Cooking methods'!$B:$B,'Cooking methods'!G:G)*$E106,"")</f>
        <v/>
      </c>
      <c r="AG106" t="str" cm="1">
        <f t="array" ref="AG106">IFERROR(_xlfn.XLOOKUP(Tool_clean!$F106&amp;$E$2,'Cooking methods'!$A:$A&amp;'Cooking methods'!$B:$B,'Cooking methods'!H:H)*$E106,"")</f>
        <v/>
      </c>
      <c r="AH106" t="str" cm="1">
        <f t="array" ref="AH106">IFERROR(_xlfn.XLOOKUP(Tool_clean!$F106&amp;$E$2,'Cooking methods'!$A:$A&amp;'Cooking methods'!$B:$B,'Cooking methods'!I:I)*$E106,"")</f>
        <v/>
      </c>
      <c r="AI106" t="str" cm="1">
        <f t="array" ref="AI106">IFERROR(_xlfn.XLOOKUP(Tool_clean!$F106&amp;$E$2,'Cooking methods'!$A:$A&amp;'Cooking methods'!$B:$B,'Cooking methods'!J:J)*$E106,"")</f>
        <v/>
      </c>
      <c r="AJ106" t="str" cm="1">
        <f t="array" ref="AJ106">IFERROR(_xlfn.XLOOKUP(Tool_clean!$F106&amp;$E$2,'Cooking methods'!$A:$A&amp;'Cooking methods'!$B:$B,'Cooking methods'!K:K)*$E106,"")</f>
        <v/>
      </c>
      <c r="AK106" t="str" cm="1">
        <f t="array" ref="AK106">IFERROR(_xlfn.XLOOKUP(Tool_clean!$F106&amp;$E$2,'Cooking methods'!$A:$A&amp;'Cooking methods'!$B:$B,'Cooking methods'!L:L)*$E106,"")</f>
        <v/>
      </c>
      <c r="AL106" t="str" cm="1">
        <f t="array" ref="AL106">IFERROR(_xlfn.XLOOKUP(Tool_clean!$F106&amp;$E$2,'Cooking methods'!$A:$A&amp;'Cooking methods'!$B:$B,'Cooking methods'!M:M)*$E106,"")</f>
        <v/>
      </c>
      <c r="AM106" t="str" cm="1">
        <f t="array" ref="AM106">IFERROR(_xlfn.XLOOKUP(Tool_clean!$F106&amp;$E$2,'Cooking methods'!$A:$A&amp;'Cooking methods'!$B:$B,'Cooking methods'!N:N)*$E106,"")</f>
        <v/>
      </c>
      <c r="AN106" t="str" cm="1">
        <f t="array" ref="AN106">IFERROR(_xlfn.XLOOKUP(Tool_clean!$F106&amp;$E$2,'Cooking methods'!$A:$A&amp;'Cooking methods'!$B:$B,'Cooking methods'!O:O)*$E106,"")</f>
        <v/>
      </c>
      <c r="AO106" t="str" cm="1">
        <f t="array" ref="AO106">IFERROR(_xlfn.XLOOKUP(Tool_clean!$F106&amp;$E$2,'Cooking methods'!$A:$A&amp;'Cooking methods'!$B:$B,'Cooking methods'!P:P)*$E106,"")</f>
        <v/>
      </c>
      <c r="AP106" t="str" cm="1">
        <f t="array" ref="AP106">IFERROR(_xlfn.XLOOKUP(Tool_clean!$F106&amp;$E$2,'Cooking methods'!$A:$A&amp;'Cooking methods'!$B:$B,'Cooking methods'!Q:Q)*$E106,"")</f>
        <v/>
      </c>
      <c r="AQ106" t="str" cm="1">
        <f t="array" ref="AQ106">IFERROR(_xlfn.XLOOKUP(Tool_clean!$F106&amp;$E$2,'Cooking methods'!$A:$A&amp;'Cooking methods'!$B:$B,'Cooking methods'!R:R)*$E106,"")</f>
        <v/>
      </c>
      <c r="AR106" t="str" cm="1">
        <f t="array" ref="AR106">IFERROR(_xlfn.XLOOKUP(Tool_clean!$G106&amp;$E$2,'Waste management'!$A:$A&amp;'Waste management'!$B:$B,'Waste management'!C:C)*$E106,"")</f>
        <v/>
      </c>
      <c r="AS106" t="str" cm="1">
        <f t="array" ref="AS106">IFERROR(_xlfn.XLOOKUP(Tool_clean!$G106&amp;$E$2,'Waste management'!$A:$A&amp;'Waste management'!$B:$B,'Waste management'!D:D)*$E106,"")</f>
        <v/>
      </c>
      <c r="AT106" t="str" cm="1">
        <f t="array" ref="AT106">IFERROR(_xlfn.XLOOKUP(Tool_clean!$G106&amp;$E$2,'Waste management'!$A:$A&amp;'Waste management'!$B:$B,'Waste management'!E:E)*$E106,"")</f>
        <v/>
      </c>
      <c r="AU106" t="str" cm="1">
        <f t="array" ref="AU106">IFERROR(_xlfn.XLOOKUP(Tool_clean!$G106&amp;$E$2,'Waste management'!$A:$A&amp;'Waste management'!$B:$B,'Waste management'!F:F)*$E106,"")</f>
        <v/>
      </c>
      <c r="AV106" t="str" cm="1">
        <f t="array" ref="AV106">IFERROR(_xlfn.XLOOKUP(Tool_clean!$G106&amp;$E$2,'Waste management'!$A:$A&amp;'Waste management'!$B:$B,'Waste management'!G:G)*$E106,"")</f>
        <v/>
      </c>
      <c r="AW106" t="str" cm="1">
        <f t="array" ref="AW106">IFERROR(_xlfn.XLOOKUP(Tool_clean!$G106&amp;$E$2,'Waste management'!$A:$A&amp;'Waste management'!$B:$B,'Waste management'!H:H)*$E106,"")</f>
        <v/>
      </c>
      <c r="AX106" t="str" cm="1">
        <f t="array" ref="AX106">IFERROR(_xlfn.XLOOKUP(Tool_clean!$G106&amp;$E$2,'Waste management'!$A:$A&amp;'Waste management'!$B:$B,'Waste management'!I:I)*$E106,"")</f>
        <v/>
      </c>
      <c r="AY106" t="str" cm="1">
        <f t="array" ref="AY106">IFERROR(_xlfn.XLOOKUP(Tool_clean!$G106&amp;$E$2,'Waste management'!$A:$A&amp;'Waste management'!$B:$B,'Waste management'!J:J)*$E106,"")</f>
        <v/>
      </c>
      <c r="AZ106" t="str" cm="1">
        <f t="array" ref="AZ106">IFERROR(_xlfn.XLOOKUP(Tool_clean!$G106&amp;$E$2,'Waste management'!$A:$A&amp;'Waste management'!$B:$B,'Waste management'!K:K)*$E106,"")</f>
        <v/>
      </c>
      <c r="BA106" t="str" cm="1">
        <f t="array" ref="BA106">IFERROR(_xlfn.XLOOKUP(Tool_clean!$G106&amp;$E$2,'Waste management'!$A:$A&amp;'Waste management'!$B:$B,'Waste management'!L:L)*$E106,"")</f>
        <v/>
      </c>
      <c r="BB106" t="str" cm="1">
        <f t="array" ref="BB106">IFERROR(_xlfn.XLOOKUP(Tool_clean!$G106&amp;$E$2,'Waste management'!$A:$A&amp;'Waste management'!$B:$B,'Waste management'!M:M)*$E106,"")</f>
        <v/>
      </c>
      <c r="BC106" t="str" cm="1">
        <f t="array" ref="BC106">IFERROR(_xlfn.XLOOKUP(Tool_clean!$G106&amp;$E$2,'Waste management'!$A:$A&amp;'Waste management'!$B:$B,'Waste management'!N:N)*$E106,"")</f>
        <v/>
      </c>
      <c r="BD106" t="str" cm="1">
        <f t="array" ref="BD106">IFERROR(_xlfn.XLOOKUP(Tool_clean!$G106&amp;$E$2,'Waste management'!$A:$A&amp;'Waste management'!$B:$B,'Waste management'!O:O)*$E106,"")</f>
        <v/>
      </c>
      <c r="BE106" t="str" cm="1">
        <f t="array" ref="BE106">IFERROR(_xlfn.XLOOKUP(Tool_clean!$G106&amp;$E$2,'Waste management'!$A:$A&amp;'Waste management'!$B:$B,'Waste management'!P:P)*$E106,"")</f>
        <v/>
      </c>
      <c r="BF106" t="str" cm="1">
        <f t="array" ref="BF106">IFERROR(_xlfn.XLOOKUP(Tool_clean!$G106&amp;$E$2,'Waste management'!$A:$A&amp;'Waste management'!$B:$B,'Waste management'!Q:Q)*$E106,"")</f>
        <v/>
      </c>
      <c r="BG106" t="str" cm="1">
        <f t="array" ref="BG106">IFERROR(_xlfn.XLOOKUP(Tool_clean!$G106&amp;$E$2,'Waste management'!$A:$A&amp;'Waste management'!$B:$B,'Waste management'!R:R)*$E106,"")</f>
        <v/>
      </c>
      <c r="BH106" t="str">
        <f>IFERROR((L106+AR106+AB106)*_xlfn.XLOOKUP(Tool_clean!BH$4,Monetization_Factors!$A:$A,Monetization_Factors!$D:$D),"")</f>
        <v/>
      </c>
      <c r="BI106" t="str">
        <f>IFERROR((M106+AS106+AC106)*_xlfn.XLOOKUP(Tool_clean!BI$4,Monetization_Factors!$A:$A,Monetization_Factors!$D:$D),"")</f>
        <v/>
      </c>
      <c r="BJ106" t="str">
        <f>IFERROR((N106+AT106+AD106)*_xlfn.XLOOKUP(Tool_clean!BJ$4,Monetization_Factors!$A:$A,Monetization_Factors!$D:$D),"")</f>
        <v/>
      </c>
      <c r="BK106" t="str">
        <f>IFERROR((O106+AU106+AE106)*_xlfn.XLOOKUP(Tool_clean!BK$4,Monetization_Factors!$A:$A,Monetization_Factors!$D:$D),"")</f>
        <v/>
      </c>
      <c r="BL106" t="str">
        <f>IFERROR((P106+AV106+AF106)*_xlfn.XLOOKUP(Tool_clean!BL$4,Monetization_Factors!$A:$A,Monetization_Factors!$D:$D),"")</f>
        <v/>
      </c>
      <c r="BM106" t="str">
        <f>IFERROR((Q106+AW106+AG106)*_xlfn.XLOOKUP(Tool_clean!BM$4,Monetization_Factors!$A:$A,Monetization_Factors!$D:$D),"")</f>
        <v/>
      </c>
      <c r="BN106" t="str">
        <f>IFERROR((R106+AX106+AH106)*_xlfn.XLOOKUP(Tool_clean!BN$4,Monetization_Factors!$A:$A,Monetization_Factors!$D:$D),"")</f>
        <v/>
      </c>
      <c r="BO106" t="str">
        <f>IFERROR((S106+AY106+AI106)*_xlfn.XLOOKUP(Tool_clean!BO$4,Monetization_Factors!$A:$A,Monetization_Factors!$D:$D),"")</f>
        <v/>
      </c>
      <c r="BP106" t="str">
        <f>IFERROR((T106+AZ106+AJ106)*_xlfn.XLOOKUP(Tool_clean!BP$4,Monetization_Factors!$A:$A,Monetization_Factors!$D:$D),"")</f>
        <v/>
      </c>
      <c r="BQ106" t="str">
        <f>IFERROR((U106+BA106+AK106)*_xlfn.XLOOKUP(Tool_clean!BQ$4,Monetization_Factors!$A:$A,Monetization_Factors!$D:$D),"")</f>
        <v/>
      </c>
      <c r="BR106" t="str">
        <f>IFERROR((V106+BB106+AL106)*_xlfn.XLOOKUP(Tool_clean!BR$4,Monetization_Factors!$A:$A,Monetization_Factors!$D:$D),"")</f>
        <v/>
      </c>
      <c r="BS106" t="str">
        <f>IFERROR((W106+BC106+AM106)*_xlfn.XLOOKUP(Tool_clean!BS$4,Monetization_Factors!$A:$A,Monetization_Factors!$D:$D),"")</f>
        <v/>
      </c>
      <c r="BT106" t="str">
        <f>IFERROR((X106+BD106+AN106)*_xlfn.XLOOKUP(Tool_clean!BT$4,Monetization_Factors!$A:$A,Monetization_Factors!$D:$D),"")</f>
        <v/>
      </c>
      <c r="BU106" t="str">
        <f>IFERROR((Y106+BE106+AO106)*_xlfn.XLOOKUP(Tool_clean!BU$4,Monetization_Factors!$A:$A,Monetization_Factors!$D:$D),"")</f>
        <v/>
      </c>
      <c r="BV106" t="str">
        <f>IFERROR((Z106+BF106+AP106)*_xlfn.XLOOKUP(Tool_clean!BV$4,Monetization_Factors!$A:$A,Monetization_Factors!$D:$D),"")</f>
        <v/>
      </c>
      <c r="BW106" t="str">
        <f>IFERROR((AA106+BG106+AQ106)*_xlfn.XLOOKUP(Tool_clean!BW$4,Monetization_Factors!$A:$A,Monetization_Factors!$D:$D),"")</f>
        <v/>
      </c>
      <c r="BX106" s="38" t="str" cm="1">
        <f t="array" ref="BX106">IFERROR(_xlfn.IFS(I106&gt;0,I106*E106,I106="",J106*E106),"")</f>
        <v/>
      </c>
      <c r="BY106" s="38">
        <f t="shared" si="101"/>
        <v>0</v>
      </c>
      <c r="BZ106" s="38" t="str">
        <f t="shared" si="102"/>
        <v/>
      </c>
      <c r="CA106" s="38" t="str">
        <f t="shared" si="103"/>
        <v/>
      </c>
      <c r="CB106" t="str">
        <f t="shared" si="162"/>
        <v/>
      </c>
      <c r="CC106" t="str">
        <f t="shared" si="163"/>
        <v/>
      </c>
      <c r="CD106" t="str">
        <f t="shared" si="164"/>
        <v/>
      </c>
      <c r="CE106" t="str">
        <f t="shared" si="165"/>
        <v/>
      </c>
      <c r="CF106" t="str">
        <f t="shared" si="166"/>
        <v/>
      </c>
      <c r="CG106" t="str">
        <f t="shared" si="167"/>
        <v/>
      </c>
      <c r="CH106" t="str">
        <f t="shared" si="168"/>
        <v/>
      </c>
      <c r="CI106" t="str">
        <f t="shared" si="169"/>
        <v/>
      </c>
      <c r="CJ106" t="str">
        <f t="shared" si="170"/>
        <v/>
      </c>
      <c r="CK106" t="str">
        <f t="shared" si="171"/>
        <v/>
      </c>
      <c r="CL106" t="str">
        <f t="shared" si="172"/>
        <v/>
      </c>
      <c r="CM106" t="str">
        <f t="shared" si="173"/>
        <v/>
      </c>
      <c r="CN106" t="str">
        <f t="shared" si="174"/>
        <v/>
      </c>
      <c r="CO106" t="str">
        <f t="shared" si="175"/>
        <v/>
      </c>
      <c r="CP106" t="str">
        <f t="shared" si="176"/>
        <v/>
      </c>
      <c r="CQ106" t="str">
        <f t="shared" si="177"/>
        <v/>
      </c>
      <c r="CR106" t="str">
        <f t="shared" si="178"/>
        <v/>
      </c>
      <c r="CS106" t="str">
        <f t="shared" si="179"/>
        <v/>
      </c>
      <c r="CT106" t="str">
        <f t="shared" si="180"/>
        <v/>
      </c>
      <c r="CU106" t="str">
        <f t="shared" si="181"/>
        <v/>
      </c>
      <c r="CV106" t="str">
        <f t="shared" si="182"/>
        <v/>
      </c>
      <c r="CW106" t="str">
        <f t="shared" si="183"/>
        <v/>
      </c>
      <c r="CX106" t="str">
        <f t="shared" si="184"/>
        <v/>
      </c>
      <c r="CY106" t="str">
        <f t="shared" si="185"/>
        <v/>
      </c>
      <c r="CZ106" t="str">
        <f t="shared" si="186"/>
        <v/>
      </c>
      <c r="DA106" t="str">
        <f t="shared" si="187"/>
        <v/>
      </c>
      <c r="DB106" t="str">
        <f t="shared" si="188"/>
        <v/>
      </c>
      <c r="DC106" t="str">
        <f t="shared" si="189"/>
        <v/>
      </c>
      <c r="DD106" t="str">
        <f t="shared" si="190"/>
        <v/>
      </c>
      <c r="DE106" t="str">
        <f t="shared" si="191"/>
        <v/>
      </c>
      <c r="DF106" t="str">
        <f t="shared" si="192"/>
        <v/>
      </c>
      <c r="DG106" t="str">
        <f t="shared" si="193"/>
        <v/>
      </c>
      <c r="DH106" s="5" t="str">
        <f>IFERROR((CR106*$B$2*(1-$H106)*('CAR.CAP_per person'!B$2))/(_xlfn.XLOOKUP($E$2,EU_countries_GDP!$A$2:$A$29,EU_countries_GDP!$E$2:$E$29)),"")</f>
        <v/>
      </c>
      <c r="DI106" s="5" t="str">
        <f>IFERROR((CS106*$B$2*(1-$H106)*('CAR.CAP_per person'!C$2))/(_xlfn.XLOOKUP($E$2,EU_countries_GDP!$A$2:$A$29,EU_countries_GDP!$E$2:$E$29)),"")</f>
        <v/>
      </c>
      <c r="DJ106" s="5" t="str">
        <f>IFERROR((CT106*$B$2*(1-$H106)*('CAR.CAP_per person'!D$2))/(_xlfn.XLOOKUP($E$2,EU_countries_GDP!$A$2:$A$29,EU_countries_GDP!$E$2:$E$29)),"")</f>
        <v/>
      </c>
      <c r="DK106" s="5" t="str">
        <f>IFERROR((CU106*$B$2*(1-$H106)*('CAR.CAP_per person'!E$2))/(_xlfn.XLOOKUP($E$2,EU_countries_GDP!$A$2:$A$29,EU_countries_GDP!$E$2:$E$29)),"")</f>
        <v/>
      </c>
      <c r="DL106" s="5" t="str">
        <f>IFERROR((CV106*$B$2*(1-$H106)*('CAR.CAP_per person'!F$2))/(_xlfn.XLOOKUP($E$2,EU_countries_GDP!$A$2:$A$29,EU_countries_GDP!$E$2:$E$29)),"")</f>
        <v/>
      </c>
      <c r="DM106" s="5" t="str">
        <f>IFERROR((CW106*$B$2*(1-$H106)*('CAR.CAP_per person'!G$2))/(_xlfn.XLOOKUP($E$2,EU_countries_GDP!$A$2:$A$29,EU_countries_GDP!$E$2:$E$29)),"")</f>
        <v/>
      </c>
      <c r="DN106" s="5" t="str">
        <f>IFERROR((CX106*$B$2*(1-$H106)*('CAR.CAP_per person'!H$2))/(_xlfn.XLOOKUP($E$2,EU_countries_GDP!$A$2:$A$29,EU_countries_GDP!$E$2:$E$29)),"")</f>
        <v/>
      </c>
      <c r="DO106" s="5" t="str">
        <f>IFERROR((CY106*$B$2*(1-$H106)*('CAR.CAP_per person'!I$2))/(_xlfn.XLOOKUP($E$2,EU_countries_GDP!$A$2:$A$29,EU_countries_GDP!$E$2:$E$29)),"")</f>
        <v/>
      </c>
      <c r="DP106" s="5" t="str">
        <f>IFERROR((CZ106*$B$2*(1-$H106)*('CAR.CAP_per person'!J$2))/(_xlfn.XLOOKUP($E$2,EU_countries_GDP!$A$2:$A$29,EU_countries_GDP!$E$2:$E$29)),"")</f>
        <v/>
      </c>
      <c r="DQ106" s="5" t="str">
        <f>IFERROR((DA106*$B$2*(1-$H106)*('CAR.CAP_per person'!K$2))/(_xlfn.XLOOKUP($E$2,EU_countries_GDP!$A$2:$A$29,EU_countries_GDP!$E$2:$E$29)),"")</f>
        <v/>
      </c>
      <c r="DR106" s="5" t="str">
        <f>IFERROR((DB106*$B$2*(1-$H106)*('CAR.CAP_per person'!L$2))/(_xlfn.XLOOKUP($E$2,EU_countries_GDP!$A$2:$A$29,EU_countries_GDP!$E$2:$E$29)),"")</f>
        <v/>
      </c>
      <c r="DS106" s="5" t="str">
        <f>IFERROR((DC106*$B$2*(1-$H106)*('CAR.CAP_per person'!M$2))/(_xlfn.XLOOKUP($E$2,EU_countries_GDP!$A$2:$A$29,EU_countries_GDP!$E$2:$E$29)),"")</f>
        <v/>
      </c>
      <c r="DT106" s="5" t="str">
        <f>IFERROR((DD106*$B$2*(1-$H106)*('CAR.CAP_per person'!N$2))/(_xlfn.XLOOKUP($E$2,EU_countries_GDP!$A$2:$A$29,EU_countries_GDP!$E$2:$E$29)),"")</f>
        <v/>
      </c>
      <c r="DU106" s="5" t="str">
        <f>IFERROR((DE106*$B$2*(1-$H106)*('CAR.CAP_per person'!O$2))/(_xlfn.XLOOKUP($E$2,EU_countries_GDP!$A$2:$A$29,EU_countries_GDP!$E$2:$E$29)),"")</f>
        <v/>
      </c>
      <c r="DV106" s="5" t="str">
        <f>IFERROR((DF106*$B$2*(1-$H106)*('CAR.CAP_per person'!P$2))/(_xlfn.XLOOKUP($E$2,EU_countries_GDP!$A$2:$A$29,EU_countries_GDP!$E$2:$E$29)),"")</f>
        <v/>
      </c>
      <c r="DW106" s="5" t="str">
        <f>IFERROR((DG106*$B$2*(1-$H106)*('CAR.CAP_per person'!Q$2))/(_xlfn.XLOOKUP($E$2,EU_countries_GDP!$A$2:$A$29,EU_countries_GDP!$E$2:$E$29)),"")</f>
        <v/>
      </c>
    </row>
    <row r="107" spans="2:127">
      <c r="B107" t="str">
        <f>_xlfn.XLOOKUP(D107,Table5[Ingredient],Table5[Category],"",FALSE)</f>
        <v/>
      </c>
      <c r="C107" s="33"/>
      <c r="D107" s="33"/>
      <c r="E107" s="33"/>
      <c r="F107" s="33"/>
      <c r="G107" s="33"/>
      <c r="H107" s="33"/>
      <c r="I107" s="33"/>
      <c r="J107" s="37" t="str">
        <f>IFERROR(INDEX('AveragePrices&amp;Codes'!G:AG, MATCH($D107, 'AveragePrices&amp;Codes'!$A:$A, 0), MATCH(Tool_clean!$E$2, 'AveragePrices&amp;Codes'!$G$1:$AG$1, 0)),"")</f>
        <v/>
      </c>
      <c r="K107" s="37" t="str">
        <f t="shared" si="100"/>
        <v/>
      </c>
      <c r="L107">
        <f>IFERROR(IF($F107="Raw",_xlfn.XLOOKUP(_xlfn.XLOOKUP(Tool_clean!$D107,'AveragePrices&amp;Codes'!$A:$A,'AveragePrices&amp;Codes'!$B:$B),AGRIBALYSE_Raw!$B:$B,AGRIBALYSE_Raw!O:O)*$E107,_xlfn.XLOOKUP(_xlfn.XLOOKUP(Tool_clean!$D107,'AveragePrices&amp;Codes'!$A:$A,'AveragePrices&amp;Codes'!$B:$B),AGRIBALYSE_Cooked!$C:$C,AGRIBALYSE_Cooked!P:P)*$E107),"")</f>
        <v>0</v>
      </c>
      <c r="M107">
        <f>IFERROR(IF($F107="Raw",_xlfn.XLOOKUP(_xlfn.XLOOKUP(Tool_clean!$D107,'AveragePrices&amp;Codes'!$A:$A,'AveragePrices&amp;Codes'!$B:$B),AGRIBALYSE_Raw!$B:$B,AGRIBALYSE_Raw!P:P)*$E107,_xlfn.XLOOKUP(_xlfn.XLOOKUP(Tool_clean!$D107,'AveragePrices&amp;Codes'!$A:$A,'AveragePrices&amp;Codes'!$B:$B),AGRIBALYSE_Cooked!$C:$C,AGRIBALYSE_Cooked!Q:Q)*$E107),"")</f>
        <v>0</v>
      </c>
      <c r="N107">
        <f>IFERROR(IF($F107="Raw",_xlfn.XLOOKUP(_xlfn.XLOOKUP(Tool_clean!$D107,'AveragePrices&amp;Codes'!$A:$A,'AveragePrices&amp;Codes'!$B:$B),AGRIBALYSE_Raw!$B:$B,AGRIBALYSE_Raw!Q:Q)*$E107,_xlfn.XLOOKUP(_xlfn.XLOOKUP(Tool_clean!$D107,'AveragePrices&amp;Codes'!$A:$A,'AveragePrices&amp;Codes'!$B:$B),AGRIBALYSE_Cooked!$C:$C,AGRIBALYSE_Cooked!R:R)*$E107),"")</f>
        <v>0</v>
      </c>
      <c r="O107">
        <f>IFERROR(IF($F107="Raw",_xlfn.XLOOKUP(_xlfn.XLOOKUP(Tool_clean!$D107,'AveragePrices&amp;Codes'!$A:$A,'AveragePrices&amp;Codes'!$B:$B),AGRIBALYSE_Raw!$B:$B,AGRIBALYSE_Raw!R:R)*$E107,_xlfn.XLOOKUP(_xlfn.XLOOKUP(Tool_clean!$D107,'AveragePrices&amp;Codes'!$A:$A,'AveragePrices&amp;Codes'!$B:$B),AGRIBALYSE_Cooked!$C:$C,AGRIBALYSE_Cooked!S:S)*$E107),"")</f>
        <v>0</v>
      </c>
      <c r="P107">
        <f>IFERROR(IF($F107="Raw",_xlfn.XLOOKUP(_xlfn.XLOOKUP(Tool_clean!$D107,'AveragePrices&amp;Codes'!$A:$A,'AveragePrices&amp;Codes'!$B:$B),AGRIBALYSE_Raw!$B:$B,AGRIBALYSE_Raw!S:S)*$E107,_xlfn.XLOOKUP(_xlfn.XLOOKUP(Tool_clean!$D107,'AveragePrices&amp;Codes'!$A:$A,'AveragePrices&amp;Codes'!$B:$B),AGRIBALYSE_Cooked!$C:$C,AGRIBALYSE_Cooked!T:T)*$E107),"")</f>
        <v>0</v>
      </c>
      <c r="Q107">
        <f>IFERROR(IF($F107="Raw",_xlfn.XLOOKUP(_xlfn.XLOOKUP(Tool_clean!$D107,'AveragePrices&amp;Codes'!$A:$A,'AveragePrices&amp;Codes'!$B:$B),AGRIBALYSE_Raw!$B:$B,AGRIBALYSE_Raw!T:T)*$E107,_xlfn.XLOOKUP(_xlfn.XLOOKUP(Tool_clean!$D107,'AveragePrices&amp;Codes'!$A:$A,'AveragePrices&amp;Codes'!$B:$B),AGRIBALYSE_Cooked!$C:$C,AGRIBALYSE_Cooked!U:U)*$E107),"")</f>
        <v>0</v>
      </c>
      <c r="R107">
        <f>IFERROR(IF($F107="Raw",_xlfn.XLOOKUP(_xlfn.XLOOKUP(Tool_clean!$D107,'AveragePrices&amp;Codes'!$A:$A,'AveragePrices&amp;Codes'!$B:$B),AGRIBALYSE_Raw!$B:$B,AGRIBALYSE_Raw!U:U)*$E107,_xlfn.XLOOKUP(_xlfn.XLOOKUP(Tool_clean!$D107,'AveragePrices&amp;Codes'!$A:$A,'AveragePrices&amp;Codes'!$B:$B),AGRIBALYSE_Cooked!$C:$C,AGRIBALYSE_Cooked!V:V)*$E107),"")</f>
        <v>0</v>
      </c>
      <c r="S107">
        <f>IFERROR(IF($F107="Raw",_xlfn.XLOOKUP(_xlfn.XLOOKUP(Tool_clean!$D107,'AveragePrices&amp;Codes'!$A:$A,'AveragePrices&amp;Codes'!$B:$B),AGRIBALYSE_Raw!$B:$B,AGRIBALYSE_Raw!V:V)*$E107,_xlfn.XLOOKUP(_xlfn.XLOOKUP(Tool_clean!$D107,'AveragePrices&amp;Codes'!$A:$A,'AveragePrices&amp;Codes'!$B:$B),AGRIBALYSE_Cooked!$C:$C,AGRIBALYSE_Cooked!W:W)*$E107),"")</f>
        <v>0</v>
      </c>
      <c r="T107">
        <f>IFERROR(IF($F107="Raw",_xlfn.XLOOKUP(_xlfn.XLOOKUP(Tool_clean!$D107,'AveragePrices&amp;Codes'!$A:$A,'AveragePrices&amp;Codes'!$B:$B),AGRIBALYSE_Raw!$B:$B,AGRIBALYSE_Raw!W:W)*$E107,_xlfn.XLOOKUP(_xlfn.XLOOKUP(Tool_clean!$D107,'AveragePrices&amp;Codes'!$A:$A,'AveragePrices&amp;Codes'!$B:$B),AGRIBALYSE_Cooked!$C:$C,AGRIBALYSE_Cooked!X:X)*$E107),"")</f>
        <v>0</v>
      </c>
      <c r="U107">
        <f>IFERROR(IF($F107="Raw",_xlfn.XLOOKUP(_xlfn.XLOOKUP(Tool_clean!$D107,'AveragePrices&amp;Codes'!$A:$A,'AveragePrices&amp;Codes'!$B:$B),AGRIBALYSE_Raw!$B:$B,AGRIBALYSE_Raw!X:X)*$E107,_xlfn.XLOOKUP(_xlfn.XLOOKUP(Tool_clean!$D107,'AveragePrices&amp;Codes'!$A:$A,'AveragePrices&amp;Codes'!$B:$B),AGRIBALYSE_Cooked!$C:$C,AGRIBALYSE_Cooked!Y:Y)*$E107),"")</f>
        <v>0</v>
      </c>
      <c r="V107">
        <f>IFERROR(IF($F107="Raw",_xlfn.XLOOKUP(_xlfn.XLOOKUP(Tool_clean!$D107,'AveragePrices&amp;Codes'!$A:$A,'AveragePrices&amp;Codes'!$B:$B),AGRIBALYSE_Raw!$B:$B,AGRIBALYSE_Raw!Y:Y)*$E107,_xlfn.XLOOKUP(_xlfn.XLOOKUP(Tool_clean!$D107,'AveragePrices&amp;Codes'!$A:$A,'AveragePrices&amp;Codes'!$B:$B),AGRIBALYSE_Cooked!$C:$C,AGRIBALYSE_Cooked!Z:Z)*$E107),"")</f>
        <v>0</v>
      </c>
      <c r="W107">
        <f>IFERROR(IF($F107="Raw",_xlfn.XLOOKUP(_xlfn.XLOOKUP(Tool_clean!$D107,'AveragePrices&amp;Codes'!$A:$A,'AveragePrices&amp;Codes'!$B:$B),AGRIBALYSE_Raw!$B:$B,AGRIBALYSE_Raw!Z:Z)*$E107,_xlfn.XLOOKUP(_xlfn.XLOOKUP(Tool_clean!$D107,'AveragePrices&amp;Codes'!$A:$A,'AveragePrices&amp;Codes'!$B:$B),AGRIBALYSE_Cooked!$C:$C,AGRIBALYSE_Cooked!AA:AA)*$E107),"")</f>
        <v>0</v>
      </c>
      <c r="X107">
        <f>IFERROR(IF($F107="Raw",_xlfn.XLOOKUP(_xlfn.XLOOKUP(Tool_clean!$D107,'AveragePrices&amp;Codes'!$A:$A,'AveragePrices&amp;Codes'!$B:$B),AGRIBALYSE_Raw!$B:$B,AGRIBALYSE_Raw!AA:AA)*$E107,_xlfn.XLOOKUP(_xlfn.XLOOKUP(Tool_clean!$D107,'AveragePrices&amp;Codes'!$A:$A,'AveragePrices&amp;Codes'!$B:$B),AGRIBALYSE_Cooked!$C:$C,AGRIBALYSE_Cooked!AB:AB)*$E107),"")</f>
        <v>0</v>
      </c>
      <c r="Y107">
        <f>IFERROR(IF($F107="Raw",_xlfn.XLOOKUP(_xlfn.XLOOKUP(Tool_clean!$D107,'AveragePrices&amp;Codes'!$A:$A,'AveragePrices&amp;Codes'!$B:$B),AGRIBALYSE_Raw!$B:$B,AGRIBALYSE_Raw!AB:AB)*$E107,_xlfn.XLOOKUP(_xlfn.XLOOKUP(Tool_clean!$D107,'AveragePrices&amp;Codes'!$A:$A,'AveragePrices&amp;Codes'!$B:$B),AGRIBALYSE_Cooked!$C:$C,AGRIBALYSE_Cooked!AC:AC)*$E107),"")</f>
        <v>0</v>
      </c>
      <c r="Z107">
        <f>IFERROR(IF($F107="Raw",_xlfn.XLOOKUP(_xlfn.XLOOKUP(Tool_clean!$D107,'AveragePrices&amp;Codes'!$A:$A,'AveragePrices&amp;Codes'!$B:$B),AGRIBALYSE_Raw!$B:$B,AGRIBALYSE_Raw!AC:AC)*$E107,_xlfn.XLOOKUP(_xlfn.XLOOKUP(Tool_clean!$D107,'AveragePrices&amp;Codes'!$A:$A,'AveragePrices&amp;Codes'!$B:$B),AGRIBALYSE_Cooked!$C:$C,AGRIBALYSE_Cooked!AD:AD)*$E107),"")</f>
        <v>0</v>
      </c>
      <c r="AA107">
        <f>IFERROR(IF($F107="Raw",_xlfn.XLOOKUP(_xlfn.XLOOKUP(Tool_clean!$D107,'AveragePrices&amp;Codes'!$A:$A,'AveragePrices&amp;Codes'!$B:$B),AGRIBALYSE_Raw!$B:$B,AGRIBALYSE_Raw!AD:AD)*$E107,_xlfn.XLOOKUP(_xlfn.XLOOKUP(Tool_clean!$D107,'AveragePrices&amp;Codes'!$A:$A,'AveragePrices&amp;Codes'!$B:$B),AGRIBALYSE_Cooked!$C:$C,AGRIBALYSE_Cooked!AE:AE)*$E107),"")</f>
        <v>0</v>
      </c>
      <c r="AB107" t="str" cm="1">
        <f t="array" ref="AB107">IFERROR(_xlfn.XLOOKUP(Tool_clean!$F107&amp;$E$2,'Cooking methods'!$A:$A&amp;'Cooking methods'!$B:$B,'Cooking methods'!C:C)*$E107,"")</f>
        <v/>
      </c>
      <c r="AC107" t="str" cm="1">
        <f t="array" ref="AC107">IFERROR(_xlfn.XLOOKUP(Tool_clean!$F107&amp;$E$2,'Cooking methods'!$A:$A&amp;'Cooking methods'!$B:$B,'Cooking methods'!D:D)*$E107,"")</f>
        <v/>
      </c>
      <c r="AD107" t="str" cm="1">
        <f t="array" ref="AD107">IFERROR(_xlfn.XLOOKUP(Tool_clean!$F107&amp;$E$2,'Cooking methods'!$A:$A&amp;'Cooking methods'!$B:$B,'Cooking methods'!E:E)*$E107,"")</f>
        <v/>
      </c>
      <c r="AE107" t="str" cm="1">
        <f t="array" ref="AE107">IFERROR(_xlfn.XLOOKUP(Tool_clean!$F107&amp;$E$2,'Cooking methods'!$A:$A&amp;'Cooking methods'!$B:$B,'Cooking methods'!F:F)*$E107,"")</f>
        <v/>
      </c>
      <c r="AF107" t="str" cm="1">
        <f t="array" ref="AF107">IFERROR(_xlfn.XLOOKUP(Tool_clean!$F107&amp;$E$2,'Cooking methods'!$A:$A&amp;'Cooking methods'!$B:$B,'Cooking methods'!G:G)*$E107,"")</f>
        <v/>
      </c>
      <c r="AG107" t="str" cm="1">
        <f t="array" ref="AG107">IFERROR(_xlfn.XLOOKUP(Tool_clean!$F107&amp;$E$2,'Cooking methods'!$A:$A&amp;'Cooking methods'!$B:$B,'Cooking methods'!H:H)*$E107,"")</f>
        <v/>
      </c>
      <c r="AH107" t="str" cm="1">
        <f t="array" ref="AH107">IFERROR(_xlfn.XLOOKUP(Tool_clean!$F107&amp;$E$2,'Cooking methods'!$A:$A&amp;'Cooking methods'!$B:$B,'Cooking methods'!I:I)*$E107,"")</f>
        <v/>
      </c>
      <c r="AI107" t="str" cm="1">
        <f t="array" ref="AI107">IFERROR(_xlfn.XLOOKUP(Tool_clean!$F107&amp;$E$2,'Cooking methods'!$A:$A&amp;'Cooking methods'!$B:$B,'Cooking methods'!J:J)*$E107,"")</f>
        <v/>
      </c>
      <c r="AJ107" t="str" cm="1">
        <f t="array" ref="AJ107">IFERROR(_xlfn.XLOOKUP(Tool_clean!$F107&amp;$E$2,'Cooking methods'!$A:$A&amp;'Cooking methods'!$B:$B,'Cooking methods'!K:K)*$E107,"")</f>
        <v/>
      </c>
      <c r="AK107" t="str" cm="1">
        <f t="array" ref="AK107">IFERROR(_xlfn.XLOOKUP(Tool_clean!$F107&amp;$E$2,'Cooking methods'!$A:$A&amp;'Cooking methods'!$B:$B,'Cooking methods'!L:L)*$E107,"")</f>
        <v/>
      </c>
      <c r="AL107" t="str" cm="1">
        <f t="array" ref="AL107">IFERROR(_xlfn.XLOOKUP(Tool_clean!$F107&amp;$E$2,'Cooking methods'!$A:$A&amp;'Cooking methods'!$B:$B,'Cooking methods'!M:M)*$E107,"")</f>
        <v/>
      </c>
      <c r="AM107" t="str" cm="1">
        <f t="array" ref="AM107">IFERROR(_xlfn.XLOOKUP(Tool_clean!$F107&amp;$E$2,'Cooking methods'!$A:$A&amp;'Cooking methods'!$B:$B,'Cooking methods'!N:N)*$E107,"")</f>
        <v/>
      </c>
      <c r="AN107" t="str" cm="1">
        <f t="array" ref="AN107">IFERROR(_xlfn.XLOOKUP(Tool_clean!$F107&amp;$E$2,'Cooking methods'!$A:$A&amp;'Cooking methods'!$B:$B,'Cooking methods'!O:O)*$E107,"")</f>
        <v/>
      </c>
      <c r="AO107" t="str" cm="1">
        <f t="array" ref="AO107">IFERROR(_xlfn.XLOOKUP(Tool_clean!$F107&amp;$E$2,'Cooking methods'!$A:$A&amp;'Cooking methods'!$B:$B,'Cooking methods'!P:P)*$E107,"")</f>
        <v/>
      </c>
      <c r="AP107" t="str" cm="1">
        <f t="array" ref="AP107">IFERROR(_xlfn.XLOOKUP(Tool_clean!$F107&amp;$E$2,'Cooking methods'!$A:$A&amp;'Cooking methods'!$B:$B,'Cooking methods'!Q:Q)*$E107,"")</f>
        <v/>
      </c>
      <c r="AQ107" t="str" cm="1">
        <f t="array" ref="AQ107">IFERROR(_xlfn.XLOOKUP(Tool_clean!$F107&amp;$E$2,'Cooking methods'!$A:$A&amp;'Cooking methods'!$B:$B,'Cooking methods'!R:R)*$E107,"")</f>
        <v/>
      </c>
      <c r="AR107" t="str" cm="1">
        <f t="array" ref="AR107">IFERROR(_xlfn.XLOOKUP(Tool_clean!$G107&amp;$E$2,'Waste management'!$A:$A&amp;'Waste management'!$B:$B,'Waste management'!C:C)*$E107,"")</f>
        <v/>
      </c>
      <c r="AS107" t="str" cm="1">
        <f t="array" ref="AS107">IFERROR(_xlfn.XLOOKUP(Tool_clean!$G107&amp;$E$2,'Waste management'!$A:$A&amp;'Waste management'!$B:$B,'Waste management'!D:D)*$E107,"")</f>
        <v/>
      </c>
      <c r="AT107" t="str" cm="1">
        <f t="array" ref="AT107">IFERROR(_xlfn.XLOOKUP(Tool_clean!$G107&amp;$E$2,'Waste management'!$A:$A&amp;'Waste management'!$B:$B,'Waste management'!E:E)*$E107,"")</f>
        <v/>
      </c>
      <c r="AU107" t="str" cm="1">
        <f t="array" ref="AU107">IFERROR(_xlfn.XLOOKUP(Tool_clean!$G107&amp;$E$2,'Waste management'!$A:$A&amp;'Waste management'!$B:$B,'Waste management'!F:F)*$E107,"")</f>
        <v/>
      </c>
      <c r="AV107" t="str" cm="1">
        <f t="array" ref="AV107">IFERROR(_xlfn.XLOOKUP(Tool_clean!$G107&amp;$E$2,'Waste management'!$A:$A&amp;'Waste management'!$B:$B,'Waste management'!G:G)*$E107,"")</f>
        <v/>
      </c>
      <c r="AW107" t="str" cm="1">
        <f t="array" ref="AW107">IFERROR(_xlfn.XLOOKUP(Tool_clean!$G107&amp;$E$2,'Waste management'!$A:$A&amp;'Waste management'!$B:$B,'Waste management'!H:H)*$E107,"")</f>
        <v/>
      </c>
      <c r="AX107" t="str" cm="1">
        <f t="array" ref="AX107">IFERROR(_xlfn.XLOOKUP(Tool_clean!$G107&amp;$E$2,'Waste management'!$A:$A&amp;'Waste management'!$B:$B,'Waste management'!I:I)*$E107,"")</f>
        <v/>
      </c>
      <c r="AY107" t="str" cm="1">
        <f t="array" ref="AY107">IFERROR(_xlfn.XLOOKUP(Tool_clean!$G107&amp;$E$2,'Waste management'!$A:$A&amp;'Waste management'!$B:$B,'Waste management'!J:J)*$E107,"")</f>
        <v/>
      </c>
      <c r="AZ107" t="str" cm="1">
        <f t="array" ref="AZ107">IFERROR(_xlfn.XLOOKUP(Tool_clean!$G107&amp;$E$2,'Waste management'!$A:$A&amp;'Waste management'!$B:$B,'Waste management'!K:K)*$E107,"")</f>
        <v/>
      </c>
      <c r="BA107" t="str" cm="1">
        <f t="array" ref="BA107">IFERROR(_xlfn.XLOOKUP(Tool_clean!$G107&amp;$E$2,'Waste management'!$A:$A&amp;'Waste management'!$B:$B,'Waste management'!L:L)*$E107,"")</f>
        <v/>
      </c>
      <c r="BB107" t="str" cm="1">
        <f t="array" ref="BB107">IFERROR(_xlfn.XLOOKUP(Tool_clean!$G107&amp;$E$2,'Waste management'!$A:$A&amp;'Waste management'!$B:$B,'Waste management'!M:M)*$E107,"")</f>
        <v/>
      </c>
      <c r="BC107" t="str" cm="1">
        <f t="array" ref="BC107">IFERROR(_xlfn.XLOOKUP(Tool_clean!$G107&amp;$E$2,'Waste management'!$A:$A&amp;'Waste management'!$B:$B,'Waste management'!N:N)*$E107,"")</f>
        <v/>
      </c>
      <c r="BD107" t="str" cm="1">
        <f t="array" ref="BD107">IFERROR(_xlfn.XLOOKUP(Tool_clean!$G107&amp;$E$2,'Waste management'!$A:$A&amp;'Waste management'!$B:$B,'Waste management'!O:O)*$E107,"")</f>
        <v/>
      </c>
      <c r="BE107" t="str" cm="1">
        <f t="array" ref="BE107">IFERROR(_xlfn.XLOOKUP(Tool_clean!$G107&amp;$E$2,'Waste management'!$A:$A&amp;'Waste management'!$B:$B,'Waste management'!P:P)*$E107,"")</f>
        <v/>
      </c>
      <c r="BF107" t="str" cm="1">
        <f t="array" ref="BF107">IFERROR(_xlfn.XLOOKUP(Tool_clean!$G107&amp;$E$2,'Waste management'!$A:$A&amp;'Waste management'!$B:$B,'Waste management'!Q:Q)*$E107,"")</f>
        <v/>
      </c>
      <c r="BG107" t="str" cm="1">
        <f t="array" ref="BG107">IFERROR(_xlfn.XLOOKUP(Tool_clean!$G107&amp;$E$2,'Waste management'!$A:$A&amp;'Waste management'!$B:$B,'Waste management'!R:R)*$E107,"")</f>
        <v/>
      </c>
      <c r="BH107" t="str">
        <f>IFERROR((L107+AR107+AB107)*_xlfn.XLOOKUP(Tool_clean!BH$4,Monetization_Factors!$A:$A,Monetization_Factors!$D:$D),"")</f>
        <v/>
      </c>
      <c r="BI107" t="str">
        <f>IFERROR((M107+AS107+AC107)*_xlfn.XLOOKUP(Tool_clean!BI$4,Monetization_Factors!$A:$A,Monetization_Factors!$D:$D),"")</f>
        <v/>
      </c>
      <c r="BJ107" t="str">
        <f>IFERROR((N107+AT107+AD107)*_xlfn.XLOOKUP(Tool_clean!BJ$4,Monetization_Factors!$A:$A,Monetization_Factors!$D:$D),"")</f>
        <v/>
      </c>
      <c r="BK107" t="str">
        <f>IFERROR((O107+AU107+AE107)*_xlfn.XLOOKUP(Tool_clean!BK$4,Monetization_Factors!$A:$A,Monetization_Factors!$D:$D),"")</f>
        <v/>
      </c>
      <c r="BL107" t="str">
        <f>IFERROR((P107+AV107+AF107)*_xlfn.XLOOKUP(Tool_clean!BL$4,Monetization_Factors!$A:$A,Monetization_Factors!$D:$D),"")</f>
        <v/>
      </c>
      <c r="BM107" t="str">
        <f>IFERROR((Q107+AW107+AG107)*_xlfn.XLOOKUP(Tool_clean!BM$4,Monetization_Factors!$A:$A,Monetization_Factors!$D:$D),"")</f>
        <v/>
      </c>
      <c r="BN107" t="str">
        <f>IFERROR((R107+AX107+AH107)*_xlfn.XLOOKUP(Tool_clean!BN$4,Monetization_Factors!$A:$A,Monetization_Factors!$D:$D),"")</f>
        <v/>
      </c>
      <c r="BO107" t="str">
        <f>IFERROR((S107+AY107+AI107)*_xlfn.XLOOKUP(Tool_clean!BO$4,Monetization_Factors!$A:$A,Monetization_Factors!$D:$D),"")</f>
        <v/>
      </c>
      <c r="BP107" t="str">
        <f>IFERROR((T107+AZ107+AJ107)*_xlfn.XLOOKUP(Tool_clean!BP$4,Monetization_Factors!$A:$A,Monetization_Factors!$D:$D),"")</f>
        <v/>
      </c>
      <c r="BQ107" t="str">
        <f>IFERROR((U107+BA107+AK107)*_xlfn.XLOOKUP(Tool_clean!BQ$4,Monetization_Factors!$A:$A,Monetization_Factors!$D:$D),"")</f>
        <v/>
      </c>
      <c r="BR107" t="str">
        <f>IFERROR((V107+BB107+AL107)*_xlfn.XLOOKUP(Tool_clean!BR$4,Monetization_Factors!$A:$A,Monetization_Factors!$D:$D),"")</f>
        <v/>
      </c>
      <c r="BS107" t="str">
        <f>IFERROR((W107+BC107+AM107)*_xlfn.XLOOKUP(Tool_clean!BS$4,Monetization_Factors!$A:$A,Monetization_Factors!$D:$D),"")</f>
        <v/>
      </c>
      <c r="BT107" t="str">
        <f>IFERROR((X107+BD107+AN107)*_xlfn.XLOOKUP(Tool_clean!BT$4,Monetization_Factors!$A:$A,Monetization_Factors!$D:$D),"")</f>
        <v/>
      </c>
      <c r="BU107" t="str">
        <f>IFERROR((Y107+BE107+AO107)*_xlfn.XLOOKUP(Tool_clean!BU$4,Monetization_Factors!$A:$A,Monetization_Factors!$D:$D),"")</f>
        <v/>
      </c>
      <c r="BV107" t="str">
        <f>IFERROR((Z107+BF107+AP107)*_xlfn.XLOOKUP(Tool_clean!BV$4,Monetization_Factors!$A:$A,Monetization_Factors!$D:$D),"")</f>
        <v/>
      </c>
      <c r="BW107" t="str">
        <f>IFERROR((AA107+BG107+AQ107)*_xlfn.XLOOKUP(Tool_clean!BW$4,Monetization_Factors!$A:$A,Monetization_Factors!$D:$D),"")</f>
        <v/>
      </c>
      <c r="BX107" s="38" t="str" cm="1">
        <f t="array" ref="BX107">IFERROR(_xlfn.IFS(I107&gt;0,I107*E107,I107="",J107*E107),"")</f>
        <v/>
      </c>
      <c r="BY107" s="38">
        <f t="shared" si="101"/>
        <v>0</v>
      </c>
      <c r="BZ107" s="38" t="str">
        <f t="shared" si="102"/>
        <v/>
      </c>
      <c r="CA107" s="38" t="str">
        <f t="shared" si="103"/>
        <v/>
      </c>
      <c r="CB107" t="str">
        <f t="shared" si="162"/>
        <v/>
      </c>
      <c r="CC107" t="str">
        <f t="shared" si="163"/>
        <v/>
      </c>
      <c r="CD107" t="str">
        <f t="shared" si="164"/>
        <v/>
      </c>
      <c r="CE107" t="str">
        <f t="shared" si="165"/>
        <v/>
      </c>
      <c r="CF107" t="str">
        <f t="shared" si="166"/>
        <v/>
      </c>
      <c r="CG107" t="str">
        <f t="shared" si="167"/>
        <v/>
      </c>
      <c r="CH107" t="str">
        <f t="shared" si="168"/>
        <v/>
      </c>
      <c r="CI107" t="str">
        <f t="shared" si="169"/>
        <v/>
      </c>
      <c r="CJ107" t="str">
        <f t="shared" si="170"/>
        <v/>
      </c>
      <c r="CK107" t="str">
        <f t="shared" si="171"/>
        <v/>
      </c>
      <c r="CL107" t="str">
        <f t="shared" si="172"/>
        <v/>
      </c>
      <c r="CM107" t="str">
        <f t="shared" si="173"/>
        <v/>
      </c>
      <c r="CN107" t="str">
        <f t="shared" si="174"/>
        <v/>
      </c>
      <c r="CO107" t="str">
        <f t="shared" si="175"/>
        <v/>
      </c>
      <c r="CP107" t="str">
        <f t="shared" si="176"/>
        <v/>
      </c>
      <c r="CQ107" t="str">
        <f t="shared" si="177"/>
        <v/>
      </c>
      <c r="CR107" t="str">
        <f t="shared" si="178"/>
        <v/>
      </c>
      <c r="CS107" t="str">
        <f t="shared" si="179"/>
        <v/>
      </c>
      <c r="CT107" t="str">
        <f t="shared" si="180"/>
        <v/>
      </c>
      <c r="CU107" t="str">
        <f t="shared" si="181"/>
        <v/>
      </c>
      <c r="CV107" t="str">
        <f t="shared" si="182"/>
        <v/>
      </c>
      <c r="CW107" t="str">
        <f t="shared" si="183"/>
        <v/>
      </c>
      <c r="CX107" t="str">
        <f t="shared" si="184"/>
        <v/>
      </c>
      <c r="CY107" t="str">
        <f t="shared" si="185"/>
        <v/>
      </c>
      <c r="CZ107" t="str">
        <f t="shared" si="186"/>
        <v/>
      </c>
      <c r="DA107" t="str">
        <f t="shared" si="187"/>
        <v/>
      </c>
      <c r="DB107" t="str">
        <f t="shared" si="188"/>
        <v/>
      </c>
      <c r="DC107" t="str">
        <f t="shared" si="189"/>
        <v/>
      </c>
      <c r="DD107" t="str">
        <f t="shared" si="190"/>
        <v/>
      </c>
      <c r="DE107" t="str">
        <f t="shared" si="191"/>
        <v/>
      </c>
      <c r="DF107" t="str">
        <f t="shared" si="192"/>
        <v/>
      </c>
      <c r="DG107" t="str">
        <f t="shared" si="193"/>
        <v/>
      </c>
      <c r="DH107" s="5" t="str">
        <f>IFERROR((CR107*$B$2*(1-$H107)*('CAR.CAP_per person'!B$2))/(_xlfn.XLOOKUP($E$2,EU_countries_GDP!$A$2:$A$29,EU_countries_GDP!$E$2:$E$29)),"")</f>
        <v/>
      </c>
      <c r="DI107" s="5" t="str">
        <f>IFERROR((CS107*$B$2*(1-$H107)*('CAR.CAP_per person'!C$2))/(_xlfn.XLOOKUP($E$2,EU_countries_GDP!$A$2:$A$29,EU_countries_GDP!$E$2:$E$29)),"")</f>
        <v/>
      </c>
      <c r="DJ107" s="5" t="str">
        <f>IFERROR((CT107*$B$2*(1-$H107)*('CAR.CAP_per person'!D$2))/(_xlfn.XLOOKUP($E$2,EU_countries_GDP!$A$2:$A$29,EU_countries_GDP!$E$2:$E$29)),"")</f>
        <v/>
      </c>
      <c r="DK107" s="5" t="str">
        <f>IFERROR((CU107*$B$2*(1-$H107)*('CAR.CAP_per person'!E$2))/(_xlfn.XLOOKUP($E$2,EU_countries_GDP!$A$2:$A$29,EU_countries_GDP!$E$2:$E$29)),"")</f>
        <v/>
      </c>
      <c r="DL107" s="5" t="str">
        <f>IFERROR((CV107*$B$2*(1-$H107)*('CAR.CAP_per person'!F$2))/(_xlfn.XLOOKUP($E$2,EU_countries_GDP!$A$2:$A$29,EU_countries_GDP!$E$2:$E$29)),"")</f>
        <v/>
      </c>
      <c r="DM107" s="5" t="str">
        <f>IFERROR((CW107*$B$2*(1-$H107)*('CAR.CAP_per person'!G$2))/(_xlfn.XLOOKUP($E$2,EU_countries_GDP!$A$2:$A$29,EU_countries_GDP!$E$2:$E$29)),"")</f>
        <v/>
      </c>
      <c r="DN107" s="5" t="str">
        <f>IFERROR((CX107*$B$2*(1-$H107)*('CAR.CAP_per person'!H$2))/(_xlfn.XLOOKUP($E$2,EU_countries_GDP!$A$2:$A$29,EU_countries_GDP!$E$2:$E$29)),"")</f>
        <v/>
      </c>
      <c r="DO107" s="5" t="str">
        <f>IFERROR((CY107*$B$2*(1-$H107)*('CAR.CAP_per person'!I$2))/(_xlfn.XLOOKUP($E$2,EU_countries_GDP!$A$2:$A$29,EU_countries_GDP!$E$2:$E$29)),"")</f>
        <v/>
      </c>
      <c r="DP107" s="5" t="str">
        <f>IFERROR((CZ107*$B$2*(1-$H107)*('CAR.CAP_per person'!J$2))/(_xlfn.XLOOKUP($E$2,EU_countries_GDP!$A$2:$A$29,EU_countries_GDP!$E$2:$E$29)),"")</f>
        <v/>
      </c>
      <c r="DQ107" s="5" t="str">
        <f>IFERROR((DA107*$B$2*(1-$H107)*('CAR.CAP_per person'!K$2))/(_xlfn.XLOOKUP($E$2,EU_countries_GDP!$A$2:$A$29,EU_countries_GDP!$E$2:$E$29)),"")</f>
        <v/>
      </c>
      <c r="DR107" s="5" t="str">
        <f>IFERROR((DB107*$B$2*(1-$H107)*('CAR.CAP_per person'!L$2))/(_xlfn.XLOOKUP($E$2,EU_countries_GDP!$A$2:$A$29,EU_countries_GDP!$E$2:$E$29)),"")</f>
        <v/>
      </c>
      <c r="DS107" s="5" t="str">
        <f>IFERROR((DC107*$B$2*(1-$H107)*('CAR.CAP_per person'!M$2))/(_xlfn.XLOOKUP($E$2,EU_countries_GDP!$A$2:$A$29,EU_countries_GDP!$E$2:$E$29)),"")</f>
        <v/>
      </c>
      <c r="DT107" s="5" t="str">
        <f>IFERROR((DD107*$B$2*(1-$H107)*('CAR.CAP_per person'!N$2))/(_xlfn.XLOOKUP($E$2,EU_countries_GDP!$A$2:$A$29,EU_countries_GDP!$E$2:$E$29)),"")</f>
        <v/>
      </c>
      <c r="DU107" s="5" t="str">
        <f>IFERROR((DE107*$B$2*(1-$H107)*('CAR.CAP_per person'!O$2))/(_xlfn.XLOOKUP($E$2,EU_countries_GDP!$A$2:$A$29,EU_countries_GDP!$E$2:$E$29)),"")</f>
        <v/>
      </c>
      <c r="DV107" s="5" t="str">
        <f>IFERROR((DF107*$B$2*(1-$H107)*('CAR.CAP_per person'!P$2))/(_xlfn.XLOOKUP($E$2,EU_countries_GDP!$A$2:$A$29,EU_countries_GDP!$E$2:$E$29)),"")</f>
        <v/>
      </c>
      <c r="DW107" s="5" t="str">
        <f>IFERROR((DG107*$B$2*(1-$H107)*('CAR.CAP_per person'!Q$2))/(_xlfn.XLOOKUP($E$2,EU_countries_GDP!$A$2:$A$29,EU_countries_GDP!$E$2:$E$29)),"")</f>
        <v/>
      </c>
    </row>
    <row r="108" spans="2:127">
      <c r="B108" t="str">
        <f>_xlfn.XLOOKUP(D108,Table5[Ingredient],Table5[Category],"",FALSE)</f>
        <v/>
      </c>
      <c r="C108" s="33"/>
      <c r="D108" s="33"/>
      <c r="E108" s="33"/>
      <c r="F108" s="33"/>
      <c r="G108" s="33"/>
      <c r="H108" s="33"/>
      <c r="I108" s="33"/>
      <c r="J108" s="37" t="str">
        <f>IFERROR(INDEX('AveragePrices&amp;Codes'!G:AG, MATCH($D108, 'AveragePrices&amp;Codes'!$A:$A, 0), MATCH(Tool_clean!$E$2, 'AveragePrices&amp;Codes'!$G$1:$AG$1, 0)),"")</f>
        <v/>
      </c>
      <c r="K108" s="37" t="str">
        <f t="shared" si="100"/>
        <v/>
      </c>
      <c r="L108">
        <f>IFERROR(IF($F108="Raw",_xlfn.XLOOKUP(_xlfn.XLOOKUP(Tool_clean!$D108,'AveragePrices&amp;Codes'!$A:$A,'AveragePrices&amp;Codes'!$B:$B),AGRIBALYSE_Raw!$B:$B,AGRIBALYSE_Raw!O:O)*$E108,_xlfn.XLOOKUP(_xlfn.XLOOKUP(Tool_clean!$D108,'AveragePrices&amp;Codes'!$A:$A,'AveragePrices&amp;Codes'!$B:$B),AGRIBALYSE_Cooked!$C:$C,AGRIBALYSE_Cooked!P:P)*$E108),"")</f>
        <v>0</v>
      </c>
      <c r="M108">
        <f>IFERROR(IF($F108="Raw",_xlfn.XLOOKUP(_xlfn.XLOOKUP(Tool_clean!$D108,'AveragePrices&amp;Codes'!$A:$A,'AveragePrices&amp;Codes'!$B:$B),AGRIBALYSE_Raw!$B:$B,AGRIBALYSE_Raw!P:P)*$E108,_xlfn.XLOOKUP(_xlfn.XLOOKUP(Tool_clean!$D108,'AveragePrices&amp;Codes'!$A:$A,'AveragePrices&amp;Codes'!$B:$B),AGRIBALYSE_Cooked!$C:$C,AGRIBALYSE_Cooked!Q:Q)*$E108),"")</f>
        <v>0</v>
      </c>
      <c r="N108">
        <f>IFERROR(IF($F108="Raw",_xlfn.XLOOKUP(_xlfn.XLOOKUP(Tool_clean!$D108,'AveragePrices&amp;Codes'!$A:$A,'AveragePrices&amp;Codes'!$B:$B),AGRIBALYSE_Raw!$B:$B,AGRIBALYSE_Raw!Q:Q)*$E108,_xlfn.XLOOKUP(_xlfn.XLOOKUP(Tool_clean!$D108,'AveragePrices&amp;Codes'!$A:$A,'AveragePrices&amp;Codes'!$B:$B),AGRIBALYSE_Cooked!$C:$C,AGRIBALYSE_Cooked!R:R)*$E108),"")</f>
        <v>0</v>
      </c>
      <c r="O108">
        <f>IFERROR(IF($F108="Raw",_xlfn.XLOOKUP(_xlfn.XLOOKUP(Tool_clean!$D108,'AveragePrices&amp;Codes'!$A:$A,'AveragePrices&amp;Codes'!$B:$B),AGRIBALYSE_Raw!$B:$B,AGRIBALYSE_Raw!R:R)*$E108,_xlfn.XLOOKUP(_xlfn.XLOOKUP(Tool_clean!$D108,'AveragePrices&amp;Codes'!$A:$A,'AveragePrices&amp;Codes'!$B:$B),AGRIBALYSE_Cooked!$C:$C,AGRIBALYSE_Cooked!S:S)*$E108),"")</f>
        <v>0</v>
      </c>
      <c r="P108">
        <f>IFERROR(IF($F108="Raw",_xlfn.XLOOKUP(_xlfn.XLOOKUP(Tool_clean!$D108,'AveragePrices&amp;Codes'!$A:$A,'AveragePrices&amp;Codes'!$B:$B),AGRIBALYSE_Raw!$B:$B,AGRIBALYSE_Raw!S:S)*$E108,_xlfn.XLOOKUP(_xlfn.XLOOKUP(Tool_clean!$D108,'AveragePrices&amp;Codes'!$A:$A,'AveragePrices&amp;Codes'!$B:$B),AGRIBALYSE_Cooked!$C:$C,AGRIBALYSE_Cooked!T:T)*$E108),"")</f>
        <v>0</v>
      </c>
      <c r="Q108">
        <f>IFERROR(IF($F108="Raw",_xlfn.XLOOKUP(_xlfn.XLOOKUP(Tool_clean!$D108,'AveragePrices&amp;Codes'!$A:$A,'AveragePrices&amp;Codes'!$B:$B),AGRIBALYSE_Raw!$B:$B,AGRIBALYSE_Raw!T:T)*$E108,_xlfn.XLOOKUP(_xlfn.XLOOKUP(Tool_clean!$D108,'AveragePrices&amp;Codes'!$A:$A,'AveragePrices&amp;Codes'!$B:$B),AGRIBALYSE_Cooked!$C:$C,AGRIBALYSE_Cooked!U:U)*$E108),"")</f>
        <v>0</v>
      </c>
      <c r="R108">
        <f>IFERROR(IF($F108="Raw",_xlfn.XLOOKUP(_xlfn.XLOOKUP(Tool_clean!$D108,'AveragePrices&amp;Codes'!$A:$A,'AveragePrices&amp;Codes'!$B:$B),AGRIBALYSE_Raw!$B:$B,AGRIBALYSE_Raw!U:U)*$E108,_xlfn.XLOOKUP(_xlfn.XLOOKUP(Tool_clean!$D108,'AveragePrices&amp;Codes'!$A:$A,'AveragePrices&amp;Codes'!$B:$B),AGRIBALYSE_Cooked!$C:$C,AGRIBALYSE_Cooked!V:V)*$E108),"")</f>
        <v>0</v>
      </c>
      <c r="S108">
        <f>IFERROR(IF($F108="Raw",_xlfn.XLOOKUP(_xlfn.XLOOKUP(Tool_clean!$D108,'AveragePrices&amp;Codes'!$A:$A,'AveragePrices&amp;Codes'!$B:$B),AGRIBALYSE_Raw!$B:$B,AGRIBALYSE_Raw!V:V)*$E108,_xlfn.XLOOKUP(_xlfn.XLOOKUP(Tool_clean!$D108,'AveragePrices&amp;Codes'!$A:$A,'AveragePrices&amp;Codes'!$B:$B),AGRIBALYSE_Cooked!$C:$C,AGRIBALYSE_Cooked!W:W)*$E108),"")</f>
        <v>0</v>
      </c>
      <c r="T108">
        <f>IFERROR(IF($F108="Raw",_xlfn.XLOOKUP(_xlfn.XLOOKUP(Tool_clean!$D108,'AveragePrices&amp;Codes'!$A:$A,'AveragePrices&amp;Codes'!$B:$B),AGRIBALYSE_Raw!$B:$B,AGRIBALYSE_Raw!W:W)*$E108,_xlfn.XLOOKUP(_xlfn.XLOOKUP(Tool_clean!$D108,'AveragePrices&amp;Codes'!$A:$A,'AveragePrices&amp;Codes'!$B:$B),AGRIBALYSE_Cooked!$C:$C,AGRIBALYSE_Cooked!X:X)*$E108),"")</f>
        <v>0</v>
      </c>
      <c r="U108">
        <f>IFERROR(IF($F108="Raw",_xlfn.XLOOKUP(_xlfn.XLOOKUP(Tool_clean!$D108,'AveragePrices&amp;Codes'!$A:$A,'AveragePrices&amp;Codes'!$B:$B),AGRIBALYSE_Raw!$B:$B,AGRIBALYSE_Raw!X:X)*$E108,_xlfn.XLOOKUP(_xlfn.XLOOKUP(Tool_clean!$D108,'AveragePrices&amp;Codes'!$A:$A,'AveragePrices&amp;Codes'!$B:$B),AGRIBALYSE_Cooked!$C:$C,AGRIBALYSE_Cooked!Y:Y)*$E108),"")</f>
        <v>0</v>
      </c>
      <c r="V108">
        <f>IFERROR(IF($F108="Raw",_xlfn.XLOOKUP(_xlfn.XLOOKUP(Tool_clean!$D108,'AveragePrices&amp;Codes'!$A:$A,'AveragePrices&amp;Codes'!$B:$B),AGRIBALYSE_Raw!$B:$B,AGRIBALYSE_Raw!Y:Y)*$E108,_xlfn.XLOOKUP(_xlfn.XLOOKUP(Tool_clean!$D108,'AveragePrices&amp;Codes'!$A:$A,'AveragePrices&amp;Codes'!$B:$B),AGRIBALYSE_Cooked!$C:$C,AGRIBALYSE_Cooked!Z:Z)*$E108),"")</f>
        <v>0</v>
      </c>
      <c r="W108">
        <f>IFERROR(IF($F108="Raw",_xlfn.XLOOKUP(_xlfn.XLOOKUP(Tool_clean!$D108,'AveragePrices&amp;Codes'!$A:$A,'AveragePrices&amp;Codes'!$B:$B),AGRIBALYSE_Raw!$B:$B,AGRIBALYSE_Raw!Z:Z)*$E108,_xlfn.XLOOKUP(_xlfn.XLOOKUP(Tool_clean!$D108,'AveragePrices&amp;Codes'!$A:$A,'AveragePrices&amp;Codes'!$B:$B),AGRIBALYSE_Cooked!$C:$C,AGRIBALYSE_Cooked!AA:AA)*$E108),"")</f>
        <v>0</v>
      </c>
      <c r="X108">
        <f>IFERROR(IF($F108="Raw",_xlfn.XLOOKUP(_xlfn.XLOOKUP(Tool_clean!$D108,'AveragePrices&amp;Codes'!$A:$A,'AveragePrices&amp;Codes'!$B:$B),AGRIBALYSE_Raw!$B:$B,AGRIBALYSE_Raw!AA:AA)*$E108,_xlfn.XLOOKUP(_xlfn.XLOOKUP(Tool_clean!$D108,'AveragePrices&amp;Codes'!$A:$A,'AveragePrices&amp;Codes'!$B:$B),AGRIBALYSE_Cooked!$C:$C,AGRIBALYSE_Cooked!AB:AB)*$E108),"")</f>
        <v>0</v>
      </c>
      <c r="Y108">
        <f>IFERROR(IF($F108="Raw",_xlfn.XLOOKUP(_xlfn.XLOOKUP(Tool_clean!$D108,'AveragePrices&amp;Codes'!$A:$A,'AveragePrices&amp;Codes'!$B:$B),AGRIBALYSE_Raw!$B:$B,AGRIBALYSE_Raw!AB:AB)*$E108,_xlfn.XLOOKUP(_xlfn.XLOOKUP(Tool_clean!$D108,'AveragePrices&amp;Codes'!$A:$A,'AveragePrices&amp;Codes'!$B:$B),AGRIBALYSE_Cooked!$C:$C,AGRIBALYSE_Cooked!AC:AC)*$E108),"")</f>
        <v>0</v>
      </c>
      <c r="Z108">
        <f>IFERROR(IF($F108="Raw",_xlfn.XLOOKUP(_xlfn.XLOOKUP(Tool_clean!$D108,'AveragePrices&amp;Codes'!$A:$A,'AveragePrices&amp;Codes'!$B:$B),AGRIBALYSE_Raw!$B:$B,AGRIBALYSE_Raw!AC:AC)*$E108,_xlfn.XLOOKUP(_xlfn.XLOOKUP(Tool_clean!$D108,'AveragePrices&amp;Codes'!$A:$A,'AveragePrices&amp;Codes'!$B:$B),AGRIBALYSE_Cooked!$C:$C,AGRIBALYSE_Cooked!AD:AD)*$E108),"")</f>
        <v>0</v>
      </c>
      <c r="AA108">
        <f>IFERROR(IF($F108="Raw",_xlfn.XLOOKUP(_xlfn.XLOOKUP(Tool_clean!$D108,'AveragePrices&amp;Codes'!$A:$A,'AveragePrices&amp;Codes'!$B:$B),AGRIBALYSE_Raw!$B:$B,AGRIBALYSE_Raw!AD:AD)*$E108,_xlfn.XLOOKUP(_xlfn.XLOOKUP(Tool_clean!$D108,'AveragePrices&amp;Codes'!$A:$A,'AveragePrices&amp;Codes'!$B:$B),AGRIBALYSE_Cooked!$C:$C,AGRIBALYSE_Cooked!AE:AE)*$E108),"")</f>
        <v>0</v>
      </c>
      <c r="AB108" t="str" cm="1">
        <f t="array" ref="AB108">IFERROR(_xlfn.XLOOKUP(Tool_clean!$F108&amp;$E$2,'Cooking methods'!$A:$A&amp;'Cooking methods'!$B:$B,'Cooking methods'!C:C)*$E108,"")</f>
        <v/>
      </c>
      <c r="AC108" t="str" cm="1">
        <f t="array" ref="AC108">IFERROR(_xlfn.XLOOKUP(Tool_clean!$F108&amp;$E$2,'Cooking methods'!$A:$A&amp;'Cooking methods'!$B:$B,'Cooking methods'!D:D)*$E108,"")</f>
        <v/>
      </c>
      <c r="AD108" t="str" cm="1">
        <f t="array" ref="AD108">IFERROR(_xlfn.XLOOKUP(Tool_clean!$F108&amp;$E$2,'Cooking methods'!$A:$A&amp;'Cooking methods'!$B:$B,'Cooking methods'!E:E)*$E108,"")</f>
        <v/>
      </c>
      <c r="AE108" t="str" cm="1">
        <f t="array" ref="AE108">IFERROR(_xlfn.XLOOKUP(Tool_clean!$F108&amp;$E$2,'Cooking methods'!$A:$A&amp;'Cooking methods'!$B:$B,'Cooking methods'!F:F)*$E108,"")</f>
        <v/>
      </c>
      <c r="AF108" t="str" cm="1">
        <f t="array" ref="AF108">IFERROR(_xlfn.XLOOKUP(Tool_clean!$F108&amp;$E$2,'Cooking methods'!$A:$A&amp;'Cooking methods'!$B:$B,'Cooking methods'!G:G)*$E108,"")</f>
        <v/>
      </c>
      <c r="AG108" t="str" cm="1">
        <f t="array" ref="AG108">IFERROR(_xlfn.XLOOKUP(Tool_clean!$F108&amp;$E$2,'Cooking methods'!$A:$A&amp;'Cooking methods'!$B:$B,'Cooking methods'!H:H)*$E108,"")</f>
        <v/>
      </c>
      <c r="AH108" t="str" cm="1">
        <f t="array" ref="AH108">IFERROR(_xlfn.XLOOKUP(Tool_clean!$F108&amp;$E$2,'Cooking methods'!$A:$A&amp;'Cooking methods'!$B:$B,'Cooking methods'!I:I)*$E108,"")</f>
        <v/>
      </c>
      <c r="AI108" t="str" cm="1">
        <f t="array" ref="AI108">IFERROR(_xlfn.XLOOKUP(Tool_clean!$F108&amp;$E$2,'Cooking methods'!$A:$A&amp;'Cooking methods'!$B:$B,'Cooking methods'!J:J)*$E108,"")</f>
        <v/>
      </c>
      <c r="AJ108" t="str" cm="1">
        <f t="array" ref="AJ108">IFERROR(_xlfn.XLOOKUP(Tool_clean!$F108&amp;$E$2,'Cooking methods'!$A:$A&amp;'Cooking methods'!$B:$B,'Cooking methods'!K:K)*$E108,"")</f>
        <v/>
      </c>
      <c r="AK108" t="str" cm="1">
        <f t="array" ref="AK108">IFERROR(_xlfn.XLOOKUP(Tool_clean!$F108&amp;$E$2,'Cooking methods'!$A:$A&amp;'Cooking methods'!$B:$B,'Cooking methods'!L:L)*$E108,"")</f>
        <v/>
      </c>
      <c r="AL108" t="str" cm="1">
        <f t="array" ref="AL108">IFERROR(_xlfn.XLOOKUP(Tool_clean!$F108&amp;$E$2,'Cooking methods'!$A:$A&amp;'Cooking methods'!$B:$B,'Cooking methods'!M:M)*$E108,"")</f>
        <v/>
      </c>
      <c r="AM108" t="str" cm="1">
        <f t="array" ref="AM108">IFERROR(_xlfn.XLOOKUP(Tool_clean!$F108&amp;$E$2,'Cooking methods'!$A:$A&amp;'Cooking methods'!$B:$B,'Cooking methods'!N:N)*$E108,"")</f>
        <v/>
      </c>
      <c r="AN108" t="str" cm="1">
        <f t="array" ref="AN108">IFERROR(_xlfn.XLOOKUP(Tool_clean!$F108&amp;$E$2,'Cooking methods'!$A:$A&amp;'Cooking methods'!$B:$B,'Cooking methods'!O:O)*$E108,"")</f>
        <v/>
      </c>
      <c r="AO108" t="str" cm="1">
        <f t="array" ref="AO108">IFERROR(_xlfn.XLOOKUP(Tool_clean!$F108&amp;$E$2,'Cooking methods'!$A:$A&amp;'Cooking methods'!$B:$B,'Cooking methods'!P:P)*$E108,"")</f>
        <v/>
      </c>
      <c r="AP108" t="str" cm="1">
        <f t="array" ref="AP108">IFERROR(_xlfn.XLOOKUP(Tool_clean!$F108&amp;$E$2,'Cooking methods'!$A:$A&amp;'Cooking methods'!$B:$B,'Cooking methods'!Q:Q)*$E108,"")</f>
        <v/>
      </c>
      <c r="AQ108" t="str" cm="1">
        <f t="array" ref="AQ108">IFERROR(_xlfn.XLOOKUP(Tool_clean!$F108&amp;$E$2,'Cooking methods'!$A:$A&amp;'Cooking methods'!$B:$B,'Cooking methods'!R:R)*$E108,"")</f>
        <v/>
      </c>
      <c r="AR108" t="str" cm="1">
        <f t="array" ref="AR108">IFERROR(_xlfn.XLOOKUP(Tool_clean!$G108&amp;$E$2,'Waste management'!$A:$A&amp;'Waste management'!$B:$B,'Waste management'!C:C)*$E108,"")</f>
        <v/>
      </c>
      <c r="AS108" t="str" cm="1">
        <f t="array" ref="AS108">IFERROR(_xlfn.XLOOKUP(Tool_clean!$G108&amp;$E$2,'Waste management'!$A:$A&amp;'Waste management'!$B:$B,'Waste management'!D:D)*$E108,"")</f>
        <v/>
      </c>
      <c r="AT108" t="str" cm="1">
        <f t="array" ref="AT108">IFERROR(_xlfn.XLOOKUP(Tool_clean!$G108&amp;$E$2,'Waste management'!$A:$A&amp;'Waste management'!$B:$B,'Waste management'!E:E)*$E108,"")</f>
        <v/>
      </c>
      <c r="AU108" t="str" cm="1">
        <f t="array" ref="AU108">IFERROR(_xlfn.XLOOKUP(Tool_clean!$G108&amp;$E$2,'Waste management'!$A:$A&amp;'Waste management'!$B:$B,'Waste management'!F:F)*$E108,"")</f>
        <v/>
      </c>
      <c r="AV108" t="str" cm="1">
        <f t="array" ref="AV108">IFERROR(_xlfn.XLOOKUP(Tool_clean!$G108&amp;$E$2,'Waste management'!$A:$A&amp;'Waste management'!$B:$B,'Waste management'!G:G)*$E108,"")</f>
        <v/>
      </c>
      <c r="AW108" t="str" cm="1">
        <f t="array" ref="AW108">IFERROR(_xlfn.XLOOKUP(Tool_clean!$G108&amp;$E$2,'Waste management'!$A:$A&amp;'Waste management'!$B:$B,'Waste management'!H:H)*$E108,"")</f>
        <v/>
      </c>
      <c r="AX108" t="str" cm="1">
        <f t="array" ref="AX108">IFERROR(_xlfn.XLOOKUP(Tool_clean!$G108&amp;$E$2,'Waste management'!$A:$A&amp;'Waste management'!$B:$B,'Waste management'!I:I)*$E108,"")</f>
        <v/>
      </c>
      <c r="AY108" t="str" cm="1">
        <f t="array" ref="AY108">IFERROR(_xlfn.XLOOKUP(Tool_clean!$G108&amp;$E$2,'Waste management'!$A:$A&amp;'Waste management'!$B:$B,'Waste management'!J:J)*$E108,"")</f>
        <v/>
      </c>
      <c r="AZ108" t="str" cm="1">
        <f t="array" ref="AZ108">IFERROR(_xlfn.XLOOKUP(Tool_clean!$G108&amp;$E$2,'Waste management'!$A:$A&amp;'Waste management'!$B:$B,'Waste management'!K:K)*$E108,"")</f>
        <v/>
      </c>
      <c r="BA108" t="str" cm="1">
        <f t="array" ref="BA108">IFERROR(_xlfn.XLOOKUP(Tool_clean!$G108&amp;$E$2,'Waste management'!$A:$A&amp;'Waste management'!$B:$B,'Waste management'!L:L)*$E108,"")</f>
        <v/>
      </c>
      <c r="BB108" t="str" cm="1">
        <f t="array" ref="BB108">IFERROR(_xlfn.XLOOKUP(Tool_clean!$G108&amp;$E$2,'Waste management'!$A:$A&amp;'Waste management'!$B:$B,'Waste management'!M:M)*$E108,"")</f>
        <v/>
      </c>
      <c r="BC108" t="str" cm="1">
        <f t="array" ref="BC108">IFERROR(_xlfn.XLOOKUP(Tool_clean!$G108&amp;$E$2,'Waste management'!$A:$A&amp;'Waste management'!$B:$B,'Waste management'!N:N)*$E108,"")</f>
        <v/>
      </c>
      <c r="BD108" t="str" cm="1">
        <f t="array" ref="BD108">IFERROR(_xlfn.XLOOKUP(Tool_clean!$G108&amp;$E$2,'Waste management'!$A:$A&amp;'Waste management'!$B:$B,'Waste management'!O:O)*$E108,"")</f>
        <v/>
      </c>
      <c r="BE108" t="str" cm="1">
        <f t="array" ref="BE108">IFERROR(_xlfn.XLOOKUP(Tool_clean!$G108&amp;$E$2,'Waste management'!$A:$A&amp;'Waste management'!$B:$B,'Waste management'!P:P)*$E108,"")</f>
        <v/>
      </c>
      <c r="BF108" t="str" cm="1">
        <f t="array" ref="BF108">IFERROR(_xlfn.XLOOKUP(Tool_clean!$G108&amp;$E$2,'Waste management'!$A:$A&amp;'Waste management'!$B:$B,'Waste management'!Q:Q)*$E108,"")</f>
        <v/>
      </c>
      <c r="BG108" t="str" cm="1">
        <f t="array" ref="BG108">IFERROR(_xlfn.XLOOKUP(Tool_clean!$G108&amp;$E$2,'Waste management'!$A:$A&amp;'Waste management'!$B:$B,'Waste management'!R:R)*$E108,"")</f>
        <v/>
      </c>
      <c r="BH108" t="str">
        <f>IFERROR((L108+AR108+AB108)*_xlfn.XLOOKUP(Tool_clean!BH$4,Monetization_Factors!$A:$A,Monetization_Factors!$D:$D),"")</f>
        <v/>
      </c>
      <c r="BI108" t="str">
        <f>IFERROR((M108+AS108+AC108)*_xlfn.XLOOKUP(Tool_clean!BI$4,Monetization_Factors!$A:$A,Monetization_Factors!$D:$D),"")</f>
        <v/>
      </c>
      <c r="BJ108" t="str">
        <f>IFERROR((N108+AT108+AD108)*_xlfn.XLOOKUP(Tool_clean!BJ$4,Monetization_Factors!$A:$A,Monetization_Factors!$D:$D),"")</f>
        <v/>
      </c>
      <c r="BK108" t="str">
        <f>IFERROR((O108+AU108+AE108)*_xlfn.XLOOKUP(Tool_clean!BK$4,Monetization_Factors!$A:$A,Monetization_Factors!$D:$D),"")</f>
        <v/>
      </c>
      <c r="BL108" t="str">
        <f>IFERROR((P108+AV108+AF108)*_xlfn.XLOOKUP(Tool_clean!BL$4,Monetization_Factors!$A:$A,Monetization_Factors!$D:$D),"")</f>
        <v/>
      </c>
      <c r="BM108" t="str">
        <f>IFERROR((Q108+AW108+AG108)*_xlfn.XLOOKUP(Tool_clean!BM$4,Monetization_Factors!$A:$A,Monetization_Factors!$D:$D),"")</f>
        <v/>
      </c>
      <c r="BN108" t="str">
        <f>IFERROR((R108+AX108+AH108)*_xlfn.XLOOKUP(Tool_clean!BN$4,Monetization_Factors!$A:$A,Monetization_Factors!$D:$D),"")</f>
        <v/>
      </c>
      <c r="BO108" t="str">
        <f>IFERROR((S108+AY108+AI108)*_xlfn.XLOOKUP(Tool_clean!BO$4,Monetization_Factors!$A:$A,Monetization_Factors!$D:$D),"")</f>
        <v/>
      </c>
      <c r="BP108" t="str">
        <f>IFERROR((T108+AZ108+AJ108)*_xlfn.XLOOKUP(Tool_clean!BP$4,Monetization_Factors!$A:$A,Monetization_Factors!$D:$D),"")</f>
        <v/>
      </c>
      <c r="BQ108" t="str">
        <f>IFERROR((U108+BA108+AK108)*_xlfn.XLOOKUP(Tool_clean!BQ$4,Monetization_Factors!$A:$A,Monetization_Factors!$D:$D),"")</f>
        <v/>
      </c>
      <c r="BR108" t="str">
        <f>IFERROR((V108+BB108+AL108)*_xlfn.XLOOKUP(Tool_clean!BR$4,Monetization_Factors!$A:$A,Monetization_Factors!$D:$D),"")</f>
        <v/>
      </c>
      <c r="BS108" t="str">
        <f>IFERROR((W108+BC108+AM108)*_xlfn.XLOOKUP(Tool_clean!BS$4,Monetization_Factors!$A:$A,Monetization_Factors!$D:$D),"")</f>
        <v/>
      </c>
      <c r="BT108" t="str">
        <f>IFERROR((X108+BD108+AN108)*_xlfn.XLOOKUP(Tool_clean!BT$4,Monetization_Factors!$A:$A,Monetization_Factors!$D:$D),"")</f>
        <v/>
      </c>
      <c r="BU108" t="str">
        <f>IFERROR((Y108+BE108+AO108)*_xlfn.XLOOKUP(Tool_clean!BU$4,Monetization_Factors!$A:$A,Monetization_Factors!$D:$D),"")</f>
        <v/>
      </c>
      <c r="BV108" t="str">
        <f>IFERROR((Z108+BF108+AP108)*_xlfn.XLOOKUP(Tool_clean!BV$4,Monetization_Factors!$A:$A,Monetization_Factors!$D:$D),"")</f>
        <v/>
      </c>
      <c r="BW108" t="str">
        <f>IFERROR((AA108+BG108+AQ108)*_xlfn.XLOOKUP(Tool_clean!BW$4,Monetization_Factors!$A:$A,Monetization_Factors!$D:$D),"")</f>
        <v/>
      </c>
      <c r="BX108" s="38" t="str" cm="1">
        <f t="array" ref="BX108">IFERROR(_xlfn.IFS(I108&gt;0,I108*E108,I108="",J108*E108),"")</f>
        <v/>
      </c>
      <c r="BY108" s="38">
        <f t="shared" si="101"/>
        <v>0</v>
      </c>
      <c r="BZ108" s="38" t="str">
        <f t="shared" si="102"/>
        <v/>
      </c>
      <c r="CA108" s="38" t="str">
        <f t="shared" si="103"/>
        <v/>
      </c>
      <c r="CB108" t="str">
        <f t="shared" si="162"/>
        <v/>
      </c>
      <c r="CC108" t="str">
        <f t="shared" si="163"/>
        <v/>
      </c>
      <c r="CD108" t="str">
        <f t="shared" si="164"/>
        <v/>
      </c>
      <c r="CE108" t="str">
        <f t="shared" si="165"/>
        <v/>
      </c>
      <c r="CF108" t="str">
        <f t="shared" si="166"/>
        <v/>
      </c>
      <c r="CG108" t="str">
        <f t="shared" si="167"/>
        <v/>
      </c>
      <c r="CH108" t="str">
        <f t="shared" si="168"/>
        <v/>
      </c>
      <c r="CI108" t="str">
        <f t="shared" si="169"/>
        <v/>
      </c>
      <c r="CJ108" t="str">
        <f t="shared" si="170"/>
        <v/>
      </c>
      <c r="CK108" t="str">
        <f t="shared" si="171"/>
        <v/>
      </c>
      <c r="CL108" t="str">
        <f t="shared" si="172"/>
        <v/>
      </c>
      <c r="CM108" t="str">
        <f t="shared" si="173"/>
        <v/>
      </c>
      <c r="CN108" t="str">
        <f t="shared" si="174"/>
        <v/>
      </c>
      <c r="CO108" t="str">
        <f t="shared" si="175"/>
        <v/>
      </c>
      <c r="CP108" t="str">
        <f t="shared" si="176"/>
        <v/>
      </c>
      <c r="CQ108" t="str">
        <f t="shared" si="177"/>
        <v/>
      </c>
      <c r="CR108" t="str">
        <f t="shared" si="178"/>
        <v/>
      </c>
      <c r="CS108" t="str">
        <f t="shared" si="179"/>
        <v/>
      </c>
      <c r="CT108" t="str">
        <f t="shared" si="180"/>
        <v/>
      </c>
      <c r="CU108" t="str">
        <f t="shared" si="181"/>
        <v/>
      </c>
      <c r="CV108" t="str">
        <f t="shared" si="182"/>
        <v/>
      </c>
      <c r="CW108" t="str">
        <f t="shared" si="183"/>
        <v/>
      </c>
      <c r="CX108" t="str">
        <f t="shared" si="184"/>
        <v/>
      </c>
      <c r="CY108" t="str">
        <f t="shared" si="185"/>
        <v/>
      </c>
      <c r="CZ108" t="str">
        <f t="shared" si="186"/>
        <v/>
      </c>
      <c r="DA108" t="str">
        <f t="shared" si="187"/>
        <v/>
      </c>
      <c r="DB108" t="str">
        <f t="shared" si="188"/>
        <v/>
      </c>
      <c r="DC108" t="str">
        <f t="shared" si="189"/>
        <v/>
      </c>
      <c r="DD108" t="str">
        <f t="shared" si="190"/>
        <v/>
      </c>
      <c r="DE108" t="str">
        <f t="shared" si="191"/>
        <v/>
      </c>
      <c r="DF108" t="str">
        <f t="shared" si="192"/>
        <v/>
      </c>
      <c r="DG108" t="str">
        <f t="shared" si="193"/>
        <v/>
      </c>
      <c r="DH108" s="5" t="str">
        <f>IFERROR((CR108*$B$2*(1-$H108)*('CAR.CAP_per person'!B$2))/(_xlfn.XLOOKUP($E$2,EU_countries_GDP!$A$2:$A$29,EU_countries_GDP!$E$2:$E$29)),"")</f>
        <v/>
      </c>
      <c r="DI108" s="5" t="str">
        <f>IFERROR((CS108*$B$2*(1-$H108)*('CAR.CAP_per person'!C$2))/(_xlfn.XLOOKUP($E$2,EU_countries_GDP!$A$2:$A$29,EU_countries_GDP!$E$2:$E$29)),"")</f>
        <v/>
      </c>
      <c r="DJ108" s="5" t="str">
        <f>IFERROR((CT108*$B$2*(1-$H108)*('CAR.CAP_per person'!D$2))/(_xlfn.XLOOKUP($E$2,EU_countries_GDP!$A$2:$A$29,EU_countries_GDP!$E$2:$E$29)),"")</f>
        <v/>
      </c>
      <c r="DK108" s="5" t="str">
        <f>IFERROR((CU108*$B$2*(1-$H108)*('CAR.CAP_per person'!E$2))/(_xlfn.XLOOKUP($E$2,EU_countries_GDP!$A$2:$A$29,EU_countries_GDP!$E$2:$E$29)),"")</f>
        <v/>
      </c>
      <c r="DL108" s="5" t="str">
        <f>IFERROR((CV108*$B$2*(1-$H108)*('CAR.CAP_per person'!F$2))/(_xlfn.XLOOKUP($E$2,EU_countries_GDP!$A$2:$A$29,EU_countries_GDP!$E$2:$E$29)),"")</f>
        <v/>
      </c>
      <c r="DM108" s="5" t="str">
        <f>IFERROR((CW108*$B$2*(1-$H108)*('CAR.CAP_per person'!G$2))/(_xlfn.XLOOKUP($E$2,EU_countries_GDP!$A$2:$A$29,EU_countries_GDP!$E$2:$E$29)),"")</f>
        <v/>
      </c>
      <c r="DN108" s="5" t="str">
        <f>IFERROR((CX108*$B$2*(1-$H108)*('CAR.CAP_per person'!H$2))/(_xlfn.XLOOKUP($E$2,EU_countries_GDP!$A$2:$A$29,EU_countries_GDP!$E$2:$E$29)),"")</f>
        <v/>
      </c>
      <c r="DO108" s="5" t="str">
        <f>IFERROR((CY108*$B$2*(1-$H108)*('CAR.CAP_per person'!I$2))/(_xlfn.XLOOKUP($E$2,EU_countries_GDP!$A$2:$A$29,EU_countries_GDP!$E$2:$E$29)),"")</f>
        <v/>
      </c>
      <c r="DP108" s="5" t="str">
        <f>IFERROR((CZ108*$B$2*(1-$H108)*('CAR.CAP_per person'!J$2))/(_xlfn.XLOOKUP($E$2,EU_countries_GDP!$A$2:$A$29,EU_countries_GDP!$E$2:$E$29)),"")</f>
        <v/>
      </c>
      <c r="DQ108" s="5" t="str">
        <f>IFERROR((DA108*$B$2*(1-$H108)*('CAR.CAP_per person'!K$2))/(_xlfn.XLOOKUP($E$2,EU_countries_GDP!$A$2:$A$29,EU_countries_GDP!$E$2:$E$29)),"")</f>
        <v/>
      </c>
      <c r="DR108" s="5" t="str">
        <f>IFERROR((DB108*$B$2*(1-$H108)*('CAR.CAP_per person'!L$2))/(_xlfn.XLOOKUP($E$2,EU_countries_GDP!$A$2:$A$29,EU_countries_GDP!$E$2:$E$29)),"")</f>
        <v/>
      </c>
      <c r="DS108" s="5" t="str">
        <f>IFERROR((DC108*$B$2*(1-$H108)*('CAR.CAP_per person'!M$2))/(_xlfn.XLOOKUP($E$2,EU_countries_GDP!$A$2:$A$29,EU_countries_GDP!$E$2:$E$29)),"")</f>
        <v/>
      </c>
      <c r="DT108" s="5" t="str">
        <f>IFERROR((DD108*$B$2*(1-$H108)*('CAR.CAP_per person'!N$2))/(_xlfn.XLOOKUP($E$2,EU_countries_GDP!$A$2:$A$29,EU_countries_GDP!$E$2:$E$29)),"")</f>
        <v/>
      </c>
      <c r="DU108" s="5" t="str">
        <f>IFERROR((DE108*$B$2*(1-$H108)*('CAR.CAP_per person'!O$2))/(_xlfn.XLOOKUP($E$2,EU_countries_GDP!$A$2:$A$29,EU_countries_GDP!$E$2:$E$29)),"")</f>
        <v/>
      </c>
      <c r="DV108" s="5" t="str">
        <f>IFERROR((DF108*$B$2*(1-$H108)*('CAR.CAP_per person'!P$2))/(_xlfn.XLOOKUP($E$2,EU_countries_GDP!$A$2:$A$29,EU_countries_GDP!$E$2:$E$29)),"")</f>
        <v/>
      </c>
      <c r="DW108" s="5" t="str">
        <f>IFERROR((DG108*$B$2*(1-$H108)*('CAR.CAP_per person'!Q$2))/(_xlfn.XLOOKUP($E$2,EU_countries_GDP!$A$2:$A$29,EU_countries_GDP!$E$2:$E$29)),"")</f>
        <v/>
      </c>
    </row>
    <row r="109" spans="2:127">
      <c r="B109" t="str">
        <f>_xlfn.XLOOKUP(D109,Table5[Ingredient],Table5[Category],"",FALSE)</f>
        <v/>
      </c>
      <c r="C109" s="33"/>
      <c r="D109" s="33"/>
      <c r="E109" s="33"/>
      <c r="F109" s="33"/>
      <c r="G109" s="33"/>
      <c r="H109" s="33"/>
      <c r="I109" s="33"/>
      <c r="J109" s="37" t="str">
        <f>IFERROR(INDEX('AveragePrices&amp;Codes'!G:AG, MATCH($D109, 'AveragePrices&amp;Codes'!$A:$A, 0), MATCH(Tool_clean!$E$2, 'AveragePrices&amp;Codes'!$G$1:$AG$1, 0)),"")</f>
        <v/>
      </c>
      <c r="K109" s="37" t="str">
        <f t="shared" si="100"/>
        <v/>
      </c>
      <c r="L109">
        <f>IFERROR(IF($F109="Raw",_xlfn.XLOOKUP(_xlfn.XLOOKUP(Tool_clean!$D109,'AveragePrices&amp;Codes'!$A:$A,'AveragePrices&amp;Codes'!$B:$B),AGRIBALYSE_Raw!$B:$B,AGRIBALYSE_Raw!O:O)*$E109,_xlfn.XLOOKUP(_xlfn.XLOOKUP(Tool_clean!$D109,'AveragePrices&amp;Codes'!$A:$A,'AveragePrices&amp;Codes'!$B:$B),AGRIBALYSE_Cooked!$C:$C,AGRIBALYSE_Cooked!P:P)*$E109),"")</f>
        <v>0</v>
      </c>
      <c r="M109">
        <f>IFERROR(IF($F109="Raw",_xlfn.XLOOKUP(_xlfn.XLOOKUP(Tool_clean!$D109,'AveragePrices&amp;Codes'!$A:$A,'AveragePrices&amp;Codes'!$B:$B),AGRIBALYSE_Raw!$B:$B,AGRIBALYSE_Raw!P:P)*$E109,_xlfn.XLOOKUP(_xlfn.XLOOKUP(Tool_clean!$D109,'AveragePrices&amp;Codes'!$A:$A,'AveragePrices&amp;Codes'!$B:$B),AGRIBALYSE_Cooked!$C:$C,AGRIBALYSE_Cooked!Q:Q)*$E109),"")</f>
        <v>0</v>
      </c>
      <c r="N109">
        <f>IFERROR(IF($F109="Raw",_xlfn.XLOOKUP(_xlfn.XLOOKUP(Tool_clean!$D109,'AveragePrices&amp;Codes'!$A:$A,'AveragePrices&amp;Codes'!$B:$B),AGRIBALYSE_Raw!$B:$B,AGRIBALYSE_Raw!Q:Q)*$E109,_xlfn.XLOOKUP(_xlfn.XLOOKUP(Tool_clean!$D109,'AveragePrices&amp;Codes'!$A:$A,'AveragePrices&amp;Codes'!$B:$B),AGRIBALYSE_Cooked!$C:$C,AGRIBALYSE_Cooked!R:R)*$E109),"")</f>
        <v>0</v>
      </c>
      <c r="O109">
        <f>IFERROR(IF($F109="Raw",_xlfn.XLOOKUP(_xlfn.XLOOKUP(Tool_clean!$D109,'AveragePrices&amp;Codes'!$A:$A,'AveragePrices&amp;Codes'!$B:$B),AGRIBALYSE_Raw!$B:$B,AGRIBALYSE_Raw!R:R)*$E109,_xlfn.XLOOKUP(_xlfn.XLOOKUP(Tool_clean!$D109,'AveragePrices&amp;Codes'!$A:$A,'AveragePrices&amp;Codes'!$B:$B),AGRIBALYSE_Cooked!$C:$C,AGRIBALYSE_Cooked!S:S)*$E109),"")</f>
        <v>0</v>
      </c>
      <c r="P109">
        <f>IFERROR(IF($F109="Raw",_xlfn.XLOOKUP(_xlfn.XLOOKUP(Tool_clean!$D109,'AveragePrices&amp;Codes'!$A:$A,'AveragePrices&amp;Codes'!$B:$B),AGRIBALYSE_Raw!$B:$B,AGRIBALYSE_Raw!S:S)*$E109,_xlfn.XLOOKUP(_xlfn.XLOOKUP(Tool_clean!$D109,'AveragePrices&amp;Codes'!$A:$A,'AveragePrices&amp;Codes'!$B:$B),AGRIBALYSE_Cooked!$C:$C,AGRIBALYSE_Cooked!T:T)*$E109),"")</f>
        <v>0</v>
      </c>
      <c r="Q109">
        <f>IFERROR(IF($F109="Raw",_xlfn.XLOOKUP(_xlfn.XLOOKUP(Tool_clean!$D109,'AveragePrices&amp;Codes'!$A:$A,'AveragePrices&amp;Codes'!$B:$B),AGRIBALYSE_Raw!$B:$B,AGRIBALYSE_Raw!T:T)*$E109,_xlfn.XLOOKUP(_xlfn.XLOOKUP(Tool_clean!$D109,'AveragePrices&amp;Codes'!$A:$A,'AveragePrices&amp;Codes'!$B:$B),AGRIBALYSE_Cooked!$C:$C,AGRIBALYSE_Cooked!U:U)*$E109),"")</f>
        <v>0</v>
      </c>
      <c r="R109">
        <f>IFERROR(IF($F109="Raw",_xlfn.XLOOKUP(_xlfn.XLOOKUP(Tool_clean!$D109,'AveragePrices&amp;Codes'!$A:$A,'AveragePrices&amp;Codes'!$B:$B),AGRIBALYSE_Raw!$B:$B,AGRIBALYSE_Raw!U:U)*$E109,_xlfn.XLOOKUP(_xlfn.XLOOKUP(Tool_clean!$D109,'AveragePrices&amp;Codes'!$A:$A,'AveragePrices&amp;Codes'!$B:$B),AGRIBALYSE_Cooked!$C:$C,AGRIBALYSE_Cooked!V:V)*$E109),"")</f>
        <v>0</v>
      </c>
      <c r="S109">
        <f>IFERROR(IF($F109="Raw",_xlfn.XLOOKUP(_xlfn.XLOOKUP(Tool_clean!$D109,'AveragePrices&amp;Codes'!$A:$A,'AveragePrices&amp;Codes'!$B:$B),AGRIBALYSE_Raw!$B:$B,AGRIBALYSE_Raw!V:V)*$E109,_xlfn.XLOOKUP(_xlfn.XLOOKUP(Tool_clean!$D109,'AveragePrices&amp;Codes'!$A:$A,'AveragePrices&amp;Codes'!$B:$B),AGRIBALYSE_Cooked!$C:$C,AGRIBALYSE_Cooked!W:W)*$E109),"")</f>
        <v>0</v>
      </c>
      <c r="T109">
        <f>IFERROR(IF($F109="Raw",_xlfn.XLOOKUP(_xlfn.XLOOKUP(Tool_clean!$D109,'AveragePrices&amp;Codes'!$A:$A,'AveragePrices&amp;Codes'!$B:$B),AGRIBALYSE_Raw!$B:$B,AGRIBALYSE_Raw!W:W)*$E109,_xlfn.XLOOKUP(_xlfn.XLOOKUP(Tool_clean!$D109,'AveragePrices&amp;Codes'!$A:$A,'AveragePrices&amp;Codes'!$B:$B),AGRIBALYSE_Cooked!$C:$C,AGRIBALYSE_Cooked!X:X)*$E109),"")</f>
        <v>0</v>
      </c>
      <c r="U109">
        <f>IFERROR(IF($F109="Raw",_xlfn.XLOOKUP(_xlfn.XLOOKUP(Tool_clean!$D109,'AveragePrices&amp;Codes'!$A:$A,'AveragePrices&amp;Codes'!$B:$B),AGRIBALYSE_Raw!$B:$B,AGRIBALYSE_Raw!X:X)*$E109,_xlfn.XLOOKUP(_xlfn.XLOOKUP(Tool_clean!$D109,'AveragePrices&amp;Codes'!$A:$A,'AveragePrices&amp;Codes'!$B:$B),AGRIBALYSE_Cooked!$C:$C,AGRIBALYSE_Cooked!Y:Y)*$E109),"")</f>
        <v>0</v>
      </c>
      <c r="V109">
        <f>IFERROR(IF($F109="Raw",_xlfn.XLOOKUP(_xlfn.XLOOKUP(Tool_clean!$D109,'AveragePrices&amp;Codes'!$A:$A,'AveragePrices&amp;Codes'!$B:$B),AGRIBALYSE_Raw!$B:$B,AGRIBALYSE_Raw!Y:Y)*$E109,_xlfn.XLOOKUP(_xlfn.XLOOKUP(Tool_clean!$D109,'AveragePrices&amp;Codes'!$A:$A,'AveragePrices&amp;Codes'!$B:$B),AGRIBALYSE_Cooked!$C:$C,AGRIBALYSE_Cooked!Z:Z)*$E109),"")</f>
        <v>0</v>
      </c>
      <c r="W109">
        <f>IFERROR(IF($F109="Raw",_xlfn.XLOOKUP(_xlfn.XLOOKUP(Tool_clean!$D109,'AveragePrices&amp;Codes'!$A:$A,'AveragePrices&amp;Codes'!$B:$B),AGRIBALYSE_Raw!$B:$B,AGRIBALYSE_Raw!Z:Z)*$E109,_xlfn.XLOOKUP(_xlfn.XLOOKUP(Tool_clean!$D109,'AveragePrices&amp;Codes'!$A:$A,'AveragePrices&amp;Codes'!$B:$B),AGRIBALYSE_Cooked!$C:$C,AGRIBALYSE_Cooked!AA:AA)*$E109),"")</f>
        <v>0</v>
      </c>
      <c r="X109">
        <f>IFERROR(IF($F109="Raw",_xlfn.XLOOKUP(_xlfn.XLOOKUP(Tool_clean!$D109,'AveragePrices&amp;Codes'!$A:$A,'AveragePrices&amp;Codes'!$B:$B),AGRIBALYSE_Raw!$B:$B,AGRIBALYSE_Raw!AA:AA)*$E109,_xlfn.XLOOKUP(_xlfn.XLOOKUP(Tool_clean!$D109,'AveragePrices&amp;Codes'!$A:$A,'AveragePrices&amp;Codes'!$B:$B),AGRIBALYSE_Cooked!$C:$C,AGRIBALYSE_Cooked!AB:AB)*$E109),"")</f>
        <v>0</v>
      </c>
      <c r="Y109">
        <f>IFERROR(IF($F109="Raw",_xlfn.XLOOKUP(_xlfn.XLOOKUP(Tool_clean!$D109,'AveragePrices&amp;Codes'!$A:$A,'AveragePrices&amp;Codes'!$B:$B),AGRIBALYSE_Raw!$B:$B,AGRIBALYSE_Raw!AB:AB)*$E109,_xlfn.XLOOKUP(_xlfn.XLOOKUP(Tool_clean!$D109,'AveragePrices&amp;Codes'!$A:$A,'AveragePrices&amp;Codes'!$B:$B),AGRIBALYSE_Cooked!$C:$C,AGRIBALYSE_Cooked!AC:AC)*$E109),"")</f>
        <v>0</v>
      </c>
      <c r="Z109">
        <f>IFERROR(IF($F109="Raw",_xlfn.XLOOKUP(_xlfn.XLOOKUP(Tool_clean!$D109,'AveragePrices&amp;Codes'!$A:$A,'AveragePrices&amp;Codes'!$B:$B),AGRIBALYSE_Raw!$B:$B,AGRIBALYSE_Raw!AC:AC)*$E109,_xlfn.XLOOKUP(_xlfn.XLOOKUP(Tool_clean!$D109,'AveragePrices&amp;Codes'!$A:$A,'AveragePrices&amp;Codes'!$B:$B),AGRIBALYSE_Cooked!$C:$C,AGRIBALYSE_Cooked!AD:AD)*$E109),"")</f>
        <v>0</v>
      </c>
      <c r="AA109">
        <f>IFERROR(IF($F109="Raw",_xlfn.XLOOKUP(_xlfn.XLOOKUP(Tool_clean!$D109,'AveragePrices&amp;Codes'!$A:$A,'AveragePrices&amp;Codes'!$B:$B),AGRIBALYSE_Raw!$B:$B,AGRIBALYSE_Raw!AD:AD)*$E109,_xlfn.XLOOKUP(_xlfn.XLOOKUP(Tool_clean!$D109,'AveragePrices&amp;Codes'!$A:$A,'AveragePrices&amp;Codes'!$B:$B),AGRIBALYSE_Cooked!$C:$C,AGRIBALYSE_Cooked!AE:AE)*$E109),"")</f>
        <v>0</v>
      </c>
      <c r="AB109" t="str" cm="1">
        <f t="array" ref="AB109">IFERROR(_xlfn.XLOOKUP(Tool_clean!$F109&amp;$E$2,'Cooking methods'!$A:$A&amp;'Cooking methods'!$B:$B,'Cooking methods'!C:C)*$E109,"")</f>
        <v/>
      </c>
      <c r="AC109" t="str" cm="1">
        <f t="array" ref="AC109">IFERROR(_xlfn.XLOOKUP(Tool_clean!$F109&amp;$E$2,'Cooking methods'!$A:$A&amp;'Cooking methods'!$B:$B,'Cooking methods'!D:D)*$E109,"")</f>
        <v/>
      </c>
      <c r="AD109" t="str" cm="1">
        <f t="array" ref="AD109">IFERROR(_xlfn.XLOOKUP(Tool_clean!$F109&amp;$E$2,'Cooking methods'!$A:$A&amp;'Cooking methods'!$B:$B,'Cooking methods'!E:E)*$E109,"")</f>
        <v/>
      </c>
      <c r="AE109" t="str" cm="1">
        <f t="array" ref="AE109">IFERROR(_xlfn.XLOOKUP(Tool_clean!$F109&amp;$E$2,'Cooking methods'!$A:$A&amp;'Cooking methods'!$B:$B,'Cooking methods'!F:F)*$E109,"")</f>
        <v/>
      </c>
      <c r="AF109" t="str" cm="1">
        <f t="array" ref="AF109">IFERROR(_xlfn.XLOOKUP(Tool_clean!$F109&amp;$E$2,'Cooking methods'!$A:$A&amp;'Cooking methods'!$B:$B,'Cooking methods'!G:G)*$E109,"")</f>
        <v/>
      </c>
      <c r="AG109" t="str" cm="1">
        <f t="array" ref="AG109">IFERROR(_xlfn.XLOOKUP(Tool_clean!$F109&amp;$E$2,'Cooking methods'!$A:$A&amp;'Cooking methods'!$B:$B,'Cooking methods'!H:H)*$E109,"")</f>
        <v/>
      </c>
      <c r="AH109" t="str" cm="1">
        <f t="array" ref="AH109">IFERROR(_xlfn.XLOOKUP(Tool_clean!$F109&amp;$E$2,'Cooking methods'!$A:$A&amp;'Cooking methods'!$B:$B,'Cooking methods'!I:I)*$E109,"")</f>
        <v/>
      </c>
      <c r="AI109" t="str" cm="1">
        <f t="array" ref="AI109">IFERROR(_xlfn.XLOOKUP(Tool_clean!$F109&amp;$E$2,'Cooking methods'!$A:$A&amp;'Cooking methods'!$B:$B,'Cooking methods'!J:J)*$E109,"")</f>
        <v/>
      </c>
      <c r="AJ109" t="str" cm="1">
        <f t="array" ref="AJ109">IFERROR(_xlfn.XLOOKUP(Tool_clean!$F109&amp;$E$2,'Cooking methods'!$A:$A&amp;'Cooking methods'!$B:$B,'Cooking methods'!K:K)*$E109,"")</f>
        <v/>
      </c>
      <c r="AK109" t="str" cm="1">
        <f t="array" ref="AK109">IFERROR(_xlfn.XLOOKUP(Tool_clean!$F109&amp;$E$2,'Cooking methods'!$A:$A&amp;'Cooking methods'!$B:$B,'Cooking methods'!L:L)*$E109,"")</f>
        <v/>
      </c>
      <c r="AL109" t="str" cm="1">
        <f t="array" ref="AL109">IFERROR(_xlfn.XLOOKUP(Tool_clean!$F109&amp;$E$2,'Cooking methods'!$A:$A&amp;'Cooking methods'!$B:$B,'Cooking methods'!M:M)*$E109,"")</f>
        <v/>
      </c>
      <c r="AM109" t="str" cm="1">
        <f t="array" ref="AM109">IFERROR(_xlfn.XLOOKUP(Tool_clean!$F109&amp;$E$2,'Cooking methods'!$A:$A&amp;'Cooking methods'!$B:$B,'Cooking methods'!N:N)*$E109,"")</f>
        <v/>
      </c>
      <c r="AN109" t="str" cm="1">
        <f t="array" ref="AN109">IFERROR(_xlfn.XLOOKUP(Tool_clean!$F109&amp;$E$2,'Cooking methods'!$A:$A&amp;'Cooking methods'!$B:$B,'Cooking methods'!O:O)*$E109,"")</f>
        <v/>
      </c>
      <c r="AO109" t="str" cm="1">
        <f t="array" ref="AO109">IFERROR(_xlfn.XLOOKUP(Tool_clean!$F109&amp;$E$2,'Cooking methods'!$A:$A&amp;'Cooking methods'!$B:$B,'Cooking methods'!P:P)*$E109,"")</f>
        <v/>
      </c>
      <c r="AP109" t="str" cm="1">
        <f t="array" ref="AP109">IFERROR(_xlfn.XLOOKUP(Tool_clean!$F109&amp;$E$2,'Cooking methods'!$A:$A&amp;'Cooking methods'!$B:$B,'Cooking methods'!Q:Q)*$E109,"")</f>
        <v/>
      </c>
      <c r="AQ109" t="str" cm="1">
        <f t="array" ref="AQ109">IFERROR(_xlfn.XLOOKUP(Tool_clean!$F109&amp;$E$2,'Cooking methods'!$A:$A&amp;'Cooking methods'!$B:$B,'Cooking methods'!R:R)*$E109,"")</f>
        <v/>
      </c>
      <c r="AR109" t="str" cm="1">
        <f t="array" ref="AR109">IFERROR(_xlfn.XLOOKUP(Tool_clean!$G109&amp;$E$2,'Waste management'!$A:$A&amp;'Waste management'!$B:$B,'Waste management'!C:C)*$E109,"")</f>
        <v/>
      </c>
      <c r="AS109" t="str" cm="1">
        <f t="array" ref="AS109">IFERROR(_xlfn.XLOOKUP(Tool_clean!$G109&amp;$E$2,'Waste management'!$A:$A&amp;'Waste management'!$B:$B,'Waste management'!D:D)*$E109,"")</f>
        <v/>
      </c>
      <c r="AT109" t="str" cm="1">
        <f t="array" ref="AT109">IFERROR(_xlfn.XLOOKUP(Tool_clean!$G109&amp;$E$2,'Waste management'!$A:$A&amp;'Waste management'!$B:$B,'Waste management'!E:E)*$E109,"")</f>
        <v/>
      </c>
      <c r="AU109" t="str" cm="1">
        <f t="array" ref="AU109">IFERROR(_xlfn.XLOOKUP(Tool_clean!$G109&amp;$E$2,'Waste management'!$A:$A&amp;'Waste management'!$B:$B,'Waste management'!F:F)*$E109,"")</f>
        <v/>
      </c>
      <c r="AV109" t="str" cm="1">
        <f t="array" ref="AV109">IFERROR(_xlfn.XLOOKUP(Tool_clean!$G109&amp;$E$2,'Waste management'!$A:$A&amp;'Waste management'!$B:$B,'Waste management'!G:G)*$E109,"")</f>
        <v/>
      </c>
      <c r="AW109" t="str" cm="1">
        <f t="array" ref="AW109">IFERROR(_xlfn.XLOOKUP(Tool_clean!$G109&amp;$E$2,'Waste management'!$A:$A&amp;'Waste management'!$B:$B,'Waste management'!H:H)*$E109,"")</f>
        <v/>
      </c>
      <c r="AX109" t="str" cm="1">
        <f t="array" ref="AX109">IFERROR(_xlfn.XLOOKUP(Tool_clean!$G109&amp;$E$2,'Waste management'!$A:$A&amp;'Waste management'!$B:$B,'Waste management'!I:I)*$E109,"")</f>
        <v/>
      </c>
      <c r="AY109" t="str" cm="1">
        <f t="array" ref="AY109">IFERROR(_xlfn.XLOOKUP(Tool_clean!$G109&amp;$E$2,'Waste management'!$A:$A&amp;'Waste management'!$B:$B,'Waste management'!J:J)*$E109,"")</f>
        <v/>
      </c>
      <c r="AZ109" t="str" cm="1">
        <f t="array" ref="AZ109">IFERROR(_xlfn.XLOOKUP(Tool_clean!$G109&amp;$E$2,'Waste management'!$A:$A&amp;'Waste management'!$B:$B,'Waste management'!K:K)*$E109,"")</f>
        <v/>
      </c>
      <c r="BA109" t="str" cm="1">
        <f t="array" ref="BA109">IFERROR(_xlfn.XLOOKUP(Tool_clean!$G109&amp;$E$2,'Waste management'!$A:$A&amp;'Waste management'!$B:$B,'Waste management'!L:L)*$E109,"")</f>
        <v/>
      </c>
      <c r="BB109" t="str" cm="1">
        <f t="array" ref="BB109">IFERROR(_xlfn.XLOOKUP(Tool_clean!$G109&amp;$E$2,'Waste management'!$A:$A&amp;'Waste management'!$B:$B,'Waste management'!M:M)*$E109,"")</f>
        <v/>
      </c>
      <c r="BC109" t="str" cm="1">
        <f t="array" ref="BC109">IFERROR(_xlfn.XLOOKUP(Tool_clean!$G109&amp;$E$2,'Waste management'!$A:$A&amp;'Waste management'!$B:$B,'Waste management'!N:N)*$E109,"")</f>
        <v/>
      </c>
      <c r="BD109" t="str" cm="1">
        <f t="array" ref="BD109">IFERROR(_xlfn.XLOOKUP(Tool_clean!$G109&amp;$E$2,'Waste management'!$A:$A&amp;'Waste management'!$B:$B,'Waste management'!O:O)*$E109,"")</f>
        <v/>
      </c>
      <c r="BE109" t="str" cm="1">
        <f t="array" ref="BE109">IFERROR(_xlfn.XLOOKUP(Tool_clean!$G109&amp;$E$2,'Waste management'!$A:$A&amp;'Waste management'!$B:$B,'Waste management'!P:P)*$E109,"")</f>
        <v/>
      </c>
      <c r="BF109" t="str" cm="1">
        <f t="array" ref="BF109">IFERROR(_xlfn.XLOOKUP(Tool_clean!$G109&amp;$E$2,'Waste management'!$A:$A&amp;'Waste management'!$B:$B,'Waste management'!Q:Q)*$E109,"")</f>
        <v/>
      </c>
      <c r="BG109" t="str" cm="1">
        <f t="array" ref="BG109">IFERROR(_xlfn.XLOOKUP(Tool_clean!$G109&amp;$E$2,'Waste management'!$A:$A&amp;'Waste management'!$B:$B,'Waste management'!R:R)*$E109,"")</f>
        <v/>
      </c>
      <c r="BH109" t="str">
        <f>IFERROR((L109+AR109+AB109)*_xlfn.XLOOKUP(Tool_clean!BH$4,Monetization_Factors!$A:$A,Monetization_Factors!$D:$D),"")</f>
        <v/>
      </c>
      <c r="BI109" t="str">
        <f>IFERROR((M109+AS109+AC109)*_xlfn.XLOOKUP(Tool_clean!BI$4,Monetization_Factors!$A:$A,Monetization_Factors!$D:$D),"")</f>
        <v/>
      </c>
      <c r="BJ109" t="str">
        <f>IFERROR((N109+AT109+AD109)*_xlfn.XLOOKUP(Tool_clean!BJ$4,Monetization_Factors!$A:$A,Monetization_Factors!$D:$D),"")</f>
        <v/>
      </c>
      <c r="BK109" t="str">
        <f>IFERROR((O109+AU109+AE109)*_xlfn.XLOOKUP(Tool_clean!BK$4,Monetization_Factors!$A:$A,Monetization_Factors!$D:$D),"")</f>
        <v/>
      </c>
      <c r="BL109" t="str">
        <f>IFERROR((P109+AV109+AF109)*_xlfn.XLOOKUP(Tool_clean!BL$4,Monetization_Factors!$A:$A,Monetization_Factors!$D:$D),"")</f>
        <v/>
      </c>
      <c r="BM109" t="str">
        <f>IFERROR((Q109+AW109+AG109)*_xlfn.XLOOKUP(Tool_clean!BM$4,Monetization_Factors!$A:$A,Monetization_Factors!$D:$D),"")</f>
        <v/>
      </c>
      <c r="BN109" t="str">
        <f>IFERROR((R109+AX109+AH109)*_xlfn.XLOOKUP(Tool_clean!BN$4,Monetization_Factors!$A:$A,Monetization_Factors!$D:$D),"")</f>
        <v/>
      </c>
      <c r="BO109" t="str">
        <f>IFERROR((S109+AY109+AI109)*_xlfn.XLOOKUP(Tool_clean!BO$4,Monetization_Factors!$A:$A,Monetization_Factors!$D:$D),"")</f>
        <v/>
      </c>
      <c r="BP109" t="str">
        <f>IFERROR((T109+AZ109+AJ109)*_xlfn.XLOOKUP(Tool_clean!BP$4,Monetization_Factors!$A:$A,Monetization_Factors!$D:$D),"")</f>
        <v/>
      </c>
      <c r="BQ109" t="str">
        <f>IFERROR((U109+BA109+AK109)*_xlfn.XLOOKUP(Tool_clean!BQ$4,Monetization_Factors!$A:$A,Monetization_Factors!$D:$D),"")</f>
        <v/>
      </c>
      <c r="BR109" t="str">
        <f>IFERROR((V109+BB109+AL109)*_xlfn.XLOOKUP(Tool_clean!BR$4,Monetization_Factors!$A:$A,Monetization_Factors!$D:$D),"")</f>
        <v/>
      </c>
      <c r="BS109" t="str">
        <f>IFERROR((W109+BC109+AM109)*_xlfn.XLOOKUP(Tool_clean!BS$4,Monetization_Factors!$A:$A,Monetization_Factors!$D:$D),"")</f>
        <v/>
      </c>
      <c r="BT109" t="str">
        <f>IFERROR((X109+BD109+AN109)*_xlfn.XLOOKUP(Tool_clean!BT$4,Monetization_Factors!$A:$A,Monetization_Factors!$D:$D),"")</f>
        <v/>
      </c>
      <c r="BU109" t="str">
        <f>IFERROR((Y109+BE109+AO109)*_xlfn.XLOOKUP(Tool_clean!BU$4,Monetization_Factors!$A:$A,Monetization_Factors!$D:$D),"")</f>
        <v/>
      </c>
      <c r="BV109" t="str">
        <f>IFERROR((Z109+BF109+AP109)*_xlfn.XLOOKUP(Tool_clean!BV$4,Monetization_Factors!$A:$A,Monetization_Factors!$D:$D),"")</f>
        <v/>
      </c>
      <c r="BW109" t="str">
        <f>IFERROR((AA109+BG109+AQ109)*_xlfn.XLOOKUP(Tool_clean!BW$4,Monetization_Factors!$A:$A,Monetization_Factors!$D:$D),"")</f>
        <v/>
      </c>
      <c r="BX109" s="38" t="str" cm="1">
        <f t="array" ref="BX109">IFERROR(_xlfn.IFS(I109&gt;0,I109*E109,I109="",J109*E109),"")</f>
        <v/>
      </c>
      <c r="BY109" s="38">
        <f t="shared" si="101"/>
        <v>0</v>
      </c>
      <c r="BZ109" s="38" t="str">
        <f t="shared" si="102"/>
        <v/>
      </c>
      <c r="CA109" s="38" t="str">
        <f t="shared" si="103"/>
        <v/>
      </c>
      <c r="CB109" t="str">
        <f t="shared" si="162"/>
        <v/>
      </c>
      <c r="CC109" t="str">
        <f t="shared" si="163"/>
        <v/>
      </c>
      <c r="CD109" t="str">
        <f t="shared" si="164"/>
        <v/>
      </c>
      <c r="CE109" t="str">
        <f t="shared" si="165"/>
        <v/>
      </c>
      <c r="CF109" t="str">
        <f t="shared" si="166"/>
        <v/>
      </c>
      <c r="CG109" t="str">
        <f t="shared" si="167"/>
        <v/>
      </c>
      <c r="CH109" t="str">
        <f t="shared" si="168"/>
        <v/>
      </c>
      <c r="CI109" t="str">
        <f t="shared" si="169"/>
        <v/>
      </c>
      <c r="CJ109" t="str">
        <f t="shared" si="170"/>
        <v/>
      </c>
      <c r="CK109" t="str">
        <f t="shared" si="171"/>
        <v/>
      </c>
      <c r="CL109" t="str">
        <f t="shared" si="172"/>
        <v/>
      </c>
      <c r="CM109" t="str">
        <f t="shared" si="173"/>
        <v/>
      </c>
      <c r="CN109" t="str">
        <f t="shared" si="174"/>
        <v/>
      </c>
      <c r="CO109" t="str">
        <f t="shared" si="175"/>
        <v/>
      </c>
      <c r="CP109" t="str">
        <f t="shared" si="176"/>
        <v/>
      </c>
      <c r="CQ109" t="str">
        <f t="shared" si="177"/>
        <v/>
      </c>
      <c r="CR109" t="str">
        <f t="shared" si="178"/>
        <v/>
      </c>
      <c r="CS109" t="str">
        <f t="shared" si="179"/>
        <v/>
      </c>
      <c r="CT109" t="str">
        <f t="shared" si="180"/>
        <v/>
      </c>
      <c r="CU109" t="str">
        <f t="shared" si="181"/>
        <v/>
      </c>
      <c r="CV109" t="str">
        <f t="shared" si="182"/>
        <v/>
      </c>
      <c r="CW109" t="str">
        <f t="shared" si="183"/>
        <v/>
      </c>
      <c r="CX109" t="str">
        <f t="shared" si="184"/>
        <v/>
      </c>
      <c r="CY109" t="str">
        <f t="shared" si="185"/>
        <v/>
      </c>
      <c r="CZ109" t="str">
        <f t="shared" si="186"/>
        <v/>
      </c>
      <c r="DA109" t="str">
        <f t="shared" si="187"/>
        <v/>
      </c>
      <c r="DB109" t="str">
        <f t="shared" si="188"/>
        <v/>
      </c>
      <c r="DC109" t="str">
        <f t="shared" si="189"/>
        <v/>
      </c>
      <c r="DD109" t="str">
        <f t="shared" si="190"/>
        <v/>
      </c>
      <c r="DE109" t="str">
        <f t="shared" si="191"/>
        <v/>
      </c>
      <c r="DF109" t="str">
        <f t="shared" si="192"/>
        <v/>
      </c>
      <c r="DG109" t="str">
        <f t="shared" si="193"/>
        <v/>
      </c>
      <c r="DH109" s="5" t="str">
        <f>IFERROR((CR109*$B$2*(1-$H109)*('CAR.CAP_per person'!B$2))/(_xlfn.XLOOKUP($E$2,EU_countries_GDP!$A$2:$A$29,EU_countries_GDP!$E$2:$E$29)),"")</f>
        <v/>
      </c>
      <c r="DI109" s="5" t="str">
        <f>IFERROR((CS109*$B$2*(1-$H109)*('CAR.CAP_per person'!C$2))/(_xlfn.XLOOKUP($E$2,EU_countries_GDP!$A$2:$A$29,EU_countries_GDP!$E$2:$E$29)),"")</f>
        <v/>
      </c>
      <c r="DJ109" s="5" t="str">
        <f>IFERROR((CT109*$B$2*(1-$H109)*('CAR.CAP_per person'!D$2))/(_xlfn.XLOOKUP($E$2,EU_countries_GDP!$A$2:$A$29,EU_countries_GDP!$E$2:$E$29)),"")</f>
        <v/>
      </c>
      <c r="DK109" s="5" t="str">
        <f>IFERROR((CU109*$B$2*(1-$H109)*('CAR.CAP_per person'!E$2))/(_xlfn.XLOOKUP($E$2,EU_countries_GDP!$A$2:$A$29,EU_countries_GDP!$E$2:$E$29)),"")</f>
        <v/>
      </c>
      <c r="DL109" s="5" t="str">
        <f>IFERROR((CV109*$B$2*(1-$H109)*('CAR.CAP_per person'!F$2))/(_xlfn.XLOOKUP($E$2,EU_countries_GDP!$A$2:$A$29,EU_countries_GDP!$E$2:$E$29)),"")</f>
        <v/>
      </c>
      <c r="DM109" s="5" t="str">
        <f>IFERROR((CW109*$B$2*(1-$H109)*('CAR.CAP_per person'!G$2))/(_xlfn.XLOOKUP($E$2,EU_countries_GDP!$A$2:$A$29,EU_countries_GDP!$E$2:$E$29)),"")</f>
        <v/>
      </c>
      <c r="DN109" s="5" t="str">
        <f>IFERROR((CX109*$B$2*(1-$H109)*('CAR.CAP_per person'!H$2))/(_xlfn.XLOOKUP($E$2,EU_countries_GDP!$A$2:$A$29,EU_countries_GDP!$E$2:$E$29)),"")</f>
        <v/>
      </c>
      <c r="DO109" s="5" t="str">
        <f>IFERROR((CY109*$B$2*(1-$H109)*('CAR.CAP_per person'!I$2))/(_xlfn.XLOOKUP($E$2,EU_countries_GDP!$A$2:$A$29,EU_countries_GDP!$E$2:$E$29)),"")</f>
        <v/>
      </c>
      <c r="DP109" s="5" t="str">
        <f>IFERROR((CZ109*$B$2*(1-$H109)*('CAR.CAP_per person'!J$2))/(_xlfn.XLOOKUP($E$2,EU_countries_GDP!$A$2:$A$29,EU_countries_GDP!$E$2:$E$29)),"")</f>
        <v/>
      </c>
      <c r="DQ109" s="5" t="str">
        <f>IFERROR((DA109*$B$2*(1-$H109)*('CAR.CAP_per person'!K$2))/(_xlfn.XLOOKUP($E$2,EU_countries_GDP!$A$2:$A$29,EU_countries_GDP!$E$2:$E$29)),"")</f>
        <v/>
      </c>
      <c r="DR109" s="5" t="str">
        <f>IFERROR((DB109*$B$2*(1-$H109)*('CAR.CAP_per person'!L$2))/(_xlfn.XLOOKUP($E$2,EU_countries_GDP!$A$2:$A$29,EU_countries_GDP!$E$2:$E$29)),"")</f>
        <v/>
      </c>
      <c r="DS109" s="5" t="str">
        <f>IFERROR((DC109*$B$2*(1-$H109)*('CAR.CAP_per person'!M$2))/(_xlfn.XLOOKUP($E$2,EU_countries_GDP!$A$2:$A$29,EU_countries_GDP!$E$2:$E$29)),"")</f>
        <v/>
      </c>
      <c r="DT109" s="5" t="str">
        <f>IFERROR((DD109*$B$2*(1-$H109)*('CAR.CAP_per person'!N$2))/(_xlfn.XLOOKUP($E$2,EU_countries_GDP!$A$2:$A$29,EU_countries_GDP!$E$2:$E$29)),"")</f>
        <v/>
      </c>
      <c r="DU109" s="5" t="str">
        <f>IFERROR((DE109*$B$2*(1-$H109)*('CAR.CAP_per person'!O$2))/(_xlfn.XLOOKUP($E$2,EU_countries_GDP!$A$2:$A$29,EU_countries_GDP!$E$2:$E$29)),"")</f>
        <v/>
      </c>
      <c r="DV109" s="5" t="str">
        <f>IFERROR((DF109*$B$2*(1-$H109)*('CAR.CAP_per person'!P$2))/(_xlfn.XLOOKUP($E$2,EU_countries_GDP!$A$2:$A$29,EU_countries_GDP!$E$2:$E$29)),"")</f>
        <v/>
      </c>
      <c r="DW109" s="5" t="str">
        <f>IFERROR((DG109*$B$2*(1-$H109)*('CAR.CAP_per person'!Q$2))/(_xlfn.XLOOKUP($E$2,EU_countries_GDP!$A$2:$A$29,EU_countries_GDP!$E$2:$E$29)),"")</f>
        <v/>
      </c>
    </row>
    <row r="110" spans="2:127">
      <c r="B110" t="str">
        <f>_xlfn.XLOOKUP(D110,Table5[Ingredient],Table5[Category],"",FALSE)</f>
        <v/>
      </c>
      <c r="C110" s="33"/>
      <c r="D110" s="33"/>
      <c r="E110" s="33"/>
      <c r="F110" s="33"/>
      <c r="G110" s="33"/>
      <c r="H110" s="33"/>
      <c r="I110" s="33"/>
      <c r="J110" s="37" t="str">
        <f>IFERROR(INDEX('AveragePrices&amp;Codes'!G:AG, MATCH($D110, 'AveragePrices&amp;Codes'!$A:$A, 0), MATCH(Tool_clean!$E$2, 'AveragePrices&amp;Codes'!$G$1:$AG$1, 0)),"")</f>
        <v/>
      </c>
      <c r="K110" s="37" t="str">
        <f t="shared" si="100"/>
        <v/>
      </c>
      <c r="L110">
        <f>IFERROR(IF($F110="Raw",_xlfn.XLOOKUP(_xlfn.XLOOKUP(Tool_clean!$D110,'AveragePrices&amp;Codes'!$A:$A,'AveragePrices&amp;Codes'!$B:$B),AGRIBALYSE_Raw!$B:$B,AGRIBALYSE_Raw!O:O)*$E110,_xlfn.XLOOKUP(_xlfn.XLOOKUP(Tool_clean!$D110,'AveragePrices&amp;Codes'!$A:$A,'AveragePrices&amp;Codes'!$B:$B),AGRIBALYSE_Cooked!$C:$C,AGRIBALYSE_Cooked!P:P)*$E110),"")</f>
        <v>0</v>
      </c>
      <c r="M110">
        <f>IFERROR(IF($F110="Raw",_xlfn.XLOOKUP(_xlfn.XLOOKUP(Tool_clean!$D110,'AveragePrices&amp;Codes'!$A:$A,'AveragePrices&amp;Codes'!$B:$B),AGRIBALYSE_Raw!$B:$B,AGRIBALYSE_Raw!P:P)*$E110,_xlfn.XLOOKUP(_xlfn.XLOOKUP(Tool_clean!$D110,'AveragePrices&amp;Codes'!$A:$A,'AveragePrices&amp;Codes'!$B:$B),AGRIBALYSE_Cooked!$C:$C,AGRIBALYSE_Cooked!Q:Q)*$E110),"")</f>
        <v>0</v>
      </c>
      <c r="N110">
        <f>IFERROR(IF($F110="Raw",_xlfn.XLOOKUP(_xlfn.XLOOKUP(Tool_clean!$D110,'AveragePrices&amp;Codes'!$A:$A,'AveragePrices&amp;Codes'!$B:$B),AGRIBALYSE_Raw!$B:$B,AGRIBALYSE_Raw!Q:Q)*$E110,_xlfn.XLOOKUP(_xlfn.XLOOKUP(Tool_clean!$D110,'AveragePrices&amp;Codes'!$A:$A,'AveragePrices&amp;Codes'!$B:$B),AGRIBALYSE_Cooked!$C:$C,AGRIBALYSE_Cooked!R:R)*$E110),"")</f>
        <v>0</v>
      </c>
      <c r="O110">
        <f>IFERROR(IF($F110="Raw",_xlfn.XLOOKUP(_xlfn.XLOOKUP(Tool_clean!$D110,'AveragePrices&amp;Codes'!$A:$A,'AveragePrices&amp;Codes'!$B:$B),AGRIBALYSE_Raw!$B:$B,AGRIBALYSE_Raw!R:R)*$E110,_xlfn.XLOOKUP(_xlfn.XLOOKUP(Tool_clean!$D110,'AveragePrices&amp;Codes'!$A:$A,'AveragePrices&amp;Codes'!$B:$B),AGRIBALYSE_Cooked!$C:$C,AGRIBALYSE_Cooked!S:S)*$E110),"")</f>
        <v>0</v>
      </c>
      <c r="P110">
        <f>IFERROR(IF($F110="Raw",_xlfn.XLOOKUP(_xlfn.XLOOKUP(Tool_clean!$D110,'AveragePrices&amp;Codes'!$A:$A,'AveragePrices&amp;Codes'!$B:$B),AGRIBALYSE_Raw!$B:$B,AGRIBALYSE_Raw!S:S)*$E110,_xlfn.XLOOKUP(_xlfn.XLOOKUP(Tool_clean!$D110,'AveragePrices&amp;Codes'!$A:$A,'AveragePrices&amp;Codes'!$B:$B),AGRIBALYSE_Cooked!$C:$C,AGRIBALYSE_Cooked!T:T)*$E110),"")</f>
        <v>0</v>
      </c>
      <c r="Q110">
        <f>IFERROR(IF($F110="Raw",_xlfn.XLOOKUP(_xlfn.XLOOKUP(Tool_clean!$D110,'AveragePrices&amp;Codes'!$A:$A,'AveragePrices&amp;Codes'!$B:$B),AGRIBALYSE_Raw!$B:$B,AGRIBALYSE_Raw!T:T)*$E110,_xlfn.XLOOKUP(_xlfn.XLOOKUP(Tool_clean!$D110,'AveragePrices&amp;Codes'!$A:$A,'AveragePrices&amp;Codes'!$B:$B),AGRIBALYSE_Cooked!$C:$C,AGRIBALYSE_Cooked!U:U)*$E110),"")</f>
        <v>0</v>
      </c>
      <c r="R110">
        <f>IFERROR(IF($F110="Raw",_xlfn.XLOOKUP(_xlfn.XLOOKUP(Tool_clean!$D110,'AveragePrices&amp;Codes'!$A:$A,'AveragePrices&amp;Codes'!$B:$B),AGRIBALYSE_Raw!$B:$B,AGRIBALYSE_Raw!U:U)*$E110,_xlfn.XLOOKUP(_xlfn.XLOOKUP(Tool_clean!$D110,'AveragePrices&amp;Codes'!$A:$A,'AveragePrices&amp;Codes'!$B:$B),AGRIBALYSE_Cooked!$C:$C,AGRIBALYSE_Cooked!V:V)*$E110),"")</f>
        <v>0</v>
      </c>
      <c r="S110">
        <f>IFERROR(IF($F110="Raw",_xlfn.XLOOKUP(_xlfn.XLOOKUP(Tool_clean!$D110,'AveragePrices&amp;Codes'!$A:$A,'AveragePrices&amp;Codes'!$B:$B),AGRIBALYSE_Raw!$B:$B,AGRIBALYSE_Raw!V:V)*$E110,_xlfn.XLOOKUP(_xlfn.XLOOKUP(Tool_clean!$D110,'AveragePrices&amp;Codes'!$A:$A,'AveragePrices&amp;Codes'!$B:$B),AGRIBALYSE_Cooked!$C:$C,AGRIBALYSE_Cooked!W:W)*$E110),"")</f>
        <v>0</v>
      </c>
      <c r="T110">
        <f>IFERROR(IF($F110="Raw",_xlfn.XLOOKUP(_xlfn.XLOOKUP(Tool_clean!$D110,'AveragePrices&amp;Codes'!$A:$A,'AveragePrices&amp;Codes'!$B:$B),AGRIBALYSE_Raw!$B:$B,AGRIBALYSE_Raw!W:W)*$E110,_xlfn.XLOOKUP(_xlfn.XLOOKUP(Tool_clean!$D110,'AveragePrices&amp;Codes'!$A:$A,'AveragePrices&amp;Codes'!$B:$B),AGRIBALYSE_Cooked!$C:$C,AGRIBALYSE_Cooked!X:X)*$E110),"")</f>
        <v>0</v>
      </c>
      <c r="U110">
        <f>IFERROR(IF($F110="Raw",_xlfn.XLOOKUP(_xlfn.XLOOKUP(Tool_clean!$D110,'AveragePrices&amp;Codes'!$A:$A,'AveragePrices&amp;Codes'!$B:$B),AGRIBALYSE_Raw!$B:$B,AGRIBALYSE_Raw!X:X)*$E110,_xlfn.XLOOKUP(_xlfn.XLOOKUP(Tool_clean!$D110,'AveragePrices&amp;Codes'!$A:$A,'AveragePrices&amp;Codes'!$B:$B),AGRIBALYSE_Cooked!$C:$C,AGRIBALYSE_Cooked!Y:Y)*$E110),"")</f>
        <v>0</v>
      </c>
      <c r="V110">
        <f>IFERROR(IF($F110="Raw",_xlfn.XLOOKUP(_xlfn.XLOOKUP(Tool_clean!$D110,'AveragePrices&amp;Codes'!$A:$A,'AveragePrices&amp;Codes'!$B:$B),AGRIBALYSE_Raw!$B:$B,AGRIBALYSE_Raw!Y:Y)*$E110,_xlfn.XLOOKUP(_xlfn.XLOOKUP(Tool_clean!$D110,'AveragePrices&amp;Codes'!$A:$A,'AveragePrices&amp;Codes'!$B:$B),AGRIBALYSE_Cooked!$C:$C,AGRIBALYSE_Cooked!Z:Z)*$E110),"")</f>
        <v>0</v>
      </c>
      <c r="W110">
        <f>IFERROR(IF($F110="Raw",_xlfn.XLOOKUP(_xlfn.XLOOKUP(Tool_clean!$D110,'AveragePrices&amp;Codes'!$A:$A,'AveragePrices&amp;Codes'!$B:$B),AGRIBALYSE_Raw!$B:$B,AGRIBALYSE_Raw!Z:Z)*$E110,_xlfn.XLOOKUP(_xlfn.XLOOKUP(Tool_clean!$D110,'AveragePrices&amp;Codes'!$A:$A,'AveragePrices&amp;Codes'!$B:$B),AGRIBALYSE_Cooked!$C:$C,AGRIBALYSE_Cooked!AA:AA)*$E110),"")</f>
        <v>0</v>
      </c>
      <c r="X110">
        <f>IFERROR(IF($F110="Raw",_xlfn.XLOOKUP(_xlfn.XLOOKUP(Tool_clean!$D110,'AveragePrices&amp;Codes'!$A:$A,'AveragePrices&amp;Codes'!$B:$B),AGRIBALYSE_Raw!$B:$B,AGRIBALYSE_Raw!AA:AA)*$E110,_xlfn.XLOOKUP(_xlfn.XLOOKUP(Tool_clean!$D110,'AveragePrices&amp;Codes'!$A:$A,'AveragePrices&amp;Codes'!$B:$B),AGRIBALYSE_Cooked!$C:$C,AGRIBALYSE_Cooked!AB:AB)*$E110),"")</f>
        <v>0</v>
      </c>
      <c r="Y110">
        <f>IFERROR(IF($F110="Raw",_xlfn.XLOOKUP(_xlfn.XLOOKUP(Tool_clean!$D110,'AveragePrices&amp;Codes'!$A:$A,'AveragePrices&amp;Codes'!$B:$B),AGRIBALYSE_Raw!$B:$B,AGRIBALYSE_Raw!AB:AB)*$E110,_xlfn.XLOOKUP(_xlfn.XLOOKUP(Tool_clean!$D110,'AveragePrices&amp;Codes'!$A:$A,'AveragePrices&amp;Codes'!$B:$B),AGRIBALYSE_Cooked!$C:$C,AGRIBALYSE_Cooked!AC:AC)*$E110),"")</f>
        <v>0</v>
      </c>
      <c r="Z110">
        <f>IFERROR(IF($F110="Raw",_xlfn.XLOOKUP(_xlfn.XLOOKUP(Tool_clean!$D110,'AveragePrices&amp;Codes'!$A:$A,'AveragePrices&amp;Codes'!$B:$B),AGRIBALYSE_Raw!$B:$B,AGRIBALYSE_Raw!AC:AC)*$E110,_xlfn.XLOOKUP(_xlfn.XLOOKUP(Tool_clean!$D110,'AveragePrices&amp;Codes'!$A:$A,'AveragePrices&amp;Codes'!$B:$B),AGRIBALYSE_Cooked!$C:$C,AGRIBALYSE_Cooked!AD:AD)*$E110),"")</f>
        <v>0</v>
      </c>
      <c r="AA110">
        <f>IFERROR(IF($F110="Raw",_xlfn.XLOOKUP(_xlfn.XLOOKUP(Tool_clean!$D110,'AveragePrices&amp;Codes'!$A:$A,'AveragePrices&amp;Codes'!$B:$B),AGRIBALYSE_Raw!$B:$B,AGRIBALYSE_Raw!AD:AD)*$E110,_xlfn.XLOOKUP(_xlfn.XLOOKUP(Tool_clean!$D110,'AveragePrices&amp;Codes'!$A:$A,'AveragePrices&amp;Codes'!$B:$B),AGRIBALYSE_Cooked!$C:$C,AGRIBALYSE_Cooked!AE:AE)*$E110),"")</f>
        <v>0</v>
      </c>
      <c r="AB110" t="str" cm="1">
        <f t="array" ref="AB110">IFERROR(_xlfn.XLOOKUP(Tool_clean!$F110&amp;$E$2,'Cooking methods'!$A:$A&amp;'Cooking methods'!$B:$B,'Cooking methods'!C:C)*$E110,"")</f>
        <v/>
      </c>
      <c r="AC110" t="str" cm="1">
        <f t="array" ref="AC110">IFERROR(_xlfn.XLOOKUP(Tool_clean!$F110&amp;$E$2,'Cooking methods'!$A:$A&amp;'Cooking methods'!$B:$B,'Cooking methods'!D:D)*$E110,"")</f>
        <v/>
      </c>
      <c r="AD110" t="str" cm="1">
        <f t="array" ref="AD110">IFERROR(_xlfn.XLOOKUP(Tool_clean!$F110&amp;$E$2,'Cooking methods'!$A:$A&amp;'Cooking methods'!$B:$B,'Cooking methods'!E:E)*$E110,"")</f>
        <v/>
      </c>
      <c r="AE110" t="str" cm="1">
        <f t="array" ref="AE110">IFERROR(_xlfn.XLOOKUP(Tool_clean!$F110&amp;$E$2,'Cooking methods'!$A:$A&amp;'Cooking methods'!$B:$B,'Cooking methods'!F:F)*$E110,"")</f>
        <v/>
      </c>
      <c r="AF110" t="str" cm="1">
        <f t="array" ref="AF110">IFERROR(_xlfn.XLOOKUP(Tool_clean!$F110&amp;$E$2,'Cooking methods'!$A:$A&amp;'Cooking methods'!$B:$B,'Cooking methods'!G:G)*$E110,"")</f>
        <v/>
      </c>
      <c r="AG110" t="str" cm="1">
        <f t="array" ref="AG110">IFERROR(_xlfn.XLOOKUP(Tool_clean!$F110&amp;$E$2,'Cooking methods'!$A:$A&amp;'Cooking methods'!$B:$B,'Cooking methods'!H:H)*$E110,"")</f>
        <v/>
      </c>
      <c r="AH110" t="str" cm="1">
        <f t="array" ref="AH110">IFERROR(_xlfn.XLOOKUP(Tool_clean!$F110&amp;$E$2,'Cooking methods'!$A:$A&amp;'Cooking methods'!$B:$B,'Cooking methods'!I:I)*$E110,"")</f>
        <v/>
      </c>
      <c r="AI110" t="str" cm="1">
        <f t="array" ref="AI110">IFERROR(_xlfn.XLOOKUP(Tool_clean!$F110&amp;$E$2,'Cooking methods'!$A:$A&amp;'Cooking methods'!$B:$B,'Cooking methods'!J:J)*$E110,"")</f>
        <v/>
      </c>
      <c r="AJ110" t="str" cm="1">
        <f t="array" ref="AJ110">IFERROR(_xlfn.XLOOKUP(Tool_clean!$F110&amp;$E$2,'Cooking methods'!$A:$A&amp;'Cooking methods'!$B:$B,'Cooking methods'!K:K)*$E110,"")</f>
        <v/>
      </c>
      <c r="AK110" t="str" cm="1">
        <f t="array" ref="AK110">IFERROR(_xlfn.XLOOKUP(Tool_clean!$F110&amp;$E$2,'Cooking methods'!$A:$A&amp;'Cooking methods'!$B:$B,'Cooking methods'!L:L)*$E110,"")</f>
        <v/>
      </c>
      <c r="AL110" t="str" cm="1">
        <f t="array" ref="AL110">IFERROR(_xlfn.XLOOKUP(Tool_clean!$F110&amp;$E$2,'Cooking methods'!$A:$A&amp;'Cooking methods'!$B:$B,'Cooking methods'!M:M)*$E110,"")</f>
        <v/>
      </c>
      <c r="AM110" t="str" cm="1">
        <f t="array" ref="AM110">IFERROR(_xlfn.XLOOKUP(Tool_clean!$F110&amp;$E$2,'Cooking methods'!$A:$A&amp;'Cooking methods'!$B:$B,'Cooking methods'!N:N)*$E110,"")</f>
        <v/>
      </c>
      <c r="AN110" t="str" cm="1">
        <f t="array" ref="AN110">IFERROR(_xlfn.XLOOKUP(Tool_clean!$F110&amp;$E$2,'Cooking methods'!$A:$A&amp;'Cooking methods'!$B:$B,'Cooking methods'!O:O)*$E110,"")</f>
        <v/>
      </c>
      <c r="AO110" t="str" cm="1">
        <f t="array" ref="AO110">IFERROR(_xlfn.XLOOKUP(Tool_clean!$F110&amp;$E$2,'Cooking methods'!$A:$A&amp;'Cooking methods'!$B:$B,'Cooking methods'!P:P)*$E110,"")</f>
        <v/>
      </c>
      <c r="AP110" t="str" cm="1">
        <f t="array" ref="AP110">IFERROR(_xlfn.XLOOKUP(Tool_clean!$F110&amp;$E$2,'Cooking methods'!$A:$A&amp;'Cooking methods'!$B:$B,'Cooking methods'!Q:Q)*$E110,"")</f>
        <v/>
      </c>
      <c r="AQ110" t="str" cm="1">
        <f t="array" ref="AQ110">IFERROR(_xlfn.XLOOKUP(Tool_clean!$F110&amp;$E$2,'Cooking methods'!$A:$A&amp;'Cooking methods'!$B:$B,'Cooking methods'!R:R)*$E110,"")</f>
        <v/>
      </c>
      <c r="AR110" t="str" cm="1">
        <f t="array" ref="AR110">IFERROR(_xlfn.XLOOKUP(Tool_clean!$G110&amp;$E$2,'Waste management'!$A:$A&amp;'Waste management'!$B:$B,'Waste management'!C:C)*$E110,"")</f>
        <v/>
      </c>
      <c r="AS110" t="str" cm="1">
        <f t="array" ref="AS110">IFERROR(_xlfn.XLOOKUP(Tool_clean!$G110&amp;$E$2,'Waste management'!$A:$A&amp;'Waste management'!$B:$B,'Waste management'!D:D)*$E110,"")</f>
        <v/>
      </c>
      <c r="AT110" t="str" cm="1">
        <f t="array" ref="AT110">IFERROR(_xlfn.XLOOKUP(Tool_clean!$G110&amp;$E$2,'Waste management'!$A:$A&amp;'Waste management'!$B:$B,'Waste management'!E:E)*$E110,"")</f>
        <v/>
      </c>
      <c r="AU110" t="str" cm="1">
        <f t="array" ref="AU110">IFERROR(_xlfn.XLOOKUP(Tool_clean!$G110&amp;$E$2,'Waste management'!$A:$A&amp;'Waste management'!$B:$B,'Waste management'!F:F)*$E110,"")</f>
        <v/>
      </c>
      <c r="AV110" t="str" cm="1">
        <f t="array" ref="AV110">IFERROR(_xlfn.XLOOKUP(Tool_clean!$G110&amp;$E$2,'Waste management'!$A:$A&amp;'Waste management'!$B:$B,'Waste management'!G:G)*$E110,"")</f>
        <v/>
      </c>
      <c r="AW110" t="str" cm="1">
        <f t="array" ref="AW110">IFERROR(_xlfn.XLOOKUP(Tool_clean!$G110&amp;$E$2,'Waste management'!$A:$A&amp;'Waste management'!$B:$B,'Waste management'!H:H)*$E110,"")</f>
        <v/>
      </c>
      <c r="AX110" t="str" cm="1">
        <f t="array" ref="AX110">IFERROR(_xlfn.XLOOKUP(Tool_clean!$G110&amp;$E$2,'Waste management'!$A:$A&amp;'Waste management'!$B:$B,'Waste management'!I:I)*$E110,"")</f>
        <v/>
      </c>
      <c r="AY110" t="str" cm="1">
        <f t="array" ref="AY110">IFERROR(_xlfn.XLOOKUP(Tool_clean!$G110&amp;$E$2,'Waste management'!$A:$A&amp;'Waste management'!$B:$B,'Waste management'!J:J)*$E110,"")</f>
        <v/>
      </c>
      <c r="AZ110" t="str" cm="1">
        <f t="array" ref="AZ110">IFERROR(_xlfn.XLOOKUP(Tool_clean!$G110&amp;$E$2,'Waste management'!$A:$A&amp;'Waste management'!$B:$B,'Waste management'!K:K)*$E110,"")</f>
        <v/>
      </c>
      <c r="BA110" t="str" cm="1">
        <f t="array" ref="BA110">IFERROR(_xlfn.XLOOKUP(Tool_clean!$G110&amp;$E$2,'Waste management'!$A:$A&amp;'Waste management'!$B:$B,'Waste management'!L:L)*$E110,"")</f>
        <v/>
      </c>
      <c r="BB110" t="str" cm="1">
        <f t="array" ref="BB110">IFERROR(_xlfn.XLOOKUP(Tool_clean!$G110&amp;$E$2,'Waste management'!$A:$A&amp;'Waste management'!$B:$B,'Waste management'!M:M)*$E110,"")</f>
        <v/>
      </c>
      <c r="BC110" t="str" cm="1">
        <f t="array" ref="BC110">IFERROR(_xlfn.XLOOKUP(Tool_clean!$G110&amp;$E$2,'Waste management'!$A:$A&amp;'Waste management'!$B:$B,'Waste management'!N:N)*$E110,"")</f>
        <v/>
      </c>
      <c r="BD110" t="str" cm="1">
        <f t="array" ref="BD110">IFERROR(_xlfn.XLOOKUP(Tool_clean!$G110&amp;$E$2,'Waste management'!$A:$A&amp;'Waste management'!$B:$B,'Waste management'!O:O)*$E110,"")</f>
        <v/>
      </c>
      <c r="BE110" t="str" cm="1">
        <f t="array" ref="BE110">IFERROR(_xlfn.XLOOKUP(Tool_clean!$G110&amp;$E$2,'Waste management'!$A:$A&amp;'Waste management'!$B:$B,'Waste management'!P:P)*$E110,"")</f>
        <v/>
      </c>
      <c r="BF110" t="str" cm="1">
        <f t="array" ref="BF110">IFERROR(_xlfn.XLOOKUP(Tool_clean!$G110&amp;$E$2,'Waste management'!$A:$A&amp;'Waste management'!$B:$B,'Waste management'!Q:Q)*$E110,"")</f>
        <v/>
      </c>
      <c r="BG110" t="str" cm="1">
        <f t="array" ref="BG110">IFERROR(_xlfn.XLOOKUP(Tool_clean!$G110&amp;$E$2,'Waste management'!$A:$A&amp;'Waste management'!$B:$B,'Waste management'!R:R)*$E110,"")</f>
        <v/>
      </c>
      <c r="BH110" t="str">
        <f>IFERROR((L110+AR110+AB110)*_xlfn.XLOOKUP(Tool_clean!BH$4,Monetization_Factors!$A:$A,Monetization_Factors!$D:$D),"")</f>
        <v/>
      </c>
      <c r="BI110" t="str">
        <f>IFERROR((M110+AS110+AC110)*_xlfn.XLOOKUP(Tool_clean!BI$4,Monetization_Factors!$A:$A,Monetization_Factors!$D:$D),"")</f>
        <v/>
      </c>
      <c r="BJ110" t="str">
        <f>IFERROR((N110+AT110+AD110)*_xlfn.XLOOKUP(Tool_clean!BJ$4,Monetization_Factors!$A:$A,Monetization_Factors!$D:$D),"")</f>
        <v/>
      </c>
      <c r="BK110" t="str">
        <f>IFERROR((O110+AU110+AE110)*_xlfn.XLOOKUP(Tool_clean!BK$4,Monetization_Factors!$A:$A,Monetization_Factors!$D:$D),"")</f>
        <v/>
      </c>
      <c r="BL110" t="str">
        <f>IFERROR((P110+AV110+AF110)*_xlfn.XLOOKUP(Tool_clean!BL$4,Monetization_Factors!$A:$A,Monetization_Factors!$D:$D),"")</f>
        <v/>
      </c>
      <c r="BM110" t="str">
        <f>IFERROR((Q110+AW110+AG110)*_xlfn.XLOOKUP(Tool_clean!BM$4,Monetization_Factors!$A:$A,Monetization_Factors!$D:$D),"")</f>
        <v/>
      </c>
      <c r="BN110" t="str">
        <f>IFERROR((R110+AX110+AH110)*_xlfn.XLOOKUP(Tool_clean!BN$4,Monetization_Factors!$A:$A,Monetization_Factors!$D:$D),"")</f>
        <v/>
      </c>
      <c r="BO110" t="str">
        <f>IFERROR((S110+AY110+AI110)*_xlfn.XLOOKUP(Tool_clean!BO$4,Monetization_Factors!$A:$A,Monetization_Factors!$D:$D),"")</f>
        <v/>
      </c>
      <c r="BP110" t="str">
        <f>IFERROR((T110+AZ110+AJ110)*_xlfn.XLOOKUP(Tool_clean!BP$4,Monetization_Factors!$A:$A,Monetization_Factors!$D:$D),"")</f>
        <v/>
      </c>
      <c r="BQ110" t="str">
        <f>IFERROR((U110+BA110+AK110)*_xlfn.XLOOKUP(Tool_clean!BQ$4,Monetization_Factors!$A:$A,Monetization_Factors!$D:$D),"")</f>
        <v/>
      </c>
      <c r="BR110" t="str">
        <f>IFERROR((V110+BB110+AL110)*_xlfn.XLOOKUP(Tool_clean!BR$4,Monetization_Factors!$A:$A,Monetization_Factors!$D:$D),"")</f>
        <v/>
      </c>
      <c r="BS110" t="str">
        <f>IFERROR((W110+BC110+AM110)*_xlfn.XLOOKUP(Tool_clean!BS$4,Monetization_Factors!$A:$A,Monetization_Factors!$D:$D),"")</f>
        <v/>
      </c>
      <c r="BT110" t="str">
        <f>IFERROR((X110+BD110+AN110)*_xlfn.XLOOKUP(Tool_clean!BT$4,Monetization_Factors!$A:$A,Monetization_Factors!$D:$D),"")</f>
        <v/>
      </c>
      <c r="BU110" t="str">
        <f>IFERROR((Y110+BE110+AO110)*_xlfn.XLOOKUP(Tool_clean!BU$4,Monetization_Factors!$A:$A,Monetization_Factors!$D:$D),"")</f>
        <v/>
      </c>
      <c r="BV110" t="str">
        <f>IFERROR((Z110+BF110+AP110)*_xlfn.XLOOKUP(Tool_clean!BV$4,Monetization_Factors!$A:$A,Monetization_Factors!$D:$D),"")</f>
        <v/>
      </c>
      <c r="BW110" t="str">
        <f>IFERROR((AA110+BG110+AQ110)*_xlfn.XLOOKUP(Tool_clean!BW$4,Monetization_Factors!$A:$A,Monetization_Factors!$D:$D),"")</f>
        <v/>
      </c>
      <c r="BX110" s="38" t="str" cm="1">
        <f t="array" ref="BX110">IFERROR(_xlfn.IFS(I110&gt;0,I110*E110,I110="",J110*E110),"")</f>
        <v/>
      </c>
      <c r="BY110" s="38">
        <f t="shared" si="101"/>
        <v>0</v>
      </c>
      <c r="BZ110" s="38" t="str">
        <f t="shared" si="102"/>
        <v/>
      </c>
      <c r="CA110" s="38" t="str">
        <f t="shared" si="103"/>
        <v/>
      </c>
      <c r="CB110" t="str">
        <f t="shared" si="162"/>
        <v/>
      </c>
      <c r="CC110" t="str">
        <f t="shared" si="163"/>
        <v/>
      </c>
      <c r="CD110" t="str">
        <f t="shared" si="164"/>
        <v/>
      </c>
      <c r="CE110" t="str">
        <f t="shared" si="165"/>
        <v/>
      </c>
      <c r="CF110" t="str">
        <f t="shared" si="166"/>
        <v/>
      </c>
      <c r="CG110" t="str">
        <f t="shared" si="167"/>
        <v/>
      </c>
      <c r="CH110" t="str">
        <f t="shared" si="168"/>
        <v/>
      </c>
      <c r="CI110" t="str">
        <f t="shared" si="169"/>
        <v/>
      </c>
      <c r="CJ110" t="str">
        <f t="shared" si="170"/>
        <v/>
      </c>
      <c r="CK110" t="str">
        <f t="shared" si="171"/>
        <v/>
      </c>
      <c r="CL110" t="str">
        <f t="shared" si="172"/>
        <v/>
      </c>
      <c r="CM110" t="str">
        <f t="shared" si="173"/>
        <v/>
      </c>
      <c r="CN110" t="str">
        <f t="shared" si="174"/>
        <v/>
      </c>
      <c r="CO110" t="str">
        <f t="shared" si="175"/>
        <v/>
      </c>
      <c r="CP110" t="str">
        <f t="shared" si="176"/>
        <v/>
      </c>
      <c r="CQ110" t="str">
        <f t="shared" si="177"/>
        <v/>
      </c>
      <c r="CR110" t="str">
        <f t="shared" si="178"/>
        <v/>
      </c>
      <c r="CS110" t="str">
        <f t="shared" si="179"/>
        <v/>
      </c>
      <c r="CT110" t="str">
        <f t="shared" si="180"/>
        <v/>
      </c>
      <c r="CU110" t="str">
        <f t="shared" si="181"/>
        <v/>
      </c>
      <c r="CV110" t="str">
        <f t="shared" si="182"/>
        <v/>
      </c>
      <c r="CW110" t="str">
        <f t="shared" si="183"/>
        <v/>
      </c>
      <c r="CX110" t="str">
        <f t="shared" si="184"/>
        <v/>
      </c>
      <c r="CY110" t="str">
        <f t="shared" si="185"/>
        <v/>
      </c>
      <c r="CZ110" t="str">
        <f t="shared" si="186"/>
        <v/>
      </c>
      <c r="DA110" t="str">
        <f t="shared" si="187"/>
        <v/>
      </c>
      <c r="DB110" t="str">
        <f t="shared" si="188"/>
        <v/>
      </c>
      <c r="DC110" t="str">
        <f t="shared" si="189"/>
        <v/>
      </c>
      <c r="DD110" t="str">
        <f t="shared" si="190"/>
        <v/>
      </c>
      <c r="DE110" t="str">
        <f t="shared" si="191"/>
        <v/>
      </c>
      <c r="DF110" t="str">
        <f t="shared" si="192"/>
        <v/>
      </c>
      <c r="DG110" t="str">
        <f t="shared" si="193"/>
        <v/>
      </c>
      <c r="DH110" s="5" t="str">
        <f>IFERROR((CR110*$B$2*(1-$H110)*('CAR.CAP_per person'!B$2))/(_xlfn.XLOOKUP($E$2,EU_countries_GDP!$A$2:$A$29,EU_countries_GDP!$E$2:$E$29)),"")</f>
        <v/>
      </c>
      <c r="DI110" s="5" t="str">
        <f>IFERROR((CS110*$B$2*(1-$H110)*('CAR.CAP_per person'!C$2))/(_xlfn.XLOOKUP($E$2,EU_countries_GDP!$A$2:$A$29,EU_countries_GDP!$E$2:$E$29)),"")</f>
        <v/>
      </c>
      <c r="DJ110" s="5" t="str">
        <f>IFERROR((CT110*$B$2*(1-$H110)*('CAR.CAP_per person'!D$2))/(_xlfn.XLOOKUP($E$2,EU_countries_GDP!$A$2:$A$29,EU_countries_GDP!$E$2:$E$29)),"")</f>
        <v/>
      </c>
      <c r="DK110" s="5" t="str">
        <f>IFERROR((CU110*$B$2*(1-$H110)*('CAR.CAP_per person'!E$2))/(_xlfn.XLOOKUP($E$2,EU_countries_GDP!$A$2:$A$29,EU_countries_GDP!$E$2:$E$29)),"")</f>
        <v/>
      </c>
      <c r="DL110" s="5" t="str">
        <f>IFERROR((CV110*$B$2*(1-$H110)*('CAR.CAP_per person'!F$2))/(_xlfn.XLOOKUP($E$2,EU_countries_GDP!$A$2:$A$29,EU_countries_GDP!$E$2:$E$29)),"")</f>
        <v/>
      </c>
      <c r="DM110" s="5" t="str">
        <f>IFERROR((CW110*$B$2*(1-$H110)*('CAR.CAP_per person'!G$2))/(_xlfn.XLOOKUP($E$2,EU_countries_GDP!$A$2:$A$29,EU_countries_GDP!$E$2:$E$29)),"")</f>
        <v/>
      </c>
      <c r="DN110" s="5" t="str">
        <f>IFERROR((CX110*$B$2*(1-$H110)*('CAR.CAP_per person'!H$2))/(_xlfn.XLOOKUP($E$2,EU_countries_GDP!$A$2:$A$29,EU_countries_GDP!$E$2:$E$29)),"")</f>
        <v/>
      </c>
      <c r="DO110" s="5" t="str">
        <f>IFERROR((CY110*$B$2*(1-$H110)*('CAR.CAP_per person'!I$2))/(_xlfn.XLOOKUP($E$2,EU_countries_GDP!$A$2:$A$29,EU_countries_GDP!$E$2:$E$29)),"")</f>
        <v/>
      </c>
      <c r="DP110" s="5" t="str">
        <f>IFERROR((CZ110*$B$2*(1-$H110)*('CAR.CAP_per person'!J$2))/(_xlfn.XLOOKUP($E$2,EU_countries_GDP!$A$2:$A$29,EU_countries_GDP!$E$2:$E$29)),"")</f>
        <v/>
      </c>
      <c r="DQ110" s="5" t="str">
        <f>IFERROR((DA110*$B$2*(1-$H110)*('CAR.CAP_per person'!K$2))/(_xlfn.XLOOKUP($E$2,EU_countries_GDP!$A$2:$A$29,EU_countries_GDP!$E$2:$E$29)),"")</f>
        <v/>
      </c>
      <c r="DR110" s="5" t="str">
        <f>IFERROR((DB110*$B$2*(1-$H110)*('CAR.CAP_per person'!L$2))/(_xlfn.XLOOKUP($E$2,EU_countries_GDP!$A$2:$A$29,EU_countries_GDP!$E$2:$E$29)),"")</f>
        <v/>
      </c>
      <c r="DS110" s="5" t="str">
        <f>IFERROR((DC110*$B$2*(1-$H110)*('CAR.CAP_per person'!M$2))/(_xlfn.XLOOKUP($E$2,EU_countries_GDP!$A$2:$A$29,EU_countries_GDP!$E$2:$E$29)),"")</f>
        <v/>
      </c>
      <c r="DT110" s="5" t="str">
        <f>IFERROR((DD110*$B$2*(1-$H110)*('CAR.CAP_per person'!N$2))/(_xlfn.XLOOKUP($E$2,EU_countries_GDP!$A$2:$A$29,EU_countries_GDP!$E$2:$E$29)),"")</f>
        <v/>
      </c>
      <c r="DU110" s="5" t="str">
        <f>IFERROR((DE110*$B$2*(1-$H110)*('CAR.CAP_per person'!O$2))/(_xlfn.XLOOKUP($E$2,EU_countries_GDP!$A$2:$A$29,EU_countries_GDP!$E$2:$E$29)),"")</f>
        <v/>
      </c>
      <c r="DV110" s="5" t="str">
        <f>IFERROR((DF110*$B$2*(1-$H110)*('CAR.CAP_per person'!P$2))/(_xlfn.XLOOKUP($E$2,EU_countries_GDP!$A$2:$A$29,EU_countries_GDP!$E$2:$E$29)),"")</f>
        <v/>
      </c>
      <c r="DW110" s="5" t="str">
        <f>IFERROR((DG110*$B$2*(1-$H110)*('CAR.CAP_per person'!Q$2))/(_xlfn.XLOOKUP($E$2,EU_countries_GDP!$A$2:$A$29,EU_countries_GDP!$E$2:$E$29)),"")</f>
        <v/>
      </c>
    </row>
    <row r="111" spans="2:127">
      <c r="B111" t="str">
        <f>_xlfn.XLOOKUP(D111,Table5[Ingredient],Table5[Category],"",FALSE)</f>
        <v/>
      </c>
      <c r="C111" s="33"/>
      <c r="D111" s="33"/>
      <c r="E111" s="33"/>
      <c r="F111" s="33"/>
      <c r="G111" s="33"/>
      <c r="H111" s="33"/>
      <c r="I111" s="33"/>
      <c r="J111" s="37" t="str">
        <f>IFERROR(INDEX('AveragePrices&amp;Codes'!G:AG, MATCH($D111, 'AveragePrices&amp;Codes'!$A:$A, 0), MATCH(Tool_clean!$E$2, 'AveragePrices&amp;Codes'!$G$1:$AG$1, 0)),"")</f>
        <v/>
      </c>
      <c r="K111" s="37" t="str">
        <f t="shared" si="100"/>
        <v/>
      </c>
      <c r="L111">
        <f>IFERROR(IF($F111="Raw",_xlfn.XLOOKUP(_xlfn.XLOOKUP(Tool_clean!$D111,'AveragePrices&amp;Codes'!$A:$A,'AveragePrices&amp;Codes'!$B:$B),AGRIBALYSE_Raw!$B:$B,AGRIBALYSE_Raw!O:O)*$E111,_xlfn.XLOOKUP(_xlfn.XLOOKUP(Tool_clean!$D111,'AveragePrices&amp;Codes'!$A:$A,'AveragePrices&amp;Codes'!$B:$B),AGRIBALYSE_Cooked!$C:$C,AGRIBALYSE_Cooked!P:P)*$E111),"")</f>
        <v>0</v>
      </c>
      <c r="M111">
        <f>IFERROR(IF($F111="Raw",_xlfn.XLOOKUP(_xlfn.XLOOKUP(Tool_clean!$D111,'AveragePrices&amp;Codes'!$A:$A,'AveragePrices&amp;Codes'!$B:$B),AGRIBALYSE_Raw!$B:$B,AGRIBALYSE_Raw!P:P)*$E111,_xlfn.XLOOKUP(_xlfn.XLOOKUP(Tool_clean!$D111,'AveragePrices&amp;Codes'!$A:$A,'AveragePrices&amp;Codes'!$B:$B),AGRIBALYSE_Cooked!$C:$C,AGRIBALYSE_Cooked!Q:Q)*$E111),"")</f>
        <v>0</v>
      </c>
      <c r="N111">
        <f>IFERROR(IF($F111="Raw",_xlfn.XLOOKUP(_xlfn.XLOOKUP(Tool_clean!$D111,'AveragePrices&amp;Codes'!$A:$A,'AveragePrices&amp;Codes'!$B:$B),AGRIBALYSE_Raw!$B:$B,AGRIBALYSE_Raw!Q:Q)*$E111,_xlfn.XLOOKUP(_xlfn.XLOOKUP(Tool_clean!$D111,'AveragePrices&amp;Codes'!$A:$A,'AveragePrices&amp;Codes'!$B:$B),AGRIBALYSE_Cooked!$C:$C,AGRIBALYSE_Cooked!R:R)*$E111),"")</f>
        <v>0</v>
      </c>
      <c r="O111">
        <f>IFERROR(IF($F111="Raw",_xlfn.XLOOKUP(_xlfn.XLOOKUP(Tool_clean!$D111,'AveragePrices&amp;Codes'!$A:$A,'AveragePrices&amp;Codes'!$B:$B),AGRIBALYSE_Raw!$B:$B,AGRIBALYSE_Raw!R:R)*$E111,_xlfn.XLOOKUP(_xlfn.XLOOKUP(Tool_clean!$D111,'AveragePrices&amp;Codes'!$A:$A,'AveragePrices&amp;Codes'!$B:$B),AGRIBALYSE_Cooked!$C:$C,AGRIBALYSE_Cooked!S:S)*$E111),"")</f>
        <v>0</v>
      </c>
      <c r="P111">
        <f>IFERROR(IF($F111="Raw",_xlfn.XLOOKUP(_xlfn.XLOOKUP(Tool_clean!$D111,'AveragePrices&amp;Codes'!$A:$A,'AveragePrices&amp;Codes'!$B:$B),AGRIBALYSE_Raw!$B:$B,AGRIBALYSE_Raw!S:S)*$E111,_xlfn.XLOOKUP(_xlfn.XLOOKUP(Tool_clean!$D111,'AveragePrices&amp;Codes'!$A:$A,'AveragePrices&amp;Codes'!$B:$B),AGRIBALYSE_Cooked!$C:$C,AGRIBALYSE_Cooked!T:T)*$E111),"")</f>
        <v>0</v>
      </c>
      <c r="Q111">
        <f>IFERROR(IF($F111="Raw",_xlfn.XLOOKUP(_xlfn.XLOOKUP(Tool_clean!$D111,'AveragePrices&amp;Codes'!$A:$A,'AveragePrices&amp;Codes'!$B:$B),AGRIBALYSE_Raw!$B:$B,AGRIBALYSE_Raw!T:T)*$E111,_xlfn.XLOOKUP(_xlfn.XLOOKUP(Tool_clean!$D111,'AveragePrices&amp;Codes'!$A:$A,'AveragePrices&amp;Codes'!$B:$B),AGRIBALYSE_Cooked!$C:$C,AGRIBALYSE_Cooked!U:U)*$E111),"")</f>
        <v>0</v>
      </c>
      <c r="R111">
        <f>IFERROR(IF($F111="Raw",_xlfn.XLOOKUP(_xlfn.XLOOKUP(Tool_clean!$D111,'AveragePrices&amp;Codes'!$A:$A,'AveragePrices&amp;Codes'!$B:$B),AGRIBALYSE_Raw!$B:$B,AGRIBALYSE_Raw!U:U)*$E111,_xlfn.XLOOKUP(_xlfn.XLOOKUP(Tool_clean!$D111,'AveragePrices&amp;Codes'!$A:$A,'AveragePrices&amp;Codes'!$B:$B),AGRIBALYSE_Cooked!$C:$C,AGRIBALYSE_Cooked!V:V)*$E111),"")</f>
        <v>0</v>
      </c>
      <c r="S111">
        <f>IFERROR(IF($F111="Raw",_xlfn.XLOOKUP(_xlfn.XLOOKUP(Tool_clean!$D111,'AveragePrices&amp;Codes'!$A:$A,'AveragePrices&amp;Codes'!$B:$B),AGRIBALYSE_Raw!$B:$B,AGRIBALYSE_Raw!V:V)*$E111,_xlfn.XLOOKUP(_xlfn.XLOOKUP(Tool_clean!$D111,'AveragePrices&amp;Codes'!$A:$A,'AveragePrices&amp;Codes'!$B:$B),AGRIBALYSE_Cooked!$C:$C,AGRIBALYSE_Cooked!W:W)*$E111),"")</f>
        <v>0</v>
      </c>
      <c r="T111">
        <f>IFERROR(IF($F111="Raw",_xlfn.XLOOKUP(_xlfn.XLOOKUP(Tool_clean!$D111,'AveragePrices&amp;Codes'!$A:$A,'AveragePrices&amp;Codes'!$B:$B),AGRIBALYSE_Raw!$B:$B,AGRIBALYSE_Raw!W:W)*$E111,_xlfn.XLOOKUP(_xlfn.XLOOKUP(Tool_clean!$D111,'AveragePrices&amp;Codes'!$A:$A,'AveragePrices&amp;Codes'!$B:$B),AGRIBALYSE_Cooked!$C:$C,AGRIBALYSE_Cooked!X:X)*$E111),"")</f>
        <v>0</v>
      </c>
      <c r="U111">
        <f>IFERROR(IF($F111="Raw",_xlfn.XLOOKUP(_xlfn.XLOOKUP(Tool_clean!$D111,'AveragePrices&amp;Codes'!$A:$A,'AveragePrices&amp;Codes'!$B:$B),AGRIBALYSE_Raw!$B:$B,AGRIBALYSE_Raw!X:X)*$E111,_xlfn.XLOOKUP(_xlfn.XLOOKUP(Tool_clean!$D111,'AveragePrices&amp;Codes'!$A:$A,'AveragePrices&amp;Codes'!$B:$B),AGRIBALYSE_Cooked!$C:$C,AGRIBALYSE_Cooked!Y:Y)*$E111),"")</f>
        <v>0</v>
      </c>
      <c r="V111">
        <f>IFERROR(IF($F111="Raw",_xlfn.XLOOKUP(_xlfn.XLOOKUP(Tool_clean!$D111,'AveragePrices&amp;Codes'!$A:$A,'AveragePrices&amp;Codes'!$B:$B),AGRIBALYSE_Raw!$B:$B,AGRIBALYSE_Raw!Y:Y)*$E111,_xlfn.XLOOKUP(_xlfn.XLOOKUP(Tool_clean!$D111,'AveragePrices&amp;Codes'!$A:$A,'AveragePrices&amp;Codes'!$B:$B),AGRIBALYSE_Cooked!$C:$C,AGRIBALYSE_Cooked!Z:Z)*$E111),"")</f>
        <v>0</v>
      </c>
      <c r="W111">
        <f>IFERROR(IF($F111="Raw",_xlfn.XLOOKUP(_xlfn.XLOOKUP(Tool_clean!$D111,'AveragePrices&amp;Codes'!$A:$A,'AveragePrices&amp;Codes'!$B:$B),AGRIBALYSE_Raw!$B:$B,AGRIBALYSE_Raw!Z:Z)*$E111,_xlfn.XLOOKUP(_xlfn.XLOOKUP(Tool_clean!$D111,'AveragePrices&amp;Codes'!$A:$A,'AveragePrices&amp;Codes'!$B:$B),AGRIBALYSE_Cooked!$C:$C,AGRIBALYSE_Cooked!AA:AA)*$E111),"")</f>
        <v>0</v>
      </c>
      <c r="X111">
        <f>IFERROR(IF($F111="Raw",_xlfn.XLOOKUP(_xlfn.XLOOKUP(Tool_clean!$D111,'AveragePrices&amp;Codes'!$A:$A,'AveragePrices&amp;Codes'!$B:$B),AGRIBALYSE_Raw!$B:$B,AGRIBALYSE_Raw!AA:AA)*$E111,_xlfn.XLOOKUP(_xlfn.XLOOKUP(Tool_clean!$D111,'AveragePrices&amp;Codes'!$A:$A,'AveragePrices&amp;Codes'!$B:$B),AGRIBALYSE_Cooked!$C:$C,AGRIBALYSE_Cooked!AB:AB)*$E111),"")</f>
        <v>0</v>
      </c>
      <c r="Y111">
        <f>IFERROR(IF($F111="Raw",_xlfn.XLOOKUP(_xlfn.XLOOKUP(Tool_clean!$D111,'AveragePrices&amp;Codes'!$A:$A,'AveragePrices&amp;Codes'!$B:$B),AGRIBALYSE_Raw!$B:$B,AGRIBALYSE_Raw!AB:AB)*$E111,_xlfn.XLOOKUP(_xlfn.XLOOKUP(Tool_clean!$D111,'AveragePrices&amp;Codes'!$A:$A,'AveragePrices&amp;Codes'!$B:$B),AGRIBALYSE_Cooked!$C:$C,AGRIBALYSE_Cooked!AC:AC)*$E111),"")</f>
        <v>0</v>
      </c>
      <c r="Z111">
        <f>IFERROR(IF($F111="Raw",_xlfn.XLOOKUP(_xlfn.XLOOKUP(Tool_clean!$D111,'AveragePrices&amp;Codes'!$A:$A,'AveragePrices&amp;Codes'!$B:$B),AGRIBALYSE_Raw!$B:$B,AGRIBALYSE_Raw!AC:AC)*$E111,_xlfn.XLOOKUP(_xlfn.XLOOKUP(Tool_clean!$D111,'AveragePrices&amp;Codes'!$A:$A,'AveragePrices&amp;Codes'!$B:$B),AGRIBALYSE_Cooked!$C:$C,AGRIBALYSE_Cooked!AD:AD)*$E111),"")</f>
        <v>0</v>
      </c>
      <c r="AA111">
        <f>IFERROR(IF($F111="Raw",_xlfn.XLOOKUP(_xlfn.XLOOKUP(Tool_clean!$D111,'AveragePrices&amp;Codes'!$A:$A,'AveragePrices&amp;Codes'!$B:$B),AGRIBALYSE_Raw!$B:$B,AGRIBALYSE_Raw!AD:AD)*$E111,_xlfn.XLOOKUP(_xlfn.XLOOKUP(Tool_clean!$D111,'AveragePrices&amp;Codes'!$A:$A,'AveragePrices&amp;Codes'!$B:$B),AGRIBALYSE_Cooked!$C:$C,AGRIBALYSE_Cooked!AE:AE)*$E111),"")</f>
        <v>0</v>
      </c>
      <c r="AB111" t="str" cm="1">
        <f t="array" ref="AB111">IFERROR(_xlfn.XLOOKUP(Tool_clean!$F111&amp;$E$2,'Cooking methods'!$A:$A&amp;'Cooking methods'!$B:$B,'Cooking methods'!C:C)*$E111,"")</f>
        <v/>
      </c>
      <c r="AC111" t="str" cm="1">
        <f t="array" ref="AC111">IFERROR(_xlfn.XLOOKUP(Tool_clean!$F111&amp;$E$2,'Cooking methods'!$A:$A&amp;'Cooking methods'!$B:$B,'Cooking methods'!D:D)*$E111,"")</f>
        <v/>
      </c>
      <c r="AD111" t="str" cm="1">
        <f t="array" ref="AD111">IFERROR(_xlfn.XLOOKUP(Tool_clean!$F111&amp;$E$2,'Cooking methods'!$A:$A&amp;'Cooking methods'!$B:$B,'Cooking methods'!E:E)*$E111,"")</f>
        <v/>
      </c>
      <c r="AE111" t="str" cm="1">
        <f t="array" ref="AE111">IFERROR(_xlfn.XLOOKUP(Tool_clean!$F111&amp;$E$2,'Cooking methods'!$A:$A&amp;'Cooking methods'!$B:$B,'Cooking methods'!F:F)*$E111,"")</f>
        <v/>
      </c>
      <c r="AF111" t="str" cm="1">
        <f t="array" ref="AF111">IFERROR(_xlfn.XLOOKUP(Tool_clean!$F111&amp;$E$2,'Cooking methods'!$A:$A&amp;'Cooking methods'!$B:$B,'Cooking methods'!G:G)*$E111,"")</f>
        <v/>
      </c>
      <c r="AG111" t="str" cm="1">
        <f t="array" ref="AG111">IFERROR(_xlfn.XLOOKUP(Tool_clean!$F111&amp;$E$2,'Cooking methods'!$A:$A&amp;'Cooking methods'!$B:$B,'Cooking methods'!H:H)*$E111,"")</f>
        <v/>
      </c>
      <c r="AH111" t="str" cm="1">
        <f t="array" ref="AH111">IFERROR(_xlfn.XLOOKUP(Tool_clean!$F111&amp;$E$2,'Cooking methods'!$A:$A&amp;'Cooking methods'!$B:$B,'Cooking methods'!I:I)*$E111,"")</f>
        <v/>
      </c>
      <c r="AI111" t="str" cm="1">
        <f t="array" ref="AI111">IFERROR(_xlfn.XLOOKUP(Tool_clean!$F111&amp;$E$2,'Cooking methods'!$A:$A&amp;'Cooking methods'!$B:$B,'Cooking methods'!J:J)*$E111,"")</f>
        <v/>
      </c>
      <c r="AJ111" t="str" cm="1">
        <f t="array" ref="AJ111">IFERROR(_xlfn.XLOOKUP(Tool_clean!$F111&amp;$E$2,'Cooking methods'!$A:$A&amp;'Cooking methods'!$B:$B,'Cooking methods'!K:K)*$E111,"")</f>
        <v/>
      </c>
      <c r="AK111" t="str" cm="1">
        <f t="array" ref="AK111">IFERROR(_xlfn.XLOOKUP(Tool_clean!$F111&amp;$E$2,'Cooking methods'!$A:$A&amp;'Cooking methods'!$B:$B,'Cooking methods'!L:L)*$E111,"")</f>
        <v/>
      </c>
      <c r="AL111" t="str" cm="1">
        <f t="array" ref="AL111">IFERROR(_xlfn.XLOOKUP(Tool_clean!$F111&amp;$E$2,'Cooking methods'!$A:$A&amp;'Cooking methods'!$B:$B,'Cooking methods'!M:M)*$E111,"")</f>
        <v/>
      </c>
      <c r="AM111" t="str" cm="1">
        <f t="array" ref="AM111">IFERROR(_xlfn.XLOOKUP(Tool_clean!$F111&amp;$E$2,'Cooking methods'!$A:$A&amp;'Cooking methods'!$B:$B,'Cooking methods'!N:N)*$E111,"")</f>
        <v/>
      </c>
      <c r="AN111" t="str" cm="1">
        <f t="array" ref="AN111">IFERROR(_xlfn.XLOOKUP(Tool_clean!$F111&amp;$E$2,'Cooking methods'!$A:$A&amp;'Cooking methods'!$B:$B,'Cooking methods'!O:O)*$E111,"")</f>
        <v/>
      </c>
      <c r="AO111" t="str" cm="1">
        <f t="array" ref="AO111">IFERROR(_xlfn.XLOOKUP(Tool_clean!$F111&amp;$E$2,'Cooking methods'!$A:$A&amp;'Cooking methods'!$B:$B,'Cooking methods'!P:P)*$E111,"")</f>
        <v/>
      </c>
      <c r="AP111" t="str" cm="1">
        <f t="array" ref="AP111">IFERROR(_xlfn.XLOOKUP(Tool_clean!$F111&amp;$E$2,'Cooking methods'!$A:$A&amp;'Cooking methods'!$B:$B,'Cooking methods'!Q:Q)*$E111,"")</f>
        <v/>
      </c>
      <c r="AQ111" t="str" cm="1">
        <f t="array" ref="AQ111">IFERROR(_xlfn.XLOOKUP(Tool_clean!$F111&amp;$E$2,'Cooking methods'!$A:$A&amp;'Cooking methods'!$B:$B,'Cooking methods'!R:R)*$E111,"")</f>
        <v/>
      </c>
      <c r="AR111" t="str" cm="1">
        <f t="array" ref="AR111">IFERROR(_xlfn.XLOOKUP(Tool_clean!$G111&amp;$E$2,'Waste management'!$A:$A&amp;'Waste management'!$B:$B,'Waste management'!C:C)*$E111,"")</f>
        <v/>
      </c>
      <c r="AS111" t="str" cm="1">
        <f t="array" ref="AS111">IFERROR(_xlfn.XLOOKUP(Tool_clean!$G111&amp;$E$2,'Waste management'!$A:$A&amp;'Waste management'!$B:$B,'Waste management'!D:D)*$E111,"")</f>
        <v/>
      </c>
      <c r="AT111" t="str" cm="1">
        <f t="array" ref="AT111">IFERROR(_xlfn.XLOOKUP(Tool_clean!$G111&amp;$E$2,'Waste management'!$A:$A&amp;'Waste management'!$B:$B,'Waste management'!E:E)*$E111,"")</f>
        <v/>
      </c>
      <c r="AU111" t="str" cm="1">
        <f t="array" ref="AU111">IFERROR(_xlfn.XLOOKUP(Tool_clean!$G111&amp;$E$2,'Waste management'!$A:$A&amp;'Waste management'!$B:$B,'Waste management'!F:F)*$E111,"")</f>
        <v/>
      </c>
      <c r="AV111" t="str" cm="1">
        <f t="array" ref="AV111">IFERROR(_xlfn.XLOOKUP(Tool_clean!$G111&amp;$E$2,'Waste management'!$A:$A&amp;'Waste management'!$B:$B,'Waste management'!G:G)*$E111,"")</f>
        <v/>
      </c>
      <c r="AW111" t="str" cm="1">
        <f t="array" ref="AW111">IFERROR(_xlfn.XLOOKUP(Tool_clean!$G111&amp;$E$2,'Waste management'!$A:$A&amp;'Waste management'!$B:$B,'Waste management'!H:H)*$E111,"")</f>
        <v/>
      </c>
      <c r="AX111" t="str" cm="1">
        <f t="array" ref="AX111">IFERROR(_xlfn.XLOOKUP(Tool_clean!$G111&amp;$E$2,'Waste management'!$A:$A&amp;'Waste management'!$B:$B,'Waste management'!I:I)*$E111,"")</f>
        <v/>
      </c>
      <c r="AY111" t="str" cm="1">
        <f t="array" ref="AY111">IFERROR(_xlfn.XLOOKUP(Tool_clean!$G111&amp;$E$2,'Waste management'!$A:$A&amp;'Waste management'!$B:$B,'Waste management'!J:J)*$E111,"")</f>
        <v/>
      </c>
      <c r="AZ111" t="str" cm="1">
        <f t="array" ref="AZ111">IFERROR(_xlfn.XLOOKUP(Tool_clean!$G111&amp;$E$2,'Waste management'!$A:$A&amp;'Waste management'!$B:$B,'Waste management'!K:K)*$E111,"")</f>
        <v/>
      </c>
      <c r="BA111" t="str" cm="1">
        <f t="array" ref="BA111">IFERROR(_xlfn.XLOOKUP(Tool_clean!$G111&amp;$E$2,'Waste management'!$A:$A&amp;'Waste management'!$B:$B,'Waste management'!L:L)*$E111,"")</f>
        <v/>
      </c>
      <c r="BB111" t="str" cm="1">
        <f t="array" ref="BB111">IFERROR(_xlfn.XLOOKUP(Tool_clean!$G111&amp;$E$2,'Waste management'!$A:$A&amp;'Waste management'!$B:$B,'Waste management'!M:M)*$E111,"")</f>
        <v/>
      </c>
      <c r="BC111" t="str" cm="1">
        <f t="array" ref="BC111">IFERROR(_xlfn.XLOOKUP(Tool_clean!$G111&amp;$E$2,'Waste management'!$A:$A&amp;'Waste management'!$B:$B,'Waste management'!N:N)*$E111,"")</f>
        <v/>
      </c>
      <c r="BD111" t="str" cm="1">
        <f t="array" ref="BD111">IFERROR(_xlfn.XLOOKUP(Tool_clean!$G111&amp;$E$2,'Waste management'!$A:$A&amp;'Waste management'!$B:$B,'Waste management'!O:O)*$E111,"")</f>
        <v/>
      </c>
      <c r="BE111" t="str" cm="1">
        <f t="array" ref="BE111">IFERROR(_xlfn.XLOOKUP(Tool_clean!$G111&amp;$E$2,'Waste management'!$A:$A&amp;'Waste management'!$B:$B,'Waste management'!P:P)*$E111,"")</f>
        <v/>
      </c>
      <c r="BF111" t="str" cm="1">
        <f t="array" ref="BF111">IFERROR(_xlfn.XLOOKUP(Tool_clean!$G111&amp;$E$2,'Waste management'!$A:$A&amp;'Waste management'!$B:$B,'Waste management'!Q:Q)*$E111,"")</f>
        <v/>
      </c>
      <c r="BG111" t="str" cm="1">
        <f t="array" ref="BG111">IFERROR(_xlfn.XLOOKUP(Tool_clean!$G111&amp;$E$2,'Waste management'!$A:$A&amp;'Waste management'!$B:$B,'Waste management'!R:R)*$E111,"")</f>
        <v/>
      </c>
      <c r="BH111" t="str">
        <f>IFERROR((L111+AR111+AB111)*_xlfn.XLOOKUP(Tool_clean!BH$4,Monetization_Factors!$A:$A,Monetization_Factors!$D:$D),"")</f>
        <v/>
      </c>
      <c r="BI111" t="str">
        <f>IFERROR((M111+AS111+AC111)*_xlfn.XLOOKUP(Tool_clean!BI$4,Monetization_Factors!$A:$A,Monetization_Factors!$D:$D),"")</f>
        <v/>
      </c>
      <c r="BJ111" t="str">
        <f>IFERROR((N111+AT111+AD111)*_xlfn.XLOOKUP(Tool_clean!BJ$4,Monetization_Factors!$A:$A,Monetization_Factors!$D:$D),"")</f>
        <v/>
      </c>
      <c r="BK111" t="str">
        <f>IFERROR((O111+AU111+AE111)*_xlfn.XLOOKUP(Tool_clean!BK$4,Monetization_Factors!$A:$A,Monetization_Factors!$D:$D),"")</f>
        <v/>
      </c>
      <c r="BL111" t="str">
        <f>IFERROR((P111+AV111+AF111)*_xlfn.XLOOKUP(Tool_clean!BL$4,Monetization_Factors!$A:$A,Monetization_Factors!$D:$D),"")</f>
        <v/>
      </c>
      <c r="BM111" t="str">
        <f>IFERROR((Q111+AW111+AG111)*_xlfn.XLOOKUP(Tool_clean!BM$4,Monetization_Factors!$A:$A,Monetization_Factors!$D:$D),"")</f>
        <v/>
      </c>
      <c r="BN111" t="str">
        <f>IFERROR((R111+AX111+AH111)*_xlfn.XLOOKUP(Tool_clean!BN$4,Monetization_Factors!$A:$A,Monetization_Factors!$D:$D),"")</f>
        <v/>
      </c>
      <c r="BO111" t="str">
        <f>IFERROR((S111+AY111+AI111)*_xlfn.XLOOKUP(Tool_clean!BO$4,Monetization_Factors!$A:$A,Monetization_Factors!$D:$D),"")</f>
        <v/>
      </c>
      <c r="BP111" t="str">
        <f>IFERROR((T111+AZ111+AJ111)*_xlfn.XLOOKUP(Tool_clean!BP$4,Monetization_Factors!$A:$A,Monetization_Factors!$D:$D),"")</f>
        <v/>
      </c>
      <c r="BQ111" t="str">
        <f>IFERROR((U111+BA111+AK111)*_xlfn.XLOOKUP(Tool_clean!BQ$4,Monetization_Factors!$A:$A,Monetization_Factors!$D:$D),"")</f>
        <v/>
      </c>
      <c r="BR111" t="str">
        <f>IFERROR((V111+BB111+AL111)*_xlfn.XLOOKUP(Tool_clean!BR$4,Monetization_Factors!$A:$A,Monetization_Factors!$D:$D),"")</f>
        <v/>
      </c>
      <c r="BS111" t="str">
        <f>IFERROR((W111+BC111+AM111)*_xlfn.XLOOKUP(Tool_clean!BS$4,Monetization_Factors!$A:$A,Monetization_Factors!$D:$D),"")</f>
        <v/>
      </c>
      <c r="BT111" t="str">
        <f>IFERROR((X111+BD111+AN111)*_xlfn.XLOOKUP(Tool_clean!BT$4,Monetization_Factors!$A:$A,Monetization_Factors!$D:$D),"")</f>
        <v/>
      </c>
      <c r="BU111" t="str">
        <f>IFERROR((Y111+BE111+AO111)*_xlfn.XLOOKUP(Tool_clean!BU$4,Monetization_Factors!$A:$A,Monetization_Factors!$D:$D),"")</f>
        <v/>
      </c>
      <c r="BV111" t="str">
        <f>IFERROR((Z111+BF111+AP111)*_xlfn.XLOOKUP(Tool_clean!BV$4,Monetization_Factors!$A:$A,Monetization_Factors!$D:$D),"")</f>
        <v/>
      </c>
      <c r="BW111" t="str">
        <f>IFERROR((AA111+BG111+AQ111)*_xlfn.XLOOKUP(Tool_clean!BW$4,Monetization_Factors!$A:$A,Monetization_Factors!$D:$D),"")</f>
        <v/>
      </c>
      <c r="BX111" s="38" t="str" cm="1">
        <f t="array" ref="BX111">IFERROR(_xlfn.IFS(I111&gt;0,I111*E111,I111="",J111*E111),"")</f>
        <v/>
      </c>
      <c r="BY111" s="38">
        <f t="shared" si="101"/>
        <v>0</v>
      </c>
      <c r="BZ111" s="38" t="str">
        <f t="shared" si="102"/>
        <v/>
      </c>
      <c r="CA111" s="38" t="str">
        <f t="shared" si="103"/>
        <v/>
      </c>
      <c r="CB111" t="str">
        <f t="shared" si="162"/>
        <v/>
      </c>
      <c r="CC111" t="str">
        <f t="shared" si="163"/>
        <v/>
      </c>
      <c r="CD111" t="str">
        <f t="shared" si="164"/>
        <v/>
      </c>
      <c r="CE111" t="str">
        <f t="shared" si="165"/>
        <v/>
      </c>
      <c r="CF111" t="str">
        <f t="shared" si="166"/>
        <v/>
      </c>
      <c r="CG111" t="str">
        <f t="shared" si="167"/>
        <v/>
      </c>
      <c r="CH111" t="str">
        <f t="shared" si="168"/>
        <v/>
      </c>
      <c r="CI111" t="str">
        <f t="shared" si="169"/>
        <v/>
      </c>
      <c r="CJ111" t="str">
        <f t="shared" si="170"/>
        <v/>
      </c>
      <c r="CK111" t="str">
        <f t="shared" si="171"/>
        <v/>
      </c>
      <c r="CL111" t="str">
        <f t="shared" si="172"/>
        <v/>
      </c>
      <c r="CM111" t="str">
        <f t="shared" si="173"/>
        <v/>
      </c>
      <c r="CN111" t="str">
        <f t="shared" si="174"/>
        <v/>
      </c>
      <c r="CO111" t="str">
        <f t="shared" si="175"/>
        <v/>
      </c>
      <c r="CP111" t="str">
        <f t="shared" si="176"/>
        <v/>
      </c>
      <c r="CQ111" t="str">
        <f t="shared" si="177"/>
        <v/>
      </c>
      <c r="CR111" t="str">
        <f t="shared" si="178"/>
        <v/>
      </c>
      <c r="CS111" t="str">
        <f t="shared" si="179"/>
        <v/>
      </c>
      <c r="CT111" t="str">
        <f t="shared" si="180"/>
        <v/>
      </c>
      <c r="CU111" t="str">
        <f t="shared" si="181"/>
        <v/>
      </c>
      <c r="CV111" t="str">
        <f t="shared" si="182"/>
        <v/>
      </c>
      <c r="CW111" t="str">
        <f t="shared" si="183"/>
        <v/>
      </c>
      <c r="CX111" t="str">
        <f t="shared" si="184"/>
        <v/>
      </c>
      <c r="CY111" t="str">
        <f t="shared" si="185"/>
        <v/>
      </c>
      <c r="CZ111" t="str">
        <f t="shared" si="186"/>
        <v/>
      </c>
      <c r="DA111" t="str">
        <f t="shared" si="187"/>
        <v/>
      </c>
      <c r="DB111" t="str">
        <f t="shared" si="188"/>
        <v/>
      </c>
      <c r="DC111" t="str">
        <f t="shared" si="189"/>
        <v/>
      </c>
      <c r="DD111" t="str">
        <f t="shared" si="190"/>
        <v/>
      </c>
      <c r="DE111" t="str">
        <f t="shared" si="191"/>
        <v/>
      </c>
      <c r="DF111" t="str">
        <f t="shared" si="192"/>
        <v/>
      </c>
      <c r="DG111" t="str">
        <f t="shared" si="193"/>
        <v/>
      </c>
      <c r="DH111" s="5" t="str">
        <f>IFERROR((CR111*$B$2*(1-$H111)*('CAR.CAP_per person'!B$2))/(_xlfn.XLOOKUP($E$2,EU_countries_GDP!$A$2:$A$29,EU_countries_GDP!$E$2:$E$29)),"")</f>
        <v/>
      </c>
      <c r="DI111" s="5" t="str">
        <f>IFERROR((CS111*$B$2*(1-$H111)*('CAR.CAP_per person'!C$2))/(_xlfn.XLOOKUP($E$2,EU_countries_GDP!$A$2:$A$29,EU_countries_GDP!$E$2:$E$29)),"")</f>
        <v/>
      </c>
      <c r="DJ111" s="5" t="str">
        <f>IFERROR((CT111*$B$2*(1-$H111)*('CAR.CAP_per person'!D$2))/(_xlfn.XLOOKUP($E$2,EU_countries_GDP!$A$2:$A$29,EU_countries_GDP!$E$2:$E$29)),"")</f>
        <v/>
      </c>
      <c r="DK111" s="5" t="str">
        <f>IFERROR((CU111*$B$2*(1-$H111)*('CAR.CAP_per person'!E$2))/(_xlfn.XLOOKUP($E$2,EU_countries_GDP!$A$2:$A$29,EU_countries_GDP!$E$2:$E$29)),"")</f>
        <v/>
      </c>
      <c r="DL111" s="5" t="str">
        <f>IFERROR((CV111*$B$2*(1-$H111)*('CAR.CAP_per person'!F$2))/(_xlfn.XLOOKUP($E$2,EU_countries_GDP!$A$2:$A$29,EU_countries_GDP!$E$2:$E$29)),"")</f>
        <v/>
      </c>
      <c r="DM111" s="5" t="str">
        <f>IFERROR((CW111*$B$2*(1-$H111)*('CAR.CAP_per person'!G$2))/(_xlfn.XLOOKUP($E$2,EU_countries_GDP!$A$2:$A$29,EU_countries_GDP!$E$2:$E$29)),"")</f>
        <v/>
      </c>
      <c r="DN111" s="5" t="str">
        <f>IFERROR((CX111*$B$2*(1-$H111)*('CAR.CAP_per person'!H$2))/(_xlfn.XLOOKUP($E$2,EU_countries_GDP!$A$2:$A$29,EU_countries_GDP!$E$2:$E$29)),"")</f>
        <v/>
      </c>
      <c r="DO111" s="5" t="str">
        <f>IFERROR((CY111*$B$2*(1-$H111)*('CAR.CAP_per person'!I$2))/(_xlfn.XLOOKUP($E$2,EU_countries_GDP!$A$2:$A$29,EU_countries_GDP!$E$2:$E$29)),"")</f>
        <v/>
      </c>
      <c r="DP111" s="5" t="str">
        <f>IFERROR((CZ111*$B$2*(1-$H111)*('CAR.CAP_per person'!J$2))/(_xlfn.XLOOKUP($E$2,EU_countries_GDP!$A$2:$A$29,EU_countries_GDP!$E$2:$E$29)),"")</f>
        <v/>
      </c>
      <c r="DQ111" s="5" t="str">
        <f>IFERROR((DA111*$B$2*(1-$H111)*('CAR.CAP_per person'!K$2))/(_xlfn.XLOOKUP($E$2,EU_countries_GDP!$A$2:$A$29,EU_countries_GDP!$E$2:$E$29)),"")</f>
        <v/>
      </c>
      <c r="DR111" s="5" t="str">
        <f>IFERROR((DB111*$B$2*(1-$H111)*('CAR.CAP_per person'!L$2))/(_xlfn.XLOOKUP($E$2,EU_countries_GDP!$A$2:$A$29,EU_countries_GDP!$E$2:$E$29)),"")</f>
        <v/>
      </c>
      <c r="DS111" s="5" t="str">
        <f>IFERROR((DC111*$B$2*(1-$H111)*('CAR.CAP_per person'!M$2))/(_xlfn.XLOOKUP($E$2,EU_countries_GDP!$A$2:$A$29,EU_countries_GDP!$E$2:$E$29)),"")</f>
        <v/>
      </c>
      <c r="DT111" s="5" t="str">
        <f>IFERROR((DD111*$B$2*(1-$H111)*('CAR.CAP_per person'!N$2))/(_xlfn.XLOOKUP($E$2,EU_countries_GDP!$A$2:$A$29,EU_countries_GDP!$E$2:$E$29)),"")</f>
        <v/>
      </c>
      <c r="DU111" s="5" t="str">
        <f>IFERROR((DE111*$B$2*(1-$H111)*('CAR.CAP_per person'!O$2))/(_xlfn.XLOOKUP($E$2,EU_countries_GDP!$A$2:$A$29,EU_countries_GDP!$E$2:$E$29)),"")</f>
        <v/>
      </c>
      <c r="DV111" s="5" t="str">
        <f>IFERROR((DF111*$B$2*(1-$H111)*('CAR.CAP_per person'!P$2))/(_xlfn.XLOOKUP($E$2,EU_countries_GDP!$A$2:$A$29,EU_countries_GDP!$E$2:$E$29)),"")</f>
        <v/>
      </c>
      <c r="DW111" s="5" t="str">
        <f>IFERROR((DG111*$B$2*(1-$H111)*('CAR.CAP_per person'!Q$2))/(_xlfn.XLOOKUP($E$2,EU_countries_GDP!$A$2:$A$29,EU_countries_GDP!$E$2:$E$29)),"")</f>
        <v/>
      </c>
    </row>
    <row r="112" spans="2:127">
      <c r="B112" t="str">
        <f>_xlfn.XLOOKUP(D112,Table5[Ingredient],Table5[Category],"",FALSE)</f>
        <v/>
      </c>
      <c r="C112" s="33"/>
      <c r="D112" s="33"/>
      <c r="E112" s="33"/>
      <c r="F112" s="33"/>
      <c r="G112" s="33"/>
      <c r="H112" s="33"/>
      <c r="I112" s="33"/>
      <c r="J112" s="37" t="str">
        <f>IFERROR(INDEX('AveragePrices&amp;Codes'!G:AG, MATCH($D112, 'AveragePrices&amp;Codes'!$A:$A, 0), MATCH(Tool_clean!$E$2, 'AveragePrices&amp;Codes'!$G$1:$AG$1, 0)),"")</f>
        <v/>
      </c>
      <c r="K112" s="37" t="str">
        <f t="shared" si="100"/>
        <v/>
      </c>
      <c r="L112">
        <f>IFERROR(IF($F112="Raw",_xlfn.XLOOKUP(_xlfn.XLOOKUP(Tool_clean!$D112,'AveragePrices&amp;Codes'!$A:$A,'AveragePrices&amp;Codes'!$B:$B),AGRIBALYSE_Raw!$B:$B,AGRIBALYSE_Raw!O:O)*$E112,_xlfn.XLOOKUP(_xlfn.XLOOKUP(Tool_clean!$D112,'AveragePrices&amp;Codes'!$A:$A,'AveragePrices&amp;Codes'!$B:$B),AGRIBALYSE_Cooked!$C:$C,AGRIBALYSE_Cooked!P:P)*$E112),"")</f>
        <v>0</v>
      </c>
      <c r="M112">
        <f>IFERROR(IF($F112="Raw",_xlfn.XLOOKUP(_xlfn.XLOOKUP(Tool_clean!$D112,'AveragePrices&amp;Codes'!$A:$A,'AveragePrices&amp;Codes'!$B:$B),AGRIBALYSE_Raw!$B:$B,AGRIBALYSE_Raw!P:P)*$E112,_xlfn.XLOOKUP(_xlfn.XLOOKUP(Tool_clean!$D112,'AveragePrices&amp;Codes'!$A:$A,'AveragePrices&amp;Codes'!$B:$B),AGRIBALYSE_Cooked!$C:$C,AGRIBALYSE_Cooked!Q:Q)*$E112),"")</f>
        <v>0</v>
      </c>
      <c r="N112">
        <f>IFERROR(IF($F112="Raw",_xlfn.XLOOKUP(_xlfn.XLOOKUP(Tool_clean!$D112,'AveragePrices&amp;Codes'!$A:$A,'AveragePrices&amp;Codes'!$B:$B),AGRIBALYSE_Raw!$B:$B,AGRIBALYSE_Raw!Q:Q)*$E112,_xlfn.XLOOKUP(_xlfn.XLOOKUP(Tool_clean!$D112,'AveragePrices&amp;Codes'!$A:$A,'AveragePrices&amp;Codes'!$B:$B),AGRIBALYSE_Cooked!$C:$C,AGRIBALYSE_Cooked!R:R)*$E112),"")</f>
        <v>0</v>
      </c>
      <c r="O112">
        <f>IFERROR(IF($F112="Raw",_xlfn.XLOOKUP(_xlfn.XLOOKUP(Tool_clean!$D112,'AveragePrices&amp;Codes'!$A:$A,'AveragePrices&amp;Codes'!$B:$B),AGRIBALYSE_Raw!$B:$B,AGRIBALYSE_Raw!R:R)*$E112,_xlfn.XLOOKUP(_xlfn.XLOOKUP(Tool_clean!$D112,'AveragePrices&amp;Codes'!$A:$A,'AveragePrices&amp;Codes'!$B:$B),AGRIBALYSE_Cooked!$C:$C,AGRIBALYSE_Cooked!S:S)*$E112),"")</f>
        <v>0</v>
      </c>
      <c r="P112">
        <f>IFERROR(IF($F112="Raw",_xlfn.XLOOKUP(_xlfn.XLOOKUP(Tool_clean!$D112,'AveragePrices&amp;Codes'!$A:$A,'AveragePrices&amp;Codes'!$B:$B),AGRIBALYSE_Raw!$B:$B,AGRIBALYSE_Raw!S:S)*$E112,_xlfn.XLOOKUP(_xlfn.XLOOKUP(Tool_clean!$D112,'AveragePrices&amp;Codes'!$A:$A,'AveragePrices&amp;Codes'!$B:$B),AGRIBALYSE_Cooked!$C:$C,AGRIBALYSE_Cooked!T:T)*$E112),"")</f>
        <v>0</v>
      </c>
      <c r="Q112">
        <f>IFERROR(IF($F112="Raw",_xlfn.XLOOKUP(_xlfn.XLOOKUP(Tool_clean!$D112,'AveragePrices&amp;Codes'!$A:$A,'AveragePrices&amp;Codes'!$B:$B),AGRIBALYSE_Raw!$B:$B,AGRIBALYSE_Raw!T:T)*$E112,_xlfn.XLOOKUP(_xlfn.XLOOKUP(Tool_clean!$D112,'AveragePrices&amp;Codes'!$A:$A,'AveragePrices&amp;Codes'!$B:$B),AGRIBALYSE_Cooked!$C:$C,AGRIBALYSE_Cooked!U:U)*$E112),"")</f>
        <v>0</v>
      </c>
      <c r="R112">
        <f>IFERROR(IF($F112="Raw",_xlfn.XLOOKUP(_xlfn.XLOOKUP(Tool_clean!$D112,'AveragePrices&amp;Codes'!$A:$A,'AveragePrices&amp;Codes'!$B:$B),AGRIBALYSE_Raw!$B:$B,AGRIBALYSE_Raw!U:U)*$E112,_xlfn.XLOOKUP(_xlfn.XLOOKUP(Tool_clean!$D112,'AveragePrices&amp;Codes'!$A:$A,'AveragePrices&amp;Codes'!$B:$B),AGRIBALYSE_Cooked!$C:$C,AGRIBALYSE_Cooked!V:V)*$E112),"")</f>
        <v>0</v>
      </c>
      <c r="S112">
        <f>IFERROR(IF($F112="Raw",_xlfn.XLOOKUP(_xlfn.XLOOKUP(Tool_clean!$D112,'AveragePrices&amp;Codes'!$A:$A,'AveragePrices&amp;Codes'!$B:$B),AGRIBALYSE_Raw!$B:$B,AGRIBALYSE_Raw!V:V)*$E112,_xlfn.XLOOKUP(_xlfn.XLOOKUP(Tool_clean!$D112,'AveragePrices&amp;Codes'!$A:$A,'AveragePrices&amp;Codes'!$B:$B),AGRIBALYSE_Cooked!$C:$C,AGRIBALYSE_Cooked!W:W)*$E112),"")</f>
        <v>0</v>
      </c>
      <c r="T112">
        <f>IFERROR(IF($F112="Raw",_xlfn.XLOOKUP(_xlfn.XLOOKUP(Tool_clean!$D112,'AveragePrices&amp;Codes'!$A:$A,'AveragePrices&amp;Codes'!$B:$B),AGRIBALYSE_Raw!$B:$B,AGRIBALYSE_Raw!W:W)*$E112,_xlfn.XLOOKUP(_xlfn.XLOOKUP(Tool_clean!$D112,'AveragePrices&amp;Codes'!$A:$A,'AveragePrices&amp;Codes'!$B:$B),AGRIBALYSE_Cooked!$C:$C,AGRIBALYSE_Cooked!X:X)*$E112),"")</f>
        <v>0</v>
      </c>
      <c r="U112">
        <f>IFERROR(IF($F112="Raw",_xlfn.XLOOKUP(_xlfn.XLOOKUP(Tool_clean!$D112,'AveragePrices&amp;Codes'!$A:$A,'AveragePrices&amp;Codes'!$B:$B),AGRIBALYSE_Raw!$B:$B,AGRIBALYSE_Raw!X:X)*$E112,_xlfn.XLOOKUP(_xlfn.XLOOKUP(Tool_clean!$D112,'AveragePrices&amp;Codes'!$A:$A,'AveragePrices&amp;Codes'!$B:$B),AGRIBALYSE_Cooked!$C:$C,AGRIBALYSE_Cooked!Y:Y)*$E112),"")</f>
        <v>0</v>
      </c>
      <c r="V112">
        <f>IFERROR(IF($F112="Raw",_xlfn.XLOOKUP(_xlfn.XLOOKUP(Tool_clean!$D112,'AveragePrices&amp;Codes'!$A:$A,'AveragePrices&amp;Codes'!$B:$B),AGRIBALYSE_Raw!$B:$B,AGRIBALYSE_Raw!Y:Y)*$E112,_xlfn.XLOOKUP(_xlfn.XLOOKUP(Tool_clean!$D112,'AveragePrices&amp;Codes'!$A:$A,'AveragePrices&amp;Codes'!$B:$B),AGRIBALYSE_Cooked!$C:$C,AGRIBALYSE_Cooked!Z:Z)*$E112),"")</f>
        <v>0</v>
      </c>
      <c r="W112">
        <f>IFERROR(IF($F112="Raw",_xlfn.XLOOKUP(_xlfn.XLOOKUP(Tool_clean!$D112,'AveragePrices&amp;Codes'!$A:$A,'AveragePrices&amp;Codes'!$B:$B),AGRIBALYSE_Raw!$B:$B,AGRIBALYSE_Raw!Z:Z)*$E112,_xlfn.XLOOKUP(_xlfn.XLOOKUP(Tool_clean!$D112,'AveragePrices&amp;Codes'!$A:$A,'AveragePrices&amp;Codes'!$B:$B),AGRIBALYSE_Cooked!$C:$C,AGRIBALYSE_Cooked!AA:AA)*$E112),"")</f>
        <v>0</v>
      </c>
      <c r="X112">
        <f>IFERROR(IF($F112="Raw",_xlfn.XLOOKUP(_xlfn.XLOOKUP(Tool_clean!$D112,'AveragePrices&amp;Codes'!$A:$A,'AveragePrices&amp;Codes'!$B:$B),AGRIBALYSE_Raw!$B:$B,AGRIBALYSE_Raw!AA:AA)*$E112,_xlfn.XLOOKUP(_xlfn.XLOOKUP(Tool_clean!$D112,'AveragePrices&amp;Codes'!$A:$A,'AveragePrices&amp;Codes'!$B:$B),AGRIBALYSE_Cooked!$C:$C,AGRIBALYSE_Cooked!AB:AB)*$E112),"")</f>
        <v>0</v>
      </c>
      <c r="Y112">
        <f>IFERROR(IF($F112="Raw",_xlfn.XLOOKUP(_xlfn.XLOOKUP(Tool_clean!$D112,'AveragePrices&amp;Codes'!$A:$A,'AveragePrices&amp;Codes'!$B:$B),AGRIBALYSE_Raw!$B:$B,AGRIBALYSE_Raw!AB:AB)*$E112,_xlfn.XLOOKUP(_xlfn.XLOOKUP(Tool_clean!$D112,'AveragePrices&amp;Codes'!$A:$A,'AveragePrices&amp;Codes'!$B:$B),AGRIBALYSE_Cooked!$C:$C,AGRIBALYSE_Cooked!AC:AC)*$E112),"")</f>
        <v>0</v>
      </c>
      <c r="Z112">
        <f>IFERROR(IF($F112="Raw",_xlfn.XLOOKUP(_xlfn.XLOOKUP(Tool_clean!$D112,'AveragePrices&amp;Codes'!$A:$A,'AveragePrices&amp;Codes'!$B:$B),AGRIBALYSE_Raw!$B:$B,AGRIBALYSE_Raw!AC:AC)*$E112,_xlfn.XLOOKUP(_xlfn.XLOOKUP(Tool_clean!$D112,'AveragePrices&amp;Codes'!$A:$A,'AveragePrices&amp;Codes'!$B:$B),AGRIBALYSE_Cooked!$C:$C,AGRIBALYSE_Cooked!AD:AD)*$E112),"")</f>
        <v>0</v>
      </c>
      <c r="AA112">
        <f>IFERROR(IF($F112="Raw",_xlfn.XLOOKUP(_xlfn.XLOOKUP(Tool_clean!$D112,'AveragePrices&amp;Codes'!$A:$A,'AveragePrices&amp;Codes'!$B:$B),AGRIBALYSE_Raw!$B:$B,AGRIBALYSE_Raw!AD:AD)*$E112,_xlfn.XLOOKUP(_xlfn.XLOOKUP(Tool_clean!$D112,'AveragePrices&amp;Codes'!$A:$A,'AveragePrices&amp;Codes'!$B:$B),AGRIBALYSE_Cooked!$C:$C,AGRIBALYSE_Cooked!AE:AE)*$E112),"")</f>
        <v>0</v>
      </c>
      <c r="AB112" t="str" cm="1">
        <f t="array" ref="AB112">IFERROR(_xlfn.XLOOKUP(Tool_clean!$F112&amp;$E$2,'Cooking methods'!$A:$A&amp;'Cooking methods'!$B:$B,'Cooking methods'!C:C)*$E112,"")</f>
        <v/>
      </c>
      <c r="AC112" t="str" cm="1">
        <f t="array" ref="AC112">IFERROR(_xlfn.XLOOKUP(Tool_clean!$F112&amp;$E$2,'Cooking methods'!$A:$A&amp;'Cooking methods'!$B:$B,'Cooking methods'!D:D)*$E112,"")</f>
        <v/>
      </c>
      <c r="AD112" t="str" cm="1">
        <f t="array" ref="AD112">IFERROR(_xlfn.XLOOKUP(Tool_clean!$F112&amp;$E$2,'Cooking methods'!$A:$A&amp;'Cooking methods'!$B:$B,'Cooking methods'!E:E)*$E112,"")</f>
        <v/>
      </c>
      <c r="AE112" t="str" cm="1">
        <f t="array" ref="AE112">IFERROR(_xlfn.XLOOKUP(Tool_clean!$F112&amp;$E$2,'Cooking methods'!$A:$A&amp;'Cooking methods'!$B:$B,'Cooking methods'!F:F)*$E112,"")</f>
        <v/>
      </c>
      <c r="AF112" t="str" cm="1">
        <f t="array" ref="AF112">IFERROR(_xlfn.XLOOKUP(Tool_clean!$F112&amp;$E$2,'Cooking methods'!$A:$A&amp;'Cooking methods'!$B:$B,'Cooking methods'!G:G)*$E112,"")</f>
        <v/>
      </c>
      <c r="AG112" t="str" cm="1">
        <f t="array" ref="AG112">IFERROR(_xlfn.XLOOKUP(Tool_clean!$F112&amp;$E$2,'Cooking methods'!$A:$A&amp;'Cooking methods'!$B:$B,'Cooking methods'!H:H)*$E112,"")</f>
        <v/>
      </c>
      <c r="AH112" t="str" cm="1">
        <f t="array" ref="AH112">IFERROR(_xlfn.XLOOKUP(Tool_clean!$F112&amp;$E$2,'Cooking methods'!$A:$A&amp;'Cooking methods'!$B:$B,'Cooking methods'!I:I)*$E112,"")</f>
        <v/>
      </c>
      <c r="AI112" t="str" cm="1">
        <f t="array" ref="AI112">IFERROR(_xlfn.XLOOKUP(Tool_clean!$F112&amp;$E$2,'Cooking methods'!$A:$A&amp;'Cooking methods'!$B:$B,'Cooking methods'!J:J)*$E112,"")</f>
        <v/>
      </c>
      <c r="AJ112" t="str" cm="1">
        <f t="array" ref="AJ112">IFERROR(_xlfn.XLOOKUP(Tool_clean!$F112&amp;$E$2,'Cooking methods'!$A:$A&amp;'Cooking methods'!$B:$B,'Cooking methods'!K:K)*$E112,"")</f>
        <v/>
      </c>
      <c r="AK112" t="str" cm="1">
        <f t="array" ref="AK112">IFERROR(_xlfn.XLOOKUP(Tool_clean!$F112&amp;$E$2,'Cooking methods'!$A:$A&amp;'Cooking methods'!$B:$B,'Cooking methods'!L:L)*$E112,"")</f>
        <v/>
      </c>
      <c r="AL112" t="str" cm="1">
        <f t="array" ref="AL112">IFERROR(_xlfn.XLOOKUP(Tool_clean!$F112&amp;$E$2,'Cooking methods'!$A:$A&amp;'Cooking methods'!$B:$B,'Cooking methods'!M:M)*$E112,"")</f>
        <v/>
      </c>
      <c r="AM112" t="str" cm="1">
        <f t="array" ref="AM112">IFERROR(_xlfn.XLOOKUP(Tool_clean!$F112&amp;$E$2,'Cooking methods'!$A:$A&amp;'Cooking methods'!$B:$B,'Cooking methods'!N:N)*$E112,"")</f>
        <v/>
      </c>
      <c r="AN112" t="str" cm="1">
        <f t="array" ref="AN112">IFERROR(_xlfn.XLOOKUP(Tool_clean!$F112&amp;$E$2,'Cooking methods'!$A:$A&amp;'Cooking methods'!$B:$B,'Cooking methods'!O:O)*$E112,"")</f>
        <v/>
      </c>
      <c r="AO112" t="str" cm="1">
        <f t="array" ref="AO112">IFERROR(_xlfn.XLOOKUP(Tool_clean!$F112&amp;$E$2,'Cooking methods'!$A:$A&amp;'Cooking methods'!$B:$B,'Cooking methods'!P:P)*$E112,"")</f>
        <v/>
      </c>
      <c r="AP112" t="str" cm="1">
        <f t="array" ref="AP112">IFERROR(_xlfn.XLOOKUP(Tool_clean!$F112&amp;$E$2,'Cooking methods'!$A:$A&amp;'Cooking methods'!$B:$B,'Cooking methods'!Q:Q)*$E112,"")</f>
        <v/>
      </c>
      <c r="AQ112" t="str" cm="1">
        <f t="array" ref="AQ112">IFERROR(_xlfn.XLOOKUP(Tool_clean!$F112&amp;$E$2,'Cooking methods'!$A:$A&amp;'Cooking methods'!$B:$B,'Cooking methods'!R:R)*$E112,"")</f>
        <v/>
      </c>
      <c r="AR112" t="str" cm="1">
        <f t="array" ref="AR112">IFERROR(_xlfn.XLOOKUP(Tool_clean!$G112&amp;$E$2,'Waste management'!$A:$A&amp;'Waste management'!$B:$B,'Waste management'!C:C)*$E112,"")</f>
        <v/>
      </c>
      <c r="AS112" t="str" cm="1">
        <f t="array" ref="AS112">IFERROR(_xlfn.XLOOKUP(Tool_clean!$G112&amp;$E$2,'Waste management'!$A:$A&amp;'Waste management'!$B:$B,'Waste management'!D:D)*$E112,"")</f>
        <v/>
      </c>
      <c r="AT112" t="str" cm="1">
        <f t="array" ref="AT112">IFERROR(_xlfn.XLOOKUP(Tool_clean!$G112&amp;$E$2,'Waste management'!$A:$A&amp;'Waste management'!$B:$B,'Waste management'!E:E)*$E112,"")</f>
        <v/>
      </c>
      <c r="AU112" t="str" cm="1">
        <f t="array" ref="AU112">IFERROR(_xlfn.XLOOKUP(Tool_clean!$G112&amp;$E$2,'Waste management'!$A:$A&amp;'Waste management'!$B:$B,'Waste management'!F:F)*$E112,"")</f>
        <v/>
      </c>
      <c r="AV112" t="str" cm="1">
        <f t="array" ref="AV112">IFERROR(_xlfn.XLOOKUP(Tool_clean!$G112&amp;$E$2,'Waste management'!$A:$A&amp;'Waste management'!$B:$B,'Waste management'!G:G)*$E112,"")</f>
        <v/>
      </c>
      <c r="AW112" t="str" cm="1">
        <f t="array" ref="AW112">IFERROR(_xlfn.XLOOKUP(Tool_clean!$G112&amp;$E$2,'Waste management'!$A:$A&amp;'Waste management'!$B:$B,'Waste management'!H:H)*$E112,"")</f>
        <v/>
      </c>
      <c r="AX112" t="str" cm="1">
        <f t="array" ref="AX112">IFERROR(_xlfn.XLOOKUP(Tool_clean!$G112&amp;$E$2,'Waste management'!$A:$A&amp;'Waste management'!$B:$B,'Waste management'!I:I)*$E112,"")</f>
        <v/>
      </c>
      <c r="AY112" t="str" cm="1">
        <f t="array" ref="AY112">IFERROR(_xlfn.XLOOKUP(Tool_clean!$G112&amp;$E$2,'Waste management'!$A:$A&amp;'Waste management'!$B:$B,'Waste management'!J:J)*$E112,"")</f>
        <v/>
      </c>
      <c r="AZ112" t="str" cm="1">
        <f t="array" ref="AZ112">IFERROR(_xlfn.XLOOKUP(Tool_clean!$G112&amp;$E$2,'Waste management'!$A:$A&amp;'Waste management'!$B:$B,'Waste management'!K:K)*$E112,"")</f>
        <v/>
      </c>
      <c r="BA112" t="str" cm="1">
        <f t="array" ref="BA112">IFERROR(_xlfn.XLOOKUP(Tool_clean!$G112&amp;$E$2,'Waste management'!$A:$A&amp;'Waste management'!$B:$B,'Waste management'!L:L)*$E112,"")</f>
        <v/>
      </c>
      <c r="BB112" t="str" cm="1">
        <f t="array" ref="BB112">IFERROR(_xlfn.XLOOKUP(Tool_clean!$G112&amp;$E$2,'Waste management'!$A:$A&amp;'Waste management'!$B:$B,'Waste management'!M:M)*$E112,"")</f>
        <v/>
      </c>
      <c r="BC112" t="str" cm="1">
        <f t="array" ref="BC112">IFERROR(_xlfn.XLOOKUP(Tool_clean!$G112&amp;$E$2,'Waste management'!$A:$A&amp;'Waste management'!$B:$B,'Waste management'!N:N)*$E112,"")</f>
        <v/>
      </c>
      <c r="BD112" t="str" cm="1">
        <f t="array" ref="BD112">IFERROR(_xlfn.XLOOKUP(Tool_clean!$G112&amp;$E$2,'Waste management'!$A:$A&amp;'Waste management'!$B:$B,'Waste management'!O:O)*$E112,"")</f>
        <v/>
      </c>
      <c r="BE112" t="str" cm="1">
        <f t="array" ref="BE112">IFERROR(_xlfn.XLOOKUP(Tool_clean!$G112&amp;$E$2,'Waste management'!$A:$A&amp;'Waste management'!$B:$B,'Waste management'!P:P)*$E112,"")</f>
        <v/>
      </c>
      <c r="BF112" t="str" cm="1">
        <f t="array" ref="BF112">IFERROR(_xlfn.XLOOKUP(Tool_clean!$G112&amp;$E$2,'Waste management'!$A:$A&amp;'Waste management'!$B:$B,'Waste management'!Q:Q)*$E112,"")</f>
        <v/>
      </c>
      <c r="BG112" t="str" cm="1">
        <f t="array" ref="BG112">IFERROR(_xlfn.XLOOKUP(Tool_clean!$G112&amp;$E$2,'Waste management'!$A:$A&amp;'Waste management'!$B:$B,'Waste management'!R:R)*$E112,"")</f>
        <v/>
      </c>
      <c r="BH112" t="str">
        <f>IFERROR((L112+AR112+AB112)*_xlfn.XLOOKUP(Tool_clean!BH$4,Monetization_Factors!$A:$A,Monetization_Factors!$D:$D),"")</f>
        <v/>
      </c>
      <c r="BI112" t="str">
        <f>IFERROR((M112+AS112+AC112)*_xlfn.XLOOKUP(Tool_clean!BI$4,Monetization_Factors!$A:$A,Monetization_Factors!$D:$D),"")</f>
        <v/>
      </c>
      <c r="BJ112" t="str">
        <f>IFERROR((N112+AT112+AD112)*_xlfn.XLOOKUP(Tool_clean!BJ$4,Monetization_Factors!$A:$A,Monetization_Factors!$D:$D),"")</f>
        <v/>
      </c>
      <c r="BK112" t="str">
        <f>IFERROR((O112+AU112+AE112)*_xlfn.XLOOKUP(Tool_clean!BK$4,Monetization_Factors!$A:$A,Monetization_Factors!$D:$D),"")</f>
        <v/>
      </c>
      <c r="BL112" t="str">
        <f>IFERROR((P112+AV112+AF112)*_xlfn.XLOOKUP(Tool_clean!BL$4,Monetization_Factors!$A:$A,Monetization_Factors!$D:$D),"")</f>
        <v/>
      </c>
      <c r="BM112" t="str">
        <f>IFERROR((Q112+AW112+AG112)*_xlfn.XLOOKUP(Tool_clean!BM$4,Monetization_Factors!$A:$A,Monetization_Factors!$D:$D),"")</f>
        <v/>
      </c>
      <c r="BN112" t="str">
        <f>IFERROR((R112+AX112+AH112)*_xlfn.XLOOKUP(Tool_clean!BN$4,Monetization_Factors!$A:$A,Monetization_Factors!$D:$D),"")</f>
        <v/>
      </c>
      <c r="BO112" t="str">
        <f>IFERROR((S112+AY112+AI112)*_xlfn.XLOOKUP(Tool_clean!BO$4,Monetization_Factors!$A:$A,Monetization_Factors!$D:$D),"")</f>
        <v/>
      </c>
      <c r="BP112" t="str">
        <f>IFERROR((T112+AZ112+AJ112)*_xlfn.XLOOKUP(Tool_clean!BP$4,Monetization_Factors!$A:$A,Monetization_Factors!$D:$D),"")</f>
        <v/>
      </c>
      <c r="BQ112" t="str">
        <f>IFERROR((U112+BA112+AK112)*_xlfn.XLOOKUP(Tool_clean!BQ$4,Monetization_Factors!$A:$A,Monetization_Factors!$D:$D),"")</f>
        <v/>
      </c>
      <c r="BR112" t="str">
        <f>IFERROR((V112+BB112+AL112)*_xlfn.XLOOKUP(Tool_clean!BR$4,Monetization_Factors!$A:$A,Monetization_Factors!$D:$D),"")</f>
        <v/>
      </c>
      <c r="BS112" t="str">
        <f>IFERROR((W112+BC112+AM112)*_xlfn.XLOOKUP(Tool_clean!BS$4,Monetization_Factors!$A:$A,Monetization_Factors!$D:$D),"")</f>
        <v/>
      </c>
      <c r="BT112" t="str">
        <f>IFERROR((X112+BD112+AN112)*_xlfn.XLOOKUP(Tool_clean!BT$4,Monetization_Factors!$A:$A,Monetization_Factors!$D:$D),"")</f>
        <v/>
      </c>
      <c r="BU112" t="str">
        <f>IFERROR((Y112+BE112+AO112)*_xlfn.XLOOKUP(Tool_clean!BU$4,Monetization_Factors!$A:$A,Monetization_Factors!$D:$D),"")</f>
        <v/>
      </c>
      <c r="BV112" t="str">
        <f>IFERROR((Z112+BF112+AP112)*_xlfn.XLOOKUP(Tool_clean!BV$4,Monetization_Factors!$A:$A,Monetization_Factors!$D:$D),"")</f>
        <v/>
      </c>
      <c r="BW112" t="str">
        <f>IFERROR((AA112+BG112+AQ112)*_xlfn.XLOOKUP(Tool_clean!BW$4,Monetization_Factors!$A:$A,Monetization_Factors!$D:$D),"")</f>
        <v/>
      </c>
      <c r="BX112" s="38" t="str" cm="1">
        <f t="array" ref="BX112">IFERROR(_xlfn.IFS(I112&gt;0,I112*E112,I112="",J112*E112),"")</f>
        <v/>
      </c>
      <c r="BY112" s="38">
        <f t="shared" si="101"/>
        <v>0</v>
      </c>
      <c r="BZ112" s="38" t="str">
        <f t="shared" si="102"/>
        <v/>
      </c>
      <c r="CA112" s="38" t="str">
        <f t="shared" si="103"/>
        <v/>
      </c>
      <c r="CB112" t="str">
        <f t="shared" si="162"/>
        <v/>
      </c>
      <c r="CC112" t="str">
        <f t="shared" si="163"/>
        <v/>
      </c>
      <c r="CD112" t="str">
        <f t="shared" si="164"/>
        <v/>
      </c>
      <c r="CE112" t="str">
        <f t="shared" si="165"/>
        <v/>
      </c>
      <c r="CF112" t="str">
        <f t="shared" si="166"/>
        <v/>
      </c>
      <c r="CG112" t="str">
        <f t="shared" si="167"/>
        <v/>
      </c>
      <c r="CH112" t="str">
        <f t="shared" si="168"/>
        <v/>
      </c>
      <c r="CI112" t="str">
        <f t="shared" si="169"/>
        <v/>
      </c>
      <c r="CJ112" t="str">
        <f t="shared" si="170"/>
        <v/>
      </c>
      <c r="CK112" t="str">
        <f t="shared" si="171"/>
        <v/>
      </c>
      <c r="CL112" t="str">
        <f t="shared" si="172"/>
        <v/>
      </c>
      <c r="CM112" t="str">
        <f t="shared" si="173"/>
        <v/>
      </c>
      <c r="CN112" t="str">
        <f t="shared" si="174"/>
        <v/>
      </c>
      <c r="CO112" t="str">
        <f t="shared" si="175"/>
        <v/>
      </c>
      <c r="CP112" t="str">
        <f t="shared" si="176"/>
        <v/>
      </c>
      <c r="CQ112" t="str">
        <f t="shared" si="177"/>
        <v/>
      </c>
      <c r="CR112" t="str">
        <f t="shared" si="178"/>
        <v/>
      </c>
      <c r="CS112" t="str">
        <f t="shared" si="179"/>
        <v/>
      </c>
      <c r="CT112" t="str">
        <f t="shared" si="180"/>
        <v/>
      </c>
      <c r="CU112" t="str">
        <f t="shared" si="181"/>
        <v/>
      </c>
      <c r="CV112" t="str">
        <f t="shared" si="182"/>
        <v/>
      </c>
      <c r="CW112" t="str">
        <f t="shared" si="183"/>
        <v/>
      </c>
      <c r="CX112" t="str">
        <f t="shared" si="184"/>
        <v/>
      </c>
      <c r="CY112" t="str">
        <f t="shared" si="185"/>
        <v/>
      </c>
      <c r="CZ112" t="str">
        <f t="shared" si="186"/>
        <v/>
      </c>
      <c r="DA112" t="str">
        <f t="shared" si="187"/>
        <v/>
      </c>
      <c r="DB112" t="str">
        <f t="shared" si="188"/>
        <v/>
      </c>
      <c r="DC112" t="str">
        <f t="shared" si="189"/>
        <v/>
      </c>
      <c r="DD112" t="str">
        <f t="shared" si="190"/>
        <v/>
      </c>
      <c r="DE112" t="str">
        <f t="shared" si="191"/>
        <v/>
      </c>
      <c r="DF112" t="str">
        <f t="shared" si="192"/>
        <v/>
      </c>
      <c r="DG112" t="str">
        <f t="shared" si="193"/>
        <v/>
      </c>
      <c r="DH112" s="5" t="str">
        <f>IFERROR((CR112*$B$2*(1-$H112)*('CAR.CAP_per person'!B$2))/(_xlfn.XLOOKUP($E$2,EU_countries_GDP!$A$2:$A$29,EU_countries_GDP!$E$2:$E$29)),"")</f>
        <v/>
      </c>
      <c r="DI112" s="5" t="str">
        <f>IFERROR((CS112*$B$2*(1-$H112)*('CAR.CAP_per person'!C$2))/(_xlfn.XLOOKUP($E$2,EU_countries_GDP!$A$2:$A$29,EU_countries_GDP!$E$2:$E$29)),"")</f>
        <v/>
      </c>
      <c r="DJ112" s="5" t="str">
        <f>IFERROR((CT112*$B$2*(1-$H112)*('CAR.CAP_per person'!D$2))/(_xlfn.XLOOKUP($E$2,EU_countries_GDP!$A$2:$A$29,EU_countries_GDP!$E$2:$E$29)),"")</f>
        <v/>
      </c>
      <c r="DK112" s="5" t="str">
        <f>IFERROR((CU112*$B$2*(1-$H112)*('CAR.CAP_per person'!E$2))/(_xlfn.XLOOKUP($E$2,EU_countries_GDP!$A$2:$A$29,EU_countries_GDP!$E$2:$E$29)),"")</f>
        <v/>
      </c>
      <c r="DL112" s="5" t="str">
        <f>IFERROR((CV112*$B$2*(1-$H112)*('CAR.CAP_per person'!F$2))/(_xlfn.XLOOKUP($E$2,EU_countries_GDP!$A$2:$A$29,EU_countries_GDP!$E$2:$E$29)),"")</f>
        <v/>
      </c>
      <c r="DM112" s="5" t="str">
        <f>IFERROR((CW112*$B$2*(1-$H112)*('CAR.CAP_per person'!G$2))/(_xlfn.XLOOKUP($E$2,EU_countries_GDP!$A$2:$A$29,EU_countries_GDP!$E$2:$E$29)),"")</f>
        <v/>
      </c>
      <c r="DN112" s="5" t="str">
        <f>IFERROR((CX112*$B$2*(1-$H112)*('CAR.CAP_per person'!H$2))/(_xlfn.XLOOKUP($E$2,EU_countries_GDP!$A$2:$A$29,EU_countries_GDP!$E$2:$E$29)),"")</f>
        <v/>
      </c>
      <c r="DO112" s="5" t="str">
        <f>IFERROR((CY112*$B$2*(1-$H112)*('CAR.CAP_per person'!I$2))/(_xlfn.XLOOKUP($E$2,EU_countries_GDP!$A$2:$A$29,EU_countries_GDP!$E$2:$E$29)),"")</f>
        <v/>
      </c>
      <c r="DP112" s="5" t="str">
        <f>IFERROR((CZ112*$B$2*(1-$H112)*('CAR.CAP_per person'!J$2))/(_xlfn.XLOOKUP($E$2,EU_countries_GDP!$A$2:$A$29,EU_countries_GDP!$E$2:$E$29)),"")</f>
        <v/>
      </c>
      <c r="DQ112" s="5" t="str">
        <f>IFERROR((DA112*$B$2*(1-$H112)*('CAR.CAP_per person'!K$2))/(_xlfn.XLOOKUP($E$2,EU_countries_GDP!$A$2:$A$29,EU_countries_GDP!$E$2:$E$29)),"")</f>
        <v/>
      </c>
      <c r="DR112" s="5" t="str">
        <f>IFERROR((DB112*$B$2*(1-$H112)*('CAR.CAP_per person'!L$2))/(_xlfn.XLOOKUP($E$2,EU_countries_GDP!$A$2:$A$29,EU_countries_GDP!$E$2:$E$29)),"")</f>
        <v/>
      </c>
      <c r="DS112" s="5" t="str">
        <f>IFERROR((DC112*$B$2*(1-$H112)*('CAR.CAP_per person'!M$2))/(_xlfn.XLOOKUP($E$2,EU_countries_GDP!$A$2:$A$29,EU_countries_GDP!$E$2:$E$29)),"")</f>
        <v/>
      </c>
      <c r="DT112" s="5" t="str">
        <f>IFERROR((DD112*$B$2*(1-$H112)*('CAR.CAP_per person'!N$2))/(_xlfn.XLOOKUP($E$2,EU_countries_GDP!$A$2:$A$29,EU_countries_GDP!$E$2:$E$29)),"")</f>
        <v/>
      </c>
      <c r="DU112" s="5" t="str">
        <f>IFERROR((DE112*$B$2*(1-$H112)*('CAR.CAP_per person'!O$2))/(_xlfn.XLOOKUP($E$2,EU_countries_GDP!$A$2:$A$29,EU_countries_GDP!$E$2:$E$29)),"")</f>
        <v/>
      </c>
      <c r="DV112" s="5" t="str">
        <f>IFERROR((DF112*$B$2*(1-$H112)*('CAR.CAP_per person'!P$2))/(_xlfn.XLOOKUP($E$2,EU_countries_GDP!$A$2:$A$29,EU_countries_GDP!$E$2:$E$29)),"")</f>
        <v/>
      </c>
      <c r="DW112" s="5" t="str">
        <f>IFERROR((DG112*$B$2*(1-$H112)*('CAR.CAP_per person'!Q$2))/(_xlfn.XLOOKUP($E$2,EU_countries_GDP!$A$2:$A$29,EU_countries_GDP!$E$2:$E$29)),"")</f>
        <v/>
      </c>
    </row>
    <row r="113" spans="2:127">
      <c r="B113" t="str">
        <f>_xlfn.XLOOKUP(D113,Table5[Ingredient],Table5[Category],"",FALSE)</f>
        <v/>
      </c>
      <c r="C113" s="33"/>
      <c r="D113" s="33"/>
      <c r="E113" s="33"/>
      <c r="F113" s="33"/>
      <c r="G113" s="33"/>
      <c r="H113" s="33"/>
      <c r="I113" s="33"/>
      <c r="J113" s="37" t="str">
        <f>IFERROR(INDEX('AveragePrices&amp;Codes'!G:AG, MATCH($D113, 'AveragePrices&amp;Codes'!$A:$A, 0), MATCH(Tool_clean!$E$2, 'AveragePrices&amp;Codes'!$G$1:$AG$1, 0)),"")</f>
        <v/>
      </c>
      <c r="K113" s="37" t="str">
        <f t="shared" si="100"/>
        <v/>
      </c>
      <c r="L113">
        <f>IFERROR(IF($F113="Raw",_xlfn.XLOOKUP(_xlfn.XLOOKUP(Tool_clean!$D113,'AveragePrices&amp;Codes'!$A:$A,'AveragePrices&amp;Codes'!$B:$B),AGRIBALYSE_Raw!$B:$B,AGRIBALYSE_Raw!O:O)*$E113,_xlfn.XLOOKUP(_xlfn.XLOOKUP(Tool_clean!$D113,'AveragePrices&amp;Codes'!$A:$A,'AveragePrices&amp;Codes'!$B:$B),AGRIBALYSE_Cooked!$C:$C,AGRIBALYSE_Cooked!P:P)*$E113),"")</f>
        <v>0</v>
      </c>
      <c r="M113">
        <f>IFERROR(IF($F113="Raw",_xlfn.XLOOKUP(_xlfn.XLOOKUP(Tool_clean!$D113,'AveragePrices&amp;Codes'!$A:$A,'AveragePrices&amp;Codes'!$B:$B),AGRIBALYSE_Raw!$B:$B,AGRIBALYSE_Raw!P:P)*$E113,_xlfn.XLOOKUP(_xlfn.XLOOKUP(Tool_clean!$D113,'AveragePrices&amp;Codes'!$A:$A,'AveragePrices&amp;Codes'!$B:$B),AGRIBALYSE_Cooked!$C:$C,AGRIBALYSE_Cooked!Q:Q)*$E113),"")</f>
        <v>0</v>
      </c>
      <c r="N113">
        <f>IFERROR(IF($F113="Raw",_xlfn.XLOOKUP(_xlfn.XLOOKUP(Tool_clean!$D113,'AveragePrices&amp;Codes'!$A:$A,'AveragePrices&amp;Codes'!$B:$B),AGRIBALYSE_Raw!$B:$B,AGRIBALYSE_Raw!Q:Q)*$E113,_xlfn.XLOOKUP(_xlfn.XLOOKUP(Tool_clean!$D113,'AveragePrices&amp;Codes'!$A:$A,'AveragePrices&amp;Codes'!$B:$B),AGRIBALYSE_Cooked!$C:$C,AGRIBALYSE_Cooked!R:R)*$E113),"")</f>
        <v>0</v>
      </c>
      <c r="O113">
        <f>IFERROR(IF($F113="Raw",_xlfn.XLOOKUP(_xlfn.XLOOKUP(Tool_clean!$D113,'AveragePrices&amp;Codes'!$A:$A,'AveragePrices&amp;Codes'!$B:$B),AGRIBALYSE_Raw!$B:$B,AGRIBALYSE_Raw!R:R)*$E113,_xlfn.XLOOKUP(_xlfn.XLOOKUP(Tool_clean!$D113,'AveragePrices&amp;Codes'!$A:$A,'AveragePrices&amp;Codes'!$B:$B),AGRIBALYSE_Cooked!$C:$C,AGRIBALYSE_Cooked!S:S)*$E113),"")</f>
        <v>0</v>
      </c>
      <c r="P113">
        <f>IFERROR(IF($F113="Raw",_xlfn.XLOOKUP(_xlfn.XLOOKUP(Tool_clean!$D113,'AveragePrices&amp;Codes'!$A:$A,'AveragePrices&amp;Codes'!$B:$B),AGRIBALYSE_Raw!$B:$B,AGRIBALYSE_Raw!S:S)*$E113,_xlfn.XLOOKUP(_xlfn.XLOOKUP(Tool_clean!$D113,'AveragePrices&amp;Codes'!$A:$A,'AveragePrices&amp;Codes'!$B:$B),AGRIBALYSE_Cooked!$C:$C,AGRIBALYSE_Cooked!T:T)*$E113),"")</f>
        <v>0</v>
      </c>
      <c r="Q113">
        <f>IFERROR(IF($F113="Raw",_xlfn.XLOOKUP(_xlfn.XLOOKUP(Tool_clean!$D113,'AveragePrices&amp;Codes'!$A:$A,'AveragePrices&amp;Codes'!$B:$B),AGRIBALYSE_Raw!$B:$B,AGRIBALYSE_Raw!T:T)*$E113,_xlfn.XLOOKUP(_xlfn.XLOOKUP(Tool_clean!$D113,'AveragePrices&amp;Codes'!$A:$A,'AveragePrices&amp;Codes'!$B:$B),AGRIBALYSE_Cooked!$C:$C,AGRIBALYSE_Cooked!U:U)*$E113),"")</f>
        <v>0</v>
      </c>
      <c r="R113">
        <f>IFERROR(IF($F113="Raw",_xlfn.XLOOKUP(_xlfn.XLOOKUP(Tool_clean!$D113,'AveragePrices&amp;Codes'!$A:$A,'AveragePrices&amp;Codes'!$B:$B),AGRIBALYSE_Raw!$B:$B,AGRIBALYSE_Raw!U:U)*$E113,_xlfn.XLOOKUP(_xlfn.XLOOKUP(Tool_clean!$D113,'AveragePrices&amp;Codes'!$A:$A,'AveragePrices&amp;Codes'!$B:$B),AGRIBALYSE_Cooked!$C:$C,AGRIBALYSE_Cooked!V:V)*$E113),"")</f>
        <v>0</v>
      </c>
      <c r="S113">
        <f>IFERROR(IF($F113="Raw",_xlfn.XLOOKUP(_xlfn.XLOOKUP(Tool_clean!$D113,'AveragePrices&amp;Codes'!$A:$A,'AveragePrices&amp;Codes'!$B:$B),AGRIBALYSE_Raw!$B:$B,AGRIBALYSE_Raw!V:V)*$E113,_xlfn.XLOOKUP(_xlfn.XLOOKUP(Tool_clean!$D113,'AveragePrices&amp;Codes'!$A:$A,'AveragePrices&amp;Codes'!$B:$B),AGRIBALYSE_Cooked!$C:$C,AGRIBALYSE_Cooked!W:W)*$E113),"")</f>
        <v>0</v>
      </c>
      <c r="T113">
        <f>IFERROR(IF($F113="Raw",_xlfn.XLOOKUP(_xlfn.XLOOKUP(Tool_clean!$D113,'AveragePrices&amp;Codes'!$A:$A,'AveragePrices&amp;Codes'!$B:$B),AGRIBALYSE_Raw!$B:$B,AGRIBALYSE_Raw!W:W)*$E113,_xlfn.XLOOKUP(_xlfn.XLOOKUP(Tool_clean!$D113,'AveragePrices&amp;Codes'!$A:$A,'AveragePrices&amp;Codes'!$B:$B),AGRIBALYSE_Cooked!$C:$C,AGRIBALYSE_Cooked!X:X)*$E113),"")</f>
        <v>0</v>
      </c>
      <c r="U113">
        <f>IFERROR(IF($F113="Raw",_xlfn.XLOOKUP(_xlfn.XLOOKUP(Tool_clean!$D113,'AveragePrices&amp;Codes'!$A:$A,'AveragePrices&amp;Codes'!$B:$B),AGRIBALYSE_Raw!$B:$B,AGRIBALYSE_Raw!X:X)*$E113,_xlfn.XLOOKUP(_xlfn.XLOOKUP(Tool_clean!$D113,'AveragePrices&amp;Codes'!$A:$A,'AveragePrices&amp;Codes'!$B:$B),AGRIBALYSE_Cooked!$C:$C,AGRIBALYSE_Cooked!Y:Y)*$E113),"")</f>
        <v>0</v>
      </c>
      <c r="V113">
        <f>IFERROR(IF($F113="Raw",_xlfn.XLOOKUP(_xlfn.XLOOKUP(Tool_clean!$D113,'AveragePrices&amp;Codes'!$A:$A,'AveragePrices&amp;Codes'!$B:$B),AGRIBALYSE_Raw!$B:$B,AGRIBALYSE_Raw!Y:Y)*$E113,_xlfn.XLOOKUP(_xlfn.XLOOKUP(Tool_clean!$D113,'AveragePrices&amp;Codes'!$A:$A,'AveragePrices&amp;Codes'!$B:$B),AGRIBALYSE_Cooked!$C:$C,AGRIBALYSE_Cooked!Z:Z)*$E113),"")</f>
        <v>0</v>
      </c>
      <c r="W113">
        <f>IFERROR(IF($F113="Raw",_xlfn.XLOOKUP(_xlfn.XLOOKUP(Tool_clean!$D113,'AveragePrices&amp;Codes'!$A:$A,'AveragePrices&amp;Codes'!$B:$B),AGRIBALYSE_Raw!$B:$B,AGRIBALYSE_Raw!Z:Z)*$E113,_xlfn.XLOOKUP(_xlfn.XLOOKUP(Tool_clean!$D113,'AveragePrices&amp;Codes'!$A:$A,'AveragePrices&amp;Codes'!$B:$B),AGRIBALYSE_Cooked!$C:$C,AGRIBALYSE_Cooked!AA:AA)*$E113),"")</f>
        <v>0</v>
      </c>
      <c r="X113">
        <f>IFERROR(IF($F113="Raw",_xlfn.XLOOKUP(_xlfn.XLOOKUP(Tool_clean!$D113,'AveragePrices&amp;Codes'!$A:$A,'AveragePrices&amp;Codes'!$B:$B),AGRIBALYSE_Raw!$B:$B,AGRIBALYSE_Raw!AA:AA)*$E113,_xlfn.XLOOKUP(_xlfn.XLOOKUP(Tool_clean!$D113,'AveragePrices&amp;Codes'!$A:$A,'AveragePrices&amp;Codes'!$B:$B),AGRIBALYSE_Cooked!$C:$C,AGRIBALYSE_Cooked!AB:AB)*$E113),"")</f>
        <v>0</v>
      </c>
      <c r="Y113">
        <f>IFERROR(IF($F113="Raw",_xlfn.XLOOKUP(_xlfn.XLOOKUP(Tool_clean!$D113,'AveragePrices&amp;Codes'!$A:$A,'AveragePrices&amp;Codes'!$B:$B),AGRIBALYSE_Raw!$B:$B,AGRIBALYSE_Raw!AB:AB)*$E113,_xlfn.XLOOKUP(_xlfn.XLOOKUP(Tool_clean!$D113,'AveragePrices&amp;Codes'!$A:$A,'AveragePrices&amp;Codes'!$B:$B),AGRIBALYSE_Cooked!$C:$C,AGRIBALYSE_Cooked!AC:AC)*$E113),"")</f>
        <v>0</v>
      </c>
      <c r="Z113">
        <f>IFERROR(IF($F113="Raw",_xlfn.XLOOKUP(_xlfn.XLOOKUP(Tool_clean!$D113,'AveragePrices&amp;Codes'!$A:$A,'AveragePrices&amp;Codes'!$B:$B),AGRIBALYSE_Raw!$B:$B,AGRIBALYSE_Raw!AC:AC)*$E113,_xlfn.XLOOKUP(_xlfn.XLOOKUP(Tool_clean!$D113,'AveragePrices&amp;Codes'!$A:$A,'AveragePrices&amp;Codes'!$B:$B),AGRIBALYSE_Cooked!$C:$C,AGRIBALYSE_Cooked!AD:AD)*$E113),"")</f>
        <v>0</v>
      </c>
      <c r="AA113">
        <f>IFERROR(IF($F113="Raw",_xlfn.XLOOKUP(_xlfn.XLOOKUP(Tool_clean!$D113,'AveragePrices&amp;Codes'!$A:$A,'AveragePrices&amp;Codes'!$B:$B),AGRIBALYSE_Raw!$B:$B,AGRIBALYSE_Raw!AD:AD)*$E113,_xlfn.XLOOKUP(_xlfn.XLOOKUP(Tool_clean!$D113,'AveragePrices&amp;Codes'!$A:$A,'AveragePrices&amp;Codes'!$B:$B),AGRIBALYSE_Cooked!$C:$C,AGRIBALYSE_Cooked!AE:AE)*$E113),"")</f>
        <v>0</v>
      </c>
      <c r="AB113" t="str" cm="1">
        <f t="array" ref="AB113">IFERROR(_xlfn.XLOOKUP(Tool_clean!$F113&amp;$E$2,'Cooking methods'!$A:$A&amp;'Cooking methods'!$B:$B,'Cooking methods'!C:C)*$E113,"")</f>
        <v/>
      </c>
      <c r="AC113" t="str" cm="1">
        <f t="array" ref="AC113">IFERROR(_xlfn.XLOOKUP(Tool_clean!$F113&amp;$E$2,'Cooking methods'!$A:$A&amp;'Cooking methods'!$B:$B,'Cooking methods'!D:D)*$E113,"")</f>
        <v/>
      </c>
      <c r="AD113" t="str" cm="1">
        <f t="array" ref="AD113">IFERROR(_xlfn.XLOOKUP(Tool_clean!$F113&amp;$E$2,'Cooking methods'!$A:$A&amp;'Cooking methods'!$B:$B,'Cooking methods'!E:E)*$E113,"")</f>
        <v/>
      </c>
      <c r="AE113" t="str" cm="1">
        <f t="array" ref="AE113">IFERROR(_xlfn.XLOOKUP(Tool_clean!$F113&amp;$E$2,'Cooking methods'!$A:$A&amp;'Cooking methods'!$B:$B,'Cooking methods'!F:F)*$E113,"")</f>
        <v/>
      </c>
      <c r="AF113" t="str" cm="1">
        <f t="array" ref="AF113">IFERROR(_xlfn.XLOOKUP(Tool_clean!$F113&amp;$E$2,'Cooking methods'!$A:$A&amp;'Cooking methods'!$B:$B,'Cooking methods'!G:G)*$E113,"")</f>
        <v/>
      </c>
      <c r="AG113" t="str" cm="1">
        <f t="array" ref="AG113">IFERROR(_xlfn.XLOOKUP(Tool_clean!$F113&amp;$E$2,'Cooking methods'!$A:$A&amp;'Cooking methods'!$B:$B,'Cooking methods'!H:H)*$E113,"")</f>
        <v/>
      </c>
      <c r="AH113" t="str" cm="1">
        <f t="array" ref="AH113">IFERROR(_xlfn.XLOOKUP(Tool_clean!$F113&amp;$E$2,'Cooking methods'!$A:$A&amp;'Cooking methods'!$B:$B,'Cooking methods'!I:I)*$E113,"")</f>
        <v/>
      </c>
      <c r="AI113" t="str" cm="1">
        <f t="array" ref="AI113">IFERROR(_xlfn.XLOOKUP(Tool_clean!$F113&amp;$E$2,'Cooking methods'!$A:$A&amp;'Cooking methods'!$B:$B,'Cooking methods'!J:J)*$E113,"")</f>
        <v/>
      </c>
      <c r="AJ113" t="str" cm="1">
        <f t="array" ref="AJ113">IFERROR(_xlfn.XLOOKUP(Tool_clean!$F113&amp;$E$2,'Cooking methods'!$A:$A&amp;'Cooking methods'!$B:$B,'Cooking methods'!K:K)*$E113,"")</f>
        <v/>
      </c>
      <c r="AK113" t="str" cm="1">
        <f t="array" ref="AK113">IFERROR(_xlfn.XLOOKUP(Tool_clean!$F113&amp;$E$2,'Cooking methods'!$A:$A&amp;'Cooking methods'!$B:$B,'Cooking methods'!L:L)*$E113,"")</f>
        <v/>
      </c>
      <c r="AL113" t="str" cm="1">
        <f t="array" ref="AL113">IFERROR(_xlfn.XLOOKUP(Tool_clean!$F113&amp;$E$2,'Cooking methods'!$A:$A&amp;'Cooking methods'!$B:$B,'Cooking methods'!M:M)*$E113,"")</f>
        <v/>
      </c>
      <c r="AM113" t="str" cm="1">
        <f t="array" ref="AM113">IFERROR(_xlfn.XLOOKUP(Tool_clean!$F113&amp;$E$2,'Cooking methods'!$A:$A&amp;'Cooking methods'!$B:$B,'Cooking methods'!N:N)*$E113,"")</f>
        <v/>
      </c>
      <c r="AN113" t="str" cm="1">
        <f t="array" ref="AN113">IFERROR(_xlfn.XLOOKUP(Tool_clean!$F113&amp;$E$2,'Cooking methods'!$A:$A&amp;'Cooking methods'!$B:$B,'Cooking methods'!O:O)*$E113,"")</f>
        <v/>
      </c>
      <c r="AO113" t="str" cm="1">
        <f t="array" ref="AO113">IFERROR(_xlfn.XLOOKUP(Tool_clean!$F113&amp;$E$2,'Cooking methods'!$A:$A&amp;'Cooking methods'!$B:$B,'Cooking methods'!P:P)*$E113,"")</f>
        <v/>
      </c>
      <c r="AP113" t="str" cm="1">
        <f t="array" ref="AP113">IFERROR(_xlfn.XLOOKUP(Tool_clean!$F113&amp;$E$2,'Cooking methods'!$A:$A&amp;'Cooking methods'!$B:$B,'Cooking methods'!Q:Q)*$E113,"")</f>
        <v/>
      </c>
      <c r="AQ113" t="str" cm="1">
        <f t="array" ref="AQ113">IFERROR(_xlfn.XLOOKUP(Tool_clean!$F113&amp;$E$2,'Cooking methods'!$A:$A&amp;'Cooking methods'!$B:$B,'Cooking methods'!R:R)*$E113,"")</f>
        <v/>
      </c>
      <c r="AR113" t="str" cm="1">
        <f t="array" ref="AR113">IFERROR(_xlfn.XLOOKUP(Tool_clean!$G113&amp;$E$2,'Waste management'!$A:$A&amp;'Waste management'!$B:$B,'Waste management'!C:C)*$E113,"")</f>
        <v/>
      </c>
      <c r="AS113" t="str" cm="1">
        <f t="array" ref="AS113">IFERROR(_xlfn.XLOOKUP(Tool_clean!$G113&amp;$E$2,'Waste management'!$A:$A&amp;'Waste management'!$B:$B,'Waste management'!D:D)*$E113,"")</f>
        <v/>
      </c>
      <c r="AT113" t="str" cm="1">
        <f t="array" ref="AT113">IFERROR(_xlfn.XLOOKUP(Tool_clean!$G113&amp;$E$2,'Waste management'!$A:$A&amp;'Waste management'!$B:$B,'Waste management'!E:E)*$E113,"")</f>
        <v/>
      </c>
      <c r="AU113" t="str" cm="1">
        <f t="array" ref="AU113">IFERROR(_xlfn.XLOOKUP(Tool_clean!$G113&amp;$E$2,'Waste management'!$A:$A&amp;'Waste management'!$B:$B,'Waste management'!F:F)*$E113,"")</f>
        <v/>
      </c>
      <c r="AV113" t="str" cm="1">
        <f t="array" ref="AV113">IFERROR(_xlfn.XLOOKUP(Tool_clean!$G113&amp;$E$2,'Waste management'!$A:$A&amp;'Waste management'!$B:$B,'Waste management'!G:G)*$E113,"")</f>
        <v/>
      </c>
      <c r="AW113" t="str" cm="1">
        <f t="array" ref="AW113">IFERROR(_xlfn.XLOOKUP(Tool_clean!$G113&amp;$E$2,'Waste management'!$A:$A&amp;'Waste management'!$B:$B,'Waste management'!H:H)*$E113,"")</f>
        <v/>
      </c>
      <c r="AX113" t="str" cm="1">
        <f t="array" ref="AX113">IFERROR(_xlfn.XLOOKUP(Tool_clean!$G113&amp;$E$2,'Waste management'!$A:$A&amp;'Waste management'!$B:$B,'Waste management'!I:I)*$E113,"")</f>
        <v/>
      </c>
      <c r="AY113" t="str" cm="1">
        <f t="array" ref="AY113">IFERROR(_xlfn.XLOOKUP(Tool_clean!$G113&amp;$E$2,'Waste management'!$A:$A&amp;'Waste management'!$B:$B,'Waste management'!J:J)*$E113,"")</f>
        <v/>
      </c>
      <c r="AZ113" t="str" cm="1">
        <f t="array" ref="AZ113">IFERROR(_xlfn.XLOOKUP(Tool_clean!$G113&amp;$E$2,'Waste management'!$A:$A&amp;'Waste management'!$B:$B,'Waste management'!K:K)*$E113,"")</f>
        <v/>
      </c>
      <c r="BA113" t="str" cm="1">
        <f t="array" ref="BA113">IFERROR(_xlfn.XLOOKUP(Tool_clean!$G113&amp;$E$2,'Waste management'!$A:$A&amp;'Waste management'!$B:$B,'Waste management'!L:L)*$E113,"")</f>
        <v/>
      </c>
      <c r="BB113" t="str" cm="1">
        <f t="array" ref="BB113">IFERROR(_xlfn.XLOOKUP(Tool_clean!$G113&amp;$E$2,'Waste management'!$A:$A&amp;'Waste management'!$B:$B,'Waste management'!M:M)*$E113,"")</f>
        <v/>
      </c>
      <c r="BC113" t="str" cm="1">
        <f t="array" ref="BC113">IFERROR(_xlfn.XLOOKUP(Tool_clean!$G113&amp;$E$2,'Waste management'!$A:$A&amp;'Waste management'!$B:$B,'Waste management'!N:N)*$E113,"")</f>
        <v/>
      </c>
      <c r="BD113" t="str" cm="1">
        <f t="array" ref="BD113">IFERROR(_xlfn.XLOOKUP(Tool_clean!$G113&amp;$E$2,'Waste management'!$A:$A&amp;'Waste management'!$B:$B,'Waste management'!O:O)*$E113,"")</f>
        <v/>
      </c>
      <c r="BE113" t="str" cm="1">
        <f t="array" ref="BE113">IFERROR(_xlfn.XLOOKUP(Tool_clean!$G113&amp;$E$2,'Waste management'!$A:$A&amp;'Waste management'!$B:$B,'Waste management'!P:P)*$E113,"")</f>
        <v/>
      </c>
      <c r="BF113" t="str" cm="1">
        <f t="array" ref="BF113">IFERROR(_xlfn.XLOOKUP(Tool_clean!$G113&amp;$E$2,'Waste management'!$A:$A&amp;'Waste management'!$B:$B,'Waste management'!Q:Q)*$E113,"")</f>
        <v/>
      </c>
      <c r="BG113" t="str" cm="1">
        <f t="array" ref="BG113">IFERROR(_xlfn.XLOOKUP(Tool_clean!$G113&amp;$E$2,'Waste management'!$A:$A&amp;'Waste management'!$B:$B,'Waste management'!R:R)*$E113,"")</f>
        <v/>
      </c>
      <c r="BH113" t="str">
        <f>IFERROR((L113+AR113+AB113)*_xlfn.XLOOKUP(Tool_clean!BH$4,Monetization_Factors!$A:$A,Monetization_Factors!$D:$D),"")</f>
        <v/>
      </c>
      <c r="BI113" t="str">
        <f>IFERROR((M113+AS113+AC113)*_xlfn.XLOOKUP(Tool_clean!BI$4,Monetization_Factors!$A:$A,Monetization_Factors!$D:$D),"")</f>
        <v/>
      </c>
      <c r="BJ113" t="str">
        <f>IFERROR((N113+AT113+AD113)*_xlfn.XLOOKUP(Tool_clean!BJ$4,Monetization_Factors!$A:$A,Monetization_Factors!$D:$D),"")</f>
        <v/>
      </c>
      <c r="BK113" t="str">
        <f>IFERROR((O113+AU113+AE113)*_xlfn.XLOOKUP(Tool_clean!BK$4,Monetization_Factors!$A:$A,Monetization_Factors!$D:$D),"")</f>
        <v/>
      </c>
      <c r="BL113" t="str">
        <f>IFERROR((P113+AV113+AF113)*_xlfn.XLOOKUP(Tool_clean!BL$4,Monetization_Factors!$A:$A,Monetization_Factors!$D:$D),"")</f>
        <v/>
      </c>
      <c r="BM113" t="str">
        <f>IFERROR((Q113+AW113+AG113)*_xlfn.XLOOKUP(Tool_clean!BM$4,Monetization_Factors!$A:$A,Monetization_Factors!$D:$D),"")</f>
        <v/>
      </c>
      <c r="BN113" t="str">
        <f>IFERROR((R113+AX113+AH113)*_xlfn.XLOOKUP(Tool_clean!BN$4,Monetization_Factors!$A:$A,Monetization_Factors!$D:$D),"")</f>
        <v/>
      </c>
      <c r="BO113" t="str">
        <f>IFERROR((S113+AY113+AI113)*_xlfn.XLOOKUP(Tool_clean!BO$4,Monetization_Factors!$A:$A,Monetization_Factors!$D:$D),"")</f>
        <v/>
      </c>
      <c r="BP113" t="str">
        <f>IFERROR((T113+AZ113+AJ113)*_xlfn.XLOOKUP(Tool_clean!BP$4,Monetization_Factors!$A:$A,Monetization_Factors!$D:$D),"")</f>
        <v/>
      </c>
      <c r="BQ113" t="str">
        <f>IFERROR((U113+BA113+AK113)*_xlfn.XLOOKUP(Tool_clean!BQ$4,Monetization_Factors!$A:$A,Monetization_Factors!$D:$D),"")</f>
        <v/>
      </c>
      <c r="BR113" t="str">
        <f>IFERROR((V113+BB113+AL113)*_xlfn.XLOOKUP(Tool_clean!BR$4,Monetization_Factors!$A:$A,Monetization_Factors!$D:$D),"")</f>
        <v/>
      </c>
      <c r="BS113" t="str">
        <f>IFERROR((W113+BC113+AM113)*_xlfn.XLOOKUP(Tool_clean!BS$4,Monetization_Factors!$A:$A,Monetization_Factors!$D:$D),"")</f>
        <v/>
      </c>
      <c r="BT113" t="str">
        <f>IFERROR((X113+BD113+AN113)*_xlfn.XLOOKUP(Tool_clean!BT$4,Monetization_Factors!$A:$A,Monetization_Factors!$D:$D),"")</f>
        <v/>
      </c>
      <c r="BU113" t="str">
        <f>IFERROR((Y113+BE113+AO113)*_xlfn.XLOOKUP(Tool_clean!BU$4,Monetization_Factors!$A:$A,Monetization_Factors!$D:$D),"")</f>
        <v/>
      </c>
      <c r="BV113" t="str">
        <f>IFERROR((Z113+BF113+AP113)*_xlfn.XLOOKUP(Tool_clean!BV$4,Monetization_Factors!$A:$A,Monetization_Factors!$D:$D),"")</f>
        <v/>
      </c>
      <c r="BW113" t="str">
        <f>IFERROR((AA113+BG113+AQ113)*_xlfn.XLOOKUP(Tool_clean!BW$4,Monetization_Factors!$A:$A,Monetization_Factors!$D:$D),"")</f>
        <v/>
      </c>
      <c r="BX113" s="38" t="str" cm="1">
        <f t="array" ref="BX113">IFERROR(_xlfn.IFS(I113&gt;0,I113*E113,I113="",J113*E113),"")</f>
        <v/>
      </c>
      <c r="BY113" s="38">
        <f t="shared" si="101"/>
        <v>0</v>
      </c>
      <c r="BZ113" s="38" t="str">
        <f t="shared" si="102"/>
        <v/>
      </c>
      <c r="CA113" s="38" t="str">
        <f t="shared" si="103"/>
        <v/>
      </c>
      <c r="CB113" t="str">
        <f t="shared" si="162"/>
        <v/>
      </c>
      <c r="CC113" t="str">
        <f t="shared" si="163"/>
        <v/>
      </c>
      <c r="CD113" t="str">
        <f t="shared" si="164"/>
        <v/>
      </c>
      <c r="CE113" t="str">
        <f t="shared" si="165"/>
        <v/>
      </c>
      <c r="CF113" t="str">
        <f t="shared" si="166"/>
        <v/>
      </c>
      <c r="CG113" t="str">
        <f t="shared" si="167"/>
        <v/>
      </c>
      <c r="CH113" t="str">
        <f t="shared" si="168"/>
        <v/>
      </c>
      <c r="CI113" t="str">
        <f t="shared" si="169"/>
        <v/>
      </c>
      <c r="CJ113" t="str">
        <f t="shared" si="170"/>
        <v/>
      </c>
      <c r="CK113" t="str">
        <f t="shared" si="171"/>
        <v/>
      </c>
      <c r="CL113" t="str">
        <f t="shared" si="172"/>
        <v/>
      </c>
      <c r="CM113" t="str">
        <f t="shared" si="173"/>
        <v/>
      </c>
      <c r="CN113" t="str">
        <f t="shared" si="174"/>
        <v/>
      </c>
      <c r="CO113" t="str">
        <f t="shared" si="175"/>
        <v/>
      </c>
      <c r="CP113" t="str">
        <f t="shared" si="176"/>
        <v/>
      </c>
      <c r="CQ113" t="str">
        <f t="shared" si="177"/>
        <v/>
      </c>
      <c r="CR113" t="str">
        <f t="shared" si="178"/>
        <v/>
      </c>
      <c r="CS113" t="str">
        <f t="shared" si="179"/>
        <v/>
      </c>
      <c r="CT113" t="str">
        <f t="shared" si="180"/>
        <v/>
      </c>
      <c r="CU113" t="str">
        <f t="shared" si="181"/>
        <v/>
      </c>
      <c r="CV113" t="str">
        <f t="shared" si="182"/>
        <v/>
      </c>
      <c r="CW113" t="str">
        <f t="shared" si="183"/>
        <v/>
      </c>
      <c r="CX113" t="str">
        <f t="shared" si="184"/>
        <v/>
      </c>
      <c r="CY113" t="str">
        <f t="shared" si="185"/>
        <v/>
      </c>
      <c r="CZ113" t="str">
        <f t="shared" si="186"/>
        <v/>
      </c>
      <c r="DA113" t="str">
        <f t="shared" si="187"/>
        <v/>
      </c>
      <c r="DB113" t="str">
        <f t="shared" si="188"/>
        <v/>
      </c>
      <c r="DC113" t="str">
        <f t="shared" si="189"/>
        <v/>
      </c>
      <c r="DD113" t="str">
        <f t="shared" si="190"/>
        <v/>
      </c>
      <c r="DE113" t="str">
        <f t="shared" si="191"/>
        <v/>
      </c>
      <c r="DF113" t="str">
        <f t="shared" si="192"/>
        <v/>
      </c>
      <c r="DG113" t="str">
        <f t="shared" si="193"/>
        <v/>
      </c>
      <c r="DH113" s="5" t="str">
        <f>IFERROR((CR113*$B$2*(1-$H113)*('CAR.CAP_per person'!B$2))/(_xlfn.XLOOKUP($E$2,EU_countries_GDP!$A$2:$A$29,EU_countries_GDP!$E$2:$E$29)),"")</f>
        <v/>
      </c>
      <c r="DI113" s="5" t="str">
        <f>IFERROR((CS113*$B$2*(1-$H113)*('CAR.CAP_per person'!C$2))/(_xlfn.XLOOKUP($E$2,EU_countries_GDP!$A$2:$A$29,EU_countries_GDP!$E$2:$E$29)),"")</f>
        <v/>
      </c>
      <c r="DJ113" s="5" t="str">
        <f>IFERROR((CT113*$B$2*(1-$H113)*('CAR.CAP_per person'!D$2))/(_xlfn.XLOOKUP($E$2,EU_countries_GDP!$A$2:$A$29,EU_countries_GDP!$E$2:$E$29)),"")</f>
        <v/>
      </c>
      <c r="DK113" s="5" t="str">
        <f>IFERROR((CU113*$B$2*(1-$H113)*('CAR.CAP_per person'!E$2))/(_xlfn.XLOOKUP($E$2,EU_countries_GDP!$A$2:$A$29,EU_countries_GDP!$E$2:$E$29)),"")</f>
        <v/>
      </c>
      <c r="DL113" s="5" t="str">
        <f>IFERROR((CV113*$B$2*(1-$H113)*('CAR.CAP_per person'!F$2))/(_xlfn.XLOOKUP($E$2,EU_countries_GDP!$A$2:$A$29,EU_countries_GDP!$E$2:$E$29)),"")</f>
        <v/>
      </c>
      <c r="DM113" s="5" t="str">
        <f>IFERROR((CW113*$B$2*(1-$H113)*('CAR.CAP_per person'!G$2))/(_xlfn.XLOOKUP($E$2,EU_countries_GDP!$A$2:$A$29,EU_countries_GDP!$E$2:$E$29)),"")</f>
        <v/>
      </c>
      <c r="DN113" s="5" t="str">
        <f>IFERROR((CX113*$B$2*(1-$H113)*('CAR.CAP_per person'!H$2))/(_xlfn.XLOOKUP($E$2,EU_countries_GDP!$A$2:$A$29,EU_countries_GDP!$E$2:$E$29)),"")</f>
        <v/>
      </c>
      <c r="DO113" s="5" t="str">
        <f>IFERROR((CY113*$B$2*(1-$H113)*('CAR.CAP_per person'!I$2))/(_xlfn.XLOOKUP($E$2,EU_countries_GDP!$A$2:$A$29,EU_countries_GDP!$E$2:$E$29)),"")</f>
        <v/>
      </c>
      <c r="DP113" s="5" t="str">
        <f>IFERROR((CZ113*$B$2*(1-$H113)*('CAR.CAP_per person'!J$2))/(_xlfn.XLOOKUP($E$2,EU_countries_GDP!$A$2:$A$29,EU_countries_GDP!$E$2:$E$29)),"")</f>
        <v/>
      </c>
      <c r="DQ113" s="5" t="str">
        <f>IFERROR((DA113*$B$2*(1-$H113)*('CAR.CAP_per person'!K$2))/(_xlfn.XLOOKUP($E$2,EU_countries_GDP!$A$2:$A$29,EU_countries_GDP!$E$2:$E$29)),"")</f>
        <v/>
      </c>
      <c r="DR113" s="5" t="str">
        <f>IFERROR((DB113*$B$2*(1-$H113)*('CAR.CAP_per person'!L$2))/(_xlfn.XLOOKUP($E$2,EU_countries_GDP!$A$2:$A$29,EU_countries_GDP!$E$2:$E$29)),"")</f>
        <v/>
      </c>
      <c r="DS113" s="5" t="str">
        <f>IFERROR((DC113*$B$2*(1-$H113)*('CAR.CAP_per person'!M$2))/(_xlfn.XLOOKUP($E$2,EU_countries_GDP!$A$2:$A$29,EU_countries_GDP!$E$2:$E$29)),"")</f>
        <v/>
      </c>
      <c r="DT113" s="5" t="str">
        <f>IFERROR((DD113*$B$2*(1-$H113)*('CAR.CAP_per person'!N$2))/(_xlfn.XLOOKUP($E$2,EU_countries_GDP!$A$2:$A$29,EU_countries_GDP!$E$2:$E$29)),"")</f>
        <v/>
      </c>
      <c r="DU113" s="5" t="str">
        <f>IFERROR((DE113*$B$2*(1-$H113)*('CAR.CAP_per person'!O$2))/(_xlfn.XLOOKUP($E$2,EU_countries_GDP!$A$2:$A$29,EU_countries_GDP!$E$2:$E$29)),"")</f>
        <v/>
      </c>
      <c r="DV113" s="5" t="str">
        <f>IFERROR((DF113*$B$2*(1-$H113)*('CAR.CAP_per person'!P$2))/(_xlfn.XLOOKUP($E$2,EU_countries_GDP!$A$2:$A$29,EU_countries_GDP!$E$2:$E$29)),"")</f>
        <v/>
      </c>
      <c r="DW113" s="5" t="str">
        <f>IFERROR((DG113*$B$2*(1-$H113)*('CAR.CAP_per person'!Q$2))/(_xlfn.XLOOKUP($E$2,EU_countries_GDP!$A$2:$A$29,EU_countries_GDP!$E$2:$E$29)),"")</f>
        <v/>
      </c>
    </row>
    <row r="114" spans="2:127">
      <c r="B114" t="str">
        <f>_xlfn.XLOOKUP(D114,Table5[Ingredient],Table5[Category],"",FALSE)</f>
        <v/>
      </c>
      <c r="C114" s="33"/>
      <c r="D114" s="33"/>
      <c r="E114" s="33"/>
      <c r="F114" s="33"/>
      <c r="G114" s="33"/>
      <c r="H114" s="33"/>
      <c r="I114" s="33"/>
      <c r="J114" s="37" t="str">
        <f>IFERROR(INDEX('AveragePrices&amp;Codes'!G:AG, MATCH($D114, 'AveragePrices&amp;Codes'!$A:$A, 0), MATCH(Tool_clean!$E$2, 'AveragePrices&amp;Codes'!$G$1:$AG$1, 0)),"")</f>
        <v/>
      </c>
      <c r="K114" s="37" t="str">
        <f t="shared" si="100"/>
        <v/>
      </c>
      <c r="L114">
        <f>IFERROR(IF($F114="Raw",_xlfn.XLOOKUP(_xlfn.XLOOKUP(Tool_clean!$D114,'AveragePrices&amp;Codes'!$A:$A,'AveragePrices&amp;Codes'!$B:$B),AGRIBALYSE_Raw!$B:$B,AGRIBALYSE_Raw!O:O)*$E114,_xlfn.XLOOKUP(_xlfn.XLOOKUP(Tool_clean!$D114,'AveragePrices&amp;Codes'!$A:$A,'AveragePrices&amp;Codes'!$B:$B),AGRIBALYSE_Cooked!$C:$C,AGRIBALYSE_Cooked!P:P)*$E114),"")</f>
        <v>0</v>
      </c>
      <c r="M114">
        <f>IFERROR(IF($F114="Raw",_xlfn.XLOOKUP(_xlfn.XLOOKUP(Tool_clean!$D114,'AveragePrices&amp;Codes'!$A:$A,'AveragePrices&amp;Codes'!$B:$B),AGRIBALYSE_Raw!$B:$B,AGRIBALYSE_Raw!P:P)*$E114,_xlfn.XLOOKUP(_xlfn.XLOOKUP(Tool_clean!$D114,'AveragePrices&amp;Codes'!$A:$A,'AveragePrices&amp;Codes'!$B:$B),AGRIBALYSE_Cooked!$C:$C,AGRIBALYSE_Cooked!Q:Q)*$E114),"")</f>
        <v>0</v>
      </c>
      <c r="N114">
        <f>IFERROR(IF($F114="Raw",_xlfn.XLOOKUP(_xlfn.XLOOKUP(Tool_clean!$D114,'AveragePrices&amp;Codes'!$A:$A,'AveragePrices&amp;Codes'!$B:$B),AGRIBALYSE_Raw!$B:$B,AGRIBALYSE_Raw!Q:Q)*$E114,_xlfn.XLOOKUP(_xlfn.XLOOKUP(Tool_clean!$D114,'AveragePrices&amp;Codes'!$A:$A,'AveragePrices&amp;Codes'!$B:$B),AGRIBALYSE_Cooked!$C:$C,AGRIBALYSE_Cooked!R:R)*$E114),"")</f>
        <v>0</v>
      </c>
      <c r="O114">
        <f>IFERROR(IF($F114="Raw",_xlfn.XLOOKUP(_xlfn.XLOOKUP(Tool_clean!$D114,'AveragePrices&amp;Codes'!$A:$A,'AveragePrices&amp;Codes'!$B:$B),AGRIBALYSE_Raw!$B:$B,AGRIBALYSE_Raw!R:R)*$E114,_xlfn.XLOOKUP(_xlfn.XLOOKUP(Tool_clean!$D114,'AveragePrices&amp;Codes'!$A:$A,'AveragePrices&amp;Codes'!$B:$B),AGRIBALYSE_Cooked!$C:$C,AGRIBALYSE_Cooked!S:S)*$E114),"")</f>
        <v>0</v>
      </c>
      <c r="P114">
        <f>IFERROR(IF($F114="Raw",_xlfn.XLOOKUP(_xlfn.XLOOKUP(Tool_clean!$D114,'AveragePrices&amp;Codes'!$A:$A,'AveragePrices&amp;Codes'!$B:$B),AGRIBALYSE_Raw!$B:$B,AGRIBALYSE_Raw!S:S)*$E114,_xlfn.XLOOKUP(_xlfn.XLOOKUP(Tool_clean!$D114,'AveragePrices&amp;Codes'!$A:$A,'AveragePrices&amp;Codes'!$B:$B),AGRIBALYSE_Cooked!$C:$C,AGRIBALYSE_Cooked!T:T)*$E114),"")</f>
        <v>0</v>
      </c>
      <c r="Q114">
        <f>IFERROR(IF($F114="Raw",_xlfn.XLOOKUP(_xlfn.XLOOKUP(Tool_clean!$D114,'AveragePrices&amp;Codes'!$A:$A,'AveragePrices&amp;Codes'!$B:$B),AGRIBALYSE_Raw!$B:$B,AGRIBALYSE_Raw!T:T)*$E114,_xlfn.XLOOKUP(_xlfn.XLOOKUP(Tool_clean!$D114,'AveragePrices&amp;Codes'!$A:$A,'AveragePrices&amp;Codes'!$B:$B),AGRIBALYSE_Cooked!$C:$C,AGRIBALYSE_Cooked!U:U)*$E114),"")</f>
        <v>0</v>
      </c>
      <c r="R114">
        <f>IFERROR(IF($F114="Raw",_xlfn.XLOOKUP(_xlfn.XLOOKUP(Tool_clean!$D114,'AveragePrices&amp;Codes'!$A:$A,'AveragePrices&amp;Codes'!$B:$B),AGRIBALYSE_Raw!$B:$B,AGRIBALYSE_Raw!U:U)*$E114,_xlfn.XLOOKUP(_xlfn.XLOOKUP(Tool_clean!$D114,'AveragePrices&amp;Codes'!$A:$A,'AveragePrices&amp;Codes'!$B:$B),AGRIBALYSE_Cooked!$C:$C,AGRIBALYSE_Cooked!V:V)*$E114),"")</f>
        <v>0</v>
      </c>
      <c r="S114">
        <f>IFERROR(IF($F114="Raw",_xlfn.XLOOKUP(_xlfn.XLOOKUP(Tool_clean!$D114,'AveragePrices&amp;Codes'!$A:$A,'AveragePrices&amp;Codes'!$B:$B),AGRIBALYSE_Raw!$B:$B,AGRIBALYSE_Raw!V:V)*$E114,_xlfn.XLOOKUP(_xlfn.XLOOKUP(Tool_clean!$D114,'AveragePrices&amp;Codes'!$A:$A,'AveragePrices&amp;Codes'!$B:$B),AGRIBALYSE_Cooked!$C:$C,AGRIBALYSE_Cooked!W:W)*$E114),"")</f>
        <v>0</v>
      </c>
      <c r="T114">
        <f>IFERROR(IF($F114="Raw",_xlfn.XLOOKUP(_xlfn.XLOOKUP(Tool_clean!$D114,'AveragePrices&amp;Codes'!$A:$A,'AveragePrices&amp;Codes'!$B:$B),AGRIBALYSE_Raw!$B:$B,AGRIBALYSE_Raw!W:W)*$E114,_xlfn.XLOOKUP(_xlfn.XLOOKUP(Tool_clean!$D114,'AveragePrices&amp;Codes'!$A:$A,'AveragePrices&amp;Codes'!$B:$B),AGRIBALYSE_Cooked!$C:$C,AGRIBALYSE_Cooked!X:X)*$E114),"")</f>
        <v>0</v>
      </c>
      <c r="U114">
        <f>IFERROR(IF($F114="Raw",_xlfn.XLOOKUP(_xlfn.XLOOKUP(Tool_clean!$D114,'AveragePrices&amp;Codes'!$A:$A,'AveragePrices&amp;Codes'!$B:$B),AGRIBALYSE_Raw!$B:$B,AGRIBALYSE_Raw!X:X)*$E114,_xlfn.XLOOKUP(_xlfn.XLOOKUP(Tool_clean!$D114,'AveragePrices&amp;Codes'!$A:$A,'AveragePrices&amp;Codes'!$B:$B),AGRIBALYSE_Cooked!$C:$C,AGRIBALYSE_Cooked!Y:Y)*$E114),"")</f>
        <v>0</v>
      </c>
      <c r="V114">
        <f>IFERROR(IF($F114="Raw",_xlfn.XLOOKUP(_xlfn.XLOOKUP(Tool_clean!$D114,'AveragePrices&amp;Codes'!$A:$A,'AveragePrices&amp;Codes'!$B:$B),AGRIBALYSE_Raw!$B:$B,AGRIBALYSE_Raw!Y:Y)*$E114,_xlfn.XLOOKUP(_xlfn.XLOOKUP(Tool_clean!$D114,'AveragePrices&amp;Codes'!$A:$A,'AveragePrices&amp;Codes'!$B:$B),AGRIBALYSE_Cooked!$C:$C,AGRIBALYSE_Cooked!Z:Z)*$E114),"")</f>
        <v>0</v>
      </c>
      <c r="W114">
        <f>IFERROR(IF($F114="Raw",_xlfn.XLOOKUP(_xlfn.XLOOKUP(Tool_clean!$D114,'AveragePrices&amp;Codes'!$A:$A,'AveragePrices&amp;Codes'!$B:$B),AGRIBALYSE_Raw!$B:$B,AGRIBALYSE_Raw!Z:Z)*$E114,_xlfn.XLOOKUP(_xlfn.XLOOKUP(Tool_clean!$D114,'AveragePrices&amp;Codes'!$A:$A,'AveragePrices&amp;Codes'!$B:$B),AGRIBALYSE_Cooked!$C:$C,AGRIBALYSE_Cooked!AA:AA)*$E114),"")</f>
        <v>0</v>
      </c>
      <c r="X114">
        <f>IFERROR(IF($F114="Raw",_xlfn.XLOOKUP(_xlfn.XLOOKUP(Tool_clean!$D114,'AveragePrices&amp;Codes'!$A:$A,'AveragePrices&amp;Codes'!$B:$B),AGRIBALYSE_Raw!$B:$B,AGRIBALYSE_Raw!AA:AA)*$E114,_xlfn.XLOOKUP(_xlfn.XLOOKUP(Tool_clean!$D114,'AveragePrices&amp;Codes'!$A:$A,'AveragePrices&amp;Codes'!$B:$B),AGRIBALYSE_Cooked!$C:$C,AGRIBALYSE_Cooked!AB:AB)*$E114),"")</f>
        <v>0</v>
      </c>
      <c r="Y114">
        <f>IFERROR(IF($F114="Raw",_xlfn.XLOOKUP(_xlfn.XLOOKUP(Tool_clean!$D114,'AveragePrices&amp;Codes'!$A:$A,'AveragePrices&amp;Codes'!$B:$B),AGRIBALYSE_Raw!$B:$B,AGRIBALYSE_Raw!AB:AB)*$E114,_xlfn.XLOOKUP(_xlfn.XLOOKUP(Tool_clean!$D114,'AveragePrices&amp;Codes'!$A:$A,'AveragePrices&amp;Codes'!$B:$B),AGRIBALYSE_Cooked!$C:$C,AGRIBALYSE_Cooked!AC:AC)*$E114),"")</f>
        <v>0</v>
      </c>
      <c r="Z114">
        <f>IFERROR(IF($F114="Raw",_xlfn.XLOOKUP(_xlfn.XLOOKUP(Tool_clean!$D114,'AveragePrices&amp;Codes'!$A:$A,'AveragePrices&amp;Codes'!$B:$B),AGRIBALYSE_Raw!$B:$B,AGRIBALYSE_Raw!AC:AC)*$E114,_xlfn.XLOOKUP(_xlfn.XLOOKUP(Tool_clean!$D114,'AveragePrices&amp;Codes'!$A:$A,'AveragePrices&amp;Codes'!$B:$B),AGRIBALYSE_Cooked!$C:$C,AGRIBALYSE_Cooked!AD:AD)*$E114),"")</f>
        <v>0</v>
      </c>
      <c r="AA114">
        <f>IFERROR(IF($F114="Raw",_xlfn.XLOOKUP(_xlfn.XLOOKUP(Tool_clean!$D114,'AveragePrices&amp;Codes'!$A:$A,'AveragePrices&amp;Codes'!$B:$B),AGRIBALYSE_Raw!$B:$B,AGRIBALYSE_Raw!AD:AD)*$E114,_xlfn.XLOOKUP(_xlfn.XLOOKUP(Tool_clean!$D114,'AveragePrices&amp;Codes'!$A:$A,'AveragePrices&amp;Codes'!$B:$B),AGRIBALYSE_Cooked!$C:$C,AGRIBALYSE_Cooked!AE:AE)*$E114),"")</f>
        <v>0</v>
      </c>
      <c r="AB114" t="str" cm="1">
        <f t="array" ref="AB114">IFERROR(_xlfn.XLOOKUP(Tool_clean!$F114&amp;$E$2,'Cooking methods'!$A:$A&amp;'Cooking methods'!$B:$B,'Cooking methods'!C:C)*$E114,"")</f>
        <v/>
      </c>
      <c r="AC114" t="str" cm="1">
        <f t="array" ref="AC114">IFERROR(_xlfn.XLOOKUP(Tool_clean!$F114&amp;$E$2,'Cooking methods'!$A:$A&amp;'Cooking methods'!$B:$B,'Cooking methods'!D:D)*$E114,"")</f>
        <v/>
      </c>
      <c r="AD114" t="str" cm="1">
        <f t="array" ref="AD114">IFERROR(_xlfn.XLOOKUP(Tool_clean!$F114&amp;$E$2,'Cooking methods'!$A:$A&amp;'Cooking methods'!$B:$B,'Cooking methods'!E:E)*$E114,"")</f>
        <v/>
      </c>
      <c r="AE114" t="str" cm="1">
        <f t="array" ref="AE114">IFERROR(_xlfn.XLOOKUP(Tool_clean!$F114&amp;$E$2,'Cooking methods'!$A:$A&amp;'Cooking methods'!$B:$B,'Cooking methods'!F:F)*$E114,"")</f>
        <v/>
      </c>
      <c r="AF114" t="str" cm="1">
        <f t="array" ref="AF114">IFERROR(_xlfn.XLOOKUP(Tool_clean!$F114&amp;$E$2,'Cooking methods'!$A:$A&amp;'Cooking methods'!$B:$B,'Cooking methods'!G:G)*$E114,"")</f>
        <v/>
      </c>
      <c r="AG114" t="str" cm="1">
        <f t="array" ref="AG114">IFERROR(_xlfn.XLOOKUP(Tool_clean!$F114&amp;$E$2,'Cooking methods'!$A:$A&amp;'Cooking methods'!$B:$B,'Cooking methods'!H:H)*$E114,"")</f>
        <v/>
      </c>
      <c r="AH114" t="str" cm="1">
        <f t="array" ref="AH114">IFERROR(_xlfn.XLOOKUP(Tool_clean!$F114&amp;$E$2,'Cooking methods'!$A:$A&amp;'Cooking methods'!$B:$B,'Cooking methods'!I:I)*$E114,"")</f>
        <v/>
      </c>
      <c r="AI114" t="str" cm="1">
        <f t="array" ref="AI114">IFERROR(_xlfn.XLOOKUP(Tool_clean!$F114&amp;$E$2,'Cooking methods'!$A:$A&amp;'Cooking methods'!$B:$B,'Cooking methods'!J:J)*$E114,"")</f>
        <v/>
      </c>
      <c r="AJ114" t="str" cm="1">
        <f t="array" ref="AJ114">IFERROR(_xlfn.XLOOKUP(Tool_clean!$F114&amp;$E$2,'Cooking methods'!$A:$A&amp;'Cooking methods'!$B:$B,'Cooking methods'!K:K)*$E114,"")</f>
        <v/>
      </c>
      <c r="AK114" t="str" cm="1">
        <f t="array" ref="AK114">IFERROR(_xlfn.XLOOKUP(Tool_clean!$F114&amp;$E$2,'Cooking methods'!$A:$A&amp;'Cooking methods'!$B:$B,'Cooking methods'!L:L)*$E114,"")</f>
        <v/>
      </c>
      <c r="AL114" t="str" cm="1">
        <f t="array" ref="AL114">IFERROR(_xlfn.XLOOKUP(Tool_clean!$F114&amp;$E$2,'Cooking methods'!$A:$A&amp;'Cooking methods'!$B:$B,'Cooking methods'!M:M)*$E114,"")</f>
        <v/>
      </c>
      <c r="AM114" t="str" cm="1">
        <f t="array" ref="AM114">IFERROR(_xlfn.XLOOKUP(Tool_clean!$F114&amp;$E$2,'Cooking methods'!$A:$A&amp;'Cooking methods'!$B:$B,'Cooking methods'!N:N)*$E114,"")</f>
        <v/>
      </c>
      <c r="AN114" t="str" cm="1">
        <f t="array" ref="AN114">IFERROR(_xlfn.XLOOKUP(Tool_clean!$F114&amp;$E$2,'Cooking methods'!$A:$A&amp;'Cooking methods'!$B:$B,'Cooking methods'!O:O)*$E114,"")</f>
        <v/>
      </c>
      <c r="AO114" t="str" cm="1">
        <f t="array" ref="AO114">IFERROR(_xlfn.XLOOKUP(Tool_clean!$F114&amp;$E$2,'Cooking methods'!$A:$A&amp;'Cooking methods'!$B:$B,'Cooking methods'!P:P)*$E114,"")</f>
        <v/>
      </c>
      <c r="AP114" t="str" cm="1">
        <f t="array" ref="AP114">IFERROR(_xlfn.XLOOKUP(Tool_clean!$F114&amp;$E$2,'Cooking methods'!$A:$A&amp;'Cooking methods'!$B:$B,'Cooking methods'!Q:Q)*$E114,"")</f>
        <v/>
      </c>
      <c r="AQ114" t="str" cm="1">
        <f t="array" ref="AQ114">IFERROR(_xlfn.XLOOKUP(Tool_clean!$F114&amp;$E$2,'Cooking methods'!$A:$A&amp;'Cooking methods'!$B:$B,'Cooking methods'!R:R)*$E114,"")</f>
        <v/>
      </c>
      <c r="AR114" t="str" cm="1">
        <f t="array" ref="AR114">IFERROR(_xlfn.XLOOKUP(Tool_clean!$G114&amp;$E$2,'Waste management'!$A:$A&amp;'Waste management'!$B:$B,'Waste management'!C:C)*$E114,"")</f>
        <v/>
      </c>
      <c r="AS114" t="str" cm="1">
        <f t="array" ref="AS114">IFERROR(_xlfn.XLOOKUP(Tool_clean!$G114&amp;$E$2,'Waste management'!$A:$A&amp;'Waste management'!$B:$B,'Waste management'!D:D)*$E114,"")</f>
        <v/>
      </c>
      <c r="AT114" t="str" cm="1">
        <f t="array" ref="AT114">IFERROR(_xlfn.XLOOKUP(Tool_clean!$G114&amp;$E$2,'Waste management'!$A:$A&amp;'Waste management'!$B:$B,'Waste management'!E:E)*$E114,"")</f>
        <v/>
      </c>
      <c r="AU114" t="str" cm="1">
        <f t="array" ref="AU114">IFERROR(_xlfn.XLOOKUP(Tool_clean!$G114&amp;$E$2,'Waste management'!$A:$A&amp;'Waste management'!$B:$B,'Waste management'!F:F)*$E114,"")</f>
        <v/>
      </c>
      <c r="AV114" t="str" cm="1">
        <f t="array" ref="AV114">IFERROR(_xlfn.XLOOKUP(Tool_clean!$G114&amp;$E$2,'Waste management'!$A:$A&amp;'Waste management'!$B:$B,'Waste management'!G:G)*$E114,"")</f>
        <v/>
      </c>
      <c r="AW114" t="str" cm="1">
        <f t="array" ref="AW114">IFERROR(_xlfn.XLOOKUP(Tool_clean!$G114&amp;$E$2,'Waste management'!$A:$A&amp;'Waste management'!$B:$B,'Waste management'!H:H)*$E114,"")</f>
        <v/>
      </c>
      <c r="AX114" t="str" cm="1">
        <f t="array" ref="AX114">IFERROR(_xlfn.XLOOKUP(Tool_clean!$G114&amp;$E$2,'Waste management'!$A:$A&amp;'Waste management'!$B:$B,'Waste management'!I:I)*$E114,"")</f>
        <v/>
      </c>
      <c r="AY114" t="str" cm="1">
        <f t="array" ref="AY114">IFERROR(_xlfn.XLOOKUP(Tool_clean!$G114&amp;$E$2,'Waste management'!$A:$A&amp;'Waste management'!$B:$B,'Waste management'!J:J)*$E114,"")</f>
        <v/>
      </c>
      <c r="AZ114" t="str" cm="1">
        <f t="array" ref="AZ114">IFERROR(_xlfn.XLOOKUP(Tool_clean!$G114&amp;$E$2,'Waste management'!$A:$A&amp;'Waste management'!$B:$B,'Waste management'!K:K)*$E114,"")</f>
        <v/>
      </c>
      <c r="BA114" t="str" cm="1">
        <f t="array" ref="BA114">IFERROR(_xlfn.XLOOKUP(Tool_clean!$G114&amp;$E$2,'Waste management'!$A:$A&amp;'Waste management'!$B:$B,'Waste management'!L:L)*$E114,"")</f>
        <v/>
      </c>
      <c r="BB114" t="str" cm="1">
        <f t="array" ref="BB114">IFERROR(_xlfn.XLOOKUP(Tool_clean!$G114&amp;$E$2,'Waste management'!$A:$A&amp;'Waste management'!$B:$B,'Waste management'!M:M)*$E114,"")</f>
        <v/>
      </c>
      <c r="BC114" t="str" cm="1">
        <f t="array" ref="BC114">IFERROR(_xlfn.XLOOKUP(Tool_clean!$G114&amp;$E$2,'Waste management'!$A:$A&amp;'Waste management'!$B:$B,'Waste management'!N:N)*$E114,"")</f>
        <v/>
      </c>
      <c r="BD114" t="str" cm="1">
        <f t="array" ref="BD114">IFERROR(_xlfn.XLOOKUP(Tool_clean!$G114&amp;$E$2,'Waste management'!$A:$A&amp;'Waste management'!$B:$B,'Waste management'!O:O)*$E114,"")</f>
        <v/>
      </c>
      <c r="BE114" t="str" cm="1">
        <f t="array" ref="BE114">IFERROR(_xlfn.XLOOKUP(Tool_clean!$G114&amp;$E$2,'Waste management'!$A:$A&amp;'Waste management'!$B:$B,'Waste management'!P:P)*$E114,"")</f>
        <v/>
      </c>
      <c r="BF114" t="str" cm="1">
        <f t="array" ref="BF114">IFERROR(_xlfn.XLOOKUP(Tool_clean!$G114&amp;$E$2,'Waste management'!$A:$A&amp;'Waste management'!$B:$B,'Waste management'!Q:Q)*$E114,"")</f>
        <v/>
      </c>
      <c r="BG114" t="str" cm="1">
        <f t="array" ref="BG114">IFERROR(_xlfn.XLOOKUP(Tool_clean!$G114&amp;$E$2,'Waste management'!$A:$A&amp;'Waste management'!$B:$B,'Waste management'!R:R)*$E114,"")</f>
        <v/>
      </c>
      <c r="BH114" t="str">
        <f>IFERROR((L114+AR114+AB114)*_xlfn.XLOOKUP(Tool_clean!BH$4,Monetization_Factors!$A:$A,Monetization_Factors!$D:$D),"")</f>
        <v/>
      </c>
      <c r="BI114" t="str">
        <f>IFERROR((M114+AS114+AC114)*_xlfn.XLOOKUP(Tool_clean!BI$4,Monetization_Factors!$A:$A,Monetization_Factors!$D:$D),"")</f>
        <v/>
      </c>
      <c r="BJ114" t="str">
        <f>IFERROR((N114+AT114+AD114)*_xlfn.XLOOKUP(Tool_clean!BJ$4,Monetization_Factors!$A:$A,Monetization_Factors!$D:$D),"")</f>
        <v/>
      </c>
      <c r="BK114" t="str">
        <f>IFERROR((O114+AU114+AE114)*_xlfn.XLOOKUP(Tool_clean!BK$4,Monetization_Factors!$A:$A,Monetization_Factors!$D:$D),"")</f>
        <v/>
      </c>
      <c r="BL114" t="str">
        <f>IFERROR((P114+AV114+AF114)*_xlfn.XLOOKUP(Tool_clean!BL$4,Monetization_Factors!$A:$A,Monetization_Factors!$D:$D),"")</f>
        <v/>
      </c>
      <c r="BM114" t="str">
        <f>IFERROR((Q114+AW114+AG114)*_xlfn.XLOOKUP(Tool_clean!BM$4,Monetization_Factors!$A:$A,Monetization_Factors!$D:$D),"")</f>
        <v/>
      </c>
      <c r="BN114" t="str">
        <f>IFERROR((R114+AX114+AH114)*_xlfn.XLOOKUP(Tool_clean!BN$4,Monetization_Factors!$A:$A,Monetization_Factors!$D:$D),"")</f>
        <v/>
      </c>
      <c r="BO114" t="str">
        <f>IFERROR((S114+AY114+AI114)*_xlfn.XLOOKUP(Tool_clean!BO$4,Monetization_Factors!$A:$A,Monetization_Factors!$D:$D),"")</f>
        <v/>
      </c>
      <c r="BP114" t="str">
        <f>IFERROR((T114+AZ114+AJ114)*_xlfn.XLOOKUP(Tool_clean!BP$4,Monetization_Factors!$A:$A,Monetization_Factors!$D:$D),"")</f>
        <v/>
      </c>
      <c r="BQ114" t="str">
        <f>IFERROR((U114+BA114+AK114)*_xlfn.XLOOKUP(Tool_clean!BQ$4,Monetization_Factors!$A:$A,Monetization_Factors!$D:$D),"")</f>
        <v/>
      </c>
      <c r="BR114" t="str">
        <f>IFERROR((V114+BB114+AL114)*_xlfn.XLOOKUP(Tool_clean!BR$4,Monetization_Factors!$A:$A,Monetization_Factors!$D:$D),"")</f>
        <v/>
      </c>
      <c r="BS114" t="str">
        <f>IFERROR((W114+BC114+AM114)*_xlfn.XLOOKUP(Tool_clean!BS$4,Monetization_Factors!$A:$A,Monetization_Factors!$D:$D),"")</f>
        <v/>
      </c>
      <c r="BT114" t="str">
        <f>IFERROR((X114+BD114+AN114)*_xlfn.XLOOKUP(Tool_clean!BT$4,Monetization_Factors!$A:$A,Monetization_Factors!$D:$D),"")</f>
        <v/>
      </c>
      <c r="BU114" t="str">
        <f>IFERROR((Y114+BE114+AO114)*_xlfn.XLOOKUP(Tool_clean!BU$4,Monetization_Factors!$A:$A,Monetization_Factors!$D:$D),"")</f>
        <v/>
      </c>
      <c r="BV114" t="str">
        <f>IFERROR((Z114+BF114+AP114)*_xlfn.XLOOKUP(Tool_clean!BV$4,Monetization_Factors!$A:$A,Monetization_Factors!$D:$D),"")</f>
        <v/>
      </c>
      <c r="BW114" t="str">
        <f>IFERROR((AA114+BG114+AQ114)*_xlfn.XLOOKUP(Tool_clean!BW$4,Monetization_Factors!$A:$A,Monetization_Factors!$D:$D),"")</f>
        <v/>
      </c>
      <c r="BX114" s="38" t="str" cm="1">
        <f t="array" ref="BX114">IFERROR(_xlfn.IFS(I114&gt;0,I114*E114,I114="",J114*E114),"")</f>
        <v/>
      </c>
      <c r="BY114" s="38">
        <f t="shared" si="101"/>
        <v>0</v>
      </c>
      <c r="BZ114" s="38" t="str">
        <f t="shared" si="102"/>
        <v/>
      </c>
      <c r="CA114" s="38" t="str">
        <f t="shared" si="103"/>
        <v/>
      </c>
      <c r="CB114" t="str">
        <f t="shared" si="162"/>
        <v/>
      </c>
      <c r="CC114" t="str">
        <f t="shared" si="163"/>
        <v/>
      </c>
      <c r="CD114" t="str">
        <f t="shared" si="164"/>
        <v/>
      </c>
      <c r="CE114" t="str">
        <f t="shared" si="165"/>
        <v/>
      </c>
      <c r="CF114" t="str">
        <f t="shared" si="166"/>
        <v/>
      </c>
      <c r="CG114" t="str">
        <f t="shared" si="167"/>
        <v/>
      </c>
      <c r="CH114" t="str">
        <f t="shared" si="168"/>
        <v/>
      </c>
      <c r="CI114" t="str">
        <f t="shared" si="169"/>
        <v/>
      </c>
      <c r="CJ114" t="str">
        <f t="shared" si="170"/>
        <v/>
      </c>
      <c r="CK114" t="str">
        <f t="shared" si="171"/>
        <v/>
      </c>
      <c r="CL114" t="str">
        <f t="shared" si="172"/>
        <v/>
      </c>
      <c r="CM114" t="str">
        <f t="shared" si="173"/>
        <v/>
      </c>
      <c r="CN114" t="str">
        <f t="shared" si="174"/>
        <v/>
      </c>
      <c r="CO114" t="str">
        <f t="shared" si="175"/>
        <v/>
      </c>
      <c r="CP114" t="str">
        <f t="shared" si="176"/>
        <v/>
      </c>
      <c r="CQ114" t="str">
        <f t="shared" si="177"/>
        <v/>
      </c>
      <c r="CR114" t="str">
        <f t="shared" si="178"/>
        <v/>
      </c>
      <c r="CS114" t="str">
        <f t="shared" si="179"/>
        <v/>
      </c>
      <c r="CT114" t="str">
        <f t="shared" si="180"/>
        <v/>
      </c>
      <c r="CU114" t="str">
        <f t="shared" si="181"/>
        <v/>
      </c>
      <c r="CV114" t="str">
        <f t="shared" si="182"/>
        <v/>
      </c>
      <c r="CW114" t="str">
        <f t="shared" si="183"/>
        <v/>
      </c>
      <c r="CX114" t="str">
        <f t="shared" si="184"/>
        <v/>
      </c>
      <c r="CY114" t="str">
        <f t="shared" si="185"/>
        <v/>
      </c>
      <c r="CZ114" t="str">
        <f t="shared" si="186"/>
        <v/>
      </c>
      <c r="DA114" t="str">
        <f t="shared" si="187"/>
        <v/>
      </c>
      <c r="DB114" t="str">
        <f t="shared" si="188"/>
        <v/>
      </c>
      <c r="DC114" t="str">
        <f t="shared" si="189"/>
        <v/>
      </c>
      <c r="DD114" t="str">
        <f t="shared" si="190"/>
        <v/>
      </c>
      <c r="DE114" t="str">
        <f t="shared" si="191"/>
        <v/>
      </c>
      <c r="DF114" t="str">
        <f t="shared" si="192"/>
        <v/>
      </c>
      <c r="DG114" t="str">
        <f t="shared" si="193"/>
        <v/>
      </c>
      <c r="DH114" s="5" t="str">
        <f>IFERROR((CR114*$B$2*(1-$H114)*('CAR.CAP_per person'!B$2))/(_xlfn.XLOOKUP($E$2,EU_countries_GDP!$A$2:$A$29,EU_countries_GDP!$E$2:$E$29)),"")</f>
        <v/>
      </c>
      <c r="DI114" s="5" t="str">
        <f>IFERROR((CS114*$B$2*(1-$H114)*('CAR.CAP_per person'!C$2))/(_xlfn.XLOOKUP($E$2,EU_countries_GDP!$A$2:$A$29,EU_countries_GDP!$E$2:$E$29)),"")</f>
        <v/>
      </c>
      <c r="DJ114" s="5" t="str">
        <f>IFERROR((CT114*$B$2*(1-$H114)*('CAR.CAP_per person'!D$2))/(_xlfn.XLOOKUP($E$2,EU_countries_GDP!$A$2:$A$29,EU_countries_GDP!$E$2:$E$29)),"")</f>
        <v/>
      </c>
      <c r="DK114" s="5" t="str">
        <f>IFERROR((CU114*$B$2*(1-$H114)*('CAR.CAP_per person'!E$2))/(_xlfn.XLOOKUP($E$2,EU_countries_GDP!$A$2:$A$29,EU_countries_GDP!$E$2:$E$29)),"")</f>
        <v/>
      </c>
      <c r="DL114" s="5" t="str">
        <f>IFERROR((CV114*$B$2*(1-$H114)*('CAR.CAP_per person'!F$2))/(_xlfn.XLOOKUP($E$2,EU_countries_GDP!$A$2:$A$29,EU_countries_GDP!$E$2:$E$29)),"")</f>
        <v/>
      </c>
      <c r="DM114" s="5" t="str">
        <f>IFERROR((CW114*$B$2*(1-$H114)*('CAR.CAP_per person'!G$2))/(_xlfn.XLOOKUP($E$2,EU_countries_GDP!$A$2:$A$29,EU_countries_GDP!$E$2:$E$29)),"")</f>
        <v/>
      </c>
      <c r="DN114" s="5" t="str">
        <f>IFERROR((CX114*$B$2*(1-$H114)*('CAR.CAP_per person'!H$2))/(_xlfn.XLOOKUP($E$2,EU_countries_GDP!$A$2:$A$29,EU_countries_GDP!$E$2:$E$29)),"")</f>
        <v/>
      </c>
      <c r="DO114" s="5" t="str">
        <f>IFERROR((CY114*$B$2*(1-$H114)*('CAR.CAP_per person'!I$2))/(_xlfn.XLOOKUP($E$2,EU_countries_GDP!$A$2:$A$29,EU_countries_GDP!$E$2:$E$29)),"")</f>
        <v/>
      </c>
      <c r="DP114" s="5" t="str">
        <f>IFERROR((CZ114*$B$2*(1-$H114)*('CAR.CAP_per person'!J$2))/(_xlfn.XLOOKUP($E$2,EU_countries_GDP!$A$2:$A$29,EU_countries_GDP!$E$2:$E$29)),"")</f>
        <v/>
      </c>
      <c r="DQ114" s="5" t="str">
        <f>IFERROR((DA114*$B$2*(1-$H114)*('CAR.CAP_per person'!K$2))/(_xlfn.XLOOKUP($E$2,EU_countries_GDP!$A$2:$A$29,EU_countries_GDP!$E$2:$E$29)),"")</f>
        <v/>
      </c>
      <c r="DR114" s="5" t="str">
        <f>IFERROR((DB114*$B$2*(1-$H114)*('CAR.CAP_per person'!L$2))/(_xlfn.XLOOKUP($E$2,EU_countries_GDP!$A$2:$A$29,EU_countries_GDP!$E$2:$E$29)),"")</f>
        <v/>
      </c>
      <c r="DS114" s="5" t="str">
        <f>IFERROR((DC114*$B$2*(1-$H114)*('CAR.CAP_per person'!M$2))/(_xlfn.XLOOKUP($E$2,EU_countries_GDP!$A$2:$A$29,EU_countries_GDP!$E$2:$E$29)),"")</f>
        <v/>
      </c>
      <c r="DT114" s="5" t="str">
        <f>IFERROR((DD114*$B$2*(1-$H114)*('CAR.CAP_per person'!N$2))/(_xlfn.XLOOKUP($E$2,EU_countries_GDP!$A$2:$A$29,EU_countries_GDP!$E$2:$E$29)),"")</f>
        <v/>
      </c>
      <c r="DU114" s="5" t="str">
        <f>IFERROR((DE114*$B$2*(1-$H114)*('CAR.CAP_per person'!O$2))/(_xlfn.XLOOKUP($E$2,EU_countries_GDP!$A$2:$A$29,EU_countries_GDP!$E$2:$E$29)),"")</f>
        <v/>
      </c>
      <c r="DV114" s="5" t="str">
        <f>IFERROR((DF114*$B$2*(1-$H114)*('CAR.CAP_per person'!P$2))/(_xlfn.XLOOKUP($E$2,EU_countries_GDP!$A$2:$A$29,EU_countries_GDP!$E$2:$E$29)),"")</f>
        <v/>
      </c>
      <c r="DW114" s="5" t="str">
        <f>IFERROR((DG114*$B$2*(1-$H114)*('CAR.CAP_per person'!Q$2))/(_xlfn.XLOOKUP($E$2,EU_countries_GDP!$A$2:$A$29,EU_countries_GDP!$E$2:$E$29)),"")</f>
        <v/>
      </c>
    </row>
    <row r="115" spans="2:127">
      <c r="B115" t="str">
        <f>_xlfn.XLOOKUP(D115,Table5[Ingredient],Table5[Category],"",FALSE)</f>
        <v/>
      </c>
      <c r="C115" s="33"/>
      <c r="D115" s="33"/>
      <c r="E115" s="33"/>
      <c r="F115" s="33"/>
      <c r="G115" s="33"/>
      <c r="H115" s="33"/>
      <c r="I115" s="33"/>
      <c r="J115" s="37" t="str">
        <f>IFERROR(INDEX('AveragePrices&amp;Codes'!G:AG, MATCH($D115, 'AveragePrices&amp;Codes'!$A:$A, 0), MATCH(Tool_clean!$E$2, 'AveragePrices&amp;Codes'!$G$1:$AG$1, 0)),"")</f>
        <v/>
      </c>
      <c r="K115" s="37" t="str">
        <f t="shared" si="100"/>
        <v/>
      </c>
      <c r="L115">
        <f>IFERROR(IF($F115="Raw",_xlfn.XLOOKUP(_xlfn.XLOOKUP(Tool_clean!$D115,'AveragePrices&amp;Codes'!$A:$A,'AveragePrices&amp;Codes'!$B:$B),AGRIBALYSE_Raw!$B:$B,AGRIBALYSE_Raw!O:O)*$E115,_xlfn.XLOOKUP(_xlfn.XLOOKUP(Tool_clean!$D115,'AveragePrices&amp;Codes'!$A:$A,'AveragePrices&amp;Codes'!$B:$B),AGRIBALYSE_Cooked!$C:$C,AGRIBALYSE_Cooked!P:P)*$E115),"")</f>
        <v>0</v>
      </c>
      <c r="M115">
        <f>IFERROR(IF($F115="Raw",_xlfn.XLOOKUP(_xlfn.XLOOKUP(Tool_clean!$D115,'AveragePrices&amp;Codes'!$A:$A,'AveragePrices&amp;Codes'!$B:$B),AGRIBALYSE_Raw!$B:$B,AGRIBALYSE_Raw!P:P)*$E115,_xlfn.XLOOKUP(_xlfn.XLOOKUP(Tool_clean!$D115,'AveragePrices&amp;Codes'!$A:$A,'AveragePrices&amp;Codes'!$B:$B),AGRIBALYSE_Cooked!$C:$C,AGRIBALYSE_Cooked!Q:Q)*$E115),"")</f>
        <v>0</v>
      </c>
      <c r="N115">
        <f>IFERROR(IF($F115="Raw",_xlfn.XLOOKUP(_xlfn.XLOOKUP(Tool_clean!$D115,'AveragePrices&amp;Codes'!$A:$A,'AveragePrices&amp;Codes'!$B:$B),AGRIBALYSE_Raw!$B:$B,AGRIBALYSE_Raw!Q:Q)*$E115,_xlfn.XLOOKUP(_xlfn.XLOOKUP(Tool_clean!$D115,'AveragePrices&amp;Codes'!$A:$A,'AveragePrices&amp;Codes'!$B:$B),AGRIBALYSE_Cooked!$C:$C,AGRIBALYSE_Cooked!R:R)*$E115),"")</f>
        <v>0</v>
      </c>
      <c r="O115">
        <f>IFERROR(IF($F115="Raw",_xlfn.XLOOKUP(_xlfn.XLOOKUP(Tool_clean!$D115,'AveragePrices&amp;Codes'!$A:$A,'AveragePrices&amp;Codes'!$B:$B),AGRIBALYSE_Raw!$B:$B,AGRIBALYSE_Raw!R:R)*$E115,_xlfn.XLOOKUP(_xlfn.XLOOKUP(Tool_clean!$D115,'AveragePrices&amp;Codes'!$A:$A,'AveragePrices&amp;Codes'!$B:$B),AGRIBALYSE_Cooked!$C:$C,AGRIBALYSE_Cooked!S:S)*$E115),"")</f>
        <v>0</v>
      </c>
      <c r="P115">
        <f>IFERROR(IF($F115="Raw",_xlfn.XLOOKUP(_xlfn.XLOOKUP(Tool_clean!$D115,'AveragePrices&amp;Codes'!$A:$A,'AveragePrices&amp;Codes'!$B:$B),AGRIBALYSE_Raw!$B:$B,AGRIBALYSE_Raw!S:S)*$E115,_xlfn.XLOOKUP(_xlfn.XLOOKUP(Tool_clean!$D115,'AveragePrices&amp;Codes'!$A:$A,'AveragePrices&amp;Codes'!$B:$B),AGRIBALYSE_Cooked!$C:$C,AGRIBALYSE_Cooked!T:T)*$E115),"")</f>
        <v>0</v>
      </c>
      <c r="Q115">
        <f>IFERROR(IF($F115="Raw",_xlfn.XLOOKUP(_xlfn.XLOOKUP(Tool_clean!$D115,'AveragePrices&amp;Codes'!$A:$A,'AveragePrices&amp;Codes'!$B:$B),AGRIBALYSE_Raw!$B:$B,AGRIBALYSE_Raw!T:T)*$E115,_xlfn.XLOOKUP(_xlfn.XLOOKUP(Tool_clean!$D115,'AveragePrices&amp;Codes'!$A:$A,'AveragePrices&amp;Codes'!$B:$B),AGRIBALYSE_Cooked!$C:$C,AGRIBALYSE_Cooked!U:U)*$E115),"")</f>
        <v>0</v>
      </c>
      <c r="R115">
        <f>IFERROR(IF($F115="Raw",_xlfn.XLOOKUP(_xlfn.XLOOKUP(Tool_clean!$D115,'AveragePrices&amp;Codes'!$A:$A,'AveragePrices&amp;Codes'!$B:$B),AGRIBALYSE_Raw!$B:$B,AGRIBALYSE_Raw!U:U)*$E115,_xlfn.XLOOKUP(_xlfn.XLOOKUP(Tool_clean!$D115,'AveragePrices&amp;Codes'!$A:$A,'AveragePrices&amp;Codes'!$B:$B),AGRIBALYSE_Cooked!$C:$C,AGRIBALYSE_Cooked!V:V)*$E115),"")</f>
        <v>0</v>
      </c>
      <c r="S115">
        <f>IFERROR(IF($F115="Raw",_xlfn.XLOOKUP(_xlfn.XLOOKUP(Tool_clean!$D115,'AveragePrices&amp;Codes'!$A:$A,'AveragePrices&amp;Codes'!$B:$B),AGRIBALYSE_Raw!$B:$B,AGRIBALYSE_Raw!V:V)*$E115,_xlfn.XLOOKUP(_xlfn.XLOOKUP(Tool_clean!$D115,'AveragePrices&amp;Codes'!$A:$A,'AveragePrices&amp;Codes'!$B:$B),AGRIBALYSE_Cooked!$C:$C,AGRIBALYSE_Cooked!W:W)*$E115),"")</f>
        <v>0</v>
      </c>
      <c r="T115">
        <f>IFERROR(IF($F115="Raw",_xlfn.XLOOKUP(_xlfn.XLOOKUP(Tool_clean!$D115,'AveragePrices&amp;Codes'!$A:$A,'AveragePrices&amp;Codes'!$B:$B),AGRIBALYSE_Raw!$B:$B,AGRIBALYSE_Raw!W:W)*$E115,_xlfn.XLOOKUP(_xlfn.XLOOKUP(Tool_clean!$D115,'AveragePrices&amp;Codes'!$A:$A,'AveragePrices&amp;Codes'!$B:$B),AGRIBALYSE_Cooked!$C:$C,AGRIBALYSE_Cooked!X:X)*$E115),"")</f>
        <v>0</v>
      </c>
      <c r="U115">
        <f>IFERROR(IF($F115="Raw",_xlfn.XLOOKUP(_xlfn.XLOOKUP(Tool_clean!$D115,'AveragePrices&amp;Codes'!$A:$A,'AveragePrices&amp;Codes'!$B:$B),AGRIBALYSE_Raw!$B:$B,AGRIBALYSE_Raw!X:X)*$E115,_xlfn.XLOOKUP(_xlfn.XLOOKUP(Tool_clean!$D115,'AveragePrices&amp;Codes'!$A:$A,'AveragePrices&amp;Codes'!$B:$B),AGRIBALYSE_Cooked!$C:$C,AGRIBALYSE_Cooked!Y:Y)*$E115),"")</f>
        <v>0</v>
      </c>
      <c r="V115">
        <f>IFERROR(IF($F115="Raw",_xlfn.XLOOKUP(_xlfn.XLOOKUP(Tool_clean!$D115,'AveragePrices&amp;Codes'!$A:$A,'AveragePrices&amp;Codes'!$B:$B),AGRIBALYSE_Raw!$B:$B,AGRIBALYSE_Raw!Y:Y)*$E115,_xlfn.XLOOKUP(_xlfn.XLOOKUP(Tool_clean!$D115,'AveragePrices&amp;Codes'!$A:$A,'AveragePrices&amp;Codes'!$B:$B),AGRIBALYSE_Cooked!$C:$C,AGRIBALYSE_Cooked!Z:Z)*$E115),"")</f>
        <v>0</v>
      </c>
      <c r="W115">
        <f>IFERROR(IF($F115="Raw",_xlfn.XLOOKUP(_xlfn.XLOOKUP(Tool_clean!$D115,'AveragePrices&amp;Codes'!$A:$A,'AveragePrices&amp;Codes'!$B:$B),AGRIBALYSE_Raw!$B:$B,AGRIBALYSE_Raw!Z:Z)*$E115,_xlfn.XLOOKUP(_xlfn.XLOOKUP(Tool_clean!$D115,'AveragePrices&amp;Codes'!$A:$A,'AveragePrices&amp;Codes'!$B:$B),AGRIBALYSE_Cooked!$C:$C,AGRIBALYSE_Cooked!AA:AA)*$E115),"")</f>
        <v>0</v>
      </c>
      <c r="X115">
        <f>IFERROR(IF($F115="Raw",_xlfn.XLOOKUP(_xlfn.XLOOKUP(Tool_clean!$D115,'AveragePrices&amp;Codes'!$A:$A,'AveragePrices&amp;Codes'!$B:$B),AGRIBALYSE_Raw!$B:$B,AGRIBALYSE_Raw!AA:AA)*$E115,_xlfn.XLOOKUP(_xlfn.XLOOKUP(Tool_clean!$D115,'AveragePrices&amp;Codes'!$A:$A,'AveragePrices&amp;Codes'!$B:$B),AGRIBALYSE_Cooked!$C:$C,AGRIBALYSE_Cooked!AB:AB)*$E115),"")</f>
        <v>0</v>
      </c>
      <c r="Y115">
        <f>IFERROR(IF($F115="Raw",_xlfn.XLOOKUP(_xlfn.XLOOKUP(Tool_clean!$D115,'AveragePrices&amp;Codes'!$A:$A,'AveragePrices&amp;Codes'!$B:$B),AGRIBALYSE_Raw!$B:$B,AGRIBALYSE_Raw!AB:AB)*$E115,_xlfn.XLOOKUP(_xlfn.XLOOKUP(Tool_clean!$D115,'AveragePrices&amp;Codes'!$A:$A,'AveragePrices&amp;Codes'!$B:$B),AGRIBALYSE_Cooked!$C:$C,AGRIBALYSE_Cooked!AC:AC)*$E115),"")</f>
        <v>0</v>
      </c>
      <c r="Z115">
        <f>IFERROR(IF($F115="Raw",_xlfn.XLOOKUP(_xlfn.XLOOKUP(Tool_clean!$D115,'AveragePrices&amp;Codes'!$A:$A,'AveragePrices&amp;Codes'!$B:$B),AGRIBALYSE_Raw!$B:$B,AGRIBALYSE_Raw!AC:AC)*$E115,_xlfn.XLOOKUP(_xlfn.XLOOKUP(Tool_clean!$D115,'AveragePrices&amp;Codes'!$A:$A,'AveragePrices&amp;Codes'!$B:$B),AGRIBALYSE_Cooked!$C:$C,AGRIBALYSE_Cooked!AD:AD)*$E115),"")</f>
        <v>0</v>
      </c>
      <c r="AA115">
        <f>IFERROR(IF($F115="Raw",_xlfn.XLOOKUP(_xlfn.XLOOKUP(Tool_clean!$D115,'AveragePrices&amp;Codes'!$A:$A,'AveragePrices&amp;Codes'!$B:$B),AGRIBALYSE_Raw!$B:$B,AGRIBALYSE_Raw!AD:AD)*$E115,_xlfn.XLOOKUP(_xlfn.XLOOKUP(Tool_clean!$D115,'AveragePrices&amp;Codes'!$A:$A,'AveragePrices&amp;Codes'!$B:$B),AGRIBALYSE_Cooked!$C:$C,AGRIBALYSE_Cooked!AE:AE)*$E115),"")</f>
        <v>0</v>
      </c>
      <c r="AB115" t="str" cm="1">
        <f t="array" ref="AB115">IFERROR(_xlfn.XLOOKUP(Tool_clean!$F115&amp;$E$2,'Cooking methods'!$A:$A&amp;'Cooking methods'!$B:$B,'Cooking methods'!C:C)*$E115,"")</f>
        <v/>
      </c>
      <c r="AC115" t="str" cm="1">
        <f t="array" ref="AC115">IFERROR(_xlfn.XLOOKUP(Tool_clean!$F115&amp;$E$2,'Cooking methods'!$A:$A&amp;'Cooking methods'!$B:$B,'Cooking methods'!D:D)*$E115,"")</f>
        <v/>
      </c>
      <c r="AD115" t="str" cm="1">
        <f t="array" ref="AD115">IFERROR(_xlfn.XLOOKUP(Tool_clean!$F115&amp;$E$2,'Cooking methods'!$A:$A&amp;'Cooking methods'!$B:$B,'Cooking methods'!E:E)*$E115,"")</f>
        <v/>
      </c>
      <c r="AE115" t="str" cm="1">
        <f t="array" ref="AE115">IFERROR(_xlfn.XLOOKUP(Tool_clean!$F115&amp;$E$2,'Cooking methods'!$A:$A&amp;'Cooking methods'!$B:$B,'Cooking methods'!F:F)*$E115,"")</f>
        <v/>
      </c>
      <c r="AF115" t="str" cm="1">
        <f t="array" ref="AF115">IFERROR(_xlfn.XLOOKUP(Tool_clean!$F115&amp;$E$2,'Cooking methods'!$A:$A&amp;'Cooking methods'!$B:$B,'Cooking methods'!G:G)*$E115,"")</f>
        <v/>
      </c>
      <c r="AG115" t="str" cm="1">
        <f t="array" ref="AG115">IFERROR(_xlfn.XLOOKUP(Tool_clean!$F115&amp;$E$2,'Cooking methods'!$A:$A&amp;'Cooking methods'!$B:$B,'Cooking methods'!H:H)*$E115,"")</f>
        <v/>
      </c>
      <c r="AH115" t="str" cm="1">
        <f t="array" ref="AH115">IFERROR(_xlfn.XLOOKUP(Tool_clean!$F115&amp;$E$2,'Cooking methods'!$A:$A&amp;'Cooking methods'!$B:$B,'Cooking methods'!I:I)*$E115,"")</f>
        <v/>
      </c>
      <c r="AI115" t="str" cm="1">
        <f t="array" ref="AI115">IFERROR(_xlfn.XLOOKUP(Tool_clean!$F115&amp;$E$2,'Cooking methods'!$A:$A&amp;'Cooking methods'!$B:$B,'Cooking methods'!J:J)*$E115,"")</f>
        <v/>
      </c>
      <c r="AJ115" t="str" cm="1">
        <f t="array" ref="AJ115">IFERROR(_xlfn.XLOOKUP(Tool_clean!$F115&amp;$E$2,'Cooking methods'!$A:$A&amp;'Cooking methods'!$B:$B,'Cooking methods'!K:K)*$E115,"")</f>
        <v/>
      </c>
      <c r="AK115" t="str" cm="1">
        <f t="array" ref="AK115">IFERROR(_xlfn.XLOOKUP(Tool_clean!$F115&amp;$E$2,'Cooking methods'!$A:$A&amp;'Cooking methods'!$B:$B,'Cooking methods'!L:L)*$E115,"")</f>
        <v/>
      </c>
      <c r="AL115" t="str" cm="1">
        <f t="array" ref="AL115">IFERROR(_xlfn.XLOOKUP(Tool_clean!$F115&amp;$E$2,'Cooking methods'!$A:$A&amp;'Cooking methods'!$B:$B,'Cooking methods'!M:M)*$E115,"")</f>
        <v/>
      </c>
      <c r="AM115" t="str" cm="1">
        <f t="array" ref="AM115">IFERROR(_xlfn.XLOOKUP(Tool_clean!$F115&amp;$E$2,'Cooking methods'!$A:$A&amp;'Cooking methods'!$B:$B,'Cooking methods'!N:N)*$E115,"")</f>
        <v/>
      </c>
      <c r="AN115" t="str" cm="1">
        <f t="array" ref="AN115">IFERROR(_xlfn.XLOOKUP(Tool_clean!$F115&amp;$E$2,'Cooking methods'!$A:$A&amp;'Cooking methods'!$B:$B,'Cooking methods'!O:O)*$E115,"")</f>
        <v/>
      </c>
      <c r="AO115" t="str" cm="1">
        <f t="array" ref="AO115">IFERROR(_xlfn.XLOOKUP(Tool_clean!$F115&amp;$E$2,'Cooking methods'!$A:$A&amp;'Cooking methods'!$B:$B,'Cooking methods'!P:P)*$E115,"")</f>
        <v/>
      </c>
      <c r="AP115" t="str" cm="1">
        <f t="array" ref="AP115">IFERROR(_xlfn.XLOOKUP(Tool_clean!$F115&amp;$E$2,'Cooking methods'!$A:$A&amp;'Cooking methods'!$B:$B,'Cooking methods'!Q:Q)*$E115,"")</f>
        <v/>
      </c>
      <c r="AQ115" t="str" cm="1">
        <f t="array" ref="AQ115">IFERROR(_xlfn.XLOOKUP(Tool_clean!$F115&amp;$E$2,'Cooking methods'!$A:$A&amp;'Cooking methods'!$B:$B,'Cooking methods'!R:R)*$E115,"")</f>
        <v/>
      </c>
      <c r="AR115" t="str" cm="1">
        <f t="array" ref="AR115">IFERROR(_xlfn.XLOOKUP(Tool_clean!$G115&amp;$E$2,'Waste management'!$A:$A&amp;'Waste management'!$B:$B,'Waste management'!C:C)*$E115,"")</f>
        <v/>
      </c>
      <c r="AS115" t="str" cm="1">
        <f t="array" ref="AS115">IFERROR(_xlfn.XLOOKUP(Tool_clean!$G115&amp;$E$2,'Waste management'!$A:$A&amp;'Waste management'!$B:$B,'Waste management'!D:D)*$E115,"")</f>
        <v/>
      </c>
      <c r="AT115" t="str" cm="1">
        <f t="array" ref="AT115">IFERROR(_xlfn.XLOOKUP(Tool_clean!$G115&amp;$E$2,'Waste management'!$A:$A&amp;'Waste management'!$B:$B,'Waste management'!E:E)*$E115,"")</f>
        <v/>
      </c>
      <c r="AU115" t="str" cm="1">
        <f t="array" ref="AU115">IFERROR(_xlfn.XLOOKUP(Tool_clean!$G115&amp;$E$2,'Waste management'!$A:$A&amp;'Waste management'!$B:$B,'Waste management'!F:F)*$E115,"")</f>
        <v/>
      </c>
      <c r="AV115" t="str" cm="1">
        <f t="array" ref="AV115">IFERROR(_xlfn.XLOOKUP(Tool_clean!$G115&amp;$E$2,'Waste management'!$A:$A&amp;'Waste management'!$B:$B,'Waste management'!G:G)*$E115,"")</f>
        <v/>
      </c>
      <c r="AW115" t="str" cm="1">
        <f t="array" ref="AW115">IFERROR(_xlfn.XLOOKUP(Tool_clean!$G115&amp;$E$2,'Waste management'!$A:$A&amp;'Waste management'!$B:$B,'Waste management'!H:H)*$E115,"")</f>
        <v/>
      </c>
      <c r="AX115" t="str" cm="1">
        <f t="array" ref="AX115">IFERROR(_xlfn.XLOOKUP(Tool_clean!$G115&amp;$E$2,'Waste management'!$A:$A&amp;'Waste management'!$B:$B,'Waste management'!I:I)*$E115,"")</f>
        <v/>
      </c>
      <c r="AY115" t="str" cm="1">
        <f t="array" ref="AY115">IFERROR(_xlfn.XLOOKUP(Tool_clean!$G115&amp;$E$2,'Waste management'!$A:$A&amp;'Waste management'!$B:$B,'Waste management'!J:J)*$E115,"")</f>
        <v/>
      </c>
      <c r="AZ115" t="str" cm="1">
        <f t="array" ref="AZ115">IFERROR(_xlfn.XLOOKUP(Tool_clean!$G115&amp;$E$2,'Waste management'!$A:$A&amp;'Waste management'!$B:$B,'Waste management'!K:K)*$E115,"")</f>
        <v/>
      </c>
      <c r="BA115" t="str" cm="1">
        <f t="array" ref="BA115">IFERROR(_xlfn.XLOOKUP(Tool_clean!$G115&amp;$E$2,'Waste management'!$A:$A&amp;'Waste management'!$B:$B,'Waste management'!L:L)*$E115,"")</f>
        <v/>
      </c>
      <c r="BB115" t="str" cm="1">
        <f t="array" ref="BB115">IFERROR(_xlfn.XLOOKUP(Tool_clean!$G115&amp;$E$2,'Waste management'!$A:$A&amp;'Waste management'!$B:$B,'Waste management'!M:M)*$E115,"")</f>
        <v/>
      </c>
      <c r="BC115" t="str" cm="1">
        <f t="array" ref="BC115">IFERROR(_xlfn.XLOOKUP(Tool_clean!$G115&amp;$E$2,'Waste management'!$A:$A&amp;'Waste management'!$B:$B,'Waste management'!N:N)*$E115,"")</f>
        <v/>
      </c>
      <c r="BD115" t="str" cm="1">
        <f t="array" ref="BD115">IFERROR(_xlfn.XLOOKUP(Tool_clean!$G115&amp;$E$2,'Waste management'!$A:$A&amp;'Waste management'!$B:$B,'Waste management'!O:O)*$E115,"")</f>
        <v/>
      </c>
      <c r="BE115" t="str" cm="1">
        <f t="array" ref="BE115">IFERROR(_xlfn.XLOOKUP(Tool_clean!$G115&amp;$E$2,'Waste management'!$A:$A&amp;'Waste management'!$B:$B,'Waste management'!P:P)*$E115,"")</f>
        <v/>
      </c>
      <c r="BF115" t="str" cm="1">
        <f t="array" ref="BF115">IFERROR(_xlfn.XLOOKUP(Tool_clean!$G115&amp;$E$2,'Waste management'!$A:$A&amp;'Waste management'!$B:$B,'Waste management'!Q:Q)*$E115,"")</f>
        <v/>
      </c>
      <c r="BG115" t="str" cm="1">
        <f t="array" ref="BG115">IFERROR(_xlfn.XLOOKUP(Tool_clean!$G115&amp;$E$2,'Waste management'!$A:$A&amp;'Waste management'!$B:$B,'Waste management'!R:R)*$E115,"")</f>
        <v/>
      </c>
      <c r="BH115" t="str">
        <f>IFERROR((L115+AR115+AB115)*_xlfn.XLOOKUP(Tool_clean!BH$4,Monetization_Factors!$A:$A,Monetization_Factors!$D:$D),"")</f>
        <v/>
      </c>
      <c r="BI115" t="str">
        <f>IFERROR((M115+AS115+AC115)*_xlfn.XLOOKUP(Tool_clean!BI$4,Monetization_Factors!$A:$A,Monetization_Factors!$D:$D),"")</f>
        <v/>
      </c>
      <c r="BJ115" t="str">
        <f>IFERROR((N115+AT115+AD115)*_xlfn.XLOOKUP(Tool_clean!BJ$4,Monetization_Factors!$A:$A,Monetization_Factors!$D:$D),"")</f>
        <v/>
      </c>
      <c r="BK115" t="str">
        <f>IFERROR((O115+AU115+AE115)*_xlfn.XLOOKUP(Tool_clean!BK$4,Monetization_Factors!$A:$A,Monetization_Factors!$D:$D),"")</f>
        <v/>
      </c>
      <c r="BL115" t="str">
        <f>IFERROR((P115+AV115+AF115)*_xlfn.XLOOKUP(Tool_clean!BL$4,Monetization_Factors!$A:$A,Monetization_Factors!$D:$D),"")</f>
        <v/>
      </c>
      <c r="BM115" t="str">
        <f>IFERROR((Q115+AW115+AG115)*_xlfn.XLOOKUP(Tool_clean!BM$4,Monetization_Factors!$A:$A,Monetization_Factors!$D:$D),"")</f>
        <v/>
      </c>
      <c r="BN115" t="str">
        <f>IFERROR((R115+AX115+AH115)*_xlfn.XLOOKUP(Tool_clean!BN$4,Monetization_Factors!$A:$A,Monetization_Factors!$D:$D),"")</f>
        <v/>
      </c>
      <c r="BO115" t="str">
        <f>IFERROR((S115+AY115+AI115)*_xlfn.XLOOKUP(Tool_clean!BO$4,Monetization_Factors!$A:$A,Monetization_Factors!$D:$D),"")</f>
        <v/>
      </c>
      <c r="BP115" t="str">
        <f>IFERROR((T115+AZ115+AJ115)*_xlfn.XLOOKUP(Tool_clean!BP$4,Monetization_Factors!$A:$A,Monetization_Factors!$D:$D),"")</f>
        <v/>
      </c>
      <c r="BQ115" t="str">
        <f>IFERROR((U115+BA115+AK115)*_xlfn.XLOOKUP(Tool_clean!BQ$4,Monetization_Factors!$A:$A,Monetization_Factors!$D:$D),"")</f>
        <v/>
      </c>
      <c r="BR115" t="str">
        <f>IFERROR((V115+BB115+AL115)*_xlfn.XLOOKUP(Tool_clean!BR$4,Monetization_Factors!$A:$A,Monetization_Factors!$D:$D),"")</f>
        <v/>
      </c>
      <c r="BS115" t="str">
        <f>IFERROR((W115+BC115+AM115)*_xlfn.XLOOKUP(Tool_clean!BS$4,Monetization_Factors!$A:$A,Monetization_Factors!$D:$D),"")</f>
        <v/>
      </c>
      <c r="BT115" t="str">
        <f>IFERROR((X115+BD115+AN115)*_xlfn.XLOOKUP(Tool_clean!BT$4,Monetization_Factors!$A:$A,Monetization_Factors!$D:$D),"")</f>
        <v/>
      </c>
      <c r="BU115" t="str">
        <f>IFERROR((Y115+BE115+AO115)*_xlfn.XLOOKUP(Tool_clean!BU$4,Monetization_Factors!$A:$A,Monetization_Factors!$D:$D),"")</f>
        <v/>
      </c>
      <c r="BV115" t="str">
        <f>IFERROR((Z115+BF115+AP115)*_xlfn.XLOOKUP(Tool_clean!BV$4,Monetization_Factors!$A:$A,Monetization_Factors!$D:$D),"")</f>
        <v/>
      </c>
      <c r="BW115" t="str">
        <f>IFERROR((AA115+BG115+AQ115)*_xlfn.XLOOKUP(Tool_clean!BW$4,Monetization_Factors!$A:$A,Monetization_Factors!$D:$D),"")</f>
        <v/>
      </c>
      <c r="BX115" s="38" t="str" cm="1">
        <f t="array" ref="BX115">IFERROR(_xlfn.IFS(I115&gt;0,I115*E115,I115="",J115*E115),"")</f>
        <v/>
      </c>
      <c r="BY115" s="38">
        <f t="shared" si="101"/>
        <v>0</v>
      </c>
      <c r="BZ115" s="38" t="str">
        <f t="shared" si="102"/>
        <v/>
      </c>
      <c r="CA115" s="38" t="str">
        <f t="shared" si="103"/>
        <v/>
      </c>
      <c r="CB115" t="str">
        <f t="shared" si="162"/>
        <v/>
      </c>
      <c r="CC115" t="str">
        <f t="shared" si="163"/>
        <v/>
      </c>
      <c r="CD115" t="str">
        <f t="shared" si="164"/>
        <v/>
      </c>
      <c r="CE115" t="str">
        <f t="shared" si="165"/>
        <v/>
      </c>
      <c r="CF115" t="str">
        <f t="shared" si="166"/>
        <v/>
      </c>
      <c r="CG115" t="str">
        <f t="shared" si="167"/>
        <v/>
      </c>
      <c r="CH115" t="str">
        <f t="shared" si="168"/>
        <v/>
      </c>
      <c r="CI115" t="str">
        <f t="shared" si="169"/>
        <v/>
      </c>
      <c r="CJ115" t="str">
        <f t="shared" si="170"/>
        <v/>
      </c>
      <c r="CK115" t="str">
        <f t="shared" si="171"/>
        <v/>
      </c>
      <c r="CL115" t="str">
        <f t="shared" si="172"/>
        <v/>
      </c>
      <c r="CM115" t="str">
        <f t="shared" si="173"/>
        <v/>
      </c>
      <c r="CN115" t="str">
        <f t="shared" si="174"/>
        <v/>
      </c>
      <c r="CO115" t="str">
        <f t="shared" si="175"/>
        <v/>
      </c>
      <c r="CP115" t="str">
        <f t="shared" si="176"/>
        <v/>
      </c>
      <c r="CQ115" t="str">
        <f t="shared" si="177"/>
        <v/>
      </c>
      <c r="CR115" t="str">
        <f t="shared" si="178"/>
        <v/>
      </c>
      <c r="CS115" t="str">
        <f t="shared" si="179"/>
        <v/>
      </c>
      <c r="CT115" t="str">
        <f t="shared" si="180"/>
        <v/>
      </c>
      <c r="CU115" t="str">
        <f t="shared" si="181"/>
        <v/>
      </c>
      <c r="CV115" t="str">
        <f t="shared" si="182"/>
        <v/>
      </c>
      <c r="CW115" t="str">
        <f t="shared" si="183"/>
        <v/>
      </c>
      <c r="CX115" t="str">
        <f t="shared" si="184"/>
        <v/>
      </c>
      <c r="CY115" t="str">
        <f t="shared" si="185"/>
        <v/>
      </c>
      <c r="CZ115" t="str">
        <f t="shared" si="186"/>
        <v/>
      </c>
      <c r="DA115" t="str">
        <f t="shared" si="187"/>
        <v/>
      </c>
      <c r="DB115" t="str">
        <f t="shared" si="188"/>
        <v/>
      </c>
      <c r="DC115" t="str">
        <f t="shared" si="189"/>
        <v/>
      </c>
      <c r="DD115" t="str">
        <f t="shared" si="190"/>
        <v/>
      </c>
      <c r="DE115" t="str">
        <f t="shared" si="191"/>
        <v/>
      </c>
      <c r="DF115" t="str">
        <f t="shared" si="192"/>
        <v/>
      </c>
      <c r="DG115" t="str">
        <f t="shared" si="193"/>
        <v/>
      </c>
      <c r="DH115" s="5" t="str">
        <f>IFERROR((CR115*$B$2*(1-$H115)*('CAR.CAP_per person'!B$2))/(_xlfn.XLOOKUP($E$2,EU_countries_GDP!$A$2:$A$29,EU_countries_GDP!$E$2:$E$29)),"")</f>
        <v/>
      </c>
      <c r="DI115" s="5" t="str">
        <f>IFERROR((CS115*$B$2*(1-$H115)*('CAR.CAP_per person'!C$2))/(_xlfn.XLOOKUP($E$2,EU_countries_GDP!$A$2:$A$29,EU_countries_GDP!$E$2:$E$29)),"")</f>
        <v/>
      </c>
      <c r="DJ115" s="5" t="str">
        <f>IFERROR((CT115*$B$2*(1-$H115)*('CAR.CAP_per person'!D$2))/(_xlfn.XLOOKUP($E$2,EU_countries_GDP!$A$2:$A$29,EU_countries_GDP!$E$2:$E$29)),"")</f>
        <v/>
      </c>
      <c r="DK115" s="5" t="str">
        <f>IFERROR((CU115*$B$2*(1-$H115)*('CAR.CAP_per person'!E$2))/(_xlfn.XLOOKUP($E$2,EU_countries_GDP!$A$2:$A$29,EU_countries_GDP!$E$2:$E$29)),"")</f>
        <v/>
      </c>
      <c r="DL115" s="5" t="str">
        <f>IFERROR((CV115*$B$2*(1-$H115)*('CAR.CAP_per person'!F$2))/(_xlfn.XLOOKUP($E$2,EU_countries_GDP!$A$2:$A$29,EU_countries_GDP!$E$2:$E$29)),"")</f>
        <v/>
      </c>
      <c r="DM115" s="5" t="str">
        <f>IFERROR((CW115*$B$2*(1-$H115)*('CAR.CAP_per person'!G$2))/(_xlfn.XLOOKUP($E$2,EU_countries_GDP!$A$2:$A$29,EU_countries_GDP!$E$2:$E$29)),"")</f>
        <v/>
      </c>
      <c r="DN115" s="5" t="str">
        <f>IFERROR((CX115*$B$2*(1-$H115)*('CAR.CAP_per person'!H$2))/(_xlfn.XLOOKUP($E$2,EU_countries_GDP!$A$2:$A$29,EU_countries_GDP!$E$2:$E$29)),"")</f>
        <v/>
      </c>
      <c r="DO115" s="5" t="str">
        <f>IFERROR((CY115*$B$2*(1-$H115)*('CAR.CAP_per person'!I$2))/(_xlfn.XLOOKUP($E$2,EU_countries_GDP!$A$2:$A$29,EU_countries_GDP!$E$2:$E$29)),"")</f>
        <v/>
      </c>
      <c r="DP115" s="5" t="str">
        <f>IFERROR((CZ115*$B$2*(1-$H115)*('CAR.CAP_per person'!J$2))/(_xlfn.XLOOKUP($E$2,EU_countries_GDP!$A$2:$A$29,EU_countries_GDP!$E$2:$E$29)),"")</f>
        <v/>
      </c>
      <c r="DQ115" s="5" t="str">
        <f>IFERROR((DA115*$B$2*(1-$H115)*('CAR.CAP_per person'!K$2))/(_xlfn.XLOOKUP($E$2,EU_countries_GDP!$A$2:$A$29,EU_countries_GDP!$E$2:$E$29)),"")</f>
        <v/>
      </c>
      <c r="DR115" s="5" t="str">
        <f>IFERROR((DB115*$B$2*(1-$H115)*('CAR.CAP_per person'!L$2))/(_xlfn.XLOOKUP($E$2,EU_countries_GDP!$A$2:$A$29,EU_countries_GDP!$E$2:$E$29)),"")</f>
        <v/>
      </c>
      <c r="DS115" s="5" t="str">
        <f>IFERROR((DC115*$B$2*(1-$H115)*('CAR.CAP_per person'!M$2))/(_xlfn.XLOOKUP($E$2,EU_countries_GDP!$A$2:$A$29,EU_countries_GDP!$E$2:$E$29)),"")</f>
        <v/>
      </c>
      <c r="DT115" s="5" t="str">
        <f>IFERROR((DD115*$B$2*(1-$H115)*('CAR.CAP_per person'!N$2))/(_xlfn.XLOOKUP($E$2,EU_countries_GDP!$A$2:$A$29,EU_countries_GDP!$E$2:$E$29)),"")</f>
        <v/>
      </c>
      <c r="DU115" s="5" t="str">
        <f>IFERROR((DE115*$B$2*(1-$H115)*('CAR.CAP_per person'!O$2))/(_xlfn.XLOOKUP($E$2,EU_countries_GDP!$A$2:$A$29,EU_countries_GDP!$E$2:$E$29)),"")</f>
        <v/>
      </c>
      <c r="DV115" s="5" t="str">
        <f>IFERROR((DF115*$B$2*(1-$H115)*('CAR.CAP_per person'!P$2))/(_xlfn.XLOOKUP($E$2,EU_countries_GDP!$A$2:$A$29,EU_countries_GDP!$E$2:$E$29)),"")</f>
        <v/>
      </c>
      <c r="DW115" s="5" t="str">
        <f>IFERROR((DG115*$B$2*(1-$H115)*('CAR.CAP_per person'!Q$2))/(_xlfn.XLOOKUP($E$2,EU_countries_GDP!$A$2:$A$29,EU_countries_GDP!$E$2:$E$29)),"")</f>
        <v/>
      </c>
    </row>
    <row r="116" spans="2:127">
      <c r="B116" t="str">
        <f>_xlfn.XLOOKUP(D116,Table5[Ingredient],Table5[Category],"",FALSE)</f>
        <v/>
      </c>
      <c r="C116" s="33"/>
      <c r="D116" s="33"/>
      <c r="E116" s="33"/>
      <c r="F116" s="33"/>
      <c r="G116" s="33"/>
      <c r="H116" s="33"/>
      <c r="I116" s="33"/>
      <c r="J116" s="37" t="str">
        <f>IFERROR(INDEX('AveragePrices&amp;Codes'!G:AG, MATCH($D116, 'AveragePrices&amp;Codes'!$A:$A, 0), MATCH(Tool_clean!$E$2, 'AveragePrices&amp;Codes'!$G$1:$AG$1, 0)),"")</f>
        <v/>
      </c>
      <c r="K116" s="37" t="str">
        <f t="shared" si="100"/>
        <v/>
      </c>
      <c r="L116">
        <f>IFERROR(IF($F116="Raw",_xlfn.XLOOKUP(_xlfn.XLOOKUP(Tool_clean!$D116,'AveragePrices&amp;Codes'!$A:$A,'AveragePrices&amp;Codes'!$B:$B),AGRIBALYSE_Raw!$B:$B,AGRIBALYSE_Raw!O:O)*$E116,_xlfn.XLOOKUP(_xlfn.XLOOKUP(Tool_clean!$D116,'AveragePrices&amp;Codes'!$A:$A,'AveragePrices&amp;Codes'!$B:$B),AGRIBALYSE_Cooked!$C:$C,AGRIBALYSE_Cooked!P:P)*$E116),"")</f>
        <v>0</v>
      </c>
      <c r="M116">
        <f>IFERROR(IF($F116="Raw",_xlfn.XLOOKUP(_xlfn.XLOOKUP(Tool_clean!$D116,'AveragePrices&amp;Codes'!$A:$A,'AveragePrices&amp;Codes'!$B:$B),AGRIBALYSE_Raw!$B:$B,AGRIBALYSE_Raw!P:P)*$E116,_xlfn.XLOOKUP(_xlfn.XLOOKUP(Tool_clean!$D116,'AveragePrices&amp;Codes'!$A:$A,'AveragePrices&amp;Codes'!$B:$B),AGRIBALYSE_Cooked!$C:$C,AGRIBALYSE_Cooked!Q:Q)*$E116),"")</f>
        <v>0</v>
      </c>
      <c r="N116">
        <f>IFERROR(IF($F116="Raw",_xlfn.XLOOKUP(_xlfn.XLOOKUP(Tool_clean!$D116,'AveragePrices&amp;Codes'!$A:$A,'AveragePrices&amp;Codes'!$B:$B),AGRIBALYSE_Raw!$B:$B,AGRIBALYSE_Raw!Q:Q)*$E116,_xlfn.XLOOKUP(_xlfn.XLOOKUP(Tool_clean!$D116,'AveragePrices&amp;Codes'!$A:$A,'AveragePrices&amp;Codes'!$B:$B),AGRIBALYSE_Cooked!$C:$C,AGRIBALYSE_Cooked!R:R)*$E116),"")</f>
        <v>0</v>
      </c>
      <c r="O116">
        <f>IFERROR(IF($F116="Raw",_xlfn.XLOOKUP(_xlfn.XLOOKUP(Tool_clean!$D116,'AveragePrices&amp;Codes'!$A:$A,'AveragePrices&amp;Codes'!$B:$B),AGRIBALYSE_Raw!$B:$B,AGRIBALYSE_Raw!R:R)*$E116,_xlfn.XLOOKUP(_xlfn.XLOOKUP(Tool_clean!$D116,'AveragePrices&amp;Codes'!$A:$A,'AveragePrices&amp;Codes'!$B:$B),AGRIBALYSE_Cooked!$C:$C,AGRIBALYSE_Cooked!S:S)*$E116),"")</f>
        <v>0</v>
      </c>
      <c r="P116">
        <f>IFERROR(IF($F116="Raw",_xlfn.XLOOKUP(_xlfn.XLOOKUP(Tool_clean!$D116,'AveragePrices&amp;Codes'!$A:$A,'AveragePrices&amp;Codes'!$B:$B),AGRIBALYSE_Raw!$B:$B,AGRIBALYSE_Raw!S:S)*$E116,_xlfn.XLOOKUP(_xlfn.XLOOKUP(Tool_clean!$D116,'AveragePrices&amp;Codes'!$A:$A,'AveragePrices&amp;Codes'!$B:$B),AGRIBALYSE_Cooked!$C:$C,AGRIBALYSE_Cooked!T:T)*$E116),"")</f>
        <v>0</v>
      </c>
      <c r="Q116">
        <f>IFERROR(IF($F116="Raw",_xlfn.XLOOKUP(_xlfn.XLOOKUP(Tool_clean!$D116,'AveragePrices&amp;Codes'!$A:$A,'AveragePrices&amp;Codes'!$B:$B),AGRIBALYSE_Raw!$B:$B,AGRIBALYSE_Raw!T:T)*$E116,_xlfn.XLOOKUP(_xlfn.XLOOKUP(Tool_clean!$D116,'AveragePrices&amp;Codes'!$A:$A,'AveragePrices&amp;Codes'!$B:$B),AGRIBALYSE_Cooked!$C:$C,AGRIBALYSE_Cooked!U:U)*$E116),"")</f>
        <v>0</v>
      </c>
      <c r="R116">
        <f>IFERROR(IF($F116="Raw",_xlfn.XLOOKUP(_xlfn.XLOOKUP(Tool_clean!$D116,'AveragePrices&amp;Codes'!$A:$A,'AveragePrices&amp;Codes'!$B:$B),AGRIBALYSE_Raw!$B:$B,AGRIBALYSE_Raw!U:U)*$E116,_xlfn.XLOOKUP(_xlfn.XLOOKUP(Tool_clean!$D116,'AveragePrices&amp;Codes'!$A:$A,'AveragePrices&amp;Codes'!$B:$B),AGRIBALYSE_Cooked!$C:$C,AGRIBALYSE_Cooked!V:V)*$E116),"")</f>
        <v>0</v>
      </c>
      <c r="S116">
        <f>IFERROR(IF($F116="Raw",_xlfn.XLOOKUP(_xlfn.XLOOKUP(Tool_clean!$D116,'AveragePrices&amp;Codes'!$A:$A,'AveragePrices&amp;Codes'!$B:$B),AGRIBALYSE_Raw!$B:$B,AGRIBALYSE_Raw!V:V)*$E116,_xlfn.XLOOKUP(_xlfn.XLOOKUP(Tool_clean!$D116,'AveragePrices&amp;Codes'!$A:$A,'AveragePrices&amp;Codes'!$B:$B),AGRIBALYSE_Cooked!$C:$C,AGRIBALYSE_Cooked!W:W)*$E116),"")</f>
        <v>0</v>
      </c>
      <c r="T116">
        <f>IFERROR(IF($F116="Raw",_xlfn.XLOOKUP(_xlfn.XLOOKUP(Tool_clean!$D116,'AveragePrices&amp;Codes'!$A:$A,'AveragePrices&amp;Codes'!$B:$B),AGRIBALYSE_Raw!$B:$B,AGRIBALYSE_Raw!W:W)*$E116,_xlfn.XLOOKUP(_xlfn.XLOOKUP(Tool_clean!$D116,'AveragePrices&amp;Codes'!$A:$A,'AveragePrices&amp;Codes'!$B:$B),AGRIBALYSE_Cooked!$C:$C,AGRIBALYSE_Cooked!X:X)*$E116),"")</f>
        <v>0</v>
      </c>
      <c r="U116">
        <f>IFERROR(IF($F116="Raw",_xlfn.XLOOKUP(_xlfn.XLOOKUP(Tool_clean!$D116,'AveragePrices&amp;Codes'!$A:$A,'AveragePrices&amp;Codes'!$B:$B),AGRIBALYSE_Raw!$B:$B,AGRIBALYSE_Raw!X:X)*$E116,_xlfn.XLOOKUP(_xlfn.XLOOKUP(Tool_clean!$D116,'AveragePrices&amp;Codes'!$A:$A,'AveragePrices&amp;Codes'!$B:$B),AGRIBALYSE_Cooked!$C:$C,AGRIBALYSE_Cooked!Y:Y)*$E116),"")</f>
        <v>0</v>
      </c>
      <c r="V116">
        <f>IFERROR(IF($F116="Raw",_xlfn.XLOOKUP(_xlfn.XLOOKUP(Tool_clean!$D116,'AveragePrices&amp;Codes'!$A:$A,'AveragePrices&amp;Codes'!$B:$B),AGRIBALYSE_Raw!$B:$B,AGRIBALYSE_Raw!Y:Y)*$E116,_xlfn.XLOOKUP(_xlfn.XLOOKUP(Tool_clean!$D116,'AveragePrices&amp;Codes'!$A:$A,'AveragePrices&amp;Codes'!$B:$B),AGRIBALYSE_Cooked!$C:$C,AGRIBALYSE_Cooked!Z:Z)*$E116),"")</f>
        <v>0</v>
      </c>
      <c r="W116">
        <f>IFERROR(IF($F116="Raw",_xlfn.XLOOKUP(_xlfn.XLOOKUP(Tool_clean!$D116,'AveragePrices&amp;Codes'!$A:$A,'AveragePrices&amp;Codes'!$B:$B),AGRIBALYSE_Raw!$B:$B,AGRIBALYSE_Raw!Z:Z)*$E116,_xlfn.XLOOKUP(_xlfn.XLOOKUP(Tool_clean!$D116,'AveragePrices&amp;Codes'!$A:$A,'AveragePrices&amp;Codes'!$B:$B),AGRIBALYSE_Cooked!$C:$C,AGRIBALYSE_Cooked!AA:AA)*$E116),"")</f>
        <v>0</v>
      </c>
      <c r="X116">
        <f>IFERROR(IF($F116="Raw",_xlfn.XLOOKUP(_xlfn.XLOOKUP(Tool_clean!$D116,'AveragePrices&amp;Codes'!$A:$A,'AveragePrices&amp;Codes'!$B:$B),AGRIBALYSE_Raw!$B:$B,AGRIBALYSE_Raw!AA:AA)*$E116,_xlfn.XLOOKUP(_xlfn.XLOOKUP(Tool_clean!$D116,'AveragePrices&amp;Codes'!$A:$A,'AveragePrices&amp;Codes'!$B:$B),AGRIBALYSE_Cooked!$C:$C,AGRIBALYSE_Cooked!AB:AB)*$E116),"")</f>
        <v>0</v>
      </c>
      <c r="Y116">
        <f>IFERROR(IF($F116="Raw",_xlfn.XLOOKUP(_xlfn.XLOOKUP(Tool_clean!$D116,'AveragePrices&amp;Codes'!$A:$A,'AveragePrices&amp;Codes'!$B:$B),AGRIBALYSE_Raw!$B:$B,AGRIBALYSE_Raw!AB:AB)*$E116,_xlfn.XLOOKUP(_xlfn.XLOOKUP(Tool_clean!$D116,'AveragePrices&amp;Codes'!$A:$A,'AveragePrices&amp;Codes'!$B:$B),AGRIBALYSE_Cooked!$C:$C,AGRIBALYSE_Cooked!AC:AC)*$E116),"")</f>
        <v>0</v>
      </c>
      <c r="Z116">
        <f>IFERROR(IF($F116="Raw",_xlfn.XLOOKUP(_xlfn.XLOOKUP(Tool_clean!$D116,'AveragePrices&amp;Codes'!$A:$A,'AveragePrices&amp;Codes'!$B:$B),AGRIBALYSE_Raw!$B:$B,AGRIBALYSE_Raw!AC:AC)*$E116,_xlfn.XLOOKUP(_xlfn.XLOOKUP(Tool_clean!$D116,'AveragePrices&amp;Codes'!$A:$A,'AveragePrices&amp;Codes'!$B:$B),AGRIBALYSE_Cooked!$C:$C,AGRIBALYSE_Cooked!AD:AD)*$E116),"")</f>
        <v>0</v>
      </c>
      <c r="AA116">
        <f>IFERROR(IF($F116="Raw",_xlfn.XLOOKUP(_xlfn.XLOOKUP(Tool_clean!$D116,'AveragePrices&amp;Codes'!$A:$A,'AveragePrices&amp;Codes'!$B:$B),AGRIBALYSE_Raw!$B:$B,AGRIBALYSE_Raw!AD:AD)*$E116,_xlfn.XLOOKUP(_xlfn.XLOOKUP(Tool_clean!$D116,'AveragePrices&amp;Codes'!$A:$A,'AveragePrices&amp;Codes'!$B:$B),AGRIBALYSE_Cooked!$C:$C,AGRIBALYSE_Cooked!AE:AE)*$E116),"")</f>
        <v>0</v>
      </c>
      <c r="AB116" t="str" cm="1">
        <f t="array" ref="AB116">IFERROR(_xlfn.XLOOKUP(Tool_clean!$F116&amp;$E$2,'Cooking methods'!$A:$A&amp;'Cooking methods'!$B:$B,'Cooking methods'!C:C)*$E116,"")</f>
        <v/>
      </c>
      <c r="AC116" t="str" cm="1">
        <f t="array" ref="AC116">IFERROR(_xlfn.XLOOKUP(Tool_clean!$F116&amp;$E$2,'Cooking methods'!$A:$A&amp;'Cooking methods'!$B:$B,'Cooking methods'!D:D)*$E116,"")</f>
        <v/>
      </c>
      <c r="AD116" t="str" cm="1">
        <f t="array" ref="AD116">IFERROR(_xlfn.XLOOKUP(Tool_clean!$F116&amp;$E$2,'Cooking methods'!$A:$A&amp;'Cooking methods'!$B:$B,'Cooking methods'!E:E)*$E116,"")</f>
        <v/>
      </c>
      <c r="AE116" t="str" cm="1">
        <f t="array" ref="AE116">IFERROR(_xlfn.XLOOKUP(Tool_clean!$F116&amp;$E$2,'Cooking methods'!$A:$A&amp;'Cooking methods'!$B:$B,'Cooking methods'!F:F)*$E116,"")</f>
        <v/>
      </c>
      <c r="AF116" t="str" cm="1">
        <f t="array" ref="AF116">IFERROR(_xlfn.XLOOKUP(Tool_clean!$F116&amp;$E$2,'Cooking methods'!$A:$A&amp;'Cooking methods'!$B:$B,'Cooking methods'!G:G)*$E116,"")</f>
        <v/>
      </c>
      <c r="AG116" t="str" cm="1">
        <f t="array" ref="AG116">IFERROR(_xlfn.XLOOKUP(Tool_clean!$F116&amp;$E$2,'Cooking methods'!$A:$A&amp;'Cooking methods'!$B:$B,'Cooking methods'!H:H)*$E116,"")</f>
        <v/>
      </c>
      <c r="AH116" t="str" cm="1">
        <f t="array" ref="AH116">IFERROR(_xlfn.XLOOKUP(Tool_clean!$F116&amp;$E$2,'Cooking methods'!$A:$A&amp;'Cooking methods'!$B:$B,'Cooking methods'!I:I)*$E116,"")</f>
        <v/>
      </c>
      <c r="AI116" t="str" cm="1">
        <f t="array" ref="AI116">IFERROR(_xlfn.XLOOKUP(Tool_clean!$F116&amp;$E$2,'Cooking methods'!$A:$A&amp;'Cooking methods'!$B:$B,'Cooking methods'!J:J)*$E116,"")</f>
        <v/>
      </c>
      <c r="AJ116" t="str" cm="1">
        <f t="array" ref="AJ116">IFERROR(_xlfn.XLOOKUP(Tool_clean!$F116&amp;$E$2,'Cooking methods'!$A:$A&amp;'Cooking methods'!$B:$B,'Cooking methods'!K:K)*$E116,"")</f>
        <v/>
      </c>
      <c r="AK116" t="str" cm="1">
        <f t="array" ref="AK116">IFERROR(_xlfn.XLOOKUP(Tool_clean!$F116&amp;$E$2,'Cooking methods'!$A:$A&amp;'Cooking methods'!$B:$B,'Cooking methods'!L:L)*$E116,"")</f>
        <v/>
      </c>
      <c r="AL116" t="str" cm="1">
        <f t="array" ref="AL116">IFERROR(_xlfn.XLOOKUP(Tool_clean!$F116&amp;$E$2,'Cooking methods'!$A:$A&amp;'Cooking methods'!$B:$B,'Cooking methods'!M:M)*$E116,"")</f>
        <v/>
      </c>
      <c r="AM116" t="str" cm="1">
        <f t="array" ref="AM116">IFERROR(_xlfn.XLOOKUP(Tool_clean!$F116&amp;$E$2,'Cooking methods'!$A:$A&amp;'Cooking methods'!$B:$B,'Cooking methods'!N:N)*$E116,"")</f>
        <v/>
      </c>
      <c r="AN116" t="str" cm="1">
        <f t="array" ref="AN116">IFERROR(_xlfn.XLOOKUP(Tool_clean!$F116&amp;$E$2,'Cooking methods'!$A:$A&amp;'Cooking methods'!$B:$B,'Cooking methods'!O:O)*$E116,"")</f>
        <v/>
      </c>
      <c r="AO116" t="str" cm="1">
        <f t="array" ref="AO116">IFERROR(_xlfn.XLOOKUP(Tool_clean!$F116&amp;$E$2,'Cooking methods'!$A:$A&amp;'Cooking methods'!$B:$B,'Cooking methods'!P:P)*$E116,"")</f>
        <v/>
      </c>
      <c r="AP116" t="str" cm="1">
        <f t="array" ref="AP116">IFERROR(_xlfn.XLOOKUP(Tool_clean!$F116&amp;$E$2,'Cooking methods'!$A:$A&amp;'Cooking methods'!$B:$B,'Cooking methods'!Q:Q)*$E116,"")</f>
        <v/>
      </c>
      <c r="AQ116" t="str" cm="1">
        <f t="array" ref="AQ116">IFERROR(_xlfn.XLOOKUP(Tool_clean!$F116&amp;$E$2,'Cooking methods'!$A:$A&amp;'Cooking methods'!$B:$B,'Cooking methods'!R:R)*$E116,"")</f>
        <v/>
      </c>
      <c r="AR116" t="str" cm="1">
        <f t="array" ref="AR116">IFERROR(_xlfn.XLOOKUP(Tool_clean!$G116&amp;$E$2,'Waste management'!$A:$A&amp;'Waste management'!$B:$B,'Waste management'!C:C)*$E116,"")</f>
        <v/>
      </c>
      <c r="AS116" t="str" cm="1">
        <f t="array" ref="AS116">IFERROR(_xlfn.XLOOKUP(Tool_clean!$G116&amp;$E$2,'Waste management'!$A:$A&amp;'Waste management'!$B:$B,'Waste management'!D:D)*$E116,"")</f>
        <v/>
      </c>
      <c r="AT116" t="str" cm="1">
        <f t="array" ref="AT116">IFERROR(_xlfn.XLOOKUP(Tool_clean!$G116&amp;$E$2,'Waste management'!$A:$A&amp;'Waste management'!$B:$B,'Waste management'!E:E)*$E116,"")</f>
        <v/>
      </c>
      <c r="AU116" t="str" cm="1">
        <f t="array" ref="AU116">IFERROR(_xlfn.XLOOKUP(Tool_clean!$G116&amp;$E$2,'Waste management'!$A:$A&amp;'Waste management'!$B:$B,'Waste management'!F:F)*$E116,"")</f>
        <v/>
      </c>
      <c r="AV116" t="str" cm="1">
        <f t="array" ref="AV116">IFERROR(_xlfn.XLOOKUP(Tool_clean!$G116&amp;$E$2,'Waste management'!$A:$A&amp;'Waste management'!$B:$B,'Waste management'!G:G)*$E116,"")</f>
        <v/>
      </c>
      <c r="AW116" t="str" cm="1">
        <f t="array" ref="AW116">IFERROR(_xlfn.XLOOKUP(Tool_clean!$G116&amp;$E$2,'Waste management'!$A:$A&amp;'Waste management'!$B:$B,'Waste management'!H:H)*$E116,"")</f>
        <v/>
      </c>
      <c r="AX116" t="str" cm="1">
        <f t="array" ref="AX116">IFERROR(_xlfn.XLOOKUP(Tool_clean!$G116&amp;$E$2,'Waste management'!$A:$A&amp;'Waste management'!$B:$B,'Waste management'!I:I)*$E116,"")</f>
        <v/>
      </c>
      <c r="AY116" t="str" cm="1">
        <f t="array" ref="AY116">IFERROR(_xlfn.XLOOKUP(Tool_clean!$G116&amp;$E$2,'Waste management'!$A:$A&amp;'Waste management'!$B:$B,'Waste management'!J:J)*$E116,"")</f>
        <v/>
      </c>
      <c r="AZ116" t="str" cm="1">
        <f t="array" ref="AZ116">IFERROR(_xlfn.XLOOKUP(Tool_clean!$G116&amp;$E$2,'Waste management'!$A:$A&amp;'Waste management'!$B:$B,'Waste management'!K:K)*$E116,"")</f>
        <v/>
      </c>
      <c r="BA116" t="str" cm="1">
        <f t="array" ref="BA116">IFERROR(_xlfn.XLOOKUP(Tool_clean!$G116&amp;$E$2,'Waste management'!$A:$A&amp;'Waste management'!$B:$B,'Waste management'!L:L)*$E116,"")</f>
        <v/>
      </c>
      <c r="BB116" t="str" cm="1">
        <f t="array" ref="BB116">IFERROR(_xlfn.XLOOKUP(Tool_clean!$G116&amp;$E$2,'Waste management'!$A:$A&amp;'Waste management'!$B:$B,'Waste management'!M:M)*$E116,"")</f>
        <v/>
      </c>
      <c r="BC116" t="str" cm="1">
        <f t="array" ref="BC116">IFERROR(_xlfn.XLOOKUP(Tool_clean!$G116&amp;$E$2,'Waste management'!$A:$A&amp;'Waste management'!$B:$B,'Waste management'!N:N)*$E116,"")</f>
        <v/>
      </c>
      <c r="BD116" t="str" cm="1">
        <f t="array" ref="BD116">IFERROR(_xlfn.XLOOKUP(Tool_clean!$G116&amp;$E$2,'Waste management'!$A:$A&amp;'Waste management'!$B:$B,'Waste management'!O:O)*$E116,"")</f>
        <v/>
      </c>
      <c r="BE116" t="str" cm="1">
        <f t="array" ref="BE116">IFERROR(_xlfn.XLOOKUP(Tool_clean!$G116&amp;$E$2,'Waste management'!$A:$A&amp;'Waste management'!$B:$B,'Waste management'!P:P)*$E116,"")</f>
        <v/>
      </c>
      <c r="BF116" t="str" cm="1">
        <f t="array" ref="BF116">IFERROR(_xlfn.XLOOKUP(Tool_clean!$G116&amp;$E$2,'Waste management'!$A:$A&amp;'Waste management'!$B:$B,'Waste management'!Q:Q)*$E116,"")</f>
        <v/>
      </c>
      <c r="BG116" t="str" cm="1">
        <f t="array" ref="BG116">IFERROR(_xlfn.XLOOKUP(Tool_clean!$G116&amp;$E$2,'Waste management'!$A:$A&amp;'Waste management'!$B:$B,'Waste management'!R:R)*$E116,"")</f>
        <v/>
      </c>
      <c r="BH116" t="str">
        <f>IFERROR((L116+AR116+AB116)*_xlfn.XLOOKUP(Tool_clean!BH$4,Monetization_Factors!$A:$A,Monetization_Factors!$D:$D),"")</f>
        <v/>
      </c>
      <c r="BI116" t="str">
        <f>IFERROR((M116+AS116+AC116)*_xlfn.XLOOKUP(Tool_clean!BI$4,Monetization_Factors!$A:$A,Monetization_Factors!$D:$D),"")</f>
        <v/>
      </c>
      <c r="BJ116" t="str">
        <f>IFERROR((N116+AT116+AD116)*_xlfn.XLOOKUP(Tool_clean!BJ$4,Monetization_Factors!$A:$A,Monetization_Factors!$D:$D),"")</f>
        <v/>
      </c>
      <c r="BK116" t="str">
        <f>IFERROR((O116+AU116+AE116)*_xlfn.XLOOKUP(Tool_clean!BK$4,Monetization_Factors!$A:$A,Monetization_Factors!$D:$D),"")</f>
        <v/>
      </c>
      <c r="BL116" t="str">
        <f>IFERROR((P116+AV116+AF116)*_xlfn.XLOOKUP(Tool_clean!BL$4,Monetization_Factors!$A:$A,Monetization_Factors!$D:$D),"")</f>
        <v/>
      </c>
      <c r="BM116" t="str">
        <f>IFERROR((Q116+AW116+AG116)*_xlfn.XLOOKUP(Tool_clean!BM$4,Monetization_Factors!$A:$A,Monetization_Factors!$D:$D),"")</f>
        <v/>
      </c>
      <c r="BN116" t="str">
        <f>IFERROR((R116+AX116+AH116)*_xlfn.XLOOKUP(Tool_clean!BN$4,Monetization_Factors!$A:$A,Monetization_Factors!$D:$D),"")</f>
        <v/>
      </c>
      <c r="BO116" t="str">
        <f>IFERROR((S116+AY116+AI116)*_xlfn.XLOOKUP(Tool_clean!BO$4,Monetization_Factors!$A:$A,Monetization_Factors!$D:$D),"")</f>
        <v/>
      </c>
      <c r="BP116" t="str">
        <f>IFERROR((T116+AZ116+AJ116)*_xlfn.XLOOKUP(Tool_clean!BP$4,Monetization_Factors!$A:$A,Monetization_Factors!$D:$D),"")</f>
        <v/>
      </c>
      <c r="BQ116" t="str">
        <f>IFERROR((U116+BA116+AK116)*_xlfn.XLOOKUP(Tool_clean!BQ$4,Monetization_Factors!$A:$A,Monetization_Factors!$D:$D),"")</f>
        <v/>
      </c>
      <c r="BR116" t="str">
        <f>IFERROR((V116+BB116+AL116)*_xlfn.XLOOKUP(Tool_clean!BR$4,Monetization_Factors!$A:$A,Monetization_Factors!$D:$D),"")</f>
        <v/>
      </c>
      <c r="BS116" t="str">
        <f>IFERROR((W116+BC116+AM116)*_xlfn.XLOOKUP(Tool_clean!BS$4,Monetization_Factors!$A:$A,Monetization_Factors!$D:$D),"")</f>
        <v/>
      </c>
      <c r="BT116" t="str">
        <f>IFERROR((X116+BD116+AN116)*_xlfn.XLOOKUP(Tool_clean!BT$4,Monetization_Factors!$A:$A,Monetization_Factors!$D:$D),"")</f>
        <v/>
      </c>
      <c r="BU116" t="str">
        <f>IFERROR((Y116+BE116+AO116)*_xlfn.XLOOKUP(Tool_clean!BU$4,Monetization_Factors!$A:$A,Monetization_Factors!$D:$D),"")</f>
        <v/>
      </c>
      <c r="BV116" t="str">
        <f>IFERROR((Z116+BF116+AP116)*_xlfn.XLOOKUP(Tool_clean!BV$4,Monetization_Factors!$A:$A,Monetization_Factors!$D:$D),"")</f>
        <v/>
      </c>
      <c r="BW116" t="str">
        <f>IFERROR((AA116+BG116+AQ116)*_xlfn.XLOOKUP(Tool_clean!BW$4,Monetization_Factors!$A:$A,Monetization_Factors!$D:$D),"")</f>
        <v/>
      </c>
      <c r="BX116" s="38" t="str" cm="1">
        <f t="array" ref="BX116">IFERROR(_xlfn.IFS(I116&gt;0,I116*E116,I116="",J116*E116),"")</f>
        <v/>
      </c>
      <c r="BY116" s="38">
        <f t="shared" si="101"/>
        <v>0</v>
      </c>
      <c r="BZ116" s="38" t="str">
        <f t="shared" si="102"/>
        <v/>
      </c>
      <c r="CA116" s="38" t="str">
        <f t="shared" si="103"/>
        <v/>
      </c>
      <c r="CB116" t="str">
        <f t="shared" si="162"/>
        <v/>
      </c>
      <c r="CC116" t="str">
        <f t="shared" si="163"/>
        <v/>
      </c>
      <c r="CD116" t="str">
        <f t="shared" si="164"/>
        <v/>
      </c>
      <c r="CE116" t="str">
        <f t="shared" si="165"/>
        <v/>
      </c>
      <c r="CF116" t="str">
        <f t="shared" si="166"/>
        <v/>
      </c>
      <c r="CG116" t="str">
        <f t="shared" si="167"/>
        <v/>
      </c>
      <c r="CH116" t="str">
        <f t="shared" si="168"/>
        <v/>
      </c>
      <c r="CI116" t="str">
        <f t="shared" si="169"/>
        <v/>
      </c>
      <c r="CJ116" t="str">
        <f t="shared" si="170"/>
        <v/>
      </c>
      <c r="CK116" t="str">
        <f t="shared" si="171"/>
        <v/>
      </c>
      <c r="CL116" t="str">
        <f t="shared" si="172"/>
        <v/>
      </c>
      <c r="CM116" t="str">
        <f t="shared" si="173"/>
        <v/>
      </c>
      <c r="CN116" t="str">
        <f t="shared" si="174"/>
        <v/>
      </c>
      <c r="CO116" t="str">
        <f t="shared" si="175"/>
        <v/>
      </c>
      <c r="CP116" t="str">
        <f t="shared" si="176"/>
        <v/>
      </c>
      <c r="CQ116" t="str">
        <f t="shared" si="177"/>
        <v/>
      </c>
      <c r="CR116" t="str">
        <f t="shared" si="178"/>
        <v/>
      </c>
      <c r="CS116" t="str">
        <f t="shared" si="179"/>
        <v/>
      </c>
      <c r="CT116" t="str">
        <f t="shared" si="180"/>
        <v/>
      </c>
      <c r="CU116" t="str">
        <f t="shared" si="181"/>
        <v/>
      </c>
      <c r="CV116" t="str">
        <f t="shared" si="182"/>
        <v/>
      </c>
      <c r="CW116" t="str">
        <f t="shared" si="183"/>
        <v/>
      </c>
      <c r="CX116" t="str">
        <f t="shared" si="184"/>
        <v/>
      </c>
      <c r="CY116" t="str">
        <f t="shared" si="185"/>
        <v/>
      </c>
      <c r="CZ116" t="str">
        <f t="shared" si="186"/>
        <v/>
      </c>
      <c r="DA116" t="str">
        <f t="shared" si="187"/>
        <v/>
      </c>
      <c r="DB116" t="str">
        <f t="shared" si="188"/>
        <v/>
      </c>
      <c r="DC116" t="str">
        <f t="shared" si="189"/>
        <v/>
      </c>
      <c r="DD116" t="str">
        <f t="shared" si="190"/>
        <v/>
      </c>
      <c r="DE116" t="str">
        <f t="shared" si="191"/>
        <v/>
      </c>
      <c r="DF116" t="str">
        <f t="shared" si="192"/>
        <v/>
      </c>
      <c r="DG116" t="str">
        <f t="shared" si="193"/>
        <v/>
      </c>
      <c r="DH116" s="5" t="str">
        <f>IFERROR((CR116*$B$2*(1-$H116)*('CAR.CAP_per person'!B$2))/(_xlfn.XLOOKUP($E$2,EU_countries_GDP!$A$2:$A$29,EU_countries_GDP!$E$2:$E$29)),"")</f>
        <v/>
      </c>
      <c r="DI116" s="5" t="str">
        <f>IFERROR((CS116*$B$2*(1-$H116)*('CAR.CAP_per person'!C$2))/(_xlfn.XLOOKUP($E$2,EU_countries_GDP!$A$2:$A$29,EU_countries_GDP!$E$2:$E$29)),"")</f>
        <v/>
      </c>
      <c r="DJ116" s="5" t="str">
        <f>IFERROR((CT116*$B$2*(1-$H116)*('CAR.CAP_per person'!D$2))/(_xlfn.XLOOKUP($E$2,EU_countries_GDP!$A$2:$A$29,EU_countries_GDP!$E$2:$E$29)),"")</f>
        <v/>
      </c>
      <c r="DK116" s="5" t="str">
        <f>IFERROR((CU116*$B$2*(1-$H116)*('CAR.CAP_per person'!E$2))/(_xlfn.XLOOKUP($E$2,EU_countries_GDP!$A$2:$A$29,EU_countries_GDP!$E$2:$E$29)),"")</f>
        <v/>
      </c>
      <c r="DL116" s="5" t="str">
        <f>IFERROR((CV116*$B$2*(1-$H116)*('CAR.CAP_per person'!F$2))/(_xlfn.XLOOKUP($E$2,EU_countries_GDP!$A$2:$A$29,EU_countries_GDP!$E$2:$E$29)),"")</f>
        <v/>
      </c>
      <c r="DM116" s="5" t="str">
        <f>IFERROR((CW116*$B$2*(1-$H116)*('CAR.CAP_per person'!G$2))/(_xlfn.XLOOKUP($E$2,EU_countries_GDP!$A$2:$A$29,EU_countries_GDP!$E$2:$E$29)),"")</f>
        <v/>
      </c>
      <c r="DN116" s="5" t="str">
        <f>IFERROR((CX116*$B$2*(1-$H116)*('CAR.CAP_per person'!H$2))/(_xlfn.XLOOKUP($E$2,EU_countries_GDP!$A$2:$A$29,EU_countries_GDP!$E$2:$E$29)),"")</f>
        <v/>
      </c>
      <c r="DO116" s="5" t="str">
        <f>IFERROR((CY116*$B$2*(1-$H116)*('CAR.CAP_per person'!I$2))/(_xlfn.XLOOKUP($E$2,EU_countries_GDP!$A$2:$A$29,EU_countries_GDP!$E$2:$E$29)),"")</f>
        <v/>
      </c>
      <c r="DP116" s="5" t="str">
        <f>IFERROR((CZ116*$B$2*(1-$H116)*('CAR.CAP_per person'!J$2))/(_xlfn.XLOOKUP($E$2,EU_countries_GDP!$A$2:$A$29,EU_countries_GDP!$E$2:$E$29)),"")</f>
        <v/>
      </c>
      <c r="DQ116" s="5" t="str">
        <f>IFERROR((DA116*$B$2*(1-$H116)*('CAR.CAP_per person'!K$2))/(_xlfn.XLOOKUP($E$2,EU_countries_GDP!$A$2:$A$29,EU_countries_GDP!$E$2:$E$29)),"")</f>
        <v/>
      </c>
      <c r="DR116" s="5" t="str">
        <f>IFERROR((DB116*$B$2*(1-$H116)*('CAR.CAP_per person'!L$2))/(_xlfn.XLOOKUP($E$2,EU_countries_GDP!$A$2:$A$29,EU_countries_GDP!$E$2:$E$29)),"")</f>
        <v/>
      </c>
      <c r="DS116" s="5" t="str">
        <f>IFERROR((DC116*$B$2*(1-$H116)*('CAR.CAP_per person'!M$2))/(_xlfn.XLOOKUP($E$2,EU_countries_GDP!$A$2:$A$29,EU_countries_GDP!$E$2:$E$29)),"")</f>
        <v/>
      </c>
      <c r="DT116" s="5" t="str">
        <f>IFERROR((DD116*$B$2*(1-$H116)*('CAR.CAP_per person'!N$2))/(_xlfn.XLOOKUP($E$2,EU_countries_GDP!$A$2:$A$29,EU_countries_GDP!$E$2:$E$29)),"")</f>
        <v/>
      </c>
      <c r="DU116" s="5" t="str">
        <f>IFERROR((DE116*$B$2*(1-$H116)*('CAR.CAP_per person'!O$2))/(_xlfn.XLOOKUP($E$2,EU_countries_GDP!$A$2:$A$29,EU_countries_GDP!$E$2:$E$29)),"")</f>
        <v/>
      </c>
      <c r="DV116" s="5" t="str">
        <f>IFERROR((DF116*$B$2*(1-$H116)*('CAR.CAP_per person'!P$2))/(_xlfn.XLOOKUP($E$2,EU_countries_GDP!$A$2:$A$29,EU_countries_GDP!$E$2:$E$29)),"")</f>
        <v/>
      </c>
      <c r="DW116" s="5" t="str">
        <f>IFERROR((DG116*$B$2*(1-$H116)*('CAR.CAP_per person'!Q$2))/(_xlfn.XLOOKUP($E$2,EU_countries_GDP!$A$2:$A$29,EU_countries_GDP!$E$2:$E$29)),"")</f>
        <v/>
      </c>
    </row>
    <row r="117" spans="2:127">
      <c r="B117" t="str">
        <f>_xlfn.XLOOKUP(D117,Table5[Ingredient],Table5[Category],"",FALSE)</f>
        <v/>
      </c>
      <c r="C117" s="33"/>
      <c r="D117" s="33"/>
      <c r="E117" s="33"/>
      <c r="F117" s="33"/>
      <c r="G117" s="33"/>
      <c r="H117" s="33"/>
      <c r="I117" s="33"/>
      <c r="J117" s="37" t="str">
        <f>IFERROR(INDEX('AveragePrices&amp;Codes'!G:AG, MATCH($D117, 'AveragePrices&amp;Codes'!$A:$A, 0), MATCH(Tool_clean!$E$2, 'AveragePrices&amp;Codes'!$G$1:$AG$1, 0)),"")</f>
        <v/>
      </c>
      <c r="K117" s="37" t="str">
        <f t="shared" si="100"/>
        <v/>
      </c>
      <c r="L117">
        <f>IFERROR(IF($F117="Raw",_xlfn.XLOOKUP(_xlfn.XLOOKUP(Tool_clean!$D117,'AveragePrices&amp;Codes'!$A:$A,'AveragePrices&amp;Codes'!$B:$B),AGRIBALYSE_Raw!$B:$B,AGRIBALYSE_Raw!O:O)*$E117,_xlfn.XLOOKUP(_xlfn.XLOOKUP(Tool_clean!$D117,'AveragePrices&amp;Codes'!$A:$A,'AveragePrices&amp;Codes'!$B:$B),AGRIBALYSE_Cooked!$C:$C,AGRIBALYSE_Cooked!P:P)*$E117),"")</f>
        <v>0</v>
      </c>
      <c r="M117">
        <f>IFERROR(IF($F117="Raw",_xlfn.XLOOKUP(_xlfn.XLOOKUP(Tool_clean!$D117,'AveragePrices&amp;Codes'!$A:$A,'AveragePrices&amp;Codes'!$B:$B),AGRIBALYSE_Raw!$B:$B,AGRIBALYSE_Raw!P:P)*$E117,_xlfn.XLOOKUP(_xlfn.XLOOKUP(Tool_clean!$D117,'AveragePrices&amp;Codes'!$A:$A,'AveragePrices&amp;Codes'!$B:$B),AGRIBALYSE_Cooked!$C:$C,AGRIBALYSE_Cooked!Q:Q)*$E117),"")</f>
        <v>0</v>
      </c>
      <c r="N117">
        <f>IFERROR(IF($F117="Raw",_xlfn.XLOOKUP(_xlfn.XLOOKUP(Tool_clean!$D117,'AveragePrices&amp;Codes'!$A:$A,'AveragePrices&amp;Codes'!$B:$B),AGRIBALYSE_Raw!$B:$B,AGRIBALYSE_Raw!Q:Q)*$E117,_xlfn.XLOOKUP(_xlfn.XLOOKUP(Tool_clean!$D117,'AveragePrices&amp;Codes'!$A:$A,'AveragePrices&amp;Codes'!$B:$B),AGRIBALYSE_Cooked!$C:$C,AGRIBALYSE_Cooked!R:R)*$E117),"")</f>
        <v>0</v>
      </c>
      <c r="O117">
        <f>IFERROR(IF($F117="Raw",_xlfn.XLOOKUP(_xlfn.XLOOKUP(Tool_clean!$D117,'AveragePrices&amp;Codes'!$A:$A,'AveragePrices&amp;Codes'!$B:$B),AGRIBALYSE_Raw!$B:$B,AGRIBALYSE_Raw!R:R)*$E117,_xlfn.XLOOKUP(_xlfn.XLOOKUP(Tool_clean!$D117,'AveragePrices&amp;Codes'!$A:$A,'AveragePrices&amp;Codes'!$B:$B),AGRIBALYSE_Cooked!$C:$C,AGRIBALYSE_Cooked!S:S)*$E117),"")</f>
        <v>0</v>
      </c>
      <c r="P117">
        <f>IFERROR(IF($F117="Raw",_xlfn.XLOOKUP(_xlfn.XLOOKUP(Tool_clean!$D117,'AveragePrices&amp;Codes'!$A:$A,'AveragePrices&amp;Codes'!$B:$B),AGRIBALYSE_Raw!$B:$B,AGRIBALYSE_Raw!S:S)*$E117,_xlfn.XLOOKUP(_xlfn.XLOOKUP(Tool_clean!$D117,'AveragePrices&amp;Codes'!$A:$A,'AveragePrices&amp;Codes'!$B:$B),AGRIBALYSE_Cooked!$C:$C,AGRIBALYSE_Cooked!T:T)*$E117),"")</f>
        <v>0</v>
      </c>
      <c r="Q117">
        <f>IFERROR(IF($F117="Raw",_xlfn.XLOOKUP(_xlfn.XLOOKUP(Tool_clean!$D117,'AveragePrices&amp;Codes'!$A:$A,'AveragePrices&amp;Codes'!$B:$B),AGRIBALYSE_Raw!$B:$B,AGRIBALYSE_Raw!T:T)*$E117,_xlfn.XLOOKUP(_xlfn.XLOOKUP(Tool_clean!$D117,'AveragePrices&amp;Codes'!$A:$A,'AveragePrices&amp;Codes'!$B:$B),AGRIBALYSE_Cooked!$C:$C,AGRIBALYSE_Cooked!U:U)*$E117),"")</f>
        <v>0</v>
      </c>
      <c r="R117">
        <f>IFERROR(IF($F117="Raw",_xlfn.XLOOKUP(_xlfn.XLOOKUP(Tool_clean!$D117,'AveragePrices&amp;Codes'!$A:$A,'AveragePrices&amp;Codes'!$B:$B),AGRIBALYSE_Raw!$B:$B,AGRIBALYSE_Raw!U:U)*$E117,_xlfn.XLOOKUP(_xlfn.XLOOKUP(Tool_clean!$D117,'AveragePrices&amp;Codes'!$A:$A,'AveragePrices&amp;Codes'!$B:$B),AGRIBALYSE_Cooked!$C:$C,AGRIBALYSE_Cooked!V:V)*$E117),"")</f>
        <v>0</v>
      </c>
      <c r="S117">
        <f>IFERROR(IF($F117="Raw",_xlfn.XLOOKUP(_xlfn.XLOOKUP(Tool_clean!$D117,'AveragePrices&amp;Codes'!$A:$A,'AveragePrices&amp;Codes'!$B:$B),AGRIBALYSE_Raw!$B:$B,AGRIBALYSE_Raw!V:V)*$E117,_xlfn.XLOOKUP(_xlfn.XLOOKUP(Tool_clean!$D117,'AveragePrices&amp;Codes'!$A:$A,'AveragePrices&amp;Codes'!$B:$B),AGRIBALYSE_Cooked!$C:$C,AGRIBALYSE_Cooked!W:W)*$E117),"")</f>
        <v>0</v>
      </c>
      <c r="T117">
        <f>IFERROR(IF($F117="Raw",_xlfn.XLOOKUP(_xlfn.XLOOKUP(Tool_clean!$D117,'AveragePrices&amp;Codes'!$A:$A,'AveragePrices&amp;Codes'!$B:$B),AGRIBALYSE_Raw!$B:$B,AGRIBALYSE_Raw!W:W)*$E117,_xlfn.XLOOKUP(_xlfn.XLOOKUP(Tool_clean!$D117,'AveragePrices&amp;Codes'!$A:$A,'AveragePrices&amp;Codes'!$B:$B),AGRIBALYSE_Cooked!$C:$C,AGRIBALYSE_Cooked!X:X)*$E117),"")</f>
        <v>0</v>
      </c>
      <c r="U117">
        <f>IFERROR(IF($F117="Raw",_xlfn.XLOOKUP(_xlfn.XLOOKUP(Tool_clean!$D117,'AveragePrices&amp;Codes'!$A:$A,'AveragePrices&amp;Codes'!$B:$B),AGRIBALYSE_Raw!$B:$B,AGRIBALYSE_Raw!X:X)*$E117,_xlfn.XLOOKUP(_xlfn.XLOOKUP(Tool_clean!$D117,'AveragePrices&amp;Codes'!$A:$A,'AveragePrices&amp;Codes'!$B:$B),AGRIBALYSE_Cooked!$C:$C,AGRIBALYSE_Cooked!Y:Y)*$E117),"")</f>
        <v>0</v>
      </c>
      <c r="V117">
        <f>IFERROR(IF($F117="Raw",_xlfn.XLOOKUP(_xlfn.XLOOKUP(Tool_clean!$D117,'AveragePrices&amp;Codes'!$A:$A,'AveragePrices&amp;Codes'!$B:$B),AGRIBALYSE_Raw!$B:$B,AGRIBALYSE_Raw!Y:Y)*$E117,_xlfn.XLOOKUP(_xlfn.XLOOKUP(Tool_clean!$D117,'AveragePrices&amp;Codes'!$A:$A,'AveragePrices&amp;Codes'!$B:$B),AGRIBALYSE_Cooked!$C:$C,AGRIBALYSE_Cooked!Z:Z)*$E117),"")</f>
        <v>0</v>
      </c>
      <c r="W117">
        <f>IFERROR(IF($F117="Raw",_xlfn.XLOOKUP(_xlfn.XLOOKUP(Tool_clean!$D117,'AveragePrices&amp;Codes'!$A:$A,'AveragePrices&amp;Codes'!$B:$B),AGRIBALYSE_Raw!$B:$B,AGRIBALYSE_Raw!Z:Z)*$E117,_xlfn.XLOOKUP(_xlfn.XLOOKUP(Tool_clean!$D117,'AveragePrices&amp;Codes'!$A:$A,'AveragePrices&amp;Codes'!$B:$B),AGRIBALYSE_Cooked!$C:$C,AGRIBALYSE_Cooked!AA:AA)*$E117),"")</f>
        <v>0</v>
      </c>
      <c r="X117">
        <f>IFERROR(IF($F117="Raw",_xlfn.XLOOKUP(_xlfn.XLOOKUP(Tool_clean!$D117,'AveragePrices&amp;Codes'!$A:$A,'AveragePrices&amp;Codes'!$B:$B),AGRIBALYSE_Raw!$B:$B,AGRIBALYSE_Raw!AA:AA)*$E117,_xlfn.XLOOKUP(_xlfn.XLOOKUP(Tool_clean!$D117,'AveragePrices&amp;Codes'!$A:$A,'AveragePrices&amp;Codes'!$B:$B),AGRIBALYSE_Cooked!$C:$C,AGRIBALYSE_Cooked!AB:AB)*$E117),"")</f>
        <v>0</v>
      </c>
      <c r="Y117">
        <f>IFERROR(IF($F117="Raw",_xlfn.XLOOKUP(_xlfn.XLOOKUP(Tool_clean!$D117,'AveragePrices&amp;Codes'!$A:$A,'AveragePrices&amp;Codes'!$B:$B),AGRIBALYSE_Raw!$B:$B,AGRIBALYSE_Raw!AB:AB)*$E117,_xlfn.XLOOKUP(_xlfn.XLOOKUP(Tool_clean!$D117,'AveragePrices&amp;Codes'!$A:$A,'AveragePrices&amp;Codes'!$B:$B),AGRIBALYSE_Cooked!$C:$C,AGRIBALYSE_Cooked!AC:AC)*$E117),"")</f>
        <v>0</v>
      </c>
      <c r="Z117">
        <f>IFERROR(IF($F117="Raw",_xlfn.XLOOKUP(_xlfn.XLOOKUP(Tool_clean!$D117,'AveragePrices&amp;Codes'!$A:$A,'AveragePrices&amp;Codes'!$B:$B),AGRIBALYSE_Raw!$B:$B,AGRIBALYSE_Raw!AC:AC)*$E117,_xlfn.XLOOKUP(_xlfn.XLOOKUP(Tool_clean!$D117,'AveragePrices&amp;Codes'!$A:$A,'AveragePrices&amp;Codes'!$B:$B),AGRIBALYSE_Cooked!$C:$C,AGRIBALYSE_Cooked!AD:AD)*$E117),"")</f>
        <v>0</v>
      </c>
      <c r="AA117">
        <f>IFERROR(IF($F117="Raw",_xlfn.XLOOKUP(_xlfn.XLOOKUP(Tool_clean!$D117,'AveragePrices&amp;Codes'!$A:$A,'AveragePrices&amp;Codes'!$B:$B),AGRIBALYSE_Raw!$B:$B,AGRIBALYSE_Raw!AD:AD)*$E117,_xlfn.XLOOKUP(_xlfn.XLOOKUP(Tool_clean!$D117,'AveragePrices&amp;Codes'!$A:$A,'AveragePrices&amp;Codes'!$B:$B),AGRIBALYSE_Cooked!$C:$C,AGRIBALYSE_Cooked!AE:AE)*$E117),"")</f>
        <v>0</v>
      </c>
      <c r="AB117" t="str" cm="1">
        <f t="array" ref="AB117">IFERROR(_xlfn.XLOOKUP(Tool_clean!$F117&amp;$E$2,'Cooking methods'!$A:$A&amp;'Cooking methods'!$B:$B,'Cooking methods'!C:C)*$E117,"")</f>
        <v/>
      </c>
      <c r="AC117" t="str" cm="1">
        <f t="array" ref="AC117">IFERROR(_xlfn.XLOOKUP(Tool_clean!$F117&amp;$E$2,'Cooking methods'!$A:$A&amp;'Cooking methods'!$B:$B,'Cooking methods'!D:D)*$E117,"")</f>
        <v/>
      </c>
      <c r="AD117" t="str" cm="1">
        <f t="array" ref="AD117">IFERROR(_xlfn.XLOOKUP(Tool_clean!$F117&amp;$E$2,'Cooking methods'!$A:$A&amp;'Cooking methods'!$B:$B,'Cooking methods'!E:E)*$E117,"")</f>
        <v/>
      </c>
      <c r="AE117" t="str" cm="1">
        <f t="array" ref="AE117">IFERROR(_xlfn.XLOOKUP(Tool_clean!$F117&amp;$E$2,'Cooking methods'!$A:$A&amp;'Cooking methods'!$B:$B,'Cooking methods'!F:F)*$E117,"")</f>
        <v/>
      </c>
      <c r="AF117" t="str" cm="1">
        <f t="array" ref="AF117">IFERROR(_xlfn.XLOOKUP(Tool_clean!$F117&amp;$E$2,'Cooking methods'!$A:$A&amp;'Cooking methods'!$B:$B,'Cooking methods'!G:G)*$E117,"")</f>
        <v/>
      </c>
      <c r="AG117" t="str" cm="1">
        <f t="array" ref="AG117">IFERROR(_xlfn.XLOOKUP(Tool_clean!$F117&amp;$E$2,'Cooking methods'!$A:$A&amp;'Cooking methods'!$B:$B,'Cooking methods'!H:H)*$E117,"")</f>
        <v/>
      </c>
      <c r="AH117" t="str" cm="1">
        <f t="array" ref="AH117">IFERROR(_xlfn.XLOOKUP(Tool_clean!$F117&amp;$E$2,'Cooking methods'!$A:$A&amp;'Cooking methods'!$B:$B,'Cooking methods'!I:I)*$E117,"")</f>
        <v/>
      </c>
      <c r="AI117" t="str" cm="1">
        <f t="array" ref="AI117">IFERROR(_xlfn.XLOOKUP(Tool_clean!$F117&amp;$E$2,'Cooking methods'!$A:$A&amp;'Cooking methods'!$B:$B,'Cooking methods'!J:J)*$E117,"")</f>
        <v/>
      </c>
      <c r="AJ117" t="str" cm="1">
        <f t="array" ref="AJ117">IFERROR(_xlfn.XLOOKUP(Tool_clean!$F117&amp;$E$2,'Cooking methods'!$A:$A&amp;'Cooking methods'!$B:$B,'Cooking methods'!K:K)*$E117,"")</f>
        <v/>
      </c>
      <c r="AK117" t="str" cm="1">
        <f t="array" ref="AK117">IFERROR(_xlfn.XLOOKUP(Tool_clean!$F117&amp;$E$2,'Cooking methods'!$A:$A&amp;'Cooking methods'!$B:$B,'Cooking methods'!L:L)*$E117,"")</f>
        <v/>
      </c>
      <c r="AL117" t="str" cm="1">
        <f t="array" ref="AL117">IFERROR(_xlfn.XLOOKUP(Tool_clean!$F117&amp;$E$2,'Cooking methods'!$A:$A&amp;'Cooking methods'!$B:$B,'Cooking methods'!M:M)*$E117,"")</f>
        <v/>
      </c>
      <c r="AM117" t="str" cm="1">
        <f t="array" ref="AM117">IFERROR(_xlfn.XLOOKUP(Tool_clean!$F117&amp;$E$2,'Cooking methods'!$A:$A&amp;'Cooking methods'!$B:$B,'Cooking methods'!N:N)*$E117,"")</f>
        <v/>
      </c>
      <c r="AN117" t="str" cm="1">
        <f t="array" ref="AN117">IFERROR(_xlfn.XLOOKUP(Tool_clean!$F117&amp;$E$2,'Cooking methods'!$A:$A&amp;'Cooking methods'!$B:$B,'Cooking methods'!O:O)*$E117,"")</f>
        <v/>
      </c>
      <c r="AO117" t="str" cm="1">
        <f t="array" ref="AO117">IFERROR(_xlfn.XLOOKUP(Tool_clean!$F117&amp;$E$2,'Cooking methods'!$A:$A&amp;'Cooking methods'!$B:$B,'Cooking methods'!P:P)*$E117,"")</f>
        <v/>
      </c>
      <c r="AP117" t="str" cm="1">
        <f t="array" ref="AP117">IFERROR(_xlfn.XLOOKUP(Tool_clean!$F117&amp;$E$2,'Cooking methods'!$A:$A&amp;'Cooking methods'!$B:$B,'Cooking methods'!Q:Q)*$E117,"")</f>
        <v/>
      </c>
      <c r="AQ117" t="str" cm="1">
        <f t="array" ref="AQ117">IFERROR(_xlfn.XLOOKUP(Tool_clean!$F117&amp;$E$2,'Cooking methods'!$A:$A&amp;'Cooking methods'!$B:$B,'Cooking methods'!R:R)*$E117,"")</f>
        <v/>
      </c>
      <c r="AR117" t="str" cm="1">
        <f t="array" ref="AR117">IFERROR(_xlfn.XLOOKUP(Tool_clean!$G117&amp;$E$2,'Waste management'!$A:$A&amp;'Waste management'!$B:$B,'Waste management'!C:C)*$E117,"")</f>
        <v/>
      </c>
      <c r="AS117" t="str" cm="1">
        <f t="array" ref="AS117">IFERROR(_xlfn.XLOOKUP(Tool_clean!$G117&amp;$E$2,'Waste management'!$A:$A&amp;'Waste management'!$B:$B,'Waste management'!D:D)*$E117,"")</f>
        <v/>
      </c>
      <c r="AT117" t="str" cm="1">
        <f t="array" ref="AT117">IFERROR(_xlfn.XLOOKUP(Tool_clean!$G117&amp;$E$2,'Waste management'!$A:$A&amp;'Waste management'!$B:$B,'Waste management'!E:E)*$E117,"")</f>
        <v/>
      </c>
      <c r="AU117" t="str" cm="1">
        <f t="array" ref="AU117">IFERROR(_xlfn.XLOOKUP(Tool_clean!$G117&amp;$E$2,'Waste management'!$A:$A&amp;'Waste management'!$B:$B,'Waste management'!F:F)*$E117,"")</f>
        <v/>
      </c>
      <c r="AV117" t="str" cm="1">
        <f t="array" ref="AV117">IFERROR(_xlfn.XLOOKUP(Tool_clean!$G117&amp;$E$2,'Waste management'!$A:$A&amp;'Waste management'!$B:$B,'Waste management'!G:G)*$E117,"")</f>
        <v/>
      </c>
      <c r="AW117" t="str" cm="1">
        <f t="array" ref="AW117">IFERROR(_xlfn.XLOOKUP(Tool_clean!$G117&amp;$E$2,'Waste management'!$A:$A&amp;'Waste management'!$B:$B,'Waste management'!H:H)*$E117,"")</f>
        <v/>
      </c>
      <c r="AX117" t="str" cm="1">
        <f t="array" ref="AX117">IFERROR(_xlfn.XLOOKUP(Tool_clean!$G117&amp;$E$2,'Waste management'!$A:$A&amp;'Waste management'!$B:$B,'Waste management'!I:I)*$E117,"")</f>
        <v/>
      </c>
      <c r="AY117" t="str" cm="1">
        <f t="array" ref="AY117">IFERROR(_xlfn.XLOOKUP(Tool_clean!$G117&amp;$E$2,'Waste management'!$A:$A&amp;'Waste management'!$B:$B,'Waste management'!J:J)*$E117,"")</f>
        <v/>
      </c>
      <c r="AZ117" t="str" cm="1">
        <f t="array" ref="AZ117">IFERROR(_xlfn.XLOOKUP(Tool_clean!$G117&amp;$E$2,'Waste management'!$A:$A&amp;'Waste management'!$B:$B,'Waste management'!K:K)*$E117,"")</f>
        <v/>
      </c>
      <c r="BA117" t="str" cm="1">
        <f t="array" ref="BA117">IFERROR(_xlfn.XLOOKUP(Tool_clean!$G117&amp;$E$2,'Waste management'!$A:$A&amp;'Waste management'!$B:$B,'Waste management'!L:L)*$E117,"")</f>
        <v/>
      </c>
      <c r="BB117" t="str" cm="1">
        <f t="array" ref="BB117">IFERROR(_xlfn.XLOOKUP(Tool_clean!$G117&amp;$E$2,'Waste management'!$A:$A&amp;'Waste management'!$B:$B,'Waste management'!M:M)*$E117,"")</f>
        <v/>
      </c>
      <c r="BC117" t="str" cm="1">
        <f t="array" ref="BC117">IFERROR(_xlfn.XLOOKUP(Tool_clean!$G117&amp;$E$2,'Waste management'!$A:$A&amp;'Waste management'!$B:$B,'Waste management'!N:N)*$E117,"")</f>
        <v/>
      </c>
      <c r="BD117" t="str" cm="1">
        <f t="array" ref="BD117">IFERROR(_xlfn.XLOOKUP(Tool_clean!$G117&amp;$E$2,'Waste management'!$A:$A&amp;'Waste management'!$B:$B,'Waste management'!O:O)*$E117,"")</f>
        <v/>
      </c>
      <c r="BE117" t="str" cm="1">
        <f t="array" ref="BE117">IFERROR(_xlfn.XLOOKUP(Tool_clean!$G117&amp;$E$2,'Waste management'!$A:$A&amp;'Waste management'!$B:$B,'Waste management'!P:P)*$E117,"")</f>
        <v/>
      </c>
      <c r="BF117" t="str" cm="1">
        <f t="array" ref="BF117">IFERROR(_xlfn.XLOOKUP(Tool_clean!$G117&amp;$E$2,'Waste management'!$A:$A&amp;'Waste management'!$B:$B,'Waste management'!Q:Q)*$E117,"")</f>
        <v/>
      </c>
      <c r="BG117" t="str" cm="1">
        <f t="array" ref="BG117">IFERROR(_xlfn.XLOOKUP(Tool_clean!$G117&amp;$E$2,'Waste management'!$A:$A&amp;'Waste management'!$B:$B,'Waste management'!R:R)*$E117,"")</f>
        <v/>
      </c>
      <c r="BH117" t="str">
        <f>IFERROR((L117+AR117+AB117)*_xlfn.XLOOKUP(Tool_clean!BH$4,Monetization_Factors!$A:$A,Monetization_Factors!$D:$D),"")</f>
        <v/>
      </c>
      <c r="BI117" t="str">
        <f>IFERROR((M117+AS117+AC117)*_xlfn.XLOOKUP(Tool_clean!BI$4,Monetization_Factors!$A:$A,Monetization_Factors!$D:$D),"")</f>
        <v/>
      </c>
      <c r="BJ117" t="str">
        <f>IFERROR((N117+AT117+AD117)*_xlfn.XLOOKUP(Tool_clean!BJ$4,Monetization_Factors!$A:$A,Monetization_Factors!$D:$D),"")</f>
        <v/>
      </c>
      <c r="BK117" t="str">
        <f>IFERROR((O117+AU117+AE117)*_xlfn.XLOOKUP(Tool_clean!BK$4,Monetization_Factors!$A:$A,Monetization_Factors!$D:$D),"")</f>
        <v/>
      </c>
      <c r="BL117" t="str">
        <f>IFERROR((P117+AV117+AF117)*_xlfn.XLOOKUP(Tool_clean!BL$4,Monetization_Factors!$A:$A,Monetization_Factors!$D:$D),"")</f>
        <v/>
      </c>
      <c r="BM117" t="str">
        <f>IFERROR((Q117+AW117+AG117)*_xlfn.XLOOKUP(Tool_clean!BM$4,Monetization_Factors!$A:$A,Monetization_Factors!$D:$D),"")</f>
        <v/>
      </c>
      <c r="BN117" t="str">
        <f>IFERROR((R117+AX117+AH117)*_xlfn.XLOOKUP(Tool_clean!BN$4,Monetization_Factors!$A:$A,Monetization_Factors!$D:$D),"")</f>
        <v/>
      </c>
      <c r="BO117" t="str">
        <f>IFERROR((S117+AY117+AI117)*_xlfn.XLOOKUP(Tool_clean!BO$4,Monetization_Factors!$A:$A,Monetization_Factors!$D:$D),"")</f>
        <v/>
      </c>
      <c r="BP117" t="str">
        <f>IFERROR((T117+AZ117+AJ117)*_xlfn.XLOOKUP(Tool_clean!BP$4,Monetization_Factors!$A:$A,Monetization_Factors!$D:$D),"")</f>
        <v/>
      </c>
      <c r="BQ117" t="str">
        <f>IFERROR((U117+BA117+AK117)*_xlfn.XLOOKUP(Tool_clean!BQ$4,Monetization_Factors!$A:$A,Monetization_Factors!$D:$D),"")</f>
        <v/>
      </c>
      <c r="BR117" t="str">
        <f>IFERROR((V117+BB117+AL117)*_xlfn.XLOOKUP(Tool_clean!BR$4,Monetization_Factors!$A:$A,Monetization_Factors!$D:$D),"")</f>
        <v/>
      </c>
      <c r="BS117" t="str">
        <f>IFERROR((W117+BC117+AM117)*_xlfn.XLOOKUP(Tool_clean!BS$4,Monetization_Factors!$A:$A,Monetization_Factors!$D:$D),"")</f>
        <v/>
      </c>
      <c r="BT117" t="str">
        <f>IFERROR((X117+BD117+AN117)*_xlfn.XLOOKUP(Tool_clean!BT$4,Monetization_Factors!$A:$A,Monetization_Factors!$D:$D),"")</f>
        <v/>
      </c>
      <c r="BU117" t="str">
        <f>IFERROR((Y117+BE117+AO117)*_xlfn.XLOOKUP(Tool_clean!BU$4,Monetization_Factors!$A:$A,Monetization_Factors!$D:$D),"")</f>
        <v/>
      </c>
      <c r="BV117" t="str">
        <f>IFERROR((Z117+BF117+AP117)*_xlfn.XLOOKUP(Tool_clean!BV$4,Monetization_Factors!$A:$A,Monetization_Factors!$D:$D),"")</f>
        <v/>
      </c>
      <c r="BW117" t="str">
        <f>IFERROR((AA117+BG117+AQ117)*_xlfn.XLOOKUP(Tool_clean!BW$4,Monetization_Factors!$A:$A,Monetization_Factors!$D:$D),"")</f>
        <v/>
      </c>
      <c r="BX117" s="38" t="str" cm="1">
        <f t="array" ref="BX117">IFERROR(_xlfn.IFS(I117&gt;0,I117*E117,I117="",J117*E117),"")</f>
        <v/>
      </c>
      <c r="BY117" s="38">
        <f t="shared" si="101"/>
        <v>0</v>
      </c>
      <c r="BZ117" s="38" t="str">
        <f t="shared" si="102"/>
        <v/>
      </c>
      <c r="CA117" s="38" t="str">
        <f t="shared" si="103"/>
        <v/>
      </c>
      <c r="CB117" t="str">
        <f t="shared" si="162"/>
        <v/>
      </c>
      <c r="CC117" t="str">
        <f t="shared" si="163"/>
        <v/>
      </c>
      <c r="CD117" t="str">
        <f t="shared" si="164"/>
        <v/>
      </c>
      <c r="CE117" t="str">
        <f t="shared" si="165"/>
        <v/>
      </c>
      <c r="CF117" t="str">
        <f t="shared" si="166"/>
        <v/>
      </c>
      <c r="CG117" t="str">
        <f t="shared" si="167"/>
        <v/>
      </c>
      <c r="CH117" t="str">
        <f t="shared" si="168"/>
        <v/>
      </c>
      <c r="CI117" t="str">
        <f t="shared" si="169"/>
        <v/>
      </c>
      <c r="CJ117" t="str">
        <f t="shared" si="170"/>
        <v/>
      </c>
      <c r="CK117" t="str">
        <f t="shared" si="171"/>
        <v/>
      </c>
      <c r="CL117" t="str">
        <f t="shared" si="172"/>
        <v/>
      </c>
      <c r="CM117" t="str">
        <f t="shared" si="173"/>
        <v/>
      </c>
      <c r="CN117" t="str">
        <f t="shared" si="174"/>
        <v/>
      </c>
      <c r="CO117" t="str">
        <f t="shared" si="175"/>
        <v/>
      </c>
      <c r="CP117" t="str">
        <f t="shared" si="176"/>
        <v/>
      </c>
      <c r="CQ117" t="str">
        <f t="shared" si="177"/>
        <v/>
      </c>
      <c r="CR117" t="str">
        <f t="shared" si="178"/>
        <v/>
      </c>
      <c r="CS117" t="str">
        <f t="shared" si="179"/>
        <v/>
      </c>
      <c r="CT117" t="str">
        <f t="shared" si="180"/>
        <v/>
      </c>
      <c r="CU117" t="str">
        <f t="shared" si="181"/>
        <v/>
      </c>
      <c r="CV117" t="str">
        <f t="shared" si="182"/>
        <v/>
      </c>
      <c r="CW117" t="str">
        <f t="shared" si="183"/>
        <v/>
      </c>
      <c r="CX117" t="str">
        <f t="shared" si="184"/>
        <v/>
      </c>
      <c r="CY117" t="str">
        <f t="shared" si="185"/>
        <v/>
      </c>
      <c r="CZ117" t="str">
        <f t="shared" si="186"/>
        <v/>
      </c>
      <c r="DA117" t="str">
        <f t="shared" si="187"/>
        <v/>
      </c>
      <c r="DB117" t="str">
        <f t="shared" si="188"/>
        <v/>
      </c>
      <c r="DC117" t="str">
        <f t="shared" si="189"/>
        <v/>
      </c>
      <c r="DD117" t="str">
        <f t="shared" si="190"/>
        <v/>
      </c>
      <c r="DE117" t="str">
        <f t="shared" si="191"/>
        <v/>
      </c>
      <c r="DF117" t="str">
        <f t="shared" si="192"/>
        <v/>
      </c>
      <c r="DG117" t="str">
        <f t="shared" si="193"/>
        <v/>
      </c>
      <c r="DH117" s="5" t="str">
        <f>IFERROR((CR117*$B$2*(1-$H117)*('CAR.CAP_per person'!B$2))/(_xlfn.XLOOKUP($E$2,EU_countries_GDP!$A$2:$A$29,EU_countries_GDP!$E$2:$E$29)),"")</f>
        <v/>
      </c>
      <c r="DI117" s="5" t="str">
        <f>IFERROR((CS117*$B$2*(1-$H117)*('CAR.CAP_per person'!C$2))/(_xlfn.XLOOKUP($E$2,EU_countries_GDP!$A$2:$A$29,EU_countries_GDP!$E$2:$E$29)),"")</f>
        <v/>
      </c>
      <c r="DJ117" s="5" t="str">
        <f>IFERROR((CT117*$B$2*(1-$H117)*('CAR.CAP_per person'!D$2))/(_xlfn.XLOOKUP($E$2,EU_countries_GDP!$A$2:$A$29,EU_countries_GDP!$E$2:$E$29)),"")</f>
        <v/>
      </c>
      <c r="DK117" s="5" t="str">
        <f>IFERROR((CU117*$B$2*(1-$H117)*('CAR.CAP_per person'!E$2))/(_xlfn.XLOOKUP($E$2,EU_countries_GDP!$A$2:$A$29,EU_countries_GDP!$E$2:$E$29)),"")</f>
        <v/>
      </c>
      <c r="DL117" s="5" t="str">
        <f>IFERROR((CV117*$B$2*(1-$H117)*('CAR.CAP_per person'!F$2))/(_xlfn.XLOOKUP($E$2,EU_countries_GDP!$A$2:$A$29,EU_countries_GDP!$E$2:$E$29)),"")</f>
        <v/>
      </c>
      <c r="DM117" s="5" t="str">
        <f>IFERROR((CW117*$B$2*(1-$H117)*('CAR.CAP_per person'!G$2))/(_xlfn.XLOOKUP($E$2,EU_countries_GDP!$A$2:$A$29,EU_countries_GDP!$E$2:$E$29)),"")</f>
        <v/>
      </c>
      <c r="DN117" s="5" t="str">
        <f>IFERROR((CX117*$B$2*(1-$H117)*('CAR.CAP_per person'!H$2))/(_xlfn.XLOOKUP($E$2,EU_countries_GDP!$A$2:$A$29,EU_countries_GDP!$E$2:$E$29)),"")</f>
        <v/>
      </c>
      <c r="DO117" s="5" t="str">
        <f>IFERROR((CY117*$B$2*(1-$H117)*('CAR.CAP_per person'!I$2))/(_xlfn.XLOOKUP($E$2,EU_countries_GDP!$A$2:$A$29,EU_countries_GDP!$E$2:$E$29)),"")</f>
        <v/>
      </c>
      <c r="DP117" s="5" t="str">
        <f>IFERROR((CZ117*$B$2*(1-$H117)*('CAR.CAP_per person'!J$2))/(_xlfn.XLOOKUP($E$2,EU_countries_GDP!$A$2:$A$29,EU_countries_GDP!$E$2:$E$29)),"")</f>
        <v/>
      </c>
      <c r="DQ117" s="5" t="str">
        <f>IFERROR((DA117*$B$2*(1-$H117)*('CAR.CAP_per person'!K$2))/(_xlfn.XLOOKUP($E$2,EU_countries_GDP!$A$2:$A$29,EU_countries_GDP!$E$2:$E$29)),"")</f>
        <v/>
      </c>
      <c r="DR117" s="5" t="str">
        <f>IFERROR((DB117*$B$2*(1-$H117)*('CAR.CAP_per person'!L$2))/(_xlfn.XLOOKUP($E$2,EU_countries_GDP!$A$2:$A$29,EU_countries_GDP!$E$2:$E$29)),"")</f>
        <v/>
      </c>
      <c r="DS117" s="5" t="str">
        <f>IFERROR((DC117*$B$2*(1-$H117)*('CAR.CAP_per person'!M$2))/(_xlfn.XLOOKUP($E$2,EU_countries_GDP!$A$2:$A$29,EU_countries_GDP!$E$2:$E$29)),"")</f>
        <v/>
      </c>
      <c r="DT117" s="5" t="str">
        <f>IFERROR((DD117*$B$2*(1-$H117)*('CAR.CAP_per person'!N$2))/(_xlfn.XLOOKUP($E$2,EU_countries_GDP!$A$2:$A$29,EU_countries_GDP!$E$2:$E$29)),"")</f>
        <v/>
      </c>
      <c r="DU117" s="5" t="str">
        <f>IFERROR((DE117*$B$2*(1-$H117)*('CAR.CAP_per person'!O$2))/(_xlfn.XLOOKUP($E$2,EU_countries_GDP!$A$2:$A$29,EU_countries_GDP!$E$2:$E$29)),"")</f>
        <v/>
      </c>
      <c r="DV117" s="5" t="str">
        <f>IFERROR((DF117*$B$2*(1-$H117)*('CAR.CAP_per person'!P$2))/(_xlfn.XLOOKUP($E$2,EU_countries_GDP!$A$2:$A$29,EU_countries_GDP!$E$2:$E$29)),"")</f>
        <v/>
      </c>
      <c r="DW117" s="5" t="str">
        <f>IFERROR((DG117*$B$2*(1-$H117)*('CAR.CAP_per person'!Q$2))/(_xlfn.XLOOKUP($E$2,EU_countries_GDP!$A$2:$A$29,EU_countries_GDP!$E$2:$E$29)),"")</f>
        <v/>
      </c>
    </row>
    <row r="118" spans="2:127">
      <c r="B118" t="str">
        <f>_xlfn.XLOOKUP(D118,Table5[Ingredient],Table5[Category],"",FALSE)</f>
        <v/>
      </c>
      <c r="C118" s="33"/>
      <c r="D118" s="33"/>
      <c r="E118" s="33"/>
      <c r="F118" s="33"/>
      <c r="G118" s="33"/>
      <c r="H118" s="33"/>
      <c r="I118" s="33"/>
      <c r="J118" s="37" t="str">
        <f>IFERROR(INDEX('AveragePrices&amp;Codes'!G:AG, MATCH($D118, 'AveragePrices&amp;Codes'!$A:$A, 0), MATCH(Tool_clean!$E$2, 'AveragePrices&amp;Codes'!$G$1:$AG$1, 0)),"")</f>
        <v/>
      </c>
      <c r="K118" s="37" t="str">
        <f t="shared" si="100"/>
        <v/>
      </c>
      <c r="L118">
        <f>IFERROR(IF($F118="Raw",_xlfn.XLOOKUP(_xlfn.XLOOKUP(Tool_clean!$D118,'AveragePrices&amp;Codes'!$A:$A,'AveragePrices&amp;Codes'!$B:$B),AGRIBALYSE_Raw!$B:$B,AGRIBALYSE_Raw!O:O)*$E118,_xlfn.XLOOKUP(_xlfn.XLOOKUP(Tool_clean!$D118,'AveragePrices&amp;Codes'!$A:$A,'AveragePrices&amp;Codes'!$B:$B),AGRIBALYSE_Cooked!$C:$C,AGRIBALYSE_Cooked!P:P)*$E118),"")</f>
        <v>0</v>
      </c>
      <c r="M118">
        <f>IFERROR(IF($F118="Raw",_xlfn.XLOOKUP(_xlfn.XLOOKUP(Tool_clean!$D118,'AveragePrices&amp;Codes'!$A:$A,'AveragePrices&amp;Codes'!$B:$B),AGRIBALYSE_Raw!$B:$B,AGRIBALYSE_Raw!P:P)*$E118,_xlfn.XLOOKUP(_xlfn.XLOOKUP(Tool_clean!$D118,'AveragePrices&amp;Codes'!$A:$A,'AveragePrices&amp;Codes'!$B:$B),AGRIBALYSE_Cooked!$C:$C,AGRIBALYSE_Cooked!Q:Q)*$E118),"")</f>
        <v>0</v>
      </c>
      <c r="N118">
        <f>IFERROR(IF($F118="Raw",_xlfn.XLOOKUP(_xlfn.XLOOKUP(Tool_clean!$D118,'AveragePrices&amp;Codes'!$A:$A,'AveragePrices&amp;Codes'!$B:$B),AGRIBALYSE_Raw!$B:$B,AGRIBALYSE_Raw!Q:Q)*$E118,_xlfn.XLOOKUP(_xlfn.XLOOKUP(Tool_clean!$D118,'AveragePrices&amp;Codes'!$A:$A,'AveragePrices&amp;Codes'!$B:$B),AGRIBALYSE_Cooked!$C:$C,AGRIBALYSE_Cooked!R:R)*$E118),"")</f>
        <v>0</v>
      </c>
      <c r="O118">
        <f>IFERROR(IF($F118="Raw",_xlfn.XLOOKUP(_xlfn.XLOOKUP(Tool_clean!$D118,'AveragePrices&amp;Codes'!$A:$A,'AveragePrices&amp;Codes'!$B:$B),AGRIBALYSE_Raw!$B:$B,AGRIBALYSE_Raw!R:R)*$E118,_xlfn.XLOOKUP(_xlfn.XLOOKUP(Tool_clean!$D118,'AveragePrices&amp;Codes'!$A:$A,'AveragePrices&amp;Codes'!$B:$B),AGRIBALYSE_Cooked!$C:$C,AGRIBALYSE_Cooked!S:S)*$E118),"")</f>
        <v>0</v>
      </c>
      <c r="P118">
        <f>IFERROR(IF($F118="Raw",_xlfn.XLOOKUP(_xlfn.XLOOKUP(Tool_clean!$D118,'AveragePrices&amp;Codes'!$A:$A,'AveragePrices&amp;Codes'!$B:$B),AGRIBALYSE_Raw!$B:$B,AGRIBALYSE_Raw!S:S)*$E118,_xlfn.XLOOKUP(_xlfn.XLOOKUP(Tool_clean!$D118,'AveragePrices&amp;Codes'!$A:$A,'AveragePrices&amp;Codes'!$B:$B),AGRIBALYSE_Cooked!$C:$C,AGRIBALYSE_Cooked!T:T)*$E118),"")</f>
        <v>0</v>
      </c>
      <c r="Q118">
        <f>IFERROR(IF($F118="Raw",_xlfn.XLOOKUP(_xlfn.XLOOKUP(Tool_clean!$D118,'AveragePrices&amp;Codes'!$A:$A,'AveragePrices&amp;Codes'!$B:$B),AGRIBALYSE_Raw!$B:$B,AGRIBALYSE_Raw!T:T)*$E118,_xlfn.XLOOKUP(_xlfn.XLOOKUP(Tool_clean!$D118,'AveragePrices&amp;Codes'!$A:$A,'AveragePrices&amp;Codes'!$B:$B),AGRIBALYSE_Cooked!$C:$C,AGRIBALYSE_Cooked!U:U)*$E118),"")</f>
        <v>0</v>
      </c>
      <c r="R118">
        <f>IFERROR(IF($F118="Raw",_xlfn.XLOOKUP(_xlfn.XLOOKUP(Tool_clean!$D118,'AveragePrices&amp;Codes'!$A:$A,'AveragePrices&amp;Codes'!$B:$B),AGRIBALYSE_Raw!$B:$B,AGRIBALYSE_Raw!U:U)*$E118,_xlfn.XLOOKUP(_xlfn.XLOOKUP(Tool_clean!$D118,'AveragePrices&amp;Codes'!$A:$A,'AveragePrices&amp;Codes'!$B:$B),AGRIBALYSE_Cooked!$C:$C,AGRIBALYSE_Cooked!V:V)*$E118),"")</f>
        <v>0</v>
      </c>
      <c r="S118">
        <f>IFERROR(IF($F118="Raw",_xlfn.XLOOKUP(_xlfn.XLOOKUP(Tool_clean!$D118,'AveragePrices&amp;Codes'!$A:$A,'AveragePrices&amp;Codes'!$B:$B),AGRIBALYSE_Raw!$B:$B,AGRIBALYSE_Raw!V:V)*$E118,_xlfn.XLOOKUP(_xlfn.XLOOKUP(Tool_clean!$D118,'AveragePrices&amp;Codes'!$A:$A,'AveragePrices&amp;Codes'!$B:$B),AGRIBALYSE_Cooked!$C:$C,AGRIBALYSE_Cooked!W:W)*$E118),"")</f>
        <v>0</v>
      </c>
      <c r="T118">
        <f>IFERROR(IF($F118="Raw",_xlfn.XLOOKUP(_xlfn.XLOOKUP(Tool_clean!$D118,'AveragePrices&amp;Codes'!$A:$A,'AveragePrices&amp;Codes'!$B:$B),AGRIBALYSE_Raw!$B:$B,AGRIBALYSE_Raw!W:W)*$E118,_xlfn.XLOOKUP(_xlfn.XLOOKUP(Tool_clean!$D118,'AveragePrices&amp;Codes'!$A:$A,'AveragePrices&amp;Codes'!$B:$B),AGRIBALYSE_Cooked!$C:$C,AGRIBALYSE_Cooked!X:X)*$E118),"")</f>
        <v>0</v>
      </c>
      <c r="U118">
        <f>IFERROR(IF($F118="Raw",_xlfn.XLOOKUP(_xlfn.XLOOKUP(Tool_clean!$D118,'AveragePrices&amp;Codes'!$A:$A,'AveragePrices&amp;Codes'!$B:$B),AGRIBALYSE_Raw!$B:$B,AGRIBALYSE_Raw!X:X)*$E118,_xlfn.XLOOKUP(_xlfn.XLOOKUP(Tool_clean!$D118,'AveragePrices&amp;Codes'!$A:$A,'AveragePrices&amp;Codes'!$B:$B),AGRIBALYSE_Cooked!$C:$C,AGRIBALYSE_Cooked!Y:Y)*$E118),"")</f>
        <v>0</v>
      </c>
      <c r="V118">
        <f>IFERROR(IF($F118="Raw",_xlfn.XLOOKUP(_xlfn.XLOOKUP(Tool_clean!$D118,'AveragePrices&amp;Codes'!$A:$A,'AveragePrices&amp;Codes'!$B:$B),AGRIBALYSE_Raw!$B:$B,AGRIBALYSE_Raw!Y:Y)*$E118,_xlfn.XLOOKUP(_xlfn.XLOOKUP(Tool_clean!$D118,'AveragePrices&amp;Codes'!$A:$A,'AveragePrices&amp;Codes'!$B:$B),AGRIBALYSE_Cooked!$C:$C,AGRIBALYSE_Cooked!Z:Z)*$E118),"")</f>
        <v>0</v>
      </c>
      <c r="W118">
        <f>IFERROR(IF($F118="Raw",_xlfn.XLOOKUP(_xlfn.XLOOKUP(Tool_clean!$D118,'AveragePrices&amp;Codes'!$A:$A,'AveragePrices&amp;Codes'!$B:$B),AGRIBALYSE_Raw!$B:$B,AGRIBALYSE_Raw!Z:Z)*$E118,_xlfn.XLOOKUP(_xlfn.XLOOKUP(Tool_clean!$D118,'AveragePrices&amp;Codes'!$A:$A,'AveragePrices&amp;Codes'!$B:$B),AGRIBALYSE_Cooked!$C:$C,AGRIBALYSE_Cooked!AA:AA)*$E118),"")</f>
        <v>0</v>
      </c>
      <c r="X118">
        <f>IFERROR(IF($F118="Raw",_xlfn.XLOOKUP(_xlfn.XLOOKUP(Tool_clean!$D118,'AveragePrices&amp;Codes'!$A:$A,'AveragePrices&amp;Codes'!$B:$B),AGRIBALYSE_Raw!$B:$B,AGRIBALYSE_Raw!AA:AA)*$E118,_xlfn.XLOOKUP(_xlfn.XLOOKUP(Tool_clean!$D118,'AveragePrices&amp;Codes'!$A:$A,'AveragePrices&amp;Codes'!$B:$B),AGRIBALYSE_Cooked!$C:$C,AGRIBALYSE_Cooked!AB:AB)*$E118),"")</f>
        <v>0</v>
      </c>
      <c r="Y118">
        <f>IFERROR(IF($F118="Raw",_xlfn.XLOOKUP(_xlfn.XLOOKUP(Tool_clean!$D118,'AveragePrices&amp;Codes'!$A:$A,'AveragePrices&amp;Codes'!$B:$B),AGRIBALYSE_Raw!$B:$B,AGRIBALYSE_Raw!AB:AB)*$E118,_xlfn.XLOOKUP(_xlfn.XLOOKUP(Tool_clean!$D118,'AveragePrices&amp;Codes'!$A:$A,'AveragePrices&amp;Codes'!$B:$B),AGRIBALYSE_Cooked!$C:$C,AGRIBALYSE_Cooked!AC:AC)*$E118),"")</f>
        <v>0</v>
      </c>
      <c r="Z118">
        <f>IFERROR(IF($F118="Raw",_xlfn.XLOOKUP(_xlfn.XLOOKUP(Tool_clean!$D118,'AveragePrices&amp;Codes'!$A:$A,'AveragePrices&amp;Codes'!$B:$B),AGRIBALYSE_Raw!$B:$B,AGRIBALYSE_Raw!AC:AC)*$E118,_xlfn.XLOOKUP(_xlfn.XLOOKUP(Tool_clean!$D118,'AveragePrices&amp;Codes'!$A:$A,'AveragePrices&amp;Codes'!$B:$B),AGRIBALYSE_Cooked!$C:$C,AGRIBALYSE_Cooked!AD:AD)*$E118),"")</f>
        <v>0</v>
      </c>
      <c r="AA118">
        <f>IFERROR(IF($F118="Raw",_xlfn.XLOOKUP(_xlfn.XLOOKUP(Tool_clean!$D118,'AveragePrices&amp;Codes'!$A:$A,'AveragePrices&amp;Codes'!$B:$B),AGRIBALYSE_Raw!$B:$B,AGRIBALYSE_Raw!AD:AD)*$E118,_xlfn.XLOOKUP(_xlfn.XLOOKUP(Tool_clean!$D118,'AveragePrices&amp;Codes'!$A:$A,'AveragePrices&amp;Codes'!$B:$B),AGRIBALYSE_Cooked!$C:$C,AGRIBALYSE_Cooked!AE:AE)*$E118),"")</f>
        <v>0</v>
      </c>
      <c r="AB118" t="str" cm="1">
        <f t="array" ref="AB118">IFERROR(_xlfn.XLOOKUP(Tool_clean!$F118&amp;$E$2,'Cooking methods'!$A:$A&amp;'Cooking methods'!$B:$B,'Cooking methods'!C:C)*$E118,"")</f>
        <v/>
      </c>
      <c r="AC118" t="str" cm="1">
        <f t="array" ref="AC118">IFERROR(_xlfn.XLOOKUP(Tool_clean!$F118&amp;$E$2,'Cooking methods'!$A:$A&amp;'Cooking methods'!$B:$B,'Cooking methods'!D:D)*$E118,"")</f>
        <v/>
      </c>
      <c r="AD118" t="str" cm="1">
        <f t="array" ref="AD118">IFERROR(_xlfn.XLOOKUP(Tool_clean!$F118&amp;$E$2,'Cooking methods'!$A:$A&amp;'Cooking methods'!$B:$B,'Cooking methods'!E:E)*$E118,"")</f>
        <v/>
      </c>
      <c r="AE118" t="str" cm="1">
        <f t="array" ref="AE118">IFERROR(_xlfn.XLOOKUP(Tool_clean!$F118&amp;$E$2,'Cooking methods'!$A:$A&amp;'Cooking methods'!$B:$B,'Cooking methods'!F:F)*$E118,"")</f>
        <v/>
      </c>
      <c r="AF118" t="str" cm="1">
        <f t="array" ref="AF118">IFERROR(_xlfn.XLOOKUP(Tool_clean!$F118&amp;$E$2,'Cooking methods'!$A:$A&amp;'Cooking methods'!$B:$B,'Cooking methods'!G:G)*$E118,"")</f>
        <v/>
      </c>
      <c r="AG118" t="str" cm="1">
        <f t="array" ref="AG118">IFERROR(_xlfn.XLOOKUP(Tool_clean!$F118&amp;$E$2,'Cooking methods'!$A:$A&amp;'Cooking methods'!$B:$B,'Cooking methods'!H:H)*$E118,"")</f>
        <v/>
      </c>
      <c r="AH118" t="str" cm="1">
        <f t="array" ref="AH118">IFERROR(_xlfn.XLOOKUP(Tool_clean!$F118&amp;$E$2,'Cooking methods'!$A:$A&amp;'Cooking methods'!$B:$B,'Cooking methods'!I:I)*$E118,"")</f>
        <v/>
      </c>
      <c r="AI118" t="str" cm="1">
        <f t="array" ref="AI118">IFERROR(_xlfn.XLOOKUP(Tool_clean!$F118&amp;$E$2,'Cooking methods'!$A:$A&amp;'Cooking methods'!$B:$B,'Cooking methods'!J:J)*$E118,"")</f>
        <v/>
      </c>
      <c r="AJ118" t="str" cm="1">
        <f t="array" ref="AJ118">IFERROR(_xlfn.XLOOKUP(Tool_clean!$F118&amp;$E$2,'Cooking methods'!$A:$A&amp;'Cooking methods'!$B:$B,'Cooking methods'!K:K)*$E118,"")</f>
        <v/>
      </c>
      <c r="AK118" t="str" cm="1">
        <f t="array" ref="AK118">IFERROR(_xlfn.XLOOKUP(Tool_clean!$F118&amp;$E$2,'Cooking methods'!$A:$A&amp;'Cooking methods'!$B:$B,'Cooking methods'!L:L)*$E118,"")</f>
        <v/>
      </c>
      <c r="AL118" t="str" cm="1">
        <f t="array" ref="AL118">IFERROR(_xlfn.XLOOKUP(Tool_clean!$F118&amp;$E$2,'Cooking methods'!$A:$A&amp;'Cooking methods'!$B:$B,'Cooking methods'!M:M)*$E118,"")</f>
        <v/>
      </c>
      <c r="AM118" t="str" cm="1">
        <f t="array" ref="AM118">IFERROR(_xlfn.XLOOKUP(Tool_clean!$F118&amp;$E$2,'Cooking methods'!$A:$A&amp;'Cooking methods'!$B:$B,'Cooking methods'!N:N)*$E118,"")</f>
        <v/>
      </c>
      <c r="AN118" t="str" cm="1">
        <f t="array" ref="AN118">IFERROR(_xlfn.XLOOKUP(Tool_clean!$F118&amp;$E$2,'Cooking methods'!$A:$A&amp;'Cooking methods'!$B:$B,'Cooking methods'!O:O)*$E118,"")</f>
        <v/>
      </c>
      <c r="AO118" t="str" cm="1">
        <f t="array" ref="AO118">IFERROR(_xlfn.XLOOKUP(Tool_clean!$F118&amp;$E$2,'Cooking methods'!$A:$A&amp;'Cooking methods'!$B:$B,'Cooking methods'!P:P)*$E118,"")</f>
        <v/>
      </c>
      <c r="AP118" t="str" cm="1">
        <f t="array" ref="AP118">IFERROR(_xlfn.XLOOKUP(Tool_clean!$F118&amp;$E$2,'Cooking methods'!$A:$A&amp;'Cooking methods'!$B:$B,'Cooking methods'!Q:Q)*$E118,"")</f>
        <v/>
      </c>
      <c r="AQ118" t="str" cm="1">
        <f t="array" ref="AQ118">IFERROR(_xlfn.XLOOKUP(Tool_clean!$F118&amp;$E$2,'Cooking methods'!$A:$A&amp;'Cooking methods'!$B:$B,'Cooking methods'!R:R)*$E118,"")</f>
        <v/>
      </c>
      <c r="AR118" t="str" cm="1">
        <f t="array" ref="AR118">IFERROR(_xlfn.XLOOKUP(Tool_clean!$G118&amp;$E$2,'Waste management'!$A:$A&amp;'Waste management'!$B:$B,'Waste management'!C:C)*$E118,"")</f>
        <v/>
      </c>
      <c r="AS118" t="str" cm="1">
        <f t="array" ref="AS118">IFERROR(_xlfn.XLOOKUP(Tool_clean!$G118&amp;$E$2,'Waste management'!$A:$A&amp;'Waste management'!$B:$B,'Waste management'!D:D)*$E118,"")</f>
        <v/>
      </c>
      <c r="AT118" t="str" cm="1">
        <f t="array" ref="AT118">IFERROR(_xlfn.XLOOKUP(Tool_clean!$G118&amp;$E$2,'Waste management'!$A:$A&amp;'Waste management'!$B:$B,'Waste management'!E:E)*$E118,"")</f>
        <v/>
      </c>
      <c r="AU118" t="str" cm="1">
        <f t="array" ref="AU118">IFERROR(_xlfn.XLOOKUP(Tool_clean!$G118&amp;$E$2,'Waste management'!$A:$A&amp;'Waste management'!$B:$B,'Waste management'!F:F)*$E118,"")</f>
        <v/>
      </c>
      <c r="AV118" t="str" cm="1">
        <f t="array" ref="AV118">IFERROR(_xlfn.XLOOKUP(Tool_clean!$G118&amp;$E$2,'Waste management'!$A:$A&amp;'Waste management'!$B:$B,'Waste management'!G:G)*$E118,"")</f>
        <v/>
      </c>
      <c r="AW118" t="str" cm="1">
        <f t="array" ref="AW118">IFERROR(_xlfn.XLOOKUP(Tool_clean!$G118&amp;$E$2,'Waste management'!$A:$A&amp;'Waste management'!$B:$B,'Waste management'!H:H)*$E118,"")</f>
        <v/>
      </c>
      <c r="AX118" t="str" cm="1">
        <f t="array" ref="AX118">IFERROR(_xlfn.XLOOKUP(Tool_clean!$G118&amp;$E$2,'Waste management'!$A:$A&amp;'Waste management'!$B:$B,'Waste management'!I:I)*$E118,"")</f>
        <v/>
      </c>
      <c r="AY118" t="str" cm="1">
        <f t="array" ref="AY118">IFERROR(_xlfn.XLOOKUP(Tool_clean!$G118&amp;$E$2,'Waste management'!$A:$A&amp;'Waste management'!$B:$B,'Waste management'!J:J)*$E118,"")</f>
        <v/>
      </c>
      <c r="AZ118" t="str" cm="1">
        <f t="array" ref="AZ118">IFERROR(_xlfn.XLOOKUP(Tool_clean!$G118&amp;$E$2,'Waste management'!$A:$A&amp;'Waste management'!$B:$B,'Waste management'!K:K)*$E118,"")</f>
        <v/>
      </c>
      <c r="BA118" t="str" cm="1">
        <f t="array" ref="BA118">IFERROR(_xlfn.XLOOKUP(Tool_clean!$G118&amp;$E$2,'Waste management'!$A:$A&amp;'Waste management'!$B:$B,'Waste management'!L:L)*$E118,"")</f>
        <v/>
      </c>
      <c r="BB118" t="str" cm="1">
        <f t="array" ref="BB118">IFERROR(_xlfn.XLOOKUP(Tool_clean!$G118&amp;$E$2,'Waste management'!$A:$A&amp;'Waste management'!$B:$B,'Waste management'!M:M)*$E118,"")</f>
        <v/>
      </c>
      <c r="BC118" t="str" cm="1">
        <f t="array" ref="BC118">IFERROR(_xlfn.XLOOKUP(Tool_clean!$G118&amp;$E$2,'Waste management'!$A:$A&amp;'Waste management'!$B:$B,'Waste management'!N:N)*$E118,"")</f>
        <v/>
      </c>
      <c r="BD118" t="str" cm="1">
        <f t="array" ref="BD118">IFERROR(_xlfn.XLOOKUP(Tool_clean!$G118&amp;$E$2,'Waste management'!$A:$A&amp;'Waste management'!$B:$B,'Waste management'!O:O)*$E118,"")</f>
        <v/>
      </c>
      <c r="BE118" t="str" cm="1">
        <f t="array" ref="BE118">IFERROR(_xlfn.XLOOKUP(Tool_clean!$G118&amp;$E$2,'Waste management'!$A:$A&amp;'Waste management'!$B:$B,'Waste management'!P:P)*$E118,"")</f>
        <v/>
      </c>
      <c r="BF118" t="str" cm="1">
        <f t="array" ref="BF118">IFERROR(_xlfn.XLOOKUP(Tool_clean!$G118&amp;$E$2,'Waste management'!$A:$A&amp;'Waste management'!$B:$B,'Waste management'!Q:Q)*$E118,"")</f>
        <v/>
      </c>
      <c r="BG118" t="str" cm="1">
        <f t="array" ref="BG118">IFERROR(_xlfn.XLOOKUP(Tool_clean!$G118&amp;$E$2,'Waste management'!$A:$A&amp;'Waste management'!$B:$B,'Waste management'!R:R)*$E118,"")</f>
        <v/>
      </c>
      <c r="BH118" t="str">
        <f>IFERROR((L118+AR118+AB118)*_xlfn.XLOOKUP(Tool_clean!BH$4,Monetization_Factors!$A:$A,Monetization_Factors!$D:$D),"")</f>
        <v/>
      </c>
      <c r="BI118" t="str">
        <f>IFERROR((M118+AS118+AC118)*_xlfn.XLOOKUP(Tool_clean!BI$4,Monetization_Factors!$A:$A,Monetization_Factors!$D:$D),"")</f>
        <v/>
      </c>
      <c r="BJ118" t="str">
        <f>IFERROR((N118+AT118+AD118)*_xlfn.XLOOKUP(Tool_clean!BJ$4,Monetization_Factors!$A:$A,Monetization_Factors!$D:$D),"")</f>
        <v/>
      </c>
      <c r="BK118" t="str">
        <f>IFERROR((O118+AU118+AE118)*_xlfn.XLOOKUP(Tool_clean!BK$4,Monetization_Factors!$A:$A,Monetization_Factors!$D:$D),"")</f>
        <v/>
      </c>
      <c r="BL118" t="str">
        <f>IFERROR((P118+AV118+AF118)*_xlfn.XLOOKUP(Tool_clean!BL$4,Monetization_Factors!$A:$A,Monetization_Factors!$D:$D),"")</f>
        <v/>
      </c>
      <c r="BM118" t="str">
        <f>IFERROR((Q118+AW118+AG118)*_xlfn.XLOOKUP(Tool_clean!BM$4,Monetization_Factors!$A:$A,Monetization_Factors!$D:$D),"")</f>
        <v/>
      </c>
      <c r="BN118" t="str">
        <f>IFERROR((R118+AX118+AH118)*_xlfn.XLOOKUP(Tool_clean!BN$4,Monetization_Factors!$A:$A,Monetization_Factors!$D:$D),"")</f>
        <v/>
      </c>
      <c r="BO118" t="str">
        <f>IFERROR((S118+AY118+AI118)*_xlfn.XLOOKUP(Tool_clean!BO$4,Monetization_Factors!$A:$A,Monetization_Factors!$D:$D),"")</f>
        <v/>
      </c>
      <c r="BP118" t="str">
        <f>IFERROR((T118+AZ118+AJ118)*_xlfn.XLOOKUP(Tool_clean!BP$4,Monetization_Factors!$A:$A,Monetization_Factors!$D:$D),"")</f>
        <v/>
      </c>
      <c r="BQ118" t="str">
        <f>IFERROR((U118+BA118+AK118)*_xlfn.XLOOKUP(Tool_clean!BQ$4,Monetization_Factors!$A:$A,Monetization_Factors!$D:$D),"")</f>
        <v/>
      </c>
      <c r="BR118" t="str">
        <f>IFERROR((V118+BB118+AL118)*_xlfn.XLOOKUP(Tool_clean!BR$4,Monetization_Factors!$A:$A,Monetization_Factors!$D:$D),"")</f>
        <v/>
      </c>
      <c r="BS118" t="str">
        <f>IFERROR((W118+BC118+AM118)*_xlfn.XLOOKUP(Tool_clean!BS$4,Monetization_Factors!$A:$A,Monetization_Factors!$D:$D),"")</f>
        <v/>
      </c>
      <c r="BT118" t="str">
        <f>IFERROR((X118+BD118+AN118)*_xlfn.XLOOKUP(Tool_clean!BT$4,Monetization_Factors!$A:$A,Monetization_Factors!$D:$D),"")</f>
        <v/>
      </c>
      <c r="BU118" t="str">
        <f>IFERROR((Y118+BE118+AO118)*_xlfn.XLOOKUP(Tool_clean!BU$4,Monetization_Factors!$A:$A,Monetization_Factors!$D:$D),"")</f>
        <v/>
      </c>
      <c r="BV118" t="str">
        <f>IFERROR((Z118+BF118+AP118)*_xlfn.XLOOKUP(Tool_clean!BV$4,Monetization_Factors!$A:$A,Monetization_Factors!$D:$D),"")</f>
        <v/>
      </c>
      <c r="BW118" t="str">
        <f>IFERROR((AA118+BG118+AQ118)*_xlfn.XLOOKUP(Tool_clean!BW$4,Monetization_Factors!$A:$A,Monetization_Factors!$D:$D),"")</f>
        <v/>
      </c>
      <c r="BX118" s="38" t="str" cm="1">
        <f t="array" ref="BX118">IFERROR(_xlfn.IFS(I118&gt;0,I118*E118,I118="",J118*E118),"")</f>
        <v/>
      </c>
      <c r="BY118" s="38">
        <f t="shared" si="101"/>
        <v>0</v>
      </c>
      <c r="BZ118" s="38" t="str">
        <f t="shared" si="102"/>
        <v/>
      </c>
      <c r="CA118" s="38" t="str">
        <f t="shared" si="103"/>
        <v/>
      </c>
      <c r="CB118" t="str">
        <f t="shared" si="162"/>
        <v/>
      </c>
      <c r="CC118" t="str">
        <f t="shared" si="163"/>
        <v/>
      </c>
      <c r="CD118" t="str">
        <f t="shared" si="164"/>
        <v/>
      </c>
      <c r="CE118" t="str">
        <f t="shared" si="165"/>
        <v/>
      </c>
      <c r="CF118" t="str">
        <f t="shared" si="166"/>
        <v/>
      </c>
      <c r="CG118" t="str">
        <f t="shared" si="167"/>
        <v/>
      </c>
      <c r="CH118" t="str">
        <f t="shared" si="168"/>
        <v/>
      </c>
      <c r="CI118" t="str">
        <f t="shared" si="169"/>
        <v/>
      </c>
      <c r="CJ118" t="str">
        <f t="shared" si="170"/>
        <v/>
      </c>
      <c r="CK118" t="str">
        <f t="shared" si="171"/>
        <v/>
      </c>
      <c r="CL118" t="str">
        <f t="shared" si="172"/>
        <v/>
      </c>
      <c r="CM118" t="str">
        <f t="shared" si="173"/>
        <v/>
      </c>
      <c r="CN118" t="str">
        <f t="shared" si="174"/>
        <v/>
      </c>
      <c r="CO118" t="str">
        <f t="shared" si="175"/>
        <v/>
      </c>
      <c r="CP118" t="str">
        <f t="shared" si="176"/>
        <v/>
      </c>
      <c r="CQ118" t="str">
        <f t="shared" si="177"/>
        <v/>
      </c>
      <c r="CR118" t="str">
        <f t="shared" si="178"/>
        <v/>
      </c>
      <c r="CS118" t="str">
        <f t="shared" si="179"/>
        <v/>
      </c>
      <c r="CT118" t="str">
        <f t="shared" si="180"/>
        <v/>
      </c>
      <c r="CU118" t="str">
        <f t="shared" si="181"/>
        <v/>
      </c>
      <c r="CV118" t="str">
        <f t="shared" si="182"/>
        <v/>
      </c>
      <c r="CW118" t="str">
        <f t="shared" si="183"/>
        <v/>
      </c>
      <c r="CX118" t="str">
        <f t="shared" si="184"/>
        <v/>
      </c>
      <c r="CY118" t="str">
        <f t="shared" si="185"/>
        <v/>
      </c>
      <c r="CZ118" t="str">
        <f t="shared" si="186"/>
        <v/>
      </c>
      <c r="DA118" t="str">
        <f t="shared" si="187"/>
        <v/>
      </c>
      <c r="DB118" t="str">
        <f t="shared" si="188"/>
        <v/>
      </c>
      <c r="DC118" t="str">
        <f t="shared" si="189"/>
        <v/>
      </c>
      <c r="DD118" t="str">
        <f t="shared" si="190"/>
        <v/>
      </c>
      <c r="DE118" t="str">
        <f t="shared" si="191"/>
        <v/>
      </c>
      <c r="DF118" t="str">
        <f t="shared" si="192"/>
        <v/>
      </c>
      <c r="DG118" t="str">
        <f t="shared" si="193"/>
        <v/>
      </c>
      <c r="DH118" s="5" t="str">
        <f>IFERROR((CR118*$B$2*(1-$H118)*('CAR.CAP_per person'!B$2))/(_xlfn.XLOOKUP($E$2,EU_countries_GDP!$A$2:$A$29,EU_countries_GDP!$E$2:$E$29)),"")</f>
        <v/>
      </c>
      <c r="DI118" s="5" t="str">
        <f>IFERROR((CS118*$B$2*(1-$H118)*('CAR.CAP_per person'!C$2))/(_xlfn.XLOOKUP($E$2,EU_countries_GDP!$A$2:$A$29,EU_countries_GDP!$E$2:$E$29)),"")</f>
        <v/>
      </c>
      <c r="DJ118" s="5" t="str">
        <f>IFERROR((CT118*$B$2*(1-$H118)*('CAR.CAP_per person'!D$2))/(_xlfn.XLOOKUP($E$2,EU_countries_GDP!$A$2:$A$29,EU_countries_GDP!$E$2:$E$29)),"")</f>
        <v/>
      </c>
      <c r="DK118" s="5" t="str">
        <f>IFERROR((CU118*$B$2*(1-$H118)*('CAR.CAP_per person'!E$2))/(_xlfn.XLOOKUP($E$2,EU_countries_GDP!$A$2:$A$29,EU_countries_GDP!$E$2:$E$29)),"")</f>
        <v/>
      </c>
      <c r="DL118" s="5" t="str">
        <f>IFERROR((CV118*$B$2*(1-$H118)*('CAR.CAP_per person'!F$2))/(_xlfn.XLOOKUP($E$2,EU_countries_GDP!$A$2:$A$29,EU_countries_GDP!$E$2:$E$29)),"")</f>
        <v/>
      </c>
      <c r="DM118" s="5" t="str">
        <f>IFERROR((CW118*$B$2*(1-$H118)*('CAR.CAP_per person'!G$2))/(_xlfn.XLOOKUP($E$2,EU_countries_GDP!$A$2:$A$29,EU_countries_GDP!$E$2:$E$29)),"")</f>
        <v/>
      </c>
      <c r="DN118" s="5" t="str">
        <f>IFERROR((CX118*$B$2*(1-$H118)*('CAR.CAP_per person'!H$2))/(_xlfn.XLOOKUP($E$2,EU_countries_GDP!$A$2:$A$29,EU_countries_GDP!$E$2:$E$29)),"")</f>
        <v/>
      </c>
      <c r="DO118" s="5" t="str">
        <f>IFERROR((CY118*$B$2*(1-$H118)*('CAR.CAP_per person'!I$2))/(_xlfn.XLOOKUP($E$2,EU_countries_GDP!$A$2:$A$29,EU_countries_GDP!$E$2:$E$29)),"")</f>
        <v/>
      </c>
      <c r="DP118" s="5" t="str">
        <f>IFERROR((CZ118*$B$2*(1-$H118)*('CAR.CAP_per person'!J$2))/(_xlfn.XLOOKUP($E$2,EU_countries_GDP!$A$2:$A$29,EU_countries_GDP!$E$2:$E$29)),"")</f>
        <v/>
      </c>
      <c r="DQ118" s="5" t="str">
        <f>IFERROR((DA118*$B$2*(1-$H118)*('CAR.CAP_per person'!K$2))/(_xlfn.XLOOKUP($E$2,EU_countries_GDP!$A$2:$A$29,EU_countries_GDP!$E$2:$E$29)),"")</f>
        <v/>
      </c>
      <c r="DR118" s="5" t="str">
        <f>IFERROR((DB118*$B$2*(1-$H118)*('CAR.CAP_per person'!L$2))/(_xlfn.XLOOKUP($E$2,EU_countries_GDP!$A$2:$A$29,EU_countries_GDP!$E$2:$E$29)),"")</f>
        <v/>
      </c>
      <c r="DS118" s="5" t="str">
        <f>IFERROR((DC118*$B$2*(1-$H118)*('CAR.CAP_per person'!M$2))/(_xlfn.XLOOKUP($E$2,EU_countries_GDP!$A$2:$A$29,EU_countries_GDP!$E$2:$E$29)),"")</f>
        <v/>
      </c>
      <c r="DT118" s="5" t="str">
        <f>IFERROR((DD118*$B$2*(1-$H118)*('CAR.CAP_per person'!N$2))/(_xlfn.XLOOKUP($E$2,EU_countries_GDP!$A$2:$A$29,EU_countries_GDP!$E$2:$E$29)),"")</f>
        <v/>
      </c>
      <c r="DU118" s="5" t="str">
        <f>IFERROR((DE118*$B$2*(1-$H118)*('CAR.CAP_per person'!O$2))/(_xlfn.XLOOKUP($E$2,EU_countries_GDP!$A$2:$A$29,EU_countries_GDP!$E$2:$E$29)),"")</f>
        <v/>
      </c>
      <c r="DV118" s="5" t="str">
        <f>IFERROR((DF118*$B$2*(1-$H118)*('CAR.CAP_per person'!P$2))/(_xlfn.XLOOKUP($E$2,EU_countries_GDP!$A$2:$A$29,EU_countries_GDP!$E$2:$E$29)),"")</f>
        <v/>
      </c>
      <c r="DW118" s="5" t="str">
        <f>IFERROR((DG118*$B$2*(1-$H118)*('CAR.CAP_per person'!Q$2))/(_xlfn.XLOOKUP($E$2,EU_countries_GDP!$A$2:$A$29,EU_countries_GDP!$E$2:$E$29)),"")</f>
        <v/>
      </c>
    </row>
    <row r="119" spans="2:127">
      <c r="B119" t="str">
        <f>_xlfn.XLOOKUP(D119,Table5[Ingredient],Table5[Category],"",FALSE)</f>
        <v/>
      </c>
      <c r="C119" s="33"/>
      <c r="D119" s="33"/>
      <c r="E119" s="33"/>
      <c r="F119" s="33"/>
      <c r="G119" s="33"/>
      <c r="H119" s="33"/>
      <c r="I119" s="33"/>
      <c r="J119" s="37" t="str">
        <f>IFERROR(INDEX('AveragePrices&amp;Codes'!G:AG, MATCH($D119, 'AveragePrices&amp;Codes'!$A:$A, 0), MATCH(Tool_clean!$E$2, 'AveragePrices&amp;Codes'!$G$1:$AG$1, 0)),"")</f>
        <v/>
      </c>
      <c r="K119" s="37" t="str">
        <f t="shared" si="100"/>
        <v/>
      </c>
      <c r="L119">
        <f>IFERROR(IF($F119="Raw",_xlfn.XLOOKUP(_xlfn.XLOOKUP(Tool_clean!$D119,'AveragePrices&amp;Codes'!$A:$A,'AveragePrices&amp;Codes'!$B:$B),AGRIBALYSE_Raw!$B:$B,AGRIBALYSE_Raw!O:O)*$E119,_xlfn.XLOOKUP(_xlfn.XLOOKUP(Tool_clean!$D119,'AveragePrices&amp;Codes'!$A:$A,'AveragePrices&amp;Codes'!$B:$B),AGRIBALYSE_Cooked!$C:$C,AGRIBALYSE_Cooked!P:P)*$E119),"")</f>
        <v>0</v>
      </c>
      <c r="M119">
        <f>IFERROR(IF($F119="Raw",_xlfn.XLOOKUP(_xlfn.XLOOKUP(Tool_clean!$D119,'AveragePrices&amp;Codes'!$A:$A,'AveragePrices&amp;Codes'!$B:$B),AGRIBALYSE_Raw!$B:$B,AGRIBALYSE_Raw!P:P)*$E119,_xlfn.XLOOKUP(_xlfn.XLOOKUP(Tool_clean!$D119,'AveragePrices&amp;Codes'!$A:$A,'AveragePrices&amp;Codes'!$B:$B),AGRIBALYSE_Cooked!$C:$C,AGRIBALYSE_Cooked!Q:Q)*$E119),"")</f>
        <v>0</v>
      </c>
      <c r="N119">
        <f>IFERROR(IF($F119="Raw",_xlfn.XLOOKUP(_xlfn.XLOOKUP(Tool_clean!$D119,'AveragePrices&amp;Codes'!$A:$A,'AveragePrices&amp;Codes'!$B:$B),AGRIBALYSE_Raw!$B:$B,AGRIBALYSE_Raw!Q:Q)*$E119,_xlfn.XLOOKUP(_xlfn.XLOOKUP(Tool_clean!$D119,'AveragePrices&amp;Codes'!$A:$A,'AveragePrices&amp;Codes'!$B:$B),AGRIBALYSE_Cooked!$C:$C,AGRIBALYSE_Cooked!R:R)*$E119),"")</f>
        <v>0</v>
      </c>
      <c r="O119">
        <f>IFERROR(IF($F119="Raw",_xlfn.XLOOKUP(_xlfn.XLOOKUP(Tool_clean!$D119,'AveragePrices&amp;Codes'!$A:$A,'AveragePrices&amp;Codes'!$B:$B),AGRIBALYSE_Raw!$B:$B,AGRIBALYSE_Raw!R:R)*$E119,_xlfn.XLOOKUP(_xlfn.XLOOKUP(Tool_clean!$D119,'AveragePrices&amp;Codes'!$A:$A,'AveragePrices&amp;Codes'!$B:$B),AGRIBALYSE_Cooked!$C:$C,AGRIBALYSE_Cooked!S:S)*$E119),"")</f>
        <v>0</v>
      </c>
      <c r="P119">
        <f>IFERROR(IF($F119="Raw",_xlfn.XLOOKUP(_xlfn.XLOOKUP(Tool_clean!$D119,'AveragePrices&amp;Codes'!$A:$A,'AveragePrices&amp;Codes'!$B:$B),AGRIBALYSE_Raw!$B:$B,AGRIBALYSE_Raw!S:S)*$E119,_xlfn.XLOOKUP(_xlfn.XLOOKUP(Tool_clean!$D119,'AveragePrices&amp;Codes'!$A:$A,'AveragePrices&amp;Codes'!$B:$B),AGRIBALYSE_Cooked!$C:$C,AGRIBALYSE_Cooked!T:T)*$E119),"")</f>
        <v>0</v>
      </c>
      <c r="Q119">
        <f>IFERROR(IF($F119="Raw",_xlfn.XLOOKUP(_xlfn.XLOOKUP(Tool_clean!$D119,'AveragePrices&amp;Codes'!$A:$A,'AveragePrices&amp;Codes'!$B:$B),AGRIBALYSE_Raw!$B:$B,AGRIBALYSE_Raw!T:T)*$E119,_xlfn.XLOOKUP(_xlfn.XLOOKUP(Tool_clean!$D119,'AveragePrices&amp;Codes'!$A:$A,'AveragePrices&amp;Codes'!$B:$B),AGRIBALYSE_Cooked!$C:$C,AGRIBALYSE_Cooked!U:U)*$E119),"")</f>
        <v>0</v>
      </c>
      <c r="R119">
        <f>IFERROR(IF($F119="Raw",_xlfn.XLOOKUP(_xlfn.XLOOKUP(Tool_clean!$D119,'AveragePrices&amp;Codes'!$A:$A,'AveragePrices&amp;Codes'!$B:$B),AGRIBALYSE_Raw!$B:$B,AGRIBALYSE_Raw!U:U)*$E119,_xlfn.XLOOKUP(_xlfn.XLOOKUP(Tool_clean!$D119,'AveragePrices&amp;Codes'!$A:$A,'AveragePrices&amp;Codes'!$B:$B),AGRIBALYSE_Cooked!$C:$C,AGRIBALYSE_Cooked!V:V)*$E119),"")</f>
        <v>0</v>
      </c>
      <c r="S119">
        <f>IFERROR(IF($F119="Raw",_xlfn.XLOOKUP(_xlfn.XLOOKUP(Tool_clean!$D119,'AveragePrices&amp;Codes'!$A:$A,'AveragePrices&amp;Codes'!$B:$B),AGRIBALYSE_Raw!$B:$B,AGRIBALYSE_Raw!V:V)*$E119,_xlfn.XLOOKUP(_xlfn.XLOOKUP(Tool_clean!$D119,'AveragePrices&amp;Codes'!$A:$A,'AveragePrices&amp;Codes'!$B:$B),AGRIBALYSE_Cooked!$C:$C,AGRIBALYSE_Cooked!W:W)*$E119),"")</f>
        <v>0</v>
      </c>
      <c r="T119">
        <f>IFERROR(IF($F119="Raw",_xlfn.XLOOKUP(_xlfn.XLOOKUP(Tool_clean!$D119,'AveragePrices&amp;Codes'!$A:$A,'AveragePrices&amp;Codes'!$B:$B),AGRIBALYSE_Raw!$B:$B,AGRIBALYSE_Raw!W:W)*$E119,_xlfn.XLOOKUP(_xlfn.XLOOKUP(Tool_clean!$D119,'AveragePrices&amp;Codes'!$A:$A,'AveragePrices&amp;Codes'!$B:$B),AGRIBALYSE_Cooked!$C:$C,AGRIBALYSE_Cooked!X:X)*$E119),"")</f>
        <v>0</v>
      </c>
      <c r="U119">
        <f>IFERROR(IF($F119="Raw",_xlfn.XLOOKUP(_xlfn.XLOOKUP(Tool_clean!$D119,'AveragePrices&amp;Codes'!$A:$A,'AveragePrices&amp;Codes'!$B:$B),AGRIBALYSE_Raw!$B:$B,AGRIBALYSE_Raw!X:X)*$E119,_xlfn.XLOOKUP(_xlfn.XLOOKUP(Tool_clean!$D119,'AveragePrices&amp;Codes'!$A:$A,'AveragePrices&amp;Codes'!$B:$B),AGRIBALYSE_Cooked!$C:$C,AGRIBALYSE_Cooked!Y:Y)*$E119),"")</f>
        <v>0</v>
      </c>
      <c r="V119">
        <f>IFERROR(IF($F119="Raw",_xlfn.XLOOKUP(_xlfn.XLOOKUP(Tool_clean!$D119,'AveragePrices&amp;Codes'!$A:$A,'AveragePrices&amp;Codes'!$B:$B),AGRIBALYSE_Raw!$B:$B,AGRIBALYSE_Raw!Y:Y)*$E119,_xlfn.XLOOKUP(_xlfn.XLOOKUP(Tool_clean!$D119,'AveragePrices&amp;Codes'!$A:$A,'AveragePrices&amp;Codes'!$B:$B),AGRIBALYSE_Cooked!$C:$C,AGRIBALYSE_Cooked!Z:Z)*$E119),"")</f>
        <v>0</v>
      </c>
      <c r="W119">
        <f>IFERROR(IF($F119="Raw",_xlfn.XLOOKUP(_xlfn.XLOOKUP(Tool_clean!$D119,'AveragePrices&amp;Codes'!$A:$A,'AveragePrices&amp;Codes'!$B:$B),AGRIBALYSE_Raw!$B:$B,AGRIBALYSE_Raw!Z:Z)*$E119,_xlfn.XLOOKUP(_xlfn.XLOOKUP(Tool_clean!$D119,'AveragePrices&amp;Codes'!$A:$A,'AveragePrices&amp;Codes'!$B:$B),AGRIBALYSE_Cooked!$C:$C,AGRIBALYSE_Cooked!AA:AA)*$E119),"")</f>
        <v>0</v>
      </c>
      <c r="X119">
        <f>IFERROR(IF($F119="Raw",_xlfn.XLOOKUP(_xlfn.XLOOKUP(Tool_clean!$D119,'AveragePrices&amp;Codes'!$A:$A,'AveragePrices&amp;Codes'!$B:$B),AGRIBALYSE_Raw!$B:$B,AGRIBALYSE_Raw!AA:AA)*$E119,_xlfn.XLOOKUP(_xlfn.XLOOKUP(Tool_clean!$D119,'AveragePrices&amp;Codes'!$A:$A,'AveragePrices&amp;Codes'!$B:$B),AGRIBALYSE_Cooked!$C:$C,AGRIBALYSE_Cooked!AB:AB)*$E119),"")</f>
        <v>0</v>
      </c>
      <c r="Y119">
        <f>IFERROR(IF($F119="Raw",_xlfn.XLOOKUP(_xlfn.XLOOKUP(Tool_clean!$D119,'AveragePrices&amp;Codes'!$A:$A,'AveragePrices&amp;Codes'!$B:$B),AGRIBALYSE_Raw!$B:$B,AGRIBALYSE_Raw!AB:AB)*$E119,_xlfn.XLOOKUP(_xlfn.XLOOKUP(Tool_clean!$D119,'AveragePrices&amp;Codes'!$A:$A,'AveragePrices&amp;Codes'!$B:$B),AGRIBALYSE_Cooked!$C:$C,AGRIBALYSE_Cooked!AC:AC)*$E119),"")</f>
        <v>0</v>
      </c>
      <c r="Z119">
        <f>IFERROR(IF($F119="Raw",_xlfn.XLOOKUP(_xlfn.XLOOKUP(Tool_clean!$D119,'AveragePrices&amp;Codes'!$A:$A,'AveragePrices&amp;Codes'!$B:$B),AGRIBALYSE_Raw!$B:$B,AGRIBALYSE_Raw!AC:AC)*$E119,_xlfn.XLOOKUP(_xlfn.XLOOKUP(Tool_clean!$D119,'AveragePrices&amp;Codes'!$A:$A,'AveragePrices&amp;Codes'!$B:$B),AGRIBALYSE_Cooked!$C:$C,AGRIBALYSE_Cooked!AD:AD)*$E119),"")</f>
        <v>0</v>
      </c>
      <c r="AA119">
        <f>IFERROR(IF($F119="Raw",_xlfn.XLOOKUP(_xlfn.XLOOKUP(Tool_clean!$D119,'AveragePrices&amp;Codes'!$A:$A,'AveragePrices&amp;Codes'!$B:$B),AGRIBALYSE_Raw!$B:$B,AGRIBALYSE_Raw!AD:AD)*$E119,_xlfn.XLOOKUP(_xlfn.XLOOKUP(Tool_clean!$D119,'AveragePrices&amp;Codes'!$A:$A,'AveragePrices&amp;Codes'!$B:$B),AGRIBALYSE_Cooked!$C:$C,AGRIBALYSE_Cooked!AE:AE)*$E119),"")</f>
        <v>0</v>
      </c>
      <c r="AB119" t="str" cm="1">
        <f t="array" ref="AB119">IFERROR(_xlfn.XLOOKUP(Tool_clean!$F119&amp;$E$2,'Cooking methods'!$A:$A&amp;'Cooking methods'!$B:$B,'Cooking methods'!C:C)*$E119,"")</f>
        <v/>
      </c>
      <c r="AC119" t="str" cm="1">
        <f t="array" ref="AC119">IFERROR(_xlfn.XLOOKUP(Tool_clean!$F119&amp;$E$2,'Cooking methods'!$A:$A&amp;'Cooking methods'!$B:$B,'Cooking methods'!D:D)*$E119,"")</f>
        <v/>
      </c>
      <c r="AD119" t="str" cm="1">
        <f t="array" ref="AD119">IFERROR(_xlfn.XLOOKUP(Tool_clean!$F119&amp;$E$2,'Cooking methods'!$A:$A&amp;'Cooking methods'!$B:$B,'Cooking methods'!E:E)*$E119,"")</f>
        <v/>
      </c>
      <c r="AE119" t="str" cm="1">
        <f t="array" ref="AE119">IFERROR(_xlfn.XLOOKUP(Tool_clean!$F119&amp;$E$2,'Cooking methods'!$A:$A&amp;'Cooking methods'!$B:$B,'Cooking methods'!F:F)*$E119,"")</f>
        <v/>
      </c>
      <c r="AF119" t="str" cm="1">
        <f t="array" ref="AF119">IFERROR(_xlfn.XLOOKUP(Tool_clean!$F119&amp;$E$2,'Cooking methods'!$A:$A&amp;'Cooking methods'!$B:$B,'Cooking methods'!G:G)*$E119,"")</f>
        <v/>
      </c>
      <c r="AG119" t="str" cm="1">
        <f t="array" ref="AG119">IFERROR(_xlfn.XLOOKUP(Tool_clean!$F119&amp;$E$2,'Cooking methods'!$A:$A&amp;'Cooking methods'!$B:$B,'Cooking methods'!H:H)*$E119,"")</f>
        <v/>
      </c>
      <c r="AH119" t="str" cm="1">
        <f t="array" ref="AH119">IFERROR(_xlfn.XLOOKUP(Tool_clean!$F119&amp;$E$2,'Cooking methods'!$A:$A&amp;'Cooking methods'!$B:$B,'Cooking methods'!I:I)*$E119,"")</f>
        <v/>
      </c>
      <c r="AI119" t="str" cm="1">
        <f t="array" ref="AI119">IFERROR(_xlfn.XLOOKUP(Tool_clean!$F119&amp;$E$2,'Cooking methods'!$A:$A&amp;'Cooking methods'!$B:$B,'Cooking methods'!J:J)*$E119,"")</f>
        <v/>
      </c>
      <c r="AJ119" t="str" cm="1">
        <f t="array" ref="AJ119">IFERROR(_xlfn.XLOOKUP(Tool_clean!$F119&amp;$E$2,'Cooking methods'!$A:$A&amp;'Cooking methods'!$B:$B,'Cooking methods'!K:K)*$E119,"")</f>
        <v/>
      </c>
      <c r="AK119" t="str" cm="1">
        <f t="array" ref="AK119">IFERROR(_xlfn.XLOOKUP(Tool_clean!$F119&amp;$E$2,'Cooking methods'!$A:$A&amp;'Cooking methods'!$B:$B,'Cooking methods'!L:L)*$E119,"")</f>
        <v/>
      </c>
      <c r="AL119" t="str" cm="1">
        <f t="array" ref="AL119">IFERROR(_xlfn.XLOOKUP(Tool_clean!$F119&amp;$E$2,'Cooking methods'!$A:$A&amp;'Cooking methods'!$B:$B,'Cooking methods'!M:M)*$E119,"")</f>
        <v/>
      </c>
      <c r="AM119" t="str" cm="1">
        <f t="array" ref="AM119">IFERROR(_xlfn.XLOOKUP(Tool_clean!$F119&amp;$E$2,'Cooking methods'!$A:$A&amp;'Cooking methods'!$B:$B,'Cooking methods'!N:N)*$E119,"")</f>
        <v/>
      </c>
      <c r="AN119" t="str" cm="1">
        <f t="array" ref="AN119">IFERROR(_xlfn.XLOOKUP(Tool_clean!$F119&amp;$E$2,'Cooking methods'!$A:$A&amp;'Cooking methods'!$B:$B,'Cooking methods'!O:O)*$E119,"")</f>
        <v/>
      </c>
      <c r="AO119" t="str" cm="1">
        <f t="array" ref="AO119">IFERROR(_xlfn.XLOOKUP(Tool_clean!$F119&amp;$E$2,'Cooking methods'!$A:$A&amp;'Cooking methods'!$B:$B,'Cooking methods'!P:P)*$E119,"")</f>
        <v/>
      </c>
      <c r="AP119" t="str" cm="1">
        <f t="array" ref="AP119">IFERROR(_xlfn.XLOOKUP(Tool_clean!$F119&amp;$E$2,'Cooking methods'!$A:$A&amp;'Cooking methods'!$B:$B,'Cooking methods'!Q:Q)*$E119,"")</f>
        <v/>
      </c>
      <c r="AQ119" t="str" cm="1">
        <f t="array" ref="AQ119">IFERROR(_xlfn.XLOOKUP(Tool_clean!$F119&amp;$E$2,'Cooking methods'!$A:$A&amp;'Cooking methods'!$B:$B,'Cooking methods'!R:R)*$E119,"")</f>
        <v/>
      </c>
      <c r="AR119" t="str" cm="1">
        <f t="array" ref="AR119">IFERROR(_xlfn.XLOOKUP(Tool_clean!$G119&amp;$E$2,'Waste management'!$A:$A&amp;'Waste management'!$B:$B,'Waste management'!C:C)*$E119,"")</f>
        <v/>
      </c>
      <c r="AS119" t="str" cm="1">
        <f t="array" ref="AS119">IFERROR(_xlfn.XLOOKUP(Tool_clean!$G119&amp;$E$2,'Waste management'!$A:$A&amp;'Waste management'!$B:$B,'Waste management'!D:D)*$E119,"")</f>
        <v/>
      </c>
      <c r="AT119" t="str" cm="1">
        <f t="array" ref="AT119">IFERROR(_xlfn.XLOOKUP(Tool_clean!$G119&amp;$E$2,'Waste management'!$A:$A&amp;'Waste management'!$B:$B,'Waste management'!E:E)*$E119,"")</f>
        <v/>
      </c>
      <c r="AU119" t="str" cm="1">
        <f t="array" ref="AU119">IFERROR(_xlfn.XLOOKUP(Tool_clean!$G119&amp;$E$2,'Waste management'!$A:$A&amp;'Waste management'!$B:$B,'Waste management'!F:F)*$E119,"")</f>
        <v/>
      </c>
      <c r="AV119" t="str" cm="1">
        <f t="array" ref="AV119">IFERROR(_xlfn.XLOOKUP(Tool_clean!$G119&amp;$E$2,'Waste management'!$A:$A&amp;'Waste management'!$B:$B,'Waste management'!G:G)*$E119,"")</f>
        <v/>
      </c>
      <c r="AW119" t="str" cm="1">
        <f t="array" ref="AW119">IFERROR(_xlfn.XLOOKUP(Tool_clean!$G119&amp;$E$2,'Waste management'!$A:$A&amp;'Waste management'!$B:$B,'Waste management'!H:H)*$E119,"")</f>
        <v/>
      </c>
      <c r="AX119" t="str" cm="1">
        <f t="array" ref="AX119">IFERROR(_xlfn.XLOOKUP(Tool_clean!$G119&amp;$E$2,'Waste management'!$A:$A&amp;'Waste management'!$B:$B,'Waste management'!I:I)*$E119,"")</f>
        <v/>
      </c>
      <c r="AY119" t="str" cm="1">
        <f t="array" ref="AY119">IFERROR(_xlfn.XLOOKUP(Tool_clean!$G119&amp;$E$2,'Waste management'!$A:$A&amp;'Waste management'!$B:$B,'Waste management'!J:J)*$E119,"")</f>
        <v/>
      </c>
      <c r="AZ119" t="str" cm="1">
        <f t="array" ref="AZ119">IFERROR(_xlfn.XLOOKUP(Tool_clean!$G119&amp;$E$2,'Waste management'!$A:$A&amp;'Waste management'!$B:$B,'Waste management'!K:K)*$E119,"")</f>
        <v/>
      </c>
      <c r="BA119" t="str" cm="1">
        <f t="array" ref="BA119">IFERROR(_xlfn.XLOOKUP(Tool_clean!$G119&amp;$E$2,'Waste management'!$A:$A&amp;'Waste management'!$B:$B,'Waste management'!L:L)*$E119,"")</f>
        <v/>
      </c>
      <c r="BB119" t="str" cm="1">
        <f t="array" ref="BB119">IFERROR(_xlfn.XLOOKUP(Tool_clean!$G119&amp;$E$2,'Waste management'!$A:$A&amp;'Waste management'!$B:$B,'Waste management'!M:M)*$E119,"")</f>
        <v/>
      </c>
      <c r="BC119" t="str" cm="1">
        <f t="array" ref="BC119">IFERROR(_xlfn.XLOOKUP(Tool_clean!$G119&amp;$E$2,'Waste management'!$A:$A&amp;'Waste management'!$B:$B,'Waste management'!N:N)*$E119,"")</f>
        <v/>
      </c>
      <c r="BD119" t="str" cm="1">
        <f t="array" ref="BD119">IFERROR(_xlfn.XLOOKUP(Tool_clean!$G119&amp;$E$2,'Waste management'!$A:$A&amp;'Waste management'!$B:$B,'Waste management'!O:O)*$E119,"")</f>
        <v/>
      </c>
      <c r="BE119" t="str" cm="1">
        <f t="array" ref="BE119">IFERROR(_xlfn.XLOOKUP(Tool_clean!$G119&amp;$E$2,'Waste management'!$A:$A&amp;'Waste management'!$B:$B,'Waste management'!P:P)*$E119,"")</f>
        <v/>
      </c>
      <c r="BF119" t="str" cm="1">
        <f t="array" ref="BF119">IFERROR(_xlfn.XLOOKUP(Tool_clean!$G119&amp;$E$2,'Waste management'!$A:$A&amp;'Waste management'!$B:$B,'Waste management'!Q:Q)*$E119,"")</f>
        <v/>
      </c>
      <c r="BG119" t="str" cm="1">
        <f t="array" ref="BG119">IFERROR(_xlfn.XLOOKUP(Tool_clean!$G119&amp;$E$2,'Waste management'!$A:$A&amp;'Waste management'!$B:$B,'Waste management'!R:R)*$E119,"")</f>
        <v/>
      </c>
      <c r="BH119" t="str">
        <f>IFERROR((L119+AR119+AB119)*_xlfn.XLOOKUP(Tool_clean!BH$4,Monetization_Factors!$A:$A,Monetization_Factors!$D:$D),"")</f>
        <v/>
      </c>
      <c r="BI119" t="str">
        <f>IFERROR((M119+AS119+AC119)*_xlfn.XLOOKUP(Tool_clean!BI$4,Monetization_Factors!$A:$A,Monetization_Factors!$D:$D),"")</f>
        <v/>
      </c>
      <c r="BJ119" t="str">
        <f>IFERROR((N119+AT119+AD119)*_xlfn.XLOOKUP(Tool_clean!BJ$4,Monetization_Factors!$A:$A,Monetization_Factors!$D:$D),"")</f>
        <v/>
      </c>
      <c r="BK119" t="str">
        <f>IFERROR((O119+AU119+AE119)*_xlfn.XLOOKUP(Tool_clean!BK$4,Monetization_Factors!$A:$A,Monetization_Factors!$D:$D),"")</f>
        <v/>
      </c>
      <c r="BL119" t="str">
        <f>IFERROR((P119+AV119+AF119)*_xlfn.XLOOKUP(Tool_clean!BL$4,Monetization_Factors!$A:$A,Monetization_Factors!$D:$D),"")</f>
        <v/>
      </c>
      <c r="BM119" t="str">
        <f>IFERROR((Q119+AW119+AG119)*_xlfn.XLOOKUP(Tool_clean!BM$4,Monetization_Factors!$A:$A,Monetization_Factors!$D:$D),"")</f>
        <v/>
      </c>
      <c r="BN119" t="str">
        <f>IFERROR((R119+AX119+AH119)*_xlfn.XLOOKUP(Tool_clean!BN$4,Monetization_Factors!$A:$A,Monetization_Factors!$D:$D),"")</f>
        <v/>
      </c>
      <c r="BO119" t="str">
        <f>IFERROR((S119+AY119+AI119)*_xlfn.XLOOKUP(Tool_clean!BO$4,Monetization_Factors!$A:$A,Monetization_Factors!$D:$D),"")</f>
        <v/>
      </c>
      <c r="BP119" t="str">
        <f>IFERROR((T119+AZ119+AJ119)*_xlfn.XLOOKUP(Tool_clean!BP$4,Monetization_Factors!$A:$A,Monetization_Factors!$D:$D),"")</f>
        <v/>
      </c>
      <c r="BQ119" t="str">
        <f>IFERROR((U119+BA119+AK119)*_xlfn.XLOOKUP(Tool_clean!BQ$4,Monetization_Factors!$A:$A,Monetization_Factors!$D:$D),"")</f>
        <v/>
      </c>
      <c r="BR119" t="str">
        <f>IFERROR((V119+BB119+AL119)*_xlfn.XLOOKUP(Tool_clean!BR$4,Monetization_Factors!$A:$A,Monetization_Factors!$D:$D),"")</f>
        <v/>
      </c>
      <c r="BS119" t="str">
        <f>IFERROR((W119+BC119+AM119)*_xlfn.XLOOKUP(Tool_clean!BS$4,Monetization_Factors!$A:$A,Monetization_Factors!$D:$D),"")</f>
        <v/>
      </c>
      <c r="BT119" t="str">
        <f>IFERROR((X119+BD119+AN119)*_xlfn.XLOOKUP(Tool_clean!BT$4,Monetization_Factors!$A:$A,Monetization_Factors!$D:$D),"")</f>
        <v/>
      </c>
      <c r="BU119" t="str">
        <f>IFERROR((Y119+BE119+AO119)*_xlfn.XLOOKUP(Tool_clean!BU$4,Monetization_Factors!$A:$A,Monetization_Factors!$D:$D),"")</f>
        <v/>
      </c>
      <c r="BV119" t="str">
        <f>IFERROR((Z119+BF119+AP119)*_xlfn.XLOOKUP(Tool_clean!BV$4,Monetization_Factors!$A:$A,Monetization_Factors!$D:$D),"")</f>
        <v/>
      </c>
      <c r="BW119" t="str">
        <f>IFERROR((AA119+BG119+AQ119)*_xlfn.XLOOKUP(Tool_clean!BW$4,Monetization_Factors!$A:$A,Monetization_Factors!$D:$D),"")</f>
        <v/>
      </c>
      <c r="BX119" s="38" t="str" cm="1">
        <f t="array" ref="BX119">IFERROR(_xlfn.IFS(I119&gt;0,I119*E119,I119="",J119*E119),"")</f>
        <v/>
      </c>
      <c r="BY119" s="38">
        <f t="shared" si="101"/>
        <v>0</v>
      </c>
      <c r="BZ119" s="38" t="str">
        <f t="shared" si="102"/>
        <v/>
      </c>
      <c r="CA119" s="38" t="str">
        <f t="shared" si="103"/>
        <v/>
      </c>
      <c r="CB119" t="str">
        <f t="shared" si="162"/>
        <v/>
      </c>
      <c r="CC119" t="str">
        <f t="shared" si="163"/>
        <v/>
      </c>
      <c r="CD119" t="str">
        <f t="shared" si="164"/>
        <v/>
      </c>
      <c r="CE119" t="str">
        <f t="shared" si="165"/>
        <v/>
      </c>
      <c r="CF119" t="str">
        <f t="shared" si="166"/>
        <v/>
      </c>
      <c r="CG119" t="str">
        <f t="shared" si="167"/>
        <v/>
      </c>
      <c r="CH119" t="str">
        <f t="shared" si="168"/>
        <v/>
      </c>
      <c r="CI119" t="str">
        <f t="shared" si="169"/>
        <v/>
      </c>
      <c r="CJ119" t="str">
        <f t="shared" si="170"/>
        <v/>
      </c>
      <c r="CK119" t="str">
        <f t="shared" si="171"/>
        <v/>
      </c>
      <c r="CL119" t="str">
        <f t="shared" si="172"/>
        <v/>
      </c>
      <c r="CM119" t="str">
        <f t="shared" si="173"/>
        <v/>
      </c>
      <c r="CN119" t="str">
        <f t="shared" si="174"/>
        <v/>
      </c>
      <c r="CO119" t="str">
        <f t="shared" si="175"/>
        <v/>
      </c>
      <c r="CP119" t="str">
        <f t="shared" si="176"/>
        <v/>
      </c>
      <c r="CQ119" t="str">
        <f t="shared" si="177"/>
        <v/>
      </c>
      <c r="CR119" t="str">
        <f t="shared" si="178"/>
        <v/>
      </c>
      <c r="CS119" t="str">
        <f t="shared" si="179"/>
        <v/>
      </c>
      <c r="CT119" t="str">
        <f t="shared" si="180"/>
        <v/>
      </c>
      <c r="CU119" t="str">
        <f t="shared" si="181"/>
        <v/>
      </c>
      <c r="CV119" t="str">
        <f t="shared" si="182"/>
        <v/>
      </c>
      <c r="CW119" t="str">
        <f t="shared" si="183"/>
        <v/>
      </c>
      <c r="CX119" t="str">
        <f t="shared" si="184"/>
        <v/>
      </c>
      <c r="CY119" t="str">
        <f t="shared" si="185"/>
        <v/>
      </c>
      <c r="CZ119" t="str">
        <f t="shared" si="186"/>
        <v/>
      </c>
      <c r="DA119" t="str">
        <f t="shared" si="187"/>
        <v/>
      </c>
      <c r="DB119" t="str">
        <f t="shared" si="188"/>
        <v/>
      </c>
      <c r="DC119" t="str">
        <f t="shared" si="189"/>
        <v/>
      </c>
      <c r="DD119" t="str">
        <f t="shared" si="190"/>
        <v/>
      </c>
      <c r="DE119" t="str">
        <f t="shared" si="191"/>
        <v/>
      </c>
      <c r="DF119" t="str">
        <f t="shared" si="192"/>
        <v/>
      </c>
      <c r="DG119" t="str">
        <f t="shared" si="193"/>
        <v/>
      </c>
      <c r="DH119" s="5" t="str">
        <f>IFERROR((CR119*$B$2*(1-$H119)*('CAR.CAP_per person'!B$2))/(_xlfn.XLOOKUP($E$2,EU_countries_GDP!$A$2:$A$29,EU_countries_GDP!$E$2:$E$29)),"")</f>
        <v/>
      </c>
      <c r="DI119" s="5" t="str">
        <f>IFERROR((CS119*$B$2*(1-$H119)*('CAR.CAP_per person'!C$2))/(_xlfn.XLOOKUP($E$2,EU_countries_GDP!$A$2:$A$29,EU_countries_GDP!$E$2:$E$29)),"")</f>
        <v/>
      </c>
      <c r="DJ119" s="5" t="str">
        <f>IFERROR((CT119*$B$2*(1-$H119)*('CAR.CAP_per person'!D$2))/(_xlfn.XLOOKUP($E$2,EU_countries_GDP!$A$2:$A$29,EU_countries_GDP!$E$2:$E$29)),"")</f>
        <v/>
      </c>
      <c r="DK119" s="5" t="str">
        <f>IFERROR((CU119*$B$2*(1-$H119)*('CAR.CAP_per person'!E$2))/(_xlfn.XLOOKUP($E$2,EU_countries_GDP!$A$2:$A$29,EU_countries_GDP!$E$2:$E$29)),"")</f>
        <v/>
      </c>
      <c r="DL119" s="5" t="str">
        <f>IFERROR((CV119*$B$2*(1-$H119)*('CAR.CAP_per person'!F$2))/(_xlfn.XLOOKUP($E$2,EU_countries_GDP!$A$2:$A$29,EU_countries_GDP!$E$2:$E$29)),"")</f>
        <v/>
      </c>
      <c r="DM119" s="5" t="str">
        <f>IFERROR((CW119*$B$2*(1-$H119)*('CAR.CAP_per person'!G$2))/(_xlfn.XLOOKUP($E$2,EU_countries_GDP!$A$2:$A$29,EU_countries_GDP!$E$2:$E$29)),"")</f>
        <v/>
      </c>
      <c r="DN119" s="5" t="str">
        <f>IFERROR((CX119*$B$2*(1-$H119)*('CAR.CAP_per person'!H$2))/(_xlfn.XLOOKUP($E$2,EU_countries_GDP!$A$2:$A$29,EU_countries_GDP!$E$2:$E$29)),"")</f>
        <v/>
      </c>
      <c r="DO119" s="5" t="str">
        <f>IFERROR((CY119*$B$2*(1-$H119)*('CAR.CAP_per person'!I$2))/(_xlfn.XLOOKUP($E$2,EU_countries_GDP!$A$2:$A$29,EU_countries_GDP!$E$2:$E$29)),"")</f>
        <v/>
      </c>
      <c r="DP119" s="5" t="str">
        <f>IFERROR((CZ119*$B$2*(1-$H119)*('CAR.CAP_per person'!J$2))/(_xlfn.XLOOKUP($E$2,EU_countries_GDP!$A$2:$A$29,EU_countries_GDP!$E$2:$E$29)),"")</f>
        <v/>
      </c>
      <c r="DQ119" s="5" t="str">
        <f>IFERROR((DA119*$B$2*(1-$H119)*('CAR.CAP_per person'!K$2))/(_xlfn.XLOOKUP($E$2,EU_countries_GDP!$A$2:$A$29,EU_countries_GDP!$E$2:$E$29)),"")</f>
        <v/>
      </c>
      <c r="DR119" s="5" t="str">
        <f>IFERROR((DB119*$B$2*(1-$H119)*('CAR.CAP_per person'!L$2))/(_xlfn.XLOOKUP($E$2,EU_countries_GDP!$A$2:$A$29,EU_countries_GDP!$E$2:$E$29)),"")</f>
        <v/>
      </c>
      <c r="DS119" s="5" t="str">
        <f>IFERROR((DC119*$B$2*(1-$H119)*('CAR.CAP_per person'!M$2))/(_xlfn.XLOOKUP($E$2,EU_countries_GDP!$A$2:$A$29,EU_countries_GDP!$E$2:$E$29)),"")</f>
        <v/>
      </c>
      <c r="DT119" s="5" t="str">
        <f>IFERROR((DD119*$B$2*(1-$H119)*('CAR.CAP_per person'!N$2))/(_xlfn.XLOOKUP($E$2,EU_countries_GDP!$A$2:$A$29,EU_countries_GDP!$E$2:$E$29)),"")</f>
        <v/>
      </c>
      <c r="DU119" s="5" t="str">
        <f>IFERROR((DE119*$B$2*(1-$H119)*('CAR.CAP_per person'!O$2))/(_xlfn.XLOOKUP($E$2,EU_countries_GDP!$A$2:$A$29,EU_countries_GDP!$E$2:$E$29)),"")</f>
        <v/>
      </c>
      <c r="DV119" s="5" t="str">
        <f>IFERROR((DF119*$B$2*(1-$H119)*('CAR.CAP_per person'!P$2))/(_xlfn.XLOOKUP($E$2,EU_countries_GDP!$A$2:$A$29,EU_countries_GDP!$E$2:$E$29)),"")</f>
        <v/>
      </c>
      <c r="DW119" s="5" t="str">
        <f>IFERROR((DG119*$B$2*(1-$H119)*('CAR.CAP_per person'!Q$2))/(_xlfn.XLOOKUP($E$2,EU_countries_GDP!$A$2:$A$29,EU_countries_GDP!$E$2:$E$29)),"")</f>
        <v/>
      </c>
    </row>
    <row r="120" spans="2:127">
      <c r="B120" t="str">
        <f>_xlfn.XLOOKUP(D120,Table5[Ingredient],Table5[Category],"",FALSE)</f>
        <v/>
      </c>
      <c r="C120" s="33"/>
      <c r="D120" s="33"/>
      <c r="E120" s="33"/>
      <c r="F120" s="33"/>
      <c r="G120" s="33"/>
      <c r="H120" s="33"/>
      <c r="I120" s="33"/>
      <c r="J120" s="37" t="str">
        <f>IFERROR(INDEX('AveragePrices&amp;Codes'!G:AG, MATCH($D120, 'AveragePrices&amp;Codes'!$A:$A, 0), MATCH(Tool_clean!$E$2, 'AveragePrices&amp;Codes'!$G$1:$AG$1, 0)),"")</f>
        <v/>
      </c>
      <c r="K120" s="37" t="str">
        <f t="shared" si="100"/>
        <v/>
      </c>
      <c r="L120">
        <f>IFERROR(IF($F120="Raw",_xlfn.XLOOKUP(_xlfn.XLOOKUP(Tool_clean!$D120,'AveragePrices&amp;Codes'!$A:$A,'AveragePrices&amp;Codes'!$B:$B),AGRIBALYSE_Raw!$B:$B,AGRIBALYSE_Raw!O:O)*$E120,_xlfn.XLOOKUP(_xlfn.XLOOKUP(Tool_clean!$D120,'AveragePrices&amp;Codes'!$A:$A,'AveragePrices&amp;Codes'!$B:$B),AGRIBALYSE_Cooked!$C:$C,AGRIBALYSE_Cooked!P:P)*$E120),"")</f>
        <v>0</v>
      </c>
      <c r="M120">
        <f>IFERROR(IF($F120="Raw",_xlfn.XLOOKUP(_xlfn.XLOOKUP(Tool_clean!$D120,'AveragePrices&amp;Codes'!$A:$A,'AveragePrices&amp;Codes'!$B:$B),AGRIBALYSE_Raw!$B:$B,AGRIBALYSE_Raw!P:P)*$E120,_xlfn.XLOOKUP(_xlfn.XLOOKUP(Tool_clean!$D120,'AveragePrices&amp;Codes'!$A:$A,'AveragePrices&amp;Codes'!$B:$B),AGRIBALYSE_Cooked!$C:$C,AGRIBALYSE_Cooked!Q:Q)*$E120),"")</f>
        <v>0</v>
      </c>
      <c r="N120">
        <f>IFERROR(IF($F120="Raw",_xlfn.XLOOKUP(_xlfn.XLOOKUP(Tool_clean!$D120,'AveragePrices&amp;Codes'!$A:$A,'AveragePrices&amp;Codes'!$B:$B),AGRIBALYSE_Raw!$B:$B,AGRIBALYSE_Raw!Q:Q)*$E120,_xlfn.XLOOKUP(_xlfn.XLOOKUP(Tool_clean!$D120,'AveragePrices&amp;Codes'!$A:$A,'AveragePrices&amp;Codes'!$B:$B),AGRIBALYSE_Cooked!$C:$C,AGRIBALYSE_Cooked!R:R)*$E120),"")</f>
        <v>0</v>
      </c>
      <c r="O120">
        <f>IFERROR(IF($F120="Raw",_xlfn.XLOOKUP(_xlfn.XLOOKUP(Tool_clean!$D120,'AveragePrices&amp;Codes'!$A:$A,'AveragePrices&amp;Codes'!$B:$B),AGRIBALYSE_Raw!$B:$B,AGRIBALYSE_Raw!R:R)*$E120,_xlfn.XLOOKUP(_xlfn.XLOOKUP(Tool_clean!$D120,'AveragePrices&amp;Codes'!$A:$A,'AveragePrices&amp;Codes'!$B:$B),AGRIBALYSE_Cooked!$C:$C,AGRIBALYSE_Cooked!S:S)*$E120),"")</f>
        <v>0</v>
      </c>
      <c r="P120">
        <f>IFERROR(IF($F120="Raw",_xlfn.XLOOKUP(_xlfn.XLOOKUP(Tool_clean!$D120,'AveragePrices&amp;Codes'!$A:$A,'AveragePrices&amp;Codes'!$B:$B),AGRIBALYSE_Raw!$B:$B,AGRIBALYSE_Raw!S:S)*$E120,_xlfn.XLOOKUP(_xlfn.XLOOKUP(Tool_clean!$D120,'AveragePrices&amp;Codes'!$A:$A,'AveragePrices&amp;Codes'!$B:$B),AGRIBALYSE_Cooked!$C:$C,AGRIBALYSE_Cooked!T:T)*$E120),"")</f>
        <v>0</v>
      </c>
      <c r="Q120">
        <f>IFERROR(IF($F120="Raw",_xlfn.XLOOKUP(_xlfn.XLOOKUP(Tool_clean!$D120,'AveragePrices&amp;Codes'!$A:$A,'AveragePrices&amp;Codes'!$B:$B),AGRIBALYSE_Raw!$B:$B,AGRIBALYSE_Raw!T:T)*$E120,_xlfn.XLOOKUP(_xlfn.XLOOKUP(Tool_clean!$D120,'AveragePrices&amp;Codes'!$A:$A,'AveragePrices&amp;Codes'!$B:$B),AGRIBALYSE_Cooked!$C:$C,AGRIBALYSE_Cooked!U:U)*$E120),"")</f>
        <v>0</v>
      </c>
      <c r="R120">
        <f>IFERROR(IF($F120="Raw",_xlfn.XLOOKUP(_xlfn.XLOOKUP(Tool_clean!$D120,'AveragePrices&amp;Codes'!$A:$A,'AveragePrices&amp;Codes'!$B:$B),AGRIBALYSE_Raw!$B:$B,AGRIBALYSE_Raw!U:U)*$E120,_xlfn.XLOOKUP(_xlfn.XLOOKUP(Tool_clean!$D120,'AveragePrices&amp;Codes'!$A:$A,'AveragePrices&amp;Codes'!$B:$B),AGRIBALYSE_Cooked!$C:$C,AGRIBALYSE_Cooked!V:V)*$E120),"")</f>
        <v>0</v>
      </c>
      <c r="S120">
        <f>IFERROR(IF($F120="Raw",_xlfn.XLOOKUP(_xlfn.XLOOKUP(Tool_clean!$D120,'AveragePrices&amp;Codes'!$A:$A,'AveragePrices&amp;Codes'!$B:$B),AGRIBALYSE_Raw!$B:$B,AGRIBALYSE_Raw!V:V)*$E120,_xlfn.XLOOKUP(_xlfn.XLOOKUP(Tool_clean!$D120,'AveragePrices&amp;Codes'!$A:$A,'AveragePrices&amp;Codes'!$B:$B),AGRIBALYSE_Cooked!$C:$C,AGRIBALYSE_Cooked!W:W)*$E120),"")</f>
        <v>0</v>
      </c>
      <c r="T120">
        <f>IFERROR(IF($F120="Raw",_xlfn.XLOOKUP(_xlfn.XLOOKUP(Tool_clean!$D120,'AveragePrices&amp;Codes'!$A:$A,'AveragePrices&amp;Codes'!$B:$B),AGRIBALYSE_Raw!$B:$B,AGRIBALYSE_Raw!W:W)*$E120,_xlfn.XLOOKUP(_xlfn.XLOOKUP(Tool_clean!$D120,'AveragePrices&amp;Codes'!$A:$A,'AveragePrices&amp;Codes'!$B:$B),AGRIBALYSE_Cooked!$C:$C,AGRIBALYSE_Cooked!X:X)*$E120),"")</f>
        <v>0</v>
      </c>
      <c r="U120">
        <f>IFERROR(IF($F120="Raw",_xlfn.XLOOKUP(_xlfn.XLOOKUP(Tool_clean!$D120,'AveragePrices&amp;Codes'!$A:$A,'AveragePrices&amp;Codes'!$B:$B),AGRIBALYSE_Raw!$B:$B,AGRIBALYSE_Raw!X:X)*$E120,_xlfn.XLOOKUP(_xlfn.XLOOKUP(Tool_clean!$D120,'AveragePrices&amp;Codes'!$A:$A,'AveragePrices&amp;Codes'!$B:$B),AGRIBALYSE_Cooked!$C:$C,AGRIBALYSE_Cooked!Y:Y)*$E120),"")</f>
        <v>0</v>
      </c>
      <c r="V120">
        <f>IFERROR(IF($F120="Raw",_xlfn.XLOOKUP(_xlfn.XLOOKUP(Tool_clean!$D120,'AveragePrices&amp;Codes'!$A:$A,'AveragePrices&amp;Codes'!$B:$B),AGRIBALYSE_Raw!$B:$B,AGRIBALYSE_Raw!Y:Y)*$E120,_xlfn.XLOOKUP(_xlfn.XLOOKUP(Tool_clean!$D120,'AveragePrices&amp;Codes'!$A:$A,'AveragePrices&amp;Codes'!$B:$B),AGRIBALYSE_Cooked!$C:$C,AGRIBALYSE_Cooked!Z:Z)*$E120),"")</f>
        <v>0</v>
      </c>
      <c r="W120">
        <f>IFERROR(IF($F120="Raw",_xlfn.XLOOKUP(_xlfn.XLOOKUP(Tool_clean!$D120,'AveragePrices&amp;Codes'!$A:$A,'AveragePrices&amp;Codes'!$B:$B),AGRIBALYSE_Raw!$B:$B,AGRIBALYSE_Raw!Z:Z)*$E120,_xlfn.XLOOKUP(_xlfn.XLOOKUP(Tool_clean!$D120,'AveragePrices&amp;Codes'!$A:$A,'AveragePrices&amp;Codes'!$B:$B),AGRIBALYSE_Cooked!$C:$C,AGRIBALYSE_Cooked!AA:AA)*$E120),"")</f>
        <v>0</v>
      </c>
      <c r="X120">
        <f>IFERROR(IF($F120="Raw",_xlfn.XLOOKUP(_xlfn.XLOOKUP(Tool_clean!$D120,'AveragePrices&amp;Codes'!$A:$A,'AveragePrices&amp;Codes'!$B:$B),AGRIBALYSE_Raw!$B:$B,AGRIBALYSE_Raw!AA:AA)*$E120,_xlfn.XLOOKUP(_xlfn.XLOOKUP(Tool_clean!$D120,'AveragePrices&amp;Codes'!$A:$A,'AveragePrices&amp;Codes'!$B:$B),AGRIBALYSE_Cooked!$C:$C,AGRIBALYSE_Cooked!AB:AB)*$E120),"")</f>
        <v>0</v>
      </c>
      <c r="Y120">
        <f>IFERROR(IF($F120="Raw",_xlfn.XLOOKUP(_xlfn.XLOOKUP(Tool_clean!$D120,'AveragePrices&amp;Codes'!$A:$A,'AveragePrices&amp;Codes'!$B:$B),AGRIBALYSE_Raw!$B:$B,AGRIBALYSE_Raw!AB:AB)*$E120,_xlfn.XLOOKUP(_xlfn.XLOOKUP(Tool_clean!$D120,'AveragePrices&amp;Codes'!$A:$A,'AveragePrices&amp;Codes'!$B:$B),AGRIBALYSE_Cooked!$C:$C,AGRIBALYSE_Cooked!AC:AC)*$E120),"")</f>
        <v>0</v>
      </c>
      <c r="Z120">
        <f>IFERROR(IF($F120="Raw",_xlfn.XLOOKUP(_xlfn.XLOOKUP(Tool_clean!$D120,'AveragePrices&amp;Codes'!$A:$A,'AveragePrices&amp;Codes'!$B:$B),AGRIBALYSE_Raw!$B:$B,AGRIBALYSE_Raw!AC:AC)*$E120,_xlfn.XLOOKUP(_xlfn.XLOOKUP(Tool_clean!$D120,'AveragePrices&amp;Codes'!$A:$A,'AveragePrices&amp;Codes'!$B:$B),AGRIBALYSE_Cooked!$C:$C,AGRIBALYSE_Cooked!AD:AD)*$E120),"")</f>
        <v>0</v>
      </c>
      <c r="AA120">
        <f>IFERROR(IF($F120="Raw",_xlfn.XLOOKUP(_xlfn.XLOOKUP(Tool_clean!$D120,'AveragePrices&amp;Codes'!$A:$A,'AveragePrices&amp;Codes'!$B:$B),AGRIBALYSE_Raw!$B:$B,AGRIBALYSE_Raw!AD:AD)*$E120,_xlfn.XLOOKUP(_xlfn.XLOOKUP(Tool_clean!$D120,'AveragePrices&amp;Codes'!$A:$A,'AveragePrices&amp;Codes'!$B:$B),AGRIBALYSE_Cooked!$C:$C,AGRIBALYSE_Cooked!AE:AE)*$E120),"")</f>
        <v>0</v>
      </c>
      <c r="AB120" t="str" cm="1">
        <f t="array" ref="AB120">IFERROR(_xlfn.XLOOKUP(Tool_clean!$F120&amp;$E$2,'Cooking methods'!$A:$A&amp;'Cooking methods'!$B:$B,'Cooking methods'!C:C)*$E120,"")</f>
        <v/>
      </c>
      <c r="AC120" t="str" cm="1">
        <f t="array" ref="AC120">IFERROR(_xlfn.XLOOKUP(Tool_clean!$F120&amp;$E$2,'Cooking methods'!$A:$A&amp;'Cooking methods'!$B:$B,'Cooking methods'!D:D)*$E120,"")</f>
        <v/>
      </c>
      <c r="AD120" t="str" cm="1">
        <f t="array" ref="AD120">IFERROR(_xlfn.XLOOKUP(Tool_clean!$F120&amp;$E$2,'Cooking methods'!$A:$A&amp;'Cooking methods'!$B:$B,'Cooking methods'!E:E)*$E120,"")</f>
        <v/>
      </c>
      <c r="AE120" t="str" cm="1">
        <f t="array" ref="AE120">IFERROR(_xlfn.XLOOKUP(Tool_clean!$F120&amp;$E$2,'Cooking methods'!$A:$A&amp;'Cooking methods'!$B:$B,'Cooking methods'!F:F)*$E120,"")</f>
        <v/>
      </c>
      <c r="AF120" t="str" cm="1">
        <f t="array" ref="AF120">IFERROR(_xlfn.XLOOKUP(Tool_clean!$F120&amp;$E$2,'Cooking methods'!$A:$A&amp;'Cooking methods'!$B:$B,'Cooking methods'!G:G)*$E120,"")</f>
        <v/>
      </c>
      <c r="AG120" t="str" cm="1">
        <f t="array" ref="AG120">IFERROR(_xlfn.XLOOKUP(Tool_clean!$F120&amp;$E$2,'Cooking methods'!$A:$A&amp;'Cooking methods'!$B:$B,'Cooking methods'!H:H)*$E120,"")</f>
        <v/>
      </c>
      <c r="AH120" t="str" cm="1">
        <f t="array" ref="AH120">IFERROR(_xlfn.XLOOKUP(Tool_clean!$F120&amp;$E$2,'Cooking methods'!$A:$A&amp;'Cooking methods'!$B:$B,'Cooking methods'!I:I)*$E120,"")</f>
        <v/>
      </c>
      <c r="AI120" t="str" cm="1">
        <f t="array" ref="AI120">IFERROR(_xlfn.XLOOKUP(Tool_clean!$F120&amp;$E$2,'Cooking methods'!$A:$A&amp;'Cooking methods'!$B:$B,'Cooking methods'!J:J)*$E120,"")</f>
        <v/>
      </c>
      <c r="AJ120" t="str" cm="1">
        <f t="array" ref="AJ120">IFERROR(_xlfn.XLOOKUP(Tool_clean!$F120&amp;$E$2,'Cooking methods'!$A:$A&amp;'Cooking methods'!$B:$B,'Cooking methods'!K:K)*$E120,"")</f>
        <v/>
      </c>
      <c r="AK120" t="str" cm="1">
        <f t="array" ref="AK120">IFERROR(_xlfn.XLOOKUP(Tool_clean!$F120&amp;$E$2,'Cooking methods'!$A:$A&amp;'Cooking methods'!$B:$B,'Cooking methods'!L:L)*$E120,"")</f>
        <v/>
      </c>
      <c r="AL120" t="str" cm="1">
        <f t="array" ref="AL120">IFERROR(_xlfn.XLOOKUP(Tool_clean!$F120&amp;$E$2,'Cooking methods'!$A:$A&amp;'Cooking methods'!$B:$B,'Cooking methods'!M:M)*$E120,"")</f>
        <v/>
      </c>
      <c r="AM120" t="str" cm="1">
        <f t="array" ref="AM120">IFERROR(_xlfn.XLOOKUP(Tool_clean!$F120&amp;$E$2,'Cooking methods'!$A:$A&amp;'Cooking methods'!$B:$B,'Cooking methods'!N:N)*$E120,"")</f>
        <v/>
      </c>
      <c r="AN120" t="str" cm="1">
        <f t="array" ref="AN120">IFERROR(_xlfn.XLOOKUP(Tool_clean!$F120&amp;$E$2,'Cooking methods'!$A:$A&amp;'Cooking methods'!$B:$B,'Cooking methods'!O:O)*$E120,"")</f>
        <v/>
      </c>
      <c r="AO120" t="str" cm="1">
        <f t="array" ref="AO120">IFERROR(_xlfn.XLOOKUP(Tool_clean!$F120&amp;$E$2,'Cooking methods'!$A:$A&amp;'Cooking methods'!$B:$B,'Cooking methods'!P:P)*$E120,"")</f>
        <v/>
      </c>
      <c r="AP120" t="str" cm="1">
        <f t="array" ref="AP120">IFERROR(_xlfn.XLOOKUP(Tool_clean!$F120&amp;$E$2,'Cooking methods'!$A:$A&amp;'Cooking methods'!$B:$B,'Cooking methods'!Q:Q)*$E120,"")</f>
        <v/>
      </c>
      <c r="AQ120" t="str" cm="1">
        <f t="array" ref="AQ120">IFERROR(_xlfn.XLOOKUP(Tool_clean!$F120&amp;$E$2,'Cooking methods'!$A:$A&amp;'Cooking methods'!$B:$B,'Cooking methods'!R:R)*$E120,"")</f>
        <v/>
      </c>
      <c r="AR120" t="str" cm="1">
        <f t="array" ref="AR120">IFERROR(_xlfn.XLOOKUP(Tool_clean!$G120&amp;$E$2,'Waste management'!$A:$A&amp;'Waste management'!$B:$B,'Waste management'!C:C)*$E120,"")</f>
        <v/>
      </c>
      <c r="AS120" t="str" cm="1">
        <f t="array" ref="AS120">IFERROR(_xlfn.XLOOKUP(Tool_clean!$G120&amp;$E$2,'Waste management'!$A:$A&amp;'Waste management'!$B:$B,'Waste management'!D:D)*$E120,"")</f>
        <v/>
      </c>
      <c r="AT120" t="str" cm="1">
        <f t="array" ref="AT120">IFERROR(_xlfn.XLOOKUP(Tool_clean!$G120&amp;$E$2,'Waste management'!$A:$A&amp;'Waste management'!$B:$B,'Waste management'!E:E)*$E120,"")</f>
        <v/>
      </c>
      <c r="AU120" t="str" cm="1">
        <f t="array" ref="AU120">IFERROR(_xlfn.XLOOKUP(Tool_clean!$G120&amp;$E$2,'Waste management'!$A:$A&amp;'Waste management'!$B:$B,'Waste management'!F:F)*$E120,"")</f>
        <v/>
      </c>
      <c r="AV120" t="str" cm="1">
        <f t="array" ref="AV120">IFERROR(_xlfn.XLOOKUP(Tool_clean!$G120&amp;$E$2,'Waste management'!$A:$A&amp;'Waste management'!$B:$B,'Waste management'!G:G)*$E120,"")</f>
        <v/>
      </c>
      <c r="AW120" t="str" cm="1">
        <f t="array" ref="AW120">IFERROR(_xlfn.XLOOKUP(Tool_clean!$G120&amp;$E$2,'Waste management'!$A:$A&amp;'Waste management'!$B:$B,'Waste management'!H:H)*$E120,"")</f>
        <v/>
      </c>
      <c r="AX120" t="str" cm="1">
        <f t="array" ref="AX120">IFERROR(_xlfn.XLOOKUP(Tool_clean!$G120&amp;$E$2,'Waste management'!$A:$A&amp;'Waste management'!$B:$B,'Waste management'!I:I)*$E120,"")</f>
        <v/>
      </c>
      <c r="AY120" t="str" cm="1">
        <f t="array" ref="AY120">IFERROR(_xlfn.XLOOKUP(Tool_clean!$G120&amp;$E$2,'Waste management'!$A:$A&amp;'Waste management'!$B:$B,'Waste management'!J:J)*$E120,"")</f>
        <v/>
      </c>
      <c r="AZ120" t="str" cm="1">
        <f t="array" ref="AZ120">IFERROR(_xlfn.XLOOKUP(Tool_clean!$G120&amp;$E$2,'Waste management'!$A:$A&amp;'Waste management'!$B:$B,'Waste management'!K:K)*$E120,"")</f>
        <v/>
      </c>
      <c r="BA120" t="str" cm="1">
        <f t="array" ref="BA120">IFERROR(_xlfn.XLOOKUP(Tool_clean!$G120&amp;$E$2,'Waste management'!$A:$A&amp;'Waste management'!$B:$B,'Waste management'!L:L)*$E120,"")</f>
        <v/>
      </c>
      <c r="BB120" t="str" cm="1">
        <f t="array" ref="BB120">IFERROR(_xlfn.XLOOKUP(Tool_clean!$G120&amp;$E$2,'Waste management'!$A:$A&amp;'Waste management'!$B:$B,'Waste management'!M:M)*$E120,"")</f>
        <v/>
      </c>
      <c r="BC120" t="str" cm="1">
        <f t="array" ref="BC120">IFERROR(_xlfn.XLOOKUP(Tool_clean!$G120&amp;$E$2,'Waste management'!$A:$A&amp;'Waste management'!$B:$B,'Waste management'!N:N)*$E120,"")</f>
        <v/>
      </c>
      <c r="BD120" t="str" cm="1">
        <f t="array" ref="BD120">IFERROR(_xlfn.XLOOKUP(Tool_clean!$G120&amp;$E$2,'Waste management'!$A:$A&amp;'Waste management'!$B:$B,'Waste management'!O:O)*$E120,"")</f>
        <v/>
      </c>
      <c r="BE120" t="str" cm="1">
        <f t="array" ref="BE120">IFERROR(_xlfn.XLOOKUP(Tool_clean!$G120&amp;$E$2,'Waste management'!$A:$A&amp;'Waste management'!$B:$B,'Waste management'!P:P)*$E120,"")</f>
        <v/>
      </c>
      <c r="BF120" t="str" cm="1">
        <f t="array" ref="BF120">IFERROR(_xlfn.XLOOKUP(Tool_clean!$G120&amp;$E$2,'Waste management'!$A:$A&amp;'Waste management'!$B:$B,'Waste management'!Q:Q)*$E120,"")</f>
        <v/>
      </c>
      <c r="BG120" t="str" cm="1">
        <f t="array" ref="BG120">IFERROR(_xlfn.XLOOKUP(Tool_clean!$G120&amp;$E$2,'Waste management'!$A:$A&amp;'Waste management'!$B:$B,'Waste management'!R:R)*$E120,"")</f>
        <v/>
      </c>
      <c r="BH120" t="str">
        <f>IFERROR((L120+AR120+AB120)*_xlfn.XLOOKUP(Tool_clean!BH$4,Monetization_Factors!$A:$A,Monetization_Factors!$D:$D),"")</f>
        <v/>
      </c>
      <c r="BI120" t="str">
        <f>IFERROR((M120+AS120+AC120)*_xlfn.XLOOKUP(Tool_clean!BI$4,Monetization_Factors!$A:$A,Monetization_Factors!$D:$D),"")</f>
        <v/>
      </c>
      <c r="BJ120" t="str">
        <f>IFERROR((N120+AT120+AD120)*_xlfn.XLOOKUP(Tool_clean!BJ$4,Monetization_Factors!$A:$A,Monetization_Factors!$D:$D),"")</f>
        <v/>
      </c>
      <c r="BK120" t="str">
        <f>IFERROR((O120+AU120+AE120)*_xlfn.XLOOKUP(Tool_clean!BK$4,Monetization_Factors!$A:$A,Monetization_Factors!$D:$D),"")</f>
        <v/>
      </c>
      <c r="BL120" t="str">
        <f>IFERROR((P120+AV120+AF120)*_xlfn.XLOOKUP(Tool_clean!BL$4,Monetization_Factors!$A:$A,Monetization_Factors!$D:$D),"")</f>
        <v/>
      </c>
      <c r="BM120" t="str">
        <f>IFERROR((Q120+AW120+AG120)*_xlfn.XLOOKUP(Tool_clean!BM$4,Monetization_Factors!$A:$A,Monetization_Factors!$D:$D),"")</f>
        <v/>
      </c>
      <c r="BN120" t="str">
        <f>IFERROR((R120+AX120+AH120)*_xlfn.XLOOKUP(Tool_clean!BN$4,Monetization_Factors!$A:$A,Monetization_Factors!$D:$D),"")</f>
        <v/>
      </c>
      <c r="BO120" t="str">
        <f>IFERROR((S120+AY120+AI120)*_xlfn.XLOOKUP(Tool_clean!BO$4,Monetization_Factors!$A:$A,Monetization_Factors!$D:$D),"")</f>
        <v/>
      </c>
      <c r="BP120" t="str">
        <f>IFERROR((T120+AZ120+AJ120)*_xlfn.XLOOKUP(Tool_clean!BP$4,Monetization_Factors!$A:$A,Monetization_Factors!$D:$D),"")</f>
        <v/>
      </c>
      <c r="BQ120" t="str">
        <f>IFERROR((U120+BA120+AK120)*_xlfn.XLOOKUP(Tool_clean!BQ$4,Monetization_Factors!$A:$A,Monetization_Factors!$D:$D),"")</f>
        <v/>
      </c>
      <c r="BR120" t="str">
        <f>IFERROR((V120+BB120+AL120)*_xlfn.XLOOKUP(Tool_clean!BR$4,Monetization_Factors!$A:$A,Monetization_Factors!$D:$D),"")</f>
        <v/>
      </c>
      <c r="BS120" t="str">
        <f>IFERROR((W120+BC120+AM120)*_xlfn.XLOOKUP(Tool_clean!BS$4,Monetization_Factors!$A:$A,Monetization_Factors!$D:$D),"")</f>
        <v/>
      </c>
      <c r="BT120" t="str">
        <f>IFERROR((X120+BD120+AN120)*_xlfn.XLOOKUP(Tool_clean!BT$4,Monetization_Factors!$A:$A,Monetization_Factors!$D:$D),"")</f>
        <v/>
      </c>
      <c r="BU120" t="str">
        <f>IFERROR((Y120+BE120+AO120)*_xlfn.XLOOKUP(Tool_clean!BU$4,Monetization_Factors!$A:$A,Monetization_Factors!$D:$D),"")</f>
        <v/>
      </c>
      <c r="BV120" t="str">
        <f>IFERROR((Z120+BF120+AP120)*_xlfn.XLOOKUP(Tool_clean!BV$4,Monetization_Factors!$A:$A,Monetization_Factors!$D:$D),"")</f>
        <v/>
      </c>
      <c r="BW120" t="str">
        <f>IFERROR((AA120+BG120+AQ120)*_xlfn.XLOOKUP(Tool_clean!BW$4,Monetization_Factors!$A:$A,Monetization_Factors!$D:$D),"")</f>
        <v/>
      </c>
      <c r="BX120" s="38" t="str" cm="1">
        <f t="array" ref="BX120">IFERROR(_xlfn.IFS(I120&gt;0,I120*E120,I120="",J120*E120),"")</f>
        <v/>
      </c>
      <c r="BY120" s="38">
        <f t="shared" si="101"/>
        <v>0</v>
      </c>
      <c r="BZ120" s="38" t="str">
        <f t="shared" si="102"/>
        <v/>
      </c>
      <c r="CA120" s="38" t="str">
        <f t="shared" si="103"/>
        <v/>
      </c>
      <c r="CB120" t="str">
        <f t="shared" si="162"/>
        <v/>
      </c>
      <c r="CC120" t="str">
        <f t="shared" si="163"/>
        <v/>
      </c>
      <c r="CD120" t="str">
        <f t="shared" si="164"/>
        <v/>
      </c>
      <c r="CE120" t="str">
        <f t="shared" si="165"/>
        <v/>
      </c>
      <c r="CF120" t="str">
        <f t="shared" si="166"/>
        <v/>
      </c>
      <c r="CG120" t="str">
        <f t="shared" si="167"/>
        <v/>
      </c>
      <c r="CH120" t="str">
        <f t="shared" si="168"/>
        <v/>
      </c>
      <c r="CI120" t="str">
        <f t="shared" si="169"/>
        <v/>
      </c>
      <c r="CJ120" t="str">
        <f t="shared" si="170"/>
        <v/>
      </c>
      <c r="CK120" t="str">
        <f t="shared" si="171"/>
        <v/>
      </c>
      <c r="CL120" t="str">
        <f t="shared" si="172"/>
        <v/>
      </c>
      <c r="CM120" t="str">
        <f t="shared" si="173"/>
        <v/>
      </c>
      <c r="CN120" t="str">
        <f t="shared" si="174"/>
        <v/>
      </c>
      <c r="CO120" t="str">
        <f t="shared" si="175"/>
        <v/>
      </c>
      <c r="CP120" t="str">
        <f t="shared" si="176"/>
        <v/>
      </c>
      <c r="CQ120" t="str">
        <f t="shared" si="177"/>
        <v/>
      </c>
      <c r="CR120" t="str">
        <f t="shared" si="178"/>
        <v/>
      </c>
      <c r="CS120" t="str">
        <f t="shared" si="179"/>
        <v/>
      </c>
      <c r="CT120" t="str">
        <f t="shared" si="180"/>
        <v/>
      </c>
      <c r="CU120" t="str">
        <f t="shared" si="181"/>
        <v/>
      </c>
      <c r="CV120" t="str">
        <f t="shared" si="182"/>
        <v/>
      </c>
      <c r="CW120" t="str">
        <f t="shared" si="183"/>
        <v/>
      </c>
      <c r="CX120" t="str">
        <f t="shared" si="184"/>
        <v/>
      </c>
      <c r="CY120" t="str">
        <f t="shared" si="185"/>
        <v/>
      </c>
      <c r="CZ120" t="str">
        <f t="shared" si="186"/>
        <v/>
      </c>
      <c r="DA120" t="str">
        <f t="shared" si="187"/>
        <v/>
      </c>
      <c r="DB120" t="str">
        <f t="shared" si="188"/>
        <v/>
      </c>
      <c r="DC120" t="str">
        <f t="shared" si="189"/>
        <v/>
      </c>
      <c r="DD120" t="str">
        <f t="shared" si="190"/>
        <v/>
      </c>
      <c r="DE120" t="str">
        <f t="shared" si="191"/>
        <v/>
      </c>
      <c r="DF120" t="str">
        <f t="shared" si="192"/>
        <v/>
      </c>
      <c r="DG120" t="str">
        <f t="shared" si="193"/>
        <v/>
      </c>
      <c r="DH120" s="5" t="str">
        <f>IFERROR((CR120*$B$2*(1-$H120)*('CAR.CAP_per person'!B$2))/(_xlfn.XLOOKUP($E$2,EU_countries_GDP!$A$2:$A$29,EU_countries_GDP!$E$2:$E$29)),"")</f>
        <v/>
      </c>
      <c r="DI120" s="5" t="str">
        <f>IFERROR((CS120*$B$2*(1-$H120)*('CAR.CAP_per person'!C$2))/(_xlfn.XLOOKUP($E$2,EU_countries_GDP!$A$2:$A$29,EU_countries_GDP!$E$2:$E$29)),"")</f>
        <v/>
      </c>
      <c r="DJ120" s="5" t="str">
        <f>IFERROR((CT120*$B$2*(1-$H120)*('CAR.CAP_per person'!D$2))/(_xlfn.XLOOKUP($E$2,EU_countries_GDP!$A$2:$A$29,EU_countries_GDP!$E$2:$E$29)),"")</f>
        <v/>
      </c>
      <c r="DK120" s="5" t="str">
        <f>IFERROR((CU120*$B$2*(1-$H120)*('CAR.CAP_per person'!E$2))/(_xlfn.XLOOKUP($E$2,EU_countries_GDP!$A$2:$A$29,EU_countries_GDP!$E$2:$E$29)),"")</f>
        <v/>
      </c>
      <c r="DL120" s="5" t="str">
        <f>IFERROR((CV120*$B$2*(1-$H120)*('CAR.CAP_per person'!F$2))/(_xlfn.XLOOKUP($E$2,EU_countries_GDP!$A$2:$A$29,EU_countries_GDP!$E$2:$E$29)),"")</f>
        <v/>
      </c>
      <c r="DM120" s="5" t="str">
        <f>IFERROR((CW120*$B$2*(1-$H120)*('CAR.CAP_per person'!G$2))/(_xlfn.XLOOKUP($E$2,EU_countries_GDP!$A$2:$A$29,EU_countries_GDP!$E$2:$E$29)),"")</f>
        <v/>
      </c>
      <c r="DN120" s="5" t="str">
        <f>IFERROR((CX120*$B$2*(1-$H120)*('CAR.CAP_per person'!H$2))/(_xlfn.XLOOKUP($E$2,EU_countries_GDP!$A$2:$A$29,EU_countries_GDP!$E$2:$E$29)),"")</f>
        <v/>
      </c>
      <c r="DO120" s="5" t="str">
        <f>IFERROR((CY120*$B$2*(1-$H120)*('CAR.CAP_per person'!I$2))/(_xlfn.XLOOKUP($E$2,EU_countries_GDP!$A$2:$A$29,EU_countries_GDP!$E$2:$E$29)),"")</f>
        <v/>
      </c>
      <c r="DP120" s="5" t="str">
        <f>IFERROR((CZ120*$B$2*(1-$H120)*('CAR.CAP_per person'!J$2))/(_xlfn.XLOOKUP($E$2,EU_countries_GDP!$A$2:$A$29,EU_countries_GDP!$E$2:$E$29)),"")</f>
        <v/>
      </c>
      <c r="DQ120" s="5" t="str">
        <f>IFERROR((DA120*$B$2*(1-$H120)*('CAR.CAP_per person'!K$2))/(_xlfn.XLOOKUP($E$2,EU_countries_GDP!$A$2:$A$29,EU_countries_GDP!$E$2:$E$29)),"")</f>
        <v/>
      </c>
      <c r="DR120" s="5" t="str">
        <f>IFERROR((DB120*$B$2*(1-$H120)*('CAR.CAP_per person'!L$2))/(_xlfn.XLOOKUP($E$2,EU_countries_GDP!$A$2:$A$29,EU_countries_GDP!$E$2:$E$29)),"")</f>
        <v/>
      </c>
      <c r="DS120" s="5" t="str">
        <f>IFERROR((DC120*$B$2*(1-$H120)*('CAR.CAP_per person'!M$2))/(_xlfn.XLOOKUP($E$2,EU_countries_GDP!$A$2:$A$29,EU_countries_GDP!$E$2:$E$29)),"")</f>
        <v/>
      </c>
      <c r="DT120" s="5" t="str">
        <f>IFERROR((DD120*$B$2*(1-$H120)*('CAR.CAP_per person'!N$2))/(_xlfn.XLOOKUP($E$2,EU_countries_GDP!$A$2:$A$29,EU_countries_GDP!$E$2:$E$29)),"")</f>
        <v/>
      </c>
      <c r="DU120" s="5" t="str">
        <f>IFERROR((DE120*$B$2*(1-$H120)*('CAR.CAP_per person'!O$2))/(_xlfn.XLOOKUP($E$2,EU_countries_GDP!$A$2:$A$29,EU_countries_GDP!$E$2:$E$29)),"")</f>
        <v/>
      </c>
      <c r="DV120" s="5" t="str">
        <f>IFERROR((DF120*$B$2*(1-$H120)*('CAR.CAP_per person'!P$2))/(_xlfn.XLOOKUP($E$2,EU_countries_GDP!$A$2:$A$29,EU_countries_GDP!$E$2:$E$29)),"")</f>
        <v/>
      </c>
      <c r="DW120" s="5" t="str">
        <f>IFERROR((DG120*$B$2*(1-$H120)*('CAR.CAP_per person'!Q$2))/(_xlfn.XLOOKUP($E$2,EU_countries_GDP!$A$2:$A$29,EU_countries_GDP!$E$2:$E$29)),"")</f>
        <v/>
      </c>
    </row>
    <row r="121" spans="2:127">
      <c r="B121" t="str">
        <f>_xlfn.XLOOKUP(D121,Table5[Ingredient],Table5[Category],"",FALSE)</f>
        <v/>
      </c>
      <c r="C121" s="33"/>
      <c r="D121" s="33"/>
      <c r="E121" s="33"/>
      <c r="F121" s="33"/>
      <c r="G121" s="33"/>
      <c r="H121" s="33"/>
      <c r="I121" s="33"/>
      <c r="J121" s="37" t="str">
        <f>IFERROR(INDEX('AveragePrices&amp;Codes'!G:AG, MATCH($D121, 'AveragePrices&amp;Codes'!$A:$A, 0), MATCH(Tool_clean!$E$2, 'AveragePrices&amp;Codes'!$G$1:$AG$1, 0)),"")</f>
        <v/>
      </c>
      <c r="K121" s="37" t="str">
        <f t="shared" si="100"/>
        <v/>
      </c>
      <c r="L121">
        <f>IFERROR(IF($F121="Raw",_xlfn.XLOOKUP(_xlfn.XLOOKUP(Tool_clean!$D121,'AveragePrices&amp;Codes'!$A:$A,'AveragePrices&amp;Codes'!$B:$B),AGRIBALYSE_Raw!$B:$B,AGRIBALYSE_Raw!O:O)*$E121,_xlfn.XLOOKUP(_xlfn.XLOOKUP(Tool_clean!$D121,'AveragePrices&amp;Codes'!$A:$A,'AveragePrices&amp;Codes'!$B:$B),AGRIBALYSE_Cooked!$C:$C,AGRIBALYSE_Cooked!P:P)*$E121),"")</f>
        <v>0</v>
      </c>
      <c r="M121">
        <f>IFERROR(IF($F121="Raw",_xlfn.XLOOKUP(_xlfn.XLOOKUP(Tool_clean!$D121,'AveragePrices&amp;Codes'!$A:$A,'AveragePrices&amp;Codes'!$B:$B),AGRIBALYSE_Raw!$B:$B,AGRIBALYSE_Raw!P:P)*$E121,_xlfn.XLOOKUP(_xlfn.XLOOKUP(Tool_clean!$D121,'AveragePrices&amp;Codes'!$A:$A,'AveragePrices&amp;Codes'!$B:$B),AGRIBALYSE_Cooked!$C:$C,AGRIBALYSE_Cooked!Q:Q)*$E121),"")</f>
        <v>0</v>
      </c>
      <c r="N121">
        <f>IFERROR(IF($F121="Raw",_xlfn.XLOOKUP(_xlfn.XLOOKUP(Tool_clean!$D121,'AveragePrices&amp;Codes'!$A:$A,'AveragePrices&amp;Codes'!$B:$B),AGRIBALYSE_Raw!$B:$B,AGRIBALYSE_Raw!Q:Q)*$E121,_xlfn.XLOOKUP(_xlfn.XLOOKUP(Tool_clean!$D121,'AveragePrices&amp;Codes'!$A:$A,'AveragePrices&amp;Codes'!$B:$B),AGRIBALYSE_Cooked!$C:$C,AGRIBALYSE_Cooked!R:R)*$E121),"")</f>
        <v>0</v>
      </c>
      <c r="O121">
        <f>IFERROR(IF($F121="Raw",_xlfn.XLOOKUP(_xlfn.XLOOKUP(Tool_clean!$D121,'AveragePrices&amp;Codes'!$A:$A,'AveragePrices&amp;Codes'!$B:$B),AGRIBALYSE_Raw!$B:$B,AGRIBALYSE_Raw!R:R)*$E121,_xlfn.XLOOKUP(_xlfn.XLOOKUP(Tool_clean!$D121,'AveragePrices&amp;Codes'!$A:$A,'AveragePrices&amp;Codes'!$B:$B),AGRIBALYSE_Cooked!$C:$C,AGRIBALYSE_Cooked!S:S)*$E121),"")</f>
        <v>0</v>
      </c>
      <c r="P121">
        <f>IFERROR(IF($F121="Raw",_xlfn.XLOOKUP(_xlfn.XLOOKUP(Tool_clean!$D121,'AveragePrices&amp;Codes'!$A:$A,'AveragePrices&amp;Codes'!$B:$B),AGRIBALYSE_Raw!$B:$B,AGRIBALYSE_Raw!S:S)*$E121,_xlfn.XLOOKUP(_xlfn.XLOOKUP(Tool_clean!$D121,'AveragePrices&amp;Codes'!$A:$A,'AveragePrices&amp;Codes'!$B:$B),AGRIBALYSE_Cooked!$C:$C,AGRIBALYSE_Cooked!T:T)*$E121),"")</f>
        <v>0</v>
      </c>
      <c r="Q121">
        <f>IFERROR(IF($F121="Raw",_xlfn.XLOOKUP(_xlfn.XLOOKUP(Tool_clean!$D121,'AveragePrices&amp;Codes'!$A:$A,'AveragePrices&amp;Codes'!$B:$B),AGRIBALYSE_Raw!$B:$B,AGRIBALYSE_Raw!T:T)*$E121,_xlfn.XLOOKUP(_xlfn.XLOOKUP(Tool_clean!$D121,'AveragePrices&amp;Codes'!$A:$A,'AveragePrices&amp;Codes'!$B:$B),AGRIBALYSE_Cooked!$C:$C,AGRIBALYSE_Cooked!U:U)*$E121),"")</f>
        <v>0</v>
      </c>
      <c r="R121">
        <f>IFERROR(IF($F121="Raw",_xlfn.XLOOKUP(_xlfn.XLOOKUP(Tool_clean!$D121,'AveragePrices&amp;Codes'!$A:$A,'AveragePrices&amp;Codes'!$B:$B),AGRIBALYSE_Raw!$B:$B,AGRIBALYSE_Raw!U:U)*$E121,_xlfn.XLOOKUP(_xlfn.XLOOKUP(Tool_clean!$D121,'AveragePrices&amp;Codes'!$A:$A,'AveragePrices&amp;Codes'!$B:$B),AGRIBALYSE_Cooked!$C:$C,AGRIBALYSE_Cooked!V:V)*$E121),"")</f>
        <v>0</v>
      </c>
      <c r="S121">
        <f>IFERROR(IF($F121="Raw",_xlfn.XLOOKUP(_xlfn.XLOOKUP(Tool_clean!$D121,'AveragePrices&amp;Codes'!$A:$A,'AveragePrices&amp;Codes'!$B:$B),AGRIBALYSE_Raw!$B:$B,AGRIBALYSE_Raw!V:V)*$E121,_xlfn.XLOOKUP(_xlfn.XLOOKUP(Tool_clean!$D121,'AveragePrices&amp;Codes'!$A:$A,'AveragePrices&amp;Codes'!$B:$B),AGRIBALYSE_Cooked!$C:$C,AGRIBALYSE_Cooked!W:W)*$E121),"")</f>
        <v>0</v>
      </c>
      <c r="T121">
        <f>IFERROR(IF($F121="Raw",_xlfn.XLOOKUP(_xlfn.XLOOKUP(Tool_clean!$D121,'AveragePrices&amp;Codes'!$A:$A,'AveragePrices&amp;Codes'!$B:$B),AGRIBALYSE_Raw!$B:$B,AGRIBALYSE_Raw!W:W)*$E121,_xlfn.XLOOKUP(_xlfn.XLOOKUP(Tool_clean!$D121,'AveragePrices&amp;Codes'!$A:$A,'AveragePrices&amp;Codes'!$B:$B),AGRIBALYSE_Cooked!$C:$C,AGRIBALYSE_Cooked!X:X)*$E121),"")</f>
        <v>0</v>
      </c>
      <c r="U121">
        <f>IFERROR(IF($F121="Raw",_xlfn.XLOOKUP(_xlfn.XLOOKUP(Tool_clean!$D121,'AveragePrices&amp;Codes'!$A:$A,'AveragePrices&amp;Codes'!$B:$B),AGRIBALYSE_Raw!$B:$B,AGRIBALYSE_Raw!X:X)*$E121,_xlfn.XLOOKUP(_xlfn.XLOOKUP(Tool_clean!$D121,'AveragePrices&amp;Codes'!$A:$A,'AveragePrices&amp;Codes'!$B:$B),AGRIBALYSE_Cooked!$C:$C,AGRIBALYSE_Cooked!Y:Y)*$E121),"")</f>
        <v>0</v>
      </c>
      <c r="V121">
        <f>IFERROR(IF($F121="Raw",_xlfn.XLOOKUP(_xlfn.XLOOKUP(Tool_clean!$D121,'AveragePrices&amp;Codes'!$A:$A,'AveragePrices&amp;Codes'!$B:$B),AGRIBALYSE_Raw!$B:$B,AGRIBALYSE_Raw!Y:Y)*$E121,_xlfn.XLOOKUP(_xlfn.XLOOKUP(Tool_clean!$D121,'AveragePrices&amp;Codes'!$A:$A,'AveragePrices&amp;Codes'!$B:$B),AGRIBALYSE_Cooked!$C:$C,AGRIBALYSE_Cooked!Z:Z)*$E121),"")</f>
        <v>0</v>
      </c>
      <c r="W121">
        <f>IFERROR(IF($F121="Raw",_xlfn.XLOOKUP(_xlfn.XLOOKUP(Tool_clean!$D121,'AveragePrices&amp;Codes'!$A:$A,'AveragePrices&amp;Codes'!$B:$B),AGRIBALYSE_Raw!$B:$B,AGRIBALYSE_Raw!Z:Z)*$E121,_xlfn.XLOOKUP(_xlfn.XLOOKUP(Tool_clean!$D121,'AveragePrices&amp;Codes'!$A:$A,'AveragePrices&amp;Codes'!$B:$B),AGRIBALYSE_Cooked!$C:$C,AGRIBALYSE_Cooked!AA:AA)*$E121),"")</f>
        <v>0</v>
      </c>
      <c r="X121">
        <f>IFERROR(IF($F121="Raw",_xlfn.XLOOKUP(_xlfn.XLOOKUP(Tool_clean!$D121,'AveragePrices&amp;Codes'!$A:$A,'AveragePrices&amp;Codes'!$B:$B),AGRIBALYSE_Raw!$B:$B,AGRIBALYSE_Raw!AA:AA)*$E121,_xlfn.XLOOKUP(_xlfn.XLOOKUP(Tool_clean!$D121,'AveragePrices&amp;Codes'!$A:$A,'AveragePrices&amp;Codes'!$B:$B),AGRIBALYSE_Cooked!$C:$C,AGRIBALYSE_Cooked!AB:AB)*$E121),"")</f>
        <v>0</v>
      </c>
      <c r="Y121">
        <f>IFERROR(IF($F121="Raw",_xlfn.XLOOKUP(_xlfn.XLOOKUP(Tool_clean!$D121,'AveragePrices&amp;Codes'!$A:$A,'AveragePrices&amp;Codes'!$B:$B),AGRIBALYSE_Raw!$B:$B,AGRIBALYSE_Raw!AB:AB)*$E121,_xlfn.XLOOKUP(_xlfn.XLOOKUP(Tool_clean!$D121,'AveragePrices&amp;Codes'!$A:$A,'AveragePrices&amp;Codes'!$B:$B),AGRIBALYSE_Cooked!$C:$C,AGRIBALYSE_Cooked!AC:AC)*$E121),"")</f>
        <v>0</v>
      </c>
      <c r="Z121">
        <f>IFERROR(IF($F121="Raw",_xlfn.XLOOKUP(_xlfn.XLOOKUP(Tool_clean!$D121,'AveragePrices&amp;Codes'!$A:$A,'AveragePrices&amp;Codes'!$B:$B),AGRIBALYSE_Raw!$B:$B,AGRIBALYSE_Raw!AC:AC)*$E121,_xlfn.XLOOKUP(_xlfn.XLOOKUP(Tool_clean!$D121,'AveragePrices&amp;Codes'!$A:$A,'AveragePrices&amp;Codes'!$B:$B),AGRIBALYSE_Cooked!$C:$C,AGRIBALYSE_Cooked!AD:AD)*$E121),"")</f>
        <v>0</v>
      </c>
      <c r="AA121">
        <f>IFERROR(IF($F121="Raw",_xlfn.XLOOKUP(_xlfn.XLOOKUP(Tool_clean!$D121,'AveragePrices&amp;Codes'!$A:$A,'AveragePrices&amp;Codes'!$B:$B),AGRIBALYSE_Raw!$B:$B,AGRIBALYSE_Raw!AD:AD)*$E121,_xlfn.XLOOKUP(_xlfn.XLOOKUP(Tool_clean!$D121,'AveragePrices&amp;Codes'!$A:$A,'AveragePrices&amp;Codes'!$B:$B),AGRIBALYSE_Cooked!$C:$C,AGRIBALYSE_Cooked!AE:AE)*$E121),"")</f>
        <v>0</v>
      </c>
      <c r="AB121" t="str" cm="1">
        <f t="array" ref="AB121">IFERROR(_xlfn.XLOOKUP(Tool_clean!$F121&amp;$E$2,'Cooking methods'!$A:$A&amp;'Cooking methods'!$B:$B,'Cooking methods'!C:C)*$E121,"")</f>
        <v/>
      </c>
      <c r="AC121" t="str" cm="1">
        <f t="array" ref="AC121">IFERROR(_xlfn.XLOOKUP(Tool_clean!$F121&amp;$E$2,'Cooking methods'!$A:$A&amp;'Cooking methods'!$B:$B,'Cooking methods'!D:D)*$E121,"")</f>
        <v/>
      </c>
      <c r="AD121" t="str" cm="1">
        <f t="array" ref="AD121">IFERROR(_xlfn.XLOOKUP(Tool_clean!$F121&amp;$E$2,'Cooking methods'!$A:$A&amp;'Cooking methods'!$B:$B,'Cooking methods'!E:E)*$E121,"")</f>
        <v/>
      </c>
      <c r="AE121" t="str" cm="1">
        <f t="array" ref="AE121">IFERROR(_xlfn.XLOOKUP(Tool_clean!$F121&amp;$E$2,'Cooking methods'!$A:$A&amp;'Cooking methods'!$B:$B,'Cooking methods'!F:F)*$E121,"")</f>
        <v/>
      </c>
      <c r="AF121" t="str" cm="1">
        <f t="array" ref="AF121">IFERROR(_xlfn.XLOOKUP(Tool_clean!$F121&amp;$E$2,'Cooking methods'!$A:$A&amp;'Cooking methods'!$B:$B,'Cooking methods'!G:G)*$E121,"")</f>
        <v/>
      </c>
      <c r="AG121" t="str" cm="1">
        <f t="array" ref="AG121">IFERROR(_xlfn.XLOOKUP(Tool_clean!$F121&amp;$E$2,'Cooking methods'!$A:$A&amp;'Cooking methods'!$B:$B,'Cooking methods'!H:H)*$E121,"")</f>
        <v/>
      </c>
      <c r="AH121" t="str" cm="1">
        <f t="array" ref="AH121">IFERROR(_xlfn.XLOOKUP(Tool_clean!$F121&amp;$E$2,'Cooking methods'!$A:$A&amp;'Cooking methods'!$B:$B,'Cooking methods'!I:I)*$E121,"")</f>
        <v/>
      </c>
      <c r="AI121" t="str" cm="1">
        <f t="array" ref="AI121">IFERROR(_xlfn.XLOOKUP(Tool_clean!$F121&amp;$E$2,'Cooking methods'!$A:$A&amp;'Cooking methods'!$B:$B,'Cooking methods'!J:J)*$E121,"")</f>
        <v/>
      </c>
      <c r="AJ121" t="str" cm="1">
        <f t="array" ref="AJ121">IFERROR(_xlfn.XLOOKUP(Tool_clean!$F121&amp;$E$2,'Cooking methods'!$A:$A&amp;'Cooking methods'!$B:$B,'Cooking methods'!K:K)*$E121,"")</f>
        <v/>
      </c>
      <c r="AK121" t="str" cm="1">
        <f t="array" ref="AK121">IFERROR(_xlfn.XLOOKUP(Tool_clean!$F121&amp;$E$2,'Cooking methods'!$A:$A&amp;'Cooking methods'!$B:$B,'Cooking methods'!L:L)*$E121,"")</f>
        <v/>
      </c>
      <c r="AL121" t="str" cm="1">
        <f t="array" ref="AL121">IFERROR(_xlfn.XLOOKUP(Tool_clean!$F121&amp;$E$2,'Cooking methods'!$A:$A&amp;'Cooking methods'!$B:$B,'Cooking methods'!M:M)*$E121,"")</f>
        <v/>
      </c>
      <c r="AM121" t="str" cm="1">
        <f t="array" ref="AM121">IFERROR(_xlfn.XLOOKUP(Tool_clean!$F121&amp;$E$2,'Cooking methods'!$A:$A&amp;'Cooking methods'!$B:$B,'Cooking methods'!N:N)*$E121,"")</f>
        <v/>
      </c>
      <c r="AN121" t="str" cm="1">
        <f t="array" ref="AN121">IFERROR(_xlfn.XLOOKUP(Tool_clean!$F121&amp;$E$2,'Cooking methods'!$A:$A&amp;'Cooking methods'!$B:$B,'Cooking methods'!O:O)*$E121,"")</f>
        <v/>
      </c>
      <c r="AO121" t="str" cm="1">
        <f t="array" ref="AO121">IFERROR(_xlfn.XLOOKUP(Tool_clean!$F121&amp;$E$2,'Cooking methods'!$A:$A&amp;'Cooking methods'!$B:$B,'Cooking methods'!P:P)*$E121,"")</f>
        <v/>
      </c>
      <c r="AP121" t="str" cm="1">
        <f t="array" ref="AP121">IFERROR(_xlfn.XLOOKUP(Tool_clean!$F121&amp;$E$2,'Cooking methods'!$A:$A&amp;'Cooking methods'!$B:$B,'Cooking methods'!Q:Q)*$E121,"")</f>
        <v/>
      </c>
      <c r="AQ121" t="str" cm="1">
        <f t="array" ref="AQ121">IFERROR(_xlfn.XLOOKUP(Tool_clean!$F121&amp;$E$2,'Cooking methods'!$A:$A&amp;'Cooking methods'!$B:$B,'Cooking methods'!R:R)*$E121,"")</f>
        <v/>
      </c>
      <c r="AR121" t="str" cm="1">
        <f t="array" ref="AR121">IFERROR(_xlfn.XLOOKUP(Tool_clean!$G121&amp;$E$2,'Waste management'!$A:$A&amp;'Waste management'!$B:$B,'Waste management'!C:C)*$E121,"")</f>
        <v/>
      </c>
      <c r="AS121" t="str" cm="1">
        <f t="array" ref="AS121">IFERROR(_xlfn.XLOOKUP(Tool_clean!$G121&amp;$E$2,'Waste management'!$A:$A&amp;'Waste management'!$B:$B,'Waste management'!D:D)*$E121,"")</f>
        <v/>
      </c>
      <c r="AT121" t="str" cm="1">
        <f t="array" ref="AT121">IFERROR(_xlfn.XLOOKUP(Tool_clean!$G121&amp;$E$2,'Waste management'!$A:$A&amp;'Waste management'!$B:$B,'Waste management'!E:E)*$E121,"")</f>
        <v/>
      </c>
      <c r="AU121" t="str" cm="1">
        <f t="array" ref="AU121">IFERROR(_xlfn.XLOOKUP(Tool_clean!$G121&amp;$E$2,'Waste management'!$A:$A&amp;'Waste management'!$B:$B,'Waste management'!F:F)*$E121,"")</f>
        <v/>
      </c>
      <c r="AV121" t="str" cm="1">
        <f t="array" ref="AV121">IFERROR(_xlfn.XLOOKUP(Tool_clean!$G121&amp;$E$2,'Waste management'!$A:$A&amp;'Waste management'!$B:$B,'Waste management'!G:G)*$E121,"")</f>
        <v/>
      </c>
      <c r="AW121" t="str" cm="1">
        <f t="array" ref="AW121">IFERROR(_xlfn.XLOOKUP(Tool_clean!$G121&amp;$E$2,'Waste management'!$A:$A&amp;'Waste management'!$B:$B,'Waste management'!H:H)*$E121,"")</f>
        <v/>
      </c>
      <c r="AX121" t="str" cm="1">
        <f t="array" ref="AX121">IFERROR(_xlfn.XLOOKUP(Tool_clean!$G121&amp;$E$2,'Waste management'!$A:$A&amp;'Waste management'!$B:$B,'Waste management'!I:I)*$E121,"")</f>
        <v/>
      </c>
      <c r="AY121" t="str" cm="1">
        <f t="array" ref="AY121">IFERROR(_xlfn.XLOOKUP(Tool_clean!$G121&amp;$E$2,'Waste management'!$A:$A&amp;'Waste management'!$B:$B,'Waste management'!J:J)*$E121,"")</f>
        <v/>
      </c>
      <c r="AZ121" t="str" cm="1">
        <f t="array" ref="AZ121">IFERROR(_xlfn.XLOOKUP(Tool_clean!$G121&amp;$E$2,'Waste management'!$A:$A&amp;'Waste management'!$B:$B,'Waste management'!K:K)*$E121,"")</f>
        <v/>
      </c>
      <c r="BA121" t="str" cm="1">
        <f t="array" ref="BA121">IFERROR(_xlfn.XLOOKUP(Tool_clean!$G121&amp;$E$2,'Waste management'!$A:$A&amp;'Waste management'!$B:$B,'Waste management'!L:L)*$E121,"")</f>
        <v/>
      </c>
      <c r="BB121" t="str" cm="1">
        <f t="array" ref="BB121">IFERROR(_xlfn.XLOOKUP(Tool_clean!$G121&amp;$E$2,'Waste management'!$A:$A&amp;'Waste management'!$B:$B,'Waste management'!M:M)*$E121,"")</f>
        <v/>
      </c>
      <c r="BC121" t="str" cm="1">
        <f t="array" ref="BC121">IFERROR(_xlfn.XLOOKUP(Tool_clean!$G121&amp;$E$2,'Waste management'!$A:$A&amp;'Waste management'!$B:$B,'Waste management'!N:N)*$E121,"")</f>
        <v/>
      </c>
      <c r="BD121" t="str" cm="1">
        <f t="array" ref="BD121">IFERROR(_xlfn.XLOOKUP(Tool_clean!$G121&amp;$E$2,'Waste management'!$A:$A&amp;'Waste management'!$B:$B,'Waste management'!O:O)*$E121,"")</f>
        <v/>
      </c>
      <c r="BE121" t="str" cm="1">
        <f t="array" ref="BE121">IFERROR(_xlfn.XLOOKUP(Tool_clean!$G121&amp;$E$2,'Waste management'!$A:$A&amp;'Waste management'!$B:$B,'Waste management'!P:P)*$E121,"")</f>
        <v/>
      </c>
      <c r="BF121" t="str" cm="1">
        <f t="array" ref="BF121">IFERROR(_xlfn.XLOOKUP(Tool_clean!$G121&amp;$E$2,'Waste management'!$A:$A&amp;'Waste management'!$B:$B,'Waste management'!Q:Q)*$E121,"")</f>
        <v/>
      </c>
      <c r="BG121" t="str" cm="1">
        <f t="array" ref="BG121">IFERROR(_xlfn.XLOOKUP(Tool_clean!$G121&amp;$E$2,'Waste management'!$A:$A&amp;'Waste management'!$B:$B,'Waste management'!R:R)*$E121,"")</f>
        <v/>
      </c>
      <c r="BH121" t="str">
        <f>IFERROR((L121+AR121+AB121)*_xlfn.XLOOKUP(Tool_clean!BH$4,Monetization_Factors!$A:$A,Monetization_Factors!$D:$D),"")</f>
        <v/>
      </c>
      <c r="BI121" t="str">
        <f>IFERROR((M121+AS121+AC121)*_xlfn.XLOOKUP(Tool_clean!BI$4,Monetization_Factors!$A:$A,Monetization_Factors!$D:$D),"")</f>
        <v/>
      </c>
      <c r="BJ121" t="str">
        <f>IFERROR((N121+AT121+AD121)*_xlfn.XLOOKUP(Tool_clean!BJ$4,Monetization_Factors!$A:$A,Monetization_Factors!$D:$D),"")</f>
        <v/>
      </c>
      <c r="BK121" t="str">
        <f>IFERROR((O121+AU121+AE121)*_xlfn.XLOOKUP(Tool_clean!BK$4,Monetization_Factors!$A:$A,Monetization_Factors!$D:$D),"")</f>
        <v/>
      </c>
      <c r="BL121" t="str">
        <f>IFERROR((P121+AV121+AF121)*_xlfn.XLOOKUP(Tool_clean!BL$4,Monetization_Factors!$A:$A,Monetization_Factors!$D:$D),"")</f>
        <v/>
      </c>
      <c r="BM121" t="str">
        <f>IFERROR((Q121+AW121+AG121)*_xlfn.XLOOKUP(Tool_clean!BM$4,Monetization_Factors!$A:$A,Monetization_Factors!$D:$D),"")</f>
        <v/>
      </c>
      <c r="BN121" t="str">
        <f>IFERROR((R121+AX121+AH121)*_xlfn.XLOOKUP(Tool_clean!BN$4,Monetization_Factors!$A:$A,Monetization_Factors!$D:$D),"")</f>
        <v/>
      </c>
      <c r="BO121" t="str">
        <f>IFERROR((S121+AY121+AI121)*_xlfn.XLOOKUP(Tool_clean!BO$4,Monetization_Factors!$A:$A,Monetization_Factors!$D:$D),"")</f>
        <v/>
      </c>
      <c r="BP121" t="str">
        <f>IFERROR((T121+AZ121+AJ121)*_xlfn.XLOOKUP(Tool_clean!BP$4,Monetization_Factors!$A:$A,Monetization_Factors!$D:$D),"")</f>
        <v/>
      </c>
      <c r="BQ121" t="str">
        <f>IFERROR((U121+BA121+AK121)*_xlfn.XLOOKUP(Tool_clean!BQ$4,Monetization_Factors!$A:$A,Monetization_Factors!$D:$D),"")</f>
        <v/>
      </c>
      <c r="BR121" t="str">
        <f>IFERROR((V121+BB121+AL121)*_xlfn.XLOOKUP(Tool_clean!BR$4,Monetization_Factors!$A:$A,Monetization_Factors!$D:$D),"")</f>
        <v/>
      </c>
      <c r="BS121" t="str">
        <f>IFERROR((W121+BC121+AM121)*_xlfn.XLOOKUP(Tool_clean!BS$4,Monetization_Factors!$A:$A,Monetization_Factors!$D:$D),"")</f>
        <v/>
      </c>
      <c r="BT121" t="str">
        <f>IFERROR((X121+BD121+AN121)*_xlfn.XLOOKUP(Tool_clean!BT$4,Monetization_Factors!$A:$A,Monetization_Factors!$D:$D),"")</f>
        <v/>
      </c>
      <c r="BU121" t="str">
        <f>IFERROR((Y121+BE121+AO121)*_xlfn.XLOOKUP(Tool_clean!BU$4,Monetization_Factors!$A:$A,Monetization_Factors!$D:$D),"")</f>
        <v/>
      </c>
      <c r="BV121" t="str">
        <f>IFERROR((Z121+BF121+AP121)*_xlfn.XLOOKUP(Tool_clean!BV$4,Monetization_Factors!$A:$A,Monetization_Factors!$D:$D),"")</f>
        <v/>
      </c>
      <c r="BW121" t="str">
        <f>IFERROR((AA121+BG121+AQ121)*_xlfn.XLOOKUP(Tool_clean!BW$4,Monetization_Factors!$A:$A,Monetization_Factors!$D:$D),"")</f>
        <v/>
      </c>
      <c r="BX121" s="38" t="str" cm="1">
        <f t="array" ref="BX121">IFERROR(_xlfn.IFS(I121&gt;0,I121*E121,I121="",J121*E121),"")</f>
        <v/>
      </c>
      <c r="BY121" s="38">
        <f t="shared" si="101"/>
        <v>0</v>
      </c>
      <c r="BZ121" s="38" t="str">
        <f t="shared" si="102"/>
        <v/>
      </c>
      <c r="CA121" s="38" t="str">
        <f t="shared" si="103"/>
        <v/>
      </c>
      <c r="CB121" t="str">
        <f t="shared" si="162"/>
        <v/>
      </c>
      <c r="CC121" t="str">
        <f t="shared" si="163"/>
        <v/>
      </c>
      <c r="CD121" t="str">
        <f t="shared" si="164"/>
        <v/>
      </c>
      <c r="CE121" t="str">
        <f t="shared" si="165"/>
        <v/>
      </c>
      <c r="CF121" t="str">
        <f t="shared" si="166"/>
        <v/>
      </c>
      <c r="CG121" t="str">
        <f t="shared" si="167"/>
        <v/>
      </c>
      <c r="CH121" t="str">
        <f t="shared" si="168"/>
        <v/>
      </c>
      <c r="CI121" t="str">
        <f t="shared" si="169"/>
        <v/>
      </c>
      <c r="CJ121" t="str">
        <f t="shared" si="170"/>
        <v/>
      </c>
      <c r="CK121" t="str">
        <f t="shared" si="171"/>
        <v/>
      </c>
      <c r="CL121" t="str">
        <f t="shared" si="172"/>
        <v/>
      </c>
      <c r="CM121" t="str">
        <f t="shared" si="173"/>
        <v/>
      </c>
      <c r="CN121" t="str">
        <f t="shared" si="174"/>
        <v/>
      </c>
      <c r="CO121" t="str">
        <f t="shared" si="175"/>
        <v/>
      </c>
      <c r="CP121" t="str">
        <f t="shared" si="176"/>
        <v/>
      </c>
      <c r="CQ121" t="str">
        <f t="shared" si="177"/>
        <v/>
      </c>
      <c r="CR121" t="str">
        <f t="shared" si="178"/>
        <v/>
      </c>
      <c r="CS121" t="str">
        <f t="shared" si="179"/>
        <v/>
      </c>
      <c r="CT121" t="str">
        <f t="shared" si="180"/>
        <v/>
      </c>
      <c r="CU121" t="str">
        <f t="shared" si="181"/>
        <v/>
      </c>
      <c r="CV121" t="str">
        <f t="shared" si="182"/>
        <v/>
      </c>
      <c r="CW121" t="str">
        <f t="shared" si="183"/>
        <v/>
      </c>
      <c r="CX121" t="str">
        <f t="shared" si="184"/>
        <v/>
      </c>
      <c r="CY121" t="str">
        <f t="shared" si="185"/>
        <v/>
      </c>
      <c r="CZ121" t="str">
        <f t="shared" si="186"/>
        <v/>
      </c>
      <c r="DA121" t="str">
        <f t="shared" si="187"/>
        <v/>
      </c>
      <c r="DB121" t="str">
        <f t="shared" si="188"/>
        <v/>
      </c>
      <c r="DC121" t="str">
        <f t="shared" si="189"/>
        <v/>
      </c>
      <c r="DD121" t="str">
        <f t="shared" si="190"/>
        <v/>
      </c>
      <c r="DE121" t="str">
        <f t="shared" si="191"/>
        <v/>
      </c>
      <c r="DF121" t="str">
        <f t="shared" si="192"/>
        <v/>
      </c>
      <c r="DG121" t="str">
        <f t="shared" si="193"/>
        <v/>
      </c>
      <c r="DH121" s="5" t="str">
        <f>IFERROR((CR121*$B$2*(1-$H121)*('CAR.CAP_per person'!B$2))/(_xlfn.XLOOKUP($E$2,EU_countries_GDP!$A$2:$A$29,EU_countries_GDP!$E$2:$E$29)),"")</f>
        <v/>
      </c>
      <c r="DI121" s="5" t="str">
        <f>IFERROR((CS121*$B$2*(1-$H121)*('CAR.CAP_per person'!C$2))/(_xlfn.XLOOKUP($E$2,EU_countries_GDP!$A$2:$A$29,EU_countries_GDP!$E$2:$E$29)),"")</f>
        <v/>
      </c>
      <c r="DJ121" s="5" t="str">
        <f>IFERROR((CT121*$B$2*(1-$H121)*('CAR.CAP_per person'!D$2))/(_xlfn.XLOOKUP($E$2,EU_countries_GDP!$A$2:$A$29,EU_countries_GDP!$E$2:$E$29)),"")</f>
        <v/>
      </c>
      <c r="DK121" s="5" t="str">
        <f>IFERROR((CU121*$B$2*(1-$H121)*('CAR.CAP_per person'!E$2))/(_xlfn.XLOOKUP($E$2,EU_countries_GDP!$A$2:$A$29,EU_countries_GDP!$E$2:$E$29)),"")</f>
        <v/>
      </c>
      <c r="DL121" s="5" t="str">
        <f>IFERROR((CV121*$B$2*(1-$H121)*('CAR.CAP_per person'!F$2))/(_xlfn.XLOOKUP($E$2,EU_countries_GDP!$A$2:$A$29,EU_countries_GDP!$E$2:$E$29)),"")</f>
        <v/>
      </c>
      <c r="DM121" s="5" t="str">
        <f>IFERROR((CW121*$B$2*(1-$H121)*('CAR.CAP_per person'!G$2))/(_xlfn.XLOOKUP($E$2,EU_countries_GDP!$A$2:$A$29,EU_countries_GDP!$E$2:$E$29)),"")</f>
        <v/>
      </c>
      <c r="DN121" s="5" t="str">
        <f>IFERROR((CX121*$B$2*(1-$H121)*('CAR.CAP_per person'!H$2))/(_xlfn.XLOOKUP($E$2,EU_countries_GDP!$A$2:$A$29,EU_countries_GDP!$E$2:$E$29)),"")</f>
        <v/>
      </c>
      <c r="DO121" s="5" t="str">
        <f>IFERROR((CY121*$B$2*(1-$H121)*('CAR.CAP_per person'!I$2))/(_xlfn.XLOOKUP($E$2,EU_countries_GDP!$A$2:$A$29,EU_countries_GDP!$E$2:$E$29)),"")</f>
        <v/>
      </c>
      <c r="DP121" s="5" t="str">
        <f>IFERROR((CZ121*$B$2*(1-$H121)*('CAR.CAP_per person'!J$2))/(_xlfn.XLOOKUP($E$2,EU_countries_GDP!$A$2:$A$29,EU_countries_GDP!$E$2:$E$29)),"")</f>
        <v/>
      </c>
      <c r="DQ121" s="5" t="str">
        <f>IFERROR((DA121*$B$2*(1-$H121)*('CAR.CAP_per person'!K$2))/(_xlfn.XLOOKUP($E$2,EU_countries_GDP!$A$2:$A$29,EU_countries_GDP!$E$2:$E$29)),"")</f>
        <v/>
      </c>
      <c r="DR121" s="5" t="str">
        <f>IFERROR((DB121*$B$2*(1-$H121)*('CAR.CAP_per person'!L$2))/(_xlfn.XLOOKUP($E$2,EU_countries_GDP!$A$2:$A$29,EU_countries_GDP!$E$2:$E$29)),"")</f>
        <v/>
      </c>
      <c r="DS121" s="5" t="str">
        <f>IFERROR((DC121*$B$2*(1-$H121)*('CAR.CAP_per person'!M$2))/(_xlfn.XLOOKUP($E$2,EU_countries_GDP!$A$2:$A$29,EU_countries_GDP!$E$2:$E$29)),"")</f>
        <v/>
      </c>
      <c r="DT121" s="5" t="str">
        <f>IFERROR((DD121*$B$2*(1-$H121)*('CAR.CAP_per person'!N$2))/(_xlfn.XLOOKUP($E$2,EU_countries_GDP!$A$2:$A$29,EU_countries_GDP!$E$2:$E$29)),"")</f>
        <v/>
      </c>
      <c r="DU121" s="5" t="str">
        <f>IFERROR((DE121*$B$2*(1-$H121)*('CAR.CAP_per person'!O$2))/(_xlfn.XLOOKUP($E$2,EU_countries_GDP!$A$2:$A$29,EU_countries_GDP!$E$2:$E$29)),"")</f>
        <v/>
      </c>
      <c r="DV121" s="5" t="str">
        <f>IFERROR((DF121*$B$2*(1-$H121)*('CAR.CAP_per person'!P$2))/(_xlfn.XLOOKUP($E$2,EU_countries_GDP!$A$2:$A$29,EU_countries_GDP!$E$2:$E$29)),"")</f>
        <v/>
      </c>
      <c r="DW121" s="5" t="str">
        <f>IFERROR((DG121*$B$2*(1-$H121)*('CAR.CAP_per person'!Q$2))/(_xlfn.XLOOKUP($E$2,EU_countries_GDP!$A$2:$A$29,EU_countries_GDP!$E$2:$E$29)),"")</f>
        <v/>
      </c>
    </row>
    <row r="122" spans="2:127">
      <c r="B122" t="str">
        <f>_xlfn.XLOOKUP(D122,Table5[Ingredient],Table5[Category],"",FALSE)</f>
        <v/>
      </c>
      <c r="C122" s="33"/>
      <c r="D122" s="33"/>
      <c r="E122" s="33"/>
      <c r="F122" s="33"/>
      <c r="G122" s="33"/>
      <c r="H122" s="33"/>
      <c r="I122" s="33"/>
      <c r="J122" s="37" t="str">
        <f>IFERROR(INDEX('AveragePrices&amp;Codes'!G:AG, MATCH($D122, 'AveragePrices&amp;Codes'!$A:$A, 0), MATCH(Tool_clean!$E$2, 'AveragePrices&amp;Codes'!$G$1:$AG$1, 0)),"")</f>
        <v/>
      </c>
      <c r="K122" s="37" t="str">
        <f t="shared" si="100"/>
        <v/>
      </c>
      <c r="L122">
        <f>IFERROR(IF($F122="Raw",_xlfn.XLOOKUP(_xlfn.XLOOKUP(Tool_clean!$D122,'AveragePrices&amp;Codes'!$A:$A,'AveragePrices&amp;Codes'!$B:$B),AGRIBALYSE_Raw!$B:$B,AGRIBALYSE_Raw!O:O)*$E122,_xlfn.XLOOKUP(_xlfn.XLOOKUP(Tool_clean!$D122,'AveragePrices&amp;Codes'!$A:$A,'AveragePrices&amp;Codes'!$B:$B),AGRIBALYSE_Cooked!$C:$C,AGRIBALYSE_Cooked!P:P)*$E122),"")</f>
        <v>0</v>
      </c>
      <c r="M122">
        <f>IFERROR(IF($F122="Raw",_xlfn.XLOOKUP(_xlfn.XLOOKUP(Tool_clean!$D122,'AveragePrices&amp;Codes'!$A:$A,'AveragePrices&amp;Codes'!$B:$B),AGRIBALYSE_Raw!$B:$B,AGRIBALYSE_Raw!P:P)*$E122,_xlfn.XLOOKUP(_xlfn.XLOOKUP(Tool_clean!$D122,'AveragePrices&amp;Codes'!$A:$A,'AveragePrices&amp;Codes'!$B:$B),AGRIBALYSE_Cooked!$C:$C,AGRIBALYSE_Cooked!Q:Q)*$E122),"")</f>
        <v>0</v>
      </c>
      <c r="N122">
        <f>IFERROR(IF($F122="Raw",_xlfn.XLOOKUP(_xlfn.XLOOKUP(Tool_clean!$D122,'AveragePrices&amp;Codes'!$A:$A,'AveragePrices&amp;Codes'!$B:$B),AGRIBALYSE_Raw!$B:$B,AGRIBALYSE_Raw!Q:Q)*$E122,_xlfn.XLOOKUP(_xlfn.XLOOKUP(Tool_clean!$D122,'AveragePrices&amp;Codes'!$A:$A,'AveragePrices&amp;Codes'!$B:$B),AGRIBALYSE_Cooked!$C:$C,AGRIBALYSE_Cooked!R:R)*$E122),"")</f>
        <v>0</v>
      </c>
      <c r="O122">
        <f>IFERROR(IF($F122="Raw",_xlfn.XLOOKUP(_xlfn.XLOOKUP(Tool_clean!$D122,'AveragePrices&amp;Codes'!$A:$A,'AveragePrices&amp;Codes'!$B:$B),AGRIBALYSE_Raw!$B:$B,AGRIBALYSE_Raw!R:R)*$E122,_xlfn.XLOOKUP(_xlfn.XLOOKUP(Tool_clean!$D122,'AveragePrices&amp;Codes'!$A:$A,'AveragePrices&amp;Codes'!$B:$B),AGRIBALYSE_Cooked!$C:$C,AGRIBALYSE_Cooked!S:S)*$E122),"")</f>
        <v>0</v>
      </c>
      <c r="P122">
        <f>IFERROR(IF($F122="Raw",_xlfn.XLOOKUP(_xlfn.XLOOKUP(Tool_clean!$D122,'AveragePrices&amp;Codes'!$A:$A,'AveragePrices&amp;Codes'!$B:$B),AGRIBALYSE_Raw!$B:$B,AGRIBALYSE_Raw!S:S)*$E122,_xlfn.XLOOKUP(_xlfn.XLOOKUP(Tool_clean!$D122,'AveragePrices&amp;Codes'!$A:$A,'AveragePrices&amp;Codes'!$B:$B),AGRIBALYSE_Cooked!$C:$C,AGRIBALYSE_Cooked!T:T)*$E122),"")</f>
        <v>0</v>
      </c>
      <c r="Q122">
        <f>IFERROR(IF($F122="Raw",_xlfn.XLOOKUP(_xlfn.XLOOKUP(Tool_clean!$D122,'AveragePrices&amp;Codes'!$A:$A,'AveragePrices&amp;Codes'!$B:$B),AGRIBALYSE_Raw!$B:$B,AGRIBALYSE_Raw!T:T)*$E122,_xlfn.XLOOKUP(_xlfn.XLOOKUP(Tool_clean!$D122,'AveragePrices&amp;Codes'!$A:$A,'AveragePrices&amp;Codes'!$B:$B),AGRIBALYSE_Cooked!$C:$C,AGRIBALYSE_Cooked!U:U)*$E122),"")</f>
        <v>0</v>
      </c>
      <c r="R122">
        <f>IFERROR(IF($F122="Raw",_xlfn.XLOOKUP(_xlfn.XLOOKUP(Tool_clean!$D122,'AveragePrices&amp;Codes'!$A:$A,'AveragePrices&amp;Codes'!$B:$B),AGRIBALYSE_Raw!$B:$B,AGRIBALYSE_Raw!U:U)*$E122,_xlfn.XLOOKUP(_xlfn.XLOOKUP(Tool_clean!$D122,'AveragePrices&amp;Codes'!$A:$A,'AveragePrices&amp;Codes'!$B:$B),AGRIBALYSE_Cooked!$C:$C,AGRIBALYSE_Cooked!V:V)*$E122),"")</f>
        <v>0</v>
      </c>
      <c r="S122">
        <f>IFERROR(IF($F122="Raw",_xlfn.XLOOKUP(_xlfn.XLOOKUP(Tool_clean!$D122,'AveragePrices&amp;Codes'!$A:$A,'AveragePrices&amp;Codes'!$B:$B),AGRIBALYSE_Raw!$B:$B,AGRIBALYSE_Raw!V:V)*$E122,_xlfn.XLOOKUP(_xlfn.XLOOKUP(Tool_clean!$D122,'AveragePrices&amp;Codes'!$A:$A,'AveragePrices&amp;Codes'!$B:$B),AGRIBALYSE_Cooked!$C:$C,AGRIBALYSE_Cooked!W:W)*$E122),"")</f>
        <v>0</v>
      </c>
      <c r="T122">
        <f>IFERROR(IF($F122="Raw",_xlfn.XLOOKUP(_xlfn.XLOOKUP(Tool_clean!$D122,'AveragePrices&amp;Codes'!$A:$A,'AveragePrices&amp;Codes'!$B:$B),AGRIBALYSE_Raw!$B:$B,AGRIBALYSE_Raw!W:W)*$E122,_xlfn.XLOOKUP(_xlfn.XLOOKUP(Tool_clean!$D122,'AveragePrices&amp;Codes'!$A:$A,'AveragePrices&amp;Codes'!$B:$B),AGRIBALYSE_Cooked!$C:$C,AGRIBALYSE_Cooked!X:X)*$E122),"")</f>
        <v>0</v>
      </c>
      <c r="U122">
        <f>IFERROR(IF($F122="Raw",_xlfn.XLOOKUP(_xlfn.XLOOKUP(Tool_clean!$D122,'AveragePrices&amp;Codes'!$A:$A,'AveragePrices&amp;Codes'!$B:$B),AGRIBALYSE_Raw!$B:$B,AGRIBALYSE_Raw!X:X)*$E122,_xlfn.XLOOKUP(_xlfn.XLOOKUP(Tool_clean!$D122,'AveragePrices&amp;Codes'!$A:$A,'AveragePrices&amp;Codes'!$B:$B),AGRIBALYSE_Cooked!$C:$C,AGRIBALYSE_Cooked!Y:Y)*$E122),"")</f>
        <v>0</v>
      </c>
      <c r="V122">
        <f>IFERROR(IF($F122="Raw",_xlfn.XLOOKUP(_xlfn.XLOOKUP(Tool_clean!$D122,'AveragePrices&amp;Codes'!$A:$A,'AveragePrices&amp;Codes'!$B:$B),AGRIBALYSE_Raw!$B:$B,AGRIBALYSE_Raw!Y:Y)*$E122,_xlfn.XLOOKUP(_xlfn.XLOOKUP(Tool_clean!$D122,'AveragePrices&amp;Codes'!$A:$A,'AveragePrices&amp;Codes'!$B:$B),AGRIBALYSE_Cooked!$C:$C,AGRIBALYSE_Cooked!Z:Z)*$E122),"")</f>
        <v>0</v>
      </c>
      <c r="W122">
        <f>IFERROR(IF($F122="Raw",_xlfn.XLOOKUP(_xlfn.XLOOKUP(Tool_clean!$D122,'AveragePrices&amp;Codes'!$A:$A,'AveragePrices&amp;Codes'!$B:$B),AGRIBALYSE_Raw!$B:$B,AGRIBALYSE_Raw!Z:Z)*$E122,_xlfn.XLOOKUP(_xlfn.XLOOKUP(Tool_clean!$D122,'AveragePrices&amp;Codes'!$A:$A,'AveragePrices&amp;Codes'!$B:$B),AGRIBALYSE_Cooked!$C:$C,AGRIBALYSE_Cooked!AA:AA)*$E122),"")</f>
        <v>0</v>
      </c>
      <c r="X122">
        <f>IFERROR(IF($F122="Raw",_xlfn.XLOOKUP(_xlfn.XLOOKUP(Tool_clean!$D122,'AveragePrices&amp;Codes'!$A:$A,'AveragePrices&amp;Codes'!$B:$B),AGRIBALYSE_Raw!$B:$B,AGRIBALYSE_Raw!AA:AA)*$E122,_xlfn.XLOOKUP(_xlfn.XLOOKUP(Tool_clean!$D122,'AveragePrices&amp;Codes'!$A:$A,'AveragePrices&amp;Codes'!$B:$B),AGRIBALYSE_Cooked!$C:$C,AGRIBALYSE_Cooked!AB:AB)*$E122),"")</f>
        <v>0</v>
      </c>
      <c r="Y122">
        <f>IFERROR(IF($F122="Raw",_xlfn.XLOOKUP(_xlfn.XLOOKUP(Tool_clean!$D122,'AveragePrices&amp;Codes'!$A:$A,'AveragePrices&amp;Codes'!$B:$B),AGRIBALYSE_Raw!$B:$B,AGRIBALYSE_Raw!AB:AB)*$E122,_xlfn.XLOOKUP(_xlfn.XLOOKUP(Tool_clean!$D122,'AveragePrices&amp;Codes'!$A:$A,'AveragePrices&amp;Codes'!$B:$B),AGRIBALYSE_Cooked!$C:$C,AGRIBALYSE_Cooked!AC:AC)*$E122),"")</f>
        <v>0</v>
      </c>
      <c r="Z122">
        <f>IFERROR(IF($F122="Raw",_xlfn.XLOOKUP(_xlfn.XLOOKUP(Tool_clean!$D122,'AveragePrices&amp;Codes'!$A:$A,'AveragePrices&amp;Codes'!$B:$B),AGRIBALYSE_Raw!$B:$B,AGRIBALYSE_Raw!AC:AC)*$E122,_xlfn.XLOOKUP(_xlfn.XLOOKUP(Tool_clean!$D122,'AveragePrices&amp;Codes'!$A:$A,'AveragePrices&amp;Codes'!$B:$B),AGRIBALYSE_Cooked!$C:$C,AGRIBALYSE_Cooked!AD:AD)*$E122),"")</f>
        <v>0</v>
      </c>
      <c r="AA122">
        <f>IFERROR(IF($F122="Raw",_xlfn.XLOOKUP(_xlfn.XLOOKUP(Tool_clean!$D122,'AveragePrices&amp;Codes'!$A:$A,'AveragePrices&amp;Codes'!$B:$B),AGRIBALYSE_Raw!$B:$B,AGRIBALYSE_Raw!AD:AD)*$E122,_xlfn.XLOOKUP(_xlfn.XLOOKUP(Tool_clean!$D122,'AveragePrices&amp;Codes'!$A:$A,'AveragePrices&amp;Codes'!$B:$B),AGRIBALYSE_Cooked!$C:$C,AGRIBALYSE_Cooked!AE:AE)*$E122),"")</f>
        <v>0</v>
      </c>
      <c r="AB122" t="str" cm="1">
        <f t="array" ref="AB122">IFERROR(_xlfn.XLOOKUP(Tool_clean!$F122&amp;$E$2,'Cooking methods'!$A:$A&amp;'Cooking methods'!$B:$B,'Cooking methods'!C:C)*$E122,"")</f>
        <v/>
      </c>
      <c r="AC122" t="str" cm="1">
        <f t="array" ref="AC122">IFERROR(_xlfn.XLOOKUP(Tool_clean!$F122&amp;$E$2,'Cooking methods'!$A:$A&amp;'Cooking methods'!$B:$B,'Cooking methods'!D:D)*$E122,"")</f>
        <v/>
      </c>
      <c r="AD122" t="str" cm="1">
        <f t="array" ref="AD122">IFERROR(_xlfn.XLOOKUP(Tool_clean!$F122&amp;$E$2,'Cooking methods'!$A:$A&amp;'Cooking methods'!$B:$B,'Cooking methods'!E:E)*$E122,"")</f>
        <v/>
      </c>
      <c r="AE122" t="str" cm="1">
        <f t="array" ref="AE122">IFERROR(_xlfn.XLOOKUP(Tool_clean!$F122&amp;$E$2,'Cooking methods'!$A:$A&amp;'Cooking methods'!$B:$B,'Cooking methods'!F:F)*$E122,"")</f>
        <v/>
      </c>
      <c r="AF122" t="str" cm="1">
        <f t="array" ref="AF122">IFERROR(_xlfn.XLOOKUP(Tool_clean!$F122&amp;$E$2,'Cooking methods'!$A:$A&amp;'Cooking methods'!$B:$B,'Cooking methods'!G:G)*$E122,"")</f>
        <v/>
      </c>
      <c r="AG122" t="str" cm="1">
        <f t="array" ref="AG122">IFERROR(_xlfn.XLOOKUP(Tool_clean!$F122&amp;$E$2,'Cooking methods'!$A:$A&amp;'Cooking methods'!$B:$B,'Cooking methods'!H:H)*$E122,"")</f>
        <v/>
      </c>
      <c r="AH122" t="str" cm="1">
        <f t="array" ref="AH122">IFERROR(_xlfn.XLOOKUP(Tool_clean!$F122&amp;$E$2,'Cooking methods'!$A:$A&amp;'Cooking methods'!$B:$B,'Cooking methods'!I:I)*$E122,"")</f>
        <v/>
      </c>
      <c r="AI122" t="str" cm="1">
        <f t="array" ref="AI122">IFERROR(_xlfn.XLOOKUP(Tool_clean!$F122&amp;$E$2,'Cooking methods'!$A:$A&amp;'Cooking methods'!$B:$B,'Cooking methods'!J:J)*$E122,"")</f>
        <v/>
      </c>
      <c r="AJ122" t="str" cm="1">
        <f t="array" ref="AJ122">IFERROR(_xlfn.XLOOKUP(Tool_clean!$F122&amp;$E$2,'Cooking methods'!$A:$A&amp;'Cooking methods'!$B:$B,'Cooking methods'!K:K)*$E122,"")</f>
        <v/>
      </c>
      <c r="AK122" t="str" cm="1">
        <f t="array" ref="AK122">IFERROR(_xlfn.XLOOKUP(Tool_clean!$F122&amp;$E$2,'Cooking methods'!$A:$A&amp;'Cooking methods'!$B:$B,'Cooking methods'!L:L)*$E122,"")</f>
        <v/>
      </c>
      <c r="AL122" t="str" cm="1">
        <f t="array" ref="AL122">IFERROR(_xlfn.XLOOKUP(Tool_clean!$F122&amp;$E$2,'Cooking methods'!$A:$A&amp;'Cooking methods'!$B:$B,'Cooking methods'!M:M)*$E122,"")</f>
        <v/>
      </c>
      <c r="AM122" t="str" cm="1">
        <f t="array" ref="AM122">IFERROR(_xlfn.XLOOKUP(Tool_clean!$F122&amp;$E$2,'Cooking methods'!$A:$A&amp;'Cooking methods'!$B:$B,'Cooking methods'!N:N)*$E122,"")</f>
        <v/>
      </c>
      <c r="AN122" t="str" cm="1">
        <f t="array" ref="AN122">IFERROR(_xlfn.XLOOKUP(Tool_clean!$F122&amp;$E$2,'Cooking methods'!$A:$A&amp;'Cooking methods'!$B:$B,'Cooking methods'!O:O)*$E122,"")</f>
        <v/>
      </c>
      <c r="AO122" t="str" cm="1">
        <f t="array" ref="AO122">IFERROR(_xlfn.XLOOKUP(Tool_clean!$F122&amp;$E$2,'Cooking methods'!$A:$A&amp;'Cooking methods'!$B:$B,'Cooking methods'!P:P)*$E122,"")</f>
        <v/>
      </c>
      <c r="AP122" t="str" cm="1">
        <f t="array" ref="AP122">IFERROR(_xlfn.XLOOKUP(Tool_clean!$F122&amp;$E$2,'Cooking methods'!$A:$A&amp;'Cooking methods'!$B:$B,'Cooking methods'!Q:Q)*$E122,"")</f>
        <v/>
      </c>
      <c r="AQ122" t="str" cm="1">
        <f t="array" ref="AQ122">IFERROR(_xlfn.XLOOKUP(Tool_clean!$F122&amp;$E$2,'Cooking methods'!$A:$A&amp;'Cooking methods'!$B:$B,'Cooking methods'!R:R)*$E122,"")</f>
        <v/>
      </c>
      <c r="AR122" t="str" cm="1">
        <f t="array" ref="AR122">IFERROR(_xlfn.XLOOKUP(Tool_clean!$G122&amp;$E$2,'Waste management'!$A:$A&amp;'Waste management'!$B:$B,'Waste management'!C:C)*$E122,"")</f>
        <v/>
      </c>
      <c r="AS122" t="str" cm="1">
        <f t="array" ref="AS122">IFERROR(_xlfn.XLOOKUP(Tool_clean!$G122&amp;$E$2,'Waste management'!$A:$A&amp;'Waste management'!$B:$B,'Waste management'!D:D)*$E122,"")</f>
        <v/>
      </c>
      <c r="AT122" t="str" cm="1">
        <f t="array" ref="AT122">IFERROR(_xlfn.XLOOKUP(Tool_clean!$G122&amp;$E$2,'Waste management'!$A:$A&amp;'Waste management'!$B:$B,'Waste management'!E:E)*$E122,"")</f>
        <v/>
      </c>
      <c r="AU122" t="str" cm="1">
        <f t="array" ref="AU122">IFERROR(_xlfn.XLOOKUP(Tool_clean!$G122&amp;$E$2,'Waste management'!$A:$A&amp;'Waste management'!$B:$B,'Waste management'!F:F)*$E122,"")</f>
        <v/>
      </c>
      <c r="AV122" t="str" cm="1">
        <f t="array" ref="AV122">IFERROR(_xlfn.XLOOKUP(Tool_clean!$G122&amp;$E$2,'Waste management'!$A:$A&amp;'Waste management'!$B:$B,'Waste management'!G:G)*$E122,"")</f>
        <v/>
      </c>
      <c r="AW122" t="str" cm="1">
        <f t="array" ref="AW122">IFERROR(_xlfn.XLOOKUP(Tool_clean!$G122&amp;$E$2,'Waste management'!$A:$A&amp;'Waste management'!$B:$B,'Waste management'!H:H)*$E122,"")</f>
        <v/>
      </c>
      <c r="AX122" t="str" cm="1">
        <f t="array" ref="AX122">IFERROR(_xlfn.XLOOKUP(Tool_clean!$G122&amp;$E$2,'Waste management'!$A:$A&amp;'Waste management'!$B:$B,'Waste management'!I:I)*$E122,"")</f>
        <v/>
      </c>
      <c r="AY122" t="str" cm="1">
        <f t="array" ref="AY122">IFERROR(_xlfn.XLOOKUP(Tool_clean!$G122&amp;$E$2,'Waste management'!$A:$A&amp;'Waste management'!$B:$B,'Waste management'!J:J)*$E122,"")</f>
        <v/>
      </c>
      <c r="AZ122" t="str" cm="1">
        <f t="array" ref="AZ122">IFERROR(_xlfn.XLOOKUP(Tool_clean!$G122&amp;$E$2,'Waste management'!$A:$A&amp;'Waste management'!$B:$B,'Waste management'!K:K)*$E122,"")</f>
        <v/>
      </c>
      <c r="BA122" t="str" cm="1">
        <f t="array" ref="BA122">IFERROR(_xlfn.XLOOKUP(Tool_clean!$G122&amp;$E$2,'Waste management'!$A:$A&amp;'Waste management'!$B:$B,'Waste management'!L:L)*$E122,"")</f>
        <v/>
      </c>
      <c r="BB122" t="str" cm="1">
        <f t="array" ref="BB122">IFERROR(_xlfn.XLOOKUP(Tool_clean!$G122&amp;$E$2,'Waste management'!$A:$A&amp;'Waste management'!$B:$B,'Waste management'!M:M)*$E122,"")</f>
        <v/>
      </c>
      <c r="BC122" t="str" cm="1">
        <f t="array" ref="BC122">IFERROR(_xlfn.XLOOKUP(Tool_clean!$G122&amp;$E$2,'Waste management'!$A:$A&amp;'Waste management'!$B:$B,'Waste management'!N:N)*$E122,"")</f>
        <v/>
      </c>
      <c r="BD122" t="str" cm="1">
        <f t="array" ref="BD122">IFERROR(_xlfn.XLOOKUP(Tool_clean!$G122&amp;$E$2,'Waste management'!$A:$A&amp;'Waste management'!$B:$B,'Waste management'!O:O)*$E122,"")</f>
        <v/>
      </c>
      <c r="BE122" t="str" cm="1">
        <f t="array" ref="BE122">IFERROR(_xlfn.XLOOKUP(Tool_clean!$G122&amp;$E$2,'Waste management'!$A:$A&amp;'Waste management'!$B:$B,'Waste management'!P:P)*$E122,"")</f>
        <v/>
      </c>
      <c r="BF122" t="str" cm="1">
        <f t="array" ref="BF122">IFERROR(_xlfn.XLOOKUP(Tool_clean!$G122&amp;$E$2,'Waste management'!$A:$A&amp;'Waste management'!$B:$B,'Waste management'!Q:Q)*$E122,"")</f>
        <v/>
      </c>
      <c r="BG122" t="str" cm="1">
        <f t="array" ref="BG122">IFERROR(_xlfn.XLOOKUP(Tool_clean!$G122&amp;$E$2,'Waste management'!$A:$A&amp;'Waste management'!$B:$B,'Waste management'!R:R)*$E122,"")</f>
        <v/>
      </c>
      <c r="BH122" t="str">
        <f>IFERROR((L122+AR122+AB122)*_xlfn.XLOOKUP(Tool_clean!BH$4,Monetization_Factors!$A:$A,Monetization_Factors!$D:$D),"")</f>
        <v/>
      </c>
      <c r="BI122" t="str">
        <f>IFERROR((M122+AS122+AC122)*_xlfn.XLOOKUP(Tool_clean!BI$4,Monetization_Factors!$A:$A,Monetization_Factors!$D:$D),"")</f>
        <v/>
      </c>
      <c r="BJ122" t="str">
        <f>IFERROR((N122+AT122+AD122)*_xlfn.XLOOKUP(Tool_clean!BJ$4,Monetization_Factors!$A:$A,Monetization_Factors!$D:$D),"")</f>
        <v/>
      </c>
      <c r="BK122" t="str">
        <f>IFERROR((O122+AU122+AE122)*_xlfn.XLOOKUP(Tool_clean!BK$4,Monetization_Factors!$A:$A,Monetization_Factors!$D:$D),"")</f>
        <v/>
      </c>
      <c r="BL122" t="str">
        <f>IFERROR((P122+AV122+AF122)*_xlfn.XLOOKUP(Tool_clean!BL$4,Monetization_Factors!$A:$A,Monetization_Factors!$D:$D),"")</f>
        <v/>
      </c>
      <c r="BM122" t="str">
        <f>IFERROR((Q122+AW122+AG122)*_xlfn.XLOOKUP(Tool_clean!BM$4,Monetization_Factors!$A:$A,Monetization_Factors!$D:$D),"")</f>
        <v/>
      </c>
      <c r="BN122" t="str">
        <f>IFERROR((R122+AX122+AH122)*_xlfn.XLOOKUP(Tool_clean!BN$4,Monetization_Factors!$A:$A,Monetization_Factors!$D:$D),"")</f>
        <v/>
      </c>
      <c r="BO122" t="str">
        <f>IFERROR((S122+AY122+AI122)*_xlfn.XLOOKUP(Tool_clean!BO$4,Monetization_Factors!$A:$A,Monetization_Factors!$D:$D),"")</f>
        <v/>
      </c>
      <c r="BP122" t="str">
        <f>IFERROR((T122+AZ122+AJ122)*_xlfn.XLOOKUP(Tool_clean!BP$4,Monetization_Factors!$A:$A,Monetization_Factors!$D:$D),"")</f>
        <v/>
      </c>
      <c r="BQ122" t="str">
        <f>IFERROR((U122+BA122+AK122)*_xlfn.XLOOKUP(Tool_clean!BQ$4,Monetization_Factors!$A:$A,Monetization_Factors!$D:$D),"")</f>
        <v/>
      </c>
      <c r="BR122" t="str">
        <f>IFERROR((V122+BB122+AL122)*_xlfn.XLOOKUP(Tool_clean!BR$4,Monetization_Factors!$A:$A,Monetization_Factors!$D:$D),"")</f>
        <v/>
      </c>
      <c r="BS122" t="str">
        <f>IFERROR((W122+BC122+AM122)*_xlfn.XLOOKUP(Tool_clean!BS$4,Monetization_Factors!$A:$A,Monetization_Factors!$D:$D),"")</f>
        <v/>
      </c>
      <c r="BT122" t="str">
        <f>IFERROR((X122+BD122+AN122)*_xlfn.XLOOKUP(Tool_clean!BT$4,Monetization_Factors!$A:$A,Monetization_Factors!$D:$D),"")</f>
        <v/>
      </c>
      <c r="BU122" t="str">
        <f>IFERROR((Y122+BE122+AO122)*_xlfn.XLOOKUP(Tool_clean!BU$4,Monetization_Factors!$A:$A,Monetization_Factors!$D:$D),"")</f>
        <v/>
      </c>
      <c r="BV122" t="str">
        <f>IFERROR((Z122+BF122+AP122)*_xlfn.XLOOKUP(Tool_clean!BV$4,Monetization_Factors!$A:$A,Monetization_Factors!$D:$D),"")</f>
        <v/>
      </c>
      <c r="BW122" t="str">
        <f>IFERROR((AA122+BG122+AQ122)*_xlfn.XLOOKUP(Tool_clean!BW$4,Monetization_Factors!$A:$A,Monetization_Factors!$D:$D),"")</f>
        <v/>
      </c>
      <c r="BX122" s="38" t="str" cm="1">
        <f t="array" ref="BX122">IFERROR(_xlfn.IFS(I122&gt;0,I122*E122,I122="",J122*E122),"")</f>
        <v/>
      </c>
      <c r="BY122" s="38">
        <f t="shared" si="101"/>
        <v>0</v>
      </c>
      <c r="BZ122" s="38" t="str">
        <f t="shared" si="102"/>
        <v/>
      </c>
      <c r="CA122" s="38" t="str">
        <f t="shared" si="103"/>
        <v/>
      </c>
      <c r="CB122" t="str">
        <f t="shared" si="162"/>
        <v/>
      </c>
      <c r="CC122" t="str">
        <f t="shared" si="163"/>
        <v/>
      </c>
      <c r="CD122" t="str">
        <f t="shared" si="164"/>
        <v/>
      </c>
      <c r="CE122" t="str">
        <f t="shared" si="165"/>
        <v/>
      </c>
      <c r="CF122" t="str">
        <f t="shared" si="166"/>
        <v/>
      </c>
      <c r="CG122" t="str">
        <f t="shared" si="167"/>
        <v/>
      </c>
      <c r="CH122" t="str">
        <f t="shared" si="168"/>
        <v/>
      </c>
      <c r="CI122" t="str">
        <f t="shared" si="169"/>
        <v/>
      </c>
      <c r="CJ122" t="str">
        <f t="shared" si="170"/>
        <v/>
      </c>
      <c r="CK122" t="str">
        <f t="shared" si="171"/>
        <v/>
      </c>
      <c r="CL122" t="str">
        <f t="shared" si="172"/>
        <v/>
      </c>
      <c r="CM122" t="str">
        <f t="shared" si="173"/>
        <v/>
      </c>
      <c r="CN122" t="str">
        <f t="shared" si="174"/>
        <v/>
      </c>
      <c r="CO122" t="str">
        <f t="shared" si="175"/>
        <v/>
      </c>
      <c r="CP122" t="str">
        <f t="shared" si="176"/>
        <v/>
      </c>
      <c r="CQ122" t="str">
        <f t="shared" si="177"/>
        <v/>
      </c>
      <c r="CR122" t="str">
        <f t="shared" si="178"/>
        <v/>
      </c>
      <c r="CS122" t="str">
        <f t="shared" si="179"/>
        <v/>
      </c>
      <c r="CT122" t="str">
        <f t="shared" si="180"/>
        <v/>
      </c>
      <c r="CU122" t="str">
        <f t="shared" si="181"/>
        <v/>
      </c>
      <c r="CV122" t="str">
        <f t="shared" si="182"/>
        <v/>
      </c>
      <c r="CW122" t="str">
        <f t="shared" si="183"/>
        <v/>
      </c>
      <c r="CX122" t="str">
        <f t="shared" si="184"/>
        <v/>
      </c>
      <c r="CY122" t="str">
        <f t="shared" si="185"/>
        <v/>
      </c>
      <c r="CZ122" t="str">
        <f t="shared" si="186"/>
        <v/>
      </c>
      <c r="DA122" t="str">
        <f t="shared" si="187"/>
        <v/>
      </c>
      <c r="DB122" t="str">
        <f t="shared" si="188"/>
        <v/>
      </c>
      <c r="DC122" t="str">
        <f t="shared" si="189"/>
        <v/>
      </c>
      <c r="DD122" t="str">
        <f t="shared" si="190"/>
        <v/>
      </c>
      <c r="DE122" t="str">
        <f t="shared" si="191"/>
        <v/>
      </c>
      <c r="DF122" t="str">
        <f t="shared" si="192"/>
        <v/>
      </c>
      <c r="DG122" t="str">
        <f t="shared" si="193"/>
        <v/>
      </c>
      <c r="DH122" s="5" t="str">
        <f>IFERROR((CR122*$B$2*(1-$H122)*('CAR.CAP_per person'!B$2))/(_xlfn.XLOOKUP($E$2,EU_countries_GDP!$A$2:$A$29,EU_countries_GDP!$E$2:$E$29)),"")</f>
        <v/>
      </c>
      <c r="DI122" s="5" t="str">
        <f>IFERROR((CS122*$B$2*(1-$H122)*('CAR.CAP_per person'!C$2))/(_xlfn.XLOOKUP($E$2,EU_countries_GDP!$A$2:$A$29,EU_countries_GDP!$E$2:$E$29)),"")</f>
        <v/>
      </c>
      <c r="DJ122" s="5" t="str">
        <f>IFERROR((CT122*$B$2*(1-$H122)*('CAR.CAP_per person'!D$2))/(_xlfn.XLOOKUP($E$2,EU_countries_GDP!$A$2:$A$29,EU_countries_GDP!$E$2:$E$29)),"")</f>
        <v/>
      </c>
      <c r="DK122" s="5" t="str">
        <f>IFERROR((CU122*$B$2*(1-$H122)*('CAR.CAP_per person'!E$2))/(_xlfn.XLOOKUP($E$2,EU_countries_GDP!$A$2:$A$29,EU_countries_GDP!$E$2:$E$29)),"")</f>
        <v/>
      </c>
      <c r="DL122" s="5" t="str">
        <f>IFERROR((CV122*$B$2*(1-$H122)*('CAR.CAP_per person'!F$2))/(_xlfn.XLOOKUP($E$2,EU_countries_GDP!$A$2:$A$29,EU_countries_GDP!$E$2:$E$29)),"")</f>
        <v/>
      </c>
      <c r="DM122" s="5" t="str">
        <f>IFERROR((CW122*$B$2*(1-$H122)*('CAR.CAP_per person'!G$2))/(_xlfn.XLOOKUP($E$2,EU_countries_GDP!$A$2:$A$29,EU_countries_GDP!$E$2:$E$29)),"")</f>
        <v/>
      </c>
      <c r="DN122" s="5" t="str">
        <f>IFERROR((CX122*$B$2*(1-$H122)*('CAR.CAP_per person'!H$2))/(_xlfn.XLOOKUP($E$2,EU_countries_GDP!$A$2:$A$29,EU_countries_GDP!$E$2:$E$29)),"")</f>
        <v/>
      </c>
      <c r="DO122" s="5" t="str">
        <f>IFERROR((CY122*$B$2*(1-$H122)*('CAR.CAP_per person'!I$2))/(_xlfn.XLOOKUP($E$2,EU_countries_GDP!$A$2:$A$29,EU_countries_GDP!$E$2:$E$29)),"")</f>
        <v/>
      </c>
      <c r="DP122" s="5" t="str">
        <f>IFERROR((CZ122*$B$2*(1-$H122)*('CAR.CAP_per person'!J$2))/(_xlfn.XLOOKUP($E$2,EU_countries_GDP!$A$2:$A$29,EU_countries_GDP!$E$2:$E$29)),"")</f>
        <v/>
      </c>
      <c r="DQ122" s="5" t="str">
        <f>IFERROR((DA122*$B$2*(1-$H122)*('CAR.CAP_per person'!K$2))/(_xlfn.XLOOKUP($E$2,EU_countries_GDP!$A$2:$A$29,EU_countries_GDP!$E$2:$E$29)),"")</f>
        <v/>
      </c>
      <c r="DR122" s="5" t="str">
        <f>IFERROR((DB122*$B$2*(1-$H122)*('CAR.CAP_per person'!L$2))/(_xlfn.XLOOKUP($E$2,EU_countries_GDP!$A$2:$A$29,EU_countries_GDP!$E$2:$E$29)),"")</f>
        <v/>
      </c>
      <c r="DS122" s="5" t="str">
        <f>IFERROR((DC122*$B$2*(1-$H122)*('CAR.CAP_per person'!M$2))/(_xlfn.XLOOKUP($E$2,EU_countries_GDP!$A$2:$A$29,EU_countries_GDP!$E$2:$E$29)),"")</f>
        <v/>
      </c>
      <c r="DT122" s="5" t="str">
        <f>IFERROR((DD122*$B$2*(1-$H122)*('CAR.CAP_per person'!N$2))/(_xlfn.XLOOKUP($E$2,EU_countries_GDP!$A$2:$A$29,EU_countries_GDP!$E$2:$E$29)),"")</f>
        <v/>
      </c>
      <c r="DU122" s="5" t="str">
        <f>IFERROR((DE122*$B$2*(1-$H122)*('CAR.CAP_per person'!O$2))/(_xlfn.XLOOKUP($E$2,EU_countries_GDP!$A$2:$A$29,EU_countries_GDP!$E$2:$E$29)),"")</f>
        <v/>
      </c>
      <c r="DV122" s="5" t="str">
        <f>IFERROR((DF122*$B$2*(1-$H122)*('CAR.CAP_per person'!P$2))/(_xlfn.XLOOKUP($E$2,EU_countries_GDP!$A$2:$A$29,EU_countries_GDP!$E$2:$E$29)),"")</f>
        <v/>
      </c>
      <c r="DW122" s="5" t="str">
        <f>IFERROR((DG122*$B$2*(1-$H122)*('CAR.CAP_per person'!Q$2))/(_xlfn.XLOOKUP($E$2,EU_countries_GDP!$A$2:$A$29,EU_countries_GDP!$E$2:$E$29)),"")</f>
        <v/>
      </c>
    </row>
    <row r="123" spans="2:127">
      <c r="B123" t="str">
        <f>_xlfn.XLOOKUP(D123,Table5[Ingredient],Table5[Category],"",FALSE)</f>
        <v/>
      </c>
      <c r="C123" s="33"/>
      <c r="D123" s="33"/>
      <c r="E123" s="33"/>
      <c r="F123" s="33"/>
      <c r="G123" s="33"/>
      <c r="H123" s="33"/>
      <c r="I123" s="33"/>
      <c r="J123" s="37" t="str">
        <f>IFERROR(INDEX('AveragePrices&amp;Codes'!G:AG, MATCH($D123, 'AveragePrices&amp;Codes'!$A:$A, 0), MATCH(Tool_clean!$E$2, 'AveragePrices&amp;Codes'!$G$1:$AG$1, 0)),"")</f>
        <v/>
      </c>
      <c r="K123" s="37" t="str">
        <f t="shared" si="100"/>
        <v/>
      </c>
      <c r="L123">
        <f>IFERROR(IF($F123="Raw",_xlfn.XLOOKUP(_xlfn.XLOOKUP(Tool_clean!$D123,'AveragePrices&amp;Codes'!$A:$A,'AveragePrices&amp;Codes'!$B:$B),AGRIBALYSE_Raw!$B:$B,AGRIBALYSE_Raw!O:O)*$E123,_xlfn.XLOOKUP(_xlfn.XLOOKUP(Tool_clean!$D123,'AveragePrices&amp;Codes'!$A:$A,'AveragePrices&amp;Codes'!$B:$B),AGRIBALYSE_Cooked!$C:$C,AGRIBALYSE_Cooked!P:P)*$E123),"")</f>
        <v>0</v>
      </c>
      <c r="M123">
        <f>IFERROR(IF($F123="Raw",_xlfn.XLOOKUP(_xlfn.XLOOKUP(Tool_clean!$D123,'AveragePrices&amp;Codes'!$A:$A,'AveragePrices&amp;Codes'!$B:$B),AGRIBALYSE_Raw!$B:$B,AGRIBALYSE_Raw!P:P)*$E123,_xlfn.XLOOKUP(_xlfn.XLOOKUP(Tool_clean!$D123,'AveragePrices&amp;Codes'!$A:$A,'AveragePrices&amp;Codes'!$B:$B),AGRIBALYSE_Cooked!$C:$C,AGRIBALYSE_Cooked!Q:Q)*$E123),"")</f>
        <v>0</v>
      </c>
      <c r="N123">
        <f>IFERROR(IF($F123="Raw",_xlfn.XLOOKUP(_xlfn.XLOOKUP(Tool_clean!$D123,'AveragePrices&amp;Codes'!$A:$A,'AveragePrices&amp;Codes'!$B:$B),AGRIBALYSE_Raw!$B:$B,AGRIBALYSE_Raw!Q:Q)*$E123,_xlfn.XLOOKUP(_xlfn.XLOOKUP(Tool_clean!$D123,'AveragePrices&amp;Codes'!$A:$A,'AveragePrices&amp;Codes'!$B:$B),AGRIBALYSE_Cooked!$C:$C,AGRIBALYSE_Cooked!R:R)*$E123),"")</f>
        <v>0</v>
      </c>
      <c r="O123">
        <f>IFERROR(IF($F123="Raw",_xlfn.XLOOKUP(_xlfn.XLOOKUP(Tool_clean!$D123,'AveragePrices&amp;Codes'!$A:$A,'AveragePrices&amp;Codes'!$B:$B),AGRIBALYSE_Raw!$B:$B,AGRIBALYSE_Raw!R:R)*$E123,_xlfn.XLOOKUP(_xlfn.XLOOKUP(Tool_clean!$D123,'AveragePrices&amp;Codes'!$A:$A,'AveragePrices&amp;Codes'!$B:$B),AGRIBALYSE_Cooked!$C:$C,AGRIBALYSE_Cooked!S:S)*$E123),"")</f>
        <v>0</v>
      </c>
      <c r="P123">
        <f>IFERROR(IF($F123="Raw",_xlfn.XLOOKUP(_xlfn.XLOOKUP(Tool_clean!$D123,'AveragePrices&amp;Codes'!$A:$A,'AveragePrices&amp;Codes'!$B:$B),AGRIBALYSE_Raw!$B:$B,AGRIBALYSE_Raw!S:S)*$E123,_xlfn.XLOOKUP(_xlfn.XLOOKUP(Tool_clean!$D123,'AveragePrices&amp;Codes'!$A:$A,'AveragePrices&amp;Codes'!$B:$B),AGRIBALYSE_Cooked!$C:$C,AGRIBALYSE_Cooked!T:T)*$E123),"")</f>
        <v>0</v>
      </c>
      <c r="Q123">
        <f>IFERROR(IF($F123="Raw",_xlfn.XLOOKUP(_xlfn.XLOOKUP(Tool_clean!$D123,'AveragePrices&amp;Codes'!$A:$A,'AveragePrices&amp;Codes'!$B:$B),AGRIBALYSE_Raw!$B:$B,AGRIBALYSE_Raw!T:T)*$E123,_xlfn.XLOOKUP(_xlfn.XLOOKUP(Tool_clean!$D123,'AveragePrices&amp;Codes'!$A:$A,'AveragePrices&amp;Codes'!$B:$B),AGRIBALYSE_Cooked!$C:$C,AGRIBALYSE_Cooked!U:U)*$E123),"")</f>
        <v>0</v>
      </c>
      <c r="R123">
        <f>IFERROR(IF($F123="Raw",_xlfn.XLOOKUP(_xlfn.XLOOKUP(Tool_clean!$D123,'AveragePrices&amp;Codes'!$A:$A,'AveragePrices&amp;Codes'!$B:$B),AGRIBALYSE_Raw!$B:$B,AGRIBALYSE_Raw!U:U)*$E123,_xlfn.XLOOKUP(_xlfn.XLOOKUP(Tool_clean!$D123,'AveragePrices&amp;Codes'!$A:$A,'AveragePrices&amp;Codes'!$B:$B),AGRIBALYSE_Cooked!$C:$C,AGRIBALYSE_Cooked!V:V)*$E123),"")</f>
        <v>0</v>
      </c>
      <c r="S123">
        <f>IFERROR(IF($F123="Raw",_xlfn.XLOOKUP(_xlfn.XLOOKUP(Tool_clean!$D123,'AveragePrices&amp;Codes'!$A:$A,'AveragePrices&amp;Codes'!$B:$B),AGRIBALYSE_Raw!$B:$B,AGRIBALYSE_Raw!V:V)*$E123,_xlfn.XLOOKUP(_xlfn.XLOOKUP(Tool_clean!$D123,'AveragePrices&amp;Codes'!$A:$A,'AveragePrices&amp;Codes'!$B:$B),AGRIBALYSE_Cooked!$C:$C,AGRIBALYSE_Cooked!W:W)*$E123),"")</f>
        <v>0</v>
      </c>
      <c r="T123">
        <f>IFERROR(IF($F123="Raw",_xlfn.XLOOKUP(_xlfn.XLOOKUP(Tool_clean!$D123,'AveragePrices&amp;Codes'!$A:$A,'AveragePrices&amp;Codes'!$B:$B),AGRIBALYSE_Raw!$B:$B,AGRIBALYSE_Raw!W:W)*$E123,_xlfn.XLOOKUP(_xlfn.XLOOKUP(Tool_clean!$D123,'AveragePrices&amp;Codes'!$A:$A,'AveragePrices&amp;Codes'!$B:$B),AGRIBALYSE_Cooked!$C:$C,AGRIBALYSE_Cooked!X:X)*$E123),"")</f>
        <v>0</v>
      </c>
      <c r="U123">
        <f>IFERROR(IF($F123="Raw",_xlfn.XLOOKUP(_xlfn.XLOOKUP(Tool_clean!$D123,'AveragePrices&amp;Codes'!$A:$A,'AveragePrices&amp;Codes'!$B:$B),AGRIBALYSE_Raw!$B:$B,AGRIBALYSE_Raw!X:X)*$E123,_xlfn.XLOOKUP(_xlfn.XLOOKUP(Tool_clean!$D123,'AveragePrices&amp;Codes'!$A:$A,'AveragePrices&amp;Codes'!$B:$B),AGRIBALYSE_Cooked!$C:$C,AGRIBALYSE_Cooked!Y:Y)*$E123),"")</f>
        <v>0</v>
      </c>
      <c r="V123">
        <f>IFERROR(IF($F123="Raw",_xlfn.XLOOKUP(_xlfn.XLOOKUP(Tool_clean!$D123,'AveragePrices&amp;Codes'!$A:$A,'AveragePrices&amp;Codes'!$B:$B),AGRIBALYSE_Raw!$B:$B,AGRIBALYSE_Raw!Y:Y)*$E123,_xlfn.XLOOKUP(_xlfn.XLOOKUP(Tool_clean!$D123,'AveragePrices&amp;Codes'!$A:$A,'AveragePrices&amp;Codes'!$B:$B),AGRIBALYSE_Cooked!$C:$C,AGRIBALYSE_Cooked!Z:Z)*$E123),"")</f>
        <v>0</v>
      </c>
      <c r="W123">
        <f>IFERROR(IF($F123="Raw",_xlfn.XLOOKUP(_xlfn.XLOOKUP(Tool_clean!$D123,'AveragePrices&amp;Codes'!$A:$A,'AveragePrices&amp;Codes'!$B:$B),AGRIBALYSE_Raw!$B:$B,AGRIBALYSE_Raw!Z:Z)*$E123,_xlfn.XLOOKUP(_xlfn.XLOOKUP(Tool_clean!$D123,'AveragePrices&amp;Codes'!$A:$A,'AveragePrices&amp;Codes'!$B:$B),AGRIBALYSE_Cooked!$C:$C,AGRIBALYSE_Cooked!AA:AA)*$E123),"")</f>
        <v>0</v>
      </c>
      <c r="X123">
        <f>IFERROR(IF($F123="Raw",_xlfn.XLOOKUP(_xlfn.XLOOKUP(Tool_clean!$D123,'AveragePrices&amp;Codes'!$A:$A,'AveragePrices&amp;Codes'!$B:$B),AGRIBALYSE_Raw!$B:$B,AGRIBALYSE_Raw!AA:AA)*$E123,_xlfn.XLOOKUP(_xlfn.XLOOKUP(Tool_clean!$D123,'AveragePrices&amp;Codes'!$A:$A,'AveragePrices&amp;Codes'!$B:$B),AGRIBALYSE_Cooked!$C:$C,AGRIBALYSE_Cooked!AB:AB)*$E123),"")</f>
        <v>0</v>
      </c>
      <c r="Y123">
        <f>IFERROR(IF($F123="Raw",_xlfn.XLOOKUP(_xlfn.XLOOKUP(Tool_clean!$D123,'AveragePrices&amp;Codes'!$A:$A,'AveragePrices&amp;Codes'!$B:$B),AGRIBALYSE_Raw!$B:$B,AGRIBALYSE_Raw!AB:AB)*$E123,_xlfn.XLOOKUP(_xlfn.XLOOKUP(Tool_clean!$D123,'AveragePrices&amp;Codes'!$A:$A,'AveragePrices&amp;Codes'!$B:$B),AGRIBALYSE_Cooked!$C:$C,AGRIBALYSE_Cooked!AC:AC)*$E123),"")</f>
        <v>0</v>
      </c>
      <c r="Z123">
        <f>IFERROR(IF($F123="Raw",_xlfn.XLOOKUP(_xlfn.XLOOKUP(Tool_clean!$D123,'AveragePrices&amp;Codes'!$A:$A,'AveragePrices&amp;Codes'!$B:$B),AGRIBALYSE_Raw!$B:$B,AGRIBALYSE_Raw!AC:AC)*$E123,_xlfn.XLOOKUP(_xlfn.XLOOKUP(Tool_clean!$D123,'AveragePrices&amp;Codes'!$A:$A,'AveragePrices&amp;Codes'!$B:$B),AGRIBALYSE_Cooked!$C:$C,AGRIBALYSE_Cooked!AD:AD)*$E123),"")</f>
        <v>0</v>
      </c>
      <c r="AA123">
        <f>IFERROR(IF($F123="Raw",_xlfn.XLOOKUP(_xlfn.XLOOKUP(Tool_clean!$D123,'AveragePrices&amp;Codes'!$A:$A,'AveragePrices&amp;Codes'!$B:$B),AGRIBALYSE_Raw!$B:$B,AGRIBALYSE_Raw!AD:AD)*$E123,_xlfn.XLOOKUP(_xlfn.XLOOKUP(Tool_clean!$D123,'AveragePrices&amp;Codes'!$A:$A,'AveragePrices&amp;Codes'!$B:$B),AGRIBALYSE_Cooked!$C:$C,AGRIBALYSE_Cooked!AE:AE)*$E123),"")</f>
        <v>0</v>
      </c>
      <c r="AB123" t="str" cm="1">
        <f t="array" ref="AB123">IFERROR(_xlfn.XLOOKUP(Tool_clean!$F123&amp;$E$2,'Cooking methods'!$A:$A&amp;'Cooking methods'!$B:$B,'Cooking methods'!C:C)*$E123,"")</f>
        <v/>
      </c>
      <c r="AC123" t="str" cm="1">
        <f t="array" ref="AC123">IFERROR(_xlfn.XLOOKUP(Tool_clean!$F123&amp;$E$2,'Cooking methods'!$A:$A&amp;'Cooking methods'!$B:$B,'Cooking methods'!D:D)*$E123,"")</f>
        <v/>
      </c>
      <c r="AD123" t="str" cm="1">
        <f t="array" ref="AD123">IFERROR(_xlfn.XLOOKUP(Tool_clean!$F123&amp;$E$2,'Cooking methods'!$A:$A&amp;'Cooking methods'!$B:$B,'Cooking methods'!E:E)*$E123,"")</f>
        <v/>
      </c>
      <c r="AE123" t="str" cm="1">
        <f t="array" ref="AE123">IFERROR(_xlfn.XLOOKUP(Tool_clean!$F123&amp;$E$2,'Cooking methods'!$A:$A&amp;'Cooking methods'!$B:$B,'Cooking methods'!F:F)*$E123,"")</f>
        <v/>
      </c>
      <c r="AF123" t="str" cm="1">
        <f t="array" ref="AF123">IFERROR(_xlfn.XLOOKUP(Tool_clean!$F123&amp;$E$2,'Cooking methods'!$A:$A&amp;'Cooking methods'!$B:$B,'Cooking methods'!G:G)*$E123,"")</f>
        <v/>
      </c>
      <c r="AG123" t="str" cm="1">
        <f t="array" ref="AG123">IFERROR(_xlfn.XLOOKUP(Tool_clean!$F123&amp;$E$2,'Cooking methods'!$A:$A&amp;'Cooking methods'!$B:$B,'Cooking methods'!H:H)*$E123,"")</f>
        <v/>
      </c>
      <c r="AH123" t="str" cm="1">
        <f t="array" ref="AH123">IFERROR(_xlfn.XLOOKUP(Tool_clean!$F123&amp;$E$2,'Cooking methods'!$A:$A&amp;'Cooking methods'!$B:$B,'Cooking methods'!I:I)*$E123,"")</f>
        <v/>
      </c>
      <c r="AI123" t="str" cm="1">
        <f t="array" ref="AI123">IFERROR(_xlfn.XLOOKUP(Tool_clean!$F123&amp;$E$2,'Cooking methods'!$A:$A&amp;'Cooking methods'!$B:$B,'Cooking methods'!J:J)*$E123,"")</f>
        <v/>
      </c>
      <c r="AJ123" t="str" cm="1">
        <f t="array" ref="AJ123">IFERROR(_xlfn.XLOOKUP(Tool_clean!$F123&amp;$E$2,'Cooking methods'!$A:$A&amp;'Cooking methods'!$B:$B,'Cooking methods'!K:K)*$E123,"")</f>
        <v/>
      </c>
      <c r="AK123" t="str" cm="1">
        <f t="array" ref="AK123">IFERROR(_xlfn.XLOOKUP(Tool_clean!$F123&amp;$E$2,'Cooking methods'!$A:$A&amp;'Cooking methods'!$B:$B,'Cooking methods'!L:L)*$E123,"")</f>
        <v/>
      </c>
      <c r="AL123" t="str" cm="1">
        <f t="array" ref="AL123">IFERROR(_xlfn.XLOOKUP(Tool_clean!$F123&amp;$E$2,'Cooking methods'!$A:$A&amp;'Cooking methods'!$B:$B,'Cooking methods'!M:M)*$E123,"")</f>
        <v/>
      </c>
      <c r="AM123" t="str" cm="1">
        <f t="array" ref="AM123">IFERROR(_xlfn.XLOOKUP(Tool_clean!$F123&amp;$E$2,'Cooking methods'!$A:$A&amp;'Cooking methods'!$B:$B,'Cooking methods'!N:N)*$E123,"")</f>
        <v/>
      </c>
      <c r="AN123" t="str" cm="1">
        <f t="array" ref="AN123">IFERROR(_xlfn.XLOOKUP(Tool_clean!$F123&amp;$E$2,'Cooking methods'!$A:$A&amp;'Cooking methods'!$B:$B,'Cooking methods'!O:O)*$E123,"")</f>
        <v/>
      </c>
      <c r="AO123" t="str" cm="1">
        <f t="array" ref="AO123">IFERROR(_xlfn.XLOOKUP(Tool_clean!$F123&amp;$E$2,'Cooking methods'!$A:$A&amp;'Cooking methods'!$B:$B,'Cooking methods'!P:P)*$E123,"")</f>
        <v/>
      </c>
      <c r="AP123" t="str" cm="1">
        <f t="array" ref="AP123">IFERROR(_xlfn.XLOOKUP(Tool_clean!$F123&amp;$E$2,'Cooking methods'!$A:$A&amp;'Cooking methods'!$B:$B,'Cooking methods'!Q:Q)*$E123,"")</f>
        <v/>
      </c>
      <c r="AQ123" t="str" cm="1">
        <f t="array" ref="AQ123">IFERROR(_xlfn.XLOOKUP(Tool_clean!$F123&amp;$E$2,'Cooking methods'!$A:$A&amp;'Cooking methods'!$B:$B,'Cooking methods'!R:R)*$E123,"")</f>
        <v/>
      </c>
      <c r="AR123" t="str" cm="1">
        <f t="array" ref="AR123">IFERROR(_xlfn.XLOOKUP(Tool_clean!$G123&amp;$E$2,'Waste management'!$A:$A&amp;'Waste management'!$B:$B,'Waste management'!C:C)*$E123,"")</f>
        <v/>
      </c>
      <c r="AS123" t="str" cm="1">
        <f t="array" ref="AS123">IFERROR(_xlfn.XLOOKUP(Tool_clean!$G123&amp;$E$2,'Waste management'!$A:$A&amp;'Waste management'!$B:$B,'Waste management'!D:D)*$E123,"")</f>
        <v/>
      </c>
      <c r="AT123" t="str" cm="1">
        <f t="array" ref="AT123">IFERROR(_xlfn.XLOOKUP(Tool_clean!$G123&amp;$E$2,'Waste management'!$A:$A&amp;'Waste management'!$B:$B,'Waste management'!E:E)*$E123,"")</f>
        <v/>
      </c>
      <c r="AU123" t="str" cm="1">
        <f t="array" ref="AU123">IFERROR(_xlfn.XLOOKUP(Tool_clean!$G123&amp;$E$2,'Waste management'!$A:$A&amp;'Waste management'!$B:$B,'Waste management'!F:F)*$E123,"")</f>
        <v/>
      </c>
      <c r="AV123" t="str" cm="1">
        <f t="array" ref="AV123">IFERROR(_xlfn.XLOOKUP(Tool_clean!$G123&amp;$E$2,'Waste management'!$A:$A&amp;'Waste management'!$B:$B,'Waste management'!G:G)*$E123,"")</f>
        <v/>
      </c>
      <c r="AW123" t="str" cm="1">
        <f t="array" ref="AW123">IFERROR(_xlfn.XLOOKUP(Tool_clean!$G123&amp;$E$2,'Waste management'!$A:$A&amp;'Waste management'!$B:$B,'Waste management'!H:H)*$E123,"")</f>
        <v/>
      </c>
      <c r="AX123" t="str" cm="1">
        <f t="array" ref="AX123">IFERROR(_xlfn.XLOOKUP(Tool_clean!$G123&amp;$E$2,'Waste management'!$A:$A&amp;'Waste management'!$B:$B,'Waste management'!I:I)*$E123,"")</f>
        <v/>
      </c>
      <c r="AY123" t="str" cm="1">
        <f t="array" ref="AY123">IFERROR(_xlfn.XLOOKUP(Tool_clean!$G123&amp;$E$2,'Waste management'!$A:$A&amp;'Waste management'!$B:$B,'Waste management'!J:J)*$E123,"")</f>
        <v/>
      </c>
      <c r="AZ123" t="str" cm="1">
        <f t="array" ref="AZ123">IFERROR(_xlfn.XLOOKUP(Tool_clean!$G123&amp;$E$2,'Waste management'!$A:$A&amp;'Waste management'!$B:$B,'Waste management'!K:K)*$E123,"")</f>
        <v/>
      </c>
      <c r="BA123" t="str" cm="1">
        <f t="array" ref="BA123">IFERROR(_xlfn.XLOOKUP(Tool_clean!$G123&amp;$E$2,'Waste management'!$A:$A&amp;'Waste management'!$B:$B,'Waste management'!L:L)*$E123,"")</f>
        <v/>
      </c>
      <c r="BB123" t="str" cm="1">
        <f t="array" ref="BB123">IFERROR(_xlfn.XLOOKUP(Tool_clean!$G123&amp;$E$2,'Waste management'!$A:$A&amp;'Waste management'!$B:$B,'Waste management'!M:M)*$E123,"")</f>
        <v/>
      </c>
      <c r="BC123" t="str" cm="1">
        <f t="array" ref="BC123">IFERROR(_xlfn.XLOOKUP(Tool_clean!$G123&amp;$E$2,'Waste management'!$A:$A&amp;'Waste management'!$B:$B,'Waste management'!N:N)*$E123,"")</f>
        <v/>
      </c>
      <c r="BD123" t="str" cm="1">
        <f t="array" ref="BD123">IFERROR(_xlfn.XLOOKUP(Tool_clean!$G123&amp;$E$2,'Waste management'!$A:$A&amp;'Waste management'!$B:$B,'Waste management'!O:O)*$E123,"")</f>
        <v/>
      </c>
      <c r="BE123" t="str" cm="1">
        <f t="array" ref="BE123">IFERROR(_xlfn.XLOOKUP(Tool_clean!$G123&amp;$E$2,'Waste management'!$A:$A&amp;'Waste management'!$B:$B,'Waste management'!P:P)*$E123,"")</f>
        <v/>
      </c>
      <c r="BF123" t="str" cm="1">
        <f t="array" ref="BF123">IFERROR(_xlfn.XLOOKUP(Tool_clean!$G123&amp;$E$2,'Waste management'!$A:$A&amp;'Waste management'!$B:$B,'Waste management'!Q:Q)*$E123,"")</f>
        <v/>
      </c>
      <c r="BG123" t="str" cm="1">
        <f t="array" ref="BG123">IFERROR(_xlfn.XLOOKUP(Tool_clean!$G123&amp;$E$2,'Waste management'!$A:$A&amp;'Waste management'!$B:$B,'Waste management'!R:R)*$E123,"")</f>
        <v/>
      </c>
      <c r="BH123" t="str">
        <f>IFERROR((L123+AR123+AB123)*_xlfn.XLOOKUP(Tool_clean!BH$4,Monetization_Factors!$A:$A,Monetization_Factors!$D:$D),"")</f>
        <v/>
      </c>
      <c r="BI123" t="str">
        <f>IFERROR((M123+AS123+AC123)*_xlfn.XLOOKUP(Tool_clean!BI$4,Monetization_Factors!$A:$A,Monetization_Factors!$D:$D),"")</f>
        <v/>
      </c>
      <c r="BJ123" t="str">
        <f>IFERROR((N123+AT123+AD123)*_xlfn.XLOOKUP(Tool_clean!BJ$4,Monetization_Factors!$A:$A,Monetization_Factors!$D:$D),"")</f>
        <v/>
      </c>
      <c r="BK123" t="str">
        <f>IFERROR((O123+AU123+AE123)*_xlfn.XLOOKUP(Tool_clean!BK$4,Monetization_Factors!$A:$A,Monetization_Factors!$D:$D),"")</f>
        <v/>
      </c>
      <c r="BL123" t="str">
        <f>IFERROR((P123+AV123+AF123)*_xlfn.XLOOKUP(Tool_clean!BL$4,Monetization_Factors!$A:$A,Monetization_Factors!$D:$D),"")</f>
        <v/>
      </c>
      <c r="BM123" t="str">
        <f>IFERROR((Q123+AW123+AG123)*_xlfn.XLOOKUP(Tool_clean!BM$4,Monetization_Factors!$A:$A,Monetization_Factors!$D:$D),"")</f>
        <v/>
      </c>
      <c r="BN123" t="str">
        <f>IFERROR((R123+AX123+AH123)*_xlfn.XLOOKUP(Tool_clean!BN$4,Monetization_Factors!$A:$A,Monetization_Factors!$D:$D),"")</f>
        <v/>
      </c>
      <c r="BO123" t="str">
        <f>IFERROR((S123+AY123+AI123)*_xlfn.XLOOKUP(Tool_clean!BO$4,Monetization_Factors!$A:$A,Monetization_Factors!$D:$D),"")</f>
        <v/>
      </c>
      <c r="BP123" t="str">
        <f>IFERROR((T123+AZ123+AJ123)*_xlfn.XLOOKUP(Tool_clean!BP$4,Monetization_Factors!$A:$A,Monetization_Factors!$D:$D),"")</f>
        <v/>
      </c>
      <c r="BQ123" t="str">
        <f>IFERROR((U123+BA123+AK123)*_xlfn.XLOOKUP(Tool_clean!BQ$4,Monetization_Factors!$A:$A,Monetization_Factors!$D:$D),"")</f>
        <v/>
      </c>
      <c r="BR123" t="str">
        <f>IFERROR((V123+BB123+AL123)*_xlfn.XLOOKUP(Tool_clean!BR$4,Monetization_Factors!$A:$A,Monetization_Factors!$D:$D),"")</f>
        <v/>
      </c>
      <c r="BS123" t="str">
        <f>IFERROR((W123+BC123+AM123)*_xlfn.XLOOKUP(Tool_clean!BS$4,Monetization_Factors!$A:$A,Monetization_Factors!$D:$D),"")</f>
        <v/>
      </c>
      <c r="BT123" t="str">
        <f>IFERROR((X123+BD123+AN123)*_xlfn.XLOOKUP(Tool_clean!BT$4,Monetization_Factors!$A:$A,Monetization_Factors!$D:$D),"")</f>
        <v/>
      </c>
      <c r="BU123" t="str">
        <f>IFERROR((Y123+BE123+AO123)*_xlfn.XLOOKUP(Tool_clean!BU$4,Monetization_Factors!$A:$A,Monetization_Factors!$D:$D),"")</f>
        <v/>
      </c>
      <c r="BV123" t="str">
        <f>IFERROR((Z123+BF123+AP123)*_xlfn.XLOOKUP(Tool_clean!BV$4,Monetization_Factors!$A:$A,Monetization_Factors!$D:$D),"")</f>
        <v/>
      </c>
      <c r="BW123" t="str">
        <f>IFERROR((AA123+BG123+AQ123)*_xlfn.XLOOKUP(Tool_clean!BW$4,Monetization_Factors!$A:$A,Monetization_Factors!$D:$D),"")</f>
        <v/>
      </c>
      <c r="BX123" s="38" t="str" cm="1">
        <f t="array" ref="BX123">IFERROR(_xlfn.IFS(I123&gt;0,I123*E123,I123="",J123*E123),"")</f>
        <v/>
      </c>
      <c r="BY123" s="38">
        <f t="shared" si="101"/>
        <v>0</v>
      </c>
      <c r="BZ123" s="38" t="str">
        <f t="shared" si="102"/>
        <v/>
      </c>
      <c r="CA123" s="38" t="str">
        <f t="shared" si="103"/>
        <v/>
      </c>
      <c r="CB123" t="str">
        <f t="shared" si="162"/>
        <v/>
      </c>
      <c r="CC123" t="str">
        <f t="shared" si="163"/>
        <v/>
      </c>
      <c r="CD123" t="str">
        <f t="shared" si="164"/>
        <v/>
      </c>
      <c r="CE123" t="str">
        <f t="shared" si="165"/>
        <v/>
      </c>
      <c r="CF123" t="str">
        <f t="shared" si="166"/>
        <v/>
      </c>
      <c r="CG123" t="str">
        <f t="shared" si="167"/>
        <v/>
      </c>
      <c r="CH123" t="str">
        <f t="shared" si="168"/>
        <v/>
      </c>
      <c r="CI123" t="str">
        <f t="shared" si="169"/>
        <v/>
      </c>
      <c r="CJ123" t="str">
        <f t="shared" si="170"/>
        <v/>
      </c>
      <c r="CK123" t="str">
        <f t="shared" si="171"/>
        <v/>
      </c>
      <c r="CL123" t="str">
        <f t="shared" si="172"/>
        <v/>
      </c>
      <c r="CM123" t="str">
        <f t="shared" si="173"/>
        <v/>
      </c>
      <c r="CN123" t="str">
        <f t="shared" si="174"/>
        <v/>
      </c>
      <c r="CO123" t="str">
        <f t="shared" si="175"/>
        <v/>
      </c>
      <c r="CP123" t="str">
        <f t="shared" si="176"/>
        <v/>
      </c>
      <c r="CQ123" t="str">
        <f t="shared" si="177"/>
        <v/>
      </c>
      <c r="CR123" t="str">
        <f t="shared" si="178"/>
        <v/>
      </c>
      <c r="CS123" t="str">
        <f t="shared" si="179"/>
        <v/>
      </c>
      <c r="CT123" t="str">
        <f t="shared" si="180"/>
        <v/>
      </c>
      <c r="CU123" t="str">
        <f t="shared" si="181"/>
        <v/>
      </c>
      <c r="CV123" t="str">
        <f t="shared" si="182"/>
        <v/>
      </c>
      <c r="CW123" t="str">
        <f t="shared" si="183"/>
        <v/>
      </c>
      <c r="CX123" t="str">
        <f t="shared" si="184"/>
        <v/>
      </c>
      <c r="CY123" t="str">
        <f t="shared" si="185"/>
        <v/>
      </c>
      <c r="CZ123" t="str">
        <f t="shared" si="186"/>
        <v/>
      </c>
      <c r="DA123" t="str">
        <f t="shared" si="187"/>
        <v/>
      </c>
      <c r="DB123" t="str">
        <f t="shared" si="188"/>
        <v/>
      </c>
      <c r="DC123" t="str">
        <f t="shared" si="189"/>
        <v/>
      </c>
      <c r="DD123" t="str">
        <f t="shared" si="190"/>
        <v/>
      </c>
      <c r="DE123" t="str">
        <f t="shared" si="191"/>
        <v/>
      </c>
      <c r="DF123" t="str">
        <f t="shared" si="192"/>
        <v/>
      </c>
      <c r="DG123" t="str">
        <f t="shared" si="193"/>
        <v/>
      </c>
      <c r="DH123" s="5" t="str">
        <f>IFERROR((CR123*$B$2*(1-$H123)*('CAR.CAP_per person'!B$2))/(_xlfn.XLOOKUP($E$2,EU_countries_GDP!$A$2:$A$29,EU_countries_GDP!$E$2:$E$29)),"")</f>
        <v/>
      </c>
      <c r="DI123" s="5" t="str">
        <f>IFERROR((CS123*$B$2*(1-$H123)*('CAR.CAP_per person'!C$2))/(_xlfn.XLOOKUP($E$2,EU_countries_GDP!$A$2:$A$29,EU_countries_GDP!$E$2:$E$29)),"")</f>
        <v/>
      </c>
      <c r="DJ123" s="5" t="str">
        <f>IFERROR((CT123*$B$2*(1-$H123)*('CAR.CAP_per person'!D$2))/(_xlfn.XLOOKUP($E$2,EU_countries_GDP!$A$2:$A$29,EU_countries_GDP!$E$2:$E$29)),"")</f>
        <v/>
      </c>
      <c r="DK123" s="5" t="str">
        <f>IFERROR((CU123*$B$2*(1-$H123)*('CAR.CAP_per person'!E$2))/(_xlfn.XLOOKUP($E$2,EU_countries_GDP!$A$2:$A$29,EU_countries_GDP!$E$2:$E$29)),"")</f>
        <v/>
      </c>
      <c r="DL123" s="5" t="str">
        <f>IFERROR((CV123*$B$2*(1-$H123)*('CAR.CAP_per person'!F$2))/(_xlfn.XLOOKUP($E$2,EU_countries_GDP!$A$2:$A$29,EU_countries_GDP!$E$2:$E$29)),"")</f>
        <v/>
      </c>
      <c r="DM123" s="5" t="str">
        <f>IFERROR((CW123*$B$2*(1-$H123)*('CAR.CAP_per person'!G$2))/(_xlfn.XLOOKUP($E$2,EU_countries_GDP!$A$2:$A$29,EU_countries_GDP!$E$2:$E$29)),"")</f>
        <v/>
      </c>
      <c r="DN123" s="5" t="str">
        <f>IFERROR((CX123*$B$2*(1-$H123)*('CAR.CAP_per person'!H$2))/(_xlfn.XLOOKUP($E$2,EU_countries_GDP!$A$2:$A$29,EU_countries_GDP!$E$2:$E$29)),"")</f>
        <v/>
      </c>
      <c r="DO123" s="5" t="str">
        <f>IFERROR((CY123*$B$2*(1-$H123)*('CAR.CAP_per person'!I$2))/(_xlfn.XLOOKUP($E$2,EU_countries_GDP!$A$2:$A$29,EU_countries_GDP!$E$2:$E$29)),"")</f>
        <v/>
      </c>
      <c r="DP123" s="5" t="str">
        <f>IFERROR((CZ123*$B$2*(1-$H123)*('CAR.CAP_per person'!J$2))/(_xlfn.XLOOKUP($E$2,EU_countries_GDP!$A$2:$A$29,EU_countries_GDP!$E$2:$E$29)),"")</f>
        <v/>
      </c>
      <c r="DQ123" s="5" t="str">
        <f>IFERROR((DA123*$B$2*(1-$H123)*('CAR.CAP_per person'!K$2))/(_xlfn.XLOOKUP($E$2,EU_countries_GDP!$A$2:$A$29,EU_countries_GDP!$E$2:$E$29)),"")</f>
        <v/>
      </c>
      <c r="DR123" s="5" t="str">
        <f>IFERROR((DB123*$B$2*(1-$H123)*('CAR.CAP_per person'!L$2))/(_xlfn.XLOOKUP($E$2,EU_countries_GDP!$A$2:$A$29,EU_countries_GDP!$E$2:$E$29)),"")</f>
        <v/>
      </c>
      <c r="DS123" s="5" t="str">
        <f>IFERROR((DC123*$B$2*(1-$H123)*('CAR.CAP_per person'!M$2))/(_xlfn.XLOOKUP($E$2,EU_countries_GDP!$A$2:$A$29,EU_countries_GDP!$E$2:$E$29)),"")</f>
        <v/>
      </c>
      <c r="DT123" s="5" t="str">
        <f>IFERROR((DD123*$B$2*(1-$H123)*('CAR.CAP_per person'!N$2))/(_xlfn.XLOOKUP($E$2,EU_countries_GDP!$A$2:$A$29,EU_countries_GDP!$E$2:$E$29)),"")</f>
        <v/>
      </c>
      <c r="DU123" s="5" t="str">
        <f>IFERROR((DE123*$B$2*(1-$H123)*('CAR.CAP_per person'!O$2))/(_xlfn.XLOOKUP($E$2,EU_countries_GDP!$A$2:$A$29,EU_countries_GDP!$E$2:$E$29)),"")</f>
        <v/>
      </c>
      <c r="DV123" s="5" t="str">
        <f>IFERROR((DF123*$B$2*(1-$H123)*('CAR.CAP_per person'!P$2))/(_xlfn.XLOOKUP($E$2,EU_countries_GDP!$A$2:$A$29,EU_countries_GDP!$E$2:$E$29)),"")</f>
        <v/>
      </c>
      <c r="DW123" s="5" t="str">
        <f>IFERROR((DG123*$B$2*(1-$H123)*('CAR.CAP_per person'!Q$2))/(_xlfn.XLOOKUP($E$2,EU_countries_GDP!$A$2:$A$29,EU_countries_GDP!$E$2:$E$29)),"")</f>
        <v/>
      </c>
    </row>
    <row r="124" spans="2:127">
      <c r="B124" t="str">
        <f>_xlfn.XLOOKUP(D124,Table5[Ingredient],Table5[Category],"",FALSE)</f>
        <v/>
      </c>
      <c r="C124" s="33"/>
      <c r="D124" s="33"/>
      <c r="E124" s="33"/>
      <c r="F124" s="33"/>
      <c r="G124" s="33"/>
      <c r="H124" s="33"/>
      <c r="I124" s="33"/>
      <c r="J124" s="37" t="str">
        <f>IFERROR(INDEX('AveragePrices&amp;Codes'!G:AG, MATCH($D124, 'AveragePrices&amp;Codes'!$A:$A, 0), MATCH(Tool_clean!$E$2, 'AveragePrices&amp;Codes'!$G$1:$AG$1, 0)),"")</f>
        <v/>
      </c>
      <c r="K124" s="37" t="str">
        <f t="shared" si="100"/>
        <v/>
      </c>
      <c r="L124">
        <f>IFERROR(IF($F124="Raw",_xlfn.XLOOKUP(_xlfn.XLOOKUP(Tool_clean!$D124,'AveragePrices&amp;Codes'!$A:$A,'AveragePrices&amp;Codes'!$B:$B),AGRIBALYSE_Raw!$B:$B,AGRIBALYSE_Raw!O:O)*$E124,_xlfn.XLOOKUP(_xlfn.XLOOKUP(Tool_clean!$D124,'AveragePrices&amp;Codes'!$A:$A,'AveragePrices&amp;Codes'!$B:$B),AGRIBALYSE_Cooked!$C:$C,AGRIBALYSE_Cooked!P:P)*$E124),"")</f>
        <v>0</v>
      </c>
      <c r="M124">
        <f>IFERROR(IF($F124="Raw",_xlfn.XLOOKUP(_xlfn.XLOOKUP(Tool_clean!$D124,'AveragePrices&amp;Codes'!$A:$A,'AveragePrices&amp;Codes'!$B:$B),AGRIBALYSE_Raw!$B:$B,AGRIBALYSE_Raw!P:P)*$E124,_xlfn.XLOOKUP(_xlfn.XLOOKUP(Tool_clean!$D124,'AveragePrices&amp;Codes'!$A:$A,'AveragePrices&amp;Codes'!$B:$B),AGRIBALYSE_Cooked!$C:$C,AGRIBALYSE_Cooked!Q:Q)*$E124),"")</f>
        <v>0</v>
      </c>
      <c r="N124">
        <f>IFERROR(IF($F124="Raw",_xlfn.XLOOKUP(_xlfn.XLOOKUP(Tool_clean!$D124,'AveragePrices&amp;Codes'!$A:$A,'AveragePrices&amp;Codes'!$B:$B),AGRIBALYSE_Raw!$B:$B,AGRIBALYSE_Raw!Q:Q)*$E124,_xlfn.XLOOKUP(_xlfn.XLOOKUP(Tool_clean!$D124,'AveragePrices&amp;Codes'!$A:$A,'AveragePrices&amp;Codes'!$B:$B),AGRIBALYSE_Cooked!$C:$C,AGRIBALYSE_Cooked!R:R)*$E124),"")</f>
        <v>0</v>
      </c>
      <c r="O124">
        <f>IFERROR(IF($F124="Raw",_xlfn.XLOOKUP(_xlfn.XLOOKUP(Tool_clean!$D124,'AveragePrices&amp;Codes'!$A:$A,'AveragePrices&amp;Codes'!$B:$B),AGRIBALYSE_Raw!$B:$B,AGRIBALYSE_Raw!R:R)*$E124,_xlfn.XLOOKUP(_xlfn.XLOOKUP(Tool_clean!$D124,'AveragePrices&amp;Codes'!$A:$A,'AveragePrices&amp;Codes'!$B:$B),AGRIBALYSE_Cooked!$C:$C,AGRIBALYSE_Cooked!S:S)*$E124),"")</f>
        <v>0</v>
      </c>
      <c r="P124">
        <f>IFERROR(IF($F124="Raw",_xlfn.XLOOKUP(_xlfn.XLOOKUP(Tool_clean!$D124,'AveragePrices&amp;Codes'!$A:$A,'AveragePrices&amp;Codes'!$B:$B),AGRIBALYSE_Raw!$B:$B,AGRIBALYSE_Raw!S:S)*$E124,_xlfn.XLOOKUP(_xlfn.XLOOKUP(Tool_clean!$D124,'AveragePrices&amp;Codes'!$A:$A,'AveragePrices&amp;Codes'!$B:$B),AGRIBALYSE_Cooked!$C:$C,AGRIBALYSE_Cooked!T:T)*$E124),"")</f>
        <v>0</v>
      </c>
      <c r="Q124">
        <f>IFERROR(IF($F124="Raw",_xlfn.XLOOKUP(_xlfn.XLOOKUP(Tool_clean!$D124,'AveragePrices&amp;Codes'!$A:$A,'AveragePrices&amp;Codes'!$B:$B),AGRIBALYSE_Raw!$B:$B,AGRIBALYSE_Raw!T:T)*$E124,_xlfn.XLOOKUP(_xlfn.XLOOKUP(Tool_clean!$D124,'AveragePrices&amp;Codes'!$A:$A,'AveragePrices&amp;Codes'!$B:$B),AGRIBALYSE_Cooked!$C:$C,AGRIBALYSE_Cooked!U:U)*$E124),"")</f>
        <v>0</v>
      </c>
      <c r="R124">
        <f>IFERROR(IF($F124="Raw",_xlfn.XLOOKUP(_xlfn.XLOOKUP(Tool_clean!$D124,'AveragePrices&amp;Codes'!$A:$A,'AveragePrices&amp;Codes'!$B:$B),AGRIBALYSE_Raw!$B:$B,AGRIBALYSE_Raw!U:U)*$E124,_xlfn.XLOOKUP(_xlfn.XLOOKUP(Tool_clean!$D124,'AveragePrices&amp;Codes'!$A:$A,'AveragePrices&amp;Codes'!$B:$B),AGRIBALYSE_Cooked!$C:$C,AGRIBALYSE_Cooked!V:V)*$E124),"")</f>
        <v>0</v>
      </c>
      <c r="S124">
        <f>IFERROR(IF($F124="Raw",_xlfn.XLOOKUP(_xlfn.XLOOKUP(Tool_clean!$D124,'AveragePrices&amp;Codes'!$A:$A,'AveragePrices&amp;Codes'!$B:$B),AGRIBALYSE_Raw!$B:$B,AGRIBALYSE_Raw!V:V)*$E124,_xlfn.XLOOKUP(_xlfn.XLOOKUP(Tool_clean!$D124,'AveragePrices&amp;Codes'!$A:$A,'AveragePrices&amp;Codes'!$B:$B),AGRIBALYSE_Cooked!$C:$C,AGRIBALYSE_Cooked!W:W)*$E124),"")</f>
        <v>0</v>
      </c>
      <c r="T124">
        <f>IFERROR(IF($F124="Raw",_xlfn.XLOOKUP(_xlfn.XLOOKUP(Tool_clean!$D124,'AveragePrices&amp;Codes'!$A:$A,'AveragePrices&amp;Codes'!$B:$B),AGRIBALYSE_Raw!$B:$B,AGRIBALYSE_Raw!W:W)*$E124,_xlfn.XLOOKUP(_xlfn.XLOOKUP(Tool_clean!$D124,'AveragePrices&amp;Codes'!$A:$A,'AveragePrices&amp;Codes'!$B:$B),AGRIBALYSE_Cooked!$C:$C,AGRIBALYSE_Cooked!X:X)*$E124),"")</f>
        <v>0</v>
      </c>
      <c r="U124">
        <f>IFERROR(IF($F124="Raw",_xlfn.XLOOKUP(_xlfn.XLOOKUP(Tool_clean!$D124,'AveragePrices&amp;Codes'!$A:$A,'AveragePrices&amp;Codes'!$B:$B),AGRIBALYSE_Raw!$B:$B,AGRIBALYSE_Raw!X:X)*$E124,_xlfn.XLOOKUP(_xlfn.XLOOKUP(Tool_clean!$D124,'AveragePrices&amp;Codes'!$A:$A,'AveragePrices&amp;Codes'!$B:$B),AGRIBALYSE_Cooked!$C:$C,AGRIBALYSE_Cooked!Y:Y)*$E124),"")</f>
        <v>0</v>
      </c>
      <c r="V124">
        <f>IFERROR(IF($F124="Raw",_xlfn.XLOOKUP(_xlfn.XLOOKUP(Tool_clean!$D124,'AveragePrices&amp;Codes'!$A:$A,'AveragePrices&amp;Codes'!$B:$B),AGRIBALYSE_Raw!$B:$B,AGRIBALYSE_Raw!Y:Y)*$E124,_xlfn.XLOOKUP(_xlfn.XLOOKUP(Tool_clean!$D124,'AveragePrices&amp;Codes'!$A:$A,'AveragePrices&amp;Codes'!$B:$B),AGRIBALYSE_Cooked!$C:$C,AGRIBALYSE_Cooked!Z:Z)*$E124),"")</f>
        <v>0</v>
      </c>
      <c r="W124">
        <f>IFERROR(IF($F124="Raw",_xlfn.XLOOKUP(_xlfn.XLOOKUP(Tool_clean!$D124,'AveragePrices&amp;Codes'!$A:$A,'AveragePrices&amp;Codes'!$B:$B),AGRIBALYSE_Raw!$B:$B,AGRIBALYSE_Raw!Z:Z)*$E124,_xlfn.XLOOKUP(_xlfn.XLOOKUP(Tool_clean!$D124,'AveragePrices&amp;Codes'!$A:$A,'AveragePrices&amp;Codes'!$B:$B),AGRIBALYSE_Cooked!$C:$C,AGRIBALYSE_Cooked!AA:AA)*$E124),"")</f>
        <v>0</v>
      </c>
      <c r="X124">
        <f>IFERROR(IF($F124="Raw",_xlfn.XLOOKUP(_xlfn.XLOOKUP(Tool_clean!$D124,'AveragePrices&amp;Codes'!$A:$A,'AveragePrices&amp;Codes'!$B:$B),AGRIBALYSE_Raw!$B:$B,AGRIBALYSE_Raw!AA:AA)*$E124,_xlfn.XLOOKUP(_xlfn.XLOOKUP(Tool_clean!$D124,'AveragePrices&amp;Codes'!$A:$A,'AveragePrices&amp;Codes'!$B:$B),AGRIBALYSE_Cooked!$C:$C,AGRIBALYSE_Cooked!AB:AB)*$E124),"")</f>
        <v>0</v>
      </c>
      <c r="Y124">
        <f>IFERROR(IF($F124="Raw",_xlfn.XLOOKUP(_xlfn.XLOOKUP(Tool_clean!$D124,'AveragePrices&amp;Codes'!$A:$A,'AveragePrices&amp;Codes'!$B:$B),AGRIBALYSE_Raw!$B:$B,AGRIBALYSE_Raw!AB:AB)*$E124,_xlfn.XLOOKUP(_xlfn.XLOOKUP(Tool_clean!$D124,'AveragePrices&amp;Codes'!$A:$A,'AveragePrices&amp;Codes'!$B:$B),AGRIBALYSE_Cooked!$C:$C,AGRIBALYSE_Cooked!AC:AC)*$E124),"")</f>
        <v>0</v>
      </c>
      <c r="Z124">
        <f>IFERROR(IF($F124="Raw",_xlfn.XLOOKUP(_xlfn.XLOOKUP(Tool_clean!$D124,'AveragePrices&amp;Codes'!$A:$A,'AveragePrices&amp;Codes'!$B:$B),AGRIBALYSE_Raw!$B:$B,AGRIBALYSE_Raw!AC:AC)*$E124,_xlfn.XLOOKUP(_xlfn.XLOOKUP(Tool_clean!$D124,'AveragePrices&amp;Codes'!$A:$A,'AveragePrices&amp;Codes'!$B:$B),AGRIBALYSE_Cooked!$C:$C,AGRIBALYSE_Cooked!AD:AD)*$E124),"")</f>
        <v>0</v>
      </c>
      <c r="AA124">
        <f>IFERROR(IF($F124="Raw",_xlfn.XLOOKUP(_xlfn.XLOOKUP(Tool_clean!$D124,'AveragePrices&amp;Codes'!$A:$A,'AveragePrices&amp;Codes'!$B:$B),AGRIBALYSE_Raw!$B:$B,AGRIBALYSE_Raw!AD:AD)*$E124,_xlfn.XLOOKUP(_xlfn.XLOOKUP(Tool_clean!$D124,'AveragePrices&amp;Codes'!$A:$A,'AveragePrices&amp;Codes'!$B:$B),AGRIBALYSE_Cooked!$C:$C,AGRIBALYSE_Cooked!AE:AE)*$E124),"")</f>
        <v>0</v>
      </c>
      <c r="AB124" t="str" cm="1">
        <f t="array" ref="AB124">IFERROR(_xlfn.XLOOKUP(Tool_clean!$F124&amp;$E$2,'Cooking methods'!$A:$A&amp;'Cooking methods'!$B:$B,'Cooking methods'!C:C)*$E124,"")</f>
        <v/>
      </c>
      <c r="AC124" t="str" cm="1">
        <f t="array" ref="AC124">IFERROR(_xlfn.XLOOKUP(Tool_clean!$F124&amp;$E$2,'Cooking methods'!$A:$A&amp;'Cooking methods'!$B:$B,'Cooking methods'!D:D)*$E124,"")</f>
        <v/>
      </c>
      <c r="AD124" t="str" cm="1">
        <f t="array" ref="AD124">IFERROR(_xlfn.XLOOKUP(Tool_clean!$F124&amp;$E$2,'Cooking methods'!$A:$A&amp;'Cooking methods'!$B:$B,'Cooking methods'!E:E)*$E124,"")</f>
        <v/>
      </c>
      <c r="AE124" t="str" cm="1">
        <f t="array" ref="AE124">IFERROR(_xlfn.XLOOKUP(Tool_clean!$F124&amp;$E$2,'Cooking methods'!$A:$A&amp;'Cooking methods'!$B:$B,'Cooking methods'!F:F)*$E124,"")</f>
        <v/>
      </c>
      <c r="AF124" t="str" cm="1">
        <f t="array" ref="AF124">IFERROR(_xlfn.XLOOKUP(Tool_clean!$F124&amp;$E$2,'Cooking methods'!$A:$A&amp;'Cooking methods'!$B:$B,'Cooking methods'!G:G)*$E124,"")</f>
        <v/>
      </c>
      <c r="AG124" t="str" cm="1">
        <f t="array" ref="AG124">IFERROR(_xlfn.XLOOKUP(Tool_clean!$F124&amp;$E$2,'Cooking methods'!$A:$A&amp;'Cooking methods'!$B:$B,'Cooking methods'!H:H)*$E124,"")</f>
        <v/>
      </c>
      <c r="AH124" t="str" cm="1">
        <f t="array" ref="AH124">IFERROR(_xlfn.XLOOKUP(Tool_clean!$F124&amp;$E$2,'Cooking methods'!$A:$A&amp;'Cooking methods'!$B:$B,'Cooking methods'!I:I)*$E124,"")</f>
        <v/>
      </c>
      <c r="AI124" t="str" cm="1">
        <f t="array" ref="AI124">IFERROR(_xlfn.XLOOKUP(Tool_clean!$F124&amp;$E$2,'Cooking methods'!$A:$A&amp;'Cooking methods'!$B:$B,'Cooking methods'!J:J)*$E124,"")</f>
        <v/>
      </c>
      <c r="AJ124" t="str" cm="1">
        <f t="array" ref="AJ124">IFERROR(_xlfn.XLOOKUP(Tool_clean!$F124&amp;$E$2,'Cooking methods'!$A:$A&amp;'Cooking methods'!$B:$B,'Cooking methods'!K:K)*$E124,"")</f>
        <v/>
      </c>
      <c r="AK124" t="str" cm="1">
        <f t="array" ref="AK124">IFERROR(_xlfn.XLOOKUP(Tool_clean!$F124&amp;$E$2,'Cooking methods'!$A:$A&amp;'Cooking methods'!$B:$B,'Cooking methods'!L:L)*$E124,"")</f>
        <v/>
      </c>
      <c r="AL124" t="str" cm="1">
        <f t="array" ref="AL124">IFERROR(_xlfn.XLOOKUP(Tool_clean!$F124&amp;$E$2,'Cooking methods'!$A:$A&amp;'Cooking methods'!$B:$B,'Cooking methods'!M:M)*$E124,"")</f>
        <v/>
      </c>
      <c r="AM124" t="str" cm="1">
        <f t="array" ref="AM124">IFERROR(_xlfn.XLOOKUP(Tool_clean!$F124&amp;$E$2,'Cooking methods'!$A:$A&amp;'Cooking methods'!$B:$B,'Cooking methods'!N:N)*$E124,"")</f>
        <v/>
      </c>
      <c r="AN124" t="str" cm="1">
        <f t="array" ref="AN124">IFERROR(_xlfn.XLOOKUP(Tool_clean!$F124&amp;$E$2,'Cooking methods'!$A:$A&amp;'Cooking methods'!$B:$B,'Cooking methods'!O:O)*$E124,"")</f>
        <v/>
      </c>
      <c r="AO124" t="str" cm="1">
        <f t="array" ref="AO124">IFERROR(_xlfn.XLOOKUP(Tool_clean!$F124&amp;$E$2,'Cooking methods'!$A:$A&amp;'Cooking methods'!$B:$B,'Cooking methods'!P:P)*$E124,"")</f>
        <v/>
      </c>
      <c r="AP124" t="str" cm="1">
        <f t="array" ref="AP124">IFERROR(_xlfn.XLOOKUP(Tool_clean!$F124&amp;$E$2,'Cooking methods'!$A:$A&amp;'Cooking methods'!$B:$B,'Cooking methods'!Q:Q)*$E124,"")</f>
        <v/>
      </c>
      <c r="AQ124" t="str" cm="1">
        <f t="array" ref="AQ124">IFERROR(_xlfn.XLOOKUP(Tool_clean!$F124&amp;$E$2,'Cooking methods'!$A:$A&amp;'Cooking methods'!$B:$B,'Cooking methods'!R:R)*$E124,"")</f>
        <v/>
      </c>
      <c r="AR124" t="str" cm="1">
        <f t="array" ref="AR124">IFERROR(_xlfn.XLOOKUP(Tool_clean!$G124&amp;$E$2,'Waste management'!$A:$A&amp;'Waste management'!$B:$B,'Waste management'!C:C)*$E124,"")</f>
        <v/>
      </c>
      <c r="AS124" t="str" cm="1">
        <f t="array" ref="AS124">IFERROR(_xlfn.XLOOKUP(Tool_clean!$G124&amp;$E$2,'Waste management'!$A:$A&amp;'Waste management'!$B:$B,'Waste management'!D:D)*$E124,"")</f>
        <v/>
      </c>
      <c r="AT124" t="str" cm="1">
        <f t="array" ref="AT124">IFERROR(_xlfn.XLOOKUP(Tool_clean!$G124&amp;$E$2,'Waste management'!$A:$A&amp;'Waste management'!$B:$B,'Waste management'!E:E)*$E124,"")</f>
        <v/>
      </c>
      <c r="AU124" t="str" cm="1">
        <f t="array" ref="AU124">IFERROR(_xlfn.XLOOKUP(Tool_clean!$G124&amp;$E$2,'Waste management'!$A:$A&amp;'Waste management'!$B:$B,'Waste management'!F:F)*$E124,"")</f>
        <v/>
      </c>
      <c r="AV124" t="str" cm="1">
        <f t="array" ref="AV124">IFERROR(_xlfn.XLOOKUP(Tool_clean!$G124&amp;$E$2,'Waste management'!$A:$A&amp;'Waste management'!$B:$B,'Waste management'!G:G)*$E124,"")</f>
        <v/>
      </c>
      <c r="AW124" t="str" cm="1">
        <f t="array" ref="AW124">IFERROR(_xlfn.XLOOKUP(Tool_clean!$G124&amp;$E$2,'Waste management'!$A:$A&amp;'Waste management'!$B:$B,'Waste management'!H:H)*$E124,"")</f>
        <v/>
      </c>
      <c r="AX124" t="str" cm="1">
        <f t="array" ref="AX124">IFERROR(_xlfn.XLOOKUP(Tool_clean!$G124&amp;$E$2,'Waste management'!$A:$A&amp;'Waste management'!$B:$B,'Waste management'!I:I)*$E124,"")</f>
        <v/>
      </c>
      <c r="AY124" t="str" cm="1">
        <f t="array" ref="AY124">IFERROR(_xlfn.XLOOKUP(Tool_clean!$G124&amp;$E$2,'Waste management'!$A:$A&amp;'Waste management'!$B:$B,'Waste management'!J:J)*$E124,"")</f>
        <v/>
      </c>
      <c r="AZ124" t="str" cm="1">
        <f t="array" ref="AZ124">IFERROR(_xlfn.XLOOKUP(Tool_clean!$G124&amp;$E$2,'Waste management'!$A:$A&amp;'Waste management'!$B:$B,'Waste management'!K:K)*$E124,"")</f>
        <v/>
      </c>
      <c r="BA124" t="str" cm="1">
        <f t="array" ref="BA124">IFERROR(_xlfn.XLOOKUP(Tool_clean!$G124&amp;$E$2,'Waste management'!$A:$A&amp;'Waste management'!$B:$B,'Waste management'!L:L)*$E124,"")</f>
        <v/>
      </c>
      <c r="BB124" t="str" cm="1">
        <f t="array" ref="BB124">IFERROR(_xlfn.XLOOKUP(Tool_clean!$G124&amp;$E$2,'Waste management'!$A:$A&amp;'Waste management'!$B:$B,'Waste management'!M:M)*$E124,"")</f>
        <v/>
      </c>
      <c r="BC124" t="str" cm="1">
        <f t="array" ref="BC124">IFERROR(_xlfn.XLOOKUP(Tool_clean!$G124&amp;$E$2,'Waste management'!$A:$A&amp;'Waste management'!$B:$B,'Waste management'!N:N)*$E124,"")</f>
        <v/>
      </c>
      <c r="BD124" t="str" cm="1">
        <f t="array" ref="BD124">IFERROR(_xlfn.XLOOKUP(Tool_clean!$G124&amp;$E$2,'Waste management'!$A:$A&amp;'Waste management'!$B:$B,'Waste management'!O:O)*$E124,"")</f>
        <v/>
      </c>
      <c r="BE124" t="str" cm="1">
        <f t="array" ref="BE124">IFERROR(_xlfn.XLOOKUP(Tool_clean!$G124&amp;$E$2,'Waste management'!$A:$A&amp;'Waste management'!$B:$B,'Waste management'!P:P)*$E124,"")</f>
        <v/>
      </c>
      <c r="BF124" t="str" cm="1">
        <f t="array" ref="BF124">IFERROR(_xlfn.XLOOKUP(Tool_clean!$G124&amp;$E$2,'Waste management'!$A:$A&amp;'Waste management'!$B:$B,'Waste management'!Q:Q)*$E124,"")</f>
        <v/>
      </c>
      <c r="BG124" t="str" cm="1">
        <f t="array" ref="BG124">IFERROR(_xlfn.XLOOKUP(Tool_clean!$G124&amp;$E$2,'Waste management'!$A:$A&amp;'Waste management'!$B:$B,'Waste management'!R:R)*$E124,"")</f>
        <v/>
      </c>
      <c r="BH124" t="str">
        <f>IFERROR((L124+AR124+AB124)*_xlfn.XLOOKUP(Tool_clean!BH$4,Monetization_Factors!$A:$A,Monetization_Factors!$D:$D),"")</f>
        <v/>
      </c>
      <c r="BI124" t="str">
        <f>IFERROR((M124+AS124+AC124)*_xlfn.XLOOKUP(Tool_clean!BI$4,Monetization_Factors!$A:$A,Monetization_Factors!$D:$D),"")</f>
        <v/>
      </c>
      <c r="BJ124" t="str">
        <f>IFERROR((N124+AT124+AD124)*_xlfn.XLOOKUP(Tool_clean!BJ$4,Monetization_Factors!$A:$A,Monetization_Factors!$D:$D),"")</f>
        <v/>
      </c>
      <c r="BK124" t="str">
        <f>IFERROR((O124+AU124+AE124)*_xlfn.XLOOKUP(Tool_clean!BK$4,Monetization_Factors!$A:$A,Monetization_Factors!$D:$D),"")</f>
        <v/>
      </c>
      <c r="BL124" t="str">
        <f>IFERROR((P124+AV124+AF124)*_xlfn.XLOOKUP(Tool_clean!BL$4,Monetization_Factors!$A:$A,Monetization_Factors!$D:$D),"")</f>
        <v/>
      </c>
      <c r="BM124" t="str">
        <f>IFERROR((Q124+AW124+AG124)*_xlfn.XLOOKUP(Tool_clean!BM$4,Monetization_Factors!$A:$A,Monetization_Factors!$D:$D),"")</f>
        <v/>
      </c>
      <c r="BN124" t="str">
        <f>IFERROR((R124+AX124+AH124)*_xlfn.XLOOKUP(Tool_clean!BN$4,Monetization_Factors!$A:$A,Monetization_Factors!$D:$D),"")</f>
        <v/>
      </c>
      <c r="BO124" t="str">
        <f>IFERROR((S124+AY124+AI124)*_xlfn.XLOOKUP(Tool_clean!BO$4,Monetization_Factors!$A:$A,Monetization_Factors!$D:$D),"")</f>
        <v/>
      </c>
      <c r="BP124" t="str">
        <f>IFERROR((T124+AZ124+AJ124)*_xlfn.XLOOKUP(Tool_clean!BP$4,Monetization_Factors!$A:$A,Monetization_Factors!$D:$D),"")</f>
        <v/>
      </c>
      <c r="BQ124" t="str">
        <f>IFERROR((U124+BA124+AK124)*_xlfn.XLOOKUP(Tool_clean!BQ$4,Monetization_Factors!$A:$A,Monetization_Factors!$D:$D),"")</f>
        <v/>
      </c>
      <c r="BR124" t="str">
        <f>IFERROR((V124+BB124+AL124)*_xlfn.XLOOKUP(Tool_clean!BR$4,Monetization_Factors!$A:$A,Monetization_Factors!$D:$D),"")</f>
        <v/>
      </c>
      <c r="BS124" t="str">
        <f>IFERROR((W124+BC124+AM124)*_xlfn.XLOOKUP(Tool_clean!BS$4,Monetization_Factors!$A:$A,Monetization_Factors!$D:$D),"")</f>
        <v/>
      </c>
      <c r="BT124" t="str">
        <f>IFERROR((X124+BD124+AN124)*_xlfn.XLOOKUP(Tool_clean!BT$4,Monetization_Factors!$A:$A,Monetization_Factors!$D:$D),"")</f>
        <v/>
      </c>
      <c r="BU124" t="str">
        <f>IFERROR((Y124+BE124+AO124)*_xlfn.XLOOKUP(Tool_clean!BU$4,Monetization_Factors!$A:$A,Monetization_Factors!$D:$D),"")</f>
        <v/>
      </c>
      <c r="BV124" t="str">
        <f>IFERROR((Z124+BF124+AP124)*_xlfn.XLOOKUP(Tool_clean!BV$4,Monetization_Factors!$A:$A,Monetization_Factors!$D:$D),"")</f>
        <v/>
      </c>
      <c r="BW124" t="str">
        <f>IFERROR((AA124+BG124+AQ124)*_xlfn.XLOOKUP(Tool_clean!BW$4,Monetization_Factors!$A:$A,Monetization_Factors!$D:$D),"")</f>
        <v/>
      </c>
      <c r="BX124" s="38" t="str" cm="1">
        <f t="array" ref="BX124">IFERROR(_xlfn.IFS(I124&gt;0,I124*E124,I124="",J124*E124),"")</f>
        <v/>
      </c>
      <c r="BY124" s="38">
        <f t="shared" si="101"/>
        <v>0</v>
      </c>
      <c r="BZ124" s="38" t="str">
        <f t="shared" si="102"/>
        <v/>
      </c>
      <c r="CA124" s="38" t="str">
        <f t="shared" si="103"/>
        <v/>
      </c>
      <c r="CB124" t="str">
        <f t="shared" si="162"/>
        <v/>
      </c>
      <c r="CC124" t="str">
        <f t="shared" si="163"/>
        <v/>
      </c>
      <c r="CD124" t="str">
        <f t="shared" si="164"/>
        <v/>
      </c>
      <c r="CE124" t="str">
        <f t="shared" si="165"/>
        <v/>
      </c>
      <c r="CF124" t="str">
        <f t="shared" si="166"/>
        <v/>
      </c>
      <c r="CG124" t="str">
        <f t="shared" si="167"/>
        <v/>
      </c>
      <c r="CH124" t="str">
        <f t="shared" si="168"/>
        <v/>
      </c>
      <c r="CI124" t="str">
        <f t="shared" si="169"/>
        <v/>
      </c>
      <c r="CJ124" t="str">
        <f t="shared" si="170"/>
        <v/>
      </c>
      <c r="CK124" t="str">
        <f t="shared" si="171"/>
        <v/>
      </c>
      <c r="CL124" t="str">
        <f t="shared" si="172"/>
        <v/>
      </c>
      <c r="CM124" t="str">
        <f t="shared" si="173"/>
        <v/>
      </c>
      <c r="CN124" t="str">
        <f t="shared" si="174"/>
        <v/>
      </c>
      <c r="CO124" t="str">
        <f t="shared" si="175"/>
        <v/>
      </c>
      <c r="CP124" t="str">
        <f t="shared" si="176"/>
        <v/>
      </c>
      <c r="CQ124" t="str">
        <f t="shared" si="177"/>
        <v/>
      </c>
      <c r="CR124" t="str">
        <f t="shared" si="178"/>
        <v/>
      </c>
      <c r="CS124" t="str">
        <f t="shared" si="179"/>
        <v/>
      </c>
      <c r="CT124" t="str">
        <f t="shared" si="180"/>
        <v/>
      </c>
      <c r="CU124" t="str">
        <f t="shared" si="181"/>
        <v/>
      </c>
      <c r="CV124" t="str">
        <f t="shared" si="182"/>
        <v/>
      </c>
      <c r="CW124" t="str">
        <f t="shared" si="183"/>
        <v/>
      </c>
      <c r="CX124" t="str">
        <f t="shared" si="184"/>
        <v/>
      </c>
      <c r="CY124" t="str">
        <f t="shared" si="185"/>
        <v/>
      </c>
      <c r="CZ124" t="str">
        <f t="shared" si="186"/>
        <v/>
      </c>
      <c r="DA124" t="str">
        <f t="shared" si="187"/>
        <v/>
      </c>
      <c r="DB124" t="str">
        <f t="shared" si="188"/>
        <v/>
      </c>
      <c r="DC124" t="str">
        <f t="shared" si="189"/>
        <v/>
      </c>
      <c r="DD124" t="str">
        <f t="shared" si="190"/>
        <v/>
      </c>
      <c r="DE124" t="str">
        <f t="shared" si="191"/>
        <v/>
      </c>
      <c r="DF124" t="str">
        <f t="shared" si="192"/>
        <v/>
      </c>
      <c r="DG124" t="str">
        <f t="shared" si="193"/>
        <v/>
      </c>
      <c r="DH124" s="5" t="str">
        <f>IFERROR((CR124*$B$2*(1-$H124)*('CAR.CAP_per person'!B$2))/(_xlfn.XLOOKUP($E$2,EU_countries_GDP!$A$2:$A$29,EU_countries_GDP!$E$2:$E$29)),"")</f>
        <v/>
      </c>
      <c r="DI124" s="5" t="str">
        <f>IFERROR((CS124*$B$2*(1-$H124)*('CAR.CAP_per person'!C$2))/(_xlfn.XLOOKUP($E$2,EU_countries_GDP!$A$2:$A$29,EU_countries_GDP!$E$2:$E$29)),"")</f>
        <v/>
      </c>
      <c r="DJ124" s="5" t="str">
        <f>IFERROR((CT124*$B$2*(1-$H124)*('CAR.CAP_per person'!D$2))/(_xlfn.XLOOKUP($E$2,EU_countries_GDP!$A$2:$A$29,EU_countries_GDP!$E$2:$E$29)),"")</f>
        <v/>
      </c>
      <c r="DK124" s="5" t="str">
        <f>IFERROR((CU124*$B$2*(1-$H124)*('CAR.CAP_per person'!E$2))/(_xlfn.XLOOKUP($E$2,EU_countries_GDP!$A$2:$A$29,EU_countries_GDP!$E$2:$E$29)),"")</f>
        <v/>
      </c>
      <c r="DL124" s="5" t="str">
        <f>IFERROR((CV124*$B$2*(1-$H124)*('CAR.CAP_per person'!F$2))/(_xlfn.XLOOKUP($E$2,EU_countries_GDP!$A$2:$A$29,EU_countries_GDP!$E$2:$E$29)),"")</f>
        <v/>
      </c>
      <c r="DM124" s="5" t="str">
        <f>IFERROR((CW124*$B$2*(1-$H124)*('CAR.CAP_per person'!G$2))/(_xlfn.XLOOKUP($E$2,EU_countries_GDP!$A$2:$A$29,EU_countries_GDP!$E$2:$E$29)),"")</f>
        <v/>
      </c>
      <c r="DN124" s="5" t="str">
        <f>IFERROR((CX124*$B$2*(1-$H124)*('CAR.CAP_per person'!H$2))/(_xlfn.XLOOKUP($E$2,EU_countries_GDP!$A$2:$A$29,EU_countries_GDP!$E$2:$E$29)),"")</f>
        <v/>
      </c>
      <c r="DO124" s="5" t="str">
        <f>IFERROR((CY124*$B$2*(1-$H124)*('CAR.CAP_per person'!I$2))/(_xlfn.XLOOKUP($E$2,EU_countries_GDP!$A$2:$A$29,EU_countries_GDP!$E$2:$E$29)),"")</f>
        <v/>
      </c>
      <c r="DP124" s="5" t="str">
        <f>IFERROR((CZ124*$B$2*(1-$H124)*('CAR.CAP_per person'!J$2))/(_xlfn.XLOOKUP($E$2,EU_countries_GDP!$A$2:$A$29,EU_countries_GDP!$E$2:$E$29)),"")</f>
        <v/>
      </c>
      <c r="DQ124" s="5" t="str">
        <f>IFERROR((DA124*$B$2*(1-$H124)*('CAR.CAP_per person'!K$2))/(_xlfn.XLOOKUP($E$2,EU_countries_GDP!$A$2:$A$29,EU_countries_GDP!$E$2:$E$29)),"")</f>
        <v/>
      </c>
      <c r="DR124" s="5" t="str">
        <f>IFERROR((DB124*$B$2*(1-$H124)*('CAR.CAP_per person'!L$2))/(_xlfn.XLOOKUP($E$2,EU_countries_GDP!$A$2:$A$29,EU_countries_GDP!$E$2:$E$29)),"")</f>
        <v/>
      </c>
      <c r="DS124" s="5" t="str">
        <f>IFERROR((DC124*$B$2*(1-$H124)*('CAR.CAP_per person'!M$2))/(_xlfn.XLOOKUP($E$2,EU_countries_GDP!$A$2:$A$29,EU_countries_GDP!$E$2:$E$29)),"")</f>
        <v/>
      </c>
      <c r="DT124" s="5" t="str">
        <f>IFERROR((DD124*$B$2*(1-$H124)*('CAR.CAP_per person'!N$2))/(_xlfn.XLOOKUP($E$2,EU_countries_GDP!$A$2:$A$29,EU_countries_GDP!$E$2:$E$29)),"")</f>
        <v/>
      </c>
      <c r="DU124" s="5" t="str">
        <f>IFERROR((DE124*$B$2*(1-$H124)*('CAR.CAP_per person'!O$2))/(_xlfn.XLOOKUP($E$2,EU_countries_GDP!$A$2:$A$29,EU_countries_GDP!$E$2:$E$29)),"")</f>
        <v/>
      </c>
      <c r="DV124" s="5" t="str">
        <f>IFERROR((DF124*$B$2*(1-$H124)*('CAR.CAP_per person'!P$2))/(_xlfn.XLOOKUP($E$2,EU_countries_GDP!$A$2:$A$29,EU_countries_GDP!$E$2:$E$29)),"")</f>
        <v/>
      </c>
      <c r="DW124" s="5" t="str">
        <f>IFERROR((DG124*$B$2*(1-$H124)*('CAR.CAP_per person'!Q$2))/(_xlfn.XLOOKUP($E$2,EU_countries_GDP!$A$2:$A$29,EU_countries_GDP!$E$2:$E$29)),"")</f>
        <v/>
      </c>
    </row>
    <row r="125" spans="2:127">
      <c r="B125" t="str">
        <f>_xlfn.XLOOKUP(D125,Table5[Ingredient],Table5[Category],"",FALSE)</f>
        <v/>
      </c>
      <c r="C125" s="33"/>
      <c r="D125" s="33"/>
      <c r="E125" s="33"/>
      <c r="F125" s="33"/>
      <c r="G125" s="33"/>
      <c r="H125" s="33"/>
      <c r="I125" s="33"/>
      <c r="J125" s="37" t="str">
        <f>IFERROR(INDEX('AveragePrices&amp;Codes'!G:AG, MATCH($D125, 'AveragePrices&amp;Codes'!$A:$A, 0), MATCH(Tool_clean!$E$2, 'AveragePrices&amp;Codes'!$G$1:$AG$1, 0)),"")</f>
        <v/>
      </c>
      <c r="K125" s="37" t="str">
        <f t="shared" si="100"/>
        <v/>
      </c>
      <c r="L125">
        <f>IFERROR(IF($F125="Raw",_xlfn.XLOOKUP(_xlfn.XLOOKUP(Tool_clean!$D125,'AveragePrices&amp;Codes'!$A:$A,'AveragePrices&amp;Codes'!$B:$B),AGRIBALYSE_Raw!$B:$B,AGRIBALYSE_Raw!O:O)*$E125,_xlfn.XLOOKUP(_xlfn.XLOOKUP(Tool_clean!$D125,'AveragePrices&amp;Codes'!$A:$A,'AveragePrices&amp;Codes'!$B:$B),AGRIBALYSE_Cooked!$C:$C,AGRIBALYSE_Cooked!P:P)*$E125),"")</f>
        <v>0</v>
      </c>
      <c r="M125">
        <f>IFERROR(IF($F125="Raw",_xlfn.XLOOKUP(_xlfn.XLOOKUP(Tool_clean!$D125,'AveragePrices&amp;Codes'!$A:$A,'AveragePrices&amp;Codes'!$B:$B),AGRIBALYSE_Raw!$B:$B,AGRIBALYSE_Raw!P:P)*$E125,_xlfn.XLOOKUP(_xlfn.XLOOKUP(Tool_clean!$D125,'AveragePrices&amp;Codes'!$A:$A,'AveragePrices&amp;Codes'!$B:$B),AGRIBALYSE_Cooked!$C:$C,AGRIBALYSE_Cooked!Q:Q)*$E125),"")</f>
        <v>0</v>
      </c>
      <c r="N125">
        <f>IFERROR(IF($F125="Raw",_xlfn.XLOOKUP(_xlfn.XLOOKUP(Tool_clean!$D125,'AveragePrices&amp;Codes'!$A:$A,'AveragePrices&amp;Codes'!$B:$B),AGRIBALYSE_Raw!$B:$B,AGRIBALYSE_Raw!Q:Q)*$E125,_xlfn.XLOOKUP(_xlfn.XLOOKUP(Tool_clean!$D125,'AveragePrices&amp;Codes'!$A:$A,'AveragePrices&amp;Codes'!$B:$B),AGRIBALYSE_Cooked!$C:$C,AGRIBALYSE_Cooked!R:R)*$E125),"")</f>
        <v>0</v>
      </c>
      <c r="O125">
        <f>IFERROR(IF($F125="Raw",_xlfn.XLOOKUP(_xlfn.XLOOKUP(Tool_clean!$D125,'AveragePrices&amp;Codes'!$A:$A,'AveragePrices&amp;Codes'!$B:$B),AGRIBALYSE_Raw!$B:$B,AGRIBALYSE_Raw!R:R)*$E125,_xlfn.XLOOKUP(_xlfn.XLOOKUP(Tool_clean!$D125,'AveragePrices&amp;Codes'!$A:$A,'AveragePrices&amp;Codes'!$B:$B),AGRIBALYSE_Cooked!$C:$C,AGRIBALYSE_Cooked!S:S)*$E125),"")</f>
        <v>0</v>
      </c>
      <c r="P125">
        <f>IFERROR(IF($F125="Raw",_xlfn.XLOOKUP(_xlfn.XLOOKUP(Tool_clean!$D125,'AveragePrices&amp;Codes'!$A:$A,'AveragePrices&amp;Codes'!$B:$B),AGRIBALYSE_Raw!$B:$B,AGRIBALYSE_Raw!S:S)*$E125,_xlfn.XLOOKUP(_xlfn.XLOOKUP(Tool_clean!$D125,'AveragePrices&amp;Codes'!$A:$A,'AveragePrices&amp;Codes'!$B:$B),AGRIBALYSE_Cooked!$C:$C,AGRIBALYSE_Cooked!T:T)*$E125),"")</f>
        <v>0</v>
      </c>
      <c r="Q125">
        <f>IFERROR(IF($F125="Raw",_xlfn.XLOOKUP(_xlfn.XLOOKUP(Tool_clean!$D125,'AveragePrices&amp;Codes'!$A:$A,'AveragePrices&amp;Codes'!$B:$B),AGRIBALYSE_Raw!$B:$B,AGRIBALYSE_Raw!T:T)*$E125,_xlfn.XLOOKUP(_xlfn.XLOOKUP(Tool_clean!$D125,'AveragePrices&amp;Codes'!$A:$A,'AveragePrices&amp;Codes'!$B:$B),AGRIBALYSE_Cooked!$C:$C,AGRIBALYSE_Cooked!U:U)*$E125),"")</f>
        <v>0</v>
      </c>
      <c r="R125">
        <f>IFERROR(IF($F125="Raw",_xlfn.XLOOKUP(_xlfn.XLOOKUP(Tool_clean!$D125,'AveragePrices&amp;Codes'!$A:$A,'AveragePrices&amp;Codes'!$B:$B),AGRIBALYSE_Raw!$B:$B,AGRIBALYSE_Raw!U:U)*$E125,_xlfn.XLOOKUP(_xlfn.XLOOKUP(Tool_clean!$D125,'AveragePrices&amp;Codes'!$A:$A,'AveragePrices&amp;Codes'!$B:$B),AGRIBALYSE_Cooked!$C:$C,AGRIBALYSE_Cooked!V:V)*$E125),"")</f>
        <v>0</v>
      </c>
      <c r="S125">
        <f>IFERROR(IF($F125="Raw",_xlfn.XLOOKUP(_xlfn.XLOOKUP(Tool_clean!$D125,'AveragePrices&amp;Codes'!$A:$A,'AveragePrices&amp;Codes'!$B:$B),AGRIBALYSE_Raw!$B:$B,AGRIBALYSE_Raw!V:V)*$E125,_xlfn.XLOOKUP(_xlfn.XLOOKUP(Tool_clean!$D125,'AveragePrices&amp;Codes'!$A:$A,'AveragePrices&amp;Codes'!$B:$B),AGRIBALYSE_Cooked!$C:$C,AGRIBALYSE_Cooked!W:W)*$E125),"")</f>
        <v>0</v>
      </c>
      <c r="T125">
        <f>IFERROR(IF($F125="Raw",_xlfn.XLOOKUP(_xlfn.XLOOKUP(Tool_clean!$D125,'AveragePrices&amp;Codes'!$A:$A,'AveragePrices&amp;Codes'!$B:$B),AGRIBALYSE_Raw!$B:$B,AGRIBALYSE_Raw!W:W)*$E125,_xlfn.XLOOKUP(_xlfn.XLOOKUP(Tool_clean!$D125,'AveragePrices&amp;Codes'!$A:$A,'AveragePrices&amp;Codes'!$B:$B),AGRIBALYSE_Cooked!$C:$C,AGRIBALYSE_Cooked!X:X)*$E125),"")</f>
        <v>0</v>
      </c>
      <c r="U125">
        <f>IFERROR(IF($F125="Raw",_xlfn.XLOOKUP(_xlfn.XLOOKUP(Tool_clean!$D125,'AveragePrices&amp;Codes'!$A:$A,'AveragePrices&amp;Codes'!$B:$B),AGRIBALYSE_Raw!$B:$B,AGRIBALYSE_Raw!X:X)*$E125,_xlfn.XLOOKUP(_xlfn.XLOOKUP(Tool_clean!$D125,'AveragePrices&amp;Codes'!$A:$A,'AveragePrices&amp;Codes'!$B:$B),AGRIBALYSE_Cooked!$C:$C,AGRIBALYSE_Cooked!Y:Y)*$E125),"")</f>
        <v>0</v>
      </c>
      <c r="V125">
        <f>IFERROR(IF($F125="Raw",_xlfn.XLOOKUP(_xlfn.XLOOKUP(Tool_clean!$D125,'AveragePrices&amp;Codes'!$A:$A,'AveragePrices&amp;Codes'!$B:$B),AGRIBALYSE_Raw!$B:$B,AGRIBALYSE_Raw!Y:Y)*$E125,_xlfn.XLOOKUP(_xlfn.XLOOKUP(Tool_clean!$D125,'AveragePrices&amp;Codes'!$A:$A,'AveragePrices&amp;Codes'!$B:$B),AGRIBALYSE_Cooked!$C:$C,AGRIBALYSE_Cooked!Z:Z)*$E125),"")</f>
        <v>0</v>
      </c>
      <c r="W125">
        <f>IFERROR(IF($F125="Raw",_xlfn.XLOOKUP(_xlfn.XLOOKUP(Tool_clean!$D125,'AveragePrices&amp;Codes'!$A:$A,'AveragePrices&amp;Codes'!$B:$B),AGRIBALYSE_Raw!$B:$B,AGRIBALYSE_Raw!Z:Z)*$E125,_xlfn.XLOOKUP(_xlfn.XLOOKUP(Tool_clean!$D125,'AveragePrices&amp;Codes'!$A:$A,'AveragePrices&amp;Codes'!$B:$B),AGRIBALYSE_Cooked!$C:$C,AGRIBALYSE_Cooked!AA:AA)*$E125),"")</f>
        <v>0</v>
      </c>
      <c r="X125">
        <f>IFERROR(IF($F125="Raw",_xlfn.XLOOKUP(_xlfn.XLOOKUP(Tool_clean!$D125,'AveragePrices&amp;Codes'!$A:$A,'AveragePrices&amp;Codes'!$B:$B),AGRIBALYSE_Raw!$B:$B,AGRIBALYSE_Raw!AA:AA)*$E125,_xlfn.XLOOKUP(_xlfn.XLOOKUP(Tool_clean!$D125,'AveragePrices&amp;Codes'!$A:$A,'AveragePrices&amp;Codes'!$B:$B),AGRIBALYSE_Cooked!$C:$C,AGRIBALYSE_Cooked!AB:AB)*$E125),"")</f>
        <v>0</v>
      </c>
      <c r="Y125">
        <f>IFERROR(IF($F125="Raw",_xlfn.XLOOKUP(_xlfn.XLOOKUP(Tool_clean!$D125,'AveragePrices&amp;Codes'!$A:$A,'AveragePrices&amp;Codes'!$B:$B),AGRIBALYSE_Raw!$B:$B,AGRIBALYSE_Raw!AB:AB)*$E125,_xlfn.XLOOKUP(_xlfn.XLOOKUP(Tool_clean!$D125,'AveragePrices&amp;Codes'!$A:$A,'AveragePrices&amp;Codes'!$B:$B),AGRIBALYSE_Cooked!$C:$C,AGRIBALYSE_Cooked!AC:AC)*$E125),"")</f>
        <v>0</v>
      </c>
      <c r="Z125">
        <f>IFERROR(IF($F125="Raw",_xlfn.XLOOKUP(_xlfn.XLOOKUP(Tool_clean!$D125,'AveragePrices&amp;Codes'!$A:$A,'AveragePrices&amp;Codes'!$B:$B),AGRIBALYSE_Raw!$B:$B,AGRIBALYSE_Raw!AC:AC)*$E125,_xlfn.XLOOKUP(_xlfn.XLOOKUP(Tool_clean!$D125,'AveragePrices&amp;Codes'!$A:$A,'AveragePrices&amp;Codes'!$B:$B),AGRIBALYSE_Cooked!$C:$C,AGRIBALYSE_Cooked!AD:AD)*$E125),"")</f>
        <v>0</v>
      </c>
      <c r="AA125">
        <f>IFERROR(IF($F125="Raw",_xlfn.XLOOKUP(_xlfn.XLOOKUP(Tool_clean!$D125,'AveragePrices&amp;Codes'!$A:$A,'AveragePrices&amp;Codes'!$B:$B),AGRIBALYSE_Raw!$B:$B,AGRIBALYSE_Raw!AD:AD)*$E125,_xlfn.XLOOKUP(_xlfn.XLOOKUP(Tool_clean!$D125,'AveragePrices&amp;Codes'!$A:$A,'AveragePrices&amp;Codes'!$B:$B),AGRIBALYSE_Cooked!$C:$C,AGRIBALYSE_Cooked!AE:AE)*$E125),"")</f>
        <v>0</v>
      </c>
      <c r="AB125" t="str" cm="1">
        <f t="array" ref="AB125">IFERROR(_xlfn.XLOOKUP(Tool_clean!$F125&amp;$E$2,'Cooking methods'!$A:$A&amp;'Cooking methods'!$B:$B,'Cooking methods'!C:C)*$E125,"")</f>
        <v/>
      </c>
      <c r="AC125" t="str" cm="1">
        <f t="array" ref="AC125">IFERROR(_xlfn.XLOOKUP(Tool_clean!$F125&amp;$E$2,'Cooking methods'!$A:$A&amp;'Cooking methods'!$B:$B,'Cooking methods'!D:D)*$E125,"")</f>
        <v/>
      </c>
      <c r="AD125" t="str" cm="1">
        <f t="array" ref="AD125">IFERROR(_xlfn.XLOOKUP(Tool_clean!$F125&amp;$E$2,'Cooking methods'!$A:$A&amp;'Cooking methods'!$B:$B,'Cooking methods'!E:E)*$E125,"")</f>
        <v/>
      </c>
      <c r="AE125" t="str" cm="1">
        <f t="array" ref="AE125">IFERROR(_xlfn.XLOOKUP(Tool_clean!$F125&amp;$E$2,'Cooking methods'!$A:$A&amp;'Cooking methods'!$B:$B,'Cooking methods'!F:F)*$E125,"")</f>
        <v/>
      </c>
      <c r="AF125" t="str" cm="1">
        <f t="array" ref="AF125">IFERROR(_xlfn.XLOOKUP(Tool_clean!$F125&amp;$E$2,'Cooking methods'!$A:$A&amp;'Cooking methods'!$B:$B,'Cooking methods'!G:G)*$E125,"")</f>
        <v/>
      </c>
      <c r="AG125" t="str" cm="1">
        <f t="array" ref="AG125">IFERROR(_xlfn.XLOOKUP(Tool_clean!$F125&amp;$E$2,'Cooking methods'!$A:$A&amp;'Cooking methods'!$B:$B,'Cooking methods'!H:H)*$E125,"")</f>
        <v/>
      </c>
      <c r="AH125" t="str" cm="1">
        <f t="array" ref="AH125">IFERROR(_xlfn.XLOOKUP(Tool_clean!$F125&amp;$E$2,'Cooking methods'!$A:$A&amp;'Cooking methods'!$B:$B,'Cooking methods'!I:I)*$E125,"")</f>
        <v/>
      </c>
      <c r="AI125" t="str" cm="1">
        <f t="array" ref="AI125">IFERROR(_xlfn.XLOOKUP(Tool_clean!$F125&amp;$E$2,'Cooking methods'!$A:$A&amp;'Cooking methods'!$B:$B,'Cooking methods'!J:J)*$E125,"")</f>
        <v/>
      </c>
      <c r="AJ125" t="str" cm="1">
        <f t="array" ref="AJ125">IFERROR(_xlfn.XLOOKUP(Tool_clean!$F125&amp;$E$2,'Cooking methods'!$A:$A&amp;'Cooking methods'!$B:$B,'Cooking methods'!K:K)*$E125,"")</f>
        <v/>
      </c>
      <c r="AK125" t="str" cm="1">
        <f t="array" ref="AK125">IFERROR(_xlfn.XLOOKUP(Tool_clean!$F125&amp;$E$2,'Cooking methods'!$A:$A&amp;'Cooking methods'!$B:$B,'Cooking methods'!L:L)*$E125,"")</f>
        <v/>
      </c>
      <c r="AL125" t="str" cm="1">
        <f t="array" ref="AL125">IFERROR(_xlfn.XLOOKUP(Tool_clean!$F125&amp;$E$2,'Cooking methods'!$A:$A&amp;'Cooking methods'!$B:$B,'Cooking methods'!M:M)*$E125,"")</f>
        <v/>
      </c>
      <c r="AM125" t="str" cm="1">
        <f t="array" ref="AM125">IFERROR(_xlfn.XLOOKUP(Tool_clean!$F125&amp;$E$2,'Cooking methods'!$A:$A&amp;'Cooking methods'!$B:$B,'Cooking methods'!N:N)*$E125,"")</f>
        <v/>
      </c>
      <c r="AN125" t="str" cm="1">
        <f t="array" ref="AN125">IFERROR(_xlfn.XLOOKUP(Tool_clean!$F125&amp;$E$2,'Cooking methods'!$A:$A&amp;'Cooking methods'!$B:$B,'Cooking methods'!O:O)*$E125,"")</f>
        <v/>
      </c>
      <c r="AO125" t="str" cm="1">
        <f t="array" ref="AO125">IFERROR(_xlfn.XLOOKUP(Tool_clean!$F125&amp;$E$2,'Cooking methods'!$A:$A&amp;'Cooking methods'!$B:$B,'Cooking methods'!P:P)*$E125,"")</f>
        <v/>
      </c>
      <c r="AP125" t="str" cm="1">
        <f t="array" ref="AP125">IFERROR(_xlfn.XLOOKUP(Tool_clean!$F125&amp;$E$2,'Cooking methods'!$A:$A&amp;'Cooking methods'!$B:$B,'Cooking methods'!Q:Q)*$E125,"")</f>
        <v/>
      </c>
      <c r="AQ125" t="str" cm="1">
        <f t="array" ref="AQ125">IFERROR(_xlfn.XLOOKUP(Tool_clean!$F125&amp;$E$2,'Cooking methods'!$A:$A&amp;'Cooking methods'!$B:$B,'Cooking methods'!R:R)*$E125,"")</f>
        <v/>
      </c>
      <c r="AR125" t="str" cm="1">
        <f t="array" ref="AR125">IFERROR(_xlfn.XLOOKUP(Tool_clean!$G125&amp;$E$2,'Waste management'!$A:$A&amp;'Waste management'!$B:$B,'Waste management'!C:C)*$E125,"")</f>
        <v/>
      </c>
      <c r="AS125" t="str" cm="1">
        <f t="array" ref="AS125">IFERROR(_xlfn.XLOOKUP(Tool_clean!$G125&amp;$E$2,'Waste management'!$A:$A&amp;'Waste management'!$B:$B,'Waste management'!D:D)*$E125,"")</f>
        <v/>
      </c>
      <c r="AT125" t="str" cm="1">
        <f t="array" ref="AT125">IFERROR(_xlfn.XLOOKUP(Tool_clean!$G125&amp;$E$2,'Waste management'!$A:$A&amp;'Waste management'!$B:$B,'Waste management'!E:E)*$E125,"")</f>
        <v/>
      </c>
      <c r="AU125" t="str" cm="1">
        <f t="array" ref="AU125">IFERROR(_xlfn.XLOOKUP(Tool_clean!$G125&amp;$E$2,'Waste management'!$A:$A&amp;'Waste management'!$B:$B,'Waste management'!F:F)*$E125,"")</f>
        <v/>
      </c>
      <c r="AV125" t="str" cm="1">
        <f t="array" ref="AV125">IFERROR(_xlfn.XLOOKUP(Tool_clean!$G125&amp;$E$2,'Waste management'!$A:$A&amp;'Waste management'!$B:$B,'Waste management'!G:G)*$E125,"")</f>
        <v/>
      </c>
      <c r="AW125" t="str" cm="1">
        <f t="array" ref="AW125">IFERROR(_xlfn.XLOOKUP(Tool_clean!$G125&amp;$E$2,'Waste management'!$A:$A&amp;'Waste management'!$B:$B,'Waste management'!H:H)*$E125,"")</f>
        <v/>
      </c>
      <c r="AX125" t="str" cm="1">
        <f t="array" ref="AX125">IFERROR(_xlfn.XLOOKUP(Tool_clean!$G125&amp;$E$2,'Waste management'!$A:$A&amp;'Waste management'!$B:$B,'Waste management'!I:I)*$E125,"")</f>
        <v/>
      </c>
      <c r="AY125" t="str" cm="1">
        <f t="array" ref="AY125">IFERROR(_xlfn.XLOOKUP(Tool_clean!$G125&amp;$E$2,'Waste management'!$A:$A&amp;'Waste management'!$B:$B,'Waste management'!J:J)*$E125,"")</f>
        <v/>
      </c>
      <c r="AZ125" t="str" cm="1">
        <f t="array" ref="AZ125">IFERROR(_xlfn.XLOOKUP(Tool_clean!$G125&amp;$E$2,'Waste management'!$A:$A&amp;'Waste management'!$B:$B,'Waste management'!K:K)*$E125,"")</f>
        <v/>
      </c>
      <c r="BA125" t="str" cm="1">
        <f t="array" ref="BA125">IFERROR(_xlfn.XLOOKUP(Tool_clean!$G125&amp;$E$2,'Waste management'!$A:$A&amp;'Waste management'!$B:$B,'Waste management'!L:L)*$E125,"")</f>
        <v/>
      </c>
      <c r="BB125" t="str" cm="1">
        <f t="array" ref="BB125">IFERROR(_xlfn.XLOOKUP(Tool_clean!$G125&amp;$E$2,'Waste management'!$A:$A&amp;'Waste management'!$B:$B,'Waste management'!M:M)*$E125,"")</f>
        <v/>
      </c>
      <c r="BC125" t="str" cm="1">
        <f t="array" ref="BC125">IFERROR(_xlfn.XLOOKUP(Tool_clean!$G125&amp;$E$2,'Waste management'!$A:$A&amp;'Waste management'!$B:$B,'Waste management'!N:N)*$E125,"")</f>
        <v/>
      </c>
      <c r="BD125" t="str" cm="1">
        <f t="array" ref="BD125">IFERROR(_xlfn.XLOOKUP(Tool_clean!$G125&amp;$E$2,'Waste management'!$A:$A&amp;'Waste management'!$B:$B,'Waste management'!O:O)*$E125,"")</f>
        <v/>
      </c>
      <c r="BE125" t="str" cm="1">
        <f t="array" ref="BE125">IFERROR(_xlfn.XLOOKUP(Tool_clean!$G125&amp;$E$2,'Waste management'!$A:$A&amp;'Waste management'!$B:$B,'Waste management'!P:P)*$E125,"")</f>
        <v/>
      </c>
      <c r="BF125" t="str" cm="1">
        <f t="array" ref="BF125">IFERROR(_xlfn.XLOOKUP(Tool_clean!$G125&amp;$E$2,'Waste management'!$A:$A&amp;'Waste management'!$B:$B,'Waste management'!Q:Q)*$E125,"")</f>
        <v/>
      </c>
      <c r="BG125" t="str" cm="1">
        <f t="array" ref="BG125">IFERROR(_xlfn.XLOOKUP(Tool_clean!$G125&amp;$E$2,'Waste management'!$A:$A&amp;'Waste management'!$B:$B,'Waste management'!R:R)*$E125,"")</f>
        <v/>
      </c>
      <c r="BH125" t="str">
        <f>IFERROR((L125+AR125+AB125)*_xlfn.XLOOKUP(Tool_clean!BH$4,Monetization_Factors!$A:$A,Monetization_Factors!$D:$D),"")</f>
        <v/>
      </c>
      <c r="BI125" t="str">
        <f>IFERROR((M125+AS125+AC125)*_xlfn.XLOOKUP(Tool_clean!BI$4,Monetization_Factors!$A:$A,Monetization_Factors!$D:$D),"")</f>
        <v/>
      </c>
      <c r="BJ125" t="str">
        <f>IFERROR((N125+AT125+AD125)*_xlfn.XLOOKUP(Tool_clean!BJ$4,Monetization_Factors!$A:$A,Monetization_Factors!$D:$D),"")</f>
        <v/>
      </c>
      <c r="BK125" t="str">
        <f>IFERROR((O125+AU125+AE125)*_xlfn.XLOOKUP(Tool_clean!BK$4,Monetization_Factors!$A:$A,Monetization_Factors!$D:$D),"")</f>
        <v/>
      </c>
      <c r="BL125" t="str">
        <f>IFERROR((P125+AV125+AF125)*_xlfn.XLOOKUP(Tool_clean!BL$4,Monetization_Factors!$A:$A,Monetization_Factors!$D:$D),"")</f>
        <v/>
      </c>
      <c r="BM125" t="str">
        <f>IFERROR((Q125+AW125+AG125)*_xlfn.XLOOKUP(Tool_clean!BM$4,Monetization_Factors!$A:$A,Monetization_Factors!$D:$D),"")</f>
        <v/>
      </c>
      <c r="BN125" t="str">
        <f>IFERROR((R125+AX125+AH125)*_xlfn.XLOOKUP(Tool_clean!BN$4,Monetization_Factors!$A:$A,Monetization_Factors!$D:$D),"")</f>
        <v/>
      </c>
      <c r="BO125" t="str">
        <f>IFERROR((S125+AY125+AI125)*_xlfn.XLOOKUP(Tool_clean!BO$4,Monetization_Factors!$A:$A,Monetization_Factors!$D:$D),"")</f>
        <v/>
      </c>
      <c r="BP125" t="str">
        <f>IFERROR((T125+AZ125+AJ125)*_xlfn.XLOOKUP(Tool_clean!BP$4,Monetization_Factors!$A:$A,Monetization_Factors!$D:$D),"")</f>
        <v/>
      </c>
      <c r="BQ125" t="str">
        <f>IFERROR((U125+BA125+AK125)*_xlfn.XLOOKUP(Tool_clean!BQ$4,Monetization_Factors!$A:$A,Monetization_Factors!$D:$D),"")</f>
        <v/>
      </c>
      <c r="BR125" t="str">
        <f>IFERROR((V125+BB125+AL125)*_xlfn.XLOOKUP(Tool_clean!BR$4,Monetization_Factors!$A:$A,Monetization_Factors!$D:$D),"")</f>
        <v/>
      </c>
      <c r="BS125" t="str">
        <f>IFERROR((W125+BC125+AM125)*_xlfn.XLOOKUP(Tool_clean!BS$4,Monetization_Factors!$A:$A,Monetization_Factors!$D:$D),"")</f>
        <v/>
      </c>
      <c r="BT125" t="str">
        <f>IFERROR((X125+BD125+AN125)*_xlfn.XLOOKUP(Tool_clean!BT$4,Monetization_Factors!$A:$A,Monetization_Factors!$D:$D),"")</f>
        <v/>
      </c>
      <c r="BU125" t="str">
        <f>IFERROR((Y125+BE125+AO125)*_xlfn.XLOOKUP(Tool_clean!BU$4,Monetization_Factors!$A:$A,Monetization_Factors!$D:$D),"")</f>
        <v/>
      </c>
      <c r="BV125" t="str">
        <f>IFERROR((Z125+BF125+AP125)*_xlfn.XLOOKUP(Tool_clean!BV$4,Monetization_Factors!$A:$A,Monetization_Factors!$D:$D),"")</f>
        <v/>
      </c>
      <c r="BW125" t="str">
        <f>IFERROR((AA125+BG125+AQ125)*_xlfn.XLOOKUP(Tool_clean!BW$4,Monetization_Factors!$A:$A,Monetization_Factors!$D:$D),"")</f>
        <v/>
      </c>
      <c r="BX125" s="38" t="str" cm="1">
        <f t="array" ref="BX125">IFERROR(_xlfn.IFS(I125&gt;0,I125*E125,I125="",J125*E125),"")</f>
        <v/>
      </c>
      <c r="BY125" s="38">
        <f t="shared" si="101"/>
        <v>0</v>
      </c>
      <c r="BZ125" s="38" t="str">
        <f t="shared" si="102"/>
        <v/>
      </c>
      <c r="CA125" s="38" t="str">
        <f t="shared" si="103"/>
        <v/>
      </c>
      <c r="CB125" t="str">
        <f t="shared" si="162"/>
        <v/>
      </c>
      <c r="CC125" t="str">
        <f t="shared" si="163"/>
        <v/>
      </c>
      <c r="CD125" t="str">
        <f t="shared" si="164"/>
        <v/>
      </c>
      <c r="CE125" t="str">
        <f t="shared" si="165"/>
        <v/>
      </c>
      <c r="CF125" t="str">
        <f t="shared" si="166"/>
        <v/>
      </c>
      <c r="CG125" t="str">
        <f t="shared" si="167"/>
        <v/>
      </c>
      <c r="CH125" t="str">
        <f t="shared" si="168"/>
        <v/>
      </c>
      <c r="CI125" t="str">
        <f t="shared" si="169"/>
        <v/>
      </c>
      <c r="CJ125" t="str">
        <f t="shared" si="170"/>
        <v/>
      </c>
      <c r="CK125" t="str">
        <f t="shared" si="171"/>
        <v/>
      </c>
      <c r="CL125" t="str">
        <f t="shared" si="172"/>
        <v/>
      </c>
      <c r="CM125" t="str">
        <f t="shared" si="173"/>
        <v/>
      </c>
      <c r="CN125" t="str">
        <f t="shared" si="174"/>
        <v/>
      </c>
      <c r="CO125" t="str">
        <f t="shared" si="175"/>
        <v/>
      </c>
      <c r="CP125" t="str">
        <f t="shared" si="176"/>
        <v/>
      </c>
      <c r="CQ125" t="str">
        <f t="shared" si="177"/>
        <v/>
      </c>
      <c r="CR125" t="str">
        <f t="shared" si="178"/>
        <v/>
      </c>
      <c r="CS125" t="str">
        <f t="shared" si="179"/>
        <v/>
      </c>
      <c r="CT125" t="str">
        <f t="shared" si="180"/>
        <v/>
      </c>
      <c r="CU125" t="str">
        <f t="shared" si="181"/>
        <v/>
      </c>
      <c r="CV125" t="str">
        <f t="shared" si="182"/>
        <v/>
      </c>
      <c r="CW125" t="str">
        <f t="shared" si="183"/>
        <v/>
      </c>
      <c r="CX125" t="str">
        <f t="shared" si="184"/>
        <v/>
      </c>
      <c r="CY125" t="str">
        <f t="shared" si="185"/>
        <v/>
      </c>
      <c r="CZ125" t="str">
        <f t="shared" si="186"/>
        <v/>
      </c>
      <c r="DA125" t="str">
        <f t="shared" si="187"/>
        <v/>
      </c>
      <c r="DB125" t="str">
        <f t="shared" si="188"/>
        <v/>
      </c>
      <c r="DC125" t="str">
        <f t="shared" si="189"/>
        <v/>
      </c>
      <c r="DD125" t="str">
        <f t="shared" si="190"/>
        <v/>
      </c>
      <c r="DE125" t="str">
        <f t="shared" si="191"/>
        <v/>
      </c>
      <c r="DF125" t="str">
        <f t="shared" si="192"/>
        <v/>
      </c>
      <c r="DG125" t="str">
        <f t="shared" si="193"/>
        <v/>
      </c>
      <c r="DH125" s="5" t="str">
        <f>IFERROR((CR125*$B$2*(1-$H125)*('CAR.CAP_per person'!B$2))/(_xlfn.XLOOKUP($E$2,EU_countries_GDP!$A$2:$A$29,EU_countries_GDP!$E$2:$E$29)),"")</f>
        <v/>
      </c>
      <c r="DI125" s="5" t="str">
        <f>IFERROR((CS125*$B$2*(1-$H125)*('CAR.CAP_per person'!C$2))/(_xlfn.XLOOKUP($E$2,EU_countries_GDP!$A$2:$A$29,EU_countries_GDP!$E$2:$E$29)),"")</f>
        <v/>
      </c>
      <c r="DJ125" s="5" t="str">
        <f>IFERROR((CT125*$B$2*(1-$H125)*('CAR.CAP_per person'!D$2))/(_xlfn.XLOOKUP($E$2,EU_countries_GDP!$A$2:$A$29,EU_countries_GDP!$E$2:$E$29)),"")</f>
        <v/>
      </c>
      <c r="DK125" s="5" t="str">
        <f>IFERROR((CU125*$B$2*(1-$H125)*('CAR.CAP_per person'!E$2))/(_xlfn.XLOOKUP($E$2,EU_countries_GDP!$A$2:$A$29,EU_countries_GDP!$E$2:$E$29)),"")</f>
        <v/>
      </c>
      <c r="DL125" s="5" t="str">
        <f>IFERROR((CV125*$B$2*(1-$H125)*('CAR.CAP_per person'!F$2))/(_xlfn.XLOOKUP($E$2,EU_countries_GDP!$A$2:$A$29,EU_countries_GDP!$E$2:$E$29)),"")</f>
        <v/>
      </c>
      <c r="DM125" s="5" t="str">
        <f>IFERROR((CW125*$B$2*(1-$H125)*('CAR.CAP_per person'!G$2))/(_xlfn.XLOOKUP($E$2,EU_countries_GDP!$A$2:$A$29,EU_countries_GDP!$E$2:$E$29)),"")</f>
        <v/>
      </c>
      <c r="DN125" s="5" t="str">
        <f>IFERROR((CX125*$B$2*(1-$H125)*('CAR.CAP_per person'!H$2))/(_xlfn.XLOOKUP($E$2,EU_countries_GDP!$A$2:$A$29,EU_countries_GDP!$E$2:$E$29)),"")</f>
        <v/>
      </c>
      <c r="DO125" s="5" t="str">
        <f>IFERROR((CY125*$B$2*(1-$H125)*('CAR.CAP_per person'!I$2))/(_xlfn.XLOOKUP($E$2,EU_countries_GDP!$A$2:$A$29,EU_countries_GDP!$E$2:$E$29)),"")</f>
        <v/>
      </c>
      <c r="DP125" s="5" t="str">
        <f>IFERROR((CZ125*$B$2*(1-$H125)*('CAR.CAP_per person'!J$2))/(_xlfn.XLOOKUP($E$2,EU_countries_GDP!$A$2:$A$29,EU_countries_GDP!$E$2:$E$29)),"")</f>
        <v/>
      </c>
      <c r="DQ125" s="5" t="str">
        <f>IFERROR((DA125*$B$2*(1-$H125)*('CAR.CAP_per person'!K$2))/(_xlfn.XLOOKUP($E$2,EU_countries_GDP!$A$2:$A$29,EU_countries_GDP!$E$2:$E$29)),"")</f>
        <v/>
      </c>
      <c r="DR125" s="5" t="str">
        <f>IFERROR((DB125*$B$2*(1-$H125)*('CAR.CAP_per person'!L$2))/(_xlfn.XLOOKUP($E$2,EU_countries_GDP!$A$2:$A$29,EU_countries_GDP!$E$2:$E$29)),"")</f>
        <v/>
      </c>
      <c r="DS125" s="5" t="str">
        <f>IFERROR((DC125*$B$2*(1-$H125)*('CAR.CAP_per person'!M$2))/(_xlfn.XLOOKUP($E$2,EU_countries_GDP!$A$2:$A$29,EU_countries_GDP!$E$2:$E$29)),"")</f>
        <v/>
      </c>
      <c r="DT125" s="5" t="str">
        <f>IFERROR((DD125*$B$2*(1-$H125)*('CAR.CAP_per person'!N$2))/(_xlfn.XLOOKUP($E$2,EU_countries_GDP!$A$2:$A$29,EU_countries_GDP!$E$2:$E$29)),"")</f>
        <v/>
      </c>
      <c r="DU125" s="5" t="str">
        <f>IFERROR((DE125*$B$2*(1-$H125)*('CAR.CAP_per person'!O$2))/(_xlfn.XLOOKUP($E$2,EU_countries_GDP!$A$2:$A$29,EU_countries_GDP!$E$2:$E$29)),"")</f>
        <v/>
      </c>
      <c r="DV125" s="5" t="str">
        <f>IFERROR((DF125*$B$2*(1-$H125)*('CAR.CAP_per person'!P$2))/(_xlfn.XLOOKUP($E$2,EU_countries_GDP!$A$2:$A$29,EU_countries_GDP!$E$2:$E$29)),"")</f>
        <v/>
      </c>
      <c r="DW125" s="5" t="str">
        <f>IFERROR((DG125*$B$2*(1-$H125)*('CAR.CAP_per person'!Q$2))/(_xlfn.XLOOKUP($E$2,EU_countries_GDP!$A$2:$A$29,EU_countries_GDP!$E$2:$E$29)),"")</f>
        <v/>
      </c>
    </row>
    <row r="126" spans="2:127">
      <c r="B126" t="str">
        <f>_xlfn.XLOOKUP(D126,Table5[Ingredient],Table5[Category],"",FALSE)</f>
        <v/>
      </c>
      <c r="C126" s="33"/>
      <c r="D126" s="33"/>
      <c r="E126" s="33"/>
      <c r="F126" s="33"/>
      <c r="G126" s="33"/>
      <c r="H126" s="33"/>
      <c r="I126" s="33"/>
      <c r="J126" s="37" t="str">
        <f>IFERROR(INDEX('AveragePrices&amp;Codes'!G:AG, MATCH($D126, 'AveragePrices&amp;Codes'!$A:$A, 0), MATCH(Tool_clean!$E$2, 'AveragePrices&amp;Codes'!$G$1:$AG$1, 0)),"")</f>
        <v/>
      </c>
      <c r="K126" s="37" t="str">
        <f t="shared" si="100"/>
        <v/>
      </c>
      <c r="L126">
        <f>IFERROR(IF($F126="Raw",_xlfn.XLOOKUP(_xlfn.XLOOKUP(Tool_clean!$D126,'AveragePrices&amp;Codes'!$A:$A,'AveragePrices&amp;Codes'!$B:$B),AGRIBALYSE_Raw!$B:$B,AGRIBALYSE_Raw!O:O)*$E126,_xlfn.XLOOKUP(_xlfn.XLOOKUP(Tool_clean!$D126,'AveragePrices&amp;Codes'!$A:$A,'AveragePrices&amp;Codes'!$B:$B),AGRIBALYSE_Cooked!$C:$C,AGRIBALYSE_Cooked!P:P)*$E126),"")</f>
        <v>0</v>
      </c>
      <c r="M126">
        <f>IFERROR(IF($F126="Raw",_xlfn.XLOOKUP(_xlfn.XLOOKUP(Tool_clean!$D126,'AveragePrices&amp;Codes'!$A:$A,'AveragePrices&amp;Codes'!$B:$B),AGRIBALYSE_Raw!$B:$B,AGRIBALYSE_Raw!P:P)*$E126,_xlfn.XLOOKUP(_xlfn.XLOOKUP(Tool_clean!$D126,'AveragePrices&amp;Codes'!$A:$A,'AveragePrices&amp;Codes'!$B:$B),AGRIBALYSE_Cooked!$C:$C,AGRIBALYSE_Cooked!Q:Q)*$E126),"")</f>
        <v>0</v>
      </c>
      <c r="N126">
        <f>IFERROR(IF($F126="Raw",_xlfn.XLOOKUP(_xlfn.XLOOKUP(Tool_clean!$D126,'AveragePrices&amp;Codes'!$A:$A,'AveragePrices&amp;Codes'!$B:$B),AGRIBALYSE_Raw!$B:$B,AGRIBALYSE_Raw!Q:Q)*$E126,_xlfn.XLOOKUP(_xlfn.XLOOKUP(Tool_clean!$D126,'AveragePrices&amp;Codes'!$A:$A,'AveragePrices&amp;Codes'!$B:$B),AGRIBALYSE_Cooked!$C:$C,AGRIBALYSE_Cooked!R:R)*$E126),"")</f>
        <v>0</v>
      </c>
      <c r="O126">
        <f>IFERROR(IF($F126="Raw",_xlfn.XLOOKUP(_xlfn.XLOOKUP(Tool_clean!$D126,'AveragePrices&amp;Codes'!$A:$A,'AveragePrices&amp;Codes'!$B:$B),AGRIBALYSE_Raw!$B:$B,AGRIBALYSE_Raw!R:R)*$E126,_xlfn.XLOOKUP(_xlfn.XLOOKUP(Tool_clean!$D126,'AveragePrices&amp;Codes'!$A:$A,'AveragePrices&amp;Codes'!$B:$B),AGRIBALYSE_Cooked!$C:$C,AGRIBALYSE_Cooked!S:S)*$E126),"")</f>
        <v>0</v>
      </c>
      <c r="P126">
        <f>IFERROR(IF($F126="Raw",_xlfn.XLOOKUP(_xlfn.XLOOKUP(Tool_clean!$D126,'AveragePrices&amp;Codes'!$A:$A,'AveragePrices&amp;Codes'!$B:$B),AGRIBALYSE_Raw!$B:$B,AGRIBALYSE_Raw!S:S)*$E126,_xlfn.XLOOKUP(_xlfn.XLOOKUP(Tool_clean!$D126,'AveragePrices&amp;Codes'!$A:$A,'AveragePrices&amp;Codes'!$B:$B),AGRIBALYSE_Cooked!$C:$C,AGRIBALYSE_Cooked!T:T)*$E126),"")</f>
        <v>0</v>
      </c>
      <c r="Q126">
        <f>IFERROR(IF($F126="Raw",_xlfn.XLOOKUP(_xlfn.XLOOKUP(Tool_clean!$D126,'AveragePrices&amp;Codes'!$A:$A,'AveragePrices&amp;Codes'!$B:$B),AGRIBALYSE_Raw!$B:$B,AGRIBALYSE_Raw!T:T)*$E126,_xlfn.XLOOKUP(_xlfn.XLOOKUP(Tool_clean!$D126,'AveragePrices&amp;Codes'!$A:$A,'AveragePrices&amp;Codes'!$B:$B),AGRIBALYSE_Cooked!$C:$C,AGRIBALYSE_Cooked!U:U)*$E126),"")</f>
        <v>0</v>
      </c>
      <c r="R126">
        <f>IFERROR(IF($F126="Raw",_xlfn.XLOOKUP(_xlfn.XLOOKUP(Tool_clean!$D126,'AveragePrices&amp;Codes'!$A:$A,'AveragePrices&amp;Codes'!$B:$B),AGRIBALYSE_Raw!$B:$B,AGRIBALYSE_Raw!U:U)*$E126,_xlfn.XLOOKUP(_xlfn.XLOOKUP(Tool_clean!$D126,'AveragePrices&amp;Codes'!$A:$A,'AveragePrices&amp;Codes'!$B:$B),AGRIBALYSE_Cooked!$C:$C,AGRIBALYSE_Cooked!V:V)*$E126),"")</f>
        <v>0</v>
      </c>
      <c r="S126">
        <f>IFERROR(IF($F126="Raw",_xlfn.XLOOKUP(_xlfn.XLOOKUP(Tool_clean!$D126,'AveragePrices&amp;Codes'!$A:$A,'AveragePrices&amp;Codes'!$B:$B),AGRIBALYSE_Raw!$B:$B,AGRIBALYSE_Raw!V:V)*$E126,_xlfn.XLOOKUP(_xlfn.XLOOKUP(Tool_clean!$D126,'AveragePrices&amp;Codes'!$A:$A,'AveragePrices&amp;Codes'!$B:$B),AGRIBALYSE_Cooked!$C:$C,AGRIBALYSE_Cooked!W:W)*$E126),"")</f>
        <v>0</v>
      </c>
      <c r="T126">
        <f>IFERROR(IF($F126="Raw",_xlfn.XLOOKUP(_xlfn.XLOOKUP(Tool_clean!$D126,'AveragePrices&amp;Codes'!$A:$A,'AveragePrices&amp;Codes'!$B:$B),AGRIBALYSE_Raw!$B:$B,AGRIBALYSE_Raw!W:W)*$E126,_xlfn.XLOOKUP(_xlfn.XLOOKUP(Tool_clean!$D126,'AveragePrices&amp;Codes'!$A:$A,'AveragePrices&amp;Codes'!$B:$B),AGRIBALYSE_Cooked!$C:$C,AGRIBALYSE_Cooked!X:X)*$E126),"")</f>
        <v>0</v>
      </c>
      <c r="U126">
        <f>IFERROR(IF($F126="Raw",_xlfn.XLOOKUP(_xlfn.XLOOKUP(Tool_clean!$D126,'AveragePrices&amp;Codes'!$A:$A,'AveragePrices&amp;Codes'!$B:$B),AGRIBALYSE_Raw!$B:$B,AGRIBALYSE_Raw!X:X)*$E126,_xlfn.XLOOKUP(_xlfn.XLOOKUP(Tool_clean!$D126,'AveragePrices&amp;Codes'!$A:$A,'AveragePrices&amp;Codes'!$B:$B),AGRIBALYSE_Cooked!$C:$C,AGRIBALYSE_Cooked!Y:Y)*$E126),"")</f>
        <v>0</v>
      </c>
      <c r="V126">
        <f>IFERROR(IF($F126="Raw",_xlfn.XLOOKUP(_xlfn.XLOOKUP(Tool_clean!$D126,'AveragePrices&amp;Codes'!$A:$A,'AveragePrices&amp;Codes'!$B:$B),AGRIBALYSE_Raw!$B:$B,AGRIBALYSE_Raw!Y:Y)*$E126,_xlfn.XLOOKUP(_xlfn.XLOOKUP(Tool_clean!$D126,'AveragePrices&amp;Codes'!$A:$A,'AveragePrices&amp;Codes'!$B:$B),AGRIBALYSE_Cooked!$C:$C,AGRIBALYSE_Cooked!Z:Z)*$E126),"")</f>
        <v>0</v>
      </c>
      <c r="W126">
        <f>IFERROR(IF($F126="Raw",_xlfn.XLOOKUP(_xlfn.XLOOKUP(Tool_clean!$D126,'AveragePrices&amp;Codes'!$A:$A,'AveragePrices&amp;Codes'!$B:$B),AGRIBALYSE_Raw!$B:$B,AGRIBALYSE_Raw!Z:Z)*$E126,_xlfn.XLOOKUP(_xlfn.XLOOKUP(Tool_clean!$D126,'AveragePrices&amp;Codes'!$A:$A,'AveragePrices&amp;Codes'!$B:$B),AGRIBALYSE_Cooked!$C:$C,AGRIBALYSE_Cooked!AA:AA)*$E126),"")</f>
        <v>0</v>
      </c>
      <c r="X126">
        <f>IFERROR(IF($F126="Raw",_xlfn.XLOOKUP(_xlfn.XLOOKUP(Tool_clean!$D126,'AveragePrices&amp;Codes'!$A:$A,'AveragePrices&amp;Codes'!$B:$B),AGRIBALYSE_Raw!$B:$B,AGRIBALYSE_Raw!AA:AA)*$E126,_xlfn.XLOOKUP(_xlfn.XLOOKUP(Tool_clean!$D126,'AveragePrices&amp;Codes'!$A:$A,'AveragePrices&amp;Codes'!$B:$B),AGRIBALYSE_Cooked!$C:$C,AGRIBALYSE_Cooked!AB:AB)*$E126),"")</f>
        <v>0</v>
      </c>
      <c r="Y126">
        <f>IFERROR(IF($F126="Raw",_xlfn.XLOOKUP(_xlfn.XLOOKUP(Tool_clean!$D126,'AveragePrices&amp;Codes'!$A:$A,'AveragePrices&amp;Codes'!$B:$B),AGRIBALYSE_Raw!$B:$B,AGRIBALYSE_Raw!AB:AB)*$E126,_xlfn.XLOOKUP(_xlfn.XLOOKUP(Tool_clean!$D126,'AveragePrices&amp;Codes'!$A:$A,'AveragePrices&amp;Codes'!$B:$B),AGRIBALYSE_Cooked!$C:$C,AGRIBALYSE_Cooked!AC:AC)*$E126),"")</f>
        <v>0</v>
      </c>
      <c r="Z126">
        <f>IFERROR(IF($F126="Raw",_xlfn.XLOOKUP(_xlfn.XLOOKUP(Tool_clean!$D126,'AveragePrices&amp;Codes'!$A:$A,'AveragePrices&amp;Codes'!$B:$B),AGRIBALYSE_Raw!$B:$B,AGRIBALYSE_Raw!AC:AC)*$E126,_xlfn.XLOOKUP(_xlfn.XLOOKUP(Tool_clean!$D126,'AveragePrices&amp;Codes'!$A:$A,'AveragePrices&amp;Codes'!$B:$B),AGRIBALYSE_Cooked!$C:$C,AGRIBALYSE_Cooked!AD:AD)*$E126),"")</f>
        <v>0</v>
      </c>
      <c r="AA126">
        <f>IFERROR(IF($F126="Raw",_xlfn.XLOOKUP(_xlfn.XLOOKUP(Tool_clean!$D126,'AveragePrices&amp;Codes'!$A:$A,'AveragePrices&amp;Codes'!$B:$B),AGRIBALYSE_Raw!$B:$B,AGRIBALYSE_Raw!AD:AD)*$E126,_xlfn.XLOOKUP(_xlfn.XLOOKUP(Tool_clean!$D126,'AveragePrices&amp;Codes'!$A:$A,'AveragePrices&amp;Codes'!$B:$B),AGRIBALYSE_Cooked!$C:$C,AGRIBALYSE_Cooked!AE:AE)*$E126),"")</f>
        <v>0</v>
      </c>
      <c r="AB126" t="str" cm="1">
        <f t="array" ref="AB126">IFERROR(_xlfn.XLOOKUP(Tool_clean!$F126&amp;$E$2,'Cooking methods'!$A:$A&amp;'Cooking methods'!$B:$B,'Cooking methods'!C:C)*$E126,"")</f>
        <v/>
      </c>
      <c r="AC126" t="str" cm="1">
        <f t="array" ref="AC126">IFERROR(_xlfn.XLOOKUP(Tool_clean!$F126&amp;$E$2,'Cooking methods'!$A:$A&amp;'Cooking methods'!$B:$B,'Cooking methods'!D:D)*$E126,"")</f>
        <v/>
      </c>
      <c r="AD126" t="str" cm="1">
        <f t="array" ref="AD126">IFERROR(_xlfn.XLOOKUP(Tool_clean!$F126&amp;$E$2,'Cooking methods'!$A:$A&amp;'Cooking methods'!$B:$B,'Cooking methods'!E:E)*$E126,"")</f>
        <v/>
      </c>
      <c r="AE126" t="str" cm="1">
        <f t="array" ref="AE126">IFERROR(_xlfn.XLOOKUP(Tool_clean!$F126&amp;$E$2,'Cooking methods'!$A:$A&amp;'Cooking methods'!$B:$B,'Cooking methods'!F:F)*$E126,"")</f>
        <v/>
      </c>
      <c r="AF126" t="str" cm="1">
        <f t="array" ref="AF126">IFERROR(_xlfn.XLOOKUP(Tool_clean!$F126&amp;$E$2,'Cooking methods'!$A:$A&amp;'Cooking methods'!$B:$B,'Cooking methods'!G:G)*$E126,"")</f>
        <v/>
      </c>
      <c r="AG126" t="str" cm="1">
        <f t="array" ref="AG126">IFERROR(_xlfn.XLOOKUP(Tool_clean!$F126&amp;$E$2,'Cooking methods'!$A:$A&amp;'Cooking methods'!$B:$B,'Cooking methods'!H:H)*$E126,"")</f>
        <v/>
      </c>
      <c r="AH126" t="str" cm="1">
        <f t="array" ref="AH126">IFERROR(_xlfn.XLOOKUP(Tool_clean!$F126&amp;$E$2,'Cooking methods'!$A:$A&amp;'Cooking methods'!$B:$B,'Cooking methods'!I:I)*$E126,"")</f>
        <v/>
      </c>
      <c r="AI126" t="str" cm="1">
        <f t="array" ref="AI126">IFERROR(_xlfn.XLOOKUP(Tool_clean!$F126&amp;$E$2,'Cooking methods'!$A:$A&amp;'Cooking methods'!$B:$B,'Cooking methods'!J:J)*$E126,"")</f>
        <v/>
      </c>
      <c r="AJ126" t="str" cm="1">
        <f t="array" ref="AJ126">IFERROR(_xlfn.XLOOKUP(Tool_clean!$F126&amp;$E$2,'Cooking methods'!$A:$A&amp;'Cooking methods'!$B:$B,'Cooking methods'!K:K)*$E126,"")</f>
        <v/>
      </c>
      <c r="AK126" t="str" cm="1">
        <f t="array" ref="AK126">IFERROR(_xlfn.XLOOKUP(Tool_clean!$F126&amp;$E$2,'Cooking methods'!$A:$A&amp;'Cooking methods'!$B:$B,'Cooking methods'!L:L)*$E126,"")</f>
        <v/>
      </c>
      <c r="AL126" t="str" cm="1">
        <f t="array" ref="AL126">IFERROR(_xlfn.XLOOKUP(Tool_clean!$F126&amp;$E$2,'Cooking methods'!$A:$A&amp;'Cooking methods'!$B:$B,'Cooking methods'!M:M)*$E126,"")</f>
        <v/>
      </c>
      <c r="AM126" t="str" cm="1">
        <f t="array" ref="AM126">IFERROR(_xlfn.XLOOKUP(Tool_clean!$F126&amp;$E$2,'Cooking methods'!$A:$A&amp;'Cooking methods'!$B:$B,'Cooking methods'!N:N)*$E126,"")</f>
        <v/>
      </c>
      <c r="AN126" t="str" cm="1">
        <f t="array" ref="AN126">IFERROR(_xlfn.XLOOKUP(Tool_clean!$F126&amp;$E$2,'Cooking methods'!$A:$A&amp;'Cooking methods'!$B:$B,'Cooking methods'!O:O)*$E126,"")</f>
        <v/>
      </c>
      <c r="AO126" t="str" cm="1">
        <f t="array" ref="AO126">IFERROR(_xlfn.XLOOKUP(Tool_clean!$F126&amp;$E$2,'Cooking methods'!$A:$A&amp;'Cooking methods'!$B:$B,'Cooking methods'!P:P)*$E126,"")</f>
        <v/>
      </c>
      <c r="AP126" t="str" cm="1">
        <f t="array" ref="AP126">IFERROR(_xlfn.XLOOKUP(Tool_clean!$F126&amp;$E$2,'Cooking methods'!$A:$A&amp;'Cooking methods'!$B:$B,'Cooking methods'!Q:Q)*$E126,"")</f>
        <v/>
      </c>
      <c r="AQ126" t="str" cm="1">
        <f t="array" ref="AQ126">IFERROR(_xlfn.XLOOKUP(Tool_clean!$F126&amp;$E$2,'Cooking methods'!$A:$A&amp;'Cooking methods'!$B:$B,'Cooking methods'!R:R)*$E126,"")</f>
        <v/>
      </c>
      <c r="AR126" t="str" cm="1">
        <f t="array" ref="AR126">IFERROR(_xlfn.XLOOKUP(Tool_clean!$G126&amp;$E$2,'Waste management'!$A:$A&amp;'Waste management'!$B:$B,'Waste management'!C:C)*$E126,"")</f>
        <v/>
      </c>
      <c r="AS126" t="str" cm="1">
        <f t="array" ref="AS126">IFERROR(_xlfn.XLOOKUP(Tool_clean!$G126&amp;$E$2,'Waste management'!$A:$A&amp;'Waste management'!$B:$B,'Waste management'!D:D)*$E126,"")</f>
        <v/>
      </c>
      <c r="AT126" t="str" cm="1">
        <f t="array" ref="AT126">IFERROR(_xlfn.XLOOKUP(Tool_clean!$G126&amp;$E$2,'Waste management'!$A:$A&amp;'Waste management'!$B:$B,'Waste management'!E:E)*$E126,"")</f>
        <v/>
      </c>
      <c r="AU126" t="str" cm="1">
        <f t="array" ref="AU126">IFERROR(_xlfn.XLOOKUP(Tool_clean!$G126&amp;$E$2,'Waste management'!$A:$A&amp;'Waste management'!$B:$B,'Waste management'!F:F)*$E126,"")</f>
        <v/>
      </c>
      <c r="AV126" t="str" cm="1">
        <f t="array" ref="AV126">IFERROR(_xlfn.XLOOKUP(Tool_clean!$G126&amp;$E$2,'Waste management'!$A:$A&amp;'Waste management'!$B:$B,'Waste management'!G:G)*$E126,"")</f>
        <v/>
      </c>
      <c r="AW126" t="str" cm="1">
        <f t="array" ref="AW126">IFERROR(_xlfn.XLOOKUP(Tool_clean!$G126&amp;$E$2,'Waste management'!$A:$A&amp;'Waste management'!$B:$B,'Waste management'!H:H)*$E126,"")</f>
        <v/>
      </c>
      <c r="AX126" t="str" cm="1">
        <f t="array" ref="AX126">IFERROR(_xlfn.XLOOKUP(Tool_clean!$G126&amp;$E$2,'Waste management'!$A:$A&amp;'Waste management'!$B:$B,'Waste management'!I:I)*$E126,"")</f>
        <v/>
      </c>
      <c r="AY126" t="str" cm="1">
        <f t="array" ref="AY126">IFERROR(_xlfn.XLOOKUP(Tool_clean!$G126&amp;$E$2,'Waste management'!$A:$A&amp;'Waste management'!$B:$B,'Waste management'!J:J)*$E126,"")</f>
        <v/>
      </c>
      <c r="AZ126" t="str" cm="1">
        <f t="array" ref="AZ126">IFERROR(_xlfn.XLOOKUP(Tool_clean!$G126&amp;$E$2,'Waste management'!$A:$A&amp;'Waste management'!$B:$B,'Waste management'!K:K)*$E126,"")</f>
        <v/>
      </c>
      <c r="BA126" t="str" cm="1">
        <f t="array" ref="BA126">IFERROR(_xlfn.XLOOKUP(Tool_clean!$G126&amp;$E$2,'Waste management'!$A:$A&amp;'Waste management'!$B:$B,'Waste management'!L:L)*$E126,"")</f>
        <v/>
      </c>
      <c r="BB126" t="str" cm="1">
        <f t="array" ref="BB126">IFERROR(_xlfn.XLOOKUP(Tool_clean!$G126&amp;$E$2,'Waste management'!$A:$A&amp;'Waste management'!$B:$B,'Waste management'!M:M)*$E126,"")</f>
        <v/>
      </c>
      <c r="BC126" t="str" cm="1">
        <f t="array" ref="BC126">IFERROR(_xlfn.XLOOKUP(Tool_clean!$G126&amp;$E$2,'Waste management'!$A:$A&amp;'Waste management'!$B:$B,'Waste management'!N:N)*$E126,"")</f>
        <v/>
      </c>
      <c r="BD126" t="str" cm="1">
        <f t="array" ref="BD126">IFERROR(_xlfn.XLOOKUP(Tool_clean!$G126&amp;$E$2,'Waste management'!$A:$A&amp;'Waste management'!$B:$B,'Waste management'!O:O)*$E126,"")</f>
        <v/>
      </c>
      <c r="BE126" t="str" cm="1">
        <f t="array" ref="BE126">IFERROR(_xlfn.XLOOKUP(Tool_clean!$G126&amp;$E$2,'Waste management'!$A:$A&amp;'Waste management'!$B:$B,'Waste management'!P:P)*$E126,"")</f>
        <v/>
      </c>
      <c r="BF126" t="str" cm="1">
        <f t="array" ref="BF126">IFERROR(_xlfn.XLOOKUP(Tool_clean!$G126&amp;$E$2,'Waste management'!$A:$A&amp;'Waste management'!$B:$B,'Waste management'!Q:Q)*$E126,"")</f>
        <v/>
      </c>
      <c r="BG126" t="str" cm="1">
        <f t="array" ref="BG126">IFERROR(_xlfn.XLOOKUP(Tool_clean!$G126&amp;$E$2,'Waste management'!$A:$A&amp;'Waste management'!$B:$B,'Waste management'!R:R)*$E126,"")</f>
        <v/>
      </c>
      <c r="BH126" t="str">
        <f>IFERROR((L126+AR126+AB126)*_xlfn.XLOOKUP(Tool_clean!BH$4,Monetization_Factors!$A:$A,Monetization_Factors!$D:$D),"")</f>
        <v/>
      </c>
      <c r="BI126" t="str">
        <f>IFERROR((M126+AS126+AC126)*_xlfn.XLOOKUP(Tool_clean!BI$4,Monetization_Factors!$A:$A,Monetization_Factors!$D:$D),"")</f>
        <v/>
      </c>
      <c r="BJ126" t="str">
        <f>IFERROR((N126+AT126+AD126)*_xlfn.XLOOKUP(Tool_clean!BJ$4,Monetization_Factors!$A:$A,Monetization_Factors!$D:$D),"")</f>
        <v/>
      </c>
      <c r="BK126" t="str">
        <f>IFERROR((O126+AU126+AE126)*_xlfn.XLOOKUP(Tool_clean!BK$4,Monetization_Factors!$A:$A,Monetization_Factors!$D:$D),"")</f>
        <v/>
      </c>
      <c r="BL126" t="str">
        <f>IFERROR((P126+AV126+AF126)*_xlfn.XLOOKUP(Tool_clean!BL$4,Monetization_Factors!$A:$A,Monetization_Factors!$D:$D),"")</f>
        <v/>
      </c>
      <c r="BM126" t="str">
        <f>IFERROR((Q126+AW126+AG126)*_xlfn.XLOOKUP(Tool_clean!BM$4,Monetization_Factors!$A:$A,Monetization_Factors!$D:$D),"")</f>
        <v/>
      </c>
      <c r="BN126" t="str">
        <f>IFERROR((R126+AX126+AH126)*_xlfn.XLOOKUP(Tool_clean!BN$4,Monetization_Factors!$A:$A,Monetization_Factors!$D:$D),"")</f>
        <v/>
      </c>
      <c r="BO126" t="str">
        <f>IFERROR((S126+AY126+AI126)*_xlfn.XLOOKUP(Tool_clean!BO$4,Monetization_Factors!$A:$A,Monetization_Factors!$D:$D),"")</f>
        <v/>
      </c>
      <c r="BP126" t="str">
        <f>IFERROR((T126+AZ126+AJ126)*_xlfn.XLOOKUP(Tool_clean!BP$4,Monetization_Factors!$A:$A,Monetization_Factors!$D:$D),"")</f>
        <v/>
      </c>
      <c r="BQ126" t="str">
        <f>IFERROR((U126+BA126+AK126)*_xlfn.XLOOKUP(Tool_clean!BQ$4,Monetization_Factors!$A:$A,Monetization_Factors!$D:$D),"")</f>
        <v/>
      </c>
      <c r="BR126" t="str">
        <f>IFERROR((V126+BB126+AL126)*_xlfn.XLOOKUP(Tool_clean!BR$4,Monetization_Factors!$A:$A,Monetization_Factors!$D:$D),"")</f>
        <v/>
      </c>
      <c r="BS126" t="str">
        <f>IFERROR((W126+BC126+AM126)*_xlfn.XLOOKUP(Tool_clean!BS$4,Monetization_Factors!$A:$A,Monetization_Factors!$D:$D),"")</f>
        <v/>
      </c>
      <c r="BT126" t="str">
        <f>IFERROR((X126+BD126+AN126)*_xlfn.XLOOKUP(Tool_clean!BT$4,Monetization_Factors!$A:$A,Monetization_Factors!$D:$D),"")</f>
        <v/>
      </c>
      <c r="BU126" t="str">
        <f>IFERROR((Y126+BE126+AO126)*_xlfn.XLOOKUP(Tool_clean!BU$4,Monetization_Factors!$A:$A,Monetization_Factors!$D:$D),"")</f>
        <v/>
      </c>
      <c r="BV126" t="str">
        <f>IFERROR((Z126+BF126+AP126)*_xlfn.XLOOKUP(Tool_clean!BV$4,Monetization_Factors!$A:$A,Monetization_Factors!$D:$D),"")</f>
        <v/>
      </c>
      <c r="BW126" t="str">
        <f>IFERROR((AA126+BG126+AQ126)*_xlfn.XLOOKUP(Tool_clean!BW$4,Monetization_Factors!$A:$A,Monetization_Factors!$D:$D),"")</f>
        <v/>
      </c>
      <c r="BX126" s="38" t="str" cm="1">
        <f t="array" ref="BX126">IFERROR(_xlfn.IFS(I126&gt;0,I126*E126,I126="",J126*E126),"")</f>
        <v/>
      </c>
      <c r="BY126" s="38">
        <f t="shared" si="101"/>
        <v>0</v>
      </c>
      <c r="BZ126" s="38" t="str">
        <f t="shared" si="102"/>
        <v/>
      </c>
      <c r="CA126" s="38" t="str">
        <f t="shared" si="103"/>
        <v/>
      </c>
      <c r="CB126" t="str">
        <f t="shared" si="162"/>
        <v/>
      </c>
      <c r="CC126" t="str">
        <f t="shared" si="163"/>
        <v/>
      </c>
      <c r="CD126" t="str">
        <f t="shared" si="164"/>
        <v/>
      </c>
      <c r="CE126" t="str">
        <f t="shared" si="165"/>
        <v/>
      </c>
      <c r="CF126" t="str">
        <f t="shared" si="166"/>
        <v/>
      </c>
      <c r="CG126" t="str">
        <f t="shared" si="167"/>
        <v/>
      </c>
      <c r="CH126" t="str">
        <f t="shared" si="168"/>
        <v/>
      </c>
      <c r="CI126" t="str">
        <f t="shared" si="169"/>
        <v/>
      </c>
      <c r="CJ126" t="str">
        <f t="shared" si="170"/>
        <v/>
      </c>
      <c r="CK126" t="str">
        <f t="shared" si="171"/>
        <v/>
      </c>
      <c r="CL126" t="str">
        <f t="shared" si="172"/>
        <v/>
      </c>
      <c r="CM126" t="str">
        <f t="shared" si="173"/>
        <v/>
      </c>
      <c r="CN126" t="str">
        <f t="shared" si="174"/>
        <v/>
      </c>
      <c r="CO126" t="str">
        <f t="shared" si="175"/>
        <v/>
      </c>
      <c r="CP126" t="str">
        <f t="shared" si="176"/>
        <v/>
      </c>
      <c r="CQ126" t="str">
        <f t="shared" si="177"/>
        <v/>
      </c>
      <c r="CR126" t="str">
        <f t="shared" si="178"/>
        <v/>
      </c>
      <c r="CS126" t="str">
        <f t="shared" si="179"/>
        <v/>
      </c>
      <c r="CT126" t="str">
        <f t="shared" si="180"/>
        <v/>
      </c>
      <c r="CU126" t="str">
        <f t="shared" si="181"/>
        <v/>
      </c>
      <c r="CV126" t="str">
        <f t="shared" si="182"/>
        <v/>
      </c>
      <c r="CW126" t="str">
        <f t="shared" si="183"/>
        <v/>
      </c>
      <c r="CX126" t="str">
        <f t="shared" si="184"/>
        <v/>
      </c>
      <c r="CY126" t="str">
        <f t="shared" si="185"/>
        <v/>
      </c>
      <c r="CZ126" t="str">
        <f t="shared" si="186"/>
        <v/>
      </c>
      <c r="DA126" t="str">
        <f t="shared" si="187"/>
        <v/>
      </c>
      <c r="DB126" t="str">
        <f t="shared" si="188"/>
        <v/>
      </c>
      <c r="DC126" t="str">
        <f t="shared" si="189"/>
        <v/>
      </c>
      <c r="DD126" t="str">
        <f t="shared" si="190"/>
        <v/>
      </c>
      <c r="DE126" t="str">
        <f t="shared" si="191"/>
        <v/>
      </c>
      <c r="DF126" t="str">
        <f t="shared" si="192"/>
        <v/>
      </c>
      <c r="DG126" t="str">
        <f t="shared" si="193"/>
        <v/>
      </c>
      <c r="DH126" s="5" t="str">
        <f>IFERROR((CR126*$B$2*(1-$H126)*('CAR.CAP_per person'!B$2))/(_xlfn.XLOOKUP($E$2,EU_countries_GDP!$A$2:$A$29,EU_countries_GDP!$E$2:$E$29)),"")</f>
        <v/>
      </c>
      <c r="DI126" s="5" t="str">
        <f>IFERROR((CS126*$B$2*(1-$H126)*('CAR.CAP_per person'!C$2))/(_xlfn.XLOOKUP($E$2,EU_countries_GDP!$A$2:$A$29,EU_countries_GDP!$E$2:$E$29)),"")</f>
        <v/>
      </c>
      <c r="DJ126" s="5" t="str">
        <f>IFERROR((CT126*$B$2*(1-$H126)*('CAR.CAP_per person'!D$2))/(_xlfn.XLOOKUP($E$2,EU_countries_GDP!$A$2:$A$29,EU_countries_GDP!$E$2:$E$29)),"")</f>
        <v/>
      </c>
      <c r="DK126" s="5" t="str">
        <f>IFERROR((CU126*$B$2*(1-$H126)*('CAR.CAP_per person'!E$2))/(_xlfn.XLOOKUP($E$2,EU_countries_GDP!$A$2:$A$29,EU_countries_GDP!$E$2:$E$29)),"")</f>
        <v/>
      </c>
      <c r="DL126" s="5" t="str">
        <f>IFERROR((CV126*$B$2*(1-$H126)*('CAR.CAP_per person'!F$2))/(_xlfn.XLOOKUP($E$2,EU_countries_GDP!$A$2:$A$29,EU_countries_GDP!$E$2:$E$29)),"")</f>
        <v/>
      </c>
      <c r="DM126" s="5" t="str">
        <f>IFERROR((CW126*$B$2*(1-$H126)*('CAR.CAP_per person'!G$2))/(_xlfn.XLOOKUP($E$2,EU_countries_GDP!$A$2:$A$29,EU_countries_GDP!$E$2:$E$29)),"")</f>
        <v/>
      </c>
      <c r="DN126" s="5" t="str">
        <f>IFERROR((CX126*$B$2*(1-$H126)*('CAR.CAP_per person'!H$2))/(_xlfn.XLOOKUP($E$2,EU_countries_GDP!$A$2:$A$29,EU_countries_GDP!$E$2:$E$29)),"")</f>
        <v/>
      </c>
      <c r="DO126" s="5" t="str">
        <f>IFERROR((CY126*$B$2*(1-$H126)*('CAR.CAP_per person'!I$2))/(_xlfn.XLOOKUP($E$2,EU_countries_GDP!$A$2:$A$29,EU_countries_GDP!$E$2:$E$29)),"")</f>
        <v/>
      </c>
      <c r="DP126" s="5" t="str">
        <f>IFERROR((CZ126*$B$2*(1-$H126)*('CAR.CAP_per person'!J$2))/(_xlfn.XLOOKUP($E$2,EU_countries_GDP!$A$2:$A$29,EU_countries_GDP!$E$2:$E$29)),"")</f>
        <v/>
      </c>
      <c r="DQ126" s="5" t="str">
        <f>IFERROR((DA126*$B$2*(1-$H126)*('CAR.CAP_per person'!K$2))/(_xlfn.XLOOKUP($E$2,EU_countries_GDP!$A$2:$A$29,EU_countries_GDP!$E$2:$E$29)),"")</f>
        <v/>
      </c>
      <c r="DR126" s="5" t="str">
        <f>IFERROR((DB126*$B$2*(1-$H126)*('CAR.CAP_per person'!L$2))/(_xlfn.XLOOKUP($E$2,EU_countries_GDP!$A$2:$A$29,EU_countries_GDP!$E$2:$E$29)),"")</f>
        <v/>
      </c>
      <c r="DS126" s="5" t="str">
        <f>IFERROR((DC126*$B$2*(1-$H126)*('CAR.CAP_per person'!M$2))/(_xlfn.XLOOKUP($E$2,EU_countries_GDP!$A$2:$A$29,EU_countries_GDP!$E$2:$E$29)),"")</f>
        <v/>
      </c>
      <c r="DT126" s="5" t="str">
        <f>IFERROR((DD126*$B$2*(1-$H126)*('CAR.CAP_per person'!N$2))/(_xlfn.XLOOKUP($E$2,EU_countries_GDP!$A$2:$A$29,EU_countries_GDP!$E$2:$E$29)),"")</f>
        <v/>
      </c>
      <c r="DU126" s="5" t="str">
        <f>IFERROR((DE126*$B$2*(1-$H126)*('CAR.CAP_per person'!O$2))/(_xlfn.XLOOKUP($E$2,EU_countries_GDP!$A$2:$A$29,EU_countries_GDP!$E$2:$E$29)),"")</f>
        <v/>
      </c>
      <c r="DV126" s="5" t="str">
        <f>IFERROR((DF126*$B$2*(1-$H126)*('CAR.CAP_per person'!P$2))/(_xlfn.XLOOKUP($E$2,EU_countries_GDP!$A$2:$A$29,EU_countries_GDP!$E$2:$E$29)),"")</f>
        <v/>
      </c>
      <c r="DW126" s="5" t="str">
        <f>IFERROR((DG126*$B$2*(1-$H126)*('CAR.CAP_per person'!Q$2))/(_xlfn.XLOOKUP($E$2,EU_countries_GDP!$A$2:$A$29,EU_countries_GDP!$E$2:$E$29)),"")</f>
        <v/>
      </c>
    </row>
    <row r="127" spans="2:127">
      <c r="B127" t="str">
        <f>_xlfn.XLOOKUP(D127,Table5[Ingredient],Table5[Category],"",FALSE)</f>
        <v/>
      </c>
      <c r="C127" s="33"/>
      <c r="D127" s="33"/>
      <c r="E127" s="33"/>
      <c r="F127" s="33"/>
      <c r="G127" s="33"/>
      <c r="H127" s="33"/>
      <c r="I127" s="33"/>
      <c r="J127" s="37" t="str">
        <f>IFERROR(INDEX('AveragePrices&amp;Codes'!G:AG, MATCH($D127, 'AveragePrices&amp;Codes'!$A:$A, 0), MATCH(Tool_clean!$E$2, 'AveragePrices&amp;Codes'!$G$1:$AG$1, 0)),"")</f>
        <v/>
      </c>
      <c r="K127" s="37" t="str">
        <f t="shared" si="100"/>
        <v/>
      </c>
      <c r="L127">
        <f>IFERROR(IF($F127="Raw",_xlfn.XLOOKUP(_xlfn.XLOOKUP(Tool_clean!$D127,'AveragePrices&amp;Codes'!$A:$A,'AveragePrices&amp;Codes'!$B:$B),AGRIBALYSE_Raw!$B:$B,AGRIBALYSE_Raw!O:O)*$E127,_xlfn.XLOOKUP(_xlfn.XLOOKUP(Tool_clean!$D127,'AveragePrices&amp;Codes'!$A:$A,'AveragePrices&amp;Codes'!$B:$B),AGRIBALYSE_Cooked!$C:$C,AGRIBALYSE_Cooked!P:P)*$E127),"")</f>
        <v>0</v>
      </c>
      <c r="M127">
        <f>IFERROR(IF($F127="Raw",_xlfn.XLOOKUP(_xlfn.XLOOKUP(Tool_clean!$D127,'AveragePrices&amp;Codes'!$A:$A,'AveragePrices&amp;Codes'!$B:$B),AGRIBALYSE_Raw!$B:$B,AGRIBALYSE_Raw!P:P)*$E127,_xlfn.XLOOKUP(_xlfn.XLOOKUP(Tool_clean!$D127,'AveragePrices&amp;Codes'!$A:$A,'AveragePrices&amp;Codes'!$B:$B),AGRIBALYSE_Cooked!$C:$C,AGRIBALYSE_Cooked!Q:Q)*$E127),"")</f>
        <v>0</v>
      </c>
      <c r="N127">
        <f>IFERROR(IF($F127="Raw",_xlfn.XLOOKUP(_xlfn.XLOOKUP(Tool_clean!$D127,'AveragePrices&amp;Codes'!$A:$A,'AveragePrices&amp;Codes'!$B:$B),AGRIBALYSE_Raw!$B:$B,AGRIBALYSE_Raw!Q:Q)*$E127,_xlfn.XLOOKUP(_xlfn.XLOOKUP(Tool_clean!$D127,'AveragePrices&amp;Codes'!$A:$A,'AveragePrices&amp;Codes'!$B:$B),AGRIBALYSE_Cooked!$C:$C,AGRIBALYSE_Cooked!R:R)*$E127),"")</f>
        <v>0</v>
      </c>
      <c r="O127">
        <f>IFERROR(IF($F127="Raw",_xlfn.XLOOKUP(_xlfn.XLOOKUP(Tool_clean!$D127,'AveragePrices&amp;Codes'!$A:$A,'AveragePrices&amp;Codes'!$B:$B),AGRIBALYSE_Raw!$B:$B,AGRIBALYSE_Raw!R:R)*$E127,_xlfn.XLOOKUP(_xlfn.XLOOKUP(Tool_clean!$D127,'AveragePrices&amp;Codes'!$A:$A,'AveragePrices&amp;Codes'!$B:$B),AGRIBALYSE_Cooked!$C:$C,AGRIBALYSE_Cooked!S:S)*$E127),"")</f>
        <v>0</v>
      </c>
      <c r="P127">
        <f>IFERROR(IF($F127="Raw",_xlfn.XLOOKUP(_xlfn.XLOOKUP(Tool_clean!$D127,'AveragePrices&amp;Codes'!$A:$A,'AveragePrices&amp;Codes'!$B:$B),AGRIBALYSE_Raw!$B:$B,AGRIBALYSE_Raw!S:S)*$E127,_xlfn.XLOOKUP(_xlfn.XLOOKUP(Tool_clean!$D127,'AveragePrices&amp;Codes'!$A:$A,'AveragePrices&amp;Codes'!$B:$B),AGRIBALYSE_Cooked!$C:$C,AGRIBALYSE_Cooked!T:T)*$E127),"")</f>
        <v>0</v>
      </c>
      <c r="Q127">
        <f>IFERROR(IF($F127="Raw",_xlfn.XLOOKUP(_xlfn.XLOOKUP(Tool_clean!$D127,'AveragePrices&amp;Codes'!$A:$A,'AveragePrices&amp;Codes'!$B:$B),AGRIBALYSE_Raw!$B:$B,AGRIBALYSE_Raw!T:T)*$E127,_xlfn.XLOOKUP(_xlfn.XLOOKUP(Tool_clean!$D127,'AveragePrices&amp;Codes'!$A:$A,'AveragePrices&amp;Codes'!$B:$B),AGRIBALYSE_Cooked!$C:$C,AGRIBALYSE_Cooked!U:U)*$E127),"")</f>
        <v>0</v>
      </c>
      <c r="R127">
        <f>IFERROR(IF($F127="Raw",_xlfn.XLOOKUP(_xlfn.XLOOKUP(Tool_clean!$D127,'AveragePrices&amp;Codes'!$A:$A,'AveragePrices&amp;Codes'!$B:$B),AGRIBALYSE_Raw!$B:$B,AGRIBALYSE_Raw!U:U)*$E127,_xlfn.XLOOKUP(_xlfn.XLOOKUP(Tool_clean!$D127,'AveragePrices&amp;Codes'!$A:$A,'AveragePrices&amp;Codes'!$B:$B),AGRIBALYSE_Cooked!$C:$C,AGRIBALYSE_Cooked!V:V)*$E127),"")</f>
        <v>0</v>
      </c>
      <c r="S127">
        <f>IFERROR(IF($F127="Raw",_xlfn.XLOOKUP(_xlfn.XLOOKUP(Tool_clean!$D127,'AveragePrices&amp;Codes'!$A:$A,'AveragePrices&amp;Codes'!$B:$B),AGRIBALYSE_Raw!$B:$B,AGRIBALYSE_Raw!V:V)*$E127,_xlfn.XLOOKUP(_xlfn.XLOOKUP(Tool_clean!$D127,'AveragePrices&amp;Codes'!$A:$A,'AveragePrices&amp;Codes'!$B:$B),AGRIBALYSE_Cooked!$C:$C,AGRIBALYSE_Cooked!W:W)*$E127),"")</f>
        <v>0</v>
      </c>
      <c r="T127">
        <f>IFERROR(IF($F127="Raw",_xlfn.XLOOKUP(_xlfn.XLOOKUP(Tool_clean!$D127,'AveragePrices&amp;Codes'!$A:$A,'AveragePrices&amp;Codes'!$B:$B),AGRIBALYSE_Raw!$B:$B,AGRIBALYSE_Raw!W:W)*$E127,_xlfn.XLOOKUP(_xlfn.XLOOKUP(Tool_clean!$D127,'AveragePrices&amp;Codes'!$A:$A,'AveragePrices&amp;Codes'!$B:$B),AGRIBALYSE_Cooked!$C:$C,AGRIBALYSE_Cooked!X:X)*$E127),"")</f>
        <v>0</v>
      </c>
      <c r="U127">
        <f>IFERROR(IF($F127="Raw",_xlfn.XLOOKUP(_xlfn.XLOOKUP(Tool_clean!$D127,'AveragePrices&amp;Codes'!$A:$A,'AveragePrices&amp;Codes'!$B:$B),AGRIBALYSE_Raw!$B:$B,AGRIBALYSE_Raw!X:X)*$E127,_xlfn.XLOOKUP(_xlfn.XLOOKUP(Tool_clean!$D127,'AveragePrices&amp;Codes'!$A:$A,'AveragePrices&amp;Codes'!$B:$B),AGRIBALYSE_Cooked!$C:$C,AGRIBALYSE_Cooked!Y:Y)*$E127),"")</f>
        <v>0</v>
      </c>
      <c r="V127">
        <f>IFERROR(IF($F127="Raw",_xlfn.XLOOKUP(_xlfn.XLOOKUP(Tool_clean!$D127,'AveragePrices&amp;Codes'!$A:$A,'AveragePrices&amp;Codes'!$B:$B),AGRIBALYSE_Raw!$B:$B,AGRIBALYSE_Raw!Y:Y)*$E127,_xlfn.XLOOKUP(_xlfn.XLOOKUP(Tool_clean!$D127,'AveragePrices&amp;Codes'!$A:$A,'AveragePrices&amp;Codes'!$B:$B),AGRIBALYSE_Cooked!$C:$C,AGRIBALYSE_Cooked!Z:Z)*$E127),"")</f>
        <v>0</v>
      </c>
      <c r="W127">
        <f>IFERROR(IF($F127="Raw",_xlfn.XLOOKUP(_xlfn.XLOOKUP(Tool_clean!$D127,'AveragePrices&amp;Codes'!$A:$A,'AveragePrices&amp;Codes'!$B:$B),AGRIBALYSE_Raw!$B:$B,AGRIBALYSE_Raw!Z:Z)*$E127,_xlfn.XLOOKUP(_xlfn.XLOOKUP(Tool_clean!$D127,'AveragePrices&amp;Codes'!$A:$A,'AveragePrices&amp;Codes'!$B:$B),AGRIBALYSE_Cooked!$C:$C,AGRIBALYSE_Cooked!AA:AA)*$E127),"")</f>
        <v>0</v>
      </c>
      <c r="X127">
        <f>IFERROR(IF($F127="Raw",_xlfn.XLOOKUP(_xlfn.XLOOKUP(Tool_clean!$D127,'AveragePrices&amp;Codes'!$A:$A,'AveragePrices&amp;Codes'!$B:$B),AGRIBALYSE_Raw!$B:$B,AGRIBALYSE_Raw!AA:AA)*$E127,_xlfn.XLOOKUP(_xlfn.XLOOKUP(Tool_clean!$D127,'AveragePrices&amp;Codes'!$A:$A,'AveragePrices&amp;Codes'!$B:$B),AGRIBALYSE_Cooked!$C:$C,AGRIBALYSE_Cooked!AB:AB)*$E127),"")</f>
        <v>0</v>
      </c>
      <c r="Y127">
        <f>IFERROR(IF($F127="Raw",_xlfn.XLOOKUP(_xlfn.XLOOKUP(Tool_clean!$D127,'AveragePrices&amp;Codes'!$A:$A,'AveragePrices&amp;Codes'!$B:$B),AGRIBALYSE_Raw!$B:$B,AGRIBALYSE_Raw!AB:AB)*$E127,_xlfn.XLOOKUP(_xlfn.XLOOKUP(Tool_clean!$D127,'AveragePrices&amp;Codes'!$A:$A,'AveragePrices&amp;Codes'!$B:$B),AGRIBALYSE_Cooked!$C:$C,AGRIBALYSE_Cooked!AC:AC)*$E127),"")</f>
        <v>0</v>
      </c>
      <c r="Z127">
        <f>IFERROR(IF($F127="Raw",_xlfn.XLOOKUP(_xlfn.XLOOKUP(Tool_clean!$D127,'AveragePrices&amp;Codes'!$A:$A,'AveragePrices&amp;Codes'!$B:$B),AGRIBALYSE_Raw!$B:$B,AGRIBALYSE_Raw!AC:AC)*$E127,_xlfn.XLOOKUP(_xlfn.XLOOKUP(Tool_clean!$D127,'AveragePrices&amp;Codes'!$A:$A,'AveragePrices&amp;Codes'!$B:$B),AGRIBALYSE_Cooked!$C:$C,AGRIBALYSE_Cooked!AD:AD)*$E127),"")</f>
        <v>0</v>
      </c>
      <c r="AA127">
        <f>IFERROR(IF($F127="Raw",_xlfn.XLOOKUP(_xlfn.XLOOKUP(Tool_clean!$D127,'AveragePrices&amp;Codes'!$A:$A,'AveragePrices&amp;Codes'!$B:$B),AGRIBALYSE_Raw!$B:$B,AGRIBALYSE_Raw!AD:AD)*$E127,_xlfn.XLOOKUP(_xlfn.XLOOKUP(Tool_clean!$D127,'AveragePrices&amp;Codes'!$A:$A,'AveragePrices&amp;Codes'!$B:$B),AGRIBALYSE_Cooked!$C:$C,AGRIBALYSE_Cooked!AE:AE)*$E127),"")</f>
        <v>0</v>
      </c>
      <c r="AB127" t="str" cm="1">
        <f t="array" ref="AB127">IFERROR(_xlfn.XLOOKUP(Tool_clean!$F127&amp;$E$2,'Cooking methods'!$A:$A&amp;'Cooking methods'!$B:$B,'Cooking methods'!C:C)*$E127,"")</f>
        <v/>
      </c>
      <c r="AC127" t="str" cm="1">
        <f t="array" ref="AC127">IFERROR(_xlfn.XLOOKUP(Tool_clean!$F127&amp;$E$2,'Cooking methods'!$A:$A&amp;'Cooking methods'!$B:$B,'Cooking methods'!D:D)*$E127,"")</f>
        <v/>
      </c>
      <c r="AD127" t="str" cm="1">
        <f t="array" ref="AD127">IFERROR(_xlfn.XLOOKUP(Tool_clean!$F127&amp;$E$2,'Cooking methods'!$A:$A&amp;'Cooking methods'!$B:$B,'Cooking methods'!E:E)*$E127,"")</f>
        <v/>
      </c>
      <c r="AE127" t="str" cm="1">
        <f t="array" ref="AE127">IFERROR(_xlfn.XLOOKUP(Tool_clean!$F127&amp;$E$2,'Cooking methods'!$A:$A&amp;'Cooking methods'!$B:$B,'Cooking methods'!F:F)*$E127,"")</f>
        <v/>
      </c>
      <c r="AF127" t="str" cm="1">
        <f t="array" ref="AF127">IFERROR(_xlfn.XLOOKUP(Tool_clean!$F127&amp;$E$2,'Cooking methods'!$A:$A&amp;'Cooking methods'!$B:$B,'Cooking methods'!G:G)*$E127,"")</f>
        <v/>
      </c>
      <c r="AG127" t="str" cm="1">
        <f t="array" ref="AG127">IFERROR(_xlfn.XLOOKUP(Tool_clean!$F127&amp;$E$2,'Cooking methods'!$A:$A&amp;'Cooking methods'!$B:$B,'Cooking methods'!H:H)*$E127,"")</f>
        <v/>
      </c>
      <c r="AH127" t="str" cm="1">
        <f t="array" ref="AH127">IFERROR(_xlfn.XLOOKUP(Tool_clean!$F127&amp;$E$2,'Cooking methods'!$A:$A&amp;'Cooking methods'!$B:$B,'Cooking methods'!I:I)*$E127,"")</f>
        <v/>
      </c>
      <c r="AI127" t="str" cm="1">
        <f t="array" ref="AI127">IFERROR(_xlfn.XLOOKUP(Tool_clean!$F127&amp;$E$2,'Cooking methods'!$A:$A&amp;'Cooking methods'!$B:$B,'Cooking methods'!J:J)*$E127,"")</f>
        <v/>
      </c>
      <c r="AJ127" t="str" cm="1">
        <f t="array" ref="AJ127">IFERROR(_xlfn.XLOOKUP(Tool_clean!$F127&amp;$E$2,'Cooking methods'!$A:$A&amp;'Cooking methods'!$B:$B,'Cooking methods'!K:K)*$E127,"")</f>
        <v/>
      </c>
      <c r="AK127" t="str" cm="1">
        <f t="array" ref="AK127">IFERROR(_xlfn.XLOOKUP(Tool_clean!$F127&amp;$E$2,'Cooking methods'!$A:$A&amp;'Cooking methods'!$B:$B,'Cooking methods'!L:L)*$E127,"")</f>
        <v/>
      </c>
      <c r="AL127" t="str" cm="1">
        <f t="array" ref="AL127">IFERROR(_xlfn.XLOOKUP(Tool_clean!$F127&amp;$E$2,'Cooking methods'!$A:$A&amp;'Cooking methods'!$B:$B,'Cooking methods'!M:M)*$E127,"")</f>
        <v/>
      </c>
      <c r="AM127" t="str" cm="1">
        <f t="array" ref="AM127">IFERROR(_xlfn.XLOOKUP(Tool_clean!$F127&amp;$E$2,'Cooking methods'!$A:$A&amp;'Cooking methods'!$B:$B,'Cooking methods'!N:N)*$E127,"")</f>
        <v/>
      </c>
      <c r="AN127" t="str" cm="1">
        <f t="array" ref="AN127">IFERROR(_xlfn.XLOOKUP(Tool_clean!$F127&amp;$E$2,'Cooking methods'!$A:$A&amp;'Cooking methods'!$B:$B,'Cooking methods'!O:O)*$E127,"")</f>
        <v/>
      </c>
      <c r="AO127" t="str" cm="1">
        <f t="array" ref="AO127">IFERROR(_xlfn.XLOOKUP(Tool_clean!$F127&amp;$E$2,'Cooking methods'!$A:$A&amp;'Cooking methods'!$B:$B,'Cooking methods'!P:P)*$E127,"")</f>
        <v/>
      </c>
      <c r="AP127" t="str" cm="1">
        <f t="array" ref="AP127">IFERROR(_xlfn.XLOOKUP(Tool_clean!$F127&amp;$E$2,'Cooking methods'!$A:$A&amp;'Cooking methods'!$B:$B,'Cooking methods'!Q:Q)*$E127,"")</f>
        <v/>
      </c>
      <c r="AQ127" t="str" cm="1">
        <f t="array" ref="AQ127">IFERROR(_xlfn.XLOOKUP(Tool_clean!$F127&amp;$E$2,'Cooking methods'!$A:$A&amp;'Cooking methods'!$B:$B,'Cooking methods'!R:R)*$E127,"")</f>
        <v/>
      </c>
      <c r="AR127" t="str" cm="1">
        <f t="array" ref="AR127">IFERROR(_xlfn.XLOOKUP(Tool_clean!$G127&amp;$E$2,'Waste management'!$A:$A&amp;'Waste management'!$B:$B,'Waste management'!C:C)*$E127,"")</f>
        <v/>
      </c>
      <c r="AS127" t="str" cm="1">
        <f t="array" ref="AS127">IFERROR(_xlfn.XLOOKUP(Tool_clean!$G127&amp;$E$2,'Waste management'!$A:$A&amp;'Waste management'!$B:$B,'Waste management'!D:D)*$E127,"")</f>
        <v/>
      </c>
      <c r="AT127" t="str" cm="1">
        <f t="array" ref="AT127">IFERROR(_xlfn.XLOOKUP(Tool_clean!$G127&amp;$E$2,'Waste management'!$A:$A&amp;'Waste management'!$B:$B,'Waste management'!E:E)*$E127,"")</f>
        <v/>
      </c>
      <c r="AU127" t="str" cm="1">
        <f t="array" ref="AU127">IFERROR(_xlfn.XLOOKUP(Tool_clean!$G127&amp;$E$2,'Waste management'!$A:$A&amp;'Waste management'!$B:$B,'Waste management'!F:F)*$E127,"")</f>
        <v/>
      </c>
      <c r="AV127" t="str" cm="1">
        <f t="array" ref="AV127">IFERROR(_xlfn.XLOOKUP(Tool_clean!$G127&amp;$E$2,'Waste management'!$A:$A&amp;'Waste management'!$B:$B,'Waste management'!G:G)*$E127,"")</f>
        <v/>
      </c>
      <c r="AW127" t="str" cm="1">
        <f t="array" ref="AW127">IFERROR(_xlfn.XLOOKUP(Tool_clean!$G127&amp;$E$2,'Waste management'!$A:$A&amp;'Waste management'!$B:$B,'Waste management'!H:H)*$E127,"")</f>
        <v/>
      </c>
      <c r="AX127" t="str" cm="1">
        <f t="array" ref="AX127">IFERROR(_xlfn.XLOOKUP(Tool_clean!$G127&amp;$E$2,'Waste management'!$A:$A&amp;'Waste management'!$B:$B,'Waste management'!I:I)*$E127,"")</f>
        <v/>
      </c>
      <c r="AY127" t="str" cm="1">
        <f t="array" ref="AY127">IFERROR(_xlfn.XLOOKUP(Tool_clean!$G127&amp;$E$2,'Waste management'!$A:$A&amp;'Waste management'!$B:$B,'Waste management'!J:J)*$E127,"")</f>
        <v/>
      </c>
      <c r="AZ127" t="str" cm="1">
        <f t="array" ref="AZ127">IFERROR(_xlfn.XLOOKUP(Tool_clean!$G127&amp;$E$2,'Waste management'!$A:$A&amp;'Waste management'!$B:$B,'Waste management'!K:K)*$E127,"")</f>
        <v/>
      </c>
      <c r="BA127" t="str" cm="1">
        <f t="array" ref="BA127">IFERROR(_xlfn.XLOOKUP(Tool_clean!$G127&amp;$E$2,'Waste management'!$A:$A&amp;'Waste management'!$B:$B,'Waste management'!L:L)*$E127,"")</f>
        <v/>
      </c>
      <c r="BB127" t="str" cm="1">
        <f t="array" ref="BB127">IFERROR(_xlfn.XLOOKUP(Tool_clean!$G127&amp;$E$2,'Waste management'!$A:$A&amp;'Waste management'!$B:$B,'Waste management'!M:M)*$E127,"")</f>
        <v/>
      </c>
      <c r="BC127" t="str" cm="1">
        <f t="array" ref="BC127">IFERROR(_xlfn.XLOOKUP(Tool_clean!$G127&amp;$E$2,'Waste management'!$A:$A&amp;'Waste management'!$B:$B,'Waste management'!N:N)*$E127,"")</f>
        <v/>
      </c>
      <c r="BD127" t="str" cm="1">
        <f t="array" ref="BD127">IFERROR(_xlfn.XLOOKUP(Tool_clean!$G127&amp;$E$2,'Waste management'!$A:$A&amp;'Waste management'!$B:$B,'Waste management'!O:O)*$E127,"")</f>
        <v/>
      </c>
      <c r="BE127" t="str" cm="1">
        <f t="array" ref="BE127">IFERROR(_xlfn.XLOOKUP(Tool_clean!$G127&amp;$E$2,'Waste management'!$A:$A&amp;'Waste management'!$B:$B,'Waste management'!P:P)*$E127,"")</f>
        <v/>
      </c>
      <c r="BF127" t="str" cm="1">
        <f t="array" ref="BF127">IFERROR(_xlfn.XLOOKUP(Tool_clean!$G127&amp;$E$2,'Waste management'!$A:$A&amp;'Waste management'!$B:$B,'Waste management'!Q:Q)*$E127,"")</f>
        <v/>
      </c>
      <c r="BG127" t="str" cm="1">
        <f t="array" ref="BG127">IFERROR(_xlfn.XLOOKUP(Tool_clean!$G127&amp;$E$2,'Waste management'!$A:$A&amp;'Waste management'!$B:$B,'Waste management'!R:R)*$E127,"")</f>
        <v/>
      </c>
      <c r="BH127" t="str">
        <f>IFERROR((L127+AR127+AB127)*_xlfn.XLOOKUP(Tool_clean!BH$4,Monetization_Factors!$A:$A,Monetization_Factors!$D:$D),"")</f>
        <v/>
      </c>
      <c r="BI127" t="str">
        <f>IFERROR((M127+AS127+AC127)*_xlfn.XLOOKUP(Tool_clean!BI$4,Monetization_Factors!$A:$A,Monetization_Factors!$D:$D),"")</f>
        <v/>
      </c>
      <c r="BJ127" t="str">
        <f>IFERROR((N127+AT127+AD127)*_xlfn.XLOOKUP(Tool_clean!BJ$4,Monetization_Factors!$A:$A,Monetization_Factors!$D:$D),"")</f>
        <v/>
      </c>
      <c r="BK127" t="str">
        <f>IFERROR((O127+AU127+AE127)*_xlfn.XLOOKUP(Tool_clean!BK$4,Monetization_Factors!$A:$A,Monetization_Factors!$D:$D),"")</f>
        <v/>
      </c>
      <c r="BL127" t="str">
        <f>IFERROR((P127+AV127+AF127)*_xlfn.XLOOKUP(Tool_clean!BL$4,Monetization_Factors!$A:$A,Monetization_Factors!$D:$D),"")</f>
        <v/>
      </c>
      <c r="BM127" t="str">
        <f>IFERROR((Q127+AW127+AG127)*_xlfn.XLOOKUP(Tool_clean!BM$4,Monetization_Factors!$A:$A,Monetization_Factors!$D:$D),"")</f>
        <v/>
      </c>
      <c r="BN127" t="str">
        <f>IFERROR((R127+AX127+AH127)*_xlfn.XLOOKUP(Tool_clean!BN$4,Monetization_Factors!$A:$A,Monetization_Factors!$D:$D),"")</f>
        <v/>
      </c>
      <c r="BO127" t="str">
        <f>IFERROR((S127+AY127+AI127)*_xlfn.XLOOKUP(Tool_clean!BO$4,Monetization_Factors!$A:$A,Monetization_Factors!$D:$D),"")</f>
        <v/>
      </c>
      <c r="BP127" t="str">
        <f>IFERROR((T127+AZ127+AJ127)*_xlfn.XLOOKUP(Tool_clean!BP$4,Monetization_Factors!$A:$A,Monetization_Factors!$D:$D),"")</f>
        <v/>
      </c>
      <c r="BQ127" t="str">
        <f>IFERROR((U127+BA127+AK127)*_xlfn.XLOOKUP(Tool_clean!BQ$4,Monetization_Factors!$A:$A,Monetization_Factors!$D:$D),"")</f>
        <v/>
      </c>
      <c r="BR127" t="str">
        <f>IFERROR((V127+BB127+AL127)*_xlfn.XLOOKUP(Tool_clean!BR$4,Monetization_Factors!$A:$A,Monetization_Factors!$D:$D),"")</f>
        <v/>
      </c>
      <c r="BS127" t="str">
        <f>IFERROR((W127+BC127+AM127)*_xlfn.XLOOKUP(Tool_clean!BS$4,Monetization_Factors!$A:$A,Monetization_Factors!$D:$D),"")</f>
        <v/>
      </c>
      <c r="BT127" t="str">
        <f>IFERROR((X127+BD127+AN127)*_xlfn.XLOOKUP(Tool_clean!BT$4,Monetization_Factors!$A:$A,Monetization_Factors!$D:$D),"")</f>
        <v/>
      </c>
      <c r="BU127" t="str">
        <f>IFERROR((Y127+BE127+AO127)*_xlfn.XLOOKUP(Tool_clean!BU$4,Monetization_Factors!$A:$A,Monetization_Factors!$D:$D),"")</f>
        <v/>
      </c>
      <c r="BV127" t="str">
        <f>IFERROR((Z127+BF127+AP127)*_xlfn.XLOOKUP(Tool_clean!BV$4,Monetization_Factors!$A:$A,Monetization_Factors!$D:$D),"")</f>
        <v/>
      </c>
      <c r="BW127" t="str">
        <f>IFERROR((AA127+BG127+AQ127)*_xlfn.XLOOKUP(Tool_clean!BW$4,Monetization_Factors!$A:$A,Monetization_Factors!$D:$D),"")</f>
        <v/>
      </c>
      <c r="BX127" s="38" t="str" cm="1">
        <f t="array" ref="BX127">IFERROR(_xlfn.IFS(I127&gt;0,I127*E127,I127="",J127*E127),"")</f>
        <v/>
      </c>
      <c r="BY127" s="38">
        <f t="shared" si="101"/>
        <v>0</v>
      </c>
      <c r="BZ127" s="38" t="str">
        <f t="shared" si="102"/>
        <v/>
      </c>
      <c r="CA127" s="38" t="str">
        <f t="shared" si="103"/>
        <v/>
      </c>
      <c r="CB127" t="str">
        <f t="shared" si="162"/>
        <v/>
      </c>
      <c r="CC127" t="str">
        <f t="shared" si="163"/>
        <v/>
      </c>
      <c r="CD127" t="str">
        <f t="shared" si="164"/>
        <v/>
      </c>
      <c r="CE127" t="str">
        <f t="shared" si="165"/>
        <v/>
      </c>
      <c r="CF127" t="str">
        <f t="shared" si="166"/>
        <v/>
      </c>
      <c r="CG127" t="str">
        <f t="shared" si="167"/>
        <v/>
      </c>
      <c r="CH127" t="str">
        <f t="shared" si="168"/>
        <v/>
      </c>
      <c r="CI127" t="str">
        <f t="shared" si="169"/>
        <v/>
      </c>
      <c r="CJ127" t="str">
        <f t="shared" si="170"/>
        <v/>
      </c>
      <c r="CK127" t="str">
        <f t="shared" si="171"/>
        <v/>
      </c>
      <c r="CL127" t="str">
        <f t="shared" si="172"/>
        <v/>
      </c>
      <c r="CM127" t="str">
        <f t="shared" si="173"/>
        <v/>
      </c>
      <c r="CN127" t="str">
        <f t="shared" si="174"/>
        <v/>
      </c>
      <c r="CO127" t="str">
        <f t="shared" si="175"/>
        <v/>
      </c>
      <c r="CP127" t="str">
        <f t="shared" si="176"/>
        <v/>
      </c>
      <c r="CQ127" t="str">
        <f t="shared" si="177"/>
        <v/>
      </c>
      <c r="CR127" t="str">
        <f t="shared" si="178"/>
        <v/>
      </c>
      <c r="CS127" t="str">
        <f t="shared" si="179"/>
        <v/>
      </c>
      <c r="CT127" t="str">
        <f t="shared" si="180"/>
        <v/>
      </c>
      <c r="CU127" t="str">
        <f t="shared" si="181"/>
        <v/>
      </c>
      <c r="CV127" t="str">
        <f t="shared" si="182"/>
        <v/>
      </c>
      <c r="CW127" t="str">
        <f t="shared" si="183"/>
        <v/>
      </c>
      <c r="CX127" t="str">
        <f t="shared" si="184"/>
        <v/>
      </c>
      <c r="CY127" t="str">
        <f t="shared" si="185"/>
        <v/>
      </c>
      <c r="CZ127" t="str">
        <f t="shared" si="186"/>
        <v/>
      </c>
      <c r="DA127" t="str">
        <f t="shared" si="187"/>
        <v/>
      </c>
      <c r="DB127" t="str">
        <f t="shared" si="188"/>
        <v/>
      </c>
      <c r="DC127" t="str">
        <f t="shared" si="189"/>
        <v/>
      </c>
      <c r="DD127" t="str">
        <f t="shared" si="190"/>
        <v/>
      </c>
      <c r="DE127" t="str">
        <f t="shared" si="191"/>
        <v/>
      </c>
      <c r="DF127" t="str">
        <f t="shared" si="192"/>
        <v/>
      </c>
      <c r="DG127" t="str">
        <f t="shared" si="193"/>
        <v/>
      </c>
      <c r="DH127" s="5" t="str">
        <f>IFERROR((CR127*$B$2*(1-$H127)*('CAR.CAP_per person'!B$2))/(_xlfn.XLOOKUP($E$2,EU_countries_GDP!$A$2:$A$29,EU_countries_GDP!$E$2:$E$29)),"")</f>
        <v/>
      </c>
      <c r="DI127" s="5" t="str">
        <f>IFERROR((CS127*$B$2*(1-$H127)*('CAR.CAP_per person'!C$2))/(_xlfn.XLOOKUP($E$2,EU_countries_GDP!$A$2:$A$29,EU_countries_GDP!$E$2:$E$29)),"")</f>
        <v/>
      </c>
      <c r="DJ127" s="5" t="str">
        <f>IFERROR((CT127*$B$2*(1-$H127)*('CAR.CAP_per person'!D$2))/(_xlfn.XLOOKUP($E$2,EU_countries_GDP!$A$2:$A$29,EU_countries_GDP!$E$2:$E$29)),"")</f>
        <v/>
      </c>
      <c r="DK127" s="5" t="str">
        <f>IFERROR((CU127*$B$2*(1-$H127)*('CAR.CAP_per person'!E$2))/(_xlfn.XLOOKUP($E$2,EU_countries_GDP!$A$2:$A$29,EU_countries_GDP!$E$2:$E$29)),"")</f>
        <v/>
      </c>
      <c r="DL127" s="5" t="str">
        <f>IFERROR((CV127*$B$2*(1-$H127)*('CAR.CAP_per person'!F$2))/(_xlfn.XLOOKUP($E$2,EU_countries_GDP!$A$2:$A$29,EU_countries_GDP!$E$2:$E$29)),"")</f>
        <v/>
      </c>
      <c r="DM127" s="5" t="str">
        <f>IFERROR((CW127*$B$2*(1-$H127)*('CAR.CAP_per person'!G$2))/(_xlfn.XLOOKUP($E$2,EU_countries_GDP!$A$2:$A$29,EU_countries_GDP!$E$2:$E$29)),"")</f>
        <v/>
      </c>
      <c r="DN127" s="5" t="str">
        <f>IFERROR((CX127*$B$2*(1-$H127)*('CAR.CAP_per person'!H$2))/(_xlfn.XLOOKUP($E$2,EU_countries_GDP!$A$2:$A$29,EU_countries_GDP!$E$2:$E$29)),"")</f>
        <v/>
      </c>
      <c r="DO127" s="5" t="str">
        <f>IFERROR((CY127*$B$2*(1-$H127)*('CAR.CAP_per person'!I$2))/(_xlfn.XLOOKUP($E$2,EU_countries_GDP!$A$2:$A$29,EU_countries_GDP!$E$2:$E$29)),"")</f>
        <v/>
      </c>
      <c r="DP127" s="5" t="str">
        <f>IFERROR((CZ127*$B$2*(1-$H127)*('CAR.CAP_per person'!J$2))/(_xlfn.XLOOKUP($E$2,EU_countries_GDP!$A$2:$A$29,EU_countries_GDP!$E$2:$E$29)),"")</f>
        <v/>
      </c>
      <c r="DQ127" s="5" t="str">
        <f>IFERROR((DA127*$B$2*(1-$H127)*('CAR.CAP_per person'!K$2))/(_xlfn.XLOOKUP($E$2,EU_countries_GDP!$A$2:$A$29,EU_countries_GDP!$E$2:$E$29)),"")</f>
        <v/>
      </c>
      <c r="DR127" s="5" t="str">
        <f>IFERROR((DB127*$B$2*(1-$H127)*('CAR.CAP_per person'!L$2))/(_xlfn.XLOOKUP($E$2,EU_countries_GDP!$A$2:$A$29,EU_countries_GDP!$E$2:$E$29)),"")</f>
        <v/>
      </c>
      <c r="DS127" s="5" t="str">
        <f>IFERROR((DC127*$B$2*(1-$H127)*('CAR.CAP_per person'!M$2))/(_xlfn.XLOOKUP($E$2,EU_countries_GDP!$A$2:$A$29,EU_countries_GDP!$E$2:$E$29)),"")</f>
        <v/>
      </c>
      <c r="DT127" s="5" t="str">
        <f>IFERROR((DD127*$B$2*(1-$H127)*('CAR.CAP_per person'!N$2))/(_xlfn.XLOOKUP($E$2,EU_countries_GDP!$A$2:$A$29,EU_countries_GDP!$E$2:$E$29)),"")</f>
        <v/>
      </c>
      <c r="DU127" s="5" t="str">
        <f>IFERROR((DE127*$B$2*(1-$H127)*('CAR.CAP_per person'!O$2))/(_xlfn.XLOOKUP($E$2,EU_countries_GDP!$A$2:$A$29,EU_countries_GDP!$E$2:$E$29)),"")</f>
        <v/>
      </c>
      <c r="DV127" s="5" t="str">
        <f>IFERROR((DF127*$B$2*(1-$H127)*('CAR.CAP_per person'!P$2))/(_xlfn.XLOOKUP($E$2,EU_countries_GDP!$A$2:$A$29,EU_countries_GDP!$E$2:$E$29)),"")</f>
        <v/>
      </c>
      <c r="DW127" s="5" t="str">
        <f>IFERROR((DG127*$B$2*(1-$H127)*('CAR.CAP_per person'!Q$2))/(_xlfn.XLOOKUP($E$2,EU_countries_GDP!$A$2:$A$29,EU_countries_GDP!$E$2:$E$29)),"")</f>
        <v/>
      </c>
    </row>
    <row r="128" spans="2:127">
      <c r="B128" t="str">
        <f>_xlfn.XLOOKUP(D128,Table5[Ingredient],Table5[Category],"",FALSE)</f>
        <v/>
      </c>
      <c r="C128" s="33"/>
      <c r="D128" s="33"/>
      <c r="E128" s="33"/>
      <c r="F128" s="33"/>
      <c r="G128" s="33"/>
      <c r="H128" s="33"/>
      <c r="I128" s="33"/>
      <c r="J128" s="37" t="str">
        <f>IFERROR(INDEX('AveragePrices&amp;Codes'!G:AG, MATCH($D128, 'AveragePrices&amp;Codes'!$A:$A, 0), MATCH(Tool_clean!$E$2, 'AveragePrices&amp;Codes'!$G$1:$AG$1, 0)),"")</f>
        <v/>
      </c>
      <c r="K128" s="37" t="str">
        <f t="shared" si="100"/>
        <v/>
      </c>
      <c r="L128">
        <f>IFERROR(IF($F128="Raw",_xlfn.XLOOKUP(_xlfn.XLOOKUP(Tool_clean!$D128,'AveragePrices&amp;Codes'!$A:$A,'AveragePrices&amp;Codes'!$B:$B),AGRIBALYSE_Raw!$B:$B,AGRIBALYSE_Raw!O:O)*$E128,_xlfn.XLOOKUP(_xlfn.XLOOKUP(Tool_clean!$D128,'AveragePrices&amp;Codes'!$A:$A,'AveragePrices&amp;Codes'!$B:$B),AGRIBALYSE_Cooked!$C:$C,AGRIBALYSE_Cooked!P:P)*$E128),"")</f>
        <v>0</v>
      </c>
      <c r="M128">
        <f>IFERROR(IF($F128="Raw",_xlfn.XLOOKUP(_xlfn.XLOOKUP(Tool_clean!$D128,'AveragePrices&amp;Codes'!$A:$A,'AveragePrices&amp;Codes'!$B:$B),AGRIBALYSE_Raw!$B:$B,AGRIBALYSE_Raw!P:P)*$E128,_xlfn.XLOOKUP(_xlfn.XLOOKUP(Tool_clean!$D128,'AveragePrices&amp;Codes'!$A:$A,'AveragePrices&amp;Codes'!$B:$B),AGRIBALYSE_Cooked!$C:$C,AGRIBALYSE_Cooked!Q:Q)*$E128),"")</f>
        <v>0</v>
      </c>
      <c r="N128">
        <f>IFERROR(IF($F128="Raw",_xlfn.XLOOKUP(_xlfn.XLOOKUP(Tool_clean!$D128,'AveragePrices&amp;Codes'!$A:$A,'AveragePrices&amp;Codes'!$B:$B),AGRIBALYSE_Raw!$B:$B,AGRIBALYSE_Raw!Q:Q)*$E128,_xlfn.XLOOKUP(_xlfn.XLOOKUP(Tool_clean!$D128,'AveragePrices&amp;Codes'!$A:$A,'AveragePrices&amp;Codes'!$B:$B),AGRIBALYSE_Cooked!$C:$C,AGRIBALYSE_Cooked!R:R)*$E128),"")</f>
        <v>0</v>
      </c>
      <c r="O128">
        <f>IFERROR(IF($F128="Raw",_xlfn.XLOOKUP(_xlfn.XLOOKUP(Tool_clean!$D128,'AveragePrices&amp;Codes'!$A:$A,'AveragePrices&amp;Codes'!$B:$B),AGRIBALYSE_Raw!$B:$B,AGRIBALYSE_Raw!R:R)*$E128,_xlfn.XLOOKUP(_xlfn.XLOOKUP(Tool_clean!$D128,'AveragePrices&amp;Codes'!$A:$A,'AveragePrices&amp;Codes'!$B:$B),AGRIBALYSE_Cooked!$C:$C,AGRIBALYSE_Cooked!S:S)*$E128),"")</f>
        <v>0</v>
      </c>
      <c r="P128">
        <f>IFERROR(IF($F128="Raw",_xlfn.XLOOKUP(_xlfn.XLOOKUP(Tool_clean!$D128,'AveragePrices&amp;Codes'!$A:$A,'AveragePrices&amp;Codes'!$B:$B),AGRIBALYSE_Raw!$B:$B,AGRIBALYSE_Raw!S:S)*$E128,_xlfn.XLOOKUP(_xlfn.XLOOKUP(Tool_clean!$D128,'AveragePrices&amp;Codes'!$A:$A,'AveragePrices&amp;Codes'!$B:$B),AGRIBALYSE_Cooked!$C:$C,AGRIBALYSE_Cooked!T:T)*$E128),"")</f>
        <v>0</v>
      </c>
      <c r="Q128">
        <f>IFERROR(IF($F128="Raw",_xlfn.XLOOKUP(_xlfn.XLOOKUP(Tool_clean!$D128,'AveragePrices&amp;Codes'!$A:$A,'AveragePrices&amp;Codes'!$B:$B),AGRIBALYSE_Raw!$B:$B,AGRIBALYSE_Raw!T:T)*$E128,_xlfn.XLOOKUP(_xlfn.XLOOKUP(Tool_clean!$D128,'AveragePrices&amp;Codes'!$A:$A,'AveragePrices&amp;Codes'!$B:$B),AGRIBALYSE_Cooked!$C:$C,AGRIBALYSE_Cooked!U:U)*$E128),"")</f>
        <v>0</v>
      </c>
      <c r="R128">
        <f>IFERROR(IF($F128="Raw",_xlfn.XLOOKUP(_xlfn.XLOOKUP(Tool_clean!$D128,'AveragePrices&amp;Codes'!$A:$A,'AveragePrices&amp;Codes'!$B:$B),AGRIBALYSE_Raw!$B:$B,AGRIBALYSE_Raw!U:U)*$E128,_xlfn.XLOOKUP(_xlfn.XLOOKUP(Tool_clean!$D128,'AveragePrices&amp;Codes'!$A:$A,'AveragePrices&amp;Codes'!$B:$B),AGRIBALYSE_Cooked!$C:$C,AGRIBALYSE_Cooked!V:V)*$E128),"")</f>
        <v>0</v>
      </c>
      <c r="S128">
        <f>IFERROR(IF($F128="Raw",_xlfn.XLOOKUP(_xlfn.XLOOKUP(Tool_clean!$D128,'AveragePrices&amp;Codes'!$A:$A,'AveragePrices&amp;Codes'!$B:$B),AGRIBALYSE_Raw!$B:$B,AGRIBALYSE_Raw!V:V)*$E128,_xlfn.XLOOKUP(_xlfn.XLOOKUP(Tool_clean!$D128,'AveragePrices&amp;Codes'!$A:$A,'AveragePrices&amp;Codes'!$B:$B),AGRIBALYSE_Cooked!$C:$C,AGRIBALYSE_Cooked!W:W)*$E128),"")</f>
        <v>0</v>
      </c>
      <c r="T128">
        <f>IFERROR(IF($F128="Raw",_xlfn.XLOOKUP(_xlfn.XLOOKUP(Tool_clean!$D128,'AveragePrices&amp;Codes'!$A:$A,'AveragePrices&amp;Codes'!$B:$B),AGRIBALYSE_Raw!$B:$B,AGRIBALYSE_Raw!W:W)*$E128,_xlfn.XLOOKUP(_xlfn.XLOOKUP(Tool_clean!$D128,'AveragePrices&amp;Codes'!$A:$A,'AveragePrices&amp;Codes'!$B:$B),AGRIBALYSE_Cooked!$C:$C,AGRIBALYSE_Cooked!X:X)*$E128),"")</f>
        <v>0</v>
      </c>
      <c r="U128">
        <f>IFERROR(IF($F128="Raw",_xlfn.XLOOKUP(_xlfn.XLOOKUP(Tool_clean!$D128,'AveragePrices&amp;Codes'!$A:$A,'AveragePrices&amp;Codes'!$B:$B),AGRIBALYSE_Raw!$B:$B,AGRIBALYSE_Raw!X:X)*$E128,_xlfn.XLOOKUP(_xlfn.XLOOKUP(Tool_clean!$D128,'AveragePrices&amp;Codes'!$A:$A,'AveragePrices&amp;Codes'!$B:$B),AGRIBALYSE_Cooked!$C:$C,AGRIBALYSE_Cooked!Y:Y)*$E128),"")</f>
        <v>0</v>
      </c>
      <c r="V128">
        <f>IFERROR(IF($F128="Raw",_xlfn.XLOOKUP(_xlfn.XLOOKUP(Tool_clean!$D128,'AveragePrices&amp;Codes'!$A:$A,'AveragePrices&amp;Codes'!$B:$B),AGRIBALYSE_Raw!$B:$B,AGRIBALYSE_Raw!Y:Y)*$E128,_xlfn.XLOOKUP(_xlfn.XLOOKUP(Tool_clean!$D128,'AveragePrices&amp;Codes'!$A:$A,'AveragePrices&amp;Codes'!$B:$B),AGRIBALYSE_Cooked!$C:$C,AGRIBALYSE_Cooked!Z:Z)*$E128),"")</f>
        <v>0</v>
      </c>
      <c r="W128">
        <f>IFERROR(IF($F128="Raw",_xlfn.XLOOKUP(_xlfn.XLOOKUP(Tool_clean!$D128,'AveragePrices&amp;Codes'!$A:$A,'AveragePrices&amp;Codes'!$B:$B),AGRIBALYSE_Raw!$B:$B,AGRIBALYSE_Raw!Z:Z)*$E128,_xlfn.XLOOKUP(_xlfn.XLOOKUP(Tool_clean!$D128,'AveragePrices&amp;Codes'!$A:$A,'AveragePrices&amp;Codes'!$B:$B),AGRIBALYSE_Cooked!$C:$C,AGRIBALYSE_Cooked!AA:AA)*$E128),"")</f>
        <v>0</v>
      </c>
      <c r="X128">
        <f>IFERROR(IF($F128="Raw",_xlfn.XLOOKUP(_xlfn.XLOOKUP(Tool_clean!$D128,'AveragePrices&amp;Codes'!$A:$A,'AveragePrices&amp;Codes'!$B:$B),AGRIBALYSE_Raw!$B:$B,AGRIBALYSE_Raw!AA:AA)*$E128,_xlfn.XLOOKUP(_xlfn.XLOOKUP(Tool_clean!$D128,'AveragePrices&amp;Codes'!$A:$A,'AveragePrices&amp;Codes'!$B:$B),AGRIBALYSE_Cooked!$C:$C,AGRIBALYSE_Cooked!AB:AB)*$E128),"")</f>
        <v>0</v>
      </c>
      <c r="Y128">
        <f>IFERROR(IF($F128="Raw",_xlfn.XLOOKUP(_xlfn.XLOOKUP(Tool_clean!$D128,'AveragePrices&amp;Codes'!$A:$A,'AveragePrices&amp;Codes'!$B:$B),AGRIBALYSE_Raw!$B:$B,AGRIBALYSE_Raw!AB:AB)*$E128,_xlfn.XLOOKUP(_xlfn.XLOOKUP(Tool_clean!$D128,'AveragePrices&amp;Codes'!$A:$A,'AveragePrices&amp;Codes'!$B:$B),AGRIBALYSE_Cooked!$C:$C,AGRIBALYSE_Cooked!AC:AC)*$E128),"")</f>
        <v>0</v>
      </c>
      <c r="Z128">
        <f>IFERROR(IF($F128="Raw",_xlfn.XLOOKUP(_xlfn.XLOOKUP(Tool_clean!$D128,'AveragePrices&amp;Codes'!$A:$A,'AveragePrices&amp;Codes'!$B:$B),AGRIBALYSE_Raw!$B:$B,AGRIBALYSE_Raw!AC:AC)*$E128,_xlfn.XLOOKUP(_xlfn.XLOOKUP(Tool_clean!$D128,'AveragePrices&amp;Codes'!$A:$A,'AveragePrices&amp;Codes'!$B:$B),AGRIBALYSE_Cooked!$C:$C,AGRIBALYSE_Cooked!AD:AD)*$E128),"")</f>
        <v>0</v>
      </c>
      <c r="AA128">
        <f>IFERROR(IF($F128="Raw",_xlfn.XLOOKUP(_xlfn.XLOOKUP(Tool_clean!$D128,'AveragePrices&amp;Codes'!$A:$A,'AveragePrices&amp;Codes'!$B:$B),AGRIBALYSE_Raw!$B:$B,AGRIBALYSE_Raw!AD:AD)*$E128,_xlfn.XLOOKUP(_xlfn.XLOOKUP(Tool_clean!$D128,'AveragePrices&amp;Codes'!$A:$A,'AveragePrices&amp;Codes'!$B:$B),AGRIBALYSE_Cooked!$C:$C,AGRIBALYSE_Cooked!AE:AE)*$E128),"")</f>
        <v>0</v>
      </c>
      <c r="AB128" t="str" cm="1">
        <f t="array" ref="AB128">IFERROR(_xlfn.XLOOKUP(Tool_clean!$F128&amp;$E$2,'Cooking methods'!$A:$A&amp;'Cooking methods'!$B:$B,'Cooking methods'!C:C)*$E128,"")</f>
        <v/>
      </c>
      <c r="AC128" t="str" cm="1">
        <f t="array" ref="AC128">IFERROR(_xlfn.XLOOKUP(Tool_clean!$F128&amp;$E$2,'Cooking methods'!$A:$A&amp;'Cooking methods'!$B:$B,'Cooking methods'!D:D)*$E128,"")</f>
        <v/>
      </c>
      <c r="AD128" t="str" cm="1">
        <f t="array" ref="AD128">IFERROR(_xlfn.XLOOKUP(Tool_clean!$F128&amp;$E$2,'Cooking methods'!$A:$A&amp;'Cooking methods'!$B:$B,'Cooking methods'!E:E)*$E128,"")</f>
        <v/>
      </c>
      <c r="AE128" t="str" cm="1">
        <f t="array" ref="AE128">IFERROR(_xlfn.XLOOKUP(Tool_clean!$F128&amp;$E$2,'Cooking methods'!$A:$A&amp;'Cooking methods'!$B:$B,'Cooking methods'!F:F)*$E128,"")</f>
        <v/>
      </c>
      <c r="AF128" t="str" cm="1">
        <f t="array" ref="AF128">IFERROR(_xlfn.XLOOKUP(Tool_clean!$F128&amp;$E$2,'Cooking methods'!$A:$A&amp;'Cooking methods'!$B:$B,'Cooking methods'!G:G)*$E128,"")</f>
        <v/>
      </c>
      <c r="AG128" t="str" cm="1">
        <f t="array" ref="AG128">IFERROR(_xlfn.XLOOKUP(Tool_clean!$F128&amp;$E$2,'Cooking methods'!$A:$A&amp;'Cooking methods'!$B:$B,'Cooking methods'!H:H)*$E128,"")</f>
        <v/>
      </c>
      <c r="AH128" t="str" cm="1">
        <f t="array" ref="AH128">IFERROR(_xlfn.XLOOKUP(Tool_clean!$F128&amp;$E$2,'Cooking methods'!$A:$A&amp;'Cooking methods'!$B:$B,'Cooking methods'!I:I)*$E128,"")</f>
        <v/>
      </c>
      <c r="AI128" t="str" cm="1">
        <f t="array" ref="AI128">IFERROR(_xlfn.XLOOKUP(Tool_clean!$F128&amp;$E$2,'Cooking methods'!$A:$A&amp;'Cooking methods'!$B:$B,'Cooking methods'!J:J)*$E128,"")</f>
        <v/>
      </c>
      <c r="AJ128" t="str" cm="1">
        <f t="array" ref="AJ128">IFERROR(_xlfn.XLOOKUP(Tool_clean!$F128&amp;$E$2,'Cooking methods'!$A:$A&amp;'Cooking methods'!$B:$B,'Cooking methods'!K:K)*$E128,"")</f>
        <v/>
      </c>
      <c r="AK128" t="str" cm="1">
        <f t="array" ref="AK128">IFERROR(_xlfn.XLOOKUP(Tool_clean!$F128&amp;$E$2,'Cooking methods'!$A:$A&amp;'Cooking methods'!$B:$B,'Cooking methods'!L:L)*$E128,"")</f>
        <v/>
      </c>
      <c r="AL128" t="str" cm="1">
        <f t="array" ref="AL128">IFERROR(_xlfn.XLOOKUP(Tool_clean!$F128&amp;$E$2,'Cooking methods'!$A:$A&amp;'Cooking methods'!$B:$B,'Cooking methods'!M:M)*$E128,"")</f>
        <v/>
      </c>
      <c r="AM128" t="str" cm="1">
        <f t="array" ref="AM128">IFERROR(_xlfn.XLOOKUP(Tool_clean!$F128&amp;$E$2,'Cooking methods'!$A:$A&amp;'Cooking methods'!$B:$B,'Cooking methods'!N:N)*$E128,"")</f>
        <v/>
      </c>
      <c r="AN128" t="str" cm="1">
        <f t="array" ref="AN128">IFERROR(_xlfn.XLOOKUP(Tool_clean!$F128&amp;$E$2,'Cooking methods'!$A:$A&amp;'Cooking methods'!$B:$B,'Cooking methods'!O:O)*$E128,"")</f>
        <v/>
      </c>
      <c r="AO128" t="str" cm="1">
        <f t="array" ref="AO128">IFERROR(_xlfn.XLOOKUP(Tool_clean!$F128&amp;$E$2,'Cooking methods'!$A:$A&amp;'Cooking methods'!$B:$B,'Cooking methods'!P:P)*$E128,"")</f>
        <v/>
      </c>
      <c r="AP128" t="str" cm="1">
        <f t="array" ref="AP128">IFERROR(_xlfn.XLOOKUP(Tool_clean!$F128&amp;$E$2,'Cooking methods'!$A:$A&amp;'Cooking methods'!$B:$B,'Cooking methods'!Q:Q)*$E128,"")</f>
        <v/>
      </c>
      <c r="AQ128" t="str" cm="1">
        <f t="array" ref="AQ128">IFERROR(_xlfn.XLOOKUP(Tool_clean!$F128&amp;$E$2,'Cooking methods'!$A:$A&amp;'Cooking methods'!$B:$B,'Cooking methods'!R:R)*$E128,"")</f>
        <v/>
      </c>
      <c r="AR128" t="str" cm="1">
        <f t="array" ref="AR128">IFERROR(_xlfn.XLOOKUP(Tool_clean!$G128&amp;$E$2,'Waste management'!$A:$A&amp;'Waste management'!$B:$B,'Waste management'!C:C)*$E128,"")</f>
        <v/>
      </c>
      <c r="AS128" t="str" cm="1">
        <f t="array" ref="AS128">IFERROR(_xlfn.XLOOKUP(Tool_clean!$G128&amp;$E$2,'Waste management'!$A:$A&amp;'Waste management'!$B:$B,'Waste management'!D:D)*$E128,"")</f>
        <v/>
      </c>
      <c r="AT128" t="str" cm="1">
        <f t="array" ref="AT128">IFERROR(_xlfn.XLOOKUP(Tool_clean!$G128&amp;$E$2,'Waste management'!$A:$A&amp;'Waste management'!$B:$B,'Waste management'!E:E)*$E128,"")</f>
        <v/>
      </c>
      <c r="AU128" t="str" cm="1">
        <f t="array" ref="AU128">IFERROR(_xlfn.XLOOKUP(Tool_clean!$G128&amp;$E$2,'Waste management'!$A:$A&amp;'Waste management'!$B:$B,'Waste management'!F:F)*$E128,"")</f>
        <v/>
      </c>
      <c r="AV128" t="str" cm="1">
        <f t="array" ref="AV128">IFERROR(_xlfn.XLOOKUP(Tool_clean!$G128&amp;$E$2,'Waste management'!$A:$A&amp;'Waste management'!$B:$B,'Waste management'!G:G)*$E128,"")</f>
        <v/>
      </c>
      <c r="AW128" t="str" cm="1">
        <f t="array" ref="AW128">IFERROR(_xlfn.XLOOKUP(Tool_clean!$G128&amp;$E$2,'Waste management'!$A:$A&amp;'Waste management'!$B:$B,'Waste management'!H:H)*$E128,"")</f>
        <v/>
      </c>
      <c r="AX128" t="str" cm="1">
        <f t="array" ref="AX128">IFERROR(_xlfn.XLOOKUP(Tool_clean!$G128&amp;$E$2,'Waste management'!$A:$A&amp;'Waste management'!$B:$B,'Waste management'!I:I)*$E128,"")</f>
        <v/>
      </c>
      <c r="AY128" t="str" cm="1">
        <f t="array" ref="AY128">IFERROR(_xlfn.XLOOKUP(Tool_clean!$G128&amp;$E$2,'Waste management'!$A:$A&amp;'Waste management'!$B:$B,'Waste management'!J:J)*$E128,"")</f>
        <v/>
      </c>
      <c r="AZ128" t="str" cm="1">
        <f t="array" ref="AZ128">IFERROR(_xlfn.XLOOKUP(Tool_clean!$G128&amp;$E$2,'Waste management'!$A:$A&amp;'Waste management'!$B:$B,'Waste management'!K:K)*$E128,"")</f>
        <v/>
      </c>
      <c r="BA128" t="str" cm="1">
        <f t="array" ref="BA128">IFERROR(_xlfn.XLOOKUP(Tool_clean!$G128&amp;$E$2,'Waste management'!$A:$A&amp;'Waste management'!$B:$B,'Waste management'!L:L)*$E128,"")</f>
        <v/>
      </c>
      <c r="BB128" t="str" cm="1">
        <f t="array" ref="BB128">IFERROR(_xlfn.XLOOKUP(Tool_clean!$G128&amp;$E$2,'Waste management'!$A:$A&amp;'Waste management'!$B:$B,'Waste management'!M:M)*$E128,"")</f>
        <v/>
      </c>
      <c r="BC128" t="str" cm="1">
        <f t="array" ref="BC128">IFERROR(_xlfn.XLOOKUP(Tool_clean!$G128&amp;$E$2,'Waste management'!$A:$A&amp;'Waste management'!$B:$B,'Waste management'!N:N)*$E128,"")</f>
        <v/>
      </c>
      <c r="BD128" t="str" cm="1">
        <f t="array" ref="BD128">IFERROR(_xlfn.XLOOKUP(Tool_clean!$G128&amp;$E$2,'Waste management'!$A:$A&amp;'Waste management'!$B:$B,'Waste management'!O:O)*$E128,"")</f>
        <v/>
      </c>
      <c r="BE128" t="str" cm="1">
        <f t="array" ref="BE128">IFERROR(_xlfn.XLOOKUP(Tool_clean!$G128&amp;$E$2,'Waste management'!$A:$A&amp;'Waste management'!$B:$B,'Waste management'!P:P)*$E128,"")</f>
        <v/>
      </c>
      <c r="BF128" t="str" cm="1">
        <f t="array" ref="BF128">IFERROR(_xlfn.XLOOKUP(Tool_clean!$G128&amp;$E$2,'Waste management'!$A:$A&amp;'Waste management'!$B:$B,'Waste management'!Q:Q)*$E128,"")</f>
        <v/>
      </c>
      <c r="BG128" t="str" cm="1">
        <f t="array" ref="BG128">IFERROR(_xlfn.XLOOKUP(Tool_clean!$G128&amp;$E$2,'Waste management'!$A:$A&amp;'Waste management'!$B:$B,'Waste management'!R:R)*$E128,"")</f>
        <v/>
      </c>
      <c r="BH128" t="str">
        <f>IFERROR((L128+AR128+AB128)*_xlfn.XLOOKUP(Tool_clean!BH$4,Monetization_Factors!$A:$A,Monetization_Factors!$D:$D),"")</f>
        <v/>
      </c>
      <c r="BI128" t="str">
        <f>IFERROR((M128+AS128+AC128)*_xlfn.XLOOKUP(Tool_clean!BI$4,Monetization_Factors!$A:$A,Monetization_Factors!$D:$D),"")</f>
        <v/>
      </c>
      <c r="BJ128" t="str">
        <f>IFERROR((N128+AT128+AD128)*_xlfn.XLOOKUP(Tool_clean!BJ$4,Monetization_Factors!$A:$A,Monetization_Factors!$D:$D),"")</f>
        <v/>
      </c>
      <c r="BK128" t="str">
        <f>IFERROR((O128+AU128+AE128)*_xlfn.XLOOKUP(Tool_clean!BK$4,Monetization_Factors!$A:$A,Monetization_Factors!$D:$D),"")</f>
        <v/>
      </c>
      <c r="BL128" t="str">
        <f>IFERROR((P128+AV128+AF128)*_xlfn.XLOOKUP(Tool_clean!BL$4,Monetization_Factors!$A:$A,Monetization_Factors!$D:$D),"")</f>
        <v/>
      </c>
      <c r="BM128" t="str">
        <f>IFERROR((Q128+AW128+AG128)*_xlfn.XLOOKUP(Tool_clean!BM$4,Monetization_Factors!$A:$A,Monetization_Factors!$D:$D),"")</f>
        <v/>
      </c>
      <c r="BN128" t="str">
        <f>IFERROR((R128+AX128+AH128)*_xlfn.XLOOKUP(Tool_clean!BN$4,Monetization_Factors!$A:$A,Monetization_Factors!$D:$D),"")</f>
        <v/>
      </c>
      <c r="BO128" t="str">
        <f>IFERROR((S128+AY128+AI128)*_xlfn.XLOOKUP(Tool_clean!BO$4,Monetization_Factors!$A:$A,Monetization_Factors!$D:$D),"")</f>
        <v/>
      </c>
      <c r="BP128" t="str">
        <f>IFERROR((T128+AZ128+AJ128)*_xlfn.XLOOKUP(Tool_clean!BP$4,Monetization_Factors!$A:$A,Monetization_Factors!$D:$D),"")</f>
        <v/>
      </c>
      <c r="BQ128" t="str">
        <f>IFERROR((U128+BA128+AK128)*_xlfn.XLOOKUP(Tool_clean!BQ$4,Monetization_Factors!$A:$A,Monetization_Factors!$D:$D),"")</f>
        <v/>
      </c>
      <c r="BR128" t="str">
        <f>IFERROR((V128+BB128+AL128)*_xlfn.XLOOKUP(Tool_clean!BR$4,Monetization_Factors!$A:$A,Monetization_Factors!$D:$D),"")</f>
        <v/>
      </c>
      <c r="BS128" t="str">
        <f>IFERROR((W128+BC128+AM128)*_xlfn.XLOOKUP(Tool_clean!BS$4,Monetization_Factors!$A:$A,Monetization_Factors!$D:$D),"")</f>
        <v/>
      </c>
      <c r="BT128" t="str">
        <f>IFERROR((X128+BD128+AN128)*_xlfn.XLOOKUP(Tool_clean!BT$4,Monetization_Factors!$A:$A,Monetization_Factors!$D:$D),"")</f>
        <v/>
      </c>
      <c r="BU128" t="str">
        <f>IFERROR((Y128+BE128+AO128)*_xlfn.XLOOKUP(Tool_clean!BU$4,Monetization_Factors!$A:$A,Monetization_Factors!$D:$D),"")</f>
        <v/>
      </c>
      <c r="BV128" t="str">
        <f>IFERROR((Z128+BF128+AP128)*_xlfn.XLOOKUP(Tool_clean!BV$4,Monetization_Factors!$A:$A,Monetization_Factors!$D:$D),"")</f>
        <v/>
      </c>
      <c r="BW128" t="str">
        <f>IFERROR((AA128+BG128+AQ128)*_xlfn.XLOOKUP(Tool_clean!BW$4,Monetization_Factors!$A:$A,Monetization_Factors!$D:$D),"")</f>
        <v/>
      </c>
      <c r="BX128" s="38" t="str" cm="1">
        <f t="array" ref="BX128">IFERROR(_xlfn.IFS(I128&gt;0,I128*E128,I128="",J128*E128),"")</f>
        <v/>
      </c>
      <c r="BY128" s="38">
        <f t="shared" si="101"/>
        <v>0</v>
      </c>
      <c r="BZ128" s="38" t="str">
        <f t="shared" si="102"/>
        <v/>
      </c>
      <c r="CA128" s="38" t="str">
        <f t="shared" si="103"/>
        <v/>
      </c>
      <c r="CB128" t="str">
        <f t="shared" si="162"/>
        <v/>
      </c>
      <c r="CC128" t="str">
        <f t="shared" si="163"/>
        <v/>
      </c>
      <c r="CD128" t="str">
        <f t="shared" si="164"/>
        <v/>
      </c>
      <c r="CE128" t="str">
        <f t="shared" si="165"/>
        <v/>
      </c>
      <c r="CF128" t="str">
        <f t="shared" si="166"/>
        <v/>
      </c>
      <c r="CG128" t="str">
        <f t="shared" si="167"/>
        <v/>
      </c>
      <c r="CH128" t="str">
        <f t="shared" si="168"/>
        <v/>
      </c>
      <c r="CI128" t="str">
        <f t="shared" si="169"/>
        <v/>
      </c>
      <c r="CJ128" t="str">
        <f t="shared" si="170"/>
        <v/>
      </c>
      <c r="CK128" t="str">
        <f t="shared" si="171"/>
        <v/>
      </c>
      <c r="CL128" t="str">
        <f t="shared" si="172"/>
        <v/>
      </c>
      <c r="CM128" t="str">
        <f t="shared" si="173"/>
        <v/>
      </c>
      <c r="CN128" t="str">
        <f t="shared" si="174"/>
        <v/>
      </c>
      <c r="CO128" t="str">
        <f t="shared" si="175"/>
        <v/>
      </c>
      <c r="CP128" t="str">
        <f t="shared" si="176"/>
        <v/>
      </c>
      <c r="CQ128" t="str">
        <f t="shared" si="177"/>
        <v/>
      </c>
      <c r="CR128" t="str">
        <f t="shared" si="178"/>
        <v/>
      </c>
      <c r="CS128" t="str">
        <f t="shared" si="179"/>
        <v/>
      </c>
      <c r="CT128" t="str">
        <f t="shared" si="180"/>
        <v/>
      </c>
      <c r="CU128" t="str">
        <f t="shared" si="181"/>
        <v/>
      </c>
      <c r="CV128" t="str">
        <f t="shared" si="182"/>
        <v/>
      </c>
      <c r="CW128" t="str">
        <f t="shared" si="183"/>
        <v/>
      </c>
      <c r="CX128" t="str">
        <f t="shared" si="184"/>
        <v/>
      </c>
      <c r="CY128" t="str">
        <f t="shared" si="185"/>
        <v/>
      </c>
      <c r="CZ128" t="str">
        <f t="shared" si="186"/>
        <v/>
      </c>
      <c r="DA128" t="str">
        <f t="shared" si="187"/>
        <v/>
      </c>
      <c r="DB128" t="str">
        <f t="shared" si="188"/>
        <v/>
      </c>
      <c r="DC128" t="str">
        <f t="shared" si="189"/>
        <v/>
      </c>
      <c r="DD128" t="str">
        <f t="shared" si="190"/>
        <v/>
      </c>
      <c r="DE128" t="str">
        <f t="shared" si="191"/>
        <v/>
      </c>
      <c r="DF128" t="str">
        <f t="shared" si="192"/>
        <v/>
      </c>
      <c r="DG128" t="str">
        <f t="shared" si="193"/>
        <v/>
      </c>
      <c r="DH128" s="5" t="str">
        <f>IFERROR((CR128*$B$2*(1-$H128)*('CAR.CAP_per person'!B$2))/(_xlfn.XLOOKUP($E$2,EU_countries_GDP!$A$2:$A$29,EU_countries_GDP!$E$2:$E$29)),"")</f>
        <v/>
      </c>
      <c r="DI128" s="5" t="str">
        <f>IFERROR((CS128*$B$2*(1-$H128)*('CAR.CAP_per person'!C$2))/(_xlfn.XLOOKUP($E$2,EU_countries_GDP!$A$2:$A$29,EU_countries_GDP!$E$2:$E$29)),"")</f>
        <v/>
      </c>
      <c r="DJ128" s="5" t="str">
        <f>IFERROR((CT128*$B$2*(1-$H128)*('CAR.CAP_per person'!D$2))/(_xlfn.XLOOKUP($E$2,EU_countries_GDP!$A$2:$A$29,EU_countries_GDP!$E$2:$E$29)),"")</f>
        <v/>
      </c>
      <c r="DK128" s="5" t="str">
        <f>IFERROR((CU128*$B$2*(1-$H128)*('CAR.CAP_per person'!E$2))/(_xlfn.XLOOKUP($E$2,EU_countries_GDP!$A$2:$A$29,EU_countries_GDP!$E$2:$E$29)),"")</f>
        <v/>
      </c>
      <c r="DL128" s="5" t="str">
        <f>IFERROR((CV128*$B$2*(1-$H128)*('CAR.CAP_per person'!F$2))/(_xlfn.XLOOKUP($E$2,EU_countries_GDP!$A$2:$A$29,EU_countries_GDP!$E$2:$E$29)),"")</f>
        <v/>
      </c>
      <c r="DM128" s="5" t="str">
        <f>IFERROR((CW128*$B$2*(1-$H128)*('CAR.CAP_per person'!G$2))/(_xlfn.XLOOKUP($E$2,EU_countries_GDP!$A$2:$A$29,EU_countries_GDP!$E$2:$E$29)),"")</f>
        <v/>
      </c>
      <c r="DN128" s="5" t="str">
        <f>IFERROR((CX128*$B$2*(1-$H128)*('CAR.CAP_per person'!H$2))/(_xlfn.XLOOKUP($E$2,EU_countries_GDP!$A$2:$A$29,EU_countries_GDP!$E$2:$E$29)),"")</f>
        <v/>
      </c>
      <c r="DO128" s="5" t="str">
        <f>IFERROR((CY128*$B$2*(1-$H128)*('CAR.CAP_per person'!I$2))/(_xlfn.XLOOKUP($E$2,EU_countries_GDP!$A$2:$A$29,EU_countries_GDP!$E$2:$E$29)),"")</f>
        <v/>
      </c>
      <c r="DP128" s="5" t="str">
        <f>IFERROR((CZ128*$B$2*(1-$H128)*('CAR.CAP_per person'!J$2))/(_xlfn.XLOOKUP($E$2,EU_countries_GDP!$A$2:$A$29,EU_countries_GDP!$E$2:$E$29)),"")</f>
        <v/>
      </c>
      <c r="DQ128" s="5" t="str">
        <f>IFERROR((DA128*$B$2*(1-$H128)*('CAR.CAP_per person'!K$2))/(_xlfn.XLOOKUP($E$2,EU_countries_GDP!$A$2:$A$29,EU_countries_GDP!$E$2:$E$29)),"")</f>
        <v/>
      </c>
      <c r="DR128" s="5" t="str">
        <f>IFERROR((DB128*$B$2*(1-$H128)*('CAR.CAP_per person'!L$2))/(_xlfn.XLOOKUP($E$2,EU_countries_GDP!$A$2:$A$29,EU_countries_GDP!$E$2:$E$29)),"")</f>
        <v/>
      </c>
      <c r="DS128" s="5" t="str">
        <f>IFERROR((DC128*$B$2*(1-$H128)*('CAR.CAP_per person'!M$2))/(_xlfn.XLOOKUP($E$2,EU_countries_GDP!$A$2:$A$29,EU_countries_GDP!$E$2:$E$29)),"")</f>
        <v/>
      </c>
      <c r="DT128" s="5" t="str">
        <f>IFERROR((DD128*$B$2*(1-$H128)*('CAR.CAP_per person'!N$2))/(_xlfn.XLOOKUP($E$2,EU_countries_GDP!$A$2:$A$29,EU_countries_GDP!$E$2:$E$29)),"")</f>
        <v/>
      </c>
      <c r="DU128" s="5" t="str">
        <f>IFERROR((DE128*$B$2*(1-$H128)*('CAR.CAP_per person'!O$2))/(_xlfn.XLOOKUP($E$2,EU_countries_GDP!$A$2:$A$29,EU_countries_GDP!$E$2:$E$29)),"")</f>
        <v/>
      </c>
      <c r="DV128" s="5" t="str">
        <f>IFERROR((DF128*$B$2*(1-$H128)*('CAR.CAP_per person'!P$2))/(_xlfn.XLOOKUP($E$2,EU_countries_GDP!$A$2:$A$29,EU_countries_GDP!$E$2:$E$29)),"")</f>
        <v/>
      </c>
      <c r="DW128" s="5" t="str">
        <f>IFERROR((DG128*$B$2*(1-$H128)*('CAR.CAP_per person'!Q$2))/(_xlfn.XLOOKUP($E$2,EU_countries_GDP!$A$2:$A$29,EU_countries_GDP!$E$2:$E$29)),"")</f>
        <v/>
      </c>
    </row>
    <row r="129" spans="2:127">
      <c r="B129" t="str">
        <f>_xlfn.XLOOKUP(D129,Table5[Ingredient],Table5[Category],"",FALSE)</f>
        <v/>
      </c>
      <c r="C129" s="33"/>
      <c r="D129" s="33"/>
      <c r="E129" s="33"/>
      <c r="F129" s="33"/>
      <c r="G129" s="33"/>
      <c r="H129" s="33"/>
      <c r="I129" s="33"/>
      <c r="J129" s="37" t="str">
        <f>IFERROR(INDEX('AveragePrices&amp;Codes'!G:AG, MATCH($D129, 'AveragePrices&amp;Codes'!$A:$A, 0), MATCH(Tool_clean!$E$2, 'AveragePrices&amp;Codes'!$G$1:$AG$1, 0)),"")</f>
        <v/>
      </c>
      <c r="K129" s="37" t="str">
        <f t="shared" si="100"/>
        <v/>
      </c>
      <c r="L129">
        <f>IFERROR(IF($F129="Raw",_xlfn.XLOOKUP(_xlfn.XLOOKUP(Tool_clean!$D129,'AveragePrices&amp;Codes'!$A:$A,'AveragePrices&amp;Codes'!$B:$B),AGRIBALYSE_Raw!$B:$B,AGRIBALYSE_Raw!O:O)*$E129,_xlfn.XLOOKUP(_xlfn.XLOOKUP(Tool_clean!$D129,'AveragePrices&amp;Codes'!$A:$A,'AveragePrices&amp;Codes'!$B:$B),AGRIBALYSE_Cooked!$C:$C,AGRIBALYSE_Cooked!P:P)*$E129),"")</f>
        <v>0</v>
      </c>
      <c r="M129">
        <f>IFERROR(IF($F129="Raw",_xlfn.XLOOKUP(_xlfn.XLOOKUP(Tool_clean!$D129,'AveragePrices&amp;Codes'!$A:$A,'AveragePrices&amp;Codes'!$B:$B),AGRIBALYSE_Raw!$B:$B,AGRIBALYSE_Raw!P:P)*$E129,_xlfn.XLOOKUP(_xlfn.XLOOKUP(Tool_clean!$D129,'AveragePrices&amp;Codes'!$A:$A,'AveragePrices&amp;Codes'!$B:$B),AGRIBALYSE_Cooked!$C:$C,AGRIBALYSE_Cooked!Q:Q)*$E129),"")</f>
        <v>0</v>
      </c>
      <c r="N129">
        <f>IFERROR(IF($F129="Raw",_xlfn.XLOOKUP(_xlfn.XLOOKUP(Tool_clean!$D129,'AveragePrices&amp;Codes'!$A:$A,'AveragePrices&amp;Codes'!$B:$B),AGRIBALYSE_Raw!$B:$B,AGRIBALYSE_Raw!Q:Q)*$E129,_xlfn.XLOOKUP(_xlfn.XLOOKUP(Tool_clean!$D129,'AveragePrices&amp;Codes'!$A:$A,'AveragePrices&amp;Codes'!$B:$B),AGRIBALYSE_Cooked!$C:$C,AGRIBALYSE_Cooked!R:R)*$E129),"")</f>
        <v>0</v>
      </c>
      <c r="O129">
        <f>IFERROR(IF($F129="Raw",_xlfn.XLOOKUP(_xlfn.XLOOKUP(Tool_clean!$D129,'AveragePrices&amp;Codes'!$A:$A,'AveragePrices&amp;Codes'!$B:$B),AGRIBALYSE_Raw!$B:$B,AGRIBALYSE_Raw!R:R)*$E129,_xlfn.XLOOKUP(_xlfn.XLOOKUP(Tool_clean!$D129,'AveragePrices&amp;Codes'!$A:$A,'AveragePrices&amp;Codes'!$B:$B),AGRIBALYSE_Cooked!$C:$C,AGRIBALYSE_Cooked!S:S)*$E129),"")</f>
        <v>0</v>
      </c>
      <c r="P129">
        <f>IFERROR(IF($F129="Raw",_xlfn.XLOOKUP(_xlfn.XLOOKUP(Tool_clean!$D129,'AveragePrices&amp;Codes'!$A:$A,'AveragePrices&amp;Codes'!$B:$B),AGRIBALYSE_Raw!$B:$B,AGRIBALYSE_Raw!S:S)*$E129,_xlfn.XLOOKUP(_xlfn.XLOOKUP(Tool_clean!$D129,'AveragePrices&amp;Codes'!$A:$A,'AveragePrices&amp;Codes'!$B:$B),AGRIBALYSE_Cooked!$C:$C,AGRIBALYSE_Cooked!T:T)*$E129),"")</f>
        <v>0</v>
      </c>
      <c r="Q129">
        <f>IFERROR(IF($F129="Raw",_xlfn.XLOOKUP(_xlfn.XLOOKUP(Tool_clean!$D129,'AveragePrices&amp;Codes'!$A:$A,'AveragePrices&amp;Codes'!$B:$B),AGRIBALYSE_Raw!$B:$B,AGRIBALYSE_Raw!T:T)*$E129,_xlfn.XLOOKUP(_xlfn.XLOOKUP(Tool_clean!$D129,'AveragePrices&amp;Codes'!$A:$A,'AveragePrices&amp;Codes'!$B:$B),AGRIBALYSE_Cooked!$C:$C,AGRIBALYSE_Cooked!U:U)*$E129),"")</f>
        <v>0</v>
      </c>
      <c r="R129">
        <f>IFERROR(IF($F129="Raw",_xlfn.XLOOKUP(_xlfn.XLOOKUP(Tool_clean!$D129,'AveragePrices&amp;Codes'!$A:$A,'AveragePrices&amp;Codes'!$B:$B),AGRIBALYSE_Raw!$B:$B,AGRIBALYSE_Raw!U:U)*$E129,_xlfn.XLOOKUP(_xlfn.XLOOKUP(Tool_clean!$D129,'AveragePrices&amp;Codes'!$A:$A,'AveragePrices&amp;Codes'!$B:$B),AGRIBALYSE_Cooked!$C:$C,AGRIBALYSE_Cooked!V:V)*$E129),"")</f>
        <v>0</v>
      </c>
      <c r="S129">
        <f>IFERROR(IF($F129="Raw",_xlfn.XLOOKUP(_xlfn.XLOOKUP(Tool_clean!$D129,'AveragePrices&amp;Codes'!$A:$A,'AveragePrices&amp;Codes'!$B:$B),AGRIBALYSE_Raw!$B:$B,AGRIBALYSE_Raw!V:V)*$E129,_xlfn.XLOOKUP(_xlfn.XLOOKUP(Tool_clean!$D129,'AveragePrices&amp;Codes'!$A:$A,'AveragePrices&amp;Codes'!$B:$B),AGRIBALYSE_Cooked!$C:$C,AGRIBALYSE_Cooked!W:W)*$E129),"")</f>
        <v>0</v>
      </c>
      <c r="T129">
        <f>IFERROR(IF($F129="Raw",_xlfn.XLOOKUP(_xlfn.XLOOKUP(Tool_clean!$D129,'AveragePrices&amp;Codes'!$A:$A,'AveragePrices&amp;Codes'!$B:$B),AGRIBALYSE_Raw!$B:$B,AGRIBALYSE_Raw!W:W)*$E129,_xlfn.XLOOKUP(_xlfn.XLOOKUP(Tool_clean!$D129,'AveragePrices&amp;Codes'!$A:$A,'AveragePrices&amp;Codes'!$B:$B),AGRIBALYSE_Cooked!$C:$C,AGRIBALYSE_Cooked!X:X)*$E129),"")</f>
        <v>0</v>
      </c>
      <c r="U129">
        <f>IFERROR(IF($F129="Raw",_xlfn.XLOOKUP(_xlfn.XLOOKUP(Tool_clean!$D129,'AveragePrices&amp;Codes'!$A:$A,'AveragePrices&amp;Codes'!$B:$B),AGRIBALYSE_Raw!$B:$B,AGRIBALYSE_Raw!X:X)*$E129,_xlfn.XLOOKUP(_xlfn.XLOOKUP(Tool_clean!$D129,'AveragePrices&amp;Codes'!$A:$A,'AveragePrices&amp;Codes'!$B:$B),AGRIBALYSE_Cooked!$C:$C,AGRIBALYSE_Cooked!Y:Y)*$E129),"")</f>
        <v>0</v>
      </c>
      <c r="V129">
        <f>IFERROR(IF($F129="Raw",_xlfn.XLOOKUP(_xlfn.XLOOKUP(Tool_clean!$D129,'AveragePrices&amp;Codes'!$A:$A,'AveragePrices&amp;Codes'!$B:$B),AGRIBALYSE_Raw!$B:$B,AGRIBALYSE_Raw!Y:Y)*$E129,_xlfn.XLOOKUP(_xlfn.XLOOKUP(Tool_clean!$D129,'AveragePrices&amp;Codes'!$A:$A,'AveragePrices&amp;Codes'!$B:$B),AGRIBALYSE_Cooked!$C:$C,AGRIBALYSE_Cooked!Z:Z)*$E129),"")</f>
        <v>0</v>
      </c>
      <c r="W129">
        <f>IFERROR(IF($F129="Raw",_xlfn.XLOOKUP(_xlfn.XLOOKUP(Tool_clean!$D129,'AveragePrices&amp;Codes'!$A:$A,'AveragePrices&amp;Codes'!$B:$B),AGRIBALYSE_Raw!$B:$B,AGRIBALYSE_Raw!Z:Z)*$E129,_xlfn.XLOOKUP(_xlfn.XLOOKUP(Tool_clean!$D129,'AveragePrices&amp;Codes'!$A:$A,'AveragePrices&amp;Codes'!$B:$B),AGRIBALYSE_Cooked!$C:$C,AGRIBALYSE_Cooked!AA:AA)*$E129),"")</f>
        <v>0</v>
      </c>
      <c r="X129">
        <f>IFERROR(IF($F129="Raw",_xlfn.XLOOKUP(_xlfn.XLOOKUP(Tool_clean!$D129,'AveragePrices&amp;Codes'!$A:$A,'AveragePrices&amp;Codes'!$B:$B),AGRIBALYSE_Raw!$B:$B,AGRIBALYSE_Raw!AA:AA)*$E129,_xlfn.XLOOKUP(_xlfn.XLOOKUP(Tool_clean!$D129,'AveragePrices&amp;Codes'!$A:$A,'AveragePrices&amp;Codes'!$B:$B),AGRIBALYSE_Cooked!$C:$C,AGRIBALYSE_Cooked!AB:AB)*$E129),"")</f>
        <v>0</v>
      </c>
      <c r="Y129">
        <f>IFERROR(IF($F129="Raw",_xlfn.XLOOKUP(_xlfn.XLOOKUP(Tool_clean!$D129,'AveragePrices&amp;Codes'!$A:$A,'AveragePrices&amp;Codes'!$B:$B),AGRIBALYSE_Raw!$B:$B,AGRIBALYSE_Raw!AB:AB)*$E129,_xlfn.XLOOKUP(_xlfn.XLOOKUP(Tool_clean!$D129,'AveragePrices&amp;Codes'!$A:$A,'AveragePrices&amp;Codes'!$B:$B),AGRIBALYSE_Cooked!$C:$C,AGRIBALYSE_Cooked!AC:AC)*$E129),"")</f>
        <v>0</v>
      </c>
      <c r="Z129">
        <f>IFERROR(IF($F129="Raw",_xlfn.XLOOKUP(_xlfn.XLOOKUP(Tool_clean!$D129,'AveragePrices&amp;Codes'!$A:$A,'AveragePrices&amp;Codes'!$B:$B),AGRIBALYSE_Raw!$B:$B,AGRIBALYSE_Raw!AC:AC)*$E129,_xlfn.XLOOKUP(_xlfn.XLOOKUP(Tool_clean!$D129,'AveragePrices&amp;Codes'!$A:$A,'AveragePrices&amp;Codes'!$B:$B),AGRIBALYSE_Cooked!$C:$C,AGRIBALYSE_Cooked!AD:AD)*$E129),"")</f>
        <v>0</v>
      </c>
      <c r="AA129">
        <f>IFERROR(IF($F129="Raw",_xlfn.XLOOKUP(_xlfn.XLOOKUP(Tool_clean!$D129,'AveragePrices&amp;Codes'!$A:$A,'AveragePrices&amp;Codes'!$B:$B),AGRIBALYSE_Raw!$B:$B,AGRIBALYSE_Raw!AD:AD)*$E129,_xlfn.XLOOKUP(_xlfn.XLOOKUP(Tool_clean!$D129,'AveragePrices&amp;Codes'!$A:$A,'AveragePrices&amp;Codes'!$B:$B),AGRIBALYSE_Cooked!$C:$C,AGRIBALYSE_Cooked!AE:AE)*$E129),"")</f>
        <v>0</v>
      </c>
      <c r="AB129" t="str" cm="1">
        <f t="array" ref="AB129">IFERROR(_xlfn.XLOOKUP(Tool_clean!$F129&amp;$E$2,'Cooking methods'!$A:$A&amp;'Cooking methods'!$B:$B,'Cooking methods'!C:C)*$E129,"")</f>
        <v/>
      </c>
      <c r="AC129" t="str" cm="1">
        <f t="array" ref="AC129">IFERROR(_xlfn.XLOOKUP(Tool_clean!$F129&amp;$E$2,'Cooking methods'!$A:$A&amp;'Cooking methods'!$B:$B,'Cooking methods'!D:D)*$E129,"")</f>
        <v/>
      </c>
      <c r="AD129" t="str" cm="1">
        <f t="array" ref="AD129">IFERROR(_xlfn.XLOOKUP(Tool_clean!$F129&amp;$E$2,'Cooking methods'!$A:$A&amp;'Cooking methods'!$B:$B,'Cooking methods'!E:E)*$E129,"")</f>
        <v/>
      </c>
      <c r="AE129" t="str" cm="1">
        <f t="array" ref="AE129">IFERROR(_xlfn.XLOOKUP(Tool_clean!$F129&amp;$E$2,'Cooking methods'!$A:$A&amp;'Cooking methods'!$B:$B,'Cooking methods'!F:F)*$E129,"")</f>
        <v/>
      </c>
      <c r="AF129" t="str" cm="1">
        <f t="array" ref="AF129">IFERROR(_xlfn.XLOOKUP(Tool_clean!$F129&amp;$E$2,'Cooking methods'!$A:$A&amp;'Cooking methods'!$B:$B,'Cooking methods'!G:G)*$E129,"")</f>
        <v/>
      </c>
      <c r="AG129" t="str" cm="1">
        <f t="array" ref="AG129">IFERROR(_xlfn.XLOOKUP(Tool_clean!$F129&amp;$E$2,'Cooking methods'!$A:$A&amp;'Cooking methods'!$B:$B,'Cooking methods'!H:H)*$E129,"")</f>
        <v/>
      </c>
      <c r="AH129" t="str" cm="1">
        <f t="array" ref="AH129">IFERROR(_xlfn.XLOOKUP(Tool_clean!$F129&amp;$E$2,'Cooking methods'!$A:$A&amp;'Cooking methods'!$B:$B,'Cooking methods'!I:I)*$E129,"")</f>
        <v/>
      </c>
      <c r="AI129" t="str" cm="1">
        <f t="array" ref="AI129">IFERROR(_xlfn.XLOOKUP(Tool_clean!$F129&amp;$E$2,'Cooking methods'!$A:$A&amp;'Cooking methods'!$B:$B,'Cooking methods'!J:J)*$E129,"")</f>
        <v/>
      </c>
      <c r="AJ129" t="str" cm="1">
        <f t="array" ref="AJ129">IFERROR(_xlfn.XLOOKUP(Tool_clean!$F129&amp;$E$2,'Cooking methods'!$A:$A&amp;'Cooking methods'!$B:$B,'Cooking methods'!K:K)*$E129,"")</f>
        <v/>
      </c>
      <c r="AK129" t="str" cm="1">
        <f t="array" ref="AK129">IFERROR(_xlfn.XLOOKUP(Tool_clean!$F129&amp;$E$2,'Cooking methods'!$A:$A&amp;'Cooking methods'!$B:$B,'Cooking methods'!L:L)*$E129,"")</f>
        <v/>
      </c>
      <c r="AL129" t="str" cm="1">
        <f t="array" ref="AL129">IFERROR(_xlfn.XLOOKUP(Tool_clean!$F129&amp;$E$2,'Cooking methods'!$A:$A&amp;'Cooking methods'!$B:$B,'Cooking methods'!M:M)*$E129,"")</f>
        <v/>
      </c>
      <c r="AM129" t="str" cm="1">
        <f t="array" ref="AM129">IFERROR(_xlfn.XLOOKUP(Tool_clean!$F129&amp;$E$2,'Cooking methods'!$A:$A&amp;'Cooking methods'!$B:$B,'Cooking methods'!N:N)*$E129,"")</f>
        <v/>
      </c>
      <c r="AN129" t="str" cm="1">
        <f t="array" ref="AN129">IFERROR(_xlfn.XLOOKUP(Tool_clean!$F129&amp;$E$2,'Cooking methods'!$A:$A&amp;'Cooking methods'!$B:$B,'Cooking methods'!O:O)*$E129,"")</f>
        <v/>
      </c>
      <c r="AO129" t="str" cm="1">
        <f t="array" ref="AO129">IFERROR(_xlfn.XLOOKUP(Tool_clean!$F129&amp;$E$2,'Cooking methods'!$A:$A&amp;'Cooking methods'!$B:$B,'Cooking methods'!P:P)*$E129,"")</f>
        <v/>
      </c>
      <c r="AP129" t="str" cm="1">
        <f t="array" ref="AP129">IFERROR(_xlfn.XLOOKUP(Tool_clean!$F129&amp;$E$2,'Cooking methods'!$A:$A&amp;'Cooking methods'!$B:$B,'Cooking methods'!Q:Q)*$E129,"")</f>
        <v/>
      </c>
      <c r="AQ129" t="str" cm="1">
        <f t="array" ref="AQ129">IFERROR(_xlfn.XLOOKUP(Tool_clean!$F129&amp;$E$2,'Cooking methods'!$A:$A&amp;'Cooking methods'!$B:$B,'Cooking methods'!R:R)*$E129,"")</f>
        <v/>
      </c>
      <c r="AR129" t="str" cm="1">
        <f t="array" ref="AR129">IFERROR(_xlfn.XLOOKUP(Tool_clean!$G129&amp;$E$2,'Waste management'!$A:$A&amp;'Waste management'!$B:$B,'Waste management'!C:C)*$E129,"")</f>
        <v/>
      </c>
      <c r="AS129" t="str" cm="1">
        <f t="array" ref="AS129">IFERROR(_xlfn.XLOOKUP(Tool_clean!$G129&amp;$E$2,'Waste management'!$A:$A&amp;'Waste management'!$B:$B,'Waste management'!D:D)*$E129,"")</f>
        <v/>
      </c>
      <c r="AT129" t="str" cm="1">
        <f t="array" ref="AT129">IFERROR(_xlfn.XLOOKUP(Tool_clean!$G129&amp;$E$2,'Waste management'!$A:$A&amp;'Waste management'!$B:$B,'Waste management'!E:E)*$E129,"")</f>
        <v/>
      </c>
      <c r="AU129" t="str" cm="1">
        <f t="array" ref="AU129">IFERROR(_xlfn.XLOOKUP(Tool_clean!$G129&amp;$E$2,'Waste management'!$A:$A&amp;'Waste management'!$B:$B,'Waste management'!F:F)*$E129,"")</f>
        <v/>
      </c>
      <c r="AV129" t="str" cm="1">
        <f t="array" ref="AV129">IFERROR(_xlfn.XLOOKUP(Tool_clean!$G129&amp;$E$2,'Waste management'!$A:$A&amp;'Waste management'!$B:$B,'Waste management'!G:G)*$E129,"")</f>
        <v/>
      </c>
      <c r="AW129" t="str" cm="1">
        <f t="array" ref="AW129">IFERROR(_xlfn.XLOOKUP(Tool_clean!$G129&amp;$E$2,'Waste management'!$A:$A&amp;'Waste management'!$B:$B,'Waste management'!H:H)*$E129,"")</f>
        <v/>
      </c>
      <c r="AX129" t="str" cm="1">
        <f t="array" ref="AX129">IFERROR(_xlfn.XLOOKUP(Tool_clean!$G129&amp;$E$2,'Waste management'!$A:$A&amp;'Waste management'!$B:$B,'Waste management'!I:I)*$E129,"")</f>
        <v/>
      </c>
      <c r="AY129" t="str" cm="1">
        <f t="array" ref="AY129">IFERROR(_xlfn.XLOOKUP(Tool_clean!$G129&amp;$E$2,'Waste management'!$A:$A&amp;'Waste management'!$B:$B,'Waste management'!J:J)*$E129,"")</f>
        <v/>
      </c>
      <c r="AZ129" t="str" cm="1">
        <f t="array" ref="AZ129">IFERROR(_xlfn.XLOOKUP(Tool_clean!$G129&amp;$E$2,'Waste management'!$A:$A&amp;'Waste management'!$B:$B,'Waste management'!K:K)*$E129,"")</f>
        <v/>
      </c>
      <c r="BA129" t="str" cm="1">
        <f t="array" ref="BA129">IFERROR(_xlfn.XLOOKUP(Tool_clean!$G129&amp;$E$2,'Waste management'!$A:$A&amp;'Waste management'!$B:$B,'Waste management'!L:L)*$E129,"")</f>
        <v/>
      </c>
      <c r="BB129" t="str" cm="1">
        <f t="array" ref="BB129">IFERROR(_xlfn.XLOOKUP(Tool_clean!$G129&amp;$E$2,'Waste management'!$A:$A&amp;'Waste management'!$B:$B,'Waste management'!M:M)*$E129,"")</f>
        <v/>
      </c>
      <c r="BC129" t="str" cm="1">
        <f t="array" ref="BC129">IFERROR(_xlfn.XLOOKUP(Tool_clean!$G129&amp;$E$2,'Waste management'!$A:$A&amp;'Waste management'!$B:$B,'Waste management'!N:N)*$E129,"")</f>
        <v/>
      </c>
      <c r="BD129" t="str" cm="1">
        <f t="array" ref="BD129">IFERROR(_xlfn.XLOOKUP(Tool_clean!$G129&amp;$E$2,'Waste management'!$A:$A&amp;'Waste management'!$B:$B,'Waste management'!O:O)*$E129,"")</f>
        <v/>
      </c>
      <c r="BE129" t="str" cm="1">
        <f t="array" ref="BE129">IFERROR(_xlfn.XLOOKUP(Tool_clean!$G129&amp;$E$2,'Waste management'!$A:$A&amp;'Waste management'!$B:$B,'Waste management'!P:P)*$E129,"")</f>
        <v/>
      </c>
      <c r="BF129" t="str" cm="1">
        <f t="array" ref="BF129">IFERROR(_xlfn.XLOOKUP(Tool_clean!$G129&amp;$E$2,'Waste management'!$A:$A&amp;'Waste management'!$B:$B,'Waste management'!Q:Q)*$E129,"")</f>
        <v/>
      </c>
      <c r="BG129" t="str" cm="1">
        <f t="array" ref="BG129">IFERROR(_xlfn.XLOOKUP(Tool_clean!$G129&amp;$E$2,'Waste management'!$A:$A&amp;'Waste management'!$B:$B,'Waste management'!R:R)*$E129,"")</f>
        <v/>
      </c>
      <c r="BH129" t="str">
        <f>IFERROR((L129+AR129+AB129)*_xlfn.XLOOKUP(Tool_clean!BH$4,Monetization_Factors!$A:$A,Monetization_Factors!$D:$D),"")</f>
        <v/>
      </c>
      <c r="BI129" t="str">
        <f>IFERROR((M129+AS129+AC129)*_xlfn.XLOOKUP(Tool_clean!BI$4,Monetization_Factors!$A:$A,Monetization_Factors!$D:$D),"")</f>
        <v/>
      </c>
      <c r="BJ129" t="str">
        <f>IFERROR((N129+AT129+AD129)*_xlfn.XLOOKUP(Tool_clean!BJ$4,Monetization_Factors!$A:$A,Monetization_Factors!$D:$D),"")</f>
        <v/>
      </c>
      <c r="BK129" t="str">
        <f>IFERROR((O129+AU129+AE129)*_xlfn.XLOOKUP(Tool_clean!BK$4,Monetization_Factors!$A:$A,Monetization_Factors!$D:$D),"")</f>
        <v/>
      </c>
      <c r="BL129" t="str">
        <f>IFERROR((P129+AV129+AF129)*_xlfn.XLOOKUP(Tool_clean!BL$4,Monetization_Factors!$A:$A,Monetization_Factors!$D:$D),"")</f>
        <v/>
      </c>
      <c r="BM129" t="str">
        <f>IFERROR((Q129+AW129+AG129)*_xlfn.XLOOKUP(Tool_clean!BM$4,Monetization_Factors!$A:$A,Monetization_Factors!$D:$D),"")</f>
        <v/>
      </c>
      <c r="BN129" t="str">
        <f>IFERROR((R129+AX129+AH129)*_xlfn.XLOOKUP(Tool_clean!BN$4,Monetization_Factors!$A:$A,Monetization_Factors!$D:$D),"")</f>
        <v/>
      </c>
      <c r="BO129" t="str">
        <f>IFERROR((S129+AY129+AI129)*_xlfn.XLOOKUP(Tool_clean!BO$4,Monetization_Factors!$A:$A,Monetization_Factors!$D:$D),"")</f>
        <v/>
      </c>
      <c r="BP129" t="str">
        <f>IFERROR((T129+AZ129+AJ129)*_xlfn.XLOOKUP(Tool_clean!BP$4,Monetization_Factors!$A:$A,Monetization_Factors!$D:$D),"")</f>
        <v/>
      </c>
      <c r="BQ129" t="str">
        <f>IFERROR((U129+BA129+AK129)*_xlfn.XLOOKUP(Tool_clean!BQ$4,Monetization_Factors!$A:$A,Monetization_Factors!$D:$D),"")</f>
        <v/>
      </c>
      <c r="BR129" t="str">
        <f>IFERROR((V129+BB129+AL129)*_xlfn.XLOOKUP(Tool_clean!BR$4,Monetization_Factors!$A:$A,Monetization_Factors!$D:$D),"")</f>
        <v/>
      </c>
      <c r="BS129" t="str">
        <f>IFERROR((W129+BC129+AM129)*_xlfn.XLOOKUP(Tool_clean!BS$4,Monetization_Factors!$A:$A,Monetization_Factors!$D:$D),"")</f>
        <v/>
      </c>
      <c r="BT129" t="str">
        <f>IFERROR((X129+BD129+AN129)*_xlfn.XLOOKUP(Tool_clean!BT$4,Monetization_Factors!$A:$A,Monetization_Factors!$D:$D),"")</f>
        <v/>
      </c>
      <c r="BU129" t="str">
        <f>IFERROR((Y129+BE129+AO129)*_xlfn.XLOOKUP(Tool_clean!BU$4,Monetization_Factors!$A:$A,Monetization_Factors!$D:$D),"")</f>
        <v/>
      </c>
      <c r="BV129" t="str">
        <f>IFERROR((Z129+BF129+AP129)*_xlfn.XLOOKUP(Tool_clean!BV$4,Monetization_Factors!$A:$A,Monetization_Factors!$D:$D),"")</f>
        <v/>
      </c>
      <c r="BW129" t="str">
        <f>IFERROR((AA129+BG129+AQ129)*_xlfn.XLOOKUP(Tool_clean!BW$4,Monetization_Factors!$A:$A,Monetization_Factors!$D:$D),"")</f>
        <v/>
      </c>
      <c r="BX129" s="38" t="str" cm="1">
        <f t="array" ref="BX129">IFERROR(_xlfn.IFS(I129&gt;0,I129*E129,I129="",J129*E129),"")</f>
        <v/>
      </c>
      <c r="BY129" s="38">
        <f t="shared" si="101"/>
        <v>0</v>
      </c>
      <c r="BZ129" s="38" t="str">
        <f t="shared" si="102"/>
        <v/>
      </c>
      <c r="CA129" s="38" t="str">
        <f t="shared" si="103"/>
        <v/>
      </c>
      <c r="CB129" t="str">
        <f t="shared" si="162"/>
        <v/>
      </c>
      <c r="CC129" t="str">
        <f t="shared" si="163"/>
        <v/>
      </c>
      <c r="CD129" t="str">
        <f t="shared" si="164"/>
        <v/>
      </c>
      <c r="CE129" t="str">
        <f t="shared" si="165"/>
        <v/>
      </c>
      <c r="CF129" t="str">
        <f t="shared" si="166"/>
        <v/>
      </c>
      <c r="CG129" t="str">
        <f t="shared" si="167"/>
        <v/>
      </c>
      <c r="CH129" t="str">
        <f t="shared" si="168"/>
        <v/>
      </c>
      <c r="CI129" t="str">
        <f t="shared" si="169"/>
        <v/>
      </c>
      <c r="CJ129" t="str">
        <f t="shared" si="170"/>
        <v/>
      </c>
      <c r="CK129" t="str">
        <f t="shared" si="171"/>
        <v/>
      </c>
      <c r="CL129" t="str">
        <f t="shared" si="172"/>
        <v/>
      </c>
      <c r="CM129" t="str">
        <f t="shared" si="173"/>
        <v/>
      </c>
      <c r="CN129" t="str">
        <f t="shared" si="174"/>
        <v/>
      </c>
      <c r="CO129" t="str">
        <f t="shared" si="175"/>
        <v/>
      </c>
      <c r="CP129" t="str">
        <f t="shared" si="176"/>
        <v/>
      </c>
      <c r="CQ129" t="str">
        <f t="shared" si="177"/>
        <v/>
      </c>
      <c r="CR129" t="str">
        <f t="shared" si="178"/>
        <v/>
      </c>
      <c r="CS129" t="str">
        <f t="shared" si="179"/>
        <v/>
      </c>
      <c r="CT129" t="str">
        <f t="shared" si="180"/>
        <v/>
      </c>
      <c r="CU129" t="str">
        <f t="shared" si="181"/>
        <v/>
      </c>
      <c r="CV129" t="str">
        <f t="shared" si="182"/>
        <v/>
      </c>
      <c r="CW129" t="str">
        <f t="shared" si="183"/>
        <v/>
      </c>
      <c r="CX129" t="str">
        <f t="shared" si="184"/>
        <v/>
      </c>
      <c r="CY129" t="str">
        <f t="shared" si="185"/>
        <v/>
      </c>
      <c r="CZ129" t="str">
        <f t="shared" si="186"/>
        <v/>
      </c>
      <c r="DA129" t="str">
        <f t="shared" si="187"/>
        <v/>
      </c>
      <c r="DB129" t="str">
        <f t="shared" si="188"/>
        <v/>
      </c>
      <c r="DC129" t="str">
        <f t="shared" si="189"/>
        <v/>
      </c>
      <c r="DD129" t="str">
        <f t="shared" si="190"/>
        <v/>
      </c>
      <c r="DE129" t="str">
        <f t="shared" si="191"/>
        <v/>
      </c>
      <c r="DF129" t="str">
        <f t="shared" si="192"/>
        <v/>
      </c>
      <c r="DG129" t="str">
        <f t="shared" si="193"/>
        <v/>
      </c>
      <c r="DH129" s="5" t="str">
        <f>IFERROR((CR129*$B$2*(1-$H129)*('CAR.CAP_per person'!B$2))/(_xlfn.XLOOKUP($E$2,EU_countries_GDP!$A$2:$A$29,EU_countries_GDP!$E$2:$E$29)),"")</f>
        <v/>
      </c>
      <c r="DI129" s="5" t="str">
        <f>IFERROR((CS129*$B$2*(1-$H129)*('CAR.CAP_per person'!C$2))/(_xlfn.XLOOKUP($E$2,EU_countries_GDP!$A$2:$A$29,EU_countries_GDP!$E$2:$E$29)),"")</f>
        <v/>
      </c>
      <c r="DJ129" s="5" t="str">
        <f>IFERROR((CT129*$B$2*(1-$H129)*('CAR.CAP_per person'!D$2))/(_xlfn.XLOOKUP($E$2,EU_countries_GDP!$A$2:$A$29,EU_countries_GDP!$E$2:$E$29)),"")</f>
        <v/>
      </c>
      <c r="DK129" s="5" t="str">
        <f>IFERROR((CU129*$B$2*(1-$H129)*('CAR.CAP_per person'!E$2))/(_xlfn.XLOOKUP($E$2,EU_countries_GDP!$A$2:$A$29,EU_countries_GDP!$E$2:$E$29)),"")</f>
        <v/>
      </c>
      <c r="DL129" s="5" t="str">
        <f>IFERROR((CV129*$B$2*(1-$H129)*('CAR.CAP_per person'!F$2))/(_xlfn.XLOOKUP($E$2,EU_countries_GDP!$A$2:$A$29,EU_countries_GDP!$E$2:$E$29)),"")</f>
        <v/>
      </c>
      <c r="DM129" s="5" t="str">
        <f>IFERROR((CW129*$B$2*(1-$H129)*('CAR.CAP_per person'!G$2))/(_xlfn.XLOOKUP($E$2,EU_countries_GDP!$A$2:$A$29,EU_countries_GDP!$E$2:$E$29)),"")</f>
        <v/>
      </c>
      <c r="DN129" s="5" t="str">
        <f>IFERROR((CX129*$B$2*(1-$H129)*('CAR.CAP_per person'!H$2))/(_xlfn.XLOOKUP($E$2,EU_countries_GDP!$A$2:$A$29,EU_countries_GDP!$E$2:$E$29)),"")</f>
        <v/>
      </c>
      <c r="DO129" s="5" t="str">
        <f>IFERROR((CY129*$B$2*(1-$H129)*('CAR.CAP_per person'!I$2))/(_xlfn.XLOOKUP($E$2,EU_countries_GDP!$A$2:$A$29,EU_countries_GDP!$E$2:$E$29)),"")</f>
        <v/>
      </c>
      <c r="DP129" s="5" t="str">
        <f>IFERROR((CZ129*$B$2*(1-$H129)*('CAR.CAP_per person'!J$2))/(_xlfn.XLOOKUP($E$2,EU_countries_GDP!$A$2:$A$29,EU_countries_GDP!$E$2:$E$29)),"")</f>
        <v/>
      </c>
      <c r="DQ129" s="5" t="str">
        <f>IFERROR((DA129*$B$2*(1-$H129)*('CAR.CAP_per person'!K$2))/(_xlfn.XLOOKUP($E$2,EU_countries_GDP!$A$2:$A$29,EU_countries_GDP!$E$2:$E$29)),"")</f>
        <v/>
      </c>
      <c r="DR129" s="5" t="str">
        <f>IFERROR((DB129*$B$2*(1-$H129)*('CAR.CAP_per person'!L$2))/(_xlfn.XLOOKUP($E$2,EU_countries_GDP!$A$2:$A$29,EU_countries_GDP!$E$2:$E$29)),"")</f>
        <v/>
      </c>
      <c r="DS129" s="5" t="str">
        <f>IFERROR((DC129*$B$2*(1-$H129)*('CAR.CAP_per person'!M$2))/(_xlfn.XLOOKUP($E$2,EU_countries_GDP!$A$2:$A$29,EU_countries_GDP!$E$2:$E$29)),"")</f>
        <v/>
      </c>
      <c r="DT129" s="5" t="str">
        <f>IFERROR((DD129*$B$2*(1-$H129)*('CAR.CAP_per person'!N$2))/(_xlfn.XLOOKUP($E$2,EU_countries_GDP!$A$2:$A$29,EU_countries_GDP!$E$2:$E$29)),"")</f>
        <v/>
      </c>
      <c r="DU129" s="5" t="str">
        <f>IFERROR((DE129*$B$2*(1-$H129)*('CAR.CAP_per person'!O$2))/(_xlfn.XLOOKUP($E$2,EU_countries_GDP!$A$2:$A$29,EU_countries_GDP!$E$2:$E$29)),"")</f>
        <v/>
      </c>
      <c r="DV129" s="5" t="str">
        <f>IFERROR((DF129*$B$2*(1-$H129)*('CAR.CAP_per person'!P$2))/(_xlfn.XLOOKUP($E$2,EU_countries_GDP!$A$2:$A$29,EU_countries_GDP!$E$2:$E$29)),"")</f>
        <v/>
      </c>
      <c r="DW129" s="5" t="str">
        <f>IFERROR((DG129*$B$2*(1-$H129)*('CAR.CAP_per person'!Q$2))/(_xlfn.XLOOKUP($E$2,EU_countries_GDP!$A$2:$A$29,EU_countries_GDP!$E$2:$E$29)),"")</f>
        <v/>
      </c>
    </row>
    <row r="130" spans="2:127">
      <c r="B130" t="str">
        <f>_xlfn.XLOOKUP(D130,Table5[Ingredient],Table5[Category],"",FALSE)</f>
        <v/>
      </c>
      <c r="C130" s="33"/>
      <c r="D130" s="33"/>
      <c r="E130" s="33"/>
      <c r="F130" s="33"/>
      <c r="G130" s="33"/>
      <c r="H130" s="33"/>
      <c r="I130" s="33"/>
      <c r="J130" s="37" t="str">
        <f>IFERROR(INDEX('AveragePrices&amp;Codes'!G:AG, MATCH($D130, 'AveragePrices&amp;Codes'!$A:$A, 0), MATCH(Tool_clean!$E$2, 'AveragePrices&amp;Codes'!$G$1:$AG$1, 0)),"")</f>
        <v/>
      </c>
      <c r="K130" s="37" t="str">
        <f t="shared" si="100"/>
        <v/>
      </c>
      <c r="L130">
        <f>IFERROR(IF($F130="Raw",_xlfn.XLOOKUP(_xlfn.XLOOKUP(Tool_clean!$D130,'AveragePrices&amp;Codes'!$A:$A,'AveragePrices&amp;Codes'!$B:$B),AGRIBALYSE_Raw!$B:$B,AGRIBALYSE_Raw!O:O)*$E130,_xlfn.XLOOKUP(_xlfn.XLOOKUP(Tool_clean!$D130,'AveragePrices&amp;Codes'!$A:$A,'AveragePrices&amp;Codes'!$B:$B),AGRIBALYSE_Cooked!$C:$C,AGRIBALYSE_Cooked!P:P)*$E130),"")</f>
        <v>0</v>
      </c>
      <c r="M130">
        <f>IFERROR(IF($F130="Raw",_xlfn.XLOOKUP(_xlfn.XLOOKUP(Tool_clean!$D130,'AveragePrices&amp;Codes'!$A:$A,'AveragePrices&amp;Codes'!$B:$B),AGRIBALYSE_Raw!$B:$B,AGRIBALYSE_Raw!P:P)*$E130,_xlfn.XLOOKUP(_xlfn.XLOOKUP(Tool_clean!$D130,'AveragePrices&amp;Codes'!$A:$A,'AveragePrices&amp;Codes'!$B:$B),AGRIBALYSE_Cooked!$C:$C,AGRIBALYSE_Cooked!Q:Q)*$E130),"")</f>
        <v>0</v>
      </c>
      <c r="N130">
        <f>IFERROR(IF($F130="Raw",_xlfn.XLOOKUP(_xlfn.XLOOKUP(Tool_clean!$D130,'AveragePrices&amp;Codes'!$A:$A,'AveragePrices&amp;Codes'!$B:$B),AGRIBALYSE_Raw!$B:$B,AGRIBALYSE_Raw!Q:Q)*$E130,_xlfn.XLOOKUP(_xlfn.XLOOKUP(Tool_clean!$D130,'AveragePrices&amp;Codes'!$A:$A,'AveragePrices&amp;Codes'!$B:$B),AGRIBALYSE_Cooked!$C:$C,AGRIBALYSE_Cooked!R:R)*$E130),"")</f>
        <v>0</v>
      </c>
      <c r="O130">
        <f>IFERROR(IF($F130="Raw",_xlfn.XLOOKUP(_xlfn.XLOOKUP(Tool_clean!$D130,'AveragePrices&amp;Codes'!$A:$A,'AveragePrices&amp;Codes'!$B:$B),AGRIBALYSE_Raw!$B:$B,AGRIBALYSE_Raw!R:R)*$E130,_xlfn.XLOOKUP(_xlfn.XLOOKUP(Tool_clean!$D130,'AveragePrices&amp;Codes'!$A:$A,'AveragePrices&amp;Codes'!$B:$B),AGRIBALYSE_Cooked!$C:$C,AGRIBALYSE_Cooked!S:S)*$E130),"")</f>
        <v>0</v>
      </c>
      <c r="P130">
        <f>IFERROR(IF($F130="Raw",_xlfn.XLOOKUP(_xlfn.XLOOKUP(Tool_clean!$D130,'AveragePrices&amp;Codes'!$A:$A,'AveragePrices&amp;Codes'!$B:$B),AGRIBALYSE_Raw!$B:$B,AGRIBALYSE_Raw!S:S)*$E130,_xlfn.XLOOKUP(_xlfn.XLOOKUP(Tool_clean!$D130,'AveragePrices&amp;Codes'!$A:$A,'AveragePrices&amp;Codes'!$B:$B),AGRIBALYSE_Cooked!$C:$C,AGRIBALYSE_Cooked!T:T)*$E130),"")</f>
        <v>0</v>
      </c>
      <c r="Q130">
        <f>IFERROR(IF($F130="Raw",_xlfn.XLOOKUP(_xlfn.XLOOKUP(Tool_clean!$D130,'AveragePrices&amp;Codes'!$A:$A,'AveragePrices&amp;Codes'!$B:$B),AGRIBALYSE_Raw!$B:$B,AGRIBALYSE_Raw!T:T)*$E130,_xlfn.XLOOKUP(_xlfn.XLOOKUP(Tool_clean!$D130,'AveragePrices&amp;Codes'!$A:$A,'AveragePrices&amp;Codes'!$B:$B),AGRIBALYSE_Cooked!$C:$C,AGRIBALYSE_Cooked!U:U)*$E130),"")</f>
        <v>0</v>
      </c>
      <c r="R130">
        <f>IFERROR(IF($F130="Raw",_xlfn.XLOOKUP(_xlfn.XLOOKUP(Tool_clean!$D130,'AveragePrices&amp;Codes'!$A:$A,'AveragePrices&amp;Codes'!$B:$B),AGRIBALYSE_Raw!$B:$B,AGRIBALYSE_Raw!U:U)*$E130,_xlfn.XLOOKUP(_xlfn.XLOOKUP(Tool_clean!$D130,'AveragePrices&amp;Codes'!$A:$A,'AveragePrices&amp;Codes'!$B:$B),AGRIBALYSE_Cooked!$C:$C,AGRIBALYSE_Cooked!V:V)*$E130),"")</f>
        <v>0</v>
      </c>
      <c r="S130">
        <f>IFERROR(IF($F130="Raw",_xlfn.XLOOKUP(_xlfn.XLOOKUP(Tool_clean!$D130,'AveragePrices&amp;Codes'!$A:$A,'AveragePrices&amp;Codes'!$B:$B),AGRIBALYSE_Raw!$B:$B,AGRIBALYSE_Raw!V:V)*$E130,_xlfn.XLOOKUP(_xlfn.XLOOKUP(Tool_clean!$D130,'AveragePrices&amp;Codes'!$A:$A,'AveragePrices&amp;Codes'!$B:$B),AGRIBALYSE_Cooked!$C:$C,AGRIBALYSE_Cooked!W:W)*$E130),"")</f>
        <v>0</v>
      </c>
      <c r="T130">
        <f>IFERROR(IF($F130="Raw",_xlfn.XLOOKUP(_xlfn.XLOOKUP(Tool_clean!$D130,'AveragePrices&amp;Codes'!$A:$A,'AveragePrices&amp;Codes'!$B:$B),AGRIBALYSE_Raw!$B:$B,AGRIBALYSE_Raw!W:W)*$E130,_xlfn.XLOOKUP(_xlfn.XLOOKUP(Tool_clean!$D130,'AveragePrices&amp;Codes'!$A:$A,'AveragePrices&amp;Codes'!$B:$B),AGRIBALYSE_Cooked!$C:$C,AGRIBALYSE_Cooked!X:X)*$E130),"")</f>
        <v>0</v>
      </c>
      <c r="U130">
        <f>IFERROR(IF($F130="Raw",_xlfn.XLOOKUP(_xlfn.XLOOKUP(Tool_clean!$D130,'AveragePrices&amp;Codes'!$A:$A,'AveragePrices&amp;Codes'!$B:$B),AGRIBALYSE_Raw!$B:$B,AGRIBALYSE_Raw!X:X)*$E130,_xlfn.XLOOKUP(_xlfn.XLOOKUP(Tool_clean!$D130,'AveragePrices&amp;Codes'!$A:$A,'AveragePrices&amp;Codes'!$B:$B),AGRIBALYSE_Cooked!$C:$C,AGRIBALYSE_Cooked!Y:Y)*$E130),"")</f>
        <v>0</v>
      </c>
      <c r="V130">
        <f>IFERROR(IF($F130="Raw",_xlfn.XLOOKUP(_xlfn.XLOOKUP(Tool_clean!$D130,'AveragePrices&amp;Codes'!$A:$A,'AveragePrices&amp;Codes'!$B:$B),AGRIBALYSE_Raw!$B:$B,AGRIBALYSE_Raw!Y:Y)*$E130,_xlfn.XLOOKUP(_xlfn.XLOOKUP(Tool_clean!$D130,'AveragePrices&amp;Codes'!$A:$A,'AveragePrices&amp;Codes'!$B:$B),AGRIBALYSE_Cooked!$C:$C,AGRIBALYSE_Cooked!Z:Z)*$E130),"")</f>
        <v>0</v>
      </c>
      <c r="W130">
        <f>IFERROR(IF($F130="Raw",_xlfn.XLOOKUP(_xlfn.XLOOKUP(Tool_clean!$D130,'AveragePrices&amp;Codes'!$A:$A,'AveragePrices&amp;Codes'!$B:$B),AGRIBALYSE_Raw!$B:$B,AGRIBALYSE_Raw!Z:Z)*$E130,_xlfn.XLOOKUP(_xlfn.XLOOKUP(Tool_clean!$D130,'AveragePrices&amp;Codes'!$A:$A,'AveragePrices&amp;Codes'!$B:$B),AGRIBALYSE_Cooked!$C:$C,AGRIBALYSE_Cooked!AA:AA)*$E130),"")</f>
        <v>0</v>
      </c>
      <c r="X130">
        <f>IFERROR(IF($F130="Raw",_xlfn.XLOOKUP(_xlfn.XLOOKUP(Tool_clean!$D130,'AveragePrices&amp;Codes'!$A:$A,'AveragePrices&amp;Codes'!$B:$B),AGRIBALYSE_Raw!$B:$B,AGRIBALYSE_Raw!AA:AA)*$E130,_xlfn.XLOOKUP(_xlfn.XLOOKUP(Tool_clean!$D130,'AveragePrices&amp;Codes'!$A:$A,'AveragePrices&amp;Codes'!$B:$B),AGRIBALYSE_Cooked!$C:$C,AGRIBALYSE_Cooked!AB:AB)*$E130),"")</f>
        <v>0</v>
      </c>
      <c r="Y130">
        <f>IFERROR(IF($F130="Raw",_xlfn.XLOOKUP(_xlfn.XLOOKUP(Tool_clean!$D130,'AveragePrices&amp;Codes'!$A:$A,'AveragePrices&amp;Codes'!$B:$B),AGRIBALYSE_Raw!$B:$B,AGRIBALYSE_Raw!AB:AB)*$E130,_xlfn.XLOOKUP(_xlfn.XLOOKUP(Tool_clean!$D130,'AveragePrices&amp;Codes'!$A:$A,'AveragePrices&amp;Codes'!$B:$B),AGRIBALYSE_Cooked!$C:$C,AGRIBALYSE_Cooked!AC:AC)*$E130),"")</f>
        <v>0</v>
      </c>
      <c r="Z130">
        <f>IFERROR(IF($F130="Raw",_xlfn.XLOOKUP(_xlfn.XLOOKUP(Tool_clean!$D130,'AveragePrices&amp;Codes'!$A:$A,'AveragePrices&amp;Codes'!$B:$B),AGRIBALYSE_Raw!$B:$B,AGRIBALYSE_Raw!AC:AC)*$E130,_xlfn.XLOOKUP(_xlfn.XLOOKUP(Tool_clean!$D130,'AveragePrices&amp;Codes'!$A:$A,'AveragePrices&amp;Codes'!$B:$B),AGRIBALYSE_Cooked!$C:$C,AGRIBALYSE_Cooked!AD:AD)*$E130),"")</f>
        <v>0</v>
      </c>
      <c r="AA130">
        <f>IFERROR(IF($F130="Raw",_xlfn.XLOOKUP(_xlfn.XLOOKUP(Tool_clean!$D130,'AveragePrices&amp;Codes'!$A:$A,'AveragePrices&amp;Codes'!$B:$B),AGRIBALYSE_Raw!$B:$B,AGRIBALYSE_Raw!AD:AD)*$E130,_xlfn.XLOOKUP(_xlfn.XLOOKUP(Tool_clean!$D130,'AveragePrices&amp;Codes'!$A:$A,'AveragePrices&amp;Codes'!$B:$B),AGRIBALYSE_Cooked!$C:$C,AGRIBALYSE_Cooked!AE:AE)*$E130),"")</f>
        <v>0</v>
      </c>
      <c r="AB130" t="str" cm="1">
        <f t="array" ref="AB130">IFERROR(_xlfn.XLOOKUP(Tool_clean!$F130&amp;$E$2,'Cooking methods'!$A:$A&amp;'Cooking methods'!$B:$B,'Cooking methods'!C:C)*$E130,"")</f>
        <v/>
      </c>
      <c r="AC130" t="str" cm="1">
        <f t="array" ref="AC130">IFERROR(_xlfn.XLOOKUP(Tool_clean!$F130&amp;$E$2,'Cooking methods'!$A:$A&amp;'Cooking methods'!$B:$B,'Cooking methods'!D:D)*$E130,"")</f>
        <v/>
      </c>
      <c r="AD130" t="str" cm="1">
        <f t="array" ref="AD130">IFERROR(_xlfn.XLOOKUP(Tool_clean!$F130&amp;$E$2,'Cooking methods'!$A:$A&amp;'Cooking methods'!$B:$B,'Cooking methods'!E:E)*$E130,"")</f>
        <v/>
      </c>
      <c r="AE130" t="str" cm="1">
        <f t="array" ref="AE130">IFERROR(_xlfn.XLOOKUP(Tool_clean!$F130&amp;$E$2,'Cooking methods'!$A:$A&amp;'Cooking methods'!$B:$B,'Cooking methods'!F:F)*$E130,"")</f>
        <v/>
      </c>
      <c r="AF130" t="str" cm="1">
        <f t="array" ref="AF130">IFERROR(_xlfn.XLOOKUP(Tool_clean!$F130&amp;$E$2,'Cooking methods'!$A:$A&amp;'Cooking methods'!$B:$B,'Cooking methods'!G:G)*$E130,"")</f>
        <v/>
      </c>
      <c r="AG130" t="str" cm="1">
        <f t="array" ref="AG130">IFERROR(_xlfn.XLOOKUP(Tool_clean!$F130&amp;$E$2,'Cooking methods'!$A:$A&amp;'Cooking methods'!$B:$B,'Cooking methods'!H:H)*$E130,"")</f>
        <v/>
      </c>
      <c r="AH130" t="str" cm="1">
        <f t="array" ref="AH130">IFERROR(_xlfn.XLOOKUP(Tool_clean!$F130&amp;$E$2,'Cooking methods'!$A:$A&amp;'Cooking methods'!$B:$B,'Cooking methods'!I:I)*$E130,"")</f>
        <v/>
      </c>
      <c r="AI130" t="str" cm="1">
        <f t="array" ref="AI130">IFERROR(_xlfn.XLOOKUP(Tool_clean!$F130&amp;$E$2,'Cooking methods'!$A:$A&amp;'Cooking methods'!$B:$B,'Cooking methods'!J:J)*$E130,"")</f>
        <v/>
      </c>
      <c r="AJ130" t="str" cm="1">
        <f t="array" ref="AJ130">IFERROR(_xlfn.XLOOKUP(Tool_clean!$F130&amp;$E$2,'Cooking methods'!$A:$A&amp;'Cooking methods'!$B:$B,'Cooking methods'!K:K)*$E130,"")</f>
        <v/>
      </c>
      <c r="AK130" t="str" cm="1">
        <f t="array" ref="AK130">IFERROR(_xlfn.XLOOKUP(Tool_clean!$F130&amp;$E$2,'Cooking methods'!$A:$A&amp;'Cooking methods'!$B:$B,'Cooking methods'!L:L)*$E130,"")</f>
        <v/>
      </c>
      <c r="AL130" t="str" cm="1">
        <f t="array" ref="AL130">IFERROR(_xlfn.XLOOKUP(Tool_clean!$F130&amp;$E$2,'Cooking methods'!$A:$A&amp;'Cooking methods'!$B:$B,'Cooking methods'!M:M)*$E130,"")</f>
        <v/>
      </c>
      <c r="AM130" t="str" cm="1">
        <f t="array" ref="AM130">IFERROR(_xlfn.XLOOKUP(Tool_clean!$F130&amp;$E$2,'Cooking methods'!$A:$A&amp;'Cooking methods'!$B:$B,'Cooking methods'!N:N)*$E130,"")</f>
        <v/>
      </c>
      <c r="AN130" t="str" cm="1">
        <f t="array" ref="AN130">IFERROR(_xlfn.XLOOKUP(Tool_clean!$F130&amp;$E$2,'Cooking methods'!$A:$A&amp;'Cooking methods'!$B:$B,'Cooking methods'!O:O)*$E130,"")</f>
        <v/>
      </c>
      <c r="AO130" t="str" cm="1">
        <f t="array" ref="AO130">IFERROR(_xlfn.XLOOKUP(Tool_clean!$F130&amp;$E$2,'Cooking methods'!$A:$A&amp;'Cooking methods'!$B:$B,'Cooking methods'!P:P)*$E130,"")</f>
        <v/>
      </c>
      <c r="AP130" t="str" cm="1">
        <f t="array" ref="AP130">IFERROR(_xlfn.XLOOKUP(Tool_clean!$F130&amp;$E$2,'Cooking methods'!$A:$A&amp;'Cooking methods'!$B:$B,'Cooking methods'!Q:Q)*$E130,"")</f>
        <v/>
      </c>
      <c r="AQ130" t="str" cm="1">
        <f t="array" ref="AQ130">IFERROR(_xlfn.XLOOKUP(Tool_clean!$F130&amp;$E$2,'Cooking methods'!$A:$A&amp;'Cooking methods'!$B:$B,'Cooking methods'!R:R)*$E130,"")</f>
        <v/>
      </c>
      <c r="AR130" t="str" cm="1">
        <f t="array" ref="AR130">IFERROR(_xlfn.XLOOKUP(Tool_clean!$G130&amp;$E$2,'Waste management'!$A:$A&amp;'Waste management'!$B:$B,'Waste management'!C:C)*$E130,"")</f>
        <v/>
      </c>
      <c r="AS130" t="str" cm="1">
        <f t="array" ref="AS130">IFERROR(_xlfn.XLOOKUP(Tool_clean!$G130&amp;$E$2,'Waste management'!$A:$A&amp;'Waste management'!$B:$B,'Waste management'!D:D)*$E130,"")</f>
        <v/>
      </c>
      <c r="AT130" t="str" cm="1">
        <f t="array" ref="AT130">IFERROR(_xlfn.XLOOKUP(Tool_clean!$G130&amp;$E$2,'Waste management'!$A:$A&amp;'Waste management'!$B:$B,'Waste management'!E:E)*$E130,"")</f>
        <v/>
      </c>
      <c r="AU130" t="str" cm="1">
        <f t="array" ref="AU130">IFERROR(_xlfn.XLOOKUP(Tool_clean!$G130&amp;$E$2,'Waste management'!$A:$A&amp;'Waste management'!$B:$B,'Waste management'!F:F)*$E130,"")</f>
        <v/>
      </c>
      <c r="AV130" t="str" cm="1">
        <f t="array" ref="AV130">IFERROR(_xlfn.XLOOKUP(Tool_clean!$G130&amp;$E$2,'Waste management'!$A:$A&amp;'Waste management'!$B:$B,'Waste management'!G:G)*$E130,"")</f>
        <v/>
      </c>
      <c r="AW130" t="str" cm="1">
        <f t="array" ref="AW130">IFERROR(_xlfn.XLOOKUP(Tool_clean!$G130&amp;$E$2,'Waste management'!$A:$A&amp;'Waste management'!$B:$B,'Waste management'!H:H)*$E130,"")</f>
        <v/>
      </c>
      <c r="AX130" t="str" cm="1">
        <f t="array" ref="AX130">IFERROR(_xlfn.XLOOKUP(Tool_clean!$G130&amp;$E$2,'Waste management'!$A:$A&amp;'Waste management'!$B:$B,'Waste management'!I:I)*$E130,"")</f>
        <v/>
      </c>
      <c r="AY130" t="str" cm="1">
        <f t="array" ref="AY130">IFERROR(_xlfn.XLOOKUP(Tool_clean!$G130&amp;$E$2,'Waste management'!$A:$A&amp;'Waste management'!$B:$B,'Waste management'!J:J)*$E130,"")</f>
        <v/>
      </c>
      <c r="AZ130" t="str" cm="1">
        <f t="array" ref="AZ130">IFERROR(_xlfn.XLOOKUP(Tool_clean!$G130&amp;$E$2,'Waste management'!$A:$A&amp;'Waste management'!$B:$B,'Waste management'!K:K)*$E130,"")</f>
        <v/>
      </c>
      <c r="BA130" t="str" cm="1">
        <f t="array" ref="BA130">IFERROR(_xlfn.XLOOKUP(Tool_clean!$G130&amp;$E$2,'Waste management'!$A:$A&amp;'Waste management'!$B:$B,'Waste management'!L:L)*$E130,"")</f>
        <v/>
      </c>
      <c r="BB130" t="str" cm="1">
        <f t="array" ref="BB130">IFERROR(_xlfn.XLOOKUP(Tool_clean!$G130&amp;$E$2,'Waste management'!$A:$A&amp;'Waste management'!$B:$B,'Waste management'!M:M)*$E130,"")</f>
        <v/>
      </c>
      <c r="BC130" t="str" cm="1">
        <f t="array" ref="BC130">IFERROR(_xlfn.XLOOKUP(Tool_clean!$G130&amp;$E$2,'Waste management'!$A:$A&amp;'Waste management'!$B:$B,'Waste management'!N:N)*$E130,"")</f>
        <v/>
      </c>
      <c r="BD130" t="str" cm="1">
        <f t="array" ref="BD130">IFERROR(_xlfn.XLOOKUP(Tool_clean!$G130&amp;$E$2,'Waste management'!$A:$A&amp;'Waste management'!$B:$B,'Waste management'!O:O)*$E130,"")</f>
        <v/>
      </c>
      <c r="BE130" t="str" cm="1">
        <f t="array" ref="BE130">IFERROR(_xlfn.XLOOKUP(Tool_clean!$G130&amp;$E$2,'Waste management'!$A:$A&amp;'Waste management'!$B:$B,'Waste management'!P:P)*$E130,"")</f>
        <v/>
      </c>
      <c r="BF130" t="str" cm="1">
        <f t="array" ref="BF130">IFERROR(_xlfn.XLOOKUP(Tool_clean!$G130&amp;$E$2,'Waste management'!$A:$A&amp;'Waste management'!$B:$B,'Waste management'!Q:Q)*$E130,"")</f>
        <v/>
      </c>
      <c r="BG130" t="str" cm="1">
        <f t="array" ref="BG130">IFERROR(_xlfn.XLOOKUP(Tool_clean!$G130&amp;$E$2,'Waste management'!$A:$A&amp;'Waste management'!$B:$B,'Waste management'!R:R)*$E130,"")</f>
        <v/>
      </c>
      <c r="BH130" t="str">
        <f>IFERROR((L130+AR130+AB130)*_xlfn.XLOOKUP(Tool_clean!BH$4,Monetization_Factors!$A:$A,Monetization_Factors!$D:$D),"")</f>
        <v/>
      </c>
      <c r="BI130" t="str">
        <f>IFERROR((M130+AS130+AC130)*_xlfn.XLOOKUP(Tool_clean!BI$4,Monetization_Factors!$A:$A,Monetization_Factors!$D:$D),"")</f>
        <v/>
      </c>
      <c r="BJ130" t="str">
        <f>IFERROR((N130+AT130+AD130)*_xlfn.XLOOKUP(Tool_clean!BJ$4,Monetization_Factors!$A:$A,Monetization_Factors!$D:$D),"")</f>
        <v/>
      </c>
      <c r="BK130" t="str">
        <f>IFERROR((O130+AU130+AE130)*_xlfn.XLOOKUP(Tool_clean!BK$4,Monetization_Factors!$A:$A,Monetization_Factors!$D:$D),"")</f>
        <v/>
      </c>
      <c r="BL130" t="str">
        <f>IFERROR((P130+AV130+AF130)*_xlfn.XLOOKUP(Tool_clean!BL$4,Monetization_Factors!$A:$A,Monetization_Factors!$D:$D),"")</f>
        <v/>
      </c>
      <c r="BM130" t="str">
        <f>IFERROR((Q130+AW130+AG130)*_xlfn.XLOOKUP(Tool_clean!BM$4,Monetization_Factors!$A:$A,Monetization_Factors!$D:$D),"")</f>
        <v/>
      </c>
      <c r="BN130" t="str">
        <f>IFERROR((R130+AX130+AH130)*_xlfn.XLOOKUP(Tool_clean!BN$4,Monetization_Factors!$A:$A,Monetization_Factors!$D:$D),"")</f>
        <v/>
      </c>
      <c r="BO130" t="str">
        <f>IFERROR((S130+AY130+AI130)*_xlfn.XLOOKUP(Tool_clean!BO$4,Monetization_Factors!$A:$A,Monetization_Factors!$D:$D),"")</f>
        <v/>
      </c>
      <c r="BP130" t="str">
        <f>IFERROR((T130+AZ130+AJ130)*_xlfn.XLOOKUP(Tool_clean!BP$4,Monetization_Factors!$A:$A,Monetization_Factors!$D:$D),"")</f>
        <v/>
      </c>
      <c r="BQ130" t="str">
        <f>IFERROR((U130+BA130+AK130)*_xlfn.XLOOKUP(Tool_clean!BQ$4,Monetization_Factors!$A:$A,Monetization_Factors!$D:$D),"")</f>
        <v/>
      </c>
      <c r="BR130" t="str">
        <f>IFERROR((V130+BB130+AL130)*_xlfn.XLOOKUP(Tool_clean!BR$4,Monetization_Factors!$A:$A,Monetization_Factors!$D:$D),"")</f>
        <v/>
      </c>
      <c r="BS130" t="str">
        <f>IFERROR((W130+BC130+AM130)*_xlfn.XLOOKUP(Tool_clean!BS$4,Monetization_Factors!$A:$A,Monetization_Factors!$D:$D),"")</f>
        <v/>
      </c>
      <c r="BT130" t="str">
        <f>IFERROR((X130+BD130+AN130)*_xlfn.XLOOKUP(Tool_clean!BT$4,Monetization_Factors!$A:$A,Monetization_Factors!$D:$D),"")</f>
        <v/>
      </c>
      <c r="BU130" t="str">
        <f>IFERROR((Y130+BE130+AO130)*_xlfn.XLOOKUP(Tool_clean!BU$4,Monetization_Factors!$A:$A,Monetization_Factors!$D:$D),"")</f>
        <v/>
      </c>
      <c r="BV130" t="str">
        <f>IFERROR((Z130+BF130+AP130)*_xlfn.XLOOKUP(Tool_clean!BV$4,Monetization_Factors!$A:$A,Monetization_Factors!$D:$D),"")</f>
        <v/>
      </c>
      <c r="BW130" t="str">
        <f>IFERROR((AA130+BG130+AQ130)*_xlfn.XLOOKUP(Tool_clean!BW$4,Monetization_Factors!$A:$A,Monetization_Factors!$D:$D),"")</f>
        <v/>
      </c>
      <c r="BX130" s="38" t="str" cm="1">
        <f t="array" ref="BX130">IFERROR(_xlfn.IFS(I130&gt;0,I130*E130,I130="",J130*E130),"")</f>
        <v/>
      </c>
      <c r="BY130" s="38">
        <f t="shared" si="101"/>
        <v>0</v>
      </c>
      <c r="BZ130" s="38" t="str">
        <f t="shared" si="102"/>
        <v/>
      </c>
      <c r="CA130" s="38" t="str">
        <f t="shared" si="103"/>
        <v/>
      </c>
      <c r="CB130" t="str">
        <f t="shared" si="162"/>
        <v/>
      </c>
      <c r="CC130" t="str">
        <f t="shared" si="163"/>
        <v/>
      </c>
      <c r="CD130" t="str">
        <f t="shared" si="164"/>
        <v/>
      </c>
      <c r="CE130" t="str">
        <f t="shared" si="165"/>
        <v/>
      </c>
      <c r="CF130" t="str">
        <f t="shared" si="166"/>
        <v/>
      </c>
      <c r="CG130" t="str">
        <f t="shared" si="167"/>
        <v/>
      </c>
      <c r="CH130" t="str">
        <f t="shared" si="168"/>
        <v/>
      </c>
      <c r="CI130" t="str">
        <f t="shared" si="169"/>
        <v/>
      </c>
      <c r="CJ130" t="str">
        <f t="shared" si="170"/>
        <v/>
      </c>
      <c r="CK130" t="str">
        <f t="shared" si="171"/>
        <v/>
      </c>
      <c r="CL130" t="str">
        <f t="shared" si="172"/>
        <v/>
      </c>
      <c r="CM130" t="str">
        <f t="shared" si="173"/>
        <v/>
      </c>
      <c r="CN130" t="str">
        <f t="shared" si="174"/>
        <v/>
      </c>
      <c r="CO130" t="str">
        <f t="shared" si="175"/>
        <v/>
      </c>
      <c r="CP130" t="str">
        <f t="shared" si="176"/>
        <v/>
      </c>
      <c r="CQ130" t="str">
        <f t="shared" si="177"/>
        <v/>
      </c>
      <c r="CR130" t="str">
        <f t="shared" si="178"/>
        <v/>
      </c>
      <c r="CS130" t="str">
        <f t="shared" si="179"/>
        <v/>
      </c>
      <c r="CT130" t="str">
        <f t="shared" si="180"/>
        <v/>
      </c>
      <c r="CU130" t="str">
        <f t="shared" si="181"/>
        <v/>
      </c>
      <c r="CV130" t="str">
        <f t="shared" si="182"/>
        <v/>
      </c>
      <c r="CW130" t="str">
        <f t="shared" si="183"/>
        <v/>
      </c>
      <c r="CX130" t="str">
        <f t="shared" si="184"/>
        <v/>
      </c>
      <c r="CY130" t="str">
        <f t="shared" si="185"/>
        <v/>
      </c>
      <c r="CZ130" t="str">
        <f t="shared" si="186"/>
        <v/>
      </c>
      <c r="DA130" t="str">
        <f t="shared" si="187"/>
        <v/>
      </c>
      <c r="DB130" t="str">
        <f t="shared" si="188"/>
        <v/>
      </c>
      <c r="DC130" t="str">
        <f t="shared" si="189"/>
        <v/>
      </c>
      <c r="DD130" t="str">
        <f t="shared" si="190"/>
        <v/>
      </c>
      <c r="DE130" t="str">
        <f t="shared" si="191"/>
        <v/>
      </c>
      <c r="DF130" t="str">
        <f t="shared" si="192"/>
        <v/>
      </c>
      <c r="DG130" t="str">
        <f t="shared" si="193"/>
        <v/>
      </c>
      <c r="DH130" s="5" t="str">
        <f>IFERROR((CR130*$B$2*(1-$H130)*('CAR.CAP_per person'!B$2))/(_xlfn.XLOOKUP($E$2,EU_countries_GDP!$A$2:$A$29,EU_countries_GDP!$E$2:$E$29)),"")</f>
        <v/>
      </c>
      <c r="DI130" s="5" t="str">
        <f>IFERROR((CS130*$B$2*(1-$H130)*('CAR.CAP_per person'!C$2))/(_xlfn.XLOOKUP($E$2,EU_countries_GDP!$A$2:$A$29,EU_countries_GDP!$E$2:$E$29)),"")</f>
        <v/>
      </c>
      <c r="DJ130" s="5" t="str">
        <f>IFERROR((CT130*$B$2*(1-$H130)*('CAR.CAP_per person'!D$2))/(_xlfn.XLOOKUP($E$2,EU_countries_GDP!$A$2:$A$29,EU_countries_GDP!$E$2:$E$29)),"")</f>
        <v/>
      </c>
      <c r="DK130" s="5" t="str">
        <f>IFERROR((CU130*$B$2*(1-$H130)*('CAR.CAP_per person'!E$2))/(_xlfn.XLOOKUP($E$2,EU_countries_GDP!$A$2:$A$29,EU_countries_GDP!$E$2:$E$29)),"")</f>
        <v/>
      </c>
      <c r="DL130" s="5" t="str">
        <f>IFERROR((CV130*$B$2*(1-$H130)*('CAR.CAP_per person'!F$2))/(_xlfn.XLOOKUP($E$2,EU_countries_GDP!$A$2:$A$29,EU_countries_GDP!$E$2:$E$29)),"")</f>
        <v/>
      </c>
      <c r="DM130" s="5" t="str">
        <f>IFERROR((CW130*$B$2*(1-$H130)*('CAR.CAP_per person'!G$2))/(_xlfn.XLOOKUP($E$2,EU_countries_GDP!$A$2:$A$29,EU_countries_GDP!$E$2:$E$29)),"")</f>
        <v/>
      </c>
      <c r="DN130" s="5" t="str">
        <f>IFERROR((CX130*$B$2*(1-$H130)*('CAR.CAP_per person'!H$2))/(_xlfn.XLOOKUP($E$2,EU_countries_GDP!$A$2:$A$29,EU_countries_GDP!$E$2:$E$29)),"")</f>
        <v/>
      </c>
      <c r="DO130" s="5" t="str">
        <f>IFERROR((CY130*$B$2*(1-$H130)*('CAR.CAP_per person'!I$2))/(_xlfn.XLOOKUP($E$2,EU_countries_GDP!$A$2:$A$29,EU_countries_GDP!$E$2:$E$29)),"")</f>
        <v/>
      </c>
      <c r="DP130" s="5" t="str">
        <f>IFERROR((CZ130*$B$2*(1-$H130)*('CAR.CAP_per person'!J$2))/(_xlfn.XLOOKUP($E$2,EU_countries_GDP!$A$2:$A$29,EU_countries_GDP!$E$2:$E$29)),"")</f>
        <v/>
      </c>
      <c r="DQ130" s="5" t="str">
        <f>IFERROR((DA130*$B$2*(1-$H130)*('CAR.CAP_per person'!K$2))/(_xlfn.XLOOKUP($E$2,EU_countries_GDP!$A$2:$A$29,EU_countries_GDP!$E$2:$E$29)),"")</f>
        <v/>
      </c>
      <c r="DR130" s="5" t="str">
        <f>IFERROR((DB130*$B$2*(1-$H130)*('CAR.CAP_per person'!L$2))/(_xlfn.XLOOKUP($E$2,EU_countries_GDP!$A$2:$A$29,EU_countries_GDP!$E$2:$E$29)),"")</f>
        <v/>
      </c>
      <c r="DS130" s="5" t="str">
        <f>IFERROR((DC130*$B$2*(1-$H130)*('CAR.CAP_per person'!M$2))/(_xlfn.XLOOKUP($E$2,EU_countries_GDP!$A$2:$A$29,EU_countries_GDP!$E$2:$E$29)),"")</f>
        <v/>
      </c>
      <c r="DT130" s="5" t="str">
        <f>IFERROR((DD130*$B$2*(1-$H130)*('CAR.CAP_per person'!N$2))/(_xlfn.XLOOKUP($E$2,EU_countries_GDP!$A$2:$A$29,EU_countries_GDP!$E$2:$E$29)),"")</f>
        <v/>
      </c>
      <c r="DU130" s="5" t="str">
        <f>IFERROR((DE130*$B$2*(1-$H130)*('CAR.CAP_per person'!O$2))/(_xlfn.XLOOKUP($E$2,EU_countries_GDP!$A$2:$A$29,EU_countries_GDP!$E$2:$E$29)),"")</f>
        <v/>
      </c>
      <c r="DV130" s="5" t="str">
        <f>IFERROR((DF130*$B$2*(1-$H130)*('CAR.CAP_per person'!P$2))/(_xlfn.XLOOKUP($E$2,EU_countries_GDP!$A$2:$A$29,EU_countries_GDP!$E$2:$E$29)),"")</f>
        <v/>
      </c>
      <c r="DW130" s="5" t="str">
        <f>IFERROR((DG130*$B$2*(1-$H130)*('CAR.CAP_per person'!Q$2))/(_xlfn.XLOOKUP($E$2,EU_countries_GDP!$A$2:$A$29,EU_countries_GDP!$E$2:$E$29)),"")</f>
        <v/>
      </c>
    </row>
    <row r="131" spans="2:127">
      <c r="B131" t="str">
        <f>_xlfn.XLOOKUP(D131,Table5[Ingredient],Table5[Category],"",FALSE)</f>
        <v/>
      </c>
      <c r="C131" s="33"/>
      <c r="D131" s="33"/>
      <c r="E131" s="33"/>
      <c r="F131" s="33"/>
      <c r="G131" s="33"/>
      <c r="H131" s="33"/>
      <c r="I131" s="33"/>
      <c r="J131" s="37" t="str">
        <f>IFERROR(INDEX('AveragePrices&amp;Codes'!G:AG, MATCH($D131, 'AveragePrices&amp;Codes'!$A:$A, 0), MATCH(Tool_clean!$E$2, 'AveragePrices&amp;Codes'!$G$1:$AG$1, 0)),"")</f>
        <v/>
      </c>
      <c r="K131" s="37" t="str">
        <f t="shared" si="100"/>
        <v/>
      </c>
      <c r="L131">
        <f>IFERROR(IF($F131="Raw",_xlfn.XLOOKUP(_xlfn.XLOOKUP(Tool_clean!$D131,'AveragePrices&amp;Codes'!$A:$A,'AveragePrices&amp;Codes'!$B:$B),AGRIBALYSE_Raw!$B:$B,AGRIBALYSE_Raw!O:O)*$E131,_xlfn.XLOOKUP(_xlfn.XLOOKUP(Tool_clean!$D131,'AveragePrices&amp;Codes'!$A:$A,'AveragePrices&amp;Codes'!$B:$B),AGRIBALYSE_Cooked!$C:$C,AGRIBALYSE_Cooked!P:P)*$E131),"")</f>
        <v>0</v>
      </c>
      <c r="M131">
        <f>IFERROR(IF($F131="Raw",_xlfn.XLOOKUP(_xlfn.XLOOKUP(Tool_clean!$D131,'AveragePrices&amp;Codes'!$A:$A,'AveragePrices&amp;Codes'!$B:$B),AGRIBALYSE_Raw!$B:$B,AGRIBALYSE_Raw!P:P)*$E131,_xlfn.XLOOKUP(_xlfn.XLOOKUP(Tool_clean!$D131,'AveragePrices&amp;Codes'!$A:$A,'AveragePrices&amp;Codes'!$B:$B),AGRIBALYSE_Cooked!$C:$C,AGRIBALYSE_Cooked!Q:Q)*$E131),"")</f>
        <v>0</v>
      </c>
      <c r="N131">
        <f>IFERROR(IF($F131="Raw",_xlfn.XLOOKUP(_xlfn.XLOOKUP(Tool_clean!$D131,'AveragePrices&amp;Codes'!$A:$A,'AveragePrices&amp;Codes'!$B:$B),AGRIBALYSE_Raw!$B:$B,AGRIBALYSE_Raw!Q:Q)*$E131,_xlfn.XLOOKUP(_xlfn.XLOOKUP(Tool_clean!$D131,'AveragePrices&amp;Codes'!$A:$A,'AveragePrices&amp;Codes'!$B:$B),AGRIBALYSE_Cooked!$C:$C,AGRIBALYSE_Cooked!R:R)*$E131),"")</f>
        <v>0</v>
      </c>
      <c r="O131">
        <f>IFERROR(IF($F131="Raw",_xlfn.XLOOKUP(_xlfn.XLOOKUP(Tool_clean!$D131,'AveragePrices&amp;Codes'!$A:$A,'AveragePrices&amp;Codes'!$B:$B),AGRIBALYSE_Raw!$B:$B,AGRIBALYSE_Raw!R:R)*$E131,_xlfn.XLOOKUP(_xlfn.XLOOKUP(Tool_clean!$D131,'AveragePrices&amp;Codes'!$A:$A,'AveragePrices&amp;Codes'!$B:$B),AGRIBALYSE_Cooked!$C:$C,AGRIBALYSE_Cooked!S:S)*$E131),"")</f>
        <v>0</v>
      </c>
      <c r="P131">
        <f>IFERROR(IF($F131="Raw",_xlfn.XLOOKUP(_xlfn.XLOOKUP(Tool_clean!$D131,'AveragePrices&amp;Codes'!$A:$A,'AveragePrices&amp;Codes'!$B:$B),AGRIBALYSE_Raw!$B:$B,AGRIBALYSE_Raw!S:S)*$E131,_xlfn.XLOOKUP(_xlfn.XLOOKUP(Tool_clean!$D131,'AveragePrices&amp;Codes'!$A:$A,'AveragePrices&amp;Codes'!$B:$B),AGRIBALYSE_Cooked!$C:$C,AGRIBALYSE_Cooked!T:T)*$E131),"")</f>
        <v>0</v>
      </c>
      <c r="Q131">
        <f>IFERROR(IF($F131="Raw",_xlfn.XLOOKUP(_xlfn.XLOOKUP(Tool_clean!$D131,'AveragePrices&amp;Codes'!$A:$A,'AveragePrices&amp;Codes'!$B:$B),AGRIBALYSE_Raw!$B:$B,AGRIBALYSE_Raw!T:T)*$E131,_xlfn.XLOOKUP(_xlfn.XLOOKUP(Tool_clean!$D131,'AveragePrices&amp;Codes'!$A:$A,'AveragePrices&amp;Codes'!$B:$B),AGRIBALYSE_Cooked!$C:$C,AGRIBALYSE_Cooked!U:U)*$E131),"")</f>
        <v>0</v>
      </c>
      <c r="R131">
        <f>IFERROR(IF($F131="Raw",_xlfn.XLOOKUP(_xlfn.XLOOKUP(Tool_clean!$D131,'AveragePrices&amp;Codes'!$A:$A,'AveragePrices&amp;Codes'!$B:$B),AGRIBALYSE_Raw!$B:$B,AGRIBALYSE_Raw!U:U)*$E131,_xlfn.XLOOKUP(_xlfn.XLOOKUP(Tool_clean!$D131,'AveragePrices&amp;Codes'!$A:$A,'AveragePrices&amp;Codes'!$B:$B),AGRIBALYSE_Cooked!$C:$C,AGRIBALYSE_Cooked!V:V)*$E131),"")</f>
        <v>0</v>
      </c>
      <c r="S131">
        <f>IFERROR(IF($F131="Raw",_xlfn.XLOOKUP(_xlfn.XLOOKUP(Tool_clean!$D131,'AveragePrices&amp;Codes'!$A:$A,'AveragePrices&amp;Codes'!$B:$B),AGRIBALYSE_Raw!$B:$B,AGRIBALYSE_Raw!V:V)*$E131,_xlfn.XLOOKUP(_xlfn.XLOOKUP(Tool_clean!$D131,'AveragePrices&amp;Codes'!$A:$A,'AveragePrices&amp;Codes'!$B:$B),AGRIBALYSE_Cooked!$C:$C,AGRIBALYSE_Cooked!W:W)*$E131),"")</f>
        <v>0</v>
      </c>
      <c r="T131">
        <f>IFERROR(IF($F131="Raw",_xlfn.XLOOKUP(_xlfn.XLOOKUP(Tool_clean!$D131,'AveragePrices&amp;Codes'!$A:$A,'AveragePrices&amp;Codes'!$B:$B),AGRIBALYSE_Raw!$B:$B,AGRIBALYSE_Raw!W:W)*$E131,_xlfn.XLOOKUP(_xlfn.XLOOKUP(Tool_clean!$D131,'AveragePrices&amp;Codes'!$A:$A,'AveragePrices&amp;Codes'!$B:$B),AGRIBALYSE_Cooked!$C:$C,AGRIBALYSE_Cooked!X:X)*$E131),"")</f>
        <v>0</v>
      </c>
      <c r="U131">
        <f>IFERROR(IF($F131="Raw",_xlfn.XLOOKUP(_xlfn.XLOOKUP(Tool_clean!$D131,'AveragePrices&amp;Codes'!$A:$A,'AveragePrices&amp;Codes'!$B:$B),AGRIBALYSE_Raw!$B:$B,AGRIBALYSE_Raw!X:X)*$E131,_xlfn.XLOOKUP(_xlfn.XLOOKUP(Tool_clean!$D131,'AveragePrices&amp;Codes'!$A:$A,'AveragePrices&amp;Codes'!$B:$B),AGRIBALYSE_Cooked!$C:$C,AGRIBALYSE_Cooked!Y:Y)*$E131),"")</f>
        <v>0</v>
      </c>
      <c r="V131">
        <f>IFERROR(IF($F131="Raw",_xlfn.XLOOKUP(_xlfn.XLOOKUP(Tool_clean!$D131,'AveragePrices&amp;Codes'!$A:$A,'AveragePrices&amp;Codes'!$B:$B),AGRIBALYSE_Raw!$B:$B,AGRIBALYSE_Raw!Y:Y)*$E131,_xlfn.XLOOKUP(_xlfn.XLOOKUP(Tool_clean!$D131,'AveragePrices&amp;Codes'!$A:$A,'AveragePrices&amp;Codes'!$B:$B),AGRIBALYSE_Cooked!$C:$C,AGRIBALYSE_Cooked!Z:Z)*$E131),"")</f>
        <v>0</v>
      </c>
      <c r="W131">
        <f>IFERROR(IF($F131="Raw",_xlfn.XLOOKUP(_xlfn.XLOOKUP(Tool_clean!$D131,'AveragePrices&amp;Codes'!$A:$A,'AveragePrices&amp;Codes'!$B:$B),AGRIBALYSE_Raw!$B:$B,AGRIBALYSE_Raw!Z:Z)*$E131,_xlfn.XLOOKUP(_xlfn.XLOOKUP(Tool_clean!$D131,'AveragePrices&amp;Codes'!$A:$A,'AveragePrices&amp;Codes'!$B:$B),AGRIBALYSE_Cooked!$C:$C,AGRIBALYSE_Cooked!AA:AA)*$E131),"")</f>
        <v>0</v>
      </c>
      <c r="X131">
        <f>IFERROR(IF($F131="Raw",_xlfn.XLOOKUP(_xlfn.XLOOKUP(Tool_clean!$D131,'AveragePrices&amp;Codes'!$A:$A,'AveragePrices&amp;Codes'!$B:$B),AGRIBALYSE_Raw!$B:$B,AGRIBALYSE_Raw!AA:AA)*$E131,_xlfn.XLOOKUP(_xlfn.XLOOKUP(Tool_clean!$D131,'AveragePrices&amp;Codes'!$A:$A,'AveragePrices&amp;Codes'!$B:$B),AGRIBALYSE_Cooked!$C:$C,AGRIBALYSE_Cooked!AB:AB)*$E131),"")</f>
        <v>0</v>
      </c>
      <c r="Y131">
        <f>IFERROR(IF($F131="Raw",_xlfn.XLOOKUP(_xlfn.XLOOKUP(Tool_clean!$D131,'AveragePrices&amp;Codes'!$A:$A,'AveragePrices&amp;Codes'!$B:$B),AGRIBALYSE_Raw!$B:$B,AGRIBALYSE_Raw!AB:AB)*$E131,_xlfn.XLOOKUP(_xlfn.XLOOKUP(Tool_clean!$D131,'AveragePrices&amp;Codes'!$A:$A,'AveragePrices&amp;Codes'!$B:$B),AGRIBALYSE_Cooked!$C:$C,AGRIBALYSE_Cooked!AC:AC)*$E131),"")</f>
        <v>0</v>
      </c>
      <c r="Z131">
        <f>IFERROR(IF($F131="Raw",_xlfn.XLOOKUP(_xlfn.XLOOKUP(Tool_clean!$D131,'AveragePrices&amp;Codes'!$A:$A,'AveragePrices&amp;Codes'!$B:$B),AGRIBALYSE_Raw!$B:$B,AGRIBALYSE_Raw!AC:AC)*$E131,_xlfn.XLOOKUP(_xlfn.XLOOKUP(Tool_clean!$D131,'AveragePrices&amp;Codes'!$A:$A,'AveragePrices&amp;Codes'!$B:$B),AGRIBALYSE_Cooked!$C:$C,AGRIBALYSE_Cooked!AD:AD)*$E131),"")</f>
        <v>0</v>
      </c>
      <c r="AA131">
        <f>IFERROR(IF($F131="Raw",_xlfn.XLOOKUP(_xlfn.XLOOKUP(Tool_clean!$D131,'AveragePrices&amp;Codes'!$A:$A,'AveragePrices&amp;Codes'!$B:$B),AGRIBALYSE_Raw!$B:$B,AGRIBALYSE_Raw!AD:AD)*$E131,_xlfn.XLOOKUP(_xlfn.XLOOKUP(Tool_clean!$D131,'AveragePrices&amp;Codes'!$A:$A,'AveragePrices&amp;Codes'!$B:$B),AGRIBALYSE_Cooked!$C:$C,AGRIBALYSE_Cooked!AE:AE)*$E131),"")</f>
        <v>0</v>
      </c>
      <c r="AB131" t="str" cm="1">
        <f t="array" ref="AB131">IFERROR(_xlfn.XLOOKUP(Tool_clean!$F131&amp;$E$2,'Cooking methods'!$A:$A&amp;'Cooking methods'!$B:$B,'Cooking methods'!C:C)*$E131,"")</f>
        <v/>
      </c>
      <c r="AC131" t="str" cm="1">
        <f t="array" ref="AC131">IFERROR(_xlfn.XLOOKUP(Tool_clean!$F131&amp;$E$2,'Cooking methods'!$A:$A&amp;'Cooking methods'!$B:$B,'Cooking methods'!D:D)*$E131,"")</f>
        <v/>
      </c>
      <c r="AD131" t="str" cm="1">
        <f t="array" ref="AD131">IFERROR(_xlfn.XLOOKUP(Tool_clean!$F131&amp;$E$2,'Cooking methods'!$A:$A&amp;'Cooking methods'!$B:$B,'Cooking methods'!E:E)*$E131,"")</f>
        <v/>
      </c>
      <c r="AE131" t="str" cm="1">
        <f t="array" ref="AE131">IFERROR(_xlfn.XLOOKUP(Tool_clean!$F131&amp;$E$2,'Cooking methods'!$A:$A&amp;'Cooking methods'!$B:$B,'Cooking methods'!F:F)*$E131,"")</f>
        <v/>
      </c>
      <c r="AF131" t="str" cm="1">
        <f t="array" ref="AF131">IFERROR(_xlfn.XLOOKUP(Tool_clean!$F131&amp;$E$2,'Cooking methods'!$A:$A&amp;'Cooking methods'!$B:$B,'Cooking methods'!G:G)*$E131,"")</f>
        <v/>
      </c>
      <c r="AG131" t="str" cm="1">
        <f t="array" ref="AG131">IFERROR(_xlfn.XLOOKUP(Tool_clean!$F131&amp;$E$2,'Cooking methods'!$A:$A&amp;'Cooking methods'!$B:$B,'Cooking methods'!H:H)*$E131,"")</f>
        <v/>
      </c>
      <c r="AH131" t="str" cm="1">
        <f t="array" ref="AH131">IFERROR(_xlfn.XLOOKUP(Tool_clean!$F131&amp;$E$2,'Cooking methods'!$A:$A&amp;'Cooking methods'!$B:$B,'Cooking methods'!I:I)*$E131,"")</f>
        <v/>
      </c>
      <c r="AI131" t="str" cm="1">
        <f t="array" ref="AI131">IFERROR(_xlfn.XLOOKUP(Tool_clean!$F131&amp;$E$2,'Cooking methods'!$A:$A&amp;'Cooking methods'!$B:$B,'Cooking methods'!J:J)*$E131,"")</f>
        <v/>
      </c>
      <c r="AJ131" t="str" cm="1">
        <f t="array" ref="AJ131">IFERROR(_xlfn.XLOOKUP(Tool_clean!$F131&amp;$E$2,'Cooking methods'!$A:$A&amp;'Cooking methods'!$B:$B,'Cooking methods'!K:K)*$E131,"")</f>
        <v/>
      </c>
      <c r="AK131" t="str" cm="1">
        <f t="array" ref="AK131">IFERROR(_xlfn.XLOOKUP(Tool_clean!$F131&amp;$E$2,'Cooking methods'!$A:$A&amp;'Cooking methods'!$B:$B,'Cooking methods'!L:L)*$E131,"")</f>
        <v/>
      </c>
      <c r="AL131" t="str" cm="1">
        <f t="array" ref="AL131">IFERROR(_xlfn.XLOOKUP(Tool_clean!$F131&amp;$E$2,'Cooking methods'!$A:$A&amp;'Cooking methods'!$B:$B,'Cooking methods'!M:M)*$E131,"")</f>
        <v/>
      </c>
      <c r="AM131" t="str" cm="1">
        <f t="array" ref="AM131">IFERROR(_xlfn.XLOOKUP(Tool_clean!$F131&amp;$E$2,'Cooking methods'!$A:$A&amp;'Cooking methods'!$B:$B,'Cooking methods'!N:N)*$E131,"")</f>
        <v/>
      </c>
      <c r="AN131" t="str" cm="1">
        <f t="array" ref="AN131">IFERROR(_xlfn.XLOOKUP(Tool_clean!$F131&amp;$E$2,'Cooking methods'!$A:$A&amp;'Cooking methods'!$B:$B,'Cooking methods'!O:O)*$E131,"")</f>
        <v/>
      </c>
      <c r="AO131" t="str" cm="1">
        <f t="array" ref="AO131">IFERROR(_xlfn.XLOOKUP(Tool_clean!$F131&amp;$E$2,'Cooking methods'!$A:$A&amp;'Cooking methods'!$B:$B,'Cooking methods'!P:P)*$E131,"")</f>
        <v/>
      </c>
      <c r="AP131" t="str" cm="1">
        <f t="array" ref="AP131">IFERROR(_xlfn.XLOOKUP(Tool_clean!$F131&amp;$E$2,'Cooking methods'!$A:$A&amp;'Cooking methods'!$B:$B,'Cooking methods'!Q:Q)*$E131,"")</f>
        <v/>
      </c>
      <c r="AQ131" t="str" cm="1">
        <f t="array" ref="AQ131">IFERROR(_xlfn.XLOOKUP(Tool_clean!$F131&amp;$E$2,'Cooking methods'!$A:$A&amp;'Cooking methods'!$B:$B,'Cooking methods'!R:R)*$E131,"")</f>
        <v/>
      </c>
      <c r="AR131" t="str" cm="1">
        <f t="array" ref="AR131">IFERROR(_xlfn.XLOOKUP(Tool_clean!$G131&amp;$E$2,'Waste management'!$A:$A&amp;'Waste management'!$B:$B,'Waste management'!C:C)*$E131,"")</f>
        <v/>
      </c>
      <c r="AS131" t="str" cm="1">
        <f t="array" ref="AS131">IFERROR(_xlfn.XLOOKUP(Tool_clean!$G131&amp;$E$2,'Waste management'!$A:$A&amp;'Waste management'!$B:$B,'Waste management'!D:D)*$E131,"")</f>
        <v/>
      </c>
      <c r="AT131" t="str" cm="1">
        <f t="array" ref="AT131">IFERROR(_xlfn.XLOOKUP(Tool_clean!$G131&amp;$E$2,'Waste management'!$A:$A&amp;'Waste management'!$B:$B,'Waste management'!E:E)*$E131,"")</f>
        <v/>
      </c>
      <c r="AU131" t="str" cm="1">
        <f t="array" ref="AU131">IFERROR(_xlfn.XLOOKUP(Tool_clean!$G131&amp;$E$2,'Waste management'!$A:$A&amp;'Waste management'!$B:$B,'Waste management'!F:F)*$E131,"")</f>
        <v/>
      </c>
      <c r="AV131" t="str" cm="1">
        <f t="array" ref="AV131">IFERROR(_xlfn.XLOOKUP(Tool_clean!$G131&amp;$E$2,'Waste management'!$A:$A&amp;'Waste management'!$B:$B,'Waste management'!G:G)*$E131,"")</f>
        <v/>
      </c>
      <c r="AW131" t="str" cm="1">
        <f t="array" ref="AW131">IFERROR(_xlfn.XLOOKUP(Tool_clean!$G131&amp;$E$2,'Waste management'!$A:$A&amp;'Waste management'!$B:$B,'Waste management'!H:H)*$E131,"")</f>
        <v/>
      </c>
      <c r="AX131" t="str" cm="1">
        <f t="array" ref="AX131">IFERROR(_xlfn.XLOOKUP(Tool_clean!$G131&amp;$E$2,'Waste management'!$A:$A&amp;'Waste management'!$B:$B,'Waste management'!I:I)*$E131,"")</f>
        <v/>
      </c>
      <c r="AY131" t="str" cm="1">
        <f t="array" ref="AY131">IFERROR(_xlfn.XLOOKUP(Tool_clean!$G131&amp;$E$2,'Waste management'!$A:$A&amp;'Waste management'!$B:$B,'Waste management'!J:J)*$E131,"")</f>
        <v/>
      </c>
      <c r="AZ131" t="str" cm="1">
        <f t="array" ref="AZ131">IFERROR(_xlfn.XLOOKUP(Tool_clean!$G131&amp;$E$2,'Waste management'!$A:$A&amp;'Waste management'!$B:$B,'Waste management'!K:K)*$E131,"")</f>
        <v/>
      </c>
      <c r="BA131" t="str" cm="1">
        <f t="array" ref="BA131">IFERROR(_xlfn.XLOOKUP(Tool_clean!$G131&amp;$E$2,'Waste management'!$A:$A&amp;'Waste management'!$B:$B,'Waste management'!L:L)*$E131,"")</f>
        <v/>
      </c>
      <c r="BB131" t="str" cm="1">
        <f t="array" ref="BB131">IFERROR(_xlfn.XLOOKUP(Tool_clean!$G131&amp;$E$2,'Waste management'!$A:$A&amp;'Waste management'!$B:$B,'Waste management'!M:M)*$E131,"")</f>
        <v/>
      </c>
      <c r="BC131" t="str" cm="1">
        <f t="array" ref="BC131">IFERROR(_xlfn.XLOOKUP(Tool_clean!$G131&amp;$E$2,'Waste management'!$A:$A&amp;'Waste management'!$B:$B,'Waste management'!N:N)*$E131,"")</f>
        <v/>
      </c>
      <c r="BD131" t="str" cm="1">
        <f t="array" ref="BD131">IFERROR(_xlfn.XLOOKUP(Tool_clean!$G131&amp;$E$2,'Waste management'!$A:$A&amp;'Waste management'!$B:$B,'Waste management'!O:O)*$E131,"")</f>
        <v/>
      </c>
      <c r="BE131" t="str" cm="1">
        <f t="array" ref="BE131">IFERROR(_xlfn.XLOOKUP(Tool_clean!$G131&amp;$E$2,'Waste management'!$A:$A&amp;'Waste management'!$B:$B,'Waste management'!P:P)*$E131,"")</f>
        <v/>
      </c>
      <c r="BF131" t="str" cm="1">
        <f t="array" ref="BF131">IFERROR(_xlfn.XLOOKUP(Tool_clean!$G131&amp;$E$2,'Waste management'!$A:$A&amp;'Waste management'!$B:$B,'Waste management'!Q:Q)*$E131,"")</f>
        <v/>
      </c>
      <c r="BG131" t="str" cm="1">
        <f t="array" ref="BG131">IFERROR(_xlfn.XLOOKUP(Tool_clean!$G131&amp;$E$2,'Waste management'!$A:$A&amp;'Waste management'!$B:$B,'Waste management'!R:R)*$E131,"")</f>
        <v/>
      </c>
      <c r="BH131" t="str">
        <f>IFERROR((L131+AR131+AB131)*_xlfn.XLOOKUP(Tool_clean!BH$4,Monetization_Factors!$A:$A,Monetization_Factors!$D:$D),"")</f>
        <v/>
      </c>
      <c r="BI131" t="str">
        <f>IFERROR((M131+AS131+AC131)*_xlfn.XLOOKUP(Tool_clean!BI$4,Monetization_Factors!$A:$A,Monetization_Factors!$D:$D),"")</f>
        <v/>
      </c>
      <c r="BJ131" t="str">
        <f>IFERROR((N131+AT131+AD131)*_xlfn.XLOOKUP(Tool_clean!BJ$4,Monetization_Factors!$A:$A,Monetization_Factors!$D:$D),"")</f>
        <v/>
      </c>
      <c r="BK131" t="str">
        <f>IFERROR((O131+AU131+AE131)*_xlfn.XLOOKUP(Tool_clean!BK$4,Monetization_Factors!$A:$A,Monetization_Factors!$D:$D),"")</f>
        <v/>
      </c>
      <c r="BL131" t="str">
        <f>IFERROR((P131+AV131+AF131)*_xlfn.XLOOKUP(Tool_clean!BL$4,Monetization_Factors!$A:$A,Monetization_Factors!$D:$D),"")</f>
        <v/>
      </c>
      <c r="BM131" t="str">
        <f>IFERROR((Q131+AW131+AG131)*_xlfn.XLOOKUP(Tool_clean!BM$4,Monetization_Factors!$A:$A,Monetization_Factors!$D:$D),"")</f>
        <v/>
      </c>
      <c r="BN131" t="str">
        <f>IFERROR((R131+AX131+AH131)*_xlfn.XLOOKUP(Tool_clean!BN$4,Monetization_Factors!$A:$A,Monetization_Factors!$D:$D),"")</f>
        <v/>
      </c>
      <c r="BO131" t="str">
        <f>IFERROR((S131+AY131+AI131)*_xlfn.XLOOKUP(Tool_clean!BO$4,Monetization_Factors!$A:$A,Monetization_Factors!$D:$D),"")</f>
        <v/>
      </c>
      <c r="BP131" t="str">
        <f>IFERROR((T131+AZ131+AJ131)*_xlfn.XLOOKUP(Tool_clean!BP$4,Monetization_Factors!$A:$A,Monetization_Factors!$D:$D),"")</f>
        <v/>
      </c>
      <c r="BQ131" t="str">
        <f>IFERROR((U131+BA131+AK131)*_xlfn.XLOOKUP(Tool_clean!BQ$4,Monetization_Factors!$A:$A,Monetization_Factors!$D:$D),"")</f>
        <v/>
      </c>
      <c r="BR131" t="str">
        <f>IFERROR((V131+BB131+AL131)*_xlfn.XLOOKUP(Tool_clean!BR$4,Monetization_Factors!$A:$A,Monetization_Factors!$D:$D),"")</f>
        <v/>
      </c>
      <c r="BS131" t="str">
        <f>IFERROR((W131+BC131+AM131)*_xlfn.XLOOKUP(Tool_clean!BS$4,Monetization_Factors!$A:$A,Monetization_Factors!$D:$D),"")</f>
        <v/>
      </c>
      <c r="BT131" t="str">
        <f>IFERROR((X131+BD131+AN131)*_xlfn.XLOOKUP(Tool_clean!BT$4,Monetization_Factors!$A:$A,Monetization_Factors!$D:$D),"")</f>
        <v/>
      </c>
      <c r="BU131" t="str">
        <f>IFERROR((Y131+BE131+AO131)*_xlfn.XLOOKUP(Tool_clean!BU$4,Monetization_Factors!$A:$A,Monetization_Factors!$D:$D),"")</f>
        <v/>
      </c>
      <c r="BV131" t="str">
        <f>IFERROR((Z131+BF131+AP131)*_xlfn.XLOOKUP(Tool_clean!BV$4,Monetization_Factors!$A:$A,Monetization_Factors!$D:$D),"")</f>
        <v/>
      </c>
      <c r="BW131" t="str">
        <f>IFERROR((AA131+BG131+AQ131)*_xlfn.XLOOKUP(Tool_clean!BW$4,Monetization_Factors!$A:$A,Monetization_Factors!$D:$D),"")</f>
        <v/>
      </c>
      <c r="BX131" s="38" t="str" cm="1">
        <f t="array" ref="BX131">IFERROR(_xlfn.IFS(I131&gt;0,I131*E131,I131="",J131*E131),"")</f>
        <v/>
      </c>
      <c r="BY131" s="38">
        <f t="shared" si="101"/>
        <v>0</v>
      </c>
      <c r="BZ131" s="38" t="str">
        <f t="shared" si="102"/>
        <v/>
      </c>
      <c r="CA131" s="38" t="str">
        <f t="shared" si="103"/>
        <v/>
      </c>
      <c r="CB131" t="str">
        <f t="shared" si="162"/>
        <v/>
      </c>
      <c r="CC131" t="str">
        <f t="shared" si="163"/>
        <v/>
      </c>
      <c r="CD131" t="str">
        <f t="shared" si="164"/>
        <v/>
      </c>
      <c r="CE131" t="str">
        <f t="shared" si="165"/>
        <v/>
      </c>
      <c r="CF131" t="str">
        <f t="shared" si="166"/>
        <v/>
      </c>
      <c r="CG131" t="str">
        <f t="shared" si="167"/>
        <v/>
      </c>
      <c r="CH131" t="str">
        <f t="shared" si="168"/>
        <v/>
      </c>
      <c r="CI131" t="str">
        <f t="shared" si="169"/>
        <v/>
      </c>
      <c r="CJ131" t="str">
        <f t="shared" si="170"/>
        <v/>
      </c>
      <c r="CK131" t="str">
        <f t="shared" si="171"/>
        <v/>
      </c>
      <c r="CL131" t="str">
        <f t="shared" si="172"/>
        <v/>
      </c>
      <c r="CM131" t="str">
        <f t="shared" si="173"/>
        <v/>
      </c>
      <c r="CN131" t="str">
        <f t="shared" si="174"/>
        <v/>
      </c>
      <c r="CO131" t="str">
        <f t="shared" si="175"/>
        <v/>
      </c>
      <c r="CP131" t="str">
        <f t="shared" si="176"/>
        <v/>
      </c>
      <c r="CQ131" t="str">
        <f t="shared" si="177"/>
        <v/>
      </c>
      <c r="CR131" t="str">
        <f t="shared" si="178"/>
        <v/>
      </c>
      <c r="CS131" t="str">
        <f t="shared" si="179"/>
        <v/>
      </c>
      <c r="CT131" t="str">
        <f t="shared" si="180"/>
        <v/>
      </c>
      <c r="CU131" t="str">
        <f t="shared" si="181"/>
        <v/>
      </c>
      <c r="CV131" t="str">
        <f t="shared" si="182"/>
        <v/>
      </c>
      <c r="CW131" t="str">
        <f t="shared" si="183"/>
        <v/>
      </c>
      <c r="CX131" t="str">
        <f t="shared" si="184"/>
        <v/>
      </c>
      <c r="CY131" t="str">
        <f t="shared" si="185"/>
        <v/>
      </c>
      <c r="CZ131" t="str">
        <f t="shared" si="186"/>
        <v/>
      </c>
      <c r="DA131" t="str">
        <f t="shared" si="187"/>
        <v/>
      </c>
      <c r="DB131" t="str">
        <f t="shared" si="188"/>
        <v/>
      </c>
      <c r="DC131" t="str">
        <f t="shared" si="189"/>
        <v/>
      </c>
      <c r="DD131" t="str">
        <f t="shared" si="190"/>
        <v/>
      </c>
      <c r="DE131" t="str">
        <f t="shared" si="191"/>
        <v/>
      </c>
      <c r="DF131" t="str">
        <f t="shared" si="192"/>
        <v/>
      </c>
      <c r="DG131" t="str">
        <f t="shared" si="193"/>
        <v/>
      </c>
      <c r="DH131" s="5" t="str">
        <f>IFERROR((CR131*$B$2*(1-$H131)*('CAR.CAP_per person'!B$2))/(_xlfn.XLOOKUP($E$2,EU_countries_GDP!$A$2:$A$29,EU_countries_GDP!$E$2:$E$29)),"")</f>
        <v/>
      </c>
      <c r="DI131" s="5" t="str">
        <f>IFERROR((CS131*$B$2*(1-$H131)*('CAR.CAP_per person'!C$2))/(_xlfn.XLOOKUP($E$2,EU_countries_GDP!$A$2:$A$29,EU_countries_GDP!$E$2:$E$29)),"")</f>
        <v/>
      </c>
      <c r="DJ131" s="5" t="str">
        <f>IFERROR((CT131*$B$2*(1-$H131)*('CAR.CAP_per person'!D$2))/(_xlfn.XLOOKUP($E$2,EU_countries_GDP!$A$2:$A$29,EU_countries_GDP!$E$2:$E$29)),"")</f>
        <v/>
      </c>
      <c r="DK131" s="5" t="str">
        <f>IFERROR((CU131*$B$2*(1-$H131)*('CAR.CAP_per person'!E$2))/(_xlfn.XLOOKUP($E$2,EU_countries_GDP!$A$2:$A$29,EU_countries_GDP!$E$2:$E$29)),"")</f>
        <v/>
      </c>
      <c r="DL131" s="5" t="str">
        <f>IFERROR((CV131*$B$2*(1-$H131)*('CAR.CAP_per person'!F$2))/(_xlfn.XLOOKUP($E$2,EU_countries_GDP!$A$2:$A$29,EU_countries_GDP!$E$2:$E$29)),"")</f>
        <v/>
      </c>
      <c r="DM131" s="5" t="str">
        <f>IFERROR((CW131*$B$2*(1-$H131)*('CAR.CAP_per person'!G$2))/(_xlfn.XLOOKUP($E$2,EU_countries_GDP!$A$2:$A$29,EU_countries_GDP!$E$2:$E$29)),"")</f>
        <v/>
      </c>
      <c r="DN131" s="5" t="str">
        <f>IFERROR((CX131*$B$2*(1-$H131)*('CAR.CAP_per person'!H$2))/(_xlfn.XLOOKUP($E$2,EU_countries_GDP!$A$2:$A$29,EU_countries_GDP!$E$2:$E$29)),"")</f>
        <v/>
      </c>
      <c r="DO131" s="5" t="str">
        <f>IFERROR((CY131*$B$2*(1-$H131)*('CAR.CAP_per person'!I$2))/(_xlfn.XLOOKUP($E$2,EU_countries_GDP!$A$2:$A$29,EU_countries_GDP!$E$2:$E$29)),"")</f>
        <v/>
      </c>
      <c r="DP131" s="5" t="str">
        <f>IFERROR((CZ131*$B$2*(1-$H131)*('CAR.CAP_per person'!J$2))/(_xlfn.XLOOKUP($E$2,EU_countries_GDP!$A$2:$A$29,EU_countries_GDP!$E$2:$E$29)),"")</f>
        <v/>
      </c>
      <c r="DQ131" s="5" t="str">
        <f>IFERROR((DA131*$B$2*(1-$H131)*('CAR.CAP_per person'!K$2))/(_xlfn.XLOOKUP($E$2,EU_countries_GDP!$A$2:$A$29,EU_countries_GDP!$E$2:$E$29)),"")</f>
        <v/>
      </c>
      <c r="DR131" s="5" t="str">
        <f>IFERROR((DB131*$B$2*(1-$H131)*('CAR.CAP_per person'!L$2))/(_xlfn.XLOOKUP($E$2,EU_countries_GDP!$A$2:$A$29,EU_countries_GDP!$E$2:$E$29)),"")</f>
        <v/>
      </c>
      <c r="DS131" s="5" t="str">
        <f>IFERROR((DC131*$B$2*(1-$H131)*('CAR.CAP_per person'!M$2))/(_xlfn.XLOOKUP($E$2,EU_countries_GDP!$A$2:$A$29,EU_countries_GDP!$E$2:$E$29)),"")</f>
        <v/>
      </c>
      <c r="DT131" s="5" t="str">
        <f>IFERROR((DD131*$B$2*(1-$H131)*('CAR.CAP_per person'!N$2))/(_xlfn.XLOOKUP($E$2,EU_countries_GDP!$A$2:$A$29,EU_countries_GDP!$E$2:$E$29)),"")</f>
        <v/>
      </c>
      <c r="DU131" s="5" t="str">
        <f>IFERROR((DE131*$B$2*(1-$H131)*('CAR.CAP_per person'!O$2))/(_xlfn.XLOOKUP($E$2,EU_countries_GDP!$A$2:$A$29,EU_countries_GDP!$E$2:$E$29)),"")</f>
        <v/>
      </c>
      <c r="DV131" s="5" t="str">
        <f>IFERROR((DF131*$B$2*(1-$H131)*('CAR.CAP_per person'!P$2))/(_xlfn.XLOOKUP($E$2,EU_countries_GDP!$A$2:$A$29,EU_countries_GDP!$E$2:$E$29)),"")</f>
        <v/>
      </c>
      <c r="DW131" s="5" t="str">
        <f>IFERROR((DG131*$B$2*(1-$H131)*('CAR.CAP_per person'!Q$2))/(_xlfn.XLOOKUP($E$2,EU_countries_GDP!$A$2:$A$29,EU_countries_GDP!$E$2:$E$29)),"")</f>
        <v/>
      </c>
    </row>
    <row r="132" spans="2:127">
      <c r="B132" t="str">
        <f>_xlfn.XLOOKUP(D132,Table5[Ingredient],Table5[Category],"",FALSE)</f>
        <v/>
      </c>
      <c r="C132" s="33"/>
      <c r="D132" s="33"/>
      <c r="E132" s="33"/>
      <c r="F132" s="33"/>
      <c r="G132" s="33"/>
      <c r="H132" s="33"/>
      <c r="I132" s="33"/>
      <c r="J132" s="37" t="str">
        <f>IFERROR(INDEX('AveragePrices&amp;Codes'!G:AG, MATCH($D132, 'AveragePrices&amp;Codes'!$A:$A, 0), MATCH(Tool_clean!$E$2, 'AveragePrices&amp;Codes'!$G$1:$AG$1, 0)),"")</f>
        <v/>
      </c>
      <c r="K132" s="37" t="str">
        <f t="shared" si="100"/>
        <v/>
      </c>
      <c r="L132">
        <f>IFERROR(IF($F132="Raw",_xlfn.XLOOKUP(_xlfn.XLOOKUP(Tool_clean!$D132,'AveragePrices&amp;Codes'!$A:$A,'AveragePrices&amp;Codes'!$B:$B),AGRIBALYSE_Raw!$B:$B,AGRIBALYSE_Raw!O:O)*$E132,_xlfn.XLOOKUP(_xlfn.XLOOKUP(Tool_clean!$D132,'AveragePrices&amp;Codes'!$A:$A,'AveragePrices&amp;Codes'!$B:$B),AGRIBALYSE_Cooked!$C:$C,AGRIBALYSE_Cooked!P:P)*$E132),"")</f>
        <v>0</v>
      </c>
      <c r="M132">
        <f>IFERROR(IF($F132="Raw",_xlfn.XLOOKUP(_xlfn.XLOOKUP(Tool_clean!$D132,'AveragePrices&amp;Codes'!$A:$A,'AveragePrices&amp;Codes'!$B:$B),AGRIBALYSE_Raw!$B:$B,AGRIBALYSE_Raw!P:P)*$E132,_xlfn.XLOOKUP(_xlfn.XLOOKUP(Tool_clean!$D132,'AveragePrices&amp;Codes'!$A:$A,'AveragePrices&amp;Codes'!$B:$B),AGRIBALYSE_Cooked!$C:$C,AGRIBALYSE_Cooked!Q:Q)*$E132),"")</f>
        <v>0</v>
      </c>
      <c r="N132">
        <f>IFERROR(IF($F132="Raw",_xlfn.XLOOKUP(_xlfn.XLOOKUP(Tool_clean!$D132,'AveragePrices&amp;Codes'!$A:$A,'AveragePrices&amp;Codes'!$B:$B),AGRIBALYSE_Raw!$B:$B,AGRIBALYSE_Raw!Q:Q)*$E132,_xlfn.XLOOKUP(_xlfn.XLOOKUP(Tool_clean!$D132,'AveragePrices&amp;Codes'!$A:$A,'AveragePrices&amp;Codes'!$B:$B),AGRIBALYSE_Cooked!$C:$C,AGRIBALYSE_Cooked!R:R)*$E132),"")</f>
        <v>0</v>
      </c>
      <c r="O132">
        <f>IFERROR(IF($F132="Raw",_xlfn.XLOOKUP(_xlfn.XLOOKUP(Tool_clean!$D132,'AveragePrices&amp;Codes'!$A:$A,'AveragePrices&amp;Codes'!$B:$B),AGRIBALYSE_Raw!$B:$B,AGRIBALYSE_Raw!R:R)*$E132,_xlfn.XLOOKUP(_xlfn.XLOOKUP(Tool_clean!$D132,'AveragePrices&amp;Codes'!$A:$A,'AveragePrices&amp;Codes'!$B:$B),AGRIBALYSE_Cooked!$C:$C,AGRIBALYSE_Cooked!S:S)*$E132),"")</f>
        <v>0</v>
      </c>
      <c r="P132">
        <f>IFERROR(IF($F132="Raw",_xlfn.XLOOKUP(_xlfn.XLOOKUP(Tool_clean!$D132,'AveragePrices&amp;Codes'!$A:$A,'AveragePrices&amp;Codes'!$B:$B),AGRIBALYSE_Raw!$B:$B,AGRIBALYSE_Raw!S:S)*$E132,_xlfn.XLOOKUP(_xlfn.XLOOKUP(Tool_clean!$D132,'AveragePrices&amp;Codes'!$A:$A,'AveragePrices&amp;Codes'!$B:$B),AGRIBALYSE_Cooked!$C:$C,AGRIBALYSE_Cooked!T:T)*$E132),"")</f>
        <v>0</v>
      </c>
      <c r="Q132">
        <f>IFERROR(IF($F132="Raw",_xlfn.XLOOKUP(_xlfn.XLOOKUP(Tool_clean!$D132,'AveragePrices&amp;Codes'!$A:$A,'AveragePrices&amp;Codes'!$B:$B),AGRIBALYSE_Raw!$B:$B,AGRIBALYSE_Raw!T:T)*$E132,_xlfn.XLOOKUP(_xlfn.XLOOKUP(Tool_clean!$D132,'AveragePrices&amp;Codes'!$A:$A,'AveragePrices&amp;Codes'!$B:$B),AGRIBALYSE_Cooked!$C:$C,AGRIBALYSE_Cooked!U:U)*$E132),"")</f>
        <v>0</v>
      </c>
      <c r="R132">
        <f>IFERROR(IF($F132="Raw",_xlfn.XLOOKUP(_xlfn.XLOOKUP(Tool_clean!$D132,'AveragePrices&amp;Codes'!$A:$A,'AveragePrices&amp;Codes'!$B:$B),AGRIBALYSE_Raw!$B:$B,AGRIBALYSE_Raw!U:U)*$E132,_xlfn.XLOOKUP(_xlfn.XLOOKUP(Tool_clean!$D132,'AveragePrices&amp;Codes'!$A:$A,'AveragePrices&amp;Codes'!$B:$B),AGRIBALYSE_Cooked!$C:$C,AGRIBALYSE_Cooked!V:V)*$E132),"")</f>
        <v>0</v>
      </c>
      <c r="S132">
        <f>IFERROR(IF($F132="Raw",_xlfn.XLOOKUP(_xlfn.XLOOKUP(Tool_clean!$D132,'AveragePrices&amp;Codes'!$A:$A,'AveragePrices&amp;Codes'!$B:$B),AGRIBALYSE_Raw!$B:$B,AGRIBALYSE_Raw!V:V)*$E132,_xlfn.XLOOKUP(_xlfn.XLOOKUP(Tool_clean!$D132,'AveragePrices&amp;Codes'!$A:$A,'AveragePrices&amp;Codes'!$B:$B),AGRIBALYSE_Cooked!$C:$C,AGRIBALYSE_Cooked!W:W)*$E132),"")</f>
        <v>0</v>
      </c>
      <c r="T132">
        <f>IFERROR(IF($F132="Raw",_xlfn.XLOOKUP(_xlfn.XLOOKUP(Tool_clean!$D132,'AveragePrices&amp;Codes'!$A:$A,'AveragePrices&amp;Codes'!$B:$B),AGRIBALYSE_Raw!$B:$B,AGRIBALYSE_Raw!W:W)*$E132,_xlfn.XLOOKUP(_xlfn.XLOOKUP(Tool_clean!$D132,'AveragePrices&amp;Codes'!$A:$A,'AveragePrices&amp;Codes'!$B:$B),AGRIBALYSE_Cooked!$C:$C,AGRIBALYSE_Cooked!X:X)*$E132),"")</f>
        <v>0</v>
      </c>
      <c r="U132">
        <f>IFERROR(IF($F132="Raw",_xlfn.XLOOKUP(_xlfn.XLOOKUP(Tool_clean!$D132,'AveragePrices&amp;Codes'!$A:$A,'AveragePrices&amp;Codes'!$B:$B),AGRIBALYSE_Raw!$B:$B,AGRIBALYSE_Raw!X:X)*$E132,_xlfn.XLOOKUP(_xlfn.XLOOKUP(Tool_clean!$D132,'AveragePrices&amp;Codes'!$A:$A,'AveragePrices&amp;Codes'!$B:$B),AGRIBALYSE_Cooked!$C:$C,AGRIBALYSE_Cooked!Y:Y)*$E132),"")</f>
        <v>0</v>
      </c>
      <c r="V132">
        <f>IFERROR(IF($F132="Raw",_xlfn.XLOOKUP(_xlfn.XLOOKUP(Tool_clean!$D132,'AveragePrices&amp;Codes'!$A:$A,'AveragePrices&amp;Codes'!$B:$B),AGRIBALYSE_Raw!$B:$B,AGRIBALYSE_Raw!Y:Y)*$E132,_xlfn.XLOOKUP(_xlfn.XLOOKUP(Tool_clean!$D132,'AveragePrices&amp;Codes'!$A:$A,'AveragePrices&amp;Codes'!$B:$B),AGRIBALYSE_Cooked!$C:$C,AGRIBALYSE_Cooked!Z:Z)*$E132),"")</f>
        <v>0</v>
      </c>
      <c r="W132">
        <f>IFERROR(IF($F132="Raw",_xlfn.XLOOKUP(_xlfn.XLOOKUP(Tool_clean!$D132,'AveragePrices&amp;Codes'!$A:$A,'AveragePrices&amp;Codes'!$B:$B),AGRIBALYSE_Raw!$B:$B,AGRIBALYSE_Raw!Z:Z)*$E132,_xlfn.XLOOKUP(_xlfn.XLOOKUP(Tool_clean!$D132,'AveragePrices&amp;Codes'!$A:$A,'AveragePrices&amp;Codes'!$B:$B),AGRIBALYSE_Cooked!$C:$C,AGRIBALYSE_Cooked!AA:AA)*$E132),"")</f>
        <v>0</v>
      </c>
      <c r="X132">
        <f>IFERROR(IF($F132="Raw",_xlfn.XLOOKUP(_xlfn.XLOOKUP(Tool_clean!$D132,'AveragePrices&amp;Codes'!$A:$A,'AveragePrices&amp;Codes'!$B:$B),AGRIBALYSE_Raw!$B:$B,AGRIBALYSE_Raw!AA:AA)*$E132,_xlfn.XLOOKUP(_xlfn.XLOOKUP(Tool_clean!$D132,'AveragePrices&amp;Codes'!$A:$A,'AveragePrices&amp;Codes'!$B:$B),AGRIBALYSE_Cooked!$C:$C,AGRIBALYSE_Cooked!AB:AB)*$E132),"")</f>
        <v>0</v>
      </c>
      <c r="Y132">
        <f>IFERROR(IF($F132="Raw",_xlfn.XLOOKUP(_xlfn.XLOOKUP(Tool_clean!$D132,'AveragePrices&amp;Codes'!$A:$A,'AveragePrices&amp;Codes'!$B:$B),AGRIBALYSE_Raw!$B:$B,AGRIBALYSE_Raw!AB:AB)*$E132,_xlfn.XLOOKUP(_xlfn.XLOOKUP(Tool_clean!$D132,'AveragePrices&amp;Codes'!$A:$A,'AveragePrices&amp;Codes'!$B:$B),AGRIBALYSE_Cooked!$C:$C,AGRIBALYSE_Cooked!AC:AC)*$E132),"")</f>
        <v>0</v>
      </c>
      <c r="Z132">
        <f>IFERROR(IF($F132="Raw",_xlfn.XLOOKUP(_xlfn.XLOOKUP(Tool_clean!$D132,'AveragePrices&amp;Codes'!$A:$A,'AveragePrices&amp;Codes'!$B:$B),AGRIBALYSE_Raw!$B:$B,AGRIBALYSE_Raw!AC:AC)*$E132,_xlfn.XLOOKUP(_xlfn.XLOOKUP(Tool_clean!$D132,'AveragePrices&amp;Codes'!$A:$A,'AveragePrices&amp;Codes'!$B:$B),AGRIBALYSE_Cooked!$C:$C,AGRIBALYSE_Cooked!AD:AD)*$E132),"")</f>
        <v>0</v>
      </c>
      <c r="AA132">
        <f>IFERROR(IF($F132="Raw",_xlfn.XLOOKUP(_xlfn.XLOOKUP(Tool_clean!$D132,'AveragePrices&amp;Codes'!$A:$A,'AveragePrices&amp;Codes'!$B:$B),AGRIBALYSE_Raw!$B:$B,AGRIBALYSE_Raw!AD:AD)*$E132,_xlfn.XLOOKUP(_xlfn.XLOOKUP(Tool_clean!$D132,'AveragePrices&amp;Codes'!$A:$A,'AveragePrices&amp;Codes'!$B:$B),AGRIBALYSE_Cooked!$C:$C,AGRIBALYSE_Cooked!AE:AE)*$E132),"")</f>
        <v>0</v>
      </c>
      <c r="AB132" t="str" cm="1">
        <f t="array" ref="AB132">IFERROR(_xlfn.XLOOKUP(Tool_clean!$F132&amp;$E$2,'Cooking methods'!$A:$A&amp;'Cooking methods'!$B:$B,'Cooking methods'!C:C)*$E132,"")</f>
        <v/>
      </c>
      <c r="AC132" t="str" cm="1">
        <f t="array" ref="AC132">IFERROR(_xlfn.XLOOKUP(Tool_clean!$F132&amp;$E$2,'Cooking methods'!$A:$A&amp;'Cooking methods'!$B:$B,'Cooking methods'!D:D)*$E132,"")</f>
        <v/>
      </c>
      <c r="AD132" t="str" cm="1">
        <f t="array" ref="AD132">IFERROR(_xlfn.XLOOKUP(Tool_clean!$F132&amp;$E$2,'Cooking methods'!$A:$A&amp;'Cooking methods'!$B:$B,'Cooking methods'!E:E)*$E132,"")</f>
        <v/>
      </c>
      <c r="AE132" t="str" cm="1">
        <f t="array" ref="AE132">IFERROR(_xlfn.XLOOKUP(Tool_clean!$F132&amp;$E$2,'Cooking methods'!$A:$A&amp;'Cooking methods'!$B:$B,'Cooking methods'!F:F)*$E132,"")</f>
        <v/>
      </c>
      <c r="AF132" t="str" cm="1">
        <f t="array" ref="AF132">IFERROR(_xlfn.XLOOKUP(Tool_clean!$F132&amp;$E$2,'Cooking methods'!$A:$A&amp;'Cooking methods'!$B:$B,'Cooking methods'!G:G)*$E132,"")</f>
        <v/>
      </c>
      <c r="AG132" t="str" cm="1">
        <f t="array" ref="AG132">IFERROR(_xlfn.XLOOKUP(Tool_clean!$F132&amp;$E$2,'Cooking methods'!$A:$A&amp;'Cooking methods'!$B:$B,'Cooking methods'!H:H)*$E132,"")</f>
        <v/>
      </c>
      <c r="AH132" t="str" cm="1">
        <f t="array" ref="AH132">IFERROR(_xlfn.XLOOKUP(Tool_clean!$F132&amp;$E$2,'Cooking methods'!$A:$A&amp;'Cooking methods'!$B:$B,'Cooking methods'!I:I)*$E132,"")</f>
        <v/>
      </c>
      <c r="AI132" t="str" cm="1">
        <f t="array" ref="AI132">IFERROR(_xlfn.XLOOKUP(Tool_clean!$F132&amp;$E$2,'Cooking methods'!$A:$A&amp;'Cooking methods'!$B:$B,'Cooking methods'!J:J)*$E132,"")</f>
        <v/>
      </c>
      <c r="AJ132" t="str" cm="1">
        <f t="array" ref="AJ132">IFERROR(_xlfn.XLOOKUP(Tool_clean!$F132&amp;$E$2,'Cooking methods'!$A:$A&amp;'Cooking methods'!$B:$B,'Cooking methods'!K:K)*$E132,"")</f>
        <v/>
      </c>
      <c r="AK132" t="str" cm="1">
        <f t="array" ref="AK132">IFERROR(_xlfn.XLOOKUP(Tool_clean!$F132&amp;$E$2,'Cooking methods'!$A:$A&amp;'Cooking methods'!$B:$B,'Cooking methods'!L:L)*$E132,"")</f>
        <v/>
      </c>
      <c r="AL132" t="str" cm="1">
        <f t="array" ref="AL132">IFERROR(_xlfn.XLOOKUP(Tool_clean!$F132&amp;$E$2,'Cooking methods'!$A:$A&amp;'Cooking methods'!$B:$B,'Cooking methods'!M:M)*$E132,"")</f>
        <v/>
      </c>
      <c r="AM132" t="str" cm="1">
        <f t="array" ref="AM132">IFERROR(_xlfn.XLOOKUP(Tool_clean!$F132&amp;$E$2,'Cooking methods'!$A:$A&amp;'Cooking methods'!$B:$B,'Cooking methods'!N:N)*$E132,"")</f>
        <v/>
      </c>
      <c r="AN132" t="str" cm="1">
        <f t="array" ref="AN132">IFERROR(_xlfn.XLOOKUP(Tool_clean!$F132&amp;$E$2,'Cooking methods'!$A:$A&amp;'Cooking methods'!$B:$B,'Cooking methods'!O:O)*$E132,"")</f>
        <v/>
      </c>
      <c r="AO132" t="str" cm="1">
        <f t="array" ref="AO132">IFERROR(_xlfn.XLOOKUP(Tool_clean!$F132&amp;$E$2,'Cooking methods'!$A:$A&amp;'Cooking methods'!$B:$B,'Cooking methods'!P:P)*$E132,"")</f>
        <v/>
      </c>
      <c r="AP132" t="str" cm="1">
        <f t="array" ref="AP132">IFERROR(_xlfn.XLOOKUP(Tool_clean!$F132&amp;$E$2,'Cooking methods'!$A:$A&amp;'Cooking methods'!$B:$B,'Cooking methods'!Q:Q)*$E132,"")</f>
        <v/>
      </c>
      <c r="AQ132" t="str" cm="1">
        <f t="array" ref="AQ132">IFERROR(_xlfn.XLOOKUP(Tool_clean!$F132&amp;$E$2,'Cooking methods'!$A:$A&amp;'Cooking methods'!$B:$B,'Cooking methods'!R:R)*$E132,"")</f>
        <v/>
      </c>
      <c r="AR132" t="str" cm="1">
        <f t="array" ref="AR132">IFERROR(_xlfn.XLOOKUP(Tool_clean!$G132&amp;$E$2,'Waste management'!$A:$A&amp;'Waste management'!$B:$B,'Waste management'!C:C)*$E132,"")</f>
        <v/>
      </c>
      <c r="AS132" t="str" cm="1">
        <f t="array" ref="AS132">IFERROR(_xlfn.XLOOKUP(Tool_clean!$G132&amp;$E$2,'Waste management'!$A:$A&amp;'Waste management'!$B:$B,'Waste management'!D:D)*$E132,"")</f>
        <v/>
      </c>
      <c r="AT132" t="str" cm="1">
        <f t="array" ref="AT132">IFERROR(_xlfn.XLOOKUP(Tool_clean!$G132&amp;$E$2,'Waste management'!$A:$A&amp;'Waste management'!$B:$B,'Waste management'!E:E)*$E132,"")</f>
        <v/>
      </c>
      <c r="AU132" t="str" cm="1">
        <f t="array" ref="AU132">IFERROR(_xlfn.XLOOKUP(Tool_clean!$G132&amp;$E$2,'Waste management'!$A:$A&amp;'Waste management'!$B:$B,'Waste management'!F:F)*$E132,"")</f>
        <v/>
      </c>
      <c r="AV132" t="str" cm="1">
        <f t="array" ref="AV132">IFERROR(_xlfn.XLOOKUP(Tool_clean!$G132&amp;$E$2,'Waste management'!$A:$A&amp;'Waste management'!$B:$B,'Waste management'!G:G)*$E132,"")</f>
        <v/>
      </c>
      <c r="AW132" t="str" cm="1">
        <f t="array" ref="AW132">IFERROR(_xlfn.XLOOKUP(Tool_clean!$G132&amp;$E$2,'Waste management'!$A:$A&amp;'Waste management'!$B:$B,'Waste management'!H:H)*$E132,"")</f>
        <v/>
      </c>
      <c r="AX132" t="str" cm="1">
        <f t="array" ref="AX132">IFERROR(_xlfn.XLOOKUP(Tool_clean!$G132&amp;$E$2,'Waste management'!$A:$A&amp;'Waste management'!$B:$B,'Waste management'!I:I)*$E132,"")</f>
        <v/>
      </c>
      <c r="AY132" t="str" cm="1">
        <f t="array" ref="AY132">IFERROR(_xlfn.XLOOKUP(Tool_clean!$G132&amp;$E$2,'Waste management'!$A:$A&amp;'Waste management'!$B:$B,'Waste management'!J:J)*$E132,"")</f>
        <v/>
      </c>
      <c r="AZ132" t="str" cm="1">
        <f t="array" ref="AZ132">IFERROR(_xlfn.XLOOKUP(Tool_clean!$G132&amp;$E$2,'Waste management'!$A:$A&amp;'Waste management'!$B:$B,'Waste management'!K:K)*$E132,"")</f>
        <v/>
      </c>
      <c r="BA132" t="str" cm="1">
        <f t="array" ref="BA132">IFERROR(_xlfn.XLOOKUP(Tool_clean!$G132&amp;$E$2,'Waste management'!$A:$A&amp;'Waste management'!$B:$B,'Waste management'!L:L)*$E132,"")</f>
        <v/>
      </c>
      <c r="BB132" t="str" cm="1">
        <f t="array" ref="BB132">IFERROR(_xlfn.XLOOKUP(Tool_clean!$G132&amp;$E$2,'Waste management'!$A:$A&amp;'Waste management'!$B:$B,'Waste management'!M:M)*$E132,"")</f>
        <v/>
      </c>
      <c r="BC132" t="str" cm="1">
        <f t="array" ref="BC132">IFERROR(_xlfn.XLOOKUP(Tool_clean!$G132&amp;$E$2,'Waste management'!$A:$A&amp;'Waste management'!$B:$B,'Waste management'!N:N)*$E132,"")</f>
        <v/>
      </c>
      <c r="BD132" t="str" cm="1">
        <f t="array" ref="BD132">IFERROR(_xlfn.XLOOKUP(Tool_clean!$G132&amp;$E$2,'Waste management'!$A:$A&amp;'Waste management'!$B:$B,'Waste management'!O:O)*$E132,"")</f>
        <v/>
      </c>
      <c r="BE132" t="str" cm="1">
        <f t="array" ref="BE132">IFERROR(_xlfn.XLOOKUP(Tool_clean!$G132&amp;$E$2,'Waste management'!$A:$A&amp;'Waste management'!$B:$B,'Waste management'!P:P)*$E132,"")</f>
        <v/>
      </c>
      <c r="BF132" t="str" cm="1">
        <f t="array" ref="BF132">IFERROR(_xlfn.XLOOKUP(Tool_clean!$G132&amp;$E$2,'Waste management'!$A:$A&amp;'Waste management'!$B:$B,'Waste management'!Q:Q)*$E132,"")</f>
        <v/>
      </c>
      <c r="BG132" t="str" cm="1">
        <f t="array" ref="BG132">IFERROR(_xlfn.XLOOKUP(Tool_clean!$G132&amp;$E$2,'Waste management'!$A:$A&amp;'Waste management'!$B:$B,'Waste management'!R:R)*$E132,"")</f>
        <v/>
      </c>
      <c r="BH132" t="str">
        <f>IFERROR((L132+AR132+AB132)*_xlfn.XLOOKUP(Tool_clean!BH$4,Monetization_Factors!$A:$A,Monetization_Factors!$D:$D),"")</f>
        <v/>
      </c>
      <c r="BI132" t="str">
        <f>IFERROR((M132+AS132+AC132)*_xlfn.XLOOKUP(Tool_clean!BI$4,Monetization_Factors!$A:$A,Monetization_Factors!$D:$D),"")</f>
        <v/>
      </c>
      <c r="BJ132" t="str">
        <f>IFERROR((N132+AT132+AD132)*_xlfn.XLOOKUP(Tool_clean!BJ$4,Monetization_Factors!$A:$A,Monetization_Factors!$D:$D),"")</f>
        <v/>
      </c>
      <c r="BK132" t="str">
        <f>IFERROR((O132+AU132+AE132)*_xlfn.XLOOKUP(Tool_clean!BK$4,Monetization_Factors!$A:$A,Monetization_Factors!$D:$D),"")</f>
        <v/>
      </c>
      <c r="BL132" t="str">
        <f>IFERROR((P132+AV132+AF132)*_xlfn.XLOOKUP(Tool_clean!BL$4,Monetization_Factors!$A:$A,Monetization_Factors!$D:$D),"")</f>
        <v/>
      </c>
      <c r="BM132" t="str">
        <f>IFERROR((Q132+AW132+AG132)*_xlfn.XLOOKUP(Tool_clean!BM$4,Monetization_Factors!$A:$A,Monetization_Factors!$D:$D),"")</f>
        <v/>
      </c>
      <c r="BN132" t="str">
        <f>IFERROR((R132+AX132+AH132)*_xlfn.XLOOKUP(Tool_clean!BN$4,Monetization_Factors!$A:$A,Monetization_Factors!$D:$D),"")</f>
        <v/>
      </c>
      <c r="BO132" t="str">
        <f>IFERROR((S132+AY132+AI132)*_xlfn.XLOOKUP(Tool_clean!BO$4,Monetization_Factors!$A:$A,Monetization_Factors!$D:$D),"")</f>
        <v/>
      </c>
      <c r="BP132" t="str">
        <f>IFERROR((T132+AZ132+AJ132)*_xlfn.XLOOKUP(Tool_clean!BP$4,Monetization_Factors!$A:$A,Monetization_Factors!$D:$D),"")</f>
        <v/>
      </c>
      <c r="BQ132" t="str">
        <f>IFERROR((U132+BA132+AK132)*_xlfn.XLOOKUP(Tool_clean!BQ$4,Monetization_Factors!$A:$A,Monetization_Factors!$D:$D),"")</f>
        <v/>
      </c>
      <c r="BR132" t="str">
        <f>IFERROR((V132+BB132+AL132)*_xlfn.XLOOKUP(Tool_clean!BR$4,Monetization_Factors!$A:$A,Monetization_Factors!$D:$D),"")</f>
        <v/>
      </c>
      <c r="BS132" t="str">
        <f>IFERROR((W132+BC132+AM132)*_xlfn.XLOOKUP(Tool_clean!BS$4,Monetization_Factors!$A:$A,Monetization_Factors!$D:$D),"")</f>
        <v/>
      </c>
      <c r="BT132" t="str">
        <f>IFERROR((X132+BD132+AN132)*_xlfn.XLOOKUP(Tool_clean!BT$4,Monetization_Factors!$A:$A,Monetization_Factors!$D:$D),"")</f>
        <v/>
      </c>
      <c r="BU132" t="str">
        <f>IFERROR((Y132+BE132+AO132)*_xlfn.XLOOKUP(Tool_clean!BU$4,Monetization_Factors!$A:$A,Monetization_Factors!$D:$D),"")</f>
        <v/>
      </c>
      <c r="BV132" t="str">
        <f>IFERROR((Z132+BF132+AP132)*_xlfn.XLOOKUP(Tool_clean!BV$4,Monetization_Factors!$A:$A,Monetization_Factors!$D:$D),"")</f>
        <v/>
      </c>
      <c r="BW132" t="str">
        <f>IFERROR((AA132+BG132+AQ132)*_xlfn.XLOOKUP(Tool_clean!BW$4,Monetization_Factors!$A:$A,Monetization_Factors!$D:$D),"")</f>
        <v/>
      </c>
      <c r="BX132" s="38" t="str" cm="1">
        <f t="array" ref="BX132">IFERROR(_xlfn.IFS(I132&gt;0,I132*E132,I132="",J132*E132),"")</f>
        <v/>
      </c>
      <c r="BY132" s="38">
        <f t="shared" si="101"/>
        <v>0</v>
      </c>
      <c r="BZ132" s="38" t="str">
        <f t="shared" si="102"/>
        <v/>
      </c>
      <c r="CA132" s="38" t="str">
        <f t="shared" si="103"/>
        <v/>
      </c>
      <c r="CB132" t="str">
        <f t="shared" si="162"/>
        <v/>
      </c>
      <c r="CC132" t="str">
        <f t="shared" si="163"/>
        <v/>
      </c>
      <c r="CD132" t="str">
        <f t="shared" si="164"/>
        <v/>
      </c>
      <c r="CE132" t="str">
        <f t="shared" si="165"/>
        <v/>
      </c>
      <c r="CF132" t="str">
        <f t="shared" si="166"/>
        <v/>
      </c>
      <c r="CG132" t="str">
        <f t="shared" si="167"/>
        <v/>
      </c>
      <c r="CH132" t="str">
        <f t="shared" si="168"/>
        <v/>
      </c>
      <c r="CI132" t="str">
        <f t="shared" si="169"/>
        <v/>
      </c>
      <c r="CJ132" t="str">
        <f t="shared" si="170"/>
        <v/>
      </c>
      <c r="CK132" t="str">
        <f t="shared" si="171"/>
        <v/>
      </c>
      <c r="CL132" t="str">
        <f t="shared" si="172"/>
        <v/>
      </c>
      <c r="CM132" t="str">
        <f t="shared" si="173"/>
        <v/>
      </c>
      <c r="CN132" t="str">
        <f t="shared" si="174"/>
        <v/>
      </c>
      <c r="CO132" t="str">
        <f t="shared" si="175"/>
        <v/>
      </c>
      <c r="CP132" t="str">
        <f t="shared" si="176"/>
        <v/>
      </c>
      <c r="CQ132" t="str">
        <f t="shared" si="177"/>
        <v/>
      </c>
      <c r="CR132" t="str">
        <f t="shared" si="178"/>
        <v/>
      </c>
      <c r="CS132" t="str">
        <f t="shared" si="179"/>
        <v/>
      </c>
      <c r="CT132" t="str">
        <f t="shared" si="180"/>
        <v/>
      </c>
      <c r="CU132" t="str">
        <f t="shared" si="181"/>
        <v/>
      </c>
      <c r="CV132" t="str">
        <f t="shared" si="182"/>
        <v/>
      </c>
      <c r="CW132" t="str">
        <f t="shared" si="183"/>
        <v/>
      </c>
      <c r="CX132" t="str">
        <f t="shared" si="184"/>
        <v/>
      </c>
      <c r="CY132" t="str">
        <f t="shared" si="185"/>
        <v/>
      </c>
      <c r="CZ132" t="str">
        <f t="shared" si="186"/>
        <v/>
      </c>
      <c r="DA132" t="str">
        <f t="shared" si="187"/>
        <v/>
      </c>
      <c r="DB132" t="str">
        <f t="shared" si="188"/>
        <v/>
      </c>
      <c r="DC132" t="str">
        <f t="shared" si="189"/>
        <v/>
      </c>
      <c r="DD132" t="str">
        <f t="shared" si="190"/>
        <v/>
      </c>
      <c r="DE132" t="str">
        <f t="shared" si="191"/>
        <v/>
      </c>
      <c r="DF132" t="str">
        <f t="shared" si="192"/>
        <v/>
      </c>
      <c r="DG132" t="str">
        <f t="shared" si="193"/>
        <v/>
      </c>
      <c r="DH132" s="5" t="str">
        <f>IFERROR((CR132*$B$2*(1-$H132)*('CAR.CAP_per person'!B$2))/(_xlfn.XLOOKUP($E$2,EU_countries_GDP!$A$2:$A$29,EU_countries_GDP!$E$2:$E$29)),"")</f>
        <v/>
      </c>
      <c r="DI132" s="5" t="str">
        <f>IFERROR((CS132*$B$2*(1-$H132)*('CAR.CAP_per person'!C$2))/(_xlfn.XLOOKUP($E$2,EU_countries_GDP!$A$2:$A$29,EU_countries_GDP!$E$2:$E$29)),"")</f>
        <v/>
      </c>
      <c r="DJ132" s="5" t="str">
        <f>IFERROR((CT132*$B$2*(1-$H132)*('CAR.CAP_per person'!D$2))/(_xlfn.XLOOKUP($E$2,EU_countries_GDP!$A$2:$A$29,EU_countries_GDP!$E$2:$E$29)),"")</f>
        <v/>
      </c>
      <c r="DK132" s="5" t="str">
        <f>IFERROR((CU132*$B$2*(1-$H132)*('CAR.CAP_per person'!E$2))/(_xlfn.XLOOKUP($E$2,EU_countries_GDP!$A$2:$A$29,EU_countries_GDP!$E$2:$E$29)),"")</f>
        <v/>
      </c>
      <c r="DL132" s="5" t="str">
        <f>IFERROR((CV132*$B$2*(1-$H132)*('CAR.CAP_per person'!F$2))/(_xlfn.XLOOKUP($E$2,EU_countries_GDP!$A$2:$A$29,EU_countries_GDP!$E$2:$E$29)),"")</f>
        <v/>
      </c>
      <c r="DM132" s="5" t="str">
        <f>IFERROR((CW132*$B$2*(1-$H132)*('CAR.CAP_per person'!G$2))/(_xlfn.XLOOKUP($E$2,EU_countries_GDP!$A$2:$A$29,EU_countries_GDP!$E$2:$E$29)),"")</f>
        <v/>
      </c>
      <c r="DN132" s="5" t="str">
        <f>IFERROR((CX132*$B$2*(1-$H132)*('CAR.CAP_per person'!H$2))/(_xlfn.XLOOKUP($E$2,EU_countries_GDP!$A$2:$A$29,EU_countries_GDP!$E$2:$E$29)),"")</f>
        <v/>
      </c>
      <c r="DO132" s="5" t="str">
        <f>IFERROR((CY132*$B$2*(1-$H132)*('CAR.CAP_per person'!I$2))/(_xlfn.XLOOKUP($E$2,EU_countries_GDP!$A$2:$A$29,EU_countries_GDP!$E$2:$E$29)),"")</f>
        <v/>
      </c>
      <c r="DP132" s="5" t="str">
        <f>IFERROR((CZ132*$B$2*(1-$H132)*('CAR.CAP_per person'!J$2))/(_xlfn.XLOOKUP($E$2,EU_countries_GDP!$A$2:$A$29,EU_countries_GDP!$E$2:$E$29)),"")</f>
        <v/>
      </c>
      <c r="DQ132" s="5" t="str">
        <f>IFERROR((DA132*$B$2*(1-$H132)*('CAR.CAP_per person'!K$2))/(_xlfn.XLOOKUP($E$2,EU_countries_GDP!$A$2:$A$29,EU_countries_GDP!$E$2:$E$29)),"")</f>
        <v/>
      </c>
      <c r="DR132" s="5" t="str">
        <f>IFERROR((DB132*$B$2*(1-$H132)*('CAR.CAP_per person'!L$2))/(_xlfn.XLOOKUP($E$2,EU_countries_GDP!$A$2:$A$29,EU_countries_GDP!$E$2:$E$29)),"")</f>
        <v/>
      </c>
      <c r="DS132" s="5" t="str">
        <f>IFERROR((DC132*$B$2*(1-$H132)*('CAR.CAP_per person'!M$2))/(_xlfn.XLOOKUP($E$2,EU_countries_GDP!$A$2:$A$29,EU_countries_GDP!$E$2:$E$29)),"")</f>
        <v/>
      </c>
      <c r="DT132" s="5" t="str">
        <f>IFERROR((DD132*$B$2*(1-$H132)*('CAR.CAP_per person'!N$2))/(_xlfn.XLOOKUP($E$2,EU_countries_GDP!$A$2:$A$29,EU_countries_GDP!$E$2:$E$29)),"")</f>
        <v/>
      </c>
      <c r="DU132" s="5" t="str">
        <f>IFERROR((DE132*$B$2*(1-$H132)*('CAR.CAP_per person'!O$2))/(_xlfn.XLOOKUP($E$2,EU_countries_GDP!$A$2:$A$29,EU_countries_GDP!$E$2:$E$29)),"")</f>
        <v/>
      </c>
      <c r="DV132" s="5" t="str">
        <f>IFERROR((DF132*$B$2*(1-$H132)*('CAR.CAP_per person'!P$2))/(_xlfn.XLOOKUP($E$2,EU_countries_GDP!$A$2:$A$29,EU_countries_GDP!$E$2:$E$29)),"")</f>
        <v/>
      </c>
      <c r="DW132" s="5" t="str">
        <f>IFERROR((DG132*$B$2*(1-$H132)*('CAR.CAP_per person'!Q$2))/(_xlfn.XLOOKUP($E$2,EU_countries_GDP!$A$2:$A$29,EU_countries_GDP!$E$2:$E$29)),"")</f>
        <v/>
      </c>
    </row>
    <row r="133" spans="2:127">
      <c r="B133" t="str">
        <f>_xlfn.XLOOKUP(D133,Table5[Ingredient],Table5[Category],"",FALSE)</f>
        <v/>
      </c>
      <c r="C133" s="33"/>
      <c r="D133" s="33"/>
      <c r="E133" s="33"/>
      <c r="F133" s="33"/>
      <c r="G133" s="33"/>
      <c r="H133" s="33"/>
      <c r="I133" s="33"/>
      <c r="J133" s="37" t="str">
        <f>IFERROR(INDEX('AveragePrices&amp;Codes'!G:AG, MATCH($D133, 'AveragePrices&amp;Codes'!$A:$A, 0), MATCH(Tool_clean!$E$2, 'AveragePrices&amp;Codes'!$G$1:$AG$1, 0)),"")</f>
        <v/>
      </c>
      <c r="K133" s="37" t="str">
        <f t="shared" si="100"/>
        <v/>
      </c>
      <c r="L133">
        <f>IFERROR(IF($F133="Raw",_xlfn.XLOOKUP(_xlfn.XLOOKUP(Tool_clean!$D133,'AveragePrices&amp;Codes'!$A:$A,'AveragePrices&amp;Codes'!$B:$B),AGRIBALYSE_Raw!$B:$B,AGRIBALYSE_Raw!O:O)*$E133,_xlfn.XLOOKUP(_xlfn.XLOOKUP(Tool_clean!$D133,'AveragePrices&amp;Codes'!$A:$A,'AveragePrices&amp;Codes'!$B:$B),AGRIBALYSE_Cooked!$C:$C,AGRIBALYSE_Cooked!P:P)*$E133),"")</f>
        <v>0</v>
      </c>
      <c r="M133">
        <f>IFERROR(IF($F133="Raw",_xlfn.XLOOKUP(_xlfn.XLOOKUP(Tool_clean!$D133,'AveragePrices&amp;Codes'!$A:$A,'AveragePrices&amp;Codes'!$B:$B),AGRIBALYSE_Raw!$B:$B,AGRIBALYSE_Raw!P:P)*$E133,_xlfn.XLOOKUP(_xlfn.XLOOKUP(Tool_clean!$D133,'AveragePrices&amp;Codes'!$A:$A,'AveragePrices&amp;Codes'!$B:$B),AGRIBALYSE_Cooked!$C:$C,AGRIBALYSE_Cooked!Q:Q)*$E133),"")</f>
        <v>0</v>
      </c>
      <c r="N133">
        <f>IFERROR(IF($F133="Raw",_xlfn.XLOOKUP(_xlfn.XLOOKUP(Tool_clean!$D133,'AveragePrices&amp;Codes'!$A:$A,'AveragePrices&amp;Codes'!$B:$B),AGRIBALYSE_Raw!$B:$B,AGRIBALYSE_Raw!Q:Q)*$E133,_xlfn.XLOOKUP(_xlfn.XLOOKUP(Tool_clean!$D133,'AveragePrices&amp;Codes'!$A:$A,'AveragePrices&amp;Codes'!$B:$B),AGRIBALYSE_Cooked!$C:$C,AGRIBALYSE_Cooked!R:R)*$E133),"")</f>
        <v>0</v>
      </c>
      <c r="O133">
        <f>IFERROR(IF($F133="Raw",_xlfn.XLOOKUP(_xlfn.XLOOKUP(Tool_clean!$D133,'AveragePrices&amp;Codes'!$A:$A,'AveragePrices&amp;Codes'!$B:$B),AGRIBALYSE_Raw!$B:$B,AGRIBALYSE_Raw!R:R)*$E133,_xlfn.XLOOKUP(_xlfn.XLOOKUP(Tool_clean!$D133,'AveragePrices&amp;Codes'!$A:$A,'AveragePrices&amp;Codes'!$B:$B),AGRIBALYSE_Cooked!$C:$C,AGRIBALYSE_Cooked!S:S)*$E133),"")</f>
        <v>0</v>
      </c>
      <c r="P133">
        <f>IFERROR(IF($F133="Raw",_xlfn.XLOOKUP(_xlfn.XLOOKUP(Tool_clean!$D133,'AveragePrices&amp;Codes'!$A:$A,'AveragePrices&amp;Codes'!$B:$B),AGRIBALYSE_Raw!$B:$B,AGRIBALYSE_Raw!S:S)*$E133,_xlfn.XLOOKUP(_xlfn.XLOOKUP(Tool_clean!$D133,'AveragePrices&amp;Codes'!$A:$A,'AveragePrices&amp;Codes'!$B:$B),AGRIBALYSE_Cooked!$C:$C,AGRIBALYSE_Cooked!T:T)*$E133),"")</f>
        <v>0</v>
      </c>
      <c r="Q133">
        <f>IFERROR(IF($F133="Raw",_xlfn.XLOOKUP(_xlfn.XLOOKUP(Tool_clean!$D133,'AveragePrices&amp;Codes'!$A:$A,'AveragePrices&amp;Codes'!$B:$B),AGRIBALYSE_Raw!$B:$B,AGRIBALYSE_Raw!T:T)*$E133,_xlfn.XLOOKUP(_xlfn.XLOOKUP(Tool_clean!$D133,'AveragePrices&amp;Codes'!$A:$A,'AveragePrices&amp;Codes'!$B:$B),AGRIBALYSE_Cooked!$C:$C,AGRIBALYSE_Cooked!U:U)*$E133),"")</f>
        <v>0</v>
      </c>
      <c r="R133">
        <f>IFERROR(IF($F133="Raw",_xlfn.XLOOKUP(_xlfn.XLOOKUP(Tool_clean!$D133,'AveragePrices&amp;Codes'!$A:$A,'AveragePrices&amp;Codes'!$B:$B),AGRIBALYSE_Raw!$B:$B,AGRIBALYSE_Raw!U:U)*$E133,_xlfn.XLOOKUP(_xlfn.XLOOKUP(Tool_clean!$D133,'AveragePrices&amp;Codes'!$A:$A,'AveragePrices&amp;Codes'!$B:$B),AGRIBALYSE_Cooked!$C:$C,AGRIBALYSE_Cooked!V:V)*$E133),"")</f>
        <v>0</v>
      </c>
      <c r="S133">
        <f>IFERROR(IF($F133="Raw",_xlfn.XLOOKUP(_xlfn.XLOOKUP(Tool_clean!$D133,'AveragePrices&amp;Codes'!$A:$A,'AveragePrices&amp;Codes'!$B:$B),AGRIBALYSE_Raw!$B:$B,AGRIBALYSE_Raw!V:V)*$E133,_xlfn.XLOOKUP(_xlfn.XLOOKUP(Tool_clean!$D133,'AveragePrices&amp;Codes'!$A:$A,'AveragePrices&amp;Codes'!$B:$B),AGRIBALYSE_Cooked!$C:$C,AGRIBALYSE_Cooked!W:W)*$E133),"")</f>
        <v>0</v>
      </c>
      <c r="T133">
        <f>IFERROR(IF($F133="Raw",_xlfn.XLOOKUP(_xlfn.XLOOKUP(Tool_clean!$D133,'AveragePrices&amp;Codes'!$A:$A,'AveragePrices&amp;Codes'!$B:$B),AGRIBALYSE_Raw!$B:$B,AGRIBALYSE_Raw!W:W)*$E133,_xlfn.XLOOKUP(_xlfn.XLOOKUP(Tool_clean!$D133,'AveragePrices&amp;Codes'!$A:$A,'AveragePrices&amp;Codes'!$B:$B),AGRIBALYSE_Cooked!$C:$C,AGRIBALYSE_Cooked!X:X)*$E133),"")</f>
        <v>0</v>
      </c>
      <c r="U133">
        <f>IFERROR(IF($F133="Raw",_xlfn.XLOOKUP(_xlfn.XLOOKUP(Tool_clean!$D133,'AveragePrices&amp;Codes'!$A:$A,'AveragePrices&amp;Codes'!$B:$B),AGRIBALYSE_Raw!$B:$B,AGRIBALYSE_Raw!X:X)*$E133,_xlfn.XLOOKUP(_xlfn.XLOOKUP(Tool_clean!$D133,'AveragePrices&amp;Codes'!$A:$A,'AveragePrices&amp;Codes'!$B:$B),AGRIBALYSE_Cooked!$C:$C,AGRIBALYSE_Cooked!Y:Y)*$E133),"")</f>
        <v>0</v>
      </c>
      <c r="V133">
        <f>IFERROR(IF($F133="Raw",_xlfn.XLOOKUP(_xlfn.XLOOKUP(Tool_clean!$D133,'AveragePrices&amp;Codes'!$A:$A,'AveragePrices&amp;Codes'!$B:$B),AGRIBALYSE_Raw!$B:$B,AGRIBALYSE_Raw!Y:Y)*$E133,_xlfn.XLOOKUP(_xlfn.XLOOKUP(Tool_clean!$D133,'AveragePrices&amp;Codes'!$A:$A,'AveragePrices&amp;Codes'!$B:$B),AGRIBALYSE_Cooked!$C:$C,AGRIBALYSE_Cooked!Z:Z)*$E133),"")</f>
        <v>0</v>
      </c>
      <c r="W133">
        <f>IFERROR(IF($F133="Raw",_xlfn.XLOOKUP(_xlfn.XLOOKUP(Tool_clean!$D133,'AveragePrices&amp;Codes'!$A:$A,'AveragePrices&amp;Codes'!$B:$B),AGRIBALYSE_Raw!$B:$B,AGRIBALYSE_Raw!Z:Z)*$E133,_xlfn.XLOOKUP(_xlfn.XLOOKUP(Tool_clean!$D133,'AveragePrices&amp;Codes'!$A:$A,'AveragePrices&amp;Codes'!$B:$B),AGRIBALYSE_Cooked!$C:$C,AGRIBALYSE_Cooked!AA:AA)*$E133),"")</f>
        <v>0</v>
      </c>
      <c r="X133">
        <f>IFERROR(IF($F133="Raw",_xlfn.XLOOKUP(_xlfn.XLOOKUP(Tool_clean!$D133,'AveragePrices&amp;Codes'!$A:$A,'AveragePrices&amp;Codes'!$B:$B),AGRIBALYSE_Raw!$B:$B,AGRIBALYSE_Raw!AA:AA)*$E133,_xlfn.XLOOKUP(_xlfn.XLOOKUP(Tool_clean!$D133,'AveragePrices&amp;Codes'!$A:$A,'AveragePrices&amp;Codes'!$B:$B),AGRIBALYSE_Cooked!$C:$C,AGRIBALYSE_Cooked!AB:AB)*$E133),"")</f>
        <v>0</v>
      </c>
      <c r="Y133">
        <f>IFERROR(IF($F133="Raw",_xlfn.XLOOKUP(_xlfn.XLOOKUP(Tool_clean!$D133,'AveragePrices&amp;Codes'!$A:$A,'AveragePrices&amp;Codes'!$B:$B),AGRIBALYSE_Raw!$B:$B,AGRIBALYSE_Raw!AB:AB)*$E133,_xlfn.XLOOKUP(_xlfn.XLOOKUP(Tool_clean!$D133,'AveragePrices&amp;Codes'!$A:$A,'AveragePrices&amp;Codes'!$B:$B),AGRIBALYSE_Cooked!$C:$C,AGRIBALYSE_Cooked!AC:AC)*$E133),"")</f>
        <v>0</v>
      </c>
      <c r="Z133">
        <f>IFERROR(IF($F133="Raw",_xlfn.XLOOKUP(_xlfn.XLOOKUP(Tool_clean!$D133,'AveragePrices&amp;Codes'!$A:$A,'AveragePrices&amp;Codes'!$B:$B),AGRIBALYSE_Raw!$B:$B,AGRIBALYSE_Raw!AC:AC)*$E133,_xlfn.XLOOKUP(_xlfn.XLOOKUP(Tool_clean!$D133,'AveragePrices&amp;Codes'!$A:$A,'AveragePrices&amp;Codes'!$B:$B),AGRIBALYSE_Cooked!$C:$C,AGRIBALYSE_Cooked!AD:AD)*$E133),"")</f>
        <v>0</v>
      </c>
      <c r="AA133">
        <f>IFERROR(IF($F133="Raw",_xlfn.XLOOKUP(_xlfn.XLOOKUP(Tool_clean!$D133,'AveragePrices&amp;Codes'!$A:$A,'AveragePrices&amp;Codes'!$B:$B),AGRIBALYSE_Raw!$B:$B,AGRIBALYSE_Raw!AD:AD)*$E133,_xlfn.XLOOKUP(_xlfn.XLOOKUP(Tool_clean!$D133,'AveragePrices&amp;Codes'!$A:$A,'AveragePrices&amp;Codes'!$B:$B),AGRIBALYSE_Cooked!$C:$C,AGRIBALYSE_Cooked!AE:AE)*$E133),"")</f>
        <v>0</v>
      </c>
      <c r="AB133" t="str" cm="1">
        <f t="array" ref="AB133">IFERROR(_xlfn.XLOOKUP(Tool_clean!$F133&amp;$E$2,'Cooking methods'!$A:$A&amp;'Cooking methods'!$B:$B,'Cooking methods'!C:C)*$E133,"")</f>
        <v/>
      </c>
      <c r="AC133" t="str" cm="1">
        <f t="array" ref="AC133">IFERROR(_xlfn.XLOOKUP(Tool_clean!$F133&amp;$E$2,'Cooking methods'!$A:$A&amp;'Cooking methods'!$B:$B,'Cooking methods'!D:D)*$E133,"")</f>
        <v/>
      </c>
      <c r="AD133" t="str" cm="1">
        <f t="array" ref="AD133">IFERROR(_xlfn.XLOOKUP(Tool_clean!$F133&amp;$E$2,'Cooking methods'!$A:$A&amp;'Cooking methods'!$B:$B,'Cooking methods'!E:E)*$E133,"")</f>
        <v/>
      </c>
      <c r="AE133" t="str" cm="1">
        <f t="array" ref="AE133">IFERROR(_xlfn.XLOOKUP(Tool_clean!$F133&amp;$E$2,'Cooking methods'!$A:$A&amp;'Cooking methods'!$B:$B,'Cooking methods'!F:F)*$E133,"")</f>
        <v/>
      </c>
      <c r="AF133" t="str" cm="1">
        <f t="array" ref="AF133">IFERROR(_xlfn.XLOOKUP(Tool_clean!$F133&amp;$E$2,'Cooking methods'!$A:$A&amp;'Cooking methods'!$B:$B,'Cooking methods'!G:G)*$E133,"")</f>
        <v/>
      </c>
      <c r="AG133" t="str" cm="1">
        <f t="array" ref="AG133">IFERROR(_xlfn.XLOOKUP(Tool_clean!$F133&amp;$E$2,'Cooking methods'!$A:$A&amp;'Cooking methods'!$B:$B,'Cooking methods'!H:H)*$E133,"")</f>
        <v/>
      </c>
      <c r="AH133" t="str" cm="1">
        <f t="array" ref="AH133">IFERROR(_xlfn.XLOOKUP(Tool_clean!$F133&amp;$E$2,'Cooking methods'!$A:$A&amp;'Cooking methods'!$B:$B,'Cooking methods'!I:I)*$E133,"")</f>
        <v/>
      </c>
      <c r="AI133" t="str" cm="1">
        <f t="array" ref="AI133">IFERROR(_xlfn.XLOOKUP(Tool_clean!$F133&amp;$E$2,'Cooking methods'!$A:$A&amp;'Cooking methods'!$B:$B,'Cooking methods'!J:J)*$E133,"")</f>
        <v/>
      </c>
      <c r="AJ133" t="str" cm="1">
        <f t="array" ref="AJ133">IFERROR(_xlfn.XLOOKUP(Tool_clean!$F133&amp;$E$2,'Cooking methods'!$A:$A&amp;'Cooking methods'!$B:$B,'Cooking methods'!K:K)*$E133,"")</f>
        <v/>
      </c>
      <c r="AK133" t="str" cm="1">
        <f t="array" ref="AK133">IFERROR(_xlfn.XLOOKUP(Tool_clean!$F133&amp;$E$2,'Cooking methods'!$A:$A&amp;'Cooking methods'!$B:$B,'Cooking methods'!L:L)*$E133,"")</f>
        <v/>
      </c>
      <c r="AL133" t="str" cm="1">
        <f t="array" ref="AL133">IFERROR(_xlfn.XLOOKUP(Tool_clean!$F133&amp;$E$2,'Cooking methods'!$A:$A&amp;'Cooking methods'!$B:$B,'Cooking methods'!M:M)*$E133,"")</f>
        <v/>
      </c>
      <c r="AM133" t="str" cm="1">
        <f t="array" ref="AM133">IFERROR(_xlfn.XLOOKUP(Tool_clean!$F133&amp;$E$2,'Cooking methods'!$A:$A&amp;'Cooking methods'!$B:$B,'Cooking methods'!N:N)*$E133,"")</f>
        <v/>
      </c>
      <c r="AN133" t="str" cm="1">
        <f t="array" ref="AN133">IFERROR(_xlfn.XLOOKUP(Tool_clean!$F133&amp;$E$2,'Cooking methods'!$A:$A&amp;'Cooking methods'!$B:$B,'Cooking methods'!O:O)*$E133,"")</f>
        <v/>
      </c>
      <c r="AO133" t="str" cm="1">
        <f t="array" ref="AO133">IFERROR(_xlfn.XLOOKUP(Tool_clean!$F133&amp;$E$2,'Cooking methods'!$A:$A&amp;'Cooking methods'!$B:$B,'Cooking methods'!P:P)*$E133,"")</f>
        <v/>
      </c>
      <c r="AP133" t="str" cm="1">
        <f t="array" ref="AP133">IFERROR(_xlfn.XLOOKUP(Tool_clean!$F133&amp;$E$2,'Cooking methods'!$A:$A&amp;'Cooking methods'!$B:$B,'Cooking methods'!Q:Q)*$E133,"")</f>
        <v/>
      </c>
      <c r="AQ133" t="str" cm="1">
        <f t="array" ref="AQ133">IFERROR(_xlfn.XLOOKUP(Tool_clean!$F133&amp;$E$2,'Cooking methods'!$A:$A&amp;'Cooking methods'!$B:$B,'Cooking methods'!R:R)*$E133,"")</f>
        <v/>
      </c>
      <c r="AR133" t="str" cm="1">
        <f t="array" ref="AR133">IFERROR(_xlfn.XLOOKUP(Tool_clean!$G133&amp;$E$2,'Waste management'!$A:$A&amp;'Waste management'!$B:$B,'Waste management'!C:C)*$E133,"")</f>
        <v/>
      </c>
      <c r="AS133" t="str" cm="1">
        <f t="array" ref="AS133">IFERROR(_xlfn.XLOOKUP(Tool_clean!$G133&amp;$E$2,'Waste management'!$A:$A&amp;'Waste management'!$B:$B,'Waste management'!D:D)*$E133,"")</f>
        <v/>
      </c>
      <c r="AT133" t="str" cm="1">
        <f t="array" ref="AT133">IFERROR(_xlfn.XLOOKUP(Tool_clean!$G133&amp;$E$2,'Waste management'!$A:$A&amp;'Waste management'!$B:$B,'Waste management'!E:E)*$E133,"")</f>
        <v/>
      </c>
      <c r="AU133" t="str" cm="1">
        <f t="array" ref="AU133">IFERROR(_xlfn.XLOOKUP(Tool_clean!$G133&amp;$E$2,'Waste management'!$A:$A&amp;'Waste management'!$B:$B,'Waste management'!F:F)*$E133,"")</f>
        <v/>
      </c>
      <c r="AV133" t="str" cm="1">
        <f t="array" ref="AV133">IFERROR(_xlfn.XLOOKUP(Tool_clean!$G133&amp;$E$2,'Waste management'!$A:$A&amp;'Waste management'!$B:$B,'Waste management'!G:G)*$E133,"")</f>
        <v/>
      </c>
      <c r="AW133" t="str" cm="1">
        <f t="array" ref="AW133">IFERROR(_xlfn.XLOOKUP(Tool_clean!$G133&amp;$E$2,'Waste management'!$A:$A&amp;'Waste management'!$B:$B,'Waste management'!H:H)*$E133,"")</f>
        <v/>
      </c>
      <c r="AX133" t="str" cm="1">
        <f t="array" ref="AX133">IFERROR(_xlfn.XLOOKUP(Tool_clean!$G133&amp;$E$2,'Waste management'!$A:$A&amp;'Waste management'!$B:$B,'Waste management'!I:I)*$E133,"")</f>
        <v/>
      </c>
      <c r="AY133" t="str" cm="1">
        <f t="array" ref="AY133">IFERROR(_xlfn.XLOOKUP(Tool_clean!$G133&amp;$E$2,'Waste management'!$A:$A&amp;'Waste management'!$B:$B,'Waste management'!J:J)*$E133,"")</f>
        <v/>
      </c>
      <c r="AZ133" t="str" cm="1">
        <f t="array" ref="AZ133">IFERROR(_xlfn.XLOOKUP(Tool_clean!$G133&amp;$E$2,'Waste management'!$A:$A&amp;'Waste management'!$B:$B,'Waste management'!K:K)*$E133,"")</f>
        <v/>
      </c>
      <c r="BA133" t="str" cm="1">
        <f t="array" ref="BA133">IFERROR(_xlfn.XLOOKUP(Tool_clean!$G133&amp;$E$2,'Waste management'!$A:$A&amp;'Waste management'!$B:$B,'Waste management'!L:L)*$E133,"")</f>
        <v/>
      </c>
      <c r="BB133" t="str" cm="1">
        <f t="array" ref="BB133">IFERROR(_xlfn.XLOOKUP(Tool_clean!$G133&amp;$E$2,'Waste management'!$A:$A&amp;'Waste management'!$B:$B,'Waste management'!M:M)*$E133,"")</f>
        <v/>
      </c>
      <c r="BC133" t="str" cm="1">
        <f t="array" ref="BC133">IFERROR(_xlfn.XLOOKUP(Tool_clean!$G133&amp;$E$2,'Waste management'!$A:$A&amp;'Waste management'!$B:$B,'Waste management'!N:N)*$E133,"")</f>
        <v/>
      </c>
      <c r="BD133" t="str" cm="1">
        <f t="array" ref="BD133">IFERROR(_xlfn.XLOOKUP(Tool_clean!$G133&amp;$E$2,'Waste management'!$A:$A&amp;'Waste management'!$B:$B,'Waste management'!O:O)*$E133,"")</f>
        <v/>
      </c>
      <c r="BE133" t="str" cm="1">
        <f t="array" ref="BE133">IFERROR(_xlfn.XLOOKUP(Tool_clean!$G133&amp;$E$2,'Waste management'!$A:$A&amp;'Waste management'!$B:$B,'Waste management'!P:P)*$E133,"")</f>
        <v/>
      </c>
      <c r="BF133" t="str" cm="1">
        <f t="array" ref="BF133">IFERROR(_xlfn.XLOOKUP(Tool_clean!$G133&amp;$E$2,'Waste management'!$A:$A&amp;'Waste management'!$B:$B,'Waste management'!Q:Q)*$E133,"")</f>
        <v/>
      </c>
      <c r="BG133" t="str" cm="1">
        <f t="array" ref="BG133">IFERROR(_xlfn.XLOOKUP(Tool_clean!$G133&amp;$E$2,'Waste management'!$A:$A&amp;'Waste management'!$B:$B,'Waste management'!R:R)*$E133,"")</f>
        <v/>
      </c>
      <c r="BH133" t="str">
        <f>IFERROR((L133+AR133+AB133)*_xlfn.XLOOKUP(Tool_clean!BH$4,Monetization_Factors!$A:$A,Monetization_Factors!$D:$D),"")</f>
        <v/>
      </c>
      <c r="BI133" t="str">
        <f>IFERROR((M133+AS133+AC133)*_xlfn.XLOOKUP(Tool_clean!BI$4,Monetization_Factors!$A:$A,Monetization_Factors!$D:$D),"")</f>
        <v/>
      </c>
      <c r="BJ133" t="str">
        <f>IFERROR((N133+AT133+AD133)*_xlfn.XLOOKUP(Tool_clean!BJ$4,Monetization_Factors!$A:$A,Monetization_Factors!$D:$D),"")</f>
        <v/>
      </c>
      <c r="BK133" t="str">
        <f>IFERROR((O133+AU133+AE133)*_xlfn.XLOOKUP(Tool_clean!BK$4,Monetization_Factors!$A:$A,Monetization_Factors!$D:$D),"")</f>
        <v/>
      </c>
      <c r="BL133" t="str">
        <f>IFERROR((P133+AV133+AF133)*_xlfn.XLOOKUP(Tool_clean!BL$4,Monetization_Factors!$A:$A,Monetization_Factors!$D:$D),"")</f>
        <v/>
      </c>
      <c r="BM133" t="str">
        <f>IFERROR((Q133+AW133+AG133)*_xlfn.XLOOKUP(Tool_clean!BM$4,Monetization_Factors!$A:$A,Monetization_Factors!$D:$D),"")</f>
        <v/>
      </c>
      <c r="BN133" t="str">
        <f>IFERROR((R133+AX133+AH133)*_xlfn.XLOOKUP(Tool_clean!BN$4,Monetization_Factors!$A:$A,Monetization_Factors!$D:$D),"")</f>
        <v/>
      </c>
      <c r="BO133" t="str">
        <f>IFERROR((S133+AY133+AI133)*_xlfn.XLOOKUP(Tool_clean!BO$4,Monetization_Factors!$A:$A,Monetization_Factors!$D:$D),"")</f>
        <v/>
      </c>
      <c r="BP133" t="str">
        <f>IFERROR((T133+AZ133+AJ133)*_xlfn.XLOOKUP(Tool_clean!BP$4,Monetization_Factors!$A:$A,Monetization_Factors!$D:$D),"")</f>
        <v/>
      </c>
      <c r="BQ133" t="str">
        <f>IFERROR((U133+BA133+AK133)*_xlfn.XLOOKUP(Tool_clean!BQ$4,Monetization_Factors!$A:$A,Monetization_Factors!$D:$D),"")</f>
        <v/>
      </c>
      <c r="BR133" t="str">
        <f>IFERROR((V133+BB133+AL133)*_xlfn.XLOOKUP(Tool_clean!BR$4,Monetization_Factors!$A:$A,Monetization_Factors!$D:$D),"")</f>
        <v/>
      </c>
      <c r="BS133" t="str">
        <f>IFERROR((W133+BC133+AM133)*_xlfn.XLOOKUP(Tool_clean!BS$4,Monetization_Factors!$A:$A,Monetization_Factors!$D:$D),"")</f>
        <v/>
      </c>
      <c r="BT133" t="str">
        <f>IFERROR((X133+BD133+AN133)*_xlfn.XLOOKUP(Tool_clean!BT$4,Monetization_Factors!$A:$A,Monetization_Factors!$D:$D),"")</f>
        <v/>
      </c>
      <c r="BU133" t="str">
        <f>IFERROR((Y133+BE133+AO133)*_xlfn.XLOOKUP(Tool_clean!BU$4,Monetization_Factors!$A:$A,Monetization_Factors!$D:$D),"")</f>
        <v/>
      </c>
      <c r="BV133" t="str">
        <f>IFERROR((Z133+BF133+AP133)*_xlfn.XLOOKUP(Tool_clean!BV$4,Monetization_Factors!$A:$A,Monetization_Factors!$D:$D),"")</f>
        <v/>
      </c>
      <c r="BW133" t="str">
        <f>IFERROR((AA133+BG133+AQ133)*_xlfn.XLOOKUP(Tool_clean!BW$4,Monetization_Factors!$A:$A,Monetization_Factors!$D:$D),"")</f>
        <v/>
      </c>
      <c r="BX133" s="38" t="str" cm="1">
        <f t="array" ref="BX133">IFERROR(_xlfn.IFS(I133&gt;0,I133*E133,I133="",J133*E133),"")</f>
        <v/>
      </c>
      <c r="BY133" s="38">
        <f t="shared" si="101"/>
        <v>0</v>
      </c>
      <c r="BZ133" s="38" t="str">
        <f t="shared" si="102"/>
        <v/>
      </c>
      <c r="CA133" s="38" t="str">
        <f t="shared" si="103"/>
        <v/>
      </c>
      <c r="CB133" t="str">
        <f t="shared" si="162"/>
        <v/>
      </c>
      <c r="CC133" t="str">
        <f t="shared" si="163"/>
        <v/>
      </c>
      <c r="CD133" t="str">
        <f t="shared" si="164"/>
        <v/>
      </c>
      <c r="CE133" t="str">
        <f t="shared" si="165"/>
        <v/>
      </c>
      <c r="CF133" t="str">
        <f t="shared" si="166"/>
        <v/>
      </c>
      <c r="CG133" t="str">
        <f t="shared" si="167"/>
        <v/>
      </c>
      <c r="CH133" t="str">
        <f t="shared" si="168"/>
        <v/>
      </c>
      <c r="CI133" t="str">
        <f t="shared" si="169"/>
        <v/>
      </c>
      <c r="CJ133" t="str">
        <f t="shared" si="170"/>
        <v/>
      </c>
      <c r="CK133" t="str">
        <f t="shared" si="171"/>
        <v/>
      </c>
      <c r="CL133" t="str">
        <f t="shared" si="172"/>
        <v/>
      </c>
      <c r="CM133" t="str">
        <f t="shared" si="173"/>
        <v/>
      </c>
      <c r="CN133" t="str">
        <f t="shared" si="174"/>
        <v/>
      </c>
      <c r="CO133" t="str">
        <f t="shared" si="175"/>
        <v/>
      </c>
      <c r="CP133" t="str">
        <f t="shared" si="176"/>
        <v/>
      </c>
      <c r="CQ133" t="str">
        <f t="shared" si="177"/>
        <v/>
      </c>
      <c r="CR133" t="str">
        <f t="shared" si="178"/>
        <v/>
      </c>
      <c r="CS133" t="str">
        <f t="shared" si="179"/>
        <v/>
      </c>
      <c r="CT133" t="str">
        <f t="shared" si="180"/>
        <v/>
      </c>
      <c r="CU133" t="str">
        <f t="shared" si="181"/>
        <v/>
      </c>
      <c r="CV133" t="str">
        <f t="shared" si="182"/>
        <v/>
      </c>
      <c r="CW133" t="str">
        <f t="shared" si="183"/>
        <v/>
      </c>
      <c r="CX133" t="str">
        <f t="shared" si="184"/>
        <v/>
      </c>
      <c r="CY133" t="str">
        <f t="shared" si="185"/>
        <v/>
      </c>
      <c r="CZ133" t="str">
        <f t="shared" si="186"/>
        <v/>
      </c>
      <c r="DA133" t="str">
        <f t="shared" si="187"/>
        <v/>
      </c>
      <c r="DB133" t="str">
        <f t="shared" si="188"/>
        <v/>
      </c>
      <c r="DC133" t="str">
        <f t="shared" si="189"/>
        <v/>
      </c>
      <c r="DD133" t="str">
        <f t="shared" si="190"/>
        <v/>
      </c>
      <c r="DE133" t="str">
        <f t="shared" si="191"/>
        <v/>
      </c>
      <c r="DF133" t="str">
        <f t="shared" si="192"/>
        <v/>
      </c>
      <c r="DG133" t="str">
        <f t="shared" si="193"/>
        <v/>
      </c>
      <c r="DH133" s="5" t="str">
        <f>IFERROR((CR133*$B$2*(1-$H133)*('CAR.CAP_per person'!B$2))/(_xlfn.XLOOKUP($E$2,EU_countries_GDP!$A$2:$A$29,EU_countries_GDP!$E$2:$E$29)),"")</f>
        <v/>
      </c>
      <c r="DI133" s="5" t="str">
        <f>IFERROR((CS133*$B$2*(1-$H133)*('CAR.CAP_per person'!C$2))/(_xlfn.XLOOKUP($E$2,EU_countries_GDP!$A$2:$A$29,EU_countries_GDP!$E$2:$E$29)),"")</f>
        <v/>
      </c>
      <c r="DJ133" s="5" t="str">
        <f>IFERROR((CT133*$B$2*(1-$H133)*('CAR.CAP_per person'!D$2))/(_xlfn.XLOOKUP($E$2,EU_countries_GDP!$A$2:$A$29,EU_countries_GDP!$E$2:$E$29)),"")</f>
        <v/>
      </c>
      <c r="DK133" s="5" t="str">
        <f>IFERROR((CU133*$B$2*(1-$H133)*('CAR.CAP_per person'!E$2))/(_xlfn.XLOOKUP($E$2,EU_countries_GDP!$A$2:$A$29,EU_countries_GDP!$E$2:$E$29)),"")</f>
        <v/>
      </c>
      <c r="DL133" s="5" t="str">
        <f>IFERROR((CV133*$B$2*(1-$H133)*('CAR.CAP_per person'!F$2))/(_xlfn.XLOOKUP($E$2,EU_countries_GDP!$A$2:$A$29,EU_countries_GDP!$E$2:$E$29)),"")</f>
        <v/>
      </c>
      <c r="DM133" s="5" t="str">
        <f>IFERROR((CW133*$B$2*(1-$H133)*('CAR.CAP_per person'!G$2))/(_xlfn.XLOOKUP($E$2,EU_countries_GDP!$A$2:$A$29,EU_countries_GDP!$E$2:$E$29)),"")</f>
        <v/>
      </c>
      <c r="DN133" s="5" t="str">
        <f>IFERROR((CX133*$B$2*(1-$H133)*('CAR.CAP_per person'!H$2))/(_xlfn.XLOOKUP($E$2,EU_countries_GDP!$A$2:$A$29,EU_countries_GDP!$E$2:$E$29)),"")</f>
        <v/>
      </c>
      <c r="DO133" s="5" t="str">
        <f>IFERROR((CY133*$B$2*(1-$H133)*('CAR.CAP_per person'!I$2))/(_xlfn.XLOOKUP($E$2,EU_countries_GDP!$A$2:$A$29,EU_countries_GDP!$E$2:$E$29)),"")</f>
        <v/>
      </c>
      <c r="DP133" s="5" t="str">
        <f>IFERROR((CZ133*$B$2*(1-$H133)*('CAR.CAP_per person'!J$2))/(_xlfn.XLOOKUP($E$2,EU_countries_GDP!$A$2:$A$29,EU_countries_GDP!$E$2:$E$29)),"")</f>
        <v/>
      </c>
      <c r="DQ133" s="5" t="str">
        <f>IFERROR((DA133*$B$2*(1-$H133)*('CAR.CAP_per person'!K$2))/(_xlfn.XLOOKUP($E$2,EU_countries_GDP!$A$2:$A$29,EU_countries_GDP!$E$2:$E$29)),"")</f>
        <v/>
      </c>
      <c r="DR133" s="5" t="str">
        <f>IFERROR((DB133*$B$2*(1-$H133)*('CAR.CAP_per person'!L$2))/(_xlfn.XLOOKUP($E$2,EU_countries_GDP!$A$2:$A$29,EU_countries_GDP!$E$2:$E$29)),"")</f>
        <v/>
      </c>
      <c r="DS133" s="5" t="str">
        <f>IFERROR((DC133*$B$2*(1-$H133)*('CAR.CAP_per person'!M$2))/(_xlfn.XLOOKUP($E$2,EU_countries_GDP!$A$2:$A$29,EU_countries_GDP!$E$2:$E$29)),"")</f>
        <v/>
      </c>
      <c r="DT133" s="5" t="str">
        <f>IFERROR((DD133*$B$2*(1-$H133)*('CAR.CAP_per person'!N$2))/(_xlfn.XLOOKUP($E$2,EU_countries_GDP!$A$2:$A$29,EU_countries_GDP!$E$2:$E$29)),"")</f>
        <v/>
      </c>
      <c r="DU133" s="5" t="str">
        <f>IFERROR((DE133*$B$2*(1-$H133)*('CAR.CAP_per person'!O$2))/(_xlfn.XLOOKUP($E$2,EU_countries_GDP!$A$2:$A$29,EU_countries_GDP!$E$2:$E$29)),"")</f>
        <v/>
      </c>
      <c r="DV133" s="5" t="str">
        <f>IFERROR((DF133*$B$2*(1-$H133)*('CAR.CAP_per person'!P$2))/(_xlfn.XLOOKUP($E$2,EU_countries_GDP!$A$2:$A$29,EU_countries_GDP!$E$2:$E$29)),"")</f>
        <v/>
      </c>
      <c r="DW133" s="5" t="str">
        <f>IFERROR((DG133*$B$2*(1-$H133)*('CAR.CAP_per person'!Q$2))/(_xlfn.XLOOKUP($E$2,EU_countries_GDP!$A$2:$A$29,EU_countries_GDP!$E$2:$E$29)),"")</f>
        <v/>
      </c>
    </row>
    <row r="134" spans="2:127">
      <c r="B134" t="str">
        <f>_xlfn.XLOOKUP(D134,Table5[Ingredient],Table5[Category],"",FALSE)</f>
        <v/>
      </c>
      <c r="C134" s="33"/>
      <c r="D134" s="33"/>
      <c r="E134" s="33"/>
      <c r="F134" s="33"/>
      <c r="G134" s="33"/>
      <c r="H134" s="33"/>
      <c r="I134" s="33"/>
      <c r="J134" s="37" t="str">
        <f>IFERROR(INDEX('AveragePrices&amp;Codes'!G:AG, MATCH($D134, 'AveragePrices&amp;Codes'!$A:$A, 0), MATCH(Tool_clean!$E$2, 'AveragePrices&amp;Codes'!$G$1:$AG$1, 0)),"")</f>
        <v/>
      </c>
      <c r="K134" s="37" t="str">
        <f t="shared" ref="K134:K197" si="194">IFERROR(E134/$F$2,"")</f>
        <v/>
      </c>
      <c r="L134">
        <f>IFERROR(IF($F134="Raw",_xlfn.XLOOKUP(_xlfn.XLOOKUP(Tool_clean!$D134,'AveragePrices&amp;Codes'!$A:$A,'AveragePrices&amp;Codes'!$B:$B),AGRIBALYSE_Raw!$B:$B,AGRIBALYSE_Raw!O:O)*$E134,_xlfn.XLOOKUP(_xlfn.XLOOKUP(Tool_clean!$D134,'AveragePrices&amp;Codes'!$A:$A,'AveragePrices&amp;Codes'!$B:$B),AGRIBALYSE_Cooked!$C:$C,AGRIBALYSE_Cooked!P:P)*$E134),"")</f>
        <v>0</v>
      </c>
      <c r="M134">
        <f>IFERROR(IF($F134="Raw",_xlfn.XLOOKUP(_xlfn.XLOOKUP(Tool_clean!$D134,'AveragePrices&amp;Codes'!$A:$A,'AveragePrices&amp;Codes'!$B:$B),AGRIBALYSE_Raw!$B:$B,AGRIBALYSE_Raw!P:P)*$E134,_xlfn.XLOOKUP(_xlfn.XLOOKUP(Tool_clean!$D134,'AveragePrices&amp;Codes'!$A:$A,'AveragePrices&amp;Codes'!$B:$B),AGRIBALYSE_Cooked!$C:$C,AGRIBALYSE_Cooked!Q:Q)*$E134),"")</f>
        <v>0</v>
      </c>
      <c r="N134">
        <f>IFERROR(IF($F134="Raw",_xlfn.XLOOKUP(_xlfn.XLOOKUP(Tool_clean!$D134,'AveragePrices&amp;Codes'!$A:$A,'AveragePrices&amp;Codes'!$B:$B),AGRIBALYSE_Raw!$B:$B,AGRIBALYSE_Raw!Q:Q)*$E134,_xlfn.XLOOKUP(_xlfn.XLOOKUP(Tool_clean!$D134,'AveragePrices&amp;Codes'!$A:$A,'AveragePrices&amp;Codes'!$B:$B),AGRIBALYSE_Cooked!$C:$C,AGRIBALYSE_Cooked!R:R)*$E134),"")</f>
        <v>0</v>
      </c>
      <c r="O134">
        <f>IFERROR(IF($F134="Raw",_xlfn.XLOOKUP(_xlfn.XLOOKUP(Tool_clean!$D134,'AveragePrices&amp;Codes'!$A:$A,'AveragePrices&amp;Codes'!$B:$B),AGRIBALYSE_Raw!$B:$B,AGRIBALYSE_Raw!R:R)*$E134,_xlfn.XLOOKUP(_xlfn.XLOOKUP(Tool_clean!$D134,'AveragePrices&amp;Codes'!$A:$A,'AveragePrices&amp;Codes'!$B:$B),AGRIBALYSE_Cooked!$C:$C,AGRIBALYSE_Cooked!S:S)*$E134),"")</f>
        <v>0</v>
      </c>
      <c r="P134">
        <f>IFERROR(IF($F134="Raw",_xlfn.XLOOKUP(_xlfn.XLOOKUP(Tool_clean!$D134,'AveragePrices&amp;Codes'!$A:$A,'AveragePrices&amp;Codes'!$B:$B),AGRIBALYSE_Raw!$B:$B,AGRIBALYSE_Raw!S:S)*$E134,_xlfn.XLOOKUP(_xlfn.XLOOKUP(Tool_clean!$D134,'AveragePrices&amp;Codes'!$A:$A,'AveragePrices&amp;Codes'!$B:$B),AGRIBALYSE_Cooked!$C:$C,AGRIBALYSE_Cooked!T:T)*$E134),"")</f>
        <v>0</v>
      </c>
      <c r="Q134">
        <f>IFERROR(IF($F134="Raw",_xlfn.XLOOKUP(_xlfn.XLOOKUP(Tool_clean!$D134,'AveragePrices&amp;Codes'!$A:$A,'AveragePrices&amp;Codes'!$B:$B),AGRIBALYSE_Raw!$B:$B,AGRIBALYSE_Raw!T:T)*$E134,_xlfn.XLOOKUP(_xlfn.XLOOKUP(Tool_clean!$D134,'AveragePrices&amp;Codes'!$A:$A,'AveragePrices&amp;Codes'!$B:$B),AGRIBALYSE_Cooked!$C:$C,AGRIBALYSE_Cooked!U:U)*$E134),"")</f>
        <v>0</v>
      </c>
      <c r="R134">
        <f>IFERROR(IF($F134="Raw",_xlfn.XLOOKUP(_xlfn.XLOOKUP(Tool_clean!$D134,'AveragePrices&amp;Codes'!$A:$A,'AveragePrices&amp;Codes'!$B:$B),AGRIBALYSE_Raw!$B:$B,AGRIBALYSE_Raw!U:U)*$E134,_xlfn.XLOOKUP(_xlfn.XLOOKUP(Tool_clean!$D134,'AveragePrices&amp;Codes'!$A:$A,'AveragePrices&amp;Codes'!$B:$B),AGRIBALYSE_Cooked!$C:$C,AGRIBALYSE_Cooked!V:V)*$E134),"")</f>
        <v>0</v>
      </c>
      <c r="S134">
        <f>IFERROR(IF($F134="Raw",_xlfn.XLOOKUP(_xlfn.XLOOKUP(Tool_clean!$D134,'AveragePrices&amp;Codes'!$A:$A,'AveragePrices&amp;Codes'!$B:$B),AGRIBALYSE_Raw!$B:$B,AGRIBALYSE_Raw!V:V)*$E134,_xlfn.XLOOKUP(_xlfn.XLOOKUP(Tool_clean!$D134,'AveragePrices&amp;Codes'!$A:$A,'AveragePrices&amp;Codes'!$B:$B),AGRIBALYSE_Cooked!$C:$C,AGRIBALYSE_Cooked!W:W)*$E134),"")</f>
        <v>0</v>
      </c>
      <c r="T134">
        <f>IFERROR(IF($F134="Raw",_xlfn.XLOOKUP(_xlfn.XLOOKUP(Tool_clean!$D134,'AveragePrices&amp;Codes'!$A:$A,'AveragePrices&amp;Codes'!$B:$B),AGRIBALYSE_Raw!$B:$B,AGRIBALYSE_Raw!W:W)*$E134,_xlfn.XLOOKUP(_xlfn.XLOOKUP(Tool_clean!$D134,'AveragePrices&amp;Codes'!$A:$A,'AveragePrices&amp;Codes'!$B:$B),AGRIBALYSE_Cooked!$C:$C,AGRIBALYSE_Cooked!X:X)*$E134),"")</f>
        <v>0</v>
      </c>
      <c r="U134">
        <f>IFERROR(IF($F134="Raw",_xlfn.XLOOKUP(_xlfn.XLOOKUP(Tool_clean!$D134,'AveragePrices&amp;Codes'!$A:$A,'AveragePrices&amp;Codes'!$B:$B),AGRIBALYSE_Raw!$B:$B,AGRIBALYSE_Raw!X:X)*$E134,_xlfn.XLOOKUP(_xlfn.XLOOKUP(Tool_clean!$D134,'AveragePrices&amp;Codes'!$A:$A,'AveragePrices&amp;Codes'!$B:$B),AGRIBALYSE_Cooked!$C:$C,AGRIBALYSE_Cooked!Y:Y)*$E134),"")</f>
        <v>0</v>
      </c>
      <c r="V134">
        <f>IFERROR(IF($F134="Raw",_xlfn.XLOOKUP(_xlfn.XLOOKUP(Tool_clean!$D134,'AveragePrices&amp;Codes'!$A:$A,'AveragePrices&amp;Codes'!$B:$B),AGRIBALYSE_Raw!$B:$B,AGRIBALYSE_Raw!Y:Y)*$E134,_xlfn.XLOOKUP(_xlfn.XLOOKUP(Tool_clean!$D134,'AveragePrices&amp;Codes'!$A:$A,'AveragePrices&amp;Codes'!$B:$B),AGRIBALYSE_Cooked!$C:$C,AGRIBALYSE_Cooked!Z:Z)*$E134),"")</f>
        <v>0</v>
      </c>
      <c r="W134">
        <f>IFERROR(IF($F134="Raw",_xlfn.XLOOKUP(_xlfn.XLOOKUP(Tool_clean!$D134,'AveragePrices&amp;Codes'!$A:$A,'AveragePrices&amp;Codes'!$B:$B),AGRIBALYSE_Raw!$B:$B,AGRIBALYSE_Raw!Z:Z)*$E134,_xlfn.XLOOKUP(_xlfn.XLOOKUP(Tool_clean!$D134,'AveragePrices&amp;Codes'!$A:$A,'AveragePrices&amp;Codes'!$B:$B),AGRIBALYSE_Cooked!$C:$C,AGRIBALYSE_Cooked!AA:AA)*$E134),"")</f>
        <v>0</v>
      </c>
      <c r="X134">
        <f>IFERROR(IF($F134="Raw",_xlfn.XLOOKUP(_xlfn.XLOOKUP(Tool_clean!$D134,'AveragePrices&amp;Codes'!$A:$A,'AveragePrices&amp;Codes'!$B:$B),AGRIBALYSE_Raw!$B:$B,AGRIBALYSE_Raw!AA:AA)*$E134,_xlfn.XLOOKUP(_xlfn.XLOOKUP(Tool_clean!$D134,'AveragePrices&amp;Codes'!$A:$A,'AveragePrices&amp;Codes'!$B:$B),AGRIBALYSE_Cooked!$C:$C,AGRIBALYSE_Cooked!AB:AB)*$E134),"")</f>
        <v>0</v>
      </c>
      <c r="Y134">
        <f>IFERROR(IF($F134="Raw",_xlfn.XLOOKUP(_xlfn.XLOOKUP(Tool_clean!$D134,'AveragePrices&amp;Codes'!$A:$A,'AveragePrices&amp;Codes'!$B:$B),AGRIBALYSE_Raw!$B:$B,AGRIBALYSE_Raw!AB:AB)*$E134,_xlfn.XLOOKUP(_xlfn.XLOOKUP(Tool_clean!$D134,'AveragePrices&amp;Codes'!$A:$A,'AveragePrices&amp;Codes'!$B:$B),AGRIBALYSE_Cooked!$C:$C,AGRIBALYSE_Cooked!AC:AC)*$E134),"")</f>
        <v>0</v>
      </c>
      <c r="Z134">
        <f>IFERROR(IF($F134="Raw",_xlfn.XLOOKUP(_xlfn.XLOOKUP(Tool_clean!$D134,'AveragePrices&amp;Codes'!$A:$A,'AveragePrices&amp;Codes'!$B:$B),AGRIBALYSE_Raw!$B:$B,AGRIBALYSE_Raw!AC:AC)*$E134,_xlfn.XLOOKUP(_xlfn.XLOOKUP(Tool_clean!$D134,'AveragePrices&amp;Codes'!$A:$A,'AveragePrices&amp;Codes'!$B:$B),AGRIBALYSE_Cooked!$C:$C,AGRIBALYSE_Cooked!AD:AD)*$E134),"")</f>
        <v>0</v>
      </c>
      <c r="AA134">
        <f>IFERROR(IF($F134="Raw",_xlfn.XLOOKUP(_xlfn.XLOOKUP(Tool_clean!$D134,'AveragePrices&amp;Codes'!$A:$A,'AveragePrices&amp;Codes'!$B:$B),AGRIBALYSE_Raw!$B:$B,AGRIBALYSE_Raw!AD:AD)*$E134,_xlfn.XLOOKUP(_xlfn.XLOOKUP(Tool_clean!$D134,'AveragePrices&amp;Codes'!$A:$A,'AveragePrices&amp;Codes'!$B:$B),AGRIBALYSE_Cooked!$C:$C,AGRIBALYSE_Cooked!AE:AE)*$E134),"")</f>
        <v>0</v>
      </c>
      <c r="AB134" t="str" cm="1">
        <f t="array" ref="AB134">IFERROR(_xlfn.XLOOKUP(Tool_clean!$F134&amp;$E$2,'Cooking methods'!$A:$A&amp;'Cooking methods'!$B:$B,'Cooking methods'!C:C)*$E134,"")</f>
        <v/>
      </c>
      <c r="AC134" t="str" cm="1">
        <f t="array" ref="AC134">IFERROR(_xlfn.XLOOKUP(Tool_clean!$F134&amp;$E$2,'Cooking methods'!$A:$A&amp;'Cooking methods'!$B:$B,'Cooking methods'!D:D)*$E134,"")</f>
        <v/>
      </c>
      <c r="AD134" t="str" cm="1">
        <f t="array" ref="AD134">IFERROR(_xlfn.XLOOKUP(Tool_clean!$F134&amp;$E$2,'Cooking methods'!$A:$A&amp;'Cooking methods'!$B:$B,'Cooking methods'!E:E)*$E134,"")</f>
        <v/>
      </c>
      <c r="AE134" t="str" cm="1">
        <f t="array" ref="AE134">IFERROR(_xlfn.XLOOKUP(Tool_clean!$F134&amp;$E$2,'Cooking methods'!$A:$A&amp;'Cooking methods'!$B:$B,'Cooking methods'!F:F)*$E134,"")</f>
        <v/>
      </c>
      <c r="AF134" t="str" cm="1">
        <f t="array" ref="AF134">IFERROR(_xlfn.XLOOKUP(Tool_clean!$F134&amp;$E$2,'Cooking methods'!$A:$A&amp;'Cooking methods'!$B:$B,'Cooking methods'!G:G)*$E134,"")</f>
        <v/>
      </c>
      <c r="AG134" t="str" cm="1">
        <f t="array" ref="AG134">IFERROR(_xlfn.XLOOKUP(Tool_clean!$F134&amp;$E$2,'Cooking methods'!$A:$A&amp;'Cooking methods'!$B:$B,'Cooking methods'!H:H)*$E134,"")</f>
        <v/>
      </c>
      <c r="AH134" t="str" cm="1">
        <f t="array" ref="AH134">IFERROR(_xlfn.XLOOKUP(Tool_clean!$F134&amp;$E$2,'Cooking methods'!$A:$A&amp;'Cooking methods'!$B:$B,'Cooking methods'!I:I)*$E134,"")</f>
        <v/>
      </c>
      <c r="AI134" t="str" cm="1">
        <f t="array" ref="AI134">IFERROR(_xlfn.XLOOKUP(Tool_clean!$F134&amp;$E$2,'Cooking methods'!$A:$A&amp;'Cooking methods'!$B:$B,'Cooking methods'!J:J)*$E134,"")</f>
        <v/>
      </c>
      <c r="AJ134" t="str" cm="1">
        <f t="array" ref="AJ134">IFERROR(_xlfn.XLOOKUP(Tool_clean!$F134&amp;$E$2,'Cooking methods'!$A:$A&amp;'Cooking methods'!$B:$B,'Cooking methods'!K:K)*$E134,"")</f>
        <v/>
      </c>
      <c r="AK134" t="str" cm="1">
        <f t="array" ref="AK134">IFERROR(_xlfn.XLOOKUP(Tool_clean!$F134&amp;$E$2,'Cooking methods'!$A:$A&amp;'Cooking methods'!$B:$B,'Cooking methods'!L:L)*$E134,"")</f>
        <v/>
      </c>
      <c r="AL134" t="str" cm="1">
        <f t="array" ref="AL134">IFERROR(_xlfn.XLOOKUP(Tool_clean!$F134&amp;$E$2,'Cooking methods'!$A:$A&amp;'Cooking methods'!$B:$B,'Cooking methods'!M:M)*$E134,"")</f>
        <v/>
      </c>
      <c r="AM134" t="str" cm="1">
        <f t="array" ref="AM134">IFERROR(_xlfn.XLOOKUP(Tool_clean!$F134&amp;$E$2,'Cooking methods'!$A:$A&amp;'Cooking methods'!$B:$B,'Cooking methods'!N:N)*$E134,"")</f>
        <v/>
      </c>
      <c r="AN134" t="str" cm="1">
        <f t="array" ref="AN134">IFERROR(_xlfn.XLOOKUP(Tool_clean!$F134&amp;$E$2,'Cooking methods'!$A:$A&amp;'Cooking methods'!$B:$B,'Cooking methods'!O:O)*$E134,"")</f>
        <v/>
      </c>
      <c r="AO134" t="str" cm="1">
        <f t="array" ref="AO134">IFERROR(_xlfn.XLOOKUP(Tool_clean!$F134&amp;$E$2,'Cooking methods'!$A:$A&amp;'Cooking methods'!$B:$B,'Cooking methods'!P:P)*$E134,"")</f>
        <v/>
      </c>
      <c r="AP134" t="str" cm="1">
        <f t="array" ref="AP134">IFERROR(_xlfn.XLOOKUP(Tool_clean!$F134&amp;$E$2,'Cooking methods'!$A:$A&amp;'Cooking methods'!$B:$B,'Cooking methods'!Q:Q)*$E134,"")</f>
        <v/>
      </c>
      <c r="AQ134" t="str" cm="1">
        <f t="array" ref="AQ134">IFERROR(_xlfn.XLOOKUP(Tool_clean!$F134&amp;$E$2,'Cooking methods'!$A:$A&amp;'Cooking methods'!$B:$B,'Cooking methods'!R:R)*$E134,"")</f>
        <v/>
      </c>
      <c r="AR134" t="str" cm="1">
        <f t="array" ref="AR134">IFERROR(_xlfn.XLOOKUP(Tool_clean!$G134&amp;$E$2,'Waste management'!$A:$A&amp;'Waste management'!$B:$B,'Waste management'!C:C)*$E134,"")</f>
        <v/>
      </c>
      <c r="AS134" t="str" cm="1">
        <f t="array" ref="AS134">IFERROR(_xlfn.XLOOKUP(Tool_clean!$G134&amp;$E$2,'Waste management'!$A:$A&amp;'Waste management'!$B:$B,'Waste management'!D:D)*$E134,"")</f>
        <v/>
      </c>
      <c r="AT134" t="str" cm="1">
        <f t="array" ref="AT134">IFERROR(_xlfn.XLOOKUP(Tool_clean!$G134&amp;$E$2,'Waste management'!$A:$A&amp;'Waste management'!$B:$B,'Waste management'!E:E)*$E134,"")</f>
        <v/>
      </c>
      <c r="AU134" t="str" cm="1">
        <f t="array" ref="AU134">IFERROR(_xlfn.XLOOKUP(Tool_clean!$G134&amp;$E$2,'Waste management'!$A:$A&amp;'Waste management'!$B:$B,'Waste management'!F:F)*$E134,"")</f>
        <v/>
      </c>
      <c r="AV134" t="str" cm="1">
        <f t="array" ref="AV134">IFERROR(_xlfn.XLOOKUP(Tool_clean!$G134&amp;$E$2,'Waste management'!$A:$A&amp;'Waste management'!$B:$B,'Waste management'!G:G)*$E134,"")</f>
        <v/>
      </c>
      <c r="AW134" t="str" cm="1">
        <f t="array" ref="AW134">IFERROR(_xlfn.XLOOKUP(Tool_clean!$G134&amp;$E$2,'Waste management'!$A:$A&amp;'Waste management'!$B:$B,'Waste management'!H:H)*$E134,"")</f>
        <v/>
      </c>
      <c r="AX134" t="str" cm="1">
        <f t="array" ref="AX134">IFERROR(_xlfn.XLOOKUP(Tool_clean!$G134&amp;$E$2,'Waste management'!$A:$A&amp;'Waste management'!$B:$B,'Waste management'!I:I)*$E134,"")</f>
        <v/>
      </c>
      <c r="AY134" t="str" cm="1">
        <f t="array" ref="AY134">IFERROR(_xlfn.XLOOKUP(Tool_clean!$G134&amp;$E$2,'Waste management'!$A:$A&amp;'Waste management'!$B:$B,'Waste management'!J:J)*$E134,"")</f>
        <v/>
      </c>
      <c r="AZ134" t="str" cm="1">
        <f t="array" ref="AZ134">IFERROR(_xlfn.XLOOKUP(Tool_clean!$G134&amp;$E$2,'Waste management'!$A:$A&amp;'Waste management'!$B:$B,'Waste management'!K:K)*$E134,"")</f>
        <v/>
      </c>
      <c r="BA134" t="str" cm="1">
        <f t="array" ref="BA134">IFERROR(_xlfn.XLOOKUP(Tool_clean!$G134&amp;$E$2,'Waste management'!$A:$A&amp;'Waste management'!$B:$B,'Waste management'!L:L)*$E134,"")</f>
        <v/>
      </c>
      <c r="BB134" t="str" cm="1">
        <f t="array" ref="BB134">IFERROR(_xlfn.XLOOKUP(Tool_clean!$G134&amp;$E$2,'Waste management'!$A:$A&amp;'Waste management'!$B:$B,'Waste management'!M:M)*$E134,"")</f>
        <v/>
      </c>
      <c r="BC134" t="str" cm="1">
        <f t="array" ref="BC134">IFERROR(_xlfn.XLOOKUP(Tool_clean!$G134&amp;$E$2,'Waste management'!$A:$A&amp;'Waste management'!$B:$B,'Waste management'!N:N)*$E134,"")</f>
        <v/>
      </c>
      <c r="BD134" t="str" cm="1">
        <f t="array" ref="BD134">IFERROR(_xlfn.XLOOKUP(Tool_clean!$G134&amp;$E$2,'Waste management'!$A:$A&amp;'Waste management'!$B:$B,'Waste management'!O:O)*$E134,"")</f>
        <v/>
      </c>
      <c r="BE134" t="str" cm="1">
        <f t="array" ref="BE134">IFERROR(_xlfn.XLOOKUP(Tool_clean!$G134&amp;$E$2,'Waste management'!$A:$A&amp;'Waste management'!$B:$B,'Waste management'!P:P)*$E134,"")</f>
        <v/>
      </c>
      <c r="BF134" t="str" cm="1">
        <f t="array" ref="BF134">IFERROR(_xlfn.XLOOKUP(Tool_clean!$G134&amp;$E$2,'Waste management'!$A:$A&amp;'Waste management'!$B:$B,'Waste management'!Q:Q)*$E134,"")</f>
        <v/>
      </c>
      <c r="BG134" t="str" cm="1">
        <f t="array" ref="BG134">IFERROR(_xlfn.XLOOKUP(Tool_clean!$G134&amp;$E$2,'Waste management'!$A:$A&amp;'Waste management'!$B:$B,'Waste management'!R:R)*$E134,"")</f>
        <v/>
      </c>
      <c r="BH134" t="str">
        <f>IFERROR((L134+AR134+AB134)*_xlfn.XLOOKUP(Tool_clean!BH$4,Monetization_Factors!$A:$A,Monetization_Factors!$D:$D),"")</f>
        <v/>
      </c>
      <c r="BI134" t="str">
        <f>IFERROR((M134+AS134+AC134)*_xlfn.XLOOKUP(Tool_clean!BI$4,Monetization_Factors!$A:$A,Monetization_Factors!$D:$D),"")</f>
        <v/>
      </c>
      <c r="BJ134" t="str">
        <f>IFERROR((N134+AT134+AD134)*_xlfn.XLOOKUP(Tool_clean!BJ$4,Monetization_Factors!$A:$A,Monetization_Factors!$D:$D),"")</f>
        <v/>
      </c>
      <c r="BK134" t="str">
        <f>IFERROR((O134+AU134+AE134)*_xlfn.XLOOKUP(Tool_clean!BK$4,Monetization_Factors!$A:$A,Monetization_Factors!$D:$D),"")</f>
        <v/>
      </c>
      <c r="BL134" t="str">
        <f>IFERROR((P134+AV134+AF134)*_xlfn.XLOOKUP(Tool_clean!BL$4,Monetization_Factors!$A:$A,Monetization_Factors!$D:$D),"")</f>
        <v/>
      </c>
      <c r="BM134" t="str">
        <f>IFERROR((Q134+AW134+AG134)*_xlfn.XLOOKUP(Tool_clean!BM$4,Monetization_Factors!$A:$A,Monetization_Factors!$D:$D),"")</f>
        <v/>
      </c>
      <c r="BN134" t="str">
        <f>IFERROR((R134+AX134+AH134)*_xlfn.XLOOKUP(Tool_clean!BN$4,Monetization_Factors!$A:$A,Monetization_Factors!$D:$D),"")</f>
        <v/>
      </c>
      <c r="BO134" t="str">
        <f>IFERROR((S134+AY134+AI134)*_xlfn.XLOOKUP(Tool_clean!BO$4,Monetization_Factors!$A:$A,Monetization_Factors!$D:$D),"")</f>
        <v/>
      </c>
      <c r="BP134" t="str">
        <f>IFERROR((T134+AZ134+AJ134)*_xlfn.XLOOKUP(Tool_clean!BP$4,Monetization_Factors!$A:$A,Monetization_Factors!$D:$D),"")</f>
        <v/>
      </c>
      <c r="BQ134" t="str">
        <f>IFERROR((U134+BA134+AK134)*_xlfn.XLOOKUP(Tool_clean!BQ$4,Monetization_Factors!$A:$A,Monetization_Factors!$D:$D),"")</f>
        <v/>
      </c>
      <c r="BR134" t="str">
        <f>IFERROR((V134+BB134+AL134)*_xlfn.XLOOKUP(Tool_clean!BR$4,Monetization_Factors!$A:$A,Monetization_Factors!$D:$D),"")</f>
        <v/>
      </c>
      <c r="BS134" t="str">
        <f>IFERROR((W134+BC134+AM134)*_xlfn.XLOOKUP(Tool_clean!BS$4,Monetization_Factors!$A:$A,Monetization_Factors!$D:$D),"")</f>
        <v/>
      </c>
      <c r="BT134" t="str">
        <f>IFERROR((X134+BD134+AN134)*_xlfn.XLOOKUP(Tool_clean!BT$4,Monetization_Factors!$A:$A,Monetization_Factors!$D:$D),"")</f>
        <v/>
      </c>
      <c r="BU134" t="str">
        <f>IFERROR((Y134+BE134+AO134)*_xlfn.XLOOKUP(Tool_clean!BU$4,Monetization_Factors!$A:$A,Monetization_Factors!$D:$D),"")</f>
        <v/>
      </c>
      <c r="BV134" t="str">
        <f>IFERROR((Z134+BF134+AP134)*_xlfn.XLOOKUP(Tool_clean!BV$4,Monetization_Factors!$A:$A,Monetization_Factors!$D:$D),"")</f>
        <v/>
      </c>
      <c r="BW134" t="str">
        <f>IFERROR((AA134+BG134+AQ134)*_xlfn.XLOOKUP(Tool_clean!BW$4,Monetization_Factors!$A:$A,Monetization_Factors!$D:$D),"")</f>
        <v/>
      </c>
      <c r="BX134" s="38" t="str" cm="1">
        <f t="array" ref="BX134">IFERROR(_xlfn.IFS(I134&gt;0,I134*E134,I134="",J134*E134),"")</f>
        <v/>
      </c>
      <c r="BY134" s="38">
        <f t="shared" ref="BY134:BY197" si="195">IFERROR(SUM(BH134:BP134,BS134:BW134),"")</f>
        <v>0</v>
      </c>
      <c r="BZ134" s="38" t="str">
        <f t="shared" ref="BZ134:BZ197" si="196">IFERROR(BY134+BX134,BX134)</f>
        <v/>
      </c>
      <c r="CA134" s="38" t="str">
        <f t="shared" ref="CA134:CA197" si="197">IFERROR(BZ134/$F$2,"")</f>
        <v/>
      </c>
      <c r="CB134" t="str">
        <f t="shared" si="162"/>
        <v/>
      </c>
      <c r="CC134" t="str">
        <f t="shared" si="163"/>
        <v/>
      </c>
      <c r="CD134" t="str">
        <f t="shared" si="164"/>
        <v/>
      </c>
      <c r="CE134" t="str">
        <f t="shared" si="165"/>
        <v/>
      </c>
      <c r="CF134" t="str">
        <f t="shared" si="166"/>
        <v/>
      </c>
      <c r="CG134" t="str">
        <f t="shared" si="167"/>
        <v/>
      </c>
      <c r="CH134" t="str">
        <f t="shared" si="168"/>
        <v/>
      </c>
      <c r="CI134" t="str">
        <f t="shared" si="169"/>
        <v/>
      </c>
      <c r="CJ134" t="str">
        <f t="shared" si="170"/>
        <v/>
      </c>
      <c r="CK134" t="str">
        <f t="shared" si="171"/>
        <v/>
      </c>
      <c r="CL134" t="str">
        <f t="shared" si="172"/>
        <v/>
      </c>
      <c r="CM134" t="str">
        <f t="shared" si="173"/>
        <v/>
      </c>
      <c r="CN134" t="str">
        <f t="shared" si="174"/>
        <v/>
      </c>
      <c r="CO134" t="str">
        <f t="shared" si="175"/>
        <v/>
      </c>
      <c r="CP134" t="str">
        <f t="shared" si="176"/>
        <v/>
      </c>
      <c r="CQ134" t="str">
        <f t="shared" si="177"/>
        <v/>
      </c>
      <c r="CR134" t="str">
        <f t="shared" si="178"/>
        <v/>
      </c>
      <c r="CS134" t="str">
        <f t="shared" si="179"/>
        <v/>
      </c>
      <c r="CT134" t="str">
        <f t="shared" si="180"/>
        <v/>
      </c>
      <c r="CU134" t="str">
        <f t="shared" si="181"/>
        <v/>
      </c>
      <c r="CV134" t="str">
        <f t="shared" si="182"/>
        <v/>
      </c>
      <c r="CW134" t="str">
        <f t="shared" si="183"/>
        <v/>
      </c>
      <c r="CX134" t="str">
        <f t="shared" si="184"/>
        <v/>
      </c>
      <c r="CY134" t="str">
        <f t="shared" si="185"/>
        <v/>
      </c>
      <c r="CZ134" t="str">
        <f t="shared" si="186"/>
        <v/>
      </c>
      <c r="DA134" t="str">
        <f t="shared" si="187"/>
        <v/>
      </c>
      <c r="DB134" t="str">
        <f t="shared" si="188"/>
        <v/>
      </c>
      <c r="DC134" t="str">
        <f t="shared" si="189"/>
        <v/>
      </c>
      <c r="DD134" t="str">
        <f t="shared" si="190"/>
        <v/>
      </c>
      <c r="DE134" t="str">
        <f t="shared" si="191"/>
        <v/>
      </c>
      <c r="DF134" t="str">
        <f t="shared" si="192"/>
        <v/>
      </c>
      <c r="DG134" t="str">
        <f t="shared" si="193"/>
        <v/>
      </c>
      <c r="DH134" s="5" t="str">
        <f>IFERROR((CR134*$B$2*(1-$H134)*('CAR.CAP_per person'!B$2))/(_xlfn.XLOOKUP($E$2,EU_countries_GDP!$A$2:$A$29,EU_countries_GDP!$E$2:$E$29)),"")</f>
        <v/>
      </c>
      <c r="DI134" s="5" t="str">
        <f>IFERROR((CS134*$B$2*(1-$H134)*('CAR.CAP_per person'!C$2))/(_xlfn.XLOOKUP($E$2,EU_countries_GDP!$A$2:$A$29,EU_countries_GDP!$E$2:$E$29)),"")</f>
        <v/>
      </c>
      <c r="DJ134" s="5" t="str">
        <f>IFERROR((CT134*$B$2*(1-$H134)*('CAR.CAP_per person'!D$2))/(_xlfn.XLOOKUP($E$2,EU_countries_GDP!$A$2:$A$29,EU_countries_GDP!$E$2:$E$29)),"")</f>
        <v/>
      </c>
      <c r="DK134" s="5" t="str">
        <f>IFERROR((CU134*$B$2*(1-$H134)*('CAR.CAP_per person'!E$2))/(_xlfn.XLOOKUP($E$2,EU_countries_GDP!$A$2:$A$29,EU_countries_GDP!$E$2:$E$29)),"")</f>
        <v/>
      </c>
      <c r="DL134" s="5" t="str">
        <f>IFERROR((CV134*$B$2*(1-$H134)*('CAR.CAP_per person'!F$2))/(_xlfn.XLOOKUP($E$2,EU_countries_GDP!$A$2:$A$29,EU_countries_GDP!$E$2:$E$29)),"")</f>
        <v/>
      </c>
      <c r="DM134" s="5" t="str">
        <f>IFERROR((CW134*$B$2*(1-$H134)*('CAR.CAP_per person'!G$2))/(_xlfn.XLOOKUP($E$2,EU_countries_GDP!$A$2:$A$29,EU_countries_GDP!$E$2:$E$29)),"")</f>
        <v/>
      </c>
      <c r="DN134" s="5" t="str">
        <f>IFERROR((CX134*$B$2*(1-$H134)*('CAR.CAP_per person'!H$2))/(_xlfn.XLOOKUP($E$2,EU_countries_GDP!$A$2:$A$29,EU_countries_GDP!$E$2:$E$29)),"")</f>
        <v/>
      </c>
      <c r="DO134" s="5" t="str">
        <f>IFERROR((CY134*$B$2*(1-$H134)*('CAR.CAP_per person'!I$2))/(_xlfn.XLOOKUP($E$2,EU_countries_GDP!$A$2:$A$29,EU_countries_GDP!$E$2:$E$29)),"")</f>
        <v/>
      </c>
      <c r="DP134" s="5" t="str">
        <f>IFERROR((CZ134*$B$2*(1-$H134)*('CAR.CAP_per person'!J$2))/(_xlfn.XLOOKUP($E$2,EU_countries_GDP!$A$2:$A$29,EU_countries_GDP!$E$2:$E$29)),"")</f>
        <v/>
      </c>
      <c r="DQ134" s="5" t="str">
        <f>IFERROR((DA134*$B$2*(1-$H134)*('CAR.CAP_per person'!K$2))/(_xlfn.XLOOKUP($E$2,EU_countries_GDP!$A$2:$A$29,EU_countries_GDP!$E$2:$E$29)),"")</f>
        <v/>
      </c>
      <c r="DR134" s="5" t="str">
        <f>IFERROR((DB134*$B$2*(1-$H134)*('CAR.CAP_per person'!L$2))/(_xlfn.XLOOKUP($E$2,EU_countries_GDP!$A$2:$A$29,EU_countries_GDP!$E$2:$E$29)),"")</f>
        <v/>
      </c>
      <c r="DS134" s="5" t="str">
        <f>IFERROR((DC134*$B$2*(1-$H134)*('CAR.CAP_per person'!M$2))/(_xlfn.XLOOKUP($E$2,EU_countries_GDP!$A$2:$A$29,EU_countries_GDP!$E$2:$E$29)),"")</f>
        <v/>
      </c>
      <c r="DT134" s="5" t="str">
        <f>IFERROR((DD134*$B$2*(1-$H134)*('CAR.CAP_per person'!N$2))/(_xlfn.XLOOKUP($E$2,EU_countries_GDP!$A$2:$A$29,EU_countries_GDP!$E$2:$E$29)),"")</f>
        <v/>
      </c>
      <c r="DU134" s="5" t="str">
        <f>IFERROR((DE134*$B$2*(1-$H134)*('CAR.CAP_per person'!O$2))/(_xlfn.XLOOKUP($E$2,EU_countries_GDP!$A$2:$A$29,EU_countries_GDP!$E$2:$E$29)),"")</f>
        <v/>
      </c>
      <c r="DV134" s="5" t="str">
        <f>IFERROR((DF134*$B$2*(1-$H134)*('CAR.CAP_per person'!P$2))/(_xlfn.XLOOKUP($E$2,EU_countries_GDP!$A$2:$A$29,EU_countries_GDP!$E$2:$E$29)),"")</f>
        <v/>
      </c>
      <c r="DW134" s="5" t="str">
        <f>IFERROR((DG134*$B$2*(1-$H134)*('CAR.CAP_per person'!Q$2))/(_xlfn.XLOOKUP($E$2,EU_countries_GDP!$A$2:$A$29,EU_countries_GDP!$E$2:$E$29)),"")</f>
        <v/>
      </c>
    </row>
    <row r="135" spans="2:127">
      <c r="B135" t="str">
        <f>_xlfn.XLOOKUP(D135,Table5[Ingredient],Table5[Category],"",FALSE)</f>
        <v/>
      </c>
      <c r="C135" s="33"/>
      <c r="D135" s="33"/>
      <c r="E135" s="33"/>
      <c r="F135" s="33"/>
      <c r="G135" s="33"/>
      <c r="H135" s="33"/>
      <c r="I135" s="33"/>
      <c r="J135" s="37" t="str">
        <f>IFERROR(INDEX('AveragePrices&amp;Codes'!G:AG, MATCH($D135, 'AveragePrices&amp;Codes'!$A:$A, 0), MATCH(Tool_clean!$E$2, 'AveragePrices&amp;Codes'!$G$1:$AG$1, 0)),"")</f>
        <v/>
      </c>
      <c r="K135" s="37" t="str">
        <f t="shared" si="194"/>
        <v/>
      </c>
      <c r="L135">
        <f>IFERROR(IF($F135="Raw",_xlfn.XLOOKUP(_xlfn.XLOOKUP(Tool_clean!$D135,'AveragePrices&amp;Codes'!$A:$A,'AveragePrices&amp;Codes'!$B:$B),AGRIBALYSE_Raw!$B:$B,AGRIBALYSE_Raw!O:O)*$E135,_xlfn.XLOOKUP(_xlfn.XLOOKUP(Tool_clean!$D135,'AveragePrices&amp;Codes'!$A:$A,'AveragePrices&amp;Codes'!$B:$B),AGRIBALYSE_Cooked!$C:$C,AGRIBALYSE_Cooked!P:P)*$E135),"")</f>
        <v>0</v>
      </c>
      <c r="M135">
        <f>IFERROR(IF($F135="Raw",_xlfn.XLOOKUP(_xlfn.XLOOKUP(Tool_clean!$D135,'AveragePrices&amp;Codes'!$A:$A,'AveragePrices&amp;Codes'!$B:$B),AGRIBALYSE_Raw!$B:$B,AGRIBALYSE_Raw!P:P)*$E135,_xlfn.XLOOKUP(_xlfn.XLOOKUP(Tool_clean!$D135,'AveragePrices&amp;Codes'!$A:$A,'AveragePrices&amp;Codes'!$B:$B),AGRIBALYSE_Cooked!$C:$C,AGRIBALYSE_Cooked!Q:Q)*$E135),"")</f>
        <v>0</v>
      </c>
      <c r="N135">
        <f>IFERROR(IF($F135="Raw",_xlfn.XLOOKUP(_xlfn.XLOOKUP(Tool_clean!$D135,'AveragePrices&amp;Codes'!$A:$A,'AveragePrices&amp;Codes'!$B:$B),AGRIBALYSE_Raw!$B:$B,AGRIBALYSE_Raw!Q:Q)*$E135,_xlfn.XLOOKUP(_xlfn.XLOOKUP(Tool_clean!$D135,'AveragePrices&amp;Codes'!$A:$A,'AveragePrices&amp;Codes'!$B:$B),AGRIBALYSE_Cooked!$C:$C,AGRIBALYSE_Cooked!R:R)*$E135),"")</f>
        <v>0</v>
      </c>
      <c r="O135">
        <f>IFERROR(IF($F135="Raw",_xlfn.XLOOKUP(_xlfn.XLOOKUP(Tool_clean!$D135,'AveragePrices&amp;Codes'!$A:$A,'AveragePrices&amp;Codes'!$B:$B),AGRIBALYSE_Raw!$B:$B,AGRIBALYSE_Raw!R:R)*$E135,_xlfn.XLOOKUP(_xlfn.XLOOKUP(Tool_clean!$D135,'AveragePrices&amp;Codes'!$A:$A,'AveragePrices&amp;Codes'!$B:$B),AGRIBALYSE_Cooked!$C:$C,AGRIBALYSE_Cooked!S:S)*$E135),"")</f>
        <v>0</v>
      </c>
      <c r="P135">
        <f>IFERROR(IF($F135="Raw",_xlfn.XLOOKUP(_xlfn.XLOOKUP(Tool_clean!$D135,'AveragePrices&amp;Codes'!$A:$A,'AveragePrices&amp;Codes'!$B:$B),AGRIBALYSE_Raw!$B:$B,AGRIBALYSE_Raw!S:S)*$E135,_xlfn.XLOOKUP(_xlfn.XLOOKUP(Tool_clean!$D135,'AveragePrices&amp;Codes'!$A:$A,'AveragePrices&amp;Codes'!$B:$B),AGRIBALYSE_Cooked!$C:$C,AGRIBALYSE_Cooked!T:T)*$E135),"")</f>
        <v>0</v>
      </c>
      <c r="Q135">
        <f>IFERROR(IF($F135="Raw",_xlfn.XLOOKUP(_xlfn.XLOOKUP(Tool_clean!$D135,'AveragePrices&amp;Codes'!$A:$A,'AveragePrices&amp;Codes'!$B:$B),AGRIBALYSE_Raw!$B:$B,AGRIBALYSE_Raw!T:T)*$E135,_xlfn.XLOOKUP(_xlfn.XLOOKUP(Tool_clean!$D135,'AveragePrices&amp;Codes'!$A:$A,'AveragePrices&amp;Codes'!$B:$B),AGRIBALYSE_Cooked!$C:$C,AGRIBALYSE_Cooked!U:U)*$E135),"")</f>
        <v>0</v>
      </c>
      <c r="R135">
        <f>IFERROR(IF($F135="Raw",_xlfn.XLOOKUP(_xlfn.XLOOKUP(Tool_clean!$D135,'AveragePrices&amp;Codes'!$A:$A,'AveragePrices&amp;Codes'!$B:$B),AGRIBALYSE_Raw!$B:$B,AGRIBALYSE_Raw!U:U)*$E135,_xlfn.XLOOKUP(_xlfn.XLOOKUP(Tool_clean!$D135,'AveragePrices&amp;Codes'!$A:$A,'AveragePrices&amp;Codes'!$B:$B),AGRIBALYSE_Cooked!$C:$C,AGRIBALYSE_Cooked!V:V)*$E135),"")</f>
        <v>0</v>
      </c>
      <c r="S135">
        <f>IFERROR(IF($F135="Raw",_xlfn.XLOOKUP(_xlfn.XLOOKUP(Tool_clean!$D135,'AveragePrices&amp;Codes'!$A:$A,'AveragePrices&amp;Codes'!$B:$B),AGRIBALYSE_Raw!$B:$B,AGRIBALYSE_Raw!V:V)*$E135,_xlfn.XLOOKUP(_xlfn.XLOOKUP(Tool_clean!$D135,'AveragePrices&amp;Codes'!$A:$A,'AveragePrices&amp;Codes'!$B:$B),AGRIBALYSE_Cooked!$C:$C,AGRIBALYSE_Cooked!W:W)*$E135),"")</f>
        <v>0</v>
      </c>
      <c r="T135">
        <f>IFERROR(IF($F135="Raw",_xlfn.XLOOKUP(_xlfn.XLOOKUP(Tool_clean!$D135,'AveragePrices&amp;Codes'!$A:$A,'AveragePrices&amp;Codes'!$B:$B),AGRIBALYSE_Raw!$B:$B,AGRIBALYSE_Raw!W:W)*$E135,_xlfn.XLOOKUP(_xlfn.XLOOKUP(Tool_clean!$D135,'AveragePrices&amp;Codes'!$A:$A,'AveragePrices&amp;Codes'!$B:$B),AGRIBALYSE_Cooked!$C:$C,AGRIBALYSE_Cooked!X:X)*$E135),"")</f>
        <v>0</v>
      </c>
      <c r="U135">
        <f>IFERROR(IF($F135="Raw",_xlfn.XLOOKUP(_xlfn.XLOOKUP(Tool_clean!$D135,'AveragePrices&amp;Codes'!$A:$A,'AveragePrices&amp;Codes'!$B:$B),AGRIBALYSE_Raw!$B:$B,AGRIBALYSE_Raw!X:X)*$E135,_xlfn.XLOOKUP(_xlfn.XLOOKUP(Tool_clean!$D135,'AveragePrices&amp;Codes'!$A:$A,'AveragePrices&amp;Codes'!$B:$B),AGRIBALYSE_Cooked!$C:$C,AGRIBALYSE_Cooked!Y:Y)*$E135),"")</f>
        <v>0</v>
      </c>
      <c r="V135">
        <f>IFERROR(IF($F135="Raw",_xlfn.XLOOKUP(_xlfn.XLOOKUP(Tool_clean!$D135,'AveragePrices&amp;Codes'!$A:$A,'AveragePrices&amp;Codes'!$B:$B),AGRIBALYSE_Raw!$B:$B,AGRIBALYSE_Raw!Y:Y)*$E135,_xlfn.XLOOKUP(_xlfn.XLOOKUP(Tool_clean!$D135,'AveragePrices&amp;Codes'!$A:$A,'AveragePrices&amp;Codes'!$B:$B),AGRIBALYSE_Cooked!$C:$C,AGRIBALYSE_Cooked!Z:Z)*$E135),"")</f>
        <v>0</v>
      </c>
      <c r="W135">
        <f>IFERROR(IF($F135="Raw",_xlfn.XLOOKUP(_xlfn.XLOOKUP(Tool_clean!$D135,'AveragePrices&amp;Codes'!$A:$A,'AveragePrices&amp;Codes'!$B:$B),AGRIBALYSE_Raw!$B:$B,AGRIBALYSE_Raw!Z:Z)*$E135,_xlfn.XLOOKUP(_xlfn.XLOOKUP(Tool_clean!$D135,'AveragePrices&amp;Codes'!$A:$A,'AveragePrices&amp;Codes'!$B:$B),AGRIBALYSE_Cooked!$C:$C,AGRIBALYSE_Cooked!AA:AA)*$E135),"")</f>
        <v>0</v>
      </c>
      <c r="X135">
        <f>IFERROR(IF($F135="Raw",_xlfn.XLOOKUP(_xlfn.XLOOKUP(Tool_clean!$D135,'AveragePrices&amp;Codes'!$A:$A,'AveragePrices&amp;Codes'!$B:$B),AGRIBALYSE_Raw!$B:$B,AGRIBALYSE_Raw!AA:AA)*$E135,_xlfn.XLOOKUP(_xlfn.XLOOKUP(Tool_clean!$D135,'AveragePrices&amp;Codes'!$A:$A,'AveragePrices&amp;Codes'!$B:$B),AGRIBALYSE_Cooked!$C:$C,AGRIBALYSE_Cooked!AB:AB)*$E135),"")</f>
        <v>0</v>
      </c>
      <c r="Y135">
        <f>IFERROR(IF($F135="Raw",_xlfn.XLOOKUP(_xlfn.XLOOKUP(Tool_clean!$D135,'AveragePrices&amp;Codes'!$A:$A,'AveragePrices&amp;Codes'!$B:$B),AGRIBALYSE_Raw!$B:$B,AGRIBALYSE_Raw!AB:AB)*$E135,_xlfn.XLOOKUP(_xlfn.XLOOKUP(Tool_clean!$D135,'AveragePrices&amp;Codes'!$A:$A,'AveragePrices&amp;Codes'!$B:$B),AGRIBALYSE_Cooked!$C:$C,AGRIBALYSE_Cooked!AC:AC)*$E135),"")</f>
        <v>0</v>
      </c>
      <c r="Z135">
        <f>IFERROR(IF($F135="Raw",_xlfn.XLOOKUP(_xlfn.XLOOKUP(Tool_clean!$D135,'AveragePrices&amp;Codes'!$A:$A,'AveragePrices&amp;Codes'!$B:$B),AGRIBALYSE_Raw!$B:$B,AGRIBALYSE_Raw!AC:AC)*$E135,_xlfn.XLOOKUP(_xlfn.XLOOKUP(Tool_clean!$D135,'AveragePrices&amp;Codes'!$A:$A,'AveragePrices&amp;Codes'!$B:$B),AGRIBALYSE_Cooked!$C:$C,AGRIBALYSE_Cooked!AD:AD)*$E135),"")</f>
        <v>0</v>
      </c>
      <c r="AA135">
        <f>IFERROR(IF($F135="Raw",_xlfn.XLOOKUP(_xlfn.XLOOKUP(Tool_clean!$D135,'AveragePrices&amp;Codes'!$A:$A,'AveragePrices&amp;Codes'!$B:$B),AGRIBALYSE_Raw!$B:$B,AGRIBALYSE_Raw!AD:AD)*$E135,_xlfn.XLOOKUP(_xlfn.XLOOKUP(Tool_clean!$D135,'AveragePrices&amp;Codes'!$A:$A,'AveragePrices&amp;Codes'!$B:$B),AGRIBALYSE_Cooked!$C:$C,AGRIBALYSE_Cooked!AE:AE)*$E135),"")</f>
        <v>0</v>
      </c>
      <c r="AB135" t="str" cm="1">
        <f t="array" ref="AB135">IFERROR(_xlfn.XLOOKUP(Tool_clean!$F135&amp;$E$2,'Cooking methods'!$A:$A&amp;'Cooking methods'!$B:$B,'Cooking methods'!C:C)*$E135,"")</f>
        <v/>
      </c>
      <c r="AC135" t="str" cm="1">
        <f t="array" ref="AC135">IFERROR(_xlfn.XLOOKUP(Tool_clean!$F135&amp;$E$2,'Cooking methods'!$A:$A&amp;'Cooking methods'!$B:$B,'Cooking methods'!D:D)*$E135,"")</f>
        <v/>
      </c>
      <c r="AD135" t="str" cm="1">
        <f t="array" ref="AD135">IFERROR(_xlfn.XLOOKUP(Tool_clean!$F135&amp;$E$2,'Cooking methods'!$A:$A&amp;'Cooking methods'!$B:$B,'Cooking methods'!E:E)*$E135,"")</f>
        <v/>
      </c>
      <c r="AE135" t="str" cm="1">
        <f t="array" ref="AE135">IFERROR(_xlfn.XLOOKUP(Tool_clean!$F135&amp;$E$2,'Cooking methods'!$A:$A&amp;'Cooking methods'!$B:$B,'Cooking methods'!F:F)*$E135,"")</f>
        <v/>
      </c>
      <c r="AF135" t="str" cm="1">
        <f t="array" ref="AF135">IFERROR(_xlfn.XLOOKUP(Tool_clean!$F135&amp;$E$2,'Cooking methods'!$A:$A&amp;'Cooking methods'!$B:$B,'Cooking methods'!G:G)*$E135,"")</f>
        <v/>
      </c>
      <c r="AG135" t="str" cm="1">
        <f t="array" ref="AG135">IFERROR(_xlfn.XLOOKUP(Tool_clean!$F135&amp;$E$2,'Cooking methods'!$A:$A&amp;'Cooking methods'!$B:$B,'Cooking methods'!H:H)*$E135,"")</f>
        <v/>
      </c>
      <c r="AH135" t="str" cm="1">
        <f t="array" ref="AH135">IFERROR(_xlfn.XLOOKUP(Tool_clean!$F135&amp;$E$2,'Cooking methods'!$A:$A&amp;'Cooking methods'!$B:$B,'Cooking methods'!I:I)*$E135,"")</f>
        <v/>
      </c>
      <c r="AI135" t="str" cm="1">
        <f t="array" ref="AI135">IFERROR(_xlfn.XLOOKUP(Tool_clean!$F135&amp;$E$2,'Cooking methods'!$A:$A&amp;'Cooking methods'!$B:$B,'Cooking methods'!J:J)*$E135,"")</f>
        <v/>
      </c>
      <c r="AJ135" t="str" cm="1">
        <f t="array" ref="AJ135">IFERROR(_xlfn.XLOOKUP(Tool_clean!$F135&amp;$E$2,'Cooking methods'!$A:$A&amp;'Cooking methods'!$B:$B,'Cooking methods'!K:K)*$E135,"")</f>
        <v/>
      </c>
      <c r="AK135" t="str" cm="1">
        <f t="array" ref="AK135">IFERROR(_xlfn.XLOOKUP(Tool_clean!$F135&amp;$E$2,'Cooking methods'!$A:$A&amp;'Cooking methods'!$B:$B,'Cooking methods'!L:L)*$E135,"")</f>
        <v/>
      </c>
      <c r="AL135" t="str" cm="1">
        <f t="array" ref="AL135">IFERROR(_xlfn.XLOOKUP(Tool_clean!$F135&amp;$E$2,'Cooking methods'!$A:$A&amp;'Cooking methods'!$B:$B,'Cooking methods'!M:M)*$E135,"")</f>
        <v/>
      </c>
      <c r="AM135" t="str" cm="1">
        <f t="array" ref="AM135">IFERROR(_xlfn.XLOOKUP(Tool_clean!$F135&amp;$E$2,'Cooking methods'!$A:$A&amp;'Cooking methods'!$B:$B,'Cooking methods'!N:N)*$E135,"")</f>
        <v/>
      </c>
      <c r="AN135" t="str" cm="1">
        <f t="array" ref="AN135">IFERROR(_xlfn.XLOOKUP(Tool_clean!$F135&amp;$E$2,'Cooking methods'!$A:$A&amp;'Cooking methods'!$B:$B,'Cooking methods'!O:O)*$E135,"")</f>
        <v/>
      </c>
      <c r="AO135" t="str" cm="1">
        <f t="array" ref="AO135">IFERROR(_xlfn.XLOOKUP(Tool_clean!$F135&amp;$E$2,'Cooking methods'!$A:$A&amp;'Cooking methods'!$B:$B,'Cooking methods'!P:P)*$E135,"")</f>
        <v/>
      </c>
      <c r="AP135" t="str" cm="1">
        <f t="array" ref="AP135">IFERROR(_xlfn.XLOOKUP(Tool_clean!$F135&amp;$E$2,'Cooking methods'!$A:$A&amp;'Cooking methods'!$B:$B,'Cooking methods'!Q:Q)*$E135,"")</f>
        <v/>
      </c>
      <c r="AQ135" t="str" cm="1">
        <f t="array" ref="AQ135">IFERROR(_xlfn.XLOOKUP(Tool_clean!$F135&amp;$E$2,'Cooking methods'!$A:$A&amp;'Cooking methods'!$B:$B,'Cooking methods'!R:R)*$E135,"")</f>
        <v/>
      </c>
      <c r="AR135" t="str" cm="1">
        <f t="array" ref="AR135">IFERROR(_xlfn.XLOOKUP(Tool_clean!$G135&amp;$E$2,'Waste management'!$A:$A&amp;'Waste management'!$B:$B,'Waste management'!C:C)*$E135,"")</f>
        <v/>
      </c>
      <c r="AS135" t="str" cm="1">
        <f t="array" ref="AS135">IFERROR(_xlfn.XLOOKUP(Tool_clean!$G135&amp;$E$2,'Waste management'!$A:$A&amp;'Waste management'!$B:$B,'Waste management'!D:D)*$E135,"")</f>
        <v/>
      </c>
      <c r="AT135" t="str" cm="1">
        <f t="array" ref="AT135">IFERROR(_xlfn.XLOOKUP(Tool_clean!$G135&amp;$E$2,'Waste management'!$A:$A&amp;'Waste management'!$B:$B,'Waste management'!E:E)*$E135,"")</f>
        <v/>
      </c>
      <c r="AU135" t="str" cm="1">
        <f t="array" ref="AU135">IFERROR(_xlfn.XLOOKUP(Tool_clean!$G135&amp;$E$2,'Waste management'!$A:$A&amp;'Waste management'!$B:$B,'Waste management'!F:F)*$E135,"")</f>
        <v/>
      </c>
      <c r="AV135" t="str" cm="1">
        <f t="array" ref="AV135">IFERROR(_xlfn.XLOOKUP(Tool_clean!$G135&amp;$E$2,'Waste management'!$A:$A&amp;'Waste management'!$B:$B,'Waste management'!G:G)*$E135,"")</f>
        <v/>
      </c>
      <c r="AW135" t="str" cm="1">
        <f t="array" ref="AW135">IFERROR(_xlfn.XLOOKUP(Tool_clean!$G135&amp;$E$2,'Waste management'!$A:$A&amp;'Waste management'!$B:$B,'Waste management'!H:H)*$E135,"")</f>
        <v/>
      </c>
      <c r="AX135" t="str" cm="1">
        <f t="array" ref="AX135">IFERROR(_xlfn.XLOOKUP(Tool_clean!$G135&amp;$E$2,'Waste management'!$A:$A&amp;'Waste management'!$B:$B,'Waste management'!I:I)*$E135,"")</f>
        <v/>
      </c>
      <c r="AY135" t="str" cm="1">
        <f t="array" ref="AY135">IFERROR(_xlfn.XLOOKUP(Tool_clean!$G135&amp;$E$2,'Waste management'!$A:$A&amp;'Waste management'!$B:$B,'Waste management'!J:J)*$E135,"")</f>
        <v/>
      </c>
      <c r="AZ135" t="str" cm="1">
        <f t="array" ref="AZ135">IFERROR(_xlfn.XLOOKUP(Tool_clean!$G135&amp;$E$2,'Waste management'!$A:$A&amp;'Waste management'!$B:$B,'Waste management'!K:K)*$E135,"")</f>
        <v/>
      </c>
      <c r="BA135" t="str" cm="1">
        <f t="array" ref="BA135">IFERROR(_xlfn.XLOOKUP(Tool_clean!$G135&amp;$E$2,'Waste management'!$A:$A&amp;'Waste management'!$B:$B,'Waste management'!L:L)*$E135,"")</f>
        <v/>
      </c>
      <c r="BB135" t="str" cm="1">
        <f t="array" ref="BB135">IFERROR(_xlfn.XLOOKUP(Tool_clean!$G135&amp;$E$2,'Waste management'!$A:$A&amp;'Waste management'!$B:$B,'Waste management'!M:M)*$E135,"")</f>
        <v/>
      </c>
      <c r="BC135" t="str" cm="1">
        <f t="array" ref="BC135">IFERROR(_xlfn.XLOOKUP(Tool_clean!$G135&amp;$E$2,'Waste management'!$A:$A&amp;'Waste management'!$B:$B,'Waste management'!N:N)*$E135,"")</f>
        <v/>
      </c>
      <c r="BD135" t="str" cm="1">
        <f t="array" ref="BD135">IFERROR(_xlfn.XLOOKUP(Tool_clean!$G135&amp;$E$2,'Waste management'!$A:$A&amp;'Waste management'!$B:$B,'Waste management'!O:O)*$E135,"")</f>
        <v/>
      </c>
      <c r="BE135" t="str" cm="1">
        <f t="array" ref="BE135">IFERROR(_xlfn.XLOOKUP(Tool_clean!$G135&amp;$E$2,'Waste management'!$A:$A&amp;'Waste management'!$B:$B,'Waste management'!P:P)*$E135,"")</f>
        <v/>
      </c>
      <c r="BF135" t="str" cm="1">
        <f t="array" ref="BF135">IFERROR(_xlfn.XLOOKUP(Tool_clean!$G135&amp;$E$2,'Waste management'!$A:$A&amp;'Waste management'!$B:$B,'Waste management'!Q:Q)*$E135,"")</f>
        <v/>
      </c>
      <c r="BG135" t="str" cm="1">
        <f t="array" ref="BG135">IFERROR(_xlfn.XLOOKUP(Tool_clean!$G135&amp;$E$2,'Waste management'!$A:$A&amp;'Waste management'!$B:$B,'Waste management'!R:R)*$E135,"")</f>
        <v/>
      </c>
      <c r="BH135" t="str">
        <f>IFERROR((L135+AR135+AB135)*_xlfn.XLOOKUP(Tool_clean!BH$4,Monetization_Factors!$A:$A,Monetization_Factors!$D:$D),"")</f>
        <v/>
      </c>
      <c r="BI135" t="str">
        <f>IFERROR((M135+AS135+AC135)*_xlfn.XLOOKUP(Tool_clean!BI$4,Monetization_Factors!$A:$A,Monetization_Factors!$D:$D),"")</f>
        <v/>
      </c>
      <c r="BJ135" t="str">
        <f>IFERROR((N135+AT135+AD135)*_xlfn.XLOOKUP(Tool_clean!BJ$4,Monetization_Factors!$A:$A,Monetization_Factors!$D:$D),"")</f>
        <v/>
      </c>
      <c r="BK135" t="str">
        <f>IFERROR((O135+AU135+AE135)*_xlfn.XLOOKUP(Tool_clean!BK$4,Monetization_Factors!$A:$A,Monetization_Factors!$D:$D),"")</f>
        <v/>
      </c>
      <c r="BL135" t="str">
        <f>IFERROR((P135+AV135+AF135)*_xlfn.XLOOKUP(Tool_clean!BL$4,Monetization_Factors!$A:$A,Monetization_Factors!$D:$D),"")</f>
        <v/>
      </c>
      <c r="BM135" t="str">
        <f>IFERROR((Q135+AW135+AG135)*_xlfn.XLOOKUP(Tool_clean!BM$4,Monetization_Factors!$A:$A,Monetization_Factors!$D:$D),"")</f>
        <v/>
      </c>
      <c r="BN135" t="str">
        <f>IFERROR((R135+AX135+AH135)*_xlfn.XLOOKUP(Tool_clean!BN$4,Monetization_Factors!$A:$A,Monetization_Factors!$D:$D),"")</f>
        <v/>
      </c>
      <c r="BO135" t="str">
        <f>IFERROR((S135+AY135+AI135)*_xlfn.XLOOKUP(Tool_clean!BO$4,Monetization_Factors!$A:$A,Monetization_Factors!$D:$D),"")</f>
        <v/>
      </c>
      <c r="BP135" t="str">
        <f>IFERROR((T135+AZ135+AJ135)*_xlfn.XLOOKUP(Tool_clean!BP$4,Monetization_Factors!$A:$A,Monetization_Factors!$D:$D),"")</f>
        <v/>
      </c>
      <c r="BQ135" t="str">
        <f>IFERROR((U135+BA135+AK135)*_xlfn.XLOOKUP(Tool_clean!BQ$4,Monetization_Factors!$A:$A,Monetization_Factors!$D:$D),"")</f>
        <v/>
      </c>
      <c r="BR135" t="str">
        <f>IFERROR((V135+BB135+AL135)*_xlfn.XLOOKUP(Tool_clean!BR$4,Monetization_Factors!$A:$A,Monetization_Factors!$D:$D),"")</f>
        <v/>
      </c>
      <c r="BS135" t="str">
        <f>IFERROR((W135+BC135+AM135)*_xlfn.XLOOKUP(Tool_clean!BS$4,Monetization_Factors!$A:$A,Monetization_Factors!$D:$D),"")</f>
        <v/>
      </c>
      <c r="BT135" t="str">
        <f>IFERROR((X135+BD135+AN135)*_xlfn.XLOOKUP(Tool_clean!BT$4,Monetization_Factors!$A:$A,Monetization_Factors!$D:$D),"")</f>
        <v/>
      </c>
      <c r="BU135" t="str">
        <f>IFERROR((Y135+BE135+AO135)*_xlfn.XLOOKUP(Tool_clean!BU$4,Monetization_Factors!$A:$A,Monetization_Factors!$D:$D),"")</f>
        <v/>
      </c>
      <c r="BV135" t="str">
        <f>IFERROR((Z135+BF135+AP135)*_xlfn.XLOOKUP(Tool_clean!BV$4,Monetization_Factors!$A:$A,Monetization_Factors!$D:$D),"")</f>
        <v/>
      </c>
      <c r="BW135" t="str">
        <f>IFERROR((AA135+BG135+AQ135)*_xlfn.XLOOKUP(Tool_clean!BW$4,Monetization_Factors!$A:$A,Monetization_Factors!$D:$D),"")</f>
        <v/>
      </c>
      <c r="BX135" s="38" t="str" cm="1">
        <f t="array" ref="BX135">IFERROR(_xlfn.IFS(I135&gt;0,I135*E135,I135="",J135*E135),"")</f>
        <v/>
      </c>
      <c r="BY135" s="38">
        <f t="shared" si="195"/>
        <v>0</v>
      </c>
      <c r="BZ135" s="38" t="str">
        <f t="shared" si="196"/>
        <v/>
      </c>
      <c r="CA135" s="38" t="str">
        <f t="shared" si="197"/>
        <v/>
      </c>
      <c r="CB135" t="str">
        <f t="shared" si="162"/>
        <v/>
      </c>
      <c r="CC135" t="str">
        <f t="shared" si="163"/>
        <v/>
      </c>
      <c r="CD135" t="str">
        <f t="shared" si="164"/>
        <v/>
      </c>
      <c r="CE135" t="str">
        <f t="shared" si="165"/>
        <v/>
      </c>
      <c r="CF135" t="str">
        <f t="shared" si="166"/>
        <v/>
      </c>
      <c r="CG135" t="str">
        <f t="shared" si="167"/>
        <v/>
      </c>
      <c r="CH135" t="str">
        <f t="shared" si="168"/>
        <v/>
      </c>
      <c r="CI135" t="str">
        <f t="shared" si="169"/>
        <v/>
      </c>
      <c r="CJ135" t="str">
        <f t="shared" si="170"/>
        <v/>
      </c>
      <c r="CK135" t="str">
        <f t="shared" si="171"/>
        <v/>
      </c>
      <c r="CL135" t="str">
        <f t="shared" si="172"/>
        <v/>
      </c>
      <c r="CM135" t="str">
        <f t="shared" si="173"/>
        <v/>
      </c>
      <c r="CN135" t="str">
        <f t="shared" si="174"/>
        <v/>
      </c>
      <c r="CO135" t="str">
        <f t="shared" si="175"/>
        <v/>
      </c>
      <c r="CP135" t="str">
        <f t="shared" si="176"/>
        <v/>
      </c>
      <c r="CQ135" t="str">
        <f t="shared" si="177"/>
        <v/>
      </c>
      <c r="CR135" t="str">
        <f t="shared" si="178"/>
        <v/>
      </c>
      <c r="CS135" t="str">
        <f t="shared" si="179"/>
        <v/>
      </c>
      <c r="CT135" t="str">
        <f t="shared" si="180"/>
        <v/>
      </c>
      <c r="CU135" t="str">
        <f t="shared" si="181"/>
        <v/>
      </c>
      <c r="CV135" t="str">
        <f t="shared" si="182"/>
        <v/>
      </c>
      <c r="CW135" t="str">
        <f t="shared" si="183"/>
        <v/>
      </c>
      <c r="CX135" t="str">
        <f t="shared" si="184"/>
        <v/>
      </c>
      <c r="CY135" t="str">
        <f t="shared" si="185"/>
        <v/>
      </c>
      <c r="CZ135" t="str">
        <f t="shared" si="186"/>
        <v/>
      </c>
      <c r="DA135" t="str">
        <f t="shared" si="187"/>
        <v/>
      </c>
      <c r="DB135" t="str">
        <f t="shared" si="188"/>
        <v/>
      </c>
      <c r="DC135" t="str">
        <f t="shared" si="189"/>
        <v/>
      </c>
      <c r="DD135" t="str">
        <f t="shared" si="190"/>
        <v/>
      </c>
      <c r="DE135" t="str">
        <f t="shared" si="191"/>
        <v/>
      </c>
      <c r="DF135" t="str">
        <f t="shared" si="192"/>
        <v/>
      </c>
      <c r="DG135" t="str">
        <f t="shared" si="193"/>
        <v/>
      </c>
      <c r="DH135" s="5" t="str">
        <f>IFERROR((CR135*$B$2*(1-$H135)*('CAR.CAP_per person'!B$2))/(_xlfn.XLOOKUP($E$2,EU_countries_GDP!$A$2:$A$29,EU_countries_GDP!$E$2:$E$29)),"")</f>
        <v/>
      </c>
      <c r="DI135" s="5" t="str">
        <f>IFERROR((CS135*$B$2*(1-$H135)*('CAR.CAP_per person'!C$2))/(_xlfn.XLOOKUP($E$2,EU_countries_GDP!$A$2:$A$29,EU_countries_GDP!$E$2:$E$29)),"")</f>
        <v/>
      </c>
      <c r="DJ135" s="5" t="str">
        <f>IFERROR((CT135*$B$2*(1-$H135)*('CAR.CAP_per person'!D$2))/(_xlfn.XLOOKUP($E$2,EU_countries_GDP!$A$2:$A$29,EU_countries_GDP!$E$2:$E$29)),"")</f>
        <v/>
      </c>
      <c r="DK135" s="5" t="str">
        <f>IFERROR((CU135*$B$2*(1-$H135)*('CAR.CAP_per person'!E$2))/(_xlfn.XLOOKUP($E$2,EU_countries_GDP!$A$2:$A$29,EU_countries_GDP!$E$2:$E$29)),"")</f>
        <v/>
      </c>
      <c r="DL135" s="5" t="str">
        <f>IFERROR((CV135*$B$2*(1-$H135)*('CAR.CAP_per person'!F$2))/(_xlfn.XLOOKUP($E$2,EU_countries_GDP!$A$2:$A$29,EU_countries_GDP!$E$2:$E$29)),"")</f>
        <v/>
      </c>
      <c r="DM135" s="5" t="str">
        <f>IFERROR((CW135*$B$2*(1-$H135)*('CAR.CAP_per person'!G$2))/(_xlfn.XLOOKUP($E$2,EU_countries_GDP!$A$2:$A$29,EU_countries_GDP!$E$2:$E$29)),"")</f>
        <v/>
      </c>
      <c r="DN135" s="5" t="str">
        <f>IFERROR((CX135*$B$2*(1-$H135)*('CAR.CAP_per person'!H$2))/(_xlfn.XLOOKUP($E$2,EU_countries_GDP!$A$2:$A$29,EU_countries_GDP!$E$2:$E$29)),"")</f>
        <v/>
      </c>
      <c r="DO135" s="5" t="str">
        <f>IFERROR((CY135*$B$2*(1-$H135)*('CAR.CAP_per person'!I$2))/(_xlfn.XLOOKUP($E$2,EU_countries_GDP!$A$2:$A$29,EU_countries_GDP!$E$2:$E$29)),"")</f>
        <v/>
      </c>
      <c r="DP135" s="5" t="str">
        <f>IFERROR((CZ135*$B$2*(1-$H135)*('CAR.CAP_per person'!J$2))/(_xlfn.XLOOKUP($E$2,EU_countries_GDP!$A$2:$A$29,EU_countries_GDP!$E$2:$E$29)),"")</f>
        <v/>
      </c>
      <c r="DQ135" s="5" t="str">
        <f>IFERROR((DA135*$B$2*(1-$H135)*('CAR.CAP_per person'!K$2))/(_xlfn.XLOOKUP($E$2,EU_countries_GDP!$A$2:$A$29,EU_countries_GDP!$E$2:$E$29)),"")</f>
        <v/>
      </c>
      <c r="DR135" s="5" t="str">
        <f>IFERROR((DB135*$B$2*(1-$H135)*('CAR.CAP_per person'!L$2))/(_xlfn.XLOOKUP($E$2,EU_countries_GDP!$A$2:$A$29,EU_countries_GDP!$E$2:$E$29)),"")</f>
        <v/>
      </c>
      <c r="DS135" s="5" t="str">
        <f>IFERROR((DC135*$B$2*(1-$H135)*('CAR.CAP_per person'!M$2))/(_xlfn.XLOOKUP($E$2,EU_countries_GDP!$A$2:$A$29,EU_countries_GDP!$E$2:$E$29)),"")</f>
        <v/>
      </c>
      <c r="DT135" s="5" t="str">
        <f>IFERROR((DD135*$B$2*(1-$H135)*('CAR.CAP_per person'!N$2))/(_xlfn.XLOOKUP($E$2,EU_countries_GDP!$A$2:$A$29,EU_countries_GDP!$E$2:$E$29)),"")</f>
        <v/>
      </c>
      <c r="DU135" s="5" t="str">
        <f>IFERROR((DE135*$B$2*(1-$H135)*('CAR.CAP_per person'!O$2))/(_xlfn.XLOOKUP($E$2,EU_countries_GDP!$A$2:$A$29,EU_countries_GDP!$E$2:$E$29)),"")</f>
        <v/>
      </c>
      <c r="DV135" s="5" t="str">
        <f>IFERROR((DF135*$B$2*(1-$H135)*('CAR.CAP_per person'!P$2))/(_xlfn.XLOOKUP($E$2,EU_countries_GDP!$A$2:$A$29,EU_countries_GDP!$E$2:$E$29)),"")</f>
        <v/>
      </c>
      <c r="DW135" s="5" t="str">
        <f>IFERROR((DG135*$B$2*(1-$H135)*('CAR.CAP_per person'!Q$2))/(_xlfn.XLOOKUP($E$2,EU_countries_GDP!$A$2:$A$29,EU_countries_GDP!$E$2:$E$29)),"")</f>
        <v/>
      </c>
    </row>
    <row r="136" spans="2:127">
      <c r="B136" t="str">
        <f>_xlfn.XLOOKUP(D136,Table5[Ingredient],Table5[Category],"",FALSE)</f>
        <v/>
      </c>
      <c r="C136" s="33"/>
      <c r="D136" s="33"/>
      <c r="E136" s="33"/>
      <c r="F136" s="33"/>
      <c r="G136" s="33"/>
      <c r="H136" s="33"/>
      <c r="I136" s="33"/>
      <c r="J136" s="37" t="str">
        <f>IFERROR(INDEX('AveragePrices&amp;Codes'!G:AG, MATCH($D136, 'AveragePrices&amp;Codes'!$A:$A, 0), MATCH(Tool_clean!$E$2, 'AveragePrices&amp;Codes'!$G$1:$AG$1, 0)),"")</f>
        <v/>
      </c>
      <c r="K136" s="37" t="str">
        <f t="shared" si="194"/>
        <v/>
      </c>
      <c r="L136">
        <f>IFERROR(IF($F136="Raw",_xlfn.XLOOKUP(_xlfn.XLOOKUP(Tool_clean!$D136,'AveragePrices&amp;Codes'!$A:$A,'AveragePrices&amp;Codes'!$B:$B),AGRIBALYSE_Raw!$B:$B,AGRIBALYSE_Raw!O:O)*$E136,_xlfn.XLOOKUP(_xlfn.XLOOKUP(Tool_clean!$D136,'AveragePrices&amp;Codes'!$A:$A,'AveragePrices&amp;Codes'!$B:$B),AGRIBALYSE_Cooked!$C:$C,AGRIBALYSE_Cooked!P:P)*$E136),"")</f>
        <v>0</v>
      </c>
      <c r="M136">
        <f>IFERROR(IF($F136="Raw",_xlfn.XLOOKUP(_xlfn.XLOOKUP(Tool_clean!$D136,'AveragePrices&amp;Codes'!$A:$A,'AveragePrices&amp;Codes'!$B:$B),AGRIBALYSE_Raw!$B:$B,AGRIBALYSE_Raw!P:P)*$E136,_xlfn.XLOOKUP(_xlfn.XLOOKUP(Tool_clean!$D136,'AveragePrices&amp;Codes'!$A:$A,'AveragePrices&amp;Codes'!$B:$B),AGRIBALYSE_Cooked!$C:$C,AGRIBALYSE_Cooked!Q:Q)*$E136),"")</f>
        <v>0</v>
      </c>
      <c r="N136">
        <f>IFERROR(IF($F136="Raw",_xlfn.XLOOKUP(_xlfn.XLOOKUP(Tool_clean!$D136,'AveragePrices&amp;Codes'!$A:$A,'AveragePrices&amp;Codes'!$B:$B),AGRIBALYSE_Raw!$B:$B,AGRIBALYSE_Raw!Q:Q)*$E136,_xlfn.XLOOKUP(_xlfn.XLOOKUP(Tool_clean!$D136,'AveragePrices&amp;Codes'!$A:$A,'AveragePrices&amp;Codes'!$B:$B),AGRIBALYSE_Cooked!$C:$C,AGRIBALYSE_Cooked!R:R)*$E136),"")</f>
        <v>0</v>
      </c>
      <c r="O136">
        <f>IFERROR(IF($F136="Raw",_xlfn.XLOOKUP(_xlfn.XLOOKUP(Tool_clean!$D136,'AveragePrices&amp;Codes'!$A:$A,'AveragePrices&amp;Codes'!$B:$B),AGRIBALYSE_Raw!$B:$B,AGRIBALYSE_Raw!R:R)*$E136,_xlfn.XLOOKUP(_xlfn.XLOOKUP(Tool_clean!$D136,'AveragePrices&amp;Codes'!$A:$A,'AveragePrices&amp;Codes'!$B:$B),AGRIBALYSE_Cooked!$C:$C,AGRIBALYSE_Cooked!S:S)*$E136),"")</f>
        <v>0</v>
      </c>
      <c r="P136">
        <f>IFERROR(IF($F136="Raw",_xlfn.XLOOKUP(_xlfn.XLOOKUP(Tool_clean!$D136,'AveragePrices&amp;Codes'!$A:$A,'AveragePrices&amp;Codes'!$B:$B),AGRIBALYSE_Raw!$B:$B,AGRIBALYSE_Raw!S:S)*$E136,_xlfn.XLOOKUP(_xlfn.XLOOKUP(Tool_clean!$D136,'AveragePrices&amp;Codes'!$A:$A,'AveragePrices&amp;Codes'!$B:$B),AGRIBALYSE_Cooked!$C:$C,AGRIBALYSE_Cooked!T:T)*$E136),"")</f>
        <v>0</v>
      </c>
      <c r="Q136">
        <f>IFERROR(IF($F136="Raw",_xlfn.XLOOKUP(_xlfn.XLOOKUP(Tool_clean!$D136,'AveragePrices&amp;Codes'!$A:$A,'AveragePrices&amp;Codes'!$B:$B),AGRIBALYSE_Raw!$B:$B,AGRIBALYSE_Raw!T:T)*$E136,_xlfn.XLOOKUP(_xlfn.XLOOKUP(Tool_clean!$D136,'AveragePrices&amp;Codes'!$A:$A,'AveragePrices&amp;Codes'!$B:$B),AGRIBALYSE_Cooked!$C:$C,AGRIBALYSE_Cooked!U:U)*$E136),"")</f>
        <v>0</v>
      </c>
      <c r="R136">
        <f>IFERROR(IF($F136="Raw",_xlfn.XLOOKUP(_xlfn.XLOOKUP(Tool_clean!$D136,'AveragePrices&amp;Codes'!$A:$A,'AveragePrices&amp;Codes'!$B:$B),AGRIBALYSE_Raw!$B:$B,AGRIBALYSE_Raw!U:U)*$E136,_xlfn.XLOOKUP(_xlfn.XLOOKUP(Tool_clean!$D136,'AveragePrices&amp;Codes'!$A:$A,'AveragePrices&amp;Codes'!$B:$B),AGRIBALYSE_Cooked!$C:$C,AGRIBALYSE_Cooked!V:V)*$E136),"")</f>
        <v>0</v>
      </c>
      <c r="S136">
        <f>IFERROR(IF($F136="Raw",_xlfn.XLOOKUP(_xlfn.XLOOKUP(Tool_clean!$D136,'AveragePrices&amp;Codes'!$A:$A,'AveragePrices&amp;Codes'!$B:$B),AGRIBALYSE_Raw!$B:$B,AGRIBALYSE_Raw!V:V)*$E136,_xlfn.XLOOKUP(_xlfn.XLOOKUP(Tool_clean!$D136,'AveragePrices&amp;Codes'!$A:$A,'AveragePrices&amp;Codes'!$B:$B),AGRIBALYSE_Cooked!$C:$C,AGRIBALYSE_Cooked!W:W)*$E136),"")</f>
        <v>0</v>
      </c>
      <c r="T136">
        <f>IFERROR(IF($F136="Raw",_xlfn.XLOOKUP(_xlfn.XLOOKUP(Tool_clean!$D136,'AveragePrices&amp;Codes'!$A:$A,'AveragePrices&amp;Codes'!$B:$B),AGRIBALYSE_Raw!$B:$B,AGRIBALYSE_Raw!W:W)*$E136,_xlfn.XLOOKUP(_xlfn.XLOOKUP(Tool_clean!$D136,'AveragePrices&amp;Codes'!$A:$A,'AveragePrices&amp;Codes'!$B:$B),AGRIBALYSE_Cooked!$C:$C,AGRIBALYSE_Cooked!X:X)*$E136),"")</f>
        <v>0</v>
      </c>
      <c r="U136">
        <f>IFERROR(IF($F136="Raw",_xlfn.XLOOKUP(_xlfn.XLOOKUP(Tool_clean!$D136,'AveragePrices&amp;Codes'!$A:$A,'AveragePrices&amp;Codes'!$B:$B),AGRIBALYSE_Raw!$B:$B,AGRIBALYSE_Raw!X:X)*$E136,_xlfn.XLOOKUP(_xlfn.XLOOKUP(Tool_clean!$D136,'AveragePrices&amp;Codes'!$A:$A,'AveragePrices&amp;Codes'!$B:$B),AGRIBALYSE_Cooked!$C:$C,AGRIBALYSE_Cooked!Y:Y)*$E136),"")</f>
        <v>0</v>
      </c>
      <c r="V136">
        <f>IFERROR(IF($F136="Raw",_xlfn.XLOOKUP(_xlfn.XLOOKUP(Tool_clean!$D136,'AveragePrices&amp;Codes'!$A:$A,'AveragePrices&amp;Codes'!$B:$B),AGRIBALYSE_Raw!$B:$B,AGRIBALYSE_Raw!Y:Y)*$E136,_xlfn.XLOOKUP(_xlfn.XLOOKUP(Tool_clean!$D136,'AveragePrices&amp;Codes'!$A:$A,'AveragePrices&amp;Codes'!$B:$B),AGRIBALYSE_Cooked!$C:$C,AGRIBALYSE_Cooked!Z:Z)*$E136),"")</f>
        <v>0</v>
      </c>
      <c r="W136">
        <f>IFERROR(IF($F136="Raw",_xlfn.XLOOKUP(_xlfn.XLOOKUP(Tool_clean!$D136,'AveragePrices&amp;Codes'!$A:$A,'AveragePrices&amp;Codes'!$B:$B),AGRIBALYSE_Raw!$B:$B,AGRIBALYSE_Raw!Z:Z)*$E136,_xlfn.XLOOKUP(_xlfn.XLOOKUP(Tool_clean!$D136,'AveragePrices&amp;Codes'!$A:$A,'AveragePrices&amp;Codes'!$B:$B),AGRIBALYSE_Cooked!$C:$C,AGRIBALYSE_Cooked!AA:AA)*$E136),"")</f>
        <v>0</v>
      </c>
      <c r="X136">
        <f>IFERROR(IF($F136="Raw",_xlfn.XLOOKUP(_xlfn.XLOOKUP(Tool_clean!$D136,'AveragePrices&amp;Codes'!$A:$A,'AveragePrices&amp;Codes'!$B:$B),AGRIBALYSE_Raw!$B:$B,AGRIBALYSE_Raw!AA:AA)*$E136,_xlfn.XLOOKUP(_xlfn.XLOOKUP(Tool_clean!$D136,'AveragePrices&amp;Codes'!$A:$A,'AveragePrices&amp;Codes'!$B:$B),AGRIBALYSE_Cooked!$C:$C,AGRIBALYSE_Cooked!AB:AB)*$E136),"")</f>
        <v>0</v>
      </c>
      <c r="Y136">
        <f>IFERROR(IF($F136="Raw",_xlfn.XLOOKUP(_xlfn.XLOOKUP(Tool_clean!$D136,'AveragePrices&amp;Codes'!$A:$A,'AveragePrices&amp;Codes'!$B:$B),AGRIBALYSE_Raw!$B:$B,AGRIBALYSE_Raw!AB:AB)*$E136,_xlfn.XLOOKUP(_xlfn.XLOOKUP(Tool_clean!$D136,'AveragePrices&amp;Codes'!$A:$A,'AveragePrices&amp;Codes'!$B:$B),AGRIBALYSE_Cooked!$C:$C,AGRIBALYSE_Cooked!AC:AC)*$E136),"")</f>
        <v>0</v>
      </c>
      <c r="Z136">
        <f>IFERROR(IF($F136="Raw",_xlfn.XLOOKUP(_xlfn.XLOOKUP(Tool_clean!$D136,'AveragePrices&amp;Codes'!$A:$A,'AveragePrices&amp;Codes'!$B:$B),AGRIBALYSE_Raw!$B:$B,AGRIBALYSE_Raw!AC:AC)*$E136,_xlfn.XLOOKUP(_xlfn.XLOOKUP(Tool_clean!$D136,'AveragePrices&amp;Codes'!$A:$A,'AveragePrices&amp;Codes'!$B:$B),AGRIBALYSE_Cooked!$C:$C,AGRIBALYSE_Cooked!AD:AD)*$E136),"")</f>
        <v>0</v>
      </c>
      <c r="AA136">
        <f>IFERROR(IF($F136="Raw",_xlfn.XLOOKUP(_xlfn.XLOOKUP(Tool_clean!$D136,'AveragePrices&amp;Codes'!$A:$A,'AveragePrices&amp;Codes'!$B:$B),AGRIBALYSE_Raw!$B:$B,AGRIBALYSE_Raw!AD:AD)*$E136,_xlfn.XLOOKUP(_xlfn.XLOOKUP(Tool_clean!$D136,'AveragePrices&amp;Codes'!$A:$A,'AveragePrices&amp;Codes'!$B:$B),AGRIBALYSE_Cooked!$C:$C,AGRIBALYSE_Cooked!AE:AE)*$E136),"")</f>
        <v>0</v>
      </c>
      <c r="AB136" t="str" cm="1">
        <f t="array" ref="AB136">IFERROR(_xlfn.XLOOKUP(Tool_clean!$F136&amp;$E$2,'Cooking methods'!$A:$A&amp;'Cooking methods'!$B:$B,'Cooking methods'!C:C)*$E136,"")</f>
        <v/>
      </c>
      <c r="AC136" t="str" cm="1">
        <f t="array" ref="AC136">IFERROR(_xlfn.XLOOKUP(Tool_clean!$F136&amp;$E$2,'Cooking methods'!$A:$A&amp;'Cooking methods'!$B:$B,'Cooking methods'!D:D)*$E136,"")</f>
        <v/>
      </c>
      <c r="AD136" t="str" cm="1">
        <f t="array" ref="AD136">IFERROR(_xlfn.XLOOKUP(Tool_clean!$F136&amp;$E$2,'Cooking methods'!$A:$A&amp;'Cooking methods'!$B:$B,'Cooking methods'!E:E)*$E136,"")</f>
        <v/>
      </c>
      <c r="AE136" t="str" cm="1">
        <f t="array" ref="AE136">IFERROR(_xlfn.XLOOKUP(Tool_clean!$F136&amp;$E$2,'Cooking methods'!$A:$A&amp;'Cooking methods'!$B:$B,'Cooking methods'!F:F)*$E136,"")</f>
        <v/>
      </c>
      <c r="AF136" t="str" cm="1">
        <f t="array" ref="AF136">IFERROR(_xlfn.XLOOKUP(Tool_clean!$F136&amp;$E$2,'Cooking methods'!$A:$A&amp;'Cooking methods'!$B:$B,'Cooking methods'!G:G)*$E136,"")</f>
        <v/>
      </c>
      <c r="AG136" t="str" cm="1">
        <f t="array" ref="AG136">IFERROR(_xlfn.XLOOKUP(Tool_clean!$F136&amp;$E$2,'Cooking methods'!$A:$A&amp;'Cooking methods'!$B:$B,'Cooking methods'!H:H)*$E136,"")</f>
        <v/>
      </c>
      <c r="AH136" t="str" cm="1">
        <f t="array" ref="AH136">IFERROR(_xlfn.XLOOKUP(Tool_clean!$F136&amp;$E$2,'Cooking methods'!$A:$A&amp;'Cooking methods'!$B:$B,'Cooking methods'!I:I)*$E136,"")</f>
        <v/>
      </c>
      <c r="AI136" t="str" cm="1">
        <f t="array" ref="AI136">IFERROR(_xlfn.XLOOKUP(Tool_clean!$F136&amp;$E$2,'Cooking methods'!$A:$A&amp;'Cooking methods'!$B:$B,'Cooking methods'!J:J)*$E136,"")</f>
        <v/>
      </c>
      <c r="AJ136" t="str" cm="1">
        <f t="array" ref="AJ136">IFERROR(_xlfn.XLOOKUP(Tool_clean!$F136&amp;$E$2,'Cooking methods'!$A:$A&amp;'Cooking methods'!$B:$B,'Cooking methods'!K:K)*$E136,"")</f>
        <v/>
      </c>
      <c r="AK136" t="str" cm="1">
        <f t="array" ref="AK136">IFERROR(_xlfn.XLOOKUP(Tool_clean!$F136&amp;$E$2,'Cooking methods'!$A:$A&amp;'Cooking methods'!$B:$B,'Cooking methods'!L:L)*$E136,"")</f>
        <v/>
      </c>
      <c r="AL136" t="str" cm="1">
        <f t="array" ref="AL136">IFERROR(_xlfn.XLOOKUP(Tool_clean!$F136&amp;$E$2,'Cooking methods'!$A:$A&amp;'Cooking methods'!$B:$B,'Cooking methods'!M:M)*$E136,"")</f>
        <v/>
      </c>
      <c r="AM136" t="str" cm="1">
        <f t="array" ref="AM136">IFERROR(_xlfn.XLOOKUP(Tool_clean!$F136&amp;$E$2,'Cooking methods'!$A:$A&amp;'Cooking methods'!$B:$B,'Cooking methods'!N:N)*$E136,"")</f>
        <v/>
      </c>
      <c r="AN136" t="str" cm="1">
        <f t="array" ref="AN136">IFERROR(_xlfn.XLOOKUP(Tool_clean!$F136&amp;$E$2,'Cooking methods'!$A:$A&amp;'Cooking methods'!$B:$B,'Cooking methods'!O:O)*$E136,"")</f>
        <v/>
      </c>
      <c r="AO136" t="str" cm="1">
        <f t="array" ref="AO136">IFERROR(_xlfn.XLOOKUP(Tool_clean!$F136&amp;$E$2,'Cooking methods'!$A:$A&amp;'Cooking methods'!$B:$B,'Cooking methods'!P:P)*$E136,"")</f>
        <v/>
      </c>
      <c r="AP136" t="str" cm="1">
        <f t="array" ref="AP136">IFERROR(_xlfn.XLOOKUP(Tool_clean!$F136&amp;$E$2,'Cooking methods'!$A:$A&amp;'Cooking methods'!$B:$B,'Cooking methods'!Q:Q)*$E136,"")</f>
        <v/>
      </c>
      <c r="AQ136" t="str" cm="1">
        <f t="array" ref="AQ136">IFERROR(_xlfn.XLOOKUP(Tool_clean!$F136&amp;$E$2,'Cooking methods'!$A:$A&amp;'Cooking methods'!$B:$B,'Cooking methods'!R:R)*$E136,"")</f>
        <v/>
      </c>
      <c r="AR136" t="str" cm="1">
        <f t="array" ref="AR136">IFERROR(_xlfn.XLOOKUP(Tool_clean!$G136&amp;$E$2,'Waste management'!$A:$A&amp;'Waste management'!$B:$B,'Waste management'!C:C)*$E136,"")</f>
        <v/>
      </c>
      <c r="AS136" t="str" cm="1">
        <f t="array" ref="AS136">IFERROR(_xlfn.XLOOKUP(Tool_clean!$G136&amp;$E$2,'Waste management'!$A:$A&amp;'Waste management'!$B:$B,'Waste management'!D:D)*$E136,"")</f>
        <v/>
      </c>
      <c r="AT136" t="str" cm="1">
        <f t="array" ref="AT136">IFERROR(_xlfn.XLOOKUP(Tool_clean!$G136&amp;$E$2,'Waste management'!$A:$A&amp;'Waste management'!$B:$B,'Waste management'!E:E)*$E136,"")</f>
        <v/>
      </c>
      <c r="AU136" t="str" cm="1">
        <f t="array" ref="AU136">IFERROR(_xlfn.XLOOKUP(Tool_clean!$G136&amp;$E$2,'Waste management'!$A:$A&amp;'Waste management'!$B:$B,'Waste management'!F:F)*$E136,"")</f>
        <v/>
      </c>
      <c r="AV136" t="str" cm="1">
        <f t="array" ref="AV136">IFERROR(_xlfn.XLOOKUP(Tool_clean!$G136&amp;$E$2,'Waste management'!$A:$A&amp;'Waste management'!$B:$B,'Waste management'!G:G)*$E136,"")</f>
        <v/>
      </c>
      <c r="AW136" t="str" cm="1">
        <f t="array" ref="AW136">IFERROR(_xlfn.XLOOKUP(Tool_clean!$G136&amp;$E$2,'Waste management'!$A:$A&amp;'Waste management'!$B:$B,'Waste management'!H:H)*$E136,"")</f>
        <v/>
      </c>
      <c r="AX136" t="str" cm="1">
        <f t="array" ref="AX136">IFERROR(_xlfn.XLOOKUP(Tool_clean!$G136&amp;$E$2,'Waste management'!$A:$A&amp;'Waste management'!$B:$B,'Waste management'!I:I)*$E136,"")</f>
        <v/>
      </c>
      <c r="AY136" t="str" cm="1">
        <f t="array" ref="AY136">IFERROR(_xlfn.XLOOKUP(Tool_clean!$G136&amp;$E$2,'Waste management'!$A:$A&amp;'Waste management'!$B:$B,'Waste management'!J:J)*$E136,"")</f>
        <v/>
      </c>
      <c r="AZ136" t="str" cm="1">
        <f t="array" ref="AZ136">IFERROR(_xlfn.XLOOKUP(Tool_clean!$G136&amp;$E$2,'Waste management'!$A:$A&amp;'Waste management'!$B:$B,'Waste management'!K:K)*$E136,"")</f>
        <v/>
      </c>
      <c r="BA136" t="str" cm="1">
        <f t="array" ref="BA136">IFERROR(_xlfn.XLOOKUP(Tool_clean!$G136&amp;$E$2,'Waste management'!$A:$A&amp;'Waste management'!$B:$B,'Waste management'!L:L)*$E136,"")</f>
        <v/>
      </c>
      <c r="BB136" t="str" cm="1">
        <f t="array" ref="BB136">IFERROR(_xlfn.XLOOKUP(Tool_clean!$G136&amp;$E$2,'Waste management'!$A:$A&amp;'Waste management'!$B:$B,'Waste management'!M:M)*$E136,"")</f>
        <v/>
      </c>
      <c r="BC136" t="str" cm="1">
        <f t="array" ref="BC136">IFERROR(_xlfn.XLOOKUP(Tool_clean!$G136&amp;$E$2,'Waste management'!$A:$A&amp;'Waste management'!$B:$B,'Waste management'!N:N)*$E136,"")</f>
        <v/>
      </c>
      <c r="BD136" t="str" cm="1">
        <f t="array" ref="BD136">IFERROR(_xlfn.XLOOKUP(Tool_clean!$G136&amp;$E$2,'Waste management'!$A:$A&amp;'Waste management'!$B:$B,'Waste management'!O:O)*$E136,"")</f>
        <v/>
      </c>
      <c r="BE136" t="str" cm="1">
        <f t="array" ref="BE136">IFERROR(_xlfn.XLOOKUP(Tool_clean!$G136&amp;$E$2,'Waste management'!$A:$A&amp;'Waste management'!$B:$B,'Waste management'!P:P)*$E136,"")</f>
        <v/>
      </c>
      <c r="BF136" t="str" cm="1">
        <f t="array" ref="BF136">IFERROR(_xlfn.XLOOKUP(Tool_clean!$G136&amp;$E$2,'Waste management'!$A:$A&amp;'Waste management'!$B:$B,'Waste management'!Q:Q)*$E136,"")</f>
        <v/>
      </c>
      <c r="BG136" t="str" cm="1">
        <f t="array" ref="BG136">IFERROR(_xlfn.XLOOKUP(Tool_clean!$G136&amp;$E$2,'Waste management'!$A:$A&amp;'Waste management'!$B:$B,'Waste management'!R:R)*$E136,"")</f>
        <v/>
      </c>
      <c r="BH136" t="str">
        <f>IFERROR((L136+AR136+AB136)*_xlfn.XLOOKUP(Tool_clean!BH$4,Monetization_Factors!$A:$A,Monetization_Factors!$D:$D),"")</f>
        <v/>
      </c>
      <c r="BI136" t="str">
        <f>IFERROR((M136+AS136+AC136)*_xlfn.XLOOKUP(Tool_clean!BI$4,Monetization_Factors!$A:$A,Monetization_Factors!$D:$D),"")</f>
        <v/>
      </c>
      <c r="BJ136" t="str">
        <f>IFERROR((N136+AT136+AD136)*_xlfn.XLOOKUP(Tool_clean!BJ$4,Monetization_Factors!$A:$A,Monetization_Factors!$D:$D),"")</f>
        <v/>
      </c>
      <c r="BK136" t="str">
        <f>IFERROR((O136+AU136+AE136)*_xlfn.XLOOKUP(Tool_clean!BK$4,Monetization_Factors!$A:$A,Monetization_Factors!$D:$D),"")</f>
        <v/>
      </c>
      <c r="BL136" t="str">
        <f>IFERROR((P136+AV136+AF136)*_xlfn.XLOOKUP(Tool_clean!BL$4,Monetization_Factors!$A:$A,Monetization_Factors!$D:$D),"")</f>
        <v/>
      </c>
      <c r="BM136" t="str">
        <f>IFERROR((Q136+AW136+AG136)*_xlfn.XLOOKUP(Tool_clean!BM$4,Monetization_Factors!$A:$A,Monetization_Factors!$D:$D),"")</f>
        <v/>
      </c>
      <c r="BN136" t="str">
        <f>IFERROR((R136+AX136+AH136)*_xlfn.XLOOKUP(Tool_clean!BN$4,Monetization_Factors!$A:$A,Monetization_Factors!$D:$D),"")</f>
        <v/>
      </c>
      <c r="BO136" t="str">
        <f>IFERROR((S136+AY136+AI136)*_xlfn.XLOOKUP(Tool_clean!BO$4,Monetization_Factors!$A:$A,Monetization_Factors!$D:$D),"")</f>
        <v/>
      </c>
      <c r="BP136" t="str">
        <f>IFERROR((T136+AZ136+AJ136)*_xlfn.XLOOKUP(Tool_clean!BP$4,Monetization_Factors!$A:$A,Monetization_Factors!$D:$D),"")</f>
        <v/>
      </c>
      <c r="BQ136" t="str">
        <f>IFERROR((U136+BA136+AK136)*_xlfn.XLOOKUP(Tool_clean!BQ$4,Monetization_Factors!$A:$A,Monetization_Factors!$D:$D),"")</f>
        <v/>
      </c>
      <c r="BR136" t="str">
        <f>IFERROR((V136+BB136+AL136)*_xlfn.XLOOKUP(Tool_clean!BR$4,Monetization_Factors!$A:$A,Monetization_Factors!$D:$D),"")</f>
        <v/>
      </c>
      <c r="BS136" t="str">
        <f>IFERROR((W136+BC136+AM136)*_xlfn.XLOOKUP(Tool_clean!BS$4,Monetization_Factors!$A:$A,Monetization_Factors!$D:$D),"")</f>
        <v/>
      </c>
      <c r="BT136" t="str">
        <f>IFERROR((X136+BD136+AN136)*_xlfn.XLOOKUP(Tool_clean!BT$4,Monetization_Factors!$A:$A,Monetization_Factors!$D:$D),"")</f>
        <v/>
      </c>
      <c r="BU136" t="str">
        <f>IFERROR((Y136+BE136+AO136)*_xlfn.XLOOKUP(Tool_clean!BU$4,Monetization_Factors!$A:$A,Monetization_Factors!$D:$D),"")</f>
        <v/>
      </c>
      <c r="BV136" t="str">
        <f>IFERROR((Z136+BF136+AP136)*_xlfn.XLOOKUP(Tool_clean!BV$4,Monetization_Factors!$A:$A,Monetization_Factors!$D:$D),"")</f>
        <v/>
      </c>
      <c r="BW136" t="str">
        <f>IFERROR((AA136+BG136+AQ136)*_xlfn.XLOOKUP(Tool_clean!BW$4,Monetization_Factors!$A:$A,Monetization_Factors!$D:$D),"")</f>
        <v/>
      </c>
      <c r="BX136" s="38" t="str" cm="1">
        <f t="array" ref="BX136">IFERROR(_xlfn.IFS(I136&gt;0,I136*E136,I136="",J136*E136),"")</f>
        <v/>
      </c>
      <c r="BY136" s="38">
        <f t="shared" si="195"/>
        <v>0</v>
      </c>
      <c r="BZ136" s="38" t="str">
        <f t="shared" si="196"/>
        <v/>
      </c>
      <c r="CA136" s="38" t="str">
        <f t="shared" si="197"/>
        <v/>
      </c>
      <c r="CB136" t="str">
        <f t="shared" si="162"/>
        <v/>
      </c>
      <c r="CC136" t="str">
        <f t="shared" si="163"/>
        <v/>
      </c>
      <c r="CD136" t="str">
        <f t="shared" si="164"/>
        <v/>
      </c>
      <c r="CE136" t="str">
        <f t="shared" si="165"/>
        <v/>
      </c>
      <c r="CF136" t="str">
        <f t="shared" si="166"/>
        <v/>
      </c>
      <c r="CG136" t="str">
        <f t="shared" si="167"/>
        <v/>
      </c>
      <c r="CH136" t="str">
        <f t="shared" si="168"/>
        <v/>
      </c>
      <c r="CI136" t="str">
        <f t="shared" si="169"/>
        <v/>
      </c>
      <c r="CJ136" t="str">
        <f t="shared" si="170"/>
        <v/>
      </c>
      <c r="CK136" t="str">
        <f t="shared" si="171"/>
        <v/>
      </c>
      <c r="CL136" t="str">
        <f t="shared" si="172"/>
        <v/>
      </c>
      <c r="CM136" t="str">
        <f t="shared" si="173"/>
        <v/>
      </c>
      <c r="CN136" t="str">
        <f t="shared" si="174"/>
        <v/>
      </c>
      <c r="CO136" t="str">
        <f t="shared" si="175"/>
        <v/>
      </c>
      <c r="CP136" t="str">
        <f t="shared" si="176"/>
        <v/>
      </c>
      <c r="CQ136" t="str">
        <f t="shared" si="177"/>
        <v/>
      </c>
      <c r="CR136" t="str">
        <f t="shared" si="178"/>
        <v/>
      </c>
      <c r="CS136" t="str">
        <f t="shared" si="179"/>
        <v/>
      </c>
      <c r="CT136" t="str">
        <f t="shared" si="180"/>
        <v/>
      </c>
      <c r="CU136" t="str">
        <f t="shared" si="181"/>
        <v/>
      </c>
      <c r="CV136" t="str">
        <f t="shared" si="182"/>
        <v/>
      </c>
      <c r="CW136" t="str">
        <f t="shared" si="183"/>
        <v/>
      </c>
      <c r="CX136" t="str">
        <f t="shared" si="184"/>
        <v/>
      </c>
      <c r="CY136" t="str">
        <f t="shared" si="185"/>
        <v/>
      </c>
      <c r="CZ136" t="str">
        <f t="shared" si="186"/>
        <v/>
      </c>
      <c r="DA136" t="str">
        <f t="shared" si="187"/>
        <v/>
      </c>
      <c r="DB136" t="str">
        <f t="shared" si="188"/>
        <v/>
      </c>
      <c r="DC136" t="str">
        <f t="shared" si="189"/>
        <v/>
      </c>
      <c r="DD136" t="str">
        <f t="shared" si="190"/>
        <v/>
      </c>
      <c r="DE136" t="str">
        <f t="shared" si="191"/>
        <v/>
      </c>
      <c r="DF136" t="str">
        <f t="shared" si="192"/>
        <v/>
      </c>
      <c r="DG136" t="str">
        <f t="shared" si="193"/>
        <v/>
      </c>
      <c r="DH136" s="5" t="str">
        <f>IFERROR((CR136*$B$2*(1-$H136)*('CAR.CAP_per person'!B$2))/(_xlfn.XLOOKUP($E$2,EU_countries_GDP!$A$2:$A$29,EU_countries_GDP!$E$2:$E$29)),"")</f>
        <v/>
      </c>
      <c r="DI136" s="5" t="str">
        <f>IFERROR((CS136*$B$2*(1-$H136)*('CAR.CAP_per person'!C$2))/(_xlfn.XLOOKUP($E$2,EU_countries_GDP!$A$2:$A$29,EU_countries_GDP!$E$2:$E$29)),"")</f>
        <v/>
      </c>
      <c r="DJ136" s="5" t="str">
        <f>IFERROR((CT136*$B$2*(1-$H136)*('CAR.CAP_per person'!D$2))/(_xlfn.XLOOKUP($E$2,EU_countries_GDP!$A$2:$A$29,EU_countries_GDP!$E$2:$E$29)),"")</f>
        <v/>
      </c>
      <c r="DK136" s="5" t="str">
        <f>IFERROR((CU136*$B$2*(1-$H136)*('CAR.CAP_per person'!E$2))/(_xlfn.XLOOKUP($E$2,EU_countries_GDP!$A$2:$A$29,EU_countries_GDP!$E$2:$E$29)),"")</f>
        <v/>
      </c>
      <c r="DL136" s="5" t="str">
        <f>IFERROR((CV136*$B$2*(1-$H136)*('CAR.CAP_per person'!F$2))/(_xlfn.XLOOKUP($E$2,EU_countries_GDP!$A$2:$A$29,EU_countries_GDP!$E$2:$E$29)),"")</f>
        <v/>
      </c>
      <c r="DM136" s="5" t="str">
        <f>IFERROR((CW136*$B$2*(1-$H136)*('CAR.CAP_per person'!G$2))/(_xlfn.XLOOKUP($E$2,EU_countries_GDP!$A$2:$A$29,EU_countries_GDP!$E$2:$E$29)),"")</f>
        <v/>
      </c>
      <c r="DN136" s="5" t="str">
        <f>IFERROR((CX136*$B$2*(1-$H136)*('CAR.CAP_per person'!H$2))/(_xlfn.XLOOKUP($E$2,EU_countries_GDP!$A$2:$A$29,EU_countries_GDP!$E$2:$E$29)),"")</f>
        <v/>
      </c>
      <c r="DO136" s="5" t="str">
        <f>IFERROR((CY136*$B$2*(1-$H136)*('CAR.CAP_per person'!I$2))/(_xlfn.XLOOKUP($E$2,EU_countries_GDP!$A$2:$A$29,EU_countries_GDP!$E$2:$E$29)),"")</f>
        <v/>
      </c>
      <c r="DP136" s="5" t="str">
        <f>IFERROR((CZ136*$B$2*(1-$H136)*('CAR.CAP_per person'!J$2))/(_xlfn.XLOOKUP($E$2,EU_countries_GDP!$A$2:$A$29,EU_countries_GDP!$E$2:$E$29)),"")</f>
        <v/>
      </c>
      <c r="DQ136" s="5" t="str">
        <f>IFERROR((DA136*$B$2*(1-$H136)*('CAR.CAP_per person'!K$2))/(_xlfn.XLOOKUP($E$2,EU_countries_GDP!$A$2:$A$29,EU_countries_GDP!$E$2:$E$29)),"")</f>
        <v/>
      </c>
      <c r="DR136" s="5" t="str">
        <f>IFERROR((DB136*$B$2*(1-$H136)*('CAR.CAP_per person'!L$2))/(_xlfn.XLOOKUP($E$2,EU_countries_GDP!$A$2:$A$29,EU_countries_GDP!$E$2:$E$29)),"")</f>
        <v/>
      </c>
      <c r="DS136" s="5" t="str">
        <f>IFERROR((DC136*$B$2*(1-$H136)*('CAR.CAP_per person'!M$2))/(_xlfn.XLOOKUP($E$2,EU_countries_GDP!$A$2:$A$29,EU_countries_GDP!$E$2:$E$29)),"")</f>
        <v/>
      </c>
      <c r="DT136" s="5" t="str">
        <f>IFERROR((DD136*$B$2*(1-$H136)*('CAR.CAP_per person'!N$2))/(_xlfn.XLOOKUP($E$2,EU_countries_GDP!$A$2:$A$29,EU_countries_GDP!$E$2:$E$29)),"")</f>
        <v/>
      </c>
      <c r="DU136" s="5" t="str">
        <f>IFERROR((DE136*$B$2*(1-$H136)*('CAR.CAP_per person'!O$2))/(_xlfn.XLOOKUP($E$2,EU_countries_GDP!$A$2:$A$29,EU_countries_GDP!$E$2:$E$29)),"")</f>
        <v/>
      </c>
      <c r="DV136" s="5" t="str">
        <f>IFERROR((DF136*$B$2*(1-$H136)*('CAR.CAP_per person'!P$2))/(_xlfn.XLOOKUP($E$2,EU_countries_GDP!$A$2:$A$29,EU_countries_GDP!$E$2:$E$29)),"")</f>
        <v/>
      </c>
      <c r="DW136" s="5" t="str">
        <f>IFERROR((DG136*$B$2*(1-$H136)*('CAR.CAP_per person'!Q$2))/(_xlfn.XLOOKUP($E$2,EU_countries_GDP!$A$2:$A$29,EU_countries_GDP!$E$2:$E$29)),"")</f>
        <v/>
      </c>
    </row>
    <row r="137" spans="2:127">
      <c r="B137" t="str">
        <f>_xlfn.XLOOKUP(D137,Table5[Ingredient],Table5[Category],"",FALSE)</f>
        <v/>
      </c>
      <c r="C137" s="33"/>
      <c r="D137" s="33"/>
      <c r="E137" s="33"/>
      <c r="F137" s="33"/>
      <c r="G137" s="33"/>
      <c r="H137" s="33"/>
      <c r="I137" s="33"/>
      <c r="J137" s="37" t="str">
        <f>IFERROR(INDEX('AveragePrices&amp;Codes'!G:AG, MATCH($D137, 'AveragePrices&amp;Codes'!$A:$A, 0), MATCH(Tool_clean!$E$2, 'AveragePrices&amp;Codes'!$G$1:$AG$1, 0)),"")</f>
        <v/>
      </c>
      <c r="K137" s="37" t="str">
        <f t="shared" si="194"/>
        <v/>
      </c>
      <c r="L137">
        <f>IFERROR(IF($F137="Raw",_xlfn.XLOOKUP(_xlfn.XLOOKUP(Tool_clean!$D137,'AveragePrices&amp;Codes'!$A:$A,'AveragePrices&amp;Codes'!$B:$B),AGRIBALYSE_Raw!$B:$B,AGRIBALYSE_Raw!O:O)*$E137,_xlfn.XLOOKUP(_xlfn.XLOOKUP(Tool_clean!$D137,'AveragePrices&amp;Codes'!$A:$A,'AveragePrices&amp;Codes'!$B:$B),AGRIBALYSE_Cooked!$C:$C,AGRIBALYSE_Cooked!P:P)*$E137),"")</f>
        <v>0</v>
      </c>
      <c r="M137">
        <f>IFERROR(IF($F137="Raw",_xlfn.XLOOKUP(_xlfn.XLOOKUP(Tool_clean!$D137,'AveragePrices&amp;Codes'!$A:$A,'AveragePrices&amp;Codes'!$B:$B),AGRIBALYSE_Raw!$B:$B,AGRIBALYSE_Raw!P:P)*$E137,_xlfn.XLOOKUP(_xlfn.XLOOKUP(Tool_clean!$D137,'AveragePrices&amp;Codes'!$A:$A,'AveragePrices&amp;Codes'!$B:$B),AGRIBALYSE_Cooked!$C:$C,AGRIBALYSE_Cooked!Q:Q)*$E137),"")</f>
        <v>0</v>
      </c>
      <c r="N137">
        <f>IFERROR(IF($F137="Raw",_xlfn.XLOOKUP(_xlfn.XLOOKUP(Tool_clean!$D137,'AveragePrices&amp;Codes'!$A:$A,'AveragePrices&amp;Codes'!$B:$B),AGRIBALYSE_Raw!$B:$B,AGRIBALYSE_Raw!Q:Q)*$E137,_xlfn.XLOOKUP(_xlfn.XLOOKUP(Tool_clean!$D137,'AveragePrices&amp;Codes'!$A:$A,'AveragePrices&amp;Codes'!$B:$B),AGRIBALYSE_Cooked!$C:$C,AGRIBALYSE_Cooked!R:R)*$E137),"")</f>
        <v>0</v>
      </c>
      <c r="O137">
        <f>IFERROR(IF($F137="Raw",_xlfn.XLOOKUP(_xlfn.XLOOKUP(Tool_clean!$D137,'AveragePrices&amp;Codes'!$A:$A,'AveragePrices&amp;Codes'!$B:$B),AGRIBALYSE_Raw!$B:$B,AGRIBALYSE_Raw!R:R)*$E137,_xlfn.XLOOKUP(_xlfn.XLOOKUP(Tool_clean!$D137,'AveragePrices&amp;Codes'!$A:$A,'AveragePrices&amp;Codes'!$B:$B),AGRIBALYSE_Cooked!$C:$C,AGRIBALYSE_Cooked!S:S)*$E137),"")</f>
        <v>0</v>
      </c>
      <c r="P137">
        <f>IFERROR(IF($F137="Raw",_xlfn.XLOOKUP(_xlfn.XLOOKUP(Tool_clean!$D137,'AveragePrices&amp;Codes'!$A:$A,'AveragePrices&amp;Codes'!$B:$B),AGRIBALYSE_Raw!$B:$B,AGRIBALYSE_Raw!S:S)*$E137,_xlfn.XLOOKUP(_xlfn.XLOOKUP(Tool_clean!$D137,'AveragePrices&amp;Codes'!$A:$A,'AveragePrices&amp;Codes'!$B:$B),AGRIBALYSE_Cooked!$C:$C,AGRIBALYSE_Cooked!T:T)*$E137),"")</f>
        <v>0</v>
      </c>
      <c r="Q137">
        <f>IFERROR(IF($F137="Raw",_xlfn.XLOOKUP(_xlfn.XLOOKUP(Tool_clean!$D137,'AveragePrices&amp;Codes'!$A:$A,'AveragePrices&amp;Codes'!$B:$B),AGRIBALYSE_Raw!$B:$B,AGRIBALYSE_Raw!T:T)*$E137,_xlfn.XLOOKUP(_xlfn.XLOOKUP(Tool_clean!$D137,'AveragePrices&amp;Codes'!$A:$A,'AveragePrices&amp;Codes'!$B:$B),AGRIBALYSE_Cooked!$C:$C,AGRIBALYSE_Cooked!U:U)*$E137),"")</f>
        <v>0</v>
      </c>
      <c r="R137">
        <f>IFERROR(IF($F137="Raw",_xlfn.XLOOKUP(_xlfn.XLOOKUP(Tool_clean!$D137,'AveragePrices&amp;Codes'!$A:$A,'AveragePrices&amp;Codes'!$B:$B),AGRIBALYSE_Raw!$B:$B,AGRIBALYSE_Raw!U:U)*$E137,_xlfn.XLOOKUP(_xlfn.XLOOKUP(Tool_clean!$D137,'AveragePrices&amp;Codes'!$A:$A,'AveragePrices&amp;Codes'!$B:$B),AGRIBALYSE_Cooked!$C:$C,AGRIBALYSE_Cooked!V:V)*$E137),"")</f>
        <v>0</v>
      </c>
      <c r="S137">
        <f>IFERROR(IF($F137="Raw",_xlfn.XLOOKUP(_xlfn.XLOOKUP(Tool_clean!$D137,'AveragePrices&amp;Codes'!$A:$A,'AveragePrices&amp;Codes'!$B:$B),AGRIBALYSE_Raw!$B:$B,AGRIBALYSE_Raw!V:V)*$E137,_xlfn.XLOOKUP(_xlfn.XLOOKUP(Tool_clean!$D137,'AveragePrices&amp;Codes'!$A:$A,'AveragePrices&amp;Codes'!$B:$B),AGRIBALYSE_Cooked!$C:$C,AGRIBALYSE_Cooked!W:W)*$E137),"")</f>
        <v>0</v>
      </c>
      <c r="T137">
        <f>IFERROR(IF($F137="Raw",_xlfn.XLOOKUP(_xlfn.XLOOKUP(Tool_clean!$D137,'AveragePrices&amp;Codes'!$A:$A,'AveragePrices&amp;Codes'!$B:$B),AGRIBALYSE_Raw!$B:$B,AGRIBALYSE_Raw!W:W)*$E137,_xlfn.XLOOKUP(_xlfn.XLOOKUP(Tool_clean!$D137,'AveragePrices&amp;Codes'!$A:$A,'AveragePrices&amp;Codes'!$B:$B),AGRIBALYSE_Cooked!$C:$C,AGRIBALYSE_Cooked!X:X)*$E137),"")</f>
        <v>0</v>
      </c>
      <c r="U137">
        <f>IFERROR(IF($F137="Raw",_xlfn.XLOOKUP(_xlfn.XLOOKUP(Tool_clean!$D137,'AveragePrices&amp;Codes'!$A:$A,'AveragePrices&amp;Codes'!$B:$B),AGRIBALYSE_Raw!$B:$B,AGRIBALYSE_Raw!X:X)*$E137,_xlfn.XLOOKUP(_xlfn.XLOOKUP(Tool_clean!$D137,'AveragePrices&amp;Codes'!$A:$A,'AveragePrices&amp;Codes'!$B:$B),AGRIBALYSE_Cooked!$C:$C,AGRIBALYSE_Cooked!Y:Y)*$E137),"")</f>
        <v>0</v>
      </c>
      <c r="V137">
        <f>IFERROR(IF($F137="Raw",_xlfn.XLOOKUP(_xlfn.XLOOKUP(Tool_clean!$D137,'AveragePrices&amp;Codes'!$A:$A,'AveragePrices&amp;Codes'!$B:$B),AGRIBALYSE_Raw!$B:$B,AGRIBALYSE_Raw!Y:Y)*$E137,_xlfn.XLOOKUP(_xlfn.XLOOKUP(Tool_clean!$D137,'AveragePrices&amp;Codes'!$A:$A,'AveragePrices&amp;Codes'!$B:$B),AGRIBALYSE_Cooked!$C:$C,AGRIBALYSE_Cooked!Z:Z)*$E137),"")</f>
        <v>0</v>
      </c>
      <c r="W137">
        <f>IFERROR(IF($F137="Raw",_xlfn.XLOOKUP(_xlfn.XLOOKUP(Tool_clean!$D137,'AveragePrices&amp;Codes'!$A:$A,'AveragePrices&amp;Codes'!$B:$B),AGRIBALYSE_Raw!$B:$B,AGRIBALYSE_Raw!Z:Z)*$E137,_xlfn.XLOOKUP(_xlfn.XLOOKUP(Tool_clean!$D137,'AveragePrices&amp;Codes'!$A:$A,'AveragePrices&amp;Codes'!$B:$B),AGRIBALYSE_Cooked!$C:$C,AGRIBALYSE_Cooked!AA:AA)*$E137),"")</f>
        <v>0</v>
      </c>
      <c r="X137">
        <f>IFERROR(IF($F137="Raw",_xlfn.XLOOKUP(_xlfn.XLOOKUP(Tool_clean!$D137,'AveragePrices&amp;Codes'!$A:$A,'AveragePrices&amp;Codes'!$B:$B),AGRIBALYSE_Raw!$B:$B,AGRIBALYSE_Raw!AA:AA)*$E137,_xlfn.XLOOKUP(_xlfn.XLOOKUP(Tool_clean!$D137,'AveragePrices&amp;Codes'!$A:$A,'AveragePrices&amp;Codes'!$B:$B),AGRIBALYSE_Cooked!$C:$C,AGRIBALYSE_Cooked!AB:AB)*$E137),"")</f>
        <v>0</v>
      </c>
      <c r="Y137">
        <f>IFERROR(IF($F137="Raw",_xlfn.XLOOKUP(_xlfn.XLOOKUP(Tool_clean!$D137,'AveragePrices&amp;Codes'!$A:$A,'AveragePrices&amp;Codes'!$B:$B),AGRIBALYSE_Raw!$B:$B,AGRIBALYSE_Raw!AB:AB)*$E137,_xlfn.XLOOKUP(_xlfn.XLOOKUP(Tool_clean!$D137,'AveragePrices&amp;Codes'!$A:$A,'AveragePrices&amp;Codes'!$B:$B),AGRIBALYSE_Cooked!$C:$C,AGRIBALYSE_Cooked!AC:AC)*$E137),"")</f>
        <v>0</v>
      </c>
      <c r="Z137">
        <f>IFERROR(IF($F137="Raw",_xlfn.XLOOKUP(_xlfn.XLOOKUP(Tool_clean!$D137,'AveragePrices&amp;Codes'!$A:$A,'AveragePrices&amp;Codes'!$B:$B),AGRIBALYSE_Raw!$B:$B,AGRIBALYSE_Raw!AC:AC)*$E137,_xlfn.XLOOKUP(_xlfn.XLOOKUP(Tool_clean!$D137,'AveragePrices&amp;Codes'!$A:$A,'AveragePrices&amp;Codes'!$B:$B),AGRIBALYSE_Cooked!$C:$C,AGRIBALYSE_Cooked!AD:AD)*$E137),"")</f>
        <v>0</v>
      </c>
      <c r="AA137">
        <f>IFERROR(IF($F137="Raw",_xlfn.XLOOKUP(_xlfn.XLOOKUP(Tool_clean!$D137,'AveragePrices&amp;Codes'!$A:$A,'AveragePrices&amp;Codes'!$B:$B),AGRIBALYSE_Raw!$B:$B,AGRIBALYSE_Raw!AD:AD)*$E137,_xlfn.XLOOKUP(_xlfn.XLOOKUP(Tool_clean!$D137,'AveragePrices&amp;Codes'!$A:$A,'AveragePrices&amp;Codes'!$B:$B),AGRIBALYSE_Cooked!$C:$C,AGRIBALYSE_Cooked!AE:AE)*$E137),"")</f>
        <v>0</v>
      </c>
      <c r="AB137" t="str" cm="1">
        <f t="array" ref="AB137">IFERROR(_xlfn.XLOOKUP(Tool_clean!$F137&amp;$E$2,'Cooking methods'!$A:$A&amp;'Cooking methods'!$B:$B,'Cooking methods'!C:C)*$E137,"")</f>
        <v/>
      </c>
      <c r="AC137" t="str" cm="1">
        <f t="array" ref="AC137">IFERROR(_xlfn.XLOOKUP(Tool_clean!$F137&amp;$E$2,'Cooking methods'!$A:$A&amp;'Cooking methods'!$B:$B,'Cooking methods'!D:D)*$E137,"")</f>
        <v/>
      </c>
      <c r="AD137" t="str" cm="1">
        <f t="array" ref="AD137">IFERROR(_xlfn.XLOOKUP(Tool_clean!$F137&amp;$E$2,'Cooking methods'!$A:$A&amp;'Cooking methods'!$B:$B,'Cooking methods'!E:E)*$E137,"")</f>
        <v/>
      </c>
      <c r="AE137" t="str" cm="1">
        <f t="array" ref="AE137">IFERROR(_xlfn.XLOOKUP(Tool_clean!$F137&amp;$E$2,'Cooking methods'!$A:$A&amp;'Cooking methods'!$B:$B,'Cooking methods'!F:F)*$E137,"")</f>
        <v/>
      </c>
      <c r="AF137" t="str" cm="1">
        <f t="array" ref="AF137">IFERROR(_xlfn.XLOOKUP(Tool_clean!$F137&amp;$E$2,'Cooking methods'!$A:$A&amp;'Cooking methods'!$B:$B,'Cooking methods'!G:G)*$E137,"")</f>
        <v/>
      </c>
      <c r="AG137" t="str" cm="1">
        <f t="array" ref="AG137">IFERROR(_xlfn.XLOOKUP(Tool_clean!$F137&amp;$E$2,'Cooking methods'!$A:$A&amp;'Cooking methods'!$B:$B,'Cooking methods'!H:H)*$E137,"")</f>
        <v/>
      </c>
      <c r="AH137" t="str" cm="1">
        <f t="array" ref="AH137">IFERROR(_xlfn.XLOOKUP(Tool_clean!$F137&amp;$E$2,'Cooking methods'!$A:$A&amp;'Cooking methods'!$B:$B,'Cooking methods'!I:I)*$E137,"")</f>
        <v/>
      </c>
      <c r="AI137" t="str" cm="1">
        <f t="array" ref="AI137">IFERROR(_xlfn.XLOOKUP(Tool_clean!$F137&amp;$E$2,'Cooking methods'!$A:$A&amp;'Cooking methods'!$B:$B,'Cooking methods'!J:J)*$E137,"")</f>
        <v/>
      </c>
      <c r="AJ137" t="str" cm="1">
        <f t="array" ref="AJ137">IFERROR(_xlfn.XLOOKUP(Tool_clean!$F137&amp;$E$2,'Cooking methods'!$A:$A&amp;'Cooking methods'!$B:$B,'Cooking methods'!K:K)*$E137,"")</f>
        <v/>
      </c>
      <c r="AK137" t="str" cm="1">
        <f t="array" ref="AK137">IFERROR(_xlfn.XLOOKUP(Tool_clean!$F137&amp;$E$2,'Cooking methods'!$A:$A&amp;'Cooking methods'!$B:$B,'Cooking methods'!L:L)*$E137,"")</f>
        <v/>
      </c>
      <c r="AL137" t="str" cm="1">
        <f t="array" ref="AL137">IFERROR(_xlfn.XLOOKUP(Tool_clean!$F137&amp;$E$2,'Cooking methods'!$A:$A&amp;'Cooking methods'!$B:$B,'Cooking methods'!M:M)*$E137,"")</f>
        <v/>
      </c>
      <c r="AM137" t="str" cm="1">
        <f t="array" ref="AM137">IFERROR(_xlfn.XLOOKUP(Tool_clean!$F137&amp;$E$2,'Cooking methods'!$A:$A&amp;'Cooking methods'!$B:$B,'Cooking methods'!N:N)*$E137,"")</f>
        <v/>
      </c>
      <c r="AN137" t="str" cm="1">
        <f t="array" ref="AN137">IFERROR(_xlfn.XLOOKUP(Tool_clean!$F137&amp;$E$2,'Cooking methods'!$A:$A&amp;'Cooking methods'!$B:$B,'Cooking methods'!O:O)*$E137,"")</f>
        <v/>
      </c>
      <c r="AO137" t="str" cm="1">
        <f t="array" ref="AO137">IFERROR(_xlfn.XLOOKUP(Tool_clean!$F137&amp;$E$2,'Cooking methods'!$A:$A&amp;'Cooking methods'!$B:$B,'Cooking methods'!P:P)*$E137,"")</f>
        <v/>
      </c>
      <c r="AP137" t="str" cm="1">
        <f t="array" ref="AP137">IFERROR(_xlfn.XLOOKUP(Tool_clean!$F137&amp;$E$2,'Cooking methods'!$A:$A&amp;'Cooking methods'!$B:$B,'Cooking methods'!Q:Q)*$E137,"")</f>
        <v/>
      </c>
      <c r="AQ137" t="str" cm="1">
        <f t="array" ref="AQ137">IFERROR(_xlfn.XLOOKUP(Tool_clean!$F137&amp;$E$2,'Cooking methods'!$A:$A&amp;'Cooking methods'!$B:$B,'Cooking methods'!R:R)*$E137,"")</f>
        <v/>
      </c>
      <c r="AR137" t="str" cm="1">
        <f t="array" ref="AR137">IFERROR(_xlfn.XLOOKUP(Tool_clean!$G137&amp;$E$2,'Waste management'!$A:$A&amp;'Waste management'!$B:$B,'Waste management'!C:C)*$E137,"")</f>
        <v/>
      </c>
      <c r="AS137" t="str" cm="1">
        <f t="array" ref="AS137">IFERROR(_xlfn.XLOOKUP(Tool_clean!$G137&amp;$E$2,'Waste management'!$A:$A&amp;'Waste management'!$B:$B,'Waste management'!D:D)*$E137,"")</f>
        <v/>
      </c>
      <c r="AT137" t="str" cm="1">
        <f t="array" ref="AT137">IFERROR(_xlfn.XLOOKUP(Tool_clean!$G137&amp;$E$2,'Waste management'!$A:$A&amp;'Waste management'!$B:$B,'Waste management'!E:E)*$E137,"")</f>
        <v/>
      </c>
      <c r="AU137" t="str" cm="1">
        <f t="array" ref="AU137">IFERROR(_xlfn.XLOOKUP(Tool_clean!$G137&amp;$E$2,'Waste management'!$A:$A&amp;'Waste management'!$B:$B,'Waste management'!F:F)*$E137,"")</f>
        <v/>
      </c>
      <c r="AV137" t="str" cm="1">
        <f t="array" ref="AV137">IFERROR(_xlfn.XLOOKUP(Tool_clean!$G137&amp;$E$2,'Waste management'!$A:$A&amp;'Waste management'!$B:$B,'Waste management'!G:G)*$E137,"")</f>
        <v/>
      </c>
      <c r="AW137" t="str" cm="1">
        <f t="array" ref="AW137">IFERROR(_xlfn.XLOOKUP(Tool_clean!$G137&amp;$E$2,'Waste management'!$A:$A&amp;'Waste management'!$B:$B,'Waste management'!H:H)*$E137,"")</f>
        <v/>
      </c>
      <c r="AX137" t="str" cm="1">
        <f t="array" ref="AX137">IFERROR(_xlfn.XLOOKUP(Tool_clean!$G137&amp;$E$2,'Waste management'!$A:$A&amp;'Waste management'!$B:$B,'Waste management'!I:I)*$E137,"")</f>
        <v/>
      </c>
      <c r="AY137" t="str" cm="1">
        <f t="array" ref="AY137">IFERROR(_xlfn.XLOOKUP(Tool_clean!$G137&amp;$E$2,'Waste management'!$A:$A&amp;'Waste management'!$B:$B,'Waste management'!J:J)*$E137,"")</f>
        <v/>
      </c>
      <c r="AZ137" t="str" cm="1">
        <f t="array" ref="AZ137">IFERROR(_xlfn.XLOOKUP(Tool_clean!$G137&amp;$E$2,'Waste management'!$A:$A&amp;'Waste management'!$B:$B,'Waste management'!K:K)*$E137,"")</f>
        <v/>
      </c>
      <c r="BA137" t="str" cm="1">
        <f t="array" ref="BA137">IFERROR(_xlfn.XLOOKUP(Tool_clean!$G137&amp;$E$2,'Waste management'!$A:$A&amp;'Waste management'!$B:$B,'Waste management'!L:L)*$E137,"")</f>
        <v/>
      </c>
      <c r="BB137" t="str" cm="1">
        <f t="array" ref="BB137">IFERROR(_xlfn.XLOOKUP(Tool_clean!$G137&amp;$E$2,'Waste management'!$A:$A&amp;'Waste management'!$B:$B,'Waste management'!M:M)*$E137,"")</f>
        <v/>
      </c>
      <c r="BC137" t="str" cm="1">
        <f t="array" ref="BC137">IFERROR(_xlfn.XLOOKUP(Tool_clean!$G137&amp;$E$2,'Waste management'!$A:$A&amp;'Waste management'!$B:$B,'Waste management'!N:N)*$E137,"")</f>
        <v/>
      </c>
      <c r="BD137" t="str" cm="1">
        <f t="array" ref="BD137">IFERROR(_xlfn.XLOOKUP(Tool_clean!$G137&amp;$E$2,'Waste management'!$A:$A&amp;'Waste management'!$B:$B,'Waste management'!O:O)*$E137,"")</f>
        <v/>
      </c>
      <c r="BE137" t="str" cm="1">
        <f t="array" ref="BE137">IFERROR(_xlfn.XLOOKUP(Tool_clean!$G137&amp;$E$2,'Waste management'!$A:$A&amp;'Waste management'!$B:$B,'Waste management'!P:P)*$E137,"")</f>
        <v/>
      </c>
      <c r="BF137" t="str" cm="1">
        <f t="array" ref="BF137">IFERROR(_xlfn.XLOOKUP(Tool_clean!$G137&amp;$E$2,'Waste management'!$A:$A&amp;'Waste management'!$B:$B,'Waste management'!Q:Q)*$E137,"")</f>
        <v/>
      </c>
      <c r="BG137" t="str" cm="1">
        <f t="array" ref="BG137">IFERROR(_xlfn.XLOOKUP(Tool_clean!$G137&amp;$E$2,'Waste management'!$A:$A&amp;'Waste management'!$B:$B,'Waste management'!R:R)*$E137,"")</f>
        <v/>
      </c>
      <c r="BH137" t="str">
        <f>IFERROR((L137+AR137+AB137)*_xlfn.XLOOKUP(Tool_clean!BH$4,Monetization_Factors!$A:$A,Monetization_Factors!$D:$D),"")</f>
        <v/>
      </c>
      <c r="BI137" t="str">
        <f>IFERROR((M137+AS137+AC137)*_xlfn.XLOOKUP(Tool_clean!BI$4,Monetization_Factors!$A:$A,Monetization_Factors!$D:$D),"")</f>
        <v/>
      </c>
      <c r="BJ137" t="str">
        <f>IFERROR((N137+AT137+AD137)*_xlfn.XLOOKUP(Tool_clean!BJ$4,Monetization_Factors!$A:$A,Monetization_Factors!$D:$D),"")</f>
        <v/>
      </c>
      <c r="BK137" t="str">
        <f>IFERROR((O137+AU137+AE137)*_xlfn.XLOOKUP(Tool_clean!BK$4,Monetization_Factors!$A:$A,Monetization_Factors!$D:$D),"")</f>
        <v/>
      </c>
      <c r="BL137" t="str">
        <f>IFERROR((P137+AV137+AF137)*_xlfn.XLOOKUP(Tool_clean!BL$4,Monetization_Factors!$A:$A,Monetization_Factors!$D:$D),"")</f>
        <v/>
      </c>
      <c r="BM137" t="str">
        <f>IFERROR((Q137+AW137+AG137)*_xlfn.XLOOKUP(Tool_clean!BM$4,Monetization_Factors!$A:$A,Monetization_Factors!$D:$D),"")</f>
        <v/>
      </c>
      <c r="BN137" t="str">
        <f>IFERROR((R137+AX137+AH137)*_xlfn.XLOOKUP(Tool_clean!BN$4,Monetization_Factors!$A:$A,Monetization_Factors!$D:$D),"")</f>
        <v/>
      </c>
      <c r="BO137" t="str">
        <f>IFERROR((S137+AY137+AI137)*_xlfn.XLOOKUP(Tool_clean!BO$4,Monetization_Factors!$A:$A,Monetization_Factors!$D:$D),"")</f>
        <v/>
      </c>
      <c r="BP137" t="str">
        <f>IFERROR((T137+AZ137+AJ137)*_xlfn.XLOOKUP(Tool_clean!BP$4,Monetization_Factors!$A:$A,Monetization_Factors!$D:$D),"")</f>
        <v/>
      </c>
      <c r="BQ137" t="str">
        <f>IFERROR((U137+BA137+AK137)*_xlfn.XLOOKUP(Tool_clean!BQ$4,Monetization_Factors!$A:$A,Monetization_Factors!$D:$D),"")</f>
        <v/>
      </c>
      <c r="BR137" t="str">
        <f>IFERROR((V137+BB137+AL137)*_xlfn.XLOOKUP(Tool_clean!BR$4,Monetization_Factors!$A:$A,Monetization_Factors!$D:$D),"")</f>
        <v/>
      </c>
      <c r="BS137" t="str">
        <f>IFERROR((W137+BC137+AM137)*_xlfn.XLOOKUP(Tool_clean!BS$4,Monetization_Factors!$A:$A,Monetization_Factors!$D:$D),"")</f>
        <v/>
      </c>
      <c r="BT137" t="str">
        <f>IFERROR((X137+BD137+AN137)*_xlfn.XLOOKUP(Tool_clean!BT$4,Monetization_Factors!$A:$A,Monetization_Factors!$D:$D),"")</f>
        <v/>
      </c>
      <c r="BU137" t="str">
        <f>IFERROR((Y137+BE137+AO137)*_xlfn.XLOOKUP(Tool_clean!BU$4,Monetization_Factors!$A:$A,Monetization_Factors!$D:$D),"")</f>
        <v/>
      </c>
      <c r="BV137" t="str">
        <f>IFERROR((Z137+BF137+AP137)*_xlfn.XLOOKUP(Tool_clean!BV$4,Monetization_Factors!$A:$A,Monetization_Factors!$D:$D),"")</f>
        <v/>
      </c>
      <c r="BW137" t="str">
        <f>IFERROR((AA137+BG137+AQ137)*_xlfn.XLOOKUP(Tool_clean!BW$4,Monetization_Factors!$A:$A,Monetization_Factors!$D:$D),"")</f>
        <v/>
      </c>
      <c r="BX137" s="38" t="str" cm="1">
        <f t="array" ref="BX137">IFERROR(_xlfn.IFS(I137&gt;0,I137*E137,I137="",J137*E137),"")</f>
        <v/>
      </c>
      <c r="BY137" s="38">
        <f t="shared" si="195"/>
        <v>0</v>
      </c>
      <c r="BZ137" s="38" t="str">
        <f t="shared" si="196"/>
        <v/>
      </c>
      <c r="CA137" s="38" t="str">
        <f t="shared" si="197"/>
        <v/>
      </c>
      <c r="CB137" t="str">
        <f t="shared" si="162"/>
        <v/>
      </c>
      <c r="CC137" t="str">
        <f t="shared" si="163"/>
        <v/>
      </c>
      <c r="CD137" t="str">
        <f t="shared" si="164"/>
        <v/>
      </c>
      <c r="CE137" t="str">
        <f t="shared" si="165"/>
        <v/>
      </c>
      <c r="CF137" t="str">
        <f t="shared" si="166"/>
        <v/>
      </c>
      <c r="CG137" t="str">
        <f t="shared" si="167"/>
        <v/>
      </c>
      <c r="CH137" t="str">
        <f t="shared" si="168"/>
        <v/>
      </c>
      <c r="CI137" t="str">
        <f t="shared" si="169"/>
        <v/>
      </c>
      <c r="CJ137" t="str">
        <f t="shared" si="170"/>
        <v/>
      </c>
      <c r="CK137" t="str">
        <f t="shared" si="171"/>
        <v/>
      </c>
      <c r="CL137" t="str">
        <f t="shared" si="172"/>
        <v/>
      </c>
      <c r="CM137" t="str">
        <f t="shared" si="173"/>
        <v/>
      </c>
      <c r="CN137" t="str">
        <f t="shared" si="174"/>
        <v/>
      </c>
      <c r="CO137" t="str">
        <f t="shared" si="175"/>
        <v/>
      </c>
      <c r="CP137" t="str">
        <f t="shared" si="176"/>
        <v/>
      </c>
      <c r="CQ137" t="str">
        <f t="shared" si="177"/>
        <v/>
      </c>
      <c r="CR137" t="str">
        <f t="shared" si="178"/>
        <v/>
      </c>
      <c r="CS137" t="str">
        <f t="shared" si="179"/>
        <v/>
      </c>
      <c r="CT137" t="str">
        <f t="shared" si="180"/>
        <v/>
      </c>
      <c r="CU137" t="str">
        <f t="shared" si="181"/>
        <v/>
      </c>
      <c r="CV137" t="str">
        <f t="shared" si="182"/>
        <v/>
      </c>
      <c r="CW137" t="str">
        <f t="shared" si="183"/>
        <v/>
      </c>
      <c r="CX137" t="str">
        <f t="shared" si="184"/>
        <v/>
      </c>
      <c r="CY137" t="str">
        <f t="shared" si="185"/>
        <v/>
      </c>
      <c r="CZ137" t="str">
        <f t="shared" si="186"/>
        <v/>
      </c>
      <c r="DA137" t="str">
        <f t="shared" si="187"/>
        <v/>
      </c>
      <c r="DB137" t="str">
        <f t="shared" si="188"/>
        <v/>
      </c>
      <c r="DC137" t="str">
        <f t="shared" si="189"/>
        <v/>
      </c>
      <c r="DD137" t="str">
        <f t="shared" si="190"/>
        <v/>
      </c>
      <c r="DE137" t="str">
        <f t="shared" si="191"/>
        <v/>
      </c>
      <c r="DF137" t="str">
        <f t="shared" si="192"/>
        <v/>
      </c>
      <c r="DG137" t="str">
        <f t="shared" si="193"/>
        <v/>
      </c>
      <c r="DH137" s="5" t="str">
        <f>IFERROR((CR137*$B$2*(1-$H137)*('CAR.CAP_per person'!B$2))/(_xlfn.XLOOKUP($E$2,EU_countries_GDP!$A$2:$A$29,EU_countries_GDP!$E$2:$E$29)),"")</f>
        <v/>
      </c>
      <c r="DI137" s="5" t="str">
        <f>IFERROR((CS137*$B$2*(1-$H137)*('CAR.CAP_per person'!C$2))/(_xlfn.XLOOKUP($E$2,EU_countries_GDP!$A$2:$A$29,EU_countries_GDP!$E$2:$E$29)),"")</f>
        <v/>
      </c>
      <c r="DJ137" s="5" t="str">
        <f>IFERROR((CT137*$B$2*(1-$H137)*('CAR.CAP_per person'!D$2))/(_xlfn.XLOOKUP($E$2,EU_countries_GDP!$A$2:$A$29,EU_countries_GDP!$E$2:$E$29)),"")</f>
        <v/>
      </c>
      <c r="DK137" s="5" t="str">
        <f>IFERROR((CU137*$B$2*(1-$H137)*('CAR.CAP_per person'!E$2))/(_xlfn.XLOOKUP($E$2,EU_countries_GDP!$A$2:$A$29,EU_countries_GDP!$E$2:$E$29)),"")</f>
        <v/>
      </c>
      <c r="DL137" s="5" t="str">
        <f>IFERROR((CV137*$B$2*(1-$H137)*('CAR.CAP_per person'!F$2))/(_xlfn.XLOOKUP($E$2,EU_countries_GDP!$A$2:$A$29,EU_countries_GDP!$E$2:$E$29)),"")</f>
        <v/>
      </c>
      <c r="DM137" s="5" t="str">
        <f>IFERROR((CW137*$B$2*(1-$H137)*('CAR.CAP_per person'!G$2))/(_xlfn.XLOOKUP($E$2,EU_countries_GDP!$A$2:$A$29,EU_countries_GDP!$E$2:$E$29)),"")</f>
        <v/>
      </c>
      <c r="DN137" s="5" t="str">
        <f>IFERROR((CX137*$B$2*(1-$H137)*('CAR.CAP_per person'!H$2))/(_xlfn.XLOOKUP($E$2,EU_countries_GDP!$A$2:$A$29,EU_countries_GDP!$E$2:$E$29)),"")</f>
        <v/>
      </c>
      <c r="DO137" s="5" t="str">
        <f>IFERROR((CY137*$B$2*(1-$H137)*('CAR.CAP_per person'!I$2))/(_xlfn.XLOOKUP($E$2,EU_countries_GDP!$A$2:$A$29,EU_countries_GDP!$E$2:$E$29)),"")</f>
        <v/>
      </c>
      <c r="DP137" s="5" t="str">
        <f>IFERROR((CZ137*$B$2*(1-$H137)*('CAR.CAP_per person'!J$2))/(_xlfn.XLOOKUP($E$2,EU_countries_GDP!$A$2:$A$29,EU_countries_GDP!$E$2:$E$29)),"")</f>
        <v/>
      </c>
      <c r="DQ137" s="5" t="str">
        <f>IFERROR((DA137*$B$2*(1-$H137)*('CAR.CAP_per person'!K$2))/(_xlfn.XLOOKUP($E$2,EU_countries_GDP!$A$2:$A$29,EU_countries_GDP!$E$2:$E$29)),"")</f>
        <v/>
      </c>
      <c r="DR137" s="5" t="str">
        <f>IFERROR((DB137*$B$2*(1-$H137)*('CAR.CAP_per person'!L$2))/(_xlfn.XLOOKUP($E$2,EU_countries_GDP!$A$2:$A$29,EU_countries_GDP!$E$2:$E$29)),"")</f>
        <v/>
      </c>
      <c r="DS137" s="5" t="str">
        <f>IFERROR((DC137*$B$2*(1-$H137)*('CAR.CAP_per person'!M$2))/(_xlfn.XLOOKUP($E$2,EU_countries_GDP!$A$2:$A$29,EU_countries_GDP!$E$2:$E$29)),"")</f>
        <v/>
      </c>
      <c r="DT137" s="5" t="str">
        <f>IFERROR((DD137*$B$2*(1-$H137)*('CAR.CAP_per person'!N$2))/(_xlfn.XLOOKUP($E$2,EU_countries_GDP!$A$2:$A$29,EU_countries_GDP!$E$2:$E$29)),"")</f>
        <v/>
      </c>
      <c r="DU137" s="5" t="str">
        <f>IFERROR((DE137*$B$2*(1-$H137)*('CAR.CAP_per person'!O$2))/(_xlfn.XLOOKUP($E$2,EU_countries_GDP!$A$2:$A$29,EU_countries_GDP!$E$2:$E$29)),"")</f>
        <v/>
      </c>
      <c r="DV137" s="5" t="str">
        <f>IFERROR((DF137*$B$2*(1-$H137)*('CAR.CAP_per person'!P$2))/(_xlfn.XLOOKUP($E$2,EU_countries_GDP!$A$2:$A$29,EU_countries_GDP!$E$2:$E$29)),"")</f>
        <v/>
      </c>
      <c r="DW137" s="5" t="str">
        <f>IFERROR((DG137*$B$2*(1-$H137)*('CAR.CAP_per person'!Q$2))/(_xlfn.XLOOKUP($E$2,EU_countries_GDP!$A$2:$A$29,EU_countries_GDP!$E$2:$E$29)),"")</f>
        <v/>
      </c>
    </row>
    <row r="138" spans="2:127">
      <c r="B138" t="str">
        <f>_xlfn.XLOOKUP(D138,Table5[Ingredient],Table5[Category],"",FALSE)</f>
        <v/>
      </c>
      <c r="C138" s="33"/>
      <c r="D138" s="33"/>
      <c r="E138" s="33"/>
      <c r="F138" s="33"/>
      <c r="G138" s="33"/>
      <c r="H138" s="33"/>
      <c r="I138" s="33"/>
      <c r="J138" s="37" t="str">
        <f>IFERROR(INDEX('AveragePrices&amp;Codes'!G:AG, MATCH($D138, 'AveragePrices&amp;Codes'!$A:$A, 0), MATCH(Tool_clean!$E$2, 'AveragePrices&amp;Codes'!$G$1:$AG$1, 0)),"")</f>
        <v/>
      </c>
      <c r="K138" s="37" t="str">
        <f t="shared" si="194"/>
        <v/>
      </c>
      <c r="L138">
        <f>IFERROR(IF($F138="Raw",_xlfn.XLOOKUP(_xlfn.XLOOKUP(Tool_clean!$D138,'AveragePrices&amp;Codes'!$A:$A,'AveragePrices&amp;Codes'!$B:$B),AGRIBALYSE_Raw!$B:$B,AGRIBALYSE_Raw!O:O)*$E138,_xlfn.XLOOKUP(_xlfn.XLOOKUP(Tool_clean!$D138,'AveragePrices&amp;Codes'!$A:$A,'AveragePrices&amp;Codes'!$B:$B),AGRIBALYSE_Cooked!$C:$C,AGRIBALYSE_Cooked!P:P)*$E138),"")</f>
        <v>0</v>
      </c>
      <c r="M138">
        <f>IFERROR(IF($F138="Raw",_xlfn.XLOOKUP(_xlfn.XLOOKUP(Tool_clean!$D138,'AveragePrices&amp;Codes'!$A:$A,'AveragePrices&amp;Codes'!$B:$B),AGRIBALYSE_Raw!$B:$B,AGRIBALYSE_Raw!P:P)*$E138,_xlfn.XLOOKUP(_xlfn.XLOOKUP(Tool_clean!$D138,'AveragePrices&amp;Codes'!$A:$A,'AveragePrices&amp;Codes'!$B:$B),AGRIBALYSE_Cooked!$C:$C,AGRIBALYSE_Cooked!Q:Q)*$E138),"")</f>
        <v>0</v>
      </c>
      <c r="N138">
        <f>IFERROR(IF($F138="Raw",_xlfn.XLOOKUP(_xlfn.XLOOKUP(Tool_clean!$D138,'AveragePrices&amp;Codes'!$A:$A,'AveragePrices&amp;Codes'!$B:$B),AGRIBALYSE_Raw!$B:$B,AGRIBALYSE_Raw!Q:Q)*$E138,_xlfn.XLOOKUP(_xlfn.XLOOKUP(Tool_clean!$D138,'AveragePrices&amp;Codes'!$A:$A,'AveragePrices&amp;Codes'!$B:$B),AGRIBALYSE_Cooked!$C:$C,AGRIBALYSE_Cooked!R:R)*$E138),"")</f>
        <v>0</v>
      </c>
      <c r="O138">
        <f>IFERROR(IF($F138="Raw",_xlfn.XLOOKUP(_xlfn.XLOOKUP(Tool_clean!$D138,'AveragePrices&amp;Codes'!$A:$A,'AveragePrices&amp;Codes'!$B:$B),AGRIBALYSE_Raw!$B:$B,AGRIBALYSE_Raw!R:R)*$E138,_xlfn.XLOOKUP(_xlfn.XLOOKUP(Tool_clean!$D138,'AveragePrices&amp;Codes'!$A:$A,'AveragePrices&amp;Codes'!$B:$B),AGRIBALYSE_Cooked!$C:$C,AGRIBALYSE_Cooked!S:S)*$E138),"")</f>
        <v>0</v>
      </c>
      <c r="P138">
        <f>IFERROR(IF($F138="Raw",_xlfn.XLOOKUP(_xlfn.XLOOKUP(Tool_clean!$D138,'AveragePrices&amp;Codes'!$A:$A,'AveragePrices&amp;Codes'!$B:$B),AGRIBALYSE_Raw!$B:$B,AGRIBALYSE_Raw!S:S)*$E138,_xlfn.XLOOKUP(_xlfn.XLOOKUP(Tool_clean!$D138,'AveragePrices&amp;Codes'!$A:$A,'AveragePrices&amp;Codes'!$B:$B),AGRIBALYSE_Cooked!$C:$C,AGRIBALYSE_Cooked!T:T)*$E138),"")</f>
        <v>0</v>
      </c>
      <c r="Q138">
        <f>IFERROR(IF($F138="Raw",_xlfn.XLOOKUP(_xlfn.XLOOKUP(Tool_clean!$D138,'AveragePrices&amp;Codes'!$A:$A,'AveragePrices&amp;Codes'!$B:$B),AGRIBALYSE_Raw!$B:$B,AGRIBALYSE_Raw!T:T)*$E138,_xlfn.XLOOKUP(_xlfn.XLOOKUP(Tool_clean!$D138,'AveragePrices&amp;Codes'!$A:$A,'AveragePrices&amp;Codes'!$B:$B),AGRIBALYSE_Cooked!$C:$C,AGRIBALYSE_Cooked!U:U)*$E138),"")</f>
        <v>0</v>
      </c>
      <c r="R138">
        <f>IFERROR(IF($F138="Raw",_xlfn.XLOOKUP(_xlfn.XLOOKUP(Tool_clean!$D138,'AveragePrices&amp;Codes'!$A:$A,'AveragePrices&amp;Codes'!$B:$B),AGRIBALYSE_Raw!$B:$B,AGRIBALYSE_Raw!U:U)*$E138,_xlfn.XLOOKUP(_xlfn.XLOOKUP(Tool_clean!$D138,'AveragePrices&amp;Codes'!$A:$A,'AveragePrices&amp;Codes'!$B:$B),AGRIBALYSE_Cooked!$C:$C,AGRIBALYSE_Cooked!V:V)*$E138),"")</f>
        <v>0</v>
      </c>
      <c r="S138">
        <f>IFERROR(IF($F138="Raw",_xlfn.XLOOKUP(_xlfn.XLOOKUP(Tool_clean!$D138,'AveragePrices&amp;Codes'!$A:$A,'AveragePrices&amp;Codes'!$B:$B),AGRIBALYSE_Raw!$B:$B,AGRIBALYSE_Raw!V:V)*$E138,_xlfn.XLOOKUP(_xlfn.XLOOKUP(Tool_clean!$D138,'AveragePrices&amp;Codes'!$A:$A,'AveragePrices&amp;Codes'!$B:$B),AGRIBALYSE_Cooked!$C:$C,AGRIBALYSE_Cooked!W:W)*$E138),"")</f>
        <v>0</v>
      </c>
      <c r="T138">
        <f>IFERROR(IF($F138="Raw",_xlfn.XLOOKUP(_xlfn.XLOOKUP(Tool_clean!$D138,'AveragePrices&amp;Codes'!$A:$A,'AveragePrices&amp;Codes'!$B:$B),AGRIBALYSE_Raw!$B:$B,AGRIBALYSE_Raw!W:W)*$E138,_xlfn.XLOOKUP(_xlfn.XLOOKUP(Tool_clean!$D138,'AveragePrices&amp;Codes'!$A:$A,'AveragePrices&amp;Codes'!$B:$B),AGRIBALYSE_Cooked!$C:$C,AGRIBALYSE_Cooked!X:X)*$E138),"")</f>
        <v>0</v>
      </c>
      <c r="U138">
        <f>IFERROR(IF($F138="Raw",_xlfn.XLOOKUP(_xlfn.XLOOKUP(Tool_clean!$D138,'AveragePrices&amp;Codes'!$A:$A,'AveragePrices&amp;Codes'!$B:$B),AGRIBALYSE_Raw!$B:$B,AGRIBALYSE_Raw!X:X)*$E138,_xlfn.XLOOKUP(_xlfn.XLOOKUP(Tool_clean!$D138,'AveragePrices&amp;Codes'!$A:$A,'AveragePrices&amp;Codes'!$B:$B),AGRIBALYSE_Cooked!$C:$C,AGRIBALYSE_Cooked!Y:Y)*$E138),"")</f>
        <v>0</v>
      </c>
      <c r="V138">
        <f>IFERROR(IF($F138="Raw",_xlfn.XLOOKUP(_xlfn.XLOOKUP(Tool_clean!$D138,'AveragePrices&amp;Codes'!$A:$A,'AveragePrices&amp;Codes'!$B:$B),AGRIBALYSE_Raw!$B:$B,AGRIBALYSE_Raw!Y:Y)*$E138,_xlfn.XLOOKUP(_xlfn.XLOOKUP(Tool_clean!$D138,'AveragePrices&amp;Codes'!$A:$A,'AveragePrices&amp;Codes'!$B:$B),AGRIBALYSE_Cooked!$C:$C,AGRIBALYSE_Cooked!Z:Z)*$E138),"")</f>
        <v>0</v>
      </c>
      <c r="W138">
        <f>IFERROR(IF($F138="Raw",_xlfn.XLOOKUP(_xlfn.XLOOKUP(Tool_clean!$D138,'AveragePrices&amp;Codes'!$A:$A,'AveragePrices&amp;Codes'!$B:$B),AGRIBALYSE_Raw!$B:$B,AGRIBALYSE_Raw!Z:Z)*$E138,_xlfn.XLOOKUP(_xlfn.XLOOKUP(Tool_clean!$D138,'AveragePrices&amp;Codes'!$A:$A,'AveragePrices&amp;Codes'!$B:$B),AGRIBALYSE_Cooked!$C:$C,AGRIBALYSE_Cooked!AA:AA)*$E138),"")</f>
        <v>0</v>
      </c>
      <c r="X138">
        <f>IFERROR(IF($F138="Raw",_xlfn.XLOOKUP(_xlfn.XLOOKUP(Tool_clean!$D138,'AveragePrices&amp;Codes'!$A:$A,'AveragePrices&amp;Codes'!$B:$B),AGRIBALYSE_Raw!$B:$B,AGRIBALYSE_Raw!AA:AA)*$E138,_xlfn.XLOOKUP(_xlfn.XLOOKUP(Tool_clean!$D138,'AveragePrices&amp;Codes'!$A:$A,'AveragePrices&amp;Codes'!$B:$B),AGRIBALYSE_Cooked!$C:$C,AGRIBALYSE_Cooked!AB:AB)*$E138),"")</f>
        <v>0</v>
      </c>
      <c r="Y138">
        <f>IFERROR(IF($F138="Raw",_xlfn.XLOOKUP(_xlfn.XLOOKUP(Tool_clean!$D138,'AveragePrices&amp;Codes'!$A:$A,'AveragePrices&amp;Codes'!$B:$B),AGRIBALYSE_Raw!$B:$B,AGRIBALYSE_Raw!AB:AB)*$E138,_xlfn.XLOOKUP(_xlfn.XLOOKUP(Tool_clean!$D138,'AveragePrices&amp;Codes'!$A:$A,'AveragePrices&amp;Codes'!$B:$B),AGRIBALYSE_Cooked!$C:$C,AGRIBALYSE_Cooked!AC:AC)*$E138),"")</f>
        <v>0</v>
      </c>
      <c r="Z138">
        <f>IFERROR(IF($F138="Raw",_xlfn.XLOOKUP(_xlfn.XLOOKUP(Tool_clean!$D138,'AveragePrices&amp;Codes'!$A:$A,'AveragePrices&amp;Codes'!$B:$B),AGRIBALYSE_Raw!$B:$B,AGRIBALYSE_Raw!AC:AC)*$E138,_xlfn.XLOOKUP(_xlfn.XLOOKUP(Tool_clean!$D138,'AveragePrices&amp;Codes'!$A:$A,'AveragePrices&amp;Codes'!$B:$B),AGRIBALYSE_Cooked!$C:$C,AGRIBALYSE_Cooked!AD:AD)*$E138),"")</f>
        <v>0</v>
      </c>
      <c r="AA138">
        <f>IFERROR(IF($F138="Raw",_xlfn.XLOOKUP(_xlfn.XLOOKUP(Tool_clean!$D138,'AveragePrices&amp;Codes'!$A:$A,'AveragePrices&amp;Codes'!$B:$B),AGRIBALYSE_Raw!$B:$B,AGRIBALYSE_Raw!AD:AD)*$E138,_xlfn.XLOOKUP(_xlfn.XLOOKUP(Tool_clean!$D138,'AveragePrices&amp;Codes'!$A:$A,'AveragePrices&amp;Codes'!$B:$B),AGRIBALYSE_Cooked!$C:$C,AGRIBALYSE_Cooked!AE:AE)*$E138),"")</f>
        <v>0</v>
      </c>
      <c r="AB138" t="str" cm="1">
        <f t="array" ref="AB138">IFERROR(_xlfn.XLOOKUP(Tool_clean!$F138&amp;$E$2,'Cooking methods'!$A:$A&amp;'Cooking methods'!$B:$B,'Cooking methods'!C:C)*$E138,"")</f>
        <v/>
      </c>
      <c r="AC138" t="str" cm="1">
        <f t="array" ref="AC138">IFERROR(_xlfn.XLOOKUP(Tool_clean!$F138&amp;$E$2,'Cooking methods'!$A:$A&amp;'Cooking methods'!$B:$B,'Cooking methods'!D:D)*$E138,"")</f>
        <v/>
      </c>
      <c r="AD138" t="str" cm="1">
        <f t="array" ref="AD138">IFERROR(_xlfn.XLOOKUP(Tool_clean!$F138&amp;$E$2,'Cooking methods'!$A:$A&amp;'Cooking methods'!$B:$B,'Cooking methods'!E:E)*$E138,"")</f>
        <v/>
      </c>
      <c r="AE138" t="str" cm="1">
        <f t="array" ref="AE138">IFERROR(_xlfn.XLOOKUP(Tool_clean!$F138&amp;$E$2,'Cooking methods'!$A:$A&amp;'Cooking methods'!$B:$B,'Cooking methods'!F:F)*$E138,"")</f>
        <v/>
      </c>
      <c r="AF138" t="str" cm="1">
        <f t="array" ref="AF138">IFERROR(_xlfn.XLOOKUP(Tool_clean!$F138&amp;$E$2,'Cooking methods'!$A:$A&amp;'Cooking methods'!$B:$B,'Cooking methods'!G:G)*$E138,"")</f>
        <v/>
      </c>
      <c r="AG138" t="str" cm="1">
        <f t="array" ref="AG138">IFERROR(_xlfn.XLOOKUP(Tool_clean!$F138&amp;$E$2,'Cooking methods'!$A:$A&amp;'Cooking methods'!$B:$B,'Cooking methods'!H:H)*$E138,"")</f>
        <v/>
      </c>
      <c r="AH138" t="str" cm="1">
        <f t="array" ref="AH138">IFERROR(_xlfn.XLOOKUP(Tool_clean!$F138&amp;$E$2,'Cooking methods'!$A:$A&amp;'Cooking methods'!$B:$B,'Cooking methods'!I:I)*$E138,"")</f>
        <v/>
      </c>
      <c r="AI138" t="str" cm="1">
        <f t="array" ref="AI138">IFERROR(_xlfn.XLOOKUP(Tool_clean!$F138&amp;$E$2,'Cooking methods'!$A:$A&amp;'Cooking methods'!$B:$B,'Cooking methods'!J:J)*$E138,"")</f>
        <v/>
      </c>
      <c r="AJ138" t="str" cm="1">
        <f t="array" ref="AJ138">IFERROR(_xlfn.XLOOKUP(Tool_clean!$F138&amp;$E$2,'Cooking methods'!$A:$A&amp;'Cooking methods'!$B:$B,'Cooking methods'!K:K)*$E138,"")</f>
        <v/>
      </c>
      <c r="AK138" t="str" cm="1">
        <f t="array" ref="AK138">IFERROR(_xlfn.XLOOKUP(Tool_clean!$F138&amp;$E$2,'Cooking methods'!$A:$A&amp;'Cooking methods'!$B:$B,'Cooking methods'!L:L)*$E138,"")</f>
        <v/>
      </c>
      <c r="AL138" t="str" cm="1">
        <f t="array" ref="AL138">IFERROR(_xlfn.XLOOKUP(Tool_clean!$F138&amp;$E$2,'Cooking methods'!$A:$A&amp;'Cooking methods'!$B:$B,'Cooking methods'!M:M)*$E138,"")</f>
        <v/>
      </c>
      <c r="AM138" t="str" cm="1">
        <f t="array" ref="AM138">IFERROR(_xlfn.XLOOKUP(Tool_clean!$F138&amp;$E$2,'Cooking methods'!$A:$A&amp;'Cooking methods'!$B:$B,'Cooking methods'!N:N)*$E138,"")</f>
        <v/>
      </c>
      <c r="AN138" t="str" cm="1">
        <f t="array" ref="AN138">IFERROR(_xlfn.XLOOKUP(Tool_clean!$F138&amp;$E$2,'Cooking methods'!$A:$A&amp;'Cooking methods'!$B:$B,'Cooking methods'!O:O)*$E138,"")</f>
        <v/>
      </c>
      <c r="AO138" t="str" cm="1">
        <f t="array" ref="AO138">IFERROR(_xlfn.XLOOKUP(Tool_clean!$F138&amp;$E$2,'Cooking methods'!$A:$A&amp;'Cooking methods'!$B:$B,'Cooking methods'!P:P)*$E138,"")</f>
        <v/>
      </c>
      <c r="AP138" t="str" cm="1">
        <f t="array" ref="AP138">IFERROR(_xlfn.XLOOKUP(Tool_clean!$F138&amp;$E$2,'Cooking methods'!$A:$A&amp;'Cooking methods'!$B:$B,'Cooking methods'!Q:Q)*$E138,"")</f>
        <v/>
      </c>
      <c r="AQ138" t="str" cm="1">
        <f t="array" ref="AQ138">IFERROR(_xlfn.XLOOKUP(Tool_clean!$F138&amp;$E$2,'Cooking methods'!$A:$A&amp;'Cooking methods'!$B:$B,'Cooking methods'!R:R)*$E138,"")</f>
        <v/>
      </c>
      <c r="AR138" t="str" cm="1">
        <f t="array" ref="AR138">IFERROR(_xlfn.XLOOKUP(Tool_clean!$G138&amp;$E$2,'Waste management'!$A:$A&amp;'Waste management'!$B:$B,'Waste management'!C:C)*$E138,"")</f>
        <v/>
      </c>
      <c r="AS138" t="str" cm="1">
        <f t="array" ref="AS138">IFERROR(_xlfn.XLOOKUP(Tool_clean!$G138&amp;$E$2,'Waste management'!$A:$A&amp;'Waste management'!$B:$B,'Waste management'!D:D)*$E138,"")</f>
        <v/>
      </c>
      <c r="AT138" t="str" cm="1">
        <f t="array" ref="AT138">IFERROR(_xlfn.XLOOKUP(Tool_clean!$G138&amp;$E$2,'Waste management'!$A:$A&amp;'Waste management'!$B:$B,'Waste management'!E:E)*$E138,"")</f>
        <v/>
      </c>
      <c r="AU138" t="str" cm="1">
        <f t="array" ref="AU138">IFERROR(_xlfn.XLOOKUP(Tool_clean!$G138&amp;$E$2,'Waste management'!$A:$A&amp;'Waste management'!$B:$B,'Waste management'!F:F)*$E138,"")</f>
        <v/>
      </c>
      <c r="AV138" t="str" cm="1">
        <f t="array" ref="AV138">IFERROR(_xlfn.XLOOKUP(Tool_clean!$G138&amp;$E$2,'Waste management'!$A:$A&amp;'Waste management'!$B:$B,'Waste management'!G:G)*$E138,"")</f>
        <v/>
      </c>
      <c r="AW138" t="str" cm="1">
        <f t="array" ref="AW138">IFERROR(_xlfn.XLOOKUP(Tool_clean!$G138&amp;$E$2,'Waste management'!$A:$A&amp;'Waste management'!$B:$B,'Waste management'!H:H)*$E138,"")</f>
        <v/>
      </c>
      <c r="AX138" t="str" cm="1">
        <f t="array" ref="AX138">IFERROR(_xlfn.XLOOKUP(Tool_clean!$G138&amp;$E$2,'Waste management'!$A:$A&amp;'Waste management'!$B:$B,'Waste management'!I:I)*$E138,"")</f>
        <v/>
      </c>
      <c r="AY138" t="str" cm="1">
        <f t="array" ref="AY138">IFERROR(_xlfn.XLOOKUP(Tool_clean!$G138&amp;$E$2,'Waste management'!$A:$A&amp;'Waste management'!$B:$B,'Waste management'!J:J)*$E138,"")</f>
        <v/>
      </c>
      <c r="AZ138" t="str" cm="1">
        <f t="array" ref="AZ138">IFERROR(_xlfn.XLOOKUP(Tool_clean!$G138&amp;$E$2,'Waste management'!$A:$A&amp;'Waste management'!$B:$B,'Waste management'!K:K)*$E138,"")</f>
        <v/>
      </c>
      <c r="BA138" t="str" cm="1">
        <f t="array" ref="BA138">IFERROR(_xlfn.XLOOKUP(Tool_clean!$G138&amp;$E$2,'Waste management'!$A:$A&amp;'Waste management'!$B:$B,'Waste management'!L:L)*$E138,"")</f>
        <v/>
      </c>
      <c r="BB138" t="str" cm="1">
        <f t="array" ref="BB138">IFERROR(_xlfn.XLOOKUP(Tool_clean!$G138&amp;$E$2,'Waste management'!$A:$A&amp;'Waste management'!$B:$B,'Waste management'!M:M)*$E138,"")</f>
        <v/>
      </c>
      <c r="BC138" t="str" cm="1">
        <f t="array" ref="BC138">IFERROR(_xlfn.XLOOKUP(Tool_clean!$G138&amp;$E$2,'Waste management'!$A:$A&amp;'Waste management'!$B:$B,'Waste management'!N:N)*$E138,"")</f>
        <v/>
      </c>
      <c r="BD138" t="str" cm="1">
        <f t="array" ref="BD138">IFERROR(_xlfn.XLOOKUP(Tool_clean!$G138&amp;$E$2,'Waste management'!$A:$A&amp;'Waste management'!$B:$B,'Waste management'!O:O)*$E138,"")</f>
        <v/>
      </c>
      <c r="BE138" t="str" cm="1">
        <f t="array" ref="BE138">IFERROR(_xlfn.XLOOKUP(Tool_clean!$G138&amp;$E$2,'Waste management'!$A:$A&amp;'Waste management'!$B:$B,'Waste management'!P:P)*$E138,"")</f>
        <v/>
      </c>
      <c r="BF138" t="str" cm="1">
        <f t="array" ref="BF138">IFERROR(_xlfn.XLOOKUP(Tool_clean!$G138&amp;$E$2,'Waste management'!$A:$A&amp;'Waste management'!$B:$B,'Waste management'!Q:Q)*$E138,"")</f>
        <v/>
      </c>
      <c r="BG138" t="str" cm="1">
        <f t="array" ref="BG138">IFERROR(_xlfn.XLOOKUP(Tool_clean!$G138&amp;$E$2,'Waste management'!$A:$A&amp;'Waste management'!$B:$B,'Waste management'!R:R)*$E138,"")</f>
        <v/>
      </c>
      <c r="BH138" t="str">
        <f>IFERROR((L138+AR138+AB138)*_xlfn.XLOOKUP(Tool_clean!BH$4,Monetization_Factors!$A:$A,Monetization_Factors!$D:$D),"")</f>
        <v/>
      </c>
      <c r="BI138" t="str">
        <f>IFERROR((M138+AS138+AC138)*_xlfn.XLOOKUP(Tool_clean!BI$4,Monetization_Factors!$A:$A,Monetization_Factors!$D:$D),"")</f>
        <v/>
      </c>
      <c r="BJ138" t="str">
        <f>IFERROR((N138+AT138+AD138)*_xlfn.XLOOKUP(Tool_clean!BJ$4,Monetization_Factors!$A:$A,Monetization_Factors!$D:$D),"")</f>
        <v/>
      </c>
      <c r="BK138" t="str">
        <f>IFERROR((O138+AU138+AE138)*_xlfn.XLOOKUP(Tool_clean!BK$4,Monetization_Factors!$A:$A,Monetization_Factors!$D:$D),"")</f>
        <v/>
      </c>
      <c r="BL138" t="str">
        <f>IFERROR((P138+AV138+AF138)*_xlfn.XLOOKUP(Tool_clean!BL$4,Monetization_Factors!$A:$A,Monetization_Factors!$D:$D),"")</f>
        <v/>
      </c>
      <c r="BM138" t="str">
        <f>IFERROR((Q138+AW138+AG138)*_xlfn.XLOOKUP(Tool_clean!BM$4,Monetization_Factors!$A:$A,Monetization_Factors!$D:$D),"")</f>
        <v/>
      </c>
      <c r="BN138" t="str">
        <f>IFERROR((R138+AX138+AH138)*_xlfn.XLOOKUP(Tool_clean!BN$4,Monetization_Factors!$A:$A,Monetization_Factors!$D:$D),"")</f>
        <v/>
      </c>
      <c r="BO138" t="str">
        <f>IFERROR((S138+AY138+AI138)*_xlfn.XLOOKUP(Tool_clean!BO$4,Monetization_Factors!$A:$A,Monetization_Factors!$D:$D),"")</f>
        <v/>
      </c>
      <c r="BP138" t="str">
        <f>IFERROR((T138+AZ138+AJ138)*_xlfn.XLOOKUP(Tool_clean!BP$4,Monetization_Factors!$A:$A,Monetization_Factors!$D:$D),"")</f>
        <v/>
      </c>
      <c r="BQ138" t="str">
        <f>IFERROR((U138+BA138+AK138)*_xlfn.XLOOKUP(Tool_clean!BQ$4,Monetization_Factors!$A:$A,Monetization_Factors!$D:$D),"")</f>
        <v/>
      </c>
      <c r="BR138" t="str">
        <f>IFERROR((V138+BB138+AL138)*_xlfn.XLOOKUP(Tool_clean!BR$4,Monetization_Factors!$A:$A,Monetization_Factors!$D:$D),"")</f>
        <v/>
      </c>
      <c r="BS138" t="str">
        <f>IFERROR((W138+BC138+AM138)*_xlfn.XLOOKUP(Tool_clean!BS$4,Monetization_Factors!$A:$A,Monetization_Factors!$D:$D),"")</f>
        <v/>
      </c>
      <c r="BT138" t="str">
        <f>IFERROR((X138+BD138+AN138)*_xlfn.XLOOKUP(Tool_clean!BT$4,Monetization_Factors!$A:$A,Monetization_Factors!$D:$D),"")</f>
        <v/>
      </c>
      <c r="BU138" t="str">
        <f>IFERROR((Y138+BE138+AO138)*_xlfn.XLOOKUP(Tool_clean!BU$4,Monetization_Factors!$A:$A,Monetization_Factors!$D:$D),"")</f>
        <v/>
      </c>
      <c r="BV138" t="str">
        <f>IFERROR((Z138+BF138+AP138)*_xlfn.XLOOKUP(Tool_clean!BV$4,Monetization_Factors!$A:$A,Monetization_Factors!$D:$D),"")</f>
        <v/>
      </c>
      <c r="BW138" t="str">
        <f>IFERROR((AA138+BG138+AQ138)*_xlfn.XLOOKUP(Tool_clean!BW$4,Monetization_Factors!$A:$A,Monetization_Factors!$D:$D),"")</f>
        <v/>
      </c>
      <c r="BX138" s="38" t="str" cm="1">
        <f t="array" ref="BX138">IFERROR(_xlfn.IFS(I138&gt;0,I138*E138,I138="",J138*E138),"")</f>
        <v/>
      </c>
      <c r="BY138" s="38">
        <f t="shared" si="195"/>
        <v>0</v>
      </c>
      <c r="BZ138" s="38" t="str">
        <f t="shared" si="196"/>
        <v/>
      </c>
      <c r="CA138" s="38" t="str">
        <f t="shared" si="197"/>
        <v/>
      </c>
      <c r="CB138" t="str">
        <f t="shared" si="162"/>
        <v/>
      </c>
      <c r="CC138" t="str">
        <f t="shared" si="163"/>
        <v/>
      </c>
      <c r="CD138" t="str">
        <f t="shared" si="164"/>
        <v/>
      </c>
      <c r="CE138" t="str">
        <f t="shared" si="165"/>
        <v/>
      </c>
      <c r="CF138" t="str">
        <f t="shared" si="166"/>
        <v/>
      </c>
      <c r="CG138" t="str">
        <f t="shared" si="167"/>
        <v/>
      </c>
      <c r="CH138" t="str">
        <f t="shared" si="168"/>
        <v/>
      </c>
      <c r="CI138" t="str">
        <f t="shared" si="169"/>
        <v/>
      </c>
      <c r="CJ138" t="str">
        <f t="shared" si="170"/>
        <v/>
      </c>
      <c r="CK138" t="str">
        <f t="shared" si="171"/>
        <v/>
      </c>
      <c r="CL138" t="str">
        <f t="shared" si="172"/>
        <v/>
      </c>
      <c r="CM138" t="str">
        <f t="shared" si="173"/>
        <v/>
      </c>
      <c r="CN138" t="str">
        <f t="shared" si="174"/>
        <v/>
      </c>
      <c r="CO138" t="str">
        <f t="shared" si="175"/>
        <v/>
      </c>
      <c r="CP138" t="str">
        <f t="shared" si="176"/>
        <v/>
      </c>
      <c r="CQ138" t="str">
        <f t="shared" si="177"/>
        <v/>
      </c>
      <c r="CR138" t="str">
        <f t="shared" si="178"/>
        <v/>
      </c>
      <c r="CS138" t="str">
        <f t="shared" si="179"/>
        <v/>
      </c>
      <c r="CT138" t="str">
        <f t="shared" si="180"/>
        <v/>
      </c>
      <c r="CU138" t="str">
        <f t="shared" si="181"/>
        <v/>
      </c>
      <c r="CV138" t="str">
        <f t="shared" si="182"/>
        <v/>
      </c>
      <c r="CW138" t="str">
        <f t="shared" si="183"/>
        <v/>
      </c>
      <c r="CX138" t="str">
        <f t="shared" si="184"/>
        <v/>
      </c>
      <c r="CY138" t="str">
        <f t="shared" si="185"/>
        <v/>
      </c>
      <c r="CZ138" t="str">
        <f t="shared" si="186"/>
        <v/>
      </c>
      <c r="DA138" t="str">
        <f t="shared" si="187"/>
        <v/>
      </c>
      <c r="DB138" t="str">
        <f t="shared" si="188"/>
        <v/>
      </c>
      <c r="DC138" t="str">
        <f t="shared" si="189"/>
        <v/>
      </c>
      <c r="DD138" t="str">
        <f t="shared" si="190"/>
        <v/>
      </c>
      <c r="DE138" t="str">
        <f t="shared" si="191"/>
        <v/>
      </c>
      <c r="DF138" t="str">
        <f t="shared" si="192"/>
        <v/>
      </c>
      <c r="DG138" t="str">
        <f t="shared" si="193"/>
        <v/>
      </c>
      <c r="DH138" s="5" t="str">
        <f>IFERROR((CR138*$B$2*(1-$H138)*('CAR.CAP_per person'!B$2))/(_xlfn.XLOOKUP($E$2,EU_countries_GDP!$A$2:$A$29,EU_countries_GDP!$E$2:$E$29)),"")</f>
        <v/>
      </c>
      <c r="DI138" s="5" t="str">
        <f>IFERROR((CS138*$B$2*(1-$H138)*('CAR.CAP_per person'!C$2))/(_xlfn.XLOOKUP($E$2,EU_countries_GDP!$A$2:$A$29,EU_countries_GDP!$E$2:$E$29)),"")</f>
        <v/>
      </c>
      <c r="DJ138" s="5" t="str">
        <f>IFERROR((CT138*$B$2*(1-$H138)*('CAR.CAP_per person'!D$2))/(_xlfn.XLOOKUP($E$2,EU_countries_GDP!$A$2:$A$29,EU_countries_GDP!$E$2:$E$29)),"")</f>
        <v/>
      </c>
      <c r="DK138" s="5" t="str">
        <f>IFERROR((CU138*$B$2*(1-$H138)*('CAR.CAP_per person'!E$2))/(_xlfn.XLOOKUP($E$2,EU_countries_GDP!$A$2:$A$29,EU_countries_GDP!$E$2:$E$29)),"")</f>
        <v/>
      </c>
      <c r="DL138" s="5" t="str">
        <f>IFERROR((CV138*$B$2*(1-$H138)*('CAR.CAP_per person'!F$2))/(_xlfn.XLOOKUP($E$2,EU_countries_GDP!$A$2:$A$29,EU_countries_GDP!$E$2:$E$29)),"")</f>
        <v/>
      </c>
      <c r="DM138" s="5" t="str">
        <f>IFERROR((CW138*$B$2*(1-$H138)*('CAR.CAP_per person'!G$2))/(_xlfn.XLOOKUP($E$2,EU_countries_GDP!$A$2:$A$29,EU_countries_GDP!$E$2:$E$29)),"")</f>
        <v/>
      </c>
      <c r="DN138" s="5" t="str">
        <f>IFERROR((CX138*$B$2*(1-$H138)*('CAR.CAP_per person'!H$2))/(_xlfn.XLOOKUP($E$2,EU_countries_GDP!$A$2:$A$29,EU_countries_GDP!$E$2:$E$29)),"")</f>
        <v/>
      </c>
      <c r="DO138" s="5" t="str">
        <f>IFERROR((CY138*$B$2*(1-$H138)*('CAR.CAP_per person'!I$2))/(_xlfn.XLOOKUP($E$2,EU_countries_GDP!$A$2:$A$29,EU_countries_GDP!$E$2:$E$29)),"")</f>
        <v/>
      </c>
      <c r="DP138" s="5" t="str">
        <f>IFERROR((CZ138*$B$2*(1-$H138)*('CAR.CAP_per person'!J$2))/(_xlfn.XLOOKUP($E$2,EU_countries_GDP!$A$2:$A$29,EU_countries_GDP!$E$2:$E$29)),"")</f>
        <v/>
      </c>
      <c r="DQ138" s="5" t="str">
        <f>IFERROR((DA138*$B$2*(1-$H138)*('CAR.CAP_per person'!K$2))/(_xlfn.XLOOKUP($E$2,EU_countries_GDP!$A$2:$A$29,EU_countries_GDP!$E$2:$E$29)),"")</f>
        <v/>
      </c>
      <c r="DR138" s="5" t="str">
        <f>IFERROR((DB138*$B$2*(1-$H138)*('CAR.CAP_per person'!L$2))/(_xlfn.XLOOKUP($E$2,EU_countries_GDP!$A$2:$A$29,EU_countries_GDP!$E$2:$E$29)),"")</f>
        <v/>
      </c>
      <c r="DS138" s="5" t="str">
        <f>IFERROR((DC138*$B$2*(1-$H138)*('CAR.CAP_per person'!M$2))/(_xlfn.XLOOKUP($E$2,EU_countries_GDP!$A$2:$A$29,EU_countries_GDP!$E$2:$E$29)),"")</f>
        <v/>
      </c>
      <c r="DT138" s="5" t="str">
        <f>IFERROR((DD138*$B$2*(1-$H138)*('CAR.CAP_per person'!N$2))/(_xlfn.XLOOKUP($E$2,EU_countries_GDP!$A$2:$A$29,EU_countries_GDP!$E$2:$E$29)),"")</f>
        <v/>
      </c>
      <c r="DU138" s="5" t="str">
        <f>IFERROR((DE138*$B$2*(1-$H138)*('CAR.CAP_per person'!O$2))/(_xlfn.XLOOKUP($E$2,EU_countries_GDP!$A$2:$A$29,EU_countries_GDP!$E$2:$E$29)),"")</f>
        <v/>
      </c>
      <c r="DV138" s="5" t="str">
        <f>IFERROR((DF138*$B$2*(1-$H138)*('CAR.CAP_per person'!P$2))/(_xlfn.XLOOKUP($E$2,EU_countries_GDP!$A$2:$A$29,EU_countries_GDP!$E$2:$E$29)),"")</f>
        <v/>
      </c>
      <c r="DW138" s="5" t="str">
        <f>IFERROR((DG138*$B$2*(1-$H138)*('CAR.CAP_per person'!Q$2))/(_xlfn.XLOOKUP($E$2,EU_countries_GDP!$A$2:$A$29,EU_countries_GDP!$E$2:$E$29)),"")</f>
        <v/>
      </c>
    </row>
    <row r="139" spans="2:127">
      <c r="B139" t="str">
        <f>_xlfn.XLOOKUP(D139,Table5[Ingredient],Table5[Category],"",FALSE)</f>
        <v/>
      </c>
      <c r="C139" s="33"/>
      <c r="D139" s="33"/>
      <c r="E139" s="33"/>
      <c r="F139" s="33"/>
      <c r="G139" s="33"/>
      <c r="H139" s="33"/>
      <c r="I139" s="33"/>
      <c r="J139" s="37" t="str">
        <f>IFERROR(INDEX('AveragePrices&amp;Codes'!G:AG, MATCH($D139, 'AveragePrices&amp;Codes'!$A:$A, 0), MATCH(Tool_clean!$E$2, 'AveragePrices&amp;Codes'!$G$1:$AG$1, 0)),"")</f>
        <v/>
      </c>
      <c r="K139" s="37" t="str">
        <f t="shared" si="194"/>
        <v/>
      </c>
      <c r="L139">
        <f>IFERROR(IF($F139="Raw",_xlfn.XLOOKUP(_xlfn.XLOOKUP(Tool_clean!$D139,'AveragePrices&amp;Codes'!$A:$A,'AveragePrices&amp;Codes'!$B:$B),AGRIBALYSE_Raw!$B:$B,AGRIBALYSE_Raw!O:O)*$E139,_xlfn.XLOOKUP(_xlfn.XLOOKUP(Tool_clean!$D139,'AveragePrices&amp;Codes'!$A:$A,'AveragePrices&amp;Codes'!$B:$B),AGRIBALYSE_Cooked!$C:$C,AGRIBALYSE_Cooked!P:P)*$E139),"")</f>
        <v>0</v>
      </c>
      <c r="M139">
        <f>IFERROR(IF($F139="Raw",_xlfn.XLOOKUP(_xlfn.XLOOKUP(Tool_clean!$D139,'AveragePrices&amp;Codes'!$A:$A,'AveragePrices&amp;Codes'!$B:$B),AGRIBALYSE_Raw!$B:$B,AGRIBALYSE_Raw!P:P)*$E139,_xlfn.XLOOKUP(_xlfn.XLOOKUP(Tool_clean!$D139,'AveragePrices&amp;Codes'!$A:$A,'AveragePrices&amp;Codes'!$B:$B),AGRIBALYSE_Cooked!$C:$C,AGRIBALYSE_Cooked!Q:Q)*$E139),"")</f>
        <v>0</v>
      </c>
      <c r="N139">
        <f>IFERROR(IF($F139="Raw",_xlfn.XLOOKUP(_xlfn.XLOOKUP(Tool_clean!$D139,'AveragePrices&amp;Codes'!$A:$A,'AveragePrices&amp;Codes'!$B:$B),AGRIBALYSE_Raw!$B:$B,AGRIBALYSE_Raw!Q:Q)*$E139,_xlfn.XLOOKUP(_xlfn.XLOOKUP(Tool_clean!$D139,'AveragePrices&amp;Codes'!$A:$A,'AveragePrices&amp;Codes'!$B:$B),AGRIBALYSE_Cooked!$C:$C,AGRIBALYSE_Cooked!R:R)*$E139),"")</f>
        <v>0</v>
      </c>
      <c r="O139">
        <f>IFERROR(IF($F139="Raw",_xlfn.XLOOKUP(_xlfn.XLOOKUP(Tool_clean!$D139,'AveragePrices&amp;Codes'!$A:$A,'AveragePrices&amp;Codes'!$B:$B),AGRIBALYSE_Raw!$B:$B,AGRIBALYSE_Raw!R:R)*$E139,_xlfn.XLOOKUP(_xlfn.XLOOKUP(Tool_clean!$D139,'AveragePrices&amp;Codes'!$A:$A,'AveragePrices&amp;Codes'!$B:$B),AGRIBALYSE_Cooked!$C:$C,AGRIBALYSE_Cooked!S:S)*$E139),"")</f>
        <v>0</v>
      </c>
      <c r="P139">
        <f>IFERROR(IF($F139="Raw",_xlfn.XLOOKUP(_xlfn.XLOOKUP(Tool_clean!$D139,'AveragePrices&amp;Codes'!$A:$A,'AveragePrices&amp;Codes'!$B:$B),AGRIBALYSE_Raw!$B:$B,AGRIBALYSE_Raw!S:S)*$E139,_xlfn.XLOOKUP(_xlfn.XLOOKUP(Tool_clean!$D139,'AveragePrices&amp;Codes'!$A:$A,'AveragePrices&amp;Codes'!$B:$B),AGRIBALYSE_Cooked!$C:$C,AGRIBALYSE_Cooked!T:T)*$E139),"")</f>
        <v>0</v>
      </c>
      <c r="Q139">
        <f>IFERROR(IF($F139="Raw",_xlfn.XLOOKUP(_xlfn.XLOOKUP(Tool_clean!$D139,'AveragePrices&amp;Codes'!$A:$A,'AveragePrices&amp;Codes'!$B:$B),AGRIBALYSE_Raw!$B:$B,AGRIBALYSE_Raw!T:T)*$E139,_xlfn.XLOOKUP(_xlfn.XLOOKUP(Tool_clean!$D139,'AveragePrices&amp;Codes'!$A:$A,'AveragePrices&amp;Codes'!$B:$B),AGRIBALYSE_Cooked!$C:$C,AGRIBALYSE_Cooked!U:U)*$E139),"")</f>
        <v>0</v>
      </c>
      <c r="R139">
        <f>IFERROR(IF($F139="Raw",_xlfn.XLOOKUP(_xlfn.XLOOKUP(Tool_clean!$D139,'AveragePrices&amp;Codes'!$A:$A,'AveragePrices&amp;Codes'!$B:$B),AGRIBALYSE_Raw!$B:$B,AGRIBALYSE_Raw!U:U)*$E139,_xlfn.XLOOKUP(_xlfn.XLOOKUP(Tool_clean!$D139,'AveragePrices&amp;Codes'!$A:$A,'AveragePrices&amp;Codes'!$B:$B),AGRIBALYSE_Cooked!$C:$C,AGRIBALYSE_Cooked!V:V)*$E139),"")</f>
        <v>0</v>
      </c>
      <c r="S139">
        <f>IFERROR(IF($F139="Raw",_xlfn.XLOOKUP(_xlfn.XLOOKUP(Tool_clean!$D139,'AveragePrices&amp;Codes'!$A:$A,'AveragePrices&amp;Codes'!$B:$B),AGRIBALYSE_Raw!$B:$B,AGRIBALYSE_Raw!V:V)*$E139,_xlfn.XLOOKUP(_xlfn.XLOOKUP(Tool_clean!$D139,'AveragePrices&amp;Codes'!$A:$A,'AveragePrices&amp;Codes'!$B:$B),AGRIBALYSE_Cooked!$C:$C,AGRIBALYSE_Cooked!W:W)*$E139),"")</f>
        <v>0</v>
      </c>
      <c r="T139">
        <f>IFERROR(IF($F139="Raw",_xlfn.XLOOKUP(_xlfn.XLOOKUP(Tool_clean!$D139,'AveragePrices&amp;Codes'!$A:$A,'AveragePrices&amp;Codes'!$B:$B),AGRIBALYSE_Raw!$B:$B,AGRIBALYSE_Raw!W:W)*$E139,_xlfn.XLOOKUP(_xlfn.XLOOKUP(Tool_clean!$D139,'AveragePrices&amp;Codes'!$A:$A,'AveragePrices&amp;Codes'!$B:$B),AGRIBALYSE_Cooked!$C:$C,AGRIBALYSE_Cooked!X:X)*$E139),"")</f>
        <v>0</v>
      </c>
      <c r="U139">
        <f>IFERROR(IF($F139="Raw",_xlfn.XLOOKUP(_xlfn.XLOOKUP(Tool_clean!$D139,'AveragePrices&amp;Codes'!$A:$A,'AveragePrices&amp;Codes'!$B:$B),AGRIBALYSE_Raw!$B:$B,AGRIBALYSE_Raw!X:X)*$E139,_xlfn.XLOOKUP(_xlfn.XLOOKUP(Tool_clean!$D139,'AveragePrices&amp;Codes'!$A:$A,'AveragePrices&amp;Codes'!$B:$B),AGRIBALYSE_Cooked!$C:$C,AGRIBALYSE_Cooked!Y:Y)*$E139),"")</f>
        <v>0</v>
      </c>
      <c r="V139">
        <f>IFERROR(IF($F139="Raw",_xlfn.XLOOKUP(_xlfn.XLOOKUP(Tool_clean!$D139,'AveragePrices&amp;Codes'!$A:$A,'AveragePrices&amp;Codes'!$B:$B),AGRIBALYSE_Raw!$B:$B,AGRIBALYSE_Raw!Y:Y)*$E139,_xlfn.XLOOKUP(_xlfn.XLOOKUP(Tool_clean!$D139,'AveragePrices&amp;Codes'!$A:$A,'AveragePrices&amp;Codes'!$B:$B),AGRIBALYSE_Cooked!$C:$C,AGRIBALYSE_Cooked!Z:Z)*$E139),"")</f>
        <v>0</v>
      </c>
      <c r="W139">
        <f>IFERROR(IF($F139="Raw",_xlfn.XLOOKUP(_xlfn.XLOOKUP(Tool_clean!$D139,'AveragePrices&amp;Codes'!$A:$A,'AveragePrices&amp;Codes'!$B:$B),AGRIBALYSE_Raw!$B:$B,AGRIBALYSE_Raw!Z:Z)*$E139,_xlfn.XLOOKUP(_xlfn.XLOOKUP(Tool_clean!$D139,'AveragePrices&amp;Codes'!$A:$A,'AveragePrices&amp;Codes'!$B:$B),AGRIBALYSE_Cooked!$C:$C,AGRIBALYSE_Cooked!AA:AA)*$E139),"")</f>
        <v>0</v>
      </c>
      <c r="X139">
        <f>IFERROR(IF($F139="Raw",_xlfn.XLOOKUP(_xlfn.XLOOKUP(Tool_clean!$D139,'AveragePrices&amp;Codes'!$A:$A,'AveragePrices&amp;Codes'!$B:$B),AGRIBALYSE_Raw!$B:$B,AGRIBALYSE_Raw!AA:AA)*$E139,_xlfn.XLOOKUP(_xlfn.XLOOKUP(Tool_clean!$D139,'AveragePrices&amp;Codes'!$A:$A,'AveragePrices&amp;Codes'!$B:$B),AGRIBALYSE_Cooked!$C:$C,AGRIBALYSE_Cooked!AB:AB)*$E139),"")</f>
        <v>0</v>
      </c>
      <c r="Y139">
        <f>IFERROR(IF($F139="Raw",_xlfn.XLOOKUP(_xlfn.XLOOKUP(Tool_clean!$D139,'AveragePrices&amp;Codes'!$A:$A,'AveragePrices&amp;Codes'!$B:$B),AGRIBALYSE_Raw!$B:$B,AGRIBALYSE_Raw!AB:AB)*$E139,_xlfn.XLOOKUP(_xlfn.XLOOKUP(Tool_clean!$D139,'AveragePrices&amp;Codes'!$A:$A,'AveragePrices&amp;Codes'!$B:$B),AGRIBALYSE_Cooked!$C:$C,AGRIBALYSE_Cooked!AC:AC)*$E139),"")</f>
        <v>0</v>
      </c>
      <c r="Z139">
        <f>IFERROR(IF($F139="Raw",_xlfn.XLOOKUP(_xlfn.XLOOKUP(Tool_clean!$D139,'AveragePrices&amp;Codes'!$A:$A,'AveragePrices&amp;Codes'!$B:$B),AGRIBALYSE_Raw!$B:$B,AGRIBALYSE_Raw!AC:AC)*$E139,_xlfn.XLOOKUP(_xlfn.XLOOKUP(Tool_clean!$D139,'AveragePrices&amp;Codes'!$A:$A,'AveragePrices&amp;Codes'!$B:$B),AGRIBALYSE_Cooked!$C:$C,AGRIBALYSE_Cooked!AD:AD)*$E139),"")</f>
        <v>0</v>
      </c>
      <c r="AA139">
        <f>IFERROR(IF($F139="Raw",_xlfn.XLOOKUP(_xlfn.XLOOKUP(Tool_clean!$D139,'AveragePrices&amp;Codes'!$A:$A,'AveragePrices&amp;Codes'!$B:$B),AGRIBALYSE_Raw!$B:$B,AGRIBALYSE_Raw!AD:AD)*$E139,_xlfn.XLOOKUP(_xlfn.XLOOKUP(Tool_clean!$D139,'AveragePrices&amp;Codes'!$A:$A,'AveragePrices&amp;Codes'!$B:$B),AGRIBALYSE_Cooked!$C:$C,AGRIBALYSE_Cooked!AE:AE)*$E139),"")</f>
        <v>0</v>
      </c>
      <c r="AB139" t="str" cm="1">
        <f t="array" ref="AB139">IFERROR(_xlfn.XLOOKUP(Tool_clean!$F139&amp;$E$2,'Cooking methods'!$A:$A&amp;'Cooking methods'!$B:$B,'Cooking methods'!C:C)*$E139,"")</f>
        <v/>
      </c>
      <c r="AC139" t="str" cm="1">
        <f t="array" ref="AC139">IFERROR(_xlfn.XLOOKUP(Tool_clean!$F139&amp;$E$2,'Cooking methods'!$A:$A&amp;'Cooking methods'!$B:$B,'Cooking methods'!D:D)*$E139,"")</f>
        <v/>
      </c>
      <c r="AD139" t="str" cm="1">
        <f t="array" ref="AD139">IFERROR(_xlfn.XLOOKUP(Tool_clean!$F139&amp;$E$2,'Cooking methods'!$A:$A&amp;'Cooking methods'!$B:$B,'Cooking methods'!E:E)*$E139,"")</f>
        <v/>
      </c>
      <c r="AE139" t="str" cm="1">
        <f t="array" ref="AE139">IFERROR(_xlfn.XLOOKUP(Tool_clean!$F139&amp;$E$2,'Cooking methods'!$A:$A&amp;'Cooking methods'!$B:$B,'Cooking methods'!F:F)*$E139,"")</f>
        <v/>
      </c>
      <c r="AF139" t="str" cm="1">
        <f t="array" ref="AF139">IFERROR(_xlfn.XLOOKUP(Tool_clean!$F139&amp;$E$2,'Cooking methods'!$A:$A&amp;'Cooking methods'!$B:$B,'Cooking methods'!G:G)*$E139,"")</f>
        <v/>
      </c>
      <c r="AG139" t="str" cm="1">
        <f t="array" ref="AG139">IFERROR(_xlfn.XLOOKUP(Tool_clean!$F139&amp;$E$2,'Cooking methods'!$A:$A&amp;'Cooking methods'!$B:$B,'Cooking methods'!H:H)*$E139,"")</f>
        <v/>
      </c>
      <c r="AH139" t="str" cm="1">
        <f t="array" ref="AH139">IFERROR(_xlfn.XLOOKUP(Tool_clean!$F139&amp;$E$2,'Cooking methods'!$A:$A&amp;'Cooking methods'!$B:$B,'Cooking methods'!I:I)*$E139,"")</f>
        <v/>
      </c>
      <c r="AI139" t="str" cm="1">
        <f t="array" ref="AI139">IFERROR(_xlfn.XLOOKUP(Tool_clean!$F139&amp;$E$2,'Cooking methods'!$A:$A&amp;'Cooking methods'!$B:$B,'Cooking methods'!J:J)*$E139,"")</f>
        <v/>
      </c>
      <c r="AJ139" t="str" cm="1">
        <f t="array" ref="AJ139">IFERROR(_xlfn.XLOOKUP(Tool_clean!$F139&amp;$E$2,'Cooking methods'!$A:$A&amp;'Cooking methods'!$B:$B,'Cooking methods'!K:K)*$E139,"")</f>
        <v/>
      </c>
      <c r="AK139" t="str" cm="1">
        <f t="array" ref="AK139">IFERROR(_xlfn.XLOOKUP(Tool_clean!$F139&amp;$E$2,'Cooking methods'!$A:$A&amp;'Cooking methods'!$B:$B,'Cooking methods'!L:L)*$E139,"")</f>
        <v/>
      </c>
      <c r="AL139" t="str" cm="1">
        <f t="array" ref="AL139">IFERROR(_xlfn.XLOOKUP(Tool_clean!$F139&amp;$E$2,'Cooking methods'!$A:$A&amp;'Cooking methods'!$B:$B,'Cooking methods'!M:M)*$E139,"")</f>
        <v/>
      </c>
      <c r="AM139" t="str" cm="1">
        <f t="array" ref="AM139">IFERROR(_xlfn.XLOOKUP(Tool_clean!$F139&amp;$E$2,'Cooking methods'!$A:$A&amp;'Cooking methods'!$B:$B,'Cooking methods'!N:N)*$E139,"")</f>
        <v/>
      </c>
      <c r="AN139" t="str" cm="1">
        <f t="array" ref="AN139">IFERROR(_xlfn.XLOOKUP(Tool_clean!$F139&amp;$E$2,'Cooking methods'!$A:$A&amp;'Cooking methods'!$B:$B,'Cooking methods'!O:O)*$E139,"")</f>
        <v/>
      </c>
      <c r="AO139" t="str" cm="1">
        <f t="array" ref="AO139">IFERROR(_xlfn.XLOOKUP(Tool_clean!$F139&amp;$E$2,'Cooking methods'!$A:$A&amp;'Cooking methods'!$B:$B,'Cooking methods'!P:P)*$E139,"")</f>
        <v/>
      </c>
      <c r="AP139" t="str" cm="1">
        <f t="array" ref="AP139">IFERROR(_xlfn.XLOOKUP(Tool_clean!$F139&amp;$E$2,'Cooking methods'!$A:$A&amp;'Cooking methods'!$B:$B,'Cooking methods'!Q:Q)*$E139,"")</f>
        <v/>
      </c>
      <c r="AQ139" t="str" cm="1">
        <f t="array" ref="AQ139">IFERROR(_xlfn.XLOOKUP(Tool_clean!$F139&amp;$E$2,'Cooking methods'!$A:$A&amp;'Cooking methods'!$B:$B,'Cooking methods'!R:R)*$E139,"")</f>
        <v/>
      </c>
      <c r="AR139" t="str" cm="1">
        <f t="array" ref="AR139">IFERROR(_xlfn.XLOOKUP(Tool_clean!$G139&amp;$E$2,'Waste management'!$A:$A&amp;'Waste management'!$B:$B,'Waste management'!C:C)*$E139,"")</f>
        <v/>
      </c>
      <c r="AS139" t="str" cm="1">
        <f t="array" ref="AS139">IFERROR(_xlfn.XLOOKUP(Tool_clean!$G139&amp;$E$2,'Waste management'!$A:$A&amp;'Waste management'!$B:$B,'Waste management'!D:D)*$E139,"")</f>
        <v/>
      </c>
      <c r="AT139" t="str" cm="1">
        <f t="array" ref="AT139">IFERROR(_xlfn.XLOOKUP(Tool_clean!$G139&amp;$E$2,'Waste management'!$A:$A&amp;'Waste management'!$B:$B,'Waste management'!E:E)*$E139,"")</f>
        <v/>
      </c>
      <c r="AU139" t="str" cm="1">
        <f t="array" ref="AU139">IFERROR(_xlfn.XLOOKUP(Tool_clean!$G139&amp;$E$2,'Waste management'!$A:$A&amp;'Waste management'!$B:$B,'Waste management'!F:F)*$E139,"")</f>
        <v/>
      </c>
      <c r="AV139" t="str" cm="1">
        <f t="array" ref="AV139">IFERROR(_xlfn.XLOOKUP(Tool_clean!$G139&amp;$E$2,'Waste management'!$A:$A&amp;'Waste management'!$B:$B,'Waste management'!G:G)*$E139,"")</f>
        <v/>
      </c>
      <c r="AW139" t="str" cm="1">
        <f t="array" ref="AW139">IFERROR(_xlfn.XLOOKUP(Tool_clean!$G139&amp;$E$2,'Waste management'!$A:$A&amp;'Waste management'!$B:$B,'Waste management'!H:H)*$E139,"")</f>
        <v/>
      </c>
      <c r="AX139" t="str" cm="1">
        <f t="array" ref="AX139">IFERROR(_xlfn.XLOOKUP(Tool_clean!$G139&amp;$E$2,'Waste management'!$A:$A&amp;'Waste management'!$B:$B,'Waste management'!I:I)*$E139,"")</f>
        <v/>
      </c>
      <c r="AY139" t="str" cm="1">
        <f t="array" ref="AY139">IFERROR(_xlfn.XLOOKUP(Tool_clean!$G139&amp;$E$2,'Waste management'!$A:$A&amp;'Waste management'!$B:$B,'Waste management'!J:J)*$E139,"")</f>
        <v/>
      </c>
      <c r="AZ139" t="str" cm="1">
        <f t="array" ref="AZ139">IFERROR(_xlfn.XLOOKUP(Tool_clean!$G139&amp;$E$2,'Waste management'!$A:$A&amp;'Waste management'!$B:$B,'Waste management'!K:K)*$E139,"")</f>
        <v/>
      </c>
      <c r="BA139" t="str" cm="1">
        <f t="array" ref="BA139">IFERROR(_xlfn.XLOOKUP(Tool_clean!$G139&amp;$E$2,'Waste management'!$A:$A&amp;'Waste management'!$B:$B,'Waste management'!L:L)*$E139,"")</f>
        <v/>
      </c>
      <c r="BB139" t="str" cm="1">
        <f t="array" ref="BB139">IFERROR(_xlfn.XLOOKUP(Tool_clean!$G139&amp;$E$2,'Waste management'!$A:$A&amp;'Waste management'!$B:$B,'Waste management'!M:M)*$E139,"")</f>
        <v/>
      </c>
      <c r="BC139" t="str" cm="1">
        <f t="array" ref="BC139">IFERROR(_xlfn.XLOOKUP(Tool_clean!$G139&amp;$E$2,'Waste management'!$A:$A&amp;'Waste management'!$B:$B,'Waste management'!N:N)*$E139,"")</f>
        <v/>
      </c>
      <c r="BD139" t="str" cm="1">
        <f t="array" ref="BD139">IFERROR(_xlfn.XLOOKUP(Tool_clean!$G139&amp;$E$2,'Waste management'!$A:$A&amp;'Waste management'!$B:$B,'Waste management'!O:O)*$E139,"")</f>
        <v/>
      </c>
      <c r="BE139" t="str" cm="1">
        <f t="array" ref="BE139">IFERROR(_xlfn.XLOOKUP(Tool_clean!$G139&amp;$E$2,'Waste management'!$A:$A&amp;'Waste management'!$B:$B,'Waste management'!P:P)*$E139,"")</f>
        <v/>
      </c>
      <c r="BF139" t="str" cm="1">
        <f t="array" ref="BF139">IFERROR(_xlfn.XLOOKUP(Tool_clean!$G139&amp;$E$2,'Waste management'!$A:$A&amp;'Waste management'!$B:$B,'Waste management'!Q:Q)*$E139,"")</f>
        <v/>
      </c>
      <c r="BG139" t="str" cm="1">
        <f t="array" ref="BG139">IFERROR(_xlfn.XLOOKUP(Tool_clean!$G139&amp;$E$2,'Waste management'!$A:$A&amp;'Waste management'!$B:$B,'Waste management'!R:R)*$E139,"")</f>
        <v/>
      </c>
      <c r="BH139" t="str">
        <f>IFERROR((L139+AR139+AB139)*_xlfn.XLOOKUP(Tool_clean!BH$4,Monetization_Factors!$A:$A,Monetization_Factors!$D:$D),"")</f>
        <v/>
      </c>
      <c r="BI139" t="str">
        <f>IFERROR((M139+AS139+AC139)*_xlfn.XLOOKUP(Tool_clean!BI$4,Monetization_Factors!$A:$A,Monetization_Factors!$D:$D),"")</f>
        <v/>
      </c>
      <c r="BJ139" t="str">
        <f>IFERROR((N139+AT139+AD139)*_xlfn.XLOOKUP(Tool_clean!BJ$4,Monetization_Factors!$A:$A,Monetization_Factors!$D:$D),"")</f>
        <v/>
      </c>
      <c r="BK139" t="str">
        <f>IFERROR((O139+AU139+AE139)*_xlfn.XLOOKUP(Tool_clean!BK$4,Monetization_Factors!$A:$A,Monetization_Factors!$D:$D),"")</f>
        <v/>
      </c>
      <c r="BL139" t="str">
        <f>IFERROR((P139+AV139+AF139)*_xlfn.XLOOKUP(Tool_clean!BL$4,Monetization_Factors!$A:$A,Monetization_Factors!$D:$D),"")</f>
        <v/>
      </c>
      <c r="BM139" t="str">
        <f>IFERROR((Q139+AW139+AG139)*_xlfn.XLOOKUP(Tool_clean!BM$4,Monetization_Factors!$A:$A,Monetization_Factors!$D:$D),"")</f>
        <v/>
      </c>
      <c r="BN139" t="str">
        <f>IFERROR((R139+AX139+AH139)*_xlfn.XLOOKUP(Tool_clean!BN$4,Monetization_Factors!$A:$A,Monetization_Factors!$D:$D),"")</f>
        <v/>
      </c>
      <c r="BO139" t="str">
        <f>IFERROR((S139+AY139+AI139)*_xlfn.XLOOKUP(Tool_clean!BO$4,Monetization_Factors!$A:$A,Monetization_Factors!$D:$D),"")</f>
        <v/>
      </c>
      <c r="BP139" t="str">
        <f>IFERROR((T139+AZ139+AJ139)*_xlfn.XLOOKUP(Tool_clean!BP$4,Monetization_Factors!$A:$A,Monetization_Factors!$D:$D),"")</f>
        <v/>
      </c>
      <c r="BQ139" t="str">
        <f>IFERROR((U139+BA139+AK139)*_xlfn.XLOOKUP(Tool_clean!BQ$4,Monetization_Factors!$A:$A,Monetization_Factors!$D:$D),"")</f>
        <v/>
      </c>
      <c r="BR139" t="str">
        <f>IFERROR((V139+BB139+AL139)*_xlfn.XLOOKUP(Tool_clean!BR$4,Monetization_Factors!$A:$A,Monetization_Factors!$D:$D),"")</f>
        <v/>
      </c>
      <c r="BS139" t="str">
        <f>IFERROR((W139+BC139+AM139)*_xlfn.XLOOKUP(Tool_clean!BS$4,Monetization_Factors!$A:$A,Monetization_Factors!$D:$D),"")</f>
        <v/>
      </c>
      <c r="BT139" t="str">
        <f>IFERROR((X139+BD139+AN139)*_xlfn.XLOOKUP(Tool_clean!BT$4,Monetization_Factors!$A:$A,Monetization_Factors!$D:$D),"")</f>
        <v/>
      </c>
      <c r="BU139" t="str">
        <f>IFERROR((Y139+BE139+AO139)*_xlfn.XLOOKUP(Tool_clean!BU$4,Monetization_Factors!$A:$A,Monetization_Factors!$D:$D),"")</f>
        <v/>
      </c>
      <c r="BV139" t="str">
        <f>IFERROR((Z139+BF139+AP139)*_xlfn.XLOOKUP(Tool_clean!BV$4,Monetization_Factors!$A:$A,Monetization_Factors!$D:$D),"")</f>
        <v/>
      </c>
      <c r="BW139" t="str">
        <f>IFERROR((AA139+BG139+AQ139)*_xlfn.XLOOKUP(Tool_clean!BW$4,Monetization_Factors!$A:$A,Monetization_Factors!$D:$D),"")</f>
        <v/>
      </c>
      <c r="BX139" s="38" t="str" cm="1">
        <f t="array" ref="BX139">IFERROR(_xlfn.IFS(I139&gt;0,I139*E139,I139="",J139*E139),"")</f>
        <v/>
      </c>
      <c r="BY139" s="38">
        <f t="shared" si="195"/>
        <v>0</v>
      </c>
      <c r="BZ139" s="38" t="str">
        <f t="shared" si="196"/>
        <v/>
      </c>
      <c r="CA139" s="38" t="str">
        <f t="shared" si="197"/>
        <v/>
      </c>
      <c r="CB139" t="str">
        <f t="shared" si="162"/>
        <v/>
      </c>
      <c r="CC139" t="str">
        <f t="shared" si="163"/>
        <v/>
      </c>
      <c r="CD139" t="str">
        <f t="shared" si="164"/>
        <v/>
      </c>
      <c r="CE139" t="str">
        <f t="shared" si="165"/>
        <v/>
      </c>
      <c r="CF139" t="str">
        <f t="shared" si="166"/>
        <v/>
      </c>
      <c r="CG139" t="str">
        <f t="shared" si="167"/>
        <v/>
      </c>
      <c r="CH139" t="str">
        <f t="shared" si="168"/>
        <v/>
      </c>
      <c r="CI139" t="str">
        <f t="shared" si="169"/>
        <v/>
      </c>
      <c r="CJ139" t="str">
        <f t="shared" si="170"/>
        <v/>
      </c>
      <c r="CK139" t="str">
        <f t="shared" si="171"/>
        <v/>
      </c>
      <c r="CL139" t="str">
        <f t="shared" si="172"/>
        <v/>
      </c>
      <c r="CM139" t="str">
        <f t="shared" si="173"/>
        <v/>
      </c>
      <c r="CN139" t="str">
        <f t="shared" si="174"/>
        <v/>
      </c>
      <c r="CO139" t="str">
        <f t="shared" si="175"/>
        <v/>
      </c>
      <c r="CP139" t="str">
        <f t="shared" si="176"/>
        <v/>
      </c>
      <c r="CQ139" t="str">
        <f t="shared" si="177"/>
        <v/>
      </c>
      <c r="CR139" t="str">
        <f t="shared" si="178"/>
        <v/>
      </c>
      <c r="CS139" t="str">
        <f t="shared" si="179"/>
        <v/>
      </c>
      <c r="CT139" t="str">
        <f t="shared" si="180"/>
        <v/>
      </c>
      <c r="CU139" t="str">
        <f t="shared" si="181"/>
        <v/>
      </c>
      <c r="CV139" t="str">
        <f t="shared" si="182"/>
        <v/>
      </c>
      <c r="CW139" t="str">
        <f t="shared" si="183"/>
        <v/>
      </c>
      <c r="CX139" t="str">
        <f t="shared" si="184"/>
        <v/>
      </c>
      <c r="CY139" t="str">
        <f t="shared" si="185"/>
        <v/>
      </c>
      <c r="CZ139" t="str">
        <f t="shared" si="186"/>
        <v/>
      </c>
      <c r="DA139" t="str">
        <f t="shared" si="187"/>
        <v/>
      </c>
      <c r="DB139" t="str">
        <f t="shared" si="188"/>
        <v/>
      </c>
      <c r="DC139" t="str">
        <f t="shared" si="189"/>
        <v/>
      </c>
      <c r="DD139" t="str">
        <f t="shared" si="190"/>
        <v/>
      </c>
      <c r="DE139" t="str">
        <f t="shared" si="191"/>
        <v/>
      </c>
      <c r="DF139" t="str">
        <f t="shared" si="192"/>
        <v/>
      </c>
      <c r="DG139" t="str">
        <f t="shared" si="193"/>
        <v/>
      </c>
      <c r="DH139" s="5" t="str">
        <f>IFERROR((CR139*$B$2*(1-$H139)*('CAR.CAP_per person'!B$2))/(_xlfn.XLOOKUP($E$2,EU_countries_GDP!$A$2:$A$29,EU_countries_GDP!$E$2:$E$29)),"")</f>
        <v/>
      </c>
      <c r="DI139" s="5" t="str">
        <f>IFERROR((CS139*$B$2*(1-$H139)*('CAR.CAP_per person'!C$2))/(_xlfn.XLOOKUP($E$2,EU_countries_GDP!$A$2:$A$29,EU_countries_GDP!$E$2:$E$29)),"")</f>
        <v/>
      </c>
      <c r="DJ139" s="5" t="str">
        <f>IFERROR((CT139*$B$2*(1-$H139)*('CAR.CAP_per person'!D$2))/(_xlfn.XLOOKUP($E$2,EU_countries_GDP!$A$2:$A$29,EU_countries_GDP!$E$2:$E$29)),"")</f>
        <v/>
      </c>
      <c r="DK139" s="5" t="str">
        <f>IFERROR((CU139*$B$2*(1-$H139)*('CAR.CAP_per person'!E$2))/(_xlfn.XLOOKUP($E$2,EU_countries_GDP!$A$2:$A$29,EU_countries_GDP!$E$2:$E$29)),"")</f>
        <v/>
      </c>
      <c r="DL139" s="5" t="str">
        <f>IFERROR((CV139*$B$2*(1-$H139)*('CAR.CAP_per person'!F$2))/(_xlfn.XLOOKUP($E$2,EU_countries_GDP!$A$2:$A$29,EU_countries_GDP!$E$2:$E$29)),"")</f>
        <v/>
      </c>
      <c r="DM139" s="5" t="str">
        <f>IFERROR((CW139*$B$2*(1-$H139)*('CAR.CAP_per person'!G$2))/(_xlfn.XLOOKUP($E$2,EU_countries_GDP!$A$2:$A$29,EU_countries_GDP!$E$2:$E$29)),"")</f>
        <v/>
      </c>
      <c r="DN139" s="5" t="str">
        <f>IFERROR((CX139*$B$2*(1-$H139)*('CAR.CAP_per person'!H$2))/(_xlfn.XLOOKUP($E$2,EU_countries_GDP!$A$2:$A$29,EU_countries_GDP!$E$2:$E$29)),"")</f>
        <v/>
      </c>
      <c r="DO139" s="5" t="str">
        <f>IFERROR((CY139*$B$2*(1-$H139)*('CAR.CAP_per person'!I$2))/(_xlfn.XLOOKUP($E$2,EU_countries_GDP!$A$2:$A$29,EU_countries_GDP!$E$2:$E$29)),"")</f>
        <v/>
      </c>
      <c r="DP139" s="5" t="str">
        <f>IFERROR((CZ139*$B$2*(1-$H139)*('CAR.CAP_per person'!J$2))/(_xlfn.XLOOKUP($E$2,EU_countries_GDP!$A$2:$A$29,EU_countries_GDP!$E$2:$E$29)),"")</f>
        <v/>
      </c>
      <c r="DQ139" s="5" t="str">
        <f>IFERROR((DA139*$B$2*(1-$H139)*('CAR.CAP_per person'!K$2))/(_xlfn.XLOOKUP($E$2,EU_countries_GDP!$A$2:$A$29,EU_countries_GDP!$E$2:$E$29)),"")</f>
        <v/>
      </c>
      <c r="DR139" s="5" t="str">
        <f>IFERROR((DB139*$B$2*(1-$H139)*('CAR.CAP_per person'!L$2))/(_xlfn.XLOOKUP($E$2,EU_countries_GDP!$A$2:$A$29,EU_countries_GDP!$E$2:$E$29)),"")</f>
        <v/>
      </c>
      <c r="DS139" s="5" t="str">
        <f>IFERROR((DC139*$B$2*(1-$H139)*('CAR.CAP_per person'!M$2))/(_xlfn.XLOOKUP($E$2,EU_countries_GDP!$A$2:$A$29,EU_countries_GDP!$E$2:$E$29)),"")</f>
        <v/>
      </c>
      <c r="DT139" s="5" t="str">
        <f>IFERROR((DD139*$B$2*(1-$H139)*('CAR.CAP_per person'!N$2))/(_xlfn.XLOOKUP($E$2,EU_countries_GDP!$A$2:$A$29,EU_countries_GDP!$E$2:$E$29)),"")</f>
        <v/>
      </c>
      <c r="DU139" s="5" t="str">
        <f>IFERROR((DE139*$B$2*(1-$H139)*('CAR.CAP_per person'!O$2))/(_xlfn.XLOOKUP($E$2,EU_countries_GDP!$A$2:$A$29,EU_countries_GDP!$E$2:$E$29)),"")</f>
        <v/>
      </c>
      <c r="DV139" s="5" t="str">
        <f>IFERROR((DF139*$B$2*(1-$H139)*('CAR.CAP_per person'!P$2))/(_xlfn.XLOOKUP($E$2,EU_countries_GDP!$A$2:$A$29,EU_countries_GDP!$E$2:$E$29)),"")</f>
        <v/>
      </c>
      <c r="DW139" s="5" t="str">
        <f>IFERROR((DG139*$B$2*(1-$H139)*('CAR.CAP_per person'!Q$2))/(_xlfn.XLOOKUP($E$2,EU_countries_GDP!$A$2:$A$29,EU_countries_GDP!$E$2:$E$29)),"")</f>
        <v/>
      </c>
    </row>
    <row r="140" spans="2:127">
      <c r="B140" t="str">
        <f>_xlfn.XLOOKUP(D140,Table5[Ingredient],Table5[Category],"",FALSE)</f>
        <v/>
      </c>
      <c r="C140" s="33"/>
      <c r="D140" s="33"/>
      <c r="E140" s="33"/>
      <c r="F140" s="33"/>
      <c r="G140" s="33"/>
      <c r="H140" s="33"/>
      <c r="I140" s="33"/>
      <c r="J140" s="37" t="str">
        <f>IFERROR(INDEX('AveragePrices&amp;Codes'!G:AG, MATCH($D140, 'AveragePrices&amp;Codes'!$A:$A, 0), MATCH(Tool_clean!$E$2, 'AveragePrices&amp;Codes'!$G$1:$AG$1, 0)),"")</f>
        <v/>
      </c>
      <c r="K140" s="37" t="str">
        <f t="shared" si="194"/>
        <v/>
      </c>
      <c r="L140">
        <f>IFERROR(IF($F140="Raw",_xlfn.XLOOKUP(_xlfn.XLOOKUP(Tool_clean!$D140,'AveragePrices&amp;Codes'!$A:$A,'AveragePrices&amp;Codes'!$B:$B),AGRIBALYSE_Raw!$B:$B,AGRIBALYSE_Raw!O:O)*$E140,_xlfn.XLOOKUP(_xlfn.XLOOKUP(Tool_clean!$D140,'AveragePrices&amp;Codes'!$A:$A,'AveragePrices&amp;Codes'!$B:$B),AGRIBALYSE_Cooked!$C:$C,AGRIBALYSE_Cooked!P:P)*$E140),"")</f>
        <v>0</v>
      </c>
      <c r="M140">
        <f>IFERROR(IF($F140="Raw",_xlfn.XLOOKUP(_xlfn.XLOOKUP(Tool_clean!$D140,'AveragePrices&amp;Codes'!$A:$A,'AveragePrices&amp;Codes'!$B:$B),AGRIBALYSE_Raw!$B:$B,AGRIBALYSE_Raw!P:P)*$E140,_xlfn.XLOOKUP(_xlfn.XLOOKUP(Tool_clean!$D140,'AveragePrices&amp;Codes'!$A:$A,'AveragePrices&amp;Codes'!$B:$B),AGRIBALYSE_Cooked!$C:$C,AGRIBALYSE_Cooked!Q:Q)*$E140),"")</f>
        <v>0</v>
      </c>
      <c r="N140">
        <f>IFERROR(IF($F140="Raw",_xlfn.XLOOKUP(_xlfn.XLOOKUP(Tool_clean!$D140,'AveragePrices&amp;Codes'!$A:$A,'AveragePrices&amp;Codes'!$B:$B),AGRIBALYSE_Raw!$B:$B,AGRIBALYSE_Raw!Q:Q)*$E140,_xlfn.XLOOKUP(_xlfn.XLOOKUP(Tool_clean!$D140,'AveragePrices&amp;Codes'!$A:$A,'AveragePrices&amp;Codes'!$B:$B),AGRIBALYSE_Cooked!$C:$C,AGRIBALYSE_Cooked!R:R)*$E140),"")</f>
        <v>0</v>
      </c>
      <c r="O140">
        <f>IFERROR(IF($F140="Raw",_xlfn.XLOOKUP(_xlfn.XLOOKUP(Tool_clean!$D140,'AveragePrices&amp;Codes'!$A:$A,'AveragePrices&amp;Codes'!$B:$B),AGRIBALYSE_Raw!$B:$B,AGRIBALYSE_Raw!R:R)*$E140,_xlfn.XLOOKUP(_xlfn.XLOOKUP(Tool_clean!$D140,'AveragePrices&amp;Codes'!$A:$A,'AveragePrices&amp;Codes'!$B:$B),AGRIBALYSE_Cooked!$C:$C,AGRIBALYSE_Cooked!S:S)*$E140),"")</f>
        <v>0</v>
      </c>
      <c r="P140">
        <f>IFERROR(IF($F140="Raw",_xlfn.XLOOKUP(_xlfn.XLOOKUP(Tool_clean!$D140,'AveragePrices&amp;Codes'!$A:$A,'AveragePrices&amp;Codes'!$B:$B),AGRIBALYSE_Raw!$B:$B,AGRIBALYSE_Raw!S:S)*$E140,_xlfn.XLOOKUP(_xlfn.XLOOKUP(Tool_clean!$D140,'AveragePrices&amp;Codes'!$A:$A,'AveragePrices&amp;Codes'!$B:$B),AGRIBALYSE_Cooked!$C:$C,AGRIBALYSE_Cooked!T:T)*$E140),"")</f>
        <v>0</v>
      </c>
      <c r="Q140">
        <f>IFERROR(IF($F140="Raw",_xlfn.XLOOKUP(_xlfn.XLOOKUP(Tool_clean!$D140,'AveragePrices&amp;Codes'!$A:$A,'AveragePrices&amp;Codes'!$B:$B),AGRIBALYSE_Raw!$B:$B,AGRIBALYSE_Raw!T:T)*$E140,_xlfn.XLOOKUP(_xlfn.XLOOKUP(Tool_clean!$D140,'AveragePrices&amp;Codes'!$A:$A,'AveragePrices&amp;Codes'!$B:$B),AGRIBALYSE_Cooked!$C:$C,AGRIBALYSE_Cooked!U:U)*$E140),"")</f>
        <v>0</v>
      </c>
      <c r="R140">
        <f>IFERROR(IF($F140="Raw",_xlfn.XLOOKUP(_xlfn.XLOOKUP(Tool_clean!$D140,'AveragePrices&amp;Codes'!$A:$A,'AveragePrices&amp;Codes'!$B:$B),AGRIBALYSE_Raw!$B:$B,AGRIBALYSE_Raw!U:U)*$E140,_xlfn.XLOOKUP(_xlfn.XLOOKUP(Tool_clean!$D140,'AveragePrices&amp;Codes'!$A:$A,'AveragePrices&amp;Codes'!$B:$B),AGRIBALYSE_Cooked!$C:$C,AGRIBALYSE_Cooked!V:V)*$E140),"")</f>
        <v>0</v>
      </c>
      <c r="S140">
        <f>IFERROR(IF($F140="Raw",_xlfn.XLOOKUP(_xlfn.XLOOKUP(Tool_clean!$D140,'AveragePrices&amp;Codes'!$A:$A,'AveragePrices&amp;Codes'!$B:$B),AGRIBALYSE_Raw!$B:$B,AGRIBALYSE_Raw!V:V)*$E140,_xlfn.XLOOKUP(_xlfn.XLOOKUP(Tool_clean!$D140,'AveragePrices&amp;Codes'!$A:$A,'AveragePrices&amp;Codes'!$B:$B),AGRIBALYSE_Cooked!$C:$C,AGRIBALYSE_Cooked!W:W)*$E140),"")</f>
        <v>0</v>
      </c>
      <c r="T140">
        <f>IFERROR(IF($F140="Raw",_xlfn.XLOOKUP(_xlfn.XLOOKUP(Tool_clean!$D140,'AveragePrices&amp;Codes'!$A:$A,'AveragePrices&amp;Codes'!$B:$B),AGRIBALYSE_Raw!$B:$B,AGRIBALYSE_Raw!W:W)*$E140,_xlfn.XLOOKUP(_xlfn.XLOOKUP(Tool_clean!$D140,'AveragePrices&amp;Codes'!$A:$A,'AveragePrices&amp;Codes'!$B:$B),AGRIBALYSE_Cooked!$C:$C,AGRIBALYSE_Cooked!X:X)*$E140),"")</f>
        <v>0</v>
      </c>
      <c r="U140">
        <f>IFERROR(IF($F140="Raw",_xlfn.XLOOKUP(_xlfn.XLOOKUP(Tool_clean!$D140,'AveragePrices&amp;Codes'!$A:$A,'AveragePrices&amp;Codes'!$B:$B),AGRIBALYSE_Raw!$B:$B,AGRIBALYSE_Raw!X:X)*$E140,_xlfn.XLOOKUP(_xlfn.XLOOKUP(Tool_clean!$D140,'AveragePrices&amp;Codes'!$A:$A,'AveragePrices&amp;Codes'!$B:$B),AGRIBALYSE_Cooked!$C:$C,AGRIBALYSE_Cooked!Y:Y)*$E140),"")</f>
        <v>0</v>
      </c>
      <c r="V140">
        <f>IFERROR(IF($F140="Raw",_xlfn.XLOOKUP(_xlfn.XLOOKUP(Tool_clean!$D140,'AveragePrices&amp;Codes'!$A:$A,'AveragePrices&amp;Codes'!$B:$B),AGRIBALYSE_Raw!$B:$B,AGRIBALYSE_Raw!Y:Y)*$E140,_xlfn.XLOOKUP(_xlfn.XLOOKUP(Tool_clean!$D140,'AveragePrices&amp;Codes'!$A:$A,'AveragePrices&amp;Codes'!$B:$B),AGRIBALYSE_Cooked!$C:$C,AGRIBALYSE_Cooked!Z:Z)*$E140),"")</f>
        <v>0</v>
      </c>
      <c r="W140">
        <f>IFERROR(IF($F140="Raw",_xlfn.XLOOKUP(_xlfn.XLOOKUP(Tool_clean!$D140,'AveragePrices&amp;Codes'!$A:$A,'AveragePrices&amp;Codes'!$B:$B),AGRIBALYSE_Raw!$B:$B,AGRIBALYSE_Raw!Z:Z)*$E140,_xlfn.XLOOKUP(_xlfn.XLOOKUP(Tool_clean!$D140,'AveragePrices&amp;Codes'!$A:$A,'AveragePrices&amp;Codes'!$B:$B),AGRIBALYSE_Cooked!$C:$C,AGRIBALYSE_Cooked!AA:AA)*$E140),"")</f>
        <v>0</v>
      </c>
      <c r="X140">
        <f>IFERROR(IF($F140="Raw",_xlfn.XLOOKUP(_xlfn.XLOOKUP(Tool_clean!$D140,'AveragePrices&amp;Codes'!$A:$A,'AveragePrices&amp;Codes'!$B:$B),AGRIBALYSE_Raw!$B:$B,AGRIBALYSE_Raw!AA:AA)*$E140,_xlfn.XLOOKUP(_xlfn.XLOOKUP(Tool_clean!$D140,'AveragePrices&amp;Codes'!$A:$A,'AveragePrices&amp;Codes'!$B:$B),AGRIBALYSE_Cooked!$C:$C,AGRIBALYSE_Cooked!AB:AB)*$E140),"")</f>
        <v>0</v>
      </c>
      <c r="Y140">
        <f>IFERROR(IF($F140="Raw",_xlfn.XLOOKUP(_xlfn.XLOOKUP(Tool_clean!$D140,'AveragePrices&amp;Codes'!$A:$A,'AveragePrices&amp;Codes'!$B:$B),AGRIBALYSE_Raw!$B:$B,AGRIBALYSE_Raw!AB:AB)*$E140,_xlfn.XLOOKUP(_xlfn.XLOOKUP(Tool_clean!$D140,'AveragePrices&amp;Codes'!$A:$A,'AveragePrices&amp;Codes'!$B:$B),AGRIBALYSE_Cooked!$C:$C,AGRIBALYSE_Cooked!AC:AC)*$E140),"")</f>
        <v>0</v>
      </c>
      <c r="Z140">
        <f>IFERROR(IF($F140="Raw",_xlfn.XLOOKUP(_xlfn.XLOOKUP(Tool_clean!$D140,'AveragePrices&amp;Codes'!$A:$A,'AveragePrices&amp;Codes'!$B:$B),AGRIBALYSE_Raw!$B:$B,AGRIBALYSE_Raw!AC:AC)*$E140,_xlfn.XLOOKUP(_xlfn.XLOOKUP(Tool_clean!$D140,'AveragePrices&amp;Codes'!$A:$A,'AveragePrices&amp;Codes'!$B:$B),AGRIBALYSE_Cooked!$C:$C,AGRIBALYSE_Cooked!AD:AD)*$E140),"")</f>
        <v>0</v>
      </c>
      <c r="AA140">
        <f>IFERROR(IF($F140="Raw",_xlfn.XLOOKUP(_xlfn.XLOOKUP(Tool_clean!$D140,'AveragePrices&amp;Codes'!$A:$A,'AveragePrices&amp;Codes'!$B:$B),AGRIBALYSE_Raw!$B:$B,AGRIBALYSE_Raw!AD:AD)*$E140,_xlfn.XLOOKUP(_xlfn.XLOOKUP(Tool_clean!$D140,'AveragePrices&amp;Codes'!$A:$A,'AveragePrices&amp;Codes'!$B:$B),AGRIBALYSE_Cooked!$C:$C,AGRIBALYSE_Cooked!AE:AE)*$E140),"")</f>
        <v>0</v>
      </c>
      <c r="AB140" t="str" cm="1">
        <f t="array" ref="AB140">IFERROR(_xlfn.XLOOKUP(Tool_clean!$F140&amp;$E$2,'Cooking methods'!$A:$A&amp;'Cooking methods'!$B:$B,'Cooking methods'!C:C)*$E140,"")</f>
        <v/>
      </c>
      <c r="AC140" t="str" cm="1">
        <f t="array" ref="AC140">IFERROR(_xlfn.XLOOKUP(Tool_clean!$F140&amp;$E$2,'Cooking methods'!$A:$A&amp;'Cooking methods'!$B:$B,'Cooking methods'!D:D)*$E140,"")</f>
        <v/>
      </c>
      <c r="AD140" t="str" cm="1">
        <f t="array" ref="AD140">IFERROR(_xlfn.XLOOKUP(Tool_clean!$F140&amp;$E$2,'Cooking methods'!$A:$A&amp;'Cooking methods'!$B:$B,'Cooking methods'!E:E)*$E140,"")</f>
        <v/>
      </c>
      <c r="AE140" t="str" cm="1">
        <f t="array" ref="AE140">IFERROR(_xlfn.XLOOKUP(Tool_clean!$F140&amp;$E$2,'Cooking methods'!$A:$A&amp;'Cooking methods'!$B:$B,'Cooking methods'!F:F)*$E140,"")</f>
        <v/>
      </c>
      <c r="AF140" t="str" cm="1">
        <f t="array" ref="AF140">IFERROR(_xlfn.XLOOKUP(Tool_clean!$F140&amp;$E$2,'Cooking methods'!$A:$A&amp;'Cooking methods'!$B:$B,'Cooking methods'!G:G)*$E140,"")</f>
        <v/>
      </c>
      <c r="AG140" t="str" cm="1">
        <f t="array" ref="AG140">IFERROR(_xlfn.XLOOKUP(Tool_clean!$F140&amp;$E$2,'Cooking methods'!$A:$A&amp;'Cooking methods'!$B:$B,'Cooking methods'!H:H)*$E140,"")</f>
        <v/>
      </c>
      <c r="AH140" t="str" cm="1">
        <f t="array" ref="AH140">IFERROR(_xlfn.XLOOKUP(Tool_clean!$F140&amp;$E$2,'Cooking methods'!$A:$A&amp;'Cooking methods'!$B:$B,'Cooking methods'!I:I)*$E140,"")</f>
        <v/>
      </c>
      <c r="AI140" t="str" cm="1">
        <f t="array" ref="AI140">IFERROR(_xlfn.XLOOKUP(Tool_clean!$F140&amp;$E$2,'Cooking methods'!$A:$A&amp;'Cooking methods'!$B:$B,'Cooking methods'!J:J)*$E140,"")</f>
        <v/>
      </c>
      <c r="AJ140" t="str" cm="1">
        <f t="array" ref="AJ140">IFERROR(_xlfn.XLOOKUP(Tool_clean!$F140&amp;$E$2,'Cooking methods'!$A:$A&amp;'Cooking methods'!$B:$B,'Cooking methods'!K:K)*$E140,"")</f>
        <v/>
      </c>
      <c r="AK140" t="str" cm="1">
        <f t="array" ref="AK140">IFERROR(_xlfn.XLOOKUP(Tool_clean!$F140&amp;$E$2,'Cooking methods'!$A:$A&amp;'Cooking methods'!$B:$B,'Cooking methods'!L:L)*$E140,"")</f>
        <v/>
      </c>
      <c r="AL140" t="str" cm="1">
        <f t="array" ref="AL140">IFERROR(_xlfn.XLOOKUP(Tool_clean!$F140&amp;$E$2,'Cooking methods'!$A:$A&amp;'Cooking methods'!$B:$B,'Cooking methods'!M:M)*$E140,"")</f>
        <v/>
      </c>
      <c r="AM140" t="str" cm="1">
        <f t="array" ref="AM140">IFERROR(_xlfn.XLOOKUP(Tool_clean!$F140&amp;$E$2,'Cooking methods'!$A:$A&amp;'Cooking methods'!$B:$B,'Cooking methods'!N:N)*$E140,"")</f>
        <v/>
      </c>
      <c r="AN140" t="str" cm="1">
        <f t="array" ref="AN140">IFERROR(_xlfn.XLOOKUP(Tool_clean!$F140&amp;$E$2,'Cooking methods'!$A:$A&amp;'Cooking methods'!$B:$B,'Cooking methods'!O:O)*$E140,"")</f>
        <v/>
      </c>
      <c r="AO140" t="str" cm="1">
        <f t="array" ref="AO140">IFERROR(_xlfn.XLOOKUP(Tool_clean!$F140&amp;$E$2,'Cooking methods'!$A:$A&amp;'Cooking methods'!$B:$B,'Cooking methods'!P:P)*$E140,"")</f>
        <v/>
      </c>
      <c r="AP140" t="str" cm="1">
        <f t="array" ref="AP140">IFERROR(_xlfn.XLOOKUP(Tool_clean!$F140&amp;$E$2,'Cooking methods'!$A:$A&amp;'Cooking methods'!$B:$B,'Cooking methods'!Q:Q)*$E140,"")</f>
        <v/>
      </c>
      <c r="AQ140" t="str" cm="1">
        <f t="array" ref="AQ140">IFERROR(_xlfn.XLOOKUP(Tool_clean!$F140&amp;$E$2,'Cooking methods'!$A:$A&amp;'Cooking methods'!$B:$B,'Cooking methods'!R:R)*$E140,"")</f>
        <v/>
      </c>
      <c r="AR140" t="str" cm="1">
        <f t="array" ref="AR140">IFERROR(_xlfn.XLOOKUP(Tool_clean!$G140&amp;$E$2,'Waste management'!$A:$A&amp;'Waste management'!$B:$B,'Waste management'!C:C)*$E140,"")</f>
        <v/>
      </c>
      <c r="AS140" t="str" cm="1">
        <f t="array" ref="AS140">IFERROR(_xlfn.XLOOKUP(Tool_clean!$G140&amp;$E$2,'Waste management'!$A:$A&amp;'Waste management'!$B:$B,'Waste management'!D:D)*$E140,"")</f>
        <v/>
      </c>
      <c r="AT140" t="str" cm="1">
        <f t="array" ref="AT140">IFERROR(_xlfn.XLOOKUP(Tool_clean!$G140&amp;$E$2,'Waste management'!$A:$A&amp;'Waste management'!$B:$B,'Waste management'!E:E)*$E140,"")</f>
        <v/>
      </c>
      <c r="AU140" t="str" cm="1">
        <f t="array" ref="AU140">IFERROR(_xlfn.XLOOKUP(Tool_clean!$G140&amp;$E$2,'Waste management'!$A:$A&amp;'Waste management'!$B:$B,'Waste management'!F:F)*$E140,"")</f>
        <v/>
      </c>
      <c r="AV140" t="str" cm="1">
        <f t="array" ref="AV140">IFERROR(_xlfn.XLOOKUP(Tool_clean!$G140&amp;$E$2,'Waste management'!$A:$A&amp;'Waste management'!$B:$B,'Waste management'!G:G)*$E140,"")</f>
        <v/>
      </c>
      <c r="AW140" t="str" cm="1">
        <f t="array" ref="AW140">IFERROR(_xlfn.XLOOKUP(Tool_clean!$G140&amp;$E$2,'Waste management'!$A:$A&amp;'Waste management'!$B:$B,'Waste management'!H:H)*$E140,"")</f>
        <v/>
      </c>
      <c r="AX140" t="str" cm="1">
        <f t="array" ref="AX140">IFERROR(_xlfn.XLOOKUP(Tool_clean!$G140&amp;$E$2,'Waste management'!$A:$A&amp;'Waste management'!$B:$B,'Waste management'!I:I)*$E140,"")</f>
        <v/>
      </c>
      <c r="AY140" t="str" cm="1">
        <f t="array" ref="AY140">IFERROR(_xlfn.XLOOKUP(Tool_clean!$G140&amp;$E$2,'Waste management'!$A:$A&amp;'Waste management'!$B:$B,'Waste management'!J:J)*$E140,"")</f>
        <v/>
      </c>
      <c r="AZ140" t="str" cm="1">
        <f t="array" ref="AZ140">IFERROR(_xlfn.XLOOKUP(Tool_clean!$G140&amp;$E$2,'Waste management'!$A:$A&amp;'Waste management'!$B:$B,'Waste management'!K:K)*$E140,"")</f>
        <v/>
      </c>
      <c r="BA140" t="str" cm="1">
        <f t="array" ref="BA140">IFERROR(_xlfn.XLOOKUP(Tool_clean!$G140&amp;$E$2,'Waste management'!$A:$A&amp;'Waste management'!$B:$B,'Waste management'!L:L)*$E140,"")</f>
        <v/>
      </c>
      <c r="BB140" t="str" cm="1">
        <f t="array" ref="BB140">IFERROR(_xlfn.XLOOKUP(Tool_clean!$G140&amp;$E$2,'Waste management'!$A:$A&amp;'Waste management'!$B:$B,'Waste management'!M:M)*$E140,"")</f>
        <v/>
      </c>
      <c r="BC140" t="str" cm="1">
        <f t="array" ref="BC140">IFERROR(_xlfn.XLOOKUP(Tool_clean!$G140&amp;$E$2,'Waste management'!$A:$A&amp;'Waste management'!$B:$B,'Waste management'!N:N)*$E140,"")</f>
        <v/>
      </c>
      <c r="BD140" t="str" cm="1">
        <f t="array" ref="BD140">IFERROR(_xlfn.XLOOKUP(Tool_clean!$G140&amp;$E$2,'Waste management'!$A:$A&amp;'Waste management'!$B:$B,'Waste management'!O:O)*$E140,"")</f>
        <v/>
      </c>
      <c r="BE140" t="str" cm="1">
        <f t="array" ref="BE140">IFERROR(_xlfn.XLOOKUP(Tool_clean!$G140&amp;$E$2,'Waste management'!$A:$A&amp;'Waste management'!$B:$B,'Waste management'!P:P)*$E140,"")</f>
        <v/>
      </c>
      <c r="BF140" t="str" cm="1">
        <f t="array" ref="BF140">IFERROR(_xlfn.XLOOKUP(Tool_clean!$G140&amp;$E$2,'Waste management'!$A:$A&amp;'Waste management'!$B:$B,'Waste management'!Q:Q)*$E140,"")</f>
        <v/>
      </c>
      <c r="BG140" t="str" cm="1">
        <f t="array" ref="BG140">IFERROR(_xlfn.XLOOKUP(Tool_clean!$G140&amp;$E$2,'Waste management'!$A:$A&amp;'Waste management'!$B:$B,'Waste management'!R:R)*$E140,"")</f>
        <v/>
      </c>
      <c r="BH140" t="str">
        <f>IFERROR((L140+AR140+AB140)*_xlfn.XLOOKUP(Tool_clean!BH$4,Monetization_Factors!$A:$A,Monetization_Factors!$D:$D),"")</f>
        <v/>
      </c>
      <c r="BI140" t="str">
        <f>IFERROR((M140+AS140+AC140)*_xlfn.XLOOKUP(Tool_clean!BI$4,Monetization_Factors!$A:$A,Monetization_Factors!$D:$D),"")</f>
        <v/>
      </c>
      <c r="BJ140" t="str">
        <f>IFERROR((N140+AT140+AD140)*_xlfn.XLOOKUP(Tool_clean!BJ$4,Monetization_Factors!$A:$A,Monetization_Factors!$D:$D),"")</f>
        <v/>
      </c>
      <c r="BK140" t="str">
        <f>IFERROR((O140+AU140+AE140)*_xlfn.XLOOKUP(Tool_clean!BK$4,Monetization_Factors!$A:$A,Monetization_Factors!$D:$D),"")</f>
        <v/>
      </c>
      <c r="BL140" t="str">
        <f>IFERROR((P140+AV140+AF140)*_xlfn.XLOOKUP(Tool_clean!BL$4,Monetization_Factors!$A:$A,Monetization_Factors!$D:$D),"")</f>
        <v/>
      </c>
      <c r="BM140" t="str">
        <f>IFERROR((Q140+AW140+AG140)*_xlfn.XLOOKUP(Tool_clean!BM$4,Monetization_Factors!$A:$A,Monetization_Factors!$D:$D),"")</f>
        <v/>
      </c>
      <c r="BN140" t="str">
        <f>IFERROR((R140+AX140+AH140)*_xlfn.XLOOKUP(Tool_clean!BN$4,Monetization_Factors!$A:$A,Monetization_Factors!$D:$D),"")</f>
        <v/>
      </c>
      <c r="BO140" t="str">
        <f>IFERROR((S140+AY140+AI140)*_xlfn.XLOOKUP(Tool_clean!BO$4,Monetization_Factors!$A:$A,Monetization_Factors!$D:$D),"")</f>
        <v/>
      </c>
      <c r="BP140" t="str">
        <f>IFERROR((T140+AZ140+AJ140)*_xlfn.XLOOKUP(Tool_clean!BP$4,Monetization_Factors!$A:$A,Monetization_Factors!$D:$D),"")</f>
        <v/>
      </c>
      <c r="BQ140" t="str">
        <f>IFERROR((U140+BA140+AK140)*_xlfn.XLOOKUP(Tool_clean!BQ$4,Monetization_Factors!$A:$A,Monetization_Factors!$D:$D),"")</f>
        <v/>
      </c>
      <c r="BR140" t="str">
        <f>IFERROR((V140+BB140+AL140)*_xlfn.XLOOKUP(Tool_clean!BR$4,Monetization_Factors!$A:$A,Monetization_Factors!$D:$D),"")</f>
        <v/>
      </c>
      <c r="BS140" t="str">
        <f>IFERROR((W140+BC140+AM140)*_xlfn.XLOOKUP(Tool_clean!BS$4,Monetization_Factors!$A:$A,Monetization_Factors!$D:$D),"")</f>
        <v/>
      </c>
      <c r="BT140" t="str">
        <f>IFERROR((X140+BD140+AN140)*_xlfn.XLOOKUP(Tool_clean!BT$4,Monetization_Factors!$A:$A,Monetization_Factors!$D:$D),"")</f>
        <v/>
      </c>
      <c r="BU140" t="str">
        <f>IFERROR((Y140+BE140+AO140)*_xlfn.XLOOKUP(Tool_clean!BU$4,Monetization_Factors!$A:$A,Monetization_Factors!$D:$D),"")</f>
        <v/>
      </c>
      <c r="BV140" t="str">
        <f>IFERROR((Z140+BF140+AP140)*_xlfn.XLOOKUP(Tool_clean!BV$4,Monetization_Factors!$A:$A,Monetization_Factors!$D:$D),"")</f>
        <v/>
      </c>
      <c r="BW140" t="str">
        <f>IFERROR((AA140+BG140+AQ140)*_xlfn.XLOOKUP(Tool_clean!BW$4,Monetization_Factors!$A:$A,Monetization_Factors!$D:$D),"")</f>
        <v/>
      </c>
      <c r="BX140" s="38" t="str" cm="1">
        <f t="array" ref="BX140">IFERROR(_xlfn.IFS(I140&gt;0,I140*E140,I140="",J140*E140),"")</f>
        <v/>
      </c>
      <c r="BY140" s="38">
        <f t="shared" si="195"/>
        <v>0</v>
      </c>
      <c r="BZ140" s="38" t="str">
        <f t="shared" si="196"/>
        <v/>
      </c>
      <c r="CA140" s="38" t="str">
        <f t="shared" si="197"/>
        <v/>
      </c>
      <c r="CB140" t="str">
        <f t="shared" si="162"/>
        <v/>
      </c>
      <c r="CC140" t="str">
        <f t="shared" si="163"/>
        <v/>
      </c>
      <c r="CD140" t="str">
        <f t="shared" si="164"/>
        <v/>
      </c>
      <c r="CE140" t="str">
        <f t="shared" si="165"/>
        <v/>
      </c>
      <c r="CF140" t="str">
        <f t="shared" si="166"/>
        <v/>
      </c>
      <c r="CG140" t="str">
        <f t="shared" si="167"/>
        <v/>
      </c>
      <c r="CH140" t="str">
        <f t="shared" si="168"/>
        <v/>
      </c>
      <c r="CI140" t="str">
        <f t="shared" si="169"/>
        <v/>
      </c>
      <c r="CJ140" t="str">
        <f t="shared" si="170"/>
        <v/>
      </c>
      <c r="CK140" t="str">
        <f t="shared" si="171"/>
        <v/>
      </c>
      <c r="CL140" t="str">
        <f t="shared" si="172"/>
        <v/>
      </c>
      <c r="CM140" t="str">
        <f t="shared" si="173"/>
        <v/>
      </c>
      <c r="CN140" t="str">
        <f t="shared" si="174"/>
        <v/>
      </c>
      <c r="CO140" t="str">
        <f t="shared" si="175"/>
        <v/>
      </c>
      <c r="CP140" t="str">
        <f t="shared" si="176"/>
        <v/>
      </c>
      <c r="CQ140" t="str">
        <f t="shared" si="177"/>
        <v/>
      </c>
      <c r="CR140" t="str">
        <f t="shared" si="178"/>
        <v/>
      </c>
      <c r="CS140" t="str">
        <f t="shared" si="179"/>
        <v/>
      </c>
      <c r="CT140" t="str">
        <f t="shared" si="180"/>
        <v/>
      </c>
      <c r="CU140" t="str">
        <f t="shared" si="181"/>
        <v/>
      </c>
      <c r="CV140" t="str">
        <f t="shared" si="182"/>
        <v/>
      </c>
      <c r="CW140" t="str">
        <f t="shared" si="183"/>
        <v/>
      </c>
      <c r="CX140" t="str">
        <f t="shared" si="184"/>
        <v/>
      </c>
      <c r="CY140" t="str">
        <f t="shared" si="185"/>
        <v/>
      </c>
      <c r="CZ140" t="str">
        <f t="shared" si="186"/>
        <v/>
      </c>
      <c r="DA140" t="str">
        <f t="shared" si="187"/>
        <v/>
      </c>
      <c r="DB140" t="str">
        <f t="shared" si="188"/>
        <v/>
      </c>
      <c r="DC140" t="str">
        <f t="shared" si="189"/>
        <v/>
      </c>
      <c r="DD140" t="str">
        <f t="shared" si="190"/>
        <v/>
      </c>
      <c r="DE140" t="str">
        <f t="shared" si="191"/>
        <v/>
      </c>
      <c r="DF140" t="str">
        <f t="shared" si="192"/>
        <v/>
      </c>
      <c r="DG140" t="str">
        <f t="shared" si="193"/>
        <v/>
      </c>
      <c r="DH140" s="5" t="str">
        <f>IFERROR((CR140*$B$2*(1-$H140)*('CAR.CAP_per person'!B$2))/(_xlfn.XLOOKUP($E$2,EU_countries_GDP!$A$2:$A$29,EU_countries_GDP!$E$2:$E$29)),"")</f>
        <v/>
      </c>
      <c r="DI140" s="5" t="str">
        <f>IFERROR((CS140*$B$2*(1-$H140)*('CAR.CAP_per person'!C$2))/(_xlfn.XLOOKUP($E$2,EU_countries_GDP!$A$2:$A$29,EU_countries_GDP!$E$2:$E$29)),"")</f>
        <v/>
      </c>
      <c r="DJ140" s="5" t="str">
        <f>IFERROR((CT140*$B$2*(1-$H140)*('CAR.CAP_per person'!D$2))/(_xlfn.XLOOKUP($E$2,EU_countries_GDP!$A$2:$A$29,EU_countries_GDP!$E$2:$E$29)),"")</f>
        <v/>
      </c>
      <c r="DK140" s="5" t="str">
        <f>IFERROR((CU140*$B$2*(1-$H140)*('CAR.CAP_per person'!E$2))/(_xlfn.XLOOKUP($E$2,EU_countries_GDP!$A$2:$A$29,EU_countries_GDP!$E$2:$E$29)),"")</f>
        <v/>
      </c>
      <c r="DL140" s="5" t="str">
        <f>IFERROR((CV140*$B$2*(1-$H140)*('CAR.CAP_per person'!F$2))/(_xlfn.XLOOKUP($E$2,EU_countries_GDP!$A$2:$A$29,EU_countries_GDP!$E$2:$E$29)),"")</f>
        <v/>
      </c>
      <c r="DM140" s="5" t="str">
        <f>IFERROR((CW140*$B$2*(1-$H140)*('CAR.CAP_per person'!G$2))/(_xlfn.XLOOKUP($E$2,EU_countries_GDP!$A$2:$A$29,EU_countries_GDP!$E$2:$E$29)),"")</f>
        <v/>
      </c>
      <c r="DN140" s="5" t="str">
        <f>IFERROR((CX140*$B$2*(1-$H140)*('CAR.CAP_per person'!H$2))/(_xlfn.XLOOKUP($E$2,EU_countries_GDP!$A$2:$A$29,EU_countries_GDP!$E$2:$E$29)),"")</f>
        <v/>
      </c>
      <c r="DO140" s="5" t="str">
        <f>IFERROR((CY140*$B$2*(1-$H140)*('CAR.CAP_per person'!I$2))/(_xlfn.XLOOKUP($E$2,EU_countries_GDP!$A$2:$A$29,EU_countries_GDP!$E$2:$E$29)),"")</f>
        <v/>
      </c>
      <c r="DP140" s="5" t="str">
        <f>IFERROR((CZ140*$B$2*(1-$H140)*('CAR.CAP_per person'!J$2))/(_xlfn.XLOOKUP($E$2,EU_countries_GDP!$A$2:$A$29,EU_countries_GDP!$E$2:$E$29)),"")</f>
        <v/>
      </c>
      <c r="DQ140" s="5" t="str">
        <f>IFERROR((DA140*$B$2*(1-$H140)*('CAR.CAP_per person'!K$2))/(_xlfn.XLOOKUP($E$2,EU_countries_GDP!$A$2:$A$29,EU_countries_GDP!$E$2:$E$29)),"")</f>
        <v/>
      </c>
      <c r="DR140" s="5" t="str">
        <f>IFERROR((DB140*$B$2*(1-$H140)*('CAR.CAP_per person'!L$2))/(_xlfn.XLOOKUP($E$2,EU_countries_GDP!$A$2:$A$29,EU_countries_GDP!$E$2:$E$29)),"")</f>
        <v/>
      </c>
      <c r="DS140" s="5" t="str">
        <f>IFERROR((DC140*$B$2*(1-$H140)*('CAR.CAP_per person'!M$2))/(_xlfn.XLOOKUP($E$2,EU_countries_GDP!$A$2:$A$29,EU_countries_GDP!$E$2:$E$29)),"")</f>
        <v/>
      </c>
      <c r="DT140" s="5" t="str">
        <f>IFERROR((DD140*$B$2*(1-$H140)*('CAR.CAP_per person'!N$2))/(_xlfn.XLOOKUP($E$2,EU_countries_GDP!$A$2:$A$29,EU_countries_GDP!$E$2:$E$29)),"")</f>
        <v/>
      </c>
      <c r="DU140" s="5" t="str">
        <f>IFERROR((DE140*$B$2*(1-$H140)*('CAR.CAP_per person'!O$2))/(_xlfn.XLOOKUP($E$2,EU_countries_GDP!$A$2:$A$29,EU_countries_GDP!$E$2:$E$29)),"")</f>
        <v/>
      </c>
      <c r="DV140" s="5" t="str">
        <f>IFERROR((DF140*$B$2*(1-$H140)*('CAR.CAP_per person'!P$2))/(_xlfn.XLOOKUP($E$2,EU_countries_GDP!$A$2:$A$29,EU_countries_GDP!$E$2:$E$29)),"")</f>
        <v/>
      </c>
      <c r="DW140" s="5" t="str">
        <f>IFERROR((DG140*$B$2*(1-$H140)*('CAR.CAP_per person'!Q$2))/(_xlfn.XLOOKUP($E$2,EU_countries_GDP!$A$2:$A$29,EU_countries_GDP!$E$2:$E$29)),"")</f>
        <v/>
      </c>
    </row>
    <row r="141" spans="2:127">
      <c r="B141" t="str">
        <f>_xlfn.XLOOKUP(D141,Table5[Ingredient],Table5[Category],"",FALSE)</f>
        <v/>
      </c>
      <c r="C141" s="33"/>
      <c r="D141" s="33"/>
      <c r="E141" s="33"/>
      <c r="F141" s="33"/>
      <c r="G141" s="33"/>
      <c r="H141" s="33"/>
      <c r="I141" s="33"/>
      <c r="J141" s="37" t="str">
        <f>IFERROR(INDEX('AveragePrices&amp;Codes'!G:AG, MATCH($D141, 'AveragePrices&amp;Codes'!$A:$A, 0), MATCH(Tool_clean!$E$2, 'AveragePrices&amp;Codes'!$G$1:$AG$1, 0)),"")</f>
        <v/>
      </c>
      <c r="K141" s="37" t="str">
        <f t="shared" si="194"/>
        <v/>
      </c>
      <c r="L141">
        <f>IFERROR(IF($F141="Raw",_xlfn.XLOOKUP(_xlfn.XLOOKUP(Tool_clean!$D141,'AveragePrices&amp;Codes'!$A:$A,'AveragePrices&amp;Codes'!$B:$B),AGRIBALYSE_Raw!$B:$B,AGRIBALYSE_Raw!O:O)*$E141,_xlfn.XLOOKUP(_xlfn.XLOOKUP(Tool_clean!$D141,'AveragePrices&amp;Codes'!$A:$A,'AveragePrices&amp;Codes'!$B:$B),AGRIBALYSE_Cooked!$C:$C,AGRIBALYSE_Cooked!P:P)*$E141),"")</f>
        <v>0</v>
      </c>
      <c r="M141">
        <f>IFERROR(IF($F141="Raw",_xlfn.XLOOKUP(_xlfn.XLOOKUP(Tool_clean!$D141,'AveragePrices&amp;Codes'!$A:$A,'AveragePrices&amp;Codes'!$B:$B),AGRIBALYSE_Raw!$B:$B,AGRIBALYSE_Raw!P:P)*$E141,_xlfn.XLOOKUP(_xlfn.XLOOKUP(Tool_clean!$D141,'AveragePrices&amp;Codes'!$A:$A,'AveragePrices&amp;Codes'!$B:$B),AGRIBALYSE_Cooked!$C:$C,AGRIBALYSE_Cooked!Q:Q)*$E141),"")</f>
        <v>0</v>
      </c>
      <c r="N141">
        <f>IFERROR(IF($F141="Raw",_xlfn.XLOOKUP(_xlfn.XLOOKUP(Tool_clean!$D141,'AveragePrices&amp;Codes'!$A:$A,'AveragePrices&amp;Codes'!$B:$B),AGRIBALYSE_Raw!$B:$B,AGRIBALYSE_Raw!Q:Q)*$E141,_xlfn.XLOOKUP(_xlfn.XLOOKUP(Tool_clean!$D141,'AveragePrices&amp;Codes'!$A:$A,'AveragePrices&amp;Codes'!$B:$B),AGRIBALYSE_Cooked!$C:$C,AGRIBALYSE_Cooked!R:R)*$E141),"")</f>
        <v>0</v>
      </c>
      <c r="O141">
        <f>IFERROR(IF($F141="Raw",_xlfn.XLOOKUP(_xlfn.XLOOKUP(Tool_clean!$D141,'AveragePrices&amp;Codes'!$A:$A,'AveragePrices&amp;Codes'!$B:$B),AGRIBALYSE_Raw!$B:$B,AGRIBALYSE_Raw!R:R)*$E141,_xlfn.XLOOKUP(_xlfn.XLOOKUP(Tool_clean!$D141,'AveragePrices&amp;Codes'!$A:$A,'AveragePrices&amp;Codes'!$B:$B),AGRIBALYSE_Cooked!$C:$C,AGRIBALYSE_Cooked!S:S)*$E141),"")</f>
        <v>0</v>
      </c>
      <c r="P141">
        <f>IFERROR(IF($F141="Raw",_xlfn.XLOOKUP(_xlfn.XLOOKUP(Tool_clean!$D141,'AveragePrices&amp;Codes'!$A:$A,'AveragePrices&amp;Codes'!$B:$B),AGRIBALYSE_Raw!$B:$B,AGRIBALYSE_Raw!S:S)*$E141,_xlfn.XLOOKUP(_xlfn.XLOOKUP(Tool_clean!$D141,'AveragePrices&amp;Codes'!$A:$A,'AveragePrices&amp;Codes'!$B:$B),AGRIBALYSE_Cooked!$C:$C,AGRIBALYSE_Cooked!T:T)*$E141),"")</f>
        <v>0</v>
      </c>
      <c r="Q141">
        <f>IFERROR(IF($F141="Raw",_xlfn.XLOOKUP(_xlfn.XLOOKUP(Tool_clean!$D141,'AveragePrices&amp;Codes'!$A:$A,'AveragePrices&amp;Codes'!$B:$B),AGRIBALYSE_Raw!$B:$B,AGRIBALYSE_Raw!T:T)*$E141,_xlfn.XLOOKUP(_xlfn.XLOOKUP(Tool_clean!$D141,'AveragePrices&amp;Codes'!$A:$A,'AveragePrices&amp;Codes'!$B:$B),AGRIBALYSE_Cooked!$C:$C,AGRIBALYSE_Cooked!U:U)*$E141),"")</f>
        <v>0</v>
      </c>
      <c r="R141">
        <f>IFERROR(IF($F141="Raw",_xlfn.XLOOKUP(_xlfn.XLOOKUP(Tool_clean!$D141,'AveragePrices&amp;Codes'!$A:$A,'AveragePrices&amp;Codes'!$B:$B),AGRIBALYSE_Raw!$B:$B,AGRIBALYSE_Raw!U:U)*$E141,_xlfn.XLOOKUP(_xlfn.XLOOKUP(Tool_clean!$D141,'AveragePrices&amp;Codes'!$A:$A,'AveragePrices&amp;Codes'!$B:$B),AGRIBALYSE_Cooked!$C:$C,AGRIBALYSE_Cooked!V:V)*$E141),"")</f>
        <v>0</v>
      </c>
      <c r="S141">
        <f>IFERROR(IF($F141="Raw",_xlfn.XLOOKUP(_xlfn.XLOOKUP(Tool_clean!$D141,'AveragePrices&amp;Codes'!$A:$A,'AveragePrices&amp;Codes'!$B:$B),AGRIBALYSE_Raw!$B:$B,AGRIBALYSE_Raw!V:V)*$E141,_xlfn.XLOOKUP(_xlfn.XLOOKUP(Tool_clean!$D141,'AveragePrices&amp;Codes'!$A:$A,'AveragePrices&amp;Codes'!$B:$B),AGRIBALYSE_Cooked!$C:$C,AGRIBALYSE_Cooked!W:W)*$E141),"")</f>
        <v>0</v>
      </c>
      <c r="T141">
        <f>IFERROR(IF($F141="Raw",_xlfn.XLOOKUP(_xlfn.XLOOKUP(Tool_clean!$D141,'AveragePrices&amp;Codes'!$A:$A,'AveragePrices&amp;Codes'!$B:$B),AGRIBALYSE_Raw!$B:$B,AGRIBALYSE_Raw!W:W)*$E141,_xlfn.XLOOKUP(_xlfn.XLOOKUP(Tool_clean!$D141,'AveragePrices&amp;Codes'!$A:$A,'AveragePrices&amp;Codes'!$B:$B),AGRIBALYSE_Cooked!$C:$C,AGRIBALYSE_Cooked!X:X)*$E141),"")</f>
        <v>0</v>
      </c>
      <c r="U141">
        <f>IFERROR(IF($F141="Raw",_xlfn.XLOOKUP(_xlfn.XLOOKUP(Tool_clean!$D141,'AveragePrices&amp;Codes'!$A:$A,'AveragePrices&amp;Codes'!$B:$B),AGRIBALYSE_Raw!$B:$B,AGRIBALYSE_Raw!X:X)*$E141,_xlfn.XLOOKUP(_xlfn.XLOOKUP(Tool_clean!$D141,'AveragePrices&amp;Codes'!$A:$A,'AveragePrices&amp;Codes'!$B:$B),AGRIBALYSE_Cooked!$C:$C,AGRIBALYSE_Cooked!Y:Y)*$E141),"")</f>
        <v>0</v>
      </c>
      <c r="V141">
        <f>IFERROR(IF($F141="Raw",_xlfn.XLOOKUP(_xlfn.XLOOKUP(Tool_clean!$D141,'AveragePrices&amp;Codes'!$A:$A,'AveragePrices&amp;Codes'!$B:$B),AGRIBALYSE_Raw!$B:$B,AGRIBALYSE_Raw!Y:Y)*$E141,_xlfn.XLOOKUP(_xlfn.XLOOKUP(Tool_clean!$D141,'AveragePrices&amp;Codes'!$A:$A,'AveragePrices&amp;Codes'!$B:$B),AGRIBALYSE_Cooked!$C:$C,AGRIBALYSE_Cooked!Z:Z)*$E141),"")</f>
        <v>0</v>
      </c>
      <c r="W141">
        <f>IFERROR(IF($F141="Raw",_xlfn.XLOOKUP(_xlfn.XLOOKUP(Tool_clean!$D141,'AveragePrices&amp;Codes'!$A:$A,'AveragePrices&amp;Codes'!$B:$B),AGRIBALYSE_Raw!$B:$B,AGRIBALYSE_Raw!Z:Z)*$E141,_xlfn.XLOOKUP(_xlfn.XLOOKUP(Tool_clean!$D141,'AveragePrices&amp;Codes'!$A:$A,'AveragePrices&amp;Codes'!$B:$B),AGRIBALYSE_Cooked!$C:$C,AGRIBALYSE_Cooked!AA:AA)*$E141),"")</f>
        <v>0</v>
      </c>
      <c r="X141">
        <f>IFERROR(IF($F141="Raw",_xlfn.XLOOKUP(_xlfn.XLOOKUP(Tool_clean!$D141,'AveragePrices&amp;Codes'!$A:$A,'AveragePrices&amp;Codes'!$B:$B),AGRIBALYSE_Raw!$B:$B,AGRIBALYSE_Raw!AA:AA)*$E141,_xlfn.XLOOKUP(_xlfn.XLOOKUP(Tool_clean!$D141,'AveragePrices&amp;Codes'!$A:$A,'AveragePrices&amp;Codes'!$B:$B),AGRIBALYSE_Cooked!$C:$C,AGRIBALYSE_Cooked!AB:AB)*$E141),"")</f>
        <v>0</v>
      </c>
      <c r="Y141">
        <f>IFERROR(IF($F141="Raw",_xlfn.XLOOKUP(_xlfn.XLOOKUP(Tool_clean!$D141,'AveragePrices&amp;Codes'!$A:$A,'AveragePrices&amp;Codes'!$B:$B),AGRIBALYSE_Raw!$B:$B,AGRIBALYSE_Raw!AB:AB)*$E141,_xlfn.XLOOKUP(_xlfn.XLOOKUP(Tool_clean!$D141,'AveragePrices&amp;Codes'!$A:$A,'AveragePrices&amp;Codes'!$B:$B),AGRIBALYSE_Cooked!$C:$C,AGRIBALYSE_Cooked!AC:AC)*$E141),"")</f>
        <v>0</v>
      </c>
      <c r="Z141">
        <f>IFERROR(IF($F141="Raw",_xlfn.XLOOKUP(_xlfn.XLOOKUP(Tool_clean!$D141,'AveragePrices&amp;Codes'!$A:$A,'AveragePrices&amp;Codes'!$B:$B),AGRIBALYSE_Raw!$B:$B,AGRIBALYSE_Raw!AC:AC)*$E141,_xlfn.XLOOKUP(_xlfn.XLOOKUP(Tool_clean!$D141,'AveragePrices&amp;Codes'!$A:$A,'AveragePrices&amp;Codes'!$B:$B),AGRIBALYSE_Cooked!$C:$C,AGRIBALYSE_Cooked!AD:AD)*$E141),"")</f>
        <v>0</v>
      </c>
      <c r="AA141">
        <f>IFERROR(IF($F141="Raw",_xlfn.XLOOKUP(_xlfn.XLOOKUP(Tool_clean!$D141,'AveragePrices&amp;Codes'!$A:$A,'AveragePrices&amp;Codes'!$B:$B),AGRIBALYSE_Raw!$B:$B,AGRIBALYSE_Raw!AD:AD)*$E141,_xlfn.XLOOKUP(_xlfn.XLOOKUP(Tool_clean!$D141,'AveragePrices&amp;Codes'!$A:$A,'AveragePrices&amp;Codes'!$B:$B),AGRIBALYSE_Cooked!$C:$C,AGRIBALYSE_Cooked!AE:AE)*$E141),"")</f>
        <v>0</v>
      </c>
      <c r="AB141" t="str" cm="1">
        <f t="array" ref="AB141">IFERROR(_xlfn.XLOOKUP(Tool_clean!$F141&amp;$E$2,'Cooking methods'!$A:$A&amp;'Cooking methods'!$B:$B,'Cooking methods'!C:C)*$E141,"")</f>
        <v/>
      </c>
      <c r="AC141" t="str" cm="1">
        <f t="array" ref="AC141">IFERROR(_xlfn.XLOOKUP(Tool_clean!$F141&amp;$E$2,'Cooking methods'!$A:$A&amp;'Cooking methods'!$B:$B,'Cooking methods'!D:D)*$E141,"")</f>
        <v/>
      </c>
      <c r="AD141" t="str" cm="1">
        <f t="array" ref="AD141">IFERROR(_xlfn.XLOOKUP(Tool_clean!$F141&amp;$E$2,'Cooking methods'!$A:$A&amp;'Cooking methods'!$B:$B,'Cooking methods'!E:E)*$E141,"")</f>
        <v/>
      </c>
      <c r="AE141" t="str" cm="1">
        <f t="array" ref="AE141">IFERROR(_xlfn.XLOOKUP(Tool_clean!$F141&amp;$E$2,'Cooking methods'!$A:$A&amp;'Cooking methods'!$B:$B,'Cooking methods'!F:F)*$E141,"")</f>
        <v/>
      </c>
      <c r="AF141" t="str" cm="1">
        <f t="array" ref="AF141">IFERROR(_xlfn.XLOOKUP(Tool_clean!$F141&amp;$E$2,'Cooking methods'!$A:$A&amp;'Cooking methods'!$B:$B,'Cooking methods'!G:G)*$E141,"")</f>
        <v/>
      </c>
      <c r="AG141" t="str" cm="1">
        <f t="array" ref="AG141">IFERROR(_xlfn.XLOOKUP(Tool_clean!$F141&amp;$E$2,'Cooking methods'!$A:$A&amp;'Cooking methods'!$B:$B,'Cooking methods'!H:H)*$E141,"")</f>
        <v/>
      </c>
      <c r="AH141" t="str" cm="1">
        <f t="array" ref="AH141">IFERROR(_xlfn.XLOOKUP(Tool_clean!$F141&amp;$E$2,'Cooking methods'!$A:$A&amp;'Cooking methods'!$B:$B,'Cooking methods'!I:I)*$E141,"")</f>
        <v/>
      </c>
      <c r="AI141" t="str" cm="1">
        <f t="array" ref="AI141">IFERROR(_xlfn.XLOOKUP(Tool_clean!$F141&amp;$E$2,'Cooking methods'!$A:$A&amp;'Cooking methods'!$B:$B,'Cooking methods'!J:J)*$E141,"")</f>
        <v/>
      </c>
      <c r="AJ141" t="str" cm="1">
        <f t="array" ref="AJ141">IFERROR(_xlfn.XLOOKUP(Tool_clean!$F141&amp;$E$2,'Cooking methods'!$A:$A&amp;'Cooking methods'!$B:$B,'Cooking methods'!K:K)*$E141,"")</f>
        <v/>
      </c>
      <c r="AK141" t="str" cm="1">
        <f t="array" ref="AK141">IFERROR(_xlfn.XLOOKUP(Tool_clean!$F141&amp;$E$2,'Cooking methods'!$A:$A&amp;'Cooking methods'!$B:$B,'Cooking methods'!L:L)*$E141,"")</f>
        <v/>
      </c>
      <c r="AL141" t="str" cm="1">
        <f t="array" ref="AL141">IFERROR(_xlfn.XLOOKUP(Tool_clean!$F141&amp;$E$2,'Cooking methods'!$A:$A&amp;'Cooking methods'!$B:$B,'Cooking methods'!M:M)*$E141,"")</f>
        <v/>
      </c>
      <c r="AM141" t="str" cm="1">
        <f t="array" ref="AM141">IFERROR(_xlfn.XLOOKUP(Tool_clean!$F141&amp;$E$2,'Cooking methods'!$A:$A&amp;'Cooking methods'!$B:$B,'Cooking methods'!N:N)*$E141,"")</f>
        <v/>
      </c>
      <c r="AN141" t="str" cm="1">
        <f t="array" ref="AN141">IFERROR(_xlfn.XLOOKUP(Tool_clean!$F141&amp;$E$2,'Cooking methods'!$A:$A&amp;'Cooking methods'!$B:$B,'Cooking methods'!O:O)*$E141,"")</f>
        <v/>
      </c>
      <c r="AO141" t="str" cm="1">
        <f t="array" ref="AO141">IFERROR(_xlfn.XLOOKUP(Tool_clean!$F141&amp;$E$2,'Cooking methods'!$A:$A&amp;'Cooking methods'!$B:$B,'Cooking methods'!P:P)*$E141,"")</f>
        <v/>
      </c>
      <c r="AP141" t="str" cm="1">
        <f t="array" ref="AP141">IFERROR(_xlfn.XLOOKUP(Tool_clean!$F141&amp;$E$2,'Cooking methods'!$A:$A&amp;'Cooking methods'!$B:$B,'Cooking methods'!Q:Q)*$E141,"")</f>
        <v/>
      </c>
      <c r="AQ141" t="str" cm="1">
        <f t="array" ref="AQ141">IFERROR(_xlfn.XLOOKUP(Tool_clean!$F141&amp;$E$2,'Cooking methods'!$A:$A&amp;'Cooking methods'!$B:$B,'Cooking methods'!R:R)*$E141,"")</f>
        <v/>
      </c>
      <c r="AR141" t="str" cm="1">
        <f t="array" ref="AR141">IFERROR(_xlfn.XLOOKUP(Tool_clean!$G141&amp;$E$2,'Waste management'!$A:$A&amp;'Waste management'!$B:$B,'Waste management'!C:C)*$E141,"")</f>
        <v/>
      </c>
      <c r="AS141" t="str" cm="1">
        <f t="array" ref="AS141">IFERROR(_xlfn.XLOOKUP(Tool_clean!$G141&amp;$E$2,'Waste management'!$A:$A&amp;'Waste management'!$B:$B,'Waste management'!D:D)*$E141,"")</f>
        <v/>
      </c>
      <c r="AT141" t="str" cm="1">
        <f t="array" ref="AT141">IFERROR(_xlfn.XLOOKUP(Tool_clean!$G141&amp;$E$2,'Waste management'!$A:$A&amp;'Waste management'!$B:$B,'Waste management'!E:E)*$E141,"")</f>
        <v/>
      </c>
      <c r="AU141" t="str" cm="1">
        <f t="array" ref="AU141">IFERROR(_xlfn.XLOOKUP(Tool_clean!$G141&amp;$E$2,'Waste management'!$A:$A&amp;'Waste management'!$B:$B,'Waste management'!F:F)*$E141,"")</f>
        <v/>
      </c>
      <c r="AV141" t="str" cm="1">
        <f t="array" ref="AV141">IFERROR(_xlfn.XLOOKUP(Tool_clean!$G141&amp;$E$2,'Waste management'!$A:$A&amp;'Waste management'!$B:$B,'Waste management'!G:G)*$E141,"")</f>
        <v/>
      </c>
      <c r="AW141" t="str" cm="1">
        <f t="array" ref="AW141">IFERROR(_xlfn.XLOOKUP(Tool_clean!$G141&amp;$E$2,'Waste management'!$A:$A&amp;'Waste management'!$B:$B,'Waste management'!H:H)*$E141,"")</f>
        <v/>
      </c>
      <c r="AX141" t="str" cm="1">
        <f t="array" ref="AX141">IFERROR(_xlfn.XLOOKUP(Tool_clean!$G141&amp;$E$2,'Waste management'!$A:$A&amp;'Waste management'!$B:$B,'Waste management'!I:I)*$E141,"")</f>
        <v/>
      </c>
      <c r="AY141" t="str" cm="1">
        <f t="array" ref="AY141">IFERROR(_xlfn.XLOOKUP(Tool_clean!$G141&amp;$E$2,'Waste management'!$A:$A&amp;'Waste management'!$B:$B,'Waste management'!J:J)*$E141,"")</f>
        <v/>
      </c>
      <c r="AZ141" t="str" cm="1">
        <f t="array" ref="AZ141">IFERROR(_xlfn.XLOOKUP(Tool_clean!$G141&amp;$E$2,'Waste management'!$A:$A&amp;'Waste management'!$B:$B,'Waste management'!K:K)*$E141,"")</f>
        <v/>
      </c>
      <c r="BA141" t="str" cm="1">
        <f t="array" ref="BA141">IFERROR(_xlfn.XLOOKUP(Tool_clean!$G141&amp;$E$2,'Waste management'!$A:$A&amp;'Waste management'!$B:$B,'Waste management'!L:L)*$E141,"")</f>
        <v/>
      </c>
      <c r="BB141" t="str" cm="1">
        <f t="array" ref="BB141">IFERROR(_xlfn.XLOOKUP(Tool_clean!$G141&amp;$E$2,'Waste management'!$A:$A&amp;'Waste management'!$B:$B,'Waste management'!M:M)*$E141,"")</f>
        <v/>
      </c>
      <c r="BC141" t="str" cm="1">
        <f t="array" ref="BC141">IFERROR(_xlfn.XLOOKUP(Tool_clean!$G141&amp;$E$2,'Waste management'!$A:$A&amp;'Waste management'!$B:$B,'Waste management'!N:N)*$E141,"")</f>
        <v/>
      </c>
      <c r="BD141" t="str" cm="1">
        <f t="array" ref="BD141">IFERROR(_xlfn.XLOOKUP(Tool_clean!$G141&amp;$E$2,'Waste management'!$A:$A&amp;'Waste management'!$B:$B,'Waste management'!O:O)*$E141,"")</f>
        <v/>
      </c>
      <c r="BE141" t="str" cm="1">
        <f t="array" ref="BE141">IFERROR(_xlfn.XLOOKUP(Tool_clean!$G141&amp;$E$2,'Waste management'!$A:$A&amp;'Waste management'!$B:$B,'Waste management'!P:P)*$E141,"")</f>
        <v/>
      </c>
      <c r="BF141" t="str" cm="1">
        <f t="array" ref="BF141">IFERROR(_xlfn.XLOOKUP(Tool_clean!$G141&amp;$E$2,'Waste management'!$A:$A&amp;'Waste management'!$B:$B,'Waste management'!Q:Q)*$E141,"")</f>
        <v/>
      </c>
      <c r="BG141" t="str" cm="1">
        <f t="array" ref="BG141">IFERROR(_xlfn.XLOOKUP(Tool_clean!$G141&amp;$E$2,'Waste management'!$A:$A&amp;'Waste management'!$B:$B,'Waste management'!R:R)*$E141,"")</f>
        <v/>
      </c>
      <c r="BH141" t="str">
        <f>IFERROR((L141+AR141+AB141)*_xlfn.XLOOKUP(Tool_clean!BH$4,Monetization_Factors!$A:$A,Monetization_Factors!$D:$D),"")</f>
        <v/>
      </c>
      <c r="BI141" t="str">
        <f>IFERROR((M141+AS141+AC141)*_xlfn.XLOOKUP(Tool_clean!BI$4,Monetization_Factors!$A:$A,Monetization_Factors!$D:$D),"")</f>
        <v/>
      </c>
      <c r="BJ141" t="str">
        <f>IFERROR((N141+AT141+AD141)*_xlfn.XLOOKUP(Tool_clean!BJ$4,Monetization_Factors!$A:$A,Monetization_Factors!$D:$D),"")</f>
        <v/>
      </c>
      <c r="BK141" t="str">
        <f>IFERROR((O141+AU141+AE141)*_xlfn.XLOOKUP(Tool_clean!BK$4,Monetization_Factors!$A:$A,Monetization_Factors!$D:$D),"")</f>
        <v/>
      </c>
      <c r="BL141" t="str">
        <f>IFERROR((P141+AV141+AF141)*_xlfn.XLOOKUP(Tool_clean!BL$4,Monetization_Factors!$A:$A,Monetization_Factors!$D:$D),"")</f>
        <v/>
      </c>
      <c r="BM141" t="str">
        <f>IFERROR((Q141+AW141+AG141)*_xlfn.XLOOKUP(Tool_clean!BM$4,Monetization_Factors!$A:$A,Monetization_Factors!$D:$D),"")</f>
        <v/>
      </c>
      <c r="BN141" t="str">
        <f>IFERROR((R141+AX141+AH141)*_xlfn.XLOOKUP(Tool_clean!BN$4,Monetization_Factors!$A:$A,Monetization_Factors!$D:$D),"")</f>
        <v/>
      </c>
      <c r="BO141" t="str">
        <f>IFERROR((S141+AY141+AI141)*_xlfn.XLOOKUP(Tool_clean!BO$4,Monetization_Factors!$A:$A,Monetization_Factors!$D:$D),"")</f>
        <v/>
      </c>
      <c r="BP141" t="str">
        <f>IFERROR((T141+AZ141+AJ141)*_xlfn.XLOOKUP(Tool_clean!BP$4,Monetization_Factors!$A:$A,Monetization_Factors!$D:$D),"")</f>
        <v/>
      </c>
      <c r="BQ141" t="str">
        <f>IFERROR((U141+BA141+AK141)*_xlfn.XLOOKUP(Tool_clean!BQ$4,Monetization_Factors!$A:$A,Monetization_Factors!$D:$D),"")</f>
        <v/>
      </c>
      <c r="BR141" t="str">
        <f>IFERROR((V141+BB141+AL141)*_xlfn.XLOOKUP(Tool_clean!BR$4,Monetization_Factors!$A:$A,Monetization_Factors!$D:$D),"")</f>
        <v/>
      </c>
      <c r="BS141" t="str">
        <f>IFERROR((W141+BC141+AM141)*_xlfn.XLOOKUP(Tool_clean!BS$4,Monetization_Factors!$A:$A,Monetization_Factors!$D:$D),"")</f>
        <v/>
      </c>
      <c r="BT141" t="str">
        <f>IFERROR((X141+BD141+AN141)*_xlfn.XLOOKUP(Tool_clean!BT$4,Monetization_Factors!$A:$A,Monetization_Factors!$D:$D),"")</f>
        <v/>
      </c>
      <c r="BU141" t="str">
        <f>IFERROR((Y141+BE141+AO141)*_xlfn.XLOOKUP(Tool_clean!BU$4,Monetization_Factors!$A:$A,Monetization_Factors!$D:$D),"")</f>
        <v/>
      </c>
      <c r="BV141" t="str">
        <f>IFERROR((Z141+BF141+AP141)*_xlfn.XLOOKUP(Tool_clean!BV$4,Monetization_Factors!$A:$A,Monetization_Factors!$D:$D),"")</f>
        <v/>
      </c>
      <c r="BW141" t="str">
        <f>IFERROR((AA141+BG141+AQ141)*_xlfn.XLOOKUP(Tool_clean!BW$4,Monetization_Factors!$A:$A,Monetization_Factors!$D:$D),"")</f>
        <v/>
      </c>
      <c r="BX141" s="38" t="str" cm="1">
        <f t="array" ref="BX141">IFERROR(_xlfn.IFS(I141&gt;0,I141*E141,I141="",J141*E141),"")</f>
        <v/>
      </c>
      <c r="BY141" s="38">
        <f t="shared" si="195"/>
        <v>0</v>
      </c>
      <c r="BZ141" s="38" t="str">
        <f t="shared" si="196"/>
        <v/>
      </c>
      <c r="CA141" s="38" t="str">
        <f t="shared" si="197"/>
        <v/>
      </c>
      <c r="CB141" t="str">
        <f t="shared" si="162"/>
        <v/>
      </c>
      <c r="CC141" t="str">
        <f t="shared" si="163"/>
        <v/>
      </c>
      <c r="CD141" t="str">
        <f t="shared" si="164"/>
        <v/>
      </c>
      <c r="CE141" t="str">
        <f t="shared" si="165"/>
        <v/>
      </c>
      <c r="CF141" t="str">
        <f t="shared" si="166"/>
        <v/>
      </c>
      <c r="CG141" t="str">
        <f t="shared" si="167"/>
        <v/>
      </c>
      <c r="CH141" t="str">
        <f t="shared" si="168"/>
        <v/>
      </c>
      <c r="CI141" t="str">
        <f t="shared" si="169"/>
        <v/>
      </c>
      <c r="CJ141" t="str">
        <f t="shared" si="170"/>
        <v/>
      </c>
      <c r="CK141" t="str">
        <f t="shared" si="171"/>
        <v/>
      </c>
      <c r="CL141" t="str">
        <f t="shared" si="172"/>
        <v/>
      </c>
      <c r="CM141" t="str">
        <f t="shared" si="173"/>
        <v/>
      </c>
      <c r="CN141" t="str">
        <f t="shared" si="174"/>
        <v/>
      </c>
      <c r="CO141" t="str">
        <f t="shared" si="175"/>
        <v/>
      </c>
      <c r="CP141" t="str">
        <f t="shared" si="176"/>
        <v/>
      </c>
      <c r="CQ141" t="str">
        <f t="shared" si="177"/>
        <v/>
      </c>
      <c r="CR141" t="str">
        <f t="shared" si="178"/>
        <v/>
      </c>
      <c r="CS141" t="str">
        <f t="shared" si="179"/>
        <v/>
      </c>
      <c r="CT141" t="str">
        <f t="shared" si="180"/>
        <v/>
      </c>
      <c r="CU141" t="str">
        <f t="shared" si="181"/>
        <v/>
      </c>
      <c r="CV141" t="str">
        <f t="shared" si="182"/>
        <v/>
      </c>
      <c r="CW141" t="str">
        <f t="shared" si="183"/>
        <v/>
      </c>
      <c r="CX141" t="str">
        <f t="shared" si="184"/>
        <v/>
      </c>
      <c r="CY141" t="str">
        <f t="shared" si="185"/>
        <v/>
      </c>
      <c r="CZ141" t="str">
        <f t="shared" si="186"/>
        <v/>
      </c>
      <c r="DA141" t="str">
        <f t="shared" si="187"/>
        <v/>
      </c>
      <c r="DB141" t="str">
        <f t="shared" si="188"/>
        <v/>
      </c>
      <c r="DC141" t="str">
        <f t="shared" si="189"/>
        <v/>
      </c>
      <c r="DD141" t="str">
        <f t="shared" si="190"/>
        <v/>
      </c>
      <c r="DE141" t="str">
        <f t="shared" si="191"/>
        <v/>
      </c>
      <c r="DF141" t="str">
        <f t="shared" si="192"/>
        <v/>
      </c>
      <c r="DG141" t="str">
        <f t="shared" si="193"/>
        <v/>
      </c>
      <c r="DH141" s="5" t="str">
        <f>IFERROR((CR141*$B$2*(1-$H141)*('CAR.CAP_per person'!B$2))/(_xlfn.XLOOKUP($E$2,EU_countries_GDP!$A$2:$A$29,EU_countries_GDP!$E$2:$E$29)),"")</f>
        <v/>
      </c>
      <c r="DI141" s="5" t="str">
        <f>IFERROR((CS141*$B$2*(1-$H141)*('CAR.CAP_per person'!C$2))/(_xlfn.XLOOKUP($E$2,EU_countries_GDP!$A$2:$A$29,EU_countries_GDP!$E$2:$E$29)),"")</f>
        <v/>
      </c>
      <c r="DJ141" s="5" t="str">
        <f>IFERROR((CT141*$B$2*(1-$H141)*('CAR.CAP_per person'!D$2))/(_xlfn.XLOOKUP($E$2,EU_countries_GDP!$A$2:$A$29,EU_countries_GDP!$E$2:$E$29)),"")</f>
        <v/>
      </c>
      <c r="DK141" s="5" t="str">
        <f>IFERROR((CU141*$B$2*(1-$H141)*('CAR.CAP_per person'!E$2))/(_xlfn.XLOOKUP($E$2,EU_countries_GDP!$A$2:$A$29,EU_countries_GDP!$E$2:$E$29)),"")</f>
        <v/>
      </c>
      <c r="DL141" s="5" t="str">
        <f>IFERROR((CV141*$B$2*(1-$H141)*('CAR.CAP_per person'!F$2))/(_xlfn.XLOOKUP($E$2,EU_countries_GDP!$A$2:$A$29,EU_countries_GDP!$E$2:$E$29)),"")</f>
        <v/>
      </c>
      <c r="DM141" s="5" t="str">
        <f>IFERROR((CW141*$B$2*(1-$H141)*('CAR.CAP_per person'!G$2))/(_xlfn.XLOOKUP($E$2,EU_countries_GDP!$A$2:$A$29,EU_countries_GDP!$E$2:$E$29)),"")</f>
        <v/>
      </c>
      <c r="DN141" s="5" t="str">
        <f>IFERROR((CX141*$B$2*(1-$H141)*('CAR.CAP_per person'!H$2))/(_xlfn.XLOOKUP($E$2,EU_countries_GDP!$A$2:$A$29,EU_countries_GDP!$E$2:$E$29)),"")</f>
        <v/>
      </c>
      <c r="DO141" s="5" t="str">
        <f>IFERROR((CY141*$B$2*(1-$H141)*('CAR.CAP_per person'!I$2))/(_xlfn.XLOOKUP($E$2,EU_countries_GDP!$A$2:$A$29,EU_countries_GDP!$E$2:$E$29)),"")</f>
        <v/>
      </c>
      <c r="DP141" s="5" t="str">
        <f>IFERROR((CZ141*$B$2*(1-$H141)*('CAR.CAP_per person'!J$2))/(_xlfn.XLOOKUP($E$2,EU_countries_GDP!$A$2:$A$29,EU_countries_GDP!$E$2:$E$29)),"")</f>
        <v/>
      </c>
      <c r="DQ141" s="5" t="str">
        <f>IFERROR((DA141*$B$2*(1-$H141)*('CAR.CAP_per person'!K$2))/(_xlfn.XLOOKUP($E$2,EU_countries_GDP!$A$2:$A$29,EU_countries_GDP!$E$2:$E$29)),"")</f>
        <v/>
      </c>
      <c r="DR141" s="5" t="str">
        <f>IFERROR((DB141*$B$2*(1-$H141)*('CAR.CAP_per person'!L$2))/(_xlfn.XLOOKUP($E$2,EU_countries_GDP!$A$2:$A$29,EU_countries_GDP!$E$2:$E$29)),"")</f>
        <v/>
      </c>
      <c r="DS141" s="5" t="str">
        <f>IFERROR((DC141*$B$2*(1-$H141)*('CAR.CAP_per person'!M$2))/(_xlfn.XLOOKUP($E$2,EU_countries_GDP!$A$2:$A$29,EU_countries_GDP!$E$2:$E$29)),"")</f>
        <v/>
      </c>
      <c r="DT141" s="5" t="str">
        <f>IFERROR((DD141*$B$2*(1-$H141)*('CAR.CAP_per person'!N$2))/(_xlfn.XLOOKUP($E$2,EU_countries_GDP!$A$2:$A$29,EU_countries_GDP!$E$2:$E$29)),"")</f>
        <v/>
      </c>
      <c r="DU141" s="5" t="str">
        <f>IFERROR((DE141*$B$2*(1-$H141)*('CAR.CAP_per person'!O$2))/(_xlfn.XLOOKUP($E$2,EU_countries_GDP!$A$2:$A$29,EU_countries_GDP!$E$2:$E$29)),"")</f>
        <v/>
      </c>
      <c r="DV141" s="5" t="str">
        <f>IFERROR((DF141*$B$2*(1-$H141)*('CAR.CAP_per person'!P$2))/(_xlfn.XLOOKUP($E$2,EU_countries_GDP!$A$2:$A$29,EU_countries_GDP!$E$2:$E$29)),"")</f>
        <v/>
      </c>
      <c r="DW141" s="5" t="str">
        <f>IFERROR((DG141*$B$2*(1-$H141)*('CAR.CAP_per person'!Q$2))/(_xlfn.XLOOKUP($E$2,EU_countries_GDP!$A$2:$A$29,EU_countries_GDP!$E$2:$E$29)),"")</f>
        <v/>
      </c>
    </row>
    <row r="142" spans="2:127">
      <c r="B142" t="str">
        <f>_xlfn.XLOOKUP(D142,Table5[Ingredient],Table5[Category],"",FALSE)</f>
        <v/>
      </c>
      <c r="C142" s="33"/>
      <c r="D142" s="33"/>
      <c r="E142" s="33"/>
      <c r="F142" s="33"/>
      <c r="G142" s="33"/>
      <c r="H142" s="33"/>
      <c r="I142" s="33"/>
      <c r="J142" s="37" t="str">
        <f>IFERROR(INDEX('AveragePrices&amp;Codes'!G:AG, MATCH($D142, 'AveragePrices&amp;Codes'!$A:$A, 0), MATCH(Tool_clean!$E$2, 'AveragePrices&amp;Codes'!$G$1:$AG$1, 0)),"")</f>
        <v/>
      </c>
      <c r="K142" s="37" t="str">
        <f t="shared" si="194"/>
        <v/>
      </c>
      <c r="L142">
        <f>IFERROR(IF($F142="Raw",_xlfn.XLOOKUP(_xlfn.XLOOKUP(Tool_clean!$D142,'AveragePrices&amp;Codes'!$A:$A,'AveragePrices&amp;Codes'!$B:$B),AGRIBALYSE_Raw!$B:$B,AGRIBALYSE_Raw!O:O)*$E142,_xlfn.XLOOKUP(_xlfn.XLOOKUP(Tool_clean!$D142,'AveragePrices&amp;Codes'!$A:$A,'AveragePrices&amp;Codes'!$B:$B),AGRIBALYSE_Cooked!$C:$C,AGRIBALYSE_Cooked!P:P)*$E142),"")</f>
        <v>0</v>
      </c>
      <c r="M142">
        <f>IFERROR(IF($F142="Raw",_xlfn.XLOOKUP(_xlfn.XLOOKUP(Tool_clean!$D142,'AveragePrices&amp;Codes'!$A:$A,'AveragePrices&amp;Codes'!$B:$B),AGRIBALYSE_Raw!$B:$B,AGRIBALYSE_Raw!P:P)*$E142,_xlfn.XLOOKUP(_xlfn.XLOOKUP(Tool_clean!$D142,'AveragePrices&amp;Codes'!$A:$A,'AveragePrices&amp;Codes'!$B:$B),AGRIBALYSE_Cooked!$C:$C,AGRIBALYSE_Cooked!Q:Q)*$E142),"")</f>
        <v>0</v>
      </c>
      <c r="N142">
        <f>IFERROR(IF($F142="Raw",_xlfn.XLOOKUP(_xlfn.XLOOKUP(Tool_clean!$D142,'AveragePrices&amp;Codes'!$A:$A,'AveragePrices&amp;Codes'!$B:$B),AGRIBALYSE_Raw!$B:$B,AGRIBALYSE_Raw!Q:Q)*$E142,_xlfn.XLOOKUP(_xlfn.XLOOKUP(Tool_clean!$D142,'AveragePrices&amp;Codes'!$A:$A,'AveragePrices&amp;Codes'!$B:$B),AGRIBALYSE_Cooked!$C:$C,AGRIBALYSE_Cooked!R:R)*$E142),"")</f>
        <v>0</v>
      </c>
      <c r="O142">
        <f>IFERROR(IF($F142="Raw",_xlfn.XLOOKUP(_xlfn.XLOOKUP(Tool_clean!$D142,'AveragePrices&amp;Codes'!$A:$A,'AveragePrices&amp;Codes'!$B:$B),AGRIBALYSE_Raw!$B:$B,AGRIBALYSE_Raw!R:R)*$E142,_xlfn.XLOOKUP(_xlfn.XLOOKUP(Tool_clean!$D142,'AveragePrices&amp;Codes'!$A:$A,'AveragePrices&amp;Codes'!$B:$B),AGRIBALYSE_Cooked!$C:$C,AGRIBALYSE_Cooked!S:S)*$E142),"")</f>
        <v>0</v>
      </c>
      <c r="P142">
        <f>IFERROR(IF($F142="Raw",_xlfn.XLOOKUP(_xlfn.XLOOKUP(Tool_clean!$D142,'AveragePrices&amp;Codes'!$A:$A,'AveragePrices&amp;Codes'!$B:$B),AGRIBALYSE_Raw!$B:$B,AGRIBALYSE_Raw!S:S)*$E142,_xlfn.XLOOKUP(_xlfn.XLOOKUP(Tool_clean!$D142,'AveragePrices&amp;Codes'!$A:$A,'AveragePrices&amp;Codes'!$B:$B),AGRIBALYSE_Cooked!$C:$C,AGRIBALYSE_Cooked!T:T)*$E142),"")</f>
        <v>0</v>
      </c>
      <c r="Q142">
        <f>IFERROR(IF($F142="Raw",_xlfn.XLOOKUP(_xlfn.XLOOKUP(Tool_clean!$D142,'AveragePrices&amp;Codes'!$A:$A,'AveragePrices&amp;Codes'!$B:$B),AGRIBALYSE_Raw!$B:$B,AGRIBALYSE_Raw!T:T)*$E142,_xlfn.XLOOKUP(_xlfn.XLOOKUP(Tool_clean!$D142,'AveragePrices&amp;Codes'!$A:$A,'AveragePrices&amp;Codes'!$B:$B),AGRIBALYSE_Cooked!$C:$C,AGRIBALYSE_Cooked!U:U)*$E142),"")</f>
        <v>0</v>
      </c>
      <c r="R142">
        <f>IFERROR(IF($F142="Raw",_xlfn.XLOOKUP(_xlfn.XLOOKUP(Tool_clean!$D142,'AveragePrices&amp;Codes'!$A:$A,'AveragePrices&amp;Codes'!$B:$B),AGRIBALYSE_Raw!$B:$B,AGRIBALYSE_Raw!U:U)*$E142,_xlfn.XLOOKUP(_xlfn.XLOOKUP(Tool_clean!$D142,'AveragePrices&amp;Codes'!$A:$A,'AveragePrices&amp;Codes'!$B:$B),AGRIBALYSE_Cooked!$C:$C,AGRIBALYSE_Cooked!V:V)*$E142),"")</f>
        <v>0</v>
      </c>
      <c r="S142">
        <f>IFERROR(IF($F142="Raw",_xlfn.XLOOKUP(_xlfn.XLOOKUP(Tool_clean!$D142,'AveragePrices&amp;Codes'!$A:$A,'AveragePrices&amp;Codes'!$B:$B),AGRIBALYSE_Raw!$B:$B,AGRIBALYSE_Raw!V:V)*$E142,_xlfn.XLOOKUP(_xlfn.XLOOKUP(Tool_clean!$D142,'AveragePrices&amp;Codes'!$A:$A,'AveragePrices&amp;Codes'!$B:$B),AGRIBALYSE_Cooked!$C:$C,AGRIBALYSE_Cooked!W:W)*$E142),"")</f>
        <v>0</v>
      </c>
      <c r="T142">
        <f>IFERROR(IF($F142="Raw",_xlfn.XLOOKUP(_xlfn.XLOOKUP(Tool_clean!$D142,'AveragePrices&amp;Codes'!$A:$A,'AveragePrices&amp;Codes'!$B:$B),AGRIBALYSE_Raw!$B:$B,AGRIBALYSE_Raw!W:W)*$E142,_xlfn.XLOOKUP(_xlfn.XLOOKUP(Tool_clean!$D142,'AveragePrices&amp;Codes'!$A:$A,'AveragePrices&amp;Codes'!$B:$B),AGRIBALYSE_Cooked!$C:$C,AGRIBALYSE_Cooked!X:X)*$E142),"")</f>
        <v>0</v>
      </c>
      <c r="U142">
        <f>IFERROR(IF($F142="Raw",_xlfn.XLOOKUP(_xlfn.XLOOKUP(Tool_clean!$D142,'AveragePrices&amp;Codes'!$A:$A,'AveragePrices&amp;Codes'!$B:$B),AGRIBALYSE_Raw!$B:$B,AGRIBALYSE_Raw!X:X)*$E142,_xlfn.XLOOKUP(_xlfn.XLOOKUP(Tool_clean!$D142,'AveragePrices&amp;Codes'!$A:$A,'AveragePrices&amp;Codes'!$B:$B),AGRIBALYSE_Cooked!$C:$C,AGRIBALYSE_Cooked!Y:Y)*$E142),"")</f>
        <v>0</v>
      </c>
      <c r="V142">
        <f>IFERROR(IF($F142="Raw",_xlfn.XLOOKUP(_xlfn.XLOOKUP(Tool_clean!$D142,'AveragePrices&amp;Codes'!$A:$A,'AveragePrices&amp;Codes'!$B:$B),AGRIBALYSE_Raw!$B:$B,AGRIBALYSE_Raw!Y:Y)*$E142,_xlfn.XLOOKUP(_xlfn.XLOOKUP(Tool_clean!$D142,'AveragePrices&amp;Codes'!$A:$A,'AveragePrices&amp;Codes'!$B:$B),AGRIBALYSE_Cooked!$C:$C,AGRIBALYSE_Cooked!Z:Z)*$E142),"")</f>
        <v>0</v>
      </c>
      <c r="W142">
        <f>IFERROR(IF($F142="Raw",_xlfn.XLOOKUP(_xlfn.XLOOKUP(Tool_clean!$D142,'AveragePrices&amp;Codes'!$A:$A,'AveragePrices&amp;Codes'!$B:$B),AGRIBALYSE_Raw!$B:$B,AGRIBALYSE_Raw!Z:Z)*$E142,_xlfn.XLOOKUP(_xlfn.XLOOKUP(Tool_clean!$D142,'AveragePrices&amp;Codes'!$A:$A,'AveragePrices&amp;Codes'!$B:$B),AGRIBALYSE_Cooked!$C:$C,AGRIBALYSE_Cooked!AA:AA)*$E142),"")</f>
        <v>0</v>
      </c>
      <c r="X142">
        <f>IFERROR(IF($F142="Raw",_xlfn.XLOOKUP(_xlfn.XLOOKUP(Tool_clean!$D142,'AveragePrices&amp;Codes'!$A:$A,'AveragePrices&amp;Codes'!$B:$B),AGRIBALYSE_Raw!$B:$B,AGRIBALYSE_Raw!AA:AA)*$E142,_xlfn.XLOOKUP(_xlfn.XLOOKUP(Tool_clean!$D142,'AveragePrices&amp;Codes'!$A:$A,'AveragePrices&amp;Codes'!$B:$B),AGRIBALYSE_Cooked!$C:$C,AGRIBALYSE_Cooked!AB:AB)*$E142),"")</f>
        <v>0</v>
      </c>
      <c r="Y142">
        <f>IFERROR(IF($F142="Raw",_xlfn.XLOOKUP(_xlfn.XLOOKUP(Tool_clean!$D142,'AveragePrices&amp;Codes'!$A:$A,'AveragePrices&amp;Codes'!$B:$B),AGRIBALYSE_Raw!$B:$B,AGRIBALYSE_Raw!AB:AB)*$E142,_xlfn.XLOOKUP(_xlfn.XLOOKUP(Tool_clean!$D142,'AveragePrices&amp;Codes'!$A:$A,'AveragePrices&amp;Codes'!$B:$B),AGRIBALYSE_Cooked!$C:$C,AGRIBALYSE_Cooked!AC:AC)*$E142),"")</f>
        <v>0</v>
      </c>
      <c r="Z142">
        <f>IFERROR(IF($F142="Raw",_xlfn.XLOOKUP(_xlfn.XLOOKUP(Tool_clean!$D142,'AveragePrices&amp;Codes'!$A:$A,'AveragePrices&amp;Codes'!$B:$B),AGRIBALYSE_Raw!$B:$B,AGRIBALYSE_Raw!AC:AC)*$E142,_xlfn.XLOOKUP(_xlfn.XLOOKUP(Tool_clean!$D142,'AveragePrices&amp;Codes'!$A:$A,'AveragePrices&amp;Codes'!$B:$B),AGRIBALYSE_Cooked!$C:$C,AGRIBALYSE_Cooked!AD:AD)*$E142),"")</f>
        <v>0</v>
      </c>
      <c r="AA142">
        <f>IFERROR(IF($F142="Raw",_xlfn.XLOOKUP(_xlfn.XLOOKUP(Tool_clean!$D142,'AveragePrices&amp;Codes'!$A:$A,'AveragePrices&amp;Codes'!$B:$B),AGRIBALYSE_Raw!$B:$B,AGRIBALYSE_Raw!AD:AD)*$E142,_xlfn.XLOOKUP(_xlfn.XLOOKUP(Tool_clean!$D142,'AveragePrices&amp;Codes'!$A:$A,'AveragePrices&amp;Codes'!$B:$B),AGRIBALYSE_Cooked!$C:$C,AGRIBALYSE_Cooked!AE:AE)*$E142),"")</f>
        <v>0</v>
      </c>
      <c r="AB142" t="str" cm="1">
        <f t="array" ref="AB142">IFERROR(_xlfn.XLOOKUP(Tool_clean!$F142&amp;$E$2,'Cooking methods'!$A:$A&amp;'Cooking methods'!$B:$B,'Cooking methods'!C:C)*$E142,"")</f>
        <v/>
      </c>
      <c r="AC142" t="str" cm="1">
        <f t="array" ref="AC142">IFERROR(_xlfn.XLOOKUP(Tool_clean!$F142&amp;$E$2,'Cooking methods'!$A:$A&amp;'Cooking methods'!$B:$B,'Cooking methods'!D:D)*$E142,"")</f>
        <v/>
      </c>
      <c r="AD142" t="str" cm="1">
        <f t="array" ref="AD142">IFERROR(_xlfn.XLOOKUP(Tool_clean!$F142&amp;$E$2,'Cooking methods'!$A:$A&amp;'Cooking methods'!$B:$B,'Cooking methods'!E:E)*$E142,"")</f>
        <v/>
      </c>
      <c r="AE142" t="str" cm="1">
        <f t="array" ref="AE142">IFERROR(_xlfn.XLOOKUP(Tool_clean!$F142&amp;$E$2,'Cooking methods'!$A:$A&amp;'Cooking methods'!$B:$B,'Cooking methods'!F:F)*$E142,"")</f>
        <v/>
      </c>
      <c r="AF142" t="str" cm="1">
        <f t="array" ref="AF142">IFERROR(_xlfn.XLOOKUP(Tool_clean!$F142&amp;$E$2,'Cooking methods'!$A:$A&amp;'Cooking methods'!$B:$B,'Cooking methods'!G:G)*$E142,"")</f>
        <v/>
      </c>
      <c r="AG142" t="str" cm="1">
        <f t="array" ref="AG142">IFERROR(_xlfn.XLOOKUP(Tool_clean!$F142&amp;$E$2,'Cooking methods'!$A:$A&amp;'Cooking methods'!$B:$B,'Cooking methods'!H:H)*$E142,"")</f>
        <v/>
      </c>
      <c r="AH142" t="str" cm="1">
        <f t="array" ref="AH142">IFERROR(_xlfn.XLOOKUP(Tool_clean!$F142&amp;$E$2,'Cooking methods'!$A:$A&amp;'Cooking methods'!$B:$B,'Cooking methods'!I:I)*$E142,"")</f>
        <v/>
      </c>
      <c r="AI142" t="str" cm="1">
        <f t="array" ref="AI142">IFERROR(_xlfn.XLOOKUP(Tool_clean!$F142&amp;$E$2,'Cooking methods'!$A:$A&amp;'Cooking methods'!$B:$B,'Cooking methods'!J:J)*$E142,"")</f>
        <v/>
      </c>
      <c r="AJ142" t="str" cm="1">
        <f t="array" ref="AJ142">IFERROR(_xlfn.XLOOKUP(Tool_clean!$F142&amp;$E$2,'Cooking methods'!$A:$A&amp;'Cooking methods'!$B:$B,'Cooking methods'!K:K)*$E142,"")</f>
        <v/>
      </c>
      <c r="AK142" t="str" cm="1">
        <f t="array" ref="AK142">IFERROR(_xlfn.XLOOKUP(Tool_clean!$F142&amp;$E$2,'Cooking methods'!$A:$A&amp;'Cooking methods'!$B:$B,'Cooking methods'!L:L)*$E142,"")</f>
        <v/>
      </c>
      <c r="AL142" t="str" cm="1">
        <f t="array" ref="AL142">IFERROR(_xlfn.XLOOKUP(Tool_clean!$F142&amp;$E$2,'Cooking methods'!$A:$A&amp;'Cooking methods'!$B:$B,'Cooking methods'!M:M)*$E142,"")</f>
        <v/>
      </c>
      <c r="AM142" t="str" cm="1">
        <f t="array" ref="AM142">IFERROR(_xlfn.XLOOKUP(Tool_clean!$F142&amp;$E$2,'Cooking methods'!$A:$A&amp;'Cooking methods'!$B:$B,'Cooking methods'!N:N)*$E142,"")</f>
        <v/>
      </c>
      <c r="AN142" t="str" cm="1">
        <f t="array" ref="AN142">IFERROR(_xlfn.XLOOKUP(Tool_clean!$F142&amp;$E$2,'Cooking methods'!$A:$A&amp;'Cooking methods'!$B:$B,'Cooking methods'!O:O)*$E142,"")</f>
        <v/>
      </c>
      <c r="AO142" t="str" cm="1">
        <f t="array" ref="AO142">IFERROR(_xlfn.XLOOKUP(Tool_clean!$F142&amp;$E$2,'Cooking methods'!$A:$A&amp;'Cooking methods'!$B:$B,'Cooking methods'!P:P)*$E142,"")</f>
        <v/>
      </c>
      <c r="AP142" t="str" cm="1">
        <f t="array" ref="AP142">IFERROR(_xlfn.XLOOKUP(Tool_clean!$F142&amp;$E$2,'Cooking methods'!$A:$A&amp;'Cooking methods'!$B:$B,'Cooking methods'!Q:Q)*$E142,"")</f>
        <v/>
      </c>
      <c r="AQ142" t="str" cm="1">
        <f t="array" ref="AQ142">IFERROR(_xlfn.XLOOKUP(Tool_clean!$F142&amp;$E$2,'Cooking methods'!$A:$A&amp;'Cooking methods'!$B:$B,'Cooking methods'!R:R)*$E142,"")</f>
        <v/>
      </c>
      <c r="AR142" t="str" cm="1">
        <f t="array" ref="AR142">IFERROR(_xlfn.XLOOKUP(Tool_clean!$G142&amp;$E$2,'Waste management'!$A:$A&amp;'Waste management'!$B:$B,'Waste management'!C:C)*$E142,"")</f>
        <v/>
      </c>
      <c r="AS142" t="str" cm="1">
        <f t="array" ref="AS142">IFERROR(_xlfn.XLOOKUP(Tool_clean!$G142&amp;$E$2,'Waste management'!$A:$A&amp;'Waste management'!$B:$B,'Waste management'!D:D)*$E142,"")</f>
        <v/>
      </c>
      <c r="AT142" t="str" cm="1">
        <f t="array" ref="AT142">IFERROR(_xlfn.XLOOKUP(Tool_clean!$G142&amp;$E$2,'Waste management'!$A:$A&amp;'Waste management'!$B:$B,'Waste management'!E:E)*$E142,"")</f>
        <v/>
      </c>
      <c r="AU142" t="str" cm="1">
        <f t="array" ref="AU142">IFERROR(_xlfn.XLOOKUP(Tool_clean!$G142&amp;$E$2,'Waste management'!$A:$A&amp;'Waste management'!$B:$B,'Waste management'!F:F)*$E142,"")</f>
        <v/>
      </c>
      <c r="AV142" t="str" cm="1">
        <f t="array" ref="AV142">IFERROR(_xlfn.XLOOKUP(Tool_clean!$G142&amp;$E$2,'Waste management'!$A:$A&amp;'Waste management'!$B:$B,'Waste management'!G:G)*$E142,"")</f>
        <v/>
      </c>
      <c r="AW142" t="str" cm="1">
        <f t="array" ref="AW142">IFERROR(_xlfn.XLOOKUP(Tool_clean!$G142&amp;$E$2,'Waste management'!$A:$A&amp;'Waste management'!$B:$B,'Waste management'!H:H)*$E142,"")</f>
        <v/>
      </c>
      <c r="AX142" t="str" cm="1">
        <f t="array" ref="AX142">IFERROR(_xlfn.XLOOKUP(Tool_clean!$G142&amp;$E$2,'Waste management'!$A:$A&amp;'Waste management'!$B:$B,'Waste management'!I:I)*$E142,"")</f>
        <v/>
      </c>
      <c r="AY142" t="str" cm="1">
        <f t="array" ref="AY142">IFERROR(_xlfn.XLOOKUP(Tool_clean!$G142&amp;$E$2,'Waste management'!$A:$A&amp;'Waste management'!$B:$B,'Waste management'!J:J)*$E142,"")</f>
        <v/>
      </c>
      <c r="AZ142" t="str" cm="1">
        <f t="array" ref="AZ142">IFERROR(_xlfn.XLOOKUP(Tool_clean!$G142&amp;$E$2,'Waste management'!$A:$A&amp;'Waste management'!$B:$B,'Waste management'!K:K)*$E142,"")</f>
        <v/>
      </c>
      <c r="BA142" t="str" cm="1">
        <f t="array" ref="BA142">IFERROR(_xlfn.XLOOKUP(Tool_clean!$G142&amp;$E$2,'Waste management'!$A:$A&amp;'Waste management'!$B:$B,'Waste management'!L:L)*$E142,"")</f>
        <v/>
      </c>
      <c r="BB142" t="str" cm="1">
        <f t="array" ref="BB142">IFERROR(_xlfn.XLOOKUP(Tool_clean!$G142&amp;$E$2,'Waste management'!$A:$A&amp;'Waste management'!$B:$B,'Waste management'!M:M)*$E142,"")</f>
        <v/>
      </c>
      <c r="BC142" t="str" cm="1">
        <f t="array" ref="BC142">IFERROR(_xlfn.XLOOKUP(Tool_clean!$G142&amp;$E$2,'Waste management'!$A:$A&amp;'Waste management'!$B:$B,'Waste management'!N:N)*$E142,"")</f>
        <v/>
      </c>
      <c r="BD142" t="str" cm="1">
        <f t="array" ref="BD142">IFERROR(_xlfn.XLOOKUP(Tool_clean!$G142&amp;$E$2,'Waste management'!$A:$A&amp;'Waste management'!$B:$B,'Waste management'!O:O)*$E142,"")</f>
        <v/>
      </c>
      <c r="BE142" t="str" cm="1">
        <f t="array" ref="BE142">IFERROR(_xlfn.XLOOKUP(Tool_clean!$G142&amp;$E$2,'Waste management'!$A:$A&amp;'Waste management'!$B:$B,'Waste management'!P:P)*$E142,"")</f>
        <v/>
      </c>
      <c r="BF142" t="str" cm="1">
        <f t="array" ref="BF142">IFERROR(_xlfn.XLOOKUP(Tool_clean!$G142&amp;$E$2,'Waste management'!$A:$A&amp;'Waste management'!$B:$B,'Waste management'!Q:Q)*$E142,"")</f>
        <v/>
      </c>
      <c r="BG142" t="str" cm="1">
        <f t="array" ref="BG142">IFERROR(_xlfn.XLOOKUP(Tool_clean!$G142&amp;$E$2,'Waste management'!$A:$A&amp;'Waste management'!$B:$B,'Waste management'!R:R)*$E142,"")</f>
        <v/>
      </c>
      <c r="BH142" t="str">
        <f>IFERROR((L142+AR142+AB142)*_xlfn.XLOOKUP(Tool_clean!BH$4,Monetization_Factors!$A:$A,Monetization_Factors!$D:$D),"")</f>
        <v/>
      </c>
      <c r="BI142" t="str">
        <f>IFERROR((M142+AS142+AC142)*_xlfn.XLOOKUP(Tool_clean!BI$4,Monetization_Factors!$A:$A,Monetization_Factors!$D:$D),"")</f>
        <v/>
      </c>
      <c r="BJ142" t="str">
        <f>IFERROR((N142+AT142+AD142)*_xlfn.XLOOKUP(Tool_clean!BJ$4,Monetization_Factors!$A:$A,Monetization_Factors!$D:$D),"")</f>
        <v/>
      </c>
      <c r="BK142" t="str">
        <f>IFERROR((O142+AU142+AE142)*_xlfn.XLOOKUP(Tool_clean!BK$4,Monetization_Factors!$A:$A,Monetization_Factors!$D:$D),"")</f>
        <v/>
      </c>
      <c r="BL142" t="str">
        <f>IFERROR((P142+AV142+AF142)*_xlfn.XLOOKUP(Tool_clean!BL$4,Monetization_Factors!$A:$A,Monetization_Factors!$D:$D),"")</f>
        <v/>
      </c>
      <c r="BM142" t="str">
        <f>IFERROR((Q142+AW142+AG142)*_xlfn.XLOOKUP(Tool_clean!BM$4,Monetization_Factors!$A:$A,Monetization_Factors!$D:$D),"")</f>
        <v/>
      </c>
      <c r="BN142" t="str">
        <f>IFERROR((R142+AX142+AH142)*_xlfn.XLOOKUP(Tool_clean!BN$4,Monetization_Factors!$A:$A,Monetization_Factors!$D:$D),"")</f>
        <v/>
      </c>
      <c r="BO142" t="str">
        <f>IFERROR((S142+AY142+AI142)*_xlfn.XLOOKUP(Tool_clean!BO$4,Monetization_Factors!$A:$A,Monetization_Factors!$D:$D),"")</f>
        <v/>
      </c>
      <c r="BP142" t="str">
        <f>IFERROR((T142+AZ142+AJ142)*_xlfn.XLOOKUP(Tool_clean!BP$4,Monetization_Factors!$A:$A,Monetization_Factors!$D:$D),"")</f>
        <v/>
      </c>
      <c r="BQ142" t="str">
        <f>IFERROR((U142+BA142+AK142)*_xlfn.XLOOKUP(Tool_clean!BQ$4,Monetization_Factors!$A:$A,Monetization_Factors!$D:$D),"")</f>
        <v/>
      </c>
      <c r="BR142" t="str">
        <f>IFERROR((V142+BB142+AL142)*_xlfn.XLOOKUP(Tool_clean!BR$4,Monetization_Factors!$A:$A,Monetization_Factors!$D:$D),"")</f>
        <v/>
      </c>
      <c r="BS142" t="str">
        <f>IFERROR((W142+BC142+AM142)*_xlfn.XLOOKUP(Tool_clean!BS$4,Monetization_Factors!$A:$A,Monetization_Factors!$D:$D),"")</f>
        <v/>
      </c>
      <c r="BT142" t="str">
        <f>IFERROR((X142+BD142+AN142)*_xlfn.XLOOKUP(Tool_clean!BT$4,Monetization_Factors!$A:$A,Monetization_Factors!$D:$D),"")</f>
        <v/>
      </c>
      <c r="BU142" t="str">
        <f>IFERROR((Y142+BE142+AO142)*_xlfn.XLOOKUP(Tool_clean!BU$4,Monetization_Factors!$A:$A,Monetization_Factors!$D:$D),"")</f>
        <v/>
      </c>
      <c r="BV142" t="str">
        <f>IFERROR((Z142+BF142+AP142)*_xlfn.XLOOKUP(Tool_clean!BV$4,Monetization_Factors!$A:$A,Monetization_Factors!$D:$D),"")</f>
        <v/>
      </c>
      <c r="BW142" t="str">
        <f>IFERROR((AA142+BG142+AQ142)*_xlfn.XLOOKUP(Tool_clean!BW$4,Monetization_Factors!$A:$A,Monetization_Factors!$D:$D),"")</f>
        <v/>
      </c>
      <c r="BX142" s="38" t="str" cm="1">
        <f t="array" ref="BX142">IFERROR(_xlfn.IFS(I142&gt;0,I142*E142,I142="",J142*E142),"")</f>
        <v/>
      </c>
      <c r="BY142" s="38">
        <f t="shared" si="195"/>
        <v>0</v>
      </c>
      <c r="BZ142" s="38" t="str">
        <f t="shared" si="196"/>
        <v/>
      </c>
      <c r="CA142" s="38" t="str">
        <f t="shared" si="197"/>
        <v/>
      </c>
      <c r="CB142" t="str">
        <f t="shared" si="162"/>
        <v/>
      </c>
      <c r="CC142" t="str">
        <f t="shared" si="163"/>
        <v/>
      </c>
      <c r="CD142" t="str">
        <f t="shared" si="164"/>
        <v/>
      </c>
      <c r="CE142" t="str">
        <f t="shared" si="165"/>
        <v/>
      </c>
      <c r="CF142" t="str">
        <f t="shared" si="166"/>
        <v/>
      </c>
      <c r="CG142" t="str">
        <f t="shared" si="167"/>
        <v/>
      </c>
      <c r="CH142" t="str">
        <f t="shared" si="168"/>
        <v/>
      </c>
      <c r="CI142" t="str">
        <f t="shared" si="169"/>
        <v/>
      </c>
      <c r="CJ142" t="str">
        <f t="shared" si="170"/>
        <v/>
      </c>
      <c r="CK142" t="str">
        <f t="shared" si="171"/>
        <v/>
      </c>
      <c r="CL142" t="str">
        <f t="shared" si="172"/>
        <v/>
      </c>
      <c r="CM142" t="str">
        <f t="shared" si="173"/>
        <v/>
      </c>
      <c r="CN142" t="str">
        <f t="shared" si="174"/>
        <v/>
      </c>
      <c r="CO142" t="str">
        <f t="shared" si="175"/>
        <v/>
      </c>
      <c r="CP142" t="str">
        <f t="shared" si="176"/>
        <v/>
      </c>
      <c r="CQ142" t="str">
        <f t="shared" si="177"/>
        <v/>
      </c>
      <c r="CR142" t="str">
        <f t="shared" si="178"/>
        <v/>
      </c>
      <c r="CS142" t="str">
        <f t="shared" si="179"/>
        <v/>
      </c>
      <c r="CT142" t="str">
        <f t="shared" si="180"/>
        <v/>
      </c>
      <c r="CU142" t="str">
        <f t="shared" si="181"/>
        <v/>
      </c>
      <c r="CV142" t="str">
        <f t="shared" si="182"/>
        <v/>
      </c>
      <c r="CW142" t="str">
        <f t="shared" si="183"/>
        <v/>
      </c>
      <c r="CX142" t="str">
        <f t="shared" si="184"/>
        <v/>
      </c>
      <c r="CY142" t="str">
        <f t="shared" si="185"/>
        <v/>
      </c>
      <c r="CZ142" t="str">
        <f t="shared" si="186"/>
        <v/>
      </c>
      <c r="DA142" t="str">
        <f t="shared" si="187"/>
        <v/>
      </c>
      <c r="DB142" t="str">
        <f t="shared" si="188"/>
        <v/>
      </c>
      <c r="DC142" t="str">
        <f t="shared" si="189"/>
        <v/>
      </c>
      <c r="DD142" t="str">
        <f t="shared" si="190"/>
        <v/>
      </c>
      <c r="DE142" t="str">
        <f t="shared" si="191"/>
        <v/>
      </c>
      <c r="DF142" t="str">
        <f t="shared" si="192"/>
        <v/>
      </c>
      <c r="DG142" t="str">
        <f t="shared" si="193"/>
        <v/>
      </c>
      <c r="DH142" s="5" t="str">
        <f>IFERROR((CR142*$B$2*(1-$H142)*('CAR.CAP_per person'!B$2))/(_xlfn.XLOOKUP($E$2,EU_countries_GDP!$A$2:$A$29,EU_countries_GDP!$E$2:$E$29)),"")</f>
        <v/>
      </c>
      <c r="DI142" s="5" t="str">
        <f>IFERROR((CS142*$B$2*(1-$H142)*('CAR.CAP_per person'!C$2))/(_xlfn.XLOOKUP($E$2,EU_countries_GDP!$A$2:$A$29,EU_countries_GDP!$E$2:$E$29)),"")</f>
        <v/>
      </c>
      <c r="DJ142" s="5" t="str">
        <f>IFERROR((CT142*$B$2*(1-$H142)*('CAR.CAP_per person'!D$2))/(_xlfn.XLOOKUP($E$2,EU_countries_GDP!$A$2:$A$29,EU_countries_GDP!$E$2:$E$29)),"")</f>
        <v/>
      </c>
      <c r="DK142" s="5" t="str">
        <f>IFERROR((CU142*$B$2*(1-$H142)*('CAR.CAP_per person'!E$2))/(_xlfn.XLOOKUP($E$2,EU_countries_GDP!$A$2:$A$29,EU_countries_GDP!$E$2:$E$29)),"")</f>
        <v/>
      </c>
      <c r="DL142" s="5" t="str">
        <f>IFERROR((CV142*$B$2*(1-$H142)*('CAR.CAP_per person'!F$2))/(_xlfn.XLOOKUP($E$2,EU_countries_GDP!$A$2:$A$29,EU_countries_GDP!$E$2:$E$29)),"")</f>
        <v/>
      </c>
      <c r="DM142" s="5" t="str">
        <f>IFERROR((CW142*$B$2*(1-$H142)*('CAR.CAP_per person'!G$2))/(_xlfn.XLOOKUP($E$2,EU_countries_GDP!$A$2:$A$29,EU_countries_GDP!$E$2:$E$29)),"")</f>
        <v/>
      </c>
      <c r="DN142" s="5" t="str">
        <f>IFERROR((CX142*$B$2*(1-$H142)*('CAR.CAP_per person'!H$2))/(_xlfn.XLOOKUP($E$2,EU_countries_GDP!$A$2:$A$29,EU_countries_GDP!$E$2:$E$29)),"")</f>
        <v/>
      </c>
      <c r="DO142" s="5" t="str">
        <f>IFERROR((CY142*$B$2*(1-$H142)*('CAR.CAP_per person'!I$2))/(_xlfn.XLOOKUP($E$2,EU_countries_GDP!$A$2:$A$29,EU_countries_GDP!$E$2:$E$29)),"")</f>
        <v/>
      </c>
      <c r="DP142" s="5" t="str">
        <f>IFERROR((CZ142*$B$2*(1-$H142)*('CAR.CAP_per person'!J$2))/(_xlfn.XLOOKUP($E$2,EU_countries_GDP!$A$2:$A$29,EU_countries_GDP!$E$2:$E$29)),"")</f>
        <v/>
      </c>
      <c r="DQ142" s="5" t="str">
        <f>IFERROR((DA142*$B$2*(1-$H142)*('CAR.CAP_per person'!K$2))/(_xlfn.XLOOKUP($E$2,EU_countries_GDP!$A$2:$A$29,EU_countries_GDP!$E$2:$E$29)),"")</f>
        <v/>
      </c>
      <c r="DR142" s="5" t="str">
        <f>IFERROR((DB142*$B$2*(1-$H142)*('CAR.CAP_per person'!L$2))/(_xlfn.XLOOKUP($E$2,EU_countries_GDP!$A$2:$A$29,EU_countries_GDP!$E$2:$E$29)),"")</f>
        <v/>
      </c>
      <c r="DS142" s="5" t="str">
        <f>IFERROR((DC142*$B$2*(1-$H142)*('CAR.CAP_per person'!M$2))/(_xlfn.XLOOKUP($E$2,EU_countries_GDP!$A$2:$A$29,EU_countries_GDP!$E$2:$E$29)),"")</f>
        <v/>
      </c>
      <c r="DT142" s="5" t="str">
        <f>IFERROR((DD142*$B$2*(1-$H142)*('CAR.CAP_per person'!N$2))/(_xlfn.XLOOKUP($E$2,EU_countries_GDP!$A$2:$A$29,EU_countries_GDP!$E$2:$E$29)),"")</f>
        <v/>
      </c>
      <c r="DU142" s="5" t="str">
        <f>IFERROR((DE142*$B$2*(1-$H142)*('CAR.CAP_per person'!O$2))/(_xlfn.XLOOKUP($E$2,EU_countries_GDP!$A$2:$A$29,EU_countries_GDP!$E$2:$E$29)),"")</f>
        <v/>
      </c>
      <c r="DV142" s="5" t="str">
        <f>IFERROR((DF142*$B$2*(1-$H142)*('CAR.CAP_per person'!P$2))/(_xlfn.XLOOKUP($E$2,EU_countries_GDP!$A$2:$A$29,EU_countries_GDP!$E$2:$E$29)),"")</f>
        <v/>
      </c>
      <c r="DW142" s="5" t="str">
        <f>IFERROR((DG142*$B$2*(1-$H142)*('CAR.CAP_per person'!Q$2))/(_xlfn.XLOOKUP($E$2,EU_countries_GDP!$A$2:$A$29,EU_countries_GDP!$E$2:$E$29)),"")</f>
        <v/>
      </c>
    </row>
    <row r="143" spans="2:127">
      <c r="B143" t="str">
        <f>_xlfn.XLOOKUP(D143,Table5[Ingredient],Table5[Category],"",FALSE)</f>
        <v/>
      </c>
      <c r="C143" s="33"/>
      <c r="D143" s="33"/>
      <c r="E143" s="33"/>
      <c r="F143" s="33"/>
      <c r="G143" s="33"/>
      <c r="H143" s="33"/>
      <c r="I143" s="33"/>
      <c r="J143" s="37" t="str">
        <f>IFERROR(INDEX('AveragePrices&amp;Codes'!G:AG, MATCH($D143, 'AveragePrices&amp;Codes'!$A:$A, 0), MATCH(Tool_clean!$E$2, 'AveragePrices&amp;Codes'!$G$1:$AG$1, 0)),"")</f>
        <v/>
      </c>
      <c r="K143" s="37" t="str">
        <f t="shared" si="194"/>
        <v/>
      </c>
      <c r="L143">
        <f>IFERROR(IF($F143="Raw",_xlfn.XLOOKUP(_xlfn.XLOOKUP(Tool_clean!$D143,'AveragePrices&amp;Codes'!$A:$A,'AveragePrices&amp;Codes'!$B:$B),AGRIBALYSE_Raw!$B:$B,AGRIBALYSE_Raw!O:O)*$E143,_xlfn.XLOOKUP(_xlfn.XLOOKUP(Tool_clean!$D143,'AveragePrices&amp;Codes'!$A:$A,'AveragePrices&amp;Codes'!$B:$B),AGRIBALYSE_Cooked!$C:$C,AGRIBALYSE_Cooked!P:P)*$E143),"")</f>
        <v>0</v>
      </c>
      <c r="M143">
        <f>IFERROR(IF($F143="Raw",_xlfn.XLOOKUP(_xlfn.XLOOKUP(Tool_clean!$D143,'AveragePrices&amp;Codes'!$A:$A,'AveragePrices&amp;Codes'!$B:$B),AGRIBALYSE_Raw!$B:$B,AGRIBALYSE_Raw!P:P)*$E143,_xlfn.XLOOKUP(_xlfn.XLOOKUP(Tool_clean!$D143,'AveragePrices&amp;Codes'!$A:$A,'AveragePrices&amp;Codes'!$B:$B),AGRIBALYSE_Cooked!$C:$C,AGRIBALYSE_Cooked!Q:Q)*$E143),"")</f>
        <v>0</v>
      </c>
      <c r="N143">
        <f>IFERROR(IF($F143="Raw",_xlfn.XLOOKUP(_xlfn.XLOOKUP(Tool_clean!$D143,'AveragePrices&amp;Codes'!$A:$A,'AveragePrices&amp;Codes'!$B:$B),AGRIBALYSE_Raw!$B:$B,AGRIBALYSE_Raw!Q:Q)*$E143,_xlfn.XLOOKUP(_xlfn.XLOOKUP(Tool_clean!$D143,'AveragePrices&amp;Codes'!$A:$A,'AveragePrices&amp;Codes'!$B:$B),AGRIBALYSE_Cooked!$C:$C,AGRIBALYSE_Cooked!R:R)*$E143),"")</f>
        <v>0</v>
      </c>
      <c r="O143">
        <f>IFERROR(IF($F143="Raw",_xlfn.XLOOKUP(_xlfn.XLOOKUP(Tool_clean!$D143,'AveragePrices&amp;Codes'!$A:$A,'AveragePrices&amp;Codes'!$B:$B),AGRIBALYSE_Raw!$B:$B,AGRIBALYSE_Raw!R:R)*$E143,_xlfn.XLOOKUP(_xlfn.XLOOKUP(Tool_clean!$D143,'AveragePrices&amp;Codes'!$A:$A,'AveragePrices&amp;Codes'!$B:$B),AGRIBALYSE_Cooked!$C:$C,AGRIBALYSE_Cooked!S:S)*$E143),"")</f>
        <v>0</v>
      </c>
      <c r="P143">
        <f>IFERROR(IF($F143="Raw",_xlfn.XLOOKUP(_xlfn.XLOOKUP(Tool_clean!$D143,'AveragePrices&amp;Codes'!$A:$A,'AveragePrices&amp;Codes'!$B:$B),AGRIBALYSE_Raw!$B:$B,AGRIBALYSE_Raw!S:S)*$E143,_xlfn.XLOOKUP(_xlfn.XLOOKUP(Tool_clean!$D143,'AveragePrices&amp;Codes'!$A:$A,'AveragePrices&amp;Codes'!$B:$B),AGRIBALYSE_Cooked!$C:$C,AGRIBALYSE_Cooked!T:T)*$E143),"")</f>
        <v>0</v>
      </c>
      <c r="Q143">
        <f>IFERROR(IF($F143="Raw",_xlfn.XLOOKUP(_xlfn.XLOOKUP(Tool_clean!$D143,'AveragePrices&amp;Codes'!$A:$A,'AveragePrices&amp;Codes'!$B:$B),AGRIBALYSE_Raw!$B:$B,AGRIBALYSE_Raw!T:T)*$E143,_xlfn.XLOOKUP(_xlfn.XLOOKUP(Tool_clean!$D143,'AveragePrices&amp;Codes'!$A:$A,'AveragePrices&amp;Codes'!$B:$B),AGRIBALYSE_Cooked!$C:$C,AGRIBALYSE_Cooked!U:U)*$E143),"")</f>
        <v>0</v>
      </c>
      <c r="R143">
        <f>IFERROR(IF($F143="Raw",_xlfn.XLOOKUP(_xlfn.XLOOKUP(Tool_clean!$D143,'AveragePrices&amp;Codes'!$A:$A,'AveragePrices&amp;Codes'!$B:$B),AGRIBALYSE_Raw!$B:$B,AGRIBALYSE_Raw!U:U)*$E143,_xlfn.XLOOKUP(_xlfn.XLOOKUP(Tool_clean!$D143,'AveragePrices&amp;Codes'!$A:$A,'AveragePrices&amp;Codes'!$B:$B),AGRIBALYSE_Cooked!$C:$C,AGRIBALYSE_Cooked!V:V)*$E143),"")</f>
        <v>0</v>
      </c>
      <c r="S143">
        <f>IFERROR(IF($F143="Raw",_xlfn.XLOOKUP(_xlfn.XLOOKUP(Tool_clean!$D143,'AveragePrices&amp;Codes'!$A:$A,'AveragePrices&amp;Codes'!$B:$B),AGRIBALYSE_Raw!$B:$B,AGRIBALYSE_Raw!V:V)*$E143,_xlfn.XLOOKUP(_xlfn.XLOOKUP(Tool_clean!$D143,'AveragePrices&amp;Codes'!$A:$A,'AveragePrices&amp;Codes'!$B:$B),AGRIBALYSE_Cooked!$C:$C,AGRIBALYSE_Cooked!W:W)*$E143),"")</f>
        <v>0</v>
      </c>
      <c r="T143">
        <f>IFERROR(IF($F143="Raw",_xlfn.XLOOKUP(_xlfn.XLOOKUP(Tool_clean!$D143,'AveragePrices&amp;Codes'!$A:$A,'AveragePrices&amp;Codes'!$B:$B),AGRIBALYSE_Raw!$B:$B,AGRIBALYSE_Raw!W:W)*$E143,_xlfn.XLOOKUP(_xlfn.XLOOKUP(Tool_clean!$D143,'AveragePrices&amp;Codes'!$A:$A,'AveragePrices&amp;Codes'!$B:$B),AGRIBALYSE_Cooked!$C:$C,AGRIBALYSE_Cooked!X:X)*$E143),"")</f>
        <v>0</v>
      </c>
      <c r="U143">
        <f>IFERROR(IF($F143="Raw",_xlfn.XLOOKUP(_xlfn.XLOOKUP(Tool_clean!$D143,'AveragePrices&amp;Codes'!$A:$A,'AveragePrices&amp;Codes'!$B:$B),AGRIBALYSE_Raw!$B:$B,AGRIBALYSE_Raw!X:X)*$E143,_xlfn.XLOOKUP(_xlfn.XLOOKUP(Tool_clean!$D143,'AveragePrices&amp;Codes'!$A:$A,'AveragePrices&amp;Codes'!$B:$B),AGRIBALYSE_Cooked!$C:$C,AGRIBALYSE_Cooked!Y:Y)*$E143),"")</f>
        <v>0</v>
      </c>
      <c r="V143">
        <f>IFERROR(IF($F143="Raw",_xlfn.XLOOKUP(_xlfn.XLOOKUP(Tool_clean!$D143,'AveragePrices&amp;Codes'!$A:$A,'AveragePrices&amp;Codes'!$B:$B),AGRIBALYSE_Raw!$B:$B,AGRIBALYSE_Raw!Y:Y)*$E143,_xlfn.XLOOKUP(_xlfn.XLOOKUP(Tool_clean!$D143,'AveragePrices&amp;Codes'!$A:$A,'AveragePrices&amp;Codes'!$B:$B),AGRIBALYSE_Cooked!$C:$C,AGRIBALYSE_Cooked!Z:Z)*$E143),"")</f>
        <v>0</v>
      </c>
      <c r="W143">
        <f>IFERROR(IF($F143="Raw",_xlfn.XLOOKUP(_xlfn.XLOOKUP(Tool_clean!$D143,'AveragePrices&amp;Codes'!$A:$A,'AveragePrices&amp;Codes'!$B:$B),AGRIBALYSE_Raw!$B:$B,AGRIBALYSE_Raw!Z:Z)*$E143,_xlfn.XLOOKUP(_xlfn.XLOOKUP(Tool_clean!$D143,'AveragePrices&amp;Codes'!$A:$A,'AveragePrices&amp;Codes'!$B:$B),AGRIBALYSE_Cooked!$C:$C,AGRIBALYSE_Cooked!AA:AA)*$E143),"")</f>
        <v>0</v>
      </c>
      <c r="X143">
        <f>IFERROR(IF($F143="Raw",_xlfn.XLOOKUP(_xlfn.XLOOKUP(Tool_clean!$D143,'AveragePrices&amp;Codes'!$A:$A,'AveragePrices&amp;Codes'!$B:$B),AGRIBALYSE_Raw!$B:$B,AGRIBALYSE_Raw!AA:AA)*$E143,_xlfn.XLOOKUP(_xlfn.XLOOKUP(Tool_clean!$D143,'AveragePrices&amp;Codes'!$A:$A,'AveragePrices&amp;Codes'!$B:$B),AGRIBALYSE_Cooked!$C:$C,AGRIBALYSE_Cooked!AB:AB)*$E143),"")</f>
        <v>0</v>
      </c>
      <c r="Y143">
        <f>IFERROR(IF($F143="Raw",_xlfn.XLOOKUP(_xlfn.XLOOKUP(Tool_clean!$D143,'AveragePrices&amp;Codes'!$A:$A,'AveragePrices&amp;Codes'!$B:$B),AGRIBALYSE_Raw!$B:$B,AGRIBALYSE_Raw!AB:AB)*$E143,_xlfn.XLOOKUP(_xlfn.XLOOKUP(Tool_clean!$D143,'AveragePrices&amp;Codes'!$A:$A,'AveragePrices&amp;Codes'!$B:$B),AGRIBALYSE_Cooked!$C:$C,AGRIBALYSE_Cooked!AC:AC)*$E143),"")</f>
        <v>0</v>
      </c>
      <c r="Z143">
        <f>IFERROR(IF($F143="Raw",_xlfn.XLOOKUP(_xlfn.XLOOKUP(Tool_clean!$D143,'AveragePrices&amp;Codes'!$A:$A,'AveragePrices&amp;Codes'!$B:$B),AGRIBALYSE_Raw!$B:$B,AGRIBALYSE_Raw!AC:AC)*$E143,_xlfn.XLOOKUP(_xlfn.XLOOKUP(Tool_clean!$D143,'AveragePrices&amp;Codes'!$A:$A,'AveragePrices&amp;Codes'!$B:$B),AGRIBALYSE_Cooked!$C:$C,AGRIBALYSE_Cooked!AD:AD)*$E143),"")</f>
        <v>0</v>
      </c>
      <c r="AA143">
        <f>IFERROR(IF($F143="Raw",_xlfn.XLOOKUP(_xlfn.XLOOKUP(Tool_clean!$D143,'AveragePrices&amp;Codes'!$A:$A,'AveragePrices&amp;Codes'!$B:$B),AGRIBALYSE_Raw!$B:$B,AGRIBALYSE_Raw!AD:AD)*$E143,_xlfn.XLOOKUP(_xlfn.XLOOKUP(Tool_clean!$D143,'AveragePrices&amp;Codes'!$A:$A,'AveragePrices&amp;Codes'!$B:$B),AGRIBALYSE_Cooked!$C:$C,AGRIBALYSE_Cooked!AE:AE)*$E143),"")</f>
        <v>0</v>
      </c>
      <c r="AB143" t="str" cm="1">
        <f t="array" ref="AB143">IFERROR(_xlfn.XLOOKUP(Tool_clean!$F143&amp;$E$2,'Cooking methods'!$A:$A&amp;'Cooking methods'!$B:$B,'Cooking methods'!C:C)*$E143,"")</f>
        <v/>
      </c>
      <c r="AC143" t="str" cm="1">
        <f t="array" ref="AC143">IFERROR(_xlfn.XLOOKUP(Tool_clean!$F143&amp;$E$2,'Cooking methods'!$A:$A&amp;'Cooking methods'!$B:$B,'Cooking methods'!D:D)*$E143,"")</f>
        <v/>
      </c>
      <c r="AD143" t="str" cm="1">
        <f t="array" ref="AD143">IFERROR(_xlfn.XLOOKUP(Tool_clean!$F143&amp;$E$2,'Cooking methods'!$A:$A&amp;'Cooking methods'!$B:$B,'Cooking methods'!E:E)*$E143,"")</f>
        <v/>
      </c>
      <c r="AE143" t="str" cm="1">
        <f t="array" ref="AE143">IFERROR(_xlfn.XLOOKUP(Tool_clean!$F143&amp;$E$2,'Cooking methods'!$A:$A&amp;'Cooking methods'!$B:$B,'Cooking methods'!F:F)*$E143,"")</f>
        <v/>
      </c>
      <c r="AF143" t="str" cm="1">
        <f t="array" ref="AF143">IFERROR(_xlfn.XLOOKUP(Tool_clean!$F143&amp;$E$2,'Cooking methods'!$A:$A&amp;'Cooking methods'!$B:$B,'Cooking methods'!G:G)*$E143,"")</f>
        <v/>
      </c>
      <c r="AG143" t="str" cm="1">
        <f t="array" ref="AG143">IFERROR(_xlfn.XLOOKUP(Tool_clean!$F143&amp;$E$2,'Cooking methods'!$A:$A&amp;'Cooking methods'!$B:$B,'Cooking methods'!H:H)*$E143,"")</f>
        <v/>
      </c>
      <c r="AH143" t="str" cm="1">
        <f t="array" ref="AH143">IFERROR(_xlfn.XLOOKUP(Tool_clean!$F143&amp;$E$2,'Cooking methods'!$A:$A&amp;'Cooking methods'!$B:$B,'Cooking methods'!I:I)*$E143,"")</f>
        <v/>
      </c>
      <c r="AI143" t="str" cm="1">
        <f t="array" ref="AI143">IFERROR(_xlfn.XLOOKUP(Tool_clean!$F143&amp;$E$2,'Cooking methods'!$A:$A&amp;'Cooking methods'!$B:$B,'Cooking methods'!J:J)*$E143,"")</f>
        <v/>
      </c>
      <c r="AJ143" t="str" cm="1">
        <f t="array" ref="AJ143">IFERROR(_xlfn.XLOOKUP(Tool_clean!$F143&amp;$E$2,'Cooking methods'!$A:$A&amp;'Cooking methods'!$B:$B,'Cooking methods'!K:K)*$E143,"")</f>
        <v/>
      </c>
      <c r="AK143" t="str" cm="1">
        <f t="array" ref="AK143">IFERROR(_xlfn.XLOOKUP(Tool_clean!$F143&amp;$E$2,'Cooking methods'!$A:$A&amp;'Cooking methods'!$B:$B,'Cooking methods'!L:L)*$E143,"")</f>
        <v/>
      </c>
      <c r="AL143" t="str" cm="1">
        <f t="array" ref="AL143">IFERROR(_xlfn.XLOOKUP(Tool_clean!$F143&amp;$E$2,'Cooking methods'!$A:$A&amp;'Cooking methods'!$B:$B,'Cooking methods'!M:M)*$E143,"")</f>
        <v/>
      </c>
      <c r="AM143" t="str" cm="1">
        <f t="array" ref="AM143">IFERROR(_xlfn.XLOOKUP(Tool_clean!$F143&amp;$E$2,'Cooking methods'!$A:$A&amp;'Cooking methods'!$B:$B,'Cooking methods'!N:N)*$E143,"")</f>
        <v/>
      </c>
      <c r="AN143" t="str" cm="1">
        <f t="array" ref="AN143">IFERROR(_xlfn.XLOOKUP(Tool_clean!$F143&amp;$E$2,'Cooking methods'!$A:$A&amp;'Cooking methods'!$B:$B,'Cooking methods'!O:O)*$E143,"")</f>
        <v/>
      </c>
      <c r="AO143" t="str" cm="1">
        <f t="array" ref="AO143">IFERROR(_xlfn.XLOOKUP(Tool_clean!$F143&amp;$E$2,'Cooking methods'!$A:$A&amp;'Cooking methods'!$B:$B,'Cooking methods'!P:P)*$E143,"")</f>
        <v/>
      </c>
      <c r="AP143" t="str" cm="1">
        <f t="array" ref="AP143">IFERROR(_xlfn.XLOOKUP(Tool_clean!$F143&amp;$E$2,'Cooking methods'!$A:$A&amp;'Cooking methods'!$B:$B,'Cooking methods'!Q:Q)*$E143,"")</f>
        <v/>
      </c>
      <c r="AQ143" t="str" cm="1">
        <f t="array" ref="AQ143">IFERROR(_xlfn.XLOOKUP(Tool_clean!$F143&amp;$E$2,'Cooking methods'!$A:$A&amp;'Cooking methods'!$B:$B,'Cooking methods'!R:R)*$E143,"")</f>
        <v/>
      </c>
      <c r="AR143" t="str" cm="1">
        <f t="array" ref="AR143">IFERROR(_xlfn.XLOOKUP(Tool_clean!$G143&amp;$E$2,'Waste management'!$A:$A&amp;'Waste management'!$B:$B,'Waste management'!C:C)*$E143,"")</f>
        <v/>
      </c>
      <c r="AS143" t="str" cm="1">
        <f t="array" ref="AS143">IFERROR(_xlfn.XLOOKUP(Tool_clean!$G143&amp;$E$2,'Waste management'!$A:$A&amp;'Waste management'!$B:$B,'Waste management'!D:D)*$E143,"")</f>
        <v/>
      </c>
      <c r="AT143" t="str" cm="1">
        <f t="array" ref="AT143">IFERROR(_xlfn.XLOOKUP(Tool_clean!$G143&amp;$E$2,'Waste management'!$A:$A&amp;'Waste management'!$B:$B,'Waste management'!E:E)*$E143,"")</f>
        <v/>
      </c>
      <c r="AU143" t="str" cm="1">
        <f t="array" ref="AU143">IFERROR(_xlfn.XLOOKUP(Tool_clean!$G143&amp;$E$2,'Waste management'!$A:$A&amp;'Waste management'!$B:$B,'Waste management'!F:F)*$E143,"")</f>
        <v/>
      </c>
      <c r="AV143" t="str" cm="1">
        <f t="array" ref="AV143">IFERROR(_xlfn.XLOOKUP(Tool_clean!$G143&amp;$E$2,'Waste management'!$A:$A&amp;'Waste management'!$B:$B,'Waste management'!G:G)*$E143,"")</f>
        <v/>
      </c>
      <c r="AW143" t="str" cm="1">
        <f t="array" ref="AW143">IFERROR(_xlfn.XLOOKUP(Tool_clean!$G143&amp;$E$2,'Waste management'!$A:$A&amp;'Waste management'!$B:$B,'Waste management'!H:H)*$E143,"")</f>
        <v/>
      </c>
      <c r="AX143" t="str" cm="1">
        <f t="array" ref="AX143">IFERROR(_xlfn.XLOOKUP(Tool_clean!$G143&amp;$E$2,'Waste management'!$A:$A&amp;'Waste management'!$B:$B,'Waste management'!I:I)*$E143,"")</f>
        <v/>
      </c>
      <c r="AY143" t="str" cm="1">
        <f t="array" ref="AY143">IFERROR(_xlfn.XLOOKUP(Tool_clean!$G143&amp;$E$2,'Waste management'!$A:$A&amp;'Waste management'!$B:$B,'Waste management'!J:J)*$E143,"")</f>
        <v/>
      </c>
      <c r="AZ143" t="str" cm="1">
        <f t="array" ref="AZ143">IFERROR(_xlfn.XLOOKUP(Tool_clean!$G143&amp;$E$2,'Waste management'!$A:$A&amp;'Waste management'!$B:$B,'Waste management'!K:K)*$E143,"")</f>
        <v/>
      </c>
      <c r="BA143" t="str" cm="1">
        <f t="array" ref="BA143">IFERROR(_xlfn.XLOOKUP(Tool_clean!$G143&amp;$E$2,'Waste management'!$A:$A&amp;'Waste management'!$B:$B,'Waste management'!L:L)*$E143,"")</f>
        <v/>
      </c>
      <c r="BB143" t="str" cm="1">
        <f t="array" ref="BB143">IFERROR(_xlfn.XLOOKUP(Tool_clean!$G143&amp;$E$2,'Waste management'!$A:$A&amp;'Waste management'!$B:$B,'Waste management'!M:M)*$E143,"")</f>
        <v/>
      </c>
      <c r="BC143" t="str" cm="1">
        <f t="array" ref="BC143">IFERROR(_xlfn.XLOOKUP(Tool_clean!$G143&amp;$E$2,'Waste management'!$A:$A&amp;'Waste management'!$B:$B,'Waste management'!N:N)*$E143,"")</f>
        <v/>
      </c>
      <c r="BD143" t="str" cm="1">
        <f t="array" ref="BD143">IFERROR(_xlfn.XLOOKUP(Tool_clean!$G143&amp;$E$2,'Waste management'!$A:$A&amp;'Waste management'!$B:$B,'Waste management'!O:O)*$E143,"")</f>
        <v/>
      </c>
      <c r="BE143" t="str" cm="1">
        <f t="array" ref="BE143">IFERROR(_xlfn.XLOOKUP(Tool_clean!$G143&amp;$E$2,'Waste management'!$A:$A&amp;'Waste management'!$B:$B,'Waste management'!P:P)*$E143,"")</f>
        <v/>
      </c>
      <c r="BF143" t="str" cm="1">
        <f t="array" ref="BF143">IFERROR(_xlfn.XLOOKUP(Tool_clean!$G143&amp;$E$2,'Waste management'!$A:$A&amp;'Waste management'!$B:$B,'Waste management'!Q:Q)*$E143,"")</f>
        <v/>
      </c>
      <c r="BG143" t="str" cm="1">
        <f t="array" ref="BG143">IFERROR(_xlfn.XLOOKUP(Tool_clean!$G143&amp;$E$2,'Waste management'!$A:$A&amp;'Waste management'!$B:$B,'Waste management'!R:R)*$E143,"")</f>
        <v/>
      </c>
      <c r="BH143" t="str">
        <f>IFERROR((L143+AR143+AB143)*_xlfn.XLOOKUP(Tool_clean!BH$4,Monetization_Factors!$A:$A,Monetization_Factors!$D:$D),"")</f>
        <v/>
      </c>
      <c r="BI143" t="str">
        <f>IFERROR((M143+AS143+AC143)*_xlfn.XLOOKUP(Tool_clean!BI$4,Monetization_Factors!$A:$A,Monetization_Factors!$D:$D),"")</f>
        <v/>
      </c>
      <c r="BJ143" t="str">
        <f>IFERROR((N143+AT143+AD143)*_xlfn.XLOOKUP(Tool_clean!BJ$4,Monetization_Factors!$A:$A,Monetization_Factors!$D:$D),"")</f>
        <v/>
      </c>
      <c r="BK143" t="str">
        <f>IFERROR((O143+AU143+AE143)*_xlfn.XLOOKUP(Tool_clean!BK$4,Monetization_Factors!$A:$A,Monetization_Factors!$D:$D),"")</f>
        <v/>
      </c>
      <c r="BL143" t="str">
        <f>IFERROR((P143+AV143+AF143)*_xlfn.XLOOKUP(Tool_clean!BL$4,Monetization_Factors!$A:$A,Monetization_Factors!$D:$D),"")</f>
        <v/>
      </c>
      <c r="BM143" t="str">
        <f>IFERROR((Q143+AW143+AG143)*_xlfn.XLOOKUP(Tool_clean!BM$4,Monetization_Factors!$A:$A,Monetization_Factors!$D:$D),"")</f>
        <v/>
      </c>
      <c r="BN143" t="str">
        <f>IFERROR((R143+AX143+AH143)*_xlfn.XLOOKUP(Tool_clean!BN$4,Monetization_Factors!$A:$A,Monetization_Factors!$D:$D),"")</f>
        <v/>
      </c>
      <c r="BO143" t="str">
        <f>IFERROR((S143+AY143+AI143)*_xlfn.XLOOKUP(Tool_clean!BO$4,Monetization_Factors!$A:$A,Monetization_Factors!$D:$D),"")</f>
        <v/>
      </c>
      <c r="BP143" t="str">
        <f>IFERROR((T143+AZ143+AJ143)*_xlfn.XLOOKUP(Tool_clean!BP$4,Monetization_Factors!$A:$A,Monetization_Factors!$D:$D),"")</f>
        <v/>
      </c>
      <c r="BQ143" t="str">
        <f>IFERROR((U143+BA143+AK143)*_xlfn.XLOOKUP(Tool_clean!BQ$4,Monetization_Factors!$A:$A,Monetization_Factors!$D:$D),"")</f>
        <v/>
      </c>
      <c r="BR143" t="str">
        <f>IFERROR((V143+BB143+AL143)*_xlfn.XLOOKUP(Tool_clean!BR$4,Monetization_Factors!$A:$A,Monetization_Factors!$D:$D),"")</f>
        <v/>
      </c>
      <c r="BS143" t="str">
        <f>IFERROR((W143+BC143+AM143)*_xlfn.XLOOKUP(Tool_clean!BS$4,Monetization_Factors!$A:$A,Monetization_Factors!$D:$D),"")</f>
        <v/>
      </c>
      <c r="BT143" t="str">
        <f>IFERROR((X143+BD143+AN143)*_xlfn.XLOOKUP(Tool_clean!BT$4,Monetization_Factors!$A:$A,Monetization_Factors!$D:$D),"")</f>
        <v/>
      </c>
      <c r="BU143" t="str">
        <f>IFERROR((Y143+BE143+AO143)*_xlfn.XLOOKUP(Tool_clean!BU$4,Monetization_Factors!$A:$A,Monetization_Factors!$D:$D),"")</f>
        <v/>
      </c>
      <c r="BV143" t="str">
        <f>IFERROR((Z143+BF143+AP143)*_xlfn.XLOOKUP(Tool_clean!BV$4,Monetization_Factors!$A:$A,Monetization_Factors!$D:$D),"")</f>
        <v/>
      </c>
      <c r="BW143" t="str">
        <f>IFERROR((AA143+BG143+AQ143)*_xlfn.XLOOKUP(Tool_clean!BW$4,Monetization_Factors!$A:$A,Monetization_Factors!$D:$D),"")</f>
        <v/>
      </c>
      <c r="BX143" s="38" t="str" cm="1">
        <f t="array" ref="BX143">IFERROR(_xlfn.IFS(I143&gt;0,I143*E143,I143="",J143*E143),"")</f>
        <v/>
      </c>
      <c r="BY143" s="38">
        <f t="shared" si="195"/>
        <v>0</v>
      </c>
      <c r="BZ143" s="38" t="str">
        <f t="shared" si="196"/>
        <v/>
      </c>
      <c r="CA143" s="38" t="str">
        <f t="shared" si="197"/>
        <v/>
      </c>
      <c r="CB143" t="str">
        <f t="shared" si="162"/>
        <v/>
      </c>
      <c r="CC143" t="str">
        <f t="shared" si="163"/>
        <v/>
      </c>
      <c r="CD143" t="str">
        <f t="shared" si="164"/>
        <v/>
      </c>
      <c r="CE143" t="str">
        <f t="shared" si="165"/>
        <v/>
      </c>
      <c r="CF143" t="str">
        <f t="shared" si="166"/>
        <v/>
      </c>
      <c r="CG143" t="str">
        <f t="shared" si="167"/>
        <v/>
      </c>
      <c r="CH143" t="str">
        <f t="shared" si="168"/>
        <v/>
      </c>
      <c r="CI143" t="str">
        <f t="shared" si="169"/>
        <v/>
      </c>
      <c r="CJ143" t="str">
        <f t="shared" si="170"/>
        <v/>
      </c>
      <c r="CK143" t="str">
        <f t="shared" si="171"/>
        <v/>
      </c>
      <c r="CL143" t="str">
        <f t="shared" si="172"/>
        <v/>
      </c>
      <c r="CM143" t="str">
        <f t="shared" si="173"/>
        <v/>
      </c>
      <c r="CN143" t="str">
        <f t="shared" si="174"/>
        <v/>
      </c>
      <c r="CO143" t="str">
        <f t="shared" si="175"/>
        <v/>
      </c>
      <c r="CP143" t="str">
        <f t="shared" si="176"/>
        <v/>
      </c>
      <c r="CQ143" t="str">
        <f t="shared" si="177"/>
        <v/>
      </c>
      <c r="CR143" t="str">
        <f t="shared" si="178"/>
        <v/>
      </c>
      <c r="CS143" t="str">
        <f t="shared" si="179"/>
        <v/>
      </c>
      <c r="CT143" t="str">
        <f t="shared" si="180"/>
        <v/>
      </c>
      <c r="CU143" t="str">
        <f t="shared" si="181"/>
        <v/>
      </c>
      <c r="CV143" t="str">
        <f t="shared" si="182"/>
        <v/>
      </c>
      <c r="CW143" t="str">
        <f t="shared" si="183"/>
        <v/>
      </c>
      <c r="CX143" t="str">
        <f t="shared" si="184"/>
        <v/>
      </c>
      <c r="CY143" t="str">
        <f t="shared" si="185"/>
        <v/>
      </c>
      <c r="CZ143" t="str">
        <f t="shared" si="186"/>
        <v/>
      </c>
      <c r="DA143" t="str">
        <f t="shared" si="187"/>
        <v/>
      </c>
      <c r="DB143" t="str">
        <f t="shared" si="188"/>
        <v/>
      </c>
      <c r="DC143" t="str">
        <f t="shared" si="189"/>
        <v/>
      </c>
      <c r="DD143" t="str">
        <f t="shared" si="190"/>
        <v/>
      </c>
      <c r="DE143" t="str">
        <f t="shared" si="191"/>
        <v/>
      </c>
      <c r="DF143" t="str">
        <f t="shared" si="192"/>
        <v/>
      </c>
      <c r="DG143" t="str">
        <f t="shared" si="193"/>
        <v/>
      </c>
      <c r="DH143" s="5" t="str">
        <f>IFERROR((CR143*$B$2*(1-$H143)*('CAR.CAP_per person'!B$2))/(_xlfn.XLOOKUP($E$2,EU_countries_GDP!$A$2:$A$29,EU_countries_GDP!$E$2:$E$29)),"")</f>
        <v/>
      </c>
      <c r="DI143" s="5" t="str">
        <f>IFERROR((CS143*$B$2*(1-$H143)*('CAR.CAP_per person'!C$2))/(_xlfn.XLOOKUP($E$2,EU_countries_GDP!$A$2:$A$29,EU_countries_GDP!$E$2:$E$29)),"")</f>
        <v/>
      </c>
      <c r="DJ143" s="5" t="str">
        <f>IFERROR((CT143*$B$2*(1-$H143)*('CAR.CAP_per person'!D$2))/(_xlfn.XLOOKUP($E$2,EU_countries_GDP!$A$2:$A$29,EU_countries_GDP!$E$2:$E$29)),"")</f>
        <v/>
      </c>
      <c r="DK143" s="5" t="str">
        <f>IFERROR((CU143*$B$2*(1-$H143)*('CAR.CAP_per person'!E$2))/(_xlfn.XLOOKUP($E$2,EU_countries_GDP!$A$2:$A$29,EU_countries_GDP!$E$2:$E$29)),"")</f>
        <v/>
      </c>
      <c r="DL143" s="5" t="str">
        <f>IFERROR((CV143*$B$2*(1-$H143)*('CAR.CAP_per person'!F$2))/(_xlfn.XLOOKUP($E$2,EU_countries_GDP!$A$2:$A$29,EU_countries_GDP!$E$2:$E$29)),"")</f>
        <v/>
      </c>
      <c r="DM143" s="5" t="str">
        <f>IFERROR((CW143*$B$2*(1-$H143)*('CAR.CAP_per person'!G$2))/(_xlfn.XLOOKUP($E$2,EU_countries_GDP!$A$2:$A$29,EU_countries_GDP!$E$2:$E$29)),"")</f>
        <v/>
      </c>
      <c r="DN143" s="5" t="str">
        <f>IFERROR((CX143*$B$2*(1-$H143)*('CAR.CAP_per person'!H$2))/(_xlfn.XLOOKUP($E$2,EU_countries_GDP!$A$2:$A$29,EU_countries_GDP!$E$2:$E$29)),"")</f>
        <v/>
      </c>
      <c r="DO143" s="5" t="str">
        <f>IFERROR((CY143*$B$2*(1-$H143)*('CAR.CAP_per person'!I$2))/(_xlfn.XLOOKUP($E$2,EU_countries_GDP!$A$2:$A$29,EU_countries_GDP!$E$2:$E$29)),"")</f>
        <v/>
      </c>
      <c r="DP143" s="5" t="str">
        <f>IFERROR((CZ143*$B$2*(1-$H143)*('CAR.CAP_per person'!J$2))/(_xlfn.XLOOKUP($E$2,EU_countries_GDP!$A$2:$A$29,EU_countries_GDP!$E$2:$E$29)),"")</f>
        <v/>
      </c>
      <c r="DQ143" s="5" t="str">
        <f>IFERROR((DA143*$B$2*(1-$H143)*('CAR.CAP_per person'!K$2))/(_xlfn.XLOOKUP($E$2,EU_countries_GDP!$A$2:$A$29,EU_countries_GDP!$E$2:$E$29)),"")</f>
        <v/>
      </c>
      <c r="DR143" s="5" t="str">
        <f>IFERROR((DB143*$B$2*(1-$H143)*('CAR.CAP_per person'!L$2))/(_xlfn.XLOOKUP($E$2,EU_countries_GDP!$A$2:$A$29,EU_countries_GDP!$E$2:$E$29)),"")</f>
        <v/>
      </c>
      <c r="DS143" s="5" t="str">
        <f>IFERROR((DC143*$B$2*(1-$H143)*('CAR.CAP_per person'!M$2))/(_xlfn.XLOOKUP($E$2,EU_countries_GDP!$A$2:$A$29,EU_countries_GDP!$E$2:$E$29)),"")</f>
        <v/>
      </c>
      <c r="DT143" s="5" t="str">
        <f>IFERROR((DD143*$B$2*(1-$H143)*('CAR.CAP_per person'!N$2))/(_xlfn.XLOOKUP($E$2,EU_countries_GDP!$A$2:$A$29,EU_countries_GDP!$E$2:$E$29)),"")</f>
        <v/>
      </c>
      <c r="DU143" s="5" t="str">
        <f>IFERROR((DE143*$B$2*(1-$H143)*('CAR.CAP_per person'!O$2))/(_xlfn.XLOOKUP($E$2,EU_countries_GDP!$A$2:$A$29,EU_countries_GDP!$E$2:$E$29)),"")</f>
        <v/>
      </c>
      <c r="DV143" s="5" t="str">
        <f>IFERROR((DF143*$B$2*(1-$H143)*('CAR.CAP_per person'!P$2))/(_xlfn.XLOOKUP($E$2,EU_countries_GDP!$A$2:$A$29,EU_countries_GDP!$E$2:$E$29)),"")</f>
        <v/>
      </c>
      <c r="DW143" s="5" t="str">
        <f>IFERROR((DG143*$B$2*(1-$H143)*('CAR.CAP_per person'!Q$2))/(_xlfn.XLOOKUP($E$2,EU_countries_GDP!$A$2:$A$29,EU_countries_GDP!$E$2:$E$29)),"")</f>
        <v/>
      </c>
    </row>
    <row r="144" spans="2:127">
      <c r="B144" t="str">
        <f>_xlfn.XLOOKUP(D144,Table5[Ingredient],Table5[Category],"",FALSE)</f>
        <v/>
      </c>
      <c r="C144" s="33"/>
      <c r="D144" s="33"/>
      <c r="E144" s="33"/>
      <c r="F144" s="33"/>
      <c r="G144" s="33"/>
      <c r="H144" s="33"/>
      <c r="I144" s="33"/>
      <c r="J144" s="37" t="str">
        <f>IFERROR(INDEX('AveragePrices&amp;Codes'!G:AG, MATCH($D144, 'AveragePrices&amp;Codes'!$A:$A, 0), MATCH(Tool_clean!$E$2, 'AveragePrices&amp;Codes'!$G$1:$AG$1, 0)),"")</f>
        <v/>
      </c>
      <c r="K144" s="37" t="str">
        <f t="shared" si="194"/>
        <v/>
      </c>
      <c r="L144">
        <f>IFERROR(IF($F144="Raw",_xlfn.XLOOKUP(_xlfn.XLOOKUP(Tool_clean!$D144,'AveragePrices&amp;Codes'!$A:$A,'AveragePrices&amp;Codes'!$B:$B),AGRIBALYSE_Raw!$B:$B,AGRIBALYSE_Raw!O:O)*$E144,_xlfn.XLOOKUP(_xlfn.XLOOKUP(Tool_clean!$D144,'AveragePrices&amp;Codes'!$A:$A,'AveragePrices&amp;Codes'!$B:$B),AGRIBALYSE_Cooked!$C:$C,AGRIBALYSE_Cooked!P:P)*$E144),"")</f>
        <v>0</v>
      </c>
      <c r="M144">
        <f>IFERROR(IF($F144="Raw",_xlfn.XLOOKUP(_xlfn.XLOOKUP(Tool_clean!$D144,'AveragePrices&amp;Codes'!$A:$A,'AveragePrices&amp;Codes'!$B:$B),AGRIBALYSE_Raw!$B:$B,AGRIBALYSE_Raw!P:P)*$E144,_xlfn.XLOOKUP(_xlfn.XLOOKUP(Tool_clean!$D144,'AveragePrices&amp;Codes'!$A:$A,'AveragePrices&amp;Codes'!$B:$B),AGRIBALYSE_Cooked!$C:$C,AGRIBALYSE_Cooked!Q:Q)*$E144),"")</f>
        <v>0</v>
      </c>
      <c r="N144">
        <f>IFERROR(IF($F144="Raw",_xlfn.XLOOKUP(_xlfn.XLOOKUP(Tool_clean!$D144,'AveragePrices&amp;Codes'!$A:$A,'AveragePrices&amp;Codes'!$B:$B),AGRIBALYSE_Raw!$B:$B,AGRIBALYSE_Raw!Q:Q)*$E144,_xlfn.XLOOKUP(_xlfn.XLOOKUP(Tool_clean!$D144,'AveragePrices&amp;Codes'!$A:$A,'AveragePrices&amp;Codes'!$B:$B),AGRIBALYSE_Cooked!$C:$C,AGRIBALYSE_Cooked!R:R)*$E144),"")</f>
        <v>0</v>
      </c>
      <c r="O144">
        <f>IFERROR(IF($F144="Raw",_xlfn.XLOOKUP(_xlfn.XLOOKUP(Tool_clean!$D144,'AveragePrices&amp;Codes'!$A:$A,'AveragePrices&amp;Codes'!$B:$B),AGRIBALYSE_Raw!$B:$B,AGRIBALYSE_Raw!R:R)*$E144,_xlfn.XLOOKUP(_xlfn.XLOOKUP(Tool_clean!$D144,'AveragePrices&amp;Codes'!$A:$A,'AveragePrices&amp;Codes'!$B:$B),AGRIBALYSE_Cooked!$C:$C,AGRIBALYSE_Cooked!S:S)*$E144),"")</f>
        <v>0</v>
      </c>
      <c r="P144">
        <f>IFERROR(IF($F144="Raw",_xlfn.XLOOKUP(_xlfn.XLOOKUP(Tool_clean!$D144,'AveragePrices&amp;Codes'!$A:$A,'AveragePrices&amp;Codes'!$B:$B),AGRIBALYSE_Raw!$B:$B,AGRIBALYSE_Raw!S:S)*$E144,_xlfn.XLOOKUP(_xlfn.XLOOKUP(Tool_clean!$D144,'AveragePrices&amp;Codes'!$A:$A,'AveragePrices&amp;Codes'!$B:$B),AGRIBALYSE_Cooked!$C:$C,AGRIBALYSE_Cooked!T:T)*$E144),"")</f>
        <v>0</v>
      </c>
      <c r="Q144">
        <f>IFERROR(IF($F144="Raw",_xlfn.XLOOKUP(_xlfn.XLOOKUP(Tool_clean!$D144,'AveragePrices&amp;Codes'!$A:$A,'AveragePrices&amp;Codes'!$B:$B),AGRIBALYSE_Raw!$B:$B,AGRIBALYSE_Raw!T:T)*$E144,_xlfn.XLOOKUP(_xlfn.XLOOKUP(Tool_clean!$D144,'AveragePrices&amp;Codes'!$A:$A,'AveragePrices&amp;Codes'!$B:$B),AGRIBALYSE_Cooked!$C:$C,AGRIBALYSE_Cooked!U:U)*$E144),"")</f>
        <v>0</v>
      </c>
      <c r="R144">
        <f>IFERROR(IF($F144="Raw",_xlfn.XLOOKUP(_xlfn.XLOOKUP(Tool_clean!$D144,'AveragePrices&amp;Codes'!$A:$A,'AveragePrices&amp;Codes'!$B:$B),AGRIBALYSE_Raw!$B:$B,AGRIBALYSE_Raw!U:U)*$E144,_xlfn.XLOOKUP(_xlfn.XLOOKUP(Tool_clean!$D144,'AveragePrices&amp;Codes'!$A:$A,'AveragePrices&amp;Codes'!$B:$B),AGRIBALYSE_Cooked!$C:$C,AGRIBALYSE_Cooked!V:V)*$E144),"")</f>
        <v>0</v>
      </c>
      <c r="S144">
        <f>IFERROR(IF($F144="Raw",_xlfn.XLOOKUP(_xlfn.XLOOKUP(Tool_clean!$D144,'AveragePrices&amp;Codes'!$A:$A,'AveragePrices&amp;Codes'!$B:$B),AGRIBALYSE_Raw!$B:$B,AGRIBALYSE_Raw!V:V)*$E144,_xlfn.XLOOKUP(_xlfn.XLOOKUP(Tool_clean!$D144,'AveragePrices&amp;Codes'!$A:$A,'AveragePrices&amp;Codes'!$B:$B),AGRIBALYSE_Cooked!$C:$C,AGRIBALYSE_Cooked!W:W)*$E144),"")</f>
        <v>0</v>
      </c>
      <c r="T144">
        <f>IFERROR(IF($F144="Raw",_xlfn.XLOOKUP(_xlfn.XLOOKUP(Tool_clean!$D144,'AveragePrices&amp;Codes'!$A:$A,'AveragePrices&amp;Codes'!$B:$B),AGRIBALYSE_Raw!$B:$B,AGRIBALYSE_Raw!W:W)*$E144,_xlfn.XLOOKUP(_xlfn.XLOOKUP(Tool_clean!$D144,'AveragePrices&amp;Codes'!$A:$A,'AveragePrices&amp;Codes'!$B:$B),AGRIBALYSE_Cooked!$C:$C,AGRIBALYSE_Cooked!X:X)*$E144),"")</f>
        <v>0</v>
      </c>
      <c r="U144">
        <f>IFERROR(IF($F144="Raw",_xlfn.XLOOKUP(_xlfn.XLOOKUP(Tool_clean!$D144,'AveragePrices&amp;Codes'!$A:$A,'AveragePrices&amp;Codes'!$B:$B),AGRIBALYSE_Raw!$B:$B,AGRIBALYSE_Raw!X:X)*$E144,_xlfn.XLOOKUP(_xlfn.XLOOKUP(Tool_clean!$D144,'AveragePrices&amp;Codes'!$A:$A,'AveragePrices&amp;Codes'!$B:$B),AGRIBALYSE_Cooked!$C:$C,AGRIBALYSE_Cooked!Y:Y)*$E144),"")</f>
        <v>0</v>
      </c>
      <c r="V144">
        <f>IFERROR(IF($F144="Raw",_xlfn.XLOOKUP(_xlfn.XLOOKUP(Tool_clean!$D144,'AveragePrices&amp;Codes'!$A:$A,'AveragePrices&amp;Codes'!$B:$B),AGRIBALYSE_Raw!$B:$B,AGRIBALYSE_Raw!Y:Y)*$E144,_xlfn.XLOOKUP(_xlfn.XLOOKUP(Tool_clean!$D144,'AveragePrices&amp;Codes'!$A:$A,'AveragePrices&amp;Codes'!$B:$B),AGRIBALYSE_Cooked!$C:$C,AGRIBALYSE_Cooked!Z:Z)*$E144),"")</f>
        <v>0</v>
      </c>
      <c r="W144">
        <f>IFERROR(IF($F144="Raw",_xlfn.XLOOKUP(_xlfn.XLOOKUP(Tool_clean!$D144,'AveragePrices&amp;Codes'!$A:$A,'AveragePrices&amp;Codes'!$B:$B),AGRIBALYSE_Raw!$B:$B,AGRIBALYSE_Raw!Z:Z)*$E144,_xlfn.XLOOKUP(_xlfn.XLOOKUP(Tool_clean!$D144,'AveragePrices&amp;Codes'!$A:$A,'AveragePrices&amp;Codes'!$B:$B),AGRIBALYSE_Cooked!$C:$C,AGRIBALYSE_Cooked!AA:AA)*$E144),"")</f>
        <v>0</v>
      </c>
      <c r="X144">
        <f>IFERROR(IF($F144="Raw",_xlfn.XLOOKUP(_xlfn.XLOOKUP(Tool_clean!$D144,'AveragePrices&amp;Codes'!$A:$A,'AveragePrices&amp;Codes'!$B:$B),AGRIBALYSE_Raw!$B:$B,AGRIBALYSE_Raw!AA:AA)*$E144,_xlfn.XLOOKUP(_xlfn.XLOOKUP(Tool_clean!$D144,'AveragePrices&amp;Codes'!$A:$A,'AveragePrices&amp;Codes'!$B:$B),AGRIBALYSE_Cooked!$C:$C,AGRIBALYSE_Cooked!AB:AB)*$E144),"")</f>
        <v>0</v>
      </c>
      <c r="Y144">
        <f>IFERROR(IF($F144="Raw",_xlfn.XLOOKUP(_xlfn.XLOOKUP(Tool_clean!$D144,'AveragePrices&amp;Codes'!$A:$A,'AveragePrices&amp;Codes'!$B:$B),AGRIBALYSE_Raw!$B:$B,AGRIBALYSE_Raw!AB:AB)*$E144,_xlfn.XLOOKUP(_xlfn.XLOOKUP(Tool_clean!$D144,'AveragePrices&amp;Codes'!$A:$A,'AveragePrices&amp;Codes'!$B:$B),AGRIBALYSE_Cooked!$C:$C,AGRIBALYSE_Cooked!AC:AC)*$E144),"")</f>
        <v>0</v>
      </c>
      <c r="Z144">
        <f>IFERROR(IF($F144="Raw",_xlfn.XLOOKUP(_xlfn.XLOOKUP(Tool_clean!$D144,'AveragePrices&amp;Codes'!$A:$A,'AveragePrices&amp;Codes'!$B:$B),AGRIBALYSE_Raw!$B:$B,AGRIBALYSE_Raw!AC:AC)*$E144,_xlfn.XLOOKUP(_xlfn.XLOOKUP(Tool_clean!$D144,'AveragePrices&amp;Codes'!$A:$A,'AveragePrices&amp;Codes'!$B:$B),AGRIBALYSE_Cooked!$C:$C,AGRIBALYSE_Cooked!AD:AD)*$E144),"")</f>
        <v>0</v>
      </c>
      <c r="AA144">
        <f>IFERROR(IF($F144="Raw",_xlfn.XLOOKUP(_xlfn.XLOOKUP(Tool_clean!$D144,'AveragePrices&amp;Codes'!$A:$A,'AveragePrices&amp;Codes'!$B:$B),AGRIBALYSE_Raw!$B:$B,AGRIBALYSE_Raw!AD:AD)*$E144,_xlfn.XLOOKUP(_xlfn.XLOOKUP(Tool_clean!$D144,'AveragePrices&amp;Codes'!$A:$A,'AveragePrices&amp;Codes'!$B:$B),AGRIBALYSE_Cooked!$C:$C,AGRIBALYSE_Cooked!AE:AE)*$E144),"")</f>
        <v>0</v>
      </c>
      <c r="AB144" t="str" cm="1">
        <f t="array" ref="AB144">IFERROR(_xlfn.XLOOKUP(Tool_clean!$F144&amp;$E$2,'Cooking methods'!$A:$A&amp;'Cooking methods'!$B:$B,'Cooking methods'!C:C)*$E144,"")</f>
        <v/>
      </c>
      <c r="AC144" t="str" cm="1">
        <f t="array" ref="AC144">IFERROR(_xlfn.XLOOKUP(Tool_clean!$F144&amp;$E$2,'Cooking methods'!$A:$A&amp;'Cooking methods'!$B:$B,'Cooking methods'!D:D)*$E144,"")</f>
        <v/>
      </c>
      <c r="AD144" t="str" cm="1">
        <f t="array" ref="AD144">IFERROR(_xlfn.XLOOKUP(Tool_clean!$F144&amp;$E$2,'Cooking methods'!$A:$A&amp;'Cooking methods'!$B:$B,'Cooking methods'!E:E)*$E144,"")</f>
        <v/>
      </c>
      <c r="AE144" t="str" cm="1">
        <f t="array" ref="AE144">IFERROR(_xlfn.XLOOKUP(Tool_clean!$F144&amp;$E$2,'Cooking methods'!$A:$A&amp;'Cooking methods'!$B:$B,'Cooking methods'!F:F)*$E144,"")</f>
        <v/>
      </c>
      <c r="AF144" t="str" cm="1">
        <f t="array" ref="AF144">IFERROR(_xlfn.XLOOKUP(Tool_clean!$F144&amp;$E$2,'Cooking methods'!$A:$A&amp;'Cooking methods'!$B:$B,'Cooking methods'!G:G)*$E144,"")</f>
        <v/>
      </c>
      <c r="AG144" t="str" cm="1">
        <f t="array" ref="AG144">IFERROR(_xlfn.XLOOKUP(Tool_clean!$F144&amp;$E$2,'Cooking methods'!$A:$A&amp;'Cooking methods'!$B:$B,'Cooking methods'!H:H)*$E144,"")</f>
        <v/>
      </c>
      <c r="AH144" t="str" cm="1">
        <f t="array" ref="AH144">IFERROR(_xlfn.XLOOKUP(Tool_clean!$F144&amp;$E$2,'Cooking methods'!$A:$A&amp;'Cooking methods'!$B:$B,'Cooking methods'!I:I)*$E144,"")</f>
        <v/>
      </c>
      <c r="AI144" t="str" cm="1">
        <f t="array" ref="AI144">IFERROR(_xlfn.XLOOKUP(Tool_clean!$F144&amp;$E$2,'Cooking methods'!$A:$A&amp;'Cooking methods'!$B:$B,'Cooking methods'!J:J)*$E144,"")</f>
        <v/>
      </c>
      <c r="AJ144" t="str" cm="1">
        <f t="array" ref="AJ144">IFERROR(_xlfn.XLOOKUP(Tool_clean!$F144&amp;$E$2,'Cooking methods'!$A:$A&amp;'Cooking methods'!$B:$B,'Cooking methods'!K:K)*$E144,"")</f>
        <v/>
      </c>
      <c r="AK144" t="str" cm="1">
        <f t="array" ref="AK144">IFERROR(_xlfn.XLOOKUP(Tool_clean!$F144&amp;$E$2,'Cooking methods'!$A:$A&amp;'Cooking methods'!$B:$B,'Cooking methods'!L:L)*$E144,"")</f>
        <v/>
      </c>
      <c r="AL144" t="str" cm="1">
        <f t="array" ref="AL144">IFERROR(_xlfn.XLOOKUP(Tool_clean!$F144&amp;$E$2,'Cooking methods'!$A:$A&amp;'Cooking methods'!$B:$B,'Cooking methods'!M:M)*$E144,"")</f>
        <v/>
      </c>
      <c r="AM144" t="str" cm="1">
        <f t="array" ref="AM144">IFERROR(_xlfn.XLOOKUP(Tool_clean!$F144&amp;$E$2,'Cooking methods'!$A:$A&amp;'Cooking methods'!$B:$B,'Cooking methods'!N:N)*$E144,"")</f>
        <v/>
      </c>
      <c r="AN144" t="str" cm="1">
        <f t="array" ref="AN144">IFERROR(_xlfn.XLOOKUP(Tool_clean!$F144&amp;$E$2,'Cooking methods'!$A:$A&amp;'Cooking methods'!$B:$B,'Cooking methods'!O:O)*$E144,"")</f>
        <v/>
      </c>
      <c r="AO144" t="str" cm="1">
        <f t="array" ref="AO144">IFERROR(_xlfn.XLOOKUP(Tool_clean!$F144&amp;$E$2,'Cooking methods'!$A:$A&amp;'Cooking methods'!$B:$B,'Cooking methods'!P:P)*$E144,"")</f>
        <v/>
      </c>
      <c r="AP144" t="str" cm="1">
        <f t="array" ref="AP144">IFERROR(_xlfn.XLOOKUP(Tool_clean!$F144&amp;$E$2,'Cooking methods'!$A:$A&amp;'Cooking methods'!$B:$B,'Cooking methods'!Q:Q)*$E144,"")</f>
        <v/>
      </c>
      <c r="AQ144" t="str" cm="1">
        <f t="array" ref="AQ144">IFERROR(_xlfn.XLOOKUP(Tool_clean!$F144&amp;$E$2,'Cooking methods'!$A:$A&amp;'Cooking methods'!$B:$B,'Cooking methods'!R:R)*$E144,"")</f>
        <v/>
      </c>
      <c r="AR144" t="str" cm="1">
        <f t="array" ref="AR144">IFERROR(_xlfn.XLOOKUP(Tool_clean!$G144&amp;$E$2,'Waste management'!$A:$A&amp;'Waste management'!$B:$B,'Waste management'!C:C)*$E144,"")</f>
        <v/>
      </c>
      <c r="AS144" t="str" cm="1">
        <f t="array" ref="AS144">IFERROR(_xlfn.XLOOKUP(Tool_clean!$G144&amp;$E$2,'Waste management'!$A:$A&amp;'Waste management'!$B:$B,'Waste management'!D:D)*$E144,"")</f>
        <v/>
      </c>
      <c r="AT144" t="str" cm="1">
        <f t="array" ref="AT144">IFERROR(_xlfn.XLOOKUP(Tool_clean!$G144&amp;$E$2,'Waste management'!$A:$A&amp;'Waste management'!$B:$B,'Waste management'!E:E)*$E144,"")</f>
        <v/>
      </c>
      <c r="AU144" t="str" cm="1">
        <f t="array" ref="AU144">IFERROR(_xlfn.XLOOKUP(Tool_clean!$G144&amp;$E$2,'Waste management'!$A:$A&amp;'Waste management'!$B:$B,'Waste management'!F:F)*$E144,"")</f>
        <v/>
      </c>
      <c r="AV144" t="str" cm="1">
        <f t="array" ref="AV144">IFERROR(_xlfn.XLOOKUP(Tool_clean!$G144&amp;$E$2,'Waste management'!$A:$A&amp;'Waste management'!$B:$B,'Waste management'!G:G)*$E144,"")</f>
        <v/>
      </c>
      <c r="AW144" t="str" cm="1">
        <f t="array" ref="AW144">IFERROR(_xlfn.XLOOKUP(Tool_clean!$G144&amp;$E$2,'Waste management'!$A:$A&amp;'Waste management'!$B:$B,'Waste management'!H:H)*$E144,"")</f>
        <v/>
      </c>
      <c r="AX144" t="str" cm="1">
        <f t="array" ref="AX144">IFERROR(_xlfn.XLOOKUP(Tool_clean!$G144&amp;$E$2,'Waste management'!$A:$A&amp;'Waste management'!$B:$B,'Waste management'!I:I)*$E144,"")</f>
        <v/>
      </c>
      <c r="AY144" t="str" cm="1">
        <f t="array" ref="AY144">IFERROR(_xlfn.XLOOKUP(Tool_clean!$G144&amp;$E$2,'Waste management'!$A:$A&amp;'Waste management'!$B:$B,'Waste management'!J:J)*$E144,"")</f>
        <v/>
      </c>
      <c r="AZ144" t="str" cm="1">
        <f t="array" ref="AZ144">IFERROR(_xlfn.XLOOKUP(Tool_clean!$G144&amp;$E$2,'Waste management'!$A:$A&amp;'Waste management'!$B:$B,'Waste management'!K:K)*$E144,"")</f>
        <v/>
      </c>
      <c r="BA144" t="str" cm="1">
        <f t="array" ref="BA144">IFERROR(_xlfn.XLOOKUP(Tool_clean!$G144&amp;$E$2,'Waste management'!$A:$A&amp;'Waste management'!$B:$B,'Waste management'!L:L)*$E144,"")</f>
        <v/>
      </c>
      <c r="BB144" t="str" cm="1">
        <f t="array" ref="BB144">IFERROR(_xlfn.XLOOKUP(Tool_clean!$G144&amp;$E$2,'Waste management'!$A:$A&amp;'Waste management'!$B:$B,'Waste management'!M:M)*$E144,"")</f>
        <v/>
      </c>
      <c r="BC144" t="str" cm="1">
        <f t="array" ref="BC144">IFERROR(_xlfn.XLOOKUP(Tool_clean!$G144&amp;$E$2,'Waste management'!$A:$A&amp;'Waste management'!$B:$B,'Waste management'!N:N)*$E144,"")</f>
        <v/>
      </c>
      <c r="BD144" t="str" cm="1">
        <f t="array" ref="BD144">IFERROR(_xlfn.XLOOKUP(Tool_clean!$G144&amp;$E$2,'Waste management'!$A:$A&amp;'Waste management'!$B:$B,'Waste management'!O:O)*$E144,"")</f>
        <v/>
      </c>
      <c r="BE144" t="str" cm="1">
        <f t="array" ref="BE144">IFERROR(_xlfn.XLOOKUP(Tool_clean!$G144&amp;$E$2,'Waste management'!$A:$A&amp;'Waste management'!$B:$B,'Waste management'!P:P)*$E144,"")</f>
        <v/>
      </c>
      <c r="BF144" t="str" cm="1">
        <f t="array" ref="BF144">IFERROR(_xlfn.XLOOKUP(Tool_clean!$G144&amp;$E$2,'Waste management'!$A:$A&amp;'Waste management'!$B:$B,'Waste management'!Q:Q)*$E144,"")</f>
        <v/>
      </c>
      <c r="BG144" t="str" cm="1">
        <f t="array" ref="BG144">IFERROR(_xlfn.XLOOKUP(Tool_clean!$G144&amp;$E$2,'Waste management'!$A:$A&amp;'Waste management'!$B:$B,'Waste management'!R:R)*$E144,"")</f>
        <v/>
      </c>
      <c r="BH144" t="str">
        <f>IFERROR((L144+AR144+AB144)*_xlfn.XLOOKUP(Tool_clean!BH$4,Monetization_Factors!$A:$A,Monetization_Factors!$D:$D),"")</f>
        <v/>
      </c>
      <c r="BI144" t="str">
        <f>IFERROR((M144+AS144+AC144)*_xlfn.XLOOKUP(Tool_clean!BI$4,Monetization_Factors!$A:$A,Monetization_Factors!$D:$D),"")</f>
        <v/>
      </c>
      <c r="BJ144" t="str">
        <f>IFERROR((N144+AT144+AD144)*_xlfn.XLOOKUP(Tool_clean!BJ$4,Monetization_Factors!$A:$A,Monetization_Factors!$D:$D),"")</f>
        <v/>
      </c>
      <c r="BK144" t="str">
        <f>IFERROR((O144+AU144+AE144)*_xlfn.XLOOKUP(Tool_clean!BK$4,Monetization_Factors!$A:$A,Monetization_Factors!$D:$D),"")</f>
        <v/>
      </c>
      <c r="BL144" t="str">
        <f>IFERROR((P144+AV144+AF144)*_xlfn.XLOOKUP(Tool_clean!BL$4,Monetization_Factors!$A:$A,Monetization_Factors!$D:$D),"")</f>
        <v/>
      </c>
      <c r="BM144" t="str">
        <f>IFERROR((Q144+AW144+AG144)*_xlfn.XLOOKUP(Tool_clean!BM$4,Monetization_Factors!$A:$A,Monetization_Factors!$D:$D),"")</f>
        <v/>
      </c>
      <c r="BN144" t="str">
        <f>IFERROR((R144+AX144+AH144)*_xlfn.XLOOKUP(Tool_clean!BN$4,Monetization_Factors!$A:$A,Monetization_Factors!$D:$D),"")</f>
        <v/>
      </c>
      <c r="BO144" t="str">
        <f>IFERROR((S144+AY144+AI144)*_xlfn.XLOOKUP(Tool_clean!BO$4,Monetization_Factors!$A:$A,Monetization_Factors!$D:$D),"")</f>
        <v/>
      </c>
      <c r="BP144" t="str">
        <f>IFERROR((T144+AZ144+AJ144)*_xlfn.XLOOKUP(Tool_clean!BP$4,Monetization_Factors!$A:$A,Monetization_Factors!$D:$D),"")</f>
        <v/>
      </c>
      <c r="BQ144" t="str">
        <f>IFERROR((U144+BA144+AK144)*_xlfn.XLOOKUP(Tool_clean!BQ$4,Monetization_Factors!$A:$A,Monetization_Factors!$D:$D),"")</f>
        <v/>
      </c>
      <c r="BR144" t="str">
        <f>IFERROR((V144+BB144+AL144)*_xlfn.XLOOKUP(Tool_clean!BR$4,Monetization_Factors!$A:$A,Monetization_Factors!$D:$D),"")</f>
        <v/>
      </c>
      <c r="BS144" t="str">
        <f>IFERROR((W144+BC144+AM144)*_xlfn.XLOOKUP(Tool_clean!BS$4,Monetization_Factors!$A:$A,Monetization_Factors!$D:$D),"")</f>
        <v/>
      </c>
      <c r="BT144" t="str">
        <f>IFERROR((X144+BD144+AN144)*_xlfn.XLOOKUP(Tool_clean!BT$4,Monetization_Factors!$A:$A,Monetization_Factors!$D:$D),"")</f>
        <v/>
      </c>
      <c r="BU144" t="str">
        <f>IFERROR((Y144+BE144+AO144)*_xlfn.XLOOKUP(Tool_clean!BU$4,Monetization_Factors!$A:$A,Monetization_Factors!$D:$D),"")</f>
        <v/>
      </c>
      <c r="BV144" t="str">
        <f>IFERROR((Z144+BF144+AP144)*_xlfn.XLOOKUP(Tool_clean!BV$4,Monetization_Factors!$A:$A,Monetization_Factors!$D:$D),"")</f>
        <v/>
      </c>
      <c r="BW144" t="str">
        <f>IFERROR((AA144+BG144+AQ144)*_xlfn.XLOOKUP(Tool_clean!BW$4,Monetization_Factors!$A:$A,Monetization_Factors!$D:$D),"")</f>
        <v/>
      </c>
      <c r="BX144" s="38" t="str" cm="1">
        <f t="array" ref="BX144">IFERROR(_xlfn.IFS(I144&gt;0,I144*E144,I144="",J144*E144),"")</f>
        <v/>
      </c>
      <c r="BY144" s="38">
        <f t="shared" si="195"/>
        <v>0</v>
      </c>
      <c r="BZ144" s="38" t="str">
        <f t="shared" si="196"/>
        <v/>
      </c>
      <c r="CA144" s="38" t="str">
        <f t="shared" si="197"/>
        <v/>
      </c>
      <c r="CB144" t="str">
        <f t="shared" si="162"/>
        <v/>
      </c>
      <c r="CC144" t="str">
        <f t="shared" si="163"/>
        <v/>
      </c>
      <c r="CD144" t="str">
        <f t="shared" si="164"/>
        <v/>
      </c>
      <c r="CE144" t="str">
        <f t="shared" si="165"/>
        <v/>
      </c>
      <c r="CF144" t="str">
        <f t="shared" si="166"/>
        <v/>
      </c>
      <c r="CG144" t="str">
        <f t="shared" si="167"/>
        <v/>
      </c>
      <c r="CH144" t="str">
        <f t="shared" si="168"/>
        <v/>
      </c>
      <c r="CI144" t="str">
        <f t="shared" si="169"/>
        <v/>
      </c>
      <c r="CJ144" t="str">
        <f t="shared" si="170"/>
        <v/>
      </c>
      <c r="CK144" t="str">
        <f t="shared" si="171"/>
        <v/>
      </c>
      <c r="CL144" t="str">
        <f t="shared" si="172"/>
        <v/>
      </c>
      <c r="CM144" t="str">
        <f t="shared" si="173"/>
        <v/>
      </c>
      <c r="CN144" t="str">
        <f t="shared" si="174"/>
        <v/>
      </c>
      <c r="CO144" t="str">
        <f t="shared" si="175"/>
        <v/>
      </c>
      <c r="CP144" t="str">
        <f t="shared" si="176"/>
        <v/>
      </c>
      <c r="CQ144" t="str">
        <f t="shared" si="177"/>
        <v/>
      </c>
      <c r="CR144" t="str">
        <f t="shared" si="178"/>
        <v/>
      </c>
      <c r="CS144" t="str">
        <f t="shared" si="179"/>
        <v/>
      </c>
      <c r="CT144" t="str">
        <f t="shared" si="180"/>
        <v/>
      </c>
      <c r="CU144" t="str">
        <f t="shared" si="181"/>
        <v/>
      </c>
      <c r="CV144" t="str">
        <f t="shared" si="182"/>
        <v/>
      </c>
      <c r="CW144" t="str">
        <f t="shared" si="183"/>
        <v/>
      </c>
      <c r="CX144" t="str">
        <f t="shared" si="184"/>
        <v/>
      </c>
      <c r="CY144" t="str">
        <f t="shared" si="185"/>
        <v/>
      </c>
      <c r="CZ144" t="str">
        <f t="shared" si="186"/>
        <v/>
      </c>
      <c r="DA144" t="str">
        <f t="shared" si="187"/>
        <v/>
      </c>
      <c r="DB144" t="str">
        <f t="shared" si="188"/>
        <v/>
      </c>
      <c r="DC144" t="str">
        <f t="shared" si="189"/>
        <v/>
      </c>
      <c r="DD144" t="str">
        <f t="shared" si="190"/>
        <v/>
      </c>
      <c r="DE144" t="str">
        <f t="shared" si="191"/>
        <v/>
      </c>
      <c r="DF144" t="str">
        <f t="shared" si="192"/>
        <v/>
      </c>
      <c r="DG144" t="str">
        <f t="shared" si="193"/>
        <v/>
      </c>
      <c r="DH144" s="5" t="str">
        <f>IFERROR((CR144*$B$2*(1-$H144)*('CAR.CAP_per person'!B$2))/(_xlfn.XLOOKUP($E$2,EU_countries_GDP!$A$2:$A$29,EU_countries_GDP!$E$2:$E$29)),"")</f>
        <v/>
      </c>
      <c r="DI144" s="5" t="str">
        <f>IFERROR((CS144*$B$2*(1-$H144)*('CAR.CAP_per person'!C$2))/(_xlfn.XLOOKUP($E$2,EU_countries_GDP!$A$2:$A$29,EU_countries_GDP!$E$2:$E$29)),"")</f>
        <v/>
      </c>
      <c r="DJ144" s="5" t="str">
        <f>IFERROR((CT144*$B$2*(1-$H144)*('CAR.CAP_per person'!D$2))/(_xlfn.XLOOKUP($E$2,EU_countries_GDP!$A$2:$A$29,EU_countries_GDP!$E$2:$E$29)),"")</f>
        <v/>
      </c>
      <c r="DK144" s="5" t="str">
        <f>IFERROR((CU144*$B$2*(1-$H144)*('CAR.CAP_per person'!E$2))/(_xlfn.XLOOKUP($E$2,EU_countries_GDP!$A$2:$A$29,EU_countries_GDP!$E$2:$E$29)),"")</f>
        <v/>
      </c>
      <c r="DL144" s="5" t="str">
        <f>IFERROR((CV144*$B$2*(1-$H144)*('CAR.CAP_per person'!F$2))/(_xlfn.XLOOKUP($E$2,EU_countries_GDP!$A$2:$A$29,EU_countries_GDP!$E$2:$E$29)),"")</f>
        <v/>
      </c>
      <c r="DM144" s="5" t="str">
        <f>IFERROR((CW144*$B$2*(1-$H144)*('CAR.CAP_per person'!G$2))/(_xlfn.XLOOKUP($E$2,EU_countries_GDP!$A$2:$A$29,EU_countries_GDP!$E$2:$E$29)),"")</f>
        <v/>
      </c>
      <c r="DN144" s="5" t="str">
        <f>IFERROR((CX144*$B$2*(1-$H144)*('CAR.CAP_per person'!H$2))/(_xlfn.XLOOKUP($E$2,EU_countries_GDP!$A$2:$A$29,EU_countries_GDP!$E$2:$E$29)),"")</f>
        <v/>
      </c>
      <c r="DO144" s="5" t="str">
        <f>IFERROR((CY144*$B$2*(1-$H144)*('CAR.CAP_per person'!I$2))/(_xlfn.XLOOKUP($E$2,EU_countries_GDP!$A$2:$A$29,EU_countries_GDP!$E$2:$E$29)),"")</f>
        <v/>
      </c>
      <c r="DP144" s="5" t="str">
        <f>IFERROR((CZ144*$B$2*(1-$H144)*('CAR.CAP_per person'!J$2))/(_xlfn.XLOOKUP($E$2,EU_countries_GDP!$A$2:$A$29,EU_countries_GDP!$E$2:$E$29)),"")</f>
        <v/>
      </c>
      <c r="DQ144" s="5" t="str">
        <f>IFERROR((DA144*$B$2*(1-$H144)*('CAR.CAP_per person'!K$2))/(_xlfn.XLOOKUP($E$2,EU_countries_GDP!$A$2:$A$29,EU_countries_GDP!$E$2:$E$29)),"")</f>
        <v/>
      </c>
      <c r="DR144" s="5" t="str">
        <f>IFERROR((DB144*$B$2*(1-$H144)*('CAR.CAP_per person'!L$2))/(_xlfn.XLOOKUP($E$2,EU_countries_GDP!$A$2:$A$29,EU_countries_GDP!$E$2:$E$29)),"")</f>
        <v/>
      </c>
      <c r="DS144" s="5" t="str">
        <f>IFERROR((DC144*$B$2*(1-$H144)*('CAR.CAP_per person'!M$2))/(_xlfn.XLOOKUP($E$2,EU_countries_GDP!$A$2:$A$29,EU_countries_GDP!$E$2:$E$29)),"")</f>
        <v/>
      </c>
      <c r="DT144" s="5" t="str">
        <f>IFERROR((DD144*$B$2*(1-$H144)*('CAR.CAP_per person'!N$2))/(_xlfn.XLOOKUP($E$2,EU_countries_GDP!$A$2:$A$29,EU_countries_GDP!$E$2:$E$29)),"")</f>
        <v/>
      </c>
      <c r="DU144" s="5" t="str">
        <f>IFERROR((DE144*$B$2*(1-$H144)*('CAR.CAP_per person'!O$2))/(_xlfn.XLOOKUP($E$2,EU_countries_GDP!$A$2:$A$29,EU_countries_GDP!$E$2:$E$29)),"")</f>
        <v/>
      </c>
      <c r="DV144" s="5" t="str">
        <f>IFERROR((DF144*$B$2*(1-$H144)*('CAR.CAP_per person'!P$2))/(_xlfn.XLOOKUP($E$2,EU_countries_GDP!$A$2:$A$29,EU_countries_GDP!$E$2:$E$29)),"")</f>
        <v/>
      </c>
      <c r="DW144" s="5" t="str">
        <f>IFERROR((DG144*$B$2*(1-$H144)*('CAR.CAP_per person'!Q$2))/(_xlfn.XLOOKUP($E$2,EU_countries_GDP!$A$2:$A$29,EU_countries_GDP!$E$2:$E$29)),"")</f>
        <v/>
      </c>
    </row>
    <row r="145" spans="2:127">
      <c r="B145" t="str">
        <f>_xlfn.XLOOKUP(D145,Table5[Ingredient],Table5[Category],"",FALSE)</f>
        <v/>
      </c>
      <c r="C145" s="33"/>
      <c r="D145" s="33"/>
      <c r="E145" s="33"/>
      <c r="F145" s="33"/>
      <c r="G145" s="33"/>
      <c r="H145" s="33"/>
      <c r="I145" s="33"/>
      <c r="J145" s="37" t="str">
        <f>IFERROR(INDEX('AveragePrices&amp;Codes'!G:AG, MATCH($D145, 'AveragePrices&amp;Codes'!$A:$A, 0), MATCH(Tool_clean!$E$2, 'AveragePrices&amp;Codes'!$G$1:$AG$1, 0)),"")</f>
        <v/>
      </c>
      <c r="K145" s="37" t="str">
        <f t="shared" si="194"/>
        <v/>
      </c>
      <c r="L145">
        <f>IFERROR(IF($F145="Raw",_xlfn.XLOOKUP(_xlfn.XLOOKUP(Tool_clean!$D145,'AveragePrices&amp;Codes'!$A:$A,'AveragePrices&amp;Codes'!$B:$B),AGRIBALYSE_Raw!$B:$B,AGRIBALYSE_Raw!O:O)*$E145,_xlfn.XLOOKUP(_xlfn.XLOOKUP(Tool_clean!$D145,'AveragePrices&amp;Codes'!$A:$A,'AveragePrices&amp;Codes'!$B:$B),AGRIBALYSE_Cooked!$C:$C,AGRIBALYSE_Cooked!P:P)*$E145),"")</f>
        <v>0</v>
      </c>
      <c r="M145">
        <f>IFERROR(IF($F145="Raw",_xlfn.XLOOKUP(_xlfn.XLOOKUP(Tool_clean!$D145,'AveragePrices&amp;Codes'!$A:$A,'AveragePrices&amp;Codes'!$B:$B),AGRIBALYSE_Raw!$B:$B,AGRIBALYSE_Raw!P:P)*$E145,_xlfn.XLOOKUP(_xlfn.XLOOKUP(Tool_clean!$D145,'AveragePrices&amp;Codes'!$A:$A,'AveragePrices&amp;Codes'!$B:$B),AGRIBALYSE_Cooked!$C:$C,AGRIBALYSE_Cooked!Q:Q)*$E145),"")</f>
        <v>0</v>
      </c>
      <c r="N145">
        <f>IFERROR(IF($F145="Raw",_xlfn.XLOOKUP(_xlfn.XLOOKUP(Tool_clean!$D145,'AveragePrices&amp;Codes'!$A:$A,'AveragePrices&amp;Codes'!$B:$B),AGRIBALYSE_Raw!$B:$B,AGRIBALYSE_Raw!Q:Q)*$E145,_xlfn.XLOOKUP(_xlfn.XLOOKUP(Tool_clean!$D145,'AveragePrices&amp;Codes'!$A:$A,'AveragePrices&amp;Codes'!$B:$B),AGRIBALYSE_Cooked!$C:$C,AGRIBALYSE_Cooked!R:R)*$E145),"")</f>
        <v>0</v>
      </c>
      <c r="O145">
        <f>IFERROR(IF($F145="Raw",_xlfn.XLOOKUP(_xlfn.XLOOKUP(Tool_clean!$D145,'AveragePrices&amp;Codes'!$A:$A,'AveragePrices&amp;Codes'!$B:$B),AGRIBALYSE_Raw!$B:$B,AGRIBALYSE_Raw!R:R)*$E145,_xlfn.XLOOKUP(_xlfn.XLOOKUP(Tool_clean!$D145,'AveragePrices&amp;Codes'!$A:$A,'AveragePrices&amp;Codes'!$B:$B),AGRIBALYSE_Cooked!$C:$C,AGRIBALYSE_Cooked!S:S)*$E145),"")</f>
        <v>0</v>
      </c>
      <c r="P145">
        <f>IFERROR(IF($F145="Raw",_xlfn.XLOOKUP(_xlfn.XLOOKUP(Tool_clean!$D145,'AveragePrices&amp;Codes'!$A:$A,'AveragePrices&amp;Codes'!$B:$B),AGRIBALYSE_Raw!$B:$B,AGRIBALYSE_Raw!S:S)*$E145,_xlfn.XLOOKUP(_xlfn.XLOOKUP(Tool_clean!$D145,'AveragePrices&amp;Codes'!$A:$A,'AveragePrices&amp;Codes'!$B:$B),AGRIBALYSE_Cooked!$C:$C,AGRIBALYSE_Cooked!T:T)*$E145),"")</f>
        <v>0</v>
      </c>
      <c r="Q145">
        <f>IFERROR(IF($F145="Raw",_xlfn.XLOOKUP(_xlfn.XLOOKUP(Tool_clean!$D145,'AveragePrices&amp;Codes'!$A:$A,'AveragePrices&amp;Codes'!$B:$B),AGRIBALYSE_Raw!$B:$B,AGRIBALYSE_Raw!T:T)*$E145,_xlfn.XLOOKUP(_xlfn.XLOOKUP(Tool_clean!$D145,'AveragePrices&amp;Codes'!$A:$A,'AveragePrices&amp;Codes'!$B:$B),AGRIBALYSE_Cooked!$C:$C,AGRIBALYSE_Cooked!U:U)*$E145),"")</f>
        <v>0</v>
      </c>
      <c r="R145">
        <f>IFERROR(IF($F145="Raw",_xlfn.XLOOKUP(_xlfn.XLOOKUP(Tool_clean!$D145,'AveragePrices&amp;Codes'!$A:$A,'AveragePrices&amp;Codes'!$B:$B),AGRIBALYSE_Raw!$B:$B,AGRIBALYSE_Raw!U:U)*$E145,_xlfn.XLOOKUP(_xlfn.XLOOKUP(Tool_clean!$D145,'AveragePrices&amp;Codes'!$A:$A,'AveragePrices&amp;Codes'!$B:$B),AGRIBALYSE_Cooked!$C:$C,AGRIBALYSE_Cooked!V:V)*$E145),"")</f>
        <v>0</v>
      </c>
      <c r="S145">
        <f>IFERROR(IF($F145="Raw",_xlfn.XLOOKUP(_xlfn.XLOOKUP(Tool_clean!$D145,'AveragePrices&amp;Codes'!$A:$A,'AveragePrices&amp;Codes'!$B:$B),AGRIBALYSE_Raw!$B:$B,AGRIBALYSE_Raw!V:V)*$E145,_xlfn.XLOOKUP(_xlfn.XLOOKUP(Tool_clean!$D145,'AveragePrices&amp;Codes'!$A:$A,'AveragePrices&amp;Codes'!$B:$B),AGRIBALYSE_Cooked!$C:$C,AGRIBALYSE_Cooked!W:W)*$E145),"")</f>
        <v>0</v>
      </c>
      <c r="T145">
        <f>IFERROR(IF($F145="Raw",_xlfn.XLOOKUP(_xlfn.XLOOKUP(Tool_clean!$D145,'AveragePrices&amp;Codes'!$A:$A,'AveragePrices&amp;Codes'!$B:$B),AGRIBALYSE_Raw!$B:$B,AGRIBALYSE_Raw!W:W)*$E145,_xlfn.XLOOKUP(_xlfn.XLOOKUP(Tool_clean!$D145,'AveragePrices&amp;Codes'!$A:$A,'AveragePrices&amp;Codes'!$B:$B),AGRIBALYSE_Cooked!$C:$C,AGRIBALYSE_Cooked!X:X)*$E145),"")</f>
        <v>0</v>
      </c>
      <c r="U145">
        <f>IFERROR(IF($F145="Raw",_xlfn.XLOOKUP(_xlfn.XLOOKUP(Tool_clean!$D145,'AveragePrices&amp;Codes'!$A:$A,'AveragePrices&amp;Codes'!$B:$B),AGRIBALYSE_Raw!$B:$B,AGRIBALYSE_Raw!X:X)*$E145,_xlfn.XLOOKUP(_xlfn.XLOOKUP(Tool_clean!$D145,'AveragePrices&amp;Codes'!$A:$A,'AveragePrices&amp;Codes'!$B:$B),AGRIBALYSE_Cooked!$C:$C,AGRIBALYSE_Cooked!Y:Y)*$E145),"")</f>
        <v>0</v>
      </c>
      <c r="V145">
        <f>IFERROR(IF($F145="Raw",_xlfn.XLOOKUP(_xlfn.XLOOKUP(Tool_clean!$D145,'AveragePrices&amp;Codes'!$A:$A,'AveragePrices&amp;Codes'!$B:$B),AGRIBALYSE_Raw!$B:$B,AGRIBALYSE_Raw!Y:Y)*$E145,_xlfn.XLOOKUP(_xlfn.XLOOKUP(Tool_clean!$D145,'AveragePrices&amp;Codes'!$A:$A,'AveragePrices&amp;Codes'!$B:$B),AGRIBALYSE_Cooked!$C:$C,AGRIBALYSE_Cooked!Z:Z)*$E145),"")</f>
        <v>0</v>
      </c>
      <c r="W145">
        <f>IFERROR(IF($F145="Raw",_xlfn.XLOOKUP(_xlfn.XLOOKUP(Tool_clean!$D145,'AveragePrices&amp;Codes'!$A:$A,'AveragePrices&amp;Codes'!$B:$B),AGRIBALYSE_Raw!$B:$B,AGRIBALYSE_Raw!Z:Z)*$E145,_xlfn.XLOOKUP(_xlfn.XLOOKUP(Tool_clean!$D145,'AveragePrices&amp;Codes'!$A:$A,'AveragePrices&amp;Codes'!$B:$B),AGRIBALYSE_Cooked!$C:$C,AGRIBALYSE_Cooked!AA:AA)*$E145),"")</f>
        <v>0</v>
      </c>
      <c r="X145">
        <f>IFERROR(IF($F145="Raw",_xlfn.XLOOKUP(_xlfn.XLOOKUP(Tool_clean!$D145,'AveragePrices&amp;Codes'!$A:$A,'AveragePrices&amp;Codes'!$B:$B),AGRIBALYSE_Raw!$B:$B,AGRIBALYSE_Raw!AA:AA)*$E145,_xlfn.XLOOKUP(_xlfn.XLOOKUP(Tool_clean!$D145,'AveragePrices&amp;Codes'!$A:$A,'AveragePrices&amp;Codes'!$B:$B),AGRIBALYSE_Cooked!$C:$C,AGRIBALYSE_Cooked!AB:AB)*$E145),"")</f>
        <v>0</v>
      </c>
      <c r="Y145">
        <f>IFERROR(IF($F145="Raw",_xlfn.XLOOKUP(_xlfn.XLOOKUP(Tool_clean!$D145,'AveragePrices&amp;Codes'!$A:$A,'AveragePrices&amp;Codes'!$B:$B),AGRIBALYSE_Raw!$B:$B,AGRIBALYSE_Raw!AB:AB)*$E145,_xlfn.XLOOKUP(_xlfn.XLOOKUP(Tool_clean!$D145,'AveragePrices&amp;Codes'!$A:$A,'AveragePrices&amp;Codes'!$B:$B),AGRIBALYSE_Cooked!$C:$C,AGRIBALYSE_Cooked!AC:AC)*$E145),"")</f>
        <v>0</v>
      </c>
      <c r="Z145">
        <f>IFERROR(IF($F145="Raw",_xlfn.XLOOKUP(_xlfn.XLOOKUP(Tool_clean!$D145,'AveragePrices&amp;Codes'!$A:$A,'AveragePrices&amp;Codes'!$B:$B),AGRIBALYSE_Raw!$B:$B,AGRIBALYSE_Raw!AC:AC)*$E145,_xlfn.XLOOKUP(_xlfn.XLOOKUP(Tool_clean!$D145,'AveragePrices&amp;Codes'!$A:$A,'AveragePrices&amp;Codes'!$B:$B),AGRIBALYSE_Cooked!$C:$C,AGRIBALYSE_Cooked!AD:AD)*$E145),"")</f>
        <v>0</v>
      </c>
      <c r="AA145">
        <f>IFERROR(IF($F145="Raw",_xlfn.XLOOKUP(_xlfn.XLOOKUP(Tool_clean!$D145,'AveragePrices&amp;Codes'!$A:$A,'AveragePrices&amp;Codes'!$B:$B),AGRIBALYSE_Raw!$B:$B,AGRIBALYSE_Raw!AD:AD)*$E145,_xlfn.XLOOKUP(_xlfn.XLOOKUP(Tool_clean!$D145,'AveragePrices&amp;Codes'!$A:$A,'AveragePrices&amp;Codes'!$B:$B),AGRIBALYSE_Cooked!$C:$C,AGRIBALYSE_Cooked!AE:AE)*$E145),"")</f>
        <v>0</v>
      </c>
      <c r="AB145" t="str" cm="1">
        <f t="array" ref="AB145">IFERROR(_xlfn.XLOOKUP(Tool_clean!$F145&amp;$E$2,'Cooking methods'!$A:$A&amp;'Cooking methods'!$B:$B,'Cooking methods'!C:C)*$E145,"")</f>
        <v/>
      </c>
      <c r="AC145" t="str" cm="1">
        <f t="array" ref="AC145">IFERROR(_xlfn.XLOOKUP(Tool_clean!$F145&amp;$E$2,'Cooking methods'!$A:$A&amp;'Cooking methods'!$B:$B,'Cooking methods'!D:D)*$E145,"")</f>
        <v/>
      </c>
      <c r="AD145" t="str" cm="1">
        <f t="array" ref="AD145">IFERROR(_xlfn.XLOOKUP(Tool_clean!$F145&amp;$E$2,'Cooking methods'!$A:$A&amp;'Cooking methods'!$B:$B,'Cooking methods'!E:E)*$E145,"")</f>
        <v/>
      </c>
      <c r="AE145" t="str" cm="1">
        <f t="array" ref="AE145">IFERROR(_xlfn.XLOOKUP(Tool_clean!$F145&amp;$E$2,'Cooking methods'!$A:$A&amp;'Cooking methods'!$B:$B,'Cooking methods'!F:F)*$E145,"")</f>
        <v/>
      </c>
      <c r="AF145" t="str" cm="1">
        <f t="array" ref="AF145">IFERROR(_xlfn.XLOOKUP(Tool_clean!$F145&amp;$E$2,'Cooking methods'!$A:$A&amp;'Cooking methods'!$B:$B,'Cooking methods'!G:G)*$E145,"")</f>
        <v/>
      </c>
      <c r="AG145" t="str" cm="1">
        <f t="array" ref="AG145">IFERROR(_xlfn.XLOOKUP(Tool_clean!$F145&amp;$E$2,'Cooking methods'!$A:$A&amp;'Cooking methods'!$B:$B,'Cooking methods'!H:H)*$E145,"")</f>
        <v/>
      </c>
      <c r="AH145" t="str" cm="1">
        <f t="array" ref="AH145">IFERROR(_xlfn.XLOOKUP(Tool_clean!$F145&amp;$E$2,'Cooking methods'!$A:$A&amp;'Cooking methods'!$B:$B,'Cooking methods'!I:I)*$E145,"")</f>
        <v/>
      </c>
      <c r="AI145" t="str" cm="1">
        <f t="array" ref="AI145">IFERROR(_xlfn.XLOOKUP(Tool_clean!$F145&amp;$E$2,'Cooking methods'!$A:$A&amp;'Cooking methods'!$B:$B,'Cooking methods'!J:J)*$E145,"")</f>
        <v/>
      </c>
      <c r="AJ145" t="str" cm="1">
        <f t="array" ref="AJ145">IFERROR(_xlfn.XLOOKUP(Tool_clean!$F145&amp;$E$2,'Cooking methods'!$A:$A&amp;'Cooking methods'!$B:$B,'Cooking methods'!K:K)*$E145,"")</f>
        <v/>
      </c>
      <c r="AK145" t="str" cm="1">
        <f t="array" ref="AK145">IFERROR(_xlfn.XLOOKUP(Tool_clean!$F145&amp;$E$2,'Cooking methods'!$A:$A&amp;'Cooking methods'!$B:$B,'Cooking methods'!L:L)*$E145,"")</f>
        <v/>
      </c>
      <c r="AL145" t="str" cm="1">
        <f t="array" ref="AL145">IFERROR(_xlfn.XLOOKUP(Tool_clean!$F145&amp;$E$2,'Cooking methods'!$A:$A&amp;'Cooking methods'!$B:$B,'Cooking methods'!M:M)*$E145,"")</f>
        <v/>
      </c>
      <c r="AM145" t="str" cm="1">
        <f t="array" ref="AM145">IFERROR(_xlfn.XLOOKUP(Tool_clean!$F145&amp;$E$2,'Cooking methods'!$A:$A&amp;'Cooking methods'!$B:$B,'Cooking methods'!N:N)*$E145,"")</f>
        <v/>
      </c>
      <c r="AN145" t="str" cm="1">
        <f t="array" ref="AN145">IFERROR(_xlfn.XLOOKUP(Tool_clean!$F145&amp;$E$2,'Cooking methods'!$A:$A&amp;'Cooking methods'!$B:$B,'Cooking methods'!O:O)*$E145,"")</f>
        <v/>
      </c>
      <c r="AO145" t="str" cm="1">
        <f t="array" ref="AO145">IFERROR(_xlfn.XLOOKUP(Tool_clean!$F145&amp;$E$2,'Cooking methods'!$A:$A&amp;'Cooking methods'!$B:$B,'Cooking methods'!P:P)*$E145,"")</f>
        <v/>
      </c>
      <c r="AP145" t="str" cm="1">
        <f t="array" ref="AP145">IFERROR(_xlfn.XLOOKUP(Tool_clean!$F145&amp;$E$2,'Cooking methods'!$A:$A&amp;'Cooking methods'!$B:$B,'Cooking methods'!Q:Q)*$E145,"")</f>
        <v/>
      </c>
      <c r="AQ145" t="str" cm="1">
        <f t="array" ref="AQ145">IFERROR(_xlfn.XLOOKUP(Tool_clean!$F145&amp;$E$2,'Cooking methods'!$A:$A&amp;'Cooking methods'!$B:$B,'Cooking methods'!R:R)*$E145,"")</f>
        <v/>
      </c>
      <c r="AR145" t="str" cm="1">
        <f t="array" ref="AR145">IFERROR(_xlfn.XLOOKUP(Tool_clean!$G145&amp;$E$2,'Waste management'!$A:$A&amp;'Waste management'!$B:$B,'Waste management'!C:C)*$E145,"")</f>
        <v/>
      </c>
      <c r="AS145" t="str" cm="1">
        <f t="array" ref="AS145">IFERROR(_xlfn.XLOOKUP(Tool_clean!$G145&amp;$E$2,'Waste management'!$A:$A&amp;'Waste management'!$B:$B,'Waste management'!D:D)*$E145,"")</f>
        <v/>
      </c>
      <c r="AT145" t="str" cm="1">
        <f t="array" ref="AT145">IFERROR(_xlfn.XLOOKUP(Tool_clean!$G145&amp;$E$2,'Waste management'!$A:$A&amp;'Waste management'!$B:$B,'Waste management'!E:E)*$E145,"")</f>
        <v/>
      </c>
      <c r="AU145" t="str" cm="1">
        <f t="array" ref="AU145">IFERROR(_xlfn.XLOOKUP(Tool_clean!$G145&amp;$E$2,'Waste management'!$A:$A&amp;'Waste management'!$B:$B,'Waste management'!F:F)*$E145,"")</f>
        <v/>
      </c>
      <c r="AV145" t="str" cm="1">
        <f t="array" ref="AV145">IFERROR(_xlfn.XLOOKUP(Tool_clean!$G145&amp;$E$2,'Waste management'!$A:$A&amp;'Waste management'!$B:$B,'Waste management'!G:G)*$E145,"")</f>
        <v/>
      </c>
      <c r="AW145" t="str" cm="1">
        <f t="array" ref="AW145">IFERROR(_xlfn.XLOOKUP(Tool_clean!$G145&amp;$E$2,'Waste management'!$A:$A&amp;'Waste management'!$B:$B,'Waste management'!H:H)*$E145,"")</f>
        <v/>
      </c>
      <c r="AX145" t="str" cm="1">
        <f t="array" ref="AX145">IFERROR(_xlfn.XLOOKUP(Tool_clean!$G145&amp;$E$2,'Waste management'!$A:$A&amp;'Waste management'!$B:$B,'Waste management'!I:I)*$E145,"")</f>
        <v/>
      </c>
      <c r="AY145" t="str" cm="1">
        <f t="array" ref="AY145">IFERROR(_xlfn.XLOOKUP(Tool_clean!$G145&amp;$E$2,'Waste management'!$A:$A&amp;'Waste management'!$B:$B,'Waste management'!J:J)*$E145,"")</f>
        <v/>
      </c>
      <c r="AZ145" t="str" cm="1">
        <f t="array" ref="AZ145">IFERROR(_xlfn.XLOOKUP(Tool_clean!$G145&amp;$E$2,'Waste management'!$A:$A&amp;'Waste management'!$B:$B,'Waste management'!K:K)*$E145,"")</f>
        <v/>
      </c>
      <c r="BA145" t="str" cm="1">
        <f t="array" ref="BA145">IFERROR(_xlfn.XLOOKUP(Tool_clean!$G145&amp;$E$2,'Waste management'!$A:$A&amp;'Waste management'!$B:$B,'Waste management'!L:L)*$E145,"")</f>
        <v/>
      </c>
      <c r="BB145" t="str" cm="1">
        <f t="array" ref="BB145">IFERROR(_xlfn.XLOOKUP(Tool_clean!$G145&amp;$E$2,'Waste management'!$A:$A&amp;'Waste management'!$B:$B,'Waste management'!M:M)*$E145,"")</f>
        <v/>
      </c>
      <c r="BC145" t="str" cm="1">
        <f t="array" ref="BC145">IFERROR(_xlfn.XLOOKUP(Tool_clean!$G145&amp;$E$2,'Waste management'!$A:$A&amp;'Waste management'!$B:$B,'Waste management'!N:N)*$E145,"")</f>
        <v/>
      </c>
      <c r="BD145" t="str" cm="1">
        <f t="array" ref="BD145">IFERROR(_xlfn.XLOOKUP(Tool_clean!$G145&amp;$E$2,'Waste management'!$A:$A&amp;'Waste management'!$B:$B,'Waste management'!O:O)*$E145,"")</f>
        <v/>
      </c>
      <c r="BE145" t="str" cm="1">
        <f t="array" ref="BE145">IFERROR(_xlfn.XLOOKUP(Tool_clean!$G145&amp;$E$2,'Waste management'!$A:$A&amp;'Waste management'!$B:$B,'Waste management'!P:P)*$E145,"")</f>
        <v/>
      </c>
      <c r="BF145" t="str" cm="1">
        <f t="array" ref="BF145">IFERROR(_xlfn.XLOOKUP(Tool_clean!$G145&amp;$E$2,'Waste management'!$A:$A&amp;'Waste management'!$B:$B,'Waste management'!Q:Q)*$E145,"")</f>
        <v/>
      </c>
      <c r="BG145" t="str" cm="1">
        <f t="array" ref="BG145">IFERROR(_xlfn.XLOOKUP(Tool_clean!$G145&amp;$E$2,'Waste management'!$A:$A&amp;'Waste management'!$B:$B,'Waste management'!R:R)*$E145,"")</f>
        <v/>
      </c>
      <c r="BH145" t="str">
        <f>IFERROR((L145+AR145+AB145)*_xlfn.XLOOKUP(Tool_clean!BH$4,Monetization_Factors!$A:$A,Monetization_Factors!$D:$D),"")</f>
        <v/>
      </c>
      <c r="BI145" t="str">
        <f>IFERROR((M145+AS145+AC145)*_xlfn.XLOOKUP(Tool_clean!BI$4,Monetization_Factors!$A:$A,Monetization_Factors!$D:$D),"")</f>
        <v/>
      </c>
      <c r="BJ145" t="str">
        <f>IFERROR((N145+AT145+AD145)*_xlfn.XLOOKUP(Tool_clean!BJ$4,Monetization_Factors!$A:$A,Monetization_Factors!$D:$D),"")</f>
        <v/>
      </c>
      <c r="BK145" t="str">
        <f>IFERROR((O145+AU145+AE145)*_xlfn.XLOOKUP(Tool_clean!BK$4,Monetization_Factors!$A:$A,Monetization_Factors!$D:$D),"")</f>
        <v/>
      </c>
      <c r="BL145" t="str">
        <f>IFERROR((P145+AV145+AF145)*_xlfn.XLOOKUP(Tool_clean!BL$4,Monetization_Factors!$A:$A,Monetization_Factors!$D:$D),"")</f>
        <v/>
      </c>
      <c r="BM145" t="str">
        <f>IFERROR((Q145+AW145+AG145)*_xlfn.XLOOKUP(Tool_clean!BM$4,Monetization_Factors!$A:$A,Monetization_Factors!$D:$D),"")</f>
        <v/>
      </c>
      <c r="BN145" t="str">
        <f>IFERROR((R145+AX145+AH145)*_xlfn.XLOOKUP(Tool_clean!BN$4,Monetization_Factors!$A:$A,Monetization_Factors!$D:$D),"")</f>
        <v/>
      </c>
      <c r="BO145" t="str">
        <f>IFERROR((S145+AY145+AI145)*_xlfn.XLOOKUP(Tool_clean!BO$4,Monetization_Factors!$A:$A,Monetization_Factors!$D:$D),"")</f>
        <v/>
      </c>
      <c r="BP145" t="str">
        <f>IFERROR((T145+AZ145+AJ145)*_xlfn.XLOOKUP(Tool_clean!BP$4,Monetization_Factors!$A:$A,Monetization_Factors!$D:$D),"")</f>
        <v/>
      </c>
      <c r="BQ145" t="str">
        <f>IFERROR((U145+BA145+AK145)*_xlfn.XLOOKUP(Tool_clean!BQ$4,Monetization_Factors!$A:$A,Monetization_Factors!$D:$D),"")</f>
        <v/>
      </c>
      <c r="BR145" t="str">
        <f>IFERROR((V145+BB145+AL145)*_xlfn.XLOOKUP(Tool_clean!BR$4,Monetization_Factors!$A:$A,Monetization_Factors!$D:$D),"")</f>
        <v/>
      </c>
      <c r="BS145" t="str">
        <f>IFERROR((W145+BC145+AM145)*_xlfn.XLOOKUP(Tool_clean!BS$4,Monetization_Factors!$A:$A,Monetization_Factors!$D:$D),"")</f>
        <v/>
      </c>
      <c r="BT145" t="str">
        <f>IFERROR((X145+BD145+AN145)*_xlfn.XLOOKUP(Tool_clean!BT$4,Monetization_Factors!$A:$A,Monetization_Factors!$D:$D),"")</f>
        <v/>
      </c>
      <c r="BU145" t="str">
        <f>IFERROR((Y145+BE145+AO145)*_xlfn.XLOOKUP(Tool_clean!BU$4,Monetization_Factors!$A:$A,Monetization_Factors!$D:$D),"")</f>
        <v/>
      </c>
      <c r="BV145" t="str">
        <f>IFERROR((Z145+BF145+AP145)*_xlfn.XLOOKUP(Tool_clean!BV$4,Monetization_Factors!$A:$A,Monetization_Factors!$D:$D),"")</f>
        <v/>
      </c>
      <c r="BW145" t="str">
        <f>IFERROR((AA145+BG145+AQ145)*_xlfn.XLOOKUP(Tool_clean!BW$4,Monetization_Factors!$A:$A,Monetization_Factors!$D:$D),"")</f>
        <v/>
      </c>
      <c r="BX145" s="38" t="str" cm="1">
        <f t="array" ref="BX145">IFERROR(_xlfn.IFS(I145&gt;0,I145*E145,I145="",J145*E145),"")</f>
        <v/>
      </c>
      <c r="BY145" s="38">
        <f t="shared" si="195"/>
        <v>0</v>
      </c>
      <c r="BZ145" s="38" t="str">
        <f t="shared" si="196"/>
        <v/>
      </c>
      <c r="CA145" s="38" t="str">
        <f t="shared" si="197"/>
        <v/>
      </c>
      <c r="CB145" t="str">
        <f t="shared" si="162"/>
        <v/>
      </c>
      <c r="CC145" t="str">
        <f t="shared" si="163"/>
        <v/>
      </c>
      <c r="CD145" t="str">
        <f t="shared" si="164"/>
        <v/>
      </c>
      <c r="CE145" t="str">
        <f t="shared" si="165"/>
        <v/>
      </c>
      <c r="CF145" t="str">
        <f t="shared" si="166"/>
        <v/>
      </c>
      <c r="CG145" t="str">
        <f t="shared" si="167"/>
        <v/>
      </c>
      <c r="CH145" t="str">
        <f t="shared" si="168"/>
        <v/>
      </c>
      <c r="CI145" t="str">
        <f t="shared" si="169"/>
        <v/>
      </c>
      <c r="CJ145" t="str">
        <f t="shared" si="170"/>
        <v/>
      </c>
      <c r="CK145" t="str">
        <f t="shared" si="171"/>
        <v/>
      </c>
      <c r="CL145" t="str">
        <f t="shared" si="172"/>
        <v/>
      </c>
      <c r="CM145" t="str">
        <f t="shared" si="173"/>
        <v/>
      </c>
      <c r="CN145" t="str">
        <f t="shared" si="174"/>
        <v/>
      </c>
      <c r="CO145" t="str">
        <f t="shared" si="175"/>
        <v/>
      </c>
      <c r="CP145" t="str">
        <f t="shared" si="176"/>
        <v/>
      </c>
      <c r="CQ145" t="str">
        <f t="shared" si="177"/>
        <v/>
      </c>
      <c r="CR145" t="str">
        <f t="shared" si="178"/>
        <v/>
      </c>
      <c r="CS145" t="str">
        <f t="shared" si="179"/>
        <v/>
      </c>
      <c r="CT145" t="str">
        <f t="shared" si="180"/>
        <v/>
      </c>
      <c r="CU145" t="str">
        <f t="shared" si="181"/>
        <v/>
      </c>
      <c r="CV145" t="str">
        <f t="shared" si="182"/>
        <v/>
      </c>
      <c r="CW145" t="str">
        <f t="shared" si="183"/>
        <v/>
      </c>
      <c r="CX145" t="str">
        <f t="shared" si="184"/>
        <v/>
      </c>
      <c r="CY145" t="str">
        <f t="shared" si="185"/>
        <v/>
      </c>
      <c r="CZ145" t="str">
        <f t="shared" si="186"/>
        <v/>
      </c>
      <c r="DA145" t="str">
        <f t="shared" si="187"/>
        <v/>
      </c>
      <c r="DB145" t="str">
        <f t="shared" si="188"/>
        <v/>
      </c>
      <c r="DC145" t="str">
        <f t="shared" si="189"/>
        <v/>
      </c>
      <c r="DD145" t="str">
        <f t="shared" si="190"/>
        <v/>
      </c>
      <c r="DE145" t="str">
        <f t="shared" si="191"/>
        <v/>
      </c>
      <c r="DF145" t="str">
        <f t="shared" si="192"/>
        <v/>
      </c>
      <c r="DG145" t="str">
        <f t="shared" si="193"/>
        <v/>
      </c>
      <c r="DH145" s="5" t="str">
        <f>IFERROR((CR145*$B$2*(1-$H145)*('CAR.CAP_per person'!B$2))/(_xlfn.XLOOKUP($E$2,EU_countries_GDP!$A$2:$A$29,EU_countries_GDP!$E$2:$E$29)),"")</f>
        <v/>
      </c>
      <c r="DI145" s="5" t="str">
        <f>IFERROR((CS145*$B$2*(1-$H145)*('CAR.CAP_per person'!C$2))/(_xlfn.XLOOKUP($E$2,EU_countries_GDP!$A$2:$A$29,EU_countries_GDP!$E$2:$E$29)),"")</f>
        <v/>
      </c>
      <c r="DJ145" s="5" t="str">
        <f>IFERROR((CT145*$B$2*(1-$H145)*('CAR.CAP_per person'!D$2))/(_xlfn.XLOOKUP($E$2,EU_countries_GDP!$A$2:$A$29,EU_countries_GDP!$E$2:$E$29)),"")</f>
        <v/>
      </c>
      <c r="DK145" s="5" t="str">
        <f>IFERROR((CU145*$B$2*(1-$H145)*('CAR.CAP_per person'!E$2))/(_xlfn.XLOOKUP($E$2,EU_countries_GDP!$A$2:$A$29,EU_countries_GDP!$E$2:$E$29)),"")</f>
        <v/>
      </c>
      <c r="DL145" s="5" t="str">
        <f>IFERROR((CV145*$B$2*(1-$H145)*('CAR.CAP_per person'!F$2))/(_xlfn.XLOOKUP($E$2,EU_countries_GDP!$A$2:$A$29,EU_countries_GDP!$E$2:$E$29)),"")</f>
        <v/>
      </c>
      <c r="DM145" s="5" t="str">
        <f>IFERROR((CW145*$B$2*(1-$H145)*('CAR.CAP_per person'!G$2))/(_xlfn.XLOOKUP($E$2,EU_countries_GDP!$A$2:$A$29,EU_countries_GDP!$E$2:$E$29)),"")</f>
        <v/>
      </c>
      <c r="DN145" s="5" t="str">
        <f>IFERROR((CX145*$B$2*(1-$H145)*('CAR.CAP_per person'!H$2))/(_xlfn.XLOOKUP($E$2,EU_countries_GDP!$A$2:$A$29,EU_countries_GDP!$E$2:$E$29)),"")</f>
        <v/>
      </c>
      <c r="DO145" s="5" t="str">
        <f>IFERROR((CY145*$B$2*(1-$H145)*('CAR.CAP_per person'!I$2))/(_xlfn.XLOOKUP($E$2,EU_countries_GDP!$A$2:$A$29,EU_countries_GDP!$E$2:$E$29)),"")</f>
        <v/>
      </c>
      <c r="DP145" s="5" t="str">
        <f>IFERROR((CZ145*$B$2*(1-$H145)*('CAR.CAP_per person'!J$2))/(_xlfn.XLOOKUP($E$2,EU_countries_GDP!$A$2:$A$29,EU_countries_GDP!$E$2:$E$29)),"")</f>
        <v/>
      </c>
      <c r="DQ145" s="5" t="str">
        <f>IFERROR((DA145*$B$2*(1-$H145)*('CAR.CAP_per person'!K$2))/(_xlfn.XLOOKUP($E$2,EU_countries_GDP!$A$2:$A$29,EU_countries_GDP!$E$2:$E$29)),"")</f>
        <v/>
      </c>
      <c r="DR145" s="5" t="str">
        <f>IFERROR((DB145*$B$2*(1-$H145)*('CAR.CAP_per person'!L$2))/(_xlfn.XLOOKUP($E$2,EU_countries_GDP!$A$2:$A$29,EU_countries_GDP!$E$2:$E$29)),"")</f>
        <v/>
      </c>
      <c r="DS145" s="5" t="str">
        <f>IFERROR((DC145*$B$2*(1-$H145)*('CAR.CAP_per person'!M$2))/(_xlfn.XLOOKUP($E$2,EU_countries_GDP!$A$2:$A$29,EU_countries_GDP!$E$2:$E$29)),"")</f>
        <v/>
      </c>
      <c r="DT145" s="5" t="str">
        <f>IFERROR((DD145*$B$2*(1-$H145)*('CAR.CAP_per person'!N$2))/(_xlfn.XLOOKUP($E$2,EU_countries_GDP!$A$2:$A$29,EU_countries_GDP!$E$2:$E$29)),"")</f>
        <v/>
      </c>
      <c r="DU145" s="5" t="str">
        <f>IFERROR((DE145*$B$2*(1-$H145)*('CAR.CAP_per person'!O$2))/(_xlfn.XLOOKUP($E$2,EU_countries_GDP!$A$2:$A$29,EU_countries_GDP!$E$2:$E$29)),"")</f>
        <v/>
      </c>
      <c r="DV145" s="5" t="str">
        <f>IFERROR((DF145*$B$2*(1-$H145)*('CAR.CAP_per person'!P$2))/(_xlfn.XLOOKUP($E$2,EU_countries_GDP!$A$2:$A$29,EU_countries_GDP!$E$2:$E$29)),"")</f>
        <v/>
      </c>
      <c r="DW145" s="5" t="str">
        <f>IFERROR((DG145*$B$2*(1-$H145)*('CAR.CAP_per person'!Q$2))/(_xlfn.XLOOKUP($E$2,EU_countries_GDP!$A$2:$A$29,EU_countries_GDP!$E$2:$E$29)),"")</f>
        <v/>
      </c>
    </row>
    <row r="146" spans="2:127">
      <c r="B146" t="str">
        <f>_xlfn.XLOOKUP(D146,Table5[Ingredient],Table5[Category],"",FALSE)</f>
        <v/>
      </c>
      <c r="C146" s="33"/>
      <c r="D146" s="33"/>
      <c r="E146" s="33"/>
      <c r="F146" s="33"/>
      <c r="G146" s="33"/>
      <c r="H146" s="33"/>
      <c r="I146" s="33"/>
      <c r="J146" s="37" t="str">
        <f>IFERROR(INDEX('AveragePrices&amp;Codes'!G:AG, MATCH($D146, 'AveragePrices&amp;Codes'!$A:$A, 0), MATCH(Tool_clean!$E$2, 'AveragePrices&amp;Codes'!$G$1:$AG$1, 0)),"")</f>
        <v/>
      </c>
      <c r="K146" s="37" t="str">
        <f t="shared" si="194"/>
        <v/>
      </c>
      <c r="L146">
        <f>IFERROR(IF($F146="Raw",_xlfn.XLOOKUP(_xlfn.XLOOKUP(Tool_clean!$D146,'AveragePrices&amp;Codes'!$A:$A,'AveragePrices&amp;Codes'!$B:$B),AGRIBALYSE_Raw!$B:$B,AGRIBALYSE_Raw!O:O)*$E146,_xlfn.XLOOKUP(_xlfn.XLOOKUP(Tool_clean!$D146,'AveragePrices&amp;Codes'!$A:$A,'AveragePrices&amp;Codes'!$B:$B),AGRIBALYSE_Cooked!$C:$C,AGRIBALYSE_Cooked!P:P)*$E146),"")</f>
        <v>0</v>
      </c>
      <c r="M146">
        <f>IFERROR(IF($F146="Raw",_xlfn.XLOOKUP(_xlfn.XLOOKUP(Tool_clean!$D146,'AveragePrices&amp;Codes'!$A:$A,'AveragePrices&amp;Codes'!$B:$B),AGRIBALYSE_Raw!$B:$B,AGRIBALYSE_Raw!P:P)*$E146,_xlfn.XLOOKUP(_xlfn.XLOOKUP(Tool_clean!$D146,'AveragePrices&amp;Codes'!$A:$A,'AveragePrices&amp;Codes'!$B:$B),AGRIBALYSE_Cooked!$C:$C,AGRIBALYSE_Cooked!Q:Q)*$E146),"")</f>
        <v>0</v>
      </c>
      <c r="N146">
        <f>IFERROR(IF($F146="Raw",_xlfn.XLOOKUP(_xlfn.XLOOKUP(Tool_clean!$D146,'AveragePrices&amp;Codes'!$A:$A,'AveragePrices&amp;Codes'!$B:$B),AGRIBALYSE_Raw!$B:$B,AGRIBALYSE_Raw!Q:Q)*$E146,_xlfn.XLOOKUP(_xlfn.XLOOKUP(Tool_clean!$D146,'AveragePrices&amp;Codes'!$A:$A,'AveragePrices&amp;Codes'!$B:$B),AGRIBALYSE_Cooked!$C:$C,AGRIBALYSE_Cooked!R:R)*$E146),"")</f>
        <v>0</v>
      </c>
      <c r="O146">
        <f>IFERROR(IF($F146="Raw",_xlfn.XLOOKUP(_xlfn.XLOOKUP(Tool_clean!$D146,'AveragePrices&amp;Codes'!$A:$A,'AveragePrices&amp;Codes'!$B:$B),AGRIBALYSE_Raw!$B:$B,AGRIBALYSE_Raw!R:R)*$E146,_xlfn.XLOOKUP(_xlfn.XLOOKUP(Tool_clean!$D146,'AveragePrices&amp;Codes'!$A:$A,'AveragePrices&amp;Codes'!$B:$B),AGRIBALYSE_Cooked!$C:$C,AGRIBALYSE_Cooked!S:S)*$E146),"")</f>
        <v>0</v>
      </c>
      <c r="P146">
        <f>IFERROR(IF($F146="Raw",_xlfn.XLOOKUP(_xlfn.XLOOKUP(Tool_clean!$D146,'AveragePrices&amp;Codes'!$A:$A,'AveragePrices&amp;Codes'!$B:$B),AGRIBALYSE_Raw!$B:$B,AGRIBALYSE_Raw!S:S)*$E146,_xlfn.XLOOKUP(_xlfn.XLOOKUP(Tool_clean!$D146,'AveragePrices&amp;Codes'!$A:$A,'AveragePrices&amp;Codes'!$B:$B),AGRIBALYSE_Cooked!$C:$C,AGRIBALYSE_Cooked!T:T)*$E146),"")</f>
        <v>0</v>
      </c>
      <c r="Q146">
        <f>IFERROR(IF($F146="Raw",_xlfn.XLOOKUP(_xlfn.XLOOKUP(Tool_clean!$D146,'AveragePrices&amp;Codes'!$A:$A,'AveragePrices&amp;Codes'!$B:$B),AGRIBALYSE_Raw!$B:$B,AGRIBALYSE_Raw!T:T)*$E146,_xlfn.XLOOKUP(_xlfn.XLOOKUP(Tool_clean!$D146,'AveragePrices&amp;Codes'!$A:$A,'AveragePrices&amp;Codes'!$B:$B),AGRIBALYSE_Cooked!$C:$C,AGRIBALYSE_Cooked!U:U)*$E146),"")</f>
        <v>0</v>
      </c>
      <c r="R146">
        <f>IFERROR(IF($F146="Raw",_xlfn.XLOOKUP(_xlfn.XLOOKUP(Tool_clean!$D146,'AveragePrices&amp;Codes'!$A:$A,'AveragePrices&amp;Codes'!$B:$B),AGRIBALYSE_Raw!$B:$B,AGRIBALYSE_Raw!U:U)*$E146,_xlfn.XLOOKUP(_xlfn.XLOOKUP(Tool_clean!$D146,'AveragePrices&amp;Codes'!$A:$A,'AveragePrices&amp;Codes'!$B:$B),AGRIBALYSE_Cooked!$C:$C,AGRIBALYSE_Cooked!V:V)*$E146),"")</f>
        <v>0</v>
      </c>
      <c r="S146">
        <f>IFERROR(IF($F146="Raw",_xlfn.XLOOKUP(_xlfn.XLOOKUP(Tool_clean!$D146,'AveragePrices&amp;Codes'!$A:$A,'AveragePrices&amp;Codes'!$B:$B),AGRIBALYSE_Raw!$B:$B,AGRIBALYSE_Raw!V:V)*$E146,_xlfn.XLOOKUP(_xlfn.XLOOKUP(Tool_clean!$D146,'AveragePrices&amp;Codes'!$A:$A,'AveragePrices&amp;Codes'!$B:$B),AGRIBALYSE_Cooked!$C:$C,AGRIBALYSE_Cooked!W:W)*$E146),"")</f>
        <v>0</v>
      </c>
      <c r="T146">
        <f>IFERROR(IF($F146="Raw",_xlfn.XLOOKUP(_xlfn.XLOOKUP(Tool_clean!$D146,'AveragePrices&amp;Codes'!$A:$A,'AveragePrices&amp;Codes'!$B:$B),AGRIBALYSE_Raw!$B:$B,AGRIBALYSE_Raw!W:W)*$E146,_xlfn.XLOOKUP(_xlfn.XLOOKUP(Tool_clean!$D146,'AveragePrices&amp;Codes'!$A:$A,'AveragePrices&amp;Codes'!$B:$B),AGRIBALYSE_Cooked!$C:$C,AGRIBALYSE_Cooked!X:X)*$E146),"")</f>
        <v>0</v>
      </c>
      <c r="U146">
        <f>IFERROR(IF($F146="Raw",_xlfn.XLOOKUP(_xlfn.XLOOKUP(Tool_clean!$D146,'AveragePrices&amp;Codes'!$A:$A,'AveragePrices&amp;Codes'!$B:$B),AGRIBALYSE_Raw!$B:$B,AGRIBALYSE_Raw!X:X)*$E146,_xlfn.XLOOKUP(_xlfn.XLOOKUP(Tool_clean!$D146,'AveragePrices&amp;Codes'!$A:$A,'AveragePrices&amp;Codes'!$B:$B),AGRIBALYSE_Cooked!$C:$C,AGRIBALYSE_Cooked!Y:Y)*$E146),"")</f>
        <v>0</v>
      </c>
      <c r="V146">
        <f>IFERROR(IF($F146="Raw",_xlfn.XLOOKUP(_xlfn.XLOOKUP(Tool_clean!$D146,'AveragePrices&amp;Codes'!$A:$A,'AveragePrices&amp;Codes'!$B:$B),AGRIBALYSE_Raw!$B:$B,AGRIBALYSE_Raw!Y:Y)*$E146,_xlfn.XLOOKUP(_xlfn.XLOOKUP(Tool_clean!$D146,'AveragePrices&amp;Codes'!$A:$A,'AveragePrices&amp;Codes'!$B:$B),AGRIBALYSE_Cooked!$C:$C,AGRIBALYSE_Cooked!Z:Z)*$E146),"")</f>
        <v>0</v>
      </c>
      <c r="W146">
        <f>IFERROR(IF($F146="Raw",_xlfn.XLOOKUP(_xlfn.XLOOKUP(Tool_clean!$D146,'AveragePrices&amp;Codes'!$A:$A,'AveragePrices&amp;Codes'!$B:$B),AGRIBALYSE_Raw!$B:$B,AGRIBALYSE_Raw!Z:Z)*$E146,_xlfn.XLOOKUP(_xlfn.XLOOKUP(Tool_clean!$D146,'AveragePrices&amp;Codes'!$A:$A,'AveragePrices&amp;Codes'!$B:$B),AGRIBALYSE_Cooked!$C:$C,AGRIBALYSE_Cooked!AA:AA)*$E146),"")</f>
        <v>0</v>
      </c>
      <c r="X146">
        <f>IFERROR(IF($F146="Raw",_xlfn.XLOOKUP(_xlfn.XLOOKUP(Tool_clean!$D146,'AveragePrices&amp;Codes'!$A:$A,'AveragePrices&amp;Codes'!$B:$B),AGRIBALYSE_Raw!$B:$B,AGRIBALYSE_Raw!AA:AA)*$E146,_xlfn.XLOOKUP(_xlfn.XLOOKUP(Tool_clean!$D146,'AveragePrices&amp;Codes'!$A:$A,'AveragePrices&amp;Codes'!$B:$B),AGRIBALYSE_Cooked!$C:$C,AGRIBALYSE_Cooked!AB:AB)*$E146),"")</f>
        <v>0</v>
      </c>
      <c r="Y146">
        <f>IFERROR(IF($F146="Raw",_xlfn.XLOOKUP(_xlfn.XLOOKUP(Tool_clean!$D146,'AveragePrices&amp;Codes'!$A:$A,'AveragePrices&amp;Codes'!$B:$B),AGRIBALYSE_Raw!$B:$B,AGRIBALYSE_Raw!AB:AB)*$E146,_xlfn.XLOOKUP(_xlfn.XLOOKUP(Tool_clean!$D146,'AveragePrices&amp;Codes'!$A:$A,'AveragePrices&amp;Codes'!$B:$B),AGRIBALYSE_Cooked!$C:$C,AGRIBALYSE_Cooked!AC:AC)*$E146),"")</f>
        <v>0</v>
      </c>
      <c r="Z146">
        <f>IFERROR(IF($F146="Raw",_xlfn.XLOOKUP(_xlfn.XLOOKUP(Tool_clean!$D146,'AveragePrices&amp;Codes'!$A:$A,'AveragePrices&amp;Codes'!$B:$B),AGRIBALYSE_Raw!$B:$B,AGRIBALYSE_Raw!AC:AC)*$E146,_xlfn.XLOOKUP(_xlfn.XLOOKUP(Tool_clean!$D146,'AveragePrices&amp;Codes'!$A:$A,'AveragePrices&amp;Codes'!$B:$B),AGRIBALYSE_Cooked!$C:$C,AGRIBALYSE_Cooked!AD:AD)*$E146),"")</f>
        <v>0</v>
      </c>
      <c r="AA146">
        <f>IFERROR(IF($F146="Raw",_xlfn.XLOOKUP(_xlfn.XLOOKUP(Tool_clean!$D146,'AveragePrices&amp;Codes'!$A:$A,'AveragePrices&amp;Codes'!$B:$B),AGRIBALYSE_Raw!$B:$B,AGRIBALYSE_Raw!AD:AD)*$E146,_xlfn.XLOOKUP(_xlfn.XLOOKUP(Tool_clean!$D146,'AveragePrices&amp;Codes'!$A:$A,'AveragePrices&amp;Codes'!$B:$B),AGRIBALYSE_Cooked!$C:$C,AGRIBALYSE_Cooked!AE:AE)*$E146),"")</f>
        <v>0</v>
      </c>
      <c r="AB146" t="str" cm="1">
        <f t="array" ref="AB146">IFERROR(_xlfn.XLOOKUP(Tool_clean!$F146&amp;$E$2,'Cooking methods'!$A:$A&amp;'Cooking methods'!$B:$B,'Cooking methods'!C:C)*$E146,"")</f>
        <v/>
      </c>
      <c r="AC146" t="str" cm="1">
        <f t="array" ref="AC146">IFERROR(_xlfn.XLOOKUP(Tool_clean!$F146&amp;$E$2,'Cooking methods'!$A:$A&amp;'Cooking methods'!$B:$B,'Cooking methods'!D:D)*$E146,"")</f>
        <v/>
      </c>
      <c r="AD146" t="str" cm="1">
        <f t="array" ref="AD146">IFERROR(_xlfn.XLOOKUP(Tool_clean!$F146&amp;$E$2,'Cooking methods'!$A:$A&amp;'Cooking methods'!$B:$B,'Cooking methods'!E:E)*$E146,"")</f>
        <v/>
      </c>
      <c r="AE146" t="str" cm="1">
        <f t="array" ref="AE146">IFERROR(_xlfn.XLOOKUP(Tool_clean!$F146&amp;$E$2,'Cooking methods'!$A:$A&amp;'Cooking methods'!$B:$B,'Cooking methods'!F:F)*$E146,"")</f>
        <v/>
      </c>
      <c r="AF146" t="str" cm="1">
        <f t="array" ref="AF146">IFERROR(_xlfn.XLOOKUP(Tool_clean!$F146&amp;$E$2,'Cooking methods'!$A:$A&amp;'Cooking methods'!$B:$B,'Cooking methods'!G:G)*$E146,"")</f>
        <v/>
      </c>
      <c r="AG146" t="str" cm="1">
        <f t="array" ref="AG146">IFERROR(_xlfn.XLOOKUP(Tool_clean!$F146&amp;$E$2,'Cooking methods'!$A:$A&amp;'Cooking methods'!$B:$B,'Cooking methods'!H:H)*$E146,"")</f>
        <v/>
      </c>
      <c r="AH146" t="str" cm="1">
        <f t="array" ref="AH146">IFERROR(_xlfn.XLOOKUP(Tool_clean!$F146&amp;$E$2,'Cooking methods'!$A:$A&amp;'Cooking methods'!$B:$B,'Cooking methods'!I:I)*$E146,"")</f>
        <v/>
      </c>
      <c r="AI146" t="str" cm="1">
        <f t="array" ref="AI146">IFERROR(_xlfn.XLOOKUP(Tool_clean!$F146&amp;$E$2,'Cooking methods'!$A:$A&amp;'Cooking methods'!$B:$B,'Cooking methods'!J:J)*$E146,"")</f>
        <v/>
      </c>
      <c r="AJ146" t="str" cm="1">
        <f t="array" ref="AJ146">IFERROR(_xlfn.XLOOKUP(Tool_clean!$F146&amp;$E$2,'Cooking methods'!$A:$A&amp;'Cooking methods'!$B:$B,'Cooking methods'!K:K)*$E146,"")</f>
        <v/>
      </c>
      <c r="AK146" t="str" cm="1">
        <f t="array" ref="AK146">IFERROR(_xlfn.XLOOKUP(Tool_clean!$F146&amp;$E$2,'Cooking methods'!$A:$A&amp;'Cooking methods'!$B:$B,'Cooking methods'!L:L)*$E146,"")</f>
        <v/>
      </c>
      <c r="AL146" t="str" cm="1">
        <f t="array" ref="AL146">IFERROR(_xlfn.XLOOKUP(Tool_clean!$F146&amp;$E$2,'Cooking methods'!$A:$A&amp;'Cooking methods'!$B:$B,'Cooking methods'!M:M)*$E146,"")</f>
        <v/>
      </c>
      <c r="AM146" t="str" cm="1">
        <f t="array" ref="AM146">IFERROR(_xlfn.XLOOKUP(Tool_clean!$F146&amp;$E$2,'Cooking methods'!$A:$A&amp;'Cooking methods'!$B:$B,'Cooking methods'!N:N)*$E146,"")</f>
        <v/>
      </c>
      <c r="AN146" t="str" cm="1">
        <f t="array" ref="AN146">IFERROR(_xlfn.XLOOKUP(Tool_clean!$F146&amp;$E$2,'Cooking methods'!$A:$A&amp;'Cooking methods'!$B:$B,'Cooking methods'!O:O)*$E146,"")</f>
        <v/>
      </c>
      <c r="AO146" t="str" cm="1">
        <f t="array" ref="AO146">IFERROR(_xlfn.XLOOKUP(Tool_clean!$F146&amp;$E$2,'Cooking methods'!$A:$A&amp;'Cooking methods'!$B:$B,'Cooking methods'!P:P)*$E146,"")</f>
        <v/>
      </c>
      <c r="AP146" t="str" cm="1">
        <f t="array" ref="AP146">IFERROR(_xlfn.XLOOKUP(Tool_clean!$F146&amp;$E$2,'Cooking methods'!$A:$A&amp;'Cooking methods'!$B:$B,'Cooking methods'!Q:Q)*$E146,"")</f>
        <v/>
      </c>
      <c r="AQ146" t="str" cm="1">
        <f t="array" ref="AQ146">IFERROR(_xlfn.XLOOKUP(Tool_clean!$F146&amp;$E$2,'Cooking methods'!$A:$A&amp;'Cooking methods'!$B:$B,'Cooking methods'!R:R)*$E146,"")</f>
        <v/>
      </c>
      <c r="AR146" t="str" cm="1">
        <f t="array" ref="AR146">IFERROR(_xlfn.XLOOKUP(Tool_clean!$G146&amp;$E$2,'Waste management'!$A:$A&amp;'Waste management'!$B:$B,'Waste management'!C:C)*$E146,"")</f>
        <v/>
      </c>
      <c r="AS146" t="str" cm="1">
        <f t="array" ref="AS146">IFERROR(_xlfn.XLOOKUP(Tool_clean!$G146&amp;$E$2,'Waste management'!$A:$A&amp;'Waste management'!$B:$B,'Waste management'!D:D)*$E146,"")</f>
        <v/>
      </c>
      <c r="AT146" t="str" cm="1">
        <f t="array" ref="AT146">IFERROR(_xlfn.XLOOKUP(Tool_clean!$G146&amp;$E$2,'Waste management'!$A:$A&amp;'Waste management'!$B:$B,'Waste management'!E:E)*$E146,"")</f>
        <v/>
      </c>
      <c r="AU146" t="str" cm="1">
        <f t="array" ref="AU146">IFERROR(_xlfn.XLOOKUP(Tool_clean!$G146&amp;$E$2,'Waste management'!$A:$A&amp;'Waste management'!$B:$B,'Waste management'!F:F)*$E146,"")</f>
        <v/>
      </c>
      <c r="AV146" t="str" cm="1">
        <f t="array" ref="AV146">IFERROR(_xlfn.XLOOKUP(Tool_clean!$G146&amp;$E$2,'Waste management'!$A:$A&amp;'Waste management'!$B:$B,'Waste management'!G:G)*$E146,"")</f>
        <v/>
      </c>
      <c r="AW146" t="str" cm="1">
        <f t="array" ref="AW146">IFERROR(_xlfn.XLOOKUP(Tool_clean!$G146&amp;$E$2,'Waste management'!$A:$A&amp;'Waste management'!$B:$B,'Waste management'!H:H)*$E146,"")</f>
        <v/>
      </c>
      <c r="AX146" t="str" cm="1">
        <f t="array" ref="AX146">IFERROR(_xlfn.XLOOKUP(Tool_clean!$G146&amp;$E$2,'Waste management'!$A:$A&amp;'Waste management'!$B:$B,'Waste management'!I:I)*$E146,"")</f>
        <v/>
      </c>
      <c r="AY146" t="str" cm="1">
        <f t="array" ref="AY146">IFERROR(_xlfn.XLOOKUP(Tool_clean!$G146&amp;$E$2,'Waste management'!$A:$A&amp;'Waste management'!$B:$B,'Waste management'!J:J)*$E146,"")</f>
        <v/>
      </c>
      <c r="AZ146" t="str" cm="1">
        <f t="array" ref="AZ146">IFERROR(_xlfn.XLOOKUP(Tool_clean!$G146&amp;$E$2,'Waste management'!$A:$A&amp;'Waste management'!$B:$B,'Waste management'!K:K)*$E146,"")</f>
        <v/>
      </c>
      <c r="BA146" t="str" cm="1">
        <f t="array" ref="BA146">IFERROR(_xlfn.XLOOKUP(Tool_clean!$G146&amp;$E$2,'Waste management'!$A:$A&amp;'Waste management'!$B:$B,'Waste management'!L:L)*$E146,"")</f>
        <v/>
      </c>
      <c r="BB146" t="str" cm="1">
        <f t="array" ref="BB146">IFERROR(_xlfn.XLOOKUP(Tool_clean!$G146&amp;$E$2,'Waste management'!$A:$A&amp;'Waste management'!$B:$B,'Waste management'!M:M)*$E146,"")</f>
        <v/>
      </c>
      <c r="BC146" t="str" cm="1">
        <f t="array" ref="BC146">IFERROR(_xlfn.XLOOKUP(Tool_clean!$G146&amp;$E$2,'Waste management'!$A:$A&amp;'Waste management'!$B:$B,'Waste management'!N:N)*$E146,"")</f>
        <v/>
      </c>
      <c r="BD146" t="str" cm="1">
        <f t="array" ref="BD146">IFERROR(_xlfn.XLOOKUP(Tool_clean!$G146&amp;$E$2,'Waste management'!$A:$A&amp;'Waste management'!$B:$B,'Waste management'!O:O)*$E146,"")</f>
        <v/>
      </c>
      <c r="BE146" t="str" cm="1">
        <f t="array" ref="BE146">IFERROR(_xlfn.XLOOKUP(Tool_clean!$G146&amp;$E$2,'Waste management'!$A:$A&amp;'Waste management'!$B:$B,'Waste management'!P:P)*$E146,"")</f>
        <v/>
      </c>
      <c r="BF146" t="str" cm="1">
        <f t="array" ref="BF146">IFERROR(_xlfn.XLOOKUP(Tool_clean!$G146&amp;$E$2,'Waste management'!$A:$A&amp;'Waste management'!$B:$B,'Waste management'!Q:Q)*$E146,"")</f>
        <v/>
      </c>
      <c r="BG146" t="str" cm="1">
        <f t="array" ref="BG146">IFERROR(_xlfn.XLOOKUP(Tool_clean!$G146&amp;$E$2,'Waste management'!$A:$A&amp;'Waste management'!$B:$B,'Waste management'!R:R)*$E146,"")</f>
        <v/>
      </c>
      <c r="BH146" t="str">
        <f>IFERROR((L146+AR146+AB146)*_xlfn.XLOOKUP(Tool_clean!BH$4,Monetization_Factors!$A:$A,Monetization_Factors!$D:$D),"")</f>
        <v/>
      </c>
      <c r="BI146" t="str">
        <f>IFERROR((M146+AS146+AC146)*_xlfn.XLOOKUP(Tool_clean!BI$4,Monetization_Factors!$A:$A,Monetization_Factors!$D:$D),"")</f>
        <v/>
      </c>
      <c r="BJ146" t="str">
        <f>IFERROR((N146+AT146+AD146)*_xlfn.XLOOKUP(Tool_clean!BJ$4,Monetization_Factors!$A:$A,Monetization_Factors!$D:$D),"")</f>
        <v/>
      </c>
      <c r="BK146" t="str">
        <f>IFERROR((O146+AU146+AE146)*_xlfn.XLOOKUP(Tool_clean!BK$4,Monetization_Factors!$A:$A,Monetization_Factors!$D:$D),"")</f>
        <v/>
      </c>
      <c r="BL146" t="str">
        <f>IFERROR((P146+AV146+AF146)*_xlfn.XLOOKUP(Tool_clean!BL$4,Monetization_Factors!$A:$A,Monetization_Factors!$D:$D),"")</f>
        <v/>
      </c>
      <c r="BM146" t="str">
        <f>IFERROR((Q146+AW146+AG146)*_xlfn.XLOOKUP(Tool_clean!BM$4,Monetization_Factors!$A:$A,Monetization_Factors!$D:$D),"")</f>
        <v/>
      </c>
      <c r="BN146" t="str">
        <f>IFERROR((R146+AX146+AH146)*_xlfn.XLOOKUP(Tool_clean!BN$4,Monetization_Factors!$A:$A,Monetization_Factors!$D:$D),"")</f>
        <v/>
      </c>
      <c r="BO146" t="str">
        <f>IFERROR((S146+AY146+AI146)*_xlfn.XLOOKUP(Tool_clean!BO$4,Monetization_Factors!$A:$A,Monetization_Factors!$D:$D),"")</f>
        <v/>
      </c>
      <c r="BP146" t="str">
        <f>IFERROR((T146+AZ146+AJ146)*_xlfn.XLOOKUP(Tool_clean!BP$4,Monetization_Factors!$A:$A,Monetization_Factors!$D:$D),"")</f>
        <v/>
      </c>
      <c r="BQ146" t="str">
        <f>IFERROR((U146+BA146+AK146)*_xlfn.XLOOKUP(Tool_clean!BQ$4,Monetization_Factors!$A:$A,Monetization_Factors!$D:$D),"")</f>
        <v/>
      </c>
      <c r="BR146" t="str">
        <f>IFERROR((V146+BB146+AL146)*_xlfn.XLOOKUP(Tool_clean!BR$4,Monetization_Factors!$A:$A,Monetization_Factors!$D:$D),"")</f>
        <v/>
      </c>
      <c r="BS146" t="str">
        <f>IFERROR((W146+BC146+AM146)*_xlfn.XLOOKUP(Tool_clean!BS$4,Monetization_Factors!$A:$A,Monetization_Factors!$D:$D),"")</f>
        <v/>
      </c>
      <c r="BT146" t="str">
        <f>IFERROR((X146+BD146+AN146)*_xlfn.XLOOKUP(Tool_clean!BT$4,Monetization_Factors!$A:$A,Monetization_Factors!$D:$D),"")</f>
        <v/>
      </c>
      <c r="BU146" t="str">
        <f>IFERROR((Y146+BE146+AO146)*_xlfn.XLOOKUP(Tool_clean!BU$4,Monetization_Factors!$A:$A,Monetization_Factors!$D:$D),"")</f>
        <v/>
      </c>
      <c r="BV146" t="str">
        <f>IFERROR((Z146+BF146+AP146)*_xlfn.XLOOKUP(Tool_clean!BV$4,Monetization_Factors!$A:$A,Monetization_Factors!$D:$D),"")</f>
        <v/>
      </c>
      <c r="BW146" t="str">
        <f>IFERROR((AA146+BG146+AQ146)*_xlfn.XLOOKUP(Tool_clean!BW$4,Monetization_Factors!$A:$A,Monetization_Factors!$D:$D),"")</f>
        <v/>
      </c>
      <c r="BX146" s="38" t="str" cm="1">
        <f t="array" ref="BX146">IFERROR(_xlfn.IFS(I146&gt;0,I146*E146,I146="",J146*E146),"")</f>
        <v/>
      </c>
      <c r="BY146" s="38">
        <f t="shared" si="195"/>
        <v>0</v>
      </c>
      <c r="BZ146" s="38" t="str">
        <f t="shared" si="196"/>
        <v/>
      </c>
      <c r="CA146" s="38" t="str">
        <f t="shared" si="197"/>
        <v/>
      </c>
      <c r="CB146" t="str">
        <f t="shared" si="162"/>
        <v/>
      </c>
      <c r="CC146" t="str">
        <f t="shared" si="163"/>
        <v/>
      </c>
      <c r="CD146" t="str">
        <f t="shared" si="164"/>
        <v/>
      </c>
      <c r="CE146" t="str">
        <f t="shared" si="165"/>
        <v/>
      </c>
      <c r="CF146" t="str">
        <f t="shared" si="166"/>
        <v/>
      </c>
      <c r="CG146" t="str">
        <f t="shared" si="167"/>
        <v/>
      </c>
      <c r="CH146" t="str">
        <f t="shared" si="168"/>
        <v/>
      </c>
      <c r="CI146" t="str">
        <f t="shared" si="169"/>
        <v/>
      </c>
      <c r="CJ146" t="str">
        <f t="shared" si="170"/>
        <v/>
      </c>
      <c r="CK146" t="str">
        <f t="shared" si="171"/>
        <v/>
      </c>
      <c r="CL146" t="str">
        <f t="shared" si="172"/>
        <v/>
      </c>
      <c r="CM146" t="str">
        <f t="shared" si="173"/>
        <v/>
      </c>
      <c r="CN146" t="str">
        <f t="shared" si="174"/>
        <v/>
      </c>
      <c r="CO146" t="str">
        <f t="shared" si="175"/>
        <v/>
      </c>
      <c r="CP146" t="str">
        <f t="shared" si="176"/>
        <v/>
      </c>
      <c r="CQ146" t="str">
        <f t="shared" si="177"/>
        <v/>
      </c>
      <c r="CR146" t="str">
        <f t="shared" si="178"/>
        <v/>
      </c>
      <c r="CS146" t="str">
        <f t="shared" si="179"/>
        <v/>
      </c>
      <c r="CT146" t="str">
        <f t="shared" si="180"/>
        <v/>
      </c>
      <c r="CU146" t="str">
        <f t="shared" si="181"/>
        <v/>
      </c>
      <c r="CV146" t="str">
        <f t="shared" si="182"/>
        <v/>
      </c>
      <c r="CW146" t="str">
        <f t="shared" si="183"/>
        <v/>
      </c>
      <c r="CX146" t="str">
        <f t="shared" si="184"/>
        <v/>
      </c>
      <c r="CY146" t="str">
        <f t="shared" si="185"/>
        <v/>
      </c>
      <c r="CZ146" t="str">
        <f t="shared" si="186"/>
        <v/>
      </c>
      <c r="DA146" t="str">
        <f t="shared" si="187"/>
        <v/>
      </c>
      <c r="DB146" t="str">
        <f t="shared" si="188"/>
        <v/>
      </c>
      <c r="DC146" t="str">
        <f t="shared" si="189"/>
        <v/>
      </c>
      <c r="DD146" t="str">
        <f t="shared" si="190"/>
        <v/>
      </c>
      <c r="DE146" t="str">
        <f t="shared" si="191"/>
        <v/>
      </c>
      <c r="DF146" t="str">
        <f t="shared" si="192"/>
        <v/>
      </c>
      <c r="DG146" t="str">
        <f t="shared" si="193"/>
        <v/>
      </c>
      <c r="DH146" s="5" t="str">
        <f>IFERROR((CR146*$B$2*(1-$H146)*('CAR.CAP_per person'!B$2))/(_xlfn.XLOOKUP($E$2,EU_countries_GDP!$A$2:$A$29,EU_countries_GDP!$E$2:$E$29)),"")</f>
        <v/>
      </c>
      <c r="DI146" s="5" t="str">
        <f>IFERROR((CS146*$B$2*(1-$H146)*('CAR.CAP_per person'!C$2))/(_xlfn.XLOOKUP($E$2,EU_countries_GDP!$A$2:$A$29,EU_countries_GDP!$E$2:$E$29)),"")</f>
        <v/>
      </c>
      <c r="DJ146" s="5" t="str">
        <f>IFERROR((CT146*$B$2*(1-$H146)*('CAR.CAP_per person'!D$2))/(_xlfn.XLOOKUP($E$2,EU_countries_GDP!$A$2:$A$29,EU_countries_GDP!$E$2:$E$29)),"")</f>
        <v/>
      </c>
      <c r="DK146" s="5" t="str">
        <f>IFERROR((CU146*$B$2*(1-$H146)*('CAR.CAP_per person'!E$2))/(_xlfn.XLOOKUP($E$2,EU_countries_GDP!$A$2:$A$29,EU_countries_GDP!$E$2:$E$29)),"")</f>
        <v/>
      </c>
      <c r="DL146" s="5" t="str">
        <f>IFERROR((CV146*$B$2*(1-$H146)*('CAR.CAP_per person'!F$2))/(_xlfn.XLOOKUP($E$2,EU_countries_GDP!$A$2:$A$29,EU_countries_GDP!$E$2:$E$29)),"")</f>
        <v/>
      </c>
      <c r="DM146" s="5" t="str">
        <f>IFERROR((CW146*$B$2*(1-$H146)*('CAR.CAP_per person'!G$2))/(_xlfn.XLOOKUP($E$2,EU_countries_GDP!$A$2:$A$29,EU_countries_GDP!$E$2:$E$29)),"")</f>
        <v/>
      </c>
      <c r="DN146" s="5" t="str">
        <f>IFERROR((CX146*$B$2*(1-$H146)*('CAR.CAP_per person'!H$2))/(_xlfn.XLOOKUP($E$2,EU_countries_GDP!$A$2:$A$29,EU_countries_GDP!$E$2:$E$29)),"")</f>
        <v/>
      </c>
      <c r="DO146" s="5" t="str">
        <f>IFERROR((CY146*$B$2*(1-$H146)*('CAR.CAP_per person'!I$2))/(_xlfn.XLOOKUP($E$2,EU_countries_GDP!$A$2:$A$29,EU_countries_GDP!$E$2:$E$29)),"")</f>
        <v/>
      </c>
      <c r="DP146" s="5" t="str">
        <f>IFERROR((CZ146*$B$2*(1-$H146)*('CAR.CAP_per person'!J$2))/(_xlfn.XLOOKUP($E$2,EU_countries_GDP!$A$2:$A$29,EU_countries_GDP!$E$2:$E$29)),"")</f>
        <v/>
      </c>
      <c r="DQ146" s="5" t="str">
        <f>IFERROR((DA146*$B$2*(1-$H146)*('CAR.CAP_per person'!K$2))/(_xlfn.XLOOKUP($E$2,EU_countries_GDP!$A$2:$A$29,EU_countries_GDP!$E$2:$E$29)),"")</f>
        <v/>
      </c>
      <c r="DR146" s="5" t="str">
        <f>IFERROR((DB146*$B$2*(1-$H146)*('CAR.CAP_per person'!L$2))/(_xlfn.XLOOKUP($E$2,EU_countries_GDP!$A$2:$A$29,EU_countries_GDP!$E$2:$E$29)),"")</f>
        <v/>
      </c>
      <c r="DS146" s="5" t="str">
        <f>IFERROR((DC146*$B$2*(1-$H146)*('CAR.CAP_per person'!M$2))/(_xlfn.XLOOKUP($E$2,EU_countries_GDP!$A$2:$A$29,EU_countries_GDP!$E$2:$E$29)),"")</f>
        <v/>
      </c>
      <c r="DT146" s="5" t="str">
        <f>IFERROR((DD146*$B$2*(1-$H146)*('CAR.CAP_per person'!N$2))/(_xlfn.XLOOKUP($E$2,EU_countries_GDP!$A$2:$A$29,EU_countries_GDP!$E$2:$E$29)),"")</f>
        <v/>
      </c>
      <c r="DU146" s="5" t="str">
        <f>IFERROR((DE146*$B$2*(1-$H146)*('CAR.CAP_per person'!O$2))/(_xlfn.XLOOKUP($E$2,EU_countries_GDP!$A$2:$A$29,EU_countries_GDP!$E$2:$E$29)),"")</f>
        <v/>
      </c>
      <c r="DV146" s="5" t="str">
        <f>IFERROR((DF146*$B$2*(1-$H146)*('CAR.CAP_per person'!P$2))/(_xlfn.XLOOKUP($E$2,EU_countries_GDP!$A$2:$A$29,EU_countries_GDP!$E$2:$E$29)),"")</f>
        <v/>
      </c>
      <c r="DW146" s="5" t="str">
        <f>IFERROR((DG146*$B$2*(1-$H146)*('CAR.CAP_per person'!Q$2))/(_xlfn.XLOOKUP($E$2,EU_countries_GDP!$A$2:$A$29,EU_countries_GDP!$E$2:$E$29)),"")</f>
        <v/>
      </c>
    </row>
    <row r="147" spans="2:127">
      <c r="B147" t="str">
        <f>_xlfn.XLOOKUP(D147,Table5[Ingredient],Table5[Category],"",FALSE)</f>
        <v/>
      </c>
      <c r="C147" s="33"/>
      <c r="D147" s="33"/>
      <c r="E147" s="33"/>
      <c r="F147" s="33"/>
      <c r="G147" s="33"/>
      <c r="H147" s="33"/>
      <c r="I147" s="33"/>
      <c r="J147" s="37" t="str">
        <f>IFERROR(INDEX('AveragePrices&amp;Codes'!G:AG, MATCH($D147, 'AveragePrices&amp;Codes'!$A:$A, 0), MATCH(Tool_clean!$E$2, 'AveragePrices&amp;Codes'!$G$1:$AG$1, 0)),"")</f>
        <v/>
      </c>
      <c r="K147" s="37" t="str">
        <f t="shared" si="194"/>
        <v/>
      </c>
      <c r="L147">
        <f>IFERROR(IF($F147="Raw",_xlfn.XLOOKUP(_xlfn.XLOOKUP(Tool_clean!$D147,'AveragePrices&amp;Codes'!$A:$A,'AveragePrices&amp;Codes'!$B:$B),AGRIBALYSE_Raw!$B:$B,AGRIBALYSE_Raw!O:O)*$E147,_xlfn.XLOOKUP(_xlfn.XLOOKUP(Tool_clean!$D147,'AveragePrices&amp;Codes'!$A:$A,'AveragePrices&amp;Codes'!$B:$B),AGRIBALYSE_Cooked!$C:$C,AGRIBALYSE_Cooked!P:P)*$E147),"")</f>
        <v>0</v>
      </c>
      <c r="M147">
        <f>IFERROR(IF($F147="Raw",_xlfn.XLOOKUP(_xlfn.XLOOKUP(Tool_clean!$D147,'AveragePrices&amp;Codes'!$A:$A,'AveragePrices&amp;Codes'!$B:$B),AGRIBALYSE_Raw!$B:$B,AGRIBALYSE_Raw!P:P)*$E147,_xlfn.XLOOKUP(_xlfn.XLOOKUP(Tool_clean!$D147,'AveragePrices&amp;Codes'!$A:$A,'AveragePrices&amp;Codes'!$B:$B),AGRIBALYSE_Cooked!$C:$C,AGRIBALYSE_Cooked!Q:Q)*$E147),"")</f>
        <v>0</v>
      </c>
      <c r="N147">
        <f>IFERROR(IF($F147="Raw",_xlfn.XLOOKUP(_xlfn.XLOOKUP(Tool_clean!$D147,'AveragePrices&amp;Codes'!$A:$A,'AveragePrices&amp;Codes'!$B:$B),AGRIBALYSE_Raw!$B:$B,AGRIBALYSE_Raw!Q:Q)*$E147,_xlfn.XLOOKUP(_xlfn.XLOOKUP(Tool_clean!$D147,'AveragePrices&amp;Codes'!$A:$A,'AveragePrices&amp;Codes'!$B:$B),AGRIBALYSE_Cooked!$C:$C,AGRIBALYSE_Cooked!R:R)*$E147),"")</f>
        <v>0</v>
      </c>
      <c r="O147">
        <f>IFERROR(IF($F147="Raw",_xlfn.XLOOKUP(_xlfn.XLOOKUP(Tool_clean!$D147,'AveragePrices&amp;Codes'!$A:$A,'AveragePrices&amp;Codes'!$B:$B),AGRIBALYSE_Raw!$B:$B,AGRIBALYSE_Raw!R:R)*$E147,_xlfn.XLOOKUP(_xlfn.XLOOKUP(Tool_clean!$D147,'AveragePrices&amp;Codes'!$A:$A,'AveragePrices&amp;Codes'!$B:$B),AGRIBALYSE_Cooked!$C:$C,AGRIBALYSE_Cooked!S:S)*$E147),"")</f>
        <v>0</v>
      </c>
      <c r="P147">
        <f>IFERROR(IF($F147="Raw",_xlfn.XLOOKUP(_xlfn.XLOOKUP(Tool_clean!$D147,'AveragePrices&amp;Codes'!$A:$A,'AveragePrices&amp;Codes'!$B:$B),AGRIBALYSE_Raw!$B:$B,AGRIBALYSE_Raw!S:S)*$E147,_xlfn.XLOOKUP(_xlfn.XLOOKUP(Tool_clean!$D147,'AveragePrices&amp;Codes'!$A:$A,'AveragePrices&amp;Codes'!$B:$B),AGRIBALYSE_Cooked!$C:$C,AGRIBALYSE_Cooked!T:T)*$E147),"")</f>
        <v>0</v>
      </c>
      <c r="Q147">
        <f>IFERROR(IF($F147="Raw",_xlfn.XLOOKUP(_xlfn.XLOOKUP(Tool_clean!$D147,'AveragePrices&amp;Codes'!$A:$A,'AveragePrices&amp;Codes'!$B:$B),AGRIBALYSE_Raw!$B:$B,AGRIBALYSE_Raw!T:T)*$E147,_xlfn.XLOOKUP(_xlfn.XLOOKUP(Tool_clean!$D147,'AveragePrices&amp;Codes'!$A:$A,'AveragePrices&amp;Codes'!$B:$B),AGRIBALYSE_Cooked!$C:$C,AGRIBALYSE_Cooked!U:U)*$E147),"")</f>
        <v>0</v>
      </c>
      <c r="R147">
        <f>IFERROR(IF($F147="Raw",_xlfn.XLOOKUP(_xlfn.XLOOKUP(Tool_clean!$D147,'AveragePrices&amp;Codes'!$A:$A,'AveragePrices&amp;Codes'!$B:$B),AGRIBALYSE_Raw!$B:$B,AGRIBALYSE_Raw!U:U)*$E147,_xlfn.XLOOKUP(_xlfn.XLOOKUP(Tool_clean!$D147,'AveragePrices&amp;Codes'!$A:$A,'AveragePrices&amp;Codes'!$B:$B),AGRIBALYSE_Cooked!$C:$C,AGRIBALYSE_Cooked!V:V)*$E147),"")</f>
        <v>0</v>
      </c>
      <c r="S147">
        <f>IFERROR(IF($F147="Raw",_xlfn.XLOOKUP(_xlfn.XLOOKUP(Tool_clean!$D147,'AveragePrices&amp;Codes'!$A:$A,'AveragePrices&amp;Codes'!$B:$B),AGRIBALYSE_Raw!$B:$B,AGRIBALYSE_Raw!V:V)*$E147,_xlfn.XLOOKUP(_xlfn.XLOOKUP(Tool_clean!$D147,'AveragePrices&amp;Codes'!$A:$A,'AveragePrices&amp;Codes'!$B:$B),AGRIBALYSE_Cooked!$C:$C,AGRIBALYSE_Cooked!W:W)*$E147),"")</f>
        <v>0</v>
      </c>
      <c r="T147">
        <f>IFERROR(IF($F147="Raw",_xlfn.XLOOKUP(_xlfn.XLOOKUP(Tool_clean!$D147,'AveragePrices&amp;Codes'!$A:$A,'AveragePrices&amp;Codes'!$B:$B),AGRIBALYSE_Raw!$B:$B,AGRIBALYSE_Raw!W:W)*$E147,_xlfn.XLOOKUP(_xlfn.XLOOKUP(Tool_clean!$D147,'AveragePrices&amp;Codes'!$A:$A,'AveragePrices&amp;Codes'!$B:$B),AGRIBALYSE_Cooked!$C:$C,AGRIBALYSE_Cooked!X:X)*$E147),"")</f>
        <v>0</v>
      </c>
      <c r="U147">
        <f>IFERROR(IF($F147="Raw",_xlfn.XLOOKUP(_xlfn.XLOOKUP(Tool_clean!$D147,'AveragePrices&amp;Codes'!$A:$A,'AveragePrices&amp;Codes'!$B:$B),AGRIBALYSE_Raw!$B:$B,AGRIBALYSE_Raw!X:X)*$E147,_xlfn.XLOOKUP(_xlfn.XLOOKUP(Tool_clean!$D147,'AveragePrices&amp;Codes'!$A:$A,'AveragePrices&amp;Codes'!$B:$B),AGRIBALYSE_Cooked!$C:$C,AGRIBALYSE_Cooked!Y:Y)*$E147),"")</f>
        <v>0</v>
      </c>
      <c r="V147">
        <f>IFERROR(IF($F147="Raw",_xlfn.XLOOKUP(_xlfn.XLOOKUP(Tool_clean!$D147,'AveragePrices&amp;Codes'!$A:$A,'AveragePrices&amp;Codes'!$B:$B),AGRIBALYSE_Raw!$B:$B,AGRIBALYSE_Raw!Y:Y)*$E147,_xlfn.XLOOKUP(_xlfn.XLOOKUP(Tool_clean!$D147,'AveragePrices&amp;Codes'!$A:$A,'AveragePrices&amp;Codes'!$B:$B),AGRIBALYSE_Cooked!$C:$C,AGRIBALYSE_Cooked!Z:Z)*$E147),"")</f>
        <v>0</v>
      </c>
      <c r="W147">
        <f>IFERROR(IF($F147="Raw",_xlfn.XLOOKUP(_xlfn.XLOOKUP(Tool_clean!$D147,'AveragePrices&amp;Codes'!$A:$A,'AveragePrices&amp;Codes'!$B:$B),AGRIBALYSE_Raw!$B:$B,AGRIBALYSE_Raw!Z:Z)*$E147,_xlfn.XLOOKUP(_xlfn.XLOOKUP(Tool_clean!$D147,'AveragePrices&amp;Codes'!$A:$A,'AveragePrices&amp;Codes'!$B:$B),AGRIBALYSE_Cooked!$C:$C,AGRIBALYSE_Cooked!AA:AA)*$E147),"")</f>
        <v>0</v>
      </c>
      <c r="X147">
        <f>IFERROR(IF($F147="Raw",_xlfn.XLOOKUP(_xlfn.XLOOKUP(Tool_clean!$D147,'AveragePrices&amp;Codes'!$A:$A,'AveragePrices&amp;Codes'!$B:$B),AGRIBALYSE_Raw!$B:$B,AGRIBALYSE_Raw!AA:AA)*$E147,_xlfn.XLOOKUP(_xlfn.XLOOKUP(Tool_clean!$D147,'AveragePrices&amp;Codes'!$A:$A,'AveragePrices&amp;Codes'!$B:$B),AGRIBALYSE_Cooked!$C:$C,AGRIBALYSE_Cooked!AB:AB)*$E147),"")</f>
        <v>0</v>
      </c>
      <c r="Y147">
        <f>IFERROR(IF($F147="Raw",_xlfn.XLOOKUP(_xlfn.XLOOKUP(Tool_clean!$D147,'AveragePrices&amp;Codes'!$A:$A,'AveragePrices&amp;Codes'!$B:$B),AGRIBALYSE_Raw!$B:$B,AGRIBALYSE_Raw!AB:AB)*$E147,_xlfn.XLOOKUP(_xlfn.XLOOKUP(Tool_clean!$D147,'AveragePrices&amp;Codes'!$A:$A,'AveragePrices&amp;Codes'!$B:$B),AGRIBALYSE_Cooked!$C:$C,AGRIBALYSE_Cooked!AC:AC)*$E147),"")</f>
        <v>0</v>
      </c>
      <c r="Z147">
        <f>IFERROR(IF($F147="Raw",_xlfn.XLOOKUP(_xlfn.XLOOKUP(Tool_clean!$D147,'AveragePrices&amp;Codes'!$A:$A,'AveragePrices&amp;Codes'!$B:$B),AGRIBALYSE_Raw!$B:$B,AGRIBALYSE_Raw!AC:AC)*$E147,_xlfn.XLOOKUP(_xlfn.XLOOKUP(Tool_clean!$D147,'AveragePrices&amp;Codes'!$A:$A,'AveragePrices&amp;Codes'!$B:$B),AGRIBALYSE_Cooked!$C:$C,AGRIBALYSE_Cooked!AD:AD)*$E147),"")</f>
        <v>0</v>
      </c>
      <c r="AA147">
        <f>IFERROR(IF($F147="Raw",_xlfn.XLOOKUP(_xlfn.XLOOKUP(Tool_clean!$D147,'AveragePrices&amp;Codes'!$A:$A,'AveragePrices&amp;Codes'!$B:$B),AGRIBALYSE_Raw!$B:$B,AGRIBALYSE_Raw!AD:AD)*$E147,_xlfn.XLOOKUP(_xlfn.XLOOKUP(Tool_clean!$D147,'AveragePrices&amp;Codes'!$A:$A,'AveragePrices&amp;Codes'!$B:$B),AGRIBALYSE_Cooked!$C:$C,AGRIBALYSE_Cooked!AE:AE)*$E147),"")</f>
        <v>0</v>
      </c>
      <c r="AB147" t="str" cm="1">
        <f t="array" ref="AB147">IFERROR(_xlfn.XLOOKUP(Tool_clean!$F147&amp;$E$2,'Cooking methods'!$A:$A&amp;'Cooking methods'!$B:$B,'Cooking methods'!C:C)*$E147,"")</f>
        <v/>
      </c>
      <c r="AC147" t="str" cm="1">
        <f t="array" ref="AC147">IFERROR(_xlfn.XLOOKUP(Tool_clean!$F147&amp;$E$2,'Cooking methods'!$A:$A&amp;'Cooking methods'!$B:$B,'Cooking methods'!D:D)*$E147,"")</f>
        <v/>
      </c>
      <c r="AD147" t="str" cm="1">
        <f t="array" ref="AD147">IFERROR(_xlfn.XLOOKUP(Tool_clean!$F147&amp;$E$2,'Cooking methods'!$A:$A&amp;'Cooking methods'!$B:$B,'Cooking methods'!E:E)*$E147,"")</f>
        <v/>
      </c>
      <c r="AE147" t="str" cm="1">
        <f t="array" ref="AE147">IFERROR(_xlfn.XLOOKUP(Tool_clean!$F147&amp;$E$2,'Cooking methods'!$A:$A&amp;'Cooking methods'!$B:$B,'Cooking methods'!F:F)*$E147,"")</f>
        <v/>
      </c>
      <c r="AF147" t="str" cm="1">
        <f t="array" ref="AF147">IFERROR(_xlfn.XLOOKUP(Tool_clean!$F147&amp;$E$2,'Cooking methods'!$A:$A&amp;'Cooking methods'!$B:$B,'Cooking methods'!G:G)*$E147,"")</f>
        <v/>
      </c>
      <c r="AG147" t="str" cm="1">
        <f t="array" ref="AG147">IFERROR(_xlfn.XLOOKUP(Tool_clean!$F147&amp;$E$2,'Cooking methods'!$A:$A&amp;'Cooking methods'!$B:$B,'Cooking methods'!H:H)*$E147,"")</f>
        <v/>
      </c>
      <c r="AH147" t="str" cm="1">
        <f t="array" ref="AH147">IFERROR(_xlfn.XLOOKUP(Tool_clean!$F147&amp;$E$2,'Cooking methods'!$A:$A&amp;'Cooking methods'!$B:$B,'Cooking methods'!I:I)*$E147,"")</f>
        <v/>
      </c>
      <c r="AI147" t="str" cm="1">
        <f t="array" ref="AI147">IFERROR(_xlfn.XLOOKUP(Tool_clean!$F147&amp;$E$2,'Cooking methods'!$A:$A&amp;'Cooking methods'!$B:$B,'Cooking methods'!J:J)*$E147,"")</f>
        <v/>
      </c>
      <c r="AJ147" t="str" cm="1">
        <f t="array" ref="AJ147">IFERROR(_xlfn.XLOOKUP(Tool_clean!$F147&amp;$E$2,'Cooking methods'!$A:$A&amp;'Cooking methods'!$B:$B,'Cooking methods'!K:K)*$E147,"")</f>
        <v/>
      </c>
      <c r="AK147" t="str" cm="1">
        <f t="array" ref="AK147">IFERROR(_xlfn.XLOOKUP(Tool_clean!$F147&amp;$E$2,'Cooking methods'!$A:$A&amp;'Cooking methods'!$B:$B,'Cooking methods'!L:L)*$E147,"")</f>
        <v/>
      </c>
      <c r="AL147" t="str" cm="1">
        <f t="array" ref="AL147">IFERROR(_xlfn.XLOOKUP(Tool_clean!$F147&amp;$E$2,'Cooking methods'!$A:$A&amp;'Cooking methods'!$B:$B,'Cooking methods'!M:M)*$E147,"")</f>
        <v/>
      </c>
      <c r="AM147" t="str" cm="1">
        <f t="array" ref="AM147">IFERROR(_xlfn.XLOOKUP(Tool_clean!$F147&amp;$E$2,'Cooking methods'!$A:$A&amp;'Cooking methods'!$B:$B,'Cooking methods'!N:N)*$E147,"")</f>
        <v/>
      </c>
      <c r="AN147" t="str" cm="1">
        <f t="array" ref="AN147">IFERROR(_xlfn.XLOOKUP(Tool_clean!$F147&amp;$E$2,'Cooking methods'!$A:$A&amp;'Cooking methods'!$B:$B,'Cooking methods'!O:O)*$E147,"")</f>
        <v/>
      </c>
      <c r="AO147" t="str" cm="1">
        <f t="array" ref="AO147">IFERROR(_xlfn.XLOOKUP(Tool_clean!$F147&amp;$E$2,'Cooking methods'!$A:$A&amp;'Cooking methods'!$B:$B,'Cooking methods'!P:P)*$E147,"")</f>
        <v/>
      </c>
      <c r="AP147" t="str" cm="1">
        <f t="array" ref="AP147">IFERROR(_xlfn.XLOOKUP(Tool_clean!$F147&amp;$E$2,'Cooking methods'!$A:$A&amp;'Cooking methods'!$B:$B,'Cooking methods'!Q:Q)*$E147,"")</f>
        <v/>
      </c>
      <c r="AQ147" t="str" cm="1">
        <f t="array" ref="AQ147">IFERROR(_xlfn.XLOOKUP(Tool_clean!$F147&amp;$E$2,'Cooking methods'!$A:$A&amp;'Cooking methods'!$B:$B,'Cooking methods'!R:R)*$E147,"")</f>
        <v/>
      </c>
      <c r="AR147" t="str" cm="1">
        <f t="array" ref="AR147">IFERROR(_xlfn.XLOOKUP(Tool_clean!$G147&amp;$E$2,'Waste management'!$A:$A&amp;'Waste management'!$B:$B,'Waste management'!C:C)*$E147,"")</f>
        <v/>
      </c>
      <c r="AS147" t="str" cm="1">
        <f t="array" ref="AS147">IFERROR(_xlfn.XLOOKUP(Tool_clean!$G147&amp;$E$2,'Waste management'!$A:$A&amp;'Waste management'!$B:$B,'Waste management'!D:D)*$E147,"")</f>
        <v/>
      </c>
      <c r="AT147" t="str" cm="1">
        <f t="array" ref="AT147">IFERROR(_xlfn.XLOOKUP(Tool_clean!$G147&amp;$E$2,'Waste management'!$A:$A&amp;'Waste management'!$B:$B,'Waste management'!E:E)*$E147,"")</f>
        <v/>
      </c>
      <c r="AU147" t="str" cm="1">
        <f t="array" ref="AU147">IFERROR(_xlfn.XLOOKUP(Tool_clean!$G147&amp;$E$2,'Waste management'!$A:$A&amp;'Waste management'!$B:$B,'Waste management'!F:F)*$E147,"")</f>
        <v/>
      </c>
      <c r="AV147" t="str" cm="1">
        <f t="array" ref="AV147">IFERROR(_xlfn.XLOOKUP(Tool_clean!$G147&amp;$E$2,'Waste management'!$A:$A&amp;'Waste management'!$B:$B,'Waste management'!G:G)*$E147,"")</f>
        <v/>
      </c>
      <c r="AW147" t="str" cm="1">
        <f t="array" ref="AW147">IFERROR(_xlfn.XLOOKUP(Tool_clean!$G147&amp;$E$2,'Waste management'!$A:$A&amp;'Waste management'!$B:$B,'Waste management'!H:H)*$E147,"")</f>
        <v/>
      </c>
      <c r="AX147" t="str" cm="1">
        <f t="array" ref="AX147">IFERROR(_xlfn.XLOOKUP(Tool_clean!$G147&amp;$E$2,'Waste management'!$A:$A&amp;'Waste management'!$B:$B,'Waste management'!I:I)*$E147,"")</f>
        <v/>
      </c>
      <c r="AY147" t="str" cm="1">
        <f t="array" ref="AY147">IFERROR(_xlfn.XLOOKUP(Tool_clean!$G147&amp;$E$2,'Waste management'!$A:$A&amp;'Waste management'!$B:$B,'Waste management'!J:J)*$E147,"")</f>
        <v/>
      </c>
      <c r="AZ147" t="str" cm="1">
        <f t="array" ref="AZ147">IFERROR(_xlfn.XLOOKUP(Tool_clean!$G147&amp;$E$2,'Waste management'!$A:$A&amp;'Waste management'!$B:$B,'Waste management'!K:K)*$E147,"")</f>
        <v/>
      </c>
      <c r="BA147" t="str" cm="1">
        <f t="array" ref="BA147">IFERROR(_xlfn.XLOOKUP(Tool_clean!$G147&amp;$E$2,'Waste management'!$A:$A&amp;'Waste management'!$B:$B,'Waste management'!L:L)*$E147,"")</f>
        <v/>
      </c>
      <c r="BB147" t="str" cm="1">
        <f t="array" ref="BB147">IFERROR(_xlfn.XLOOKUP(Tool_clean!$G147&amp;$E$2,'Waste management'!$A:$A&amp;'Waste management'!$B:$B,'Waste management'!M:M)*$E147,"")</f>
        <v/>
      </c>
      <c r="BC147" t="str" cm="1">
        <f t="array" ref="BC147">IFERROR(_xlfn.XLOOKUP(Tool_clean!$G147&amp;$E$2,'Waste management'!$A:$A&amp;'Waste management'!$B:$B,'Waste management'!N:N)*$E147,"")</f>
        <v/>
      </c>
      <c r="BD147" t="str" cm="1">
        <f t="array" ref="BD147">IFERROR(_xlfn.XLOOKUP(Tool_clean!$G147&amp;$E$2,'Waste management'!$A:$A&amp;'Waste management'!$B:$B,'Waste management'!O:O)*$E147,"")</f>
        <v/>
      </c>
      <c r="BE147" t="str" cm="1">
        <f t="array" ref="BE147">IFERROR(_xlfn.XLOOKUP(Tool_clean!$G147&amp;$E$2,'Waste management'!$A:$A&amp;'Waste management'!$B:$B,'Waste management'!P:P)*$E147,"")</f>
        <v/>
      </c>
      <c r="BF147" t="str" cm="1">
        <f t="array" ref="BF147">IFERROR(_xlfn.XLOOKUP(Tool_clean!$G147&amp;$E$2,'Waste management'!$A:$A&amp;'Waste management'!$B:$B,'Waste management'!Q:Q)*$E147,"")</f>
        <v/>
      </c>
      <c r="BG147" t="str" cm="1">
        <f t="array" ref="BG147">IFERROR(_xlfn.XLOOKUP(Tool_clean!$G147&amp;$E$2,'Waste management'!$A:$A&amp;'Waste management'!$B:$B,'Waste management'!R:R)*$E147,"")</f>
        <v/>
      </c>
      <c r="BH147" t="str">
        <f>IFERROR((L147+AR147+AB147)*_xlfn.XLOOKUP(Tool_clean!BH$4,Monetization_Factors!$A:$A,Monetization_Factors!$D:$D),"")</f>
        <v/>
      </c>
      <c r="BI147" t="str">
        <f>IFERROR((M147+AS147+AC147)*_xlfn.XLOOKUP(Tool_clean!BI$4,Monetization_Factors!$A:$A,Monetization_Factors!$D:$D),"")</f>
        <v/>
      </c>
      <c r="BJ147" t="str">
        <f>IFERROR((N147+AT147+AD147)*_xlfn.XLOOKUP(Tool_clean!BJ$4,Monetization_Factors!$A:$A,Monetization_Factors!$D:$D),"")</f>
        <v/>
      </c>
      <c r="BK147" t="str">
        <f>IFERROR((O147+AU147+AE147)*_xlfn.XLOOKUP(Tool_clean!BK$4,Monetization_Factors!$A:$A,Monetization_Factors!$D:$D),"")</f>
        <v/>
      </c>
      <c r="BL147" t="str">
        <f>IFERROR((P147+AV147+AF147)*_xlfn.XLOOKUP(Tool_clean!BL$4,Monetization_Factors!$A:$A,Monetization_Factors!$D:$D),"")</f>
        <v/>
      </c>
      <c r="BM147" t="str">
        <f>IFERROR((Q147+AW147+AG147)*_xlfn.XLOOKUP(Tool_clean!BM$4,Monetization_Factors!$A:$A,Monetization_Factors!$D:$D),"")</f>
        <v/>
      </c>
      <c r="BN147" t="str">
        <f>IFERROR((R147+AX147+AH147)*_xlfn.XLOOKUP(Tool_clean!BN$4,Monetization_Factors!$A:$A,Monetization_Factors!$D:$D),"")</f>
        <v/>
      </c>
      <c r="BO147" t="str">
        <f>IFERROR((S147+AY147+AI147)*_xlfn.XLOOKUP(Tool_clean!BO$4,Monetization_Factors!$A:$A,Monetization_Factors!$D:$D),"")</f>
        <v/>
      </c>
      <c r="BP147" t="str">
        <f>IFERROR((T147+AZ147+AJ147)*_xlfn.XLOOKUP(Tool_clean!BP$4,Monetization_Factors!$A:$A,Monetization_Factors!$D:$D),"")</f>
        <v/>
      </c>
      <c r="BQ147" t="str">
        <f>IFERROR((U147+BA147+AK147)*_xlfn.XLOOKUP(Tool_clean!BQ$4,Monetization_Factors!$A:$A,Monetization_Factors!$D:$D),"")</f>
        <v/>
      </c>
      <c r="BR147" t="str">
        <f>IFERROR((V147+BB147+AL147)*_xlfn.XLOOKUP(Tool_clean!BR$4,Monetization_Factors!$A:$A,Monetization_Factors!$D:$D),"")</f>
        <v/>
      </c>
      <c r="BS147" t="str">
        <f>IFERROR((W147+BC147+AM147)*_xlfn.XLOOKUP(Tool_clean!BS$4,Monetization_Factors!$A:$A,Monetization_Factors!$D:$D),"")</f>
        <v/>
      </c>
      <c r="BT147" t="str">
        <f>IFERROR((X147+BD147+AN147)*_xlfn.XLOOKUP(Tool_clean!BT$4,Monetization_Factors!$A:$A,Monetization_Factors!$D:$D),"")</f>
        <v/>
      </c>
      <c r="BU147" t="str">
        <f>IFERROR((Y147+BE147+AO147)*_xlfn.XLOOKUP(Tool_clean!BU$4,Monetization_Factors!$A:$A,Monetization_Factors!$D:$D),"")</f>
        <v/>
      </c>
      <c r="BV147" t="str">
        <f>IFERROR((Z147+BF147+AP147)*_xlfn.XLOOKUP(Tool_clean!BV$4,Monetization_Factors!$A:$A,Monetization_Factors!$D:$D),"")</f>
        <v/>
      </c>
      <c r="BW147" t="str">
        <f>IFERROR((AA147+BG147+AQ147)*_xlfn.XLOOKUP(Tool_clean!BW$4,Monetization_Factors!$A:$A,Monetization_Factors!$D:$D),"")</f>
        <v/>
      </c>
      <c r="BX147" s="38" t="str" cm="1">
        <f t="array" ref="BX147">IFERROR(_xlfn.IFS(I147&gt;0,I147*E147,I147="",J147*E147),"")</f>
        <v/>
      </c>
      <c r="BY147" s="38">
        <f t="shared" si="195"/>
        <v>0</v>
      </c>
      <c r="BZ147" s="38" t="str">
        <f t="shared" si="196"/>
        <v/>
      </c>
      <c r="CA147" s="38" t="str">
        <f t="shared" si="197"/>
        <v/>
      </c>
      <c r="CB147" t="str">
        <f t="shared" si="162"/>
        <v/>
      </c>
      <c r="CC147" t="str">
        <f t="shared" si="163"/>
        <v/>
      </c>
      <c r="CD147" t="str">
        <f t="shared" si="164"/>
        <v/>
      </c>
      <c r="CE147" t="str">
        <f t="shared" si="165"/>
        <v/>
      </c>
      <c r="CF147" t="str">
        <f t="shared" si="166"/>
        <v/>
      </c>
      <c r="CG147" t="str">
        <f t="shared" si="167"/>
        <v/>
      </c>
      <c r="CH147" t="str">
        <f t="shared" si="168"/>
        <v/>
      </c>
      <c r="CI147" t="str">
        <f t="shared" si="169"/>
        <v/>
      </c>
      <c r="CJ147" t="str">
        <f t="shared" si="170"/>
        <v/>
      </c>
      <c r="CK147" t="str">
        <f t="shared" si="171"/>
        <v/>
      </c>
      <c r="CL147" t="str">
        <f t="shared" si="172"/>
        <v/>
      </c>
      <c r="CM147" t="str">
        <f t="shared" si="173"/>
        <v/>
      </c>
      <c r="CN147" t="str">
        <f t="shared" si="174"/>
        <v/>
      </c>
      <c r="CO147" t="str">
        <f t="shared" si="175"/>
        <v/>
      </c>
      <c r="CP147" t="str">
        <f t="shared" si="176"/>
        <v/>
      </c>
      <c r="CQ147" t="str">
        <f t="shared" si="177"/>
        <v/>
      </c>
      <c r="CR147" t="str">
        <f t="shared" si="178"/>
        <v/>
      </c>
      <c r="CS147" t="str">
        <f t="shared" si="179"/>
        <v/>
      </c>
      <c r="CT147" t="str">
        <f t="shared" si="180"/>
        <v/>
      </c>
      <c r="CU147" t="str">
        <f t="shared" si="181"/>
        <v/>
      </c>
      <c r="CV147" t="str">
        <f t="shared" si="182"/>
        <v/>
      </c>
      <c r="CW147" t="str">
        <f t="shared" si="183"/>
        <v/>
      </c>
      <c r="CX147" t="str">
        <f t="shared" si="184"/>
        <v/>
      </c>
      <c r="CY147" t="str">
        <f t="shared" si="185"/>
        <v/>
      </c>
      <c r="CZ147" t="str">
        <f t="shared" si="186"/>
        <v/>
      </c>
      <c r="DA147" t="str">
        <f t="shared" si="187"/>
        <v/>
      </c>
      <c r="DB147" t="str">
        <f t="shared" si="188"/>
        <v/>
      </c>
      <c r="DC147" t="str">
        <f t="shared" si="189"/>
        <v/>
      </c>
      <c r="DD147" t="str">
        <f t="shared" si="190"/>
        <v/>
      </c>
      <c r="DE147" t="str">
        <f t="shared" si="191"/>
        <v/>
      </c>
      <c r="DF147" t="str">
        <f t="shared" si="192"/>
        <v/>
      </c>
      <c r="DG147" t="str">
        <f t="shared" si="193"/>
        <v/>
      </c>
      <c r="DH147" s="5" t="str">
        <f>IFERROR((CR147*$B$2*(1-$H147)*('CAR.CAP_per person'!B$2))/(_xlfn.XLOOKUP($E$2,EU_countries_GDP!$A$2:$A$29,EU_countries_GDP!$E$2:$E$29)),"")</f>
        <v/>
      </c>
      <c r="DI147" s="5" t="str">
        <f>IFERROR((CS147*$B$2*(1-$H147)*('CAR.CAP_per person'!C$2))/(_xlfn.XLOOKUP($E$2,EU_countries_GDP!$A$2:$A$29,EU_countries_GDP!$E$2:$E$29)),"")</f>
        <v/>
      </c>
      <c r="DJ147" s="5" t="str">
        <f>IFERROR((CT147*$B$2*(1-$H147)*('CAR.CAP_per person'!D$2))/(_xlfn.XLOOKUP($E$2,EU_countries_GDP!$A$2:$A$29,EU_countries_GDP!$E$2:$E$29)),"")</f>
        <v/>
      </c>
      <c r="DK147" s="5" t="str">
        <f>IFERROR((CU147*$B$2*(1-$H147)*('CAR.CAP_per person'!E$2))/(_xlfn.XLOOKUP($E$2,EU_countries_GDP!$A$2:$A$29,EU_countries_GDP!$E$2:$E$29)),"")</f>
        <v/>
      </c>
      <c r="DL147" s="5" t="str">
        <f>IFERROR((CV147*$B$2*(1-$H147)*('CAR.CAP_per person'!F$2))/(_xlfn.XLOOKUP($E$2,EU_countries_GDP!$A$2:$A$29,EU_countries_GDP!$E$2:$E$29)),"")</f>
        <v/>
      </c>
      <c r="DM147" s="5" t="str">
        <f>IFERROR((CW147*$B$2*(1-$H147)*('CAR.CAP_per person'!G$2))/(_xlfn.XLOOKUP($E$2,EU_countries_GDP!$A$2:$A$29,EU_countries_GDP!$E$2:$E$29)),"")</f>
        <v/>
      </c>
      <c r="DN147" s="5" t="str">
        <f>IFERROR((CX147*$B$2*(1-$H147)*('CAR.CAP_per person'!H$2))/(_xlfn.XLOOKUP($E$2,EU_countries_GDP!$A$2:$A$29,EU_countries_GDP!$E$2:$E$29)),"")</f>
        <v/>
      </c>
      <c r="DO147" s="5" t="str">
        <f>IFERROR((CY147*$B$2*(1-$H147)*('CAR.CAP_per person'!I$2))/(_xlfn.XLOOKUP($E$2,EU_countries_GDP!$A$2:$A$29,EU_countries_GDP!$E$2:$E$29)),"")</f>
        <v/>
      </c>
      <c r="DP147" s="5" t="str">
        <f>IFERROR((CZ147*$B$2*(1-$H147)*('CAR.CAP_per person'!J$2))/(_xlfn.XLOOKUP($E$2,EU_countries_GDP!$A$2:$A$29,EU_countries_GDP!$E$2:$E$29)),"")</f>
        <v/>
      </c>
      <c r="DQ147" s="5" t="str">
        <f>IFERROR((DA147*$B$2*(1-$H147)*('CAR.CAP_per person'!K$2))/(_xlfn.XLOOKUP($E$2,EU_countries_GDP!$A$2:$A$29,EU_countries_GDP!$E$2:$E$29)),"")</f>
        <v/>
      </c>
      <c r="DR147" s="5" t="str">
        <f>IFERROR((DB147*$B$2*(1-$H147)*('CAR.CAP_per person'!L$2))/(_xlfn.XLOOKUP($E$2,EU_countries_GDP!$A$2:$A$29,EU_countries_GDP!$E$2:$E$29)),"")</f>
        <v/>
      </c>
      <c r="DS147" s="5" t="str">
        <f>IFERROR((DC147*$B$2*(1-$H147)*('CAR.CAP_per person'!M$2))/(_xlfn.XLOOKUP($E$2,EU_countries_GDP!$A$2:$A$29,EU_countries_GDP!$E$2:$E$29)),"")</f>
        <v/>
      </c>
      <c r="DT147" s="5" t="str">
        <f>IFERROR((DD147*$B$2*(1-$H147)*('CAR.CAP_per person'!N$2))/(_xlfn.XLOOKUP($E$2,EU_countries_GDP!$A$2:$A$29,EU_countries_GDP!$E$2:$E$29)),"")</f>
        <v/>
      </c>
      <c r="DU147" s="5" t="str">
        <f>IFERROR((DE147*$B$2*(1-$H147)*('CAR.CAP_per person'!O$2))/(_xlfn.XLOOKUP($E$2,EU_countries_GDP!$A$2:$A$29,EU_countries_GDP!$E$2:$E$29)),"")</f>
        <v/>
      </c>
      <c r="DV147" s="5" t="str">
        <f>IFERROR((DF147*$B$2*(1-$H147)*('CAR.CAP_per person'!P$2))/(_xlfn.XLOOKUP($E$2,EU_countries_GDP!$A$2:$A$29,EU_countries_GDP!$E$2:$E$29)),"")</f>
        <v/>
      </c>
      <c r="DW147" s="5" t="str">
        <f>IFERROR((DG147*$B$2*(1-$H147)*('CAR.CAP_per person'!Q$2))/(_xlfn.XLOOKUP($E$2,EU_countries_GDP!$A$2:$A$29,EU_countries_GDP!$E$2:$E$29)),"")</f>
        <v/>
      </c>
    </row>
    <row r="148" spans="2:127">
      <c r="B148" t="str">
        <f>_xlfn.XLOOKUP(D148,Table5[Ingredient],Table5[Category],"",FALSE)</f>
        <v/>
      </c>
      <c r="C148" s="33"/>
      <c r="D148" s="33"/>
      <c r="E148" s="33"/>
      <c r="F148" s="33"/>
      <c r="G148" s="33"/>
      <c r="H148" s="33"/>
      <c r="I148" s="33"/>
      <c r="J148" s="37" t="str">
        <f>IFERROR(INDEX('AveragePrices&amp;Codes'!G:AG, MATCH($D148, 'AveragePrices&amp;Codes'!$A:$A, 0), MATCH(Tool_clean!$E$2, 'AveragePrices&amp;Codes'!$G$1:$AG$1, 0)),"")</f>
        <v/>
      </c>
      <c r="K148" s="37" t="str">
        <f t="shared" si="194"/>
        <v/>
      </c>
      <c r="L148">
        <f>IFERROR(IF($F148="Raw",_xlfn.XLOOKUP(_xlfn.XLOOKUP(Tool_clean!$D148,'AveragePrices&amp;Codes'!$A:$A,'AveragePrices&amp;Codes'!$B:$B),AGRIBALYSE_Raw!$B:$B,AGRIBALYSE_Raw!O:O)*$E148,_xlfn.XLOOKUP(_xlfn.XLOOKUP(Tool_clean!$D148,'AveragePrices&amp;Codes'!$A:$A,'AveragePrices&amp;Codes'!$B:$B),AGRIBALYSE_Cooked!$C:$C,AGRIBALYSE_Cooked!P:P)*$E148),"")</f>
        <v>0</v>
      </c>
      <c r="M148">
        <f>IFERROR(IF($F148="Raw",_xlfn.XLOOKUP(_xlfn.XLOOKUP(Tool_clean!$D148,'AveragePrices&amp;Codes'!$A:$A,'AveragePrices&amp;Codes'!$B:$B),AGRIBALYSE_Raw!$B:$B,AGRIBALYSE_Raw!P:P)*$E148,_xlfn.XLOOKUP(_xlfn.XLOOKUP(Tool_clean!$D148,'AveragePrices&amp;Codes'!$A:$A,'AveragePrices&amp;Codes'!$B:$B),AGRIBALYSE_Cooked!$C:$C,AGRIBALYSE_Cooked!Q:Q)*$E148),"")</f>
        <v>0</v>
      </c>
      <c r="N148">
        <f>IFERROR(IF($F148="Raw",_xlfn.XLOOKUP(_xlfn.XLOOKUP(Tool_clean!$D148,'AveragePrices&amp;Codes'!$A:$A,'AveragePrices&amp;Codes'!$B:$B),AGRIBALYSE_Raw!$B:$B,AGRIBALYSE_Raw!Q:Q)*$E148,_xlfn.XLOOKUP(_xlfn.XLOOKUP(Tool_clean!$D148,'AveragePrices&amp;Codes'!$A:$A,'AveragePrices&amp;Codes'!$B:$B),AGRIBALYSE_Cooked!$C:$C,AGRIBALYSE_Cooked!R:R)*$E148),"")</f>
        <v>0</v>
      </c>
      <c r="O148">
        <f>IFERROR(IF($F148="Raw",_xlfn.XLOOKUP(_xlfn.XLOOKUP(Tool_clean!$D148,'AveragePrices&amp;Codes'!$A:$A,'AveragePrices&amp;Codes'!$B:$B),AGRIBALYSE_Raw!$B:$B,AGRIBALYSE_Raw!R:R)*$E148,_xlfn.XLOOKUP(_xlfn.XLOOKUP(Tool_clean!$D148,'AveragePrices&amp;Codes'!$A:$A,'AveragePrices&amp;Codes'!$B:$B),AGRIBALYSE_Cooked!$C:$C,AGRIBALYSE_Cooked!S:S)*$E148),"")</f>
        <v>0</v>
      </c>
      <c r="P148">
        <f>IFERROR(IF($F148="Raw",_xlfn.XLOOKUP(_xlfn.XLOOKUP(Tool_clean!$D148,'AveragePrices&amp;Codes'!$A:$A,'AveragePrices&amp;Codes'!$B:$B),AGRIBALYSE_Raw!$B:$B,AGRIBALYSE_Raw!S:S)*$E148,_xlfn.XLOOKUP(_xlfn.XLOOKUP(Tool_clean!$D148,'AveragePrices&amp;Codes'!$A:$A,'AveragePrices&amp;Codes'!$B:$B),AGRIBALYSE_Cooked!$C:$C,AGRIBALYSE_Cooked!T:T)*$E148),"")</f>
        <v>0</v>
      </c>
      <c r="Q148">
        <f>IFERROR(IF($F148="Raw",_xlfn.XLOOKUP(_xlfn.XLOOKUP(Tool_clean!$D148,'AveragePrices&amp;Codes'!$A:$A,'AveragePrices&amp;Codes'!$B:$B),AGRIBALYSE_Raw!$B:$B,AGRIBALYSE_Raw!T:T)*$E148,_xlfn.XLOOKUP(_xlfn.XLOOKUP(Tool_clean!$D148,'AveragePrices&amp;Codes'!$A:$A,'AveragePrices&amp;Codes'!$B:$B),AGRIBALYSE_Cooked!$C:$C,AGRIBALYSE_Cooked!U:U)*$E148),"")</f>
        <v>0</v>
      </c>
      <c r="R148">
        <f>IFERROR(IF($F148="Raw",_xlfn.XLOOKUP(_xlfn.XLOOKUP(Tool_clean!$D148,'AveragePrices&amp;Codes'!$A:$A,'AveragePrices&amp;Codes'!$B:$B),AGRIBALYSE_Raw!$B:$B,AGRIBALYSE_Raw!U:U)*$E148,_xlfn.XLOOKUP(_xlfn.XLOOKUP(Tool_clean!$D148,'AveragePrices&amp;Codes'!$A:$A,'AveragePrices&amp;Codes'!$B:$B),AGRIBALYSE_Cooked!$C:$C,AGRIBALYSE_Cooked!V:V)*$E148),"")</f>
        <v>0</v>
      </c>
      <c r="S148">
        <f>IFERROR(IF($F148="Raw",_xlfn.XLOOKUP(_xlfn.XLOOKUP(Tool_clean!$D148,'AveragePrices&amp;Codes'!$A:$A,'AveragePrices&amp;Codes'!$B:$B),AGRIBALYSE_Raw!$B:$B,AGRIBALYSE_Raw!V:V)*$E148,_xlfn.XLOOKUP(_xlfn.XLOOKUP(Tool_clean!$D148,'AveragePrices&amp;Codes'!$A:$A,'AveragePrices&amp;Codes'!$B:$B),AGRIBALYSE_Cooked!$C:$C,AGRIBALYSE_Cooked!W:W)*$E148),"")</f>
        <v>0</v>
      </c>
      <c r="T148">
        <f>IFERROR(IF($F148="Raw",_xlfn.XLOOKUP(_xlfn.XLOOKUP(Tool_clean!$D148,'AveragePrices&amp;Codes'!$A:$A,'AveragePrices&amp;Codes'!$B:$B),AGRIBALYSE_Raw!$B:$B,AGRIBALYSE_Raw!W:W)*$E148,_xlfn.XLOOKUP(_xlfn.XLOOKUP(Tool_clean!$D148,'AveragePrices&amp;Codes'!$A:$A,'AveragePrices&amp;Codes'!$B:$B),AGRIBALYSE_Cooked!$C:$C,AGRIBALYSE_Cooked!X:X)*$E148),"")</f>
        <v>0</v>
      </c>
      <c r="U148">
        <f>IFERROR(IF($F148="Raw",_xlfn.XLOOKUP(_xlfn.XLOOKUP(Tool_clean!$D148,'AveragePrices&amp;Codes'!$A:$A,'AveragePrices&amp;Codes'!$B:$B),AGRIBALYSE_Raw!$B:$B,AGRIBALYSE_Raw!X:X)*$E148,_xlfn.XLOOKUP(_xlfn.XLOOKUP(Tool_clean!$D148,'AveragePrices&amp;Codes'!$A:$A,'AveragePrices&amp;Codes'!$B:$B),AGRIBALYSE_Cooked!$C:$C,AGRIBALYSE_Cooked!Y:Y)*$E148),"")</f>
        <v>0</v>
      </c>
      <c r="V148">
        <f>IFERROR(IF($F148="Raw",_xlfn.XLOOKUP(_xlfn.XLOOKUP(Tool_clean!$D148,'AveragePrices&amp;Codes'!$A:$A,'AveragePrices&amp;Codes'!$B:$B),AGRIBALYSE_Raw!$B:$B,AGRIBALYSE_Raw!Y:Y)*$E148,_xlfn.XLOOKUP(_xlfn.XLOOKUP(Tool_clean!$D148,'AveragePrices&amp;Codes'!$A:$A,'AveragePrices&amp;Codes'!$B:$B),AGRIBALYSE_Cooked!$C:$C,AGRIBALYSE_Cooked!Z:Z)*$E148),"")</f>
        <v>0</v>
      </c>
      <c r="W148">
        <f>IFERROR(IF($F148="Raw",_xlfn.XLOOKUP(_xlfn.XLOOKUP(Tool_clean!$D148,'AveragePrices&amp;Codes'!$A:$A,'AveragePrices&amp;Codes'!$B:$B),AGRIBALYSE_Raw!$B:$B,AGRIBALYSE_Raw!Z:Z)*$E148,_xlfn.XLOOKUP(_xlfn.XLOOKUP(Tool_clean!$D148,'AveragePrices&amp;Codes'!$A:$A,'AveragePrices&amp;Codes'!$B:$B),AGRIBALYSE_Cooked!$C:$C,AGRIBALYSE_Cooked!AA:AA)*$E148),"")</f>
        <v>0</v>
      </c>
      <c r="X148">
        <f>IFERROR(IF($F148="Raw",_xlfn.XLOOKUP(_xlfn.XLOOKUP(Tool_clean!$D148,'AveragePrices&amp;Codes'!$A:$A,'AveragePrices&amp;Codes'!$B:$B),AGRIBALYSE_Raw!$B:$B,AGRIBALYSE_Raw!AA:AA)*$E148,_xlfn.XLOOKUP(_xlfn.XLOOKUP(Tool_clean!$D148,'AveragePrices&amp;Codes'!$A:$A,'AveragePrices&amp;Codes'!$B:$B),AGRIBALYSE_Cooked!$C:$C,AGRIBALYSE_Cooked!AB:AB)*$E148),"")</f>
        <v>0</v>
      </c>
      <c r="Y148">
        <f>IFERROR(IF($F148="Raw",_xlfn.XLOOKUP(_xlfn.XLOOKUP(Tool_clean!$D148,'AveragePrices&amp;Codes'!$A:$A,'AveragePrices&amp;Codes'!$B:$B),AGRIBALYSE_Raw!$B:$B,AGRIBALYSE_Raw!AB:AB)*$E148,_xlfn.XLOOKUP(_xlfn.XLOOKUP(Tool_clean!$D148,'AveragePrices&amp;Codes'!$A:$A,'AveragePrices&amp;Codes'!$B:$B),AGRIBALYSE_Cooked!$C:$C,AGRIBALYSE_Cooked!AC:AC)*$E148),"")</f>
        <v>0</v>
      </c>
      <c r="Z148">
        <f>IFERROR(IF($F148="Raw",_xlfn.XLOOKUP(_xlfn.XLOOKUP(Tool_clean!$D148,'AveragePrices&amp;Codes'!$A:$A,'AveragePrices&amp;Codes'!$B:$B),AGRIBALYSE_Raw!$B:$B,AGRIBALYSE_Raw!AC:AC)*$E148,_xlfn.XLOOKUP(_xlfn.XLOOKUP(Tool_clean!$D148,'AveragePrices&amp;Codes'!$A:$A,'AveragePrices&amp;Codes'!$B:$B),AGRIBALYSE_Cooked!$C:$C,AGRIBALYSE_Cooked!AD:AD)*$E148),"")</f>
        <v>0</v>
      </c>
      <c r="AA148">
        <f>IFERROR(IF($F148="Raw",_xlfn.XLOOKUP(_xlfn.XLOOKUP(Tool_clean!$D148,'AveragePrices&amp;Codes'!$A:$A,'AveragePrices&amp;Codes'!$B:$B),AGRIBALYSE_Raw!$B:$B,AGRIBALYSE_Raw!AD:AD)*$E148,_xlfn.XLOOKUP(_xlfn.XLOOKUP(Tool_clean!$D148,'AveragePrices&amp;Codes'!$A:$A,'AveragePrices&amp;Codes'!$B:$B),AGRIBALYSE_Cooked!$C:$C,AGRIBALYSE_Cooked!AE:AE)*$E148),"")</f>
        <v>0</v>
      </c>
      <c r="AB148" t="str" cm="1">
        <f t="array" ref="AB148">IFERROR(_xlfn.XLOOKUP(Tool_clean!$F148&amp;$E$2,'Cooking methods'!$A:$A&amp;'Cooking methods'!$B:$B,'Cooking methods'!C:C)*$E148,"")</f>
        <v/>
      </c>
      <c r="AC148" t="str" cm="1">
        <f t="array" ref="AC148">IFERROR(_xlfn.XLOOKUP(Tool_clean!$F148&amp;$E$2,'Cooking methods'!$A:$A&amp;'Cooking methods'!$B:$B,'Cooking methods'!D:D)*$E148,"")</f>
        <v/>
      </c>
      <c r="AD148" t="str" cm="1">
        <f t="array" ref="AD148">IFERROR(_xlfn.XLOOKUP(Tool_clean!$F148&amp;$E$2,'Cooking methods'!$A:$A&amp;'Cooking methods'!$B:$B,'Cooking methods'!E:E)*$E148,"")</f>
        <v/>
      </c>
      <c r="AE148" t="str" cm="1">
        <f t="array" ref="AE148">IFERROR(_xlfn.XLOOKUP(Tool_clean!$F148&amp;$E$2,'Cooking methods'!$A:$A&amp;'Cooking methods'!$B:$B,'Cooking methods'!F:F)*$E148,"")</f>
        <v/>
      </c>
      <c r="AF148" t="str" cm="1">
        <f t="array" ref="AF148">IFERROR(_xlfn.XLOOKUP(Tool_clean!$F148&amp;$E$2,'Cooking methods'!$A:$A&amp;'Cooking methods'!$B:$B,'Cooking methods'!G:G)*$E148,"")</f>
        <v/>
      </c>
      <c r="AG148" t="str" cm="1">
        <f t="array" ref="AG148">IFERROR(_xlfn.XLOOKUP(Tool_clean!$F148&amp;$E$2,'Cooking methods'!$A:$A&amp;'Cooking methods'!$B:$B,'Cooking methods'!H:H)*$E148,"")</f>
        <v/>
      </c>
      <c r="AH148" t="str" cm="1">
        <f t="array" ref="AH148">IFERROR(_xlfn.XLOOKUP(Tool_clean!$F148&amp;$E$2,'Cooking methods'!$A:$A&amp;'Cooking methods'!$B:$B,'Cooking methods'!I:I)*$E148,"")</f>
        <v/>
      </c>
      <c r="AI148" t="str" cm="1">
        <f t="array" ref="AI148">IFERROR(_xlfn.XLOOKUP(Tool_clean!$F148&amp;$E$2,'Cooking methods'!$A:$A&amp;'Cooking methods'!$B:$B,'Cooking methods'!J:J)*$E148,"")</f>
        <v/>
      </c>
      <c r="AJ148" t="str" cm="1">
        <f t="array" ref="AJ148">IFERROR(_xlfn.XLOOKUP(Tool_clean!$F148&amp;$E$2,'Cooking methods'!$A:$A&amp;'Cooking methods'!$B:$B,'Cooking methods'!K:K)*$E148,"")</f>
        <v/>
      </c>
      <c r="AK148" t="str" cm="1">
        <f t="array" ref="AK148">IFERROR(_xlfn.XLOOKUP(Tool_clean!$F148&amp;$E$2,'Cooking methods'!$A:$A&amp;'Cooking methods'!$B:$B,'Cooking methods'!L:L)*$E148,"")</f>
        <v/>
      </c>
      <c r="AL148" t="str" cm="1">
        <f t="array" ref="AL148">IFERROR(_xlfn.XLOOKUP(Tool_clean!$F148&amp;$E$2,'Cooking methods'!$A:$A&amp;'Cooking methods'!$B:$B,'Cooking methods'!M:M)*$E148,"")</f>
        <v/>
      </c>
      <c r="AM148" t="str" cm="1">
        <f t="array" ref="AM148">IFERROR(_xlfn.XLOOKUP(Tool_clean!$F148&amp;$E$2,'Cooking methods'!$A:$A&amp;'Cooking methods'!$B:$B,'Cooking methods'!N:N)*$E148,"")</f>
        <v/>
      </c>
      <c r="AN148" t="str" cm="1">
        <f t="array" ref="AN148">IFERROR(_xlfn.XLOOKUP(Tool_clean!$F148&amp;$E$2,'Cooking methods'!$A:$A&amp;'Cooking methods'!$B:$B,'Cooking methods'!O:O)*$E148,"")</f>
        <v/>
      </c>
      <c r="AO148" t="str" cm="1">
        <f t="array" ref="AO148">IFERROR(_xlfn.XLOOKUP(Tool_clean!$F148&amp;$E$2,'Cooking methods'!$A:$A&amp;'Cooking methods'!$B:$B,'Cooking methods'!P:P)*$E148,"")</f>
        <v/>
      </c>
      <c r="AP148" t="str" cm="1">
        <f t="array" ref="AP148">IFERROR(_xlfn.XLOOKUP(Tool_clean!$F148&amp;$E$2,'Cooking methods'!$A:$A&amp;'Cooking methods'!$B:$B,'Cooking methods'!Q:Q)*$E148,"")</f>
        <v/>
      </c>
      <c r="AQ148" t="str" cm="1">
        <f t="array" ref="AQ148">IFERROR(_xlfn.XLOOKUP(Tool_clean!$F148&amp;$E$2,'Cooking methods'!$A:$A&amp;'Cooking methods'!$B:$B,'Cooking methods'!R:R)*$E148,"")</f>
        <v/>
      </c>
      <c r="AR148" t="str" cm="1">
        <f t="array" ref="AR148">IFERROR(_xlfn.XLOOKUP(Tool_clean!$G148&amp;$E$2,'Waste management'!$A:$A&amp;'Waste management'!$B:$B,'Waste management'!C:C)*$E148,"")</f>
        <v/>
      </c>
      <c r="AS148" t="str" cm="1">
        <f t="array" ref="AS148">IFERROR(_xlfn.XLOOKUP(Tool_clean!$G148&amp;$E$2,'Waste management'!$A:$A&amp;'Waste management'!$B:$B,'Waste management'!D:D)*$E148,"")</f>
        <v/>
      </c>
      <c r="AT148" t="str" cm="1">
        <f t="array" ref="AT148">IFERROR(_xlfn.XLOOKUP(Tool_clean!$G148&amp;$E$2,'Waste management'!$A:$A&amp;'Waste management'!$B:$B,'Waste management'!E:E)*$E148,"")</f>
        <v/>
      </c>
      <c r="AU148" t="str" cm="1">
        <f t="array" ref="AU148">IFERROR(_xlfn.XLOOKUP(Tool_clean!$G148&amp;$E$2,'Waste management'!$A:$A&amp;'Waste management'!$B:$B,'Waste management'!F:F)*$E148,"")</f>
        <v/>
      </c>
      <c r="AV148" t="str" cm="1">
        <f t="array" ref="AV148">IFERROR(_xlfn.XLOOKUP(Tool_clean!$G148&amp;$E$2,'Waste management'!$A:$A&amp;'Waste management'!$B:$B,'Waste management'!G:G)*$E148,"")</f>
        <v/>
      </c>
      <c r="AW148" t="str" cm="1">
        <f t="array" ref="AW148">IFERROR(_xlfn.XLOOKUP(Tool_clean!$G148&amp;$E$2,'Waste management'!$A:$A&amp;'Waste management'!$B:$B,'Waste management'!H:H)*$E148,"")</f>
        <v/>
      </c>
      <c r="AX148" t="str" cm="1">
        <f t="array" ref="AX148">IFERROR(_xlfn.XLOOKUP(Tool_clean!$G148&amp;$E$2,'Waste management'!$A:$A&amp;'Waste management'!$B:$B,'Waste management'!I:I)*$E148,"")</f>
        <v/>
      </c>
      <c r="AY148" t="str" cm="1">
        <f t="array" ref="AY148">IFERROR(_xlfn.XLOOKUP(Tool_clean!$G148&amp;$E$2,'Waste management'!$A:$A&amp;'Waste management'!$B:$B,'Waste management'!J:J)*$E148,"")</f>
        <v/>
      </c>
      <c r="AZ148" t="str" cm="1">
        <f t="array" ref="AZ148">IFERROR(_xlfn.XLOOKUP(Tool_clean!$G148&amp;$E$2,'Waste management'!$A:$A&amp;'Waste management'!$B:$B,'Waste management'!K:K)*$E148,"")</f>
        <v/>
      </c>
      <c r="BA148" t="str" cm="1">
        <f t="array" ref="BA148">IFERROR(_xlfn.XLOOKUP(Tool_clean!$G148&amp;$E$2,'Waste management'!$A:$A&amp;'Waste management'!$B:$B,'Waste management'!L:L)*$E148,"")</f>
        <v/>
      </c>
      <c r="BB148" t="str" cm="1">
        <f t="array" ref="BB148">IFERROR(_xlfn.XLOOKUP(Tool_clean!$G148&amp;$E$2,'Waste management'!$A:$A&amp;'Waste management'!$B:$B,'Waste management'!M:M)*$E148,"")</f>
        <v/>
      </c>
      <c r="BC148" t="str" cm="1">
        <f t="array" ref="BC148">IFERROR(_xlfn.XLOOKUP(Tool_clean!$G148&amp;$E$2,'Waste management'!$A:$A&amp;'Waste management'!$B:$B,'Waste management'!N:N)*$E148,"")</f>
        <v/>
      </c>
      <c r="BD148" t="str" cm="1">
        <f t="array" ref="BD148">IFERROR(_xlfn.XLOOKUP(Tool_clean!$G148&amp;$E$2,'Waste management'!$A:$A&amp;'Waste management'!$B:$B,'Waste management'!O:O)*$E148,"")</f>
        <v/>
      </c>
      <c r="BE148" t="str" cm="1">
        <f t="array" ref="BE148">IFERROR(_xlfn.XLOOKUP(Tool_clean!$G148&amp;$E$2,'Waste management'!$A:$A&amp;'Waste management'!$B:$B,'Waste management'!P:P)*$E148,"")</f>
        <v/>
      </c>
      <c r="BF148" t="str" cm="1">
        <f t="array" ref="BF148">IFERROR(_xlfn.XLOOKUP(Tool_clean!$G148&amp;$E$2,'Waste management'!$A:$A&amp;'Waste management'!$B:$B,'Waste management'!Q:Q)*$E148,"")</f>
        <v/>
      </c>
      <c r="BG148" t="str" cm="1">
        <f t="array" ref="BG148">IFERROR(_xlfn.XLOOKUP(Tool_clean!$G148&amp;$E$2,'Waste management'!$A:$A&amp;'Waste management'!$B:$B,'Waste management'!R:R)*$E148,"")</f>
        <v/>
      </c>
      <c r="BH148" t="str">
        <f>IFERROR((L148+AR148+AB148)*_xlfn.XLOOKUP(Tool_clean!BH$4,Monetization_Factors!$A:$A,Monetization_Factors!$D:$D),"")</f>
        <v/>
      </c>
      <c r="BI148" t="str">
        <f>IFERROR((M148+AS148+AC148)*_xlfn.XLOOKUP(Tool_clean!BI$4,Monetization_Factors!$A:$A,Monetization_Factors!$D:$D),"")</f>
        <v/>
      </c>
      <c r="BJ148" t="str">
        <f>IFERROR((N148+AT148+AD148)*_xlfn.XLOOKUP(Tool_clean!BJ$4,Monetization_Factors!$A:$A,Monetization_Factors!$D:$D),"")</f>
        <v/>
      </c>
      <c r="BK148" t="str">
        <f>IFERROR((O148+AU148+AE148)*_xlfn.XLOOKUP(Tool_clean!BK$4,Monetization_Factors!$A:$A,Monetization_Factors!$D:$D),"")</f>
        <v/>
      </c>
      <c r="BL148" t="str">
        <f>IFERROR((P148+AV148+AF148)*_xlfn.XLOOKUP(Tool_clean!BL$4,Monetization_Factors!$A:$A,Monetization_Factors!$D:$D),"")</f>
        <v/>
      </c>
      <c r="BM148" t="str">
        <f>IFERROR((Q148+AW148+AG148)*_xlfn.XLOOKUP(Tool_clean!BM$4,Monetization_Factors!$A:$A,Monetization_Factors!$D:$D),"")</f>
        <v/>
      </c>
      <c r="BN148" t="str">
        <f>IFERROR((R148+AX148+AH148)*_xlfn.XLOOKUP(Tool_clean!BN$4,Monetization_Factors!$A:$A,Monetization_Factors!$D:$D),"")</f>
        <v/>
      </c>
      <c r="BO148" t="str">
        <f>IFERROR((S148+AY148+AI148)*_xlfn.XLOOKUP(Tool_clean!BO$4,Monetization_Factors!$A:$A,Monetization_Factors!$D:$D),"")</f>
        <v/>
      </c>
      <c r="BP148" t="str">
        <f>IFERROR((T148+AZ148+AJ148)*_xlfn.XLOOKUP(Tool_clean!BP$4,Monetization_Factors!$A:$A,Monetization_Factors!$D:$D),"")</f>
        <v/>
      </c>
      <c r="BQ148" t="str">
        <f>IFERROR((U148+BA148+AK148)*_xlfn.XLOOKUP(Tool_clean!BQ$4,Monetization_Factors!$A:$A,Monetization_Factors!$D:$D),"")</f>
        <v/>
      </c>
      <c r="BR148" t="str">
        <f>IFERROR((V148+BB148+AL148)*_xlfn.XLOOKUP(Tool_clean!BR$4,Monetization_Factors!$A:$A,Monetization_Factors!$D:$D),"")</f>
        <v/>
      </c>
      <c r="BS148" t="str">
        <f>IFERROR((W148+BC148+AM148)*_xlfn.XLOOKUP(Tool_clean!BS$4,Monetization_Factors!$A:$A,Monetization_Factors!$D:$D),"")</f>
        <v/>
      </c>
      <c r="BT148" t="str">
        <f>IFERROR((X148+BD148+AN148)*_xlfn.XLOOKUP(Tool_clean!BT$4,Monetization_Factors!$A:$A,Monetization_Factors!$D:$D),"")</f>
        <v/>
      </c>
      <c r="BU148" t="str">
        <f>IFERROR((Y148+BE148+AO148)*_xlfn.XLOOKUP(Tool_clean!BU$4,Monetization_Factors!$A:$A,Monetization_Factors!$D:$D),"")</f>
        <v/>
      </c>
      <c r="BV148" t="str">
        <f>IFERROR((Z148+BF148+AP148)*_xlfn.XLOOKUP(Tool_clean!BV$4,Monetization_Factors!$A:$A,Monetization_Factors!$D:$D),"")</f>
        <v/>
      </c>
      <c r="BW148" t="str">
        <f>IFERROR((AA148+BG148+AQ148)*_xlfn.XLOOKUP(Tool_clean!BW$4,Monetization_Factors!$A:$A,Monetization_Factors!$D:$D),"")</f>
        <v/>
      </c>
      <c r="BX148" s="38" t="str" cm="1">
        <f t="array" ref="BX148">IFERROR(_xlfn.IFS(I148&gt;0,I148*E148,I148="",J148*E148),"")</f>
        <v/>
      </c>
      <c r="BY148" s="38">
        <f t="shared" si="195"/>
        <v>0</v>
      </c>
      <c r="BZ148" s="38" t="str">
        <f t="shared" si="196"/>
        <v/>
      </c>
      <c r="CA148" s="38" t="str">
        <f t="shared" si="197"/>
        <v/>
      </c>
      <c r="CB148" t="str">
        <f t="shared" si="162"/>
        <v/>
      </c>
      <c r="CC148" t="str">
        <f t="shared" si="163"/>
        <v/>
      </c>
      <c r="CD148" t="str">
        <f t="shared" si="164"/>
        <v/>
      </c>
      <c r="CE148" t="str">
        <f t="shared" si="165"/>
        <v/>
      </c>
      <c r="CF148" t="str">
        <f t="shared" si="166"/>
        <v/>
      </c>
      <c r="CG148" t="str">
        <f t="shared" si="167"/>
        <v/>
      </c>
      <c r="CH148" t="str">
        <f t="shared" si="168"/>
        <v/>
      </c>
      <c r="CI148" t="str">
        <f t="shared" si="169"/>
        <v/>
      </c>
      <c r="CJ148" t="str">
        <f t="shared" si="170"/>
        <v/>
      </c>
      <c r="CK148" t="str">
        <f t="shared" si="171"/>
        <v/>
      </c>
      <c r="CL148" t="str">
        <f t="shared" si="172"/>
        <v/>
      </c>
      <c r="CM148" t="str">
        <f t="shared" si="173"/>
        <v/>
      </c>
      <c r="CN148" t="str">
        <f t="shared" si="174"/>
        <v/>
      </c>
      <c r="CO148" t="str">
        <f t="shared" si="175"/>
        <v/>
      </c>
      <c r="CP148" t="str">
        <f t="shared" si="176"/>
        <v/>
      </c>
      <c r="CQ148" t="str">
        <f t="shared" si="177"/>
        <v/>
      </c>
      <c r="CR148" t="str">
        <f t="shared" si="178"/>
        <v/>
      </c>
      <c r="CS148" t="str">
        <f t="shared" si="179"/>
        <v/>
      </c>
      <c r="CT148" t="str">
        <f t="shared" si="180"/>
        <v/>
      </c>
      <c r="CU148" t="str">
        <f t="shared" si="181"/>
        <v/>
      </c>
      <c r="CV148" t="str">
        <f t="shared" si="182"/>
        <v/>
      </c>
      <c r="CW148" t="str">
        <f t="shared" si="183"/>
        <v/>
      </c>
      <c r="CX148" t="str">
        <f t="shared" si="184"/>
        <v/>
      </c>
      <c r="CY148" t="str">
        <f t="shared" si="185"/>
        <v/>
      </c>
      <c r="CZ148" t="str">
        <f t="shared" si="186"/>
        <v/>
      </c>
      <c r="DA148" t="str">
        <f t="shared" si="187"/>
        <v/>
      </c>
      <c r="DB148" t="str">
        <f t="shared" si="188"/>
        <v/>
      </c>
      <c r="DC148" t="str">
        <f t="shared" si="189"/>
        <v/>
      </c>
      <c r="DD148" t="str">
        <f t="shared" si="190"/>
        <v/>
      </c>
      <c r="DE148" t="str">
        <f t="shared" si="191"/>
        <v/>
      </c>
      <c r="DF148" t="str">
        <f t="shared" si="192"/>
        <v/>
      </c>
      <c r="DG148" t="str">
        <f t="shared" si="193"/>
        <v/>
      </c>
      <c r="DH148" s="5" t="str">
        <f>IFERROR((CR148*$B$2*(1-$H148)*('CAR.CAP_per person'!B$2))/(_xlfn.XLOOKUP($E$2,EU_countries_GDP!$A$2:$A$29,EU_countries_GDP!$E$2:$E$29)),"")</f>
        <v/>
      </c>
      <c r="DI148" s="5" t="str">
        <f>IFERROR((CS148*$B$2*(1-$H148)*('CAR.CAP_per person'!C$2))/(_xlfn.XLOOKUP($E$2,EU_countries_GDP!$A$2:$A$29,EU_countries_GDP!$E$2:$E$29)),"")</f>
        <v/>
      </c>
      <c r="DJ148" s="5" t="str">
        <f>IFERROR((CT148*$B$2*(1-$H148)*('CAR.CAP_per person'!D$2))/(_xlfn.XLOOKUP($E$2,EU_countries_GDP!$A$2:$A$29,EU_countries_GDP!$E$2:$E$29)),"")</f>
        <v/>
      </c>
      <c r="DK148" s="5" t="str">
        <f>IFERROR((CU148*$B$2*(1-$H148)*('CAR.CAP_per person'!E$2))/(_xlfn.XLOOKUP($E$2,EU_countries_GDP!$A$2:$A$29,EU_countries_GDP!$E$2:$E$29)),"")</f>
        <v/>
      </c>
      <c r="DL148" s="5" t="str">
        <f>IFERROR((CV148*$B$2*(1-$H148)*('CAR.CAP_per person'!F$2))/(_xlfn.XLOOKUP($E$2,EU_countries_GDP!$A$2:$A$29,EU_countries_GDP!$E$2:$E$29)),"")</f>
        <v/>
      </c>
      <c r="DM148" s="5" t="str">
        <f>IFERROR((CW148*$B$2*(1-$H148)*('CAR.CAP_per person'!G$2))/(_xlfn.XLOOKUP($E$2,EU_countries_GDP!$A$2:$A$29,EU_countries_GDP!$E$2:$E$29)),"")</f>
        <v/>
      </c>
      <c r="DN148" s="5" t="str">
        <f>IFERROR((CX148*$B$2*(1-$H148)*('CAR.CAP_per person'!H$2))/(_xlfn.XLOOKUP($E$2,EU_countries_GDP!$A$2:$A$29,EU_countries_GDP!$E$2:$E$29)),"")</f>
        <v/>
      </c>
      <c r="DO148" s="5" t="str">
        <f>IFERROR((CY148*$B$2*(1-$H148)*('CAR.CAP_per person'!I$2))/(_xlfn.XLOOKUP($E$2,EU_countries_GDP!$A$2:$A$29,EU_countries_GDP!$E$2:$E$29)),"")</f>
        <v/>
      </c>
      <c r="DP148" s="5" t="str">
        <f>IFERROR((CZ148*$B$2*(1-$H148)*('CAR.CAP_per person'!J$2))/(_xlfn.XLOOKUP($E$2,EU_countries_GDP!$A$2:$A$29,EU_countries_GDP!$E$2:$E$29)),"")</f>
        <v/>
      </c>
      <c r="DQ148" s="5" t="str">
        <f>IFERROR((DA148*$B$2*(1-$H148)*('CAR.CAP_per person'!K$2))/(_xlfn.XLOOKUP($E$2,EU_countries_GDP!$A$2:$A$29,EU_countries_GDP!$E$2:$E$29)),"")</f>
        <v/>
      </c>
      <c r="DR148" s="5" t="str">
        <f>IFERROR((DB148*$B$2*(1-$H148)*('CAR.CAP_per person'!L$2))/(_xlfn.XLOOKUP($E$2,EU_countries_GDP!$A$2:$A$29,EU_countries_GDP!$E$2:$E$29)),"")</f>
        <v/>
      </c>
      <c r="DS148" s="5" t="str">
        <f>IFERROR((DC148*$B$2*(1-$H148)*('CAR.CAP_per person'!M$2))/(_xlfn.XLOOKUP($E$2,EU_countries_GDP!$A$2:$A$29,EU_countries_GDP!$E$2:$E$29)),"")</f>
        <v/>
      </c>
      <c r="DT148" s="5" t="str">
        <f>IFERROR((DD148*$B$2*(1-$H148)*('CAR.CAP_per person'!N$2))/(_xlfn.XLOOKUP($E$2,EU_countries_GDP!$A$2:$A$29,EU_countries_GDP!$E$2:$E$29)),"")</f>
        <v/>
      </c>
      <c r="DU148" s="5" t="str">
        <f>IFERROR((DE148*$B$2*(1-$H148)*('CAR.CAP_per person'!O$2))/(_xlfn.XLOOKUP($E$2,EU_countries_GDP!$A$2:$A$29,EU_countries_GDP!$E$2:$E$29)),"")</f>
        <v/>
      </c>
      <c r="DV148" s="5" t="str">
        <f>IFERROR((DF148*$B$2*(1-$H148)*('CAR.CAP_per person'!P$2))/(_xlfn.XLOOKUP($E$2,EU_countries_GDP!$A$2:$A$29,EU_countries_GDP!$E$2:$E$29)),"")</f>
        <v/>
      </c>
      <c r="DW148" s="5" t="str">
        <f>IFERROR((DG148*$B$2*(1-$H148)*('CAR.CAP_per person'!Q$2))/(_xlfn.XLOOKUP($E$2,EU_countries_GDP!$A$2:$A$29,EU_countries_GDP!$E$2:$E$29)),"")</f>
        <v/>
      </c>
    </row>
    <row r="149" spans="2:127">
      <c r="B149" t="str">
        <f>_xlfn.XLOOKUP(D149,Table5[Ingredient],Table5[Category],"",FALSE)</f>
        <v/>
      </c>
      <c r="C149" s="33"/>
      <c r="D149" s="33"/>
      <c r="E149" s="33"/>
      <c r="F149" s="33"/>
      <c r="G149" s="33"/>
      <c r="H149" s="33"/>
      <c r="I149" s="33"/>
      <c r="J149" s="37" t="str">
        <f>IFERROR(INDEX('AveragePrices&amp;Codes'!G:AG, MATCH($D149, 'AveragePrices&amp;Codes'!$A:$A, 0), MATCH(Tool_clean!$E$2, 'AveragePrices&amp;Codes'!$G$1:$AG$1, 0)),"")</f>
        <v/>
      </c>
      <c r="K149" s="37" t="str">
        <f t="shared" si="194"/>
        <v/>
      </c>
      <c r="L149">
        <f>IFERROR(IF($F149="Raw",_xlfn.XLOOKUP(_xlfn.XLOOKUP(Tool_clean!$D149,'AveragePrices&amp;Codes'!$A:$A,'AveragePrices&amp;Codes'!$B:$B),AGRIBALYSE_Raw!$B:$B,AGRIBALYSE_Raw!O:O)*$E149,_xlfn.XLOOKUP(_xlfn.XLOOKUP(Tool_clean!$D149,'AveragePrices&amp;Codes'!$A:$A,'AveragePrices&amp;Codes'!$B:$B),AGRIBALYSE_Cooked!$C:$C,AGRIBALYSE_Cooked!P:P)*$E149),"")</f>
        <v>0</v>
      </c>
      <c r="M149">
        <f>IFERROR(IF($F149="Raw",_xlfn.XLOOKUP(_xlfn.XLOOKUP(Tool_clean!$D149,'AveragePrices&amp;Codes'!$A:$A,'AveragePrices&amp;Codes'!$B:$B),AGRIBALYSE_Raw!$B:$B,AGRIBALYSE_Raw!P:P)*$E149,_xlfn.XLOOKUP(_xlfn.XLOOKUP(Tool_clean!$D149,'AveragePrices&amp;Codes'!$A:$A,'AveragePrices&amp;Codes'!$B:$B),AGRIBALYSE_Cooked!$C:$C,AGRIBALYSE_Cooked!Q:Q)*$E149),"")</f>
        <v>0</v>
      </c>
      <c r="N149">
        <f>IFERROR(IF($F149="Raw",_xlfn.XLOOKUP(_xlfn.XLOOKUP(Tool_clean!$D149,'AveragePrices&amp;Codes'!$A:$A,'AveragePrices&amp;Codes'!$B:$B),AGRIBALYSE_Raw!$B:$B,AGRIBALYSE_Raw!Q:Q)*$E149,_xlfn.XLOOKUP(_xlfn.XLOOKUP(Tool_clean!$D149,'AveragePrices&amp;Codes'!$A:$A,'AveragePrices&amp;Codes'!$B:$B),AGRIBALYSE_Cooked!$C:$C,AGRIBALYSE_Cooked!R:R)*$E149),"")</f>
        <v>0</v>
      </c>
      <c r="O149">
        <f>IFERROR(IF($F149="Raw",_xlfn.XLOOKUP(_xlfn.XLOOKUP(Tool_clean!$D149,'AveragePrices&amp;Codes'!$A:$A,'AveragePrices&amp;Codes'!$B:$B),AGRIBALYSE_Raw!$B:$B,AGRIBALYSE_Raw!R:R)*$E149,_xlfn.XLOOKUP(_xlfn.XLOOKUP(Tool_clean!$D149,'AveragePrices&amp;Codes'!$A:$A,'AveragePrices&amp;Codes'!$B:$B),AGRIBALYSE_Cooked!$C:$C,AGRIBALYSE_Cooked!S:S)*$E149),"")</f>
        <v>0</v>
      </c>
      <c r="P149">
        <f>IFERROR(IF($F149="Raw",_xlfn.XLOOKUP(_xlfn.XLOOKUP(Tool_clean!$D149,'AveragePrices&amp;Codes'!$A:$A,'AveragePrices&amp;Codes'!$B:$B),AGRIBALYSE_Raw!$B:$B,AGRIBALYSE_Raw!S:S)*$E149,_xlfn.XLOOKUP(_xlfn.XLOOKUP(Tool_clean!$D149,'AveragePrices&amp;Codes'!$A:$A,'AveragePrices&amp;Codes'!$B:$B),AGRIBALYSE_Cooked!$C:$C,AGRIBALYSE_Cooked!T:T)*$E149),"")</f>
        <v>0</v>
      </c>
      <c r="Q149">
        <f>IFERROR(IF($F149="Raw",_xlfn.XLOOKUP(_xlfn.XLOOKUP(Tool_clean!$D149,'AveragePrices&amp;Codes'!$A:$A,'AveragePrices&amp;Codes'!$B:$B),AGRIBALYSE_Raw!$B:$B,AGRIBALYSE_Raw!T:T)*$E149,_xlfn.XLOOKUP(_xlfn.XLOOKUP(Tool_clean!$D149,'AveragePrices&amp;Codes'!$A:$A,'AveragePrices&amp;Codes'!$B:$B),AGRIBALYSE_Cooked!$C:$C,AGRIBALYSE_Cooked!U:U)*$E149),"")</f>
        <v>0</v>
      </c>
      <c r="R149">
        <f>IFERROR(IF($F149="Raw",_xlfn.XLOOKUP(_xlfn.XLOOKUP(Tool_clean!$D149,'AveragePrices&amp;Codes'!$A:$A,'AveragePrices&amp;Codes'!$B:$B),AGRIBALYSE_Raw!$B:$B,AGRIBALYSE_Raw!U:U)*$E149,_xlfn.XLOOKUP(_xlfn.XLOOKUP(Tool_clean!$D149,'AveragePrices&amp;Codes'!$A:$A,'AveragePrices&amp;Codes'!$B:$B),AGRIBALYSE_Cooked!$C:$C,AGRIBALYSE_Cooked!V:V)*$E149),"")</f>
        <v>0</v>
      </c>
      <c r="S149">
        <f>IFERROR(IF($F149="Raw",_xlfn.XLOOKUP(_xlfn.XLOOKUP(Tool_clean!$D149,'AveragePrices&amp;Codes'!$A:$A,'AveragePrices&amp;Codes'!$B:$B),AGRIBALYSE_Raw!$B:$B,AGRIBALYSE_Raw!V:V)*$E149,_xlfn.XLOOKUP(_xlfn.XLOOKUP(Tool_clean!$D149,'AveragePrices&amp;Codes'!$A:$A,'AveragePrices&amp;Codes'!$B:$B),AGRIBALYSE_Cooked!$C:$C,AGRIBALYSE_Cooked!W:W)*$E149),"")</f>
        <v>0</v>
      </c>
      <c r="T149">
        <f>IFERROR(IF($F149="Raw",_xlfn.XLOOKUP(_xlfn.XLOOKUP(Tool_clean!$D149,'AveragePrices&amp;Codes'!$A:$A,'AveragePrices&amp;Codes'!$B:$B),AGRIBALYSE_Raw!$B:$B,AGRIBALYSE_Raw!W:W)*$E149,_xlfn.XLOOKUP(_xlfn.XLOOKUP(Tool_clean!$D149,'AveragePrices&amp;Codes'!$A:$A,'AveragePrices&amp;Codes'!$B:$B),AGRIBALYSE_Cooked!$C:$C,AGRIBALYSE_Cooked!X:X)*$E149),"")</f>
        <v>0</v>
      </c>
      <c r="U149">
        <f>IFERROR(IF($F149="Raw",_xlfn.XLOOKUP(_xlfn.XLOOKUP(Tool_clean!$D149,'AveragePrices&amp;Codes'!$A:$A,'AveragePrices&amp;Codes'!$B:$B),AGRIBALYSE_Raw!$B:$B,AGRIBALYSE_Raw!X:X)*$E149,_xlfn.XLOOKUP(_xlfn.XLOOKUP(Tool_clean!$D149,'AveragePrices&amp;Codes'!$A:$A,'AveragePrices&amp;Codes'!$B:$B),AGRIBALYSE_Cooked!$C:$C,AGRIBALYSE_Cooked!Y:Y)*$E149),"")</f>
        <v>0</v>
      </c>
      <c r="V149">
        <f>IFERROR(IF($F149="Raw",_xlfn.XLOOKUP(_xlfn.XLOOKUP(Tool_clean!$D149,'AveragePrices&amp;Codes'!$A:$A,'AveragePrices&amp;Codes'!$B:$B),AGRIBALYSE_Raw!$B:$B,AGRIBALYSE_Raw!Y:Y)*$E149,_xlfn.XLOOKUP(_xlfn.XLOOKUP(Tool_clean!$D149,'AveragePrices&amp;Codes'!$A:$A,'AveragePrices&amp;Codes'!$B:$B),AGRIBALYSE_Cooked!$C:$C,AGRIBALYSE_Cooked!Z:Z)*$E149),"")</f>
        <v>0</v>
      </c>
      <c r="W149">
        <f>IFERROR(IF($F149="Raw",_xlfn.XLOOKUP(_xlfn.XLOOKUP(Tool_clean!$D149,'AveragePrices&amp;Codes'!$A:$A,'AveragePrices&amp;Codes'!$B:$B),AGRIBALYSE_Raw!$B:$B,AGRIBALYSE_Raw!Z:Z)*$E149,_xlfn.XLOOKUP(_xlfn.XLOOKUP(Tool_clean!$D149,'AveragePrices&amp;Codes'!$A:$A,'AveragePrices&amp;Codes'!$B:$B),AGRIBALYSE_Cooked!$C:$C,AGRIBALYSE_Cooked!AA:AA)*$E149),"")</f>
        <v>0</v>
      </c>
      <c r="X149">
        <f>IFERROR(IF($F149="Raw",_xlfn.XLOOKUP(_xlfn.XLOOKUP(Tool_clean!$D149,'AveragePrices&amp;Codes'!$A:$A,'AveragePrices&amp;Codes'!$B:$B),AGRIBALYSE_Raw!$B:$B,AGRIBALYSE_Raw!AA:AA)*$E149,_xlfn.XLOOKUP(_xlfn.XLOOKUP(Tool_clean!$D149,'AveragePrices&amp;Codes'!$A:$A,'AveragePrices&amp;Codes'!$B:$B),AGRIBALYSE_Cooked!$C:$C,AGRIBALYSE_Cooked!AB:AB)*$E149),"")</f>
        <v>0</v>
      </c>
      <c r="Y149">
        <f>IFERROR(IF($F149="Raw",_xlfn.XLOOKUP(_xlfn.XLOOKUP(Tool_clean!$D149,'AveragePrices&amp;Codes'!$A:$A,'AveragePrices&amp;Codes'!$B:$B),AGRIBALYSE_Raw!$B:$B,AGRIBALYSE_Raw!AB:AB)*$E149,_xlfn.XLOOKUP(_xlfn.XLOOKUP(Tool_clean!$D149,'AveragePrices&amp;Codes'!$A:$A,'AveragePrices&amp;Codes'!$B:$B),AGRIBALYSE_Cooked!$C:$C,AGRIBALYSE_Cooked!AC:AC)*$E149),"")</f>
        <v>0</v>
      </c>
      <c r="Z149">
        <f>IFERROR(IF($F149="Raw",_xlfn.XLOOKUP(_xlfn.XLOOKUP(Tool_clean!$D149,'AveragePrices&amp;Codes'!$A:$A,'AveragePrices&amp;Codes'!$B:$B),AGRIBALYSE_Raw!$B:$B,AGRIBALYSE_Raw!AC:AC)*$E149,_xlfn.XLOOKUP(_xlfn.XLOOKUP(Tool_clean!$D149,'AveragePrices&amp;Codes'!$A:$A,'AveragePrices&amp;Codes'!$B:$B),AGRIBALYSE_Cooked!$C:$C,AGRIBALYSE_Cooked!AD:AD)*$E149),"")</f>
        <v>0</v>
      </c>
      <c r="AA149">
        <f>IFERROR(IF($F149="Raw",_xlfn.XLOOKUP(_xlfn.XLOOKUP(Tool_clean!$D149,'AveragePrices&amp;Codes'!$A:$A,'AveragePrices&amp;Codes'!$B:$B),AGRIBALYSE_Raw!$B:$B,AGRIBALYSE_Raw!AD:AD)*$E149,_xlfn.XLOOKUP(_xlfn.XLOOKUP(Tool_clean!$D149,'AveragePrices&amp;Codes'!$A:$A,'AveragePrices&amp;Codes'!$B:$B),AGRIBALYSE_Cooked!$C:$C,AGRIBALYSE_Cooked!AE:AE)*$E149),"")</f>
        <v>0</v>
      </c>
      <c r="AB149" t="str" cm="1">
        <f t="array" ref="AB149">IFERROR(_xlfn.XLOOKUP(Tool_clean!$F149&amp;$E$2,'Cooking methods'!$A:$A&amp;'Cooking methods'!$B:$B,'Cooking methods'!C:C)*$E149,"")</f>
        <v/>
      </c>
      <c r="AC149" t="str" cm="1">
        <f t="array" ref="AC149">IFERROR(_xlfn.XLOOKUP(Tool_clean!$F149&amp;$E$2,'Cooking methods'!$A:$A&amp;'Cooking methods'!$B:$B,'Cooking methods'!D:D)*$E149,"")</f>
        <v/>
      </c>
      <c r="AD149" t="str" cm="1">
        <f t="array" ref="AD149">IFERROR(_xlfn.XLOOKUP(Tool_clean!$F149&amp;$E$2,'Cooking methods'!$A:$A&amp;'Cooking methods'!$B:$B,'Cooking methods'!E:E)*$E149,"")</f>
        <v/>
      </c>
      <c r="AE149" t="str" cm="1">
        <f t="array" ref="AE149">IFERROR(_xlfn.XLOOKUP(Tool_clean!$F149&amp;$E$2,'Cooking methods'!$A:$A&amp;'Cooking methods'!$B:$B,'Cooking methods'!F:F)*$E149,"")</f>
        <v/>
      </c>
      <c r="AF149" t="str" cm="1">
        <f t="array" ref="AF149">IFERROR(_xlfn.XLOOKUP(Tool_clean!$F149&amp;$E$2,'Cooking methods'!$A:$A&amp;'Cooking methods'!$B:$B,'Cooking methods'!G:G)*$E149,"")</f>
        <v/>
      </c>
      <c r="AG149" t="str" cm="1">
        <f t="array" ref="AG149">IFERROR(_xlfn.XLOOKUP(Tool_clean!$F149&amp;$E$2,'Cooking methods'!$A:$A&amp;'Cooking methods'!$B:$B,'Cooking methods'!H:H)*$E149,"")</f>
        <v/>
      </c>
      <c r="AH149" t="str" cm="1">
        <f t="array" ref="AH149">IFERROR(_xlfn.XLOOKUP(Tool_clean!$F149&amp;$E$2,'Cooking methods'!$A:$A&amp;'Cooking methods'!$B:$B,'Cooking methods'!I:I)*$E149,"")</f>
        <v/>
      </c>
      <c r="AI149" t="str" cm="1">
        <f t="array" ref="AI149">IFERROR(_xlfn.XLOOKUP(Tool_clean!$F149&amp;$E$2,'Cooking methods'!$A:$A&amp;'Cooking methods'!$B:$B,'Cooking methods'!J:J)*$E149,"")</f>
        <v/>
      </c>
      <c r="AJ149" t="str" cm="1">
        <f t="array" ref="AJ149">IFERROR(_xlfn.XLOOKUP(Tool_clean!$F149&amp;$E$2,'Cooking methods'!$A:$A&amp;'Cooking methods'!$B:$B,'Cooking methods'!K:K)*$E149,"")</f>
        <v/>
      </c>
      <c r="AK149" t="str" cm="1">
        <f t="array" ref="AK149">IFERROR(_xlfn.XLOOKUP(Tool_clean!$F149&amp;$E$2,'Cooking methods'!$A:$A&amp;'Cooking methods'!$B:$B,'Cooking methods'!L:L)*$E149,"")</f>
        <v/>
      </c>
      <c r="AL149" t="str" cm="1">
        <f t="array" ref="AL149">IFERROR(_xlfn.XLOOKUP(Tool_clean!$F149&amp;$E$2,'Cooking methods'!$A:$A&amp;'Cooking methods'!$B:$B,'Cooking methods'!M:M)*$E149,"")</f>
        <v/>
      </c>
      <c r="AM149" t="str" cm="1">
        <f t="array" ref="AM149">IFERROR(_xlfn.XLOOKUP(Tool_clean!$F149&amp;$E$2,'Cooking methods'!$A:$A&amp;'Cooking methods'!$B:$B,'Cooking methods'!N:N)*$E149,"")</f>
        <v/>
      </c>
      <c r="AN149" t="str" cm="1">
        <f t="array" ref="AN149">IFERROR(_xlfn.XLOOKUP(Tool_clean!$F149&amp;$E$2,'Cooking methods'!$A:$A&amp;'Cooking methods'!$B:$B,'Cooking methods'!O:O)*$E149,"")</f>
        <v/>
      </c>
      <c r="AO149" t="str" cm="1">
        <f t="array" ref="AO149">IFERROR(_xlfn.XLOOKUP(Tool_clean!$F149&amp;$E$2,'Cooking methods'!$A:$A&amp;'Cooking methods'!$B:$B,'Cooking methods'!P:P)*$E149,"")</f>
        <v/>
      </c>
      <c r="AP149" t="str" cm="1">
        <f t="array" ref="AP149">IFERROR(_xlfn.XLOOKUP(Tool_clean!$F149&amp;$E$2,'Cooking methods'!$A:$A&amp;'Cooking methods'!$B:$B,'Cooking methods'!Q:Q)*$E149,"")</f>
        <v/>
      </c>
      <c r="AQ149" t="str" cm="1">
        <f t="array" ref="AQ149">IFERROR(_xlfn.XLOOKUP(Tool_clean!$F149&amp;$E$2,'Cooking methods'!$A:$A&amp;'Cooking methods'!$B:$B,'Cooking methods'!R:R)*$E149,"")</f>
        <v/>
      </c>
      <c r="AR149" t="str" cm="1">
        <f t="array" ref="AR149">IFERROR(_xlfn.XLOOKUP(Tool_clean!$G149&amp;$E$2,'Waste management'!$A:$A&amp;'Waste management'!$B:$B,'Waste management'!C:C)*$E149,"")</f>
        <v/>
      </c>
      <c r="AS149" t="str" cm="1">
        <f t="array" ref="AS149">IFERROR(_xlfn.XLOOKUP(Tool_clean!$G149&amp;$E$2,'Waste management'!$A:$A&amp;'Waste management'!$B:$B,'Waste management'!D:D)*$E149,"")</f>
        <v/>
      </c>
      <c r="AT149" t="str" cm="1">
        <f t="array" ref="AT149">IFERROR(_xlfn.XLOOKUP(Tool_clean!$G149&amp;$E$2,'Waste management'!$A:$A&amp;'Waste management'!$B:$B,'Waste management'!E:E)*$E149,"")</f>
        <v/>
      </c>
      <c r="AU149" t="str" cm="1">
        <f t="array" ref="AU149">IFERROR(_xlfn.XLOOKUP(Tool_clean!$G149&amp;$E$2,'Waste management'!$A:$A&amp;'Waste management'!$B:$B,'Waste management'!F:F)*$E149,"")</f>
        <v/>
      </c>
      <c r="AV149" t="str" cm="1">
        <f t="array" ref="AV149">IFERROR(_xlfn.XLOOKUP(Tool_clean!$G149&amp;$E$2,'Waste management'!$A:$A&amp;'Waste management'!$B:$B,'Waste management'!G:G)*$E149,"")</f>
        <v/>
      </c>
      <c r="AW149" t="str" cm="1">
        <f t="array" ref="AW149">IFERROR(_xlfn.XLOOKUP(Tool_clean!$G149&amp;$E$2,'Waste management'!$A:$A&amp;'Waste management'!$B:$B,'Waste management'!H:H)*$E149,"")</f>
        <v/>
      </c>
      <c r="AX149" t="str" cm="1">
        <f t="array" ref="AX149">IFERROR(_xlfn.XLOOKUP(Tool_clean!$G149&amp;$E$2,'Waste management'!$A:$A&amp;'Waste management'!$B:$B,'Waste management'!I:I)*$E149,"")</f>
        <v/>
      </c>
      <c r="AY149" t="str" cm="1">
        <f t="array" ref="AY149">IFERROR(_xlfn.XLOOKUP(Tool_clean!$G149&amp;$E$2,'Waste management'!$A:$A&amp;'Waste management'!$B:$B,'Waste management'!J:J)*$E149,"")</f>
        <v/>
      </c>
      <c r="AZ149" t="str" cm="1">
        <f t="array" ref="AZ149">IFERROR(_xlfn.XLOOKUP(Tool_clean!$G149&amp;$E$2,'Waste management'!$A:$A&amp;'Waste management'!$B:$B,'Waste management'!K:K)*$E149,"")</f>
        <v/>
      </c>
      <c r="BA149" t="str" cm="1">
        <f t="array" ref="BA149">IFERROR(_xlfn.XLOOKUP(Tool_clean!$G149&amp;$E$2,'Waste management'!$A:$A&amp;'Waste management'!$B:$B,'Waste management'!L:L)*$E149,"")</f>
        <v/>
      </c>
      <c r="BB149" t="str" cm="1">
        <f t="array" ref="BB149">IFERROR(_xlfn.XLOOKUP(Tool_clean!$G149&amp;$E$2,'Waste management'!$A:$A&amp;'Waste management'!$B:$B,'Waste management'!M:M)*$E149,"")</f>
        <v/>
      </c>
      <c r="BC149" t="str" cm="1">
        <f t="array" ref="BC149">IFERROR(_xlfn.XLOOKUP(Tool_clean!$G149&amp;$E$2,'Waste management'!$A:$A&amp;'Waste management'!$B:$B,'Waste management'!N:N)*$E149,"")</f>
        <v/>
      </c>
      <c r="BD149" t="str" cm="1">
        <f t="array" ref="BD149">IFERROR(_xlfn.XLOOKUP(Tool_clean!$G149&amp;$E$2,'Waste management'!$A:$A&amp;'Waste management'!$B:$B,'Waste management'!O:O)*$E149,"")</f>
        <v/>
      </c>
      <c r="BE149" t="str" cm="1">
        <f t="array" ref="BE149">IFERROR(_xlfn.XLOOKUP(Tool_clean!$G149&amp;$E$2,'Waste management'!$A:$A&amp;'Waste management'!$B:$B,'Waste management'!P:P)*$E149,"")</f>
        <v/>
      </c>
      <c r="BF149" t="str" cm="1">
        <f t="array" ref="BF149">IFERROR(_xlfn.XLOOKUP(Tool_clean!$G149&amp;$E$2,'Waste management'!$A:$A&amp;'Waste management'!$B:$B,'Waste management'!Q:Q)*$E149,"")</f>
        <v/>
      </c>
      <c r="BG149" t="str" cm="1">
        <f t="array" ref="BG149">IFERROR(_xlfn.XLOOKUP(Tool_clean!$G149&amp;$E$2,'Waste management'!$A:$A&amp;'Waste management'!$B:$B,'Waste management'!R:R)*$E149,"")</f>
        <v/>
      </c>
      <c r="BH149" t="str">
        <f>IFERROR((L149+AR149+AB149)*_xlfn.XLOOKUP(Tool_clean!BH$4,Monetization_Factors!$A:$A,Monetization_Factors!$D:$D),"")</f>
        <v/>
      </c>
      <c r="BI149" t="str">
        <f>IFERROR((M149+AS149+AC149)*_xlfn.XLOOKUP(Tool_clean!BI$4,Monetization_Factors!$A:$A,Monetization_Factors!$D:$D),"")</f>
        <v/>
      </c>
      <c r="BJ149" t="str">
        <f>IFERROR((N149+AT149+AD149)*_xlfn.XLOOKUP(Tool_clean!BJ$4,Monetization_Factors!$A:$A,Monetization_Factors!$D:$D),"")</f>
        <v/>
      </c>
      <c r="BK149" t="str">
        <f>IFERROR((O149+AU149+AE149)*_xlfn.XLOOKUP(Tool_clean!BK$4,Monetization_Factors!$A:$A,Monetization_Factors!$D:$D),"")</f>
        <v/>
      </c>
      <c r="BL149" t="str">
        <f>IFERROR((P149+AV149+AF149)*_xlfn.XLOOKUP(Tool_clean!BL$4,Monetization_Factors!$A:$A,Monetization_Factors!$D:$D),"")</f>
        <v/>
      </c>
      <c r="BM149" t="str">
        <f>IFERROR((Q149+AW149+AG149)*_xlfn.XLOOKUP(Tool_clean!BM$4,Monetization_Factors!$A:$A,Monetization_Factors!$D:$D),"")</f>
        <v/>
      </c>
      <c r="BN149" t="str">
        <f>IFERROR((R149+AX149+AH149)*_xlfn.XLOOKUP(Tool_clean!BN$4,Monetization_Factors!$A:$A,Monetization_Factors!$D:$D),"")</f>
        <v/>
      </c>
      <c r="BO149" t="str">
        <f>IFERROR((S149+AY149+AI149)*_xlfn.XLOOKUP(Tool_clean!BO$4,Monetization_Factors!$A:$A,Monetization_Factors!$D:$D),"")</f>
        <v/>
      </c>
      <c r="BP149" t="str">
        <f>IFERROR((T149+AZ149+AJ149)*_xlfn.XLOOKUP(Tool_clean!BP$4,Monetization_Factors!$A:$A,Monetization_Factors!$D:$D),"")</f>
        <v/>
      </c>
      <c r="BQ149" t="str">
        <f>IFERROR((U149+BA149+AK149)*_xlfn.XLOOKUP(Tool_clean!BQ$4,Monetization_Factors!$A:$A,Monetization_Factors!$D:$D),"")</f>
        <v/>
      </c>
      <c r="BR149" t="str">
        <f>IFERROR((V149+BB149+AL149)*_xlfn.XLOOKUP(Tool_clean!BR$4,Monetization_Factors!$A:$A,Monetization_Factors!$D:$D),"")</f>
        <v/>
      </c>
      <c r="BS149" t="str">
        <f>IFERROR((W149+BC149+AM149)*_xlfn.XLOOKUP(Tool_clean!BS$4,Monetization_Factors!$A:$A,Monetization_Factors!$D:$D),"")</f>
        <v/>
      </c>
      <c r="BT149" t="str">
        <f>IFERROR((X149+BD149+AN149)*_xlfn.XLOOKUP(Tool_clean!BT$4,Monetization_Factors!$A:$A,Monetization_Factors!$D:$D),"")</f>
        <v/>
      </c>
      <c r="BU149" t="str">
        <f>IFERROR((Y149+BE149+AO149)*_xlfn.XLOOKUP(Tool_clean!BU$4,Monetization_Factors!$A:$A,Monetization_Factors!$D:$D),"")</f>
        <v/>
      </c>
      <c r="BV149" t="str">
        <f>IFERROR((Z149+BF149+AP149)*_xlfn.XLOOKUP(Tool_clean!BV$4,Monetization_Factors!$A:$A,Monetization_Factors!$D:$D),"")</f>
        <v/>
      </c>
      <c r="BW149" t="str">
        <f>IFERROR((AA149+BG149+AQ149)*_xlfn.XLOOKUP(Tool_clean!BW$4,Monetization_Factors!$A:$A,Monetization_Factors!$D:$D),"")</f>
        <v/>
      </c>
      <c r="BX149" s="38" t="str" cm="1">
        <f t="array" ref="BX149">IFERROR(_xlfn.IFS(I149&gt;0,I149*E149,I149="",J149*E149),"")</f>
        <v/>
      </c>
      <c r="BY149" s="38">
        <f t="shared" si="195"/>
        <v>0</v>
      </c>
      <c r="BZ149" s="38" t="str">
        <f t="shared" si="196"/>
        <v/>
      </c>
      <c r="CA149" s="38" t="str">
        <f t="shared" si="197"/>
        <v/>
      </c>
      <c r="CB149" t="str">
        <f t="shared" si="162"/>
        <v/>
      </c>
      <c r="CC149" t="str">
        <f t="shared" si="163"/>
        <v/>
      </c>
      <c r="CD149" t="str">
        <f t="shared" si="164"/>
        <v/>
      </c>
      <c r="CE149" t="str">
        <f t="shared" si="165"/>
        <v/>
      </c>
      <c r="CF149" t="str">
        <f t="shared" si="166"/>
        <v/>
      </c>
      <c r="CG149" t="str">
        <f t="shared" si="167"/>
        <v/>
      </c>
      <c r="CH149" t="str">
        <f t="shared" si="168"/>
        <v/>
      </c>
      <c r="CI149" t="str">
        <f t="shared" si="169"/>
        <v/>
      </c>
      <c r="CJ149" t="str">
        <f t="shared" si="170"/>
        <v/>
      </c>
      <c r="CK149" t="str">
        <f t="shared" si="171"/>
        <v/>
      </c>
      <c r="CL149" t="str">
        <f t="shared" si="172"/>
        <v/>
      </c>
      <c r="CM149" t="str">
        <f t="shared" si="173"/>
        <v/>
      </c>
      <c r="CN149" t="str">
        <f t="shared" si="174"/>
        <v/>
      </c>
      <c r="CO149" t="str">
        <f t="shared" si="175"/>
        <v/>
      </c>
      <c r="CP149" t="str">
        <f t="shared" si="176"/>
        <v/>
      </c>
      <c r="CQ149" t="str">
        <f t="shared" si="177"/>
        <v/>
      </c>
      <c r="CR149" t="str">
        <f t="shared" si="178"/>
        <v/>
      </c>
      <c r="CS149" t="str">
        <f t="shared" si="179"/>
        <v/>
      </c>
      <c r="CT149" t="str">
        <f t="shared" si="180"/>
        <v/>
      </c>
      <c r="CU149" t="str">
        <f t="shared" si="181"/>
        <v/>
      </c>
      <c r="CV149" t="str">
        <f t="shared" si="182"/>
        <v/>
      </c>
      <c r="CW149" t="str">
        <f t="shared" si="183"/>
        <v/>
      </c>
      <c r="CX149" t="str">
        <f t="shared" si="184"/>
        <v/>
      </c>
      <c r="CY149" t="str">
        <f t="shared" si="185"/>
        <v/>
      </c>
      <c r="CZ149" t="str">
        <f t="shared" si="186"/>
        <v/>
      </c>
      <c r="DA149" t="str">
        <f t="shared" si="187"/>
        <v/>
      </c>
      <c r="DB149" t="str">
        <f t="shared" si="188"/>
        <v/>
      </c>
      <c r="DC149" t="str">
        <f t="shared" si="189"/>
        <v/>
      </c>
      <c r="DD149" t="str">
        <f t="shared" si="190"/>
        <v/>
      </c>
      <c r="DE149" t="str">
        <f t="shared" si="191"/>
        <v/>
      </c>
      <c r="DF149" t="str">
        <f t="shared" si="192"/>
        <v/>
      </c>
      <c r="DG149" t="str">
        <f t="shared" si="193"/>
        <v/>
      </c>
      <c r="DH149" s="5" t="str">
        <f>IFERROR((CR149*$B$2*(1-$H149)*('CAR.CAP_per person'!B$2))/(_xlfn.XLOOKUP($E$2,EU_countries_GDP!$A$2:$A$29,EU_countries_GDP!$E$2:$E$29)),"")</f>
        <v/>
      </c>
      <c r="DI149" s="5" t="str">
        <f>IFERROR((CS149*$B$2*(1-$H149)*('CAR.CAP_per person'!C$2))/(_xlfn.XLOOKUP($E$2,EU_countries_GDP!$A$2:$A$29,EU_countries_GDP!$E$2:$E$29)),"")</f>
        <v/>
      </c>
      <c r="DJ149" s="5" t="str">
        <f>IFERROR((CT149*$B$2*(1-$H149)*('CAR.CAP_per person'!D$2))/(_xlfn.XLOOKUP($E$2,EU_countries_GDP!$A$2:$A$29,EU_countries_GDP!$E$2:$E$29)),"")</f>
        <v/>
      </c>
      <c r="DK149" s="5" t="str">
        <f>IFERROR((CU149*$B$2*(1-$H149)*('CAR.CAP_per person'!E$2))/(_xlfn.XLOOKUP($E$2,EU_countries_GDP!$A$2:$A$29,EU_countries_GDP!$E$2:$E$29)),"")</f>
        <v/>
      </c>
      <c r="DL149" s="5" t="str">
        <f>IFERROR((CV149*$B$2*(1-$H149)*('CAR.CAP_per person'!F$2))/(_xlfn.XLOOKUP($E$2,EU_countries_GDP!$A$2:$A$29,EU_countries_GDP!$E$2:$E$29)),"")</f>
        <v/>
      </c>
      <c r="DM149" s="5" t="str">
        <f>IFERROR((CW149*$B$2*(1-$H149)*('CAR.CAP_per person'!G$2))/(_xlfn.XLOOKUP($E$2,EU_countries_GDP!$A$2:$A$29,EU_countries_GDP!$E$2:$E$29)),"")</f>
        <v/>
      </c>
      <c r="DN149" s="5" t="str">
        <f>IFERROR((CX149*$B$2*(1-$H149)*('CAR.CAP_per person'!H$2))/(_xlfn.XLOOKUP($E$2,EU_countries_GDP!$A$2:$A$29,EU_countries_GDP!$E$2:$E$29)),"")</f>
        <v/>
      </c>
      <c r="DO149" s="5" t="str">
        <f>IFERROR((CY149*$B$2*(1-$H149)*('CAR.CAP_per person'!I$2))/(_xlfn.XLOOKUP($E$2,EU_countries_GDP!$A$2:$A$29,EU_countries_GDP!$E$2:$E$29)),"")</f>
        <v/>
      </c>
      <c r="DP149" s="5" t="str">
        <f>IFERROR((CZ149*$B$2*(1-$H149)*('CAR.CAP_per person'!J$2))/(_xlfn.XLOOKUP($E$2,EU_countries_GDP!$A$2:$A$29,EU_countries_GDP!$E$2:$E$29)),"")</f>
        <v/>
      </c>
      <c r="DQ149" s="5" t="str">
        <f>IFERROR((DA149*$B$2*(1-$H149)*('CAR.CAP_per person'!K$2))/(_xlfn.XLOOKUP($E$2,EU_countries_GDP!$A$2:$A$29,EU_countries_GDP!$E$2:$E$29)),"")</f>
        <v/>
      </c>
      <c r="DR149" s="5" t="str">
        <f>IFERROR((DB149*$B$2*(1-$H149)*('CAR.CAP_per person'!L$2))/(_xlfn.XLOOKUP($E$2,EU_countries_GDP!$A$2:$A$29,EU_countries_GDP!$E$2:$E$29)),"")</f>
        <v/>
      </c>
      <c r="DS149" s="5" t="str">
        <f>IFERROR((DC149*$B$2*(1-$H149)*('CAR.CAP_per person'!M$2))/(_xlfn.XLOOKUP($E$2,EU_countries_GDP!$A$2:$A$29,EU_countries_GDP!$E$2:$E$29)),"")</f>
        <v/>
      </c>
      <c r="DT149" s="5" t="str">
        <f>IFERROR((DD149*$B$2*(1-$H149)*('CAR.CAP_per person'!N$2))/(_xlfn.XLOOKUP($E$2,EU_countries_GDP!$A$2:$A$29,EU_countries_GDP!$E$2:$E$29)),"")</f>
        <v/>
      </c>
      <c r="DU149" s="5" t="str">
        <f>IFERROR((DE149*$B$2*(1-$H149)*('CAR.CAP_per person'!O$2))/(_xlfn.XLOOKUP($E$2,EU_countries_GDP!$A$2:$A$29,EU_countries_GDP!$E$2:$E$29)),"")</f>
        <v/>
      </c>
      <c r="DV149" s="5" t="str">
        <f>IFERROR((DF149*$B$2*(1-$H149)*('CAR.CAP_per person'!P$2))/(_xlfn.XLOOKUP($E$2,EU_countries_GDP!$A$2:$A$29,EU_countries_GDP!$E$2:$E$29)),"")</f>
        <v/>
      </c>
      <c r="DW149" s="5" t="str">
        <f>IFERROR((DG149*$B$2*(1-$H149)*('CAR.CAP_per person'!Q$2))/(_xlfn.XLOOKUP($E$2,EU_countries_GDP!$A$2:$A$29,EU_countries_GDP!$E$2:$E$29)),"")</f>
        <v/>
      </c>
    </row>
    <row r="150" spans="2:127">
      <c r="B150" t="str">
        <f>_xlfn.XLOOKUP(D150,Table5[Ingredient],Table5[Category],"",FALSE)</f>
        <v/>
      </c>
      <c r="C150" s="33"/>
      <c r="D150" s="33"/>
      <c r="E150" s="33"/>
      <c r="F150" s="33"/>
      <c r="G150" s="33"/>
      <c r="H150" s="33"/>
      <c r="I150" s="33"/>
      <c r="J150" s="37" t="str">
        <f>IFERROR(INDEX('AveragePrices&amp;Codes'!G:AG, MATCH($D150, 'AveragePrices&amp;Codes'!$A:$A, 0), MATCH(Tool_clean!$E$2, 'AveragePrices&amp;Codes'!$G$1:$AG$1, 0)),"")</f>
        <v/>
      </c>
      <c r="K150" s="37" t="str">
        <f t="shared" si="194"/>
        <v/>
      </c>
      <c r="L150">
        <f>IFERROR(IF($F150="Raw",_xlfn.XLOOKUP(_xlfn.XLOOKUP(Tool_clean!$D150,'AveragePrices&amp;Codes'!$A:$A,'AveragePrices&amp;Codes'!$B:$B),AGRIBALYSE_Raw!$B:$B,AGRIBALYSE_Raw!O:O)*$E150,_xlfn.XLOOKUP(_xlfn.XLOOKUP(Tool_clean!$D150,'AveragePrices&amp;Codes'!$A:$A,'AveragePrices&amp;Codes'!$B:$B),AGRIBALYSE_Cooked!$C:$C,AGRIBALYSE_Cooked!P:P)*$E150),"")</f>
        <v>0</v>
      </c>
      <c r="M150">
        <f>IFERROR(IF($F150="Raw",_xlfn.XLOOKUP(_xlfn.XLOOKUP(Tool_clean!$D150,'AveragePrices&amp;Codes'!$A:$A,'AveragePrices&amp;Codes'!$B:$B),AGRIBALYSE_Raw!$B:$B,AGRIBALYSE_Raw!P:P)*$E150,_xlfn.XLOOKUP(_xlfn.XLOOKUP(Tool_clean!$D150,'AveragePrices&amp;Codes'!$A:$A,'AveragePrices&amp;Codes'!$B:$B),AGRIBALYSE_Cooked!$C:$C,AGRIBALYSE_Cooked!Q:Q)*$E150),"")</f>
        <v>0</v>
      </c>
      <c r="N150">
        <f>IFERROR(IF($F150="Raw",_xlfn.XLOOKUP(_xlfn.XLOOKUP(Tool_clean!$D150,'AveragePrices&amp;Codes'!$A:$A,'AveragePrices&amp;Codes'!$B:$B),AGRIBALYSE_Raw!$B:$B,AGRIBALYSE_Raw!Q:Q)*$E150,_xlfn.XLOOKUP(_xlfn.XLOOKUP(Tool_clean!$D150,'AveragePrices&amp;Codes'!$A:$A,'AveragePrices&amp;Codes'!$B:$B),AGRIBALYSE_Cooked!$C:$C,AGRIBALYSE_Cooked!R:R)*$E150),"")</f>
        <v>0</v>
      </c>
      <c r="O150">
        <f>IFERROR(IF($F150="Raw",_xlfn.XLOOKUP(_xlfn.XLOOKUP(Tool_clean!$D150,'AveragePrices&amp;Codes'!$A:$A,'AveragePrices&amp;Codes'!$B:$B),AGRIBALYSE_Raw!$B:$B,AGRIBALYSE_Raw!R:R)*$E150,_xlfn.XLOOKUP(_xlfn.XLOOKUP(Tool_clean!$D150,'AveragePrices&amp;Codes'!$A:$A,'AveragePrices&amp;Codes'!$B:$B),AGRIBALYSE_Cooked!$C:$C,AGRIBALYSE_Cooked!S:S)*$E150),"")</f>
        <v>0</v>
      </c>
      <c r="P150">
        <f>IFERROR(IF($F150="Raw",_xlfn.XLOOKUP(_xlfn.XLOOKUP(Tool_clean!$D150,'AveragePrices&amp;Codes'!$A:$A,'AveragePrices&amp;Codes'!$B:$B),AGRIBALYSE_Raw!$B:$B,AGRIBALYSE_Raw!S:S)*$E150,_xlfn.XLOOKUP(_xlfn.XLOOKUP(Tool_clean!$D150,'AveragePrices&amp;Codes'!$A:$A,'AveragePrices&amp;Codes'!$B:$B),AGRIBALYSE_Cooked!$C:$C,AGRIBALYSE_Cooked!T:T)*$E150),"")</f>
        <v>0</v>
      </c>
      <c r="Q150">
        <f>IFERROR(IF($F150="Raw",_xlfn.XLOOKUP(_xlfn.XLOOKUP(Tool_clean!$D150,'AveragePrices&amp;Codes'!$A:$A,'AveragePrices&amp;Codes'!$B:$B),AGRIBALYSE_Raw!$B:$B,AGRIBALYSE_Raw!T:T)*$E150,_xlfn.XLOOKUP(_xlfn.XLOOKUP(Tool_clean!$D150,'AveragePrices&amp;Codes'!$A:$A,'AveragePrices&amp;Codes'!$B:$B),AGRIBALYSE_Cooked!$C:$C,AGRIBALYSE_Cooked!U:U)*$E150),"")</f>
        <v>0</v>
      </c>
      <c r="R150">
        <f>IFERROR(IF($F150="Raw",_xlfn.XLOOKUP(_xlfn.XLOOKUP(Tool_clean!$D150,'AveragePrices&amp;Codes'!$A:$A,'AveragePrices&amp;Codes'!$B:$B),AGRIBALYSE_Raw!$B:$B,AGRIBALYSE_Raw!U:U)*$E150,_xlfn.XLOOKUP(_xlfn.XLOOKUP(Tool_clean!$D150,'AveragePrices&amp;Codes'!$A:$A,'AveragePrices&amp;Codes'!$B:$B),AGRIBALYSE_Cooked!$C:$C,AGRIBALYSE_Cooked!V:V)*$E150),"")</f>
        <v>0</v>
      </c>
      <c r="S150">
        <f>IFERROR(IF($F150="Raw",_xlfn.XLOOKUP(_xlfn.XLOOKUP(Tool_clean!$D150,'AveragePrices&amp;Codes'!$A:$A,'AveragePrices&amp;Codes'!$B:$B),AGRIBALYSE_Raw!$B:$B,AGRIBALYSE_Raw!V:V)*$E150,_xlfn.XLOOKUP(_xlfn.XLOOKUP(Tool_clean!$D150,'AveragePrices&amp;Codes'!$A:$A,'AveragePrices&amp;Codes'!$B:$B),AGRIBALYSE_Cooked!$C:$C,AGRIBALYSE_Cooked!W:W)*$E150),"")</f>
        <v>0</v>
      </c>
      <c r="T150">
        <f>IFERROR(IF($F150="Raw",_xlfn.XLOOKUP(_xlfn.XLOOKUP(Tool_clean!$D150,'AveragePrices&amp;Codes'!$A:$A,'AveragePrices&amp;Codes'!$B:$B),AGRIBALYSE_Raw!$B:$B,AGRIBALYSE_Raw!W:W)*$E150,_xlfn.XLOOKUP(_xlfn.XLOOKUP(Tool_clean!$D150,'AveragePrices&amp;Codes'!$A:$A,'AveragePrices&amp;Codes'!$B:$B),AGRIBALYSE_Cooked!$C:$C,AGRIBALYSE_Cooked!X:X)*$E150),"")</f>
        <v>0</v>
      </c>
      <c r="U150">
        <f>IFERROR(IF($F150="Raw",_xlfn.XLOOKUP(_xlfn.XLOOKUP(Tool_clean!$D150,'AveragePrices&amp;Codes'!$A:$A,'AveragePrices&amp;Codes'!$B:$B),AGRIBALYSE_Raw!$B:$B,AGRIBALYSE_Raw!X:X)*$E150,_xlfn.XLOOKUP(_xlfn.XLOOKUP(Tool_clean!$D150,'AveragePrices&amp;Codes'!$A:$A,'AveragePrices&amp;Codes'!$B:$B),AGRIBALYSE_Cooked!$C:$C,AGRIBALYSE_Cooked!Y:Y)*$E150),"")</f>
        <v>0</v>
      </c>
      <c r="V150">
        <f>IFERROR(IF($F150="Raw",_xlfn.XLOOKUP(_xlfn.XLOOKUP(Tool_clean!$D150,'AveragePrices&amp;Codes'!$A:$A,'AveragePrices&amp;Codes'!$B:$B),AGRIBALYSE_Raw!$B:$B,AGRIBALYSE_Raw!Y:Y)*$E150,_xlfn.XLOOKUP(_xlfn.XLOOKUP(Tool_clean!$D150,'AveragePrices&amp;Codes'!$A:$A,'AveragePrices&amp;Codes'!$B:$B),AGRIBALYSE_Cooked!$C:$C,AGRIBALYSE_Cooked!Z:Z)*$E150),"")</f>
        <v>0</v>
      </c>
      <c r="W150">
        <f>IFERROR(IF($F150="Raw",_xlfn.XLOOKUP(_xlfn.XLOOKUP(Tool_clean!$D150,'AveragePrices&amp;Codes'!$A:$A,'AveragePrices&amp;Codes'!$B:$B),AGRIBALYSE_Raw!$B:$B,AGRIBALYSE_Raw!Z:Z)*$E150,_xlfn.XLOOKUP(_xlfn.XLOOKUP(Tool_clean!$D150,'AveragePrices&amp;Codes'!$A:$A,'AveragePrices&amp;Codes'!$B:$B),AGRIBALYSE_Cooked!$C:$C,AGRIBALYSE_Cooked!AA:AA)*$E150),"")</f>
        <v>0</v>
      </c>
      <c r="X150">
        <f>IFERROR(IF($F150="Raw",_xlfn.XLOOKUP(_xlfn.XLOOKUP(Tool_clean!$D150,'AveragePrices&amp;Codes'!$A:$A,'AveragePrices&amp;Codes'!$B:$B),AGRIBALYSE_Raw!$B:$B,AGRIBALYSE_Raw!AA:AA)*$E150,_xlfn.XLOOKUP(_xlfn.XLOOKUP(Tool_clean!$D150,'AveragePrices&amp;Codes'!$A:$A,'AveragePrices&amp;Codes'!$B:$B),AGRIBALYSE_Cooked!$C:$C,AGRIBALYSE_Cooked!AB:AB)*$E150),"")</f>
        <v>0</v>
      </c>
      <c r="Y150">
        <f>IFERROR(IF($F150="Raw",_xlfn.XLOOKUP(_xlfn.XLOOKUP(Tool_clean!$D150,'AveragePrices&amp;Codes'!$A:$A,'AveragePrices&amp;Codes'!$B:$B),AGRIBALYSE_Raw!$B:$B,AGRIBALYSE_Raw!AB:AB)*$E150,_xlfn.XLOOKUP(_xlfn.XLOOKUP(Tool_clean!$D150,'AveragePrices&amp;Codes'!$A:$A,'AveragePrices&amp;Codes'!$B:$B),AGRIBALYSE_Cooked!$C:$C,AGRIBALYSE_Cooked!AC:AC)*$E150),"")</f>
        <v>0</v>
      </c>
      <c r="Z150">
        <f>IFERROR(IF($F150="Raw",_xlfn.XLOOKUP(_xlfn.XLOOKUP(Tool_clean!$D150,'AveragePrices&amp;Codes'!$A:$A,'AveragePrices&amp;Codes'!$B:$B),AGRIBALYSE_Raw!$B:$B,AGRIBALYSE_Raw!AC:AC)*$E150,_xlfn.XLOOKUP(_xlfn.XLOOKUP(Tool_clean!$D150,'AveragePrices&amp;Codes'!$A:$A,'AveragePrices&amp;Codes'!$B:$B),AGRIBALYSE_Cooked!$C:$C,AGRIBALYSE_Cooked!AD:AD)*$E150),"")</f>
        <v>0</v>
      </c>
      <c r="AA150">
        <f>IFERROR(IF($F150="Raw",_xlfn.XLOOKUP(_xlfn.XLOOKUP(Tool_clean!$D150,'AveragePrices&amp;Codes'!$A:$A,'AveragePrices&amp;Codes'!$B:$B),AGRIBALYSE_Raw!$B:$B,AGRIBALYSE_Raw!AD:AD)*$E150,_xlfn.XLOOKUP(_xlfn.XLOOKUP(Tool_clean!$D150,'AveragePrices&amp;Codes'!$A:$A,'AveragePrices&amp;Codes'!$B:$B),AGRIBALYSE_Cooked!$C:$C,AGRIBALYSE_Cooked!AE:AE)*$E150),"")</f>
        <v>0</v>
      </c>
      <c r="AB150" t="str" cm="1">
        <f t="array" ref="AB150">IFERROR(_xlfn.XLOOKUP(Tool_clean!$F150&amp;$E$2,'Cooking methods'!$A:$A&amp;'Cooking methods'!$B:$B,'Cooking methods'!C:C)*$E150,"")</f>
        <v/>
      </c>
      <c r="AC150" t="str" cm="1">
        <f t="array" ref="AC150">IFERROR(_xlfn.XLOOKUP(Tool_clean!$F150&amp;$E$2,'Cooking methods'!$A:$A&amp;'Cooking methods'!$B:$B,'Cooking methods'!D:D)*$E150,"")</f>
        <v/>
      </c>
      <c r="AD150" t="str" cm="1">
        <f t="array" ref="AD150">IFERROR(_xlfn.XLOOKUP(Tool_clean!$F150&amp;$E$2,'Cooking methods'!$A:$A&amp;'Cooking methods'!$B:$B,'Cooking methods'!E:E)*$E150,"")</f>
        <v/>
      </c>
      <c r="AE150" t="str" cm="1">
        <f t="array" ref="AE150">IFERROR(_xlfn.XLOOKUP(Tool_clean!$F150&amp;$E$2,'Cooking methods'!$A:$A&amp;'Cooking methods'!$B:$B,'Cooking methods'!F:F)*$E150,"")</f>
        <v/>
      </c>
      <c r="AF150" t="str" cm="1">
        <f t="array" ref="AF150">IFERROR(_xlfn.XLOOKUP(Tool_clean!$F150&amp;$E$2,'Cooking methods'!$A:$A&amp;'Cooking methods'!$B:$B,'Cooking methods'!G:G)*$E150,"")</f>
        <v/>
      </c>
      <c r="AG150" t="str" cm="1">
        <f t="array" ref="AG150">IFERROR(_xlfn.XLOOKUP(Tool_clean!$F150&amp;$E$2,'Cooking methods'!$A:$A&amp;'Cooking methods'!$B:$B,'Cooking methods'!H:H)*$E150,"")</f>
        <v/>
      </c>
      <c r="AH150" t="str" cm="1">
        <f t="array" ref="AH150">IFERROR(_xlfn.XLOOKUP(Tool_clean!$F150&amp;$E$2,'Cooking methods'!$A:$A&amp;'Cooking methods'!$B:$B,'Cooking methods'!I:I)*$E150,"")</f>
        <v/>
      </c>
      <c r="AI150" t="str" cm="1">
        <f t="array" ref="AI150">IFERROR(_xlfn.XLOOKUP(Tool_clean!$F150&amp;$E$2,'Cooking methods'!$A:$A&amp;'Cooking methods'!$B:$B,'Cooking methods'!J:J)*$E150,"")</f>
        <v/>
      </c>
      <c r="AJ150" t="str" cm="1">
        <f t="array" ref="AJ150">IFERROR(_xlfn.XLOOKUP(Tool_clean!$F150&amp;$E$2,'Cooking methods'!$A:$A&amp;'Cooking methods'!$B:$B,'Cooking methods'!K:K)*$E150,"")</f>
        <v/>
      </c>
      <c r="AK150" t="str" cm="1">
        <f t="array" ref="AK150">IFERROR(_xlfn.XLOOKUP(Tool_clean!$F150&amp;$E$2,'Cooking methods'!$A:$A&amp;'Cooking methods'!$B:$B,'Cooking methods'!L:L)*$E150,"")</f>
        <v/>
      </c>
      <c r="AL150" t="str" cm="1">
        <f t="array" ref="AL150">IFERROR(_xlfn.XLOOKUP(Tool_clean!$F150&amp;$E$2,'Cooking methods'!$A:$A&amp;'Cooking methods'!$B:$B,'Cooking methods'!M:M)*$E150,"")</f>
        <v/>
      </c>
      <c r="AM150" t="str" cm="1">
        <f t="array" ref="AM150">IFERROR(_xlfn.XLOOKUP(Tool_clean!$F150&amp;$E$2,'Cooking methods'!$A:$A&amp;'Cooking methods'!$B:$B,'Cooking methods'!N:N)*$E150,"")</f>
        <v/>
      </c>
      <c r="AN150" t="str" cm="1">
        <f t="array" ref="AN150">IFERROR(_xlfn.XLOOKUP(Tool_clean!$F150&amp;$E$2,'Cooking methods'!$A:$A&amp;'Cooking methods'!$B:$B,'Cooking methods'!O:O)*$E150,"")</f>
        <v/>
      </c>
      <c r="AO150" t="str" cm="1">
        <f t="array" ref="AO150">IFERROR(_xlfn.XLOOKUP(Tool_clean!$F150&amp;$E$2,'Cooking methods'!$A:$A&amp;'Cooking methods'!$B:$B,'Cooking methods'!P:P)*$E150,"")</f>
        <v/>
      </c>
      <c r="AP150" t="str" cm="1">
        <f t="array" ref="AP150">IFERROR(_xlfn.XLOOKUP(Tool_clean!$F150&amp;$E$2,'Cooking methods'!$A:$A&amp;'Cooking methods'!$B:$B,'Cooking methods'!Q:Q)*$E150,"")</f>
        <v/>
      </c>
      <c r="AQ150" t="str" cm="1">
        <f t="array" ref="AQ150">IFERROR(_xlfn.XLOOKUP(Tool_clean!$F150&amp;$E$2,'Cooking methods'!$A:$A&amp;'Cooking methods'!$B:$B,'Cooking methods'!R:R)*$E150,"")</f>
        <v/>
      </c>
      <c r="AR150" t="str" cm="1">
        <f t="array" ref="AR150">IFERROR(_xlfn.XLOOKUP(Tool_clean!$G150&amp;$E$2,'Waste management'!$A:$A&amp;'Waste management'!$B:$B,'Waste management'!C:C)*$E150,"")</f>
        <v/>
      </c>
      <c r="AS150" t="str" cm="1">
        <f t="array" ref="AS150">IFERROR(_xlfn.XLOOKUP(Tool_clean!$G150&amp;$E$2,'Waste management'!$A:$A&amp;'Waste management'!$B:$B,'Waste management'!D:D)*$E150,"")</f>
        <v/>
      </c>
      <c r="AT150" t="str" cm="1">
        <f t="array" ref="AT150">IFERROR(_xlfn.XLOOKUP(Tool_clean!$G150&amp;$E$2,'Waste management'!$A:$A&amp;'Waste management'!$B:$B,'Waste management'!E:E)*$E150,"")</f>
        <v/>
      </c>
      <c r="AU150" t="str" cm="1">
        <f t="array" ref="AU150">IFERROR(_xlfn.XLOOKUP(Tool_clean!$G150&amp;$E$2,'Waste management'!$A:$A&amp;'Waste management'!$B:$B,'Waste management'!F:F)*$E150,"")</f>
        <v/>
      </c>
      <c r="AV150" t="str" cm="1">
        <f t="array" ref="AV150">IFERROR(_xlfn.XLOOKUP(Tool_clean!$G150&amp;$E$2,'Waste management'!$A:$A&amp;'Waste management'!$B:$B,'Waste management'!G:G)*$E150,"")</f>
        <v/>
      </c>
      <c r="AW150" t="str" cm="1">
        <f t="array" ref="AW150">IFERROR(_xlfn.XLOOKUP(Tool_clean!$G150&amp;$E$2,'Waste management'!$A:$A&amp;'Waste management'!$B:$B,'Waste management'!H:H)*$E150,"")</f>
        <v/>
      </c>
      <c r="AX150" t="str" cm="1">
        <f t="array" ref="AX150">IFERROR(_xlfn.XLOOKUP(Tool_clean!$G150&amp;$E$2,'Waste management'!$A:$A&amp;'Waste management'!$B:$B,'Waste management'!I:I)*$E150,"")</f>
        <v/>
      </c>
      <c r="AY150" t="str" cm="1">
        <f t="array" ref="AY150">IFERROR(_xlfn.XLOOKUP(Tool_clean!$G150&amp;$E$2,'Waste management'!$A:$A&amp;'Waste management'!$B:$B,'Waste management'!J:J)*$E150,"")</f>
        <v/>
      </c>
      <c r="AZ150" t="str" cm="1">
        <f t="array" ref="AZ150">IFERROR(_xlfn.XLOOKUP(Tool_clean!$G150&amp;$E$2,'Waste management'!$A:$A&amp;'Waste management'!$B:$B,'Waste management'!K:K)*$E150,"")</f>
        <v/>
      </c>
      <c r="BA150" t="str" cm="1">
        <f t="array" ref="BA150">IFERROR(_xlfn.XLOOKUP(Tool_clean!$G150&amp;$E$2,'Waste management'!$A:$A&amp;'Waste management'!$B:$B,'Waste management'!L:L)*$E150,"")</f>
        <v/>
      </c>
      <c r="BB150" t="str" cm="1">
        <f t="array" ref="BB150">IFERROR(_xlfn.XLOOKUP(Tool_clean!$G150&amp;$E$2,'Waste management'!$A:$A&amp;'Waste management'!$B:$B,'Waste management'!M:M)*$E150,"")</f>
        <v/>
      </c>
      <c r="BC150" t="str" cm="1">
        <f t="array" ref="BC150">IFERROR(_xlfn.XLOOKUP(Tool_clean!$G150&amp;$E$2,'Waste management'!$A:$A&amp;'Waste management'!$B:$B,'Waste management'!N:N)*$E150,"")</f>
        <v/>
      </c>
      <c r="BD150" t="str" cm="1">
        <f t="array" ref="BD150">IFERROR(_xlfn.XLOOKUP(Tool_clean!$G150&amp;$E$2,'Waste management'!$A:$A&amp;'Waste management'!$B:$B,'Waste management'!O:O)*$E150,"")</f>
        <v/>
      </c>
      <c r="BE150" t="str" cm="1">
        <f t="array" ref="BE150">IFERROR(_xlfn.XLOOKUP(Tool_clean!$G150&amp;$E$2,'Waste management'!$A:$A&amp;'Waste management'!$B:$B,'Waste management'!P:P)*$E150,"")</f>
        <v/>
      </c>
      <c r="BF150" t="str" cm="1">
        <f t="array" ref="BF150">IFERROR(_xlfn.XLOOKUP(Tool_clean!$G150&amp;$E$2,'Waste management'!$A:$A&amp;'Waste management'!$B:$B,'Waste management'!Q:Q)*$E150,"")</f>
        <v/>
      </c>
      <c r="BG150" t="str" cm="1">
        <f t="array" ref="BG150">IFERROR(_xlfn.XLOOKUP(Tool_clean!$G150&amp;$E$2,'Waste management'!$A:$A&amp;'Waste management'!$B:$B,'Waste management'!R:R)*$E150,"")</f>
        <v/>
      </c>
      <c r="BH150" t="str">
        <f>IFERROR((L150+AR150+AB150)*_xlfn.XLOOKUP(Tool_clean!BH$4,Monetization_Factors!$A:$A,Monetization_Factors!$D:$D),"")</f>
        <v/>
      </c>
      <c r="BI150" t="str">
        <f>IFERROR((M150+AS150+AC150)*_xlfn.XLOOKUP(Tool_clean!BI$4,Monetization_Factors!$A:$A,Monetization_Factors!$D:$D),"")</f>
        <v/>
      </c>
      <c r="BJ150" t="str">
        <f>IFERROR((N150+AT150+AD150)*_xlfn.XLOOKUP(Tool_clean!BJ$4,Monetization_Factors!$A:$A,Monetization_Factors!$D:$D),"")</f>
        <v/>
      </c>
      <c r="BK150" t="str">
        <f>IFERROR((O150+AU150+AE150)*_xlfn.XLOOKUP(Tool_clean!BK$4,Monetization_Factors!$A:$A,Monetization_Factors!$D:$D),"")</f>
        <v/>
      </c>
      <c r="BL150" t="str">
        <f>IFERROR((P150+AV150+AF150)*_xlfn.XLOOKUP(Tool_clean!BL$4,Monetization_Factors!$A:$A,Monetization_Factors!$D:$D),"")</f>
        <v/>
      </c>
      <c r="BM150" t="str">
        <f>IFERROR((Q150+AW150+AG150)*_xlfn.XLOOKUP(Tool_clean!BM$4,Monetization_Factors!$A:$A,Monetization_Factors!$D:$D),"")</f>
        <v/>
      </c>
      <c r="BN150" t="str">
        <f>IFERROR((R150+AX150+AH150)*_xlfn.XLOOKUP(Tool_clean!BN$4,Monetization_Factors!$A:$A,Monetization_Factors!$D:$D),"")</f>
        <v/>
      </c>
      <c r="BO150" t="str">
        <f>IFERROR((S150+AY150+AI150)*_xlfn.XLOOKUP(Tool_clean!BO$4,Monetization_Factors!$A:$A,Monetization_Factors!$D:$D),"")</f>
        <v/>
      </c>
      <c r="BP150" t="str">
        <f>IFERROR((T150+AZ150+AJ150)*_xlfn.XLOOKUP(Tool_clean!BP$4,Monetization_Factors!$A:$A,Monetization_Factors!$D:$D),"")</f>
        <v/>
      </c>
      <c r="BQ150" t="str">
        <f>IFERROR((U150+BA150+AK150)*_xlfn.XLOOKUP(Tool_clean!BQ$4,Monetization_Factors!$A:$A,Monetization_Factors!$D:$D),"")</f>
        <v/>
      </c>
      <c r="BR150" t="str">
        <f>IFERROR((V150+BB150+AL150)*_xlfn.XLOOKUP(Tool_clean!BR$4,Monetization_Factors!$A:$A,Monetization_Factors!$D:$D),"")</f>
        <v/>
      </c>
      <c r="BS150" t="str">
        <f>IFERROR((W150+BC150+AM150)*_xlfn.XLOOKUP(Tool_clean!BS$4,Monetization_Factors!$A:$A,Monetization_Factors!$D:$D),"")</f>
        <v/>
      </c>
      <c r="BT150" t="str">
        <f>IFERROR((X150+BD150+AN150)*_xlfn.XLOOKUP(Tool_clean!BT$4,Monetization_Factors!$A:$A,Monetization_Factors!$D:$D),"")</f>
        <v/>
      </c>
      <c r="BU150" t="str">
        <f>IFERROR((Y150+BE150+AO150)*_xlfn.XLOOKUP(Tool_clean!BU$4,Monetization_Factors!$A:$A,Monetization_Factors!$D:$D),"")</f>
        <v/>
      </c>
      <c r="BV150" t="str">
        <f>IFERROR((Z150+BF150+AP150)*_xlfn.XLOOKUP(Tool_clean!BV$4,Monetization_Factors!$A:$A,Monetization_Factors!$D:$D),"")</f>
        <v/>
      </c>
      <c r="BW150" t="str">
        <f>IFERROR((AA150+BG150+AQ150)*_xlfn.XLOOKUP(Tool_clean!BW$4,Monetization_Factors!$A:$A,Monetization_Factors!$D:$D),"")</f>
        <v/>
      </c>
      <c r="BX150" s="38" t="str" cm="1">
        <f t="array" ref="BX150">IFERROR(_xlfn.IFS(I150&gt;0,I150*E150,I150="",J150*E150),"")</f>
        <v/>
      </c>
      <c r="BY150" s="38">
        <f t="shared" si="195"/>
        <v>0</v>
      </c>
      <c r="BZ150" s="38" t="str">
        <f t="shared" si="196"/>
        <v/>
      </c>
      <c r="CA150" s="38" t="str">
        <f t="shared" si="197"/>
        <v/>
      </c>
      <c r="CB150" t="str">
        <f t="shared" si="162"/>
        <v/>
      </c>
      <c r="CC150" t="str">
        <f t="shared" si="163"/>
        <v/>
      </c>
      <c r="CD150" t="str">
        <f t="shared" si="164"/>
        <v/>
      </c>
      <c r="CE150" t="str">
        <f t="shared" si="165"/>
        <v/>
      </c>
      <c r="CF150" t="str">
        <f t="shared" si="166"/>
        <v/>
      </c>
      <c r="CG150" t="str">
        <f t="shared" si="167"/>
        <v/>
      </c>
      <c r="CH150" t="str">
        <f t="shared" si="168"/>
        <v/>
      </c>
      <c r="CI150" t="str">
        <f t="shared" si="169"/>
        <v/>
      </c>
      <c r="CJ150" t="str">
        <f t="shared" si="170"/>
        <v/>
      </c>
      <c r="CK150" t="str">
        <f t="shared" si="171"/>
        <v/>
      </c>
      <c r="CL150" t="str">
        <f t="shared" si="172"/>
        <v/>
      </c>
      <c r="CM150" t="str">
        <f t="shared" si="173"/>
        <v/>
      </c>
      <c r="CN150" t="str">
        <f t="shared" si="174"/>
        <v/>
      </c>
      <c r="CO150" t="str">
        <f t="shared" si="175"/>
        <v/>
      </c>
      <c r="CP150" t="str">
        <f t="shared" si="176"/>
        <v/>
      </c>
      <c r="CQ150" t="str">
        <f t="shared" si="177"/>
        <v/>
      </c>
      <c r="CR150" t="str">
        <f t="shared" si="178"/>
        <v/>
      </c>
      <c r="CS150" t="str">
        <f t="shared" si="179"/>
        <v/>
      </c>
      <c r="CT150" t="str">
        <f t="shared" si="180"/>
        <v/>
      </c>
      <c r="CU150" t="str">
        <f t="shared" si="181"/>
        <v/>
      </c>
      <c r="CV150" t="str">
        <f t="shared" si="182"/>
        <v/>
      </c>
      <c r="CW150" t="str">
        <f t="shared" si="183"/>
        <v/>
      </c>
      <c r="CX150" t="str">
        <f t="shared" si="184"/>
        <v/>
      </c>
      <c r="CY150" t="str">
        <f t="shared" si="185"/>
        <v/>
      </c>
      <c r="CZ150" t="str">
        <f t="shared" si="186"/>
        <v/>
      </c>
      <c r="DA150" t="str">
        <f t="shared" si="187"/>
        <v/>
      </c>
      <c r="DB150" t="str">
        <f t="shared" si="188"/>
        <v/>
      </c>
      <c r="DC150" t="str">
        <f t="shared" si="189"/>
        <v/>
      </c>
      <c r="DD150" t="str">
        <f t="shared" si="190"/>
        <v/>
      </c>
      <c r="DE150" t="str">
        <f t="shared" si="191"/>
        <v/>
      </c>
      <c r="DF150" t="str">
        <f t="shared" si="192"/>
        <v/>
      </c>
      <c r="DG150" t="str">
        <f t="shared" si="193"/>
        <v/>
      </c>
      <c r="DH150" s="5" t="str">
        <f>IFERROR((CR150*$B$2*(1-$H150)*('CAR.CAP_per person'!B$2))/(_xlfn.XLOOKUP($E$2,EU_countries_GDP!$A$2:$A$29,EU_countries_GDP!$E$2:$E$29)),"")</f>
        <v/>
      </c>
      <c r="DI150" s="5" t="str">
        <f>IFERROR((CS150*$B$2*(1-$H150)*('CAR.CAP_per person'!C$2))/(_xlfn.XLOOKUP($E$2,EU_countries_GDP!$A$2:$A$29,EU_countries_GDP!$E$2:$E$29)),"")</f>
        <v/>
      </c>
      <c r="DJ150" s="5" t="str">
        <f>IFERROR((CT150*$B$2*(1-$H150)*('CAR.CAP_per person'!D$2))/(_xlfn.XLOOKUP($E$2,EU_countries_GDP!$A$2:$A$29,EU_countries_GDP!$E$2:$E$29)),"")</f>
        <v/>
      </c>
      <c r="DK150" s="5" t="str">
        <f>IFERROR((CU150*$B$2*(1-$H150)*('CAR.CAP_per person'!E$2))/(_xlfn.XLOOKUP($E$2,EU_countries_GDP!$A$2:$A$29,EU_countries_GDP!$E$2:$E$29)),"")</f>
        <v/>
      </c>
      <c r="DL150" s="5" t="str">
        <f>IFERROR((CV150*$B$2*(1-$H150)*('CAR.CAP_per person'!F$2))/(_xlfn.XLOOKUP($E$2,EU_countries_GDP!$A$2:$A$29,EU_countries_GDP!$E$2:$E$29)),"")</f>
        <v/>
      </c>
      <c r="DM150" s="5" t="str">
        <f>IFERROR((CW150*$B$2*(1-$H150)*('CAR.CAP_per person'!G$2))/(_xlfn.XLOOKUP($E$2,EU_countries_GDP!$A$2:$A$29,EU_countries_GDP!$E$2:$E$29)),"")</f>
        <v/>
      </c>
      <c r="DN150" s="5" t="str">
        <f>IFERROR((CX150*$B$2*(1-$H150)*('CAR.CAP_per person'!H$2))/(_xlfn.XLOOKUP($E$2,EU_countries_GDP!$A$2:$A$29,EU_countries_GDP!$E$2:$E$29)),"")</f>
        <v/>
      </c>
      <c r="DO150" s="5" t="str">
        <f>IFERROR((CY150*$B$2*(1-$H150)*('CAR.CAP_per person'!I$2))/(_xlfn.XLOOKUP($E$2,EU_countries_GDP!$A$2:$A$29,EU_countries_GDP!$E$2:$E$29)),"")</f>
        <v/>
      </c>
      <c r="DP150" s="5" t="str">
        <f>IFERROR((CZ150*$B$2*(1-$H150)*('CAR.CAP_per person'!J$2))/(_xlfn.XLOOKUP($E$2,EU_countries_GDP!$A$2:$A$29,EU_countries_GDP!$E$2:$E$29)),"")</f>
        <v/>
      </c>
      <c r="DQ150" s="5" t="str">
        <f>IFERROR((DA150*$B$2*(1-$H150)*('CAR.CAP_per person'!K$2))/(_xlfn.XLOOKUP($E$2,EU_countries_GDP!$A$2:$A$29,EU_countries_GDP!$E$2:$E$29)),"")</f>
        <v/>
      </c>
      <c r="DR150" s="5" t="str">
        <f>IFERROR((DB150*$B$2*(1-$H150)*('CAR.CAP_per person'!L$2))/(_xlfn.XLOOKUP($E$2,EU_countries_GDP!$A$2:$A$29,EU_countries_GDP!$E$2:$E$29)),"")</f>
        <v/>
      </c>
      <c r="DS150" s="5" t="str">
        <f>IFERROR((DC150*$B$2*(1-$H150)*('CAR.CAP_per person'!M$2))/(_xlfn.XLOOKUP($E$2,EU_countries_GDP!$A$2:$A$29,EU_countries_GDP!$E$2:$E$29)),"")</f>
        <v/>
      </c>
      <c r="DT150" s="5" t="str">
        <f>IFERROR((DD150*$B$2*(1-$H150)*('CAR.CAP_per person'!N$2))/(_xlfn.XLOOKUP($E$2,EU_countries_GDP!$A$2:$A$29,EU_countries_GDP!$E$2:$E$29)),"")</f>
        <v/>
      </c>
      <c r="DU150" s="5" t="str">
        <f>IFERROR((DE150*$B$2*(1-$H150)*('CAR.CAP_per person'!O$2))/(_xlfn.XLOOKUP($E$2,EU_countries_GDP!$A$2:$A$29,EU_countries_GDP!$E$2:$E$29)),"")</f>
        <v/>
      </c>
      <c r="DV150" s="5" t="str">
        <f>IFERROR((DF150*$B$2*(1-$H150)*('CAR.CAP_per person'!P$2))/(_xlfn.XLOOKUP($E$2,EU_countries_GDP!$A$2:$A$29,EU_countries_GDP!$E$2:$E$29)),"")</f>
        <v/>
      </c>
      <c r="DW150" s="5" t="str">
        <f>IFERROR((DG150*$B$2*(1-$H150)*('CAR.CAP_per person'!Q$2))/(_xlfn.XLOOKUP($E$2,EU_countries_GDP!$A$2:$A$29,EU_countries_GDP!$E$2:$E$29)),"")</f>
        <v/>
      </c>
    </row>
    <row r="151" spans="2:127">
      <c r="B151" t="str">
        <f>_xlfn.XLOOKUP(D151,Table5[Ingredient],Table5[Category],"",FALSE)</f>
        <v/>
      </c>
      <c r="C151" s="33"/>
      <c r="D151" s="33"/>
      <c r="E151" s="33"/>
      <c r="F151" s="33"/>
      <c r="G151" s="33"/>
      <c r="H151" s="33"/>
      <c r="I151" s="33"/>
      <c r="J151" s="37" t="str">
        <f>IFERROR(INDEX('AveragePrices&amp;Codes'!G:AG, MATCH($D151, 'AveragePrices&amp;Codes'!$A:$A, 0), MATCH(Tool_clean!$E$2, 'AveragePrices&amp;Codes'!$G$1:$AG$1, 0)),"")</f>
        <v/>
      </c>
      <c r="K151" s="37" t="str">
        <f t="shared" si="194"/>
        <v/>
      </c>
      <c r="L151">
        <f>IFERROR(IF($F151="Raw",_xlfn.XLOOKUP(_xlfn.XLOOKUP(Tool_clean!$D151,'AveragePrices&amp;Codes'!$A:$A,'AveragePrices&amp;Codes'!$B:$B),AGRIBALYSE_Raw!$B:$B,AGRIBALYSE_Raw!O:O)*$E151,_xlfn.XLOOKUP(_xlfn.XLOOKUP(Tool_clean!$D151,'AveragePrices&amp;Codes'!$A:$A,'AveragePrices&amp;Codes'!$B:$B),AGRIBALYSE_Cooked!$C:$C,AGRIBALYSE_Cooked!P:P)*$E151),"")</f>
        <v>0</v>
      </c>
      <c r="M151">
        <f>IFERROR(IF($F151="Raw",_xlfn.XLOOKUP(_xlfn.XLOOKUP(Tool_clean!$D151,'AveragePrices&amp;Codes'!$A:$A,'AveragePrices&amp;Codes'!$B:$B),AGRIBALYSE_Raw!$B:$B,AGRIBALYSE_Raw!P:P)*$E151,_xlfn.XLOOKUP(_xlfn.XLOOKUP(Tool_clean!$D151,'AveragePrices&amp;Codes'!$A:$A,'AveragePrices&amp;Codes'!$B:$B),AGRIBALYSE_Cooked!$C:$C,AGRIBALYSE_Cooked!Q:Q)*$E151),"")</f>
        <v>0</v>
      </c>
      <c r="N151">
        <f>IFERROR(IF($F151="Raw",_xlfn.XLOOKUP(_xlfn.XLOOKUP(Tool_clean!$D151,'AveragePrices&amp;Codes'!$A:$A,'AveragePrices&amp;Codes'!$B:$B),AGRIBALYSE_Raw!$B:$B,AGRIBALYSE_Raw!Q:Q)*$E151,_xlfn.XLOOKUP(_xlfn.XLOOKUP(Tool_clean!$D151,'AveragePrices&amp;Codes'!$A:$A,'AveragePrices&amp;Codes'!$B:$B),AGRIBALYSE_Cooked!$C:$C,AGRIBALYSE_Cooked!R:R)*$E151),"")</f>
        <v>0</v>
      </c>
      <c r="O151">
        <f>IFERROR(IF($F151="Raw",_xlfn.XLOOKUP(_xlfn.XLOOKUP(Tool_clean!$D151,'AveragePrices&amp;Codes'!$A:$A,'AveragePrices&amp;Codes'!$B:$B),AGRIBALYSE_Raw!$B:$B,AGRIBALYSE_Raw!R:R)*$E151,_xlfn.XLOOKUP(_xlfn.XLOOKUP(Tool_clean!$D151,'AveragePrices&amp;Codes'!$A:$A,'AveragePrices&amp;Codes'!$B:$B),AGRIBALYSE_Cooked!$C:$C,AGRIBALYSE_Cooked!S:S)*$E151),"")</f>
        <v>0</v>
      </c>
      <c r="P151">
        <f>IFERROR(IF($F151="Raw",_xlfn.XLOOKUP(_xlfn.XLOOKUP(Tool_clean!$D151,'AveragePrices&amp;Codes'!$A:$A,'AveragePrices&amp;Codes'!$B:$B),AGRIBALYSE_Raw!$B:$B,AGRIBALYSE_Raw!S:S)*$E151,_xlfn.XLOOKUP(_xlfn.XLOOKUP(Tool_clean!$D151,'AveragePrices&amp;Codes'!$A:$A,'AveragePrices&amp;Codes'!$B:$B),AGRIBALYSE_Cooked!$C:$C,AGRIBALYSE_Cooked!T:T)*$E151),"")</f>
        <v>0</v>
      </c>
      <c r="Q151">
        <f>IFERROR(IF($F151="Raw",_xlfn.XLOOKUP(_xlfn.XLOOKUP(Tool_clean!$D151,'AveragePrices&amp;Codes'!$A:$A,'AveragePrices&amp;Codes'!$B:$B),AGRIBALYSE_Raw!$B:$B,AGRIBALYSE_Raw!T:T)*$E151,_xlfn.XLOOKUP(_xlfn.XLOOKUP(Tool_clean!$D151,'AveragePrices&amp;Codes'!$A:$A,'AveragePrices&amp;Codes'!$B:$B),AGRIBALYSE_Cooked!$C:$C,AGRIBALYSE_Cooked!U:U)*$E151),"")</f>
        <v>0</v>
      </c>
      <c r="R151">
        <f>IFERROR(IF($F151="Raw",_xlfn.XLOOKUP(_xlfn.XLOOKUP(Tool_clean!$D151,'AveragePrices&amp;Codes'!$A:$A,'AveragePrices&amp;Codes'!$B:$B),AGRIBALYSE_Raw!$B:$B,AGRIBALYSE_Raw!U:U)*$E151,_xlfn.XLOOKUP(_xlfn.XLOOKUP(Tool_clean!$D151,'AveragePrices&amp;Codes'!$A:$A,'AveragePrices&amp;Codes'!$B:$B),AGRIBALYSE_Cooked!$C:$C,AGRIBALYSE_Cooked!V:V)*$E151),"")</f>
        <v>0</v>
      </c>
      <c r="S151">
        <f>IFERROR(IF($F151="Raw",_xlfn.XLOOKUP(_xlfn.XLOOKUP(Tool_clean!$D151,'AveragePrices&amp;Codes'!$A:$A,'AveragePrices&amp;Codes'!$B:$B),AGRIBALYSE_Raw!$B:$B,AGRIBALYSE_Raw!V:V)*$E151,_xlfn.XLOOKUP(_xlfn.XLOOKUP(Tool_clean!$D151,'AveragePrices&amp;Codes'!$A:$A,'AveragePrices&amp;Codes'!$B:$B),AGRIBALYSE_Cooked!$C:$C,AGRIBALYSE_Cooked!W:W)*$E151),"")</f>
        <v>0</v>
      </c>
      <c r="T151">
        <f>IFERROR(IF($F151="Raw",_xlfn.XLOOKUP(_xlfn.XLOOKUP(Tool_clean!$D151,'AveragePrices&amp;Codes'!$A:$A,'AveragePrices&amp;Codes'!$B:$B),AGRIBALYSE_Raw!$B:$B,AGRIBALYSE_Raw!W:W)*$E151,_xlfn.XLOOKUP(_xlfn.XLOOKUP(Tool_clean!$D151,'AveragePrices&amp;Codes'!$A:$A,'AveragePrices&amp;Codes'!$B:$B),AGRIBALYSE_Cooked!$C:$C,AGRIBALYSE_Cooked!X:X)*$E151),"")</f>
        <v>0</v>
      </c>
      <c r="U151">
        <f>IFERROR(IF($F151="Raw",_xlfn.XLOOKUP(_xlfn.XLOOKUP(Tool_clean!$D151,'AveragePrices&amp;Codes'!$A:$A,'AveragePrices&amp;Codes'!$B:$B),AGRIBALYSE_Raw!$B:$B,AGRIBALYSE_Raw!X:X)*$E151,_xlfn.XLOOKUP(_xlfn.XLOOKUP(Tool_clean!$D151,'AveragePrices&amp;Codes'!$A:$A,'AveragePrices&amp;Codes'!$B:$B),AGRIBALYSE_Cooked!$C:$C,AGRIBALYSE_Cooked!Y:Y)*$E151),"")</f>
        <v>0</v>
      </c>
      <c r="V151">
        <f>IFERROR(IF($F151="Raw",_xlfn.XLOOKUP(_xlfn.XLOOKUP(Tool_clean!$D151,'AveragePrices&amp;Codes'!$A:$A,'AveragePrices&amp;Codes'!$B:$B),AGRIBALYSE_Raw!$B:$B,AGRIBALYSE_Raw!Y:Y)*$E151,_xlfn.XLOOKUP(_xlfn.XLOOKUP(Tool_clean!$D151,'AveragePrices&amp;Codes'!$A:$A,'AveragePrices&amp;Codes'!$B:$B),AGRIBALYSE_Cooked!$C:$C,AGRIBALYSE_Cooked!Z:Z)*$E151),"")</f>
        <v>0</v>
      </c>
      <c r="W151">
        <f>IFERROR(IF($F151="Raw",_xlfn.XLOOKUP(_xlfn.XLOOKUP(Tool_clean!$D151,'AveragePrices&amp;Codes'!$A:$A,'AveragePrices&amp;Codes'!$B:$B),AGRIBALYSE_Raw!$B:$B,AGRIBALYSE_Raw!Z:Z)*$E151,_xlfn.XLOOKUP(_xlfn.XLOOKUP(Tool_clean!$D151,'AveragePrices&amp;Codes'!$A:$A,'AveragePrices&amp;Codes'!$B:$B),AGRIBALYSE_Cooked!$C:$C,AGRIBALYSE_Cooked!AA:AA)*$E151),"")</f>
        <v>0</v>
      </c>
      <c r="X151">
        <f>IFERROR(IF($F151="Raw",_xlfn.XLOOKUP(_xlfn.XLOOKUP(Tool_clean!$D151,'AveragePrices&amp;Codes'!$A:$A,'AveragePrices&amp;Codes'!$B:$B),AGRIBALYSE_Raw!$B:$B,AGRIBALYSE_Raw!AA:AA)*$E151,_xlfn.XLOOKUP(_xlfn.XLOOKUP(Tool_clean!$D151,'AveragePrices&amp;Codes'!$A:$A,'AveragePrices&amp;Codes'!$B:$B),AGRIBALYSE_Cooked!$C:$C,AGRIBALYSE_Cooked!AB:AB)*$E151),"")</f>
        <v>0</v>
      </c>
      <c r="Y151">
        <f>IFERROR(IF($F151="Raw",_xlfn.XLOOKUP(_xlfn.XLOOKUP(Tool_clean!$D151,'AveragePrices&amp;Codes'!$A:$A,'AveragePrices&amp;Codes'!$B:$B),AGRIBALYSE_Raw!$B:$B,AGRIBALYSE_Raw!AB:AB)*$E151,_xlfn.XLOOKUP(_xlfn.XLOOKUP(Tool_clean!$D151,'AveragePrices&amp;Codes'!$A:$A,'AveragePrices&amp;Codes'!$B:$B),AGRIBALYSE_Cooked!$C:$C,AGRIBALYSE_Cooked!AC:AC)*$E151),"")</f>
        <v>0</v>
      </c>
      <c r="Z151">
        <f>IFERROR(IF($F151="Raw",_xlfn.XLOOKUP(_xlfn.XLOOKUP(Tool_clean!$D151,'AveragePrices&amp;Codes'!$A:$A,'AveragePrices&amp;Codes'!$B:$B),AGRIBALYSE_Raw!$B:$B,AGRIBALYSE_Raw!AC:AC)*$E151,_xlfn.XLOOKUP(_xlfn.XLOOKUP(Tool_clean!$D151,'AveragePrices&amp;Codes'!$A:$A,'AveragePrices&amp;Codes'!$B:$B),AGRIBALYSE_Cooked!$C:$C,AGRIBALYSE_Cooked!AD:AD)*$E151),"")</f>
        <v>0</v>
      </c>
      <c r="AA151">
        <f>IFERROR(IF($F151="Raw",_xlfn.XLOOKUP(_xlfn.XLOOKUP(Tool_clean!$D151,'AveragePrices&amp;Codes'!$A:$A,'AveragePrices&amp;Codes'!$B:$B),AGRIBALYSE_Raw!$B:$B,AGRIBALYSE_Raw!AD:AD)*$E151,_xlfn.XLOOKUP(_xlfn.XLOOKUP(Tool_clean!$D151,'AveragePrices&amp;Codes'!$A:$A,'AveragePrices&amp;Codes'!$B:$B),AGRIBALYSE_Cooked!$C:$C,AGRIBALYSE_Cooked!AE:AE)*$E151),"")</f>
        <v>0</v>
      </c>
      <c r="AB151" t="str" cm="1">
        <f t="array" ref="AB151">IFERROR(_xlfn.XLOOKUP(Tool_clean!$F151&amp;$E$2,'Cooking methods'!$A:$A&amp;'Cooking methods'!$B:$B,'Cooking methods'!C:C)*$E151,"")</f>
        <v/>
      </c>
      <c r="AC151" t="str" cm="1">
        <f t="array" ref="AC151">IFERROR(_xlfn.XLOOKUP(Tool_clean!$F151&amp;$E$2,'Cooking methods'!$A:$A&amp;'Cooking methods'!$B:$B,'Cooking methods'!D:D)*$E151,"")</f>
        <v/>
      </c>
      <c r="AD151" t="str" cm="1">
        <f t="array" ref="AD151">IFERROR(_xlfn.XLOOKUP(Tool_clean!$F151&amp;$E$2,'Cooking methods'!$A:$A&amp;'Cooking methods'!$B:$B,'Cooking methods'!E:E)*$E151,"")</f>
        <v/>
      </c>
      <c r="AE151" t="str" cm="1">
        <f t="array" ref="AE151">IFERROR(_xlfn.XLOOKUP(Tool_clean!$F151&amp;$E$2,'Cooking methods'!$A:$A&amp;'Cooking methods'!$B:$B,'Cooking methods'!F:F)*$E151,"")</f>
        <v/>
      </c>
      <c r="AF151" t="str" cm="1">
        <f t="array" ref="AF151">IFERROR(_xlfn.XLOOKUP(Tool_clean!$F151&amp;$E$2,'Cooking methods'!$A:$A&amp;'Cooking methods'!$B:$B,'Cooking methods'!G:G)*$E151,"")</f>
        <v/>
      </c>
      <c r="AG151" t="str" cm="1">
        <f t="array" ref="AG151">IFERROR(_xlfn.XLOOKUP(Tool_clean!$F151&amp;$E$2,'Cooking methods'!$A:$A&amp;'Cooking methods'!$B:$B,'Cooking methods'!H:H)*$E151,"")</f>
        <v/>
      </c>
      <c r="AH151" t="str" cm="1">
        <f t="array" ref="AH151">IFERROR(_xlfn.XLOOKUP(Tool_clean!$F151&amp;$E$2,'Cooking methods'!$A:$A&amp;'Cooking methods'!$B:$B,'Cooking methods'!I:I)*$E151,"")</f>
        <v/>
      </c>
      <c r="AI151" t="str" cm="1">
        <f t="array" ref="AI151">IFERROR(_xlfn.XLOOKUP(Tool_clean!$F151&amp;$E$2,'Cooking methods'!$A:$A&amp;'Cooking methods'!$B:$B,'Cooking methods'!J:J)*$E151,"")</f>
        <v/>
      </c>
      <c r="AJ151" t="str" cm="1">
        <f t="array" ref="AJ151">IFERROR(_xlfn.XLOOKUP(Tool_clean!$F151&amp;$E$2,'Cooking methods'!$A:$A&amp;'Cooking methods'!$B:$B,'Cooking methods'!K:K)*$E151,"")</f>
        <v/>
      </c>
      <c r="AK151" t="str" cm="1">
        <f t="array" ref="AK151">IFERROR(_xlfn.XLOOKUP(Tool_clean!$F151&amp;$E$2,'Cooking methods'!$A:$A&amp;'Cooking methods'!$B:$B,'Cooking methods'!L:L)*$E151,"")</f>
        <v/>
      </c>
      <c r="AL151" t="str" cm="1">
        <f t="array" ref="AL151">IFERROR(_xlfn.XLOOKUP(Tool_clean!$F151&amp;$E$2,'Cooking methods'!$A:$A&amp;'Cooking methods'!$B:$B,'Cooking methods'!M:M)*$E151,"")</f>
        <v/>
      </c>
      <c r="AM151" t="str" cm="1">
        <f t="array" ref="AM151">IFERROR(_xlfn.XLOOKUP(Tool_clean!$F151&amp;$E$2,'Cooking methods'!$A:$A&amp;'Cooking methods'!$B:$B,'Cooking methods'!N:N)*$E151,"")</f>
        <v/>
      </c>
      <c r="AN151" t="str" cm="1">
        <f t="array" ref="AN151">IFERROR(_xlfn.XLOOKUP(Tool_clean!$F151&amp;$E$2,'Cooking methods'!$A:$A&amp;'Cooking methods'!$B:$B,'Cooking methods'!O:O)*$E151,"")</f>
        <v/>
      </c>
      <c r="AO151" t="str" cm="1">
        <f t="array" ref="AO151">IFERROR(_xlfn.XLOOKUP(Tool_clean!$F151&amp;$E$2,'Cooking methods'!$A:$A&amp;'Cooking methods'!$B:$B,'Cooking methods'!P:P)*$E151,"")</f>
        <v/>
      </c>
      <c r="AP151" t="str" cm="1">
        <f t="array" ref="AP151">IFERROR(_xlfn.XLOOKUP(Tool_clean!$F151&amp;$E$2,'Cooking methods'!$A:$A&amp;'Cooking methods'!$B:$B,'Cooking methods'!Q:Q)*$E151,"")</f>
        <v/>
      </c>
      <c r="AQ151" t="str" cm="1">
        <f t="array" ref="AQ151">IFERROR(_xlfn.XLOOKUP(Tool_clean!$F151&amp;$E$2,'Cooking methods'!$A:$A&amp;'Cooking methods'!$B:$B,'Cooking methods'!R:R)*$E151,"")</f>
        <v/>
      </c>
      <c r="AR151" t="str" cm="1">
        <f t="array" ref="AR151">IFERROR(_xlfn.XLOOKUP(Tool_clean!$G151&amp;$E$2,'Waste management'!$A:$A&amp;'Waste management'!$B:$B,'Waste management'!C:C)*$E151,"")</f>
        <v/>
      </c>
      <c r="AS151" t="str" cm="1">
        <f t="array" ref="AS151">IFERROR(_xlfn.XLOOKUP(Tool_clean!$G151&amp;$E$2,'Waste management'!$A:$A&amp;'Waste management'!$B:$B,'Waste management'!D:D)*$E151,"")</f>
        <v/>
      </c>
      <c r="AT151" t="str" cm="1">
        <f t="array" ref="AT151">IFERROR(_xlfn.XLOOKUP(Tool_clean!$G151&amp;$E$2,'Waste management'!$A:$A&amp;'Waste management'!$B:$B,'Waste management'!E:E)*$E151,"")</f>
        <v/>
      </c>
      <c r="AU151" t="str" cm="1">
        <f t="array" ref="AU151">IFERROR(_xlfn.XLOOKUP(Tool_clean!$G151&amp;$E$2,'Waste management'!$A:$A&amp;'Waste management'!$B:$B,'Waste management'!F:F)*$E151,"")</f>
        <v/>
      </c>
      <c r="AV151" t="str" cm="1">
        <f t="array" ref="AV151">IFERROR(_xlfn.XLOOKUP(Tool_clean!$G151&amp;$E$2,'Waste management'!$A:$A&amp;'Waste management'!$B:$B,'Waste management'!G:G)*$E151,"")</f>
        <v/>
      </c>
      <c r="AW151" t="str" cm="1">
        <f t="array" ref="AW151">IFERROR(_xlfn.XLOOKUP(Tool_clean!$G151&amp;$E$2,'Waste management'!$A:$A&amp;'Waste management'!$B:$B,'Waste management'!H:H)*$E151,"")</f>
        <v/>
      </c>
      <c r="AX151" t="str" cm="1">
        <f t="array" ref="AX151">IFERROR(_xlfn.XLOOKUP(Tool_clean!$G151&amp;$E$2,'Waste management'!$A:$A&amp;'Waste management'!$B:$B,'Waste management'!I:I)*$E151,"")</f>
        <v/>
      </c>
      <c r="AY151" t="str" cm="1">
        <f t="array" ref="AY151">IFERROR(_xlfn.XLOOKUP(Tool_clean!$G151&amp;$E$2,'Waste management'!$A:$A&amp;'Waste management'!$B:$B,'Waste management'!J:J)*$E151,"")</f>
        <v/>
      </c>
      <c r="AZ151" t="str" cm="1">
        <f t="array" ref="AZ151">IFERROR(_xlfn.XLOOKUP(Tool_clean!$G151&amp;$E$2,'Waste management'!$A:$A&amp;'Waste management'!$B:$B,'Waste management'!K:K)*$E151,"")</f>
        <v/>
      </c>
      <c r="BA151" t="str" cm="1">
        <f t="array" ref="BA151">IFERROR(_xlfn.XLOOKUP(Tool_clean!$G151&amp;$E$2,'Waste management'!$A:$A&amp;'Waste management'!$B:$B,'Waste management'!L:L)*$E151,"")</f>
        <v/>
      </c>
      <c r="BB151" t="str" cm="1">
        <f t="array" ref="BB151">IFERROR(_xlfn.XLOOKUP(Tool_clean!$G151&amp;$E$2,'Waste management'!$A:$A&amp;'Waste management'!$B:$B,'Waste management'!M:M)*$E151,"")</f>
        <v/>
      </c>
      <c r="BC151" t="str" cm="1">
        <f t="array" ref="BC151">IFERROR(_xlfn.XLOOKUP(Tool_clean!$G151&amp;$E$2,'Waste management'!$A:$A&amp;'Waste management'!$B:$B,'Waste management'!N:N)*$E151,"")</f>
        <v/>
      </c>
      <c r="BD151" t="str" cm="1">
        <f t="array" ref="BD151">IFERROR(_xlfn.XLOOKUP(Tool_clean!$G151&amp;$E$2,'Waste management'!$A:$A&amp;'Waste management'!$B:$B,'Waste management'!O:O)*$E151,"")</f>
        <v/>
      </c>
      <c r="BE151" t="str" cm="1">
        <f t="array" ref="BE151">IFERROR(_xlfn.XLOOKUP(Tool_clean!$G151&amp;$E$2,'Waste management'!$A:$A&amp;'Waste management'!$B:$B,'Waste management'!P:P)*$E151,"")</f>
        <v/>
      </c>
      <c r="BF151" t="str" cm="1">
        <f t="array" ref="BF151">IFERROR(_xlfn.XLOOKUP(Tool_clean!$G151&amp;$E$2,'Waste management'!$A:$A&amp;'Waste management'!$B:$B,'Waste management'!Q:Q)*$E151,"")</f>
        <v/>
      </c>
      <c r="BG151" t="str" cm="1">
        <f t="array" ref="BG151">IFERROR(_xlfn.XLOOKUP(Tool_clean!$G151&amp;$E$2,'Waste management'!$A:$A&amp;'Waste management'!$B:$B,'Waste management'!R:R)*$E151,"")</f>
        <v/>
      </c>
      <c r="BH151" t="str">
        <f>IFERROR((L151+AR151+AB151)*_xlfn.XLOOKUP(Tool_clean!BH$4,Monetization_Factors!$A:$A,Monetization_Factors!$D:$D),"")</f>
        <v/>
      </c>
      <c r="BI151" t="str">
        <f>IFERROR((M151+AS151+AC151)*_xlfn.XLOOKUP(Tool_clean!BI$4,Monetization_Factors!$A:$A,Monetization_Factors!$D:$D),"")</f>
        <v/>
      </c>
      <c r="BJ151" t="str">
        <f>IFERROR((N151+AT151+AD151)*_xlfn.XLOOKUP(Tool_clean!BJ$4,Monetization_Factors!$A:$A,Monetization_Factors!$D:$D),"")</f>
        <v/>
      </c>
      <c r="BK151" t="str">
        <f>IFERROR((O151+AU151+AE151)*_xlfn.XLOOKUP(Tool_clean!BK$4,Monetization_Factors!$A:$A,Monetization_Factors!$D:$D),"")</f>
        <v/>
      </c>
      <c r="BL151" t="str">
        <f>IFERROR((P151+AV151+AF151)*_xlfn.XLOOKUP(Tool_clean!BL$4,Monetization_Factors!$A:$A,Monetization_Factors!$D:$D),"")</f>
        <v/>
      </c>
      <c r="BM151" t="str">
        <f>IFERROR((Q151+AW151+AG151)*_xlfn.XLOOKUP(Tool_clean!BM$4,Monetization_Factors!$A:$A,Monetization_Factors!$D:$D),"")</f>
        <v/>
      </c>
      <c r="BN151" t="str">
        <f>IFERROR((R151+AX151+AH151)*_xlfn.XLOOKUP(Tool_clean!BN$4,Monetization_Factors!$A:$A,Monetization_Factors!$D:$D),"")</f>
        <v/>
      </c>
      <c r="BO151" t="str">
        <f>IFERROR((S151+AY151+AI151)*_xlfn.XLOOKUP(Tool_clean!BO$4,Monetization_Factors!$A:$A,Monetization_Factors!$D:$D),"")</f>
        <v/>
      </c>
      <c r="BP151" t="str">
        <f>IFERROR((T151+AZ151+AJ151)*_xlfn.XLOOKUP(Tool_clean!BP$4,Monetization_Factors!$A:$A,Monetization_Factors!$D:$D),"")</f>
        <v/>
      </c>
      <c r="BQ151" t="str">
        <f>IFERROR((U151+BA151+AK151)*_xlfn.XLOOKUP(Tool_clean!BQ$4,Monetization_Factors!$A:$A,Monetization_Factors!$D:$D),"")</f>
        <v/>
      </c>
      <c r="BR151" t="str">
        <f>IFERROR((V151+BB151+AL151)*_xlfn.XLOOKUP(Tool_clean!BR$4,Monetization_Factors!$A:$A,Monetization_Factors!$D:$D),"")</f>
        <v/>
      </c>
      <c r="BS151" t="str">
        <f>IFERROR((W151+BC151+AM151)*_xlfn.XLOOKUP(Tool_clean!BS$4,Monetization_Factors!$A:$A,Monetization_Factors!$D:$D),"")</f>
        <v/>
      </c>
      <c r="BT151" t="str">
        <f>IFERROR((X151+BD151+AN151)*_xlfn.XLOOKUP(Tool_clean!BT$4,Monetization_Factors!$A:$A,Monetization_Factors!$D:$D),"")</f>
        <v/>
      </c>
      <c r="BU151" t="str">
        <f>IFERROR((Y151+BE151+AO151)*_xlfn.XLOOKUP(Tool_clean!BU$4,Monetization_Factors!$A:$A,Monetization_Factors!$D:$D),"")</f>
        <v/>
      </c>
      <c r="BV151" t="str">
        <f>IFERROR((Z151+BF151+AP151)*_xlfn.XLOOKUP(Tool_clean!BV$4,Monetization_Factors!$A:$A,Monetization_Factors!$D:$D),"")</f>
        <v/>
      </c>
      <c r="BW151" t="str">
        <f>IFERROR((AA151+BG151+AQ151)*_xlfn.XLOOKUP(Tool_clean!BW$4,Monetization_Factors!$A:$A,Monetization_Factors!$D:$D),"")</f>
        <v/>
      </c>
      <c r="BX151" s="38" t="str" cm="1">
        <f t="array" ref="BX151">IFERROR(_xlfn.IFS(I151&gt;0,I151*E151,I151="",J151*E151),"")</f>
        <v/>
      </c>
      <c r="BY151" s="38">
        <f t="shared" si="195"/>
        <v>0</v>
      </c>
      <c r="BZ151" s="38" t="str">
        <f t="shared" si="196"/>
        <v/>
      </c>
      <c r="CA151" s="38" t="str">
        <f t="shared" si="197"/>
        <v/>
      </c>
      <c r="CB151" t="str">
        <f t="shared" ref="CB151:CB182" si="198">IFERROR((L151+AB151+AR151),"")</f>
        <v/>
      </c>
      <c r="CC151" t="str">
        <f t="shared" ref="CC151:CC182" si="199">IFERROR((M151+AC151+AS151),"")</f>
        <v/>
      </c>
      <c r="CD151" t="str">
        <f t="shared" ref="CD151:CD182" si="200">IFERROR((N151+AD151+AT151),"")</f>
        <v/>
      </c>
      <c r="CE151" t="str">
        <f t="shared" ref="CE151:CE182" si="201">IFERROR((O151+AE151+AU151),"")</f>
        <v/>
      </c>
      <c r="CF151" t="str">
        <f t="shared" ref="CF151:CF182" si="202">IFERROR((P151+AF151+AV151),"")</f>
        <v/>
      </c>
      <c r="CG151" t="str">
        <f t="shared" ref="CG151:CG182" si="203">IFERROR((Q151+AG151+AW151),"")</f>
        <v/>
      </c>
      <c r="CH151" t="str">
        <f t="shared" ref="CH151:CH182" si="204">IFERROR((R151+AH151+AX151),"")</f>
        <v/>
      </c>
      <c r="CI151" t="str">
        <f t="shared" ref="CI151:CI182" si="205">IFERROR((S151+AI151+AY151),"")</f>
        <v/>
      </c>
      <c r="CJ151" t="str">
        <f t="shared" ref="CJ151:CJ182" si="206">IFERROR((T151+AJ151+AZ151),"")</f>
        <v/>
      </c>
      <c r="CK151" t="str">
        <f t="shared" ref="CK151:CK182" si="207">IFERROR((U151+AK151+BA151),"")</f>
        <v/>
      </c>
      <c r="CL151" t="str">
        <f t="shared" ref="CL151:CL182" si="208">IFERROR((V151+AL151+BB151),"")</f>
        <v/>
      </c>
      <c r="CM151" t="str">
        <f t="shared" ref="CM151:CM182" si="209">IFERROR((W151+AM151+BC151),"")</f>
        <v/>
      </c>
      <c r="CN151" t="str">
        <f t="shared" ref="CN151:CN182" si="210">IFERROR((X151+AN151+BD151),"")</f>
        <v/>
      </c>
      <c r="CO151" t="str">
        <f t="shared" ref="CO151:CO182" si="211">IFERROR((Y151+AO151+BE151),"")</f>
        <v/>
      </c>
      <c r="CP151" t="str">
        <f t="shared" ref="CP151:CP182" si="212">IFERROR((Z151+AP151+BF151),"")</f>
        <v/>
      </c>
      <c r="CQ151" t="str">
        <f t="shared" ref="CQ151:CQ200" si="213">IFERROR((AA151+AQ151+BG151),"")</f>
        <v/>
      </c>
      <c r="CR151" t="str">
        <f t="shared" ref="CR151:CR182" si="214">IFERROR((L151+AB151+AR151)/$F$2,"")</f>
        <v/>
      </c>
      <c r="CS151" t="str">
        <f t="shared" ref="CS151:CS182" si="215">IFERROR((M151+AC151+AS151)/$F$2,"")</f>
        <v/>
      </c>
      <c r="CT151" t="str">
        <f t="shared" ref="CT151:CT182" si="216">IFERROR((N151+AD151+AT151)/$F$2,"")</f>
        <v/>
      </c>
      <c r="CU151" t="str">
        <f t="shared" ref="CU151:CU182" si="217">IFERROR((O151+AE151+AU151)/$F$2,"")</f>
        <v/>
      </c>
      <c r="CV151" t="str">
        <f t="shared" ref="CV151:CV182" si="218">IFERROR((P151+AF151+AV151)/$F$2,"")</f>
        <v/>
      </c>
      <c r="CW151" t="str">
        <f t="shared" ref="CW151:CW182" si="219">IFERROR((Q151+AG151+AW151)/$F$2,"")</f>
        <v/>
      </c>
      <c r="CX151" t="str">
        <f t="shared" ref="CX151:CX182" si="220">IFERROR((R151+AH151+AX151)/$F$2,"")</f>
        <v/>
      </c>
      <c r="CY151" t="str">
        <f t="shared" ref="CY151:CY182" si="221">IFERROR((S151+AI151+AY151)/$F$2,"")</f>
        <v/>
      </c>
      <c r="CZ151" t="str">
        <f t="shared" ref="CZ151:CZ182" si="222">IFERROR((T151+AJ151+AZ151)/$F$2,"")</f>
        <v/>
      </c>
      <c r="DA151" t="str">
        <f t="shared" ref="DA151:DA182" si="223">IFERROR((U151+AK151+BA151)/$F$2,"")</f>
        <v/>
      </c>
      <c r="DB151" t="str">
        <f t="shared" ref="DB151:DB182" si="224">IFERROR((V151+AL151+BB151)/$F$2,"")</f>
        <v/>
      </c>
      <c r="DC151" t="str">
        <f t="shared" ref="DC151:DC182" si="225">IFERROR((W151+AM151+BC151)/$F$2,"")</f>
        <v/>
      </c>
      <c r="DD151" t="str">
        <f t="shared" ref="DD151:DD182" si="226">IFERROR((X151+AN151+BD151)/$F$2,"")</f>
        <v/>
      </c>
      <c r="DE151" t="str">
        <f t="shared" ref="DE151:DE182" si="227">IFERROR((Y151+AO151+BE151)/$F$2,"")</f>
        <v/>
      </c>
      <c r="DF151" t="str">
        <f t="shared" ref="DF151:DF182" si="228">IFERROR((Z151+AP151+BF151)/$F$2,"")</f>
        <v/>
      </c>
      <c r="DG151" t="str">
        <f t="shared" ref="DG151:DG200" si="229">IFERROR((AA151+AQ151+BG151)/$F$2,"")</f>
        <v/>
      </c>
      <c r="DH151" s="5" t="str">
        <f>IFERROR((CR151*$B$2*(1-$H151)*('CAR.CAP_per person'!B$2))/(_xlfn.XLOOKUP($E$2,EU_countries_GDP!$A$2:$A$29,EU_countries_GDP!$E$2:$E$29)),"")</f>
        <v/>
      </c>
      <c r="DI151" s="5" t="str">
        <f>IFERROR((CS151*$B$2*(1-$H151)*('CAR.CAP_per person'!C$2))/(_xlfn.XLOOKUP($E$2,EU_countries_GDP!$A$2:$A$29,EU_countries_GDP!$E$2:$E$29)),"")</f>
        <v/>
      </c>
      <c r="DJ151" s="5" t="str">
        <f>IFERROR((CT151*$B$2*(1-$H151)*('CAR.CAP_per person'!D$2))/(_xlfn.XLOOKUP($E$2,EU_countries_GDP!$A$2:$A$29,EU_countries_GDP!$E$2:$E$29)),"")</f>
        <v/>
      </c>
      <c r="DK151" s="5" t="str">
        <f>IFERROR((CU151*$B$2*(1-$H151)*('CAR.CAP_per person'!E$2))/(_xlfn.XLOOKUP($E$2,EU_countries_GDP!$A$2:$A$29,EU_countries_GDP!$E$2:$E$29)),"")</f>
        <v/>
      </c>
      <c r="DL151" s="5" t="str">
        <f>IFERROR((CV151*$B$2*(1-$H151)*('CAR.CAP_per person'!F$2))/(_xlfn.XLOOKUP($E$2,EU_countries_GDP!$A$2:$A$29,EU_countries_GDP!$E$2:$E$29)),"")</f>
        <v/>
      </c>
      <c r="DM151" s="5" t="str">
        <f>IFERROR((CW151*$B$2*(1-$H151)*('CAR.CAP_per person'!G$2))/(_xlfn.XLOOKUP($E$2,EU_countries_GDP!$A$2:$A$29,EU_countries_GDP!$E$2:$E$29)),"")</f>
        <v/>
      </c>
      <c r="DN151" s="5" t="str">
        <f>IFERROR((CX151*$B$2*(1-$H151)*('CAR.CAP_per person'!H$2))/(_xlfn.XLOOKUP($E$2,EU_countries_GDP!$A$2:$A$29,EU_countries_GDP!$E$2:$E$29)),"")</f>
        <v/>
      </c>
      <c r="DO151" s="5" t="str">
        <f>IFERROR((CY151*$B$2*(1-$H151)*('CAR.CAP_per person'!I$2))/(_xlfn.XLOOKUP($E$2,EU_countries_GDP!$A$2:$A$29,EU_countries_GDP!$E$2:$E$29)),"")</f>
        <v/>
      </c>
      <c r="DP151" s="5" t="str">
        <f>IFERROR((CZ151*$B$2*(1-$H151)*('CAR.CAP_per person'!J$2))/(_xlfn.XLOOKUP($E$2,EU_countries_GDP!$A$2:$A$29,EU_countries_GDP!$E$2:$E$29)),"")</f>
        <v/>
      </c>
      <c r="DQ151" s="5" t="str">
        <f>IFERROR((DA151*$B$2*(1-$H151)*('CAR.CAP_per person'!K$2))/(_xlfn.XLOOKUP($E$2,EU_countries_GDP!$A$2:$A$29,EU_countries_GDP!$E$2:$E$29)),"")</f>
        <v/>
      </c>
      <c r="DR151" s="5" t="str">
        <f>IFERROR((DB151*$B$2*(1-$H151)*('CAR.CAP_per person'!L$2))/(_xlfn.XLOOKUP($E$2,EU_countries_GDP!$A$2:$A$29,EU_countries_GDP!$E$2:$E$29)),"")</f>
        <v/>
      </c>
      <c r="DS151" s="5" t="str">
        <f>IFERROR((DC151*$B$2*(1-$H151)*('CAR.CAP_per person'!M$2))/(_xlfn.XLOOKUP($E$2,EU_countries_GDP!$A$2:$A$29,EU_countries_GDP!$E$2:$E$29)),"")</f>
        <v/>
      </c>
      <c r="DT151" s="5" t="str">
        <f>IFERROR((DD151*$B$2*(1-$H151)*('CAR.CAP_per person'!N$2))/(_xlfn.XLOOKUP($E$2,EU_countries_GDP!$A$2:$A$29,EU_countries_GDP!$E$2:$E$29)),"")</f>
        <v/>
      </c>
      <c r="DU151" s="5" t="str">
        <f>IFERROR((DE151*$B$2*(1-$H151)*('CAR.CAP_per person'!O$2))/(_xlfn.XLOOKUP($E$2,EU_countries_GDP!$A$2:$A$29,EU_countries_GDP!$E$2:$E$29)),"")</f>
        <v/>
      </c>
      <c r="DV151" s="5" t="str">
        <f>IFERROR((DF151*$B$2*(1-$H151)*('CAR.CAP_per person'!P$2))/(_xlfn.XLOOKUP($E$2,EU_countries_GDP!$A$2:$A$29,EU_countries_GDP!$E$2:$E$29)),"")</f>
        <v/>
      </c>
      <c r="DW151" s="5" t="str">
        <f>IFERROR((DG151*$B$2*(1-$H151)*('CAR.CAP_per person'!Q$2))/(_xlfn.XLOOKUP($E$2,EU_countries_GDP!$A$2:$A$29,EU_countries_GDP!$E$2:$E$29)),"")</f>
        <v/>
      </c>
    </row>
    <row r="152" spans="2:127">
      <c r="B152" t="str">
        <f>_xlfn.XLOOKUP(D152,Table5[Ingredient],Table5[Category],"",FALSE)</f>
        <v/>
      </c>
      <c r="C152" s="33"/>
      <c r="D152" s="33"/>
      <c r="E152" s="33"/>
      <c r="F152" s="33"/>
      <c r="G152" s="33"/>
      <c r="H152" s="33"/>
      <c r="I152" s="33"/>
      <c r="J152" s="37" t="str">
        <f>IFERROR(INDEX('AveragePrices&amp;Codes'!G:AG, MATCH($D152, 'AveragePrices&amp;Codes'!$A:$A, 0), MATCH(Tool_clean!$E$2, 'AveragePrices&amp;Codes'!$G$1:$AG$1, 0)),"")</f>
        <v/>
      </c>
      <c r="K152" s="37" t="str">
        <f t="shared" si="194"/>
        <v/>
      </c>
      <c r="L152">
        <f>IFERROR(IF($F152="Raw",_xlfn.XLOOKUP(_xlfn.XLOOKUP(Tool_clean!$D152,'AveragePrices&amp;Codes'!$A:$A,'AveragePrices&amp;Codes'!$B:$B),AGRIBALYSE_Raw!$B:$B,AGRIBALYSE_Raw!O:O)*$E152,_xlfn.XLOOKUP(_xlfn.XLOOKUP(Tool_clean!$D152,'AveragePrices&amp;Codes'!$A:$A,'AveragePrices&amp;Codes'!$B:$B),AGRIBALYSE_Cooked!$C:$C,AGRIBALYSE_Cooked!P:P)*$E152),"")</f>
        <v>0</v>
      </c>
      <c r="M152">
        <f>IFERROR(IF($F152="Raw",_xlfn.XLOOKUP(_xlfn.XLOOKUP(Tool_clean!$D152,'AveragePrices&amp;Codes'!$A:$A,'AveragePrices&amp;Codes'!$B:$B),AGRIBALYSE_Raw!$B:$B,AGRIBALYSE_Raw!P:P)*$E152,_xlfn.XLOOKUP(_xlfn.XLOOKUP(Tool_clean!$D152,'AveragePrices&amp;Codes'!$A:$A,'AveragePrices&amp;Codes'!$B:$B),AGRIBALYSE_Cooked!$C:$C,AGRIBALYSE_Cooked!Q:Q)*$E152),"")</f>
        <v>0</v>
      </c>
      <c r="N152">
        <f>IFERROR(IF($F152="Raw",_xlfn.XLOOKUP(_xlfn.XLOOKUP(Tool_clean!$D152,'AveragePrices&amp;Codes'!$A:$A,'AveragePrices&amp;Codes'!$B:$B),AGRIBALYSE_Raw!$B:$B,AGRIBALYSE_Raw!Q:Q)*$E152,_xlfn.XLOOKUP(_xlfn.XLOOKUP(Tool_clean!$D152,'AveragePrices&amp;Codes'!$A:$A,'AveragePrices&amp;Codes'!$B:$B),AGRIBALYSE_Cooked!$C:$C,AGRIBALYSE_Cooked!R:R)*$E152),"")</f>
        <v>0</v>
      </c>
      <c r="O152">
        <f>IFERROR(IF($F152="Raw",_xlfn.XLOOKUP(_xlfn.XLOOKUP(Tool_clean!$D152,'AveragePrices&amp;Codes'!$A:$A,'AveragePrices&amp;Codes'!$B:$B),AGRIBALYSE_Raw!$B:$B,AGRIBALYSE_Raw!R:R)*$E152,_xlfn.XLOOKUP(_xlfn.XLOOKUP(Tool_clean!$D152,'AveragePrices&amp;Codes'!$A:$A,'AveragePrices&amp;Codes'!$B:$B),AGRIBALYSE_Cooked!$C:$C,AGRIBALYSE_Cooked!S:S)*$E152),"")</f>
        <v>0</v>
      </c>
      <c r="P152">
        <f>IFERROR(IF($F152="Raw",_xlfn.XLOOKUP(_xlfn.XLOOKUP(Tool_clean!$D152,'AveragePrices&amp;Codes'!$A:$A,'AveragePrices&amp;Codes'!$B:$B),AGRIBALYSE_Raw!$B:$B,AGRIBALYSE_Raw!S:S)*$E152,_xlfn.XLOOKUP(_xlfn.XLOOKUP(Tool_clean!$D152,'AveragePrices&amp;Codes'!$A:$A,'AveragePrices&amp;Codes'!$B:$B),AGRIBALYSE_Cooked!$C:$C,AGRIBALYSE_Cooked!T:T)*$E152),"")</f>
        <v>0</v>
      </c>
      <c r="Q152">
        <f>IFERROR(IF($F152="Raw",_xlfn.XLOOKUP(_xlfn.XLOOKUP(Tool_clean!$D152,'AveragePrices&amp;Codes'!$A:$A,'AveragePrices&amp;Codes'!$B:$B),AGRIBALYSE_Raw!$B:$B,AGRIBALYSE_Raw!T:T)*$E152,_xlfn.XLOOKUP(_xlfn.XLOOKUP(Tool_clean!$D152,'AveragePrices&amp;Codes'!$A:$A,'AveragePrices&amp;Codes'!$B:$B),AGRIBALYSE_Cooked!$C:$C,AGRIBALYSE_Cooked!U:U)*$E152),"")</f>
        <v>0</v>
      </c>
      <c r="R152">
        <f>IFERROR(IF($F152="Raw",_xlfn.XLOOKUP(_xlfn.XLOOKUP(Tool_clean!$D152,'AveragePrices&amp;Codes'!$A:$A,'AveragePrices&amp;Codes'!$B:$B),AGRIBALYSE_Raw!$B:$B,AGRIBALYSE_Raw!U:U)*$E152,_xlfn.XLOOKUP(_xlfn.XLOOKUP(Tool_clean!$D152,'AveragePrices&amp;Codes'!$A:$A,'AveragePrices&amp;Codes'!$B:$B),AGRIBALYSE_Cooked!$C:$C,AGRIBALYSE_Cooked!V:V)*$E152),"")</f>
        <v>0</v>
      </c>
      <c r="S152">
        <f>IFERROR(IF($F152="Raw",_xlfn.XLOOKUP(_xlfn.XLOOKUP(Tool_clean!$D152,'AveragePrices&amp;Codes'!$A:$A,'AveragePrices&amp;Codes'!$B:$B),AGRIBALYSE_Raw!$B:$B,AGRIBALYSE_Raw!V:V)*$E152,_xlfn.XLOOKUP(_xlfn.XLOOKUP(Tool_clean!$D152,'AveragePrices&amp;Codes'!$A:$A,'AveragePrices&amp;Codes'!$B:$B),AGRIBALYSE_Cooked!$C:$C,AGRIBALYSE_Cooked!W:W)*$E152),"")</f>
        <v>0</v>
      </c>
      <c r="T152">
        <f>IFERROR(IF($F152="Raw",_xlfn.XLOOKUP(_xlfn.XLOOKUP(Tool_clean!$D152,'AveragePrices&amp;Codes'!$A:$A,'AveragePrices&amp;Codes'!$B:$B),AGRIBALYSE_Raw!$B:$B,AGRIBALYSE_Raw!W:W)*$E152,_xlfn.XLOOKUP(_xlfn.XLOOKUP(Tool_clean!$D152,'AveragePrices&amp;Codes'!$A:$A,'AveragePrices&amp;Codes'!$B:$B),AGRIBALYSE_Cooked!$C:$C,AGRIBALYSE_Cooked!X:X)*$E152),"")</f>
        <v>0</v>
      </c>
      <c r="U152">
        <f>IFERROR(IF($F152="Raw",_xlfn.XLOOKUP(_xlfn.XLOOKUP(Tool_clean!$D152,'AveragePrices&amp;Codes'!$A:$A,'AveragePrices&amp;Codes'!$B:$B),AGRIBALYSE_Raw!$B:$B,AGRIBALYSE_Raw!X:X)*$E152,_xlfn.XLOOKUP(_xlfn.XLOOKUP(Tool_clean!$D152,'AveragePrices&amp;Codes'!$A:$A,'AveragePrices&amp;Codes'!$B:$B),AGRIBALYSE_Cooked!$C:$C,AGRIBALYSE_Cooked!Y:Y)*$E152),"")</f>
        <v>0</v>
      </c>
      <c r="V152">
        <f>IFERROR(IF($F152="Raw",_xlfn.XLOOKUP(_xlfn.XLOOKUP(Tool_clean!$D152,'AveragePrices&amp;Codes'!$A:$A,'AveragePrices&amp;Codes'!$B:$B),AGRIBALYSE_Raw!$B:$B,AGRIBALYSE_Raw!Y:Y)*$E152,_xlfn.XLOOKUP(_xlfn.XLOOKUP(Tool_clean!$D152,'AveragePrices&amp;Codes'!$A:$A,'AveragePrices&amp;Codes'!$B:$B),AGRIBALYSE_Cooked!$C:$C,AGRIBALYSE_Cooked!Z:Z)*$E152),"")</f>
        <v>0</v>
      </c>
      <c r="W152">
        <f>IFERROR(IF($F152="Raw",_xlfn.XLOOKUP(_xlfn.XLOOKUP(Tool_clean!$D152,'AveragePrices&amp;Codes'!$A:$A,'AveragePrices&amp;Codes'!$B:$B),AGRIBALYSE_Raw!$B:$B,AGRIBALYSE_Raw!Z:Z)*$E152,_xlfn.XLOOKUP(_xlfn.XLOOKUP(Tool_clean!$D152,'AveragePrices&amp;Codes'!$A:$A,'AveragePrices&amp;Codes'!$B:$B),AGRIBALYSE_Cooked!$C:$C,AGRIBALYSE_Cooked!AA:AA)*$E152),"")</f>
        <v>0</v>
      </c>
      <c r="X152">
        <f>IFERROR(IF($F152="Raw",_xlfn.XLOOKUP(_xlfn.XLOOKUP(Tool_clean!$D152,'AveragePrices&amp;Codes'!$A:$A,'AveragePrices&amp;Codes'!$B:$B),AGRIBALYSE_Raw!$B:$B,AGRIBALYSE_Raw!AA:AA)*$E152,_xlfn.XLOOKUP(_xlfn.XLOOKUP(Tool_clean!$D152,'AveragePrices&amp;Codes'!$A:$A,'AveragePrices&amp;Codes'!$B:$B),AGRIBALYSE_Cooked!$C:$C,AGRIBALYSE_Cooked!AB:AB)*$E152),"")</f>
        <v>0</v>
      </c>
      <c r="Y152">
        <f>IFERROR(IF($F152="Raw",_xlfn.XLOOKUP(_xlfn.XLOOKUP(Tool_clean!$D152,'AveragePrices&amp;Codes'!$A:$A,'AveragePrices&amp;Codes'!$B:$B),AGRIBALYSE_Raw!$B:$B,AGRIBALYSE_Raw!AB:AB)*$E152,_xlfn.XLOOKUP(_xlfn.XLOOKUP(Tool_clean!$D152,'AveragePrices&amp;Codes'!$A:$A,'AveragePrices&amp;Codes'!$B:$B),AGRIBALYSE_Cooked!$C:$C,AGRIBALYSE_Cooked!AC:AC)*$E152),"")</f>
        <v>0</v>
      </c>
      <c r="Z152">
        <f>IFERROR(IF($F152="Raw",_xlfn.XLOOKUP(_xlfn.XLOOKUP(Tool_clean!$D152,'AveragePrices&amp;Codes'!$A:$A,'AveragePrices&amp;Codes'!$B:$B),AGRIBALYSE_Raw!$B:$B,AGRIBALYSE_Raw!AC:AC)*$E152,_xlfn.XLOOKUP(_xlfn.XLOOKUP(Tool_clean!$D152,'AveragePrices&amp;Codes'!$A:$A,'AveragePrices&amp;Codes'!$B:$B),AGRIBALYSE_Cooked!$C:$C,AGRIBALYSE_Cooked!AD:AD)*$E152),"")</f>
        <v>0</v>
      </c>
      <c r="AA152">
        <f>IFERROR(IF($F152="Raw",_xlfn.XLOOKUP(_xlfn.XLOOKUP(Tool_clean!$D152,'AveragePrices&amp;Codes'!$A:$A,'AveragePrices&amp;Codes'!$B:$B),AGRIBALYSE_Raw!$B:$B,AGRIBALYSE_Raw!AD:AD)*$E152,_xlfn.XLOOKUP(_xlfn.XLOOKUP(Tool_clean!$D152,'AveragePrices&amp;Codes'!$A:$A,'AveragePrices&amp;Codes'!$B:$B),AGRIBALYSE_Cooked!$C:$C,AGRIBALYSE_Cooked!AE:AE)*$E152),"")</f>
        <v>0</v>
      </c>
      <c r="AB152" t="str" cm="1">
        <f t="array" ref="AB152">IFERROR(_xlfn.XLOOKUP(Tool_clean!$F152&amp;$E$2,'Cooking methods'!$A:$A&amp;'Cooking methods'!$B:$B,'Cooking methods'!C:C)*$E152,"")</f>
        <v/>
      </c>
      <c r="AC152" t="str" cm="1">
        <f t="array" ref="AC152">IFERROR(_xlfn.XLOOKUP(Tool_clean!$F152&amp;$E$2,'Cooking methods'!$A:$A&amp;'Cooking methods'!$B:$B,'Cooking methods'!D:D)*$E152,"")</f>
        <v/>
      </c>
      <c r="AD152" t="str" cm="1">
        <f t="array" ref="AD152">IFERROR(_xlfn.XLOOKUP(Tool_clean!$F152&amp;$E$2,'Cooking methods'!$A:$A&amp;'Cooking methods'!$B:$B,'Cooking methods'!E:E)*$E152,"")</f>
        <v/>
      </c>
      <c r="AE152" t="str" cm="1">
        <f t="array" ref="AE152">IFERROR(_xlfn.XLOOKUP(Tool_clean!$F152&amp;$E$2,'Cooking methods'!$A:$A&amp;'Cooking methods'!$B:$B,'Cooking methods'!F:F)*$E152,"")</f>
        <v/>
      </c>
      <c r="AF152" t="str" cm="1">
        <f t="array" ref="AF152">IFERROR(_xlfn.XLOOKUP(Tool_clean!$F152&amp;$E$2,'Cooking methods'!$A:$A&amp;'Cooking methods'!$B:$B,'Cooking methods'!G:G)*$E152,"")</f>
        <v/>
      </c>
      <c r="AG152" t="str" cm="1">
        <f t="array" ref="AG152">IFERROR(_xlfn.XLOOKUP(Tool_clean!$F152&amp;$E$2,'Cooking methods'!$A:$A&amp;'Cooking methods'!$B:$B,'Cooking methods'!H:H)*$E152,"")</f>
        <v/>
      </c>
      <c r="AH152" t="str" cm="1">
        <f t="array" ref="AH152">IFERROR(_xlfn.XLOOKUP(Tool_clean!$F152&amp;$E$2,'Cooking methods'!$A:$A&amp;'Cooking methods'!$B:$B,'Cooking methods'!I:I)*$E152,"")</f>
        <v/>
      </c>
      <c r="AI152" t="str" cm="1">
        <f t="array" ref="AI152">IFERROR(_xlfn.XLOOKUP(Tool_clean!$F152&amp;$E$2,'Cooking methods'!$A:$A&amp;'Cooking methods'!$B:$B,'Cooking methods'!J:J)*$E152,"")</f>
        <v/>
      </c>
      <c r="AJ152" t="str" cm="1">
        <f t="array" ref="AJ152">IFERROR(_xlfn.XLOOKUP(Tool_clean!$F152&amp;$E$2,'Cooking methods'!$A:$A&amp;'Cooking methods'!$B:$B,'Cooking methods'!K:K)*$E152,"")</f>
        <v/>
      </c>
      <c r="AK152" t="str" cm="1">
        <f t="array" ref="AK152">IFERROR(_xlfn.XLOOKUP(Tool_clean!$F152&amp;$E$2,'Cooking methods'!$A:$A&amp;'Cooking methods'!$B:$B,'Cooking methods'!L:L)*$E152,"")</f>
        <v/>
      </c>
      <c r="AL152" t="str" cm="1">
        <f t="array" ref="AL152">IFERROR(_xlfn.XLOOKUP(Tool_clean!$F152&amp;$E$2,'Cooking methods'!$A:$A&amp;'Cooking methods'!$B:$B,'Cooking methods'!M:M)*$E152,"")</f>
        <v/>
      </c>
      <c r="AM152" t="str" cm="1">
        <f t="array" ref="AM152">IFERROR(_xlfn.XLOOKUP(Tool_clean!$F152&amp;$E$2,'Cooking methods'!$A:$A&amp;'Cooking methods'!$B:$B,'Cooking methods'!N:N)*$E152,"")</f>
        <v/>
      </c>
      <c r="AN152" t="str" cm="1">
        <f t="array" ref="AN152">IFERROR(_xlfn.XLOOKUP(Tool_clean!$F152&amp;$E$2,'Cooking methods'!$A:$A&amp;'Cooking methods'!$B:$B,'Cooking methods'!O:O)*$E152,"")</f>
        <v/>
      </c>
      <c r="AO152" t="str" cm="1">
        <f t="array" ref="AO152">IFERROR(_xlfn.XLOOKUP(Tool_clean!$F152&amp;$E$2,'Cooking methods'!$A:$A&amp;'Cooking methods'!$B:$B,'Cooking methods'!P:P)*$E152,"")</f>
        <v/>
      </c>
      <c r="AP152" t="str" cm="1">
        <f t="array" ref="AP152">IFERROR(_xlfn.XLOOKUP(Tool_clean!$F152&amp;$E$2,'Cooking methods'!$A:$A&amp;'Cooking methods'!$B:$B,'Cooking methods'!Q:Q)*$E152,"")</f>
        <v/>
      </c>
      <c r="AQ152" t="str" cm="1">
        <f t="array" ref="AQ152">IFERROR(_xlfn.XLOOKUP(Tool_clean!$F152&amp;$E$2,'Cooking methods'!$A:$A&amp;'Cooking methods'!$B:$B,'Cooking methods'!R:R)*$E152,"")</f>
        <v/>
      </c>
      <c r="AR152" t="str" cm="1">
        <f t="array" ref="AR152">IFERROR(_xlfn.XLOOKUP(Tool_clean!$G152&amp;$E$2,'Waste management'!$A:$A&amp;'Waste management'!$B:$B,'Waste management'!C:C)*$E152,"")</f>
        <v/>
      </c>
      <c r="AS152" t="str" cm="1">
        <f t="array" ref="AS152">IFERROR(_xlfn.XLOOKUP(Tool_clean!$G152&amp;$E$2,'Waste management'!$A:$A&amp;'Waste management'!$B:$B,'Waste management'!D:D)*$E152,"")</f>
        <v/>
      </c>
      <c r="AT152" t="str" cm="1">
        <f t="array" ref="AT152">IFERROR(_xlfn.XLOOKUP(Tool_clean!$G152&amp;$E$2,'Waste management'!$A:$A&amp;'Waste management'!$B:$B,'Waste management'!E:E)*$E152,"")</f>
        <v/>
      </c>
      <c r="AU152" t="str" cm="1">
        <f t="array" ref="AU152">IFERROR(_xlfn.XLOOKUP(Tool_clean!$G152&amp;$E$2,'Waste management'!$A:$A&amp;'Waste management'!$B:$B,'Waste management'!F:F)*$E152,"")</f>
        <v/>
      </c>
      <c r="AV152" t="str" cm="1">
        <f t="array" ref="AV152">IFERROR(_xlfn.XLOOKUP(Tool_clean!$G152&amp;$E$2,'Waste management'!$A:$A&amp;'Waste management'!$B:$B,'Waste management'!G:G)*$E152,"")</f>
        <v/>
      </c>
      <c r="AW152" t="str" cm="1">
        <f t="array" ref="AW152">IFERROR(_xlfn.XLOOKUP(Tool_clean!$G152&amp;$E$2,'Waste management'!$A:$A&amp;'Waste management'!$B:$B,'Waste management'!H:H)*$E152,"")</f>
        <v/>
      </c>
      <c r="AX152" t="str" cm="1">
        <f t="array" ref="AX152">IFERROR(_xlfn.XLOOKUP(Tool_clean!$G152&amp;$E$2,'Waste management'!$A:$A&amp;'Waste management'!$B:$B,'Waste management'!I:I)*$E152,"")</f>
        <v/>
      </c>
      <c r="AY152" t="str" cm="1">
        <f t="array" ref="AY152">IFERROR(_xlfn.XLOOKUP(Tool_clean!$G152&amp;$E$2,'Waste management'!$A:$A&amp;'Waste management'!$B:$B,'Waste management'!J:J)*$E152,"")</f>
        <v/>
      </c>
      <c r="AZ152" t="str" cm="1">
        <f t="array" ref="AZ152">IFERROR(_xlfn.XLOOKUP(Tool_clean!$G152&amp;$E$2,'Waste management'!$A:$A&amp;'Waste management'!$B:$B,'Waste management'!K:K)*$E152,"")</f>
        <v/>
      </c>
      <c r="BA152" t="str" cm="1">
        <f t="array" ref="BA152">IFERROR(_xlfn.XLOOKUP(Tool_clean!$G152&amp;$E$2,'Waste management'!$A:$A&amp;'Waste management'!$B:$B,'Waste management'!L:L)*$E152,"")</f>
        <v/>
      </c>
      <c r="BB152" t="str" cm="1">
        <f t="array" ref="BB152">IFERROR(_xlfn.XLOOKUP(Tool_clean!$G152&amp;$E$2,'Waste management'!$A:$A&amp;'Waste management'!$B:$B,'Waste management'!M:M)*$E152,"")</f>
        <v/>
      </c>
      <c r="BC152" t="str" cm="1">
        <f t="array" ref="BC152">IFERROR(_xlfn.XLOOKUP(Tool_clean!$G152&amp;$E$2,'Waste management'!$A:$A&amp;'Waste management'!$B:$B,'Waste management'!N:N)*$E152,"")</f>
        <v/>
      </c>
      <c r="BD152" t="str" cm="1">
        <f t="array" ref="BD152">IFERROR(_xlfn.XLOOKUP(Tool_clean!$G152&amp;$E$2,'Waste management'!$A:$A&amp;'Waste management'!$B:$B,'Waste management'!O:O)*$E152,"")</f>
        <v/>
      </c>
      <c r="BE152" t="str" cm="1">
        <f t="array" ref="BE152">IFERROR(_xlfn.XLOOKUP(Tool_clean!$G152&amp;$E$2,'Waste management'!$A:$A&amp;'Waste management'!$B:$B,'Waste management'!P:P)*$E152,"")</f>
        <v/>
      </c>
      <c r="BF152" t="str" cm="1">
        <f t="array" ref="BF152">IFERROR(_xlfn.XLOOKUP(Tool_clean!$G152&amp;$E$2,'Waste management'!$A:$A&amp;'Waste management'!$B:$B,'Waste management'!Q:Q)*$E152,"")</f>
        <v/>
      </c>
      <c r="BG152" t="str" cm="1">
        <f t="array" ref="BG152">IFERROR(_xlfn.XLOOKUP(Tool_clean!$G152&amp;$E$2,'Waste management'!$A:$A&amp;'Waste management'!$B:$B,'Waste management'!R:R)*$E152,"")</f>
        <v/>
      </c>
      <c r="BH152" t="str">
        <f>IFERROR((L152+AR152+AB152)*_xlfn.XLOOKUP(Tool_clean!BH$4,Monetization_Factors!$A:$A,Monetization_Factors!$D:$D),"")</f>
        <v/>
      </c>
      <c r="BI152" t="str">
        <f>IFERROR((M152+AS152+AC152)*_xlfn.XLOOKUP(Tool_clean!BI$4,Monetization_Factors!$A:$A,Monetization_Factors!$D:$D),"")</f>
        <v/>
      </c>
      <c r="BJ152" t="str">
        <f>IFERROR((N152+AT152+AD152)*_xlfn.XLOOKUP(Tool_clean!BJ$4,Monetization_Factors!$A:$A,Monetization_Factors!$D:$D),"")</f>
        <v/>
      </c>
      <c r="BK152" t="str">
        <f>IFERROR((O152+AU152+AE152)*_xlfn.XLOOKUP(Tool_clean!BK$4,Monetization_Factors!$A:$A,Monetization_Factors!$D:$D),"")</f>
        <v/>
      </c>
      <c r="BL152" t="str">
        <f>IFERROR((P152+AV152+AF152)*_xlfn.XLOOKUP(Tool_clean!BL$4,Monetization_Factors!$A:$A,Monetization_Factors!$D:$D),"")</f>
        <v/>
      </c>
      <c r="BM152" t="str">
        <f>IFERROR((Q152+AW152+AG152)*_xlfn.XLOOKUP(Tool_clean!BM$4,Monetization_Factors!$A:$A,Monetization_Factors!$D:$D),"")</f>
        <v/>
      </c>
      <c r="BN152" t="str">
        <f>IFERROR((R152+AX152+AH152)*_xlfn.XLOOKUP(Tool_clean!BN$4,Monetization_Factors!$A:$A,Monetization_Factors!$D:$D),"")</f>
        <v/>
      </c>
      <c r="BO152" t="str">
        <f>IFERROR((S152+AY152+AI152)*_xlfn.XLOOKUP(Tool_clean!BO$4,Monetization_Factors!$A:$A,Monetization_Factors!$D:$D),"")</f>
        <v/>
      </c>
      <c r="BP152" t="str">
        <f>IFERROR((T152+AZ152+AJ152)*_xlfn.XLOOKUP(Tool_clean!BP$4,Monetization_Factors!$A:$A,Monetization_Factors!$D:$D),"")</f>
        <v/>
      </c>
      <c r="BQ152" t="str">
        <f>IFERROR((U152+BA152+AK152)*_xlfn.XLOOKUP(Tool_clean!BQ$4,Monetization_Factors!$A:$A,Monetization_Factors!$D:$D),"")</f>
        <v/>
      </c>
      <c r="BR152" t="str">
        <f>IFERROR((V152+BB152+AL152)*_xlfn.XLOOKUP(Tool_clean!BR$4,Monetization_Factors!$A:$A,Monetization_Factors!$D:$D),"")</f>
        <v/>
      </c>
      <c r="BS152" t="str">
        <f>IFERROR((W152+BC152+AM152)*_xlfn.XLOOKUP(Tool_clean!BS$4,Monetization_Factors!$A:$A,Monetization_Factors!$D:$D),"")</f>
        <v/>
      </c>
      <c r="BT152" t="str">
        <f>IFERROR((X152+BD152+AN152)*_xlfn.XLOOKUP(Tool_clean!BT$4,Monetization_Factors!$A:$A,Monetization_Factors!$D:$D),"")</f>
        <v/>
      </c>
      <c r="BU152" t="str">
        <f>IFERROR((Y152+BE152+AO152)*_xlfn.XLOOKUP(Tool_clean!BU$4,Monetization_Factors!$A:$A,Monetization_Factors!$D:$D),"")</f>
        <v/>
      </c>
      <c r="BV152" t="str">
        <f>IFERROR((Z152+BF152+AP152)*_xlfn.XLOOKUP(Tool_clean!BV$4,Monetization_Factors!$A:$A,Monetization_Factors!$D:$D),"")</f>
        <v/>
      </c>
      <c r="BW152" t="str">
        <f>IFERROR((AA152+BG152+AQ152)*_xlfn.XLOOKUP(Tool_clean!BW$4,Monetization_Factors!$A:$A,Monetization_Factors!$D:$D),"")</f>
        <v/>
      </c>
      <c r="BX152" s="38" t="str" cm="1">
        <f t="array" ref="BX152">IFERROR(_xlfn.IFS(I152&gt;0,I152*E152,I152="",J152*E152),"")</f>
        <v/>
      </c>
      <c r="BY152" s="38">
        <f t="shared" si="195"/>
        <v>0</v>
      </c>
      <c r="BZ152" s="38" t="str">
        <f t="shared" si="196"/>
        <v/>
      </c>
      <c r="CA152" s="38" t="str">
        <f t="shared" si="197"/>
        <v/>
      </c>
      <c r="CB152" t="str">
        <f t="shared" si="198"/>
        <v/>
      </c>
      <c r="CC152" t="str">
        <f t="shared" si="199"/>
        <v/>
      </c>
      <c r="CD152" t="str">
        <f t="shared" si="200"/>
        <v/>
      </c>
      <c r="CE152" t="str">
        <f t="shared" si="201"/>
        <v/>
      </c>
      <c r="CF152" t="str">
        <f t="shared" si="202"/>
        <v/>
      </c>
      <c r="CG152" t="str">
        <f t="shared" si="203"/>
        <v/>
      </c>
      <c r="CH152" t="str">
        <f t="shared" si="204"/>
        <v/>
      </c>
      <c r="CI152" t="str">
        <f t="shared" si="205"/>
        <v/>
      </c>
      <c r="CJ152" t="str">
        <f t="shared" si="206"/>
        <v/>
      </c>
      <c r="CK152" t="str">
        <f t="shared" si="207"/>
        <v/>
      </c>
      <c r="CL152" t="str">
        <f t="shared" si="208"/>
        <v/>
      </c>
      <c r="CM152" t="str">
        <f t="shared" si="209"/>
        <v/>
      </c>
      <c r="CN152" t="str">
        <f t="shared" si="210"/>
        <v/>
      </c>
      <c r="CO152" t="str">
        <f t="shared" si="211"/>
        <v/>
      </c>
      <c r="CP152" t="str">
        <f t="shared" si="212"/>
        <v/>
      </c>
      <c r="CQ152" t="str">
        <f t="shared" si="213"/>
        <v/>
      </c>
      <c r="CR152" t="str">
        <f t="shared" si="214"/>
        <v/>
      </c>
      <c r="CS152" t="str">
        <f t="shared" si="215"/>
        <v/>
      </c>
      <c r="CT152" t="str">
        <f t="shared" si="216"/>
        <v/>
      </c>
      <c r="CU152" t="str">
        <f t="shared" si="217"/>
        <v/>
      </c>
      <c r="CV152" t="str">
        <f t="shared" si="218"/>
        <v/>
      </c>
      <c r="CW152" t="str">
        <f t="shared" si="219"/>
        <v/>
      </c>
      <c r="CX152" t="str">
        <f t="shared" si="220"/>
        <v/>
      </c>
      <c r="CY152" t="str">
        <f t="shared" si="221"/>
        <v/>
      </c>
      <c r="CZ152" t="str">
        <f t="shared" si="222"/>
        <v/>
      </c>
      <c r="DA152" t="str">
        <f t="shared" si="223"/>
        <v/>
      </c>
      <c r="DB152" t="str">
        <f t="shared" si="224"/>
        <v/>
      </c>
      <c r="DC152" t="str">
        <f t="shared" si="225"/>
        <v/>
      </c>
      <c r="DD152" t="str">
        <f t="shared" si="226"/>
        <v/>
      </c>
      <c r="DE152" t="str">
        <f t="shared" si="227"/>
        <v/>
      </c>
      <c r="DF152" t="str">
        <f t="shared" si="228"/>
        <v/>
      </c>
      <c r="DG152" t="str">
        <f t="shared" si="229"/>
        <v/>
      </c>
      <c r="DH152" s="5" t="str">
        <f>IFERROR((CR152*$B$2*(1-$H152)*('CAR.CAP_per person'!B$2))/(_xlfn.XLOOKUP($E$2,EU_countries_GDP!$A$2:$A$29,EU_countries_GDP!$E$2:$E$29)),"")</f>
        <v/>
      </c>
      <c r="DI152" s="5" t="str">
        <f>IFERROR((CS152*$B$2*(1-$H152)*('CAR.CAP_per person'!C$2))/(_xlfn.XLOOKUP($E$2,EU_countries_GDP!$A$2:$A$29,EU_countries_GDP!$E$2:$E$29)),"")</f>
        <v/>
      </c>
      <c r="DJ152" s="5" t="str">
        <f>IFERROR((CT152*$B$2*(1-$H152)*('CAR.CAP_per person'!D$2))/(_xlfn.XLOOKUP($E$2,EU_countries_GDP!$A$2:$A$29,EU_countries_GDP!$E$2:$E$29)),"")</f>
        <v/>
      </c>
      <c r="DK152" s="5" t="str">
        <f>IFERROR((CU152*$B$2*(1-$H152)*('CAR.CAP_per person'!E$2))/(_xlfn.XLOOKUP($E$2,EU_countries_GDP!$A$2:$A$29,EU_countries_GDP!$E$2:$E$29)),"")</f>
        <v/>
      </c>
      <c r="DL152" s="5" t="str">
        <f>IFERROR((CV152*$B$2*(1-$H152)*('CAR.CAP_per person'!F$2))/(_xlfn.XLOOKUP($E$2,EU_countries_GDP!$A$2:$A$29,EU_countries_GDP!$E$2:$E$29)),"")</f>
        <v/>
      </c>
      <c r="DM152" s="5" t="str">
        <f>IFERROR((CW152*$B$2*(1-$H152)*('CAR.CAP_per person'!G$2))/(_xlfn.XLOOKUP($E$2,EU_countries_GDP!$A$2:$A$29,EU_countries_GDP!$E$2:$E$29)),"")</f>
        <v/>
      </c>
      <c r="DN152" s="5" t="str">
        <f>IFERROR((CX152*$B$2*(1-$H152)*('CAR.CAP_per person'!H$2))/(_xlfn.XLOOKUP($E$2,EU_countries_GDP!$A$2:$A$29,EU_countries_GDP!$E$2:$E$29)),"")</f>
        <v/>
      </c>
      <c r="DO152" s="5" t="str">
        <f>IFERROR((CY152*$B$2*(1-$H152)*('CAR.CAP_per person'!I$2))/(_xlfn.XLOOKUP($E$2,EU_countries_GDP!$A$2:$A$29,EU_countries_GDP!$E$2:$E$29)),"")</f>
        <v/>
      </c>
      <c r="DP152" s="5" t="str">
        <f>IFERROR((CZ152*$B$2*(1-$H152)*('CAR.CAP_per person'!J$2))/(_xlfn.XLOOKUP($E$2,EU_countries_GDP!$A$2:$A$29,EU_countries_GDP!$E$2:$E$29)),"")</f>
        <v/>
      </c>
      <c r="DQ152" s="5" t="str">
        <f>IFERROR((DA152*$B$2*(1-$H152)*('CAR.CAP_per person'!K$2))/(_xlfn.XLOOKUP($E$2,EU_countries_GDP!$A$2:$A$29,EU_countries_GDP!$E$2:$E$29)),"")</f>
        <v/>
      </c>
      <c r="DR152" s="5" t="str">
        <f>IFERROR((DB152*$B$2*(1-$H152)*('CAR.CAP_per person'!L$2))/(_xlfn.XLOOKUP($E$2,EU_countries_GDP!$A$2:$A$29,EU_countries_GDP!$E$2:$E$29)),"")</f>
        <v/>
      </c>
      <c r="DS152" s="5" t="str">
        <f>IFERROR((DC152*$B$2*(1-$H152)*('CAR.CAP_per person'!M$2))/(_xlfn.XLOOKUP($E$2,EU_countries_GDP!$A$2:$A$29,EU_countries_GDP!$E$2:$E$29)),"")</f>
        <v/>
      </c>
      <c r="DT152" s="5" t="str">
        <f>IFERROR((DD152*$B$2*(1-$H152)*('CAR.CAP_per person'!N$2))/(_xlfn.XLOOKUP($E$2,EU_countries_GDP!$A$2:$A$29,EU_countries_GDP!$E$2:$E$29)),"")</f>
        <v/>
      </c>
      <c r="DU152" s="5" t="str">
        <f>IFERROR((DE152*$B$2*(1-$H152)*('CAR.CAP_per person'!O$2))/(_xlfn.XLOOKUP($E$2,EU_countries_GDP!$A$2:$A$29,EU_countries_GDP!$E$2:$E$29)),"")</f>
        <v/>
      </c>
      <c r="DV152" s="5" t="str">
        <f>IFERROR((DF152*$B$2*(1-$H152)*('CAR.CAP_per person'!P$2))/(_xlfn.XLOOKUP($E$2,EU_countries_GDP!$A$2:$A$29,EU_countries_GDP!$E$2:$E$29)),"")</f>
        <v/>
      </c>
      <c r="DW152" s="5" t="str">
        <f>IFERROR((DG152*$B$2*(1-$H152)*('CAR.CAP_per person'!Q$2))/(_xlfn.XLOOKUP($E$2,EU_countries_GDP!$A$2:$A$29,EU_countries_GDP!$E$2:$E$29)),"")</f>
        <v/>
      </c>
    </row>
    <row r="153" spans="2:127">
      <c r="B153" t="str">
        <f>_xlfn.XLOOKUP(D153,Table5[Ingredient],Table5[Category],"",FALSE)</f>
        <v/>
      </c>
      <c r="C153" s="33"/>
      <c r="D153" s="33"/>
      <c r="E153" s="33"/>
      <c r="F153" s="33"/>
      <c r="G153" s="33"/>
      <c r="H153" s="33"/>
      <c r="I153" s="33"/>
      <c r="J153" s="37" t="str">
        <f>IFERROR(INDEX('AveragePrices&amp;Codes'!G:AG, MATCH($D153, 'AveragePrices&amp;Codes'!$A:$A, 0), MATCH(Tool_clean!$E$2, 'AveragePrices&amp;Codes'!$G$1:$AG$1, 0)),"")</f>
        <v/>
      </c>
      <c r="K153" s="37" t="str">
        <f t="shared" si="194"/>
        <v/>
      </c>
      <c r="L153">
        <f>IFERROR(IF($F153="Raw",_xlfn.XLOOKUP(_xlfn.XLOOKUP(Tool_clean!$D153,'AveragePrices&amp;Codes'!$A:$A,'AveragePrices&amp;Codes'!$B:$B),AGRIBALYSE_Raw!$B:$B,AGRIBALYSE_Raw!O:O)*$E153,_xlfn.XLOOKUP(_xlfn.XLOOKUP(Tool_clean!$D153,'AveragePrices&amp;Codes'!$A:$A,'AveragePrices&amp;Codes'!$B:$B),AGRIBALYSE_Cooked!$C:$C,AGRIBALYSE_Cooked!P:P)*$E153),"")</f>
        <v>0</v>
      </c>
      <c r="M153">
        <f>IFERROR(IF($F153="Raw",_xlfn.XLOOKUP(_xlfn.XLOOKUP(Tool_clean!$D153,'AveragePrices&amp;Codes'!$A:$A,'AveragePrices&amp;Codes'!$B:$B),AGRIBALYSE_Raw!$B:$B,AGRIBALYSE_Raw!P:P)*$E153,_xlfn.XLOOKUP(_xlfn.XLOOKUP(Tool_clean!$D153,'AveragePrices&amp;Codes'!$A:$A,'AveragePrices&amp;Codes'!$B:$B),AGRIBALYSE_Cooked!$C:$C,AGRIBALYSE_Cooked!Q:Q)*$E153),"")</f>
        <v>0</v>
      </c>
      <c r="N153">
        <f>IFERROR(IF($F153="Raw",_xlfn.XLOOKUP(_xlfn.XLOOKUP(Tool_clean!$D153,'AveragePrices&amp;Codes'!$A:$A,'AveragePrices&amp;Codes'!$B:$B),AGRIBALYSE_Raw!$B:$B,AGRIBALYSE_Raw!Q:Q)*$E153,_xlfn.XLOOKUP(_xlfn.XLOOKUP(Tool_clean!$D153,'AveragePrices&amp;Codes'!$A:$A,'AveragePrices&amp;Codes'!$B:$B),AGRIBALYSE_Cooked!$C:$C,AGRIBALYSE_Cooked!R:R)*$E153),"")</f>
        <v>0</v>
      </c>
      <c r="O153">
        <f>IFERROR(IF($F153="Raw",_xlfn.XLOOKUP(_xlfn.XLOOKUP(Tool_clean!$D153,'AveragePrices&amp;Codes'!$A:$A,'AveragePrices&amp;Codes'!$B:$B),AGRIBALYSE_Raw!$B:$B,AGRIBALYSE_Raw!R:R)*$E153,_xlfn.XLOOKUP(_xlfn.XLOOKUP(Tool_clean!$D153,'AveragePrices&amp;Codes'!$A:$A,'AveragePrices&amp;Codes'!$B:$B),AGRIBALYSE_Cooked!$C:$C,AGRIBALYSE_Cooked!S:S)*$E153),"")</f>
        <v>0</v>
      </c>
      <c r="P153">
        <f>IFERROR(IF($F153="Raw",_xlfn.XLOOKUP(_xlfn.XLOOKUP(Tool_clean!$D153,'AveragePrices&amp;Codes'!$A:$A,'AveragePrices&amp;Codes'!$B:$B),AGRIBALYSE_Raw!$B:$B,AGRIBALYSE_Raw!S:S)*$E153,_xlfn.XLOOKUP(_xlfn.XLOOKUP(Tool_clean!$D153,'AveragePrices&amp;Codes'!$A:$A,'AveragePrices&amp;Codes'!$B:$B),AGRIBALYSE_Cooked!$C:$C,AGRIBALYSE_Cooked!T:T)*$E153),"")</f>
        <v>0</v>
      </c>
      <c r="Q153">
        <f>IFERROR(IF($F153="Raw",_xlfn.XLOOKUP(_xlfn.XLOOKUP(Tool_clean!$D153,'AveragePrices&amp;Codes'!$A:$A,'AveragePrices&amp;Codes'!$B:$B),AGRIBALYSE_Raw!$B:$B,AGRIBALYSE_Raw!T:T)*$E153,_xlfn.XLOOKUP(_xlfn.XLOOKUP(Tool_clean!$D153,'AveragePrices&amp;Codes'!$A:$A,'AveragePrices&amp;Codes'!$B:$B),AGRIBALYSE_Cooked!$C:$C,AGRIBALYSE_Cooked!U:U)*$E153),"")</f>
        <v>0</v>
      </c>
      <c r="R153">
        <f>IFERROR(IF($F153="Raw",_xlfn.XLOOKUP(_xlfn.XLOOKUP(Tool_clean!$D153,'AveragePrices&amp;Codes'!$A:$A,'AveragePrices&amp;Codes'!$B:$B),AGRIBALYSE_Raw!$B:$B,AGRIBALYSE_Raw!U:U)*$E153,_xlfn.XLOOKUP(_xlfn.XLOOKUP(Tool_clean!$D153,'AveragePrices&amp;Codes'!$A:$A,'AveragePrices&amp;Codes'!$B:$B),AGRIBALYSE_Cooked!$C:$C,AGRIBALYSE_Cooked!V:V)*$E153),"")</f>
        <v>0</v>
      </c>
      <c r="S153">
        <f>IFERROR(IF($F153="Raw",_xlfn.XLOOKUP(_xlfn.XLOOKUP(Tool_clean!$D153,'AveragePrices&amp;Codes'!$A:$A,'AveragePrices&amp;Codes'!$B:$B),AGRIBALYSE_Raw!$B:$B,AGRIBALYSE_Raw!V:V)*$E153,_xlfn.XLOOKUP(_xlfn.XLOOKUP(Tool_clean!$D153,'AveragePrices&amp;Codes'!$A:$A,'AveragePrices&amp;Codes'!$B:$B),AGRIBALYSE_Cooked!$C:$C,AGRIBALYSE_Cooked!W:W)*$E153),"")</f>
        <v>0</v>
      </c>
      <c r="T153">
        <f>IFERROR(IF($F153="Raw",_xlfn.XLOOKUP(_xlfn.XLOOKUP(Tool_clean!$D153,'AveragePrices&amp;Codes'!$A:$A,'AveragePrices&amp;Codes'!$B:$B),AGRIBALYSE_Raw!$B:$B,AGRIBALYSE_Raw!W:W)*$E153,_xlfn.XLOOKUP(_xlfn.XLOOKUP(Tool_clean!$D153,'AveragePrices&amp;Codes'!$A:$A,'AveragePrices&amp;Codes'!$B:$B),AGRIBALYSE_Cooked!$C:$C,AGRIBALYSE_Cooked!X:X)*$E153),"")</f>
        <v>0</v>
      </c>
      <c r="U153">
        <f>IFERROR(IF($F153="Raw",_xlfn.XLOOKUP(_xlfn.XLOOKUP(Tool_clean!$D153,'AveragePrices&amp;Codes'!$A:$A,'AveragePrices&amp;Codes'!$B:$B),AGRIBALYSE_Raw!$B:$B,AGRIBALYSE_Raw!X:X)*$E153,_xlfn.XLOOKUP(_xlfn.XLOOKUP(Tool_clean!$D153,'AveragePrices&amp;Codes'!$A:$A,'AveragePrices&amp;Codes'!$B:$B),AGRIBALYSE_Cooked!$C:$C,AGRIBALYSE_Cooked!Y:Y)*$E153),"")</f>
        <v>0</v>
      </c>
      <c r="V153">
        <f>IFERROR(IF($F153="Raw",_xlfn.XLOOKUP(_xlfn.XLOOKUP(Tool_clean!$D153,'AveragePrices&amp;Codes'!$A:$A,'AveragePrices&amp;Codes'!$B:$B),AGRIBALYSE_Raw!$B:$B,AGRIBALYSE_Raw!Y:Y)*$E153,_xlfn.XLOOKUP(_xlfn.XLOOKUP(Tool_clean!$D153,'AveragePrices&amp;Codes'!$A:$A,'AveragePrices&amp;Codes'!$B:$B),AGRIBALYSE_Cooked!$C:$C,AGRIBALYSE_Cooked!Z:Z)*$E153),"")</f>
        <v>0</v>
      </c>
      <c r="W153">
        <f>IFERROR(IF($F153="Raw",_xlfn.XLOOKUP(_xlfn.XLOOKUP(Tool_clean!$D153,'AveragePrices&amp;Codes'!$A:$A,'AveragePrices&amp;Codes'!$B:$B),AGRIBALYSE_Raw!$B:$B,AGRIBALYSE_Raw!Z:Z)*$E153,_xlfn.XLOOKUP(_xlfn.XLOOKUP(Tool_clean!$D153,'AveragePrices&amp;Codes'!$A:$A,'AveragePrices&amp;Codes'!$B:$B),AGRIBALYSE_Cooked!$C:$C,AGRIBALYSE_Cooked!AA:AA)*$E153),"")</f>
        <v>0</v>
      </c>
      <c r="X153">
        <f>IFERROR(IF($F153="Raw",_xlfn.XLOOKUP(_xlfn.XLOOKUP(Tool_clean!$D153,'AveragePrices&amp;Codes'!$A:$A,'AveragePrices&amp;Codes'!$B:$B),AGRIBALYSE_Raw!$B:$B,AGRIBALYSE_Raw!AA:AA)*$E153,_xlfn.XLOOKUP(_xlfn.XLOOKUP(Tool_clean!$D153,'AveragePrices&amp;Codes'!$A:$A,'AveragePrices&amp;Codes'!$B:$B),AGRIBALYSE_Cooked!$C:$C,AGRIBALYSE_Cooked!AB:AB)*$E153),"")</f>
        <v>0</v>
      </c>
      <c r="Y153">
        <f>IFERROR(IF($F153="Raw",_xlfn.XLOOKUP(_xlfn.XLOOKUP(Tool_clean!$D153,'AveragePrices&amp;Codes'!$A:$A,'AveragePrices&amp;Codes'!$B:$B),AGRIBALYSE_Raw!$B:$B,AGRIBALYSE_Raw!AB:AB)*$E153,_xlfn.XLOOKUP(_xlfn.XLOOKUP(Tool_clean!$D153,'AveragePrices&amp;Codes'!$A:$A,'AveragePrices&amp;Codes'!$B:$B),AGRIBALYSE_Cooked!$C:$C,AGRIBALYSE_Cooked!AC:AC)*$E153),"")</f>
        <v>0</v>
      </c>
      <c r="Z153">
        <f>IFERROR(IF($F153="Raw",_xlfn.XLOOKUP(_xlfn.XLOOKUP(Tool_clean!$D153,'AveragePrices&amp;Codes'!$A:$A,'AveragePrices&amp;Codes'!$B:$B),AGRIBALYSE_Raw!$B:$B,AGRIBALYSE_Raw!AC:AC)*$E153,_xlfn.XLOOKUP(_xlfn.XLOOKUP(Tool_clean!$D153,'AveragePrices&amp;Codes'!$A:$A,'AveragePrices&amp;Codes'!$B:$B),AGRIBALYSE_Cooked!$C:$C,AGRIBALYSE_Cooked!AD:AD)*$E153),"")</f>
        <v>0</v>
      </c>
      <c r="AA153">
        <f>IFERROR(IF($F153="Raw",_xlfn.XLOOKUP(_xlfn.XLOOKUP(Tool_clean!$D153,'AveragePrices&amp;Codes'!$A:$A,'AveragePrices&amp;Codes'!$B:$B),AGRIBALYSE_Raw!$B:$B,AGRIBALYSE_Raw!AD:AD)*$E153,_xlfn.XLOOKUP(_xlfn.XLOOKUP(Tool_clean!$D153,'AveragePrices&amp;Codes'!$A:$A,'AveragePrices&amp;Codes'!$B:$B),AGRIBALYSE_Cooked!$C:$C,AGRIBALYSE_Cooked!AE:AE)*$E153),"")</f>
        <v>0</v>
      </c>
      <c r="AB153" t="str" cm="1">
        <f t="array" ref="AB153">IFERROR(_xlfn.XLOOKUP(Tool_clean!$F153&amp;$E$2,'Cooking methods'!$A:$A&amp;'Cooking methods'!$B:$B,'Cooking methods'!C:C)*$E153,"")</f>
        <v/>
      </c>
      <c r="AC153" t="str" cm="1">
        <f t="array" ref="AC153">IFERROR(_xlfn.XLOOKUP(Tool_clean!$F153&amp;$E$2,'Cooking methods'!$A:$A&amp;'Cooking methods'!$B:$B,'Cooking methods'!D:D)*$E153,"")</f>
        <v/>
      </c>
      <c r="AD153" t="str" cm="1">
        <f t="array" ref="AD153">IFERROR(_xlfn.XLOOKUP(Tool_clean!$F153&amp;$E$2,'Cooking methods'!$A:$A&amp;'Cooking methods'!$B:$B,'Cooking methods'!E:E)*$E153,"")</f>
        <v/>
      </c>
      <c r="AE153" t="str" cm="1">
        <f t="array" ref="AE153">IFERROR(_xlfn.XLOOKUP(Tool_clean!$F153&amp;$E$2,'Cooking methods'!$A:$A&amp;'Cooking methods'!$B:$B,'Cooking methods'!F:F)*$E153,"")</f>
        <v/>
      </c>
      <c r="AF153" t="str" cm="1">
        <f t="array" ref="AF153">IFERROR(_xlfn.XLOOKUP(Tool_clean!$F153&amp;$E$2,'Cooking methods'!$A:$A&amp;'Cooking methods'!$B:$B,'Cooking methods'!G:G)*$E153,"")</f>
        <v/>
      </c>
      <c r="AG153" t="str" cm="1">
        <f t="array" ref="AG153">IFERROR(_xlfn.XLOOKUP(Tool_clean!$F153&amp;$E$2,'Cooking methods'!$A:$A&amp;'Cooking methods'!$B:$B,'Cooking methods'!H:H)*$E153,"")</f>
        <v/>
      </c>
      <c r="AH153" t="str" cm="1">
        <f t="array" ref="AH153">IFERROR(_xlfn.XLOOKUP(Tool_clean!$F153&amp;$E$2,'Cooking methods'!$A:$A&amp;'Cooking methods'!$B:$B,'Cooking methods'!I:I)*$E153,"")</f>
        <v/>
      </c>
      <c r="AI153" t="str" cm="1">
        <f t="array" ref="AI153">IFERROR(_xlfn.XLOOKUP(Tool_clean!$F153&amp;$E$2,'Cooking methods'!$A:$A&amp;'Cooking methods'!$B:$B,'Cooking methods'!J:J)*$E153,"")</f>
        <v/>
      </c>
      <c r="AJ153" t="str" cm="1">
        <f t="array" ref="AJ153">IFERROR(_xlfn.XLOOKUP(Tool_clean!$F153&amp;$E$2,'Cooking methods'!$A:$A&amp;'Cooking methods'!$B:$B,'Cooking methods'!K:K)*$E153,"")</f>
        <v/>
      </c>
      <c r="AK153" t="str" cm="1">
        <f t="array" ref="AK153">IFERROR(_xlfn.XLOOKUP(Tool_clean!$F153&amp;$E$2,'Cooking methods'!$A:$A&amp;'Cooking methods'!$B:$B,'Cooking methods'!L:L)*$E153,"")</f>
        <v/>
      </c>
      <c r="AL153" t="str" cm="1">
        <f t="array" ref="AL153">IFERROR(_xlfn.XLOOKUP(Tool_clean!$F153&amp;$E$2,'Cooking methods'!$A:$A&amp;'Cooking methods'!$B:$B,'Cooking methods'!M:M)*$E153,"")</f>
        <v/>
      </c>
      <c r="AM153" t="str" cm="1">
        <f t="array" ref="AM153">IFERROR(_xlfn.XLOOKUP(Tool_clean!$F153&amp;$E$2,'Cooking methods'!$A:$A&amp;'Cooking methods'!$B:$B,'Cooking methods'!N:N)*$E153,"")</f>
        <v/>
      </c>
      <c r="AN153" t="str" cm="1">
        <f t="array" ref="AN153">IFERROR(_xlfn.XLOOKUP(Tool_clean!$F153&amp;$E$2,'Cooking methods'!$A:$A&amp;'Cooking methods'!$B:$B,'Cooking methods'!O:O)*$E153,"")</f>
        <v/>
      </c>
      <c r="AO153" t="str" cm="1">
        <f t="array" ref="AO153">IFERROR(_xlfn.XLOOKUP(Tool_clean!$F153&amp;$E$2,'Cooking methods'!$A:$A&amp;'Cooking methods'!$B:$B,'Cooking methods'!P:P)*$E153,"")</f>
        <v/>
      </c>
      <c r="AP153" t="str" cm="1">
        <f t="array" ref="AP153">IFERROR(_xlfn.XLOOKUP(Tool_clean!$F153&amp;$E$2,'Cooking methods'!$A:$A&amp;'Cooking methods'!$B:$B,'Cooking methods'!Q:Q)*$E153,"")</f>
        <v/>
      </c>
      <c r="AQ153" t="str" cm="1">
        <f t="array" ref="AQ153">IFERROR(_xlfn.XLOOKUP(Tool_clean!$F153&amp;$E$2,'Cooking methods'!$A:$A&amp;'Cooking methods'!$B:$B,'Cooking methods'!R:R)*$E153,"")</f>
        <v/>
      </c>
      <c r="AR153" t="str" cm="1">
        <f t="array" ref="AR153">IFERROR(_xlfn.XLOOKUP(Tool_clean!$G153&amp;$E$2,'Waste management'!$A:$A&amp;'Waste management'!$B:$B,'Waste management'!C:C)*$E153,"")</f>
        <v/>
      </c>
      <c r="AS153" t="str" cm="1">
        <f t="array" ref="AS153">IFERROR(_xlfn.XLOOKUP(Tool_clean!$G153&amp;$E$2,'Waste management'!$A:$A&amp;'Waste management'!$B:$B,'Waste management'!D:D)*$E153,"")</f>
        <v/>
      </c>
      <c r="AT153" t="str" cm="1">
        <f t="array" ref="AT153">IFERROR(_xlfn.XLOOKUP(Tool_clean!$G153&amp;$E$2,'Waste management'!$A:$A&amp;'Waste management'!$B:$B,'Waste management'!E:E)*$E153,"")</f>
        <v/>
      </c>
      <c r="AU153" t="str" cm="1">
        <f t="array" ref="AU153">IFERROR(_xlfn.XLOOKUP(Tool_clean!$G153&amp;$E$2,'Waste management'!$A:$A&amp;'Waste management'!$B:$B,'Waste management'!F:F)*$E153,"")</f>
        <v/>
      </c>
      <c r="AV153" t="str" cm="1">
        <f t="array" ref="AV153">IFERROR(_xlfn.XLOOKUP(Tool_clean!$G153&amp;$E$2,'Waste management'!$A:$A&amp;'Waste management'!$B:$B,'Waste management'!G:G)*$E153,"")</f>
        <v/>
      </c>
      <c r="AW153" t="str" cm="1">
        <f t="array" ref="AW153">IFERROR(_xlfn.XLOOKUP(Tool_clean!$G153&amp;$E$2,'Waste management'!$A:$A&amp;'Waste management'!$B:$B,'Waste management'!H:H)*$E153,"")</f>
        <v/>
      </c>
      <c r="AX153" t="str" cm="1">
        <f t="array" ref="AX153">IFERROR(_xlfn.XLOOKUP(Tool_clean!$G153&amp;$E$2,'Waste management'!$A:$A&amp;'Waste management'!$B:$B,'Waste management'!I:I)*$E153,"")</f>
        <v/>
      </c>
      <c r="AY153" t="str" cm="1">
        <f t="array" ref="AY153">IFERROR(_xlfn.XLOOKUP(Tool_clean!$G153&amp;$E$2,'Waste management'!$A:$A&amp;'Waste management'!$B:$B,'Waste management'!J:J)*$E153,"")</f>
        <v/>
      </c>
      <c r="AZ153" t="str" cm="1">
        <f t="array" ref="AZ153">IFERROR(_xlfn.XLOOKUP(Tool_clean!$G153&amp;$E$2,'Waste management'!$A:$A&amp;'Waste management'!$B:$B,'Waste management'!K:K)*$E153,"")</f>
        <v/>
      </c>
      <c r="BA153" t="str" cm="1">
        <f t="array" ref="BA153">IFERROR(_xlfn.XLOOKUP(Tool_clean!$G153&amp;$E$2,'Waste management'!$A:$A&amp;'Waste management'!$B:$B,'Waste management'!L:L)*$E153,"")</f>
        <v/>
      </c>
      <c r="BB153" t="str" cm="1">
        <f t="array" ref="BB153">IFERROR(_xlfn.XLOOKUP(Tool_clean!$G153&amp;$E$2,'Waste management'!$A:$A&amp;'Waste management'!$B:$B,'Waste management'!M:M)*$E153,"")</f>
        <v/>
      </c>
      <c r="BC153" t="str" cm="1">
        <f t="array" ref="BC153">IFERROR(_xlfn.XLOOKUP(Tool_clean!$G153&amp;$E$2,'Waste management'!$A:$A&amp;'Waste management'!$B:$B,'Waste management'!N:N)*$E153,"")</f>
        <v/>
      </c>
      <c r="BD153" t="str" cm="1">
        <f t="array" ref="BD153">IFERROR(_xlfn.XLOOKUP(Tool_clean!$G153&amp;$E$2,'Waste management'!$A:$A&amp;'Waste management'!$B:$B,'Waste management'!O:O)*$E153,"")</f>
        <v/>
      </c>
      <c r="BE153" t="str" cm="1">
        <f t="array" ref="BE153">IFERROR(_xlfn.XLOOKUP(Tool_clean!$G153&amp;$E$2,'Waste management'!$A:$A&amp;'Waste management'!$B:$B,'Waste management'!P:P)*$E153,"")</f>
        <v/>
      </c>
      <c r="BF153" t="str" cm="1">
        <f t="array" ref="BF153">IFERROR(_xlfn.XLOOKUP(Tool_clean!$G153&amp;$E$2,'Waste management'!$A:$A&amp;'Waste management'!$B:$B,'Waste management'!Q:Q)*$E153,"")</f>
        <v/>
      </c>
      <c r="BG153" t="str" cm="1">
        <f t="array" ref="BG153">IFERROR(_xlfn.XLOOKUP(Tool_clean!$G153&amp;$E$2,'Waste management'!$A:$A&amp;'Waste management'!$B:$B,'Waste management'!R:R)*$E153,"")</f>
        <v/>
      </c>
      <c r="BH153" t="str">
        <f>IFERROR((L153+AR153+AB153)*_xlfn.XLOOKUP(Tool_clean!BH$4,Monetization_Factors!$A:$A,Monetization_Factors!$D:$D),"")</f>
        <v/>
      </c>
      <c r="BI153" t="str">
        <f>IFERROR((M153+AS153+AC153)*_xlfn.XLOOKUP(Tool_clean!BI$4,Monetization_Factors!$A:$A,Monetization_Factors!$D:$D),"")</f>
        <v/>
      </c>
      <c r="BJ153" t="str">
        <f>IFERROR((N153+AT153+AD153)*_xlfn.XLOOKUP(Tool_clean!BJ$4,Monetization_Factors!$A:$A,Monetization_Factors!$D:$D),"")</f>
        <v/>
      </c>
      <c r="BK153" t="str">
        <f>IFERROR((O153+AU153+AE153)*_xlfn.XLOOKUP(Tool_clean!BK$4,Monetization_Factors!$A:$A,Monetization_Factors!$D:$D),"")</f>
        <v/>
      </c>
      <c r="BL153" t="str">
        <f>IFERROR((P153+AV153+AF153)*_xlfn.XLOOKUP(Tool_clean!BL$4,Monetization_Factors!$A:$A,Monetization_Factors!$D:$D),"")</f>
        <v/>
      </c>
      <c r="BM153" t="str">
        <f>IFERROR((Q153+AW153+AG153)*_xlfn.XLOOKUP(Tool_clean!BM$4,Monetization_Factors!$A:$A,Monetization_Factors!$D:$D),"")</f>
        <v/>
      </c>
      <c r="BN153" t="str">
        <f>IFERROR((R153+AX153+AH153)*_xlfn.XLOOKUP(Tool_clean!BN$4,Monetization_Factors!$A:$A,Monetization_Factors!$D:$D),"")</f>
        <v/>
      </c>
      <c r="BO153" t="str">
        <f>IFERROR((S153+AY153+AI153)*_xlfn.XLOOKUP(Tool_clean!BO$4,Monetization_Factors!$A:$A,Monetization_Factors!$D:$D),"")</f>
        <v/>
      </c>
      <c r="BP153" t="str">
        <f>IFERROR((T153+AZ153+AJ153)*_xlfn.XLOOKUP(Tool_clean!BP$4,Monetization_Factors!$A:$A,Monetization_Factors!$D:$D),"")</f>
        <v/>
      </c>
      <c r="BQ153" t="str">
        <f>IFERROR((U153+BA153+AK153)*_xlfn.XLOOKUP(Tool_clean!BQ$4,Monetization_Factors!$A:$A,Monetization_Factors!$D:$D),"")</f>
        <v/>
      </c>
      <c r="BR153" t="str">
        <f>IFERROR((V153+BB153+AL153)*_xlfn.XLOOKUP(Tool_clean!BR$4,Monetization_Factors!$A:$A,Monetization_Factors!$D:$D),"")</f>
        <v/>
      </c>
      <c r="BS153" t="str">
        <f>IFERROR((W153+BC153+AM153)*_xlfn.XLOOKUP(Tool_clean!BS$4,Monetization_Factors!$A:$A,Monetization_Factors!$D:$D),"")</f>
        <v/>
      </c>
      <c r="BT153" t="str">
        <f>IFERROR((X153+BD153+AN153)*_xlfn.XLOOKUP(Tool_clean!BT$4,Monetization_Factors!$A:$A,Monetization_Factors!$D:$D),"")</f>
        <v/>
      </c>
      <c r="BU153" t="str">
        <f>IFERROR((Y153+BE153+AO153)*_xlfn.XLOOKUP(Tool_clean!BU$4,Monetization_Factors!$A:$A,Monetization_Factors!$D:$D),"")</f>
        <v/>
      </c>
      <c r="BV153" t="str">
        <f>IFERROR((Z153+BF153+AP153)*_xlfn.XLOOKUP(Tool_clean!BV$4,Monetization_Factors!$A:$A,Monetization_Factors!$D:$D),"")</f>
        <v/>
      </c>
      <c r="BW153" t="str">
        <f>IFERROR((AA153+BG153+AQ153)*_xlfn.XLOOKUP(Tool_clean!BW$4,Monetization_Factors!$A:$A,Monetization_Factors!$D:$D),"")</f>
        <v/>
      </c>
      <c r="BX153" s="38" t="str" cm="1">
        <f t="array" ref="BX153">IFERROR(_xlfn.IFS(I153&gt;0,I153*E153,I153="",J153*E153),"")</f>
        <v/>
      </c>
      <c r="BY153" s="38">
        <f t="shared" si="195"/>
        <v>0</v>
      </c>
      <c r="BZ153" s="38" t="str">
        <f t="shared" si="196"/>
        <v/>
      </c>
      <c r="CA153" s="38" t="str">
        <f t="shared" si="197"/>
        <v/>
      </c>
      <c r="CB153" t="str">
        <f t="shared" si="198"/>
        <v/>
      </c>
      <c r="CC153" t="str">
        <f t="shared" si="199"/>
        <v/>
      </c>
      <c r="CD153" t="str">
        <f t="shared" si="200"/>
        <v/>
      </c>
      <c r="CE153" t="str">
        <f t="shared" si="201"/>
        <v/>
      </c>
      <c r="CF153" t="str">
        <f t="shared" si="202"/>
        <v/>
      </c>
      <c r="CG153" t="str">
        <f t="shared" si="203"/>
        <v/>
      </c>
      <c r="CH153" t="str">
        <f t="shared" si="204"/>
        <v/>
      </c>
      <c r="CI153" t="str">
        <f t="shared" si="205"/>
        <v/>
      </c>
      <c r="CJ153" t="str">
        <f t="shared" si="206"/>
        <v/>
      </c>
      <c r="CK153" t="str">
        <f t="shared" si="207"/>
        <v/>
      </c>
      <c r="CL153" t="str">
        <f t="shared" si="208"/>
        <v/>
      </c>
      <c r="CM153" t="str">
        <f t="shared" si="209"/>
        <v/>
      </c>
      <c r="CN153" t="str">
        <f t="shared" si="210"/>
        <v/>
      </c>
      <c r="CO153" t="str">
        <f t="shared" si="211"/>
        <v/>
      </c>
      <c r="CP153" t="str">
        <f t="shared" si="212"/>
        <v/>
      </c>
      <c r="CQ153" t="str">
        <f t="shared" si="213"/>
        <v/>
      </c>
      <c r="CR153" t="str">
        <f t="shared" si="214"/>
        <v/>
      </c>
      <c r="CS153" t="str">
        <f t="shared" si="215"/>
        <v/>
      </c>
      <c r="CT153" t="str">
        <f t="shared" si="216"/>
        <v/>
      </c>
      <c r="CU153" t="str">
        <f t="shared" si="217"/>
        <v/>
      </c>
      <c r="CV153" t="str">
        <f t="shared" si="218"/>
        <v/>
      </c>
      <c r="CW153" t="str">
        <f t="shared" si="219"/>
        <v/>
      </c>
      <c r="CX153" t="str">
        <f t="shared" si="220"/>
        <v/>
      </c>
      <c r="CY153" t="str">
        <f t="shared" si="221"/>
        <v/>
      </c>
      <c r="CZ153" t="str">
        <f t="shared" si="222"/>
        <v/>
      </c>
      <c r="DA153" t="str">
        <f t="shared" si="223"/>
        <v/>
      </c>
      <c r="DB153" t="str">
        <f t="shared" si="224"/>
        <v/>
      </c>
      <c r="DC153" t="str">
        <f t="shared" si="225"/>
        <v/>
      </c>
      <c r="DD153" t="str">
        <f t="shared" si="226"/>
        <v/>
      </c>
      <c r="DE153" t="str">
        <f t="shared" si="227"/>
        <v/>
      </c>
      <c r="DF153" t="str">
        <f t="shared" si="228"/>
        <v/>
      </c>
      <c r="DG153" t="str">
        <f t="shared" si="229"/>
        <v/>
      </c>
      <c r="DH153" s="5" t="str">
        <f>IFERROR((CR153*$B$2*(1-$H153)*('CAR.CAP_per person'!B$2))/(_xlfn.XLOOKUP($E$2,EU_countries_GDP!$A$2:$A$29,EU_countries_GDP!$E$2:$E$29)),"")</f>
        <v/>
      </c>
      <c r="DI153" s="5" t="str">
        <f>IFERROR((CS153*$B$2*(1-$H153)*('CAR.CAP_per person'!C$2))/(_xlfn.XLOOKUP($E$2,EU_countries_GDP!$A$2:$A$29,EU_countries_GDP!$E$2:$E$29)),"")</f>
        <v/>
      </c>
      <c r="DJ153" s="5" t="str">
        <f>IFERROR((CT153*$B$2*(1-$H153)*('CAR.CAP_per person'!D$2))/(_xlfn.XLOOKUP($E$2,EU_countries_GDP!$A$2:$A$29,EU_countries_GDP!$E$2:$E$29)),"")</f>
        <v/>
      </c>
      <c r="DK153" s="5" t="str">
        <f>IFERROR((CU153*$B$2*(1-$H153)*('CAR.CAP_per person'!E$2))/(_xlfn.XLOOKUP($E$2,EU_countries_GDP!$A$2:$A$29,EU_countries_GDP!$E$2:$E$29)),"")</f>
        <v/>
      </c>
      <c r="DL153" s="5" t="str">
        <f>IFERROR((CV153*$B$2*(1-$H153)*('CAR.CAP_per person'!F$2))/(_xlfn.XLOOKUP($E$2,EU_countries_GDP!$A$2:$A$29,EU_countries_GDP!$E$2:$E$29)),"")</f>
        <v/>
      </c>
      <c r="DM153" s="5" t="str">
        <f>IFERROR((CW153*$B$2*(1-$H153)*('CAR.CAP_per person'!G$2))/(_xlfn.XLOOKUP($E$2,EU_countries_GDP!$A$2:$A$29,EU_countries_GDP!$E$2:$E$29)),"")</f>
        <v/>
      </c>
      <c r="DN153" s="5" t="str">
        <f>IFERROR((CX153*$B$2*(1-$H153)*('CAR.CAP_per person'!H$2))/(_xlfn.XLOOKUP($E$2,EU_countries_GDP!$A$2:$A$29,EU_countries_GDP!$E$2:$E$29)),"")</f>
        <v/>
      </c>
      <c r="DO153" s="5" t="str">
        <f>IFERROR((CY153*$B$2*(1-$H153)*('CAR.CAP_per person'!I$2))/(_xlfn.XLOOKUP($E$2,EU_countries_GDP!$A$2:$A$29,EU_countries_GDP!$E$2:$E$29)),"")</f>
        <v/>
      </c>
      <c r="DP153" s="5" t="str">
        <f>IFERROR((CZ153*$B$2*(1-$H153)*('CAR.CAP_per person'!J$2))/(_xlfn.XLOOKUP($E$2,EU_countries_GDP!$A$2:$A$29,EU_countries_GDP!$E$2:$E$29)),"")</f>
        <v/>
      </c>
      <c r="DQ153" s="5" t="str">
        <f>IFERROR((DA153*$B$2*(1-$H153)*('CAR.CAP_per person'!K$2))/(_xlfn.XLOOKUP($E$2,EU_countries_GDP!$A$2:$A$29,EU_countries_GDP!$E$2:$E$29)),"")</f>
        <v/>
      </c>
      <c r="DR153" s="5" t="str">
        <f>IFERROR((DB153*$B$2*(1-$H153)*('CAR.CAP_per person'!L$2))/(_xlfn.XLOOKUP($E$2,EU_countries_GDP!$A$2:$A$29,EU_countries_GDP!$E$2:$E$29)),"")</f>
        <v/>
      </c>
      <c r="DS153" s="5" t="str">
        <f>IFERROR((DC153*$B$2*(1-$H153)*('CAR.CAP_per person'!M$2))/(_xlfn.XLOOKUP($E$2,EU_countries_GDP!$A$2:$A$29,EU_countries_GDP!$E$2:$E$29)),"")</f>
        <v/>
      </c>
      <c r="DT153" s="5" t="str">
        <f>IFERROR((DD153*$B$2*(1-$H153)*('CAR.CAP_per person'!N$2))/(_xlfn.XLOOKUP($E$2,EU_countries_GDP!$A$2:$A$29,EU_countries_GDP!$E$2:$E$29)),"")</f>
        <v/>
      </c>
      <c r="DU153" s="5" t="str">
        <f>IFERROR((DE153*$B$2*(1-$H153)*('CAR.CAP_per person'!O$2))/(_xlfn.XLOOKUP($E$2,EU_countries_GDP!$A$2:$A$29,EU_countries_GDP!$E$2:$E$29)),"")</f>
        <v/>
      </c>
      <c r="DV153" s="5" t="str">
        <f>IFERROR((DF153*$B$2*(1-$H153)*('CAR.CAP_per person'!P$2))/(_xlfn.XLOOKUP($E$2,EU_countries_GDP!$A$2:$A$29,EU_countries_GDP!$E$2:$E$29)),"")</f>
        <v/>
      </c>
      <c r="DW153" s="5" t="str">
        <f>IFERROR((DG153*$B$2*(1-$H153)*('CAR.CAP_per person'!Q$2))/(_xlfn.XLOOKUP($E$2,EU_countries_GDP!$A$2:$A$29,EU_countries_GDP!$E$2:$E$29)),"")</f>
        <v/>
      </c>
    </row>
    <row r="154" spans="2:127">
      <c r="B154" t="str">
        <f>_xlfn.XLOOKUP(D154,Table5[Ingredient],Table5[Category],"",FALSE)</f>
        <v/>
      </c>
      <c r="C154" s="33"/>
      <c r="D154" s="33"/>
      <c r="E154" s="33"/>
      <c r="F154" s="33"/>
      <c r="G154" s="33"/>
      <c r="H154" s="33"/>
      <c r="I154" s="33"/>
      <c r="J154" s="37" t="str">
        <f>IFERROR(INDEX('AveragePrices&amp;Codes'!G:AG, MATCH($D154, 'AveragePrices&amp;Codes'!$A:$A, 0), MATCH(Tool_clean!$E$2, 'AveragePrices&amp;Codes'!$G$1:$AG$1, 0)),"")</f>
        <v/>
      </c>
      <c r="K154" s="37" t="str">
        <f t="shared" si="194"/>
        <v/>
      </c>
      <c r="L154">
        <f>IFERROR(IF($F154="Raw",_xlfn.XLOOKUP(_xlfn.XLOOKUP(Tool_clean!$D154,'AveragePrices&amp;Codes'!$A:$A,'AveragePrices&amp;Codes'!$B:$B),AGRIBALYSE_Raw!$B:$B,AGRIBALYSE_Raw!O:O)*$E154,_xlfn.XLOOKUP(_xlfn.XLOOKUP(Tool_clean!$D154,'AveragePrices&amp;Codes'!$A:$A,'AveragePrices&amp;Codes'!$B:$B),AGRIBALYSE_Cooked!$C:$C,AGRIBALYSE_Cooked!P:P)*$E154),"")</f>
        <v>0</v>
      </c>
      <c r="M154">
        <f>IFERROR(IF($F154="Raw",_xlfn.XLOOKUP(_xlfn.XLOOKUP(Tool_clean!$D154,'AveragePrices&amp;Codes'!$A:$A,'AveragePrices&amp;Codes'!$B:$B),AGRIBALYSE_Raw!$B:$B,AGRIBALYSE_Raw!P:P)*$E154,_xlfn.XLOOKUP(_xlfn.XLOOKUP(Tool_clean!$D154,'AveragePrices&amp;Codes'!$A:$A,'AveragePrices&amp;Codes'!$B:$B),AGRIBALYSE_Cooked!$C:$C,AGRIBALYSE_Cooked!Q:Q)*$E154),"")</f>
        <v>0</v>
      </c>
      <c r="N154">
        <f>IFERROR(IF($F154="Raw",_xlfn.XLOOKUP(_xlfn.XLOOKUP(Tool_clean!$D154,'AveragePrices&amp;Codes'!$A:$A,'AveragePrices&amp;Codes'!$B:$B),AGRIBALYSE_Raw!$B:$B,AGRIBALYSE_Raw!Q:Q)*$E154,_xlfn.XLOOKUP(_xlfn.XLOOKUP(Tool_clean!$D154,'AveragePrices&amp;Codes'!$A:$A,'AveragePrices&amp;Codes'!$B:$B),AGRIBALYSE_Cooked!$C:$C,AGRIBALYSE_Cooked!R:R)*$E154),"")</f>
        <v>0</v>
      </c>
      <c r="O154">
        <f>IFERROR(IF($F154="Raw",_xlfn.XLOOKUP(_xlfn.XLOOKUP(Tool_clean!$D154,'AveragePrices&amp;Codes'!$A:$A,'AveragePrices&amp;Codes'!$B:$B),AGRIBALYSE_Raw!$B:$B,AGRIBALYSE_Raw!R:R)*$E154,_xlfn.XLOOKUP(_xlfn.XLOOKUP(Tool_clean!$D154,'AveragePrices&amp;Codes'!$A:$A,'AveragePrices&amp;Codes'!$B:$B),AGRIBALYSE_Cooked!$C:$C,AGRIBALYSE_Cooked!S:S)*$E154),"")</f>
        <v>0</v>
      </c>
      <c r="P154">
        <f>IFERROR(IF($F154="Raw",_xlfn.XLOOKUP(_xlfn.XLOOKUP(Tool_clean!$D154,'AveragePrices&amp;Codes'!$A:$A,'AveragePrices&amp;Codes'!$B:$B),AGRIBALYSE_Raw!$B:$B,AGRIBALYSE_Raw!S:S)*$E154,_xlfn.XLOOKUP(_xlfn.XLOOKUP(Tool_clean!$D154,'AveragePrices&amp;Codes'!$A:$A,'AveragePrices&amp;Codes'!$B:$B),AGRIBALYSE_Cooked!$C:$C,AGRIBALYSE_Cooked!T:T)*$E154),"")</f>
        <v>0</v>
      </c>
      <c r="Q154">
        <f>IFERROR(IF($F154="Raw",_xlfn.XLOOKUP(_xlfn.XLOOKUP(Tool_clean!$D154,'AveragePrices&amp;Codes'!$A:$A,'AveragePrices&amp;Codes'!$B:$B),AGRIBALYSE_Raw!$B:$B,AGRIBALYSE_Raw!T:T)*$E154,_xlfn.XLOOKUP(_xlfn.XLOOKUP(Tool_clean!$D154,'AveragePrices&amp;Codes'!$A:$A,'AveragePrices&amp;Codes'!$B:$B),AGRIBALYSE_Cooked!$C:$C,AGRIBALYSE_Cooked!U:U)*$E154),"")</f>
        <v>0</v>
      </c>
      <c r="R154">
        <f>IFERROR(IF($F154="Raw",_xlfn.XLOOKUP(_xlfn.XLOOKUP(Tool_clean!$D154,'AveragePrices&amp;Codes'!$A:$A,'AveragePrices&amp;Codes'!$B:$B),AGRIBALYSE_Raw!$B:$B,AGRIBALYSE_Raw!U:U)*$E154,_xlfn.XLOOKUP(_xlfn.XLOOKUP(Tool_clean!$D154,'AveragePrices&amp;Codes'!$A:$A,'AveragePrices&amp;Codes'!$B:$B),AGRIBALYSE_Cooked!$C:$C,AGRIBALYSE_Cooked!V:V)*$E154),"")</f>
        <v>0</v>
      </c>
      <c r="S154">
        <f>IFERROR(IF($F154="Raw",_xlfn.XLOOKUP(_xlfn.XLOOKUP(Tool_clean!$D154,'AveragePrices&amp;Codes'!$A:$A,'AveragePrices&amp;Codes'!$B:$B),AGRIBALYSE_Raw!$B:$B,AGRIBALYSE_Raw!V:V)*$E154,_xlfn.XLOOKUP(_xlfn.XLOOKUP(Tool_clean!$D154,'AveragePrices&amp;Codes'!$A:$A,'AveragePrices&amp;Codes'!$B:$B),AGRIBALYSE_Cooked!$C:$C,AGRIBALYSE_Cooked!W:W)*$E154),"")</f>
        <v>0</v>
      </c>
      <c r="T154">
        <f>IFERROR(IF($F154="Raw",_xlfn.XLOOKUP(_xlfn.XLOOKUP(Tool_clean!$D154,'AveragePrices&amp;Codes'!$A:$A,'AveragePrices&amp;Codes'!$B:$B),AGRIBALYSE_Raw!$B:$B,AGRIBALYSE_Raw!W:W)*$E154,_xlfn.XLOOKUP(_xlfn.XLOOKUP(Tool_clean!$D154,'AveragePrices&amp;Codes'!$A:$A,'AveragePrices&amp;Codes'!$B:$B),AGRIBALYSE_Cooked!$C:$C,AGRIBALYSE_Cooked!X:X)*$E154),"")</f>
        <v>0</v>
      </c>
      <c r="U154">
        <f>IFERROR(IF($F154="Raw",_xlfn.XLOOKUP(_xlfn.XLOOKUP(Tool_clean!$D154,'AveragePrices&amp;Codes'!$A:$A,'AveragePrices&amp;Codes'!$B:$B),AGRIBALYSE_Raw!$B:$B,AGRIBALYSE_Raw!X:X)*$E154,_xlfn.XLOOKUP(_xlfn.XLOOKUP(Tool_clean!$D154,'AveragePrices&amp;Codes'!$A:$A,'AveragePrices&amp;Codes'!$B:$B),AGRIBALYSE_Cooked!$C:$C,AGRIBALYSE_Cooked!Y:Y)*$E154),"")</f>
        <v>0</v>
      </c>
      <c r="V154">
        <f>IFERROR(IF($F154="Raw",_xlfn.XLOOKUP(_xlfn.XLOOKUP(Tool_clean!$D154,'AveragePrices&amp;Codes'!$A:$A,'AveragePrices&amp;Codes'!$B:$B),AGRIBALYSE_Raw!$B:$B,AGRIBALYSE_Raw!Y:Y)*$E154,_xlfn.XLOOKUP(_xlfn.XLOOKUP(Tool_clean!$D154,'AveragePrices&amp;Codes'!$A:$A,'AveragePrices&amp;Codes'!$B:$B),AGRIBALYSE_Cooked!$C:$C,AGRIBALYSE_Cooked!Z:Z)*$E154),"")</f>
        <v>0</v>
      </c>
      <c r="W154">
        <f>IFERROR(IF($F154="Raw",_xlfn.XLOOKUP(_xlfn.XLOOKUP(Tool_clean!$D154,'AveragePrices&amp;Codes'!$A:$A,'AveragePrices&amp;Codes'!$B:$B),AGRIBALYSE_Raw!$B:$B,AGRIBALYSE_Raw!Z:Z)*$E154,_xlfn.XLOOKUP(_xlfn.XLOOKUP(Tool_clean!$D154,'AveragePrices&amp;Codes'!$A:$A,'AveragePrices&amp;Codes'!$B:$B),AGRIBALYSE_Cooked!$C:$C,AGRIBALYSE_Cooked!AA:AA)*$E154),"")</f>
        <v>0</v>
      </c>
      <c r="X154">
        <f>IFERROR(IF($F154="Raw",_xlfn.XLOOKUP(_xlfn.XLOOKUP(Tool_clean!$D154,'AveragePrices&amp;Codes'!$A:$A,'AveragePrices&amp;Codes'!$B:$B),AGRIBALYSE_Raw!$B:$B,AGRIBALYSE_Raw!AA:AA)*$E154,_xlfn.XLOOKUP(_xlfn.XLOOKUP(Tool_clean!$D154,'AveragePrices&amp;Codes'!$A:$A,'AveragePrices&amp;Codes'!$B:$B),AGRIBALYSE_Cooked!$C:$C,AGRIBALYSE_Cooked!AB:AB)*$E154),"")</f>
        <v>0</v>
      </c>
      <c r="Y154">
        <f>IFERROR(IF($F154="Raw",_xlfn.XLOOKUP(_xlfn.XLOOKUP(Tool_clean!$D154,'AveragePrices&amp;Codes'!$A:$A,'AveragePrices&amp;Codes'!$B:$B),AGRIBALYSE_Raw!$B:$B,AGRIBALYSE_Raw!AB:AB)*$E154,_xlfn.XLOOKUP(_xlfn.XLOOKUP(Tool_clean!$D154,'AveragePrices&amp;Codes'!$A:$A,'AveragePrices&amp;Codes'!$B:$B),AGRIBALYSE_Cooked!$C:$C,AGRIBALYSE_Cooked!AC:AC)*$E154),"")</f>
        <v>0</v>
      </c>
      <c r="Z154">
        <f>IFERROR(IF($F154="Raw",_xlfn.XLOOKUP(_xlfn.XLOOKUP(Tool_clean!$D154,'AveragePrices&amp;Codes'!$A:$A,'AveragePrices&amp;Codes'!$B:$B),AGRIBALYSE_Raw!$B:$B,AGRIBALYSE_Raw!AC:AC)*$E154,_xlfn.XLOOKUP(_xlfn.XLOOKUP(Tool_clean!$D154,'AveragePrices&amp;Codes'!$A:$A,'AveragePrices&amp;Codes'!$B:$B),AGRIBALYSE_Cooked!$C:$C,AGRIBALYSE_Cooked!AD:AD)*$E154),"")</f>
        <v>0</v>
      </c>
      <c r="AA154">
        <f>IFERROR(IF($F154="Raw",_xlfn.XLOOKUP(_xlfn.XLOOKUP(Tool_clean!$D154,'AveragePrices&amp;Codes'!$A:$A,'AveragePrices&amp;Codes'!$B:$B),AGRIBALYSE_Raw!$B:$B,AGRIBALYSE_Raw!AD:AD)*$E154,_xlfn.XLOOKUP(_xlfn.XLOOKUP(Tool_clean!$D154,'AveragePrices&amp;Codes'!$A:$A,'AveragePrices&amp;Codes'!$B:$B),AGRIBALYSE_Cooked!$C:$C,AGRIBALYSE_Cooked!AE:AE)*$E154),"")</f>
        <v>0</v>
      </c>
      <c r="AB154" t="str" cm="1">
        <f t="array" ref="AB154">IFERROR(_xlfn.XLOOKUP(Tool_clean!$F154&amp;$E$2,'Cooking methods'!$A:$A&amp;'Cooking methods'!$B:$B,'Cooking methods'!C:C)*$E154,"")</f>
        <v/>
      </c>
      <c r="AC154" t="str" cm="1">
        <f t="array" ref="AC154">IFERROR(_xlfn.XLOOKUP(Tool_clean!$F154&amp;$E$2,'Cooking methods'!$A:$A&amp;'Cooking methods'!$B:$B,'Cooking methods'!D:D)*$E154,"")</f>
        <v/>
      </c>
      <c r="AD154" t="str" cm="1">
        <f t="array" ref="AD154">IFERROR(_xlfn.XLOOKUP(Tool_clean!$F154&amp;$E$2,'Cooking methods'!$A:$A&amp;'Cooking methods'!$B:$B,'Cooking methods'!E:E)*$E154,"")</f>
        <v/>
      </c>
      <c r="AE154" t="str" cm="1">
        <f t="array" ref="AE154">IFERROR(_xlfn.XLOOKUP(Tool_clean!$F154&amp;$E$2,'Cooking methods'!$A:$A&amp;'Cooking methods'!$B:$B,'Cooking methods'!F:F)*$E154,"")</f>
        <v/>
      </c>
      <c r="AF154" t="str" cm="1">
        <f t="array" ref="AF154">IFERROR(_xlfn.XLOOKUP(Tool_clean!$F154&amp;$E$2,'Cooking methods'!$A:$A&amp;'Cooking methods'!$B:$B,'Cooking methods'!G:G)*$E154,"")</f>
        <v/>
      </c>
      <c r="AG154" t="str" cm="1">
        <f t="array" ref="AG154">IFERROR(_xlfn.XLOOKUP(Tool_clean!$F154&amp;$E$2,'Cooking methods'!$A:$A&amp;'Cooking methods'!$B:$B,'Cooking methods'!H:H)*$E154,"")</f>
        <v/>
      </c>
      <c r="AH154" t="str" cm="1">
        <f t="array" ref="AH154">IFERROR(_xlfn.XLOOKUP(Tool_clean!$F154&amp;$E$2,'Cooking methods'!$A:$A&amp;'Cooking methods'!$B:$B,'Cooking methods'!I:I)*$E154,"")</f>
        <v/>
      </c>
      <c r="AI154" t="str" cm="1">
        <f t="array" ref="AI154">IFERROR(_xlfn.XLOOKUP(Tool_clean!$F154&amp;$E$2,'Cooking methods'!$A:$A&amp;'Cooking methods'!$B:$B,'Cooking methods'!J:J)*$E154,"")</f>
        <v/>
      </c>
      <c r="AJ154" t="str" cm="1">
        <f t="array" ref="AJ154">IFERROR(_xlfn.XLOOKUP(Tool_clean!$F154&amp;$E$2,'Cooking methods'!$A:$A&amp;'Cooking methods'!$B:$B,'Cooking methods'!K:K)*$E154,"")</f>
        <v/>
      </c>
      <c r="AK154" t="str" cm="1">
        <f t="array" ref="AK154">IFERROR(_xlfn.XLOOKUP(Tool_clean!$F154&amp;$E$2,'Cooking methods'!$A:$A&amp;'Cooking methods'!$B:$B,'Cooking methods'!L:L)*$E154,"")</f>
        <v/>
      </c>
      <c r="AL154" t="str" cm="1">
        <f t="array" ref="AL154">IFERROR(_xlfn.XLOOKUP(Tool_clean!$F154&amp;$E$2,'Cooking methods'!$A:$A&amp;'Cooking methods'!$B:$B,'Cooking methods'!M:M)*$E154,"")</f>
        <v/>
      </c>
      <c r="AM154" t="str" cm="1">
        <f t="array" ref="AM154">IFERROR(_xlfn.XLOOKUP(Tool_clean!$F154&amp;$E$2,'Cooking methods'!$A:$A&amp;'Cooking methods'!$B:$B,'Cooking methods'!N:N)*$E154,"")</f>
        <v/>
      </c>
      <c r="AN154" t="str" cm="1">
        <f t="array" ref="AN154">IFERROR(_xlfn.XLOOKUP(Tool_clean!$F154&amp;$E$2,'Cooking methods'!$A:$A&amp;'Cooking methods'!$B:$B,'Cooking methods'!O:O)*$E154,"")</f>
        <v/>
      </c>
      <c r="AO154" t="str" cm="1">
        <f t="array" ref="AO154">IFERROR(_xlfn.XLOOKUP(Tool_clean!$F154&amp;$E$2,'Cooking methods'!$A:$A&amp;'Cooking methods'!$B:$B,'Cooking methods'!P:P)*$E154,"")</f>
        <v/>
      </c>
      <c r="AP154" t="str" cm="1">
        <f t="array" ref="AP154">IFERROR(_xlfn.XLOOKUP(Tool_clean!$F154&amp;$E$2,'Cooking methods'!$A:$A&amp;'Cooking methods'!$B:$B,'Cooking methods'!Q:Q)*$E154,"")</f>
        <v/>
      </c>
      <c r="AQ154" t="str" cm="1">
        <f t="array" ref="AQ154">IFERROR(_xlfn.XLOOKUP(Tool_clean!$F154&amp;$E$2,'Cooking methods'!$A:$A&amp;'Cooking methods'!$B:$B,'Cooking methods'!R:R)*$E154,"")</f>
        <v/>
      </c>
      <c r="AR154" t="str" cm="1">
        <f t="array" ref="AR154">IFERROR(_xlfn.XLOOKUP(Tool_clean!$G154&amp;$E$2,'Waste management'!$A:$A&amp;'Waste management'!$B:$B,'Waste management'!C:C)*$E154,"")</f>
        <v/>
      </c>
      <c r="AS154" t="str" cm="1">
        <f t="array" ref="AS154">IFERROR(_xlfn.XLOOKUP(Tool_clean!$G154&amp;$E$2,'Waste management'!$A:$A&amp;'Waste management'!$B:$B,'Waste management'!D:D)*$E154,"")</f>
        <v/>
      </c>
      <c r="AT154" t="str" cm="1">
        <f t="array" ref="AT154">IFERROR(_xlfn.XLOOKUP(Tool_clean!$G154&amp;$E$2,'Waste management'!$A:$A&amp;'Waste management'!$B:$B,'Waste management'!E:E)*$E154,"")</f>
        <v/>
      </c>
      <c r="AU154" t="str" cm="1">
        <f t="array" ref="AU154">IFERROR(_xlfn.XLOOKUP(Tool_clean!$G154&amp;$E$2,'Waste management'!$A:$A&amp;'Waste management'!$B:$B,'Waste management'!F:F)*$E154,"")</f>
        <v/>
      </c>
      <c r="AV154" t="str" cm="1">
        <f t="array" ref="AV154">IFERROR(_xlfn.XLOOKUP(Tool_clean!$G154&amp;$E$2,'Waste management'!$A:$A&amp;'Waste management'!$B:$B,'Waste management'!G:G)*$E154,"")</f>
        <v/>
      </c>
      <c r="AW154" t="str" cm="1">
        <f t="array" ref="AW154">IFERROR(_xlfn.XLOOKUP(Tool_clean!$G154&amp;$E$2,'Waste management'!$A:$A&amp;'Waste management'!$B:$B,'Waste management'!H:H)*$E154,"")</f>
        <v/>
      </c>
      <c r="AX154" t="str" cm="1">
        <f t="array" ref="AX154">IFERROR(_xlfn.XLOOKUP(Tool_clean!$G154&amp;$E$2,'Waste management'!$A:$A&amp;'Waste management'!$B:$B,'Waste management'!I:I)*$E154,"")</f>
        <v/>
      </c>
      <c r="AY154" t="str" cm="1">
        <f t="array" ref="AY154">IFERROR(_xlfn.XLOOKUP(Tool_clean!$G154&amp;$E$2,'Waste management'!$A:$A&amp;'Waste management'!$B:$B,'Waste management'!J:J)*$E154,"")</f>
        <v/>
      </c>
      <c r="AZ154" t="str" cm="1">
        <f t="array" ref="AZ154">IFERROR(_xlfn.XLOOKUP(Tool_clean!$G154&amp;$E$2,'Waste management'!$A:$A&amp;'Waste management'!$B:$B,'Waste management'!K:K)*$E154,"")</f>
        <v/>
      </c>
      <c r="BA154" t="str" cm="1">
        <f t="array" ref="BA154">IFERROR(_xlfn.XLOOKUP(Tool_clean!$G154&amp;$E$2,'Waste management'!$A:$A&amp;'Waste management'!$B:$B,'Waste management'!L:L)*$E154,"")</f>
        <v/>
      </c>
      <c r="BB154" t="str" cm="1">
        <f t="array" ref="BB154">IFERROR(_xlfn.XLOOKUP(Tool_clean!$G154&amp;$E$2,'Waste management'!$A:$A&amp;'Waste management'!$B:$B,'Waste management'!M:M)*$E154,"")</f>
        <v/>
      </c>
      <c r="BC154" t="str" cm="1">
        <f t="array" ref="BC154">IFERROR(_xlfn.XLOOKUP(Tool_clean!$G154&amp;$E$2,'Waste management'!$A:$A&amp;'Waste management'!$B:$B,'Waste management'!N:N)*$E154,"")</f>
        <v/>
      </c>
      <c r="BD154" t="str" cm="1">
        <f t="array" ref="BD154">IFERROR(_xlfn.XLOOKUP(Tool_clean!$G154&amp;$E$2,'Waste management'!$A:$A&amp;'Waste management'!$B:$B,'Waste management'!O:O)*$E154,"")</f>
        <v/>
      </c>
      <c r="BE154" t="str" cm="1">
        <f t="array" ref="BE154">IFERROR(_xlfn.XLOOKUP(Tool_clean!$G154&amp;$E$2,'Waste management'!$A:$A&amp;'Waste management'!$B:$B,'Waste management'!P:P)*$E154,"")</f>
        <v/>
      </c>
      <c r="BF154" t="str" cm="1">
        <f t="array" ref="BF154">IFERROR(_xlfn.XLOOKUP(Tool_clean!$G154&amp;$E$2,'Waste management'!$A:$A&amp;'Waste management'!$B:$B,'Waste management'!Q:Q)*$E154,"")</f>
        <v/>
      </c>
      <c r="BG154" t="str" cm="1">
        <f t="array" ref="BG154">IFERROR(_xlfn.XLOOKUP(Tool_clean!$G154&amp;$E$2,'Waste management'!$A:$A&amp;'Waste management'!$B:$B,'Waste management'!R:R)*$E154,"")</f>
        <v/>
      </c>
      <c r="BH154" t="str">
        <f>IFERROR((L154+AR154+AB154)*_xlfn.XLOOKUP(Tool_clean!BH$4,Monetization_Factors!$A:$A,Monetization_Factors!$D:$D),"")</f>
        <v/>
      </c>
      <c r="BI154" t="str">
        <f>IFERROR((M154+AS154+AC154)*_xlfn.XLOOKUP(Tool_clean!BI$4,Monetization_Factors!$A:$A,Monetization_Factors!$D:$D),"")</f>
        <v/>
      </c>
      <c r="BJ154" t="str">
        <f>IFERROR((N154+AT154+AD154)*_xlfn.XLOOKUP(Tool_clean!BJ$4,Monetization_Factors!$A:$A,Monetization_Factors!$D:$D),"")</f>
        <v/>
      </c>
      <c r="BK154" t="str">
        <f>IFERROR((O154+AU154+AE154)*_xlfn.XLOOKUP(Tool_clean!BK$4,Monetization_Factors!$A:$A,Monetization_Factors!$D:$D),"")</f>
        <v/>
      </c>
      <c r="BL154" t="str">
        <f>IFERROR((P154+AV154+AF154)*_xlfn.XLOOKUP(Tool_clean!BL$4,Monetization_Factors!$A:$A,Monetization_Factors!$D:$D),"")</f>
        <v/>
      </c>
      <c r="BM154" t="str">
        <f>IFERROR((Q154+AW154+AG154)*_xlfn.XLOOKUP(Tool_clean!BM$4,Monetization_Factors!$A:$A,Monetization_Factors!$D:$D),"")</f>
        <v/>
      </c>
      <c r="BN154" t="str">
        <f>IFERROR((R154+AX154+AH154)*_xlfn.XLOOKUP(Tool_clean!BN$4,Monetization_Factors!$A:$A,Monetization_Factors!$D:$D),"")</f>
        <v/>
      </c>
      <c r="BO154" t="str">
        <f>IFERROR((S154+AY154+AI154)*_xlfn.XLOOKUP(Tool_clean!BO$4,Monetization_Factors!$A:$A,Monetization_Factors!$D:$D),"")</f>
        <v/>
      </c>
      <c r="BP154" t="str">
        <f>IFERROR((T154+AZ154+AJ154)*_xlfn.XLOOKUP(Tool_clean!BP$4,Monetization_Factors!$A:$A,Monetization_Factors!$D:$D),"")</f>
        <v/>
      </c>
      <c r="BQ154" t="str">
        <f>IFERROR((U154+BA154+AK154)*_xlfn.XLOOKUP(Tool_clean!BQ$4,Monetization_Factors!$A:$A,Monetization_Factors!$D:$D),"")</f>
        <v/>
      </c>
      <c r="BR154" t="str">
        <f>IFERROR((V154+BB154+AL154)*_xlfn.XLOOKUP(Tool_clean!BR$4,Monetization_Factors!$A:$A,Monetization_Factors!$D:$D),"")</f>
        <v/>
      </c>
      <c r="BS154" t="str">
        <f>IFERROR((W154+BC154+AM154)*_xlfn.XLOOKUP(Tool_clean!BS$4,Monetization_Factors!$A:$A,Monetization_Factors!$D:$D),"")</f>
        <v/>
      </c>
      <c r="BT154" t="str">
        <f>IFERROR((X154+BD154+AN154)*_xlfn.XLOOKUP(Tool_clean!BT$4,Monetization_Factors!$A:$A,Monetization_Factors!$D:$D),"")</f>
        <v/>
      </c>
      <c r="BU154" t="str">
        <f>IFERROR((Y154+BE154+AO154)*_xlfn.XLOOKUP(Tool_clean!BU$4,Monetization_Factors!$A:$A,Monetization_Factors!$D:$D),"")</f>
        <v/>
      </c>
      <c r="BV154" t="str">
        <f>IFERROR((Z154+BF154+AP154)*_xlfn.XLOOKUP(Tool_clean!BV$4,Monetization_Factors!$A:$A,Monetization_Factors!$D:$D),"")</f>
        <v/>
      </c>
      <c r="BW154" t="str">
        <f>IFERROR((AA154+BG154+AQ154)*_xlfn.XLOOKUP(Tool_clean!BW$4,Monetization_Factors!$A:$A,Monetization_Factors!$D:$D),"")</f>
        <v/>
      </c>
      <c r="BX154" s="38" t="str" cm="1">
        <f t="array" ref="BX154">IFERROR(_xlfn.IFS(I154&gt;0,I154*E154,I154="",J154*E154),"")</f>
        <v/>
      </c>
      <c r="BY154" s="38">
        <f t="shared" si="195"/>
        <v>0</v>
      </c>
      <c r="BZ154" s="38" t="str">
        <f t="shared" si="196"/>
        <v/>
      </c>
      <c r="CA154" s="38" t="str">
        <f t="shared" si="197"/>
        <v/>
      </c>
      <c r="CB154" t="str">
        <f t="shared" si="198"/>
        <v/>
      </c>
      <c r="CC154" t="str">
        <f t="shared" si="199"/>
        <v/>
      </c>
      <c r="CD154" t="str">
        <f t="shared" si="200"/>
        <v/>
      </c>
      <c r="CE154" t="str">
        <f t="shared" si="201"/>
        <v/>
      </c>
      <c r="CF154" t="str">
        <f t="shared" si="202"/>
        <v/>
      </c>
      <c r="CG154" t="str">
        <f t="shared" si="203"/>
        <v/>
      </c>
      <c r="CH154" t="str">
        <f t="shared" si="204"/>
        <v/>
      </c>
      <c r="CI154" t="str">
        <f t="shared" si="205"/>
        <v/>
      </c>
      <c r="CJ154" t="str">
        <f t="shared" si="206"/>
        <v/>
      </c>
      <c r="CK154" t="str">
        <f t="shared" si="207"/>
        <v/>
      </c>
      <c r="CL154" t="str">
        <f t="shared" si="208"/>
        <v/>
      </c>
      <c r="CM154" t="str">
        <f t="shared" si="209"/>
        <v/>
      </c>
      <c r="CN154" t="str">
        <f t="shared" si="210"/>
        <v/>
      </c>
      <c r="CO154" t="str">
        <f t="shared" si="211"/>
        <v/>
      </c>
      <c r="CP154" t="str">
        <f t="shared" si="212"/>
        <v/>
      </c>
      <c r="CQ154" t="str">
        <f t="shared" si="213"/>
        <v/>
      </c>
      <c r="CR154" t="str">
        <f t="shared" si="214"/>
        <v/>
      </c>
      <c r="CS154" t="str">
        <f t="shared" si="215"/>
        <v/>
      </c>
      <c r="CT154" t="str">
        <f t="shared" si="216"/>
        <v/>
      </c>
      <c r="CU154" t="str">
        <f t="shared" si="217"/>
        <v/>
      </c>
      <c r="CV154" t="str">
        <f t="shared" si="218"/>
        <v/>
      </c>
      <c r="CW154" t="str">
        <f t="shared" si="219"/>
        <v/>
      </c>
      <c r="CX154" t="str">
        <f t="shared" si="220"/>
        <v/>
      </c>
      <c r="CY154" t="str">
        <f t="shared" si="221"/>
        <v/>
      </c>
      <c r="CZ154" t="str">
        <f t="shared" si="222"/>
        <v/>
      </c>
      <c r="DA154" t="str">
        <f t="shared" si="223"/>
        <v/>
      </c>
      <c r="DB154" t="str">
        <f t="shared" si="224"/>
        <v/>
      </c>
      <c r="DC154" t="str">
        <f t="shared" si="225"/>
        <v/>
      </c>
      <c r="DD154" t="str">
        <f t="shared" si="226"/>
        <v/>
      </c>
      <c r="DE154" t="str">
        <f t="shared" si="227"/>
        <v/>
      </c>
      <c r="DF154" t="str">
        <f t="shared" si="228"/>
        <v/>
      </c>
      <c r="DG154" t="str">
        <f t="shared" si="229"/>
        <v/>
      </c>
      <c r="DH154" s="5" t="str">
        <f>IFERROR((CR154*$B$2*(1-$H154)*('CAR.CAP_per person'!B$2))/(_xlfn.XLOOKUP($E$2,EU_countries_GDP!$A$2:$A$29,EU_countries_GDP!$E$2:$E$29)),"")</f>
        <v/>
      </c>
      <c r="DI154" s="5" t="str">
        <f>IFERROR((CS154*$B$2*(1-$H154)*('CAR.CAP_per person'!C$2))/(_xlfn.XLOOKUP($E$2,EU_countries_GDP!$A$2:$A$29,EU_countries_GDP!$E$2:$E$29)),"")</f>
        <v/>
      </c>
      <c r="DJ154" s="5" t="str">
        <f>IFERROR((CT154*$B$2*(1-$H154)*('CAR.CAP_per person'!D$2))/(_xlfn.XLOOKUP($E$2,EU_countries_GDP!$A$2:$A$29,EU_countries_GDP!$E$2:$E$29)),"")</f>
        <v/>
      </c>
      <c r="DK154" s="5" t="str">
        <f>IFERROR((CU154*$B$2*(1-$H154)*('CAR.CAP_per person'!E$2))/(_xlfn.XLOOKUP($E$2,EU_countries_GDP!$A$2:$A$29,EU_countries_GDP!$E$2:$E$29)),"")</f>
        <v/>
      </c>
      <c r="DL154" s="5" t="str">
        <f>IFERROR((CV154*$B$2*(1-$H154)*('CAR.CAP_per person'!F$2))/(_xlfn.XLOOKUP($E$2,EU_countries_GDP!$A$2:$A$29,EU_countries_GDP!$E$2:$E$29)),"")</f>
        <v/>
      </c>
      <c r="DM154" s="5" t="str">
        <f>IFERROR((CW154*$B$2*(1-$H154)*('CAR.CAP_per person'!G$2))/(_xlfn.XLOOKUP($E$2,EU_countries_GDP!$A$2:$A$29,EU_countries_GDP!$E$2:$E$29)),"")</f>
        <v/>
      </c>
      <c r="DN154" s="5" t="str">
        <f>IFERROR((CX154*$B$2*(1-$H154)*('CAR.CAP_per person'!H$2))/(_xlfn.XLOOKUP($E$2,EU_countries_GDP!$A$2:$A$29,EU_countries_GDP!$E$2:$E$29)),"")</f>
        <v/>
      </c>
      <c r="DO154" s="5" t="str">
        <f>IFERROR((CY154*$B$2*(1-$H154)*('CAR.CAP_per person'!I$2))/(_xlfn.XLOOKUP($E$2,EU_countries_GDP!$A$2:$A$29,EU_countries_GDP!$E$2:$E$29)),"")</f>
        <v/>
      </c>
      <c r="DP154" s="5" t="str">
        <f>IFERROR((CZ154*$B$2*(1-$H154)*('CAR.CAP_per person'!J$2))/(_xlfn.XLOOKUP($E$2,EU_countries_GDP!$A$2:$A$29,EU_countries_GDP!$E$2:$E$29)),"")</f>
        <v/>
      </c>
      <c r="DQ154" s="5" t="str">
        <f>IFERROR((DA154*$B$2*(1-$H154)*('CAR.CAP_per person'!K$2))/(_xlfn.XLOOKUP($E$2,EU_countries_GDP!$A$2:$A$29,EU_countries_GDP!$E$2:$E$29)),"")</f>
        <v/>
      </c>
      <c r="DR154" s="5" t="str">
        <f>IFERROR((DB154*$B$2*(1-$H154)*('CAR.CAP_per person'!L$2))/(_xlfn.XLOOKUP($E$2,EU_countries_GDP!$A$2:$A$29,EU_countries_GDP!$E$2:$E$29)),"")</f>
        <v/>
      </c>
      <c r="DS154" s="5" t="str">
        <f>IFERROR((DC154*$B$2*(1-$H154)*('CAR.CAP_per person'!M$2))/(_xlfn.XLOOKUP($E$2,EU_countries_GDP!$A$2:$A$29,EU_countries_GDP!$E$2:$E$29)),"")</f>
        <v/>
      </c>
      <c r="DT154" s="5" t="str">
        <f>IFERROR((DD154*$B$2*(1-$H154)*('CAR.CAP_per person'!N$2))/(_xlfn.XLOOKUP($E$2,EU_countries_GDP!$A$2:$A$29,EU_countries_GDP!$E$2:$E$29)),"")</f>
        <v/>
      </c>
      <c r="DU154" s="5" t="str">
        <f>IFERROR((DE154*$B$2*(1-$H154)*('CAR.CAP_per person'!O$2))/(_xlfn.XLOOKUP($E$2,EU_countries_GDP!$A$2:$A$29,EU_countries_GDP!$E$2:$E$29)),"")</f>
        <v/>
      </c>
      <c r="DV154" s="5" t="str">
        <f>IFERROR((DF154*$B$2*(1-$H154)*('CAR.CAP_per person'!P$2))/(_xlfn.XLOOKUP($E$2,EU_countries_GDP!$A$2:$A$29,EU_countries_GDP!$E$2:$E$29)),"")</f>
        <v/>
      </c>
      <c r="DW154" s="5" t="str">
        <f>IFERROR((DG154*$B$2*(1-$H154)*('CAR.CAP_per person'!Q$2))/(_xlfn.XLOOKUP($E$2,EU_countries_GDP!$A$2:$A$29,EU_countries_GDP!$E$2:$E$29)),"")</f>
        <v/>
      </c>
    </row>
    <row r="155" spans="2:127">
      <c r="B155" t="str">
        <f>_xlfn.XLOOKUP(D155,Table5[Ingredient],Table5[Category],"",FALSE)</f>
        <v/>
      </c>
      <c r="C155" s="33"/>
      <c r="D155" s="33"/>
      <c r="E155" s="33"/>
      <c r="F155" s="33"/>
      <c r="G155" s="33"/>
      <c r="H155" s="33"/>
      <c r="I155" s="33"/>
      <c r="J155" s="37" t="str">
        <f>IFERROR(INDEX('AveragePrices&amp;Codes'!G:AG, MATCH($D155, 'AveragePrices&amp;Codes'!$A:$A, 0), MATCH(Tool_clean!$E$2, 'AveragePrices&amp;Codes'!$G$1:$AG$1, 0)),"")</f>
        <v/>
      </c>
      <c r="K155" s="37" t="str">
        <f t="shared" si="194"/>
        <v/>
      </c>
      <c r="L155">
        <f>IFERROR(IF($F155="Raw",_xlfn.XLOOKUP(_xlfn.XLOOKUP(Tool_clean!$D155,'AveragePrices&amp;Codes'!$A:$A,'AveragePrices&amp;Codes'!$B:$B),AGRIBALYSE_Raw!$B:$B,AGRIBALYSE_Raw!O:O)*$E155,_xlfn.XLOOKUP(_xlfn.XLOOKUP(Tool_clean!$D155,'AveragePrices&amp;Codes'!$A:$A,'AveragePrices&amp;Codes'!$B:$B),AGRIBALYSE_Cooked!$C:$C,AGRIBALYSE_Cooked!P:P)*$E155),"")</f>
        <v>0</v>
      </c>
      <c r="M155">
        <f>IFERROR(IF($F155="Raw",_xlfn.XLOOKUP(_xlfn.XLOOKUP(Tool_clean!$D155,'AveragePrices&amp;Codes'!$A:$A,'AveragePrices&amp;Codes'!$B:$B),AGRIBALYSE_Raw!$B:$B,AGRIBALYSE_Raw!P:P)*$E155,_xlfn.XLOOKUP(_xlfn.XLOOKUP(Tool_clean!$D155,'AveragePrices&amp;Codes'!$A:$A,'AveragePrices&amp;Codes'!$B:$B),AGRIBALYSE_Cooked!$C:$C,AGRIBALYSE_Cooked!Q:Q)*$E155),"")</f>
        <v>0</v>
      </c>
      <c r="N155">
        <f>IFERROR(IF($F155="Raw",_xlfn.XLOOKUP(_xlfn.XLOOKUP(Tool_clean!$D155,'AveragePrices&amp;Codes'!$A:$A,'AveragePrices&amp;Codes'!$B:$B),AGRIBALYSE_Raw!$B:$B,AGRIBALYSE_Raw!Q:Q)*$E155,_xlfn.XLOOKUP(_xlfn.XLOOKUP(Tool_clean!$D155,'AveragePrices&amp;Codes'!$A:$A,'AveragePrices&amp;Codes'!$B:$B),AGRIBALYSE_Cooked!$C:$C,AGRIBALYSE_Cooked!R:R)*$E155),"")</f>
        <v>0</v>
      </c>
      <c r="O155">
        <f>IFERROR(IF($F155="Raw",_xlfn.XLOOKUP(_xlfn.XLOOKUP(Tool_clean!$D155,'AveragePrices&amp;Codes'!$A:$A,'AveragePrices&amp;Codes'!$B:$B),AGRIBALYSE_Raw!$B:$B,AGRIBALYSE_Raw!R:R)*$E155,_xlfn.XLOOKUP(_xlfn.XLOOKUP(Tool_clean!$D155,'AveragePrices&amp;Codes'!$A:$A,'AveragePrices&amp;Codes'!$B:$B),AGRIBALYSE_Cooked!$C:$C,AGRIBALYSE_Cooked!S:S)*$E155),"")</f>
        <v>0</v>
      </c>
      <c r="P155">
        <f>IFERROR(IF($F155="Raw",_xlfn.XLOOKUP(_xlfn.XLOOKUP(Tool_clean!$D155,'AveragePrices&amp;Codes'!$A:$A,'AveragePrices&amp;Codes'!$B:$B),AGRIBALYSE_Raw!$B:$B,AGRIBALYSE_Raw!S:S)*$E155,_xlfn.XLOOKUP(_xlfn.XLOOKUP(Tool_clean!$D155,'AveragePrices&amp;Codes'!$A:$A,'AveragePrices&amp;Codes'!$B:$B),AGRIBALYSE_Cooked!$C:$C,AGRIBALYSE_Cooked!T:T)*$E155),"")</f>
        <v>0</v>
      </c>
      <c r="Q155">
        <f>IFERROR(IF($F155="Raw",_xlfn.XLOOKUP(_xlfn.XLOOKUP(Tool_clean!$D155,'AveragePrices&amp;Codes'!$A:$A,'AveragePrices&amp;Codes'!$B:$B),AGRIBALYSE_Raw!$B:$B,AGRIBALYSE_Raw!T:T)*$E155,_xlfn.XLOOKUP(_xlfn.XLOOKUP(Tool_clean!$D155,'AveragePrices&amp;Codes'!$A:$A,'AveragePrices&amp;Codes'!$B:$B),AGRIBALYSE_Cooked!$C:$C,AGRIBALYSE_Cooked!U:U)*$E155),"")</f>
        <v>0</v>
      </c>
      <c r="R155">
        <f>IFERROR(IF($F155="Raw",_xlfn.XLOOKUP(_xlfn.XLOOKUP(Tool_clean!$D155,'AveragePrices&amp;Codes'!$A:$A,'AveragePrices&amp;Codes'!$B:$B),AGRIBALYSE_Raw!$B:$B,AGRIBALYSE_Raw!U:U)*$E155,_xlfn.XLOOKUP(_xlfn.XLOOKUP(Tool_clean!$D155,'AveragePrices&amp;Codes'!$A:$A,'AveragePrices&amp;Codes'!$B:$B),AGRIBALYSE_Cooked!$C:$C,AGRIBALYSE_Cooked!V:V)*$E155),"")</f>
        <v>0</v>
      </c>
      <c r="S155">
        <f>IFERROR(IF($F155="Raw",_xlfn.XLOOKUP(_xlfn.XLOOKUP(Tool_clean!$D155,'AveragePrices&amp;Codes'!$A:$A,'AveragePrices&amp;Codes'!$B:$B),AGRIBALYSE_Raw!$B:$B,AGRIBALYSE_Raw!V:V)*$E155,_xlfn.XLOOKUP(_xlfn.XLOOKUP(Tool_clean!$D155,'AveragePrices&amp;Codes'!$A:$A,'AveragePrices&amp;Codes'!$B:$B),AGRIBALYSE_Cooked!$C:$C,AGRIBALYSE_Cooked!W:W)*$E155),"")</f>
        <v>0</v>
      </c>
      <c r="T155">
        <f>IFERROR(IF($F155="Raw",_xlfn.XLOOKUP(_xlfn.XLOOKUP(Tool_clean!$D155,'AveragePrices&amp;Codes'!$A:$A,'AveragePrices&amp;Codes'!$B:$B),AGRIBALYSE_Raw!$B:$B,AGRIBALYSE_Raw!W:W)*$E155,_xlfn.XLOOKUP(_xlfn.XLOOKUP(Tool_clean!$D155,'AveragePrices&amp;Codes'!$A:$A,'AveragePrices&amp;Codes'!$B:$B),AGRIBALYSE_Cooked!$C:$C,AGRIBALYSE_Cooked!X:X)*$E155),"")</f>
        <v>0</v>
      </c>
      <c r="U155">
        <f>IFERROR(IF($F155="Raw",_xlfn.XLOOKUP(_xlfn.XLOOKUP(Tool_clean!$D155,'AveragePrices&amp;Codes'!$A:$A,'AveragePrices&amp;Codes'!$B:$B),AGRIBALYSE_Raw!$B:$B,AGRIBALYSE_Raw!X:X)*$E155,_xlfn.XLOOKUP(_xlfn.XLOOKUP(Tool_clean!$D155,'AveragePrices&amp;Codes'!$A:$A,'AveragePrices&amp;Codes'!$B:$B),AGRIBALYSE_Cooked!$C:$C,AGRIBALYSE_Cooked!Y:Y)*$E155),"")</f>
        <v>0</v>
      </c>
      <c r="V155">
        <f>IFERROR(IF($F155="Raw",_xlfn.XLOOKUP(_xlfn.XLOOKUP(Tool_clean!$D155,'AveragePrices&amp;Codes'!$A:$A,'AveragePrices&amp;Codes'!$B:$B),AGRIBALYSE_Raw!$B:$B,AGRIBALYSE_Raw!Y:Y)*$E155,_xlfn.XLOOKUP(_xlfn.XLOOKUP(Tool_clean!$D155,'AveragePrices&amp;Codes'!$A:$A,'AveragePrices&amp;Codes'!$B:$B),AGRIBALYSE_Cooked!$C:$C,AGRIBALYSE_Cooked!Z:Z)*$E155),"")</f>
        <v>0</v>
      </c>
      <c r="W155">
        <f>IFERROR(IF($F155="Raw",_xlfn.XLOOKUP(_xlfn.XLOOKUP(Tool_clean!$D155,'AveragePrices&amp;Codes'!$A:$A,'AveragePrices&amp;Codes'!$B:$B),AGRIBALYSE_Raw!$B:$B,AGRIBALYSE_Raw!Z:Z)*$E155,_xlfn.XLOOKUP(_xlfn.XLOOKUP(Tool_clean!$D155,'AveragePrices&amp;Codes'!$A:$A,'AveragePrices&amp;Codes'!$B:$B),AGRIBALYSE_Cooked!$C:$C,AGRIBALYSE_Cooked!AA:AA)*$E155),"")</f>
        <v>0</v>
      </c>
      <c r="X155">
        <f>IFERROR(IF($F155="Raw",_xlfn.XLOOKUP(_xlfn.XLOOKUP(Tool_clean!$D155,'AveragePrices&amp;Codes'!$A:$A,'AveragePrices&amp;Codes'!$B:$B),AGRIBALYSE_Raw!$B:$B,AGRIBALYSE_Raw!AA:AA)*$E155,_xlfn.XLOOKUP(_xlfn.XLOOKUP(Tool_clean!$D155,'AveragePrices&amp;Codes'!$A:$A,'AveragePrices&amp;Codes'!$B:$B),AGRIBALYSE_Cooked!$C:$C,AGRIBALYSE_Cooked!AB:AB)*$E155),"")</f>
        <v>0</v>
      </c>
      <c r="Y155">
        <f>IFERROR(IF($F155="Raw",_xlfn.XLOOKUP(_xlfn.XLOOKUP(Tool_clean!$D155,'AveragePrices&amp;Codes'!$A:$A,'AveragePrices&amp;Codes'!$B:$B),AGRIBALYSE_Raw!$B:$B,AGRIBALYSE_Raw!AB:AB)*$E155,_xlfn.XLOOKUP(_xlfn.XLOOKUP(Tool_clean!$D155,'AveragePrices&amp;Codes'!$A:$A,'AveragePrices&amp;Codes'!$B:$B),AGRIBALYSE_Cooked!$C:$C,AGRIBALYSE_Cooked!AC:AC)*$E155),"")</f>
        <v>0</v>
      </c>
      <c r="Z155">
        <f>IFERROR(IF($F155="Raw",_xlfn.XLOOKUP(_xlfn.XLOOKUP(Tool_clean!$D155,'AveragePrices&amp;Codes'!$A:$A,'AveragePrices&amp;Codes'!$B:$B),AGRIBALYSE_Raw!$B:$B,AGRIBALYSE_Raw!AC:AC)*$E155,_xlfn.XLOOKUP(_xlfn.XLOOKUP(Tool_clean!$D155,'AveragePrices&amp;Codes'!$A:$A,'AveragePrices&amp;Codes'!$B:$B),AGRIBALYSE_Cooked!$C:$C,AGRIBALYSE_Cooked!AD:AD)*$E155),"")</f>
        <v>0</v>
      </c>
      <c r="AA155">
        <f>IFERROR(IF($F155="Raw",_xlfn.XLOOKUP(_xlfn.XLOOKUP(Tool_clean!$D155,'AveragePrices&amp;Codes'!$A:$A,'AveragePrices&amp;Codes'!$B:$B),AGRIBALYSE_Raw!$B:$B,AGRIBALYSE_Raw!AD:AD)*$E155,_xlfn.XLOOKUP(_xlfn.XLOOKUP(Tool_clean!$D155,'AveragePrices&amp;Codes'!$A:$A,'AveragePrices&amp;Codes'!$B:$B),AGRIBALYSE_Cooked!$C:$C,AGRIBALYSE_Cooked!AE:AE)*$E155),"")</f>
        <v>0</v>
      </c>
      <c r="AB155" t="str" cm="1">
        <f t="array" ref="AB155">IFERROR(_xlfn.XLOOKUP(Tool_clean!$F155&amp;$E$2,'Cooking methods'!$A:$A&amp;'Cooking methods'!$B:$B,'Cooking methods'!C:C)*$E155,"")</f>
        <v/>
      </c>
      <c r="AC155" t="str" cm="1">
        <f t="array" ref="AC155">IFERROR(_xlfn.XLOOKUP(Tool_clean!$F155&amp;$E$2,'Cooking methods'!$A:$A&amp;'Cooking methods'!$B:$B,'Cooking methods'!D:D)*$E155,"")</f>
        <v/>
      </c>
      <c r="AD155" t="str" cm="1">
        <f t="array" ref="AD155">IFERROR(_xlfn.XLOOKUP(Tool_clean!$F155&amp;$E$2,'Cooking methods'!$A:$A&amp;'Cooking methods'!$B:$B,'Cooking methods'!E:E)*$E155,"")</f>
        <v/>
      </c>
      <c r="AE155" t="str" cm="1">
        <f t="array" ref="AE155">IFERROR(_xlfn.XLOOKUP(Tool_clean!$F155&amp;$E$2,'Cooking methods'!$A:$A&amp;'Cooking methods'!$B:$B,'Cooking methods'!F:F)*$E155,"")</f>
        <v/>
      </c>
      <c r="AF155" t="str" cm="1">
        <f t="array" ref="AF155">IFERROR(_xlfn.XLOOKUP(Tool_clean!$F155&amp;$E$2,'Cooking methods'!$A:$A&amp;'Cooking methods'!$B:$B,'Cooking methods'!G:G)*$E155,"")</f>
        <v/>
      </c>
      <c r="AG155" t="str" cm="1">
        <f t="array" ref="AG155">IFERROR(_xlfn.XLOOKUP(Tool_clean!$F155&amp;$E$2,'Cooking methods'!$A:$A&amp;'Cooking methods'!$B:$B,'Cooking methods'!H:H)*$E155,"")</f>
        <v/>
      </c>
      <c r="AH155" t="str" cm="1">
        <f t="array" ref="AH155">IFERROR(_xlfn.XLOOKUP(Tool_clean!$F155&amp;$E$2,'Cooking methods'!$A:$A&amp;'Cooking methods'!$B:$B,'Cooking methods'!I:I)*$E155,"")</f>
        <v/>
      </c>
      <c r="AI155" t="str" cm="1">
        <f t="array" ref="AI155">IFERROR(_xlfn.XLOOKUP(Tool_clean!$F155&amp;$E$2,'Cooking methods'!$A:$A&amp;'Cooking methods'!$B:$B,'Cooking methods'!J:J)*$E155,"")</f>
        <v/>
      </c>
      <c r="AJ155" t="str" cm="1">
        <f t="array" ref="AJ155">IFERROR(_xlfn.XLOOKUP(Tool_clean!$F155&amp;$E$2,'Cooking methods'!$A:$A&amp;'Cooking methods'!$B:$B,'Cooking methods'!K:K)*$E155,"")</f>
        <v/>
      </c>
      <c r="AK155" t="str" cm="1">
        <f t="array" ref="AK155">IFERROR(_xlfn.XLOOKUP(Tool_clean!$F155&amp;$E$2,'Cooking methods'!$A:$A&amp;'Cooking methods'!$B:$B,'Cooking methods'!L:L)*$E155,"")</f>
        <v/>
      </c>
      <c r="AL155" t="str" cm="1">
        <f t="array" ref="AL155">IFERROR(_xlfn.XLOOKUP(Tool_clean!$F155&amp;$E$2,'Cooking methods'!$A:$A&amp;'Cooking methods'!$B:$B,'Cooking methods'!M:M)*$E155,"")</f>
        <v/>
      </c>
      <c r="AM155" t="str" cm="1">
        <f t="array" ref="AM155">IFERROR(_xlfn.XLOOKUP(Tool_clean!$F155&amp;$E$2,'Cooking methods'!$A:$A&amp;'Cooking methods'!$B:$B,'Cooking methods'!N:N)*$E155,"")</f>
        <v/>
      </c>
      <c r="AN155" t="str" cm="1">
        <f t="array" ref="AN155">IFERROR(_xlfn.XLOOKUP(Tool_clean!$F155&amp;$E$2,'Cooking methods'!$A:$A&amp;'Cooking methods'!$B:$B,'Cooking methods'!O:O)*$E155,"")</f>
        <v/>
      </c>
      <c r="AO155" t="str" cm="1">
        <f t="array" ref="AO155">IFERROR(_xlfn.XLOOKUP(Tool_clean!$F155&amp;$E$2,'Cooking methods'!$A:$A&amp;'Cooking methods'!$B:$B,'Cooking methods'!P:P)*$E155,"")</f>
        <v/>
      </c>
      <c r="AP155" t="str" cm="1">
        <f t="array" ref="AP155">IFERROR(_xlfn.XLOOKUP(Tool_clean!$F155&amp;$E$2,'Cooking methods'!$A:$A&amp;'Cooking methods'!$B:$B,'Cooking methods'!Q:Q)*$E155,"")</f>
        <v/>
      </c>
      <c r="AQ155" t="str" cm="1">
        <f t="array" ref="AQ155">IFERROR(_xlfn.XLOOKUP(Tool_clean!$F155&amp;$E$2,'Cooking methods'!$A:$A&amp;'Cooking methods'!$B:$B,'Cooking methods'!R:R)*$E155,"")</f>
        <v/>
      </c>
      <c r="AR155" t="str" cm="1">
        <f t="array" ref="AR155">IFERROR(_xlfn.XLOOKUP(Tool_clean!$G155&amp;$E$2,'Waste management'!$A:$A&amp;'Waste management'!$B:$B,'Waste management'!C:C)*$E155,"")</f>
        <v/>
      </c>
      <c r="AS155" t="str" cm="1">
        <f t="array" ref="AS155">IFERROR(_xlfn.XLOOKUP(Tool_clean!$G155&amp;$E$2,'Waste management'!$A:$A&amp;'Waste management'!$B:$B,'Waste management'!D:D)*$E155,"")</f>
        <v/>
      </c>
      <c r="AT155" t="str" cm="1">
        <f t="array" ref="AT155">IFERROR(_xlfn.XLOOKUP(Tool_clean!$G155&amp;$E$2,'Waste management'!$A:$A&amp;'Waste management'!$B:$B,'Waste management'!E:E)*$E155,"")</f>
        <v/>
      </c>
      <c r="AU155" t="str" cm="1">
        <f t="array" ref="AU155">IFERROR(_xlfn.XLOOKUP(Tool_clean!$G155&amp;$E$2,'Waste management'!$A:$A&amp;'Waste management'!$B:$B,'Waste management'!F:F)*$E155,"")</f>
        <v/>
      </c>
      <c r="AV155" t="str" cm="1">
        <f t="array" ref="AV155">IFERROR(_xlfn.XLOOKUP(Tool_clean!$G155&amp;$E$2,'Waste management'!$A:$A&amp;'Waste management'!$B:$B,'Waste management'!G:G)*$E155,"")</f>
        <v/>
      </c>
      <c r="AW155" t="str" cm="1">
        <f t="array" ref="AW155">IFERROR(_xlfn.XLOOKUP(Tool_clean!$G155&amp;$E$2,'Waste management'!$A:$A&amp;'Waste management'!$B:$B,'Waste management'!H:H)*$E155,"")</f>
        <v/>
      </c>
      <c r="AX155" t="str" cm="1">
        <f t="array" ref="AX155">IFERROR(_xlfn.XLOOKUP(Tool_clean!$G155&amp;$E$2,'Waste management'!$A:$A&amp;'Waste management'!$B:$B,'Waste management'!I:I)*$E155,"")</f>
        <v/>
      </c>
      <c r="AY155" t="str" cm="1">
        <f t="array" ref="AY155">IFERROR(_xlfn.XLOOKUP(Tool_clean!$G155&amp;$E$2,'Waste management'!$A:$A&amp;'Waste management'!$B:$B,'Waste management'!J:J)*$E155,"")</f>
        <v/>
      </c>
      <c r="AZ155" t="str" cm="1">
        <f t="array" ref="AZ155">IFERROR(_xlfn.XLOOKUP(Tool_clean!$G155&amp;$E$2,'Waste management'!$A:$A&amp;'Waste management'!$B:$B,'Waste management'!K:K)*$E155,"")</f>
        <v/>
      </c>
      <c r="BA155" t="str" cm="1">
        <f t="array" ref="BA155">IFERROR(_xlfn.XLOOKUP(Tool_clean!$G155&amp;$E$2,'Waste management'!$A:$A&amp;'Waste management'!$B:$B,'Waste management'!L:L)*$E155,"")</f>
        <v/>
      </c>
      <c r="BB155" t="str" cm="1">
        <f t="array" ref="BB155">IFERROR(_xlfn.XLOOKUP(Tool_clean!$G155&amp;$E$2,'Waste management'!$A:$A&amp;'Waste management'!$B:$B,'Waste management'!M:M)*$E155,"")</f>
        <v/>
      </c>
      <c r="BC155" t="str" cm="1">
        <f t="array" ref="BC155">IFERROR(_xlfn.XLOOKUP(Tool_clean!$G155&amp;$E$2,'Waste management'!$A:$A&amp;'Waste management'!$B:$B,'Waste management'!N:N)*$E155,"")</f>
        <v/>
      </c>
      <c r="BD155" t="str" cm="1">
        <f t="array" ref="BD155">IFERROR(_xlfn.XLOOKUP(Tool_clean!$G155&amp;$E$2,'Waste management'!$A:$A&amp;'Waste management'!$B:$B,'Waste management'!O:O)*$E155,"")</f>
        <v/>
      </c>
      <c r="BE155" t="str" cm="1">
        <f t="array" ref="BE155">IFERROR(_xlfn.XLOOKUP(Tool_clean!$G155&amp;$E$2,'Waste management'!$A:$A&amp;'Waste management'!$B:$B,'Waste management'!P:P)*$E155,"")</f>
        <v/>
      </c>
      <c r="BF155" t="str" cm="1">
        <f t="array" ref="BF155">IFERROR(_xlfn.XLOOKUP(Tool_clean!$G155&amp;$E$2,'Waste management'!$A:$A&amp;'Waste management'!$B:$B,'Waste management'!Q:Q)*$E155,"")</f>
        <v/>
      </c>
      <c r="BG155" t="str" cm="1">
        <f t="array" ref="BG155">IFERROR(_xlfn.XLOOKUP(Tool_clean!$G155&amp;$E$2,'Waste management'!$A:$A&amp;'Waste management'!$B:$B,'Waste management'!R:R)*$E155,"")</f>
        <v/>
      </c>
      <c r="BH155" t="str">
        <f>IFERROR((L155+AR155+AB155)*_xlfn.XLOOKUP(Tool_clean!BH$4,Monetization_Factors!$A:$A,Monetization_Factors!$D:$D),"")</f>
        <v/>
      </c>
      <c r="BI155" t="str">
        <f>IFERROR((M155+AS155+AC155)*_xlfn.XLOOKUP(Tool_clean!BI$4,Monetization_Factors!$A:$A,Monetization_Factors!$D:$D),"")</f>
        <v/>
      </c>
      <c r="BJ155" t="str">
        <f>IFERROR((N155+AT155+AD155)*_xlfn.XLOOKUP(Tool_clean!BJ$4,Monetization_Factors!$A:$A,Monetization_Factors!$D:$D),"")</f>
        <v/>
      </c>
      <c r="BK155" t="str">
        <f>IFERROR((O155+AU155+AE155)*_xlfn.XLOOKUP(Tool_clean!BK$4,Monetization_Factors!$A:$A,Monetization_Factors!$D:$D),"")</f>
        <v/>
      </c>
      <c r="BL155" t="str">
        <f>IFERROR((P155+AV155+AF155)*_xlfn.XLOOKUP(Tool_clean!BL$4,Monetization_Factors!$A:$A,Monetization_Factors!$D:$D),"")</f>
        <v/>
      </c>
      <c r="BM155" t="str">
        <f>IFERROR((Q155+AW155+AG155)*_xlfn.XLOOKUP(Tool_clean!BM$4,Monetization_Factors!$A:$A,Monetization_Factors!$D:$D),"")</f>
        <v/>
      </c>
      <c r="BN155" t="str">
        <f>IFERROR((R155+AX155+AH155)*_xlfn.XLOOKUP(Tool_clean!BN$4,Monetization_Factors!$A:$A,Monetization_Factors!$D:$D),"")</f>
        <v/>
      </c>
      <c r="BO155" t="str">
        <f>IFERROR((S155+AY155+AI155)*_xlfn.XLOOKUP(Tool_clean!BO$4,Monetization_Factors!$A:$A,Monetization_Factors!$D:$D),"")</f>
        <v/>
      </c>
      <c r="BP155" t="str">
        <f>IFERROR((T155+AZ155+AJ155)*_xlfn.XLOOKUP(Tool_clean!BP$4,Monetization_Factors!$A:$A,Monetization_Factors!$D:$D),"")</f>
        <v/>
      </c>
      <c r="BQ155" t="str">
        <f>IFERROR((U155+BA155+AK155)*_xlfn.XLOOKUP(Tool_clean!BQ$4,Monetization_Factors!$A:$A,Monetization_Factors!$D:$D),"")</f>
        <v/>
      </c>
      <c r="BR155" t="str">
        <f>IFERROR((V155+BB155+AL155)*_xlfn.XLOOKUP(Tool_clean!BR$4,Monetization_Factors!$A:$A,Monetization_Factors!$D:$D),"")</f>
        <v/>
      </c>
      <c r="BS155" t="str">
        <f>IFERROR((W155+BC155+AM155)*_xlfn.XLOOKUP(Tool_clean!BS$4,Monetization_Factors!$A:$A,Monetization_Factors!$D:$D),"")</f>
        <v/>
      </c>
      <c r="BT155" t="str">
        <f>IFERROR((X155+BD155+AN155)*_xlfn.XLOOKUP(Tool_clean!BT$4,Monetization_Factors!$A:$A,Monetization_Factors!$D:$D),"")</f>
        <v/>
      </c>
      <c r="BU155" t="str">
        <f>IFERROR((Y155+BE155+AO155)*_xlfn.XLOOKUP(Tool_clean!BU$4,Monetization_Factors!$A:$A,Monetization_Factors!$D:$D),"")</f>
        <v/>
      </c>
      <c r="BV155" t="str">
        <f>IFERROR((Z155+BF155+AP155)*_xlfn.XLOOKUP(Tool_clean!BV$4,Monetization_Factors!$A:$A,Monetization_Factors!$D:$D),"")</f>
        <v/>
      </c>
      <c r="BW155" t="str">
        <f>IFERROR((AA155+BG155+AQ155)*_xlfn.XLOOKUP(Tool_clean!BW$4,Monetization_Factors!$A:$A,Monetization_Factors!$D:$D),"")</f>
        <v/>
      </c>
      <c r="BX155" s="38" t="str" cm="1">
        <f t="array" ref="BX155">IFERROR(_xlfn.IFS(I155&gt;0,I155*E155,I155="",J155*E155),"")</f>
        <v/>
      </c>
      <c r="BY155" s="38">
        <f t="shared" si="195"/>
        <v>0</v>
      </c>
      <c r="BZ155" s="38" t="str">
        <f t="shared" si="196"/>
        <v/>
      </c>
      <c r="CA155" s="38" t="str">
        <f t="shared" si="197"/>
        <v/>
      </c>
      <c r="CB155" t="str">
        <f t="shared" si="198"/>
        <v/>
      </c>
      <c r="CC155" t="str">
        <f t="shared" si="199"/>
        <v/>
      </c>
      <c r="CD155" t="str">
        <f t="shared" si="200"/>
        <v/>
      </c>
      <c r="CE155" t="str">
        <f t="shared" si="201"/>
        <v/>
      </c>
      <c r="CF155" t="str">
        <f t="shared" si="202"/>
        <v/>
      </c>
      <c r="CG155" t="str">
        <f t="shared" si="203"/>
        <v/>
      </c>
      <c r="CH155" t="str">
        <f t="shared" si="204"/>
        <v/>
      </c>
      <c r="CI155" t="str">
        <f t="shared" si="205"/>
        <v/>
      </c>
      <c r="CJ155" t="str">
        <f t="shared" si="206"/>
        <v/>
      </c>
      <c r="CK155" t="str">
        <f t="shared" si="207"/>
        <v/>
      </c>
      <c r="CL155" t="str">
        <f t="shared" si="208"/>
        <v/>
      </c>
      <c r="CM155" t="str">
        <f t="shared" si="209"/>
        <v/>
      </c>
      <c r="CN155" t="str">
        <f t="shared" si="210"/>
        <v/>
      </c>
      <c r="CO155" t="str">
        <f t="shared" si="211"/>
        <v/>
      </c>
      <c r="CP155" t="str">
        <f t="shared" si="212"/>
        <v/>
      </c>
      <c r="CQ155" t="str">
        <f t="shared" si="213"/>
        <v/>
      </c>
      <c r="CR155" t="str">
        <f t="shared" si="214"/>
        <v/>
      </c>
      <c r="CS155" t="str">
        <f t="shared" si="215"/>
        <v/>
      </c>
      <c r="CT155" t="str">
        <f t="shared" si="216"/>
        <v/>
      </c>
      <c r="CU155" t="str">
        <f t="shared" si="217"/>
        <v/>
      </c>
      <c r="CV155" t="str">
        <f t="shared" si="218"/>
        <v/>
      </c>
      <c r="CW155" t="str">
        <f t="shared" si="219"/>
        <v/>
      </c>
      <c r="CX155" t="str">
        <f t="shared" si="220"/>
        <v/>
      </c>
      <c r="CY155" t="str">
        <f t="shared" si="221"/>
        <v/>
      </c>
      <c r="CZ155" t="str">
        <f t="shared" si="222"/>
        <v/>
      </c>
      <c r="DA155" t="str">
        <f t="shared" si="223"/>
        <v/>
      </c>
      <c r="DB155" t="str">
        <f t="shared" si="224"/>
        <v/>
      </c>
      <c r="DC155" t="str">
        <f t="shared" si="225"/>
        <v/>
      </c>
      <c r="DD155" t="str">
        <f t="shared" si="226"/>
        <v/>
      </c>
      <c r="DE155" t="str">
        <f t="shared" si="227"/>
        <v/>
      </c>
      <c r="DF155" t="str">
        <f t="shared" si="228"/>
        <v/>
      </c>
      <c r="DG155" t="str">
        <f t="shared" si="229"/>
        <v/>
      </c>
      <c r="DH155" s="5" t="str">
        <f>IFERROR((CR155*$B$2*(1-$H155)*('CAR.CAP_per person'!B$2))/(_xlfn.XLOOKUP($E$2,EU_countries_GDP!$A$2:$A$29,EU_countries_GDP!$E$2:$E$29)),"")</f>
        <v/>
      </c>
      <c r="DI155" s="5" t="str">
        <f>IFERROR((CS155*$B$2*(1-$H155)*('CAR.CAP_per person'!C$2))/(_xlfn.XLOOKUP($E$2,EU_countries_GDP!$A$2:$A$29,EU_countries_GDP!$E$2:$E$29)),"")</f>
        <v/>
      </c>
      <c r="DJ155" s="5" t="str">
        <f>IFERROR((CT155*$B$2*(1-$H155)*('CAR.CAP_per person'!D$2))/(_xlfn.XLOOKUP($E$2,EU_countries_GDP!$A$2:$A$29,EU_countries_GDP!$E$2:$E$29)),"")</f>
        <v/>
      </c>
      <c r="DK155" s="5" t="str">
        <f>IFERROR((CU155*$B$2*(1-$H155)*('CAR.CAP_per person'!E$2))/(_xlfn.XLOOKUP($E$2,EU_countries_GDP!$A$2:$A$29,EU_countries_GDP!$E$2:$E$29)),"")</f>
        <v/>
      </c>
      <c r="DL155" s="5" t="str">
        <f>IFERROR((CV155*$B$2*(1-$H155)*('CAR.CAP_per person'!F$2))/(_xlfn.XLOOKUP($E$2,EU_countries_GDP!$A$2:$A$29,EU_countries_GDP!$E$2:$E$29)),"")</f>
        <v/>
      </c>
      <c r="DM155" s="5" t="str">
        <f>IFERROR((CW155*$B$2*(1-$H155)*('CAR.CAP_per person'!G$2))/(_xlfn.XLOOKUP($E$2,EU_countries_GDP!$A$2:$A$29,EU_countries_GDP!$E$2:$E$29)),"")</f>
        <v/>
      </c>
      <c r="DN155" s="5" t="str">
        <f>IFERROR((CX155*$B$2*(1-$H155)*('CAR.CAP_per person'!H$2))/(_xlfn.XLOOKUP($E$2,EU_countries_GDP!$A$2:$A$29,EU_countries_GDP!$E$2:$E$29)),"")</f>
        <v/>
      </c>
      <c r="DO155" s="5" t="str">
        <f>IFERROR((CY155*$B$2*(1-$H155)*('CAR.CAP_per person'!I$2))/(_xlfn.XLOOKUP($E$2,EU_countries_GDP!$A$2:$A$29,EU_countries_GDP!$E$2:$E$29)),"")</f>
        <v/>
      </c>
      <c r="DP155" s="5" t="str">
        <f>IFERROR((CZ155*$B$2*(1-$H155)*('CAR.CAP_per person'!J$2))/(_xlfn.XLOOKUP($E$2,EU_countries_GDP!$A$2:$A$29,EU_countries_GDP!$E$2:$E$29)),"")</f>
        <v/>
      </c>
      <c r="DQ155" s="5" t="str">
        <f>IFERROR((DA155*$B$2*(1-$H155)*('CAR.CAP_per person'!K$2))/(_xlfn.XLOOKUP($E$2,EU_countries_GDP!$A$2:$A$29,EU_countries_GDP!$E$2:$E$29)),"")</f>
        <v/>
      </c>
      <c r="DR155" s="5" t="str">
        <f>IFERROR((DB155*$B$2*(1-$H155)*('CAR.CAP_per person'!L$2))/(_xlfn.XLOOKUP($E$2,EU_countries_GDP!$A$2:$A$29,EU_countries_GDP!$E$2:$E$29)),"")</f>
        <v/>
      </c>
      <c r="DS155" s="5" t="str">
        <f>IFERROR((DC155*$B$2*(1-$H155)*('CAR.CAP_per person'!M$2))/(_xlfn.XLOOKUP($E$2,EU_countries_GDP!$A$2:$A$29,EU_countries_GDP!$E$2:$E$29)),"")</f>
        <v/>
      </c>
      <c r="DT155" s="5" t="str">
        <f>IFERROR((DD155*$B$2*(1-$H155)*('CAR.CAP_per person'!N$2))/(_xlfn.XLOOKUP($E$2,EU_countries_GDP!$A$2:$A$29,EU_countries_GDP!$E$2:$E$29)),"")</f>
        <v/>
      </c>
      <c r="DU155" s="5" t="str">
        <f>IFERROR((DE155*$B$2*(1-$H155)*('CAR.CAP_per person'!O$2))/(_xlfn.XLOOKUP($E$2,EU_countries_GDP!$A$2:$A$29,EU_countries_GDP!$E$2:$E$29)),"")</f>
        <v/>
      </c>
      <c r="DV155" s="5" t="str">
        <f>IFERROR((DF155*$B$2*(1-$H155)*('CAR.CAP_per person'!P$2))/(_xlfn.XLOOKUP($E$2,EU_countries_GDP!$A$2:$A$29,EU_countries_GDP!$E$2:$E$29)),"")</f>
        <v/>
      </c>
      <c r="DW155" s="5" t="str">
        <f>IFERROR((DG155*$B$2*(1-$H155)*('CAR.CAP_per person'!Q$2))/(_xlfn.XLOOKUP($E$2,EU_countries_GDP!$A$2:$A$29,EU_countries_GDP!$E$2:$E$29)),"")</f>
        <v/>
      </c>
    </row>
    <row r="156" spans="2:127">
      <c r="B156" t="str">
        <f>_xlfn.XLOOKUP(D156,Table5[Ingredient],Table5[Category],"",FALSE)</f>
        <v/>
      </c>
      <c r="C156" s="33"/>
      <c r="D156" s="33"/>
      <c r="E156" s="33"/>
      <c r="F156" s="33"/>
      <c r="G156" s="33"/>
      <c r="H156" s="33"/>
      <c r="I156" s="33"/>
      <c r="J156" s="37" t="str">
        <f>IFERROR(INDEX('AveragePrices&amp;Codes'!G:AG, MATCH($D156, 'AveragePrices&amp;Codes'!$A:$A, 0), MATCH(Tool_clean!$E$2, 'AveragePrices&amp;Codes'!$G$1:$AG$1, 0)),"")</f>
        <v/>
      </c>
      <c r="K156" s="37" t="str">
        <f t="shared" si="194"/>
        <v/>
      </c>
      <c r="L156">
        <f>IFERROR(IF($F156="Raw",_xlfn.XLOOKUP(_xlfn.XLOOKUP(Tool_clean!$D156,'AveragePrices&amp;Codes'!$A:$A,'AveragePrices&amp;Codes'!$B:$B),AGRIBALYSE_Raw!$B:$B,AGRIBALYSE_Raw!O:O)*$E156,_xlfn.XLOOKUP(_xlfn.XLOOKUP(Tool_clean!$D156,'AveragePrices&amp;Codes'!$A:$A,'AveragePrices&amp;Codes'!$B:$B),AGRIBALYSE_Cooked!$C:$C,AGRIBALYSE_Cooked!P:P)*$E156),"")</f>
        <v>0</v>
      </c>
      <c r="M156">
        <f>IFERROR(IF($F156="Raw",_xlfn.XLOOKUP(_xlfn.XLOOKUP(Tool_clean!$D156,'AveragePrices&amp;Codes'!$A:$A,'AveragePrices&amp;Codes'!$B:$B),AGRIBALYSE_Raw!$B:$B,AGRIBALYSE_Raw!P:P)*$E156,_xlfn.XLOOKUP(_xlfn.XLOOKUP(Tool_clean!$D156,'AveragePrices&amp;Codes'!$A:$A,'AveragePrices&amp;Codes'!$B:$B),AGRIBALYSE_Cooked!$C:$C,AGRIBALYSE_Cooked!Q:Q)*$E156),"")</f>
        <v>0</v>
      </c>
      <c r="N156">
        <f>IFERROR(IF($F156="Raw",_xlfn.XLOOKUP(_xlfn.XLOOKUP(Tool_clean!$D156,'AveragePrices&amp;Codes'!$A:$A,'AveragePrices&amp;Codes'!$B:$B),AGRIBALYSE_Raw!$B:$B,AGRIBALYSE_Raw!Q:Q)*$E156,_xlfn.XLOOKUP(_xlfn.XLOOKUP(Tool_clean!$D156,'AveragePrices&amp;Codes'!$A:$A,'AveragePrices&amp;Codes'!$B:$B),AGRIBALYSE_Cooked!$C:$C,AGRIBALYSE_Cooked!R:R)*$E156),"")</f>
        <v>0</v>
      </c>
      <c r="O156">
        <f>IFERROR(IF($F156="Raw",_xlfn.XLOOKUP(_xlfn.XLOOKUP(Tool_clean!$D156,'AveragePrices&amp;Codes'!$A:$A,'AveragePrices&amp;Codes'!$B:$B),AGRIBALYSE_Raw!$B:$B,AGRIBALYSE_Raw!R:R)*$E156,_xlfn.XLOOKUP(_xlfn.XLOOKUP(Tool_clean!$D156,'AveragePrices&amp;Codes'!$A:$A,'AveragePrices&amp;Codes'!$B:$B),AGRIBALYSE_Cooked!$C:$C,AGRIBALYSE_Cooked!S:S)*$E156),"")</f>
        <v>0</v>
      </c>
      <c r="P156">
        <f>IFERROR(IF($F156="Raw",_xlfn.XLOOKUP(_xlfn.XLOOKUP(Tool_clean!$D156,'AveragePrices&amp;Codes'!$A:$A,'AveragePrices&amp;Codes'!$B:$B),AGRIBALYSE_Raw!$B:$B,AGRIBALYSE_Raw!S:S)*$E156,_xlfn.XLOOKUP(_xlfn.XLOOKUP(Tool_clean!$D156,'AveragePrices&amp;Codes'!$A:$A,'AveragePrices&amp;Codes'!$B:$B),AGRIBALYSE_Cooked!$C:$C,AGRIBALYSE_Cooked!T:T)*$E156),"")</f>
        <v>0</v>
      </c>
      <c r="Q156">
        <f>IFERROR(IF($F156="Raw",_xlfn.XLOOKUP(_xlfn.XLOOKUP(Tool_clean!$D156,'AveragePrices&amp;Codes'!$A:$A,'AveragePrices&amp;Codes'!$B:$B),AGRIBALYSE_Raw!$B:$B,AGRIBALYSE_Raw!T:T)*$E156,_xlfn.XLOOKUP(_xlfn.XLOOKUP(Tool_clean!$D156,'AveragePrices&amp;Codes'!$A:$A,'AveragePrices&amp;Codes'!$B:$B),AGRIBALYSE_Cooked!$C:$C,AGRIBALYSE_Cooked!U:U)*$E156),"")</f>
        <v>0</v>
      </c>
      <c r="R156">
        <f>IFERROR(IF($F156="Raw",_xlfn.XLOOKUP(_xlfn.XLOOKUP(Tool_clean!$D156,'AveragePrices&amp;Codes'!$A:$A,'AveragePrices&amp;Codes'!$B:$B),AGRIBALYSE_Raw!$B:$B,AGRIBALYSE_Raw!U:U)*$E156,_xlfn.XLOOKUP(_xlfn.XLOOKUP(Tool_clean!$D156,'AveragePrices&amp;Codes'!$A:$A,'AveragePrices&amp;Codes'!$B:$B),AGRIBALYSE_Cooked!$C:$C,AGRIBALYSE_Cooked!V:V)*$E156),"")</f>
        <v>0</v>
      </c>
      <c r="S156">
        <f>IFERROR(IF($F156="Raw",_xlfn.XLOOKUP(_xlfn.XLOOKUP(Tool_clean!$D156,'AveragePrices&amp;Codes'!$A:$A,'AveragePrices&amp;Codes'!$B:$B),AGRIBALYSE_Raw!$B:$B,AGRIBALYSE_Raw!V:V)*$E156,_xlfn.XLOOKUP(_xlfn.XLOOKUP(Tool_clean!$D156,'AveragePrices&amp;Codes'!$A:$A,'AveragePrices&amp;Codes'!$B:$B),AGRIBALYSE_Cooked!$C:$C,AGRIBALYSE_Cooked!W:W)*$E156),"")</f>
        <v>0</v>
      </c>
      <c r="T156">
        <f>IFERROR(IF($F156="Raw",_xlfn.XLOOKUP(_xlfn.XLOOKUP(Tool_clean!$D156,'AveragePrices&amp;Codes'!$A:$A,'AveragePrices&amp;Codes'!$B:$B),AGRIBALYSE_Raw!$B:$B,AGRIBALYSE_Raw!W:W)*$E156,_xlfn.XLOOKUP(_xlfn.XLOOKUP(Tool_clean!$D156,'AveragePrices&amp;Codes'!$A:$A,'AveragePrices&amp;Codes'!$B:$B),AGRIBALYSE_Cooked!$C:$C,AGRIBALYSE_Cooked!X:X)*$E156),"")</f>
        <v>0</v>
      </c>
      <c r="U156">
        <f>IFERROR(IF($F156="Raw",_xlfn.XLOOKUP(_xlfn.XLOOKUP(Tool_clean!$D156,'AveragePrices&amp;Codes'!$A:$A,'AveragePrices&amp;Codes'!$B:$B),AGRIBALYSE_Raw!$B:$B,AGRIBALYSE_Raw!X:X)*$E156,_xlfn.XLOOKUP(_xlfn.XLOOKUP(Tool_clean!$D156,'AveragePrices&amp;Codes'!$A:$A,'AveragePrices&amp;Codes'!$B:$B),AGRIBALYSE_Cooked!$C:$C,AGRIBALYSE_Cooked!Y:Y)*$E156),"")</f>
        <v>0</v>
      </c>
      <c r="V156">
        <f>IFERROR(IF($F156="Raw",_xlfn.XLOOKUP(_xlfn.XLOOKUP(Tool_clean!$D156,'AveragePrices&amp;Codes'!$A:$A,'AveragePrices&amp;Codes'!$B:$B),AGRIBALYSE_Raw!$B:$B,AGRIBALYSE_Raw!Y:Y)*$E156,_xlfn.XLOOKUP(_xlfn.XLOOKUP(Tool_clean!$D156,'AveragePrices&amp;Codes'!$A:$A,'AveragePrices&amp;Codes'!$B:$B),AGRIBALYSE_Cooked!$C:$C,AGRIBALYSE_Cooked!Z:Z)*$E156),"")</f>
        <v>0</v>
      </c>
      <c r="W156">
        <f>IFERROR(IF($F156="Raw",_xlfn.XLOOKUP(_xlfn.XLOOKUP(Tool_clean!$D156,'AveragePrices&amp;Codes'!$A:$A,'AveragePrices&amp;Codes'!$B:$B),AGRIBALYSE_Raw!$B:$B,AGRIBALYSE_Raw!Z:Z)*$E156,_xlfn.XLOOKUP(_xlfn.XLOOKUP(Tool_clean!$D156,'AveragePrices&amp;Codes'!$A:$A,'AveragePrices&amp;Codes'!$B:$B),AGRIBALYSE_Cooked!$C:$C,AGRIBALYSE_Cooked!AA:AA)*$E156),"")</f>
        <v>0</v>
      </c>
      <c r="X156">
        <f>IFERROR(IF($F156="Raw",_xlfn.XLOOKUP(_xlfn.XLOOKUP(Tool_clean!$D156,'AveragePrices&amp;Codes'!$A:$A,'AveragePrices&amp;Codes'!$B:$B),AGRIBALYSE_Raw!$B:$B,AGRIBALYSE_Raw!AA:AA)*$E156,_xlfn.XLOOKUP(_xlfn.XLOOKUP(Tool_clean!$D156,'AveragePrices&amp;Codes'!$A:$A,'AveragePrices&amp;Codes'!$B:$B),AGRIBALYSE_Cooked!$C:$C,AGRIBALYSE_Cooked!AB:AB)*$E156),"")</f>
        <v>0</v>
      </c>
      <c r="Y156">
        <f>IFERROR(IF($F156="Raw",_xlfn.XLOOKUP(_xlfn.XLOOKUP(Tool_clean!$D156,'AveragePrices&amp;Codes'!$A:$A,'AveragePrices&amp;Codes'!$B:$B),AGRIBALYSE_Raw!$B:$B,AGRIBALYSE_Raw!AB:AB)*$E156,_xlfn.XLOOKUP(_xlfn.XLOOKUP(Tool_clean!$D156,'AveragePrices&amp;Codes'!$A:$A,'AveragePrices&amp;Codes'!$B:$B),AGRIBALYSE_Cooked!$C:$C,AGRIBALYSE_Cooked!AC:AC)*$E156),"")</f>
        <v>0</v>
      </c>
      <c r="Z156">
        <f>IFERROR(IF($F156="Raw",_xlfn.XLOOKUP(_xlfn.XLOOKUP(Tool_clean!$D156,'AveragePrices&amp;Codes'!$A:$A,'AveragePrices&amp;Codes'!$B:$B),AGRIBALYSE_Raw!$B:$B,AGRIBALYSE_Raw!AC:AC)*$E156,_xlfn.XLOOKUP(_xlfn.XLOOKUP(Tool_clean!$D156,'AveragePrices&amp;Codes'!$A:$A,'AveragePrices&amp;Codes'!$B:$B),AGRIBALYSE_Cooked!$C:$C,AGRIBALYSE_Cooked!AD:AD)*$E156),"")</f>
        <v>0</v>
      </c>
      <c r="AA156">
        <f>IFERROR(IF($F156="Raw",_xlfn.XLOOKUP(_xlfn.XLOOKUP(Tool_clean!$D156,'AveragePrices&amp;Codes'!$A:$A,'AveragePrices&amp;Codes'!$B:$B),AGRIBALYSE_Raw!$B:$B,AGRIBALYSE_Raw!AD:AD)*$E156,_xlfn.XLOOKUP(_xlfn.XLOOKUP(Tool_clean!$D156,'AveragePrices&amp;Codes'!$A:$A,'AveragePrices&amp;Codes'!$B:$B),AGRIBALYSE_Cooked!$C:$C,AGRIBALYSE_Cooked!AE:AE)*$E156),"")</f>
        <v>0</v>
      </c>
      <c r="AB156" t="str" cm="1">
        <f t="array" ref="AB156">IFERROR(_xlfn.XLOOKUP(Tool_clean!$F156&amp;$E$2,'Cooking methods'!$A:$A&amp;'Cooking methods'!$B:$B,'Cooking methods'!C:C)*$E156,"")</f>
        <v/>
      </c>
      <c r="AC156" t="str" cm="1">
        <f t="array" ref="AC156">IFERROR(_xlfn.XLOOKUP(Tool_clean!$F156&amp;$E$2,'Cooking methods'!$A:$A&amp;'Cooking methods'!$B:$B,'Cooking methods'!D:D)*$E156,"")</f>
        <v/>
      </c>
      <c r="AD156" t="str" cm="1">
        <f t="array" ref="AD156">IFERROR(_xlfn.XLOOKUP(Tool_clean!$F156&amp;$E$2,'Cooking methods'!$A:$A&amp;'Cooking methods'!$B:$B,'Cooking methods'!E:E)*$E156,"")</f>
        <v/>
      </c>
      <c r="AE156" t="str" cm="1">
        <f t="array" ref="AE156">IFERROR(_xlfn.XLOOKUP(Tool_clean!$F156&amp;$E$2,'Cooking methods'!$A:$A&amp;'Cooking methods'!$B:$B,'Cooking methods'!F:F)*$E156,"")</f>
        <v/>
      </c>
      <c r="AF156" t="str" cm="1">
        <f t="array" ref="AF156">IFERROR(_xlfn.XLOOKUP(Tool_clean!$F156&amp;$E$2,'Cooking methods'!$A:$A&amp;'Cooking methods'!$B:$B,'Cooking methods'!G:G)*$E156,"")</f>
        <v/>
      </c>
      <c r="AG156" t="str" cm="1">
        <f t="array" ref="AG156">IFERROR(_xlfn.XLOOKUP(Tool_clean!$F156&amp;$E$2,'Cooking methods'!$A:$A&amp;'Cooking methods'!$B:$B,'Cooking methods'!H:H)*$E156,"")</f>
        <v/>
      </c>
      <c r="AH156" t="str" cm="1">
        <f t="array" ref="AH156">IFERROR(_xlfn.XLOOKUP(Tool_clean!$F156&amp;$E$2,'Cooking methods'!$A:$A&amp;'Cooking methods'!$B:$B,'Cooking methods'!I:I)*$E156,"")</f>
        <v/>
      </c>
      <c r="AI156" t="str" cm="1">
        <f t="array" ref="AI156">IFERROR(_xlfn.XLOOKUP(Tool_clean!$F156&amp;$E$2,'Cooking methods'!$A:$A&amp;'Cooking methods'!$B:$B,'Cooking methods'!J:J)*$E156,"")</f>
        <v/>
      </c>
      <c r="AJ156" t="str" cm="1">
        <f t="array" ref="AJ156">IFERROR(_xlfn.XLOOKUP(Tool_clean!$F156&amp;$E$2,'Cooking methods'!$A:$A&amp;'Cooking methods'!$B:$B,'Cooking methods'!K:K)*$E156,"")</f>
        <v/>
      </c>
      <c r="AK156" t="str" cm="1">
        <f t="array" ref="AK156">IFERROR(_xlfn.XLOOKUP(Tool_clean!$F156&amp;$E$2,'Cooking methods'!$A:$A&amp;'Cooking methods'!$B:$B,'Cooking methods'!L:L)*$E156,"")</f>
        <v/>
      </c>
      <c r="AL156" t="str" cm="1">
        <f t="array" ref="AL156">IFERROR(_xlfn.XLOOKUP(Tool_clean!$F156&amp;$E$2,'Cooking methods'!$A:$A&amp;'Cooking methods'!$B:$B,'Cooking methods'!M:M)*$E156,"")</f>
        <v/>
      </c>
      <c r="AM156" t="str" cm="1">
        <f t="array" ref="AM156">IFERROR(_xlfn.XLOOKUP(Tool_clean!$F156&amp;$E$2,'Cooking methods'!$A:$A&amp;'Cooking methods'!$B:$B,'Cooking methods'!N:N)*$E156,"")</f>
        <v/>
      </c>
      <c r="AN156" t="str" cm="1">
        <f t="array" ref="AN156">IFERROR(_xlfn.XLOOKUP(Tool_clean!$F156&amp;$E$2,'Cooking methods'!$A:$A&amp;'Cooking methods'!$B:$B,'Cooking methods'!O:O)*$E156,"")</f>
        <v/>
      </c>
      <c r="AO156" t="str" cm="1">
        <f t="array" ref="AO156">IFERROR(_xlfn.XLOOKUP(Tool_clean!$F156&amp;$E$2,'Cooking methods'!$A:$A&amp;'Cooking methods'!$B:$B,'Cooking methods'!P:P)*$E156,"")</f>
        <v/>
      </c>
      <c r="AP156" t="str" cm="1">
        <f t="array" ref="AP156">IFERROR(_xlfn.XLOOKUP(Tool_clean!$F156&amp;$E$2,'Cooking methods'!$A:$A&amp;'Cooking methods'!$B:$B,'Cooking methods'!Q:Q)*$E156,"")</f>
        <v/>
      </c>
      <c r="AQ156" t="str" cm="1">
        <f t="array" ref="AQ156">IFERROR(_xlfn.XLOOKUP(Tool_clean!$F156&amp;$E$2,'Cooking methods'!$A:$A&amp;'Cooking methods'!$B:$B,'Cooking methods'!R:R)*$E156,"")</f>
        <v/>
      </c>
      <c r="AR156" t="str" cm="1">
        <f t="array" ref="AR156">IFERROR(_xlfn.XLOOKUP(Tool_clean!$G156&amp;$E$2,'Waste management'!$A:$A&amp;'Waste management'!$B:$B,'Waste management'!C:C)*$E156,"")</f>
        <v/>
      </c>
      <c r="AS156" t="str" cm="1">
        <f t="array" ref="AS156">IFERROR(_xlfn.XLOOKUP(Tool_clean!$G156&amp;$E$2,'Waste management'!$A:$A&amp;'Waste management'!$B:$B,'Waste management'!D:D)*$E156,"")</f>
        <v/>
      </c>
      <c r="AT156" t="str" cm="1">
        <f t="array" ref="AT156">IFERROR(_xlfn.XLOOKUP(Tool_clean!$G156&amp;$E$2,'Waste management'!$A:$A&amp;'Waste management'!$B:$B,'Waste management'!E:E)*$E156,"")</f>
        <v/>
      </c>
      <c r="AU156" t="str" cm="1">
        <f t="array" ref="AU156">IFERROR(_xlfn.XLOOKUP(Tool_clean!$G156&amp;$E$2,'Waste management'!$A:$A&amp;'Waste management'!$B:$B,'Waste management'!F:F)*$E156,"")</f>
        <v/>
      </c>
      <c r="AV156" t="str" cm="1">
        <f t="array" ref="AV156">IFERROR(_xlfn.XLOOKUP(Tool_clean!$G156&amp;$E$2,'Waste management'!$A:$A&amp;'Waste management'!$B:$B,'Waste management'!G:G)*$E156,"")</f>
        <v/>
      </c>
      <c r="AW156" t="str" cm="1">
        <f t="array" ref="AW156">IFERROR(_xlfn.XLOOKUP(Tool_clean!$G156&amp;$E$2,'Waste management'!$A:$A&amp;'Waste management'!$B:$B,'Waste management'!H:H)*$E156,"")</f>
        <v/>
      </c>
      <c r="AX156" t="str" cm="1">
        <f t="array" ref="AX156">IFERROR(_xlfn.XLOOKUP(Tool_clean!$G156&amp;$E$2,'Waste management'!$A:$A&amp;'Waste management'!$B:$B,'Waste management'!I:I)*$E156,"")</f>
        <v/>
      </c>
      <c r="AY156" t="str" cm="1">
        <f t="array" ref="AY156">IFERROR(_xlfn.XLOOKUP(Tool_clean!$G156&amp;$E$2,'Waste management'!$A:$A&amp;'Waste management'!$B:$B,'Waste management'!J:J)*$E156,"")</f>
        <v/>
      </c>
      <c r="AZ156" t="str" cm="1">
        <f t="array" ref="AZ156">IFERROR(_xlfn.XLOOKUP(Tool_clean!$G156&amp;$E$2,'Waste management'!$A:$A&amp;'Waste management'!$B:$B,'Waste management'!K:K)*$E156,"")</f>
        <v/>
      </c>
      <c r="BA156" t="str" cm="1">
        <f t="array" ref="BA156">IFERROR(_xlfn.XLOOKUP(Tool_clean!$G156&amp;$E$2,'Waste management'!$A:$A&amp;'Waste management'!$B:$B,'Waste management'!L:L)*$E156,"")</f>
        <v/>
      </c>
      <c r="BB156" t="str" cm="1">
        <f t="array" ref="BB156">IFERROR(_xlfn.XLOOKUP(Tool_clean!$G156&amp;$E$2,'Waste management'!$A:$A&amp;'Waste management'!$B:$B,'Waste management'!M:M)*$E156,"")</f>
        <v/>
      </c>
      <c r="BC156" t="str" cm="1">
        <f t="array" ref="BC156">IFERROR(_xlfn.XLOOKUP(Tool_clean!$G156&amp;$E$2,'Waste management'!$A:$A&amp;'Waste management'!$B:$B,'Waste management'!N:N)*$E156,"")</f>
        <v/>
      </c>
      <c r="BD156" t="str" cm="1">
        <f t="array" ref="BD156">IFERROR(_xlfn.XLOOKUP(Tool_clean!$G156&amp;$E$2,'Waste management'!$A:$A&amp;'Waste management'!$B:$B,'Waste management'!O:O)*$E156,"")</f>
        <v/>
      </c>
      <c r="BE156" t="str" cm="1">
        <f t="array" ref="BE156">IFERROR(_xlfn.XLOOKUP(Tool_clean!$G156&amp;$E$2,'Waste management'!$A:$A&amp;'Waste management'!$B:$B,'Waste management'!P:P)*$E156,"")</f>
        <v/>
      </c>
      <c r="BF156" t="str" cm="1">
        <f t="array" ref="BF156">IFERROR(_xlfn.XLOOKUP(Tool_clean!$G156&amp;$E$2,'Waste management'!$A:$A&amp;'Waste management'!$B:$B,'Waste management'!Q:Q)*$E156,"")</f>
        <v/>
      </c>
      <c r="BG156" t="str" cm="1">
        <f t="array" ref="BG156">IFERROR(_xlfn.XLOOKUP(Tool_clean!$G156&amp;$E$2,'Waste management'!$A:$A&amp;'Waste management'!$B:$B,'Waste management'!R:R)*$E156,"")</f>
        <v/>
      </c>
      <c r="BH156" t="str">
        <f>IFERROR((L156+AR156+AB156)*_xlfn.XLOOKUP(Tool_clean!BH$4,Monetization_Factors!$A:$A,Monetization_Factors!$D:$D),"")</f>
        <v/>
      </c>
      <c r="BI156" t="str">
        <f>IFERROR((M156+AS156+AC156)*_xlfn.XLOOKUP(Tool_clean!BI$4,Monetization_Factors!$A:$A,Monetization_Factors!$D:$D),"")</f>
        <v/>
      </c>
      <c r="BJ156" t="str">
        <f>IFERROR((N156+AT156+AD156)*_xlfn.XLOOKUP(Tool_clean!BJ$4,Monetization_Factors!$A:$A,Monetization_Factors!$D:$D),"")</f>
        <v/>
      </c>
      <c r="BK156" t="str">
        <f>IFERROR((O156+AU156+AE156)*_xlfn.XLOOKUP(Tool_clean!BK$4,Monetization_Factors!$A:$A,Monetization_Factors!$D:$D),"")</f>
        <v/>
      </c>
      <c r="BL156" t="str">
        <f>IFERROR((P156+AV156+AF156)*_xlfn.XLOOKUP(Tool_clean!BL$4,Monetization_Factors!$A:$A,Monetization_Factors!$D:$D),"")</f>
        <v/>
      </c>
      <c r="BM156" t="str">
        <f>IFERROR((Q156+AW156+AG156)*_xlfn.XLOOKUP(Tool_clean!BM$4,Monetization_Factors!$A:$A,Monetization_Factors!$D:$D),"")</f>
        <v/>
      </c>
      <c r="BN156" t="str">
        <f>IFERROR((R156+AX156+AH156)*_xlfn.XLOOKUP(Tool_clean!BN$4,Monetization_Factors!$A:$A,Monetization_Factors!$D:$D),"")</f>
        <v/>
      </c>
      <c r="BO156" t="str">
        <f>IFERROR((S156+AY156+AI156)*_xlfn.XLOOKUP(Tool_clean!BO$4,Monetization_Factors!$A:$A,Monetization_Factors!$D:$D),"")</f>
        <v/>
      </c>
      <c r="BP156" t="str">
        <f>IFERROR((T156+AZ156+AJ156)*_xlfn.XLOOKUP(Tool_clean!BP$4,Monetization_Factors!$A:$A,Monetization_Factors!$D:$D),"")</f>
        <v/>
      </c>
      <c r="BQ156" t="str">
        <f>IFERROR((U156+BA156+AK156)*_xlfn.XLOOKUP(Tool_clean!BQ$4,Monetization_Factors!$A:$A,Monetization_Factors!$D:$D),"")</f>
        <v/>
      </c>
      <c r="BR156" t="str">
        <f>IFERROR((V156+BB156+AL156)*_xlfn.XLOOKUP(Tool_clean!BR$4,Monetization_Factors!$A:$A,Monetization_Factors!$D:$D),"")</f>
        <v/>
      </c>
      <c r="BS156" t="str">
        <f>IFERROR((W156+BC156+AM156)*_xlfn.XLOOKUP(Tool_clean!BS$4,Monetization_Factors!$A:$A,Monetization_Factors!$D:$D),"")</f>
        <v/>
      </c>
      <c r="BT156" t="str">
        <f>IFERROR((X156+BD156+AN156)*_xlfn.XLOOKUP(Tool_clean!BT$4,Monetization_Factors!$A:$A,Monetization_Factors!$D:$D),"")</f>
        <v/>
      </c>
      <c r="BU156" t="str">
        <f>IFERROR((Y156+BE156+AO156)*_xlfn.XLOOKUP(Tool_clean!BU$4,Monetization_Factors!$A:$A,Monetization_Factors!$D:$D),"")</f>
        <v/>
      </c>
      <c r="BV156" t="str">
        <f>IFERROR((Z156+BF156+AP156)*_xlfn.XLOOKUP(Tool_clean!BV$4,Monetization_Factors!$A:$A,Monetization_Factors!$D:$D),"")</f>
        <v/>
      </c>
      <c r="BW156" t="str">
        <f>IFERROR((AA156+BG156+AQ156)*_xlfn.XLOOKUP(Tool_clean!BW$4,Monetization_Factors!$A:$A,Monetization_Factors!$D:$D),"")</f>
        <v/>
      </c>
      <c r="BX156" s="38" t="str" cm="1">
        <f t="array" ref="BX156">IFERROR(_xlfn.IFS(I156&gt;0,I156*E156,I156="",J156*E156),"")</f>
        <v/>
      </c>
      <c r="BY156" s="38">
        <f t="shared" si="195"/>
        <v>0</v>
      </c>
      <c r="BZ156" s="38" t="str">
        <f t="shared" si="196"/>
        <v/>
      </c>
      <c r="CA156" s="38" t="str">
        <f t="shared" si="197"/>
        <v/>
      </c>
      <c r="CB156" t="str">
        <f t="shared" si="198"/>
        <v/>
      </c>
      <c r="CC156" t="str">
        <f t="shared" si="199"/>
        <v/>
      </c>
      <c r="CD156" t="str">
        <f t="shared" si="200"/>
        <v/>
      </c>
      <c r="CE156" t="str">
        <f t="shared" si="201"/>
        <v/>
      </c>
      <c r="CF156" t="str">
        <f t="shared" si="202"/>
        <v/>
      </c>
      <c r="CG156" t="str">
        <f t="shared" si="203"/>
        <v/>
      </c>
      <c r="CH156" t="str">
        <f t="shared" si="204"/>
        <v/>
      </c>
      <c r="CI156" t="str">
        <f t="shared" si="205"/>
        <v/>
      </c>
      <c r="CJ156" t="str">
        <f t="shared" si="206"/>
        <v/>
      </c>
      <c r="CK156" t="str">
        <f t="shared" si="207"/>
        <v/>
      </c>
      <c r="CL156" t="str">
        <f t="shared" si="208"/>
        <v/>
      </c>
      <c r="CM156" t="str">
        <f t="shared" si="209"/>
        <v/>
      </c>
      <c r="CN156" t="str">
        <f t="shared" si="210"/>
        <v/>
      </c>
      <c r="CO156" t="str">
        <f t="shared" si="211"/>
        <v/>
      </c>
      <c r="CP156" t="str">
        <f t="shared" si="212"/>
        <v/>
      </c>
      <c r="CQ156" t="str">
        <f t="shared" si="213"/>
        <v/>
      </c>
      <c r="CR156" t="str">
        <f t="shared" si="214"/>
        <v/>
      </c>
      <c r="CS156" t="str">
        <f t="shared" si="215"/>
        <v/>
      </c>
      <c r="CT156" t="str">
        <f t="shared" si="216"/>
        <v/>
      </c>
      <c r="CU156" t="str">
        <f t="shared" si="217"/>
        <v/>
      </c>
      <c r="CV156" t="str">
        <f t="shared" si="218"/>
        <v/>
      </c>
      <c r="CW156" t="str">
        <f t="shared" si="219"/>
        <v/>
      </c>
      <c r="CX156" t="str">
        <f t="shared" si="220"/>
        <v/>
      </c>
      <c r="CY156" t="str">
        <f t="shared" si="221"/>
        <v/>
      </c>
      <c r="CZ156" t="str">
        <f t="shared" si="222"/>
        <v/>
      </c>
      <c r="DA156" t="str">
        <f t="shared" si="223"/>
        <v/>
      </c>
      <c r="DB156" t="str">
        <f t="shared" si="224"/>
        <v/>
      </c>
      <c r="DC156" t="str">
        <f t="shared" si="225"/>
        <v/>
      </c>
      <c r="DD156" t="str">
        <f t="shared" si="226"/>
        <v/>
      </c>
      <c r="DE156" t="str">
        <f t="shared" si="227"/>
        <v/>
      </c>
      <c r="DF156" t="str">
        <f t="shared" si="228"/>
        <v/>
      </c>
      <c r="DG156" t="str">
        <f t="shared" si="229"/>
        <v/>
      </c>
      <c r="DH156" s="5" t="str">
        <f>IFERROR((CR156*$B$2*(1-$H156)*('CAR.CAP_per person'!B$2))/(_xlfn.XLOOKUP($E$2,EU_countries_GDP!$A$2:$A$29,EU_countries_GDP!$E$2:$E$29)),"")</f>
        <v/>
      </c>
      <c r="DI156" s="5" t="str">
        <f>IFERROR((CS156*$B$2*(1-$H156)*('CAR.CAP_per person'!C$2))/(_xlfn.XLOOKUP($E$2,EU_countries_GDP!$A$2:$A$29,EU_countries_GDP!$E$2:$E$29)),"")</f>
        <v/>
      </c>
      <c r="DJ156" s="5" t="str">
        <f>IFERROR((CT156*$B$2*(1-$H156)*('CAR.CAP_per person'!D$2))/(_xlfn.XLOOKUP($E$2,EU_countries_GDP!$A$2:$A$29,EU_countries_GDP!$E$2:$E$29)),"")</f>
        <v/>
      </c>
      <c r="DK156" s="5" t="str">
        <f>IFERROR((CU156*$B$2*(1-$H156)*('CAR.CAP_per person'!E$2))/(_xlfn.XLOOKUP($E$2,EU_countries_GDP!$A$2:$A$29,EU_countries_GDP!$E$2:$E$29)),"")</f>
        <v/>
      </c>
      <c r="DL156" s="5" t="str">
        <f>IFERROR((CV156*$B$2*(1-$H156)*('CAR.CAP_per person'!F$2))/(_xlfn.XLOOKUP($E$2,EU_countries_GDP!$A$2:$A$29,EU_countries_GDP!$E$2:$E$29)),"")</f>
        <v/>
      </c>
      <c r="DM156" s="5" t="str">
        <f>IFERROR((CW156*$B$2*(1-$H156)*('CAR.CAP_per person'!G$2))/(_xlfn.XLOOKUP($E$2,EU_countries_GDP!$A$2:$A$29,EU_countries_GDP!$E$2:$E$29)),"")</f>
        <v/>
      </c>
      <c r="DN156" s="5" t="str">
        <f>IFERROR((CX156*$B$2*(1-$H156)*('CAR.CAP_per person'!H$2))/(_xlfn.XLOOKUP($E$2,EU_countries_GDP!$A$2:$A$29,EU_countries_GDP!$E$2:$E$29)),"")</f>
        <v/>
      </c>
      <c r="DO156" s="5" t="str">
        <f>IFERROR((CY156*$B$2*(1-$H156)*('CAR.CAP_per person'!I$2))/(_xlfn.XLOOKUP($E$2,EU_countries_GDP!$A$2:$A$29,EU_countries_GDP!$E$2:$E$29)),"")</f>
        <v/>
      </c>
      <c r="DP156" s="5" t="str">
        <f>IFERROR((CZ156*$B$2*(1-$H156)*('CAR.CAP_per person'!J$2))/(_xlfn.XLOOKUP($E$2,EU_countries_GDP!$A$2:$A$29,EU_countries_GDP!$E$2:$E$29)),"")</f>
        <v/>
      </c>
      <c r="DQ156" s="5" t="str">
        <f>IFERROR((DA156*$B$2*(1-$H156)*('CAR.CAP_per person'!K$2))/(_xlfn.XLOOKUP($E$2,EU_countries_GDP!$A$2:$A$29,EU_countries_GDP!$E$2:$E$29)),"")</f>
        <v/>
      </c>
      <c r="DR156" s="5" t="str">
        <f>IFERROR((DB156*$B$2*(1-$H156)*('CAR.CAP_per person'!L$2))/(_xlfn.XLOOKUP($E$2,EU_countries_GDP!$A$2:$A$29,EU_countries_GDP!$E$2:$E$29)),"")</f>
        <v/>
      </c>
      <c r="DS156" s="5" t="str">
        <f>IFERROR((DC156*$B$2*(1-$H156)*('CAR.CAP_per person'!M$2))/(_xlfn.XLOOKUP($E$2,EU_countries_GDP!$A$2:$A$29,EU_countries_GDP!$E$2:$E$29)),"")</f>
        <v/>
      </c>
      <c r="DT156" s="5" t="str">
        <f>IFERROR((DD156*$B$2*(1-$H156)*('CAR.CAP_per person'!N$2))/(_xlfn.XLOOKUP($E$2,EU_countries_GDP!$A$2:$A$29,EU_countries_GDP!$E$2:$E$29)),"")</f>
        <v/>
      </c>
      <c r="DU156" s="5" t="str">
        <f>IFERROR((DE156*$B$2*(1-$H156)*('CAR.CAP_per person'!O$2))/(_xlfn.XLOOKUP($E$2,EU_countries_GDP!$A$2:$A$29,EU_countries_GDP!$E$2:$E$29)),"")</f>
        <v/>
      </c>
      <c r="DV156" s="5" t="str">
        <f>IFERROR((DF156*$B$2*(1-$H156)*('CAR.CAP_per person'!P$2))/(_xlfn.XLOOKUP($E$2,EU_countries_GDP!$A$2:$A$29,EU_countries_GDP!$E$2:$E$29)),"")</f>
        <v/>
      </c>
      <c r="DW156" s="5" t="str">
        <f>IFERROR((DG156*$B$2*(1-$H156)*('CAR.CAP_per person'!Q$2))/(_xlfn.XLOOKUP($E$2,EU_countries_GDP!$A$2:$A$29,EU_countries_GDP!$E$2:$E$29)),"")</f>
        <v/>
      </c>
    </row>
    <row r="157" spans="2:127">
      <c r="B157" t="str">
        <f>_xlfn.XLOOKUP(D157,Table5[Ingredient],Table5[Category],"",FALSE)</f>
        <v/>
      </c>
      <c r="C157" s="33"/>
      <c r="D157" s="33"/>
      <c r="E157" s="33"/>
      <c r="F157" s="33"/>
      <c r="G157" s="33"/>
      <c r="H157" s="33"/>
      <c r="I157" s="33"/>
      <c r="J157" s="37" t="str">
        <f>IFERROR(INDEX('AveragePrices&amp;Codes'!G:AG, MATCH($D157, 'AveragePrices&amp;Codes'!$A:$A, 0), MATCH(Tool_clean!$E$2, 'AveragePrices&amp;Codes'!$G$1:$AG$1, 0)),"")</f>
        <v/>
      </c>
      <c r="K157" s="37" t="str">
        <f t="shared" si="194"/>
        <v/>
      </c>
      <c r="L157">
        <f>IFERROR(IF($F157="Raw",_xlfn.XLOOKUP(_xlfn.XLOOKUP(Tool_clean!$D157,'AveragePrices&amp;Codes'!$A:$A,'AveragePrices&amp;Codes'!$B:$B),AGRIBALYSE_Raw!$B:$B,AGRIBALYSE_Raw!O:O)*$E157,_xlfn.XLOOKUP(_xlfn.XLOOKUP(Tool_clean!$D157,'AveragePrices&amp;Codes'!$A:$A,'AveragePrices&amp;Codes'!$B:$B),AGRIBALYSE_Cooked!$C:$C,AGRIBALYSE_Cooked!P:P)*$E157),"")</f>
        <v>0</v>
      </c>
      <c r="M157">
        <f>IFERROR(IF($F157="Raw",_xlfn.XLOOKUP(_xlfn.XLOOKUP(Tool_clean!$D157,'AveragePrices&amp;Codes'!$A:$A,'AveragePrices&amp;Codes'!$B:$B),AGRIBALYSE_Raw!$B:$B,AGRIBALYSE_Raw!P:P)*$E157,_xlfn.XLOOKUP(_xlfn.XLOOKUP(Tool_clean!$D157,'AveragePrices&amp;Codes'!$A:$A,'AveragePrices&amp;Codes'!$B:$B),AGRIBALYSE_Cooked!$C:$C,AGRIBALYSE_Cooked!Q:Q)*$E157),"")</f>
        <v>0</v>
      </c>
      <c r="N157">
        <f>IFERROR(IF($F157="Raw",_xlfn.XLOOKUP(_xlfn.XLOOKUP(Tool_clean!$D157,'AveragePrices&amp;Codes'!$A:$A,'AveragePrices&amp;Codes'!$B:$B),AGRIBALYSE_Raw!$B:$B,AGRIBALYSE_Raw!Q:Q)*$E157,_xlfn.XLOOKUP(_xlfn.XLOOKUP(Tool_clean!$D157,'AveragePrices&amp;Codes'!$A:$A,'AveragePrices&amp;Codes'!$B:$B),AGRIBALYSE_Cooked!$C:$C,AGRIBALYSE_Cooked!R:R)*$E157),"")</f>
        <v>0</v>
      </c>
      <c r="O157">
        <f>IFERROR(IF($F157="Raw",_xlfn.XLOOKUP(_xlfn.XLOOKUP(Tool_clean!$D157,'AveragePrices&amp;Codes'!$A:$A,'AveragePrices&amp;Codes'!$B:$B),AGRIBALYSE_Raw!$B:$B,AGRIBALYSE_Raw!R:R)*$E157,_xlfn.XLOOKUP(_xlfn.XLOOKUP(Tool_clean!$D157,'AveragePrices&amp;Codes'!$A:$A,'AveragePrices&amp;Codes'!$B:$B),AGRIBALYSE_Cooked!$C:$C,AGRIBALYSE_Cooked!S:S)*$E157),"")</f>
        <v>0</v>
      </c>
      <c r="P157">
        <f>IFERROR(IF($F157="Raw",_xlfn.XLOOKUP(_xlfn.XLOOKUP(Tool_clean!$D157,'AveragePrices&amp;Codes'!$A:$A,'AveragePrices&amp;Codes'!$B:$B),AGRIBALYSE_Raw!$B:$B,AGRIBALYSE_Raw!S:S)*$E157,_xlfn.XLOOKUP(_xlfn.XLOOKUP(Tool_clean!$D157,'AveragePrices&amp;Codes'!$A:$A,'AveragePrices&amp;Codes'!$B:$B),AGRIBALYSE_Cooked!$C:$C,AGRIBALYSE_Cooked!T:T)*$E157),"")</f>
        <v>0</v>
      </c>
      <c r="Q157">
        <f>IFERROR(IF($F157="Raw",_xlfn.XLOOKUP(_xlfn.XLOOKUP(Tool_clean!$D157,'AveragePrices&amp;Codes'!$A:$A,'AveragePrices&amp;Codes'!$B:$B),AGRIBALYSE_Raw!$B:$B,AGRIBALYSE_Raw!T:T)*$E157,_xlfn.XLOOKUP(_xlfn.XLOOKUP(Tool_clean!$D157,'AveragePrices&amp;Codes'!$A:$A,'AveragePrices&amp;Codes'!$B:$B),AGRIBALYSE_Cooked!$C:$C,AGRIBALYSE_Cooked!U:U)*$E157),"")</f>
        <v>0</v>
      </c>
      <c r="R157">
        <f>IFERROR(IF($F157="Raw",_xlfn.XLOOKUP(_xlfn.XLOOKUP(Tool_clean!$D157,'AveragePrices&amp;Codes'!$A:$A,'AveragePrices&amp;Codes'!$B:$B),AGRIBALYSE_Raw!$B:$B,AGRIBALYSE_Raw!U:U)*$E157,_xlfn.XLOOKUP(_xlfn.XLOOKUP(Tool_clean!$D157,'AveragePrices&amp;Codes'!$A:$A,'AveragePrices&amp;Codes'!$B:$B),AGRIBALYSE_Cooked!$C:$C,AGRIBALYSE_Cooked!V:V)*$E157),"")</f>
        <v>0</v>
      </c>
      <c r="S157">
        <f>IFERROR(IF($F157="Raw",_xlfn.XLOOKUP(_xlfn.XLOOKUP(Tool_clean!$D157,'AveragePrices&amp;Codes'!$A:$A,'AveragePrices&amp;Codes'!$B:$B),AGRIBALYSE_Raw!$B:$B,AGRIBALYSE_Raw!V:V)*$E157,_xlfn.XLOOKUP(_xlfn.XLOOKUP(Tool_clean!$D157,'AveragePrices&amp;Codes'!$A:$A,'AveragePrices&amp;Codes'!$B:$B),AGRIBALYSE_Cooked!$C:$C,AGRIBALYSE_Cooked!W:W)*$E157),"")</f>
        <v>0</v>
      </c>
      <c r="T157">
        <f>IFERROR(IF($F157="Raw",_xlfn.XLOOKUP(_xlfn.XLOOKUP(Tool_clean!$D157,'AveragePrices&amp;Codes'!$A:$A,'AveragePrices&amp;Codes'!$B:$B),AGRIBALYSE_Raw!$B:$B,AGRIBALYSE_Raw!W:W)*$E157,_xlfn.XLOOKUP(_xlfn.XLOOKUP(Tool_clean!$D157,'AveragePrices&amp;Codes'!$A:$A,'AveragePrices&amp;Codes'!$B:$B),AGRIBALYSE_Cooked!$C:$C,AGRIBALYSE_Cooked!X:X)*$E157),"")</f>
        <v>0</v>
      </c>
      <c r="U157">
        <f>IFERROR(IF($F157="Raw",_xlfn.XLOOKUP(_xlfn.XLOOKUP(Tool_clean!$D157,'AveragePrices&amp;Codes'!$A:$A,'AveragePrices&amp;Codes'!$B:$B),AGRIBALYSE_Raw!$B:$B,AGRIBALYSE_Raw!X:X)*$E157,_xlfn.XLOOKUP(_xlfn.XLOOKUP(Tool_clean!$D157,'AveragePrices&amp;Codes'!$A:$A,'AveragePrices&amp;Codes'!$B:$B),AGRIBALYSE_Cooked!$C:$C,AGRIBALYSE_Cooked!Y:Y)*$E157),"")</f>
        <v>0</v>
      </c>
      <c r="V157">
        <f>IFERROR(IF($F157="Raw",_xlfn.XLOOKUP(_xlfn.XLOOKUP(Tool_clean!$D157,'AveragePrices&amp;Codes'!$A:$A,'AveragePrices&amp;Codes'!$B:$B),AGRIBALYSE_Raw!$B:$B,AGRIBALYSE_Raw!Y:Y)*$E157,_xlfn.XLOOKUP(_xlfn.XLOOKUP(Tool_clean!$D157,'AveragePrices&amp;Codes'!$A:$A,'AveragePrices&amp;Codes'!$B:$B),AGRIBALYSE_Cooked!$C:$C,AGRIBALYSE_Cooked!Z:Z)*$E157),"")</f>
        <v>0</v>
      </c>
      <c r="W157">
        <f>IFERROR(IF($F157="Raw",_xlfn.XLOOKUP(_xlfn.XLOOKUP(Tool_clean!$D157,'AveragePrices&amp;Codes'!$A:$A,'AveragePrices&amp;Codes'!$B:$B),AGRIBALYSE_Raw!$B:$B,AGRIBALYSE_Raw!Z:Z)*$E157,_xlfn.XLOOKUP(_xlfn.XLOOKUP(Tool_clean!$D157,'AveragePrices&amp;Codes'!$A:$A,'AveragePrices&amp;Codes'!$B:$B),AGRIBALYSE_Cooked!$C:$C,AGRIBALYSE_Cooked!AA:AA)*$E157),"")</f>
        <v>0</v>
      </c>
      <c r="X157">
        <f>IFERROR(IF($F157="Raw",_xlfn.XLOOKUP(_xlfn.XLOOKUP(Tool_clean!$D157,'AveragePrices&amp;Codes'!$A:$A,'AveragePrices&amp;Codes'!$B:$B),AGRIBALYSE_Raw!$B:$B,AGRIBALYSE_Raw!AA:AA)*$E157,_xlfn.XLOOKUP(_xlfn.XLOOKUP(Tool_clean!$D157,'AveragePrices&amp;Codes'!$A:$A,'AveragePrices&amp;Codes'!$B:$B),AGRIBALYSE_Cooked!$C:$C,AGRIBALYSE_Cooked!AB:AB)*$E157),"")</f>
        <v>0</v>
      </c>
      <c r="Y157">
        <f>IFERROR(IF($F157="Raw",_xlfn.XLOOKUP(_xlfn.XLOOKUP(Tool_clean!$D157,'AveragePrices&amp;Codes'!$A:$A,'AveragePrices&amp;Codes'!$B:$B),AGRIBALYSE_Raw!$B:$B,AGRIBALYSE_Raw!AB:AB)*$E157,_xlfn.XLOOKUP(_xlfn.XLOOKUP(Tool_clean!$D157,'AveragePrices&amp;Codes'!$A:$A,'AveragePrices&amp;Codes'!$B:$B),AGRIBALYSE_Cooked!$C:$C,AGRIBALYSE_Cooked!AC:AC)*$E157),"")</f>
        <v>0</v>
      </c>
      <c r="Z157">
        <f>IFERROR(IF($F157="Raw",_xlfn.XLOOKUP(_xlfn.XLOOKUP(Tool_clean!$D157,'AveragePrices&amp;Codes'!$A:$A,'AveragePrices&amp;Codes'!$B:$B),AGRIBALYSE_Raw!$B:$B,AGRIBALYSE_Raw!AC:AC)*$E157,_xlfn.XLOOKUP(_xlfn.XLOOKUP(Tool_clean!$D157,'AveragePrices&amp;Codes'!$A:$A,'AveragePrices&amp;Codes'!$B:$B),AGRIBALYSE_Cooked!$C:$C,AGRIBALYSE_Cooked!AD:AD)*$E157),"")</f>
        <v>0</v>
      </c>
      <c r="AA157">
        <f>IFERROR(IF($F157="Raw",_xlfn.XLOOKUP(_xlfn.XLOOKUP(Tool_clean!$D157,'AveragePrices&amp;Codes'!$A:$A,'AveragePrices&amp;Codes'!$B:$B),AGRIBALYSE_Raw!$B:$B,AGRIBALYSE_Raw!AD:AD)*$E157,_xlfn.XLOOKUP(_xlfn.XLOOKUP(Tool_clean!$D157,'AveragePrices&amp;Codes'!$A:$A,'AveragePrices&amp;Codes'!$B:$B),AGRIBALYSE_Cooked!$C:$C,AGRIBALYSE_Cooked!AE:AE)*$E157),"")</f>
        <v>0</v>
      </c>
      <c r="AB157" t="str" cm="1">
        <f t="array" ref="AB157">IFERROR(_xlfn.XLOOKUP(Tool_clean!$F157&amp;$E$2,'Cooking methods'!$A:$A&amp;'Cooking methods'!$B:$B,'Cooking methods'!C:C)*$E157,"")</f>
        <v/>
      </c>
      <c r="AC157" t="str" cm="1">
        <f t="array" ref="AC157">IFERROR(_xlfn.XLOOKUP(Tool_clean!$F157&amp;$E$2,'Cooking methods'!$A:$A&amp;'Cooking methods'!$B:$B,'Cooking methods'!D:D)*$E157,"")</f>
        <v/>
      </c>
      <c r="AD157" t="str" cm="1">
        <f t="array" ref="AD157">IFERROR(_xlfn.XLOOKUP(Tool_clean!$F157&amp;$E$2,'Cooking methods'!$A:$A&amp;'Cooking methods'!$B:$B,'Cooking methods'!E:E)*$E157,"")</f>
        <v/>
      </c>
      <c r="AE157" t="str" cm="1">
        <f t="array" ref="AE157">IFERROR(_xlfn.XLOOKUP(Tool_clean!$F157&amp;$E$2,'Cooking methods'!$A:$A&amp;'Cooking methods'!$B:$B,'Cooking methods'!F:F)*$E157,"")</f>
        <v/>
      </c>
      <c r="AF157" t="str" cm="1">
        <f t="array" ref="AF157">IFERROR(_xlfn.XLOOKUP(Tool_clean!$F157&amp;$E$2,'Cooking methods'!$A:$A&amp;'Cooking methods'!$B:$B,'Cooking methods'!G:G)*$E157,"")</f>
        <v/>
      </c>
      <c r="AG157" t="str" cm="1">
        <f t="array" ref="AG157">IFERROR(_xlfn.XLOOKUP(Tool_clean!$F157&amp;$E$2,'Cooking methods'!$A:$A&amp;'Cooking methods'!$B:$B,'Cooking methods'!H:H)*$E157,"")</f>
        <v/>
      </c>
      <c r="AH157" t="str" cm="1">
        <f t="array" ref="AH157">IFERROR(_xlfn.XLOOKUP(Tool_clean!$F157&amp;$E$2,'Cooking methods'!$A:$A&amp;'Cooking methods'!$B:$B,'Cooking methods'!I:I)*$E157,"")</f>
        <v/>
      </c>
      <c r="AI157" t="str" cm="1">
        <f t="array" ref="AI157">IFERROR(_xlfn.XLOOKUP(Tool_clean!$F157&amp;$E$2,'Cooking methods'!$A:$A&amp;'Cooking methods'!$B:$B,'Cooking methods'!J:J)*$E157,"")</f>
        <v/>
      </c>
      <c r="AJ157" t="str" cm="1">
        <f t="array" ref="AJ157">IFERROR(_xlfn.XLOOKUP(Tool_clean!$F157&amp;$E$2,'Cooking methods'!$A:$A&amp;'Cooking methods'!$B:$B,'Cooking methods'!K:K)*$E157,"")</f>
        <v/>
      </c>
      <c r="AK157" t="str" cm="1">
        <f t="array" ref="AK157">IFERROR(_xlfn.XLOOKUP(Tool_clean!$F157&amp;$E$2,'Cooking methods'!$A:$A&amp;'Cooking methods'!$B:$B,'Cooking methods'!L:L)*$E157,"")</f>
        <v/>
      </c>
      <c r="AL157" t="str" cm="1">
        <f t="array" ref="AL157">IFERROR(_xlfn.XLOOKUP(Tool_clean!$F157&amp;$E$2,'Cooking methods'!$A:$A&amp;'Cooking methods'!$B:$B,'Cooking methods'!M:M)*$E157,"")</f>
        <v/>
      </c>
      <c r="AM157" t="str" cm="1">
        <f t="array" ref="AM157">IFERROR(_xlfn.XLOOKUP(Tool_clean!$F157&amp;$E$2,'Cooking methods'!$A:$A&amp;'Cooking methods'!$B:$B,'Cooking methods'!N:N)*$E157,"")</f>
        <v/>
      </c>
      <c r="AN157" t="str" cm="1">
        <f t="array" ref="AN157">IFERROR(_xlfn.XLOOKUP(Tool_clean!$F157&amp;$E$2,'Cooking methods'!$A:$A&amp;'Cooking methods'!$B:$B,'Cooking methods'!O:O)*$E157,"")</f>
        <v/>
      </c>
      <c r="AO157" t="str" cm="1">
        <f t="array" ref="AO157">IFERROR(_xlfn.XLOOKUP(Tool_clean!$F157&amp;$E$2,'Cooking methods'!$A:$A&amp;'Cooking methods'!$B:$B,'Cooking methods'!P:P)*$E157,"")</f>
        <v/>
      </c>
      <c r="AP157" t="str" cm="1">
        <f t="array" ref="AP157">IFERROR(_xlfn.XLOOKUP(Tool_clean!$F157&amp;$E$2,'Cooking methods'!$A:$A&amp;'Cooking methods'!$B:$B,'Cooking methods'!Q:Q)*$E157,"")</f>
        <v/>
      </c>
      <c r="AQ157" t="str" cm="1">
        <f t="array" ref="AQ157">IFERROR(_xlfn.XLOOKUP(Tool_clean!$F157&amp;$E$2,'Cooking methods'!$A:$A&amp;'Cooking methods'!$B:$B,'Cooking methods'!R:R)*$E157,"")</f>
        <v/>
      </c>
      <c r="AR157" t="str" cm="1">
        <f t="array" ref="AR157">IFERROR(_xlfn.XLOOKUP(Tool_clean!$G157&amp;$E$2,'Waste management'!$A:$A&amp;'Waste management'!$B:$B,'Waste management'!C:C)*$E157,"")</f>
        <v/>
      </c>
      <c r="AS157" t="str" cm="1">
        <f t="array" ref="AS157">IFERROR(_xlfn.XLOOKUP(Tool_clean!$G157&amp;$E$2,'Waste management'!$A:$A&amp;'Waste management'!$B:$B,'Waste management'!D:D)*$E157,"")</f>
        <v/>
      </c>
      <c r="AT157" t="str" cm="1">
        <f t="array" ref="AT157">IFERROR(_xlfn.XLOOKUP(Tool_clean!$G157&amp;$E$2,'Waste management'!$A:$A&amp;'Waste management'!$B:$B,'Waste management'!E:E)*$E157,"")</f>
        <v/>
      </c>
      <c r="AU157" t="str" cm="1">
        <f t="array" ref="AU157">IFERROR(_xlfn.XLOOKUP(Tool_clean!$G157&amp;$E$2,'Waste management'!$A:$A&amp;'Waste management'!$B:$B,'Waste management'!F:F)*$E157,"")</f>
        <v/>
      </c>
      <c r="AV157" t="str" cm="1">
        <f t="array" ref="AV157">IFERROR(_xlfn.XLOOKUP(Tool_clean!$G157&amp;$E$2,'Waste management'!$A:$A&amp;'Waste management'!$B:$B,'Waste management'!G:G)*$E157,"")</f>
        <v/>
      </c>
      <c r="AW157" t="str" cm="1">
        <f t="array" ref="AW157">IFERROR(_xlfn.XLOOKUP(Tool_clean!$G157&amp;$E$2,'Waste management'!$A:$A&amp;'Waste management'!$B:$B,'Waste management'!H:H)*$E157,"")</f>
        <v/>
      </c>
      <c r="AX157" t="str" cm="1">
        <f t="array" ref="AX157">IFERROR(_xlfn.XLOOKUP(Tool_clean!$G157&amp;$E$2,'Waste management'!$A:$A&amp;'Waste management'!$B:$B,'Waste management'!I:I)*$E157,"")</f>
        <v/>
      </c>
      <c r="AY157" t="str" cm="1">
        <f t="array" ref="AY157">IFERROR(_xlfn.XLOOKUP(Tool_clean!$G157&amp;$E$2,'Waste management'!$A:$A&amp;'Waste management'!$B:$B,'Waste management'!J:J)*$E157,"")</f>
        <v/>
      </c>
      <c r="AZ157" t="str" cm="1">
        <f t="array" ref="AZ157">IFERROR(_xlfn.XLOOKUP(Tool_clean!$G157&amp;$E$2,'Waste management'!$A:$A&amp;'Waste management'!$B:$B,'Waste management'!K:K)*$E157,"")</f>
        <v/>
      </c>
      <c r="BA157" t="str" cm="1">
        <f t="array" ref="BA157">IFERROR(_xlfn.XLOOKUP(Tool_clean!$G157&amp;$E$2,'Waste management'!$A:$A&amp;'Waste management'!$B:$B,'Waste management'!L:L)*$E157,"")</f>
        <v/>
      </c>
      <c r="BB157" t="str" cm="1">
        <f t="array" ref="BB157">IFERROR(_xlfn.XLOOKUP(Tool_clean!$G157&amp;$E$2,'Waste management'!$A:$A&amp;'Waste management'!$B:$B,'Waste management'!M:M)*$E157,"")</f>
        <v/>
      </c>
      <c r="BC157" t="str" cm="1">
        <f t="array" ref="BC157">IFERROR(_xlfn.XLOOKUP(Tool_clean!$G157&amp;$E$2,'Waste management'!$A:$A&amp;'Waste management'!$B:$B,'Waste management'!N:N)*$E157,"")</f>
        <v/>
      </c>
      <c r="BD157" t="str" cm="1">
        <f t="array" ref="BD157">IFERROR(_xlfn.XLOOKUP(Tool_clean!$G157&amp;$E$2,'Waste management'!$A:$A&amp;'Waste management'!$B:$B,'Waste management'!O:O)*$E157,"")</f>
        <v/>
      </c>
      <c r="BE157" t="str" cm="1">
        <f t="array" ref="BE157">IFERROR(_xlfn.XLOOKUP(Tool_clean!$G157&amp;$E$2,'Waste management'!$A:$A&amp;'Waste management'!$B:$B,'Waste management'!P:P)*$E157,"")</f>
        <v/>
      </c>
      <c r="BF157" t="str" cm="1">
        <f t="array" ref="BF157">IFERROR(_xlfn.XLOOKUP(Tool_clean!$G157&amp;$E$2,'Waste management'!$A:$A&amp;'Waste management'!$B:$B,'Waste management'!Q:Q)*$E157,"")</f>
        <v/>
      </c>
      <c r="BG157" t="str" cm="1">
        <f t="array" ref="BG157">IFERROR(_xlfn.XLOOKUP(Tool_clean!$G157&amp;$E$2,'Waste management'!$A:$A&amp;'Waste management'!$B:$B,'Waste management'!R:R)*$E157,"")</f>
        <v/>
      </c>
      <c r="BH157" t="str">
        <f>IFERROR((L157+AR157+AB157)*_xlfn.XLOOKUP(Tool_clean!BH$4,Monetization_Factors!$A:$A,Monetization_Factors!$D:$D),"")</f>
        <v/>
      </c>
      <c r="BI157" t="str">
        <f>IFERROR((M157+AS157+AC157)*_xlfn.XLOOKUP(Tool_clean!BI$4,Monetization_Factors!$A:$A,Monetization_Factors!$D:$D),"")</f>
        <v/>
      </c>
      <c r="BJ157" t="str">
        <f>IFERROR((N157+AT157+AD157)*_xlfn.XLOOKUP(Tool_clean!BJ$4,Monetization_Factors!$A:$A,Monetization_Factors!$D:$D),"")</f>
        <v/>
      </c>
      <c r="BK157" t="str">
        <f>IFERROR((O157+AU157+AE157)*_xlfn.XLOOKUP(Tool_clean!BK$4,Monetization_Factors!$A:$A,Monetization_Factors!$D:$D),"")</f>
        <v/>
      </c>
      <c r="BL157" t="str">
        <f>IFERROR((P157+AV157+AF157)*_xlfn.XLOOKUP(Tool_clean!BL$4,Monetization_Factors!$A:$A,Monetization_Factors!$D:$D),"")</f>
        <v/>
      </c>
      <c r="BM157" t="str">
        <f>IFERROR((Q157+AW157+AG157)*_xlfn.XLOOKUP(Tool_clean!BM$4,Monetization_Factors!$A:$A,Monetization_Factors!$D:$D),"")</f>
        <v/>
      </c>
      <c r="BN157" t="str">
        <f>IFERROR((R157+AX157+AH157)*_xlfn.XLOOKUP(Tool_clean!BN$4,Monetization_Factors!$A:$A,Monetization_Factors!$D:$D),"")</f>
        <v/>
      </c>
      <c r="BO157" t="str">
        <f>IFERROR((S157+AY157+AI157)*_xlfn.XLOOKUP(Tool_clean!BO$4,Monetization_Factors!$A:$A,Monetization_Factors!$D:$D),"")</f>
        <v/>
      </c>
      <c r="BP157" t="str">
        <f>IFERROR((T157+AZ157+AJ157)*_xlfn.XLOOKUP(Tool_clean!BP$4,Monetization_Factors!$A:$A,Monetization_Factors!$D:$D),"")</f>
        <v/>
      </c>
      <c r="BQ157" t="str">
        <f>IFERROR((U157+BA157+AK157)*_xlfn.XLOOKUP(Tool_clean!BQ$4,Monetization_Factors!$A:$A,Monetization_Factors!$D:$D),"")</f>
        <v/>
      </c>
      <c r="BR157" t="str">
        <f>IFERROR((V157+BB157+AL157)*_xlfn.XLOOKUP(Tool_clean!BR$4,Monetization_Factors!$A:$A,Monetization_Factors!$D:$D),"")</f>
        <v/>
      </c>
      <c r="BS157" t="str">
        <f>IFERROR((W157+BC157+AM157)*_xlfn.XLOOKUP(Tool_clean!BS$4,Monetization_Factors!$A:$A,Monetization_Factors!$D:$D),"")</f>
        <v/>
      </c>
      <c r="BT157" t="str">
        <f>IFERROR((X157+BD157+AN157)*_xlfn.XLOOKUP(Tool_clean!BT$4,Monetization_Factors!$A:$A,Monetization_Factors!$D:$D),"")</f>
        <v/>
      </c>
      <c r="BU157" t="str">
        <f>IFERROR((Y157+BE157+AO157)*_xlfn.XLOOKUP(Tool_clean!BU$4,Monetization_Factors!$A:$A,Monetization_Factors!$D:$D),"")</f>
        <v/>
      </c>
      <c r="BV157" t="str">
        <f>IFERROR((Z157+BF157+AP157)*_xlfn.XLOOKUP(Tool_clean!BV$4,Monetization_Factors!$A:$A,Monetization_Factors!$D:$D),"")</f>
        <v/>
      </c>
      <c r="BW157" t="str">
        <f>IFERROR((AA157+BG157+AQ157)*_xlfn.XLOOKUP(Tool_clean!BW$4,Monetization_Factors!$A:$A,Monetization_Factors!$D:$D),"")</f>
        <v/>
      </c>
      <c r="BX157" s="38" t="str" cm="1">
        <f t="array" ref="BX157">IFERROR(_xlfn.IFS(I157&gt;0,I157*E157,I157="",J157*E157),"")</f>
        <v/>
      </c>
      <c r="BY157" s="38">
        <f t="shared" si="195"/>
        <v>0</v>
      </c>
      <c r="BZ157" s="38" t="str">
        <f t="shared" si="196"/>
        <v/>
      </c>
      <c r="CA157" s="38" t="str">
        <f t="shared" si="197"/>
        <v/>
      </c>
      <c r="CB157" t="str">
        <f t="shared" si="198"/>
        <v/>
      </c>
      <c r="CC157" t="str">
        <f t="shared" si="199"/>
        <v/>
      </c>
      <c r="CD157" t="str">
        <f t="shared" si="200"/>
        <v/>
      </c>
      <c r="CE157" t="str">
        <f t="shared" si="201"/>
        <v/>
      </c>
      <c r="CF157" t="str">
        <f t="shared" si="202"/>
        <v/>
      </c>
      <c r="CG157" t="str">
        <f t="shared" si="203"/>
        <v/>
      </c>
      <c r="CH157" t="str">
        <f t="shared" si="204"/>
        <v/>
      </c>
      <c r="CI157" t="str">
        <f t="shared" si="205"/>
        <v/>
      </c>
      <c r="CJ157" t="str">
        <f t="shared" si="206"/>
        <v/>
      </c>
      <c r="CK157" t="str">
        <f t="shared" si="207"/>
        <v/>
      </c>
      <c r="CL157" t="str">
        <f t="shared" si="208"/>
        <v/>
      </c>
      <c r="CM157" t="str">
        <f t="shared" si="209"/>
        <v/>
      </c>
      <c r="CN157" t="str">
        <f t="shared" si="210"/>
        <v/>
      </c>
      <c r="CO157" t="str">
        <f t="shared" si="211"/>
        <v/>
      </c>
      <c r="CP157" t="str">
        <f t="shared" si="212"/>
        <v/>
      </c>
      <c r="CQ157" t="str">
        <f t="shared" si="213"/>
        <v/>
      </c>
      <c r="CR157" t="str">
        <f t="shared" si="214"/>
        <v/>
      </c>
      <c r="CS157" t="str">
        <f t="shared" si="215"/>
        <v/>
      </c>
      <c r="CT157" t="str">
        <f t="shared" si="216"/>
        <v/>
      </c>
      <c r="CU157" t="str">
        <f t="shared" si="217"/>
        <v/>
      </c>
      <c r="CV157" t="str">
        <f t="shared" si="218"/>
        <v/>
      </c>
      <c r="CW157" t="str">
        <f t="shared" si="219"/>
        <v/>
      </c>
      <c r="CX157" t="str">
        <f t="shared" si="220"/>
        <v/>
      </c>
      <c r="CY157" t="str">
        <f t="shared" si="221"/>
        <v/>
      </c>
      <c r="CZ157" t="str">
        <f t="shared" si="222"/>
        <v/>
      </c>
      <c r="DA157" t="str">
        <f t="shared" si="223"/>
        <v/>
      </c>
      <c r="DB157" t="str">
        <f t="shared" si="224"/>
        <v/>
      </c>
      <c r="DC157" t="str">
        <f t="shared" si="225"/>
        <v/>
      </c>
      <c r="DD157" t="str">
        <f t="shared" si="226"/>
        <v/>
      </c>
      <c r="DE157" t="str">
        <f t="shared" si="227"/>
        <v/>
      </c>
      <c r="DF157" t="str">
        <f t="shared" si="228"/>
        <v/>
      </c>
      <c r="DG157" t="str">
        <f t="shared" si="229"/>
        <v/>
      </c>
      <c r="DH157" s="5" t="str">
        <f>IFERROR((CR157*$B$2*(1-$H157)*('CAR.CAP_per person'!B$2))/(_xlfn.XLOOKUP($E$2,EU_countries_GDP!$A$2:$A$29,EU_countries_GDP!$E$2:$E$29)),"")</f>
        <v/>
      </c>
      <c r="DI157" s="5" t="str">
        <f>IFERROR((CS157*$B$2*(1-$H157)*('CAR.CAP_per person'!C$2))/(_xlfn.XLOOKUP($E$2,EU_countries_GDP!$A$2:$A$29,EU_countries_GDP!$E$2:$E$29)),"")</f>
        <v/>
      </c>
      <c r="DJ157" s="5" t="str">
        <f>IFERROR((CT157*$B$2*(1-$H157)*('CAR.CAP_per person'!D$2))/(_xlfn.XLOOKUP($E$2,EU_countries_GDP!$A$2:$A$29,EU_countries_GDP!$E$2:$E$29)),"")</f>
        <v/>
      </c>
      <c r="DK157" s="5" t="str">
        <f>IFERROR((CU157*$B$2*(1-$H157)*('CAR.CAP_per person'!E$2))/(_xlfn.XLOOKUP($E$2,EU_countries_GDP!$A$2:$A$29,EU_countries_GDP!$E$2:$E$29)),"")</f>
        <v/>
      </c>
      <c r="DL157" s="5" t="str">
        <f>IFERROR((CV157*$B$2*(1-$H157)*('CAR.CAP_per person'!F$2))/(_xlfn.XLOOKUP($E$2,EU_countries_GDP!$A$2:$A$29,EU_countries_GDP!$E$2:$E$29)),"")</f>
        <v/>
      </c>
      <c r="DM157" s="5" t="str">
        <f>IFERROR((CW157*$B$2*(1-$H157)*('CAR.CAP_per person'!G$2))/(_xlfn.XLOOKUP($E$2,EU_countries_GDP!$A$2:$A$29,EU_countries_GDP!$E$2:$E$29)),"")</f>
        <v/>
      </c>
      <c r="DN157" s="5" t="str">
        <f>IFERROR((CX157*$B$2*(1-$H157)*('CAR.CAP_per person'!H$2))/(_xlfn.XLOOKUP($E$2,EU_countries_GDP!$A$2:$A$29,EU_countries_GDP!$E$2:$E$29)),"")</f>
        <v/>
      </c>
      <c r="DO157" s="5" t="str">
        <f>IFERROR((CY157*$B$2*(1-$H157)*('CAR.CAP_per person'!I$2))/(_xlfn.XLOOKUP($E$2,EU_countries_GDP!$A$2:$A$29,EU_countries_GDP!$E$2:$E$29)),"")</f>
        <v/>
      </c>
      <c r="DP157" s="5" t="str">
        <f>IFERROR((CZ157*$B$2*(1-$H157)*('CAR.CAP_per person'!J$2))/(_xlfn.XLOOKUP($E$2,EU_countries_GDP!$A$2:$A$29,EU_countries_GDP!$E$2:$E$29)),"")</f>
        <v/>
      </c>
      <c r="DQ157" s="5" t="str">
        <f>IFERROR((DA157*$B$2*(1-$H157)*('CAR.CAP_per person'!K$2))/(_xlfn.XLOOKUP($E$2,EU_countries_GDP!$A$2:$A$29,EU_countries_GDP!$E$2:$E$29)),"")</f>
        <v/>
      </c>
      <c r="DR157" s="5" t="str">
        <f>IFERROR((DB157*$B$2*(1-$H157)*('CAR.CAP_per person'!L$2))/(_xlfn.XLOOKUP($E$2,EU_countries_GDP!$A$2:$A$29,EU_countries_GDP!$E$2:$E$29)),"")</f>
        <v/>
      </c>
      <c r="DS157" s="5" t="str">
        <f>IFERROR((DC157*$B$2*(1-$H157)*('CAR.CAP_per person'!M$2))/(_xlfn.XLOOKUP($E$2,EU_countries_GDP!$A$2:$A$29,EU_countries_GDP!$E$2:$E$29)),"")</f>
        <v/>
      </c>
      <c r="DT157" s="5" t="str">
        <f>IFERROR((DD157*$B$2*(1-$H157)*('CAR.CAP_per person'!N$2))/(_xlfn.XLOOKUP($E$2,EU_countries_GDP!$A$2:$A$29,EU_countries_GDP!$E$2:$E$29)),"")</f>
        <v/>
      </c>
      <c r="DU157" s="5" t="str">
        <f>IFERROR((DE157*$B$2*(1-$H157)*('CAR.CAP_per person'!O$2))/(_xlfn.XLOOKUP($E$2,EU_countries_GDP!$A$2:$A$29,EU_countries_GDP!$E$2:$E$29)),"")</f>
        <v/>
      </c>
      <c r="DV157" s="5" t="str">
        <f>IFERROR((DF157*$B$2*(1-$H157)*('CAR.CAP_per person'!P$2))/(_xlfn.XLOOKUP($E$2,EU_countries_GDP!$A$2:$A$29,EU_countries_GDP!$E$2:$E$29)),"")</f>
        <v/>
      </c>
      <c r="DW157" s="5" t="str">
        <f>IFERROR((DG157*$B$2*(1-$H157)*('CAR.CAP_per person'!Q$2))/(_xlfn.XLOOKUP($E$2,EU_countries_GDP!$A$2:$A$29,EU_countries_GDP!$E$2:$E$29)),"")</f>
        <v/>
      </c>
    </row>
    <row r="158" spans="2:127">
      <c r="B158" t="str">
        <f>_xlfn.XLOOKUP(D158,Table5[Ingredient],Table5[Category],"",FALSE)</f>
        <v/>
      </c>
      <c r="C158" s="33"/>
      <c r="D158" s="33"/>
      <c r="E158" s="33"/>
      <c r="F158" s="33"/>
      <c r="G158" s="33"/>
      <c r="H158" s="33"/>
      <c r="I158" s="33"/>
      <c r="J158" s="37" t="str">
        <f>IFERROR(INDEX('AveragePrices&amp;Codes'!G:AG, MATCH($D158, 'AveragePrices&amp;Codes'!$A:$A, 0), MATCH(Tool_clean!$E$2, 'AveragePrices&amp;Codes'!$G$1:$AG$1, 0)),"")</f>
        <v/>
      </c>
      <c r="K158" s="37" t="str">
        <f t="shared" si="194"/>
        <v/>
      </c>
      <c r="L158">
        <f>IFERROR(IF($F158="Raw",_xlfn.XLOOKUP(_xlfn.XLOOKUP(Tool_clean!$D158,'AveragePrices&amp;Codes'!$A:$A,'AveragePrices&amp;Codes'!$B:$B),AGRIBALYSE_Raw!$B:$B,AGRIBALYSE_Raw!O:O)*$E158,_xlfn.XLOOKUP(_xlfn.XLOOKUP(Tool_clean!$D158,'AveragePrices&amp;Codes'!$A:$A,'AveragePrices&amp;Codes'!$B:$B),AGRIBALYSE_Cooked!$C:$C,AGRIBALYSE_Cooked!P:P)*$E158),"")</f>
        <v>0</v>
      </c>
      <c r="M158">
        <f>IFERROR(IF($F158="Raw",_xlfn.XLOOKUP(_xlfn.XLOOKUP(Tool_clean!$D158,'AveragePrices&amp;Codes'!$A:$A,'AveragePrices&amp;Codes'!$B:$B),AGRIBALYSE_Raw!$B:$B,AGRIBALYSE_Raw!P:P)*$E158,_xlfn.XLOOKUP(_xlfn.XLOOKUP(Tool_clean!$D158,'AveragePrices&amp;Codes'!$A:$A,'AveragePrices&amp;Codes'!$B:$B),AGRIBALYSE_Cooked!$C:$C,AGRIBALYSE_Cooked!Q:Q)*$E158),"")</f>
        <v>0</v>
      </c>
      <c r="N158">
        <f>IFERROR(IF($F158="Raw",_xlfn.XLOOKUP(_xlfn.XLOOKUP(Tool_clean!$D158,'AveragePrices&amp;Codes'!$A:$A,'AveragePrices&amp;Codes'!$B:$B),AGRIBALYSE_Raw!$B:$B,AGRIBALYSE_Raw!Q:Q)*$E158,_xlfn.XLOOKUP(_xlfn.XLOOKUP(Tool_clean!$D158,'AveragePrices&amp;Codes'!$A:$A,'AveragePrices&amp;Codes'!$B:$B),AGRIBALYSE_Cooked!$C:$C,AGRIBALYSE_Cooked!R:R)*$E158),"")</f>
        <v>0</v>
      </c>
      <c r="O158">
        <f>IFERROR(IF($F158="Raw",_xlfn.XLOOKUP(_xlfn.XLOOKUP(Tool_clean!$D158,'AveragePrices&amp;Codes'!$A:$A,'AveragePrices&amp;Codes'!$B:$B),AGRIBALYSE_Raw!$B:$B,AGRIBALYSE_Raw!R:R)*$E158,_xlfn.XLOOKUP(_xlfn.XLOOKUP(Tool_clean!$D158,'AveragePrices&amp;Codes'!$A:$A,'AveragePrices&amp;Codes'!$B:$B),AGRIBALYSE_Cooked!$C:$C,AGRIBALYSE_Cooked!S:S)*$E158),"")</f>
        <v>0</v>
      </c>
      <c r="P158">
        <f>IFERROR(IF($F158="Raw",_xlfn.XLOOKUP(_xlfn.XLOOKUP(Tool_clean!$D158,'AveragePrices&amp;Codes'!$A:$A,'AveragePrices&amp;Codes'!$B:$B),AGRIBALYSE_Raw!$B:$B,AGRIBALYSE_Raw!S:S)*$E158,_xlfn.XLOOKUP(_xlfn.XLOOKUP(Tool_clean!$D158,'AveragePrices&amp;Codes'!$A:$A,'AveragePrices&amp;Codes'!$B:$B),AGRIBALYSE_Cooked!$C:$C,AGRIBALYSE_Cooked!T:T)*$E158),"")</f>
        <v>0</v>
      </c>
      <c r="Q158">
        <f>IFERROR(IF($F158="Raw",_xlfn.XLOOKUP(_xlfn.XLOOKUP(Tool_clean!$D158,'AveragePrices&amp;Codes'!$A:$A,'AveragePrices&amp;Codes'!$B:$B),AGRIBALYSE_Raw!$B:$B,AGRIBALYSE_Raw!T:T)*$E158,_xlfn.XLOOKUP(_xlfn.XLOOKUP(Tool_clean!$D158,'AveragePrices&amp;Codes'!$A:$A,'AveragePrices&amp;Codes'!$B:$B),AGRIBALYSE_Cooked!$C:$C,AGRIBALYSE_Cooked!U:U)*$E158),"")</f>
        <v>0</v>
      </c>
      <c r="R158">
        <f>IFERROR(IF($F158="Raw",_xlfn.XLOOKUP(_xlfn.XLOOKUP(Tool_clean!$D158,'AveragePrices&amp;Codes'!$A:$A,'AveragePrices&amp;Codes'!$B:$B),AGRIBALYSE_Raw!$B:$B,AGRIBALYSE_Raw!U:U)*$E158,_xlfn.XLOOKUP(_xlfn.XLOOKUP(Tool_clean!$D158,'AveragePrices&amp;Codes'!$A:$A,'AveragePrices&amp;Codes'!$B:$B),AGRIBALYSE_Cooked!$C:$C,AGRIBALYSE_Cooked!V:V)*$E158),"")</f>
        <v>0</v>
      </c>
      <c r="S158">
        <f>IFERROR(IF($F158="Raw",_xlfn.XLOOKUP(_xlfn.XLOOKUP(Tool_clean!$D158,'AveragePrices&amp;Codes'!$A:$A,'AveragePrices&amp;Codes'!$B:$B),AGRIBALYSE_Raw!$B:$B,AGRIBALYSE_Raw!V:V)*$E158,_xlfn.XLOOKUP(_xlfn.XLOOKUP(Tool_clean!$D158,'AveragePrices&amp;Codes'!$A:$A,'AveragePrices&amp;Codes'!$B:$B),AGRIBALYSE_Cooked!$C:$C,AGRIBALYSE_Cooked!W:W)*$E158),"")</f>
        <v>0</v>
      </c>
      <c r="T158">
        <f>IFERROR(IF($F158="Raw",_xlfn.XLOOKUP(_xlfn.XLOOKUP(Tool_clean!$D158,'AveragePrices&amp;Codes'!$A:$A,'AveragePrices&amp;Codes'!$B:$B),AGRIBALYSE_Raw!$B:$B,AGRIBALYSE_Raw!W:W)*$E158,_xlfn.XLOOKUP(_xlfn.XLOOKUP(Tool_clean!$D158,'AveragePrices&amp;Codes'!$A:$A,'AveragePrices&amp;Codes'!$B:$B),AGRIBALYSE_Cooked!$C:$C,AGRIBALYSE_Cooked!X:X)*$E158),"")</f>
        <v>0</v>
      </c>
      <c r="U158">
        <f>IFERROR(IF($F158="Raw",_xlfn.XLOOKUP(_xlfn.XLOOKUP(Tool_clean!$D158,'AveragePrices&amp;Codes'!$A:$A,'AveragePrices&amp;Codes'!$B:$B),AGRIBALYSE_Raw!$B:$B,AGRIBALYSE_Raw!X:X)*$E158,_xlfn.XLOOKUP(_xlfn.XLOOKUP(Tool_clean!$D158,'AveragePrices&amp;Codes'!$A:$A,'AveragePrices&amp;Codes'!$B:$B),AGRIBALYSE_Cooked!$C:$C,AGRIBALYSE_Cooked!Y:Y)*$E158),"")</f>
        <v>0</v>
      </c>
      <c r="V158">
        <f>IFERROR(IF($F158="Raw",_xlfn.XLOOKUP(_xlfn.XLOOKUP(Tool_clean!$D158,'AveragePrices&amp;Codes'!$A:$A,'AveragePrices&amp;Codes'!$B:$B),AGRIBALYSE_Raw!$B:$B,AGRIBALYSE_Raw!Y:Y)*$E158,_xlfn.XLOOKUP(_xlfn.XLOOKUP(Tool_clean!$D158,'AveragePrices&amp;Codes'!$A:$A,'AveragePrices&amp;Codes'!$B:$B),AGRIBALYSE_Cooked!$C:$C,AGRIBALYSE_Cooked!Z:Z)*$E158),"")</f>
        <v>0</v>
      </c>
      <c r="W158">
        <f>IFERROR(IF($F158="Raw",_xlfn.XLOOKUP(_xlfn.XLOOKUP(Tool_clean!$D158,'AveragePrices&amp;Codes'!$A:$A,'AveragePrices&amp;Codes'!$B:$B),AGRIBALYSE_Raw!$B:$B,AGRIBALYSE_Raw!Z:Z)*$E158,_xlfn.XLOOKUP(_xlfn.XLOOKUP(Tool_clean!$D158,'AveragePrices&amp;Codes'!$A:$A,'AveragePrices&amp;Codes'!$B:$B),AGRIBALYSE_Cooked!$C:$C,AGRIBALYSE_Cooked!AA:AA)*$E158),"")</f>
        <v>0</v>
      </c>
      <c r="X158">
        <f>IFERROR(IF($F158="Raw",_xlfn.XLOOKUP(_xlfn.XLOOKUP(Tool_clean!$D158,'AveragePrices&amp;Codes'!$A:$A,'AveragePrices&amp;Codes'!$B:$B),AGRIBALYSE_Raw!$B:$B,AGRIBALYSE_Raw!AA:AA)*$E158,_xlfn.XLOOKUP(_xlfn.XLOOKUP(Tool_clean!$D158,'AveragePrices&amp;Codes'!$A:$A,'AveragePrices&amp;Codes'!$B:$B),AGRIBALYSE_Cooked!$C:$C,AGRIBALYSE_Cooked!AB:AB)*$E158),"")</f>
        <v>0</v>
      </c>
      <c r="Y158">
        <f>IFERROR(IF($F158="Raw",_xlfn.XLOOKUP(_xlfn.XLOOKUP(Tool_clean!$D158,'AveragePrices&amp;Codes'!$A:$A,'AveragePrices&amp;Codes'!$B:$B),AGRIBALYSE_Raw!$B:$B,AGRIBALYSE_Raw!AB:AB)*$E158,_xlfn.XLOOKUP(_xlfn.XLOOKUP(Tool_clean!$D158,'AveragePrices&amp;Codes'!$A:$A,'AveragePrices&amp;Codes'!$B:$B),AGRIBALYSE_Cooked!$C:$C,AGRIBALYSE_Cooked!AC:AC)*$E158),"")</f>
        <v>0</v>
      </c>
      <c r="Z158">
        <f>IFERROR(IF($F158="Raw",_xlfn.XLOOKUP(_xlfn.XLOOKUP(Tool_clean!$D158,'AveragePrices&amp;Codes'!$A:$A,'AveragePrices&amp;Codes'!$B:$B),AGRIBALYSE_Raw!$B:$B,AGRIBALYSE_Raw!AC:AC)*$E158,_xlfn.XLOOKUP(_xlfn.XLOOKUP(Tool_clean!$D158,'AveragePrices&amp;Codes'!$A:$A,'AveragePrices&amp;Codes'!$B:$B),AGRIBALYSE_Cooked!$C:$C,AGRIBALYSE_Cooked!AD:AD)*$E158),"")</f>
        <v>0</v>
      </c>
      <c r="AA158">
        <f>IFERROR(IF($F158="Raw",_xlfn.XLOOKUP(_xlfn.XLOOKUP(Tool_clean!$D158,'AveragePrices&amp;Codes'!$A:$A,'AveragePrices&amp;Codes'!$B:$B),AGRIBALYSE_Raw!$B:$B,AGRIBALYSE_Raw!AD:AD)*$E158,_xlfn.XLOOKUP(_xlfn.XLOOKUP(Tool_clean!$D158,'AveragePrices&amp;Codes'!$A:$A,'AveragePrices&amp;Codes'!$B:$B),AGRIBALYSE_Cooked!$C:$C,AGRIBALYSE_Cooked!AE:AE)*$E158),"")</f>
        <v>0</v>
      </c>
      <c r="AB158" t="str" cm="1">
        <f t="array" ref="AB158">IFERROR(_xlfn.XLOOKUP(Tool_clean!$F158&amp;$E$2,'Cooking methods'!$A:$A&amp;'Cooking methods'!$B:$B,'Cooking methods'!C:C)*$E158,"")</f>
        <v/>
      </c>
      <c r="AC158" t="str" cm="1">
        <f t="array" ref="AC158">IFERROR(_xlfn.XLOOKUP(Tool_clean!$F158&amp;$E$2,'Cooking methods'!$A:$A&amp;'Cooking methods'!$B:$B,'Cooking methods'!D:D)*$E158,"")</f>
        <v/>
      </c>
      <c r="AD158" t="str" cm="1">
        <f t="array" ref="AD158">IFERROR(_xlfn.XLOOKUP(Tool_clean!$F158&amp;$E$2,'Cooking methods'!$A:$A&amp;'Cooking methods'!$B:$B,'Cooking methods'!E:E)*$E158,"")</f>
        <v/>
      </c>
      <c r="AE158" t="str" cm="1">
        <f t="array" ref="AE158">IFERROR(_xlfn.XLOOKUP(Tool_clean!$F158&amp;$E$2,'Cooking methods'!$A:$A&amp;'Cooking methods'!$B:$B,'Cooking methods'!F:F)*$E158,"")</f>
        <v/>
      </c>
      <c r="AF158" t="str" cm="1">
        <f t="array" ref="AF158">IFERROR(_xlfn.XLOOKUP(Tool_clean!$F158&amp;$E$2,'Cooking methods'!$A:$A&amp;'Cooking methods'!$B:$B,'Cooking methods'!G:G)*$E158,"")</f>
        <v/>
      </c>
      <c r="AG158" t="str" cm="1">
        <f t="array" ref="AG158">IFERROR(_xlfn.XLOOKUP(Tool_clean!$F158&amp;$E$2,'Cooking methods'!$A:$A&amp;'Cooking methods'!$B:$B,'Cooking methods'!H:H)*$E158,"")</f>
        <v/>
      </c>
      <c r="AH158" t="str" cm="1">
        <f t="array" ref="AH158">IFERROR(_xlfn.XLOOKUP(Tool_clean!$F158&amp;$E$2,'Cooking methods'!$A:$A&amp;'Cooking methods'!$B:$B,'Cooking methods'!I:I)*$E158,"")</f>
        <v/>
      </c>
      <c r="AI158" t="str" cm="1">
        <f t="array" ref="AI158">IFERROR(_xlfn.XLOOKUP(Tool_clean!$F158&amp;$E$2,'Cooking methods'!$A:$A&amp;'Cooking methods'!$B:$B,'Cooking methods'!J:J)*$E158,"")</f>
        <v/>
      </c>
      <c r="AJ158" t="str" cm="1">
        <f t="array" ref="AJ158">IFERROR(_xlfn.XLOOKUP(Tool_clean!$F158&amp;$E$2,'Cooking methods'!$A:$A&amp;'Cooking methods'!$B:$B,'Cooking methods'!K:K)*$E158,"")</f>
        <v/>
      </c>
      <c r="AK158" t="str" cm="1">
        <f t="array" ref="AK158">IFERROR(_xlfn.XLOOKUP(Tool_clean!$F158&amp;$E$2,'Cooking methods'!$A:$A&amp;'Cooking methods'!$B:$B,'Cooking methods'!L:L)*$E158,"")</f>
        <v/>
      </c>
      <c r="AL158" t="str" cm="1">
        <f t="array" ref="AL158">IFERROR(_xlfn.XLOOKUP(Tool_clean!$F158&amp;$E$2,'Cooking methods'!$A:$A&amp;'Cooking methods'!$B:$B,'Cooking methods'!M:M)*$E158,"")</f>
        <v/>
      </c>
      <c r="AM158" t="str" cm="1">
        <f t="array" ref="AM158">IFERROR(_xlfn.XLOOKUP(Tool_clean!$F158&amp;$E$2,'Cooking methods'!$A:$A&amp;'Cooking methods'!$B:$B,'Cooking methods'!N:N)*$E158,"")</f>
        <v/>
      </c>
      <c r="AN158" t="str" cm="1">
        <f t="array" ref="AN158">IFERROR(_xlfn.XLOOKUP(Tool_clean!$F158&amp;$E$2,'Cooking methods'!$A:$A&amp;'Cooking methods'!$B:$B,'Cooking methods'!O:O)*$E158,"")</f>
        <v/>
      </c>
      <c r="AO158" t="str" cm="1">
        <f t="array" ref="AO158">IFERROR(_xlfn.XLOOKUP(Tool_clean!$F158&amp;$E$2,'Cooking methods'!$A:$A&amp;'Cooking methods'!$B:$B,'Cooking methods'!P:P)*$E158,"")</f>
        <v/>
      </c>
      <c r="AP158" t="str" cm="1">
        <f t="array" ref="AP158">IFERROR(_xlfn.XLOOKUP(Tool_clean!$F158&amp;$E$2,'Cooking methods'!$A:$A&amp;'Cooking methods'!$B:$B,'Cooking methods'!Q:Q)*$E158,"")</f>
        <v/>
      </c>
      <c r="AQ158" t="str" cm="1">
        <f t="array" ref="AQ158">IFERROR(_xlfn.XLOOKUP(Tool_clean!$F158&amp;$E$2,'Cooking methods'!$A:$A&amp;'Cooking methods'!$B:$B,'Cooking methods'!R:R)*$E158,"")</f>
        <v/>
      </c>
      <c r="AR158" t="str" cm="1">
        <f t="array" ref="AR158">IFERROR(_xlfn.XLOOKUP(Tool_clean!$G158&amp;$E$2,'Waste management'!$A:$A&amp;'Waste management'!$B:$B,'Waste management'!C:C)*$E158,"")</f>
        <v/>
      </c>
      <c r="AS158" t="str" cm="1">
        <f t="array" ref="AS158">IFERROR(_xlfn.XLOOKUP(Tool_clean!$G158&amp;$E$2,'Waste management'!$A:$A&amp;'Waste management'!$B:$B,'Waste management'!D:D)*$E158,"")</f>
        <v/>
      </c>
      <c r="AT158" t="str" cm="1">
        <f t="array" ref="AT158">IFERROR(_xlfn.XLOOKUP(Tool_clean!$G158&amp;$E$2,'Waste management'!$A:$A&amp;'Waste management'!$B:$B,'Waste management'!E:E)*$E158,"")</f>
        <v/>
      </c>
      <c r="AU158" t="str" cm="1">
        <f t="array" ref="AU158">IFERROR(_xlfn.XLOOKUP(Tool_clean!$G158&amp;$E$2,'Waste management'!$A:$A&amp;'Waste management'!$B:$B,'Waste management'!F:F)*$E158,"")</f>
        <v/>
      </c>
      <c r="AV158" t="str" cm="1">
        <f t="array" ref="AV158">IFERROR(_xlfn.XLOOKUP(Tool_clean!$G158&amp;$E$2,'Waste management'!$A:$A&amp;'Waste management'!$B:$B,'Waste management'!G:G)*$E158,"")</f>
        <v/>
      </c>
      <c r="AW158" t="str" cm="1">
        <f t="array" ref="AW158">IFERROR(_xlfn.XLOOKUP(Tool_clean!$G158&amp;$E$2,'Waste management'!$A:$A&amp;'Waste management'!$B:$B,'Waste management'!H:H)*$E158,"")</f>
        <v/>
      </c>
      <c r="AX158" t="str" cm="1">
        <f t="array" ref="AX158">IFERROR(_xlfn.XLOOKUP(Tool_clean!$G158&amp;$E$2,'Waste management'!$A:$A&amp;'Waste management'!$B:$B,'Waste management'!I:I)*$E158,"")</f>
        <v/>
      </c>
      <c r="AY158" t="str" cm="1">
        <f t="array" ref="AY158">IFERROR(_xlfn.XLOOKUP(Tool_clean!$G158&amp;$E$2,'Waste management'!$A:$A&amp;'Waste management'!$B:$B,'Waste management'!J:J)*$E158,"")</f>
        <v/>
      </c>
      <c r="AZ158" t="str" cm="1">
        <f t="array" ref="AZ158">IFERROR(_xlfn.XLOOKUP(Tool_clean!$G158&amp;$E$2,'Waste management'!$A:$A&amp;'Waste management'!$B:$B,'Waste management'!K:K)*$E158,"")</f>
        <v/>
      </c>
      <c r="BA158" t="str" cm="1">
        <f t="array" ref="BA158">IFERROR(_xlfn.XLOOKUP(Tool_clean!$G158&amp;$E$2,'Waste management'!$A:$A&amp;'Waste management'!$B:$B,'Waste management'!L:L)*$E158,"")</f>
        <v/>
      </c>
      <c r="BB158" t="str" cm="1">
        <f t="array" ref="BB158">IFERROR(_xlfn.XLOOKUP(Tool_clean!$G158&amp;$E$2,'Waste management'!$A:$A&amp;'Waste management'!$B:$B,'Waste management'!M:M)*$E158,"")</f>
        <v/>
      </c>
      <c r="BC158" t="str" cm="1">
        <f t="array" ref="BC158">IFERROR(_xlfn.XLOOKUP(Tool_clean!$G158&amp;$E$2,'Waste management'!$A:$A&amp;'Waste management'!$B:$B,'Waste management'!N:N)*$E158,"")</f>
        <v/>
      </c>
      <c r="BD158" t="str" cm="1">
        <f t="array" ref="BD158">IFERROR(_xlfn.XLOOKUP(Tool_clean!$G158&amp;$E$2,'Waste management'!$A:$A&amp;'Waste management'!$B:$B,'Waste management'!O:O)*$E158,"")</f>
        <v/>
      </c>
      <c r="BE158" t="str" cm="1">
        <f t="array" ref="BE158">IFERROR(_xlfn.XLOOKUP(Tool_clean!$G158&amp;$E$2,'Waste management'!$A:$A&amp;'Waste management'!$B:$B,'Waste management'!P:P)*$E158,"")</f>
        <v/>
      </c>
      <c r="BF158" t="str" cm="1">
        <f t="array" ref="BF158">IFERROR(_xlfn.XLOOKUP(Tool_clean!$G158&amp;$E$2,'Waste management'!$A:$A&amp;'Waste management'!$B:$B,'Waste management'!Q:Q)*$E158,"")</f>
        <v/>
      </c>
      <c r="BG158" t="str" cm="1">
        <f t="array" ref="BG158">IFERROR(_xlfn.XLOOKUP(Tool_clean!$G158&amp;$E$2,'Waste management'!$A:$A&amp;'Waste management'!$B:$B,'Waste management'!R:R)*$E158,"")</f>
        <v/>
      </c>
      <c r="BH158" t="str">
        <f>IFERROR((L158+AR158+AB158)*_xlfn.XLOOKUP(Tool_clean!BH$4,Monetization_Factors!$A:$A,Monetization_Factors!$D:$D),"")</f>
        <v/>
      </c>
      <c r="BI158" t="str">
        <f>IFERROR((M158+AS158+AC158)*_xlfn.XLOOKUP(Tool_clean!BI$4,Monetization_Factors!$A:$A,Monetization_Factors!$D:$D),"")</f>
        <v/>
      </c>
      <c r="BJ158" t="str">
        <f>IFERROR((N158+AT158+AD158)*_xlfn.XLOOKUP(Tool_clean!BJ$4,Monetization_Factors!$A:$A,Monetization_Factors!$D:$D),"")</f>
        <v/>
      </c>
      <c r="BK158" t="str">
        <f>IFERROR((O158+AU158+AE158)*_xlfn.XLOOKUP(Tool_clean!BK$4,Monetization_Factors!$A:$A,Monetization_Factors!$D:$D),"")</f>
        <v/>
      </c>
      <c r="BL158" t="str">
        <f>IFERROR((P158+AV158+AF158)*_xlfn.XLOOKUP(Tool_clean!BL$4,Monetization_Factors!$A:$A,Monetization_Factors!$D:$D),"")</f>
        <v/>
      </c>
      <c r="BM158" t="str">
        <f>IFERROR((Q158+AW158+AG158)*_xlfn.XLOOKUP(Tool_clean!BM$4,Monetization_Factors!$A:$A,Monetization_Factors!$D:$D),"")</f>
        <v/>
      </c>
      <c r="BN158" t="str">
        <f>IFERROR((R158+AX158+AH158)*_xlfn.XLOOKUP(Tool_clean!BN$4,Monetization_Factors!$A:$A,Monetization_Factors!$D:$D),"")</f>
        <v/>
      </c>
      <c r="BO158" t="str">
        <f>IFERROR((S158+AY158+AI158)*_xlfn.XLOOKUP(Tool_clean!BO$4,Monetization_Factors!$A:$A,Monetization_Factors!$D:$D),"")</f>
        <v/>
      </c>
      <c r="BP158" t="str">
        <f>IFERROR((T158+AZ158+AJ158)*_xlfn.XLOOKUP(Tool_clean!BP$4,Monetization_Factors!$A:$A,Monetization_Factors!$D:$D),"")</f>
        <v/>
      </c>
      <c r="BQ158" t="str">
        <f>IFERROR((U158+BA158+AK158)*_xlfn.XLOOKUP(Tool_clean!BQ$4,Monetization_Factors!$A:$A,Monetization_Factors!$D:$D),"")</f>
        <v/>
      </c>
      <c r="BR158" t="str">
        <f>IFERROR((V158+BB158+AL158)*_xlfn.XLOOKUP(Tool_clean!BR$4,Monetization_Factors!$A:$A,Monetization_Factors!$D:$D),"")</f>
        <v/>
      </c>
      <c r="BS158" t="str">
        <f>IFERROR((W158+BC158+AM158)*_xlfn.XLOOKUP(Tool_clean!BS$4,Monetization_Factors!$A:$A,Monetization_Factors!$D:$D),"")</f>
        <v/>
      </c>
      <c r="BT158" t="str">
        <f>IFERROR((X158+BD158+AN158)*_xlfn.XLOOKUP(Tool_clean!BT$4,Monetization_Factors!$A:$A,Monetization_Factors!$D:$D),"")</f>
        <v/>
      </c>
      <c r="BU158" t="str">
        <f>IFERROR((Y158+BE158+AO158)*_xlfn.XLOOKUP(Tool_clean!BU$4,Monetization_Factors!$A:$A,Monetization_Factors!$D:$D),"")</f>
        <v/>
      </c>
      <c r="BV158" t="str">
        <f>IFERROR((Z158+BF158+AP158)*_xlfn.XLOOKUP(Tool_clean!BV$4,Monetization_Factors!$A:$A,Monetization_Factors!$D:$D),"")</f>
        <v/>
      </c>
      <c r="BW158" t="str">
        <f>IFERROR((AA158+BG158+AQ158)*_xlfn.XLOOKUP(Tool_clean!BW$4,Monetization_Factors!$A:$A,Monetization_Factors!$D:$D),"")</f>
        <v/>
      </c>
      <c r="BX158" s="38" t="str" cm="1">
        <f t="array" ref="BX158">IFERROR(_xlfn.IFS(I158&gt;0,I158*E158,I158="",J158*E158),"")</f>
        <v/>
      </c>
      <c r="BY158" s="38">
        <f t="shared" si="195"/>
        <v>0</v>
      </c>
      <c r="BZ158" s="38" t="str">
        <f t="shared" si="196"/>
        <v/>
      </c>
      <c r="CA158" s="38" t="str">
        <f t="shared" si="197"/>
        <v/>
      </c>
      <c r="CB158" t="str">
        <f t="shared" si="198"/>
        <v/>
      </c>
      <c r="CC158" t="str">
        <f t="shared" si="199"/>
        <v/>
      </c>
      <c r="CD158" t="str">
        <f t="shared" si="200"/>
        <v/>
      </c>
      <c r="CE158" t="str">
        <f t="shared" si="201"/>
        <v/>
      </c>
      <c r="CF158" t="str">
        <f t="shared" si="202"/>
        <v/>
      </c>
      <c r="CG158" t="str">
        <f t="shared" si="203"/>
        <v/>
      </c>
      <c r="CH158" t="str">
        <f t="shared" si="204"/>
        <v/>
      </c>
      <c r="CI158" t="str">
        <f t="shared" si="205"/>
        <v/>
      </c>
      <c r="CJ158" t="str">
        <f t="shared" si="206"/>
        <v/>
      </c>
      <c r="CK158" t="str">
        <f t="shared" si="207"/>
        <v/>
      </c>
      <c r="CL158" t="str">
        <f t="shared" si="208"/>
        <v/>
      </c>
      <c r="CM158" t="str">
        <f t="shared" si="209"/>
        <v/>
      </c>
      <c r="CN158" t="str">
        <f t="shared" si="210"/>
        <v/>
      </c>
      <c r="CO158" t="str">
        <f t="shared" si="211"/>
        <v/>
      </c>
      <c r="CP158" t="str">
        <f t="shared" si="212"/>
        <v/>
      </c>
      <c r="CQ158" t="str">
        <f t="shared" si="213"/>
        <v/>
      </c>
      <c r="CR158" t="str">
        <f t="shared" si="214"/>
        <v/>
      </c>
      <c r="CS158" t="str">
        <f t="shared" si="215"/>
        <v/>
      </c>
      <c r="CT158" t="str">
        <f t="shared" si="216"/>
        <v/>
      </c>
      <c r="CU158" t="str">
        <f t="shared" si="217"/>
        <v/>
      </c>
      <c r="CV158" t="str">
        <f t="shared" si="218"/>
        <v/>
      </c>
      <c r="CW158" t="str">
        <f t="shared" si="219"/>
        <v/>
      </c>
      <c r="CX158" t="str">
        <f t="shared" si="220"/>
        <v/>
      </c>
      <c r="CY158" t="str">
        <f t="shared" si="221"/>
        <v/>
      </c>
      <c r="CZ158" t="str">
        <f t="shared" si="222"/>
        <v/>
      </c>
      <c r="DA158" t="str">
        <f t="shared" si="223"/>
        <v/>
      </c>
      <c r="DB158" t="str">
        <f t="shared" si="224"/>
        <v/>
      </c>
      <c r="DC158" t="str">
        <f t="shared" si="225"/>
        <v/>
      </c>
      <c r="DD158" t="str">
        <f t="shared" si="226"/>
        <v/>
      </c>
      <c r="DE158" t="str">
        <f t="shared" si="227"/>
        <v/>
      </c>
      <c r="DF158" t="str">
        <f t="shared" si="228"/>
        <v/>
      </c>
      <c r="DG158" t="str">
        <f t="shared" si="229"/>
        <v/>
      </c>
      <c r="DH158" s="5" t="str">
        <f>IFERROR((CR158*$B$2*(1-$H158)*('CAR.CAP_per person'!B$2))/(_xlfn.XLOOKUP($E$2,EU_countries_GDP!$A$2:$A$29,EU_countries_GDP!$E$2:$E$29)),"")</f>
        <v/>
      </c>
      <c r="DI158" s="5" t="str">
        <f>IFERROR((CS158*$B$2*(1-$H158)*('CAR.CAP_per person'!C$2))/(_xlfn.XLOOKUP($E$2,EU_countries_GDP!$A$2:$A$29,EU_countries_GDP!$E$2:$E$29)),"")</f>
        <v/>
      </c>
      <c r="DJ158" s="5" t="str">
        <f>IFERROR((CT158*$B$2*(1-$H158)*('CAR.CAP_per person'!D$2))/(_xlfn.XLOOKUP($E$2,EU_countries_GDP!$A$2:$A$29,EU_countries_GDP!$E$2:$E$29)),"")</f>
        <v/>
      </c>
      <c r="DK158" s="5" t="str">
        <f>IFERROR((CU158*$B$2*(1-$H158)*('CAR.CAP_per person'!E$2))/(_xlfn.XLOOKUP($E$2,EU_countries_GDP!$A$2:$A$29,EU_countries_GDP!$E$2:$E$29)),"")</f>
        <v/>
      </c>
      <c r="DL158" s="5" t="str">
        <f>IFERROR((CV158*$B$2*(1-$H158)*('CAR.CAP_per person'!F$2))/(_xlfn.XLOOKUP($E$2,EU_countries_GDP!$A$2:$A$29,EU_countries_GDP!$E$2:$E$29)),"")</f>
        <v/>
      </c>
      <c r="DM158" s="5" t="str">
        <f>IFERROR((CW158*$B$2*(1-$H158)*('CAR.CAP_per person'!G$2))/(_xlfn.XLOOKUP($E$2,EU_countries_GDP!$A$2:$A$29,EU_countries_GDP!$E$2:$E$29)),"")</f>
        <v/>
      </c>
      <c r="DN158" s="5" t="str">
        <f>IFERROR((CX158*$B$2*(1-$H158)*('CAR.CAP_per person'!H$2))/(_xlfn.XLOOKUP($E$2,EU_countries_GDP!$A$2:$A$29,EU_countries_GDP!$E$2:$E$29)),"")</f>
        <v/>
      </c>
      <c r="DO158" s="5" t="str">
        <f>IFERROR((CY158*$B$2*(1-$H158)*('CAR.CAP_per person'!I$2))/(_xlfn.XLOOKUP($E$2,EU_countries_GDP!$A$2:$A$29,EU_countries_GDP!$E$2:$E$29)),"")</f>
        <v/>
      </c>
      <c r="DP158" s="5" t="str">
        <f>IFERROR((CZ158*$B$2*(1-$H158)*('CAR.CAP_per person'!J$2))/(_xlfn.XLOOKUP($E$2,EU_countries_GDP!$A$2:$A$29,EU_countries_GDP!$E$2:$E$29)),"")</f>
        <v/>
      </c>
      <c r="DQ158" s="5" t="str">
        <f>IFERROR((DA158*$B$2*(1-$H158)*('CAR.CAP_per person'!K$2))/(_xlfn.XLOOKUP($E$2,EU_countries_GDP!$A$2:$A$29,EU_countries_GDP!$E$2:$E$29)),"")</f>
        <v/>
      </c>
      <c r="DR158" s="5" t="str">
        <f>IFERROR((DB158*$B$2*(1-$H158)*('CAR.CAP_per person'!L$2))/(_xlfn.XLOOKUP($E$2,EU_countries_GDP!$A$2:$A$29,EU_countries_GDP!$E$2:$E$29)),"")</f>
        <v/>
      </c>
      <c r="DS158" s="5" t="str">
        <f>IFERROR((DC158*$B$2*(1-$H158)*('CAR.CAP_per person'!M$2))/(_xlfn.XLOOKUP($E$2,EU_countries_GDP!$A$2:$A$29,EU_countries_GDP!$E$2:$E$29)),"")</f>
        <v/>
      </c>
      <c r="DT158" s="5" t="str">
        <f>IFERROR((DD158*$B$2*(1-$H158)*('CAR.CAP_per person'!N$2))/(_xlfn.XLOOKUP($E$2,EU_countries_GDP!$A$2:$A$29,EU_countries_GDP!$E$2:$E$29)),"")</f>
        <v/>
      </c>
      <c r="DU158" s="5" t="str">
        <f>IFERROR((DE158*$B$2*(1-$H158)*('CAR.CAP_per person'!O$2))/(_xlfn.XLOOKUP($E$2,EU_countries_GDP!$A$2:$A$29,EU_countries_GDP!$E$2:$E$29)),"")</f>
        <v/>
      </c>
      <c r="DV158" s="5" t="str">
        <f>IFERROR((DF158*$B$2*(1-$H158)*('CAR.CAP_per person'!P$2))/(_xlfn.XLOOKUP($E$2,EU_countries_GDP!$A$2:$A$29,EU_countries_GDP!$E$2:$E$29)),"")</f>
        <v/>
      </c>
      <c r="DW158" s="5" t="str">
        <f>IFERROR((DG158*$B$2*(1-$H158)*('CAR.CAP_per person'!Q$2))/(_xlfn.XLOOKUP($E$2,EU_countries_GDP!$A$2:$A$29,EU_countries_GDP!$E$2:$E$29)),"")</f>
        <v/>
      </c>
    </row>
    <row r="159" spans="2:127">
      <c r="B159" t="str">
        <f>_xlfn.XLOOKUP(D159,Table5[Ingredient],Table5[Category],"",FALSE)</f>
        <v/>
      </c>
      <c r="C159" s="33"/>
      <c r="D159" s="33"/>
      <c r="E159" s="33"/>
      <c r="F159" s="33"/>
      <c r="G159" s="33"/>
      <c r="H159" s="33"/>
      <c r="I159" s="33"/>
      <c r="J159" s="37" t="str">
        <f>IFERROR(INDEX('AveragePrices&amp;Codes'!G:AG, MATCH($D159, 'AveragePrices&amp;Codes'!$A:$A, 0), MATCH(Tool_clean!$E$2, 'AveragePrices&amp;Codes'!$G$1:$AG$1, 0)),"")</f>
        <v/>
      </c>
      <c r="K159" s="37" t="str">
        <f t="shared" si="194"/>
        <v/>
      </c>
      <c r="L159">
        <f>IFERROR(IF($F159="Raw",_xlfn.XLOOKUP(_xlfn.XLOOKUP(Tool_clean!$D159,'AveragePrices&amp;Codes'!$A:$A,'AveragePrices&amp;Codes'!$B:$B),AGRIBALYSE_Raw!$B:$B,AGRIBALYSE_Raw!O:O)*$E159,_xlfn.XLOOKUP(_xlfn.XLOOKUP(Tool_clean!$D159,'AveragePrices&amp;Codes'!$A:$A,'AveragePrices&amp;Codes'!$B:$B),AGRIBALYSE_Cooked!$C:$C,AGRIBALYSE_Cooked!P:P)*$E159),"")</f>
        <v>0</v>
      </c>
      <c r="M159">
        <f>IFERROR(IF($F159="Raw",_xlfn.XLOOKUP(_xlfn.XLOOKUP(Tool_clean!$D159,'AveragePrices&amp;Codes'!$A:$A,'AveragePrices&amp;Codes'!$B:$B),AGRIBALYSE_Raw!$B:$B,AGRIBALYSE_Raw!P:P)*$E159,_xlfn.XLOOKUP(_xlfn.XLOOKUP(Tool_clean!$D159,'AveragePrices&amp;Codes'!$A:$A,'AveragePrices&amp;Codes'!$B:$B),AGRIBALYSE_Cooked!$C:$C,AGRIBALYSE_Cooked!Q:Q)*$E159),"")</f>
        <v>0</v>
      </c>
      <c r="N159">
        <f>IFERROR(IF($F159="Raw",_xlfn.XLOOKUP(_xlfn.XLOOKUP(Tool_clean!$D159,'AveragePrices&amp;Codes'!$A:$A,'AveragePrices&amp;Codes'!$B:$B),AGRIBALYSE_Raw!$B:$B,AGRIBALYSE_Raw!Q:Q)*$E159,_xlfn.XLOOKUP(_xlfn.XLOOKUP(Tool_clean!$D159,'AveragePrices&amp;Codes'!$A:$A,'AveragePrices&amp;Codes'!$B:$B),AGRIBALYSE_Cooked!$C:$C,AGRIBALYSE_Cooked!R:R)*$E159),"")</f>
        <v>0</v>
      </c>
      <c r="O159">
        <f>IFERROR(IF($F159="Raw",_xlfn.XLOOKUP(_xlfn.XLOOKUP(Tool_clean!$D159,'AveragePrices&amp;Codes'!$A:$A,'AveragePrices&amp;Codes'!$B:$B),AGRIBALYSE_Raw!$B:$B,AGRIBALYSE_Raw!R:R)*$E159,_xlfn.XLOOKUP(_xlfn.XLOOKUP(Tool_clean!$D159,'AveragePrices&amp;Codes'!$A:$A,'AveragePrices&amp;Codes'!$B:$B),AGRIBALYSE_Cooked!$C:$C,AGRIBALYSE_Cooked!S:S)*$E159),"")</f>
        <v>0</v>
      </c>
      <c r="P159">
        <f>IFERROR(IF($F159="Raw",_xlfn.XLOOKUP(_xlfn.XLOOKUP(Tool_clean!$D159,'AveragePrices&amp;Codes'!$A:$A,'AveragePrices&amp;Codes'!$B:$B),AGRIBALYSE_Raw!$B:$B,AGRIBALYSE_Raw!S:S)*$E159,_xlfn.XLOOKUP(_xlfn.XLOOKUP(Tool_clean!$D159,'AveragePrices&amp;Codes'!$A:$A,'AveragePrices&amp;Codes'!$B:$B),AGRIBALYSE_Cooked!$C:$C,AGRIBALYSE_Cooked!T:T)*$E159),"")</f>
        <v>0</v>
      </c>
      <c r="Q159">
        <f>IFERROR(IF($F159="Raw",_xlfn.XLOOKUP(_xlfn.XLOOKUP(Tool_clean!$D159,'AveragePrices&amp;Codes'!$A:$A,'AveragePrices&amp;Codes'!$B:$B),AGRIBALYSE_Raw!$B:$B,AGRIBALYSE_Raw!T:T)*$E159,_xlfn.XLOOKUP(_xlfn.XLOOKUP(Tool_clean!$D159,'AveragePrices&amp;Codes'!$A:$A,'AveragePrices&amp;Codes'!$B:$B),AGRIBALYSE_Cooked!$C:$C,AGRIBALYSE_Cooked!U:U)*$E159),"")</f>
        <v>0</v>
      </c>
      <c r="R159">
        <f>IFERROR(IF($F159="Raw",_xlfn.XLOOKUP(_xlfn.XLOOKUP(Tool_clean!$D159,'AveragePrices&amp;Codes'!$A:$A,'AveragePrices&amp;Codes'!$B:$B),AGRIBALYSE_Raw!$B:$B,AGRIBALYSE_Raw!U:U)*$E159,_xlfn.XLOOKUP(_xlfn.XLOOKUP(Tool_clean!$D159,'AveragePrices&amp;Codes'!$A:$A,'AveragePrices&amp;Codes'!$B:$B),AGRIBALYSE_Cooked!$C:$C,AGRIBALYSE_Cooked!V:V)*$E159),"")</f>
        <v>0</v>
      </c>
      <c r="S159">
        <f>IFERROR(IF($F159="Raw",_xlfn.XLOOKUP(_xlfn.XLOOKUP(Tool_clean!$D159,'AveragePrices&amp;Codes'!$A:$A,'AveragePrices&amp;Codes'!$B:$B),AGRIBALYSE_Raw!$B:$B,AGRIBALYSE_Raw!V:V)*$E159,_xlfn.XLOOKUP(_xlfn.XLOOKUP(Tool_clean!$D159,'AveragePrices&amp;Codes'!$A:$A,'AveragePrices&amp;Codes'!$B:$B),AGRIBALYSE_Cooked!$C:$C,AGRIBALYSE_Cooked!W:W)*$E159),"")</f>
        <v>0</v>
      </c>
      <c r="T159">
        <f>IFERROR(IF($F159="Raw",_xlfn.XLOOKUP(_xlfn.XLOOKUP(Tool_clean!$D159,'AveragePrices&amp;Codes'!$A:$A,'AveragePrices&amp;Codes'!$B:$B),AGRIBALYSE_Raw!$B:$B,AGRIBALYSE_Raw!W:W)*$E159,_xlfn.XLOOKUP(_xlfn.XLOOKUP(Tool_clean!$D159,'AveragePrices&amp;Codes'!$A:$A,'AveragePrices&amp;Codes'!$B:$B),AGRIBALYSE_Cooked!$C:$C,AGRIBALYSE_Cooked!X:X)*$E159),"")</f>
        <v>0</v>
      </c>
      <c r="U159">
        <f>IFERROR(IF($F159="Raw",_xlfn.XLOOKUP(_xlfn.XLOOKUP(Tool_clean!$D159,'AveragePrices&amp;Codes'!$A:$A,'AveragePrices&amp;Codes'!$B:$B),AGRIBALYSE_Raw!$B:$B,AGRIBALYSE_Raw!X:X)*$E159,_xlfn.XLOOKUP(_xlfn.XLOOKUP(Tool_clean!$D159,'AveragePrices&amp;Codes'!$A:$A,'AveragePrices&amp;Codes'!$B:$B),AGRIBALYSE_Cooked!$C:$C,AGRIBALYSE_Cooked!Y:Y)*$E159),"")</f>
        <v>0</v>
      </c>
      <c r="V159">
        <f>IFERROR(IF($F159="Raw",_xlfn.XLOOKUP(_xlfn.XLOOKUP(Tool_clean!$D159,'AveragePrices&amp;Codes'!$A:$A,'AveragePrices&amp;Codes'!$B:$B),AGRIBALYSE_Raw!$B:$B,AGRIBALYSE_Raw!Y:Y)*$E159,_xlfn.XLOOKUP(_xlfn.XLOOKUP(Tool_clean!$D159,'AveragePrices&amp;Codes'!$A:$A,'AveragePrices&amp;Codes'!$B:$B),AGRIBALYSE_Cooked!$C:$C,AGRIBALYSE_Cooked!Z:Z)*$E159),"")</f>
        <v>0</v>
      </c>
      <c r="W159">
        <f>IFERROR(IF($F159="Raw",_xlfn.XLOOKUP(_xlfn.XLOOKUP(Tool_clean!$D159,'AveragePrices&amp;Codes'!$A:$A,'AveragePrices&amp;Codes'!$B:$B),AGRIBALYSE_Raw!$B:$B,AGRIBALYSE_Raw!Z:Z)*$E159,_xlfn.XLOOKUP(_xlfn.XLOOKUP(Tool_clean!$D159,'AveragePrices&amp;Codes'!$A:$A,'AveragePrices&amp;Codes'!$B:$B),AGRIBALYSE_Cooked!$C:$C,AGRIBALYSE_Cooked!AA:AA)*$E159),"")</f>
        <v>0</v>
      </c>
      <c r="X159">
        <f>IFERROR(IF($F159="Raw",_xlfn.XLOOKUP(_xlfn.XLOOKUP(Tool_clean!$D159,'AveragePrices&amp;Codes'!$A:$A,'AveragePrices&amp;Codes'!$B:$B),AGRIBALYSE_Raw!$B:$B,AGRIBALYSE_Raw!AA:AA)*$E159,_xlfn.XLOOKUP(_xlfn.XLOOKUP(Tool_clean!$D159,'AveragePrices&amp;Codes'!$A:$A,'AveragePrices&amp;Codes'!$B:$B),AGRIBALYSE_Cooked!$C:$C,AGRIBALYSE_Cooked!AB:AB)*$E159),"")</f>
        <v>0</v>
      </c>
      <c r="Y159">
        <f>IFERROR(IF($F159="Raw",_xlfn.XLOOKUP(_xlfn.XLOOKUP(Tool_clean!$D159,'AveragePrices&amp;Codes'!$A:$A,'AveragePrices&amp;Codes'!$B:$B),AGRIBALYSE_Raw!$B:$B,AGRIBALYSE_Raw!AB:AB)*$E159,_xlfn.XLOOKUP(_xlfn.XLOOKUP(Tool_clean!$D159,'AveragePrices&amp;Codes'!$A:$A,'AveragePrices&amp;Codes'!$B:$B),AGRIBALYSE_Cooked!$C:$C,AGRIBALYSE_Cooked!AC:AC)*$E159),"")</f>
        <v>0</v>
      </c>
      <c r="Z159">
        <f>IFERROR(IF($F159="Raw",_xlfn.XLOOKUP(_xlfn.XLOOKUP(Tool_clean!$D159,'AveragePrices&amp;Codes'!$A:$A,'AveragePrices&amp;Codes'!$B:$B),AGRIBALYSE_Raw!$B:$B,AGRIBALYSE_Raw!AC:AC)*$E159,_xlfn.XLOOKUP(_xlfn.XLOOKUP(Tool_clean!$D159,'AveragePrices&amp;Codes'!$A:$A,'AveragePrices&amp;Codes'!$B:$B),AGRIBALYSE_Cooked!$C:$C,AGRIBALYSE_Cooked!AD:AD)*$E159),"")</f>
        <v>0</v>
      </c>
      <c r="AA159">
        <f>IFERROR(IF($F159="Raw",_xlfn.XLOOKUP(_xlfn.XLOOKUP(Tool_clean!$D159,'AveragePrices&amp;Codes'!$A:$A,'AveragePrices&amp;Codes'!$B:$B),AGRIBALYSE_Raw!$B:$B,AGRIBALYSE_Raw!AD:AD)*$E159,_xlfn.XLOOKUP(_xlfn.XLOOKUP(Tool_clean!$D159,'AveragePrices&amp;Codes'!$A:$A,'AveragePrices&amp;Codes'!$B:$B),AGRIBALYSE_Cooked!$C:$C,AGRIBALYSE_Cooked!AE:AE)*$E159),"")</f>
        <v>0</v>
      </c>
      <c r="AB159" t="str" cm="1">
        <f t="array" ref="AB159">IFERROR(_xlfn.XLOOKUP(Tool_clean!$F159&amp;$E$2,'Cooking methods'!$A:$A&amp;'Cooking methods'!$B:$B,'Cooking methods'!C:C)*$E159,"")</f>
        <v/>
      </c>
      <c r="AC159" t="str" cm="1">
        <f t="array" ref="AC159">IFERROR(_xlfn.XLOOKUP(Tool_clean!$F159&amp;$E$2,'Cooking methods'!$A:$A&amp;'Cooking methods'!$B:$B,'Cooking methods'!D:D)*$E159,"")</f>
        <v/>
      </c>
      <c r="AD159" t="str" cm="1">
        <f t="array" ref="AD159">IFERROR(_xlfn.XLOOKUP(Tool_clean!$F159&amp;$E$2,'Cooking methods'!$A:$A&amp;'Cooking methods'!$B:$B,'Cooking methods'!E:E)*$E159,"")</f>
        <v/>
      </c>
      <c r="AE159" t="str" cm="1">
        <f t="array" ref="AE159">IFERROR(_xlfn.XLOOKUP(Tool_clean!$F159&amp;$E$2,'Cooking methods'!$A:$A&amp;'Cooking methods'!$B:$B,'Cooking methods'!F:F)*$E159,"")</f>
        <v/>
      </c>
      <c r="AF159" t="str" cm="1">
        <f t="array" ref="AF159">IFERROR(_xlfn.XLOOKUP(Tool_clean!$F159&amp;$E$2,'Cooking methods'!$A:$A&amp;'Cooking methods'!$B:$B,'Cooking methods'!G:G)*$E159,"")</f>
        <v/>
      </c>
      <c r="AG159" t="str" cm="1">
        <f t="array" ref="AG159">IFERROR(_xlfn.XLOOKUP(Tool_clean!$F159&amp;$E$2,'Cooking methods'!$A:$A&amp;'Cooking methods'!$B:$B,'Cooking methods'!H:H)*$E159,"")</f>
        <v/>
      </c>
      <c r="AH159" t="str" cm="1">
        <f t="array" ref="AH159">IFERROR(_xlfn.XLOOKUP(Tool_clean!$F159&amp;$E$2,'Cooking methods'!$A:$A&amp;'Cooking methods'!$B:$B,'Cooking methods'!I:I)*$E159,"")</f>
        <v/>
      </c>
      <c r="AI159" t="str" cm="1">
        <f t="array" ref="AI159">IFERROR(_xlfn.XLOOKUP(Tool_clean!$F159&amp;$E$2,'Cooking methods'!$A:$A&amp;'Cooking methods'!$B:$B,'Cooking methods'!J:J)*$E159,"")</f>
        <v/>
      </c>
      <c r="AJ159" t="str" cm="1">
        <f t="array" ref="AJ159">IFERROR(_xlfn.XLOOKUP(Tool_clean!$F159&amp;$E$2,'Cooking methods'!$A:$A&amp;'Cooking methods'!$B:$B,'Cooking methods'!K:K)*$E159,"")</f>
        <v/>
      </c>
      <c r="AK159" t="str" cm="1">
        <f t="array" ref="AK159">IFERROR(_xlfn.XLOOKUP(Tool_clean!$F159&amp;$E$2,'Cooking methods'!$A:$A&amp;'Cooking methods'!$B:$B,'Cooking methods'!L:L)*$E159,"")</f>
        <v/>
      </c>
      <c r="AL159" t="str" cm="1">
        <f t="array" ref="AL159">IFERROR(_xlfn.XLOOKUP(Tool_clean!$F159&amp;$E$2,'Cooking methods'!$A:$A&amp;'Cooking methods'!$B:$B,'Cooking methods'!M:M)*$E159,"")</f>
        <v/>
      </c>
      <c r="AM159" t="str" cm="1">
        <f t="array" ref="AM159">IFERROR(_xlfn.XLOOKUP(Tool_clean!$F159&amp;$E$2,'Cooking methods'!$A:$A&amp;'Cooking methods'!$B:$B,'Cooking methods'!N:N)*$E159,"")</f>
        <v/>
      </c>
      <c r="AN159" t="str" cm="1">
        <f t="array" ref="AN159">IFERROR(_xlfn.XLOOKUP(Tool_clean!$F159&amp;$E$2,'Cooking methods'!$A:$A&amp;'Cooking methods'!$B:$B,'Cooking methods'!O:O)*$E159,"")</f>
        <v/>
      </c>
      <c r="AO159" t="str" cm="1">
        <f t="array" ref="AO159">IFERROR(_xlfn.XLOOKUP(Tool_clean!$F159&amp;$E$2,'Cooking methods'!$A:$A&amp;'Cooking methods'!$B:$B,'Cooking methods'!P:P)*$E159,"")</f>
        <v/>
      </c>
      <c r="AP159" t="str" cm="1">
        <f t="array" ref="AP159">IFERROR(_xlfn.XLOOKUP(Tool_clean!$F159&amp;$E$2,'Cooking methods'!$A:$A&amp;'Cooking methods'!$B:$B,'Cooking methods'!Q:Q)*$E159,"")</f>
        <v/>
      </c>
      <c r="AQ159" t="str" cm="1">
        <f t="array" ref="AQ159">IFERROR(_xlfn.XLOOKUP(Tool_clean!$F159&amp;$E$2,'Cooking methods'!$A:$A&amp;'Cooking methods'!$B:$B,'Cooking methods'!R:R)*$E159,"")</f>
        <v/>
      </c>
      <c r="AR159" t="str" cm="1">
        <f t="array" ref="AR159">IFERROR(_xlfn.XLOOKUP(Tool_clean!$G159&amp;$E$2,'Waste management'!$A:$A&amp;'Waste management'!$B:$B,'Waste management'!C:C)*$E159,"")</f>
        <v/>
      </c>
      <c r="AS159" t="str" cm="1">
        <f t="array" ref="AS159">IFERROR(_xlfn.XLOOKUP(Tool_clean!$G159&amp;$E$2,'Waste management'!$A:$A&amp;'Waste management'!$B:$B,'Waste management'!D:D)*$E159,"")</f>
        <v/>
      </c>
      <c r="AT159" t="str" cm="1">
        <f t="array" ref="AT159">IFERROR(_xlfn.XLOOKUP(Tool_clean!$G159&amp;$E$2,'Waste management'!$A:$A&amp;'Waste management'!$B:$B,'Waste management'!E:E)*$E159,"")</f>
        <v/>
      </c>
      <c r="AU159" t="str" cm="1">
        <f t="array" ref="AU159">IFERROR(_xlfn.XLOOKUP(Tool_clean!$G159&amp;$E$2,'Waste management'!$A:$A&amp;'Waste management'!$B:$B,'Waste management'!F:F)*$E159,"")</f>
        <v/>
      </c>
      <c r="AV159" t="str" cm="1">
        <f t="array" ref="AV159">IFERROR(_xlfn.XLOOKUP(Tool_clean!$G159&amp;$E$2,'Waste management'!$A:$A&amp;'Waste management'!$B:$B,'Waste management'!G:G)*$E159,"")</f>
        <v/>
      </c>
      <c r="AW159" t="str" cm="1">
        <f t="array" ref="AW159">IFERROR(_xlfn.XLOOKUP(Tool_clean!$G159&amp;$E$2,'Waste management'!$A:$A&amp;'Waste management'!$B:$B,'Waste management'!H:H)*$E159,"")</f>
        <v/>
      </c>
      <c r="AX159" t="str" cm="1">
        <f t="array" ref="AX159">IFERROR(_xlfn.XLOOKUP(Tool_clean!$G159&amp;$E$2,'Waste management'!$A:$A&amp;'Waste management'!$B:$B,'Waste management'!I:I)*$E159,"")</f>
        <v/>
      </c>
      <c r="AY159" t="str" cm="1">
        <f t="array" ref="AY159">IFERROR(_xlfn.XLOOKUP(Tool_clean!$G159&amp;$E$2,'Waste management'!$A:$A&amp;'Waste management'!$B:$B,'Waste management'!J:J)*$E159,"")</f>
        <v/>
      </c>
      <c r="AZ159" t="str" cm="1">
        <f t="array" ref="AZ159">IFERROR(_xlfn.XLOOKUP(Tool_clean!$G159&amp;$E$2,'Waste management'!$A:$A&amp;'Waste management'!$B:$B,'Waste management'!K:K)*$E159,"")</f>
        <v/>
      </c>
      <c r="BA159" t="str" cm="1">
        <f t="array" ref="BA159">IFERROR(_xlfn.XLOOKUP(Tool_clean!$G159&amp;$E$2,'Waste management'!$A:$A&amp;'Waste management'!$B:$B,'Waste management'!L:L)*$E159,"")</f>
        <v/>
      </c>
      <c r="BB159" t="str" cm="1">
        <f t="array" ref="BB159">IFERROR(_xlfn.XLOOKUP(Tool_clean!$G159&amp;$E$2,'Waste management'!$A:$A&amp;'Waste management'!$B:$B,'Waste management'!M:M)*$E159,"")</f>
        <v/>
      </c>
      <c r="BC159" t="str" cm="1">
        <f t="array" ref="BC159">IFERROR(_xlfn.XLOOKUP(Tool_clean!$G159&amp;$E$2,'Waste management'!$A:$A&amp;'Waste management'!$B:$B,'Waste management'!N:N)*$E159,"")</f>
        <v/>
      </c>
      <c r="BD159" t="str" cm="1">
        <f t="array" ref="BD159">IFERROR(_xlfn.XLOOKUP(Tool_clean!$G159&amp;$E$2,'Waste management'!$A:$A&amp;'Waste management'!$B:$B,'Waste management'!O:O)*$E159,"")</f>
        <v/>
      </c>
      <c r="BE159" t="str" cm="1">
        <f t="array" ref="BE159">IFERROR(_xlfn.XLOOKUP(Tool_clean!$G159&amp;$E$2,'Waste management'!$A:$A&amp;'Waste management'!$B:$B,'Waste management'!P:P)*$E159,"")</f>
        <v/>
      </c>
      <c r="BF159" t="str" cm="1">
        <f t="array" ref="BF159">IFERROR(_xlfn.XLOOKUP(Tool_clean!$G159&amp;$E$2,'Waste management'!$A:$A&amp;'Waste management'!$B:$B,'Waste management'!Q:Q)*$E159,"")</f>
        <v/>
      </c>
      <c r="BG159" t="str" cm="1">
        <f t="array" ref="BG159">IFERROR(_xlfn.XLOOKUP(Tool_clean!$G159&amp;$E$2,'Waste management'!$A:$A&amp;'Waste management'!$B:$B,'Waste management'!R:R)*$E159,"")</f>
        <v/>
      </c>
      <c r="BH159" t="str">
        <f>IFERROR((L159+AR159+AB159)*_xlfn.XLOOKUP(Tool_clean!BH$4,Monetization_Factors!$A:$A,Monetization_Factors!$D:$D),"")</f>
        <v/>
      </c>
      <c r="BI159" t="str">
        <f>IFERROR((M159+AS159+AC159)*_xlfn.XLOOKUP(Tool_clean!BI$4,Monetization_Factors!$A:$A,Monetization_Factors!$D:$D),"")</f>
        <v/>
      </c>
      <c r="BJ159" t="str">
        <f>IFERROR((N159+AT159+AD159)*_xlfn.XLOOKUP(Tool_clean!BJ$4,Monetization_Factors!$A:$A,Monetization_Factors!$D:$D),"")</f>
        <v/>
      </c>
      <c r="BK159" t="str">
        <f>IFERROR((O159+AU159+AE159)*_xlfn.XLOOKUP(Tool_clean!BK$4,Monetization_Factors!$A:$A,Monetization_Factors!$D:$D),"")</f>
        <v/>
      </c>
      <c r="BL159" t="str">
        <f>IFERROR((P159+AV159+AF159)*_xlfn.XLOOKUP(Tool_clean!BL$4,Monetization_Factors!$A:$A,Monetization_Factors!$D:$D),"")</f>
        <v/>
      </c>
      <c r="BM159" t="str">
        <f>IFERROR((Q159+AW159+AG159)*_xlfn.XLOOKUP(Tool_clean!BM$4,Monetization_Factors!$A:$A,Monetization_Factors!$D:$D),"")</f>
        <v/>
      </c>
      <c r="BN159" t="str">
        <f>IFERROR((R159+AX159+AH159)*_xlfn.XLOOKUP(Tool_clean!BN$4,Monetization_Factors!$A:$A,Monetization_Factors!$D:$D),"")</f>
        <v/>
      </c>
      <c r="BO159" t="str">
        <f>IFERROR((S159+AY159+AI159)*_xlfn.XLOOKUP(Tool_clean!BO$4,Monetization_Factors!$A:$A,Monetization_Factors!$D:$D),"")</f>
        <v/>
      </c>
      <c r="BP159" t="str">
        <f>IFERROR((T159+AZ159+AJ159)*_xlfn.XLOOKUP(Tool_clean!BP$4,Monetization_Factors!$A:$A,Monetization_Factors!$D:$D),"")</f>
        <v/>
      </c>
      <c r="BQ159" t="str">
        <f>IFERROR((U159+BA159+AK159)*_xlfn.XLOOKUP(Tool_clean!BQ$4,Monetization_Factors!$A:$A,Monetization_Factors!$D:$D),"")</f>
        <v/>
      </c>
      <c r="BR159" t="str">
        <f>IFERROR((V159+BB159+AL159)*_xlfn.XLOOKUP(Tool_clean!BR$4,Monetization_Factors!$A:$A,Monetization_Factors!$D:$D),"")</f>
        <v/>
      </c>
      <c r="BS159" t="str">
        <f>IFERROR((W159+BC159+AM159)*_xlfn.XLOOKUP(Tool_clean!BS$4,Monetization_Factors!$A:$A,Monetization_Factors!$D:$D),"")</f>
        <v/>
      </c>
      <c r="BT159" t="str">
        <f>IFERROR((X159+BD159+AN159)*_xlfn.XLOOKUP(Tool_clean!BT$4,Monetization_Factors!$A:$A,Monetization_Factors!$D:$D),"")</f>
        <v/>
      </c>
      <c r="BU159" t="str">
        <f>IFERROR((Y159+BE159+AO159)*_xlfn.XLOOKUP(Tool_clean!BU$4,Monetization_Factors!$A:$A,Monetization_Factors!$D:$D),"")</f>
        <v/>
      </c>
      <c r="BV159" t="str">
        <f>IFERROR((Z159+BF159+AP159)*_xlfn.XLOOKUP(Tool_clean!BV$4,Monetization_Factors!$A:$A,Monetization_Factors!$D:$D),"")</f>
        <v/>
      </c>
      <c r="BW159" t="str">
        <f>IFERROR((AA159+BG159+AQ159)*_xlfn.XLOOKUP(Tool_clean!BW$4,Monetization_Factors!$A:$A,Monetization_Factors!$D:$D),"")</f>
        <v/>
      </c>
      <c r="BX159" s="38" t="str" cm="1">
        <f t="array" ref="BX159">IFERROR(_xlfn.IFS(I159&gt;0,I159*E159,I159="",J159*E159),"")</f>
        <v/>
      </c>
      <c r="BY159" s="38">
        <f t="shared" si="195"/>
        <v>0</v>
      </c>
      <c r="BZ159" s="38" t="str">
        <f t="shared" si="196"/>
        <v/>
      </c>
      <c r="CA159" s="38" t="str">
        <f t="shared" si="197"/>
        <v/>
      </c>
      <c r="CB159" t="str">
        <f t="shared" si="198"/>
        <v/>
      </c>
      <c r="CC159" t="str">
        <f t="shared" si="199"/>
        <v/>
      </c>
      <c r="CD159" t="str">
        <f t="shared" si="200"/>
        <v/>
      </c>
      <c r="CE159" t="str">
        <f t="shared" si="201"/>
        <v/>
      </c>
      <c r="CF159" t="str">
        <f t="shared" si="202"/>
        <v/>
      </c>
      <c r="CG159" t="str">
        <f t="shared" si="203"/>
        <v/>
      </c>
      <c r="CH159" t="str">
        <f t="shared" si="204"/>
        <v/>
      </c>
      <c r="CI159" t="str">
        <f t="shared" si="205"/>
        <v/>
      </c>
      <c r="CJ159" t="str">
        <f t="shared" si="206"/>
        <v/>
      </c>
      <c r="CK159" t="str">
        <f t="shared" si="207"/>
        <v/>
      </c>
      <c r="CL159" t="str">
        <f t="shared" si="208"/>
        <v/>
      </c>
      <c r="CM159" t="str">
        <f t="shared" si="209"/>
        <v/>
      </c>
      <c r="CN159" t="str">
        <f t="shared" si="210"/>
        <v/>
      </c>
      <c r="CO159" t="str">
        <f t="shared" si="211"/>
        <v/>
      </c>
      <c r="CP159" t="str">
        <f t="shared" si="212"/>
        <v/>
      </c>
      <c r="CQ159" t="str">
        <f t="shared" si="213"/>
        <v/>
      </c>
      <c r="CR159" t="str">
        <f t="shared" si="214"/>
        <v/>
      </c>
      <c r="CS159" t="str">
        <f t="shared" si="215"/>
        <v/>
      </c>
      <c r="CT159" t="str">
        <f t="shared" si="216"/>
        <v/>
      </c>
      <c r="CU159" t="str">
        <f t="shared" si="217"/>
        <v/>
      </c>
      <c r="CV159" t="str">
        <f t="shared" si="218"/>
        <v/>
      </c>
      <c r="CW159" t="str">
        <f t="shared" si="219"/>
        <v/>
      </c>
      <c r="CX159" t="str">
        <f t="shared" si="220"/>
        <v/>
      </c>
      <c r="CY159" t="str">
        <f t="shared" si="221"/>
        <v/>
      </c>
      <c r="CZ159" t="str">
        <f t="shared" si="222"/>
        <v/>
      </c>
      <c r="DA159" t="str">
        <f t="shared" si="223"/>
        <v/>
      </c>
      <c r="DB159" t="str">
        <f t="shared" si="224"/>
        <v/>
      </c>
      <c r="DC159" t="str">
        <f t="shared" si="225"/>
        <v/>
      </c>
      <c r="DD159" t="str">
        <f t="shared" si="226"/>
        <v/>
      </c>
      <c r="DE159" t="str">
        <f t="shared" si="227"/>
        <v/>
      </c>
      <c r="DF159" t="str">
        <f t="shared" si="228"/>
        <v/>
      </c>
      <c r="DG159" t="str">
        <f t="shared" si="229"/>
        <v/>
      </c>
      <c r="DH159" s="5" t="str">
        <f>IFERROR((CR159*$B$2*(1-$H159)*('CAR.CAP_per person'!B$2))/(_xlfn.XLOOKUP($E$2,EU_countries_GDP!$A$2:$A$29,EU_countries_GDP!$E$2:$E$29)),"")</f>
        <v/>
      </c>
      <c r="DI159" s="5" t="str">
        <f>IFERROR((CS159*$B$2*(1-$H159)*('CAR.CAP_per person'!C$2))/(_xlfn.XLOOKUP($E$2,EU_countries_GDP!$A$2:$A$29,EU_countries_GDP!$E$2:$E$29)),"")</f>
        <v/>
      </c>
      <c r="DJ159" s="5" t="str">
        <f>IFERROR((CT159*$B$2*(1-$H159)*('CAR.CAP_per person'!D$2))/(_xlfn.XLOOKUP($E$2,EU_countries_GDP!$A$2:$A$29,EU_countries_GDP!$E$2:$E$29)),"")</f>
        <v/>
      </c>
      <c r="DK159" s="5" t="str">
        <f>IFERROR((CU159*$B$2*(1-$H159)*('CAR.CAP_per person'!E$2))/(_xlfn.XLOOKUP($E$2,EU_countries_GDP!$A$2:$A$29,EU_countries_GDP!$E$2:$E$29)),"")</f>
        <v/>
      </c>
      <c r="DL159" s="5" t="str">
        <f>IFERROR((CV159*$B$2*(1-$H159)*('CAR.CAP_per person'!F$2))/(_xlfn.XLOOKUP($E$2,EU_countries_GDP!$A$2:$A$29,EU_countries_GDP!$E$2:$E$29)),"")</f>
        <v/>
      </c>
      <c r="DM159" s="5" t="str">
        <f>IFERROR((CW159*$B$2*(1-$H159)*('CAR.CAP_per person'!G$2))/(_xlfn.XLOOKUP($E$2,EU_countries_GDP!$A$2:$A$29,EU_countries_GDP!$E$2:$E$29)),"")</f>
        <v/>
      </c>
      <c r="DN159" s="5" t="str">
        <f>IFERROR((CX159*$B$2*(1-$H159)*('CAR.CAP_per person'!H$2))/(_xlfn.XLOOKUP($E$2,EU_countries_GDP!$A$2:$A$29,EU_countries_GDP!$E$2:$E$29)),"")</f>
        <v/>
      </c>
      <c r="DO159" s="5" t="str">
        <f>IFERROR((CY159*$B$2*(1-$H159)*('CAR.CAP_per person'!I$2))/(_xlfn.XLOOKUP($E$2,EU_countries_GDP!$A$2:$A$29,EU_countries_GDP!$E$2:$E$29)),"")</f>
        <v/>
      </c>
      <c r="DP159" s="5" t="str">
        <f>IFERROR((CZ159*$B$2*(1-$H159)*('CAR.CAP_per person'!J$2))/(_xlfn.XLOOKUP($E$2,EU_countries_GDP!$A$2:$A$29,EU_countries_GDP!$E$2:$E$29)),"")</f>
        <v/>
      </c>
      <c r="DQ159" s="5" t="str">
        <f>IFERROR((DA159*$B$2*(1-$H159)*('CAR.CAP_per person'!K$2))/(_xlfn.XLOOKUP($E$2,EU_countries_GDP!$A$2:$A$29,EU_countries_GDP!$E$2:$E$29)),"")</f>
        <v/>
      </c>
      <c r="DR159" s="5" t="str">
        <f>IFERROR((DB159*$B$2*(1-$H159)*('CAR.CAP_per person'!L$2))/(_xlfn.XLOOKUP($E$2,EU_countries_GDP!$A$2:$A$29,EU_countries_GDP!$E$2:$E$29)),"")</f>
        <v/>
      </c>
      <c r="DS159" s="5" t="str">
        <f>IFERROR((DC159*$B$2*(1-$H159)*('CAR.CAP_per person'!M$2))/(_xlfn.XLOOKUP($E$2,EU_countries_GDP!$A$2:$A$29,EU_countries_GDP!$E$2:$E$29)),"")</f>
        <v/>
      </c>
      <c r="DT159" s="5" t="str">
        <f>IFERROR((DD159*$B$2*(1-$H159)*('CAR.CAP_per person'!N$2))/(_xlfn.XLOOKUP($E$2,EU_countries_GDP!$A$2:$A$29,EU_countries_GDP!$E$2:$E$29)),"")</f>
        <v/>
      </c>
      <c r="DU159" s="5" t="str">
        <f>IFERROR((DE159*$B$2*(1-$H159)*('CAR.CAP_per person'!O$2))/(_xlfn.XLOOKUP($E$2,EU_countries_GDP!$A$2:$A$29,EU_countries_GDP!$E$2:$E$29)),"")</f>
        <v/>
      </c>
      <c r="DV159" s="5" t="str">
        <f>IFERROR((DF159*$B$2*(1-$H159)*('CAR.CAP_per person'!P$2))/(_xlfn.XLOOKUP($E$2,EU_countries_GDP!$A$2:$A$29,EU_countries_GDP!$E$2:$E$29)),"")</f>
        <v/>
      </c>
      <c r="DW159" s="5" t="str">
        <f>IFERROR((DG159*$B$2*(1-$H159)*('CAR.CAP_per person'!Q$2))/(_xlfn.XLOOKUP($E$2,EU_countries_GDP!$A$2:$A$29,EU_countries_GDP!$E$2:$E$29)),"")</f>
        <v/>
      </c>
    </row>
    <row r="160" spans="2:127">
      <c r="B160" t="str">
        <f>_xlfn.XLOOKUP(D160,Table5[Ingredient],Table5[Category],"",FALSE)</f>
        <v/>
      </c>
      <c r="C160" s="33"/>
      <c r="D160" s="33"/>
      <c r="E160" s="33"/>
      <c r="F160" s="33"/>
      <c r="G160" s="33"/>
      <c r="H160" s="33"/>
      <c r="I160" s="33"/>
      <c r="J160" s="37" t="str">
        <f>IFERROR(INDEX('AveragePrices&amp;Codes'!G:AG, MATCH($D160, 'AveragePrices&amp;Codes'!$A:$A, 0), MATCH(Tool_clean!$E$2, 'AveragePrices&amp;Codes'!$G$1:$AG$1, 0)),"")</f>
        <v/>
      </c>
      <c r="K160" s="37" t="str">
        <f t="shared" si="194"/>
        <v/>
      </c>
      <c r="L160">
        <f>IFERROR(IF($F160="Raw",_xlfn.XLOOKUP(_xlfn.XLOOKUP(Tool_clean!$D160,'AveragePrices&amp;Codes'!$A:$A,'AveragePrices&amp;Codes'!$B:$B),AGRIBALYSE_Raw!$B:$B,AGRIBALYSE_Raw!O:O)*$E160,_xlfn.XLOOKUP(_xlfn.XLOOKUP(Tool_clean!$D160,'AveragePrices&amp;Codes'!$A:$A,'AveragePrices&amp;Codes'!$B:$B),AGRIBALYSE_Cooked!$C:$C,AGRIBALYSE_Cooked!P:P)*$E160),"")</f>
        <v>0</v>
      </c>
      <c r="M160">
        <f>IFERROR(IF($F160="Raw",_xlfn.XLOOKUP(_xlfn.XLOOKUP(Tool_clean!$D160,'AveragePrices&amp;Codes'!$A:$A,'AveragePrices&amp;Codes'!$B:$B),AGRIBALYSE_Raw!$B:$B,AGRIBALYSE_Raw!P:P)*$E160,_xlfn.XLOOKUP(_xlfn.XLOOKUP(Tool_clean!$D160,'AveragePrices&amp;Codes'!$A:$A,'AveragePrices&amp;Codes'!$B:$B),AGRIBALYSE_Cooked!$C:$C,AGRIBALYSE_Cooked!Q:Q)*$E160),"")</f>
        <v>0</v>
      </c>
      <c r="N160">
        <f>IFERROR(IF($F160="Raw",_xlfn.XLOOKUP(_xlfn.XLOOKUP(Tool_clean!$D160,'AveragePrices&amp;Codes'!$A:$A,'AveragePrices&amp;Codes'!$B:$B),AGRIBALYSE_Raw!$B:$B,AGRIBALYSE_Raw!Q:Q)*$E160,_xlfn.XLOOKUP(_xlfn.XLOOKUP(Tool_clean!$D160,'AveragePrices&amp;Codes'!$A:$A,'AveragePrices&amp;Codes'!$B:$B),AGRIBALYSE_Cooked!$C:$C,AGRIBALYSE_Cooked!R:R)*$E160),"")</f>
        <v>0</v>
      </c>
      <c r="O160">
        <f>IFERROR(IF($F160="Raw",_xlfn.XLOOKUP(_xlfn.XLOOKUP(Tool_clean!$D160,'AveragePrices&amp;Codes'!$A:$A,'AveragePrices&amp;Codes'!$B:$B),AGRIBALYSE_Raw!$B:$B,AGRIBALYSE_Raw!R:R)*$E160,_xlfn.XLOOKUP(_xlfn.XLOOKUP(Tool_clean!$D160,'AveragePrices&amp;Codes'!$A:$A,'AveragePrices&amp;Codes'!$B:$B),AGRIBALYSE_Cooked!$C:$C,AGRIBALYSE_Cooked!S:S)*$E160),"")</f>
        <v>0</v>
      </c>
      <c r="P160">
        <f>IFERROR(IF($F160="Raw",_xlfn.XLOOKUP(_xlfn.XLOOKUP(Tool_clean!$D160,'AveragePrices&amp;Codes'!$A:$A,'AveragePrices&amp;Codes'!$B:$B),AGRIBALYSE_Raw!$B:$B,AGRIBALYSE_Raw!S:S)*$E160,_xlfn.XLOOKUP(_xlfn.XLOOKUP(Tool_clean!$D160,'AveragePrices&amp;Codes'!$A:$A,'AveragePrices&amp;Codes'!$B:$B),AGRIBALYSE_Cooked!$C:$C,AGRIBALYSE_Cooked!T:T)*$E160),"")</f>
        <v>0</v>
      </c>
      <c r="Q160">
        <f>IFERROR(IF($F160="Raw",_xlfn.XLOOKUP(_xlfn.XLOOKUP(Tool_clean!$D160,'AveragePrices&amp;Codes'!$A:$A,'AveragePrices&amp;Codes'!$B:$B),AGRIBALYSE_Raw!$B:$B,AGRIBALYSE_Raw!T:T)*$E160,_xlfn.XLOOKUP(_xlfn.XLOOKUP(Tool_clean!$D160,'AveragePrices&amp;Codes'!$A:$A,'AveragePrices&amp;Codes'!$B:$B),AGRIBALYSE_Cooked!$C:$C,AGRIBALYSE_Cooked!U:U)*$E160),"")</f>
        <v>0</v>
      </c>
      <c r="R160">
        <f>IFERROR(IF($F160="Raw",_xlfn.XLOOKUP(_xlfn.XLOOKUP(Tool_clean!$D160,'AveragePrices&amp;Codes'!$A:$A,'AveragePrices&amp;Codes'!$B:$B),AGRIBALYSE_Raw!$B:$B,AGRIBALYSE_Raw!U:U)*$E160,_xlfn.XLOOKUP(_xlfn.XLOOKUP(Tool_clean!$D160,'AveragePrices&amp;Codes'!$A:$A,'AveragePrices&amp;Codes'!$B:$B),AGRIBALYSE_Cooked!$C:$C,AGRIBALYSE_Cooked!V:V)*$E160),"")</f>
        <v>0</v>
      </c>
      <c r="S160">
        <f>IFERROR(IF($F160="Raw",_xlfn.XLOOKUP(_xlfn.XLOOKUP(Tool_clean!$D160,'AveragePrices&amp;Codes'!$A:$A,'AveragePrices&amp;Codes'!$B:$B),AGRIBALYSE_Raw!$B:$B,AGRIBALYSE_Raw!V:V)*$E160,_xlfn.XLOOKUP(_xlfn.XLOOKUP(Tool_clean!$D160,'AveragePrices&amp;Codes'!$A:$A,'AveragePrices&amp;Codes'!$B:$B),AGRIBALYSE_Cooked!$C:$C,AGRIBALYSE_Cooked!W:W)*$E160),"")</f>
        <v>0</v>
      </c>
      <c r="T160">
        <f>IFERROR(IF($F160="Raw",_xlfn.XLOOKUP(_xlfn.XLOOKUP(Tool_clean!$D160,'AveragePrices&amp;Codes'!$A:$A,'AveragePrices&amp;Codes'!$B:$B),AGRIBALYSE_Raw!$B:$B,AGRIBALYSE_Raw!W:W)*$E160,_xlfn.XLOOKUP(_xlfn.XLOOKUP(Tool_clean!$D160,'AveragePrices&amp;Codes'!$A:$A,'AveragePrices&amp;Codes'!$B:$B),AGRIBALYSE_Cooked!$C:$C,AGRIBALYSE_Cooked!X:X)*$E160),"")</f>
        <v>0</v>
      </c>
      <c r="U160">
        <f>IFERROR(IF($F160="Raw",_xlfn.XLOOKUP(_xlfn.XLOOKUP(Tool_clean!$D160,'AveragePrices&amp;Codes'!$A:$A,'AveragePrices&amp;Codes'!$B:$B),AGRIBALYSE_Raw!$B:$B,AGRIBALYSE_Raw!X:X)*$E160,_xlfn.XLOOKUP(_xlfn.XLOOKUP(Tool_clean!$D160,'AveragePrices&amp;Codes'!$A:$A,'AveragePrices&amp;Codes'!$B:$B),AGRIBALYSE_Cooked!$C:$C,AGRIBALYSE_Cooked!Y:Y)*$E160),"")</f>
        <v>0</v>
      </c>
      <c r="V160">
        <f>IFERROR(IF($F160="Raw",_xlfn.XLOOKUP(_xlfn.XLOOKUP(Tool_clean!$D160,'AveragePrices&amp;Codes'!$A:$A,'AveragePrices&amp;Codes'!$B:$B),AGRIBALYSE_Raw!$B:$B,AGRIBALYSE_Raw!Y:Y)*$E160,_xlfn.XLOOKUP(_xlfn.XLOOKUP(Tool_clean!$D160,'AveragePrices&amp;Codes'!$A:$A,'AveragePrices&amp;Codes'!$B:$B),AGRIBALYSE_Cooked!$C:$C,AGRIBALYSE_Cooked!Z:Z)*$E160),"")</f>
        <v>0</v>
      </c>
      <c r="W160">
        <f>IFERROR(IF($F160="Raw",_xlfn.XLOOKUP(_xlfn.XLOOKUP(Tool_clean!$D160,'AveragePrices&amp;Codes'!$A:$A,'AveragePrices&amp;Codes'!$B:$B),AGRIBALYSE_Raw!$B:$B,AGRIBALYSE_Raw!Z:Z)*$E160,_xlfn.XLOOKUP(_xlfn.XLOOKUP(Tool_clean!$D160,'AveragePrices&amp;Codes'!$A:$A,'AveragePrices&amp;Codes'!$B:$B),AGRIBALYSE_Cooked!$C:$C,AGRIBALYSE_Cooked!AA:AA)*$E160),"")</f>
        <v>0</v>
      </c>
      <c r="X160">
        <f>IFERROR(IF($F160="Raw",_xlfn.XLOOKUP(_xlfn.XLOOKUP(Tool_clean!$D160,'AveragePrices&amp;Codes'!$A:$A,'AveragePrices&amp;Codes'!$B:$B),AGRIBALYSE_Raw!$B:$B,AGRIBALYSE_Raw!AA:AA)*$E160,_xlfn.XLOOKUP(_xlfn.XLOOKUP(Tool_clean!$D160,'AveragePrices&amp;Codes'!$A:$A,'AveragePrices&amp;Codes'!$B:$B),AGRIBALYSE_Cooked!$C:$C,AGRIBALYSE_Cooked!AB:AB)*$E160),"")</f>
        <v>0</v>
      </c>
      <c r="Y160">
        <f>IFERROR(IF($F160="Raw",_xlfn.XLOOKUP(_xlfn.XLOOKUP(Tool_clean!$D160,'AveragePrices&amp;Codes'!$A:$A,'AveragePrices&amp;Codes'!$B:$B),AGRIBALYSE_Raw!$B:$B,AGRIBALYSE_Raw!AB:AB)*$E160,_xlfn.XLOOKUP(_xlfn.XLOOKUP(Tool_clean!$D160,'AveragePrices&amp;Codes'!$A:$A,'AveragePrices&amp;Codes'!$B:$B),AGRIBALYSE_Cooked!$C:$C,AGRIBALYSE_Cooked!AC:AC)*$E160),"")</f>
        <v>0</v>
      </c>
      <c r="Z160">
        <f>IFERROR(IF($F160="Raw",_xlfn.XLOOKUP(_xlfn.XLOOKUP(Tool_clean!$D160,'AveragePrices&amp;Codes'!$A:$A,'AveragePrices&amp;Codes'!$B:$B),AGRIBALYSE_Raw!$B:$B,AGRIBALYSE_Raw!AC:AC)*$E160,_xlfn.XLOOKUP(_xlfn.XLOOKUP(Tool_clean!$D160,'AveragePrices&amp;Codes'!$A:$A,'AveragePrices&amp;Codes'!$B:$B),AGRIBALYSE_Cooked!$C:$C,AGRIBALYSE_Cooked!AD:AD)*$E160),"")</f>
        <v>0</v>
      </c>
      <c r="AA160">
        <f>IFERROR(IF($F160="Raw",_xlfn.XLOOKUP(_xlfn.XLOOKUP(Tool_clean!$D160,'AveragePrices&amp;Codes'!$A:$A,'AveragePrices&amp;Codes'!$B:$B),AGRIBALYSE_Raw!$B:$B,AGRIBALYSE_Raw!AD:AD)*$E160,_xlfn.XLOOKUP(_xlfn.XLOOKUP(Tool_clean!$D160,'AveragePrices&amp;Codes'!$A:$A,'AveragePrices&amp;Codes'!$B:$B),AGRIBALYSE_Cooked!$C:$C,AGRIBALYSE_Cooked!AE:AE)*$E160),"")</f>
        <v>0</v>
      </c>
      <c r="AB160" t="str" cm="1">
        <f t="array" ref="AB160">IFERROR(_xlfn.XLOOKUP(Tool_clean!$F160&amp;$E$2,'Cooking methods'!$A:$A&amp;'Cooking methods'!$B:$B,'Cooking methods'!C:C)*$E160,"")</f>
        <v/>
      </c>
      <c r="AC160" t="str" cm="1">
        <f t="array" ref="AC160">IFERROR(_xlfn.XLOOKUP(Tool_clean!$F160&amp;$E$2,'Cooking methods'!$A:$A&amp;'Cooking methods'!$B:$B,'Cooking methods'!D:D)*$E160,"")</f>
        <v/>
      </c>
      <c r="AD160" t="str" cm="1">
        <f t="array" ref="AD160">IFERROR(_xlfn.XLOOKUP(Tool_clean!$F160&amp;$E$2,'Cooking methods'!$A:$A&amp;'Cooking methods'!$B:$B,'Cooking methods'!E:E)*$E160,"")</f>
        <v/>
      </c>
      <c r="AE160" t="str" cm="1">
        <f t="array" ref="AE160">IFERROR(_xlfn.XLOOKUP(Tool_clean!$F160&amp;$E$2,'Cooking methods'!$A:$A&amp;'Cooking methods'!$B:$B,'Cooking methods'!F:F)*$E160,"")</f>
        <v/>
      </c>
      <c r="AF160" t="str" cm="1">
        <f t="array" ref="AF160">IFERROR(_xlfn.XLOOKUP(Tool_clean!$F160&amp;$E$2,'Cooking methods'!$A:$A&amp;'Cooking methods'!$B:$B,'Cooking methods'!G:G)*$E160,"")</f>
        <v/>
      </c>
      <c r="AG160" t="str" cm="1">
        <f t="array" ref="AG160">IFERROR(_xlfn.XLOOKUP(Tool_clean!$F160&amp;$E$2,'Cooking methods'!$A:$A&amp;'Cooking methods'!$B:$B,'Cooking methods'!H:H)*$E160,"")</f>
        <v/>
      </c>
      <c r="AH160" t="str" cm="1">
        <f t="array" ref="AH160">IFERROR(_xlfn.XLOOKUP(Tool_clean!$F160&amp;$E$2,'Cooking methods'!$A:$A&amp;'Cooking methods'!$B:$B,'Cooking methods'!I:I)*$E160,"")</f>
        <v/>
      </c>
      <c r="AI160" t="str" cm="1">
        <f t="array" ref="AI160">IFERROR(_xlfn.XLOOKUP(Tool_clean!$F160&amp;$E$2,'Cooking methods'!$A:$A&amp;'Cooking methods'!$B:$B,'Cooking methods'!J:J)*$E160,"")</f>
        <v/>
      </c>
      <c r="AJ160" t="str" cm="1">
        <f t="array" ref="AJ160">IFERROR(_xlfn.XLOOKUP(Tool_clean!$F160&amp;$E$2,'Cooking methods'!$A:$A&amp;'Cooking methods'!$B:$B,'Cooking methods'!K:K)*$E160,"")</f>
        <v/>
      </c>
      <c r="AK160" t="str" cm="1">
        <f t="array" ref="AK160">IFERROR(_xlfn.XLOOKUP(Tool_clean!$F160&amp;$E$2,'Cooking methods'!$A:$A&amp;'Cooking methods'!$B:$B,'Cooking methods'!L:L)*$E160,"")</f>
        <v/>
      </c>
      <c r="AL160" t="str" cm="1">
        <f t="array" ref="AL160">IFERROR(_xlfn.XLOOKUP(Tool_clean!$F160&amp;$E$2,'Cooking methods'!$A:$A&amp;'Cooking methods'!$B:$B,'Cooking methods'!M:M)*$E160,"")</f>
        <v/>
      </c>
      <c r="AM160" t="str" cm="1">
        <f t="array" ref="AM160">IFERROR(_xlfn.XLOOKUP(Tool_clean!$F160&amp;$E$2,'Cooking methods'!$A:$A&amp;'Cooking methods'!$B:$B,'Cooking methods'!N:N)*$E160,"")</f>
        <v/>
      </c>
      <c r="AN160" t="str" cm="1">
        <f t="array" ref="AN160">IFERROR(_xlfn.XLOOKUP(Tool_clean!$F160&amp;$E$2,'Cooking methods'!$A:$A&amp;'Cooking methods'!$B:$B,'Cooking methods'!O:O)*$E160,"")</f>
        <v/>
      </c>
      <c r="AO160" t="str" cm="1">
        <f t="array" ref="AO160">IFERROR(_xlfn.XLOOKUP(Tool_clean!$F160&amp;$E$2,'Cooking methods'!$A:$A&amp;'Cooking methods'!$B:$B,'Cooking methods'!P:P)*$E160,"")</f>
        <v/>
      </c>
      <c r="AP160" t="str" cm="1">
        <f t="array" ref="AP160">IFERROR(_xlfn.XLOOKUP(Tool_clean!$F160&amp;$E$2,'Cooking methods'!$A:$A&amp;'Cooking methods'!$B:$B,'Cooking methods'!Q:Q)*$E160,"")</f>
        <v/>
      </c>
      <c r="AQ160" t="str" cm="1">
        <f t="array" ref="AQ160">IFERROR(_xlfn.XLOOKUP(Tool_clean!$F160&amp;$E$2,'Cooking methods'!$A:$A&amp;'Cooking methods'!$B:$B,'Cooking methods'!R:R)*$E160,"")</f>
        <v/>
      </c>
      <c r="AR160" t="str" cm="1">
        <f t="array" ref="AR160">IFERROR(_xlfn.XLOOKUP(Tool_clean!$G160&amp;$E$2,'Waste management'!$A:$A&amp;'Waste management'!$B:$B,'Waste management'!C:C)*$E160,"")</f>
        <v/>
      </c>
      <c r="AS160" t="str" cm="1">
        <f t="array" ref="AS160">IFERROR(_xlfn.XLOOKUP(Tool_clean!$G160&amp;$E$2,'Waste management'!$A:$A&amp;'Waste management'!$B:$B,'Waste management'!D:D)*$E160,"")</f>
        <v/>
      </c>
      <c r="AT160" t="str" cm="1">
        <f t="array" ref="AT160">IFERROR(_xlfn.XLOOKUP(Tool_clean!$G160&amp;$E$2,'Waste management'!$A:$A&amp;'Waste management'!$B:$B,'Waste management'!E:E)*$E160,"")</f>
        <v/>
      </c>
      <c r="AU160" t="str" cm="1">
        <f t="array" ref="AU160">IFERROR(_xlfn.XLOOKUP(Tool_clean!$G160&amp;$E$2,'Waste management'!$A:$A&amp;'Waste management'!$B:$B,'Waste management'!F:F)*$E160,"")</f>
        <v/>
      </c>
      <c r="AV160" t="str" cm="1">
        <f t="array" ref="AV160">IFERROR(_xlfn.XLOOKUP(Tool_clean!$G160&amp;$E$2,'Waste management'!$A:$A&amp;'Waste management'!$B:$B,'Waste management'!G:G)*$E160,"")</f>
        <v/>
      </c>
      <c r="AW160" t="str" cm="1">
        <f t="array" ref="AW160">IFERROR(_xlfn.XLOOKUP(Tool_clean!$G160&amp;$E$2,'Waste management'!$A:$A&amp;'Waste management'!$B:$B,'Waste management'!H:H)*$E160,"")</f>
        <v/>
      </c>
      <c r="AX160" t="str" cm="1">
        <f t="array" ref="AX160">IFERROR(_xlfn.XLOOKUP(Tool_clean!$G160&amp;$E$2,'Waste management'!$A:$A&amp;'Waste management'!$B:$B,'Waste management'!I:I)*$E160,"")</f>
        <v/>
      </c>
      <c r="AY160" t="str" cm="1">
        <f t="array" ref="AY160">IFERROR(_xlfn.XLOOKUP(Tool_clean!$G160&amp;$E$2,'Waste management'!$A:$A&amp;'Waste management'!$B:$B,'Waste management'!J:J)*$E160,"")</f>
        <v/>
      </c>
      <c r="AZ160" t="str" cm="1">
        <f t="array" ref="AZ160">IFERROR(_xlfn.XLOOKUP(Tool_clean!$G160&amp;$E$2,'Waste management'!$A:$A&amp;'Waste management'!$B:$B,'Waste management'!K:K)*$E160,"")</f>
        <v/>
      </c>
      <c r="BA160" t="str" cm="1">
        <f t="array" ref="BA160">IFERROR(_xlfn.XLOOKUP(Tool_clean!$G160&amp;$E$2,'Waste management'!$A:$A&amp;'Waste management'!$B:$B,'Waste management'!L:L)*$E160,"")</f>
        <v/>
      </c>
      <c r="BB160" t="str" cm="1">
        <f t="array" ref="BB160">IFERROR(_xlfn.XLOOKUP(Tool_clean!$G160&amp;$E$2,'Waste management'!$A:$A&amp;'Waste management'!$B:$B,'Waste management'!M:M)*$E160,"")</f>
        <v/>
      </c>
      <c r="BC160" t="str" cm="1">
        <f t="array" ref="BC160">IFERROR(_xlfn.XLOOKUP(Tool_clean!$G160&amp;$E$2,'Waste management'!$A:$A&amp;'Waste management'!$B:$B,'Waste management'!N:N)*$E160,"")</f>
        <v/>
      </c>
      <c r="BD160" t="str" cm="1">
        <f t="array" ref="BD160">IFERROR(_xlfn.XLOOKUP(Tool_clean!$G160&amp;$E$2,'Waste management'!$A:$A&amp;'Waste management'!$B:$B,'Waste management'!O:O)*$E160,"")</f>
        <v/>
      </c>
      <c r="BE160" t="str" cm="1">
        <f t="array" ref="BE160">IFERROR(_xlfn.XLOOKUP(Tool_clean!$G160&amp;$E$2,'Waste management'!$A:$A&amp;'Waste management'!$B:$B,'Waste management'!P:P)*$E160,"")</f>
        <v/>
      </c>
      <c r="BF160" t="str" cm="1">
        <f t="array" ref="BF160">IFERROR(_xlfn.XLOOKUP(Tool_clean!$G160&amp;$E$2,'Waste management'!$A:$A&amp;'Waste management'!$B:$B,'Waste management'!Q:Q)*$E160,"")</f>
        <v/>
      </c>
      <c r="BG160" t="str" cm="1">
        <f t="array" ref="BG160">IFERROR(_xlfn.XLOOKUP(Tool_clean!$G160&amp;$E$2,'Waste management'!$A:$A&amp;'Waste management'!$B:$B,'Waste management'!R:R)*$E160,"")</f>
        <v/>
      </c>
      <c r="BH160" t="str">
        <f>IFERROR((L160+AR160+AB160)*_xlfn.XLOOKUP(Tool_clean!BH$4,Monetization_Factors!$A:$A,Monetization_Factors!$D:$D),"")</f>
        <v/>
      </c>
      <c r="BI160" t="str">
        <f>IFERROR((M160+AS160+AC160)*_xlfn.XLOOKUP(Tool_clean!BI$4,Monetization_Factors!$A:$A,Monetization_Factors!$D:$D),"")</f>
        <v/>
      </c>
      <c r="BJ160" t="str">
        <f>IFERROR((N160+AT160+AD160)*_xlfn.XLOOKUP(Tool_clean!BJ$4,Monetization_Factors!$A:$A,Monetization_Factors!$D:$D),"")</f>
        <v/>
      </c>
      <c r="BK160" t="str">
        <f>IFERROR((O160+AU160+AE160)*_xlfn.XLOOKUP(Tool_clean!BK$4,Monetization_Factors!$A:$A,Monetization_Factors!$D:$D),"")</f>
        <v/>
      </c>
      <c r="BL160" t="str">
        <f>IFERROR((P160+AV160+AF160)*_xlfn.XLOOKUP(Tool_clean!BL$4,Monetization_Factors!$A:$A,Monetization_Factors!$D:$D),"")</f>
        <v/>
      </c>
      <c r="BM160" t="str">
        <f>IFERROR((Q160+AW160+AG160)*_xlfn.XLOOKUP(Tool_clean!BM$4,Monetization_Factors!$A:$A,Monetization_Factors!$D:$D),"")</f>
        <v/>
      </c>
      <c r="BN160" t="str">
        <f>IFERROR((R160+AX160+AH160)*_xlfn.XLOOKUP(Tool_clean!BN$4,Monetization_Factors!$A:$A,Monetization_Factors!$D:$D),"")</f>
        <v/>
      </c>
      <c r="BO160" t="str">
        <f>IFERROR((S160+AY160+AI160)*_xlfn.XLOOKUP(Tool_clean!BO$4,Monetization_Factors!$A:$A,Monetization_Factors!$D:$D),"")</f>
        <v/>
      </c>
      <c r="BP160" t="str">
        <f>IFERROR((T160+AZ160+AJ160)*_xlfn.XLOOKUP(Tool_clean!BP$4,Monetization_Factors!$A:$A,Monetization_Factors!$D:$D),"")</f>
        <v/>
      </c>
      <c r="BQ160" t="str">
        <f>IFERROR((U160+BA160+AK160)*_xlfn.XLOOKUP(Tool_clean!BQ$4,Monetization_Factors!$A:$A,Monetization_Factors!$D:$D),"")</f>
        <v/>
      </c>
      <c r="BR160" t="str">
        <f>IFERROR((V160+BB160+AL160)*_xlfn.XLOOKUP(Tool_clean!BR$4,Monetization_Factors!$A:$A,Monetization_Factors!$D:$D),"")</f>
        <v/>
      </c>
      <c r="BS160" t="str">
        <f>IFERROR((W160+BC160+AM160)*_xlfn.XLOOKUP(Tool_clean!BS$4,Monetization_Factors!$A:$A,Monetization_Factors!$D:$D),"")</f>
        <v/>
      </c>
      <c r="BT160" t="str">
        <f>IFERROR((X160+BD160+AN160)*_xlfn.XLOOKUP(Tool_clean!BT$4,Monetization_Factors!$A:$A,Monetization_Factors!$D:$D),"")</f>
        <v/>
      </c>
      <c r="BU160" t="str">
        <f>IFERROR((Y160+BE160+AO160)*_xlfn.XLOOKUP(Tool_clean!BU$4,Monetization_Factors!$A:$A,Monetization_Factors!$D:$D),"")</f>
        <v/>
      </c>
      <c r="BV160" t="str">
        <f>IFERROR((Z160+BF160+AP160)*_xlfn.XLOOKUP(Tool_clean!BV$4,Monetization_Factors!$A:$A,Monetization_Factors!$D:$D),"")</f>
        <v/>
      </c>
      <c r="BW160" t="str">
        <f>IFERROR((AA160+BG160+AQ160)*_xlfn.XLOOKUP(Tool_clean!BW$4,Monetization_Factors!$A:$A,Monetization_Factors!$D:$D),"")</f>
        <v/>
      </c>
      <c r="BX160" s="38" t="str" cm="1">
        <f t="array" ref="BX160">IFERROR(_xlfn.IFS(I160&gt;0,I160*E160,I160="",J160*E160),"")</f>
        <v/>
      </c>
      <c r="BY160" s="38">
        <f t="shared" si="195"/>
        <v>0</v>
      </c>
      <c r="BZ160" s="38" t="str">
        <f t="shared" si="196"/>
        <v/>
      </c>
      <c r="CA160" s="38" t="str">
        <f t="shared" si="197"/>
        <v/>
      </c>
      <c r="CB160" t="str">
        <f t="shared" si="198"/>
        <v/>
      </c>
      <c r="CC160" t="str">
        <f t="shared" si="199"/>
        <v/>
      </c>
      <c r="CD160" t="str">
        <f t="shared" si="200"/>
        <v/>
      </c>
      <c r="CE160" t="str">
        <f t="shared" si="201"/>
        <v/>
      </c>
      <c r="CF160" t="str">
        <f t="shared" si="202"/>
        <v/>
      </c>
      <c r="CG160" t="str">
        <f t="shared" si="203"/>
        <v/>
      </c>
      <c r="CH160" t="str">
        <f t="shared" si="204"/>
        <v/>
      </c>
      <c r="CI160" t="str">
        <f t="shared" si="205"/>
        <v/>
      </c>
      <c r="CJ160" t="str">
        <f t="shared" si="206"/>
        <v/>
      </c>
      <c r="CK160" t="str">
        <f t="shared" si="207"/>
        <v/>
      </c>
      <c r="CL160" t="str">
        <f t="shared" si="208"/>
        <v/>
      </c>
      <c r="CM160" t="str">
        <f t="shared" si="209"/>
        <v/>
      </c>
      <c r="CN160" t="str">
        <f t="shared" si="210"/>
        <v/>
      </c>
      <c r="CO160" t="str">
        <f t="shared" si="211"/>
        <v/>
      </c>
      <c r="CP160" t="str">
        <f t="shared" si="212"/>
        <v/>
      </c>
      <c r="CQ160" t="str">
        <f t="shared" si="213"/>
        <v/>
      </c>
      <c r="CR160" t="str">
        <f t="shared" si="214"/>
        <v/>
      </c>
      <c r="CS160" t="str">
        <f t="shared" si="215"/>
        <v/>
      </c>
      <c r="CT160" t="str">
        <f t="shared" si="216"/>
        <v/>
      </c>
      <c r="CU160" t="str">
        <f t="shared" si="217"/>
        <v/>
      </c>
      <c r="CV160" t="str">
        <f t="shared" si="218"/>
        <v/>
      </c>
      <c r="CW160" t="str">
        <f t="shared" si="219"/>
        <v/>
      </c>
      <c r="CX160" t="str">
        <f t="shared" si="220"/>
        <v/>
      </c>
      <c r="CY160" t="str">
        <f t="shared" si="221"/>
        <v/>
      </c>
      <c r="CZ160" t="str">
        <f t="shared" si="222"/>
        <v/>
      </c>
      <c r="DA160" t="str">
        <f t="shared" si="223"/>
        <v/>
      </c>
      <c r="DB160" t="str">
        <f t="shared" si="224"/>
        <v/>
      </c>
      <c r="DC160" t="str">
        <f t="shared" si="225"/>
        <v/>
      </c>
      <c r="DD160" t="str">
        <f t="shared" si="226"/>
        <v/>
      </c>
      <c r="DE160" t="str">
        <f t="shared" si="227"/>
        <v/>
      </c>
      <c r="DF160" t="str">
        <f t="shared" si="228"/>
        <v/>
      </c>
      <c r="DG160" t="str">
        <f t="shared" si="229"/>
        <v/>
      </c>
      <c r="DH160" s="5" t="str">
        <f>IFERROR((CR160*$B$2*(1-$H160)*('CAR.CAP_per person'!B$2))/(_xlfn.XLOOKUP($E$2,EU_countries_GDP!$A$2:$A$29,EU_countries_GDP!$E$2:$E$29)),"")</f>
        <v/>
      </c>
      <c r="DI160" s="5" t="str">
        <f>IFERROR((CS160*$B$2*(1-$H160)*('CAR.CAP_per person'!C$2))/(_xlfn.XLOOKUP($E$2,EU_countries_GDP!$A$2:$A$29,EU_countries_GDP!$E$2:$E$29)),"")</f>
        <v/>
      </c>
      <c r="DJ160" s="5" t="str">
        <f>IFERROR((CT160*$B$2*(1-$H160)*('CAR.CAP_per person'!D$2))/(_xlfn.XLOOKUP($E$2,EU_countries_GDP!$A$2:$A$29,EU_countries_GDP!$E$2:$E$29)),"")</f>
        <v/>
      </c>
      <c r="DK160" s="5" t="str">
        <f>IFERROR((CU160*$B$2*(1-$H160)*('CAR.CAP_per person'!E$2))/(_xlfn.XLOOKUP($E$2,EU_countries_GDP!$A$2:$A$29,EU_countries_GDP!$E$2:$E$29)),"")</f>
        <v/>
      </c>
      <c r="DL160" s="5" t="str">
        <f>IFERROR((CV160*$B$2*(1-$H160)*('CAR.CAP_per person'!F$2))/(_xlfn.XLOOKUP($E$2,EU_countries_GDP!$A$2:$A$29,EU_countries_GDP!$E$2:$E$29)),"")</f>
        <v/>
      </c>
      <c r="DM160" s="5" t="str">
        <f>IFERROR((CW160*$B$2*(1-$H160)*('CAR.CAP_per person'!G$2))/(_xlfn.XLOOKUP($E$2,EU_countries_GDP!$A$2:$A$29,EU_countries_GDP!$E$2:$E$29)),"")</f>
        <v/>
      </c>
      <c r="DN160" s="5" t="str">
        <f>IFERROR((CX160*$B$2*(1-$H160)*('CAR.CAP_per person'!H$2))/(_xlfn.XLOOKUP($E$2,EU_countries_GDP!$A$2:$A$29,EU_countries_GDP!$E$2:$E$29)),"")</f>
        <v/>
      </c>
      <c r="DO160" s="5" t="str">
        <f>IFERROR((CY160*$B$2*(1-$H160)*('CAR.CAP_per person'!I$2))/(_xlfn.XLOOKUP($E$2,EU_countries_GDP!$A$2:$A$29,EU_countries_GDP!$E$2:$E$29)),"")</f>
        <v/>
      </c>
      <c r="DP160" s="5" t="str">
        <f>IFERROR((CZ160*$B$2*(1-$H160)*('CAR.CAP_per person'!J$2))/(_xlfn.XLOOKUP($E$2,EU_countries_GDP!$A$2:$A$29,EU_countries_GDP!$E$2:$E$29)),"")</f>
        <v/>
      </c>
      <c r="DQ160" s="5" t="str">
        <f>IFERROR((DA160*$B$2*(1-$H160)*('CAR.CAP_per person'!K$2))/(_xlfn.XLOOKUP($E$2,EU_countries_GDP!$A$2:$A$29,EU_countries_GDP!$E$2:$E$29)),"")</f>
        <v/>
      </c>
      <c r="DR160" s="5" t="str">
        <f>IFERROR((DB160*$B$2*(1-$H160)*('CAR.CAP_per person'!L$2))/(_xlfn.XLOOKUP($E$2,EU_countries_GDP!$A$2:$A$29,EU_countries_GDP!$E$2:$E$29)),"")</f>
        <v/>
      </c>
      <c r="DS160" s="5" t="str">
        <f>IFERROR((DC160*$B$2*(1-$H160)*('CAR.CAP_per person'!M$2))/(_xlfn.XLOOKUP($E$2,EU_countries_GDP!$A$2:$A$29,EU_countries_GDP!$E$2:$E$29)),"")</f>
        <v/>
      </c>
      <c r="DT160" s="5" t="str">
        <f>IFERROR((DD160*$B$2*(1-$H160)*('CAR.CAP_per person'!N$2))/(_xlfn.XLOOKUP($E$2,EU_countries_GDP!$A$2:$A$29,EU_countries_GDP!$E$2:$E$29)),"")</f>
        <v/>
      </c>
      <c r="DU160" s="5" t="str">
        <f>IFERROR((DE160*$B$2*(1-$H160)*('CAR.CAP_per person'!O$2))/(_xlfn.XLOOKUP($E$2,EU_countries_GDP!$A$2:$A$29,EU_countries_GDP!$E$2:$E$29)),"")</f>
        <v/>
      </c>
      <c r="DV160" s="5" t="str">
        <f>IFERROR((DF160*$B$2*(1-$H160)*('CAR.CAP_per person'!P$2))/(_xlfn.XLOOKUP($E$2,EU_countries_GDP!$A$2:$A$29,EU_countries_GDP!$E$2:$E$29)),"")</f>
        <v/>
      </c>
      <c r="DW160" s="5" t="str">
        <f>IFERROR((DG160*$B$2*(1-$H160)*('CAR.CAP_per person'!Q$2))/(_xlfn.XLOOKUP($E$2,EU_countries_GDP!$A$2:$A$29,EU_countries_GDP!$E$2:$E$29)),"")</f>
        <v/>
      </c>
    </row>
    <row r="161" spans="2:127">
      <c r="B161" t="str">
        <f>_xlfn.XLOOKUP(D161,Table5[Ingredient],Table5[Category],"",FALSE)</f>
        <v/>
      </c>
      <c r="C161" s="33"/>
      <c r="D161" s="33"/>
      <c r="E161" s="33"/>
      <c r="F161" s="33"/>
      <c r="G161" s="33"/>
      <c r="H161" s="33"/>
      <c r="I161" s="33"/>
      <c r="J161" s="37" t="str">
        <f>IFERROR(INDEX('AveragePrices&amp;Codes'!G:AG, MATCH($D161, 'AveragePrices&amp;Codes'!$A:$A, 0), MATCH(Tool_clean!$E$2, 'AveragePrices&amp;Codes'!$G$1:$AG$1, 0)),"")</f>
        <v/>
      </c>
      <c r="K161" s="37" t="str">
        <f t="shared" si="194"/>
        <v/>
      </c>
      <c r="L161">
        <f>IFERROR(IF($F161="Raw",_xlfn.XLOOKUP(_xlfn.XLOOKUP(Tool_clean!$D161,'AveragePrices&amp;Codes'!$A:$A,'AveragePrices&amp;Codes'!$B:$B),AGRIBALYSE_Raw!$B:$B,AGRIBALYSE_Raw!O:O)*$E161,_xlfn.XLOOKUP(_xlfn.XLOOKUP(Tool_clean!$D161,'AveragePrices&amp;Codes'!$A:$A,'AveragePrices&amp;Codes'!$B:$B),AGRIBALYSE_Cooked!$C:$C,AGRIBALYSE_Cooked!P:P)*$E161),"")</f>
        <v>0</v>
      </c>
      <c r="M161">
        <f>IFERROR(IF($F161="Raw",_xlfn.XLOOKUP(_xlfn.XLOOKUP(Tool_clean!$D161,'AveragePrices&amp;Codes'!$A:$A,'AveragePrices&amp;Codes'!$B:$B),AGRIBALYSE_Raw!$B:$B,AGRIBALYSE_Raw!P:P)*$E161,_xlfn.XLOOKUP(_xlfn.XLOOKUP(Tool_clean!$D161,'AveragePrices&amp;Codes'!$A:$A,'AveragePrices&amp;Codes'!$B:$B),AGRIBALYSE_Cooked!$C:$C,AGRIBALYSE_Cooked!Q:Q)*$E161),"")</f>
        <v>0</v>
      </c>
      <c r="N161">
        <f>IFERROR(IF($F161="Raw",_xlfn.XLOOKUP(_xlfn.XLOOKUP(Tool_clean!$D161,'AveragePrices&amp;Codes'!$A:$A,'AveragePrices&amp;Codes'!$B:$B),AGRIBALYSE_Raw!$B:$B,AGRIBALYSE_Raw!Q:Q)*$E161,_xlfn.XLOOKUP(_xlfn.XLOOKUP(Tool_clean!$D161,'AveragePrices&amp;Codes'!$A:$A,'AveragePrices&amp;Codes'!$B:$B),AGRIBALYSE_Cooked!$C:$C,AGRIBALYSE_Cooked!R:R)*$E161),"")</f>
        <v>0</v>
      </c>
      <c r="O161">
        <f>IFERROR(IF($F161="Raw",_xlfn.XLOOKUP(_xlfn.XLOOKUP(Tool_clean!$D161,'AveragePrices&amp;Codes'!$A:$A,'AveragePrices&amp;Codes'!$B:$B),AGRIBALYSE_Raw!$B:$B,AGRIBALYSE_Raw!R:R)*$E161,_xlfn.XLOOKUP(_xlfn.XLOOKUP(Tool_clean!$D161,'AveragePrices&amp;Codes'!$A:$A,'AveragePrices&amp;Codes'!$B:$B),AGRIBALYSE_Cooked!$C:$C,AGRIBALYSE_Cooked!S:S)*$E161),"")</f>
        <v>0</v>
      </c>
      <c r="P161">
        <f>IFERROR(IF($F161="Raw",_xlfn.XLOOKUP(_xlfn.XLOOKUP(Tool_clean!$D161,'AveragePrices&amp;Codes'!$A:$A,'AveragePrices&amp;Codes'!$B:$B),AGRIBALYSE_Raw!$B:$B,AGRIBALYSE_Raw!S:S)*$E161,_xlfn.XLOOKUP(_xlfn.XLOOKUP(Tool_clean!$D161,'AveragePrices&amp;Codes'!$A:$A,'AveragePrices&amp;Codes'!$B:$B),AGRIBALYSE_Cooked!$C:$C,AGRIBALYSE_Cooked!T:T)*$E161),"")</f>
        <v>0</v>
      </c>
      <c r="Q161">
        <f>IFERROR(IF($F161="Raw",_xlfn.XLOOKUP(_xlfn.XLOOKUP(Tool_clean!$D161,'AveragePrices&amp;Codes'!$A:$A,'AveragePrices&amp;Codes'!$B:$B),AGRIBALYSE_Raw!$B:$B,AGRIBALYSE_Raw!T:T)*$E161,_xlfn.XLOOKUP(_xlfn.XLOOKUP(Tool_clean!$D161,'AveragePrices&amp;Codes'!$A:$A,'AveragePrices&amp;Codes'!$B:$B),AGRIBALYSE_Cooked!$C:$C,AGRIBALYSE_Cooked!U:U)*$E161),"")</f>
        <v>0</v>
      </c>
      <c r="R161">
        <f>IFERROR(IF($F161="Raw",_xlfn.XLOOKUP(_xlfn.XLOOKUP(Tool_clean!$D161,'AveragePrices&amp;Codes'!$A:$A,'AveragePrices&amp;Codes'!$B:$B),AGRIBALYSE_Raw!$B:$B,AGRIBALYSE_Raw!U:U)*$E161,_xlfn.XLOOKUP(_xlfn.XLOOKUP(Tool_clean!$D161,'AveragePrices&amp;Codes'!$A:$A,'AveragePrices&amp;Codes'!$B:$B),AGRIBALYSE_Cooked!$C:$C,AGRIBALYSE_Cooked!V:V)*$E161),"")</f>
        <v>0</v>
      </c>
      <c r="S161">
        <f>IFERROR(IF($F161="Raw",_xlfn.XLOOKUP(_xlfn.XLOOKUP(Tool_clean!$D161,'AveragePrices&amp;Codes'!$A:$A,'AveragePrices&amp;Codes'!$B:$B),AGRIBALYSE_Raw!$B:$B,AGRIBALYSE_Raw!V:V)*$E161,_xlfn.XLOOKUP(_xlfn.XLOOKUP(Tool_clean!$D161,'AveragePrices&amp;Codes'!$A:$A,'AveragePrices&amp;Codes'!$B:$B),AGRIBALYSE_Cooked!$C:$C,AGRIBALYSE_Cooked!W:W)*$E161),"")</f>
        <v>0</v>
      </c>
      <c r="T161">
        <f>IFERROR(IF($F161="Raw",_xlfn.XLOOKUP(_xlfn.XLOOKUP(Tool_clean!$D161,'AveragePrices&amp;Codes'!$A:$A,'AveragePrices&amp;Codes'!$B:$B),AGRIBALYSE_Raw!$B:$B,AGRIBALYSE_Raw!W:W)*$E161,_xlfn.XLOOKUP(_xlfn.XLOOKUP(Tool_clean!$D161,'AveragePrices&amp;Codes'!$A:$A,'AveragePrices&amp;Codes'!$B:$B),AGRIBALYSE_Cooked!$C:$C,AGRIBALYSE_Cooked!X:X)*$E161),"")</f>
        <v>0</v>
      </c>
      <c r="U161">
        <f>IFERROR(IF($F161="Raw",_xlfn.XLOOKUP(_xlfn.XLOOKUP(Tool_clean!$D161,'AveragePrices&amp;Codes'!$A:$A,'AveragePrices&amp;Codes'!$B:$B),AGRIBALYSE_Raw!$B:$B,AGRIBALYSE_Raw!X:X)*$E161,_xlfn.XLOOKUP(_xlfn.XLOOKUP(Tool_clean!$D161,'AveragePrices&amp;Codes'!$A:$A,'AveragePrices&amp;Codes'!$B:$B),AGRIBALYSE_Cooked!$C:$C,AGRIBALYSE_Cooked!Y:Y)*$E161),"")</f>
        <v>0</v>
      </c>
      <c r="V161">
        <f>IFERROR(IF($F161="Raw",_xlfn.XLOOKUP(_xlfn.XLOOKUP(Tool_clean!$D161,'AveragePrices&amp;Codes'!$A:$A,'AveragePrices&amp;Codes'!$B:$B),AGRIBALYSE_Raw!$B:$B,AGRIBALYSE_Raw!Y:Y)*$E161,_xlfn.XLOOKUP(_xlfn.XLOOKUP(Tool_clean!$D161,'AveragePrices&amp;Codes'!$A:$A,'AveragePrices&amp;Codes'!$B:$B),AGRIBALYSE_Cooked!$C:$C,AGRIBALYSE_Cooked!Z:Z)*$E161),"")</f>
        <v>0</v>
      </c>
      <c r="W161">
        <f>IFERROR(IF($F161="Raw",_xlfn.XLOOKUP(_xlfn.XLOOKUP(Tool_clean!$D161,'AveragePrices&amp;Codes'!$A:$A,'AveragePrices&amp;Codes'!$B:$B),AGRIBALYSE_Raw!$B:$B,AGRIBALYSE_Raw!Z:Z)*$E161,_xlfn.XLOOKUP(_xlfn.XLOOKUP(Tool_clean!$D161,'AveragePrices&amp;Codes'!$A:$A,'AveragePrices&amp;Codes'!$B:$B),AGRIBALYSE_Cooked!$C:$C,AGRIBALYSE_Cooked!AA:AA)*$E161),"")</f>
        <v>0</v>
      </c>
      <c r="X161">
        <f>IFERROR(IF($F161="Raw",_xlfn.XLOOKUP(_xlfn.XLOOKUP(Tool_clean!$D161,'AveragePrices&amp;Codes'!$A:$A,'AveragePrices&amp;Codes'!$B:$B),AGRIBALYSE_Raw!$B:$B,AGRIBALYSE_Raw!AA:AA)*$E161,_xlfn.XLOOKUP(_xlfn.XLOOKUP(Tool_clean!$D161,'AveragePrices&amp;Codes'!$A:$A,'AveragePrices&amp;Codes'!$B:$B),AGRIBALYSE_Cooked!$C:$C,AGRIBALYSE_Cooked!AB:AB)*$E161),"")</f>
        <v>0</v>
      </c>
      <c r="Y161">
        <f>IFERROR(IF($F161="Raw",_xlfn.XLOOKUP(_xlfn.XLOOKUP(Tool_clean!$D161,'AveragePrices&amp;Codes'!$A:$A,'AveragePrices&amp;Codes'!$B:$B),AGRIBALYSE_Raw!$B:$B,AGRIBALYSE_Raw!AB:AB)*$E161,_xlfn.XLOOKUP(_xlfn.XLOOKUP(Tool_clean!$D161,'AveragePrices&amp;Codes'!$A:$A,'AveragePrices&amp;Codes'!$B:$B),AGRIBALYSE_Cooked!$C:$C,AGRIBALYSE_Cooked!AC:AC)*$E161),"")</f>
        <v>0</v>
      </c>
      <c r="Z161">
        <f>IFERROR(IF($F161="Raw",_xlfn.XLOOKUP(_xlfn.XLOOKUP(Tool_clean!$D161,'AveragePrices&amp;Codes'!$A:$A,'AveragePrices&amp;Codes'!$B:$B),AGRIBALYSE_Raw!$B:$B,AGRIBALYSE_Raw!AC:AC)*$E161,_xlfn.XLOOKUP(_xlfn.XLOOKUP(Tool_clean!$D161,'AveragePrices&amp;Codes'!$A:$A,'AveragePrices&amp;Codes'!$B:$B),AGRIBALYSE_Cooked!$C:$C,AGRIBALYSE_Cooked!AD:AD)*$E161),"")</f>
        <v>0</v>
      </c>
      <c r="AA161">
        <f>IFERROR(IF($F161="Raw",_xlfn.XLOOKUP(_xlfn.XLOOKUP(Tool_clean!$D161,'AveragePrices&amp;Codes'!$A:$A,'AveragePrices&amp;Codes'!$B:$B),AGRIBALYSE_Raw!$B:$B,AGRIBALYSE_Raw!AD:AD)*$E161,_xlfn.XLOOKUP(_xlfn.XLOOKUP(Tool_clean!$D161,'AveragePrices&amp;Codes'!$A:$A,'AveragePrices&amp;Codes'!$B:$B),AGRIBALYSE_Cooked!$C:$C,AGRIBALYSE_Cooked!AE:AE)*$E161),"")</f>
        <v>0</v>
      </c>
      <c r="AB161" t="str" cm="1">
        <f t="array" ref="AB161">IFERROR(_xlfn.XLOOKUP(Tool_clean!$F161&amp;$E$2,'Cooking methods'!$A:$A&amp;'Cooking methods'!$B:$B,'Cooking methods'!C:C)*$E161,"")</f>
        <v/>
      </c>
      <c r="AC161" t="str" cm="1">
        <f t="array" ref="AC161">IFERROR(_xlfn.XLOOKUP(Tool_clean!$F161&amp;$E$2,'Cooking methods'!$A:$A&amp;'Cooking methods'!$B:$B,'Cooking methods'!D:D)*$E161,"")</f>
        <v/>
      </c>
      <c r="AD161" t="str" cm="1">
        <f t="array" ref="AD161">IFERROR(_xlfn.XLOOKUP(Tool_clean!$F161&amp;$E$2,'Cooking methods'!$A:$A&amp;'Cooking methods'!$B:$B,'Cooking methods'!E:E)*$E161,"")</f>
        <v/>
      </c>
      <c r="AE161" t="str" cm="1">
        <f t="array" ref="AE161">IFERROR(_xlfn.XLOOKUP(Tool_clean!$F161&amp;$E$2,'Cooking methods'!$A:$A&amp;'Cooking methods'!$B:$B,'Cooking methods'!F:F)*$E161,"")</f>
        <v/>
      </c>
      <c r="AF161" t="str" cm="1">
        <f t="array" ref="AF161">IFERROR(_xlfn.XLOOKUP(Tool_clean!$F161&amp;$E$2,'Cooking methods'!$A:$A&amp;'Cooking methods'!$B:$B,'Cooking methods'!G:G)*$E161,"")</f>
        <v/>
      </c>
      <c r="AG161" t="str" cm="1">
        <f t="array" ref="AG161">IFERROR(_xlfn.XLOOKUP(Tool_clean!$F161&amp;$E$2,'Cooking methods'!$A:$A&amp;'Cooking methods'!$B:$B,'Cooking methods'!H:H)*$E161,"")</f>
        <v/>
      </c>
      <c r="AH161" t="str" cm="1">
        <f t="array" ref="AH161">IFERROR(_xlfn.XLOOKUP(Tool_clean!$F161&amp;$E$2,'Cooking methods'!$A:$A&amp;'Cooking methods'!$B:$B,'Cooking methods'!I:I)*$E161,"")</f>
        <v/>
      </c>
      <c r="AI161" t="str" cm="1">
        <f t="array" ref="AI161">IFERROR(_xlfn.XLOOKUP(Tool_clean!$F161&amp;$E$2,'Cooking methods'!$A:$A&amp;'Cooking methods'!$B:$B,'Cooking methods'!J:J)*$E161,"")</f>
        <v/>
      </c>
      <c r="AJ161" t="str" cm="1">
        <f t="array" ref="AJ161">IFERROR(_xlfn.XLOOKUP(Tool_clean!$F161&amp;$E$2,'Cooking methods'!$A:$A&amp;'Cooking methods'!$B:$B,'Cooking methods'!K:K)*$E161,"")</f>
        <v/>
      </c>
      <c r="AK161" t="str" cm="1">
        <f t="array" ref="AK161">IFERROR(_xlfn.XLOOKUP(Tool_clean!$F161&amp;$E$2,'Cooking methods'!$A:$A&amp;'Cooking methods'!$B:$B,'Cooking methods'!L:L)*$E161,"")</f>
        <v/>
      </c>
      <c r="AL161" t="str" cm="1">
        <f t="array" ref="AL161">IFERROR(_xlfn.XLOOKUP(Tool_clean!$F161&amp;$E$2,'Cooking methods'!$A:$A&amp;'Cooking methods'!$B:$B,'Cooking methods'!M:M)*$E161,"")</f>
        <v/>
      </c>
      <c r="AM161" t="str" cm="1">
        <f t="array" ref="AM161">IFERROR(_xlfn.XLOOKUP(Tool_clean!$F161&amp;$E$2,'Cooking methods'!$A:$A&amp;'Cooking methods'!$B:$B,'Cooking methods'!N:N)*$E161,"")</f>
        <v/>
      </c>
      <c r="AN161" t="str" cm="1">
        <f t="array" ref="AN161">IFERROR(_xlfn.XLOOKUP(Tool_clean!$F161&amp;$E$2,'Cooking methods'!$A:$A&amp;'Cooking methods'!$B:$B,'Cooking methods'!O:O)*$E161,"")</f>
        <v/>
      </c>
      <c r="AO161" t="str" cm="1">
        <f t="array" ref="AO161">IFERROR(_xlfn.XLOOKUP(Tool_clean!$F161&amp;$E$2,'Cooking methods'!$A:$A&amp;'Cooking methods'!$B:$B,'Cooking methods'!P:P)*$E161,"")</f>
        <v/>
      </c>
      <c r="AP161" t="str" cm="1">
        <f t="array" ref="AP161">IFERROR(_xlfn.XLOOKUP(Tool_clean!$F161&amp;$E$2,'Cooking methods'!$A:$A&amp;'Cooking methods'!$B:$B,'Cooking methods'!Q:Q)*$E161,"")</f>
        <v/>
      </c>
      <c r="AQ161" t="str" cm="1">
        <f t="array" ref="AQ161">IFERROR(_xlfn.XLOOKUP(Tool_clean!$F161&amp;$E$2,'Cooking methods'!$A:$A&amp;'Cooking methods'!$B:$B,'Cooking methods'!R:R)*$E161,"")</f>
        <v/>
      </c>
      <c r="AR161" t="str" cm="1">
        <f t="array" ref="AR161">IFERROR(_xlfn.XLOOKUP(Tool_clean!$G161&amp;$E$2,'Waste management'!$A:$A&amp;'Waste management'!$B:$B,'Waste management'!C:C)*$E161,"")</f>
        <v/>
      </c>
      <c r="AS161" t="str" cm="1">
        <f t="array" ref="AS161">IFERROR(_xlfn.XLOOKUP(Tool_clean!$G161&amp;$E$2,'Waste management'!$A:$A&amp;'Waste management'!$B:$B,'Waste management'!D:D)*$E161,"")</f>
        <v/>
      </c>
      <c r="AT161" t="str" cm="1">
        <f t="array" ref="AT161">IFERROR(_xlfn.XLOOKUP(Tool_clean!$G161&amp;$E$2,'Waste management'!$A:$A&amp;'Waste management'!$B:$B,'Waste management'!E:E)*$E161,"")</f>
        <v/>
      </c>
      <c r="AU161" t="str" cm="1">
        <f t="array" ref="AU161">IFERROR(_xlfn.XLOOKUP(Tool_clean!$G161&amp;$E$2,'Waste management'!$A:$A&amp;'Waste management'!$B:$B,'Waste management'!F:F)*$E161,"")</f>
        <v/>
      </c>
      <c r="AV161" t="str" cm="1">
        <f t="array" ref="AV161">IFERROR(_xlfn.XLOOKUP(Tool_clean!$G161&amp;$E$2,'Waste management'!$A:$A&amp;'Waste management'!$B:$B,'Waste management'!G:G)*$E161,"")</f>
        <v/>
      </c>
      <c r="AW161" t="str" cm="1">
        <f t="array" ref="AW161">IFERROR(_xlfn.XLOOKUP(Tool_clean!$G161&amp;$E$2,'Waste management'!$A:$A&amp;'Waste management'!$B:$B,'Waste management'!H:H)*$E161,"")</f>
        <v/>
      </c>
      <c r="AX161" t="str" cm="1">
        <f t="array" ref="AX161">IFERROR(_xlfn.XLOOKUP(Tool_clean!$G161&amp;$E$2,'Waste management'!$A:$A&amp;'Waste management'!$B:$B,'Waste management'!I:I)*$E161,"")</f>
        <v/>
      </c>
      <c r="AY161" t="str" cm="1">
        <f t="array" ref="AY161">IFERROR(_xlfn.XLOOKUP(Tool_clean!$G161&amp;$E$2,'Waste management'!$A:$A&amp;'Waste management'!$B:$B,'Waste management'!J:J)*$E161,"")</f>
        <v/>
      </c>
      <c r="AZ161" t="str" cm="1">
        <f t="array" ref="AZ161">IFERROR(_xlfn.XLOOKUP(Tool_clean!$G161&amp;$E$2,'Waste management'!$A:$A&amp;'Waste management'!$B:$B,'Waste management'!K:K)*$E161,"")</f>
        <v/>
      </c>
      <c r="BA161" t="str" cm="1">
        <f t="array" ref="BA161">IFERROR(_xlfn.XLOOKUP(Tool_clean!$G161&amp;$E$2,'Waste management'!$A:$A&amp;'Waste management'!$B:$B,'Waste management'!L:L)*$E161,"")</f>
        <v/>
      </c>
      <c r="BB161" t="str" cm="1">
        <f t="array" ref="BB161">IFERROR(_xlfn.XLOOKUP(Tool_clean!$G161&amp;$E$2,'Waste management'!$A:$A&amp;'Waste management'!$B:$B,'Waste management'!M:M)*$E161,"")</f>
        <v/>
      </c>
      <c r="BC161" t="str" cm="1">
        <f t="array" ref="BC161">IFERROR(_xlfn.XLOOKUP(Tool_clean!$G161&amp;$E$2,'Waste management'!$A:$A&amp;'Waste management'!$B:$B,'Waste management'!N:N)*$E161,"")</f>
        <v/>
      </c>
      <c r="BD161" t="str" cm="1">
        <f t="array" ref="BD161">IFERROR(_xlfn.XLOOKUP(Tool_clean!$G161&amp;$E$2,'Waste management'!$A:$A&amp;'Waste management'!$B:$B,'Waste management'!O:O)*$E161,"")</f>
        <v/>
      </c>
      <c r="BE161" t="str" cm="1">
        <f t="array" ref="BE161">IFERROR(_xlfn.XLOOKUP(Tool_clean!$G161&amp;$E$2,'Waste management'!$A:$A&amp;'Waste management'!$B:$B,'Waste management'!P:P)*$E161,"")</f>
        <v/>
      </c>
      <c r="BF161" t="str" cm="1">
        <f t="array" ref="BF161">IFERROR(_xlfn.XLOOKUP(Tool_clean!$G161&amp;$E$2,'Waste management'!$A:$A&amp;'Waste management'!$B:$B,'Waste management'!Q:Q)*$E161,"")</f>
        <v/>
      </c>
      <c r="BG161" t="str" cm="1">
        <f t="array" ref="BG161">IFERROR(_xlfn.XLOOKUP(Tool_clean!$G161&amp;$E$2,'Waste management'!$A:$A&amp;'Waste management'!$B:$B,'Waste management'!R:R)*$E161,"")</f>
        <v/>
      </c>
      <c r="BH161" t="str">
        <f>IFERROR((L161+AR161+AB161)*_xlfn.XLOOKUP(Tool_clean!BH$4,Monetization_Factors!$A:$A,Monetization_Factors!$D:$D),"")</f>
        <v/>
      </c>
      <c r="BI161" t="str">
        <f>IFERROR((M161+AS161+AC161)*_xlfn.XLOOKUP(Tool_clean!BI$4,Monetization_Factors!$A:$A,Monetization_Factors!$D:$D),"")</f>
        <v/>
      </c>
      <c r="BJ161" t="str">
        <f>IFERROR((N161+AT161+AD161)*_xlfn.XLOOKUP(Tool_clean!BJ$4,Monetization_Factors!$A:$A,Monetization_Factors!$D:$D),"")</f>
        <v/>
      </c>
      <c r="BK161" t="str">
        <f>IFERROR((O161+AU161+AE161)*_xlfn.XLOOKUP(Tool_clean!BK$4,Monetization_Factors!$A:$A,Monetization_Factors!$D:$D),"")</f>
        <v/>
      </c>
      <c r="BL161" t="str">
        <f>IFERROR((P161+AV161+AF161)*_xlfn.XLOOKUP(Tool_clean!BL$4,Monetization_Factors!$A:$A,Monetization_Factors!$D:$D),"")</f>
        <v/>
      </c>
      <c r="BM161" t="str">
        <f>IFERROR((Q161+AW161+AG161)*_xlfn.XLOOKUP(Tool_clean!BM$4,Monetization_Factors!$A:$A,Monetization_Factors!$D:$D),"")</f>
        <v/>
      </c>
      <c r="BN161" t="str">
        <f>IFERROR((R161+AX161+AH161)*_xlfn.XLOOKUP(Tool_clean!BN$4,Monetization_Factors!$A:$A,Monetization_Factors!$D:$D),"")</f>
        <v/>
      </c>
      <c r="BO161" t="str">
        <f>IFERROR((S161+AY161+AI161)*_xlfn.XLOOKUP(Tool_clean!BO$4,Monetization_Factors!$A:$A,Monetization_Factors!$D:$D),"")</f>
        <v/>
      </c>
      <c r="BP161" t="str">
        <f>IFERROR((T161+AZ161+AJ161)*_xlfn.XLOOKUP(Tool_clean!BP$4,Monetization_Factors!$A:$A,Monetization_Factors!$D:$D),"")</f>
        <v/>
      </c>
      <c r="BQ161" t="str">
        <f>IFERROR((U161+BA161+AK161)*_xlfn.XLOOKUP(Tool_clean!BQ$4,Monetization_Factors!$A:$A,Monetization_Factors!$D:$D),"")</f>
        <v/>
      </c>
      <c r="BR161" t="str">
        <f>IFERROR((V161+BB161+AL161)*_xlfn.XLOOKUP(Tool_clean!BR$4,Monetization_Factors!$A:$A,Monetization_Factors!$D:$D),"")</f>
        <v/>
      </c>
      <c r="BS161" t="str">
        <f>IFERROR((W161+BC161+AM161)*_xlfn.XLOOKUP(Tool_clean!BS$4,Monetization_Factors!$A:$A,Monetization_Factors!$D:$D),"")</f>
        <v/>
      </c>
      <c r="BT161" t="str">
        <f>IFERROR((X161+BD161+AN161)*_xlfn.XLOOKUP(Tool_clean!BT$4,Monetization_Factors!$A:$A,Monetization_Factors!$D:$D),"")</f>
        <v/>
      </c>
      <c r="BU161" t="str">
        <f>IFERROR((Y161+BE161+AO161)*_xlfn.XLOOKUP(Tool_clean!BU$4,Monetization_Factors!$A:$A,Monetization_Factors!$D:$D),"")</f>
        <v/>
      </c>
      <c r="BV161" t="str">
        <f>IFERROR((Z161+BF161+AP161)*_xlfn.XLOOKUP(Tool_clean!BV$4,Monetization_Factors!$A:$A,Monetization_Factors!$D:$D),"")</f>
        <v/>
      </c>
      <c r="BW161" t="str">
        <f>IFERROR((AA161+BG161+AQ161)*_xlfn.XLOOKUP(Tool_clean!BW$4,Monetization_Factors!$A:$A,Monetization_Factors!$D:$D),"")</f>
        <v/>
      </c>
      <c r="BX161" s="38" t="str" cm="1">
        <f t="array" ref="BX161">IFERROR(_xlfn.IFS(I161&gt;0,I161*E161,I161="",J161*E161),"")</f>
        <v/>
      </c>
      <c r="BY161" s="38">
        <f t="shared" si="195"/>
        <v>0</v>
      </c>
      <c r="BZ161" s="38" t="str">
        <f t="shared" si="196"/>
        <v/>
      </c>
      <c r="CA161" s="38" t="str">
        <f t="shared" si="197"/>
        <v/>
      </c>
      <c r="CB161" t="str">
        <f t="shared" si="198"/>
        <v/>
      </c>
      <c r="CC161" t="str">
        <f t="shared" si="199"/>
        <v/>
      </c>
      <c r="CD161" t="str">
        <f t="shared" si="200"/>
        <v/>
      </c>
      <c r="CE161" t="str">
        <f t="shared" si="201"/>
        <v/>
      </c>
      <c r="CF161" t="str">
        <f t="shared" si="202"/>
        <v/>
      </c>
      <c r="CG161" t="str">
        <f t="shared" si="203"/>
        <v/>
      </c>
      <c r="CH161" t="str">
        <f t="shared" si="204"/>
        <v/>
      </c>
      <c r="CI161" t="str">
        <f t="shared" si="205"/>
        <v/>
      </c>
      <c r="CJ161" t="str">
        <f t="shared" si="206"/>
        <v/>
      </c>
      <c r="CK161" t="str">
        <f t="shared" si="207"/>
        <v/>
      </c>
      <c r="CL161" t="str">
        <f t="shared" si="208"/>
        <v/>
      </c>
      <c r="CM161" t="str">
        <f t="shared" si="209"/>
        <v/>
      </c>
      <c r="CN161" t="str">
        <f t="shared" si="210"/>
        <v/>
      </c>
      <c r="CO161" t="str">
        <f t="shared" si="211"/>
        <v/>
      </c>
      <c r="CP161" t="str">
        <f t="shared" si="212"/>
        <v/>
      </c>
      <c r="CQ161" t="str">
        <f t="shared" si="213"/>
        <v/>
      </c>
      <c r="CR161" t="str">
        <f t="shared" si="214"/>
        <v/>
      </c>
      <c r="CS161" t="str">
        <f t="shared" si="215"/>
        <v/>
      </c>
      <c r="CT161" t="str">
        <f t="shared" si="216"/>
        <v/>
      </c>
      <c r="CU161" t="str">
        <f t="shared" si="217"/>
        <v/>
      </c>
      <c r="CV161" t="str">
        <f t="shared" si="218"/>
        <v/>
      </c>
      <c r="CW161" t="str">
        <f t="shared" si="219"/>
        <v/>
      </c>
      <c r="CX161" t="str">
        <f t="shared" si="220"/>
        <v/>
      </c>
      <c r="CY161" t="str">
        <f t="shared" si="221"/>
        <v/>
      </c>
      <c r="CZ161" t="str">
        <f t="shared" si="222"/>
        <v/>
      </c>
      <c r="DA161" t="str">
        <f t="shared" si="223"/>
        <v/>
      </c>
      <c r="DB161" t="str">
        <f t="shared" si="224"/>
        <v/>
      </c>
      <c r="DC161" t="str">
        <f t="shared" si="225"/>
        <v/>
      </c>
      <c r="DD161" t="str">
        <f t="shared" si="226"/>
        <v/>
      </c>
      <c r="DE161" t="str">
        <f t="shared" si="227"/>
        <v/>
      </c>
      <c r="DF161" t="str">
        <f t="shared" si="228"/>
        <v/>
      </c>
      <c r="DG161" t="str">
        <f t="shared" si="229"/>
        <v/>
      </c>
      <c r="DH161" s="5" t="str">
        <f>IFERROR((CR161*$B$2*(1-$H161)*('CAR.CAP_per person'!B$2))/(_xlfn.XLOOKUP($E$2,EU_countries_GDP!$A$2:$A$29,EU_countries_GDP!$E$2:$E$29)),"")</f>
        <v/>
      </c>
      <c r="DI161" s="5" t="str">
        <f>IFERROR((CS161*$B$2*(1-$H161)*('CAR.CAP_per person'!C$2))/(_xlfn.XLOOKUP($E$2,EU_countries_GDP!$A$2:$A$29,EU_countries_GDP!$E$2:$E$29)),"")</f>
        <v/>
      </c>
      <c r="DJ161" s="5" t="str">
        <f>IFERROR((CT161*$B$2*(1-$H161)*('CAR.CAP_per person'!D$2))/(_xlfn.XLOOKUP($E$2,EU_countries_GDP!$A$2:$A$29,EU_countries_GDP!$E$2:$E$29)),"")</f>
        <v/>
      </c>
      <c r="DK161" s="5" t="str">
        <f>IFERROR((CU161*$B$2*(1-$H161)*('CAR.CAP_per person'!E$2))/(_xlfn.XLOOKUP($E$2,EU_countries_GDP!$A$2:$A$29,EU_countries_GDP!$E$2:$E$29)),"")</f>
        <v/>
      </c>
      <c r="DL161" s="5" t="str">
        <f>IFERROR((CV161*$B$2*(1-$H161)*('CAR.CAP_per person'!F$2))/(_xlfn.XLOOKUP($E$2,EU_countries_GDP!$A$2:$A$29,EU_countries_GDP!$E$2:$E$29)),"")</f>
        <v/>
      </c>
      <c r="DM161" s="5" t="str">
        <f>IFERROR((CW161*$B$2*(1-$H161)*('CAR.CAP_per person'!G$2))/(_xlfn.XLOOKUP($E$2,EU_countries_GDP!$A$2:$A$29,EU_countries_GDP!$E$2:$E$29)),"")</f>
        <v/>
      </c>
      <c r="DN161" s="5" t="str">
        <f>IFERROR((CX161*$B$2*(1-$H161)*('CAR.CAP_per person'!H$2))/(_xlfn.XLOOKUP($E$2,EU_countries_GDP!$A$2:$A$29,EU_countries_GDP!$E$2:$E$29)),"")</f>
        <v/>
      </c>
      <c r="DO161" s="5" t="str">
        <f>IFERROR((CY161*$B$2*(1-$H161)*('CAR.CAP_per person'!I$2))/(_xlfn.XLOOKUP($E$2,EU_countries_GDP!$A$2:$A$29,EU_countries_GDP!$E$2:$E$29)),"")</f>
        <v/>
      </c>
      <c r="DP161" s="5" t="str">
        <f>IFERROR((CZ161*$B$2*(1-$H161)*('CAR.CAP_per person'!J$2))/(_xlfn.XLOOKUP($E$2,EU_countries_GDP!$A$2:$A$29,EU_countries_GDP!$E$2:$E$29)),"")</f>
        <v/>
      </c>
      <c r="DQ161" s="5" t="str">
        <f>IFERROR((DA161*$B$2*(1-$H161)*('CAR.CAP_per person'!K$2))/(_xlfn.XLOOKUP($E$2,EU_countries_GDP!$A$2:$A$29,EU_countries_GDP!$E$2:$E$29)),"")</f>
        <v/>
      </c>
      <c r="DR161" s="5" t="str">
        <f>IFERROR((DB161*$B$2*(1-$H161)*('CAR.CAP_per person'!L$2))/(_xlfn.XLOOKUP($E$2,EU_countries_GDP!$A$2:$A$29,EU_countries_GDP!$E$2:$E$29)),"")</f>
        <v/>
      </c>
      <c r="DS161" s="5" t="str">
        <f>IFERROR((DC161*$B$2*(1-$H161)*('CAR.CAP_per person'!M$2))/(_xlfn.XLOOKUP($E$2,EU_countries_GDP!$A$2:$A$29,EU_countries_GDP!$E$2:$E$29)),"")</f>
        <v/>
      </c>
      <c r="DT161" s="5" t="str">
        <f>IFERROR((DD161*$B$2*(1-$H161)*('CAR.CAP_per person'!N$2))/(_xlfn.XLOOKUP($E$2,EU_countries_GDP!$A$2:$A$29,EU_countries_GDP!$E$2:$E$29)),"")</f>
        <v/>
      </c>
      <c r="DU161" s="5" t="str">
        <f>IFERROR((DE161*$B$2*(1-$H161)*('CAR.CAP_per person'!O$2))/(_xlfn.XLOOKUP($E$2,EU_countries_GDP!$A$2:$A$29,EU_countries_GDP!$E$2:$E$29)),"")</f>
        <v/>
      </c>
      <c r="DV161" s="5" t="str">
        <f>IFERROR((DF161*$B$2*(1-$H161)*('CAR.CAP_per person'!P$2))/(_xlfn.XLOOKUP($E$2,EU_countries_GDP!$A$2:$A$29,EU_countries_GDP!$E$2:$E$29)),"")</f>
        <v/>
      </c>
      <c r="DW161" s="5" t="str">
        <f>IFERROR((DG161*$B$2*(1-$H161)*('CAR.CAP_per person'!Q$2))/(_xlfn.XLOOKUP($E$2,EU_countries_GDP!$A$2:$A$29,EU_countries_GDP!$E$2:$E$29)),"")</f>
        <v/>
      </c>
    </row>
    <row r="162" spans="2:127">
      <c r="B162" t="str">
        <f>_xlfn.XLOOKUP(D162,Table5[Ingredient],Table5[Category],"",FALSE)</f>
        <v/>
      </c>
      <c r="C162" s="33"/>
      <c r="D162" s="33"/>
      <c r="E162" s="33"/>
      <c r="F162" s="33"/>
      <c r="G162" s="33"/>
      <c r="H162" s="33"/>
      <c r="I162" s="33"/>
      <c r="J162" s="37" t="str">
        <f>IFERROR(INDEX('AveragePrices&amp;Codes'!G:AG, MATCH($D162, 'AveragePrices&amp;Codes'!$A:$A, 0), MATCH(Tool_clean!$E$2, 'AveragePrices&amp;Codes'!$G$1:$AG$1, 0)),"")</f>
        <v/>
      </c>
      <c r="K162" s="37" t="str">
        <f t="shared" si="194"/>
        <v/>
      </c>
      <c r="L162">
        <f>IFERROR(IF($F162="Raw",_xlfn.XLOOKUP(_xlfn.XLOOKUP(Tool_clean!$D162,'AveragePrices&amp;Codes'!$A:$A,'AveragePrices&amp;Codes'!$B:$B),AGRIBALYSE_Raw!$B:$B,AGRIBALYSE_Raw!O:O)*$E162,_xlfn.XLOOKUP(_xlfn.XLOOKUP(Tool_clean!$D162,'AveragePrices&amp;Codes'!$A:$A,'AveragePrices&amp;Codes'!$B:$B),AGRIBALYSE_Cooked!$C:$C,AGRIBALYSE_Cooked!P:P)*$E162),"")</f>
        <v>0</v>
      </c>
      <c r="M162">
        <f>IFERROR(IF($F162="Raw",_xlfn.XLOOKUP(_xlfn.XLOOKUP(Tool_clean!$D162,'AveragePrices&amp;Codes'!$A:$A,'AveragePrices&amp;Codes'!$B:$B),AGRIBALYSE_Raw!$B:$B,AGRIBALYSE_Raw!P:P)*$E162,_xlfn.XLOOKUP(_xlfn.XLOOKUP(Tool_clean!$D162,'AveragePrices&amp;Codes'!$A:$A,'AveragePrices&amp;Codes'!$B:$B),AGRIBALYSE_Cooked!$C:$C,AGRIBALYSE_Cooked!Q:Q)*$E162),"")</f>
        <v>0</v>
      </c>
      <c r="N162">
        <f>IFERROR(IF($F162="Raw",_xlfn.XLOOKUP(_xlfn.XLOOKUP(Tool_clean!$D162,'AveragePrices&amp;Codes'!$A:$A,'AveragePrices&amp;Codes'!$B:$B),AGRIBALYSE_Raw!$B:$B,AGRIBALYSE_Raw!Q:Q)*$E162,_xlfn.XLOOKUP(_xlfn.XLOOKUP(Tool_clean!$D162,'AveragePrices&amp;Codes'!$A:$A,'AveragePrices&amp;Codes'!$B:$B),AGRIBALYSE_Cooked!$C:$C,AGRIBALYSE_Cooked!R:R)*$E162),"")</f>
        <v>0</v>
      </c>
      <c r="O162">
        <f>IFERROR(IF($F162="Raw",_xlfn.XLOOKUP(_xlfn.XLOOKUP(Tool_clean!$D162,'AveragePrices&amp;Codes'!$A:$A,'AveragePrices&amp;Codes'!$B:$B),AGRIBALYSE_Raw!$B:$B,AGRIBALYSE_Raw!R:R)*$E162,_xlfn.XLOOKUP(_xlfn.XLOOKUP(Tool_clean!$D162,'AveragePrices&amp;Codes'!$A:$A,'AveragePrices&amp;Codes'!$B:$B),AGRIBALYSE_Cooked!$C:$C,AGRIBALYSE_Cooked!S:S)*$E162),"")</f>
        <v>0</v>
      </c>
      <c r="P162">
        <f>IFERROR(IF($F162="Raw",_xlfn.XLOOKUP(_xlfn.XLOOKUP(Tool_clean!$D162,'AveragePrices&amp;Codes'!$A:$A,'AveragePrices&amp;Codes'!$B:$B),AGRIBALYSE_Raw!$B:$B,AGRIBALYSE_Raw!S:S)*$E162,_xlfn.XLOOKUP(_xlfn.XLOOKUP(Tool_clean!$D162,'AveragePrices&amp;Codes'!$A:$A,'AveragePrices&amp;Codes'!$B:$B),AGRIBALYSE_Cooked!$C:$C,AGRIBALYSE_Cooked!T:T)*$E162),"")</f>
        <v>0</v>
      </c>
      <c r="Q162">
        <f>IFERROR(IF($F162="Raw",_xlfn.XLOOKUP(_xlfn.XLOOKUP(Tool_clean!$D162,'AveragePrices&amp;Codes'!$A:$A,'AveragePrices&amp;Codes'!$B:$B),AGRIBALYSE_Raw!$B:$B,AGRIBALYSE_Raw!T:T)*$E162,_xlfn.XLOOKUP(_xlfn.XLOOKUP(Tool_clean!$D162,'AveragePrices&amp;Codes'!$A:$A,'AveragePrices&amp;Codes'!$B:$B),AGRIBALYSE_Cooked!$C:$C,AGRIBALYSE_Cooked!U:U)*$E162),"")</f>
        <v>0</v>
      </c>
      <c r="R162">
        <f>IFERROR(IF($F162="Raw",_xlfn.XLOOKUP(_xlfn.XLOOKUP(Tool_clean!$D162,'AveragePrices&amp;Codes'!$A:$A,'AveragePrices&amp;Codes'!$B:$B),AGRIBALYSE_Raw!$B:$B,AGRIBALYSE_Raw!U:U)*$E162,_xlfn.XLOOKUP(_xlfn.XLOOKUP(Tool_clean!$D162,'AveragePrices&amp;Codes'!$A:$A,'AveragePrices&amp;Codes'!$B:$B),AGRIBALYSE_Cooked!$C:$C,AGRIBALYSE_Cooked!V:V)*$E162),"")</f>
        <v>0</v>
      </c>
      <c r="S162">
        <f>IFERROR(IF($F162="Raw",_xlfn.XLOOKUP(_xlfn.XLOOKUP(Tool_clean!$D162,'AveragePrices&amp;Codes'!$A:$A,'AveragePrices&amp;Codes'!$B:$B),AGRIBALYSE_Raw!$B:$B,AGRIBALYSE_Raw!V:V)*$E162,_xlfn.XLOOKUP(_xlfn.XLOOKUP(Tool_clean!$D162,'AveragePrices&amp;Codes'!$A:$A,'AveragePrices&amp;Codes'!$B:$B),AGRIBALYSE_Cooked!$C:$C,AGRIBALYSE_Cooked!W:W)*$E162),"")</f>
        <v>0</v>
      </c>
      <c r="T162">
        <f>IFERROR(IF($F162="Raw",_xlfn.XLOOKUP(_xlfn.XLOOKUP(Tool_clean!$D162,'AveragePrices&amp;Codes'!$A:$A,'AveragePrices&amp;Codes'!$B:$B),AGRIBALYSE_Raw!$B:$B,AGRIBALYSE_Raw!W:W)*$E162,_xlfn.XLOOKUP(_xlfn.XLOOKUP(Tool_clean!$D162,'AveragePrices&amp;Codes'!$A:$A,'AveragePrices&amp;Codes'!$B:$B),AGRIBALYSE_Cooked!$C:$C,AGRIBALYSE_Cooked!X:X)*$E162),"")</f>
        <v>0</v>
      </c>
      <c r="U162">
        <f>IFERROR(IF($F162="Raw",_xlfn.XLOOKUP(_xlfn.XLOOKUP(Tool_clean!$D162,'AveragePrices&amp;Codes'!$A:$A,'AveragePrices&amp;Codes'!$B:$B),AGRIBALYSE_Raw!$B:$B,AGRIBALYSE_Raw!X:X)*$E162,_xlfn.XLOOKUP(_xlfn.XLOOKUP(Tool_clean!$D162,'AveragePrices&amp;Codes'!$A:$A,'AveragePrices&amp;Codes'!$B:$B),AGRIBALYSE_Cooked!$C:$C,AGRIBALYSE_Cooked!Y:Y)*$E162),"")</f>
        <v>0</v>
      </c>
      <c r="V162">
        <f>IFERROR(IF($F162="Raw",_xlfn.XLOOKUP(_xlfn.XLOOKUP(Tool_clean!$D162,'AveragePrices&amp;Codes'!$A:$A,'AveragePrices&amp;Codes'!$B:$B),AGRIBALYSE_Raw!$B:$B,AGRIBALYSE_Raw!Y:Y)*$E162,_xlfn.XLOOKUP(_xlfn.XLOOKUP(Tool_clean!$D162,'AveragePrices&amp;Codes'!$A:$A,'AveragePrices&amp;Codes'!$B:$B),AGRIBALYSE_Cooked!$C:$C,AGRIBALYSE_Cooked!Z:Z)*$E162),"")</f>
        <v>0</v>
      </c>
      <c r="W162">
        <f>IFERROR(IF($F162="Raw",_xlfn.XLOOKUP(_xlfn.XLOOKUP(Tool_clean!$D162,'AveragePrices&amp;Codes'!$A:$A,'AveragePrices&amp;Codes'!$B:$B),AGRIBALYSE_Raw!$B:$B,AGRIBALYSE_Raw!Z:Z)*$E162,_xlfn.XLOOKUP(_xlfn.XLOOKUP(Tool_clean!$D162,'AveragePrices&amp;Codes'!$A:$A,'AveragePrices&amp;Codes'!$B:$B),AGRIBALYSE_Cooked!$C:$C,AGRIBALYSE_Cooked!AA:AA)*$E162),"")</f>
        <v>0</v>
      </c>
      <c r="X162">
        <f>IFERROR(IF($F162="Raw",_xlfn.XLOOKUP(_xlfn.XLOOKUP(Tool_clean!$D162,'AveragePrices&amp;Codes'!$A:$A,'AveragePrices&amp;Codes'!$B:$B),AGRIBALYSE_Raw!$B:$B,AGRIBALYSE_Raw!AA:AA)*$E162,_xlfn.XLOOKUP(_xlfn.XLOOKUP(Tool_clean!$D162,'AveragePrices&amp;Codes'!$A:$A,'AveragePrices&amp;Codes'!$B:$B),AGRIBALYSE_Cooked!$C:$C,AGRIBALYSE_Cooked!AB:AB)*$E162),"")</f>
        <v>0</v>
      </c>
      <c r="Y162">
        <f>IFERROR(IF($F162="Raw",_xlfn.XLOOKUP(_xlfn.XLOOKUP(Tool_clean!$D162,'AveragePrices&amp;Codes'!$A:$A,'AveragePrices&amp;Codes'!$B:$B),AGRIBALYSE_Raw!$B:$B,AGRIBALYSE_Raw!AB:AB)*$E162,_xlfn.XLOOKUP(_xlfn.XLOOKUP(Tool_clean!$D162,'AveragePrices&amp;Codes'!$A:$A,'AveragePrices&amp;Codes'!$B:$B),AGRIBALYSE_Cooked!$C:$C,AGRIBALYSE_Cooked!AC:AC)*$E162),"")</f>
        <v>0</v>
      </c>
      <c r="Z162">
        <f>IFERROR(IF($F162="Raw",_xlfn.XLOOKUP(_xlfn.XLOOKUP(Tool_clean!$D162,'AveragePrices&amp;Codes'!$A:$A,'AveragePrices&amp;Codes'!$B:$B),AGRIBALYSE_Raw!$B:$B,AGRIBALYSE_Raw!AC:AC)*$E162,_xlfn.XLOOKUP(_xlfn.XLOOKUP(Tool_clean!$D162,'AveragePrices&amp;Codes'!$A:$A,'AveragePrices&amp;Codes'!$B:$B),AGRIBALYSE_Cooked!$C:$C,AGRIBALYSE_Cooked!AD:AD)*$E162),"")</f>
        <v>0</v>
      </c>
      <c r="AA162">
        <f>IFERROR(IF($F162="Raw",_xlfn.XLOOKUP(_xlfn.XLOOKUP(Tool_clean!$D162,'AveragePrices&amp;Codes'!$A:$A,'AveragePrices&amp;Codes'!$B:$B),AGRIBALYSE_Raw!$B:$B,AGRIBALYSE_Raw!AD:AD)*$E162,_xlfn.XLOOKUP(_xlfn.XLOOKUP(Tool_clean!$D162,'AveragePrices&amp;Codes'!$A:$A,'AveragePrices&amp;Codes'!$B:$B),AGRIBALYSE_Cooked!$C:$C,AGRIBALYSE_Cooked!AE:AE)*$E162),"")</f>
        <v>0</v>
      </c>
      <c r="AB162" t="str" cm="1">
        <f t="array" ref="AB162">IFERROR(_xlfn.XLOOKUP(Tool_clean!$F162&amp;$E$2,'Cooking methods'!$A:$A&amp;'Cooking methods'!$B:$B,'Cooking methods'!C:C)*$E162,"")</f>
        <v/>
      </c>
      <c r="AC162" t="str" cm="1">
        <f t="array" ref="AC162">IFERROR(_xlfn.XLOOKUP(Tool_clean!$F162&amp;$E$2,'Cooking methods'!$A:$A&amp;'Cooking methods'!$B:$B,'Cooking methods'!D:D)*$E162,"")</f>
        <v/>
      </c>
      <c r="AD162" t="str" cm="1">
        <f t="array" ref="AD162">IFERROR(_xlfn.XLOOKUP(Tool_clean!$F162&amp;$E$2,'Cooking methods'!$A:$A&amp;'Cooking methods'!$B:$B,'Cooking methods'!E:E)*$E162,"")</f>
        <v/>
      </c>
      <c r="AE162" t="str" cm="1">
        <f t="array" ref="AE162">IFERROR(_xlfn.XLOOKUP(Tool_clean!$F162&amp;$E$2,'Cooking methods'!$A:$A&amp;'Cooking methods'!$B:$B,'Cooking methods'!F:F)*$E162,"")</f>
        <v/>
      </c>
      <c r="AF162" t="str" cm="1">
        <f t="array" ref="AF162">IFERROR(_xlfn.XLOOKUP(Tool_clean!$F162&amp;$E$2,'Cooking methods'!$A:$A&amp;'Cooking methods'!$B:$B,'Cooking methods'!G:G)*$E162,"")</f>
        <v/>
      </c>
      <c r="AG162" t="str" cm="1">
        <f t="array" ref="AG162">IFERROR(_xlfn.XLOOKUP(Tool_clean!$F162&amp;$E$2,'Cooking methods'!$A:$A&amp;'Cooking methods'!$B:$B,'Cooking methods'!H:H)*$E162,"")</f>
        <v/>
      </c>
      <c r="AH162" t="str" cm="1">
        <f t="array" ref="AH162">IFERROR(_xlfn.XLOOKUP(Tool_clean!$F162&amp;$E$2,'Cooking methods'!$A:$A&amp;'Cooking methods'!$B:$B,'Cooking methods'!I:I)*$E162,"")</f>
        <v/>
      </c>
      <c r="AI162" t="str" cm="1">
        <f t="array" ref="AI162">IFERROR(_xlfn.XLOOKUP(Tool_clean!$F162&amp;$E$2,'Cooking methods'!$A:$A&amp;'Cooking methods'!$B:$B,'Cooking methods'!J:J)*$E162,"")</f>
        <v/>
      </c>
      <c r="AJ162" t="str" cm="1">
        <f t="array" ref="AJ162">IFERROR(_xlfn.XLOOKUP(Tool_clean!$F162&amp;$E$2,'Cooking methods'!$A:$A&amp;'Cooking methods'!$B:$B,'Cooking methods'!K:K)*$E162,"")</f>
        <v/>
      </c>
      <c r="AK162" t="str" cm="1">
        <f t="array" ref="AK162">IFERROR(_xlfn.XLOOKUP(Tool_clean!$F162&amp;$E$2,'Cooking methods'!$A:$A&amp;'Cooking methods'!$B:$B,'Cooking methods'!L:L)*$E162,"")</f>
        <v/>
      </c>
      <c r="AL162" t="str" cm="1">
        <f t="array" ref="AL162">IFERROR(_xlfn.XLOOKUP(Tool_clean!$F162&amp;$E$2,'Cooking methods'!$A:$A&amp;'Cooking methods'!$B:$B,'Cooking methods'!M:M)*$E162,"")</f>
        <v/>
      </c>
      <c r="AM162" t="str" cm="1">
        <f t="array" ref="AM162">IFERROR(_xlfn.XLOOKUP(Tool_clean!$F162&amp;$E$2,'Cooking methods'!$A:$A&amp;'Cooking methods'!$B:$B,'Cooking methods'!N:N)*$E162,"")</f>
        <v/>
      </c>
      <c r="AN162" t="str" cm="1">
        <f t="array" ref="AN162">IFERROR(_xlfn.XLOOKUP(Tool_clean!$F162&amp;$E$2,'Cooking methods'!$A:$A&amp;'Cooking methods'!$B:$B,'Cooking methods'!O:O)*$E162,"")</f>
        <v/>
      </c>
      <c r="AO162" t="str" cm="1">
        <f t="array" ref="AO162">IFERROR(_xlfn.XLOOKUP(Tool_clean!$F162&amp;$E$2,'Cooking methods'!$A:$A&amp;'Cooking methods'!$B:$B,'Cooking methods'!P:P)*$E162,"")</f>
        <v/>
      </c>
      <c r="AP162" t="str" cm="1">
        <f t="array" ref="AP162">IFERROR(_xlfn.XLOOKUP(Tool_clean!$F162&amp;$E$2,'Cooking methods'!$A:$A&amp;'Cooking methods'!$B:$B,'Cooking methods'!Q:Q)*$E162,"")</f>
        <v/>
      </c>
      <c r="AQ162" t="str" cm="1">
        <f t="array" ref="AQ162">IFERROR(_xlfn.XLOOKUP(Tool_clean!$F162&amp;$E$2,'Cooking methods'!$A:$A&amp;'Cooking methods'!$B:$B,'Cooking methods'!R:R)*$E162,"")</f>
        <v/>
      </c>
      <c r="AR162" t="str" cm="1">
        <f t="array" ref="AR162">IFERROR(_xlfn.XLOOKUP(Tool_clean!$G162&amp;$E$2,'Waste management'!$A:$A&amp;'Waste management'!$B:$B,'Waste management'!C:C)*$E162,"")</f>
        <v/>
      </c>
      <c r="AS162" t="str" cm="1">
        <f t="array" ref="AS162">IFERROR(_xlfn.XLOOKUP(Tool_clean!$G162&amp;$E$2,'Waste management'!$A:$A&amp;'Waste management'!$B:$B,'Waste management'!D:D)*$E162,"")</f>
        <v/>
      </c>
      <c r="AT162" t="str" cm="1">
        <f t="array" ref="AT162">IFERROR(_xlfn.XLOOKUP(Tool_clean!$G162&amp;$E$2,'Waste management'!$A:$A&amp;'Waste management'!$B:$B,'Waste management'!E:E)*$E162,"")</f>
        <v/>
      </c>
      <c r="AU162" t="str" cm="1">
        <f t="array" ref="AU162">IFERROR(_xlfn.XLOOKUP(Tool_clean!$G162&amp;$E$2,'Waste management'!$A:$A&amp;'Waste management'!$B:$B,'Waste management'!F:F)*$E162,"")</f>
        <v/>
      </c>
      <c r="AV162" t="str" cm="1">
        <f t="array" ref="AV162">IFERROR(_xlfn.XLOOKUP(Tool_clean!$G162&amp;$E$2,'Waste management'!$A:$A&amp;'Waste management'!$B:$B,'Waste management'!G:G)*$E162,"")</f>
        <v/>
      </c>
      <c r="AW162" t="str" cm="1">
        <f t="array" ref="AW162">IFERROR(_xlfn.XLOOKUP(Tool_clean!$G162&amp;$E$2,'Waste management'!$A:$A&amp;'Waste management'!$B:$B,'Waste management'!H:H)*$E162,"")</f>
        <v/>
      </c>
      <c r="AX162" t="str" cm="1">
        <f t="array" ref="AX162">IFERROR(_xlfn.XLOOKUP(Tool_clean!$G162&amp;$E$2,'Waste management'!$A:$A&amp;'Waste management'!$B:$B,'Waste management'!I:I)*$E162,"")</f>
        <v/>
      </c>
      <c r="AY162" t="str" cm="1">
        <f t="array" ref="AY162">IFERROR(_xlfn.XLOOKUP(Tool_clean!$G162&amp;$E$2,'Waste management'!$A:$A&amp;'Waste management'!$B:$B,'Waste management'!J:J)*$E162,"")</f>
        <v/>
      </c>
      <c r="AZ162" t="str" cm="1">
        <f t="array" ref="AZ162">IFERROR(_xlfn.XLOOKUP(Tool_clean!$G162&amp;$E$2,'Waste management'!$A:$A&amp;'Waste management'!$B:$B,'Waste management'!K:K)*$E162,"")</f>
        <v/>
      </c>
      <c r="BA162" t="str" cm="1">
        <f t="array" ref="BA162">IFERROR(_xlfn.XLOOKUP(Tool_clean!$G162&amp;$E$2,'Waste management'!$A:$A&amp;'Waste management'!$B:$B,'Waste management'!L:L)*$E162,"")</f>
        <v/>
      </c>
      <c r="BB162" t="str" cm="1">
        <f t="array" ref="BB162">IFERROR(_xlfn.XLOOKUP(Tool_clean!$G162&amp;$E$2,'Waste management'!$A:$A&amp;'Waste management'!$B:$B,'Waste management'!M:M)*$E162,"")</f>
        <v/>
      </c>
      <c r="BC162" t="str" cm="1">
        <f t="array" ref="BC162">IFERROR(_xlfn.XLOOKUP(Tool_clean!$G162&amp;$E$2,'Waste management'!$A:$A&amp;'Waste management'!$B:$B,'Waste management'!N:N)*$E162,"")</f>
        <v/>
      </c>
      <c r="BD162" t="str" cm="1">
        <f t="array" ref="BD162">IFERROR(_xlfn.XLOOKUP(Tool_clean!$G162&amp;$E$2,'Waste management'!$A:$A&amp;'Waste management'!$B:$B,'Waste management'!O:O)*$E162,"")</f>
        <v/>
      </c>
      <c r="BE162" t="str" cm="1">
        <f t="array" ref="BE162">IFERROR(_xlfn.XLOOKUP(Tool_clean!$G162&amp;$E$2,'Waste management'!$A:$A&amp;'Waste management'!$B:$B,'Waste management'!P:P)*$E162,"")</f>
        <v/>
      </c>
      <c r="BF162" t="str" cm="1">
        <f t="array" ref="BF162">IFERROR(_xlfn.XLOOKUP(Tool_clean!$G162&amp;$E$2,'Waste management'!$A:$A&amp;'Waste management'!$B:$B,'Waste management'!Q:Q)*$E162,"")</f>
        <v/>
      </c>
      <c r="BG162" t="str" cm="1">
        <f t="array" ref="BG162">IFERROR(_xlfn.XLOOKUP(Tool_clean!$G162&amp;$E$2,'Waste management'!$A:$A&amp;'Waste management'!$B:$B,'Waste management'!R:R)*$E162,"")</f>
        <v/>
      </c>
      <c r="BH162" t="str">
        <f>IFERROR((L162+AR162+AB162)*_xlfn.XLOOKUP(Tool_clean!BH$4,Monetization_Factors!$A:$A,Monetization_Factors!$D:$D),"")</f>
        <v/>
      </c>
      <c r="BI162" t="str">
        <f>IFERROR((M162+AS162+AC162)*_xlfn.XLOOKUP(Tool_clean!BI$4,Monetization_Factors!$A:$A,Monetization_Factors!$D:$D),"")</f>
        <v/>
      </c>
      <c r="BJ162" t="str">
        <f>IFERROR((N162+AT162+AD162)*_xlfn.XLOOKUP(Tool_clean!BJ$4,Monetization_Factors!$A:$A,Monetization_Factors!$D:$D),"")</f>
        <v/>
      </c>
      <c r="BK162" t="str">
        <f>IFERROR((O162+AU162+AE162)*_xlfn.XLOOKUP(Tool_clean!BK$4,Monetization_Factors!$A:$A,Monetization_Factors!$D:$D),"")</f>
        <v/>
      </c>
      <c r="BL162" t="str">
        <f>IFERROR((P162+AV162+AF162)*_xlfn.XLOOKUP(Tool_clean!BL$4,Monetization_Factors!$A:$A,Monetization_Factors!$D:$D),"")</f>
        <v/>
      </c>
      <c r="BM162" t="str">
        <f>IFERROR((Q162+AW162+AG162)*_xlfn.XLOOKUP(Tool_clean!BM$4,Monetization_Factors!$A:$A,Monetization_Factors!$D:$D),"")</f>
        <v/>
      </c>
      <c r="BN162" t="str">
        <f>IFERROR((R162+AX162+AH162)*_xlfn.XLOOKUP(Tool_clean!BN$4,Monetization_Factors!$A:$A,Monetization_Factors!$D:$D),"")</f>
        <v/>
      </c>
      <c r="BO162" t="str">
        <f>IFERROR((S162+AY162+AI162)*_xlfn.XLOOKUP(Tool_clean!BO$4,Monetization_Factors!$A:$A,Monetization_Factors!$D:$D),"")</f>
        <v/>
      </c>
      <c r="BP162" t="str">
        <f>IFERROR((T162+AZ162+AJ162)*_xlfn.XLOOKUP(Tool_clean!BP$4,Monetization_Factors!$A:$A,Monetization_Factors!$D:$D),"")</f>
        <v/>
      </c>
      <c r="BQ162" t="str">
        <f>IFERROR((U162+BA162+AK162)*_xlfn.XLOOKUP(Tool_clean!BQ$4,Monetization_Factors!$A:$A,Monetization_Factors!$D:$D),"")</f>
        <v/>
      </c>
      <c r="BR162" t="str">
        <f>IFERROR((V162+BB162+AL162)*_xlfn.XLOOKUP(Tool_clean!BR$4,Monetization_Factors!$A:$A,Monetization_Factors!$D:$D),"")</f>
        <v/>
      </c>
      <c r="BS162" t="str">
        <f>IFERROR((W162+BC162+AM162)*_xlfn.XLOOKUP(Tool_clean!BS$4,Monetization_Factors!$A:$A,Monetization_Factors!$D:$D),"")</f>
        <v/>
      </c>
      <c r="BT162" t="str">
        <f>IFERROR((X162+BD162+AN162)*_xlfn.XLOOKUP(Tool_clean!BT$4,Monetization_Factors!$A:$A,Monetization_Factors!$D:$D),"")</f>
        <v/>
      </c>
      <c r="BU162" t="str">
        <f>IFERROR((Y162+BE162+AO162)*_xlfn.XLOOKUP(Tool_clean!BU$4,Monetization_Factors!$A:$A,Monetization_Factors!$D:$D),"")</f>
        <v/>
      </c>
      <c r="BV162" t="str">
        <f>IFERROR((Z162+BF162+AP162)*_xlfn.XLOOKUP(Tool_clean!BV$4,Monetization_Factors!$A:$A,Monetization_Factors!$D:$D),"")</f>
        <v/>
      </c>
      <c r="BW162" t="str">
        <f>IFERROR((AA162+BG162+AQ162)*_xlfn.XLOOKUP(Tool_clean!BW$4,Monetization_Factors!$A:$A,Monetization_Factors!$D:$D),"")</f>
        <v/>
      </c>
      <c r="BX162" s="38" t="str" cm="1">
        <f t="array" ref="BX162">IFERROR(_xlfn.IFS(I162&gt;0,I162*E162,I162="",J162*E162),"")</f>
        <v/>
      </c>
      <c r="BY162" s="38">
        <f t="shared" si="195"/>
        <v>0</v>
      </c>
      <c r="BZ162" s="38" t="str">
        <f t="shared" si="196"/>
        <v/>
      </c>
      <c r="CA162" s="38" t="str">
        <f t="shared" si="197"/>
        <v/>
      </c>
      <c r="CB162" t="str">
        <f t="shared" si="198"/>
        <v/>
      </c>
      <c r="CC162" t="str">
        <f t="shared" si="199"/>
        <v/>
      </c>
      <c r="CD162" t="str">
        <f t="shared" si="200"/>
        <v/>
      </c>
      <c r="CE162" t="str">
        <f t="shared" si="201"/>
        <v/>
      </c>
      <c r="CF162" t="str">
        <f t="shared" si="202"/>
        <v/>
      </c>
      <c r="CG162" t="str">
        <f t="shared" si="203"/>
        <v/>
      </c>
      <c r="CH162" t="str">
        <f t="shared" si="204"/>
        <v/>
      </c>
      <c r="CI162" t="str">
        <f t="shared" si="205"/>
        <v/>
      </c>
      <c r="CJ162" t="str">
        <f t="shared" si="206"/>
        <v/>
      </c>
      <c r="CK162" t="str">
        <f t="shared" si="207"/>
        <v/>
      </c>
      <c r="CL162" t="str">
        <f t="shared" si="208"/>
        <v/>
      </c>
      <c r="CM162" t="str">
        <f t="shared" si="209"/>
        <v/>
      </c>
      <c r="CN162" t="str">
        <f t="shared" si="210"/>
        <v/>
      </c>
      <c r="CO162" t="str">
        <f t="shared" si="211"/>
        <v/>
      </c>
      <c r="CP162" t="str">
        <f t="shared" si="212"/>
        <v/>
      </c>
      <c r="CQ162" t="str">
        <f t="shared" si="213"/>
        <v/>
      </c>
      <c r="CR162" t="str">
        <f t="shared" si="214"/>
        <v/>
      </c>
      <c r="CS162" t="str">
        <f t="shared" si="215"/>
        <v/>
      </c>
      <c r="CT162" t="str">
        <f t="shared" si="216"/>
        <v/>
      </c>
      <c r="CU162" t="str">
        <f t="shared" si="217"/>
        <v/>
      </c>
      <c r="CV162" t="str">
        <f t="shared" si="218"/>
        <v/>
      </c>
      <c r="CW162" t="str">
        <f t="shared" si="219"/>
        <v/>
      </c>
      <c r="CX162" t="str">
        <f t="shared" si="220"/>
        <v/>
      </c>
      <c r="CY162" t="str">
        <f t="shared" si="221"/>
        <v/>
      </c>
      <c r="CZ162" t="str">
        <f t="shared" si="222"/>
        <v/>
      </c>
      <c r="DA162" t="str">
        <f t="shared" si="223"/>
        <v/>
      </c>
      <c r="DB162" t="str">
        <f t="shared" si="224"/>
        <v/>
      </c>
      <c r="DC162" t="str">
        <f t="shared" si="225"/>
        <v/>
      </c>
      <c r="DD162" t="str">
        <f t="shared" si="226"/>
        <v/>
      </c>
      <c r="DE162" t="str">
        <f t="shared" si="227"/>
        <v/>
      </c>
      <c r="DF162" t="str">
        <f t="shared" si="228"/>
        <v/>
      </c>
      <c r="DG162" t="str">
        <f t="shared" si="229"/>
        <v/>
      </c>
      <c r="DH162" s="5" t="str">
        <f>IFERROR((CR162*$B$2*(1-$H162)*('CAR.CAP_per person'!B$2))/(_xlfn.XLOOKUP($E$2,EU_countries_GDP!$A$2:$A$29,EU_countries_GDP!$E$2:$E$29)),"")</f>
        <v/>
      </c>
      <c r="DI162" s="5" t="str">
        <f>IFERROR((CS162*$B$2*(1-$H162)*('CAR.CAP_per person'!C$2))/(_xlfn.XLOOKUP($E$2,EU_countries_GDP!$A$2:$A$29,EU_countries_GDP!$E$2:$E$29)),"")</f>
        <v/>
      </c>
      <c r="DJ162" s="5" t="str">
        <f>IFERROR((CT162*$B$2*(1-$H162)*('CAR.CAP_per person'!D$2))/(_xlfn.XLOOKUP($E$2,EU_countries_GDP!$A$2:$A$29,EU_countries_GDP!$E$2:$E$29)),"")</f>
        <v/>
      </c>
      <c r="DK162" s="5" t="str">
        <f>IFERROR((CU162*$B$2*(1-$H162)*('CAR.CAP_per person'!E$2))/(_xlfn.XLOOKUP($E$2,EU_countries_GDP!$A$2:$A$29,EU_countries_GDP!$E$2:$E$29)),"")</f>
        <v/>
      </c>
      <c r="DL162" s="5" t="str">
        <f>IFERROR((CV162*$B$2*(1-$H162)*('CAR.CAP_per person'!F$2))/(_xlfn.XLOOKUP($E$2,EU_countries_GDP!$A$2:$A$29,EU_countries_GDP!$E$2:$E$29)),"")</f>
        <v/>
      </c>
      <c r="DM162" s="5" t="str">
        <f>IFERROR((CW162*$B$2*(1-$H162)*('CAR.CAP_per person'!G$2))/(_xlfn.XLOOKUP($E$2,EU_countries_GDP!$A$2:$A$29,EU_countries_GDP!$E$2:$E$29)),"")</f>
        <v/>
      </c>
      <c r="DN162" s="5" t="str">
        <f>IFERROR((CX162*$B$2*(1-$H162)*('CAR.CAP_per person'!H$2))/(_xlfn.XLOOKUP($E$2,EU_countries_GDP!$A$2:$A$29,EU_countries_GDP!$E$2:$E$29)),"")</f>
        <v/>
      </c>
      <c r="DO162" s="5" t="str">
        <f>IFERROR((CY162*$B$2*(1-$H162)*('CAR.CAP_per person'!I$2))/(_xlfn.XLOOKUP($E$2,EU_countries_GDP!$A$2:$A$29,EU_countries_GDP!$E$2:$E$29)),"")</f>
        <v/>
      </c>
      <c r="DP162" s="5" t="str">
        <f>IFERROR((CZ162*$B$2*(1-$H162)*('CAR.CAP_per person'!J$2))/(_xlfn.XLOOKUP($E$2,EU_countries_GDP!$A$2:$A$29,EU_countries_GDP!$E$2:$E$29)),"")</f>
        <v/>
      </c>
      <c r="DQ162" s="5" t="str">
        <f>IFERROR((DA162*$B$2*(1-$H162)*('CAR.CAP_per person'!K$2))/(_xlfn.XLOOKUP($E$2,EU_countries_GDP!$A$2:$A$29,EU_countries_GDP!$E$2:$E$29)),"")</f>
        <v/>
      </c>
      <c r="DR162" s="5" t="str">
        <f>IFERROR((DB162*$B$2*(1-$H162)*('CAR.CAP_per person'!L$2))/(_xlfn.XLOOKUP($E$2,EU_countries_GDP!$A$2:$A$29,EU_countries_GDP!$E$2:$E$29)),"")</f>
        <v/>
      </c>
      <c r="DS162" s="5" t="str">
        <f>IFERROR((DC162*$B$2*(1-$H162)*('CAR.CAP_per person'!M$2))/(_xlfn.XLOOKUP($E$2,EU_countries_GDP!$A$2:$A$29,EU_countries_GDP!$E$2:$E$29)),"")</f>
        <v/>
      </c>
      <c r="DT162" s="5" t="str">
        <f>IFERROR((DD162*$B$2*(1-$H162)*('CAR.CAP_per person'!N$2))/(_xlfn.XLOOKUP($E$2,EU_countries_GDP!$A$2:$A$29,EU_countries_GDP!$E$2:$E$29)),"")</f>
        <v/>
      </c>
      <c r="DU162" s="5" t="str">
        <f>IFERROR((DE162*$B$2*(1-$H162)*('CAR.CAP_per person'!O$2))/(_xlfn.XLOOKUP($E$2,EU_countries_GDP!$A$2:$A$29,EU_countries_GDP!$E$2:$E$29)),"")</f>
        <v/>
      </c>
      <c r="DV162" s="5" t="str">
        <f>IFERROR((DF162*$B$2*(1-$H162)*('CAR.CAP_per person'!P$2))/(_xlfn.XLOOKUP($E$2,EU_countries_GDP!$A$2:$A$29,EU_countries_GDP!$E$2:$E$29)),"")</f>
        <v/>
      </c>
      <c r="DW162" s="5" t="str">
        <f>IFERROR((DG162*$B$2*(1-$H162)*('CAR.CAP_per person'!Q$2))/(_xlfn.XLOOKUP($E$2,EU_countries_GDP!$A$2:$A$29,EU_countries_GDP!$E$2:$E$29)),"")</f>
        <v/>
      </c>
    </row>
    <row r="163" spans="2:127">
      <c r="B163" t="str">
        <f>_xlfn.XLOOKUP(D163,Table5[Ingredient],Table5[Category],"",FALSE)</f>
        <v/>
      </c>
      <c r="C163" s="33"/>
      <c r="D163" s="33"/>
      <c r="E163" s="33"/>
      <c r="F163" s="33"/>
      <c r="G163" s="33"/>
      <c r="H163" s="33"/>
      <c r="I163" s="33"/>
      <c r="J163" s="37" t="str">
        <f>IFERROR(INDEX('AveragePrices&amp;Codes'!G:AG, MATCH($D163, 'AveragePrices&amp;Codes'!$A:$A, 0), MATCH(Tool_clean!$E$2, 'AveragePrices&amp;Codes'!$G$1:$AG$1, 0)),"")</f>
        <v/>
      </c>
      <c r="K163" s="37" t="str">
        <f t="shared" si="194"/>
        <v/>
      </c>
      <c r="L163">
        <f>IFERROR(IF($F163="Raw",_xlfn.XLOOKUP(_xlfn.XLOOKUP(Tool_clean!$D163,'AveragePrices&amp;Codes'!$A:$A,'AveragePrices&amp;Codes'!$B:$B),AGRIBALYSE_Raw!$B:$B,AGRIBALYSE_Raw!O:O)*$E163,_xlfn.XLOOKUP(_xlfn.XLOOKUP(Tool_clean!$D163,'AveragePrices&amp;Codes'!$A:$A,'AveragePrices&amp;Codes'!$B:$B),AGRIBALYSE_Cooked!$C:$C,AGRIBALYSE_Cooked!P:P)*$E163),"")</f>
        <v>0</v>
      </c>
      <c r="M163">
        <f>IFERROR(IF($F163="Raw",_xlfn.XLOOKUP(_xlfn.XLOOKUP(Tool_clean!$D163,'AveragePrices&amp;Codes'!$A:$A,'AveragePrices&amp;Codes'!$B:$B),AGRIBALYSE_Raw!$B:$B,AGRIBALYSE_Raw!P:P)*$E163,_xlfn.XLOOKUP(_xlfn.XLOOKUP(Tool_clean!$D163,'AveragePrices&amp;Codes'!$A:$A,'AveragePrices&amp;Codes'!$B:$B),AGRIBALYSE_Cooked!$C:$C,AGRIBALYSE_Cooked!Q:Q)*$E163),"")</f>
        <v>0</v>
      </c>
      <c r="N163">
        <f>IFERROR(IF($F163="Raw",_xlfn.XLOOKUP(_xlfn.XLOOKUP(Tool_clean!$D163,'AveragePrices&amp;Codes'!$A:$A,'AveragePrices&amp;Codes'!$B:$B),AGRIBALYSE_Raw!$B:$B,AGRIBALYSE_Raw!Q:Q)*$E163,_xlfn.XLOOKUP(_xlfn.XLOOKUP(Tool_clean!$D163,'AveragePrices&amp;Codes'!$A:$A,'AveragePrices&amp;Codes'!$B:$B),AGRIBALYSE_Cooked!$C:$C,AGRIBALYSE_Cooked!R:R)*$E163),"")</f>
        <v>0</v>
      </c>
      <c r="O163">
        <f>IFERROR(IF($F163="Raw",_xlfn.XLOOKUP(_xlfn.XLOOKUP(Tool_clean!$D163,'AveragePrices&amp;Codes'!$A:$A,'AveragePrices&amp;Codes'!$B:$B),AGRIBALYSE_Raw!$B:$B,AGRIBALYSE_Raw!R:R)*$E163,_xlfn.XLOOKUP(_xlfn.XLOOKUP(Tool_clean!$D163,'AveragePrices&amp;Codes'!$A:$A,'AveragePrices&amp;Codes'!$B:$B),AGRIBALYSE_Cooked!$C:$C,AGRIBALYSE_Cooked!S:S)*$E163),"")</f>
        <v>0</v>
      </c>
      <c r="P163">
        <f>IFERROR(IF($F163="Raw",_xlfn.XLOOKUP(_xlfn.XLOOKUP(Tool_clean!$D163,'AveragePrices&amp;Codes'!$A:$A,'AveragePrices&amp;Codes'!$B:$B),AGRIBALYSE_Raw!$B:$B,AGRIBALYSE_Raw!S:S)*$E163,_xlfn.XLOOKUP(_xlfn.XLOOKUP(Tool_clean!$D163,'AveragePrices&amp;Codes'!$A:$A,'AveragePrices&amp;Codes'!$B:$B),AGRIBALYSE_Cooked!$C:$C,AGRIBALYSE_Cooked!T:T)*$E163),"")</f>
        <v>0</v>
      </c>
      <c r="Q163">
        <f>IFERROR(IF($F163="Raw",_xlfn.XLOOKUP(_xlfn.XLOOKUP(Tool_clean!$D163,'AveragePrices&amp;Codes'!$A:$A,'AveragePrices&amp;Codes'!$B:$B),AGRIBALYSE_Raw!$B:$B,AGRIBALYSE_Raw!T:T)*$E163,_xlfn.XLOOKUP(_xlfn.XLOOKUP(Tool_clean!$D163,'AveragePrices&amp;Codes'!$A:$A,'AveragePrices&amp;Codes'!$B:$B),AGRIBALYSE_Cooked!$C:$C,AGRIBALYSE_Cooked!U:U)*$E163),"")</f>
        <v>0</v>
      </c>
      <c r="R163">
        <f>IFERROR(IF($F163="Raw",_xlfn.XLOOKUP(_xlfn.XLOOKUP(Tool_clean!$D163,'AveragePrices&amp;Codes'!$A:$A,'AveragePrices&amp;Codes'!$B:$B),AGRIBALYSE_Raw!$B:$B,AGRIBALYSE_Raw!U:U)*$E163,_xlfn.XLOOKUP(_xlfn.XLOOKUP(Tool_clean!$D163,'AveragePrices&amp;Codes'!$A:$A,'AveragePrices&amp;Codes'!$B:$B),AGRIBALYSE_Cooked!$C:$C,AGRIBALYSE_Cooked!V:V)*$E163),"")</f>
        <v>0</v>
      </c>
      <c r="S163">
        <f>IFERROR(IF($F163="Raw",_xlfn.XLOOKUP(_xlfn.XLOOKUP(Tool_clean!$D163,'AveragePrices&amp;Codes'!$A:$A,'AveragePrices&amp;Codes'!$B:$B),AGRIBALYSE_Raw!$B:$B,AGRIBALYSE_Raw!V:V)*$E163,_xlfn.XLOOKUP(_xlfn.XLOOKUP(Tool_clean!$D163,'AveragePrices&amp;Codes'!$A:$A,'AveragePrices&amp;Codes'!$B:$B),AGRIBALYSE_Cooked!$C:$C,AGRIBALYSE_Cooked!W:W)*$E163),"")</f>
        <v>0</v>
      </c>
      <c r="T163">
        <f>IFERROR(IF($F163="Raw",_xlfn.XLOOKUP(_xlfn.XLOOKUP(Tool_clean!$D163,'AveragePrices&amp;Codes'!$A:$A,'AveragePrices&amp;Codes'!$B:$B),AGRIBALYSE_Raw!$B:$B,AGRIBALYSE_Raw!W:W)*$E163,_xlfn.XLOOKUP(_xlfn.XLOOKUP(Tool_clean!$D163,'AveragePrices&amp;Codes'!$A:$A,'AveragePrices&amp;Codes'!$B:$B),AGRIBALYSE_Cooked!$C:$C,AGRIBALYSE_Cooked!X:X)*$E163),"")</f>
        <v>0</v>
      </c>
      <c r="U163">
        <f>IFERROR(IF($F163="Raw",_xlfn.XLOOKUP(_xlfn.XLOOKUP(Tool_clean!$D163,'AveragePrices&amp;Codes'!$A:$A,'AveragePrices&amp;Codes'!$B:$B),AGRIBALYSE_Raw!$B:$B,AGRIBALYSE_Raw!X:X)*$E163,_xlfn.XLOOKUP(_xlfn.XLOOKUP(Tool_clean!$D163,'AveragePrices&amp;Codes'!$A:$A,'AveragePrices&amp;Codes'!$B:$B),AGRIBALYSE_Cooked!$C:$C,AGRIBALYSE_Cooked!Y:Y)*$E163),"")</f>
        <v>0</v>
      </c>
      <c r="V163">
        <f>IFERROR(IF($F163="Raw",_xlfn.XLOOKUP(_xlfn.XLOOKUP(Tool_clean!$D163,'AveragePrices&amp;Codes'!$A:$A,'AveragePrices&amp;Codes'!$B:$B),AGRIBALYSE_Raw!$B:$B,AGRIBALYSE_Raw!Y:Y)*$E163,_xlfn.XLOOKUP(_xlfn.XLOOKUP(Tool_clean!$D163,'AveragePrices&amp;Codes'!$A:$A,'AveragePrices&amp;Codes'!$B:$B),AGRIBALYSE_Cooked!$C:$C,AGRIBALYSE_Cooked!Z:Z)*$E163),"")</f>
        <v>0</v>
      </c>
      <c r="W163">
        <f>IFERROR(IF($F163="Raw",_xlfn.XLOOKUP(_xlfn.XLOOKUP(Tool_clean!$D163,'AveragePrices&amp;Codes'!$A:$A,'AveragePrices&amp;Codes'!$B:$B),AGRIBALYSE_Raw!$B:$B,AGRIBALYSE_Raw!Z:Z)*$E163,_xlfn.XLOOKUP(_xlfn.XLOOKUP(Tool_clean!$D163,'AveragePrices&amp;Codes'!$A:$A,'AveragePrices&amp;Codes'!$B:$B),AGRIBALYSE_Cooked!$C:$C,AGRIBALYSE_Cooked!AA:AA)*$E163),"")</f>
        <v>0</v>
      </c>
      <c r="X163">
        <f>IFERROR(IF($F163="Raw",_xlfn.XLOOKUP(_xlfn.XLOOKUP(Tool_clean!$D163,'AveragePrices&amp;Codes'!$A:$A,'AveragePrices&amp;Codes'!$B:$B),AGRIBALYSE_Raw!$B:$B,AGRIBALYSE_Raw!AA:AA)*$E163,_xlfn.XLOOKUP(_xlfn.XLOOKUP(Tool_clean!$D163,'AveragePrices&amp;Codes'!$A:$A,'AveragePrices&amp;Codes'!$B:$B),AGRIBALYSE_Cooked!$C:$C,AGRIBALYSE_Cooked!AB:AB)*$E163),"")</f>
        <v>0</v>
      </c>
      <c r="Y163">
        <f>IFERROR(IF($F163="Raw",_xlfn.XLOOKUP(_xlfn.XLOOKUP(Tool_clean!$D163,'AveragePrices&amp;Codes'!$A:$A,'AveragePrices&amp;Codes'!$B:$B),AGRIBALYSE_Raw!$B:$B,AGRIBALYSE_Raw!AB:AB)*$E163,_xlfn.XLOOKUP(_xlfn.XLOOKUP(Tool_clean!$D163,'AveragePrices&amp;Codes'!$A:$A,'AveragePrices&amp;Codes'!$B:$B),AGRIBALYSE_Cooked!$C:$C,AGRIBALYSE_Cooked!AC:AC)*$E163),"")</f>
        <v>0</v>
      </c>
      <c r="Z163">
        <f>IFERROR(IF($F163="Raw",_xlfn.XLOOKUP(_xlfn.XLOOKUP(Tool_clean!$D163,'AveragePrices&amp;Codes'!$A:$A,'AveragePrices&amp;Codes'!$B:$B),AGRIBALYSE_Raw!$B:$B,AGRIBALYSE_Raw!AC:AC)*$E163,_xlfn.XLOOKUP(_xlfn.XLOOKUP(Tool_clean!$D163,'AveragePrices&amp;Codes'!$A:$A,'AveragePrices&amp;Codes'!$B:$B),AGRIBALYSE_Cooked!$C:$C,AGRIBALYSE_Cooked!AD:AD)*$E163),"")</f>
        <v>0</v>
      </c>
      <c r="AA163">
        <f>IFERROR(IF($F163="Raw",_xlfn.XLOOKUP(_xlfn.XLOOKUP(Tool_clean!$D163,'AveragePrices&amp;Codes'!$A:$A,'AveragePrices&amp;Codes'!$B:$B),AGRIBALYSE_Raw!$B:$B,AGRIBALYSE_Raw!AD:AD)*$E163,_xlfn.XLOOKUP(_xlfn.XLOOKUP(Tool_clean!$D163,'AveragePrices&amp;Codes'!$A:$A,'AveragePrices&amp;Codes'!$B:$B),AGRIBALYSE_Cooked!$C:$C,AGRIBALYSE_Cooked!AE:AE)*$E163),"")</f>
        <v>0</v>
      </c>
      <c r="AB163" t="str" cm="1">
        <f t="array" ref="AB163">IFERROR(_xlfn.XLOOKUP(Tool_clean!$F163&amp;$E$2,'Cooking methods'!$A:$A&amp;'Cooking methods'!$B:$B,'Cooking methods'!C:C)*$E163,"")</f>
        <v/>
      </c>
      <c r="AC163" t="str" cm="1">
        <f t="array" ref="AC163">IFERROR(_xlfn.XLOOKUP(Tool_clean!$F163&amp;$E$2,'Cooking methods'!$A:$A&amp;'Cooking methods'!$B:$B,'Cooking methods'!D:D)*$E163,"")</f>
        <v/>
      </c>
      <c r="AD163" t="str" cm="1">
        <f t="array" ref="AD163">IFERROR(_xlfn.XLOOKUP(Tool_clean!$F163&amp;$E$2,'Cooking methods'!$A:$A&amp;'Cooking methods'!$B:$B,'Cooking methods'!E:E)*$E163,"")</f>
        <v/>
      </c>
      <c r="AE163" t="str" cm="1">
        <f t="array" ref="AE163">IFERROR(_xlfn.XLOOKUP(Tool_clean!$F163&amp;$E$2,'Cooking methods'!$A:$A&amp;'Cooking methods'!$B:$B,'Cooking methods'!F:F)*$E163,"")</f>
        <v/>
      </c>
      <c r="AF163" t="str" cm="1">
        <f t="array" ref="AF163">IFERROR(_xlfn.XLOOKUP(Tool_clean!$F163&amp;$E$2,'Cooking methods'!$A:$A&amp;'Cooking methods'!$B:$B,'Cooking methods'!G:G)*$E163,"")</f>
        <v/>
      </c>
      <c r="AG163" t="str" cm="1">
        <f t="array" ref="AG163">IFERROR(_xlfn.XLOOKUP(Tool_clean!$F163&amp;$E$2,'Cooking methods'!$A:$A&amp;'Cooking methods'!$B:$B,'Cooking methods'!H:H)*$E163,"")</f>
        <v/>
      </c>
      <c r="AH163" t="str" cm="1">
        <f t="array" ref="AH163">IFERROR(_xlfn.XLOOKUP(Tool_clean!$F163&amp;$E$2,'Cooking methods'!$A:$A&amp;'Cooking methods'!$B:$B,'Cooking methods'!I:I)*$E163,"")</f>
        <v/>
      </c>
      <c r="AI163" t="str" cm="1">
        <f t="array" ref="AI163">IFERROR(_xlfn.XLOOKUP(Tool_clean!$F163&amp;$E$2,'Cooking methods'!$A:$A&amp;'Cooking methods'!$B:$B,'Cooking methods'!J:J)*$E163,"")</f>
        <v/>
      </c>
      <c r="AJ163" t="str" cm="1">
        <f t="array" ref="AJ163">IFERROR(_xlfn.XLOOKUP(Tool_clean!$F163&amp;$E$2,'Cooking methods'!$A:$A&amp;'Cooking methods'!$B:$B,'Cooking methods'!K:K)*$E163,"")</f>
        <v/>
      </c>
      <c r="AK163" t="str" cm="1">
        <f t="array" ref="AK163">IFERROR(_xlfn.XLOOKUP(Tool_clean!$F163&amp;$E$2,'Cooking methods'!$A:$A&amp;'Cooking methods'!$B:$B,'Cooking methods'!L:L)*$E163,"")</f>
        <v/>
      </c>
      <c r="AL163" t="str" cm="1">
        <f t="array" ref="AL163">IFERROR(_xlfn.XLOOKUP(Tool_clean!$F163&amp;$E$2,'Cooking methods'!$A:$A&amp;'Cooking methods'!$B:$B,'Cooking methods'!M:M)*$E163,"")</f>
        <v/>
      </c>
      <c r="AM163" t="str" cm="1">
        <f t="array" ref="AM163">IFERROR(_xlfn.XLOOKUP(Tool_clean!$F163&amp;$E$2,'Cooking methods'!$A:$A&amp;'Cooking methods'!$B:$B,'Cooking methods'!N:N)*$E163,"")</f>
        <v/>
      </c>
      <c r="AN163" t="str" cm="1">
        <f t="array" ref="AN163">IFERROR(_xlfn.XLOOKUP(Tool_clean!$F163&amp;$E$2,'Cooking methods'!$A:$A&amp;'Cooking methods'!$B:$B,'Cooking methods'!O:O)*$E163,"")</f>
        <v/>
      </c>
      <c r="AO163" t="str" cm="1">
        <f t="array" ref="AO163">IFERROR(_xlfn.XLOOKUP(Tool_clean!$F163&amp;$E$2,'Cooking methods'!$A:$A&amp;'Cooking methods'!$B:$B,'Cooking methods'!P:P)*$E163,"")</f>
        <v/>
      </c>
      <c r="AP163" t="str" cm="1">
        <f t="array" ref="AP163">IFERROR(_xlfn.XLOOKUP(Tool_clean!$F163&amp;$E$2,'Cooking methods'!$A:$A&amp;'Cooking methods'!$B:$B,'Cooking methods'!Q:Q)*$E163,"")</f>
        <v/>
      </c>
      <c r="AQ163" t="str" cm="1">
        <f t="array" ref="AQ163">IFERROR(_xlfn.XLOOKUP(Tool_clean!$F163&amp;$E$2,'Cooking methods'!$A:$A&amp;'Cooking methods'!$B:$B,'Cooking methods'!R:R)*$E163,"")</f>
        <v/>
      </c>
      <c r="AR163" t="str" cm="1">
        <f t="array" ref="AR163">IFERROR(_xlfn.XLOOKUP(Tool_clean!$G163&amp;$E$2,'Waste management'!$A:$A&amp;'Waste management'!$B:$B,'Waste management'!C:C)*$E163,"")</f>
        <v/>
      </c>
      <c r="AS163" t="str" cm="1">
        <f t="array" ref="AS163">IFERROR(_xlfn.XLOOKUP(Tool_clean!$G163&amp;$E$2,'Waste management'!$A:$A&amp;'Waste management'!$B:$B,'Waste management'!D:D)*$E163,"")</f>
        <v/>
      </c>
      <c r="AT163" t="str" cm="1">
        <f t="array" ref="AT163">IFERROR(_xlfn.XLOOKUP(Tool_clean!$G163&amp;$E$2,'Waste management'!$A:$A&amp;'Waste management'!$B:$B,'Waste management'!E:E)*$E163,"")</f>
        <v/>
      </c>
      <c r="AU163" t="str" cm="1">
        <f t="array" ref="AU163">IFERROR(_xlfn.XLOOKUP(Tool_clean!$G163&amp;$E$2,'Waste management'!$A:$A&amp;'Waste management'!$B:$B,'Waste management'!F:F)*$E163,"")</f>
        <v/>
      </c>
      <c r="AV163" t="str" cm="1">
        <f t="array" ref="AV163">IFERROR(_xlfn.XLOOKUP(Tool_clean!$G163&amp;$E$2,'Waste management'!$A:$A&amp;'Waste management'!$B:$B,'Waste management'!G:G)*$E163,"")</f>
        <v/>
      </c>
      <c r="AW163" t="str" cm="1">
        <f t="array" ref="AW163">IFERROR(_xlfn.XLOOKUP(Tool_clean!$G163&amp;$E$2,'Waste management'!$A:$A&amp;'Waste management'!$B:$B,'Waste management'!H:H)*$E163,"")</f>
        <v/>
      </c>
      <c r="AX163" t="str" cm="1">
        <f t="array" ref="AX163">IFERROR(_xlfn.XLOOKUP(Tool_clean!$G163&amp;$E$2,'Waste management'!$A:$A&amp;'Waste management'!$B:$B,'Waste management'!I:I)*$E163,"")</f>
        <v/>
      </c>
      <c r="AY163" t="str" cm="1">
        <f t="array" ref="AY163">IFERROR(_xlfn.XLOOKUP(Tool_clean!$G163&amp;$E$2,'Waste management'!$A:$A&amp;'Waste management'!$B:$B,'Waste management'!J:J)*$E163,"")</f>
        <v/>
      </c>
      <c r="AZ163" t="str" cm="1">
        <f t="array" ref="AZ163">IFERROR(_xlfn.XLOOKUP(Tool_clean!$G163&amp;$E$2,'Waste management'!$A:$A&amp;'Waste management'!$B:$B,'Waste management'!K:K)*$E163,"")</f>
        <v/>
      </c>
      <c r="BA163" t="str" cm="1">
        <f t="array" ref="BA163">IFERROR(_xlfn.XLOOKUP(Tool_clean!$G163&amp;$E$2,'Waste management'!$A:$A&amp;'Waste management'!$B:$B,'Waste management'!L:L)*$E163,"")</f>
        <v/>
      </c>
      <c r="BB163" t="str" cm="1">
        <f t="array" ref="BB163">IFERROR(_xlfn.XLOOKUP(Tool_clean!$G163&amp;$E$2,'Waste management'!$A:$A&amp;'Waste management'!$B:$B,'Waste management'!M:M)*$E163,"")</f>
        <v/>
      </c>
      <c r="BC163" t="str" cm="1">
        <f t="array" ref="BC163">IFERROR(_xlfn.XLOOKUP(Tool_clean!$G163&amp;$E$2,'Waste management'!$A:$A&amp;'Waste management'!$B:$B,'Waste management'!N:N)*$E163,"")</f>
        <v/>
      </c>
      <c r="BD163" t="str" cm="1">
        <f t="array" ref="BD163">IFERROR(_xlfn.XLOOKUP(Tool_clean!$G163&amp;$E$2,'Waste management'!$A:$A&amp;'Waste management'!$B:$B,'Waste management'!O:O)*$E163,"")</f>
        <v/>
      </c>
      <c r="BE163" t="str" cm="1">
        <f t="array" ref="BE163">IFERROR(_xlfn.XLOOKUP(Tool_clean!$G163&amp;$E$2,'Waste management'!$A:$A&amp;'Waste management'!$B:$B,'Waste management'!P:P)*$E163,"")</f>
        <v/>
      </c>
      <c r="BF163" t="str" cm="1">
        <f t="array" ref="BF163">IFERROR(_xlfn.XLOOKUP(Tool_clean!$G163&amp;$E$2,'Waste management'!$A:$A&amp;'Waste management'!$B:$B,'Waste management'!Q:Q)*$E163,"")</f>
        <v/>
      </c>
      <c r="BG163" t="str" cm="1">
        <f t="array" ref="BG163">IFERROR(_xlfn.XLOOKUP(Tool_clean!$G163&amp;$E$2,'Waste management'!$A:$A&amp;'Waste management'!$B:$B,'Waste management'!R:R)*$E163,"")</f>
        <v/>
      </c>
      <c r="BH163" t="str">
        <f>IFERROR((L163+AR163+AB163)*_xlfn.XLOOKUP(Tool_clean!BH$4,Monetization_Factors!$A:$A,Monetization_Factors!$D:$D),"")</f>
        <v/>
      </c>
      <c r="BI163" t="str">
        <f>IFERROR((M163+AS163+AC163)*_xlfn.XLOOKUP(Tool_clean!BI$4,Monetization_Factors!$A:$A,Monetization_Factors!$D:$D),"")</f>
        <v/>
      </c>
      <c r="BJ163" t="str">
        <f>IFERROR((N163+AT163+AD163)*_xlfn.XLOOKUP(Tool_clean!BJ$4,Monetization_Factors!$A:$A,Monetization_Factors!$D:$D),"")</f>
        <v/>
      </c>
      <c r="BK163" t="str">
        <f>IFERROR((O163+AU163+AE163)*_xlfn.XLOOKUP(Tool_clean!BK$4,Monetization_Factors!$A:$A,Monetization_Factors!$D:$D),"")</f>
        <v/>
      </c>
      <c r="BL163" t="str">
        <f>IFERROR((P163+AV163+AF163)*_xlfn.XLOOKUP(Tool_clean!BL$4,Monetization_Factors!$A:$A,Monetization_Factors!$D:$D),"")</f>
        <v/>
      </c>
      <c r="BM163" t="str">
        <f>IFERROR((Q163+AW163+AG163)*_xlfn.XLOOKUP(Tool_clean!BM$4,Monetization_Factors!$A:$A,Monetization_Factors!$D:$D),"")</f>
        <v/>
      </c>
      <c r="BN163" t="str">
        <f>IFERROR((R163+AX163+AH163)*_xlfn.XLOOKUP(Tool_clean!BN$4,Monetization_Factors!$A:$A,Monetization_Factors!$D:$D),"")</f>
        <v/>
      </c>
      <c r="BO163" t="str">
        <f>IFERROR((S163+AY163+AI163)*_xlfn.XLOOKUP(Tool_clean!BO$4,Monetization_Factors!$A:$A,Monetization_Factors!$D:$D),"")</f>
        <v/>
      </c>
      <c r="BP163" t="str">
        <f>IFERROR((T163+AZ163+AJ163)*_xlfn.XLOOKUP(Tool_clean!BP$4,Monetization_Factors!$A:$A,Monetization_Factors!$D:$D),"")</f>
        <v/>
      </c>
      <c r="BQ163" t="str">
        <f>IFERROR((U163+BA163+AK163)*_xlfn.XLOOKUP(Tool_clean!BQ$4,Monetization_Factors!$A:$A,Monetization_Factors!$D:$D),"")</f>
        <v/>
      </c>
      <c r="BR163" t="str">
        <f>IFERROR((V163+BB163+AL163)*_xlfn.XLOOKUP(Tool_clean!BR$4,Monetization_Factors!$A:$A,Monetization_Factors!$D:$D),"")</f>
        <v/>
      </c>
      <c r="BS163" t="str">
        <f>IFERROR((W163+BC163+AM163)*_xlfn.XLOOKUP(Tool_clean!BS$4,Monetization_Factors!$A:$A,Monetization_Factors!$D:$D),"")</f>
        <v/>
      </c>
      <c r="BT163" t="str">
        <f>IFERROR((X163+BD163+AN163)*_xlfn.XLOOKUP(Tool_clean!BT$4,Monetization_Factors!$A:$A,Monetization_Factors!$D:$D),"")</f>
        <v/>
      </c>
      <c r="BU163" t="str">
        <f>IFERROR((Y163+BE163+AO163)*_xlfn.XLOOKUP(Tool_clean!BU$4,Monetization_Factors!$A:$A,Monetization_Factors!$D:$D),"")</f>
        <v/>
      </c>
      <c r="BV163" t="str">
        <f>IFERROR((Z163+BF163+AP163)*_xlfn.XLOOKUP(Tool_clean!BV$4,Monetization_Factors!$A:$A,Monetization_Factors!$D:$D),"")</f>
        <v/>
      </c>
      <c r="BW163" t="str">
        <f>IFERROR((AA163+BG163+AQ163)*_xlfn.XLOOKUP(Tool_clean!BW$4,Monetization_Factors!$A:$A,Monetization_Factors!$D:$D),"")</f>
        <v/>
      </c>
      <c r="BX163" s="38" t="str" cm="1">
        <f t="array" ref="BX163">IFERROR(_xlfn.IFS(I163&gt;0,I163*E163,I163="",J163*E163),"")</f>
        <v/>
      </c>
      <c r="BY163" s="38">
        <f t="shared" si="195"/>
        <v>0</v>
      </c>
      <c r="BZ163" s="38" t="str">
        <f t="shared" si="196"/>
        <v/>
      </c>
      <c r="CA163" s="38" t="str">
        <f t="shared" si="197"/>
        <v/>
      </c>
      <c r="CB163" t="str">
        <f t="shared" si="198"/>
        <v/>
      </c>
      <c r="CC163" t="str">
        <f t="shared" si="199"/>
        <v/>
      </c>
      <c r="CD163" t="str">
        <f t="shared" si="200"/>
        <v/>
      </c>
      <c r="CE163" t="str">
        <f t="shared" si="201"/>
        <v/>
      </c>
      <c r="CF163" t="str">
        <f t="shared" si="202"/>
        <v/>
      </c>
      <c r="CG163" t="str">
        <f t="shared" si="203"/>
        <v/>
      </c>
      <c r="CH163" t="str">
        <f t="shared" si="204"/>
        <v/>
      </c>
      <c r="CI163" t="str">
        <f t="shared" si="205"/>
        <v/>
      </c>
      <c r="CJ163" t="str">
        <f t="shared" si="206"/>
        <v/>
      </c>
      <c r="CK163" t="str">
        <f t="shared" si="207"/>
        <v/>
      </c>
      <c r="CL163" t="str">
        <f t="shared" si="208"/>
        <v/>
      </c>
      <c r="CM163" t="str">
        <f t="shared" si="209"/>
        <v/>
      </c>
      <c r="CN163" t="str">
        <f t="shared" si="210"/>
        <v/>
      </c>
      <c r="CO163" t="str">
        <f t="shared" si="211"/>
        <v/>
      </c>
      <c r="CP163" t="str">
        <f t="shared" si="212"/>
        <v/>
      </c>
      <c r="CQ163" t="str">
        <f t="shared" si="213"/>
        <v/>
      </c>
      <c r="CR163" t="str">
        <f t="shared" si="214"/>
        <v/>
      </c>
      <c r="CS163" t="str">
        <f t="shared" si="215"/>
        <v/>
      </c>
      <c r="CT163" t="str">
        <f t="shared" si="216"/>
        <v/>
      </c>
      <c r="CU163" t="str">
        <f t="shared" si="217"/>
        <v/>
      </c>
      <c r="CV163" t="str">
        <f t="shared" si="218"/>
        <v/>
      </c>
      <c r="CW163" t="str">
        <f t="shared" si="219"/>
        <v/>
      </c>
      <c r="CX163" t="str">
        <f t="shared" si="220"/>
        <v/>
      </c>
      <c r="CY163" t="str">
        <f t="shared" si="221"/>
        <v/>
      </c>
      <c r="CZ163" t="str">
        <f t="shared" si="222"/>
        <v/>
      </c>
      <c r="DA163" t="str">
        <f t="shared" si="223"/>
        <v/>
      </c>
      <c r="DB163" t="str">
        <f t="shared" si="224"/>
        <v/>
      </c>
      <c r="DC163" t="str">
        <f t="shared" si="225"/>
        <v/>
      </c>
      <c r="DD163" t="str">
        <f t="shared" si="226"/>
        <v/>
      </c>
      <c r="DE163" t="str">
        <f t="shared" si="227"/>
        <v/>
      </c>
      <c r="DF163" t="str">
        <f t="shared" si="228"/>
        <v/>
      </c>
      <c r="DG163" t="str">
        <f t="shared" si="229"/>
        <v/>
      </c>
      <c r="DH163" s="5" t="str">
        <f>IFERROR((CR163*$B$2*(1-$H163)*('CAR.CAP_per person'!B$2))/(_xlfn.XLOOKUP($E$2,EU_countries_GDP!$A$2:$A$29,EU_countries_GDP!$E$2:$E$29)),"")</f>
        <v/>
      </c>
      <c r="DI163" s="5" t="str">
        <f>IFERROR((CS163*$B$2*(1-$H163)*('CAR.CAP_per person'!C$2))/(_xlfn.XLOOKUP($E$2,EU_countries_GDP!$A$2:$A$29,EU_countries_GDP!$E$2:$E$29)),"")</f>
        <v/>
      </c>
      <c r="DJ163" s="5" t="str">
        <f>IFERROR((CT163*$B$2*(1-$H163)*('CAR.CAP_per person'!D$2))/(_xlfn.XLOOKUP($E$2,EU_countries_GDP!$A$2:$A$29,EU_countries_GDP!$E$2:$E$29)),"")</f>
        <v/>
      </c>
      <c r="DK163" s="5" t="str">
        <f>IFERROR((CU163*$B$2*(1-$H163)*('CAR.CAP_per person'!E$2))/(_xlfn.XLOOKUP($E$2,EU_countries_GDP!$A$2:$A$29,EU_countries_GDP!$E$2:$E$29)),"")</f>
        <v/>
      </c>
      <c r="DL163" s="5" t="str">
        <f>IFERROR((CV163*$B$2*(1-$H163)*('CAR.CAP_per person'!F$2))/(_xlfn.XLOOKUP($E$2,EU_countries_GDP!$A$2:$A$29,EU_countries_GDP!$E$2:$E$29)),"")</f>
        <v/>
      </c>
      <c r="DM163" s="5" t="str">
        <f>IFERROR((CW163*$B$2*(1-$H163)*('CAR.CAP_per person'!G$2))/(_xlfn.XLOOKUP($E$2,EU_countries_GDP!$A$2:$A$29,EU_countries_GDP!$E$2:$E$29)),"")</f>
        <v/>
      </c>
      <c r="DN163" s="5" t="str">
        <f>IFERROR((CX163*$B$2*(1-$H163)*('CAR.CAP_per person'!H$2))/(_xlfn.XLOOKUP($E$2,EU_countries_GDP!$A$2:$A$29,EU_countries_GDP!$E$2:$E$29)),"")</f>
        <v/>
      </c>
      <c r="DO163" s="5" t="str">
        <f>IFERROR((CY163*$B$2*(1-$H163)*('CAR.CAP_per person'!I$2))/(_xlfn.XLOOKUP($E$2,EU_countries_GDP!$A$2:$A$29,EU_countries_GDP!$E$2:$E$29)),"")</f>
        <v/>
      </c>
      <c r="DP163" s="5" t="str">
        <f>IFERROR((CZ163*$B$2*(1-$H163)*('CAR.CAP_per person'!J$2))/(_xlfn.XLOOKUP($E$2,EU_countries_GDP!$A$2:$A$29,EU_countries_GDP!$E$2:$E$29)),"")</f>
        <v/>
      </c>
      <c r="DQ163" s="5" t="str">
        <f>IFERROR((DA163*$B$2*(1-$H163)*('CAR.CAP_per person'!K$2))/(_xlfn.XLOOKUP($E$2,EU_countries_GDP!$A$2:$A$29,EU_countries_GDP!$E$2:$E$29)),"")</f>
        <v/>
      </c>
      <c r="DR163" s="5" t="str">
        <f>IFERROR((DB163*$B$2*(1-$H163)*('CAR.CAP_per person'!L$2))/(_xlfn.XLOOKUP($E$2,EU_countries_GDP!$A$2:$A$29,EU_countries_GDP!$E$2:$E$29)),"")</f>
        <v/>
      </c>
      <c r="DS163" s="5" t="str">
        <f>IFERROR((DC163*$B$2*(1-$H163)*('CAR.CAP_per person'!M$2))/(_xlfn.XLOOKUP($E$2,EU_countries_GDP!$A$2:$A$29,EU_countries_GDP!$E$2:$E$29)),"")</f>
        <v/>
      </c>
      <c r="DT163" s="5" t="str">
        <f>IFERROR((DD163*$B$2*(1-$H163)*('CAR.CAP_per person'!N$2))/(_xlfn.XLOOKUP($E$2,EU_countries_GDP!$A$2:$A$29,EU_countries_GDP!$E$2:$E$29)),"")</f>
        <v/>
      </c>
      <c r="DU163" s="5" t="str">
        <f>IFERROR((DE163*$B$2*(1-$H163)*('CAR.CAP_per person'!O$2))/(_xlfn.XLOOKUP($E$2,EU_countries_GDP!$A$2:$A$29,EU_countries_GDP!$E$2:$E$29)),"")</f>
        <v/>
      </c>
      <c r="DV163" s="5" t="str">
        <f>IFERROR((DF163*$B$2*(1-$H163)*('CAR.CAP_per person'!P$2))/(_xlfn.XLOOKUP($E$2,EU_countries_GDP!$A$2:$A$29,EU_countries_GDP!$E$2:$E$29)),"")</f>
        <v/>
      </c>
      <c r="DW163" s="5" t="str">
        <f>IFERROR((DG163*$B$2*(1-$H163)*('CAR.CAP_per person'!Q$2))/(_xlfn.XLOOKUP($E$2,EU_countries_GDP!$A$2:$A$29,EU_countries_GDP!$E$2:$E$29)),"")</f>
        <v/>
      </c>
    </row>
    <row r="164" spans="2:127">
      <c r="B164" t="str">
        <f>_xlfn.XLOOKUP(D164,Table5[Ingredient],Table5[Category],"",FALSE)</f>
        <v/>
      </c>
      <c r="C164" s="33"/>
      <c r="D164" s="33"/>
      <c r="E164" s="33"/>
      <c r="F164" s="33"/>
      <c r="G164" s="33"/>
      <c r="H164" s="33"/>
      <c r="I164" s="33"/>
      <c r="J164" s="37" t="str">
        <f>IFERROR(INDEX('AveragePrices&amp;Codes'!G:AG, MATCH($D164, 'AveragePrices&amp;Codes'!$A:$A, 0), MATCH(Tool_clean!$E$2, 'AveragePrices&amp;Codes'!$G$1:$AG$1, 0)),"")</f>
        <v/>
      </c>
      <c r="K164" s="37" t="str">
        <f t="shared" si="194"/>
        <v/>
      </c>
      <c r="L164">
        <f>IFERROR(IF($F164="Raw",_xlfn.XLOOKUP(_xlfn.XLOOKUP(Tool_clean!$D164,'AveragePrices&amp;Codes'!$A:$A,'AveragePrices&amp;Codes'!$B:$B),AGRIBALYSE_Raw!$B:$B,AGRIBALYSE_Raw!O:O)*$E164,_xlfn.XLOOKUP(_xlfn.XLOOKUP(Tool_clean!$D164,'AveragePrices&amp;Codes'!$A:$A,'AveragePrices&amp;Codes'!$B:$B),AGRIBALYSE_Cooked!$C:$C,AGRIBALYSE_Cooked!P:P)*$E164),"")</f>
        <v>0</v>
      </c>
      <c r="M164">
        <f>IFERROR(IF($F164="Raw",_xlfn.XLOOKUP(_xlfn.XLOOKUP(Tool_clean!$D164,'AveragePrices&amp;Codes'!$A:$A,'AveragePrices&amp;Codes'!$B:$B),AGRIBALYSE_Raw!$B:$B,AGRIBALYSE_Raw!P:P)*$E164,_xlfn.XLOOKUP(_xlfn.XLOOKUP(Tool_clean!$D164,'AveragePrices&amp;Codes'!$A:$A,'AveragePrices&amp;Codes'!$B:$B),AGRIBALYSE_Cooked!$C:$C,AGRIBALYSE_Cooked!Q:Q)*$E164),"")</f>
        <v>0</v>
      </c>
      <c r="N164">
        <f>IFERROR(IF($F164="Raw",_xlfn.XLOOKUP(_xlfn.XLOOKUP(Tool_clean!$D164,'AveragePrices&amp;Codes'!$A:$A,'AveragePrices&amp;Codes'!$B:$B),AGRIBALYSE_Raw!$B:$B,AGRIBALYSE_Raw!Q:Q)*$E164,_xlfn.XLOOKUP(_xlfn.XLOOKUP(Tool_clean!$D164,'AveragePrices&amp;Codes'!$A:$A,'AveragePrices&amp;Codes'!$B:$B),AGRIBALYSE_Cooked!$C:$C,AGRIBALYSE_Cooked!R:R)*$E164),"")</f>
        <v>0</v>
      </c>
      <c r="O164">
        <f>IFERROR(IF($F164="Raw",_xlfn.XLOOKUP(_xlfn.XLOOKUP(Tool_clean!$D164,'AveragePrices&amp;Codes'!$A:$A,'AveragePrices&amp;Codes'!$B:$B),AGRIBALYSE_Raw!$B:$B,AGRIBALYSE_Raw!R:R)*$E164,_xlfn.XLOOKUP(_xlfn.XLOOKUP(Tool_clean!$D164,'AveragePrices&amp;Codes'!$A:$A,'AveragePrices&amp;Codes'!$B:$B),AGRIBALYSE_Cooked!$C:$C,AGRIBALYSE_Cooked!S:S)*$E164),"")</f>
        <v>0</v>
      </c>
      <c r="P164">
        <f>IFERROR(IF($F164="Raw",_xlfn.XLOOKUP(_xlfn.XLOOKUP(Tool_clean!$D164,'AveragePrices&amp;Codes'!$A:$A,'AveragePrices&amp;Codes'!$B:$B),AGRIBALYSE_Raw!$B:$B,AGRIBALYSE_Raw!S:S)*$E164,_xlfn.XLOOKUP(_xlfn.XLOOKUP(Tool_clean!$D164,'AveragePrices&amp;Codes'!$A:$A,'AveragePrices&amp;Codes'!$B:$B),AGRIBALYSE_Cooked!$C:$C,AGRIBALYSE_Cooked!T:T)*$E164),"")</f>
        <v>0</v>
      </c>
      <c r="Q164">
        <f>IFERROR(IF($F164="Raw",_xlfn.XLOOKUP(_xlfn.XLOOKUP(Tool_clean!$D164,'AveragePrices&amp;Codes'!$A:$A,'AveragePrices&amp;Codes'!$B:$B),AGRIBALYSE_Raw!$B:$B,AGRIBALYSE_Raw!T:T)*$E164,_xlfn.XLOOKUP(_xlfn.XLOOKUP(Tool_clean!$D164,'AveragePrices&amp;Codes'!$A:$A,'AveragePrices&amp;Codes'!$B:$B),AGRIBALYSE_Cooked!$C:$C,AGRIBALYSE_Cooked!U:U)*$E164),"")</f>
        <v>0</v>
      </c>
      <c r="R164">
        <f>IFERROR(IF($F164="Raw",_xlfn.XLOOKUP(_xlfn.XLOOKUP(Tool_clean!$D164,'AveragePrices&amp;Codes'!$A:$A,'AveragePrices&amp;Codes'!$B:$B),AGRIBALYSE_Raw!$B:$B,AGRIBALYSE_Raw!U:U)*$E164,_xlfn.XLOOKUP(_xlfn.XLOOKUP(Tool_clean!$D164,'AveragePrices&amp;Codes'!$A:$A,'AveragePrices&amp;Codes'!$B:$B),AGRIBALYSE_Cooked!$C:$C,AGRIBALYSE_Cooked!V:V)*$E164),"")</f>
        <v>0</v>
      </c>
      <c r="S164">
        <f>IFERROR(IF($F164="Raw",_xlfn.XLOOKUP(_xlfn.XLOOKUP(Tool_clean!$D164,'AveragePrices&amp;Codes'!$A:$A,'AveragePrices&amp;Codes'!$B:$B),AGRIBALYSE_Raw!$B:$B,AGRIBALYSE_Raw!V:V)*$E164,_xlfn.XLOOKUP(_xlfn.XLOOKUP(Tool_clean!$D164,'AveragePrices&amp;Codes'!$A:$A,'AveragePrices&amp;Codes'!$B:$B),AGRIBALYSE_Cooked!$C:$C,AGRIBALYSE_Cooked!W:W)*$E164),"")</f>
        <v>0</v>
      </c>
      <c r="T164">
        <f>IFERROR(IF($F164="Raw",_xlfn.XLOOKUP(_xlfn.XLOOKUP(Tool_clean!$D164,'AveragePrices&amp;Codes'!$A:$A,'AveragePrices&amp;Codes'!$B:$B),AGRIBALYSE_Raw!$B:$B,AGRIBALYSE_Raw!W:W)*$E164,_xlfn.XLOOKUP(_xlfn.XLOOKUP(Tool_clean!$D164,'AveragePrices&amp;Codes'!$A:$A,'AveragePrices&amp;Codes'!$B:$B),AGRIBALYSE_Cooked!$C:$C,AGRIBALYSE_Cooked!X:X)*$E164),"")</f>
        <v>0</v>
      </c>
      <c r="U164">
        <f>IFERROR(IF($F164="Raw",_xlfn.XLOOKUP(_xlfn.XLOOKUP(Tool_clean!$D164,'AveragePrices&amp;Codes'!$A:$A,'AveragePrices&amp;Codes'!$B:$B),AGRIBALYSE_Raw!$B:$B,AGRIBALYSE_Raw!X:X)*$E164,_xlfn.XLOOKUP(_xlfn.XLOOKUP(Tool_clean!$D164,'AveragePrices&amp;Codes'!$A:$A,'AveragePrices&amp;Codes'!$B:$B),AGRIBALYSE_Cooked!$C:$C,AGRIBALYSE_Cooked!Y:Y)*$E164),"")</f>
        <v>0</v>
      </c>
      <c r="V164">
        <f>IFERROR(IF($F164="Raw",_xlfn.XLOOKUP(_xlfn.XLOOKUP(Tool_clean!$D164,'AveragePrices&amp;Codes'!$A:$A,'AveragePrices&amp;Codes'!$B:$B),AGRIBALYSE_Raw!$B:$B,AGRIBALYSE_Raw!Y:Y)*$E164,_xlfn.XLOOKUP(_xlfn.XLOOKUP(Tool_clean!$D164,'AveragePrices&amp;Codes'!$A:$A,'AveragePrices&amp;Codes'!$B:$B),AGRIBALYSE_Cooked!$C:$C,AGRIBALYSE_Cooked!Z:Z)*$E164),"")</f>
        <v>0</v>
      </c>
      <c r="W164">
        <f>IFERROR(IF($F164="Raw",_xlfn.XLOOKUP(_xlfn.XLOOKUP(Tool_clean!$D164,'AveragePrices&amp;Codes'!$A:$A,'AveragePrices&amp;Codes'!$B:$B),AGRIBALYSE_Raw!$B:$B,AGRIBALYSE_Raw!Z:Z)*$E164,_xlfn.XLOOKUP(_xlfn.XLOOKUP(Tool_clean!$D164,'AveragePrices&amp;Codes'!$A:$A,'AveragePrices&amp;Codes'!$B:$B),AGRIBALYSE_Cooked!$C:$C,AGRIBALYSE_Cooked!AA:AA)*$E164),"")</f>
        <v>0</v>
      </c>
      <c r="X164">
        <f>IFERROR(IF($F164="Raw",_xlfn.XLOOKUP(_xlfn.XLOOKUP(Tool_clean!$D164,'AveragePrices&amp;Codes'!$A:$A,'AveragePrices&amp;Codes'!$B:$B),AGRIBALYSE_Raw!$B:$B,AGRIBALYSE_Raw!AA:AA)*$E164,_xlfn.XLOOKUP(_xlfn.XLOOKUP(Tool_clean!$D164,'AveragePrices&amp;Codes'!$A:$A,'AveragePrices&amp;Codes'!$B:$B),AGRIBALYSE_Cooked!$C:$C,AGRIBALYSE_Cooked!AB:AB)*$E164),"")</f>
        <v>0</v>
      </c>
      <c r="Y164">
        <f>IFERROR(IF($F164="Raw",_xlfn.XLOOKUP(_xlfn.XLOOKUP(Tool_clean!$D164,'AveragePrices&amp;Codes'!$A:$A,'AveragePrices&amp;Codes'!$B:$B),AGRIBALYSE_Raw!$B:$B,AGRIBALYSE_Raw!AB:AB)*$E164,_xlfn.XLOOKUP(_xlfn.XLOOKUP(Tool_clean!$D164,'AveragePrices&amp;Codes'!$A:$A,'AveragePrices&amp;Codes'!$B:$B),AGRIBALYSE_Cooked!$C:$C,AGRIBALYSE_Cooked!AC:AC)*$E164),"")</f>
        <v>0</v>
      </c>
      <c r="Z164">
        <f>IFERROR(IF($F164="Raw",_xlfn.XLOOKUP(_xlfn.XLOOKUP(Tool_clean!$D164,'AveragePrices&amp;Codes'!$A:$A,'AveragePrices&amp;Codes'!$B:$B),AGRIBALYSE_Raw!$B:$B,AGRIBALYSE_Raw!AC:AC)*$E164,_xlfn.XLOOKUP(_xlfn.XLOOKUP(Tool_clean!$D164,'AveragePrices&amp;Codes'!$A:$A,'AveragePrices&amp;Codes'!$B:$B),AGRIBALYSE_Cooked!$C:$C,AGRIBALYSE_Cooked!AD:AD)*$E164),"")</f>
        <v>0</v>
      </c>
      <c r="AA164">
        <f>IFERROR(IF($F164="Raw",_xlfn.XLOOKUP(_xlfn.XLOOKUP(Tool_clean!$D164,'AveragePrices&amp;Codes'!$A:$A,'AveragePrices&amp;Codes'!$B:$B),AGRIBALYSE_Raw!$B:$B,AGRIBALYSE_Raw!AD:AD)*$E164,_xlfn.XLOOKUP(_xlfn.XLOOKUP(Tool_clean!$D164,'AveragePrices&amp;Codes'!$A:$A,'AveragePrices&amp;Codes'!$B:$B),AGRIBALYSE_Cooked!$C:$C,AGRIBALYSE_Cooked!AE:AE)*$E164),"")</f>
        <v>0</v>
      </c>
      <c r="AB164" t="str" cm="1">
        <f t="array" ref="AB164">IFERROR(_xlfn.XLOOKUP(Tool_clean!$F164&amp;$E$2,'Cooking methods'!$A:$A&amp;'Cooking methods'!$B:$B,'Cooking methods'!C:C)*$E164,"")</f>
        <v/>
      </c>
      <c r="AC164" t="str" cm="1">
        <f t="array" ref="AC164">IFERROR(_xlfn.XLOOKUP(Tool_clean!$F164&amp;$E$2,'Cooking methods'!$A:$A&amp;'Cooking methods'!$B:$B,'Cooking methods'!D:D)*$E164,"")</f>
        <v/>
      </c>
      <c r="AD164" t="str" cm="1">
        <f t="array" ref="AD164">IFERROR(_xlfn.XLOOKUP(Tool_clean!$F164&amp;$E$2,'Cooking methods'!$A:$A&amp;'Cooking methods'!$B:$B,'Cooking methods'!E:E)*$E164,"")</f>
        <v/>
      </c>
      <c r="AE164" t="str" cm="1">
        <f t="array" ref="AE164">IFERROR(_xlfn.XLOOKUP(Tool_clean!$F164&amp;$E$2,'Cooking methods'!$A:$A&amp;'Cooking methods'!$B:$B,'Cooking methods'!F:F)*$E164,"")</f>
        <v/>
      </c>
      <c r="AF164" t="str" cm="1">
        <f t="array" ref="AF164">IFERROR(_xlfn.XLOOKUP(Tool_clean!$F164&amp;$E$2,'Cooking methods'!$A:$A&amp;'Cooking methods'!$B:$B,'Cooking methods'!G:G)*$E164,"")</f>
        <v/>
      </c>
      <c r="AG164" t="str" cm="1">
        <f t="array" ref="AG164">IFERROR(_xlfn.XLOOKUP(Tool_clean!$F164&amp;$E$2,'Cooking methods'!$A:$A&amp;'Cooking methods'!$B:$B,'Cooking methods'!H:H)*$E164,"")</f>
        <v/>
      </c>
      <c r="AH164" t="str" cm="1">
        <f t="array" ref="AH164">IFERROR(_xlfn.XLOOKUP(Tool_clean!$F164&amp;$E$2,'Cooking methods'!$A:$A&amp;'Cooking methods'!$B:$B,'Cooking methods'!I:I)*$E164,"")</f>
        <v/>
      </c>
      <c r="AI164" t="str" cm="1">
        <f t="array" ref="AI164">IFERROR(_xlfn.XLOOKUP(Tool_clean!$F164&amp;$E$2,'Cooking methods'!$A:$A&amp;'Cooking methods'!$B:$B,'Cooking methods'!J:J)*$E164,"")</f>
        <v/>
      </c>
      <c r="AJ164" t="str" cm="1">
        <f t="array" ref="AJ164">IFERROR(_xlfn.XLOOKUP(Tool_clean!$F164&amp;$E$2,'Cooking methods'!$A:$A&amp;'Cooking methods'!$B:$B,'Cooking methods'!K:K)*$E164,"")</f>
        <v/>
      </c>
      <c r="AK164" t="str" cm="1">
        <f t="array" ref="AK164">IFERROR(_xlfn.XLOOKUP(Tool_clean!$F164&amp;$E$2,'Cooking methods'!$A:$A&amp;'Cooking methods'!$B:$B,'Cooking methods'!L:L)*$E164,"")</f>
        <v/>
      </c>
      <c r="AL164" t="str" cm="1">
        <f t="array" ref="AL164">IFERROR(_xlfn.XLOOKUP(Tool_clean!$F164&amp;$E$2,'Cooking methods'!$A:$A&amp;'Cooking methods'!$B:$B,'Cooking methods'!M:M)*$E164,"")</f>
        <v/>
      </c>
      <c r="AM164" t="str" cm="1">
        <f t="array" ref="AM164">IFERROR(_xlfn.XLOOKUP(Tool_clean!$F164&amp;$E$2,'Cooking methods'!$A:$A&amp;'Cooking methods'!$B:$B,'Cooking methods'!N:N)*$E164,"")</f>
        <v/>
      </c>
      <c r="AN164" t="str" cm="1">
        <f t="array" ref="AN164">IFERROR(_xlfn.XLOOKUP(Tool_clean!$F164&amp;$E$2,'Cooking methods'!$A:$A&amp;'Cooking methods'!$B:$B,'Cooking methods'!O:O)*$E164,"")</f>
        <v/>
      </c>
      <c r="AO164" t="str" cm="1">
        <f t="array" ref="AO164">IFERROR(_xlfn.XLOOKUP(Tool_clean!$F164&amp;$E$2,'Cooking methods'!$A:$A&amp;'Cooking methods'!$B:$B,'Cooking methods'!P:P)*$E164,"")</f>
        <v/>
      </c>
      <c r="AP164" t="str" cm="1">
        <f t="array" ref="AP164">IFERROR(_xlfn.XLOOKUP(Tool_clean!$F164&amp;$E$2,'Cooking methods'!$A:$A&amp;'Cooking methods'!$B:$B,'Cooking methods'!Q:Q)*$E164,"")</f>
        <v/>
      </c>
      <c r="AQ164" t="str" cm="1">
        <f t="array" ref="AQ164">IFERROR(_xlfn.XLOOKUP(Tool_clean!$F164&amp;$E$2,'Cooking methods'!$A:$A&amp;'Cooking methods'!$B:$B,'Cooking methods'!R:R)*$E164,"")</f>
        <v/>
      </c>
      <c r="AR164" t="str" cm="1">
        <f t="array" ref="AR164">IFERROR(_xlfn.XLOOKUP(Tool_clean!$G164&amp;$E$2,'Waste management'!$A:$A&amp;'Waste management'!$B:$B,'Waste management'!C:C)*$E164,"")</f>
        <v/>
      </c>
      <c r="AS164" t="str" cm="1">
        <f t="array" ref="AS164">IFERROR(_xlfn.XLOOKUP(Tool_clean!$G164&amp;$E$2,'Waste management'!$A:$A&amp;'Waste management'!$B:$B,'Waste management'!D:D)*$E164,"")</f>
        <v/>
      </c>
      <c r="AT164" t="str" cm="1">
        <f t="array" ref="AT164">IFERROR(_xlfn.XLOOKUP(Tool_clean!$G164&amp;$E$2,'Waste management'!$A:$A&amp;'Waste management'!$B:$B,'Waste management'!E:E)*$E164,"")</f>
        <v/>
      </c>
      <c r="AU164" t="str" cm="1">
        <f t="array" ref="AU164">IFERROR(_xlfn.XLOOKUP(Tool_clean!$G164&amp;$E$2,'Waste management'!$A:$A&amp;'Waste management'!$B:$B,'Waste management'!F:F)*$E164,"")</f>
        <v/>
      </c>
      <c r="AV164" t="str" cm="1">
        <f t="array" ref="AV164">IFERROR(_xlfn.XLOOKUP(Tool_clean!$G164&amp;$E$2,'Waste management'!$A:$A&amp;'Waste management'!$B:$B,'Waste management'!G:G)*$E164,"")</f>
        <v/>
      </c>
      <c r="AW164" t="str" cm="1">
        <f t="array" ref="AW164">IFERROR(_xlfn.XLOOKUP(Tool_clean!$G164&amp;$E$2,'Waste management'!$A:$A&amp;'Waste management'!$B:$B,'Waste management'!H:H)*$E164,"")</f>
        <v/>
      </c>
      <c r="AX164" t="str" cm="1">
        <f t="array" ref="AX164">IFERROR(_xlfn.XLOOKUP(Tool_clean!$G164&amp;$E$2,'Waste management'!$A:$A&amp;'Waste management'!$B:$B,'Waste management'!I:I)*$E164,"")</f>
        <v/>
      </c>
      <c r="AY164" t="str" cm="1">
        <f t="array" ref="AY164">IFERROR(_xlfn.XLOOKUP(Tool_clean!$G164&amp;$E$2,'Waste management'!$A:$A&amp;'Waste management'!$B:$B,'Waste management'!J:J)*$E164,"")</f>
        <v/>
      </c>
      <c r="AZ164" t="str" cm="1">
        <f t="array" ref="AZ164">IFERROR(_xlfn.XLOOKUP(Tool_clean!$G164&amp;$E$2,'Waste management'!$A:$A&amp;'Waste management'!$B:$B,'Waste management'!K:K)*$E164,"")</f>
        <v/>
      </c>
      <c r="BA164" t="str" cm="1">
        <f t="array" ref="BA164">IFERROR(_xlfn.XLOOKUP(Tool_clean!$G164&amp;$E$2,'Waste management'!$A:$A&amp;'Waste management'!$B:$B,'Waste management'!L:L)*$E164,"")</f>
        <v/>
      </c>
      <c r="BB164" t="str" cm="1">
        <f t="array" ref="BB164">IFERROR(_xlfn.XLOOKUP(Tool_clean!$G164&amp;$E$2,'Waste management'!$A:$A&amp;'Waste management'!$B:$B,'Waste management'!M:M)*$E164,"")</f>
        <v/>
      </c>
      <c r="BC164" t="str" cm="1">
        <f t="array" ref="BC164">IFERROR(_xlfn.XLOOKUP(Tool_clean!$G164&amp;$E$2,'Waste management'!$A:$A&amp;'Waste management'!$B:$B,'Waste management'!N:N)*$E164,"")</f>
        <v/>
      </c>
      <c r="BD164" t="str" cm="1">
        <f t="array" ref="BD164">IFERROR(_xlfn.XLOOKUP(Tool_clean!$G164&amp;$E$2,'Waste management'!$A:$A&amp;'Waste management'!$B:$B,'Waste management'!O:O)*$E164,"")</f>
        <v/>
      </c>
      <c r="BE164" t="str" cm="1">
        <f t="array" ref="BE164">IFERROR(_xlfn.XLOOKUP(Tool_clean!$G164&amp;$E$2,'Waste management'!$A:$A&amp;'Waste management'!$B:$B,'Waste management'!P:P)*$E164,"")</f>
        <v/>
      </c>
      <c r="BF164" t="str" cm="1">
        <f t="array" ref="BF164">IFERROR(_xlfn.XLOOKUP(Tool_clean!$G164&amp;$E$2,'Waste management'!$A:$A&amp;'Waste management'!$B:$B,'Waste management'!Q:Q)*$E164,"")</f>
        <v/>
      </c>
      <c r="BG164" t="str" cm="1">
        <f t="array" ref="BG164">IFERROR(_xlfn.XLOOKUP(Tool_clean!$G164&amp;$E$2,'Waste management'!$A:$A&amp;'Waste management'!$B:$B,'Waste management'!R:R)*$E164,"")</f>
        <v/>
      </c>
      <c r="BH164" t="str">
        <f>IFERROR((L164+AR164+AB164)*_xlfn.XLOOKUP(Tool_clean!BH$4,Monetization_Factors!$A:$A,Monetization_Factors!$D:$D),"")</f>
        <v/>
      </c>
      <c r="BI164" t="str">
        <f>IFERROR((M164+AS164+AC164)*_xlfn.XLOOKUP(Tool_clean!BI$4,Monetization_Factors!$A:$A,Monetization_Factors!$D:$D),"")</f>
        <v/>
      </c>
      <c r="BJ164" t="str">
        <f>IFERROR((N164+AT164+AD164)*_xlfn.XLOOKUP(Tool_clean!BJ$4,Monetization_Factors!$A:$A,Monetization_Factors!$D:$D),"")</f>
        <v/>
      </c>
      <c r="BK164" t="str">
        <f>IFERROR((O164+AU164+AE164)*_xlfn.XLOOKUP(Tool_clean!BK$4,Monetization_Factors!$A:$A,Monetization_Factors!$D:$D),"")</f>
        <v/>
      </c>
      <c r="BL164" t="str">
        <f>IFERROR((P164+AV164+AF164)*_xlfn.XLOOKUP(Tool_clean!BL$4,Monetization_Factors!$A:$A,Monetization_Factors!$D:$D),"")</f>
        <v/>
      </c>
      <c r="BM164" t="str">
        <f>IFERROR((Q164+AW164+AG164)*_xlfn.XLOOKUP(Tool_clean!BM$4,Monetization_Factors!$A:$A,Monetization_Factors!$D:$D),"")</f>
        <v/>
      </c>
      <c r="BN164" t="str">
        <f>IFERROR((R164+AX164+AH164)*_xlfn.XLOOKUP(Tool_clean!BN$4,Monetization_Factors!$A:$A,Monetization_Factors!$D:$D),"")</f>
        <v/>
      </c>
      <c r="BO164" t="str">
        <f>IFERROR((S164+AY164+AI164)*_xlfn.XLOOKUP(Tool_clean!BO$4,Monetization_Factors!$A:$A,Monetization_Factors!$D:$D),"")</f>
        <v/>
      </c>
      <c r="BP164" t="str">
        <f>IFERROR((T164+AZ164+AJ164)*_xlfn.XLOOKUP(Tool_clean!BP$4,Monetization_Factors!$A:$A,Monetization_Factors!$D:$D),"")</f>
        <v/>
      </c>
      <c r="BQ164" t="str">
        <f>IFERROR((U164+BA164+AK164)*_xlfn.XLOOKUP(Tool_clean!BQ$4,Monetization_Factors!$A:$A,Monetization_Factors!$D:$D),"")</f>
        <v/>
      </c>
      <c r="BR164" t="str">
        <f>IFERROR((V164+BB164+AL164)*_xlfn.XLOOKUP(Tool_clean!BR$4,Monetization_Factors!$A:$A,Monetization_Factors!$D:$D),"")</f>
        <v/>
      </c>
      <c r="BS164" t="str">
        <f>IFERROR((W164+BC164+AM164)*_xlfn.XLOOKUP(Tool_clean!BS$4,Monetization_Factors!$A:$A,Monetization_Factors!$D:$D),"")</f>
        <v/>
      </c>
      <c r="BT164" t="str">
        <f>IFERROR((X164+BD164+AN164)*_xlfn.XLOOKUP(Tool_clean!BT$4,Monetization_Factors!$A:$A,Monetization_Factors!$D:$D),"")</f>
        <v/>
      </c>
      <c r="BU164" t="str">
        <f>IFERROR((Y164+BE164+AO164)*_xlfn.XLOOKUP(Tool_clean!BU$4,Monetization_Factors!$A:$A,Monetization_Factors!$D:$D),"")</f>
        <v/>
      </c>
      <c r="BV164" t="str">
        <f>IFERROR((Z164+BF164+AP164)*_xlfn.XLOOKUP(Tool_clean!BV$4,Monetization_Factors!$A:$A,Monetization_Factors!$D:$D),"")</f>
        <v/>
      </c>
      <c r="BW164" t="str">
        <f>IFERROR((AA164+BG164+AQ164)*_xlfn.XLOOKUP(Tool_clean!BW$4,Monetization_Factors!$A:$A,Monetization_Factors!$D:$D),"")</f>
        <v/>
      </c>
      <c r="BX164" s="38" t="str" cm="1">
        <f t="array" ref="BX164">IFERROR(_xlfn.IFS(I164&gt;0,I164*E164,I164="",J164*E164),"")</f>
        <v/>
      </c>
      <c r="BY164" s="38">
        <f t="shared" si="195"/>
        <v>0</v>
      </c>
      <c r="BZ164" s="38" t="str">
        <f t="shared" si="196"/>
        <v/>
      </c>
      <c r="CA164" s="38" t="str">
        <f t="shared" si="197"/>
        <v/>
      </c>
      <c r="CB164" t="str">
        <f t="shared" si="198"/>
        <v/>
      </c>
      <c r="CC164" t="str">
        <f t="shared" si="199"/>
        <v/>
      </c>
      <c r="CD164" t="str">
        <f t="shared" si="200"/>
        <v/>
      </c>
      <c r="CE164" t="str">
        <f t="shared" si="201"/>
        <v/>
      </c>
      <c r="CF164" t="str">
        <f t="shared" si="202"/>
        <v/>
      </c>
      <c r="CG164" t="str">
        <f t="shared" si="203"/>
        <v/>
      </c>
      <c r="CH164" t="str">
        <f t="shared" si="204"/>
        <v/>
      </c>
      <c r="CI164" t="str">
        <f t="shared" si="205"/>
        <v/>
      </c>
      <c r="CJ164" t="str">
        <f t="shared" si="206"/>
        <v/>
      </c>
      <c r="CK164" t="str">
        <f t="shared" si="207"/>
        <v/>
      </c>
      <c r="CL164" t="str">
        <f t="shared" si="208"/>
        <v/>
      </c>
      <c r="CM164" t="str">
        <f t="shared" si="209"/>
        <v/>
      </c>
      <c r="CN164" t="str">
        <f t="shared" si="210"/>
        <v/>
      </c>
      <c r="CO164" t="str">
        <f t="shared" si="211"/>
        <v/>
      </c>
      <c r="CP164" t="str">
        <f t="shared" si="212"/>
        <v/>
      </c>
      <c r="CQ164" t="str">
        <f t="shared" si="213"/>
        <v/>
      </c>
      <c r="CR164" t="str">
        <f t="shared" si="214"/>
        <v/>
      </c>
      <c r="CS164" t="str">
        <f t="shared" si="215"/>
        <v/>
      </c>
      <c r="CT164" t="str">
        <f t="shared" si="216"/>
        <v/>
      </c>
      <c r="CU164" t="str">
        <f t="shared" si="217"/>
        <v/>
      </c>
      <c r="CV164" t="str">
        <f t="shared" si="218"/>
        <v/>
      </c>
      <c r="CW164" t="str">
        <f t="shared" si="219"/>
        <v/>
      </c>
      <c r="CX164" t="str">
        <f t="shared" si="220"/>
        <v/>
      </c>
      <c r="CY164" t="str">
        <f t="shared" si="221"/>
        <v/>
      </c>
      <c r="CZ164" t="str">
        <f t="shared" si="222"/>
        <v/>
      </c>
      <c r="DA164" t="str">
        <f t="shared" si="223"/>
        <v/>
      </c>
      <c r="DB164" t="str">
        <f t="shared" si="224"/>
        <v/>
      </c>
      <c r="DC164" t="str">
        <f t="shared" si="225"/>
        <v/>
      </c>
      <c r="DD164" t="str">
        <f t="shared" si="226"/>
        <v/>
      </c>
      <c r="DE164" t="str">
        <f t="shared" si="227"/>
        <v/>
      </c>
      <c r="DF164" t="str">
        <f t="shared" si="228"/>
        <v/>
      </c>
      <c r="DG164" t="str">
        <f t="shared" si="229"/>
        <v/>
      </c>
      <c r="DH164" s="5" t="str">
        <f>IFERROR((CR164*$B$2*(1-$H164)*('CAR.CAP_per person'!B$2))/(_xlfn.XLOOKUP($E$2,EU_countries_GDP!$A$2:$A$29,EU_countries_GDP!$E$2:$E$29)),"")</f>
        <v/>
      </c>
      <c r="DI164" s="5" t="str">
        <f>IFERROR((CS164*$B$2*(1-$H164)*('CAR.CAP_per person'!C$2))/(_xlfn.XLOOKUP($E$2,EU_countries_GDP!$A$2:$A$29,EU_countries_GDP!$E$2:$E$29)),"")</f>
        <v/>
      </c>
      <c r="DJ164" s="5" t="str">
        <f>IFERROR((CT164*$B$2*(1-$H164)*('CAR.CAP_per person'!D$2))/(_xlfn.XLOOKUP($E$2,EU_countries_GDP!$A$2:$A$29,EU_countries_GDP!$E$2:$E$29)),"")</f>
        <v/>
      </c>
      <c r="DK164" s="5" t="str">
        <f>IFERROR((CU164*$B$2*(1-$H164)*('CAR.CAP_per person'!E$2))/(_xlfn.XLOOKUP($E$2,EU_countries_GDP!$A$2:$A$29,EU_countries_GDP!$E$2:$E$29)),"")</f>
        <v/>
      </c>
      <c r="DL164" s="5" t="str">
        <f>IFERROR((CV164*$B$2*(1-$H164)*('CAR.CAP_per person'!F$2))/(_xlfn.XLOOKUP($E$2,EU_countries_GDP!$A$2:$A$29,EU_countries_GDP!$E$2:$E$29)),"")</f>
        <v/>
      </c>
      <c r="DM164" s="5" t="str">
        <f>IFERROR((CW164*$B$2*(1-$H164)*('CAR.CAP_per person'!G$2))/(_xlfn.XLOOKUP($E$2,EU_countries_GDP!$A$2:$A$29,EU_countries_GDP!$E$2:$E$29)),"")</f>
        <v/>
      </c>
      <c r="DN164" s="5" t="str">
        <f>IFERROR((CX164*$B$2*(1-$H164)*('CAR.CAP_per person'!H$2))/(_xlfn.XLOOKUP($E$2,EU_countries_GDP!$A$2:$A$29,EU_countries_GDP!$E$2:$E$29)),"")</f>
        <v/>
      </c>
      <c r="DO164" s="5" t="str">
        <f>IFERROR((CY164*$B$2*(1-$H164)*('CAR.CAP_per person'!I$2))/(_xlfn.XLOOKUP($E$2,EU_countries_GDP!$A$2:$A$29,EU_countries_GDP!$E$2:$E$29)),"")</f>
        <v/>
      </c>
      <c r="DP164" s="5" t="str">
        <f>IFERROR((CZ164*$B$2*(1-$H164)*('CAR.CAP_per person'!J$2))/(_xlfn.XLOOKUP($E$2,EU_countries_GDP!$A$2:$A$29,EU_countries_GDP!$E$2:$E$29)),"")</f>
        <v/>
      </c>
      <c r="DQ164" s="5" t="str">
        <f>IFERROR((DA164*$B$2*(1-$H164)*('CAR.CAP_per person'!K$2))/(_xlfn.XLOOKUP($E$2,EU_countries_GDP!$A$2:$A$29,EU_countries_GDP!$E$2:$E$29)),"")</f>
        <v/>
      </c>
      <c r="DR164" s="5" t="str">
        <f>IFERROR((DB164*$B$2*(1-$H164)*('CAR.CAP_per person'!L$2))/(_xlfn.XLOOKUP($E$2,EU_countries_GDP!$A$2:$A$29,EU_countries_GDP!$E$2:$E$29)),"")</f>
        <v/>
      </c>
      <c r="DS164" s="5" t="str">
        <f>IFERROR((DC164*$B$2*(1-$H164)*('CAR.CAP_per person'!M$2))/(_xlfn.XLOOKUP($E$2,EU_countries_GDP!$A$2:$A$29,EU_countries_GDP!$E$2:$E$29)),"")</f>
        <v/>
      </c>
      <c r="DT164" s="5" t="str">
        <f>IFERROR((DD164*$B$2*(1-$H164)*('CAR.CAP_per person'!N$2))/(_xlfn.XLOOKUP($E$2,EU_countries_GDP!$A$2:$A$29,EU_countries_GDP!$E$2:$E$29)),"")</f>
        <v/>
      </c>
      <c r="DU164" s="5" t="str">
        <f>IFERROR((DE164*$B$2*(1-$H164)*('CAR.CAP_per person'!O$2))/(_xlfn.XLOOKUP($E$2,EU_countries_GDP!$A$2:$A$29,EU_countries_GDP!$E$2:$E$29)),"")</f>
        <v/>
      </c>
      <c r="DV164" s="5" t="str">
        <f>IFERROR((DF164*$B$2*(1-$H164)*('CAR.CAP_per person'!P$2))/(_xlfn.XLOOKUP($E$2,EU_countries_GDP!$A$2:$A$29,EU_countries_GDP!$E$2:$E$29)),"")</f>
        <v/>
      </c>
      <c r="DW164" s="5" t="str">
        <f>IFERROR((DG164*$B$2*(1-$H164)*('CAR.CAP_per person'!Q$2))/(_xlfn.XLOOKUP($E$2,EU_countries_GDP!$A$2:$A$29,EU_countries_GDP!$E$2:$E$29)),"")</f>
        <v/>
      </c>
    </row>
    <row r="165" spans="2:127">
      <c r="B165" t="str">
        <f>_xlfn.XLOOKUP(D165,Table5[Ingredient],Table5[Category],"",FALSE)</f>
        <v/>
      </c>
      <c r="C165" s="33"/>
      <c r="D165" s="33"/>
      <c r="E165" s="33"/>
      <c r="F165" s="33"/>
      <c r="G165" s="33"/>
      <c r="H165" s="33"/>
      <c r="I165" s="33"/>
      <c r="J165" s="37" t="str">
        <f>IFERROR(INDEX('AveragePrices&amp;Codes'!G:AG, MATCH($D165, 'AveragePrices&amp;Codes'!$A:$A, 0), MATCH(Tool_clean!$E$2, 'AveragePrices&amp;Codes'!$G$1:$AG$1, 0)),"")</f>
        <v/>
      </c>
      <c r="K165" s="37" t="str">
        <f t="shared" si="194"/>
        <v/>
      </c>
      <c r="L165">
        <f>IFERROR(IF($F165="Raw",_xlfn.XLOOKUP(_xlfn.XLOOKUP(Tool_clean!$D165,'AveragePrices&amp;Codes'!$A:$A,'AveragePrices&amp;Codes'!$B:$B),AGRIBALYSE_Raw!$B:$B,AGRIBALYSE_Raw!O:O)*$E165,_xlfn.XLOOKUP(_xlfn.XLOOKUP(Tool_clean!$D165,'AveragePrices&amp;Codes'!$A:$A,'AveragePrices&amp;Codes'!$B:$B),AGRIBALYSE_Cooked!$C:$C,AGRIBALYSE_Cooked!P:P)*$E165),"")</f>
        <v>0</v>
      </c>
      <c r="M165">
        <f>IFERROR(IF($F165="Raw",_xlfn.XLOOKUP(_xlfn.XLOOKUP(Tool_clean!$D165,'AveragePrices&amp;Codes'!$A:$A,'AveragePrices&amp;Codes'!$B:$B),AGRIBALYSE_Raw!$B:$B,AGRIBALYSE_Raw!P:P)*$E165,_xlfn.XLOOKUP(_xlfn.XLOOKUP(Tool_clean!$D165,'AveragePrices&amp;Codes'!$A:$A,'AveragePrices&amp;Codes'!$B:$B),AGRIBALYSE_Cooked!$C:$C,AGRIBALYSE_Cooked!Q:Q)*$E165),"")</f>
        <v>0</v>
      </c>
      <c r="N165">
        <f>IFERROR(IF($F165="Raw",_xlfn.XLOOKUP(_xlfn.XLOOKUP(Tool_clean!$D165,'AveragePrices&amp;Codes'!$A:$A,'AveragePrices&amp;Codes'!$B:$B),AGRIBALYSE_Raw!$B:$B,AGRIBALYSE_Raw!Q:Q)*$E165,_xlfn.XLOOKUP(_xlfn.XLOOKUP(Tool_clean!$D165,'AveragePrices&amp;Codes'!$A:$A,'AveragePrices&amp;Codes'!$B:$B),AGRIBALYSE_Cooked!$C:$C,AGRIBALYSE_Cooked!R:R)*$E165),"")</f>
        <v>0</v>
      </c>
      <c r="O165">
        <f>IFERROR(IF($F165="Raw",_xlfn.XLOOKUP(_xlfn.XLOOKUP(Tool_clean!$D165,'AveragePrices&amp;Codes'!$A:$A,'AveragePrices&amp;Codes'!$B:$B),AGRIBALYSE_Raw!$B:$B,AGRIBALYSE_Raw!R:R)*$E165,_xlfn.XLOOKUP(_xlfn.XLOOKUP(Tool_clean!$D165,'AveragePrices&amp;Codes'!$A:$A,'AveragePrices&amp;Codes'!$B:$B),AGRIBALYSE_Cooked!$C:$C,AGRIBALYSE_Cooked!S:S)*$E165),"")</f>
        <v>0</v>
      </c>
      <c r="P165">
        <f>IFERROR(IF($F165="Raw",_xlfn.XLOOKUP(_xlfn.XLOOKUP(Tool_clean!$D165,'AveragePrices&amp;Codes'!$A:$A,'AveragePrices&amp;Codes'!$B:$B),AGRIBALYSE_Raw!$B:$B,AGRIBALYSE_Raw!S:S)*$E165,_xlfn.XLOOKUP(_xlfn.XLOOKUP(Tool_clean!$D165,'AveragePrices&amp;Codes'!$A:$A,'AveragePrices&amp;Codes'!$B:$B),AGRIBALYSE_Cooked!$C:$C,AGRIBALYSE_Cooked!T:T)*$E165),"")</f>
        <v>0</v>
      </c>
      <c r="Q165">
        <f>IFERROR(IF($F165="Raw",_xlfn.XLOOKUP(_xlfn.XLOOKUP(Tool_clean!$D165,'AveragePrices&amp;Codes'!$A:$A,'AveragePrices&amp;Codes'!$B:$B),AGRIBALYSE_Raw!$B:$B,AGRIBALYSE_Raw!T:T)*$E165,_xlfn.XLOOKUP(_xlfn.XLOOKUP(Tool_clean!$D165,'AveragePrices&amp;Codes'!$A:$A,'AveragePrices&amp;Codes'!$B:$B),AGRIBALYSE_Cooked!$C:$C,AGRIBALYSE_Cooked!U:U)*$E165),"")</f>
        <v>0</v>
      </c>
      <c r="R165">
        <f>IFERROR(IF($F165="Raw",_xlfn.XLOOKUP(_xlfn.XLOOKUP(Tool_clean!$D165,'AveragePrices&amp;Codes'!$A:$A,'AveragePrices&amp;Codes'!$B:$B),AGRIBALYSE_Raw!$B:$B,AGRIBALYSE_Raw!U:U)*$E165,_xlfn.XLOOKUP(_xlfn.XLOOKUP(Tool_clean!$D165,'AveragePrices&amp;Codes'!$A:$A,'AveragePrices&amp;Codes'!$B:$B),AGRIBALYSE_Cooked!$C:$C,AGRIBALYSE_Cooked!V:V)*$E165),"")</f>
        <v>0</v>
      </c>
      <c r="S165">
        <f>IFERROR(IF($F165="Raw",_xlfn.XLOOKUP(_xlfn.XLOOKUP(Tool_clean!$D165,'AveragePrices&amp;Codes'!$A:$A,'AveragePrices&amp;Codes'!$B:$B),AGRIBALYSE_Raw!$B:$B,AGRIBALYSE_Raw!V:V)*$E165,_xlfn.XLOOKUP(_xlfn.XLOOKUP(Tool_clean!$D165,'AveragePrices&amp;Codes'!$A:$A,'AveragePrices&amp;Codes'!$B:$B),AGRIBALYSE_Cooked!$C:$C,AGRIBALYSE_Cooked!W:W)*$E165),"")</f>
        <v>0</v>
      </c>
      <c r="T165">
        <f>IFERROR(IF($F165="Raw",_xlfn.XLOOKUP(_xlfn.XLOOKUP(Tool_clean!$D165,'AveragePrices&amp;Codes'!$A:$A,'AveragePrices&amp;Codes'!$B:$B),AGRIBALYSE_Raw!$B:$B,AGRIBALYSE_Raw!W:W)*$E165,_xlfn.XLOOKUP(_xlfn.XLOOKUP(Tool_clean!$D165,'AveragePrices&amp;Codes'!$A:$A,'AveragePrices&amp;Codes'!$B:$B),AGRIBALYSE_Cooked!$C:$C,AGRIBALYSE_Cooked!X:X)*$E165),"")</f>
        <v>0</v>
      </c>
      <c r="U165">
        <f>IFERROR(IF($F165="Raw",_xlfn.XLOOKUP(_xlfn.XLOOKUP(Tool_clean!$D165,'AveragePrices&amp;Codes'!$A:$A,'AveragePrices&amp;Codes'!$B:$B),AGRIBALYSE_Raw!$B:$B,AGRIBALYSE_Raw!X:X)*$E165,_xlfn.XLOOKUP(_xlfn.XLOOKUP(Tool_clean!$D165,'AveragePrices&amp;Codes'!$A:$A,'AveragePrices&amp;Codes'!$B:$B),AGRIBALYSE_Cooked!$C:$C,AGRIBALYSE_Cooked!Y:Y)*$E165),"")</f>
        <v>0</v>
      </c>
      <c r="V165">
        <f>IFERROR(IF($F165="Raw",_xlfn.XLOOKUP(_xlfn.XLOOKUP(Tool_clean!$D165,'AveragePrices&amp;Codes'!$A:$A,'AveragePrices&amp;Codes'!$B:$B),AGRIBALYSE_Raw!$B:$B,AGRIBALYSE_Raw!Y:Y)*$E165,_xlfn.XLOOKUP(_xlfn.XLOOKUP(Tool_clean!$D165,'AveragePrices&amp;Codes'!$A:$A,'AveragePrices&amp;Codes'!$B:$B),AGRIBALYSE_Cooked!$C:$C,AGRIBALYSE_Cooked!Z:Z)*$E165),"")</f>
        <v>0</v>
      </c>
      <c r="W165">
        <f>IFERROR(IF($F165="Raw",_xlfn.XLOOKUP(_xlfn.XLOOKUP(Tool_clean!$D165,'AveragePrices&amp;Codes'!$A:$A,'AveragePrices&amp;Codes'!$B:$B),AGRIBALYSE_Raw!$B:$B,AGRIBALYSE_Raw!Z:Z)*$E165,_xlfn.XLOOKUP(_xlfn.XLOOKUP(Tool_clean!$D165,'AveragePrices&amp;Codes'!$A:$A,'AveragePrices&amp;Codes'!$B:$B),AGRIBALYSE_Cooked!$C:$C,AGRIBALYSE_Cooked!AA:AA)*$E165),"")</f>
        <v>0</v>
      </c>
      <c r="X165">
        <f>IFERROR(IF($F165="Raw",_xlfn.XLOOKUP(_xlfn.XLOOKUP(Tool_clean!$D165,'AveragePrices&amp;Codes'!$A:$A,'AveragePrices&amp;Codes'!$B:$B),AGRIBALYSE_Raw!$B:$B,AGRIBALYSE_Raw!AA:AA)*$E165,_xlfn.XLOOKUP(_xlfn.XLOOKUP(Tool_clean!$D165,'AveragePrices&amp;Codes'!$A:$A,'AveragePrices&amp;Codes'!$B:$B),AGRIBALYSE_Cooked!$C:$C,AGRIBALYSE_Cooked!AB:AB)*$E165),"")</f>
        <v>0</v>
      </c>
      <c r="Y165">
        <f>IFERROR(IF($F165="Raw",_xlfn.XLOOKUP(_xlfn.XLOOKUP(Tool_clean!$D165,'AveragePrices&amp;Codes'!$A:$A,'AveragePrices&amp;Codes'!$B:$B),AGRIBALYSE_Raw!$B:$B,AGRIBALYSE_Raw!AB:AB)*$E165,_xlfn.XLOOKUP(_xlfn.XLOOKUP(Tool_clean!$D165,'AveragePrices&amp;Codes'!$A:$A,'AveragePrices&amp;Codes'!$B:$B),AGRIBALYSE_Cooked!$C:$C,AGRIBALYSE_Cooked!AC:AC)*$E165),"")</f>
        <v>0</v>
      </c>
      <c r="Z165">
        <f>IFERROR(IF($F165="Raw",_xlfn.XLOOKUP(_xlfn.XLOOKUP(Tool_clean!$D165,'AveragePrices&amp;Codes'!$A:$A,'AveragePrices&amp;Codes'!$B:$B),AGRIBALYSE_Raw!$B:$B,AGRIBALYSE_Raw!AC:AC)*$E165,_xlfn.XLOOKUP(_xlfn.XLOOKUP(Tool_clean!$D165,'AveragePrices&amp;Codes'!$A:$A,'AveragePrices&amp;Codes'!$B:$B),AGRIBALYSE_Cooked!$C:$C,AGRIBALYSE_Cooked!AD:AD)*$E165),"")</f>
        <v>0</v>
      </c>
      <c r="AA165">
        <f>IFERROR(IF($F165="Raw",_xlfn.XLOOKUP(_xlfn.XLOOKUP(Tool_clean!$D165,'AveragePrices&amp;Codes'!$A:$A,'AveragePrices&amp;Codes'!$B:$B),AGRIBALYSE_Raw!$B:$B,AGRIBALYSE_Raw!AD:AD)*$E165,_xlfn.XLOOKUP(_xlfn.XLOOKUP(Tool_clean!$D165,'AveragePrices&amp;Codes'!$A:$A,'AveragePrices&amp;Codes'!$B:$B),AGRIBALYSE_Cooked!$C:$C,AGRIBALYSE_Cooked!AE:AE)*$E165),"")</f>
        <v>0</v>
      </c>
      <c r="AB165" t="str" cm="1">
        <f t="array" ref="AB165">IFERROR(_xlfn.XLOOKUP(Tool_clean!$F165&amp;$E$2,'Cooking methods'!$A:$A&amp;'Cooking methods'!$B:$B,'Cooking methods'!C:C)*$E165,"")</f>
        <v/>
      </c>
      <c r="AC165" t="str" cm="1">
        <f t="array" ref="AC165">IFERROR(_xlfn.XLOOKUP(Tool_clean!$F165&amp;$E$2,'Cooking methods'!$A:$A&amp;'Cooking methods'!$B:$B,'Cooking methods'!D:D)*$E165,"")</f>
        <v/>
      </c>
      <c r="AD165" t="str" cm="1">
        <f t="array" ref="AD165">IFERROR(_xlfn.XLOOKUP(Tool_clean!$F165&amp;$E$2,'Cooking methods'!$A:$A&amp;'Cooking methods'!$B:$B,'Cooking methods'!E:E)*$E165,"")</f>
        <v/>
      </c>
      <c r="AE165" t="str" cm="1">
        <f t="array" ref="AE165">IFERROR(_xlfn.XLOOKUP(Tool_clean!$F165&amp;$E$2,'Cooking methods'!$A:$A&amp;'Cooking methods'!$B:$B,'Cooking methods'!F:F)*$E165,"")</f>
        <v/>
      </c>
      <c r="AF165" t="str" cm="1">
        <f t="array" ref="AF165">IFERROR(_xlfn.XLOOKUP(Tool_clean!$F165&amp;$E$2,'Cooking methods'!$A:$A&amp;'Cooking methods'!$B:$B,'Cooking methods'!G:G)*$E165,"")</f>
        <v/>
      </c>
      <c r="AG165" t="str" cm="1">
        <f t="array" ref="AG165">IFERROR(_xlfn.XLOOKUP(Tool_clean!$F165&amp;$E$2,'Cooking methods'!$A:$A&amp;'Cooking methods'!$B:$B,'Cooking methods'!H:H)*$E165,"")</f>
        <v/>
      </c>
      <c r="AH165" t="str" cm="1">
        <f t="array" ref="AH165">IFERROR(_xlfn.XLOOKUP(Tool_clean!$F165&amp;$E$2,'Cooking methods'!$A:$A&amp;'Cooking methods'!$B:$B,'Cooking methods'!I:I)*$E165,"")</f>
        <v/>
      </c>
      <c r="AI165" t="str" cm="1">
        <f t="array" ref="AI165">IFERROR(_xlfn.XLOOKUP(Tool_clean!$F165&amp;$E$2,'Cooking methods'!$A:$A&amp;'Cooking methods'!$B:$B,'Cooking methods'!J:J)*$E165,"")</f>
        <v/>
      </c>
      <c r="AJ165" t="str" cm="1">
        <f t="array" ref="AJ165">IFERROR(_xlfn.XLOOKUP(Tool_clean!$F165&amp;$E$2,'Cooking methods'!$A:$A&amp;'Cooking methods'!$B:$B,'Cooking methods'!K:K)*$E165,"")</f>
        <v/>
      </c>
      <c r="AK165" t="str" cm="1">
        <f t="array" ref="AK165">IFERROR(_xlfn.XLOOKUP(Tool_clean!$F165&amp;$E$2,'Cooking methods'!$A:$A&amp;'Cooking methods'!$B:$B,'Cooking methods'!L:L)*$E165,"")</f>
        <v/>
      </c>
      <c r="AL165" t="str" cm="1">
        <f t="array" ref="AL165">IFERROR(_xlfn.XLOOKUP(Tool_clean!$F165&amp;$E$2,'Cooking methods'!$A:$A&amp;'Cooking methods'!$B:$B,'Cooking methods'!M:M)*$E165,"")</f>
        <v/>
      </c>
      <c r="AM165" t="str" cm="1">
        <f t="array" ref="AM165">IFERROR(_xlfn.XLOOKUP(Tool_clean!$F165&amp;$E$2,'Cooking methods'!$A:$A&amp;'Cooking methods'!$B:$B,'Cooking methods'!N:N)*$E165,"")</f>
        <v/>
      </c>
      <c r="AN165" t="str" cm="1">
        <f t="array" ref="AN165">IFERROR(_xlfn.XLOOKUP(Tool_clean!$F165&amp;$E$2,'Cooking methods'!$A:$A&amp;'Cooking methods'!$B:$B,'Cooking methods'!O:O)*$E165,"")</f>
        <v/>
      </c>
      <c r="AO165" t="str" cm="1">
        <f t="array" ref="AO165">IFERROR(_xlfn.XLOOKUP(Tool_clean!$F165&amp;$E$2,'Cooking methods'!$A:$A&amp;'Cooking methods'!$B:$B,'Cooking methods'!P:P)*$E165,"")</f>
        <v/>
      </c>
      <c r="AP165" t="str" cm="1">
        <f t="array" ref="AP165">IFERROR(_xlfn.XLOOKUP(Tool_clean!$F165&amp;$E$2,'Cooking methods'!$A:$A&amp;'Cooking methods'!$B:$B,'Cooking methods'!Q:Q)*$E165,"")</f>
        <v/>
      </c>
      <c r="AQ165" t="str" cm="1">
        <f t="array" ref="AQ165">IFERROR(_xlfn.XLOOKUP(Tool_clean!$F165&amp;$E$2,'Cooking methods'!$A:$A&amp;'Cooking methods'!$B:$B,'Cooking methods'!R:R)*$E165,"")</f>
        <v/>
      </c>
      <c r="AR165" t="str" cm="1">
        <f t="array" ref="AR165">IFERROR(_xlfn.XLOOKUP(Tool_clean!$G165&amp;$E$2,'Waste management'!$A:$A&amp;'Waste management'!$B:$B,'Waste management'!C:C)*$E165,"")</f>
        <v/>
      </c>
      <c r="AS165" t="str" cm="1">
        <f t="array" ref="AS165">IFERROR(_xlfn.XLOOKUP(Tool_clean!$G165&amp;$E$2,'Waste management'!$A:$A&amp;'Waste management'!$B:$B,'Waste management'!D:D)*$E165,"")</f>
        <v/>
      </c>
      <c r="AT165" t="str" cm="1">
        <f t="array" ref="AT165">IFERROR(_xlfn.XLOOKUP(Tool_clean!$G165&amp;$E$2,'Waste management'!$A:$A&amp;'Waste management'!$B:$B,'Waste management'!E:E)*$E165,"")</f>
        <v/>
      </c>
      <c r="AU165" t="str" cm="1">
        <f t="array" ref="AU165">IFERROR(_xlfn.XLOOKUP(Tool_clean!$G165&amp;$E$2,'Waste management'!$A:$A&amp;'Waste management'!$B:$B,'Waste management'!F:F)*$E165,"")</f>
        <v/>
      </c>
      <c r="AV165" t="str" cm="1">
        <f t="array" ref="AV165">IFERROR(_xlfn.XLOOKUP(Tool_clean!$G165&amp;$E$2,'Waste management'!$A:$A&amp;'Waste management'!$B:$B,'Waste management'!G:G)*$E165,"")</f>
        <v/>
      </c>
      <c r="AW165" t="str" cm="1">
        <f t="array" ref="AW165">IFERROR(_xlfn.XLOOKUP(Tool_clean!$G165&amp;$E$2,'Waste management'!$A:$A&amp;'Waste management'!$B:$B,'Waste management'!H:H)*$E165,"")</f>
        <v/>
      </c>
      <c r="AX165" t="str" cm="1">
        <f t="array" ref="AX165">IFERROR(_xlfn.XLOOKUP(Tool_clean!$G165&amp;$E$2,'Waste management'!$A:$A&amp;'Waste management'!$B:$B,'Waste management'!I:I)*$E165,"")</f>
        <v/>
      </c>
      <c r="AY165" t="str" cm="1">
        <f t="array" ref="AY165">IFERROR(_xlfn.XLOOKUP(Tool_clean!$G165&amp;$E$2,'Waste management'!$A:$A&amp;'Waste management'!$B:$B,'Waste management'!J:J)*$E165,"")</f>
        <v/>
      </c>
      <c r="AZ165" t="str" cm="1">
        <f t="array" ref="AZ165">IFERROR(_xlfn.XLOOKUP(Tool_clean!$G165&amp;$E$2,'Waste management'!$A:$A&amp;'Waste management'!$B:$B,'Waste management'!K:K)*$E165,"")</f>
        <v/>
      </c>
      <c r="BA165" t="str" cm="1">
        <f t="array" ref="BA165">IFERROR(_xlfn.XLOOKUP(Tool_clean!$G165&amp;$E$2,'Waste management'!$A:$A&amp;'Waste management'!$B:$B,'Waste management'!L:L)*$E165,"")</f>
        <v/>
      </c>
      <c r="BB165" t="str" cm="1">
        <f t="array" ref="BB165">IFERROR(_xlfn.XLOOKUP(Tool_clean!$G165&amp;$E$2,'Waste management'!$A:$A&amp;'Waste management'!$B:$B,'Waste management'!M:M)*$E165,"")</f>
        <v/>
      </c>
      <c r="BC165" t="str" cm="1">
        <f t="array" ref="BC165">IFERROR(_xlfn.XLOOKUP(Tool_clean!$G165&amp;$E$2,'Waste management'!$A:$A&amp;'Waste management'!$B:$B,'Waste management'!N:N)*$E165,"")</f>
        <v/>
      </c>
      <c r="BD165" t="str" cm="1">
        <f t="array" ref="BD165">IFERROR(_xlfn.XLOOKUP(Tool_clean!$G165&amp;$E$2,'Waste management'!$A:$A&amp;'Waste management'!$B:$B,'Waste management'!O:O)*$E165,"")</f>
        <v/>
      </c>
      <c r="BE165" t="str" cm="1">
        <f t="array" ref="BE165">IFERROR(_xlfn.XLOOKUP(Tool_clean!$G165&amp;$E$2,'Waste management'!$A:$A&amp;'Waste management'!$B:$B,'Waste management'!P:P)*$E165,"")</f>
        <v/>
      </c>
      <c r="BF165" t="str" cm="1">
        <f t="array" ref="BF165">IFERROR(_xlfn.XLOOKUP(Tool_clean!$G165&amp;$E$2,'Waste management'!$A:$A&amp;'Waste management'!$B:$B,'Waste management'!Q:Q)*$E165,"")</f>
        <v/>
      </c>
      <c r="BG165" t="str" cm="1">
        <f t="array" ref="BG165">IFERROR(_xlfn.XLOOKUP(Tool_clean!$G165&amp;$E$2,'Waste management'!$A:$A&amp;'Waste management'!$B:$B,'Waste management'!R:R)*$E165,"")</f>
        <v/>
      </c>
      <c r="BH165" t="str">
        <f>IFERROR((L165+AR165+AB165)*_xlfn.XLOOKUP(Tool_clean!BH$4,Monetization_Factors!$A:$A,Monetization_Factors!$D:$D),"")</f>
        <v/>
      </c>
      <c r="BI165" t="str">
        <f>IFERROR((M165+AS165+AC165)*_xlfn.XLOOKUP(Tool_clean!BI$4,Monetization_Factors!$A:$A,Monetization_Factors!$D:$D),"")</f>
        <v/>
      </c>
      <c r="BJ165" t="str">
        <f>IFERROR((N165+AT165+AD165)*_xlfn.XLOOKUP(Tool_clean!BJ$4,Monetization_Factors!$A:$A,Monetization_Factors!$D:$D),"")</f>
        <v/>
      </c>
      <c r="BK165" t="str">
        <f>IFERROR((O165+AU165+AE165)*_xlfn.XLOOKUP(Tool_clean!BK$4,Monetization_Factors!$A:$A,Monetization_Factors!$D:$D),"")</f>
        <v/>
      </c>
      <c r="BL165" t="str">
        <f>IFERROR((P165+AV165+AF165)*_xlfn.XLOOKUP(Tool_clean!BL$4,Monetization_Factors!$A:$A,Monetization_Factors!$D:$D),"")</f>
        <v/>
      </c>
      <c r="BM165" t="str">
        <f>IFERROR((Q165+AW165+AG165)*_xlfn.XLOOKUP(Tool_clean!BM$4,Monetization_Factors!$A:$A,Monetization_Factors!$D:$D),"")</f>
        <v/>
      </c>
      <c r="BN165" t="str">
        <f>IFERROR((R165+AX165+AH165)*_xlfn.XLOOKUP(Tool_clean!BN$4,Monetization_Factors!$A:$A,Monetization_Factors!$D:$D),"")</f>
        <v/>
      </c>
      <c r="BO165" t="str">
        <f>IFERROR((S165+AY165+AI165)*_xlfn.XLOOKUP(Tool_clean!BO$4,Monetization_Factors!$A:$A,Monetization_Factors!$D:$D),"")</f>
        <v/>
      </c>
      <c r="BP165" t="str">
        <f>IFERROR((T165+AZ165+AJ165)*_xlfn.XLOOKUP(Tool_clean!BP$4,Monetization_Factors!$A:$A,Monetization_Factors!$D:$D),"")</f>
        <v/>
      </c>
      <c r="BQ165" t="str">
        <f>IFERROR((U165+BA165+AK165)*_xlfn.XLOOKUP(Tool_clean!BQ$4,Monetization_Factors!$A:$A,Monetization_Factors!$D:$D),"")</f>
        <v/>
      </c>
      <c r="BR165" t="str">
        <f>IFERROR((V165+BB165+AL165)*_xlfn.XLOOKUP(Tool_clean!BR$4,Monetization_Factors!$A:$A,Monetization_Factors!$D:$D),"")</f>
        <v/>
      </c>
      <c r="BS165" t="str">
        <f>IFERROR((W165+BC165+AM165)*_xlfn.XLOOKUP(Tool_clean!BS$4,Monetization_Factors!$A:$A,Monetization_Factors!$D:$D),"")</f>
        <v/>
      </c>
      <c r="BT165" t="str">
        <f>IFERROR((X165+BD165+AN165)*_xlfn.XLOOKUP(Tool_clean!BT$4,Monetization_Factors!$A:$A,Monetization_Factors!$D:$D),"")</f>
        <v/>
      </c>
      <c r="BU165" t="str">
        <f>IFERROR((Y165+BE165+AO165)*_xlfn.XLOOKUP(Tool_clean!BU$4,Monetization_Factors!$A:$A,Monetization_Factors!$D:$D),"")</f>
        <v/>
      </c>
      <c r="BV165" t="str">
        <f>IFERROR((Z165+BF165+AP165)*_xlfn.XLOOKUP(Tool_clean!BV$4,Monetization_Factors!$A:$A,Monetization_Factors!$D:$D),"")</f>
        <v/>
      </c>
      <c r="BW165" t="str">
        <f>IFERROR((AA165+BG165+AQ165)*_xlfn.XLOOKUP(Tool_clean!BW$4,Monetization_Factors!$A:$A,Monetization_Factors!$D:$D),"")</f>
        <v/>
      </c>
      <c r="BX165" s="38" t="str" cm="1">
        <f t="array" ref="BX165">IFERROR(_xlfn.IFS(I165&gt;0,I165*E165,I165="",J165*E165),"")</f>
        <v/>
      </c>
      <c r="BY165" s="38">
        <f t="shared" si="195"/>
        <v>0</v>
      </c>
      <c r="BZ165" s="38" t="str">
        <f t="shared" si="196"/>
        <v/>
      </c>
      <c r="CA165" s="38" t="str">
        <f t="shared" si="197"/>
        <v/>
      </c>
      <c r="CB165" t="str">
        <f t="shared" si="198"/>
        <v/>
      </c>
      <c r="CC165" t="str">
        <f t="shared" si="199"/>
        <v/>
      </c>
      <c r="CD165" t="str">
        <f t="shared" si="200"/>
        <v/>
      </c>
      <c r="CE165" t="str">
        <f t="shared" si="201"/>
        <v/>
      </c>
      <c r="CF165" t="str">
        <f t="shared" si="202"/>
        <v/>
      </c>
      <c r="CG165" t="str">
        <f t="shared" si="203"/>
        <v/>
      </c>
      <c r="CH165" t="str">
        <f t="shared" si="204"/>
        <v/>
      </c>
      <c r="CI165" t="str">
        <f t="shared" si="205"/>
        <v/>
      </c>
      <c r="CJ165" t="str">
        <f t="shared" si="206"/>
        <v/>
      </c>
      <c r="CK165" t="str">
        <f t="shared" si="207"/>
        <v/>
      </c>
      <c r="CL165" t="str">
        <f t="shared" si="208"/>
        <v/>
      </c>
      <c r="CM165" t="str">
        <f t="shared" si="209"/>
        <v/>
      </c>
      <c r="CN165" t="str">
        <f t="shared" si="210"/>
        <v/>
      </c>
      <c r="CO165" t="str">
        <f t="shared" si="211"/>
        <v/>
      </c>
      <c r="CP165" t="str">
        <f t="shared" si="212"/>
        <v/>
      </c>
      <c r="CQ165" t="str">
        <f t="shared" si="213"/>
        <v/>
      </c>
      <c r="CR165" t="str">
        <f t="shared" si="214"/>
        <v/>
      </c>
      <c r="CS165" t="str">
        <f t="shared" si="215"/>
        <v/>
      </c>
      <c r="CT165" t="str">
        <f t="shared" si="216"/>
        <v/>
      </c>
      <c r="CU165" t="str">
        <f t="shared" si="217"/>
        <v/>
      </c>
      <c r="CV165" t="str">
        <f t="shared" si="218"/>
        <v/>
      </c>
      <c r="CW165" t="str">
        <f t="shared" si="219"/>
        <v/>
      </c>
      <c r="CX165" t="str">
        <f t="shared" si="220"/>
        <v/>
      </c>
      <c r="CY165" t="str">
        <f t="shared" si="221"/>
        <v/>
      </c>
      <c r="CZ165" t="str">
        <f t="shared" si="222"/>
        <v/>
      </c>
      <c r="DA165" t="str">
        <f t="shared" si="223"/>
        <v/>
      </c>
      <c r="DB165" t="str">
        <f t="shared" si="224"/>
        <v/>
      </c>
      <c r="DC165" t="str">
        <f t="shared" si="225"/>
        <v/>
      </c>
      <c r="DD165" t="str">
        <f t="shared" si="226"/>
        <v/>
      </c>
      <c r="DE165" t="str">
        <f t="shared" si="227"/>
        <v/>
      </c>
      <c r="DF165" t="str">
        <f t="shared" si="228"/>
        <v/>
      </c>
      <c r="DG165" t="str">
        <f t="shared" si="229"/>
        <v/>
      </c>
      <c r="DH165" s="5" t="str">
        <f>IFERROR((CR165*$B$2*(1-$H165)*('CAR.CAP_per person'!B$2))/(_xlfn.XLOOKUP($E$2,EU_countries_GDP!$A$2:$A$29,EU_countries_GDP!$E$2:$E$29)),"")</f>
        <v/>
      </c>
      <c r="DI165" s="5" t="str">
        <f>IFERROR((CS165*$B$2*(1-$H165)*('CAR.CAP_per person'!C$2))/(_xlfn.XLOOKUP($E$2,EU_countries_GDP!$A$2:$A$29,EU_countries_GDP!$E$2:$E$29)),"")</f>
        <v/>
      </c>
      <c r="DJ165" s="5" t="str">
        <f>IFERROR((CT165*$B$2*(1-$H165)*('CAR.CAP_per person'!D$2))/(_xlfn.XLOOKUP($E$2,EU_countries_GDP!$A$2:$A$29,EU_countries_GDP!$E$2:$E$29)),"")</f>
        <v/>
      </c>
      <c r="DK165" s="5" t="str">
        <f>IFERROR((CU165*$B$2*(1-$H165)*('CAR.CAP_per person'!E$2))/(_xlfn.XLOOKUP($E$2,EU_countries_GDP!$A$2:$A$29,EU_countries_GDP!$E$2:$E$29)),"")</f>
        <v/>
      </c>
      <c r="DL165" s="5" t="str">
        <f>IFERROR((CV165*$B$2*(1-$H165)*('CAR.CAP_per person'!F$2))/(_xlfn.XLOOKUP($E$2,EU_countries_GDP!$A$2:$A$29,EU_countries_GDP!$E$2:$E$29)),"")</f>
        <v/>
      </c>
      <c r="DM165" s="5" t="str">
        <f>IFERROR((CW165*$B$2*(1-$H165)*('CAR.CAP_per person'!G$2))/(_xlfn.XLOOKUP($E$2,EU_countries_GDP!$A$2:$A$29,EU_countries_GDP!$E$2:$E$29)),"")</f>
        <v/>
      </c>
      <c r="DN165" s="5" t="str">
        <f>IFERROR((CX165*$B$2*(1-$H165)*('CAR.CAP_per person'!H$2))/(_xlfn.XLOOKUP($E$2,EU_countries_GDP!$A$2:$A$29,EU_countries_GDP!$E$2:$E$29)),"")</f>
        <v/>
      </c>
      <c r="DO165" s="5" t="str">
        <f>IFERROR((CY165*$B$2*(1-$H165)*('CAR.CAP_per person'!I$2))/(_xlfn.XLOOKUP($E$2,EU_countries_GDP!$A$2:$A$29,EU_countries_GDP!$E$2:$E$29)),"")</f>
        <v/>
      </c>
      <c r="DP165" s="5" t="str">
        <f>IFERROR((CZ165*$B$2*(1-$H165)*('CAR.CAP_per person'!J$2))/(_xlfn.XLOOKUP($E$2,EU_countries_GDP!$A$2:$A$29,EU_countries_GDP!$E$2:$E$29)),"")</f>
        <v/>
      </c>
      <c r="DQ165" s="5" t="str">
        <f>IFERROR((DA165*$B$2*(1-$H165)*('CAR.CAP_per person'!K$2))/(_xlfn.XLOOKUP($E$2,EU_countries_GDP!$A$2:$A$29,EU_countries_GDP!$E$2:$E$29)),"")</f>
        <v/>
      </c>
      <c r="DR165" s="5" t="str">
        <f>IFERROR((DB165*$B$2*(1-$H165)*('CAR.CAP_per person'!L$2))/(_xlfn.XLOOKUP($E$2,EU_countries_GDP!$A$2:$A$29,EU_countries_GDP!$E$2:$E$29)),"")</f>
        <v/>
      </c>
      <c r="DS165" s="5" t="str">
        <f>IFERROR((DC165*$B$2*(1-$H165)*('CAR.CAP_per person'!M$2))/(_xlfn.XLOOKUP($E$2,EU_countries_GDP!$A$2:$A$29,EU_countries_GDP!$E$2:$E$29)),"")</f>
        <v/>
      </c>
      <c r="DT165" s="5" t="str">
        <f>IFERROR((DD165*$B$2*(1-$H165)*('CAR.CAP_per person'!N$2))/(_xlfn.XLOOKUP($E$2,EU_countries_GDP!$A$2:$A$29,EU_countries_GDP!$E$2:$E$29)),"")</f>
        <v/>
      </c>
      <c r="DU165" s="5" t="str">
        <f>IFERROR((DE165*$B$2*(1-$H165)*('CAR.CAP_per person'!O$2))/(_xlfn.XLOOKUP($E$2,EU_countries_GDP!$A$2:$A$29,EU_countries_GDP!$E$2:$E$29)),"")</f>
        <v/>
      </c>
      <c r="DV165" s="5" t="str">
        <f>IFERROR((DF165*$B$2*(1-$H165)*('CAR.CAP_per person'!P$2))/(_xlfn.XLOOKUP($E$2,EU_countries_GDP!$A$2:$A$29,EU_countries_GDP!$E$2:$E$29)),"")</f>
        <v/>
      </c>
      <c r="DW165" s="5" t="str">
        <f>IFERROR((DG165*$B$2*(1-$H165)*('CAR.CAP_per person'!Q$2))/(_xlfn.XLOOKUP($E$2,EU_countries_GDP!$A$2:$A$29,EU_countries_GDP!$E$2:$E$29)),"")</f>
        <v/>
      </c>
    </row>
    <row r="166" spans="2:127">
      <c r="B166" t="str">
        <f>_xlfn.XLOOKUP(D166,Table5[Ingredient],Table5[Category],"",FALSE)</f>
        <v/>
      </c>
      <c r="C166" s="33"/>
      <c r="D166" s="33"/>
      <c r="E166" s="33"/>
      <c r="F166" s="33"/>
      <c r="G166" s="33"/>
      <c r="H166" s="33"/>
      <c r="I166" s="33"/>
      <c r="J166" s="37" t="str">
        <f>IFERROR(INDEX('AveragePrices&amp;Codes'!G:AG, MATCH($D166, 'AveragePrices&amp;Codes'!$A:$A, 0), MATCH(Tool_clean!$E$2, 'AveragePrices&amp;Codes'!$G$1:$AG$1, 0)),"")</f>
        <v/>
      </c>
      <c r="K166" s="37" t="str">
        <f t="shared" si="194"/>
        <v/>
      </c>
      <c r="L166">
        <f>IFERROR(IF($F166="Raw",_xlfn.XLOOKUP(_xlfn.XLOOKUP(Tool_clean!$D166,'AveragePrices&amp;Codes'!$A:$A,'AveragePrices&amp;Codes'!$B:$B),AGRIBALYSE_Raw!$B:$B,AGRIBALYSE_Raw!O:O)*$E166,_xlfn.XLOOKUP(_xlfn.XLOOKUP(Tool_clean!$D166,'AveragePrices&amp;Codes'!$A:$A,'AveragePrices&amp;Codes'!$B:$B),AGRIBALYSE_Cooked!$C:$C,AGRIBALYSE_Cooked!P:P)*$E166),"")</f>
        <v>0</v>
      </c>
      <c r="M166">
        <f>IFERROR(IF($F166="Raw",_xlfn.XLOOKUP(_xlfn.XLOOKUP(Tool_clean!$D166,'AveragePrices&amp;Codes'!$A:$A,'AveragePrices&amp;Codes'!$B:$B),AGRIBALYSE_Raw!$B:$B,AGRIBALYSE_Raw!P:P)*$E166,_xlfn.XLOOKUP(_xlfn.XLOOKUP(Tool_clean!$D166,'AveragePrices&amp;Codes'!$A:$A,'AveragePrices&amp;Codes'!$B:$B),AGRIBALYSE_Cooked!$C:$C,AGRIBALYSE_Cooked!Q:Q)*$E166),"")</f>
        <v>0</v>
      </c>
      <c r="N166">
        <f>IFERROR(IF($F166="Raw",_xlfn.XLOOKUP(_xlfn.XLOOKUP(Tool_clean!$D166,'AveragePrices&amp;Codes'!$A:$A,'AveragePrices&amp;Codes'!$B:$B),AGRIBALYSE_Raw!$B:$B,AGRIBALYSE_Raw!Q:Q)*$E166,_xlfn.XLOOKUP(_xlfn.XLOOKUP(Tool_clean!$D166,'AveragePrices&amp;Codes'!$A:$A,'AveragePrices&amp;Codes'!$B:$B),AGRIBALYSE_Cooked!$C:$C,AGRIBALYSE_Cooked!R:R)*$E166),"")</f>
        <v>0</v>
      </c>
      <c r="O166">
        <f>IFERROR(IF($F166="Raw",_xlfn.XLOOKUP(_xlfn.XLOOKUP(Tool_clean!$D166,'AveragePrices&amp;Codes'!$A:$A,'AveragePrices&amp;Codes'!$B:$B),AGRIBALYSE_Raw!$B:$B,AGRIBALYSE_Raw!R:R)*$E166,_xlfn.XLOOKUP(_xlfn.XLOOKUP(Tool_clean!$D166,'AveragePrices&amp;Codes'!$A:$A,'AveragePrices&amp;Codes'!$B:$B),AGRIBALYSE_Cooked!$C:$C,AGRIBALYSE_Cooked!S:S)*$E166),"")</f>
        <v>0</v>
      </c>
      <c r="P166">
        <f>IFERROR(IF($F166="Raw",_xlfn.XLOOKUP(_xlfn.XLOOKUP(Tool_clean!$D166,'AveragePrices&amp;Codes'!$A:$A,'AveragePrices&amp;Codes'!$B:$B),AGRIBALYSE_Raw!$B:$B,AGRIBALYSE_Raw!S:S)*$E166,_xlfn.XLOOKUP(_xlfn.XLOOKUP(Tool_clean!$D166,'AveragePrices&amp;Codes'!$A:$A,'AveragePrices&amp;Codes'!$B:$B),AGRIBALYSE_Cooked!$C:$C,AGRIBALYSE_Cooked!T:T)*$E166),"")</f>
        <v>0</v>
      </c>
      <c r="Q166">
        <f>IFERROR(IF($F166="Raw",_xlfn.XLOOKUP(_xlfn.XLOOKUP(Tool_clean!$D166,'AveragePrices&amp;Codes'!$A:$A,'AveragePrices&amp;Codes'!$B:$B),AGRIBALYSE_Raw!$B:$B,AGRIBALYSE_Raw!T:T)*$E166,_xlfn.XLOOKUP(_xlfn.XLOOKUP(Tool_clean!$D166,'AveragePrices&amp;Codes'!$A:$A,'AveragePrices&amp;Codes'!$B:$B),AGRIBALYSE_Cooked!$C:$C,AGRIBALYSE_Cooked!U:U)*$E166),"")</f>
        <v>0</v>
      </c>
      <c r="R166">
        <f>IFERROR(IF($F166="Raw",_xlfn.XLOOKUP(_xlfn.XLOOKUP(Tool_clean!$D166,'AveragePrices&amp;Codes'!$A:$A,'AveragePrices&amp;Codes'!$B:$B),AGRIBALYSE_Raw!$B:$B,AGRIBALYSE_Raw!U:U)*$E166,_xlfn.XLOOKUP(_xlfn.XLOOKUP(Tool_clean!$D166,'AveragePrices&amp;Codes'!$A:$A,'AveragePrices&amp;Codes'!$B:$B),AGRIBALYSE_Cooked!$C:$C,AGRIBALYSE_Cooked!V:V)*$E166),"")</f>
        <v>0</v>
      </c>
      <c r="S166">
        <f>IFERROR(IF($F166="Raw",_xlfn.XLOOKUP(_xlfn.XLOOKUP(Tool_clean!$D166,'AveragePrices&amp;Codes'!$A:$A,'AveragePrices&amp;Codes'!$B:$B),AGRIBALYSE_Raw!$B:$B,AGRIBALYSE_Raw!V:V)*$E166,_xlfn.XLOOKUP(_xlfn.XLOOKUP(Tool_clean!$D166,'AveragePrices&amp;Codes'!$A:$A,'AveragePrices&amp;Codes'!$B:$B),AGRIBALYSE_Cooked!$C:$C,AGRIBALYSE_Cooked!W:W)*$E166),"")</f>
        <v>0</v>
      </c>
      <c r="T166">
        <f>IFERROR(IF($F166="Raw",_xlfn.XLOOKUP(_xlfn.XLOOKUP(Tool_clean!$D166,'AveragePrices&amp;Codes'!$A:$A,'AveragePrices&amp;Codes'!$B:$B),AGRIBALYSE_Raw!$B:$B,AGRIBALYSE_Raw!W:W)*$E166,_xlfn.XLOOKUP(_xlfn.XLOOKUP(Tool_clean!$D166,'AveragePrices&amp;Codes'!$A:$A,'AveragePrices&amp;Codes'!$B:$B),AGRIBALYSE_Cooked!$C:$C,AGRIBALYSE_Cooked!X:X)*$E166),"")</f>
        <v>0</v>
      </c>
      <c r="U166">
        <f>IFERROR(IF($F166="Raw",_xlfn.XLOOKUP(_xlfn.XLOOKUP(Tool_clean!$D166,'AveragePrices&amp;Codes'!$A:$A,'AveragePrices&amp;Codes'!$B:$B),AGRIBALYSE_Raw!$B:$B,AGRIBALYSE_Raw!X:X)*$E166,_xlfn.XLOOKUP(_xlfn.XLOOKUP(Tool_clean!$D166,'AveragePrices&amp;Codes'!$A:$A,'AveragePrices&amp;Codes'!$B:$B),AGRIBALYSE_Cooked!$C:$C,AGRIBALYSE_Cooked!Y:Y)*$E166),"")</f>
        <v>0</v>
      </c>
      <c r="V166">
        <f>IFERROR(IF($F166="Raw",_xlfn.XLOOKUP(_xlfn.XLOOKUP(Tool_clean!$D166,'AveragePrices&amp;Codes'!$A:$A,'AveragePrices&amp;Codes'!$B:$B),AGRIBALYSE_Raw!$B:$B,AGRIBALYSE_Raw!Y:Y)*$E166,_xlfn.XLOOKUP(_xlfn.XLOOKUP(Tool_clean!$D166,'AveragePrices&amp;Codes'!$A:$A,'AveragePrices&amp;Codes'!$B:$B),AGRIBALYSE_Cooked!$C:$C,AGRIBALYSE_Cooked!Z:Z)*$E166),"")</f>
        <v>0</v>
      </c>
      <c r="W166">
        <f>IFERROR(IF($F166="Raw",_xlfn.XLOOKUP(_xlfn.XLOOKUP(Tool_clean!$D166,'AveragePrices&amp;Codes'!$A:$A,'AveragePrices&amp;Codes'!$B:$B),AGRIBALYSE_Raw!$B:$B,AGRIBALYSE_Raw!Z:Z)*$E166,_xlfn.XLOOKUP(_xlfn.XLOOKUP(Tool_clean!$D166,'AveragePrices&amp;Codes'!$A:$A,'AveragePrices&amp;Codes'!$B:$B),AGRIBALYSE_Cooked!$C:$C,AGRIBALYSE_Cooked!AA:AA)*$E166),"")</f>
        <v>0</v>
      </c>
      <c r="X166">
        <f>IFERROR(IF($F166="Raw",_xlfn.XLOOKUP(_xlfn.XLOOKUP(Tool_clean!$D166,'AveragePrices&amp;Codes'!$A:$A,'AveragePrices&amp;Codes'!$B:$B),AGRIBALYSE_Raw!$B:$B,AGRIBALYSE_Raw!AA:AA)*$E166,_xlfn.XLOOKUP(_xlfn.XLOOKUP(Tool_clean!$D166,'AveragePrices&amp;Codes'!$A:$A,'AveragePrices&amp;Codes'!$B:$B),AGRIBALYSE_Cooked!$C:$C,AGRIBALYSE_Cooked!AB:AB)*$E166),"")</f>
        <v>0</v>
      </c>
      <c r="Y166">
        <f>IFERROR(IF($F166="Raw",_xlfn.XLOOKUP(_xlfn.XLOOKUP(Tool_clean!$D166,'AveragePrices&amp;Codes'!$A:$A,'AveragePrices&amp;Codes'!$B:$B),AGRIBALYSE_Raw!$B:$B,AGRIBALYSE_Raw!AB:AB)*$E166,_xlfn.XLOOKUP(_xlfn.XLOOKUP(Tool_clean!$D166,'AveragePrices&amp;Codes'!$A:$A,'AveragePrices&amp;Codes'!$B:$B),AGRIBALYSE_Cooked!$C:$C,AGRIBALYSE_Cooked!AC:AC)*$E166),"")</f>
        <v>0</v>
      </c>
      <c r="Z166">
        <f>IFERROR(IF($F166="Raw",_xlfn.XLOOKUP(_xlfn.XLOOKUP(Tool_clean!$D166,'AveragePrices&amp;Codes'!$A:$A,'AveragePrices&amp;Codes'!$B:$B),AGRIBALYSE_Raw!$B:$B,AGRIBALYSE_Raw!AC:AC)*$E166,_xlfn.XLOOKUP(_xlfn.XLOOKUP(Tool_clean!$D166,'AveragePrices&amp;Codes'!$A:$A,'AveragePrices&amp;Codes'!$B:$B),AGRIBALYSE_Cooked!$C:$C,AGRIBALYSE_Cooked!AD:AD)*$E166),"")</f>
        <v>0</v>
      </c>
      <c r="AA166">
        <f>IFERROR(IF($F166="Raw",_xlfn.XLOOKUP(_xlfn.XLOOKUP(Tool_clean!$D166,'AveragePrices&amp;Codes'!$A:$A,'AveragePrices&amp;Codes'!$B:$B),AGRIBALYSE_Raw!$B:$B,AGRIBALYSE_Raw!AD:AD)*$E166,_xlfn.XLOOKUP(_xlfn.XLOOKUP(Tool_clean!$D166,'AveragePrices&amp;Codes'!$A:$A,'AveragePrices&amp;Codes'!$B:$B),AGRIBALYSE_Cooked!$C:$C,AGRIBALYSE_Cooked!AE:AE)*$E166),"")</f>
        <v>0</v>
      </c>
      <c r="AB166" t="str" cm="1">
        <f t="array" ref="AB166">IFERROR(_xlfn.XLOOKUP(Tool_clean!$F166&amp;$E$2,'Cooking methods'!$A:$A&amp;'Cooking methods'!$B:$B,'Cooking methods'!C:C)*$E166,"")</f>
        <v/>
      </c>
      <c r="AC166" t="str" cm="1">
        <f t="array" ref="AC166">IFERROR(_xlfn.XLOOKUP(Tool_clean!$F166&amp;$E$2,'Cooking methods'!$A:$A&amp;'Cooking methods'!$B:$B,'Cooking methods'!D:D)*$E166,"")</f>
        <v/>
      </c>
      <c r="AD166" t="str" cm="1">
        <f t="array" ref="AD166">IFERROR(_xlfn.XLOOKUP(Tool_clean!$F166&amp;$E$2,'Cooking methods'!$A:$A&amp;'Cooking methods'!$B:$B,'Cooking methods'!E:E)*$E166,"")</f>
        <v/>
      </c>
      <c r="AE166" t="str" cm="1">
        <f t="array" ref="AE166">IFERROR(_xlfn.XLOOKUP(Tool_clean!$F166&amp;$E$2,'Cooking methods'!$A:$A&amp;'Cooking methods'!$B:$B,'Cooking methods'!F:F)*$E166,"")</f>
        <v/>
      </c>
      <c r="AF166" t="str" cm="1">
        <f t="array" ref="AF166">IFERROR(_xlfn.XLOOKUP(Tool_clean!$F166&amp;$E$2,'Cooking methods'!$A:$A&amp;'Cooking methods'!$B:$B,'Cooking methods'!G:G)*$E166,"")</f>
        <v/>
      </c>
      <c r="AG166" t="str" cm="1">
        <f t="array" ref="AG166">IFERROR(_xlfn.XLOOKUP(Tool_clean!$F166&amp;$E$2,'Cooking methods'!$A:$A&amp;'Cooking methods'!$B:$B,'Cooking methods'!H:H)*$E166,"")</f>
        <v/>
      </c>
      <c r="AH166" t="str" cm="1">
        <f t="array" ref="AH166">IFERROR(_xlfn.XLOOKUP(Tool_clean!$F166&amp;$E$2,'Cooking methods'!$A:$A&amp;'Cooking methods'!$B:$B,'Cooking methods'!I:I)*$E166,"")</f>
        <v/>
      </c>
      <c r="AI166" t="str" cm="1">
        <f t="array" ref="AI166">IFERROR(_xlfn.XLOOKUP(Tool_clean!$F166&amp;$E$2,'Cooking methods'!$A:$A&amp;'Cooking methods'!$B:$B,'Cooking methods'!J:J)*$E166,"")</f>
        <v/>
      </c>
      <c r="AJ166" t="str" cm="1">
        <f t="array" ref="AJ166">IFERROR(_xlfn.XLOOKUP(Tool_clean!$F166&amp;$E$2,'Cooking methods'!$A:$A&amp;'Cooking methods'!$B:$B,'Cooking methods'!K:K)*$E166,"")</f>
        <v/>
      </c>
      <c r="AK166" t="str" cm="1">
        <f t="array" ref="AK166">IFERROR(_xlfn.XLOOKUP(Tool_clean!$F166&amp;$E$2,'Cooking methods'!$A:$A&amp;'Cooking methods'!$B:$B,'Cooking methods'!L:L)*$E166,"")</f>
        <v/>
      </c>
      <c r="AL166" t="str" cm="1">
        <f t="array" ref="AL166">IFERROR(_xlfn.XLOOKUP(Tool_clean!$F166&amp;$E$2,'Cooking methods'!$A:$A&amp;'Cooking methods'!$B:$B,'Cooking methods'!M:M)*$E166,"")</f>
        <v/>
      </c>
      <c r="AM166" t="str" cm="1">
        <f t="array" ref="AM166">IFERROR(_xlfn.XLOOKUP(Tool_clean!$F166&amp;$E$2,'Cooking methods'!$A:$A&amp;'Cooking methods'!$B:$B,'Cooking methods'!N:N)*$E166,"")</f>
        <v/>
      </c>
      <c r="AN166" t="str" cm="1">
        <f t="array" ref="AN166">IFERROR(_xlfn.XLOOKUP(Tool_clean!$F166&amp;$E$2,'Cooking methods'!$A:$A&amp;'Cooking methods'!$B:$B,'Cooking methods'!O:O)*$E166,"")</f>
        <v/>
      </c>
      <c r="AO166" t="str" cm="1">
        <f t="array" ref="AO166">IFERROR(_xlfn.XLOOKUP(Tool_clean!$F166&amp;$E$2,'Cooking methods'!$A:$A&amp;'Cooking methods'!$B:$B,'Cooking methods'!P:P)*$E166,"")</f>
        <v/>
      </c>
      <c r="AP166" t="str" cm="1">
        <f t="array" ref="AP166">IFERROR(_xlfn.XLOOKUP(Tool_clean!$F166&amp;$E$2,'Cooking methods'!$A:$A&amp;'Cooking methods'!$B:$B,'Cooking methods'!Q:Q)*$E166,"")</f>
        <v/>
      </c>
      <c r="AQ166" t="str" cm="1">
        <f t="array" ref="AQ166">IFERROR(_xlfn.XLOOKUP(Tool_clean!$F166&amp;$E$2,'Cooking methods'!$A:$A&amp;'Cooking methods'!$B:$B,'Cooking methods'!R:R)*$E166,"")</f>
        <v/>
      </c>
      <c r="AR166" t="str" cm="1">
        <f t="array" ref="AR166">IFERROR(_xlfn.XLOOKUP(Tool_clean!$G166&amp;$E$2,'Waste management'!$A:$A&amp;'Waste management'!$B:$B,'Waste management'!C:C)*$E166,"")</f>
        <v/>
      </c>
      <c r="AS166" t="str" cm="1">
        <f t="array" ref="AS166">IFERROR(_xlfn.XLOOKUP(Tool_clean!$G166&amp;$E$2,'Waste management'!$A:$A&amp;'Waste management'!$B:$B,'Waste management'!D:D)*$E166,"")</f>
        <v/>
      </c>
      <c r="AT166" t="str" cm="1">
        <f t="array" ref="AT166">IFERROR(_xlfn.XLOOKUP(Tool_clean!$G166&amp;$E$2,'Waste management'!$A:$A&amp;'Waste management'!$B:$B,'Waste management'!E:E)*$E166,"")</f>
        <v/>
      </c>
      <c r="AU166" t="str" cm="1">
        <f t="array" ref="AU166">IFERROR(_xlfn.XLOOKUP(Tool_clean!$G166&amp;$E$2,'Waste management'!$A:$A&amp;'Waste management'!$B:$B,'Waste management'!F:F)*$E166,"")</f>
        <v/>
      </c>
      <c r="AV166" t="str" cm="1">
        <f t="array" ref="AV166">IFERROR(_xlfn.XLOOKUP(Tool_clean!$G166&amp;$E$2,'Waste management'!$A:$A&amp;'Waste management'!$B:$B,'Waste management'!G:G)*$E166,"")</f>
        <v/>
      </c>
      <c r="AW166" t="str" cm="1">
        <f t="array" ref="AW166">IFERROR(_xlfn.XLOOKUP(Tool_clean!$G166&amp;$E$2,'Waste management'!$A:$A&amp;'Waste management'!$B:$B,'Waste management'!H:H)*$E166,"")</f>
        <v/>
      </c>
      <c r="AX166" t="str" cm="1">
        <f t="array" ref="AX166">IFERROR(_xlfn.XLOOKUP(Tool_clean!$G166&amp;$E$2,'Waste management'!$A:$A&amp;'Waste management'!$B:$B,'Waste management'!I:I)*$E166,"")</f>
        <v/>
      </c>
      <c r="AY166" t="str" cm="1">
        <f t="array" ref="AY166">IFERROR(_xlfn.XLOOKUP(Tool_clean!$G166&amp;$E$2,'Waste management'!$A:$A&amp;'Waste management'!$B:$B,'Waste management'!J:J)*$E166,"")</f>
        <v/>
      </c>
      <c r="AZ166" t="str" cm="1">
        <f t="array" ref="AZ166">IFERROR(_xlfn.XLOOKUP(Tool_clean!$G166&amp;$E$2,'Waste management'!$A:$A&amp;'Waste management'!$B:$B,'Waste management'!K:K)*$E166,"")</f>
        <v/>
      </c>
      <c r="BA166" t="str" cm="1">
        <f t="array" ref="BA166">IFERROR(_xlfn.XLOOKUP(Tool_clean!$G166&amp;$E$2,'Waste management'!$A:$A&amp;'Waste management'!$B:$B,'Waste management'!L:L)*$E166,"")</f>
        <v/>
      </c>
      <c r="BB166" t="str" cm="1">
        <f t="array" ref="BB166">IFERROR(_xlfn.XLOOKUP(Tool_clean!$G166&amp;$E$2,'Waste management'!$A:$A&amp;'Waste management'!$B:$B,'Waste management'!M:M)*$E166,"")</f>
        <v/>
      </c>
      <c r="BC166" t="str" cm="1">
        <f t="array" ref="BC166">IFERROR(_xlfn.XLOOKUP(Tool_clean!$G166&amp;$E$2,'Waste management'!$A:$A&amp;'Waste management'!$B:$B,'Waste management'!N:N)*$E166,"")</f>
        <v/>
      </c>
      <c r="BD166" t="str" cm="1">
        <f t="array" ref="BD166">IFERROR(_xlfn.XLOOKUP(Tool_clean!$G166&amp;$E$2,'Waste management'!$A:$A&amp;'Waste management'!$B:$B,'Waste management'!O:O)*$E166,"")</f>
        <v/>
      </c>
      <c r="BE166" t="str" cm="1">
        <f t="array" ref="BE166">IFERROR(_xlfn.XLOOKUP(Tool_clean!$G166&amp;$E$2,'Waste management'!$A:$A&amp;'Waste management'!$B:$B,'Waste management'!P:P)*$E166,"")</f>
        <v/>
      </c>
      <c r="BF166" t="str" cm="1">
        <f t="array" ref="BF166">IFERROR(_xlfn.XLOOKUP(Tool_clean!$G166&amp;$E$2,'Waste management'!$A:$A&amp;'Waste management'!$B:$B,'Waste management'!Q:Q)*$E166,"")</f>
        <v/>
      </c>
      <c r="BG166" t="str" cm="1">
        <f t="array" ref="BG166">IFERROR(_xlfn.XLOOKUP(Tool_clean!$G166&amp;$E$2,'Waste management'!$A:$A&amp;'Waste management'!$B:$B,'Waste management'!R:R)*$E166,"")</f>
        <v/>
      </c>
      <c r="BH166" t="str">
        <f>IFERROR((L166+AR166+AB166)*_xlfn.XLOOKUP(Tool_clean!BH$4,Monetization_Factors!$A:$A,Monetization_Factors!$D:$D),"")</f>
        <v/>
      </c>
      <c r="BI166" t="str">
        <f>IFERROR((M166+AS166+AC166)*_xlfn.XLOOKUP(Tool_clean!BI$4,Monetization_Factors!$A:$A,Monetization_Factors!$D:$D),"")</f>
        <v/>
      </c>
      <c r="BJ166" t="str">
        <f>IFERROR((N166+AT166+AD166)*_xlfn.XLOOKUP(Tool_clean!BJ$4,Monetization_Factors!$A:$A,Monetization_Factors!$D:$D),"")</f>
        <v/>
      </c>
      <c r="BK166" t="str">
        <f>IFERROR((O166+AU166+AE166)*_xlfn.XLOOKUP(Tool_clean!BK$4,Monetization_Factors!$A:$A,Monetization_Factors!$D:$D),"")</f>
        <v/>
      </c>
      <c r="BL166" t="str">
        <f>IFERROR((P166+AV166+AF166)*_xlfn.XLOOKUP(Tool_clean!BL$4,Monetization_Factors!$A:$A,Monetization_Factors!$D:$D),"")</f>
        <v/>
      </c>
      <c r="BM166" t="str">
        <f>IFERROR((Q166+AW166+AG166)*_xlfn.XLOOKUP(Tool_clean!BM$4,Monetization_Factors!$A:$A,Monetization_Factors!$D:$D),"")</f>
        <v/>
      </c>
      <c r="BN166" t="str">
        <f>IFERROR((R166+AX166+AH166)*_xlfn.XLOOKUP(Tool_clean!BN$4,Monetization_Factors!$A:$A,Monetization_Factors!$D:$D),"")</f>
        <v/>
      </c>
      <c r="BO166" t="str">
        <f>IFERROR((S166+AY166+AI166)*_xlfn.XLOOKUP(Tool_clean!BO$4,Monetization_Factors!$A:$A,Monetization_Factors!$D:$D),"")</f>
        <v/>
      </c>
      <c r="BP166" t="str">
        <f>IFERROR((T166+AZ166+AJ166)*_xlfn.XLOOKUP(Tool_clean!BP$4,Monetization_Factors!$A:$A,Monetization_Factors!$D:$D),"")</f>
        <v/>
      </c>
      <c r="BQ166" t="str">
        <f>IFERROR((U166+BA166+AK166)*_xlfn.XLOOKUP(Tool_clean!BQ$4,Monetization_Factors!$A:$A,Monetization_Factors!$D:$D),"")</f>
        <v/>
      </c>
      <c r="BR166" t="str">
        <f>IFERROR((V166+BB166+AL166)*_xlfn.XLOOKUP(Tool_clean!BR$4,Monetization_Factors!$A:$A,Monetization_Factors!$D:$D),"")</f>
        <v/>
      </c>
      <c r="BS166" t="str">
        <f>IFERROR((W166+BC166+AM166)*_xlfn.XLOOKUP(Tool_clean!BS$4,Monetization_Factors!$A:$A,Monetization_Factors!$D:$D),"")</f>
        <v/>
      </c>
      <c r="BT166" t="str">
        <f>IFERROR((X166+BD166+AN166)*_xlfn.XLOOKUP(Tool_clean!BT$4,Monetization_Factors!$A:$A,Monetization_Factors!$D:$D),"")</f>
        <v/>
      </c>
      <c r="BU166" t="str">
        <f>IFERROR((Y166+BE166+AO166)*_xlfn.XLOOKUP(Tool_clean!BU$4,Monetization_Factors!$A:$A,Monetization_Factors!$D:$D),"")</f>
        <v/>
      </c>
      <c r="BV166" t="str">
        <f>IFERROR((Z166+BF166+AP166)*_xlfn.XLOOKUP(Tool_clean!BV$4,Monetization_Factors!$A:$A,Monetization_Factors!$D:$D),"")</f>
        <v/>
      </c>
      <c r="BW166" t="str">
        <f>IFERROR((AA166+BG166+AQ166)*_xlfn.XLOOKUP(Tool_clean!BW$4,Monetization_Factors!$A:$A,Monetization_Factors!$D:$D),"")</f>
        <v/>
      </c>
      <c r="BX166" s="38" t="str" cm="1">
        <f t="array" ref="BX166">IFERROR(_xlfn.IFS(I166&gt;0,I166*E166,I166="",J166*E166),"")</f>
        <v/>
      </c>
      <c r="BY166" s="38">
        <f t="shared" si="195"/>
        <v>0</v>
      </c>
      <c r="BZ166" s="38" t="str">
        <f t="shared" si="196"/>
        <v/>
      </c>
      <c r="CA166" s="38" t="str">
        <f t="shared" si="197"/>
        <v/>
      </c>
      <c r="CB166" t="str">
        <f t="shared" si="198"/>
        <v/>
      </c>
      <c r="CC166" t="str">
        <f t="shared" si="199"/>
        <v/>
      </c>
      <c r="CD166" t="str">
        <f t="shared" si="200"/>
        <v/>
      </c>
      <c r="CE166" t="str">
        <f t="shared" si="201"/>
        <v/>
      </c>
      <c r="CF166" t="str">
        <f t="shared" si="202"/>
        <v/>
      </c>
      <c r="CG166" t="str">
        <f t="shared" si="203"/>
        <v/>
      </c>
      <c r="CH166" t="str">
        <f t="shared" si="204"/>
        <v/>
      </c>
      <c r="CI166" t="str">
        <f t="shared" si="205"/>
        <v/>
      </c>
      <c r="CJ166" t="str">
        <f t="shared" si="206"/>
        <v/>
      </c>
      <c r="CK166" t="str">
        <f t="shared" si="207"/>
        <v/>
      </c>
      <c r="CL166" t="str">
        <f t="shared" si="208"/>
        <v/>
      </c>
      <c r="CM166" t="str">
        <f t="shared" si="209"/>
        <v/>
      </c>
      <c r="CN166" t="str">
        <f t="shared" si="210"/>
        <v/>
      </c>
      <c r="CO166" t="str">
        <f t="shared" si="211"/>
        <v/>
      </c>
      <c r="CP166" t="str">
        <f t="shared" si="212"/>
        <v/>
      </c>
      <c r="CQ166" t="str">
        <f t="shared" si="213"/>
        <v/>
      </c>
      <c r="CR166" t="str">
        <f t="shared" si="214"/>
        <v/>
      </c>
      <c r="CS166" t="str">
        <f t="shared" si="215"/>
        <v/>
      </c>
      <c r="CT166" t="str">
        <f t="shared" si="216"/>
        <v/>
      </c>
      <c r="CU166" t="str">
        <f t="shared" si="217"/>
        <v/>
      </c>
      <c r="CV166" t="str">
        <f t="shared" si="218"/>
        <v/>
      </c>
      <c r="CW166" t="str">
        <f t="shared" si="219"/>
        <v/>
      </c>
      <c r="CX166" t="str">
        <f t="shared" si="220"/>
        <v/>
      </c>
      <c r="CY166" t="str">
        <f t="shared" si="221"/>
        <v/>
      </c>
      <c r="CZ166" t="str">
        <f t="shared" si="222"/>
        <v/>
      </c>
      <c r="DA166" t="str">
        <f t="shared" si="223"/>
        <v/>
      </c>
      <c r="DB166" t="str">
        <f t="shared" si="224"/>
        <v/>
      </c>
      <c r="DC166" t="str">
        <f t="shared" si="225"/>
        <v/>
      </c>
      <c r="DD166" t="str">
        <f t="shared" si="226"/>
        <v/>
      </c>
      <c r="DE166" t="str">
        <f t="shared" si="227"/>
        <v/>
      </c>
      <c r="DF166" t="str">
        <f t="shared" si="228"/>
        <v/>
      </c>
      <c r="DG166" t="str">
        <f t="shared" si="229"/>
        <v/>
      </c>
      <c r="DH166" s="5" t="str">
        <f>IFERROR((CR166*$B$2*(1-$H166)*('CAR.CAP_per person'!B$2))/(_xlfn.XLOOKUP($E$2,EU_countries_GDP!$A$2:$A$29,EU_countries_GDP!$E$2:$E$29)),"")</f>
        <v/>
      </c>
      <c r="DI166" s="5" t="str">
        <f>IFERROR((CS166*$B$2*(1-$H166)*('CAR.CAP_per person'!C$2))/(_xlfn.XLOOKUP($E$2,EU_countries_GDP!$A$2:$A$29,EU_countries_GDP!$E$2:$E$29)),"")</f>
        <v/>
      </c>
      <c r="DJ166" s="5" t="str">
        <f>IFERROR((CT166*$B$2*(1-$H166)*('CAR.CAP_per person'!D$2))/(_xlfn.XLOOKUP($E$2,EU_countries_GDP!$A$2:$A$29,EU_countries_GDP!$E$2:$E$29)),"")</f>
        <v/>
      </c>
      <c r="DK166" s="5" t="str">
        <f>IFERROR((CU166*$B$2*(1-$H166)*('CAR.CAP_per person'!E$2))/(_xlfn.XLOOKUP($E$2,EU_countries_GDP!$A$2:$A$29,EU_countries_GDP!$E$2:$E$29)),"")</f>
        <v/>
      </c>
      <c r="DL166" s="5" t="str">
        <f>IFERROR((CV166*$B$2*(1-$H166)*('CAR.CAP_per person'!F$2))/(_xlfn.XLOOKUP($E$2,EU_countries_GDP!$A$2:$A$29,EU_countries_GDP!$E$2:$E$29)),"")</f>
        <v/>
      </c>
      <c r="DM166" s="5" t="str">
        <f>IFERROR((CW166*$B$2*(1-$H166)*('CAR.CAP_per person'!G$2))/(_xlfn.XLOOKUP($E$2,EU_countries_GDP!$A$2:$A$29,EU_countries_GDP!$E$2:$E$29)),"")</f>
        <v/>
      </c>
      <c r="DN166" s="5" t="str">
        <f>IFERROR((CX166*$B$2*(1-$H166)*('CAR.CAP_per person'!H$2))/(_xlfn.XLOOKUP($E$2,EU_countries_GDP!$A$2:$A$29,EU_countries_GDP!$E$2:$E$29)),"")</f>
        <v/>
      </c>
      <c r="DO166" s="5" t="str">
        <f>IFERROR((CY166*$B$2*(1-$H166)*('CAR.CAP_per person'!I$2))/(_xlfn.XLOOKUP($E$2,EU_countries_GDP!$A$2:$A$29,EU_countries_GDP!$E$2:$E$29)),"")</f>
        <v/>
      </c>
      <c r="DP166" s="5" t="str">
        <f>IFERROR((CZ166*$B$2*(1-$H166)*('CAR.CAP_per person'!J$2))/(_xlfn.XLOOKUP($E$2,EU_countries_GDP!$A$2:$A$29,EU_countries_GDP!$E$2:$E$29)),"")</f>
        <v/>
      </c>
      <c r="DQ166" s="5" t="str">
        <f>IFERROR((DA166*$B$2*(1-$H166)*('CAR.CAP_per person'!K$2))/(_xlfn.XLOOKUP($E$2,EU_countries_GDP!$A$2:$A$29,EU_countries_GDP!$E$2:$E$29)),"")</f>
        <v/>
      </c>
      <c r="DR166" s="5" t="str">
        <f>IFERROR((DB166*$B$2*(1-$H166)*('CAR.CAP_per person'!L$2))/(_xlfn.XLOOKUP($E$2,EU_countries_GDP!$A$2:$A$29,EU_countries_GDP!$E$2:$E$29)),"")</f>
        <v/>
      </c>
      <c r="DS166" s="5" t="str">
        <f>IFERROR((DC166*$B$2*(1-$H166)*('CAR.CAP_per person'!M$2))/(_xlfn.XLOOKUP($E$2,EU_countries_GDP!$A$2:$A$29,EU_countries_GDP!$E$2:$E$29)),"")</f>
        <v/>
      </c>
      <c r="DT166" s="5" t="str">
        <f>IFERROR((DD166*$B$2*(1-$H166)*('CAR.CAP_per person'!N$2))/(_xlfn.XLOOKUP($E$2,EU_countries_GDP!$A$2:$A$29,EU_countries_GDP!$E$2:$E$29)),"")</f>
        <v/>
      </c>
      <c r="DU166" s="5" t="str">
        <f>IFERROR((DE166*$B$2*(1-$H166)*('CAR.CAP_per person'!O$2))/(_xlfn.XLOOKUP($E$2,EU_countries_GDP!$A$2:$A$29,EU_countries_GDP!$E$2:$E$29)),"")</f>
        <v/>
      </c>
      <c r="DV166" s="5" t="str">
        <f>IFERROR((DF166*$B$2*(1-$H166)*('CAR.CAP_per person'!P$2))/(_xlfn.XLOOKUP($E$2,EU_countries_GDP!$A$2:$A$29,EU_countries_GDP!$E$2:$E$29)),"")</f>
        <v/>
      </c>
      <c r="DW166" s="5" t="str">
        <f>IFERROR((DG166*$B$2*(1-$H166)*('CAR.CAP_per person'!Q$2))/(_xlfn.XLOOKUP($E$2,EU_countries_GDP!$A$2:$A$29,EU_countries_GDP!$E$2:$E$29)),"")</f>
        <v/>
      </c>
    </row>
    <row r="167" spans="2:127">
      <c r="B167" t="str">
        <f>_xlfn.XLOOKUP(D167,Table5[Ingredient],Table5[Category],"",FALSE)</f>
        <v/>
      </c>
      <c r="C167" s="33"/>
      <c r="D167" s="33"/>
      <c r="E167" s="33"/>
      <c r="F167" s="33"/>
      <c r="G167" s="33"/>
      <c r="H167" s="33"/>
      <c r="I167" s="33"/>
      <c r="J167" s="37" t="str">
        <f>IFERROR(INDEX('AveragePrices&amp;Codes'!G:AG, MATCH($D167, 'AveragePrices&amp;Codes'!$A:$A, 0), MATCH(Tool_clean!$E$2, 'AveragePrices&amp;Codes'!$G$1:$AG$1, 0)),"")</f>
        <v/>
      </c>
      <c r="K167" s="37" t="str">
        <f t="shared" si="194"/>
        <v/>
      </c>
      <c r="L167">
        <f>IFERROR(IF($F167="Raw",_xlfn.XLOOKUP(_xlfn.XLOOKUP(Tool_clean!$D167,'AveragePrices&amp;Codes'!$A:$A,'AveragePrices&amp;Codes'!$B:$B),AGRIBALYSE_Raw!$B:$B,AGRIBALYSE_Raw!O:O)*$E167,_xlfn.XLOOKUP(_xlfn.XLOOKUP(Tool_clean!$D167,'AveragePrices&amp;Codes'!$A:$A,'AveragePrices&amp;Codes'!$B:$B),AGRIBALYSE_Cooked!$C:$C,AGRIBALYSE_Cooked!P:P)*$E167),"")</f>
        <v>0</v>
      </c>
      <c r="M167">
        <f>IFERROR(IF($F167="Raw",_xlfn.XLOOKUP(_xlfn.XLOOKUP(Tool_clean!$D167,'AveragePrices&amp;Codes'!$A:$A,'AveragePrices&amp;Codes'!$B:$B),AGRIBALYSE_Raw!$B:$B,AGRIBALYSE_Raw!P:P)*$E167,_xlfn.XLOOKUP(_xlfn.XLOOKUP(Tool_clean!$D167,'AveragePrices&amp;Codes'!$A:$A,'AveragePrices&amp;Codes'!$B:$B),AGRIBALYSE_Cooked!$C:$C,AGRIBALYSE_Cooked!Q:Q)*$E167),"")</f>
        <v>0</v>
      </c>
      <c r="N167">
        <f>IFERROR(IF($F167="Raw",_xlfn.XLOOKUP(_xlfn.XLOOKUP(Tool_clean!$D167,'AveragePrices&amp;Codes'!$A:$A,'AveragePrices&amp;Codes'!$B:$B),AGRIBALYSE_Raw!$B:$B,AGRIBALYSE_Raw!Q:Q)*$E167,_xlfn.XLOOKUP(_xlfn.XLOOKUP(Tool_clean!$D167,'AveragePrices&amp;Codes'!$A:$A,'AveragePrices&amp;Codes'!$B:$B),AGRIBALYSE_Cooked!$C:$C,AGRIBALYSE_Cooked!R:R)*$E167),"")</f>
        <v>0</v>
      </c>
      <c r="O167">
        <f>IFERROR(IF($F167="Raw",_xlfn.XLOOKUP(_xlfn.XLOOKUP(Tool_clean!$D167,'AveragePrices&amp;Codes'!$A:$A,'AveragePrices&amp;Codes'!$B:$B),AGRIBALYSE_Raw!$B:$B,AGRIBALYSE_Raw!R:R)*$E167,_xlfn.XLOOKUP(_xlfn.XLOOKUP(Tool_clean!$D167,'AveragePrices&amp;Codes'!$A:$A,'AveragePrices&amp;Codes'!$B:$B),AGRIBALYSE_Cooked!$C:$C,AGRIBALYSE_Cooked!S:S)*$E167),"")</f>
        <v>0</v>
      </c>
      <c r="P167">
        <f>IFERROR(IF($F167="Raw",_xlfn.XLOOKUP(_xlfn.XLOOKUP(Tool_clean!$D167,'AveragePrices&amp;Codes'!$A:$A,'AveragePrices&amp;Codes'!$B:$B),AGRIBALYSE_Raw!$B:$B,AGRIBALYSE_Raw!S:S)*$E167,_xlfn.XLOOKUP(_xlfn.XLOOKUP(Tool_clean!$D167,'AveragePrices&amp;Codes'!$A:$A,'AveragePrices&amp;Codes'!$B:$B),AGRIBALYSE_Cooked!$C:$C,AGRIBALYSE_Cooked!T:T)*$E167),"")</f>
        <v>0</v>
      </c>
      <c r="Q167">
        <f>IFERROR(IF($F167="Raw",_xlfn.XLOOKUP(_xlfn.XLOOKUP(Tool_clean!$D167,'AveragePrices&amp;Codes'!$A:$A,'AveragePrices&amp;Codes'!$B:$B),AGRIBALYSE_Raw!$B:$B,AGRIBALYSE_Raw!T:T)*$E167,_xlfn.XLOOKUP(_xlfn.XLOOKUP(Tool_clean!$D167,'AveragePrices&amp;Codes'!$A:$A,'AveragePrices&amp;Codes'!$B:$B),AGRIBALYSE_Cooked!$C:$C,AGRIBALYSE_Cooked!U:U)*$E167),"")</f>
        <v>0</v>
      </c>
      <c r="R167">
        <f>IFERROR(IF($F167="Raw",_xlfn.XLOOKUP(_xlfn.XLOOKUP(Tool_clean!$D167,'AveragePrices&amp;Codes'!$A:$A,'AveragePrices&amp;Codes'!$B:$B),AGRIBALYSE_Raw!$B:$B,AGRIBALYSE_Raw!U:U)*$E167,_xlfn.XLOOKUP(_xlfn.XLOOKUP(Tool_clean!$D167,'AveragePrices&amp;Codes'!$A:$A,'AveragePrices&amp;Codes'!$B:$B),AGRIBALYSE_Cooked!$C:$C,AGRIBALYSE_Cooked!V:V)*$E167),"")</f>
        <v>0</v>
      </c>
      <c r="S167">
        <f>IFERROR(IF($F167="Raw",_xlfn.XLOOKUP(_xlfn.XLOOKUP(Tool_clean!$D167,'AveragePrices&amp;Codes'!$A:$A,'AveragePrices&amp;Codes'!$B:$B),AGRIBALYSE_Raw!$B:$B,AGRIBALYSE_Raw!V:V)*$E167,_xlfn.XLOOKUP(_xlfn.XLOOKUP(Tool_clean!$D167,'AveragePrices&amp;Codes'!$A:$A,'AveragePrices&amp;Codes'!$B:$B),AGRIBALYSE_Cooked!$C:$C,AGRIBALYSE_Cooked!W:W)*$E167),"")</f>
        <v>0</v>
      </c>
      <c r="T167">
        <f>IFERROR(IF($F167="Raw",_xlfn.XLOOKUP(_xlfn.XLOOKUP(Tool_clean!$D167,'AveragePrices&amp;Codes'!$A:$A,'AveragePrices&amp;Codes'!$B:$B),AGRIBALYSE_Raw!$B:$B,AGRIBALYSE_Raw!W:W)*$E167,_xlfn.XLOOKUP(_xlfn.XLOOKUP(Tool_clean!$D167,'AveragePrices&amp;Codes'!$A:$A,'AveragePrices&amp;Codes'!$B:$B),AGRIBALYSE_Cooked!$C:$C,AGRIBALYSE_Cooked!X:X)*$E167),"")</f>
        <v>0</v>
      </c>
      <c r="U167">
        <f>IFERROR(IF($F167="Raw",_xlfn.XLOOKUP(_xlfn.XLOOKUP(Tool_clean!$D167,'AveragePrices&amp;Codes'!$A:$A,'AveragePrices&amp;Codes'!$B:$B),AGRIBALYSE_Raw!$B:$B,AGRIBALYSE_Raw!X:X)*$E167,_xlfn.XLOOKUP(_xlfn.XLOOKUP(Tool_clean!$D167,'AveragePrices&amp;Codes'!$A:$A,'AveragePrices&amp;Codes'!$B:$B),AGRIBALYSE_Cooked!$C:$C,AGRIBALYSE_Cooked!Y:Y)*$E167),"")</f>
        <v>0</v>
      </c>
      <c r="V167">
        <f>IFERROR(IF($F167="Raw",_xlfn.XLOOKUP(_xlfn.XLOOKUP(Tool_clean!$D167,'AveragePrices&amp;Codes'!$A:$A,'AveragePrices&amp;Codes'!$B:$B),AGRIBALYSE_Raw!$B:$B,AGRIBALYSE_Raw!Y:Y)*$E167,_xlfn.XLOOKUP(_xlfn.XLOOKUP(Tool_clean!$D167,'AveragePrices&amp;Codes'!$A:$A,'AveragePrices&amp;Codes'!$B:$B),AGRIBALYSE_Cooked!$C:$C,AGRIBALYSE_Cooked!Z:Z)*$E167),"")</f>
        <v>0</v>
      </c>
      <c r="W167">
        <f>IFERROR(IF($F167="Raw",_xlfn.XLOOKUP(_xlfn.XLOOKUP(Tool_clean!$D167,'AveragePrices&amp;Codes'!$A:$A,'AveragePrices&amp;Codes'!$B:$B),AGRIBALYSE_Raw!$B:$B,AGRIBALYSE_Raw!Z:Z)*$E167,_xlfn.XLOOKUP(_xlfn.XLOOKUP(Tool_clean!$D167,'AveragePrices&amp;Codes'!$A:$A,'AveragePrices&amp;Codes'!$B:$B),AGRIBALYSE_Cooked!$C:$C,AGRIBALYSE_Cooked!AA:AA)*$E167),"")</f>
        <v>0</v>
      </c>
      <c r="X167">
        <f>IFERROR(IF($F167="Raw",_xlfn.XLOOKUP(_xlfn.XLOOKUP(Tool_clean!$D167,'AveragePrices&amp;Codes'!$A:$A,'AveragePrices&amp;Codes'!$B:$B),AGRIBALYSE_Raw!$B:$B,AGRIBALYSE_Raw!AA:AA)*$E167,_xlfn.XLOOKUP(_xlfn.XLOOKUP(Tool_clean!$D167,'AveragePrices&amp;Codes'!$A:$A,'AveragePrices&amp;Codes'!$B:$B),AGRIBALYSE_Cooked!$C:$C,AGRIBALYSE_Cooked!AB:AB)*$E167),"")</f>
        <v>0</v>
      </c>
      <c r="Y167">
        <f>IFERROR(IF($F167="Raw",_xlfn.XLOOKUP(_xlfn.XLOOKUP(Tool_clean!$D167,'AveragePrices&amp;Codes'!$A:$A,'AveragePrices&amp;Codes'!$B:$B),AGRIBALYSE_Raw!$B:$B,AGRIBALYSE_Raw!AB:AB)*$E167,_xlfn.XLOOKUP(_xlfn.XLOOKUP(Tool_clean!$D167,'AveragePrices&amp;Codes'!$A:$A,'AveragePrices&amp;Codes'!$B:$B),AGRIBALYSE_Cooked!$C:$C,AGRIBALYSE_Cooked!AC:AC)*$E167),"")</f>
        <v>0</v>
      </c>
      <c r="Z167">
        <f>IFERROR(IF($F167="Raw",_xlfn.XLOOKUP(_xlfn.XLOOKUP(Tool_clean!$D167,'AveragePrices&amp;Codes'!$A:$A,'AveragePrices&amp;Codes'!$B:$B),AGRIBALYSE_Raw!$B:$B,AGRIBALYSE_Raw!AC:AC)*$E167,_xlfn.XLOOKUP(_xlfn.XLOOKUP(Tool_clean!$D167,'AveragePrices&amp;Codes'!$A:$A,'AveragePrices&amp;Codes'!$B:$B),AGRIBALYSE_Cooked!$C:$C,AGRIBALYSE_Cooked!AD:AD)*$E167),"")</f>
        <v>0</v>
      </c>
      <c r="AA167">
        <f>IFERROR(IF($F167="Raw",_xlfn.XLOOKUP(_xlfn.XLOOKUP(Tool_clean!$D167,'AveragePrices&amp;Codes'!$A:$A,'AveragePrices&amp;Codes'!$B:$B),AGRIBALYSE_Raw!$B:$B,AGRIBALYSE_Raw!AD:AD)*$E167,_xlfn.XLOOKUP(_xlfn.XLOOKUP(Tool_clean!$D167,'AveragePrices&amp;Codes'!$A:$A,'AveragePrices&amp;Codes'!$B:$B),AGRIBALYSE_Cooked!$C:$C,AGRIBALYSE_Cooked!AE:AE)*$E167),"")</f>
        <v>0</v>
      </c>
      <c r="AB167" t="str" cm="1">
        <f t="array" ref="AB167">IFERROR(_xlfn.XLOOKUP(Tool_clean!$F167&amp;$E$2,'Cooking methods'!$A:$A&amp;'Cooking methods'!$B:$B,'Cooking methods'!C:C)*$E167,"")</f>
        <v/>
      </c>
      <c r="AC167" t="str" cm="1">
        <f t="array" ref="AC167">IFERROR(_xlfn.XLOOKUP(Tool_clean!$F167&amp;$E$2,'Cooking methods'!$A:$A&amp;'Cooking methods'!$B:$B,'Cooking methods'!D:D)*$E167,"")</f>
        <v/>
      </c>
      <c r="AD167" t="str" cm="1">
        <f t="array" ref="AD167">IFERROR(_xlfn.XLOOKUP(Tool_clean!$F167&amp;$E$2,'Cooking methods'!$A:$A&amp;'Cooking methods'!$B:$B,'Cooking methods'!E:E)*$E167,"")</f>
        <v/>
      </c>
      <c r="AE167" t="str" cm="1">
        <f t="array" ref="AE167">IFERROR(_xlfn.XLOOKUP(Tool_clean!$F167&amp;$E$2,'Cooking methods'!$A:$A&amp;'Cooking methods'!$B:$B,'Cooking methods'!F:F)*$E167,"")</f>
        <v/>
      </c>
      <c r="AF167" t="str" cm="1">
        <f t="array" ref="AF167">IFERROR(_xlfn.XLOOKUP(Tool_clean!$F167&amp;$E$2,'Cooking methods'!$A:$A&amp;'Cooking methods'!$B:$B,'Cooking methods'!G:G)*$E167,"")</f>
        <v/>
      </c>
      <c r="AG167" t="str" cm="1">
        <f t="array" ref="AG167">IFERROR(_xlfn.XLOOKUP(Tool_clean!$F167&amp;$E$2,'Cooking methods'!$A:$A&amp;'Cooking methods'!$B:$B,'Cooking methods'!H:H)*$E167,"")</f>
        <v/>
      </c>
      <c r="AH167" t="str" cm="1">
        <f t="array" ref="AH167">IFERROR(_xlfn.XLOOKUP(Tool_clean!$F167&amp;$E$2,'Cooking methods'!$A:$A&amp;'Cooking methods'!$B:$B,'Cooking methods'!I:I)*$E167,"")</f>
        <v/>
      </c>
      <c r="AI167" t="str" cm="1">
        <f t="array" ref="AI167">IFERROR(_xlfn.XLOOKUP(Tool_clean!$F167&amp;$E$2,'Cooking methods'!$A:$A&amp;'Cooking methods'!$B:$B,'Cooking methods'!J:J)*$E167,"")</f>
        <v/>
      </c>
      <c r="AJ167" t="str" cm="1">
        <f t="array" ref="AJ167">IFERROR(_xlfn.XLOOKUP(Tool_clean!$F167&amp;$E$2,'Cooking methods'!$A:$A&amp;'Cooking methods'!$B:$B,'Cooking methods'!K:K)*$E167,"")</f>
        <v/>
      </c>
      <c r="AK167" t="str" cm="1">
        <f t="array" ref="AK167">IFERROR(_xlfn.XLOOKUP(Tool_clean!$F167&amp;$E$2,'Cooking methods'!$A:$A&amp;'Cooking methods'!$B:$B,'Cooking methods'!L:L)*$E167,"")</f>
        <v/>
      </c>
      <c r="AL167" t="str" cm="1">
        <f t="array" ref="AL167">IFERROR(_xlfn.XLOOKUP(Tool_clean!$F167&amp;$E$2,'Cooking methods'!$A:$A&amp;'Cooking methods'!$B:$B,'Cooking methods'!M:M)*$E167,"")</f>
        <v/>
      </c>
      <c r="AM167" t="str" cm="1">
        <f t="array" ref="AM167">IFERROR(_xlfn.XLOOKUP(Tool_clean!$F167&amp;$E$2,'Cooking methods'!$A:$A&amp;'Cooking methods'!$B:$B,'Cooking methods'!N:N)*$E167,"")</f>
        <v/>
      </c>
      <c r="AN167" t="str" cm="1">
        <f t="array" ref="AN167">IFERROR(_xlfn.XLOOKUP(Tool_clean!$F167&amp;$E$2,'Cooking methods'!$A:$A&amp;'Cooking methods'!$B:$B,'Cooking methods'!O:O)*$E167,"")</f>
        <v/>
      </c>
      <c r="AO167" t="str" cm="1">
        <f t="array" ref="AO167">IFERROR(_xlfn.XLOOKUP(Tool_clean!$F167&amp;$E$2,'Cooking methods'!$A:$A&amp;'Cooking methods'!$B:$B,'Cooking methods'!P:P)*$E167,"")</f>
        <v/>
      </c>
      <c r="AP167" t="str" cm="1">
        <f t="array" ref="AP167">IFERROR(_xlfn.XLOOKUP(Tool_clean!$F167&amp;$E$2,'Cooking methods'!$A:$A&amp;'Cooking methods'!$B:$B,'Cooking methods'!Q:Q)*$E167,"")</f>
        <v/>
      </c>
      <c r="AQ167" t="str" cm="1">
        <f t="array" ref="AQ167">IFERROR(_xlfn.XLOOKUP(Tool_clean!$F167&amp;$E$2,'Cooking methods'!$A:$A&amp;'Cooking methods'!$B:$B,'Cooking methods'!R:R)*$E167,"")</f>
        <v/>
      </c>
      <c r="AR167" t="str" cm="1">
        <f t="array" ref="AR167">IFERROR(_xlfn.XLOOKUP(Tool_clean!$G167&amp;$E$2,'Waste management'!$A:$A&amp;'Waste management'!$B:$B,'Waste management'!C:C)*$E167,"")</f>
        <v/>
      </c>
      <c r="AS167" t="str" cm="1">
        <f t="array" ref="AS167">IFERROR(_xlfn.XLOOKUP(Tool_clean!$G167&amp;$E$2,'Waste management'!$A:$A&amp;'Waste management'!$B:$B,'Waste management'!D:D)*$E167,"")</f>
        <v/>
      </c>
      <c r="AT167" t="str" cm="1">
        <f t="array" ref="AT167">IFERROR(_xlfn.XLOOKUP(Tool_clean!$G167&amp;$E$2,'Waste management'!$A:$A&amp;'Waste management'!$B:$B,'Waste management'!E:E)*$E167,"")</f>
        <v/>
      </c>
      <c r="AU167" t="str" cm="1">
        <f t="array" ref="AU167">IFERROR(_xlfn.XLOOKUP(Tool_clean!$G167&amp;$E$2,'Waste management'!$A:$A&amp;'Waste management'!$B:$B,'Waste management'!F:F)*$E167,"")</f>
        <v/>
      </c>
      <c r="AV167" t="str" cm="1">
        <f t="array" ref="AV167">IFERROR(_xlfn.XLOOKUP(Tool_clean!$G167&amp;$E$2,'Waste management'!$A:$A&amp;'Waste management'!$B:$B,'Waste management'!G:G)*$E167,"")</f>
        <v/>
      </c>
      <c r="AW167" t="str" cm="1">
        <f t="array" ref="AW167">IFERROR(_xlfn.XLOOKUP(Tool_clean!$G167&amp;$E$2,'Waste management'!$A:$A&amp;'Waste management'!$B:$B,'Waste management'!H:H)*$E167,"")</f>
        <v/>
      </c>
      <c r="AX167" t="str" cm="1">
        <f t="array" ref="AX167">IFERROR(_xlfn.XLOOKUP(Tool_clean!$G167&amp;$E$2,'Waste management'!$A:$A&amp;'Waste management'!$B:$B,'Waste management'!I:I)*$E167,"")</f>
        <v/>
      </c>
      <c r="AY167" t="str" cm="1">
        <f t="array" ref="AY167">IFERROR(_xlfn.XLOOKUP(Tool_clean!$G167&amp;$E$2,'Waste management'!$A:$A&amp;'Waste management'!$B:$B,'Waste management'!J:J)*$E167,"")</f>
        <v/>
      </c>
      <c r="AZ167" t="str" cm="1">
        <f t="array" ref="AZ167">IFERROR(_xlfn.XLOOKUP(Tool_clean!$G167&amp;$E$2,'Waste management'!$A:$A&amp;'Waste management'!$B:$B,'Waste management'!K:K)*$E167,"")</f>
        <v/>
      </c>
      <c r="BA167" t="str" cm="1">
        <f t="array" ref="BA167">IFERROR(_xlfn.XLOOKUP(Tool_clean!$G167&amp;$E$2,'Waste management'!$A:$A&amp;'Waste management'!$B:$B,'Waste management'!L:L)*$E167,"")</f>
        <v/>
      </c>
      <c r="BB167" t="str" cm="1">
        <f t="array" ref="BB167">IFERROR(_xlfn.XLOOKUP(Tool_clean!$G167&amp;$E$2,'Waste management'!$A:$A&amp;'Waste management'!$B:$B,'Waste management'!M:M)*$E167,"")</f>
        <v/>
      </c>
      <c r="BC167" t="str" cm="1">
        <f t="array" ref="BC167">IFERROR(_xlfn.XLOOKUP(Tool_clean!$G167&amp;$E$2,'Waste management'!$A:$A&amp;'Waste management'!$B:$B,'Waste management'!N:N)*$E167,"")</f>
        <v/>
      </c>
      <c r="BD167" t="str" cm="1">
        <f t="array" ref="BD167">IFERROR(_xlfn.XLOOKUP(Tool_clean!$G167&amp;$E$2,'Waste management'!$A:$A&amp;'Waste management'!$B:$B,'Waste management'!O:O)*$E167,"")</f>
        <v/>
      </c>
      <c r="BE167" t="str" cm="1">
        <f t="array" ref="BE167">IFERROR(_xlfn.XLOOKUP(Tool_clean!$G167&amp;$E$2,'Waste management'!$A:$A&amp;'Waste management'!$B:$B,'Waste management'!P:P)*$E167,"")</f>
        <v/>
      </c>
      <c r="BF167" t="str" cm="1">
        <f t="array" ref="BF167">IFERROR(_xlfn.XLOOKUP(Tool_clean!$G167&amp;$E$2,'Waste management'!$A:$A&amp;'Waste management'!$B:$B,'Waste management'!Q:Q)*$E167,"")</f>
        <v/>
      </c>
      <c r="BG167" t="str" cm="1">
        <f t="array" ref="BG167">IFERROR(_xlfn.XLOOKUP(Tool_clean!$G167&amp;$E$2,'Waste management'!$A:$A&amp;'Waste management'!$B:$B,'Waste management'!R:R)*$E167,"")</f>
        <v/>
      </c>
      <c r="BH167" t="str">
        <f>IFERROR((L167+AR167+AB167)*_xlfn.XLOOKUP(Tool_clean!BH$4,Monetization_Factors!$A:$A,Monetization_Factors!$D:$D),"")</f>
        <v/>
      </c>
      <c r="BI167" t="str">
        <f>IFERROR((M167+AS167+AC167)*_xlfn.XLOOKUP(Tool_clean!BI$4,Monetization_Factors!$A:$A,Monetization_Factors!$D:$D),"")</f>
        <v/>
      </c>
      <c r="BJ167" t="str">
        <f>IFERROR((N167+AT167+AD167)*_xlfn.XLOOKUP(Tool_clean!BJ$4,Monetization_Factors!$A:$A,Monetization_Factors!$D:$D),"")</f>
        <v/>
      </c>
      <c r="BK167" t="str">
        <f>IFERROR((O167+AU167+AE167)*_xlfn.XLOOKUP(Tool_clean!BK$4,Monetization_Factors!$A:$A,Monetization_Factors!$D:$D),"")</f>
        <v/>
      </c>
      <c r="BL167" t="str">
        <f>IFERROR((P167+AV167+AF167)*_xlfn.XLOOKUP(Tool_clean!BL$4,Monetization_Factors!$A:$A,Monetization_Factors!$D:$D),"")</f>
        <v/>
      </c>
      <c r="BM167" t="str">
        <f>IFERROR((Q167+AW167+AG167)*_xlfn.XLOOKUP(Tool_clean!BM$4,Monetization_Factors!$A:$A,Monetization_Factors!$D:$D),"")</f>
        <v/>
      </c>
      <c r="BN167" t="str">
        <f>IFERROR((R167+AX167+AH167)*_xlfn.XLOOKUP(Tool_clean!BN$4,Monetization_Factors!$A:$A,Monetization_Factors!$D:$D),"")</f>
        <v/>
      </c>
      <c r="BO167" t="str">
        <f>IFERROR((S167+AY167+AI167)*_xlfn.XLOOKUP(Tool_clean!BO$4,Monetization_Factors!$A:$A,Monetization_Factors!$D:$D),"")</f>
        <v/>
      </c>
      <c r="BP167" t="str">
        <f>IFERROR((T167+AZ167+AJ167)*_xlfn.XLOOKUP(Tool_clean!BP$4,Monetization_Factors!$A:$A,Monetization_Factors!$D:$D),"")</f>
        <v/>
      </c>
      <c r="BQ167" t="str">
        <f>IFERROR((U167+BA167+AK167)*_xlfn.XLOOKUP(Tool_clean!BQ$4,Monetization_Factors!$A:$A,Monetization_Factors!$D:$D),"")</f>
        <v/>
      </c>
      <c r="BR167" t="str">
        <f>IFERROR((V167+BB167+AL167)*_xlfn.XLOOKUP(Tool_clean!BR$4,Monetization_Factors!$A:$A,Monetization_Factors!$D:$D),"")</f>
        <v/>
      </c>
      <c r="BS167" t="str">
        <f>IFERROR((W167+BC167+AM167)*_xlfn.XLOOKUP(Tool_clean!BS$4,Monetization_Factors!$A:$A,Monetization_Factors!$D:$D),"")</f>
        <v/>
      </c>
      <c r="BT167" t="str">
        <f>IFERROR((X167+BD167+AN167)*_xlfn.XLOOKUP(Tool_clean!BT$4,Monetization_Factors!$A:$A,Monetization_Factors!$D:$D),"")</f>
        <v/>
      </c>
      <c r="BU167" t="str">
        <f>IFERROR((Y167+BE167+AO167)*_xlfn.XLOOKUP(Tool_clean!BU$4,Monetization_Factors!$A:$A,Monetization_Factors!$D:$D),"")</f>
        <v/>
      </c>
      <c r="BV167" t="str">
        <f>IFERROR((Z167+BF167+AP167)*_xlfn.XLOOKUP(Tool_clean!BV$4,Monetization_Factors!$A:$A,Monetization_Factors!$D:$D),"")</f>
        <v/>
      </c>
      <c r="BW167" t="str">
        <f>IFERROR((AA167+BG167+AQ167)*_xlfn.XLOOKUP(Tool_clean!BW$4,Monetization_Factors!$A:$A,Monetization_Factors!$D:$D),"")</f>
        <v/>
      </c>
      <c r="BX167" s="38" t="str" cm="1">
        <f t="array" ref="BX167">IFERROR(_xlfn.IFS(I167&gt;0,I167*E167,I167="",J167*E167),"")</f>
        <v/>
      </c>
      <c r="BY167" s="38">
        <f t="shared" si="195"/>
        <v>0</v>
      </c>
      <c r="BZ167" s="38" t="str">
        <f t="shared" si="196"/>
        <v/>
      </c>
      <c r="CA167" s="38" t="str">
        <f t="shared" si="197"/>
        <v/>
      </c>
      <c r="CB167" t="str">
        <f t="shared" si="198"/>
        <v/>
      </c>
      <c r="CC167" t="str">
        <f t="shared" si="199"/>
        <v/>
      </c>
      <c r="CD167" t="str">
        <f t="shared" si="200"/>
        <v/>
      </c>
      <c r="CE167" t="str">
        <f t="shared" si="201"/>
        <v/>
      </c>
      <c r="CF167" t="str">
        <f t="shared" si="202"/>
        <v/>
      </c>
      <c r="CG167" t="str">
        <f t="shared" si="203"/>
        <v/>
      </c>
      <c r="CH167" t="str">
        <f t="shared" si="204"/>
        <v/>
      </c>
      <c r="CI167" t="str">
        <f t="shared" si="205"/>
        <v/>
      </c>
      <c r="CJ167" t="str">
        <f t="shared" si="206"/>
        <v/>
      </c>
      <c r="CK167" t="str">
        <f t="shared" si="207"/>
        <v/>
      </c>
      <c r="CL167" t="str">
        <f t="shared" si="208"/>
        <v/>
      </c>
      <c r="CM167" t="str">
        <f t="shared" si="209"/>
        <v/>
      </c>
      <c r="CN167" t="str">
        <f t="shared" si="210"/>
        <v/>
      </c>
      <c r="CO167" t="str">
        <f t="shared" si="211"/>
        <v/>
      </c>
      <c r="CP167" t="str">
        <f t="shared" si="212"/>
        <v/>
      </c>
      <c r="CQ167" t="str">
        <f t="shared" si="213"/>
        <v/>
      </c>
      <c r="CR167" t="str">
        <f t="shared" si="214"/>
        <v/>
      </c>
      <c r="CS167" t="str">
        <f t="shared" si="215"/>
        <v/>
      </c>
      <c r="CT167" t="str">
        <f t="shared" si="216"/>
        <v/>
      </c>
      <c r="CU167" t="str">
        <f t="shared" si="217"/>
        <v/>
      </c>
      <c r="CV167" t="str">
        <f t="shared" si="218"/>
        <v/>
      </c>
      <c r="CW167" t="str">
        <f t="shared" si="219"/>
        <v/>
      </c>
      <c r="CX167" t="str">
        <f t="shared" si="220"/>
        <v/>
      </c>
      <c r="CY167" t="str">
        <f t="shared" si="221"/>
        <v/>
      </c>
      <c r="CZ167" t="str">
        <f t="shared" si="222"/>
        <v/>
      </c>
      <c r="DA167" t="str">
        <f t="shared" si="223"/>
        <v/>
      </c>
      <c r="DB167" t="str">
        <f t="shared" si="224"/>
        <v/>
      </c>
      <c r="DC167" t="str">
        <f t="shared" si="225"/>
        <v/>
      </c>
      <c r="DD167" t="str">
        <f t="shared" si="226"/>
        <v/>
      </c>
      <c r="DE167" t="str">
        <f t="shared" si="227"/>
        <v/>
      </c>
      <c r="DF167" t="str">
        <f t="shared" si="228"/>
        <v/>
      </c>
      <c r="DG167" t="str">
        <f t="shared" si="229"/>
        <v/>
      </c>
      <c r="DH167" s="5" t="str">
        <f>IFERROR((CR167*$B$2*(1-$H167)*('CAR.CAP_per person'!B$2))/(_xlfn.XLOOKUP($E$2,EU_countries_GDP!$A$2:$A$29,EU_countries_GDP!$E$2:$E$29)),"")</f>
        <v/>
      </c>
      <c r="DI167" s="5" t="str">
        <f>IFERROR((CS167*$B$2*(1-$H167)*('CAR.CAP_per person'!C$2))/(_xlfn.XLOOKUP($E$2,EU_countries_GDP!$A$2:$A$29,EU_countries_GDP!$E$2:$E$29)),"")</f>
        <v/>
      </c>
      <c r="DJ167" s="5" t="str">
        <f>IFERROR((CT167*$B$2*(1-$H167)*('CAR.CAP_per person'!D$2))/(_xlfn.XLOOKUP($E$2,EU_countries_GDP!$A$2:$A$29,EU_countries_GDP!$E$2:$E$29)),"")</f>
        <v/>
      </c>
      <c r="DK167" s="5" t="str">
        <f>IFERROR((CU167*$B$2*(1-$H167)*('CAR.CAP_per person'!E$2))/(_xlfn.XLOOKUP($E$2,EU_countries_GDP!$A$2:$A$29,EU_countries_GDP!$E$2:$E$29)),"")</f>
        <v/>
      </c>
      <c r="DL167" s="5" t="str">
        <f>IFERROR((CV167*$B$2*(1-$H167)*('CAR.CAP_per person'!F$2))/(_xlfn.XLOOKUP($E$2,EU_countries_GDP!$A$2:$A$29,EU_countries_GDP!$E$2:$E$29)),"")</f>
        <v/>
      </c>
      <c r="DM167" s="5" t="str">
        <f>IFERROR((CW167*$B$2*(1-$H167)*('CAR.CAP_per person'!G$2))/(_xlfn.XLOOKUP($E$2,EU_countries_GDP!$A$2:$A$29,EU_countries_GDP!$E$2:$E$29)),"")</f>
        <v/>
      </c>
      <c r="DN167" s="5" t="str">
        <f>IFERROR((CX167*$B$2*(1-$H167)*('CAR.CAP_per person'!H$2))/(_xlfn.XLOOKUP($E$2,EU_countries_GDP!$A$2:$A$29,EU_countries_GDP!$E$2:$E$29)),"")</f>
        <v/>
      </c>
      <c r="DO167" s="5" t="str">
        <f>IFERROR((CY167*$B$2*(1-$H167)*('CAR.CAP_per person'!I$2))/(_xlfn.XLOOKUP($E$2,EU_countries_GDP!$A$2:$A$29,EU_countries_GDP!$E$2:$E$29)),"")</f>
        <v/>
      </c>
      <c r="DP167" s="5" t="str">
        <f>IFERROR((CZ167*$B$2*(1-$H167)*('CAR.CAP_per person'!J$2))/(_xlfn.XLOOKUP($E$2,EU_countries_GDP!$A$2:$A$29,EU_countries_GDP!$E$2:$E$29)),"")</f>
        <v/>
      </c>
      <c r="DQ167" s="5" t="str">
        <f>IFERROR((DA167*$B$2*(1-$H167)*('CAR.CAP_per person'!K$2))/(_xlfn.XLOOKUP($E$2,EU_countries_GDP!$A$2:$A$29,EU_countries_GDP!$E$2:$E$29)),"")</f>
        <v/>
      </c>
      <c r="DR167" s="5" t="str">
        <f>IFERROR((DB167*$B$2*(1-$H167)*('CAR.CAP_per person'!L$2))/(_xlfn.XLOOKUP($E$2,EU_countries_GDP!$A$2:$A$29,EU_countries_GDP!$E$2:$E$29)),"")</f>
        <v/>
      </c>
      <c r="DS167" s="5" t="str">
        <f>IFERROR((DC167*$B$2*(1-$H167)*('CAR.CAP_per person'!M$2))/(_xlfn.XLOOKUP($E$2,EU_countries_GDP!$A$2:$A$29,EU_countries_GDP!$E$2:$E$29)),"")</f>
        <v/>
      </c>
      <c r="DT167" s="5" t="str">
        <f>IFERROR((DD167*$B$2*(1-$H167)*('CAR.CAP_per person'!N$2))/(_xlfn.XLOOKUP($E$2,EU_countries_GDP!$A$2:$A$29,EU_countries_GDP!$E$2:$E$29)),"")</f>
        <v/>
      </c>
      <c r="DU167" s="5" t="str">
        <f>IFERROR((DE167*$B$2*(1-$H167)*('CAR.CAP_per person'!O$2))/(_xlfn.XLOOKUP($E$2,EU_countries_GDP!$A$2:$A$29,EU_countries_GDP!$E$2:$E$29)),"")</f>
        <v/>
      </c>
      <c r="DV167" s="5" t="str">
        <f>IFERROR((DF167*$B$2*(1-$H167)*('CAR.CAP_per person'!P$2))/(_xlfn.XLOOKUP($E$2,EU_countries_GDP!$A$2:$A$29,EU_countries_GDP!$E$2:$E$29)),"")</f>
        <v/>
      </c>
      <c r="DW167" s="5" t="str">
        <f>IFERROR((DG167*$B$2*(1-$H167)*('CAR.CAP_per person'!Q$2))/(_xlfn.XLOOKUP($E$2,EU_countries_GDP!$A$2:$A$29,EU_countries_GDP!$E$2:$E$29)),"")</f>
        <v/>
      </c>
    </row>
    <row r="168" spans="2:127">
      <c r="B168" t="str">
        <f>_xlfn.XLOOKUP(D168,Table5[Ingredient],Table5[Category],"",FALSE)</f>
        <v/>
      </c>
      <c r="C168" s="33"/>
      <c r="D168" s="33"/>
      <c r="E168" s="33"/>
      <c r="F168" s="33"/>
      <c r="G168" s="33"/>
      <c r="H168" s="33"/>
      <c r="I168" s="33"/>
      <c r="J168" s="37" t="str">
        <f>IFERROR(INDEX('AveragePrices&amp;Codes'!G:AG, MATCH($D168, 'AveragePrices&amp;Codes'!$A:$A, 0), MATCH(Tool_clean!$E$2, 'AveragePrices&amp;Codes'!$G$1:$AG$1, 0)),"")</f>
        <v/>
      </c>
      <c r="K168" s="37" t="str">
        <f t="shared" si="194"/>
        <v/>
      </c>
      <c r="L168">
        <f>IFERROR(IF($F168="Raw",_xlfn.XLOOKUP(_xlfn.XLOOKUP(Tool_clean!$D168,'AveragePrices&amp;Codes'!$A:$A,'AveragePrices&amp;Codes'!$B:$B),AGRIBALYSE_Raw!$B:$B,AGRIBALYSE_Raw!O:O)*$E168,_xlfn.XLOOKUP(_xlfn.XLOOKUP(Tool_clean!$D168,'AveragePrices&amp;Codes'!$A:$A,'AveragePrices&amp;Codes'!$B:$B),AGRIBALYSE_Cooked!$C:$C,AGRIBALYSE_Cooked!P:P)*$E168),"")</f>
        <v>0</v>
      </c>
      <c r="M168">
        <f>IFERROR(IF($F168="Raw",_xlfn.XLOOKUP(_xlfn.XLOOKUP(Tool_clean!$D168,'AveragePrices&amp;Codes'!$A:$A,'AveragePrices&amp;Codes'!$B:$B),AGRIBALYSE_Raw!$B:$B,AGRIBALYSE_Raw!P:P)*$E168,_xlfn.XLOOKUP(_xlfn.XLOOKUP(Tool_clean!$D168,'AveragePrices&amp;Codes'!$A:$A,'AveragePrices&amp;Codes'!$B:$B),AGRIBALYSE_Cooked!$C:$C,AGRIBALYSE_Cooked!Q:Q)*$E168),"")</f>
        <v>0</v>
      </c>
      <c r="N168">
        <f>IFERROR(IF($F168="Raw",_xlfn.XLOOKUP(_xlfn.XLOOKUP(Tool_clean!$D168,'AveragePrices&amp;Codes'!$A:$A,'AveragePrices&amp;Codes'!$B:$B),AGRIBALYSE_Raw!$B:$B,AGRIBALYSE_Raw!Q:Q)*$E168,_xlfn.XLOOKUP(_xlfn.XLOOKUP(Tool_clean!$D168,'AveragePrices&amp;Codes'!$A:$A,'AveragePrices&amp;Codes'!$B:$B),AGRIBALYSE_Cooked!$C:$C,AGRIBALYSE_Cooked!R:R)*$E168),"")</f>
        <v>0</v>
      </c>
      <c r="O168">
        <f>IFERROR(IF($F168="Raw",_xlfn.XLOOKUP(_xlfn.XLOOKUP(Tool_clean!$D168,'AveragePrices&amp;Codes'!$A:$A,'AveragePrices&amp;Codes'!$B:$B),AGRIBALYSE_Raw!$B:$B,AGRIBALYSE_Raw!R:R)*$E168,_xlfn.XLOOKUP(_xlfn.XLOOKUP(Tool_clean!$D168,'AveragePrices&amp;Codes'!$A:$A,'AveragePrices&amp;Codes'!$B:$B),AGRIBALYSE_Cooked!$C:$C,AGRIBALYSE_Cooked!S:S)*$E168),"")</f>
        <v>0</v>
      </c>
      <c r="P168">
        <f>IFERROR(IF($F168="Raw",_xlfn.XLOOKUP(_xlfn.XLOOKUP(Tool_clean!$D168,'AveragePrices&amp;Codes'!$A:$A,'AveragePrices&amp;Codes'!$B:$B),AGRIBALYSE_Raw!$B:$B,AGRIBALYSE_Raw!S:S)*$E168,_xlfn.XLOOKUP(_xlfn.XLOOKUP(Tool_clean!$D168,'AveragePrices&amp;Codes'!$A:$A,'AveragePrices&amp;Codes'!$B:$B),AGRIBALYSE_Cooked!$C:$C,AGRIBALYSE_Cooked!T:T)*$E168),"")</f>
        <v>0</v>
      </c>
      <c r="Q168">
        <f>IFERROR(IF($F168="Raw",_xlfn.XLOOKUP(_xlfn.XLOOKUP(Tool_clean!$D168,'AveragePrices&amp;Codes'!$A:$A,'AveragePrices&amp;Codes'!$B:$B),AGRIBALYSE_Raw!$B:$B,AGRIBALYSE_Raw!T:T)*$E168,_xlfn.XLOOKUP(_xlfn.XLOOKUP(Tool_clean!$D168,'AveragePrices&amp;Codes'!$A:$A,'AveragePrices&amp;Codes'!$B:$B),AGRIBALYSE_Cooked!$C:$C,AGRIBALYSE_Cooked!U:U)*$E168),"")</f>
        <v>0</v>
      </c>
      <c r="R168">
        <f>IFERROR(IF($F168="Raw",_xlfn.XLOOKUP(_xlfn.XLOOKUP(Tool_clean!$D168,'AveragePrices&amp;Codes'!$A:$A,'AveragePrices&amp;Codes'!$B:$B),AGRIBALYSE_Raw!$B:$B,AGRIBALYSE_Raw!U:U)*$E168,_xlfn.XLOOKUP(_xlfn.XLOOKUP(Tool_clean!$D168,'AveragePrices&amp;Codes'!$A:$A,'AveragePrices&amp;Codes'!$B:$B),AGRIBALYSE_Cooked!$C:$C,AGRIBALYSE_Cooked!V:V)*$E168),"")</f>
        <v>0</v>
      </c>
      <c r="S168">
        <f>IFERROR(IF($F168="Raw",_xlfn.XLOOKUP(_xlfn.XLOOKUP(Tool_clean!$D168,'AveragePrices&amp;Codes'!$A:$A,'AveragePrices&amp;Codes'!$B:$B),AGRIBALYSE_Raw!$B:$B,AGRIBALYSE_Raw!V:V)*$E168,_xlfn.XLOOKUP(_xlfn.XLOOKUP(Tool_clean!$D168,'AveragePrices&amp;Codes'!$A:$A,'AveragePrices&amp;Codes'!$B:$B),AGRIBALYSE_Cooked!$C:$C,AGRIBALYSE_Cooked!W:W)*$E168),"")</f>
        <v>0</v>
      </c>
      <c r="T168">
        <f>IFERROR(IF($F168="Raw",_xlfn.XLOOKUP(_xlfn.XLOOKUP(Tool_clean!$D168,'AveragePrices&amp;Codes'!$A:$A,'AveragePrices&amp;Codes'!$B:$B),AGRIBALYSE_Raw!$B:$B,AGRIBALYSE_Raw!W:W)*$E168,_xlfn.XLOOKUP(_xlfn.XLOOKUP(Tool_clean!$D168,'AveragePrices&amp;Codes'!$A:$A,'AveragePrices&amp;Codes'!$B:$B),AGRIBALYSE_Cooked!$C:$C,AGRIBALYSE_Cooked!X:X)*$E168),"")</f>
        <v>0</v>
      </c>
      <c r="U168">
        <f>IFERROR(IF($F168="Raw",_xlfn.XLOOKUP(_xlfn.XLOOKUP(Tool_clean!$D168,'AveragePrices&amp;Codes'!$A:$A,'AveragePrices&amp;Codes'!$B:$B),AGRIBALYSE_Raw!$B:$B,AGRIBALYSE_Raw!X:X)*$E168,_xlfn.XLOOKUP(_xlfn.XLOOKUP(Tool_clean!$D168,'AveragePrices&amp;Codes'!$A:$A,'AveragePrices&amp;Codes'!$B:$B),AGRIBALYSE_Cooked!$C:$C,AGRIBALYSE_Cooked!Y:Y)*$E168),"")</f>
        <v>0</v>
      </c>
      <c r="V168">
        <f>IFERROR(IF($F168="Raw",_xlfn.XLOOKUP(_xlfn.XLOOKUP(Tool_clean!$D168,'AveragePrices&amp;Codes'!$A:$A,'AveragePrices&amp;Codes'!$B:$B),AGRIBALYSE_Raw!$B:$B,AGRIBALYSE_Raw!Y:Y)*$E168,_xlfn.XLOOKUP(_xlfn.XLOOKUP(Tool_clean!$D168,'AveragePrices&amp;Codes'!$A:$A,'AveragePrices&amp;Codes'!$B:$B),AGRIBALYSE_Cooked!$C:$C,AGRIBALYSE_Cooked!Z:Z)*$E168),"")</f>
        <v>0</v>
      </c>
      <c r="W168">
        <f>IFERROR(IF($F168="Raw",_xlfn.XLOOKUP(_xlfn.XLOOKUP(Tool_clean!$D168,'AveragePrices&amp;Codes'!$A:$A,'AveragePrices&amp;Codes'!$B:$B),AGRIBALYSE_Raw!$B:$B,AGRIBALYSE_Raw!Z:Z)*$E168,_xlfn.XLOOKUP(_xlfn.XLOOKUP(Tool_clean!$D168,'AveragePrices&amp;Codes'!$A:$A,'AveragePrices&amp;Codes'!$B:$B),AGRIBALYSE_Cooked!$C:$C,AGRIBALYSE_Cooked!AA:AA)*$E168),"")</f>
        <v>0</v>
      </c>
      <c r="X168">
        <f>IFERROR(IF($F168="Raw",_xlfn.XLOOKUP(_xlfn.XLOOKUP(Tool_clean!$D168,'AveragePrices&amp;Codes'!$A:$A,'AveragePrices&amp;Codes'!$B:$B),AGRIBALYSE_Raw!$B:$B,AGRIBALYSE_Raw!AA:AA)*$E168,_xlfn.XLOOKUP(_xlfn.XLOOKUP(Tool_clean!$D168,'AveragePrices&amp;Codes'!$A:$A,'AveragePrices&amp;Codes'!$B:$B),AGRIBALYSE_Cooked!$C:$C,AGRIBALYSE_Cooked!AB:AB)*$E168),"")</f>
        <v>0</v>
      </c>
      <c r="Y168">
        <f>IFERROR(IF($F168="Raw",_xlfn.XLOOKUP(_xlfn.XLOOKUP(Tool_clean!$D168,'AveragePrices&amp;Codes'!$A:$A,'AveragePrices&amp;Codes'!$B:$B),AGRIBALYSE_Raw!$B:$B,AGRIBALYSE_Raw!AB:AB)*$E168,_xlfn.XLOOKUP(_xlfn.XLOOKUP(Tool_clean!$D168,'AveragePrices&amp;Codes'!$A:$A,'AveragePrices&amp;Codes'!$B:$B),AGRIBALYSE_Cooked!$C:$C,AGRIBALYSE_Cooked!AC:AC)*$E168),"")</f>
        <v>0</v>
      </c>
      <c r="Z168">
        <f>IFERROR(IF($F168="Raw",_xlfn.XLOOKUP(_xlfn.XLOOKUP(Tool_clean!$D168,'AveragePrices&amp;Codes'!$A:$A,'AveragePrices&amp;Codes'!$B:$B),AGRIBALYSE_Raw!$B:$B,AGRIBALYSE_Raw!AC:AC)*$E168,_xlfn.XLOOKUP(_xlfn.XLOOKUP(Tool_clean!$D168,'AveragePrices&amp;Codes'!$A:$A,'AveragePrices&amp;Codes'!$B:$B),AGRIBALYSE_Cooked!$C:$C,AGRIBALYSE_Cooked!AD:AD)*$E168),"")</f>
        <v>0</v>
      </c>
      <c r="AA168">
        <f>IFERROR(IF($F168="Raw",_xlfn.XLOOKUP(_xlfn.XLOOKUP(Tool_clean!$D168,'AveragePrices&amp;Codes'!$A:$A,'AveragePrices&amp;Codes'!$B:$B),AGRIBALYSE_Raw!$B:$B,AGRIBALYSE_Raw!AD:AD)*$E168,_xlfn.XLOOKUP(_xlfn.XLOOKUP(Tool_clean!$D168,'AveragePrices&amp;Codes'!$A:$A,'AveragePrices&amp;Codes'!$B:$B),AGRIBALYSE_Cooked!$C:$C,AGRIBALYSE_Cooked!AE:AE)*$E168),"")</f>
        <v>0</v>
      </c>
      <c r="AB168" t="str" cm="1">
        <f t="array" ref="AB168">IFERROR(_xlfn.XLOOKUP(Tool_clean!$F168&amp;$E$2,'Cooking methods'!$A:$A&amp;'Cooking methods'!$B:$B,'Cooking methods'!C:C)*$E168,"")</f>
        <v/>
      </c>
      <c r="AC168" t="str" cm="1">
        <f t="array" ref="AC168">IFERROR(_xlfn.XLOOKUP(Tool_clean!$F168&amp;$E$2,'Cooking methods'!$A:$A&amp;'Cooking methods'!$B:$B,'Cooking methods'!D:D)*$E168,"")</f>
        <v/>
      </c>
      <c r="AD168" t="str" cm="1">
        <f t="array" ref="AD168">IFERROR(_xlfn.XLOOKUP(Tool_clean!$F168&amp;$E$2,'Cooking methods'!$A:$A&amp;'Cooking methods'!$B:$B,'Cooking methods'!E:E)*$E168,"")</f>
        <v/>
      </c>
      <c r="AE168" t="str" cm="1">
        <f t="array" ref="AE168">IFERROR(_xlfn.XLOOKUP(Tool_clean!$F168&amp;$E$2,'Cooking methods'!$A:$A&amp;'Cooking methods'!$B:$B,'Cooking methods'!F:F)*$E168,"")</f>
        <v/>
      </c>
      <c r="AF168" t="str" cm="1">
        <f t="array" ref="AF168">IFERROR(_xlfn.XLOOKUP(Tool_clean!$F168&amp;$E$2,'Cooking methods'!$A:$A&amp;'Cooking methods'!$B:$B,'Cooking methods'!G:G)*$E168,"")</f>
        <v/>
      </c>
      <c r="AG168" t="str" cm="1">
        <f t="array" ref="AG168">IFERROR(_xlfn.XLOOKUP(Tool_clean!$F168&amp;$E$2,'Cooking methods'!$A:$A&amp;'Cooking methods'!$B:$B,'Cooking methods'!H:H)*$E168,"")</f>
        <v/>
      </c>
      <c r="AH168" t="str" cm="1">
        <f t="array" ref="AH168">IFERROR(_xlfn.XLOOKUP(Tool_clean!$F168&amp;$E$2,'Cooking methods'!$A:$A&amp;'Cooking methods'!$B:$B,'Cooking methods'!I:I)*$E168,"")</f>
        <v/>
      </c>
      <c r="AI168" t="str" cm="1">
        <f t="array" ref="AI168">IFERROR(_xlfn.XLOOKUP(Tool_clean!$F168&amp;$E$2,'Cooking methods'!$A:$A&amp;'Cooking methods'!$B:$B,'Cooking methods'!J:J)*$E168,"")</f>
        <v/>
      </c>
      <c r="AJ168" t="str" cm="1">
        <f t="array" ref="AJ168">IFERROR(_xlfn.XLOOKUP(Tool_clean!$F168&amp;$E$2,'Cooking methods'!$A:$A&amp;'Cooking methods'!$B:$B,'Cooking methods'!K:K)*$E168,"")</f>
        <v/>
      </c>
      <c r="AK168" t="str" cm="1">
        <f t="array" ref="AK168">IFERROR(_xlfn.XLOOKUP(Tool_clean!$F168&amp;$E$2,'Cooking methods'!$A:$A&amp;'Cooking methods'!$B:$B,'Cooking methods'!L:L)*$E168,"")</f>
        <v/>
      </c>
      <c r="AL168" t="str" cm="1">
        <f t="array" ref="AL168">IFERROR(_xlfn.XLOOKUP(Tool_clean!$F168&amp;$E$2,'Cooking methods'!$A:$A&amp;'Cooking methods'!$B:$B,'Cooking methods'!M:M)*$E168,"")</f>
        <v/>
      </c>
      <c r="AM168" t="str" cm="1">
        <f t="array" ref="AM168">IFERROR(_xlfn.XLOOKUP(Tool_clean!$F168&amp;$E$2,'Cooking methods'!$A:$A&amp;'Cooking methods'!$B:$B,'Cooking methods'!N:N)*$E168,"")</f>
        <v/>
      </c>
      <c r="AN168" t="str" cm="1">
        <f t="array" ref="AN168">IFERROR(_xlfn.XLOOKUP(Tool_clean!$F168&amp;$E$2,'Cooking methods'!$A:$A&amp;'Cooking methods'!$B:$B,'Cooking methods'!O:O)*$E168,"")</f>
        <v/>
      </c>
      <c r="AO168" t="str" cm="1">
        <f t="array" ref="AO168">IFERROR(_xlfn.XLOOKUP(Tool_clean!$F168&amp;$E$2,'Cooking methods'!$A:$A&amp;'Cooking methods'!$B:$B,'Cooking methods'!P:P)*$E168,"")</f>
        <v/>
      </c>
      <c r="AP168" t="str" cm="1">
        <f t="array" ref="AP168">IFERROR(_xlfn.XLOOKUP(Tool_clean!$F168&amp;$E$2,'Cooking methods'!$A:$A&amp;'Cooking methods'!$B:$B,'Cooking methods'!Q:Q)*$E168,"")</f>
        <v/>
      </c>
      <c r="AQ168" t="str" cm="1">
        <f t="array" ref="AQ168">IFERROR(_xlfn.XLOOKUP(Tool_clean!$F168&amp;$E$2,'Cooking methods'!$A:$A&amp;'Cooking methods'!$B:$B,'Cooking methods'!R:R)*$E168,"")</f>
        <v/>
      </c>
      <c r="AR168" t="str" cm="1">
        <f t="array" ref="AR168">IFERROR(_xlfn.XLOOKUP(Tool_clean!$G168&amp;$E$2,'Waste management'!$A:$A&amp;'Waste management'!$B:$B,'Waste management'!C:C)*$E168,"")</f>
        <v/>
      </c>
      <c r="AS168" t="str" cm="1">
        <f t="array" ref="AS168">IFERROR(_xlfn.XLOOKUP(Tool_clean!$G168&amp;$E$2,'Waste management'!$A:$A&amp;'Waste management'!$B:$B,'Waste management'!D:D)*$E168,"")</f>
        <v/>
      </c>
      <c r="AT168" t="str" cm="1">
        <f t="array" ref="AT168">IFERROR(_xlfn.XLOOKUP(Tool_clean!$G168&amp;$E$2,'Waste management'!$A:$A&amp;'Waste management'!$B:$B,'Waste management'!E:E)*$E168,"")</f>
        <v/>
      </c>
      <c r="AU168" t="str" cm="1">
        <f t="array" ref="AU168">IFERROR(_xlfn.XLOOKUP(Tool_clean!$G168&amp;$E$2,'Waste management'!$A:$A&amp;'Waste management'!$B:$B,'Waste management'!F:F)*$E168,"")</f>
        <v/>
      </c>
      <c r="AV168" t="str" cm="1">
        <f t="array" ref="AV168">IFERROR(_xlfn.XLOOKUP(Tool_clean!$G168&amp;$E$2,'Waste management'!$A:$A&amp;'Waste management'!$B:$B,'Waste management'!G:G)*$E168,"")</f>
        <v/>
      </c>
      <c r="AW168" t="str" cm="1">
        <f t="array" ref="AW168">IFERROR(_xlfn.XLOOKUP(Tool_clean!$G168&amp;$E$2,'Waste management'!$A:$A&amp;'Waste management'!$B:$B,'Waste management'!H:H)*$E168,"")</f>
        <v/>
      </c>
      <c r="AX168" t="str" cm="1">
        <f t="array" ref="AX168">IFERROR(_xlfn.XLOOKUP(Tool_clean!$G168&amp;$E$2,'Waste management'!$A:$A&amp;'Waste management'!$B:$B,'Waste management'!I:I)*$E168,"")</f>
        <v/>
      </c>
      <c r="AY168" t="str" cm="1">
        <f t="array" ref="AY168">IFERROR(_xlfn.XLOOKUP(Tool_clean!$G168&amp;$E$2,'Waste management'!$A:$A&amp;'Waste management'!$B:$B,'Waste management'!J:J)*$E168,"")</f>
        <v/>
      </c>
      <c r="AZ168" t="str" cm="1">
        <f t="array" ref="AZ168">IFERROR(_xlfn.XLOOKUP(Tool_clean!$G168&amp;$E$2,'Waste management'!$A:$A&amp;'Waste management'!$B:$B,'Waste management'!K:K)*$E168,"")</f>
        <v/>
      </c>
      <c r="BA168" t="str" cm="1">
        <f t="array" ref="BA168">IFERROR(_xlfn.XLOOKUP(Tool_clean!$G168&amp;$E$2,'Waste management'!$A:$A&amp;'Waste management'!$B:$B,'Waste management'!L:L)*$E168,"")</f>
        <v/>
      </c>
      <c r="BB168" t="str" cm="1">
        <f t="array" ref="BB168">IFERROR(_xlfn.XLOOKUP(Tool_clean!$G168&amp;$E$2,'Waste management'!$A:$A&amp;'Waste management'!$B:$B,'Waste management'!M:M)*$E168,"")</f>
        <v/>
      </c>
      <c r="BC168" t="str" cm="1">
        <f t="array" ref="BC168">IFERROR(_xlfn.XLOOKUP(Tool_clean!$G168&amp;$E$2,'Waste management'!$A:$A&amp;'Waste management'!$B:$B,'Waste management'!N:N)*$E168,"")</f>
        <v/>
      </c>
      <c r="BD168" t="str" cm="1">
        <f t="array" ref="BD168">IFERROR(_xlfn.XLOOKUP(Tool_clean!$G168&amp;$E$2,'Waste management'!$A:$A&amp;'Waste management'!$B:$B,'Waste management'!O:O)*$E168,"")</f>
        <v/>
      </c>
      <c r="BE168" t="str" cm="1">
        <f t="array" ref="BE168">IFERROR(_xlfn.XLOOKUP(Tool_clean!$G168&amp;$E$2,'Waste management'!$A:$A&amp;'Waste management'!$B:$B,'Waste management'!P:P)*$E168,"")</f>
        <v/>
      </c>
      <c r="BF168" t="str" cm="1">
        <f t="array" ref="BF168">IFERROR(_xlfn.XLOOKUP(Tool_clean!$G168&amp;$E$2,'Waste management'!$A:$A&amp;'Waste management'!$B:$B,'Waste management'!Q:Q)*$E168,"")</f>
        <v/>
      </c>
      <c r="BG168" t="str" cm="1">
        <f t="array" ref="BG168">IFERROR(_xlfn.XLOOKUP(Tool_clean!$G168&amp;$E$2,'Waste management'!$A:$A&amp;'Waste management'!$B:$B,'Waste management'!R:R)*$E168,"")</f>
        <v/>
      </c>
      <c r="BH168" t="str">
        <f>IFERROR((L168+AR168+AB168)*_xlfn.XLOOKUP(Tool_clean!BH$4,Monetization_Factors!$A:$A,Monetization_Factors!$D:$D),"")</f>
        <v/>
      </c>
      <c r="BI168" t="str">
        <f>IFERROR((M168+AS168+AC168)*_xlfn.XLOOKUP(Tool_clean!BI$4,Monetization_Factors!$A:$A,Monetization_Factors!$D:$D),"")</f>
        <v/>
      </c>
      <c r="BJ168" t="str">
        <f>IFERROR((N168+AT168+AD168)*_xlfn.XLOOKUP(Tool_clean!BJ$4,Monetization_Factors!$A:$A,Monetization_Factors!$D:$D),"")</f>
        <v/>
      </c>
      <c r="BK168" t="str">
        <f>IFERROR((O168+AU168+AE168)*_xlfn.XLOOKUP(Tool_clean!BK$4,Monetization_Factors!$A:$A,Monetization_Factors!$D:$D),"")</f>
        <v/>
      </c>
      <c r="BL168" t="str">
        <f>IFERROR((P168+AV168+AF168)*_xlfn.XLOOKUP(Tool_clean!BL$4,Monetization_Factors!$A:$A,Monetization_Factors!$D:$D),"")</f>
        <v/>
      </c>
      <c r="BM168" t="str">
        <f>IFERROR((Q168+AW168+AG168)*_xlfn.XLOOKUP(Tool_clean!BM$4,Monetization_Factors!$A:$A,Monetization_Factors!$D:$D),"")</f>
        <v/>
      </c>
      <c r="BN168" t="str">
        <f>IFERROR((R168+AX168+AH168)*_xlfn.XLOOKUP(Tool_clean!BN$4,Monetization_Factors!$A:$A,Monetization_Factors!$D:$D),"")</f>
        <v/>
      </c>
      <c r="BO168" t="str">
        <f>IFERROR((S168+AY168+AI168)*_xlfn.XLOOKUP(Tool_clean!BO$4,Monetization_Factors!$A:$A,Monetization_Factors!$D:$D),"")</f>
        <v/>
      </c>
      <c r="BP168" t="str">
        <f>IFERROR((T168+AZ168+AJ168)*_xlfn.XLOOKUP(Tool_clean!BP$4,Monetization_Factors!$A:$A,Monetization_Factors!$D:$D),"")</f>
        <v/>
      </c>
      <c r="BQ168" t="str">
        <f>IFERROR((U168+BA168+AK168)*_xlfn.XLOOKUP(Tool_clean!BQ$4,Monetization_Factors!$A:$A,Monetization_Factors!$D:$D),"")</f>
        <v/>
      </c>
      <c r="BR168" t="str">
        <f>IFERROR((V168+BB168+AL168)*_xlfn.XLOOKUP(Tool_clean!BR$4,Monetization_Factors!$A:$A,Monetization_Factors!$D:$D),"")</f>
        <v/>
      </c>
      <c r="BS168" t="str">
        <f>IFERROR((W168+BC168+AM168)*_xlfn.XLOOKUP(Tool_clean!BS$4,Monetization_Factors!$A:$A,Monetization_Factors!$D:$D),"")</f>
        <v/>
      </c>
      <c r="BT168" t="str">
        <f>IFERROR((X168+BD168+AN168)*_xlfn.XLOOKUP(Tool_clean!BT$4,Monetization_Factors!$A:$A,Monetization_Factors!$D:$D),"")</f>
        <v/>
      </c>
      <c r="BU168" t="str">
        <f>IFERROR((Y168+BE168+AO168)*_xlfn.XLOOKUP(Tool_clean!BU$4,Monetization_Factors!$A:$A,Monetization_Factors!$D:$D),"")</f>
        <v/>
      </c>
      <c r="BV168" t="str">
        <f>IFERROR((Z168+BF168+AP168)*_xlfn.XLOOKUP(Tool_clean!BV$4,Monetization_Factors!$A:$A,Monetization_Factors!$D:$D),"")</f>
        <v/>
      </c>
      <c r="BW168" t="str">
        <f>IFERROR((AA168+BG168+AQ168)*_xlfn.XLOOKUP(Tool_clean!BW$4,Monetization_Factors!$A:$A,Monetization_Factors!$D:$D),"")</f>
        <v/>
      </c>
      <c r="BX168" s="38" t="str" cm="1">
        <f t="array" ref="BX168">IFERROR(_xlfn.IFS(I168&gt;0,I168*E168,I168="",J168*E168),"")</f>
        <v/>
      </c>
      <c r="BY168" s="38">
        <f t="shared" si="195"/>
        <v>0</v>
      </c>
      <c r="BZ168" s="38" t="str">
        <f t="shared" si="196"/>
        <v/>
      </c>
      <c r="CA168" s="38" t="str">
        <f t="shared" si="197"/>
        <v/>
      </c>
      <c r="CB168" t="str">
        <f t="shared" si="198"/>
        <v/>
      </c>
      <c r="CC168" t="str">
        <f t="shared" si="199"/>
        <v/>
      </c>
      <c r="CD168" t="str">
        <f t="shared" si="200"/>
        <v/>
      </c>
      <c r="CE168" t="str">
        <f t="shared" si="201"/>
        <v/>
      </c>
      <c r="CF168" t="str">
        <f t="shared" si="202"/>
        <v/>
      </c>
      <c r="CG168" t="str">
        <f t="shared" si="203"/>
        <v/>
      </c>
      <c r="CH168" t="str">
        <f t="shared" si="204"/>
        <v/>
      </c>
      <c r="CI168" t="str">
        <f t="shared" si="205"/>
        <v/>
      </c>
      <c r="CJ168" t="str">
        <f t="shared" si="206"/>
        <v/>
      </c>
      <c r="CK168" t="str">
        <f t="shared" si="207"/>
        <v/>
      </c>
      <c r="CL168" t="str">
        <f t="shared" si="208"/>
        <v/>
      </c>
      <c r="CM168" t="str">
        <f t="shared" si="209"/>
        <v/>
      </c>
      <c r="CN168" t="str">
        <f t="shared" si="210"/>
        <v/>
      </c>
      <c r="CO168" t="str">
        <f t="shared" si="211"/>
        <v/>
      </c>
      <c r="CP168" t="str">
        <f t="shared" si="212"/>
        <v/>
      </c>
      <c r="CQ168" t="str">
        <f t="shared" si="213"/>
        <v/>
      </c>
      <c r="CR168" t="str">
        <f t="shared" si="214"/>
        <v/>
      </c>
      <c r="CS168" t="str">
        <f t="shared" si="215"/>
        <v/>
      </c>
      <c r="CT168" t="str">
        <f t="shared" si="216"/>
        <v/>
      </c>
      <c r="CU168" t="str">
        <f t="shared" si="217"/>
        <v/>
      </c>
      <c r="CV168" t="str">
        <f t="shared" si="218"/>
        <v/>
      </c>
      <c r="CW168" t="str">
        <f t="shared" si="219"/>
        <v/>
      </c>
      <c r="CX168" t="str">
        <f t="shared" si="220"/>
        <v/>
      </c>
      <c r="CY168" t="str">
        <f t="shared" si="221"/>
        <v/>
      </c>
      <c r="CZ168" t="str">
        <f t="shared" si="222"/>
        <v/>
      </c>
      <c r="DA168" t="str">
        <f t="shared" si="223"/>
        <v/>
      </c>
      <c r="DB168" t="str">
        <f t="shared" si="224"/>
        <v/>
      </c>
      <c r="DC168" t="str">
        <f t="shared" si="225"/>
        <v/>
      </c>
      <c r="DD168" t="str">
        <f t="shared" si="226"/>
        <v/>
      </c>
      <c r="DE168" t="str">
        <f t="shared" si="227"/>
        <v/>
      </c>
      <c r="DF168" t="str">
        <f t="shared" si="228"/>
        <v/>
      </c>
      <c r="DG168" t="str">
        <f t="shared" si="229"/>
        <v/>
      </c>
      <c r="DH168" s="5" t="str">
        <f>IFERROR((CR168*$B$2*(1-$H168)*('CAR.CAP_per person'!B$2))/(_xlfn.XLOOKUP($E$2,EU_countries_GDP!$A$2:$A$29,EU_countries_GDP!$E$2:$E$29)),"")</f>
        <v/>
      </c>
      <c r="DI168" s="5" t="str">
        <f>IFERROR((CS168*$B$2*(1-$H168)*('CAR.CAP_per person'!C$2))/(_xlfn.XLOOKUP($E$2,EU_countries_GDP!$A$2:$A$29,EU_countries_GDP!$E$2:$E$29)),"")</f>
        <v/>
      </c>
      <c r="DJ168" s="5" t="str">
        <f>IFERROR((CT168*$B$2*(1-$H168)*('CAR.CAP_per person'!D$2))/(_xlfn.XLOOKUP($E$2,EU_countries_GDP!$A$2:$A$29,EU_countries_GDP!$E$2:$E$29)),"")</f>
        <v/>
      </c>
      <c r="DK168" s="5" t="str">
        <f>IFERROR((CU168*$B$2*(1-$H168)*('CAR.CAP_per person'!E$2))/(_xlfn.XLOOKUP($E$2,EU_countries_GDP!$A$2:$A$29,EU_countries_GDP!$E$2:$E$29)),"")</f>
        <v/>
      </c>
      <c r="DL168" s="5" t="str">
        <f>IFERROR((CV168*$B$2*(1-$H168)*('CAR.CAP_per person'!F$2))/(_xlfn.XLOOKUP($E$2,EU_countries_GDP!$A$2:$A$29,EU_countries_GDP!$E$2:$E$29)),"")</f>
        <v/>
      </c>
      <c r="DM168" s="5" t="str">
        <f>IFERROR((CW168*$B$2*(1-$H168)*('CAR.CAP_per person'!G$2))/(_xlfn.XLOOKUP($E$2,EU_countries_GDP!$A$2:$A$29,EU_countries_GDP!$E$2:$E$29)),"")</f>
        <v/>
      </c>
      <c r="DN168" s="5" t="str">
        <f>IFERROR((CX168*$B$2*(1-$H168)*('CAR.CAP_per person'!H$2))/(_xlfn.XLOOKUP($E$2,EU_countries_GDP!$A$2:$A$29,EU_countries_GDP!$E$2:$E$29)),"")</f>
        <v/>
      </c>
      <c r="DO168" s="5" t="str">
        <f>IFERROR((CY168*$B$2*(1-$H168)*('CAR.CAP_per person'!I$2))/(_xlfn.XLOOKUP($E$2,EU_countries_GDP!$A$2:$A$29,EU_countries_GDP!$E$2:$E$29)),"")</f>
        <v/>
      </c>
      <c r="DP168" s="5" t="str">
        <f>IFERROR((CZ168*$B$2*(1-$H168)*('CAR.CAP_per person'!J$2))/(_xlfn.XLOOKUP($E$2,EU_countries_GDP!$A$2:$A$29,EU_countries_GDP!$E$2:$E$29)),"")</f>
        <v/>
      </c>
      <c r="DQ168" s="5" t="str">
        <f>IFERROR((DA168*$B$2*(1-$H168)*('CAR.CAP_per person'!K$2))/(_xlfn.XLOOKUP($E$2,EU_countries_GDP!$A$2:$A$29,EU_countries_GDP!$E$2:$E$29)),"")</f>
        <v/>
      </c>
      <c r="DR168" s="5" t="str">
        <f>IFERROR((DB168*$B$2*(1-$H168)*('CAR.CAP_per person'!L$2))/(_xlfn.XLOOKUP($E$2,EU_countries_GDP!$A$2:$A$29,EU_countries_GDP!$E$2:$E$29)),"")</f>
        <v/>
      </c>
      <c r="DS168" s="5" t="str">
        <f>IFERROR((DC168*$B$2*(1-$H168)*('CAR.CAP_per person'!M$2))/(_xlfn.XLOOKUP($E$2,EU_countries_GDP!$A$2:$A$29,EU_countries_GDP!$E$2:$E$29)),"")</f>
        <v/>
      </c>
      <c r="DT168" s="5" t="str">
        <f>IFERROR((DD168*$B$2*(1-$H168)*('CAR.CAP_per person'!N$2))/(_xlfn.XLOOKUP($E$2,EU_countries_GDP!$A$2:$A$29,EU_countries_GDP!$E$2:$E$29)),"")</f>
        <v/>
      </c>
      <c r="DU168" s="5" t="str">
        <f>IFERROR((DE168*$B$2*(1-$H168)*('CAR.CAP_per person'!O$2))/(_xlfn.XLOOKUP($E$2,EU_countries_GDP!$A$2:$A$29,EU_countries_GDP!$E$2:$E$29)),"")</f>
        <v/>
      </c>
      <c r="DV168" s="5" t="str">
        <f>IFERROR((DF168*$B$2*(1-$H168)*('CAR.CAP_per person'!P$2))/(_xlfn.XLOOKUP($E$2,EU_countries_GDP!$A$2:$A$29,EU_countries_GDP!$E$2:$E$29)),"")</f>
        <v/>
      </c>
      <c r="DW168" s="5" t="str">
        <f>IFERROR((DG168*$B$2*(1-$H168)*('CAR.CAP_per person'!Q$2))/(_xlfn.XLOOKUP($E$2,EU_countries_GDP!$A$2:$A$29,EU_countries_GDP!$E$2:$E$29)),"")</f>
        <v/>
      </c>
    </row>
    <row r="169" spans="2:127">
      <c r="B169" t="str">
        <f>_xlfn.XLOOKUP(D169,Table5[Ingredient],Table5[Category],"",FALSE)</f>
        <v/>
      </c>
      <c r="C169" s="33"/>
      <c r="D169" s="33"/>
      <c r="E169" s="33"/>
      <c r="F169" s="33"/>
      <c r="G169" s="33"/>
      <c r="H169" s="33"/>
      <c r="I169" s="33"/>
      <c r="J169" s="37" t="str">
        <f>IFERROR(INDEX('AveragePrices&amp;Codes'!G:AG, MATCH($D169, 'AveragePrices&amp;Codes'!$A:$A, 0), MATCH(Tool_clean!$E$2, 'AveragePrices&amp;Codes'!$G$1:$AG$1, 0)),"")</f>
        <v/>
      </c>
      <c r="K169" s="37" t="str">
        <f t="shared" si="194"/>
        <v/>
      </c>
      <c r="L169">
        <f>IFERROR(IF($F169="Raw",_xlfn.XLOOKUP(_xlfn.XLOOKUP(Tool_clean!$D169,'AveragePrices&amp;Codes'!$A:$A,'AveragePrices&amp;Codes'!$B:$B),AGRIBALYSE_Raw!$B:$B,AGRIBALYSE_Raw!O:O)*$E169,_xlfn.XLOOKUP(_xlfn.XLOOKUP(Tool_clean!$D169,'AveragePrices&amp;Codes'!$A:$A,'AveragePrices&amp;Codes'!$B:$B),AGRIBALYSE_Cooked!$C:$C,AGRIBALYSE_Cooked!P:P)*$E169),"")</f>
        <v>0</v>
      </c>
      <c r="M169">
        <f>IFERROR(IF($F169="Raw",_xlfn.XLOOKUP(_xlfn.XLOOKUP(Tool_clean!$D169,'AveragePrices&amp;Codes'!$A:$A,'AveragePrices&amp;Codes'!$B:$B),AGRIBALYSE_Raw!$B:$B,AGRIBALYSE_Raw!P:P)*$E169,_xlfn.XLOOKUP(_xlfn.XLOOKUP(Tool_clean!$D169,'AveragePrices&amp;Codes'!$A:$A,'AveragePrices&amp;Codes'!$B:$B),AGRIBALYSE_Cooked!$C:$C,AGRIBALYSE_Cooked!Q:Q)*$E169),"")</f>
        <v>0</v>
      </c>
      <c r="N169">
        <f>IFERROR(IF($F169="Raw",_xlfn.XLOOKUP(_xlfn.XLOOKUP(Tool_clean!$D169,'AveragePrices&amp;Codes'!$A:$A,'AveragePrices&amp;Codes'!$B:$B),AGRIBALYSE_Raw!$B:$B,AGRIBALYSE_Raw!Q:Q)*$E169,_xlfn.XLOOKUP(_xlfn.XLOOKUP(Tool_clean!$D169,'AveragePrices&amp;Codes'!$A:$A,'AveragePrices&amp;Codes'!$B:$B),AGRIBALYSE_Cooked!$C:$C,AGRIBALYSE_Cooked!R:R)*$E169),"")</f>
        <v>0</v>
      </c>
      <c r="O169">
        <f>IFERROR(IF($F169="Raw",_xlfn.XLOOKUP(_xlfn.XLOOKUP(Tool_clean!$D169,'AveragePrices&amp;Codes'!$A:$A,'AveragePrices&amp;Codes'!$B:$B),AGRIBALYSE_Raw!$B:$B,AGRIBALYSE_Raw!R:R)*$E169,_xlfn.XLOOKUP(_xlfn.XLOOKUP(Tool_clean!$D169,'AveragePrices&amp;Codes'!$A:$A,'AveragePrices&amp;Codes'!$B:$B),AGRIBALYSE_Cooked!$C:$C,AGRIBALYSE_Cooked!S:S)*$E169),"")</f>
        <v>0</v>
      </c>
      <c r="P169">
        <f>IFERROR(IF($F169="Raw",_xlfn.XLOOKUP(_xlfn.XLOOKUP(Tool_clean!$D169,'AveragePrices&amp;Codes'!$A:$A,'AveragePrices&amp;Codes'!$B:$B),AGRIBALYSE_Raw!$B:$B,AGRIBALYSE_Raw!S:S)*$E169,_xlfn.XLOOKUP(_xlfn.XLOOKUP(Tool_clean!$D169,'AveragePrices&amp;Codes'!$A:$A,'AveragePrices&amp;Codes'!$B:$B),AGRIBALYSE_Cooked!$C:$C,AGRIBALYSE_Cooked!T:T)*$E169),"")</f>
        <v>0</v>
      </c>
      <c r="Q169">
        <f>IFERROR(IF($F169="Raw",_xlfn.XLOOKUP(_xlfn.XLOOKUP(Tool_clean!$D169,'AveragePrices&amp;Codes'!$A:$A,'AveragePrices&amp;Codes'!$B:$B),AGRIBALYSE_Raw!$B:$B,AGRIBALYSE_Raw!T:T)*$E169,_xlfn.XLOOKUP(_xlfn.XLOOKUP(Tool_clean!$D169,'AveragePrices&amp;Codes'!$A:$A,'AveragePrices&amp;Codes'!$B:$B),AGRIBALYSE_Cooked!$C:$C,AGRIBALYSE_Cooked!U:U)*$E169),"")</f>
        <v>0</v>
      </c>
      <c r="R169">
        <f>IFERROR(IF($F169="Raw",_xlfn.XLOOKUP(_xlfn.XLOOKUP(Tool_clean!$D169,'AveragePrices&amp;Codes'!$A:$A,'AveragePrices&amp;Codes'!$B:$B),AGRIBALYSE_Raw!$B:$B,AGRIBALYSE_Raw!U:U)*$E169,_xlfn.XLOOKUP(_xlfn.XLOOKUP(Tool_clean!$D169,'AveragePrices&amp;Codes'!$A:$A,'AveragePrices&amp;Codes'!$B:$B),AGRIBALYSE_Cooked!$C:$C,AGRIBALYSE_Cooked!V:V)*$E169),"")</f>
        <v>0</v>
      </c>
      <c r="S169">
        <f>IFERROR(IF($F169="Raw",_xlfn.XLOOKUP(_xlfn.XLOOKUP(Tool_clean!$D169,'AveragePrices&amp;Codes'!$A:$A,'AveragePrices&amp;Codes'!$B:$B),AGRIBALYSE_Raw!$B:$B,AGRIBALYSE_Raw!V:V)*$E169,_xlfn.XLOOKUP(_xlfn.XLOOKUP(Tool_clean!$D169,'AveragePrices&amp;Codes'!$A:$A,'AveragePrices&amp;Codes'!$B:$B),AGRIBALYSE_Cooked!$C:$C,AGRIBALYSE_Cooked!W:W)*$E169),"")</f>
        <v>0</v>
      </c>
      <c r="T169">
        <f>IFERROR(IF($F169="Raw",_xlfn.XLOOKUP(_xlfn.XLOOKUP(Tool_clean!$D169,'AveragePrices&amp;Codes'!$A:$A,'AveragePrices&amp;Codes'!$B:$B),AGRIBALYSE_Raw!$B:$B,AGRIBALYSE_Raw!W:W)*$E169,_xlfn.XLOOKUP(_xlfn.XLOOKUP(Tool_clean!$D169,'AveragePrices&amp;Codes'!$A:$A,'AveragePrices&amp;Codes'!$B:$B),AGRIBALYSE_Cooked!$C:$C,AGRIBALYSE_Cooked!X:X)*$E169),"")</f>
        <v>0</v>
      </c>
      <c r="U169">
        <f>IFERROR(IF($F169="Raw",_xlfn.XLOOKUP(_xlfn.XLOOKUP(Tool_clean!$D169,'AveragePrices&amp;Codes'!$A:$A,'AveragePrices&amp;Codes'!$B:$B),AGRIBALYSE_Raw!$B:$B,AGRIBALYSE_Raw!X:X)*$E169,_xlfn.XLOOKUP(_xlfn.XLOOKUP(Tool_clean!$D169,'AveragePrices&amp;Codes'!$A:$A,'AveragePrices&amp;Codes'!$B:$B),AGRIBALYSE_Cooked!$C:$C,AGRIBALYSE_Cooked!Y:Y)*$E169),"")</f>
        <v>0</v>
      </c>
      <c r="V169">
        <f>IFERROR(IF($F169="Raw",_xlfn.XLOOKUP(_xlfn.XLOOKUP(Tool_clean!$D169,'AveragePrices&amp;Codes'!$A:$A,'AveragePrices&amp;Codes'!$B:$B),AGRIBALYSE_Raw!$B:$B,AGRIBALYSE_Raw!Y:Y)*$E169,_xlfn.XLOOKUP(_xlfn.XLOOKUP(Tool_clean!$D169,'AveragePrices&amp;Codes'!$A:$A,'AveragePrices&amp;Codes'!$B:$B),AGRIBALYSE_Cooked!$C:$C,AGRIBALYSE_Cooked!Z:Z)*$E169),"")</f>
        <v>0</v>
      </c>
      <c r="W169">
        <f>IFERROR(IF($F169="Raw",_xlfn.XLOOKUP(_xlfn.XLOOKUP(Tool_clean!$D169,'AveragePrices&amp;Codes'!$A:$A,'AveragePrices&amp;Codes'!$B:$B),AGRIBALYSE_Raw!$B:$B,AGRIBALYSE_Raw!Z:Z)*$E169,_xlfn.XLOOKUP(_xlfn.XLOOKUP(Tool_clean!$D169,'AveragePrices&amp;Codes'!$A:$A,'AveragePrices&amp;Codes'!$B:$B),AGRIBALYSE_Cooked!$C:$C,AGRIBALYSE_Cooked!AA:AA)*$E169),"")</f>
        <v>0</v>
      </c>
      <c r="X169">
        <f>IFERROR(IF($F169="Raw",_xlfn.XLOOKUP(_xlfn.XLOOKUP(Tool_clean!$D169,'AveragePrices&amp;Codes'!$A:$A,'AveragePrices&amp;Codes'!$B:$B),AGRIBALYSE_Raw!$B:$B,AGRIBALYSE_Raw!AA:AA)*$E169,_xlfn.XLOOKUP(_xlfn.XLOOKUP(Tool_clean!$D169,'AveragePrices&amp;Codes'!$A:$A,'AveragePrices&amp;Codes'!$B:$B),AGRIBALYSE_Cooked!$C:$C,AGRIBALYSE_Cooked!AB:AB)*$E169),"")</f>
        <v>0</v>
      </c>
      <c r="Y169">
        <f>IFERROR(IF($F169="Raw",_xlfn.XLOOKUP(_xlfn.XLOOKUP(Tool_clean!$D169,'AveragePrices&amp;Codes'!$A:$A,'AveragePrices&amp;Codes'!$B:$B),AGRIBALYSE_Raw!$B:$B,AGRIBALYSE_Raw!AB:AB)*$E169,_xlfn.XLOOKUP(_xlfn.XLOOKUP(Tool_clean!$D169,'AveragePrices&amp;Codes'!$A:$A,'AveragePrices&amp;Codes'!$B:$B),AGRIBALYSE_Cooked!$C:$C,AGRIBALYSE_Cooked!AC:AC)*$E169),"")</f>
        <v>0</v>
      </c>
      <c r="Z169">
        <f>IFERROR(IF($F169="Raw",_xlfn.XLOOKUP(_xlfn.XLOOKUP(Tool_clean!$D169,'AveragePrices&amp;Codes'!$A:$A,'AveragePrices&amp;Codes'!$B:$B),AGRIBALYSE_Raw!$B:$B,AGRIBALYSE_Raw!AC:AC)*$E169,_xlfn.XLOOKUP(_xlfn.XLOOKUP(Tool_clean!$D169,'AveragePrices&amp;Codes'!$A:$A,'AveragePrices&amp;Codes'!$B:$B),AGRIBALYSE_Cooked!$C:$C,AGRIBALYSE_Cooked!AD:AD)*$E169),"")</f>
        <v>0</v>
      </c>
      <c r="AA169">
        <f>IFERROR(IF($F169="Raw",_xlfn.XLOOKUP(_xlfn.XLOOKUP(Tool_clean!$D169,'AveragePrices&amp;Codes'!$A:$A,'AveragePrices&amp;Codes'!$B:$B),AGRIBALYSE_Raw!$B:$B,AGRIBALYSE_Raw!AD:AD)*$E169,_xlfn.XLOOKUP(_xlfn.XLOOKUP(Tool_clean!$D169,'AveragePrices&amp;Codes'!$A:$A,'AveragePrices&amp;Codes'!$B:$B),AGRIBALYSE_Cooked!$C:$C,AGRIBALYSE_Cooked!AE:AE)*$E169),"")</f>
        <v>0</v>
      </c>
      <c r="AB169" t="str" cm="1">
        <f t="array" ref="AB169">IFERROR(_xlfn.XLOOKUP(Tool_clean!$F169&amp;$E$2,'Cooking methods'!$A:$A&amp;'Cooking methods'!$B:$B,'Cooking methods'!C:C)*$E169,"")</f>
        <v/>
      </c>
      <c r="AC169" t="str" cm="1">
        <f t="array" ref="AC169">IFERROR(_xlfn.XLOOKUP(Tool_clean!$F169&amp;$E$2,'Cooking methods'!$A:$A&amp;'Cooking methods'!$B:$B,'Cooking methods'!D:D)*$E169,"")</f>
        <v/>
      </c>
      <c r="AD169" t="str" cm="1">
        <f t="array" ref="AD169">IFERROR(_xlfn.XLOOKUP(Tool_clean!$F169&amp;$E$2,'Cooking methods'!$A:$A&amp;'Cooking methods'!$B:$B,'Cooking methods'!E:E)*$E169,"")</f>
        <v/>
      </c>
      <c r="AE169" t="str" cm="1">
        <f t="array" ref="AE169">IFERROR(_xlfn.XLOOKUP(Tool_clean!$F169&amp;$E$2,'Cooking methods'!$A:$A&amp;'Cooking methods'!$B:$B,'Cooking methods'!F:F)*$E169,"")</f>
        <v/>
      </c>
      <c r="AF169" t="str" cm="1">
        <f t="array" ref="AF169">IFERROR(_xlfn.XLOOKUP(Tool_clean!$F169&amp;$E$2,'Cooking methods'!$A:$A&amp;'Cooking methods'!$B:$B,'Cooking methods'!G:G)*$E169,"")</f>
        <v/>
      </c>
      <c r="AG169" t="str" cm="1">
        <f t="array" ref="AG169">IFERROR(_xlfn.XLOOKUP(Tool_clean!$F169&amp;$E$2,'Cooking methods'!$A:$A&amp;'Cooking methods'!$B:$B,'Cooking methods'!H:H)*$E169,"")</f>
        <v/>
      </c>
      <c r="AH169" t="str" cm="1">
        <f t="array" ref="AH169">IFERROR(_xlfn.XLOOKUP(Tool_clean!$F169&amp;$E$2,'Cooking methods'!$A:$A&amp;'Cooking methods'!$B:$B,'Cooking methods'!I:I)*$E169,"")</f>
        <v/>
      </c>
      <c r="AI169" t="str" cm="1">
        <f t="array" ref="AI169">IFERROR(_xlfn.XLOOKUP(Tool_clean!$F169&amp;$E$2,'Cooking methods'!$A:$A&amp;'Cooking methods'!$B:$B,'Cooking methods'!J:J)*$E169,"")</f>
        <v/>
      </c>
      <c r="AJ169" t="str" cm="1">
        <f t="array" ref="AJ169">IFERROR(_xlfn.XLOOKUP(Tool_clean!$F169&amp;$E$2,'Cooking methods'!$A:$A&amp;'Cooking methods'!$B:$B,'Cooking methods'!K:K)*$E169,"")</f>
        <v/>
      </c>
      <c r="AK169" t="str" cm="1">
        <f t="array" ref="AK169">IFERROR(_xlfn.XLOOKUP(Tool_clean!$F169&amp;$E$2,'Cooking methods'!$A:$A&amp;'Cooking methods'!$B:$B,'Cooking methods'!L:L)*$E169,"")</f>
        <v/>
      </c>
      <c r="AL169" t="str" cm="1">
        <f t="array" ref="AL169">IFERROR(_xlfn.XLOOKUP(Tool_clean!$F169&amp;$E$2,'Cooking methods'!$A:$A&amp;'Cooking methods'!$B:$B,'Cooking methods'!M:M)*$E169,"")</f>
        <v/>
      </c>
      <c r="AM169" t="str" cm="1">
        <f t="array" ref="AM169">IFERROR(_xlfn.XLOOKUP(Tool_clean!$F169&amp;$E$2,'Cooking methods'!$A:$A&amp;'Cooking methods'!$B:$B,'Cooking methods'!N:N)*$E169,"")</f>
        <v/>
      </c>
      <c r="AN169" t="str" cm="1">
        <f t="array" ref="AN169">IFERROR(_xlfn.XLOOKUP(Tool_clean!$F169&amp;$E$2,'Cooking methods'!$A:$A&amp;'Cooking methods'!$B:$B,'Cooking methods'!O:O)*$E169,"")</f>
        <v/>
      </c>
      <c r="AO169" t="str" cm="1">
        <f t="array" ref="AO169">IFERROR(_xlfn.XLOOKUP(Tool_clean!$F169&amp;$E$2,'Cooking methods'!$A:$A&amp;'Cooking methods'!$B:$B,'Cooking methods'!P:P)*$E169,"")</f>
        <v/>
      </c>
      <c r="AP169" t="str" cm="1">
        <f t="array" ref="AP169">IFERROR(_xlfn.XLOOKUP(Tool_clean!$F169&amp;$E$2,'Cooking methods'!$A:$A&amp;'Cooking methods'!$B:$B,'Cooking methods'!Q:Q)*$E169,"")</f>
        <v/>
      </c>
      <c r="AQ169" t="str" cm="1">
        <f t="array" ref="AQ169">IFERROR(_xlfn.XLOOKUP(Tool_clean!$F169&amp;$E$2,'Cooking methods'!$A:$A&amp;'Cooking methods'!$B:$B,'Cooking methods'!R:R)*$E169,"")</f>
        <v/>
      </c>
      <c r="AR169" t="str" cm="1">
        <f t="array" ref="AR169">IFERROR(_xlfn.XLOOKUP(Tool_clean!$G169&amp;$E$2,'Waste management'!$A:$A&amp;'Waste management'!$B:$B,'Waste management'!C:C)*$E169,"")</f>
        <v/>
      </c>
      <c r="AS169" t="str" cm="1">
        <f t="array" ref="AS169">IFERROR(_xlfn.XLOOKUP(Tool_clean!$G169&amp;$E$2,'Waste management'!$A:$A&amp;'Waste management'!$B:$B,'Waste management'!D:D)*$E169,"")</f>
        <v/>
      </c>
      <c r="AT169" t="str" cm="1">
        <f t="array" ref="AT169">IFERROR(_xlfn.XLOOKUP(Tool_clean!$G169&amp;$E$2,'Waste management'!$A:$A&amp;'Waste management'!$B:$B,'Waste management'!E:E)*$E169,"")</f>
        <v/>
      </c>
      <c r="AU169" t="str" cm="1">
        <f t="array" ref="AU169">IFERROR(_xlfn.XLOOKUP(Tool_clean!$G169&amp;$E$2,'Waste management'!$A:$A&amp;'Waste management'!$B:$B,'Waste management'!F:F)*$E169,"")</f>
        <v/>
      </c>
      <c r="AV169" t="str" cm="1">
        <f t="array" ref="AV169">IFERROR(_xlfn.XLOOKUP(Tool_clean!$G169&amp;$E$2,'Waste management'!$A:$A&amp;'Waste management'!$B:$B,'Waste management'!G:G)*$E169,"")</f>
        <v/>
      </c>
      <c r="AW169" t="str" cm="1">
        <f t="array" ref="AW169">IFERROR(_xlfn.XLOOKUP(Tool_clean!$G169&amp;$E$2,'Waste management'!$A:$A&amp;'Waste management'!$B:$B,'Waste management'!H:H)*$E169,"")</f>
        <v/>
      </c>
      <c r="AX169" t="str" cm="1">
        <f t="array" ref="AX169">IFERROR(_xlfn.XLOOKUP(Tool_clean!$G169&amp;$E$2,'Waste management'!$A:$A&amp;'Waste management'!$B:$B,'Waste management'!I:I)*$E169,"")</f>
        <v/>
      </c>
      <c r="AY169" t="str" cm="1">
        <f t="array" ref="AY169">IFERROR(_xlfn.XLOOKUP(Tool_clean!$G169&amp;$E$2,'Waste management'!$A:$A&amp;'Waste management'!$B:$B,'Waste management'!J:J)*$E169,"")</f>
        <v/>
      </c>
      <c r="AZ169" t="str" cm="1">
        <f t="array" ref="AZ169">IFERROR(_xlfn.XLOOKUP(Tool_clean!$G169&amp;$E$2,'Waste management'!$A:$A&amp;'Waste management'!$B:$B,'Waste management'!K:K)*$E169,"")</f>
        <v/>
      </c>
      <c r="BA169" t="str" cm="1">
        <f t="array" ref="BA169">IFERROR(_xlfn.XLOOKUP(Tool_clean!$G169&amp;$E$2,'Waste management'!$A:$A&amp;'Waste management'!$B:$B,'Waste management'!L:L)*$E169,"")</f>
        <v/>
      </c>
      <c r="BB169" t="str" cm="1">
        <f t="array" ref="BB169">IFERROR(_xlfn.XLOOKUP(Tool_clean!$G169&amp;$E$2,'Waste management'!$A:$A&amp;'Waste management'!$B:$B,'Waste management'!M:M)*$E169,"")</f>
        <v/>
      </c>
      <c r="BC169" t="str" cm="1">
        <f t="array" ref="BC169">IFERROR(_xlfn.XLOOKUP(Tool_clean!$G169&amp;$E$2,'Waste management'!$A:$A&amp;'Waste management'!$B:$B,'Waste management'!N:N)*$E169,"")</f>
        <v/>
      </c>
      <c r="BD169" t="str" cm="1">
        <f t="array" ref="BD169">IFERROR(_xlfn.XLOOKUP(Tool_clean!$G169&amp;$E$2,'Waste management'!$A:$A&amp;'Waste management'!$B:$B,'Waste management'!O:O)*$E169,"")</f>
        <v/>
      </c>
      <c r="BE169" t="str" cm="1">
        <f t="array" ref="BE169">IFERROR(_xlfn.XLOOKUP(Tool_clean!$G169&amp;$E$2,'Waste management'!$A:$A&amp;'Waste management'!$B:$B,'Waste management'!P:P)*$E169,"")</f>
        <v/>
      </c>
      <c r="BF169" t="str" cm="1">
        <f t="array" ref="BF169">IFERROR(_xlfn.XLOOKUP(Tool_clean!$G169&amp;$E$2,'Waste management'!$A:$A&amp;'Waste management'!$B:$B,'Waste management'!Q:Q)*$E169,"")</f>
        <v/>
      </c>
      <c r="BG169" t="str" cm="1">
        <f t="array" ref="BG169">IFERROR(_xlfn.XLOOKUP(Tool_clean!$G169&amp;$E$2,'Waste management'!$A:$A&amp;'Waste management'!$B:$B,'Waste management'!R:R)*$E169,"")</f>
        <v/>
      </c>
      <c r="BH169" t="str">
        <f>IFERROR((L169+AR169+AB169)*_xlfn.XLOOKUP(Tool_clean!BH$4,Monetization_Factors!$A:$A,Monetization_Factors!$D:$D),"")</f>
        <v/>
      </c>
      <c r="BI169" t="str">
        <f>IFERROR((M169+AS169+AC169)*_xlfn.XLOOKUP(Tool_clean!BI$4,Monetization_Factors!$A:$A,Monetization_Factors!$D:$D),"")</f>
        <v/>
      </c>
      <c r="BJ169" t="str">
        <f>IFERROR((N169+AT169+AD169)*_xlfn.XLOOKUP(Tool_clean!BJ$4,Monetization_Factors!$A:$A,Monetization_Factors!$D:$D),"")</f>
        <v/>
      </c>
      <c r="BK169" t="str">
        <f>IFERROR((O169+AU169+AE169)*_xlfn.XLOOKUP(Tool_clean!BK$4,Monetization_Factors!$A:$A,Monetization_Factors!$D:$D),"")</f>
        <v/>
      </c>
      <c r="BL169" t="str">
        <f>IFERROR((P169+AV169+AF169)*_xlfn.XLOOKUP(Tool_clean!BL$4,Monetization_Factors!$A:$A,Monetization_Factors!$D:$D),"")</f>
        <v/>
      </c>
      <c r="BM169" t="str">
        <f>IFERROR((Q169+AW169+AG169)*_xlfn.XLOOKUP(Tool_clean!BM$4,Monetization_Factors!$A:$A,Monetization_Factors!$D:$D),"")</f>
        <v/>
      </c>
      <c r="BN169" t="str">
        <f>IFERROR((R169+AX169+AH169)*_xlfn.XLOOKUP(Tool_clean!BN$4,Monetization_Factors!$A:$A,Monetization_Factors!$D:$D),"")</f>
        <v/>
      </c>
      <c r="BO169" t="str">
        <f>IFERROR((S169+AY169+AI169)*_xlfn.XLOOKUP(Tool_clean!BO$4,Monetization_Factors!$A:$A,Monetization_Factors!$D:$D),"")</f>
        <v/>
      </c>
      <c r="BP169" t="str">
        <f>IFERROR((T169+AZ169+AJ169)*_xlfn.XLOOKUP(Tool_clean!BP$4,Monetization_Factors!$A:$A,Monetization_Factors!$D:$D),"")</f>
        <v/>
      </c>
      <c r="BQ169" t="str">
        <f>IFERROR((U169+BA169+AK169)*_xlfn.XLOOKUP(Tool_clean!BQ$4,Monetization_Factors!$A:$A,Monetization_Factors!$D:$D),"")</f>
        <v/>
      </c>
      <c r="BR169" t="str">
        <f>IFERROR((V169+BB169+AL169)*_xlfn.XLOOKUP(Tool_clean!BR$4,Monetization_Factors!$A:$A,Monetization_Factors!$D:$D),"")</f>
        <v/>
      </c>
      <c r="BS169" t="str">
        <f>IFERROR((W169+BC169+AM169)*_xlfn.XLOOKUP(Tool_clean!BS$4,Monetization_Factors!$A:$A,Monetization_Factors!$D:$D),"")</f>
        <v/>
      </c>
      <c r="BT169" t="str">
        <f>IFERROR((X169+BD169+AN169)*_xlfn.XLOOKUP(Tool_clean!BT$4,Monetization_Factors!$A:$A,Monetization_Factors!$D:$D),"")</f>
        <v/>
      </c>
      <c r="BU169" t="str">
        <f>IFERROR((Y169+BE169+AO169)*_xlfn.XLOOKUP(Tool_clean!BU$4,Monetization_Factors!$A:$A,Monetization_Factors!$D:$D),"")</f>
        <v/>
      </c>
      <c r="BV169" t="str">
        <f>IFERROR((Z169+BF169+AP169)*_xlfn.XLOOKUP(Tool_clean!BV$4,Monetization_Factors!$A:$A,Monetization_Factors!$D:$D),"")</f>
        <v/>
      </c>
      <c r="BW169" t="str">
        <f>IFERROR((AA169+BG169+AQ169)*_xlfn.XLOOKUP(Tool_clean!BW$4,Monetization_Factors!$A:$A,Monetization_Factors!$D:$D),"")</f>
        <v/>
      </c>
      <c r="BX169" s="38" t="str" cm="1">
        <f t="array" ref="BX169">IFERROR(_xlfn.IFS(I169&gt;0,I169*E169,I169="",J169*E169),"")</f>
        <v/>
      </c>
      <c r="BY169" s="38">
        <f t="shared" si="195"/>
        <v>0</v>
      </c>
      <c r="BZ169" s="38" t="str">
        <f t="shared" si="196"/>
        <v/>
      </c>
      <c r="CA169" s="38" t="str">
        <f t="shared" si="197"/>
        <v/>
      </c>
      <c r="CB169" t="str">
        <f t="shared" si="198"/>
        <v/>
      </c>
      <c r="CC169" t="str">
        <f t="shared" si="199"/>
        <v/>
      </c>
      <c r="CD169" t="str">
        <f t="shared" si="200"/>
        <v/>
      </c>
      <c r="CE169" t="str">
        <f t="shared" si="201"/>
        <v/>
      </c>
      <c r="CF169" t="str">
        <f t="shared" si="202"/>
        <v/>
      </c>
      <c r="CG169" t="str">
        <f t="shared" si="203"/>
        <v/>
      </c>
      <c r="CH169" t="str">
        <f t="shared" si="204"/>
        <v/>
      </c>
      <c r="CI169" t="str">
        <f t="shared" si="205"/>
        <v/>
      </c>
      <c r="CJ169" t="str">
        <f t="shared" si="206"/>
        <v/>
      </c>
      <c r="CK169" t="str">
        <f t="shared" si="207"/>
        <v/>
      </c>
      <c r="CL169" t="str">
        <f t="shared" si="208"/>
        <v/>
      </c>
      <c r="CM169" t="str">
        <f t="shared" si="209"/>
        <v/>
      </c>
      <c r="CN169" t="str">
        <f t="shared" si="210"/>
        <v/>
      </c>
      <c r="CO169" t="str">
        <f t="shared" si="211"/>
        <v/>
      </c>
      <c r="CP169" t="str">
        <f t="shared" si="212"/>
        <v/>
      </c>
      <c r="CQ169" t="str">
        <f t="shared" si="213"/>
        <v/>
      </c>
      <c r="CR169" t="str">
        <f t="shared" si="214"/>
        <v/>
      </c>
      <c r="CS169" t="str">
        <f t="shared" si="215"/>
        <v/>
      </c>
      <c r="CT169" t="str">
        <f t="shared" si="216"/>
        <v/>
      </c>
      <c r="CU169" t="str">
        <f t="shared" si="217"/>
        <v/>
      </c>
      <c r="CV169" t="str">
        <f t="shared" si="218"/>
        <v/>
      </c>
      <c r="CW169" t="str">
        <f t="shared" si="219"/>
        <v/>
      </c>
      <c r="CX169" t="str">
        <f t="shared" si="220"/>
        <v/>
      </c>
      <c r="CY169" t="str">
        <f t="shared" si="221"/>
        <v/>
      </c>
      <c r="CZ169" t="str">
        <f t="shared" si="222"/>
        <v/>
      </c>
      <c r="DA169" t="str">
        <f t="shared" si="223"/>
        <v/>
      </c>
      <c r="DB169" t="str">
        <f t="shared" si="224"/>
        <v/>
      </c>
      <c r="DC169" t="str">
        <f t="shared" si="225"/>
        <v/>
      </c>
      <c r="DD169" t="str">
        <f t="shared" si="226"/>
        <v/>
      </c>
      <c r="DE169" t="str">
        <f t="shared" si="227"/>
        <v/>
      </c>
      <c r="DF169" t="str">
        <f t="shared" si="228"/>
        <v/>
      </c>
      <c r="DG169" t="str">
        <f t="shared" si="229"/>
        <v/>
      </c>
      <c r="DH169" s="5" t="str">
        <f>IFERROR((CR169*$B$2*(1-$H169)*('CAR.CAP_per person'!B$2))/(_xlfn.XLOOKUP($E$2,EU_countries_GDP!$A$2:$A$29,EU_countries_GDP!$E$2:$E$29)),"")</f>
        <v/>
      </c>
      <c r="DI169" s="5" t="str">
        <f>IFERROR((CS169*$B$2*(1-$H169)*('CAR.CAP_per person'!C$2))/(_xlfn.XLOOKUP($E$2,EU_countries_GDP!$A$2:$A$29,EU_countries_GDP!$E$2:$E$29)),"")</f>
        <v/>
      </c>
      <c r="DJ169" s="5" t="str">
        <f>IFERROR((CT169*$B$2*(1-$H169)*('CAR.CAP_per person'!D$2))/(_xlfn.XLOOKUP($E$2,EU_countries_GDP!$A$2:$A$29,EU_countries_GDP!$E$2:$E$29)),"")</f>
        <v/>
      </c>
      <c r="DK169" s="5" t="str">
        <f>IFERROR((CU169*$B$2*(1-$H169)*('CAR.CAP_per person'!E$2))/(_xlfn.XLOOKUP($E$2,EU_countries_GDP!$A$2:$A$29,EU_countries_GDP!$E$2:$E$29)),"")</f>
        <v/>
      </c>
      <c r="DL169" s="5" t="str">
        <f>IFERROR((CV169*$B$2*(1-$H169)*('CAR.CAP_per person'!F$2))/(_xlfn.XLOOKUP($E$2,EU_countries_GDP!$A$2:$A$29,EU_countries_GDP!$E$2:$E$29)),"")</f>
        <v/>
      </c>
      <c r="DM169" s="5" t="str">
        <f>IFERROR((CW169*$B$2*(1-$H169)*('CAR.CAP_per person'!G$2))/(_xlfn.XLOOKUP($E$2,EU_countries_GDP!$A$2:$A$29,EU_countries_GDP!$E$2:$E$29)),"")</f>
        <v/>
      </c>
      <c r="DN169" s="5" t="str">
        <f>IFERROR((CX169*$B$2*(1-$H169)*('CAR.CAP_per person'!H$2))/(_xlfn.XLOOKUP($E$2,EU_countries_GDP!$A$2:$A$29,EU_countries_GDP!$E$2:$E$29)),"")</f>
        <v/>
      </c>
      <c r="DO169" s="5" t="str">
        <f>IFERROR((CY169*$B$2*(1-$H169)*('CAR.CAP_per person'!I$2))/(_xlfn.XLOOKUP($E$2,EU_countries_GDP!$A$2:$A$29,EU_countries_GDP!$E$2:$E$29)),"")</f>
        <v/>
      </c>
      <c r="DP169" s="5" t="str">
        <f>IFERROR((CZ169*$B$2*(1-$H169)*('CAR.CAP_per person'!J$2))/(_xlfn.XLOOKUP($E$2,EU_countries_GDP!$A$2:$A$29,EU_countries_GDP!$E$2:$E$29)),"")</f>
        <v/>
      </c>
      <c r="DQ169" s="5" t="str">
        <f>IFERROR((DA169*$B$2*(1-$H169)*('CAR.CAP_per person'!K$2))/(_xlfn.XLOOKUP($E$2,EU_countries_GDP!$A$2:$A$29,EU_countries_GDP!$E$2:$E$29)),"")</f>
        <v/>
      </c>
      <c r="DR169" s="5" t="str">
        <f>IFERROR((DB169*$B$2*(1-$H169)*('CAR.CAP_per person'!L$2))/(_xlfn.XLOOKUP($E$2,EU_countries_GDP!$A$2:$A$29,EU_countries_GDP!$E$2:$E$29)),"")</f>
        <v/>
      </c>
      <c r="DS169" s="5" t="str">
        <f>IFERROR((DC169*$B$2*(1-$H169)*('CAR.CAP_per person'!M$2))/(_xlfn.XLOOKUP($E$2,EU_countries_GDP!$A$2:$A$29,EU_countries_GDP!$E$2:$E$29)),"")</f>
        <v/>
      </c>
      <c r="DT169" s="5" t="str">
        <f>IFERROR((DD169*$B$2*(1-$H169)*('CAR.CAP_per person'!N$2))/(_xlfn.XLOOKUP($E$2,EU_countries_GDP!$A$2:$A$29,EU_countries_GDP!$E$2:$E$29)),"")</f>
        <v/>
      </c>
      <c r="DU169" s="5" t="str">
        <f>IFERROR((DE169*$B$2*(1-$H169)*('CAR.CAP_per person'!O$2))/(_xlfn.XLOOKUP($E$2,EU_countries_GDP!$A$2:$A$29,EU_countries_GDP!$E$2:$E$29)),"")</f>
        <v/>
      </c>
      <c r="DV169" s="5" t="str">
        <f>IFERROR((DF169*$B$2*(1-$H169)*('CAR.CAP_per person'!P$2))/(_xlfn.XLOOKUP($E$2,EU_countries_GDP!$A$2:$A$29,EU_countries_GDP!$E$2:$E$29)),"")</f>
        <v/>
      </c>
      <c r="DW169" s="5" t="str">
        <f>IFERROR((DG169*$B$2*(1-$H169)*('CAR.CAP_per person'!Q$2))/(_xlfn.XLOOKUP($E$2,EU_countries_GDP!$A$2:$A$29,EU_countries_GDP!$E$2:$E$29)),"")</f>
        <v/>
      </c>
    </row>
    <row r="170" spans="2:127">
      <c r="B170" t="str">
        <f>_xlfn.XLOOKUP(D170,Table5[Ingredient],Table5[Category],"",FALSE)</f>
        <v/>
      </c>
      <c r="C170" s="33"/>
      <c r="D170" s="33"/>
      <c r="E170" s="33"/>
      <c r="F170" s="33"/>
      <c r="G170" s="33"/>
      <c r="H170" s="33"/>
      <c r="I170" s="33"/>
      <c r="J170" s="37" t="str">
        <f>IFERROR(INDEX('AveragePrices&amp;Codes'!G:AG, MATCH($D170, 'AveragePrices&amp;Codes'!$A:$A, 0), MATCH(Tool_clean!$E$2, 'AveragePrices&amp;Codes'!$G$1:$AG$1, 0)),"")</f>
        <v/>
      </c>
      <c r="K170" s="37" t="str">
        <f t="shared" si="194"/>
        <v/>
      </c>
      <c r="L170">
        <f>IFERROR(IF($F170="Raw",_xlfn.XLOOKUP(_xlfn.XLOOKUP(Tool_clean!$D170,'AveragePrices&amp;Codes'!$A:$A,'AveragePrices&amp;Codes'!$B:$B),AGRIBALYSE_Raw!$B:$B,AGRIBALYSE_Raw!O:O)*$E170,_xlfn.XLOOKUP(_xlfn.XLOOKUP(Tool_clean!$D170,'AveragePrices&amp;Codes'!$A:$A,'AveragePrices&amp;Codes'!$B:$B),AGRIBALYSE_Cooked!$C:$C,AGRIBALYSE_Cooked!P:P)*$E170),"")</f>
        <v>0</v>
      </c>
      <c r="M170">
        <f>IFERROR(IF($F170="Raw",_xlfn.XLOOKUP(_xlfn.XLOOKUP(Tool_clean!$D170,'AveragePrices&amp;Codes'!$A:$A,'AveragePrices&amp;Codes'!$B:$B),AGRIBALYSE_Raw!$B:$B,AGRIBALYSE_Raw!P:P)*$E170,_xlfn.XLOOKUP(_xlfn.XLOOKUP(Tool_clean!$D170,'AveragePrices&amp;Codes'!$A:$A,'AveragePrices&amp;Codes'!$B:$B),AGRIBALYSE_Cooked!$C:$C,AGRIBALYSE_Cooked!Q:Q)*$E170),"")</f>
        <v>0</v>
      </c>
      <c r="N170">
        <f>IFERROR(IF($F170="Raw",_xlfn.XLOOKUP(_xlfn.XLOOKUP(Tool_clean!$D170,'AveragePrices&amp;Codes'!$A:$A,'AveragePrices&amp;Codes'!$B:$B),AGRIBALYSE_Raw!$B:$B,AGRIBALYSE_Raw!Q:Q)*$E170,_xlfn.XLOOKUP(_xlfn.XLOOKUP(Tool_clean!$D170,'AveragePrices&amp;Codes'!$A:$A,'AveragePrices&amp;Codes'!$B:$B),AGRIBALYSE_Cooked!$C:$C,AGRIBALYSE_Cooked!R:R)*$E170),"")</f>
        <v>0</v>
      </c>
      <c r="O170">
        <f>IFERROR(IF($F170="Raw",_xlfn.XLOOKUP(_xlfn.XLOOKUP(Tool_clean!$D170,'AveragePrices&amp;Codes'!$A:$A,'AveragePrices&amp;Codes'!$B:$B),AGRIBALYSE_Raw!$B:$B,AGRIBALYSE_Raw!R:R)*$E170,_xlfn.XLOOKUP(_xlfn.XLOOKUP(Tool_clean!$D170,'AveragePrices&amp;Codes'!$A:$A,'AveragePrices&amp;Codes'!$B:$B),AGRIBALYSE_Cooked!$C:$C,AGRIBALYSE_Cooked!S:S)*$E170),"")</f>
        <v>0</v>
      </c>
      <c r="P170">
        <f>IFERROR(IF($F170="Raw",_xlfn.XLOOKUP(_xlfn.XLOOKUP(Tool_clean!$D170,'AveragePrices&amp;Codes'!$A:$A,'AveragePrices&amp;Codes'!$B:$B),AGRIBALYSE_Raw!$B:$B,AGRIBALYSE_Raw!S:S)*$E170,_xlfn.XLOOKUP(_xlfn.XLOOKUP(Tool_clean!$D170,'AveragePrices&amp;Codes'!$A:$A,'AveragePrices&amp;Codes'!$B:$B),AGRIBALYSE_Cooked!$C:$C,AGRIBALYSE_Cooked!T:T)*$E170),"")</f>
        <v>0</v>
      </c>
      <c r="Q170">
        <f>IFERROR(IF($F170="Raw",_xlfn.XLOOKUP(_xlfn.XLOOKUP(Tool_clean!$D170,'AveragePrices&amp;Codes'!$A:$A,'AveragePrices&amp;Codes'!$B:$B),AGRIBALYSE_Raw!$B:$B,AGRIBALYSE_Raw!T:T)*$E170,_xlfn.XLOOKUP(_xlfn.XLOOKUP(Tool_clean!$D170,'AveragePrices&amp;Codes'!$A:$A,'AveragePrices&amp;Codes'!$B:$B),AGRIBALYSE_Cooked!$C:$C,AGRIBALYSE_Cooked!U:U)*$E170),"")</f>
        <v>0</v>
      </c>
      <c r="R170">
        <f>IFERROR(IF($F170="Raw",_xlfn.XLOOKUP(_xlfn.XLOOKUP(Tool_clean!$D170,'AveragePrices&amp;Codes'!$A:$A,'AveragePrices&amp;Codes'!$B:$B),AGRIBALYSE_Raw!$B:$B,AGRIBALYSE_Raw!U:U)*$E170,_xlfn.XLOOKUP(_xlfn.XLOOKUP(Tool_clean!$D170,'AveragePrices&amp;Codes'!$A:$A,'AveragePrices&amp;Codes'!$B:$B),AGRIBALYSE_Cooked!$C:$C,AGRIBALYSE_Cooked!V:V)*$E170),"")</f>
        <v>0</v>
      </c>
      <c r="S170">
        <f>IFERROR(IF($F170="Raw",_xlfn.XLOOKUP(_xlfn.XLOOKUP(Tool_clean!$D170,'AveragePrices&amp;Codes'!$A:$A,'AveragePrices&amp;Codes'!$B:$B),AGRIBALYSE_Raw!$B:$B,AGRIBALYSE_Raw!V:V)*$E170,_xlfn.XLOOKUP(_xlfn.XLOOKUP(Tool_clean!$D170,'AveragePrices&amp;Codes'!$A:$A,'AveragePrices&amp;Codes'!$B:$B),AGRIBALYSE_Cooked!$C:$C,AGRIBALYSE_Cooked!W:W)*$E170),"")</f>
        <v>0</v>
      </c>
      <c r="T170">
        <f>IFERROR(IF($F170="Raw",_xlfn.XLOOKUP(_xlfn.XLOOKUP(Tool_clean!$D170,'AveragePrices&amp;Codes'!$A:$A,'AveragePrices&amp;Codes'!$B:$B),AGRIBALYSE_Raw!$B:$B,AGRIBALYSE_Raw!W:W)*$E170,_xlfn.XLOOKUP(_xlfn.XLOOKUP(Tool_clean!$D170,'AveragePrices&amp;Codes'!$A:$A,'AveragePrices&amp;Codes'!$B:$B),AGRIBALYSE_Cooked!$C:$C,AGRIBALYSE_Cooked!X:X)*$E170),"")</f>
        <v>0</v>
      </c>
      <c r="U170">
        <f>IFERROR(IF($F170="Raw",_xlfn.XLOOKUP(_xlfn.XLOOKUP(Tool_clean!$D170,'AveragePrices&amp;Codes'!$A:$A,'AveragePrices&amp;Codes'!$B:$B),AGRIBALYSE_Raw!$B:$B,AGRIBALYSE_Raw!X:X)*$E170,_xlfn.XLOOKUP(_xlfn.XLOOKUP(Tool_clean!$D170,'AveragePrices&amp;Codes'!$A:$A,'AveragePrices&amp;Codes'!$B:$B),AGRIBALYSE_Cooked!$C:$C,AGRIBALYSE_Cooked!Y:Y)*$E170),"")</f>
        <v>0</v>
      </c>
      <c r="V170">
        <f>IFERROR(IF($F170="Raw",_xlfn.XLOOKUP(_xlfn.XLOOKUP(Tool_clean!$D170,'AveragePrices&amp;Codes'!$A:$A,'AveragePrices&amp;Codes'!$B:$B),AGRIBALYSE_Raw!$B:$B,AGRIBALYSE_Raw!Y:Y)*$E170,_xlfn.XLOOKUP(_xlfn.XLOOKUP(Tool_clean!$D170,'AveragePrices&amp;Codes'!$A:$A,'AveragePrices&amp;Codes'!$B:$B),AGRIBALYSE_Cooked!$C:$C,AGRIBALYSE_Cooked!Z:Z)*$E170),"")</f>
        <v>0</v>
      </c>
      <c r="W170">
        <f>IFERROR(IF($F170="Raw",_xlfn.XLOOKUP(_xlfn.XLOOKUP(Tool_clean!$D170,'AveragePrices&amp;Codes'!$A:$A,'AveragePrices&amp;Codes'!$B:$B),AGRIBALYSE_Raw!$B:$B,AGRIBALYSE_Raw!Z:Z)*$E170,_xlfn.XLOOKUP(_xlfn.XLOOKUP(Tool_clean!$D170,'AveragePrices&amp;Codes'!$A:$A,'AveragePrices&amp;Codes'!$B:$B),AGRIBALYSE_Cooked!$C:$C,AGRIBALYSE_Cooked!AA:AA)*$E170),"")</f>
        <v>0</v>
      </c>
      <c r="X170">
        <f>IFERROR(IF($F170="Raw",_xlfn.XLOOKUP(_xlfn.XLOOKUP(Tool_clean!$D170,'AveragePrices&amp;Codes'!$A:$A,'AveragePrices&amp;Codes'!$B:$B),AGRIBALYSE_Raw!$B:$B,AGRIBALYSE_Raw!AA:AA)*$E170,_xlfn.XLOOKUP(_xlfn.XLOOKUP(Tool_clean!$D170,'AveragePrices&amp;Codes'!$A:$A,'AveragePrices&amp;Codes'!$B:$B),AGRIBALYSE_Cooked!$C:$C,AGRIBALYSE_Cooked!AB:AB)*$E170),"")</f>
        <v>0</v>
      </c>
      <c r="Y170">
        <f>IFERROR(IF($F170="Raw",_xlfn.XLOOKUP(_xlfn.XLOOKUP(Tool_clean!$D170,'AveragePrices&amp;Codes'!$A:$A,'AveragePrices&amp;Codes'!$B:$B),AGRIBALYSE_Raw!$B:$B,AGRIBALYSE_Raw!AB:AB)*$E170,_xlfn.XLOOKUP(_xlfn.XLOOKUP(Tool_clean!$D170,'AveragePrices&amp;Codes'!$A:$A,'AveragePrices&amp;Codes'!$B:$B),AGRIBALYSE_Cooked!$C:$C,AGRIBALYSE_Cooked!AC:AC)*$E170),"")</f>
        <v>0</v>
      </c>
      <c r="Z170">
        <f>IFERROR(IF($F170="Raw",_xlfn.XLOOKUP(_xlfn.XLOOKUP(Tool_clean!$D170,'AveragePrices&amp;Codes'!$A:$A,'AveragePrices&amp;Codes'!$B:$B),AGRIBALYSE_Raw!$B:$B,AGRIBALYSE_Raw!AC:AC)*$E170,_xlfn.XLOOKUP(_xlfn.XLOOKUP(Tool_clean!$D170,'AveragePrices&amp;Codes'!$A:$A,'AveragePrices&amp;Codes'!$B:$B),AGRIBALYSE_Cooked!$C:$C,AGRIBALYSE_Cooked!AD:AD)*$E170),"")</f>
        <v>0</v>
      </c>
      <c r="AA170">
        <f>IFERROR(IF($F170="Raw",_xlfn.XLOOKUP(_xlfn.XLOOKUP(Tool_clean!$D170,'AveragePrices&amp;Codes'!$A:$A,'AveragePrices&amp;Codes'!$B:$B),AGRIBALYSE_Raw!$B:$B,AGRIBALYSE_Raw!AD:AD)*$E170,_xlfn.XLOOKUP(_xlfn.XLOOKUP(Tool_clean!$D170,'AveragePrices&amp;Codes'!$A:$A,'AveragePrices&amp;Codes'!$B:$B),AGRIBALYSE_Cooked!$C:$C,AGRIBALYSE_Cooked!AE:AE)*$E170),"")</f>
        <v>0</v>
      </c>
      <c r="AB170" t="str" cm="1">
        <f t="array" ref="AB170">IFERROR(_xlfn.XLOOKUP(Tool_clean!$F170&amp;$E$2,'Cooking methods'!$A:$A&amp;'Cooking methods'!$B:$B,'Cooking methods'!C:C)*$E170,"")</f>
        <v/>
      </c>
      <c r="AC170" t="str" cm="1">
        <f t="array" ref="AC170">IFERROR(_xlfn.XLOOKUP(Tool_clean!$F170&amp;$E$2,'Cooking methods'!$A:$A&amp;'Cooking methods'!$B:$B,'Cooking methods'!D:D)*$E170,"")</f>
        <v/>
      </c>
      <c r="AD170" t="str" cm="1">
        <f t="array" ref="AD170">IFERROR(_xlfn.XLOOKUP(Tool_clean!$F170&amp;$E$2,'Cooking methods'!$A:$A&amp;'Cooking methods'!$B:$B,'Cooking methods'!E:E)*$E170,"")</f>
        <v/>
      </c>
      <c r="AE170" t="str" cm="1">
        <f t="array" ref="AE170">IFERROR(_xlfn.XLOOKUP(Tool_clean!$F170&amp;$E$2,'Cooking methods'!$A:$A&amp;'Cooking methods'!$B:$B,'Cooking methods'!F:F)*$E170,"")</f>
        <v/>
      </c>
      <c r="AF170" t="str" cm="1">
        <f t="array" ref="AF170">IFERROR(_xlfn.XLOOKUP(Tool_clean!$F170&amp;$E$2,'Cooking methods'!$A:$A&amp;'Cooking methods'!$B:$B,'Cooking methods'!G:G)*$E170,"")</f>
        <v/>
      </c>
      <c r="AG170" t="str" cm="1">
        <f t="array" ref="AG170">IFERROR(_xlfn.XLOOKUP(Tool_clean!$F170&amp;$E$2,'Cooking methods'!$A:$A&amp;'Cooking methods'!$B:$B,'Cooking methods'!H:H)*$E170,"")</f>
        <v/>
      </c>
      <c r="AH170" t="str" cm="1">
        <f t="array" ref="AH170">IFERROR(_xlfn.XLOOKUP(Tool_clean!$F170&amp;$E$2,'Cooking methods'!$A:$A&amp;'Cooking methods'!$B:$B,'Cooking methods'!I:I)*$E170,"")</f>
        <v/>
      </c>
      <c r="AI170" t="str" cm="1">
        <f t="array" ref="AI170">IFERROR(_xlfn.XLOOKUP(Tool_clean!$F170&amp;$E$2,'Cooking methods'!$A:$A&amp;'Cooking methods'!$B:$B,'Cooking methods'!J:J)*$E170,"")</f>
        <v/>
      </c>
      <c r="AJ170" t="str" cm="1">
        <f t="array" ref="AJ170">IFERROR(_xlfn.XLOOKUP(Tool_clean!$F170&amp;$E$2,'Cooking methods'!$A:$A&amp;'Cooking methods'!$B:$B,'Cooking methods'!K:K)*$E170,"")</f>
        <v/>
      </c>
      <c r="AK170" t="str" cm="1">
        <f t="array" ref="AK170">IFERROR(_xlfn.XLOOKUP(Tool_clean!$F170&amp;$E$2,'Cooking methods'!$A:$A&amp;'Cooking methods'!$B:$B,'Cooking methods'!L:L)*$E170,"")</f>
        <v/>
      </c>
      <c r="AL170" t="str" cm="1">
        <f t="array" ref="AL170">IFERROR(_xlfn.XLOOKUP(Tool_clean!$F170&amp;$E$2,'Cooking methods'!$A:$A&amp;'Cooking methods'!$B:$B,'Cooking methods'!M:M)*$E170,"")</f>
        <v/>
      </c>
      <c r="AM170" t="str" cm="1">
        <f t="array" ref="AM170">IFERROR(_xlfn.XLOOKUP(Tool_clean!$F170&amp;$E$2,'Cooking methods'!$A:$A&amp;'Cooking methods'!$B:$B,'Cooking methods'!N:N)*$E170,"")</f>
        <v/>
      </c>
      <c r="AN170" t="str" cm="1">
        <f t="array" ref="AN170">IFERROR(_xlfn.XLOOKUP(Tool_clean!$F170&amp;$E$2,'Cooking methods'!$A:$A&amp;'Cooking methods'!$B:$B,'Cooking methods'!O:O)*$E170,"")</f>
        <v/>
      </c>
      <c r="AO170" t="str" cm="1">
        <f t="array" ref="AO170">IFERROR(_xlfn.XLOOKUP(Tool_clean!$F170&amp;$E$2,'Cooking methods'!$A:$A&amp;'Cooking methods'!$B:$B,'Cooking methods'!P:P)*$E170,"")</f>
        <v/>
      </c>
      <c r="AP170" t="str" cm="1">
        <f t="array" ref="AP170">IFERROR(_xlfn.XLOOKUP(Tool_clean!$F170&amp;$E$2,'Cooking methods'!$A:$A&amp;'Cooking methods'!$B:$B,'Cooking methods'!Q:Q)*$E170,"")</f>
        <v/>
      </c>
      <c r="AQ170" t="str" cm="1">
        <f t="array" ref="AQ170">IFERROR(_xlfn.XLOOKUP(Tool_clean!$F170&amp;$E$2,'Cooking methods'!$A:$A&amp;'Cooking methods'!$B:$B,'Cooking methods'!R:R)*$E170,"")</f>
        <v/>
      </c>
      <c r="AR170" t="str" cm="1">
        <f t="array" ref="AR170">IFERROR(_xlfn.XLOOKUP(Tool_clean!$G170&amp;$E$2,'Waste management'!$A:$A&amp;'Waste management'!$B:$B,'Waste management'!C:C)*$E170,"")</f>
        <v/>
      </c>
      <c r="AS170" t="str" cm="1">
        <f t="array" ref="AS170">IFERROR(_xlfn.XLOOKUP(Tool_clean!$G170&amp;$E$2,'Waste management'!$A:$A&amp;'Waste management'!$B:$B,'Waste management'!D:D)*$E170,"")</f>
        <v/>
      </c>
      <c r="AT170" t="str" cm="1">
        <f t="array" ref="AT170">IFERROR(_xlfn.XLOOKUP(Tool_clean!$G170&amp;$E$2,'Waste management'!$A:$A&amp;'Waste management'!$B:$B,'Waste management'!E:E)*$E170,"")</f>
        <v/>
      </c>
      <c r="AU170" t="str" cm="1">
        <f t="array" ref="AU170">IFERROR(_xlfn.XLOOKUP(Tool_clean!$G170&amp;$E$2,'Waste management'!$A:$A&amp;'Waste management'!$B:$B,'Waste management'!F:F)*$E170,"")</f>
        <v/>
      </c>
      <c r="AV170" t="str" cm="1">
        <f t="array" ref="AV170">IFERROR(_xlfn.XLOOKUP(Tool_clean!$G170&amp;$E$2,'Waste management'!$A:$A&amp;'Waste management'!$B:$B,'Waste management'!G:G)*$E170,"")</f>
        <v/>
      </c>
      <c r="AW170" t="str" cm="1">
        <f t="array" ref="AW170">IFERROR(_xlfn.XLOOKUP(Tool_clean!$G170&amp;$E$2,'Waste management'!$A:$A&amp;'Waste management'!$B:$B,'Waste management'!H:H)*$E170,"")</f>
        <v/>
      </c>
      <c r="AX170" t="str" cm="1">
        <f t="array" ref="AX170">IFERROR(_xlfn.XLOOKUP(Tool_clean!$G170&amp;$E$2,'Waste management'!$A:$A&amp;'Waste management'!$B:$B,'Waste management'!I:I)*$E170,"")</f>
        <v/>
      </c>
      <c r="AY170" t="str" cm="1">
        <f t="array" ref="AY170">IFERROR(_xlfn.XLOOKUP(Tool_clean!$G170&amp;$E$2,'Waste management'!$A:$A&amp;'Waste management'!$B:$B,'Waste management'!J:J)*$E170,"")</f>
        <v/>
      </c>
      <c r="AZ170" t="str" cm="1">
        <f t="array" ref="AZ170">IFERROR(_xlfn.XLOOKUP(Tool_clean!$G170&amp;$E$2,'Waste management'!$A:$A&amp;'Waste management'!$B:$B,'Waste management'!K:K)*$E170,"")</f>
        <v/>
      </c>
      <c r="BA170" t="str" cm="1">
        <f t="array" ref="BA170">IFERROR(_xlfn.XLOOKUP(Tool_clean!$G170&amp;$E$2,'Waste management'!$A:$A&amp;'Waste management'!$B:$B,'Waste management'!L:L)*$E170,"")</f>
        <v/>
      </c>
      <c r="BB170" t="str" cm="1">
        <f t="array" ref="BB170">IFERROR(_xlfn.XLOOKUP(Tool_clean!$G170&amp;$E$2,'Waste management'!$A:$A&amp;'Waste management'!$B:$B,'Waste management'!M:M)*$E170,"")</f>
        <v/>
      </c>
      <c r="BC170" t="str" cm="1">
        <f t="array" ref="BC170">IFERROR(_xlfn.XLOOKUP(Tool_clean!$G170&amp;$E$2,'Waste management'!$A:$A&amp;'Waste management'!$B:$B,'Waste management'!N:N)*$E170,"")</f>
        <v/>
      </c>
      <c r="BD170" t="str" cm="1">
        <f t="array" ref="BD170">IFERROR(_xlfn.XLOOKUP(Tool_clean!$G170&amp;$E$2,'Waste management'!$A:$A&amp;'Waste management'!$B:$B,'Waste management'!O:O)*$E170,"")</f>
        <v/>
      </c>
      <c r="BE170" t="str" cm="1">
        <f t="array" ref="BE170">IFERROR(_xlfn.XLOOKUP(Tool_clean!$G170&amp;$E$2,'Waste management'!$A:$A&amp;'Waste management'!$B:$B,'Waste management'!P:P)*$E170,"")</f>
        <v/>
      </c>
      <c r="BF170" t="str" cm="1">
        <f t="array" ref="BF170">IFERROR(_xlfn.XLOOKUP(Tool_clean!$G170&amp;$E$2,'Waste management'!$A:$A&amp;'Waste management'!$B:$B,'Waste management'!Q:Q)*$E170,"")</f>
        <v/>
      </c>
      <c r="BG170" t="str" cm="1">
        <f t="array" ref="BG170">IFERROR(_xlfn.XLOOKUP(Tool_clean!$G170&amp;$E$2,'Waste management'!$A:$A&amp;'Waste management'!$B:$B,'Waste management'!R:R)*$E170,"")</f>
        <v/>
      </c>
      <c r="BH170" t="str">
        <f>IFERROR((L170+AR170+AB170)*_xlfn.XLOOKUP(Tool_clean!BH$4,Monetization_Factors!$A:$A,Monetization_Factors!$D:$D),"")</f>
        <v/>
      </c>
      <c r="BI170" t="str">
        <f>IFERROR((M170+AS170+AC170)*_xlfn.XLOOKUP(Tool_clean!BI$4,Monetization_Factors!$A:$A,Monetization_Factors!$D:$D),"")</f>
        <v/>
      </c>
      <c r="BJ170" t="str">
        <f>IFERROR((N170+AT170+AD170)*_xlfn.XLOOKUP(Tool_clean!BJ$4,Monetization_Factors!$A:$A,Monetization_Factors!$D:$D),"")</f>
        <v/>
      </c>
      <c r="BK170" t="str">
        <f>IFERROR((O170+AU170+AE170)*_xlfn.XLOOKUP(Tool_clean!BK$4,Monetization_Factors!$A:$A,Monetization_Factors!$D:$D),"")</f>
        <v/>
      </c>
      <c r="BL170" t="str">
        <f>IFERROR((P170+AV170+AF170)*_xlfn.XLOOKUP(Tool_clean!BL$4,Monetization_Factors!$A:$A,Monetization_Factors!$D:$D),"")</f>
        <v/>
      </c>
      <c r="BM170" t="str">
        <f>IFERROR((Q170+AW170+AG170)*_xlfn.XLOOKUP(Tool_clean!BM$4,Monetization_Factors!$A:$A,Monetization_Factors!$D:$D),"")</f>
        <v/>
      </c>
      <c r="BN170" t="str">
        <f>IFERROR((R170+AX170+AH170)*_xlfn.XLOOKUP(Tool_clean!BN$4,Monetization_Factors!$A:$A,Monetization_Factors!$D:$D),"")</f>
        <v/>
      </c>
      <c r="BO170" t="str">
        <f>IFERROR((S170+AY170+AI170)*_xlfn.XLOOKUP(Tool_clean!BO$4,Monetization_Factors!$A:$A,Monetization_Factors!$D:$D),"")</f>
        <v/>
      </c>
      <c r="BP170" t="str">
        <f>IFERROR((T170+AZ170+AJ170)*_xlfn.XLOOKUP(Tool_clean!BP$4,Monetization_Factors!$A:$A,Monetization_Factors!$D:$D),"")</f>
        <v/>
      </c>
      <c r="BQ170" t="str">
        <f>IFERROR((U170+BA170+AK170)*_xlfn.XLOOKUP(Tool_clean!BQ$4,Monetization_Factors!$A:$A,Monetization_Factors!$D:$D),"")</f>
        <v/>
      </c>
      <c r="BR170" t="str">
        <f>IFERROR((V170+BB170+AL170)*_xlfn.XLOOKUP(Tool_clean!BR$4,Monetization_Factors!$A:$A,Monetization_Factors!$D:$D),"")</f>
        <v/>
      </c>
      <c r="BS170" t="str">
        <f>IFERROR((W170+BC170+AM170)*_xlfn.XLOOKUP(Tool_clean!BS$4,Monetization_Factors!$A:$A,Monetization_Factors!$D:$D),"")</f>
        <v/>
      </c>
      <c r="BT170" t="str">
        <f>IFERROR((X170+BD170+AN170)*_xlfn.XLOOKUP(Tool_clean!BT$4,Monetization_Factors!$A:$A,Monetization_Factors!$D:$D),"")</f>
        <v/>
      </c>
      <c r="BU170" t="str">
        <f>IFERROR((Y170+BE170+AO170)*_xlfn.XLOOKUP(Tool_clean!BU$4,Monetization_Factors!$A:$A,Monetization_Factors!$D:$D),"")</f>
        <v/>
      </c>
      <c r="BV170" t="str">
        <f>IFERROR((Z170+BF170+AP170)*_xlfn.XLOOKUP(Tool_clean!BV$4,Monetization_Factors!$A:$A,Monetization_Factors!$D:$D),"")</f>
        <v/>
      </c>
      <c r="BW170" t="str">
        <f>IFERROR((AA170+BG170+AQ170)*_xlfn.XLOOKUP(Tool_clean!BW$4,Monetization_Factors!$A:$A,Monetization_Factors!$D:$D),"")</f>
        <v/>
      </c>
      <c r="BX170" s="38" t="str" cm="1">
        <f t="array" ref="BX170">IFERROR(_xlfn.IFS(I170&gt;0,I170*E170,I170="",J170*E170),"")</f>
        <v/>
      </c>
      <c r="BY170" s="38">
        <f t="shared" si="195"/>
        <v>0</v>
      </c>
      <c r="BZ170" s="38" t="str">
        <f t="shared" si="196"/>
        <v/>
      </c>
      <c r="CA170" s="38" t="str">
        <f t="shared" si="197"/>
        <v/>
      </c>
      <c r="CB170" t="str">
        <f t="shared" si="198"/>
        <v/>
      </c>
      <c r="CC170" t="str">
        <f t="shared" si="199"/>
        <v/>
      </c>
      <c r="CD170" t="str">
        <f t="shared" si="200"/>
        <v/>
      </c>
      <c r="CE170" t="str">
        <f t="shared" si="201"/>
        <v/>
      </c>
      <c r="CF170" t="str">
        <f t="shared" si="202"/>
        <v/>
      </c>
      <c r="CG170" t="str">
        <f t="shared" si="203"/>
        <v/>
      </c>
      <c r="CH170" t="str">
        <f t="shared" si="204"/>
        <v/>
      </c>
      <c r="CI170" t="str">
        <f t="shared" si="205"/>
        <v/>
      </c>
      <c r="CJ170" t="str">
        <f t="shared" si="206"/>
        <v/>
      </c>
      <c r="CK170" t="str">
        <f t="shared" si="207"/>
        <v/>
      </c>
      <c r="CL170" t="str">
        <f t="shared" si="208"/>
        <v/>
      </c>
      <c r="CM170" t="str">
        <f t="shared" si="209"/>
        <v/>
      </c>
      <c r="CN170" t="str">
        <f t="shared" si="210"/>
        <v/>
      </c>
      <c r="CO170" t="str">
        <f t="shared" si="211"/>
        <v/>
      </c>
      <c r="CP170" t="str">
        <f t="shared" si="212"/>
        <v/>
      </c>
      <c r="CQ170" t="str">
        <f t="shared" si="213"/>
        <v/>
      </c>
      <c r="CR170" t="str">
        <f t="shared" si="214"/>
        <v/>
      </c>
      <c r="CS170" t="str">
        <f t="shared" si="215"/>
        <v/>
      </c>
      <c r="CT170" t="str">
        <f t="shared" si="216"/>
        <v/>
      </c>
      <c r="CU170" t="str">
        <f t="shared" si="217"/>
        <v/>
      </c>
      <c r="CV170" t="str">
        <f t="shared" si="218"/>
        <v/>
      </c>
      <c r="CW170" t="str">
        <f t="shared" si="219"/>
        <v/>
      </c>
      <c r="CX170" t="str">
        <f t="shared" si="220"/>
        <v/>
      </c>
      <c r="CY170" t="str">
        <f t="shared" si="221"/>
        <v/>
      </c>
      <c r="CZ170" t="str">
        <f t="shared" si="222"/>
        <v/>
      </c>
      <c r="DA170" t="str">
        <f t="shared" si="223"/>
        <v/>
      </c>
      <c r="DB170" t="str">
        <f t="shared" si="224"/>
        <v/>
      </c>
      <c r="DC170" t="str">
        <f t="shared" si="225"/>
        <v/>
      </c>
      <c r="DD170" t="str">
        <f t="shared" si="226"/>
        <v/>
      </c>
      <c r="DE170" t="str">
        <f t="shared" si="227"/>
        <v/>
      </c>
      <c r="DF170" t="str">
        <f t="shared" si="228"/>
        <v/>
      </c>
      <c r="DG170" t="str">
        <f t="shared" si="229"/>
        <v/>
      </c>
      <c r="DH170" s="5" t="str">
        <f>IFERROR((CR170*$B$2*(1-$H170)*('CAR.CAP_per person'!B$2))/(_xlfn.XLOOKUP($E$2,EU_countries_GDP!$A$2:$A$29,EU_countries_GDP!$E$2:$E$29)),"")</f>
        <v/>
      </c>
      <c r="DI170" s="5" t="str">
        <f>IFERROR((CS170*$B$2*(1-$H170)*('CAR.CAP_per person'!C$2))/(_xlfn.XLOOKUP($E$2,EU_countries_GDP!$A$2:$A$29,EU_countries_GDP!$E$2:$E$29)),"")</f>
        <v/>
      </c>
      <c r="DJ170" s="5" t="str">
        <f>IFERROR((CT170*$B$2*(1-$H170)*('CAR.CAP_per person'!D$2))/(_xlfn.XLOOKUP($E$2,EU_countries_GDP!$A$2:$A$29,EU_countries_GDP!$E$2:$E$29)),"")</f>
        <v/>
      </c>
      <c r="DK170" s="5" t="str">
        <f>IFERROR((CU170*$B$2*(1-$H170)*('CAR.CAP_per person'!E$2))/(_xlfn.XLOOKUP($E$2,EU_countries_GDP!$A$2:$A$29,EU_countries_GDP!$E$2:$E$29)),"")</f>
        <v/>
      </c>
      <c r="DL170" s="5" t="str">
        <f>IFERROR((CV170*$B$2*(1-$H170)*('CAR.CAP_per person'!F$2))/(_xlfn.XLOOKUP($E$2,EU_countries_GDP!$A$2:$A$29,EU_countries_GDP!$E$2:$E$29)),"")</f>
        <v/>
      </c>
      <c r="DM170" s="5" t="str">
        <f>IFERROR((CW170*$B$2*(1-$H170)*('CAR.CAP_per person'!G$2))/(_xlfn.XLOOKUP($E$2,EU_countries_GDP!$A$2:$A$29,EU_countries_GDP!$E$2:$E$29)),"")</f>
        <v/>
      </c>
      <c r="DN170" s="5" t="str">
        <f>IFERROR((CX170*$B$2*(1-$H170)*('CAR.CAP_per person'!H$2))/(_xlfn.XLOOKUP($E$2,EU_countries_GDP!$A$2:$A$29,EU_countries_GDP!$E$2:$E$29)),"")</f>
        <v/>
      </c>
      <c r="DO170" s="5" t="str">
        <f>IFERROR((CY170*$B$2*(1-$H170)*('CAR.CAP_per person'!I$2))/(_xlfn.XLOOKUP($E$2,EU_countries_GDP!$A$2:$A$29,EU_countries_GDP!$E$2:$E$29)),"")</f>
        <v/>
      </c>
      <c r="DP170" s="5" t="str">
        <f>IFERROR((CZ170*$B$2*(1-$H170)*('CAR.CAP_per person'!J$2))/(_xlfn.XLOOKUP($E$2,EU_countries_GDP!$A$2:$A$29,EU_countries_GDP!$E$2:$E$29)),"")</f>
        <v/>
      </c>
      <c r="DQ170" s="5" t="str">
        <f>IFERROR((DA170*$B$2*(1-$H170)*('CAR.CAP_per person'!K$2))/(_xlfn.XLOOKUP($E$2,EU_countries_GDP!$A$2:$A$29,EU_countries_GDP!$E$2:$E$29)),"")</f>
        <v/>
      </c>
      <c r="DR170" s="5" t="str">
        <f>IFERROR((DB170*$B$2*(1-$H170)*('CAR.CAP_per person'!L$2))/(_xlfn.XLOOKUP($E$2,EU_countries_GDP!$A$2:$A$29,EU_countries_GDP!$E$2:$E$29)),"")</f>
        <v/>
      </c>
      <c r="DS170" s="5" t="str">
        <f>IFERROR((DC170*$B$2*(1-$H170)*('CAR.CAP_per person'!M$2))/(_xlfn.XLOOKUP($E$2,EU_countries_GDP!$A$2:$A$29,EU_countries_GDP!$E$2:$E$29)),"")</f>
        <v/>
      </c>
      <c r="DT170" s="5" t="str">
        <f>IFERROR((DD170*$B$2*(1-$H170)*('CAR.CAP_per person'!N$2))/(_xlfn.XLOOKUP($E$2,EU_countries_GDP!$A$2:$A$29,EU_countries_GDP!$E$2:$E$29)),"")</f>
        <v/>
      </c>
      <c r="DU170" s="5" t="str">
        <f>IFERROR((DE170*$B$2*(1-$H170)*('CAR.CAP_per person'!O$2))/(_xlfn.XLOOKUP($E$2,EU_countries_GDP!$A$2:$A$29,EU_countries_GDP!$E$2:$E$29)),"")</f>
        <v/>
      </c>
      <c r="DV170" s="5" t="str">
        <f>IFERROR((DF170*$B$2*(1-$H170)*('CAR.CAP_per person'!P$2))/(_xlfn.XLOOKUP($E$2,EU_countries_GDP!$A$2:$A$29,EU_countries_GDP!$E$2:$E$29)),"")</f>
        <v/>
      </c>
      <c r="DW170" s="5" t="str">
        <f>IFERROR((DG170*$B$2*(1-$H170)*('CAR.CAP_per person'!Q$2))/(_xlfn.XLOOKUP($E$2,EU_countries_GDP!$A$2:$A$29,EU_countries_GDP!$E$2:$E$29)),"")</f>
        <v/>
      </c>
    </row>
    <row r="171" spans="2:127">
      <c r="B171" t="str">
        <f>_xlfn.XLOOKUP(D171,Table5[Ingredient],Table5[Category],"",FALSE)</f>
        <v/>
      </c>
      <c r="C171" s="33"/>
      <c r="D171" s="33"/>
      <c r="E171" s="33"/>
      <c r="F171" s="33"/>
      <c r="G171" s="33"/>
      <c r="H171" s="33"/>
      <c r="I171" s="33"/>
      <c r="J171" s="37" t="str">
        <f>IFERROR(INDEX('AveragePrices&amp;Codes'!G:AG, MATCH($D171, 'AveragePrices&amp;Codes'!$A:$A, 0), MATCH(Tool_clean!$E$2, 'AveragePrices&amp;Codes'!$G$1:$AG$1, 0)),"")</f>
        <v/>
      </c>
      <c r="K171" s="37" t="str">
        <f t="shared" si="194"/>
        <v/>
      </c>
      <c r="L171">
        <f>IFERROR(IF($F171="Raw",_xlfn.XLOOKUP(_xlfn.XLOOKUP(Tool_clean!$D171,'AveragePrices&amp;Codes'!$A:$A,'AveragePrices&amp;Codes'!$B:$B),AGRIBALYSE_Raw!$B:$B,AGRIBALYSE_Raw!O:O)*$E171,_xlfn.XLOOKUP(_xlfn.XLOOKUP(Tool_clean!$D171,'AveragePrices&amp;Codes'!$A:$A,'AveragePrices&amp;Codes'!$B:$B),AGRIBALYSE_Cooked!$C:$C,AGRIBALYSE_Cooked!P:P)*$E171),"")</f>
        <v>0</v>
      </c>
      <c r="M171">
        <f>IFERROR(IF($F171="Raw",_xlfn.XLOOKUP(_xlfn.XLOOKUP(Tool_clean!$D171,'AveragePrices&amp;Codes'!$A:$A,'AveragePrices&amp;Codes'!$B:$B),AGRIBALYSE_Raw!$B:$B,AGRIBALYSE_Raw!P:P)*$E171,_xlfn.XLOOKUP(_xlfn.XLOOKUP(Tool_clean!$D171,'AveragePrices&amp;Codes'!$A:$A,'AveragePrices&amp;Codes'!$B:$B),AGRIBALYSE_Cooked!$C:$C,AGRIBALYSE_Cooked!Q:Q)*$E171),"")</f>
        <v>0</v>
      </c>
      <c r="N171">
        <f>IFERROR(IF($F171="Raw",_xlfn.XLOOKUP(_xlfn.XLOOKUP(Tool_clean!$D171,'AveragePrices&amp;Codes'!$A:$A,'AveragePrices&amp;Codes'!$B:$B),AGRIBALYSE_Raw!$B:$B,AGRIBALYSE_Raw!Q:Q)*$E171,_xlfn.XLOOKUP(_xlfn.XLOOKUP(Tool_clean!$D171,'AveragePrices&amp;Codes'!$A:$A,'AveragePrices&amp;Codes'!$B:$B),AGRIBALYSE_Cooked!$C:$C,AGRIBALYSE_Cooked!R:R)*$E171),"")</f>
        <v>0</v>
      </c>
      <c r="O171">
        <f>IFERROR(IF($F171="Raw",_xlfn.XLOOKUP(_xlfn.XLOOKUP(Tool_clean!$D171,'AveragePrices&amp;Codes'!$A:$A,'AveragePrices&amp;Codes'!$B:$B),AGRIBALYSE_Raw!$B:$B,AGRIBALYSE_Raw!R:R)*$E171,_xlfn.XLOOKUP(_xlfn.XLOOKUP(Tool_clean!$D171,'AveragePrices&amp;Codes'!$A:$A,'AveragePrices&amp;Codes'!$B:$B),AGRIBALYSE_Cooked!$C:$C,AGRIBALYSE_Cooked!S:S)*$E171),"")</f>
        <v>0</v>
      </c>
      <c r="P171">
        <f>IFERROR(IF($F171="Raw",_xlfn.XLOOKUP(_xlfn.XLOOKUP(Tool_clean!$D171,'AveragePrices&amp;Codes'!$A:$A,'AveragePrices&amp;Codes'!$B:$B),AGRIBALYSE_Raw!$B:$B,AGRIBALYSE_Raw!S:S)*$E171,_xlfn.XLOOKUP(_xlfn.XLOOKUP(Tool_clean!$D171,'AveragePrices&amp;Codes'!$A:$A,'AveragePrices&amp;Codes'!$B:$B),AGRIBALYSE_Cooked!$C:$C,AGRIBALYSE_Cooked!T:T)*$E171),"")</f>
        <v>0</v>
      </c>
      <c r="Q171">
        <f>IFERROR(IF($F171="Raw",_xlfn.XLOOKUP(_xlfn.XLOOKUP(Tool_clean!$D171,'AveragePrices&amp;Codes'!$A:$A,'AveragePrices&amp;Codes'!$B:$B),AGRIBALYSE_Raw!$B:$B,AGRIBALYSE_Raw!T:T)*$E171,_xlfn.XLOOKUP(_xlfn.XLOOKUP(Tool_clean!$D171,'AveragePrices&amp;Codes'!$A:$A,'AveragePrices&amp;Codes'!$B:$B),AGRIBALYSE_Cooked!$C:$C,AGRIBALYSE_Cooked!U:U)*$E171),"")</f>
        <v>0</v>
      </c>
      <c r="R171">
        <f>IFERROR(IF($F171="Raw",_xlfn.XLOOKUP(_xlfn.XLOOKUP(Tool_clean!$D171,'AveragePrices&amp;Codes'!$A:$A,'AveragePrices&amp;Codes'!$B:$B),AGRIBALYSE_Raw!$B:$B,AGRIBALYSE_Raw!U:U)*$E171,_xlfn.XLOOKUP(_xlfn.XLOOKUP(Tool_clean!$D171,'AveragePrices&amp;Codes'!$A:$A,'AveragePrices&amp;Codes'!$B:$B),AGRIBALYSE_Cooked!$C:$C,AGRIBALYSE_Cooked!V:V)*$E171),"")</f>
        <v>0</v>
      </c>
      <c r="S171">
        <f>IFERROR(IF($F171="Raw",_xlfn.XLOOKUP(_xlfn.XLOOKUP(Tool_clean!$D171,'AveragePrices&amp;Codes'!$A:$A,'AveragePrices&amp;Codes'!$B:$B),AGRIBALYSE_Raw!$B:$B,AGRIBALYSE_Raw!V:V)*$E171,_xlfn.XLOOKUP(_xlfn.XLOOKUP(Tool_clean!$D171,'AveragePrices&amp;Codes'!$A:$A,'AveragePrices&amp;Codes'!$B:$B),AGRIBALYSE_Cooked!$C:$C,AGRIBALYSE_Cooked!W:W)*$E171),"")</f>
        <v>0</v>
      </c>
      <c r="T171">
        <f>IFERROR(IF($F171="Raw",_xlfn.XLOOKUP(_xlfn.XLOOKUP(Tool_clean!$D171,'AveragePrices&amp;Codes'!$A:$A,'AveragePrices&amp;Codes'!$B:$B),AGRIBALYSE_Raw!$B:$B,AGRIBALYSE_Raw!W:W)*$E171,_xlfn.XLOOKUP(_xlfn.XLOOKUP(Tool_clean!$D171,'AveragePrices&amp;Codes'!$A:$A,'AveragePrices&amp;Codes'!$B:$B),AGRIBALYSE_Cooked!$C:$C,AGRIBALYSE_Cooked!X:X)*$E171),"")</f>
        <v>0</v>
      </c>
      <c r="U171">
        <f>IFERROR(IF($F171="Raw",_xlfn.XLOOKUP(_xlfn.XLOOKUP(Tool_clean!$D171,'AveragePrices&amp;Codes'!$A:$A,'AveragePrices&amp;Codes'!$B:$B),AGRIBALYSE_Raw!$B:$B,AGRIBALYSE_Raw!X:X)*$E171,_xlfn.XLOOKUP(_xlfn.XLOOKUP(Tool_clean!$D171,'AveragePrices&amp;Codes'!$A:$A,'AveragePrices&amp;Codes'!$B:$B),AGRIBALYSE_Cooked!$C:$C,AGRIBALYSE_Cooked!Y:Y)*$E171),"")</f>
        <v>0</v>
      </c>
      <c r="V171">
        <f>IFERROR(IF($F171="Raw",_xlfn.XLOOKUP(_xlfn.XLOOKUP(Tool_clean!$D171,'AveragePrices&amp;Codes'!$A:$A,'AveragePrices&amp;Codes'!$B:$B),AGRIBALYSE_Raw!$B:$B,AGRIBALYSE_Raw!Y:Y)*$E171,_xlfn.XLOOKUP(_xlfn.XLOOKUP(Tool_clean!$D171,'AveragePrices&amp;Codes'!$A:$A,'AveragePrices&amp;Codes'!$B:$B),AGRIBALYSE_Cooked!$C:$C,AGRIBALYSE_Cooked!Z:Z)*$E171),"")</f>
        <v>0</v>
      </c>
      <c r="W171">
        <f>IFERROR(IF($F171="Raw",_xlfn.XLOOKUP(_xlfn.XLOOKUP(Tool_clean!$D171,'AveragePrices&amp;Codes'!$A:$A,'AveragePrices&amp;Codes'!$B:$B),AGRIBALYSE_Raw!$B:$B,AGRIBALYSE_Raw!Z:Z)*$E171,_xlfn.XLOOKUP(_xlfn.XLOOKUP(Tool_clean!$D171,'AveragePrices&amp;Codes'!$A:$A,'AveragePrices&amp;Codes'!$B:$B),AGRIBALYSE_Cooked!$C:$C,AGRIBALYSE_Cooked!AA:AA)*$E171),"")</f>
        <v>0</v>
      </c>
      <c r="X171">
        <f>IFERROR(IF($F171="Raw",_xlfn.XLOOKUP(_xlfn.XLOOKUP(Tool_clean!$D171,'AveragePrices&amp;Codes'!$A:$A,'AveragePrices&amp;Codes'!$B:$B),AGRIBALYSE_Raw!$B:$B,AGRIBALYSE_Raw!AA:AA)*$E171,_xlfn.XLOOKUP(_xlfn.XLOOKUP(Tool_clean!$D171,'AveragePrices&amp;Codes'!$A:$A,'AveragePrices&amp;Codes'!$B:$B),AGRIBALYSE_Cooked!$C:$C,AGRIBALYSE_Cooked!AB:AB)*$E171),"")</f>
        <v>0</v>
      </c>
      <c r="Y171">
        <f>IFERROR(IF($F171="Raw",_xlfn.XLOOKUP(_xlfn.XLOOKUP(Tool_clean!$D171,'AveragePrices&amp;Codes'!$A:$A,'AveragePrices&amp;Codes'!$B:$B),AGRIBALYSE_Raw!$B:$B,AGRIBALYSE_Raw!AB:AB)*$E171,_xlfn.XLOOKUP(_xlfn.XLOOKUP(Tool_clean!$D171,'AveragePrices&amp;Codes'!$A:$A,'AveragePrices&amp;Codes'!$B:$B),AGRIBALYSE_Cooked!$C:$C,AGRIBALYSE_Cooked!AC:AC)*$E171),"")</f>
        <v>0</v>
      </c>
      <c r="Z171">
        <f>IFERROR(IF($F171="Raw",_xlfn.XLOOKUP(_xlfn.XLOOKUP(Tool_clean!$D171,'AveragePrices&amp;Codes'!$A:$A,'AveragePrices&amp;Codes'!$B:$B),AGRIBALYSE_Raw!$B:$B,AGRIBALYSE_Raw!AC:AC)*$E171,_xlfn.XLOOKUP(_xlfn.XLOOKUP(Tool_clean!$D171,'AveragePrices&amp;Codes'!$A:$A,'AveragePrices&amp;Codes'!$B:$B),AGRIBALYSE_Cooked!$C:$C,AGRIBALYSE_Cooked!AD:AD)*$E171),"")</f>
        <v>0</v>
      </c>
      <c r="AA171">
        <f>IFERROR(IF($F171="Raw",_xlfn.XLOOKUP(_xlfn.XLOOKUP(Tool_clean!$D171,'AveragePrices&amp;Codes'!$A:$A,'AveragePrices&amp;Codes'!$B:$B),AGRIBALYSE_Raw!$B:$B,AGRIBALYSE_Raw!AD:AD)*$E171,_xlfn.XLOOKUP(_xlfn.XLOOKUP(Tool_clean!$D171,'AveragePrices&amp;Codes'!$A:$A,'AveragePrices&amp;Codes'!$B:$B),AGRIBALYSE_Cooked!$C:$C,AGRIBALYSE_Cooked!AE:AE)*$E171),"")</f>
        <v>0</v>
      </c>
      <c r="AB171" t="str" cm="1">
        <f t="array" ref="AB171">IFERROR(_xlfn.XLOOKUP(Tool_clean!$F171&amp;$E$2,'Cooking methods'!$A:$A&amp;'Cooking methods'!$B:$B,'Cooking methods'!C:C)*$E171,"")</f>
        <v/>
      </c>
      <c r="AC171" t="str" cm="1">
        <f t="array" ref="AC171">IFERROR(_xlfn.XLOOKUP(Tool_clean!$F171&amp;$E$2,'Cooking methods'!$A:$A&amp;'Cooking methods'!$B:$B,'Cooking methods'!D:D)*$E171,"")</f>
        <v/>
      </c>
      <c r="AD171" t="str" cm="1">
        <f t="array" ref="AD171">IFERROR(_xlfn.XLOOKUP(Tool_clean!$F171&amp;$E$2,'Cooking methods'!$A:$A&amp;'Cooking methods'!$B:$B,'Cooking methods'!E:E)*$E171,"")</f>
        <v/>
      </c>
      <c r="AE171" t="str" cm="1">
        <f t="array" ref="AE171">IFERROR(_xlfn.XLOOKUP(Tool_clean!$F171&amp;$E$2,'Cooking methods'!$A:$A&amp;'Cooking methods'!$B:$B,'Cooking methods'!F:F)*$E171,"")</f>
        <v/>
      </c>
      <c r="AF171" t="str" cm="1">
        <f t="array" ref="AF171">IFERROR(_xlfn.XLOOKUP(Tool_clean!$F171&amp;$E$2,'Cooking methods'!$A:$A&amp;'Cooking methods'!$B:$B,'Cooking methods'!G:G)*$E171,"")</f>
        <v/>
      </c>
      <c r="AG171" t="str" cm="1">
        <f t="array" ref="AG171">IFERROR(_xlfn.XLOOKUP(Tool_clean!$F171&amp;$E$2,'Cooking methods'!$A:$A&amp;'Cooking methods'!$B:$B,'Cooking methods'!H:H)*$E171,"")</f>
        <v/>
      </c>
      <c r="AH171" t="str" cm="1">
        <f t="array" ref="AH171">IFERROR(_xlfn.XLOOKUP(Tool_clean!$F171&amp;$E$2,'Cooking methods'!$A:$A&amp;'Cooking methods'!$B:$B,'Cooking methods'!I:I)*$E171,"")</f>
        <v/>
      </c>
      <c r="AI171" t="str" cm="1">
        <f t="array" ref="AI171">IFERROR(_xlfn.XLOOKUP(Tool_clean!$F171&amp;$E$2,'Cooking methods'!$A:$A&amp;'Cooking methods'!$B:$B,'Cooking methods'!J:J)*$E171,"")</f>
        <v/>
      </c>
      <c r="AJ171" t="str" cm="1">
        <f t="array" ref="AJ171">IFERROR(_xlfn.XLOOKUP(Tool_clean!$F171&amp;$E$2,'Cooking methods'!$A:$A&amp;'Cooking methods'!$B:$B,'Cooking methods'!K:K)*$E171,"")</f>
        <v/>
      </c>
      <c r="AK171" t="str" cm="1">
        <f t="array" ref="AK171">IFERROR(_xlfn.XLOOKUP(Tool_clean!$F171&amp;$E$2,'Cooking methods'!$A:$A&amp;'Cooking methods'!$B:$B,'Cooking methods'!L:L)*$E171,"")</f>
        <v/>
      </c>
      <c r="AL171" t="str" cm="1">
        <f t="array" ref="AL171">IFERROR(_xlfn.XLOOKUP(Tool_clean!$F171&amp;$E$2,'Cooking methods'!$A:$A&amp;'Cooking methods'!$B:$B,'Cooking methods'!M:M)*$E171,"")</f>
        <v/>
      </c>
      <c r="AM171" t="str" cm="1">
        <f t="array" ref="AM171">IFERROR(_xlfn.XLOOKUP(Tool_clean!$F171&amp;$E$2,'Cooking methods'!$A:$A&amp;'Cooking methods'!$B:$B,'Cooking methods'!N:N)*$E171,"")</f>
        <v/>
      </c>
      <c r="AN171" t="str" cm="1">
        <f t="array" ref="AN171">IFERROR(_xlfn.XLOOKUP(Tool_clean!$F171&amp;$E$2,'Cooking methods'!$A:$A&amp;'Cooking methods'!$B:$B,'Cooking methods'!O:O)*$E171,"")</f>
        <v/>
      </c>
      <c r="AO171" t="str" cm="1">
        <f t="array" ref="AO171">IFERROR(_xlfn.XLOOKUP(Tool_clean!$F171&amp;$E$2,'Cooking methods'!$A:$A&amp;'Cooking methods'!$B:$B,'Cooking methods'!P:P)*$E171,"")</f>
        <v/>
      </c>
      <c r="AP171" t="str" cm="1">
        <f t="array" ref="AP171">IFERROR(_xlfn.XLOOKUP(Tool_clean!$F171&amp;$E$2,'Cooking methods'!$A:$A&amp;'Cooking methods'!$B:$B,'Cooking methods'!Q:Q)*$E171,"")</f>
        <v/>
      </c>
      <c r="AQ171" t="str" cm="1">
        <f t="array" ref="AQ171">IFERROR(_xlfn.XLOOKUP(Tool_clean!$F171&amp;$E$2,'Cooking methods'!$A:$A&amp;'Cooking methods'!$B:$B,'Cooking methods'!R:R)*$E171,"")</f>
        <v/>
      </c>
      <c r="AR171" t="str" cm="1">
        <f t="array" ref="AR171">IFERROR(_xlfn.XLOOKUP(Tool_clean!$G171&amp;$E$2,'Waste management'!$A:$A&amp;'Waste management'!$B:$B,'Waste management'!C:C)*$E171,"")</f>
        <v/>
      </c>
      <c r="AS171" t="str" cm="1">
        <f t="array" ref="AS171">IFERROR(_xlfn.XLOOKUP(Tool_clean!$G171&amp;$E$2,'Waste management'!$A:$A&amp;'Waste management'!$B:$B,'Waste management'!D:D)*$E171,"")</f>
        <v/>
      </c>
      <c r="AT171" t="str" cm="1">
        <f t="array" ref="AT171">IFERROR(_xlfn.XLOOKUP(Tool_clean!$G171&amp;$E$2,'Waste management'!$A:$A&amp;'Waste management'!$B:$B,'Waste management'!E:E)*$E171,"")</f>
        <v/>
      </c>
      <c r="AU171" t="str" cm="1">
        <f t="array" ref="AU171">IFERROR(_xlfn.XLOOKUP(Tool_clean!$G171&amp;$E$2,'Waste management'!$A:$A&amp;'Waste management'!$B:$B,'Waste management'!F:F)*$E171,"")</f>
        <v/>
      </c>
      <c r="AV171" t="str" cm="1">
        <f t="array" ref="AV171">IFERROR(_xlfn.XLOOKUP(Tool_clean!$G171&amp;$E$2,'Waste management'!$A:$A&amp;'Waste management'!$B:$B,'Waste management'!G:G)*$E171,"")</f>
        <v/>
      </c>
      <c r="AW171" t="str" cm="1">
        <f t="array" ref="AW171">IFERROR(_xlfn.XLOOKUP(Tool_clean!$G171&amp;$E$2,'Waste management'!$A:$A&amp;'Waste management'!$B:$B,'Waste management'!H:H)*$E171,"")</f>
        <v/>
      </c>
      <c r="AX171" t="str" cm="1">
        <f t="array" ref="AX171">IFERROR(_xlfn.XLOOKUP(Tool_clean!$G171&amp;$E$2,'Waste management'!$A:$A&amp;'Waste management'!$B:$B,'Waste management'!I:I)*$E171,"")</f>
        <v/>
      </c>
      <c r="AY171" t="str" cm="1">
        <f t="array" ref="AY171">IFERROR(_xlfn.XLOOKUP(Tool_clean!$G171&amp;$E$2,'Waste management'!$A:$A&amp;'Waste management'!$B:$B,'Waste management'!J:J)*$E171,"")</f>
        <v/>
      </c>
      <c r="AZ171" t="str" cm="1">
        <f t="array" ref="AZ171">IFERROR(_xlfn.XLOOKUP(Tool_clean!$G171&amp;$E$2,'Waste management'!$A:$A&amp;'Waste management'!$B:$B,'Waste management'!K:K)*$E171,"")</f>
        <v/>
      </c>
      <c r="BA171" t="str" cm="1">
        <f t="array" ref="BA171">IFERROR(_xlfn.XLOOKUP(Tool_clean!$G171&amp;$E$2,'Waste management'!$A:$A&amp;'Waste management'!$B:$B,'Waste management'!L:L)*$E171,"")</f>
        <v/>
      </c>
      <c r="BB171" t="str" cm="1">
        <f t="array" ref="BB171">IFERROR(_xlfn.XLOOKUP(Tool_clean!$G171&amp;$E$2,'Waste management'!$A:$A&amp;'Waste management'!$B:$B,'Waste management'!M:M)*$E171,"")</f>
        <v/>
      </c>
      <c r="BC171" t="str" cm="1">
        <f t="array" ref="BC171">IFERROR(_xlfn.XLOOKUP(Tool_clean!$G171&amp;$E$2,'Waste management'!$A:$A&amp;'Waste management'!$B:$B,'Waste management'!N:N)*$E171,"")</f>
        <v/>
      </c>
      <c r="BD171" t="str" cm="1">
        <f t="array" ref="BD171">IFERROR(_xlfn.XLOOKUP(Tool_clean!$G171&amp;$E$2,'Waste management'!$A:$A&amp;'Waste management'!$B:$B,'Waste management'!O:O)*$E171,"")</f>
        <v/>
      </c>
      <c r="BE171" t="str" cm="1">
        <f t="array" ref="BE171">IFERROR(_xlfn.XLOOKUP(Tool_clean!$G171&amp;$E$2,'Waste management'!$A:$A&amp;'Waste management'!$B:$B,'Waste management'!P:P)*$E171,"")</f>
        <v/>
      </c>
      <c r="BF171" t="str" cm="1">
        <f t="array" ref="BF171">IFERROR(_xlfn.XLOOKUP(Tool_clean!$G171&amp;$E$2,'Waste management'!$A:$A&amp;'Waste management'!$B:$B,'Waste management'!Q:Q)*$E171,"")</f>
        <v/>
      </c>
      <c r="BG171" t="str" cm="1">
        <f t="array" ref="BG171">IFERROR(_xlfn.XLOOKUP(Tool_clean!$G171&amp;$E$2,'Waste management'!$A:$A&amp;'Waste management'!$B:$B,'Waste management'!R:R)*$E171,"")</f>
        <v/>
      </c>
      <c r="BH171" t="str">
        <f>IFERROR((L171+AR171+AB171)*_xlfn.XLOOKUP(Tool_clean!BH$4,Monetization_Factors!$A:$A,Monetization_Factors!$D:$D),"")</f>
        <v/>
      </c>
      <c r="BI171" t="str">
        <f>IFERROR((M171+AS171+AC171)*_xlfn.XLOOKUP(Tool_clean!BI$4,Monetization_Factors!$A:$A,Monetization_Factors!$D:$D),"")</f>
        <v/>
      </c>
      <c r="BJ171" t="str">
        <f>IFERROR((N171+AT171+AD171)*_xlfn.XLOOKUP(Tool_clean!BJ$4,Monetization_Factors!$A:$A,Monetization_Factors!$D:$D),"")</f>
        <v/>
      </c>
      <c r="BK171" t="str">
        <f>IFERROR((O171+AU171+AE171)*_xlfn.XLOOKUP(Tool_clean!BK$4,Monetization_Factors!$A:$A,Monetization_Factors!$D:$D),"")</f>
        <v/>
      </c>
      <c r="BL171" t="str">
        <f>IFERROR((P171+AV171+AF171)*_xlfn.XLOOKUP(Tool_clean!BL$4,Monetization_Factors!$A:$A,Monetization_Factors!$D:$D),"")</f>
        <v/>
      </c>
      <c r="BM171" t="str">
        <f>IFERROR((Q171+AW171+AG171)*_xlfn.XLOOKUP(Tool_clean!BM$4,Monetization_Factors!$A:$A,Monetization_Factors!$D:$D),"")</f>
        <v/>
      </c>
      <c r="BN171" t="str">
        <f>IFERROR((R171+AX171+AH171)*_xlfn.XLOOKUP(Tool_clean!BN$4,Monetization_Factors!$A:$A,Monetization_Factors!$D:$D),"")</f>
        <v/>
      </c>
      <c r="BO171" t="str">
        <f>IFERROR((S171+AY171+AI171)*_xlfn.XLOOKUP(Tool_clean!BO$4,Monetization_Factors!$A:$A,Monetization_Factors!$D:$D),"")</f>
        <v/>
      </c>
      <c r="BP171" t="str">
        <f>IFERROR((T171+AZ171+AJ171)*_xlfn.XLOOKUP(Tool_clean!BP$4,Monetization_Factors!$A:$A,Monetization_Factors!$D:$D),"")</f>
        <v/>
      </c>
      <c r="BQ171" t="str">
        <f>IFERROR((U171+BA171+AK171)*_xlfn.XLOOKUP(Tool_clean!BQ$4,Monetization_Factors!$A:$A,Monetization_Factors!$D:$D),"")</f>
        <v/>
      </c>
      <c r="BR171" t="str">
        <f>IFERROR((V171+BB171+AL171)*_xlfn.XLOOKUP(Tool_clean!BR$4,Monetization_Factors!$A:$A,Monetization_Factors!$D:$D),"")</f>
        <v/>
      </c>
      <c r="BS171" t="str">
        <f>IFERROR((W171+BC171+AM171)*_xlfn.XLOOKUP(Tool_clean!BS$4,Monetization_Factors!$A:$A,Monetization_Factors!$D:$D),"")</f>
        <v/>
      </c>
      <c r="BT171" t="str">
        <f>IFERROR((X171+BD171+AN171)*_xlfn.XLOOKUP(Tool_clean!BT$4,Monetization_Factors!$A:$A,Monetization_Factors!$D:$D),"")</f>
        <v/>
      </c>
      <c r="BU171" t="str">
        <f>IFERROR((Y171+BE171+AO171)*_xlfn.XLOOKUP(Tool_clean!BU$4,Monetization_Factors!$A:$A,Monetization_Factors!$D:$D),"")</f>
        <v/>
      </c>
      <c r="BV171" t="str">
        <f>IFERROR((Z171+BF171+AP171)*_xlfn.XLOOKUP(Tool_clean!BV$4,Monetization_Factors!$A:$A,Monetization_Factors!$D:$D),"")</f>
        <v/>
      </c>
      <c r="BW171" t="str">
        <f>IFERROR((AA171+BG171+AQ171)*_xlfn.XLOOKUP(Tool_clean!BW$4,Monetization_Factors!$A:$A,Monetization_Factors!$D:$D),"")</f>
        <v/>
      </c>
      <c r="BX171" s="38" t="str" cm="1">
        <f t="array" ref="BX171">IFERROR(_xlfn.IFS(I171&gt;0,I171*E171,I171="",J171*E171),"")</f>
        <v/>
      </c>
      <c r="BY171" s="38">
        <f t="shared" si="195"/>
        <v>0</v>
      </c>
      <c r="BZ171" s="38" t="str">
        <f t="shared" si="196"/>
        <v/>
      </c>
      <c r="CA171" s="38" t="str">
        <f t="shared" si="197"/>
        <v/>
      </c>
      <c r="CB171" t="str">
        <f t="shared" si="198"/>
        <v/>
      </c>
      <c r="CC171" t="str">
        <f t="shared" si="199"/>
        <v/>
      </c>
      <c r="CD171" t="str">
        <f t="shared" si="200"/>
        <v/>
      </c>
      <c r="CE171" t="str">
        <f t="shared" si="201"/>
        <v/>
      </c>
      <c r="CF171" t="str">
        <f t="shared" si="202"/>
        <v/>
      </c>
      <c r="CG171" t="str">
        <f t="shared" si="203"/>
        <v/>
      </c>
      <c r="CH171" t="str">
        <f t="shared" si="204"/>
        <v/>
      </c>
      <c r="CI171" t="str">
        <f t="shared" si="205"/>
        <v/>
      </c>
      <c r="CJ171" t="str">
        <f t="shared" si="206"/>
        <v/>
      </c>
      <c r="CK171" t="str">
        <f t="shared" si="207"/>
        <v/>
      </c>
      <c r="CL171" t="str">
        <f t="shared" si="208"/>
        <v/>
      </c>
      <c r="CM171" t="str">
        <f t="shared" si="209"/>
        <v/>
      </c>
      <c r="CN171" t="str">
        <f t="shared" si="210"/>
        <v/>
      </c>
      <c r="CO171" t="str">
        <f t="shared" si="211"/>
        <v/>
      </c>
      <c r="CP171" t="str">
        <f t="shared" si="212"/>
        <v/>
      </c>
      <c r="CQ171" t="str">
        <f t="shared" si="213"/>
        <v/>
      </c>
      <c r="CR171" t="str">
        <f t="shared" si="214"/>
        <v/>
      </c>
      <c r="CS171" t="str">
        <f t="shared" si="215"/>
        <v/>
      </c>
      <c r="CT171" t="str">
        <f t="shared" si="216"/>
        <v/>
      </c>
      <c r="CU171" t="str">
        <f t="shared" si="217"/>
        <v/>
      </c>
      <c r="CV171" t="str">
        <f t="shared" si="218"/>
        <v/>
      </c>
      <c r="CW171" t="str">
        <f t="shared" si="219"/>
        <v/>
      </c>
      <c r="CX171" t="str">
        <f t="shared" si="220"/>
        <v/>
      </c>
      <c r="CY171" t="str">
        <f t="shared" si="221"/>
        <v/>
      </c>
      <c r="CZ171" t="str">
        <f t="shared" si="222"/>
        <v/>
      </c>
      <c r="DA171" t="str">
        <f t="shared" si="223"/>
        <v/>
      </c>
      <c r="DB171" t="str">
        <f t="shared" si="224"/>
        <v/>
      </c>
      <c r="DC171" t="str">
        <f t="shared" si="225"/>
        <v/>
      </c>
      <c r="DD171" t="str">
        <f t="shared" si="226"/>
        <v/>
      </c>
      <c r="DE171" t="str">
        <f t="shared" si="227"/>
        <v/>
      </c>
      <c r="DF171" t="str">
        <f t="shared" si="228"/>
        <v/>
      </c>
      <c r="DG171" t="str">
        <f t="shared" si="229"/>
        <v/>
      </c>
      <c r="DH171" s="5" t="str">
        <f>IFERROR((CR171*$B$2*(1-$H171)*('CAR.CAP_per person'!B$2))/(_xlfn.XLOOKUP($E$2,EU_countries_GDP!$A$2:$A$29,EU_countries_GDP!$E$2:$E$29)),"")</f>
        <v/>
      </c>
      <c r="DI171" s="5" t="str">
        <f>IFERROR((CS171*$B$2*(1-$H171)*('CAR.CAP_per person'!C$2))/(_xlfn.XLOOKUP($E$2,EU_countries_GDP!$A$2:$A$29,EU_countries_GDP!$E$2:$E$29)),"")</f>
        <v/>
      </c>
      <c r="DJ171" s="5" t="str">
        <f>IFERROR((CT171*$B$2*(1-$H171)*('CAR.CAP_per person'!D$2))/(_xlfn.XLOOKUP($E$2,EU_countries_GDP!$A$2:$A$29,EU_countries_GDP!$E$2:$E$29)),"")</f>
        <v/>
      </c>
      <c r="DK171" s="5" t="str">
        <f>IFERROR((CU171*$B$2*(1-$H171)*('CAR.CAP_per person'!E$2))/(_xlfn.XLOOKUP($E$2,EU_countries_GDP!$A$2:$A$29,EU_countries_GDP!$E$2:$E$29)),"")</f>
        <v/>
      </c>
      <c r="DL171" s="5" t="str">
        <f>IFERROR((CV171*$B$2*(1-$H171)*('CAR.CAP_per person'!F$2))/(_xlfn.XLOOKUP($E$2,EU_countries_GDP!$A$2:$A$29,EU_countries_GDP!$E$2:$E$29)),"")</f>
        <v/>
      </c>
      <c r="DM171" s="5" t="str">
        <f>IFERROR((CW171*$B$2*(1-$H171)*('CAR.CAP_per person'!G$2))/(_xlfn.XLOOKUP($E$2,EU_countries_GDP!$A$2:$A$29,EU_countries_GDP!$E$2:$E$29)),"")</f>
        <v/>
      </c>
      <c r="DN171" s="5" t="str">
        <f>IFERROR((CX171*$B$2*(1-$H171)*('CAR.CAP_per person'!H$2))/(_xlfn.XLOOKUP($E$2,EU_countries_GDP!$A$2:$A$29,EU_countries_GDP!$E$2:$E$29)),"")</f>
        <v/>
      </c>
      <c r="DO171" s="5" t="str">
        <f>IFERROR((CY171*$B$2*(1-$H171)*('CAR.CAP_per person'!I$2))/(_xlfn.XLOOKUP($E$2,EU_countries_GDP!$A$2:$A$29,EU_countries_GDP!$E$2:$E$29)),"")</f>
        <v/>
      </c>
      <c r="DP171" s="5" t="str">
        <f>IFERROR((CZ171*$B$2*(1-$H171)*('CAR.CAP_per person'!J$2))/(_xlfn.XLOOKUP($E$2,EU_countries_GDP!$A$2:$A$29,EU_countries_GDP!$E$2:$E$29)),"")</f>
        <v/>
      </c>
      <c r="DQ171" s="5" t="str">
        <f>IFERROR((DA171*$B$2*(1-$H171)*('CAR.CAP_per person'!K$2))/(_xlfn.XLOOKUP($E$2,EU_countries_GDP!$A$2:$A$29,EU_countries_GDP!$E$2:$E$29)),"")</f>
        <v/>
      </c>
      <c r="DR171" s="5" t="str">
        <f>IFERROR((DB171*$B$2*(1-$H171)*('CAR.CAP_per person'!L$2))/(_xlfn.XLOOKUP($E$2,EU_countries_GDP!$A$2:$A$29,EU_countries_GDP!$E$2:$E$29)),"")</f>
        <v/>
      </c>
      <c r="DS171" s="5" t="str">
        <f>IFERROR((DC171*$B$2*(1-$H171)*('CAR.CAP_per person'!M$2))/(_xlfn.XLOOKUP($E$2,EU_countries_GDP!$A$2:$A$29,EU_countries_GDP!$E$2:$E$29)),"")</f>
        <v/>
      </c>
      <c r="DT171" s="5" t="str">
        <f>IFERROR((DD171*$B$2*(1-$H171)*('CAR.CAP_per person'!N$2))/(_xlfn.XLOOKUP($E$2,EU_countries_GDP!$A$2:$A$29,EU_countries_GDP!$E$2:$E$29)),"")</f>
        <v/>
      </c>
      <c r="DU171" s="5" t="str">
        <f>IFERROR((DE171*$B$2*(1-$H171)*('CAR.CAP_per person'!O$2))/(_xlfn.XLOOKUP($E$2,EU_countries_GDP!$A$2:$A$29,EU_countries_GDP!$E$2:$E$29)),"")</f>
        <v/>
      </c>
      <c r="DV171" s="5" t="str">
        <f>IFERROR((DF171*$B$2*(1-$H171)*('CAR.CAP_per person'!P$2))/(_xlfn.XLOOKUP($E$2,EU_countries_GDP!$A$2:$A$29,EU_countries_GDP!$E$2:$E$29)),"")</f>
        <v/>
      </c>
      <c r="DW171" s="5" t="str">
        <f>IFERROR((DG171*$B$2*(1-$H171)*('CAR.CAP_per person'!Q$2))/(_xlfn.XLOOKUP($E$2,EU_countries_GDP!$A$2:$A$29,EU_countries_GDP!$E$2:$E$29)),"")</f>
        <v/>
      </c>
    </row>
    <row r="172" spans="2:127">
      <c r="B172" t="str">
        <f>_xlfn.XLOOKUP(D172,Table5[Ingredient],Table5[Category],"",FALSE)</f>
        <v/>
      </c>
      <c r="C172" s="33"/>
      <c r="D172" s="33"/>
      <c r="E172" s="33"/>
      <c r="F172" s="33"/>
      <c r="G172" s="33"/>
      <c r="H172" s="33"/>
      <c r="I172" s="33"/>
      <c r="J172" s="37" t="str">
        <f>IFERROR(INDEX('AveragePrices&amp;Codes'!G:AG, MATCH($D172, 'AveragePrices&amp;Codes'!$A:$A, 0), MATCH(Tool_clean!$E$2, 'AveragePrices&amp;Codes'!$G$1:$AG$1, 0)),"")</f>
        <v/>
      </c>
      <c r="K172" s="37" t="str">
        <f t="shared" si="194"/>
        <v/>
      </c>
      <c r="L172">
        <f>IFERROR(IF($F172="Raw",_xlfn.XLOOKUP(_xlfn.XLOOKUP(Tool_clean!$D172,'AveragePrices&amp;Codes'!$A:$A,'AveragePrices&amp;Codes'!$B:$B),AGRIBALYSE_Raw!$B:$B,AGRIBALYSE_Raw!O:O)*$E172,_xlfn.XLOOKUP(_xlfn.XLOOKUP(Tool_clean!$D172,'AveragePrices&amp;Codes'!$A:$A,'AveragePrices&amp;Codes'!$B:$B),AGRIBALYSE_Cooked!$C:$C,AGRIBALYSE_Cooked!P:P)*$E172),"")</f>
        <v>0</v>
      </c>
      <c r="M172">
        <f>IFERROR(IF($F172="Raw",_xlfn.XLOOKUP(_xlfn.XLOOKUP(Tool_clean!$D172,'AveragePrices&amp;Codes'!$A:$A,'AveragePrices&amp;Codes'!$B:$B),AGRIBALYSE_Raw!$B:$B,AGRIBALYSE_Raw!P:P)*$E172,_xlfn.XLOOKUP(_xlfn.XLOOKUP(Tool_clean!$D172,'AveragePrices&amp;Codes'!$A:$A,'AveragePrices&amp;Codes'!$B:$B),AGRIBALYSE_Cooked!$C:$C,AGRIBALYSE_Cooked!Q:Q)*$E172),"")</f>
        <v>0</v>
      </c>
      <c r="N172">
        <f>IFERROR(IF($F172="Raw",_xlfn.XLOOKUP(_xlfn.XLOOKUP(Tool_clean!$D172,'AveragePrices&amp;Codes'!$A:$A,'AveragePrices&amp;Codes'!$B:$B),AGRIBALYSE_Raw!$B:$B,AGRIBALYSE_Raw!Q:Q)*$E172,_xlfn.XLOOKUP(_xlfn.XLOOKUP(Tool_clean!$D172,'AveragePrices&amp;Codes'!$A:$A,'AveragePrices&amp;Codes'!$B:$B),AGRIBALYSE_Cooked!$C:$C,AGRIBALYSE_Cooked!R:R)*$E172),"")</f>
        <v>0</v>
      </c>
      <c r="O172">
        <f>IFERROR(IF($F172="Raw",_xlfn.XLOOKUP(_xlfn.XLOOKUP(Tool_clean!$D172,'AveragePrices&amp;Codes'!$A:$A,'AveragePrices&amp;Codes'!$B:$B),AGRIBALYSE_Raw!$B:$B,AGRIBALYSE_Raw!R:R)*$E172,_xlfn.XLOOKUP(_xlfn.XLOOKUP(Tool_clean!$D172,'AveragePrices&amp;Codes'!$A:$A,'AveragePrices&amp;Codes'!$B:$B),AGRIBALYSE_Cooked!$C:$C,AGRIBALYSE_Cooked!S:S)*$E172),"")</f>
        <v>0</v>
      </c>
      <c r="P172">
        <f>IFERROR(IF($F172="Raw",_xlfn.XLOOKUP(_xlfn.XLOOKUP(Tool_clean!$D172,'AveragePrices&amp;Codes'!$A:$A,'AveragePrices&amp;Codes'!$B:$B),AGRIBALYSE_Raw!$B:$B,AGRIBALYSE_Raw!S:S)*$E172,_xlfn.XLOOKUP(_xlfn.XLOOKUP(Tool_clean!$D172,'AveragePrices&amp;Codes'!$A:$A,'AveragePrices&amp;Codes'!$B:$B),AGRIBALYSE_Cooked!$C:$C,AGRIBALYSE_Cooked!T:T)*$E172),"")</f>
        <v>0</v>
      </c>
      <c r="Q172">
        <f>IFERROR(IF($F172="Raw",_xlfn.XLOOKUP(_xlfn.XLOOKUP(Tool_clean!$D172,'AveragePrices&amp;Codes'!$A:$A,'AveragePrices&amp;Codes'!$B:$B),AGRIBALYSE_Raw!$B:$B,AGRIBALYSE_Raw!T:T)*$E172,_xlfn.XLOOKUP(_xlfn.XLOOKUP(Tool_clean!$D172,'AveragePrices&amp;Codes'!$A:$A,'AveragePrices&amp;Codes'!$B:$B),AGRIBALYSE_Cooked!$C:$C,AGRIBALYSE_Cooked!U:U)*$E172),"")</f>
        <v>0</v>
      </c>
      <c r="R172">
        <f>IFERROR(IF($F172="Raw",_xlfn.XLOOKUP(_xlfn.XLOOKUP(Tool_clean!$D172,'AveragePrices&amp;Codes'!$A:$A,'AveragePrices&amp;Codes'!$B:$B),AGRIBALYSE_Raw!$B:$B,AGRIBALYSE_Raw!U:U)*$E172,_xlfn.XLOOKUP(_xlfn.XLOOKUP(Tool_clean!$D172,'AveragePrices&amp;Codes'!$A:$A,'AveragePrices&amp;Codes'!$B:$B),AGRIBALYSE_Cooked!$C:$C,AGRIBALYSE_Cooked!V:V)*$E172),"")</f>
        <v>0</v>
      </c>
      <c r="S172">
        <f>IFERROR(IF($F172="Raw",_xlfn.XLOOKUP(_xlfn.XLOOKUP(Tool_clean!$D172,'AveragePrices&amp;Codes'!$A:$A,'AveragePrices&amp;Codes'!$B:$B),AGRIBALYSE_Raw!$B:$B,AGRIBALYSE_Raw!V:V)*$E172,_xlfn.XLOOKUP(_xlfn.XLOOKUP(Tool_clean!$D172,'AveragePrices&amp;Codes'!$A:$A,'AveragePrices&amp;Codes'!$B:$B),AGRIBALYSE_Cooked!$C:$C,AGRIBALYSE_Cooked!W:W)*$E172),"")</f>
        <v>0</v>
      </c>
      <c r="T172">
        <f>IFERROR(IF($F172="Raw",_xlfn.XLOOKUP(_xlfn.XLOOKUP(Tool_clean!$D172,'AveragePrices&amp;Codes'!$A:$A,'AveragePrices&amp;Codes'!$B:$B),AGRIBALYSE_Raw!$B:$B,AGRIBALYSE_Raw!W:W)*$E172,_xlfn.XLOOKUP(_xlfn.XLOOKUP(Tool_clean!$D172,'AveragePrices&amp;Codes'!$A:$A,'AveragePrices&amp;Codes'!$B:$B),AGRIBALYSE_Cooked!$C:$C,AGRIBALYSE_Cooked!X:X)*$E172),"")</f>
        <v>0</v>
      </c>
      <c r="U172">
        <f>IFERROR(IF($F172="Raw",_xlfn.XLOOKUP(_xlfn.XLOOKUP(Tool_clean!$D172,'AveragePrices&amp;Codes'!$A:$A,'AveragePrices&amp;Codes'!$B:$B),AGRIBALYSE_Raw!$B:$B,AGRIBALYSE_Raw!X:X)*$E172,_xlfn.XLOOKUP(_xlfn.XLOOKUP(Tool_clean!$D172,'AveragePrices&amp;Codes'!$A:$A,'AveragePrices&amp;Codes'!$B:$B),AGRIBALYSE_Cooked!$C:$C,AGRIBALYSE_Cooked!Y:Y)*$E172),"")</f>
        <v>0</v>
      </c>
      <c r="V172">
        <f>IFERROR(IF($F172="Raw",_xlfn.XLOOKUP(_xlfn.XLOOKUP(Tool_clean!$D172,'AveragePrices&amp;Codes'!$A:$A,'AveragePrices&amp;Codes'!$B:$B),AGRIBALYSE_Raw!$B:$B,AGRIBALYSE_Raw!Y:Y)*$E172,_xlfn.XLOOKUP(_xlfn.XLOOKUP(Tool_clean!$D172,'AveragePrices&amp;Codes'!$A:$A,'AveragePrices&amp;Codes'!$B:$B),AGRIBALYSE_Cooked!$C:$C,AGRIBALYSE_Cooked!Z:Z)*$E172),"")</f>
        <v>0</v>
      </c>
      <c r="W172">
        <f>IFERROR(IF($F172="Raw",_xlfn.XLOOKUP(_xlfn.XLOOKUP(Tool_clean!$D172,'AveragePrices&amp;Codes'!$A:$A,'AveragePrices&amp;Codes'!$B:$B),AGRIBALYSE_Raw!$B:$B,AGRIBALYSE_Raw!Z:Z)*$E172,_xlfn.XLOOKUP(_xlfn.XLOOKUP(Tool_clean!$D172,'AveragePrices&amp;Codes'!$A:$A,'AveragePrices&amp;Codes'!$B:$B),AGRIBALYSE_Cooked!$C:$C,AGRIBALYSE_Cooked!AA:AA)*$E172),"")</f>
        <v>0</v>
      </c>
      <c r="X172">
        <f>IFERROR(IF($F172="Raw",_xlfn.XLOOKUP(_xlfn.XLOOKUP(Tool_clean!$D172,'AveragePrices&amp;Codes'!$A:$A,'AveragePrices&amp;Codes'!$B:$B),AGRIBALYSE_Raw!$B:$B,AGRIBALYSE_Raw!AA:AA)*$E172,_xlfn.XLOOKUP(_xlfn.XLOOKUP(Tool_clean!$D172,'AveragePrices&amp;Codes'!$A:$A,'AveragePrices&amp;Codes'!$B:$B),AGRIBALYSE_Cooked!$C:$C,AGRIBALYSE_Cooked!AB:AB)*$E172),"")</f>
        <v>0</v>
      </c>
      <c r="Y172">
        <f>IFERROR(IF($F172="Raw",_xlfn.XLOOKUP(_xlfn.XLOOKUP(Tool_clean!$D172,'AveragePrices&amp;Codes'!$A:$A,'AveragePrices&amp;Codes'!$B:$B),AGRIBALYSE_Raw!$B:$B,AGRIBALYSE_Raw!AB:AB)*$E172,_xlfn.XLOOKUP(_xlfn.XLOOKUP(Tool_clean!$D172,'AveragePrices&amp;Codes'!$A:$A,'AveragePrices&amp;Codes'!$B:$B),AGRIBALYSE_Cooked!$C:$C,AGRIBALYSE_Cooked!AC:AC)*$E172),"")</f>
        <v>0</v>
      </c>
      <c r="Z172">
        <f>IFERROR(IF($F172="Raw",_xlfn.XLOOKUP(_xlfn.XLOOKUP(Tool_clean!$D172,'AveragePrices&amp;Codes'!$A:$A,'AveragePrices&amp;Codes'!$B:$B),AGRIBALYSE_Raw!$B:$B,AGRIBALYSE_Raw!AC:AC)*$E172,_xlfn.XLOOKUP(_xlfn.XLOOKUP(Tool_clean!$D172,'AveragePrices&amp;Codes'!$A:$A,'AveragePrices&amp;Codes'!$B:$B),AGRIBALYSE_Cooked!$C:$C,AGRIBALYSE_Cooked!AD:AD)*$E172),"")</f>
        <v>0</v>
      </c>
      <c r="AA172">
        <f>IFERROR(IF($F172="Raw",_xlfn.XLOOKUP(_xlfn.XLOOKUP(Tool_clean!$D172,'AveragePrices&amp;Codes'!$A:$A,'AveragePrices&amp;Codes'!$B:$B),AGRIBALYSE_Raw!$B:$B,AGRIBALYSE_Raw!AD:AD)*$E172,_xlfn.XLOOKUP(_xlfn.XLOOKUP(Tool_clean!$D172,'AveragePrices&amp;Codes'!$A:$A,'AveragePrices&amp;Codes'!$B:$B),AGRIBALYSE_Cooked!$C:$C,AGRIBALYSE_Cooked!AE:AE)*$E172),"")</f>
        <v>0</v>
      </c>
      <c r="AB172" t="str" cm="1">
        <f t="array" ref="AB172">IFERROR(_xlfn.XLOOKUP(Tool_clean!$F172&amp;$E$2,'Cooking methods'!$A:$A&amp;'Cooking methods'!$B:$B,'Cooking methods'!C:C)*$E172,"")</f>
        <v/>
      </c>
      <c r="AC172" t="str" cm="1">
        <f t="array" ref="AC172">IFERROR(_xlfn.XLOOKUP(Tool_clean!$F172&amp;$E$2,'Cooking methods'!$A:$A&amp;'Cooking methods'!$B:$B,'Cooking methods'!D:D)*$E172,"")</f>
        <v/>
      </c>
      <c r="AD172" t="str" cm="1">
        <f t="array" ref="AD172">IFERROR(_xlfn.XLOOKUP(Tool_clean!$F172&amp;$E$2,'Cooking methods'!$A:$A&amp;'Cooking methods'!$B:$B,'Cooking methods'!E:E)*$E172,"")</f>
        <v/>
      </c>
      <c r="AE172" t="str" cm="1">
        <f t="array" ref="AE172">IFERROR(_xlfn.XLOOKUP(Tool_clean!$F172&amp;$E$2,'Cooking methods'!$A:$A&amp;'Cooking methods'!$B:$B,'Cooking methods'!F:F)*$E172,"")</f>
        <v/>
      </c>
      <c r="AF172" t="str" cm="1">
        <f t="array" ref="AF172">IFERROR(_xlfn.XLOOKUP(Tool_clean!$F172&amp;$E$2,'Cooking methods'!$A:$A&amp;'Cooking methods'!$B:$B,'Cooking methods'!G:G)*$E172,"")</f>
        <v/>
      </c>
      <c r="AG172" t="str" cm="1">
        <f t="array" ref="AG172">IFERROR(_xlfn.XLOOKUP(Tool_clean!$F172&amp;$E$2,'Cooking methods'!$A:$A&amp;'Cooking methods'!$B:$B,'Cooking methods'!H:H)*$E172,"")</f>
        <v/>
      </c>
      <c r="AH172" t="str" cm="1">
        <f t="array" ref="AH172">IFERROR(_xlfn.XLOOKUP(Tool_clean!$F172&amp;$E$2,'Cooking methods'!$A:$A&amp;'Cooking methods'!$B:$B,'Cooking methods'!I:I)*$E172,"")</f>
        <v/>
      </c>
      <c r="AI172" t="str" cm="1">
        <f t="array" ref="AI172">IFERROR(_xlfn.XLOOKUP(Tool_clean!$F172&amp;$E$2,'Cooking methods'!$A:$A&amp;'Cooking methods'!$B:$B,'Cooking methods'!J:J)*$E172,"")</f>
        <v/>
      </c>
      <c r="AJ172" t="str" cm="1">
        <f t="array" ref="AJ172">IFERROR(_xlfn.XLOOKUP(Tool_clean!$F172&amp;$E$2,'Cooking methods'!$A:$A&amp;'Cooking methods'!$B:$B,'Cooking methods'!K:K)*$E172,"")</f>
        <v/>
      </c>
      <c r="AK172" t="str" cm="1">
        <f t="array" ref="AK172">IFERROR(_xlfn.XLOOKUP(Tool_clean!$F172&amp;$E$2,'Cooking methods'!$A:$A&amp;'Cooking methods'!$B:$B,'Cooking methods'!L:L)*$E172,"")</f>
        <v/>
      </c>
      <c r="AL172" t="str" cm="1">
        <f t="array" ref="AL172">IFERROR(_xlfn.XLOOKUP(Tool_clean!$F172&amp;$E$2,'Cooking methods'!$A:$A&amp;'Cooking methods'!$B:$B,'Cooking methods'!M:M)*$E172,"")</f>
        <v/>
      </c>
      <c r="AM172" t="str" cm="1">
        <f t="array" ref="AM172">IFERROR(_xlfn.XLOOKUP(Tool_clean!$F172&amp;$E$2,'Cooking methods'!$A:$A&amp;'Cooking methods'!$B:$B,'Cooking methods'!N:N)*$E172,"")</f>
        <v/>
      </c>
      <c r="AN172" t="str" cm="1">
        <f t="array" ref="AN172">IFERROR(_xlfn.XLOOKUP(Tool_clean!$F172&amp;$E$2,'Cooking methods'!$A:$A&amp;'Cooking methods'!$B:$B,'Cooking methods'!O:O)*$E172,"")</f>
        <v/>
      </c>
      <c r="AO172" t="str" cm="1">
        <f t="array" ref="AO172">IFERROR(_xlfn.XLOOKUP(Tool_clean!$F172&amp;$E$2,'Cooking methods'!$A:$A&amp;'Cooking methods'!$B:$B,'Cooking methods'!P:P)*$E172,"")</f>
        <v/>
      </c>
      <c r="AP172" t="str" cm="1">
        <f t="array" ref="AP172">IFERROR(_xlfn.XLOOKUP(Tool_clean!$F172&amp;$E$2,'Cooking methods'!$A:$A&amp;'Cooking methods'!$B:$B,'Cooking methods'!Q:Q)*$E172,"")</f>
        <v/>
      </c>
      <c r="AQ172" t="str" cm="1">
        <f t="array" ref="AQ172">IFERROR(_xlfn.XLOOKUP(Tool_clean!$F172&amp;$E$2,'Cooking methods'!$A:$A&amp;'Cooking methods'!$B:$B,'Cooking methods'!R:R)*$E172,"")</f>
        <v/>
      </c>
      <c r="AR172" t="str" cm="1">
        <f t="array" ref="AR172">IFERROR(_xlfn.XLOOKUP(Tool_clean!$G172&amp;$E$2,'Waste management'!$A:$A&amp;'Waste management'!$B:$B,'Waste management'!C:C)*$E172,"")</f>
        <v/>
      </c>
      <c r="AS172" t="str" cm="1">
        <f t="array" ref="AS172">IFERROR(_xlfn.XLOOKUP(Tool_clean!$G172&amp;$E$2,'Waste management'!$A:$A&amp;'Waste management'!$B:$B,'Waste management'!D:D)*$E172,"")</f>
        <v/>
      </c>
      <c r="AT172" t="str" cm="1">
        <f t="array" ref="AT172">IFERROR(_xlfn.XLOOKUP(Tool_clean!$G172&amp;$E$2,'Waste management'!$A:$A&amp;'Waste management'!$B:$B,'Waste management'!E:E)*$E172,"")</f>
        <v/>
      </c>
      <c r="AU172" t="str" cm="1">
        <f t="array" ref="AU172">IFERROR(_xlfn.XLOOKUP(Tool_clean!$G172&amp;$E$2,'Waste management'!$A:$A&amp;'Waste management'!$B:$B,'Waste management'!F:F)*$E172,"")</f>
        <v/>
      </c>
      <c r="AV172" t="str" cm="1">
        <f t="array" ref="AV172">IFERROR(_xlfn.XLOOKUP(Tool_clean!$G172&amp;$E$2,'Waste management'!$A:$A&amp;'Waste management'!$B:$B,'Waste management'!G:G)*$E172,"")</f>
        <v/>
      </c>
      <c r="AW172" t="str" cm="1">
        <f t="array" ref="AW172">IFERROR(_xlfn.XLOOKUP(Tool_clean!$G172&amp;$E$2,'Waste management'!$A:$A&amp;'Waste management'!$B:$B,'Waste management'!H:H)*$E172,"")</f>
        <v/>
      </c>
      <c r="AX172" t="str" cm="1">
        <f t="array" ref="AX172">IFERROR(_xlfn.XLOOKUP(Tool_clean!$G172&amp;$E$2,'Waste management'!$A:$A&amp;'Waste management'!$B:$B,'Waste management'!I:I)*$E172,"")</f>
        <v/>
      </c>
      <c r="AY172" t="str" cm="1">
        <f t="array" ref="AY172">IFERROR(_xlfn.XLOOKUP(Tool_clean!$G172&amp;$E$2,'Waste management'!$A:$A&amp;'Waste management'!$B:$B,'Waste management'!J:J)*$E172,"")</f>
        <v/>
      </c>
      <c r="AZ172" t="str" cm="1">
        <f t="array" ref="AZ172">IFERROR(_xlfn.XLOOKUP(Tool_clean!$G172&amp;$E$2,'Waste management'!$A:$A&amp;'Waste management'!$B:$B,'Waste management'!K:K)*$E172,"")</f>
        <v/>
      </c>
      <c r="BA172" t="str" cm="1">
        <f t="array" ref="BA172">IFERROR(_xlfn.XLOOKUP(Tool_clean!$G172&amp;$E$2,'Waste management'!$A:$A&amp;'Waste management'!$B:$B,'Waste management'!L:L)*$E172,"")</f>
        <v/>
      </c>
      <c r="BB172" t="str" cm="1">
        <f t="array" ref="BB172">IFERROR(_xlfn.XLOOKUP(Tool_clean!$G172&amp;$E$2,'Waste management'!$A:$A&amp;'Waste management'!$B:$B,'Waste management'!M:M)*$E172,"")</f>
        <v/>
      </c>
      <c r="BC172" t="str" cm="1">
        <f t="array" ref="BC172">IFERROR(_xlfn.XLOOKUP(Tool_clean!$G172&amp;$E$2,'Waste management'!$A:$A&amp;'Waste management'!$B:$B,'Waste management'!N:N)*$E172,"")</f>
        <v/>
      </c>
      <c r="BD172" t="str" cm="1">
        <f t="array" ref="BD172">IFERROR(_xlfn.XLOOKUP(Tool_clean!$G172&amp;$E$2,'Waste management'!$A:$A&amp;'Waste management'!$B:$B,'Waste management'!O:O)*$E172,"")</f>
        <v/>
      </c>
      <c r="BE172" t="str" cm="1">
        <f t="array" ref="BE172">IFERROR(_xlfn.XLOOKUP(Tool_clean!$G172&amp;$E$2,'Waste management'!$A:$A&amp;'Waste management'!$B:$B,'Waste management'!P:P)*$E172,"")</f>
        <v/>
      </c>
      <c r="BF172" t="str" cm="1">
        <f t="array" ref="BF172">IFERROR(_xlfn.XLOOKUP(Tool_clean!$G172&amp;$E$2,'Waste management'!$A:$A&amp;'Waste management'!$B:$B,'Waste management'!Q:Q)*$E172,"")</f>
        <v/>
      </c>
      <c r="BG172" t="str" cm="1">
        <f t="array" ref="BG172">IFERROR(_xlfn.XLOOKUP(Tool_clean!$G172&amp;$E$2,'Waste management'!$A:$A&amp;'Waste management'!$B:$B,'Waste management'!R:R)*$E172,"")</f>
        <v/>
      </c>
      <c r="BH172" t="str">
        <f>IFERROR((L172+AR172+AB172)*_xlfn.XLOOKUP(Tool_clean!BH$4,Monetization_Factors!$A:$A,Monetization_Factors!$D:$D),"")</f>
        <v/>
      </c>
      <c r="BI172" t="str">
        <f>IFERROR((M172+AS172+AC172)*_xlfn.XLOOKUP(Tool_clean!BI$4,Monetization_Factors!$A:$A,Monetization_Factors!$D:$D),"")</f>
        <v/>
      </c>
      <c r="BJ172" t="str">
        <f>IFERROR((N172+AT172+AD172)*_xlfn.XLOOKUP(Tool_clean!BJ$4,Monetization_Factors!$A:$A,Monetization_Factors!$D:$D),"")</f>
        <v/>
      </c>
      <c r="BK172" t="str">
        <f>IFERROR((O172+AU172+AE172)*_xlfn.XLOOKUP(Tool_clean!BK$4,Monetization_Factors!$A:$A,Monetization_Factors!$D:$D),"")</f>
        <v/>
      </c>
      <c r="BL172" t="str">
        <f>IFERROR((P172+AV172+AF172)*_xlfn.XLOOKUP(Tool_clean!BL$4,Monetization_Factors!$A:$A,Monetization_Factors!$D:$D),"")</f>
        <v/>
      </c>
      <c r="BM172" t="str">
        <f>IFERROR((Q172+AW172+AG172)*_xlfn.XLOOKUP(Tool_clean!BM$4,Monetization_Factors!$A:$A,Monetization_Factors!$D:$D),"")</f>
        <v/>
      </c>
      <c r="BN172" t="str">
        <f>IFERROR((R172+AX172+AH172)*_xlfn.XLOOKUP(Tool_clean!BN$4,Monetization_Factors!$A:$A,Monetization_Factors!$D:$D),"")</f>
        <v/>
      </c>
      <c r="BO172" t="str">
        <f>IFERROR((S172+AY172+AI172)*_xlfn.XLOOKUP(Tool_clean!BO$4,Monetization_Factors!$A:$A,Monetization_Factors!$D:$D),"")</f>
        <v/>
      </c>
      <c r="BP172" t="str">
        <f>IFERROR((T172+AZ172+AJ172)*_xlfn.XLOOKUP(Tool_clean!BP$4,Monetization_Factors!$A:$A,Monetization_Factors!$D:$D),"")</f>
        <v/>
      </c>
      <c r="BQ172" t="str">
        <f>IFERROR((U172+BA172+AK172)*_xlfn.XLOOKUP(Tool_clean!BQ$4,Monetization_Factors!$A:$A,Monetization_Factors!$D:$D),"")</f>
        <v/>
      </c>
      <c r="BR172" t="str">
        <f>IFERROR((V172+BB172+AL172)*_xlfn.XLOOKUP(Tool_clean!BR$4,Monetization_Factors!$A:$A,Monetization_Factors!$D:$D),"")</f>
        <v/>
      </c>
      <c r="BS172" t="str">
        <f>IFERROR((W172+BC172+AM172)*_xlfn.XLOOKUP(Tool_clean!BS$4,Monetization_Factors!$A:$A,Monetization_Factors!$D:$D),"")</f>
        <v/>
      </c>
      <c r="BT172" t="str">
        <f>IFERROR((X172+BD172+AN172)*_xlfn.XLOOKUP(Tool_clean!BT$4,Monetization_Factors!$A:$A,Monetization_Factors!$D:$D),"")</f>
        <v/>
      </c>
      <c r="BU172" t="str">
        <f>IFERROR((Y172+BE172+AO172)*_xlfn.XLOOKUP(Tool_clean!BU$4,Monetization_Factors!$A:$A,Monetization_Factors!$D:$D),"")</f>
        <v/>
      </c>
      <c r="BV172" t="str">
        <f>IFERROR((Z172+BF172+AP172)*_xlfn.XLOOKUP(Tool_clean!BV$4,Monetization_Factors!$A:$A,Monetization_Factors!$D:$D),"")</f>
        <v/>
      </c>
      <c r="BW172" t="str">
        <f>IFERROR((AA172+BG172+AQ172)*_xlfn.XLOOKUP(Tool_clean!BW$4,Monetization_Factors!$A:$A,Monetization_Factors!$D:$D),"")</f>
        <v/>
      </c>
      <c r="BX172" s="38" t="str" cm="1">
        <f t="array" ref="BX172">IFERROR(_xlfn.IFS(I172&gt;0,I172*E172,I172="",J172*E172),"")</f>
        <v/>
      </c>
      <c r="BY172" s="38">
        <f t="shared" si="195"/>
        <v>0</v>
      </c>
      <c r="BZ172" s="38" t="str">
        <f t="shared" si="196"/>
        <v/>
      </c>
      <c r="CA172" s="38" t="str">
        <f t="shared" si="197"/>
        <v/>
      </c>
      <c r="CB172" t="str">
        <f t="shared" si="198"/>
        <v/>
      </c>
      <c r="CC172" t="str">
        <f t="shared" si="199"/>
        <v/>
      </c>
      <c r="CD172" t="str">
        <f t="shared" si="200"/>
        <v/>
      </c>
      <c r="CE172" t="str">
        <f t="shared" si="201"/>
        <v/>
      </c>
      <c r="CF172" t="str">
        <f t="shared" si="202"/>
        <v/>
      </c>
      <c r="CG172" t="str">
        <f t="shared" si="203"/>
        <v/>
      </c>
      <c r="CH172" t="str">
        <f t="shared" si="204"/>
        <v/>
      </c>
      <c r="CI172" t="str">
        <f t="shared" si="205"/>
        <v/>
      </c>
      <c r="CJ172" t="str">
        <f t="shared" si="206"/>
        <v/>
      </c>
      <c r="CK172" t="str">
        <f t="shared" si="207"/>
        <v/>
      </c>
      <c r="CL172" t="str">
        <f t="shared" si="208"/>
        <v/>
      </c>
      <c r="CM172" t="str">
        <f t="shared" si="209"/>
        <v/>
      </c>
      <c r="CN172" t="str">
        <f t="shared" si="210"/>
        <v/>
      </c>
      <c r="CO172" t="str">
        <f t="shared" si="211"/>
        <v/>
      </c>
      <c r="CP172" t="str">
        <f t="shared" si="212"/>
        <v/>
      </c>
      <c r="CQ172" t="str">
        <f t="shared" si="213"/>
        <v/>
      </c>
      <c r="CR172" t="str">
        <f t="shared" si="214"/>
        <v/>
      </c>
      <c r="CS172" t="str">
        <f t="shared" si="215"/>
        <v/>
      </c>
      <c r="CT172" t="str">
        <f t="shared" si="216"/>
        <v/>
      </c>
      <c r="CU172" t="str">
        <f t="shared" si="217"/>
        <v/>
      </c>
      <c r="CV172" t="str">
        <f t="shared" si="218"/>
        <v/>
      </c>
      <c r="CW172" t="str">
        <f t="shared" si="219"/>
        <v/>
      </c>
      <c r="CX172" t="str">
        <f t="shared" si="220"/>
        <v/>
      </c>
      <c r="CY172" t="str">
        <f t="shared" si="221"/>
        <v/>
      </c>
      <c r="CZ172" t="str">
        <f t="shared" si="222"/>
        <v/>
      </c>
      <c r="DA172" t="str">
        <f t="shared" si="223"/>
        <v/>
      </c>
      <c r="DB172" t="str">
        <f t="shared" si="224"/>
        <v/>
      </c>
      <c r="DC172" t="str">
        <f t="shared" si="225"/>
        <v/>
      </c>
      <c r="DD172" t="str">
        <f t="shared" si="226"/>
        <v/>
      </c>
      <c r="DE172" t="str">
        <f t="shared" si="227"/>
        <v/>
      </c>
      <c r="DF172" t="str">
        <f t="shared" si="228"/>
        <v/>
      </c>
      <c r="DG172" t="str">
        <f t="shared" si="229"/>
        <v/>
      </c>
      <c r="DH172" s="5" t="str">
        <f>IFERROR((CR172*$B$2*(1-$H172)*('CAR.CAP_per person'!B$2))/(_xlfn.XLOOKUP($E$2,EU_countries_GDP!$A$2:$A$29,EU_countries_GDP!$E$2:$E$29)),"")</f>
        <v/>
      </c>
      <c r="DI172" s="5" t="str">
        <f>IFERROR((CS172*$B$2*(1-$H172)*('CAR.CAP_per person'!C$2))/(_xlfn.XLOOKUP($E$2,EU_countries_GDP!$A$2:$A$29,EU_countries_GDP!$E$2:$E$29)),"")</f>
        <v/>
      </c>
      <c r="DJ172" s="5" t="str">
        <f>IFERROR((CT172*$B$2*(1-$H172)*('CAR.CAP_per person'!D$2))/(_xlfn.XLOOKUP($E$2,EU_countries_GDP!$A$2:$A$29,EU_countries_GDP!$E$2:$E$29)),"")</f>
        <v/>
      </c>
      <c r="DK172" s="5" t="str">
        <f>IFERROR((CU172*$B$2*(1-$H172)*('CAR.CAP_per person'!E$2))/(_xlfn.XLOOKUP($E$2,EU_countries_GDP!$A$2:$A$29,EU_countries_GDP!$E$2:$E$29)),"")</f>
        <v/>
      </c>
      <c r="DL172" s="5" t="str">
        <f>IFERROR((CV172*$B$2*(1-$H172)*('CAR.CAP_per person'!F$2))/(_xlfn.XLOOKUP($E$2,EU_countries_GDP!$A$2:$A$29,EU_countries_GDP!$E$2:$E$29)),"")</f>
        <v/>
      </c>
      <c r="DM172" s="5" t="str">
        <f>IFERROR((CW172*$B$2*(1-$H172)*('CAR.CAP_per person'!G$2))/(_xlfn.XLOOKUP($E$2,EU_countries_GDP!$A$2:$A$29,EU_countries_GDP!$E$2:$E$29)),"")</f>
        <v/>
      </c>
      <c r="DN172" s="5" t="str">
        <f>IFERROR((CX172*$B$2*(1-$H172)*('CAR.CAP_per person'!H$2))/(_xlfn.XLOOKUP($E$2,EU_countries_GDP!$A$2:$A$29,EU_countries_GDP!$E$2:$E$29)),"")</f>
        <v/>
      </c>
      <c r="DO172" s="5" t="str">
        <f>IFERROR((CY172*$B$2*(1-$H172)*('CAR.CAP_per person'!I$2))/(_xlfn.XLOOKUP($E$2,EU_countries_GDP!$A$2:$A$29,EU_countries_GDP!$E$2:$E$29)),"")</f>
        <v/>
      </c>
      <c r="DP172" s="5" t="str">
        <f>IFERROR((CZ172*$B$2*(1-$H172)*('CAR.CAP_per person'!J$2))/(_xlfn.XLOOKUP($E$2,EU_countries_GDP!$A$2:$A$29,EU_countries_GDP!$E$2:$E$29)),"")</f>
        <v/>
      </c>
      <c r="DQ172" s="5" t="str">
        <f>IFERROR((DA172*$B$2*(1-$H172)*('CAR.CAP_per person'!K$2))/(_xlfn.XLOOKUP($E$2,EU_countries_GDP!$A$2:$A$29,EU_countries_GDP!$E$2:$E$29)),"")</f>
        <v/>
      </c>
      <c r="DR172" s="5" t="str">
        <f>IFERROR((DB172*$B$2*(1-$H172)*('CAR.CAP_per person'!L$2))/(_xlfn.XLOOKUP($E$2,EU_countries_GDP!$A$2:$A$29,EU_countries_GDP!$E$2:$E$29)),"")</f>
        <v/>
      </c>
      <c r="DS172" s="5" t="str">
        <f>IFERROR((DC172*$B$2*(1-$H172)*('CAR.CAP_per person'!M$2))/(_xlfn.XLOOKUP($E$2,EU_countries_GDP!$A$2:$A$29,EU_countries_GDP!$E$2:$E$29)),"")</f>
        <v/>
      </c>
      <c r="DT172" s="5" t="str">
        <f>IFERROR((DD172*$B$2*(1-$H172)*('CAR.CAP_per person'!N$2))/(_xlfn.XLOOKUP($E$2,EU_countries_GDP!$A$2:$A$29,EU_countries_GDP!$E$2:$E$29)),"")</f>
        <v/>
      </c>
      <c r="DU172" s="5" t="str">
        <f>IFERROR((DE172*$B$2*(1-$H172)*('CAR.CAP_per person'!O$2))/(_xlfn.XLOOKUP($E$2,EU_countries_GDP!$A$2:$A$29,EU_countries_GDP!$E$2:$E$29)),"")</f>
        <v/>
      </c>
      <c r="DV172" s="5" t="str">
        <f>IFERROR((DF172*$B$2*(1-$H172)*('CAR.CAP_per person'!P$2))/(_xlfn.XLOOKUP($E$2,EU_countries_GDP!$A$2:$A$29,EU_countries_GDP!$E$2:$E$29)),"")</f>
        <v/>
      </c>
      <c r="DW172" s="5" t="str">
        <f>IFERROR((DG172*$B$2*(1-$H172)*('CAR.CAP_per person'!Q$2))/(_xlfn.XLOOKUP($E$2,EU_countries_GDP!$A$2:$A$29,EU_countries_GDP!$E$2:$E$29)),"")</f>
        <v/>
      </c>
    </row>
    <row r="173" spans="2:127">
      <c r="B173" t="str">
        <f>_xlfn.XLOOKUP(D173,Table5[Ingredient],Table5[Category],"",FALSE)</f>
        <v/>
      </c>
      <c r="C173" s="33"/>
      <c r="D173" s="33"/>
      <c r="E173" s="33"/>
      <c r="F173" s="33"/>
      <c r="G173" s="33"/>
      <c r="H173" s="33"/>
      <c r="I173" s="33"/>
      <c r="J173" s="37" t="str">
        <f>IFERROR(INDEX('AveragePrices&amp;Codes'!G:AG, MATCH($D173, 'AveragePrices&amp;Codes'!$A:$A, 0), MATCH(Tool_clean!$E$2, 'AveragePrices&amp;Codes'!$G$1:$AG$1, 0)),"")</f>
        <v/>
      </c>
      <c r="K173" s="37" t="str">
        <f t="shared" si="194"/>
        <v/>
      </c>
      <c r="L173">
        <f>IFERROR(IF($F173="Raw",_xlfn.XLOOKUP(_xlfn.XLOOKUP(Tool_clean!$D173,'AveragePrices&amp;Codes'!$A:$A,'AveragePrices&amp;Codes'!$B:$B),AGRIBALYSE_Raw!$B:$B,AGRIBALYSE_Raw!O:O)*$E173,_xlfn.XLOOKUP(_xlfn.XLOOKUP(Tool_clean!$D173,'AveragePrices&amp;Codes'!$A:$A,'AveragePrices&amp;Codes'!$B:$B),AGRIBALYSE_Cooked!$C:$C,AGRIBALYSE_Cooked!P:P)*$E173),"")</f>
        <v>0</v>
      </c>
      <c r="M173">
        <f>IFERROR(IF($F173="Raw",_xlfn.XLOOKUP(_xlfn.XLOOKUP(Tool_clean!$D173,'AveragePrices&amp;Codes'!$A:$A,'AveragePrices&amp;Codes'!$B:$B),AGRIBALYSE_Raw!$B:$B,AGRIBALYSE_Raw!P:P)*$E173,_xlfn.XLOOKUP(_xlfn.XLOOKUP(Tool_clean!$D173,'AveragePrices&amp;Codes'!$A:$A,'AveragePrices&amp;Codes'!$B:$B),AGRIBALYSE_Cooked!$C:$C,AGRIBALYSE_Cooked!Q:Q)*$E173),"")</f>
        <v>0</v>
      </c>
      <c r="N173">
        <f>IFERROR(IF($F173="Raw",_xlfn.XLOOKUP(_xlfn.XLOOKUP(Tool_clean!$D173,'AveragePrices&amp;Codes'!$A:$A,'AveragePrices&amp;Codes'!$B:$B),AGRIBALYSE_Raw!$B:$B,AGRIBALYSE_Raw!Q:Q)*$E173,_xlfn.XLOOKUP(_xlfn.XLOOKUP(Tool_clean!$D173,'AveragePrices&amp;Codes'!$A:$A,'AveragePrices&amp;Codes'!$B:$B),AGRIBALYSE_Cooked!$C:$C,AGRIBALYSE_Cooked!R:R)*$E173),"")</f>
        <v>0</v>
      </c>
      <c r="O173">
        <f>IFERROR(IF($F173="Raw",_xlfn.XLOOKUP(_xlfn.XLOOKUP(Tool_clean!$D173,'AveragePrices&amp;Codes'!$A:$A,'AveragePrices&amp;Codes'!$B:$B),AGRIBALYSE_Raw!$B:$B,AGRIBALYSE_Raw!R:R)*$E173,_xlfn.XLOOKUP(_xlfn.XLOOKUP(Tool_clean!$D173,'AveragePrices&amp;Codes'!$A:$A,'AveragePrices&amp;Codes'!$B:$B),AGRIBALYSE_Cooked!$C:$C,AGRIBALYSE_Cooked!S:S)*$E173),"")</f>
        <v>0</v>
      </c>
      <c r="P173">
        <f>IFERROR(IF($F173="Raw",_xlfn.XLOOKUP(_xlfn.XLOOKUP(Tool_clean!$D173,'AveragePrices&amp;Codes'!$A:$A,'AveragePrices&amp;Codes'!$B:$B),AGRIBALYSE_Raw!$B:$B,AGRIBALYSE_Raw!S:S)*$E173,_xlfn.XLOOKUP(_xlfn.XLOOKUP(Tool_clean!$D173,'AveragePrices&amp;Codes'!$A:$A,'AveragePrices&amp;Codes'!$B:$B),AGRIBALYSE_Cooked!$C:$C,AGRIBALYSE_Cooked!T:T)*$E173),"")</f>
        <v>0</v>
      </c>
      <c r="Q173">
        <f>IFERROR(IF($F173="Raw",_xlfn.XLOOKUP(_xlfn.XLOOKUP(Tool_clean!$D173,'AveragePrices&amp;Codes'!$A:$A,'AveragePrices&amp;Codes'!$B:$B),AGRIBALYSE_Raw!$B:$B,AGRIBALYSE_Raw!T:T)*$E173,_xlfn.XLOOKUP(_xlfn.XLOOKUP(Tool_clean!$D173,'AveragePrices&amp;Codes'!$A:$A,'AveragePrices&amp;Codes'!$B:$B),AGRIBALYSE_Cooked!$C:$C,AGRIBALYSE_Cooked!U:U)*$E173),"")</f>
        <v>0</v>
      </c>
      <c r="R173">
        <f>IFERROR(IF($F173="Raw",_xlfn.XLOOKUP(_xlfn.XLOOKUP(Tool_clean!$D173,'AveragePrices&amp;Codes'!$A:$A,'AveragePrices&amp;Codes'!$B:$B),AGRIBALYSE_Raw!$B:$B,AGRIBALYSE_Raw!U:U)*$E173,_xlfn.XLOOKUP(_xlfn.XLOOKUP(Tool_clean!$D173,'AveragePrices&amp;Codes'!$A:$A,'AveragePrices&amp;Codes'!$B:$B),AGRIBALYSE_Cooked!$C:$C,AGRIBALYSE_Cooked!V:V)*$E173),"")</f>
        <v>0</v>
      </c>
      <c r="S173">
        <f>IFERROR(IF($F173="Raw",_xlfn.XLOOKUP(_xlfn.XLOOKUP(Tool_clean!$D173,'AveragePrices&amp;Codes'!$A:$A,'AveragePrices&amp;Codes'!$B:$B),AGRIBALYSE_Raw!$B:$B,AGRIBALYSE_Raw!V:V)*$E173,_xlfn.XLOOKUP(_xlfn.XLOOKUP(Tool_clean!$D173,'AveragePrices&amp;Codes'!$A:$A,'AveragePrices&amp;Codes'!$B:$B),AGRIBALYSE_Cooked!$C:$C,AGRIBALYSE_Cooked!W:W)*$E173),"")</f>
        <v>0</v>
      </c>
      <c r="T173">
        <f>IFERROR(IF($F173="Raw",_xlfn.XLOOKUP(_xlfn.XLOOKUP(Tool_clean!$D173,'AveragePrices&amp;Codes'!$A:$A,'AveragePrices&amp;Codes'!$B:$B),AGRIBALYSE_Raw!$B:$B,AGRIBALYSE_Raw!W:W)*$E173,_xlfn.XLOOKUP(_xlfn.XLOOKUP(Tool_clean!$D173,'AveragePrices&amp;Codes'!$A:$A,'AveragePrices&amp;Codes'!$B:$B),AGRIBALYSE_Cooked!$C:$C,AGRIBALYSE_Cooked!X:X)*$E173),"")</f>
        <v>0</v>
      </c>
      <c r="U173">
        <f>IFERROR(IF($F173="Raw",_xlfn.XLOOKUP(_xlfn.XLOOKUP(Tool_clean!$D173,'AveragePrices&amp;Codes'!$A:$A,'AveragePrices&amp;Codes'!$B:$B),AGRIBALYSE_Raw!$B:$B,AGRIBALYSE_Raw!X:X)*$E173,_xlfn.XLOOKUP(_xlfn.XLOOKUP(Tool_clean!$D173,'AveragePrices&amp;Codes'!$A:$A,'AveragePrices&amp;Codes'!$B:$B),AGRIBALYSE_Cooked!$C:$C,AGRIBALYSE_Cooked!Y:Y)*$E173),"")</f>
        <v>0</v>
      </c>
      <c r="V173">
        <f>IFERROR(IF($F173="Raw",_xlfn.XLOOKUP(_xlfn.XLOOKUP(Tool_clean!$D173,'AveragePrices&amp;Codes'!$A:$A,'AveragePrices&amp;Codes'!$B:$B),AGRIBALYSE_Raw!$B:$B,AGRIBALYSE_Raw!Y:Y)*$E173,_xlfn.XLOOKUP(_xlfn.XLOOKUP(Tool_clean!$D173,'AveragePrices&amp;Codes'!$A:$A,'AveragePrices&amp;Codes'!$B:$B),AGRIBALYSE_Cooked!$C:$C,AGRIBALYSE_Cooked!Z:Z)*$E173),"")</f>
        <v>0</v>
      </c>
      <c r="W173">
        <f>IFERROR(IF($F173="Raw",_xlfn.XLOOKUP(_xlfn.XLOOKUP(Tool_clean!$D173,'AveragePrices&amp;Codes'!$A:$A,'AveragePrices&amp;Codes'!$B:$B),AGRIBALYSE_Raw!$B:$B,AGRIBALYSE_Raw!Z:Z)*$E173,_xlfn.XLOOKUP(_xlfn.XLOOKUP(Tool_clean!$D173,'AveragePrices&amp;Codes'!$A:$A,'AveragePrices&amp;Codes'!$B:$B),AGRIBALYSE_Cooked!$C:$C,AGRIBALYSE_Cooked!AA:AA)*$E173),"")</f>
        <v>0</v>
      </c>
      <c r="X173">
        <f>IFERROR(IF($F173="Raw",_xlfn.XLOOKUP(_xlfn.XLOOKUP(Tool_clean!$D173,'AveragePrices&amp;Codes'!$A:$A,'AveragePrices&amp;Codes'!$B:$B),AGRIBALYSE_Raw!$B:$B,AGRIBALYSE_Raw!AA:AA)*$E173,_xlfn.XLOOKUP(_xlfn.XLOOKUP(Tool_clean!$D173,'AveragePrices&amp;Codes'!$A:$A,'AveragePrices&amp;Codes'!$B:$B),AGRIBALYSE_Cooked!$C:$C,AGRIBALYSE_Cooked!AB:AB)*$E173),"")</f>
        <v>0</v>
      </c>
      <c r="Y173">
        <f>IFERROR(IF($F173="Raw",_xlfn.XLOOKUP(_xlfn.XLOOKUP(Tool_clean!$D173,'AveragePrices&amp;Codes'!$A:$A,'AveragePrices&amp;Codes'!$B:$B),AGRIBALYSE_Raw!$B:$B,AGRIBALYSE_Raw!AB:AB)*$E173,_xlfn.XLOOKUP(_xlfn.XLOOKUP(Tool_clean!$D173,'AveragePrices&amp;Codes'!$A:$A,'AveragePrices&amp;Codes'!$B:$B),AGRIBALYSE_Cooked!$C:$C,AGRIBALYSE_Cooked!AC:AC)*$E173),"")</f>
        <v>0</v>
      </c>
      <c r="Z173">
        <f>IFERROR(IF($F173="Raw",_xlfn.XLOOKUP(_xlfn.XLOOKUP(Tool_clean!$D173,'AveragePrices&amp;Codes'!$A:$A,'AveragePrices&amp;Codes'!$B:$B),AGRIBALYSE_Raw!$B:$B,AGRIBALYSE_Raw!AC:AC)*$E173,_xlfn.XLOOKUP(_xlfn.XLOOKUP(Tool_clean!$D173,'AveragePrices&amp;Codes'!$A:$A,'AveragePrices&amp;Codes'!$B:$B),AGRIBALYSE_Cooked!$C:$C,AGRIBALYSE_Cooked!AD:AD)*$E173),"")</f>
        <v>0</v>
      </c>
      <c r="AA173">
        <f>IFERROR(IF($F173="Raw",_xlfn.XLOOKUP(_xlfn.XLOOKUP(Tool_clean!$D173,'AveragePrices&amp;Codes'!$A:$A,'AveragePrices&amp;Codes'!$B:$B),AGRIBALYSE_Raw!$B:$B,AGRIBALYSE_Raw!AD:AD)*$E173,_xlfn.XLOOKUP(_xlfn.XLOOKUP(Tool_clean!$D173,'AveragePrices&amp;Codes'!$A:$A,'AveragePrices&amp;Codes'!$B:$B),AGRIBALYSE_Cooked!$C:$C,AGRIBALYSE_Cooked!AE:AE)*$E173),"")</f>
        <v>0</v>
      </c>
      <c r="AB173" t="str" cm="1">
        <f t="array" ref="AB173">IFERROR(_xlfn.XLOOKUP(Tool_clean!$F173&amp;$E$2,'Cooking methods'!$A:$A&amp;'Cooking methods'!$B:$B,'Cooking methods'!C:C)*$E173,"")</f>
        <v/>
      </c>
      <c r="AC173" t="str" cm="1">
        <f t="array" ref="AC173">IFERROR(_xlfn.XLOOKUP(Tool_clean!$F173&amp;$E$2,'Cooking methods'!$A:$A&amp;'Cooking methods'!$B:$B,'Cooking methods'!D:D)*$E173,"")</f>
        <v/>
      </c>
      <c r="AD173" t="str" cm="1">
        <f t="array" ref="AD173">IFERROR(_xlfn.XLOOKUP(Tool_clean!$F173&amp;$E$2,'Cooking methods'!$A:$A&amp;'Cooking methods'!$B:$B,'Cooking methods'!E:E)*$E173,"")</f>
        <v/>
      </c>
      <c r="AE173" t="str" cm="1">
        <f t="array" ref="AE173">IFERROR(_xlfn.XLOOKUP(Tool_clean!$F173&amp;$E$2,'Cooking methods'!$A:$A&amp;'Cooking methods'!$B:$B,'Cooking methods'!F:F)*$E173,"")</f>
        <v/>
      </c>
      <c r="AF173" t="str" cm="1">
        <f t="array" ref="AF173">IFERROR(_xlfn.XLOOKUP(Tool_clean!$F173&amp;$E$2,'Cooking methods'!$A:$A&amp;'Cooking methods'!$B:$B,'Cooking methods'!G:G)*$E173,"")</f>
        <v/>
      </c>
      <c r="AG173" t="str" cm="1">
        <f t="array" ref="AG173">IFERROR(_xlfn.XLOOKUP(Tool_clean!$F173&amp;$E$2,'Cooking methods'!$A:$A&amp;'Cooking methods'!$B:$B,'Cooking methods'!H:H)*$E173,"")</f>
        <v/>
      </c>
      <c r="AH173" t="str" cm="1">
        <f t="array" ref="AH173">IFERROR(_xlfn.XLOOKUP(Tool_clean!$F173&amp;$E$2,'Cooking methods'!$A:$A&amp;'Cooking methods'!$B:$B,'Cooking methods'!I:I)*$E173,"")</f>
        <v/>
      </c>
      <c r="AI173" t="str" cm="1">
        <f t="array" ref="AI173">IFERROR(_xlfn.XLOOKUP(Tool_clean!$F173&amp;$E$2,'Cooking methods'!$A:$A&amp;'Cooking methods'!$B:$B,'Cooking methods'!J:J)*$E173,"")</f>
        <v/>
      </c>
      <c r="AJ173" t="str" cm="1">
        <f t="array" ref="AJ173">IFERROR(_xlfn.XLOOKUP(Tool_clean!$F173&amp;$E$2,'Cooking methods'!$A:$A&amp;'Cooking methods'!$B:$B,'Cooking methods'!K:K)*$E173,"")</f>
        <v/>
      </c>
      <c r="AK173" t="str" cm="1">
        <f t="array" ref="AK173">IFERROR(_xlfn.XLOOKUP(Tool_clean!$F173&amp;$E$2,'Cooking methods'!$A:$A&amp;'Cooking methods'!$B:$B,'Cooking methods'!L:L)*$E173,"")</f>
        <v/>
      </c>
      <c r="AL173" t="str" cm="1">
        <f t="array" ref="AL173">IFERROR(_xlfn.XLOOKUP(Tool_clean!$F173&amp;$E$2,'Cooking methods'!$A:$A&amp;'Cooking methods'!$B:$B,'Cooking methods'!M:M)*$E173,"")</f>
        <v/>
      </c>
      <c r="AM173" t="str" cm="1">
        <f t="array" ref="AM173">IFERROR(_xlfn.XLOOKUP(Tool_clean!$F173&amp;$E$2,'Cooking methods'!$A:$A&amp;'Cooking methods'!$B:$B,'Cooking methods'!N:N)*$E173,"")</f>
        <v/>
      </c>
      <c r="AN173" t="str" cm="1">
        <f t="array" ref="AN173">IFERROR(_xlfn.XLOOKUP(Tool_clean!$F173&amp;$E$2,'Cooking methods'!$A:$A&amp;'Cooking methods'!$B:$B,'Cooking methods'!O:O)*$E173,"")</f>
        <v/>
      </c>
      <c r="AO173" t="str" cm="1">
        <f t="array" ref="AO173">IFERROR(_xlfn.XLOOKUP(Tool_clean!$F173&amp;$E$2,'Cooking methods'!$A:$A&amp;'Cooking methods'!$B:$B,'Cooking methods'!P:P)*$E173,"")</f>
        <v/>
      </c>
      <c r="AP173" t="str" cm="1">
        <f t="array" ref="AP173">IFERROR(_xlfn.XLOOKUP(Tool_clean!$F173&amp;$E$2,'Cooking methods'!$A:$A&amp;'Cooking methods'!$B:$B,'Cooking methods'!Q:Q)*$E173,"")</f>
        <v/>
      </c>
      <c r="AQ173" t="str" cm="1">
        <f t="array" ref="AQ173">IFERROR(_xlfn.XLOOKUP(Tool_clean!$F173&amp;$E$2,'Cooking methods'!$A:$A&amp;'Cooking methods'!$B:$B,'Cooking methods'!R:R)*$E173,"")</f>
        <v/>
      </c>
      <c r="AR173" t="str" cm="1">
        <f t="array" ref="AR173">IFERROR(_xlfn.XLOOKUP(Tool_clean!$G173&amp;$E$2,'Waste management'!$A:$A&amp;'Waste management'!$B:$B,'Waste management'!C:C)*$E173,"")</f>
        <v/>
      </c>
      <c r="AS173" t="str" cm="1">
        <f t="array" ref="AS173">IFERROR(_xlfn.XLOOKUP(Tool_clean!$G173&amp;$E$2,'Waste management'!$A:$A&amp;'Waste management'!$B:$B,'Waste management'!D:D)*$E173,"")</f>
        <v/>
      </c>
      <c r="AT173" t="str" cm="1">
        <f t="array" ref="AT173">IFERROR(_xlfn.XLOOKUP(Tool_clean!$G173&amp;$E$2,'Waste management'!$A:$A&amp;'Waste management'!$B:$B,'Waste management'!E:E)*$E173,"")</f>
        <v/>
      </c>
      <c r="AU173" t="str" cm="1">
        <f t="array" ref="AU173">IFERROR(_xlfn.XLOOKUP(Tool_clean!$G173&amp;$E$2,'Waste management'!$A:$A&amp;'Waste management'!$B:$B,'Waste management'!F:F)*$E173,"")</f>
        <v/>
      </c>
      <c r="AV173" t="str" cm="1">
        <f t="array" ref="AV173">IFERROR(_xlfn.XLOOKUP(Tool_clean!$G173&amp;$E$2,'Waste management'!$A:$A&amp;'Waste management'!$B:$B,'Waste management'!G:G)*$E173,"")</f>
        <v/>
      </c>
      <c r="AW173" t="str" cm="1">
        <f t="array" ref="AW173">IFERROR(_xlfn.XLOOKUP(Tool_clean!$G173&amp;$E$2,'Waste management'!$A:$A&amp;'Waste management'!$B:$B,'Waste management'!H:H)*$E173,"")</f>
        <v/>
      </c>
      <c r="AX173" t="str" cm="1">
        <f t="array" ref="AX173">IFERROR(_xlfn.XLOOKUP(Tool_clean!$G173&amp;$E$2,'Waste management'!$A:$A&amp;'Waste management'!$B:$B,'Waste management'!I:I)*$E173,"")</f>
        <v/>
      </c>
      <c r="AY173" t="str" cm="1">
        <f t="array" ref="AY173">IFERROR(_xlfn.XLOOKUP(Tool_clean!$G173&amp;$E$2,'Waste management'!$A:$A&amp;'Waste management'!$B:$B,'Waste management'!J:J)*$E173,"")</f>
        <v/>
      </c>
      <c r="AZ173" t="str" cm="1">
        <f t="array" ref="AZ173">IFERROR(_xlfn.XLOOKUP(Tool_clean!$G173&amp;$E$2,'Waste management'!$A:$A&amp;'Waste management'!$B:$B,'Waste management'!K:K)*$E173,"")</f>
        <v/>
      </c>
      <c r="BA173" t="str" cm="1">
        <f t="array" ref="BA173">IFERROR(_xlfn.XLOOKUP(Tool_clean!$G173&amp;$E$2,'Waste management'!$A:$A&amp;'Waste management'!$B:$B,'Waste management'!L:L)*$E173,"")</f>
        <v/>
      </c>
      <c r="BB173" t="str" cm="1">
        <f t="array" ref="BB173">IFERROR(_xlfn.XLOOKUP(Tool_clean!$G173&amp;$E$2,'Waste management'!$A:$A&amp;'Waste management'!$B:$B,'Waste management'!M:M)*$E173,"")</f>
        <v/>
      </c>
      <c r="BC173" t="str" cm="1">
        <f t="array" ref="BC173">IFERROR(_xlfn.XLOOKUP(Tool_clean!$G173&amp;$E$2,'Waste management'!$A:$A&amp;'Waste management'!$B:$B,'Waste management'!N:N)*$E173,"")</f>
        <v/>
      </c>
      <c r="BD173" t="str" cm="1">
        <f t="array" ref="BD173">IFERROR(_xlfn.XLOOKUP(Tool_clean!$G173&amp;$E$2,'Waste management'!$A:$A&amp;'Waste management'!$B:$B,'Waste management'!O:O)*$E173,"")</f>
        <v/>
      </c>
      <c r="BE173" t="str" cm="1">
        <f t="array" ref="BE173">IFERROR(_xlfn.XLOOKUP(Tool_clean!$G173&amp;$E$2,'Waste management'!$A:$A&amp;'Waste management'!$B:$B,'Waste management'!P:P)*$E173,"")</f>
        <v/>
      </c>
      <c r="BF173" t="str" cm="1">
        <f t="array" ref="BF173">IFERROR(_xlfn.XLOOKUP(Tool_clean!$G173&amp;$E$2,'Waste management'!$A:$A&amp;'Waste management'!$B:$B,'Waste management'!Q:Q)*$E173,"")</f>
        <v/>
      </c>
      <c r="BG173" t="str" cm="1">
        <f t="array" ref="BG173">IFERROR(_xlfn.XLOOKUP(Tool_clean!$G173&amp;$E$2,'Waste management'!$A:$A&amp;'Waste management'!$B:$B,'Waste management'!R:R)*$E173,"")</f>
        <v/>
      </c>
      <c r="BH173" t="str">
        <f>IFERROR((L173+AR173+AB173)*_xlfn.XLOOKUP(Tool_clean!BH$4,Monetization_Factors!$A:$A,Monetization_Factors!$D:$D),"")</f>
        <v/>
      </c>
      <c r="BI173" t="str">
        <f>IFERROR((M173+AS173+AC173)*_xlfn.XLOOKUP(Tool_clean!BI$4,Monetization_Factors!$A:$A,Monetization_Factors!$D:$D),"")</f>
        <v/>
      </c>
      <c r="BJ173" t="str">
        <f>IFERROR((N173+AT173+AD173)*_xlfn.XLOOKUP(Tool_clean!BJ$4,Monetization_Factors!$A:$A,Monetization_Factors!$D:$D),"")</f>
        <v/>
      </c>
      <c r="BK173" t="str">
        <f>IFERROR((O173+AU173+AE173)*_xlfn.XLOOKUP(Tool_clean!BK$4,Monetization_Factors!$A:$A,Monetization_Factors!$D:$D),"")</f>
        <v/>
      </c>
      <c r="BL173" t="str">
        <f>IFERROR((P173+AV173+AF173)*_xlfn.XLOOKUP(Tool_clean!BL$4,Monetization_Factors!$A:$A,Monetization_Factors!$D:$D),"")</f>
        <v/>
      </c>
      <c r="BM173" t="str">
        <f>IFERROR((Q173+AW173+AG173)*_xlfn.XLOOKUP(Tool_clean!BM$4,Monetization_Factors!$A:$A,Monetization_Factors!$D:$D),"")</f>
        <v/>
      </c>
      <c r="BN173" t="str">
        <f>IFERROR((R173+AX173+AH173)*_xlfn.XLOOKUP(Tool_clean!BN$4,Monetization_Factors!$A:$A,Monetization_Factors!$D:$D),"")</f>
        <v/>
      </c>
      <c r="BO173" t="str">
        <f>IFERROR((S173+AY173+AI173)*_xlfn.XLOOKUP(Tool_clean!BO$4,Monetization_Factors!$A:$A,Monetization_Factors!$D:$D),"")</f>
        <v/>
      </c>
      <c r="BP173" t="str">
        <f>IFERROR((T173+AZ173+AJ173)*_xlfn.XLOOKUP(Tool_clean!BP$4,Monetization_Factors!$A:$A,Monetization_Factors!$D:$D),"")</f>
        <v/>
      </c>
      <c r="BQ173" t="str">
        <f>IFERROR((U173+BA173+AK173)*_xlfn.XLOOKUP(Tool_clean!BQ$4,Monetization_Factors!$A:$A,Monetization_Factors!$D:$D),"")</f>
        <v/>
      </c>
      <c r="BR173" t="str">
        <f>IFERROR((V173+BB173+AL173)*_xlfn.XLOOKUP(Tool_clean!BR$4,Monetization_Factors!$A:$A,Monetization_Factors!$D:$D),"")</f>
        <v/>
      </c>
      <c r="BS173" t="str">
        <f>IFERROR((W173+BC173+AM173)*_xlfn.XLOOKUP(Tool_clean!BS$4,Monetization_Factors!$A:$A,Monetization_Factors!$D:$D),"")</f>
        <v/>
      </c>
      <c r="BT173" t="str">
        <f>IFERROR((X173+BD173+AN173)*_xlfn.XLOOKUP(Tool_clean!BT$4,Monetization_Factors!$A:$A,Monetization_Factors!$D:$D),"")</f>
        <v/>
      </c>
      <c r="BU173" t="str">
        <f>IFERROR((Y173+BE173+AO173)*_xlfn.XLOOKUP(Tool_clean!BU$4,Monetization_Factors!$A:$A,Monetization_Factors!$D:$D),"")</f>
        <v/>
      </c>
      <c r="BV173" t="str">
        <f>IFERROR((Z173+BF173+AP173)*_xlfn.XLOOKUP(Tool_clean!BV$4,Monetization_Factors!$A:$A,Monetization_Factors!$D:$D),"")</f>
        <v/>
      </c>
      <c r="BW173" t="str">
        <f>IFERROR((AA173+BG173+AQ173)*_xlfn.XLOOKUP(Tool_clean!BW$4,Monetization_Factors!$A:$A,Monetization_Factors!$D:$D),"")</f>
        <v/>
      </c>
      <c r="BX173" s="38" t="str" cm="1">
        <f t="array" ref="BX173">IFERROR(_xlfn.IFS(I173&gt;0,I173*E173,I173="",J173*E173),"")</f>
        <v/>
      </c>
      <c r="BY173" s="38">
        <f t="shared" si="195"/>
        <v>0</v>
      </c>
      <c r="BZ173" s="38" t="str">
        <f t="shared" si="196"/>
        <v/>
      </c>
      <c r="CA173" s="38" t="str">
        <f t="shared" si="197"/>
        <v/>
      </c>
      <c r="CB173" t="str">
        <f t="shared" si="198"/>
        <v/>
      </c>
      <c r="CC173" t="str">
        <f t="shared" si="199"/>
        <v/>
      </c>
      <c r="CD173" t="str">
        <f t="shared" si="200"/>
        <v/>
      </c>
      <c r="CE173" t="str">
        <f t="shared" si="201"/>
        <v/>
      </c>
      <c r="CF173" t="str">
        <f t="shared" si="202"/>
        <v/>
      </c>
      <c r="CG173" t="str">
        <f t="shared" si="203"/>
        <v/>
      </c>
      <c r="CH173" t="str">
        <f t="shared" si="204"/>
        <v/>
      </c>
      <c r="CI173" t="str">
        <f t="shared" si="205"/>
        <v/>
      </c>
      <c r="CJ173" t="str">
        <f t="shared" si="206"/>
        <v/>
      </c>
      <c r="CK173" t="str">
        <f t="shared" si="207"/>
        <v/>
      </c>
      <c r="CL173" t="str">
        <f t="shared" si="208"/>
        <v/>
      </c>
      <c r="CM173" t="str">
        <f t="shared" si="209"/>
        <v/>
      </c>
      <c r="CN173" t="str">
        <f t="shared" si="210"/>
        <v/>
      </c>
      <c r="CO173" t="str">
        <f t="shared" si="211"/>
        <v/>
      </c>
      <c r="CP173" t="str">
        <f t="shared" si="212"/>
        <v/>
      </c>
      <c r="CQ173" t="str">
        <f t="shared" si="213"/>
        <v/>
      </c>
      <c r="CR173" t="str">
        <f t="shared" si="214"/>
        <v/>
      </c>
      <c r="CS173" t="str">
        <f t="shared" si="215"/>
        <v/>
      </c>
      <c r="CT173" t="str">
        <f t="shared" si="216"/>
        <v/>
      </c>
      <c r="CU173" t="str">
        <f t="shared" si="217"/>
        <v/>
      </c>
      <c r="CV173" t="str">
        <f t="shared" si="218"/>
        <v/>
      </c>
      <c r="CW173" t="str">
        <f t="shared" si="219"/>
        <v/>
      </c>
      <c r="CX173" t="str">
        <f t="shared" si="220"/>
        <v/>
      </c>
      <c r="CY173" t="str">
        <f t="shared" si="221"/>
        <v/>
      </c>
      <c r="CZ173" t="str">
        <f t="shared" si="222"/>
        <v/>
      </c>
      <c r="DA173" t="str">
        <f t="shared" si="223"/>
        <v/>
      </c>
      <c r="DB173" t="str">
        <f t="shared" si="224"/>
        <v/>
      </c>
      <c r="DC173" t="str">
        <f t="shared" si="225"/>
        <v/>
      </c>
      <c r="DD173" t="str">
        <f t="shared" si="226"/>
        <v/>
      </c>
      <c r="DE173" t="str">
        <f t="shared" si="227"/>
        <v/>
      </c>
      <c r="DF173" t="str">
        <f t="shared" si="228"/>
        <v/>
      </c>
      <c r="DG173" t="str">
        <f t="shared" si="229"/>
        <v/>
      </c>
      <c r="DH173" s="5" t="str">
        <f>IFERROR((CR173*$B$2*(1-$H173)*('CAR.CAP_per person'!B$2))/(_xlfn.XLOOKUP($E$2,EU_countries_GDP!$A$2:$A$29,EU_countries_GDP!$E$2:$E$29)),"")</f>
        <v/>
      </c>
      <c r="DI173" s="5" t="str">
        <f>IFERROR((CS173*$B$2*(1-$H173)*('CAR.CAP_per person'!C$2))/(_xlfn.XLOOKUP($E$2,EU_countries_GDP!$A$2:$A$29,EU_countries_GDP!$E$2:$E$29)),"")</f>
        <v/>
      </c>
      <c r="DJ173" s="5" t="str">
        <f>IFERROR((CT173*$B$2*(1-$H173)*('CAR.CAP_per person'!D$2))/(_xlfn.XLOOKUP($E$2,EU_countries_GDP!$A$2:$A$29,EU_countries_GDP!$E$2:$E$29)),"")</f>
        <v/>
      </c>
      <c r="DK173" s="5" t="str">
        <f>IFERROR((CU173*$B$2*(1-$H173)*('CAR.CAP_per person'!E$2))/(_xlfn.XLOOKUP($E$2,EU_countries_GDP!$A$2:$A$29,EU_countries_GDP!$E$2:$E$29)),"")</f>
        <v/>
      </c>
      <c r="DL173" s="5" t="str">
        <f>IFERROR((CV173*$B$2*(1-$H173)*('CAR.CAP_per person'!F$2))/(_xlfn.XLOOKUP($E$2,EU_countries_GDP!$A$2:$A$29,EU_countries_GDP!$E$2:$E$29)),"")</f>
        <v/>
      </c>
      <c r="DM173" s="5" t="str">
        <f>IFERROR((CW173*$B$2*(1-$H173)*('CAR.CAP_per person'!G$2))/(_xlfn.XLOOKUP($E$2,EU_countries_GDP!$A$2:$A$29,EU_countries_GDP!$E$2:$E$29)),"")</f>
        <v/>
      </c>
      <c r="DN173" s="5" t="str">
        <f>IFERROR((CX173*$B$2*(1-$H173)*('CAR.CAP_per person'!H$2))/(_xlfn.XLOOKUP($E$2,EU_countries_GDP!$A$2:$A$29,EU_countries_GDP!$E$2:$E$29)),"")</f>
        <v/>
      </c>
      <c r="DO173" s="5" t="str">
        <f>IFERROR((CY173*$B$2*(1-$H173)*('CAR.CAP_per person'!I$2))/(_xlfn.XLOOKUP($E$2,EU_countries_GDP!$A$2:$A$29,EU_countries_GDP!$E$2:$E$29)),"")</f>
        <v/>
      </c>
      <c r="DP173" s="5" t="str">
        <f>IFERROR((CZ173*$B$2*(1-$H173)*('CAR.CAP_per person'!J$2))/(_xlfn.XLOOKUP($E$2,EU_countries_GDP!$A$2:$A$29,EU_countries_GDP!$E$2:$E$29)),"")</f>
        <v/>
      </c>
      <c r="DQ173" s="5" t="str">
        <f>IFERROR((DA173*$B$2*(1-$H173)*('CAR.CAP_per person'!K$2))/(_xlfn.XLOOKUP($E$2,EU_countries_GDP!$A$2:$A$29,EU_countries_GDP!$E$2:$E$29)),"")</f>
        <v/>
      </c>
      <c r="DR173" s="5" t="str">
        <f>IFERROR((DB173*$B$2*(1-$H173)*('CAR.CAP_per person'!L$2))/(_xlfn.XLOOKUP($E$2,EU_countries_GDP!$A$2:$A$29,EU_countries_GDP!$E$2:$E$29)),"")</f>
        <v/>
      </c>
      <c r="DS173" s="5" t="str">
        <f>IFERROR((DC173*$B$2*(1-$H173)*('CAR.CAP_per person'!M$2))/(_xlfn.XLOOKUP($E$2,EU_countries_GDP!$A$2:$A$29,EU_countries_GDP!$E$2:$E$29)),"")</f>
        <v/>
      </c>
      <c r="DT173" s="5" t="str">
        <f>IFERROR((DD173*$B$2*(1-$H173)*('CAR.CAP_per person'!N$2))/(_xlfn.XLOOKUP($E$2,EU_countries_GDP!$A$2:$A$29,EU_countries_GDP!$E$2:$E$29)),"")</f>
        <v/>
      </c>
      <c r="DU173" s="5" t="str">
        <f>IFERROR((DE173*$B$2*(1-$H173)*('CAR.CAP_per person'!O$2))/(_xlfn.XLOOKUP($E$2,EU_countries_GDP!$A$2:$A$29,EU_countries_GDP!$E$2:$E$29)),"")</f>
        <v/>
      </c>
      <c r="DV173" s="5" t="str">
        <f>IFERROR((DF173*$B$2*(1-$H173)*('CAR.CAP_per person'!P$2))/(_xlfn.XLOOKUP($E$2,EU_countries_GDP!$A$2:$A$29,EU_countries_GDP!$E$2:$E$29)),"")</f>
        <v/>
      </c>
      <c r="DW173" s="5" t="str">
        <f>IFERROR((DG173*$B$2*(1-$H173)*('CAR.CAP_per person'!Q$2))/(_xlfn.XLOOKUP($E$2,EU_countries_GDP!$A$2:$A$29,EU_countries_GDP!$E$2:$E$29)),"")</f>
        <v/>
      </c>
    </row>
    <row r="174" spans="2:127">
      <c r="B174" t="str">
        <f>_xlfn.XLOOKUP(D174,Table5[Ingredient],Table5[Category],"",FALSE)</f>
        <v/>
      </c>
      <c r="C174" s="33"/>
      <c r="D174" s="33"/>
      <c r="E174" s="33"/>
      <c r="F174" s="33"/>
      <c r="G174" s="33"/>
      <c r="H174" s="33"/>
      <c r="I174" s="33"/>
      <c r="J174" s="37" t="str">
        <f>IFERROR(INDEX('AveragePrices&amp;Codes'!G:AG, MATCH($D174, 'AveragePrices&amp;Codes'!$A:$A, 0), MATCH(Tool_clean!$E$2, 'AveragePrices&amp;Codes'!$G$1:$AG$1, 0)),"")</f>
        <v/>
      </c>
      <c r="K174" s="37" t="str">
        <f t="shared" si="194"/>
        <v/>
      </c>
      <c r="L174">
        <f>IFERROR(IF($F174="Raw",_xlfn.XLOOKUP(_xlfn.XLOOKUP(Tool_clean!$D174,'AveragePrices&amp;Codes'!$A:$A,'AveragePrices&amp;Codes'!$B:$B),AGRIBALYSE_Raw!$B:$B,AGRIBALYSE_Raw!O:O)*$E174,_xlfn.XLOOKUP(_xlfn.XLOOKUP(Tool_clean!$D174,'AveragePrices&amp;Codes'!$A:$A,'AveragePrices&amp;Codes'!$B:$B),AGRIBALYSE_Cooked!$C:$C,AGRIBALYSE_Cooked!P:P)*$E174),"")</f>
        <v>0</v>
      </c>
      <c r="M174">
        <f>IFERROR(IF($F174="Raw",_xlfn.XLOOKUP(_xlfn.XLOOKUP(Tool_clean!$D174,'AveragePrices&amp;Codes'!$A:$A,'AveragePrices&amp;Codes'!$B:$B),AGRIBALYSE_Raw!$B:$B,AGRIBALYSE_Raw!P:P)*$E174,_xlfn.XLOOKUP(_xlfn.XLOOKUP(Tool_clean!$D174,'AveragePrices&amp;Codes'!$A:$A,'AveragePrices&amp;Codes'!$B:$B),AGRIBALYSE_Cooked!$C:$C,AGRIBALYSE_Cooked!Q:Q)*$E174),"")</f>
        <v>0</v>
      </c>
      <c r="N174">
        <f>IFERROR(IF($F174="Raw",_xlfn.XLOOKUP(_xlfn.XLOOKUP(Tool_clean!$D174,'AveragePrices&amp;Codes'!$A:$A,'AveragePrices&amp;Codes'!$B:$B),AGRIBALYSE_Raw!$B:$B,AGRIBALYSE_Raw!Q:Q)*$E174,_xlfn.XLOOKUP(_xlfn.XLOOKUP(Tool_clean!$D174,'AveragePrices&amp;Codes'!$A:$A,'AveragePrices&amp;Codes'!$B:$B),AGRIBALYSE_Cooked!$C:$C,AGRIBALYSE_Cooked!R:R)*$E174),"")</f>
        <v>0</v>
      </c>
      <c r="O174">
        <f>IFERROR(IF($F174="Raw",_xlfn.XLOOKUP(_xlfn.XLOOKUP(Tool_clean!$D174,'AveragePrices&amp;Codes'!$A:$A,'AveragePrices&amp;Codes'!$B:$B),AGRIBALYSE_Raw!$B:$B,AGRIBALYSE_Raw!R:R)*$E174,_xlfn.XLOOKUP(_xlfn.XLOOKUP(Tool_clean!$D174,'AveragePrices&amp;Codes'!$A:$A,'AveragePrices&amp;Codes'!$B:$B),AGRIBALYSE_Cooked!$C:$C,AGRIBALYSE_Cooked!S:S)*$E174),"")</f>
        <v>0</v>
      </c>
      <c r="P174">
        <f>IFERROR(IF($F174="Raw",_xlfn.XLOOKUP(_xlfn.XLOOKUP(Tool_clean!$D174,'AveragePrices&amp;Codes'!$A:$A,'AveragePrices&amp;Codes'!$B:$B),AGRIBALYSE_Raw!$B:$B,AGRIBALYSE_Raw!S:S)*$E174,_xlfn.XLOOKUP(_xlfn.XLOOKUP(Tool_clean!$D174,'AveragePrices&amp;Codes'!$A:$A,'AveragePrices&amp;Codes'!$B:$B),AGRIBALYSE_Cooked!$C:$C,AGRIBALYSE_Cooked!T:T)*$E174),"")</f>
        <v>0</v>
      </c>
      <c r="Q174">
        <f>IFERROR(IF($F174="Raw",_xlfn.XLOOKUP(_xlfn.XLOOKUP(Tool_clean!$D174,'AveragePrices&amp;Codes'!$A:$A,'AveragePrices&amp;Codes'!$B:$B),AGRIBALYSE_Raw!$B:$B,AGRIBALYSE_Raw!T:T)*$E174,_xlfn.XLOOKUP(_xlfn.XLOOKUP(Tool_clean!$D174,'AveragePrices&amp;Codes'!$A:$A,'AveragePrices&amp;Codes'!$B:$B),AGRIBALYSE_Cooked!$C:$C,AGRIBALYSE_Cooked!U:U)*$E174),"")</f>
        <v>0</v>
      </c>
      <c r="R174">
        <f>IFERROR(IF($F174="Raw",_xlfn.XLOOKUP(_xlfn.XLOOKUP(Tool_clean!$D174,'AveragePrices&amp;Codes'!$A:$A,'AveragePrices&amp;Codes'!$B:$B),AGRIBALYSE_Raw!$B:$B,AGRIBALYSE_Raw!U:U)*$E174,_xlfn.XLOOKUP(_xlfn.XLOOKUP(Tool_clean!$D174,'AveragePrices&amp;Codes'!$A:$A,'AveragePrices&amp;Codes'!$B:$B),AGRIBALYSE_Cooked!$C:$C,AGRIBALYSE_Cooked!V:V)*$E174),"")</f>
        <v>0</v>
      </c>
      <c r="S174">
        <f>IFERROR(IF($F174="Raw",_xlfn.XLOOKUP(_xlfn.XLOOKUP(Tool_clean!$D174,'AveragePrices&amp;Codes'!$A:$A,'AveragePrices&amp;Codes'!$B:$B),AGRIBALYSE_Raw!$B:$B,AGRIBALYSE_Raw!V:V)*$E174,_xlfn.XLOOKUP(_xlfn.XLOOKUP(Tool_clean!$D174,'AveragePrices&amp;Codes'!$A:$A,'AveragePrices&amp;Codes'!$B:$B),AGRIBALYSE_Cooked!$C:$C,AGRIBALYSE_Cooked!W:W)*$E174),"")</f>
        <v>0</v>
      </c>
      <c r="T174">
        <f>IFERROR(IF($F174="Raw",_xlfn.XLOOKUP(_xlfn.XLOOKUP(Tool_clean!$D174,'AveragePrices&amp;Codes'!$A:$A,'AveragePrices&amp;Codes'!$B:$B),AGRIBALYSE_Raw!$B:$B,AGRIBALYSE_Raw!W:W)*$E174,_xlfn.XLOOKUP(_xlfn.XLOOKUP(Tool_clean!$D174,'AveragePrices&amp;Codes'!$A:$A,'AveragePrices&amp;Codes'!$B:$B),AGRIBALYSE_Cooked!$C:$C,AGRIBALYSE_Cooked!X:X)*$E174),"")</f>
        <v>0</v>
      </c>
      <c r="U174">
        <f>IFERROR(IF($F174="Raw",_xlfn.XLOOKUP(_xlfn.XLOOKUP(Tool_clean!$D174,'AveragePrices&amp;Codes'!$A:$A,'AveragePrices&amp;Codes'!$B:$B),AGRIBALYSE_Raw!$B:$B,AGRIBALYSE_Raw!X:X)*$E174,_xlfn.XLOOKUP(_xlfn.XLOOKUP(Tool_clean!$D174,'AveragePrices&amp;Codes'!$A:$A,'AveragePrices&amp;Codes'!$B:$B),AGRIBALYSE_Cooked!$C:$C,AGRIBALYSE_Cooked!Y:Y)*$E174),"")</f>
        <v>0</v>
      </c>
      <c r="V174">
        <f>IFERROR(IF($F174="Raw",_xlfn.XLOOKUP(_xlfn.XLOOKUP(Tool_clean!$D174,'AveragePrices&amp;Codes'!$A:$A,'AveragePrices&amp;Codes'!$B:$B),AGRIBALYSE_Raw!$B:$B,AGRIBALYSE_Raw!Y:Y)*$E174,_xlfn.XLOOKUP(_xlfn.XLOOKUP(Tool_clean!$D174,'AveragePrices&amp;Codes'!$A:$A,'AveragePrices&amp;Codes'!$B:$B),AGRIBALYSE_Cooked!$C:$C,AGRIBALYSE_Cooked!Z:Z)*$E174),"")</f>
        <v>0</v>
      </c>
      <c r="W174">
        <f>IFERROR(IF($F174="Raw",_xlfn.XLOOKUP(_xlfn.XLOOKUP(Tool_clean!$D174,'AveragePrices&amp;Codes'!$A:$A,'AveragePrices&amp;Codes'!$B:$B),AGRIBALYSE_Raw!$B:$B,AGRIBALYSE_Raw!Z:Z)*$E174,_xlfn.XLOOKUP(_xlfn.XLOOKUP(Tool_clean!$D174,'AveragePrices&amp;Codes'!$A:$A,'AveragePrices&amp;Codes'!$B:$B),AGRIBALYSE_Cooked!$C:$C,AGRIBALYSE_Cooked!AA:AA)*$E174),"")</f>
        <v>0</v>
      </c>
      <c r="X174">
        <f>IFERROR(IF($F174="Raw",_xlfn.XLOOKUP(_xlfn.XLOOKUP(Tool_clean!$D174,'AveragePrices&amp;Codes'!$A:$A,'AveragePrices&amp;Codes'!$B:$B),AGRIBALYSE_Raw!$B:$B,AGRIBALYSE_Raw!AA:AA)*$E174,_xlfn.XLOOKUP(_xlfn.XLOOKUP(Tool_clean!$D174,'AveragePrices&amp;Codes'!$A:$A,'AveragePrices&amp;Codes'!$B:$B),AGRIBALYSE_Cooked!$C:$C,AGRIBALYSE_Cooked!AB:AB)*$E174),"")</f>
        <v>0</v>
      </c>
      <c r="Y174">
        <f>IFERROR(IF($F174="Raw",_xlfn.XLOOKUP(_xlfn.XLOOKUP(Tool_clean!$D174,'AveragePrices&amp;Codes'!$A:$A,'AveragePrices&amp;Codes'!$B:$B),AGRIBALYSE_Raw!$B:$B,AGRIBALYSE_Raw!AB:AB)*$E174,_xlfn.XLOOKUP(_xlfn.XLOOKUP(Tool_clean!$D174,'AveragePrices&amp;Codes'!$A:$A,'AveragePrices&amp;Codes'!$B:$B),AGRIBALYSE_Cooked!$C:$C,AGRIBALYSE_Cooked!AC:AC)*$E174),"")</f>
        <v>0</v>
      </c>
      <c r="Z174">
        <f>IFERROR(IF($F174="Raw",_xlfn.XLOOKUP(_xlfn.XLOOKUP(Tool_clean!$D174,'AveragePrices&amp;Codes'!$A:$A,'AveragePrices&amp;Codes'!$B:$B),AGRIBALYSE_Raw!$B:$B,AGRIBALYSE_Raw!AC:AC)*$E174,_xlfn.XLOOKUP(_xlfn.XLOOKUP(Tool_clean!$D174,'AveragePrices&amp;Codes'!$A:$A,'AveragePrices&amp;Codes'!$B:$B),AGRIBALYSE_Cooked!$C:$C,AGRIBALYSE_Cooked!AD:AD)*$E174),"")</f>
        <v>0</v>
      </c>
      <c r="AA174">
        <f>IFERROR(IF($F174="Raw",_xlfn.XLOOKUP(_xlfn.XLOOKUP(Tool_clean!$D174,'AveragePrices&amp;Codes'!$A:$A,'AveragePrices&amp;Codes'!$B:$B),AGRIBALYSE_Raw!$B:$B,AGRIBALYSE_Raw!AD:AD)*$E174,_xlfn.XLOOKUP(_xlfn.XLOOKUP(Tool_clean!$D174,'AveragePrices&amp;Codes'!$A:$A,'AveragePrices&amp;Codes'!$B:$B),AGRIBALYSE_Cooked!$C:$C,AGRIBALYSE_Cooked!AE:AE)*$E174),"")</f>
        <v>0</v>
      </c>
      <c r="AB174" t="str" cm="1">
        <f t="array" ref="AB174">IFERROR(_xlfn.XLOOKUP(Tool_clean!$F174&amp;$E$2,'Cooking methods'!$A:$A&amp;'Cooking methods'!$B:$B,'Cooking methods'!C:C)*$E174,"")</f>
        <v/>
      </c>
      <c r="AC174" t="str" cm="1">
        <f t="array" ref="AC174">IFERROR(_xlfn.XLOOKUP(Tool_clean!$F174&amp;$E$2,'Cooking methods'!$A:$A&amp;'Cooking methods'!$B:$B,'Cooking methods'!D:D)*$E174,"")</f>
        <v/>
      </c>
      <c r="AD174" t="str" cm="1">
        <f t="array" ref="AD174">IFERROR(_xlfn.XLOOKUP(Tool_clean!$F174&amp;$E$2,'Cooking methods'!$A:$A&amp;'Cooking methods'!$B:$B,'Cooking methods'!E:E)*$E174,"")</f>
        <v/>
      </c>
      <c r="AE174" t="str" cm="1">
        <f t="array" ref="AE174">IFERROR(_xlfn.XLOOKUP(Tool_clean!$F174&amp;$E$2,'Cooking methods'!$A:$A&amp;'Cooking methods'!$B:$B,'Cooking methods'!F:F)*$E174,"")</f>
        <v/>
      </c>
      <c r="AF174" t="str" cm="1">
        <f t="array" ref="AF174">IFERROR(_xlfn.XLOOKUP(Tool_clean!$F174&amp;$E$2,'Cooking methods'!$A:$A&amp;'Cooking methods'!$B:$B,'Cooking methods'!G:G)*$E174,"")</f>
        <v/>
      </c>
      <c r="AG174" t="str" cm="1">
        <f t="array" ref="AG174">IFERROR(_xlfn.XLOOKUP(Tool_clean!$F174&amp;$E$2,'Cooking methods'!$A:$A&amp;'Cooking methods'!$B:$B,'Cooking methods'!H:H)*$E174,"")</f>
        <v/>
      </c>
      <c r="AH174" t="str" cm="1">
        <f t="array" ref="AH174">IFERROR(_xlfn.XLOOKUP(Tool_clean!$F174&amp;$E$2,'Cooking methods'!$A:$A&amp;'Cooking methods'!$B:$B,'Cooking methods'!I:I)*$E174,"")</f>
        <v/>
      </c>
      <c r="AI174" t="str" cm="1">
        <f t="array" ref="AI174">IFERROR(_xlfn.XLOOKUP(Tool_clean!$F174&amp;$E$2,'Cooking methods'!$A:$A&amp;'Cooking methods'!$B:$B,'Cooking methods'!J:J)*$E174,"")</f>
        <v/>
      </c>
      <c r="AJ174" t="str" cm="1">
        <f t="array" ref="AJ174">IFERROR(_xlfn.XLOOKUP(Tool_clean!$F174&amp;$E$2,'Cooking methods'!$A:$A&amp;'Cooking methods'!$B:$B,'Cooking methods'!K:K)*$E174,"")</f>
        <v/>
      </c>
      <c r="AK174" t="str" cm="1">
        <f t="array" ref="AK174">IFERROR(_xlfn.XLOOKUP(Tool_clean!$F174&amp;$E$2,'Cooking methods'!$A:$A&amp;'Cooking methods'!$B:$B,'Cooking methods'!L:L)*$E174,"")</f>
        <v/>
      </c>
      <c r="AL174" t="str" cm="1">
        <f t="array" ref="AL174">IFERROR(_xlfn.XLOOKUP(Tool_clean!$F174&amp;$E$2,'Cooking methods'!$A:$A&amp;'Cooking methods'!$B:$B,'Cooking methods'!M:M)*$E174,"")</f>
        <v/>
      </c>
      <c r="AM174" t="str" cm="1">
        <f t="array" ref="AM174">IFERROR(_xlfn.XLOOKUP(Tool_clean!$F174&amp;$E$2,'Cooking methods'!$A:$A&amp;'Cooking methods'!$B:$B,'Cooking methods'!N:N)*$E174,"")</f>
        <v/>
      </c>
      <c r="AN174" t="str" cm="1">
        <f t="array" ref="AN174">IFERROR(_xlfn.XLOOKUP(Tool_clean!$F174&amp;$E$2,'Cooking methods'!$A:$A&amp;'Cooking methods'!$B:$B,'Cooking methods'!O:O)*$E174,"")</f>
        <v/>
      </c>
      <c r="AO174" t="str" cm="1">
        <f t="array" ref="AO174">IFERROR(_xlfn.XLOOKUP(Tool_clean!$F174&amp;$E$2,'Cooking methods'!$A:$A&amp;'Cooking methods'!$B:$B,'Cooking methods'!P:P)*$E174,"")</f>
        <v/>
      </c>
      <c r="AP174" t="str" cm="1">
        <f t="array" ref="AP174">IFERROR(_xlfn.XLOOKUP(Tool_clean!$F174&amp;$E$2,'Cooking methods'!$A:$A&amp;'Cooking methods'!$B:$B,'Cooking methods'!Q:Q)*$E174,"")</f>
        <v/>
      </c>
      <c r="AQ174" t="str" cm="1">
        <f t="array" ref="AQ174">IFERROR(_xlfn.XLOOKUP(Tool_clean!$F174&amp;$E$2,'Cooking methods'!$A:$A&amp;'Cooking methods'!$B:$B,'Cooking methods'!R:R)*$E174,"")</f>
        <v/>
      </c>
      <c r="AR174" t="str" cm="1">
        <f t="array" ref="AR174">IFERROR(_xlfn.XLOOKUP(Tool_clean!$G174&amp;$E$2,'Waste management'!$A:$A&amp;'Waste management'!$B:$B,'Waste management'!C:C)*$E174,"")</f>
        <v/>
      </c>
      <c r="AS174" t="str" cm="1">
        <f t="array" ref="AS174">IFERROR(_xlfn.XLOOKUP(Tool_clean!$G174&amp;$E$2,'Waste management'!$A:$A&amp;'Waste management'!$B:$B,'Waste management'!D:D)*$E174,"")</f>
        <v/>
      </c>
      <c r="AT174" t="str" cm="1">
        <f t="array" ref="AT174">IFERROR(_xlfn.XLOOKUP(Tool_clean!$G174&amp;$E$2,'Waste management'!$A:$A&amp;'Waste management'!$B:$B,'Waste management'!E:E)*$E174,"")</f>
        <v/>
      </c>
      <c r="AU174" t="str" cm="1">
        <f t="array" ref="AU174">IFERROR(_xlfn.XLOOKUP(Tool_clean!$G174&amp;$E$2,'Waste management'!$A:$A&amp;'Waste management'!$B:$B,'Waste management'!F:F)*$E174,"")</f>
        <v/>
      </c>
      <c r="AV174" t="str" cm="1">
        <f t="array" ref="AV174">IFERROR(_xlfn.XLOOKUP(Tool_clean!$G174&amp;$E$2,'Waste management'!$A:$A&amp;'Waste management'!$B:$B,'Waste management'!G:G)*$E174,"")</f>
        <v/>
      </c>
      <c r="AW174" t="str" cm="1">
        <f t="array" ref="AW174">IFERROR(_xlfn.XLOOKUP(Tool_clean!$G174&amp;$E$2,'Waste management'!$A:$A&amp;'Waste management'!$B:$B,'Waste management'!H:H)*$E174,"")</f>
        <v/>
      </c>
      <c r="AX174" t="str" cm="1">
        <f t="array" ref="AX174">IFERROR(_xlfn.XLOOKUP(Tool_clean!$G174&amp;$E$2,'Waste management'!$A:$A&amp;'Waste management'!$B:$B,'Waste management'!I:I)*$E174,"")</f>
        <v/>
      </c>
      <c r="AY174" t="str" cm="1">
        <f t="array" ref="AY174">IFERROR(_xlfn.XLOOKUP(Tool_clean!$G174&amp;$E$2,'Waste management'!$A:$A&amp;'Waste management'!$B:$B,'Waste management'!J:J)*$E174,"")</f>
        <v/>
      </c>
      <c r="AZ174" t="str" cm="1">
        <f t="array" ref="AZ174">IFERROR(_xlfn.XLOOKUP(Tool_clean!$G174&amp;$E$2,'Waste management'!$A:$A&amp;'Waste management'!$B:$B,'Waste management'!K:K)*$E174,"")</f>
        <v/>
      </c>
      <c r="BA174" t="str" cm="1">
        <f t="array" ref="BA174">IFERROR(_xlfn.XLOOKUP(Tool_clean!$G174&amp;$E$2,'Waste management'!$A:$A&amp;'Waste management'!$B:$B,'Waste management'!L:L)*$E174,"")</f>
        <v/>
      </c>
      <c r="BB174" t="str" cm="1">
        <f t="array" ref="BB174">IFERROR(_xlfn.XLOOKUP(Tool_clean!$G174&amp;$E$2,'Waste management'!$A:$A&amp;'Waste management'!$B:$B,'Waste management'!M:M)*$E174,"")</f>
        <v/>
      </c>
      <c r="BC174" t="str" cm="1">
        <f t="array" ref="BC174">IFERROR(_xlfn.XLOOKUP(Tool_clean!$G174&amp;$E$2,'Waste management'!$A:$A&amp;'Waste management'!$B:$B,'Waste management'!N:N)*$E174,"")</f>
        <v/>
      </c>
      <c r="BD174" t="str" cm="1">
        <f t="array" ref="BD174">IFERROR(_xlfn.XLOOKUP(Tool_clean!$G174&amp;$E$2,'Waste management'!$A:$A&amp;'Waste management'!$B:$B,'Waste management'!O:O)*$E174,"")</f>
        <v/>
      </c>
      <c r="BE174" t="str" cm="1">
        <f t="array" ref="BE174">IFERROR(_xlfn.XLOOKUP(Tool_clean!$G174&amp;$E$2,'Waste management'!$A:$A&amp;'Waste management'!$B:$B,'Waste management'!P:P)*$E174,"")</f>
        <v/>
      </c>
      <c r="BF174" t="str" cm="1">
        <f t="array" ref="BF174">IFERROR(_xlfn.XLOOKUP(Tool_clean!$G174&amp;$E$2,'Waste management'!$A:$A&amp;'Waste management'!$B:$B,'Waste management'!Q:Q)*$E174,"")</f>
        <v/>
      </c>
      <c r="BG174" t="str" cm="1">
        <f t="array" ref="BG174">IFERROR(_xlfn.XLOOKUP(Tool_clean!$G174&amp;$E$2,'Waste management'!$A:$A&amp;'Waste management'!$B:$B,'Waste management'!R:R)*$E174,"")</f>
        <v/>
      </c>
      <c r="BH174" t="str">
        <f>IFERROR((L174+AR174+AB174)*_xlfn.XLOOKUP(Tool_clean!BH$4,Monetization_Factors!$A:$A,Monetization_Factors!$D:$D),"")</f>
        <v/>
      </c>
      <c r="BI174" t="str">
        <f>IFERROR((M174+AS174+AC174)*_xlfn.XLOOKUP(Tool_clean!BI$4,Monetization_Factors!$A:$A,Monetization_Factors!$D:$D),"")</f>
        <v/>
      </c>
      <c r="BJ174" t="str">
        <f>IFERROR((N174+AT174+AD174)*_xlfn.XLOOKUP(Tool_clean!BJ$4,Monetization_Factors!$A:$A,Monetization_Factors!$D:$D),"")</f>
        <v/>
      </c>
      <c r="BK174" t="str">
        <f>IFERROR((O174+AU174+AE174)*_xlfn.XLOOKUP(Tool_clean!BK$4,Monetization_Factors!$A:$A,Monetization_Factors!$D:$D),"")</f>
        <v/>
      </c>
      <c r="BL174" t="str">
        <f>IFERROR((P174+AV174+AF174)*_xlfn.XLOOKUP(Tool_clean!BL$4,Monetization_Factors!$A:$A,Monetization_Factors!$D:$D),"")</f>
        <v/>
      </c>
      <c r="BM174" t="str">
        <f>IFERROR((Q174+AW174+AG174)*_xlfn.XLOOKUP(Tool_clean!BM$4,Monetization_Factors!$A:$A,Monetization_Factors!$D:$D),"")</f>
        <v/>
      </c>
      <c r="BN174" t="str">
        <f>IFERROR((R174+AX174+AH174)*_xlfn.XLOOKUP(Tool_clean!BN$4,Monetization_Factors!$A:$A,Monetization_Factors!$D:$D),"")</f>
        <v/>
      </c>
      <c r="BO174" t="str">
        <f>IFERROR((S174+AY174+AI174)*_xlfn.XLOOKUP(Tool_clean!BO$4,Monetization_Factors!$A:$A,Monetization_Factors!$D:$D),"")</f>
        <v/>
      </c>
      <c r="BP174" t="str">
        <f>IFERROR((T174+AZ174+AJ174)*_xlfn.XLOOKUP(Tool_clean!BP$4,Monetization_Factors!$A:$A,Monetization_Factors!$D:$D),"")</f>
        <v/>
      </c>
      <c r="BQ174" t="str">
        <f>IFERROR((U174+BA174+AK174)*_xlfn.XLOOKUP(Tool_clean!BQ$4,Monetization_Factors!$A:$A,Monetization_Factors!$D:$D),"")</f>
        <v/>
      </c>
      <c r="BR174" t="str">
        <f>IFERROR((V174+BB174+AL174)*_xlfn.XLOOKUP(Tool_clean!BR$4,Monetization_Factors!$A:$A,Monetization_Factors!$D:$D),"")</f>
        <v/>
      </c>
      <c r="BS174" t="str">
        <f>IFERROR((W174+BC174+AM174)*_xlfn.XLOOKUP(Tool_clean!BS$4,Monetization_Factors!$A:$A,Monetization_Factors!$D:$D),"")</f>
        <v/>
      </c>
      <c r="BT174" t="str">
        <f>IFERROR((X174+BD174+AN174)*_xlfn.XLOOKUP(Tool_clean!BT$4,Monetization_Factors!$A:$A,Monetization_Factors!$D:$D),"")</f>
        <v/>
      </c>
      <c r="BU174" t="str">
        <f>IFERROR((Y174+BE174+AO174)*_xlfn.XLOOKUP(Tool_clean!BU$4,Monetization_Factors!$A:$A,Monetization_Factors!$D:$D),"")</f>
        <v/>
      </c>
      <c r="BV174" t="str">
        <f>IFERROR((Z174+BF174+AP174)*_xlfn.XLOOKUP(Tool_clean!BV$4,Monetization_Factors!$A:$A,Monetization_Factors!$D:$D),"")</f>
        <v/>
      </c>
      <c r="BW174" t="str">
        <f>IFERROR((AA174+BG174+AQ174)*_xlfn.XLOOKUP(Tool_clean!BW$4,Monetization_Factors!$A:$A,Monetization_Factors!$D:$D),"")</f>
        <v/>
      </c>
      <c r="BX174" s="38" t="str" cm="1">
        <f t="array" ref="BX174">IFERROR(_xlfn.IFS(I174&gt;0,I174*E174,I174="",J174*E174),"")</f>
        <v/>
      </c>
      <c r="BY174" s="38">
        <f t="shared" si="195"/>
        <v>0</v>
      </c>
      <c r="BZ174" s="38" t="str">
        <f t="shared" si="196"/>
        <v/>
      </c>
      <c r="CA174" s="38" t="str">
        <f t="shared" si="197"/>
        <v/>
      </c>
      <c r="CB174" t="str">
        <f t="shared" si="198"/>
        <v/>
      </c>
      <c r="CC174" t="str">
        <f t="shared" si="199"/>
        <v/>
      </c>
      <c r="CD174" t="str">
        <f t="shared" si="200"/>
        <v/>
      </c>
      <c r="CE174" t="str">
        <f t="shared" si="201"/>
        <v/>
      </c>
      <c r="CF174" t="str">
        <f t="shared" si="202"/>
        <v/>
      </c>
      <c r="CG174" t="str">
        <f t="shared" si="203"/>
        <v/>
      </c>
      <c r="CH174" t="str">
        <f t="shared" si="204"/>
        <v/>
      </c>
      <c r="CI174" t="str">
        <f t="shared" si="205"/>
        <v/>
      </c>
      <c r="CJ174" t="str">
        <f t="shared" si="206"/>
        <v/>
      </c>
      <c r="CK174" t="str">
        <f t="shared" si="207"/>
        <v/>
      </c>
      <c r="CL174" t="str">
        <f t="shared" si="208"/>
        <v/>
      </c>
      <c r="CM174" t="str">
        <f t="shared" si="209"/>
        <v/>
      </c>
      <c r="CN174" t="str">
        <f t="shared" si="210"/>
        <v/>
      </c>
      <c r="CO174" t="str">
        <f t="shared" si="211"/>
        <v/>
      </c>
      <c r="CP174" t="str">
        <f t="shared" si="212"/>
        <v/>
      </c>
      <c r="CQ174" t="str">
        <f t="shared" si="213"/>
        <v/>
      </c>
      <c r="CR174" t="str">
        <f t="shared" si="214"/>
        <v/>
      </c>
      <c r="CS174" t="str">
        <f t="shared" si="215"/>
        <v/>
      </c>
      <c r="CT174" t="str">
        <f t="shared" si="216"/>
        <v/>
      </c>
      <c r="CU174" t="str">
        <f t="shared" si="217"/>
        <v/>
      </c>
      <c r="CV174" t="str">
        <f t="shared" si="218"/>
        <v/>
      </c>
      <c r="CW174" t="str">
        <f t="shared" si="219"/>
        <v/>
      </c>
      <c r="CX174" t="str">
        <f t="shared" si="220"/>
        <v/>
      </c>
      <c r="CY174" t="str">
        <f t="shared" si="221"/>
        <v/>
      </c>
      <c r="CZ174" t="str">
        <f t="shared" si="222"/>
        <v/>
      </c>
      <c r="DA174" t="str">
        <f t="shared" si="223"/>
        <v/>
      </c>
      <c r="DB174" t="str">
        <f t="shared" si="224"/>
        <v/>
      </c>
      <c r="DC174" t="str">
        <f t="shared" si="225"/>
        <v/>
      </c>
      <c r="DD174" t="str">
        <f t="shared" si="226"/>
        <v/>
      </c>
      <c r="DE174" t="str">
        <f t="shared" si="227"/>
        <v/>
      </c>
      <c r="DF174" t="str">
        <f t="shared" si="228"/>
        <v/>
      </c>
      <c r="DG174" t="str">
        <f t="shared" si="229"/>
        <v/>
      </c>
      <c r="DH174" s="5" t="str">
        <f>IFERROR((CR174*$B$2*(1-$H174)*('CAR.CAP_per person'!B$2))/(_xlfn.XLOOKUP($E$2,EU_countries_GDP!$A$2:$A$29,EU_countries_GDP!$E$2:$E$29)),"")</f>
        <v/>
      </c>
      <c r="DI174" s="5" t="str">
        <f>IFERROR((CS174*$B$2*(1-$H174)*('CAR.CAP_per person'!C$2))/(_xlfn.XLOOKUP($E$2,EU_countries_GDP!$A$2:$A$29,EU_countries_GDP!$E$2:$E$29)),"")</f>
        <v/>
      </c>
      <c r="DJ174" s="5" t="str">
        <f>IFERROR((CT174*$B$2*(1-$H174)*('CAR.CAP_per person'!D$2))/(_xlfn.XLOOKUP($E$2,EU_countries_GDP!$A$2:$A$29,EU_countries_GDP!$E$2:$E$29)),"")</f>
        <v/>
      </c>
      <c r="DK174" s="5" t="str">
        <f>IFERROR((CU174*$B$2*(1-$H174)*('CAR.CAP_per person'!E$2))/(_xlfn.XLOOKUP($E$2,EU_countries_GDP!$A$2:$A$29,EU_countries_GDP!$E$2:$E$29)),"")</f>
        <v/>
      </c>
      <c r="DL174" s="5" t="str">
        <f>IFERROR((CV174*$B$2*(1-$H174)*('CAR.CAP_per person'!F$2))/(_xlfn.XLOOKUP($E$2,EU_countries_GDP!$A$2:$A$29,EU_countries_GDP!$E$2:$E$29)),"")</f>
        <v/>
      </c>
      <c r="DM174" s="5" t="str">
        <f>IFERROR((CW174*$B$2*(1-$H174)*('CAR.CAP_per person'!G$2))/(_xlfn.XLOOKUP($E$2,EU_countries_GDP!$A$2:$A$29,EU_countries_GDP!$E$2:$E$29)),"")</f>
        <v/>
      </c>
      <c r="DN174" s="5" t="str">
        <f>IFERROR((CX174*$B$2*(1-$H174)*('CAR.CAP_per person'!H$2))/(_xlfn.XLOOKUP($E$2,EU_countries_GDP!$A$2:$A$29,EU_countries_GDP!$E$2:$E$29)),"")</f>
        <v/>
      </c>
      <c r="DO174" s="5" t="str">
        <f>IFERROR((CY174*$B$2*(1-$H174)*('CAR.CAP_per person'!I$2))/(_xlfn.XLOOKUP($E$2,EU_countries_GDP!$A$2:$A$29,EU_countries_GDP!$E$2:$E$29)),"")</f>
        <v/>
      </c>
      <c r="DP174" s="5" t="str">
        <f>IFERROR((CZ174*$B$2*(1-$H174)*('CAR.CAP_per person'!J$2))/(_xlfn.XLOOKUP($E$2,EU_countries_GDP!$A$2:$A$29,EU_countries_GDP!$E$2:$E$29)),"")</f>
        <v/>
      </c>
      <c r="DQ174" s="5" t="str">
        <f>IFERROR((DA174*$B$2*(1-$H174)*('CAR.CAP_per person'!K$2))/(_xlfn.XLOOKUP($E$2,EU_countries_GDP!$A$2:$A$29,EU_countries_GDP!$E$2:$E$29)),"")</f>
        <v/>
      </c>
      <c r="DR174" s="5" t="str">
        <f>IFERROR((DB174*$B$2*(1-$H174)*('CAR.CAP_per person'!L$2))/(_xlfn.XLOOKUP($E$2,EU_countries_GDP!$A$2:$A$29,EU_countries_GDP!$E$2:$E$29)),"")</f>
        <v/>
      </c>
      <c r="DS174" s="5" t="str">
        <f>IFERROR((DC174*$B$2*(1-$H174)*('CAR.CAP_per person'!M$2))/(_xlfn.XLOOKUP($E$2,EU_countries_GDP!$A$2:$A$29,EU_countries_GDP!$E$2:$E$29)),"")</f>
        <v/>
      </c>
      <c r="DT174" s="5" t="str">
        <f>IFERROR((DD174*$B$2*(1-$H174)*('CAR.CAP_per person'!N$2))/(_xlfn.XLOOKUP($E$2,EU_countries_GDP!$A$2:$A$29,EU_countries_GDP!$E$2:$E$29)),"")</f>
        <v/>
      </c>
      <c r="DU174" s="5" t="str">
        <f>IFERROR((DE174*$B$2*(1-$H174)*('CAR.CAP_per person'!O$2))/(_xlfn.XLOOKUP($E$2,EU_countries_GDP!$A$2:$A$29,EU_countries_GDP!$E$2:$E$29)),"")</f>
        <v/>
      </c>
      <c r="DV174" s="5" t="str">
        <f>IFERROR((DF174*$B$2*(1-$H174)*('CAR.CAP_per person'!P$2))/(_xlfn.XLOOKUP($E$2,EU_countries_GDP!$A$2:$A$29,EU_countries_GDP!$E$2:$E$29)),"")</f>
        <v/>
      </c>
      <c r="DW174" s="5" t="str">
        <f>IFERROR((DG174*$B$2*(1-$H174)*('CAR.CAP_per person'!Q$2))/(_xlfn.XLOOKUP($E$2,EU_countries_GDP!$A$2:$A$29,EU_countries_GDP!$E$2:$E$29)),"")</f>
        <v/>
      </c>
    </row>
    <row r="175" spans="2:127">
      <c r="B175" t="str">
        <f>_xlfn.XLOOKUP(D175,Table5[Ingredient],Table5[Category],"",FALSE)</f>
        <v/>
      </c>
      <c r="C175" s="33"/>
      <c r="D175" s="33"/>
      <c r="E175" s="33"/>
      <c r="F175" s="33"/>
      <c r="G175" s="33"/>
      <c r="H175" s="33"/>
      <c r="I175" s="33"/>
      <c r="J175" s="37" t="str">
        <f>IFERROR(INDEX('AveragePrices&amp;Codes'!G:AG, MATCH($D175, 'AveragePrices&amp;Codes'!$A:$A, 0), MATCH(Tool_clean!$E$2, 'AveragePrices&amp;Codes'!$G$1:$AG$1, 0)),"")</f>
        <v/>
      </c>
      <c r="K175" s="37" t="str">
        <f t="shared" si="194"/>
        <v/>
      </c>
      <c r="L175">
        <f>IFERROR(IF($F175="Raw",_xlfn.XLOOKUP(_xlfn.XLOOKUP(Tool_clean!$D175,'AveragePrices&amp;Codes'!$A:$A,'AveragePrices&amp;Codes'!$B:$B),AGRIBALYSE_Raw!$B:$B,AGRIBALYSE_Raw!O:O)*$E175,_xlfn.XLOOKUP(_xlfn.XLOOKUP(Tool_clean!$D175,'AveragePrices&amp;Codes'!$A:$A,'AveragePrices&amp;Codes'!$B:$B),AGRIBALYSE_Cooked!$C:$C,AGRIBALYSE_Cooked!P:P)*$E175),"")</f>
        <v>0</v>
      </c>
      <c r="M175">
        <f>IFERROR(IF($F175="Raw",_xlfn.XLOOKUP(_xlfn.XLOOKUP(Tool_clean!$D175,'AveragePrices&amp;Codes'!$A:$A,'AveragePrices&amp;Codes'!$B:$B),AGRIBALYSE_Raw!$B:$B,AGRIBALYSE_Raw!P:P)*$E175,_xlfn.XLOOKUP(_xlfn.XLOOKUP(Tool_clean!$D175,'AveragePrices&amp;Codes'!$A:$A,'AveragePrices&amp;Codes'!$B:$B),AGRIBALYSE_Cooked!$C:$C,AGRIBALYSE_Cooked!Q:Q)*$E175),"")</f>
        <v>0</v>
      </c>
      <c r="N175">
        <f>IFERROR(IF($F175="Raw",_xlfn.XLOOKUP(_xlfn.XLOOKUP(Tool_clean!$D175,'AveragePrices&amp;Codes'!$A:$A,'AveragePrices&amp;Codes'!$B:$B),AGRIBALYSE_Raw!$B:$B,AGRIBALYSE_Raw!Q:Q)*$E175,_xlfn.XLOOKUP(_xlfn.XLOOKUP(Tool_clean!$D175,'AveragePrices&amp;Codes'!$A:$A,'AveragePrices&amp;Codes'!$B:$B),AGRIBALYSE_Cooked!$C:$C,AGRIBALYSE_Cooked!R:R)*$E175),"")</f>
        <v>0</v>
      </c>
      <c r="O175">
        <f>IFERROR(IF($F175="Raw",_xlfn.XLOOKUP(_xlfn.XLOOKUP(Tool_clean!$D175,'AveragePrices&amp;Codes'!$A:$A,'AveragePrices&amp;Codes'!$B:$B),AGRIBALYSE_Raw!$B:$B,AGRIBALYSE_Raw!R:R)*$E175,_xlfn.XLOOKUP(_xlfn.XLOOKUP(Tool_clean!$D175,'AveragePrices&amp;Codes'!$A:$A,'AveragePrices&amp;Codes'!$B:$B),AGRIBALYSE_Cooked!$C:$C,AGRIBALYSE_Cooked!S:S)*$E175),"")</f>
        <v>0</v>
      </c>
      <c r="P175">
        <f>IFERROR(IF($F175="Raw",_xlfn.XLOOKUP(_xlfn.XLOOKUP(Tool_clean!$D175,'AveragePrices&amp;Codes'!$A:$A,'AveragePrices&amp;Codes'!$B:$B),AGRIBALYSE_Raw!$B:$B,AGRIBALYSE_Raw!S:S)*$E175,_xlfn.XLOOKUP(_xlfn.XLOOKUP(Tool_clean!$D175,'AveragePrices&amp;Codes'!$A:$A,'AveragePrices&amp;Codes'!$B:$B),AGRIBALYSE_Cooked!$C:$C,AGRIBALYSE_Cooked!T:T)*$E175),"")</f>
        <v>0</v>
      </c>
      <c r="Q175">
        <f>IFERROR(IF($F175="Raw",_xlfn.XLOOKUP(_xlfn.XLOOKUP(Tool_clean!$D175,'AveragePrices&amp;Codes'!$A:$A,'AveragePrices&amp;Codes'!$B:$B),AGRIBALYSE_Raw!$B:$B,AGRIBALYSE_Raw!T:T)*$E175,_xlfn.XLOOKUP(_xlfn.XLOOKUP(Tool_clean!$D175,'AveragePrices&amp;Codes'!$A:$A,'AveragePrices&amp;Codes'!$B:$B),AGRIBALYSE_Cooked!$C:$C,AGRIBALYSE_Cooked!U:U)*$E175),"")</f>
        <v>0</v>
      </c>
      <c r="R175">
        <f>IFERROR(IF($F175="Raw",_xlfn.XLOOKUP(_xlfn.XLOOKUP(Tool_clean!$D175,'AveragePrices&amp;Codes'!$A:$A,'AveragePrices&amp;Codes'!$B:$B),AGRIBALYSE_Raw!$B:$B,AGRIBALYSE_Raw!U:U)*$E175,_xlfn.XLOOKUP(_xlfn.XLOOKUP(Tool_clean!$D175,'AveragePrices&amp;Codes'!$A:$A,'AveragePrices&amp;Codes'!$B:$B),AGRIBALYSE_Cooked!$C:$C,AGRIBALYSE_Cooked!V:V)*$E175),"")</f>
        <v>0</v>
      </c>
      <c r="S175">
        <f>IFERROR(IF($F175="Raw",_xlfn.XLOOKUP(_xlfn.XLOOKUP(Tool_clean!$D175,'AveragePrices&amp;Codes'!$A:$A,'AveragePrices&amp;Codes'!$B:$B),AGRIBALYSE_Raw!$B:$B,AGRIBALYSE_Raw!V:V)*$E175,_xlfn.XLOOKUP(_xlfn.XLOOKUP(Tool_clean!$D175,'AveragePrices&amp;Codes'!$A:$A,'AveragePrices&amp;Codes'!$B:$B),AGRIBALYSE_Cooked!$C:$C,AGRIBALYSE_Cooked!W:W)*$E175),"")</f>
        <v>0</v>
      </c>
      <c r="T175">
        <f>IFERROR(IF($F175="Raw",_xlfn.XLOOKUP(_xlfn.XLOOKUP(Tool_clean!$D175,'AveragePrices&amp;Codes'!$A:$A,'AveragePrices&amp;Codes'!$B:$B),AGRIBALYSE_Raw!$B:$B,AGRIBALYSE_Raw!W:W)*$E175,_xlfn.XLOOKUP(_xlfn.XLOOKUP(Tool_clean!$D175,'AveragePrices&amp;Codes'!$A:$A,'AveragePrices&amp;Codes'!$B:$B),AGRIBALYSE_Cooked!$C:$C,AGRIBALYSE_Cooked!X:X)*$E175),"")</f>
        <v>0</v>
      </c>
      <c r="U175">
        <f>IFERROR(IF($F175="Raw",_xlfn.XLOOKUP(_xlfn.XLOOKUP(Tool_clean!$D175,'AveragePrices&amp;Codes'!$A:$A,'AveragePrices&amp;Codes'!$B:$B),AGRIBALYSE_Raw!$B:$B,AGRIBALYSE_Raw!X:X)*$E175,_xlfn.XLOOKUP(_xlfn.XLOOKUP(Tool_clean!$D175,'AveragePrices&amp;Codes'!$A:$A,'AveragePrices&amp;Codes'!$B:$B),AGRIBALYSE_Cooked!$C:$C,AGRIBALYSE_Cooked!Y:Y)*$E175),"")</f>
        <v>0</v>
      </c>
      <c r="V175">
        <f>IFERROR(IF($F175="Raw",_xlfn.XLOOKUP(_xlfn.XLOOKUP(Tool_clean!$D175,'AveragePrices&amp;Codes'!$A:$A,'AveragePrices&amp;Codes'!$B:$B),AGRIBALYSE_Raw!$B:$B,AGRIBALYSE_Raw!Y:Y)*$E175,_xlfn.XLOOKUP(_xlfn.XLOOKUP(Tool_clean!$D175,'AveragePrices&amp;Codes'!$A:$A,'AveragePrices&amp;Codes'!$B:$B),AGRIBALYSE_Cooked!$C:$C,AGRIBALYSE_Cooked!Z:Z)*$E175),"")</f>
        <v>0</v>
      </c>
      <c r="W175">
        <f>IFERROR(IF($F175="Raw",_xlfn.XLOOKUP(_xlfn.XLOOKUP(Tool_clean!$D175,'AveragePrices&amp;Codes'!$A:$A,'AveragePrices&amp;Codes'!$B:$B),AGRIBALYSE_Raw!$B:$B,AGRIBALYSE_Raw!Z:Z)*$E175,_xlfn.XLOOKUP(_xlfn.XLOOKUP(Tool_clean!$D175,'AveragePrices&amp;Codes'!$A:$A,'AveragePrices&amp;Codes'!$B:$B),AGRIBALYSE_Cooked!$C:$C,AGRIBALYSE_Cooked!AA:AA)*$E175),"")</f>
        <v>0</v>
      </c>
      <c r="X175">
        <f>IFERROR(IF($F175="Raw",_xlfn.XLOOKUP(_xlfn.XLOOKUP(Tool_clean!$D175,'AveragePrices&amp;Codes'!$A:$A,'AveragePrices&amp;Codes'!$B:$B),AGRIBALYSE_Raw!$B:$B,AGRIBALYSE_Raw!AA:AA)*$E175,_xlfn.XLOOKUP(_xlfn.XLOOKUP(Tool_clean!$D175,'AveragePrices&amp;Codes'!$A:$A,'AveragePrices&amp;Codes'!$B:$B),AGRIBALYSE_Cooked!$C:$C,AGRIBALYSE_Cooked!AB:AB)*$E175),"")</f>
        <v>0</v>
      </c>
      <c r="Y175">
        <f>IFERROR(IF($F175="Raw",_xlfn.XLOOKUP(_xlfn.XLOOKUP(Tool_clean!$D175,'AveragePrices&amp;Codes'!$A:$A,'AveragePrices&amp;Codes'!$B:$B),AGRIBALYSE_Raw!$B:$B,AGRIBALYSE_Raw!AB:AB)*$E175,_xlfn.XLOOKUP(_xlfn.XLOOKUP(Tool_clean!$D175,'AveragePrices&amp;Codes'!$A:$A,'AveragePrices&amp;Codes'!$B:$B),AGRIBALYSE_Cooked!$C:$C,AGRIBALYSE_Cooked!AC:AC)*$E175),"")</f>
        <v>0</v>
      </c>
      <c r="Z175">
        <f>IFERROR(IF($F175="Raw",_xlfn.XLOOKUP(_xlfn.XLOOKUP(Tool_clean!$D175,'AveragePrices&amp;Codes'!$A:$A,'AveragePrices&amp;Codes'!$B:$B),AGRIBALYSE_Raw!$B:$B,AGRIBALYSE_Raw!AC:AC)*$E175,_xlfn.XLOOKUP(_xlfn.XLOOKUP(Tool_clean!$D175,'AveragePrices&amp;Codes'!$A:$A,'AveragePrices&amp;Codes'!$B:$B),AGRIBALYSE_Cooked!$C:$C,AGRIBALYSE_Cooked!AD:AD)*$E175),"")</f>
        <v>0</v>
      </c>
      <c r="AA175">
        <f>IFERROR(IF($F175="Raw",_xlfn.XLOOKUP(_xlfn.XLOOKUP(Tool_clean!$D175,'AveragePrices&amp;Codes'!$A:$A,'AveragePrices&amp;Codes'!$B:$B),AGRIBALYSE_Raw!$B:$B,AGRIBALYSE_Raw!AD:AD)*$E175,_xlfn.XLOOKUP(_xlfn.XLOOKUP(Tool_clean!$D175,'AveragePrices&amp;Codes'!$A:$A,'AveragePrices&amp;Codes'!$B:$B),AGRIBALYSE_Cooked!$C:$C,AGRIBALYSE_Cooked!AE:AE)*$E175),"")</f>
        <v>0</v>
      </c>
      <c r="AB175" t="str" cm="1">
        <f t="array" ref="AB175">IFERROR(_xlfn.XLOOKUP(Tool_clean!$F175&amp;$E$2,'Cooking methods'!$A:$A&amp;'Cooking methods'!$B:$B,'Cooking methods'!C:C)*$E175,"")</f>
        <v/>
      </c>
      <c r="AC175" t="str" cm="1">
        <f t="array" ref="AC175">IFERROR(_xlfn.XLOOKUP(Tool_clean!$F175&amp;$E$2,'Cooking methods'!$A:$A&amp;'Cooking methods'!$B:$B,'Cooking methods'!D:D)*$E175,"")</f>
        <v/>
      </c>
      <c r="AD175" t="str" cm="1">
        <f t="array" ref="AD175">IFERROR(_xlfn.XLOOKUP(Tool_clean!$F175&amp;$E$2,'Cooking methods'!$A:$A&amp;'Cooking methods'!$B:$B,'Cooking methods'!E:E)*$E175,"")</f>
        <v/>
      </c>
      <c r="AE175" t="str" cm="1">
        <f t="array" ref="AE175">IFERROR(_xlfn.XLOOKUP(Tool_clean!$F175&amp;$E$2,'Cooking methods'!$A:$A&amp;'Cooking methods'!$B:$B,'Cooking methods'!F:F)*$E175,"")</f>
        <v/>
      </c>
      <c r="AF175" t="str" cm="1">
        <f t="array" ref="AF175">IFERROR(_xlfn.XLOOKUP(Tool_clean!$F175&amp;$E$2,'Cooking methods'!$A:$A&amp;'Cooking methods'!$B:$B,'Cooking methods'!G:G)*$E175,"")</f>
        <v/>
      </c>
      <c r="AG175" t="str" cm="1">
        <f t="array" ref="AG175">IFERROR(_xlfn.XLOOKUP(Tool_clean!$F175&amp;$E$2,'Cooking methods'!$A:$A&amp;'Cooking methods'!$B:$B,'Cooking methods'!H:H)*$E175,"")</f>
        <v/>
      </c>
      <c r="AH175" t="str" cm="1">
        <f t="array" ref="AH175">IFERROR(_xlfn.XLOOKUP(Tool_clean!$F175&amp;$E$2,'Cooking methods'!$A:$A&amp;'Cooking methods'!$B:$B,'Cooking methods'!I:I)*$E175,"")</f>
        <v/>
      </c>
      <c r="AI175" t="str" cm="1">
        <f t="array" ref="AI175">IFERROR(_xlfn.XLOOKUP(Tool_clean!$F175&amp;$E$2,'Cooking methods'!$A:$A&amp;'Cooking methods'!$B:$B,'Cooking methods'!J:J)*$E175,"")</f>
        <v/>
      </c>
      <c r="AJ175" t="str" cm="1">
        <f t="array" ref="AJ175">IFERROR(_xlfn.XLOOKUP(Tool_clean!$F175&amp;$E$2,'Cooking methods'!$A:$A&amp;'Cooking methods'!$B:$B,'Cooking methods'!K:K)*$E175,"")</f>
        <v/>
      </c>
      <c r="AK175" t="str" cm="1">
        <f t="array" ref="AK175">IFERROR(_xlfn.XLOOKUP(Tool_clean!$F175&amp;$E$2,'Cooking methods'!$A:$A&amp;'Cooking methods'!$B:$B,'Cooking methods'!L:L)*$E175,"")</f>
        <v/>
      </c>
      <c r="AL175" t="str" cm="1">
        <f t="array" ref="AL175">IFERROR(_xlfn.XLOOKUP(Tool_clean!$F175&amp;$E$2,'Cooking methods'!$A:$A&amp;'Cooking methods'!$B:$B,'Cooking methods'!M:M)*$E175,"")</f>
        <v/>
      </c>
      <c r="AM175" t="str" cm="1">
        <f t="array" ref="AM175">IFERROR(_xlfn.XLOOKUP(Tool_clean!$F175&amp;$E$2,'Cooking methods'!$A:$A&amp;'Cooking methods'!$B:$B,'Cooking methods'!N:N)*$E175,"")</f>
        <v/>
      </c>
      <c r="AN175" t="str" cm="1">
        <f t="array" ref="AN175">IFERROR(_xlfn.XLOOKUP(Tool_clean!$F175&amp;$E$2,'Cooking methods'!$A:$A&amp;'Cooking methods'!$B:$B,'Cooking methods'!O:O)*$E175,"")</f>
        <v/>
      </c>
      <c r="AO175" t="str" cm="1">
        <f t="array" ref="AO175">IFERROR(_xlfn.XLOOKUP(Tool_clean!$F175&amp;$E$2,'Cooking methods'!$A:$A&amp;'Cooking methods'!$B:$B,'Cooking methods'!P:P)*$E175,"")</f>
        <v/>
      </c>
      <c r="AP175" t="str" cm="1">
        <f t="array" ref="AP175">IFERROR(_xlfn.XLOOKUP(Tool_clean!$F175&amp;$E$2,'Cooking methods'!$A:$A&amp;'Cooking methods'!$B:$B,'Cooking methods'!Q:Q)*$E175,"")</f>
        <v/>
      </c>
      <c r="AQ175" t="str" cm="1">
        <f t="array" ref="AQ175">IFERROR(_xlfn.XLOOKUP(Tool_clean!$F175&amp;$E$2,'Cooking methods'!$A:$A&amp;'Cooking methods'!$B:$B,'Cooking methods'!R:R)*$E175,"")</f>
        <v/>
      </c>
      <c r="AR175" t="str" cm="1">
        <f t="array" ref="AR175">IFERROR(_xlfn.XLOOKUP(Tool_clean!$G175&amp;$E$2,'Waste management'!$A:$A&amp;'Waste management'!$B:$B,'Waste management'!C:C)*$E175,"")</f>
        <v/>
      </c>
      <c r="AS175" t="str" cm="1">
        <f t="array" ref="AS175">IFERROR(_xlfn.XLOOKUP(Tool_clean!$G175&amp;$E$2,'Waste management'!$A:$A&amp;'Waste management'!$B:$B,'Waste management'!D:D)*$E175,"")</f>
        <v/>
      </c>
      <c r="AT175" t="str" cm="1">
        <f t="array" ref="AT175">IFERROR(_xlfn.XLOOKUP(Tool_clean!$G175&amp;$E$2,'Waste management'!$A:$A&amp;'Waste management'!$B:$B,'Waste management'!E:E)*$E175,"")</f>
        <v/>
      </c>
      <c r="AU175" t="str" cm="1">
        <f t="array" ref="AU175">IFERROR(_xlfn.XLOOKUP(Tool_clean!$G175&amp;$E$2,'Waste management'!$A:$A&amp;'Waste management'!$B:$B,'Waste management'!F:F)*$E175,"")</f>
        <v/>
      </c>
      <c r="AV175" t="str" cm="1">
        <f t="array" ref="AV175">IFERROR(_xlfn.XLOOKUP(Tool_clean!$G175&amp;$E$2,'Waste management'!$A:$A&amp;'Waste management'!$B:$B,'Waste management'!G:G)*$E175,"")</f>
        <v/>
      </c>
      <c r="AW175" t="str" cm="1">
        <f t="array" ref="AW175">IFERROR(_xlfn.XLOOKUP(Tool_clean!$G175&amp;$E$2,'Waste management'!$A:$A&amp;'Waste management'!$B:$B,'Waste management'!H:H)*$E175,"")</f>
        <v/>
      </c>
      <c r="AX175" t="str" cm="1">
        <f t="array" ref="AX175">IFERROR(_xlfn.XLOOKUP(Tool_clean!$G175&amp;$E$2,'Waste management'!$A:$A&amp;'Waste management'!$B:$B,'Waste management'!I:I)*$E175,"")</f>
        <v/>
      </c>
      <c r="AY175" t="str" cm="1">
        <f t="array" ref="AY175">IFERROR(_xlfn.XLOOKUP(Tool_clean!$G175&amp;$E$2,'Waste management'!$A:$A&amp;'Waste management'!$B:$B,'Waste management'!J:J)*$E175,"")</f>
        <v/>
      </c>
      <c r="AZ175" t="str" cm="1">
        <f t="array" ref="AZ175">IFERROR(_xlfn.XLOOKUP(Tool_clean!$G175&amp;$E$2,'Waste management'!$A:$A&amp;'Waste management'!$B:$B,'Waste management'!K:K)*$E175,"")</f>
        <v/>
      </c>
      <c r="BA175" t="str" cm="1">
        <f t="array" ref="BA175">IFERROR(_xlfn.XLOOKUP(Tool_clean!$G175&amp;$E$2,'Waste management'!$A:$A&amp;'Waste management'!$B:$B,'Waste management'!L:L)*$E175,"")</f>
        <v/>
      </c>
      <c r="BB175" t="str" cm="1">
        <f t="array" ref="BB175">IFERROR(_xlfn.XLOOKUP(Tool_clean!$G175&amp;$E$2,'Waste management'!$A:$A&amp;'Waste management'!$B:$B,'Waste management'!M:M)*$E175,"")</f>
        <v/>
      </c>
      <c r="BC175" t="str" cm="1">
        <f t="array" ref="BC175">IFERROR(_xlfn.XLOOKUP(Tool_clean!$G175&amp;$E$2,'Waste management'!$A:$A&amp;'Waste management'!$B:$B,'Waste management'!N:N)*$E175,"")</f>
        <v/>
      </c>
      <c r="BD175" t="str" cm="1">
        <f t="array" ref="BD175">IFERROR(_xlfn.XLOOKUP(Tool_clean!$G175&amp;$E$2,'Waste management'!$A:$A&amp;'Waste management'!$B:$B,'Waste management'!O:O)*$E175,"")</f>
        <v/>
      </c>
      <c r="BE175" t="str" cm="1">
        <f t="array" ref="BE175">IFERROR(_xlfn.XLOOKUP(Tool_clean!$G175&amp;$E$2,'Waste management'!$A:$A&amp;'Waste management'!$B:$B,'Waste management'!P:P)*$E175,"")</f>
        <v/>
      </c>
      <c r="BF175" t="str" cm="1">
        <f t="array" ref="BF175">IFERROR(_xlfn.XLOOKUP(Tool_clean!$G175&amp;$E$2,'Waste management'!$A:$A&amp;'Waste management'!$B:$B,'Waste management'!Q:Q)*$E175,"")</f>
        <v/>
      </c>
      <c r="BG175" t="str" cm="1">
        <f t="array" ref="BG175">IFERROR(_xlfn.XLOOKUP(Tool_clean!$G175&amp;$E$2,'Waste management'!$A:$A&amp;'Waste management'!$B:$B,'Waste management'!R:R)*$E175,"")</f>
        <v/>
      </c>
      <c r="BH175" t="str">
        <f>IFERROR((L175+AR175+AB175)*_xlfn.XLOOKUP(Tool_clean!BH$4,Monetization_Factors!$A:$A,Monetization_Factors!$D:$D),"")</f>
        <v/>
      </c>
      <c r="BI175" t="str">
        <f>IFERROR((M175+AS175+AC175)*_xlfn.XLOOKUP(Tool_clean!BI$4,Monetization_Factors!$A:$A,Monetization_Factors!$D:$D),"")</f>
        <v/>
      </c>
      <c r="BJ175" t="str">
        <f>IFERROR((N175+AT175+AD175)*_xlfn.XLOOKUP(Tool_clean!BJ$4,Monetization_Factors!$A:$A,Monetization_Factors!$D:$D),"")</f>
        <v/>
      </c>
      <c r="BK175" t="str">
        <f>IFERROR((O175+AU175+AE175)*_xlfn.XLOOKUP(Tool_clean!BK$4,Monetization_Factors!$A:$A,Monetization_Factors!$D:$D),"")</f>
        <v/>
      </c>
      <c r="BL175" t="str">
        <f>IFERROR((P175+AV175+AF175)*_xlfn.XLOOKUP(Tool_clean!BL$4,Monetization_Factors!$A:$A,Monetization_Factors!$D:$D),"")</f>
        <v/>
      </c>
      <c r="BM175" t="str">
        <f>IFERROR((Q175+AW175+AG175)*_xlfn.XLOOKUP(Tool_clean!BM$4,Monetization_Factors!$A:$A,Monetization_Factors!$D:$D),"")</f>
        <v/>
      </c>
      <c r="BN175" t="str">
        <f>IFERROR((R175+AX175+AH175)*_xlfn.XLOOKUP(Tool_clean!BN$4,Monetization_Factors!$A:$A,Monetization_Factors!$D:$D),"")</f>
        <v/>
      </c>
      <c r="BO175" t="str">
        <f>IFERROR((S175+AY175+AI175)*_xlfn.XLOOKUP(Tool_clean!BO$4,Monetization_Factors!$A:$A,Monetization_Factors!$D:$D),"")</f>
        <v/>
      </c>
      <c r="BP175" t="str">
        <f>IFERROR((T175+AZ175+AJ175)*_xlfn.XLOOKUP(Tool_clean!BP$4,Monetization_Factors!$A:$A,Monetization_Factors!$D:$D),"")</f>
        <v/>
      </c>
      <c r="BQ175" t="str">
        <f>IFERROR((U175+BA175+AK175)*_xlfn.XLOOKUP(Tool_clean!BQ$4,Monetization_Factors!$A:$A,Monetization_Factors!$D:$D),"")</f>
        <v/>
      </c>
      <c r="BR175" t="str">
        <f>IFERROR((V175+BB175+AL175)*_xlfn.XLOOKUP(Tool_clean!BR$4,Monetization_Factors!$A:$A,Monetization_Factors!$D:$D),"")</f>
        <v/>
      </c>
      <c r="BS175" t="str">
        <f>IFERROR((W175+BC175+AM175)*_xlfn.XLOOKUP(Tool_clean!BS$4,Monetization_Factors!$A:$A,Monetization_Factors!$D:$D),"")</f>
        <v/>
      </c>
      <c r="BT175" t="str">
        <f>IFERROR((X175+BD175+AN175)*_xlfn.XLOOKUP(Tool_clean!BT$4,Monetization_Factors!$A:$A,Monetization_Factors!$D:$D),"")</f>
        <v/>
      </c>
      <c r="BU175" t="str">
        <f>IFERROR((Y175+BE175+AO175)*_xlfn.XLOOKUP(Tool_clean!BU$4,Monetization_Factors!$A:$A,Monetization_Factors!$D:$D),"")</f>
        <v/>
      </c>
      <c r="BV175" t="str">
        <f>IFERROR((Z175+BF175+AP175)*_xlfn.XLOOKUP(Tool_clean!BV$4,Monetization_Factors!$A:$A,Monetization_Factors!$D:$D),"")</f>
        <v/>
      </c>
      <c r="BW175" t="str">
        <f>IFERROR((AA175+BG175+AQ175)*_xlfn.XLOOKUP(Tool_clean!BW$4,Monetization_Factors!$A:$A,Monetization_Factors!$D:$D),"")</f>
        <v/>
      </c>
      <c r="BX175" s="38" t="str" cm="1">
        <f t="array" ref="BX175">IFERROR(_xlfn.IFS(I175&gt;0,I175*E175,I175="",J175*E175),"")</f>
        <v/>
      </c>
      <c r="BY175" s="38">
        <f t="shared" si="195"/>
        <v>0</v>
      </c>
      <c r="BZ175" s="38" t="str">
        <f t="shared" si="196"/>
        <v/>
      </c>
      <c r="CA175" s="38" t="str">
        <f t="shared" si="197"/>
        <v/>
      </c>
      <c r="CB175" t="str">
        <f t="shared" si="198"/>
        <v/>
      </c>
      <c r="CC175" t="str">
        <f t="shared" si="199"/>
        <v/>
      </c>
      <c r="CD175" t="str">
        <f t="shared" si="200"/>
        <v/>
      </c>
      <c r="CE175" t="str">
        <f t="shared" si="201"/>
        <v/>
      </c>
      <c r="CF175" t="str">
        <f t="shared" si="202"/>
        <v/>
      </c>
      <c r="CG175" t="str">
        <f t="shared" si="203"/>
        <v/>
      </c>
      <c r="CH175" t="str">
        <f t="shared" si="204"/>
        <v/>
      </c>
      <c r="CI175" t="str">
        <f t="shared" si="205"/>
        <v/>
      </c>
      <c r="CJ175" t="str">
        <f t="shared" si="206"/>
        <v/>
      </c>
      <c r="CK175" t="str">
        <f t="shared" si="207"/>
        <v/>
      </c>
      <c r="CL175" t="str">
        <f t="shared" si="208"/>
        <v/>
      </c>
      <c r="CM175" t="str">
        <f t="shared" si="209"/>
        <v/>
      </c>
      <c r="CN175" t="str">
        <f t="shared" si="210"/>
        <v/>
      </c>
      <c r="CO175" t="str">
        <f t="shared" si="211"/>
        <v/>
      </c>
      <c r="CP175" t="str">
        <f t="shared" si="212"/>
        <v/>
      </c>
      <c r="CQ175" t="str">
        <f t="shared" si="213"/>
        <v/>
      </c>
      <c r="CR175" t="str">
        <f t="shared" si="214"/>
        <v/>
      </c>
      <c r="CS175" t="str">
        <f t="shared" si="215"/>
        <v/>
      </c>
      <c r="CT175" t="str">
        <f t="shared" si="216"/>
        <v/>
      </c>
      <c r="CU175" t="str">
        <f t="shared" si="217"/>
        <v/>
      </c>
      <c r="CV175" t="str">
        <f t="shared" si="218"/>
        <v/>
      </c>
      <c r="CW175" t="str">
        <f t="shared" si="219"/>
        <v/>
      </c>
      <c r="CX175" t="str">
        <f t="shared" si="220"/>
        <v/>
      </c>
      <c r="CY175" t="str">
        <f t="shared" si="221"/>
        <v/>
      </c>
      <c r="CZ175" t="str">
        <f t="shared" si="222"/>
        <v/>
      </c>
      <c r="DA175" t="str">
        <f t="shared" si="223"/>
        <v/>
      </c>
      <c r="DB175" t="str">
        <f t="shared" si="224"/>
        <v/>
      </c>
      <c r="DC175" t="str">
        <f t="shared" si="225"/>
        <v/>
      </c>
      <c r="DD175" t="str">
        <f t="shared" si="226"/>
        <v/>
      </c>
      <c r="DE175" t="str">
        <f t="shared" si="227"/>
        <v/>
      </c>
      <c r="DF175" t="str">
        <f t="shared" si="228"/>
        <v/>
      </c>
      <c r="DG175" t="str">
        <f t="shared" si="229"/>
        <v/>
      </c>
      <c r="DH175" s="5" t="str">
        <f>IFERROR((CR175*$B$2*(1-$H175)*('CAR.CAP_per person'!B$2))/(_xlfn.XLOOKUP($E$2,EU_countries_GDP!$A$2:$A$29,EU_countries_GDP!$E$2:$E$29)),"")</f>
        <v/>
      </c>
      <c r="DI175" s="5" t="str">
        <f>IFERROR((CS175*$B$2*(1-$H175)*('CAR.CAP_per person'!C$2))/(_xlfn.XLOOKUP($E$2,EU_countries_GDP!$A$2:$A$29,EU_countries_GDP!$E$2:$E$29)),"")</f>
        <v/>
      </c>
      <c r="DJ175" s="5" t="str">
        <f>IFERROR((CT175*$B$2*(1-$H175)*('CAR.CAP_per person'!D$2))/(_xlfn.XLOOKUP($E$2,EU_countries_GDP!$A$2:$A$29,EU_countries_GDP!$E$2:$E$29)),"")</f>
        <v/>
      </c>
      <c r="DK175" s="5" t="str">
        <f>IFERROR((CU175*$B$2*(1-$H175)*('CAR.CAP_per person'!E$2))/(_xlfn.XLOOKUP($E$2,EU_countries_GDP!$A$2:$A$29,EU_countries_GDP!$E$2:$E$29)),"")</f>
        <v/>
      </c>
      <c r="DL175" s="5" t="str">
        <f>IFERROR((CV175*$B$2*(1-$H175)*('CAR.CAP_per person'!F$2))/(_xlfn.XLOOKUP($E$2,EU_countries_GDP!$A$2:$A$29,EU_countries_GDP!$E$2:$E$29)),"")</f>
        <v/>
      </c>
      <c r="DM175" s="5" t="str">
        <f>IFERROR((CW175*$B$2*(1-$H175)*('CAR.CAP_per person'!G$2))/(_xlfn.XLOOKUP($E$2,EU_countries_GDP!$A$2:$A$29,EU_countries_GDP!$E$2:$E$29)),"")</f>
        <v/>
      </c>
      <c r="DN175" s="5" t="str">
        <f>IFERROR((CX175*$B$2*(1-$H175)*('CAR.CAP_per person'!H$2))/(_xlfn.XLOOKUP($E$2,EU_countries_GDP!$A$2:$A$29,EU_countries_GDP!$E$2:$E$29)),"")</f>
        <v/>
      </c>
      <c r="DO175" s="5" t="str">
        <f>IFERROR((CY175*$B$2*(1-$H175)*('CAR.CAP_per person'!I$2))/(_xlfn.XLOOKUP($E$2,EU_countries_GDP!$A$2:$A$29,EU_countries_GDP!$E$2:$E$29)),"")</f>
        <v/>
      </c>
      <c r="DP175" s="5" t="str">
        <f>IFERROR((CZ175*$B$2*(1-$H175)*('CAR.CAP_per person'!J$2))/(_xlfn.XLOOKUP($E$2,EU_countries_GDP!$A$2:$A$29,EU_countries_GDP!$E$2:$E$29)),"")</f>
        <v/>
      </c>
      <c r="DQ175" s="5" t="str">
        <f>IFERROR((DA175*$B$2*(1-$H175)*('CAR.CAP_per person'!K$2))/(_xlfn.XLOOKUP($E$2,EU_countries_GDP!$A$2:$A$29,EU_countries_GDP!$E$2:$E$29)),"")</f>
        <v/>
      </c>
      <c r="DR175" s="5" t="str">
        <f>IFERROR((DB175*$B$2*(1-$H175)*('CAR.CAP_per person'!L$2))/(_xlfn.XLOOKUP($E$2,EU_countries_GDP!$A$2:$A$29,EU_countries_GDP!$E$2:$E$29)),"")</f>
        <v/>
      </c>
      <c r="DS175" s="5" t="str">
        <f>IFERROR((DC175*$B$2*(1-$H175)*('CAR.CAP_per person'!M$2))/(_xlfn.XLOOKUP($E$2,EU_countries_GDP!$A$2:$A$29,EU_countries_GDP!$E$2:$E$29)),"")</f>
        <v/>
      </c>
      <c r="DT175" s="5" t="str">
        <f>IFERROR((DD175*$B$2*(1-$H175)*('CAR.CAP_per person'!N$2))/(_xlfn.XLOOKUP($E$2,EU_countries_GDP!$A$2:$A$29,EU_countries_GDP!$E$2:$E$29)),"")</f>
        <v/>
      </c>
      <c r="DU175" s="5" t="str">
        <f>IFERROR((DE175*$B$2*(1-$H175)*('CAR.CAP_per person'!O$2))/(_xlfn.XLOOKUP($E$2,EU_countries_GDP!$A$2:$A$29,EU_countries_GDP!$E$2:$E$29)),"")</f>
        <v/>
      </c>
      <c r="DV175" s="5" t="str">
        <f>IFERROR((DF175*$B$2*(1-$H175)*('CAR.CAP_per person'!P$2))/(_xlfn.XLOOKUP($E$2,EU_countries_GDP!$A$2:$A$29,EU_countries_GDP!$E$2:$E$29)),"")</f>
        <v/>
      </c>
      <c r="DW175" s="5" t="str">
        <f>IFERROR((DG175*$B$2*(1-$H175)*('CAR.CAP_per person'!Q$2))/(_xlfn.XLOOKUP($E$2,EU_countries_GDP!$A$2:$A$29,EU_countries_GDP!$E$2:$E$29)),"")</f>
        <v/>
      </c>
    </row>
    <row r="176" spans="2:127">
      <c r="B176" t="str">
        <f>_xlfn.XLOOKUP(D176,Table5[Ingredient],Table5[Category],"",FALSE)</f>
        <v/>
      </c>
      <c r="C176" s="33"/>
      <c r="D176" s="33"/>
      <c r="E176" s="33"/>
      <c r="F176" s="33"/>
      <c r="G176" s="33"/>
      <c r="H176" s="33"/>
      <c r="I176" s="33"/>
      <c r="J176" s="37" t="str">
        <f>IFERROR(INDEX('AveragePrices&amp;Codes'!G:AG, MATCH($D176, 'AveragePrices&amp;Codes'!$A:$A, 0), MATCH(Tool_clean!$E$2, 'AveragePrices&amp;Codes'!$G$1:$AG$1, 0)),"")</f>
        <v/>
      </c>
      <c r="K176" s="37" t="str">
        <f t="shared" si="194"/>
        <v/>
      </c>
      <c r="L176">
        <f>IFERROR(IF($F176="Raw",_xlfn.XLOOKUP(_xlfn.XLOOKUP(Tool_clean!$D176,'AveragePrices&amp;Codes'!$A:$A,'AveragePrices&amp;Codes'!$B:$B),AGRIBALYSE_Raw!$B:$B,AGRIBALYSE_Raw!O:O)*$E176,_xlfn.XLOOKUP(_xlfn.XLOOKUP(Tool_clean!$D176,'AveragePrices&amp;Codes'!$A:$A,'AveragePrices&amp;Codes'!$B:$B),AGRIBALYSE_Cooked!$C:$C,AGRIBALYSE_Cooked!P:P)*$E176),"")</f>
        <v>0</v>
      </c>
      <c r="M176">
        <f>IFERROR(IF($F176="Raw",_xlfn.XLOOKUP(_xlfn.XLOOKUP(Tool_clean!$D176,'AveragePrices&amp;Codes'!$A:$A,'AveragePrices&amp;Codes'!$B:$B),AGRIBALYSE_Raw!$B:$B,AGRIBALYSE_Raw!P:P)*$E176,_xlfn.XLOOKUP(_xlfn.XLOOKUP(Tool_clean!$D176,'AveragePrices&amp;Codes'!$A:$A,'AveragePrices&amp;Codes'!$B:$B),AGRIBALYSE_Cooked!$C:$C,AGRIBALYSE_Cooked!Q:Q)*$E176),"")</f>
        <v>0</v>
      </c>
      <c r="N176">
        <f>IFERROR(IF($F176="Raw",_xlfn.XLOOKUP(_xlfn.XLOOKUP(Tool_clean!$D176,'AveragePrices&amp;Codes'!$A:$A,'AveragePrices&amp;Codes'!$B:$B),AGRIBALYSE_Raw!$B:$B,AGRIBALYSE_Raw!Q:Q)*$E176,_xlfn.XLOOKUP(_xlfn.XLOOKUP(Tool_clean!$D176,'AveragePrices&amp;Codes'!$A:$A,'AveragePrices&amp;Codes'!$B:$B),AGRIBALYSE_Cooked!$C:$C,AGRIBALYSE_Cooked!R:R)*$E176),"")</f>
        <v>0</v>
      </c>
      <c r="O176">
        <f>IFERROR(IF($F176="Raw",_xlfn.XLOOKUP(_xlfn.XLOOKUP(Tool_clean!$D176,'AveragePrices&amp;Codes'!$A:$A,'AveragePrices&amp;Codes'!$B:$B),AGRIBALYSE_Raw!$B:$B,AGRIBALYSE_Raw!R:R)*$E176,_xlfn.XLOOKUP(_xlfn.XLOOKUP(Tool_clean!$D176,'AveragePrices&amp;Codes'!$A:$A,'AveragePrices&amp;Codes'!$B:$B),AGRIBALYSE_Cooked!$C:$C,AGRIBALYSE_Cooked!S:S)*$E176),"")</f>
        <v>0</v>
      </c>
      <c r="P176">
        <f>IFERROR(IF($F176="Raw",_xlfn.XLOOKUP(_xlfn.XLOOKUP(Tool_clean!$D176,'AveragePrices&amp;Codes'!$A:$A,'AveragePrices&amp;Codes'!$B:$B),AGRIBALYSE_Raw!$B:$B,AGRIBALYSE_Raw!S:S)*$E176,_xlfn.XLOOKUP(_xlfn.XLOOKUP(Tool_clean!$D176,'AveragePrices&amp;Codes'!$A:$A,'AveragePrices&amp;Codes'!$B:$B),AGRIBALYSE_Cooked!$C:$C,AGRIBALYSE_Cooked!T:T)*$E176),"")</f>
        <v>0</v>
      </c>
      <c r="Q176">
        <f>IFERROR(IF($F176="Raw",_xlfn.XLOOKUP(_xlfn.XLOOKUP(Tool_clean!$D176,'AveragePrices&amp;Codes'!$A:$A,'AveragePrices&amp;Codes'!$B:$B),AGRIBALYSE_Raw!$B:$B,AGRIBALYSE_Raw!T:T)*$E176,_xlfn.XLOOKUP(_xlfn.XLOOKUP(Tool_clean!$D176,'AveragePrices&amp;Codes'!$A:$A,'AveragePrices&amp;Codes'!$B:$B),AGRIBALYSE_Cooked!$C:$C,AGRIBALYSE_Cooked!U:U)*$E176),"")</f>
        <v>0</v>
      </c>
      <c r="R176">
        <f>IFERROR(IF($F176="Raw",_xlfn.XLOOKUP(_xlfn.XLOOKUP(Tool_clean!$D176,'AveragePrices&amp;Codes'!$A:$A,'AveragePrices&amp;Codes'!$B:$B),AGRIBALYSE_Raw!$B:$B,AGRIBALYSE_Raw!U:U)*$E176,_xlfn.XLOOKUP(_xlfn.XLOOKUP(Tool_clean!$D176,'AveragePrices&amp;Codes'!$A:$A,'AveragePrices&amp;Codes'!$B:$B),AGRIBALYSE_Cooked!$C:$C,AGRIBALYSE_Cooked!V:V)*$E176),"")</f>
        <v>0</v>
      </c>
      <c r="S176">
        <f>IFERROR(IF($F176="Raw",_xlfn.XLOOKUP(_xlfn.XLOOKUP(Tool_clean!$D176,'AveragePrices&amp;Codes'!$A:$A,'AveragePrices&amp;Codes'!$B:$B),AGRIBALYSE_Raw!$B:$B,AGRIBALYSE_Raw!V:V)*$E176,_xlfn.XLOOKUP(_xlfn.XLOOKUP(Tool_clean!$D176,'AveragePrices&amp;Codes'!$A:$A,'AveragePrices&amp;Codes'!$B:$B),AGRIBALYSE_Cooked!$C:$C,AGRIBALYSE_Cooked!W:W)*$E176),"")</f>
        <v>0</v>
      </c>
      <c r="T176">
        <f>IFERROR(IF($F176="Raw",_xlfn.XLOOKUP(_xlfn.XLOOKUP(Tool_clean!$D176,'AveragePrices&amp;Codes'!$A:$A,'AveragePrices&amp;Codes'!$B:$B),AGRIBALYSE_Raw!$B:$B,AGRIBALYSE_Raw!W:W)*$E176,_xlfn.XLOOKUP(_xlfn.XLOOKUP(Tool_clean!$D176,'AveragePrices&amp;Codes'!$A:$A,'AveragePrices&amp;Codes'!$B:$B),AGRIBALYSE_Cooked!$C:$C,AGRIBALYSE_Cooked!X:X)*$E176),"")</f>
        <v>0</v>
      </c>
      <c r="U176">
        <f>IFERROR(IF($F176="Raw",_xlfn.XLOOKUP(_xlfn.XLOOKUP(Tool_clean!$D176,'AveragePrices&amp;Codes'!$A:$A,'AveragePrices&amp;Codes'!$B:$B),AGRIBALYSE_Raw!$B:$B,AGRIBALYSE_Raw!X:X)*$E176,_xlfn.XLOOKUP(_xlfn.XLOOKUP(Tool_clean!$D176,'AveragePrices&amp;Codes'!$A:$A,'AveragePrices&amp;Codes'!$B:$B),AGRIBALYSE_Cooked!$C:$C,AGRIBALYSE_Cooked!Y:Y)*$E176),"")</f>
        <v>0</v>
      </c>
      <c r="V176">
        <f>IFERROR(IF($F176="Raw",_xlfn.XLOOKUP(_xlfn.XLOOKUP(Tool_clean!$D176,'AveragePrices&amp;Codes'!$A:$A,'AveragePrices&amp;Codes'!$B:$B),AGRIBALYSE_Raw!$B:$B,AGRIBALYSE_Raw!Y:Y)*$E176,_xlfn.XLOOKUP(_xlfn.XLOOKUP(Tool_clean!$D176,'AveragePrices&amp;Codes'!$A:$A,'AveragePrices&amp;Codes'!$B:$B),AGRIBALYSE_Cooked!$C:$C,AGRIBALYSE_Cooked!Z:Z)*$E176),"")</f>
        <v>0</v>
      </c>
      <c r="W176">
        <f>IFERROR(IF($F176="Raw",_xlfn.XLOOKUP(_xlfn.XLOOKUP(Tool_clean!$D176,'AveragePrices&amp;Codes'!$A:$A,'AveragePrices&amp;Codes'!$B:$B),AGRIBALYSE_Raw!$B:$B,AGRIBALYSE_Raw!Z:Z)*$E176,_xlfn.XLOOKUP(_xlfn.XLOOKUP(Tool_clean!$D176,'AveragePrices&amp;Codes'!$A:$A,'AveragePrices&amp;Codes'!$B:$B),AGRIBALYSE_Cooked!$C:$C,AGRIBALYSE_Cooked!AA:AA)*$E176),"")</f>
        <v>0</v>
      </c>
      <c r="X176">
        <f>IFERROR(IF($F176="Raw",_xlfn.XLOOKUP(_xlfn.XLOOKUP(Tool_clean!$D176,'AveragePrices&amp;Codes'!$A:$A,'AveragePrices&amp;Codes'!$B:$B),AGRIBALYSE_Raw!$B:$B,AGRIBALYSE_Raw!AA:AA)*$E176,_xlfn.XLOOKUP(_xlfn.XLOOKUP(Tool_clean!$D176,'AveragePrices&amp;Codes'!$A:$A,'AveragePrices&amp;Codes'!$B:$B),AGRIBALYSE_Cooked!$C:$C,AGRIBALYSE_Cooked!AB:AB)*$E176),"")</f>
        <v>0</v>
      </c>
      <c r="Y176">
        <f>IFERROR(IF($F176="Raw",_xlfn.XLOOKUP(_xlfn.XLOOKUP(Tool_clean!$D176,'AveragePrices&amp;Codes'!$A:$A,'AveragePrices&amp;Codes'!$B:$B),AGRIBALYSE_Raw!$B:$B,AGRIBALYSE_Raw!AB:AB)*$E176,_xlfn.XLOOKUP(_xlfn.XLOOKUP(Tool_clean!$D176,'AveragePrices&amp;Codes'!$A:$A,'AveragePrices&amp;Codes'!$B:$B),AGRIBALYSE_Cooked!$C:$C,AGRIBALYSE_Cooked!AC:AC)*$E176),"")</f>
        <v>0</v>
      </c>
      <c r="Z176">
        <f>IFERROR(IF($F176="Raw",_xlfn.XLOOKUP(_xlfn.XLOOKUP(Tool_clean!$D176,'AveragePrices&amp;Codes'!$A:$A,'AveragePrices&amp;Codes'!$B:$B),AGRIBALYSE_Raw!$B:$B,AGRIBALYSE_Raw!AC:AC)*$E176,_xlfn.XLOOKUP(_xlfn.XLOOKUP(Tool_clean!$D176,'AveragePrices&amp;Codes'!$A:$A,'AveragePrices&amp;Codes'!$B:$B),AGRIBALYSE_Cooked!$C:$C,AGRIBALYSE_Cooked!AD:AD)*$E176),"")</f>
        <v>0</v>
      </c>
      <c r="AA176">
        <f>IFERROR(IF($F176="Raw",_xlfn.XLOOKUP(_xlfn.XLOOKUP(Tool_clean!$D176,'AveragePrices&amp;Codes'!$A:$A,'AveragePrices&amp;Codes'!$B:$B),AGRIBALYSE_Raw!$B:$B,AGRIBALYSE_Raw!AD:AD)*$E176,_xlfn.XLOOKUP(_xlfn.XLOOKUP(Tool_clean!$D176,'AveragePrices&amp;Codes'!$A:$A,'AveragePrices&amp;Codes'!$B:$B),AGRIBALYSE_Cooked!$C:$C,AGRIBALYSE_Cooked!AE:AE)*$E176),"")</f>
        <v>0</v>
      </c>
      <c r="AB176" t="str" cm="1">
        <f t="array" ref="AB176">IFERROR(_xlfn.XLOOKUP(Tool_clean!$F176&amp;$E$2,'Cooking methods'!$A:$A&amp;'Cooking methods'!$B:$B,'Cooking methods'!C:C)*$E176,"")</f>
        <v/>
      </c>
      <c r="AC176" t="str" cm="1">
        <f t="array" ref="AC176">IFERROR(_xlfn.XLOOKUP(Tool_clean!$F176&amp;$E$2,'Cooking methods'!$A:$A&amp;'Cooking methods'!$B:$B,'Cooking methods'!D:D)*$E176,"")</f>
        <v/>
      </c>
      <c r="AD176" t="str" cm="1">
        <f t="array" ref="AD176">IFERROR(_xlfn.XLOOKUP(Tool_clean!$F176&amp;$E$2,'Cooking methods'!$A:$A&amp;'Cooking methods'!$B:$B,'Cooking methods'!E:E)*$E176,"")</f>
        <v/>
      </c>
      <c r="AE176" t="str" cm="1">
        <f t="array" ref="AE176">IFERROR(_xlfn.XLOOKUP(Tool_clean!$F176&amp;$E$2,'Cooking methods'!$A:$A&amp;'Cooking methods'!$B:$B,'Cooking methods'!F:F)*$E176,"")</f>
        <v/>
      </c>
      <c r="AF176" t="str" cm="1">
        <f t="array" ref="AF176">IFERROR(_xlfn.XLOOKUP(Tool_clean!$F176&amp;$E$2,'Cooking methods'!$A:$A&amp;'Cooking methods'!$B:$B,'Cooking methods'!G:G)*$E176,"")</f>
        <v/>
      </c>
      <c r="AG176" t="str" cm="1">
        <f t="array" ref="AG176">IFERROR(_xlfn.XLOOKUP(Tool_clean!$F176&amp;$E$2,'Cooking methods'!$A:$A&amp;'Cooking methods'!$B:$B,'Cooking methods'!H:H)*$E176,"")</f>
        <v/>
      </c>
      <c r="AH176" t="str" cm="1">
        <f t="array" ref="AH176">IFERROR(_xlfn.XLOOKUP(Tool_clean!$F176&amp;$E$2,'Cooking methods'!$A:$A&amp;'Cooking methods'!$B:$B,'Cooking methods'!I:I)*$E176,"")</f>
        <v/>
      </c>
      <c r="AI176" t="str" cm="1">
        <f t="array" ref="AI176">IFERROR(_xlfn.XLOOKUP(Tool_clean!$F176&amp;$E$2,'Cooking methods'!$A:$A&amp;'Cooking methods'!$B:$B,'Cooking methods'!J:J)*$E176,"")</f>
        <v/>
      </c>
      <c r="AJ176" t="str" cm="1">
        <f t="array" ref="AJ176">IFERROR(_xlfn.XLOOKUP(Tool_clean!$F176&amp;$E$2,'Cooking methods'!$A:$A&amp;'Cooking methods'!$B:$B,'Cooking methods'!K:K)*$E176,"")</f>
        <v/>
      </c>
      <c r="AK176" t="str" cm="1">
        <f t="array" ref="AK176">IFERROR(_xlfn.XLOOKUP(Tool_clean!$F176&amp;$E$2,'Cooking methods'!$A:$A&amp;'Cooking methods'!$B:$B,'Cooking methods'!L:L)*$E176,"")</f>
        <v/>
      </c>
      <c r="AL176" t="str" cm="1">
        <f t="array" ref="AL176">IFERROR(_xlfn.XLOOKUP(Tool_clean!$F176&amp;$E$2,'Cooking methods'!$A:$A&amp;'Cooking methods'!$B:$B,'Cooking methods'!M:M)*$E176,"")</f>
        <v/>
      </c>
      <c r="AM176" t="str" cm="1">
        <f t="array" ref="AM176">IFERROR(_xlfn.XLOOKUP(Tool_clean!$F176&amp;$E$2,'Cooking methods'!$A:$A&amp;'Cooking methods'!$B:$B,'Cooking methods'!N:N)*$E176,"")</f>
        <v/>
      </c>
      <c r="AN176" t="str" cm="1">
        <f t="array" ref="AN176">IFERROR(_xlfn.XLOOKUP(Tool_clean!$F176&amp;$E$2,'Cooking methods'!$A:$A&amp;'Cooking methods'!$B:$B,'Cooking methods'!O:O)*$E176,"")</f>
        <v/>
      </c>
      <c r="AO176" t="str" cm="1">
        <f t="array" ref="AO176">IFERROR(_xlfn.XLOOKUP(Tool_clean!$F176&amp;$E$2,'Cooking methods'!$A:$A&amp;'Cooking methods'!$B:$B,'Cooking methods'!P:P)*$E176,"")</f>
        <v/>
      </c>
      <c r="AP176" t="str" cm="1">
        <f t="array" ref="AP176">IFERROR(_xlfn.XLOOKUP(Tool_clean!$F176&amp;$E$2,'Cooking methods'!$A:$A&amp;'Cooking methods'!$B:$B,'Cooking methods'!Q:Q)*$E176,"")</f>
        <v/>
      </c>
      <c r="AQ176" t="str" cm="1">
        <f t="array" ref="AQ176">IFERROR(_xlfn.XLOOKUP(Tool_clean!$F176&amp;$E$2,'Cooking methods'!$A:$A&amp;'Cooking methods'!$B:$B,'Cooking methods'!R:R)*$E176,"")</f>
        <v/>
      </c>
      <c r="AR176" t="str" cm="1">
        <f t="array" ref="AR176">IFERROR(_xlfn.XLOOKUP(Tool_clean!$G176&amp;$E$2,'Waste management'!$A:$A&amp;'Waste management'!$B:$B,'Waste management'!C:C)*$E176,"")</f>
        <v/>
      </c>
      <c r="AS176" t="str" cm="1">
        <f t="array" ref="AS176">IFERROR(_xlfn.XLOOKUP(Tool_clean!$G176&amp;$E$2,'Waste management'!$A:$A&amp;'Waste management'!$B:$B,'Waste management'!D:D)*$E176,"")</f>
        <v/>
      </c>
      <c r="AT176" t="str" cm="1">
        <f t="array" ref="AT176">IFERROR(_xlfn.XLOOKUP(Tool_clean!$G176&amp;$E$2,'Waste management'!$A:$A&amp;'Waste management'!$B:$B,'Waste management'!E:E)*$E176,"")</f>
        <v/>
      </c>
      <c r="AU176" t="str" cm="1">
        <f t="array" ref="AU176">IFERROR(_xlfn.XLOOKUP(Tool_clean!$G176&amp;$E$2,'Waste management'!$A:$A&amp;'Waste management'!$B:$B,'Waste management'!F:F)*$E176,"")</f>
        <v/>
      </c>
      <c r="AV176" t="str" cm="1">
        <f t="array" ref="AV176">IFERROR(_xlfn.XLOOKUP(Tool_clean!$G176&amp;$E$2,'Waste management'!$A:$A&amp;'Waste management'!$B:$B,'Waste management'!G:G)*$E176,"")</f>
        <v/>
      </c>
      <c r="AW176" t="str" cm="1">
        <f t="array" ref="AW176">IFERROR(_xlfn.XLOOKUP(Tool_clean!$G176&amp;$E$2,'Waste management'!$A:$A&amp;'Waste management'!$B:$B,'Waste management'!H:H)*$E176,"")</f>
        <v/>
      </c>
      <c r="AX176" t="str" cm="1">
        <f t="array" ref="AX176">IFERROR(_xlfn.XLOOKUP(Tool_clean!$G176&amp;$E$2,'Waste management'!$A:$A&amp;'Waste management'!$B:$B,'Waste management'!I:I)*$E176,"")</f>
        <v/>
      </c>
      <c r="AY176" t="str" cm="1">
        <f t="array" ref="AY176">IFERROR(_xlfn.XLOOKUP(Tool_clean!$G176&amp;$E$2,'Waste management'!$A:$A&amp;'Waste management'!$B:$B,'Waste management'!J:J)*$E176,"")</f>
        <v/>
      </c>
      <c r="AZ176" t="str" cm="1">
        <f t="array" ref="AZ176">IFERROR(_xlfn.XLOOKUP(Tool_clean!$G176&amp;$E$2,'Waste management'!$A:$A&amp;'Waste management'!$B:$B,'Waste management'!K:K)*$E176,"")</f>
        <v/>
      </c>
      <c r="BA176" t="str" cm="1">
        <f t="array" ref="BA176">IFERROR(_xlfn.XLOOKUP(Tool_clean!$G176&amp;$E$2,'Waste management'!$A:$A&amp;'Waste management'!$B:$B,'Waste management'!L:L)*$E176,"")</f>
        <v/>
      </c>
      <c r="BB176" t="str" cm="1">
        <f t="array" ref="BB176">IFERROR(_xlfn.XLOOKUP(Tool_clean!$G176&amp;$E$2,'Waste management'!$A:$A&amp;'Waste management'!$B:$B,'Waste management'!M:M)*$E176,"")</f>
        <v/>
      </c>
      <c r="BC176" t="str" cm="1">
        <f t="array" ref="BC176">IFERROR(_xlfn.XLOOKUP(Tool_clean!$G176&amp;$E$2,'Waste management'!$A:$A&amp;'Waste management'!$B:$B,'Waste management'!N:N)*$E176,"")</f>
        <v/>
      </c>
      <c r="BD176" t="str" cm="1">
        <f t="array" ref="BD176">IFERROR(_xlfn.XLOOKUP(Tool_clean!$G176&amp;$E$2,'Waste management'!$A:$A&amp;'Waste management'!$B:$B,'Waste management'!O:O)*$E176,"")</f>
        <v/>
      </c>
      <c r="BE176" t="str" cm="1">
        <f t="array" ref="BE176">IFERROR(_xlfn.XLOOKUP(Tool_clean!$G176&amp;$E$2,'Waste management'!$A:$A&amp;'Waste management'!$B:$B,'Waste management'!P:P)*$E176,"")</f>
        <v/>
      </c>
      <c r="BF176" t="str" cm="1">
        <f t="array" ref="BF176">IFERROR(_xlfn.XLOOKUP(Tool_clean!$G176&amp;$E$2,'Waste management'!$A:$A&amp;'Waste management'!$B:$B,'Waste management'!Q:Q)*$E176,"")</f>
        <v/>
      </c>
      <c r="BG176" t="str" cm="1">
        <f t="array" ref="BG176">IFERROR(_xlfn.XLOOKUP(Tool_clean!$G176&amp;$E$2,'Waste management'!$A:$A&amp;'Waste management'!$B:$B,'Waste management'!R:R)*$E176,"")</f>
        <v/>
      </c>
      <c r="BH176" t="str">
        <f>IFERROR((L176+AR176+AB176)*_xlfn.XLOOKUP(Tool_clean!BH$4,Monetization_Factors!$A:$A,Monetization_Factors!$D:$D),"")</f>
        <v/>
      </c>
      <c r="BI176" t="str">
        <f>IFERROR((M176+AS176+AC176)*_xlfn.XLOOKUP(Tool_clean!BI$4,Monetization_Factors!$A:$A,Monetization_Factors!$D:$D),"")</f>
        <v/>
      </c>
      <c r="BJ176" t="str">
        <f>IFERROR((N176+AT176+AD176)*_xlfn.XLOOKUP(Tool_clean!BJ$4,Monetization_Factors!$A:$A,Monetization_Factors!$D:$D),"")</f>
        <v/>
      </c>
      <c r="BK176" t="str">
        <f>IFERROR((O176+AU176+AE176)*_xlfn.XLOOKUP(Tool_clean!BK$4,Monetization_Factors!$A:$A,Monetization_Factors!$D:$D),"")</f>
        <v/>
      </c>
      <c r="BL176" t="str">
        <f>IFERROR((P176+AV176+AF176)*_xlfn.XLOOKUP(Tool_clean!BL$4,Monetization_Factors!$A:$A,Monetization_Factors!$D:$D),"")</f>
        <v/>
      </c>
      <c r="BM176" t="str">
        <f>IFERROR((Q176+AW176+AG176)*_xlfn.XLOOKUP(Tool_clean!BM$4,Monetization_Factors!$A:$A,Monetization_Factors!$D:$D),"")</f>
        <v/>
      </c>
      <c r="BN176" t="str">
        <f>IFERROR((R176+AX176+AH176)*_xlfn.XLOOKUP(Tool_clean!BN$4,Monetization_Factors!$A:$A,Monetization_Factors!$D:$D),"")</f>
        <v/>
      </c>
      <c r="BO176" t="str">
        <f>IFERROR((S176+AY176+AI176)*_xlfn.XLOOKUP(Tool_clean!BO$4,Monetization_Factors!$A:$A,Monetization_Factors!$D:$D),"")</f>
        <v/>
      </c>
      <c r="BP176" t="str">
        <f>IFERROR((T176+AZ176+AJ176)*_xlfn.XLOOKUP(Tool_clean!BP$4,Monetization_Factors!$A:$A,Monetization_Factors!$D:$D),"")</f>
        <v/>
      </c>
      <c r="BQ176" t="str">
        <f>IFERROR((U176+BA176+AK176)*_xlfn.XLOOKUP(Tool_clean!BQ$4,Monetization_Factors!$A:$A,Monetization_Factors!$D:$D),"")</f>
        <v/>
      </c>
      <c r="BR176" t="str">
        <f>IFERROR((V176+BB176+AL176)*_xlfn.XLOOKUP(Tool_clean!BR$4,Monetization_Factors!$A:$A,Monetization_Factors!$D:$D),"")</f>
        <v/>
      </c>
      <c r="BS176" t="str">
        <f>IFERROR((W176+BC176+AM176)*_xlfn.XLOOKUP(Tool_clean!BS$4,Monetization_Factors!$A:$A,Monetization_Factors!$D:$D),"")</f>
        <v/>
      </c>
      <c r="BT176" t="str">
        <f>IFERROR((X176+BD176+AN176)*_xlfn.XLOOKUP(Tool_clean!BT$4,Monetization_Factors!$A:$A,Monetization_Factors!$D:$D),"")</f>
        <v/>
      </c>
      <c r="BU176" t="str">
        <f>IFERROR((Y176+BE176+AO176)*_xlfn.XLOOKUP(Tool_clean!BU$4,Monetization_Factors!$A:$A,Monetization_Factors!$D:$D),"")</f>
        <v/>
      </c>
      <c r="BV176" t="str">
        <f>IFERROR((Z176+BF176+AP176)*_xlfn.XLOOKUP(Tool_clean!BV$4,Monetization_Factors!$A:$A,Monetization_Factors!$D:$D),"")</f>
        <v/>
      </c>
      <c r="BW176" t="str">
        <f>IFERROR((AA176+BG176+AQ176)*_xlfn.XLOOKUP(Tool_clean!BW$4,Monetization_Factors!$A:$A,Monetization_Factors!$D:$D),"")</f>
        <v/>
      </c>
      <c r="BX176" s="38" t="str" cm="1">
        <f t="array" ref="BX176">IFERROR(_xlfn.IFS(I176&gt;0,I176*E176,I176="",J176*E176),"")</f>
        <v/>
      </c>
      <c r="BY176" s="38">
        <f t="shared" si="195"/>
        <v>0</v>
      </c>
      <c r="BZ176" s="38" t="str">
        <f t="shared" si="196"/>
        <v/>
      </c>
      <c r="CA176" s="38" t="str">
        <f t="shared" si="197"/>
        <v/>
      </c>
      <c r="CB176" t="str">
        <f t="shared" si="198"/>
        <v/>
      </c>
      <c r="CC176" t="str">
        <f t="shared" si="199"/>
        <v/>
      </c>
      <c r="CD176" t="str">
        <f t="shared" si="200"/>
        <v/>
      </c>
      <c r="CE176" t="str">
        <f t="shared" si="201"/>
        <v/>
      </c>
      <c r="CF176" t="str">
        <f t="shared" si="202"/>
        <v/>
      </c>
      <c r="CG176" t="str">
        <f t="shared" si="203"/>
        <v/>
      </c>
      <c r="CH176" t="str">
        <f t="shared" si="204"/>
        <v/>
      </c>
      <c r="CI176" t="str">
        <f t="shared" si="205"/>
        <v/>
      </c>
      <c r="CJ176" t="str">
        <f t="shared" si="206"/>
        <v/>
      </c>
      <c r="CK176" t="str">
        <f t="shared" si="207"/>
        <v/>
      </c>
      <c r="CL176" t="str">
        <f t="shared" si="208"/>
        <v/>
      </c>
      <c r="CM176" t="str">
        <f t="shared" si="209"/>
        <v/>
      </c>
      <c r="CN176" t="str">
        <f t="shared" si="210"/>
        <v/>
      </c>
      <c r="CO176" t="str">
        <f t="shared" si="211"/>
        <v/>
      </c>
      <c r="CP176" t="str">
        <f t="shared" si="212"/>
        <v/>
      </c>
      <c r="CQ176" t="str">
        <f t="shared" si="213"/>
        <v/>
      </c>
      <c r="CR176" t="str">
        <f t="shared" si="214"/>
        <v/>
      </c>
      <c r="CS176" t="str">
        <f t="shared" si="215"/>
        <v/>
      </c>
      <c r="CT176" t="str">
        <f t="shared" si="216"/>
        <v/>
      </c>
      <c r="CU176" t="str">
        <f t="shared" si="217"/>
        <v/>
      </c>
      <c r="CV176" t="str">
        <f t="shared" si="218"/>
        <v/>
      </c>
      <c r="CW176" t="str">
        <f t="shared" si="219"/>
        <v/>
      </c>
      <c r="CX176" t="str">
        <f t="shared" si="220"/>
        <v/>
      </c>
      <c r="CY176" t="str">
        <f t="shared" si="221"/>
        <v/>
      </c>
      <c r="CZ176" t="str">
        <f t="shared" si="222"/>
        <v/>
      </c>
      <c r="DA176" t="str">
        <f t="shared" si="223"/>
        <v/>
      </c>
      <c r="DB176" t="str">
        <f t="shared" si="224"/>
        <v/>
      </c>
      <c r="DC176" t="str">
        <f t="shared" si="225"/>
        <v/>
      </c>
      <c r="DD176" t="str">
        <f t="shared" si="226"/>
        <v/>
      </c>
      <c r="DE176" t="str">
        <f t="shared" si="227"/>
        <v/>
      </c>
      <c r="DF176" t="str">
        <f t="shared" si="228"/>
        <v/>
      </c>
      <c r="DG176" t="str">
        <f t="shared" si="229"/>
        <v/>
      </c>
      <c r="DH176" s="5" t="str">
        <f>IFERROR((CR176*$B$2*(1-$H176)*('CAR.CAP_per person'!B$2))/(_xlfn.XLOOKUP($E$2,EU_countries_GDP!$A$2:$A$29,EU_countries_GDP!$E$2:$E$29)),"")</f>
        <v/>
      </c>
      <c r="DI176" s="5" t="str">
        <f>IFERROR((CS176*$B$2*(1-$H176)*('CAR.CAP_per person'!C$2))/(_xlfn.XLOOKUP($E$2,EU_countries_GDP!$A$2:$A$29,EU_countries_GDP!$E$2:$E$29)),"")</f>
        <v/>
      </c>
      <c r="DJ176" s="5" t="str">
        <f>IFERROR((CT176*$B$2*(1-$H176)*('CAR.CAP_per person'!D$2))/(_xlfn.XLOOKUP($E$2,EU_countries_GDP!$A$2:$A$29,EU_countries_GDP!$E$2:$E$29)),"")</f>
        <v/>
      </c>
      <c r="DK176" s="5" t="str">
        <f>IFERROR((CU176*$B$2*(1-$H176)*('CAR.CAP_per person'!E$2))/(_xlfn.XLOOKUP($E$2,EU_countries_GDP!$A$2:$A$29,EU_countries_GDP!$E$2:$E$29)),"")</f>
        <v/>
      </c>
      <c r="DL176" s="5" t="str">
        <f>IFERROR((CV176*$B$2*(1-$H176)*('CAR.CAP_per person'!F$2))/(_xlfn.XLOOKUP($E$2,EU_countries_GDP!$A$2:$A$29,EU_countries_GDP!$E$2:$E$29)),"")</f>
        <v/>
      </c>
      <c r="DM176" s="5" t="str">
        <f>IFERROR((CW176*$B$2*(1-$H176)*('CAR.CAP_per person'!G$2))/(_xlfn.XLOOKUP($E$2,EU_countries_GDP!$A$2:$A$29,EU_countries_GDP!$E$2:$E$29)),"")</f>
        <v/>
      </c>
      <c r="DN176" s="5" t="str">
        <f>IFERROR((CX176*$B$2*(1-$H176)*('CAR.CAP_per person'!H$2))/(_xlfn.XLOOKUP($E$2,EU_countries_GDP!$A$2:$A$29,EU_countries_GDP!$E$2:$E$29)),"")</f>
        <v/>
      </c>
      <c r="DO176" s="5" t="str">
        <f>IFERROR((CY176*$B$2*(1-$H176)*('CAR.CAP_per person'!I$2))/(_xlfn.XLOOKUP($E$2,EU_countries_GDP!$A$2:$A$29,EU_countries_GDP!$E$2:$E$29)),"")</f>
        <v/>
      </c>
      <c r="DP176" s="5" t="str">
        <f>IFERROR((CZ176*$B$2*(1-$H176)*('CAR.CAP_per person'!J$2))/(_xlfn.XLOOKUP($E$2,EU_countries_GDP!$A$2:$A$29,EU_countries_GDP!$E$2:$E$29)),"")</f>
        <v/>
      </c>
      <c r="DQ176" s="5" t="str">
        <f>IFERROR((DA176*$B$2*(1-$H176)*('CAR.CAP_per person'!K$2))/(_xlfn.XLOOKUP($E$2,EU_countries_GDP!$A$2:$A$29,EU_countries_GDP!$E$2:$E$29)),"")</f>
        <v/>
      </c>
      <c r="DR176" s="5" t="str">
        <f>IFERROR((DB176*$B$2*(1-$H176)*('CAR.CAP_per person'!L$2))/(_xlfn.XLOOKUP($E$2,EU_countries_GDP!$A$2:$A$29,EU_countries_GDP!$E$2:$E$29)),"")</f>
        <v/>
      </c>
      <c r="DS176" s="5" t="str">
        <f>IFERROR((DC176*$B$2*(1-$H176)*('CAR.CAP_per person'!M$2))/(_xlfn.XLOOKUP($E$2,EU_countries_GDP!$A$2:$A$29,EU_countries_GDP!$E$2:$E$29)),"")</f>
        <v/>
      </c>
      <c r="DT176" s="5" t="str">
        <f>IFERROR((DD176*$B$2*(1-$H176)*('CAR.CAP_per person'!N$2))/(_xlfn.XLOOKUP($E$2,EU_countries_GDP!$A$2:$A$29,EU_countries_GDP!$E$2:$E$29)),"")</f>
        <v/>
      </c>
      <c r="DU176" s="5" t="str">
        <f>IFERROR((DE176*$B$2*(1-$H176)*('CAR.CAP_per person'!O$2))/(_xlfn.XLOOKUP($E$2,EU_countries_GDP!$A$2:$A$29,EU_countries_GDP!$E$2:$E$29)),"")</f>
        <v/>
      </c>
      <c r="DV176" s="5" t="str">
        <f>IFERROR((DF176*$B$2*(1-$H176)*('CAR.CAP_per person'!P$2))/(_xlfn.XLOOKUP($E$2,EU_countries_GDP!$A$2:$A$29,EU_countries_GDP!$E$2:$E$29)),"")</f>
        <v/>
      </c>
      <c r="DW176" s="5" t="str">
        <f>IFERROR((DG176*$B$2*(1-$H176)*('CAR.CAP_per person'!Q$2))/(_xlfn.XLOOKUP($E$2,EU_countries_GDP!$A$2:$A$29,EU_countries_GDP!$E$2:$E$29)),"")</f>
        <v/>
      </c>
    </row>
    <row r="177" spans="2:127">
      <c r="B177" t="str">
        <f>_xlfn.XLOOKUP(D177,Table5[Ingredient],Table5[Category],"",FALSE)</f>
        <v/>
      </c>
      <c r="C177" s="33"/>
      <c r="D177" s="33"/>
      <c r="E177" s="33"/>
      <c r="F177" s="33"/>
      <c r="G177" s="33"/>
      <c r="H177" s="33"/>
      <c r="I177" s="33"/>
      <c r="J177" s="37" t="str">
        <f>IFERROR(INDEX('AveragePrices&amp;Codes'!G:AG, MATCH($D177, 'AveragePrices&amp;Codes'!$A:$A, 0), MATCH(Tool_clean!$E$2, 'AveragePrices&amp;Codes'!$G$1:$AG$1, 0)),"")</f>
        <v/>
      </c>
      <c r="K177" s="37" t="str">
        <f t="shared" si="194"/>
        <v/>
      </c>
      <c r="L177">
        <f>IFERROR(IF($F177="Raw",_xlfn.XLOOKUP(_xlfn.XLOOKUP(Tool_clean!$D177,'AveragePrices&amp;Codes'!$A:$A,'AveragePrices&amp;Codes'!$B:$B),AGRIBALYSE_Raw!$B:$B,AGRIBALYSE_Raw!O:O)*$E177,_xlfn.XLOOKUP(_xlfn.XLOOKUP(Tool_clean!$D177,'AveragePrices&amp;Codes'!$A:$A,'AveragePrices&amp;Codes'!$B:$B),AGRIBALYSE_Cooked!$C:$C,AGRIBALYSE_Cooked!P:P)*$E177),"")</f>
        <v>0</v>
      </c>
      <c r="M177">
        <f>IFERROR(IF($F177="Raw",_xlfn.XLOOKUP(_xlfn.XLOOKUP(Tool_clean!$D177,'AveragePrices&amp;Codes'!$A:$A,'AveragePrices&amp;Codes'!$B:$B),AGRIBALYSE_Raw!$B:$B,AGRIBALYSE_Raw!P:P)*$E177,_xlfn.XLOOKUP(_xlfn.XLOOKUP(Tool_clean!$D177,'AveragePrices&amp;Codes'!$A:$A,'AveragePrices&amp;Codes'!$B:$B),AGRIBALYSE_Cooked!$C:$C,AGRIBALYSE_Cooked!Q:Q)*$E177),"")</f>
        <v>0</v>
      </c>
      <c r="N177">
        <f>IFERROR(IF($F177="Raw",_xlfn.XLOOKUP(_xlfn.XLOOKUP(Tool_clean!$D177,'AveragePrices&amp;Codes'!$A:$A,'AveragePrices&amp;Codes'!$B:$B),AGRIBALYSE_Raw!$B:$B,AGRIBALYSE_Raw!Q:Q)*$E177,_xlfn.XLOOKUP(_xlfn.XLOOKUP(Tool_clean!$D177,'AveragePrices&amp;Codes'!$A:$A,'AveragePrices&amp;Codes'!$B:$B),AGRIBALYSE_Cooked!$C:$C,AGRIBALYSE_Cooked!R:R)*$E177),"")</f>
        <v>0</v>
      </c>
      <c r="O177">
        <f>IFERROR(IF($F177="Raw",_xlfn.XLOOKUP(_xlfn.XLOOKUP(Tool_clean!$D177,'AveragePrices&amp;Codes'!$A:$A,'AveragePrices&amp;Codes'!$B:$B),AGRIBALYSE_Raw!$B:$B,AGRIBALYSE_Raw!R:R)*$E177,_xlfn.XLOOKUP(_xlfn.XLOOKUP(Tool_clean!$D177,'AveragePrices&amp;Codes'!$A:$A,'AveragePrices&amp;Codes'!$B:$B),AGRIBALYSE_Cooked!$C:$C,AGRIBALYSE_Cooked!S:S)*$E177),"")</f>
        <v>0</v>
      </c>
      <c r="P177">
        <f>IFERROR(IF($F177="Raw",_xlfn.XLOOKUP(_xlfn.XLOOKUP(Tool_clean!$D177,'AveragePrices&amp;Codes'!$A:$A,'AveragePrices&amp;Codes'!$B:$B),AGRIBALYSE_Raw!$B:$B,AGRIBALYSE_Raw!S:S)*$E177,_xlfn.XLOOKUP(_xlfn.XLOOKUP(Tool_clean!$D177,'AveragePrices&amp;Codes'!$A:$A,'AveragePrices&amp;Codes'!$B:$B),AGRIBALYSE_Cooked!$C:$C,AGRIBALYSE_Cooked!T:T)*$E177),"")</f>
        <v>0</v>
      </c>
      <c r="Q177">
        <f>IFERROR(IF($F177="Raw",_xlfn.XLOOKUP(_xlfn.XLOOKUP(Tool_clean!$D177,'AveragePrices&amp;Codes'!$A:$A,'AveragePrices&amp;Codes'!$B:$B),AGRIBALYSE_Raw!$B:$B,AGRIBALYSE_Raw!T:T)*$E177,_xlfn.XLOOKUP(_xlfn.XLOOKUP(Tool_clean!$D177,'AveragePrices&amp;Codes'!$A:$A,'AveragePrices&amp;Codes'!$B:$B),AGRIBALYSE_Cooked!$C:$C,AGRIBALYSE_Cooked!U:U)*$E177),"")</f>
        <v>0</v>
      </c>
      <c r="R177">
        <f>IFERROR(IF($F177="Raw",_xlfn.XLOOKUP(_xlfn.XLOOKUP(Tool_clean!$D177,'AveragePrices&amp;Codes'!$A:$A,'AveragePrices&amp;Codes'!$B:$B),AGRIBALYSE_Raw!$B:$B,AGRIBALYSE_Raw!U:U)*$E177,_xlfn.XLOOKUP(_xlfn.XLOOKUP(Tool_clean!$D177,'AveragePrices&amp;Codes'!$A:$A,'AveragePrices&amp;Codes'!$B:$B),AGRIBALYSE_Cooked!$C:$C,AGRIBALYSE_Cooked!V:V)*$E177),"")</f>
        <v>0</v>
      </c>
      <c r="S177">
        <f>IFERROR(IF($F177="Raw",_xlfn.XLOOKUP(_xlfn.XLOOKUP(Tool_clean!$D177,'AveragePrices&amp;Codes'!$A:$A,'AveragePrices&amp;Codes'!$B:$B),AGRIBALYSE_Raw!$B:$B,AGRIBALYSE_Raw!V:V)*$E177,_xlfn.XLOOKUP(_xlfn.XLOOKUP(Tool_clean!$D177,'AveragePrices&amp;Codes'!$A:$A,'AveragePrices&amp;Codes'!$B:$B),AGRIBALYSE_Cooked!$C:$C,AGRIBALYSE_Cooked!W:W)*$E177),"")</f>
        <v>0</v>
      </c>
      <c r="T177">
        <f>IFERROR(IF($F177="Raw",_xlfn.XLOOKUP(_xlfn.XLOOKUP(Tool_clean!$D177,'AveragePrices&amp;Codes'!$A:$A,'AveragePrices&amp;Codes'!$B:$B),AGRIBALYSE_Raw!$B:$B,AGRIBALYSE_Raw!W:W)*$E177,_xlfn.XLOOKUP(_xlfn.XLOOKUP(Tool_clean!$D177,'AveragePrices&amp;Codes'!$A:$A,'AveragePrices&amp;Codes'!$B:$B),AGRIBALYSE_Cooked!$C:$C,AGRIBALYSE_Cooked!X:X)*$E177),"")</f>
        <v>0</v>
      </c>
      <c r="U177">
        <f>IFERROR(IF($F177="Raw",_xlfn.XLOOKUP(_xlfn.XLOOKUP(Tool_clean!$D177,'AveragePrices&amp;Codes'!$A:$A,'AveragePrices&amp;Codes'!$B:$B),AGRIBALYSE_Raw!$B:$B,AGRIBALYSE_Raw!X:X)*$E177,_xlfn.XLOOKUP(_xlfn.XLOOKUP(Tool_clean!$D177,'AveragePrices&amp;Codes'!$A:$A,'AveragePrices&amp;Codes'!$B:$B),AGRIBALYSE_Cooked!$C:$C,AGRIBALYSE_Cooked!Y:Y)*$E177),"")</f>
        <v>0</v>
      </c>
      <c r="V177">
        <f>IFERROR(IF($F177="Raw",_xlfn.XLOOKUP(_xlfn.XLOOKUP(Tool_clean!$D177,'AveragePrices&amp;Codes'!$A:$A,'AveragePrices&amp;Codes'!$B:$B),AGRIBALYSE_Raw!$B:$B,AGRIBALYSE_Raw!Y:Y)*$E177,_xlfn.XLOOKUP(_xlfn.XLOOKUP(Tool_clean!$D177,'AveragePrices&amp;Codes'!$A:$A,'AveragePrices&amp;Codes'!$B:$B),AGRIBALYSE_Cooked!$C:$C,AGRIBALYSE_Cooked!Z:Z)*$E177),"")</f>
        <v>0</v>
      </c>
      <c r="W177">
        <f>IFERROR(IF($F177="Raw",_xlfn.XLOOKUP(_xlfn.XLOOKUP(Tool_clean!$D177,'AveragePrices&amp;Codes'!$A:$A,'AveragePrices&amp;Codes'!$B:$B),AGRIBALYSE_Raw!$B:$B,AGRIBALYSE_Raw!Z:Z)*$E177,_xlfn.XLOOKUP(_xlfn.XLOOKUP(Tool_clean!$D177,'AveragePrices&amp;Codes'!$A:$A,'AveragePrices&amp;Codes'!$B:$B),AGRIBALYSE_Cooked!$C:$C,AGRIBALYSE_Cooked!AA:AA)*$E177),"")</f>
        <v>0</v>
      </c>
      <c r="X177">
        <f>IFERROR(IF($F177="Raw",_xlfn.XLOOKUP(_xlfn.XLOOKUP(Tool_clean!$D177,'AveragePrices&amp;Codes'!$A:$A,'AveragePrices&amp;Codes'!$B:$B),AGRIBALYSE_Raw!$B:$B,AGRIBALYSE_Raw!AA:AA)*$E177,_xlfn.XLOOKUP(_xlfn.XLOOKUP(Tool_clean!$D177,'AveragePrices&amp;Codes'!$A:$A,'AveragePrices&amp;Codes'!$B:$B),AGRIBALYSE_Cooked!$C:$C,AGRIBALYSE_Cooked!AB:AB)*$E177),"")</f>
        <v>0</v>
      </c>
      <c r="Y177">
        <f>IFERROR(IF($F177="Raw",_xlfn.XLOOKUP(_xlfn.XLOOKUP(Tool_clean!$D177,'AveragePrices&amp;Codes'!$A:$A,'AveragePrices&amp;Codes'!$B:$B),AGRIBALYSE_Raw!$B:$B,AGRIBALYSE_Raw!AB:AB)*$E177,_xlfn.XLOOKUP(_xlfn.XLOOKUP(Tool_clean!$D177,'AveragePrices&amp;Codes'!$A:$A,'AveragePrices&amp;Codes'!$B:$B),AGRIBALYSE_Cooked!$C:$C,AGRIBALYSE_Cooked!AC:AC)*$E177),"")</f>
        <v>0</v>
      </c>
      <c r="Z177">
        <f>IFERROR(IF($F177="Raw",_xlfn.XLOOKUP(_xlfn.XLOOKUP(Tool_clean!$D177,'AveragePrices&amp;Codes'!$A:$A,'AveragePrices&amp;Codes'!$B:$B),AGRIBALYSE_Raw!$B:$B,AGRIBALYSE_Raw!AC:AC)*$E177,_xlfn.XLOOKUP(_xlfn.XLOOKUP(Tool_clean!$D177,'AveragePrices&amp;Codes'!$A:$A,'AveragePrices&amp;Codes'!$B:$B),AGRIBALYSE_Cooked!$C:$C,AGRIBALYSE_Cooked!AD:AD)*$E177),"")</f>
        <v>0</v>
      </c>
      <c r="AA177">
        <f>IFERROR(IF($F177="Raw",_xlfn.XLOOKUP(_xlfn.XLOOKUP(Tool_clean!$D177,'AveragePrices&amp;Codes'!$A:$A,'AveragePrices&amp;Codes'!$B:$B),AGRIBALYSE_Raw!$B:$B,AGRIBALYSE_Raw!AD:AD)*$E177,_xlfn.XLOOKUP(_xlfn.XLOOKUP(Tool_clean!$D177,'AveragePrices&amp;Codes'!$A:$A,'AveragePrices&amp;Codes'!$B:$B),AGRIBALYSE_Cooked!$C:$C,AGRIBALYSE_Cooked!AE:AE)*$E177),"")</f>
        <v>0</v>
      </c>
      <c r="AB177" t="str" cm="1">
        <f t="array" ref="AB177">IFERROR(_xlfn.XLOOKUP(Tool_clean!$F177&amp;$E$2,'Cooking methods'!$A:$A&amp;'Cooking methods'!$B:$B,'Cooking methods'!C:C)*$E177,"")</f>
        <v/>
      </c>
      <c r="AC177" t="str" cm="1">
        <f t="array" ref="AC177">IFERROR(_xlfn.XLOOKUP(Tool_clean!$F177&amp;$E$2,'Cooking methods'!$A:$A&amp;'Cooking methods'!$B:$B,'Cooking methods'!D:D)*$E177,"")</f>
        <v/>
      </c>
      <c r="AD177" t="str" cm="1">
        <f t="array" ref="AD177">IFERROR(_xlfn.XLOOKUP(Tool_clean!$F177&amp;$E$2,'Cooking methods'!$A:$A&amp;'Cooking methods'!$B:$B,'Cooking methods'!E:E)*$E177,"")</f>
        <v/>
      </c>
      <c r="AE177" t="str" cm="1">
        <f t="array" ref="AE177">IFERROR(_xlfn.XLOOKUP(Tool_clean!$F177&amp;$E$2,'Cooking methods'!$A:$A&amp;'Cooking methods'!$B:$B,'Cooking methods'!F:F)*$E177,"")</f>
        <v/>
      </c>
      <c r="AF177" t="str" cm="1">
        <f t="array" ref="AF177">IFERROR(_xlfn.XLOOKUP(Tool_clean!$F177&amp;$E$2,'Cooking methods'!$A:$A&amp;'Cooking methods'!$B:$B,'Cooking methods'!G:G)*$E177,"")</f>
        <v/>
      </c>
      <c r="AG177" t="str" cm="1">
        <f t="array" ref="AG177">IFERROR(_xlfn.XLOOKUP(Tool_clean!$F177&amp;$E$2,'Cooking methods'!$A:$A&amp;'Cooking methods'!$B:$B,'Cooking methods'!H:H)*$E177,"")</f>
        <v/>
      </c>
      <c r="AH177" t="str" cm="1">
        <f t="array" ref="AH177">IFERROR(_xlfn.XLOOKUP(Tool_clean!$F177&amp;$E$2,'Cooking methods'!$A:$A&amp;'Cooking methods'!$B:$B,'Cooking methods'!I:I)*$E177,"")</f>
        <v/>
      </c>
      <c r="AI177" t="str" cm="1">
        <f t="array" ref="AI177">IFERROR(_xlfn.XLOOKUP(Tool_clean!$F177&amp;$E$2,'Cooking methods'!$A:$A&amp;'Cooking methods'!$B:$B,'Cooking methods'!J:J)*$E177,"")</f>
        <v/>
      </c>
      <c r="AJ177" t="str" cm="1">
        <f t="array" ref="AJ177">IFERROR(_xlfn.XLOOKUP(Tool_clean!$F177&amp;$E$2,'Cooking methods'!$A:$A&amp;'Cooking methods'!$B:$B,'Cooking methods'!K:K)*$E177,"")</f>
        <v/>
      </c>
      <c r="AK177" t="str" cm="1">
        <f t="array" ref="AK177">IFERROR(_xlfn.XLOOKUP(Tool_clean!$F177&amp;$E$2,'Cooking methods'!$A:$A&amp;'Cooking methods'!$B:$B,'Cooking methods'!L:L)*$E177,"")</f>
        <v/>
      </c>
      <c r="AL177" t="str" cm="1">
        <f t="array" ref="AL177">IFERROR(_xlfn.XLOOKUP(Tool_clean!$F177&amp;$E$2,'Cooking methods'!$A:$A&amp;'Cooking methods'!$B:$B,'Cooking methods'!M:M)*$E177,"")</f>
        <v/>
      </c>
      <c r="AM177" t="str" cm="1">
        <f t="array" ref="AM177">IFERROR(_xlfn.XLOOKUP(Tool_clean!$F177&amp;$E$2,'Cooking methods'!$A:$A&amp;'Cooking methods'!$B:$B,'Cooking methods'!N:N)*$E177,"")</f>
        <v/>
      </c>
      <c r="AN177" t="str" cm="1">
        <f t="array" ref="AN177">IFERROR(_xlfn.XLOOKUP(Tool_clean!$F177&amp;$E$2,'Cooking methods'!$A:$A&amp;'Cooking methods'!$B:$B,'Cooking methods'!O:O)*$E177,"")</f>
        <v/>
      </c>
      <c r="AO177" t="str" cm="1">
        <f t="array" ref="AO177">IFERROR(_xlfn.XLOOKUP(Tool_clean!$F177&amp;$E$2,'Cooking methods'!$A:$A&amp;'Cooking methods'!$B:$B,'Cooking methods'!P:P)*$E177,"")</f>
        <v/>
      </c>
      <c r="AP177" t="str" cm="1">
        <f t="array" ref="AP177">IFERROR(_xlfn.XLOOKUP(Tool_clean!$F177&amp;$E$2,'Cooking methods'!$A:$A&amp;'Cooking methods'!$B:$B,'Cooking methods'!Q:Q)*$E177,"")</f>
        <v/>
      </c>
      <c r="AQ177" t="str" cm="1">
        <f t="array" ref="AQ177">IFERROR(_xlfn.XLOOKUP(Tool_clean!$F177&amp;$E$2,'Cooking methods'!$A:$A&amp;'Cooking methods'!$B:$B,'Cooking methods'!R:R)*$E177,"")</f>
        <v/>
      </c>
      <c r="AR177" t="str" cm="1">
        <f t="array" ref="AR177">IFERROR(_xlfn.XLOOKUP(Tool_clean!$G177&amp;$E$2,'Waste management'!$A:$A&amp;'Waste management'!$B:$B,'Waste management'!C:C)*$E177,"")</f>
        <v/>
      </c>
      <c r="AS177" t="str" cm="1">
        <f t="array" ref="AS177">IFERROR(_xlfn.XLOOKUP(Tool_clean!$G177&amp;$E$2,'Waste management'!$A:$A&amp;'Waste management'!$B:$B,'Waste management'!D:D)*$E177,"")</f>
        <v/>
      </c>
      <c r="AT177" t="str" cm="1">
        <f t="array" ref="AT177">IFERROR(_xlfn.XLOOKUP(Tool_clean!$G177&amp;$E$2,'Waste management'!$A:$A&amp;'Waste management'!$B:$B,'Waste management'!E:E)*$E177,"")</f>
        <v/>
      </c>
      <c r="AU177" t="str" cm="1">
        <f t="array" ref="AU177">IFERROR(_xlfn.XLOOKUP(Tool_clean!$G177&amp;$E$2,'Waste management'!$A:$A&amp;'Waste management'!$B:$B,'Waste management'!F:F)*$E177,"")</f>
        <v/>
      </c>
      <c r="AV177" t="str" cm="1">
        <f t="array" ref="AV177">IFERROR(_xlfn.XLOOKUP(Tool_clean!$G177&amp;$E$2,'Waste management'!$A:$A&amp;'Waste management'!$B:$B,'Waste management'!G:G)*$E177,"")</f>
        <v/>
      </c>
      <c r="AW177" t="str" cm="1">
        <f t="array" ref="AW177">IFERROR(_xlfn.XLOOKUP(Tool_clean!$G177&amp;$E$2,'Waste management'!$A:$A&amp;'Waste management'!$B:$B,'Waste management'!H:H)*$E177,"")</f>
        <v/>
      </c>
      <c r="AX177" t="str" cm="1">
        <f t="array" ref="AX177">IFERROR(_xlfn.XLOOKUP(Tool_clean!$G177&amp;$E$2,'Waste management'!$A:$A&amp;'Waste management'!$B:$B,'Waste management'!I:I)*$E177,"")</f>
        <v/>
      </c>
      <c r="AY177" t="str" cm="1">
        <f t="array" ref="AY177">IFERROR(_xlfn.XLOOKUP(Tool_clean!$G177&amp;$E$2,'Waste management'!$A:$A&amp;'Waste management'!$B:$B,'Waste management'!J:J)*$E177,"")</f>
        <v/>
      </c>
      <c r="AZ177" t="str" cm="1">
        <f t="array" ref="AZ177">IFERROR(_xlfn.XLOOKUP(Tool_clean!$G177&amp;$E$2,'Waste management'!$A:$A&amp;'Waste management'!$B:$B,'Waste management'!K:K)*$E177,"")</f>
        <v/>
      </c>
      <c r="BA177" t="str" cm="1">
        <f t="array" ref="BA177">IFERROR(_xlfn.XLOOKUP(Tool_clean!$G177&amp;$E$2,'Waste management'!$A:$A&amp;'Waste management'!$B:$B,'Waste management'!L:L)*$E177,"")</f>
        <v/>
      </c>
      <c r="BB177" t="str" cm="1">
        <f t="array" ref="BB177">IFERROR(_xlfn.XLOOKUP(Tool_clean!$G177&amp;$E$2,'Waste management'!$A:$A&amp;'Waste management'!$B:$B,'Waste management'!M:M)*$E177,"")</f>
        <v/>
      </c>
      <c r="BC177" t="str" cm="1">
        <f t="array" ref="BC177">IFERROR(_xlfn.XLOOKUP(Tool_clean!$G177&amp;$E$2,'Waste management'!$A:$A&amp;'Waste management'!$B:$B,'Waste management'!N:N)*$E177,"")</f>
        <v/>
      </c>
      <c r="BD177" t="str" cm="1">
        <f t="array" ref="BD177">IFERROR(_xlfn.XLOOKUP(Tool_clean!$G177&amp;$E$2,'Waste management'!$A:$A&amp;'Waste management'!$B:$B,'Waste management'!O:O)*$E177,"")</f>
        <v/>
      </c>
      <c r="BE177" t="str" cm="1">
        <f t="array" ref="BE177">IFERROR(_xlfn.XLOOKUP(Tool_clean!$G177&amp;$E$2,'Waste management'!$A:$A&amp;'Waste management'!$B:$B,'Waste management'!P:P)*$E177,"")</f>
        <v/>
      </c>
      <c r="BF177" t="str" cm="1">
        <f t="array" ref="BF177">IFERROR(_xlfn.XLOOKUP(Tool_clean!$G177&amp;$E$2,'Waste management'!$A:$A&amp;'Waste management'!$B:$B,'Waste management'!Q:Q)*$E177,"")</f>
        <v/>
      </c>
      <c r="BG177" t="str" cm="1">
        <f t="array" ref="BG177">IFERROR(_xlfn.XLOOKUP(Tool_clean!$G177&amp;$E$2,'Waste management'!$A:$A&amp;'Waste management'!$B:$B,'Waste management'!R:R)*$E177,"")</f>
        <v/>
      </c>
      <c r="BH177" t="str">
        <f>IFERROR((L177+AR177+AB177)*_xlfn.XLOOKUP(Tool_clean!BH$4,Monetization_Factors!$A:$A,Monetization_Factors!$D:$D),"")</f>
        <v/>
      </c>
      <c r="BI177" t="str">
        <f>IFERROR((M177+AS177+AC177)*_xlfn.XLOOKUP(Tool_clean!BI$4,Monetization_Factors!$A:$A,Monetization_Factors!$D:$D),"")</f>
        <v/>
      </c>
      <c r="BJ177" t="str">
        <f>IFERROR((N177+AT177+AD177)*_xlfn.XLOOKUP(Tool_clean!BJ$4,Monetization_Factors!$A:$A,Monetization_Factors!$D:$D),"")</f>
        <v/>
      </c>
      <c r="BK177" t="str">
        <f>IFERROR((O177+AU177+AE177)*_xlfn.XLOOKUP(Tool_clean!BK$4,Monetization_Factors!$A:$A,Monetization_Factors!$D:$D),"")</f>
        <v/>
      </c>
      <c r="BL177" t="str">
        <f>IFERROR((P177+AV177+AF177)*_xlfn.XLOOKUP(Tool_clean!BL$4,Monetization_Factors!$A:$A,Monetization_Factors!$D:$D),"")</f>
        <v/>
      </c>
      <c r="BM177" t="str">
        <f>IFERROR((Q177+AW177+AG177)*_xlfn.XLOOKUP(Tool_clean!BM$4,Monetization_Factors!$A:$A,Monetization_Factors!$D:$D),"")</f>
        <v/>
      </c>
      <c r="BN177" t="str">
        <f>IFERROR((R177+AX177+AH177)*_xlfn.XLOOKUP(Tool_clean!BN$4,Monetization_Factors!$A:$A,Monetization_Factors!$D:$D),"")</f>
        <v/>
      </c>
      <c r="BO177" t="str">
        <f>IFERROR((S177+AY177+AI177)*_xlfn.XLOOKUP(Tool_clean!BO$4,Monetization_Factors!$A:$A,Monetization_Factors!$D:$D),"")</f>
        <v/>
      </c>
      <c r="BP177" t="str">
        <f>IFERROR((T177+AZ177+AJ177)*_xlfn.XLOOKUP(Tool_clean!BP$4,Monetization_Factors!$A:$A,Monetization_Factors!$D:$D),"")</f>
        <v/>
      </c>
      <c r="BQ177" t="str">
        <f>IFERROR((U177+BA177+AK177)*_xlfn.XLOOKUP(Tool_clean!BQ$4,Monetization_Factors!$A:$A,Monetization_Factors!$D:$D),"")</f>
        <v/>
      </c>
      <c r="BR177" t="str">
        <f>IFERROR((V177+BB177+AL177)*_xlfn.XLOOKUP(Tool_clean!BR$4,Monetization_Factors!$A:$A,Monetization_Factors!$D:$D),"")</f>
        <v/>
      </c>
      <c r="BS177" t="str">
        <f>IFERROR((W177+BC177+AM177)*_xlfn.XLOOKUP(Tool_clean!BS$4,Monetization_Factors!$A:$A,Monetization_Factors!$D:$D),"")</f>
        <v/>
      </c>
      <c r="BT177" t="str">
        <f>IFERROR((X177+BD177+AN177)*_xlfn.XLOOKUP(Tool_clean!BT$4,Monetization_Factors!$A:$A,Monetization_Factors!$D:$D),"")</f>
        <v/>
      </c>
      <c r="BU177" t="str">
        <f>IFERROR((Y177+BE177+AO177)*_xlfn.XLOOKUP(Tool_clean!BU$4,Monetization_Factors!$A:$A,Monetization_Factors!$D:$D),"")</f>
        <v/>
      </c>
      <c r="BV177" t="str">
        <f>IFERROR((Z177+BF177+AP177)*_xlfn.XLOOKUP(Tool_clean!BV$4,Monetization_Factors!$A:$A,Monetization_Factors!$D:$D),"")</f>
        <v/>
      </c>
      <c r="BW177" t="str">
        <f>IFERROR((AA177+BG177+AQ177)*_xlfn.XLOOKUP(Tool_clean!BW$4,Monetization_Factors!$A:$A,Monetization_Factors!$D:$D),"")</f>
        <v/>
      </c>
      <c r="BX177" s="38" t="str" cm="1">
        <f t="array" ref="BX177">IFERROR(_xlfn.IFS(I177&gt;0,I177*E177,I177="",J177*E177),"")</f>
        <v/>
      </c>
      <c r="BY177" s="38">
        <f t="shared" si="195"/>
        <v>0</v>
      </c>
      <c r="BZ177" s="38" t="str">
        <f t="shared" si="196"/>
        <v/>
      </c>
      <c r="CA177" s="38" t="str">
        <f t="shared" si="197"/>
        <v/>
      </c>
      <c r="CB177" t="str">
        <f t="shared" si="198"/>
        <v/>
      </c>
      <c r="CC177" t="str">
        <f t="shared" si="199"/>
        <v/>
      </c>
      <c r="CD177" t="str">
        <f t="shared" si="200"/>
        <v/>
      </c>
      <c r="CE177" t="str">
        <f t="shared" si="201"/>
        <v/>
      </c>
      <c r="CF177" t="str">
        <f t="shared" si="202"/>
        <v/>
      </c>
      <c r="CG177" t="str">
        <f t="shared" si="203"/>
        <v/>
      </c>
      <c r="CH177" t="str">
        <f t="shared" si="204"/>
        <v/>
      </c>
      <c r="CI177" t="str">
        <f t="shared" si="205"/>
        <v/>
      </c>
      <c r="CJ177" t="str">
        <f t="shared" si="206"/>
        <v/>
      </c>
      <c r="CK177" t="str">
        <f t="shared" si="207"/>
        <v/>
      </c>
      <c r="CL177" t="str">
        <f t="shared" si="208"/>
        <v/>
      </c>
      <c r="CM177" t="str">
        <f t="shared" si="209"/>
        <v/>
      </c>
      <c r="CN177" t="str">
        <f t="shared" si="210"/>
        <v/>
      </c>
      <c r="CO177" t="str">
        <f t="shared" si="211"/>
        <v/>
      </c>
      <c r="CP177" t="str">
        <f t="shared" si="212"/>
        <v/>
      </c>
      <c r="CQ177" t="str">
        <f t="shared" si="213"/>
        <v/>
      </c>
      <c r="CR177" t="str">
        <f t="shared" si="214"/>
        <v/>
      </c>
      <c r="CS177" t="str">
        <f t="shared" si="215"/>
        <v/>
      </c>
      <c r="CT177" t="str">
        <f t="shared" si="216"/>
        <v/>
      </c>
      <c r="CU177" t="str">
        <f t="shared" si="217"/>
        <v/>
      </c>
      <c r="CV177" t="str">
        <f t="shared" si="218"/>
        <v/>
      </c>
      <c r="CW177" t="str">
        <f t="shared" si="219"/>
        <v/>
      </c>
      <c r="CX177" t="str">
        <f t="shared" si="220"/>
        <v/>
      </c>
      <c r="CY177" t="str">
        <f t="shared" si="221"/>
        <v/>
      </c>
      <c r="CZ177" t="str">
        <f t="shared" si="222"/>
        <v/>
      </c>
      <c r="DA177" t="str">
        <f t="shared" si="223"/>
        <v/>
      </c>
      <c r="DB177" t="str">
        <f t="shared" si="224"/>
        <v/>
      </c>
      <c r="DC177" t="str">
        <f t="shared" si="225"/>
        <v/>
      </c>
      <c r="DD177" t="str">
        <f t="shared" si="226"/>
        <v/>
      </c>
      <c r="DE177" t="str">
        <f t="shared" si="227"/>
        <v/>
      </c>
      <c r="DF177" t="str">
        <f t="shared" si="228"/>
        <v/>
      </c>
      <c r="DG177" t="str">
        <f t="shared" si="229"/>
        <v/>
      </c>
      <c r="DH177" s="5" t="str">
        <f>IFERROR((CR177*$B$2*(1-$H177)*('CAR.CAP_per person'!B$2))/(_xlfn.XLOOKUP($E$2,EU_countries_GDP!$A$2:$A$29,EU_countries_GDP!$E$2:$E$29)),"")</f>
        <v/>
      </c>
      <c r="DI177" s="5" t="str">
        <f>IFERROR((CS177*$B$2*(1-$H177)*('CAR.CAP_per person'!C$2))/(_xlfn.XLOOKUP($E$2,EU_countries_GDP!$A$2:$A$29,EU_countries_GDP!$E$2:$E$29)),"")</f>
        <v/>
      </c>
      <c r="DJ177" s="5" t="str">
        <f>IFERROR((CT177*$B$2*(1-$H177)*('CAR.CAP_per person'!D$2))/(_xlfn.XLOOKUP($E$2,EU_countries_GDP!$A$2:$A$29,EU_countries_GDP!$E$2:$E$29)),"")</f>
        <v/>
      </c>
      <c r="DK177" s="5" t="str">
        <f>IFERROR((CU177*$B$2*(1-$H177)*('CAR.CAP_per person'!E$2))/(_xlfn.XLOOKUP($E$2,EU_countries_GDP!$A$2:$A$29,EU_countries_GDP!$E$2:$E$29)),"")</f>
        <v/>
      </c>
      <c r="DL177" s="5" t="str">
        <f>IFERROR((CV177*$B$2*(1-$H177)*('CAR.CAP_per person'!F$2))/(_xlfn.XLOOKUP($E$2,EU_countries_GDP!$A$2:$A$29,EU_countries_GDP!$E$2:$E$29)),"")</f>
        <v/>
      </c>
      <c r="DM177" s="5" t="str">
        <f>IFERROR((CW177*$B$2*(1-$H177)*('CAR.CAP_per person'!G$2))/(_xlfn.XLOOKUP($E$2,EU_countries_GDP!$A$2:$A$29,EU_countries_GDP!$E$2:$E$29)),"")</f>
        <v/>
      </c>
      <c r="DN177" s="5" t="str">
        <f>IFERROR((CX177*$B$2*(1-$H177)*('CAR.CAP_per person'!H$2))/(_xlfn.XLOOKUP($E$2,EU_countries_GDP!$A$2:$A$29,EU_countries_GDP!$E$2:$E$29)),"")</f>
        <v/>
      </c>
      <c r="DO177" s="5" t="str">
        <f>IFERROR((CY177*$B$2*(1-$H177)*('CAR.CAP_per person'!I$2))/(_xlfn.XLOOKUP($E$2,EU_countries_GDP!$A$2:$A$29,EU_countries_GDP!$E$2:$E$29)),"")</f>
        <v/>
      </c>
      <c r="DP177" s="5" t="str">
        <f>IFERROR((CZ177*$B$2*(1-$H177)*('CAR.CAP_per person'!J$2))/(_xlfn.XLOOKUP($E$2,EU_countries_GDP!$A$2:$A$29,EU_countries_GDP!$E$2:$E$29)),"")</f>
        <v/>
      </c>
      <c r="DQ177" s="5" t="str">
        <f>IFERROR((DA177*$B$2*(1-$H177)*('CAR.CAP_per person'!K$2))/(_xlfn.XLOOKUP($E$2,EU_countries_GDP!$A$2:$A$29,EU_countries_GDP!$E$2:$E$29)),"")</f>
        <v/>
      </c>
      <c r="DR177" s="5" t="str">
        <f>IFERROR((DB177*$B$2*(1-$H177)*('CAR.CAP_per person'!L$2))/(_xlfn.XLOOKUP($E$2,EU_countries_GDP!$A$2:$A$29,EU_countries_GDP!$E$2:$E$29)),"")</f>
        <v/>
      </c>
      <c r="DS177" s="5" t="str">
        <f>IFERROR((DC177*$B$2*(1-$H177)*('CAR.CAP_per person'!M$2))/(_xlfn.XLOOKUP($E$2,EU_countries_GDP!$A$2:$A$29,EU_countries_GDP!$E$2:$E$29)),"")</f>
        <v/>
      </c>
      <c r="DT177" s="5" t="str">
        <f>IFERROR((DD177*$B$2*(1-$H177)*('CAR.CAP_per person'!N$2))/(_xlfn.XLOOKUP($E$2,EU_countries_GDP!$A$2:$A$29,EU_countries_GDP!$E$2:$E$29)),"")</f>
        <v/>
      </c>
      <c r="DU177" s="5" t="str">
        <f>IFERROR((DE177*$B$2*(1-$H177)*('CAR.CAP_per person'!O$2))/(_xlfn.XLOOKUP($E$2,EU_countries_GDP!$A$2:$A$29,EU_countries_GDP!$E$2:$E$29)),"")</f>
        <v/>
      </c>
      <c r="DV177" s="5" t="str">
        <f>IFERROR((DF177*$B$2*(1-$H177)*('CAR.CAP_per person'!P$2))/(_xlfn.XLOOKUP($E$2,EU_countries_GDP!$A$2:$A$29,EU_countries_GDP!$E$2:$E$29)),"")</f>
        <v/>
      </c>
      <c r="DW177" s="5" t="str">
        <f>IFERROR((DG177*$B$2*(1-$H177)*('CAR.CAP_per person'!Q$2))/(_xlfn.XLOOKUP($E$2,EU_countries_GDP!$A$2:$A$29,EU_countries_GDP!$E$2:$E$29)),"")</f>
        <v/>
      </c>
    </row>
    <row r="178" spans="2:127">
      <c r="B178" t="str">
        <f>_xlfn.XLOOKUP(D178,Table5[Ingredient],Table5[Category],"",FALSE)</f>
        <v/>
      </c>
      <c r="C178" s="33"/>
      <c r="D178" s="33"/>
      <c r="E178" s="33"/>
      <c r="F178" s="33"/>
      <c r="G178" s="33"/>
      <c r="H178" s="33"/>
      <c r="I178" s="33"/>
      <c r="J178" s="37" t="str">
        <f>IFERROR(INDEX('AveragePrices&amp;Codes'!G:AG, MATCH($D178, 'AveragePrices&amp;Codes'!$A:$A, 0), MATCH(Tool_clean!$E$2, 'AveragePrices&amp;Codes'!$G$1:$AG$1, 0)),"")</f>
        <v/>
      </c>
      <c r="K178" s="37" t="str">
        <f t="shared" si="194"/>
        <v/>
      </c>
      <c r="L178">
        <f>IFERROR(IF($F178="Raw",_xlfn.XLOOKUP(_xlfn.XLOOKUP(Tool_clean!$D178,'AveragePrices&amp;Codes'!$A:$A,'AveragePrices&amp;Codes'!$B:$B),AGRIBALYSE_Raw!$B:$B,AGRIBALYSE_Raw!O:O)*$E178,_xlfn.XLOOKUP(_xlfn.XLOOKUP(Tool_clean!$D178,'AveragePrices&amp;Codes'!$A:$A,'AveragePrices&amp;Codes'!$B:$B),AGRIBALYSE_Cooked!$C:$C,AGRIBALYSE_Cooked!P:P)*$E178),"")</f>
        <v>0</v>
      </c>
      <c r="M178">
        <f>IFERROR(IF($F178="Raw",_xlfn.XLOOKUP(_xlfn.XLOOKUP(Tool_clean!$D178,'AveragePrices&amp;Codes'!$A:$A,'AveragePrices&amp;Codes'!$B:$B),AGRIBALYSE_Raw!$B:$B,AGRIBALYSE_Raw!P:P)*$E178,_xlfn.XLOOKUP(_xlfn.XLOOKUP(Tool_clean!$D178,'AveragePrices&amp;Codes'!$A:$A,'AveragePrices&amp;Codes'!$B:$B),AGRIBALYSE_Cooked!$C:$C,AGRIBALYSE_Cooked!Q:Q)*$E178),"")</f>
        <v>0</v>
      </c>
      <c r="N178">
        <f>IFERROR(IF($F178="Raw",_xlfn.XLOOKUP(_xlfn.XLOOKUP(Tool_clean!$D178,'AveragePrices&amp;Codes'!$A:$A,'AveragePrices&amp;Codes'!$B:$B),AGRIBALYSE_Raw!$B:$B,AGRIBALYSE_Raw!Q:Q)*$E178,_xlfn.XLOOKUP(_xlfn.XLOOKUP(Tool_clean!$D178,'AveragePrices&amp;Codes'!$A:$A,'AveragePrices&amp;Codes'!$B:$B),AGRIBALYSE_Cooked!$C:$C,AGRIBALYSE_Cooked!R:R)*$E178),"")</f>
        <v>0</v>
      </c>
      <c r="O178">
        <f>IFERROR(IF($F178="Raw",_xlfn.XLOOKUP(_xlfn.XLOOKUP(Tool_clean!$D178,'AveragePrices&amp;Codes'!$A:$A,'AveragePrices&amp;Codes'!$B:$B),AGRIBALYSE_Raw!$B:$B,AGRIBALYSE_Raw!R:R)*$E178,_xlfn.XLOOKUP(_xlfn.XLOOKUP(Tool_clean!$D178,'AveragePrices&amp;Codes'!$A:$A,'AveragePrices&amp;Codes'!$B:$B),AGRIBALYSE_Cooked!$C:$C,AGRIBALYSE_Cooked!S:S)*$E178),"")</f>
        <v>0</v>
      </c>
      <c r="P178">
        <f>IFERROR(IF($F178="Raw",_xlfn.XLOOKUP(_xlfn.XLOOKUP(Tool_clean!$D178,'AveragePrices&amp;Codes'!$A:$A,'AveragePrices&amp;Codes'!$B:$B),AGRIBALYSE_Raw!$B:$B,AGRIBALYSE_Raw!S:S)*$E178,_xlfn.XLOOKUP(_xlfn.XLOOKUP(Tool_clean!$D178,'AveragePrices&amp;Codes'!$A:$A,'AveragePrices&amp;Codes'!$B:$B),AGRIBALYSE_Cooked!$C:$C,AGRIBALYSE_Cooked!T:T)*$E178),"")</f>
        <v>0</v>
      </c>
      <c r="Q178">
        <f>IFERROR(IF($F178="Raw",_xlfn.XLOOKUP(_xlfn.XLOOKUP(Tool_clean!$D178,'AveragePrices&amp;Codes'!$A:$A,'AveragePrices&amp;Codes'!$B:$B),AGRIBALYSE_Raw!$B:$B,AGRIBALYSE_Raw!T:T)*$E178,_xlfn.XLOOKUP(_xlfn.XLOOKUP(Tool_clean!$D178,'AveragePrices&amp;Codes'!$A:$A,'AveragePrices&amp;Codes'!$B:$B),AGRIBALYSE_Cooked!$C:$C,AGRIBALYSE_Cooked!U:U)*$E178),"")</f>
        <v>0</v>
      </c>
      <c r="R178">
        <f>IFERROR(IF($F178="Raw",_xlfn.XLOOKUP(_xlfn.XLOOKUP(Tool_clean!$D178,'AveragePrices&amp;Codes'!$A:$A,'AveragePrices&amp;Codes'!$B:$B),AGRIBALYSE_Raw!$B:$B,AGRIBALYSE_Raw!U:U)*$E178,_xlfn.XLOOKUP(_xlfn.XLOOKUP(Tool_clean!$D178,'AveragePrices&amp;Codes'!$A:$A,'AveragePrices&amp;Codes'!$B:$B),AGRIBALYSE_Cooked!$C:$C,AGRIBALYSE_Cooked!V:V)*$E178),"")</f>
        <v>0</v>
      </c>
      <c r="S178">
        <f>IFERROR(IF($F178="Raw",_xlfn.XLOOKUP(_xlfn.XLOOKUP(Tool_clean!$D178,'AveragePrices&amp;Codes'!$A:$A,'AveragePrices&amp;Codes'!$B:$B),AGRIBALYSE_Raw!$B:$B,AGRIBALYSE_Raw!V:V)*$E178,_xlfn.XLOOKUP(_xlfn.XLOOKUP(Tool_clean!$D178,'AveragePrices&amp;Codes'!$A:$A,'AveragePrices&amp;Codes'!$B:$B),AGRIBALYSE_Cooked!$C:$C,AGRIBALYSE_Cooked!W:W)*$E178),"")</f>
        <v>0</v>
      </c>
      <c r="T178">
        <f>IFERROR(IF($F178="Raw",_xlfn.XLOOKUP(_xlfn.XLOOKUP(Tool_clean!$D178,'AveragePrices&amp;Codes'!$A:$A,'AveragePrices&amp;Codes'!$B:$B),AGRIBALYSE_Raw!$B:$B,AGRIBALYSE_Raw!W:W)*$E178,_xlfn.XLOOKUP(_xlfn.XLOOKUP(Tool_clean!$D178,'AveragePrices&amp;Codes'!$A:$A,'AveragePrices&amp;Codes'!$B:$B),AGRIBALYSE_Cooked!$C:$C,AGRIBALYSE_Cooked!X:X)*$E178),"")</f>
        <v>0</v>
      </c>
      <c r="U178">
        <f>IFERROR(IF($F178="Raw",_xlfn.XLOOKUP(_xlfn.XLOOKUP(Tool_clean!$D178,'AveragePrices&amp;Codes'!$A:$A,'AveragePrices&amp;Codes'!$B:$B),AGRIBALYSE_Raw!$B:$B,AGRIBALYSE_Raw!X:X)*$E178,_xlfn.XLOOKUP(_xlfn.XLOOKUP(Tool_clean!$D178,'AveragePrices&amp;Codes'!$A:$A,'AveragePrices&amp;Codes'!$B:$B),AGRIBALYSE_Cooked!$C:$C,AGRIBALYSE_Cooked!Y:Y)*$E178),"")</f>
        <v>0</v>
      </c>
      <c r="V178">
        <f>IFERROR(IF($F178="Raw",_xlfn.XLOOKUP(_xlfn.XLOOKUP(Tool_clean!$D178,'AveragePrices&amp;Codes'!$A:$A,'AveragePrices&amp;Codes'!$B:$B),AGRIBALYSE_Raw!$B:$B,AGRIBALYSE_Raw!Y:Y)*$E178,_xlfn.XLOOKUP(_xlfn.XLOOKUP(Tool_clean!$D178,'AveragePrices&amp;Codes'!$A:$A,'AveragePrices&amp;Codes'!$B:$B),AGRIBALYSE_Cooked!$C:$C,AGRIBALYSE_Cooked!Z:Z)*$E178),"")</f>
        <v>0</v>
      </c>
      <c r="W178">
        <f>IFERROR(IF($F178="Raw",_xlfn.XLOOKUP(_xlfn.XLOOKUP(Tool_clean!$D178,'AveragePrices&amp;Codes'!$A:$A,'AveragePrices&amp;Codes'!$B:$B),AGRIBALYSE_Raw!$B:$B,AGRIBALYSE_Raw!Z:Z)*$E178,_xlfn.XLOOKUP(_xlfn.XLOOKUP(Tool_clean!$D178,'AveragePrices&amp;Codes'!$A:$A,'AveragePrices&amp;Codes'!$B:$B),AGRIBALYSE_Cooked!$C:$C,AGRIBALYSE_Cooked!AA:AA)*$E178),"")</f>
        <v>0</v>
      </c>
      <c r="X178">
        <f>IFERROR(IF($F178="Raw",_xlfn.XLOOKUP(_xlfn.XLOOKUP(Tool_clean!$D178,'AveragePrices&amp;Codes'!$A:$A,'AveragePrices&amp;Codes'!$B:$B),AGRIBALYSE_Raw!$B:$B,AGRIBALYSE_Raw!AA:AA)*$E178,_xlfn.XLOOKUP(_xlfn.XLOOKUP(Tool_clean!$D178,'AveragePrices&amp;Codes'!$A:$A,'AveragePrices&amp;Codes'!$B:$B),AGRIBALYSE_Cooked!$C:$C,AGRIBALYSE_Cooked!AB:AB)*$E178),"")</f>
        <v>0</v>
      </c>
      <c r="Y178">
        <f>IFERROR(IF($F178="Raw",_xlfn.XLOOKUP(_xlfn.XLOOKUP(Tool_clean!$D178,'AveragePrices&amp;Codes'!$A:$A,'AveragePrices&amp;Codes'!$B:$B),AGRIBALYSE_Raw!$B:$B,AGRIBALYSE_Raw!AB:AB)*$E178,_xlfn.XLOOKUP(_xlfn.XLOOKUP(Tool_clean!$D178,'AveragePrices&amp;Codes'!$A:$A,'AveragePrices&amp;Codes'!$B:$B),AGRIBALYSE_Cooked!$C:$C,AGRIBALYSE_Cooked!AC:AC)*$E178),"")</f>
        <v>0</v>
      </c>
      <c r="Z178">
        <f>IFERROR(IF($F178="Raw",_xlfn.XLOOKUP(_xlfn.XLOOKUP(Tool_clean!$D178,'AveragePrices&amp;Codes'!$A:$A,'AveragePrices&amp;Codes'!$B:$B),AGRIBALYSE_Raw!$B:$B,AGRIBALYSE_Raw!AC:AC)*$E178,_xlfn.XLOOKUP(_xlfn.XLOOKUP(Tool_clean!$D178,'AveragePrices&amp;Codes'!$A:$A,'AveragePrices&amp;Codes'!$B:$B),AGRIBALYSE_Cooked!$C:$C,AGRIBALYSE_Cooked!AD:AD)*$E178),"")</f>
        <v>0</v>
      </c>
      <c r="AA178">
        <f>IFERROR(IF($F178="Raw",_xlfn.XLOOKUP(_xlfn.XLOOKUP(Tool_clean!$D178,'AveragePrices&amp;Codes'!$A:$A,'AveragePrices&amp;Codes'!$B:$B),AGRIBALYSE_Raw!$B:$B,AGRIBALYSE_Raw!AD:AD)*$E178,_xlfn.XLOOKUP(_xlfn.XLOOKUP(Tool_clean!$D178,'AveragePrices&amp;Codes'!$A:$A,'AveragePrices&amp;Codes'!$B:$B),AGRIBALYSE_Cooked!$C:$C,AGRIBALYSE_Cooked!AE:AE)*$E178),"")</f>
        <v>0</v>
      </c>
      <c r="AB178" t="str" cm="1">
        <f t="array" ref="AB178">IFERROR(_xlfn.XLOOKUP(Tool_clean!$F178&amp;$E$2,'Cooking methods'!$A:$A&amp;'Cooking methods'!$B:$B,'Cooking methods'!C:C)*$E178,"")</f>
        <v/>
      </c>
      <c r="AC178" t="str" cm="1">
        <f t="array" ref="AC178">IFERROR(_xlfn.XLOOKUP(Tool_clean!$F178&amp;$E$2,'Cooking methods'!$A:$A&amp;'Cooking methods'!$B:$B,'Cooking methods'!D:D)*$E178,"")</f>
        <v/>
      </c>
      <c r="AD178" t="str" cm="1">
        <f t="array" ref="AD178">IFERROR(_xlfn.XLOOKUP(Tool_clean!$F178&amp;$E$2,'Cooking methods'!$A:$A&amp;'Cooking methods'!$B:$B,'Cooking methods'!E:E)*$E178,"")</f>
        <v/>
      </c>
      <c r="AE178" t="str" cm="1">
        <f t="array" ref="AE178">IFERROR(_xlfn.XLOOKUP(Tool_clean!$F178&amp;$E$2,'Cooking methods'!$A:$A&amp;'Cooking methods'!$B:$B,'Cooking methods'!F:F)*$E178,"")</f>
        <v/>
      </c>
      <c r="AF178" t="str" cm="1">
        <f t="array" ref="AF178">IFERROR(_xlfn.XLOOKUP(Tool_clean!$F178&amp;$E$2,'Cooking methods'!$A:$A&amp;'Cooking methods'!$B:$B,'Cooking methods'!G:G)*$E178,"")</f>
        <v/>
      </c>
      <c r="AG178" t="str" cm="1">
        <f t="array" ref="AG178">IFERROR(_xlfn.XLOOKUP(Tool_clean!$F178&amp;$E$2,'Cooking methods'!$A:$A&amp;'Cooking methods'!$B:$B,'Cooking methods'!H:H)*$E178,"")</f>
        <v/>
      </c>
      <c r="AH178" t="str" cm="1">
        <f t="array" ref="AH178">IFERROR(_xlfn.XLOOKUP(Tool_clean!$F178&amp;$E$2,'Cooking methods'!$A:$A&amp;'Cooking methods'!$B:$B,'Cooking methods'!I:I)*$E178,"")</f>
        <v/>
      </c>
      <c r="AI178" t="str" cm="1">
        <f t="array" ref="AI178">IFERROR(_xlfn.XLOOKUP(Tool_clean!$F178&amp;$E$2,'Cooking methods'!$A:$A&amp;'Cooking methods'!$B:$B,'Cooking methods'!J:J)*$E178,"")</f>
        <v/>
      </c>
      <c r="AJ178" t="str" cm="1">
        <f t="array" ref="AJ178">IFERROR(_xlfn.XLOOKUP(Tool_clean!$F178&amp;$E$2,'Cooking methods'!$A:$A&amp;'Cooking methods'!$B:$B,'Cooking methods'!K:K)*$E178,"")</f>
        <v/>
      </c>
      <c r="AK178" t="str" cm="1">
        <f t="array" ref="AK178">IFERROR(_xlfn.XLOOKUP(Tool_clean!$F178&amp;$E$2,'Cooking methods'!$A:$A&amp;'Cooking methods'!$B:$B,'Cooking methods'!L:L)*$E178,"")</f>
        <v/>
      </c>
      <c r="AL178" t="str" cm="1">
        <f t="array" ref="AL178">IFERROR(_xlfn.XLOOKUP(Tool_clean!$F178&amp;$E$2,'Cooking methods'!$A:$A&amp;'Cooking methods'!$B:$B,'Cooking methods'!M:M)*$E178,"")</f>
        <v/>
      </c>
      <c r="AM178" t="str" cm="1">
        <f t="array" ref="AM178">IFERROR(_xlfn.XLOOKUP(Tool_clean!$F178&amp;$E$2,'Cooking methods'!$A:$A&amp;'Cooking methods'!$B:$B,'Cooking methods'!N:N)*$E178,"")</f>
        <v/>
      </c>
      <c r="AN178" t="str" cm="1">
        <f t="array" ref="AN178">IFERROR(_xlfn.XLOOKUP(Tool_clean!$F178&amp;$E$2,'Cooking methods'!$A:$A&amp;'Cooking methods'!$B:$B,'Cooking methods'!O:O)*$E178,"")</f>
        <v/>
      </c>
      <c r="AO178" t="str" cm="1">
        <f t="array" ref="AO178">IFERROR(_xlfn.XLOOKUP(Tool_clean!$F178&amp;$E$2,'Cooking methods'!$A:$A&amp;'Cooking methods'!$B:$B,'Cooking methods'!P:P)*$E178,"")</f>
        <v/>
      </c>
      <c r="AP178" t="str" cm="1">
        <f t="array" ref="AP178">IFERROR(_xlfn.XLOOKUP(Tool_clean!$F178&amp;$E$2,'Cooking methods'!$A:$A&amp;'Cooking methods'!$B:$B,'Cooking methods'!Q:Q)*$E178,"")</f>
        <v/>
      </c>
      <c r="AQ178" t="str" cm="1">
        <f t="array" ref="AQ178">IFERROR(_xlfn.XLOOKUP(Tool_clean!$F178&amp;$E$2,'Cooking methods'!$A:$A&amp;'Cooking methods'!$B:$B,'Cooking methods'!R:R)*$E178,"")</f>
        <v/>
      </c>
      <c r="AR178" t="str" cm="1">
        <f t="array" ref="AR178">IFERROR(_xlfn.XLOOKUP(Tool_clean!$G178&amp;$E$2,'Waste management'!$A:$A&amp;'Waste management'!$B:$B,'Waste management'!C:C)*$E178,"")</f>
        <v/>
      </c>
      <c r="AS178" t="str" cm="1">
        <f t="array" ref="AS178">IFERROR(_xlfn.XLOOKUP(Tool_clean!$G178&amp;$E$2,'Waste management'!$A:$A&amp;'Waste management'!$B:$B,'Waste management'!D:D)*$E178,"")</f>
        <v/>
      </c>
      <c r="AT178" t="str" cm="1">
        <f t="array" ref="AT178">IFERROR(_xlfn.XLOOKUP(Tool_clean!$G178&amp;$E$2,'Waste management'!$A:$A&amp;'Waste management'!$B:$B,'Waste management'!E:E)*$E178,"")</f>
        <v/>
      </c>
      <c r="AU178" t="str" cm="1">
        <f t="array" ref="AU178">IFERROR(_xlfn.XLOOKUP(Tool_clean!$G178&amp;$E$2,'Waste management'!$A:$A&amp;'Waste management'!$B:$B,'Waste management'!F:F)*$E178,"")</f>
        <v/>
      </c>
      <c r="AV178" t="str" cm="1">
        <f t="array" ref="AV178">IFERROR(_xlfn.XLOOKUP(Tool_clean!$G178&amp;$E$2,'Waste management'!$A:$A&amp;'Waste management'!$B:$B,'Waste management'!G:G)*$E178,"")</f>
        <v/>
      </c>
      <c r="AW178" t="str" cm="1">
        <f t="array" ref="AW178">IFERROR(_xlfn.XLOOKUP(Tool_clean!$G178&amp;$E$2,'Waste management'!$A:$A&amp;'Waste management'!$B:$B,'Waste management'!H:H)*$E178,"")</f>
        <v/>
      </c>
      <c r="AX178" t="str" cm="1">
        <f t="array" ref="AX178">IFERROR(_xlfn.XLOOKUP(Tool_clean!$G178&amp;$E$2,'Waste management'!$A:$A&amp;'Waste management'!$B:$B,'Waste management'!I:I)*$E178,"")</f>
        <v/>
      </c>
      <c r="AY178" t="str" cm="1">
        <f t="array" ref="AY178">IFERROR(_xlfn.XLOOKUP(Tool_clean!$G178&amp;$E$2,'Waste management'!$A:$A&amp;'Waste management'!$B:$B,'Waste management'!J:J)*$E178,"")</f>
        <v/>
      </c>
      <c r="AZ178" t="str" cm="1">
        <f t="array" ref="AZ178">IFERROR(_xlfn.XLOOKUP(Tool_clean!$G178&amp;$E$2,'Waste management'!$A:$A&amp;'Waste management'!$B:$B,'Waste management'!K:K)*$E178,"")</f>
        <v/>
      </c>
      <c r="BA178" t="str" cm="1">
        <f t="array" ref="BA178">IFERROR(_xlfn.XLOOKUP(Tool_clean!$G178&amp;$E$2,'Waste management'!$A:$A&amp;'Waste management'!$B:$B,'Waste management'!L:L)*$E178,"")</f>
        <v/>
      </c>
      <c r="BB178" t="str" cm="1">
        <f t="array" ref="BB178">IFERROR(_xlfn.XLOOKUP(Tool_clean!$G178&amp;$E$2,'Waste management'!$A:$A&amp;'Waste management'!$B:$B,'Waste management'!M:M)*$E178,"")</f>
        <v/>
      </c>
      <c r="BC178" t="str" cm="1">
        <f t="array" ref="BC178">IFERROR(_xlfn.XLOOKUP(Tool_clean!$G178&amp;$E$2,'Waste management'!$A:$A&amp;'Waste management'!$B:$B,'Waste management'!N:N)*$E178,"")</f>
        <v/>
      </c>
      <c r="BD178" t="str" cm="1">
        <f t="array" ref="BD178">IFERROR(_xlfn.XLOOKUP(Tool_clean!$G178&amp;$E$2,'Waste management'!$A:$A&amp;'Waste management'!$B:$B,'Waste management'!O:O)*$E178,"")</f>
        <v/>
      </c>
      <c r="BE178" t="str" cm="1">
        <f t="array" ref="BE178">IFERROR(_xlfn.XLOOKUP(Tool_clean!$G178&amp;$E$2,'Waste management'!$A:$A&amp;'Waste management'!$B:$B,'Waste management'!P:P)*$E178,"")</f>
        <v/>
      </c>
      <c r="BF178" t="str" cm="1">
        <f t="array" ref="BF178">IFERROR(_xlfn.XLOOKUP(Tool_clean!$G178&amp;$E$2,'Waste management'!$A:$A&amp;'Waste management'!$B:$B,'Waste management'!Q:Q)*$E178,"")</f>
        <v/>
      </c>
      <c r="BG178" t="str" cm="1">
        <f t="array" ref="BG178">IFERROR(_xlfn.XLOOKUP(Tool_clean!$G178&amp;$E$2,'Waste management'!$A:$A&amp;'Waste management'!$B:$B,'Waste management'!R:R)*$E178,"")</f>
        <v/>
      </c>
      <c r="BH178" t="str">
        <f>IFERROR((L178+AR178+AB178)*_xlfn.XLOOKUP(Tool_clean!BH$4,Monetization_Factors!$A:$A,Monetization_Factors!$D:$D),"")</f>
        <v/>
      </c>
      <c r="BI178" t="str">
        <f>IFERROR((M178+AS178+AC178)*_xlfn.XLOOKUP(Tool_clean!BI$4,Monetization_Factors!$A:$A,Monetization_Factors!$D:$D),"")</f>
        <v/>
      </c>
      <c r="BJ178" t="str">
        <f>IFERROR((N178+AT178+AD178)*_xlfn.XLOOKUP(Tool_clean!BJ$4,Monetization_Factors!$A:$A,Monetization_Factors!$D:$D),"")</f>
        <v/>
      </c>
      <c r="BK178" t="str">
        <f>IFERROR((O178+AU178+AE178)*_xlfn.XLOOKUP(Tool_clean!BK$4,Monetization_Factors!$A:$A,Monetization_Factors!$D:$D),"")</f>
        <v/>
      </c>
      <c r="BL178" t="str">
        <f>IFERROR((P178+AV178+AF178)*_xlfn.XLOOKUP(Tool_clean!BL$4,Monetization_Factors!$A:$A,Monetization_Factors!$D:$D),"")</f>
        <v/>
      </c>
      <c r="BM178" t="str">
        <f>IFERROR((Q178+AW178+AG178)*_xlfn.XLOOKUP(Tool_clean!BM$4,Monetization_Factors!$A:$A,Monetization_Factors!$D:$D),"")</f>
        <v/>
      </c>
      <c r="BN178" t="str">
        <f>IFERROR((R178+AX178+AH178)*_xlfn.XLOOKUP(Tool_clean!BN$4,Monetization_Factors!$A:$A,Monetization_Factors!$D:$D),"")</f>
        <v/>
      </c>
      <c r="BO178" t="str">
        <f>IFERROR((S178+AY178+AI178)*_xlfn.XLOOKUP(Tool_clean!BO$4,Monetization_Factors!$A:$A,Monetization_Factors!$D:$D),"")</f>
        <v/>
      </c>
      <c r="BP178" t="str">
        <f>IFERROR((T178+AZ178+AJ178)*_xlfn.XLOOKUP(Tool_clean!BP$4,Monetization_Factors!$A:$A,Monetization_Factors!$D:$D),"")</f>
        <v/>
      </c>
      <c r="BQ178" t="str">
        <f>IFERROR((U178+BA178+AK178)*_xlfn.XLOOKUP(Tool_clean!BQ$4,Monetization_Factors!$A:$A,Monetization_Factors!$D:$D),"")</f>
        <v/>
      </c>
      <c r="BR178" t="str">
        <f>IFERROR((V178+BB178+AL178)*_xlfn.XLOOKUP(Tool_clean!BR$4,Monetization_Factors!$A:$A,Monetization_Factors!$D:$D),"")</f>
        <v/>
      </c>
      <c r="BS178" t="str">
        <f>IFERROR((W178+BC178+AM178)*_xlfn.XLOOKUP(Tool_clean!BS$4,Monetization_Factors!$A:$A,Monetization_Factors!$D:$D),"")</f>
        <v/>
      </c>
      <c r="BT178" t="str">
        <f>IFERROR((X178+BD178+AN178)*_xlfn.XLOOKUP(Tool_clean!BT$4,Monetization_Factors!$A:$A,Monetization_Factors!$D:$D),"")</f>
        <v/>
      </c>
      <c r="BU178" t="str">
        <f>IFERROR((Y178+BE178+AO178)*_xlfn.XLOOKUP(Tool_clean!BU$4,Monetization_Factors!$A:$A,Monetization_Factors!$D:$D),"")</f>
        <v/>
      </c>
      <c r="BV178" t="str">
        <f>IFERROR((Z178+BF178+AP178)*_xlfn.XLOOKUP(Tool_clean!BV$4,Monetization_Factors!$A:$A,Monetization_Factors!$D:$D),"")</f>
        <v/>
      </c>
      <c r="BW178" t="str">
        <f>IFERROR((AA178+BG178+AQ178)*_xlfn.XLOOKUP(Tool_clean!BW$4,Monetization_Factors!$A:$A,Monetization_Factors!$D:$D),"")</f>
        <v/>
      </c>
      <c r="BX178" s="38" t="str" cm="1">
        <f t="array" ref="BX178">IFERROR(_xlfn.IFS(I178&gt;0,I178*E178,I178="",J178*E178),"")</f>
        <v/>
      </c>
      <c r="BY178" s="38">
        <f t="shared" si="195"/>
        <v>0</v>
      </c>
      <c r="BZ178" s="38" t="str">
        <f t="shared" si="196"/>
        <v/>
      </c>
      <c r="CA178" s="38" t="str">
        <f t="shared" si="197"/>
        <v/>
      </c>
      <c r="CB178" t="str">
        <f t="shared" si="198"/>
        <v/>
      </c>
      <c r="CC178" t="str">
        <f t="shared" si="199"/>
        <v/>
      </c>
      <c r="CD178" t="str">
        <f t="shared" si="200"/>
        <v/>
      </c>
      <c r="CE178" t="str">
        <f t="shared" si="201"/>
        <v/>
      </c>
      <c r="CF178" t="str">
        <f t="shared" si="202"/>
        <v/>
      </c>
      <c r="CG178" t="str">
        <f t="shared" si="203"/>
        <v/>
      </c>
      <c r="CH178" t="str">
        <f t="shared" si="204"/>
        <v/>
      </c>
      <c r="CI178" t="str">
        <f t="shared" si="205"/>
        <v/>
      </c>
      <c r="CJ178" t="str">
        <f t="shared" si="206"/>
        <v/>
      </c>
      <c r="CK178" t="str">
        <f t="shared" si="207"/>
        <v/>
      </c>
      <c r="CL178" t="str">
        <f t="shared" si="208"/>
        <v/>
      </c>
      <c r="CM178" t="str">
        <f t="shared" si="209"/>
        <v/>
      </c>
      <c r="CN178" t="str">
        <f t="shared" si="210"/>
        <v/>
      </c>
      <c r="CO178" t="str">
        <f t="shared" si="211"/>
        <v/>
      </c>
      <c r="CP178" t="str">
        <f t="shared" si="212"/>
        <v/>
      </c>
      <c r="CQ178" t="str">
        <f t="shared" si="213"/>
        <v/>
      </c>
      <c r="CR178" t="str">
        <f t="shared" si="214"/>
        <v/>
      </c>
      <c r="CS178" t="str">
        <f t="shared" si="215"/>
        <v/>
      </c>
      <c r="CT178" t="str">
        <f t="shared" si="216"/>
        <v/>
      </c>
      <c r="CU178" t="str">
        <f t="shared" si="217"/>
        <v/>
      </c>
      <c r="CV178" t="str">
        <f t="shared" si="218"/>
        <v/>
      </c>
      <c r="CW178" t="str">
        <f t="shared" si="219"/>
        <v/>
      </c>
      <c r="CX178" t="str">
        <f t="shared" si="220"/>
        <v/>
      </c>
      <c r="CY178" t="str">
        <f t="shared" si="221"/>
        <v/>
      </c>
      <c r="CZ178" t="str">
        <f t="shared" si="222"/>
        <v/>
      </c>
      <c r="DA178" t="str">
        <f t="shared" si="223"/>
        <v/>
      </c>
      <c r="DB178" t="str">
        <f t="shared" si="224"/>
        <v/>
      </c>
      <c r="DC178" t="str">
        <f t="shared" si="225"/>
        <v/>
      </c>
      <c r="DD178" t="str">
        <f t="shared" si="226"/>
        <v/>
      </c>
      <c r="DE178" t="str">
        <f t="shared" si="227"/>
        <v/>
      </c>
      <c r="DF178" t="str">
        <f t="shared" si="228"/>
        <v/>
      </c>
      <c r="DG178" t="str">
        <f t="shared" si="229"/>
        <v/>
      </c>
      <c r="DH178" s="5" t="str">
        <f>IFERROR((CR178*$B$2*(1-$H178)*('CAR.CAP_per person'!B$2))/(_xlfn.XLOOKUP($E$2,EU_countries_GDP!$A$2:$A$29,EU_countries_GDP!$E$2:$E$29)),"")</f>
        <v/>
      </c>
      <c r="DI178" s="5" t="str">
        <f>IFERROR((CS178*$B$2*(1-$H178)*('CAR.CAP_per person'!C$2))/(_xlfn.XLOOKUP($E$2,EU_countries_GDP!$A$2:$A$29,EU_countries_GDP!$E$2:$E$29)),"")</f>
        <v/>
      </c>
      <c r="DJ178" s="5" t="str">
        <f>IFERROR((CT178*$B$2*(1-$H178)*('CAR.CAP_per person'!D$2))/(_xlfn.XLOOKUP($E$2,EU_countries_GDP!$A$2:$A$29,EU_countries_GDP!$E$2:$E$29)),"")</f>
        <v/>
      </c>
      <c r="DK178" s="5" t="str">
        <f>IFERROR((CU178*$B$2*(1-$H178)*('CAR.CAP_per person'!E$2))/(_xlfn.XLOOKUP($E$2,EU_countries_GDP!$A$2:$A$29,EU_countries_GDP!$E$2:$E$29)),"")</f>
        <v/>
      </c>
      <c r="DL178" s="5" t="str">
        <f>IFERROR((CV178*$B$2*(1-$H178)*('CAR.CAP_per person'!F$2))/(_xlfn.XLOOKUP($E$2,EU_countries_GDP!$A$2:$A$29,EU_countries_GDP!$E$2:$E$29)),"")</f>
        <v/>
      </c>
      <c r="DM178" s="5" t="str">
        <f>IFERROR((CW178*$B$2*(1-$H178)*('CAR.CAP_per person'!G$2))/(_xlfn.XLOOKUP($E$2,EU_countries_GDP!$A$2:$A$29,EU_countries_GDP!$E$2:$E$29)),"")</f>
        <v/>
      </c>
      <c r="DN178" s="5" t="str">
        <f>IFERROR((CX178*$B$2*(1-$H178)*('CAR.CAP_per person'!H$2))/(_xlfn.XLOOKUP($E$2,EU_countries_GDP!$A$2:$A$29,EU_countries_GDP!$E$2:$E$29)),"")</f>
        <v/>
      </c>
      <c r="DO178" s="5" t="str">
        <f>IFERROR((CY178*$B$2*(1-$H178)*('CAR.CAP_per person'!I$2))/(_xlfn.XLOOKUP($E$2,EU_countries_GDP!$A$2:$A$29,EU_countries_GDP!$E$2:$E$29)),"")</f>
        <v/>
      </c>
      <c r="DP178" s="5" t="str">
        <f>IFERROR((CZ178*$B$2*(1-$H178)*('CAR.CAP_per person'!J$2))/(_xlfn.XLOOKUP($E$2,EU_countries_GDP!$A$2:$A$29,EU_countries_GDP!$E$2:$E$29)),"")</f>
        <v/>
      </c>
      <c r="DQ178" s="5" t="str">
        <f>IFERROR((DA178*$B$2*(1-$H178)*('CAR.CAP_per person'!K$2))/(_xlfn.XLOOKUP($E$2,EU_countries_GDP!$A$2:$A$29,EU_countries_GDP!$E$2:$E$29)),"")</f>
        <v/>
      </c>
      <c r="DR178" s="5" t="str">
        <f>IFERROR((DB178*$B$2*(1-$H178)*('CAR.CAP_per person'!L$2))/(_xlfn.XLOOKUP($E$2,EU_countries_GDP!$A$2:$A$29,EU_countries_GDP!$E$2:$E$29)),"")</f>
        <v/>
      </c>
      <c r="DS178" s="5" t="str">
        <f>IFERROR((DC178*$B$2*(1-$H178)*('CAR.CAP_per person'!M$2))/(_xlfn.XLOOKUP($E$2,EU_countries_GDP!$A$2:$A$29,EU_countries_GDP!$E$2:$E$29)),"")</f>
        <v/>
      </c>
      <c r="DT178" s="5" t="str">
        <f>IFERROR((DD178*$B$2*(1-$H178)*('CAR.CAP_per person'!N$2))/(_xlfn.XLOOKUP($E$2,EU_countries_GDP!$A$2:$A$29,EU_countries_GDP!$E$2:$E$29)),"")</f>
        <v/>
      </c>
      <c r="DU178" s="5" t="str">
        <f>IFERROR((DE178*$B$2*(1-$H178)*('CAR.CAP_per person'!O$2))/(_xlfn.XLOOKUP($E$2,EU_countries_GDP!$A$2:$A$29,EU_countries_GDP!$E$2:$E$29)),"")</f>
        <v/>
      </c>
      <c r="DV178" s="5" t="str">
        <f>IFERROR((DF178*$B$2*(1-$H178)*('CAR.CAP_per person'!P$2))/(_xlfn.XLOOKUP($E$2,EU_countries_GDP!$A$2:$A$29,EU_countries_GDP!$E$2:$E$29)),"")</f>
        <v/>
      </c>
      <c r="DW178" s="5" t="str">
        <f>IFERROR((DG178*$B$2*(1-$H178)*('CAR.CAP_per person'!Q$2))/(_xlfn.XLOOKUP($E$2,EU_countries_GDP!$A$2:$A$29,EU_countries_GDP!$E$2:$E$29)),"")</f>
        <v/>
      </c>
    </row>
    <row r="179" spans="2:127">
      <c r="B179" t="str">
        <f>_xlfn.XLOOKUP(D179,Table5[Ingredient],Table5[Category],"",FALSE)</f>
        <v/>
      </c>
      <c r="C179" s="33"/>
      <c r="D179" s="33"/>
      <c r="E179" s="33"/>
      <c r="F179" s="33"/>
      <c r="G179" s="33"/>
      <c r="H179" s="33"/>
      <c r="I179" s="33"/>
      <c r="J179" s="37" t="str">
        <f>IFERROR(INDEX('AveragePrices&amp;Codes'!G:AG, MATCH($D179, 'AveragePrices&amp;Codes'!$A:$A, 0), MATCH(Tool_clean!$E$2, 'AveragePrices&amp;Codes'!$G$1:$AG$1, 0)),"")</f>
        <v/>
      </c>
      <c r="K179" s="37" t="str">
        <f t="shared" si="194"/>
        <v/>
      </c>
      <c r="L179">
        <f>IFERROR(IF($F179="Raw",_xlfn.XLOOKUP(_xlfn.XLOOKUP(Tool_clean!$D179,'AveragePrices&amp;Codes'!$A:$A,'AveragePrices&amp;Codes'!$B:$B),AGRIBALYSE_Raw!$B:$B,AGRIBALYSE_Raw!O:O)*$E179,_xlfn.XLOOKUP(_xlfn.XLOOKUP(Tool_clean!$D179,'AveragePrices&amp;Codes'!$A:$A,'AveragePrices&amp;Codes'!$B:$B),AGRIBALYSE_Cooked!$C:$C,AGRIBALYSE_Cooked!P:P)*$E179),"")</f>
        <v>0</v>
      </c>
      <c r="M179">
        <f>IFERROR(IF($F179="Raw",_xlfn.XLOOKUP(_xlfn.XLOOKUP(Tool_clean!$D179,'AveragePrices&amp;Codes'!$A:$A,'AveragePrices&amp;Codes'!$B:$B),AGRIBALYSE_Raw!$B:$B,AGRIBALYSE_Raw!P:P)*$E179,_xlfn.XLOOKUP(_xlfn.XLOOKUP(Tool_clean!$D179,'AveragePrices&amp;Codes'!$A:$A,'AveragePrices&amp;Codes'!$B:$B),AGRIBALYSE_Cooked!$C:$C,AGRIBALYSE_Cooked!Q:Q)*$E179),"")</f>
        <v>0</v>
      </c>
      <c r="N179">
        <f>IFERROR(IF($F179="Raw",_xlfn.XLOOKUP(_xlfn.XLOOKUP(Tool_clean!$D179,'AveragePrices&amp;Codes'!$A:$A,'AveragePrices&amp;Codes'!$B:$B),AGRIBALYSE_Raw!$B:$B,AGRIBALYSE_Raw!Q:Q)*$E179,_xlfn.XLOOKUP(_xlfn.XLOOKUP(Tool_clean!$D179,'AveragePrices&amp;Codes'!$A:$A,'AveragePrices&amp;Codes'!$B:$B),AGRIBALYSE_Cooked!$C:$C,AGRIBALYSE_Cooked!R:R)*$E179),"")</f>
        <v>0</v>
      </c>
      <c r="O179">
        <f>IFERROR(IF($F179="Raw",_xlfn.XLOOKUP(_xlfn.XLOOKUP(Tool_clean!$D179,'AveragePrices&amp;Codes'!$A:$A,'AveragePrices&amp;Codes'!$B:$B),AGRIBALYSE_Raw!$B:$B,AGRIBALYSE_Raw!R:R)*$E179,_xlfn.XLOOKUP(_xlfn.XLOOKUP(Tool_clean!$D179,'AveragePrices&amp;Codes'!$A:$A,'AveragePrices&amp;Codes'!$B:$B),AGRIBALYSE_Cooked!$C:$C,AGRIBALYSE_Cooked!S:S)*$E179),"")</f>
        <v>0</v>
      </c>
      <c r="P179">
        <f>IFERROR(IF($F179="Raw",_xlfn.XLOOKUP(_xlfn.XLOOKUP(Tool_clean!$D179,'AveragePrices&amp;Codes'!$A:$A,'AveragePrices&amp;Codes'!$B:$B),AGRIBALYSE_Raw!$B:$B,AGRIBALYSE_Raw!S:S)*$E179,_xlfn.XLOOKUP(_xlfn.XLOOKUP(Tool_clean!$D179,'AveragePrices&amp;Codes'!$A:$A,'AveragePrices&amp;Codes'!$B:$B),AGRIBALYSE_Cooked!$C:$C,AGRIBALYSE_Cooked!T:T)*$E179),"")</f>
        <v>0</v>
      </c>
      <c r="Q179">
        <f>IFERROR(IF($F179="Raw",_xlfn.XLOOKUP(_xlfn.XLOOKUP(Tool_clean!$D179,'AveragePrices&amp;Codes'!$A:$A,'AveragePrices&amp;Codes'!$B:$B),AGRIBALYSE_Raw!$B:$B,AGRIBALYSE_Raw!T:T)*$E179,_xlfn.XLOOKUP(_xlfn.XLOOKUP(Tool_clean!$D179,'AveragePrices&amp;Codes'!$A:$A,'AveragePrices&amp;Codes'!$B:$B),AGRIBALYSE_Cooked!$C:$C,AGRIBALYSE_Cooked!U:U)*$E179),"")</f>
        <v>0</v>
      </c>
      <c r="R179">
        <f>IFERROR(IF($F179="Raw",_xlfn.XLOOKUP(_xlfn.XLOOKUP(Tool_clean!$D179,'AveragePrices&amp;Codes'!$A:$A,'AveragePrices&amp;Codes'!$B:$B),AGRIBALYSE_Raw!$B:$B,AGRIBALYSE_Raw!U:U)*$E179,_xlfn.XLOOKUP(_xlfn.XLOOKUP(Tool_clean!$D179,'AveragePrices&amp;Codes'!$A:$A,'AveragePrices&amp;Codes'!$B:$B),AGRIBALYSE_Cooked!$C:$C,AGRIBALYSE_Cooked!V:V)*$E179),"")</f>
        <v>0</v>
      </c>
      <c r="S179">
        <f>IFERROR(IF($F179="Raw",_xlfn.XLOOKUP(_xlfn.XLOOKUP(Tool_clean!$D179,'AveragePrices&amp;Codes'!$A:$A,'AveragePrices&amp;Codes'!$B:$B),AGRIBALYSE_Raw!$B:$B,AGRIBALYSE_Raw!V:V)*$E179,_xlfn.XLOOKUP(_xlfn.XLOOKUP(Tool_clean!$D179,'AveragePrices&amp;Codes'!$A:$A,'AveragePrices&amp;Codes'!$B:$B),AGRIBALYSE_Cooked!$C:$C,AGRIBALYSE_Cooked!W:W)*$E179),"")</f>
        <v>0</v>
      </c>
      <c r="T179">
        <f>IFERROR(IF($F179="Raw",_xlfn.XLOOKUP(_xlfn.XLOOKUP(Tool_clean!$D179,'AveragePrices&amp;Codes'!$A:$A,'AveragePrices&amp;Codes'!$B:$B),AGRIBALYSE_Raw!$B:$B,AGRIBALYSE_Raw!W:W)*$E179,_xlfn.XLOOKUP(_xlfn.XLOOKUP(Tool_clean!$D179,'AveragePrices&amp;Codes'!$A:$A,'AveragePrices&amp;Codes'!$B:$B),AGRIBALYSE_Cooked!$C:$C,AGRIBALYSE_Cooked!X:X)*$E179),"")</f>
        <v>0</v>
      </c>
      <c r="U179">
        <f>IFERROR(IF($F179="Raw",_xlfn.XLOOKUP(_xlfn.XLOOKUP(Tool_clean!$D179,'AveragePrices&amp;Codes'!$A:$A,'AveragePrices&amp;Codes'!$B:$B),AGRIBALYSE_Raw!$B:$B,AGRIBALYSE_Raw!X:X)*$E179,_xlfn.XLOOKUP(_xlfn.XLOOKUP(Tool_clean!$D179,'AveragePrices&amp;Codes'!$A:$A,'AveragePrices&amp;Codes'!$B:$B),AGRIBALYSE_Cooked!$C:$C,AGRIBALYSE_Cooked!Y:Y)*$E179),"")</f>
        <v>0</v>
      </c>
      <c r="V179">
        <f>IFERROR(IF($F179="Raw",_xlfn.XLOOKUP(_xlfn.XLOOKUP(Tool_clean!$D179,'AveragePrices&amp;Codes'!$A:$A,'AveragePrices&amp;Codes'!$B:$B),AGRIBALYSE_Raw!$B:$B,AGRIBALYSE_Raw!Y:Y)*$E179,_xlfn.XLOOKUP(_xlfn.XLOOKUP(Tool_clean!$D179,'AveragePrices&amp;Codes'!$A:$A,'AveragePrices&amp;Codes'!$B:$B),AGRIBALYSE_Cooked!$C:$C,AGRIBALYSE_Cooked!Z:Z)*$E179),"")</f>
        <v>0</v>
      </c>
      <c r="W179">
        <f>IFERROR(IF($F179="Raw",_xlfn.XLOOKUP(_xlfn.XLOOKUP(Tool_clean!$D179,'AveragePrices&amp;Codes'!$A:$A,'AveragePrices&amp;Codes'!$B:$B),AGRIBALYSE_Raw!$B:$B,AGRIBALYSE_Raw!Z:Z)*$E179,_xlfn.XLOOKUP(_xlfn.XLOOKUP(Tool_clean!$D179,'AveragePrices&amp;Codes'!$A:$A,'AveragePrices&amp;Codes'!$B:$B),AGRIBALYSE_Cooked!$C:$C,AGRIBALYSE_Cooked!AA:AA)*$E179),"")</f>
        <v>0</v>
      </c>
      <c r="X179">
        <f>IFERROR(IF($F179="Raw",_xlfn.XLOOKUP(_xlfn.XLOOKUP(Tool_clean!$D179,'AveragePrices&amp;Codes'!$A:$A,'AveragePrices&amp;Codes'!$B:$B),AGRIBALYSE_Raw!$B:$B,AGRIBALYSE_Raw!AA:AA)*$E179,_xlfn.XLOOKUP(_xlfn.XLOOKUP(Tool_clean!$D179,'AveragePrices&amp;Codes'!$A:$A,'AveragePrices&amp;Codes'!$B:$B),AGRIBALYSE_Cooked!$C:$C,AGRIBALYSE_Cooked!AB:AB)*$E179),"")</f>
        <v>0</v>
      </c>
      <c r="Y179">
        <f>IFERROR(IF($F179="Raw",_xlfn.XLOOKUP(_xlfn.XLOOKUP(Tool_clean!$D179,'AveragePrices&amp;Codes'!$A:$A,'AveragePrices&amp;Codes'!$B:$B),AGRIBALYSE_Raw!$B:$B,AGRIBALYSE_Raw!AB:AB)*$E179,_xlfn.XLOOKUP(_xlfn.XLOOKUP(Tool_clean!$D179,'AveragePrices&amp;Codes'!$A:$A,'AveragePrices&amp;Codes'!$B:$B),AGRIBALYSE_Cooked!$C:$C,AGRIBALYSE_Cooked!AC:AC)*$E179),"")</f>
        <v>0</v>
      </c>
      <c r="Z179">
        <f>IFERROR(IF($F179="Raw",_xlfn.XLOOKUP(_xlfn.XLOOKUP(Tool_clean!$D179,'AveragePrices&amp;Codes'!$A:$A,'AveragePrices&amp;Codes'!$B:$B),AGRIBALYSE_Raw!$B:$B,AGRIBALYSE_Raw!AC:AC)*$E179,_xlfn.XLOOKUP(_xlfn.XLOOKUP(Tool_clean!$D179,'AveragePrices&amp;Codes'!$A:$A,'AveragePrices&amp;Codes'!$B:$B),AGRIBALYSE_Cooked!$C:$C,AGRIBALYSE_Cooked!AD:AD)*$E179),"")</f>
        <v>0</v>
      </c>
      <c r="AA179">
        <f>IFERROR(IF($F179="Raw",_xlfn.XLOOKUP(_xlfn.XLOOKUP(Tool_clean!$D179,'AveragePrices&amp;Codes'!$A:$A,'AveragePrices&amp;Codes'!$B:$B),AGRIBALYSE_Raw!$B:$B,AGRIBALYSE_Raw!AD:AD)*$E179,_xlfn.XLOOKUP(_xlfn.XLOOKUP(Tool_clean!$D179,'AveragePrices&amp;Codes'!$A:$A,'AveragePrices&amp;Codes'!$B:$B),AGRIBALYSE_Cooked!$C:$C,AGRIBALYSE_Cooked!AE:AE)*$E179),"")</f>
        <v>0</v>
      </c>
      <c r="AB179" t="str" cm="1">
        <f t="array" ref="AB179">IFERROR(_xlfn.XLOOKUP(Tool_clean!$F179&amp;$E$2,'Cooking methods'!$A:$A&amp;'Cooking methods'!$B:$B,'Cooking methods'!C:C)*$E179,"")</f>
        <v/>
      </c>
      <c r="AC179" t="str" cm="1">
        <f t="array" ref="AC179">IFERROR(_xlfn.XLOOKUP(Tool_clean!$F179&amp;$E$2,'Cooking methods'!$A:$A&amp;'Cooking methods'!$B:$B,'Cooking methods'!D:D)*$E179,"")</f>
        <v/>
      </c>
      <c r="AD179" t="str" cm="1">
        <f t="array" ref="AD179">IFERROR(_xlfn.XLOOKUP(Tool_clean!$F179&amp;$E$2,'Cooking methods'!$A:$A&amp;'Cooking methods'!$B:$B,'Cooking methods'!E:E)*$E179,"")</f>
        <v/>
      </c>
      <c r="AE179" t="str" cm="1">
        <f t="array" ref="AE179">IFERROR(_xlfn.XLOOKUP(Tool_clean!$F179&amp;$E$2,'Cooking methods'!$A:$A&amp;'Cooking methods'!$B:$B,'Cooking methods'!F:F)*$E179,"")</f>
        <v/>
      </c>
      <c r="AF179" t="str" cm="1">
        <f t="array" ref="AF179">IFERROR(_xlfn.XLOOKUP(Tool_clean!$F179&amp;$E$2,'Cooking methods'!$A:$A&amp;'Cooking methods'!$B:$B,'Cooking methods'!G:G)*$E179,"")</f>
        <v/>
      </c>
      <c r="AG179" t="str" cm="1">
        <f t="array" ref="AG179">IFERROR(_xlfn.XLOOKUP(Tool_clean!$F179&amp;$E$2,'Cooking methods'!$A:$A&amp;'Cooking methods'!$B:$B,'Cooking methods'!H:H)*$E179,"")</f>
        <v/>
      </c>
      <c r="AH179" t="str" cm="1">
        <f t="array" ref="AH179">IFERROR(_xlfn.XLOOKUP(Tool_clean!$F179&amp;$E$2,'Cooking methods'!$A:$A&amp;'Cooking methods'!$B:$B,'Cooking methods'!I:I)*$E179,"")</f>
        <v/>
      </c>
      <c r="AI179" t="str" cm="1">
        <f t="array" ref="AI179">IFERROR(_xlfn.XLOOKUP(Tool_clean!$F179&amp;$E$2,'Cooking methods'!$A:$A&amp;'Cooking methods'!$B:$B,'Cooking methods'!J:J)*$E179,"")</f>
        <v/>
      </c>
      <c r="AJ179" t="str" cm="1">
        <f t="array" ref="AJ179">IFERROR(_xlfn.XLOOKUP(Tool_clean!$F179&amp;$E$2,'Cooking methods'!$A:$A&amp;'Cooking methods'!$B:$B,'Cooking methods'!K:K)*$E179,"")</f>
        <v/>
      </c>
      <c r="AK179" t="str" cm="1">
        <f t="array" ref="AK179">IFERROR(_xlfn.XLOOKUP(Tool_clean!$F179&amp;$E$2,'Cooking methods'!$A:$A&amp;'Cooking methods'!$B:$B,'Cooking methods'!L:L)*$E179,"")</f>
        <v/>
      </c>
      <c r="AL179" t="str" cm="1">
        <f t="array" ref="AL179">IFERROR(_xlfn.XLOOKUP(Tool_clean!$F179&amp;$E$2,'Cooking methods'!$A:$A&amp;'Cooking methods'!$B:$B,'Cooking methods'!M:M)*$E179,"")</f>
        <v/>
      </c>
      <c r="AM179" t="str" cm="1">
        <f t="array" ref="AM179">IFERROR(_xlfn.XLOOKUP(Tool_clean!$F179&amp;$E$2,'Cooking methods'!$A:$A&amp;'Cooking methods'!$B:$B,'Cooking methods'!N:N)*$E179,"")</f>
        <v/>
      </c>
      <c r="AN179" t="str" cm="1">
        <f t="array" ref="AN179">IFERROR(_xlfn.XLOOKUP(Tool_clean!$F179&amp;$E$2,'Cooking methods'!$A:$A&amp;'Cooking methods'!$B:$B,'Cooking methods'!O:O)*$E179,"")</f>
        <v/>
      </c>
      <c r="AO179" t="str" cm="1">
        <f t="array" ref="AO179">IFERROR(_xlfn.XLOOKUP(Tool_clean!$F179&amp;$E$2,'Cooking methods'!$A:$A&amp;'Cooking methods'!$B:$B,'Cooking methods'!P:P)*$E179,"")</f>
        <v/>
      </c>
      <c r="AP179" t="str" cm="1">
        <f t="array" ref="AP179">IFERROR(_xlfn.XLOOKUP(Tool_clean!$F179&amp;$E$2,'Cooking methods'!$A:$A&amp;'Cooking methods'!$B:$B,'Cooking methods'!Q:Q)*$E179,"")</f>
        <v/>
      </c>
      <c r="AQ179" t="str" cm="1">
        <f t="array" ref="AQ179">IFERROR(_xlfn.XLOOKUP(Tool_clean!$F179&amp;$E$2,'Cooking methods'!$A:$A&amp;'Cooking methods'!$B:$B,'Cooking methods'!R:R)*$E179,"")</f>
        <v/>
      </c>
      <c r="AR179" t="str" cm="1">
        <f t="array" ref="AR179">IFERROR(_xlfn.XLOOKUP(Tool_clean!$G179&amp;$E$2,'Waste management'!$A:$A&amp;'Waste management'!$B:$B,'Waste management'!C:C)*$E179,"")</f>
        <v/>
      </c>
      <c r="AS179" t="str" cm="1">
        <f t="array" ref="AS179">IFERROR(_xlfn.XLOOKUP(Tool_clean!$G179&amp;$E$2,'Waste management'!$A:$A&amp;'Waste management'!$B:$B,'Waste management'!D:D)*$E179,"")</f>
        <v/>
      </c>
      <c r="AT179" t="str" cm="1">
        <f t="array" ref="AT179">IFERROR(_xlfn.XLOOKUP(Tool_clean!$G179&amp;$E$2,'Waste management'!$A:$A&amp;'Waste management'!$B:$B,'Waste management'!E:E)*$E179,"")</f>
        <v/>
      </c>
      <c r="AU179" t="str" cm="1">
        <f t="array" ref="AU179">IFERROR(_xlfn.XLOOKUP(Tool_clean!$G179&amp;$E$2,'Waste management'!$A:$A&amp;'Waste management'!$B:$B,'Waste management'!F:F)*$E179,"")</f>
        <v/>
      </c>
      <c r="AV179" t="str" cm="1">
        <f t="array" ref="AV179">IFERROR(_xlfn.XLOOKUP(Tool_clean!$G179&amp;$E$2,'Waste management'!$A:$A&amp;'Waste management'!$B:$B,'Waste management'!G:G)*$E179,"")</f>
        <v/>
      </c>
      <c r="AW179" t="str" cm="1">
        <f t="array" ref="AW179">IFERROR(_xlfn.XLOOKUP(Tool_clean!$G179&amp;$E$2,'Waste management'!$A:$A&amp;'Waste management'!$B:$B,'Waste management'!H:H)*$E179,"")</f>
        <v/>
      </c>
      <c r="AX179" t="str" cm="1">
        <f t="array" ref="AX179">IFERROR(_xlfn.XLOOKUP(Tool_clean!$G179&amp;$E$2,'Waste management'!$A:$A&amp;'Waste management'!$B:$B,'Waste management'!I:I)*$E179,"")</f>
        <v/>
      </c>
      <c r="AY179" t="str" cm="1">
        <f t="array" ref="AY179">IFERROR(_xlfn.XLOOKUP(Tool_clean!$G179&amp;$E$2,'Waste management'!$A:$A&amp;'Waste management'!$B:$B,'Waste management'!J:J)*$E179,"")</f>
        <v/>
      </c>
      <c r="AZ179" t="str" cm="1">
        <f t="array" ref="AZ179">IFERROR(_xlfn.XLOOKUP(Tool_clean!$G179&amp;$E$2,'Waste management'!$A:$A&amp;'Waste management'!$B:$B,'Waste management'!K:K)*$E179,"")</f>
        <v/>
      </c>
      <c r="BA179" t="str" cm="1">
        <f t="array" ref="BA179">IFERROR(_xlfn.XLOOKUP(Tool_clean!$G179&amp;$E$2,'Waste management'!$A:$A&amp;'Waste management'!$B:$B,'Waste management'!L:L)*$E179,"")</f>
        <v/>
      </c>
      <c r="BB179" t="str" cm="1">
        <f t="array" ref="BB179">IFERROR(_xlfn.XLOOKUP(Tool_clean!$G179&amp;$E$2,'Waste management'!$A:$A&amp;'Waste management'!$B:$B,'Waste management'!M:M)*$E179,"")</f>
        <v/>
      </c>
      <c r="BC179" t="str" cm="1">
        <f t="array" ref="BC179">IFERROR(_xlfn.XLOOKUP(Tool_clean!$G179&amp;$E$2,'Waste management'!$A:$A&amp;'Waste management'!$B:$B,'Waste management'!N:N)*$E179,"")</f>
        <v/>
      </c>
      <c r="BD179" t="str" cm="1">
        <f t="array" ref="BD179">IFERROR(_xlfn.XLOOKUP(Tool_clean!$G179&amp;$E$2,'Waste management'!$A:$A&amp;'Waste management'!$B:$B,'Waste management'!O:O)*$E179,"")</f>
        <v/>
      </c>
      <c r="BE179" t="str" cm="1">
        <f t="array" ref="BE179">IFERROR(_xlfn.XLOOKUP(Tool_clean!$G179&amp;$E$2,'Waste management'!$A:$A&amp;'Waste management'!$B:$B,'Waste management'!P:P)*$E179,"")</f>
        <v/>
      </c>
      <c r="BF179" t="str" cm="1">
        <f t="array" ref="BF179">IFERROR(_xlfn.XLOOKUP(Tool_clean!$G179&amp;$E$2,'Waste management'!$A:$A&amp;'Waste management'!$B:$B,'Waste management'!Q:Q)*$E179,"")</f>
        <v/>
      </c>
      <c r="BG179" t="str" cm="1">
        <f t="array" ref="BG179">IFERROR(_xlfn.XLOOKUP(Tool_clean!$G179&amp;$E$2,'Waste management'!$A:$A&amp;'Waste management'!$B:$B,'Waste management'!R:R)*$E179,"")</f>
        <v/>
      </c>
      <c r="BH179" t="str">
        <f>IFERROR((L179+AR179+AB179)*_xlfn.XLOOKUP(Tool_clean!BH$4,Monetization_Factors!$A:$A,Monetization_Factors!$D:$D),"")</f>
        <v/>
      </c>
      <c r="BI179" t="str">
        <f>IFERROR((M179+AS179+AC179)*_xlfn.XLOOKUP(Tool_clean!BI$4,Monetization_Factors!$A:$A,Monetization_Factors!$D:$D),"")</f>
        <v/>
      </c>
      <c r="BJ179" t="str">
        <f>IFERROR((N179+AT179+AD179)*_xlfn.XLOOKUP(Tool_clean!BJ$4,Monetization_Factors!$A:$A,Monetization_Factors!$D:$D),"")</f>
        <v/>
      </c>
      <c r="BK179" t="str">
        <f>IFERROR((O179+AU179+AE179)*_xlfn.XLOOKUP(Tool_clean!BK$4,Monetization_Factors!$A:$A,Monetization_Factors!$D:$D),"")</f>
        <v/>
      </c>
      <c r="BL179" t="str">
        <f>IFERROR((P179+AV179+AF179)*_xlfn.XLOOKUP(Tool_clean!BL$4,Monetization_Factors!$A:$A,Monetization_Factors!$D:$D),"")</f>
        <v/>
      </c>
      <c r="BM179" t="str">
        <f>IFERROR((Q179+AW179+AG179)*_xlfn.XLOOKUP(Tool_clean!BM$4,Monetization_Factors!$A:$A,Monetization_Factors!$D:$D),"")</f>
        <v/>
      </c>
      <c r="BN179" t="str">
        <f>IFERROR((R179+AX179+AH179)*_xlfn.XLOOKUP(Tool_clean!BN$4,Monetization_Factors!$A:$A,Monetization_Factors!$D:$D),"")</f>
        <v/>
      </c>
      <c r="BO179" t="str">
        <f>IFERROR((S179+AY179+AI179)*_xlfn.XLOOKUP(Tool_clean!BO$4,Monetization_Factors!$A:$A,Monetization_Factors!$D:$D),"")</f>
        <v/>
      </c>
      <c r="BP179" t="str">
        <f>IFERROR((T179+AZ179+AJ179)*_xlfn.XLOOKUP(Tool_clean!BP$4,Monetization_Factors!$A:$A,Monetization_Factors!$D:$D),"")</f>
        <v/>
      </c>
      <c r="BQ179" t="str">
        <f>IFERROR((U179+BA179+AK179)*_xlfn.XLOOKUP(Tool_clean!BQ$4,Monetization_Factors!$A:$A,Monetization_Factors!$D:$D),"")</f>
        <v/>
      </c>
      <c r="BR179" t="str">
        <f>IFERROR((V179+BB179+AL179)*_xlfn.XLOOKUP(Tool_clean!BR$4,Monetization_Factors!$A:$A,Monetization_Factors!$D:$D),"")</f>
        <v/>
      </c>
      <c r="BS179" t="str">
        <f>IFERROR((W179+BC179+AM179)*_xlfn.XLOOKUP(Tool_clean!BS$4,Monetization_Factors!$A:$A,Monetization_Factors!$D:$D),"")</f>
        <v/>
      </c>
      <c r="BT179" t="str">
        <f>IFERROR((X179+BD179+AN179)*_xlfn.XLOOKUP(Tool_clean!BT$4,Monetization_Factors!$A:$A,Monetization_Factors!$D:$D),"")</f>
        <v/>
      </c>
      <c r="BU179" t="str">
        <f>IFERROR((Y179+BE179+AO179)*_xlfn.XLOOKUP(Tool_clean!BU$4,Monetization_Factors!$A:$A,Monetization_Factors!$D:$D),"")</f>
        <v/>
      </c>
      <c r="BV179" t="str">
        <f>IFERROR((Z179+BF179+AP179)*_xlfn.XLOOKUP(Tool_clean!BV$4,Monetization_Factors!$A:$A,Monetization_Factors!$D:$D),"")</f>
        <v/>
      </c>
      <c r="BW179" t="str">
        <f>IFERROR((AA179+BG179+AQ179)*_xlfn.XLOOKUP(Tool_clean!BW$4,Monetization_Factors!$A:$A,Monetization_Factors!$D:$D),"")</f>
        <v/>
      </c>
      <c r="BX179" s="38" t="str" cm="1">
        <f t="array" ref="BX179">IFERROR(_xlfn.IFS(I179&gt;0,I179*E179,I179="",J179*E179),"")</f>
        <v/>
      </c>
      <c r="BY179" s="38">
        <f t="shared" si="195"/>
        <v>0</v>
      </c>
      <c r="BZ179" s="38" t="str">
        <f t="shared" si="196"/>
        <v/>
      </c>
      <c r="CA179" s="38" t="str">
        <f t="shared" si="197"/>
        <v/>
      </c>
      <c r="CB179" t="str">
        <f t="shared" si="198"/>
        <v/>
      </c>
      <c r="CC179" t="str">
        <f t="shared" si="199"/>
        <v/>
      </c>
      <c r="CD179" t="str">
        <f t="shared" si="200"/>
        <v/>
      </c>
      <c r="CE179" t="str">
        <f t="shared" si="201"/>
        <v/>
      </c>
      <c r="CF179" t="str">
        <f t="shared" si="202"/>
        <v/>
      </c>
      <c r="CG179" t="str">
        <f t="shared" si="203"/>
        <v/>
      </c>
      <c r="CH179" t="str">
        <f t="shared" si="204"/>
        <v/>
      </c>
      <c r="CI179" t="str">
        <f t="shared" si="205"/>
        <v/>
      </c>
      <c r="CJ179" t="str">
        <f t="shared" si="206"/>
        <v/>
      </c>
      <c r="CK179" t="str">
        <f t="shared" si="207"/>
        <v/>
      </c>
      <c r="CL179" t="str">
        <f t="shared" si="208"/>
        <v/>
      </c>
      <c r="CM179" t="str">
        <f t="shared" si="209"/>
        <v/>
      </c>
      <c r="CN179" t="str">
        <f t="shared" si="210"/>
        <v/>
      </c>
      <c r="CO179" t="str">
        <f t="shared" si="211"/>
        <v/>
      </c>
      <c r="CP179" t="str">
        <f t="shared" si="212"/>
        <v/>
      </c>
      <c r="CQ179" t="str">
        <f t="shared" si="213"/>
        <v/>
      </c>
      <c r="CR179" t="str">
        <f t="shared" si="214"/>
        <v/>
      </c>
      <c r="CS179" t="str">
        <f t="shared" si="215"/>
        <v/>
      </c>
      <c r="CT179" t="str">
        <f t="shared" si="216"/>
        <v/>
      </c>
      <c r="CU179" t="str">
        <f t="shared" si="217"/>
        <v/>
      </c>
      <c r="CV179" t="str">
        <f t="shared" si="218"/>
        <v/>
      </c>
      <c r="CW179" t="str">
        <f t="shared" si="219"/>
        <v/>
      </c>
      <c r="CX179" t="str">
        <f t="shared" si="220"/>
        <v/>
      </c>
      <c r="CY179" t="str">
        <f t="shared" si="221"/>
        <v/>
      </c>
      <c r="CZ179" t="str">
        <f t="shared" si="222"/>
        <v/>
      </c>
      <c r="DA179" t="str">
        <f t="shared" si="223"/>
        <v/>
      </c>
      <c r="DB179" t="str">
        <f t="shared" si="224"/>
        <v/>
      </c>
      <c r="DC179" t="str">
        <f t="shared" si="225"/>
        <v/>
      </c>
      <c r="DD179" t="str">
        <f t="shared" si="226"/>
        <v/>
      </c>
      <c r="DE179" t="str">
        <f t="shared" si="227"/>
        <v/>
      </c>
      <c r="DF179" t="str">
        <f t="shared" si="228"/>
        <v/>
      </c>
      <c r="DG179" t="str">
        <f t="shared" si="229"/>
        <v/>
      </c>
      <c r="DH179" s="5" t="str">
        <f>IFERROR((CR179*$B$2*(1-$H179)*('CAR.CAP_per person'!B$2))/(_xlfn.XLOOKUP($E$2,EU_countries_GDP!$A$2:$A$29,EU_countries_GDP!$E$2:$E$29)),"")</f>
        <v/>
      </c>
      <c r="DI179" s="5" t="str">
        <f>IFERROR((CS179*$B$2*(1-$H179)*('CAR.CAP_per person'!C$2))/(_xlfn.XLOOKUP($E$2,EU_countries_GDP!$A$2:$A$29,EU_countries_GDP!$E$2:$E$29)),"")</f>
        <v/>
      </c>
      <c r="DJ179" s="5" t="str">
        <f>IFERROR((CT179*$B$2*(1-$H179)*('CAR.CAP_per person'!D$2))/(_xlfn.XLOOKUP($E$2,EU_countries_GDP!$A$2:$A$29,EU_countries_GDP!$E$2:$E$29)),"")</f>
        <v/>
      </c>
      <c r="DK179" s="5" t="str">
        <f>IFERROR((CU179*$B$2*(1-$H179)*('CAR.CAP_per person'!E$2))/(_xlfn.XLOOKUP($E$2,EU_countries_GDP!$A$2:$A$29,EU_countries_GDP!$E$2:$E$29)),"")</f>
        <v/>
      </c>
      <c r="DL179" s="5" t="str">
        <f>IFERROR((CV179*$B$2*(1-$H179)*('CAR.CAP_per person'!F$2))/(_xlfn.XLOOKUP($E$2,EU_countries_GDP!$A$2:$A$29,EU_countries_GDP!$E$2:$E$29)),"")</f>
        <v/>
      </c>
      <c r="DM179" s="5" t="str">
        <f>IFERROR((CW179*$B$2*(1-$H179)*('CAR.CAP_per person'!G$2))/(_xlfn.XLOOKUP($E$2,EU_countries_GDP!$A$2:$A$29,EU_countries_GDP!$E$2:$E$29)),"")</f>
        <v/>
      </c>
      <c r="DN179" s="5" t="str">
        <f>IFERROR((CX179*$B$2*(1-$H179)*('CAR.CAP_per person'!H$2))/(_xlfn.XLOOKUP($E$2,EU_countries_GDP!$A$2:$A$29,EU_countries_GDP!$E$2:$E$29)),"")</f>
        <v/>
      </c>
      <c r="DO179" s="5" t="str">
        <f>IFERROR((CY179*$B$2*(1-$H179)*('CAR.CAP_per person'!I$2))/(_xlfn.XLOOKUP($E$2,EU_countries_GDP!$A$2:$A$29,EU_countries_GDP!$E$2:$E$29)),"")</f>
        <v/>
      </c>
      <c r="DP179" s="5" t="str">
        <f>IFERROR((CZ179*$B$2*(1-$H179)*('CAR.CAP_per person'!J$2))/(_xlfn.XLOOKUP($E$2,EU_countries_GDP!$A$2:$A$29,EU_countries_GDP!$E$2:$E$29)),"")</f>
        <v/>
      </c>
      <c r="DQ179" s="5" t="str">
        <f>IFERROR((DA179*$B$2*(1-$H179)*('CAR.CAP_per person'!K$2))/(_xlfn.XLOOKUP($E$2,EU_countries_GDP!$A$2:$A$29,EU_countries_GDP!$E$2:$E$29)),"")</f>
        <v/>
      </c>
      <c r="DR179" s="5" t="str">
        <f>IFERROR((DB179*$B$2*(1-$H179)*('CAR.CAP_per person'!L$2))/(_xlfn.XLOOKUP($E$2,EU_countries_GDP!$A$2:$A$29,EU_countries_GDP!$E$2:$E$29)),"")</f>
        <v/>
      </c>
      <c r="DS179" s="5" t="str">
        <f>IFERROR((DC179*$B$2*(1-$H179)*('CAR.CAP_per person'!M$2))/(_xlfn.XLOOKUP($E$2,EU_countries_GDP!$A$2:$A$29,EU_countries_GDP!$E$2:$E$29)),"")</f>
        <v/>
      </c>
      <c r="DT179" s="5" t="str">
        <f>IFERROR((DD179*$B$2*(1-$H179)*('CAR.CAP_per person'!N$2))/(_xlfn.XLOOKUP($E$2,EU_countries_GDP!$A$2:$A$29,EU_countries_GDP!$E$2:$E$29)),"")</f>
        <v/>
      </c>
      <c r="DU179" s="5" t="str">
        <f>IFERROR((DE179*$B$2*(1-$H179)*('CAR.CAP_per person'!O$2))/(_xlfn.XLOOKUP($E$2,EU_countries_GDP!$A$2:$A$29,EU_countries_GDP!$E$2:$E$29)),"")</f>
        <v/>
      </c>
      <c r="DV179" s="5" t="str">
        <f>IFERROR((DF179*$B$2*(1-$H179)*('CAR.CAP_per person'!P$2))/(_xlfn.XLOOKUP($E$2,EU_countries_GDP!$A$2:$A$29,EU_countries_GDP!$E$2:$E$29)),"")</f>
        <v/>
      </c>
      <c r="DW179" s="5" t="str">
        <f>IFERROR((DG179*$B$2*(1-$H179)*('CAR.CAP_per person'!Q$2))/(_xlfn.XLOOKUP($E$2,EU_countries_GDP!$A$2:$A$29,EU_countries_GDP!$E$2:$E$29)),"")</f>
        <v/>
      </c>
    </row>
    <row r="180" spans="2:127">
      <c r="B180" t="str">
        <f>_xlfn.XLOOKUP(D180,Table5[Ingredient],Table5[Category],"",FALSE)</f>
        <v/>
      </c>
      <c r="C180" s="33"/>
      <c r="D180" s="33"/>
      <c r="E180" s="33"/>
      <c r="F180" s="33"/>
      <c r="G180" s="33"/>
      <c r="H180" s="33"/>
      <c r="I180" s="33"/>
      <c r="J180" s="37" t="str">
        <f>IFERROR(INDEX('AveragePrices&amp;Codes'!G:AG, MATCH($D180, 'AveragePrices&amp;Codes'!$A:$A, 0), MATCH(Tool_clean!$E$2, 'AveragePrices&amp;Codes'!$G$1:$AG$1, 0)),"")</f>
        <v/>
      </c>
      <c r="K180" s="37" t="str">
        <f t="shared" si="194"/>
        <v/>
      </c>
      <c r="L180">
        <f>IFERROR(IF($F180="Raw",_xlfn.XLOOKUP(_xlfn.XLOOKUP(Tool_clean!$D180,'AveragePrices&amp;Codes'!$A:$A,'AveragePrices&amp;Codes'!$B:$B),AGRIBALYSE_Raw!$B:$B,AGRIBALYSE_Raw!O:O)*$E180,_xlfn.XLOOKUP(_xlfn.XLOOKUP(Tool_clean!$D180,'AveragePrices&amp;Codes'!$A:$A,'AveragePrices&amp;Codes'!$B:$B),AGRIBALYSE_Cooked!$C:$C,AGRIBALYSE_Cooked!P:P)*$E180),"")</f>
        <v>0</v>
      </c>
      <c r="M180">
        <f>IFERROR(IF($F180="Raw",_xlfn.XLOOKUP(_xlfn.XLOOKUP(Tool_clean!$D180,'AveragePrices&amp;Codes'!$A:$A,'AveragePrices&amp;Codes'!$B:$B),AGRIBALYSE_Raw!$B:$B,AGRIBALYSE_Raw!P:P)*$E180,_xlfn.XLOOKUP(_xlfn.XLOOKUP(Tool_clean!$D180,'AveragePrices&amp;Codes'!$A:$A,'AveragePrices&amp;Codes'!$B:$B),AGRIBALYSE_Cooked!$C:$C,AGRIBALYSE_Cooked!Q:Q)*$E180),"")</f>
        <v>0</v>
      </c>
      <c r="N180">
        <f>IFERROR(IF($F180="Raw",_xlfn.XLOOKUP(_xlfn.XLOOKUP(Tool_clean!$D180,'AveragePrices&amp;Codes'!$A:$A,'AveragePrices&amp;Codes'!$B:$B),AGRIBALYSE_Raw!$B:$B,AGRIBALYSE_Raw!Q:Q)*$E180,_xlfn.XLOOKUP(_xlfn.XLOOKUP(Tool_clean!$D180,'AveragePrices&amp;Codes'!$A:$A,'AveragePrices&amp;Codes'!$B:$B),AGRIBALYSE_Cooked!$C:$C,AGRIBALYSE_Cooked!R:R)*$E180),"")</f>
        <v>0</v>
      </c>
      <c r="O180">
        <f>IFERROR(IF($F180="Raw",_xlfn.XLOOKUP(_xlfn.XLOOKUP(Tool_clean!$D180,'AveragePrices&amp;Codes'!$A:$A,'AveragePrices&amp;Codes'!$B:$B),AGRIBALYSE_Raw!$B:$B,AGRIBALYSE_Raw!R:R)*$E180,_xlfn.XLOOKUP(_xlfn.XLOOKUP(Tool_clean!$D180,'AveragePrices&amp;Codes'!$A:$A,'AveragePrices&amp;Codes'!$B:$B),AGRIBALYSE_Cooked!$C:$C,AGRIBALYSE_Cooked!S:S)*$E180),"")</f>
        <v>0</v>
      </c>
      <c r="P180">
        <f>IFERROR(IF($F180="Raw",_xlfn.XLOOKUP(_xlfn.XLOOKUP(Tool_clean!$D180,'AveragePrices&amp;Codes'!$A:$A,'AveragePrices&amp;Codes'!$B:$B),AGRIBALYSE_Raw!$B:$B,AGRIBALYSE_Raw!S:S)*$E180,_xlfn.XLOOKUP(_xlfn.XLOOKUP(Tool_clean!$D180,'AveragePrices&amp;Codes'!$A:$A,'AveragePrices&amp;Codes'!$B:$B),AGRIBALYSE_Cooked!$C:$C,AGRIBALYSE_Cooked!T:T)*$E180),"")</f>
        <v>0</v>
      </c>
      <c r="Q180">
        <f>IFERROR(IF($F180="Raw",_xlfn.XLOOKUP(_xlfn.XLOOKUP(Tool_clean!$D180,'AveragePrices&amp;Codes'!$A:$A,'AveragePrices&amp;Codes'!$B:$B),AGRIBALYSE_Raw!$B:$B,AGRIBALYSE_Raw!T:T)*$E180,_xlfn.XLOOKUP(_xlfn.XLOOKUP(Tool_clean!$D180,'AveragePrices&amp;Codes'!$A:$A,'AveragePrices&amp;Codes'!$B:$B),AGRIBALYSE_Cooked!$C:$C,AGRIBALYSE_Cooked!U:U)*$E180),"")</f>
        <v>0</v>
      </c>
      <c r="R180">
        <f>IFERROR(IF($F180="Raw",_xlfn.XLOOKUP(_xlfn.XLOOKUP(Tool_clean!$D180,'AveragePrices&amp;Codes'!$A:$A,'AveragePrices&amp;Codes'!$B:$B),AGRIBALYSE_Raw!$B:$B,AGRIBALYSE_Raw!U:U)*$E180,_xlfn.XLOOKUP(_xlfn.XLOOKUP(Tool_clean!$D180,'AveragePrices&amp;Codes'!$A:$A,'AveragePrices&amp;Codes'!$B:$B),AGRIBALYSE_Cooked!$C:$C,AGRIBALYSE_Cooked!V:V)*$E180),"")</f>
        <v>0</v>
      </c>
      <c r="S180">
        <f>IFERROR(IF($F180="Raw",_xlfn.XLOOKUP(_xlfn.XLOOKUP(Tool_clean!$D180,'AveragePrices&amp;Codes'!$A:$A,'AveragePrices&amp;Codes'!$B:$B),AGRIBALYSE_Raw!$B:$B,AGRIBALYSE_Raw!V:V)*$E180,_xlfn.XLOOKUP(_xlfn.XLOOKUP(Tool_clean!$D180,'AveragePrices&amp;Codes'!$A:$A,'AveragePrices&amp;Codes'!$B:$B),AGRIBALYSE_Cooked!$C:$C,AGRIBALYSE_Cooked!W:W)*$E180),"")</f>
        <v>0</v>
      </c>
      <c r="T180">
        <f>IFERROR(IF($F180="Raw",_xlfn.XLOOKUP(_xlfn.XLOOKUP(Tool_clean!$D180,'AveragePrices&amp;Codes'!$A:$A,'AveragePrices&amp;Codes'!$B:$B),AGRIBALYSE_Raw!$B:$B,AGRIBALYSE_Raw!W:W)*$E180,_xlfn.XLOOKUP(_xlfn.XLOOKUP(Tool_clean!$D180,'AveragePrices&amp;Codes'!$A:$A,'AveragePrices&amp;Codes'!$B:$B),AGRIBALYSE_Cooked!$C:$C,AGRIBALYSE_Cooked!X:X)*$E180),"")</f>
        <v>0</v>
      </c>
      <c r="U180">
        <f>IFERROR(IF($F180="Raw",_xlfn.XLOOKUP(_xlfn.XLOOKUP(Tool_clean!$D180,'AveragePrices&amp;Codes'!$A:$A,'AveragePrices&amp;Codes'!$B:$B),AGRIBALYSE_Raw!$B:$B,AGRIBALYSE_Raw!X:X)*$E180,_xlfn.XLOOKUP(_xlfn.XLOOKUP(Tool_clean!$D180,'AveragePrices&amp;Codes'!$A:$A,'AveragePrices&amp;Codes'!$B:$B),AGRIBALYSE_Cooked!$C:$C,AGRIBALYSE_Cooked!Y:Y)*$E180),"")</f>
        <v>0</v>
      </c>
      <c r="V180">
        <f>IFERROR(IF($F180="Raw",_xlfn.XLOOKUP(_xlfn.XLOOKUP(Tool_clean!$D180,'AveragePrices&amp;Codes'!$A:$A,'AveragePrices&amp;Codes'!$B:$B),AGRIBALYSE_Raw!$B:$B,AGRIBALYSE_Raw!Y:Y)*$E180,_xlfn.XLOOKUP(_xlfn.XLOOKUP(Tool_clean!$D180,'AveragePrices&amp;Codes'!$A:$A,'AveragePrices&amp;Codes'!$B:$B),AGRIBALYSE_Cooked!$C:$C,AGRIBALYSE_Cooked!Z:Z)*$E180),"")</f>
        <v>0</v>
      </c>
      <c r="W180">
        <f>IFERROR(IF($F180="Raw",_xlfn.XLOOKUP(_xlfn.XLOOKUP(Tool_clean!$D180,'AveragePrices&amp;Codes'!$A:$A,'AveragePrices&amp;Codes'!$B:$B),AGRIBALYSE_Raw!$B:$B,AGRIBALYSE_Raw!Z:Z)*$E180,_xlfn.XLOOKUP(_xlfn.XLOOKUP(Tool_clean!$D180,'AveragePrices&amp;Codes'!$A:$A,'AveragePrices&amp;Codes'!$B:$B),AGRIBALYSE_Cooked!$C:$C,AGRIBALYSE_Cooked!AA:AA)*$E180),"")</f>
        <v>0</v>
      </c>
      <c r="X180">
        <f>IFERROR(IF($F180="Raw",_xlfn.XLOOKUP(_xlfn.XLOOKUP(Tool_clean!$D180,'AveragePrices&amp;Codes'!$A:$A,'AveragePrices&amp;Codes'!$B:$B),AGRIBALYSE_Raw!$B:$B,AGRIBALYSE_Raw!AA:AA)*$E180,_xlfn.XLOOKUP(_xlfn.XLOOKUP(Tool_clean!$D180,'AveragePrices&amp;Codes'!$A:$A,'AveragePrices&amp;Codes'!$B:$B),AGRIBALYSE_Cooked!$C:$C,AGRIBALYSE_Cooked!AB:AB)*$E180),"")</f>
        <v>0</v>
      </c>
      <c r="Y180">
        <f>IFERROR(IF($F180="Raw",_xlfn.XLOOKUP(_xlfn.XLOOKUP(Tool_clean!$D180,'AveragePrices&amp;Codes'!$A:$A,'AveragePrices&amp;Codes'!$B:$B),AGRIBALYSE_Raw!$B:$B,AGRIBALYSE_Raw!AB:AB)*$E180,_xlfn.XLOOKUP(_xlfn.XLOOKUP(Tool_clean!$D180,'AveragePrices&amp;Codes'!$A:$A,'AveragePrices&amp;Codes'!$B:$B),AGRIBALYSE_Cooked!$C:$C,AGRIBALYSE_Cooked!AC:AC)*$E180),"")</f>
        <v>0</v>
      </c>
      <c r="Z180">
        <f>IFERROR(IF($F180="Raw",_xlfn.XLOOKUP(_xlfn.XLOOKUP(Tool_clean!$D180,'AveragePrices&amp;Codes'!$A:$A,'AveragePrices&amp;Codes'!$B:$B),AGRIBALYSE_Raw!$B:$B,AGRIBALYSE_Raw!AC:AC)*$E180,_xlfn.XLOOKUP(_xlfn.XLOOKUP(Tool_clean!$D180,'AveragePrices&amp;Codes'!$A:$A,'AveragePrices&amp;Codes'!$B:$B),AGRIBALYSE_Cooked!$C:$C,AGRIBALYSE_Cooked!AD:AD)*$E180),"")</f>
        <v>0</v>
      </c>
      <c r="AA180">
        <f>IFERROR(IF($F180="Raw",_xlfn.XLOOKUP(_xlfn.XLOOKUP(Tool_clean!$D180,'AveragePrices&amp;Codes'!$A:$A,'AveragePrices&amp;Codes'!$B:$B),AGRIBALYSE_Raw!$B:$B,AGRIBALYSE_Raw!AD:AD)*$E180,_xlfn.XLOOKUP(_xlfn.XLOOKUP(Tool_clean!$D180,'AveragePrices&amp;Codes'!$A:$A,'AveragePrices&amp;Codes'!$B:$B),AGRIBALYSE_Cooked!$C:$C,AGRIBALYSE_Cooked!AE:AE)*$E180),"")</f>
        <v>0</v>
      </c>
      <c r="AB180" t="str" cm="1">
        <f t="array" ref="AB180">IFERROR(_xlfn.XLOOKUP(Tool_clean!$F180&amp;$E$2,'Cooking methods'!$A:$A&amp;'Cooking methods'!$B:$B,'Cooking methods'!C:C)*$E180,"")</f>
        <v/>
      </c>
      <c r="AC180" t="str" cm="1">
        <f t="array" ref="AC180">IFERROR(_xlfn.XLOOKUP(Tool_clean!$F180&amp;$E$2,'Cooking methods'!$A:$A&amp;'Cooking methods'!$B:$B,'Cooking methods'!D:D)*$E180,"")</f>
        <v/>
      </c>
      <c r="AD180" t="str" cm="1">
        <f t="array" ref="AD180">IFERROR(_xlfn.XLOOKUP(Tool_clean!$F180&amp;$E$2,'Cooking methods'!$A:$A&amp;'Cooking methods'!$B:$B,'Cooking methods'!E:E)*$E180,"")</f>
        <v/>
      </c>
      <c r="AE180" t="str" cm="1">
        <f t="array" ref="AE180">IFERROR(_xlfn.XLOOKUP(Tool_clean!$F180&amp;$E$2,'Cooking methods'!$A:$A&amp;'Cooking methods'!$B:$B,'Cooking methods'!F:F)*$E180,"")</f>
        <v/>
      </c>
      <c r="AF180" t="str" cm="1">
        <f t="array" ref="AF180">IFERROR(_xlfn.XLOOKUP(Tool_clean!$F180&amp;$E$2,'Cooking methods'!$A:$A&amp;'Cooking methods'!$B:$B,'Cooking methods'!G:G)*$E180,"")</f>
        <v/>
      </c>
      <c r="AG180" t="str" cm="1">
        <f t="array" ref="AG180">IFERROR(_xlfn.XLOOKUP(Tool_clean!$F180&amp;$E$2,'Cooking methods'!$A:$A&amp;'Cooking methods'!$B:$B,'Cooking methods'!H:H)*$E180,"")</f>
        <v/>
      </c>
      <c r="AH180" t="str" cm="1">
        <f t="array" ref="AH180">IFERROR(_xlfn.XLOOKUP(Tool_clean!$F180&amp;$E$2,'Cooking methods'!$A:$A&amp;'Cooking methods'!$B:$B,'Cooking methods'!I:I)*$E180,"")</f>
        <v/>
      </c>
      <c r="AI180" t="str" cm="1">
        <f t="array" ref="AI180">IFERROR(_xlfn.XLOOKUP(Tool_clean!$F180&amp;$E$2,'Cooking methods'!$A:$A&amp;'Cooking methods'!$B:$B,'Cooking methods'!J:J)*$E180,"")</f>
        <v/>
      </c>
      <c r="AJ180" t="str" cm="1">
        <f t="array" ref="AJ180">IFERROR(_xlfn.XLOOKUP(Tool_clean!$F180&amp;$E$2,'Cooking methods'!$A:$A&amp;'Cooking methods'!$B:$B,'Cooking methods'!K:K)*$E180,"")</f>
        <v/>
      </c>
      <c r="AK180" t="str" cm="1">
        <f t="array" ref="AK180">IFERROR(_xlfn.XLOOKUP(Tool_clean!$F180&amp;$E$2,'Cooking methods'!$A:$A&amp;'Cooking methods'!$B:$B,'Cooking methods'!L:L)*$E180,"")</f>
        <v/>
      </c>
      <c r="AL180" t="str" cm="1">
        <f t="array" ref="AL180">IFERROR(_xlfn.XLOOKUP(Tool_clean!$F180&amp;$E$2,'Cooking methods'!$A:$A&amp;'Cooking methods'!$B:$B,'Cooking methods'!M:M)*$E180,"")</f>
        <v/>
      </c>
      <c r="AM180" t="str" cm="1">
        <f t="array" ref="AM180">IFERROR(_xlfn.XLOOKUP(Tool_clean!$F180&amp;$E$2,'Cooking methods'!$A:$A&amp;'Cooking methods'!$B:$B,'Cooking methods'!N:N)*$E180,"")</f>
        <v/>
      </c>
      <c r="AN180" t="str" cm="1">
        <f t="array" ref="AN180">IFERROR(_xlfn.XLOOKUP(Tool_clean!$F180&amp;$E$2,'Cooking methods'!$A:$A&amp;'Cooking methods'!$B:$B,'Cooking methods'!O:O)*$E180,"")</f>
        <v/>
      </c>
      <c r="AO180" t="str" cm="1">
        <f t="array" ref="AO180">IFERROR(_xlfn.XLOOKUP(Tool_clean!$F180&amp;$E$2,'Cooking methods'!$A:$A&amp;'Cooking methods'!$B:$B,'Cooking methods'!P:P)*$E180,"")</f>
        <v/>
      </c>
      <c r="AP180" t="str" cm="1">
        <f t="array" ref="AP180">IFERROR(_xlfn.XLOOKUP(Tool_clean!$F180&amp;$E$2,'Cooking methods'!$A:$A&amp;'Cooking methods'!$B:$B,'Cooking methods'!Q:Q)*$E180,"")</f>
        <v/>
      </c>
      <c r="AQ180" t="str" cm="1">
        <f t="array" ref="AQ180">IFERROR(_xlfn.XLOOKUP(Tool_clean!$F180&amp;$E$2,'Cooking methods'!$A:$A&amp;'Cooking methods'!$B:$B,'Cooking methods'!R:R)*$E180,"")</f>
        <v/>
      </c>
      <c r="AR180" t="str" cm="1">
        <f t="array" ref="AR180">IFERROR(_xlfn.XLOOKUP(Tool_clean!$G180&amp;$E$2,'Waste management'!$A:$A&amp;'Waste management'!$B:$B,'Waste management'!C:C)*$E180,"")</f>
        <v/>
      </c>
      <c r="AS180" t="str" cm="1">
        <f t="array" ref="AS180">IFERROR(_xlfn.XLOOKUP(Tool_clean!$G180&amp;$E$2,'Waste management'!$A:$A&amp;'Waste management'!$B:$B,'Waste management'!D:D)*$E180,"")</f>
        <v/>
      </c>
      <c r="AT180" t="str" cm="1">
        <f t="array" ref="AT180">IFERROR(_xlfn.XLOOKUP(Tool_clean!$G180&amp;$E$2,'Waste management'!$A:$A&amp;'Waste management'!$B:$B,'Waste management'!E:E)*$E180,"")</f>
        <v/>
      </c>
      <c r="AU180" t="str" cm="1">
        <f t="array" ref="AU180">IFERROR(_xlfn.XLOOKUP(Tool_clean!$G180&amp;$E$2,'Waste management'!$A:$A&amp;'Waste management'!$B:$B,'Waste management'!F:F)*$E180,"")</f>
        <v/>
      </c>
      <c r="AV180" t="str" cm="1">
        <f t="array" ref="AV180">IFERROR(_xlfn.XLOOKUP(Tool_clean!$G180&amp;$E$2,'Waste management'!$A:$A&amp;'Waste management'!$B:$B,'Waste management'!G:G)*$E180,"")</f>
        <v/>
      </c>
      <c r="AW180" t="str" cm="1">
        <f t="array" ref="AW180">IFERROR(_xlfn.XLOOKUP(Tool_clean!$G180&amp;$E$2,'Waste management'!$A:$A&amp;'Waste management'!$B:$B,'Waste management'!H:H)*$E180,"")</f>
        <v/>
      </c>
      <c r="AX180" t="str" cm="1">
        <f t="array" ref="AX180">IFERROR(_xlfn.XLOOKUP(Tool_clean!$G180&amp;$E$2,'Waste management'!$A:$A&amp;'Waste management'!$B:$B,'Waste management'!I:I)*$E180,"")</f>
        <v/>
      </c>
      <c r="AY180" t="str" cm="1">
        <f t="array" ref="AY180">IFERROR(_xlfn.XLOOKUP(Tool_clean!$G180&amp;$E$2,'Waste management'!$A:$A&amp;'Waste management'!$B:$B,'Waste management'!J:J)*$E180,"")</f>
        <v/>
      </c>
      <c r="AZ180" t="str" cm="1">
        <f t="array" ref="AZ180">IFERROR(_xlfn.XLOOKUP(Tool_clean!$G180&amp;$E$2,'Waste management'!$A:$A&amp;'Waste management'!$B:$B,'Waste management'!K:K)*$E180,"")</f>
        <v/>
      </c>
      <c r="BA180" t="str" cm="1">
        <f t="array" ref="BA180">IFERROR(_xlfn.XLOOKUP(Tool_clean!$G180&amp;$E$2,'Waste management'!$A:$A&amp;'Waste management'!$B:$B,'Waste management'!L:L)*$E180,"")</f>
        <v/>
      </c>
      <c r="BB180" t="str" cm="1">
        <f t="array" ref="BB180">IFERROR(_xlfn.XLOOKUP(Tool_clean!$G180&amp;$E$2,'Waste management'!$A:$A&amp;'Waste management'!$B:$B,'Waste management'!M:M)*$E180,"")</f>
        <v/>
      </c>
      <c r="BC180" t="str" cm="1">
        <f t="array" ref="BC180">IFERROR(_xlfn.XLOOKUP(Tool_clean!$G180&amp;$E$2,'Waste management'!$A:$A&amp;'Waste management'!$B:$B,'Waste management'!N:N)*$E180,"")</f>
        <v/>
      </c>
      <c r="BD180" t="str" cm="1">
        <f t="array" ref="BD180">IFERROR(_xlfn.XLOOKUP(Tool_clean!$G180&amp;$E$2,'Waste management'!$A:$A&amp;'Waste management'!$B:$B,'Waste management'!O:O)*$E180,"")</f>
        <v/>
      </c>
      <c r="BE180" t="str" cm="1">
        <f t="array" ref="BE180">IFERROR(_xlfn.XLOOKUP(Tool_clean!$G180&amp;$E$2,'Waste management'!$A:$A&amp;'Waste management'!$B:$B,'Waste management'!P:P)*$E180,"")</f>
        <v/>
      </c>
      <c r="BF180" t="str" cm="1">
        <f t="array" ref="BF180">IFERROR(_xlfn.XLOOKUP(Tool_clean!$G180&amp;$E$2,'Waste management'!$A:$A&amp;'Waste management'!$B:$B,'Waste management'!Q:Q)*$E180,"")</f>
        <v/>
      </c>
      <c r="BG180" t="str" cm="1">
        <f t="array" ref="BG180">IFERROR(_xlfn.XLOOKUP(Tool_clean!$G180&amp;$E$2,'Waste management'!$A:$A&amp;'Waste management'!$B:$B,'Waste management'!R:R)*$E180,"")</f>
        <v/>
      </c>
      <c r="BH180" t="str">
        <f>IFERROR((L180+AR180+AB180)*_xlfn.XLOOKUP(Tool_clean!BH$4,Monetization_Factors!$A:$A,Monetization_Factors!$D:$D),"")</f>
        <v/>
      </c>
      <c r="BI180" t="str">
        <f>IFERROR((M180+AS180+AC180)*_xlfn.XLOOKUP(Tool_clean!BI$4,Monetization_Factors!$A:$A,Monetization_Factors!$D:$D),"")</f>
        <v/>
      </c>
      <c r="BJ180" t="str">
        <f>IFERROR((N180+AT180+AD180)*_xlfn.XLOOKUP(Tool_clean!BJ$4,Monetization_Factors!$A:$A,Monetization_Factors!$D:$D),"")</f>
        <v/>
      </c>
      <c r="BK180" t="str">
        <f>IFERROR((O180+AU180+AE180)*_xlfn.XLOOKUP(Tool_clean!BK$4,Monetization_Factors!$A:$A,Monetization_Factors!$D:$D),"")</f>
        <v/>
      </c>
      <c r="BL180" t="str">
        <f>IFERROR((P180+AV180+AF180)*_xlfn.XLOOKUP(Tool_clean!BL$4,Monetization_Factors!$A:$A,Monetization_Factors!$D:$D),"")</f>
        <v/>
      </c>
      <c r="BM180" t="str">
        <f>IFERROR((Q180+AW180+AG180)*_xlfn.XLOOKUP(Tool_clean!BM$4,Monetization_Factors!$A:$A,Monetization_Factors!$D:$D),"")</f>
        <v/>
      </c>
      <c r="BN180" t="str">
        <f>IFERROR((R180+AX180+AH180)*_xlfn.XLOOKUP(Tool_clean!BN$4,Monetization_Factors!$A:$A,Monetization_Factors!$D:$D),"")</f>
        <v/>
      </c>
      <c r="BO180" t="str">
        <f>IFERROR((S180+AY180+AI180)*_xlfn.XLOOKUP(Tool_clean!BO$4,Monetization_Factors!$A:$A,Monetization_Factors!$D:$D),"")</f>
        <v/>
      </c>
      <c r="BP180" t="str">
        <f>IFERROR((T180+AZ180+AJ180)*_xlfn.XLOOKUP(Tool_clean!BP$4,Monetization_Factors!$A:$A,Monetization_Factors!$D:$D),"")</f>
        <v/>
      </c>
      <c r="BQ180" t="str">
        <f>IFERROR((U180+BA180+AK180)*_xlfn.XLOOKUP(Tool_clean!BQ$4,Monetization_Factors!$A:$A,Monetization_Factors!$D:$D),"")</f>
        <v/>
      </c>
      <c r="BR180" t="str">
        <f>IFERROR((V180+BB180+AL180)*_xlfn.XLOOKUP(Tool_clean!BR$4,Monetization_Factors!$A:$A,Monetization_Factors!$D:$D),"")</f>
        <v/>
      </c>
      <c r="BS180" t="str">
        <f>IFERROR((W180+BC180+AM180)*_xlfn.XLOOKUP(Tool_clean!BS$4,Monetization_Factors!$A:$A,Monetization_Factors!$D:$D),"")</f>
        <v/>
      </c>
      <c r="BT180" t="str">
        <f>IFERROR((X180+BD180+AN180)*_xlfn.XLOOKUP(Tool_clean!BT$4,Monetization_Factors!$A:$A,Monetization_Factors!$D:$D),"")</f>
        <v/>
      </c>
      <c r="BU180" t="str">
        <f>IFERROR((Y180+BE180+AO180)*_xlfn.XLOOKUP(Tool_clean!BU$4,Monetization_Factors!$A:$A,Monetization_Factors!$D:$D),"")</f>
        <v/>
      </c>
      <c r="BV180" t="str">
        <f>IFERROR((Z180+BF180+AP180)*_xlfn.XLOOKUP(Tool_clean!BV$4,Monetization_Factors!$A:$A,Monetization_Factors!$D:$D),"")</f>
        <v/>
      </c>
      <c r="BW180" t="str">
        <f>IFERROR((AA180+BG180+AQ180)*_xlfn.XLOOKUP(Tool_clean!BW$4,Monetization_Factors!$A:$A,Monetization_Factors!$D:$D),"")</f>
        <v/>
      </c>
      <c r="BX180" s="38" t="str" cm="1">
        <f t="array" ref="BX180">IFERROR(_xlfn.IFS(I180&gt;0,I180*E180,I180="",J180*E180),"")</f>
        <v/>
      </c>
      <c r="BY180" s="38">
        <f t="shared" si="195"/>
        <v>0</v>
      </c>
      <c r="BZ180" s="38" t="str">
        <f t="shared" si="196"/>
        <v/>
      </c>
      <c r="CA180" s="38" t="str">
        <f t="shared" si="197"/>
        <v/>
      </c>
      <c r="CB180" t="str">
        <f t="shared" si="198"/>
        <v/>
      </c>
      <c r="CC180" t="str">
        <f t="shared" si="199"/>
        <v/>
      </c>
      <c r="CD180" t="str">
        <f t="shared" si="200"/>
        <v/>
      </c>
      <c r="CE180" t="str">
        <f t="shared" si="201"/>
        <v/>
      </c>
      <c r="CF180" t="str">
        <f t="shared" si="202"/>
        <v/>
      </c>
      <c r="CG180" t="str">
        <f t="shared" si="203"/>
        <v/>
      </c>
      <c r="CH180" t="str">
        <f t="shared" si="204"/>
        <v/>
      </c>
      <c r="CI180" t="str">
        <f t="shared" si="205"/>
        <v/>
      </c>
      <c r="CJ180" t="str">
        <f t="shared" si="206"/>
        <v/>
      </c>
      <c r="CK180" t="str">
        <f t="shared" si="207"/>
        <v/>
      </c>
      <c r="CL180" t="str">
        <f t="shared" si="208"/>
        <v/>
      </c>
      <c r="CM180" t="str">
        <f t="shared" si="209"/>
        <v/>
      </c>
      <c r="CN180" t="str">
        <f t="shared" si="210"/>
        <v/>
      </c>
      <c r="CO180" t="str">
        <f t="shared" si="211"/>
        <v/>
      </c>
      <c r="CP180" t="str">
        <f t="shared" si="212"/>
        <v/>
      </c>
      <c r="CQ180" t="str">
        <f t="shared" si="213"/>
        <v/>
      </c>
      <c r="CR180" t="str">
        <f t="shared" si="214"/>
        <v/>
      </c>
      <c r="CS180" t="str">
        <f t="shared" si="215"/>
        <v/>
      </c>
      <c r="CT180" t="str">
        <f t="shared" si="216"/>
        <v/>
      </c>
      <c r="CU180" t="str">
        <f t="shared" si="217"/>
        <v/>
      </c>
      <c r="CV180" t="str">
        <f t="shared" si="218"/>
        <v/>
      </c>
      <c r="CW180" t="str">
        <f t="shared" si="219"/>
        <v/>
      </c>
      <c r="CX180" t="str">
        <f t="shared" si="220"/>
        <v/>
      </c>
      <c r="CY180" t="str">
        <f t="shared" si="221"/>
        <v/>
      </c>
      <c r="CZ180" t="str">
        <f t="shared" si="222"/>
        <v/>
      </c>
      <c r="DA180" t="str">
        <f t="shared" si="223"/>
        <v/>
      </c>
      <c r="DB180" t="str">
        <f t="shared" si="224"/>
        <v/>
      </c>
      <c r="DC180" t="str">
        <f t="shared" si="225"/>
        <v/>
      </c>
      <c r="DD180" t="str">
        <f t="shared" si="226"/>
        <v/>
      </c>
      <c r="DE180" t="str">
        <f t="shared" si="227"/>
        <v/>
      </c>
      <c r="DF180" t="str">
        <f t="shared" si="228"/>
        <v/>
      </c>
      <c r="DG180" t="str">
        <f t="shared" si="229"/>
        <v/>
      </c>
      <c r="DH180" s="5" t="str">
        <f>IFERROR((CR180*$B$2*(1-$H180)*('CAR.CAP_per person'!B$2))/(_xlfn.XLOOKUP($E$2,EU_countries_GDP!$A$2:$A$29,EU_countries_GDP!$E$2:$E$29)),"")</f>
        <v/>
      </c>
      <c r="DI180" s="5" t="str">
        <f>IFERROR((CS180*$B$2*(1-$H180)*('CAR.CAP_per person'!C$2))/(_xlfn.XLOOKUP($E$2,EU_countries_GDP!$A$2:$A$29,EU_countries_GDP!$E$2:$E$29)),"")</f>
        <v/>
      </c>
      <c r="DJ180" s="5" t="str">
        <f>IFERROR((CT180*$B$2*(1-$H180)*('CAR.CAP_per person'!D$2))/(_xlfn.XLOOKUP($E$2,EU_countries_GDP!$A$2:$A$29,EU_countries_GDP!$E$2:$E$29)),"")</f>
        <v/>
      </c>
      <c r="DK180" s="5" t="str">
        <f>IFERROR((CU180*$B$2*(1-$H180)*('CAR.CAP_per person'!E$2))/(_xlfn.XLOOKUP($E$2,EU_countries_GDP!$A$2:$A$29,EU_countries_GDP!$E$2:$E$29)),"")</f>
        <v/>
      </c>
      <c r="DL180" s="5" t="str">
        <f>IFERROR((CV180*$B$2*(1-$H180)*('CAR.CAP_per person'!F$2))/(_xlfn.XLOOKUP($E$2,EU_countries_GDP!$A$2:$A$29,EU_countries_GDP!$E$2:$E$29)),"")</f>
        <v/>
      </c>
      <c r="DM180" s="5" t="str">
        <f>IFERROR((CW180*$B$2*(1-$H180)*('CAR.CAP_per person'!G$2))/(_xlfn.XLOOKUP($E$2,EU_countries_GDP!$A$2:$A$29,EU_countries_GDP!$E$2:$E$29)),"")</f>
        <v/>
      </c>
      <c r="DN180" s="5" t="str">
        <f>IFERROR((CX180*$B$2*(1-$H180)*('CAR.CAP_per person'!H$2))/(_xlfn.XLOOKUP($E$2,EU_countries_GDP!$A$2:$A$29,EU_countries_GDP!$E$2:$E$29)),"")</f>
        <v/>
      </c>
      <c r="DO180" s="5" t="str">
        <f>IFERROR((CY180*$B$2*(1-$H180)*('CAR.CAP_per person'!I$2))/(_xlfn.XLOOKUP($E$2,EU_countries_GDP!$A$2:$A$29,EU_countries_GDP!$E$2:$E$29)),"")</f>
        <v/>
      </c>
      <c r="DP180" s="5" t="str">
        <f>IFERROR((CZ180*$B$2*(1-$H180)*('CAR.CAP_per person'!J$2))/(_xlfn.XLOOKUP($E$2,EU_countries_GDP!$A$2:$A$29,EU_countries_GDP!$E$2:$E$29)),"")</f>
        <v/>
      </c>
      <c r="DQ180" s="5" t="str">
        <f>IFERROR((DA180*$B$2*(1-$H180)*('CAR.CAP_per person'!K$2))/(_xlfn.XLOOKUP($E$2,EU_countries_GDP!$A$2:$A$29,EU_countries_GDP!$E$2:$E$29)),"")</f>
        <v/>
      </c>
      <c r="DR180" s="5" t="str">
        <f>IFERROR((DB180*$B$2*(1-$H180)*('CAR.CAP_per person'!L$2))/(_xlfn.XLOOKUP($E$2,EU_countries_GDP!$A$2:$A$29,EU_countries_GDP!$E$2:$E$29)),"")</f>
        <v/>
      </c>
      <c r="DS180" s="5" t="str">
        <f>IFERROR((DC180*$B$2*(1-$H180)*('CAR.CAP_per person'!M$2))/(_xlfn.XLOOKUP($E$2,EU_countries_GDP!$A$2:$A$29,EU_countries_GDP!$E$2:$E$29)),"")</f>
        <v/>
      </c>
      <c r="DT180" s="5" t="str">
        <f>IFERROR((DD180*$B$2*(1-$H180)*('CAR.CAP_per person'!N$2))/(_xlfn.XLOOKUP($E$2,EU_countries_GDP!$A$2:$A$29,EU_countries_GDP!$E$2:$E$29)),"")</f>
        <v/>
      </c>
      <c r="DU180" s="5" t="str">
        <f>IFERROR((DE180*$B$2*(1-$H180)*('CAR.CAP_per person'!O$2))/(_xlfn.XLOOKUP($E$2,EU_countries_GDP!$A$2:$A$29,EU_countries_GDP!$E$2:$E$29)),"")</f>
        <v/>
      </c>
      <c r="DV180" s="5" t="str">
        <f>IFERROR((DF180*$B$2*(1-$H180)*('CAR.CAP_per person'!P$2))/(_xlfn.XLOOKUP($E$2,EU_countries_GDP!$A$2:$A$29,EU_countries_GDP!$E$2:$E$29)),"")</f>
        <v/>
      </c>
      <c r="DW180" s="5" t="str">
        <f>IFERROR((DG180*$B$2*(1-$H180)*('CAR.CAP_per person'!Q$2))/(_xlfn.XLOOKUP($E$2,EU_countries_GDP!$A$2:$A$29,EU_countries_GDP!$E$2:$E$29)),"")</f>
        <v/>
      </c>
    </row>
    <row r="181" spans="2:127">
      <c r="B181" t="str">
        <f>_xlfn.XLOOKUP(D181,Table5[Ingredient],Table5[Category],"",FALSE)</f>
        <v/>
      </c>
      <c r="C181" s="33"/>
      <c r="D181" s="33"/>
      <c r="E181" s="33"/>
      <c r="F181" s="33"/>
      <c r="G181" s="33"/>
      <c r="H181" s="33"/>
      <c r="I181" s="33"/>
      <c r="J181" s="37" t="str">
        <f>IFERROR(INDEX('AveragePrices&amp;Codes'!G:AG, MATCH($D181, 'AveragePrices&amp;Codes'!$A:$A, 0), MATCH(Tool_clean!$E$2, 'AveragePrices&amp;Codes'!$G$1:$AG$1, 0)),"")</f>
        <v/>
      </c>
      <c r="K181" s="37" t="str">
        <f t="shared" si="194"/>
        <v/>
      </c>
      <c r="L181">
        <f>IFERROR(IF($F181="Raw",_xlfn.XLOOKUP(_xlfn.XLOOKUP(Tool_clean!$D181,'AveragePrices&amp;Codes'!$A:$A,'AveragePrices&amp;Codes'!$B:$B),AGRIBALYSE_Raw!$B:$B,AGRIBALYSE_Raw!O:O)*$E181,_xlfn.XLOOKUP(_xlfn.XLOOKUP(Tool_clean!$D181,'AveragePrices&amp;Codes'!$A:$A,'AveragePrices&amp;Codes'!$B:$B),AGRIBALYSE_Cooked!$C:$C,AGRIBALYSE_Cooked!P:P)*$E181),"")</f>
        <v>0</v>
      </c>
      <c r="M181">
        <f>IFERROR(IF($F181="Raw",_xlfn.XLOOKUP(_xlfn.XLOOKUP(Tool_clean!$D181,'AveragePrices&amp;Codes'!$A:$A,'AveragePrices&amp;Codes'!$B:$B),AGRIBALYSE_Raw!$B:$B,AGRIBALYSE_Raw!P:P)*$E181,_xlfn.XLOOKUP(_xlfn.XLOOKUP(Tool_clean!$D181,'AveragePrices&amp;Codes'!$A:$A,'AveragePrices&amp;Codes'!$B:$B),AGRIBALYSE_Cooked!$C:$C,AGRIBALYSE_Cooked!Q:Q)*$E181),"")</f>
        <v>0</v>
      </c>
      <c r="N181">
        <f>IFERROR(IF($F181="Raw",_xlfn.XLOOKUP(_xlfn.XLOOKUP(Tool_clean!$D181,'AveragePrices&amp;Codes'!$A:$A,'AveragePrices&amp;Codes'!$B:$B),AGRIBALYSE_Raw!$B:$B,AGRIBALYSE_Raw!Q:Q)*$E181,_xlfn.XLOOKUP(_xlfn.XLOOKUP(Tool_clean!$D181,'AveragePrices&amp;Codes'!$A:$A,'AveragePrices&amp;Codes'!$B:$B),AGRIBALYSE_Cooked!$C:$C,AGRIBALYSE_Cooked!R:R)*$E181),"")</f>
        <v>0</v>
      </c>
      <c r="O181">
        <f>IFERROR(IF($F181="Raw",_xlfn.XLOOKUP(_xlfn.XLOOKUP(Tool_clean!$D181,'AveragePrices&amp;Codes'!$A:$A,'AveragePrices&amp;Codes'!$B:$B),AGRIBALYSE_Raw!$B:$B,AGRIBALYSE_Raw!R:R)*$E181,_xlfn.XLOOKUP(_xlfn.XLOOKUP(Tool_clean!$D181,'AveragePrices&amp;Codes'!$A:$A,'AveragePrices&amp;Codes'!$B:$B),AGRIBALYSE_Cooked!$C:$C,AGRIBALYSE_Cooked!S:S)*$E181),"")</f>
        <v>0</v>
      </c>
      <c r="P181">
        <f>IFERROR(IF($F181="Raw",_xlfn.XLOOKUP(_xlfn.XLOOKUP(Tool_clean!$D181,'AveragePrices&amp;Codes'!$A:$A,'AveragePrices&amp;Codes'!$B:$B),AGRIBALYSE_Raw!$B:$B,AGRIBALYSE_Raw!S:S)*$E181,_xlfn.XLOOKUP(_xlfn.XLOOKUP(Tool_clean!$D181,'AveragePrices&amp;Codes'!$A:$A,'AveragePrices&amp;Codes'!$B:$B),AGRIBALYSE_Cooked!$C:$C,AGRIBALYSE_Cooked!T:T)*$E181),"")</f>
        <v>0</v>
      </c>
      <c r="Q181">
        <f>IFERROR(IF($F181="Raw",_xlfn.XLOOKUP(_xlfn.XLOOKUP(Tool_clean!$D181,'AveragePrices&amp;Codes'!$A:$A,'AveragePrices&amp;Codes'!$B:$B),AGRIBALYSE_Raw!$B:$B,AGRIBALYSE_Raw!T:T)*$E181,_xlfn.XLOOKUP(_xlfn.XLOOKUP(Tool_clean!$D181,'AveragePrices&amp;Codes'!$A:$A,'AveragePrices&amp;Codes'!$B:$B),AGRIBALYSE_Cooked!$C:$C,AGRIBALYSE_Cooked!U:U)*$E181),"")</f>
        <v>0</v>
      </c>
      <c r="R181">
        <f>IFERROR(IF($F181="Raw",_xlfn.XLOOKUP(_xlfn.XLOOKUP(Tool_clean!$D181,'AveragePrices&amp;Codes'!$A:$A,'AveragePrices&amp;Codes'!$B:$B),AGRIBALYSE_Raw!$B:$B,AGRIBALYSE_Raw!U:U)*$E181,_xlfn.XLOOKUP(_xlfn.XLOOKUP(Tool_clean!$D181,'AveragePrices&amp;Codes'!$A:$A,'AveragePrices&amp;Codes'!$B:$B),AGRIBALYSE_Cooked!$C:$C,AGRIBALYSE_Cooked!V:V)*$E181),"")</f>
        <v>0</v>
      </c>
      <c r="S181">
        <f>IFERROR(IF($F181="Raw",_xlfn.XLOOKUP(_xlfn.XLOOKUP(Tool_clean!$D181,'AveragePrices&amp;Codes'!$A:$A,'AveragePrices&amp;Codes'!$B:$B),AGRIBALYSE_Raw!$B:$B,AGRIBALYSE_Raw!V:V)*$E181,_xlfn.XLOOKUP(_xlfn.XLOOKUP(Tool_clean!$D181,'AveragePrices&amp;Codes'!$A:$A,'AveragePrices&amp;Codes'!$B:$B),AGRIBALYSE_Cooked!$C:$C,AGRIBALYSE_Cooked!W:W)*$E181),"")</f>
        <v>0</v>
      </c>
      <c r="T181">
        <f>IFERROR(IF($F181="Raw",_xlfn.XLOOKUP(_xlfn.XLOOKUP(Tool_clean!$D181,'AveragePrices&amp;Codes'!$A:$A,'AveragePrices&amp;Codes'!$B:$B),AGRIBALYSE_Raw!$B:$B,AGRIBALYSE_Raw!W:W)*$E181,_xlfn.XLOOKUP(_xlfn.XLOOKUP(Tool_clean!$D181,'AveragePrices&amp;Codes'!$A:$A,'AveragePrices&amp;Codes'!$B:$B),AGRIBALYSE_Cooked!$C:$C,AGRIBALYSE_Cooked!X:X)*$E181),"")</f>
        <v>0</v>
      </c>
      <c r="U181">
        <f>IFERROR(IF($F181="Raw",_xlfn.XLOOKUP(_xlfn.XLOOKUP(Tool_clean!$D181,'AveragePrices&amp;Codes'!$A:$A,'AveragePrices&amp;Codes'!$B:$B),AGRIBALYSE_Raw!$B:$B,AGRIBALYSE_Raw!X:X)*$E181,_xlfn.XLOOKUP(_xlfn.XLOOKUP(Tool_clean!$D181,'AveragePrices&amp;Codes'!$A:$A,'AveragePrices&amp;Codes'!$B:$B),AGRIBALYSE_Cooked!$C:$C,AGRIBALYSE_Cooked!Y:Y)*$E181),"")</f>
        <v>0</v>
      </c>
      <c r="V181">
        <f>IFERROR(IF($F181="Raw",_xlfn.XLOOKUP(_xlfn.XLOOKUP(Tool_clean!$D181,'AveragePrices&amp;Codes'!$A:$A,'AveragePrices&amp;Codes'!$B:$B),AGRIBALYSE_Raw!$B:$B,AGRIBALYSE_Raw!Y:Y)*$E181,_xlfn.XLOOKUP(_xlfn.XLOOKUP(Tool_clean!$D181,'AveragePrices&amp;Codes'!$A:$A,'AveragePrices&amp;Codes'!$B:$B),AGRIBALYSE_Cooked!$C:$C,AGRIBALYSE_Cooked!Z:Z)*$E181),"")</f>
        <v>0</v>
      </c>
      <c r="W181">
        <f>IFERROR(IF($F181="Raw",_xlfn.XLOOKUP(_xlfn.XLOOKUP(Tool_clean!$D181,'AveragePrices&amp;Codes'!$A:$A,'AveragePrices&amp;Codes'!$B:$B),AGRIBALYSE_Raw!$B:$B,AGRIBALYSE_Raw!Z:Z)*$E181,_xlfn.XLOOKUP(_xlfn.XLOOKUP(Tool_clean!$D181,'AveragePrices&amp;Codes'!$A:$A,'AveragePrices&amp;Codes'!$B:$B),AGRIBALYSE_Cooked!$C:$C,AGRIBALYSE_Cooked!AA:AA)*$E181),"")</f>
        <v>0</v>
      </c>
      <c r="X181">
        <f>IFERROR(IF($F181="Raw",_xlfn.XLOOKUP(_xlfn.XLOOKUP(Tool_clean!$D181,'AveragePrices&amp;Codes'!$A:$A,'AveragePrices&amp;Codes'!$B:$B),AGRIBALYSE_Raw!$B:$B,AGRIBALYSE_Raw!AA:AA)*$E181,_xlfn.XLOOKUP(_xlfn.XLOOKUP(Tool_clean!$D181,'AveragePrices&amp;Codes'!$A:$A,'AveragePrices&amp;Codes'!$B:$B),AGRIBALYSE_Cooked!$C:$C,AGRIBALYSE_Cooked!AB:AB)*$E181),"")</f>
        <v>0</v>
      </c>
      <c r="Y181">
        <f>IFERROR(IF($F181="Raw",_xlfn.XLOOKUP(_xlfn.XLOOKUP(Tool_clean!$D181,'AveragePrices&amp;Codes'!$A:$A,'AveragePrices&amp;Codes'!$B:$B),AGRIBALYSE_Raw!$B:$B,AGRIBALYSE_Raw!AB:AB)*$E181,_xlfn.XLOOKUP(_xlfn.XLOOKUP(Tool_clean!$D181,'AveragePrices&amp;Codes'!$A:$A,'AveragePrices&amp;Codes'!$B:$B),AGRIBALYSE_Cooked!$C:$C,AGRIBALYSE_Cooked!AC:AC)*$E181),"")</f>
        <v>0</v>
      </c>
      <c r="Z181">
        <f>IFERROR(IF($F181="Raw",_xlfn.XLOOKUP(_xlfn.XLOOKUP(Tool_clean!$D181,'AveragePrices&amp;Codes'!$A:$A,'AveragePrices&amp;Codes'!$B:$B),AGRIBALYSE_Raw!$B:$B,AGRIBALYSE_Raw!AC:AC)*$E181,_xlfn.XLOOKUP(_xlfn.XLOOKUP(Tool_clean!$D181,'AveragePrices&amp;Codes'!$A:$A,'AveragePrices&amp;Codes'!$B:$B),AGRIBALYSE_Cooked!$C:$C,AGRIBALYSE_Cooked!AD:AD)*$E181),"")</f>
        <v>0</v>
      </c>
      <c r="AA181">
        <f>IFERROR(IF($F181="Raw",_xlfn.XLOOKUP(_xlfn.XLOOKUP(Tool_clean!$D181,'AveragePrices&amp;Codes'!$A:$A,'AveragePrices&amp;Codes'!$B:$B),AGRIBALYSE_Raw!$B:$B,AGRIBALYSE_Raw!AD:AD)*$E181,_xlfn.XLOOKUP(_xlfn.XLOOKUP(Tool_clean!$D181,'AveragePrices&amp;Codes'!$A:$A,'AveragePrices&amp;Codes'!$B:$B),AGRIBALYSE_Cooked!$C:$C,AGRIBALYSE_Cooked!AE:AE)*$E181),"")</f>
        <v>0</v>
      </c>
      <c r="AB181" t="str" cm="1">
        <f t="array" ref="AB181">IFERROR(_xlfn.XLOOKUP(Tool_clean!$F181&amp;$E$2,'Cooking methods'!$A:$A&amp;'Cooking methods'!$B:$B,'Cooking methods'!C:C)*$E181,"")</f>
        <v/>
      </c>
      <c r="AC181" t="str" cm="1">
        <f t="array" ref="AC181">IFERROR(_xlfn.XLOOKUP(Tool_clean!$F181&amp;$E$2,'Cooking methods'!$A:$A&amp;'Cooking methods'!$B:$B,'Cooking methods'!D:D)*$E181,"")</f>
        <v/>
      </c>
      <c r="AD181" t="str" cm="1">
        <f t="array" ref="AD181">IFERROR(_xlfn.XLOOKUP(Tool_clean!$F181&amp;$E$2,'Cooking methods'!$A:$A&amp;'Cooking methods'!$B:$B,'Cooking methods'!E:E)*$E181,"")</f>
        <v/>
      </c>
      <c r="AE181" t="str" cm="1">
        <f t="array" ref="AE181">IFERROR(_xlfn.XLOOKUP(Tool_clean!$F181&amp;$E$2,'Cooking methods'!$A:$A&amp;'Cooking methods'!$B:$B,'Cooking methods'!F:F)*$E181,"")</f>
        <v/>
      </c>
      <c r="AF181" t="str" cm="1">
        <f t="array" ref="AF181">IFERROR(_xlfn.XLOOKUP(Tool_clean!$F181&amp;$E$2,'Cooking methods'!$A:$A&amp;'Cooking methods'!$B:$B,'Cooking methods'!G:G)*$E181,"")</f>
        <v/>
      </c>
      <c r="AG181" t="str" cm="1">
        <f t="array" ref="AG181">IFERROR(_xlfn.XLOOKUP(Tool_clean!$F181&amp;$E$2,'Cooking methods'!$A:$A&amp;'Cooking methods'!$B:$B,'Cooking methods'!H:H)*$E181,"")</f>
        <v/>
      </c>
      <c r="AH181" t="str" cm="1">
        <f t="array" ref="AH181">IFERROR(_xlfn.XLOOKUP(Tool_clean!$F181&amp;$E$2,'Cooking methods'!$A:$A&amp;'Cooking methods'!$B:$B,'Cooking methods'!I:I)*$E181,"")</f>
        <v/>
      </c>
      <c r="AI181" t="str" cm="1">
        <f t="array" ref="AI181">IFERROR(_xlfn.XLOOKUP(Tool_clean!$F181&amp;$E$2,'Cooking methods'!$A:$A&amp;'Cooking methods'!$B:$B,'Cooking methods'!J:J)*$E181,"")</f>
        <v/>
      </c>
      <c r="AJ181" t="str" cm="1">
        <f t="array" ref="AJ181">IFERROR(_xlfn.XLOOKUP(Tool_clean!$F181&amp;$E$2,'Cooking methods'!$A:$A&amp;'Cooking methods'!$B:$B,'Cooking methods'!K:K)*$E181,"")</f>
        <v/>
      </c>
      <c r="AK181" t="str" cm="1">
        <f t="array" ref="AK181">IFERROR(_xlfn.XLOOKUP(Tool_clean!$F181&amp;$E$2,'Cooking methods'!$A:$A&amp;'Cooking methods'!$B:$B,'Cooking methods'!L:L)*$E181,"")</f>
        <v/>
      </c>
      <c r="AL181" t="str" cm="1">
        <f t="array" ref="AL181">IFERROR(_xlfn.XLOOKUP(Tool_clean!$F181&amp;$E$2,'Cooking methods'!$A:$A&amp;'Cooking methods'!$B:$B,'Cooking methods'!M:M)*$E181,"")</f>
        <v/>
      </c>
      <c r="AM181" t="str" cm="1">
        <f t="array" ref="AM181">IFERROR(_xlfn.XLOOKUP(Tool_clean!$F181&amp;$E$2,'Cooking methods'!$A:$A&amp;'Cooking methods'!$B:$B,'Cooking methods'!N:N)*$E181,"")</f>
        <v/>
      </c>
      <c r="AN181" t="str" cm="1">
        <f t="array" ref="AN181">IFERROR(_xlfn.XLOOKUP(Tool_clean!$F181&amp;$E$2,'Cooking methods'!$A:$A&amp;'Cooking methods'!$B:$B,'Cooking methods'!O:O)*$E181,"")</f>
        <v/>
      </c>
      <c r="AO181" t="str" cm="1">
        <f t="array" ref="AO181">IFERROR(_xlfn.XLOOKUP(Tool_clean!$F181&amp;$E$2,'Cooking methods'!$A:$A&amp;'Cooking methods'!$B:$B,'Cooking methods'!P:P)*$E181,"")</f>
        <v/>
      </c>
      <c r="AP181" t="str" cm="1">
        <f t="array" ref="AP181">IFERROR(_xlfn.XLOOKUP(Tool_clean!$F181&amp;$E$2,'Cooking methods'!$A:$A&amp;'Cooking methods'!$B:$B,'Cooking methods'!Q:Q)*$E181,"")</f>
        <v/>
      </c>
      <c r="AQ181" t="str" cm="1">
        <f t="array" ref="AQ181">IFERROR(_xlfn.XLOOKUP(Tool_clean!$F181&amp;$E$2,'Cooking methods'!$A:$A&amp;'Cooking methods'!$B:$B,'Cooking methods'!R:R)*$E181,"")</f>
        <v/>
      </c>
      <c r="AR181" t="str" cm="1">
        <f t="array" ref="AR181">IFERROR(_xlfn.XLOOKUP(Tool_clean!$G181&amp;$E$2,'Waste management'!$A:$A&amp;'Waste management'!$B:$B,'Waste management'!C:C)*$E181,"")</f>
        <v/>
      </c>
      <c r="AS181" t="str" cm="1">
        <f t="array" ref="AS181">IFERROR(_xlfn.XLOOKUP(Tool_clean!$G181&amp;$E$2,'Waste management'!$A:$A&amp;'Waste management'!$B:$B,'Waste management'!D:D)*$E181,"")</f>
        <v/>
      </c>
      <c r="AT181" t="str" cm="1">
        <f t="array" ref="AT181">IFERROR(_xlfn.XLOOKUP(Tool_clean!$G181&amp;$E$2,'Waste management'!$A:$A&amp;'Waste management'!$B:$B,'Waste management'!E:E)*$E181,"")</f>
        <v/>
      </c>
      <c r="AU181" t="str" cm="1">
        <f t="array" ref="AU181">IFERROR(_xlfn.XLOOKUP(Tool_clean!$G181&amp;$E$2,'Waste management'!$A:$A&amp;'Waste management'!$B:$B,'Waste management'!F:F)*$E181,"")</f>
        <v/>
      </c>
      <c r="AV181" t="str" cm="1">
        <f t="array" ref="AV181">IFERROR(_xlfn.XLOOKUP(Tool_clean!$G181&amp;$E$2,'Waste management'!$A:$A&amp;'Waste management'!$B:$B,'Waste management'!G:G)*$E181,"")</f>
        <v/>
      </c>
      <c r="AW181" t="str" cm="1">
        <f t="array" ref="AW181">IFERROR(_xlfn.XLOOKUP(Tool_clean!$G181&amp;$E$2,'Waste management'!$A:$A&amp;'Waste management'!$B:$B,'Waste management'!H:H)*$E181,"")</f>
        <v/>
      </c>
      <c r="AX181" t="str" cm="1">
        <f t="array" ref="AX181">IFERROR(_xlfn.XLOOKUP(Tool_clean!$G181&amp;$E$2,'Waste management'!$A:$A&amp;'Waste management'!$B:$B,'Waste management'!I:I)*$E181,"")</f>
        <v/>
      </c>
      <c r="AY181" t="str" cm="1">
        <f t="array" ref="AY181">IFERROR(_xlfn.XLOOKUP(Tool_clean!$G181&amp;$E$2,'Waste management'!$A:$A&amp;'Waste management'!$B:$B,'Waste management'!J:J)*$E181,"")</f>
        <v/>
      </c>
      <c r="AZ181" t="str" cm="1">
        <f t="array" ref="AZ181">IFERROR(_xlfn.XLOOKUP(Tool_clean!$G181&amp;$E$2,'Waste management'!$A:$A&amp;'Waste management'!$B:$B,'Waste management'!K:K)*$E181,"")</f>
        <v/>
      </c>
      <c r="BA181" t="str" cm="1">
        <f t="array" ref="BA181">IFERROR(_xlfn.XLOOKUP(Tool_clean!$G181&amp;$E$2,'Waste management'!$A:$A&amp;'Waste management'!$B:$B,'Waste management'!L:L)*$E181,"")</f>
        <v/>
      </c>
      <c r="BB181" t="str" cm="1">
        <f t="array" ref="BB181">IFERROR(_xlfn.XLOOKUP(Tool_clean!$G181&amp;$E$2,'Waste management'!$A:$A&amp;'Waste management'!$B:$B,'Waste management'!M:M)*$E181,"")</f>
        <v/>
      </c>
      <c r="BC181" t="str" cm="1">
        <f t="array" ref="BC181">IFERROR(_xlfn.XLOOKUP(Tool_clean!$G181&amp;$E$2,'Waste management'!$A:$A&amp;'Waste management'!$B:$B,'Waste management'!N:N)*$E181,"")</f>
        <v/>
      </c>
      <c r="BD181" t="str" cm="1">
        <f t="array" ref="BD181">IFERROR(_xlfn.XLOOKUP(Tool_clean!$G181&amp;$E$2,'Waste management'!$A:$A&amp;'Waste management'!$B:$B,'Waste management'!O:O)*$E181,"")</f>
        <v/>
      </c>
      <c r="BE181" t="str" cm="1">
        <f t="array" ref="BE181">IFERROR(_xlfn.XLOOKUP(Tool_clean!$G181&amp;$E$2,'Waste management'!$A:$A&amp;'Waste management'!$B:$B,'Waste management'!P:P)*$E181,"")</f>
        <v/>
      </c>
      <c r="BF181" t="str" cm="1">
        <f t="array" ref="BF181">IFERROR(_xlfn.XLOOKUP(Tool_clean!$G181&amp;$E$2,'Waste management'!$A:$A&amp;'Waste management'!$B:$B,'Waste management'!Q:Q)*$E181,"")</f>
        <v/>
      </c>
      <c r="BG181" t="str" cm="1">
        <f t="array" ref="BG181">IFERROR(_xlfn.XLOOKUP(Tool_clean!$G181&amp;$E$2,'Waste management'!$A:$A&amp;'Waste management'!$B:$B,'Waste management'!R:R)*$E181,"")</f>
        <v/>
      </c>
      <c r="BH181" t="str">
        <f>IFERROR((L181+AR181+AB181)*_xlfn.XLOOKUP(Tool_clean!BH$4,Monetization_Factors!$A:$A,Monetization_Factors!$D:$D),"")</f>
        <v/>
      </c>
      <c r="BI181" t="str">
        <f>IFERROR((M181+AS181+AC181)*_xlfn.XLOOKUP(Tool_clean!BI$4,Monetization_Factors!$A:$A,Monetization_Factors!$D:$D),"")</f>
        <v/>
      </c>
      <c r="BJ181" t="str">
        <f>IFERROR((N181+AT181+AD181)*_xlfn.XLOOKUP(Tool_clean!BJ$4,Monetization_Factors!$A:$A,Monetization_Factors!$D:$D),"")</f>
        <v/>
      </c>
      <c r="BK181" t="str">
        <f>IFERROR((O181+AU181+AE181)*_xlfn.XLOOKUP(Tool_clean!BK$4,Monetization_Factors!$A:$A,Monetization_Factors!$D:$D),"")</f>
        <v/>
      </c>
      <c r="BL181" t="str">
        <f>IFERROR((P181+AV181+AF181)*_xlfn.XLOOKUP(Tool_clean!BL$4,Monetization_Factors!$A:$A,Monetization_Factors!$D:$D),"")</f>
        <v/>
      </c>
      <c r="BM181" t="str">
        <f>IFERROR((Q181+AW181+AG181)*_xlfn.XLOOKUP(Tool_clean!BM$4,Monetization_Factors!$A:$A,Monetization_Factors!$D:$D),"")</f>
        <v/>
      </c>
      <c r="BN181" t="str">
        <f>IFERROR((R181+AX181+AH181)*_xlfn.XLOOKUP(Tool_clean!BN$4,Monetization_Factors!$A:$A,Monetization_Factors!$D:$D),"")</f>
        <v/>
      </c>
      <c r="BO181" t="str">
        <f>IFERROR((S181+AY181+AI181)*_xlfn.XLOOKUP(Tool_clean!BO$4,Monetization_Factors!$A:$A,Monetization_Factors!$D:$D),"")</f>
        <v/>
      </c>
      <c r="BP181" t="str">
        <f>IFERROR((T181+AZ181+AJ181)*_xlfn.XLOOKUP(Tool_clean!BP$4,Monetization_Factors!$A:$A,Monetization_Factors!$D:$D),"")</f>
        <v/>
      </c>
      <c r="BQ181" t="str">
        <f>IFERROR((U181+BA181+AK181)*_xlfn.XLOOKUP(Tool_clean!BQ$4,Monetization_Factors!$A:$A,Monetization_Factors!$D:$D),"")</f>
        <v/>
      </c>
      <c r="BR181" t="str">
        <f>IFERROR((V181+BB181+AL181)*_xlfn.XLOOKUP(Tool_clean!BR$4,Monetization_Factors!$A:$A,Monetization_Factors!$D:$D),"")</f>
        <v/>
      </c>
      <c r="BS181" t="str">
        <f>IFERROR((W181+BC181+AM181)*_xlfn.XLOOKUP(Tool_clean!BS$4,Monetization_Factors!$A:$A,Monetization_Factors!$D:$D),"")</f>
        <v/>
      </c>
      <c r="BT181" t="str">
        <f>IFERROR((X181+BD181+AN181)*_xlfn.XLOOKUP(Tool_clean!BT$4,Monetization_Factors!$A:$A,Monetization_Factors!$D:$D),"")</f>
        <v/>
      </c>
      <c r="BU181" t="str">
        <f>IFERROR((Y181+BE181+AO181)*_xlfn.XLOOKUP(Tool_clean!BU$4,Monetization_Factors!$A:$A,Monetization_Factors!$D:$D),"")</f>
        <v/>
      </c>
      <c r="BV181" t="str">
        <f>IFERROR((Z181+BF181+AP181)*_xlfn.XLOOKUP(Tool_clean!BV$4,Monetization_Factors!$A:$A,Monetization_Factors!$D:$D),"")</f>
        <v/>
      </c>
      <c r="BW181" t="str">
        <f>IFERROR((AA181+BG181+AQ181)*_xlfn.XLOOKUP(Tool_clean!BW$4,Monetization_Factors!$A:$A,Monetization_Factors!$D:$D),"")</f>
        <v/>
      </c>
      <c r="BX181" s="38" t="str" cm="1">
        <f t="array" ref="BX181">IFERROR(_xlfn.IFS(I181&gt;0,I181*E181,I181="",J181*E181),"")</f>
        <v/>
      </c>
      <c r="BY181" s="38">
        <f t="shared" si="195"/>
        <v>0</v>
      </c>
      <c r="BZ181" s="38" t="str">
        <f t="shared" si="196"/>
        <v/>
      </c>
      <c r="CA181" s="38" t="str">
        <f t="shared" si="197"/>
        <v/>
      </c>
      <c r="CB181" t="str">
        <f t="shared" si="198"/>
        <v/>
      </c>
      <c r="CC181" t="str">
        <f t="shared" si="199"/>
        <v/>
      </c>
      <c r="CD181" t="str">
        <f t="shared" si="200"/>
        <v/>
      </c>
      <c r="CE181" t="str">
        <f t="shared" si="201"/>
        <v/>
      </c>
      <c r="CF181" t="str">
        <f t="shared" si="202"/>
        <v/>
      </c>
      <c r="CG181" t="str">
        <f t="shared" si="203"/>
        <v/>
      </c>
      <c r="CH181" t="str">
        <f t="shared" si="204"/>
        <v/>
      </c>
      <c r="CI181" t="str">
        <f t="shared" si="205"/>
        <v/>
      </c>
      <c r="CJ181" t="str">
        <f t="shared" si="206"/>
        <v/>
      </c>
      <c r="CK181" t="str">
        <f t="shared" si="207"/>
        <v/>
      </c>
      <c r="CL181" t="str">
        <f t="shared" si="208"/>
        <v/>
      </c>
      <c r="CM181" t="str">
        <f t="shared" si="209"/>
        <v/>
      </c>
      <c r="CN181" t="str">
        <f t="shared" si="210"/>
        <v/>
      </c>
      <c r="CO181" t="str">
        <f t="shared" si="211"/>
        <v/>
      </c>
      <c r="CP181" t="str">
        <f t="shared" si="212"/>
        <v/>
      </c>
      <c r="CQ181" t="str">
        <f t="shared" si="213"/>
        <v/>
      </c>
      <c r="CR181" t="str">
        <f t="shared" si="214"/>
        <v/>
      </c>
      <c r="CS181" t="str">
        <f t="shared" si="215"/>
        <v/>
      </c>
      <c r="CT181" t="str">
        <f t="shared" si="216"/>
        <v/>
      </c>
      <c r="CU181" t="str">
        <f t="shared" si="217"/>
        <v/>
      </c>
      <c r="CV181" t="str">
        <f t="shared" si="218"/>
        <v/>
      </c>
      <c r="CW181" t="str">
        <f t="shared" si="219"/>
        <v/>
      </c>
      <c r="CX181" t="str">
        <f t="shared" si="220"/>
        <v/>
      </c>
      <c r="CY181" t="str">
        <f t="shared" si="221"/>
        <v/>
      </c>
      <c r="CZ181" t="str">
        <f t="shared" si="222"/>
        <v/>
      </c>
      <c r="DA181" t="str">
        <f t="shared" si="223"/>
        <v/>
      </c>
      <c r="DB181" t="str">
        <f t="shared" si="224"/>
        <v/>
      </c>
      <c r="DC181" t="str">
        <f t="shared" si="225"/>
        <v/>
      </c>
      <c r="DD181" t="str">
        <f t="shared" si="226"/>
        <v/>
      </c>
      <c r="DE181" t="str">
        <f t="shared" si="227"/>
        <v/>
      </c>
      <c r="DF181" t="str">
        <f t="shared" si="228"/>
        <v/>
      </c>
      <c r="DG181" t="str">
        <f t="shared" si="229"/>
        <v/>
      </c>
      <c r="DH181" s="5" t="str">
        <f>IFERROR((CR181*$B$2*(1-$H181)*('CAR.CAP_per person'!B$2))/(_xlfn.XLOOKUP($E$2,EU_countries_GDP!$A$2:$A$29,EU_countries_GDP!$E$2:$E$29)),"")</f>
        <v/>
      </c>
      <c r="DI181" s="5" t="str">
        <f>IFERROR((CS181*$B$2*(1-$H181)*('CAR.CAP_per person'!C$2))/(_xlfn.XLOOKUP($E$2,EU_countries_GDP!$A$2:$A$29,EU_countries_GDP!$E$2:$E$29)),"")</f>
        <v/>
      </c>
      <c r="DJ181" s="5" t="str">
        <f>IFERROR((CT181*$B$2*(1-$H181)*('CAR.CAP_per person'!D$2))/(_xlfn.XLOOKUP($E$2,EU_countries_GDP!$A$2:$A$29,EU_countries_GDP!$E$2:$E$29)),"")</f>
        <v/>
      </c>
      <c r="DK181" s="5" t="str">
        <f>IFERROR((CU181*$B$2*(1-$H181)*('CAR.CAP_per person'!E$2))/(_xlfn.XLOOKUP($E$2,EU_countries_GDP!$A$2:$A$29,EU_countries_GDP!$E$2:$E$29)),"")</f>
        <v/>
      </c>
      <c r="DL181" s="5" t="str">
        <f>IFERROR((CV181*$B$2*(1-$H181)*('CAR.CAP_per person'!F$2))/(_xlfn.XLOOKUP($E$2,EU_countries_GDP!$A$2:$A$29,EU_countries_GDP!$E$2:$E$29)),"")</f>
        <v/>
      </c>
      <c r="DM181" s="5" t="str">
        <f>IFERROR((CW181*$B$2*(1-$H181)*('CAR.CAP_per person'!G$2))/(_xlfn.XLOOKUP($E$2,EU_countries_GDP!$A$2:$A$29,EU_countries_GDP!$E$2:$E$29)),"")</f>
        <v/>
      </c>
      <c r="DN181" s="5" t="str">
        <f>IFERROR((CX181*$B$2*(1-$H181)*('CAR.CAP_per person'!H$2))/(_xlfn.XLOOKUP($E$2,EU_countries_GDP!$A$2:$A$29,EU_countries_GDP!$E$2:$E$29)),"")</f>
        <v/>
      </c>
      <c r="DO181" s="5" t="str">
        <f>IFERROR((CY181*$B$2*(1-$H181)*('CAR.CAP_per person'!I$2))/(_xlfn.XLOOKUP($E$2,EU_countries_GDP!$A$2:$A$29,EU_countries_GDP!$E$2:$E$29)),"")</f>
        <v/>
      </c>
      <c r="DP181" s="5" t="str">
        <f>IFERROR((CZ181*$B$2*(1-$H181)*('CAR.CAP_per person'!J$2))/(_xlfn.XLOOKUP($E$2,EU_countries_GDP!$A$2:$A$29,EU_countries_GDP!$E$2:$E$29)),"")</f>
        <v/>
      </c>
      <c r="DQ181" s="5" t="str">
        <f>IFERROR((DA181*$B$2*(1-$H181)*('CAR.CAP_per person'!K$2))/(_xlfn.XLOOKUP($E$2,EU_countries_GDP!$A$2:$A$29,EU_countries_GDP!$E$2:$E$29)),"")</f>
        <v/>
      </c>
      <c r="DR181" s="5" t="str">
        <f>IFERROR((DB181*$B$2*(1-$H181)*('CAR.CAP_per person'!L$2))/(_xlfn.XLOOKUP($E$2,EU_countries_GDP!$A$2:$A$29,EU_countries_GDP!$E$2:$E$29)),"")</f>
        <v/>
      </c>
      <c r="DS181" s="5" t="str">
        <f>IFERROR((DC181*$B$2*(1-$H181)*('CAR.CAP_per person'!M$2))/(_xlfn.XLOOKUP($E$2,EU_countries_GDP!$A$2:$A$29,EU_countries_GDP!$E$2:$E$29)),"")</f>
        <v/>
      </c>
      <c r="DT181" s="5" t="str">
        <f>IFERROR((DD181*$B$2*(1-$H181)*('CAR.CAP_per person'!N$2))/(_xlfn.XLOOKUP($E$2,EU_countries_GDP!$A$2:$A$29,EU_countries_GDP!$E$2:$E$29)),"")</f>
        <v/>
      </c>
      <c r="DU181" s="5" t="str">
        <f>IFERROR((DE181*$B$2*(1-$H181)*('CAR.CAP_per person'!O$2))/(_xlfn.XLOOKUP($E$2,EU_countries_GDP!$A$2:$A$29,EU_countries_GDP!$E$2:$E$29)),"")</f>
        <v/>
      </c>
      <c r="DV181" s="5" t="str">
        <f>IFERROR((DF181*$B$2*(1-$H181)*('CAR.CAP_per person'!P$2))/(_xlfn.XLOOKUP($E$2,EU_countries_GDP!$A$2:$A$29,EU_countries_GDP!$E$2:$E$29)),"")</f>
        <v/>
      </c>
      <c r="DW181" s="5" t="str">
        <f>IFERROR((DG181*$B$2*(1-$H181)*('CAR.CAP_per person'!Q$2))/(_xlfn.XLOOKUP($E$2,EU_countries_GDP!$A$2:$A$29,EU_countries_GDP!$E$2:$E$29)),"")</f>
        <v/>
      </c>
    </row>
    <row r="182" spans="2:127">
      <c r="B182" t="str">
        <f>_xlfn.XLOOKUP(D182,Table5[Ingredient],Table5[Category],"",FALSE)</f>
        <v/>
      </c>
      <c r="C182" s="33"/>
      <c r="D182" s="33"/>
      <c r="E182" s="33"/>
      <c r="F182" s="33"/>
      <c r="G182" s="33"/>
      <c r="H182" s="33"/>
      <c r="I182" s="33"/>
      <c r="J182" s="37" t="str">
        <f>IFERROR(INDEX('AveragePrices&amp;Codes'!G:AG, MATCH($D182, 'AveragePrices&amp;Codes'!$A:$A, 0), MATCH(Tool_clean!$E$2, 'AveragePrices&amp;Codes'!$G$1:$AG$1, 0)),"")</f>
        <v/>
      </c>
      <c r="K182" s="37" t="str">
        <f t="shared" si="194"/>
        <v/>
      </c>
      <c r="L182">
        <f>IFERROR(IF($F182="Raw",_xlfn.XLOOKUP(_xlfn.XLOOKUP(Tool_clean!$D182,'AveragePrices&amp;Codes'!$A:$A,'AveragePrices&amp;Codes'!$B:$B),AGRIBALYSE_Raw!$B:$B,AGRIBALYSE_Raw!O:O)*$E182,_xlfn.XLOOKUP(_xlfn.XLOOKUP(Tool_clean!$D182,'AveragePrices&amp;Codes'!$A:$A,'AveragePrices&amp;Codes'!$B:$B),AGRIBALYSE_Cooked!$C:$C,AGRIBALYSE_Cooked!P:P)*$E182),"")</f>
        <v>0</v>
      </c>
      <c r="M182">
        <f>IFERROR(IF($F182="Raw",_xlfn.XLOOKUP(_xlfn.XLOOKUP(Tool_clean!$D182,'AveragePrices&amp;Codes'!$A:$A,'AveragePrices&amp;Codes'!$B:$B),AGRIBALYSE_Raw!$B:$B,AGRIBALYSE_Raw!P:P)*$E182,_xlfn.XLOOKUP(_xlfn.XLOOKUP(Tool_clean!$D182,'AveragePrices&amp;Codes'!$A:$A,'AveragePrices&amp;Codes'!$B:$B),AGRIBALYSE_Cooked!$C:$C,AGRIBALYSE_Cooked!Q:Q)*$E182),"")</f>
        <v>0</v>
      </c>
      <c r="N182">
        <f>IFERROR(IF($F182="Raw",_xlfn.XLOOKUP(_xlfn.XLOOKUP(Tool_clean!$D182,'AveragePrices&amp;Codes'!$A:$A,'AveragePrices&amp;Codes'!$B:$B),AGRIBALYSE_Raw!$B:$B,AGRIBALYSE_Raw!Q:Q)*$E182,_xlfn.XLOOKUP(_xlfn.XLOOKUP(Tool_clean!$D182,'AveragePrices&amp;Codes'!$A:$A,'AveragePrices&amp;Codes'!$B:$B),AGRIBALYSE_Cooked!$C:$C,AGRIBALYSE_Cooked!R:R)*$E182),"")</f>
        <v>0</v>
      </c>
      <c r="O182">
        <f>IFERROR(IF($F182="Raw",_xlfn.XLOOKUP(_xlfn.XLOOKUP(Tool_clean!$D182,'AveragePrices&amp;Codes'!$A:$A,'AveragePrices&amp;Codes'!$B:$B),AGRIBALYSE_Raw!$B:$B,AGRIBALYSE_Raw!R:R)*$E182,_xlfn.XLOOKUP(_xlfn.XLOOKUP(Tool_clean!$D182,'AveragePrices&amp;Codes'!$A:$A,'AveragePrices&amp;Codes'!$B:$B),AGRIBALYSE_Cooked!$C:$C,AGRIBALYSE_Cooked!S:S)*$E182),"")</f>
        <v>0</v>
      </c>
      <c r="P182">
        <f>IFERROR(IF($F182="Raw",_xlfn.XLOOKUP(_xlfn.XLOOKUP(Tool_clean!$D182,'AveragePrices&amp;Codes'!$A:$A,'AveragePrices&amp;Codes'!$B:$B),AGRIBALYSE_Raw!$B:$B,AGRIBALYSE_Raw!S:S)*$E182,_xlfn.XLOOKUP(_xlfn.XLOOKUP(Tool_clean!$D182,'AveragePrices&amp;Codes'!$A:$A,'AveragePrices&amp;Codes'!$B:$B),AGRIBALYSE_Cooked!$C:$C,AGRIBALYSE_Cooked!T:T)*$E182),"")</f>
        <v>0</v>
      </c>
      <c r="Q182">
        <f>IFERROR(IF($F182="Raw",_xlfn.XLOOKUP(_xlfn.XLOOKUP(Tool_clean!$D182,'AveragePrices&amp;Codes'!$A:$A,'AveragePrices&amp;Codes'!$B:$B),AGRIBALYSE_Raw!$B:$B,AGRIBALYSE_Raw!T:T)*$E182,_xlfn.XLOOKUP(_xlfn.XLOOKUP(Tool_clean!$D182,'AveragePrices&amp;Codes'!$A:$A,'AveragePrices&amp;Codes'!$B:$B),AGRIBALYSE_Cooked!$C:$C,AGRIBALYSE_Cooked!U:U)*$E182),"")</f>
        <v>0</v>
      </c>
      <c r="R182">
        <f>IFERROR(IF($F182="Raw",_xlfn.XLOOKUP(_xlfn.XLOOKUP(Tool_clean!$D182,'AveragePrices&amp;Codes'!$A:$A,'AveragePrices&amp;Codes'!$B:$B),AGRIBALYSE_Raw!$B:$B,AGRIBALYSE_Raw!U:U)*$E182,_xlfn.XLOOKUP(_xlfn.XLOOKUP(Tool_clean!$D182,'AveragePrices&amp;Codes'!$A:$A,'AveragePrices&amp;Codes'!$B:$B),AGRIBALYSE_Cooked!$C:$C,AGRIBALYSE_Cooked!V:V)*$E182),"")</f>
        <v>0</v>
      </c>
      <c r="S182">
        <f>IFERROR(IF($F182="Raw",_xlfn.XLOOKUP(_xlfn.XLOOKUP(Tool_clean!$D182,'AveragePrices&amp;Codes'!$A:$A,'AveragePrices&amp;Codes'!$B:$B),AGRIBALYSE_Raw!$B:$B,AGRIBALYSE_Raw!V:V)*$E182,_xlfn.XLOOKUP(_xlfn.XLOOKUP(Tool_clean!$D182,'AveragePrices&amp;Codes'!$A:$A,'AveragePrices&amp;Codes'!$B:$B),AGRIBALYSE_Cooked!$C:$C,AGRIBALYSE_Cooked!W:W)*$E182),"")</f>
        <v>0</v>
      </c>
      <c r="T182">
        <f>IFERROR(IF($F182="Raw",_xlfn.XLOOKUP(_xlfn.XLOOKUP(Tool_clean!$D182,'AveragePrices&amp;Codes'!$A:$A,'AveragePrices&amp;Codes'!$B:$B),AGRIBALYSE_Raw!$B:$B,AGRIBALYSE_Raw!W:W)*$E182,_xlfn.XLOOKUP(_xlfn.XLOOKUP(Tool_clean!$D182,'AveragePrices&amp;Codes'!$A:$A,'AveragePrices&amp;Codes'!$B:$B),AGRIBALYSE_Cooked!$C:$C,AGRIBALYSE_Cooked!X:X)*$E182),"")</f>
        <v>0</v>
      </c>
      <c r="U182">
        <f>IFERROR(IF($F182="Raw",_xlfn.XLOOKUP(_xlfn.XLOOKUP(Tool_clean!$D182,'AveragePrices&amp;Codes'!$A:$A,'AveragePrices&amp;Codes'!$B:$B),AGRIBALYSE_Raw!$B:$B,AGRIBALYSE_Raw!X:X)*$E182,_xlfn.XLOOKUP(_xlfn.XLOOKUP(Tool_clean!$D182,'AveragePrices&amp;Codes'!$A:$A,'AveragePrices&amp;Codes'!$B:$B),AGRIBALYSE_Cooked!$C:$C,AGRIBALYSE_Cooked!Y:Y)*$E182),"")</f>
        <v>0</v>
      </c>
      <c r="V182">
        <f>IFERROR(IF($F182="Raw",_xlfn.XLOOKUP(_xlfn.XLOOKUP(Tool_clean!$D182,'AveragePrices&amp;Codes'!$A:$A,'AveragePrices&amp;Codes'!$B:$B),AGRIBALYSE_Raw!$B:$B,AGRIBALYSE_Raw!Y:Y)*$E182,_xlfn.XLOOKUP(_xlfn.XLOOKUP(Tool_clean!$D182,'AveragePrices&amp;Codes'!$A:$A,'AveragePrices&amp;Codes'!$B:$B),AGRIBALYSE_Cooked!$C:$C,AGRIBALYSE_Cooked!Z:Z)*$E182),"")</f>
        <v>0</v>
      </c>
      <c r="W182">
        <f>IFERROR(IF($F182="Raw",_xlfn.XLOOKUP(_xlfn.XLOOKUP(Tool_clean!$D182,'AveragePrices&amp;Codes'!$A:$A,'AveragePrices&amp;Codes'!$B:$B),AGRIBALYSE_Raw!$B:$B,AGRIBALYSE_Raw!Z:Z)*$E182,_xlfn.XLOOKUP(_xlfn.XLOOKUP(Tool_clean!$D182,'AveragePrices&amp;Codes'!$A:$A,'AveragePrices&amp;Codes'!$B:$B),AGRIBALYSE_Cooked!$C:$C,AGRIBALYSE_Cooked!AA:AA)*$E182),"")</f>
        <v>0</v>
      </c>
      <c r="X182">
        <f>IFERROR(IF($F182="Raw",_xlfn.XLOOKUP(_xlfn.XLOOKUP(Tool_clean!$D182,'AveragePrices&amp;Codes'!$A:$A,'AveragePrices&amp;Codes'!$B:$B),AGRIBALYSE_Raw!$B:$B,AGRIBALYSE_Raw!AA:AA)*$E182,_xlfn.XLOOKUP(_xlfn.XLOOKUP(Tool_clean!$D182,'AveragePrices&amp;Codes'!$A:$A,'AveragePrices&amp;Codes'!$B:$B),AGRIBALYSE_Cooked!$C:$C,AGRIBALYSE_Cooked!AB:AB)*$E182),"")</f>
        <v>0</v>
      </c>
      <c r="Y182">
        <f>IFERROR(IF($F182="Raw",_xlfn.XLOOKUP(_xlfn.XLOOKUP(Tool_clean!$D182,'AveragePrices&amp;Codes'!$A:$A,'AveragePrices&amp;Codes'!$B:$B),AGRIBALYSE_Raw!$B:$B,AGRIBALYSE_Raw!AB:AB)*$E182,_xlfn.XLOOKUP(_xlfn.XLOOKUP(Tool_clean!$D182,'AveragePrices&amp;Codes'!$A:$A,'AveragePrices&amp;Codes'!$B:$B),AGRIBALYSE_Cooked!$C:$C,AGRIBALYSE_Cooked!AC:AC)*$E182),"")</f>
        <v>0</v>
      </c>
      <c r="Z182">
        <f>IFERROR(IF($F182="Raw",_xlfn.XLOOKUP(_xlfn.XLOOKUP(Tool_clean!$D182,'AveragePrices&amp;Codes'!$A:$A,'AveragePrices&amp;Codes'!$B:$B),AGRIBALYSE_Raw!$B:$B,AGRIBALYSE_Raw!AC:AC)*$E182,_xlfn.XLOOKUP(_xlfn.XLOOKUP(Tool_clean!$D182,'AveragePrices&amp;Codes'!$A:$A,'AveragePrices&amp;Codes'!$B:$B),AGRIBALYSE_Cooked!$C:$C,AGRIBALYSE_Cooked!AD:AD)*$E182),"")</f>
        <v>0</v>
      </c>
      <c r="AA182">
        <f>IFERROR(IF($F182="Raw",_xlfn.XLOOKUP(_xlfn.XLOOKUP(Tool_clean!$D182,'AveragePrices&amp;Codes'!$A:$A,'AveragePrices&amp;Codes'!$B:$B),AGRIBALYSE_Raw!$B:$B,AGRIBALYSE_Raw!AD:AD)*$E182,_xlfn.XLOOKUP(_xlfn.XLOOKUP(Tool_clean!$D182,'AveragePrices&amp;Codes'!$A:$A,'AveragePrices&amp;Codes'!$B:$B),AGRIBALYSE_Cooked!$C:$C,AGRIBALYSE_Cooked!AE:AE)*$E182),"")</f>
        <v>0</v>
      </c>
      <c r="AB182" t="str" cm="1">
        <f t="array" ref="AB182">IFERROR(_xlfn.XLOOKUP(Tool_clean!$F182&amp;$E$2,'Cooking methods'!$A:$A&amp;'Cooking methods'!$B:$B,'Cooking methods'!C:C)*$E182,"")</f>
        <v/>
      </c>
      <c r="AC182" t="str" cm="1">
        <f t="array" ref="AC182">IFERROR(_xlfn.XLOOKUP(Tool_clean!$F182&amp;$E$2,'Cooking methods'!$A:$A&amp;'Cooking methods'!$B:$B,'Cooking methods'!D:D)*$E182,"")</f>
        <v/>
      </c>
      <c r="AD182" t="str" cm="1">
        <f t="array" ref="AD182">IFERROR(_xlfn.XLOOKUP(Tool_clean!$F182&amp;$E$2,'Cooking methods'!$A:$A&amp;'Cooking methods'!$B:$B,'Cooking methods'!E:E)*$E182,"")</f>
        <v/>
      </c>
      <c r="AE182" t="str" cm="1">
        <f t="array" ref="AE182">IFERROR(_xlfn.XLOOKUP(Tool_clean!$F182&amp;$E$2,'Cooking methods'!$A:$A&amp;'Cooking methods'!$B:$B,'Cooking methods'!F:F)*$E182,"")</f>
        <v/>
      </c>
      <c r="AF182" t="str" cm="1">
        <f t="array" ref="AF182">IFERROR(_xlfn.XLOOKUP(Tool_clean!$F182&amp;$E$2,'Cooking methods'!$A:$A&amp;'Cooking methods'!$B:$B,'Cooking methods'!G:G)*$E182,"")</f>
        <v/>
      </c>
      <c r="AG182" t="str" cm="1">
        <f t="array" ref="AG182">IFERROR(_xlfn.XLOOKUP(Tool_clean!$F182&amp;$E$2,'Cooking methods'!$A:$A&amp;'Cooking methods'!$B:$B,'Cooking methods'!H:H)*$E182,"")</f>
        <v/>
      </c>
      <c r="AH182" t="str" cm="1">
        <f t="array" ref="AH182">IFERROR(_xlfn.XLOOKUP(Tool_clean!$F182&amp;$E$2,'Cooking methods'!$A:$A&amp;'Cooking methods'!$B:$B,'Cooking methods'!I:I)*$E182,"")</f>
        <v/>
      </c>
      <c r="AI182" t="str" cm="1">
        <f t="array" ref="AI182">IFERROR(_xlfn.XLOOKUP(Tool_clean!$F182&amp;$E$2,'Cooking methods'!$A:$A&amp;'Cooking methods'!$B:$B,'Cooking methods'!J:J)*$E182,"")</f>
        <v/>
      </c>
      <c r="AJ182" t="str" cm="1">
        <f t="array" ref="AJ182">IFERROR(_xlfn.XLOOKUP(Tool_clean!$F182&amp;$E$2,'Cooking methods'!$A:$A&amp;'Cooking methods'!$B:$B,'Cooking methods'!K:K)*$E182,"")</f>
        <v/>
      </c>
      <c r="AK182" t="str" cm="1">
        <f t="array" ref="AK182">IFERROR(_xlfn.XLOOKUP(Tool_clean!$F182&amp;$E$2,'Cooking methods'!$A:$A&amp;'Cooking methods'!$B:$B,'Cooking methods'!L:L)*$E182,"")</f>
        <v/>
      </c>
      <c r="AL182" t="str" cm="1">
        <f t="array" ref="AL182">IFERROR(_xlfn.XLOOKUP(Tool_clean!$F182&amp;$E$2,'Cooking methods'!$A:$A&amp;'Cooking methods'!$B:$B,'Cooking methods'!M:M)*$E182,"")</f>
        <v/>
      </c>
      <c r="AM182" t="str" cm="1">
        <f t="array" ref="AM182">IFERROR(_xlfn.XLOOKUP(Tool_clean!$F182&amp;$E$2,'Cooking methods'!$A:$A&amp;'Cooking methods'!$B:$B,'Cooking methods'!N:N)*$E182,"")</f>
        <v/>
      </c>
      <c r="AN182" t="str" cm="1">
        <f t="array" ref="AN182">IFERROR(_xlfn.XLOOKUP(Tool_clean!$F182&amp;$E$2,'Cooking methods'!$A:$A&amp;'Cooking methods'!$B:$B,'Cooking methods'!O:O)*$E182,"")</f>
        <v/>
      </c>
      <c r="AO182" t="str" cm="1">
        <f t="array" ref="AO182">IFERROR(_xlfn.XLOOKUP(Tool_clean!$F182&amp;$E$2,'Cooking methods'!$A:$A&amp;'Cooking methods'!$B:$B,'Cooking methods'!P:P)*$E182,"")</f>
        <v/>
      </c>
      <c r="AP182" t="str" cm="1">
        <f t="array" ref="AP182">IFERROR(_xlfn.XLOOKUP(Tool_clean!$F182&amp;$E$2,'Cooking methods'!$A:$A&amp;'Cooking methods'!$B:$B,'Cooking methods'!Q:Q)*$E182,"")</f>
        <v/>
      </c>
      <c r="AQ182" t="str" cm="1">
        <f t="array" ref="AQ182">IFERROR(_xlfn.XLOOKUP(Tool_clean!$F182&amp;$E$2,'Cooking methods'!$A:$A&amp;'Cooking methods'!$B:$B,'Cooking methods'!R:R)*$E182,"")</f>
        <v/>
      </c>
      <c r="AR182" t="str" cm="1">
        <f t="array" ref="AR182">IFERROR(_xlfn.XLOOKUP(Tool_clean!$G182&amp;$E$2,'Waste management'!$A:$A&amp;'Waste management'!$B:$B,'Waste management'!C:C)*$E182,"")</f>
        <v/>
      </c>
      <c r="AS182" t="str" cm="1">
        <f t="array" ref="AS182">IFERROR(_xlfn.XLOOKUP(Tool_clean!$G182&amp;$E$2,'Waste management'!$A:$A&amp;'Waste management'!$B:$B,'Waste management'!D:D)*$E182,"")</f>
        <v/>
      </c>
      <c r="AT182" t="str" cm="1">
        <f t="array" ref="AT182">IFERROR(_xlfn.XLOOKUP(Tool_clean!$G182&amp;$E$2,'Waste management'!$A:$A&amp;'Waste management'!$B:$B,'Waste management'!E:E)*$E182,"")</f>
        <v/>
      </c>
      <c r="AU182" t="str" cm="1">
        <f t="array" ref="AU182">IFERROR(_xlfn.XLOOKUP(Tool_clean!$G182&amp;$E$2,'Waste management'!$A:$A&amp;'Waste management'!$B:$B,'Waste management'!F:F)*$E182,"")</f>
        <v/>
      </c>
      <c r="AV182" t="str" cm="1">
        <f t="array" ref="AV182">IFERROR(_xlfn.XLOOKUP(Tool_clean!$G182&amp;$E$2,'Waste management'!$A:$A&amp;'Waste management'!$B:$B,'Waste management'!G:G)*$E182,"")</f>
        <v/>
      </c>
      <c r="AW182" t="str" cm="1">
        <f t="array" ref="AW182">IFERROR(_xlfn.XLOOKUP(Tool_clean!$G182&amp;$E$2,'Waste management'!$A:$A&amp;'Waste management'!$B:$B,'Waste management'!H:H)*$E182,"")</f>
        <v/>
      </c>
      <c r="AX182" t="str" cm="1">
        <f t="array" ref="AX182">IFERROR(_xlfn.XLOOKUP(Tool_clean!$G182&amp;$E$2,'Waste management'!$A:$A&amp;'Waste management'!$B:$B,'Waste management'!I:I)*$E182,"")</f>
        <v/>
      </c>
      <c r="AY182" t="str" cm="1">
        <f t="array" ref="AY182">IFERROR(_xlfn.XLOOKUP(Tool_clean!$G182&amp;$E$2,'Waste management'!$A:$A&amp;'Waste management'!$B:$B,'Waste management'!J:J)*$E182,"")</f>
        <v/>
      </c>
      <c r="AZ182" t="str" cm="1">
        <f t="array" ref="AZ182">IFERROR(_xlfn.XLOOKUP(Tool_clean!$G182&amp;$E$2,'Waste management'!$A:$A&amp;'Waste management'!$B:$B,'Waste management'!K:K)*$E182,"")</f>
        <v/>
      </c>
      <c r="BA182" t="str" cm="1">
        <f t="array" ref="BA182">IFERROR(_xlfn.XLOOKUP(Tool_clean!$G182&amp;$E$2,'Waste management'!$A:$A&amp;'Waste management'!$B:$B,'Waste management'!L:L)*$E182,"")</f>
        <v/>
      </c>
      <c r="BB182" t="str" cm="1">
        <f t="array" ref="BB182">IFERROR(_xlfn.XLOOKUP(Tool_clean!$G182&amp;$E$2,'Waste management'!$A:$A&amp;'Waste management'!$B:$B,'Waste management'!M:M)*$E182,"")</f>
        <v/>
      </c>
      <c r="BC182" t="str" cm="1">
        <f t="array" ref="BC182">IFERROR(_xlfn.XLOOKUP(Tool_clean!$G182&amp;$E$2,'Waste management'!$A:$A&amp;'Waste management'!$B:$B,'Waste management'!N:N)*$E182,"")</f>
        <v/>
      </c>
      <c r="BD182" t="str" cm="1">
        <f t="array" ref="BD182">IFERROR(_xlfn.XLOOKUP(Tool_clean!$G182&amp;$E$2,'Waste management'!$A:$A&amp;'Waste management'!$B:$B,'Waste management'!O:O)*$E182,"")</f>
        <v/>
      </c>
      <c r="BE182" t="str" cm="1">
        <f t="array" ref="BE182">IFERROR(_xlfn.XLOOKUP(Tool_clean!$G182&amp;$E$2,'Waste management'!$A:$A&amp;'Waste management'!$B:$B,'Waste management'!P:P)*$E182,"")</f>
        <v/>
      </c>
      <c r="BF182" t="str" cm="1">
        <f t="array" ref="BF182">IFERROR(_xlfn.XLOOKUP(Tool_clean!$G182&amp;$E$2,'Waste management'!$A:$A&amp;'Waste management'!$B:$B,'Waste management'!Q:Q)*$E182,"")</f>
        <v/>
      </c>
      <c r="BG182" t="str" cm="1">
        <f t="array" ref="BG182">IFERROR(_xlfn.XLOOKUP(Tool_clean!$G182&amp;$E$2,'Waste management'!$A:$A&amp;'Waste management'!$B:$B,'Waste management'!R:R)*$E182,"")</f>
        <v/>
      </c>
      <c r="BH182" t="str">
        <f>IFERROR((L182+AR182+AB182)*_xlfn.XLOOKUP(Tool_clean!BH$4,Monetization_Factors!$A:$A,Monetization_Factors!$D:$D),"")</f>
        <v/>
      </c>
      <c r="BI182" t="str">
        <f>IFERROR((M182+AS182+AC182)*_xlfn.XLOOKUP(Tool_clean!BI$4,Monetization_Factors!$A:$A,Monetization_Factors!$D:$D),"")</f>
        <v/>
      </c>
      <c r="BJ182" t="str">
        <f>IFERROR((N182+AT182+AD182)*_xlfn.XLOOKUP(Tool_clean!BJ$4,Monetization_Factors!$A:$A,Monetization_Factors!$D:$D),"")</f>
        <v/>
      </c>
      <c r="BK182" t="str">
        <f>IFERROR((O182+AU182+AE182)*_xlfn.XLOOKUP(Tool_clean!BK$4,Monetization_Factors!$A:$A,Monetization_Factors!$D:$D),"")</f>
        <v/>
      </c>
      <c r="BL182" t="str">
        <f>IFERROR((P182+AV182+AF182)*_xlfn.XLOOKUP(Tool_clean!BL$4,Monetization_Factors!$A:$A,Monetization_Factors!$D:$D),"")</f>
        <v/>
      </c>
      <c r="BM182" t="str">
        <f>IFERROR((Q182+AW182+AG182)*_xlfn.XLOOKUP(Tool_clean!BM$4,Monetization_Factors!$A:$A,Monetization_Factors!$D:$D),"")</f>
        <v/>
      </c>
      <c r="BN182" t="str">
        <f>IFERROR((R182+AX182+AH182)*_xlfn.XLOOKUP(Tool_clean!BN$4,Monetization_Factors!$A:$A,Monetization_Factors!$D:$D),"")</f>
        <v/>
      </c>
      <c r="BO182" t="str">
        <f>IFERROR((S182+AY182+AI182)*_xlfn.XLOOKUP(Tool_clean!BO$4,Monetization_Factors!$A:$A,Monetization_Factors!$D:$D),"")</f>
        <v/>
      </c>
      <c r="BP182" t="str">
        <f>IFERROR((T182+AZ182+AJ182)*_xlfn.XLOOKUP(Tool_clean!BP$4,Monetization_Factors!$A:$A,Monetization_Factors!$D:$D),"")</f>
        <v/>
      </c>
      <c r="BQ182" t="str">
        <f>IFERROR((U182+BA182+AK182)*_xlfn.XLOOKUP(Tool_clean!BQ$4,Monetization_Factors!$A:$A,Monetization_Factors!$D:$D),"")</f>
        <v/>
      </c>
      <c r="BR182" t="str">
        <f>IFERROR((V182+BB182+AL182)*_xlfn.XLOOKUP(Tool_clean!BR$4,Monetization_Factors!$A:$A,Monetization_Factors!$D:$D),"")</f>
        <v/>
      </c>
      <c r="BS182" t="str">
        <f>IFERROR((W182+BC182+AM182)*_xlfn.XLOOKUP(Tool_clean!BS$4,Monetization_Factors!$A:$A,Monetization_Factors!$D:$D),"")</f>
        <v/>
      </c>
      <c r="BT182" t="str">
        <f>IFERROR((X182+BD182+AN182)*_xlfn.XLOOKUP(Tool_clean!BT$4,Monetization_Factors!$A:$A,Monetization_Factors!$D:$D),"")</f>
        <v/>
      </c>
      <c r="BU182" t="str">
        <f>IFERROR((Y182+BE182+AO182)*_xlfn.XLOOKUP(Tool_clean!BU$4,Monetization_Factors!$A:$A,Monetization_Factors!$D:$D),"")</f>
        <v/>
      </c>
      <c r="BV182" t="str">
        <f>IFERROR((Z182+BF182+AP182)*_xlfn.XLOOKUP(Tool_clean!BV$4,Monetization_Factors!$A:$A,Monetization_Factors!$D:$D),"")</f>
        <v/>
      </c>
      <c r="BW182" t="str">
        <f>IFERROR((AA182+BG182+AQ182)*_xlfn.XLOOKUP(Tool_clean!BW$4,Monetization_Factors!$A:$A,Monetization_Factors!$D:$D),"")</f>
        <v/>
      </c>
      <c r="BX182" s="38" t="str" cm="1">
        <f t="array" ref="BX182">IFERROR(_xlfn.IFS(I182&gt;0,I182*E182,I182="",J182*E182),"")</f>
        <v/>
      </c>
      <c r="BY182" s="38">
        <f t="shared" si="195"/>
        <v>0</v>
      </c>
      <c r="BZ182" s="38" t="str">
        <f t="shared" si="196"/>
        <v/>
      </c>
      <c r="CA182" s="38" t="str">
        <f t="shared" si="197"/>
        <v/>
      </c>
      <c r="CB182" t="str">
        <f t="shared" si="198"/>
        <v/>
      </c>
      <c r="CC182" t="str">
        <f t="shared" si="199"/>
        <v/>
      </c>
      <c r="CD182" t="str">
        <f t="shared" si="200"/>
        <v/>
      </c>
      <c r="CE182" t="str">
        <f t="shared" si="201"/>
        <v/>
      </c>
      <c r="CF182" t="str">
        <f t="shared" si="202"/>
        <v/>
      </c>
      <c r="CG182" t="str">
        <f t="shared" si="203"/>
        <v/>
      </c>
      <c r="CH182" t="str">
        <f t="shared" si="204"/>
        <v/>
      </c>
      <c r="CI182" t="str">
        <f t="shared" si="205"/>
        <v/>
      </c>
      <c r="CJ182" t="str">
        <f t="shared" si="206"/>
        <v/>
      </c>
      <c r="CK182" t="str">
        <f t="shared" si="207"/>
        <v/>
      </c>
      <c r="CL182" t="str">
        <f t="shared" si="208"/>
        <v/>
      </c>
      <c r="CM182" t="str">
        <f t="shared" si="209"/>
        <v/>
      </c>
      <c r="CN182" t="str">
        <f t="shared" si="210"/>
        <v/>
      </c>
      <c r="CO182" t="str">
        <f t="shared" si="211"/>
        <v/>
      </c>
      <c r="CP182" t="str">
        <f t="shared" si="212"/>
        <v/>
      </c>
      <c r="CQ182" t="str">
        <f t="shared" si="213"/>
        <v/>
      </c>
      <c r="CR182" t="str">
        <f t="shared" si="214"/>
        <v/>
      </c>
      <c r="CS182" t="str">
        <f t="shared" si="215"/>
        <v/>
      </c>
      <c r="CT182" t="str">
        <f t="shared" si="216"/>
        <v/>
      </c>
      <c r="CU182" t="str">
        <f t="shared" si="217"/>
        <v/>
      </c>
      <c r="CV182" t="str">
        <f t="shared" si="218"/>
        <v/>
      </c>
      <c r="CW182" t="str">
        <f t="shared" si="219"/>
        <v/>
      </c>
      <c r="CX182" t="str">
        <f t="shared" si="220"/>
        <v/>
      </c>
      <c r="CY182" t="str">
        <f t="shared" si="221"/>
        <v/>
      </c>
      <c r="CZ182" t="str">
        <f t="shared" si="222"/>
        <v/>
      </c>
      <c r="DA182" t="str">
        <f t="shared" si="223"/>
        <v/>
      </c>
      <c r="DB182" t="str">
        <f t="shared" si="224"/>
        <v/>
      </c>
      <c r="DC182" t="str">
        <f t="shared" si="225"/>
        <v/>
      </c>
      <c r="DD182" t="str">
        <f t="shared" si="226"/>
        <v/>
      </c>
      <c r="DE182" t="str">
        <f t="shared" si="227"/>
        <v/>
      </c>
      <c r="DF182" t="str">
        <f t="shared" si="228"/>
        <v/>
      </c>
      <c r="DG182" t="str">
        <f t="shared" si="229"/>
        <v/>
      </c>
      <c r="DH182" s="5" t="str">
        <f>IFERROR((CR182*$B$2*(1-$H182)*('CAR.CAP_per person'!B$2))/(_xlfn.XLOOKUP($E$2,EU_countries_GDP!$A$2:$A$29,EU_countries_GDP!$E$2:$E$29)),"")</f>
        <v/>
      </c>
      <c r="DI182" s="5" t="str">
        <f>IFERROR((CS182*$B$2*(1-$H182)*('CAR.CAP_per person'!C$2))/(_xlfn.XLOOKUP($E$2,EU_countries_GDP!$A$2:$A$29,EU_countries_GDP!$E$2:$E$29)),"")</f>
        <v/>
      </c>
      <c r="DJ182" s="5" t="str">
        <f>IFERROR((CT182*$B$2*(1-$H182)*('CAR.CAP_per person'!D$2))/(_xlfn.XLOOKUP($E$2,EU_countries_GDP!$A$2:$A$29,EU_countries_GDP!$E$2:$E$29)),"")</f>
        <v/>
      </c>
      <c r="DK182" s="5" t="str">
        <f>IFERROR((CU182*$B$2*(1-$H182)*('CAR.CAP_per person'!E$2))/(_xlfn.XLOOKUP($E$2,EU_countries_GDP!$A$2:$A$29,EU_countries_GDP!$E$2:$E$29)),"")</f>
        <v/>
      </c>
      <c r="DL182" s="5" t="str">
        <f>IFERROR((CV182*$B$2*(1-$H182)*('CAR.CAP_per person'!F$2))/(_xlfn.XLOOKUP($E$2,EU_countries_GDP!$A$2:$A$29,EU_countries_GDP!$E$2:$E$29)),"")</f>
        <v/>
      </c>
      <c r="DM182" s="5" t="str">
        <f>IFERROR((CW182*$B$2*(1-$H182)*('CAR.CAP_per person'!G$2))/(_xlfn.XLOOKUP($E$2,EU_countries_GDP!$A$2:$A$29,EU_countries_GDP!$E$2:$E$29)),"")</f>
        <v/>
      </c>
      <c r="DN182" s="5" t="str">
        <f>IFERROR((CX182*$B$2*(1-$H182)*('CAR.CAP_per person'!H$2))/(_xlfn.XLOOKUP($E$2,EU_countries_GDP!$A$2:$A$29,EU_countries_GDP!$E$2:$E$29)),"")</f>
        <v/>
      </c>
      <c r="DO182" s="5" t="str">
        <f>IFERROR((CY182*$B$2*(1-$H182)*('CAR.CAP_per person'!I$2))/(_xlfn.XLOOKUP($E$2,EU_countries_GDP!$A$2:$A$29,EU_countries_GDP!$E$2:$E$29)),"")</f>
        <v/>
      </c>
      <c r="DP182" s="5" t="str">
        <f>IFERROR((CZ182*$B$2*(1-$H182)*('CAR.CAP_per person'!J$2))/(_xlfn.XLOOKUP($E$2,EU_countries_GDP!$A$2:$A$29,EU_countries_GDP!$E$2:$E$29)),"")</f>
        <v/>
      </c>
      <c r="DQ182" s="5" t="str">
        <f>IFERROR((DA182*$B$2*(1-$H182)*('CAR.CAP_per person'!K$2))/(_xlfn.XLOOKUP($E$2,EU_countries_GDP!$A$2:$A$29,EU_countries_GDP!$E$2:$E$29)),"")</f>
        <v/>
      </c>
      <c r="DR182" s="5" t="str">
        <f>IFERROR((DB182*$B$2*(1-$H182)*('CAR.CAP_per person'!L$2))/(_xlfn.XLOOKUP($E$2,EU_countries_GDP!$A$2:$A$29,EU_countries_GDP!$E$2:$E$29)),"")</f>
        <v/>
      </c>
      <c r="DS182" s="5" t="str">
        <f>IFERROR((DC182*$B$2*(1-$H182)*('CAR.CAP_per person'!M$2))/(_xlfn.XLOOKUP($E$2,EU_countries_GDP!$A$2:$A$29,EU_countries_GDP!$E$2:$E$29)),"")</f>
        <v/>
      </c>
      <c r="DT182" s="5" t="str">
        <f>IFERROR((DD182*$B$2*(1-$H182)*('CAR.CAP_per person'!N$2))/(_xlfn.XLOOKUP($E$2,EU_countries_GDP!$A$2:$A$29,EU_countries_GDP!$E$2:$E$29)),"")</f>
        <v/>
      </c>
      <c r="DU182" s="5" t="str">
        <f>IFERROR((DE182*$B$2*(1-$H182)*('CAR.CAP_per person'!O$2))/(_xlfn.XLOOKUP($E$2,EU_countries_GDP!$A$2:$A$29,EU_countries_GDP!$E$2:$E$29)),"")</f>
        <v/>
      </c>
      <c r="DV182" s="5" t="str">
        <f>IFERROR((DF182*$B$2*(1-$H182)*('CAR.CAP_per person'!P$2))/(_xlfn.XLOOKUP($E$2,EU_countries_GDP!$A$2:$A$29,EU_countries_GDP!$E$2:$E$29)),"")</f>
        <v/>
      </c>
      <c r="DW182" s="5" t="str">
        <f>IFERROR((DG182*$B$2*(1-$H182)*('CAR.CAP_per person'!Q$2))/(_xlfn.XLOOKUP($E$2,EU_countries_GDP!$A$2:$A$29,EU_countries_GDP!$E$2:$E$29)),"")</f>
        <v/>
      </c>
    </row>
    <row r="183" spans="2:127">
      <c r="B183" t="str">
        <f>_xlfn.XLOOKUP(D183,Table5[Ingredient],Table5[Category],"",FALSE)</f>
        <v/>
      </c>
      <c r="C183" s="33"/>
      <c r="D183" s="33"/>
      <c r="E183" s="33"/>
      <c r="F183" s="33"/>
      <c r="G183" s="33"/>
      <c r="H183" s="33"/>
      <c r="I183" s="33"/>
      <c r="J183" s="37" t="str">
        <f>IFERROR(INDEX('AveragePrices&amp;Codes'!G:AG, MATCH($D183, 'AveragePrices&amp;Codes'!$A:$A, 0), MATCH(Tool_clean!$E$2, 'AveragePrices&amp;Codes'!$G$1:$AG$1, 0)),"")</f>
        <v/>
      </c>
      <c r="K183" s="37" t="str">
        <f t="shared" si="194"/>
        <v/>
      </c>
      <c r="L183">
        <f>IFERROR(IF($F183="Raw",_xlfn.XLOOKUP(_xlfn.XLOOKUP(Tool_clean!$D183,'AveragePrices&amp;Codes'!$A:$A,'AveragePrices&amp;Codes'!$B:$B),AGRIBALYSE_Raw!$B:$B,AGRIBALYSE_Raw!O:O)*$E183,_xlfn.XLOOKUP(_xlfn.XLOOKUP(Tool_clean!$D183,'AveragePrices&amp;Codes'!$A:$A,'AveragePrices&amp;Codes'!$B:$B),AGRIBALYSE_Cooked!$C:$C,AGRIBALYSE_Cooked!P:P)*$E183),"")</f>
        <v>0</v>
      </c>
      <c r="M183">
        <f>IFERROR(IF($F183="Raw",_xlfn.XLOOKUP(_xlfn.XLOOKUP(Tool_clean!$D183,'AveragePrices&amp;Codes'!$A:$A,'AveragePrices&amp;Codes'!$B:$B),AGRIBALYSE_Raw!$B:$B,AGRIBALYSE_Raw!P:P)*$E183,_xlfn.XLOOKUP(_xlfn.XLOOKUP(Tool_clean!$D183,'AveragePrices&amp;Codes'!$A:$A,'AveragePrices&amp;Codes'!$B:$B),AGRIBALYSE_Cooked!$C:$C,AGRIBALYSE_Cooked!Q:Q)*$E183),"")</f>
        <v>0</v>
      </c>
      <c r="N183">
        <f>IFERROR(IF($F183="Raw",_xlfn.XLOOKUP(_xlfn.XLOOKUP(Tool_clean!$D183,'AveragePrices&amp;Codes'!$A:$A,'AveragePrices&amp;Codes'!$B:$B),AGRIBALYSE_Raw!$B:$B,AGRIBALYSE_Raw!Q:Q)*$E183,_xlfn.XLOOKUP(_xlfn.XLOOKUP(Tool_clean!$D183,'AveragePrices&amp;Codes'!$A:$A,'AveragePrices&amp;Codes'!$B:$B),AGRIBALYSE_Cooked!$C:$C,AGRIBALYSE_Cooked!R:R)*$E183),"")</f>
        <v>0</v>
      </c>
      <c r="O183">
        <f>IFERROR(IF($F183="Raw",_xlfn.XLOOKUP(_xlfn.XLOOKUP(Tool_clean!$D183,'AveragePrices&amp;Codes'!$A:$A,'AveragePrices&amp;Codes'!$B:$B),AGRIBALYSE_Raw!$B:$B,AGRIBALYSE_Raw!R:R)*$E183,_xlfn.XLOOKUP(_xlfn.XLOOKUP(Tool_clean!$D183,'AveragePrices&amp;Codes'!$A:$A,'AveragePrices&amp;Codes'!$B:$B),AGRIBALYSE_Cooked!$C:$C,AGRIBALYSE_Cooked!S:S)*$E183),"")</f>
        <v>0</v>
      </c>
      <c r="P183">
        <f>IFERROR(IF($F183="Raw",_xlfn.XLOOKUP(_xlfn.XLOOKUP(Tool_clean!$D183,'AveragePrices&amp;Codes'!$A:$A,'AveragePrices&amp;Codes'!$B:$B),AGRIBALYSE_Raw!$B:$B,AGRIBALYSE_Raw!S:S)*$E183,_xlfn.XLOOKUP(_xlfn.XLOOKUP(Tool_clean!$D183,'AveragePrices&amp;Codes'!$A:$A,'AveragePrices&amp;Codes'!$B:$B),AGRIBALYSE_Cooked!$C:$C,AGRIBALYSE_Cooked!T:T)*$E183),"")</f>
        <v>0</v>
      </c>
      <c r="Q183">
        <f>IFERROR(IF($F183="Raw",_xlfn.XLOOKUP(_xlfn.XLOOKUP(Tool_clean!$D183,'AveragePrices&amp;Codes'!$A:$A,'AveragePrices&amp;Codes'!$B:$B),AGRIBALYSE_Raw!$B:$B,AGRIBALYSE_Raw!T:T)*$E183,_xlfn.XLOOKUP(_xlfn.XLOOKUP(Tool_clean!$D183,'AveragePrices&amp;Codes'!$A:$A,'AveragePrices&amp;Codes'!$B:$B),AGRIBALYSE_Cooked!$C:$C,AGRIBALYSE_Cooked!U:U)*$E183),"")</f>
        <v>0</v>
      </c>
      <c r="R183">
        <f>IFERROR(IF($F183="Raw",_xlfn.XLOOKUP(_xlfn.XLOOKUP(Tool_clean!$D183,'AveragePrices&amp;Codes'!$A:$A,'AveragePrices&amp;Codes'!$B:$B),AGRIBALYSE_Raw!$B:$B,AGRIBALYSE_Raw!U:U)*$E183,_xlfn.XLOOKUP(_xlfn.XLOOKUP(Tool_clean!$D183,'AveragePrices&amp;Codes'!$A:$A,'AveragePrices&amp;Codes'!$B:$B),AGRIBALYSE_Cooked!$C:$C,AGRIBALYSE_Cooked!V:V)*$E183),"")</f>
        <v>0</v>
      </c>
      <c r="S183">
        <f>IFERROR(IF($F183="Raw",_xlfn.XLOOKUP(_xlfn.XLOOKUP(Tool_clean!$D183,'AveragePrices&amp;Codes'!$A:$A,'AveragePrices&amp;Codes'!$B:$B),AGRIBALYSE_Raw!$B:$B,AGRIBALYSE_Raw!V:V)*$E183,_xlfn.XLOOKUP(_xlfn.XLOOKUP(Tool_clean!$D183,'AveragePrices&amp;Codes'!$A:$A,'AveragePrices&amp;Codes'!$B:$B),AGRIBALYSE_Cooked!$C:$C,AGRIBALYSE_Cooked!W:W)*$E183),"")</f>
        <v>0</v>
      </c>
      <c r="T183">
        <f>IFERROR(IF($F183="Raw",_xlfn.XLOOKUP(_xlfn.XLOOKUP(Tool_clean!$D183,'AveragePrices&amp;Codes'!$A:$A,'AveragePrices&amp;Codes'!$B:$B),AGRIBALYSE_Raw!$B:$B,AGRIBALYSE_Raw!W:W)*$E183,_xlfn.XLOOKUP(_xlfn.XLOOKUP(Tool_clean!$D183,'AveragePrices&amp;Codes'!$A:$A,'AveragePrices&amp;Codes'!$B:$B),AGRIBALYSE_Cooked!$C:$C,AGRIBALYSE_Cooked!X:X)*$E183),"")</f>
        <v>0</v>
      </c>
      <c r="U183">
        <f>IFERROR(IF($F183="Raw",_xlfn.XLOOKUP(_xlfn.XLOOKUP(Tool_clean!$D183,'AveragePrices&amp;Codes'!$A:$A,'AveragePrices&amp;Codes'!$B:$B),AGRIBALYSE_Raw!$B:$B,AGRIBALYSE_Raw!X:X)*$E183,_xlfn.XLOOKUP(_xlfn.XLOOKUP(Tool_clean!$D183,'AveragePrices&amp;Codes'!$A:$A,'AveragePrices&amp;Codes'!$B:$B),AGRIBALYSE_Cooked!$C:$C,AGRIBALYSE_Cooked!Y:Y)*$E183),"")</f>
        <v>0</v>
      </c>
      <c r="V183">
        <f>IFERROR(IF($F183="Raw",_xlfn.XLOOKUP(_xlfn.XLOOKUP(Tool_clean!$D183,'AveragePrices&amp;Codes'!$A:$A,'AveragePrices&amp;Codes'!$B:$B),AGRIBALYSE_Raw!$B:$B,AGRIBALYSE_Raw!Y:Y)*$E183,_xlfn.XLOOKUP(_xlfn.XLOOKUP(Tool_clean!$D183,'AveragePrices&amp;Codes'!$A:$A,'AveragePrices&amp;Codes'!$B:$B),AGRIBALYSE_Cooked!$C:$C,AGRIBALYSE_Cooked!Z:Z)*$E183),"")</f>
        <v>0</v>
      </c>
      <c r="W183">
        <f>IFERROR(IF($F183="Raw",_xlfn.XLOOKUP(_xlfn.XLOOKUP(Tool_clean!$D183,'AveragePrices&amp;Codes'!$A:$A,'AveragePrices&amp;Codes'!$B:$B),AGRIBALYSE_Raw!$B:$B,AGRIBALYSE_Raw!Z:Z)*$E183,_xlfn.XLOOKUP(_xlfn.XLOOKUP(Tool_clean!$D183,'AveragePrices&amp;Codes'!$A:$A,'AveragePrices&amp;Codes'!$B:$B),AGRIBALYSE_Cooked!$C:$C,AGRIBALYSE_Cooked!AA:AA)*$E183),"")</f>
        <v>0</v>
      </c>
      <c r="X183">
        <f>IFERROR(IF($F183="Raw",_xlfn.XLOOKUP(_xlfn.XLOOKUP(Tool_clean!$D183,'AveragePrices&amp;Codes'!$A:$A,'AveragePrices&amp;Codes'!$B:$B),AGRIBALYSE_Raw!$B:$B,AGRIBALYSE_Raw!AA:AA)*$E183,_xlfn.XLOOKUP(_xlfn.XLOOKUP(Tool_clean!$D183,'AveragePrices&amp;Codes'!$A:$A,'AveragePrices&amp;Codes'!$B:$B),AGRIBALYSE_Cooked!$C:$C,AGRIBALYSE_Cooked!AB:AB)*$E183),"")</f>
        <v>0</v>
      </c>
      <c r="Y183">
        <f>IFERROR(IF($F183="Raw",_xlfn.XLOOKUP(_xlfn.XLOOKUP(Tool_clean!$D183,'AveragePrices&amp;Codes'!$A:$A,'AveragePrices&amp;Codes'!$B:$B),AGRIBALYSE_Raw!$B:$B,AGRIBALYSE_Raw!AB:AB)*$E183,_xlfn.XLOOKUP(_xlfn.XLOOKUP(Tool_clean!$D183,'AveragePrices&amp;Codes'!$A:$A,'AveragePrices&amp;Codes'!$B:$B),AGRIBALYSE_Cooked!$C:$C,AGRIBALYSE_Cooked!AC:AC)*$E183),"")</f>
        <v>0</v>
      </c>
      <c r="Z183">
        <f>IFERROR(IF($F183="Raw",_xlfn.XLOOKUP(_xlfn.XLOOKUP(Tool_clean!$D183,'AveragePrices&amp;Codes'!$A:$A,'AveragePrices&amp;Codes'!$B:$B),AGRIBALYSE_Raw!$B:$B,AGRIBALYSE_Raw!AC:AC)*$E183,_xlfn.XLOOKUP(_xlfn.XLOOKUP(Tool_clean!$D183,'AveragePrices&amp;Codes'!$A:$A,'AveragePrices&amp;Codes'!$B:$B),AGRIBALYSE_Cooked!$C:$C,AGRIBALYSE_Cooked!AD:AD)*$E183),"")</f>
        <v>0</v>
      </c>
      <c r="AA183">
        <f>IFERROR(IF($F183="Raw",_xlfn.XLOOKUP(_xlfn.XLOOKUP(Tool_clean!$D183,'AveragePrices&amp;Codes'!$A:$A,'AveragePrices&amp;Codes'!$B:$B),AGRIBALYSE_Raw!$B:$B,AGRIBALYSE_Raw!AD:AD)*$E183,_xlfn.XLOOKUP(_xlfn.XLOOKUP(Tool_clean!$D183,'AveragePrices&amp;Codes'!$A:$A,'AveragePrices&amp;Codes'!$B:$B),AGRIBALYSE_Cooked!$C:$C,AGRIBALYSE_Cooked!AE:AE)*$E183),"")</f>
        <v>0</v>
      </c>
      <c r="AB183" t="str" cm="1">
        <f t="array" ref="AB183">IFERROR(_xlfn.XLOOKUP(Tool_clean!$F183&amp;$E$2,'Cooking methods'!$A:$A&amp;'Cooking methods'!$B:$B,'Cooking methods'!C:C)*$E183,"")</f>
        <v/>
      </c>
      <c r="AC183" t="str" cm="1">
        <f t="array" ref="AC183">IFERROR(_xlfn.XLOOKUP(Tool_clean!$F183&amp;$E$2,'Cooking methods'!$A:$A&amp;'Cooking methods'!$B:$B,'Cooking methods'!D:D)*$E183,"")</f>
        <v/>
      </c>
      <c r="AD183" t="str" cm="1">
        <f t="array" ref="AD183">IFERROR(_xlfn.XLOOKUP(Tool_clean!$F183&amp;$E$2,'Cooking methods'!$A:$A&amp;'Cooking methods'!$B:$B,'Cooking methods'!E:E)*$E183,"")</f>
        <v/>
      </c>
      <c r="AE183" t="str" cm="1">
        <f t="array" ref="AE183">IFERROR(_xlfn.XLOOKUP(Tool_clean!$F183&amp;$E$2,'Cooking methods'!$A:$A&amp;'Cooking methods'!$B:$B,'Cooking methods'!F:F)*$E183,"")</f>
        <v/>
      </c>
      <c r="AF183" t="str" cm="1">
        <f t="array" ref="AF183">IFERROR(_xlfn.XLOOKUP(Tool_clean!$F183&amp;$E$2,'Cooking methods'!$A:$A&amp;'Cooking methods'!$B:$B,'Cooking methods'!G:G)*$E183,"")</f>
        <v/>
      </c>
      <c r="AG183" t="str" cm="1">
        <f t="array" ref="AG183">IFERROR(_xlfn.XLOOKUP(Tool_clean!$F183&amp;$E$2,'Cooking methods'!$A:$A&amp;'Cooking methods'!$B:$B,'Cooking methods'!H:H)*$E183,"")</f>
        <v/>
      </c>
      <c r="AH183" t="str" cm="1">
        <f t="array" ref="AH183">IFERROR(_xlfn.XLOOKUP(Tool_clean!$F183&amp;$E$2,'Cooking methods'!$A:$A&amp;'Cooking methods'!$B:$B,'Cooking methods'!I:I)*$E183,"")</f>
        <v/>
      </c>
      <c r="AI183" t="str" cm="1">
        <f t="array" ref="AI183">IFERROR(_xlfn.XLOOKUP(Tool_clean!$F183&amp;$E$2,'Cooking methods'!$A:$A&amp;'Cooking methods'!$B:$B,'Cooking methods'!J:J)*$E183,"")</f>
        <v/>
      </c>
      <c r="AJ183" t="str" cm="1">
        <f t="array" ref="AJ183">IFERROR(_xlfn.XLOOKUP(Tool_clean!$F183&amp;$E$2,'Cooking methods'!$A:$A&amp;'Cooking methods'!$B:$B,'Cooking methods'!K:K)*$E183,"")</f>
        <v/>
      </c>
      <c r="AK183" t="str" cm="1">
        <f t="array" ref="AK183">IFERROR(_xlfn.XLOOKUP(Tool_clean!$F183&amp;$E$2,'Cooking methods'!$A:$A&amp;'Cooking methods'!$B:$B,'Cooking methods'!L:L)*$E183,"")</f>
        <v/>
      </c>
      <c r="AL183" t="str" cm="1">
        <f t="array" ref="AL183">IFERROR(_xlfn.XLOOKUP(Tool_clean!$F183&amp;$E$2,'Cooking methods'!$A:$A&amp;'Cooking methods'!$B:$B,'Cooking methods'!M:M)*$E183,"")</f>
        <v/>
      </c>
      <c r="AM183" t="str" cm="1">
        <f t="array" ref="AM183">IFERROR(_xlfn.XLOOKUP(Tool_clean!$F183&amp;$E$2,'Cooking methods'!$A:$A&amp;'Cooking methods'!$B:$B,'Cooking methods'!N:N)*$E183,"")</f>
        <v/>
      </c>
      <c r="AN183" t="str" cm="1">
        <f t="array" ref="AN183">IFERROR(_xlfn.XLOOKUP(Tool_clean!$F183&amp;$E$2,'Cooking methods'!$A:$A&amp;'Cooking methods'!$B:$B,'Cooking methods'!O:O)*$E183,"")</f>
        <v/>
      </c>
      <c r="AO183" t="str" cm="1">
        <f t="array" ref="AO183">IFERROR(_xlfn.XLOOKUP(Tool_clean!$F183&amp;$E$2,'Cooking methods'!$A:$A&amp;'Cooking methods'!$B:$B,'Cooking methods'!P:P)*$E183,"")</f>
        <v/>
      </c>
      <c r="AP183" t="str" cm="1">
        <f t="array" ref="AP183">IFERROR(_xlfn.XLOOKUP(Tool_clean!$F183&amp;$E$2,'Cooking methods'!$A:$A&amp;'Cooking methods'!$B:$B,'Cooking methods'!Q:Q)*$E183,"")</f>
        <v/>
      </c>
      <c r="AQ183" t="str" cm="1">
        <f t="array" ref="AQ183">IFERROR(_xlfn.XLOOKUP(Tool_clean!$F183&amp;$E$2,'Cooking methods'!$A:$A&amp;'Cooking methods'!$B:$B,'Cooking methods'!R:R)*$E183,"")</f>
        <v/>
      </c>
      <c r="AR183" t="str" cm="1">
        <f t="array" ref="AR183">IFERROR(_xlfn.XLOOKUP(Tool_clean!$G183&amp;$E$2,'Waste management'!$A:$A&amp;'Waste management'!$B:$B,'Waste management'!C:C)*$E183,"")</f>
        <v/>
      </c>
      <c r="AS183" t="str" cm="1">
        <f t="array" ref="AS183">IFERROR(_xlfn.XLOOKUP(Tool_clean!$G183&amp;$E$2,'Waste management'!$A:$A&amp;'Waste management'!$B:$B,'Waste management'!D:D)*$E183,"")</f>
        <v/>
      </c>
      <c r="AT183" t="str" cm="1">
        <f t="array" ref="AT183">IFERROR(_xlfn.XLOOKUP(Tool_clean!$G183&amp;$E$2,'Waste management'!$A:$A&amp;'Waste management'!$B:$B,'Waste management'!E:E)*$E183,"")</f>
        <v/>
      </c>
      <c r="AU183" t="str" cm="1">
        <f t="array" ref="AU183">IFERROR(_xlfn.XLOOKUP(Tool_clean!$G183&amp;$E$2,'Waste management'!$A:$A&amp;'Waste management'!$B:$B,'Waste management'!F:F)*$E183,"")</f>
        <v/>
      </c>
      <c r="AV183" t="str" cm="1">
        <f t="array" ref="AV183">IFERROR(_xlfn.XLOOKUP(Tool_clean!$G183&amp;$E$2,'Waste management'!$A:$A&amp;'Waste management'!$B:$B,'Waste management'!G:G)*$E183,"")</f>
        <v/>
      </c>
      <c r="AW183" t="str" cm="1">
        <f t="array" ref="AW183">IFERROR(_xlfn.XLOOKUP(Tool_clean!$G183&amp;$E$2,'Waste management'!$A:$A&amp;'Waste management'!$B:$B,'Waste management'!H:H)*$E183,"")</f>
        <v/>
      </c>
      <c r="AX183" t="str" cm="1">
        <f t="array" ref="AX183">IFERROR(_xlfn.XLOOKUP(Tool_clean!$G183&amp;$E$2,'Waste management'!$A:$A&amp;'Waste management'!$B:$B,'Waste management'!I:I)*$E183,"")</f>
        <v/>
      </c>
      <c r="AY183" t="str" cm="1">
        <f t="array" ref="AY183">IFERROR(_xlfn.XLOOKUP(Tool_clean!$G183&amp;$E$2,'Waste management'!$A:$A&amp;'Waste management'!$B:$B,'Waste management'!J:J)*$E183,"")</f>
        <v/>
      </c>
      <c r="AZ183" t="str" cm="1">
        <f t="array" ref="AZ183">IFERROR(_xlfn.XLOOKUP(Tool_clean!$G183&amp;$E$2,'Waste management'!$A:$A&amp;'Waste management'!$B:$B,'Waste management'!K:K)*$E183,"")</f>
        <v/>
      </c>
      <c r="BA183" t="str" cm="1">
        <f t="array" ref="BA183">IFERROR(_xlfn.XLOOKUP(Tool_clean!$G183&amp;$E$2,'Waste management'!$A:$A&amp;'Waste management'!$B:$B,'Waste management'!L:L)*$E183,"")</f>
        <v/>
      </c>
      <c r="BB183" t="str" cm="1">
        <f t="array" ref="BB183">IFERROR(_xlfn.XLOOKUP(Tool_clean!$G183&amp;$E$2,'Waste management'!$A:$A&amp;'Waste management'!$B:$B,'Waste management'!M:M)*$E183,"")</f>
        <v/>
      </c>
      <c r="BC183" t="str" cm="1">
        <f t="array" ref="BC183">IFERROR(_xlfn.XLOOKUP(Tool_clean!$G183&amp;$E$2,'Waste management'!$A:$A&amp;'Waste management'!$B:$B,'Waste management'!N:N)*$E183,"")</f>
        <v/>
      </c>
      <c r="BD183" t="str" cm="1">
        <f t="array" ref="BD183">IFERROR(_xlfn.XLOOKUP(Tool_clean!$G183&amp;$E$2,'Waste management'!$A:$A&amp;'Waste management'!$B:$B,'Waste management'!O:O)*$E183,"")</f>
        <v/>
      </c>
      <c r="BE183" t="str" cm="1">
        <f t="array" ref="BE183">IFERROR(_xlfn.XLOOKUP(Tool_clean!$G183&amp;$E$2,'Waste management'!$A:$A&amp;'Waste management'!$B:$B,'Waste management'!P:P)*$E183,"")</f>
        <v/>
      </c>
      <c r="BF183" t="str" cm="1">
        <f t="array" ref="BF183">IFERROR(_xlfn.XLOOKUP(Tool_clean!$G183&amp;$E$2,'Waste management'!$A:$A&amp;'Waste management'!$B:$B,'Waste management'!Q:Q)*$E183,"")</f>
        <v/>
      </c>
      <c r="BG183" t="str" cm="1">
        <f t="array" ref="BG183">IFERROR(_xlfn.XLOOKUP(Tool_clean!$G183&amp;$E$2,'Waste management'!$A:$A&amp;'Waste management'!$B:$B,'Waste management'!R:R)*$E183,"")</f>
        <v/>
      </c>
      <c r="BH183" t="str">
        <f>IFERROR((L183+AR183+AB183)*_xlfn.XLOOKUP(Tool_clean!BH$4,Monetization_Factors!$A:$A,Monetization_Factors!$D:$D),"")</f>
        <v/>
      </c>
      <c r="BI183" t="str">
        <f>IFERROR((M183+AS183+AC183)*_xlfn.XLOOKUP(Tool_clean!BI$4,Monetization_Factors!$A:$A,Monetization_Factors!$D:$D),"")</f>
        <v/>
      </c>
      <c r="BJ183" t="str">
        <f>IFERROR((N183+AT183+AD183)*_xlfn.XLOOKUP(Tool_clean!BJ$4,Monetization_Factors!$A:$A,Monetization_Factors!$D:$D),"")</f>
        <v/>
      </c>
      <c r="BK183" t="str">
        <f>IFERROR((O183+AU183+AE183)*_xlfn.XLOOKUP(Tool_clean!BK$4,Monetization_Factors!$A:$A,Monetization_Factors!$D:$D),"")</f>
        <v/>
      </c>
      <c r="BL183" t="str">
        <f>IFERROR((P183+AV183+AF183)*_xlfn.XLOOKUP(Tool_clean!BL$4,Monetization_Factors!$A:$A,Monetization_Factors!$D:$D),"")</f>
        <v/>
      </c>
      <c r="BM183" t="str">
        <f>IFERROR((Q183+AW183+AG183)*_xlfn.XLOOKUP(Tool_clean!BM$4,Monetization_Factors!$A:$A,Monetization_Factors!$D:$D),"")</f>
        <v/>
      </c>
      <c r="BN183" t="str">
        <f>IFERROR((R183+AX183+AH183)*_xlfn.XLOOKUP(Tool_clean!BN$4,Monetization_Factors!$A:$A,Monetization_Factors!$D:$D),"")</f>
        <v/>
      </c>
      <c r="BO183" t="str">
        <f>IFERROR((S183+AY183+AI183)*_xlfn.XLOOKUP(Tool_clean!BO$4,Monetization_Factors!$A:$A,Monetization_Factors!$D:$D),"")</f>
        <v/>
      </c>
      <c r="BP183" t="str">
        <f>IFERROR((T183+AZ183+AJ183)*_xlfn.XLOOKUP(Tool_clean!BP$4,Monetization_Factors!$A:$A,Monetization_Factors!$D:$D),"")</f>
        <v/>
      </c>
      <c r="BQ183" t="str">
        <f>IFERROR((U183+BA183+AK183)*_xlfn.XLOOKUP(Tool_clean!BQ$4,Monetization_Factors!$A:$A,Monetization_Factors!$D:$D),"")</f>
        <v/>
      </c>
      <c r="BR183" t="str">
        <f>IFERROR((V183+BB183+AL183)*_xlfn.XLOOKUP(Tool_clean!BR$4,Monetization_Factors!$A:$A,Monetization_Factors!$D:$D),"")</f>
        <v/>
      </c>
      <c r="BS183" t="str">
        <f>IFERROR((W183+BC183+AM183)*_xlfn.XLOOKUP(Tool_clean!BS$4,Monetization_Factors!$A:$A,Monetization_Factors!$D:$D),"")</f>
        <v/>
      </c>
      <c r="BT183" t="str">
        <f>IFERROR((X183+BD183+AN183)*_xlfn.XLOOKUP(Tool_clean!BT$4,Monetization_Factors!$A:$A,Monetization_Factors!$D:$D),"")</f>
        <v/>
      </c>
      <c r="BU183" t="str">
        <f>IFERROR((Y183+BE183+AO183)*_xlfn.XLOOKUP(Tool_clean!BU$4,Monetization_Factors!$A:$A,Monetization_Factors!$D:$D),"")</f>
        <v/>
      </c>
      <c r="BV183" t="str">
        <f>IFERROR((Z183+BF183+AP183)*_xlfn.XLOOKUP(Tool_clean!BV$4,Monetization_Factors!$A:$A,Monetization_Factors!$D:$D),"")</f>
        <v/>
      </c>
      <c r="BW183" t="str">
        <f>IFERROR((AA183+BG183+AQ183)*_xlfn.XLOOKUP(Tool_clean!BW$4,Monetization_Factors!$A:$A,Monetization_Factors!$D:$D),"")</f>
        <v/>
      </c>
      <c r="BX183" s="38" t="str" cm="1">
        <f t="array" ref="BX183">IFERROR(_xlfn.IFS(I183&gt;0,I183*E183,I183="",J183*E183),"")</f>
        <v/>
      </c>
      <c r="BY183" s="38">
        <f t="shared" si="195"/>
        <v>0</v>
      </c>
      <c r="BZ183" s="38" t="str">
        <f t="shared" si="196"/>
        <v/>
      </c>
      <c r="CA183" s="38" t="str">
        <f t="shared" si="197"/>
        <v/>
      </c>
      <c r="CB183" t="str">
        <f t="shared" ref="CB183:CB200" si="230">IFERROR((L183+AB183+AR183),"")</f>
        <v/>
      </c>
      <c r="CC183" t="str">
        <f t="shared" ref="CC183:CC200" si="231">IFERROR((M183+AC183+AS183),"")</f>
        <v/>
      </c>
      <c r="CD183" t="str">
        <f t="shared" ref="CD183:CD200" si="232">IFERROR((N183+AD183+AT183),"")</f>
        <v/>
      </c>
      <c r="CE183" t="str">
        <f t="shared" ref="CE183:CE200" si="233">IFERROR((O183+AE183+AU183),"")</f>
        <v/>
      </c>
      <c r="CF183" t="str">
        <f t="shared" ref="CF183:CF200" si="234">IFERROR((P183+AF183+AV183),"")</f>
        <v/>
      </c>
      <c r="CG183" t="str">
        <f t="shared" ref="CG183:CG200" si="235">IFERROR((Q183+AG183+AW183),"")</f>
        <v/>
      </c>
      <c r="CH183" t="str">
        <f t="shared" ref="CH183:CH200" si="236">IFERROR((R183+AH183+AX183),"")</f>
        <v/>
      </c>
      <c r="CI183" t="str">
        <f t="shared" ref="CI183:CI200" si="237">IFERROR((S183+AI183+AY183),"")</f>
        <v/>
      </c>
      <c r="CJ183" t="str">
        <f t="shared" ref="CJ183:CJ200" si="238">IFERROR((T183+AJ183+AZ183),"")</f>
        <v/>
      </c>
      <c r="CK183" t="str">
        <f t="shared" ref="CK183:CK200" si="239">IFERROR((U183+AK183+BA183),"")</f>
        <v/>
      </c>
      <c r="CL183" t="str">
        <f t="shared" ref="CL183:CL200" si="240">IFERROR((V183+AL183+BB183),"")</f>
        <v/>
      </c>
      <c r="CM183" t="str">
        <f t="shared" ref="CM183:CM200" si="241">IFERROR((W183+AM183+BC183),"")</f>
        <v/>
      </c>
      <c r="CN183" t="str">
        <f t="shared" ref="CN183:CN200" si="242">IFERROR((X183+AN183+BD183),"")</f>
        <v/>
      </c>
      <c r="CO183" t="str">
        <f t="shared" ref="CO183:CO200" si="243">IFERROR((Y183+AO183+BE183),"")</f>
        <v/>
      </c>
      <c r="CP183" t="str">
        <f t="shared" ref="CP183:CP200" si="244">IFERROR((Z183+AP183+BF183),"")</f>
        <v/>
      </c>
      <c r="CQ183" t="str">
        <f t="shared" si="213"/>
        <v/>
      </c>
      <c r="CR183" t="str">
        <f t="shared" ref="CR183:CR200" si="245">IFERROR((L183+AB183+AR183)/$F$2,"")</f>
        <v/>
      </c>
      <c r="CS183" t="str">
        <f t="shared" ref="CS183:CS200" si="246">IFERROR((M183+AC183+AS183)/$F$2,"")</f>
        <v/>
      </c>
      <c r="CT183" t="str">
        <f t="shared" ref="CT183:CT200" si="247">IFERROR((N183+AD183+AT183)/$F$2,"")</f>
        <v/>
      </c>
      <c r="CU183" t="str">
        <f t="shared" ref="CU183:CU200" si="248">IFERROR((O183+AE183+AU183)/$F$2,"")</f>
        <v/>
      </c>
      <c r="CV183" t="str">
        <f t="shared" ref="CV183:CV200" si="249">IFERROR((P183+AF183+AV183)/$F$2,"")</f>
        <v/>
      </c>
      <c r="CW183" t="str">
        <f t="shared" ref="CW183:CW200" si="250">IFERROR((Q183+AG183+AW183)/$F$2,"")</f>
        <v/>
      </c>
      <c r="CX183" t="str">
        <f t="shared" ref="CX183:CX200" si="251">IFERROR((R183+AH183+AX183)/$F$2,"")</f>
        <v/>
      </c>
      <c r="CY183" t="str">
        <f t="shared" ref="CY183:CY200" si="252">IFERROR((S183+AI183+AY183)/$F$2,"")</f>
        <v/>
      </c>
      <c r="CZ183" t="str">
        <f t="shared" ref="CZ183:CZ200" si="253">IFERROR((T183+AJ183+AZ183)/$F$2,"")</f>
        <v/>
      </c>
      <c r="DA183" t="str">
        <f t="shared" ref="DA183:DA200" si="254">IFERROR((U183+AK183+BA183)/$F$2,"")</f>
        <v/>
      </c>
      <c r="DB183" t="str">
        <f t="shared" ref="DB183:DB200" si="255">IFERROR((V183+AL183+BB183)/$F$2,"")</f>
        <v/>
      </c>
      <c r="DC183" t="str">
        <f t="shared" ref="DC183:DC200" si="256">IFERROR((W183+AM183+BC183)/$F$2,"")</f>
        <v/>
      </c>
      <c r="DD183" t="str">
        <f t="shared" ref="DD183:DD200" si="257">IFERROR((X183+AN183+BD183)/$F$2,"")</f>
        <v/>
      </c>
      <c r="DE183" t="str">
        <f t="shared" ref="DE183:DE200" si="258">IFERROR((Y183+AO183+BE183)/$F$2,"")</f>
        <v/>
      </c>
      <c r="DF183" t="str">
        <f t="shared" ref="DF183:DF200" si="259">IFERROR((Z183+AP183+BF183)/$F$2,"")</f>
        <v/>
      </c>
      <c r="DG183" t="str">
        <f t="shared" si="229"/>
        <v/>
      </c>
      <c r="DH183" s="5" t="str">
        <f>IFERROR((CR183*$B$2*(1-$H183)*('CAR.CAP_per person'!B$2))/(_xlfn.XLOOKUP($E$2,EU_countries_GDP!$A$2:$A$29,EU_countries_GDP!$E$2:$E$29)),"")</f>
        <v/>
      </c>
      <c r="DI183" s="5" t="str">
        <f>IFERROR((CS183*$B$2*(1-$H183)*('CAR.CAP_per person'!C$2))/(_xlfn.XLOOKUP($E$2,EU_countries_GDP!$A$2:$A$29,EU_countries_GDP!$E$2:$E$29)),"")</f>
        <v/>
      </c>
      <c r="DJ183" s="5" t="str">
        <f>IFERROR((CT183*$B$2*(1-$H183)*('CAR.CAP_per person'!D$2))/(_xlfn.XLOOKUP($E$2,EU_countries_GDP!$A$2:$A$29,EU_countries_GDP!$E$2:$E$29)),"")</f>
        <v/>
      </c>
      <c r="DK183" s="5" t="str">
        <f>IFERROR((CU183*$B$2*(1-$H183)*('CAR.CAP_per person'!E$2))/(_xlfn.XLOOKUP($E$2,EU_countries_GDP!$A$2:$A$29,EU_countries_GDP!$E$2:$E$29)),"")</f>
        <v/>
      </c>
      <c r="DL183" s="5" t="str">
        <f>IFERROR((CV183*$B$2*(1-$H183)*('CAR.CAP_per person'!F$2))/(_xlfn.XLOOKUP($E$2,EU_countries_GDP!$A$2:$A$29,EU_countries_GDP!$E$2:$E$29)),"")</f>
        <v/>
      </c>
      <c r="DM183" s="5" t="str">
        <f>IFERROR((CW183*$B$2*(1-$H183)*('CAR.CAP_per person'!G$2))/(_xlfn.XLOOKUP($E$2,EU_countries_GDP!$A$2:$A$29,EU_countries_GDP!$E$2:$E$29)),"")</f>
        <v/>
      </c>
      <c r="DN183" s="5" t="str">
        <f>IFERROR((CX183*$B$2*(1-$H183)*('CAR.CAP_per person'!H$2))/(_xlfn.XLOOKUP($E$2,EU_countries_GDP!$A$2:$A$29,EU_countries_GDP!$E$2:$E$29)),"")</f>
        <v/>
      </c>
      <c r="DO183" s="5" t="str">
        <f>IFERROR((CY183*$B$2*(1-$H183)*('CAR.CAP_per person'!I$2))/(_xlfn.XLOOKUP($E$2,EU_countries_GDP!$A$2:$A$29,EU_countries_GDP!$E$2:$E$29)),"")</f>
        <v/>
      </c>
      <c r="DP183" s="5" t="str">
        <f>IFERROR((CZ183*$B$2*(1-$H183)*('CAR.CAP_per person'!J$2))/(_xlfn.XLOOKUP($E$2,EU_countries_GDP!$A$2:$A$29,EU_countries_GDP!$E$2:$E$29)),"")</f>
        <v/>
      </c>
      <c r="DQ183" s="5" t="str">
        <f>IFERROR((DA183*$B$2*(1-$H183)*('CAR.CAP_per person'!K$2))/(_xlfn.XLOOKUP($E$2,EU_countries_GDP!$A$2:$A$29,EU_countries_GDP!$E$2:$E$29)),"")</f>
        <v/>
      </c>
      <c r="DR183" s="5" t="str">
        <f>IFERROR((DB183*$B$2*(1-$H183)*('CAR.CAP_per person'!L$2))/(_xlfn.XLOOKUP($E$2,EU_countries_GDP!$A$2:$A$29,EU_countries_GDP!$E$2:$E$29)),"")</f>
        <v/>
      </c>
      <c r="DS183" s="5" t="str">
        <f>IFERROR((DC183*$B$2*(1-$H183)*('CAR.CAP_per person'!M$2))/(_xlfn.XLOOKUP($E$2,EU_countries_GDP!$A$2:$A$29,EU_countries_GDP!$E$2:$E$29)),"")</f>
        <v/>
      </c>
      <c r="DT183" s="5" t="str">
        <f>IFERROR((DD183*$B$2*(1-$H183)*('CAR.CAP_per person'!N$2))/(_xlfn.XLOOKUP($E$2,EU_countries_GDP!$A$2:$A$29,EU_countries_GDP!$E$2:$E$29)),"")</f>
        <v/>
      </c>
      <c r="DU183" s="5" t="str">
        <f>IFERROR((DE183*$B$2*(1-$H183)*('CAR.CAP_per person'!O$2))/(_xlfn.XLOOKUP($E$2,EU_countries_GDP!$A$2:$A$29,EU_countries_GDP!$E$2:$E$29)),"")</f>
        <v/>
      </c>
      <c r="DV183" s="5" t="str">
        <f>IFERROR((DF183*$B$2*(1-$H183)*('CAR.CAP_per person'!P$2))/(_xlfn.XLOOKUP($E$2,EU_countries_GDP!$A$2:$A$29,EU_countries_GDP!$E$2:$E$29)),"")</f>
        <v/>
      </c>
      <c r="DW183" s="5" t="str">
        <f>IFERROR((DG183*$B$2*(1-$H183)*('CAR.CAP_per person'!Q$2))/(_xlfn.XLOOKUP($E$2,EU_countries_GDP!$A$2:$A$29,EU_countries_GDP!$E$2:$E$29)),"")</f>
        <v/>
      </c>
    </row>
    <row r="184" spans="2:127">
      <c r="B184" t="str">
        <f>_xlfn.XLOOKUP(D184,Table5[Ingredient],Table5[Category],"",FALSE)</f>
        <v/>
      </c>
      <c r="C184" s="33"/>
      <c r="D184" s="33"/>
      <c r="E184" s="33"/>
      <c r="F184" s="33"/>
      <c r="G184" s="33"/>
      <c r="H184" s="33"/>
      <c r="I184" s="33"/>
      <c r="J184" s="37" t="str">
        <f>IFERROR(INDEX('AveragePrices&amp;Codes'!G:AG, MATCH($D184, 'AveragePrices&amp;Codes'!$A:$A, 0), MATCH(Tool_clean!$E$2, 'AveragePrices&amp;Codes'!$G$1:$AG$1, 0)),"")</f>
        <v/>
      </c>
      <c r="K184" s="37" t="str">
        <f t="shared" si="194"/>
        <v/>
      </c>
      <c r="L184">
        <f>IFERROR(IF($F184="Raw",_xlfn.XLOOKUP(_xlfn.XLOOKUP(Tool_clean!$D184,'AveragePrices&amp;Codes'!$A:$A,'AveragePrices&amp;Codes'!$B:$B),AGRIBALYSE_Raw!$B:$B,AGRIBALYSE_Raw!O:O)*$E184,_xlfn.XLOOKUP(_xlfn.XLOOKUP(Tool_clean!$D184,'AveragePrices&amp;Codes'!$A:$A,'AveragePrices&amp;Codes'!$B:$B),AGRIBALYSE_Cooked!$C:$C,AGRIBALYSE_Cooked!P:P)*$E184),"")</f>
        <v>0</v>
      </c>
      <c r="M184">
        <f>IFERROR(IF($F184="Raw",_xlfn.XLOOKUP(_xlfn.XLOOKUP(Tool_clean!$D184,'AveragePrices&amp;Codes'!$A:$A,'AveragePrices&amp;Codes'!$B:$B),AGRIBALYSE_Raw!$B:$B,AGRIBALYSE_Raw!P:P)*$E184,_xlfn.XLOOKUP(_xlfn.XLOOKUP(Tool_clean!$D184,'AveragePrices&amp;Codes'!$A:$A,'AveragePrices&amp;Codes'!$B:$B),AGRIBALYSE_Cooked!$C:$C,AGRIBALYSE_Cooked!Q:Q)*$E184),"")</f>
        <v>0</v>
      </c>
      <c r="N184">
        <f>IFERROR(IF($F184="Raw",_xlfn.XLOOKUP(_xlfn.XLOOKUP(Tool_clean!$D184,'AveragePrices&amp;Codes'!$A:$A,'AveragePrices&amp;Codes'!$B:$B),AGRIBALYSE_Raw!$B:$B,AGRIBALYSE_Raw!Q:Q)*$E184,_xlfn.XLOOKUP(_xlfn.XLOOKUP(Tool_clean!$D184,'AveragePrices&amp;Codes'!$A:$A,'AveragePrices&amp;Codes'!$B:$B),AGRIBALYSE_Cooked!$C:$C,AGRIBALYSE_Cooked!R:R)*$E184),"")</f>
        <v>0</v>
      </c>
      <c r="O184">
        <f>IFERROR(IF($F184="Raw",_xlfn.XLOOKUP(_xlfn.XLOOKUP(Tool_clean!$D184,'AveragePrices&amp;Codes'!$A:$A,'AveragePrices&amp;Codes'!$B:$B),AGRIBALYSE_Raw!$B:$B,AGRIBALYSE_Raw!R:R)*$E184,_xlfn.XLOOKUP(_xlfn.XLOOKUP(Tool_clean!$D184,'AveragePrices&amp;Codes'!$A:$A,'AveragePrices&amp;Codes'!$B:$B),AGRIBALYSE_Cooked!$C:$C,AGRIBALYSE_Cooked!S:S)*$E184),"")</f>
        <v>0</v>
      </c>
      <c r="P184">
        <f>IFERROR(IF($F184="Raw",_xlfn.XLOOKUP(_xlfn.XLOOKUP(Tool_clean!$D184,'AveragePrices&amp;Codes'!$A:$A,'AveragePrices&amp;Codes'!$B:$B),AGRIBALYSE_Raw!$B:$B,AGRIBALYSE_Raw!S:S)*$E184,_xlfn.XLOOKUP(_xlfn.XLOOKUP(Tool_clean!$D184,'AveragePrices&amp;Codes'!$A:$A,'AveragePrices&amp;Codes'!$B:$B),AGRIBALYSE_Cooked!$C:$C,AGRIBALYSE_Cooked!T:T)*$E184),"")</f>
        <v>0</v>
      </c>
      <c r="Q184">
        <f>IFERROR(IF($F184="Raw",_xlfn.XLOOKUP(_xlfn.XLOOKUP(Tool_clean!$D184,'AveragePrices&amp;Codes'!$A:$A,'AveragePrices&amp;Codes'!$B:$B),AGRIBALYSE_Raw!$B:$B,AGRIBALYSE_Raw!T:T)*$E184,_xlfn.XLOOKUP(_xlfn.XLOOKUP(Tool_clean!$D184,'AveragePrices&amp;Codes'!$A:$A,'AveragePrices&amp;Codes'!$B:$B),AGRIBALYSE_Cooked!$C:$C,AGRIBALYSE_Cooked!U:U)*$E184),"")</f>
        <v>0</v>
      </c>
      <c r="R184">
        <f>IFERROR(IF($F184="Raw",_xlfn.XLOOKUP(_xlfn.XLOOKUP(Tool_clean!$D184,'AveragePrices&amp;Codes'!$A:$A,'AveragePrices&amp;Codes'!$B:$B),AGRIBALYSE_Raw!$B:$B,AGRIBALYSE_Raw!U:U)*$E184,_xlfn.XLOOKUP(_xlfn.XLOOKUP(Tool_clean!$D184,'AveragePrices&amp;Codes'!$A:$A,'AveragePrices&amp;Codes'!$B:$B),AGRIBALYSE_Cooked!$C:$C,AGRIBALYSE_Cooked!V:V)*$E184),"")</f>
        <v>0</v>
      </c>
      <c r="S184">
        <f>IFERROR(IF($F184="Raw",_xlfn.XLOOKUP(_xlfn.XLOOKUP(Tool_clean!$D184,'AveragePrices&amp;Codes'!$A:$A,'AveragePrices&amp;Codes'!$B:$B),AGRIBALYSE_Raw!$B:$B,AGRIBALYSE_Raw!V:V)*$E184,_xlfn.XLOOKUP(_xlfn.XLOOKUP(Tool_clean!$D184,'AveragePrices&amp;Codes'!$A:$A,'AveragePrices&amp;Codes'!$B:$B),AGRIBALYSE_Cooked!$C:$C,AGRIBALYSE_Cooked!W:W)*$E184),"")</f>
        <v>0</v>
      </c>
      <c r="T184">
        <f>IFERROR(IF($F184="Raw",_xlfn.XLOOKUP(_xlfn.XLOOKUP(Tool_clean!$D184,'AveragePrices&amp;Codes'!$A:$A,'AveragePrices&amp;Codes'!$B:$B),AGRIBALYSE_Raw!$B:$B,AGRIBALYSE_Raw!W:W)*$E184,_xlfn.XLOOKUP(_xlfn.XLOOKUP(Tool_clean!$D184,'AveragePrices&amp;Codes'!$A:$A,'AveragePrices&amp;Codes'!$B:$B),AGRIBALYSE_Cooked!$C:$C,AGRIBALYSE_Cooked!X:X)*$E184),"")</f>
        <v>0</v>
      </c>
      <c r="U184">
        <f>IFERROR(IF($F184="Raw",_xlfn.XLOOKUP(_xlfn.XLOOKUP(Tool_clean!$D184,'AveragePrices&amp;Codes'!$A:$A,'AveragePrices&amp;Codes'!$B:$B),AGRIBALYSE_Raw!$B:$B,AGRIBALYSE_Raw!X:X)*$E184,_xlfn.XLOOKUP(_xlfn.XLOOKUP(Tool_clean!$D184,'AveragePrices&amp;Codes'!$A:$A,'AveragePrices&amp;Codes'!$B:$B),AGRIBALYSE_Cooked!$C:$C,AGRIBALYSE_Cooked!Y:Y)*$E184),"")</f>
        <v>0</v>
      </c>
      <c r="V184">
        <f>IFERROR(IF($F184="Raw",_xlfn.XLOOKUP(_xlfn.XLOOKUP(Tool_clean!$D184,'AveragePrices&amp;Codes'!$A:$A,'AveragePrices&amp;Codes'!$B:$B),AGRIBALYSE_Raw!$B:$B,AGRIBALYSE_Raw!Y:Y)*$E184,_xlfn.XLOOKUP(_xlfn.XLOOKUP(Tool_clean!$D184,'AveragePrices&amp;Codes'!$A:$A,'AveragePrices&amp;Codes'!$B:$B),AGRIBALYSE_Cooked!$C:$C,AGRIBALYSE_Cooked!Z:Z)*$E184),"")</f>
        <v>0</v>
      </c>
      <c r="W184">
        <f>IFERROR(IF($F184="Raw",_xlfn.XLOOKUP(_xlfn.XLOOKUP(Tool_clean!$D184,'AveragePrices&amp;Codes'!$A:$A,'AveragePrices&amp;Codes'!$B:$B),AGRIBALYSE_Raw!$B:$B,AGRIBALYSE_Raw!Z:Z)*$E184,_xlfn.XLOOKUP(_xlfn.XLOOKUP(Tool_clean!$D184,'AveragePrices&amp;Codes'!$A:$A,'AveragePrices&amp;Codes'!$B:$B),AGRIBALYSE_Cooked!$C:$C,AGRIBALYSE_Cooked!AA:AA)*$E184),"")</f>
        <v>0</v>
      </c>
      <c r="X184">
        <f>IFERROR(IF($F184="Raw",_xlfn.XLOOKUP(_xlfn.XLOOKUP(Tool_clean!$D184,'AveragePrices&amp;Codes'!$A:$A,'AveragePrices&amp;Codes'!$B:$B),AGRIBALYSE_Raw!$B:$B,AGRIBALYSE_Raw!AA:AA)*$E184,_xlfn.XLOOKUP(_xlfn.XLOOKUP(Tool_clean!$D184,'AveragePrices&amp;Codes'!$A:$A,'AveragePrices&amp;Codes'!$B:$B),AGRIBALYSE_Cooked!$C:$C,AGRIBALYSE_Cooked!AB:AB)*$E184),"")</f>
        <v>0</v>
      </c>
      <c r="Y184">
        <f>IFERROR(IF($F184="Raw",_xlfn.XLOOKUP(_xlfn.XLOOKUP(Tool_clean!$D184,'AveragePrices&amp;Codes'!$A:$A,'AveragePrices&amp;Codes'!$B:$B),AGRIBALYSE_Raw!$B:$B,AGRIBALYSE_Raw!AB:AB)*$E184,_xlfn.XLOOKUP(_xlfn.XLOOKUP(Tool_clean!$D184,'AveragePrices&amp;Codes'!$A:$A,'AveragePrices&amp;Codes'!$B:$B),AGRIBALYSE_Cooked!$C:$C,AGRIBALYSE_Cooked!AC:AC)*$E184),"")</f>
        <v>0</v>
      </c>
      <c r="Z184">
        <f>IFERROR(IF($F184="Raw",_xlfn.XLOOKUP(_xlfn.XLOOKUP(Tool_clean!$D184,'AveragePrices&amp;Codes'!$A:$A,'AveragePrices&amp;Codes'!$B:$B),AGRIBALYSE_Raw!$B:$B,AGRIBALYSE_Raw!AC:AC)*$E184,_xlfn.XLOOKUP(_xlfn.XLOOKUP(Tool_clean!$D184,'AveragePrices&amp;Codes'!$A:$A,'AveragePrices&amp;Codes'!$B:$B),AGRIBALYSE_Cooked!$C:$C,AGRIBALYSE_Cooked!AD:AD)*$E184),"")</f>
        <v>0</v>
      </c>
      <c r="AA184">
        <f>IFERROR(IF($F184="Raw",_xlfn.XLOOKUP(_xlfn.XLOOKUP(Tool_clean!$D184,'AveragePrices&amp;Codes'!$A:$A,'AveragePrices&amp;Codes'!$B:$B),AGRIBALYSE_Raw!$B:$B,AGRIBALYSE_Raw!AD:AD)*$E184,_xlfn.XLOOKUP(_xlfn.XLOOKUP(Tool_clean!$D184,'AveragePrices&amp;Codes'!$A:$A,'AveragePrices&amp;Codes'!$B:$B),AGRIBALYSE_Cooked!$C:$C,AGRIBALYSE_Cooked!AE:AE)*$E184),"")</f>
        <v>0</v>
      </c>
      <c r="AB184" t="str" cm="1">
        <f t="array" ref="AB184">IFERROR(_xlfn.XLOOKUP(Tool_clean!$F184&amp;$E$2,'Cooking methods'!$A:$A&amp;'Cooking methods'!$B:$B,'Cooking methods'!C:C)*$E184,"")</f>
        <v/>
      </c>
      <c r="AC184" t="str" cm="1">
        <f t="array" ref="AC184">IFERROR(_xlfn.XLOOKUP(Tool_clean!$F184&amp;$E$2,'Cooking methods'!$A:$A&amp;'Cooking methods'!$B:$B,'Cooking methods'!D:D)*$E184,"")</f>
        <v/>
      </c>
      <c r="AD184" t="str" cm="1">
        <f t="array" ref="AD184">IFERROR(_xlfn.XLOOKUP(Tool_clean!$F184&amp;$E$2,'Cooking methods'!$A:$A&amp;'Cooking methods'!$B:$B,'Cooking methods'!E:E)*$E184,"")</f>
        <v/>
      </c>
      <c r="AE184" t="str" cm="1">
        <f t="array" ref="AE184">IFERROR(_xlfn.XLOOKUP(Tool_clean!$F184&amp;$E$2,'Cooking methods'!$A:$A&amp;'Cooking methods'!$B:$B,'Cooking methods'!F:F)*$E184,"")</f>
        <v/>
      </c>
      <c r="AF184" t="str" cm="1">
        <f t="array" ref="AF184">IFERROR(_xlfn.XLOOKUP(Tool_clean!$F184&amp;$E$2,'Cooking methods'!$A:$A&amp;'Cooking methods'!$B:$B,'Cooking methods'!G:G)*$E184,"")</f>
        <v/>
      </c>
      <c r="AG184" t="str" cm="1">
        <f t="array" ref="AG184">IFERROR(_xlfn.XLOOKUP(Tool_clean!$F184&amp;$E$2,'Cooking methods'!$A:$A&amp;'Cooking methods'!$B:$B,'Cooking methods'!H:H)*$E184,"")</f>
        <v/>
      </c>
      <c r="AH184" t="str" cm="1">
        <f t="array" ref="AH184">IFERROR(_xlfn.XLOOKUP(Tool_clean!$F184&amp;$E$2,'Cooking methods'!$A:$A&amp;'Cooking methods'!$B:$B,'Cooking methods'!I:I)*$E184,"")</f>
        <v/>
      </c>
      <c r="AI184" t="str" cm="1">
        <f t="array" ref="AI184">IFERROR(_xlfn.XLOOKUP(Tool_clean!$F184&amp;$E$2,'Cooking methods'!$A:$A&amp;'Cooking methods'!$B:$B,'Cooking methods'!J:J)*$E184,"")</f>
        <v/>
      </c>
      <c r="AJ184" t="str" cm="1">
        <f t="array" ref="AJ184">IFERROR(_xlfn.XLOOKUP(Tool_clean!$F184&amp;$E$2,'Cooking methods'!$A:$A&amp;'Cooking methods'!$B:$B,'Cooking methods'!K:K)*$E184,"")</f>
        <v/>
      </c>
      <c r="AK184" t="str" cm="1">
        <f t="array" ref="AK184">IFERROR(_xlfn.XLOOKUP(Tool_clean!$F184&amp;$E$2,'Cooking methods'!$A:$A&amp;'Cooking methods'!$B:$B,'Cooking methods'!L:L)*$E184,"")</f>
        <v/>
      </c>
      <c r="AL184" t="str" cm="1">
        <f t="array" ref="AL184">IFERROR(_xlfn.XLOOKUP(Tool_clean!$F184&amp;$E$2,'Cooking methods'!$A:$A&amp;'Cooking methods'!$B:$B,'Cooking methods'!M:M)*$E184,"")</f>
        <v/>
      </c>
      <c r="AM184" t="str" cm="1">
        <f t="array" ref="AM184">IFERROR(_xlfn.XLOOKUP(Tool_clean!$F184&amp;$E$2,'Cooking methods'!$A:$A&amp;'Cooking methods'!$B:$B,'Cooking methods'!N:N)*$E184,"")</f>
        <v/>
      </c>
      <c r="AN184" t="str" cm="1">
        <f t="array" ref="AN184">IFERROR(_xlfn.XLOOKUP(Tool_clean!$F184&amp;$E$2,'Cooking methods'!$A:$A&amp;'Cooking methods'!$B:$B,'Cooking methods'!O:O)*$E184,"")</f>
        <v/>
      </c>
      <c r="AO184" t="str" cm="1">
        <f t="array" ref="AO184">IFERROR(_xlfn.XLOOKUP(Tool_clean!$F184&amp;$E$2,'Cooking methods'!$A:$A&amp;'Cooking methods'!$B:$B,'Cooking methods'!P:P)*$E184,"")</f>
        <v/>
      </c>
      <c r="AP184" t="str" cm="1">
        <f t="array" ref="AP184">IFERROR(_xlfn.XLOOKUP(Tool_clean!$F184&amp;$E$2,'Cooking methods'!$A:$A&amp;'Cooking methods'!$B:$B,'Cooking methods'!Q:Q)*$E184,"")</f>
        <v/>
      </c>
      <c r="AQ184" t="str" cm="1">
        <f t="array" ref="AQ184">IFERROR(_xlfn.XLOOKUP(Tool_clean!$F184&amp;$E$2,'Cooking methods'!$A:$A&amp;'Cooking methods'!$B:$B,'Cooking methods'!R:R)*$E184,"")</f>
        <v/>
      </c>
      <c r="AR184" t="str" cm="1">
        <f t="array" ref="AR184">IFERROR(_xlfn.XLOOKUP(Tool_clean!$G184&amp;$E$2,'Waste management'!$A:$A&amp;'Waste management'!$B:$B,'Waste management'!C:C)*$E184,"")</f>
        <v/>
      </c>
      <c r="AS184" t="str" cm="1">
        <f t="array" ref="AS184">IFERROR(_xlfn.XLOOKUP(Tool_clean!$G184&amp;$E$2,'Waste management'!$A:$A&amp;'Waste management'!$B:$B,'Waste management'!D:D)*$E184,"")</f>
        <v/>
      </c>
      <c r="AT184" t="str" cm="1">
        <f t="array" ref="AT184">IFERROR(_xlfn.XLOOKUP(Tool_clean!$G184&amp;$E$2,'Waste management'!$A:$A&amp;'Waste management'!$B:$B,'Waste management'!E:E)*$E184,"")</f>
        <v/>
      </c>
      <c r="AU184" t="str" cm="1">
        <f t="array" ref="AU184">IFERROR(_xlfn.XLOOKUP(Tool_clean!$G184&amp;$E$2,'Waste management'!$A:$A&amp;'Waste management'!$B:$B,'Waste management'!F:F)*$E184,"")</f>
        <v/>
      </c>
      <c r="AV184" t="str" cm="1">
        <f t="array" ref="AV184">IFERROR(_xlfn.XLOOKUP(Tool_clean!$G184&amp;$E$2,'Waste management'!$A:$A&amp;'Waste management'!$B:$B,'Waste management'!G:G)*$E184,"")</f>
        <v/>
      </c>
      <c r="AW184" t="str" cm="1">
        <f t="array" ref="AW184">IFERROR(_xlfn.XLOOKUP(Tool_clean!$G184&amp;$E$2,'Waste management'!$A:$A&amp;'Waste management'!$B:$B,'Waste management'!H:H)*$E184,"")</f>
        <v/>
      </c>
      <c r="AX184" t="str" cm="1">
        <f t="array" ref="AX184">IFERROR(_xlfn.XLOOKUP(Tool_clean!$G184&amp;$E$2,'Waste management'!$A:$A&amp;'Waste management'!$B:$B,'Waste management'!I:I)*$E184,"")</f>
        <v/>
      </c>
      <c r="AY184" t="str" cm="1">
        <f t="array" ref="AY184">IFERROR(_xlfn.XLOOKUP(Tool_clean!$G184&amp;$E$2,'Waste management'!$A:$A&amp;'Waste management'!$B:$B,'Waste management'!J:J)*$E184,"")</f>
        <v/>
      </c>
      <c r="AZ184" t="str" cm="1">
        <f t="array" ref="AZ184">IFERROR(_xlfn.XLOOKUP(Tool_clean!$G184&amp;$E$2,'Waste management'!$A:$A&amp;'Waste management'!$B:$B,'Waste management'!K:K)*$E184,"")</f>
        <v/>
      </c>
      <c r="BA184" t="str" cm="1">
        <f t="array" ref="BA184">IFERROR(_xlfn.XLOOKUP(Tool_clean!$G184&amp;$E$2,'Waste management'!$A:$A&amp;'Waste management'!$B:$B,'Waste management'!L:L)*$E184,"")</f>
        <v/>
      </c>
      <c r="BB184" t="str" cm="1">
        <f t="array" ref="BB184">IFERROR(_xlfn.XLOOKUP(Tool_clean!$G184&amp;$E$2,'Waste management'!$A:$A&amp;'Waste management'!$B:$B,'Waste management'!M:M)*$E184,"")</f>
        <v/>
      </c>
      <c r="BC184" t="str" cm="1">
        <f t="array" ref="BC184">IFERROR(_xlfn.XLOOKUP(Tool_clean!$G184&amp;$E$2,'Waste management'!$A:$A&amp;'Waste management'!$B:$B,'Waste management'!N:N)*$E184,"")</f>
        <v/>
      </c>
      <c r="BD184" t="str" cm="1">
        <f t="array" ref="BD184">IFERROR(_xlfn.XLOOKUP(Tool_clean!$G184&amp;$E$2,'Waste management'!$A:$A&amp;'Waste management'!$B:$B,'Waste management'!O:O)*$E184,"")</f>
        <v/>
      </c>
      <c r="BE184" t="str" cm="1">
        <f t="array" ref="BE184">IFERROR(_xlfn.XLOOKUP(Tool_clean!$G184&amp;$E$2,'Waste management'!$A:$A&amp;'Waste management'!$B:$B,'Waste management'!P:P)*$E184,"")</f>
        <v/>
      </c>
      <c r="BF184" t="str" cm="1">
        <f t="array" ref="BF184">IFERROR(_xlfn.XLOOKUP(Tool_clean!$G184&amp;$E$2,'Waste management'!$A:$A&amp;'Waste management'!$B:$B,'Waste management'!Q:Q)*$E184,"")</f>
        <v/>
      </c>
      <c r="BG184" t="str" cm="1">
        <f t="array" ref="BG184">IFERROR(_xlfn.XLOOKUP(Tool_clean!$G184&amp;$E$2,'Waste management'!$A:$A&amp;'Waste management'!$B:$B,'Waste management'!R:R)*$E184,"")</f>
        <v/>
      </c>
      <c r="BH184" t="str">
        <f>IFERROR((L184+AR184+AB184)*_xlfn.XLOOKUP(Tool_clean!BH$4,Monetization_Factors!$A:$A,Monetization_Factors!$D:$D),"")</f>
        <v/>
      </c>
      <c r="BI184" t="str">
        <f>IFERROR((M184+AS184+AC184)*_xlfn.XLOOKUP(Tool_clean!BI$4,Monetization_Factors!$A:$A,Monetization_Factors!$D:$D),"")</f>
        <v/>
      </c>
      <c r="BJ184" t="str">
        <f>IFERROR((N184+AT184+AD184)*_xlfn.XLOOKUP(Tool_clean!BJ$4,Monetization_Factors!$A:$A,Monetization_Factors!$D:$D),"")</f>
        <v/>
      </c>
      <c r="BK184" t="str">
        <f>IFERROR((O184+AU184+AE184)*_xlfn.XLOOKUP(Tool_clean!BK$4,Monetization_Factors!$A:$A,Monetization_Factors!$D:$D),"")</f>
        <v/>
      </c>
      <c r="BL184" t="str">
        <f>IFERROR((P184+AV184+AF184)*_xlfn.XLOOKUP(Tool_clean!BL$4,Monetization_Factors!$A:$A,Monetization_Factors!$D:$D),"")</f>
        <v/>
      </c>
      <c r="BM184" t="str">
        <f>IFERROR((Q184+AW184+AG184)*_xlfn.XLOOKUP(Tool_clean!BM$4,Monetization_Factors!$A:$A,Monetization_Factors!$D:$D),"")</f>
        <v/>
      </c>
      <c r="BN184" t="str">
        <f>IFERROR((R184+AX184+AH184)*_xlfn.XLOOKUP(Tool_clean!BN$4,Monetization_Factors!$A:$A,Monetization_Factors!$D:$D),"")</f>
        <v/>
      </c>
      <c r="BO184" t="str">
        <f>IFERROR((S184+AY184+AI184)*_xlfn.XLOOKUP(Tool_clean!BO$4,Monetization_Factors!$A:$A,Monetization_Factors!$D:$D),"")</f>
        <v/>
      </c>
      <c r="BP184" t="str">
        <f>IFERROR((T184+AZ184+AJ184)*_xlfn.XLOOKUP(Tool_clean!BP$4,Monetization_Factors!$A:$A,Monetization_Factors!$D:$D),"")</f>
        <v/>
      </c>
      <c r="BQ184" t="str">
        <f>IFERROR((U184+BA184+AK184)*_xlfn.XLOOKUP(Tool_clean!BQ$4,Monetization_Factors!$A:$A,Monetization_Factors!$D:$D),"")</f>
        <v/>
      </c>
      <c r="BR184" t="str">
        <f>IFERROR((V184+BB184+AL184)*_xlfn.XLOOKUP(Tool_clean!BR$4,Monetization_Factors!$A:$A,Monetization_Factors!$D:$D),"")</f>
        <v/>
      </c>
      <c r="BS184" t="str">
        <f>IFERROR((W184+BC184+AM184)*_xlfn.XLOOKUP(Tool_clean!BS$4,Monetization_Factors!$A:$A,Monetization_Factors!$D:$D),"")</f>
        <v/>
      </c>
      <c r="BT184" t="str">
        <f>IFERROR((X184+BD184+AN184)*_xlfn.XLOOKUP(Tool_clean!BT$4,Monetization_Factors!$A:$A,Monetization_Factors!$D:$D),"")</f>
        <v/>
      </c>
      <c r="BU184" t="str">
        <f>IFERROR((Y184+BE184+AO184)*_xlfn.XLOOKUP(Tool_clean!BU$4,Monetization_Factors!$A:$A,Monetization_Factors!$D:$D),"")</f>
        <v/>
      </c>
      <c r="BV184" t="str">
        <f>IFERROR((Z184+BF184+AP184)*_xlfn.XLOOKUP(Tool_clean!BV$4,Monetization_Factors!$A:$A,Monetization_Factors!$D:$D),"")</f>
        <v/>
      </c>
      <c r="BW184" t="str">
        <f>IFERROR((AA184+BG184+AQ184)*_xlfn.XLOOKUP(Tool_clean!BW$4,Monetization_Factors!$A:$A,Monetization_Factors!$D:$D),"")</f>
        <v/>
      </c>
      <c r="BX184" s="38" t="str" cm="1">
        <f t="array" ref="BX184">IFERROR(_xlfn.IFS(I184&gt;0,I184*E184,I184="",J184*E184),"")</f>
        <v/>
      </c>
      <c r="BY184" s="38">
        <f t="shared" si="195"/>
        <v>0</v>
      </c>
      <c r="BZ184" s="38" t="str">
        <f t="shared" si="196"/>
        <v/>
      </c>
      <c r="CA184" s="38" t="str">
        <f t="shared" si="197"/>
        <v/>
      </c>
      <c r="CB184" t="str">
        <f t="shared" si="230"/>
        <v/>
      </c>
      <c r="CC184" t="str">
        <f t="shared" si="231"/>
        <v/>
      </c>
      <c r="CD184" t="str">
        <f t="shared" si="232"/>
        <v/>
      </c>
      <c r="CE184" t="str">
        <f t="shared" si="233"/>
        <v/>
      </c>
      <c r="CF184" t="str">
        <f t="shared" si="234"/>
        <v/>
      </c>
      <c r="CG184" t="str">
        <f t="shared" si="235"/>
        <v/>
      </c>
      <c r="CH184" t="str">
        <f t="shared" si="236"/>
        <v/>
      </c>
      <c r="CI184" t="str">
        <f t="shared" si="237"/>
        <v/>
      </c>
      <c r="CJ184" t="str">
        <f t="shared" si="238"/>
        <v/>
      </c>
      <c r="CK184" t="str">
        <f t="shared" si="239"/>
        <v/>
      </c>
      <c r="CL184" t="str">
        <f t="shared" si="240"/>
        <v/>
      </c>
      <c r="CM184" t="str">
        <f t="shared" si="241"/>
        <v/>
      </c>
      <c r="CN184" t="str">
        <f t="shared" si="242"/>
        <v/>
      </c>
      <c r="CO184" t="str">
        <f t="shared" si="243"/>
        <v/>
      </c>
      <c r="CP184" t="str">
        <f t="shared" si="244"/>
        <v/>
      </c>
      <c r="CQ184" t="str">
        <f t="shared" si="213"/>
        <v/>
      </c>
      <c r="CR184" t="str">
        <f t="shared" si="245"/>
        <v/>
      </c>
      <c r="CS184" t="str">
        <f t="shared" si="246"/>
        <v/>
      </c>
      <c r="CT184" t="str">
        <f t="shared" si="247"/>
        <v/>
      </c>
      <c r="CU184" t="str">
        <f t="shared" si="248"/>
        <v/>
      </c>
      <c r="CV184" t="str">
        <f t="shared" si="249"/>
        <v/>
      </c>
      <c r="CW184" t="str">
        <f t="shared" si="250"/>
        <v/>
      </c>
      <c r="CX184" t="str">
        <f t="shared" si="251"/>
        <v/>
      </c>
      <c r="CY184" t="str">
        <f t="shared" si="252"/>
        <v/>
      </c>
      <c r="CZ184" t="str">
        <f t="shared" si="253"/>
        <v/>
      </c>
      <c r="DA184" t="str">
        <f t="shared" si="254"/>
        <v/>
      </c>
      <c r="DB184" t="str">
        <f t="shared" si="255"/>
        <v/>
      </c>
      <c r="DC184" t="str">
        <f t="shared" si="256"/>
        <v/>
      </c>
      <c r="DD184" t="str">
        <f t="shared" si="257"/>
        <v/>
      </c>
      <c r="DE184" t="str">
        <f t="shared" si="258"/>
        <v/>
      </c>
      <c r="DF184" t="str">
        <f t="shared" si="259"/>
        <v/>
      </c>
      <c r="DG184" t="str">
        <f t="shared" si="229"/>
        <v/>
      </c>
      <c r="DH184" s="5" t="str">
        <f>IFERROR((CR184*$B$2*(1-$H184)*('CAR.CAP_per person'!B$2))/(_xlfn.XLOOKUP($E$2,EU_countries_GDP!$A$2:$A$29,EU_countries_GDP!$E$2:$E$29)),"")</f>
        <v/>
      </c>
      <c r="DI184" s="5" t="str">
        <f>IFERROR((CS184*$B$2*(1-$H184)*('CAR.CAP_per person'!C$2))/(_xlfn.XLOOKUP($E$2,EU_countries_GDP!$A$2:$A$29,EU_countries_GDP!$E$2:$E$29)),"")</f>
        <v/>
      </c>
      <c r="DJ184" s="5" t="str">
        <f>IFERROR((CT184*$B$2*(1-$H184)*('CAR.CAP_per person'!D$2))/(_xlfn.XLOOKUP($E$2,EU_countries_GDP!$A$2:$A$29,EU_countries_GDP!$E$2:$E$29)),"")</f>
        <v/>
      </c>
      <c r="DK184" s="5" t="str">
        <f>IFERROR((CU184*$B$2*(1-$H184)*('CAR.CAP_per person'!E$2))/(_xlfn.XLOOKUP($E$2,EU_countries_GDP!$A$2:$A$29,EU_countries_GDP!$E$2:$E$29)),"")</f>
        <v/>
      </c>
      <c r="DL184" s="5" t="str">
        <f>IFERROR((CV184*$B$2*(1-$H184)*('CAR.CAP_per person'!F$2))/(_xlfn.XLOOKUP($E$2,EU_countries_GDP!$A$2:$A$29,EU_countries_GDP!$E$2:$E$29)),"")</f>
        <v/>
      </c>
      <c r="DM184" s="5" t="str">
        <f>IFERROR((CW184*$B$2*(1-$H184)*('CAR.CAP_per person'!G$2))/(_xlfn.XLOOKUP($E$2,EU_countries_GDP!$A$2:$A$29,EU_countries_GDP!$E$2:$E$29)),"")</f>
        <v/>
      </c>
      <c r="DN184" s="5" t="str">
        <f>IFERROR((CX184*$B$2*(1-$H184)*('CAR.CAP_per person'!H$2))/(_xlfn.XLOOKUP($E$2,EU_countries_GDP!$A$2:$A$29,EU_countries_GDP!$E$2:$E$29)),"")</f>
        <v/>
      </c>
      <c r="DO184" s="5" t="str">
        <f>IFERROR((CY184*$B$2*(1-$H184)*('CAR.CAP_per person'!I$2))/(_xlfn.XLOOKUP($E$2,EU_countries_GDP!$A$2:$A$29,EU_countries_GDP!$E$2:$E$29)),"")</f>
        <v/>
      </c>
      <c r="DP184" s="5" t="str">
        <f>IFERROR((CZ184*$B$2*(1-$H184)*('CAR.CAP_per person'!J$2))/(_xlfn.XLOOKUP($E$2,EU_countries_GDP!$A$2:$A$29,EU_countries_GDP!$E$2:$E$29)),"")</f>
        <v/>
      </c>
      <c r="DQ184" s="5" t="str">
        <f>IFERROR((DA184*$B$2*(1-$H184)*('CAR.CAP_per person'!K$2))/(_xlfn.XLOOKUP($E$2,EU_countries_GDP!$A$2:$A$29,EU_countries_GDP!$E$2:$E$29)),"")</f>
        <v/>
      </c>
      <c r="DR184" s="5" t="str">
        <f>IFERROR((DB184*$B$2*(1-$H184)*('CAR.CAP_per person'!L$2))/(_xlfn.XLOOKUP($E$2,EU_countries_GDP!$A$2:$A$29,EU_countries_GDP!$E$2:$E$29)),"")</f>
        <v/>
      </c>
      <c r="DS184" s="5" t="str">
        <f>IFERROR((DC184*$B$2*(1-$H184)*('CAR.CAP_per person'!M$2))/(_xlfn.XLOOKUP($E$2,EU_countries_GDP!$A$2:$A$29,EU_countries_GDP!$E$2:$E$29)),"")</f>
        <v/>
      </c>
      <c r="DT184" s="5" t="str">
        <f>IFERROR((DD184*$B$2*(1-$H184)*('CAR.CAP_per person'!N$2))/(_xlfn.XLOOKUP($E$2,EU_countries_GDP!$A$2:$A$29,EU_countries_GDP!$E$2:$E$29)),"")</f>
        <v/>
      </c>
      <c r="DU184" s="5" t="str">
        <f>IFERROR((DE184*$B$2*(1-$H184)*('CAR.CAP_per person'!O$2))/(_xlfn.XLOOKUP($E$2,EU_countries_GDP!$A$2:$A$29,EU_countries_GDP!$E$2:$E$29)),"")</f>
        <v/>
      </c>
      <c r="DV184" s="5" t="str">
        <f>IFERROR((DF184*$B$2*(1-$H184)*('CAR.CAP_per person'!P$2))/(_xlfn.XLOOKUP($E$2,EU_countries_GDP!$A$2:$A$29,EU_countries_GDP!$E$2:$E$29)),"")</f>
        <v/>
      </c>
      <c r="DW184" s="5" t="str">
        <f>IFERROR((DG184*$B$2*(1-$H184)*('CAR.CAP_per person'!Q$2))/(_xlfn.XLOOKUP($E$2,EU_countries_GDP!$A$2:$A$29,EU_countries_GDP!$E$2:$E$29)),"")</f>
        <v/>
      </c>
    </row>
    <row r="185" spans="2:127">
      <c r="B185" t="str">
        <f>_xlfn.XLOOKUP(D185,Table5[Ingredient],Table5[Category],"",FALSE)</f>
        <v/>
      </c>
      <c r="C185" s="33"/>
      <c r="D185" s="33"/>
      <c r="E185" s="33"/>
      <c r="F185" s="33"/>
      <c r="G185" s="33"/>
      <c r="H185" s="33"/>
      <c r="I185" s="33"/>
      <c r="J185" s="37" t="str">
        <f>IFERROR(INDEX('AveragePrices&amp;Codes'!G:AG, MATCH($D185, 'AveragePrices&amp;Codes'!$A:$A, 0), MATCH(Tool_clean!$E$2, 'AveragePrices&amp;Codes'!$G$1:$AG$1, 0)),"")</f>
        <v/>
      </c>
      <c r="K185" s="37" t="str">
        <f t="shared" si="194"/>
        <v/>
      </c>
      <c r="L185">
        <f>IFERROR(IF($F185="Raw",_xlfn.XLOOKUP(_xlfn.XLOOKUP(Tool_clean!$D185,'AveragePrices&amp;Codes'!$A:$A,'AveragePrices&amp;Codes'!$B:$B),AGRIBALYSE_Raw!$B:$B,AGRIBALYSE_Raw!O:O)*$E185,_xlfn.XLOOKUP(_xlfn.XLOOKUP(Tool_clean!$D185,'AveragePrices&amp;Codes'!$A:$A,'AveragePrices&amp;Codes'!$B:$B),AGRIBALYSE_Cooked!$C:$C,AGRIBALYSE_Cooked!P:P)*$E185),"")</f>
        <v>0</v>
      </c>
      <c r="M185">
        <f>IFERROR(IF($F185="Raw",_xlfn.XLOOKUP(_xlfn.XLOOKUP(Tool_clean!$D185,'AveragePrices&amp;Codes'!$A:$A,'AveragePrices&amp;Codes'!$B:$B),AGRIBALYSE_Raw!$B:$B,AGRIBALYSE_Raw!P:P)*$E185,_xlfn.XLOOKUP(_xlfn.XLOOKUP(Tool_clean!$D185,'AveragePrices&amp;Codes'!$A:$A,'AveragePrices&amp;Codes'!$B:$B),AGRIBALYSE_Cooked!$C:$C,AGRIBALYSE_Cooked!Q:Q)*$E185),"")</f>
        <v>0</v>
      </c>
      <c r="N185">
        <f>IFERROR(IF($F185="Raw",_xlfn.XLOOKUP(_xlfn.XLOOKUP(Tool_clean!$D185,'AveragePrices&amp;Codes'!$A:$A,'AveragePrices&amp;Codes'!$B:$B),AGRIBALYSE_Raw!$B:$B,AGRIBALYSE_Raw!Q:Q)*$E185,_xlfn.XLOOKUP(_xlfn.XLOOKUP(Tool_clean!$D185,'AveragePrices&amp;Codes'!$A:$A,'AveragePrices&amp;Codes'!$B:$B),AGRIBALYSE_Cooked!$C:$C,AGRIBALYSE_Cooked!R:R)*$E185),"")</f>
        <v>0</v>
      </c>
      <c r="O185">
        <f>IFERROR(IF($F185="Raw",_xlfn.XLOOKUP(_xlfn.XLOOKUP(Tool_clean!$D185,'AveragePrices&amp;Codes'!$A:$A,'AveragePrices&amp;Codes'!$B:$B),AGRIBALYSE_Raw!$B:$B,AGRIBALYSE_Raw!R:R)*$E185,_xlfn.XLOOKUP(_xlfn.XLOOKUP(Tool_clean!$D185,'AveragePrices&amp;Codes'!$A:$A,'AveragePrices&amp;Codes'!$B:$B),AGRIBALYSE_Cooked!$C:$C,AGRIBALYSE_Cooked!S:S)*$E185),"")</f>
        <v>0</v>
      </c>
      <c r="P185">
        <f>IFERROR(IF($F185="Raw",_xlfn.XLOOKUP(_xlfn.XLOOKUP(Tool_clean!$D185,'AveragePrices&amp;Codes'!$A:$A,'AveragePrices&amp;Codes'!$B:$B),AGRIBALYSE_Raw!$B:$B,AGRIBALYSE_Raw!S:S)*$E185,_xlfn.XLOOKUP(_xlfn.XLOOKUP(Tool_clean!$D185,'AveragePrices&amp;Codes'!$A:$A,'AveragePrices&amp;Codes'!$B:$B),AGRIBALYSE_Cooked!$C:$C,AGRIBALYSE_Cooked!T:T)*$E185),"")</f>
        <v>0</v>
      </c>
      <c r="Q185">
        <f>IFERROR(IF($F185="Raw",_xlfn.XLOOKUP(_xlfn.XLOOKUP(Tool_clean!$D185,'AveragePrices&amp;Codes'!$A:$A,'AveragePrices&amp;Codes'!$B:$B),AGRIBALYSE_Raw!$B:$B,AGRIBALYSE_Raw!T:T)*$E185,_xlfn.XLOOKUP(_xlfn.XLOOKUP(Tool_clean!$D185,'AveragePrices&amp;Codes'!$A:$A,'AveragePrices&amp;Codes'!$B:$B),AGRIBALYSE_Cooked!$C:$C,AGRIBALYSE_Cooked!U:U)*$E185),"")</f>
        <v>0</v>
      </c>
      <c r="R185">
        <f>IFERROR(IF($F185="Raw",_xlfn.XLOOKUP(_xlfn.XLOOKUP(Tool_clean!$D185,'AveragePrices&amp;Codes'!$A:$A,'AveragePrices&amp;Codes'!$B:$B),AGRIBALYSE_Raw!$B:$B,AGRIBALYSE_Raw!U:U)*$E185,_xlfn.XLOOKUP(_xlfn.XLOOKUP(Tool_clean!$D185,'AveragePrices&amp;Codes'!$A:$A,'AveragePrices&amp;Codes'!$B:$B),AGRIBALYSE_Cooked!$C:$C,AGRIBALYSE_Cooked!V:V)*$E185),"")</f>
        <v>0</v>
      </c>
      <c r="S185">
        <f>IFERROR(IF($F185="Raw",_xlfn.XLOOKUP(_xlfn.XLOOKUP(Tool_clean!$D185,'AveragePrices&amp;Codes'!$A:$A,'AveragePrices&amp;Codes'!$B:$B),AGRIBALYSE_Raw!$B:$B,AGRIBALYSE_Raw!V:V)*$E185,_xlfn.XLOOKUP(_xlfn.XLOOKUP(Tool_clean!$D185,'AveragePrices&amp;Codes'!$A:$A,'AveragePrices&amp;Codes'!$B:$B),AGRIBALYSE_Cooked!$C:$C,AGRIBALYSE_Cooked!W:W)*$E185),"")</f>
        <v>0</v>
      </c>
      <c r="T185">
        <f>IFERROR(IF($F185="Raw",_xlfn.XLOOKUP(_xlfn.XLOOKUP(Tool_clean!$D185,'AveragePrices&amp;Codes'!$A:$A,'AveragePrices&amp;Codes'!$B:$B),AGRIBALYSE_Raw!$B:$B,AGRIBALYSE_Raw!W:W)*$E185,_xlfn.XLOOKUP(_xlfn.XLOOKUP(Tool_clean!$D185,'AveragePrices&amp;Codes'!$A:$A,'AveragePrices&amp;Codes'!$B:$B),AGRIBALYSE_Cooked!$C:$C,AGRIBALYSE_Cooked!X:X)*$E185),"")</f>
        <v>0</v>
      </c>
      <c r="U185">
        <f>IFERROR(IF($F185="Raw",_xlfn.XLOOKUP(_xlfn.XLOOKUP(Tool_clean!$D185,'AveragePrices&amp;Codes'!$A:$A,'AveragePrices&amp;Codes'!$B:$B),AGRIBALYSE_Raw!$B:$B,AGRIBALYSE_Raw!X:X)*$E185,_xlfn.XLOOKUP(_xlfn.XLOOKUP(Tool_clean!$D185,'AveragePrices&amp;Codes'!$A:$A,'AveragePrices&amp;Codes'!$B:$B),AGRIBALYSE_Cooked!$C:$C,AGRIBALYSE_Cooked!Y:Y)*$E185),"")</f>
        <v>0</v>
      </c>
      <c r="V185">
        <f>IFERROR(IF($F185="Raw",_xlfn.XLOOKUP(_xlfn.XLOOKUP(Tool_clean!$D185,'AveragePrices&amp;Codes'!$A:$A,'AveragePrices&amp;Codes'!$B:$B),AGRIBALYSE_Raw!$B:$B,AGRIBALYSE_Raw!Y:Y)*$E185,_xlfn.XLOOKUP(_xlfn.XLOOKUP(Tool_clean!$D185,'AveragePrices&amp;Codes'!$A:$A,'AveragePrices&amp;Codes'!$B:$B),AGRIBALYSE_Cooked!$C:$C,AGRIBALYSE_Cooked!Z:Z)*$E185),"")</f>
        <v>0</v>
      </c>
      <c r="W185">
        <f>IFERROR(IF($F185="Raw",_xlfn.XLOOKUP(_xlfn.XLOOKUP(Tool_clean!$D185,'AveragePrices&amp;Codes'!$A:$A,'AveragePrices&amp;Codes'!$B:$B),AGRIBALYSE_Raw!$B:$B,AGRIBALYSE_Raw!Z:Z)*$E185,_xlfn.XLOOKUP(_xlfn.XLOOKUP(Tool_clean!$D185,'AveragePrices&amp;Codes'!$A:$A,'AveragePrices&amp;Codes'!$B:$B),AGRIBALYSE_Cooked!$C:$C,AGRIBALYSE_Cooked!AA:AA)*$E185),"")</f>
        <v>0</v>
      </c>
      <c r="X185">
        <f>IFERROR(IF($F185="Raw",_xlfn.XLOOKUP(_xlfn.XLOOKUP(Tool_clean!$D185,'AveragePrices&amp;Codes'!$A:$A,'AveragePrices&amp;Codes'!$B:$B),AGRIBALYSE_Raw!$B:$B,AGRIBALYSE_Raw!AA:AA)*$E185,_xlfn.XLOOKUP(_xlfn.XLOOKUP(Tool_clean!$D185,'AveragePrices&amp;Codes'!$A:$A,'AveragePrices&amp;Codes'!$B:$B),AGRIBALYSE_Cooked!$C:$C,AGRIBALYSE_Cooked!AB:AB)*$E185),"")</f>
        <v>0</v>
      </c>
      <c r="Y185">
        <f>IFERROR(IF($F185="Raw",_xlfn.XLOOKUP(_xlfn.XLOOKUP(Tool_clean!$D185,'AveragePrices&amp;Codes'!$A:$A,'AveragePrices&amp;Codes'!$B:$B),AGRIBALYSE_Raw!$B:$B,AGRIBALYSE_Raw!AB:AB)*$E185,_xlfn.XLOOKUP(_xlfn.XLOOKUP(Tool_clean!$D185,'AveragePrices&amp;Codes'!$A:$A,'AveragePrices&amp;Codes'!$B:$B),AGRIBALYSE_Cooked!$C:$C,AGRIBALYSE_Cooked!AC:AC)*$E185),"")</f>
        <v>0</v>
      </c>
      <c r="Z185">
        <f>IFERROR(IF($F185="Raw",_xlfn.XLOOKUP(_xlfn.XLOOKUP(Tool_clean!$D185,'AveragePrices&amp;Codes'!$A:$A,'AveragePrices&amp;Codes'!$B:$B),AGRIBALYSE_Raw!$B:$B,AGRIBALYSE_Raw!AC:AC)*$E185,_xlfn.XLOOKUP(_xlfn.XLOOKUP(Tool_clean!$D185,'AveragePrices&amp;Codes'!$A:$A,'AveragePrices&amp;Codes'!$B:$B),AGRIBALYSE_Cooked!$C:$C,AGRIBALYSE_Cooked!AD:AD)*$E185),"")</f>
        <v>0</v>
      </c>
      <c r="AA185">
        <f>IFERROR(IF($F185="Raw",_xlfn.XLOOKUP(_xlfn.XLOOKUP(Tool_clean!$D185,'AveragePrices&amp;Codes'!$A:$A,'AveragePrices&amp;Codes'!$B:$B),AGRIBALYSE_Raw!$B:$B,AGRIBALYSE_Raw!AD:AD)*$E185,_xlfn.XLOOKUP(_xlfn.XLOOKUP(Tool_clean!$D185,'AveragePrices&amp;Codes'!$A:$A,'AveragePrices&amp;Codes'!$B:$B),AGRIBALYSE_Cooked!$C:$C,AGRIBALYSE_Cooked!AE:AE)*$E185),"")</f>
        <v>0</v>
      </c>
      <c r="AB185" t="str" cm="1">
        <f t="array" ref="AB185">IFERROR(_xlfn.XLOOKUP(Tool_clean!$F185&amp;$E$2,'Cooking methods'!$A:$A&amp;'Cooking methods'!$B:$B,'Cooking methods'!C:C)*$E185,"")</f>
        <v/>
      </c>
      <c r="AC185" t="str" cm="1">
        <f t="array" ref="AC185">IFERROR(_xlfn.XLOOKUP(Tool_clean!$F185&amp;$E$2,'Cooking methods'!$A:$A&amp;'Cooking methods'!$B:$B,'Cooking methods'!D:D)*$E185,"")</f>
        <v/>
      </c>
      <c r="AD185" t="str" cm="1">
        <f t="array" ref="AD185">IFERROR(_xlfn.XLOOKUP(Tool_clean!$F185&amp;$E$2,'Cooking methods'!$A:$A&amp;'Cooking methods'!$B:$B,'Cooking methods'!E:E)*$E185,"")</f>
        <v/>
      </c>
      <c r="AE185" t="str" cm="1">
        <f t="array" ref="AE185">IFERROR(_xlfn.XLOOKUP(Tool_clean!$F185&amp;$E$2,'Cooking methods'!$A:$A&amp;'Cooking methods'!$B:$B,'Cooking methods'!F:F)*$E185,"")</f>
        <v/>
      </c>
      <c r="AF185" t="str" cm="1">
        <f t="array" ref="AF185">IFERROR(_xlfn.XLOOKUP(Tool_clean!$F185&amp;$E$2,'Cooking methods'!$A:$A&amp;'Cooking methods'!$B:$B,'Cooking methods'!G:G)*$E185,"")</f>
        <v/>
      </c>
      <c r="AG185" t="str" cm="1">
        <f t="array" ref="AG185">IFERROR(_xlfn.XLOOKUP(Tool_clean!$F185&amp;$E$2,'Cooking methods'!$A:$A&amp;'Cooking methods'!$B:$B,'Cooking methods'!H:H)*$E185,"")</f>
        <v/>
      </c>
      <c r="AH185" t="str" cm="1">
        <f t="array" ref="AH185">IFERROR(_xlfn.XLOOKUP(Tool_clean!$F185&amp;$E$2,'Cooking methods'!$A:$A&amp;'Cooking methods'!$B:$B,'Cooking methods'!I:I)*$E185,"")</f>
        <v/>
      </c>
      <c r="AI185" t="str" cm="1">
        <f t="array" ref="AI185">IFERROR(_xlfn.XLOOKUP(Tool_clean!$F185&amp;$E$2,'Cooking methods'!$A:$A&amp;'Cooking methods'!$B:$B,'Cooking methods'!J:J)*$E185,"")</f>
        <v/>
      </c>
      <c r="AJ185" t="str" cm="1">
        <f t="array" ref="AJ185">IFERROR(_xlfn.XLOOKUP(Tool_clean!$F185&amp;$E$2,'Cooking methods'!$A:$A&amp;'Cooking methods'!$B:$B,'Cooking methods'!K:K)*$E185,"")</f>
        <v/>
      </c>
      <c r="AK185" t="str" cm="1">
        <f t="array" ref="AK185">IFERROR(_xlfn.XLOOKUP(Tool_clean!$F185&amp;$E$2,'Cooking methods'!$A:$A&amp;'Cooking methods'!$B:$B,'Cooking methods'!L:L)*$E185,"")</f>
        <v/>
      </c>
      <c r="AL185" t="str" cm="1">
        <f t="array" ref="AL185">IFERROR(_xlfn.XLOOKUP(Tool_clean!$F185&amp;$E$2,'Cooking methods'!$A:$A&amp;'Cooking methods'!$B:$B,'Cooking methods'!M:M)*$E185,"")</f>
        <v/>
      </c>
      <c r="AM185" t="str" cm="1">
        <f t="array" ref="AM185">IFERROR(_xlfn.XLOOKUP(Tool_clean!$F185&amp;$E$2,'Cooking methods'!$A:$A&amp;'Cooking methods'!$B:$B,'Cooking methods'!N:N)*$E185,"")</f>
        <v/>
      </c>
      <c r="AN185" t="str" cm="1">
        <f t="array" ref="AN185">IFERROR(_xlfn.XLOOKUP(Tool_clean!$F185&amp;$E$2,'Cooking methods'!$A:$A&amp;'Cooking methods'!$B:$B,'Cooking methods'!O:O)*$E185,"")</f>
        <v/>
      </c>
      <c r="AO185" t="str" cm="1">
        <f t="array" ref="AO185">IFERROR(_xlfn.XLOOKUP(Tool_clean!$F185&amp;$E$2,'Cooking methods'!$A:$A&amp;'Cooking methods'!$B:$B,'Cooking methods'!P:P)*$E185,"")</f>
        <v/>
      </c>
      <c r="AP185" t="str" cm="1">
        <f t="array" ref="AP185">IFERROR(_xlfn.XLOOKUP(Tool_clean!$F185&amp;$E$2,'Cooking methods'!$A:$A&amp;'Cooking methods'!$B:$B,'Cooking methods'!Q:Q)*$E185,"")</f>
        <v/>
      </c>
      <c r="AQ185" t="str" cm="1">
        <f t="array" ref="AQ185">IFERROR(_xlfn.XLOOKUP(Tool_clean!$F185&amp;$E$2,'Cooking methods'!$A:$A&amp;'Cooking methods'!$B:$B,'Cooking methods'!R:R)*$E185,"")</f>
        <v/>
      </c>
      <c r="AR185" t="str" cm="1">
        <f t="array" ref="AR185">IFERROR(_xlfn.XLOOKUP(Tool_clean!$G185&amp;$E$2,'Waste management'!$A:$A&amp;'Waste management'!$B:$B,'Waste management'!C:C)*$E185,"")</f>
        <v/>
      </c>
      <c r="AS185" t="str" cm="1">
        <f t="array" ref="AS185">IFERROR(_xlfn.XLOOKUP(Tool_clean!$G185&amp;$E$2,'Waste management'!$A:$A&amp;'Waste management'!$B:$B,'Waste management'!D:D)*$E185,"")</f>
        <v/>
      </c>
      <c r="AT185" t="str" cm="1">
        <f t="array" ref="AT185">IFERROR(_xlfn.XLOOKUP(Tool_clean!$G185&amp;$E$2,'Waste management'!$A:$A&amp;'Waste management'!$B:$B,'Waste management'!E:E)*$E185,"")</f>
        <v/>
      </c>
      <c r="AU185" t="str" cm="1">
        <f t="array" ref="AU185">IFERROR(_xlfn.XLOOKUP(Tool_clean!$G185&amp;$E$2,'Waste management'!$A:$A&amp;'Waste management'!$B:$B,'Waste management'!F:F)*$E185,"")</f>
        <v/>
      </c>
      <c r="AV185" t="str" cm="1">
        <f t="array" ref="AV185">IFERROR(_xlfn.XLOOKUP(Tool_clean!$G185&amp;$E$2,'Waste management'!$A:$A&amp;'Waste management'!$B:$B,'Waste management'!G:G)*$E185,"")</f>
        <v/>
      </c>
      <c r="AW185" t="str" cm="1">
        <f t="array" ref="AW185">IFERROR(_xlfn.XLOOKUP(Tool_clean!$G185&amp;$E$2,'Waste management'!$A:$A&amp;'Waste management'!$B:$B,'Waste management'!H:H)*$E185,"")</f>
        <v/>
      </c>
      <c r="AX185" t="str" cm="1">
        <f t="array" ref="AX185">IFERROR(_xlfn.XLOOKUP(Tool_clean!$G185&amp;$E$2,'Waste management'!$A:$A&amp;'Waste management'!$B:$B,'Waste management'!I:I)*$E185,"")</f>
        <v/>
      </c>
      <c r="AY185" t="str" cm="1">
        <f t="array" ref="AY185">IFERROR(_xlfn.XLOOKUP(Tool_clean!$G185&amp;$E$2,'Waste management'!$A:$A&amp;'Waste management'!$B:$B,'Waste management'!J:J)*$E185,"")</f>
        <v/>
      </c>
      <c r="AZ185" t="str" cm="1">
        <f t="array" ref="AZ185">IFERROR(_xlfn.XLOOKUP(Tool_clean!$G185&amp;$E$2,'Waste management'!$A:$A&amp;'Waste management'!$B:$B,'Waste management'!K:K)*$E185,"")</f>
        <v/>
      </c>
      <c r="BA185" t="str" cm="1">
        <f t="array" ref="BA185">IFERROR(_xlfn.XLOOKUP(Tool_clean!$G185&amp;$E$2,'Waste management'!$A:$A&amp;'Waste management'!$B:$B,'Waste management'!L:L)*$E185,"")</f>
        <v/>
      </c>
      <c r="BB185" t="str" cm="1">
        <f t="array" ref="BB185">IFERROR(_xlfn.XLOOKUP(Tool_clean!$G185&amp;$E$2,'Waste management'!$A:$A&amp;'Waste management'!$B:$B,'Waste management'!M:M)*$E185,"")</f>
        <v/>
      </c>
      <c r="BC185" t="str" cm="1">
        <f t="array" ref="BC185">IFERROR(_xlfn.XLOOKUP(Tool_clean!$G185&amp;$E$2,'Waste management'!$A:$A&amp;'Waste management'!$B:$B,'Waste management'!N:N)*$E185,"")</f>
        <v/>
      </c>
      <c r="BD185" t="str" cm="1">
        <f t="array" ref="BD185">IFERROR(_xlfn.XLOOKUP(Tool_clean!$G185&amp;$E$2,'Waste management'!$A:$A&amp;'Waste management'!$B:$B,'Waste management'!O:O)*$E185,"")</f>
        <v/>
      </c>
      <c r="BE185" t="str" cm="1">
        <f t="array" ref="BE185">IFERROR(_xlfn.XLOOKUP(Tool_clean!$G185&amp;$E$2,'Waste management'!$A:$A&amp;'Waste management'!$B:$B,'Waste management'!P:P)*$E185,"")</f>
        <v/>
      </c>
      <c r="BF185" t="str" cm="1">
        <f t="array" ref="BF185">IFERROR(_xlfn.XLOOKUP(Tool_clean!$G185&amp;$E$2,'Waste management'!$A:$A&amp;'Waste management'!$B:$B,'Waste management'!Q:Q)*$E185,"")</f>
        <v/>
      </c>
      <c r="BG185" t="str" cm="1">
        <f t="array" ref="BG185">IFERROR(_xlfn.XLOOKUP(Tool_clean!$G185&amp;$E$2,'Waste management'!$A:$A&amp;'Waste management'!$B:$B,'Waste management'!R:R)*$E185,"")</f>
        <v/>
      </c>
      <c r="BH185" t="str">
        <f>IFERROR((L185+AR185+AB185)*_xlfn.XLOOKUP(Tool_clean!BH$4,Monetization_Factors!$A:$A,Monetization_Factors!$D:$D),"")</f>
        <v/>
      </c>
      <c r="BI185" t="str">
        <f>IFERROR((M185+AS185+AC185)*_xlfn.XLOOKUP(Tool_clean!BI$4,Monetization_Factors!$A:$A,Monetization_Factors!$D:$D),"")</f>
        <v/>
      </c>
      <c r="BJ185" t="str">
        <f>IFERROR((N185+AT185+AD185)*_xlfn.XLOOKUP(Tool_clean!BJ$4,Monetization_Factors!$A:$A,Monetization_Factors!$D:$D),"")</f>
        <v/>
      </c>
      <c r="BK185" t="str">
        <f>IFERROR((O185+AU185+AE185)*_xlfn.XLOOKUP(Tool_clean!BK$4,Monetization_Factors!$A:$A,Monetization_Factors!$D:$D),"")</f>
        <v/>
      </c>
      <c r="BL185" t="str">
        <f>IFERROR((P185+AV185+AF185)*_xlfn.XLOOKUP(Tool_clean!BL$4,Monetization_Factors!$A:$A,Monetization_Factors!$D:$D),"")</f>
        <v/>
      </c>
      <c r="BM185" t="str">
        <f>IFERROR((Q185+AW185+AG185)*_xlfn.XLOOKUP(Tool_clean!BM$4,Monetization_Factors!$A:$A,Monetization_Factors!$D:$D),"")</f>
        <v/>
      </c>
      <c r="BN185" t="str">
        <f>IFERROR((R185+AX185+AH185)*_xlfn.XLOOKUP(Tool_clean!BN$4,Monetization_Factors!$A:$A,Monetization_Factors!$D:$D),"")</f>
        <v/>
      </c>
      <c r="BO185" t="str">
        <f>IFERROR((S185+AY185+AI185)*_xlfn.XLOOKUP(Tool_clean!BO$4,Monetization_Factors!$A:$A,Monetization_Factors!$D:$D),"")</f>
        <v/>
      </c>
      <c r="BP185" t="str">
        <f>IFERROR((T185+AZ185+AJ185)*_xlfn.XLOOKUP(Tool_clean!BP$4,Monetization_Factors!$A:$A,Monetization_Factors!$D:$D),"")</f>
        <v/>
      </c>
      <c r="BQ185" t="str">
        <f>IFERROR((U185+BA185+AK185)*_xlfn.XLOOKUP(Tool_clean!BQ$4,Monetization_Factors!$A:$A,Monetization_Factors!$D:$D),"")</f>
        <v/>
      </c>
      <c r="BR185" t="str">
        <f>IFERROR((V185+BB185+AL185)*_xlfn.XLOOKUP(Tool_clean!BR$4,Monetization_Factors!$A:$A,Monetization_Factors!$D:$D),"")</f>
        <v/>
      </c>
      <c r="BS185" t="str">
        <f>IFERROR((W185+BC185+AM185)*_xlfn.XLOOKUP(Tool_clean!BS$4,Monetization_Factors!$A:$A,Monetization_Factors!$D:$D),"")</f>
        <v/>
      </c>
      <c r="BT185" t="str">
        <f>IFERROR((X185+BD185+AN185)*_xlfn.XLOOKUP(Tool_clean!BT$4,Monetization_Factors!$A:$A,Monetization_Factors!$D:$D),"")</f>
        <v/>
      </c>
      <c r="BU185" t="str">
        <f>IFERROR((Y185+BE185+AO185)*_xlfn.XLOOKUP(Tool_clean!BU$4,Monetization_Factors!$A:$A,Monetization_Factors!$D:$D),"")</f>
        <v/>
      </c>
      <c r="BV185" t="str">
        <f>IFERROR((Z185+BF185+AP185)*_xlfn.XLOOKUP(Tool_clean!BV$4,Monetization_Factors!$A:$A,Monetization_Factors!$D:$D),"")</f>
        <v/>
      </c>
      <c r="BW185" t="str">
        <f>IFERROR((AA185+BG185+AQ185)*_xlfn.XLOOKUP(Tool_clean!BW$4,Monetization_Factors!$A:$A,Monetization_Factors!$D:$D),"")</f>
        <v/>
      </c>
      <c r="BX185" s="38" t="str" cm="1">
        <f t="array" ref="BX185">IFERROR(_xlfn.IFS(I185&gt;0,I185*E185,I185="",J185*E185),"")</f>
        <v/>
      </c>
      <c r="BY185" s="38">
        <f t="shared" si="195"/>
        <v>0</v>
      </c>
      <c r="BZ185" s="38" t="str">
        <f t="shared" si="196"/>
        <v/>
      </c>
      <c r="CA185" s="38" t="str">
        <f t="shared" si="197"/>
        <v/>
      </c>
      <c r="CB185" t="str">
        <f t="shared" si="230"/>
        <v/>
      </c>
      <c r="CC185" t="str">
        <f t="shared" si="231"/>
        <v/>
      </c>
      <c r="CD185" t="str">
        <f t="shared" si="232"/>
        <v/>
      </c>
      <c r="CE185" t="str">
        <f t="shared" si="233"/>
        <v/>
      </c>
      <c r="CF185" t="str">
        <f t="shared" si="234"/>
        <v/>
      </c>
      <c r="CG185" t="str">
        <f t="shared" si="235"/>
        <v/>
      </c>
      <c r="CH185" t="str">
        <f t="shared" si="236"/>
        <v/>
      </c>
      <c r="CI185" t="str">
        <f t="shared" si="237"/>
        <v/>
      </c>
      <c r="CJ185" t="str">
        <f t="shared" si="238"/>
        <v/>
      </c>
      <c r="CK185" t="str">
        <f t="shared" si="239"/>
        <v/>
      </c>
      <c r="CL185" t="str">
        <f t="shared" si="240"/>
        <v/>
      </c>
      <c r="CM185" t="str">
        <f t="shared" si="241"/>
        <v/>
      </c>
      <c r="CN185" t="str">
        <f t="shared" si="242"/>
        <v/>
      </c>
      <c r="CO185" t="str">
        <f t="shared" si="243"/>
        <v/>
      </c>
      <c r="CP185" t="str">
        <f t="shared" si="244"/>
        <v/>
      </c>
      <c r="CQ185" t="str">
        <f t="shared" si="213"/>
        <v/>
      </c>
      <c r="CR185" t="str">
        <f t="shared" si="245"/>
        <v/>
      </c>
      <c r="CS185" t="str">
        <f t="shared" si="246"/>
        <v/>
      </c>
      <c r="CT185" t="str">
        <f t="shared" si="247"/>
        <v/>
      </c>
      <c r="CU185" t="str">
        <f t="shared" si="248"/>
        <v/>
      </c>
      <c r="CV185" t="str">
        <f t="shared" si="249"/>
        <v/>
      </c>
      <c r="CW185" t="str">
        <f t="shared" si="250"/>
        <v/>
      </c>
      <c r="CX185" t="str">
        <f t="shared" si="251"/>
        <v/>
      </c>
      <c r="CY185" t="str">
        <f t="shared" si="252"/>
        <v/>
      </c>
      <c r="CZ185" t="str">
        <f t="shared" si="253"/>
        <v/>
      </c>
      <c r="DA185" t="str">
        <f t="shared" si="254"/>
        <v/>
      </c>
      <c r="DB185" t="str">
        <f t="shared" si="255"/>
        <v/>
      </c>
      <c r="DC185" t="str">
        <f t="shared" si="256"/>
        <v/>
      </c>
      <c r="DD185" t="str">
        <f t="shared" si="257"/>
        <v/>
      </c>
      <c r="DE185" t="str">
        <f t="shared" si="258"/>
        <v/>
      </c>
      <c r="DF185" t="str">
        <f t="shared" si="259"/>
        <v/>
      </c>
      <c r="DG185" t="str">
        <f t="shared" si="229"/>
        <v/>
      </c>
      <c r="DH185" s="5" t="str">
        <f>IFERROR((CR185*$B$2*(1-$H185)*('CAR.CAP_per person'!B$2))/(_xlfn.XLOOKUP($E$2,EU_countries_GDP!$A$2:$A$29,EU_countries_GDP!$E$2:$E$29)),"")</f>
        <v/>
      </c>
      <c r="DI185" s="5" t="str">
        <f>IFERROR((CS185*$B$2*(1-$H185)*('CAR.CAP_per person'!C$2))/(_xlfn.XLOOKUP($E$2,EU_countries_GDP!$A$2:$A$29,EU_countries_GDP!$E$2:$E$29)),"")</f>
        <v/>
      </c>
      <c r="DJ185" s="5" t="str">
        <f>IFERROR((CT185*$B$2*(1-$H185)*('CAR.CAP_per person'!D$2))/(_xlfn.XLOOKUP($E$2,EU_countries_GDP!$A$2:$A$29,EU_countries_GDP!$E$2:$E$29)),"")</f>
        <v/>
      </c>
      <c r="DK185" s="5" t="str">
        <f>IFERROR((CU185*$B$2*(1-$H185)*('CAR.CAP_per person'!E$2))/(_xlfn.XLOOKUP($E$2,EU_countries_GDP!$A$2:$A$29,EU_countries_GDP!$E$2:$E$29)),"")</f>
        <v/>
      </c>
      <c r="DL185" s="5" t="str">
        <f>IFERROR((CV185*$B$2*(1-$H185)*('CAR.CAP_per person'!F$2))/(_xlfn.XLOOKUP($E$2,EU_countries_GDP!$A$2:$A$29,EU_countries_GDP!$E$2:$E$29)),"")</f>
        <v/>
      </c>
      <c r="DM185" s="5" t="str">
        <f>IFERROR((CW185*$B$2*(1-$H185)*('CAR.CAP_per person'!G$2))/(_xlfn.XLOOKUP($E$2,EU_countries_GDP!$A$2:$A$29,EU_countries_GDP!$E$2:$E$29)),"")</f>
        <v/>
      </c>
      <c r="DN185" s="5" t="str">
        <f>IFERROR((CX185*$B$2*(1-$H185)*('CAR.CAP_per person'!H$2))/(_xlfn.XLOOKUP($E$2,EU_countries_GDP!$A$2:$A$29,EU_countries_GDP!$E$2:$E$29)),"")</f>
        <v/>
      </c>
      <c r="DO185" s="5" t="str">
        <f>IFERROR((CY185*$B$2*(1-$H185)*('CAR.CAP_per person'!I$2))/(_xlfn.XLOOKUP($E$2,EU_countries_GDP!$A$2:$A$29,EU_countries_GDP!$E$2:$E$29)),"")</f>
        <v/>
      </c>
      <c r="DP185" s="5" t="str">
        <f>IFERROR((CZ185*$B$2*(1-$H185)*('CAR.CAP_per person'!J$2))/(_xlfn.XLOOKUP($E$2,EU_countries_GDP!$A$2:$A$29,EU_countries_GDP!$E$2:$E$29)),"")</f>
        <v/>
      </c>
      <c r="DQ185" s="5" t="str">
        <f>IFERROR((DA185*$B$2*(1-$H185)*('CAR.CAP_per person'!K$2))/(_xlfn.XLOOKUP($E$2,EU_countries_GDP!$A$2:$A$29,EU_countries_GDP!$E$2:$E$29)),"")</f>
        <v/>
      </c>
      <c r="DR185" s="5" t="str">
        <f>IFERROR((DB185*$B$2*(1-$H185)*('CAR.CAP_per person'!L$2))/(_xlfn.XLOOKUP($E$2,EU_countries_GDP!$A$2:$A$29,EU_countries_GDP!$E$2:$E$29)),"")</f>
        <v/>
      </c>
      <c r="DS185" s="5" t="str">
        <f>IFERROR((DC185*$B$2*(1-$H185)*('CAR.CAP_per person'!M$2))/(_xlfn.XLOOKUP($E$2,EU_countries_GDP!$A$2:$A$29,EU_countries_GDP!$E$2:$E$29)),"")</f>
        <v/>
      </c>
      <c r="DT185" s="5" t="str">
        <f>IFERROR((DD185*$B$2*(1-$H185)*('CAR.CAP_per person'!N$2))/(_xlfn.XLOOKUP($E$2,EU_countries_GDP!$A$2:$A$29,EU_countries_GDP!$E$2:$E$29)),"")</f>
        <v/>
      </c>
      <c r="DU185" s="5" t="str">
        <f>IFERROR((DE185*$B$2*(1-$H185)*('CAR.CAP_per person'!O$2))/(_xlfn.XLOOKUP($E$2,EU_countries_GDP!$A$2:$A$29,EU_countries_GDP!$E$2:$E$29)),"")</f>
        <v/>
      </c>
      <c r="DV185" s="5" t="str">
        <f>IFERROR((DF185*$B$2*(1-$H185)*('CAR.CAP_per person'!P$2))/(_xlfn.XLOOKUP($E$2,EU_countries_GDP!$A$2:$A$29,EU_countries_GDP!$E$2:$E$29)),"")</f>
        <v/>
      </c>
      <c r="DW185" s="5" t="str">
        <f>IFERROR((DG185*$B$2*(1-$H185)*('CAR.CAP_per person'!Q$2))/(_xlfn.XLOOKUP($E$2,EU_countries_GDP!$A$2:$A$29,EU_countries_GDP!$E$2:$E$29)),"")</f>
        <v/>
      </c>
    </row>
    <row r="186" spans="2:127">
      <c r="B186" t="str">
        <f>_xlfn.XLOOKUP(D186,Table5[Ingredient],Table5[Category],"",FALSE)</f>
        <v/>
      </c>
      <c r="C186" s="33"/>
      <c r="D186" s="33"/>
      <c r="E186" s="33"/>
      <c r="F186" s="33"/>
      <c r="G186" s="33"/>
      <c r="H186" s="33"/>
      <c r="I186" s="33"/>
      <c r="J186" s="37" t="str">
        <f>IFERROR(INDEX('AveragePrices&amp;Codes'!G:AG, MATCH($D186, 'AveragePrices&amp;Codes'!$A:$A, 0), MATCH(Tool_clean!$E$2, 'AveragePrices&amp;Codes'!$G$1:$AG$1, 0)),"")</f>
        <v/>
      </c>
      <c r="K186" s="37" t="str">
        <f t="shared" si="194"/>
        <v/>
      </c>
      <c r="L186">
        <f>IFERROR(IF($F186="Raw",_xlfn.XLOOKUP(_xlfn.XLOOKUP(Tool_clean!$D186,'AveragePrices&amp;Codes'!$A:$A,'AveragePrices&amp;Codes'!$B:$B),AGRIBALYSE_Raw!$B:$B,AGRIBALYSE_Raw!O:O)*$E186,_xlfn.XLOOKUP(_xlfn.XLOOKUP(Tool_clean!$D186,'AveragePrices&amp;Codes'!$A:$A,'AveragePrices&amp;Codes'!$B:$B),AGRIBALYSE_Cooked!$C:$C,AGRIBALYSE_Cooked!P:P)*$E186),"")</f>
        <v>0</v>
      </c>
      <c r="M186">
        <f>IFERROR(IF($F186="Raw",_xlfn.XLOOKUP(_xlfn.XLOOKUP(Tool_clean!$D186,'AveragePrices&amp;Codes'!$A:$A,'AveragePrices&amp;Codes'!$B:$B),AGRIBALYSE_Raw!$B:$B,AGRIBALYSE_Raw!P:P)*$E186,_xlfn.XLOOKUP(_xlfn.XLOOKUP(Tool_clean!$D186,'AveragePrices&amp;Codes'!$A:$A,'AveragePrices&amp;Codes'!$B:$B),AGRIBALYSE_Cooked!$C:$C,AGRIBALYSE_Cooked!Q:Q)*$E186),"")</f>
        <v>0</v>
      </c>
      <c r="N186">
        <f>IFERROR(IF($F186="Raw",_xlfn.XLOOKUP(_xlfn.XLOOKUP(Tool_clean!$D186,'AveragePrices&amp;Codes'!$A:$A,'AveragePrices&amp;Codes'!$B:$B),AGRIBALYSE_Raw!$B:$B,AGRIBALYSE_Raw!Q:Q)*$E186,_xlfn.XLOOKUP(_xlfn.XLOOKUP(Tool_clean!$D186,'AveragePrices&amp;Codes'!$A:$A,'AveragePrices&amp;Codes'!$B:$B),AGRIBALYSE_Cooked!$C:$C,AGRIBALYSE_Cooked!R:R)*$E186),"")</f>
        <v>0</v>
      </c>
      <c r="O186">
        <f>IFERROR(IF($F186="Raw",_xlfn.XLOOKUP(_xlfn.XLOOKUP(Tool_clean!$D186,'AveragePrices&amp;Codes'!$A:$A,'AveragePrices&amp;Codes'!$B:$B),AGRIBALYSE_Raw!$B:$B,AGRIBALYSE_Raw!R:R)*$E186,_xlfn.XLOOKUP(_xlfn.XLOOKUP(Tool_clean!$D186,'AveragePrices&amp;Codes'!$A:$A,'AveragePrices&amp;Codes'!$B:$B),AGRIBALYSE_Cooked!$C:$C,AGRIBALYSE_Cooked!S:S)*$E186),"")</f>
        <v>0</v>
      </c>
      <c r="P186">
        <f>IFERROR(IF($F186="Raw",_xlfn.XLOOKUP(_xlfn.XLOOKUP(Tool_clean!$D186,'AveragePrices&amp;Codes'!$A:$A,'AveragePrices&amp;Codes'!$B:$B),AGRIBALYSE_Raw!$B:$B,AGRIBALYSE_Raw!S:S)*$E186,_xlfn.XLOOKUP(_xlfn.XLOOKUP(Tool_clean!$D186,'AveragePrices&amp;Codes'!$A:$A,'AveragePrices&amp;Codes'!$B:$B),AGRIBALYSE_Cooked!$C:$C,AGRIBALYSE_Cooked!T:T)*$E186),"")</f>
        <v>0</v>
      </c>
      <c r="Q186">
        <f>IFERROR(IF($F186="Raw",_xlfn.XLOOKUP(_xlfn.XLOOKUP(Tool_clean!$D186,'AveragePrices&amp;Codes'!$A:$A,'AveragePrices&amp;Codes'!$B:$B),AGRIBALYSE_Raw!$B:$B,AGRIBALYSE_Raw!T:T)*$E186,_xlfn.XLOOKUP(_xlfn.XLOOKUP(Tool_clean!$D186,'AveragePrices&amp;Codes'!$A:$A,'AveragePrices&amp;Codes'!$B:$B),AGRIBALYSE_Cooked!$C:$C,AGRIBALYSE_Cooked!U:U)*$E186),"")</f>
        <v>0</v>
      </c>
      <c r="R186">
        <f>IFERROR(IF($F186="Raw",_xlfn.XLOOKUP(_xlfn.XLOOKUP(Tool_clean!$D186,'AveragePrices&amp;Codes'!$A:$A,'AveragePrices&amp;Codes'!$B:$B),AGRIBALYSE_Raw!$B:$B,AGRIBALYSE_Raw!U:U)*$E186,_xlfn.XLOOKUP(_xlfn.XLOOKUP(Tool_clean!$D186,'AveragePrices&amp;Codes'!$A:$A,'AveragePrices&amp;Codes'!$B:$B),AGRIBALYSE_Cooked!$C:$C,AGRIBALYSE_Cooked!V:V)*$E186),"")</f>
        <v>0</v>
      </c>
      <c r="S186">
        <f>IFERROR(IF($F186="Raw",_xlfn.XLOOKUP(_xlfn.XLOOKUP(Tool_clean!$D186,'AveragePrices&amp;Codes'!$A:$A,'AveragePrices&amp;Codes'!$B:$B),AGRIBALYSE_Raw!$B:$B,AGRIBALYSE_Raw!V:V)*$E186,_xlfn.XLOOKUP(_xlfn.XLOOKUP(Tool_clean!$D186,'AveragePrices&amp;Codes'!$A:$A,'AveragePrices&amp;Codes'!$B:$B),AGRIBALYSE_Cooked!$C:$C,AGRIBALYSE_Cooked!W:W)*$E186),"")</f>
        <v>0</v>
      </c>
      <c r="T186">
        <f>IFERROR(IF($F186="Raw",_xlfn.XLOOKUP(_xlfn.XLOOKUP(Tool_clean!$D186,'AveragePrices&amp;Codes'!$A:$A,'AveragePrices&amp;Codes'!$B:$B),AGRIBALYSE_Raw!$B:$B,AGRIBALYSE_Raw!W:W)*$E186,_xlfn.XLOOKUP(_xlfn.XLOOKUP(Tool_clean!$D186,'AveragePrices&amp;Codes'!$A:$A,'AveragePrices&amp;Codes'!$B:$B),AGRIBALYSE_Cooked!$C:$C,AGRIBALYSE_Cooked!X:X)*$E186),"")</f>
        <v>0</v>
      </c>
      <c r="U186">
        <f>IFERROR(IF($F186="Raw",_xlfn.XLOOKUP(_xlfn.XLOOKUP(Tool_clean!$D186,'AveragePrices&amp;Codes'!$A:$A,'AveragePrices&amp;Codes'!$B:$B),AGRIBALYSE_Raw!$B:$B,AGRIBALYSE_Raw!X:X)*$E186,_xlfn.XLOOKUP(_xlfn.XLOOKUP(Tool_clean!$D186,'AveragePrices&amp;Codes'!$A:$A,'AveragePrices&amp;Codes'!$B:$B),AGRIBALYSE_Cooked!$C:$C,AGRIBALYSE_Cooked!Y:Y)*$E186),"")</f>
        <v>0</v>
      </c>
      <c r="V186">
        <f>IFERROR(IF($F186="Raw",_xlfn.XLOOKUP(_xlfn.XLOOKUP(Tool_clean!$D186,'AveragePrices&amp;Codes'!$A:$A,'AveragePrices&amp;Codes'!$B:$B),AGRIBALYSE_Raw!$B:$B,AGRIBALYSE_Raw!Y:Y)*$E186,_xlfn.XLOOKUP(_xlfn.XLOOKUP(Tool_clean!$D186,'AveragePrices&amp;Codes'!$A:$A,'AveragePrices&amp;Codes'!$B:$B),AGRIBALYSE_Cooked!$C:$C,AGRIBALYSE_Cooked!Z:Z)*$E186),"")</f>
        <v>0</v>
      </c>
      <c r="W186">
        <f>IFERROR(IF($F186="Raw",_xlfn.XLOOKUP(_xlfn.XLOOKUP(Tool_clean!$D186,'AveragePrices&amp;Codes'!$A:$A,'AveragePrices&amp;Codes'!$B:$B),AGRIBALYSE_Raw!$B:$B,AGRIBALYSE_Raw!Z:Z)*$E186,_xlfn.XLOOKUP(_xlfn.XLOOKUP(Tool_clean!$D186,'AveragePrices&amp;Codes'!$A:$A,'AveragePrices&amp;Codes'!$B:$B),AGRIBALYSE_Cooked!$C:$C,AGRIBALYSE_Cooked!AA:AA)*$E186),"")</f>
        <v>0</v>
      </c>
      <c r="X186">
        <f>IFERROR(IF($F186="Raw",_xlfn.XLOOKUP(_xlfn.XLOOKUP(Tool_clean!$D186,'AveragePrices&amp;Codes'!$A:$A,'AveragePrices&amp;Codes'!$B:$B),AGRIBALYSE_Raw!$B:$B,AGRIBALYSE_Raw!AA:AA)*$E186,_xlfn.XLOOKUP(_xlfn.XLOOKUP(Tool_clean!$D186,'AveragePrices&amp;Codes'!$A:$A,'AveragePrices&amp;Codes'!$B:$B),AGRIBALYSE_Cooked!$C:$C,AGRIBALYSE_Cooked!AB:AB)*$E186),"")</f>
        <v>0</v>
      </c>
      <c r="Y186">
        <f>IFERROR(IF($F186="Raw",_xlfn.XLOOKUP(_xlfn.XLOOKUP(Tool_clean!$D186,'AveragePrices&amp;Codes'!$A:$A,'AveragePrices&amp;Codes'!$B:$B),AGRIBALYSE_Raw!$B:$B,AGRIBALYSE_Raw!AB:AB)*$E186,_xlfn.XLOOKUP(_xlfn.XLOOKUP(Tool_clean!$D186,'AveragePrices&amp;Codes'!$A:$A,'AveragePrices&amp;Codes'!$B:$B),AGRIBALYSE_Cooked!$C:$C,AGRIBALYSE_Cooked!AC:AC)*$E186),"")</f>
        <v>0</v>
      </c>
      <c r="Z186">
        <f>IFERROR(IF($F186="Raw",_xlfn.XLOOKUP(_xlfn.XLOOKUP(Tool_clean!$D186,'AveragePrices&amp;Codes'!$A:$A,'AveragePrices&amp;Codes'!$B:$B),AGRIBALYSE_Raw!$B:$B,AGRIBALYSE_Raw!AC:AC)*$E186,_xlfn.XLOOKUP(_xlfn.XLOOKUP(Tool_clean!$D186,'AveragePrices&amp;Codes'!$A:$A,'AveragePrices&amp;Codes'!$B:$B),AGRIBALYSE_Cooked!$C:$C,AGRIBALYSE_Cooked!AD:AD)*$E186),"")</f>
        <v>0</v>
      </c>
      <c r="AA186">
        <f>IFERROR(IF($F186="Raw",_xlfn.XLOOKUP(_xlfn.XLOOKUP(Tool_clean!$D186,'AveragePrices&amp;Codes'!$A:$A,'AveragePrices&amp;Codes'!$B:$B),AGRIBALYSE_Raw!$B:$B,AGRIBALYSE_Raw!AD:AD)*$E186,_xlfn.XLOOKUP(_xlfn.XLOOKUP(Tool_clean!$D186,'AveragePrices&amp;Codes'!$A:$A,'AveragePrices&amp;Codes'!$B:$B),AGRIBALYSE_Cooked!$C:$C,AGRIBALYSE_Cooked!AE:AE)*$E186),"")</f>
        <v>0</v>
      </c>
      <c r="AB186" t="str" cm="1">
        <f t="array" ref="AB186">IFERROR(_xlfn.XLOOKUP(Tool_clean!$F186&amp;$E$2,'Cooking methods'!$A:$A&amp;'Cooking methods'!$B:$B,'Cooking methods'!C:C)*$E186,"")</f>
        <v/>
      </c>
      <c r="AC186" t="str" cm="1">
        <f t="array" ref="AC186">IFERROR(_xlfn.XLOOKUP(Tool_clean!$F186&amp;$E$2,'Cooking methods'!$A:$A&amp;'Cooking methods'!$B:$B,'Cooking methods'!D:D)*$E186,"")</f>
        <v/>
      </c>
      <c r="AD186" t="str" cm="1">
        <f t="array" ref="AD186">IFERROR(_xlfn.XLOOKUP(Tool_clean!$F186&amp;$E$2,'Cooking methods'!$A:$A&amp;'Cooking methods'!$B:$B,'Cooking methods'!E:E)*$E186,"")</f>
        <v/>
      </c>
      <c r="AE186" t="str" cm="1">
        <f t="array" ref="AE186">IFERROR(_xlfn.XLOOKUP(Tool_clean!$F186&amp;$E$2,'Cooking methods'!$A:$A&amp;'Cooking methods'!$B:$B,'Cooking methods'!F:F)*$E186,"")</f>
        <v/>
      </c>
      <c r="AF186" t="str" cm="1">
        <f t="array" ref="AF186">IFERROR(_xlfn.XLOOKUP(Tool_clean!$F186&amp;$E$2,'Cooking methods'!$A:$A&amp;'Cooking methods'!$B:$B,'Cooking methods'!G:G)*$E186,"")</f>
        <v/>
      </c>
      <c r="AG186" t="str" cm="1">
        <f t="array" ref="AG186">IFERROR(_xlfn.XLOOKUP(Tool_clean!$F186&amp;$E$2,'Cooking methods'!$A:$A&amp;'Cooking methods'!$B:$B,'Cooking methods'!H:H)*$E186,"")</f>
        <v/>
      </c>
      <c r="AH186" t="str" cm="1">
        <f t="array" ref="AH186">IFERROR(_xlfn.XLOOKUP(Tool_clean!$F186&amp;$E$2,'Cooking methods'!$A:$A&amp;'Cooking methods'!$B:$B,'Cooking methods'!I:I)*$E186,"")</f>
        <v/>
      </c>
      <c r="AI186" t="str" cm="1">
        <f t="array" ref="AI186">IFERROR(_xlfn.XLOOKUP(Tool_clean!$F186&amp;$E$2,'Cooking methods'!$A:$A&amp;'Cooking methods'!$B:$B,'Cooking methods'!J:J)*$E186,"")</f>
        <v/>
      </c>
      <c r="AJ186" t="str" cm="1">
        <f t="array" ref="AJ186">IFERROR(_xlfn.XLOOKUP(Tool_clean!$F186&amp;$E$2,'Cooking methods'!$A:$A&amp;'Cooking methods'!$B:$B,'Cooking methods'!K:K)*$E186,"")</f>
        <v/>
      </c>
      <c r="AK186" t="str" cm="1">
        <f t="array" ref="AK186">IFERROR(_xlfn.XLOOKUP(Tool_clean!$F186&amp;$E$2,'Cooking methods'!$A:$A&amp;'Cooking methods'!$B:$B,'Cooking methods'!L:L)*$E186,"")</f>
        <v/>
      </c>
      <c r="AL186" t="str" cm="1">
        <f t="array" ref="AL186">IFERROR(_xlfn.XLOOKUP(Tool_clean!$F186&amp;$E$2,'Cooking methods'!$A:$A&amp;'Cooking methods'!$B:$B,'Cooking methods'!M:M)*$E186,"")</f>
        <v/>
      </c>
      <c r="AM186" t="str" cm="1">
        <f t="array" ref="AM186">IFERROR(_xlfn.XLOOKUP(Tool_clean!$F186&amp;$E$2,'Cooking methods'!$A:$A&amp;'Cooking methods'!$B:$B,'Cooking methods'!N:N)*$E186,"")</f>
        <v/>
      </c>
      <c r="AN186" t="str" cm="1">
        <f t="array" ref="AN186">IFERROR(_xlfn.XLOOKUP(Tool_clean!$F186&amp;$E$2,'Cooking methods'!$A:$A&amp;'Cooking methods'!$B:$B,'Cooking methods'!O:O)*$E186,"")</f>
        <v/>
      </c>
      <c r="AO186" t="str" cm="1">
        <f t="array" ref="AO186">IFERROR(_xlfn.XLOOKUP(Tool_clean!$F186&amp;$E$2,'Cooking methods'!$A:$A&amp;'Cooking methods'!$B:$B,'Cooking methods'!P:P)*$E186,"")</f>
        <v/>
      </c>
      <c r="AP186" t="str" cm="1">
        <f t="array" ref="AP186">IFERROR(_xlfn.XLOOKUP(Tool_clean!$F186&amp;$E$2,'Cooking methods'!$A:$A&amp;'Cooking methods'!$B:$B,'Cooking methods'!Q:Q)*$E186,"")</f>
        <v/>
      </c>
      <c r="AQ186" t="str" cm="1">
        <f t="array" ref="AQ186">IFERROR(_xlfn.XLOOKUP(Tool_clean!$F186&amp;$E$2,'Cooking methods'!$A:$A&amp;'Cooking methods'!$B:$B,'Cooking methods'!R:R)*$E186,"")</f>
        <v/>
      </c>
      <c r="AR186" t="str" cm="1">
        <f t="array" ref="AR186">IFERROR(_xlfn.XLOOKUP(Tool_clean!$G186&amp;$E$2,'Waste management'!$A:$A&amp;'Waste management'!$B:$B,'Waste management'!C:C)*$E186,"")</f>
        <v/>
      </c>
      <c r="AS186" t="str" cm="1">
        <f t="array" ref="AS186">IFERROR(_xlfn.XLOOKUP(Tool_clean!$G186&amp;$E$2,'Waste management'!$A:$A&amp;'Waste management'!$B:$B,'Waste management'!D:D)*$E186,"")</f>
        <v/>
      </c>
      <c r="AT186" t="str" cm="1">
        <f t="array" ref="AT186">IFERROR(_xlfn.XLOOKUP(Tool_clean!$G186&amp;$E$2,'Waste management'!$A:$A&amp;'Waste management'!$B:$B,'Waste management'!E:E)*$E186,"")</f>
        <v/>
      </c>
      <c r="AU186" t="str" cm="1">
        <f t="array" ref="AU186">IFERROR(_xlfn.XLOOKUP(Tool_clean!$G186&amp;$E$2,'Waste management'!$A:$A&amp;'Waste management'!$B:$B,'Waste management'!F:F)*$E186,"")</f>
        <v/>
      </c>
      <c r="AV186" t="str" cm="1">
        <f t="array" ref="AV186">IFERROR(_xlfn.XLOOKUP(Tool_clean!$G186&amp;$E$2,'Waste management'!$A:$A&amp;'Waste management'!$B:$B,'Waste management'!G:G)*$E186,"")</f>
        <v/>
      </c>
      <c r="AW186" t="str" cm="1">
        <f t="array" ref="AW186">IFERROR(_xlfn.XLOOKUP(Tool_clean!$G186&amp;$E$2,'Waste management'!$A:$A&amp;'Waste management'!$B:$B,'Waste management'!H:H)*$E186,"")</f>
        <v/>
      </c>
      <c r="AX186" t="str" cm="1">
        <f t="array" ref="AX186">IFERROR(_xlfn.XLOOKUP(Tool_clean!$G186&amp;$E$2,'Waste management'!$A:$A&amp;'Waste management'!$B:$B,'Waste management'!I:I)*$E186,"")</f>
        <v/>
      </c>
      <c r="AY186" t="str" cm="1">
        <f t="array" ref="AY186">IFERROR(_xlfn.XLOOKUP(Tool_clean!$G186&amp;$E$2,'Waste management'!$A:$A&amp;'Waste management'!$B:$B,'Waste management'!J:J)*$E186,"")</f>
        <v/>
      </c>
      <c r="AZ186" t="str" cm="1">
        <f t="array" ref="AZ186">IFERROR(_xlfn.XLOOKUP(Tool_clean!$G186&amp;$E$2,'Waste management'!$A:$A&amp;'Waste management'!$B:$B,'Waste management'!K:K)*$E186,"")</f>
        <v/>
      </c>
      <c r="BA186" t="str" cm="1">
        <f t="array" ref="BA186">IFERROR(_xlfn.XLOOKUP(Tool_clean!$G186&amp;$E$2,'Waste management'!$A:$A&amp;'Waste management'!$B:$B,'Waste management'!L:L)*$E186,"")</f>
        <v/>
      </c>
      <c r="BB186" t="str" cm="1">
        <f t="array" ref="BB186">IFERROR(_xlfn.XLOOKUP(Tool_clean!$G186&amp;$E$2,'Waste management'!$A:$A&amp;'Waste management'!$B:$B,'Waste management'!M:M)*$E186,"")</f>
        <v/>
      </c>
      <c r="BC186" t="str" cm="1">
        <f t="array" ref="BC186">IFERROR(_xlfn.XLOOKUP(Tool_clean!$G186&amp;$E$2,'Waste management'!$A:$A&amp;'Waste management'!$B:$B,'Waste management'!N:N)*$E186,"")</f>
        <v/>
      </c>
      <c r="BD186" t="str" cm="1">
        <f t="array" ref="BD186">IFERROR(_xlfn.XLOOKUP(Tool_clean!$G186&amp;$E$2,'Waste management'!$A:$A&amp;'Waste management'!$B:$B,'Waste management'!O:O)*$E186,"")</f>
        <v/>
      </c>
      <c r="BE186" t="str" cm="1">
        <f t="array" ref="BE186">IFERROR(_xlfn.XLOOKUP(Tool_clean!$G186&amp;$E$2,'Waste management'!$A:$A&amp;'Waste management'!$B:$B,'Waste management'!P:P)*$E186,"")</f>
        <v/>
      </c>
      <c r="BF186" t="str" cm="1">
        <f t="array" ref="BF186">IFERROR(_xlfn.XLOOKUP(Tool_clean!$G186&amp;$E$2,'Waste management'!$A:$A&amp;'Waste management'!$B:$B,'Waste management'!Q:Q)*$E186,"")</f>
        <v/>
      </c>
      <c r="BG186" t="str" cm="1">
        <f t="array" ref="BG186">IFERROR(_xlfn.XLOOKUP(Tool_clean!$G186&amp;$E$2,'Waste management'!$A:$A&amp;'Waste management'!$B:$B,'Waste management'!R:R)*$E186,"")</f>
        <v/>
      </c>
      <c r="BH186" t="str">
        <f>IFERROR((L186+AR186+AB186)*_xlfn.XLOOKUP(Tool_clean!BH$4,Monetization_Factors!$A:$A,Monetization_Factors!$D:$D),"")</f>
        <v/>
      </c>
      <c r="BI186" t="str">
        <f>IFERROR((M186+AS186+AC186)*_xlfn.XLOOKUP(Tool_clean!BI$4,Monetization_Factors!$A:$A,Monetization_Factors!$D:$D),"")</f>
        <v/>
      </c>
      <c r="BJ186" t="str">
        <f>IFERROR((N186+AT186+AD186)*_xlfn.XLOOKUP(Tool_clean!BJ$4,Monetization_Factors!$A:$A,Monetization_Factors!$D:$D),"")</f>
        <v/>
      </c>
      <c r="BK186" t="str">
        <f>IFERROR((O186+AU186+AE186)*_xlfn.XLOOKUP(Tool_clean!BK$4,Monetization_Factors!$A:$A,Monetization_Factors!$D:$D),"")</f>
        <v/>
      </c>
      <c r="BL186" t="str">
        <f>IFERROR((P186+AV186+AF186)*_xlfn.XLOOKUP(Tool_clean!BL$4,Monetization_Factors!$A:$A,Monetization_Factors!$D:$D),"")</f>
        <v/>
      </c>
      <c r="BM186" t="str">
        <f>IFERROR((Q186+AW186+AG186)*_xlfn.XLOOKUP(Tool_clean!BM$4,Monetization_Factors!$A:$A,Monetization_Factors!$D:$D),"")</f>
        <v/>
      </c>
      <c r="BN186" t="str">
        <f>IFERROR((R186+AX186+AH186)*_xlfn.XLOOKUP(Tool_clean!BN$4,Monetization_Factors!$A:$A,Monetization_Factors!$D:$D),"")</f>
        <v/>
      </c>
      <c r="BO186" t="str">
        <f>IFERROR((S186+AY186+AI186)*_xlfn.XLOOKUP(Tool_clean!BO$4,Monetization_Factors!$A:$A,Monetization_Factors!$D:$D),"")</f>
        <v/>
      </c>
      <c r="BP186" t="str">
        <f>IFERROR((T186+AZ186+AJ186)*_xlfn.XLOOKUP(Tool_clean!BP$4,Monetization_Factors!$A:$A,Monetization_Factors!$D:$D),"")</f>
        <v/>
      </c>
      <c r="BQ186" t="str">
        <f>IFERROR((U186+BA186+AK186)*_xlfn.XLOOKUP(Tool_clean!BQ$4,Monetization_Factors!$A:$A,Monetization_Factors!$D:$D),"")</f>
        <v/>
      </c>
      <c r="BR186" t="str">
        <f>IFERROR((V186+BB186+AL186)*_xlfn.XLOOKUP(Tool_clean!BR$4,Monetization_Factors!$A:$A,Monetization_Factors!$D:$D),"")</f>
        <v/>
      </c>
      <c r="BS186" t="str">
        <f>IFERROR((W186+BC186+AM186)*_xlfn.XLOOKUP(Tool_clean!BS$4,Monetization_Factors!$A:$A,Monetization_Factors!$D:$D),"")</f>
        <v/>
      </c>
      <c r="BT186" t="str">
        <f>IFERROR((X186+BD186+AN186)*_xlfn.XLOOKUP(Tool_clean!BT$4,Monetization_Factors!$A:$A,Monetization_Factors!$D:$D),"")</f>
        <v/>
      </c>
      <c r="BU186" t="str">
        <f>IFERROR((Y186+BE186+AO186)*_xlfn.XLOOKUP(Tool_clean!BU$4,Monetization_Factors!$A:$A,Monetization_Factors!$D:$D),"")</f>
        <v/>
      </c>
      <c r="BV186" t="str">
        <f>IFERROR((Z186+BF186+AP186)*_xlfn.XLOOKUP(Tool_clean!BV$4,Monetization_Factors!$A:$A,Monetization_Factors!$D:$D),"")</f>
        <v/>
      </c>
      <c r="BW186" t="str">
        <f>IFERROR((AA186+BG186+AQ186)*_xlfn.XLOOKUP(Tool_clean!BW$4,Monetization_Factors!$A:$A,Monetization_Factors!$D:$D),"")</f>
        <v/>
      </c>
      <c r="BX186" s="38" t="str" cm="1">
        <f t="array" ref="BX186">IFERROR(_xlfn.IFS(I186&gt;0,I186*E186,I186="",J186*E186),"")</f>
        <v/>
      </c>
      <c r="BY186" s="38">
        <f t="shared" si="195"/>
        <v>0</v>
      </c>
      <c r="BZ186" s="38" t="str">
        <f t="shared" si="196"/>
        <v/>
      </c>
      <c r="CA186" s="38" t="str">
        <f t="shared" si="197"/>
        <v/>
      </c>
      <c r="CB186" t="str">
        <f t="shared" si="230"/>
        <v/>
      </c>
      <c r="CC186" t="str">
        <f t="shared" si="231"/>
        <v/>
      </c>
      <c r="CD186" t="str">
        <f t="shared" si="232"/>
        <v/>
      </c>
      <c r="CE186" t="str">
        <f t="shared" si="233"/>
        <v/>
      </c>
      <c r="CF186" t="str">
        <f t="shared" si="234"/>
        <v/>
      </c>
      <c r="CG186" t="str">
        <f t="shared" si="235"/>
        <v/>
      </c>
      <c r="CH186" t="str">
        <f t="shared" si="236"/>
        <v/>
      </c>
      <c r="CI186" t="str">
        <f t="shared" si="237"/>
        <v/>
      </c>
      <c r="CJ186" t="str">
        <f t="shared" si="238"/>
        <v/>
      </c>
      <c r="CK186" t="str">
        <f t="shared" si="239"/>
        <v/>
      </c>
      <c r="CL186" t="str">
        <f t="shared" si="240"/>
        <v/>
      </c>
      <c r="CM186" t="str">
        <f t="shared" si="241"/>
        <v/>
      </c>
      <c r="CN186" t="str">
        <f t="shared" si="242"/>
        <v/>
      </c>
      <c r="CO186" t="str">
        <f t="shared" si="243"/>
        <v/>
      </c>
      <c r="CP186" t="str">
        <f t="shared" si="244"/>
        <v/>
      </c>
      <c r="CQ186" t="str">
        <f t="shared" si="213"/>
        <v/>
      </c>
      <c r="CR186" t="str">
        <f t="shared" si="245"/>
        <v/>
      </c>
      <c r="CS186" t="str">
        <f t="shared" si="246"/>
        <v/>
      </c>
      <c r="CT186" t="str">
        <f t="shared" si="247"/>
        <v/>
      </c>
      <c r="CU186" t="str">
        <f t="shared" si="248"/>
        <v/>
      </c>
      <c r="CV186" t="str">
        <f t="shared" si="249"/>
        <v/>
      </c>
      <c r="CW186" t="str">
        <f t="shared" si="250"/>
        <v/>
      </c>
      <c r="CX186" t="str">
        <f t="shared" si="251"/>
        <v/>
      </c>
      <c r="CY186" t="str">
        <f t="shared" si="252"/>
        <v/>
      </c>
      <c r="CZ186" t="str">
        <f t="shared" si="253"/>
        <v/>
      </c>
      <c r="DA186" t="str">
        <f t="shared" si="254"/>
        <v/>
      </c>
      <c r="DB186" t="str">
        <f t="shared" si="255"/>
        <v/>
      </c>
      <c r="DC186" t="str">
        <f t="shared" si="256"/>
        <v/>
      </c>
      <c r="DD186" t="str">
        <f t="shared" si="257"/>
        <v/>
      </c>
      <c r="DE186" t="str">
        <f t="shared" si="258"/>
        <v/>
      </c>
      <c r="DF186" t="str">
        <f t="shared" si="259"/>
        <v/>
      </c>
      <c r="DG186" t="str">
        <f t="shared" si="229"/>
        <v/>
      </c>
      <c r="DH186" s="5" t="str">
        <f>IFERROR((CR186*$B$2*(1-$H186)*('CAR.CAP_per person'!B$2))/(_xlfn.XLOOKUP($E$2,EU_countries_GDP!$A$2:$A$29,EU_countries_GDP!$E$2:$E$29)),"")</f>
        <v/>
      </c>
      <c r="DI186" s="5" t="str">
        <f>IFERROR((CS186*$B$2*(1-$H186)*('CAR.CAP_per person'!C$2))/(_xlfn.XLOOKUP($E$2,EU_countries_GDP!$A$2:$A$29,EU_countries_GDP!$E$2:$E$29)),"")</f>
        <v/>
      </c>
      <c r="DJ186" s="5" t="str">
        <f>IFERROR((CT186*$B$2*(1-$H186)*('CAR.CAP_per person'!D$2))/(_xlfn.XLOOKUP($E$2,EU_countries_GDP!$A$2:$A$29,EU_countries_GDP!$E$2:$E$29)),"")</f>
        <v/>
      </c>
      <c r="DK186" s="5" t="str">
        <f>IFERROR((CU186*$B$2*(1-$H186)*('CAR.CAP_per person'!E$2))/(_xlfn.XLOOKUP($E$2,EU_countries_GDP!$A$2:$A$29,EU_countries_GDP!$E$2:$E$29)),"")</f>
        <v/>
      </c>
      <c r="DL186" s="5" t="str">
        <f>IFERROR((CV186*$B$2*(1-$H186)*('CAR.CAP_per person'!F$2))/(_xlfn.XLOOKUP($E$2,EU_countries_GDP!$A$2:$A$29,EU_countries_GDP!$E$2:$E$29)),"")</f>
        <v/>
      </c>
      <c r="DM186" s="5" t="str">
        <f>IFERROR((CW186*$B$2*(1-$H186)*('CAR.CAP_per person'!G$2))/(_xlfn.XLOOKUP($E$2,EU_countries_GDP!$A$2:$A$29,EU_countries_GDP!$E$2:$E$29)),"")</f>
        <v/>
      </c>
      <c r="DN186" s="5" t="str">
        <f>IFERROR((CX186*$B$2*(1-$H186)*('CAR.CAP_per person'!H$2))/(_xlfn.XLOOKUP($E$2,EU_countries_GDP!$A$2:$A$29,EU_countries_GDP!$E$2:$E$29)),"")</f>
        <v/>
      </c>
      <c r="DO186" s="5" t="str">
        <f>IFERROR((CY186*$B$2*(1-$H186)*('CAR.CAP_per person'!I$2))/(_xlfn.XLOOKUP($E$2,EU_countries_GDP!$A$2:$A$29,EU_countries_GDP!$E$2:$E$29)),"")</f>
        <v/>
      </c>
      <c r="DP186" s="5" t="str">
        <f>IFERROR((CZ186*$B$2*(1-$H186)*('CAR.CAP_per person'!J$2))/(_xlfn.XLOOKUP($E$2,EU_countries_GDP!$A$2:$A$29,EU_countries_GDP!$E$2:$E$29)),"")</f>
        <v/>
      </c>
      <c r="DQ186" s="5" t="str">
        <f>IFERROR((DA186*$B$2*(1-$H186)*('CAR.CAP_per person'!K$2))/(_xlfn.XLOOKUP($E$2,EU_countries_GDP!$A$2:$A$29,EU_countries_GDP!$E$2:$E$29)),"")</f>
        <v/>
      </c>
      <c r="DR186" s="5" t="str">
        <f>IFERROR((DB186*$B$2*(1-$H186)*('CAR.CAP_per person'!L$2))/(_xlfn.XLOOKUP($E$2,EU_countries_GDP!$A$2:$A$29,EU_countries_GDP!$E$2:$E$29)),"")</f>
        <v/>
      </c>
      <c r="DS186" s="5" t="str">
        <f>IFERROR((DC186*$B$2*(1-$H186)*('CAR.CAP_per person'!M$2))/(_xlfn.XLOOKUP($E$2,EU_countries_GDP!$A$2:$A$29,EU_countries_GDP!$E$2:$E$29)),"")</f>
        <v/>
      </c>
      <c r="DT186" s="5" t="str">
        <f>IFERROR((DD186*$B$2*(1-$H186)*('CAR.CAP_per person'!N$2))/(_xlfn.XLOOKUP($E$2,EU_countries_GDP!$A$2:$A$29,EU_countries_GDP!$E$2:$E$29)),"")</f>
        <v/>
      </c>
      <c r="DU186" s="5" t="str">
        <f>IFERROR((DE186*$B$2*(1-$H186)*('CAR.CAP_per person'!O$2))/(_xlfn.XLOOKUP($E$2,EU_countries_GDP!$A$2:$A$29,EU_countries_GDP!$E$2:$E$29)),"")</f>
        <v/>
      </c>
      <c r="DV186" s="5" t="str">
        <f>IFERROR((DF186*$B$2*(1-$H186)*('CAR.CAP_per person'!P$2))/(_xlfn.XLOOKUP($E$2,EU_countries_GDP!$A$2:$A$29,EU_countries_GDP!$E$2:$E$29)),"")</f>
        <v/>
      </c>
      <c r="DW186" s="5" t="str">
        <f>IFERROR((DG186*$B$2*(1-$H186)*('CAR.CAP_per person'!Q$2))/(_xlfn.XLOOKUP($E$2,EU_countries_GDP!$A$2:$A$29,EU_countries_GDP!$E$2:$E$29)),"")</f>
        <v/>
      </c>
    </row>
    <row r="187" spans="2:127">
      <c r="B187" t="str">
        <f>_xlfn.XLOOKUP(D187,Table5[Ingredient],Table5[Category],"",FALSE)</f>
        <v/>
      </c>
      <c r="C187" s="33"/>
      <c r="D187" s="33"/>
      <c r="E187" s="33"/>
      <c r="F187" s="33"/>
      <c r="G187" s="33"/>
      <c r="H187" s="33"/>
      <c r="I187" s="33"/>
      <c r="J187" s="37" t="str">
        <f>IFERROR(INDEX('AveragePrices&amp;Codes'!G:AG, MATCH($D187, 'AveragePrices&amp;Codes'!$A:$A, 0), MATCH(Tool_clean!$E$2, 'AveragePrices&amp;Codes'!$G$1:$AG$1, 0)),"")</f>
        <v/>
      </c>
      <c r="K187" s="37" t="str">
        <f t="shared" si="194"/>
        <v/>
      </c>
      <c r="L187">
        <f>IFERROR(IF($F187="Raw",_xlfn.XLOOKUP(_xlfn.XLOOKUP(Tool_clean!$D187,'AveragePrices&amp;Codes'!$A:$A,'AveragePrices&amp;Codes'!$B:$B),AGRIBALYSE_Raw!$B:$B,AGRIBALYSE_Raw!O:O)*$E187,_xlfn.XLOOKUP(_xlfn.XLOOKUP(Tool_clean!$D187,'AveragePrices&amp;Codes'!$A:$A,'AveragePrices&amp;Codes'!$B:$B),AGRIBALYSE_Cooked!$C:$C,AGRIBALYSE_Cooked!P:P)*$E187),"")</f>
        <v>0</v>
      </c>
      <c r="M187">
        <f>IFERROR(IF($F187="Raw",_xlfn.XLOOKUP(_xlfn.XLOOKUP(Tool_clean!$D187,'AveragePrices&amp;Codes'!$A:$A,'AveragePrices&amp;Codes'!$B:$B),AGRIBALYSE_Raw!$B:$B,AGRIBALYSE_Raw!P:P)*$E187,_xlfn.XLOOKUP(_xlfn.XLOOKUP(Tool_clean!$D187,'AveragePrices&amp;Codes'!$A:$A,'AveragePrices&amp;Codes'!$B:$B),AGRIBALYSE_Cooked!$C:$C,AGRIBALYSE_Cooked!Q:Q)*$E187),"")</f>
        <v>0</v>
      </c>
      <c r="N187">
        <f>IFERROR(IF($F187="Raw",_xlfn.XLOOKUP(_xlfn.XLOOKUP(Tool_clean!$D187,'AveragePrices&amp;Codes'!$A:$A,'AveragePrices&amp;Codes'!$B:$B),AGRIBALYSE_Raw!$B:$B,AGRIBALYSE_Raw!Q:Q)*$E187,_xlfn.XLOOKUP(_xlfn.XLOOKUP(Tool_clean!$D187,'AveragePrices&amp;Codes'!$A:$A,'AveragePrices&amp;Codes'!$B:$B),AGRIBALYSE_Cooked!$C:$C,AGRIBALYSE_Cooked!R:R)*$E187),"")</f>
        <v>0</v>
      </c>
      <c r="O187">
        <f>IFERROR(IF($F187="Raw",_xlfn.XLOOKUP(_xlfn.XLOOKUP(Tool_clean!$D187,'AveragePrices&amp;Codes'!$A:$A,'AveragePrices&amp;Codes'!$B:$B),AGRIBALYSE_Raw!$B:$B,AGRIBALYSE_Raw!R:R)*$E187,_xlfn.XLOOKUP(_xlfn.XLOOKUP(Tool_clean!$D187,'AveragePrices&amp;Codes'!$A:$A,'AveragePrices&amp;Codes'!$B:$B),AGRIBALYSE_Cooked!$C:$C,AGRIBALYSE_Cooked!S:S)*$E187),"")</f>
        <v>0</v>
      </c>
      <c r="P187">
        <f>IFERROR(IF($F187="Raw",_xlfn.XLOOKUP(_xlfn.XLOOKUP(Tool_clean!$D187,'AveragePrices&amp;Codes'!$A:$A,'AveragePrices&amp;Codes'!$B:$B),AGRIBALYSE_Raw!$B:$B,AGRIBALYSE_Raw!S:S)*$E187,_xlfn.XLOOKUP(_xlfn.XLOOKUP(Tool_clean!$D187,'AveragePrices&amp;Codes'!$A:$A,'AveragePrices&amp;Codes'!$B:$B),AGRIBALYSE_Cooked!$C:$C,AGRIBALYSE_Cooked!T:T)*$E187),"")</f>
        <v>0</v>
      </c>
      <c r="Q187">
        <f>IFERROR(IF($F187="Raw",_xlfn.XLOOKUP(_xlfn.XLOOKUP(Tool_clean!$D187,'AveragePrices&amp;Codes'!$A:$A,'AveragePrices&amp;Codes'!$B:$B),AGRIBALYSE_Raw!$B:$B,AGRIBALYSE_Raw!T:T)*$E187,_xlfn.XLOOKUP(_xlfn.XLOOKUP(Tool_clean!$D187,'AveragePrices&amp;Codes'!$A:$A,'AveragePrices&amp;Codes'!$B:$B),AGRIBALYSE_Cooked!$C:$C,AGRIBALYSE_Cooked!U:U)*$E187),"")</f>
        <v>0</v>
      </c>
      <c r="R187">
        <f>IFERROR(IF($F187="Raw",_xlfn.XLOOKUP(_xlfn.XLOOKUP(Tool_clean!$D187,'AveragePrices&amp;Codes'!$A:$A,'AveragePrices&amp;Codes'!$B:$B),AGRIBALYSE_Raw!$B:$B,AGRIBALYSE_Raw!U:U)*$E187,_xlfn.XLOOKUP(_xlfn.XLOOKUP(Tool_clean!$D187,'AveragePrices&amp;Codes'!$A:$A,'AveragePrices&amp;Codes'!$B:$B),AGRIBALYSE_Cooked!$C:$C,AGRIBALYSE_Cooked!V:V)*$E187),"")</f>
        <v>0</v>
      </c>
      <c r="S187">
        <f>IFERROR(IF($F187="Raw",_xlfn.XLOOKUP(_xlfn.XLOOKUP(Tool_clean!$D187,'AveragePrices&amp;Codes'!$A:$A,'AveragePrices&amp;Codes'!$B:$B),AGRIBALYSE_Raw!$B:$B,AGRIBALYSE_Raw!V:V)*$E187,_xlfn.XLOOKUP(_xlfn.XLOOKUP(Tool_clean!$D187,'AveragePrices&amp;Codes'!$A:$A,'AveragePrices&amp;Codes'!$B:$B),AGRIBALYSE_Cooked!$C:$C,AGRIBALYSE_Cooked!W:W)*$E187),"")</f>
        <v>0</v>
      </c>
      <c r="T187">
        <f>IFERROR(IF($F187="Raw",_xlfn.XLOOKUP(_xlfn.XLOOKUP(Tool_clean!$D187,'AveragePrices&amp;Codes'!$A:$A,'AveragePrices&amp;Codes'!$B:$B),AGRIBALYSE_Raw!$B:$B,AGRIBALYSE_Raw!W:W)*$E187,_xlfn.XLOOKUP(_xlfn.XLOOKUP(Tool_clean!$D187,'AveragePrices&amp;Codes'!$A:$A,'AveragePrices&amp;Codes'!$B:$B),AGRIBALYSE_Cooked!$C:$C,AGRIBALYSE_Cooked!X:X)*$E187),"")</f>
        <v>0</v>
      </c>
      <c r="U187">
        <f>IFERROR(IF($F187="Raw",_xlfn.XLOOKUP(_xlfn.XLOOKUP(Tool_clean!$D187,'AveragePrices&amp;Codes'!$A:$A,'AveragePrices&amp;Codes'!$B:$B),AGRIBALYSE_Raw!$B:$B,AGRIBALYSE_Raw!X:X)*$E187,_xlfn.XLOOKUP(_xlfn.XLOOKUP(Tool_clean!$D187,'AveragePrices&amp;Codes'!$A:$A,'AveragePrices&amp;Codes'!$B:$B),AGRIBALYSE_Cooked!$C:$C,AGRIBALYSE_Cooked!Y:Y)*$E187),"")</f>
        <v>0</v>
      </c>
      <c r="V187">
        <f>IFERROR(IF($F187="Raw",_xlfn.XLOOKUP(_xlfn.XLOOKUP(Tool_clean!$D187,'AveragePrices&amp;Codes'!$A:$A,'AveragePrices&amp;Codes'!$B:$B),AGRIBALYSE_Raw!$B:$B,AGRIBALYSE_Raw!Y:Y)*$E187,_xlfn.XLOOKUP(_xlfn.XLOOKUP(Tool_clean!$D187,'AveragePrices&amp;Codes'!$A:$A,'AveragePrices&amp;Codes'!$B:$B),AGRIBALYSE_Cooked!$C:$C,AGRIBALYSE_Cooked!Z:Z)*$E187),"")</f>
        <v>0</v>
      </c>
      <c r="W187">
        <f>IFERROR(IF($F187="Raw",_xlfn.XLOOKUP(_xlfn.XLOOKUP(Tool_clean!$D187,'AveragePrices&amp;Codes'!$A:$A,'AveragePrices&amp;Codes'!$B:$B),AGRIBALYSE_Raw!$B:$B,AGRIBALYSE_Raw!Z:Z)*$E187,_xlfn.XLOOKUP(_xlfn.XLOOKUP(Tool_clean!$D187,'AveragePrices&amp;Codes'!$A:$A,'AveragePrices&amp;Codes'!$B:$B),AGRIBALYSE_Cooked!$C:$C,AGRIBALYSE_Cooked!AA:AA)*$E187),"")</f>
        <v>0</v>
      </c>
      <c r="X187">
        <f>IFERROR(IF($F187="Raw",_xlfn.XLOOKUP(_xlfn.XLOOKUP(Tool_clean!$D187,'AveragePrices&amp;Codes'!$A:$A,'AveragePrices&amp;Codes'!$B:$B),AGRIBALYSE_Raw!$B:$B,AGRIBALYSE_Raw!AA:AA)*$E187,_xlfn.XLOOKUP(_xlfn.XLOOKUP(Tool_clean!$D187,'AveragePrices&amp;Codes'!$A:$A,'AveragePrices&amp;Codes'!$B:$B),AGRIBALYSE_Cooked!$C:$C,AGRIBALYSE_Cooked!AB:AB)*$E187),"")</f>
        <v>0</v>
      </c>
      <c r="Y187">
        <f>IFERROR(IF($F187="Raw",_xlfn.XLOOKUP(_xlfn.XLOOKUP(Tool_clean!$D187,'AveragePrices&amp;Codes'!$A:$A,'AveragePrices&amp;Codes'!$B:$B),AGRIBALYSE_Raw!$B:$B,AGRIBALYSE_Raw!AB:AB)*$E187,_xlfn.XLOOKUP(_xlfn.XLOOKUP(Tool_clean!$D187,'AveragePrices&amp;Codes'!$A:$A,'AveragePrices&amp;Codes'!$B:$B),AGRIBALYSE_Cooked!$C:$C,AGRIBALYSE_Cooked!AC:AC)*$E187),"")</f>
        <v>0</v>
      </c>
      <c r="Z187">
        <f>IFERROR(IF($F187="Raw",_xlfn.XLOOKUP(_xlfn.XLOOKUP(Tool_clean!$D187,'AveragePrices&amp;Codes'!$A:$A,'AveragePrices&amp;Codes'!$B:$B),AGRIBALYSE_Raw!$B:$B,AGRIBALYSE_Raw!AC:AC)*$E187,_xlfn.XLOOKUP(_xlfn.XLOOKUP(Tool_clean!$D187,'AveragePrices&amp;Codes'!$A:$A,'AveragePrices&amp;Codes'!$B:$B),AGRIBALYSE_Cooked!$C:$C,AGRIBALYSE_Cooked!AD:AD)*$E187),"")</f>
        <v>0</v>
      </c>
      <c r="AA187">
        <f>IFERROR(IF($F187="Raw",_xlfn.XLOOKUP(_xlfn.XLOOKUP(Tool_clean!$D187,'AveragePrices&amp;Codes'!$A:$A,'AveragePrices&amp;Codes'!$B:$B),AGRIBALYSE_Raw!$B:$B,AGRIBALYSE_Raw!AD:AD)*$E187,_xlfn.XLOOKUP(_xlfn.XLOOKUP(Tool_clean!$D187,'AveragePrices&amp;Codes'!$A:$A,'AveragePrices&amp;Codes'!$B:$B),AGRIBALYSE_Cooked!$C:$C,AGRIBALYSE_Cooked!AE:AE)*$E187),"")</f>
        <v>0</v>
      </c>
      <c r="AB187" t="str" cm="1">
        <f t="array" ref="AB187">IFERROR(_xlfn.XLOOKUP(Tool_clean!$F187&amp;$E$2,'Cooking methods'!$A:$A&amp;'Cooking methods'!$B:$B,'Cooking methods'!C:C)*$E187,"")</f>
        <v/>
      </c>
      <c r="AC187" t="str" cm="1">
        <f t="array" ref="AC187">IFERROR(_xlfn.XLOOKUP(Tool_clean!$F187&amp;$E$2,'Cooking methods'!$A:$A&amp;'Cooking methods'!$B:$B,'Cooking methods'!D:D)*$E187,"")</f>
        <v/>
      </c>
      <c r="AD187" t="str" cm="1">
        <f t="array" ref="AD187">IFERROR(_xlfn.XLOOKUP(Tool_clean!$F187&amp;$E$2,'Cooking methods'!$A:$A&amp;'Cooking methods'!$B:$B,'Cooking methods'!E:E)*$E187,"")</f>
        <v/>
      </c>
      <c r="AE187" t="str" cm="1">
        <f t="array" ref="AE187">IFERROR(_xlfn.XLOOKUP(Tool_clean!$F187&amp;$E$2,'Cooking methods'!$A:$A&amp;'Cooking methods'!$B:$B,'Cooking methods'!F:F)*$E187,"")</f>
        <v/>
      </c>
      <c r="AF187" t="str" cm="1">
        <f t="array" ref="AF187">IFERROR(_xlfn.XLOOKUP(Tool_clean!$F187&amp;$E$2,'Cooking methods'!$A:$A&amp;'Cooking methods'!$B:$B,'Cooking methods'!G:G)*$E187,"")</f>
        <v/>
      </c>
      <c r="AG187" t="str" cm="1">
        <f t="array" ref="AG187">IFERROR(_xlfn.XLOOKUP(Tool_clean!$F187&amp;$E$2,'Cooking methods'!$A:$A&amp;'Cooking methods'!$B:$B,'Cooking methods'!H:H)*$E187,"")</f>
        <v/>
      </c>
      <c r="AH187" t="str" cm="1">
        <f t="array" ref="AH187">IFERROR(_xlfn.XLOOKUP(Tool_clean!$F187&amp;$E$2,'Cooking methods'!$A:$A&amp;'Cooking methods'!$B:$B,'Cooking methods'!I:I)*$E187,"")</f>
        <v/>
      </c>
      <c r="AI187" t="str" cm="1">
        <f t="array" ref="AI187">IFERROR(_xlfn.XLOOKUP(Tool_clean!$F187&amp;$E$2,'Cooking methods'!$A:$A&amp;'Cooking methods'!$B:$B,'Cooking methods'!J:J)*$E187,"")</f>
        <v/>
      </c>
      <c r="AJ187" t="str" cm="1">
        <f t="array" ref="AJ187">IFERROR(_xlfn.XLOOKUP(Tool_clean!$F187&amp;$E$2,'Cooking methods'!$A:$A&amp;'Cooking methods'!$B:$B,'Cooking methods'!K:K)*$E187,"")</f>
        <v/>
      </c>
      <c r="AK187" t="str" cm="1">
        <f t="array" ref="AK187">IFERROR(_xlfn.XLOOKUP(Tool_clean!$F187&amp;$E$2,'Cooking methods'!$A:$A&amp;'Cooking methods'!$B:$B,'Cooking methods'!L:L)*$E187,"")</f>
        <v/>
      </c>
      <c r="AL187" t="str" cm="1">
        <f t="array" ref="AL187">IFERROR(_xlfn.XLOOKUP(Tool_clean!$F187&amp;$E$2,'Cooking methods'!$A:$A&amp;'Cooking methods'!$B:$B,'Cooking methods'!M:M)*$E187,"")</f>
        <v/>
      </c>
      <c r="AM187" t="str" cm="1">
        <f t="array" ref="AM187">IFERROR(_xlfn.XLOOKUP(Tool_clean!$F187&amp;$E$2,'Cooking methods'!$A:$A&amp;'Cooking methods'!$B:$B,'Cooking methods'!N:N)*$E187,"")</f>
        <v/>
      </c>
      <c r="AN187" t="str" cm="1">
        <f t="array" ref="AN187">IFERROR(_xlfn.XLOOKUP(Tool_clean!$F187&amp;$E$2,'Cooking methods'!$A:$A&amp;'Cooking methods'!$B:$B,'Cooking methods'!O:O)*$E187,"")</f>
        <v/>
      </c>
      <c r="AO187" t="str" cm="1">
        <f t="array" ref="AO187">IFERROR(_xlfn.XLOOKUP(Tool_clean!$F187&amp;$E$2,'Cooking methods'!$A:$A&amp;'Cooking methods'!$B:$B,'Cooking methods'!P:P)*$E187,"")</f>
        <v/>
      </c>
      <c r="AP187" t="str" cm="1">
        <f t="array" ref="AP187">IFERROR(_xlfn.XLOOKUP(Tool_clean!$F187&amp;$E$2,'Cooking methods'!$A:$A&amp;'Cooking methods'!$B:$B,'Cooking methods'!Q:Q)*$E187,"")</f>
        <v/>
      </c>
      <c r="AQ187" t="str" cm="1">
        <f t="array" ref="AQ187">IFERROR(_xlfn.XLOOKUP(Tool_clean!$F187&amp;$E$2,'Cooking methods'!$A:$A&amp;'Cooking methods'!$B:$B,'Cooking methods'!R:R)*$E187,"")</f>
        <v/>
      </c>
      <c r="AR187" t="str" cm="1">
        <f t="array" ref="AR187">IFERROR(_xlfn.XLOOKUP(Tool_clean!$G187&amp;$E$2,'Waste management'!$A:$A&amp;'Waste management'!$B:$B,'Waste management'!C:C)*$E187,"")</f>
        <v/>
      </c>
      <c r="AS187" t="str" cm="1">
        <f t="array" ref="AS187">IFERROR(_xlfn.XLOOKUP(Tool_clean!$G187&amp;$E$2,'Waste management'!$A:$A&amp;'Waste management'!$B:$B,'Waste management'!D:D)*$E187,"")</f>
        <v/>
      </c>
      <c r="AT187" t="str" cm="1">
        <f t="array" ref="AT187">IFERROR(_xlfn.XLOOKUP(Tool_clean!$G187&amp;$E$2,'Waste management'!$A:$A&amp;'Waste management'!$B:$B,'Waste management'!E:E)*$E187,"")</f>
        <v/>
      </c>
      <c r="AU187" t="str" cm="1">
        <f t="array" ref="AU187">IFERROR(_xlfn.XLOOKUP(Tool_clean!$G187&amp;$E$2,'Waste management'!$A:$A&amp;'Waste management'!$B:$B,'Waste management'!F:F)*$E187,"")</f>
        <v/>
      </c>
      <c r="AV187" t="str" cm="1">
        <f t="array" ref="AV187">IFERROR(_xlfn.XLOOKUP(Tool_clean!$G187&amp;$E$2,'Waste management'!$A:$A&amp;'Waste management'!$B:$B,'Waste management'!G:G)*$E187,"")</f>
        <v/>
      </c>
      <c r="AW187" t="str" cm="1">
        <f t="array" ref="AW187">IFERROR(_xlfn.XLOOKUP(Tool_clean!$G187&amp;$E$2,'Waste management'!$A:$A&amp;'Waste management'!$B:$B,'Waste management'!H:H)*$E187,"")</f>
        <v/>
      </c>
      <c r="AX187" t="str" cm="1">
        <f t="array" ref="AX187">IFERROR(_xlfn.XLOOKUP(Tool_clean!$G187&amp;$E$2,'Waste management'!$A:$A&amp;'Waste management'!$B:$B,'Waste management'!I:I)*$E187,"")</f>
        <v/>
      </c>
      <c r="AY187" t="str" cm="1">
        <f t="array" ref="AY187">IFERROR(_xlfn.XLOOKUP(Tool_clean!$G187&amp;$E$2,'Waste management'!$A:$A&amp;'Waste management'!$B:$B,'Waste management'!J:J)*$E187,"")</f>
        <v/>
      </c>
      <c r="AZ187" t="str" cm="1">
        <f t="array" ref="AZ187">IFERROR(_xlfn.XLOOKUP(Tool_clean!$G187&amp;$E$2,'Waste management'!$A:$A&amp;'Waste management'!$B:$B,'Waste management'!K:K)*$E187,"")</f>
        <v/>
      </c>
      <c r="BA187" t="str" cm="1">
        <f t="array" ref="BA187">IFERROR(_xlfn.XLOOKUP(Tool_clean!$G187&amp;$E$2,'Waste management'!$A:$A&amp;'Waste management'!$B:$B,'Waste management'!L:L)*$E187,"")</f>
        <v/>
      </c>
      <c r="BB187" t="str" cm="1">
        <f t="array" ref="BB187">IFERROR(_xlfn.XLOOKUP(Tool_clean!$G187&amp;$E$2,'Waste management'!$A:$A&amp;'Waste management'!$B:$B,'Waste management'!M:M)*$E187,"")</f>
        <v/>
      </c>
      <c r="BC187" t="str" cm="1">
        <f t="array" ref="BC187">IFERROR(_xlfn.XLOOKUP(Tool_clean!$G187&amp;$E$2,'Waste management'!$A:$A&amp;'Waste management'!$B:$B,'Waste management'!N:N)*$E187,"")</f>
        <v/>
      </c>
      <c r="BD187" t="str" cm="1">
        <f t="array" ref="BD187">IFERROR(_xlfn.XLOOKUP(Tool_clean!$G187&amp;$E$2,'Waste management'!$A:$A&amp;'Waste management'!$B:$B,'Waste management'!O:O)*$E187,"")</f>
        <v/>
      </c>
      <c r="BE187" t="str" cm="1">
        <f t="array" ref="BE187">IFERROR(_xlfn.XLOOKUP(Tool_clean!$G187&amp;$E$2,'Waste management'!$A:$A&amp;'Waste management'!$B:$B,'Waste management'!P:P)*$E187,"")</f>
        <v/>
      </c>
      <c r="BF187" t="str" cm="1">
        <f t="array" ref="BF187">IFERROR(_xlfn.XLOOKUP(Tool_clean!$G187&amp;$E$2,'Waste management'!$A:$A&amp;'Waste management'!$B:$B,'Waste management'!Q:Q)*$E187,"")</f>
        <v/>
      </c>
      <c r="BG187" t="str" cm="1">
        <f t="array" ref="BG187">IFERROR(_xlfn.XLOOKUP(Tool_clean!$G187&amp;$E$2,'Waste management'!$A:$A&amp;'Waste management'!$B:$B,'Waste management'!R:R)*$E187,"")</f>
        <v/>
      </c>
      <c r="BH187" t="str">
        <f>IFERROR((L187+AR187+AB187)*_xlfn.XLOOKUP(Tool_clean!BH$4,Monetization_Factors!$A:$A,Monetization_Factors!$D:$D),"")</f>
        <v/>
      </c>
      <c r="BI187" t="str">
        <f>IFERROR((M187+AS187+AC187)*_xlfn.XLOOKUP(Tool_clean!BI$4,Monetization_Factors!$A:$A,Monetization_Factors!$D:$D),"")</f>
        <v/>
      </c>
      <c r="BJ187" t="str">
        <f>IFERROR((N187+AT187+AD187)*_xlfn.XLOOKUP(Tool_clean!BJ$4,Monetization_Factors!$A:$A,Monetization_Factors!$D:$D),"")</f>
        <v/>
      </c>
      <c r="BK187" t="str">
        <f>IFERROR((O187+AU187+AE187)*_xlfn.XLOOKUP(Tool_clean!BK$4,Monetization_Factors!$A:$A,Monetization_Factors!$D:$D),"")</f>
        <v/>
      </c>
      <c r="BL187" t="str">
        <f>IFERROR((P187+AV187+AF187)*_xlfn.XLOOKUP(Tool_clean!BL$4,Monetization_Factors!$A:$A,Monetization_Factors!$D:$D),"")</f>
        <v/>
      </c>
      <c r="BM187" t="str">
        <f>IFERROR((Q187+AW187+AG187)*_xlfn.XLOOKUP(Tool_clean!BM$4,Monetization_Factors!$A:$A,Monetization_Factors!$D:$D),"")</f>
        <v/>
      </c>
      <c r="BN187" t="str">
        <f>IFERROR((R187+AX187+AH187)*_xlfn.XLOOKUP(Tool_clean!BN$4,Monetization_Factors!$A:$A,Monetization_Factors!$D:$D),"")</f>
        <v/>
      </c>
      <c r="BO187" t="str">
        <f>IFERROR((S187+AY187+AI187)*_xlfn.XLOOKUP(Tool_clean!BO$4,Monetization_Factors!$A:$A,Monetization_Factors!$D:$D),"")</f>
        <v/>
      </c>
      <c r="BP187" t="str">
        <f>IFERROR((T187+AZ187+AJ187)*_xlfn.XLOOKUP(Tool_clean!BP$4,Monetization_Factors!$A:$A,Monetization_Factors!$D:$D),"")</f>
        <v/>
      </c>
      <c r="BQ187" t="str">
        <f>IFERROR((U187+BA187+AK187)*_xlfn.XLOOKUP(Tool_clean!BQ$4,Monetization_Factors!$A:$A,Monetization_Factors!$D:$D),"")</f>
        <v/>
      </c>
      <c r="BR187" t="str">
        <f>IFERROR((V187+BB187+AL187)*_xlfn.XLOOKUP(Tool_clean!BR$4,Monetization_Factors!$A:$A,Monetization_Factors!$D:$D),"")</f>
        <v/>
      </c>
      <c r="BS187" t="str">
        <f>IFERROR((W187+BC187+AM187)*_xlfn.XLOOKUP(Tool_clean!BS$4,Monetization_Factors!$A:$A,Monetization_Factors!$D:$D),"")</f>
        <v/>
      </c>
      <c r="BT187" t="str">
        <f>IFERROR((X187+BD187+AN187)*_xlfn.XLOOKUP(Tool_clean!BT$4,Monetization_Factors!$A:$A,Monetization_Factors!$D:$D),"")</f>
        <v/>
      </c>
      <c r="BU187" t="str">
        <f>IFERROR((Y187+BE187+AO187)*_xlfn.XLOOKUP(Tool_clean!BU$4,Monetization_Factors!$A:$A,Monetization_Factors!$D:$D),"")</f>
        <v/>
      </c>
      <c r="BV187" t="str">
        <f>IFERROR((Z187+BF187+AP187)*_xlfn.XLOOKUP(Tool_clean!BV$4,Monetization_Factors!$A:$A,Monetization_Factors!$D:$D),"")</f>
        <v/>
      </c>
      <c r="BW187" t="str">
        <f>IFERROR((AA187+BG187+AQ187)*_xlfn.XLOOKUP(Tool_clean!BW$4,Monetization_Factors!$A:$A,Monetization_Factors!$D:$D),"")</f>
        <v/>
      </c>
      <c r="BX187" s="38" t="str" cm="1">
        <f t="array" ref="BX187">IFERROR(_xlfn.IFS(I187&gt;0,I187*E187,I187="",J187*E187),"")</f>
        <v/>
      </c>
      <c r="BY187" s="38">
        <f t="shared" si="195"/>
        <v>0</v>
      </c>
      <c r="BZ187" s="38" t="str">
        <f t="shared" si="196"/>
        <v/>
      </c>
      <c r="CA187" s="38" t="str">
        <f t="shared" si="197"/>
        <v/>
      </c>
      <c r="CB187" t="str">
        <f t="shared" si="230"/>
        <v/>
      </c>
      <c r="CC187" t="str">
        <f t="shared" si="231"/>
        <v/>
      </c>
      <c r="CD187" t="str">
        <f t="shared" si="232"/>
        <v/>
      </c>
      <c r="CE187" t="str">
        <f t="shared" si="233"/>
        <v/>
      </c>
      <c r="CF187" t="str">
        <f t="shared" si="234"/>
        <v/>
      </c>
      <c r="CG187" t="str">
        <f t="shared" si="235"/>
        <v/>
      </c>
      <c r="CH187" t="str">
        <f t="shared" si="236"/>
        <v/>
      </c>
      <c r="CI187" t="str">
        <f t="shared" si="237"/>
        <v/>
      </c>
      <c r="CJ187" t="str">
        <f t="shared" si="238"/>
        <v/>
      </c>
      <c r="CK187" t="str">
        <f t="shared" si="239"/>
        <v/>
      </c>
      <c r="CL187" t="str">
        <f t="shared" si="240"/>
        <v/>
      </c>
      <c r="CM187" t="str">
        <f t="shared" si="241"/>
        <v/>
      </c>
      <c r="CN187" t="str">
        <f t="shared" si="242"/>
        <v/>
      </c>
      <c r="CO187" t="str">
        <f t="shared" si="243"/>
        <v/>
      </c>
      <c r="CP187" t="str">
        <f t="shared" si="244"/>
        <v/>
      </c>
      <c r="CQ187" t="str">
        <f t="shared" si="213"/>
        <v/>
      </c>
      <c r="CR187" t="str">
        <f t="shared" si="245"/>
        <v/>
      </c>
      <c r="CS187" t="str">
        <f t="shared" si="246"/>
        <v/>
      </c>
      <c r="CT187" t="str">
        <f t="shared" si="247"/>
        <v/>
      </c>
      <c r="CU187" t="str">
        <f t="shared" si="248"/>
        <v/>
      </c>
      <c r="CV187" t="str">
        <f t="shared" si="249"/>
        <v/>
      </c>
      <c r="CW187" t="str">
        <f t="shared" si="250"/>
        <v/>
      </c>
      <c r="CX187" t="str">
        <f t="shared" si="251"/>
        <v/>
      </c>
      <c r="CY187" t="str">
        <f t="shared" si="252"/>
        <v/>
      </c>
      <c r="CZ187" t="str">
        <f t="shared" si="253"/>
        <v/>
      </c>
      <c r="DA187" t="str">
        <f t="shared" si="254"/>
        <v/>
      </c>
      <c r="DB187" t="str">
        <f t="shared" si="255"/>
        <v/>
      </c>
      <c r="DC187" t="str">
        <f t="shared" si="256"/>
        <v/>
      </c>
      <c r="DD187" t="str">
        <f t="shared" si="257"/>
        <v/>
      </c>
      <c r="DE187" t="str">
        <f t="shared" si="258"/>
        <v/>
      </c>
      <c r="DF187" t="str">
        <f t="shared" si="259"/>
        <v/>
      </c>
      <c r="DG187" t="str">
        <f t="shared" si="229"/>
        <v/>
      </c>
      <c r="DH187" s="5" t="str">
        <f>IFERROR((CR187*$B$2*(1-$H187)*('CAR.CAP_per person'!B$2))/(_xlfn.XLOOKUP($E$2,EU_countries_GDP!$A$2:$A$29,EU_countries_GDP!$E$2:$E$29)),"")</f>
        <v/>
      </c>
      <c r="DI187" s="5" t="str">
        <f>IFERROR((CS187*$B$2*(1-$H187)*('CAR.CAP_per person'!C$2))/(_xlfn.XLOOKUP($E$2,EU_countries_GDP!$A$2:$A$29,EU_countries_GDP!$E$2:$E$29)),"")</f>
        <v/>
      </c>
      <c r="DJ187" s="5" t="str">
        <f>IFERROR((CT187*$B$2*(1-$H187)*('CAR.CAP_per person'!D$2))/(_xlfn.XLOOKUP($E$2,EU_countries_GDP!$A$2:$A$29,EU_countries_GDP!$E$2:$E$29)),"")</f>
        <v/>
      </c>
      <c r="DK187" s="5" t="str">
        <f>IFERROR((CU187*$B$2*(1-$H187)*('CAR.CAP_per person'!E$2))/(_xlfn.XLOOKUP($E$2,EU_countries_GDP!$A$2:$A$29,EU_countries_GDP!$E$2:$E$29)),"")</f>
        <v/>
      </c>
      <c r="DL187" s="5" t="str">
        <f>IFERROR((CV187*$B$2*(1-$H187)*('CAR.CAP_per person'!F$2))/(_xlfn.XLOOKUP($E$2,EU_countries_GDP!$A$2:$A$29,EU_countries_GDP!$E$2:$E$29)),"")</f>
        <v/>
      </c>
      <c r="DM187" s="5" t="str">
        <f>IFERROR((CW187*$B$2*(1-$H187)*('CAR.CAP_per person'!G$2))/(_xlfn.XLOOKUP($E$2,EU_countries_GDP!$A$2:$A$29,EU_countries_GDP!$E$2:$E$29)),"")</f>
        <v/>
      </c>
      <c r="DN187" s="5" t="str">
        <f>IFERROR((CX187*$B$2*(1-$H187)*('CAR.CAP_per person'!H$2))/(_xlfn.XLOOKUP($E$2,EU_countries_GDP!$A$2:$A$29,EU_countries_GDP!$E$2:$E$29)),"")</f>
        <v/>
      </c>
      <c r="DO187" s="5" t="str">
        <f>IFERROR((CY187*$B$2*(1-$H187)*('CAR.CAP_per person'!I$2))/(_xlfn.XLOOKUP($E$2,EU_countries_GDP!$A$2:$A$29,EU_countries_GDP!$E$2:$E$29)),"")</f>
        <v/>
      </c>
      <c r="DP187" s="5" t="str">
        <f>IFERROR((CZ187*$B$2*(1-$H187)*('CAR.CAP_per person'!J$2))/(_xlfn.XLOOKUP($E$2,EU_countries_GDP!$A$2:$A$29,EU_countries_GDP!$E$2:$E$29)),"")</f>
        <v/>
      </c>
      <c r="DQ187" s="5" t="str">
        <f>IFERROR((DA187*$B$2*(1-$H187)*('CAR.CAP_per person'!K$2))/(_xlfn.XLOOKUP($E$2,EU_countries_GDP!$A$2:$A$29,EU_countries_GDP!$E$2:$E$29)),"")</f>
        <v/>
      </c>
      <c r="DR187" s="5" t="str">
        <f>IFERROR((DB187*$B$2*(1-$H187)*('CAR.CAP_per person'!L$2))/(_xlfn.XLOOKUP($E$2,EU_countries_GDP!$A$2:$A$29,EU_countries_GDP!$E$2:$E$29)),"")</f>
        <v/>
      </c>
      <c r="DS187" s="5" t="str">
        <f>IFERROR((DC187*$B$2*(1-$H187)*('CAR.CAP_per person'!M$2))/(_xlfn.XLOOKUP($E$2,EU_countries_GDP!$A$2:$A$29,EU_countries_GDP!$E$2:$E$29)),"")</f>
        <v/>
      </c>
      <c r="DT187" s="5" t="str">
        <f>IFERROR((DD187*$B$2*(1-$H187)*('CAR.CAP_per person'!N$2))/(_xlfn.XLOOKUP($E$2,EU_countries_GDP!$A$2:$A$29,EU_countries_GDP!$E$2:$E$29)),"")</f>
        <v/>
      </c>
      <c r="DU187" s="5" t="str">
        <f>IFERROR((DE187*$B$2*(1-$H187)*('CAR.CAP_per person'!O$2))/(_xlfn.XLOOKUP($E$2,EU_countries_GDP!$A$2:$A$29,EU_countries_GDP!$E$2:$E$29)),"")</f>
        <v/>
      </c>
      <c r="DV187" s="5" t="str">
        <f>IFERROR((DF187*$B$2*(1-$H187)*('CAR.CAP_per person'!P$2))/(_xlfn.XLOOKUP($E$2,EU_countries_GDP!$A$2:$A$29,EU_countries_GDP!$E$2:$E$29)),"")</f>
        <v/>
      </c>
      <c r="DW187" s="5" t="str">
        <f>IFERROR((DG187*$B$2*(1-$H187)*('CAR.CAP_per person'!Q$2))/(_xlfn.XLOOKUP($E$2,EU_countries_GDP!$A$2:$A$29,EU_countries_GDP!$E$2:$E$29)),"")</f>
        <v/>
      </c>
    </row>
    <row r="188" spans="2:127">
      <c r="B188" t="str">
        <f>_xlfn.XLOOKUP(D188,Table5[Ingredient],Table5[Category],"",FALSE)</f>
        <v/>
      </c>
      <c r="C188" s="33"/>
      <c r="D188" s="33"/>
      <c r="E188" s="33"/>
      <c r="F188" s="33"/>
      <c r="G188" s="33"/>
      <c r="H188" s="33"/>
      <c r="I188" s="33"/>
      <c r="J188" s="37" t="str">
        <f>IFERROR(INDEX('AveragePrices&amp;Codes'!G:AG, MATCH($D188, 'AveragePrices&amp;Codes'!$A:$A, 0), MATCH(Tool_clean!$E$2, 'AveragePrices&amp;Codes'!$G$1:$AG$1, 0)),"")</f>
        <v/>
      </c>
      <c r="K188" s="37" t="str">
        <f t="shared" si="194"/>
        <v/>
      </c>
      <c r="L188">
        <f>IFERROR(IF($F188="Raw",_xlfn.XLOOKUP(_xlfn.XLOOKUP(Tool_clean!$D188,'AveragePrices&amp;Codes'!$A:$A,'AveragePrices&amp;Codes'!$B:$B),AGRIBALYSE_Raw!$B:$B,AGRIBALYSE_Raw!O:O)*$E188,_xlfn.XLOOKUP(_xlfn.XLOOKUP(Tool_clean!$D188,'AveragePrices&amp;Codes'!$A:$A,'AveragePrices&amp;Codes'!$B:$B),AGRIBALYSE_Cooked!$C:$C,AGRIBALYSE_Cooked!P:P)*$E188),"")</f>
        <v>0</v>
      </c>
      <c r="M188">
        <f>IFERROR(IF($F188="Raw",_xlfn.XLOOKUP(_xlfn.XLOOKUP(Tool_clean!$D188,'AveragePrices&amp;Codes'!$A:$A,'AveragePrices&amp;Codes'!$B:$B),AGRIBALYSE_Raw!$B:$B,AGRIBALYSE_Raw!P:P)*$E188,_xlfn.XLOOKUP(_xlfn.XLOOKUP(Tool_clean!$D188,'AveragePrices&amp;Codes'!$A:$A,'AveragePrices&amp;Codes'!$B:$B),AGRIBALYSE_Cooked!$C:$C,AGRIBALYSE_Cooked!Q:Q)*$E188),"")</f>
        <v>0</v>
      </c>
      <c r="N188">
        <f>IFERROR(IF($F188="Raw",_xlfn.XLOOKUP(_xlfn.XLOOKUP(Tool_clean!$D188,'AveragePrices&amp;Codes'!$A:$A,'AveragePrices&amp;Codes'!$B:$B),AGRIBALYSE_Raw!$B:$B,AGRIBALYSE_Raw!Q:Q)*$E188,_xlfn.XLOOKUP(_xlfn.XLOOKUP(Tool_clean!$D188,'AveragePrices&amp;Codes'!$A:$A,'AveragePrices&amp;Codes'!$B:$B),AGRIBALYSE_Cooked!$C:$C,AGRIBALYSE_Cooked!R:R)*$E188),"")</f>
        <v>0</v>
      </c>
      <c r="O188">
        <f>IFERROR(IF($F188="Raw",_xlfn.XLOOKUP(_xlfn.XLOOKUP(Tool_clean!$D188,'AveragePrices&amp;Codes'!$A:$A,'AveragePrices&amp;Codes'!$B:$B),AGRIBALYSE_Raw!$B:$B,AGRIBALYSE_Raw!R:R)*$E188,_xlfn.XLOOKUP(_xlfn.XLOOKUP(Tool_clean!$D188,'AveragePrices&amp;Codes'!$A:$A,'AveragePrices&amp;Codes'!$B:$B),AGRIBALYSE_Cooked!$C:$C,AGRIBALYSE_Cooked!S:S)*$E188),"")</f>
        <v>0</v>
      </c>
      <c r="P188">
        <f>IFERROR(IF($F188="Raw",_xlfn.XLOOKUP(_xlfn.XLOOKUP(Tool_clean!$D188,'AveragePrices&amp;Codes'!$A:$A,'AveragePrices&amp;Codes'!$B:$B),AGRIBALYSE_Raw!$B:$B,AGRIBALYSE_Raw!S:S)*$E188,_xlfn.XLOOKUP(_xlfn.XLOOKUP(Tool_clean!$D188,'AveragePrices&amp;Codes'!$A:$A,'AveragePrices&amp;Codes'!$B:$B),AGRIBALYSE_Cooked!$C:$C,AGRIBALYSE_Cooked!T:T)*$E188),"")</f>
        <v>0</v>
      </c>
      <c r="Q188">
        <f>IFERROR(IF($F188="Raw",_xlfn.XLOOKUP(_xlfn.XLOOKUP(Tool_clean!$D188,'AveragePrices&amp;Codes'!$A:$A,'AveragePrices&amp;Codes'!$B:$B),AGRIBALYSE_Raw!$B:$B,AGRIBALYSE_Raw!T:T)*$E188,_xlfn.XLOOKUP(_xlfn.XLOOKUP(Tool_clean!$D188,'AveragePrices&amp;Codes'!$A:$A,'AveragePrices&amp;Codes'!$B:$B),AGRIBALYSE_Cooked!$C:$C,AGRIBALYSE_Cooked!U:U)*$E188),"")</f>
        <v>0</v>
      </c>
      <c r="R188">
        <f>IFERROR(IF($F188="Raw",_xlfn.XLOOKUP(_xlfn.XLOOKUP(Tool_clean!$D188,'AveragePrices&amp;Codes'!$A:$A,'AveragePrices&amp;Codes'!$B:$B),AGRIBALYSE_Raw!$B:$B,AGRIBALYSE_Raw!U:U)*$E188,_xlfn.XLOOKUP(_xlfn.XLOOKUP(Tool_clean!$D188,'AveragePrices&amp;Codes'!$A:$A,'AveragePrices&amp;Codes'!$B:$B),AGRIBALYSE_Cooked!$C:$C,AGRIBALYSE_Cooked!V:V)*$E188),"")</f>
        <v>0</v>
      </c>
      <c r="S188">
        <f>IFERROR(IF($F188="Raw",_xlfn.XLOOKUP(_xlfn.XLOOKUP(Tool_clean!$D188,'AveragePrices&amp;Codes'!$A:$A,'AveragePrices&amp;Codes'!$B:$B),AGRIBALYSE_Raw!$B:$B,AGRIBALYSE_Raw!V:V)*$E188,_xlfn.XLOOKUP(_xlfn.XLOOKUP(Tool_clean!$D188,'AveragePrices&amp;Codes'!$A:$A,'AveragePrices&amp;Codes'!$B:$B),AGRIBALYSE_Cooked!$C:$C,AGRIBALYSE_Cooked!W:W)*$E188),"")</f>
        <v>0</v>
      </c>
      <c r="T188">
        <f>IFERROR(IF($F188="Raw",_xlfn.XLOOKUP(_xlfn.XLOOKUP(Tool_clean!$D188,'AveragePrices&amp;Codes'!$A:$A,'AveragePrices&amp;Codes'!$B:$B),AGRIBALYSE_Raw!$B:$B,AGRIBALYSE_Raw!W:W)*$E188,_xlfn.XLOOKUP(_xlfn.XLOOKUP(Tool_clean!$D188,'AveragePrices&amp;Codes'!$A:$A,'AveragePrices&amp;Codes'!$B:$B),AGRIBALYSE_Cooked!$C:$C,AGRIBALYSE_Cooked!X:X)*$E188),"")</f>
        <v>0</v>
      </c>
      <c r="U188">
        <f>IFERROR(IF($F188="Raw",_xlfn.XLOOKUP(_xlfn.XLOOKUP(Tool_clean!$D188,'AveragePrices&amp;Codes'!$A:$A,'AveragePrices&amp;Codes'!$B:$B),AGRIBALYSE_Raw!$B:$B,AGRIBALYSE_Raw!X:X)*$E188,_xlfn.XLOOKUP(_xlfn.XLOOKUP(Tool_clean!$D188,'AveragePrices&amp;Codes'!$A:$A,'AveragePrices&amp;Codes'!$B:$B),AGRIBALYSE_Cooked!$C:$C,AGRIBALYSE_Cooked!Y:Y)*$E188),"")</f>
        <v>0</v>
      </c>
      <c r="V188">
        <f>IFERROR(IF($F188="Raw",_xlfn.XLOOKUP(_xlfn.XLOOKUP(Tool_clean!$D188,'AveragePrices&amp;Codes'!$A:$A,'AveragePrices&amp;Codes'!$B:$B),AGRIBALYSE_Raw!$B:$B,AGRIBALYSE_Raw!Y:Y)*$E188,_xlfn.XLOOKUP(_xlfn.XLOOKUP(Tool_clean!$D188,'AveragePrices&amp;Codes'!$A:$A,'AveragePrices&amp;Codes'!$B:$B),AGRIBALYSE_Cooked!$C:$C,AGRIBALYSE_Cooked!Z:Z)*$E188),"")</f>
        <v>0</v>
      </c>
      <c r="W188">
        <f>IFERROR(IF($F188="Raw",_xlfn.XLOOKUP(_xlfn.XLOOKUP(Tool_clean!$D188,'AveragePrices&amp;Codes'!$A:$A,'AveragePrices&amp;Codes'!$B:$B),AGRIBALYSE_Raw!$B:$B,AGRIBALYSE_Raw!Z:Z)*$E188,_xlfn.XLOOKUP(_xlfn.XLOOKUP(Tool_clean!$D188,'AveragePrices&amp;Codes'!$A:$A,'AveragePrices&amp;Codes'!$B:$B),AGRIBALYSE_Cooked!$C:$C,AGRIBALYSE_Cooked!AA:AA)*$E188),"")</f>
        <v>0</v>
      </c>
      <c r="X188">
        <f>IFERROR(IF($F188="Raw",_xlfn.XLOOKUP(_xlfn.XLOOKUP(Tool_clean!$D188,'AveragePrices&amp;Codes'!$A:$A,'AveragePrices&amp;Codes'!$B:$B),AGRIBALYSE_Raw!$B:$B,AGRIBALYSE_Raw!AA:AA)*$E188,_xlfn.XLOOKUP(_xlfn.XLOOKUP(Tool_clean!$D188,'AveragePrices&amp;Codes'!$A:$A,'AveragePrices&amp;Codes'!$B:$B),AGRIBALYSE_Cooked!$C:$C,AGRIBALYSE_Cooked!AB:AB)*$E188),"")</f>
        <v>0</v>
      </c>
      <c r="Y188">
        <f>IFERROR(IF($F188="Raw",_xlfn.XLOOKUP(_xlfn.XLOOKUP(Tool_clean!$D188,'AveragePrices&amp;Codes'!$A:$A,'AveragePrices&amp;Codes'!$B:$B),AGRIBALYSE_Raw!$B:$B,AGRIBALYSE_Raw!AB:AB)*$E188,_xlfn.XLOOKUP(_xlfn.XLOOKUP(Tool_clean!$D188,'AveragePrices&amp;Codes'!$A:$A,'AveragePrices&amp;Codes'!$B:$B),AGRIBALYSE_Cooked!$C:$C,AGRIBALYSE_Cooked!AC:AC)*$E188),"")</f>
        <v>0</v>
      </c>
      <c r="Z188">
        <f>IFERROR(IF($F188="Raw",_xlfn.XLOOKUP(_xlfn.XLOOKUP(Tool_clean!$D188,'AveragePrices&amp;Codes'!$A:$A,'AveragePrices&amp;Codes'!$B:$B),AGRIBALYSE_Raw!$B:$B,AGRIBALYSE_Raw!AC:AC)*$E188,_xlfn.XLOOKUP(_xlfn.XLOOKUP(Tool_clean!$D188,'AveragePrices&amp;Codes'!$A:$A,'AveragePrices&amp;Codes'!$B:$B),AGRIBALYSE_Cooked!$C:$C,AGRIBALYSE_Cooked!AD:AD)*$E188),"")</f>
        <v>0</v>
      </c>
      <c r="AA188">
        <f>IFERROR(IF($F188="Raw",_xlfn.XLOOKUP(_xlfn.XLOOKUP(Tool_clean!$D188,'AveragePrices&amp;Codes'!$A:$A,'AveragePrices&amp;Codes'!$B:$B),AGRIBALYSE_Raw!$B:$B,AGRIBALYSE_Raw!AD:AD)*$E188,_xlfn.XLOOKUP(_xlfn.XLOOKUP(Tool_clean!$D188,'AveragePrices&amp;Codes'!$A:$A,'AveragePrices&amp;Codes'!$B:$B),AGRIBALYSE_Cooked!$C:$C,AGRIBALYSE_Cooked!AE:AE)*$E188),"")</f>
        <v>0</v>
      </c>
      <c r="AB188" t="str" cm="1">
        <f t="array" ref="AB188">IFERROR(_xlfn.XLOOKUP(Tool_clean!$F188&amp;$E$2,'Cooking methods'!$A:$A&amp;'Cooking methods'!$B:$B,'Cooking methods'!C:C)*$E188,"")</f>
        <v/>
      </c>
      <c r="AC188" t="str" cm="1">
        <f t="array" ref="AC188">IFERROR(_xlfn.XLOOKUP(Tool_clean!$F188&amp;$E$2,'Cooking methods'!$A:$A&amp;'Cooking methods'!$B:$B,'Cooking methods'!D:D)*$E188,"")</f>
        <v/>
      </c>
      <c r="AD188" t="str" cm="1">
        <f t="array" ref="AD188">IFERROR(_xlfn.XLOOKUP(Tool_clean!$F188&amp;$E$2,'Cooking methods'!$A:$A&amp;'Cooking methods'!$B:$B,'Cooking methods'!E:E)*$E188,"")</f>
        <v/>
      </c>
      <c r="AE188" t="str" cm="1">
        <f t="array" ref="AE188">IFERROR(_xlfn.XLOOKUP(Tool_clean!$F188&amp;$E$2,'Cooking methods'!$A:$A&amp;'Cooking methods'!$B:$B,'Cooking methods'!F:F)*$E188,"")</f>
        <v/>
      </c>
      <c r="AF188" t="str" cm="1">
        <f t="array" ref="AF188">IFERROR(_xlfn.XLOOKUP(Tool_clean!$F188&amp;$E$2,'Cooking methods'!$A:$A&amp;'Cooking methods'!$B:$B,'Cooking methods'!G:G)*$E188,"")</f>
        <v/>
      </c>
      <c r="AG188" t="str" cm="1">
        <f t="array" ref="AG188">IFERROR(_xlfn.XLOOKUP(Tool_clean!$F188&amp;$E$2,'Cooking methods'!$A:$A&amp;'Cooking methods'!$B:$B,'Cooking methods'!H:H)*$E188,"")</f>
        <v/>
      </c>
      <c r="AH188" t="str" cm="1">
        <f t="array" ref="AH188">IFERROR(_xlfn.XLOOKUP(Tool_clean!$F188&amp;$E$2,'Cooking methods'!$A:$A&amp;'Cooking methods'!$B:$B,'Cooking methods'!I:I)*$E188,"")</f>
        <v/>
      </c>
      <c r="AI188" t="str" cm="1">
        <f t="array" ref="AI188">IFERROR(_xlfn.XLOOKUP(Tool_clean!$F188&amp;$E$2,'Cooking methods'!$A:$A&amp;'Cooking methods'!$B:$B,'Cooking methods'!J:J)*$E188,"")</f>
        <v/>
      </c>
      <c r="AJ188" t="str" cm="1">
        <f t="array" ref="AJ188">IFERROR(_xlfn.XLOOKUP(Tool_clean!$F188&amp;$E$2,'Cooking methods'!$A:$A&amp;'Cooking methods'!$B:$B,'Cooking methods'!K:K)*$E188,"")</f>
        <v/>
      </c>
      <c r="AK188" t="str" cm="1">
        <f t="array" ref="AK188">IFERROR(_xlfn.XLOOKUP(Tool_clean!$F188&amp;$E$2,'Cooking methods'!$A:$A&amp;'Cooking methods'!$B:$B,'Cooking methods'!L:L)*$E188,"")</f>
        <v/>
      </c>
      <c r="AL188" t="str" cm="1">
        <f t="array" ref="AL188">IFERROR(_xlfn.XLOOKUP(Tool_clean!$F188&amp;$E$2,'Cooking methods'!$A:$A&amp;'Cooking methods'!$B:$B,'Cooking methods'!M:M)*$E188,"")</f>
        <v/>
      </c>
      <c r="AM188" t="str" cm="1">
        <f t="array" ref="AM188">IFERROR(_xlfn.XLOOKUP(Tool_clean!$F188&amp;$E$2,'Cooking methods'!$A:$A&amp;'Cooking methods'!$B:$B,'Cooking methods'!N:N)*$E188,"")</f>
        <v/>
      </c>
      <c r="AN188" t="str" cm="1">
        <f t="array" ref="AN188">IFERROR(_xlfn.XLOOKUP(Tool_clean!$F188&amp;$E$2,'Cooking methods'!$A:$A&amp;'Cooking methods'!$B:$B,'Cooking methods'!O:O)*$E188,"")</f>
        <v/>
      </c>
      <c r="AO188" t="str" cm="1">
        <f t="array" ref="AO188">IFERROR(_xlfn.XLOOKUP(Tool_clean!$F188&amp;$E$2,'Cooking methods'!$A:$A&amp;'Cooking methods'!$B:$B,'Cooking methods'!P:P)*$E188,"")</f>
        <v/>
      </c>
      <c r="AP188" t="str" cm="1">
        <f t="array" ref="AP188">IFERROR(_xlfn.XLOOKUP(Tool_clean!$F188&amp;$E$2,'Cooking methods'!$A:$A&amp;'Cooking methods'!$B:$B,'Cooking methods'!Q:Q)*$E188,"")</f>
        <v/>
      </c>
      <c r="AQ188" t="str" cm="1">
        <f t="array" ref="AQ188">IFERROR(_xlfn.XLOOKUP(Tool_clean!$F188&amp;$E$2,'Cooking methods'!$A:$A&amp;'Cooking methods'!$B:$B,'Cooking methods'!R:R)*$E188,"")</f>
        <v/>
      </c>
      <c r="AR188" t="str" cm="1">
        <f t="array" ref="AR188">IFERROR(_xlfn.XLOOKUP(Tool_clean!$G188&amp;$E$2,'Waste management'!$A:$A&amp;'Waste management'!$B:$B,'Waste management'!C:C)*$E188,"")</f>
        <v/>
      </c>
      <c r="AS188" t="str" cm="1">
        <f t="array" ref="AS188">IFERROR(_xlfn.XLOOKUP(Tool_clean!$G188&amp;$E$2,'Waste management'!$A:$A&amp;'Waste management'!$B:$B,'Waste management'!D:D)*$E188,"")</f>
        <v/>
      </c>
      <c r="AT188" t="str" cm="1">
        <f t="array" ref="AT188">IFERROR(_xlfn.XLOOKUP(Tool_clean!$G188&amp;$E$2,'Waste management'!$A:$A&amp;'Waste management'!$B:$B,'Waste management'!E:E)*$E188,"")</f>
        <v/>
      </c>
      <c r="AU188" t="str" cm="1">
        <f t="array" ref="AU188">IFERROR(_xlfn.XLOOKUP(Tool_clean!$G188&amp;$E$2,'Waste management'!$A:$A&amp;'Waste management'!$B:$B,'Waste management'!F:F)*$E188,"")</f>
        <v/>
      </c>
      <c r="AV188" t="str" cm="1">
        <f t="array" ref="AV188">IFERROR(_xlfn.XLOOKUP(Tool_clean!$G188&amp;$E$2,'Waste management'!$A:$A&amp;'Waste management'!$B:$B,'Waste management'!G:G)*$E188,"")</f>
        <v/>
      </c>
      <c r="AW188" t="str" cm="1">
        <f t="array" ref="AW188">IFERROR(_xlfn.XLOOKUP(Tool_clean!$G188&amp;$E$2,'Waste management'!$A:$A&amp;'Waste management'!$B:$B,'Waste management'!H:H)*$E188,"")</f>
        <v/>
      </c>
      <c r="AX188" t="str" cm="1">
        <f t="array" ref="AX188">IFERROR(_xlfn.XLOOKUP(Tool_clean!$G188&amp;$E$2,'Waste management'!$A:$A&amp;'Waste management'!$B:$B,'Waste management'!I:I)*$E188,"")</f>
        <v/>
      </c>
      <c r="AY188" t="str" cm="1">
        <f t="array" ref="AY188">IFERROR(_xlfn.XLOOKUP(Tool_clean!$G188&amp;$E$2,'Waste management'!$A:$A&amp;'Waste management'!$B:$B,'Waste management'!J:J)*$E188,"")</f>
        <v/>
      </c>
      <c r="AZ188" t="str" cm="1">
        <f t="array" ref="AZ188">IFERROR(_xlfn.XLOOKUP(Tool_clean!$G188&amp;$E$2,'Waste management'!$A:$A&amp;'Waste management'!$B:$B,'Waste management'!K:K)*$E188,"")</f>
        <v/>
      </c>
      <c r="BA188" t="str" cm="1">
        <f t="array" ref="BA188">IFERROR(_xlfn.XLOOKUP(Tool_clean!$G188&amp;$E$2,'Waste management'!$A:$A&amp;'Waste management'!$B:$B,'Waste management'!L:L)*$E188,"")</f>
        <v/>
      </c>
      <c r="BB188" t="str" cm="1">
        <f t="array" ref="BB188">IFERROR(_xlfn.XLOOKUP(Tool_clean!$G188&amp;$E$2,'Waste management'!$A:$A&amp;'Waste management'!$B:$B,'Waste management'!M:M)*$E188,"")</f>
        <v/>
      </c>
      <c r="BC188" t="str" cm="1">
        <f t="array" ref="BC188">IFERROR(_xlfn.XLOOKUP(Tool_clean!$G188&amp;$E$2,'Waste management'!$A:$A&amp;'Waste management'!$B:$B,'Waste management'!N:N)*$E188,"")</f>
        <v/>
      </c>
      <c r="BD188" t="str" cm="1">
        <f t="array" ref="BD188">IFERROR(_xlfn.XLOOKUP(Tool_clean!$G188&amp;$E$2,'Waste management'!$A:$A&amp;'Waste management'!$B:$B,'Waste management'!O:O)*$E188,"")</f>
        <v/>
      </c>
      <c r="BE188" t="str" cm="1">
        <f t="array" ref="BE188">IFERROR(_xlfn.XLOOKUP(Tool_clean!$G188&amp;$E$2,'Waste management'!$A:$A&amp;'Waste management'!$B:$B,'Waste management'!P:P)*$E188,"")</f>
        <v/>
      </c>
      <c r="BF188" t="str" cm="1">
        <f t="array" ref="BF188">IFERROR(_xlfn.XLOOKUP(Tool_clean!$G188&amp;$E$2,'Waste management'!$A:$A&amp;'Waste management'!$B:$B,'Waste management'!Q:Q)*$E188,"")</f>
        <v/>
      </c>
      <c r="BG188" t="str" cm="1">
        <f t="array" ref="BG188">IFERROR(_xlfn.XLOOKUP(Tool_clean!$G188&amp;$E$2,'Waste management'!$A:$A&amp;'Waste management'!$B:$B,'Waste management'!R:R)*$E188,"")</f>
        <v/>
      </c>
      <c r="BH188" t="str">
        <f>IFERROR((L188+AR188+AB188)*_xlfn.XLOOKUP(Tool_clean!BH$4,Monetization_Factors!$A:$A,Monetization_Factors!$D:$D),"")</f>
        <v/>
      </c>
      <c r="BI188" t="str">
        <f>IFERROR((M188+AS188+AC188)*_xlfn.XLOOKUP(Tool_clean!BI$4,Monetization_Factors!$A:$A,Monetization_Factors!$D:$D),"")</f>
        <v/>
      </c>
      <c r="BJ188" t="str">
        <f>IFERROR((N188+AT188+AD188)*_xlfn.XLOOKUP(Tool_clean!BJ$4,Monetization_Factors!$A:$A,Monetization_Factors!$D:$D),"")</f>
        <v/>
      </c>
      <c r="BK188" t="str">
        <f>IFERROR((O188+AU188+AE188)*_xlfn.XLOOKUP(Tool_clean!BK$4,Monetization_Factors!$A:$A,Monetization_Factors!$D:$D),"")</f>
        <v/>
      </c>
      <c r="BL188" t="str">
        <f>IFERROR((P188+AV188+AF188)*_xlfn.XLOOKUP(Tool_clean!BL$4,Monetization_Factors!$A:$A,Monetization_Factors!$D:$D),"")</f>
        <v/>
      </c>
      <c r="BM188" t="str">
        <f>IFERROR((Q188+AW188+AG188)*_xlfn.XLOOKUP(Tool_clean!BM$4,Monetization_Factors!$A:$A,Monetization_Factors!$D:$D),"")</f>
        <v/>
      </c>
      <c r="BN188" t="str">
        <f>IFERROR((R188+AX188+AH188)*_xlfn.XLOOKUP(Tool_clean!BN$4,Monetization_Factors!$A:$A,Monetization_Factors!$D:$D),"")</f>
        <v/>
      </c>
      <c r="BO188" t="str">
        <f>IFERROR((S188+AY188+AI188)*_xlfn.XLOOKUP(Tool_clean!BO$4,Monetization_Factors!$A:$A,Monetization_Factors!$D:$D),"")</f>
        <v/>
      </c>
      <c r="BP188" t="str">
        <f>IFERROR((T188+AZ188+AJ188)*_xlfn.XLOOKUP(Tool_clean!BP$4,Monetization_Factors!$A:$A,Monetization_Factors!$D:$D),"")</f>
        <v/>
      </c>
      <c r="BQ188" t="str">
        <f>IFERROR((U188+BA188+AK188)*_xlfn.XLOOKUP(Tool_clean!BQ$4,Monetization_Factors!$A:$A,Monetization_Factors!$D:$D),"")</f>
        <v/>
      </c>
      <c r="BR188" t="str">
        <f>IFERROR((V188+BB188+AL188)*_xlfn.XLOOKUP(Tool_clean!BR$4,Monetization_Factors!$A:$A,Monetization_Factors!$D:$D),"")</f>
        <v/>
      </c>
      <c r="BS188" t="str">
        <f>IFERROR((W188+BC188+AM188)*_xlfn.XLOOKUP(Tool_clean!BS$4,Monetization_Factors!$A:$A,Monetization_Factors!$D:$D),"")</f>
        <v/>
      </c>
      <c r="BT188" t="str">
        <f>IFERROR((X188+BD188+AN188)*_xlfn.XLOOKUP(Tool_clean!BT$4,Monetization_Factors!$A:$A,Monetization_Factors!$D:$D),"")</f>
        <v/>
      </c>
      <c r="BU188" t="str">
        <f>IFERROR((Y188+BE188+AO188)*_xlfn.XLOOKUP(Tool_clean!BU$4,Monetization_Factors!$A:$A,Monetization_Factors!$D:$D),"")</f>
        <v/>
      </c>
      <c r="BV188" t="str">
        <f>IFERROR((Z188+BF188+AP188)*_xlfn.XLOOKUP(Tool_clean!BV$4,Monetization_Factors!$A:$A,Monetization_Factors!$D:$D),"")</f>
        <v/>
      </c>
      <c r="BW188" t="str">
        <f>IFERROR((AA188+BG188+AQ188)*_xlfn.XLOOKUP(Tool_clean!BW$4,Monetization_Factors!$A:$A,Monetization_Factors!$D:$D),"")</f>
        <v/>
      </c>
      <c r="BX188" s="38" t="str" cm="1">
        <f t="array" ref="BX188">IFERROR(_xlfn.IFS(I188&gt;0,I188*E188,I188="",J188*E188),"")</f>
        <v/>
      </c>
      <c r="BY188" s="38">
        <f t="shared" si="195"/>
        <v>0</v>
      </c>
      <c r="BZ188" s="38" t="str">
        <f t="shared" si="196"/>
        <v/>
      </c>
      <c r="CA188" s="38" t="str">
        <f t="shared" si="197"/>
        <v/>
      </c>
      <c r="CB188" t="str">
        <f t="shared" si="230"/>
        <v/>
      </c>
      <c r="CC188" t="str">
        <f t="shared" si="231"/>
        <v/>
      </c>
      <c r="CD188" t="str">
        <f t="shared" si="232"/>
        <v/>
      </c>
      <c r="CE188" t="str">
        <f t="shared" si="233"/>
        <v/>
      </c>
      <c r="CF188" t="str">
        <f t="shared" si="234"/>
        <v/>
      </c>
      <c r="CG188" t="str">
        <f t="shared" si="235"/>
        <v/>
      </c>
      <c r="CH188" t="str">
        <f t="shared" si="236"/>
        <v/>
      </c>
      <c r="CI188" t="str">
        <f t="shared" si="237"/>
        <v/>
      </c>
      <c r="CJ188" t="str">
        <f t="shared" si="238"/>
        <v/>
      </c>
      <c r="CK188" t="str">
        <f t="shared" si="239"/>
        <v/>
      </c>
      <c r="CL188" t="str">
        <f t="shared" si="240"/>
        <v/>
      </c>
      <c r="CM188" t="str">
        <f t="shared" si="241"/>
        <v/>
      </c>
      <c r="CN188" t="str">
        <f t="shared" si="242"/>
        <v/>
      </c>
      <c r="CO188" t="str">
        <f t="shared" si="243"/>
        <v/>
      </c>
      <c r="CP188" t="str">
        <f t="shared" si="244"/>
        <v/>
      </c>
      <c r="CQ188" t="str">
        <f t="shared" si="213"/>
        <v/>
      </c>
      <c r="CR188" t="str">
        <f t="shared" si="245"/>
        <v/>
      </c>
      <c r="CS188" t="str">
        <f t="shared" si="246"/>
        <v/>
      </c>
      <c r="CT188" t="str">
        <f t="shared" si="247"/>
        <v/>
      </c>
      <c r="CU188" t="str">
        <f t="shared" si="248"/>
        <v/>
      </c>
      <c r="CV188" t="str">
        <f t="shared" si="249"/>
        <v/>
      </c>
      <c r="CW188" t="str">
        <f t="shared" si="250"/>
        <v/>
      </c>
      <c r="CX188" t="str">
        <f t="shared" si="251"/>
        <v/>
      </c>
      <c r="CY188" t="str">
        <f t="shared" si="252"/>
        <v/>
      </c>
      <c r="CZ188" t="str">
        <f t="shared" si="253"/>
        <v/>
      </c>
      <c r="DA188" t="str">
        <f t="shared" si="254"/>
        <v/>
      </c>
      <c r="DB188" t="str">
        <f t="shared" si="255"/>
        <v/>
      </c>
      <c r="DC188" t="str">
        <f t="shared" si="256"/>
        <v/>
      </c>
      <c r="DD188" t="str">
        <f t="shared" si="257"/>
        <v/>
      </c>
      <c r="DE188" t="str">
        <f t="shared" si="258"/>
        <v/>
      </c>
      <c r="DF188" t="str">
        <f t="shared" si="259"/>
        <v/>
      </c>
      <c r="DG188" t="str">
        <f t="shared" si="229"/>
        <v/>
      </c>
      <c r="DH188" s="5" t="str">
        <f>IFERROR((CR188*$B$2*(1-$H188)*('CAR.CAP_per person'!B$2))/(_xlfn.XLOOKUP($E$2,EU_countries_GDP!$A$2:$A$29,EU_countries_GDP!$E$2:$E$29)),"")</f>
        <v/>
      </c>
      <c r="DI188" s="5" t="str">
        <f>IFERROR((CS188*$B$2*(1-$H188)*('CAR.CAP_per person'!C$2))/(_xlfn.XLOOKUP($E$2,EU_countries_GDP!$A$2:$A$29,EU_countries_GDP!$E$2:$E$29)),"")</f>
        <v/>
      </c>
      <c r="DJ188" s="5" t="str">
        <f>IFERROR((CT188*$B$2*(1-$H188)*('CAR.CAP_per person'!D$2))/(_xlfn.XLOOKUP($E$2,EU_countries_GDP!$A$2:$A$29,EU_countries_GDP!$E$2:$E$29)),"")</f>
        <v/>
      </c>
      <c r="DK188" s="5" t="str">
        <f>IFERROR((CU188*$B$2*(1-$H188)*('CAR.CAP_per person'!E$2))/(_xlfn.XLOOKUP($E$2,EU_countries_GDP!$A$2:$A$29,EU_countries_GDP!$E$2:$E$29)),"")</f>
        <v/>
      </c>
      <c r="DL188" s="5" t="str">
        <f>IFERROR((CV188*$B$2*(1-$H188)*('CAR.CAP_per person'!F$2))/(_xlfn.XLOOKUP($E$2,EU_countries_GDP!$A$2:$A$29,EU_countries_GDP!$E$2:$E$29)),"")</f>
        <v/>
      </c>
      <c r="DM188" s="5" t="str">
        <f>IFERROR((CW188*$B$2*(1-$H188)*('CAR.CAP_per person'!G$2))/(_xlfn.XLOOKUP($E$2,EU_countries_GDP!$A$2:$A$29,EU_countries_GDP!$E$2:$E$29)),"")</f>
        <v/>
      </c>
      <c r="DN188" s="5" t="str">
        <f>IFERROR((CX188*$B$2*(1-$H188)*('CAR.CAP_per person'!H$2))/(_xlfn.XLOOKUP($E$2,EU_countries_GDP!$A$2:$A$29,EU_countries_GDP!$E$2:$E$29)),"")</f>
        <v/>
      </c>
      <c r="DO188" s="5" t="str">
        <f>IFERROR((CY188*$B$2*(1-$H188)*('CAR.CAP_per person'!I$2))/(_xlfn.XLOOKUP($E$2,EU_countries_GDP!$A$2:$A$29,EU_countries_GDP!$E$2:$E$29)),"")</f>
        <v/>
      </c>
      <c r="DP188" s="5" t="str">
        <f>IFERROR((CZ188*$B$2*(1-$H188)*('CAR.CAP_per person'!J$2))/(_xlfn.XLOOKUP($E$2,EU_countries_GDP!$A$2:$A$29,EU_countries_GDP!$E$2:$E$29)),"")</f>
        <v/>
      </c>
      <c r="DQ188" s="5" t="str">
        <f>IFERROR((DA188*$B$2*(1-$H188)*('CAR.CAP_per person'!K$2))/(_xlfn.XLOOKUP($E$2,EU_countries_GDP!$A$2:$A$29,EU_countries_GDP!$E$2:$E$29)),"")</f>
        <v/>
      </c>
      <c r="DR188" s="5" t="str">
        <f>IFERROR((DB188*$B$2*(1-$H188)*('CAR.CAP_per person'!L$2))/(_xlfn.XLOOKUP($E$2,EU_countries_GDP!$A$2:$A$29,EU_countries_GDP!$E$2:$E$29)),"")</f>
        <v/>
      </c>
      <c r="DS188" s="5" t="str">
        <f>IFERROR((DC188*$B$2*(1-$H188)*('CAR.CAP_per person'!M$2))/(_xlfn.XLOOKUP($E$2,EU_countries_GDP!$A$2:$A$29,EU_countries_GDP!$E$2:$E$29)),"")</f>
        <v/>
      </c>
      <c r="DT188" s="5" t="str">
        <f>IFERROR((DD188*$B$2*(1-$H188)*('CAR.CAP_per person'!N$2))/(_xlfn.XLOOKUP($E$2,EU_countries_GDP!$A$2:$A$29,EU_countries_GDP!$E$2:$E$29)),"")</f>
        <v/>
      </c>
      <c r="DU188" s="5" t="str">
        <f>IFERROR((DE188*$B$2*(1-$H188)*('CAR.CAP_per person'!O$2))/(_xlfn.XLOOKUP($E$2,EU_countries_GDP!$A$2:$A$29,EU_countries_GDP!$E$2:$E$29)),"")</f>
        <v/>
      </c>
      <c r="DV188" s="5" t="str">
        <f>IFERROR((DF188*$B$2*(1-$H188)*('CAR.CAP_per person'!P$2))/(_xlfn.XLOOKUP($E$2,EU_countries_GDP!$A$2:$A$29,EU_countries_GDP!$E$2:$E$29)),"")</f>
        <v/>
      </c>
      <c r="DW188" s="5" t="str">
        <f>IFERROR((DG188*$B$2*(1-$H188)*('CAR.CAP_per person'!Q$2))/(_xlfn.XLOOKUP($E$2,EU_countries_GDP!$A$2:$A$29,EU_countries_GDP!$E$2:$E$29)),"")</f>
        <v/>
      </c>
    </row>
    <row r="189" spans="2:127">
      <c r="B189" t="str">
        <f>_xlfn.XLOOKUP(D189,Table5[Ingredient],Table5[Category],"",FALSE)</f>
        <v/>
      </c>
      <c r="C189" s="33"/>
      <c r="D189" s="33"/>
      <c r="E189" s="33"/>
      <c r="F189" s="33"/>
      <c r="G189" s="33"/>
      <c r="H189" s="33"/>
      <c r="I189" s="33"/>
      <c r="J189" s="37" t="str">
        <f>IFERROR(INDEX('AveragePrices&amp;Codes'!G:AG, MATCH($D189, 'AveragePrices&amp;Codes'!$A:$A, 0), MATCH(Tool_clean!$E$2, 'AveragePrices&amp;Codes'!$G$1:$AG$1, 0)),"")</f>
        <v/>
      </c>
      <c r="K189" s="37" t="str">
        <f t="shared" si="194"/>
        <v/>
      </c>
      <c r="L189">
        <f>IFERROR(IF($F189="Raw",_xlfn.XLOOKUP(_xlfn.XLOOKUP(Tool_clean!$D189,'AveragePrices&amp;Codes'!$A:$A,'AveragePrices&amp;Codes'!$B:$B),AGRIBALYSE_Raw!$B:$B,AGRIBALYSE_Raw!O:O)*$E189,_xlfn.XLOOKUP(_xlfn.XLOOKUP(Tool_clean!$D189,'AveragePrices&amp;Codes'!$A:$A,'AveragePrices&amp;Codes'!$B:$B),AGRIBALYSE_Cooked!$C:$C,AGRIBALYSE_Cooked!P:P)*$E189),"")</f>
        <v>0</v>
      </c>
      <c r="M189">
        <f>IFERROR(IF($F189="Raw",_xlfn.XLOOKUP(_xlfn.XLOOKUP(Tool_clean!$D189,'AveragePrices&amp;Codes'!$A:$A,'AveragePrices&amp;Codes'!$B:$B),AGRIBALYSE_Raw!$B:$B,AGRIBALYSE_Raw!P:P)*$E189,_xlfn.XLOOKUP(_xlfn.XLOOKUP(Tool_clean!$D189,'AveragePrices&amp;Codes'!$A:$A,'AveragePrices&amp;Codes'!$B:$B),AGRIBALYSE_Cooked!$C:$C,AGRIBALYSE_Cooked!Q:Q)*$E189),"")</f>
        <v>0</v>
      </c>
      <c r="N189">
        <f>IFERROR(IF($F189="Raw",_xlfn.XLOOKUP(_xlfn.XLOOKUP(Tool_clean!$D189,'AveragePrices&amp;Codes'!$A:$A,'AveragePrices&amp;Codes'!$B:$B),AGRIBALYSE_Raw!$B:$B,AGRIBALYSE_Raw!Q:Q)*$E189,_xlfn.XLOOKUP(_xlfn.XLOOKUP(Tool_clean!$D189,'AveragePrices&amp;Codes'!$A:$A,'AveragePrices&amp;Codes'!$B:$B),AGRIBALYSE_Cooked!$C:$C,AGRIBALYSE_Cooked!R:R)*$E189),"")</f>
        <v>0</v>
      </c>
      <c r="O189">
        <f>IFERROR(IF($F189="Raw",_xlfn.XLOOKUP(_xlfn.XLOOKUP(Tool_clean!$D189,'AveragePrices&amp;Codes'!$A:$A,'AveragePrices&amp;Codes'!$B:$B),AGRIBALYSE_Raw!$B:$B,AGRIBALYSE_Raw!R:R)*$E189,_xlfn.XLOOKUP(_xlfn.XLOOKUP(Tool_clean!$D189,'AveragePrices&amp;Codes'!$A:$A,'AveragePrices&amp;Codes'!$B:$B),AGRIBALYSE_Cooked!$C:$C,AGRIBALYSE_Cooked!S:S)*$E189),"")</f>
        <v>0</v>
      </c>
      <c r="P189">
        <f>IFERROR(IF($F189="Raw",_xlfn.XLOOKUP(_xlfn.XLOOKUP(Tool_clean!$D189,'AveragePrices&amp;Codes'!$A:$A,'AveragePrices&amp;Codes'!$B:$B),AGRIBALYSE_Raw!$B:$B,AGRIBALYSE_Raw!S:S)*$E189,_xlfn.XLOOKUP(_xlfn.XLOOKUP(Tool_clean!$D189,'AveragePrices&amp;Codes'!$A:$A,'AveragePrices&amp;Codes'!$B:$B),AGRIBALYSE_Cooked!$C:$C,AGRIBALYSE_Cooked!T:T)*$E189),"")</f>
        <v>0</v>
      </c>
      <c r="Q189">
        <f>IFERROR(IF($F189="Raw",_xlfn.XLOOKUP(_xlfn.XLOOKUP(Tool_clean!$D189,'AveragePrices&amp;Codes'!$A:$A,'AveragePrices&amp;Codes'!$B:$B),AGRIBALYSE_Raw!$B:$B,AGRIBALYSE_Raw!T:T)*$E189,_xlfn.XLOOKUP(_xlfn.XLOOKUP(Tool_clean!$D189,'AveragePrices&amp;Codes'!$A:$A,'AveragePrices&amp;Codes'!$B:$B),AGRIBALYSE_Cooked!$C:$C,AGRIBALYSE_Cooked!U:U)*$E189),"")</f>
        <v>0</v>
      </c>
      <c r="R189">
        <f>IFERROR(IF($F189="Raw",_xlfn.XLOOKUP(_xlfn.XLOOKUP(Tool_clean!$D189,'AveragePrices&amp;Codes'!$A:$A,'AveragePrices&amp;Codes'!$B:$B),AGRIBALYSE_Raw!$B:$B,AGRIBALYSE_Raw!U:U)*$E189,_xlfn.XLOOKUP(_xlfn.XLOOKUP(Tool_clean!$D189,'AveragePrices&amp;Codes'!$A:$A,'AveragePrices&amp;Codes'!$B:$B),AGRIBALYSE_Cooked!$C:$C,AGRIBALYSE_Cooked!V:V)*$E189),"")</f>
        <v>0</v>
      </c>
      <c r="S189">
        <f>IFERROR(IF($F189="Raw",_xlfn.XLOOKUP(_xlfn.XLOOKUP(Tool_clean!$D189,'AveragePrices&amp;Codes'!$A:$A,'AveragePrices&amp;Codes'!$B:$B),AGRIBALYSE_Raw!$B:$B,AGRIBALYSE_Raw!V:V)*$E189,_xlfn.XLOOKUP(_xlfn.XLOOKUP(Tool_clean!$D189,'AveragePrices&amp;Codes'!$A:$A,'AveragePrices&amp;Codes'!$B:$B),AGRIBALYSE_Cooked!$C:$C,AGRIBALYSE_Cooked!W:W)*$E189),"")</f>
        <v>0</v>
      </c>
      <c r="T189">
        <f>IFERROR(IF($F189="Raw",_xlfn.XLOOKUP(_xlfn.XLOOKUP(Tool_clean!$D189,'AveragePrices&amp;Codes'!$A:$A,'AveragePrices&amp;Codes'!$B:$B),AGRIBALYSE_Raw!$B:$B,AGRIBALYSE_Raw!W:W)*$E189,_xlfn.XLOOKUP(_xlfn.XLOOKUP(Tool_clean!$D189,'AveragePrices&amp;Codes'!$A:$A,'AveragePrices&amp;Codes'!$B:$B),AGRIBALYSE_Cooked!$C:$C,AGRIBALYSE_Cooked!X:X)*$E189),"")</f>
        <v>0</v>
      </c>
      <c r="U189">
        <f>IFERROR(IF($F189="Raw",_xlfn.XLOOKUP(_xlfn.XLOOKUP(Tool_clean!$D189,'AveragePrices&amp;Codes'!$A:$A,'AveragePrices&amp;Codes'!$B:$B),AGRIBALYSE_Raw!$B:$B,AGRIBALYSE_Raw!X:X)*$E189,_xlfn.XLOOKUP(_xlfn.XLOOKUP(Tool_clean!$D189,'AveragePrices&amp;Codes'!$A:$A,'AveragePrices&amp;Codes'!$B:$B),AGRIBALYSE_Cooked!$C:$C,AGRIBALYSE_Cooked!Y:Y)*$E189),"")</f>
        <v>0</v>
      </c>
      <c r="V189">
        <f>IFERROR(IF($F189="Raw",_xlfn.XLOOKUP(_xlfn.XLOOKUP(Tool_clean!$D189,'AveragePrices&amp;Codes'!$A:$A,'AveragePrices&amp;Codes'!$B:$B),AGRIBALYSE_Raw!$B:$B,AGRIBALYSE_Raw!Y:Y)*$E189,_xlfn.XLOOKUP(_xlfn.XLOOKUP(Tool_clean!$D189,'AveragePrices&amp;Codes'!$A:$A,'AveragePrices&amp;Codes'!$B:$B),AGRIBALYSE_Cooked!$C:$C,AGRIBALYSE_Cooked!Z:Z)*$E189),"")</f>
        <v>0</v>
      </c>
      <c r="W189">
        <f>IFERROR(IF($F189="Raw",_xlfn.XLOOKUP(_xlfn.XLOOKUP(Tool_clean!$D189,'AveragePrices&amp;Codes'!$A:$A,'AveragePrices&amp;Codes'!$B:$B),AGRIBALYSE_Raw!$B:$B,AGRIBALYSE_Raw!Z:Z)*$E189,_xlfn.XLOOKUP(_xlfn.XLOOKUP(Tool_clean!$D189,'AveragePrices&amp;Codes'!$A:$A,'AveragePrices&amp;Codes'!$B:$B),AGRIBALYSE_Cooked!$C:$C,AGRIBALYSE_Cooked!AA:AA)*$E189),"")</f>
        <v>0</v>
      </c>
      <c r="X189">
        <f>IFERROR(IF($F189="Raw",_xlfn.XLOOKUP(_xlfn.XLOOKUP(Tool_clean!$D189,'AveragePrices&amp;Codes'!$A:$A,'AveragePrices&amp;Codes'!$B:$B),AGRIBALYSE_Raw!$B:$B,AGRIBALYSE_Raw!AA:AA)*$E189,_xlfn.XLOOKUP(_xlfn.XLOOKUP(Tool_clean!$D189,'AveragePrices&amp;Codes'!$A:$A,'AveragePrices&amp;Codes'!$B:$B),AGRIBALYSE_Cooked!$C:$C,AGRIBALYSE_Cooked!AB:AB)*$E189),"")</f>
        <v>0</v>
      </c>
      <c r="Y189">
        <f>IFERROR(IF($F189="Raw",_xlfn.XLOOKUP(_xlfn.XLOOKUP(Tool_clean!$D189,'AveragePrices&amp;Codes'!$A:$A,'AveragePrices&amp;Codes'!$B:$B),AGRIBALYSE_Raw!$B:$B,AGRIBALYSE_Raw!AB:AB)*$E189,_xlfn.XLOOKUP(_xlfn.XLOOKUP(Tool_clean!$D189,'AveragePrices&amp;Codes'!$A:$A,'AveragePrices&amp;Codes'!$B:$B),AGRIBALYSE_Cooked!$C:$C,AGRIBALYSE_Cooked!AC:AC)*$E189),"")</f>
        <v>0</v>
      </c>
      <c r="Z189">
        <f>IFERROR(IF($F189="Raw",_xlfn.XLOOKUP(_xlfn.XLOOKUP(Tool_clean!$D189,'AveragePrices&amp;Codes'!$A:$A,'AveragePrices&amp;Codes'!$B:$B),AGRIBALYSE_Raw!$B:$B,AGRIBALYSE_Raw!AC:AC)*$E189,_xlfn.XLOOKUP(_xlfn.XLOOKUP(Tool_clean!$D189,'AveragePrices&amp;Codes'!$A:$A,'AveragePrices&amp;Codes'!$B:$B),AGRIBALYSE_Cooked!$C:$C,AGRIBALYSE_Cooked!AD:AD)*$E189),"")</f>
        <v>0</v>
      </c>
      <c r="AA189">
        <f>IFERROR(IF($F189="Raw",_xlfn.XLOOKUP(_xlfn.XLOOKUP(Tool_clean!$D189,'AveragePrices&amp;Codes'!$A:$A,'AveragePrices&amp;Codes'!$B:$B),AGRIBALYSE_Raw!$B:$B,AGRIBALYSE_Raw!AD:AD)*$E189,_xlfn.XLOOKUP(_xlfn.XLOOKUP(Tool_clean!$D189,'AveragePrices&amp;Codes'!$A:$A,'AveragePrices&amp;Codes'!$B:$B),AGRIBALYSE_Cooked!$C:$C,AGRIBALYSE_Cooked!AE:AE)*$E189),"")</f>
        <v>0</v>
      </c>
      <c r="AB189" t="str" cm="1">
        <f t="array" ref="AB189">IFERROR(_xlfn.XLOOKUP(Tool_clean!$F189&amp;$E$2,'Cooking methods'!$A:$A&amp;'Cooking methods'!$B:$B,'Cooking methods'!C:C)*$E189,"")</f>
        <v/>
      </c>
      <c r="AC189" t="str" cm="1">
        <f t="array" ref="AC189">IFERROR(_xlfn.XLOOKUP(Tool_clean!$F189&amp;$E$2,'Cooking methods'!$A:$A&amp;'Cooking methods'!$B:$B,'Cooking methods'!D:D)*$E189,"")</f>
        <v/>
      </c>
      <c r="AD189" t="str" cm="1">
        <f t="array" ref="AD189">IFERROR(_xlfn.XLOOKUP(Tool_clean!$F189&amp;$E$2,'Cooking methods'!$A:$A&amp;'Cooking methods'!$B:$B,'Cooking methods'!E:E)*$E189,"")</f>
        <v/>
      </c>
      <c r="AE189" t="str" cm="1">
        <f t="array" ref="AE189">IFERROR(_xlfn.XLOOKUP(Tool_clean!$F189&amp;$E$2,'Cooking methods'!$A:$A&amp;'Cooking methods'!$B:$B,'Cooking methods'!F:F)*$E189,"")</f>
        <v/>
      </c>
      <c r="AF189" t="str" cm="1">
        <f t="array" ref="AF189">IFERROR(_xlfn.XLOOKUP(Tool_clean!$F189&amp;$E$2,'Cooking methods'!$A:$A&amp;'Cooking methods'!$B:$B,'Cooking methods'!G:G)*$E189,"")</f>
        <v/>
      </c>
      <c r="AG189" t="str" cm="1">
        <f t="array" ref="AG189">IFERROR(_xlfn.XLOOKUP(Tool_clean!$F189&amp;$E$2,'Cooking methods'!$A:$A&amp;'Cooking methods'!$B:$B,'Cooking methods'!H:H)*$E189,"")</f>
        <v/>
      </c>
      <c r="AH189" t="str" cm="1">
        <f t="array" ref="AH189">IFERROR(_xlfn.XLOOKUP(Tool_clean!$F189&amp;$E$2,'Cooking methods'!$A:$A&amp;'Cooking methods'!$B:$B,'Cooking methods'!I:I)*$E189,"")</f>
        <v/>
      </c>
      <c r="AI189" t="str" cm="1">
        <f t="array" ref="AI189">IFERROR(_xlfn.XLOOKUP(Tool_clean!$F189&amp;$E$2,'Cooking methods'!$A:$A&amp;'Cooking methods'!$B:$B,'Cooking methods'!J:J)*$E189,"")</f>
        <v/>
      </c>
      <c r="AJ189" t="str" cm="1">
        <f t="array" ref="AJ189">IFERROR(_xlfn.XLOOKUP(Tool_clean!$F189&amp;$E$2,'Cooking methods'!$A:$A&amp;'Cooking methods'!$B:$B,'Cooking methods'!K:K)*$E189,"")</f>
        <v/>
      </c>
      <c r="AK189" t="str" cm="1">
        <f t="array" ref="AK189">IFERROR(_xlfn.XLOOKUP(Tool_clean!$F189&amp;$E$2,'Cooking methods'!$A:$A&amp;'Cooking methods'!$B:$B,'Cooking methods'!L:L)*$E189,"")</f>
        <v/>
      </c>
      <c r="AL189" t="str" cm="1">
        <f t="array" ref="AL189">IFERROR(_xlfn.XLOOKUP(Tool_clean!$F189&amp;$E$2,'Cooking methods'!$A:$A&amp;'Cooking methods'!$B:$B,'Cooking methods'!M:M)*$E189,"")</f>
        <v/>
      </c>
      <c r="AM189" t="str" cm="1">
        <f t="array" ref="AM189">IFERROR(_xlfn.XLOOKUP(Tool_clean!$F189&amp;$E$2,'Cooking methods'!$A:$A&amp;'Cooking methods'!$B:$B,'Cooking methods'!N:N)*$E189,"")</f>
        <v/>
      </c>
      <c r="AN189" t="str" cm="1">
        <f t="array" ref="AN189">IFERROR(_xlfn.XLOOKUP(Tool_clean!$F189&amp;$E$2,'Cooking methods'!$A:$A&amp;'Cooking methods'!$B:$B,'Cooking methods'!O:O)*$E189,"")</f>
        <v/>
      </c>
      <c r="AO189" t="str" cm="1">
        <f t="array" ref="AO189">IFERROR(_xlfn.XLOOKUP(Tool_clean!$F189&amp;$E$2,'Cooking methods'!$A:$A&amp;'Cooking methods'!$B:$B,'Cooking methods'!P:P)*$E189,"")</f>
        <v/>
      </c>
      <c r="AP189" t="str" cm="1">
        <f t="array" ref="AP189">IFERROR(_xlfn.XLOOKUP(Tool_clean!$F189&amp;$E$2,'Cooking methods'!$A:$A&amp;'Cooking methods'!$B:$B,'Cooking methods'!Q:Q)*$E189,"")</f>
        <v/>
      </c>
      <c r="AQ189" t="str" cm="1">
        <f t="array" ref="AQ189">IFERROR(_xlfn.XLOOKUP(Tool_clean!$F189&amp;$E$2,'Cooking methods'!$A:$A&amp;'Cooking methods'!$B:$B,'Cooking methods'!R:R)*$E189,"")</f>
        <v/>
      </c>
      <c r="AR189" t="str" cm="1">
        <f t="array" ref="AR189">IFERROR(_xlfn.XLOOKUP(Tool_clean!$G189&amp;$E$2,'Waste management'!$A:$A&amp;'Waste management'!$B:$B,'Waste management'!C:C)*$E189,"")</f>
        <v/>
      </c>
      <c r="AS189" t="str" cm="1">
        <f t="array" ref="AS189">IFERROR(_xlfn.XLOOKUP(Tool_clean!$G189&amp;$E$2,'Waste management'!$A:$A&amp;'Waste management'!$B:$B,'Waste management'!D:D)*$E189,"")</f>
        <v/>
      </c>
      <c r="AT189" t="str" cm="1">
        <f t="array" ref="AT189">IFERROR(_xlfn.XLOOKUP(Tool_clean!$G189&amp;$E$2,'Waste management'!$A:$A&amp;'Waste management'!$B:$B,'Waste management'!E:E)*$E189,"")</f>
        <v/>
      </c>
      <c r="AU189" t="str" cm="1">
        <f t="array" ref="AU189">IFERROR(_xlfn.XLOOKUP(Tool_clean!$G189&amp;$E$2,'Waste management'!$A:$A&amp;'Waste management'!$B:$B,'Waste management'!F:F)*$E189,"")</f>
        <v/>
      </c>
      <c r="AV189" t="str" cm="1">
        <f t="array" ref="AV189">IFERROR(_xlfn.XLOOKUP(Tool_clean!$G189&amp;$E$2,'Waste management'!$A:$A&amp;'Waste management'!$B:$B,'Waste management'!G:G)*$E189,"")</f>
        <v/>
      </c>
      <c r="AW189" t="str" cm="1">
        <f t="array" ref="AW189">IFERROR(_xlfn.XLOOKUP(Tool_clean!$G189&amp;$E$2,'Waste management'!$A:$A&amp;'Waste management'!$B:$B,'Waste management'!H:H)*$E189,"")</f>
        <v/>
      </c>
      <c r="AX189" t="str" cm="1">
        <f t="array" ref="AX189">IFERROR(_xlfn.XLOOKUP(Tool_clean!$G189&amp;$E$2,'Waste management'!$A:$A&amp;'Waste management'!$B:$B,'Waste management'!I:I)*$E189,"")</f>
        <v/>
      </c>
      <c r="AY189" t="str" cm="1">
        <f t="array" ref="AY189">IFERROR(_xlfn.XLOOKUP(Tool_clean!$G189&amp;$E$2,'Waste management'!$A:$A&amp;'Waste management'!$B:$B,'Waste management'!J:J)*$E189,"")</f>
        <v/>
      </c>
      <c r="AZ189" t="str" cm="1">
        <f t="array" ref="AZ189">IFERROR(_xlfn.XLOOKUP(Tool_clean!$G189&amp;$E$2,'Waste management'!$A:$A&amp;'Waste management'!$B:$B,'Waste management'!K:K)*$E189,"")</f>
        <v/>
      </c>
      <c r="BA189" t="str" cm="1">
        <f t="array" ref="BA189">IFERROR(_xlfn.XLOOKUP(Tool_clean!$G189&amp;$E$2,'Waste management'!$A:$A&amp;'Waste management'!$B:$B,'Waste management'!L:L)*$E189,"")</f>
        <v/>
      </c>
      <c r="BB189" t="str" cm="1">
        <f t="array" ref="BB189">IFERROR(_xlfn.XLOOKUP(Tool_clean!$G189&amp;$E$2,'Waste management'!$A:$A&amp;'Waste management'!$B:$B,'Waste management'!M:M)*$E189,"")</f>
        <v/>
      </c>
      <c r="BC189" t="str" cm="1">
        <f t="array" ref="BC189">IFERROR(_xlfn.XLOOKUP(Tool_clean!$G189&amp;$E$2,'Waste management'!$A:$A&amp;'Waste management'!$B:$B,'Waste management'!N:N)*$E189,"")</f>
        <v/>
      </c>
      <c r="BD189" t="str" cm="1">
        <f t="array" ref="BD189">IFERROR(_xlfn.XLOOKUP(Tool_clean!$G189&amp;$E$2,'Waste management'!$A:$A&amp;'Waste management'!$B:$B,'Waste management'!O:O)*$E189,"")</f>
        <v/>
      </c>
      <c r="BE189" t="str" cm="1">
        <f t="array" ref="BE189">IFERROR(_xlfn.XLOOKUP(Tool_clean!$G189&amp;$E$2,'Waste management'!$A:$A&amp;'Waste management'!$B:$B,'Waste management'!P:P)*$E189,"")</f>
        <v/>
      </c>
      <c r="BF189" t="str" cm="1">
        <f t="array" ref="BF189">IFERROR(_xlfn.XLOOKUP(Tool_clean!$G189&amp;$E$2,'Waste management'!$A:$A&amp;'Waste management'!$B:$B,'Waste management'!Q:Q)*$E189,"")</f>
        <v/>
      </c>
      <c r="BG189" t="str" cm="1">
        <f t="array" ref="BG189">IFERROR(_xlfn.XLOOKUP(Tool_clean!$G189&amp;$E$2,'Waste management'!$A:$A&amp;'Waste management'!$B:$B,'Waste management'!R:R)*$E189,"")</f>
        <v/>
      </c>
      <c r="BH189" t="str">
        <f>IFERROR((L189+AR189+AB189)*_xlfn.XLOOKUP(Tool_clean!BH$4,Monetization_Factors!$A:$A,Monetization_Factors!$D:$D),"")</f>
        <v/>
      </c>
      <c r="BI189" t="str">
        <f>IFERROR((M189+AS189+AC189)*_xlfn.XLOOKUP(Tool_clean!BI$4,Monetization_Factors!$A:$A,Monetization_Factors!$D:$D),"")</f>
        <v/>
      </c>
      <c r="BJ189" t="str">
        <f>IFERROR((N189+AT189+AD189)*_xlfn.XLOOKUP(Tool_clean!BJ$4,Monetization_Factors!$A:$A,Monetization_Factors!$D:$D),"")</f>
        <v/>
      </c>
      <c r="BK189" t="str">
        <f>IFERROR((O189+AU189+AE189)*_xlfn.XLOOKUP(Tool_clean!BK$4,Monetization_Factors!$A:$A,Monetization_Factors!$D:$D),"")</f>
        <v/>
      </c>
      <c r="BL189" t="str">
        <f>IFERROR((P189+AV189+AF189)*_xlfn.XLOOKUP(Tool_clean!BL$4,Monetization_Factors!$A:$A,Monetization_Factors!$D:$D),"")</f>
        <v/>
      </c>
      <c r="BM189" t="str">
        <f>IFERROR((Q189+AW189+AG189)*_xlfn.XLOOKUP(Tool_clean!BM$4,Monetization_Factors!$A:$A,Monetization_Factors!$D:$D),"")</f>
        <v/>
      </c>
      <c r="BN189" t="str">
        <f>IFERROR((R189+AX189+AH189)*_xlfn.XLOOKUP(Tool_clean!BN$4,Monetization_Factors!$A:$A,Monetization_Factors!$D:$D),"")</f>
        <v/>
      </c>
      <c r="BO189" t="str">
        <f>IFERROR((S189+AY189+AI189)*_xlfn.XLOOKUP(Tool_clean!BO$4,Monetization_Factors!$A:$A,Monetization_Factors!$D:$D),"")</f>
        <v/>
      </c>
      <c r="BP189" t="str">
        <f>IFERROR((T189+AZ189+AJ189)*_xlfn.XLOOKUP(Tool_clean!BP$4,Monetization_Factors!$A:$A,Monetization_Factors!$D:$D),"")</f>
        <v/>
      </c>
      <c r="BQ189" t="str">
        <f>IFERROR((U189+BA189+AK189)*_xlfn.XLOOKUP(Tool_clean!BQ$4,Monetization_Factors!$A:$A,Monetization_Factors!$D:$D),"")</f>
        <v/>
      </c>
      <c r="BR189" t="str">
        <f>IFERROR((V189+BB189+AL189)*_xlfn.XLOOKUP(Tool_clean!BR$4,Monetization_Factors!$A:$A,Monetization_Factors!$D:$D),"")</f>
        <v/>
      </c>
      <c r="BS189" t="str">
        <f>IFERROR((W189+BC189+AM189)*_xlfn.XLOOKUP(Tool_clean!BS$4,Monetization_Factors!$A:$A,Monetization_Factors!$D:$D),"")</f>
        <v/>
      </c>
      <c r="BT189" t="str">
        <f>IFERROR((X189+BD189+AN189)*_xlfn.XLOOKUP(Tool_clean!BT$4,Monetization_Factors!$A:$A,Monetization_Factors!$D:$D),"")</f>
        <v/>
      </c>
      <c r="BU189" t="str">
        <f>IFERROR((Y189+BE189+AO189)*_xlfn.XLOOKUP(Tool_clean!BU$4,Monetization_Factors!$A:$A,Monetization_Factors!$D:$D),"")</f>
        <v/>
      </c>
      <c r="BV189" t="str">
        <f>IFERROR((Z189+BF189+AP189)*_xlfn.XLOOKUP(Tool_clean!BV$4,Monetization_Factors!$A:$A,Monetization_Factors!$D:$D),"")</f>
        <v/>
      </c>
      <c r="BW189" t="str">
        <f>IFERROR((AA189+BG189+AQ189)*_xlfn.XLOOKUP(Tool_clean!BW$4,Monetization_Factors!$A:$A,Monetization_Factors!$D:$D),"")</f>
        <v/>
      </c>
      <c r="BX189" s="38" t="str" cm="1">
        <f t="array" ref="BX189">IFERROR(_xlfn.IFS(I189&gt;0,I189*E189,I189="",J189*E189),"")</f>
        <v/>
      </c>
      <c r="BY189" s="38">
        <f t="shared" si="195"/>
        <v>0</v>
      </c>
      <c r="BZ189" s="38" t="str">
        <f t="shared" si="196"/>
        <v/>
      </c>
      <c r="CA189" s="38" t="str">
        <f t="shared" si="197"/>
        <v/>
      </c>
      <c r="CB189" t="str">
        <f t="shared" si="230"/>
        <v/>
      </c>
      <c r="CC189" t="str">
        <f t="shared" si="231"/>
        <v/>
      </c>
      <c r="CD189" t="str">
        <f t="shared" si="232"/>
        <v/>
      </c>
      <c r="CE189" t="str">
        <f t="shared" si="233"/>
        <v/>
      </c>
      <c r="CF189" t="str">
        <f t="shared" si="234"/>
        <v/>
      </c>
      <c r="CG189" t="str">
        <f t="shared" si="235"/>
        <v/>
      </c>
      <c r="CH189" t="str">
        <f t="shared" si="236"/>
        <v/>
      </c>
      <c r="CI189" t="str">
        <f t="shared" si="237"/>
        <v/>
      </c>
      <c r="CJ189" t="str">
        <f t="shared" si="238"/>
        <v/>
      </c>
      <c r="CK189" t="str">
        <f t="shared" si="239"/>
        <v/>
      </c>
      <c r="CL189" t="str">
        <f t="shared" si="240"/>
        <v/>
      </c>
      <c r="CM189" t="str">
        <f t="shared" si="241"/>
        <v/>
      </c>
      <c r="CN189" t="str">
        <f t="shared" si="242"/>
        <v/>
      </c>
      <c r="CO189" t="str">
        <f t="shared" si="243"/>
        <v/>
      </c>
      <c r="CP189" t="str">
        <f t="shared" si="244"/>
        <v/>
      </c>
      <c r="CQ189" t="str">
        <f t="shared" si="213"/>
        <v/>
      </c>
      <c r="CR189" t="str">
        <f t="shared" si="245"/>
        <v/>
      </c>
      <c r="CS189" t="str">
        <f t="shared" si="246"/>
        <v/>
      </c>
      <c r="CT189" t="str">
        <f t="shared" si="247"/>
        <v/>
      </c>
      <c r="CU189" t="str">
        <f t="shared" si="248"/>
        <v/>
      </c>
      <c r="CV189" t="str">
        <f t="shared" si="249"/>
        <v/>
      </c>
      <c r="CW189" t="str">
        <f t="shared" si="250"/>
        <v/>
      </c>
      <c r="CX189" t="str">
        <f t="shared" si="251"/>
        <v/>
      </c>
      <c r="CY189" t="str">
        <f t="shared" si="252"/>
        <v/>
      </c>
      <c r="CZ189" t="str">
        <f t="shared" si="253"/>
        <v/>
      </c>
      <c r="DA189" t="str">
        <f t="shared" si="254"/>
        <v/>
      </c>
      <c r="DB189" t="str">
        <f t="shared" si="255"/>
        <v/>
      </c>
      <c r="DC189" t="str">
        <f t="shared" si="256"/>
        <v/>
      </c>
      <c r="DD189" t="str">
        <f t="shared" si="257"/>
        <v/>
      </c>
      <c r="DE189" t="str">
        <f t="shared" si="258"/>
        <v/>
      </c>
      <c r="DF189" t="str">
        <f t="shared" si="259"/>
        <v/>
      </c>
      <c r="DG189" t="str">
        <f t="shared" si="229"/>
        <v/>
      </c>
      <c r="DH189" s="5" t="str">
        <f>IFERROR((CR189*$B$2*(1-$H189)*('CAR.CAP_per person'!B$2))/(_xlfn.XLOOKUP($E$2,EU_countries_GDP!$A$2:$A$29,EU_countries_GDP!$E$2:$E$29)),"")</f>
        <v/>
      </c>
      <c r="DI189" s="5" t="str">
        <f>IFERROR((CS189*$B$2*(1-$H189)*('CAR.CAP_per person'!C$2))/(_xlfn.XLOOKUP($E$2,EU_countries_GDP!$A$2:$A$29,EU_countries_GDP!$E$2:$E$29)),"")</f>
        <v/>
      </c>
      <c r="DJ189" s="5" t="str">
        <f>IFERROR((CT189*$B$2*(1-$H189)*('CAR.CAP_per person'!D$2))/(_xlfn.XLOOKUP($E$2,EU_countries_GDP!$A$2:$A$29,EU_countries_GDP!$E$2:$E$29)),"")</f>
        <v/>
      </c>
      <c r="DK189" s="5" t="str">
        <f>IFERROR((CU189*$B$2*(1-$H189)*('CAR.CAP_per person'!E$2))/(_xlfn.XLOOKUP($E$2,EU_countries_GDP!$A$2:$A$29,EU_countries_GDP!$E$2:$E$29)),"")</f>
        <v/>
      </c>
      <c r="DL189" s="5" t="str">
        <f>IFERROR((CV189*$B$2*(1-$H189)*('CAR.CAP_per person'!F$2))/(_xlfn.XLOOKUP($E$2,EU_countries_GDP!$A$2:$A$29,EU_countries_GDP!$E$2:$E$29)),"")</f>
        <v/>
      </c>
      <c r="DM189" s="5" t="str">
        <f>IFERROR((CW189*$B$2*(1-$H189)*('CAR.CAP_per person'!G$2))/(_xlfn.XLOOKUP($E$2,EU_countries_GDP!$A$2:$A$29,EU_countries_GDP!$E$2:$E$29)),"")</f>
        <v/>
      </c>
      <c r="DN189" s="5" t="str">
        <f>IFERROR((CX189*$B$2*(1-$H189)*('CAR.CAP_per person'!H$2))/(_xlfn.XLOOKUP($E$2,EU_countries_GDP!$A$2:$A$29,EU_countries_GDP!$E$2:$E$29)),"")</f>
        <v/>
      </c>
      <c r="DO189" s="5" t="str">
        <f>IFERROR((CY189*$B$2*(1-$H189)*('CAR.CAP_per person'!I$2))/(_xlfn.XLOOKUP($E$2,EU_countries_GDP!$A$2:$A$29,EU_countries_GDP!$E$2:$E$29)),"")</f>
        <v/>
      </c>
      <c r="DP189" s="5" t="str">
        <f>IFERROR((CZ189*$B$2*(1-$H189)*('CAR.CAP_per person'!J$2))/(_xlfn.XLOOKUP($E$2,EU_countries_GDP!$A$2:$A$29,EU_countries_GDP!$E$2:$E$29)),"")</f>
        <v/>
      </c>
      <c r="DQ189" s="5" t="str">
        <f>IFERROR((DA189*$B$2*(1-$H189)*('CAR.CAP_per person'!K$2))/(_xlfn.XLOOKUP($E$2,EU_countries_GDP!$A$2:$A$29,EU_countries_GDP!$E$2:$E$29)),"")</f>
        <v/>
      </c>
      <c r="DR189" s="5" t="str">
        <f>IFERROR((DB189*$B$2*(1-$H189)*('CAR.CAP_per person'!L$2))/(_xlfn.XLOOKUP($E$2,EU_countries_GDP!$A$2:$A$29,EU_countries_GDP!$E$2:$E$29)),"")</f>
        <v/>
      </c>
      <c r="DS189" s="5" t="str">
        <f>IFERROR((DC189*$B$2*(1-$H189)*('CAR.CAP_per person'!M$2))/(_xlfn.XLOOKUP($E$2,EU_countries_GDP!$A$2:$A$29,EU_countries_GDP!$E$2:$E$29)),"")</f>
        <v/>
      </c>
      <c r="DT189" s="5" t="str">
        <f>IFERROR((DD189*$B$2*(1-$H189)*('CAR.CAP_per person'!N$2))/(_xlfn.XLOOKUP($E$2,EU_countries_GDP!$A$2:$A$29,EU_countries_GDP!$E$2:$E$29)),"")</f>
        <v/>
      </c>
      <c r="DU189" s="5" t="str">
        <f>IFERROR((DE189*$B$2*(1-$H189)*('CAR.CAP_per person'!O$2))/(_xlfn.XLOOKUP($E$2,EU_countries_GDP!$A$2:$A$29,EU_countries_GDP!$E$2:$E$29)),"")</f>
        <v/>
      </c>
      <c r="DV189" s="5" t="str">
        <f>IFERROR((DF189*$B$2*(1-$H189)*('CAR.CAP_per person'!P$2))/(_xlfn.XLOOKUP($E$2,EU_countries_GDP!$A$2:$A$29,EU_countries_GDP!$E$2:$E$29)),"")</f>
        <v/>
      </c>
      <c r="DW189" s="5" t="str">
        <f>IFERROR((DG189*$B$2*(1-$H189)*('CAR.CAP_per person'!Q$2))/(_xlfn.XLOOKUP($E$2,EU_countries_GDP!$A$2:$A$29,EU_countries_GDP!$E$2:$E$29)),"")</f>
        <v/>
      </c>
    </row>
    <row r="190" spans="2:127">
      <c r="B190" t="str">
        <f>_xlfn.XLOOKUP(D190,Table5[Ingredient],Table5[Category],"",FALSE)</f>
        <v/>
      </c>
      <c r="C190" s="33"/>
      <c r="D190" s="33"/>
      <c r="E190" s="33"/>
      <c r="F190" s="33"/>
      <c r="G190" s="33"/>
      <c r="H190" s="33"/>
      <c r="I190" s="33"/>
      <c r="J190" s="37" t="str">
        <f>IFERROR(INDEX('AveragePrices&amp;Codes'!G:AG, MATCH($D190, 'AveragePrices&amp;Codes'!$A:$A, 0), MATCH(Tool_clean!$E$2, 'AveragePrices&amp;Codes'!$G$1:$AG$1, 0)),"")</f>
        <v/>
      </c>
      <c r="K190" s="37" t="str">
        <f t="shared" si="194"/>
        <v/>
      </c>
      <c r="L190">
        <f>IFERROR(IF($F190="Raw",_xlfn.XLOOKUP(_xlfn.XLOOKUP(Tool_clean!$D190,'AveragePrices&amp;Codes'!$A:$A,'AveragePrices&amp;Codes'!$B:$B),AGRIBALYSE_Raw!$B:$B,AGRIBALYSE_Raw!O:O)*$E190,_xlfn.XLOOKUP(_xlfn.XLOOKUP(Tool_clean!$D190,'AveragePrices&amp;Codes'!$A:$A,'AveragePrices&amp;Codes'!$B:$B),AGRIBALYSE_Cooked!$C:$C,AGRIBALYSE_Cooked!P:P)*$E190),"")</f>
        <v>0</v>
      </c>
      <c r="M190">
        <f>IFERROR(IF($F190="Raw",_xlfn.XLOOKUP(_xlfn.XLOOKUP(Tool_clean!$D190,'AveragePrices&amp;Codes'!$A:$A,'AveragePrices&amp;Codes'!$B:$B),AGRIBALYSE_Raw!$B:$B,AGRIBALYSE_Raw!P:P)*$E190,_xlfn.XLOOKUP(_xlfn.XLOOKUP(Tool_clean!$D190,'AveragePrices&amp;Codes'!$A:$A,'AveragePrices&amp;Codes'!$B:$B),AGRIBALYSE_Cooked!$C:$C,AGRIBALYSE_Cooked!Q:Q)*$E190),"")</f>
        <v>0</v>
      </c>
      <c r="N190">
        <f>IFERROR(IF($F190="Raw",_xlfn.XLOOKUP(_xlfn.XLOOKUP(Tool_clean!$D190,'AveragePrices&amp;Codes'!$A:$A,'AveragePrices&amp;Codes'!$B:$B),AGRIBALYSE_Raw!$B:$B,AGRIBALYSE_Raw!Q:Q)*$E190,_xlfn.XLOOKUP(_xlfn.XLOOKUP(Tool_clean!$D190,'AveragePrices&amp;Codes'!$A:$A,'AveragePrices&amp;Codes'!$B:$B),AGRIBALYSE_Cooked!$C:$C,AGRIBALYSE_Cooked!R:R)*$E190),"")</f>
        <v>0</v>
      </c>
      <c r="O190">
        <f>IFERROR(IF($F190="Raw",_xlfn.XLOOKUP(_xlfn.XLOOKUP(Tool_clean!$D190,'AveragePrices&amp;Codes'!$A:$A,'AveragePrices&amp;Codes'!$B:$B),AGRIBALYSE_Raw!$B:$B,AGRIBALYSE_Raw!R:R)*$E190,_xlfn.XLOOKUP(_xlfn.XLOOKUP(Tool_clean!$D190,'AveragePrices&amp;Codes'!$A:$A,'AveragePrices&amp;Codes'!$B:$B),AGRIBALYSE_Cooked!$C:$C,AGRIBALYSE_Cooked!S:S)*$E190),"")</f>
        <v>0</v>
      </c>
      <c r="P190">
        <f>IFERROR(IF($F190="Raw",_xlfn.XLOOKUP(_xlfn.XLOOKUP(Tool_clean!$D190,'AveragePrices&amp;Codes'!$A:$A,'AveragePrices&amp;Codes'!$B:$B),AGRIBALYSE_Raw!$B:$B,AGRIBALYSE_Raw!S:S)*$E190,_xlfn.XLOOKUP(_xlfn.XLOOKUP(Tool_clean!$D190,'AveragePrices&amp;Codes'!$A:$A,'AveragePrices&amp;Codes'!$B:$B),AGRIBALYSE_Cooked!$C:$C,AGRIBALYSE_Cooked!T:T)*$E190),"")</f>
        <v>0</v>
      </c>
      <c r="Q190">
        <f>IFERROR(IF($F190="Raw",_xlfn.XLOOKUP(_xlfn.XLOOKUP(Tool_clean!$D190,'AveragePrices&amp;Codes'!$A:$A,'AveragePrices&amp;Codes'!$B:$B),AGRIBALYSE_Raw!$B:$B,AGRIBALYSE_Raw!T:T)*$E190,_xlfn.XLOOKUP(_xlfn.XLOOKUP(Tool_clean!$D190,'AveragePrices&amp;Codes'!$A:$A,'AveragePrices&amp;Codes'!$B:$B),AGRIBALYSE_Cooked!$C:$C,AGRIBALYSE_Cooked!U:U)*$E190),"")</f>
        <v>0</v>
      </c>
      <c r="R190">
        <f>IFERROR(IF($F190="Raw",_xlfn.XLOOKUP(_xlfn.XLOOKUP(Tool_clean!$D190,'AveragePrices&amp;Codes'!$A:$A,'AveragePrices&amp;Codes'!$B:$B),AGRIBALYSE_Raw!$B:$B,AGRIBALYSE_Raw!U:U)*$E190,_xlfn.XLOOKUP(_xlfn.XLOOKUP(Tool_clean!$D190,'AveragePrices&amp;Codes'!$A:$A,'AveragePrices&amp;Codes'!$B:$B),AGRIBALYSE_Cooked!$C:$C,AGRIBALYSE_Cooked!V:V)*$E190),"")</f>
        <v>0</v>
      </c>
      <c r="S190">
        <f>IFERROR(IF($F190="Raw",_xlfn.XLOOKUP(_xlfn.XLOOKUP(Tool_clean!$D190,'AveragePrices&amp;Codes'!$A:$A,'AveragePrices&amp;Codes'!$B:$B),AGRIBALYSE_Raw!$B:$B,AGRIBALYSE_Raw!V:V)*$E190,_xlfn.XLOOKUP(_xlfn.XLOOKUP(Tool_clean!$D190,'AveragePrices&amp;Codes'!$A:$A,'AveragePrices&amp;Codes'!$B:$B),AGRIBALYSE_Cooked!$C:$C,AGRIBALYSE_Cooked!W:W)*$E190),"")</f>
        <v>0</v>
      </c>
      <c r="T190">
        <f>IFERROR(IF($F190="Raw",_xlfn.XLOOKUP(_xlfn.XLOOKUP(Tool_clean!$D190,'AveragePrices&amp;Codes'!$A:$A,'AveragePrices&amp;Codes'!$B:$B),AGRIBALYSE_Raw!$B:$B,AGRIBALYSE_Raw!W:W)*$E190,_xlfn.XLOOKUP(_xlfn.XLOOKUP(Tool_clean!$D190,'AveragePrices&amp;Codes'!$A:$A,'AveragePrices&amp;Codes'!$B:$B),AGRIBALYSE_Cooked!$C:$C,AGRIBALYSE_Cooked!X:X)*$E190),"")</f>
        <v>0</v>
      </c>
      <c r="U190">
        <f>IFERROR(IF($F190="Raw",_xlfn.XLOOKUP(_xlfn.XLOOKUP(Tool_clean!$D190,'AveragePrices&amp;Codes'!$A:$A,'AveragePrices&amp;Codes'!$B:$B),AGRIBALYSE_Raw!$B:$B,AGRIBALYSE_Raw!X:X)*$E190,_xlfn.XLOOKUP(_xlfn.XLOOKUP(Tool_clean!$D190,'AveragePrices&amp;Codes'!$A:$A,'AveragePrices&amp;Codes'!$B:$B),AGRIBALYSE_Cooked!$C:$C,AGRIBALYSE_Cooked!Y:Y)*$E190),"")</f>
        <v>0</v>
      </c>
      <c r="V190">
        <f>IFERROR(IF($F190="Raw",_xlfn.XLOOKUP(_xlfn.XLOOKUP(Tool_clean!$D190,'AveragePrices&amp;Codes'!$A:$A,'AveragePrices&amp;Codes'!$B:$B),AGRIBALYSE_Raw!$B:$B,AGRIBALYSE_Raw!Y:Y)*$E190,_xlfn.XLOOKUP(_xlfn.XLOOKUP(Tool_clean!$D190,'AveragePrices&amp;Codes'!$A:$A,'AveragePrices&amp;Codes'!$B:$B),AGRIBALYSE_Cooked!$C:$C,AGRIBALYSE_Cooked!Z:Z)*$E190),"")</f>
        <v>0</v>
      </c>
      <c r="W190">
        <f>IFERROR(IF($F190="Raw",_xlfn.XLOOKUP(_xlfn.XLOOKUP(Tool_clean!$D190,'AveragePrices&amp;Codes'!$A:$A,'AveragePrices&amp;Codes'!$B:$B),AGRIBALYSE_Raw!$B:$B,AGRIBALYSE_Raw!Z:Z)*$E190,_xlfn.XLOOKUP(_xlfn.XLOOKUP(Tool_clean!$D190,'AveragePrices&amp;Codes'!$A:$A,'AveragePrices&amp;Codes'!$B:$B),AGRIBALYSE_Cooked!$C:$C,AGRIBALYSE_Cooked!AA:AA)*$E190),"")</f>
        <v>0</v>
      </c>
      <c r="X190">
        <f>IFERROR(IF($F190="Raw",_xlfn.XLOOKUP(_xlfn.XLOOKUP(Tool_clean!$D190,'AveragePrices&amp;Codes'!$A:$A,'AveragePrices&amp;Codes'!$B:$B),AGRIBALYSE_Raw!$B:$B,AGRIBALYSE_Raw!AA:AA)*$E190,_xlfn.XLOOKUP(_xlfn.XLOOKUP(Tool_clean!$D190,'AveragePrices&amp;Codes'!$A:$A,'AveragePrices&amp;Codes'!$B:$B),AGRIBALYSE_Cooked!$C:$C,AGRIBALYSE_Cooked!AB:AB)*$E190),"")</f>
        <v>0</v>
      </c>
      <c r="Y190">
        <f>IFERROR(IF($F190="Raw",_xlfn.XLOOKUP(_xlfn.XLOOKUP(Tool_clean!$D190,'AveragePrices&amp;Codes'!$A:$A,'AveragePrices&amp;Codes'!$B:$B),AGRIBALYSE_Raw!$B:$B,AGRIBALYSE_Raw!AB:AB)*$E190,_xlfn.XLOOKUP(_xlfn.XLOOKUP(Tool_clean!$D190,'AveragePrices&amp;Codes'!$A:$A,'AveragePrices&amp;Codes'!$B:$B),AGRIBALYSE_Cooked!$C:$C,AGRIBALYSE_Cooked!AC:AC)*$E190),"")</f>
        <v>0</v>
      </c>
      <c r="Z190">
        <f>IFERROR(IF($F190="Raw",_xlfn.XLOOKUP(_xlfn.XLOOKUP(Tool_clean!$D190,'AveragePrices&amp;Codes'!$A:$A,'AveragePrices&amp;Codes'!$B:$B),AGRIBALYSE_Raw!$B:$B,AGRIBALYSE_Raw!AC:AC)*$E190,_xlfn.XLOOKUP(_xlfn.XLOOKUP(Tool_clean!$D190,'AveragePrices&amp;Codes'!$A:$A,'AveragePrices&amp;Codes'!$B:$B),AGRIBALYSE_Cooked!$C:$C,AGRIBALYSE_Cooked!AD:AD)*$E190),"")</f>
        <v>0</v>
      </c>
      <c r="AA190">
        <f>IFERROR(IF($F190="Raw",_xlfn.XLOOKUP(_xlfn.XLOOKUP(Tool_clean!$D190,'AveragePrices&amp;Codes'!$A:$A,'AveragePrices&amp;Codes'!$B:$B),AGRIBALYSE_Raw!$B:$B,AGRIBALYSE_Raw!AD:AD)*$E190,_xlfn.XLOOKUP(_xlfn.XLOOKUP(Tool_clean!$D190,'AveragePrices&amp;Codes'!$A:$A,'AveragePrices&amp;Codes'!$B:$B),AGRIBALYSE_Cooked!$C:$C,AGRIBALYSE_Cooked!AE:AE)*$E190),"")</f>
        <v>0</v>
      </c>
      <c r="AB190" t="str" cm="1">
        <f t="array" ref="AB190">IFERROR(_xlfn.XLOOKUP(Tool_clean!$F190&amp;$E$2,'Cooking methods'!$A:$A&amp;'Cooking methods'!$B:$B,'Cooking methods'!C:C)*$E190,"")</f>
        <v/>
      </c>
      <c r="AC190" t="str" cm="1">
        <f t="array" ref="AC190">IFERROR(_xlfn.XLOOKUP(Tool_clean!$F190&amp;$E$2,'Cooking methods'!$A:$A&amp;'Cooking methods'!$B:$B,'Cooking methods'!D:D)*$E190,"")</f>
        <v/>
      </c>
      <c r="AD190" t="str" cm="1">
        <f t="array" ref="AD190">IFERROR(_xlfn.XLOOKUP(Tool_clean!$F190&amp;$E$2,'Cooking methods'!$A:$A&amp;'Cooking methods'!$B:$B,'Cooking methods'!E:E)*$E190,"")</f>
        <v/>
      </c>
      <c r="AE190" t="str" cm="1">
        <f t="array" ref="AE190">IFERROR(_xlfn.XLOOKUP(Tool_clean!$F190&amp;$E$2,'Cooking methods'!$A:$A&amp;'Cooking methods'!$B:$B,'Cooking methods'!F:F)*$E190,"")</f>
        <v/>
      </c>
      <c r="AF190" t="str" cm="1">
        <f t="array" ref="AF190">IFERROR(_xlfn.XLOOKUP(Tool_clean!$F190&amp;$E$2,'Cooking methods'!$A:$A&amp;'Cooking methods'!$B:$B,'Cooking methods'!G:G)*$E190,"")</f>
        <v/>
      </c>
      <c r="AG190" t="str" cm="1">
        <f t="array" ref="AG190">IFERROR(_xlfn.XLOOKUP(Tool_clean!$F190&amp;$E$2,'Cooking methods'!$A:$A&amp;'Cooking methods'!$B:$B,'Cooking methods'!H:H)*$E190,"")</f>
        <v/>
      </c>
      <c r="AH190" t="str" cm="1">
        <f t="array" ref="AH190">IFERROR(_xlfn.XLOOKUP(Tool_clean!$F190&amp;$E$2,'Cooking methods'!$A:$A&amp;'Cooking methods'!$B:$B,'Cooking methods'!I:I)*$E190,"")</f>
        <v/>
      </c>
      <c r="AI190" t="str" cm="1">
        <f t="array" ref="AI190">IFERROR(_xlfn.XLOOKUP(Tool_clean!$F190&amp;$E$2,'Cooking methods'!$A:$A&amp;'Cooking methods'!$B:$B,'Cooking methods'!J:J)*$E190,"")</f>
        <v/>
      </c>
      <c r="AJ190" t="str" cm="1">
        <f t="array" ref="AJ190">IFERROR(_xlfn.XLOOKUP(Tool_clean!$F190&amp;$E$2,'Cooking methods'!$A:$A&amp;'Cooking methods'!$B:$B,'Cooking methods'!K:K)*$E190,"")</f>
        <v/>
      </c>
      <c r="AK190" t="str" cm="1">
        <f t="array" ref="AK190">IFERROR(_xlfn.XLOOKUP(Tool_clean!$F190&amp;$E$2,'Cooking methods'!$A:$A&amp;'Cooking methods'!$B:$B,'Cooking methods'!L:L)*$E190,"")</f>
        <v/>
      </c>
      <c r="AL190" t="str" cm="1">
        <f t="array" ref="AL190">IFERROR(_xlfn.XLOOKUP(Tool_clean!$F190&amp;$E$2,'Cooking methods'!$A:$A&amp;'Cooking methods'!$B:$B,'Cooking methods'!M:M)*$E190,"")</f>
        <v/>
      </c>
      <c r="AM190" t="str" cm="1">
        <f t="array" ref="AM190">IFERROR(_xlfn.XLOOKUP(Tool_clean!$F190&amp;$E$2,'Cooking methods'!$A:$A&amp;'Cooking methods'!$B:$B,'Cooking methods'!N:N)*$E190,"")</f>
        <v/>
      </c>
      <c r="AN190" t="str" cm="1">
        <f t="array" ref="AN190">IFERROR(_xlfn.XLOOKUP(Tool_clean!$F190&amp;$E$2,'Cooking methods'!$A:$A&amp;'Cooking methods'!$B:$B,'Cooking methods'!O:O)*$E190,"")</f>
        <v/>
      </c>
      <c r="AO190" t="str" cm="1">
        <f t="array" ref="AO190">IFERROR(_xlfn.XLOOKUP(Tool_clean!$F190&amp;$E$2,'Cooking methods'!$A:$A&amp;'Cooking methods'!$B:$B,'Cooking methods'!P:P)*$E190,"")</f>
        <v/>
      </c>
      <c r="AP190" t="str" cm="1">
        <f t="array" ref="AP190">IFERROR(_xlfn.XLOOKUP(Tool_clean!$F190&amp;$E$2,'Cooking methods'!$A:$A&amp;'Cooking methods'!$B:$B,'Cooking methods'!Q:Q)*$E190,"")</f>
        <v/>
      </c>
      <c r="AQ190" t="str" cm="1">
        <f t="array" ref="AQ190">IFERROR(_xlfn.XLOOKUP(Tool_clean!$F190&amp;$E$2,'Cooking methods'!$A:$A&amp;'Cooking methods'!$B:$B,'Cooking methods'!R:R)*$E190,"")</f>
        <v/>
      </c>
      <c r="AR190" t="str" cm="1">
        <f t="array" ref="AR190">IFERROR(_xlfn.XLOOKUP(Tool_clean!$G190&amp;$E$2,'Waste management'!$A:$A&amp;'Waste management'!$B:$B,'Waste management'!C:C)*$E190,"")</f>
        <v/>
      </c>
      <c r="AS190" t="str" cm="1">
        <f t="array" ref="AS190">IFERROR(_xlfn.XLOOKUP(Tool_clean!$G190&amp;$E$2,'Waste management'!$A:$A&amp;'Waste management'!$B:$B,'Waste management'!D:D)*$E190,"")</f>
        <v/>
      </c>
      <c r="AT190" t="str" cm="1">
        <f t="array" ref="AT190">IFERROR(_xlfn.XLOOKUP(Tool_clean!$G190&amp;$E$2,'Waste management'!$A:$A&amp;'Waste management'!$B:$B,'Waste management'!E:E)*$E190,"")</f>
        <v/>
      </c>
      <c r="AU190" t="str" cm="1">
        <f t="array" ref="AU190">IFERROR(_xlfn.XLOOKUP(Tool_clean!$G190&amp;$E$2,'Waste management'!$A:$A&amp;'Waste management'!$B:$B,'Waste management'!F:F)*$E190,"")</f>
        <v/>
      </c>
      <c r="AV190" t="str" cm="1">
        <f t="array" ref="AV190">IFERROR(_xlfn.XLOOKUP(Tool_clean!$G190&amp;$E$2,'Waste management'!$A:$A&amp;'Waste management'!$B:$B,'Waste management'!G:G)*$E190,"")</f>
        <v/>
      </c>
      <c r="AW190" t="str" cm="1">
        <f t="array" ref="AW190">IFERROR(_xlfn.XLOOKUP(Tool_clean!$G190&amp;$E$2,'Waste management'!$A:$A&amp;'Waste management'!$B:$B,'Waste management'!H:H)*$E190,"")</f>
        <v/>
      </c>
      <c r="AX190" t="str" cm="1">
        <f t="array" ref="AX190">IFERROR(_xlfn.XLOOKUP(Tool_clean!$G190&amp;$E$2,'Waste management'!$A:$A&amp;'Waste management'!$B:$B,'Waste management'!I:I)*$E190,"")</f>
        <v/>
      </c>
      <c r="AY190" t="str" cm="1">
        <f t="array" ref="AY190">IFERROR(_xlfn.XLOOKUP(Tool_clean!$G190&amp;$E$2,'Waste management'!$A:$A&amp;'Waste management'!$B:$B,'Waste management'!J:J)*$E190,"")</f>
        <v/>
      </c>
      <c r="AZ190" t="str" cm="1">
        <f t="array" ref="AZ190">IFERROR(_xlfn.XLOOKUP(Tool_clean!$G190&amp;$E$2,'Waste management'!$A:$A&amp;'Waste management'!$B:$B,'Waste management'!K:K)*$E190,"")</f>
        <v/>
      </c>
      <c r="BA190" t="str" cm="1">
        <f t="array" ref="BA190">IFERROR(_xlfn.XLOOKUP(Tool_clean!$G190&amp;$E$2,'Waste management'!$A:$A&amp;'Waste management'!$B:$B,'Waste management'!L:L)*$E190,"")</f>
        <v/>
      </c>
      <c r="BB190" t="str" cm="1">
        <f t="array" ref="BB190">IFERROR(_xlfn.XLOOKUP(Tool_clean!$G190&amp;$E$2,'Waste management'!$A:$A&amp;'Waste management'!$B:$B,'Waste management'!M:M)*$E190,"")</f>
        <v/>
      </c>
      <c r="BC190" t="str" cm="1">
        <f t="array" ref="BC190">IFERROR(_xlfn.XLOOKUP(Tool_clean!$G190&amp;$E$2,'Waste management'!$A:$A&amp;'Waste management'!$B:$B,'Waste management'!N:N)*$E190,"")</f>
        <v/>
      </c>
      <c r="BD190" t="str" cm="1">
        <f t="array" ref="BD190">IFERROR(_xlfn.XLOOKUP(Tool_clean!$G190&amp;$E$2,'Waste management'!$A:$A&amp;'Waste management'!$B:$B,'Waste management'!O:O)*$E190,"")</f>
        <v/>
      </c>
      <c r="BE190" t="str" cm="1">
        <f t="array" ref="BE190">IFERROR(_xlfn.XLOOKUP(Tool_clean!$G190&amp;$E$2,'Waste management'!$A:$A&amp;'Waste management'!$B:$B,'Waste management'!P:P)*$E190,"")</f>
        <v/>
      </c>
      <c r="BF190" t="str" cm="1">
        <f t="array" ref="BF190">IFERROR(_xlfn.XLOOKUP(Tool_clean!$G190&amp;$E$2,'Waste management'!$A:$A&amp;'Waste management'!$B:$B,'Waste management'!Q:Q)*$E190,"")</f>
        <v/>
      </c>
      <c r="BG190" t="str" cm="1">
        <f t="array" ref="BG190">IFERROR(_xlfn.XLOOKUP(Tool_clean!$G190&amp;$E$2,'Waste management'!$A:$A&amp;'Waste management'!$B:$B,'Waste management'!R:R)*$E190,"")</f>
        <v/>
      </c>
      <c r="BH190" t="str">
        <f>IFERROR((L190+AR190+AB190)*_xlfn.XLOOKUP(Tool_clean!BH$4,Monetization_Factors!$A:$A,Monetization_Factors!$D:$D),"")</f>
        <v/>
      </c>
      <c r="BI190" t="str">
        <f>IFERROR((M190+AS190+AC190)*_xlfn.XLOOKUP(Tool_clean!BI$4,Monetization_Factors!$A:$A,Monetization_Factors!$D:$D),"")</f>
        <v/>
      </c>
      <c r="BJ190" t="str">
        <f>IFERROR((N190+AT190+AD190)*_xlfn.XLOOKUP(Tool_clean!BJ$4,Monetization_Factors!$A:$A,Monetization_Factors!$D:$D),"")</f>
        <v/>
      </c>
      <c r="BK190" t="str">
        <f>IFERROR((O190+AU190+AE190)*_xlfn.XLOOKUP(Tool_clean!BK$4,Monetization_Factors!$A:$A,Monetization_Factors!$D:$D),"")</f>
        <v/>
      </c>
      <c r="BL190" t="str">
        <f>IFERROR((P190+AV190+AF190)*_xlfn.XLOOKUP(Tool_clean!BL$4,Monetization_Factors!$A:$A,Monetization_Factors!$D:$D),"")</f>
        <v/>
      </c>
      <c r="BM190" t="str">
        <f>IFERROR((Q190+AW190+AG190)*_xlfn.XLOOKUP(Tool_clean!BM$4,Monetization_Factors!$A:$A,Monetization_Factors!$D:$D),"")</f>
        <v/>
      </c>
      <c r="BN190" t="str">
        <f>IFERROR((R190+AX190+AH190)*_xlfn.XLOOKUP(Tool_clean!BN$4,Monetization_Factors!$A:$A,Monetization_Factors!$D:$D),"")</f>
        <v/>
      </c>
      <c r="BO190" t="str">
        <f>IFERROR((S190+AY190+AI190)*_xlfn.XLOOKUP(Tool_clean!BO$4,Monetization_Factors!$A:$A,Monetization_Factors!$D:$D),"")</f>
        <v/>
      </c>
      <c r="BP190" t="str">
        <f>IFERROR((T190+AZ190+AJ190)*_xlfn.XLOOKUP(Tool_clean!BP$4,Monetization_Factors!$A:$A,Monetization_Factors!$D:$D),"")</f>
        <v/>
      </c>
      <c r="BQ190" t="str">
        <f>IFERROR((U190+BA190+AK190)*_xlfn.XLOOKUP(Tool_clean!BQ$4,Monetization_Factors!$A:$A,Monetization_Factors!$D:$D),"")</f>
        <v/>
      </c>
      <c r="BR190" t="str">
        <f>IFERROR((V190+BB190+AL190)*_xlfn.XLOOKUP(Tool_clean!BR$4,Monetization_Factors!$A:$A,Monetization_Factors!$D:$D),"")</f>
        <v/>
      </c>
      <c r="BS190" t="str">
        <f>IFERROR((W190+BC190+AM190)*_xlfn.XLOOKUP(Tool_clean!BS$4,Monetization_Factors!$A:$A,Monetization_Factors!$D:$D),"")</f>
        <v/>
      </c>
      <c r="BT190" t="str">
        <f>IFERROR((X190+BD190+AN190)*_xlfn.XLOOKUP(Tool_clean!BT$4,Monetization_Factors!$A:$A,Monetization_Factors!$D:$D),"")</f>
        <v/>
      </c>
      <c r="BU190" t="str">
        <f>IFERROR((Y190+BE190+AO190)*_xlfn.XLOOKUP(Tool_clean!BU$4,Monetization_Factors!$A:$A,Monetization_Factors!$D:$D),"")</f>
        <v/>
      </c>
      <c r="BV190" t="str">
        <f>IFERROR((Z190+BF190+AP190)*_xlfn.XLOOKUP(Tool_clean!BV$4,Monetization_Factors!$A:$A,Monetization_Factors!$D:$D),"")</f>
        <v/>
      </c>
      <c r="BW190" t="str">
        <f>IFERROR((AA190+BG190+AQ190)*_xlfn.XLOOKUP(Tool_clean!BW$4,Monetization_Factors!$A:$A,Monetization_Factors!$D:$D),"")</f>
        <v/>
      </c>
      <c r="BX190" s="38" t="str" cm="1">
        <f t="array" ref="BX190">IFERROR(_xlfn.IFS(I190&gt;0,I190*E190,I190="",J190*E190),"")</f>
        <v/>
      </c>
      <c r="BY190" s="38">
        <f t="shared" si="195"/>
        <v>0</v>
      </c>
      <c r="BZ190" s="38" t="str">
        <f t="shared" si="196"/>
        <v/>
      </c>
      <c r="CA190" s="38" t="str">
        <f t="shared" si="197"/>
        <v/>
      </c>
      <c r="CB190" t="str">
        <f t="shared" si="230"/>
        <v/>
      </c>
      <c r="CC190" t="str">
        <f t="shared" si="231"/>
        <v/>
      </c>
      <c r="CD190" t="str">
        <f t="shared" si="232"/>
        <v/>
      </c>
      <c r="CE190" t="str">
        <f t="shared" si="233"/>
        <v/>
      </c>
      <c r="CF190" t="str">
        <f t="shared" si="234"/>
        <v/>
      </c>
      <c r="CG190" t="str">
        <f t="shared" si="235"/>
        <v/>
      </c>
      <c r="CH190" t="str">
        <f t="shared" si="236"/>
        <v/>
      </c>
      <c r="CI190" t="str">
        <f t="shared" si="237"/>
        <v/>
      </c>
      <c r="CJ190" t="str">
        <f t="shared" si="238"/>
        <v/>
      </c>
      <c r="CK190" t="str">
        <f t="shared" si="239"/>
        <v/>
      </c>
      <c r="CL190" t="str">
        <f t="shared" si="240"/>
        <v/>
      </c>
      <c r="CM190" t="str">
        <f t="shared" si="241"/>
        <v/>
      </c>
      <c r="CN190" t="str">
        <f t="shared" si="242"/>
        <v/>
      </c>
      <c r="CO190" t="str">
        <f t="shared" si="243"/>
        <v/>
      </c>
      <c r="CP190" t="str">
        <f t="shared" si="244"/>
        <v/>
      </c>
      <c r="CQ190" t="str">
        <f t="shared" si="213"/>
        <v/>
      </c>
      <c r="CR190" t="str">
        <f t="shared" si="245"/>
        <v/>
      </c>
      <c r="CS190" t="str">
        <f t="shared" si="246"/>
        <v/>
      </c>
      <c r="CT190" t="str">
        <f t="shared" si="247"/>
        <v/>
      </c>
      <c r="CU190" t="str">
        <f t="shared" si="248"/>
        <v/>
      </c>
      <c r="CV190" t="str">
        <f t="shared" si="249"/>
        <v/>
      </c>
      <c r="CW190" t="str">
        <f t="shared" si="250"/>
        <v/>
      </c>
      <c r="CX190" t="str">
        <f t="shared" si="251"/>
        <v/>
      </c>
      <c r="CY190" t="str">
        <f t="shared" si="252"/>
        <v/>
      </c>
      <c r="CZ190" t="str">
        <f t="shared" si="253"/>
        <v/>
      </c>
      <c r="DA190" t="str">
        <f t="shared" si="254"/>
        <v/>
      </c>
      <c r="DB190" t="str">
        <f t="shared" si="255"/>
        <v/>
      </c>
      <c r="DC190" t="str">
        <f t="shared" si="256"/>
        <v/>
      </c>
      <c r="DD190" t="str">
        <f t="shared" si="257"/>
        <v/>
      </c>
      <c r="DE190" t="str">
        <f t="shared" si="258"/>
        <v/>
      </c>
      <c r="DF190" t="str">
        <f t="shared" si="259"/>
        <v/>
      </c>
      <c r="DG190" t="str">
        <f t="shared" si="229"/>
        <v/>
      </c>
      <c r="DH190" s="5" t="str">
        <f>IFERROR((CR190*$B$2*(1-$H190)*('CAR.CAP_per person'!B$2))/(_xlfn.XLOOKUP($E$2,EU_countries_GDP!$A$2:$A$29,EU_countries_GDP!$E$2:$E$29)),"")</f>
        <v/>
      </c>
      <c r="DI190" s="5" t="str">
        <f>IFERROR((CS190*$B$2*(1-$H190)*('CAR.CAP_per person'!C$2))/(_xlfn.XLOOKUP($E$2,EU_countries_GDP!$A$2:$A$29,EU_countries_GDP!$E$2:$E$29)),"")</f>
        <v/>
      </c>
      <c r="DJ190" s="5" t="str">
        <f>IFERROR((CT190*$B$2*(1-$H190)*('CAR.CAP_per person'!D$2))/(_xlfn.XLOOKUP($E$2,EU_countries_GDP!$A$2:$A$29,EU_countries_GDP!$E$2:$E$29)),"")</f>
        <v/>
      </c>
      <c r="DK190" s="5" t="str">
        <f>IFERROR((CU190*$B$2*(1-$H190)*('CAR.CAP_per person'!E$2))/(_xlfn.XLOOKUP($E$2,EU_countries_GDP!$A$2:$A$29,EU_countries_GDP!$E$2:$E$29)),"")</f>
        <v/>
      </c>
      <c r="DL190" s="5" t="str">
        <f>IFERROR((CV190*$B$2*(1-$H190)*('CAR.CAP_per person'!F$2))/(_xlfn.XLOOKUP($E$2,EU_countries_GDP!$A$2:$A$29,EU_countries_GDP!$E$2:$E$29)),"")</f>
        <v/>
      </c>
      <c r="DM190" s="5" t="str">
        <f>IFERROR((CW190*$B$2*(1-$H190)*('CAR.CAP_per person'!G$2))/(_xlfn.XLOOKUP($E$2,EU_countries_GDP!$A$2:$A$29,EU_countries_GDP!$E$2:$E$29)),"")</f>
        <v/>
      </c>
      <c r="DN190" s="5" t="str">
        <f>IFERROR((CX190*$B$2*(1-$H190)*('CAR.CAP_per person'!H$2))/(_xlfn.XLOOKUP($E$2,EU_countries_GDP!$A$2:$A$29,EU_countries_GDP!$E$2:$E$29)),"")</f>
        <v/>
      </c>
      <c r="DO190" s="5" t="str">
        <f>IFERROR((CY190*$B$2*(1-$H190)*('CAR.CAP_per person'!I$2))/(_xlfn.XLOOKUP($E$2,EU_countries_GDP!$A$2:$A$29,EU_countries_GDP!$E$2:$E$29)),"")</f>
        <v/>
      </c>
      <c r="DP190" s="5" t="str">
        <f>IFERROR((CZ190*$B$2*(1-$H190)*('CAR.CAP_per person'!J$2))/(_xlfn.XLOOKUP($E$2,EU_countries_GDP!$A$2:$A$29,EU_countries_GDP!$E$2:$E$29)),"")</f>
        <v/>
      </c>
      <c r="DQ190" s="5" t="str">
        <f>IFERROR((DA190*$B$2*(1-$H190)*('CAR.CAP_per person'!K$2))/(_xlfn.XLOOKUP($E$2,EU_countries_GDP!$A$2:$A$29,EU_countries_GDP!$E$2:$E$29)),"")</f>
        <v/>
      </c>
      <c r="DR190" s="5" t="str">
        <f>IFERROR((DB190*$B$2*(1-$H190)*('CAR.CAP_per person'!L$2))/(_xlfn.XLOOKUP($E$2,EU_countries_GDP!$A$2:$A$29,EU_countries_GDP!$E$2:$E$29)),"")</f>
        <v/>
      </c>
      <c r="DS190" s="5" t="str">
        <f>IFERROR((DC190*$B$2*(1-$H190)*('CAR.CAP_per person'!M$2))/(_xlfn.XLOOKUP($E$2,EU_countries_GDP!$A$2:$A$29,EU_countries_GDP!$E$2:$E$29)),"")</f>
        <v/>
      </c>
      <c r="DT190" s="5" t="str">
        <f>IFERROR((DD190*$B$2*(1-$H190)*('CAR.CAP_per person'!N$2))/(_xlfn.XLOOKUP($E$2,EU_countries_GDP!$A$2:$A$29,EU_countries_GDP!$E$2:$E$29)),"")</f>
        <v/>
      </c>
      <c r="DU190" s="5" t="str">
        <f>IFERROR((DE190*$B$2*(1-$H190)*('CAR.CAP_per person'!O$2))/(_xlfn.XLOOKUP($E$2,EU_countries_GDP!$A$2:$A$29,EU_countries_GDP!$E$2:$E$29)),"")</f>
        <v/>
      </c>
      <c r="DV190" s="5" t="str">
        <f>IFERROR((DF190*$B$2*(1-$H190)*('CAR.CAP_per person'!P$2))/(_xlfn.XLOOKUP($E$2,EU_countries_GDP!$A$2:$A$29,EU_countries_GDP!$E$2:$E$29)),"")</f>
        <v/>
      </c>
      <c r="DW190" s="5" t="str">
        <f>IFERROR((DG190*$B$2*(1-$H190)*('CAR.CAP_per person'!Q$2))/(_xlfn.XLOOKUP($E$2,EU_countries_GDP!$A$2:$A$29,EU_countries_GDP!$E$2:$E$29)),"")</f>
        <v/>
      </c>
    </row>
    <row r="191" spans="2:127">
      <c r="B191" t="str">
        <f>_xlfn.XLOOKUP(D191,Table5[Ingredient],Table5[Category],"",FALSE)</f>
        <v/>
      </c>
      <c r="C191" s="33"/>
      <c r="D191" s="33"/>
      <c r="E191" s="33"/>
      <c r="F191" s="33"/>
      <c r="G191" s="33"/>
      <c r="H191" s="33"/>
      <c r="I191" s="33"/>
      <c r="J191" s="37" t="str">
        <f>IFERROR(INDEX('AveragePrices&amp;Codes'!G:AG, MATCH($D191, 'AveragePrices&amp;Codes'!$A:$A, 0), MATCH(Tool_clean!$E$2, 'AveragePrices&amp;Codes'!$G$1:$AG$1, 0)),"")</f>
        <v/>
      </c>
      <c r="K191" s="37" t="str">
        <f t="shared" si="194"/>
        <v/>
      </c>
      <c r="L191">
        <f>IFERROR(IF($F191="Raw",_xlfn.XLOOKUP(_xlfn.XLOOKUP(Tool_clean!$D191,'AveragePrices&amp;Codes'!$A:$A,'AveragePrices&amp;Codes'!$B:$B),AGRIBALYSE_Raw!$B:$B,AGRIBALYSE_Raw!O:O)*$E191,_xlfn.XLOOKUP(_xlfn.XLOOKUP(Tool_clean!$D191,'AveragePrices&amp;Codes'!$A:$A,'AveragePrices&amp;Codes'!$B:$B),AGRIBALYSE_Cooked!$C:$C,AGRIBALYSE_Cooked!P:P)*$E191),"")</f>
        <v>0</v>
      </c>
      <c r="M191">
        <f>IFERROR(IF($F191="Raw",_xlfn.XLOOKUP(_xlfn.XLOOKUP(Tool_clean!$D191,'AveragePrices&amp;Codes'!$A:$A,'AveragePrices&amp;Codes'!$B:$B),AGRIBALYSE_Raw!$B:$B,AGRIBALYSE_Raw!P:P)*$E191,_xlfn.XLOOKUP(_xlfn.XLOOKUP(Tool_clean!$D191,'AveragePrices&amp;Codes'!$A:$A,'AveragePrices&amp;Codes'!$B:$B),AGRIBALYSE_Cooked!$C:$C,AGRIBALYSE_Cooked!Q:Q)*$E191),"")</f>
        <v>0</v>
      </c>
      <c r="N191">
        <f>IFERROR(IF($F191="Raw",_xlfn.XLOOKUP(_xlfn.XLOOKUP(Tool_clean!$D191,'AveragePrices&amp;Codes'!$A:$A,'AveragePrices&amp;Codes'!$B:$B),AGRIBALYSE_Raw!$B:$B,AGRIBALYSE_Raw!Q:Q)*$E191,_xlfn.XLOOKUP(_xlfn.XLOOKUP(Tool_clean!$D191,'AveragePrices&amp;Codes'!$A:$A,'AveragePrices&amp;Codes'!$B:$B),AGRIBALYSE_Cooked!$C:$C,AGRIBALYSE_Cooked!R:R)*$E191),"")</f>
        <v>0</v>
      </c>
      <c r="O191">
        <f>IFERROR(IF($F191="Raw",_xlfn.XLOOKUP(_xlfn.XLOOKUP(Tool_clean!$D191,'AveragePrices&amp;Codes'!$A:$A,'AveragePrices&amp;Codes'!$B:$B),AGRIBALYSE_Raw!$B:$B,AGRIBALYSE_Raw!R:R)*$E191,_xlfn.XLOOKUP(_xlfn.XLOOKUP(Tool_clean!$D191,'AveragePrices&amp;Codes'!$A:$A,'AveragePrices&amp;Codes'!$B:$B),AGRIBALYSE_Cooked!$C:$C,AGRIBALYSE_Cooked!S:S)*$E191),"")</f>
        <v>0</v>
      </c>
      <c r="P191">
        <f>IFERROR(IF($F191="Raw",_xlfn.XLOOKUP(_xlfn.XLOOKUP(Tool_clean!$D191,'AveragePrices&amp;Codes'!$A:$A,'AveragePrices&amp;Codes'!$B:$B),AGRIBALYSE_Raw!$B:$B,AGRIBALYSE_Raw!S:S)*$E191,_xlfn.XLOOKUP(_xlfn.XLOOKUP(Tool_clean!$D191,'AveragePrices&amp;Codes'!$A:$A,'AveragePrices&amp;Codes'!$B:$B),AGRIBALYSE_Cooked!$C:$C,AGRIBALYSE_Cooked!T:T)*$E191),"")</f>
        <v>0</v>
      </c>
      <c r="Q191">
        <f>IFERROR(IF($F191="Raw",_xlfn.XLOOKUP(_xlfn.XLOOKUP(Tool_clean!$D191,'AveragePrices&amp;Codes'!$A:$A,'AveragePrices&amp;Codes'!$B:$B),AGRIBALYSE_Raw!$B:$B,AGRIBALYSE_Raw!T:T)*$E191,_xlfn.XLOOKUP(_xlfn.XLOOKUP(Tool_clean!$D191,'AveragePrices&amp;Codes'!$A:$A,'AveragePrices&amp;Codes'!$B:$B),AGRIBALYSE_Cooked!$C:$C,AGRIBALYSE_Cooked!U:U)*$E191),"")</f>
        <v>0</v>
      </c>
      <c r="R191">
        <f>IFERROR(IF($F191="Raw",_xlfn.XLOOKUP(_xlfn.XLOOKUP(Tool_clean!$D191,'AveragePrices&amp;Codes'!$A:$A,'AveragePrices&amp;Codes'!$B:$B),AGRIBALYSE_Raw!$B:$B,AGRIBALYSE_Raw!U:U)*$E191,_xlfn.XLOOKUP(_xlfn.XLOOKUP(Tool_clean!$D191,'AveragePrices&amp;Codes'!$A:$A,'AveragePrices&amp;Codes'!$B:$B),AGRIBALYSE_Cooked!$C:$C,AGRIBALYSE_Cooked!V:V)*$E191),"")</f>
        <v>0</v>
      </c>
      <c r="S191">
        <f>IFERROR(IF($F191="Raw",_xlfn.XLOOKUP(_xlfn.XLOOKUP(Tool_clean!$D191,'AveragePrices&amp;Codes'!$A:$A,'AveragePrices&amp;Codes'!$B:$B),AGRIBALYSE_Raw!$B:$B,AGRIBALYSE_Raw!V:V)*$E191,_xlfn.XLOOKUP(_xlfn.XLOOKUP(Tool_clean!$D191,'AveragePrices&amp;Codes'!$A:$A,'AveragePrices&amp;Codes'!$B:$B),AGRIBALYSE_Cooked!$C:$C,AGRIBALYSE_Cooked!W:W)*$E191),"")</f>
        <v>0</v>
      </c>
      <c r="T191">
        <f>IFERROR(IF($F191="Raw",_xlfn.XLOOKUP(_xlfn.XLOOKUP(Tool_clean!$D191,'AveragePrices&amp;Codes'!$A:$A,'AveragePrices&amp;Codes'!$B:$B),AGRIBALYSE_Raw!$B:$B,AGRIBALYSE_Raw!W:W)*$E191,_xlfn.XLOOKUP(_xlfn.XLOOKUP(Tool_clean!$D191,'AveragePrices&amp;Codes'!$A:$A,'AveragePrices&amp;Codes'!$B:$B),AGRIBALYSE_Cooked!$C:$C,AGRIBALYSE_Cooked!X:X)*$E191),"")</f>
        <v>0</v>
      </c>
      <c r="U191">
        <f>IFERROR(IF($F191="Raw",_xlfn.XLOOKUP(_xlfn.XLOOKUP(Tool_clean!$D191,'AveragePrices&amp;Codes'!$A:$A,'AveragePrices&amp;Codes'!$B:$B),AGRIBALYSE_Raw!$B:$B,AGRIBALYSE_Raw!X:X)*$E191,_xlfn.XLOOKUP(_xlfn.XLOOKUP(Tool_clean!$D191,'AveragePrices&amp;Codes'!$A:$A,'AveragePrices&amp;Codes'!$B:$B),AGRIBALYSE_Cooked!$C:$C,AGRIBALYSE_Cooked!Y:Y)*$E191),"")</f>
        <v>0</v>
      </c>
      <c r="V191">
        <f>IFERROR(IF($F191="Raw",_xlfn.XLOOKUP(_xlfn.XLOOKUP(Tool_clean!$D191,'AveragePrices&amp;Codes'!$A:$A,'AveragePrices&amp;Codes'!$B:$B),AGRIBALYSE_Raw!$B:$B,AGRIBALYSE_Raw!Y:Y)*$E191,_xlfn.XLOOKUP(_xlfn.XLOOKUP(Tool_clean!$D191,'AveragePrices&amp;Codes'!$A:$A,'AveragePrices&amp;Codes'!$B:$B),AGRIBALYSE_Cooked!$C:$C,AGRIBALYSE_Cooked!Z:Z)*$E191),"")</f>
        <v>0</v>
      </c>
      <c r="W191">
        <f>IFERROR(IF($F191="Raw",_xlfn.XLOOKUP(_xlfn.XLOOKUP(Tool_clean!$D191,'AveragePrices&amp;Codes'!$A:$A,'AveragePrices&amp;Codes'!$B:$B),AGRIBALYSE_Raw!$B:$B,AGRIBALYSE_Raw!Z:Z)*$E191,_xlfn.XLOOKUP(_xlfn.XLOOKUP(Tool_clean!$D191,'AveragePrices&amp;Codes'!$A:$A,'AveragePrices&amp;Codes'!$B:$B),AGRIBALYSE_Cooked!$C:$C,AGRIBALYSE_Cooked!AA:AA)*$E191),"")</f>
        <v>0</v>
      </c>
      <c r="X191">
        <f>IFERROR(IF($F191="Raw",_xlfn.XLOOKUP(_xlfn.XLOOKUP(Tool_clean!$D191,'AveragePrices&amp;Codes'!$A:$A,'AveragePrices&amp;Codes'!$B:$B),AGRIBALYSE_Raw!$B:$B,AGRIBALYSE_Raw!AA:AA)*$E191,_xlfn.XLOOKUP(_xlfn.XLOOKUP(Tool_clean!$D191,'AveragePrices&amp;Codes'!$A:$A,'AveragePrices&amp;Codes'!$B:$B),AGRIBALYSE_Cooked!$C:$C,AGRIBALYSE_Cooked!AB:AB)*$E191),"")</f>
        <v>0</v>
      </c>
      <c r="Y191">
        <f>IFERROR(IF($F191="Raw",_xlfn.XLOOKUP(_xlfn.XLOOKUP(Tool_clean!$D191,'AveragePrices&amp;Codes'!$A:$A,'AveragePrices&amp;Codes'!$B:$B),AGRIBALYSE_Raw!$B:$B,AGRIBALYSE_Raw!AB:AB)*$E191,_xlfn.XLOOKUP(_xlfn.XLOOKUP(Tool_clean!$D191,'AveragePrices&amp;Codes'!$A:$A,'AveragePrices&amp;Codes'!$B:$B),AGRIBALYSE_Cooked!$C:$C,AGRIBALYSE_Cooked!AC:AC)*$E191),"")</f>
        <v>0</v>
      </c>
      <c r="Z191">
        <f>IFERROR(IF($F191="Raw",_xlfn.XLOOKUP(_xlfn.XLOOKUP(Tool_clean!$D191,'AveragePrices&amp;Codes'!$A:$A,'AveragePrices&amp;Codes'!$B:$B),AGRIBALYSE_Raw!$B:$B,AGRIBALYSE_Raw!AC:AC)*$E191,_xlfn.XLOOKUP(_xlfn.XLOOKUP(Tool_clean!$D191,'AveragePrices&amp;Codes'!$A:$A,'AveragePrices&amp;Codes'!$B:$B),AGRIBALYSE_Cooked!$C:$C,AGRIBALYSE_Cooked!AD:AD)*$E191),"")</f>
        <v>0</v>
      </c>
      <c r="AA191">
        <f>IFERROR(IF($F191="Raw",_xlfn.XLOOKUP(_xlfn.XLOOKUP(Tool_clean!$D191,'AveragePrices&amp;Codes'!$A:$A,'AveragePrices&amp;Codes'!$B:$B),AGRIBALYSE_Raw!$B:$B,AGRIBALYSE_Raw!AD:AD)*$E191,_xlfn.XLOOKUP(_xlfn.XLOOKUP(Tool_clean!$D191,'AveragePrices&amp;Codes'!$A:$A,'AveragePrices&amp;Codes'!$B:$B),AGRIBALYSE_Cooked!$C:$C,AGRIBALYSE_Cooked!AE:AE)*$E191),"")</f>
        <v>0</v>
      </c>
      <c r="AB191" t="str" cm="1">
        <f t="array" ref="AB191">IFERROR(_xlfn.XLOOKUP(Tool_clean!$F191&amp;$E$2,'Cooking methods'!$A:$A&amp;'Cooking methods'!$B:$B,'Cooking methods'!C:C)*$E191,"")</f>
        <v/>
      </c>
      <c r="AC191" t="str" cm="1">
        <f t="array" ref="AC191">IFERROR(_xlfn.XLOOKUP(Tool_clean!$F191&amp;$E$2,'Cooking methods'!$A:$A&amp;'Cooking methods'!$B:$B,'Cooking methods'!D:D)*$E191,"")</f>
        <v/>
      </c>
      <c r="AD191" t="str" cm="1">
        <f t="array" ref="AD191">IFERROR(_xlfn.XLOOKUP(Tool_clean!$F191&amp;$E$2,'Cooking methods'!$A:$A&amp;'Cooking methods'!$B:$B,'Cooking methods'!E:E)*$E191,"")</f>
        <v/>
      </c>
      <c r="AE191" t="str" cm="1">
        <f t="array" ref="AE191">IFERROR(_xlfn.XLOOKUP(Tool_clean!$F191&amp;$E$2,'Cooking methods'!$A:$A&amp;'Cooking methods'!$B:$B,'Cooking methods'!F:F)*$E191,"")</f>
        <v/>
      </c>
      <c r="AF191" t="str" cm="1">
        <f t="array" ref="AF191">IFERROR(_xlfn.XLOOKUP(Tool_clean!$F191&amp;$E$2,'Cooking methods'!$A:$A&amp;'Cooking methods'!$B:$B,'Cooking methods'!G:G)*$E191,"")</f>
        <v/>
      </c>
      <c r="AG191" t="str" cm="1">
        <f t="array" ref="AG191">IFERROR(_xlfn.XLOOKUP(Tool_clean!$F191&amp;$E$2,'Cooking methods'!$A:$A&amp;'Cooking methods'!$B:$B,'Cooking methods'!H:H)*$E191,"")</f>
        <v/>
      </c>
      <c r="AH191" t="str" cm="1">
        <f t="array" ref="AH191">IFERROR(_xlfn.XLOOKUP(Tool_clean!$F191&amp;$E$2,'Cooking methods'!$A:$A&amp;'Cooking methods'!$B:$B,'Cooking methods'!I:I)*$E191,"")</f>
        <v/>
      </c>
      <c r="AI191" t="str" cm="1">
        <f t="array" ref="AI191">IFERROR(_xlfn.XLOOKUP(Tool_clean!$F191&amp;$E$2,'Cooking methods'!$A:$A&amp;'Cooking methods'!$B:$B,'Cooking methods'!J:J)*$E191,"")</f>
        <v/>
      </c>
      <c r="AJ191" t="str" cm="1">
        <f t="array" ref="AJ191">IFERROR(_xlfn.XLOOKUP(Tool_clean!$F191&amp;$E$2,'Cooking methods'!$A:$A&amp;'Cooking methods'!$B:$B,'Cooking methods'!K:K)*$E191,"")</f>
        <v/>
      </c>
      <c r="AK191" t="str" cm="1">
        <f t="array" ref="AK191">IFERROR(_xlfn.XLOOKUP(Tool_clean!$F191&amp;$E$2,'Cooking methods'!$A:$A&amp;'Cooking methods'!$B:$B,'Cooking methods'!L:L)*$E191,"")</f>
        <v/>
      </c>
      <c r="AL191" t="str" cm="1">
        <f t="array" ref="AL191">IFERROR(_xlfn.XLOOKUP(Tool_clean!$F191&amp;$E$2,'Cooking methods'!$A:$A&amp;'Cooking methods'!$B:$B,'Cooking methods'!M:M)*$E191,"")</f>
        <v/>
      </c>
      <c r="AM191" t="str" cm="1">
        <f t="array" ref="AM191">IFERROR(_xlfn.XLOOKUP(Tool_clean!$F191&amp;$E$2,'Cooking methods'!$A:$A&amp;'Cooking methods'!$B:$B,'Cooking methods'!N:N)*$E191,"")</f>
        <v/>
      </c>
      <c r="AN191" t="str" cm="1">
        <f t="array" ref="AN191">IFERROR(_xlfn.XLOOKUP(Tool_clean!$F191&amp;$E$2,'Cooking methods'!$A:$A&amp;'Cooking methods'!$B:$B,'Cooking methods'!O:O)*$E191,"")</f>
        <v/>
      </c>
      <c r="AO191" t="str" cm="1">
        <f t="array" ref="AO191">IFERROR(_xlfn.XLOOKUP(Tool_clean!$F191&amp;$E$2,'Cooking methods'!$A:$A&amp;'Cooking methods'!$B:$B,'Cooking methods'!P:P)*$E191,"")</f>
        <v/>
      </c>
      <c r="AP191" t="str" cm="1">
        <f t="array" ref="AP191">IFERROR(_xlfn.XLOOKUP(Tool_clean!$F191&amp;$E$2,'Cooking methods'!$A:$A&amp;'Cooking methods'!$B:$B,'Cooking methods'!Q:Q)*$E191,"")</f>
        <v/>
      </c>
      <c r="AQ191" t="str" cm="1">
        <f t="array" ref="AQ191">IFERROR(_xlfn.XLOOKUP(Tool_clean!$F191&amp;$E$2,'Cooking methods'!$A:$A&amp;'Cooking methods'!$B:$B,'Cooking methods'!R:R)*$E191,"")</f>
        <v/>
      </c>
      <c r="AR191" t="str" cm="1">
        <f t="array" ref="AR191">IFERROR(_xlfn.XLOOKUP(Tool_clean!$G191&amp;$E$2,'Waste management'!$A:$A&amp;'Waste management'!$B:$B,'Waste management'!C:C)*$E191,"")</f>
        <v/>
      </c>
      <c r="AS191" t="str" cm="1">
        <f t="array" ref="AS191">IFERROR(_xlfn.XLOOKUP(Tool_clean!$G191&amp;$E$2,'Waste management'!$A:$A&amp;'Waste management'!$B:$B,'Waste management'!D:D)*$E191,"")</f>
        <v/>
      </c>
      <c r="AT191" t="str" cm="1">
        <f t="array" ref="AT191">IFERROR(_xlfn.XLOOKUP(Tool_clean!$G191&amp;$E$2,'Waste management'!$A:$A&amp;'Waste management'!$B:$B,'Waste management'!E:E)*$E191,"")</f>
        <v/>
      </c>
      <c r="AU191" t="str" cm="1">
        <f t="array" ref="AU191">IFERROR(_xlfn.XLOOKUP(Tool_clean!$G191&amp;$E$2,'Waste management'!$A:$A&amp;'Waste management'!$B:$B,'Waste management'!F:F)*$E191,"")</f>
        <v/>
      </c>
      <c r="AV191" t="str" cm="1">
        <f t="array" ref="AV191">IFERROR(_xlfn.XLOOKUP(Tool_clean!$G191&amp;$E$2,'Waste management'!$A:$A&amp;'Waste management'!$B:$B,'Waste management'!G:G)*$E191,"")</f>
        <v/>
      </c>
      <c r="AW191" t="str" cm="1">
        <f t="array" ref="AW191">IFERROR(_xlfn.XLOOKUP(Tool_clean!$G191&amp;$E$2,'Waste management'!$A:$A&amp;'Waste management'!$B:$B,'Waste management'!H:H)*$E191,"")</f>
        <v/>
      </c>
      <c r="AX191" t="str" cm="1">
        <f t="array" ref="AX191">IFERROR(_xlfn.XLOOKUP(Tool_clean!$G191&amp;$E$2,'Waste management'!$A:$A&amp;'Waste management'!$B:$B,'Waste management'!I:I)*$E191,"")</f>
        <v/>
      </c>
      <c r="AY191" t="str" cm="1">
        <f t="array" ref="AY191">IFERROR(_xlfn.XLOOKUP(Tool_clean!$G191&amp;$E$2,'Waste management'!$A:$A&amp;'Waste management'!$B:$B,'Waste management'!J:J)*$E191,"")</f>
        <v/>
      </c>
      <c r="AZ191" t="str" cm="1">
        <f t="array" ref="AZ191">IFERROR(_xlfn.XLOOKUP(Tool_clean!$G191&amp;$E$2,'Waste management'!$A:$A&amp;'Waste management'!$B:$B,'Waste management'!K:K)*$E191,"")</f>
        <v/>
      </c>
      <c r="BA191" t="str" cm="1">
        <f t="array" ref="BA191">IFERROR(_xlfn.XLOOKUP(Tool_clean!$G191&amp;$E$2,'Waste management'!$A:$A&amp;'Waste management'!$B:$B,'Waste management'!L:L)*$E191,"")</f>
        <v/>
      </c>
      <c r="BB191" t="str" cm="1">
        <f t="array" ref="BB191">IFERROR(_xlfn.XLOOKUP(Tool_clean!$G191&amp;$E$2,'Waste management'!$A:$A&amp;'Waste management'!$B:$B,'Waste management'!M:M)*$E191,"")</f>
        <v/>
      </c>
      <c r="BC191" t="str" cm="1">
        <f t="array" ref="BC191">IFERROR(_xlfn.XLOOKUP(Tool_clean!$G191&amp;$E$2,'Waste management'!$A:$A&amp;'Waste management'!$B:$B,'Waste management'!N:N)*$E191,"")</f>
        <v/>
      </c>
      <c r="BD191" t="str" cm="1">
        <f t="array" ref="BD191">IFERROR(_xlfn.XLOOKUP(Tool_clean!$G191&amp;$E$2,'Waste management'!$A:$A&amp;'Waste management'!$B:$B,'Waste management'!O:O)*$E191,"")</f>
        <v/>
      </c>
      <c r="BE191" t="str" cm="1">
        <f t="array" ref="BE191">IFERROR(_xlfn.XLOOKUP(Tool_clean!$G191&amp;$E$2,'Waste management'!$A:$A&amp;'Waste management'!$B:$B,'Waste management'!P:P)*$E191,"")</f>
        <v/>
      </c>
      <c r="BF191" t="str" cm="1">
        <f t="array" ref="BF191">IFERROR(_xlfn.XLOOKUP(Tool_clean!$G191&amp;$E$2,'Waste management'!$A:$A&amp;'Waste management'!$B:$B,'Waste management'!Q:Q)*$E191,"")</f>
        <v/>
      </c>
      <c r="BG191" t="str" cm="1">
        <f t="array" ref="BG191">IFERROR(_xlfn.XLOOKUP(Tool_clean!$G191&amp;$E$2,'Waste management'!$A:$A&amp;'Waste management'!$B:$B,'Waste management'!R:R)*$E191,"")</f>
        <v/>
      </c>
      <c r="BH191" t="str">
        <f>IFERROR((L191+AR191+AB191)*_xlfn.XLOOKUP(Tool_clean!BH$4,Monetization_Factors!$A:$A,Monetization_Factors!$D:$D),"")</f>
        <v/>
      </c>
      <c r="BI191" t="str">
        <f>IFERROR((M191+AS191+AC191)*_xlfn.XLOOKUP(Tool_clean!BI$4,Monetization_Factors!$A:$A,Monetization_Factors!$D:$D),"")</f>
        <v/>
      </c>
      <c r="BJ191" t="str">
        <f>IFERROR((N191+AT191+AD191)*_xlfn.XLOOKUP(Tool_clean!BJ$4,Monetization_Factors!$A:$A,Monetization_Factors!$D:$D),"")</f>
        <v/>
      </c>
      <c r="BK191" t="str">
        <f>IFERROR((O191+AU191+AE191)*_xlfn.XLOOKUP(Tool_clean!BK$4,Monetization_Factors!$A:$A,Monetization_Factors!$D:$D),"")</f>
        <v/>
      </c>
      <c r="BL191" t="str">
        <f>IFERROR((P191+AV191+AF191)*_xlfn.XLOOKUP(Tool_clean!BL$4,Monetization_Factors!$A:$A,Monetization_Factors!$D:$D),"")</f>
        <v/>
      </c>
      <c r="BM191" t="str">
        <f>IFERROR((Q191+AW191+AG191)*_xlfn.XLOOKUP(Tool_clean!BM$4,Monetization_Factors!$A:$A,Monetization_Factors!$D:$D),"")</f>
        <v/>
      </c>
      <c r="BN191" t="str">
        <f>IFERROR((R191+AX191+AH191)*_xlfn.XLOOKUP(Tool_clean!BN$4,Monetization_Factors!$A:$A,Monetization_Factors!$D:$D),"")</f>
        <v/>
      </c>
      <c r="BO191" t="str">
        <f>IFERROR((S191+AY191+AI191)*_xlfn.XLOOKUP(Tool_clean!BO$4,Monetization_Factors!$A:$A,Monetization_Factors!$D:$D),"")</f>
        <v/>
      </c>
      <c r="BP191" t="str">
        <f>IFERROR((T191+AZ191+AJ191)*_xlfn.XLOOKUP(Tool_clean!BP$4,Monetization_Factors!$A:$A,Monetization_Factors!$D:$D),"")</f>
        <v/>
      </c>
      <c r="BQ191" t="str">
        <f>IFERROR((U191+BA191+AK191)*_xlfn.XLOOKUP(Tool_clean!BQ$4,Monetization_Factors!$A:$A,Monetization_Factors!$D:$D),"")</f>
        <v/>
      </c>
      <c r="BR191" t="str">
        <f>IFERROR((V191+BB191+AL191)*_xlfn.XLOOKUP(Tool_clean!BR$4,Monetization_Factors!$A:$A,Monetization_Factors!$D:$D),"")</f>
        <v/>
      </c>
      <c r="BS191" t="str">
        <f>IFERROR((W191+BC191+AM191)*_xlfn.XLOOKUP(Tool_clean!BS$4,Monetization_Factors!$A:$A,Monetization_Factors!$D:$D),"")</f>
        <v/>
      </c>
      <c r="BT191" t="str">
        <f>IFERROR((X191+BD191+AN191)*_xlfn.XLOOKUP(Tool_clean!BT$4,Monetization_Factors!$A:$A,Monetization_Factors!$D:$D),"")</f>
        <v/>
      </c>
      <c r="BU191" t="str">
        <f>IFERROR((Y191+BE191+AO191)*_xlfn.XLOOKUP(Tool_clean!BU$4,Monetization_Factors!$A:$A,Monetization_Factors!$D:$D),"")</f>
        <v/>
      </c>
      <c r="BV191" t="str">
        <f>IFERROR((Z191+BF191+AP191)*_xlfn.XLOOKUP(Tool_clean!BV$4,Monetization_Factors!$A:$A,Monetization_Factors!$D:$D),"")</f>
        <v/>
      </c>
      <c r="BW191" t="str">
        <f>IFERROR((AA191+BG191+AQ191)*_xlfn.XLOOKUP(Tool_clean!BW$4,Monetization_Factors!$A:$A,Monetization_Factors!$D:$D),"")</f>
        <v/>
      </c>
      <c r="BX191" s="38" t="str" cm="1">
        <f t="array" ref="BX191">IFERROR(_xlfn.IFS(I191&gt;0,I191*E191,I191="",J191*E191),"")</f>
        <v/>
      </c>
      <c r="BY191" s="38">
        <f t="shared" si="195"/>
        <v>0</v>
      </c>
      <c r="BZ191" s="38" t="str">
        <f t="shared" si="196"/>
        <v/>
      </c>
      <c r="CA191" s="38" t="str">
        <f t="shared" si="197"/>
        <v/>
      </c>
      <c r="CB191" t="str">
        <f t="shared" si="230"/>
        <v/>
      </c>
      <c r="CC191" t="str">
        <f t="shared" si="231"/>
        <v/>
      </c>
      <c r="CD191" t="str">
        <f t="shared" si="232"/>
        <v/>
      </c>
      <c r="CE191" t="str">
        <f t="shared" si="233"/>
        <v/>
      </c>
      <c r="CF191" t="str">
        <f t="shared" si="234"/>
        <v/>
      </c>
      <c r="CG191" t="str">
        <f t="shared" si="235"/>
        <v/>
      </c>
      <c r="CH191" t="str">
        <f t="shared" si="236"/>
        <v/>
      </c>
      <c r="CI191" t="str">
        <f t="shared" si="237"/>
        <v/>
      </c>
      <c r="CJ191" t="str">
        <f t="shared" si="238"/>
        <v/>
      </c>
      <c r="CK191" t="str">
        <f t="shared" si="239"/>
        <v/>
      </c>
      <c r="CL191" t="str">
        <f t="shared" si="240"/>
        <v/>
      </c>
      <c r="CM191" t="str">
        <f t="shared" si="241"/>
        <v/>
      </c>
      <c r="CN191" t="str">
        <f t="shared" si="242"/>
        <v/>
      </c>
      <c r="CO191" t="str">
        <f t="shared" si="243"/>
        <v/>
      </c>
      <c r="CP191" t="str">
        <f t="shared" si="244"/>
        <v/>
      </c>
      <c r="CQ191" t="str">
        <f t="shared" si="213"/>
        <v/>
      </c>
      <c r="CR191" t="str">
        <f t="shared" si="245"/>
        <v/>
      </c>
      <c r="CS191" t="str">
        <f t="shared" si="246"/>
        <v/>
      </c>
      <c r="CT191" t="str">
        <f t="shared" si="247"/>
        <v/>
      </c>
      <c r="CU191" t="str">
        <f t="shared" si="248"/>
        <v/>
      </c>
      <c r="CV191" t="str">
        <f t="shared" si="249"/>
        <v/>
      </c>
      <c r="CW191" t="str">
        <f t="shared" si="250"/>
        <v/>
      </c>
      <c r="CX191" t="str">
        <f t="shared" si="251"/>
        <v/>
      </c>
      <c r="CY191" t="str">
        <f t="shared" si="252"/>
        <v/>
      </c>
      <c r="CZ191" t="str">
        <f t="shared" si="253"/>
        <v/>
      </c>
      <c r="DA191" t="str">
        <f t="shared" si="254"/>
        <v/>
      </c>
      <c r="DB191" t="str">
        <f t="shared" si="255"/>
        <v/>
      </c>
      <c r="DC191" t="str">
        <f t="shared" si="256"/>
        <v/>
      </c>
      <c r="DD191" t="str">
        <f t="shared" si="257"/>
        <v/>
      </c>
      <c r="DE191" t="str">
        <f t="shared" si="258"/>
        <v/>
      </c>
      <c r="DF191" t="str">
        <f t="shared" si="259"/>
        <v/>
      </c>
      <c r="DG191" t="str">
        <f t="shared" si="229"/>
        <v/>
      </c>
      <c r="DH191" s="5" t="str">
        <f>IFERROR((CR191*$B$2*(1-$H191)*('CAR.CAP_per person'!B$2))/(_xlfn.XLOOKUP($E$2,EU_countries_GDP!$A$2:$A$29,EU_countries_GDP!$E$2:$E$29)),"")</f>
        <v/>
      </c>
      <c r="DI191" s="5" t="str">
        <f>IFERROR((CS191*$B$2*(1-$H191)*('CAR.CAP_per person'!C$2))/(_xlfn.XLOOKUP($E$2,EU_countries_GDP!$A$2:$A$29,EU_countries_GDP!$E$2:$E$29)),"")</f>
        <v/>
      </c>
      <c r="DJ191" s="5" t="str">
        <f>IFERROR((CT191*$B$2*(1-$H191)*('CAR.CAP_per person'!D$2))/(_xlfn.XLOOKUP($E$2,EU_countries_GDP!$A$2:$A$29,EU_countries_GDP!$E$2:$E$29)),"")</f>
        <v/>
      </c>
      <c r="DK191" s="5" t="str">
        <f>IFERROR((CU191*$B$2*(1-$H191)*('CAR.CAP_per person'!E$2))/(_xlfn.XLOOKUP($E$2,EU_countries_GDP!$A$2:$A$29,EU_countries_GDP!$E$2:$E$29)),"")</f>
        <v/>
      </c>
      <c r="DL191" s="5" t="str">
        <f>IFERROR((CV191*$B$2*(1-$H191)*('CAR.CAP_per person'!F$2))/(_xlfn.XLOOKUP($E$2,EU_countries_GDP!$A$2:$A$29,EU_countries_GDP!$E$2:$E$29)),"")</f>
        <v/>
      </c>
      <c r="DM191" s="5" t="str">
        <f>IFERROR((CW191*$B$2*(1-$H191)*('CAR.CAP_per person'!G$2))/(_xlfn.XLOOKUP($E$2,EU_countries_GDP!$A$2:$A$29,EU_countries_GDP!$E$2:$E$29)),"")</f>
        <v/>
      </c>
      <c r="DN191" s="5" t="str">
        <f>IFERROR((CX191*$B$2*(1-$H191)*('CAR.CAP_per person'!H$2))/(_xlfn.XLOOKUP($E$2,EU_countries_GDP!$A$2:$A$29,EU_countries_GDP!$E$2:$E$29)),"")</f>
        <v/>
      </c>
      <c r="DO191" s="5" t="str">
        <f>IFERROR((CY191*$B$2*(1-$H191)*('CAR.CAP_per person'!I$2))/(_xlfn.XLOOKUP($E$2,EU_countries_GDP!$A$2:$A$29,EU_countries_GDP!$E$2:$E$29)),"")</f>
        <v/>
      </c>
      <c r="DP191" s="5" t="str">
        <f>IFERROR((CZ191*$B$2*(1-$H191)*('CAR.CAP_per person'!J$2))/(_xlfn.XLOOKUP($E$2,EU_countries_GDP!$A$2:$A$29,EU_countries_GDP!$E$2:$E$29)),"")</f>
        <v/>
      </c>
      <c r="DQ191" s="5" t="str">
        <f>IFERROR((DA191*$B$2*(1-$H191)*('CAR.CAP_per person'!K$2))/(_xlfn.XLOOKUP($E$2,EU_countries_GDP!$A$2:$A$29,EU_countries_GDP!$E$2:$E$29)),"")</f>
        <v/>
      </c>
      <c r="DR191" s="5" t="str">
        <f>IFERROR((DB191*$B$2*(1-$H191)*('CAR.CAP_per person'!L$2))/(_xlfn.XLOOKUP($E$2,EU_countries_GDP!$A$2:$A$29,EU_countries_GDP!$E$2:$E$29)),"")</f>
        <v/>
      </c>
      <c r="DS191" s="5" t="str">
        <f>IFERROR((DC191*$B$2*(1-$H191)*('CAR.CAP_per person'!M$2))/(_xlfn.XLOOKUP($E$2,EU_countries_GDP!$A$2:$A$29,EU_countries_GDP!$E$2:$E$29)),"")</f>
        <v/>
      </c>
      <c r="DT191" s="5" t="str">
        <f>IFERROR((DD191*$B$2*(1-$H191)*('CAR.CAP_per person'!N$2))/(_xlfn.XLOOKUP($E$2,EU_countries_GDP!$A$2:$A$29,EU_countries_GDP!$E$2:$E$29)),"")</f>
        <v/>
      </c>
      <c r="DU191" s="5" t="str">
        <f>IFERROR((DE191*$B$2*(1-$H191)*('CAR.CAP_per person'!O$2))/(_xlfn.XLOOKUP($E$2,EU_countries_GDP!$A$2:$A$29,EU_countries_GDP!$E$2:$E$29)),"")</f>
        <v/>
      </c>
      <c r="DV191" s="5" t="str">
        <f>IFERROR((DF191*$B$2*(1-$H191)*('CAR.CAP_per person'!P$2))/(_xlfn.XLOOKUP($E$2,EU_countries_GDP!$A$2:$A$29,EU_countries_GDP!$E$2:$E$29)),"")</f>
        <v/>
      </c>
      <c r="DW191" s="5" t="str">
        <f>IFERROR((DG191*$B$2*(1-$H191)*('CAR.CAP_per person'!Q$2))/(_xlfn.XLOOKUP($E$2,EU_countries_GDP!$A$2:$A$29,EU_countries_GDP!$E$2:$E$29)),"")</f>
        <v/>
      </c>
    </row>
    <row r="192" spans="2:127">
      <c r="B192" t="str">
        <f>_xlfn.XLOOKUP(D192,Table5[Ingredient],Table5[Category],"",FALSE)</f>
        <v/>
      </c>
      <c r="C192" s="33"/>
      <c r="D192" s="33"/>
      <c r="E192" s="33"/>
      <c r="F192" s="33"/>
      <c r="G192" s="33"/>
      <c r="H192" s="33"/>
      <c r="I192" s="33"/>
      <c r="J192" s="37" t="str">
        <f>IFERROR(INDEX('AveragePrices&amp;Codes'!G:AG, MATCH($D192, 'AveragePrices&amp;Codes'!$A:$A, 0), MATCH(Tool_clean!$E$2, 'AveragePrices&amp;Codes'!$G$1:$AG$1, 0)),"")</f>
        <v/>
      </c>
      <c r="K192" s="37" t="str">
        <f t="shared" si="194"/>
        <v/>
      </c>
      <c r="L192">
        <f>IFERROR(IF($F192="Raw",_xlfn.XLOOKUP(_xlfn.XLOOKUP(Tool_clean!$D192,'AveragePrices&amp;Codes'!$A:$A,'AveragePrices&amp;Codes'!$B:$B),AGRIBALYSE_Raw!$B:$B,AGRIBALYSE_Raw!O:O)*$E192,_xlfn.XLOOKUP(_xlfn.XLOOKUP(Tool_clean!$D192,'AveragePrices&amp;Codes'!$A:$A,'AveragePrices&amp;Codes'!$B:$B),AGRIBALYSE_Cooked!$C:$C,AGRIBALYSE_Cooked!P:P)*$E192),"")</f>
        <v>0</v>
      </c>
      <c r="M192">
        <f>IFERROR(IF($F192="Raw",_xlfn.XLOOKUP(_xlfn.XLOOKUP(Tool_clean!$D192,'AveragePrices&amp;Codes'!$A:$A,'AveragePrices&amp;Codes'!$B:$B),AGRIBALYSE_Raw!$B:$B,AGRIBALYSE_Raw!P:P)*$E192,_xlfn.XLOOKUP(_xlfn.XLOOKUP(Tool_clean!$D192,'AveragePrices&amp;Codes'!$A:$A,'AveragePrices&amp;Codes'!$B:$B),AGRIBALYSE_Cooked!$C:$C,AGRIBALYSE_Cooked!Q:Q)*$E192),"")</f>
        <v>0</v>
      </c>
      <c r="N192">
        <f>IFERROR(IF($F192="Raw",_xlfn.XLOOKUP(_xlfn.XLOOKUP(Tool_clean!$D192,'AveragePrices&amp;Codes'!$A:$A,'AveragePrices&amp;Codes'!$B:$B),AGRIBALYSE_Raw!$B:$B,AGRIBALYSE_Raw!Q:Q)*$E192,_xlfn.XLOOKUP(_xlfn.XLOOKUP(Tool_clean!$D192,'AveragePrices&amp;Codes'!$A:$A,'AveragePrices&amp;Codes'!$B:$B),AGRIBALYSE_Cooked!$C:$C,AGRIBALYSE_Cooked!R:R)*$E192),"")</f>
        <v>0</v>
      </c>
      <c r="O192">
        <f>IFERROR(IF($F192="Raw",_xlfn.XLOOKUP(_xlfn.XLOOKUP(Tool_clean!$D192,'AveragePrices&amp;Codes'!$A:$A,'AveragePrices&amp;Codes'!$B:$B),AGRIBALYSE_Raw!$B:$B,AGRIBALYSE_Raw!R:R)*$E192,_xlfn.XLOOKUP(_xlfn.XLOOKUP(Tool_clean!$D192,'AveragePrices&amp;Codes'!$A:$A,'AveragePrices&amp;Codes'!$B:$B),AGRIBALYSE_Cooked!$C:$C,AGRIBALYSE_Cooked!S:S)*$E192),"")</f>
        <v>0</v>
      </c>
      <c r="P192">
        <f>IFERROR(IF($F192="Raw",_xlfn.XLOOKUP(_xlfn.XLOOKUP(Tool_clean!$D192,'AveragePrices&amp;Codes'!$A:$A,'AveragePrices&amp;Codes'!$B:$B),AGRIBALYSE_Raw!$B:$B,AGRIBALYSE_Raw!S:S)*$E192,_xlfn.XLOOKUP(_xlfn.XLOOKUP(Tool_clean!$D192,'AveragePrices&amp;Codes'!$A:$A,'AveragePrices&amp;Codes'!$B:$B),AGRIBALYSE_Cooked!$C:$C,AGRIBALYSE_Cooked!T:T)*$E192),"")</f>
        <v>0</v>
      </c>
      <c r="Q192">
        <f>IFERROR(IF($F192="Raw",_xlfn.XLOOKUP(_xlfn.XLOOKUP(Tool_clean!$D192,'AveragePrices&amp;Codes'!$A:$A,'AveragePrices&amp;Codes'!$B:$B),AGRIBALYSE_Raw!$B:$B,AGRIBALYSE_Raw!T:T)*$E192,_xlfn.XLOOKUP(_xlfn.XLOOKUP(Tool_clean!$D192,'AveragePrices&amp;Codes'!$A:$A,'AveragePrices&amp;Codes'!$B:$B),AGRIBALYSE_Cooked!$C:$C,AGRIBALYSE_Cooked!U:U)*$E192),"")</f>
        <v>0</v>
      </c>
      <c r="R192">
        <f>IFERROR(IF($F192="Raw",_xlfn.XLOOKUP(_xlfn.XLOOKUP(Tool_clean!$D192,'AveragePrices&amp;Codes'!$A:$A,'AveragePrices&amp;Codes'!$B:$B),AGRIBALYSE_Raw!$B:$B,AGRIBALYSE_Raw!U:U)*$E192,_xlfn.XLOOKUP(_xlfn.XLOOKUP(Tool_clean!$D192,'AveragePrices&amp;Codes'!$A:$A,'AveragePrices&amp;Codes'!$B:$B),AGRIBALYSE_Cooked!$C:$C,AGRIBALYSE_Cooked!V:V)*$E192),"")</f>
        <v>0</v>
      </c>
      <c r="S192">
        <f>IFERROR(IF($F192="Raw",_xlfn.XLOOKUP(_xlfn.XLOOKUP(Tool_clean!$D192,'AveragePrices&amp;Codes'!$A:$A,'AveragePrices&amp;Codes'!$B:$B),AGRIBALYSE_Raw!$B:$B,AGRIBALYSE_Raw!V:V)*$E192,_xlfn.XLOOKUP(_xlfn.XLOOKUP(Tool_clean!$D192,'AveragePrices&amp;Codes'!$A:$A,'AveragePrices&amp;Codes'!$B:$B),AGRIBALYSE_Cooked!$C:$C,AGRIBALYSE_Cooked!W:W)*$E192),"")</f>
        <v>0</v>
      </c>
      <c r="T192">
        <f>IFERROR(IF($F192="Raw",_xlfn.XLOOKUP(_xlfn.XLOOKUP(Tool_clean!$D192,'AveragePrices&amp;Codes'!$A:$A,'AveragePrices&amp;Codes'!$B:$B),AGRIBALYSE_Raw!$B:$B,AGRIBALYSE_Raw!W:W)*$E192,_xlfn.XLOOKUP(_xlfn.XLOOKUP(Tool_clean!$D192,'AveragePrices&amp;Codes'!$A:$A,'AveragePrices&amp;Codes'!$B:$B),AGRIBALYSE_Cooked!$C:$C,AGRIBALYSE_Cooked!X:X)*$E192),"")</f>
        <v>0</v>
      </c>
      <c r="U192">
        <f>IFERROR(IF($F192="Raw",_xlfn.XLOOKUP(_xlfn.XLOOKUP(Tool_clean!$D192,'AveragePrices&amp;Codes'!$A:$A,'AveragePrices&amp;Codes'!$B:$B),AGRIBALYSE_Raw!$B:$B,AGRIBALYSE_Raw!X:X)*$E192,_xlfn.XLOOKUP(_xlfn.XLOOKUP(Tool_clean!$D192,'AveragePrices&amp;Codes'!$A:$A,'AveragePrices&amp;Codes'!$B:$B),AGRIBALYSE_Cooked!$C:$C,AGRIBALYSE_Cooked!Y:Y)*$E192),"")</f>
        <v>0</v>
      </c>
      <c r="V192">
        <f>IFERROR(IF($F192="Raw",_xlfn.XLOOKUP(_xlfn.XLOOKUP(Tool_clean!$D192,'AveragePrices&amp;Codes'!$A:$A,'AveragePrices&amp;Codes'!$B:$B),AGRIBALYSE_Raw!$B:$B,AGRIBALYSE_Raw!Y:Y)*$E192,_xlfn.XLOOKUP(_xlfn.XLOOKUP(Tool_clean!$D192,'AveragePrices&amp;Codes'!$A:$A,'AveragePrices&amp;Codes'!$B:$B),AGRIBALYSE_Cooked!$C:$C,AGRIBALYSE_Cooked!Z:Z)*$E192),"")</f>
        <v>0</v>
      </c>
      <c r="W192">
        <f>IFERROR(IF($F192="Raw",_xlfn.XLOOKUP(_xlfn.XLOOKUP(Tool_clean!$D192,'AveragePrices&amp;Codes'!$A:$A,'AveragePrices&amp;Codes'!$B:$B),AGRIBALYSE_Raw!$B:$B,AGRIBALYSE_Raw!Z:Z)*$E192,_xlfn.XLOOKUP(_xlfn.XLOOKUP(Tool_clean!$D192,'AveragePrices&amp;Codes'!$A:$A,'AveragePrices&amp;Codes'!$B:$B),AGRIBALYSE_Cooked!$C:$C,AGRIBALYSE_Cooked!AA:AA)*$E192),"")</f>
        <v>0</v>
      </c>
      <c r="X192">
        <f>IFERROR(IF($F192="Raw",_xlfn.XLOOKUP(_xlfn.XLOOKUP(Tool_clean!$D192,'AveragePrices&amp;Codes'!$A:$A,'AveragePrices&amp;Codes'!$B:$B),AGRIBALYSE_Raw!$B:$B,AGRIBALYSE_Raw!AA:AA)*$E192,_xlfn.XLOOKUP(_xlfn.XLOOKUP(Tool_clean!$D192,'AveragePrices&amp;Codes'!$A:$A,'AveragePrices&amp;Codes'!$B:$B),AGRIBALYSE_Cooked!$C:$C,AGRIBALYSE_Cooked!AB:AB)*$E192),"")</f>
        <v>0</v>
      </c>
      <c r="Y192">
        <f>IFERROR(IF($F192="Raw",_xlfn.XLOOKUP(_xlfn.XLOOKUP(Tool_clean!$D192,'AveragePrices&amp;Codes'!$A:$A,'AveragePrices&amp;Codes'!$B:$B),AGRIBALYSE_Raw!$B:$B,AGRIBALYSE_Raw!AB:AB)*$E192,_xlfn.XLOOKUP(_xlfn.XLOOKUP(Tool_clean!$D192,'AveragePrices&amp;Codes'!$A:$A,'AveragePrices&amp;Codes'!$B:$B),AGRIBALYSE_Cooked!$C:$C,AGRIBALYSE_Cooked!AC:AC)*$E192),"")</f>
        <v>0</v>
      </c>
      <c r="Z192">
        <f>IFERROR(IF($F192="Raw",_xlfn.XLOOKUP(_xlfn.XLOOKUP(Tool_clean!$D192,'AveragePrices&amp;Codes'!$A:$A,'AveragePrices&amp;Codes'!$B:$B),AGRIBALYSE_Raw!$B:$B,AGRIBALYSE_Raw!AC:AC)*$E192,_xlfn.XLOOKUP(_xlfn.XLOOKUP(Tool_clean!$D192,'AveragePrices&amp;Codes'!$A:$A,'AveragePrices&amp;Codes'!$B:$B),AGRIBALYSE_Cooked!$C:$C,AGRIBALYSE_Cooked!AD:AD)*$E192),"")</f>
        <v>0</v>
      </c>
      <c r="AA192">
        <f>IFERROR(IF($F192="Raw",_xlfn.XLOOKUP(_xlfn.XLOOKUP(Tool_clean!$D192,'AveragePrices&amp;Codes'!$A:$A,'AveragePrices&amp;Codes'!$B:$B),AGRIBALYSE_Raw!$B:$B,AGRIBALYSE_Raw!AD:AD)*$E192,_xlfn.XLOOKUP(_xlfn.XLOOKUP(Tool_clean!$D192,'AveragePrices&amp;Codes'!$A:$A,'AveragePrices&amp;Codes'!$B:$B),AGRIBALYSE_Cooked!$C:$C,AGRIBALYSE_Cooked!AE:AE)*$E192),"")</f>
        <v>0</v>
      </c>
      <c r="AB192" t="str" cm="1">
        <f t="array" ref="AB192">IFERROR(_xlfn.XLOOKUP(Tool_clean!$F192&amp;$E$2,'Cooking methods'!$A:$A&amp;'Cooking methods'!$B:$B,'Cooking methods'!C:C)*$E192,"")</f>
        <v/>
      </c>
      <c r="AC192" t="str" cm="1">
        <f t="array" ref="AC192">IFERROR(_xlfn.XLOOKUP(Tool_clean!$F192&amp;$E$2,'Cooking methods'!$A:$A&amp;'Cooking methods'!$B:$B,'Cooking methods'!D:D)*$E192,"")</f>
        <v/>
      </c>
      <c r="AD192" t="str" cm="1">
        <f t="array" ref="AD192">IFERROR(_xlfn.XLOOKUP(Tool_clean!$F192&amp;$E$2,'Cooking methods'!$A:$A&amp;'Cooking methods'!$B:$B,'Cooking methods'!E:E)*$E192,"")</f>
        <v/>
      </c>
      <c r="AE192" t="str" cm="1">
        <f t="array" ref="AE192">IFERROR(_xlfn.XLOOKUP(Tool_clean!$F192&amp;$E$2,'Cooking methods'!$A:$A&amp;'Cooking methods'!$B:$B,'Cooking methods'!F:F)*$E192,"")</f>
        <v/>
      </c>
      <c r="AF192" t="str" cm="1">
        <f t="array" ref="AF192">IFERROR(_xlfn.XLOOKUP(Tool_clean!$F192&amp;$E$2,'Cooking methods'!$A:$A&amp;'Cooking methods'!$B:$B,'Cooking methods'!G:G)*$E192,"")</f>
        <v/>
      </c>
      <c r="AG192" t="str" cm="1">
        <f t="array" ref="AG192">IFERROR(_xlfn.XLOOKUP(Tool_clean!$F192&amp;$E$2,'Cooking methods'!$A:$A&amp;'Cooking methods'!$B:$B,'Cooking methods'!H:H)*$E192,"")</f>
        <v/>
      </c>
      <c r="AH192" t="str" cm="1">
        <f t="array" ref="AH192">IFERROR(_xlfn.XLOOKUP(Tool_clean!$F192&amp;$E$2,'Cooking methods'!$A:$A&amp;'Cooking methods'!$B:$B,'Cooking methods'!I:I)*$E192,"")</f>
        <v/>
      </c>
      <c r="AI192" t="str" cm="1">
        <f t="array" ref="AI192">IFERROR(_xlfn.XLOOKUP(Tool_clean!$F192&amp;$E$2,'Cooking methods'!$A:$A&amp;'Cooking methods'!$B:$B,'Cooking methods'!J:J)*$E192,"")</f>
        <v/>
      </c>
      <c r="AJ192" t="str" cm="1">
        <f t="array" ref="AJ192">IFERROR(_xlfn.XLOOKUP(Tool_clean!$F192&amp;$E$2,'Cooking methods'!$A:$A&amp;'Cooking methods'!$B:$B,'Cooking methods'!K:K)*$E192,"")</f>
        <v/>
      </c>
      <c r="AK192" t="str" cm="1">
        <f t="array" ref="AK192">IFERROR(_xlfn.XLOOKUP(Tool_clean!$F192&amp;$E$2,'Cooking methods'!$A:$A&amp;'Cooking methods'!$B:$B,'Cooking methods'!L:L)*$E192,"")</f>
        <v/>
      </c>
      <c r="AL192" t="str" cm="1">
        <f t="array" ref="AL192">IFERROR(_xlfn.XLOOKUP(Tool_clean!$F192&amp;$E$2,'Cooking methods'!$A:$A&amp;'Cooking methods'!$B:$B,'Cooking methods'!M:M)*$E192,"")</f>
        <v/>
      </c>
      <c r="AM192" t="str" cm="1">
        <f t="array" ref="AM192">IFERROR(_xlfn.XLOOKUP(Tool_clean!$F192&amp;$E$2,'Cooking methods'!$A:$A&amp;'Cooking methods'!$B:$B,'Cooking methods'!N:N)*$E192,"")</f>
        <v/>
      </c>
      <c r="AN192" t="str" cm="1">
        <f t="array" ref="AN192">IFERROR(_xlfn.XLOOKUP(Tool_clean!$F192&amp;$E$2,'Cooking methods'!$A:$A&amp;'Cooking methods'!$B:$B,'Cooking methods'!O:O)*$E192,"")</f>
        <v/>
      </c>
      <c r="AO192" t="str" cm="1">
        <f t="array" ref="AO192">IFERROR(_xlfn.XLOOKUP(Tool_clean!$F192&amp;$E$2,'Cooking methods'!$A:$A&amp;'Cooking methods'!$B:$B,'Cooking methods'!P:P)*$E192,"")</f>
        <v/>
      </c>
      <c r="AP192" t="str" cm="1">
        <f t="array" ref="AP192">IFERROR(_xlfn.XLOOKUP(Tool_clean!$F192&amp;$E$2,'Cooking methods'!$A:$A&amp;'Cooking methods'!$B:$B,'Cooking methods'!Q:Q)*$E192,"")</f>
        <v/>
      </c>
      <c r="AQ192" t="str" cm="1">
        <f t="array" ref="AQ192">IFERROR(_xlfn.XLOOKUP(Tool_clean!$F192&amp;$E$2,'Cooking methods'!$A:$A&amp;'Cooking methods'!$B:$B,'Cooking methods'!R:R)*$E192,"")</f>
        <v/>
      </c>
      <c r="AR192" t="str" cm="1">
        <f t="array" ref="AR192">IFERROR(_xlfn.XLOOKUP(Tool_clean!$G192&amp;$E$2,'Waste management'!$A:$A&amp;'Waste management'!$B:$B,'Waste management'!C:C)*$E192,"")</f>
        <v/>
      </c>
      <c r="AS192" t="str" cm="1">
        <f t="array" ref="AS192">IFERROR(_xlfn.XLOOKUP(Tool_clean!$G192&amp;$E$2,'Waste management'!$A:$A&amp;'Waste management'!$B:$B,'Waste management'!D:D)*$E192,"")</f>
        <v/>
      </c>
      <c r="AT192" t="str" cm="1">
        <f t="array" ref="AT192">IFERROR(_xlfn.XLOOKUP(Tool_clean!$G192&amp;$E$2,'Waste management'!$A:$A&amp;'Waste management'!$B:$B,'Waste management'!E:E)*$E192,"")</f>
        <v/>
      </c>
      <c r="AU192" t="str" cm="1">
        <f t="array" ref="AU192">IFERROR(_xlfn.XLOOKUP(Tool_clean!$G192&amp;$E$2,'Waste management'!$A:$A&amp;'Waste management'!$B:$B,'Waste management'!F:F)*$E192,"")</f>
        <v/>
      </c>
      <c r="AV192" t="str" cm="1">
        <f t="array" ref="AV192">IFERROR(_xlfn.XLOOKUP(Tool_clean!$G192&amp;$E$2,'Waste management'!$A:$A&amp;'Waste management'!$B:$B,'Waste management'!G:G)*$E192,"")</f>
        <v/>
      </c>
      <c r="AW192" t="str" cm="1">
        <f t="array" ref="AW192">IFERROR(_xlfn.XLOOKUP(Tool_clean!$G192&amp;$E$2,'Waste management'!$A:$A&amp;'Waste management'!$B:$B,'Waste management'!H:H)*$E192,"")</f>
        <v/>
      </c>
      <c r="AX192" t="str" cm="1">
        <f t="array" ref="AX192">IFERROR(_xlfn.XLOOKUP(Tool_clean!$G192&amp;$E$2,'Waste management'!$A:$A&amp;'Waste management'!$B:$B,'Waste management'!I:I)*$E192,"")</f>
        <v/>
      </c>
      <c r="AY192" t="str" cm="1">
        <f t="array" ref="AY192">IFERROR(_xlfn.XLOOKUP(Tool_clean!$G192&amp;$E$2,'Waste management'!$A:$A&amp;'Waste management'!$B:$B,'Waste management'!J:J)*$E192,"")</f>
        <v/>
      </c>
      <c r="AZ192" t="str" cm="1">
        <f t="array" ref="AZ192">IFERROR(_xlfn.XLOOKUP(Tool_clean!$G192&amp;$E$2,'Waste management'!$A:$A&amp;'Waste management'!$B:$B,'Waste management'!K:K)*$E192,"")</f>
        <v/>
      </c>
      <c r="BA192" t="str" cm="1">
        <f t="array" ref="BA192">IFERROR(_xlfn.XLOOKUP(Tool_clean!$G192&amp;$E$2,'Waste management'!$A:$A&amp;'Waste management'!$B:$B,'Waste management'!L:L)*$E192,"")</f>
        <v/>
      </c>
      <c r="BB192" t="str" cm="1">
        <f t="array" ref="BB192">IFERROR(_xlfn.XLOOKUP(Tool_clean!$G192&amp;$E$2,'Waste management'!$A:$A&amp;'Waste management'!$B:$B,'Waste management'!M:M)*$E192,"")</f>
        <v/>
      </c>
      <c r="BC192" t="str" cm="1">
        <f t="array" ref="BC192">IFERROR(_xlfn.XLOOKUP(Tool_clean!$G192&amp;$E$2,'Waste management'!$A:$A&amp;'Waste management'!$B:$B,'Waste management'!N:N)*$E192,"")</f>
        <v/>
      </c>
      <c r="BD192" t="str" cm="1">
        <f t="array" ref="BD192">IFERROR(_xlfn.XLOOKUP(Tool_clean!$G192&amp;$E$2,'Waste management'!$A:$A&amp;'Waste management'!$B:$B,'Waste management'!O:O)*$E192,"")</f>
        <v/>
      </c>
      <c r="BE192" t="str" cm="1">
        <f t="array" ref="BE192">IFERROR(_xlfn.XLOOKUP(Tool_clean!$G192&amp;$E$2,'Waste management'!$A:$A&amp;'Waste management'!$B:$B,'Waste management'!P:P)*$E192,"")</f>
        <v/>
      </c>
      <c r="BF192" t="str" cm="1">
        <f t="array" ref="BF192">IFERROR(_xlfn.XLOOKUP(Tool_clean!$G192&amp;$E$2,'Waste management'!$A:$A&amp;'Waste management'!$B:$B,'Waste management'!Q:Q)*$E192,"")</f>
        <v/>
      </c>
      <c r="BG192" t="str" cm="1">
        <f t="array" ref="BG192">IFERROR(_xlfn.XLOOKUP(Tool_clean!$G192&amp;$E$2,'Waste management'!$A:$A&amp;'Waste management'!$B:$B,'Waste management'!R:R)*$E192,"")</f>
        <v/>
      </c>
      <c r="BH192" t="str">
        <f>IFERROR((L192+AR192+AB192)*_xlfn.XLOOKUP(Tool_clean!BH$4,Monetization_Factors!$A:$A,Monetization_Factors!$D:$D),"")</f>
        <v/>
      </c>
      <c r="BI192" t="str">
        <f>IFERROR((M192+AS192+AC192)*_xlfn.XLOOKUP(Tool_clean!BI$4,Monetization_Factors!$A:$A,Monetization_Factors!$D:$D),"")</f>
        <v/>
      </c>
      <c r="BJ192" t="str">
        <f>IFERROR((N192+AT192+AD192)*_xlfn.XLOOKUP(Tool_clean!BJ$4,Monetization_Factors!$A:$A,Monetization_Factors!$D:$D),"")</f>
        <v/>
      </c>
      <c r="BK192" t="str">
        <f>IFERROR((O192+AU192+AE192)*_xlfn.XLOOKUP(Tool_clean!BK$4,Monetization_Factors!$A:$A,Monetization_Factors!$D:$D),"")</f>
        <v/>
      </c>
      <c r="BL192" t="str">
        <f>IFERROR((P192+AV192+AF192)*_xlfn.XLOOKUP(Tool_clean!BL$4,Monetization_Factors!$A:$A,Monetization_Factors!$D:$D),"")</f>
        <v/>
      </c>
      <c r="BM192" t="str">
        <f>IFERROR((Q192+AW192+AG192)*_xlfn.XLOOKUP(Tool_clean!BM$4,Monetization_Factors!$A:$A,Monetization_Factors!$D:$D),"")</f>
        <v/>
      </c>
      <c r="BN192" t="str">
        <f>IFERROR((R192+AX192+AH192)*_xlfn.XLOOKUP(Tool_clean!BN$4,Monetization_Factors!$A:$A,Monetization_Factors!$D:$D),"")</f>
        <v/>
      </c>
      <c r="BO192" t="str">
        <f>IFERROR((S192+AY192+AI192)*_xlfn.XLOOKUP(Tool_clean!BO$4,Monetization_Factors!$A:$A,Monetization_Factors!$D:$D),"")</f>
        <v/>
      </c>
      <c r="BP192" t="str">
        <f>IFERROR((T192+AZ192+AJ192)*_xlfn.XLOOKUP(Tool_clean!BP$4,Monetization_Factors!$A:$A,Monetization_Factors!$D:$D),"")</f>
        <v/>
      </c>
      <c r="BQ192" t="str">
        <f>IFERROR((U192+BA192+AK192)*_xlfn.XLOOKUP(Tool_clean!BQ$4,Monetization_Factors!$A:$A,Monetization_Factors!$D:$D),"")</f>
        <v/>
      </c>
      <c r="BR192" t="str">
        <f>IFERROR((V192+BB192+AL192)*_xlfn.XLOOKUP(Tool_clean!BR$4,Monetization_Factors!$A:$A,Monetization_Factors!$D:$D),"")</f>
        <v/>
      </c>
      <c r="BS192" t="str">
        <f>IFERROR((W192+BC192+AM192)*_xlfn.XLOOKUP(Tool_clean!BS$4,Monetization_Factors!$A:$A,Monetization_Factors!$D:$D),"")</f>
        <v/>
      </c>
      <c r="BT192" t="str">
        <f>IFERROR((X192+BD192+AN192)*_xlfn.XLOOKUP(Tool_clean!BT$4,Monetization_Factors!$A:$A,Monetization_Factors!$D:$D),"")</f>
        <v/>
      </c>
      <c r="BU192" t="str">
        <f>IFERROR((Y192+BE192+AO192)*_xlfn.XLOOKUP(Tool_clean!BU$4,Monetization_Factors!$A:$A,Monetization_Factors!$D:$D),"")</f>
        <v/>
      </c>
      <c r="BV192" t="str">
        <f>IFERROR((Z192+BF192+AP192)*_xlfn.XLOOKUP(Tool_clean!BV$4,Monetization_Factors!$A:$A,Monetization_Factors!$D:$D),"")</f>
        <v/>
      </c>
      <c r="BW192" t="str">
        <f>IFERROR((AA192+BG192+AQ192)*_xlfn.XLOOKUP(Tool_clean!BW$4,Monetization_Factors!$A:$A,Monetization_Factors!$D:$D),"")</f>
        <v/>
      </c>
      <c r="BX192" s="38" t="str" cm="1">
        <f t="array" ref="BX192">IFERROR(_xlfn.IFS(I192&gt;0,I192*E192,I192="",J192*E192),"")</f>
        <v/>
      </c>
      <c r="BY192" s="38">
        <f t="shared" si="195"/>
        <v>0</v>
      </c>
      <c r="BZ192" s="38" t="str">
        <f t="shared" si="196"/>
        <v/>
      </c>
      <c r="CA192" s="38" t="str">
        <f t="shared" si="197"/>
        <v/>
      </c>
      <c r="CB192" t="str">
        <f t="shared" si="230"/>
        <v/>
      </c>
      <c r="CC192" t="str">
        <f t="shared" si="231"/>
        <v/>
      </c>
      <c r="CD192" t="str">
        <f t="shared" si="232"/>
        <v/>
      </c>
      <c r="CE192" t="str">
        <f t="shared" si="233"/>
        <v/>
      </c>
      <c r="CF192" t="str">
        <f t="shared" si="234"/>
        <v/>
      </c>
      <c r="CG192" t="str">
        <f t="shared" si="235"/>
        <v/>
      </c>
      <c r="CH192" t="str">
        <f t="shared" si="236"/>
        <v/>
      </c>
      <c r="CI192" t="str">
        <f t="shared" si="237"/>
        <v/>
      </c>
      <c r="CJ192" t="str">
        <f t="shared" si="238"/>
        <v/>
      </c>
      <c r="CK192" t="str">
        <f t="shared" si="239"/>
        <v/>
      </c>
      <c r="CL192" t="str">
        <f t="shared" si="240"/>
        <v/>
      </c>
      <c r="CM192" t="str">
        <f t="shared" si="241"/>
        <v/>
      </c>
      <c r="CN192" t="str">
        <f t="shared" si="242"/>
        <v/>
      </c>
      <c r="CO192" t="str">
        <f t="shared" si="243"/>
        <v/>
      </c>
      <c r="CP192" t="str">
        <f t="shared" si="244"/>
        <v/>
      </c>
      <c r="CQ192" t="str">
        <f t="shared" si="213"/>
        <v/>
      </c>
      <c r="CR192" t="str">
        <f t="shared" si="245"/>
        <v/>
      </c>
      <c r="CS192" t="str">
        <f t="shared" si="246"/>
        <v/>
      </c>
      <c r="CT192" t="str">
        <f t="shared" si="247"/>
        <v/>
      </c>
      <c r="CU192" t="str">
        <f t="shared" si="248"/>
        <v/>
      </c>
      <c r="CV192" t="str">
        <f t="shared" si="249"/>
        <v/>
      </c>
      <c r="CW192" t="str">
        <f t="shared" si="250"/>
        <v/>
      </c>
      <c r="CX192" t="str">
        <f t="shared" si="251"/>
        <v/>
      </c>
      <c r="CY192" t="str">
        <f t="shared" si="252"/>
        <v/>
      </c>
      <c r="CZ192" t="str">
        <f t="shared" si="253"/>
        <v/>
      </c>
      <c r="DA192" t="str">
        <f t="shared" si="254"/>
        <v/>
      </c>
      <c r="DB192" t="str">
        <f t="shared" si="255"/>
        <v/>
      </c>
      <c r="DC192" t="str">
        <f t="shared" si="256"/>
        <v/>
      </c>
      <c r="DD192" t="str">
        <f t="shared" si="257"/>
        <v/>
      </c>
      <c r="DE192" t="str">
        <f t="shared" si="258"/>
        <v/>
      </c>
      <c r="DF192" t="str">
        <f t="shared" si="259"/>
        <v/>
      </c>
      <c r="DG192" t="str">
        <f t="shared" si="229"/>
        <v/>
      </c>
      <c r="DH192" s="5" t="str">
        <f>IFERROR((CR192*$B$2*(1-$H192)*('CAR.CAP_per person'!B$2))/(_xlfn.XLOOKUP($E$2,EU_countries_GDP!$A$2:$A$29,EU_countries_GDP!$E$2:$E$29)),"")</f>
        <v/>
      </c>
      <c r="DI192" s="5" t="str">
        <f>IFERROR((CS192*$B$2*(1-$H192)*('CAR.CAP_per person'!C$2))/(_xlfn.XLOOKUP($E$2,EU_countries_GDP!$A$2:$A$29,EU_countries_GDP!$E$2:$E$29)),"")</f>
        <v/>
      </c>
      <c r="DJ192" s="5" t="str">
        <f>IFERROR((CT192*$B$2*(1-$H192)*('CAR.CAP_per person'!D$2))/(_xlfn.XLOOKUP($E$2,EU_countries_GDP!$A$2:$A$29,EU_countries_GDP!$E$2:$E$29)),"")</f>
        <v/>
      </c>
      <c r="DK192" s="5" t="str">
        <f>IFERROR((CU192*$B$2*(1-$H192)*('CAR.CAP_per person'!E$2))/(_xlfn.XLOOKUP($E$2,EU_countries_GDP!$A$2:$A$29,EU_countries_GDP!$E$2:$E$29)),"")</f>
        <v/>
      </c>
      <c r="DL192" s="5" t="str">
        <f>IFERROR((CV192*$B$2*(1-$H192)*('CAR.CAP_per person'!F$2))/(_xlfn.XLOOKUP($E$2,EU_countries_GDP!$A$2:$A$29,EU_countries_GDP!$E$2:$E$29)),"")</f>
        <v/>
      </c>
      <c r="DM192" s="5" t="str">
        <f>IFERROR((CW192*$B$2*(1-$H192)*('CAR.CAP_per person'!G$2))/(_xlfn.XLOOKUP($E$2,EU_countries_GDP!$A$2:$A$29,EU_countries_GDP!$E$2:$E$29)),"")</f>
        <v/>
      </c>
      <c r="DN192" s="5" t="str">
        <f>IFERROR((CX192*$B$2*(1-$H192)*('CAR.CAP_per person'!H$2))/(_xlfn.XLOOKUP($E$2,EU_countries_GDP!$A$2:$A$29,EU_countries_GDP!$E$2:$E$29)),"")</f>
        <v/>
      </c>
      <c r="DO192" s="5" t="str">
        <f>IFERROR((CY192*$B$2*(1-$H192)*('CAR.CAP_per person'!I$2))/(_xlfn.XLOOKUP($E$2,EU_countries_GDP!$A$2:$A$29,EU_countries_GDP!$E$2:$E$29)),"")</f>
        <v/>
      </c>
      <c r="DP192" s="5" t="str">
        <f>IFERROR((CZ192*$B$2*(1-$H192)*('CAR.CAP_per person'!J$2))/(_xlfn.XLOOKUP($E$2,EU_countries_GDP!$A$2:$A$29,EU_countries_GDP!$E$2:$E$29)),"")</f>
        <v/>
      </c>
      <c r="DQ192" s="5" t="str">
        <f>IFERROR((DA192*$B$2*(1-$H192)*('CAR.CAP_per person'!K$2))/(_xlfn.XLOOKUP($E$2,EU_countries_GDP!$A$2:$A$29,EU_countries_GDP!$E$2:$E$29)),"")</f>
        <v/>
      </c>
      <c r="DR192" s="5" t="str">
        <f>IFERROR((DB192*$B$2*(1-$H192)*('CAR.CAP_per person'!L$2))/(_xlfn.XLOOKUP($E$2,EU_countries_GDP!$A$2:$A$29,EU_countries_GDP!$E$2:$E$29)),"")</f>
        <v/>
      </c>
      <c r="DS192" s="5" t="str">
        <f>IFERROR((DC192*$B$2*(1-$H192)*('CAR.CAP_per person'!M$2))/(_xlfn.XLOOKUP($E$2,EU_countries_GDP!$A$2:$A$29,EU_countries_GDP!$E$2:$E$29)),"")</f>
        <v/>
      </c>
      <c r="DT192" s="5" t="str">
        <f>IFERROR((DD192*$B$2*(1-$H192)*('CAR.CAP_per person'!N$2))/(_xlfn.XLOOKUP($E$2,EU_countries_GDP!$A$2:$A$29,EU_countries_GDP!$E$2:$E$29)),"")</f>
        <v/>
      </c>
      <c r="DU192" s="5" t="str">
        <f>IFERROR((DE192*$B$2*(1-$H192)*('CAR.CAP_per person'!O$2))/(_xlfn.XLOOKUP($E$2,EU_countries_GDP!$A$2:$A$29,EU_countries_GDP!$E$2:$E$29)),"")</f>
        <v/>
      </c>
      <c r="DV192" s="5" t="str">
        <f>IFERROR((DF192*$B$2*(1-$H192)*('CAR.CAP_per person'!P$2))/(_xlfn.XLOOKUP($E$2,EU_countries_GDP!$A$2:$A$29,EU_countries_GDP!$E$2:$E$29)),"")</f>
        <v/>
      </c>
      <c r="DW192" s="5" t="str">
        <f>IFERROR((DG192*$B$2*(1-$H192)*('CAR.CAP_per person'!Q$2))/(_xlfn.XLOOKUP($E$2,EU_countries_GDP!$A$2:$A$29,EU_countries_GDP!$E$2:$E$29)),"")</f>
        <v/>
      </c>
    </row>
    <row r="193" spans="2:127">
      <c r="B193" t="str">
        <f>_xlfn.XLOOKUP(D193,Table5[Ingredient],Table5[Category],"",FALSE)</f>
        <v/>
      </c>
      <c r="C193" s="33"/>
      <c r="D193" s="33"/>
      <c r="E193" s="33"/>
      <c r="F193" s="33"/>
      <c r="G193" s="33"/>
      <c r="H193" s="33"/>
      <c r="I193" s="33"/>
      <c r="J193" s="37" t="str">
        <f>IFERROR(INDEX('AveragePrices&amp;Codes'!G:AG, MATCH($D193, 'AveragePrices&amp;Codes'!$A:$A, 0), MATCH(Tool_clean!$E$2, 'AveragePrices&amp;Codes'!$G$1:$AG$1, 0)),"")</f>
        <v/>
      </c>
      <c r="K193" s="37" t="str">
        <f t="shared" si="194"/>
        <v/>
      </c>
      <c r="L193">
        <f>IFERROR(IF($F193="Raw",_xlfn.XLOOKUP(_xlfn.XLOOKUP(Tool_clean!$D193,'AveragePrices&amp;Codes'!$A:$A,'AveragePrices&amp;Codes'!$B:$B),AGRIBALYSE_Raw!$B:$B,AGRIBALYSE_Raw!O:O)*$E193,_xlfn.XLOOKUP(_xlfn.XLOOKUP(Tool_clean!$D193,'AveragePrices&amp;Codes'!$A:$A,'AveragePrices&amp;Codes'!$B:$B),AGRIBALYSE_Cooked!$C:$C,AGRIBALYSE_Cooked!P:P)*$E193),"")</f>
        <v>0</v>
      </c>
      <c r="M193">
        <f>IFERROR(IF($F193="Raw",_xlfn.XLOOKUP(_xlfn.XLOOKUP(Tool_clean!$D193,'AveragePrices&amp;Codes'!$A:$A,'AveragePrices&amp;Codes'!$B:$B),AGRIBALYSE_Raw!$B:$B,AGRIBALYSE_Raw!P:P)*$E193,_xlfn.XLOOKUP(_xlfn.XLOOKUP(Tool_clean!$D193,'AveragePrices&amp;Codes'!$A:$A,'AveragePrices&amp;Codes'!$B:$B),AGRIBALYSE_Cooked!$C:$C,AGRIBALYSE_Cooked!Q:Q)*$E193),"")</f>
        <v>0</v>
      </c>
      <c r="N193">
        <f>IFERROR(IF($F193="Raw",_xlfn.XLOOKUP(_xlfn.XLOOKUP(Tool_clean!$D193,'AveragePrices&amp;Codes'!$A:$A,'AveragePrices&amp;Codes'!$B:$B),AGRIBALYSE_Raw!$B:$B,AGRIBALYSE_Raw!Q:Q)*$E193,_xlfn.XLOOKUP(_xlfn.XLOOKUP(Tool_clean!$D193,'AveragePrices&amp;Codes'!$A:$A,'AveragePrices&amp;Codes'!$B:$B),AGRIBALYSE_Cooked!$C:$C,AGRIBALYSE_Cooked!R:R)*$E193),"")</f>
        <v>0</v>
      </c>
      <c r="O193">
        <f>IFERROR(IF($F193="Raw",_xlfn.XLOOKUP(_xlfn.XLOOKUP(Tool_clean!$D193,'AveragePrices&amp;Codes'!$A:$A,'AveragePrices&amp;Codes'!$B:$B),AGRIBALYSE_Raw!$B:$B,AGRIBALYSE_Raw!R:R)*$E193,_xlfn.XLOOKUP(_xlfn.XLOOKUP(Tool_clean!$D193,'AveragePrices&amp;Codes'!$A:$A,'AveragePrices&amp;Codes'!$B:$B),AGRIBALYSE_Cooked!$C:$C,AGRIBALYSE_Cooked!S:S)*$E193),"")</f>
        <v>0</v>
      </c>
      <c r="P193">
        <f>IFERROR(IF($F193="Raw",_xlfn.XLOOKUP(_xlfn.XLOOKUP(Tool_clean!$D193,'AveragePrices&amp;Codes'!$A:$A,'AveragePrices&amp;Codes'!$B:$B),AGRIBALYSE_Raw!$B:$B,AGRIBALYSE_Raw!S:S)*$E193,_xlfn.XLOOKUP(_xlfn.XLOOKUP(Tool_clean!$D193,'AveragePrices&amp;Codes'!$A:$A,'AveragePrices&amp;Codes'!$B:$B),AGRIBALYSE_Cooked!$C:$C,AGRIBALYSE_Cooked!T:T)*$E193),"")</f>
        <v>0</v>
      </c>
      <c r="Q193">
        <f>IFERROR(IF($F193="Raw",_xlfn.XLOOKUP(_xlfn.XLOOKUP(Tool_clean!$D193,'AveragePrices&amp;Codes'!$A:$A,'AveragePrices&amp;Codes'!$B:$B),AGRIBALYSE_Raw!$B:$B,AGRIBALYSE_Raw!T:T)*$E193,_xlfn.XLOOKUP(_xlfn.XLOOKUP(Tool_clean!$D193,'AveragePrices&amp;Codes'!$A:$A,'AveragePrices&amp;Codes'!$B:$B),AGRIBALYSE_Cooked!$C:$C,AGRIBALYSE_Cooked!U:U)*$E193),"")</f>
        <v>0</v>
      </c>
      <c r="R193">
        <f>IFERROR(IF($F193="Raw",_xlfn.XLOOKUP(_xlfn.XLOOKUP(Tool_clean!$D193,'AveragePrices&amp;Codes'!$A:$A,'AveragePrices&amp;Codes'!$B:$B),AGRIBALYSE_Raw!$B:$B,AGRIBALYSE_Raw!U:U)*$E193,_xlfn.XLOOKUP(_xlfn.XLOOKUP(Tool_clean!$D193,'AveragePrices&amp;Codes'!$A:$A,'AveragePrices&amp;Codes'!$B:$B),AGRIBALYSE_Cooked!$C:$C,AGRIBALYSE_Cooked!V:V)*$E193),"")</f>
        <v>0</v>
      </c>
      <c r="S193">
        <f>IFERROR(IF($F193="Raw",_xlfn.XLOOKUP(_xlfn.XLOOKUP(Tool_clean!$D193,'AveragePrices&amp;Codes'!$A:$A,'AveragePrices&amp;Codes'!$B:$B),AGRIBALYSE_Raw!$B:$B,AGRIBALYSE_Raw!V:V)*$E193,_xlfn.XLOOKUP(_xlfn.XLOOKUP(Tool_clean!$D193,'AveragePrices&amp;Codes'!$A:$A,'AveragePrices&amp;Codes'!$B:$B),AGRIBALYSE_Cooked!$C:$C,AGRIBALYSE_Cooked!W:W)*$E193),"")</f>
        <v>0</v>
      </c>
      <c r="T193">
        <f>IFERROR(IF($F193="Raw",_xlfn.XLOOKUP(_xlfn.XLOOKUP(Tool_clean!$D193,'AveragePrices&amp;Codes'!$A:$A,'AveragePrices&amp;Codes'!$B:$B),AGRIBALYSE_Raw!$B:$B,AGRIBALYSE_Raw!W:W)*$E193,_xlfn.XLOOKUP(_xlfn.XLOOKUP(Tool_clean!$D193,'AveragePrices&amp;Codes'!$A:$A,'AveragePrices&amp;Codes'!$B:$B),AGRIBALYSE_Cooked!$C:$C,AGRIBALYSE_Cooked!X:X)*$E193),"")</f>
        <v>0</v>
      </c>
      <c r="U193">
        <f>IFERROR(IF($F193="Raw",_xlfn.XLOOKUP(_xlfn.XLOOKUP(Tool_clean!$D193,'AveragePrices&amp;Codes'!$A:$A,'AveragePrices&amp;Codes'!$B:$B),AGRIBALYSE_Raw!$B:$B,AGRIBALYSE_Raw!X:X)*$E193,_xlfn.XLOOKUP(_xlfn.XLOOKUP(Tool_clean!$D193,'AveragePrices&amp;Codes'!$A:$A,'AveragePrices&amp;Codes'!$B:$B),AGRIBALYSE_Cooked!$C:$C,AGRIBALYSE_Cooked!Y:Y)*$E193),"")</f>
        <v>0</v>
      </c>
      <c r="V193">
        <f>IFERROR(IF($F193="Raw",_xlfn.XLOOKUP(_xlfn.XLOOKUP(Tool_clean!$D193,'AveragePrices&amp;Codes'!$A:$A,'AveragePrices&amp;Codes'!$B:$B),AGRIBALYSE_Raw!$B:$B,AGRIBALYSE_Raw!Y:Y)*$E193,_xlfn.XLOOKUP(_xlfn.XLOOKUP(Tool_clean!$D193,'AveragePrices&amp;Codes'!$A:$A,'AveragePrices&amp;Codes'!$B:$B),AGRIBALYSE_Cooked!$C:$C,AGRIBALYSE_Cooked!Z:Z)*$E193),"")</f>
        <v>0</v>
      </c>
      <c r="W193">
        <f>IFERROR(IF($F193="Raw",_xlfn.XLOOKUP(_xlfn.XLOOKUP(Tool_clean!$D193,'AveragePrices&amp;Codes'!$A:$A,'AveragePrices&amp;Codes'!$B:$B),AGRIBALYSE_Raw!$B:$B,AGRIBALYSE_Raw!Z:Z)*$E193,_xlfn.XLOOKUP(_xlfn.XLOOKUP(Tool_clean!$D193,'AveragePrices&amp;Codes'!$A:$A,'AveragePrices&amp;Codes'!$B:$B),AGRIBALYSE_Cooked!$C:$C,AGRIBALYSE_Cooked!AA:AA)*$E193),"")</f>
        <v>0</v>
      </c>
      <c r="X193">
        <f>IFERROR(IF($F193="Raw",_xlfn.XLOOKUP(_xlfn.XLOOKUP(Tool_clean!$D193,'AveragePrices&amp;Codes'!$A:$A,'AveragePrices&amp;Codes'!$B:$B),AGRIBALYSE_Raw!$B:$B,AGRIBALYSE_Raw!AA:AA)*$E193,_xlfn.XLOOKUP(_xlfn.XLOOKUP(Tool_clean!$D193,'AveragePrices&amp;Codes'!$A:$A,'AveragePrices&amp;Codes'!$B:$B),AGRIBALYSE_Cooked!$C:$C,AGRIBALYSE_Cooked!AB:AB)*$E193),"")</f>
        <v>0</v>
      </c>
      <c r="Y193">
        <f>IFERROR(IF($F193="Raw",_xlfn.XLOOKUP(_xlfn.XLOOKUP(Tool_clean!$D193,'AveragePrices&amp;Codes'!$A:$A,'AveragePrices&amp;Codes'!$B:$B),AGRIBALYSE_Raw!$B:$B,AGRIBALYSE_Raw!AB:AB)*$E193,_xlfn.XLOOKUP(_xlfn.XLOOKUP(Tool_clean!$D193,'AveragePrices&amp;Codes'!$A:$A,'AveragePrices&amp;Codes'!$B:$B),AGRIBALYSE_Cooked!$C:$C,AGRIBALYSE_Cooked!AC:AC)*$E193),"")</f>
        <v>0</v>
      </c>
      <c r="Z193">
        <f>IFERROR(IF($F193="Raw",_xlfn.XLOOKUP(_xlfn.XLOOKUP(Tool_clean!$D193,'AveragePrices&amp;Codes'!$A:$A,'AveragePrices&amp;Codes'!$B:$B),AGRIBALYSE_Raw!$B:$B,AGRIBALYSE_Raw!AC:AC)*$E193,_xlfn.XLOOKUP(_xlfn.XLOOKUP(Tool_clean!$D193,'AveragePrices&amp;Codes'!$A:$A,'AveragePrices&amp;Codes'!$B:$B),AGRIBALYSE_Cooked!$C:$C,AGRIBALYSE_Cooked!AD:AD)*$E193),"")</f>
        <v>0</v>
      </c>
      <c r="AA193">
        <f>IFERROR(IF($F193="Raw",_xlfn.XLOOKUP(_xlfn.XLOOKUP(Tool_clean!$D193,'AveragePrices&amp;Codes'!$A:$A,'AveragePrices&amp;Codes'!$B:$B),AGRIBALYSE_Raw!$B:$B,AGRIBALYSE_Raw!AD:AD)*$E193,_xlfn.XLOOKUP(_xlfn.XLOOKUP(Tool_clean!$D193,'AveragePrices&amp;Codes'!$A:$A,'AveragePrices&amp;Codes'!$B:$B),AGRIBALYSE_Cooked!$C:$C,AGRIBALYSE_Cooked!AE:AE)*$E193),"")</f>
        <v>0</v>
      </c>
      <c r="AB193" t="str" cm="1">
        <f t="array" ref="AB193">IFERROR(_xlfn.XLOOKUP(Tool_clean!$F193&amp;$E$2,'Cooking methods'!$A:$A&amp;'Cooking methods'!$B:$B,'Cooking methods'!C:C)*$E193,"")</f>
        <v/>
      </c>
      <c r="AC193" t="str" cm="1">
        <f t="array" ref="AC193">IFERROR(_xlfn.XLOOKUP(Tool_clean!$F193&amp;$E$2,'Cooking methods'!$A:$A&amp;'Cooking methods'!$B:$B,'Cooking methods'!D:D)*$E193,"")</f>
        <v/>
      </c>
      <c r="AD193" t="str" cm="1">
        <f t="array" ref="AD193">IFERROR(_xlfn.XLOOKUP(Tool_clean!$F193&amp;$E$2,'Cooking methods'!$A:$A&amp;'Cooking methods'!$B:$B,'Cooking methods'!E:E)*$E193,"")</f>
        <v/>
      </c>
      <c r="AE193" t="str" cm="1">
        <f t="array" ref="AE193">IFERROR(_xlfn.XLOOKUP(Tool_clean!$F193&amp;$E$2,'Cooking methods'!$A:$A&amp;'Cooking methods'!$B:$B,'Cooking methods'!F:F)*$E193,"")</f>
        <v/>
      </c>
      <c r="AF193" t="str" cm="1">
        <f t="array" ref="AF193">IFERROR(_xlfn.XLOOKUP(Tool_clean!$F193&amp;$E$2,'Cooking methods'!$A:$A&amp;'Cooking methods'!$B:$B,'Cooking methods'!G:G)*$E193,"")</f>
        <v/>
      </c>
      <c r="AG193" t="str" cm="1">
        <f t="array" ref="AG193">IFERROR(_xlfn.XLOOKUP(Tool_clean!$F193&amp;$E$2,'Cooking methods'!$A:$A&amp;'Cooking methods'!$B:$B,'Cooking methods'!H:H)*$E193,"")</f>
        <v/>
      </c>
      <c r="AH193" t="str" cm="1">
        <f t="array" ref="AH193">IFERROR(_xlfn.XLOOKUP(Tool_clean!$F193&amp;$E$2,'Cooking methods'!$A:$A&amp;'Cooking methods'!$B:$B,'Cooking methods'!I:I)*$E193,"")</f>
        <v/>
      </c>
      <c r="AI193" t="str" cm="1">
        <f t="array" ref="AI193">IFERROR(_xlfn.XLOOKUP(Tool_clean!$F193&amp;$E$2,'Cooking methods'!$A:$A&amp;'Cooking methods'!$B:$B,'Cooking methods'!J:J)*$E193,"")</f>
        <v/>
      </c>
      <c r="AJ193" t="str" cm="1">
        <f t="array" ref="AJ193">IFERROR(_xlfn.XLOOKUP(Tool_clean!$F193&amp;$E$2,'Cooking methods'!$A:$A&amp;'Cooking methods'!$B:$B,'Cooking methods'!K:K)*$E193,"")</f>
        <v/>
      </c>
      <c r="AK193" t="str" cm="1">
        <f t="array" ref="AK193">IFERROR(_xlfn.XLOOKUP(Tool_clean!$F193&amp;$E$2,'Cooking methods'!$A:$A&amp;'Cooking methods'!$B:$B,'Cooking methods'!L:L)*$E193,"")</f>
        <v/>
      </c>
      <c r="AL193" t="str" cm="1">
        <f t="array" ref="AL193">IFERROR(_xlfn.XLOOKUP(Tool_clean!$F193&amp;$E$2,'Cooking methods'!$A:$A&amp;'Cooking methods'!$B:$B,'Cooking methods'!M:M)*$E193,"")</f>
        <v/>
      </c>
      <c r="AM193" t="str" cm="1">
        <f t="array" ref="AM193">IFERROR(_xlfn.XLOOKUP(Tool_clean!$F193&amp;$E$2,'Cooking methods'!$A:$A&amp;'Cooking methods'!$B:$B,'Cooking methods'!N:N)*$E193,"")</f>
        <v/>
      </c>
      <c r="AN193" t="str" cm="1">
        <f t="array" ref="AN193">IFERROR(_xlfn.XLOOKUP(Tool_clean!$F193&amp;$E$2,'Cooking methods'!$A:$A&amp;'Cooking methods'!$B:$B,'Cooking methods'!O:O)*$E193,"")</f>
        <v/>
      </c>
      <c r="AO193" t="str" cm="1">
        <f t="array" ref="AO193">IFERROR(_xlfn.XLOOKUP(Tool_clean!$F193&amp;$E$2,'Cooking methods'!$A:$A&amp;'Cooking methods'!$B:$B,'Cooking methods'!P:P)*$E193,"")</f>
        <v/>
      </c>
      <c r="AP193" t="str" cm="1">
        <f t="array" ref="AP193">IFERROR(_xlfn.XLOOKUP(Tool_clean!$F193&amp;$E$2,'Cooking methods'!$A:$A&amp;'Cooking methods'!$B:$B,'Cooking methods'!Q:Q)*$E193,"")</f>
        <v/>
      </c>
      <c r="AQ193" t="str" cm="1">
        <f t="array" ref="AQ193">IFERROR(_xlfn.XLOOKUP(Tool_clean!$F193&amp;$E$2,'Cooking methods'!$A:$A&amp;'Cooking methods'!$B:$B,'Cooking methods'!R:R)*$E193,"")</f>
        <v/>
      </c>
      <c r="AR193" t="str" cm="1">
        <f t="array" ref="AR193">IFERROR(_xlfn.XLOOKUP(Tool_clean!$G193&amp;$E$2,'Waste management'!$A:$A&amp;'Waste management'!$B:$B,'Waste management'!C:C)*$E193,"")</f>
        <v/>
      </c>
      <c r="AS193" t="str" cm="1">
        <f t="array" ref="AS193">IFERROR(_xlfn.XLOOKUP(Tool_clean!$G193&amp;$E$2,'Waste management'!$A:$A&amp;'Waste management'!$B:$B,'Waste management'!D:D)*$E193,"")</f>
        <v/>
      </c>
      <c r="AT193" t="str" cm="1">
        <f t="array" ref="AT193">IFERROR(_xlfn.XLOOKUP(Tool_clean!$G193&amp;$E$2,'Waste management'!$A:$A&amp;'Waste management'!$B:$B,'Waste management'!E:E)*$E193,"")</f>
        <v/>
      </c>
      <c r="AU193" t="str" cm="1">
        <f t="array" ref="AU193">IFERROR(_xlfn.XLOOKUP(Tool_clean!$G193&amp;$E$2,'Waste management'!$A:$A&amp;'Waste management'!$B:$B,'Waste management'!F:F)*$E193,"")</f>
        <v/>
      </c>
      <c r="AV193" t="str" cm="1">
        <f t="array" ref="AV193">IFERROR(_xlfn.XLOOKUP(Tool_clean!$G193&amp;$E$2,'Waste management'!$A:$A&amp;'Waste management'!$B:$B,'Waste management'!G:G)*$E193,"")</f>
        <v/>
      </c>
      <c r="AW193" t="str" cm="1">
        <f t="array" ref="AW193">IFERROR(_xlfn.XLOOKUP(Tool_clean!$G193&amp;$E$2,'Waste management'!$A:$A&amp;'Waste management'!$B:$B,'Waste management'!H:H)*$E193,"")</f>
        <v/>
      </c>
      <c r="AX193" t="str" cm="1">
        <f t="array" ref="AX193">IFERROR(_xlfn.XLOOKUP(Tool_clean!$G193&amp;$E$2,'Waste management'!$A:$A&amp;'Waste management'!$B:$B,'Waste management'!I:I)*$E193,"")</f>
        <v/>
      </c>
      <c r="AY193" t="str" cm="1">
        <f t="array" ref="AY193">IFERROR(_xlfn.XLOOKUP(Tool_clean!$G193&amp;$E$2,'Waste management'!$A:$A&amp;'Waste management'!$B:$B,'Waste management'!J:J)*$E193,"")</f>
        <v/>
      </c>
      <c r="AZ193" t="str" cm="1">
        <f t="array" ref="AZ193">IFERROR(_xlfn.XLOOKUP(Tool_clean!$G193&amp;$E$2,'Waste management'!$A:$A&amp;'Waste management'!$B:$B,'Waste management'!K:K)*$E193,"")</f>
        <v/>
      </c>
      <c r="BA193" t="str" cm="1">
        <f t="array" ref="BA193">IFERROR(_xlfn.XLOOKUP(Tool_clean!$G193&amp;$E$2,'Waste management'!$A:$A&amp;'Waste management'!$B:$B,'Waste management'!L:L)*$E193,"")</f>
        <v/>
      </c>
      <c r="BB193" t="str" cm="1">
        <f t="array" ref="BB193">IFERROR(_xlfn.XLOOKUP(Tool_clean!$G193&amp;$E$2,'Waste management'!$A:$A&amp;'Waste management'!$B:$B,'Waste management'!M:M)*$E193,"")</f>
        <v/>
      </c>
      <c r="BC193" t="str" cm="1">
        <f t="array" ref="BC193">IFERROR(_xlfn.XLOOKUP(Tool_clean!$G193&amp;$E$2,'Waste management'!$A:$A&amp;'Waste management'!$B:$B,'Waste management'!N:N)*$E193,"")</f>
        <v/>
      </c>
      <c r="BD193" t="str" cm="1">
        <f t="array" ref="BD193">IFERROR(_xlfn.XLOOKUP(Tool_clean!$G193&amp;$E$2,'Waste management'!$A:$A&amp;'Waste management'!$B:$B,'Waste management'!O:O)*$E193,"")</f>
        <v/>
      </c>
      <c r="BE193" t="str" cm="1">
        <f t="array" ref="BE193">IFERROR(_xlfn.XLOOKUP(Tool_clean!$G193&amp;$E$2,'Waste management'!$A:$A&amp;'Waste management'!$B:$B,'Waste management'!P:P)*$E193,"")</f>
        <v/>
      </c>
      <c r="BF193" t="str" cm="1">
        <f t="array" ref="BF193">IFERROR(_xlfn.XLOOKUP(Tool_clean!$G193&amp;$E$2,'Waste management'!$A:$A&amp;'Waste management'!$B:$B,'Waste management'!Q:Q)*$E193,"")</f>
        <v/>
      </c>
      <c r="BG193" t="str" cm="1">
        <f t="array" ref="BG193">IFERROR(_xlfn.XLOOKUP(Tool_clean!$G193&amp;$E$2,'Waste management'!$A:$A&amp;'Waste management'!$B:$B,'Waste management'!R:R)*$E193,"")</f>
        <v/>
      </c>
      <c r="BH193" t="str">
        <f>IFERROR((L193+AR193+AB193)*_xlfn.XLOOKUP(Tool_clean!BH$4,Monetization_Factors!$A:$A,Monetization_Factors!$D:$D),"")</f>
        <v/>
      </c>
      <c r="BI193" t="str">
        <f>IFERROR((M193+AS193+AC193)*_xlfn.XLOOKUP(Tool_clean!BI$4,Monetization_Factors!$A:$A,Monetization_Factors!$D:$D),"")</f>
        <v/>
      </c>
      <c r="BJ193" t="str">
        <f>IFERROR((N193+AT193+AD193)*_xlfn.XLOOKUP(Tool_clean!BJ$4,Monetization_Factors!$A:$A,Monetization_Factors!$D:$D),"")</f>
        <v/>
      </c>
      <c r="BK193" t="str">
        <f>IFERROR((O193+AU193+AE193)*_xlfn.XLOOKUP(Tool_clean!BK$4,Monetization_Factors!$A:$A,Monetization_Factors!$D:$D),"")</f>
        <v/>
      </c>
      <c r="BL193" t="str">
        <f>IFERROR((P193+AV193+AF193)*_xlfn.XLOOKUP(Tool_clean!BL$4,Monetization_Factors!$A:$A,Monetization_Factors!$D:$D),"")</f>
        <v/>
      </c>
      <c r="BM193" t="str">
        <f>IFERROR((Q193+AW193+AG193)*_xlfn.XLOOKUP(Tool_clean!BM$4,Monetization_Factors!$A:$A,Monetization_Factors!$D:$D),"")</f>
        <v/>
      </c>
      <c r="BN193" t="str">
        <f>IFERROR((R193+AX193+AH193)*_xlfn.XLOOKUP(Tool_clean!BN$4,Monetization_Factors!$A:$A,Monetization_Factors!$D:$D),"")</f>
        <v/>
      </c>
      <c r="BO193" t="str">
        <f>IFERROR((S193+AY193+AI193)*_xlfn.XLOOKUP(Tool_clean!BO$4,Monetization_Factors!$A:$A,Monetization_Factors!$D:$D),"")</f>
        <v/>
      </c>
      <c r="BP193" t="str">
        <f>IFERROR((T193+AZ193+AJ193)*_xlfn.XLOOKUP(Tool_clean!BP$4,Monetization_Factors!$A:$A,Monetization_Factors!$D:$D),"")</f>
        <v/>
      </c>
      <c r="BQ193" t="str">
        <f>IFERROR((U193+BA193+AK193)*_xlfn.XLOOKUP(Tool_clean!BQ$4,Monetization_Factors!$A:$A,Monetization_Factors!$D:$D),"")</f>
        <v/>
      </c>
      <c r="BR193" t="str">
        <f>IFERROR((V193+BB193+AL193)*_xlfn.XLOOKUP(Tool_clean!BR$4,Monetization_Factors!$A:$A,Monetization_Factors!$D:$D),"")</f>
        <v/>
      </c>
      <c r="BS193" t="str">
        <f>IFERROR((W193+BC193+AM193)*_xlfn.XLOOKUP(Tool_clean!BS$4,Monetization_Factors!$A:$A,Monetization_Factors!$D:$D),"")</f>
        <v/>
      </c>
      <c r="BT193" t="str">
        <f>IFERROR((X193+BD193+AN193)*_xlfn.XLOOKUP(Tool_clean!BT$4,Monetization_Factors!$A:$A,Monetization_Factors!$D:$D),"")</f>
        <v/>
      </c>
      <c r="BU193" t="str">
        <f>IFERROR((Y193+BE193+AO193)*_xlfn.XLOOKUP(Tool_clean!BU$4,Monetization_Factors!$A:$A,Monetization_Factors!$D:$D),"")</f>
        <v/>
      </c>
      <c r="BV193" t="str">
        <f>IFERROR((Z193+BF193+AP193)*_xlfn.XLOOKUP(Tool_clean!BV$4,Monetization_Factors!$A:$A,Monetization_Factors!$D:$D),"")</f>
        <v/>
      </c>
      <c r="BW193" t="str">
        <f>IFERROR((AA193+BG193+AQ193)*_xlfn.XLOOKUP(Tool_clean!BW$4,Monetization_Factors!$A:$A,Monetization_Factors!$D:$D),"")</f>
        <v/>
      </c>
      <c r="BX193" s="38" t="str" cm="1">
        <f t="array" ref="BX193">IFERROR(_xlfn.IFS(I193&gt;0,I193*E193,I193="",J193*E193),"")</f>
        <v/>
      </c>
      <c r="BY193" s="38">
        <f t="shared" si="195"/>
        <v>0</v>
      </c>
      <c r="BZ193" s="38" t="str">
        <f t="shared" si="196"/>
        <v/>
      </c>
      <c r="CA193" s="38" t="str">
        <f t="shared" si="197"/>
        <v/>
      </c>
      <c r="CB193" t="str">
        <f t="shared" si="230"/>
        <v/>
      </c>
      <c r="CC193" t="str">
        <f t="shared" si="231"/>
        <v/>
      </c>
      <c r="CD193" t="str">
        <f t="shared" si="232"/>
        <v/>
      </c>
      <c r="CE193" t="str">
        <f t="shared" si="233"/>
        <v/>
      </c>
      <c r="CF193" t="str">
        <f t="shared" si="234"/>
        <v/>
      </c>
      <c r="CG193" t="str">
        <f t="shared" si="235"/>
        <v/>
      </c>
      <c r="CH193" t="str">
        <f t="shared" si="236"/>
        <v/>
      </c>
      <c r="CI193" t="str">
        <f t="shared" si="237"/>
        <v/>
      </c>
      <c r="CJ193" t="str">
        <f t="shared" si="238"/>
        <v/>
      </c>
      <c r="CK193" t="str">
        <f t="shared" si="239"/>
        <v/>
      </c>
      <c r="CL193" t="str">
        <f t="shared" si="240"/>
        <v/>
      </c>
      <c r="CM193" t="str">
        <f t="shared" si="241"/>
        <v/>
      </c>
      <c r="CN193" t="str">
        <f t="shared" si="242"/>
        <v/>
      </c>
      <c r="CO193" t="str">
        <f t="shared" si="243"/>
        <v/>
      </c>
      <c r="CP193" t="str">
        <f t="shared" si="244"/>
        <v/>
      </c>
      <c r="CQ193" t="str">
        <f t="shared" si="213"/>
        <v/>
      </c>
      <c r="CR193" t="str">
        <f t="shared" si="245"/>
        <v/>
      </c>
      <c r="CS193" t="str">
        <f t="shared" si="246"/>
        <v/>
      </c>
      <c r="CT193" t="str">
        <f t="shared" si="247"/>
        <v/>
      </c>
      <c r="CU193" t="str">
        <f t="shared" si="248"/>
        <v/>
      </c>
      <c r="CV193" t="str">
        <f t="shared" si="249"/>
        <v/>
      </c>
      <c r="CW193" t="str">
        <f t="shared" si="250"/>
        <v/>
      </c>
      <c r="CX193" t="str">
        <f t="shared" si="251"/>
        <v/>
      </c>
      <c r="CY193" t="str">
        <f t="shared" si="252"/>
        <v/>
      </c>
      <c r="CZ193" t="str">
        <f t="shared" si="253"/>
        <v/>
      </c>
      <c r="DA193" t="str">
        <f t="shared" si="254"/>
        <v/>
      </c>
      <c r="DB193" t="str">
        <f t="shared" si="255"/>
        <v/>
      </c>
      <c r="DC193" t="str">
        <f t="shared" si="256"/>
        <v/>
      </c>
      <c r="DD193" t="str">
        <f t="shared" si="257"/>
        <v/>
      </c>
      <c r="DE193" t="str">
        <f t="shared" si="258"/>
        <v/>
      </c>
      <c r="DF193" t="str">
        <f t="shared" si="259"/>
        <v/>
      </c>
      <c r="DG193" t="str">
        <f t="shared" si="229"/>
        <v/>
      </c>
      <c r="DH193" s="5" t="str">
        <f>IFERROR((CR193*$B$2*(1-$H193)*('CAR.CAP_per person'!B$2))/(_xlfn.XLOOKUP($E$2,EU_countries_GDP!$A$2:$A$29,EU_countries_GDP!$E$2:$E$29)),"")</f>
        <v/>
      </c>
      <c r="DI193" s="5" t="str">
        <f>IFERROR((CS193*$B$2*(1-$H193)*('CAR.CAP_per person'!C$2))/(_xlfn.XLOOKUP($E$2,EU_countries_GDP!$A$2:$A$29,EU_countries_GDP!$E$2:$E$29)),"")</f>
        <v/>
      </c>
      <c r="DJ193" s="5" t="str">
        <f>IFERROR((CT193*$B$2*(1-$H193)*('CAR.CAP_per person'!D$2))/(_xlfn.XLOOKUP($E$2,EU_countries_GDP!$A$2:$A$29,EU_countries_GDP!$E$2:$E$29)),"")</f>
        <v/>
      </c>
      <c r="DK193" s="5" t="str">
        <f>IFERROR((CU193*$B$2*(1-$H193)*('CAR.CAP_per person'!E$2))/(_xlfn.XLOOKUP($E$2,EU_countries_GDP!$A$2:$A$29,EU_countries_GDP!$E$2:$E$29)),"")</f>
        <v/>
      </c>
      <c r="DL193" s="5" t="str">
        <f>IFERROR((CV193*$B$2*(1-$H193)*('CAR.CAP_per person'!F$2))/(_xlfn.XLOOKUP($E$2,EU_countries_GDP!$A$2:$A$29,EU_countries_GDP!$E$2:$E$29)),"")</f>
        <v/>
      </c>
      <c r="DM193" s="5" t="str">
        <f>IFERROR((CW193*$B$2*(1-$H193)*('CAR.CAP_per person'!G$2))/(_xlfn.XLOOKUP($E$2,EU_countries_GDP!$A$2:$A$29,EU_countries_GDP!$E$2:$E$29)),"")</f>
        <v/>
      </c>
      <c r="DN193" s="5" t="str">
        <f>IFERROR((CX193*$B$2*(1-$H193)*('CAR.CAP_per person'!H$2))/(_xlfn.XLOOKUP($E$2,EU_countries_GDP!$A$2:$A$29,EU_countries_GDP!$E$2:$E$29)),"")</f>
        <v/>
      </c>
      <c r="DO193" s="5" t="str">
        <f>IFERROR((CY193*$B$2*(1-$H193)*('CAR.CAP_per person'!I$2))/(_xlfn.XLOOKUP($E$2,EU_countries_GDP!$A$2:$A$29,EU_countries_GDP!$E$2:$E$29)),"")</f>
        <v/>
      </c>
      <c r="DP193" s="5" t="str">
        <f>IFERROR((CZ193*$B$2*(1-$H193)*('CAR.CAP_per person'!J$2))/(_xlfn.XLOOKUP($E$2,EU_countries_GDP!$A$2:$A$29,EU_countries_GDP!$E$2:$E$29)),"")</f>
        <v/>
      </c>
      <c r="DQ193" s="5" t="str">
        <f>IFERROR((DA193*$B$2*(1-$H193)*('CAR.CAP_per person'!K$2))/(_xlfn.XLOOKUP($E$2,EU_countries_GDP!$A$2:$A$29,EU_countries_GDP!$E$2:$E$29)),"")</f>
        <v/>
      </c>
      <c r="DR193" s="5" t="str">
        <f>IFERROR((DB193*$B$2*(1-$H193)*('CAR.CAP_per person'!L$2))/(_xlfn.XLOOKUP($E$2,EU_countries_GDP!$A$2:$A$29,EU_countries_GDP!$E$2:$E$29)),"")</f>
        <v/>
      </c>
      <c r="DS193" s="5" t="str">
        <f>IFERROR((DC193*$B$2*(1-$H193)*('CAR.CAP_per person'!M$2))/(_xlfn.XLOOKUP($E$2,EU_countries_GDP!$A$2:$A$29,EU_countries_GDP!$E$2:$E$29)),"")</f>
        <v/>
      </c>
      <c r="DT193" s="5" t="str">
        <f>IFERROR((DD193*$B$2*(1-$H193)*('CAR.CAP_per person'!N$2))/(_xlfn.XLOOKUP($E$2,EU_countries_GDP!$A$2:$A$29,EU_countries_GDP!$E$2:$E$29)),"")</f>
        <v/>
      </c>
      <c r="DU193" s="5" t="str">
        <f>IFERROR((DE193*$B$2*(1-$H193)*('CAR.CAP_per person'!O$2))/(_xlfn.XLOOKUP($E$2,EU_countries_GDP!$A$2:$A$29,EU_countries_GDP!$E$2:$E$29)),"")</f>
        <v/>
      </c>
      <c r="DV193" s="5" t="str">
        <f>IFERROR((DF193*$B$2*(1-$H193)*('CAR.CAP_per person'!P$2))/(_xlfn.XLOOKUP($E$2,EU_countries_GDP!$A$2:$A$29,EU_countries_GDP!$E$2:$E$29)),"")</f>
        <v/>
      </c>
      <c r="DW193" s="5" t="str">
        <f>IFERROR((DG193*$B$2*(1-$H193)*('CAR.CAP_per person'!Q$2))/(_xlfn.XLOOKUP($E$2,EU_countries_GDP!$A$2:$A$29,EU_countries_GDP!$E$2:$E$29)),"")</f>
        <v/>
      </c>
    </row>
    <row r="194" spans="2:127">
      <c r="B194" t="str">
        <f>_xlfn.XLOOKUP(D194,Table5[Ingredient],Table5[Category],"",FALSE)</f>
        <v/>
      </c>
      <c r="C194" s="33"/>
      <c r="D194" s="33"/>
      <c r="E194" s="33"/>
      <c r="F194" s="33"/>
      <c r="G194" s="33"/>
      <c r="H194" s="33"/>
      <c r="I194" s="33"/>
      <c r="J194" s="37" t="str">
        <f>IFERROR(INDEX('AveragePrices&amp;Codes'!G:AG, MATCH($D194, 'AveragePrices&amp;Codes'!$A:$A, 0), MATCH(Tool_clean!$E$2, 'AveragePrices&amp;Codes'!$G$1:$AG$1, 0)),"")</f>
        <v/>
      </c>
      <c r="K194" s="37" t="str">
        <f t="shared" si="194"/>
        <v/>
      </c>
      <c r="L194">
        <f>IFERROR(IF($F194="Raw",_xlfn.XLOOKUP(_xlfn.XLOOKUP(Tool_clean!$D194,'AveragePrices&amp;Codes'!$A:$A,'AveragePrices&amp;Codes'!$B:$B),AGRIBALYSE_Raw!$B:$B,AGRIBALYSE_Raw!O:O)*$E194,_xlfn.XLOOKUP(_xlfn.XLOOKUP(Tool_clean!$D194,'AveragePrices&amp;Codes'!$A:$A,'AveragePrices&amp;Codes'!$B:$B),AGRIBALYSE_Cooked!$C:$C,AGRIBALYSE_Cooked!P:P)*$E194),"")</f>
        <v>0</v>
      </c>
      <c r="M194">
        <f>IFERROR(IF($F194="Raw",_xlfn.XLOOKUP(_xlfn.XLOOKUP(Tool_clean!$D194,'AveragePrices&amp;Codes'!$A:$A,'AveragePrices&amp;Codes'!$B:$B),AGRIBALYSE_Raw!$B:$B,AGRIBALYSE_Raw!P:P)*$E194,_xlfn.XLOOKUP(_xlfn.XLOOKUP(Tool_clean!$D194,'AveragePrices&amp;Codes'!$A:$A,'AveragePrices&amp;Codes'!$B:$B),AGRIBALYSE_Cooked!$C:$C,AGRIBALYSE_Cooked!Q:Q)*$E194),"")</f>
        <v>0</v>
      </c>
      <c r="N194">
        <f>IFERROR(IF($F194="Raw",_xlfn.XLOOKUP(_xlfn.XLOOKUP(Tool_clean!$D194,'AveragePrices&amp;Codes'!$A:$A,'AveragePrices&amp;Codes'!$B:$B),AGRIBALYSE_Raw!$B:$B,AGRIBALYSE_Raw!Q:Q)*$E194,_xlfn.XLOOKUP(_xlfn.XLOOKUP(Tool_clean!$D194,'AveragePrices&amp;Codes'!$A:$A,'AveragePrices&amp;Codes'!$B:$B),AGRIBALYSE_Cooked!$C:$C,AGRIBALYSE_Cooked!R:R)*$E194),"")</f>
        <v>0</v>
      </c>
      <c r="O194">
        <f>IFERROR(IF($F194="Raw",_xlfn.XLOOKUP(_xlfn.XLOOKUP(Tool_clean!$D194,'AveragePrices&amp;Codes'!$A:$A,'AveragePrices&amp;Codes'!$B:$B),AGRIBALYSE_Raw!$B:$B,AGRIBALYSE_Raw!R:R)*$E194,_xlfn.XLOOKUP(_xlfn.XLOOKUP(Tool_clean!$D194,'AveragePrices&amp;Codes'!$A:$A,'AveragePrices&amp;Codes'!$B:$B),AGRIBALYSE_Cooked!$C:$C,AGRIBALYSE_Cooked!S:S)*$E194),"")</f>
        <v>0</v>
      </c>
      <c r="P194">
        <f>IFERROR(IF($F194="Raw",_xlfn.XLOOKUP(_xlfn.XLOOKUP(Tool_clean!$D194,'AveragePrices&amp;Codes'!$A:$A,'AveragePrices&amp;Codes'!$B:$B),AGRIBALYSE_Raw!$B:$B,AGRIBALYSE_Raw!S:S)*$E194,_xlfn.XLOOKUP(_xlfn.XLOOKUP(Tool_clean!$D194,'AveragePrices&amp;Codes'!$A:$A,'AveragePrices&amp;Codes'!$B:$B),AGRIBALYSE_Cooked!$C:$C,AGRIBALYSE_Cooked!T:T)*$E194),"")</f>
        <v>0</v>
      </c>
      <c r="Q194">
        <f>IFERROR(IF($F194="Raw",_xlfn.XLOOKUP(_xlfn.XLOOKUP(Tool_clean!$D194,'AveragePrices&amp;Codes'!$A:$A,'AveragePrices&amp;Codes'!$B:$B),AGRIBALYSE_Raw!$B:$B,AGRIBALYSE_Raw!T:T)*$E194,_xlfn.XLOOKUP(_xlfn.XLOOKUP(Tool_clean!$D194,'AveragePrices&amp;Codes'!$A:$A,'AveragePrices&amp;Codes'!$B:$B),AGRIBALYSE_Cooked!$C:$C,AGRIBALYSE_Cooked!U:U)*$E194),"")</f>
        <v>0</v>
      </c>
      <c r="R194">
        <f>IFERROR(IF($F194="Raw",_xlfn.XLOOKUP(_xlfn.XLOOKUP(Tool_clean!$D194,'AveragePrices&amp;Codes'!$A:$A,'AveragePrices&amp;Codes'!$B:$B),AGRIBALYSE_Raw!$B:$B,AGRIBALYSE_Raw!U:U)*$E194,_xlfn.XLOOKUP(_xlfn.XLOOKUP(Tool_clean!$D194,'AveragePrices&amp;Codes'!$A:$A,'AveragePrices&amp;Codes'!$B:$B),AGRIBALYSE_Cooked!$C:$C,AGRIBALYSE_Cooked!V:V)*$E194),"")</f>
        <v>0</v>
      </c>
      <c r="S194">
        <f>IFERROR(IF($F194="Raw",_xlfn.XLOOKUP(_xlfn.XLOOKUP(Tool_clean!$D194,'AveragePrices&amp;Codes'!$A:$A,'AveragePrices&amp;Codes'!$B:$B),AGRIBALYSE_Raw!$B:$B,AGRIBALYSE_Raw!V:V)*$E194,_xlfn.XLOOKUP(_xlfn.XLOOKUP(Tool_clean!$D194,'AveragePrices&amp;Codes'!$A:$A,'AveragePrices&amp;Codes'!$B:$B),AGRIBALYSE_Cooked!$C:$C,AGRIBALYSE_Cooked!W:W)*$E194),"")</f>
        <v>0</v>
      </c>
      <c r="T194">
        <f>IFERROR(IF($F194="Raw",_xlfn.XLOOKUP(_xlfn.XLOOKUP(Tool_clean!$D194,'AveragePrices&amp;Codes'!$A:$A,'AveragePrices&amp;Codes'!$B:$B),AGRIBALYSE_Raw!$B:$B,AGRIBALYSE_Raw!W:W)*$E194,_xlfn.XLOOKUP(_xlfn.XLOOKUP(Tool_clean!$D194,'AveragePrices&amp;Codes'!$A:$A,'AveragePrices&amp;Codes'!$B:$B),AGRIBALYSE_Cooked!$C:$C,AGRIBALYSE_Cooked!X:X)*$E194),"")</f>
        <v>0</v>
      </c>
      <c r="U194">
        <f>IFERROR(IF($F194="Raw",_xlfn.XLOOKUP(_xlfn.XLOOKUP(Tool_clean!$D194,'AveragePrices&amp;Codes'!$A:$A,'AveragePrices&amp;Codes'!$B:$B),AGRIBALYSE_Raw!$B:$B,AGRIBALYSE_Raw!X:X)*$E194,_xlfn.XLOOKUP(_xlfn.XLOOKUP(Tool_clean!$D194,'AveragePrices&amp;Codes'!$A:$A,'AveragePrices&amp;Codes'!$B:$B),AGRIBALYSE_Cooked!$C:$C,AGRIBALYSE_Cooked!Y:Y)*$E194),"")</f>
        <v>0</v>
      </c>
      <c r="V194">
        <f>IFERROR(IF($F194="Raw",_xlfn.XLOOKUP(_xlfn.XLOOKUP(Tool_clean!$D194,'AveragePrices&amp;Codes'!$A:$A,'AveragePrices&amp;Codes'!$B:$B),AGRIBALYSE_Raw!$B:$B,AGRIBALYSE_Raw!Y:Y)*$E194,_xlfn.XLOOKUP(_xlfn.XLOOKUP(Tool_clean!$D194,'AveragePrices&amp;Codes'!$A:$A,'AveragePrices&amp;Codes'!$B:$B),AGRIBALYSE_Cooked!$C:$C,AGRIBALYSE_Cooked!Z:Z)*$E194),"")</f>
        <v>0</v>
      </c>
      <c r="W194">
        <f>IFERROR(IF($F194="Raw",_xlfn.XLOOKUP(_xlfn.XLOOKUP(Tool_clean!$D194,'AveragePrices&amp;Codes'!$A:$A,'AveragePrices&amp;Codes'!$B:$B),AGRIBALYSE_Raw!$B:$B,AGRIBALYSE_Raw!Z:Z)*$E194,_xlfn.XLOOKUP(_xlfn.XLOOKUP(Tool_clean!$D194,'AveragePrices&amp;Codes'!$A:$A,'AveragePrices&amp;Codes'!$B:$B),AGRIBALYSE_Cooked!$C:$C,AGRIBALYSE_Cooked!AA:AA)*$E194),"")</f>
        <v>0</v>
      </c>
      <c r="X194">
        <f>IFERROR(IF($F194="Raw",_xlfn.XLOOKUP(_xlfn.XLOOKUP(Tool_clean!$D194,'AveragePrices&amp;Codes'!$A:$A,'AveragePrices&amp;Codes'!$B:$B),AGRIBALYSE_Raw!$B:$B,AGRIBALYSE_Raw!AA:AA)*$E194,_xlfn.XLOOKUP(_xlfn.XLOOKUP(Tool_clean!$D194,'AveragePrices&amp;Codes'!$A:$A,'AveragePrices&amp;Codes'!$B:$B),AGRIBALYSE_Cooked!$C:$C,AGRIBALYSE_Cooked!AB:AB)*$E194),"")</f>
        <v>0</v>
      </c>
      <c r="Y194">
        <f>IFERROR(IF($F194="Raw",_xlfn.XLOOKUP(_xlfn.XLOOKUP(Tool_clean!$D194,'AveragePrices&amp;Codes'!$A:$A,'AveragePrices&amp;Codes'!$B:$B),AGRIBALYSE_Raw!$B:$B,AGRIBALYSE_Raw!AB:AB)*$E194,_xlfn.XLOOKUP(_xlfn.XLOOKUP(Tool_clean!$D194,'AveragePrices&amp;Codes'!$A:$A,'AveragePrices&amp;Codes'!$B:$B),AGRIBALYSE_Cooked!$C:$C,AGRIBALYSE_Cooked!AC:AC)*$E194),"")</f>
        <v>0</v>
      </c>
      <c r="Z194">
        <f>IFERROR(IF($F194="Raw",_xlfn.XLOOKUP(_xlfn.XLOOKUP(Tool_clean!$D194,'AveragePrices&amp;Codes'!$A:$A,'AveragePrices&amp;Codes'!$B:$B),AGRIBALYSE_Raw!$B:$B,AGRIBALYSE_Raw!AC:AC)*$E194,_xlfn.XLOOKUP(_xlfn.XLOOKUP(Tool_clean!$D194,'AveragePrices&amp;Codes'!$A:$A,'AveragePrices&amp;Codes'!$B:$B),AGRIBALYSE_Cooked!$C:$C,AGRIBALYSE_Cooked!AD:AD)*$E194),"")</f>
        <v>0</v>
      </c>
      <c r="AA194">
        <f>IFERROR(IF($F194="Raw",_xlfn.XLOOKUP(_xlfn.XLOOKUP(Tool_clean!$D194,'AveragePrices&amp;Codes'!$A:$A,'AveragePrices&amp;Codes'!$B:$B),AGRIBALYSE_Raw!$B:$B,AGRIBALYSE_Raw!AD:AD)*$E194,_xlfn.XLOOKUP(_xlfn.XLOOKUP(Tool_clean!$D194,'AveragePrices&amp;Codes'!$A:$A,'AveragePrices&amp;Codes'!$B:$B),AGRIBALYSE_Cooked!$C:$C,AGRIBALYSE_Cooked!AE:AE)*$E194),"")</f>
        <v>0</v>
      </c>
      <c r="AB194" t="str" cm="1">
        <f t="array" ref="AB194">IFERROR(_xlfn.XLOOKUP(Tool_clean!$F194&amp;$E$2,'Cooking methods'!$A:$A&amp;'Cooking methods'!$B:$B,'Cooking methods'!C:C)*$E194,"")</f>
        <v/>
      </c>
      <c r="AC194" t="str" cm="1">
        <f t="array" ref="AC194">IFERROR(_xlfn.XLOOKUP(Tool_clean!$F194&amp;$E$2,'Cooking methods'!$A:$A&amp;'Cooking methods'!$B:$B,'Cooking methods'!D:D)*$E194,"")</f>
        <v/>
      </c>
      <c r="AD194" t="str" cm="1">
        <f t="array" ref="AD194">IFERROR(_xlfn.XLOOKUP(Tool_clean!$F194&amp;$E$2,'Cooking methods'!$A:$A&amp;'Cooking methods'!$B:$B,'Cooking methods'!E:E)*$E194,"")</f>
        <v/>
      </c>
      <c r="AE194" t="str" cm="1">
        <f t="array" ref="AE194">IFERROR(_xlfn.XLOOKUP(Tool_clean!$F194&amp;$E$2,'Cooking methods'!$A:$A&amp;'Cooking methods'!$B:$B,'Cooking methods'!F:F)*$E194,"")</f>
        <v/>
      </c>
      <c r="AF194" t="str" cm="1">
        <f t="array" ref="AF194">IFERROR(_xlfn.XLOOKUP(Tool_clean!$F194&amp;$E$2,'Cooking methods'!$A:$A&amp;'Cooking methods'!$B:$B,'Cooking methods'!G:G)*$E194,"")</f>
        <v/>
      </c>
      <c r="AG194" t="str" cm="1">
        <f t="array" ref="AG194">IFERROR(_xlfn.XLOOKUP(Tool_clean!$F194&amp;$E$2,'Cooking methods'!$A:$A&amp;'Cooking methods'!$B:$B,'Cooking methods'!H:H)*$E194,"")</f>
        <v/>
      </c>
      <c r="AH194" t="str" cm="1">
        <f t="array" ref="AH194">IFERROR(_xlfn.XLOOKUP(Tool_clean!$F194&amp;$E$2,'Cooking methods'!$A:$A&amp;'Cooking methods'!$B:$B,'Cooking methods'!I:I)*$E194,"")</f>
        <v/>
      </c>
      <c r="AI194" t="str" cm="1">
        <f t="array" ref="AI194">IFERROR(_xlfn.XLOOKUP(Tool_clean!$F194&amp;$E$2,'Cooking methods'!$A:$A&amp;'Cooking methods'!$B:$B,'Cooking methods'!J:J)*$E194,"")</f>
        <v/>
      </c>
      <c r="AJ194" t="str" cm="1">
        <f t="array" ref="AJ194">IFERROR(_xlfn.XLOOKUP(Tool_clean!$F194&amp;$E$2,'Cooking methods'!$A:$A&amp;'Cooking methods'!$B:$B,'Cooking methods'!K:K)*$E194,"")</f>
        <v/>
      </c>
      <c r="AK194" t="str" cm="1">
        <f t="array" ref="AK194">IFERROR(_xlfn.XLOOKUP(Tool_clean!$F194&amp;$E$2,'Cooking methods'!$A:$A&amp;'Cooking methods'!$B:$B,'Cooking methods'!L:L)*$E194,"")</f>
        <v/>
      </c>
      <c r="AL194" t="str" cm="1">
        <f t="array" ref="AL194">IFERROR(_xlfn.XLOOKUP(Tool_clean!$F194&amp;$E$2,'Cooking methods'!$A:$A&amp;'Cooking methods'!$B:$B,'Cooking methods'!M:M)*$E194,"")</f>
        <v/>
      </c>
      <c r="AM194" t="str" cm="1">
        <f t="array" ref="AM194">IFERROR(_xlfn.XLOOKUP(Tool_clean!$F194&amp;$E$2,'Cooking methods'!$A:$A&amp;'Cooking methods'!$B:$B,'Cooking methods'!N:N)*$E194,"")</f>
        <v/>
      </c>
      <c r="AN194" t="str" cm="1">
        <f t="array" ref="AN194">IFERROR(_xlfn.XLOOKUP(Tool_clean!$F194&amp;$E$2,'Cooking methods'!$A:$A&amp;'Cooking methods'!$B:$B,'Cooking methods'!O:O)*$E194,"")</f>
        <v/>
      </c>
      <c r="AO194" t="str" cm="1">
        <f t="array" ref="AO194">IFERROR(_xlfn.XLOOKUP(Tool_clean!$F194&amp;$E$2,'Cooking methods'!$A:$A&amp;'Cooking methods'!$B:$B,'Cooking methods'!P:P)*$E194,"")</f>
        <v/>
      </c>
      <c r="AP194" t="str" cm="1">
        <f t="array" ref="AP194">IFERROR(_xlfn.XLOOKUP(Tool_clean!$F194&amp;$E$2,'Cooking methods'!$A:$A&amp;'Cooking methods'!$B:$B,'Cooking methods'!Q:Q)*$E194,"")</f>
        <v/>
      </c>
      <c r="AQ194" t="str" cm="1">
        <f t="array" ref="AQ194">IFERROR(_xlfn.XLOOKUP(Tool_clean!$F194&amp;$E$2,'Cooking methods'!$A:$A&amp;'Cooking methods'!$B:$B,'Cooking methods'!R:R)*$E194,"")</f>
        <v/>
      </c>
      <c r="AR194" t="str" cm="1">
        <f t="array" ref="AR194">IFERROR(_xlfn.XLOOKUP(Tool_clean!$G194&amp;$E$2,'Waste management'!$A:$A&amp;'Waste management'!$B:$B,'Waste management'!C:C)*$E194,"")</f>
        <v/>
      </c>
      <c r="AS194" t="str" cm="1">
        <f t="array" ref="AS194">IFERROR(_xlfn.XLOOKUP(Tool_clean!$G194&amp;$E$2,'Waste management'!$A:$A&amp;'Waste management'!$B:$B,'Waste management'!D:D)*$E194,"")</f>
        <v/>
      </c>
      <c r="AT194" t="str" cm="1">
        <f t="array" ref="AT194">IFERROR(_xlfn.XLOOKUP(Tool_clean!$G194&amp;$E$2,'Waste management'!$A:$A&amp;'Waste management'!$B:$B,'Waste management'!E:E)*$E194,"")</f>
        <v/>
      </c>
      <c r="AU194" t="str" cm="1">
        <f t="array" ref="AU194">IFERROR(_xlfn.XLOOKUP(Tool_clean!$G194&amp;$E$2,'Waste management'!$A:$A&amp;'Waste management'!$B:$B,'Waste management'!F:F)*$E194,"")</f>
        <v/>
      </c>
      <c r="AV194" t="str" cm="1">
        <f t="array" ref="AV194">IFERROR(_xlfn.XLOOKUP(Tool_clean!$G194&amp;$E$2,'Waste management'!$A:$A&amp;'Waste management'!$B:$B,'Waste management'!G:G)*$E194,"")</f>
        <v/>
      </c>
      <c r="AW194" t="str" cm="1">
        <f t="array" ref="AW194">IFERROR(_xlfn.XLOOKUP(Tool_clean!$G194&amp;$E$2,'Waste management'!$A:$A&amp;'Waste management'!$B:$B,'Waste management'!H:H)*$E194,"")</f>
        <v/>
      </c>
      <c r="AX194" t="str" cm="1">
        <f t="array" ref="AX194">IFERROR(_xlfn.XLOOKUP(Tool_clean!$G194&amp;$E$2,'Waste management'!$A:$A&amp;'Waste management'!$B:$B,'Waste management'!I:I)*$E194,"")</f>
        <v/>
      </c>
      <c r="AY194" t="str" cm="1">
        <f t="array" ref="AY194">IFERROR(_xlfn.XLOOKUP(Tool_clean!$G194&amp;$E$2,'Waste management'!$A:$A&amp;'Waste management'!$B:$B,'Waste management'!J:J)*$E194,"")</f>
        <v/>
      </c>
      <c r="AZ194" t="str" cm="1">
        <f t="array" ref="AZ194">IFERROR(_xlfn.XLOOKUP(Tool_clean!$G194&amp;$E$2,'Waste management'!$A:$A&amp;'Waste management'!$B:$B,'Waste management'!K:K)*$E194,"")</f>
        <v/>
      </c>
      <c r="BA194" t="str" cm="1">
        <f t="array" ref="BA194">IFERROR(_xlfn.XLOOKUP(Tool_clean!$G194&amp;$E$2,'Waste management'!$A:$A&amp;'Waste management'!$B:$B,'Waste management'!L:L)*$E194,"")</f>
        <v/>
      </c>
      <c r="BB194" t="str" cm="1">
        <f t="array" ref="BB194">IFERROR(_xlfn.XLOOKUP(Tool_clean!$G194&amp;$E$2,'Waste management'!$A:$A&amp;'Waste management'!$B:$B,'Waste management'!M:M)*$E194,"")</f>
        <v/>
      </c>
      <c r="BC194" t="str" cm="1">
        <f t="array" ref="BC194">IFERROR(_xlfn.XLOOKUP(Tool_clean!$G194&amp;$E$2,'Waste management'!$A:$A&amp;'Waste management'!$B:$B,'Waste management'!N:N)*$E194,"")</f>
        <v/>
      </c>
      <c r="BD194" t="str" cm="1">
        <f t="array" ref="BD194">IFERROR(_xlfn.XLOOKUP(Tool_clean!$G194&amp;$E$2,'Waste management'!$A:$A&amp;'Waste management'!$B:$B,'Waste management'!O:O)*$E194,"")</f>
        <v/>
      </c>
      <c r="BE194" t="str" cm="1">
        <f t="array" ref="BE194">IFERROR(_xlfn.XLOOKUP(Tool_clean!$G194&amp;$E$2,'Waste management'!$A:$A&amp;'Waste management'!$B:$B,'Waste management'!P:P)*$E194,"")</f>
        <v/>
      </c>
      <c r="BF194" t="str" cm="1">
        <f t="array" ref="BF194">IFERROR(_xlfn.XLOOKUP(Tool_clean!$G194&amp;$E$2,'Waste management'!$A:$A&amp;'Waste management'!$B:$B,'Waste management'!Q:Q)*$E194,"")</f>
        <v/>
      </c>
      <c r="BG194" t="str" cm="1">
        <f t="array" ref="BG194">IFERROR(_xlfn.XLOOKUP(Tool_clean!$G194&amp;$E$2,'Waste management'!$A:$A&amp;'Waste management'!$B:$B,'Waste management'!R:R)*$E194,"")</f>
        <v/>
      </c>
      <c r="BH194" t="str">
        <f>IFERROR((L194+AR194+AB194)*_xlfn.XLOOKUP(Tool_clean!BH$4,Monetization_Factors!$A:$A,Monetization_Factors!$D:$D),"")</f>
        <v/>
      </c>
      <c r="BI194" t="str">
        <f>IFERROR((M194+AS194+AC194)*_xlfn.XLOOKUP(Tool_clean!BI$4,Monetization_Factors!$A:$A,Monetization_Factors!$D:$D),"")</f>
        <v/>
      </c>
      <c r="BJ194" t="str">
        <f>IFERROR((N194+AT194+AD194)*_xlfn.XLOOKUP(Tool_clean!BJ$4,Monetization_Factors!$A:$A,Monetization_Factors!$D:$D),"")</f>
        <v/>
      </c>
      <c r="BK194" t="str">
        <f>IFERROR((O194+AU194+AE194)*_xlfn.XLOOKUP(Tool_clean!BK$4,Monetization_Factors!$A:$A,Monetization_Factors!$D:$D),"")</f>
        <v/>
      </c>
      <c r="BL194" t="str">
        <f>IFERROR((P194+AV194+AF194)*_xlfn.XLOOKUP(Tool_clean!BL$4,Monetization_Factors!$A:$A,Monetization_Factors!$D:$D),"")</f>
        <v/>
      </c>
      <c r="BM194" t="str">
        <f>IFERROR((Q194+AW194+AG194)*_xlfn.XLOOKUP(Tool_clean!BM$4,Monetization_Factors!$A:$A,Monetization_Factors!$D:$D),"")</f>
        <v/>
      </c>
      <c r="BN194" t="str">
        <f>IFERROR((R194+AX194+AH194)*_xlfn.XLOOKUP(Tool_clean!BN$4,Monetization_Factors!$A:$A,Monetization_Factors!$D:$D),"")</f>
        <v/>
      </c>
      <c r="BO194" t="str">
        <f>IFERROR((S194+AY194+AI194)*_xlfn.XLOOKUP(Tool_clean!BO$4,Monetization_Factors!$A:$A,Monetization_Factors!$D:$D),"")</f>
        <v/>
      </c>
      <c r="BP194" t="str">
        <f>IFERROR((T194+AZ194+AJ194)*_xlfn.XLOOKUP(Tool_clean!BP$4,Monetization_Factors!$A:$A,Monetization_Factors!$D:$D),"")</f>
        <v/>
      </c>
      <c r="BQ194" t="str">
        <f>IFERROR((U194+BA194+AK194)*_xlfn.XLOOKUP(Tool_clean!BQ$4,Monetization_Factors!$A:$A,Monetization_Factors!$D:$D),"")</f>
        <v/>
      </c>
      <c r="BR194" t="str">
        <f>IFERROR((V194+BB194+AL194)*_xlfn.XLOOKUP(Tool_clean!BR$4,Monetization_Factors!$A:$A,Monetization_Factors!$D:$D),"")</f>
        <v/>
      </c>
      <c r="BS194" t="str">
        <f>IFERROR((W194+BC194+AM194)*_xlfn.XLOOKUP(Tool_clean!BS$4,Monetization_Factors!$A:$A,Monetization_Factors!$D:$D),"")</f>
        <v/>
      </c>
      <c r="BT194" t="str">
        <f>IFERROR((X194+BD194+AN194)*_xlfn.XLOOKUP(Tool_clean!BT$4,Monetization_Factors!$A:$A,Monetization_Factors!$D:$D),"")</f>
        <v/>
      </c>
      <c r="BU194" t="str">
        <f>IFERROR((Y194+BE194+AO194)*_xlfn.XLOOKUP(Tool_clean!BU$4,Monetization_Factors!$A:$A,Monetization_Factors!$D:$D),"")</f>
        <v/>
      </c>
      <c r="BV194" t="str">
        <f>IFERROR((Z194+BF194+AP194)*_xlfn.XLOOKUP(Tool_clean!BV$4,Monetization_Factors!$A:$A,Monetization_Factors!$D:$D),"")</f>
        <v/>
      </c>
      <c r="BW194" t="str">
        <f>IFERROR((AA194+BG194+AQ194)*_xlfn.XLOOKUP(Tool_clean!BW$4,Monetization_Factors!$A:$A,Monetization_Factors!$D:$D),"")</f>
        <v/>
      </c>
      <c r="BX194" s="38" t="str" cm="1">
        <f t="array" ref="BX194">IFERROR(_xlfn.IFS(I194&gt;0,I194*E194,I194="",J194*E194),"")</f>
        <v/>
      </c>
      <c r="BY194" s="38">
        <f t="shared" si="195"/>
        <v>0</v>
      </c>
      <c r="BZ194" s="38" t="str">
        <f t="shared" si="196"/>
        <v/>
      </c>
      <c r="CA194" s="38" t="str">
        <f t="shared" si="197"/>
        <v/>
      </c>
      <c r="CB194" t="str">
        <f t="shared" si="230"/>
        <v/>
      </c>
      <c r="CC194" t="str">
        <f t="shared" si="231"/>
        <v/>
      </c>
      <c r="CD194" t="str">
        <f t="shared" si="232"/>
        <v/>
      </c>
      <c r="CE194" t="str">
        <f t="shared" si="233"/>
        <v/>
      </c>
      <c r="CF194" t="str">
        <f t="shared" si="234"/>
        <v/>
      </c>
      <c r="CG194" t="str">
        <f t="shared" si="235"/>
        <v/>
      </c>
      <c r="CH194" t="str">
        <f t="shared" si="236"/>
        <v/>
      </c>
      <c r="CI194" t="str">
        <f t="shared" si="237"/>
        <v/>
      </c>
      <c r="CJ194" t="str">
        <f t="shared" si="238"/>
        <v/>
      </c>
      <c r="CK194" t="str">
        <f t="shared" si="239"/>
        <v/>
      </c>
      <c r="CL194" t="str">
        <f t="shared" si="240"/>
        <v/>
      </c>
      <c r="CM194" t="str">
        <f t="shared" si="241"/>
        <v/>
      </c>
      <c r="CN194" t="str">
        <f t="shared" si="242"/>
        <v/>
      </c>
      <c r="CO194" t="str">
        <f t="shared" si="243"/>
        <v/>
      </c>
      <c r="CP194" t="str">
        <f t="shared" si="244"/>
        <v/>
      </c>
      <c r="CQ194" t="str">
        <f t="shared" si="213"/>
        <v/>
      </c>
      <c r="CR194" t="str">
        <f t="shared" si="245"/>
        <v/>
      </c>
      <c r="CS194" t="str">
        <f t="shared" si="246"/>
        <v/>
      </c>
      <c r="CT194" t="str">
        <f t="shared" si="247"/>
        <v/>
      </c>
      <c r="CU194" t="str">
        <f t="shared" si="248"/>
        <v/>
      </c>
      <c r="CV194" t="str">
        <f t="shared" si="249"/>
        <v/>
      </c>
      <c r="CW194" t="str">
        <f t="shared" si="250"/>
        <v/>
      </c>
      <c r="CX194" t="str">
        <f t="shared" si="251"/>
        <v/>
      </c>
      <c r="CY194" t="str">
        <f t="shared" si="252"/>
        <v/>
      </c>
      <c r="CZ194" t="str">
        <f t="shared" si="253"/>
        <v/>
      </c>
      <c r="DA194" t="str">
        <f t="shared" si="254"/>
        <v/>
      </c>
      <c r="DB194" t="str">
        <f t="shared" si="255"/>
        <v/>
      </c>
      <c r="DC194" t="str">
        <f t="shared" si="256"/>
        <v/>
      </c>
      <c r="DD194" t="str">
        <f t="shared" si="257"/>
        <v/>
      </c>
      <c r="DE194" t="str">
        <f t="shared" si="258"/>
        <v/>
      </c>
      <c r="DF194" t="str">
        <f t="shared" si="259"/>
        <v/>
      </c>
      <c r="DG194" t="str">
        <f t="shared" si="229"/>
        <v/>
      </c>
      <c r="DH194" s="5" t="str">
        <f>IFERROR((CR194*$B$2*(1-$H194)*('CAR.CAP_per person'!B$2))/(_xlfn.XLOOKUP($E$2,EU_countries_GDP!$A$2:$A$29,EU_countries_GDP!$E$2:$E$29)),"")</f>
        <v/>
      </c>
      <c r="DI194" s="5" t="str">
        <f>IFERROR((CS194*$B$2*(1-$H194)*('CAR.CAP_per person'!C$2))/(_xlfn.XLOOKUP($E$2,EU_countries_GDP!$A$2:$A$29,EU_countries_GDP!$E$2:$E$29)),"")</f>
        <v/>
      </c>
      <c r="DJ194" s="5" t="str">
        <f>IFERROR((CT194*$B$2*(1-$H194)*('CAR.CAP_per person'!D$2))/(_xlfn.XLOOKUP($E$2,EU_countries_GDP!$A$2:$A$29,EU_countries_GDP!$E$2:$E$29)),"")</f>
        <v/>
      </c>
      <c r="DK194" s="5" t="str">
        <f>IFERROR((CU194*$B$2*(1-$H194)*('CAR.CAP_per person'!E$2))/(_xlfn.XLOOKUP($E$2,EU_countries_GDP!$A$2:$A$29,EU_countries_GDP!$E$2:$E$29)),"")</f>
        <v/>
      </c>
      <c r="DL194" s="5" t="str">
        <f>IFERROR((CV194*$B$2*(1-$H194)*('CAR.CAP_per person'!F$2))/(_xlfn.XLOOKUP($E$2,EU_countries_GDP!$A$2:$A$29,EU_countries_GDP!$E$2:$E$29)),"")</f>
        <v/>
      </c>
      <c r="DM194" s="5" t="str">
        <f>IFERROR((CW194*$B$2*(1-$H194)*('CAR.CAP_per person'!G$2))/(_xlfn.XLOOKUP($E$2,EU_countries_GDP!$A$2:$A$29,EU_countries_GDP!$E$2:$E$29)),"")</f>
        <v/>
      </c>
      <c r="DN194" s="5" t="str">
        <f>IFERROR((CX194*$B$2*(1-$H194)*('CAR.CAP_per person'!H$2))/(_xlfn.XLOOKUP($E$2,EU_countries_GDP!$A$2:$A$29,EU_countries_GDP!$E$2:$E$29)),"")</f>
        <v/>
      </c>
      <c r="DO194" s="5" t="str">
        <f>IFERROR((CY194*$B$2*(1-$H194)*('CAR.CAP_per person'!I$2))/(_xlfn.XLOOKUP($E$2,EU_countries_GDP!$A$2:$A$29,EU_countries_GDP!$E$2:$E$29)),"")</f>
        <v/>
      </c>
      <c r="DP194" s="5" t="str">
        <f>IFERROR((CZ194*$B$2*(1-$H194)*('CAR.CAP_per person'!J$2))/(_xlfn.XLOOKUP($E$2,EU_countries_GDP!$A$2:$A$29,EU_countries_GDP!$E$2:$E$29)),"")</f>
        <v/>
      </c>
      <c r="DQ194" s="5" t="str">
        <f>IFERROR((DA194*$B$2*(1-$H194)*('CAR.CAP_per person'!K$2))/(_xlfn.XLOOKUP($E$2,EU_countries_GDP!$A$2:$A$29,EU_countries_GDP!$E$2:$E$29)),"")</f>
        <v/>
      </c>
      <c r="DR194" s="5" t="str">
        <f>IFERROR((DB194*$B$2*(1-$H194)*('CAR.CAP_per person'!L$2))/(_xlfn.XLOOKUP($E$2,EU_countries_GDP!$A$2:$A$29,EU_countries_GDP!$E$2:$E$29)),"")</f>
        <v/>
      </c>
      <c r="DS194" s="5" t="str">
        <f>IFERROR((DC194*$B$2*(1-$H194)*('CAR.CAP_per person'!M$2))/(_xlfn.XLOOKUP($E$2,EU_countries_GDP!$A$2:$A$29,EU_countries_GDP!$E$2:$E$29)),"")</f>
        <v/>
      </c>
      <c r="DT194" s="5" t="str">
        <f>IFERROR((DD194*$B$2*(1-$H194)*('CAR.CAP_per person'!N$2))/(_xlfn.XLOOKUP($E$2,EU_countries_GDP!$A$2:$A$29,EU_countries_GDP!$E$2:$E$29)),"")</f>
        <v/>
      </c>
      <c r="DU194" s="5" t="str">
        <f>IFERROR((DE194*$B$2*(1-$H194)*('CAR.CAP_per person'!O$2))/(_xlfn.XLOOKUP($E$2,EU_countries_GDP!$A$2:$A$29,EU_countries_GDP!$E$2:$E$29)),"")</f>
        <v/>
      </c>
      <c r="DV194" s="5" t="str">
        <f>IFERROR((DF194*$B$2*(1-$H194)*('CAR.CAP_per person'!P$2))/(_xlfn.XLOOKUP($E$2,EU_countries_GDP!$A$2:$A$29,EU_countries_GDP!$E$2:$E$29)),"")</f>
        <v/>
      </c>
      <c r="DW194" s="5" t="str">
        <f>IFERROR((DG194*$B$2*(1-$H194)*('CAR.CAP_per person'!Q$2))/(_xlfn.XLOOKUP($E$2,EU_countries_GDP!$A$2:$A$29,EU_countries_GDP!$E$2:$E$29)),"")</f>
        <v/>
      </c>
    </row>
    <row r="195" spans="2:127">
      <c r="B195" t="str">
        <f>_xlfn.XLOOKUP(D195,Table5[Ingredient],Table5[Category],"",FALSE)</f>
        <v/>
      </c>
      <c r="C195" s="33"/>
      <c r="D195" s="33"/>
      <c r="E195" s="33"/>
      <c r="F195" s="33"/>
      <c r="G195" s="33"/>
      <c r="H195" s="33"/>
      <c r="I195" s="33"/>
      <c r="J195" s="37" t="str">
        <f>IFERROR(INDEX('AveragePrices&amp;Codes'!G:AG, MATCH($D195, 'AveragePrices&amp;Codes'!$A:$A, 0), MATCH(Tool_clean!$E$2, 'AveragePrices&amp;Codes'!$G$1:$AG$1, 0)),"")</f>
        <v/>
      </c>
      <c r="K195" s="37" t="str">
        <f t="shared" si="194"/>
        <v/>
      </c>
      <c r="L195">
        <f>IFERROR(IF($F195="Raw",_xlfn.XLOOKUP(_xlfn.XLOOKUP(Tool_clean!$D195,'AveragePrices&amp;Codes'!$A:$A,'AveragePrices&amp;Codes'!$B:$B),AGRIBALYSE_Raw!$B:$B,AGRIBALYSE_Raw!O:O)*$E195,_xlfn.XLOOKUP(_xlfn.XLOOKUP(Tool_clean!$D195,'AveragePrices&amp;Codes'!$A:$A,'AveragePrices&amp;Codes'!$B:$B),AGRIBALYSE_Cooked!$C:$C,AGRIBALYSE_Cooked!P:P)*$E195),"")</f>
        <v>0</v>
      </c>
      <c r="M195">
        <f>IFERROR(IF($F195="Raw",_xlfn.XLOOKUP(_xlfn.XLOOKUP(Tool_clean!$D195,'AveragePrices&amp;Codes'!$A:$A,'AveragePrices&amp;Codes'!$B:$B),AGRIBALYSE_Raw!$B:$B,AGRIBALYSE_Raw!P:P)*$E195,_xlfn.XLOOKUP(_xlfn.XLOOKUP(Tool_clean!$D195,'AveragePrices&amp;Codes'!$A:$A,'AveragePrices&amp;Codes'!$B:$B),AGRIBALYSE_Cooked!$C:$C,AGRIBALYSE_Cooked!Q:Q)*$E195),"")</f>
        <v>0</v>
      </c>
      <c r="N195">
        <f>IFERROR(IF($F195="Raw",_xlfn.XLOOKUP(_xlfn.XLOOKUP(Tool_clean!$D195,'AveragePrices&amp;Codes'!$A:$A,'AveragePrices&amp;Codes'!$B:$B),AGRIBALYSE_Raw!$B:$B,AGRIBALYSE_Raw!Q:Q)*$E195,_xlfn.XLOOKUP(_xlfn.XLOOKUP(Tool_clean!$D195,'AveragePrices&amp;Codes'!$A:$A,'AveragePrices&amp;Codes'!$B:$B),AGRIBALYSE_Cooked!$C:$C,AGRIBALYSE_Cooked!R:R)*$E195),"")</f>
        <v>0</v>
      </c>
      <c r="O195">
        <f>IFERROR(IF($F195="Raw",_xlfn.XLOOKUP(_xlfn.XLOOKUP(Tool_clean!$D195,'AveragePrices&amp;Codes'!$A:$A,'AveragePrices&amp;Codes'!$B:$B),AGRIBALYSE_Raw!$B:$B,AGRIBALYSE_Raw!R:R)*$E195,_xlfn.XLOOKUP(_xlfn.XLOOKUP(Tool_clean!$D195,'AveragePrices&amp;Codes'!$A:$A,'AveragePrices&amp;Codes'!$B:$B),AGRIBALYSE_Cooked!$C:$C,AGRIBALYSE_Cooked!S:S)*$E195),"")</f>
        <v>0</v>
      </c>
      <c r="P195">
        <f>IFERROR(IF($F195="Raw",_xlfn.XLOOKUP(_xlfn.XLOOKUP(Tool_clean!$D195,'AveragePrices&amp;Codes'!$A:$A,'AveragePrices&amp;Codes'!$B:$B),AGRIBALYSE_Raw!$B:$B,AGRIBALYSE_Raw!S:S)*$E195,_xlfn.XLOOKUP(_xlfn.XLOOKUP(Tool_clean!$D195,'AveragePrices&amp;Codes'!$A:$A,'AveragePrices&amp;Codes'!$B:$B),AGRIBALYSE_Cooked!$C:$C,AGRIBALYSE_Cooked!T:T)*$E195),"")</f>
        <v>0</v>
      </c>
      <c r="Q195">
        <f>IFERROR(IF($F195="Raw",_xlfn.XLOOKUP(_xlfn.XLOOKUP(Tool_clean!$D195,'AveragePrices&amp;Codes'!$A:$A,'AveragePrices&amp;Codes'!$B:$B),AGRIBALYSE_Raw!$B:$B,AGRIBALYSE_Raw!T:T)*$E195,_xlfn.XLOOKUP(_xlfn.XLOOKUP(Tool_clean!$D195,'AveragePrices&amp;Codes'!$A:$A,'AveragePrices&amp;Codes'!$B:$B),AGRIBALYSE_Cooked!$C:$C,AGRIBALYSE_Cooked!U:U)*$E195),"")</f>
        <v>0</v>
      </c>
      <c r="R195">
        <f>IFERROR(IF($F195="Raw",_xlfn.XLOOKUP(_xlfn.XLOOKUP(Tool_clean!$D195,'AveragePrices&amp;Codes'!$A:$A,'AveragePrices&amp;Codes'!$B:$B),AGRIBALYSE_Raw!$B:$B,AGRIBALYSE_Raw!U:U)*$E195,_xlfn.XLOOKUP(_xlfn.XLOOKUP(Tool_clean!$D195,'AveragePrices&amp;Codes'!$A:$A,'AveragePrices&amp;Codes'!$B:$B),AGRIBALYSE_Cooked!$C:$C,AGRIBALYSE_Cooked!V:V)*$E195),"")</f>
        <v>0</v>
      </c>
      <c r="S195">
        <f>IFERROR(IF($F195="Raw",_xlfn.XLOOKUP(_xlfn.XLOOKUP(Tool_clean!$D195,'AveragePrices&amp;Codes'!$A:$A,'AveragePrices&amp;Codes'!$B:$B),AGRIBALYSE_Raw!$B:$B,AGRIBALYSE_Raw!V:V)*$E195,_xlfn.XLOOKUP(_xlfn.XLOOKUP(Tool_clean!$D195,'AveragePrices&amp;Codes'!$A:$A,'AveragePrices&amp;Codes'!$B:$B),AGRIBALYSE_Cooked!$C:$C,AGRIBALYSE_Cooked!W:W)*$E195),"")</f>
        <v>0</v>
      </c>
      <c r="T195">
        <f>IFERROR(IF($F195="Raw",_xlfn.XLOOKUP(_xlfn.XLOOKUP(Tool_clean!$D195,'AveragePrices&amp;Codes'!$A:$A,'AveragePrices&amp;Codes'!$B:$B),AGRIBALYSE_Raw!$B:$B,AGRIBALYSE_Raw!W:W)*$E195,_xlfn.XLOOKUP(_xlfn.XLOOKUP(Tool_clean!$D195,'AveragePrices&amp;Codes'!$A:$A,'AveragePrices&amp;Codes'!$B:$B),AGRIBALYSE_Cooked!$C:$C,AGRIBALYSE_Cooked!X:X)*$E195),"")</f>
        <v>0</v>
      </c>
      <c r="U195">
        <f>IFERROR(IF($F195="Raw",_xlfn.XLOOKUP(_xlfn.XLOOKUP(Tool_clean!$D195,'AveragePrices&amp;Codes'!$A:$A,'AveragePrices&amp;Codes'!$B:$B),AGRIBALYSE_Raw!$B:$B,AGRIBALYSE_Raw!X:X)*$E195,_xlfn.XLOOKUP(_xlfn.XLOOKUP(Tool_clean!$D195,'AveragePrices&amp;Codes'!$A:$A,'AveragePrices&amp;Codes'!$B:$B),AGRIBALYSE_Cooked!$C:$C,AGRIBALYSE_Cooked!Y:Y)*$E195),"")</f>
        <v>0</v>
      </c>
      <c r="V195">
        <f>IFERROR(IF($F195="Raw",_xlfn.XLOOKUP(_xlfn.XLOOKUP(Tool_clean!$D195,'AveragePrices&amp;Codes'!$A:$A,'AveragePrices&amp;Codes'!$B:$B),AGRIBALYSE_Raw!$B:$B,AGRIBALYSE_Raw!Y:Y)*$E195,_xlfn.XLOOKUP(_xlfn.XLOOKUP(Tool_clean!$D195,'AveragePrices&amp;Codes'!$A:$A,'AveragePrices&amp;Codes'!$B:$B),AGRIBALYSE_Cooked!$C:$C,AGRIBALYSE_Cooked!Z:Z)*$E195),"")</f>
        <v>0</v>
      </c>
      <c r="W195">
        <f>IFERROR(IF($F195="Raw",_xlfn.XLOOKUP(_xlfn.XLOOKUP(Tool_clean!$D195,'AveragePrices&amp;Codes'!$A:$A,'AveragePrices&amp;Codes'!$B:$B),AGRIBALYSE_Raw!$B:$B,AGRIBALYSE_Raw!Z:Z)*$E195,_xlfn.XLOOKUP(_xlfn.XLOOKUP(Tool_clean!$D195,'AveragePrices&amp;Codes'!$A:$A,'AveragePrices&amp;Codes'!$B:$B),AGRIBALYSE_Cooked!$C:$C,AGRIBALYSE_Cooked!AA:AA)*$E195),"")</f>
        <v>0</v>
      </c>
      <c r="X195">
        <f>IFERROR(IF($F195="Raw",_xlfn.XLOOKUP(_xlfn.XLOOKUP(Tool_clean!$D195,'AveragePrices&amp;Codes'!$A:$A,'AveragePrices&amp;Codes'!$B:$B),AGRIBALYSE_Raw!$B:$B,AGRIBALYSE_Raw!AA:AA)*$E195,_xlfn.XLOOKUP(_xlfn.XLOOKUP(Tool_clean!$D195,'AveragePrices&amp;Codes'!$A:$A,'AveragePrices&amp;Codes'!$B:$B),AGRIBALYSE_Cooked!$C:$C,AGRIBALYSE_Cooked!AB:AB)*$E195),"")</f>
        <v>0</v>
      </c>
      <c r="Y195">
        <f>IFERROR(IF($F195="Raw",_xlfn.XLOOKUP(_xlfn.XLOOKUP(Tool_clean!$D195,'AveragePrices&amp;Codes'!$A:$A,'AveragePrices&amp;Codes'!$B:$B),AGRIBALYSE_Raw!$B:$B,AGRIBALYSE_Raw!AB:AB)*$E195,_xlfn.XLOOKUP(_xlfn.XLOOKUP(Tool_clean!$D195,'AveragePrices&amp;Codes'!$A:$A,'AveragePrices&amp;Codes'!$B:$B),AGRIBALYSE_Cooked!$C:$C,AGRIBALYSE_Cooked!AC:AC)*$E195),"")</f>
        <v>0</v>
      </c>
      <c r="Z195">
        <f>IFERROR(IF($F195="Raw",_xlfn.XLOOKUP(_xlfn.XLOOKUP(Tool_clean!$D195,'AveragePrices&amp;Codes'!$A:$A,'AveragePrices&amp;Codes'!$B:$B),AGRIBALYSE_Raw!$B:$B,AGRIBALYSE_Raw!AC:AC)*$E195,_xlfn.XLOOKUP(_xlfn.XLOOKUP(Tool_clean!$D195,'AveragePrices&amp;Codes'!$A:$A,'AveragePrices&amp;Codes'!$B:$B),AGRIBALYSE_Cooked!$C:$C,AGRIBALYSE_Cooked!AD:AD)*$E195),"")</f>
        <v>0</v>
      </c>
      <c r="AA195">
        <f>IFERROR(IF($F195="Raw",_xlfn.XLOOKUP(_xlfn.XLOOKUP(Tool_clean!$D195,'AveragePrices&amp;Codes'!$A:$A,'AveragePrices&amp;Codes'!$B:$B),AGRIBALYSE_Raw!$B:$B,AGRIBALYSE_Raw!AD:AD)*$E195,_xlfn.XLOOKUP(_xlfn.XLOOKUP(Tool_clean!$D195,'AveragePrices&amp;Codes'!$A:$A,'AveragePrices&amp;Codes'!$B:$B),AGRIBALYSE_Cooked!$C:$C,AGRIBALYSE_Cooked!AE:AE)*$E195),"")</f>
        <v>0</v>
      </c>
      <c r="AB195" t="str" cm="1">
        <f t="array" ref="AB195">IFERROR(_xlfn.XLOOKUP(Tool_clean!$F195&amp;$E$2,'Cooking methods'!$A:$A&amp;'Cooking methods'!$B:$B,'Cooking methods'!C:C)*$E195,"")</f>
        <v/>
      </c>
      <c r="AC195" t="str" cm="1">
        <f t="array" ref="AC195">IFERROR(_xlfn.XLOOKUP(Tool_clean!$F195&amp;$E$2,'Cooking methods'!$A:$A&amp;'Cooking methods'!$B:$B,'Cooking methods'!D:D)*$E195,"")</f>
        <v/>
      </c>
      <c r="AD195" t="str" cm="1">
        <f t="array" ref="AD195">IFERROR(_xlfn.XLOOKUP(Tool_clean!$F195&amp;$E$2,'Cooking methods'!$A:$A&amp;'Cooking methods'!$B:$B,'Cooking methods'!E:E)*$E195,"")</f>
        <v/>
      </c>
      <c r="AE195" t="str" cm="1">
        <f t="array" ref="AE195">IFERROR(_xlfn.XLOOKUP(Tool_clean!$F195&amp;$E$2,'Cooking methods'!$A:$A&amp;'Cooking methods'!$B:$B,'Cooking methods'!F:F)*$E195,"")</f>
        <v/>
      </c>
      <c r="AF195" t="str" cm="1">
        <f t="array" ref="AF195">IFERROR(_xlfn.XLOOKUP(Tool_clean!$F195&amp;$E$2,'Cooking methods'!$A:$A&amp;'Cooking methods'!$B:$B,'Cooking methods'!G:G)*$E195,"")</f>
        <v/>
      </c>
      <c r="AG195" t="str" cm="1">
        <f t="array" ref="AG195">IFERROR(_xlfn.XLOOKUP(Tool_clean!$F195&amp;$E$2,'Cooking methods'!$A:$A&amp;'Cooking methods'!$B:$B,'Cooking methods'!H:H)*$E195,"")</f>
        <v/>
      </c>
      <c r="AH195" t="str" cm="1">
        <f t="array" ref="AH195">IFERROR(_xlfn.XLOOKUP(Tool_clean!$F195&amp;$E$2,'Cooking methods'!$A:$A&amp;'Cooking methods'!$B:$B,'Cooking methods'!I:I)*$E195,"")</f>
        <v/>
      </c>
      <c r="AI195" t="str" cm="1">
        <f t="array" ref="AI195">IFERROR(_xlfn.XLOOKUP(Tool_clean!$F195&amp;$E$2,'Cooking methods'!$A:$A&amp;'Cooking methods'!$B:$B,'Cooking methods'!J:J)*$E195,"")</f>
        <v/>
      </c>
      <c r="AJ195" t="str" cm="1">
        <f t="array" ref="AJ195">IFERROR(_xlfn.XLOOKUP(Tool_clean!$F195&amp;$E$2,'Cooking methods'!$A:$A&amp;'Cooking methods'!$B:$B,'Cooking methods'!K:K)*$E195,"")</f>
        <v/>
      </c>
      <c r="AK195" t="str" cm="1">
        <f t="array" ref="AK195">IFERROR(_xlfn.XLOOKUP(Tool_clean!$F195&amp;$E$2,'Cooking methods'!$A:$A&amp;'Cooking methods'!$B:$B,'Cooking methods'!L:L)*$E195,"")</f>
        <v/>
      </c>
      <c r="AL195" t="str" cm="1">
        <f t="array" ref="AL195">IFERROR(_xlfn.XLOOKUP(Tool_clean!$F195&amp;$E$2,'Cooking methods'!$A:$A&amp;'Cooking methods'!$B:$B,'Cooking methods'!M:M)*$E195,"")</f>
        <v/>
      </c>
      <c r="AM195" t="str" cm="1">
        <f t="array" ref="AM195">IFERROR(_xlfn.XLOOKUP(Tool_clean!$F195&amp;$E$2,'Cooking methods'!$A:$A&amp;'Cooking methods'!$B:$B,'Cooking methods'!N:N)*$E195,"")</f>
        <v/>
      </c>
      <c r="AN195" t="str" cm="1">
        <f t="array" ref="AN195">IFERROR(_xlfn.XLOOKUP(Tool_clean!$F195&amp;$E$2,'Cooking methods'!$A:$A&amp;'Cooking methods'!$B:$B,'Cooking methods'!O:O)*$E195,"")</f>
        <v/>
      </c>
      <c r="AO195" t="str" cm="1">
        <f t="array" ref="AO195">IFERROR(_xlfn.XLOOKUP(Tool_clean!$F195&amp;$E$2,'Cooking methods'!$A:$A&amp;'Cooking methods'!$B:$B,'Cooking methods'!P:P)*$E195,"")</f>
        <v/>
      </c>
      <c r="AP195" t="str" cm="1">
        <f t="array" ref="AP195">IFERROR(_xlfn.XLOOKUP(Tool_clean!$F195&amp;$E$2,'Cooking methods'!$A:$A&amp;'Cooking methods'!$B:$B,'Cooking methods'!Q:Q)*$E195,"")</f>
        <v/>
      </c>
      <c r="AQ195" t="str" cm="1">
        <f t="array" ref="AQ195">IFERROR(_xlfn.XLOOKUP(Tool_clean!$F195&amp;$E$2,'Cooking methods'!$A:$A&amp;'Cooking methods'!$B:$B,'Cooking methods'!R:R)*$E195,"")</f>
        <v/>
      </c>
      <c r="AR195" t="str" cm="1">
        <f t="array" ref="AR195">IFERROR(_xlfn.XLOOKUP(Tool_clean!$G195&amp;$E$2,'Waste management'!$A:$A&amp;'Waste management'!$B:$B,'Waste management'!C:C)*$E195,"")</f>
        <v/>
      </c>
      <c r="AS195" t="str" cm="1">
        <f t="array" ref="AS195">IFERROR(_xlfn.XLOOKUP(Tool_clean!$G195&amp;$E$2,'Waste management'!$A:$A&amp;'Waste management'!$B:$B,'Waste management'!D:D)*$E195,"")</f>
        <v/>
      </c>
      <c r="AT195" t="str" cm="1">
        <f t="array" ref="AT195">IFERROR(_xlfn.XLOOKUP(Tool_clean!$G195&amp;$E$2,'Waste management'!$A:$A&amp;'Waste management'!$B:$B,'Waste management'!E:E)*$E195,"")</f>
        <v/>
      </c>
      <c r="AU195" t="str" cm="1">
        <f t="array" ref="AU195">IFERROR(_xlfn.XLOOKUP(Tool_clean!$G195&amp;$E$2,'Waste management'!$A:$A&amp;'Waste management'!$B:$B,'Waste management'!F:F)*$E195,"")</f>
        <v/>
      </c>
      <c r="AV195" t="str" cm="1">
        <f t="array" ref="AV195">IFERROR(_xlfn.XLOOKUP(Tool_clean!$G195&amp;$E$2,'Waste management'!$A:$A&amp;'Waste management'!$B:$B,'Waste management'!G:G)*$E195,"")</f>
        <v/>
      </c>
      <c r="AW195" t="str" cm="1">
        <f t="array" ref="AW195">IFERROR(_xlfn.XLOOKUP(Tool_clean!$G195&amp;$E$2,'Waste management'!$A:$A&amp;'Waste management'!$B:$B,'Waste management'!H:H)*$E195,"")</f>
        <v/>
      </c>
      <c r="AX195" t="str" cm="1">
        <f t="array" ref="AX195">IFERROR(_xlfn.XLOOKUP(Tool_clean!$G195&amp;$E$2,'Waste management'!$A:$A&amp;'Waste management'!$B:$B,'Waste management'!I:I)*$E195,"")</f>
        <v/>
      </c>
      <c r="AY195" t="str" cm="1">
        <f t="array" ref="AY195">IFERROR(_xlfn.XLOOKUP(Tool_clean!$G195&amp;$E$2,'Waste management'!$A:$A&amp;'Waste management'!$B:$B,'Waste management'!J:J)*$E195,"")</f>
        <v/>
      </c>
      <c r="AZ195" t="str" cm="1">
        <f t="array" ref="AZ195">IFERROR(_xlfn.XLOOKUP(Tool_clean!$G195&amp;$E$2,'Waste management'!$A:$A&amp;'Waste management'!$B:$B,'Waste management'!K:K)*$E195,"")</f>
        <v/>
      </c>
      <c r="BA195" t="str" cm="1">
        <f t="array" ref="BA195">IFERROR(_xlfn.XLOOKUP(Tool_clean!$G195&amp;$E$2,'Waste management'!$A:$A&amp;'Waste management'!$B:$B,'Waste management'!L:L)*$E195,"")</f>
        <v/>
      </c>
      <c r="BB195" t="str" cm="1">
        <f t="array" ref="BB195">IFERROR(_xlfn.XLOOKUP(Tool_clean!$G195&amp;$E$2,'Waste management'!$A:$A&amp;'Waste management'!$B:$B,'Waste management'!M:M)*$E195,"")</f>
        <v/>
      </c>
      <c r="BC195" t="str" cm="1">
        <f t="array" ref="BC195">IFERROR(_xlfn.XLOOKUP(Tool_clean!$G195&amp;$E$2,'Waste management'!$A:$A&amp;'Waste management'!$B:$B,'Waste management'!N:N)*$E195,"")</f>
        <v/>
      </c>
      <c r="BD195" t="str" cm="1">
        <f t="array" ref="BD195">IFERROR(_xlfn.XLOOKUP(Tool_clean!$G195&amp;$E$2,'Waste management'!$A:$A&amp;'Waste management'!$B:$B,'Waste management'!O:O)*$E195,"")</f>
        <v/>
      </c>
      <c r="BE195" t="str" cm="1">
        <f t="array" ref="BE195">IFERROR(_xlfn.XLOOKUP(Tool_clean!$G195&amp;$E$2,'Waste management'!$A:$A&amp;'Waste management'!$B:$B,'Waste management'!P:P)*$E195,"")</f>
        <v/>
      </c>
      <c r="BF195" t="str" cm="1">
        <f t="array" ref="BF195">IFERROR(_xlfn.XLOOKUP(Tool_clean!$G195&amp;$E$2,'Waste management'!$A:$A&amp;'Waste management'!$B:$B,'Waste management'!Q:Q)*$E195,"")</f>
        <v/>
      </c>
      <c r="BG195" t="str" cm="1">
        <f t="array" ref="BG195">IFERROR(_xlfn.XLOOKUP(Tool_clean!$G195&amp;$E$2,'Waste management'!$A:$A&amp;'Waste management'!$B:$B,'Waste management'!R:R)*$E195,"")</f>
        <v/>
      </c>
      <c r="BH195" t="str">
        <f>IFERROR((L195+AR195+AB195)*_xlfn.XLOOKUP(Tool_clean!BH$4,Monetization_Factors!$A:$A,Monetization_Factors!$D:$D),"")</f>
        <v/>
      </c>
      <c r="BI195" t="str">
        <f>IFERROR((M195+AS195+AC195)*_xlfn.XLOOKUP(Tool_clean!BI$4,Monetization_Factors!$A:$A,Monetization_Factors!$D:$D),"")</f>
        <v/>
      </c>
      <c r="BJ195" t="str">
        <f>IFERROR((N195+AT195+AD195)*_xlfn.XLOOKUP(Tool_clean!BJ$4,Monetization_Factors!$A:$A,Monetization_Factors!$D:$D),"")</f>
        <v/>
      </c>
      <c r="BK195" t="str">
        <f>IFERROR((O195+AU195+AE195)*_xlfn.XLOOKUP(Tool_clean!BK$4,Monetization_Factors!$A:$A,Monetization_Factors!$D:$D),"")</f>
        <v/>
      </c>
      <c r="BL195" t="str">
        <f>IFERROR((P195+AV195+AF195)*_xlfn.XLOOKUP(Tool_clean!BL$4,Monetization_Factors!$A:$A,Monetization_Factors!$D:$D),"")</f>
        <v/>
      </c>
      <c r="BM195" t="str">
        <f>IFERROR((Q195+AW195+AG195)*_xlfn.XLOOKUP(Tool_clean!BM$4,Monetization_Factors!$A:$A,Monetization_Factors!$D:$D),"")</f>
        <v/>
      </c>
      <c r="BN195" t="str">
        <f>IFERROR((R195+AX195+AH195)*_xlfn.XLOOKUP(Tool_clean!BN$4,Monetization_Factors!$A:$A,Monetization_Factors!$D:$D),"")</f>
        <v/>
      </c>
      <c r="BO195" t="str">
        <f>IFERROR((S195+AY195+AI195)*_xlfn.XLOOKUP(Tool_clean!BO$4,Monetization_Factors!$A:$A,Monetization_Factors!$D:$D),"")</f>
        <v/>
      </c>
      <c r="BP195" t="str">
        <f>IFERROR((T195+AZ195+AJ195)*_xlfn.XLOOKUP(Tool_clean!BP$4,Monetization_Factors!$A:$A,Monetization_Factors!$D:$D),"")</f>
        <v/>
      </c>
      <c r="BQ195" t="str">
        <f>IFERROR((U195+BA195+AK195)*_xlfn.XLOOKUP(Tool_clean!BQ$4,Monetization_Factors!$A:$A,Monetization_Factors!$D:$D),"")</f>
        <v/>
      </c>
      <c r="BR195" t="str">
        <f>IFERROR((V195+BB195+AL195)*_xlfn.XLOOKUP(Tool_clean!BR$4,Monetization_Factors!$A:$A,Monetization_Factors!$D:$D),"")</f>
        <v/>
      </c>
      <c r="BS195" t="str">
        <f>IFERROR((W195+BC195+AM195)*_xlfn.XLOOKUP(Tool_clean!BS$4,Monetization_Factors!$A:$A,Monetization_Factors!$D:$D),"")</f>
        <v/>
      </c>
      <c r="BT195" t="str">
        <f>IFERROR((X195+BD195+AN195)*_xlfn.XLOOKUP(Tool_clean!BT$4,Monetization_Factors!$A:$A,Monetization_Factors!$D:$D),"")</f>
        <v/>
      </c>
      <c r="BU195" t="str">
        <f>IFERROR((Y195+BE195+AO195)*_xlfn.XLOOKUP(Tool_clean!BU$4,Monetization_Factors!$A:$A,Monetization_Factors!$D:$D),"")</f>
        <v/>
      </c>
      <c r="BV195" t="str">
        <f>IFERROR((Z195+BF195+AP195)*_xlfn.XLOOKUP(Tool_clean!BV$4,Monetization_Factors!$A:$A,Monetization_Factors!$D:$D),"")</f>
        <v/>
      </c>
      <c r="BW195" t="str">
        <f>IFERROR((AA195+BG195+AQ195)*_xlfn.XLOOKUP(Tool_clean!BW$4,Monetization_Factors!$A:$A,Monetization_Factors!$D:$D),"")</f>
        <v/>
      </c>
      <c r="BX195" s="38" t="str" cm="1">
        <f t="array" ref="BX195">IFERROR(_xlfn.IFS(I195&gt;0,I195*E195,I195="",J195*E195),"")</f>
        <v/>
      </c>
      <c r="BY195" s="38">
        <f t="shared" si="195"/>
        <v>0</v>
      </c>
      <c r="BZ195" s="38" t="str">
        <f t="shared" si="196"/>
        <v/>
      </c>
      <c r="CA195" s="38" t="str">
        <f t="shared" si="197"/>
        <v/>
      </c>
      <c r="CB195" t="str">
        <f t="shared" si="230"/>
        <v/>
      </c>
      <c r="CC195" t="str">
        <f t="shared" si="231"/>
        <v/>
      </c>
      <c r="CD195" t="str">
        <f t="shared" si="232"/>
        <v/>
      </c>
      <c r="CE195" t="str">
        <f t="shared" si="233"/>
        <v/>
      </c>
      <c r="CF195" t="str">
        <f t="shared" si="234"/>
        <v/>
      </c>
      <c r="CG195" t="str">
        <f t="shared" si="235"/>
        <v/>
      </c>
      <c r="CH195" t="str">
        <f t="shared" si="236"/>
        <v/>
      </c>
      <c r="CI195" t="str">
        <f t="shared" si="237"/>
        <v/>
      </c>
      <c r="CJ195" t="str">
        <f t="shared" si="238"/>
        <v/>
      </c>
      <c r="CK195" t="str">
        <f t="shared" si="239"/>
        <v/>
      </c>
      <c r="CL195" t="str">
        <f t="shared" si="240"/>
        <v/>
      </c>
      <c r="CM195" t="str">
        <f t="shared" si="241"/>
        <v/>
      </c>
      <c r="CN195" t="str">
        <f t="shared" si="242"/>
        <v/>
      </c>
      <c r="CO195" t="str">
        <f t="shared" si="243"/>
        <v/>
      </c>
      <c r="CP195" t="str">
        <f t="shared" si="244"/>
        <v/>
      </c>
      <c r="CQ195" t="str">
        <f t="shared" si="213"/>
        <v/>
      </c>
      <c r="CR195" t="str">
        <f t="shared" si="245"/>
        <v/>
      </c>
      <c r="CS195" t="str">
        <f t="shared" si="246"/>
        <v/>
      </c>
      <c r="CT195" t="str">
        <f t="shared" si="247"/>
        <v/>
      </c>
      <c r="CU195" t="str">
        <f t="shared" si="248"/>
        <v/>
      </c>
      <c r="CV195" t="str">
        <f t="shared" si="249"/>
        <v/>
      </c>
      <c r="CW195" t="str">
        <f t="shared" si="250"/>
        <v/>
      </c>
      <c r="CX195" t="str">
        <f t="shared" si="251"/>
        <v/>
      </c>
      <c r="CY195" t="str">
        <f t="shared" si="252"/>
        <v/>
      </c>
      <c r="CZ195" t="str">
        <f t="shared" si="253"/>
        <v/>
      </c>
      <c r="DA195" t="str">
        <f t="shared" si="254"/>
        <v/>
      </c>
      <c r="DB195" t="str">
        <f t="shared" si="255"/>
        <v/>
      </c>
      <c r="DC195" t="str">
        <f t="shared" si="256"/>
        <v/>
      </c>
      <c r="DD195" t="str">
        <f t="shared" si="257"/>
        <v/>
      </c>
      <c r="DE195" t="str">
        <f t="shared" si="258"/>
        <v/>
      </c>
      <c r="DF195" t="str">
        <f t="shared" si="259"/>
        <v/>
      </c>
      <c r="DG195" t="str">
        <f t="shared" si="229"/>
        <v/>
      </c>
      <c r="DH195" s="5" t="str">
        <f>IFERROR((CR195*$B$2*(1-$H195)*('CAR.CAP_per person'!B$2))/(_xlfn.XLOOKUP($E$2,EU_countries_GDP!$A$2:$A$29,EU_countries_GDP!$E$2:$E$29)),"")</f>
        <v/>
      </c>
      <c r="DI195" s="5" t="str">
        <f>IFERROR((CS195*$B$2*(1-$H195)*('CAR.CAP_per person'!C$2))/(_xlfn.XLOOKUP($E$2,EU_countries_GDP!$A$2:$A$29,EU_countries_GDP!$E$2:$E$29)),"")</f>
        <v/>
      </c>
      <c r="DJ195" s="5" t="str">
        <f>IFERROR((CT195*$B$2*(1-$H195)*('CAR.CAP_per person'!D$2))/(_xlfn.XLOOKUP($E$2,EU_countries_GDP!$A$2:$A$29,EU_countries_GDP!$E$2:$E$29)),"")</f>
        <v/>
      </c>
      <c r="DK195" s="5" t="str">
        <f>IFERROR((CU195*$B$2*(1-$H195)*('CAR.CAP_per person'!E$2))/(_xlfn.XLOOKUP($E$2,EU_countries_GDP!$A$2:$A$29,EU_countries_GDP!$E$2:$E$29)),"")</f>
        <v/>
      </c>
      <c r="DL195" s="5" t="str">
        <f>IFERROR((CV195*$B$2*(1-$H195)*('CAR.CAP_per person'!F$2))/(_xlfn.XLOOKUP($E$2,EU_countries_GDP!$A$2:$A$29,EU_countries_GDP!$E$2:$E$29)),"")</f>
        <v/>
      </c>
      <c r="DM195" s="5" t="str">
        <f>IFERROR((CW195*$B$2*(1-$H195)*('CAR.CAP_per person'!G$2))/(_xlfn.XLOOKUP($E$2,EU_countries_GDP!$A$2:$A$29,EU_countries_GDP!$E$2:$E$29)),"")</f>
        <v/>
      </c>
      <c r="DN195" s="5" t="str">
        <f>IFERROR((CX195*$B$2*(1-$H195)*('CAR.CAP_per person'!H$2))/(_xlfn.XLOOKUP($E$2,EU_countries_GDP!$A$2:$A$29,EU_countries_GDP!$E$2:$E$29)),"")</f>
        <v/>
      </c>
      <c r="DO195" s="5" t="str">
        <f>IFERROR((CY195*$B$2*(1-$H195)*('CAR.CAP_per person'!I$2))/(_xlfn.XLOOKUP($E$2,EU_countries_GDP!$A$2:$A$29,EU_countries_GDP!$E$2:$E$29)),"")</f>
        <v/>
      </c>
      <c r="DP195" s="5" t="str">
        <f>IFERROR((CZ195*$B$2*(1-$H195)*('CAR.CAP_per person'!J$2))/(_xlfn.XLOOKUP($E$2,EU_countries_GDP!$A$2:$A$29,EU_countries_GDP!$E$2:$E$29)),"")</f>
        <v/>
      </c>
      <c r="DQ195" s="5" t="str">
        <f>IFERROR((DA195*$B$2*(1-$H195)*('CAR.CAP_per person'!K$2))/(_xlfn.XLOOKUP($E$2,EU_countries_GDP!$A$2:$A$29,EU_countries_GDP!$E$2:$E$29)),"")</f>
        <v/>
      </c>
      <c r="DR195" s="5" t="str">
        <f>IFERROR((DB195*$B$2*(1-$H195)*('CAR.CAP_per person'!L$2))/(_xlfn.XLOOKUP($E$2,EU_countries_GDP!$A$2:$A$29,EU_countries_GDP!$E$2:$E$29)),"")</f>
        <v/>
      </c>
      <c r="DS195" s="5" t="str">
        <f>IFERROR((DC195*$B$2*(1-$H195)*('CAR.CAP_per person'!M$2))/(_xlfn.XLOOKUP($E$2,EU_countries_GDP!$A$2:$A$29,EU_countries_GDP!$E$2:$E$29)),"")</f>
        <v/>
      </c>
      <c r="DT195" s="5" t="str">
        <f>IFERROR((DD195*$B$2*(1-$H195)*('CAR.CAP_per person'!N$2))/(_xlfn.XLOOKUP($E$2,EU_countries_GDP!$A$2:$A$29,EU_countries_GDP!$E$2:$E$29)),"")</f>
        <v/>
      </c>
      <c r="DU195" s="5" t="str">
        <f>IFERROR((DE195*$B$2*(1-$H195)*('CAR.CAP_per person'!O$2))/(_xlfn.XLOOKUP($E$2,EU_countries_GDP!$A$2:$A$29,EU_countries_GDP!$E$2:$E$29)),"")</f>
        <v/>
      </c>
      <c r="DV195" s="5" t="str">
        <f>IFERROR((DF195*$B$2*(1-$H195)*('CAR.CAP_per person'!P$2))/(_xlfn.XLOOKUP($E$2,EU_countries_GDP!$A$2:$A$29,EU_countries_GDP!$E$2:$E$29)),"")</f>
        <v/>
      </c>
      <c r="DW195" s="5" t="str">
        <f>IFERROR((DG195*$B$2*(1-$H195)*('CAR.CAP_per person'!Q$2))/(_xlfn.XLOOKUP($E$2,EU_countries_GDP!$A$2:$A$29,EU_countries_GDP!$E$2:$E$29)),"")</f>
        <v/>
      </c>
    </row>
    <row r="196" spans="2:127">
      <c r="B196" t="str">
        <f>_xlfn.XLOOKUP(D196,Table5[Ingredient],Table5[Category],"",FALSE)</f>
        <v/>
      </c>
      <c r="C196" s="33"/>
      <c r="D196" s="33"/>
      <c r="E196" s="33"/>
      <c r="F196" s="33"/>
      <c r="G196" s="33"/>
      <c r="H196" s="33"/>
      <c r="I196" s="33"/>
      <c r="J196" s="37" t="str">
        <f>IFERROR(INDEX('AveragePrices&amp;Codes'!G:AG, MATCH($D196, 'AveragePrices&amp;Codes'!$A:$A, 0), MATCH(Tool_clean!$E$2, 'AveragePrices&amp;Codes'!$G$1:$AG$1, 0)),"")</f>
        <v/>
      </c>
      <c r="K196" s="37" t="str">
        <f t="shared" si="194"/>
        <v/>
      </c>
      <c r="L196">
        <f>IFERROR(IF($F196="Raw",_xlfn.XLOOKUP(_xlfn.XLOOKUP(Tool_clean!$D196,'AveragePrices&amp;Codes'!$A:$A,'AveragePrices&amp;Codes'!$B:$B),AGRIBALYSE_Raw!$B:$B,AGRIBALYSE_Raw!O:O)*$E196,_xlfn.XLOOKUP(_xlfn.XLOOKUP(Tool_clean!$D196,'AveragePrices&amp;Codes'!$A:$A,'AveragePrices&amp;Codes'!$B:$B),AGRIBALYSE_Cooked!$C:$C,AGRIBALYSE_Cooked!P:P)*$E196),"")</f>
        <v>0</v>
      </c>
      <c r="M196">
        <f>IFERROR(IF($F196="Raw",_xlfn.XLOOKUP(_xlfn.XLOOKUP(Tool_clean!$D196,'AveragePrices&amp;Codes'!$A:$A,'AveragePrices&amp;Codes'!$B:$B),AGRIBALYSE_Raw!$B:$B,AGRIBALYSE_Raw!P:P)*$E196,_xlfn.XLOOKUP(_xlfn.XLOOKUP(Tool_clean!$D196,'AveragePrices&amp;Codes'!$A:$A,'AveragePrices&amp;Codes'!$B:$B),AGRIBALYSE_Cooked!$C:$C,AGRIBALYSE_Cooked!Q:Q)*$E196),"")</f>
        <v>0</v>
      </c>
      <c r="N196">
        <f>IFERROR(IF($F196="Raw",_xlfn.XLOOKUP(_xlfn.XLOOKUP(Tool_clean!$D196,'AveragePrices&amp;Codes'!$A:$A,'AveragePrices&amp;Codes'!$B:$B),AGRIBALYSE_Raw!$B:$B,AGRIBALYSE_Raw!Q:Q)*$E196,_xlfn.XLOOKUP(_xlfn.XLOOKUP(Tool_clean!$D196,'AveragePrices&amp;Codes'!$A:$A,'AveragePrices&amp;Codes'!$B:$B),AGRIBALYSE_Cooked!$C:$C,AGRIBALYSE_Cooked!R:R)*$E196),"")</f>
        <v>0</v>
      </c>
      <c r="O196">
        <f>IFERROR(IF($F196="Raw",_xlfn.XLOOKUP(_xlfn.XLOOKUP(Tool_clean!$D196,'AveragePrices&amp;Codes'!$A:$A,'AveragePrices&amp;Codes'!$B:$B),AGRIBALYSE_Raw!$B:$B,AGRIBALYSE_Raw!R:R)*$E196,_xlfn.XLOOKUP(_xlfn.XLOOKUP(Tool_clean!$D196,'AveragePrices&amp;Codes'!$A:$A,'AveragePrices&amp;Codes'!$B:$B),AGRIBALYSE_Cooked!$C:$C,AGRIBALYSE_Cooked!S:S)*$E196),"")</f>
        <v>0</v>
      </c>
      <c r="P196">
        <f>IFERROR(IF($F196="Raw",_xlfn.XLOOKUP(_xlfn.XLOOKUP(Tool_clean!$D196,'AveragePrices&amp;Codes'!$A:$A,'AveragePrices&amp;Codes'!$B:$B),AGRIBALYSE_Raw!$B:$B,AGRIBALYSE_Raw!S:S)*$E196,_xlfn.XLOOKUP(_xlfn.XLOOKUP(Tool_clean!$D196,'AveragePrices&amp;Codes'!$A:$A,'AveragePrices&amp;Codes'!$B:$B),AGRIBALYSE_Cooked!$C:$C,AGRIBALYSE_Cooked!T:T)*$E196),"")</f>
        <v>0</v>
      </c>
      <c r="Q196">
        <f>IFERROR(IF($F196="Raw",_xlfn.XLOOKUP(_xlfn.XLOOKUP(Tool_clean!$D196,'AveragePrices&amp;Codes'!$A:$A,'AveragePrices&amp;Codes'!$B:$B),AGRIBALYSE_Raw!$B:$B,AGRIBALYSE_Raw!T:T)*$E196,_xlfn.XLOOKUP(_xlfn.XLOOKUP(Tool_clean!$D196,'AveragePrices&amp;Codes'!$A:$A,'AveragePrices&amp;Codes'!$B:$B),AGRIBALYSE_Cooked!$C:$C,AGRIBALYSE_Cooked!U:U)*$E196),"")</f>
        <v>0</v>
      </c>
      <c r="R196">
        <f>IFERROR(IF($F196="Raw",_xlfn.XLOOKUP(_xlfn.XLOOKUP(Tool_clean!$D196,'AveragePrices&amp;Codes'!$A:$A,'AveragePrices&amp;Codes'!$B:$B),AGRIBALYSE_Raw!$B:$B,AGRIBALYSE_Raw!U:U)*$E196,_xlfn.XLOOKUP(_xlfn.XLOOKUP(Tool_clean!$D196,'AveragePrices&amp;Codes'!$A:$A,'AveragePrices&amp;Codes'!$B:$B),AGRIBALYSE_Cooked!$C:$C,AGRIBALYSE_Cooked!V:V)*$E196),"")</f>
        <v>0</v>
      </c>
      <c r="S196">
        <f>IFERROR(IF($F196="Raw",_xlfn.XLOOKUP(_xlfn.XLOOKUP(Tool_clean!$D196,'AveragePrices&amp;Codes'!$A:$A,'AveragePrices&amp;Codes'!$B:$B),AGRIBALYSE_Raw!$B:$B,AGRIBALYSE_Raw!V:V)*$E196,_xlfn.XLOOKUP(_xlfn.XLOOKUP(Tool_clean!$D196,'AveragePrices&amp;Codes'!$A:$A,'AveragePrices&amp;Codes'!$B:$B),AGRIBALYSE_Cooked!$C:$C,AGRIBALYSE_Cooked!W:W)*$E196),"")</f>
        <v>0</v>
      </c>
      <c r="T196">
        <f>IFERROR(IF($F196="Raw",_xlfn.XLOOKUP(_xlfn.XLOOKUP(Tool_clean!$D196,'AveragePrices&amp;Codes'!$A:$A,'AveragePrices&amp;Codes'!$B:$B),AGRIBALYSE_Raw!$B:$B,AGRIBALYSE_Raw!W:W)*$E196,_xlfn.XLOOKUP(_xlfn.XLOOKUP(Tool_clean!$D196,'AveragePrices&amp;Codes'!$A:$A,'AveragePrices&amp;Codes'!$B:$B),AGRIBALYSE_Cooked!$C:$C,AGRIBALYSE_Cooked!X:X)*$E196),"")</f>
        <v>0</v>
      </c>
      <c r="U196">
        <f>IFERROR(IF($F196="Raw",_xlfn.XLOOKUP(_xlfn.XLOOKUP(Tool_clean!$D196,'AveragePrices&amp;Codes'!$A:$A,'AveragePrices&amp;Codes'!$B:$B),AGRIBALYSE_Raw!$B:$B,AGRIBALYSE_Raw!X:X)*$E196,_xlfn.XLOOKUP(_xlfn.XLOOKUP(Tool_clean!$D196,'AveragePrices&amp;Codes'!$A:$A,'AveragePrices&amp;Codes'!$B:$B),AGRIBALYSE_Cooked!$C:$C,AGRIBALYSE_Cooked!Y:Y)*$E196),"")</f>
        <v>0</v>
      </c>
      <c r="V196">
        <f>IFERROR(IF($F196="Raw",_xlfn.XLOOKUP(_xlfn.XLOOKUP(Tool_clean!$D196,'AveragePrices&amp;Codes'!$A:$A,'AveragePrices&amp;Codes'!$B:$B),AGRIBALYSE_Raw!$B:$B,AGRIBALYSE_Raw!Y:Y)*$E196,_xlfn.XLOOKUP(_xlfn.XLOOKUP(Tool_clean!$D196,'AveragePrices&amp;Codes'!$A:$A,'AveragePrices&amp;Codes'!$B:$B),AGRIBALYSE_Cooked!$C:$C,AGRIBALYSE_Cooked!Z:Z)*$E196),"")</f>
        <v>0</v>
      </c>
      <c r="W196">
        <f>IFERROR(IF($F196="Raw",_xlfn.XLOOKUP(_xlfn.XLOOKUP(Tool_clean!$D196,'AveragePrices&amp;Codes'!$A:$A,'AveragePrices&amp;Codes'!$B:$B),AGRIBALYSE_Raw!$B:$B,AGRIBALYSE_Raw!Z:Z)*$E196,_xlfn.XLOOKUP(_xlfn.XLOOKUP(Tool_clean!$D196,'AveragePrices&amp;Codes'!$A:$A,'AveragePrices&amp;Codes'!$B:$B),AGRIBALYSE_Cooked!$C:$C,AGRIBALYSE_Cooked!AA:AA)*$E196),"")</f>
        <v>0</v>
      </c>
      <c r="X196">
        <f>IFERROR(IF($F196="Raw",_xlfn.XLOOKUP(_xlfn.XLOOKUP(Tool_clean!$D196,'AveragePrices&amp;Codes'!$A:$A,'AveragePrices&amp;Codes'!$B:$B),AGRIBALYSE_Raw!$B:$B,AGRIBALYSE_Raw!AA:AA)*$E196,_xlfn.XLOOKUP(_xlfn.XLOOKUP(Tool_clean!$D196,'AveragePrices&amp;Codes'!$A:$A,'AveragePrices&amp;Codes'!$B:$B),AGRIBALYSE_Cooked!$C:$C,AGRIBALYSE_Cooked!AB:AB)*$E196),"")</f>
        <v>0</v>
      </c>
      <c r="Y196">
        <f>IFERROR(IF($F196="Raw",_xlfn.XLOOKUP(_xlfn.XLOOKUP(Tool_clean!$D196,'AveragePrices&amp;Codes'!$A:$A,'AveragePrices&amp;Codes'!$B:$B),AGRIBALYSE_Raw!$B:$B,AGRIBALYSE_Raw!AB:AB)*$E196,_xlfn.XLOOKUP(_xlfn.XLOOKUP(Tool_clean!$D196,'AveragePrices&amp;Codes'!$A:$A,'AveragePrices&amp;Codes'!$B:$B),AGRIBALYSE_Cooked!$C:$C,AGRIBALYSE_Cooked!AC:AC)*$E196),"")</f>
        <v>0</v>
      </c>
      <c r="Z196">
        <f>IFERROR(IF($F196="Raw",_xlfn.XLOOKUP(_xlfn.XLOOKUP(Tool_clean!$D196,'AveragePrices&amp;Codes'!$A:$A,'AveragePrices&amp;Codes'!$B:$B),AGRIBALYSE_Raw!$B:$B,AGRIBALYSE_Raw!AC:AC)*$E196,_xlfn.XLOOKUP(_xlfn.XLOOKUP(Tool_clean!$D196,'AveragePrices&amp;Codes'!$A:$A,'AveragePrices&amp;Codes'!$B:$B),AGRIBALYSE_Cooked!$C:$C,AGRIBALYSE_Cooked!AD:AD)*$E196),"")</f>
        <v>0</v>
      </c>
      <c r="AA196">
        <f>IFERROR(IF($F196="Raw",_xlfn.XLOOKUP(_xlfn.XLOOKUP(Tool_clean!$D196,'AveragePrices&amp;Codes'!$A:$A,'AveragePrices&amp;Codes'!$B:$B),AGRIBALYSE_Raw!$B:$B,AGRIBALYSE_Raw!AD:AD)*$E196,_xlfn.XLOOKUP(_xlfn.XLOOKUP(Tool_clean!$D196,'AveragePrices&amp;Codes'!$A:$A,'AveragePrices&amp;Codes'!$B:$B),AGRIBALYSE_Cooked!$C:$C,AGRIBALYSE_Cooked!AE:AE)*$E196),"")</f>
        <v>0</v>
      </c>
      <c r="AB196" t="str" cm="1">
        <f t="array" ref="AB196">IFERROR(_xlfn.XLOOKUP(Tool_clean!$F196&amp;$E$2,'Cooking methods'!$A:$A&amp;'Cooking methods'!$B:$B,'Cooking methods'!C:C)*$E196,"")</f>
        <v/>
      </c>
      <c r="AC196" t="str" cm="1">
        <f t="array" ref="AC196">IFERROR(_xlfn.XLOOKUP(Tool_clean!$F196&amp;$E$2,'Cooking methods'!$A:$A&amp;'Cooking methods'!$B:$B,'Cooking methods'!D:D)*$E196,"")</f>
        <v/>
      </c>
      <c r="AD196" t="str" cm="1">
        <f t="array" ref="AD196">IFERROR(_xlfn.XLOOKUP(Tool_clean!$F196&amp;$E$2,'Cooking methods'!$A:$A&amp;'Cooking methods'!$B:$B,'Cooking methods'!E:E)*$E196,"")</f>
        <v/>
      </c>
      <c r="AE196" t="str" cm="1">
        <f t="array" ref="AE196">IFERROR(_xlfn.XLOOKUP(Tool_clean!$F196&amp;$E$2,'Cooking methods'!$A:$A&amp;'Cooking methods'!$B:$B,'Cooking methods'!F:F)*$E196,"")</f>
        <v/>
      </c>
      <c r="AF196" t="str" cm="1">
        <f t="array" ref="AF196">IFERROR(_xlfn.XLOOKUP(Tool_clean!$F196&amp;$E$2,'Cooking methods'!$A:$A&amp;'Cooking methods'!$B:$B,'Cooking methods'!G:G)*$E196,"")</f>
        <v/>
      </c>
      <c r="AG196" t="str" cm="1">
        <f t="array" ref="AG196">IFERROR(_xlfn.XLOOKUP(Tool_clean!$F196&amp;$E$2,'Cooking methods'!$A:$A&amp;'Cooking methods'!$B:$B,'Cooking methods'!H:H)*$E196,"")</f>
        <v/>
      </c>
      <c r="AH196" t="str" cm="1">
        <f t="array" ref="AH196">IFERROR(_xlfn.XLOOKUP(Tool_clean!$F196&amp;$E$2,'Cooking methods'!$A:$A&amp;'Cooking methods'!$B:$B,'Cooking methods'!I:I)*$E196,"")</f>
        <v/>
      </c>
      <c r="AI196" t="str" cm="1">
        <f t="array" ref="AI196">IFERROR(_xlfn.XLOOKUP(Tool_clean!$F196&amp;$E$2,'Cooking methods'!$A:$A&amp;'Cooking methods'!$B:$B,'Cooking methods'!J:J)*$E196,"")</f>
        <v/>
      </c>
      <c r="AJ196" t="str" cm="1">
        <f t="array" ref="AJ196">IFERROR(_xlfn.XLOOKUP(Tool_clean!$F196&amp;$E$2,'Cooking methods'!$A:$A&amp;'Cooking methods'!$B:$B,'Cooking methods'!K:K)*$E196,"")</f>
        <v/>
      </c>
      <c r="AK196" t="str" cm="1">
        <f t="array" ref="AK196">IFERROR(_xlfn.XLOOKUP(Tool_clean!$F196&amp;$E$2,'Cooking methods'!$A:$A&amp;'Cooking methods'!$B:$B,'Cooking methods'!L:L)*$E196,"")</f>
        <v/>
      </c>
      <c r="AL196" t="str" cm="1">
        <f t="array" ref="AL196">IFERROR(_xlfn.XLOOKUP(Tool_clean!$F196&amp;$E$2,'Cooking methods'!$A:$A&amp;'Cooking methods'!$B:$B,'Cooking methods'!M:M)*$E196,"")</f>
        <v/>
      </c>
      <c r="AM196" t="str" cm="1">
        <f t="array" ref="AM196">IFERROR(_xlfn.XLOOKUP(Tool_clean!$F196&amp;$E$2,'Cooking methods'!$A:$A&amp;'Cooking methods'!$B:$B,'Cooking methods'!N:N)*$E196,"")</f>
        <v/>
      </c>
      <c r="AN196" t="str" cm="1">
        <f t="array" ref="AN196">IFERROR(_xlfn.XLOOKUP(Tool_clean!$F196&amp;$E$2,'Cooking methods'!$A:$A&amp;'Cooking methods'!$B:$B,'Cooking methods'!O:O)*$E196,"")</f>
        <v/>
      </c>
      <c r="AO196" t="str" cm="1">
        <f t="array" ref="AO196">IFERROR(_xlfn.XLOOKUP(Tool_clean!$F196&amp;$E$2,'Cooking methods'!$A:$A&amp;'Cooking methods'!$B:$B,'Cooking methods'!P:P)*$E196,"")</f>
        <v/>
      </c>
      <c r="AP196" t="str" cm="1">
        <f t="array" ref="AP196">IFERROR(_xlfn.XLOOKUP(Tool_clean!$F196&amp;$E$2,'Cooking methods'!$A:$A&amp;'Cooking methods'!$B:$B,'Cooking methods'!Q:Q)*$E196,"")</f>
        <v/>
      </c>
      <c r="AQ196" t="str" cm="1">
        <f t="array" ref="AQ196">IFERROR(_xlfn.XLOOKUP(Tool_clean!$F196&amp;$E$2,'Cooking methods'!$A:$A&amp;'Cooking methods'!$B:$B,'Cooking methods'!R:R)*$E196,"")</f>
        <v/>
      </c>
      <c r="AR196" t="str" cm="1">
        <f t="array" ref="AR196">IFERROR(_xlfn.XLOOKUP(Tool_clean!$G196&amp;$E$2,'Waste management'!$A:$A&amp;'Waste management'!$B:$B,'Waste management'!C:C)*$E196,"")</f>
        <v/>
      </c>
      <c r="AS196" t="str" cm="1">
        <f t="array" ref="AS196">IFERROR(_xlfn.XLOOKUP(Tool_clean!$G196&amp;$E$2,'Waste management'!$A:$A&amp;'Waste management'!$B:$B,'Waste management'!D:D)*$E196,"")</f>
        <v/>
      </c>
      <c r="AT196" t="str" cm="1">
        <f t="array" ref="AT196">IFERROR(_xlfn.XLOOKUP(Tool_clean!$G196&amp;$E$2,'Waste management'!$A:$A&amp;'Waste management'!$B:$B,'Waste management'!E:E)*$E196,"")</f>
        <v/>
      </c>
      <c r="AU196" t="str" cm="1">
        <f t="array" ref="AU196">IFERROR(_xlfn.XLOOKUP(Tool_clean!$G196&amp;$E$2,'Waste management'!$A:$A&amp;'Waste management'!$B:$B,'Waste management'!F:F)*$E196,"")</f>
        <v/>
      </c>
      <c r="AV196" t="str" cm="1">
        <f t="array" ref="AV196">IFERROR(_xlfn.XLOOKUP(Tool_clean!$G196&amp;$E$2,'Waste management'!$A:$A&amp;'Waste management'!$B:$B,'Waste management'!G:G)*$E196,"")</f>
        <v/>
      </c>
      <c r="AW196" t="str" cm="1">
        <f t="array" ref="AW196">IFERROR(_xlfn.XLOOKUP(Tool_clean!$G196&amp;$E$2,'Waste management'!$A:$A&amp;'Waste management'!$B:$B,'Waste management'!H:H)*$E196,"")</f>
        <v/>
      </c>
      <c r="AX196" t="str" cm="1">
        <f t="array" ref="AX196">IFERROR(_xlfn.XLOOKUP(Tool_clean!$G196&amp;$E$2,'Waste management'!$A:$A&amp;'Waste management'!$B:$B,'Waste management'!I:I)*$E196,"")</f>
        <v/>
      </c>
      <c r="AY196" t="str" cm="1">
        <f t="array" ref="AY196">IFERROR(_xlfn.XLOOKUP(Tool_clean!$G196&amp;$E$2,'Waste management'!$A:$A&amp;'Waste management'!$B:$B,'Waste management'!J:J)*$E196,"")</f>
        <v/>
      </c>
      <c r="AZ196" t="str" cm="1">
        <f t="array" ref="AZ196">IFERROR(_xlfn.XLOOKUP(Tool_clean!$G196&amp;$E$2,'Waste management'!$A:$A&amp;'Waste management'!$B:$B,'Waste management'!K:K)*$E196,"")</f>
        <v/>
      </c>
      <c r="BA196" t="str" cm="1">
        <f t="array" ref="BA196">IFERROR(_xlfn.XLOOKUP(Tool_clean!$G196&amp;$E$2,'Waste management'!$A:$A&amp;'Waste management'!$B:$B,'Waste management'!L:L)*$E196,"")</f>
        <v/>
      </c>
      <c r="BB196" t="str" cm="1">
        <f t="array" ref="BB196">IFERROR(_xlfn.XLOOKUP(Tool_clean!$G196&amp;$E$2,'Waste management'!$A:$A&amp;'Waste management'!$B:$B,'Waste management'!M:M)*$E196,"")</f>
        <v/>
      </c>
      <c r="BC196" t="str" cm="1">
        <f t="array" ref="BC196">IFERROR(_xlfn.XLOOKUP(Tool_clean!$G196&amp;$E$2,'Waste management'!$A:$A&amp;'Waste management'!$B:$B,'Waste management'!N:N)*$E196,"")</f>
        <v/>
      </c>
      <c r="BD196" t="str" cm="1">
        <f t="array" ref="BD196">IFERROR(_xlfn.XLOOKUP(Tool_clean!$G196&amp;$E$2,'Waste management'!$A:$A&amp;'Waste management'!$B:$B,'Waste management'!O:O)*$E196,"")</f>
        <v/>
      </c>
      <c r="BE196" t="str" cm="1">
        <f t="array" ref="BE196">IFERROR(_xlfn.XLOOKUP(Tool_clean!$G196&amp;$E$2,'Waste management'!$A:$A&amp;'Waste management'!$B:$B,'Waste management'!P:P)*$E196,"")</f>
        <v/>
      </c>
      <c r="BF196" t="str" cm="1">
        <f t="array" ref="BF196">IFERROR(_xlfn.XLOOKUP(Tool_clean!$G196&amp;$E$2,'Waste management'!$A:$A&amp;'Waste management'!$B:$B,'Waste management'!Q:Q)*$E196,"")</f>
        <v/>
      </c>
      <c r="BG196" t="str" cm="1">
        <f t="array" ref="BG196">IFERROR(_xlfn.XLOOKUP(Tool_clean!$G196&amp;$E$2,'Waste management'!$A:$A&amp;'Waste management'!$B:$B,'Waste management'!R:R)*$E196,"")</f>
        <v/>
      </c>
      <c r="BH196" t="str">
        <f>IFERROR((L196+AR196+AB196)*_xlfn.XLOOKUP(Tool_clean!BH$4,Monetization_Factors!$A:$A,Monetization_Factors!$D:$D),"")</f>
        <v/>
      </c>
      <c r="BI196" t="str">
        <f>IFERROR((M196+AS196+AC196)*_xlfn.XLOOKUP(Tool_clean!BI$4,Monetization_Factors!$A:$A,Monetization_Factors!$D:$D),"")</f>
        <v/>
      </c>
      <c r="BJ196" t="str">
        <f>IFERROR((N196+AT196+AD196)*_xlfn.XLOOKUP(Tool_clean!BJ$4,Monetization_Factors!$A:$A,Monetization_Factors!$D:$D),"")</f>
        <v/>
      </c>
      <c r="BK196" t="str">
        <f>IFERROR((O196+AU196+AE196)*_xlfn.XLOOKUP(Tool_clean!BK$4,Monetization_Factors!$A:$A,Monetization_Factors!$D:$D),"")</f>
        <v/>
      </c>
      <c r="BL196" t="str">
        <f>IFERROR((P196+AV196+AF196)*_xlfn.XLOOKUP(Tool_clean!BL$4,Monetization_Factors!$A:$A,Monetization_Factors!$D:$D),"")</f>
        <v/>
      </c>
      <c r="BM196" t="str">
        <f>IFERROR((Q196+AW196+AG196)*_xlfn.XLOOKUP(Tool_clean!BM$4,Monetization_Factors!$A:$A,Monetization_Factors!$D:$D),"")</f>
        <v/>
      </c>
      <c r="BN196" t="str">
        <f>IFERROR((R196+AX196+AH196)*_xlfn.XLOOKUP(Tool_clean!BN$4,Monetization_Factors!$A:$A,Monetization_Factors!$D:$D),"")</f>
        <v/>
      </c>
      <c r="BO196" t="str">
        <f>IFERROR((S196+AY196+AI196)*_xlfn.XLOOKUP(Tool_clean!BO$4,Monetization_Factors!$A:$A,Monetization_Factors!$D:$D),"")</f>
        <v/>
      </c>
      <c r="BP196" t="str">
        <f>IFERROR((T196+AZ196+AJ196)*_xlfn.XLOOKUP(Tool_clean!BP$4,Monetization_Factors!$A:$A,Monetization_Factors!$D:$D),"")</f>
        <v/>
      </c>
      <c r="BQ196" t="str">
        <f>IFERROR((U196+BA196+AK196)*_xlfn.XLOOKUP(Tool_clean!BQ$4,Monetization_Factors!$A:$A,Monetization_Factors!$D:$D),"")</f>
        <v/>
      </c>
      <c r="BR196" t="str">
        <f>IFERROR((V196+BB196+AL196)*_xlfn.XLOOKUP(Tool_clean!BR$4,Monetization_Factors!$A:$A,Monetization_Factors!$D:$D),"")</f>
        <v/>
      </c>
      <c r="BS196" t="str">
        <f>IFERROR((W196+BC196+AM196)*_xlfn.XLOOKUP(Tool_clean!BS$4,Monetization_Factors!$A:$A,Monetization_Factors!$D:$D),"")</f>
        <v/>
      </c>
      <c r="BT196" t="str">
        <f>IFERROR((X196+BD196+AN196)*_xlfn.XLOOKUP(Tool_clean!BT$4,Monetization_Factors!$A:$A,Monetization_Factors!$D:$D),"")</f>
        <v/>
      </c>
      <c r="BU196" t="str">
        <f>IFERROR((Y196+BE196+AO196)*_xlfn.XLOOKUP(Tool_clean!BU$4,Monetization_Factors!$A:$A,Monetization_Factors!$D:$D),"")</f>
        <v/>
      </c>
      <c r="BV196" t="str">
        <f>IFERROR((Z196+BF196+AP196)*_xlfn.XLOOKUP(Tool_clean!BV$4,Monetization_Factors!$A:$A,Monetization_Factors!$D:$D),"")</f>
        <v/>
      </c>
      <c r="BW196" t="str">
        <f>IFERROR((AA196+BG196+AQ196)*_xlfn.XLOOKUP(Tool_clean!BW$4,Monetization_Factors!$A:$A,Monetization_Factors!$D:$D),"")</f>
        <v/>
      </c>
      <c r="BX196" s="38" t="str" cm="1">
        <f t="array" ref="BX196">IFERROR(_xlfn.IFS(I196&gt;0,I196*E196,I196="",J196*E196),"")</f>
        <v/>
      </c>
      <c r="BY196" s="38">
        <f t="shared" si="195"/>
        <v>0</v>
      </c>
      <c r="BZ196" s="38" t="str">
        <f t="shared" si="196"/>
        <v/>
      </c>
      <c r="CA196" s="38" t="str">
        <f t="shared" si="197"/>
        <v/>
      </c>
      <c r="CB196" t="str">
        <f t="shared" si="230"/>
        <v/>
      </c>
      <c r="CC196" t="str">
        <f t="shared" si="231"/>
        <v/>
      </c>
      <c r="CD196" t="str">
        <f t="shared" si="232"/>
        <v/>
      </c>
      <c r="CE196" t="str">
        <f t="shared" si="233"/>
        <v/>
      </c>
      <c r="CF196" t="str">
        <f t="shared" si="234"/>
        <v/>
      </c>
      <c r="CG196" t="str">
        <f t="shared" si="235"/>
        <v/>
      </c>
      <c r="CH196" t="str">
        <f t="shared" si="236"/>
        <v/>
      </c>
      <c r="CI196" t="str">
        <f t="shared" si="237"/>
        <v/>
      </c>
      <c r="CJ196" t="str">
        <f t="shared" si="238"/>
        <v/>
      </c>
      <c r="CK196" t="str">
        <f t="shared" si="239"/>
        <v/>
      </c>
      <c r="CL196" t="str">
        <f t="shared" si="240"/>
        <v/>
      </c>
      <c r="CM196" t="str">
        <f t="shared" si="241"/>
        <v/>
      </c>
      <c r="CN196" t="str">
        <f t="shared" si="242"/>
        <v/>
      </c>
      <c r="CO196" t="str">
        <f t="shared" si="243"/>
        <v/>
      </c>
      <c r="CP196" t="str">
        <f t="shared" si="244"/>
        <v/>
      </c>
      <c r="CQ196" t="str">
        <f t="shared" si="213"/>
        <v/>
      </c>
      <c r="CR196" t="str">
        <f t="shared" si="245"/>
        <v/>
      </c>
      <c r="CS196" t="str">
        <f t="shared" si="246"/>
        <v/>
      </c>
      <c r="CT196" t="str">
        <f t="shared" si="247"/>
        <v/>
      </c>
      <c r="CU196" t="str">
        <f t="shared" si="248"/>
        <v/>
      </c>
      <c r="CV196" t="str">
        <f t="shared" si="249"/>
        <v/>
      </c>
      <c r="CW196" t="str">
        <f t="shared" si="250"/>
        <v/>
      </c>
      <c r="CX196" t="str">
        <f t="shared" si="251"/>
        <v/>
      </c>
      <c r="CY196" t="str">
        <f t="shared" si="252"/>
        <v/>
      </c>
      <c r="CZ196" t="str">
        <f t="shared" si="253"/>
        <v/>
      </c>
      <c r="DA196" t="str">
        <f t="shared" si="254"/>
        <v/>
      </c>
      <c r="DB196" t="str">
        <f t="shared" si="255"/>
        <v/>
      </c>
      <c r="DC196" t="str">
        <f t="shared" si="256"/>
        <v/>
      </c>
      <c r="DD196" t="str">
        <f t="shared" si="257"/>
        <v/>
      </c>
      <c r="DE196" t="str">
        <f t="shared" si="258"/>
        <v/>
      </c>
      <c r="DF196" t="str">
        <f t="shared" si="259"/>
        <v/>
      </c>
      <c r="DG196" t="str">
        <f t="shared" si="229"/>
        <v/>
      </c>
      <c r="DH196" s="5" t="str">
        <f>IFERROR((CR196*$B$2*(1-$H196)*('CAR.CAP_per person'!B$2))/(_xlfn.XLOOKUP($E$2,EU_countries_GDP!$A$2:$A$29,EU_countries_GDP!$E$2:$E$29)),"")</f>
        <v/>
      </c>
      <c r="DI196" s="5" t="str">
        <f>IFERROR((CS196*$B$2*(1-$H196)*('CAR.CAP_per person'!C$2))/(_xlfn.XLOOKUP($E$2,EU_countries_GDP!$A$2:$A$29,EU_countries_GDP!$E$2:$E$29)),"")</f>
        <v/>
      </c>
      <c r="DJ196" s="5" t="str">
        <f>IFERROR((CT196*$B$2*(1-$H196)*('CAR.CAP_per person'!D$2))/(_xlfn.XLOOKUP($E$2,EU_countries_GDP!$A$2:$A$29,EU_countries_GDP!$E$2:$E$29)),"")</f>
        <v/>
      </c>
      <c r="DK196" s="5" t="str">
        <f>IFERROR((CU196*$B$2*(1-$H196)*('CAR.CAP_per person'!E$2))/(_xlfn.XLOOKUP($E$2,EU_countries_GDP!$A$2:$A$29,EU_countries_GDP!$E$2:$E$29)),"")</f>
        <v/>
      </c>
      <c r="DL196" s="5" t="str">
        <f>IFERROR((CV196*$B$2*(1-$H196)*('CAR.CAP_per person'!F$2))/(_xlfn.XLOOKUP($E$2,EU_countries_GDP!$A$2:$A$29,EU_countries_GDP!$E$2:$E$29)),"")</f>
        <v/>
      </c>
      <c r="DM196" s="5" t="str">
        <f>IFERROR((CW196*$B$2*(1-$H196)*('CAR.CAP_per person'!G$2))/(_xlfn.XLOOKUP($E$2,EU_countries_GDP!$A$2:$A$29,EU_countries_GDP!$E$2:$E$29)),"")</f>
        <v/>
      </c>
      <c r="DN196" s="5" t="str">
        <f>IFERROR((CX196*$B$2*(1-$H196)*('CAR.CAP_per person'!H$2))/(_xlfn.XLOOKUP($E$2,EU_countries_GDP!$A$2:$A$29,EU_countries_GDP!$E$2:$E$29)),"")</f>
        <v/>
      </c>
      <c r="DO196" s="5" t="str">
        <f>IFERROR((CY196*$B$2*(1-$H196)*('CAR.CAP_per person'!I$2))/(_xlfn.XLOOKUP($E$2,EU_countries_GDP!$A$2:$A$29,EU_countries_GDP!$E$2:$E$29)),"")</f>
        <v/>
      </c>
      <c r="DP196" s="5" t="str">
        <f>IFERROR((CZ196*$B$2*(1-$H196)*('CAR.CAP_per person'!J$2))/(_xlfn.XLOOKUP($E$2,EU_countries_GDP!$A$2:$A$29,EU_countries_GDP!$E$2:$E$29)),"")</f>
        <v/>
      </c>
      <c r="DQ196" s="5" t="str">
        <f>IFERROR((DA196*$B$2*(1-$H196)*('CAR.CAP_per person'!K$2))/(_xlfn.XLOOKUP($E$2,EU_countries_GDP!$A$2:$A$29,EU_countries_GDP!$E$2:$E$29)),"")</f>
        <v/>
      </c>
      <c r="DR196" s="5" t="str">
        <f>IFERROR((DB196*$B$2*(1-$H196)*('CAR.CAP_per person'!L$2))/(_xlfn.XLOOKUP($E$2,EU_countries_GDP!$A$2:$A$29,EU_countries_GDP!$E$2:$E$29)),"")</f>
        <v/>
      </c>
      <c r="DS196" s="5" t="str">
        <f>IFERROR((DC196*$B$2*(1-$H196)*('CAR.CAP_per person'!M$2))/(_xlfn.XLOOKUP($E$2,EU_countries_GDP!$A$2:$A$29,EU_countries_GDP!$E$2:$E$29)),"")</f>
        <v/>
      </c>
      <c r="DT196" s="5" t="str">
        <f>IFERROR((DD196*$B$2*(1-$H196)*('CAR.CAP_per person'!N$2))/(_xlfn.XLOOKUP($E$2,EU_countries_GDP!$A$2:$A$29,EU_countries_GDP!$E$2:$E$29)),"")</f>
        <v/>
      </c>
      <c r="DU196" s="5" t="str">
        <f>IFERROR((DE196*$B$2*(1-$H196)*('CAR.CAP_per person'!O$2))/(_xlfn.XLOOKUP($E$2,EU_countries_GDP!$A$2:$A$29,EU_countries_GDP!$E$2:$E$29)),"")</f>
        <v/>
      </c>
      <c r="DV196" s="5" t="str">
        <f>IFERROR((DF196*$B$2*(1-$H196)*('CAR.CAP_per person'!P$2))/(_xlfn.XLOOKUP($E$2,EU_countries_GDP!$A$2:$A$29,EU_countries_GDP!$E$2:$E$29)),"")</f>
        <v/>
      </c>
      <c r="DW196" s="5" t="str">
        <f>IFERROR((DG196*$B$2*(1-$H196)*('CAR.CAP_per person'!Q$2))/(_xlfn.XLOOKUP($E$2,EU_countries_GDP!$A$2:$A$29,EU_countries_GDP!$E$2:$E$29)),"")</f>
        <v/>
      </c>
    </row>
    <row r="197" spans="2:127">
      <c r="B197" t="str">
        <f>_xlfn.XLOOKUP(D197,Table5[Ingredient],Table5[Category],"",FALSE)</f>
        <v/>
      </c>
      <c r="C197" s="33"/>
      <c r="D197" s="33"/>
      <c r="E197" s="33"/>
      <c r="F197" s="33"/>
      <c r="G197" s="33"/>
      <c r="H197" s="33"/>
      <c r="I197" s="33"/>
      <c r="J197" s="37" t="str">
        <f>IFERROR(INDEX('AveragePrices&amp;Codes'!G:AG, MATCH($D197, 'AveragePrices&amp;Codes'!$A:$A, 0), MATCH(Tool_clean!$E$2, 'AveragePrices&amp;Codes'!$G$1:$AG$1, 0)),"")</f>
        <v/>
      </c>
      <c r="K197" s="37" t="str">
        <f t="shared" si="194"/>
        <v/>
      </c>
      <c r="L197">
        <f>IFERROR(IF($F197="Raw",_xlfn.XLOOKUP(_xlfn.XLOOKUP(Tool_clean!$D197,'AveragePrices&amp;Codes'!$A:$A,'AveragePrices&amp;Codes'!$B:$B),AGRIBALYSE_Raw!$B:$B,AGRIBALYSE_Raw!O:O)*$E197,_xlfn.XLOOKUP(_xlfn.XLOOKUP(Tool_clean!$D197,'AveragePrices&amp;Codes'!$A:$A,'AveragePrices&amp;Codes'!$B:$B),AGRIBALYSE_Cooked!$C:$C,AGRIBALYSE_Cooked!P:P)*$E197),"")</f>
        <v>0</v>
      </c>
      <c r="M197">
        <f>IFERROR(IF($F197="Raw",_xlfn.XLOOKUP(_xlfn.XLOOKUP(Tool_clean!$D197,'AveragePrices&amp;Codes'!$A:$A,'AveragePrices&amp;Codes'!$B:$B),AGRIBALYSE_Raw!$B:$B,AGRIBALYSE_Raw!P:P)*$E197,_xlfn.XLOOKUP(_xlfn.XLOOKUP(Tool_clean!$D197,'AveragePrices&amp;Codes'!$A:$A,'AveragePrices&amp;Codes'!$B:$B),AGRIBALYSE_Cooked!$C:$C,AGRIBALYSE_Cooked!Q:Q)*$E197),"")</f>
        <v>0</v>
      </c>
      <c r="N197">
        <f>IFERROR(IF($F197="Raw",_xlfn.XLOOKUP(_xlfn.XLOOKUP(Tool_clean!$D197,'AveragePrices&amp;Codes'!$A:$A,'AveragePrices&amp;Codes'!$B:$B),AGRIBALYSE_Raw!$B:$B,AGRIBALYSE_Raw!Q:Q)*$E197,_xlfn.XLOOKUP(_xlfn.XLOOKUP(Tool_clean!$D197,'AveragePrices&amp;Codes'!$A:$A,'AveragePrices&amp;Codes'!$B:$B),AGRIBALYSE_Cooked!$C:$C,AGRIBALYSE_Cooked!R:R)*$E197),"")</f>
        <v>0</v>
      </c>
      <c r="O197">
        <f>IFERROR(IF($F197="Raw",_xlfn.XLOOKUP(_xlfn.XLOOKUP(Tool_clean!$D197,'AveragePrices&amp;Codes'!$A:$A,'AveragePrices&amp;Codes'!$B:$B),AGRIBALYSE_Raw!$B:$B,AGRIBALYSE_Raw!R:R)*$E197,_xlfn.XLOOKUP(_xlfn.XLOOKUP(Tool_clean!$D197,'AveragePrices&amp;Codes'!$A:$A,'AveragePrices&amp;Codes'!$B:$B),AGRIBALYSE_Cooked!$C:$C,AGRIBALYSE_Cooked!S:S)*$E197),"")</f>
        <v>0</v>
      </c>
      <c r="P197">
        <f>IFERROR(IF($F197="Raw",_xlfn.XLOOKUP(_xlfn.XLOOKUP(Tool_clean!$D197,'AveragePrices&amp;Codes'!$A:$A,'AveragePrices&amp;Codes'!$B:$B),AGRIBALYSE_Raw!$B:$B,AGRIBALYSE_Raw!S:S)*$E197,_xlfn.XLOOKUP(_xlfn.XLOOKUP(Tool_clean!$D197,'AveragePrices&amp;Codes'!$A:$A,'AveragePrices&amp;Codes'!$B:$B),AGRIBALYSE_Cooked!$C:$C,AGRIBALYSE_Cooked!T:T)*$E197),"")</f>
        <v>0</v>
      </c>
      <c r="Q197">
        <f>IFERROR(IF($F197="Raw",_xlfn.XLOOKUP(_xlfn.XLOOKUP(Tool_clean!$D197,'AveragePrices&amp;Codes'!$A:$A,'AveragePrices&amp;Codes'!$B:$B),AGRIBALYSE_Raw!$B:$B,AGRIBALYSE_Raw!T:T)*$E197,_xlfn.XLOOKUP(_xlfn.XLOOKUP(Tool_clean!$D197,'AveragePrices&amp;Codes'!$A:$A,'AveragePrices&amp;Codes'!$B:$B),AGRIBALYSE_Cooked!$C:$C,AGRIBALYSE_Cooked!U:U)*$E197),"")</f>
        <v>0</v>
      </c>
      <c r="R197">
        <f>IFERROR(IF($F197="Raw",_xlfn.XLOOKUP(_xlfn.XLOOKUP(Tool_clean!$D197,'AveragePrices&amp;Codes'!$A:$A,'AveragePrices&amp;Codes'!$B:$B),AGRIBALYSE_Raw!$B:$B,AGRIBALYSE_Raw!U:U)*$E197,_xlfn.XLOOKUP(_xlfn.XLOOKUP(Tool_clean!$D197,'AveragePrices&amp;Codes'!$A:$A,'AveragePrices&amp;Codes'!$B:$B),AGRIBALYSE_Cooked!$C:$C,AGRIBALYSE_Cooked!V:V)*$E197),"")</f>
        <v>0</v>
      </c>
      <c r="S197">
        <f>IFERROR(IF($F197="Raw",_xlfn.XLOOKUP(_xlfn.XLOOKUP(Tool_clean!$D197,'AveragePrices&amp;Codes'!$A:$A,'AveragePrices&amp;Codes'!$B:$B),AGRIBALYSE_Raw!$B:$B,AGRIBALYSE_Raw!V:V)*$E197,_xlfn.XLOOKUP(_xlfn.XLOOKUP(Tool_clean!$D197,'AveragePrices&amp;Codes'!$A:$A,'AveragePrices&amp;Codes'!$B:$B),AGRIBALYSE_Cooked!$C:$C,AGRIBALYSE_Cooked!W:W)*$E197),"")</f>
        <v>0</v>
      </c>
      <c r="T197">
        <f>IFERROR(IF($F197="Raw",_xlfn.XLOOKUP(_xlfn.XLOOKUP(Tool_clean!$D197,'AveragePrices&amp;Codes'!$A:$A,'AveragePrices&amp;Codes'!$B:$B),AGRIBALYSE_Raw!$B:$B,AGRIBALYSE_Raw!W:W)*$E197,_xlfn.XLOOKUP(_xlfn.XLOOKUP(Tool_clean!$D197,'AveragePrices&amp;Codes'!$A:$A,'AveragePrices&amp;Codes'!$B:$B),AGRIBALYSE_Cooked!$C:$C,AGRIBALYSE_Cooked!X:X)*$E197),"")</f>
        <v>0</v>
      </c>
      <c r="U197">
        <f>IFERROR(IF($F197="Raw",_xlfn.XLOOKUP(_xlfn.XLOOKUP(Tool_clean!$D197,'AveragePrices&amp;Codes'!$A:$A,'AveragePrices&amp;Codes'!$B:$B),AGRIBALYSE_Raw!$B:$B,AGRIBALYSE_Raw!X:X)*$E197,_xlfn.XLOOKUP(_xlfn.XLOOKUP(Tool_clean!$D197,'AveragePrices&amp;Codes'!$A:$A,'AveragePrices&amp;Codes'!$B:$B),AGRIBALYSE_Cooked!$C:$C,AGRIBALYSE_Cooked!Y:Y)*$E197),"")</f>
        <v>0</v>
      </c>
      <c r="V197">
        <f>IFERROR(IF($F197="Raw",_xlfn.XLOOKUP(_xlfn.XLOOKUP(Tool_clean!$D197,'AveragePrices&amp;Codes'!$A:$A,'AveragePrices&amp;Codes'!$B:$B),AGRIBALYSE_Raw!$B:$B,AGRIBALYSE_Raw!Y:Y)*$E197,_xlfn.XLOOKUP(_xlfn.XLOOKUP(Tool_clean!$D197,'AveragePrices&amp;Codes'!$A:$A,'AveragePrices&amp;Codes'!$B:$B),AGRIBALYSE_Cooked!$C:$C,AGRIBALYSE_Cooked!Z:Z)*$E197),"")</f>
        <v>0</v>
      </c>
      <c r="W197">
        <f>IFERROR(IF($F197="Raw",_xlfn.XLOOKUP(_xlfn.XLOOKUP(Tool_clean!$D197,'AveragePrices&amp;Codes'!$A:$A,'AveragePrices&amp;Codes'!$B:$B),AGRIBALYSE_Raw!$B:$B,AGRIBALYSE_Raw!Z:Z)*$E197,_xlfn.XLOOKUP(_xlfn.XLOOKUP(Tool_clean!$D197,'AveragePrices&amp;Codes'!$A:$A,'AveragePrices&amp;Codes'!$B:$B),AGRIBALYSE_Cooked!$C:$C,AGRIBALYSE_Cooked!AA:AA)*$E197),"")</f>
        <v>0</v>
      </c>
      <c r="X197">
        <f>IFERROR(IF($F197="Raw",_xlfn.XLOOKUP(_xlfn.XLOOKUP(Tool_clean!$D197,'AveragePrices&amp;Codes'!$A:$A,'AveragePrices&amp;Codes'!$B:$B),AGRIBALYSE_Raw!$B:$B,AGRIBALYSE_Raw!AA:AA)*$E197,_xlfn.XLOOKUP(_xlfn.XLOOKUP(Tool_clean!$D197,'AveragePrices&amp;Codes'!$A:$A,'AveragePrices&amp;Codes'!$B:$B),AGRIBALYSE_Cooked!$C:$C,AGRIBALYSE_Cooked!AB:AB)*$E197),"")</f>
        <v>0</v>
      </c>
      <c r="Y197">
        <f>IFERROR(IF($F197="Raw",_xlfn.XLOOKUP(_xlfn.XLOOKUP(Tool_clean!$D197,'AveragePrices&amp;Codes'!$A:$A,'AveragePrices&amp;Codes'!$B:$B),AGRIBALYSE_Raw!$B:$B,AGRIBALYSE_Raw!AB:AB)*$E197,_xlfn.XLOOKUP(_xlfn.XLOOKUP(Tool_clean!$D197,'AveragePrices&amp;Codes'!$A:$A,'AveragePrices&amp;Codes'!$B:$B),AGRIBALYSE_Cooked!$C:$C,AGRIBALYSE_Cooked!AC:AC)*$E197),"")</f>
        <v>0</v>
      </c>
      <c r="Z197">
        <f>IFERROR(IF($F197="Raw",_xlfn.XLOOKUP(_xlfn.XLOOKUP(Tool_clean!$D197,'AveragePrices&amp;Codes'!$A:$A,'AveragePrices&amp;Codes'!$B:$B),AGRIBALYSE_Raw!$B:$B,AGRIBALYSE_Raw!AC:AC)*$E197,_xlfn.XLOOKUP(_xlfn.XLOOKUP(Tool_clean!$D197,'AveragePrices&amp;Codes'!$A:$A,'AveragePrices&amp;Codes'!$B:$B),AGRIBALYSE_Cooked!$C:$C,AGRIBALYSE_Cooked!AD:AD)*$E197),"")</f>
        <v>0</v>
      </c>
      <c r="AA197">
        <f>IFERROR(IF($F197="Raw",_xlfn.XLOOKUP(_xlfn.XLOOKUP(Tool_clean!$D197,'AveragePrices&amp;Codes'!$A:$A,'AveragePrices&amp;Codes'!$B:$B),AGRIBALYSE_Raw!$B:$B,AGRIBALYSE_Raw!AD:AD)*$E197,_xlfn.XLOOKUP(_xlfn.XLOOKUP(Tool_clean!$D197,'AveragePrices&amp;Codes'!$A:$A,'AveragePrices&amp;Codes'!$B:$B),AGRIBALYSE_Cooked!$C:$C,AGRIBALYSE_Cooked!AE:AE)*$E197),"")</f>
        <v>0</v>
      </c>
      <c r="AB197" t="str" cm="1">
        <f t="array" ref="AB197">IFERROR(_xlfn.XLOOKUP(Tool_clean!$F197&amp;$E$2,'Cooking methods'!$A:$A&amp;'Cooking methods'!$B:$B,'Cooking methods'!C:C)*$E197,"")</f>
        <v/>
      </c>
      <c r="AC197" t="str" cm="1">
        <f t="array" ref="AC197">IFERROR(_xlfn.XLOOKUP(Tool_clean!$F197&amp;$E$2,'Cooking methods'!$A:$A&amp;'Cooking methods'!$B:$B,'Cooking methods'!D:D)*$E197,"")</f>
        <v/>
      </c>
      <c r="AD197" t="str" cm="1">
        <f t="array" ref="AD197">IFERROR(_xlfn.XLOOKUP(Tool_clean!$F197&amp;$E$2,'Cooking methods'!$A:$A&amp;'Cooking methods'!$B:$B,'Cooking methods'!E:E)*$E197,"")</f>
        <v/>
      </c>
      <c r="AE197" t="str" cm="1">
        <f t="array" ref="AE197">IFERROR(_xlfn.XLOOKUP(Tool_clean!$F197&amp;$E$2,'Cooking methods'!$A:$A&amp;'Cooking methods'!$B:$B,'Cooking methods'!F:F)*$E197,"")</f>
        <v/>
      </c>
      <c r="AF197" t="str" cm="1">
        <f t="array" ref="AF197">IFERROR(_xlfn.XLOOKUP(Tool_clean!$F197&amp;$E$2,'Cooking methods'!$A:$A&amp;'Cooking methods'!$B:$B,'Cooking methods'!G:G)*$E197,"")</f>
        <v/>
      </c>
      <c r="AG197" t="str" cm="1">
        <f t="array" ref="AG197">IFERROR(_xlfn.XLOOKUP(Tool_clean!$F197&amp;$E$2,'Cooking methods'!$A:$A&amp;'Cooking methods'!$B:$B,'Cooking methods'!H:H)*$E197,"")</f>
        <v/>
      </c>
      <c r="AH197" t="str" cm="1">
        <f t="array" ref="AH197">IFERROR(_xlfn.XLOOKUP(Tool_clean!$F197&amp;$E$2,'Cooking methods'!$A:$A&amp;'Cooking methods'!$B:$B,'Cooking methods'!I:I)*$E197,"")</f>
        <v/>
      </c>
      <c r="AI197" t="str" cm="1">
        <f t="array" ref="AI197">IFERROR(_xlfn.XLOOKUP(Tool_clean!$F197&amp;$E$2,'Cooking methods'!$A:$A&amp;'Cooking methods'!$B:$B,'Cooking methods'!J:J)*$E197,"")</f>
        <v/>
      </c>
      <c r="AJ197" t="str" cm="1">
        <f t="array" ref="AJ197">IFERROR(_xlfn.XLOOKUP(Tool_clean!$F197&amp;$E$2,'Cooking methods'!$A:$A&amp;'Cooking methods'!$B:$B,'Cooking methods'!K:K)*$E197,"")</f>
        <v/>
      </c>
      <c r="AK197" t="str" cm="1">
        <f t="array" ref="AK197">IFERROR(_xlfn.XLOOKUP(Tool_clean!$F197&amp;$E$2,'Cooking methods'!$A:$A&amp;'Cooking methods'!$B:$B,'Cooking methods'!L:L)*$E197,"")</f>
        <v/>
      </c>
      <c r="AL197" t="str" cm="1">
        <f t="array" ref="AL197">IFERROR(_xlfn.XLOOKUP(Tool_clean!$F197&amp;$E$2,'Cooking methods'!$A:$A&amp;'Cooking methods'!$B:$B,'Cooking methods'!M:M)*$E197,"")</f>
        <v/>
      </c>
      <c r="AM197" t="str" cm="1">
        <f t="array" ref="AM197">IFERROR(_xlfn.XLOOKUP(Tool_clean!$F197&amp;$E$2,'Cooking methods'!$A:$A&amp;'Cooking methods'!$B:$B,'Cooking methods'!N:N)*$E197,"")</f>
        <v/>
      </c>
      <c r="AN197" t="str" cm="1">
        <f t="array" ref="AN197">IFERROR(_xlfn.XLOOKUP(Tool_clean!$F197&amp;$E$2,'Cooking methods'!$A:$A&amp;'Cooking methods'!$B:$B,'Cooking methods'!O:O)*$E197,"")</f>
        <v/>
      </c>
      <c r="AO197" t="str" cm="1">
        <f t="array" ref="AO197">IFERROR(_xlfn.XLOOKUP(Tool_clean!$F197&amp;$E$2,'Cooking methods'!$A:$A&amp;'Cooking methods'!$B:$B,'Cooking methods'!P:P)*$E197,"")</f>
        <v/>
      </c>
      <c r="AP197" t="str" cm="1">
        <f t="array" ref="AP197">IFERROR(_xlfn.XLOOKUP(Tool_clean!$F197&amp;$E$2,'Cooking methods'!$A:$A&amp;'Cooking methods'!$B:$B,'Cooking methods'!Q:Q)*$E197,"")</f>
        <v/>
      </c>
      <c r="AQ197" t="str" cm="1">
        <f t="array" ref="AQ197">IFERROR(_xlfn.XLOOKUP(Tool_clean!$F197&amp;$E$2,'Cooking methods'!$A:$A&amp;'Cooking methods'!$B:$B,'Cooking methods'!R:R)*$E197,"")</f>
        <v/>
      </c>
      <c r="AR197" t="str" cm="1">
        <f t="array" ref="AR197">IFERROR(_xlfn.XLOOKUP(Tool_clean!$G197&amp;$E$2,'Waste management'!$A:$A&amp;'Waste management'!$B:$B,'Waste management'!C:C)*$E197,"")</f>
        <v/>
      </c>
      <c r="AS197" t="str" cm="1">
        <f t="array" ref="AS197">IFERROR(_xlfn.XLOOKUP(Tool_clean!$G197&amp;$E$2,'Waste management'!$A:$A&amp;'Waste management'!$B:$B,'Waste management'!D:D)*$E197,"")</f>
        <v/>
      </c>
      <c r="AT197" t="str" cm="1">
        <f t="array" ref="AT197">IFERROR(_xlfn.XLOOKUP(Tool_clean!$G197&amp;$E$2,'Waste management'!$A:$A&amp;'Waste management'!$B:$B,'Waste management'!E:E)*$E197,"")</f>
        <v/>
      </c>
      <c r="AU197" t="str" cm="1">
        <f t="array" ref="AU197">IFERROR(_xlfn.XLOOKUP(Tool_clean!$G197&amp;$E$2,'Waste management'!$A:$A&amp;'Waste management'!$B:$B,'Waste management'!F:F)*$E197,"")</f>
        <v/>
      </c>
      <c r="AV197" t="str" cm="1">
        <f t="array" ref="AV197">IFERROR(_xlfn.XLOOKUP(Tool_clean!$G197&amp;$E$2,'Waste management'!$A:$A&amp;'Waste management'!$B:$B,'Waste management'!G:G)*$E197,"")</f>
        <v/>
      </c>
      <c r="AW197" t="str" cm="1">
        <f t="array" ref="AW197">IFERROR(_xlfn.XLOOKUP(Tool_clean!$G197&amp;$E$2,'Waste management'!$A:$A&amp;'Waste management'!$B:$B,'Waste management'!H:H)*$E197,"")</f>
        <v/>
      </c>
      <c r="AX197" t="str" cm="1">
        <f t="array" ref="AX197">IFERROR(_xlfn.XLOOKUP(Tool_clean!$G197&amp;$E$2,'Waste management'!$A:$A&amp;'Waste management'!$B:$B,'Waste management'!I:I)*$E197,"")</f>
        <v/>
      </c>
      <c r="AY197" t="str" cm="1">
        <f t="array" ref="AY197">IFERROR(_xlfn.XLOOKUP(Tool_clean!$G197&amp;$E$2,'Waste management'!$A:$A&amp;'Waste management'!$B:$B,'Waste management'!J:J)*$E197,"")</f>
        <v/>
      </c>
      <c r="AZ197" t="str" cm="1">
        <f t="array" ref="AZ197">IFERROR(_xlfn.XLOOKUP(Tool_clean!$G197&amp;$E$2,'Waste management'!$A:$A&amp;'Waste management'!$B:$B,'Waste management'!K:K)*$E197,"")</f>
        <v/>
      </c>
      <c r="BA197" t="str" cm="1">
        <f t="array" ref="BA197">IFERROR(_xlfn.XLOOKUP(Tool_clean!$G197&amp;$E$2,'Waste management'!$A:$A&amp;'Waste management'!$B:$B,'Waste management'!L:L)*$E197,"")</f>
        <v/>
      </c>
      <c r="BB197" t="str" cm="1">
        <f t="array" ref="BB197">IFERROR(_xlfn.XLOOKUP(Tool_clean!$G197&amp;$E$2,'Waste management'!$A:$A&amp;'Waste management'!$B:$B,'Waste management'!M:M)*$E197,"")</f>
        <v/>
      </c>
      <c r="BC197" t="str" cm="1">
        <f t="array" ref="BC197">IFERROR(_xlfn.XLOOKUP(Tool_clean!$G197&amp;$E$2,'Waste management'!$A:$A&amp;'Waste management'!$B:$B,'Waste management'!N:N)*$E197,"")</f>
        <v/>
      </c>
      <c r="BD197" t="str" cm="1">
        <f t="array" ref="BD197">IFERROR(_xlfn.XLOOKUP(Tool_clean!$G197&amp;$E$2,'Waste management'!$A:$A&amp;'Waste management'!$B:$B,'Waste management'!O:O)*$E197,"")</f>
        <v/>
      </c>
      <c r="BE197" t="str" cm="1">
        <f t="array" ref="BE197">IFERROR(_xlfn.XLOOKUP(Tool_clean!$G197&amp;$E$2,'Waste management'!$A:$A&amp;'Waste management'!$B:$B,'Waste management'!P:P)*$E197,"")</f>
        <v/>
      </c>
      <c r="BF197" t="str" cm="1">
        <f t="array" ref="BF197">IFERROR(_xlfn.XLOOKUP(Tool_clean!$G197&amp;$E$2,'Waste management'!$A:$A&amp;'Waste management'!$B:$B,'Waste management'!Q:Q)*$E197,"")</f>
        <v/>
      </c>
      <c r="BG197" t="str" cm="1">
        <f t="array" ref="BG197">IFERROR(_xlfn.XLOOKUP(Tool_clean!$G197&amp;$E$2,'Waste management'!$A:$A&amp;'Waste management'!$B:$B,'Waste management'!R:R)*$E197,"")</f>
        <v/>
      </c>
      <c r="BH197" t="str">
        <f>IFERROR((L197+AR197+AB197)*_xlfn.XLOOKUP(Tool_clean!BH$4,Monetization_Factors!$A:$A,Monetization_Factors!$D:$D),"")</f>
        <v/>
      </c>
      <c r="BI197" t="str">
        <f>IFERROR((M197+AS197+AC197)*_xlfn.XLOOKUP(Tool_clean!BI$4,Monetization_Factors!$A:$A,Monetization_Factors!$D:$D),"")</f>
        <v/>
      </c>
      <c r="BJ197" t="str">
        <f>IFERROR((N197+AT197+AD197)*_xlfn.XLOOKUP(Tool_clean!BJ$4,Monetization_Factors!$A:$A,Monetization_Factors!$D:$D),"")</f>
        <v/>
      </c>
      <c r="BK197" t="str">
        <f>IFERROR((O197+AU197+AE197)*_xlfn.XLOOKUP(Tool_clean!BK$4,Monetization_Factors!$A:$A,Monetization_Factors!$D:$D),"")</f>
        <v/>
      </c>
      <c r="BL197" t="str">
        <f>IFERROR((P197+AV197+AF197)*_xlfn.XLOOKUP(Tool_clean!BL$4,Monetization_Factors!$A:$A,Monetization_Factors!$D:$D),"")</f>
        <v/>
      </c>
      <c r="BM197" t="str">
        <f>IFERROR((Q197+AW197+AG197)*_xlfn.XLOOKUP(Tool_clean!BM$4,Monetization_Factors!$A:$A,Monetization_Factors!$D:$D),"")</f>
        <v/>
      </c>
      <c r="BN197" t="str">
        <f>IFERROR((R197+AX197+AH197)*_xlfn.XLOOKUP(Tool_clean!BN$4,Monetization_Factors!$A:$A,Monetization_Factors!$D:$D),"")</f>
        <v/>
      </c>
      <c r="BO197" t="str">
        <f>IFERROR((S197+AY197+AI197)*_xlfn.XLOOKUP(Tool_clean!BO$4,Monetization_Factors!$A:$A,Monetization_Factors!$D:$D),"")</f>
        <v/>
      </c>
      <c r="BP197" t="str">
        <f>IFERROR((T197+AZ197+AJ197)*_xlfn.XLOOKUP(Tool_clean!BP$4,Monetization_Factors!$A:$A,Monetization_Factors!$D:$D),"")</f>
        <v/>
      </c>
      <c r="BQ197" t="str">
        <f>IFERROR((U197+BA197+AK197)*_xlfn.XLOOKUP(Tool_clean!BQ$4,Monetization_Factors!$A:$A,Monetization_Factors!$D:$D),"")</f>
        <v/>
      </c>
      <c r="BR197" t="str">
        <f>IFERROR((V197+BB197+AL197)*_xlfn.XLOOKUP(Tool_clean!BR$4,Monetization_Factors!$A:$A,Monetization_Factors!$D:$D),"")</f>
        <v/>
      </c>
      <c r="BS197" t="str">
        <f>IFERROR((W197+BC197+AM197)*_xlfn.XLOOKUP(Tool_clean!BS$4,Monetization_Factors!$A:$A,Monetization_Factors!$D:$D),"")</f>
        <v/>
      </c>
      <c r="BT197" t="str">
        <f>IFERROR((X197+BD197+AN197)*_xlfn.XLOOKUP(Tool_clean!BT$4,Monetization_Factors!$A:$A,Monetization_Factors!$D:$D),"")</f>
        <v/>
      </c>
      <c r="BU197" t="str">
        <f>IFERROR((Y197+BE197+AO197)*_xlfn.XLOOKUP(Tool_clean!BU$4,Monetization_Factors!$A:$A,Monetization_Factors!$D:$D),"")</f>
        <v/>
      </c>
      <c r="BV197" t="str">
        <f>IFERROR((Z197+BF197+AP197)*_xlfn.XLOOKUP(Tool_clean!BV$4,Monetization_Factors!$A:$A,Monetization_Factors!$D:$D),"")</f>
        <v/>
      </c>
      <c r="BW197" t="str">
        <f>IFERROR((AA197+BG197+AQ197)*_xlfn.XLOOKUP(Tool_clean!BW$4,Monetization_Factors!$A:$A,Monetization_Factors!$D:$D),"")</f>
        <v/>
      </c>
      <c r="BX197" s="38" t="str" cm="1">
        <f t="array" ref="BX197">IFERROR(_xlfn.IFS(I197&gt;0,I197*E197,I197="",J197*E197),"")</f>
        <v/>
      </c>
      <c r="BY197" s="38">
        <f t="shared" si="195"/>
        <v>0</v>
      </c>
      <c r="BZ197" s="38" t="str">
        <f t="shared" si="196"/>
        <v/>
      </c>
      <c r="CA197" s="38" t="str">
        <f t="shared" si="197"/>
        <v/>
      </c>
      <c r="CB197" t="str">
        <f t="shared" si="230"/>
        <v/>
      </c>
      <c r="CC197" t="str">
        <f t="shared" si="231"/>
        <v/>
      </c>
      <c r="CD197" t="str">
        <f t="shared" si="232"/>
        <v/>
      </c>
      <c r="CE197" t="str">
        <f t="shared" si="233"/>
        <v/>
      </c>
      <c r="CF197" t="str">
        <f t="shared" si="234"/>
        <v/>
      </c>
      <c r="CG197" t="str">
        <f t="shared" si="235"/>
        <v/>
      </c>
      <c r="CH197" t="str">
        <f t="shared" si="236"/>
        <v/>
      </c>
      <c r="CI197" t="str">
        <f t="shared" si="237"/>
        <v/>
      </c>
      <c r="CJ197" t="str">
        <f t="shared" si="238"/>
        <v/>
      </c>
      <c r="CK197" t="str">
        <f t="shared" si="239"/>
        <v/>
      </c>
      <c r="CL197" t="str">
        <f t="shared" si="240"/>
        <v/>
      </c>
      <c r="CM197" t="str">
        <f t="shared" si="241"/>
        <v/>
      </c>
      <c r="CN197" t="str">
        <f t="shared" si="242"/>
        <v/>
      </c>
      <c r="CO197" t="str">
        <f t="shared" si="243"/>
        <v/>
      </c>
      <c r="CP197" t="str">
        <f t="shared" si="244"/>
        <v/>
      </c>
      <c r="CQ197" t="str">
        <f t="shared" si="213"/>
        <v/>
      </c>
      <c r="CR197" t="str">
        <f t="shared" si="245"/>
        <v/>
      </c>
      <c r="CS197" t="str">
        <f t="shared" si="246"/>
        <v/>
      </c>
      <c r="CT197" t="str">
        <f t="shared" si="247"/>
        <v/>
      </c>
      <c r="CU197" t="str">
        <f t="shared" si="248"/>
        <v/>
      </c>
      <c r="CV197" t="str">
        <f t="shared" si="249"/>
        <v/>
      </c>
      <c r="CW197" t="str">
        <f t="shared" si="250"/>
        <v/>
      </c>
      <c r="CX197" t="str">
        <f t="shared" si="251"/>
        <v/>
      </c>
      <c r="CY197" t="str">
        <f t="shared" si="252"/>
        <v/>
      </c>
      <c r="CZ197" t="str">
        <f t="shared" si="253"/>
        <v/>
      </c>
      <c r="DA197" t="str">
        <f t="shared" si="254"/>
        <v/>
      </c>
      <c r="DB197" t="str">
        <f t="shared" si="255"/>
        <v/>
      </c>
      <c r="DC197" t="str">
        <f t="shared" si="256"/>
        <v/>
      </c>
      <c r="DD197" t="str">
        <f t="shared" si="257"/>
        <v/>
      </c>
      <c r="DE197" t="str">
        <f t="shared" si="258"/>
        <v/>
      </c>
      <c r="DF197" t="str">
        <f t="shared" si="259"/>
        <v/>
      </c>
      <c r="DG197" t="str">
        <f t="shared" si="229"/>
        <v/>
      </c>
      <c r="DH197" s="5" t="str">
        <f>IFERROR((CR197*$B$2*(1-$H197)*('CAR.CAP_per person'!B$2))/(_xlfn.XLOOKUP($E$2,EU_countries_GDP!$A$2:$A$29,EU_countries_GDP!$E$2:$E$29)),"")</f>
        <v/>
      </c>
      <c r="DI197" s="5" t="str">
        <f>IFERROR((CS197*$B$2*(1-$H197)*('CAR.CAP_per person'!C$2))/(_xlfn.XLOOKUP($E$2,EU_countries_GDP!$A$2:$A$29,EU_countries_GDP!$E$2:$E$29)),"")</f>
        <v/>
      </c>
      <c r="DJ197" s="5" t="str">
        <f>IFERROR((CT197*$B$2*(1-$H197)*('CAR.CAP_per person'!D$2))/(_xlfn.XLOOKUP($E$2,EU_countries_GDP!$A$2:$A$29,EU_countries_GDP!$E$2:$E$29)),"")</f>
        <v/>
      </c>
      <c r="DK197" s="5" t="str">
        <f>IFERROR((CU197*$B$2*(1-$H197)*('CAR.CAP_per person'!E$2))/(_xlfn.XLOOKUP($E$2,EU_countries_GDP!$A$2:$A$29,EU_countries_GDP!$E$2:$E$29)),"")</f>
        <v/>
      </c>
      <c r="DL197" s="5" t="str">
        <f>IFERROR((CV197*$B$2*(1-$H197)*('CAR.CAP_per person'!F$2))/(_xlfn.XLOOKUP($E$2,EU_countries_GDP!$A$2:$A$29,EU_countries_GDP!$E$2:$E$29)),"")</f>
        <v/>
      </c>
      <c r="DM197" s="5" t="str">
        <f>IFERROR((CW197*$B$2*(1-$H197)*('CAR.CAP_per person'!G$2))/(_xlfn.XLOOKUP($E$2,EU_countries_GDP!$A$2:$A$29,EU_countries_GDP!$E$2:$E$29)),"")</f>
        <v/>
      </c>
      <c r="DN197" s="5" t="str">
        <f>IFERROR((CX197*$B$2*(1-$H197)*('CAR.CAP_per person'!H$2))/(_xlfn.XLOOKUP($E$2,EU_countries_GDP!$A$2:$A$29,EU_countries_GDP!$E$2:$E$29)),"")</f>
        <v/>
      </c>
      <c r="DO197" s="5" t="str">
        <f>IFERROR((CY197*$B$2*(1-$H197)*('CAR.CAP_per person'!I$2))/(_xlfn.XLOOKUP($E$2,EU_countries_GDP!$A$2:$A$29,EU_countries_GDP!$E$2:$E$29)),"")</f>
        <v/>
      </c>
      <c r="DP197" s="5" t="str">
        <f>IFERROR((CZ197*$B$2*(1-$H197)*('CAR.CAP_per person'!J$2))/(_xlfn.XLOOKUP($E$2,EU_countries_GDP!$A$2:$A$29,EU_countries_GDP!$E$2:$E$29)),"")</f>
        <v/>
      </c>
      <c r="DQ197" s="5" t="str">
        <f>IFERROR((DA197*$B$2*(1-$H197)*('CAR.CAP_per person'!K$2))/(_xlfn.XLOOKUP($E$2,EU_countries_GDP!$A$2:$A$29,EU_countries_GDP!$E$2:$E$29)),"")</f>
        <v/>
      </c>
      <c r="DR197" s="5" t="str">
        <f>IFERROR((DB197*$B$2*(1-$H197)*('CAR.CAP_per person'!L$2))/(_xlfn.XLOOKUP($E$2,EU_countries_GDP!$A$2:$A$29,EU_countries_GDP!$E$2:$E$29)),"")</f>
        <v/>
      </c>
      <c r="DS197" s="5" t="str">
        <f>IFERROR((DC197*$B$2*(1-$H197)*('CAR.CAP_per person'!M$2))/(_xlfn.XLOOKUP($E$2,EU_countries_GDP!$A$2:$A$29,EU_countries_GDP!$E$2:$E$29)),"")</f>
        <v/>
      </c>
      <c r="DT197" s="5" t="str">
        <f>IFERROR((DD197*$B$2*(1-$H197)*('CAR.CAP_per person'!N$2))/(_xlfn.XLOOKUP($E$2,EU_countries_GDP!$A$2:$A$29,EU_countries_GDP!$E$2:$E$29)),"")</f>
        <v/>
      </c>
      <c r="DU197" s="5" t="str">
        <f>IFERROR((DE197*$B$2*(1-$H197)*('CAR.CAP_per person'!O$2))/(_xlfn.XLOOKUP($E$2,EU_countries_GDP!$A$2:$A$29,EU_countries_GDP!$E$2:$E$29)),"")</f>
        <v/>
      </c>
      <c r="DV197" s="5" t="str">
        <f>IFERROR((DF197*$B$2*(1-$H197)*('CAR.CAP_per person'!P$2))/(_xlfn.XLOOKUP($E$2,EU_countries_GDP!$A$2:$A$29,EU_countries_GDP!$E$2:$E$29)),"")</f>
        <v/>
      </c>
      <c r="DW197" s="5" t="str">
        <f>IFERROR((DG197*$B$2*(1-$H197)*('CAR.CAP_per person'!Q$2))/(_xlfn.XLOOKUP($E$2,EU_countries_GDP!$A$2:$A$29,EU_countries_GDP!$E$2:$E$29)),"")</f>
        <v/>
      </c>
    </row>
    <row r="198" spans="2:127">
      <c r="B198" t="str">
        <f>_xlfn.XLOOKUP(D198,Table5[Ingredient],Table5[Category],"",FALSE)</f>
        <v/>
      </c>
      <c r="C198" s="33"/>
      <c r="D198" s="33"/>
      <c r="E198" s="33"/>
      <c r="F198" s="33"/>
      <c r="G198" s="33"/>
      <c r="H198" s="33"/>
      <c r="I198" s="33"/>
      <c r="J198" s="37" t="str">
        <f>IFERROR(INDEX('AveragePrices&amp;Codes'!G:AG, MATCH($D198, 'AveragePrices&amp;Codes'!$A:$A, 0), MATCH(Tool_clean!$E$2, 'AveragePrices&amp;Codes'!$G$1:$AG$1, 0)),"")</f>
        <v/>
      </c>
      <c r="K198" s="37" t="str">
        <f t="shared" ref="K198:K200" si="260">IFERROR(E198/$F$2,"")</f>
        <v/>
      </c>
      <c r="L198">
        <f>IFERROR(IF($F198="Raw",_xlfn.XLOOKUP(_xlfn.XLOOKUP(Tool_clean!$D198,'AveragePrices&amp;Codes'!$A:$A,'AveragePrices&amp;Codes'!$B:$B),AGRIBALYSE_Raw!$B:$B,AGRIBALYSE_Raw!O:O)*$E198,_xlfn.XLOOKUP(_xlfn.XLOOKUP(Tool_clean!$D198,'AveragePrices&amp;Codes'!$A:$A,'AveragePrices&amp;Codes'!$B:$B),AGRIBALYSE_Cooked!$C:$C,AGRIBALYSE_Cooked!P:P)*$E198),"")</f>
        <v>0</v>
      </c>
      <c r="M198">
        <f>IFERROR(IF($F198="Raw",_xlfn.XLOOKUP(_xlfn.XLOOKUP(Tool_clean!$D198,'AveragePrices&amp;Codes'!$A:$A,'AveragePrices&amp;Codes'!$B:$B),AGRIBALYSE_Raw!$B:$B,AGRIBALYSE_Raw!P:P)*$E198,_xlfn.XLOOKUP(_xlfn.XLOOKUP(Tool_clean!$D198,'AveragePrices&amp;Codes'!$A:$A,'AveragePrices&amp;Codes'!$B:$B),AGRIBALYSE_Cooked!$C:$C,AGRIBALYSE_Cooked!Q:Q)*$E198),"")</f>
        <v>0</v>
      </c>
      <c r="N198">
        <f>IFERROR(IF($F198="Raw",_xlfn.XLOOKUP(_xlfn.XLOOKUP(Tool_clean!$D198,'AveragePrices&amp;Codes'!$A:$A,'AveragePrices&amp;Codes'!$B:$B),AGRIBALYSE_Raw!$B:$B,AGRIBALYSE_Raw!Q:Q)*$E198,_xlfn.XLOOKUP(_xlfn.XLOOKUP(Tool_clean!$D198,'AveragePrices&amp;Codes'!$A:$A,'AveragePrices&amp;Codes'!$B:$B),AGRIBALYSE_Cooked!$C:$C,AGRIBALYSE_Cooked!R:R)*$E198),"")</f>
        <v>0</v>
      </c>
      <c r="O198">
        <f>IFERROR(IF($F198="Raw",_xlfn.XLOOKUP(_xlfn.XLOOKUP(Tool_clean!$D198,'AveragePrices&amp;Codes'!$A:$A,'AveragePrices&amp;Codes'!$B:$B),AGRIBALYSE_Raw!$B:$B,AGRIBALYSE_Raw!R:R)*$E198,_xlfn.XLOOKUP(_xlfn.XLOOKUP(Tool_clean!$D198,'AveragePrices&amp;Codes'!$A:$A,'AveragePrices&amp;Codes'!$B:$B),AGRIBALYSE_Cooked!$C:$C,AGRIBALYSE_Cooked!S:S)*$E198),"")</f>
        <v>0</v>
      </c>
      <c r="P198">
        <f>IFERROR(IF($F198="Raw",_xlfn.XLOOKUP(_xlfn.XLOOKUP(Tool_clean!$D198,'AveragePrices&amp;Codes'!$A:$A,'AveragePrices&amp;Codes'!$B:$B),AGRIBALYSE_Raw!$B:$B,AGRIBALYSE_Raw!S:S)*$E198,_xlfn.XLOOKUP(_xlfn.XLOOKUP(Tool_clean!$D198,'AveragePrices&amp;Codes'!$A:$A,'AveragePrices&amp;Codes'!$B:$B),AGRIBALYSE_Cooked!$C:$C,AGRIBALYSE_Cooked!T:T)*$E198),"")</f>
        <v>0</v>
      </c>
      <c r="Q198">
        <f>IFERROR(IF($F198="Raw",_xlfn.XLOOKUP(_xlfn.XLOOKUP(Tool_clean!$D198,'AveragePrices&amp;Codes'!$A:$A,'AveragePrices&amp;Codes'!$B:$B),AGRIBALYSE_Raw!$B:$B,AGRIBALYSE_Raw!T:T)*$E198,_xlfn.XLOOKUP(_xlfn.XLOOKUP(Tool_clean!$D198,'AveragePrices&amp;Codes'!$A:$A,'AveragePrices&amp;Codes'!$B:$B),AGRIBALYSE_Cooked!$C:$C,AGRIBALYSE_Cooked!U:U)*$E198),"")</f>
        <v>0</v>
      </c>
      <c r="R198">
        <f>IFERROR(IF($F198="Raw",_xlfn.XLOOKUP(_xlfn.XLOOKUP(Tool_clean!$D198,'AveragePrices&amp;Codes'!$A:$A,'AveragePrices&amp;Codes'!$B:$B),AGRIBALYSE_Raw!$B:$B,AGRIBALYSE_Raw!U:U)*$E198,_xlfn.XLOOKUP(_xlfn.XLOOKUP(Tool_clean!$D198,'AveragePrices&amp;Codes'!$A:$A,'AveragePrices&amp;Codes'!$B:$B),AGRIBALYSE_Cooked!$C:$C,AGRIBALYSE_Cooked!V:V)*$E198),"")</f>
        <v>0</v>
      </c>
      <c r="S198">
        <f>IFERROR(IF($F198="Raw",_xlfn.XLOOKUP(_xlfn.XLOOKUP(Tool_clean!$D198,'AveragePrices&amp;Codes'!$A:$A,'AveragePrices&amp;Codes'!$B:$B),AGRIBALYSE_Raw!$B:$B,AGRIBALYSE_Raw!V:V)*$E198,_xlfn.XLOOKUP(_xlfn.XLOOKUP(Tool_clean!$D198,'AveragePrices&amp;Codes'!$A:$A,'AveragePrices&amp;Codes'!$B:$B),AGRIBALYSE_Cooked!$C:$C,AGRIBALYSE_Cooked!W:W)*$E198),"")</f>
        <v>0</v>
      </c>
      <c r="T198">
        <f>IFERROR(IF($F198="Raw",_xlfn.XLOOKUP(_xlfn.XLOOKUP(Tool_clean!$D198,'AveragePrices&amp;Codes'!$A:$A,'AveragePrices&amp;Codes'!$B:$B),AGRIBALYSE_Raw!$B:$B,AGRIBALYSE_Raw!W:W)*$E198,_xlfn.XLOOKUP(_xlfn.XLOOKUP(Tool_clean!$D198,'AveragePrices&amp;Codes'!$A:$A,'AveragePrices&amp;Codes'!$B:$B),AGRIBALYSE_Cooked!$C:$C,AGRIBALYSE_Cooked!X:X)*$E198),"")</f>
        <v>0</v>
      </c>
      <c r="U198">
        <f>IFERROR(IF($F198="Raw",_xlfn.XLOOKUP(_xlfn.XLOOKUP(Tool_clean!$D198,'AveragePrices&amp;Codes'!$A:$A,'AveragePrices&amp;Codes'!$B:$B),AGRIBALYSE_Raw!$B:$B,AGRIBALYSE_Raw!X:X)*$E198,_xlfn.XLOOKUP(_xlfn.XLOOKUP(Tool_clean!$D198,'AveragePrices&amp;Codes'!$A:$A,'AveragePrices&amp;Codes'!$B:$B),AGRIBALYSE_Cooked!$C:$C,AGRIBALYSE_Cooked!Y:Y)*$E198),"")</f>
        <v>0</v>
      </c>
      <c r="V198">
        <f>IFERROR(IF($F198="Raw",_xlfn.XLOOKUP(_xlfn.XLOOKUP(Tool_clean!$D198,'AveragePrices&amp;Codes'!$A:$A,'AveragePrices&amp;Codes'!$B:$B),AGRIBALYSE_Raw!$B:$B,AGRIBALYSE_Raw!Y:Y)*$E198,_xlfn.XLOOKUP(_xlfn.XLOOKUP(Tool_clean!$D198,'AveragePrices&amp;Codes'!$A:$A,'AveragePrices&amp;Codes'!$B:$B),AGRIBALYSE_Cooked!$C:$C,AGRIBALYSE_Cooked!Z:Z)*$E198),"")</f>
        <v>0</v>
      </c>
      <c r="W198">
        <f>IFERROR(IF($F198="Raw",_xlfn.XLOOKUP(_xlfn.XLOOKUP(Tool_clean!$D198,'AveragePrices&amp;Codes'!$A:$A,'AveragePrices&amp;Codes'!$B:$B),AGRIBALYSE_Raw!$B:$B,AGRIBALYSE_Raw!Z:Z)*$E198,_xlfn.XLOOKUP(_xlfn.XLOOKUP(Tool_clean!$D198,'AveragePrices&amp;Codes'!$A:$A,'AveragePrices&amp;Codes'!$B:$B),AGRIBALYSE_Cooked!$C:$C,AGRIBALYSE_Cooked!AA:AA)*$E198),"")</f>
        <v>0</v>
      </c>
      <c r="X198">
        <f>IFERROR(IF($F198="Raw",_xlfn.XLOOKUP(_xlfn.XLOOKUP(Tool_clean!$D198,'AveragePrices&amp;Codes'!$A:$A,'AveragePrices&amp;Codes'!$B:$B),AGRIBALYSE_Raw!$B:$B,AGRIBALYSE_Raw!AA:AA)*$E198,_xlfn.XLOOKUP(_xlfn.XLOOKUP(Tool_clean!$D198,'AveragePrices&amp;Codes'!$A:$A,'AveragePrices&amp;Codes'!$B:$B),AGRIBALYSE_Cooked!$C:$C,AGRIBALYSE_Cooked!AB:AB)*$E198),"")</f>
        <v>0</v>
      </c>
      <c r="Y198">
        <f>IFERROR(IF($F198="Raw",_xlfn.XLOOKUP(_xlfn.XLOOKUP(Tool_clean!$D198,'AveragePrices&amp;Codes'!$A:$A,'AveragePrices&amp;Codes'!$B:$B),AGRIBALYSE_Raw!$B:$B,AGRIBALYSE_Raw!AB:AB)*$E198,_xlfn.XLOOKUP(_xlfn.XLOOKUP(Tool_clean!$D198,'AveragePrices&amp;Codes'!$A:$A,'AveragePrices&amp;Codes'!$B:$B),AGRIBALYSE_Cooked!$C:$C,AGRIBALYSE_Cooked!AC:AC)*$E198),"")</f>
        <v>0</v>
      </c>
      <c r="Z198">
        <f>IFERROR(IF($F198="Raw",_xlfn.XLOOKUP(_xlfn.XLOOKUP(Tool_clean!$D198,'AveragePrices&amp;Codes'!$A:$A,'AveragePrices&amp;Codes'!$B:$B),AGRIBALYSE_Raw!$B:$B,AGRIBALYSE_Raw!AC:AC)*$E198,_xlfn.XLOOKUP(_xlfn.XLOOKUP(Tool_clean!$D198,'AveragePrices&amp;Codes'!$A:$A,'AveragePrices&amp;Codes'!$B:$B),AGRIBALYSE_Cooked!$C:$C,AGRIBALYSE_Cooked!AD:AD)*$E198),"")</f>
        <v>0</v>
      </c>
      <c r="AA198">
        <f>IFERROR(IF($F198="Raw",_xlfn.XLOOKUP(_xlfn.XLOOKUP(Tool_clean!$D198,'AveragePrices&amp;Codes'!$A:$A,'AveragePrices&amp;Codes'!$B:$B),AGRIBALYSE_Raw!$B:$B,AGRIBALYSE_Raw!AD:AD)*$E198,_xlfn.XLOOKUP(_xlfn.XLOOKUP(Tool_clean!$D198,'AveragePrices&amp;Codes'!$A:$A,'AveragePrices&amp;Codes'!$B:$B),AGRIBALYSE_Cooked!$C:$C,AGRIBALYSE_Cooked!AE:AE)*$E198),"")</f>
        <v>0</v>
      </c>
      <c r="AB198" t="str" cm="1">
        <f t="array" ref="AB198">IFERROR(_xlfn.XLOOKUP(Tool_clean!$F198&amp;$E$2,'Cooking methods'!$A:$A&amp;'Cooking methods'!$B:$B,'Cooking methods'!C:C)*$E198,"")</f>
        <v/>
      </c>
      <c r="AC198" t="str" cm="1">
        <f t="array" ref="AC198">IFERROR(_xlfn.XLOOKUP(Tool_clean!$F198&amp;$E$2,'Cooking methods'!$A:$A&amp;'Cooking methods'!$B:$B,'Cooking methods'!D:D)*$E198,"")</f>
        <v/>
      </c>
      <c r="AD198" t="str" cm="1">
        <f t="array" ref="AD198">IFERROR(_xlfn.XLOOKUP(Tool_clean!$F198&amp;$E$2,'Cooking methods'!$A:$A&amp;'Cooking methods'!$B:$B,'Cooking methods'!E:E)*$E198,"")</f>
        <v/>
      </c>
      <c r="AE198" t="str" cm="1">
        <f t="array" ref="AE198">IFERROR(_xlfn.XLOOKUP(Tool_clean!$F198&amp;$E$2,'Cooking methods'!$A:$A&amp;'Cooking methods'!$B:$B,'Cooking methods'!F:F)*$E198,"")</f>
        <v/>
      </c>
      <c r="AF198" t="str" cm="1">
        <f t="array" ref="AF198">IFERROR(_xlfn.XLOOKUP(Tool_clean!$F198&amp;$E$2,'Cooking methods'!$A:$A&amp;'Cooking methods'!$B:$B,'Cooking methods'!G:G)*$E198,"")</f>
        <v/>
      </c>
      <c r="AG198" t="str" cm="1">
        <f t="array" ref="AG198">IFERROR(_xlfn.XLOOKUP(Tool_clean!$F198&amp;$E$2,'Cooking methods'!$A:$A&amp;'Cooking methods'!$B:$B,'Cooking methods'!H:H)*$E198,"")</f>
        <v/>
      </c>
      <c r="AH198" t="str" cm="1">
        <f t="array" ref="AH198">IFERROR(_xlfn.XLOOKUP(Tool_clean!$F198&amp;$E$2,'Cooking methods'!$A:$A&amp;'Cooking methods'!$B:$B,'Cooking methods'!I:I)*$E198,"")</f>
        <v/>
      </c>
      <c r="AI198" t="str" cm="1">
        <f t="array" ref="AI198">IFERROR(_xlfn.XLOOKUP(Tool_clean!$F198&amp;$E$2,'Cooking methods'!$A:$A&amp;'Cooking methods'!$B:$B,'Cooking methods'!J:J)*$E198,"")</f>
        <v/>
      </c>
      <c r="AJ198" t="str" cm="1">
        <f t="array" ref="AJ198">IFERROR(_xlfn.XLOOKUP(Tool_clean!$F198&amp;$E$2,'Cooking methods'!$A:$A&amp;'Cooking methods'!$B:$B,'Cooking methods'!K:K)*$E198,"")</f>
        <v/>
      </c>
      <c r="AK198" t="str" cm="1">
        <f t="array" ref="AK198">IFERROR(_xlfn.XLOOKUP(Tool_clean!$F198&amp;$E$2,'Cooking methods'!$A:$A&amp;'Cooking methods'!$B:$B,'Cooking methods'!L:L)*$E198,"")</f>
        <v/>
      </c>
      <c r="AL198" t="str" cm="1">
        <f t="array" ref="AL198">IFERROR(_xlfn.XLOOKUP(Tool_clean!$F198&amp;$E$2,'Cooking methods'!$A:$A&amp;'Cooking methods'!$B:$B,'Cooking methods'!M:M)*$E198,"")</f>
        <v/>
      </c>
      <c r="AM198" t="str" cm="1">
        <f t="array" ref="AM198">IFERROR(_xlfn.XLOOKUP(Tool_clean!$F198&amp;$E$2,'Cooking methods'!$A:$A&amp;'Cooking methods'!$B:$B,'Cooking methods'!N:N)*$E198,"")</f>
        <v/>
      </c>
      <c r="AN198" t="str" cm="1">
        <f t="array" ref="AN198">IFERROR(_xlfn.XLOOKUP(Tool_clean!$F198&amp;$E$2,'Cooking methods'!$A:$A&amp;'Cooking methods'!$B:$B,'Cooking methods'!O:O)*$E198,"")</f>
        <v/>
      </c>
      <c r="AO198" t="str" cm="1">
        <f t="array" ref="AO198">IFERROR(_xlfn.XLOOKUP(Tool_clean!$F198&amp;$E$2,'Cooking methods'!$A:$A&amp;'Cooking methods'!$B:$B,'Cooking methods'!P:P)*$E198,"")</f>
        <v/>
      </c>
      <c r="AP198" t="str" cm="1">
        <f t="array" ref="AP198">IFERROR(_xlfn.XLOOKUP(Tool_clean!$F198&amp;$E$2,'Cooking methods'!$A:$A&amp;'Cooking methods'!$B:$B,'Cooking methods'!Q:Q)*$E198,"")</f>
        <v/>
      </c>
      <c r="AQ198" t="str" cm="1">
        <f t="array" ref="AQ198">IFERROR(_xlfn.XLOOKUP(Tool_clean!$F198&amp;$E$2,'Cooking methods'!$A:$A&amp;'Cooking methods'!$B:$B,'Cooking methods'!R:R)*$E198,"")</f>
        <v/>
      </c>
      <c r="AR198" t="str" cm="1">
        <f t="array" ref="AR198">IFERROR(_xlfn.XLOOKUP(Tool_clean!$G198&amp;$E$2,'Waste management'!$A:$A&amp;'Waste management'!$B:$B,'Waste management'!C:C)*$E198,"")</f>
        <v/>
      </c>
      <c r="AS198" t="str" cm="1">
        <f t="array" ref="AS198">IFERROR(_xlfn.XLOOKUP(Tool_clean!$G198&amp;$E$2,'Waste management'!$A:$A&amp;'Waste management'!$B:$B,'Waste management'!D:D)*$E198,"")</f>
        <v/>
      </c>
      <c r="AT198" t="str" cm="1">
        <f t="array" ref="AT198">IFERROR(_xlfn.XLOOKUP(Tool_clean!$G198&amp;$E$2,'Waste management'!$A:$A&amp;'Waste management'!$B:$B,'Waste management'!E:E)*$E198,"")</f>
        <v/>
      </c>
      <c r="AU198" t="str" cm="1">
        <f t="array" ref="AU198">IFERROR(_xlfn.XLOOKUP(Tool_clean!$G198&amp;$E$2,'Waste management'!$A:$A&amp;'Waste management'!$B:$B,'Waste management'!F:F)*$E198,"")</f>
        <v/>
      </c>
      <c r="AV198" t="str" cm="1">
        <f t="array" ref="AV198">IFERROR(_xlfn.XLOOKUP(Tool_clean!$G198&amp;$E$2,'Waste management'!$A:$A&amp;'Waste management'!$B:$B,'Waste management'!G:G)*$E198,"")</f>
        <v/>
      </c>
      <c r="AW198" t="str" cm="1">
        <f t="array" ref="AW198">IFERROR(_xlfn.XLOOKUP(Tool_clean!$G198&amp;$E$2,'Waste management'!$A:$A&amp;'Waste management'!$B:$B,'Waste management'!H:H)*$E198,"")</f>
        <v/>
      </c>
      <c r="AX198" t="str" cm="1">
        <f t="array" ref="AX198">IFERROR(_xlfn.XLOOKUP(Tool_clean!$G198&amp;$E$2,'Waste management'!$A:$A&amp;'Waste management'!$B:$B,'Waste management'!I:I)*$E198,"")</f>
        <v/>
      </c>
      <c r="AY198" t="str" cm="1">
        <f t="array" ref="AY198">IFERROR(_xlfn.XLOOKUP(Tool_clean!$G198&amp;$E$2,'Waste management'!$A:$A&amp;'Waste management'!$B:$B,'Waste management'!J:J)*$E198,"")</f>
        <v/>
      </c>
      <c r="AZ198" t="str" cm="1">
        <f t="array" ref="AZ198">IFERROR(_xlfn.XLOOKUP(Tool_clean!$G198&amp;$E$2,'Waste management'!$A:$A&amp;'Waste management'!$B:$B,'Waste management'!K:K)*$E198,"")</f>
        <v/>
      </c>
      <c r="BA198" t="str" cm="1">
        <f t="array" ref="BA198">IFERROR(_xlfn.XLOOKUP(Tool_clean!$G198&amp;$E$2,'Waste management'!$A:$A&amp;'Waste management'!$B:$B,'Waste management'!L:L)*$E198,"")</f>
        <v/>
      </c>
      <c r="BB198" t="str" cm="1">
        <f t="array" ref="BB198">IFERROR(_xlfn.XLOOKUP(Tool_clean!$G198&amp;$E$2,'Waste management'!$A:$A&amp;'Waste management'!$B:$B,'Waste management'!M:M)*$E198,"")</f>
        <v/>
      </c>
      <c r="BC198" t="str" cm="1">
        <f t="array" ref="BC198">IFERROR(_xlfn.XLOOKUP(Tool_clean!$G198&amp;$E$2,'Waste management'!$A:$A&amp;'Waste management'!$B:$B,'Waste management'!N:N)*$E198,"")</f>
        <v/>
      </c>
      <c r="BD198" t="str" cm="1">
        <f t="array" ref="BD198">IFERROR(_xlfn.XLOOKUP(Tool_clean!$G198&amp;$E$2,'Waste management'!$A:$A&amp;'Waste management'!$B:$B,'Waste management'!O:O)*$E198,"")</f>
        <v/>
      </c>
      <c r="BE198" t="str" cm="1">
        <f t="array" ref="BE198">IFERROR(_xlfn.XLOOKUP(Tool_clean!$G198&amp;$E$2,'Waste management'!$A:$A&amp;'Waste management'!$B:$B,'Waste management'!P:P)*$E198,"")</f>
        <v/>
      </c>
      <c r="BF198" t="str" cm="1">
        <f t="array" ref="BF198">IFERROR(_xlfn.XLOOKUP(Tool_clean!$G198&amp;$E$2,'Waste management'!$A:$A&amp;'Waste management'!$B:$B,'Waste management'!Q:Q)*$E198,"")</f>
        <v/>
      </c>
      <c r="BG198" t="str" cm="1">
        <f t="array" ref="BG198">IFERROR(_xlfn.XLOOKUP(Tool_clean!$G198&amp;$E$2,'Waste management'!$A:$A&amp;'Waste management'!$B:$B,'Waste management'!R:R)*$E198,"")</f>
        <v/>
      </c>
      <c r="BH198" t="str">
        <f>IFERROR((L198+AR198+AB198)*_xlfn.XLOOKUP(Tool_clean!BH$4,Monetization_Factors!$A:$A,Monetization_Factors!$D:$D),"")</f>
        <v/>
      </c>
      <c r="BI198" t="str">
        <f>IFERROR((M198+AS198+AC198)*_xlfn.XLOOKUP(Tool_clean!BI$4,Monetization_Factors!$A:$A,Monetization_Factors!$D:$D),"")</f>
        <v/>
      </c>
      <c r="BJ198" t="str">
        <f>IFERROR((N198+AT198+AD198)*_xlfn.XLOOKUP(Tool_clean!BJ$4,Monetization_Factors!$A:$A,Monetization_Factors!$D:$D),"")</f>
        <v/>
      </c>
      <c r="BK198" t="str">
        <f>IFERROR((O198+AU198+AE198)*_xlfn.XLOOKUP(Tool_clean!BK$4,Monetization_Factors!$A:$A,Monetization_Factors!$D:$D),"")</f>
        <v/>
      </c>
      <c r="BL198" t="str">
        <f>IFERROR((P198+AV198+AF198)*_xlfn.XLOOKUP(Tool_clean!BL$4,Monetization_Factors!$A:$A,Monetization_Factors!$D:$D),"")</f>
        <v/>
      </c>
      <c r="BM198" t="str">
        <f>IFERROR((Q198+AW198+AG198)*_xlfn.XLOOKUP(Tool_clean!BM$4,Monetization_Factors!$A:$A,Monetization_Factors!$D:$D),"")</f>
        <v/>
      </c>
      <c r="BN198" t="str">
        <f>IFERROR((R198+AX198+AH198)*_xlfn.XLOOKUP(Tool_clean!BN$4,Monetization_Factors!$A:$A,Monetization_Factors!$D:$D),"")</f>
        <v/>
      </c>
      <c r="BO198" t="str">
        <f>IFERROR((S198+AY198+AI198)*_xlfn.XLOOKUP(Tool_clean!BO$4,Monetization_Factors!$A:$A,Monetization_Factors!$D:$D),"")</f>
        <v/>
      </c>
      <c r="BP198" t="str">
        <f>IFERROR((T198+AZ198+AJ198)*_xlfn.XLOOKUP(Tool_clean!BP$4,Monetization_Factors!$A:$A,Monetization_Factors!$D:$D),"")</f>
        <v/>
      </c>
      <c r="BQ198" t="str">
        <f>IFERROR((U198+BA198+AK198)*_xlfn.XLOOKUP(Tool_clean!BQ$4,Monetization_Factors!$A:$A,Monetization_Factors!$D:$D),"")</f>
        <v/>
      </c>
      <c r="BR198" t="str">
        <f>IFERROR((V198+BB198+AL198)*_xlfn.XLOOKUP(Tool_clean!BR$4,Monetization_Factors!$A:$A,Monetization_Factors!$D:$D),"")</f>
        <v/>
      </c>
      <c r="BS198" t="str">
        <f>IFERROR((W198+BC198+AM198)*_xlfn.XLOOKUP(Tool_clean!BS$4,Monetization_Factors!$A:$A,Monetization_Factors!$D:$D),"")</f>
        <v/>
      </c>
      <c r="BT198" t="str">
        <f>IFERROR((X198+BD198+AN198)*_xlfn.XLOOKUP(Tool_clean!BT$4,Monetization_Factors!$A:$A,Monetization_Factors!$D:$D),"")</f>
        <v/>
      </c>
      <c r="BU198" t="str">
        <f>IFERROR((Y198+BE198+AO198)*_xlfn.XLOOKUP(Tool_clean!BU$4,Monetization_Factors!$A:$A,Monetization_Factors!$D:$D),"")</f>
        <v/>
      </c>
      <c r="BV198" t="str">
        <f>IFERROR((Z198+BF198+AP198)*_xlfn.XLOOKUP(Tool_clean!BV$4,Monetization_Factors!$A:$A,Monetization_Factors!$D:$D),"")</f>
        <v/>
      </c>
      <c r="BW198" t="str">
        <f>IFERROR((AA198+BG198+AQ198)*_xlfn.XLOOKUP(Tool_clean!BW$4,Monetization_Factors!$A:$A,Monetization_Factors!$D:$D),"")</f>
        <v/>
      </c>
      <c r="BX198" s="38" t="str" cm="1">
        <f t="array" ref="BX198">IFERROR(_xlfn.IFS(I198&gt;0,I198*E198,I198="",J198*E198),"")</f>
        <v/>
      </c>
      <c r="BY198" s="38">
        <f t="shared" ref="BY198:BY200" si="261">IFERROR(SUM(BH198:BP198,BS198:BW198),"")</f>
        <v>0</v>
      </c>
      <c r="BZ198" s="38" t="str">
        <f t="shared" ref="BZ198:BZ200" si="262">IFERROR(BY198+BX198,BX198)</f>
        <v/>
      </c>
      <c r="CA198" s="38" t="str">
        <f t="shared" ref="CA198:CA200" si="263">IFERROR(BZ198/$F$2,"")</f>
        <v/>
      </c>
      <c r="CB198" t="str">
        <f t="shared" si="230"/>
        <v/>
      </c>
      <c r="CC198" t="str">
        <f t="shared" si="231"/>
        <v/>
      </c>
      <c r="CD198" t="str">
        <f t="shared" si="232"/>
        <v/>
      </c>
      <c r="CE198" t="str">
        <f t="shared" si="233"/>
        <v/>
      </c>
      <c r="CF198" t="str">
        <f t="shared" si="234"/>
        <v/>
      </c>
      <c r="CG198" t="str">
        <f t="shared" si="235"/>
        <v/>
      </c>
      <c r="CH198" t="str">
        <f t="shared" si="236"/>
        <v/>
      </c>
      <c r="CI198" t="str">
        <f t="shared" si="237"/>
        <v/>
      </c>
      <c r="CJ198" t="str">
        <f t="shared" si="238"/>
        <v/>
      </c>
      <c r="CK198" t="str">
        <f t="shared" si="239"/>
        <v/>
      </c>
      <c r="CL198" t="str">
        <f t="shared" si="240"/>
        <v/>
      </c>
      <c r="CM198" t="str">
        <f t="shared" si="241"/>
        <v/>
      </c>
      <c r="CN198" t="str">
        <f t="shared" si="242"/>
        <v/>
      </c>
      <c r="CO198" t="str">
        <f t="shared" si="243"/>
        <v/>
      </c>
      <c r="CP198" t="str">
        <f t="shared" si="244"/>
        <v/>
      </c>
      <c r="CQ198" t="str">
        <f t="shared" si="213"/>
        <v/>
      </c>
      <c r="CR198" t="str">
        <f t="shared" si="245"/>
        <v/>
      </c>
      <c r="CS198" t="str">
        <f t="shared" si="246"/>
        <v/>
      </c>
      <c r="CT198" t="str">
        <f t="shared" si="247"/>
        <v/>
      </c>
      <c r="CU198" t="str">
        <f t="shared" si="248"/>
        <v/>
      </c>
      <c r="CV198" t="str">
        <f t="shared" si="249"/>
        <v/>
      </c>
      <c r="CW198" t="str">
        <f t="shared" si="250"/>
        <v/>
      </c>
      <c r="CX198" t="str">
        <f t="shared" si="251"/>
        <v/>
      </c>
      <c r="CY198" t="str">
        <f t="shared" si="252"/>
        <v/>
      </c>
      <c r="CZ198" t="str">
        <f t="shared" si="253"/>
        <v/>
      </c>
      <c r="DA198" t="str">
        <f t="shared" si="254"/>
        <v/>
      </c>
      <c r="DB198" t="str">
        <f t="shared" si="255"/>
        <v/>
      </c>
      <c r="DC198" t="str">
        <f t="shared" si="256"/>
        <v/>
      </c>
      <c r="DD198" t="str">
        <f t="shared" si="257"/>
        <v/>
      </c>
      <c r="DE198" t="str">
        <f t="shared" si="258"/>
        <v/>
      </c>
      <c r="DF198" t="str">
        <f t="shared" si="259"/>
        <v/>
      </c>
      <c r="DG198" t="str">
        <f t="shared" si="229"/>
        <v/>
      </c>
      <c r="DH198" s="5" t="str">
        <f>IFERROR((CR198*$B$2*(1-$H198)*('CAR.CAP_per person'!B$2))/(_xlfn.XLOOKUP($E$2,EU_countries_GDP!$A$2:$A$29,EU_countries_GDP!$E$2:$E$29)),"")</f>
        <v/>
      </c>
      <c r="DI198" s="5" t="str">
        <f>IFERROR((CS198*$B$2*(1-$H198)*('CAR.CAP_per person'!C$2))/(_xlfn.XLOOKUP($E$2,EU_countries_GDP!$A$2:$A$29,EU_countries_GDP!$E$2:$E$29)),"")</f>
        <v/>
      </c>
      <c r="DJ198" s="5" t="str">
        <f>IFERROR((CT198*$B$2*(1-$H198)*('CAR.CAP_per person'!D$2))/(_xlfn.XLOOKUP($E$2,EU_countries_GDP!$A$2:$A$29,EU_countries_GDP!$E$2:$E$29)),"")</f>
        <v/>
      </c>
      <c r="DK198" s="5" t="str">
        <f>IFERROR((CU198*$B$2*(1-$H198)*('CAR.CAP_per person'!E$2))/(_xlfn.XLOOKUP($E$2,EU_countries_GDP!$A$2:$A$29,EU_countries_GDP!$E$2:$E$29)),"")</f>
        <v/>
      </c>
      <c r="DL198" s="5" t="str">
        <f>IFERROR((CV198*$B$2*(1-$H198)*('CAR.CAP_per person'!F$2))/(_xlfn.XLOOKUP($E$2,EU_countries_GDP!$A$2:$A$29,EU_countries_GDP!$E$2:$E$29)),"")</f>
        <v/>
      </c>
      <c r="DM198" s="5" t="str">
        <f>IFERROR((CW198*$B$2*(1-$H198)*('CAR.CAP_per person'!G$2))/(_xlfn.XLOOKUP($E$2,EU_countries_GDP!$A$2:$A$29,EU_countries_GDP!$E$2:$E$29)),"")</f>
        <v/>
      </c>
      <c r="DN198" s="5" t="str">
        <f>IFERROR((CX198*$B$2*(1-$H198)*('CAR.CAP_per person'!H$2))/(_xlfn.XLOOKUP($E$2,EU_countries_GDP!$A$2:$A$29,EU_countries_GDP!$E$2:$E$29)),"")</f>
        <v/>
      </c>
      <c r="DO198" s="5" t="str">
        <f>IFERROR((CY198*$B$2*(1-$H198)*('CAR.CAP_per person'!I$2))/(_xlfn.XLOOKUP($E$2,EU_countries_GDP!$A$2:$A$29,EU_countries_GDP!$E$2:$E$29)),"")</f>
        <v/>
      </c>
      <c r="DP198" s="5" t="str">
        <f>IFERROR((CZ198*$B$2*(1-$H198)*('CAR.CAP_per person'!J$2))/(_xlfn.XLOOKUP($E$2,EU_countries_GDP!$A$2:$A$29,EU_countries_GDP!$E$2:$E$29)),"")</f>
        <v/>
      </c>
      <c r="DQ198" s="5" t="str">
        <f>IFERROR((DA198*$B$2*(1-$H198)*('CAR.CAP_per person'!K$2))/(_xlfn.XLOOKUP($E$2,EU_countries_GDP!$A$2:$A$29,EU_countries_GDP!$E$2:$E$29)),"")</f>
        <v/>
      </c>
      <c r="DR198" s="5" t="str">
        <f>IFERROR((DB198*$B$2*(1-$H198)*('CAR.CAP_per person'!L$2))/(_xlfn.XLOOKUP($E$2,EU_countries_GDP!$A$2:$A$29,EU_countries_GDP!$E$2:$E$29)),"")</f>
        <v/>
      </c>
      <c r="DS198" s="5" t="str">
        <f>IFERROR((DC198*$B$2*(1-$H198)*('CAR.CAP_per person'!M$2))/(_xlfn.XLOOKUP($E$2,EU_countries_GDP!$A$2:$A$29,EU_countries_GDP!$E$2:$E$29)),"")</f>
        <v/>
      </c>
      <c r="DT198" s="5" t="str">
        <f>IFERROR((DD198*$B$2*(1-$H198)*('CAR.CAP_per person'!N$2))/(_xlfn.XLOOKUP($E$2,EU_countries_GDP!$A$2:$A$29,EU_countries_GDP!$E$2:$E$29)),"")</f>
        <v/>
      </c>
      <c r="DU198" s="5" t="str">
        <f>IFERROR((DE198*$B$2*(1-$H198)*('CAR.CAP_per person'!O$2))/(_xlfn.XLOOKUP($E$2,EU_countries_GDP!$A$2:$A$29,EU_countries_GDP!$E$2:$E$29)),"")</f>
        <v/>
      </c>
      <c r="DV198" s="5" t="str">
        <f>IFERROR((DF198*$B$2*(1-$H198)*('CAR.CAP_per person'!P$2))/(_xlfn.XLOOKUP($E$2,EU_countries_GDP!$A$2:$A$29,EU_countries_GDP!$E$2:$E$29)),"")</f>
        <v/>
      </c>
      <c r="DW198" s="5" t="str">
        <f>IFERROR((DG198*$B$2*(1-$H198)*('CAR.CAP_per person'!Q$2))/(_xlfn.XLOOKUP($E$2,EU_countries_GDP!$A$2:$A$29,EU_countries_GDP!$E$2:$E$29)),"")</f>
        <v/>
      </c>
    </row>
    <row r="199" spans="2:127">
      <c r="B199" t="str">
        <f>_xlfn.XLOOKUP(D199,Table5[Ingredient],Table5[Category],"",FALSE)</f>
        <v/>
      </c>
      <c r="C199" s="33"/>
      <c r="D199" s="33"/>
      <c r="E199" s="33"/>
      <c r="F199" s="33"/>
      <c r="G199" s="33"/>
      <c r="H199" s="33"/>
      <c r="I199" s="33"/>
      <c r="J199" s="37" t="str">
        <f>IFERROR(INDEX('AveragePrices&amp;Codes'!G:AG, MATCH($D199, 'AveragePrices&amp;Codes'!$A:$A, 0), MATCH(Tool_clean!$E$2, 'AveragePrices&amp;Codes'!$G$1:$AG$1, 0)),"")</f>
        <v/>
      </c>
      <c r="K199" s="37" t="str">
        <f t="shared" si="260"/>
        <v/>
      </c>
      <c r="L199">
        <f>IFERROR(IF($F199="Raw",_xlfn.XLOOKUP(_xlfn.XLOOKUP(Tool_clean!$D199,'AveragePrices&amp;Codes'!$A:$A,'AveragePrices&amp;Codes'!$B:$B),AGRIBALYSE_Raw!$B:$B,AGRIBALYSE_Raw!O:O)*$E199,_xlfn.XLOOKUP(_xlfn.XLOOKUP(Tool_clean!$D199,'AveragePrices&amp;Codes'!$A:$A,'AveragePrices&amp;Codes'!$B:$B),AGRIBALYSE_Cooked!$C:$C,AGRIBALYSE_Cooked!P:P)*$E199),"")</f>
        <v>0</v>
      </c>
      <c r="M199">
        <f>IFERROR(IF($F199="Raw",_xlfn.XLOOKUP(_xlfn.XLOOKUP(Tool_clean!$D199,'AveragePrices&amp;Codes'!$A:$A,'AveragePrices&amp;Codes'!$B:$B),AGRIBALYSE_Raw!$B:$B,AGRIBALYSE_Raw!P:P)*$E199,_xlfn.XLOOKUP(_xlfn.XLOOKUP(Tool_clean!$D199,'AveragePrices&amp;Codes'!$A:$A,'AveragePrices&amp;Codes'!$B:$B),AGRIBALYSE_Cooked!$C:$C,AGRIBALYSE_Cooked!Q:Q)*$E199),"")</f>
        <v>0</v>
      </c>
      <c r="N199">
        <f>IFERROR(IF($F199="Raw",_xlfn.XLOOKUP(_xlfn.XLOOKUP(Tool_clean!$D199,'AveragePrices&amp;Codes'!$A:$A,'AveragePrices&amp;Codes'!$B:$B),AGRIBALYSE_Raw!$B:$B,AGRIBALYSE_Raw!Q:Q)*$E199,_xlfn.XLOOKUP(_xlfn.XLOOKUP(Tool_clean!$D199,'AveragePrices&amp;Codes'!$A:$A,'AveragePrices&amp;Codes'!$B:$B),AGRIBALYSE_Cooked!$C:$C,AGRIBALYSE_Cooked!R:R)*$E199),"")</f>
        <v>0</v>
      </c>
      <c r="O199">
        <f>IFERROR(IF($F199="Raw",_xlfn.XLOOKUP(_xlfn.XLOOKUP(Tool_clean!$D199,'AveragePrices&amp;Codes'!$A:$A,'AveragePrices&amp;Codes'!$B:$B),AGRIBALYSE_Raw!$B:$B,AGRIBALYSE_Raw!R:R)*$E199,_xlfn.XLOOKUP(_xlfn.XLOOKUP(Tool_clean!$D199,'AveragePrices&amp;Codes'!$A:$A,'AveragePrices&amp;Codes'!$B:$B),AGRIBALYSE_Cooked!$C:$C,AGRIBALYSE_Cooked!S:S)*$E199),"")</f>
        <v>0</v>
      </c>
      <c r="P199">
        <f>IFERROR(IF($F199="Raw",_xlfn.XLOOKUP(_xlfn.XLOOKUP(Tool_clean!$D199,'AveragePrices&amp;Codes'!$A:$A,'AveragePrices&amp;Codes'!$B:$B),AGRIBALYSE_Raw!$B:$B,AGRIBALYSE_Raw!S:S)*$E199,_xlfn.XLOOKUP(_xlfn.XLOOKUP(Tool_clean!$D199,'AveragePrices&amp;Codes'!$A:$A,'AveragePrices&amp;Codes'!$B:$B),AGRIBALYSE_Cooked!$C:$C,AGRIBALYSE_Cooked!T:T)*$E199),"")</f>
        <v>0</v>
      </c>
      <c r="Q199">
        <f>IFERROR(IF($F199="Raw",_xlfn.XLOOKUP(_xlfn.XLOOKUP(Tool_clean!$D199,'AveragePrices&amp;Codes'!$A:$A,'AveragePrices&amp;Codes'!$B:$B),AGRIBALYSE_Raw!$B:$B,AGRIBALYSE_Raw!T:T)*$E199,_xlfn.XLOOKUP(_xlfn.XLOOKUP(Tool_clean!$D199,'AveragePrices&amp;Codes'!$A:$A,'AveragePrices&amp;Codes'!$B:$B),AGRIBALYSE_Cooked!$C:$C,AGRIBALYSE_Cooked!U:U)*$E199),"")</f>
        <v>0</v>
      </c>
      <c r="R199">
        <f>IFERROR(IF($F199="Raw",_xlfn.XLOOKUP(_xlfn.XLOOKUP(Tool_clean!$D199,'AveragePrices&amp;Codes'!$A:$A,'AveragePrices&amp;Codes'!$B:$B),AGRIBALYSE_Raw!$B:$B,AGRIBALYSE_Raw!U:U)*$E199,_xlfn.XLOOKUP(_xlfn.XLOOKUP(Tool_clean!$D199,'AveragePrices&amp;Codes'!$A:$A,'AveragePrices&amp;Codes'!$B:$B),AGRIBALYSE_Cooked!$C:$C,AGRIBALYSE_Cooked!V:V)*$E199),"")</f>
        <v>0</v>
      </c>
      <c r="S199">
        <f>IFERROR(IF($F199="Raw",_xlfn.XLOOKUP(_xlfn.XLOOKUP(Tool_clean!$D199,'AveragePrices&amp;Codes'!$A:$A,'AveragePrices&amp;Codes'!$B:$B),AGRIBALYSE_Raw!$B:$B,AGRIBALYSE_Raw!V:V)*$E199,_xlfn.XLOOKUP(_xlfn.XLOOKUP(Tool_clean!$D199,'AveragePrices&amp;Codes'!$A:$A,'AveragePrices&amp;Codes'!$B:$B),AGRIBALYSE_Cooked!$C:$C,AGRIBALYSE_Cooked!W:W)*$E199),"")</f>
        <v>0</v>
      </c>
      <c r="T199">
        <f>IFERROR(IF($F199="Raw",_xlfn.XLOOKUP(_xlfn.XLOOKUP(Tool_clean!$D199,'AveragePrices&amp;Codes'!$A:$A,'AveragePrices&amp;Codes'!$B:$B),AGRIBALYSE_Raw!$B:$B,AGRIBALYSE_Raw!W:W)*$E199,_xlfn.XLOOKUP(_xlfn.XLOOKUP(Tool_clean!$D199,'AveragePrices&amp;Codes'!$A:$A,'AveragePrices&amp;Codes'!$B:$B),AGRIBALYSE_Cooked!$C:$C,AGRIBALYSE_Cooked!X:X)*$E199),"")</f>
        <v>0</v>
      </c>
      <c r="U199">
        <f>IFERROR(IF($F199="Raw",_xlfn.XLOOKUP(_xlfn.XLOOKUP(Tool_clean!$D199,'AveragePrices&amp;Codes'!$A:$A,'AveragePrices&amp;Codes'!$B:$B),AGRIBALYSE_Raw!$B:$B,AGRIBALYSE_Raw!X:X)*$E199,_xlfn.XLOOKUP(_xlfn.XLOOKUP(Tool_clean!$D199,'AveragePrices&amp;Codes'!$A:$A,'AveragePrices&amp;Codes'!$B:$B),AGRIBALYSE_Cooked!$C:$C,AGRIBALYSE_Cooked!Y:Y)*$E199),"")</f>
        <v>0</v>
      </c>
      <c r="V199">
        <f>IFERROR(IF($F199="Raw",_xlfn.XLOOKUP(_xlfn.XLOOKUP(Tool_clean!$D199,'AveragePrices&amp;Codes'!$A:$A,'AveragePrices&amp;Codes'!$B:$B),AGRIBALYSE_Raw!$B:$B,AGRIBALYSE_Raw!Y:Y)*$E199,_xlfn.XLOOKUP(_xlfn.XLOOKUP(Tool_clean!$D199,'AveragePrices&amp;Codes'!$A:$A,'AveragePrices&amp;Codes'!$B:$B),AGRIBALYSE_Cooked!$C:$C,AGRIBALYSE_Cooked!Z:Z)*$E199),"")</f>
        <v>0</v>
      </c>
      <c r="W199">
        <f>IFERROR(IF($F199="Raw",_xlfn.XLOOKUP(_xlfn.XLOOKUP(Tool_clean!$D199,'AveragePrices&amp;Codes'!$A:$A,'AveragePrices&amp;Codes'!$B:$B),AGRIBALYSE_Raw!$B:$B,AGRIBALYSE_Raw!Z:Z)*$E199,_xlfn.XLOOKUP(_xlfn.XLOOKUP(Tool_clean!$D199,'AveragePrices&amp;Codes'!$A:$A,'AveragePrices&amp;Codes'!$B:$B),AGRIBALYSE_Cooked!$C:$C,AGRIBALYSE_Cooked!AA:AA)*$E199),"")</f>
        <v>0</v>
      </c>
      <c r="X199">
        <f>IFERROR(IF($F199="Raw",_xlfn.XLOOKUP(_xlfn.XLOOKUP(Tool_clean!$D199,'AveragePrices&amp;Codes'!$A:$A,'AveragePrices&amp;Codes'!$B:$B),AGRIBALYSE_Raw!$B:$B,AGRIBALYSE_Raw!AA:AA)*$E199,_xlfn.XLOOKUP(_xlfn.XLOOKUP(Tool_clean!$D199,'AveragePrices&amp;Codes'!$A:$A,'AveragePrices&amp;Codes'!$B:$B),AGRIBALYSE_Cooked!$C:$C,AGRIBALYSE_Cooked!AB:AB)*$E199),"")</f>
        <v>0</v>
      </c>
      <c r="Y199">
        <f>IFERROR(IF($F199="Raw",_xlfn.XLOOKUP(_xlfn.XLOOKUP(Tool_clean!$D199,'AveragePrices&amp;Codes'!$A:$A,'AveragePrices&amp;Codes'!$B:$B),AGRIBALYSE_Raw!$B:$B,AGRIBALYSE_Raw!AB:AB)*$E199,_xlfn.XLOOKUP(_xlfn.XLOOKUP(Tool_clean!$D199,'AveragePrices&amp;Codes'!$A:$A,'AveragePrices&amp;Codes'!$B:$B),AGRIBALYSE_Cooked!$C:$C,AGRIBALYSE_Cooked!AC:AC)*$E199),"")</f>
        <v>0</v>
      </c>
      <c r="Z199">
        <f>IFERROR(IF($F199="Raw",_xlfn.XLOOKUP(_xlfn.XLOOKUP(Tool_clean!$D199,'AveragePrices&amp;Codes'!$A:$A,'AveragePrices&amp;Codes'!$B:$B),AGRIBALYSE_Raw!$B:$B,AGRIBALYSE_Raw!AC:AC)*$E199,_xlfn.XLOOKUP(_xlfn.XLOOKUP(Tool_clean!$D199,'AveragePrices&amp;Codes'!$A:$A,'AveragePrices&amp;Codes'!$B:$B),AGRIBALYSE_Cooked!$C:$C,AGRIBALYSE_Cooked!AD:AD)*$E199),"")</f>
        <v>0</v>
      </c>
      <c r="AA199">
        <f>IFERROR(IF($F199="Raw",_xlfn.XLOOKUP(_xlfn.XLOOKUP(Tool_clean!$D199,'AveragePrices&amp;Codes'!$A:$A,'AveragePrices&amp;Codes'!$B:$B),AGRIBALYSE_Raw!$B:$B,AGRIBALYSE_Raw!AD:AD)*$E199,_xlfn.XLOOKUP(_xlfn.XLOOKUP(Tool_clean!$D199,'AveragePrices&amp;Codes'!$A:$A,'AveragePrices&amp;Codes'!$B:$B),AGRIBALYSE_Cooked!$C:$C,AGRIBALYSE_Cooked!AE:AE)*$E199),"")</f>
        <v>0</v>
      </c>
      <c r="AB199" t="str" cm="1">
        <f t="array" ref="AB199">IFERROR(_xlfn.XLOOKUP(Tool_clean!$F199&amp;$E$2,'Cooking methods'!$A:$A&amp;'Cooking methods'!$B:$B,'Cooking methods'!C:C)*$E199,"")</f>
        <v/>
      </c>
      <c r="AC199" t="str" cm="1">
        <f t="array" ref="AC199">IFERROR(_xlfn.XLOOKUP(Tool_clean!$F199&amp;$E$2,'Cooking methods'!$A:$A&amp;'Cooking methods'!$B:$B,'Cooking methods'!D:D)*$E199,"")</f>
        <v/>
      </c>
      <c r="AD199" t="str" cm="1">
        <f t="array" ref="AD199">IFERROR(_xlfn.XLOOKUP(Tool_clean!$F199&amp;$E$2,'Cooking methods'!$A:$A&amp;'Cooking methods'!$B:$B,'Cooking methods'!E:E)*$E199,"")</f>
        <v/>
      </c>
      <c r="AE199" t="str" cm="1">
        <f t="array" ref="AE199">IFERROR(_xlfn.XLOOKUP(Tool_clean!$F199&amp;$E$2,'Cooking methods'!$A:$A&amp;'Cooking methods'!$B:$B,'Cooking methods'!F:F)*$E199,"")</f>
        <v/>
      </c>
      <c r="AF199" t="str" cm="1">
        <f t="array" ref="AF199">IFERROR(_xlfn.XLOOKUP(Tool_clean!$F199&amp;$E$2,'Cooking methods'!$A:$A&amp;'Cooking methods'!$B:$B,'Cooking methods'!G:G)*$E199,"")</f>
        <v/>
      </c>
      <c r="AG199" t="str" cm="1">
        <f t="array" ref="AG199">IFERROR(_xlfn.XLOOKUP(Tool_clean!$F199&amp;$E$2,'Cooking methods'!$A:$A&amp;'Cooking methods'!$B:$B,'Cooking methods'!H:H)*$E199,"")</f>
        <v/>
      </c>
      <c r="AH199" t="str" cm="1">
        <f t="array" ref="AH199">IFERROR(_xlfn.XLOOKUP(Tool_clean!$F199&amp;$E$2,'Cooking methods'!$A:$A&amp;'Cooking methods'!$B:$B,'Cooking methods'!I:I)*$E199,"")</f>
        <v/>
      </c>
      <c r="AI199" t="str" cm="1">
        <f t="array" ref="AI199">IFERROR(_xlfn.XLOOKUP(Tool_clean!$F199&amp;$E$2,'Cooking methods'!$A:$A&amp;'Cooking methods'!$B:$B,'Cooking methods'!J:J)*$E199,"")</f>
        <v/>
      </c>
      <c r="AJ199" t="str" cm="1">
        <f t="array" ref="AJ199">IFERROR(_xlfn.XLOOKUP(Tool_clean!$F199&amp;$E$2,'Cooking methods'!$A:$A&amp;'Cooking methods'!$B:$B,'Cooking methods'!K:K)*$E199,"")</f>
        <v/>
      </c>
      <c r="AK199" t="str" cm="1">
        <f t="array" ref="AK199">IFERROR(_xlfn.XLOOKUP(Tool_clean!$F199&amp;$E$2,'Cooking methods'!$A:$A&amp;'Cooking methods'!$B:$B,'Cooking methods'!L:L)*$E199,"")</f>
        <v/>
      </c>
      <c r="AL199" t="str" cm="1">
        <f t="array" ref="AL199">IFERROR(_xlfn.XLOOKUP(Tool_clean!$F199&amp;$E$2,'Cooking methods'!$A:$A&amp;'Cooking methods'!$B:$B,'Cooking methods'!M:M)*$E199,"")</f>
        <v/>
      </c>
      <c r="AM199" t="str" cm="1">
        <f t="array" ref="AM199">IFERROR(_xlfn.XLOOKUP(Tool_clean!$F199&amp;$E$2,'Cooking methods'!$A:$A&amp;'Cooking methods'!$B:$B,'Cooking methods'!N:N)*$E199,"")</f>
        <v/>
      </c>
      <c r="AN199" t="str" cm="1">
        <f t="array" ref="AN199">IFERROR(_xlfn.XLOOKUP(Tool_clean!$F199&amp;$E$2,'Cooking methods'!$A:$A&amp;'Cooking methods'!$B:$B,'Cooking methods'!O:O)*$E199,"")</f>
        <v/>
      </c>
      <c r="AO199" t="str" cm="1">
        <f t="array" ref="AO199">IFERROR(_xlfn.XLOOKUP(Tool_clean!$F199&amp;$E$2,'Cooking methods'!$A:$A&amp;'Cooking methods'!$B:$B,'Cooking methods'!P:P)*$E199,"")</f>
        <v/>
      </c>
      <c r="AP199" t="str" cm="1">
        <f t="array" ref="AP199">IFERROR(_xlfn.XLOOKUP(Tool_clean!$F199&amp;$E$2,'Cooking methods'!$A:$A&amp;'Cooking methods'!$B:$B,'Cooking methods'!Q:Q)*$E199,"")</f>
        <v/>
      </c>
      <c r="AQ199" t="str" cm="1">
        <f t="array" ref="AQ199">IFERROR(_xlfn.XLOOKUP(Tool_clean!$F199&amp;$E$2,'Cooking methods'!$A:$A&amp;'Cooking methods'!$B:$B,'Cooking methods'!R:R)*$E199,"")</f>
        <v/>
      </c>
      <c r="AR199" t="str" cm="1">
        <f t="array" ref="AR199">IFERROR(_xlfn.XLOOKUP(Tool_clean!$G199&amp;$E$2,'Waste management'!$A:$A&amp;'Waste management'!$B:$B,'Waste management'!C:C)*$E199,"")</f>
        <v/>
      </c>
      <c r="AS199" t="str" cm="1">
        <f t="array" ref="AS199">IFERROR(_xlfn.XLOOKUP(Tool_clean!$G199&amp;$E$2,'Waste management'!$A:$A&amp;'Waste management'!$B:$B,'Waste management'!D:D)*$E199,"")</f>
        <v/>
      </c>
      <c r="AT199" t="str" cm="1">
        <f t="array" ref="AT199">IFERROR(_xlfn.XLOOKUP(Tool_clean!$G199&amp;$E$2,'Waste management'!$A:$A&amp;'Waste management'!$B:$B,'Waste management'!E:E)*$E199,"")</f>
        <v/>
      </c>
      <c r="AU199" t="str" cm="1">
        <f t="array" ref="AU199">IFERROR(_xlfn.XLOOKUP(Tool_clean!$G199&amp;$E$2,'Waste management'!$A:$A&amp;'Waste management'!$B:$B,'Waste management'!F:F)*$E199,"")</f>
        <v/>
      </c>
      <c r="AV199" t="str" cm="1">
        <f t="array" ref="AV199">IFERROR(_xlfn.XLOOKUP(Tool_clean!$G199&amp;$E$2,'Waste management'!$A:$A&amp;'Waste management'!$B:$B,'Waste management'!G:G)*$E199,"")</f>
        <v/>
      </c>
      <c r="AW199" t="str" cm="1">
        <f t="array" ref="AW199">IFERROR(_xlfn.XLOOKUP(Tool_clean!$G199&amp;$E$2,'Waste management'!$A:$A&amp;'Waste management'!$B:$B,'Waste management'!H:H)*$E199,"")</f>
        <v/>
      </c>
      <c r="AX199" t="str" cm="1">
        <f t="array" ref="AX199">IFERROR(_xlfn.XLOOKUP(Tool_clean!$G199&amp;$E$2,'Waste management'!$A:$A&amp;'Waste management'!$B:$B,'Waste management'!I:I)*$E199,"")</f>
        <v/>
      </c>
      <c r="AY199" t="str" cm="1">
        <f t="array" ref="AY199">IFERROR(_xlfn.XLOOKUP(Tool_clean!$G199&amp;$E$2,'Waste management'!$A:$A&amp;'Waste management'!$B:$B,'Waste management'!J:J)*$E199,"")</f>
        <v/>
      </c>
      <c r="AZ199" t="str" cm="1">
        <f t="array" ref="AZ199">IFERROR(_xlfn.XLOOKUP(Tool_clean!$G199&amp;$E$2,'Waste management'!$A:$A&amp;'Waste management'!$B:$B,'Waste management'!K:K)*$E199,"")</f>
        <v/>
      </c>
      <c r="BA199" t="str" cm="1">
        <f t="array" ref="BA199">IFERROR(_xlfn.XLOOKUP(Tool_clean!$G199&amp;$E$2,'Waste management'!$A:$A&amp;'Waste management'!$B:$B,'Waste management'!L:L)*$E199,"")</f>
        <v/>
      </c>
      <c r="BB199" t="str" cm="1">
        <f t="array" ref="BB199">IFERROR(_xlfn.XLOOKUP(Tool_clean!$G199&amp;$E$2,'Waste management'!$A:$A&amp;'Waste management'!$B:$B,'Waste management'!M:M)*$E199,"")</f>
        <v/>
      </c>
      <c r="BC199" t="str" cm="1">
        <f t="array" ref="BC199">IFERROR(_xlfn.XLOOKUP(Tool_clean!$G199&amp;$E$2,'Waste management'!$A:$A&amp;'Waste management'!$B:$B,'Waste management'!N:N)*$E199,"")</f>
        <v/>
      </c>
      <c r="BD199" t="str" cm="1">
        <f t="array" ref="BD199">IFERROR(_xlfn.XLOOKUP(Tool_clean!$G199&amp;$E$2,'Waste management'!$A:$A&amp;'Waste management'!$B:$B,'Waste management'!O:O)*$E199,"")</f>
        <v/>
      </c>
      <c r="BE199" t="str" cm="1">
        <f t="array" ref="BE199">IFERROR(_xlfn.XLOOKUP(Tool_clean!$G199&amp;$E$2,'Waste management'!$A:$A&amp;'Waste management'!$B:$B,'Waste management'!P:P)*$E199,"")</f>
        <v/>
      </c>
      <c r="BF199" t="str" cm="1">
        <f t="array" ref="BF199">IFERROR(_xlfn.XLOOKUP(Tool_clean!$G199&amp;$E$2,'Waste management'!$A:$A&amp;'Waste management'!$B:$B,'Waste management'!Q:Q)*$E199,"")</f>
        <v/>
      </c>
      <c r="BG199" t="str" cm="1">
        <f t="array" ref="BG199">IFERROR(_xlfn.XLOOKUP(Tool_clean!$G199&amp;$E$2,'Waste management'!$A:$A&amp;'Waste management'!$B:$B,'Waste management'!R:R)*$E199,"")</f>
        <v/>
      </c>
      <c r="BH199" t="str">
        <f>IFERROR((L199+AR199+AB199)*_xlfn.XLOOKUP(Tool_clean!BH$4,Monetization_Factors!$A:$A,Monetization_Factors!$D:$D),"")</f>
        <v/>
      </c>
      <c r="BI199" t="str">
        <f>IFERROR((M199+AS199+AC199)*_xlfn.XLOOKUP(Tool_clean!BI$4,Monetization_Factors!$A:$A,Monetization_Factors!$D:$D),"")</f>
        <v/>
      </c>
      <c r="BJ199" t="str">
        <f>IFERROR((N199+AT199+AD199)*_xlfn.XLOOKUP(Tool_clean!BJ$4,Monetization_Factors!$A:$A,Monetization_Factors!$D:$D),"")</f>
        <v/>
      </c>
      <c r="BK199" t="str">
        <f>IFERROR((O199+AU199+AE199)*_xlfn.XLOOKUP(Tool_clean!BK$4,Monetization_Factors!$A:$A,Monetization_Factors!$D:$D),"")</f>
        <v/>
      </c>
      <c r="BL199" t="str">
        <f>IFERROR((P199+AV199+AF199)*_xlfn.XLOOKUP(Tool_clean!BL$4,Monetization_Factors!$A:$A,Monetization_Factors!$D:$D),"")</f>
        <v/>
      </c>
      <c r="BM199" t="str">
        <f>IFERROR((Q199+AW199+AG199)*_xlfn.XLOOKUP(Tool_clean!BM$4,Monetization_Factors!$A:$A,Monetization_Factors!$D:$D),"")</f>
        <v/>
      </c>
      <c r="BN199" t="str">
        <f>IFERROR((R199+AX199+AH199)*_xlfn.XLOOKUP(Tool_clean!BN$4,Monetization_Factors!$A:$A,Monetization_Factors!$D:$D),"")</f>
        <v/>
      </c>
      <c r="BO199" t="str">
        <f>IFERROR((S199+AY199+AI199)*_xlfn.XLOOKUP(Tool_clean!BO$4,Monetization_Factors!$A:$A,Monetization_Factors!$D:$D),"")</f>
        <v/>
      </c>
      <c r="BP199" t="str">
        <f>IFERROR((T199+AZ199+AJ199)*_xlfn.XLOOKUP(Tool_clean!BP$4,Monetization_Factors!$A:$A,Monetization_Factors!$D:$D),"")</f>
        <v/>
      </c>
      <c r="BQ199" t="str">
        <f>IFERROR((U199+BA199+AK199)*_xlfn.XLOOKUP(Tool_clean!BQ$4,Monetization_Factors!$A:$A,Monetization_Factors!$D:$D),"")</f>
        <v/>
      </c>
      <c r="BR199" t="str">
        <f>IFERROR((V199+BB199+AL199)*_xlfn.XLOOKUP(Tool_clean!BR$4,Monetization_Factors!$A:$A,Monetization_Factors!$D:$D),"")</f>
        <v/>
      </c>
      <c r="BS199" t="str">
        <f>IFERROR((W199+BC199+AM199)*_xlfn.XLOOKUP(Tool_clean!BS$4,Monetization_Factors!$A:$A,Monetization_Factors!$D:$D),"")</f>
        <v/>
      </c>
      <c r="BT199" t="str">
        <f>IFERROR((X199+BD199+AN199)*_xlfn.XLOOKUP(Tool_clean!BT$4,Monetization_Factors!$A:$A,Monetization_Factors!$D:$D),"")</f>
        <v/>
      </c>
      <c r="BU199" t="str">
        <f>IFERROR((Y199+BE199+AO199)*_xlfn.XLOOKUP(Tool_clean!BU$4,Monetization_Factors!$A:$A,Monetization_Factors!$D:$D),"")</f>
        <v/>
      </c>
      <c r="BV199" t="str">
        <f>IFERROR((Z199+BF199+AP199)*_xlfn.XLOOKUP(Tool_clean!BV$4,Monetization_Factors!$A:$A,Monetization_Factors!$D:$D),"")</f>
        <v/>
      </c>
      <c r="BW199" t="str">
        <f>IFERROR((AA199+BG199+AQ199)*_xlfn.XLOOKUP(Tool_clean!BW$4,Monetization_Factors!$A:$A,Monetization_Factors!$D:$D),"")</f>
        <v/>
      </c>
      <c r="BX199" s="38" t="str" cm="1">
        <f t="array" ref="BX199">IFERROR(_xlfn.IFS(I199&gt;0,I199*E199,I199="",J199*E199),"")</f>
        <v/>
      </c>
      <c r="BY199" s="38">
        <f t="shared" si="261"/>
        <v>0</v>
      </c>
      <c r="BZ199" s="38" t="str">
        <f t="shared" si="262"/>
        <v/>
      </c>
      <c r="CA199" s="38" t="str">
        <f t="shared" si="263"/>
        <v/>
      </c>
      <c r="CB199" t="str">
        <f t="shared" si="230"/>
        <v/>
      </c>
      <c r="CC199" t="str">
        <f t="shared" si="231"/>
        <v/>
      </c>
      <c r="CD199" t="str">
        <f t="shared" si="232"/>
        <v/>
      </c>
      <c r="CE199" t="str">
        <f t="shared" si="233"/>
        <v/>
      </c>
      <c r="CF199" t="str">
        <f t="shared" si="234"/>
        <v/>
      </c>
      <c r="CG199" t="str">
        <f t="shared" si="235"/>
        <v/>
      </c>
      <c r="CH199" t="str">
        <f t="shared" si="236"/>
        <v/>
      </c>
      <c r="CI199" t="str">
        <f t="shared" si="237"/>
        <v/>
      </c>
      <c r="CJ199" t="str">
        <f t="shared" si="238"/>
        <v/>
      </c>
      <c r="CK199" t="str">
        <f t="shared" si="239"/>
        <v/>
      </c>
      <c r="CL199" t="str">
        <f t="shared" si="240"/>
        <v/>
      </c>
      <c r="CM199" t="str">
        <f t="shared" si="241"/>
        <v/>
      </c>
      <c r="CN199" t="str">
        <f t="shared" si="242"/>
        <v/>
      </c>
      <c r="CO199" t="str">
        <f t="shared" si="243"/>
        <v/>
      </c>
      <c r="CP199" t="str">
        <f t="shared" si="244"/>
        <v/>
      </c>
      <c r="CQ199" t="str">
        <f t="shared" si="213"/>
        <v/>
      </c>
      <c r="CR199" t="str">
        <f t="shared" si="245"/>
        <v/>
      </c>
      <c r="CS199" t="str">
        <f t="shared" si="246"/>
        <v/>
      </c>
      <c r="CT199" t="str">
        <f t="shared" si="247"/>
        <v/>
      </c>
      <c r="CU199" t="str">
        <f t="shared" si="248"/>
        <v/>
      </c>
      <c r="CV199" t="str">
        <f t="shared" si="249"/>
        <v/>
      </c>
      <c r="CW199" t="str">
        <f t="shared" si="250"/>
        <v/>
      </c>
      <c r="CX199" t="str">
        <f t="shared" si="251"/>
        <v/>
      </c>
      <c r="CY199" t="str">
        <f t="shared" si="252"/>
        <v/>
      </c>
      <c r="CZ199" t="str">
        <f t="shared" si="253"/>
        <v/>
      </c>
      <c r="DA199" t="str">
        <f t="shared" si="254"/>
        <v/>
      </c>
      <c r="DB199" t="str">
        <f t="shared" si="255"/>
        <v/>
      </c>
      <c r="DC199" t="str">
        <f t="shared" si="256"/>
        <v/>
      </c>
      <c r="DD199" t="str">
        <f t="shared" si="257"/>
        <v/>
      </c>
      <c r="DE199" t="str">
        <f t="shared" si="258"/>
        <v/>
      </c>
      <c r="DF199" t="str">
        <f t="shared" si="259"/>
        <v/>
      </c>
      <c r="DG199" t="str">
        <f t="shared" si="229"/>
        <v/>
      </c>
      <c r="DH199" s="5" t="str">
        <f>IFERROR((CR199*$B$2*(1-$H199)*('CAR.CAP_per person'!B$2))/(_xlfn.XLOOKUP($E$2,EU_countries_GDP!$A$2:$A$29,EU_countries_GDP!$E$2:$E$29)),"")</f>
        <v/>
      </c>
      <c r="DI199" s="5" t="str">
        <f>IFERROR((CS199*$B$2*(1-$H199)*('CAR.CAP_per person'!C$2))/(_xlfn.XLOOKUP($E$2,EU_countries_GDP!$A$2:$A$29,EU_countries_GDP!$E$2:$E$29)),"")</f>
        <v/>
      </c>
      <c r="DJ199" s="5" t="str">
        <f>IFERROR((CT199*$B$2*(1-$H199)*('CAR.CAP_per person'!D$2))/(_xlfn.XLOOKUP($E$2,EU_countries_GDP!$A$2:$A$29,EU_countries_GDP!$E$2:$E$29)),"")</f>
        <v/>
      </c>
      <c r="DK199" s="5" t="str">
        <f>IFERROR((CU199*$B$2*(1-$H199)*('CAR.CAP_per person'!E$2))/(_xlfn.XLOOKUP($E$2,EU_countries_GDP!$A$2:$A$29,EU_countries_GDP!$E$2:$E$29)),"")</f>
        <v/>
      </c>
      <c r="DL199" s="5" t="str">
        <f>IFERROR((CV199*$B$2*(1-$H199)*('CAR.CAP_per person'!F$2))/(_xlfn.XLOOKUP($E$2,EU_countries_GDP!$A$2:$A$29,EU_countries_GDP!$E$2:$E$29)),"")</f>
        <v/>
      </c>
      <c r="DM199" s="5" t="str">
        <f>IFERROR((CW199*$B$2*(1-$H199)*('CAR.CAP_per person'!G$2))/(_xlfn.XLOOKUP($E$2,EU_countries_GDP!$A$2:$A$29,EU_countries_GDP!$E$2:$E$29)),"")</f>
        <v/>
      </c>
      <c r="DN199" s="5" t="str">
        <f>IFERROR((CX199*$B$2*(1-$H199)*('CAR.CAP_per person'!H$2))/(_xlfn.XLOOKUP($E$2,EU_countries_GDP!$A$2:$A$29,EU_countries_GDP!$E$2:$E$29)),"")</f>
        <v/>
      </c>
      <c r="DO199" s="5" t="str">
        <f>IFERROR((CY199*$B$2*(1-$H199)*('CAR.CAP_per person'!I$2))/(_xlfn.XLOOKUP($E$2,EU_countries_GDP!$A$2:$A$29,EU_countries_GDP!$E$2:$E$29)),"")</f>
        <v/>
      </c>
      <c r="DP199" s="5" t="str">
        <f>IFERROR((CZ199*$B$2*(1-$H199)*('CAR.CAP_per person'!J$2))/(_xlfn.XLOOKUP($E$2,EU_countries_GDP!$A$2:$A$29,EU_countries_GDP!$E$2:$E$29)),"")</f>
        <v/>
      </c>
      <c r="DQ199" s="5" t="str">
        <f>IFERROR((DA199*$B$2*(1-$H199)*('CAR.CAP_per person'!K$2))/(_xlfn.XLOOKUP($E$2,EU_countries_GDP!$A$2:$A$29,EU_countries_GDP!$E$2:$E$29)),"")</f>
        <v/>
      </c>
      <c r="DR199" s="5" t="str">
        <f>IFERROR((DB199*$B$2*(1-$H199)*('CAR.CAP_per person'!L$2))/(_xlfn.XLOOKUP($E$2,EU_countries_GDP!$A$2:$A$29,EU_countries_GDP!$E$2:$E$29)),"")</f>
        <v/>
      </c>
      <c r="DS199" s="5" t="str">
        <f>IFERROR((DC199*$B$2*(1-$H199)*('CAR.CAP_per person'!M$2))/(_xlfn.XLOOKUP($E$2,EU_countries_GDP!$A$2:$A$29,EU_countries_GDP!$E$2:$E$29)),"")</f>
        <v/>
      </c>
      <c r="DT199" s="5" t="str">
        <f>IFERROR((DD199*$B$2*(1-$H199)*('CAR.CAP_per person'!N$2))/(_xlfn.XLOOKUP($E$2,EU_countries_GDP!$A$2:$A$29,EU_countries_GDP!$E$2:$E$29)),"")</f>
        <v/>
      </c>
      <c r="DU199" s="5" t="str">
        <f>IFERROR((DE199*$B$2*(1-$H199)*('CAR.CAP_per person'!O$2))/(_xlfn.XLOOKUP($E$2,EU_countries_GDP!$A$2:$A$29,EU_countries_GDP!$E$2:$E$29)),"")</f>
        <v/>
      </c>
      <c r="DV199" s="5" t="str">
        <f>IFERROR((DF199*$B$2*(1-$H199)*('CAR.CAP_per person'!P$2))/(_xlfn.XLOOKUP($E$2,EU_countries_GDP!$A$2:$A$29,EU_countries_GDP!$E$2:$E$29)),"")</f>
        <v/>
      </c>
      <c r="DW199" s="5" t="str">
        <f>IFERROR((DG199*$B$2*(1-$H199)*('CAR.CAP_per person'!Q$2))/(_xlfn.XLOOKUP($E$2,EU_countries_GDP!$A$2:$A$29,EU_countries_GDP!$E$2:$E$29)),"")</f>
        <v/>
      </c>
    </row>
    <row r="200" spans="2:127">
      <c r="B200" t="str">
        <f>_xlfn.XLOOKUP(D200,Table5[Ingredient],Table5[Category],"",FALSE)</f>
        <v/>
      </c>
      <c r="C200" s="33"/>
      <c r="D200" s="33"/>
      <c r="E200" s="33"/>
      <c r="F200" s="33"/>
      <c r="G200" s="33"/>
      <c r="H200" s="33"/>
      <c r="I200" s="33"/>
      <c r="J200" s="37" t="str">
        <f>IFERROR(INDEX('AveragePrices&amp;Codes'!G:AG, MATCH($D200, 'AveragePrices&amp;Codes'!$A:$A, 0), MATCH(Tool_clean!$E$2, 'AveragePrices&amp;Codes'!$G$1:$AG$1, 0)),"")</f>
        <v/>
      </c>
      <c r="K200" s="37" t="str">
        <f t="shared" si="260"/>
        <v/>
      </c>
      <c r="L200">
        <f>IFERROR(IF($F200="Raw",_xlfn.XLOOKUP(_xlfn.XLOOKUP(Tool_clean!$D200,'AveragePrices&amp;Codes'!$A:$A,'AveragePrices&amp;Codes'!$B:$B),AGRIBALYSE_Raw!$B:$B,AGRIBALYSE_Raw!O:O)*$E200,_xlfn.XLOOKUP(_xlfn.XLOOKUP(Tool_clean!$D200,'AveragePrices&amp;Codes'!$A:$A,'AveragePrices&amp;Codes'!$B:$B),AGRIBALYSE_Cooked!$C:$C,AGRIBALYSE_Cooked!P:P)*$E200),"")</f>
        <v>0</v>
      </c>
      <c r="M200">
        <f>IFERROR(IF($F200="Raw",_xlfn.XLOOKUP(_xlfn.XLOOKUP(Tool_clean!$D200,'AveragePrices&amp;Codes'!$A:$A,'AveragePrices&amp;Codes'!$B:$B),AGRIBALYSE_Raw!$B:$B,AGRIBALYSE_Raw!P:P)*$E200,_xlfn.XLOOKUP(_xlfn.XLOOKUP(Tool_clean!$D200,'AveragePrices&amp;Codes'!$A:$A,'AveragePrices&amp;Codes'!$B:$B),AGRIBALYSE_Cooked!$C:$C,AGRIBALYSE_Cooked!Q:Q)*$E200),"")</f>
        <v>0</v>
      </c>
      <c r="N200">
        <f>IFERROR(IF($F200="Raw",_xlfn.XLOOKUP(_xlfn.XLOOKUP(Tool_clean!$D200,'AveragePrices&amp;Codes'!$A:$A,'AveragePrices&amp;Codes'!$B:$B),AGRIBALYSE_Raw!$B:$B,AGRIBALYSE_Raw!Q:Q)*$E200,_xlfn.XLOOKUP(_xlfn.XLOOKUP(Tool_clean!$D200,'AveragePrices&amp;Codes'!$A:$A,'AveragePrices&amp;Codes'!$B:$B),AGRIBALYSE_Cooked!$C:$C,AGRIBALYSE_Cooked!R:R)*$E200),"")</f>
        <v>0</v>
      </c>
      <c r="O200">
        <f>IFERROR(IF($F200="Raw",_xlfn.XLOOKUP(_xlfn.XLOOKUP(Tool_clean!$D200,'AveragePrices&amp;Codes'!$A:$A,'AveragePrices&amp;Codes'!$B:$B),AGRIBALYSE_Raw!$B:$B,AGRIBALYSE_Raw!R:R)*$E200,_xlfn.XLOOKUP(_xlfn.XLOOKUP(Tool_clean!$D200,'AveragePrices&amp;Codes'!$A:$A,'AveragePrices&amp;Codes'!$B:$B),AGRIBALYSE_Cooked!$C:$C,AGRIBALYSE_Cooked!S:S)*$E200),"")</f>
        <v>0</v>
      </c>
      <c r="P200">
        <f>IFERROR(IF($F200="Raw",_xlfn.XLOOKUP(_xlfn.XLOOKUP(Tool_clean!$D200,'AveragePrices&amp;Codes'!$A:$A,'AveragePrices&amp;Codes'!$B:$B),AGRIBALYSE_Raw!$B:$B,AGRIBALYSE_Raw!S:S)*$E200,_xlfn.XLOOKUP(_xlfn.XLOOKUP(Tool_clean!$D200,'AveragePrices&amp;Codes'!$A:$A,'AveragePrices&amp;Codes'!$B:$B),AGRIBALYSE_Cooked!$C:$C,AGRIBALYSE_Cooked!T:T)*$E200),"")</f>
        <v>0</v>
      </c>
      <c r="Q200">
        <f>IFERROR(IF($F200="Raw",_xlfn.XLOOKUP(_xlfn.XLOOKUP(Tool_clean!$D200,'AveragePrices&amp;Codes'!$A:$A,'AveragePrices&amp;Codes'!$B:$B),AGRIBALYSE_Raw!$B:$B,AGRIBALYSE_Raw!T:T)*$E200,_xlfn.XLOOKUP(_xlfn.XLOOKUP(Tool_clean!$D200,'AveragePrices&amp;Codes'!$A:$A,'AveragePrices&amp;Codes'!$B:$B),AGRIBALYSE_Cooked!$C:$C,AGRIBALYSE_Cooked!U:U)*$E200),"")</f>
        <v>0</v>
      </c>
      <c r="R200">
        <f>IFERROR(IF($F200="Raw",_xlfn.XLOOKUP(_xlfn.XLOOKUP(Tool_clean!$D200,'AveragePrices&amp;Codes'!$A:$A,'AveragePrices&amp;Codes'!$B:$B),AGRIBALYSE_Raw!$B:$B,AGRIBALYSE_Raw!U:U)*$E200,_xlfn.XLOOKUP(_xlfn.XLOOKUP(Tool_clean!$D200,'AveragePrices&amp;Codes'!$A:$A,'AveragePrices&amp;Codes'!$B:$B),AGRIBALYSE_Cooked!$C:$C,AGRIBALYSE_Cooked!V:V)*$E200),"")</f>
        <v>0</v>
      </c>
      <c r="S200">
        <f>IFERROR(IF($F200="Raw",_xlfn.XLOOKUP(_xlfn.XLOOKUP(Tool_clean!$D200,'AveragePrices&amp;Codes'!$A:$A,'AveragePrices&amp;Codes'!$B:$B),AGRIBALYSE_Raw!$B:$B,AGRIBALYSE_Raw!V:V)*$E200,_xlfn.XLOOKUP(_xlfn.XLOOKUP(Tool_clean!$D200,'AveragePrices&amp;Codes'!$A:$A,'AveragePrices&amp;Codes'!$B:$B),AGRIBALYSE_Cooked!$C:$C,AGRIBALYSE_Cooked!W:W)*$E200),"")</f>
        <v>0</v>
      </c>
      <c r="T200">
        <f>IFERROR(IF($F200="Raw",_xlfn.XLOOKUP(_xlfn.XLOOKUP(Tool_clean!$D200,'AveragePrices&amp;Codes'!$A:$A,'AveragePrices&amp;Codes'!$B:$B),AGRIBALYSE_Raw!$B:$B,AGRIBALYSE_Raw!W:W)*$E200,_xlfn.XLOOKUP(_xlfn.XLOOKUP(Tool_clean!$D200,'AveragePrices&amp;Codes'!$A:$A,'AveragePrices&amp;Codes'!$B:$B),AGRIBALYSE_Cooked!$C:$C,AGRIBALYSE_Cooked!X:X)*$E200),"")</f>
        <v>0</v>
      </c>
      <c r="U200">
        <f>IFERROR(IF($F200="Raw",_xlfn.XLOOKUP(_xlfn.XLOOKUP(Tool_clean!$D200,'AveragePrices&amp;Codes'!$A:$A,'AveragePrices&amp;Codes'!$B:$B),AGRIBALYSE_Raw!$B:$B,AGRIBALYSE_Raw!X:X)*$E200,_xlfn.XLOOKUP(_xlfn.XLOOKUP(Tool_clean!$D200,'AveragePrices&amp;Codes'!$A:$A,'AveragePrices&amp;Codes'!$B:$B),AGRIBALYSE_Cooked!$C:$C,AGRIBALYSE_Cooked!Y:Y)*$E200),"")</f>
        <v>0</v>
      </c>
      <c r="V200">
        <f>IFERROR(IF($F200="Raw",_xlfn.XLOOKUP(_xlfn.XLOOKUP(Tool_clean!$D200,'AveragePrices&amp;Codes'!$A:$A,'AveragePrices&amp;Codes'!$B:$B),AGRIBALYSE_Raw!$B:$B,AGRIBALYSE_Raw!Y:Y)*$E200,_xlfn.XLOOKUP(_xlfn.XLOOKUP(Tool_clean!$D200,'AveragePrices&amp;Codes'!$A:$A,'AveragePrices&amp;Codes'!$B:$B),AGRIBALYSE_Cooked!$C:$C,AGRIBALYSE_Cooked!Z:Z)*$E200),"")</f>
        <v>0</v>
      </c>
      <c r="W200">
        <f>IFERROR(IF($F200="Raw",_xlfn.XLOOKUP(_xlfn.XLOOKUP(Tool_clean!$D200,'AveragePrices&amp;Codes'!$A:$A,'AveragePrices&amp;Codes'!$B:$B),AGRIBALYSE_Raw!$B:$B,AGRIBALYSE_Raw!Z:Z)*$E200,_xlfn.XLOOKUP(_xlfn.XLOOKUP(Tool_clean!$D200,'AveragePrices&amp;Codes'!$A:$A,'AveragePrices&amp;Codes'!$B:$B),AGRIBALYSE_Cooked!$C:$C,AGRIBALYSE_Cooked!AA:AA)*$E200),"")</f>
        <v>0</v>
      </c>
      <c r="X200">
        <f>IFERROR(IF($F200="Raw",_xlfn.XLOOKUP(_xlfn.XLOOKUP(Tool_clean!$D200,'AveragePrices&amp;Codes'!$A:$A,'AveragePrices&amp;Codes'!$B:$B),AGRIBALYSE_Raw!$B:$B,AGRIBALYSE_Raw!AA:AA)*$E200,_xlfn.XLOOKUP(_xlfn.XLOOKUP(Tool_clean!$D200,'AveragePrices&amp;Codes'!$A:$A,'AveragePrices&amp;Codes'!$B:$B),AGRIBALYSE_Cooked!$C:$C,AGRIBALYSE_Cooked!AB:AB)*$E200),"")</f>
        <v>0</v>
      </c>
      <c r="Y200">
        <f>IFERROR(IF($F200="Raw",_xlfn.XLOOKUP(_xlfn.XLOOKUP(Tool_clean!$D200,'AveragePrices&amp;Codes'!$A:$A,'AveragePrices&amp;Codes'!$B:$B),AGRIBALYSE_Raw!$B:$B,AGRIBALYSE_Raw!AB:AB)*$E200,_xlfn.XLOOKUP(_xlfn.XLOOKUP(Tool_clean!$D200,'AveragePrices&amp;Codes'!$A:$A,'AveragePrices&amp;Codes'!$B:$B),AGRIBALYSE_Cooked!$C:$C,AGRIBALYSE_Cooked!AC:AC)*$E200),"")</f>
        <v>0</v>
      </c>
      <c r="Z200">
        <f>IFERROR(IF($F200="Raw",_xlfn.XLOOKUP(_xlfn.XLOOKUP(Tool_clean!$D200,'AveragePrices&amp;Codes'!$A:$A,'AveragePrices&amp;Codes'!$B:$B),AGRIBALYSE_Raw!$B:$B,AGRIBALYSE_Raw!AC:AC)*$E200,_xlfn.XLOOKUP(_xlfn.XLOOKUP(Tool_clean!$D200,'AveragePrices&amp;Codes'!$A:$A,'AveragePrices&amp;Codes'!$B:$B),AGRIBALYSE_Cooked!$C:$C,AGRIBALYSE_Cooked!AD:AD)*$E200),"")</f>
        <v>0</v>
      </c>
      <c r="AA200">
        <f>IFERROR(IF($F200="Raw",_xlfn.XLOOKUP(_xlfn.XLOOKUP(Tool_clean!$D200,'AveragePrices&amp;Codes'!$A:$A,'AveragePrices&amp;Codes'!$B:$B),AGRIBALYSE_Raw!$B:$B,AGRIBALYSE_Raw!AD:AD)*$E200,_xlfn.XLOOKUP(_xlfn.XLOOKUP(Tool_clean!$D200,'AveragePrices&amp;Codes'!$A:$A,'AveragePrices&amp;Codes'!$B:$B),AGRIBALYSE_Cooked!$C:$C,AGRIBALYSE_Cooked!AE:AE)*$E200),"")</f>
        <v>0</v>
      </c>
      <c r="AB200" t="str" cm="1">
        <f t="array" ref="AB200">IFERROR(_xlfn.XLOOKUP(Tool_clean!$F200&amp;$E$2,'Cooking methods'!$A:$A&amp;'Cooking methods'!$B:$B,'Cooking methods'!C:C)*$E200,"")</f>
        <v/>
      </c>
      <c r="AC200" t="str" cm="1">
        <f t="array" ref="AC200">IFERROR(_xlfn.XLOOKUP(Tool_clean!$F200&amp;$E$2,'Cooking methods'!$A:$A&amp;'Cooking methods'!$B:$B,'Cooking methods'!D:D)*$E200,"")</f>
        <v/>
      </c>
      <c r="AD200" t="str" cm="1">
        <f t="array" ref="AD200">IFERROR(_xlfn.XLOOKUP(Tool_clean!$F200&amp;$E$2,'Cooking methods'!$A:$A&amp;'Cooking methods'!$B:$B,'Cooking methods'!E:E)*$E200,"")</f>
        <v/>
      </c>
      <c r="AE200" t="str" cm="1">
        <f t="array" ref="AE200">IFERROR(_xlfn.XLOOKUP(Tool_clean!$F200&amp;$E$2,'Cooking methods'!$A:$A&amp;'Cooking methods'!$B:$B,'Cooking methods'!F:F)*$E200,"")</f>
        <v/>
      </c>
      <c r="AF200" t="str" cm="1">
        <f t="array" ref="AF200">IFERROR(_xlfn.XLOOKUP(Tool_clean!$F200&amp;$E$2,'Cooking methods'!$A:$A&amp;'Cooking methods'!$B:$B,'Cooking methods'!G:G)*$E200,"")</f>
        <v/>
      </c>
      <c r="AG200" t="str" cm="1">
        <f t="array" ref="AG200">IFERROR(_xlfn.XLOOKUP(Tool_clean!$F200&amp;$E$2,'Cooking methods'!$A:$A&amp;'Cooking methods'!$B:$B,'Cooking methods'!H:H)*$E200,"")</f>
        <v/>
      </c>
      <c r="AH200" t="str" cm="1">
        <f t="array" ref="AH200">IFERROR(_xlfn.XLOOKUP(Tool_clean!$F200&amp;$E$2,'Cooking methods'!$A:$A&amp;'Cooking methods'!$B:$B,'Cooking methods'!I:I)*$E200,"")</f>
        <v/>
      </c>
      <c r="AI200" t="str" cm="1">
        <f t="array" ref="AI200">IFERROR(_xlfn.XLOOKUP(Tool_clean!$F200&amp;$E$2,'Cooking methods'!$A:$A&amp;'Cooking methods'!$B:$B,'Cooking methods'!J:J)*$E200,"")</f>
        <v/>
      </c>
      <c r="AJ200" t="str" cm="1">
        <f t="array" ref="AJ200">IFERROR(_xlfn.XLOOKUP(Tool_clean!$F200&amp;$E$2,'Cooking methods'!$A:$A&amp;'Cooking methods'!$B:$B,'Cooking methods'!K:K)*$E200,"")</f>
        <v/>
      </c>
      <c r="AK200" t="str" cm="1">
        <f t="array" ref="AK200">IFERROR(_xlfn.XLOOKUP(Tool_clean!$F200&amp;$E$2,'Cooking methods'!$A:$A&amp;'Cooking methods'!$B:$B,'Cooking methods'!L:L)*$E200,"")</f>
        <v/>
      </c>
      <c r="AL200" t="str" cm="1">
        <f t="array" ref="AL200">IFERROR(_xlfn.XLOOKUP(Tool_clean!$F200&amp;$E$2,'Cooking methods'!$A:$A&amp;'Cooking methods'!$B:$B,'Cooking methods'!M:M)*$E200,"")</f>
        <v/>
      </c>
      <c r="AM200" t="str" cm="1">
        <f t="array" ref="AM200">IFERROR(_xlfn.XLOOKUP(Tool_clean!$F200&amp;$E$2,'Cooking methods'!$A:$A&amp;'Cooking methods'!$B:$B,'Cooking methods'!N:N)*$E200,"")</f>
        <v/>
      </c>
      <c r="AN200" t="str" cm="1">
        <f t="array" ref="AN200">IFERROR(_xlfn.XLOOKUP(Tool_clean!$F200&amp;$E$2,'Cooking methods'!$A:$A&amp;'Cooking methods'!$B:$B,'Cooking methods'!O:O)*$E200,"")</f>
        <v/>
      </c>
      <c r="AO200" t="str" cm="1">
        <f t="array" ref="AO200">IFERROR(_xlfn.XLOOKUP(Tool_clean!$F200&amp;$E$2,'Cooking methods'!$A:$A&amp;'Cooking methods'!$B:$B,'Cooking methods'!P:P)*$E200,"")</f>
        <v/>
      </c>
      <c r="AP200" t="str" cm="1">
        <f t="array" ref="AP200">IFERROR(_xlfn.XLOOKUP(Tool_clean!$F200&amp;$E$2,'Cooking methods'!$A:$A&amp;'Cooking methods'!$B:$B,'Cooking methods'!Q:Q)*$E200,"")</f>
        <v/>
      </c>
      <c r="AQ200" t="str" cm="1">
        <f t="array" ref="AQ200">IFERROR(_xlfn.XLOOKUP(Tool_clean!$F200&amp;$E$2,'Cooking methods'!$A:$A&amp;'Cooking methods'!$B:$B,'Cooking methods'!R:R)*$E200,"")</f>
        <v/>
      </c>
      <c r="AR200" t="str" cm="1">
        <f t="array" ref="AR200">IFERROR(_xlfn.XLOOKUP(Tool_clean!$G200&amp;$E$2,'Waste management'!$A:$A&amp;'Waste management'!$B:$B,'Waste management'!C:C)*$E200,"")</f>
        <v/>
      </c>
      <c r="AS200" t="str" cm="1">
        <f t="array" ref="AS200">IFERROR(_xlfn.XLOOKUP(Tool_clean!$G200&amp;$E$2,'Waste management'!$A:$A&amp;'Waste management'!$B:$B,'Waste management'!D:D)*$E200,"")</f>
        <v/>
      </c>
      <c r="AT200" t="str" cm="1">
        <f t="array" ref="AT200">IFERROR(_xlfn.XLOOKUP(Tool_clean!$G200&amp;$E$2,'Waste management'!$A:$A&amp;'Waste management'!$B:$B,'Waste management'!E:E)*$E200,"")</f>
        <v/>
      </c>
      <c r="AU200" t="str" cm="1">
        <f t="array" ref="AU200">IFERROR(_xlfn.XLOOKUP(Tool_clean!$G200&amp;$E$2,'Waste management'!$A:$A&amp;'Waste management'!$B:$B,'Waste management'!F:F)*$E200,"")</f>
        <v/>
      </c>
      <c r="AV200" t="str" cm="1">
        <f t="array" ref="AV200">IFERROR(_xlfn.XLOOKUP(Tool_clean!$G200&amp;$E$2,'Waste management'!$A:$A&amp;'Waste management'!$B:$B,'Waste management'!G:G)*$E200,"")</f>
        <v/>
      </c>
      <c r="AW200" t="str" cm="1">
        <f t="array" ref="AW200">IFERROR(_xlfn.XLOOKUP(Tool_clean!$G200&amp;$E$2,'Waste management'!$A:$A&amp;'Waste management'!$B:$B,'Waste management'!H:H)*$E200,"")</f>
        <v/>
      </c>
      <c r="AX200" t="str" cm="1">
        <f t="array" ref="AX200">IFERROR(_xlfn.XLOOKUP(Tool_clean!$G200&amp;$E$2,'Waste management'!$A:$A&amp;'Waste management'!$B:$B,'Waste management'!I:I)*$E200,"")</f>
        <v/>
      </c>
      <c r="AY200" t="str" cm="1">
        <f t="array" ref="AY200">IFERROR(_xlfn.XLOOKUP(Tool_clean!$G200&amp;$E$2,'Waste management'!$A:$A&amp;'Waste management'!$B:$B,'Waste management'!J:J)*$E200,"")</f>
        <v/>
      </c>
      <c r="AZ200" t="str" cm="1">
        <f t="array" ref="AZ200">IFERROR(_xlfn.XLOOKUP(Tool_clean!$G200&amp;$E$2,'Waste management'!$A:$A&amp;'Waste management'!$B:$B,'Waste management'!K:K)*$E200,"")</f>
        <v/>
      </c>
      <c r="BA200" t="str" cm="1">
        <f t="array" ref="BA200">IFERROR(_xlfn.XLOOKUP(Tool_clean!$G200&amp;$E$2,'Waste management'!$A:$A&amp;'Waste management'!$B:$B,'Waste management'!L:L)*$E200,"")</f>
        <v/>
      </c>
      <c r="BB200" t="str" cm="1">
        <f t="array" ref="BB200">IFERROR(_xlfn.XLOOKUP(Tool_clean!$G200&amp;$E$2,'Waste management'!$A:$A&amp;'Waste management'!$B:$B,'Waste management'!M:M)*$E200,"")</f>
        <v/>
      </c>
      <c r="BC200" t="str" cm="1">
        <f t="array" ref="BC200">IFERROR(_xlfn.XLOOKUP(Tool_clean!$G200&amp;$E$2,'Waste management'!$A:$A&amp;'Waste management'!$B:$B,'Waste management'!N:N)*$E200,"")</f>
        <v/>
      </c>
      <c r="BD200" t="str" cm="1">
        <f t="array" ref="BD200">IFERROR(_xlfn.XLOOKUP(Tool_clean!$G200&amp;$E$2,'Waste management'!$A:$A&amp;'Waste management'!$B:$B,'Waste management'!O:O)*$E200,"")</f>
        <v/>
      </c>
      <c r="BE200" t="str" cm="1">
        <f t="array" ref="BE200">IFERROR(_xlfn.XLOOKUP(Tool_clean!$G200&amp;$E$2,'Waste management'!$A:$A&amp;'Waste management'!$B:$B,'Waste management'!P:P)*$E200,"")</f>
        <v/>
      </c>
      <c r="BF200" t="str" cm="1">
        <f t="array" ref="BF200">IFERROR(_xlfn.XLOOKUP(Tool_clean!$G200&amp;$E$2,'Waste management'!$A:$A&amp;'Waste management'!$B:$B,'Waste management'!Q:Q)*$E200,"")</f>
        <v/>
      </c>
      <c r="BG200" t="str" cm="1">
        <f t="array" ref="BG200">IFERROR(_xlfn.XLOOKUP(Tool_clean!$G200&amp;$E$2,'Waste management'!$A:$A&amp;'Waste management'!$B:$B,'Waste management'!R:R)*$E200,"")</f>
        <v/>
      </c>
      <c r="BH200" t="str">
        <f>IFERROR((L200+AR200+AB200)*_xlfn.XLOOKUP(Tool_clean!BH$4,Monetization_Factors!$A:$A,Monetization_Factors!$D:$D),"")</f>
        <v/>
      </c>
      <c r="BI200" t="str">
        <f>IFERROR((M200+AS200+AC200)*_xlfn.XLOOKUP(Tool_clean!BI$4,Monetization_Factors!$A:$A,Monetization_Factors!$D:$D),"")</f>
        <v/>
      </c>
      <c r="BJ200" t="str">
        <f>IFERROR((N200+AT200+AD200)*_xlfn.XLOOKUP(Tool_clean!BJ$4,Monetization_Factors!$A:$A,Monetization_Factors!$D:$D),"")</f>
        <v/>
      </c>
      <c r="BK200" t="str">
        <f>IFERROR((O200+AU200+AE200)*_xlfn.XLOOKUP(Tool_clean!BK$4,Monetization_Factors!$A:$A,Monetization_Factors!$D:$D),"")</f>
        <v/>
      </c>
      <c r="BL200" t="str">
        <f>IFERROR((P200+AV200+AF200)*_xlfn.XLOOKUP(Tool_clean!BL$4,Monetization_Factors!$A:$A,Monetization_Factors!$D:$D),"")</f>
        <v/>
      </c>
      <c r="BM200" t="str">
        <f>IFERROR((Q200+AW200+AG200)*_xlfn.XLOOKUP(Tool_clean!BM$4,Monetization_Factors!$A:$A,Monetization_Factors!$D:$D),"")</f>
        <v/>
      </c>
      <c r="BN200" t="str">
        <f>IFERROR((R200+AX200+AH200)*_xlfn.XLOOKUP(Tool_clean!BN$4,Monetization_Factors!$A:$A,Monetization_Factors!$D:$D),"")</f>
        <v/>
      </c>
      <c r="BO200" t="str">
        <f>IFERROR((S200+AY200+AI200)*_xlfn.XLOOKUP(Tool_clean!BO$4,Monetization_Factors!$A:$A,Monetization_Factors!$D:$D),"")</f>
        <v/>
      </c>
      <c r="BP200" t="str">
        <f>IFERROR((T200+AZ200+AJ200)*_xlfn.XLOOKUP(Tool_clean!BP$4,Monetization_Factors!$A:$A,Monetization_Factors!$D:$D),"")</f>
        <v/>
      </c>
      <c r="BQ200" t="str">
        <f>IFERROR((U200+BA200+AK200)*_xlfn.XLOOKUP(Tool_clean!BQ$4,Monetization_Factors!$A:$A,Monetization_Factors!$D:$D),"")</f>
        <v/>
      </c>
      <c r="BR200" t="str">
        <f>IFERROR((V200+BB200+AL200)*_xlfn.XLOOKUP(Tool_clean!BR$4,Monetization_Factors!$A:$A,Monetization_Factors!$D:$D),"")</f>
        <v/>
      </c>
      <c r="BS200" t="str">
        <f>IFERROR((W200+BC200+AM200)*_xlfn.XLOOKUP(Tool_clean!BS$4,Monetization_Factors!$A:$A,Monetization_Factors!$D:$D),"")</f>
        <v/>
      </c>
      <c r="BT200" t="str">
        <f>IFERROR((X200+BD200+AN200)*_xlfn.XLOOKUP(Tool_clean!BT$4,Monetization_Factors!$A:$A,Monetization_Factors!$D:$D),"")</f>
        <v/>
      </c>
      <c r="BU200" t="str">
        <f>IFERROR((Y200+BE200+AO200)*_xlfn.XLOOKUP(Tool_clean!BU$4,Monetization_Factors!$A:$A,Monetization_Factors!$D:$D),"")</f>
        <v/>
      </c>
      <c r="BV200" t="str">
        <f>IFERROR((Z200+BF200+AP200)*_xlfn.XLOOKUP(Tool_clean!BV$4,Monetization_Factors!$A:$A,Monetization_Factors!$D:$D),"")</f>
        <v/>
      </c>
      <c r="BW200" t="str">
        <f>IFERROR((AA200+BG200+AQ200)*_xlfn.XLOOKUP(Tool_clean!BW$4,Monetization_Factors!$A:$A,Monetization_Factors!$D:$D),"")</f>
        <v/>
      </c>
      <c r="BX200" s="38" t="str" cm="1">
        <f t="array" ref="BX200">IFERROR(_xlfn.IFS(I200&gt;0,I200*E200,I200="",J200*E200),"")</f>
        <v/>
      </c>
      <c r="BY200" s="38">
        <f t="shared" si="261"/>
        <v>0</v>
      </c>
      <c r="BZ200" s="38" t="str">
        <f t="shared" si="262"/>
        <v/>
      </c>
      <c r="CA200" s="38" t="str">
        <f t="shared" si="263"/>
        <v/>
      </c>
      <c r="CB200" t="str">
        <f t="shared" si="230"/>
        <v/>
      </c>
      <c r="CC200" t="str">
        <f t="shared" si="231"/>
        <v/>
      </c>
      <c r="CD200" t="str">
        <f t="shared" si="232"/>
        <v/>
      </c>
      <c r="CE200" t="str">
        <f t="shared" si="233"/>
        <v/>
      </c>
      <c r="CF200" t="str">
        <f t="shared" si="234"/>
        <v/>
      </c>
      <c r="CG200" t="str">
        <f t="shared" si="235"/>
        <v/>
      </c>
      <c r="CH200" t="str">
        <f t="shared" si="236"/>
        <v/>
      </c>
      <c r="CI200" t="str">
        <f t="shared" si="237"/>
        <v/>
      </c>
      <c r="CJ200" t="str">
        <f t="shared" si="238"/>
        <v/>
      </c>
      <c r="CK200" t="str">
        <f t="shared" si="239"/>
        <v/>
      </c>
      <c r="CL200" t="str">
        <f t="shared" si="240"/>
        <v/>
      </c>
      <c r="CM200" t="str">
        <f t="shared" si="241"/>
        <v/>
      </c>
      <c r="CN200" t="str">
        <f t="shared" si="242"/>
        <v/>
      </c>
      <c r="CO200" t="str">
        <f t="shared" si="243"/>
        <v/>
      </c>
      <c r="CP200" t="str">
        <f t="shared" si="244"/>
        <v/>
      </c>
      <c r="CQ200" t="str">
        <f t="shared" si="213"/>
        <v/>
      </c>
      <c r="CR200" t="str">
        <f t="shared" si="245"/>
        <v/>
      </c>
      <c r="CS200" t="str">
        <f t="shared" si="246"/>
        <v/>
      </c>
      <c r="CT200" t="str">
        <f t="shared" si="247"/>
        <v/>
      </c>
      <c r="CU200" t="str">
        <f t="shared" si="248"/>
        <v/>
      </c>
      <c r="CV200" t="str">
        <f t="shared" si="249"/>
        <v/>
      </c>
      <c r="CW200" t="str">
        <f t="shared" si="250"/>
        <v/>
      </c>
      <c r="CX200" t="str">
        <f t="shared" si="251"/>
        <v/>
      </c>
      <c r="CY200" t="str">
        <f t="shared" si="252"/>
        <v/>
      </c>
      <c r="CZ200" t="str">
        <f t="shared" si="253"/>
        <v/>
      </c>
      <c r="DA200" t="str">
        <f t="shared" si="254"/>
        <v/>
      </c>
      <c r="DB200" t="str">
        <f t="shared" si="255"/>
        <v/>
      </c>
      <c r="DC200" t="str">
        <f t="shared" si="256"/>
        <v/>
      </c>
      <c r="DD200" t="str">
        <f t="shared" si="257"/>
        <v/>
      </c>
      <c r="DE200" t="str">
        <f t="shared" si="258"/>
        <v/>
      </c>
      <c r="DF200" t="str">
        <f t="shared" si="259"/>
        <v/>
      </c>
      <c r="DG200" t="str">
        <f t="shared" si="229"/>
        <v/>
      </c>
      <c r="DH200" s="5" t="str">
        <f>IFERROR((CR200*$B$2*(1-$H200)*('CAR.CAP_per person'!B$2))/(_xlfn.XLOOKUP($E$2,EU_countries_GDP!$A$2:$A$29,EU_countries_GDP!$E$2:$E$29)),"")</f>
        <v/>
      </c>
      <c r="DI200" s="5" t="str">
        <f>IFERROR((CS200*$B$2*(1-$H200)*('CAR.CAP_per person'!C$2))/(_xlfn.XLOOKUP($E$2,EU_countries_GDP!$A$2:$A$29,EU_countries_GDP!$E$2:$E$29)),"")</f>
        <v/>
      </c>
      <c r="DJ200" s="5" t="str">
        <f>IFERROR((CT200*$B$2*(1-$H200)*('CAR.CAP_per person'!D$2))/(_xlfn.XLOOKUP($E$2,EU_countries_GDP!$A$2:$A$29,EU_countries_GDP!$E$2:$E$29)),"")</f>
        <v/>
      </c>
      <c r="DK200" s="5" t="str">
        <f>IFERROR((CU200*$B$2*(1-$H200)*('CAR.CAP_per person'!E$2))/(_xlfn.XLOOKUP($E$2,EU_countries_GDP!$A$2:$A$29,EU_countries_GDP!$E$2:$E$29)),"")</f>
        <v/>
      </c>
      <c r="DL200" s="5" t="str">
        <f>IFERROR((CV200*$B$2*(1-$H200)*('CAR.CAP_per person'!F$2))/(_xlfn.XLOOKUP($E$2,EU_countries_GDP!$A$2:$A$29,EU_countries_GDP!$E$2:$E$29)),"")</f>
        <v/>
      </c>
      <c r="DM200" s="5" t="str">
        <f>IFERROR((CW200*$B$2*(1-$H200)*('CAR.CAP_per person'!G$2))/(_xlfn.XLOOKUP($E$2,EU_countries_GDP!$A$2:$A$29,EU_countries_GDP!$E$2:$E$29)),"")</f>
        <v/>
      </c>
      <c r="DN200" s="5" t="str">
        <f>IFERROR((CX200*$B$2*(1-$H200)*('CAR.CAP_per person'!H$2))/(_xlfn.XLOOKUP($E$2,EU_countries_GDP!$A$2:$A$29,EU_countries_GDP!$E$2:$E$29)),"")</f>
        <v/>
      </c>
      <c r="DO200" s="5" t="str">
        <f>IFERROR((CY200*$B$2*(1-$H200)*('CAR.CAP_per person'!I$2))/(_xlfn.XLOOKUP($E$2,EU_countries_GDP!$A$2:$A$29,EU_countries_GDP!$E$2:$E$29)),"")</f>
        <v/>
      </c>
      <c r="DP200" s="5" t="str">
        <f>IFERROR((CZ200*$B$2*(1-$H200)*('CAR.CAP_per person'!J$2))/(_xlfn.XLOOKUP($E$2,EU_countries_GDP!$A$2:$A$29,EU_countries_GDP!$E$2:$E$29)),"")</f>
        <v/>
      </c>
      <c r="DQ200" s="5" t="str">
        <f>IFERROR((DA200*$B$2*(1-$H200)*('CAR.CAP_per person'!K$2))/(_xlfn.XLOOKUP($E$2,EU_countries_GDP!$A$2:$A$29,EU_countries_GDP!$E$2:$E$29)),"")</f>
        <v/>
      </c>
      <c r="DR200" s="5" t="str">
        <f>IFERROR((DB200*$B$2*(1-$H200)*('CAR.CAP_per person'!L$2))/(_xlfn.XLOOKUP($E$2,EU_countries_GDP!$A$2:$A$29,EU_countries_GDP!$E$2:$E$29)),"")</f>
        <v/>
      </c>
      <c r="DS200" s="5" t="str">
        <f>IFERROR((DC200*$B$2*(1-$H200)*('CAR.CAP_per person'!M$2))/(_xlfn.XLOOKUP($E$2,EU_countries_GDP!$A$2:$A$29,EU_countries_GDP!$E$2:$E$29)),"")</f>
        <v/>
      </c>
      <c r="DT200" s="5" t="str">
        <f>IFERROR((DD200*$B$2*(1-$H200)*('CAR.CAP_per person'!N$2))/(_xlfn.XLOOKUP($E$2,EU_countries_GDP!$A$2:$A$29,EU_countries_GDP!$E$2:$E$29)),"")</f>
        <v/>
      </c>
      <c r="DU200" s="5" t="str">
        <f>IFERROR((DE200*$B$2*(1-$H200)*('CAR.CAP_per person'!O$2))/(_xlfn.XLOOKUP($E$2,EU_countries_GDP!$A$2:$A$29,EU_countries_GDP!$E$2:$E$29)),"")</f>
        <v/>
      </c>
      <c r="DV200" s="5" t="str">
        <f>IFERROR((DF200*$B$2*(1-$H200)*('CAR.CAP_per person'!P$2))/(_xlfn.XLOOKUP($E$2,EU_countries_GDP!$A$2:$A$29,EU_countries_GDP!$E$2:$E$29)),"")</f>
        <v/>
      </c>
      <c r="DW200" s="5" t="str">
        <f>IFERROR((DG200*$B$2*(1-$H200)*('CAR.CAP_per person'!Q$2))/(_xlfn.XLOOKUP($E$2,EU_countries_GDP!$A$2:$A$29,EU_countries_GDP!$E$2:$E$29)),"")</f>
        <v/>
      </c>
    </row>
    <row r="201" spans="2:127">
      <c r="D201" s="6" t="s">
        <v>231</v>
      </c>
      <c r="E201" s="6">
        <f>SUM(E5:E200)</f>
        <v>0</v>
      </c>
      <c r="F201" s="6"/>
      <c r="G201" s="6"/>
      <c r="H201" s="6"/>
      <c r="I201" s="6">
        <f>SUM(I5:I200)</f>
        <v>0</v>
      </c>
      <c r="J201" s="6">
        <f t="shared" ref="J201:BU201" si="264">SUM(J5:J200)</f>
        <v>0</v>
      </c>
      <c r="K201" s="6">
        <f t="shared" si="264"/>
        <v>0</v>
      </c>
      <c r="L201" s="6">
        <f t="shared" si="264"/>
        <v>0</v>
      </c>
      <c r="M201" s="6">
        <f t="shared" si="264"/>
        <v>0</v>
      </c>
      <c r="N201" s="6">
        <f t="shared" si="264"/>
        <v>0</v>
      </c>
      <c r="O201" s="6">
        <f t="shared" si="264"/>
        <v>0</v>
      </c>
      <c r="P201" s="6">
        <f t="shared" si="264"/>
        <v>0</v>
      </c>
      <c r="Q201" s="6">
        <f t="shared" si="264"/>
        <v>0</v>
      </c>
      <c r="R201" s="6">
        <f t="shared" si="264"/>
        <v>0</v>
      </c>
      <c r="S201" s="6">
        <f t="shared" si="264"/>
        <v>0</v>
      </c>
      <c r="T201" s="6">
        <f t="shared" si="264"/>
        <v>0</v>
      </c>
      <c r="U201" s="6">
        <f t="shared" si="264"/>
        <v>0</v>
      </c>
      <c r="V201" s="6">
        <f t="shared" si="264"/>
        <v>0</v>
      </c>
      <c r="W201" s="6">
        <f t="shared" si="264"/>
        <v>0</v>
      </c>
      <c r="X201" s="6">
        <f t="shared" si="264"/>
        <v>0</v>
      </c>
      <c r="Y201" s="6">
        <f t="shared" si="264"/>
        <v>0</v>
      </c>
      <c r="Z201" s="6">
        <f t="shared" si="264"/>
        <v>0</v>
      </c>
      <c r="AA201" s="6">
        <f t="shared" si="264"/>
        <v>0</v>
      </c>
      <c r="AB201" s="6">
        <f t="shared" si="264"/>
        <v>0</v>
      </c>
      <c r="AC201" s="6">
        <f t="shared" si="264"/>
        <v>0</v>
      </c>
      <c r="AD201" s="6">
        <f t="shared" si="264"/>
        <v>0</v>
      </c>
      <c r="AE201" s="6">
        <f t="shared" si="264"/>
        <v>0</v>
      </c>
      <c r="AF201" s="6">
        <f t="shared" si="264"/>
        <v>0</v>
      </c>
      <c r="AG201" s="6">
        <f t="shared" si="264"/>
        <v>0</v>
      </c>
      <c r="AH201" s="6">
        <f t="shared" si="264"/>
        <v>0</v>
      </c>
      <c r="AI201" s="6">
        <f t="shared" si="264"/>
        <v>0</v>
      </c>
      <c r="AJ201" s="6">
        <f t="shared" si="264"/>
        <v>0</v>
      </c>
      <c r="AK201" s="6">
        <f t="shared" si="264"/>
        <v>0</v>
      </c>
      <c r="AL201" s="6">
        <f t="shared" si="264"/>
        <v>0</v>
      </c>
      <c r="AM201" s="6">
        <f t="shared" si="264"/>
        <v>0</v>
      </c>
      <c r="AN201" s="6">
        <f t="shared" si="264"/>
        <v>0</v>
      </c>
      <c r="AO201" s="6">
        <f t="shared" si="264"/>
        <v>0</v>
      </c>
      <c r="AP201" s="6">
        <f t="shared" si="264"/>
        <v>0</v>
      </c>
      <c r="AQ201" s="6">
        <f t="shared" si="264"/>
        <v>0</v>
      </c>
      <c r="AR201" s="6">
        <f t="shared" si="264"/>
        <v>0</v>
      </c>
      <c r="AS201" s="6">
        <f t="shared" si="264"/>
        <v>0</v>
      </c>
      <c r="AT201" s="6">
        <f t="shared" si="264"/>
        <v>0</v>
      </c>
      <c r="AU201" s="6">
        <f t="shared" si="264"/>
        <v>0</v>
      </c>
      <c r="AV201" s="6">
        <f t="shared" si="264"/>
        <v>0</v>
      </c>
      <c r="AW201" s="6">
        <f t="shared" si="264"/>
        <v>0</v>
      </c>
      <c r="AX201" s="6">
        <f t="shared" si="264"/>
        <v>0</v>
      </c>
      <c r="AY201" s="6">
        <f t="shared" si="264"/>
        <v>0</v>
      </c>
      <c r="AZ201" s="6">
        <f t="shared" si="264"/>
        <v>0</v>
      </c>
      <c r="BA201" s="6">
        <f t="shared" si="264"/>
        <v>0</v>
      </c>
      <c r="BB201" s="6">
        <f t="shared" si="264"/>
        <v>0</v>
      </c>
      <c r="BC201" s="6">
        <f t="shared" si="264"/>
        <v>0</v>
      </c>
      <c r="BD201" s="6">
        <f t="shared" si="264"/>
        <v>0</v>
      </c>
      <c r="BE201" s="6">
        <f t="shared" si="264"/>
        <v>0</v>
      </c>
      <c r="BF201" s="6">
        <f t="shared" si="264"/>
        <v>0</v>
      </c>
      <c r="BG201" s="6">
        <f t="shared" si="264"/>
        <v>0</v>
      </c>
      <c r="BH201" s="6">
        <f t="shared" si="264"/>
        <v>0</v>
      </c>
      <c r="BI201" s="6">
        <f t="shared" si="264"/>
        <v>0</v>
      </c>
      <c r="BJ201" s="6">
        <f t="shared" si="264"/>
        <v>0</v>
      </c>
      <c r="BK201" s="6">
        <f t="shared" si="264"/>
        <v>0</v>
      </c>
      <c r="BL201" s="6">
        <f t="shared" si="264"/>
        <v>0</v>
      </c>
      <c r="BM201" s="6">
        <f t="shared" si="264"/>
        <v>0</v>
      </c>
      <c r="BN201" s="6">
        <f t="shared" si="264"/>
        <v>0</v>
      </c>
      <c r="BO201" s="6">
        <f t="shared" si="264"/>
        <v>0</v>
      </c>
      <c r="BP201" s="6">
        <f t="shared" si="264"/>
        <v>0</v>
      </c>
      <c r="BQ201" s="6">
        <f t="shared" si="264"/>
        <v>0</v>
      </c>
      <c r="BR201" s="6">
        <f t="shared" si="264"/>
        <v>0</v>
      </c>
      <c r="BS201" s="6">
        <f t="shared" si="264"/>
        <v>0</v>
      </c>
      <c r="BT201" s="6">
        <f t="shared" si="264"/>
        <v>0</v>
      </c>
      <c r="BU201" s="6">
        <f t="shared" si="264"/>
        <v>0</v>
      </c>
      <c r="BV201" s="6">
        <f t="shared" ref="BV201:DW201" si="265">SUM(BV5:BV200)</f>
        <v>0</v>
      </c>
      <c r="BW201" s="6">
        <f t="shared" si="265"/>
        <v>0</v>
      </c>
      <c r="BX201" s="6">
        <f t="shared" si="265"/>
        <v>0</v>
      </c>
      <c r="BY201" s="6">
        <f t="shared" si="265"/>
        <v>0</v>
      </c>
      <c r="BZ201" s="6">
        <f t="shared" si="265"/>
        <v>0</v>
      </c>
      <c r="CA201" s="6">
        <f t="shared" si="265"/>
        <v>0</v>
      </c>
      <c r="CB201" s="6">
        <f t="shared" si="265"/>
        <v>0</v>
      </c>
      <c r="CC201" s="6">
        <f t="shared" si="265"/>
        <v>0</v>
      </c>
      <c r="CD201" s="6">
        <f t="shared" si="265"/>
        <v>0</v>
      </c>
      <c r="CE201" s="6">
        <f t="shared" si="265"/>
        <v>0</v>
      </c>
      <c r="CF201" s="6">
        <f t="shared" si="265"/>
        <v>0</v>
      </c>
      <c r="CG201" s="6">
        <f t="shared" si="265"/>
        <v>0</v>
      </c>
      <c r="CH201" s="6">
        <f t="shared" si="265"/>
        <v>0</v>
      </c>
      <c r="CI201" s="6">
        <f t="shared" si="265"/>
        <v>0</v>
      </c>
      <c r="CJ201" s="6">
        <f t="shared" si="265"/>
        <v>0</v>
      </c>
      <c r="CK201" s="6">
        <f t="shared" si="265"/>
        <v>0</v>
      </c>
      <c r="CL201" s="6">
        <f t="shared" si="265"/>
        <v>0</v>
      </c>
      <c r="CM201" s="6">
        <f t="shared" si="265"/>
        <v>0</v>
      </c>
      <c r="CN201" s="6">
        <f t="shared" si="265"/>
        <v>0</v>
      </c>
      <c r="CO201" s="6">
        <f t="shared" si="265"/>
        <v>0</v>
      </c>
      <c r="CP201" s="6">
        <f t="shared" si="265"/>
        <v>0</v>
      </c>
      <c r="CQ201" s="6">
        <f t="shared" si="265"/>
        <v>0</v>
      </c>
      <c r="CR201" s="6">
        <f t="shared" si="265"/>
        <v>0</v>
      </c>
      <c r="CS201" s="6">
        <f t="shared" si="265"/>
        <v>0</v>
      </c>
      <c r="CT201" s="6">
        <f t="shared" si="265"/>
        <v>0</v>
      </c>
      <c r="CU201" s="6">
        <f t="shared" si="265"/>
        <v>0</v>
      </c>
      <c r="CV201" s="6">
        <f t="shared" si="265"/>
        <v>0</v>
      </c>
      <c r="CW201" s="6">
        <f t="shared" si="265"/>
        <v>0</v>
      </c>
      <c r="CX201" s="6">
        <f t="shared" si="265"/>
        <v>0</v>
      </c>
      <c r="CY201" s="6">
        <f t="shared" si="265"/>
        <v>0</v>
      </c>
      <c r="CZ201" s="6">
        <f t="shared" si="265"/>
        <v>0</v>
      </c>
      <c r="DA201" s="6">
        <f t="shared" si="265"/>
        <v>0</v>
      </c>
      <c r="DB201" s="6">
        <f t="shared" si="265"/>
        <v>0</v>
      </c>
      <c r="DC201" s="6">
        <f t="shared" si="265"/>
        <v>0</v>
      </c>
      <c r="DD201" s="6">
        <f t="shared" si="265"/>
        <v>0</v>
      </c>
      <c r="DE201" s="6">
        <f t="shared" si="265"/>
        <v>0</v>
      </c>
      <c r="DF201" s="6">
        <f t="shared" si="265"/>
        <v>0</v>
      </c>
      <c r="DG201" s="6">
        <f t="shared" si="265"/>
        <v>0</v>
      </c>
      <c r="DH201" s="6">
        <f t="shared" si="265"/>
        <v>0</v>
      </c>
      <c r="DI201" s="6">
        <f t="shared" si="265"/>
        <v>0</v>
      </c>
      <c r="DJ201" s="6">
        <f t="shared" si="265"/>
        <v>0</v>
      </c>
      <c r="DK201" s="6">
        <f t="shared" si="265"/>
        <v>0</v>
      </c>
      <c r="DL201" s="6">
        <f t="shared" si="265"/>
        <v>0</v>
      </c>
      <c r="DM201" s="6">
        <f t="shared" si="265"/>
        <v>0</v>
      </c>
      <c r="DN201" s="6">
        <f t="shared" si="265"/>
        <v>0</v>
      </c>
      <c r="DO201" s="6">
        <f t="shared" si="265"/>
        <v>0</v>
      </c>
      <c r="DP201" s="6">
        <f t="shared" si="265"/>
        <v>0</v>
      </c>
      <c r="DQ201" s="6">
        <f t="shared" si="265"/>
        <v>0</v>
      </c>
      <c r="DR201" s="6">
        <f t="shared" si="265"/>
        <v>0</v>
      </c>
      <c r="DS201" s="6">
        <f t="shared" si="265"/>
        <v>0</v>
      </c>
      <c r="DT201" s="6">
        <f t="shared" si="265"/>
        <v>0</v>
      </c>
      <c r="DU201" s="6">
        <f t="shared" si="265"/>
        <v>0</v>
      </c>
      <c r="DV201" s="6">
        <f t="shared" si="265"/>
        <v>0</v>
      </c>
      <c r="DW201" s="6">
        <f t="shared" si="265"/>
        <v>0</v>
      </c>
    </row>
    <row r="202" spans="2:127">
      <c r="K202" s="37"/>
    </row>
    <row r="203" spans="2:127">
      <c r="K203" s="37"/>
    </row>
    <row r="204" spans="2:127">
      <c r="K204" s="37"/>
    </row>
    <row r="205" spans="2:127">
      <c r="K205" s="37"/>
    </row>
    <row r="206" spans="2:127">
      <c r="K206" s="37"/>
    </row>
    <row r="207" spans="2:127">
      <c r="K207" s="37"/>
    </row>
    <row r="208" spans="2:127">
      <c r="K208" s="37"/>
    </row>
    <row r="209" spans="11:11">
      <c r="K209" s="37"/>
    </row>
    <row r="210" spans="11:11">
      <c r="K210" s="37"/>
    </row>
    <row r="211" spans="11:11">
      <c r="K211" s="37"/>
    </row>
    <row r="212" spans="11:11">
      <c r="K212" s="37"/>
    </row>
    <row r="213" spans="11:11">
      <c r="K213" s="37"/>
    </row>
    <row r="214" spans="11:11">
      <c r="K214" s="37"/>
    </row>
    <row r="215" spans="11:11">
      <c r="K215" s="37"/>
    </row>
    <row r="216" spans="11:11">
      <c r="K216" s="37"/>
    </row>
    <row r="217" spans="11:11">
      <c r="K217" s="37"/>
    </row>
    <row r="218" spans="11:11">
      <c r="K218" s="37"/>
    </row>
    <row r="219" spans="11:11">
      <c r="K219" s="37"/>
    </row>
    <row r="220" spans="11:11">
      <c r="K220" s="37"/>
    </row>
    <row r="221" spans="11:11">
      <c r="K221" s="37"/>
    </row>
    <row r="222" spans="11:11">
      <c r="K222" s="37"/>
    </row>
    <row r="223" spans="11:11">
      <c r="K223" s="37"/>
    </row>
    <row r="224" spans="11:11">
      <c r="K224" s="37"/>
    </row>
    <row r="225" spans="11:11">
      <c r="K225" s="37"/>
    </row>
    <row r="226" spans="11:11">
      <c r="K226" s="37"/>
    </row>
    <row r="227" spans="11:11">
      <c r="K227" s="37"/>
    </row>
    <row r="228" spans="11:11">
      <c r="K228" s="37"/>
    </row>
    <row r="229" spans="11:11">
      <c r="K229" s="37"/>
    </row>
    <row r="230" spans="11:11">
      <c r="K230" s="37"/>
    </row>
    <row r="231" spans="11:11">
      <c r="K231" s="37"/>
    </row>
    <row r="232" spans="11:11">
      <c r="K232" s="37"/>
    </row>
    <row r="233" spans="11:11">
      <c r="K233" s="37"/>
    </row>
    <row r="234" spans="11:11">
      <c r="K234" s="37"/>
    </row>
    <row r="235" spans="11:11">
      <c r="K235" s="37"/>
    </row>
    <row r="236" spans="11:11">
      <c r="K236" s="37"/>
    </row>
    <row r="237" spans="11:11">
      <c r="K237" s="37"/>
    </row>
    <row r="238" spans="11:11">
      <c r="K238" s="37"/>
    </row>
    <row r="239" spans="11:11">
      <c r="K239" s="37"/>
    </row>
    <row r="240" spans="11:11">
      <c r="K240" s="37"/>
    </row>
  </sheetData>
  <autoFilter ref="A4:DG4" xr:uid="{835AD2A0-8B29-4622-9B70-E51773F58F2B}"/>
  <mergeCells count="8">
    <mergeCell ref="DH3:DW3"/>
    <mergeCell ref="CR3:DG3"/>
    <mergeCell ref="I3:J3"/>
    <mergeCell ref="L3:AA3"/>
    <mergeCell ref="AB3:AQ3"/>
    <mergeCell ref="AR3:BG3"/>
    <mergeCell ref="BH3:BW3"/>
    <mergeCell ref="CB3:CQ3"/>
  </mergeCells>
  <dataValidations count="3">
    <dataValidation type="list" allowBlank="1" showInputMessage="1" showErrorMessage="1" sqref="C5:C200" xr:uid="{E864EA5A-6CA0-4BEC-8950-3E9D21041C83}">
      <formula1>"plate waste,serving waste, not served,total serving waste"</formula1>
    </dataValidation>
    <dataValidation type="list" allowBlank="1" showInputMessage="1" showErrorMessage="1" sqref="G5:G200" xr:uid="{CFC379AA-5271-4937-B20D-852E6B03B713}">
      <formula1>"anaerobic digestion,industrial composting"</formula1>
    </dataValidation>
    <dataValidation type="decimal" operator="greaterThan" allowBlank="1" showInputMessage="1" showErrorMessage="1" sqref="B2" xr:uid="{60A90BC8-A121-4D05-A409-03EBE8BC6574}">
      <formula1>0</formula1>
    </dataValidation>
  </dataValidation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D51422D3-5234-4E07-AA0E-D6E9C5CEB80A}">
          <x14:formula1>
            <xm:f>'Lists for dropdown'!$D$2:$D$8</xm:f>
          </x14:formula1>
          <xm:sqref>F5:F200</xm:sqref>
        </x14:dataValidation>
        <x14:dataValidation type="list" allowBlank="1" showInputMessage="1" showErrorMessage="1" xr:uid="{C92F7762-D11F-4B39-9DA6-4138D42E1FEB}">
          <x14:formula1>
            <xm:f>'Lists for dropdown'!$B$2:$B$28</xm:f>
          </x14:formula1>
          <xm:sqref>D2</xm:sqref>
        </x14:dataValidation>
        <x14:dataValidation type="list" allowBlank="1" showInputMessage="1" showErrorMessage="1" xr:uid="{6A5C53B5-D007-4151-8115-90F6CE1A210D}">
          <x14:formula1>
            <xm:f>'AveragePrices&amp;Codes'!$A:$A</xm:f>
          </x14:formula1>
          <xm:sqref>D5:D200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4B929-7A33-4085-90C8-A7640B2812FD}">
  <sheetPr>
    <tabColor theme="5" tint="0.79998168889431442"/>
  </sheetPr>
  <dimension ref="A1:P122"/>
  <sheetViews>
    <sheetView topLeftCell="A62" zoomScale="70" zoomScaleNormal="70" workbookViewId="0">
      <selection activeCell="Q88" sqref="Q88"/>
    </sheetView>
  </sheetViews>
  <sheetFormatPr defaultRowHeight="14.45"/>
  <cols>
    <col min="1" max="1" width="23.85546875" bestFit="1" customWidth="1"/>
    <col min="2" max="2" width="16.42578125" bestFit="1" customWidth="1"/>
    <col min="3" max="3" width="18.28515625" bestFit="1" customWidth="1"/>
    <col min="4" max="4" width="12.7109375" bestFit="1" customWidth="1"/>
    <col min="5" max="5" width="17" bestFit="1" customWidth="1"/>
    <col min="6" max="6" width="17.85546875" bestFit="1" customWidth="1"/>
    <col min="7" max="7" width="11.85546875" bestFit="1" customWidth="1"/>
    <col min="8" max="8" width="5.85546875" bestFit="1" customWidth="1"/>
    <col min="9" max="12" width="11.85546875" bestFit="1" customWidth="1"/>
    <col min="13" max="13" width="10.42578125" bestFit="1" customWidth="1"/>
    <col min="14" max="14" width="12.7109375" bestFit="1" customWidth="1"/>
    <col min="15" max="15" width="23.5703125" bestFit="1" customWidth="1"/>
    <col min="16" max="16" width="12.7109375" bestFit="1" customWidth="1"/>
    <col min="17" max="17" width="23.5703125" bestFit="1" customWidth="1"/>
    <col min="18" max="18" width="12.7109375" bestFit="1" customWidth="1"/>
    <col min="19" max="19" width="23.5703125" bestFit="1" customWidth="1"/>
    <col min="20" max="20" width="12.7109375" bestFit="1" customWidth="1"/>
    <col min="21" max="21" width="23.5703125" bestFit="1" customWidth="1"/>
    <col min="22" max="22" width="18.140625" bestFit="1" customWidth="1"/>
    <col min="23" max="23" width="29" bestFit="1" customWidth="1"/>
    <col min="24" max="24" width="16.42578125" bestFit="1" customWidth="1"/>
    <col min="25" max="25" width="15.5703125" bestFit="1" customWidth="1"/>
    <col min="26" max="26" width="17.140625" bestFit="1" customWidth="1"/>
    <col min="27" max="27" width="17.85546875" bestFit="1" customWidth="1"/>
    <col min="28" max="28" width="17" bestFit="1" customWidth="1"/>
    <col min="29" max="29" width="15.5703125" bestFit="1" customWidth="1"/>
    <col min="30" max="30" width="15.42578125" bestFit="1" customWidth="1"/>
    <col min="31" max="31" width="16.140625" bestFit="1" customWidth="1"/>
    <col min="32" max="33" width="15.5703125" bestFit="1" customWidth="1"/>
    <col min="34" max="34" width="20.28515625" bestFit="1" customWidth="1"/>
    <col min="35" max="35" width="20.42578125" bestFit="1" customWidth="1"/>
    <col min="36" max="36" width="19.28515625" bestFit="1" customWidth="1"/>
    <col min="37" max="37" width="20.140625" bestFit="1" customWidth="1"/>
    <col min="38" max="38" width="20.28515625" bestFit="1" customWidth="1"/>
    <col min="39" max="39" width="22" bestFit="1" customWidth="1"/>
    <col min="40" max="40" width="20.85546875" bestFit="1" customWidth="1"/>
    <col min="41" max="41" width="20.140625" bestFit="1" customWidth="1"/>
    <col min="42" max="42" width="21.5703125" bestFit="1" customWidth="1"/>
    <col min="43" max="43" width="22.42578125" bestFit="1" customWidth="1"/>
    <col min="44" max="44" width="21.42578125" bestFit="1" customWidth="1"/>
    <col min="45" max="45" width="20" bestFit="1" customWidth="1"/>
    <col min="46" max="46" width="19.85546875" bestFit="1" customWidth="1"/>
    <col min="47" max="47" width="20.5703125" bestFit="1" customWidth="1"/>
    <col min="48" max="48" width="20" bestFit="1" customWidth="1"/>
    <col min="49" max="49" width="20.140625" bestFit="1" customWidth="1"/>
    <col min="50" max="50" width="20.5703125" bestFit="1" customWidth="1"/>
    <col min="51" max="51" width="20" bestFit="1" customWidth="1"/>
    <col min="52" max="52" width="20.140625" bestFit="1" customWidth="1"/>
    <col min="53" max="53" width="15.5703125" bestFit="1" customWidth="1"/>
    <col min="54" max="54" width="15.85546875" bestFit="1" customWidth="1"/>
    <col min="55" max="55" width="15.5703125" bestFit="1" customWidth="1"/>
    <col min="56" max="56" width="15.85546875" bestFit="1" customWidth="1"/>
    <col min="57" max="57" width="15.5703125" bestFit="1" customWidth="1"/>
    <col min="58" max="58" width="15.85546875" bestFit="1" customWidth="1"/>
    <col min="59" max="59" width="15.5703125" bestFit="1" customWidth="1"/>
    <col min="60" max="60" width="15.85546875" bestFit="1" customWidth="1"/>
    <col min="61" max="61" width="15.5703125" bestFit="1" customWidth="1"/>
    <col min="62" max="62" width="15.85546875" bestFit="1" customWidth="1"/>
    <col min="63" max="63" width="15.5703125" bestFit="1" customWidth="1"/>
    <col min="64" max="64" width="15.85546875" bestFit="1" customWidth="1"/>
    <col min="65" max="65" width="15.5703125" bestFit="1" customWidth="1"/>
    <col min="66" max="66" width="15.85546875" bestFit="1" customWidth="1"/>
    <col min="67" max="67" width="15.5703125" bestFit="1" customWidth="1"/>
    <col min="68" max="68" width="15.85546875" bestFit="1" customWidth="1"/>
    <col min="69" max="69" width="15.5703125" bestFit="1" customWidth="1"/>
    <col min="70" max="70" width="15.85546875" bestFit="1" customWidth="1"/>
    <col min="71" max="71" width="15.5703125" bestFit="1" customWidth="1"/>
    <col min="72" max="72" width="15.85546875" bestFit="1" customWidth="1"/>
    <col min="73" max="73" width="15.5703125" bestFit="1" customWidth="1"/>
    <col min="74" max="74" width="15.85546875" bestFit="1" customWidth="1"/>
    <col min="75" max="75" width="15.5703125" bestFit="1" customWidth="1"/>
    <col min="76" max="76" width="15.85546875" bestFit="1" customWidth="1"/>
    <col min="77" max="77" width="15.5703125" bestFit="1" customWidth="1"/>
    <col min="78" max="78" width="15.85546875" bestFit="1" customWidth="1"/>
    <col min="79" max="79" width="15.5703125" bestFit="1" customWidth="1"/>
    <col min="80" max="80" width="15.85546875" bestFit="1" customWidth="1"/>
    <col min="81" max="81" width="15.5703125" bestFit="1" customWidth="1"/>
    <col min="82" max="82" width="15.85546875" bestFit="1" customWidth="1"/>
    <col min="83" max="83" width="15.5703125" bestFit="1" customWidth="1"/>
    <col min="84" max="84" width="15.85546875" bestFit="1" customWidth="1"/>
    <col min="85" max="85" width="15.5703125" bestFit="1" customWidth="1"/>
    <col min="86" max="86" width="15.85546875" bestFit="1" customWidth="1"/>
    <col min="87" max="87" width="15.5703125" bestFit="1" customWidth="1"/>
    <col min="88" max="88" width="15.85546875" bestFit="1" customWidth="1"/>
    <col min="89" max="89" width="15.5703125" bestFit="1" customWidth="1"/>
    <col min="90" max="90" width="15.85546875" bestFit="1" customWidth="1"/>
    <col min="91" max="91" width="15.5703125" bestFit="1" customWidth="1"/>
    <col min="92" max="92" width="15.85546875" bestFit="1" customWidth="1"/>
    <col min="93" max="93" width="15.5703125" bestFit="1" customWidth="1"/>
    <col min="94" max="94" width="15.85546875" bestFit="1" customWidth="1"/>
    <col min="95" max="95" width="15.5703125" bestFit="1" customWidth="1"/>
    <col min="96" max="96" width="15.85546875" bestFit="1" customWidth="1"/>
    <col min="97" max="97" width="15.5703125" bestFit="1" customWidth="1"/>
    <col min="98" max="98" width="15.85546875" bestFit="1" customWidth="1"/>
    <col min="99" max="99" width="15.5703125" bestFit="1" customWidth="1"/>
    <col min="100" max="100" width="15.85546875" bestFit="1" customWidth="1"/>
    <col min="101" max="101" width="15.5703125" bestFit="1" customWidth="1"/>
    <col min="102" max="102" width="15.85546875" bestFit="1" customWidth="1"/>
    <col min="103" max="103" width="15.5703125" bestFit="1" customWidth="1"/>
    <col min="104" max="104" width="15.85546875" bestFit="1" customWidth="1"/>
    <col min="105" max="105" width="15.5703125" bestFit="1" customWidth="1"/>
    <col min="106" max="106" width="15.85546875" bestFit="1" customWidth="1"/>
    <col min="107" max="107" width="15.5703125" bestFit="1" customWidth="1"/>
    <col min="108" max="108" width="15.85546875" bestFit="1" customWidth="1"/>
    <col min="109" max="109" width="15.5703125" bestFit="1" customWidth="1"/>
    <col min="110" max="110" width="15.85546875" bestFit="1" customWidth="1"/>
    <col min="111" max="111" width="15.5703125" bestFit="1" customWidth="1"/>
    <col min="112" max="112" width="15.85546875" bestFit="1" customWidth="1"/>
    <col min="113" max="113" width="15.5703125" bestFit="1" customWidth="1"/>
    <col min="114" max="114" width="15.85546875" bestFit="1" customWidth="1"/>
    <col min="115" max="115" width="15.5703125" bestFit="1" customWidth="1"/>
    <col min="116" max="116" width="15.85546875" bestFit="1" customWidth="1"/>
    <col min="117" max="117" width="15.5703125" bestFit="1" customWidth="1"/>
    <col min="118" max="118" width="15.85546875" bestFit="1" customWidth="1"/>
    <col min="119" max="119" width="15.5703125" bestFit="1" customWidth="1"/>
    <col min="120" max="120" width="15.85546875" bestFit="1" customWidth="1"/>
    <col min="121" max="121" width="15.5703125" bestFit="1" customWidth="1"/>
    <col min="122" max="122" width="15.85546875" bestFit="1" customWidth="1"/>
    <col min="123" max="123" width="15.5703125" bestFit="1" customWidth="1"/>
    <col min="124" max="124" width="15.85546875" bestFit="1" customWidth="1"/>
    <col min="125" max="125" width="15.5703125" bestFit="1" customWidth="1"/>
    <col min="126" max="126" width="15.85546875" bestFit="1" customWidth="1"/>
    <col min="127" max="127" width="15.5703125" bestFit="1" customWidth="1"/>
    <col min="128" max="128" width="15.85546875" bestFit="1" customWidth="1"/>
    <col min="129" max="129" width="15.5703125" bestFit="1" customWidth="1"/>
    <col min="130" max="130" width="15.85546875" bestFit="1" customWidth="1"/>
    <col min="131" max="131" width="15.5703125" bestFit="1" customWidth="1"/>
    <col min="132" max="132" width="15.85546875" bestFit="1" customWidth="1"/>
    <col min="133" max="133" width="15.5703125" bestFit="1" customWidth="1"/>
    <col min="134" max="134" width="15.85546875" bestFit="1" customWidth="1"/>
    <col min="135" max="135" width="15.5703125" bestFit="1" customWidth="1"/>
    <col min="136" max="136" width="15.85546875" bestFit="1" customWidth="1"/>
    <col min="137" max="137" width="15.5703125" bestFit="1" customWidth="1"/>
    <col min="138" max="138" width="15.85546875" bestFit="1" customWidth="1"/>
    <col min="139" max="139" width="15.5703125" bestFit="1" customWidth="1"/>
    <col min="140" max="140" width="15.85546875" bestFit="1" customWidth="1"/>
    <col min="141" max="141" width="15.5703125" bestFit="1" customWidth="1"/>
    <col min="142" max="142" width="15.85546875" bestFit="1" customWidth="1"/>
    <col min="143" max="143" width="15.5703125" bestFit="1" customWidth="1"/>
    <col min="144" max="144" width="15.85546875" bestFit="1" customWidth="1"/>
    <col min="145" max="145" width="15.5703125" bestFit="1" customWidth="1"/>
    <col min="146" max="146" width="15.85546875" bestFit="1" customWidth="1"/>
    <col min="147" max="147" width="15.5703125" bestFit="1" customWidth="1"/>
    <col min="148" max="148" width="15.85546875" bestFit="1" customWidth="1"/>
    <col min="149" max="149" width="15.5703125" bestFit="1" customWidth="1"/>
    <col min="150" max="150" width="15.85546875" bestFit="1" customWidth="1"/>
    <col min="151" max="151" width="15.5703125" bestFit="1" customWidth="1"/>
    <col min="152" max="152" width="15.85546875" bestFit="1" customWidth="1"/>
    <col min="153" max="153" width="15.5703125" bestFit="1" customWidth="1"/>
    <col min="154" max="154" width="15.85546875" bestFit="1" customWidth="1"/>
    <col min="155" max="155" width="15.5703125" bestFit="1" customWidth="1"/>
    <col min="156" max="156" width="15.85546875" bestFit="1" customWidth="1"/>
    <col min="157" max="157" width="15.5703125" bestFit="1" customWidth="1"/>
    <col min="158" max="158" width="15.85546875" bestFit="1" customWidth="1"/>
    <col min="159" max="159" width="15.5703125" bestFit="1" customWidth="1"/>
    <col min="160" max="160" width="15.85546875" bestFit="1" customWidth="1"/>
    <col min="161" max="161" width="15.5703125" bestFit="1" customWidth="1"/>
    <col min="162" max="162" width="15.85546875" bestFit="1" customWidth="1"/>
    <col min="163" max="163" width="15.5703125" bestFit="1" customWidth="1"/>
    <col min="164" max="164" width="15.85546875" bestFit="1" customWidth="1"/>
    <col min="165" max="165" width="15.5703125" bestFit="1" customWidth="1"/>
    <col min="166" max="166" width="15.85546875" bestFit="1" customWidth="1"/>
    <col min="167" max="167" width="15.5703125" bestFit="1" customWidth="1"/>
    <col min="168" max="168" width="15.85546875" bestFit="1" customWidth="1"/>
    <col min="169" max="169" width="15.5703125" bestFit="1" customWidth="1"/>
    <col min="170" max="170" width="15.85546875" bestFit="1" customWidth="1"/>
    <col min="171" max="171" width="15.5703125" bestFit="1" customWidth="1"/>
    <col min="172" max="172" width="15.85546875" bestFit="1" customWidth="1"/>
    <col min="173" max="173" width="15.5703125" bestFit="1" customWidth="1"/>
    <col min="174" max="174" width="15.85546875" bestFit="1" customWidth="1"/>
    <col min="175" max="175" width="15.5703125" bestFit="1" customWidth="1"/>
    <col min="176" max="176" width="15.85546875" bestFit="1" customWidth="1"/>
    <col min="177" max="177" width="15.5703125" bestFit="1" customWidth="1"/>
    <col min="178" max="178" width="15.85546875" bestFit="1" customWidth="1"/>
    <col min="179" max="179" width="15.5703125" bestFit="1" customWidth="1"/>
    <col min="180" max="180" width="15.85546875" bestFit="1" customWidth="1"/>
    <col min="181" max="181" width="15.5703125" bestFit="1" customWidth="1"/>
    <col min="182" max="182" width="15.85546875" bestFit="1" customWidth="1"/>
    <col min="183" max="183" width="15.5703125" bestFit="1" customWidth="1"/>
    <col min="184" max="184" width="20.7109375" bestFit="1" customWidth="1"/>
    <col min="185" max="185" width="20.42578125" bestFit="1" customWidth="1"/>
    <col min="186" max="186" width="22.140625" bestFit="1" customWidth="1"/>
    <col min="187" max="187" width="19" bestFit="1" customWidth="1"/>
    <col min="188" max="188" width="13.5703125" bestFit="1" customWidth="1"/>
    <col min="189" max="189" width="19" bestFit="1" customWidth="1"/>
    <col min="190" max="190" width="15.85546875" bestFit="1" customWidth="1"/>
    <col min="191" max="191" width="13.5703125" bestFit="1" customWidth="1"/>
    <col min="192" max="192" width="18" bestFit="1" customWidth="1"/>
    <col min="193" max="193" width="17" bestFit="1" customWidth="1"/>
    <col min="194" max="194" width="13.5703125" bestFit="1" customWidth="1"/>
    <col min="195" max="196" width="18" bestFit="1" customWidth="1"/>
    <col min="197" max="197" width="13.5703125" bestFit="1" customWidth="1"/>
    <col min="198" max="198" width="20" bestFit="1" customWidth="1"/>
    <col min="199" max="199" width="18" bestFit="1" customWidth="1"/>
    <col min="200" max="200" width="13.5703125" bestFit="1" customWidth="1"/>
    <col min="201" max="201" width="20" bestFit="1" customWidth="1"/>
    <col min="202" max="202" width="18" bestFit="1" customWidth="1"/>
    <col min="203" max="203" width="13.5703125" bestFit="1" customWidth="1"/>
    <col min="204" max="204" width="20" bestFit="1" customWidth="1"/>
    <col min="205" max="205" width="18" bestFit="1" customWidth="1"/>
    <col min="206" max="206" width="13.5703125" bestFit="1" customWidth="1"/>
    <col min="207" max="207" width="20" bestFit="1" customWidth="1"/>
    <col min="208" max="208" width="17" bestFit="1" customWidth="1"/>
    <col min="209" max="209" width="13.5703125" bestFit="1" customWidth="1"/>
    <col min="210" max="210" width="20" bestFit="1" customWidth="1"/>
    <col min="211" max="211" width="18" bestFit="1" customWidth="1"/>
    <col min="212" max="212" width="13.5703125" bestFit="1" customWidth="1"/>
    <col min="213" max="214" width="18" bestFit="1" customWidth="1"/>
    <col min="215" max="215" width="13.5703125" bestFit="1" customWidth="1"/>
    <col min="216" max="216" width="20" bestFit="1" customWidth="1"/>
    <col min="217" max="217" width="15.85546875" bestFit="1" customWidth="1"/>
    <col min="218" max="218" width="13.5703125" bestFit="1" customWidth="1"/>
    <col min="219" max="219" width="20" bestFit="1" customWidth="1"/>
    <col min="220" max="220" width="18" bestFit="1" customWidth="1"/>
    <col min="221" max="221" width="13.5703125" bestFit="1" customWidth="1"/>
    <col min="222" max="222" width="21.140625" bestFit="1" customWidth="1"/>
    <col min="223" max="223" width="18" bestFit="1" customWidth="1"/>
    <col min="224" max="224" width="13.5703125" bestFit="1" customWidth="1"/>
    <col min="225" max="225" width="21.140625" bestFit="1" customWidth="1"/>
    <col min="226" max="226" width="19" bestFit="1" customWidth="1"/>
    <col min="227" max="227" width="13.5703125" bestFit="1" customWidth="1"/>
    <col min="228" max="228" width="22.140625" bestFit="1" customWidth="1"/>
    <col min="229" max="229" width="19" bestFit="1" customWidth="1"/>
    <col min="230" max="230" width="13.5703125" bestFit="1" customWidth="1"/>
    <col min="231" max="231" width="18" bestFit="1" customWidth="1"/>
    <col min="232" max="232" width="15.85546875" bestFit="1" customWidth="1"/>
    <col min="233" max="233" width="13.5703125" bestFit="1" customWidth="1"/>
    <col min="234" max="235" width="18" bestFit="1" customWidth="1"/>
    <col min="236" max="236" width="13.5703125" bestFit="1" customWidth="1"/>
    <col min="237" max="237" width="21.140625" bestFit="1" customWidth="1"/>
    <col min="238" max="238" width="19" bestFit="1" customWidth="1"/>
    <col min="239" max="239" width="13.5703125" bestFit="1" customWidth="1"/>
    <col min="240" max="240" width="20" bestFit="1" customWidth="1"/>
    <col min="241" max="241" width="18" bestFit="1" customWidth="1"/>
    <col min="242" max="242" width="13.5703125" bestFit="1" customWidth="1"/>
    <col min="243" max="243" width="20" bestFit="1" customWidth="1"/>
    <col min="244" max="244" width="18" bestFit="1" customWidth="1"/>
    <col min="245" max="245" width="13.5703125" bestFit="1" customWidth="1"/>
    <col min="246" max="246" width="20" bestFit="1" customWidth="1"/>
    <col min="247" max="247" width="18" bestFit="1" customWidth="1"/>
    <col min="248" max="248" width="13.5703125" bestFit="1" customWidth="1"/>
    <col min="249" max="249" width="20" bestFit="1" customWidth="1"/>
    <col min="250" max="250" width="18" bestFit="1" customWidth="1"/>
    <col min="251" max="251" width="13.5703125" bestFit="1" customWidth="1"/>
    <col min="252" max="252" width="20" bestFit="1" customWidth="1"/>
    <col min="253" max="253" width="18" bestFit="1" customWidth="1"/>
    <col min="254" max="254" width="12.5703125" bestFit="1" customWidth="1"/>
    <col min="255" max="255" width="19" bestFit="1" customWidth="1"/>
    <col min="256" max="256" width="14.85546875" bestFit="1" customWidth="1"/>
    <col min="257" max="257" width="13.5703125" bestFit="1" customWidth="1"/>
    <col min="258" max="258" width="18" bestFit="1" customWidth="1"/>
    <col min="259" max="259" width="17" bestFit="1" customWidth="1"/>
    <col min="260" max="260" width="13.5703125" bestFit="1" customWidth="1"/>
    <col min="261" max="261" width="20" bestFit="1" customWidth="1"/>
    <col min="262" max="262" width="18" bestFit="1" customWidth="1"/>
    <col min="263" max="263" width="13.5703125" bestFit="1" customWidth="1"/>
    <col min="264" max="264" width="17" bestFit="1" customWidth="1"/>
    <col min="265" max="265" width="15.85546875" bestFit="1" customWidth="1"/>
    <col min="266" max="266" width="13.5703125" bestFit="1" customWidth="1"/>
    <col min="267" max="267" width="17" bestFit="1" customWidth="1"/>
    <col min="268" max="268" width="15.85546875" bestFit="1" customWidth="1"/>
    <col min="269" max="269" width="13.5703125" bestFit="1" customWidth="1"/>
    <col min="270" max="270" width="18" bestFit="1" customWidth="1"/>
    <col min="271" max="271" width="17" bestFit="1" customWidth="1"/>
    <col min="272" max="274" width="5.5703125" bestFit="1" customWidth="1"/>
    <col min="275" max="275" width="10.7109375" bestFit="1" customWidth="1"/>
  </cols>
  <sheetData>
    <row r="1" spans="1:14" ht="30" customHeight="1">
      <c r="A1" s="77" t="s">
        <v>259</v>
      </c>
    </row>
    <row r="4" spans="1:14">
      <c r="A4" s="72" t="s">
        <v>260</v>
      </c>
      <c r="B4" s="72" t="s">
        <v>261</v>
      </c>
      <c r="C4" s="73"/>
      <c r="D4" s="73"/>
      <c r="E4" s="73"/>
      <c r="F4" s="73"/>
      <c r="G4" s="73"/>
      <c r="H4" s="73"/>
      <c r="I4" s="73"/>
      <c r="J4" s="73"/>
      <c r="K4" s="73"/>
      <c r="L4" s="73"/>
      <c r="M4" s="74"/>
    </row>
    <row r="5" spans="1:14">
      <c r="A5" s="41" t="s">
        <v>262</v>
      </c>
      <c r="B5" s="40" t="s">
        <v>214</v>
      </c>
      <c r="C5" s="42" t="s">
        <v>263</v>
      </c>
      <c r="D5" s="42" t="s">
        <v>264</v>
      </c>
      <c r="E5" s="42" t="s">
        <v>265</v>
      </c>
      <c r="F5" s="42" t="s">
        <v>266</v>
      </c>
      <c r="G5" s="42" t="s">
        <v>267</v>
      </c>
      <c r="H5" s="42" t="s">
        <v>200</v>
      </c>
      <c r="I5" s="42" t="s">
        <v>268</v>
      </c>
      <c r="J5" s="42" t="s">
        <v>269</v>
      </c>
      <c r="K5" s="42" t="s">
        <v>270</v>
      </c>
      <c r="L5" s="42" t="s">
        <v>271</v>
      </c>
      <c r="M5" s="75" t="s">
        <v>272</v>
      </c>
    </row>
    <row r="6" spans="1:14">
      <c r="A6" s="43" t="s">
        <v>176</v>
      </c>
      <c r="B6" s="40"/>
      <c r="C6" s="42">
        <v>1.7310447761194031E-2</v>
      </c>
      <c r="D6" s="42">
        <v>8.2465671641791041E-2</v>
      </c>
      <c r="E6" s="42"/>
      <c r="F6" s="42">
        <v>7.0761194029850732E-2</v>
      </c>
      <c r="G6" s="42">
        <v>2.2925373134328356E-2</v>
      </c>
      <c r="H6" s="42"/>
      <c r="I6" s="42"/>
      <c r="J6" s="42"/>
      <c r="K6" s="42"/>
      <c r="L6" s="42">
        <v>1.4597014925373136E-2</v>
      </c>
      <c r="M6" s="81">
        <v>0.20805970149253727</v>
      </c>
    </row>
    <row r="7" spans="1:14">
      <c r="A7" s="44" t="s">
        <v>193</v>
      </c>
      <c r="B7" s="101"/>
      <c r="C7" s="102"/>
      <c r="D7" s="102">
        <v>7.6754761904761909E-2</v>
      </c>
      <c r="E7" s="102"/>
      <c r="F7" s="102">
        <v>8.4303174603174588E-2</v>
      </c>
      <c r="G7" s="102">
        <v>9.8222222222222225E-2</v>
      </c>
      <c r="H7" s="102">
        <v>2.5000000000000001E-2</v>
      </c>
      <c r="I7" s="102"/>
      <c r="J7" s="102">
        <v>8.2171428571428576E-2</v>
      </c>
      <c r="K7" s="102"/>
      <c r="L7" s="102">
        <v>5.135714285714286E-3</v>
      </c>
      <c r="M7" s="82">
        <v>0.37158730158730158</v>
      </c>
    </row>
    <row r="8" spans="1:14">
      <c r="A8" s="44" t="s">
        <v>201</v>
      </c>
      <c r="B8" s="101"/>
      <c r="C8" s="102"/>
      <c r="D8" s="102">
        <v>6.5147058823529424E-3</v>
      </c>
      <c r="E8" s="102">
        <v>7.7699999999999991E-2</v>
      </c>
      <c r="F8" s="102">
        <v>4.7294117647058827E-2</v>
      </c>
      <c r="G8" s="102">
        <v>4.5325000000000004E-2</v>
      </c>
      <c r="H8" s="102"/>
      <c r="I8" s="102"/>
      <c r="J8" s="102">
        <v>0.10369411764705881</v>
      </c>
      <c r="K8" s="102"/>
      <c r="L8" s="102">
        <v>3.5617647058823537E-3</v>
      </c>
      <c r="M8" s="82">
        <v>0.28408970588235294</v>
      </c>
    </row>
    <row r="9" spans="1:14">
      <c r="A9" s="44" t="s">
        <v>206</v>
      </c>
      <c r="B9" s="101"/>
      <c r="C9" s="102"/>
      <c r="D9" s="102">
        <v>0.1501777777777778</v>
      </c>
      <c r="E9" s="102"/>
      <c r="F9" s="102">
        <v>0.1181888888888889</v>
      </c>
      <c r="G9" s="102">
        <v>7.6644444444444446E-2</v>
      </c>
      <c r="H9" s="102"/>
      <c r="I9" s="102">
        <v>1.9988888888888889E-2</v>
      </c>
      <c r="J9" s="102"/>
      <c r="K9" s="102">
        <v>9.2694444444444447E-3</v>
      </c>
      <c r="L9" s="102"/>
      <c r="M9" s="82">
        <v>0.37426944444444449</v>
      </c>
    </row>
    <row r="10" spans="1:14">
      <c r="A10" s="44" t="s">
        <v>213</v>
      </c>
      <c r="B10" s="101">
        <v>1.2011046511627908E-2</v>
      </c>
      <c r="C10" s="102">
        <v>2.8883139534883723E-2</v>
      </c>
      <c r="D10" s="102">
        <v>3.2287790697674415E-2</v>
      </c>
      <c r="E10" s="102"/>
      <c r="F10" s="102">
        <v>4.565000000000001E-2</v>
      </c>
      <c r="G10" s="102">
        <v>9.3225581395348853E-2</v>
      </c>
      <c r="H10" s="102"/>
      <c r="I10" s="102"/>
      <c r="J10" s="102">
        <v>8.1104651162790697E-2</v>
      </c>
      <c r="K10" s="102">
        <v>6.0174418604651162E-4</v>
      </c>
      <c r="L10" s="102">
        <v>5.6244186046511633E-3</v>
      </c>
      <c r="M10" s="82">
        <v>0.29938837209302332</v>
      </c>
    </row>
    <row r="11" spans="1:14">
      <c r="A11" s="44" t="s">
        <v>221</v>
      </c>
      <c r="B11" s="101">
        <v>8.0095238095238101E-3</v>
      </c>
      <c r="C11" s="102"/>
      <c r="D11" s="102">
        <v>7.8076190476190466E-2</v>
      </c>
      <c r="E11" s="102"/>
      <c r="F11" s="102">
        <v>6.0420952380952374E-2</v>
      </c>
      <c r="G11" s="102">
        <v>9.0192857142857144E-2</v>
      </c>
      <c r="H11" s="102"/>
      <c r="I11" s="102"/>
      <c r="J11" s="102">
        <v>5.6066666666666667E-2</v>
      </c>
      <c r="K11" s="102"/>
      <c r="L11" s="102">
        <v>3.2650476190476188E-2</v>
      </c>
      <c r="M11" s="82">
        <v>0.32541666666666663</v>
      </c>
    </row>
    <row r="12" spans="1:14">
      <c r="A12" s="44" t="s">
        <v>223</v>
      </c>
      <c r="B12" s="101">
        <v>2.3144594594594593E-2</v>
      </c>
      <c r="C12" s="102">
        <v>2.6720270270270265E-2</v>
      </c>
      <c r="D12" s="102">
        <v>0.1033543918918919</v>
      </c>
      <c r="E12" s="102"/>
      <c r="F12" s="102">
        <v>6.1781081081081095E-2</v>
      </c>
      <c r="G12" s="102">
        <v>7.0729729729729726E-2</v>
      </c>
      <c r="H12" s="102"/>
      <c r="I12" s="102">
        <v>1.1590540540540539E-2</v>
      </c>
      <c r="J12" s="102"/>
      <c r="K12" s="102"/>
      <c r="L12" s="102">
        <v>2.1350000000000002E-3</v>
      </c>
      <c r="M12" s="82">
        <v>0.29945560810810812</v>
      </c>
    </row>
    <row r="13" spans="1:14">
      <c r="A13" s="44" t="s">
        <v>226</v>
      </c>
      <c r="B13" s="101"/>
      <c r="C13" s="102"/>
      <c r="D13" s="102">
        <v>3.7277906976744192E-2</v>
      </c>
      <c r="E13" s="102"/>
      <c r="F13" s="102">
        <v>4.1417441860465122E-2</v>
      </c>
      <c r="G13" s="102">
        <v>5.0849999999999999E-2</v>
      </c>
      <c r="H13" s="102"/>
      <c r="I13" s="102">
        <v>1.881627906976744E-2</v>
      </c>
      <c r="J13" s="102"/>
      <c r="K13" s="102"/>
      <c r="L13" s="102">
        <v>7.011627906976744E-3</v>
      </c>
      <c r="M13" s="82">
        <v>0.15537325581395348</v>
      </c>
    </row>
    <row r="14" spans="1:14">
      <c r="A14" s="71" t="s">
        <v>272</v>
      </c>
      <c r="B14" s="96">
        <v>4.3165164915746311E-2</v>
      </c>
      <c r="C14" s="103">
        <v>7.2913857566348023E-2</v>
      </c>
      <c r="D14" s="103">
        <v>0.56690919724918465</v>
      </c>
      <c r="E14" s="103">
        <v>7.7699999999999991E-2</v>
      </c>
      <c r="F14" s="103">
        <v>0.52981685049147165</v>
      </c>
      <c r="G14" s="103">
        <v>0.54811520806893077</v>
      </c>
      <c r="H14" s="103">
        <v>2.5000000000000001E-2</v>
      </c>
      <c r="I14" s="103">
        <v>5.0395708499196869E-2</v>
      </c>
      <c r="J14" s="103">
        <v>0.32303686404794474</v>
      </c>
      <c r="K14" s="103">
        <v>9.8711886304909558E-3</v>
      </c>
      <c r="L14" s="103">
        <v>7.0716016619073882E-2</v>
      </c>
      <c r="M14" s="83">
        <v>2.3176400560883876</v>
      </c>
      <c r="N14" s="37">
        <f>AVERAGE(M6:M13)</f>
        <v>0.28970500701104845</v>
      </c>
    </row>
    <row r="22" spans="1:4" ht="23.45">
      <c r="A22" s="77" t="s">
        <v>273</v>
      </c>
    </row>
    <row r="23" spans="1:4">
      <c r="A23" s="45" t="s">
        <v>49</v>
      </c>
      <c r="B23" s="46" t="s">
        <v>274</v>
      </c>
    </row>
    <row r="25" spans="1:4">
      <c r="A25" s="72" t="s">
        <v>275</v>
      </c>
      <c r="B25" s="72" t="s">
        <v>261</v>
      </c>
      <c r="C25" s="73"/>
      <c r="D25" s="74"/>
    </row>
    <row r="26" spans="1:4">
      <c r="A26" s="72" t="s">
        <v>262</v>
      </c>
      <c r="B26" s="72" t="s">
        <v>276</v>
      </c>
      <c r="C26" s="78" t="s">
        <v>229</v>
      </c>
      <c r="D26" s="75" t="s">
        <v>272</v>
      </c>
    </row>
    <row r="27" spans="1:4">
      <c r="A27" s="43" t="s">
        <v>214</v>
      </c>
      <c r="B27" s="40">
        <v>1.0150000000000001</v>
      </c>
      <c r="C27" s="42">
        <v>3.4363999999999999</v>
      </c>
      <c r="D27" s="97">
        <v>4.4513999999999996</v>
      </c>
    </row>
    <row r="28" spans="1:4">
      <c r="A28" s="44" t="s">
        <v>263</v>
      </c>
      <c r="B28" s="101">
        <v>1.0894000000000001</v>
      </c>
      <c r="C28" s="102">
        <v>7.0156000000000009</v>
      </c>
      <c r="D28" s="104">
        <v>8.1050000000000004</v>
      </c>
    </row>
    <row r="29" spans="1:4">
      <c r="A29" s="44" t="s">
        <v>264</v>
      </c>
      <c r="B29" s="101">
        <v>7.7012</v>
      </c>
      <c r="C29" s="102">
        <v>31.474975000000004</v>
      </c>
      <c r="D29" s="104">
        <v>39.176175000000001</v>
      </c>
    </row>
    <row r="30" spans="1:4">
      <c r="A30" s="44" t="s">
        <v>277</v>
      </c>
      <c r="B30" s="101"/>
      <c r="C30" s="102">
        <v>1E-10</v>
      </c>
      <c r="D30" s="104">
        <v>1E-10</v>
      </c>
    </row>
    <row r="31" spans="1:4">
      <c r="A31" s="44" t="s">
        <v>265</v>
      </c>
      <c r="B31" s="101">
        <v>0.53759999999999997</v>
      </c>
      <c r="C31" s="102">
        <v>4.7459999999999996</v>
      </c>
      <c r="D31" s="104">
        <v>5.2835999999999999</v>
      </c>
    </row>
    <row r="32" spans="1:4">
      <c r="A32" s="44" t="s">
        <v>266</v>
      </c>
      <c r="B32" s="101">
        <v>6.198739999999999</v>
      </c>
      <c r="C32" s="102">
        <v>32.385020000000011</v>
      </c>
      <c r="D32" s="104">
        <v>38.583760000000012</v>
      </c>
    </row>
    <row r="33" spans="1:4">
      <c r="A33" s="44" t="s">
        <v>267</v>
      </c>
      <c r="B33" s="101">
        <v>5.3977000000000013</v>
      </c>
      <c r="C33" s="102">
        <v>41.3857</v>
      </c>
      <c r="D33" s="104">
        <v>46.7834</v>
      </c>
    </row>
    <row r="34" spans="1:4">
      <c r="A34" s="44" t="s">
        <v>200</v>
      </c>
      <c r="B34" s="101">
        <v>0.16600000000000001</v>
      </c>
      <c r="C34" s="102">
        <v>1.409</v>
      </c>
      <c r="D34" s="104">
        <v>1.575</v>
      </c>
    </row>
    <row r="35" spans="1:4">
      <c r="A35" s="44" t="s">
        <v>268</v>
      </c>
      <c r="B35" s="101">
        <v>0.88319999999999999</v>
      </c>
      <c r="C35" s="102">
        <v>2.3122999999999996</v>
      </c>
      <c r="D35" s="104">
        <v>3.1954999999999996</v>
      </c>
    </row>
    <row r="36" spans="1:4">
      <c r="A36" s="44" t="s">
        <v>269</v>
      </c>
      <c r="B36" s="101">
        <v>7.6733999999999991</v>
      </c>
      <c r="C36" s="102">
        <v>23.214200000000002</v>
      </c>
      <c r="D36" s="104">
        <v>30.887599999999999</v>
      </c>
    </row>
    <row r="37" spans="1:4">
      <c r="A37" s="44" t="s">
        <v>270</v>
      </c>
      <c r="B37" s="101">
        <v>9.9099999999999994E-2</v>
      </c>
      <c r="C37" s="102">
        <v>0.33810000000000001</v>
      </c>
      <c r="D37" s="104">
        <v>0.43720000000000003</v>
      </c>
    </row>
    <row r="38" spans="1:4">
      <c r="A38" s="44" t="s">
        <v>271</v>
      </c>
      <c r="B38" s="101">
        <v>0.85526000000000013</v>
      </c>
      <c r="C38" s="102">
        <v>5.1595199999999988</v>
      </c>
      <c r="D38" s="104">
        <v>6.0147799999999991</v>
      </c>
    </row>
    <row r="39" spans="1:4">
      <c r="A39" s="71" t="s">
        <v>272</v>
      </c>
      <c r="B39" s="96">
        <v>31.616599999999998</v>
      </c>
      <c r="C39" s="103">
        <v>152.87681500010001</v>
      </c>
      <c r="D39" s="98">
        <v>184.49341500009999</v>
      </c>
    </row>
    <row r="41" spans="1:4" ht="23.45">
      <c r="A41" s="77" t="s">
        <v>278</v>
      </c>
    </row>
    <row r="43" spans="1:4">
      <c r="A43" s="21" t="s">
        <v>262</v>
      </c>
      <c r="B43" t="s">
        <v>279</v>
      </c>
      <c r="C43" t="s">
        <v>280</v>
      </c>
      <c r="D43" t="s">
        <v>281</v>
      </c>
    </row>
    <row r="44" spans="1:4">
      <c r="A44" s="22" t="s">
        <v>214</v>
      </c>
      <c r="B44" s="89">
        <v>2.3289788282589825</v>
      </c>
      <c r="C44" s="89">
        <v>0.38269621127934572</v>
      </c>
      <c r="D44" s="89">
        <v>1.2883249604616713</v>
      </c>
    </row>
    <row r="45" spans="1:4">
      <c r="A45" s="22" t="s">
        <v>263</v>
      </c>
      <c r="B45" s="89">
        <v>1.8770458331763211</v>
      </c>
      <c r="C45" s="89">
        <v>0.26117294046752199</v>
      </c>
      <c r="D45" s="89">
        <v>1.8617812263561571</v>
      </c>
    </row>
    <row r="46" spans="1:4">
      <c r="A46" s="22" t="s">
        <v>264</v>
      </c>
      <c r="B46" s="89">
        <v>12.037399087585611</v>
      </c>
      <c r="C46" s="89">
        <v>3.4317373800794391</v>
      </c>
      <c r="D46" s="89">
        <v>13.53086353233495</v>
      </c>
    </row>
    <row r="47" spans="1:4">
      <c r="A47" s="22" t="s">
        <v>277</v>
      </c>
      <c r="B47" s="89">
        <v>0</v>
      </c>
      <c r="C47" s="89">
        <v>0</v>
      </c>
      <c r="D47" s="89">
        <v>0</v>
      </c>
    </row>
    <row r="48" spans="1:4">
      <c r="A48" s="22" t="s">
        <v>265</v>
      </c>
      <c r="B48" s="89">
        <v>0.41293333333333337</v>
      </c>
      <c r="C48" s="89">
        <v>5.9733333333333333E-2</v>
      </c>
      <c r="D48" s="89">
        <v>0.52733333333333332</v>
      </c>
    </row>
    <row r="49" spans="1:6">
      <c r="A49" s="22" t="s">
        <v>266</v>
      </c>
      <c r="B49" s="89">
        <v>16.18873294061882</v>
      </c>
      <c r="C49" s="89">
        <v>1.4865030691403776</v>
      </c>
      <c r="D49" s="89">
        <v>9.3247639902408004</v>
      </c>
    </row>
    <row r="50" spans="1:6">
      <c r="A50" s="22" t="s">
        <v>267</v>
      </c>
      <c r="B50" s="89">
        <v>9.8149881053814418</v>
      </c>
      <c r="C50" s="89">
        <v>1.9054319386684189</v>
      </c>
      <c r="D50" s="89">
        <v>14.279579955950139</v>
      </c>
    </row>
    <row r="51" spans="1:6">
      <c r="A51" s="22" t="s">
        <v>200</v>
      </c>
      <c r="B51" s="89">
        <v>0.21250000000000002</v>
      </c>
      <c r="C51" s="89">
        <v>8.3000000000000004E-2</v>
      </c>
      <c r="D51" s="89">
        <v>0.70450000000000002</v>
      </c>
    </row>
    <row r="52" spans="1:6">
      <c r="A52" s="22" t="s">
        <v>268</v>
      </c>
      <c r="B52" s="89">
        <v>3.2396199009086075</v>
      </c>
      <c r="C52" s="89">
        <v>9.784110373281768E-2</v>
      </c>
      <c r="D52" s="89">
        <v>1.6625389953585752</v>
      </c>
    </row>
    <row r="53" spans="1:6">
      <c r="A53" s="22" t="s">
        <v>269</v>
      </c>
      <c r="B53" s="89">
        <v>2.0890504947656021</v>
      </c>
      <c r="C53" s="89">
        <v>0.47983508063297592</v>
      </c>
      <c r="D53" s="89">
        <v>1.4311144246014222</v>
      </c>
    </row>
    <row r="54" spans="1:6">
      <c r="A54" s="22" t="s">
        <v>270</v>
      </c>
      <c r="B54" s="89">
        <v>1.3106607297431434</v>
      </c>
      <c r="C54" s="89">
        <v>0.18263914485809069</v>
      </c>
      <c r="D54" s="89">
        <v>0.50670012539876597</v>
      </c>
    </row>
    <row r="55" spans="1:6">
      <c r="A55" s="22" t="s">
        <v>271</v>
      </c>
      <c r="B55" s="89">
        <v>8.2014843230605319</v>
      </c>
      <c r="C55" s="89">
        <v>1.4256032095699935</v>
      </c>
      <c r="D55" s="89">
        <v>5.3729124673694741</v>
      </c>
    </row>
    <row r="56" spans="1:6">
      <c r="A56" s="22" t="s">
        <v>272</v>
      </c>
      <c r="B56" s="89">
        <v>57.713393576832395</v>
      </c>
      <c r="C56" s="89">
        <v>9.7961934117623137</v>
      </c>
      <c r="D56" s="89">
        <v>50.490413011405295</v>
      </c>
    </row>
    <row r="60" spans="1:6" ht="23.45">
      <c r="A60" s="77" t="s">
        <v>282</v>
      </c>
    </row>
    <row r="61" spans="1:6">
      <c r="A61" s="21" t="s">
        <v>49</v>
      </c>
      <c r="B61" t="s">
        <v>274</v>
      </c>
    </row>
    <row r="62" spans="1:6">
      <c r="A62" s="21" t="s">
        <v>51</v>
      </c>
      <c r="B62" t="s">
        <v>274</v>
      </c>
      <c r="F62" t="s">
        <v>283</v>
      </c>
    </row>
    <row r="64" spans="1:6">
      <c r="B64" s="21" t="s">
        <v>261</v>
      </c>
    </row>
    <row r="65" spans="1:16">
      <c r="A65" s="21" t="s">
        <v>284</v>
      </c>
      <c r="B65" t="s">
        <v>214</v>
      </c>
      <c r="C65" t="s">
        <v>263</v>
      </c>
      <c r="D65" t="s">
        <v>264</v>
      </c>
      <c r="E65" t="s">
        <v>265</v>
      </c>
      <c r="F65" t="s">
        <v>266</v>
      </c>
      <c r="G65" t="s">
        <v>267</v>
      </c>
      <c r="H65" t="s">
        <v>200</v>
      </c>
      <c r="I65" t="s">
        <v>269</v>
      </c>
      <c r="J65" t="s">
        <v>268</v>
      </c>
      <c r="K65" t="s">
        <v>270</v>
      </c>
      <c r="L65" t="s">
        <v>271</v>
      </c>
      <c r="M65" t="s">
        <v>272</v>
      </c>
    </row>
    <row r="66" spans="1:16">
      <c r="A66" s="22" t="s">
        <v>285</v>
      </c>
      <c r="B66">
        <v>112.39355486485294</v>
      </c>
      <c r="C66">
        <v>83.318371062666003</v>
      </c>
      <c r="D66">
        <v>111.47359967810044</v>
      </c>
      <c r="E66">
        <v>30.227128009567998</v>
      </c>
      <c r="F66">
        <v>43.385734317716988</v>
      </c>
      <c r="G66">
        <v>38.183833200289541</v>
      </c>
      <c r="H66">
        <v>0.98697480525000003</v>
      </c>
      <c r="I66">
        <v>12.816801147972573</v>
      </c>
      <c r="J66">
        <v>2.3466095789003334</v>
      </c>
      <c r="K66">
        <v>3.0163991678199999</v>
      </c>
      <c r="L66">
        <v>15.445537001573932</v>
      </c>
      <c r="M66">
        <v>453.59454283471075</v>
      </c>
      <c r="O66">
        <v>453.59454283471075</v>
      </c>
      <c r="P66">
        <f>O66/Tool_Austria!$F$2</f>
        <v>0.69783775820724736</v>
      </c>
    </row>
    <row r="67" spans="1:16">
      <c r="A67" s="22" t="s">
        <v>286</v>
      </c>
      <c r="B67">
        <v>6.5325130659961793E-7</v>
      </c>
      <c r="C67">
        <v>3.6022303253624583E-6</v>
      </c>
      <c r="D67">
        <v>1.6214330374905457E-6</v>
      </c>
      <c r="E67">
        <v>2.5626082219631599E-7</v>
      </c>
      <c r="F67">
        <v>7.8350583364242407E-7</v>
      </c>
      <c r="G67">
        <v>1.3182908164669833E-6</v>
      </c>
      <c r="H67">
        <v>3.7953976724999993E-8</v>
      </c>
      <c r="I67">
        <v>3.012105369843423E-7</v>
      </c>
      <c r="J67">
        <v>7.625711310330867E-8</v>
      </c>
      <c r="K67">
        <v>1.0313087683710002E-7</v>
      </c>
      <c r="L67">
        <v>5.6233092494570852E-7</v>
      </c>
      <c r="M67">
        <v>9.3158555703538027E-6</v>
      </c>
      <c r="O67">
        <v>9.3158555703538027E-6</v>
      </c>
      <c r="P67">
        <f>O67/Tool_Austria!$F$2</f>
        <v>1.4332085492852004E-8</v>
      </c>
    </row>
    <row r="68" spans="1:16">
      <c r="A68" s="22" t="s">
        <v>287</v>
      </c>
      <c r="B68">
        <v>8.5078527777666686</v>
      </c>
      <c r="C68">
        <v>18.813126646468575</v>
      </c>
      <c r="D68">
        <v>17.901862938435439</v>
      </c>
      <c r="E68">
        <v>2.0720370411439997</v>
      </c>
      <c r="F68">
        <v>8.7337677959898379</v>
      </c>
      <c r="G68">
        <v>8.3909226382468223</v>
      </c>
      <c r="H68">
        <v>0.37885755600000004</v>
      </c>
      <c r="I68">
        <v>3.9550301878388576</v>
      </c>
      <c r="J68">
        <v>0.83741351824213328</v>
      </c>
      <c r="K68">
        <v>0.46642557089600001</v>
      </c>
      <c r="L68">
        <v>2.0787897663535997</v>
      </c>
      <c r="M68">
        <v>72.136086437381934</v>
      </c>
      <c r="O68">
        <v>72.136086437381934</v>
      </c>
      <c r="P68">
        <f>O68/Tool_Austria!$F$2</f>
        <v>0.11097859451904912</v>
      </c>
    </row>
    <row r="69" spans="1:16">
      <c r="A69" s="22" t="s">
        <v>288</v>
      </c>
      <c r="B69">
        <v>0.17801355035871458</v>
      </c>
      <c r="C69">
        <v>0.20041726827075759</v>
      </c>
      <c r="D69">
        <v>0.22247356070143953</v>
      </c>
      <c r="E69">
        <v>0.11325727876436401</v>
      </c>
      <c r="F69">
        <v>0.14233433877507509</v>
      </c>
      <c r="G69">
        <v>0.12185555688178813</v>
      </c>
      <c r="H69">
        <v>3.3599322225000001E-3</v>
      </c>
      <c r="I69">
        <v>2.9192398629084002E-2</v>
      </c>
      <c r="J69">
        <v>8.9605918596579997E-3</v>
      </c>
      <c r="K69">
        <v>8.2887504146999993E-3</v>
      </c>
      <c r="L69">
        <v>5.5314808565092966E-2</v>
      </c>
      <c r="M69">
        <v>1.0834680354431738</v>
      </c>
      <c r="O69">
        <v>1.0834680354431738</v>
      </c>
      <c r="P69">
        <f>O69/Tool_Austria!$F$2</f>
        <v>1.666873900681806E-3</v>
      </c>
    </row>
    <row r="70" spans="1:16">
      <c r="A70" s="22" t="s">
        <v>289</v>
      </c>
      <c r="B70">
        <v>1.0386010203935412E-5</v>
      </c>
      <c r="C70">
        <v>8.9014180481876994E-6</v>
      </c>
      <c r="D70">
        <v>9.2090505690702641E-6</v>
      </c>
      <c r="E70">
        <v>8.8185131076111984E-7</v>
      </c>
      <c r="F70">
        <v>2.816975356743237E-6</v>
      </c>
      <c r="G70">
        <v>2.2775213548848517E-6</v>
      </c>
      <c r="H70">
        <v>7.1750515725000017E-8</v>
      </c>
      <c r="I70">
        <v>6.3412791363776004E-7</v>
      </c>
      <c r="J70">
        <v>1.9886850710627332E-7</v>
      </c>
      <c r="K70">
        <v>1.1562924731219999E-7</v>
      </c>
      <c r="L70">
        <v>1.4655866008229773E-6</v>
      </c>
      <c r="M70">
        <v>3.6958789628186799E-5</v>
      </c>
      <c r="O70">
        <v>3.6958789628186799E-5</v>
      </c>
      <c r="P70">
        <f>O70/Tool_Austria!$F$2</f>
        <v>5.6859676351056614E-8</v>
      </c>
    </row>
    <row r="71" spans="1:16">
      <c r="A71" s="22" t="s">
        <v>290</v>
      </c>
      <c r="B71">
        <v>1.6160378254487711E-6</v>
      </c>
      <c r="C71">
        <v>9.1210895494334123E-7</v>
      </c>
      <c r="D71">
        <v>1.3277888911503732E-6</v>
      </c>
      <c r="E71">
        <v>4.8521842705459197E-7</v>
      </c>
      <c r="F71">
        <v>1.1762219562908848E-6</v>
      </c>
      <c r="G71">
        <v>8.2839252973345629E-7</v>
      </c>
      <c r="H71">
        <v>5.7097457550000001E-8</v>
      </c>
      <c r="I71">
        <v>1.1799815763136456E-7</v>
      </c>
      <c r="J71">
        <v>4.9533151547770664E-8</v>
      </c>
      <c r="K71">
        <v>1.8085341681900002E-8</v>
      </c>
      <c r="L71">
        <v>2.8115021804333108E-7</v>
      </c>
      <c r="M71">
        <v>6.8696329110757848E-6</v>
      </c>
      <c r="O71">
        <v>6.8696329110757848E-6</v>
      </c>
      <c r="P71">
        <f>O71/Tool_Austria!$F$2</f>
        <v>1.0568666017039669E-8</v>
      </c>
    </row>
    <row r="72" spans="1:16">
      <c r="A72" s="22" t="s">
        <v>291</v>
      </c>
      <c r="B72">
        <v>4.947553442568451E-8</v>
      </c>
      <c r="C72">
        <v>6.5109124706390661E-8</v>
      </c>
      <c r="D72">
        <v>7.0941366467749385E-8</v>
      </c>
      <c r="E72">
        <v>2.39446788964264E-8</v>
      </c>
      <c r="F72">
        <v>5.0987816480730658E-8</v>
      </c>
      <c r="G72">
        <v>4.5765419387223181E-8</v>
      </c>
      <c r="H72">
        <v>1.3984583287500002E-9</v>
      </c>
      <c r="I72">
        <v>2.5531115844790632E-8</v>
      </c>
      <c r="J72">
        <v>3.8455721444174667E-9</v>
      </c>
      <c r="K72">
        <v>1.5632061687399999E-9</v>
      </c>
      <c r="L72">
        <v>2.4623093262329976E-8</v>
      </c>
      <c r="M72">
        <v>3.631853861132329E-7</v>
      </c>
      <c r="O72">
        <v>3.631853861132329E-7</v>
      </c>
      <c r="P72">
        <f>O72/Tool_Austria!$F$2</f>
        <v>5.5874674786651214E-10</v>
      </c>
    </row>
    <row r="73" spans="1:16">
      <c r="A73" s="22" t="s">
        <v>292</v>
      </c>
      <c r="B73">
        <v>1.5252853247468796</v>
      </c>
      <c r="C73">
        <v>1.2240307587768908</v>
      </c>
      <c r="D73">
        <v>1.2903705221837105</v>
      </c>
      <c r="E73">
        <v>0.11537746535797998</v>
      </c>
      <c r="F73">
        <v>0.38877313954007064</v>
      </c>
      <c r="G73">
        <v>0.28181727904254272</v>
      </c>
      <c r="H73">
        <v>7.6675107599999993E-3</v>
      </c>
      <c r="I73">
        <v>0.10140084489794</v>
      </c>
      <c r="J73">
        <v>2.9134372974753336E-2</v>
      </c>
      <c r="K73">
        <v>1.3447415073200001E-2</v>
      </c>
      <c r="L73">
        <v>0.20342689405347683</v>
      </c>
      <c r="M73">
        <v>5.1807315274074455</v>
      </c>
      <c r="O73">
        <v>5.1807315274074455</v>
      </c>
      <c r="P73">
        <f>O73/Tool_Austria!$F$2</f>
        <v>7.970356196011455E-3</v>
      </c>
    </row>
    <row r="74" spans="1:16">
      <c r="A74" s="22" t="s">
        <v>293</v>
      </c>
      <c r="B74">
        <v>5.9863385302894763E-3</v>
      </c>
      <c r="C74">
        <v>1.4522467346061501E-2</v>
      </c>
      <c r="D74">
        <v>1.3792403750478202E-2</v>
      </c>
      <c r="E74">
        <v>3.4637290827579997E-3</v>
      </c>
      <c r="F74">
        <v>1.6048906925167198E-2</v>
      </c>
      <c r="G74">
        <v>9.4401825913032131E-3</v>
      </c>
      <c r="H74">
        <v>1.35711725625E-4</v>
      </c>
      <c r="I74">
        <v>3.0736852847574286E-3</v>
      </c>
      <c r="J74">
        <v>1.1274126222869333E-3</v>
      </c>
      <c r="K74">
        <v>1.0729046251439999E-3</v>
      </c>
      <c r="L74">
        <v>4.926098720845316E-3</v>
      </c>
      <c r="M74">
        <v>7.3589841204716275E-2</v>
      </c>
      <c r="O74">
        <v>7.3589841204716275E-2</v>
      </c>
      <c r="P74">
        <f>O74/Tool_Austria!$F$2</f>
        <v>1.1321514031494812E-4</v>
      </c>
    </row>
    <row r="75" spans="1:16">
      <c r="A75" s="22" t="s">
        <v>294</v>
      </c>
      <c r="B75">
        <v>0.3417410693794562</v>
      </c>
      <c r="C75">
        <v>0.34366328676138713</v>
      </c>
      <c r="D75">
        <v>0.33385369824880334</v>
      </c>
      <c r="E75">
        <v>0.13649274127971997</v>
      </c>
      <c r="F75">
        <v>0.20472414885230197</v>
      </c>
      <c r="G75">
        <v>0.15057286357633887</v>
      </c>
      <c r="H75">
        <v>2.4738028875000003E-3</v>
      </c>
      <c r="I75">
        <v>1.5564140737108573E-2</v>
      </c>
      <c r="J75">
        <v>1.0276031136453333E-2</v>
      </c>
      <c r="K75">
        <v>3.8015918179079997E-2</v>
      </c>
      <c r="L75">
        <v>0.110362061737883</v>
      </c>
      <c r="M75">
        <v>1.6877397627760324</v>
      </c>
      <c r="O75">
        <v>1.6877397627760324</v>
      </c>
      <c r="P75">
        <f>O75/Tool_Austria!$F$2</f>
        <v>2.5965227119631269E-3</v>
      </c>
    </row>
    <row r="76" spans="1:16">
      <c r="A76" s="22" t="s">
        <v>295</v>
      </c>
      <c r="B76">
        <v>6.7239518808222307</v>
      </c>
      <c r="C76">
        <v>5.194069610820776</v>
      </c>
      <c r="D76">
        <v>5.4607873540169036</v>
      </c>
      <c r="E76">
        <v>0.37746234729769995</v>
      </c>
      <c r="F76">
        <v>1.462377054511917</v>
      </c>
      <c r="G76">
        <v>1.0473838659914683</v>
      </c>
      <c r="H76">
        <v>3.0361259250000001E-2</v>
      </c>
      <c r="I76">
        <v>0.39653795084390003</v>
      </c>
      <c r="J76">
        <v>0.11097354259353667</v>
      </c>
      <c r="K76">
        <v>3.9535987334900005E-2</v>
      </c>
      <c r="L76">
        <v>0.86905285046980918</v>
      </c>
      <c r="M76">
        <v>21.712493703953147</v>
      </c>
      <c r="O76">
        <v>21.712493703953147</v>
      </c>
      <c r="P76">
        <f>O76/Tool_Austria!$F$2</f>
        <v>3.3403836467620227E-2</v>
      </c>
    </row>
    <row r="77" spans="1:16">
      <c r="A77" s="22" t="s">
        <v>296</v>
      </c>
      <c r="B77">
        <v>646.34863272943585</v>
      </c>
      <c r="C77">
        <v>2279.354143205222</v>
      </c>
      <c r="D77">
        <v>1544.339380917723</v>
      </c>
      <c r="E77">
        <v>1306.7741168847679</v>
      </c>
      <c r="F77">
        <v>634.60426843240828</v>
      </c>
      <c r="G77">
        <v>970.04881260346519</v>
      </c>
      <c r="H77">
        <v>22.688883472500002</v>
      </c>
      <c r="I77">
        <v>306.45649786725255</v>
      </c>
      <c r="J77">
        <v>71.945368615495994</v>
      </c>
      <c r="K77">
        <v>23.104356984090003</v>
      </c>
      <c r="L77">
        <v>462.9433200911576</v>
      </c>
      <c r="M77">
        <v>8268.6077818035174</v>
      </c>
      <c r="O77">
        <v>8268.6077818035174</v>
      </c>
      <c r="P77">
        <f>O77/Tool_Austria!$F$2</f>
        <v>12.720935048928489</v>
      </c>
    </row>
    <row r="78" spans="1:16">
      <c r="A78" s="22" t="s">
        <v>297</v>
      </c>
      <c r="B78">
        <v>7154.0920082562752</v>
      </c>
      <c r="C78">
        <v>4098.079696511425</v>
      </c>
      <c r="D78">
        <v>4664.8911082484647</v>
      </c>
      <c r="E78">
        <v>241.13487570507999</v>
      </c>
      <c r="F78">
        <v>2331.3912185073605</v>
      </c>
      <c r="G78">
        <v>663.9265781984833</v>
      </c>
      <c r="H78">
        <v>11.588876302499999</v>
      </c>
      <c r="I78">
        <v>102.75524299224</v>
      </c>
      <c r="J78">
        <v>129.51052283876001</v>
      </c>
      <c r="K78">
        <v>384.07870466920002</v>
      </c>
      <c r="L78">
        <v>1736.4292914823775</v>
      </c>
      <c r="M78">
        <v>21517.878123712166</v>
      </c>
      <c r="O78">
        <v>21517.878123712166</v>
      </c>
      <c r="P78">
        <f>O78/Tool_Austria!$F$2</f>
        <v>33.104427882634099</v>
      </c>
    </row>
    <row r="79" spans="1:16">
      <c r="A79" s="22" t="s">
        <v>298</v>
      </c>
      <c r="B79">
        <v>11.094654309387241</v>
      </c>
      <c r="C79">
        <v>27.801626318054574</v>
      </c>
      <c r="D79">
        <v>16.338157168221887</v>
      </c>
      <c r="E79">
        <v>4.3331501211320003</v>
      </c>
      <c r="F79">
        <v>29.442674278057925</v>
      </c>
      <c r="G79">
        <v>25.614511471073776</v>
      </c>
      <c r="H79">
        <v>0.77319636975000006</v>
      </c>
      <c r="I79">
        <v>4.3218811981605718</v>
      </c>
      <c r="J79">
        <v>9.3693442827333335</v>
      </c>
      <c r="K79">
        <v>0.47913167439899995</v>
      </c>
      <c r="L79">
        <v>11.133778019121936</v>
      </c>
      <c r="M79">
        <v>140.70210521009224</v>
      </c>
      <c r="O79">
        <v>140.70210521009224</v>
      </c>
      <c r="P79">
        <f>O79/Tool_Austria!$F$2</f>
        <v>0.21646477724629576</v>
      </c>
    </row>
    <row r="80" spans="1:16">
      <c r="A80" s="22" t="s">
        <v>299</v>
      </c>
      <c r="B80">
        <v>409.24383925428646</v>
      </c>
      <c r="C80">
        <v>802.01928280935226</v>
      </c>
      <c r="D80">
        <v>826.31868505848524</v>
      </c>
      <c r="E80">
        <v>236.67115960314399</v>
      </c>
      <c r="F80">
        <v>633.35439439836148</v>
      </c>
      <c r="G80">
        <v>551.23927748559629</v>
      </c>
      <c r="H80">
        <v>18.835952625000001</v>
      </c>
      <c r="I80">
        <v>208.9371278236377</v>
      </c>
      <c r="J80">
        <v>40.101102800197999</v>
      </c>
      <c r="K80">
        <v>29.954057013500005</v>
      </c>
      <c r="L80">
        <v>154.42937107913247</v>
      </c>
      <c r="M80">
        <v>3911.1042499506939</v>
      </c>
      <c r="O80">
        <v>3911.1042499506939</v>
      </c>
      <c r="P80">
        <f>O80/Tool_Austria!$F$2</f>
        <v>6.0170834614626063</v>
      </c>
    </row>
    <row r="81" spans="1:16">
      <c r="A81" s="22" t="s">
        <v>300</v>
      </c>
      <c r="B81">
        <v>1.6446247036864734E-4</v>
      </c>
      <c r="C81">
        <v>3.6896469424858787E-4</v>
      </c>
      <c r="D81">
        <v>2.9400737858126545E-4</v>
      </c>
      <c r="E81">
        <v>6.9466275457146407E-5</v>
      </c>
      <c r="F81">
        <v>1.5333373624701072E-4</v>
      </c>
      <c r="G81">
        <v>1.6933639176905832E-4</v>
      </c>
      <c r="H81">
        <v>7.1542748025000003E-6</v>
      </c>
      <c r="I81">
        <v>5.675742326537119E-5</v>
      </c>
      <c r="J81">
        <v>9.6393388387968003E-6</v>
      </c>
      <c r="K81">
        <v>4.0533396629600008E-6</v>
      </c>
      <c r="L81">
        <v>7.0553311717249317E-5</v>
      </c>
      <c r="M81">
        <v>1.3677286349585936E-3</v>
      </c>
      <c r="O81">
        <v>1.3677286349585936E-3</v>
      </c>
      <c r="P81">
        <f>O81/Tool_Austria!$F$2</f>
        <v>2.1041978999362977E-6</v>
      </c>
    </row>
    <row r="82" spans="1:16">
      <c r="A82" s="22"/>
    </row>
    <row r="83" spans="1:16">
      <c r="A83" s="22"/>
    </row>
    <row r="84" spans="1:16" s="77" customFormat="1" ht="23.45">
      <c r="A84" s="77" t="s">
        <v>301</v>
      </c>
      <c r="B84"/>
      <c r="C84"/>
      <c r="D84"/>
      <c r="E84"/>
      <c r="F84"/>
      <c r="G84"/>
      <c r="H84"/>
      <c r="I84"/>
      <c r="J84"/>
      <c r="K84"/>
      <c r="L84"/>
    </row>
    <row r="85" spans="1:16">
      <c r="A85" s="21" t="s">
        <v>49</v>
      </c>
      <c r="B85" t="s">
        <v>274</v>
      </c>
    </row>
    <row r="86" spans="1:16">
      <c r="A86" s="21" t="s">
        <v>51</v>
      </c>
      <c r="B86" t="s">
        <v>274</v>
      </c>
    </row>
    <row r="88" spans="1:16">
      <c r="A88" s="21" t="s">
        <v>262</v>
      </c>
      <c r="B88" t="s">
        <v>302</v>
      </c>
      <c r="C88" t="s">
        <v>303</v>
      </c>
    </row>
    <row r="89" spans="1:16">
      <c r="A89" s="22" t="s">
        <v>214</v>
      </c>
      <c r="B89" s="39">
        <v>23.33887133773846</v>
      </c>
      <c r="C89" s="39">
        <v>30.116998244267151</v>
      </c>
    </row>
    <row r="90" spans="1:16">
      <c r="A90" s="22" t="s">
        <v>263</v>
      </c>
      <c r="B90" s="39">
        <v>16.222509903790598</v>
      </c>
      <c r="C90" s="39">
        <v>24.824756254340073</v>
      </c>
    </row>
    <row r="91" spans="1:16">
      <c r="A91" s="22" t="s">
        <v>267</v>
      </c>
      <c r="B91" s="39">
        <v>43.880115568615054</v>
      </c>
      <c r="C91" s="39">
        <v>9.6940766295703291</v>
      </c>
    </row>
    <row r="92" spans="1:16">
      <c r="A92" s="22" t="s">
        <v>200</v>
      </c>
      <c r="B92" s="39">
        <v>1.0313744490000001</v>
      </c>
      <c r="C92" s="39">
        <v>0.27268748801519954</v>
      </c>
    </row>
    <row r="93" spans="1:16">
      <c r="A93" s="22" t="s">
        <v>268</v>
      </c>
      <c r="B93" s="39">
        <v>7.4535813445055101</v>
      </c>
      <c r="C93" s="39">
        <v>0.74903440307095137</v>
      </c>
    </row>
    <row r="94" spans="1:16">
      <c r="A94" s="22" t="s">
        <v>272</v>
      </c>
      <c r="B94">
        <v>91.926452603649622</v>
      </c>
      <c r="C94">
        <v>65.657553019263702</v>
      </c>
    </row>
    <row r="103" spans="1:12" ht="23.45">
      <c r="A103" s="77" t="s">
        <v>304</v>
      </c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</row>
    <row r="104" spans="1:12">
      <c r="A104" s="45" t="s">
        <v>49</v>
      </c>
      <c r="B104" s="46" t="s">
        <v>274</v>
      </c>
    </row>
    <row r="106" spans="1:12">
      <c r="A106" s="72" t="s">
        <v>305</v>
      </c>
      <c r="B106" s="75"/>
      <c r="C106" t="s">
        <v>306</v>
      </c>
      <c r="D106" t="s">
        <v>307</v>
      </c>
      <c r="E106" t="s">
        <v>308</v>
      </c>
      <c r="F106" t="s">
        <v>309</v>
      </c>
    </row>
    <row r="107" spans="1:12">
      <c r="A107" s="43" t="s">
        <v>285</v>
      </c>
      <c r="B107" s="67">
        <v>43.111490798466846</v>
      </c>
      <c r="C107" s="43" t="s">
        <v>285</v>
      </c>
      <c r="D107">
        <f>MIN(GETPIVOTDATA("CC",$A$104),1)</f>
        <v>1</v>
      </c>
      <c r="E107" s="5">
        <f>IF(D107=1,MIN(B107,9),0)</f>
        <v>9</v>
      </c>
      <c r="F107" s="5">
        <f t="shared" ref="F107:F122" si="0">MAX(B107-(D107+E107),0)</f>
        <v>33.111490798466846</v>
      </c>
    </row>
    <row r="108" spans="1:12">
      <c r="A108" s="44" t="s">
        <v>286</v>
      </c>
      <c r="B108" s="68">
        <v>1.1029360200367004E-2</v>
      </c>
      <c r="C108" s="44" t="s">
        <v>286</v>
      </c>
      <c r="D108">
        <f>MIN(GETPIVOTDATA("od",$A$104),1)</f>
        <v>1.1029360200367004E-2</v>
      </c>
      <c r="E108" s="5">
        <f t="shared" ref="E108:E122" si="1">IF(D108=1,MIN(B108,9),0)</f>
        <v>0</v>
      </c>
      <c r="F108" s="5">
        <f t="shared" si="0"/>
        <v>0</v>
      </c>
    </row>
    <row r="109" spans="1:12">
      <c r="A109" s="44" t="s">
        <v>287</v>
      </c>
      <c r="B109" s="68">
        <v>9.1604728946466804E-2</v>
      </c>
      <c r="C109" s="44" t="s">
        <v>287</v>
      </c>
      <c r="D109">
        <f>MIN(GETPIVOTDATA("ir",$A$104),1)</f>
        <v>9.1604728946466804E-2</v>
      </c>
      <c r="E109" s="5">
        <f t="shared" si="1"/>
        <v>0</v>
      </c>
      <c r="F109" s="5">
        <f t="shared" si="0"/>
        <v>0</v>
      </c>
    </row>
    <row r="110" spans="1:12">
      <c r="A110" s="44" t="s">
        <v>288</v>
      </c>
      <c r="B110" s="68">
        <v>1.7363247775829609</v>
      </c>
      <c r="C110" s="44" t="s">
        <v>288</v>
      </c>
      <c r="D110">
        <f>MIN(GETPIVOTDATA("po",$A$104),1)</f>
        <v>1</v>
      </c>
      <c r="E110" s="5">
        <f t="shared" si="1"/>
        <v>1.7363247775829609</v>
      </c>
      <c r="F110" s="5">
        <f t="shared" si="0"/>
        <v>0</v>
      </c>
    </row>
    <row r="111" spans="1:12">
      <c r="A111" s="44" t="s">
        <v>289</v>
      </c>
      <c r="B111" s="68">
        <v>45.451843890808085</v>
      </c>
      <c r="C111" s="44" t="s">
        <v>289</v>
      </c>
      <c r="D111">
        <f>MIN(GETPIVOTDATA("pm",$A$104),1)</f>
        <v>1</v>
      </c>
      <c r="E111" s="5">
        <f t="shared" si="1"/>
        <v>9</v>
      </c>
      <c r="F111" s="5">
        <f t="shared" si="0"/>
        <v>35.451843890808085</v>
      </c>
    </row>
    <row r="112" spans="1:12">
      <c r="A112" s="44" t="s">
        <v>290</v>
      </c>
      <c r="B112" s="68">
        <v>4.51751902275966</v>
      </c>
      <c r="C112" s="44" t="s">
        <v>290</v>
      </c>
      <c r="D112">
        <f>MIN(GETPIVOTDATA("HTnc",$A$104),1)</f>
        <v>1</v>
      </c>
      <c r="E112" s="5">
        <f t="shared" si="1"/>
        <v>4.51751902275966</v>
      </c>
      <c r="F112" s="5">
        <f t="shared" si="0"/>
        <v>0</v>
      </c>
    </row>
    <row r="113" spans="1:6">
      <c r="A113" s="44" t="s">
        <v>291</v>
      </c>
      <c r="B113" s="68">
        <v>5.3234605764646406E-2</v>
      </c>
      <c r="C113" s="44" t="s">
        <v>291</v>
      </c>
      <c r="D113">
        <f>MIN(GETPIVOTDATA("HTc",$A$104),1)</f>
        <v>5.3234605764646406E-2</v>
      </c>
      <c r="E113" s="5">
        <f t="shared" si="1"/>
        <v>0</v>
      </c>
      <c r="F113" s="5">
        <f t="shared" si="0"/>
        <v>0</v>
      </c>
    </row>
    <row r="114" spans="1:6">
      <c r="A114" s="44" t="s">
        <v>292</v>
      </c>
      <c r="B114" s="68">
        <v>3.2324376268757926</v>
      </c>
      <c r="C114" s="44" t="s">
        <v>292</v>
      </c>
      <c r="D114">
        <f>MIN(GETPIVOTDATA("ac",$A$104),1)</f>
        <v>1</v>
      </c>
      <c r="E114" s="5">
        <f t="shared" si="1"/>
        <v>3.2324376268757926</v>
      </c>
      <c r="F114" s="5">
        <f t="shared" si="0"/>
        <v>0</v>
      </c>
    </row>
    <row r="115" spans="1:6">
      <c r="A115" s="44" t="s">
        <v>293</v>
      </c>
      <c r="B115" s="68">
        <v>8.6071504794853091</v>
      </c>
      <c r="C115" s="44" t="s">
        <v>293</v>
      </c>
      <c r="D115">
        <f>MIN(GETPIVOTDATA("EUfw",$A$104),1)</f>
        <v>1</v>
      </c>
      <c r="E115" s="5">
        <f t="shared" si="1"/>
        <v>8.6071504794853091</v>
      </c>
      <c r="F115" s="5">
        <f t="shared" si="0"/>
        <v>0</v>
      </c>
    </row>
    <row r="116" spans="1:6">
      <c r="A116" s="44" t="s">
        <v>294</v>
      </c>
      <c r="B116" s="68">
        <v>5.5271358198131999</v>
      </c>
      <c r="C116" s="44" t="s">
        <v>294</v>
      </c>
      <c r="D116">
        <f>MIN(GETPIVOTDATA("Euma",$A$104),1)</f>
        <v>1</v>
      </c>
      <c r="E116" s="5">
        <f t="shared" si="1"/>
        <v>5.5271358198131999</v>
      </c>
      <c r="F116" s="5">
        <f t="shared" si="0"/>
        <v>0</v>
      </c>
    </row>
    <row r="117" spans="1:6">
      <c r="A117" s="44" t="s">
        <v>295</v>
      </c>
      <c r="B117" s="68">
        <v>2.2088828991173926</v>
      </c>
      <c r="C117" s="44" t="s">
        <v>295</v>
      </c>
      <c r="D117">
        <f>MIN(GETPIVOTDATA("Eute",$A$104),1)</f>
        <v>1</v>
      </c>
      <c r="E117" s="5">
        <f t="shared" si="1"/>
        <v>2.2088828991173926</v>
      </c>
      <c r="F117" s="5">
        <f t="shared" si="0"/>
        <v>0</v>
      </c>
    </row>
    <row r="118" spans="1:6">
      <c r="A118" s="44" t="s">
        <v>296</v>
      </c>
      <c r="B118" s="68">
        <v>34.673682256274255</v>
      </c>
      <c r="C118" s="44" t="s">
        <v>296</v>
      </c>
      <c r="D118">
        <f>MIN(GETPIVOTDATA("EC",$A$104),1)</f>
        <v>1</v>
      </c>
      <c r="E118" s="5">
        <f t="shared" si="1"/>
        <v>9</v>
      </c>
      <c r="F118" s="5">
        <f t="shared" si="0"/>
        <v>24.673682256274255</v>
      </c>
    </row>
    <row r="119" spans="1:6">
      <c r="A119" s="44" t="s">
        <v>297</v>
      </c>
      <c r="B119" s="68">
        <v>1190.2370900475214</v>
      </c>
      <c r="C119" s="44" t="s">
        <v>297</v>
      </c>
      <c r="D119">
        <f>MIN(GETPIVOTDATA("LU",$A$104),1)</f>
        <v>1</v>
      </c>
      <c r="E119" s="5">
        <f t="shared" si="1"/>
        <v>9</v>
      </c>
      <c r="F119" s="5">
        <f t="shared" si="0"/>
        <v>1180.2370900475214</v>
      </c>
    </row>
    <row r="120" spans="1:6">
      <c r="A120" s="44" t="s">
        <v>298</v>
      </c>
      <c r="B120" s="68">
        <v>0.53372810827449035</v>
      </c>
      <c r="C120" s="44" t="s">
        <v>298</v>
      </c>
      <c r="D120">
        <f>MIN(GETPIVOTDATA("WU",$A$104),1)</f>
        <v>0.53372810827449035</v>
      </c>
      <c r="E120" s="5">
        <f t="shared" si="1"/>
        <v>0</v>
      </c>
      <c r="F120" s="5">
        <f t="shared" si="0"/>
        <v>0</v>
      </c>
    </row>
    <row r="121" spans="1:6">
      <c r="A121" s="44" t="s">
        <v>299</v>
      </c>
      <c r="B121" s="68">
        <v>11.510131522019805</v>
      </c>
      <c r="C121" s="44" t="s">
        <v>299</v>
      </c>
      <c r="D121">
        <f>MIN(GETPIVOTDATA("en",$A$104),1)</f>
        <v>1</v>
      </c>
      <c r="E121" s="5">
        <f t="shared" si="1"/>
        <v>9</v>
      </c>
      <c r="F121" s="5">
        <f t="shared" si="0"/>
        <v>1.5101315220198046</v>
      </c>
    </row>
    <row r="122" spans="1:6">
      <c r="A122" s="69" t="s">
        <v>300</v>
      </c>
      <c r="B122" s="70">
        <v>4.1196749058522055</v>
      </c>
      <c r="C122" s="69" t="s">
        <v>300</v>
      </c>
      <c r="D122">
        <f>MIN(GETPIVOTDATA("ru",$A$104),1)</f>
        <v>1</v>
      </c>
      <c r="E122" s="5">
        <f t="shared" si="1"/>
        <v>4.1196749058522055</v>
      </c>
      <c r="F122" s="5">
        <f t="shared" si="0"/>
        <v>0</v>
      </c>
    </row>
  </sheetData>
  <pageMargins left="0.7" right="0.7" top="0.75" bottom="0.75" header="0.3" footer="0.3"/>
  <pageSetup paperSize="9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76D4D7-2108-4875-8138-F2F024498EFC}">
  <sheetPr>
    <tabColor theme="5" tint="0.79998168889431442"/>
  </sheetPr>
  <dimension ref="A1:Q120"/>
  <sheetViews>
    <sheetView topLeftCell="B56" zoomScale="70" zoomScaleNormal="70" workbookViewId="0">
      <selection activeCell="Q88" sqref="Q88"/>
    </sheetView>
  </sheetViews>
  <sheetFormatPr defaultRowHeight="14.45"/>
  <cols>
    <col min="1" max="1" width="18.5703125" bestFit="1" customWidth="1"/>
    <col min="2" max="2" width="17.5703125" bestFit="1" customWidth="1"/>
    <col min="3" max="3" width="16.5703125" bestFit="1" customWidth="1"/>
    <col min="4" max="4" width="10.42578125" bestFit="1" customWidth="1"/>
    <col min="5" max="5" width="12" bestFit="1" customWidth="1"/>
    <col min="6" max="6" width="16.85546875" bestFit="1" customWidth="1"/>
    <col min="7" max="7" width="18.140625" bestFit="1" customWidth="1"/>
    <col min="8" max="13" width="12" bestFit="1" customWidth="1"/>
    <col min="14" max="14" width="10.42578125" bestFit="1" customWidth="1"/>
    <col min="15" max="36" width="19" bestFit="1" customWidth="1"/>
    <col min="37" max="37" width="21.28515625" bestFit="1" customWidth="1"/>
    <col min="38" max="38" width="23.140625" bestFit="1" customWidth="1"/>
    <col min="39" max="40" width="20.7109375" bestFit="1" customWidth="1"/>
    <col min="41" max="41" width="20.140625" bestFit="1" customWidth="1"/>
    <col min="42" max="42" width="21.5703125" bestFit="1" customWidth="1"/>
    <col min="43" max="43" width="22.42578125" bestFit="1" customWidth="1"/>
    <col min="44" max="44" width="21.42578125" bestFit="1" customWidth="1"/>
    <col min="45" max="45" width="20" bestFit="1" customWidth="1"/>
    <col min="46" max="46" width="19.85546875" bestFit="1" customWidth="1"/>
    <col min="47" max="47" width="20.5703125" bestFit="1" customWidth="1"/>
    <col min="48" max="48" width="20" bestFit="1" customWidth="1"/>
    <col min="49" max="49" width="20.140625" bestFit="1" customWidth="1"/>
    <col min="50" max="50" width="20.5703125" bestFit="1" customWidth="1"/>
    <col min="51" max="51" width="20" bestFit="1" customWidth="1"/>
    <col min="52" max="52" width="20.140625" bestFit="1" customWidth="1"/>
    <col min="53" max="53" width="15.5703125" bestFit="1" customWidth="1"/>
    <col min="54" max="54" width="15.85546875" bestFit="1" customWidth="1"/>
    <col min="55" max="55" width="15.5703125" bestFit="1" customWidth="1"/>
    <col min="56" max="56" width="15.85546875" bestFit="1" customWidth="1"/>
    <col min="57" max="57" width="15.5703125" bestFit="1" customWidth="1"/>
    <col min="58" max="58" width="15.85546875" bestFit="1" customWidth="1"/>
    <col min="59" max="59" width="15.5703125" bestFit="1" customWidth="1"/>
    <col min="60" max="60" width="15.85546875" bestFit="1" customWidth="1"/>
    <col min="61" max="61" width="15.5703125" bestFit="1" customWidth="1"/>
    <col min="62" max="62" width="15.85546875" bestFit="1" customWidth="1"/>
    <col min="63" max="63" width="15.5703125" bestFit="1" customWidth="1"/>
    <col min="64" max="64" width="15.85546875" bestFit="1" customWidth="1"/>
    <col min="65" max="65" width="15.5703125" bestFit="1" customWidth="1"/>
    <col min="66" max="66" width="15.85546875" bestFit="1" customWidth="1"/>
    <col min="67" max="67" width="15.5703125" bestFit="1" customWidth="1"/>
    <col min="68" max="68" width="15.85546875" bestFit="1" customWidth="1"/>
    <col min="69" max="69" width="15.5703125" bestFit="1" customWidth="1"/>
    <col min="70" max="70" width="15.85546875" bestFit="1" customWidth="1"/>
    <col min="71" max="71" width="15.5703125" bestFit="1" customWidth="1"/>
    <col min="72" max="72" width="15.85546875" bestFit="1" customWidth="1"/>
    <col min="73" max="73" width="15.5703125" bestFit="1" customWidth="1"/>
    <col min="74" max="74" width="15.85546875" bestFit="1" customWidth="1"/>
    <col min="75" max="75" width="15.5703125" bestFit="1" customWidth="1"/>
    <col min="76" max="76" width="15.85546875" bestFit="1" customWidth="1"/>
    <col min="77" max="77" width="15.5703125" bestFit="1" customWidth="1"/>
    <col min="78" max="78" width="15.85546875" bestFit="1" customWidth="1"/>
    <col min="79" max="79" width="15.5703125" bestFit="1" customWidth="1"/>
    <col min="80" max="80" width="15.85546875" bestFit="1" customWidth="1"/>
    <col min="81" max="81" width="15.5703125" bestFit="1" customWidth="1"/>
    <col min="82" max="82" width="15.85546875" bestFit="1" customWidth="1"/>
    <col min="83" max="83" width="15.5703125" bestFit="1" customWidth="1"/>
    <col min="84" max="84" width="15.85546875" bestFit="1" customWidth="1"/>
    <col min="85" max="85" width="15.5703125" bestFit="1" customWidth="1"/>
    <col min="86" max="86" width="15.85546875" bestFit="1" customWidth="1"/>
    <col min="87" max="87" width="15.5703125" bestFit="1" customWidth="1"/>
    <col min="88" max="88" width="15.85546875" bestFit="1" customWidth="1"/>
    <col min="89" max="89" width="15.5703125" bestFit="1" customWidth="1"/>
    <col min="90" max="90" width="15.85546875" bestFit="1" customWidth="1"/>
    <col min="91" max="91" width="15.5703125" bestFit="1" customWidth="1"/>
    <col min="92" max="92" width="15.85546875" bestFit="1" customWidth="1"/>
    <col min="93" max="93" width="15.5703125" bestFit="1" customWidth="1"/>
    <col min="94" max="94" width="15.85546875" bestFit="1" customWidth="1"/>
    <col min="95" max="95" width="15.5703125" bestFit="1" customWidth="1"/>
    <col min="96" max="96" width="15.85546875" bestFit="1" customWidth="1"/>
    <col min="97" max="97" width="15.5703125" bestFit="1" customWidth="1"/>
    <col min="98" max="98" width="15.85546875" bestFit="1" customWidth="1"/>
    <col min="99" max="99" width="15.5703125" bestFit="1" customWidth="1"/>
    <col min="100" max="100" width="15.85546875" bestFit="1" customWidth="1"/>
    <col min="101" max="101" width="15.5703125" bestFit="1" customWidth="1"/>
    <col min="102" max="102" width="15.85546875" bestFit="1" customWidth="1"/>
    <col min="103" max="103" width="15.5703125" bestFit="1" customWidth="1"/>
    <col min="104" max="104" width="15.85546875" bestFit="1" customWidth="1"/>
    <col min="105" max="105" width="15.5703125" bestFit="1" customWidth="1"/>
    <col min="106" max="106" width="15.85546875" bestFit="1" customWidth="1"/>
    <col min="107" max="107" width="15.5703125" bestFit="1" customWidth="1"/>
    <col min="108" max="108" width="15.85546875" bestFit="1" customWidth="1"/>
    <col min="109" max="109" width="15.5703125" bestFit="1" customWidth="1"/>
    <col min="110" max="110" width="15.85546875" bestFit="1" customWidth="1"/>
    <col min="111" max="111" width="15.5703125" bestFit="1" customWidth="1"/>
    <col min="112" max="112" width="15.85546875" bestFit="1" customWidth="1"/>
    <col min="113" max="113" width="15.5703125" bestFit="1" customWidth="1"/>
    <col min="114" max="114" width="15.85546875" bestFit="1" customWidth="1"/>
    <col min="115" max="115" width="15.5703125" bestFit="1" customWidth="1"/>
    <col min="116" max="116" width="15.85546875" bestFit="1" customWidth="1"/>
    <col min="117" max="117" width="15.5703125" bestFit="1" customWidth="1"/>
    <col min="118" max="118" width="15.85546875" bestFit="1" customWidth="1"/>
    <col min="119" max="119" width="15.5703125" bestFit="1" customWidth="1"/>
    <col min="120" max="120" width="15.85546875" bestFit="1" customWidth="1"/>
    <col min="121" max="121" width="15.5703125" bestFit="1" customWidth="1"/>
    <col min="122" max="122" width="15.85546875" bestFit="1" customWidth="1"/>
    <col min="123" max="123" width="15.5703125" bestFit="1" customWidth="1"/>
    <col min="124" max="124" width="15.85546875" bestFit="1" customWidth="1"/>
    <col min="125" max="125" width="15.5703125" bestFit="1" customWidth="1"/>
    <col min="126" max="126" width="15.85546875" bestFit="1" customWidth="1"/>
    <col min="127" max="127" width="15.5703125" bestFit="1" customWidth="1"/>
    <col min="128" max="128" width="15.85546875" bestFit="1" customWidth="1"/>
    <col min="129" max="129" width="15.5703125" bestFit="1" customWidth="1"/>
    <col min="130" max="130" width="15.85546875" bestFit="1" customWidth="1"/>
    <col min="131" max="131" width="15.5703125" bestFit="1" customWidth="1"/>
    <col min="132" max="132" width="15.85546875" bestFit="1" customWidth="1"/>
    <col min="133" max="133" width="15.5703125" bestFit="1" customWidth="1"/>
    <col min="134" max="134" width="15.85546875" bestFit="1" customWidth="1"/>
    <col min="135" max="135" width="15.5703125" bestFit="1" customWidth="1"/>
    <col min="136" max="136" width="15.85546875" bestFit="1" customWidth="1"/>
    <col min="137" max="137" width="15.5703125" bestFit="1" customWidth="1"/>
    <col min="138" max="138" width="15.85546875" bestFit="1" customWidth="1"/>
    <col min="139" max="139" width="15.5703125" bestFit="1" customWidth="1"/>
    <col min="140" max="140" width="15.85546875" bestFit="1" customWidth="1"/>
    <col min="141" max="141" width="15.5703125" bestFit="1" customWidth="1"/>
    <col min="142" max="142" width="15.85546875" bestFit="1" customWidth="1"/>
    <col min="143" max="143" width="15.5703125" bestFit="1" customWidth="1"/>
    <col min="144" max="144" width="15.85546875" bestFit="1" customWidth="1"/>
    <col min="145" max="145" width="15.5703125" bestFit="1" customWidth="1"/>
    <col min="146" max="146" width="15.85546875" bestFit="1" customWidth="1"/>
    <col min="147" max="147" width="15.5703125" bestFit="1" customWidth="1"/>
    <col min="148" max="148" width="15.85546875" bestFit="1" customWidth="1"/>
    <col min="149" max="149" width="15.5703125" bestFit="1" customWidth="1"/>
    <col min="150" max="150" width="15.85546875" bestFit="1" customWidth="1"/>
    <col min="151" max="151" width="15.5703125" bestFit="1" customWidth="1"/>
    <col min="152" max="152" width="15.85546875" bestFit="1" customWidth="1"/>
    <col min="153" max="153" width="15.5703125" bestFit="1" customWidth="1"/>
    <col min="154" max="154" width="15.85546875" bestFit="1" customWidth="1"/>
    <col min="155" max="155" width="15.5703125" bestFit="1" customWidth="1"/>
    <col min="156" max="156" width="15.85546875" bestFit="1" customWidth="1"/>
    <col min="157" max="157" width="15.5703125" bestFit="1" customWidth="1"/>
    <col min="158" max="158" width="15.85546875" bestFit="1" customWidth="1"/>
    <col min="159" max="159" width="15.5703125" bestFit="1" customWidth="1"/>
    <col min="160" max="160" width="15.85546875" bestFit="1" customWidth="1"/>
    <col min="161" max="161" width="15.5703125" bestFit="1" customWidth="1"/>
    <col min="162" max="162" width="15.85546875" bestFit="1" customWidth="1"/>
    <col min="163" max="163" width="15.5703125" bestFit="1" customWidth="1"/>
    <col min="164" max="164" width="15.85546875" bestFit="1" customWidth="1"/>
    <col min="165" max="165" width="15.5703125" bestFit="1" customWidth="1"/>
    <col min="166" max="166" width="15.85546875" bestFit="1" customWidth="1"/>
    <col min="167" max="167" width="15.5703125" bestFit="1" customWidth="1"/>
    <col min="168" max="168" width="15.85546875" bestFit="1" customWidth="1"/>
    <col min="169" max="169" width="15.5703125" bestFit="1" customWidth="1"/>
    <col min="170" max="170" width="15.85546875" bestFit="1" customWidth="1"/>
    <col min="171" max="171" width="15.5703125" bestFit="1" customWidth="1"/>
    <col min="172" max="172" width="15.85546875" bestFit="1" customWidth="1"/>
    <col min="173" max="173" width="15.5703125" bestFit="1" customWidth="1"/>
    <col min="174" max="174" width="15.85546875" bestFit="1" customWidth="1"/>
    <col min="175" max="175" width="15.5703125" bestFit="1" customWidth="1"/>
    <col min="176" max="176" width="15.85546875" bestFit="1" customWidth="1"/>
    <col min="177" max="177" width="15.5703125" bestFit="1" customWidth="1"/>
    <col min="178" max="178" width="15.85546875" bestFit="1" customWidth="1"/>
    <col min="179" max="179" width="15.5703125" bestFit="1" customWidth="1"/>
    <col min="180" max="180" width="15.85546875" bestFit="1" customWidth="1"/>
    <col min="181" max="181" width="15.5703125" bestFit="1" customWidth="1"/>
    <col min="182" max="182" width="15.85546875" bestFit="1" customWidth="1"/>
    <col min="183" max="183" width="15.5703125" bestFit="1" customWidth="1"/>
    <col min="184" max="184" width="20.7109375" bestFit="1" customWidth="1"/>
    <col min="185" max="185" width="20.42578125" bestFit="1" customWidth="1"/>
    <col min="186" max="186" width="22.140625" bestFit="1" customWidth="1"/>
    <col min="187" max="187" width="19" bestFit="1" customWidth="1"/>
    <col min="188" max="188" width="13.5703125" bestFit="1" customWidth="1"/>
    <col min="189" max="189" width="19" bestFit="1" customWidth="1"/>
    <col min="190" max="190" width="15.85546875" bestFit="1" customWidth="1"/>
    <col min="191" max="191" width="13.5703125" bestFit="1" customWidth="1"/>
    <col min="192" max="192" width="18" bestFit="1" customWidth="1"/>
    <col min="193" max="193" width="17" bestFit="1" customWidth="1"/>
    <col min="194" max="194" width="13.5703125" bestFit="1" customWidth="1"/>
    <col min="195" max="196" width="18" bestFit="1" customWidth="1"/>
    <col min="197" max="197" width="13.5703125" bestFit="1" customWidth="1"/>
    <col min="198" max="198" width="20" bestFit="1" customWidth="1"/>
    <col min="199" max="199" width="18" bestFit="1" customWidth="1"/>
    <col min="200" max="200" width="13.5703125" bestFit="1" customWidth="1"/>
    <col min="201" max="201" width="20" bestFit="1" customWidth="1"/>
    <col min="202" max="202" width="18" bestFit="1" customWidth="1"/>
    <col min="203" max="203" width="13.5703125" bestFit="1" customWidth="1"/>
    <col min="204" max="204" width="20" bestFit="1" customWidth="1"/>
    <col min="205" max="205" width="18" bestFit="1" customWidth="1"/>
    <col min="206" max="206" width="13.5703125" bestFit="1" customWidth="1"/>
    <col min="207" max="207" width="20" bestFit="1" customWidth="1"/>
    <col min="208" max="208" width="17" bestFit="1" customWidth="1"/>
    <col min="209" max="209" width="13.5703125" bestFit="1" customWidth="1"/>
    <col min="210" max="210" width="20" bestFit="1" customWidth="1"/>
    <col min="211" max="211" width="18" bestFit="1" customWidth="1"/>
    <col min="212" max="212" width="13.5703125" bestFit="1" customWidth="1"/>
    <col min="213" max="214" width="18" bestFit="1" customWidth="1"/>
    <col min="215" max="215" width="13.5703125" bestFit="1" customWidth="1"/>
    <col min="216" max="216" width="20" bestFit="1" customWidth="1"/>
    <col min="217" max="217" width="15.85546875" bestFit="1" customWidth="1"/>
    <col min="218" max="218" width="13.5703125" bestFit="1" customWidth="1"/>
    <col min="219" max="219" width="20" bestFit="1" customWidth="1"/>
    <col min="220" max="220" width="18" bestFit="1" customWidth="1"/>
    <col min="221" max="221" width="13.5703125" bestFit="1" customWidth="1"/>
    <col min="222" max="222" width="21.140625" bestFit="1" customWidth="1"/>
    <col min="223" max="223" width="18" bestFit="1" customWidth="1"/>
    <col min="224" max="224" width="13.5703125" bestFit="1" customWidth="1"/>
    <col min="225" max="225" width="21.140625" bestFit="1" customWidth="1"/>
    <col min="226" max="226" width="19" bestFit="1" customWidth="1"/>
    <col min="227" max="227" width="13.5703125" bestFit="1" customWidth="1"/>
    <col min="228" max="228" width="22.140625" bestFit="1" customWidth="1"/>
    <col min="229" max="229" width="19" bestFit="1" customWidth="1"/>
    <col min="230" max="230" width="13.5703125" bestFit="1" customWidth="1"/>
    <col min="231" max="231" width="18" bestFit="1" customWidth="1"/>
    <col min="232" max="232" width="15.85546875" bestFit="1" customWidth="1"/>
    <col min="233" max="233" width="13.5703125" bestFit="1" customWidth="1"/>
    <col min="234" max="235" width="18" bestFit="1" customWidth="1"/>
    <col min="236" max="236" width="13.5703125" bestFit="1" customWidth="1"/>
    <col min="237" max="237" width="21.140625" bestFit="1" customWidth="1"/>
    <col min="238" max="238" width="19" bestFit="1" customWidth="1"/>
    <col min="239" max="239" width="13.5703125" bestFit="1" customWidth="1"/>
    <col min="240" max="240" width="20" bestFit="1" customWidth="1"/>
    <col min="241" max="241" width="18" bestFit="1" customWidth="1"/>
    <col min="242" max="242" width="13.5703125" bestFit="1" customWidth="1"/>
    <col min="243" max="243" width="20" bestFit="1" customWidth="1"/>
    <col min="244" max="244" width="18" bestFit="1" customWidth="1"/>
    <col min="245" max="245" width="13.5703125" bestFit="1" customWidth="1"/>
    <col min="246" max="246" width="20" bestFit="1" customWidth="1"/>
    <col min="247" max="247" width="18" bestFit="1" customWidth="1"/>
    <col min="248" max="248" width="13.5703125" bestFit="1" customWidth="1"/>
    <col min="249" max="249" width="20" bestFit="1" customWidth="1"/>
    <col min="250" max="250" width="18" bestFit="1" customWidth="1"/>
    <col min="251" max="251" width="13.5703125" bestFit="1" customWidth="1"/>
    <col min="252" max="252" width="20" bestFit="1" customWidth="1"/>
    <col min="253" max="253" width="18" bestFit="1" customWidth="1"/>
    <col min="254" max="254" width="12.5703125" bestFit="1" customWidth="1"/>
    <col min="255" max="255" width="19" bestFit="1" customWidth="1"/>
    <col min="256" max="256" width="14.85546875" bestFit="1" customWidth="1"/>
    <col min="257" max="257" width="13.5703125" bestFit="1" customWidth="1"/>
    <col min="258" max="258" width="18" bestFit="1" customWidth="1"/>
    <col min="259" max="259" width="17" bestFit="1" customWidth="1"/>
    <col min="260" max="260" width="13.5703125" bestFit="1" customWidth="1"/>
    <col min="261" max="261" width="20" bestFit="1" customWidth="1"/>
    <col min="262" max="262" width="18" bestFit="1" customWidth="1"/>
    <col min="263" max="263" width="13.5703125" bestFit="1" customWidth="1"/>
    <col min="264" max="264" width="17" bestFit="1" customWidth="1"/>
    <col min="265" max="265" width="15.85546875" bestFit="1" customWidth="1"/>
    <col min="266" max="266" width="13.5703125" bestFit="1" customWidth="1"/>
    <col min="267" max="267" width="17" bestFit="1" customWidth="1"/>
    <col min="268" max="268" width="15.85546875" bestFit="1" customWidth="1"/>
    <col min="269" max="269" width="13.5703125" bestFit="1" customWidth="1"/>
    <col min="270" max="270" width="18" bestFit="1" customWidth="1"/>
    <col min="271" max="271" width="17" bestFit="1" customWidth="1"/>
    <col min="272" max="274" width="5.5703125" bestFit="1" customWidth="1"/>
    <col min="275" max="275" width="10.7109375" bestFit="1" customWidth="1"/>
  </cols>
  <sheetData>
    <row r="1" spans="1:16" ht="30" customHeight="1">
      <c r="A1" s="77" t="s">
        <v>259</v>
      </c>
    </row>
    <row r="4" spans="1:16">
      <c r="A4" s="72" t="s">
        <v>310</v>
      </c>
      <c r="B4" s="72" t="s">
        <v>261</v>
      </c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4"/>
    </row>
    <row r="5" spans="1:16">
      <c r="A5" s="41" t="s">
        <v>262</v>
      </c>
      <c r="B5" s="40" t="s">
        <v>214</v>
      </c>
      <c r="C5" s="42" t="s">
        <v>263</v>
      </c>
      <c r="D5" s="42" t="s">
        <v>264</v>
      </c>
      <c r="E5" s="42" t="s">
        <v>277</v>
      </c>
      <c r="F5" s="42" t="s">
        <v>265</v>
      </c>
      <c r="G5" s="42" t="s">
        <v>266</v>
      </c>
      <c r="H5" s="42" t="s">
        <v>267</v>
      </c>
      <c r="I5" s="42" t="s">
        <v>200</v>
      </c>
      <c r="J5" s="42" t="s">
        <v>268</v>
      </c>
      <c r="K5" s="42" t="s">
        <v>269</v>
      </c>
      <c r="L5" s="42" t="s">
        <v>270</v>
      </c>
      <c r="M5" s="42" t="s">
        <v>271</v>
      </c>
      <c r="N5" s="75" t="s">
        <v>272</v>
      </c>
    </row>
    <row r="6" spans="1:16">
      <c r="A6" s="43" t="s">
        <v>233</v>
      </c>
      <c r="B6" s="40"/>
      <c r="C6" s="42"/>
      <c r="D6" s="42">
        <v>2.8563636363636365E-3</v>
      </c>
      <c r="E6" s="42"/>
      <c r="F6" s="42"/>
      <c r="G6" s="42">
        <v>4.8694545454545456E-2</v>
      </c>
      <c r="H6" s="42">
        <v>1.5403636363636364E-2</v>
      </c>
      <c r="I6" s="42">
        <v>1.0311818181818182E-2</v>
      </c>
      <c r="J6" s="42">
        <v>7.4763636363636365E-2</v>
      </c>
      <c r="K6" s="42">
        <v>2.7927272727272727E-3</v>
      </c>
      <c r="L6" s="42"/>
      <c r="M6" s="42">
        <v>2.4681818181818182E-3</v>
      </c>
      <c r="N6" s="81">
        <v>0.15729090909090909</v>
      </c>
    </row>
    <row r="7" spans="1:16">
      <c r="A7" s="44" t="s">
        <v>234</v>
      </c>
      <c r="B7" s="101">
        <v>1.7658461538461536E-2</v>
      </c>
      <c r="C7" s="102"/>
      <c r="D7" s="102"/>
      <c r="E7" s="102"/>
      <c r="F7" s="102"/>
      <c r="G7" s="102">
        <v>0.13659923076923075</v>
      </c>
      <c r="H7" s="102">
        <v>2.6626923076923079E-2</v>
      </c>
      <c r="I7" s="102"/>
      <c r="J7" s="102">
        <v>4.4584615384615389E-2</v>
      </c>
      <c r="K7" s="102"/>
      <c r="L7" s="102"/>
      <c r="M7" s="102">
        <v>3.3761538461538464E-3</v>
      </c>
      <c r="N7" s="82">
        <v>0.22884538461538459</v>
      </c>
    </row>
    <row r="8" spans="1:16">
      <c r="A8" s="44" t="s">
        <v>236</v>
      </c>
      <c r="B8" s="101"/>
      <c r="C8" s="102"/>
      <c r="D8" s="102">
        <v>2.4128358208955224E-2</v>
      </c>
      <c r="E8" s="102"/>
      <c r="F8" s="102"/>
      <c r="G8" s="102">
        <v>7.5959701492537307E-2</v>
      </c>
      <c r="H8" s="102">
        <v>7.1201492537313421E-2</v>
      </c>
      <c r="I8" s="102"/>
      <c r="J8" s="102">
        <v>6.9805970149253729E-2</v>
      </c>
      <c r="K8" s="102"/>
      <c r="L8" s="102"/>
      <c r="M8" s="102">
        <v>9.6507462686567166E-3</v>
      </c>
      <c r="N8" s="82">
        <v>0.2507462686567164</v>
      </c>
    </row>
    <row r="9" spans="1:16">
      <c r="A9" s="44" t="s">
        <v>239</v>
      </c>
      <c r="B9" s="101"/>
      <c r="C9" s="102">
        <v>1.7888059701492539E-2</v>
      </c>
      <c r="D9" s="102">
        <v>2.4462686567164179E-3</v>
      </c>
      <c r="E9" s="102"/>
      <c r="F9" s="102"/>
      <c r="G9" s="102">
        <v>9.6774626865671648E-2</v>
      </c>
      <c r="H9" s="102">
        <v>3.3079850746268666E-2</v>
      </c>
      <c r="I9" s="102"/>
      <c r="J9" s="102"/>
      <c r="K9" s="102"/>
      <c r="L9" s="102">
        <v>2.5074626865671645E-3</v>
      </c>
      <c r="M9" s="102">
        <v>1.3048507462686567E-2</v>
      </c>
      <c r="N9" s="82">
        <v>0.165744776119403</v>
      </c>
    </row>
    <row r="10" spans="1:16">
      <c r="A10" s="44" t="s">
        <v>240</v>
      </c>
      <c r="B10" s="101"/>
      <c r="C10" s="102"/>
      <c r="D10" s="102">
        <v>4.7325735294117648E-2</v>
      </c>
      <c r="E10" s="102"/>
      <c r="F10" s="102"/>
      <c r="G10" s="102">
        <v>9.9770588235294125E-2</v>
      </c>
      <c r="H10" s="102">
        <v>7.4529411764705872E-2</v>
      </c>
      <c r="I10" s="102"/>
      <c r="J10" s="102">
        <v>0</v>
      </c>
      <c r="K10" s="102">
        <v>1.333014705882353E-2</v>
      </c>
      <c r="L10" s="102"/>
      <c r="M10" s="102"/>
      <c r="N10" s="82">
        <v>0.23495588235294118</v>
      </c>
    </row>
    <row r="11" spans="1:16">
      <c r="A11" s="44" t="s">
        <v>241</v>
      </c>
      <c r="B11" s="101"/>
      <c r="C11" s="102">
        <v>4.7538461538461545E-3</v>
      </c>
      <c r="D11" s="102"/>
      <c r="E11" s="102"/>
      <c r="F11" s="102">
        <v>7.528846153846154E-2</v>
      </c>
      <c r="G11" s="102">
        <v>9.4635384615384621E-2</v>
      </c>
      <c r="H11" s="102"/>
      <c r="I11" s="102"/>
      <c r="J11" s="102">
        <v>0</v>
      </c>
      <c r="K11" s="102"/>
      <c r="L11" s="102"/>
      <c r="M11" s="102">
        <v>8.9992307692307698E-3</v>
      </c>
      <c r="N11" s="82">
        <v>0.18367692307692307</v>
      </c>
    </row>
    <row r="12" spans="1:16">
      <c r="A12" s="44" t="s">
        <v>243</v>
      </c>
      <c r="B12" s="101"/>
      <c r="C12" s="102"/>
      <c r="D12" s="102">
        <v>3.9738461538461542E-3</v>
      </c>
      <c r="E12" s="102">
        <v>2.4446153846153847E-2</v>
      </c>
      <c r="F12" s="102"/>
      <c r="G12" s="102">
        <v>3.7860769230769233E-2</v>
      </c>
      <c r="H12" s="102">
        <v>4.5553846153846167E-2</v>
      </c>
      <c r="I12" s="102"/>
      <c r="J12" s="102">
        <v>6.275384615384616E-2</v>
      </c>
      <c r="K12" s="102"/>
      <c r="L12" s="102"/>
      <c r="M12" s="102">
        <v>9.5500000000000012E-3</v>
      </c>
      <c r="N12" s="82">
        <v>0.18413846153846156</v>
      </c>
    </row>
    <row r="13" spans="1:16">
      <c r="A13" s="44" t="s">
        <v>244</v>
      </c>
      <c r="B13" s="101">
        <v>7.111764705882353E-3</v>
      </c>
      <c r="C13" s="102">
        <v>1.066764705882353E-2</v>
      </c>
      <c r="D13" s="102">
        <v>4.7411764705882356E-3</v>
      </c>
      <c r="E13" s="102"/>
      <c r="F13" s="102"/>
      <c r="G13" s="102">
        <v>1.1523529411764707E-2</v>
      </c>
      <c r="H13" s="102">
        <v>4.5901470588235294E-2</v>
      </c>
      <c r="I13" s="102"/>
      <c r="J13" s="102">
        <v>2.1176470588235293E-2</v>
      </c>
      <c r="K13" s="102">
        <v>2.3705882352941178E-3</v>
      </c>
      <c r="L13" s="102"/>
      <c r="M13" s="102">
        <v>6.5955882352941178E-3</v>
      </c>
      <c r="N13" s="82">
        <v>0.11008823529411765</v>
      </c>
    </row>
    <row r="14" spans="1:16">
      <c r="A14" s="71" t="s">
        <v>272</v>
      </c>
      <c r="B14" s="96">
        <v>2.4770226244343888E-2</v>
      </c>
      <c r="C14" s="103">
        <v>3.3309552914162224E-2</v>
      </c>
      <c r="D14" s="103">
        <v>8.5471748420587315E-2</v>
      </c>
      <c r="E14" s="103">
        <v>2.4446153846153847E-2</v>
      </c>
      <c r="F14" s="103">
        <v>7.528846153846154E-2</v>
      </c>
      <c r="G14" s="103">
        <v>0.60181837607519784</v>
      </c>
      <c r="H14" s="103">
        <v>0.31229663123092882</v>
      </c>
      <c r="I14" s="103">
        <v>1.0311818181818182E-2</v>
      </c>
      <c r="J14" s="103">
        <v>0.27308453863958693</v>
      </c>
      <c r="K14" s="103">
        <v>1.849346256684492E-2</v>
      </c>
      <c r="L14" s="103">
        <v>2.5074626865671645E-3</v>
      </c>
      <c r="M14" s="103">
        <v>5.3688408400203835E-2</v>
      </c>
      <c r="N14" s="83">
        <v>1.5154868407448565</v>
      </c>
      <c r="O14" s="37">
        <f>AVERAGE(N6:N13)</f>
        <v>0.18943585509310706</v>
      </c>
      <c r="P14" s="37">
        <f>(Visualisation_Austria!N14-Visualisation_Italy!O14)/Visualisation_Italy!O14</f>
        <v>0.52930397927393125</v>
      </c>
    </row>
    <row r="22" spans="1:4" ht="23.45">
      <c r="A22" s="77" t="s">
        <v>273</v>
      </c>
    </row>
    <row r="23" spans="1:4">
      <c r="A23" s="45" t="s">
        <v>49</v>
      </c>
      <c r="B23" s="46" t="s">
        <v>274</v>
      </c>
    </row>
    <row r="25" spans="1:4">
      <c r="A25" s="72" t="s">
        <v>275</v>
      </c>
      <c r="B25" s="72" t="s">
        <v>261</v>
      </c>
      <c r="C25" s="73"/>
      <c r="D25" s="74"/>
    </row>
    <row r="26" spans="1:4">
      <c r="A26" s="72" t="s">
        <v>262</v>
      </c>
      <c r="B26" s="72" t="s">
        <v>276</v>
      </c>
      <c r="C26" s="78" t="s">
        <v>257</v>
      </c>
      <c r="D26" s="75" t="s">
        <v>272</v>
      </c>
    </row>
    <row r="27" spans="1:4">
      <c r="A27" s="43" t="s">
        <v>214</v>
      </c>
      <c r="B27" s="40">
        <v>1.0404</v>
      </c>
      <c r="C27" s="42">
        <v>0.59099999999999997</v>
      </c>
      <c r="D27" s="97">
        <v>1.6314</v>
      </c>
    </row>
    <row r="28" spans="1:4">
      <c r="A28" s="44" t="s">
        <v>263</v>
      </c>
      <c r="B28" s="101">
        <v>2.1879</v>
      </c>
      <c r="C28" s="102">
        <v>4.4999999999999998E-2</v>
      </c>
      <c r="D28" s="104">
        <v>2.2328999999999999</v>
      </c>
    </row>
    <row r="29" spans="1:4">
      <c r="A29" s="44" t="s">
        <v>264</v>
      </c>
      <c r="B29" s="101">
        <v>4.0557999999999996</v>
      </c>
      <c r="C29" s="102">
        <v>1.68065</v>
      </c>
      <c r="D29" s="104">
        <v>5.7364499999999996</v>
      </c>
    </row>
    <row r="30" spans="1:4">
      <c r="A30" s="44" t="s">
        <v>277</v>
      </c>
      <c r="B30" s="101">
        <v>1.589</v>
      </c>
      <c r="C30" s="102">
        <v>0</v>
      </c>
      <c r="D30" s="104">
        <v>1.589</v>
      </c>
    </row>
    <row r="31" spans="1:4">
      <c r="A31" s="44" t="s">
        <v>265</v>
      </c>
      <c r="B31" s="101">
        <v>2.07315</v>
      </c>
      <c r="C31" s="102">
        <v>2.8206000000000002</v>
      </c>
      <c r="D31" s="104">
        <v>4.8937500000000007</v>
      </c>
    </row>
    <row r="32" spans="1:4">
      <c r="A32" s="44" t="s">
        <v>266</v>
      </c>
      <c r="B32" s="101">
        <v>30.99755</v>
      </c>
      <c r="C32" s="102">
        <v>8.3130500000000005</v>
      </c>
      <c r="D32" s="104">
        <v>39.310600000000001</v>
      </c>
    </row>
    <row r="33" spans="1:4">
      <c r="A33" s="44" t="s">
        <v>267</v>
      </c>
      <c r="B33" s="101">
        <v>17.0413</v>
      </c>
      <c r="C33" s="102">
        <v>3.6738</v>
      </c>
      <c r="D33" s="104">
        <v>20.7151</v>
      </c>
    </row>
    <row r="34" spans="1:4">
      <c r="A34" s="44" t="s">
        <v>200</v>
      </c>
      <c r="B34" s="101">
        <v>0.2964</v>
      </c>
      <c r="C34" s="102">
        <v>0.27074999999999999</v>
      </c>
      <c r="D34" s="104">
        <v>0.56715000000000004</v>
      </c>
    </row>
    <row r="35" spans="1:4">
      <c r="A35" s="44" t="s">
        <v>269</v>
      </c>
      <c r="B35" s="101">
        <v>0.83650000000000002</v>
      </c>
      <c r="C35" s="102">
        <v>0.38474999999999998</v>
      </c>
      <c r="D35" s="104">
        <v>1.2212499999999999</v>
      </c>
    </row>
    <row r="36" spans="1:4">
      <c r="A36" s="44" t="s">
        <v>268</v>
      </c>
      <c r="B36" s="101">
        <v>14.697000000000001</v>
      </c>
      <c r="C36" s="102">
        <v>2.5089999999999999</v>
      </c>
      <c r="D36" s="104">
        <v>17.206</v>
      </c>
    </row>
    <row r="37" spans="1:4">
      <c r="A37" s="44" t="s">
        <v>270</v>
      </c>
      <c r="B37" s="101">
        <v>0.16800000000000001</v>
      </c>
      <c r="C37" s="102">
        <v>0</v>
      </c>
      <c r="D37" s="104">
        <v>0.16800000000000001</v>
      </c>
    </row>
    <row r="38" spans="1:4">
      <c r="A38" s="44" t="s">
        <v>271</v>
      </c>
      <c r="B38" s="101">
        <v>3.0501</v>
      </c>
      <c r="C38" s="102">
        <v>0.48015000000000008</v>
      </c>
      <c r="D38" s="104">
        <v>3.5302500000000001</v>
      </c>
    </row>
    <row r="39" spans="1:4">
      <c r="A39" s="108" t="s">
        <v>272</v>
      </c>
      <c r="B39" s="105">
        <v>78.033100000000005</v>
      </c>
      <c r="C39" s="106">
        <v>20.768749999999997</v>
      </c>
      <c r="D39" s="107">
        <v>98.801850000000002</v>
      </c>
    </row>
    <row r="40" spans="1:4" ht="23.45">
      <c r="A40" s="77" t="s">
        <v>278</v>
      </c>
      <c r="B40" s="6"/>
      <c r="C40" s="6"/>
      <c r="D40" s="6"/>
    </row>
    <row r="41" spans="1:4">
      <c r="A41" s="92"/>
      <c r="B41" s="6"/>
      <c r="C41" s="6"/>
      <c r="D41" s="6"/>
    </row>
    <row r="42" spans="1:4">
      <c r="A42" s="21" t="s">
        <v>262</v>
      </c>
      <c r="B42" t="s">
        <v>279</v>
      </c>
      <c r="C42" t="s">
        <v>280</v>
      </c>
      <c r="D42" t="s">
        <v>281</v>
      </c>
    </row>
    <row r="43" spans="1:4">
      <c r="A43" s="22" t="s">
        <v>214</v>
      </c>
      <c r="B43" s="89">
        <v>1.5875974189318982</v>
      </c>
      <c r="C43" s="89">
        <v>0.24721727166008567</v>
      </c>
      <c r="D43" s="89">
        <v>0.16518530940801607</v>
      </c>
    </row>
    <row r="44" spans="1:4">
      <c r="A44" s="22" t="s">
        <v>263</v>
      </c>
      <c r="B44" s="89">
        <v>3.3646883105633787</v>
      </c>
      <c r="C44" s="89">
        <v>0.62810155877556417</v>
      </c>
      <c r="D44" s="89">
        <v>7.2101306610568858E-3</v>
      </c>
    </row>
    <row r="45" spans="1:4">
      <c r="A45" s="22" t="s">
        <v>264</v>
      </c>
      <c r="B45" s="89">
        <v>7.3149395646479309</v>
      </c>
      <c r="C45" s="89">
        <v>2.1300505375214627</v>
      </c>
      <c r="D45" s="89">
        <v>0.55500989783060628</v>
      </c>
    </row>
    <row r="46" spans="1:4">
      <c r="A46" s="22" t="s">
        <v>277</v>
      </c>
      <c r="B46" s="89">
        <v>0.63870762374661783</v>
      </c>
      <c r="C46" s="89">
        <v>0.36129237625338212</v>
      </c>
      <c r="D46" s="89">
        <v>0</v>
      </c>
    </row>
    <row r="47" spans="1:4">
      <c r="A47" s="22" t="s">
        <v>265</v>
      </c>
      <c r="B47" s="89">
        <v>0.55737139216761933</v>
      </c>
      <c r="C47" s="89">
        <v>0.18751172379620945</v>
      </c>
      <c r="D47" s="89">
        <v>0.25511688403617122</v>
      </c>
    </row>
    <row r="48" spans="1:4">
      <c r="A48" s="22" t="s">
        <v>266</v>
      </c>
      <c r="B48" s="89">
        <v>14.71067344606201</v>
      </c>
      <c r="C48" s="89">
        <v>5.284174040528935</v>
      </c>
      <c r="D48" s="89">
        <v>1.0051525134090515</v>
      </c>
    </row>
    <row r="49" spans="1:17">
      <c r="A49" s="22" t="s">
        <v>267</v>
      </c>
      <c r="B49" s="89">
        <v>13.553354488379624</v>
      </c>
      <c r="C49" s="89">
        <v>5.4124869934132267</v>
      </c>
      <c r="D49" s="89">
        <v>2.034158518207148</v>
      </c>
    </row>
    <row r="50" spans="1:17">
      <c r="A50" s="22" t="s">
        <v>200</v>
      </c>
      <c r="B50" s="89">
        <v>0.29491525423728804</v>
      </c>
      <c r="C50" s="89">
        <v>0.70508474576271196</v>
      </c>
      <c r="D50" s="89">
        <v>0</v>
      </c>
    </row>
    <row r="51" spans="1:17">
      <c r="A51" s="22" t="s">
        <v>268</v>
      </c>
      <c r="B51" s="89">
        <v>4.6645911868679244</v>
      </c>
      <c r="C51" s="89">
        <v>2.9068373845606481</v>
      </c>
      <c r="D51" s="89">
        <v>0.42857142857142849</v>
      </c>
    </row>
    <row r="52" spans="1:17">
      <c r="A52" s="22" t="s">
        <v>269</v>
      </c>
      <c r="B52" s="89">
        <v>2.5180504940078037</v>
      </c>
      <c r="C52" s="89">
        <v>0.37470225564513637</v>
      </c>
      <c r="D52" s="89">
        <v>0.10724725034706008</v>
      </c>
    </row>
    <row r="53" spans="1:17">
      <c r="A53" s="22" t="s">
        <v>270</v>
      </c>
      <c r="B53" s="89">
        <v>0.90123456790123457</v>
      </c>
      <c r="C53" s="89">
        <v>9.876543209876544E-2</v>
      </c>
      <c r="D53" s="89">
        <v>0</v>
      </c>
    </row>
    <row r="54" spans="1:17">
      <c r="A54" s="22" t="s">
        <v>271</v>
      </c>
      <c r="B54" s="89">
        <v>12.437829400281743</v>
      </c>
      <c r="C54" s="89">
        <v>5.5905534466313167</v>
      </c>
      <c r="D54" s="89">
        <v>0.97161715308694041</v>
      </c>
    </row>
    <row r="55" spans="1:17">
      <c r="A55" s="22" t="s">
        <v>272</v>
      </c>
      <c r="B55" s="89">
        <v>62.543953147795072</v>
      </c>
      <c r="C55" s="89">
        <v>23.926777766647447</v>
      </c>
      <c r="D55" s="89">
        <v>5.5292690855574795</v>
      </c>
    </row>
    <row r="58" spans="1:17" ht="23.45">
      <c r="A58" s="77" t="s">
        <v>282</v>
      </c>
    </row>
    <row r="59" spans="1:17">
      <c r="A59" s="21" t="s">
        <v>49</v>
      </c>
      <c r="B59" t="s">
        <v>274</v>
      </c>
    </row>
    <row r="60" spans="1:17">
      <c r="A60" s="21" t="s">
        <v>51</v>
      </c>
      <c r="B60" t="s">
        <v>274</v>
      </c>
      <c r="F60" t="s">
        <v>283</v>
      </c>
    </row>
    <row r="62" spans="1:17">
      <c r="B62" s="21" t="s">
        <v>261</v>
      </c>
    </row>
    <row r="63" spans="1:17">
      <c r="A63" s="21" t="s">
        <v>284</v>
      </c>
      <c r="B63" t="s">
        <v>214</v>
      </c>
      <c r="C63" t="s">
        <v>263</v>
      </c>
      <c r="D63" t="s">
        <v>264</v>
      </c>
      <c r="E63" t="s">
        <v>277</v>
      </c>
      <c r="F63" t="s">
        <v>265</v>
      </c>
      <c r="G63" t="s">
        <v>266</v>
      </c>
      <c r="H63" t="s">
        <v>267</v>
      </c>
      <c r="I63" t="s">
        <v>200</v>
      </c>
      <c r="J63" t="s">
        <v>269</v>
      </c>
      <c r="K63" t="s">
        <v>268</v>
      </c>
      <c r="L63" t="s">
        <v>270</v>
      </c>
      <c r="M63" t="s">
        <v>271</v>
      </c>
      <c r="N63" t="s">
        <v>272</v>
      </c>
    </row>
    <row r="64" spans="1:17">
      <c r="A64" s="22" t="s">
        <v>285</v>
      </c>
      <c r="B64">
        <v>41.255625600829141</v>
      </c>
      <c r="C64">
        <v>18.620165297857717</v>
      </c>
      <c r="D64">
        <v>31.665961897974526</v>
      </c>
      <c r="E64">
        <v>25.805753648266666</v>
      </c>
      <c r="F64">
        <v>3.8778575509680007</v>
      </c>
      <c r="G64">
        <v>49.686238916041994</v>
      </c>
      <c r="H64">
        <v>18.202969462232222</v>
      </c>
      <c r="I64">
        <v>0.35626699549049995</v>
      </c>
      <c r="J64">
        <v>0.5493211391285715</v>
      </c>
      <c r="K64">
        <v>10.493838905380002</v>
      </c>
      <c r="L64">
        <v>3.2871862800000002</v>
      </c>
      <c r="M64">
        <v>7.8035883658004437</v>
      </c>
      <c r="N64">
        <v>211.6047740599698</v>
      </c>
      <c r="P64">
        <v>211.6047740599698</v>
      </c>
      <c r="Q64">
        <f>P64/Tool_Italy!$F$2</f>
        <v>0.4069322578076342</v>
      </c>
    </row>
    <row r="65" spans="1:17">
      <c r="A65" s="22" t="s">
        <v>286</v>
      </c>
      <c r="B65">
        <v>2.440706677942786E-7</v>
      </c>
      <c r="C65">
        <v>3.9294781624656436E-7</v>
      </c>
      <c r="D65">
        <v>8.3535672784561578E-7</v>
      </c>
      <c r="E65">
        <v>3.7088357810968333E-6</v>
      </c>
      <c r="F65">
        <v>1.1027080347798752E-7</v>
      </c>
      <c r="G65">
        <v>1.3485041883182002E-6</v>
      </c>
      <c r="H65">
        <v>6.4461560252559844E-7</v>
      </c>
      <c r="I65">
        <v>1.3684753842749998E-8</v>
      </c>
      <c r="J65">
        <v>1.2725771093526786E-8</v>
      </c>
      <c r="K65">
        <v>4.5725378887399996E-7</v>
      </c>
      <c r="L65">
        <v>1.2717272400000001E-8</v>
      </c>
      <c r="M65">
        <v>3.1527374835794996E-7</v>
      </c>
      <c r="N65">
        <v>8.0962569218733043E-6</v>
      </c>
      <c r="P65">
        <v>8.0962569218733043E-6</v>
      </c>
      <c r="Q65">
        <f>P65/Tool_Italy!$F$2</f>
        <v>1.5569724849756355E-8</v>
      </c>
    </row>
    <row r="66" spans="1:17">
      <c r="A66" s="22" t="s">
        <v>287</v>
      </c>
      <c r="B66">
        <v>3.0858499897520009</v>
      </c>
      <c r="C66">
        <v>2.340038674888286</v>
      </c>
      <c r="D66">
        <v>3.286037313491684</v>
      </c>
      <c r="E66">
        <v>0.64861641002666659</v>
      </c>
      <c r="F66">
        <v>0.62557026298800011</v>
      </c>
      <c r="G66">
        <v>13.053435464073999</v>
      </c>
      <c r="H66">
        <v>4.7067400941574382</v>
      </c>
      <c r="I66">
        <v>0.136339729332</v>
      </c>
      <c r="J66">
        <v>0.15366301011785716</v>
      </c>
      <c r="K66">
        <v>1.0628153853879998</v>
      </c>
      <c r="L66">
        <v>8.0092012560000009E-2</v>
      </c>
      <c r="M66">
        <v>1.0608903188986665</v>
      </c>
      <c r="N66">
        <v>30.240088665674605</v>
      </c>
      <c r="P66">
        <v>30.240088665674605</v>
      </c>
      <c r="Q66">
        <f>P66/Tool_Italy!$F$2</f>
        <v>5.8154016664758855E-2</v>
      </c>
    </row>
    <row r="67" spans="1:17">
      <c r="A67" s="22" t="s">
        <v>288</v>
      </c>
      <c r="B67">
        <v>6.545949299320028E-2</v>
      </c>
      <c r="C67">
        <v>6.1760674769894587E-2</v>
      </c>
      <c r="D67">
        <v>6.0392565222278843E-2</v>
      </c>
      <c r="E67">
        <v>0.50487304518088671</v>
      </c>
      <c r="F67">
        <v>1.25634158701875E-2</v>
      </c>
      <c r="G67">
        <v>0.164727540641947</v>
      </c>
      <c r="H67">
        <v>6.5793611176828498E-2</v>
      </c>
      <c r="I67">
        <v>1.215567093645E-3</v>
      </c>
      <c r="J67">
        <v>1.3180182961625001E-3</v>
      </c>
      <c r="K67">
        <v>4.5669136230199997E-2</v>
      </c>
      <c r="L67">
        <v>5.557111392000001E-3</v>
      </c>
      <c r="M67">
        <v>4.4916468182646892E-2</v>
      </c>
      <c r="N67">
        <v>1.0342466470498777</v>
      </c>
      <c r="P67">
        <v>1.0342466470498777</v>
      </c>
      <c r="Q67">
        <f>P67/Tool_Italy!$F$2</f>
        <v>1.9889358597113033E-3</v>
      </c>
    </row>
    <row r="68" spans="1:17">
      <c r="A68" s="22" t="s">
        <v>289</v>
      </c>
      <c r="B68">
        <v>3.8080177411203516E-6</v>
      </c>
      <c r="C68">
        <v>2.9582045627908922E-6</v>
      </c>
      <c r="D68">
        <v>2.6815611655908516E-6</v>
      </c>
      <c r="E68">
        <v>5.2512077904635992E-6</v>
      </c>
      <c r="F68">
        <v>1.8154784021323804E-7</v>
      </c>
      <c r="G68">
        <v>3.4505036617953265E-6</v>
      </c>
      <c r="H68">
        <v>1.0770949303270935E-6</v>
      </c>
      <c r="I68">
        <v>2.5860272193449999E-8</v>
      </c>
      <c r="J68">
        <v>2.6069783749949999E-8</v>
      </c>
      <c r="K68">
        <v>7.8309684407599998E-7</v>
      </c>
      <c r="L68">
        <v>4.9937040887999999E-8</v>
      </c>
      <c r="M68">
        <v>1.157210664519767E-6</v>
      </c>
      <c r="N68">
        <v>2.1450312297728523E-5</v>
      </c>
      <c r="P68">
        <v>2.1450312297728523E-5</v>
      </c>
      <c r="Q68">
        <f>P68/Tool_Italy!$F$2</f>
        <v>4.1250600572554854E-8</v>
      </c>
    </row>
    <row r="69" spans="1:17">
      <c r="A69" s="22" t="s">
        <v>290</v>
      </c>
      <c r="B69">
        <v>5.9227136488016752E-7</v>
      </c>
      <c r="C69">
        <v>2.5254648911569458E-7</v>
      </c>
      <c r="D69">
        <v>3.6382351615873935E-7</v>
      </c>
      <c r="E69">
        <v>1.2144365640213335E-7</v>
      </c>
      <c r="F69">
        <v>2.5420668453617401E-7</v>
      </c>
      <c r="G69">
        <v>2.684277511270728E-6</v>
      </c>
      <c r="H69">
        <v>3.4064899088021722E-7</v>
      </c>
      <c r="I69">
        <v>2.0561804330100002E-8</v>
      </c>
      <c r="J69">
        <v>4.7089034752785717E-9</v>
      </c>
      <c r="K69">
        <v>5.6543701861800005E-7</v>
      </c>
      <c r="L69">
        <v>7.8888589080000012E-9</v>
      </c>
      <c r="M69">
        <v>5.5068715754367696E-7</v>
      </c>
      <c r="N69">
        <v>5.7585019561189098E-6</v>
      </c>
      <c r="P69">
        <v>5.7585019561189098E-6</v>
      </c>
      <c r="Q69">
        <f>P69/Tool_Italy!$F$2</f>
        <v>1.1074042223305596E-8</v>
      </c>
    </row>
    <row r="70" spans="1:17">
      <c r="A70" s="22" t="s">
        <v>291</v>
      </c>
      <c r="B70">
        <v>1.826603538540829E-8</v>
      </c>
      <c r="C70">
        <v>1.9184514644477575E-8</v>
      </c>
      <c r="D70">
        <v>1.6893132796716686E-8</v>
      </c>
      <c r="E70">
        <v>1.6452782803799997E-8</v>
      </c>
      <c r="F70">
        <v>1.3289130929136002E-8</v>
      </c>
      <c r="G70">
        <v>6.5893865255549504E-8</v>
      </c>
      <c r="H70">
        <v>2.850517078103228E-8</v>
      </c>
      <c r="I70">
        <v>5.0526488895749997E-10</v>
      </c>
      <c r="J70">
        <v>1.0771330405464288E-9</v>
      </c>
      <c r="K70">
        <v>1.3845246043759997E-8</v>
      </c>
      <c r="L70">
        <v>1.8507252540000002E-9</v>
      </c>
      <c r="M70">
        <v>1.0840189200678664E-8</v>
      </c>
      <c r="N70">
        <v>2.066031910240629E-7</v>
      </c>
      <c r="P70">
        <v>2.066031910240629E-7</v>
      </c>
      <c r="Q70">
        <f>P70/Tool_Italy!$F$2</f>
        <v>3.9731382889242868E-10</v>
      </c>
    </row>
    <row r="71" spans="1:17">
      <c r="A71" s="22" t="s">
        <v>292</v>
      </c>
      <c r="B71">
        <v>0.5592325883346414</v>
      </c>
      <c r="C71">
        <v>0.40053755260784146</v>
      </c>
      <c r="D71">
        <v>0.37534429155265059</v>
      </c>
      <c r="E71">
        <v>0.68153989431056661</v>
      </c>
      <c r="F71">
        <v>2.1412336446937501E-2</v>
      </c>
      <c r="G71">
        <v>0.48480243135392498</v>
      </c>
      <c r="H71">
        <v>0.1246016206644914</v>
      </c>
      <c r="I71">
        <v>2.7610341127199999E-3</v>
      </c>
      <c r="J71">
        <v>4.1895691406875005E-3</v>
      </c>
      <c r="K71">
        <v>9.7020626995799844E-2</v>
      </c>
      <c r="L71">
        <v>5.3195125199999999E-3</v>
      </c>
      <c r="M71">
        <v>0.15678061037305444</v>
      </c>
      <c r="N71">
        <v>2.913542068413316</v>
      </c>
      <c r="P71">
        <v>2.913542068413316</v>
      </c>
      <c r="Q71">
        <f>P71/Tool_Italy!$F$2</f>
        <v>5.6029655161794539E-3</v>
      </c>
    </row>
    <row r="72" spans="1:17">
      <c r="A72" s="22" t="s">
        <v>293</v>
      </c>
      <c r="B72">
        <v>2.1030843855093313E-3</v>
      </c>
      <c r="C72">
        <v>3.0258744720363172E-3</v>
      </c>
      <c r="D72">
        <v>3.180485347837967E-3</v>
      </c>
      <c r="E72">
        <v>1.0754322953080001E-3</v>
      </c>
      <c r="F72">
        <v>7.8680906375393992E-4</v>
      </c>
      <c r="G72">
        <v>9.3710727622078795E-3</v>
      </c>
      <c r="H72">
        <v>2.610078477106985E-3</v>
      </c>
      <c r="I72">
        <v>4.7832515052750001E-5</v>
      </c>
      <c r="J72">
        <v>8.0106179952428577E-5</v>
      </c>
      <c r="K72">
        <v>1.461489661952E-3</v>
      </c>
      <c r="L72">
        <v>4.2472076388000007E-4</v>
      </c>
      <c r="M72">
        <v>2.3530976142758357E-3</v>
      </c>
      <c r="N72">
        <v>2.6520083538873435E-2</v>
      </c>
      <c r="P72">
        <v>2.6520083538873435E-2</v>
      </c>
      <c r="Q72">
        <f>P72/Tool_Italy!$F$2</f>
        <v>5.1000160651679683E-5</v>
      </c>
    </row>
    <row r="73" spans="1:17">
      <c r="A73" s="22" t="s">
        <v>294</v>
      </c>
      <c r="B73">
        <v>0.12526378388547144</v>
      </c>
      <c r="C73">
        <v>9.3274298802171432E-2</v>
      </c>
      <c r="D73">
        <v>0.10295371946357001</v>
      </c>
      <c r="E73">
        <v>0.16758565323920002</v>
      </c>
      <c r="F73">
        <v>1.8513861488625001E-2</v>
      </c>
      <c r="G73">
        <v>0.30979870289516009</v>
      </c>
      <c r="H73">
        <v>6.5785385170519448E-2</v>
      </c>
      <c r="I73">
        <v>8.9112383179500002E-4</v>
      </c>
      <c r="J73">
        <v>6.3175126417857155E-4</v>
      </c>
      <c r="K73">
        <v>3.19496412213E-2</v>
      </c>
      <c r="L73">
        <v>7.8624957936000005E-3</v>
      </c>
      <c r="M73">
        <v>6.5832554462293316E-2</v>
      </c>
      <c r="N73">
        <v>0.99034297151788431</v>
      </c>
      <c r="P73">
        <v>0.99034297151788431</v>
      </c>
      <c r="Q73">
        <f>P73/Tool_Italy!$F$2</f>
        <v>1.9045057144574699E-3</v>
      </c>
    </row>
    <row r="74" spans="1:17">
      <c r="A74" s="22" t="s">
        <v>295</v>
      </c>
      <c r="B74">
        <v>2.4647527446417072</v>
      </c>
      <c r="C74">
        <v>1.7298586756971648</v>
      </c>
      <c r="D74">
        <v>1.6068345942815161</v>
      </c>
      <c r="E74">
        <v>1.8355920855311669</v>
      </c>
      <c r="F74">
        <v>7.8802289307937506E-2</v>
      </c>
      <c r="G74">
        <v>1.9349182597001999</v>
      </c>
      <c r="H74">
        <v>0.4659554472463191</v>
      </c>
      <c r="I74">
        <v>1.09386163785E-2</v>
      </c>
      <c r="J74">
        <v>1.5954697299062501E-2</v>
      </c>
      <c r="K74">
        <v>0.38688263232559994</v>
      </c>
      <c r="L74">
        <v>1.9047954240000005E-2</v>
      </c>
      <c r="M74">
        <v>0.64837220099418891</v>
      </c>
      <c r="N74">
        <v>11.197910197643361</v>
      </c>
      <c r="P74">
        <v>11.197910197643361</v>
      </c>
      <c r="Q74">
        <f>P74/Tool_Italy!$F$2</f>
        <v>2.1534442687775695E-2</v>
      </c>
    </row>
    <row r="75" spans="1:17">
      <c r="A75" s="22" t="s">
        <v>296</v>
      </c>
      <c r="B75">
        <v>236.86245168090457</v>
      </c>
      <c r="C75">
        <v>521.59586082264616</v>
      </c>
      <c r="D75">
        <v>410.97471996533596</v>
      </c>
      <c r="E75">
        <v>160.80593219413331</v>
      </c>
      <c r="F75">
        <v>74.41849710974401</v>
      </c>
      <c r="G75">
        <v>838.8300600573682</v>
      </c>
      <c r="H75">
        <v>407.18012120695903</v>
      </c>
      <c r="I75">
        <v>8.1701248671450006</v>
      </c>
      <c r="J75">
        <v>12.112503226528572</v>
      </c>
      <c r="K75">
        <v>385.21941583579996</v>
      </c>
      <c r="L75">
        <v>8.9125004472000011</v>
      </c>
      <c r="M75">
        <v>283.55419143939469</v>
      </c>
      <c r="N75">
        <v>3348.6363788531594</v>
      </c>
      <c r="P75">
        <v>3348.6363788531594</v>
      </c>
      <c r="Q75">
        <f>P75/Tool_Italy!$F$2</f>
        <v>6.4396853439483834</v>
      </c>
    </row>
    <row r="76" spans="1:17">
      <c r="A76" s="22" t="s">
        <v>297</v>
      </c>
      <c r="B76">
        <v>2622.0756391909858</v>
      </c>
      <c r="C76">
        <v>986.81524915442162</v>
      </c>
      <c r="D76">
        <v>1400.6981058814056</v>
      </c>
      <c r="E76">
        <v>35.75207308866667</v>
      </c>
      <c r="F76">
        <v>-259.13139772785001</v>
      </c>
      <c r="G76">
        <v>2794.2226281200496</v>
      </c>
      <c r="H76">
        <v>295.35232166509672</v>
      </c>
      <c r="I76">
        <v>4.1790939469049997</v>
      </c>
      <c r="J76">
        <v>4.0747580237500003</v>
      </c>
      <c r="K76">
        <v>355.02438272000006</v>
      </c>
      <c r="L76">
        <v>122.13988928400001</v>
      </c>
      <c r="M76">
        <v>1683.7978923713722</v>
      </c>
      <c r="N76">
        <v>10045.000635718803</v>
      </c>
      <c r="P76">
        <v>10045.000635718803</v>
      </c>
      <c r="Q76">
        <f>P76/Tool_Italy!$F$2</f>
        <v>19.317308914843853</v>
      </c>
    </row>
    <row r="77" spans="1:17">
      <c r="A77" s="22" t="s">
        <v>298</v>
      </c>
      <c r="B77">
        <v>4.0523894871902861</v>
      </c>
      <c r="C77">
        <v>7.2875315015528592</v>
      </c>
      <c r="D77">
        <v>4.0008052644530787</v>
      </c>
      <c r="E77">
        <v>1.12814131304</v>
      </c>
      <c r="F77">
        <v>0.7819825380315002</v>
      </c>
      <c r="G77">
        <v>53.184780134893479</v>
      </c>
      <c r="H77">
        <v>14.108537701102167</v>
      </c>
      <c r="I77">
        <v>0.27837328735949995</v>
      </c>
      <c r="J77">
        <v>0.17143731116607144</v>
      </c>
      <c r="K77">
        <v>50.545607767619998</v>
      </c>
      <c r="L77">
        <v>0.155738982</v>
      </c>
      <c r="M77">
        <v>48.878071341059112</v>
      </c>
      <c r="N77">
        <v>184.57339662946805</v>
      </c>
      <c r="P77">
        <v>184.57339662946805</v>
      </c>
      <c r="Q77">
        <f>P77/Tool_Italy!$F$2</f>
        <v>0.35494883967205393</v>
      </c>
    </row>
    <row r="78" spans="1:17">
      <c r="A78" s="22" t="s">
        <v>299</v>
      </c>
      <c r="B78">
        <v>150.62003115970856</v>
      </c>
      <c r="C78">
        <v>181.33188020606573</v>
      </c>
      <c r="D78">
        <v>177.86234918996524</v>
      </c>
      <c r="E78">
        <v>342.87831728733329</v>
      </c>
      <c r="F78">
        <v>56.244594565020002</v>
      </c>
      <c r="G78">
        <v>753.14550536586989</v>
      </c>
      <c r="H78">
        <v>293.91686008822609</v>
      </c>
      <c r="I78">
        <v>6.7966490347499997</v>
      </c>
      <c r="J78">
        <v>8.9562482210357146</v>
      </c>
      <c r="K78">
        <v>123.08456477079999</v>
      </c>
      <c r="L78">
        <v>10.544177448000001</v>
      </c>
      <c r="M78">
        <v>112.53036011111223</v>
      </c>
      <c r="N78">
        <v>2217.911537447887</v>
      </c>
      <c r="P78">
        <v>2217.911537447887</v>
      </c>
      <c r="Q78">
        <f>P78/Tool_Italy!$F$2</f>
        <v>4.2652144950920903</v>
      </c>
    </row>
    <row r="79" spans="1:17">
      <c r="A79" s="22" t="s">
        <v>300</v>
      </c>
      <c r="B79">
        <v>6.0388086394770913E-5</v>
      </c>
      <c r="C79">
        <v>7.4165216327119201E-5</v>
      </c>
      <c r="D79">
        <v>8.1404820394955673E-5</v>
      </c>
      <c r="E79">
        <v>1.3634056727115996E-4</v>
      </c>
      <c r="F79">
        <v>1.2023948257416301E-5</v>
      </c>
      <c r="G79">
        <v>1.7063533254818258E-4</v>
      </c>
      <c r="H79">
        <v>8.6158303650125197E-5</v>
      </c>
      <c r="I79">
        <v>2.5777884581550002E-6</v>
      </c>
      <c r="J79">
        <v>2.2619988811825002E-6</v>
      </c>
      <c r="K79">
        <v>5.0182429021800008E-5</v>
      </c>
      <c r="L79">
        <v>2.3952514824E-6</v>
      </c>
      <c r="M79">
        <v>5.5607908579113379E-5</v>
      </c>
      <c r="N79">
        <v>7.3414165126638078E-4</v>
      </c>
      <c r="P79">
        <v>7.3414165126638078E-4</v>
      </c>
      <c r="Q79">
        <f>P79/Tool_Italy!$F$2</f>
        <v>1.4118108678199629E-6</v>
      </c>
    </row>
    <row r="80" spans="1:17">
      <c r="A80" s="22"/>
    </row>
    <row r="81" spans="1:12">
      <c r="A81" s="22"/>
    </row>
    <row r="82" spans="1:12" s="77" customFormat="1" ht="23.45">
      <c r="A82" s="77" t="s">
        <v>301</v>
      </c>
      <c r="B82"/>
      <c r="C82"/>
      <c r="D82"/>
      <c r="E82"/>
      <c r="F82"/>
      <c r="G82"/>
      <c r="H82"/>
      <c r="I82"/>
      <c r="J82"/>
      <c r="K82"/>
      <c r="L82"/>
    </row>
    <row r="83" spans="1:12">
      <c r="A83" s="21" t="s">
        <v>49</v>
      </c>
      <c r="B83" t="s">
        <v>274</v>
      </c>
    </row>
    <row r="84" spans="1:12">
      <c r="A84" s="21" t="s">
        <v>51</v>
      </c>
      <c r="B84" t="s">
        <v>274</v>
      </c>
    </row>
    <row r="86" spans="1:12">
      <c r="A86" s="21" t="s">
        <v>262</v>
      </c>
      <c r="B86" t="s">
        <v>302</v>
      </c>
      <c r="C86" t="s">
        <v>303</v>
      </c>
    </row>
    <row r="87" spans="1:12">
      <c r="A87" s="22" t="s">
        <v>214</v>
      </c>
      <c r="B87" s="39">
        <v>8.1807689960307695</v>
      </c>
      <c r="C87" s="39">
        <v>10.536602466895003</v>
      </c>
    </row>
    <row r="88" spans="1:12">
      <c r="A88" s="22" t="s">
        <v>263</v>
      </c>
      <c r="B88" s="39">
        <v>5.8833018512820523</v>
      </c>
      <c r="C88" s="39">
        <v>6.3209382081163721</v>
      </c>
    </row>
    <row r="89" spans="1:12">
      <c r="A89" s="22" t="s">
        <v>267</v>
      </c>
      <c r="B89" s="39">
        <v>21.991592347739029</v>
      </c>
      <c r="C89" s="39">
        <v>4.3754491842291321</v>
      </c>
    </row>
    <row r="90" spans="1:12">
      <c r="A90" s="22" t="s">
        <v>200</v>
      </c>
      <c r="B90" s="39">
        <v>0.37139302777799998</v>
      </c>
      <c r="C90" s="39">
        <v>9.4716962735234667E-2</v>
      </c>
    </row>
    <row r="91" spans="1:12">
      <c r="A91" s="22" t="s">
        <v>268</v>
      </c>
      <c r="B91" s="39">
        <v>9.1405015890909098</v>
      </c>
      <c r="C91" s="39">
        <v>3.0195178461153525</v>
      </c>
    </row>
    <row r="92" spans="1:12">
      <c r="A92" s="22" t="s">
        <v>272</v>
      </c>
      <c r="B92">
        <v>45.567557811920757</v>
      </c>
      <c r="C92">
        <v>24.347224668091094</v>
      </c>
    </row>
    <row r="101" spans="1:12" ht="23.45">
      <c r="A101" s="77" t="s">
        <v>304</v>
      </c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</row>
    <row r="102" spans="1:12">
      <c r="A102" s="45" t="s">
        <v>49</v>
      </c>
      <c r="B102" s="46" t="s">
        <v>274</v>
      </c>
    </row>
    <row r="104" spans="1:12">
      <c r="A104" s="72" t="s">
        <v>305</v>
      </c>
      <c r="B104" s="75"/>
      <c r="C104" t="s">
        <v>306</v>
      </c>
      <c r="D104" t="s">
        <v>307</v>
      </c>
      <c r="E104" t="s">
        <v>308</v>
      </c>
      <c r="F104" t="s">
        <v>309</v>
      </c>
    </row>
    <row r="105" spans="1:12">
      <c r="A105" s="43" t="s">
        <v>285</v>
      </c>
      <c r="B105" s="67">
        <v>18.461724733379736</v>
      </c>
      <c r="C105" s="43" t="s">
        <v>285</v>
      </c>
      <c r="D105">
        <f>MIN(GETPIVOTDATA("CC",$A$104),1)</f>
        <v>1</v>
      </c>
      <c r="E105" s="5">
        <f>IF(D105=1,MIN(B105,9),0)</f>
        <v>9</v>
      </c>
      <c r="F105" s="5">
        <f t="shared" ref="F105:F120" si="0">MAX(B105-(D105+E105),0)</f>
        <v>8.4617247333797359</v>
      </c>
    </row>
    <row r="106" spans="1:12">
      <c r="A106" s="44" t="s">
        <v>286</v>
      </c>
      <c r="B106" s="68">
        <v>7.1116100185470536E-3</v>
      </c>
      <c r="C106" s="44" t="s">
        <v>286</v>
      </c>
      <c r="D106">
        <f>MIN(GETPIVOTDATA("od",$A$104),1)</f>
        <v>7.1116100185470536E-3</v>
      </c>
      <c r="E106" s="5">
        <f t="shared" ref="E106:E120" si="1">IF(D106=1,MIN(B106,9),0)</f>
        <v>0</v>
      </c>
      <c r="F106" s="5">
        <f t="shared" si="0"/>
        <v>0</v>
      </c>
    </row>
    <row r="107" spans="1:12">
      <c r="A107" s="44" t="s">
        <v>287</v>
      </c>
      <c r="B107" s="68">
        <v>3.4660704155066738E-2</v>
      </c>
      <c r="C107" s="44" t="s">
        <v>287</v>
      </c>
      <c r="D107">
        <f>MIN(GETPIVOTDATA("ir",$A$104),1)</f>
        <v>3.4660704155066738E-2</v>
      </c>
      <c r="E107" s="5">
        <f t="shared" si="1"/>
        <v>0</v>
      </c>
      <c r="F107" s="5">
        <f t="shared" si="0"/>
        <v>0</v>
      </c>
    </row>
    <row r="108" spans="1:12">
      <c r="A108" s="44" t="s">
        <v>288</v>
      </c>
      <c r="B108" s="68">
        <v>1.1531033499919088</v>
      </c>
      <c r="C108" s="44" t="s">
        <v>288</v>
      </c>
      <c r="D108">
        <f>MIN(GETPIVOTDATA("po",$A$104),1)</f>
        <v>1</v>
      </c>
      <c r="E108" s="5">
        <f t="shared" si="1"/>
        <v>1.1531033499919088</v>
      </c>
      <c r="F108" s="5">
        <f t="shared" si="0"/>
        <v>0</v>
      </c>
    </row>
    <row r="109" spans="1:12">
      <c r="A109" s="44" t="s">
        <v>289</v>
      </c>
      <c r="B109" s="68">
        <v>24.001655501563722</v>
      </c>
      <c r="C109" s="44" t="s">
        <v>289</v>
      </c>
      <c r="D109">
        <f>MIN(GETPIVOTDATA("pm",$A$104),1)</f>
        <v>1</v>
      </c>
      <c r="E109" s="5">
        <f t="shared" si="1"/>
        <v>9</v>
      </c>
      <c r="F109" s="5">
        <f t="shared" si="0"/>
        <v>14.001655501563722</v>
      </c>
    </row>
    <row r="110" spans="1:12">
      <c r="A110" s="44" t="s">
        <v>290</v>
      </c>
      <c r="B110" s="68">
        <v>3.5069233914080162</v>
      </c>
      <c r="C110" s="44" t="s">
        <v>290</v>
      </c>
      <c r="D110">
        <f>MIN(GETPIVOTDATA("HTnc",$A$104),1)</f>
        <v>1</v>
      </c>
      <c r="E110" s="5">
        <f t="shared" si="1"/>
        <v>3.5069233914080162</v>
      </c>
      <c r="F110" s="5">
        <f t="shared" si="0"/>
        <v>0</v>
      </c>
    </row>
    <row r="111" spans="1:12">
      <c r="A111" s="44" t="s">
        <v>291</v>
      </c>
      <c r="B111" s="68">
        <v>2.683365216237504E-2</v>
      </c>
      <c r="C111" s="44" t="s">
        <v>291</v>
      </c>
      <c r="D111">
        <f>MIN(GETPIVOTDATA("HTc",$A$104),1)</f>
        <v>2.683365216237504E-2</v>
      </c>
      <c r="E111" s="5">
        <f t="shared" si="1"/>
        <v>0</v>
      </c>
      <c r="F111" s="5">
        <f t="shared" si="0"/>
        <v>0</v>
      </c>
    </row>
    <row r="112" spans="1:12">
      <c r="A112" s="44" t="s">
        <v>292</v>
      </c>
      <c r="B112" s="68">
        <v>1.6816079043025891</v>
      </c>
      <c r="C112" s="44" t="s">
        <v>292</v>
      </c>
      <c r="D112">
        <f>MIN(GETPIVOTDATA("ac",$A$104),1)</f>
        <v>1</v>
      </c>
      <c r="E112" s="5">
        <f t="shared" si="1"/>
        <v>1.6816079043025891</v>
      </c>
      <c r="F112" s="5">
        <f t="shared" si="0"/>
        <v>0</v>
      </c>
    </row>
    <row r="113" spans="1:6">
      <c r="A113" s="44" t="s">
        <v>293</v>
      </c>
      <c r="B113" s="68">
        <v>2.7471473730912108</v>
      </c>
      <c r="C113" s="44" t="s">
        <v>293</v>
      </c>
      <c r="D113">
        <f>MIN(GETPIVOTDATA("EUfw",$A$104),1)</f>
        <v>1</v>
      </c>
      <c r="E113" s="5">
        <f t="shared" si="1"/>
        <v>2.7471473730912108</v>
      </c>
      <c r="F113" s="5">
        <f t="shared" si="0"/>
        <v>0</v>
      </c>
    </row>
    <row r="114" spans="1:6">
      <c r="A114" s="44" t="s">
        <v>294</v>
      </c>
      <c r="B114" s="68">
        <v>2.8489725284478467</v>
      </c>
      <c r="C114" s="44" t="s">
        <v>294</v>
      </c>
      <c r="D114">
        <f>MIN(GETPIVOTDATA("Euma",$A$104),1)</f>
        <v>1</v>
      </c>
      <c r="E114" s="5">
        <f t="shared" si="1"/>
        <v>2.8489725284478467</v>
      </c>
      <c r="F114" s="5">
        <f t="shared" si="0"/>
        <v>0</v>
      </c>
    </row>
    <row r="115" spans="1:6">
      <c r="A115" s="44" t="s">
        <v>295</v>
      </c>
      <c r="B115" s="68">
        <v>1.1125044309408088</v>
      </c>
      <c r="C115" s="44" t="s">
        <v>295</v>
      </c>
      <c r="D115">
        <f>MIN(GETPIVOTDATA("Eute",$A$104),1)</f>
        <v>1</v>
      </c>
      <c r="E115" s="5">
        <f t="shared" si="1"/>
        <v>1.1125044309408088</v>
      </c>
      <c r="F115" s="5">
        <f t="shared" si="0"/>
        <v>0</v>
      </c>
    </row>
    <row r="116" spans="1:6">
      <c r="A116" s="44" t="s">
        <v>296</v>
      </c>
      <c r="B116" s="68">
        <v>12.864355665104005</v>
      </c>
      <c r="C116" s="44" t="s">
        <v>296</v>
      </c>
      <c r="D116">
        <f>MIN(GETPIVOTDATA("EC",$A$104),1)</f>
        <v>1</v>
      </c>
      <c r="E116" s="5">
        <f t="shared" si="1"/>
        <v>9</v>
      </c>
      <c r="F116" s="5">
        <f t="shared" si="0"/>
        <v>2.8643556651040054</v>
      </c>
    </row>
    <row r="117" spans="1:6">
      <c r="A117" s="44" t="s">
        <v>297</v>
      </c>
      <c r="B117" s="104">
        <v>521.43938535923678</v>
      </c>
      <c r="C117" s="44" t="s">
        <v>297</v>
      </c>
      <c r="D117">
        <f>MIN(GETPIVOTDATA("LU",$A$104),1)</f>
        <v>1</v>
      </c>
      <c r="E117" s="5">
        <f t="shared" si="1"/>
        <v>9</v>
      </c>
      <c r="F117" s="5">
        <f t="shared" si="0"/>
        <v>511.43938535923678</v>
      </c>
    </row>
    <row r="118" spans="1:6">
      <c r="A118" s="44" t="s">
        <v>298</v>
      </c>
      <c r="B118" s="68">
        <v>0.5135324571625115</v>
      </c>
      <c r="C118" s="44" t="s">
        <v>298</v>
      </c>
      <c r="D118">
        <f>MIN(GETPIVOTDATA("WU",$A$104),1)</f>
        <v>0.5135324571625115</v>
      </c>
      <c r="E118" s="5">
        <f t="shared" si="1"/>
        <v>0</v>
      </c>
      <c r="F118" s="5">
        <f t="shared" si="0"/>
        <v>0</v>
      </c>
    </row>
    <row r="119" spans="1:6">
      <c r="A119" s="44" t="s">
        <v>299</v>
      </c>
      <c r="B119" s="68">
        <v>5.3594800864417147</v>
      </c>
      <c r="C119" s="44" t="s">
        <v>299</v>
      </c>
      <c r="D119">
        <f>MIN(GETPIVOTDATA("en",$A$104),1)</f>
        <v>1</v>
      </c>
      <c r="E119" s="5">
        <f t="shared" si="1"/>
        <v>5.3594800864417147</v>
      </c>
      <c r="F119" s="5">
        <f t="shared" si="0"/>
        <v>0</v>
      </c>
    </row>
    <row r="120" spans="1:6">
      <c r="A120" s="69" t="s">
        <v>300</v>
      </c>
      <c r="B120" s="70">
        <v>1.8296317785382985</v>
      </c>
      <c r="C120" s="69" t="s">
        <v>300</v>
      </c>
      <c r="D120">
        <f>MIN(GETPIVOTDATA("ru",$A$104),1)</f>
        <v>1</v>
      </c>
      <c r="E120" s="5">
        <f t="shared" si="1"/>
        <v>1.8296317785382985</v>
      </c>
      <c r="F120" s="5">
        <f t="shared" si="0"/>
        <v>0</v>
      </c>
    </row>
  </sheetData>
  <pageMargins left="0.7" right="0.7" top="0.75" bottom="0.75" header="0.3" footer="0.3"/>
  <pageSetup paperSize="9" orientation="portrait" r:id="rId7"/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E0688-DA2E-4478-AAA0-EBA88F0B964D}">
  <sheetPr>
    <tabColor theme="5" tint="0.79998168889431442"/>
  </sheetPr>
  <dimension ref="A1:N103"/>
  <sheetViews>
    <sheetView zoomScaleNormal="100" workbookViewId="0">
      <selection activeCell="C4" sqref="C4"/>
    </sheetView>
  </sheetViews>
  <sheetFormatPr defaultRowHeight="14.45"/>
  <cols>
    <col min="1" max="1" width="23.85546875" bestFit="1" customWidth="1"/>
    <col min="2" max="2" width="15.5703125" bestFit="1" customWidth="1"/>
    <col min="3" max="3" width="10.42578125" bestFit="1" customWidth="1"/>
    <col min="4" max="4" width="13.42578125" bestFit="1" customWidth="1"/>
    <col min="5" max="5" width="17.85546875" bestFit="1" customWidth="1"/>
    <col min="6" max="6" width="18.85546875" bestFit="1" customWidth="1"/>
    <col min="7" max="13" width="13.140625" bestFit="1" customWidth="1"/>
    <col min="14" max="14" width="12.7109375" bestFit="1" customWidth="1"/>
    <col min="15" max="15" width="23.5703125" bestFit="1" customWidth="1"/>
    <col min="16" max="16" width="12.7109375" bestFit="1" customWidth="1"/>
    <col min="17" max="17" width="23.5703125" bestFit="1" customWidth="1"/>
    <col min="18" max="18" width="12.7109375" bestFit="1" customWidth="1"/>
    <col min="19" max="19" width="23.5703125" bestFit="1" customWidth="1"/>
    <col min="20" max="20" width="12.7109375" bestFit="1" customWidth="1"/>
    <col min="21" max="21" width="23.5703125" bestFit="1" customWidth="1"/>
    <col min="22" max="22" width="18.140625" bestFit="1" customWidth="1"/>
    <col min="23" max="23" width="29" bestFit="1" customWidth="1"/>
    <col min="24" max="24" width="16.42578125" bestFit="1" customWidth="1"/>
    <col min="25" max="25" width="15.5703125" bestFit="1" customWidth="1"/>
    <col min="26" max="26" width="17.140625" bestFit="1" customWidth="1"/>
    <col min="27" max="27" width="17.85546875" bestFit="1" customWidth="1"/>
    <col min="28" max="28" width="17" bestFit="1" customWidth="1"/>
    <col min="29" max="29" width="15.5703125" bestFit="1" customWidth="1"/>
    <col min="30" max="30" width="15.42578125" bestFit="1" customWidth="1"/>
    <col min="31" max="31" width="16.140625" bestFit="1" customWidth="1"/>
    <col min="32" max="33" width="15.5703125" bestFit="1" customWidth="1"/>
    <col min="34" max="34" width="20.28515625" bestFit="1" customWidth="1"/>
    <col min="35" max="35" width="20.42578125" bestFit="1" customWidth="1"/>
    <col min="36" max="36" width="19.28515625" bestFit="1" customWidth="1"/>
    <col min="37" max="37" width="20.140625" bestFit="1" customWidth="1"/>
    <col min="38" max="38" width="20.28515625" bestFit="1" customWidth="1"/>
    <col min="39" max="39" width="22" bestFit="1" customWidth="1"/>
    <col min="40" max="40" width="20.85546875" bestFit="1" customWidth="1"/>
    <col min="41" max="41" width="20.140625" bestFit="1" customWidth="1"/>
    <col min="42" max="42" width="21.5703125" bestFit="1" customWidth="1"/>
    <col min="43" max="43" width="22.42578125" bestFit="1" customWidth="1"/>
    <col min="44" max="44" width="21.42578125" bestFit="1" customWidth="1"/>
    <col min="45" max="45" width="20" bestFit="1" customWidth="1"/>
    <col min="46" max="46" width="19.85546875" bestFit="1" customWidth="1"/>
    <col min="47" max="47" width="20.5703125" bestFit="1" customWidth="1"/>
    <col min="48" max="48" width="20" bestFit="1" customWidth="1"/>
    <col min="49" max="49" width="20.140625" bestFit="1" customWidth="1"/>
    <col min="50" max="50" width="20.5703125" bestFit="1" customWidth="1"/>
    <col min="51" max="51" width="20" bestFit="1" customWidth="1"/>
    <col min="52" max="52" width="20.140625" bestFit="1" customWidth="1"/>
    <col min="53" max="53" width="15.5703125" bestFit="1" customWidth="1"/>
    <col min="54" max="54" width="15.85546875" bestFit="1" customWidth="1"/>
    <col min="55" max="55" width="15.5703125" bestFit="1" customWidth="1"/>
    <col min="56" max="56" width="15.85546875" bestFit="1" customWidth="1"/>
    <col min="57" max="57" width="15.5703125" bestFit="1" customWidth="1"/>
    <col min="58" max="58" width="15.85546875" bestFit="1" customWidth="1"/>
    <col min="59" max="59" width="15.5703125" bestFit="1" customWidth="1"/>
    <col min="60" max="60" width="15.85546875" bestFit="1" customWidth="1"/>
    <col min="61" max="61" width="15.5703125" bestFit="1" customWidth="1"/>
    <col min="62" max="62" width="15.85546875" bestFit="1" customWidth="1"/>
    <col min="63" max="63" width="15.5703125" bestFit="1" customWidth="1"/>
    <col min="64" max="64" width="15.85546875" bestFit="1" customWidth="1"/>
    <col min="65" max="65" width="15.5703125" bestFit="1" customWidth="1"/>
    <col min="66" max="66" width="15.85546875" bestFit="1" customWidth="1"/>
    <col min="67" max="67" width="15.5703125" bestFit="1" customWidth="1"/>
    <col min="68" max="68" width="15.85546875" bestFit="1" customWidth="1"/>
    <col min="69" max="69" width="15.5703125" bestFit="1" customWidth="1"/>
    <col min="70" max="70" width="15.85546875" bestFit="1" customWidth="1"/>
    <col min="71" max="71" width="15.5703125" bestFit="1" customWidth="1"/>
    <col min="72" max="72" width="15.85546875" bestFit="1" customWidth="1"/>
    <col min="73" max="73" width="15.5703125" bestFit="1" customWidth="1"/>
    <col min="74" max="74" width="15.85546875" bestFit="1" customWidth="1"/>
    <col min="75" max="75" width="15.5703125" bestFit="1" customWidth="1"/>
    <col min="76" max="76" width="15.85546875" bestFit="1" customWidth="1"/>
    <col min="77" max="77" width="15.5703125" bestFit="1" customWidth="1"/>
    <col min="78" max="78" width="15.85546875" bestFit="1" customWidth="1"/>
    <col min="79" max="79" width="15.5703125" bestFit="1" customWidth="1"/>
    <col min="80" max="80" width="15.85546875" bestFit="1" customWidth="1"/>
    <col min="81" max="81" width="15.5703125" bestFit="1" customWidth="1"/>
    <col min="82" max="82" width="15.85546875" bestFit="1" customWidth="1"/>
    <col min="83" max="83" width="15.5703125" bestFit="1" customWidth="1"/>
    <col min="84" max="84" width="15.85546875" bestFit="1" customWidth="1"/>
    <col min="85" max="85" width="15.5703125" bestFit="1" customWidth="1"/>
    <col min="86" max="86" width="15.85546875" bestFit="1" customWidth="1"/>
    <col min="87" max="87" width="15.5703125" bestFit="1" customWidth="1"/>
    <col min="88" max="88" width="15.85546875" bestFit="1" customWidth="1"/>
    <col min="89" max="89" width="15.5703125" bestFit="1" customWidth="1"/>
    <col min="90" max="90" width="15.85546875" bestFit="1" customWidth="1"/>
    <col min="91" max="91" width="15.5703125" bestFit="1" customWidth="1"/>
    <col min="92" max="92" width="15.85546875" bestFit="1" customWidth="1"/>
    <col min="93" max="93" width="15.5703125" bestFit="1" customWidth="1"/>
    <col min="94" max="94" width="15.85546875" bestFit="1" customWidth="1"/>
    <col min="95" max="95" width="15.5703125" bestFit="1" customWidth="1"/>
    <col min="96" max="96" width="15.85546875" bestFit="1" customWidth="1"/>
    <col min="97" max="97" width="15.5703125" bestFit="1" customWidth="1"/>
    <col min="98" max="98" width="15.85546875" bestFit="1" customWidth="1"/>
    <col min="99" max="99" width="15.5703125" bestFit="1" customWidth="1"/>
    <col min="100" max="100" width="15.85546875" bestFit="1" customWidth="1"/>
    <col min="101" max="101" width="15.5703125" bestFit="1" customWidth="1"/>
    <col min="102" max="102" width="15.85546875" bestFit="1" customWidth="1"/>
    <col min="103" max="103" width="15.5703125" bestFit="1" customWidth="1"/>
    <col min="104" max="104" width="15.85546875" bestFit="1" customWidth="1"/>
    <col min="105" max="105" width="15.5703125" bestFit="1" customWidth="1"/>
    <col min="106" max="106" width="15.85546875" bestFit="1" customWidth="1"/>
    <col min="107" max="107" width="15.5703125" bestFit="1" customWidth="1"/>
    <col min="108" max="108" width="15.85546875" bestFit="1" customWidth="1"/>
    <col min="109" max="109" width="15.5703125" bestFit="1" customWidth="1"/>
    <col min="110" max="110" width="15.85546875" bestFit="1" customWidth="1"/>
    <col min="111" max="111" width="15.5703125" bestFit="1" customWidth="1"/>
    <col min="112" max="112" width="15.85546875" bestFit="1" customWidth="1"/>
    <col min="113" max="113" width="15.5703125" bestFit="1" customWidth="1"/>
    <col min="114" max="114" width="15.85546875" bestFit="1" customWidth="1"/>
    <col min="115" max="115" width="15.5703125" bestFit="1" customWidth="1"/>
    <col min="116" max="116" width="15.85546875" bestFit="1" customWidth="1"/>
    <col min="117" max="117" width="15.5703125" bestFit="1" customWidth="1"/>
    <col min="118" max="118" width="15.85546875" bestFit="1" customWidth="1"/>
    <col min="119" max="119" width="15.5703125" bestFit="1" customWidth="1"/>
    <col min="120" max="120" width="15.85546875" bestFit="1" customWidth="1"/>
    <col min="121" max="121" width="15.5703125" bestFit="1" customWidth="1"/>
    <col min="122" max="122" width="15.85546875" bestFit="1" customWidth="1"/>
    <col min="123" max="123" width="15.5703125" bestFit="1" customWidth="1"/>
    <col min="124" max="124" width="15.85546875" bestFit="1" customWidth="1"/>
    <col min="125" max="125" width="15.5703125" bestFit="1" customWidth="1"/>
    <col min="126" max="126" width="15.85546875" bestFit="1" customWidth="1"/>
    <col min="127" max="127" width="15.5703125" bestFit="1" customWidth="1"/>
    <col min="128" max="128" width="15.85546875" bestFit="1" customWidth="1"/>
    <col min="129" max="129" width="15.5703125" bestFit="1" customWidth="1"/>
    <col min="130" max="130" width="15.85546875" bestFit="1" customWidth="1"/>
    <col min="131" max="131" width="15.5703125" bestFit="1" customWidth="1"/>
    <col min="132" max="132" width="15.85546875" bestFit="1" customWidth="1"/>
    <col min="133" max="133" width="15.5703125" bestFit="1" customWidth="1"/>
    <col min="134" max="134" width="15.85546875" bestFit="1" customWidth="1"/>
    <col min="135" max="135" width="15.5703125" bestFit="1" customWidth="1"/>
    <col min="136" max="136" width="15.85546875" bestFit="1" customWidth="1"/>
    <col min="137" max="137" width="15.5703125" bestFit="1" customWidth="1"/>
    <col min="138" max="138" width="15.85546875" bestFit="1" customWidth="1"/>
    <col min="139" max="139" width="15.5703125" bestFit="1" customWidth="1"/>
    <col min="140" max="140" width="15.85546875" bestFit="1" customWidth="1"/>
    <col min="141" max="141" width="15.5703125" bestFit="1" customWidth="1"/>
    <col min="142" max="142" width="15.85546875" bestFit="1" customWidth="1"/>
    <col min="143" max="143" width="15.5703125" bestFit="1" customWidth="1"/>
    <col min="144" max="144" width="15.85546875" bestFit="1" customWidth="1"/>
    <col min="145" max="145" width="15.5703125" bestFit="1" customWidth="1"/>
    <col min="146" max="146" width="15.85546875" bestFit="1" customWidth="1"/>
    <col min="147" max="147" width="15.5703125" bestFit="1" customWidth="1"/>
    <col min="148" max="148" width="15.85546875" bestFit="1" customWidth="1"/>
    <col min="149" max="149" width="15.5703125" bestFit="1" customWidth="1"/>
    <col min="150" max="150" width="15.85546875" bestFit="1" customWidth="1"/>
    <col min="151" max="151" width="15.5703125" bestFit="1" customWidth="1"/>
    <col min="152" max="152" width="15.85546875" bestFit="1" customWidth="1"/>
    <col min="153" max="153" width="15.5703125" bestFit="1" customWidth="1"/>
    <col min="154" max="154" width="15.85546875" bestFit="1" customWidth="1"/>
    <col min="155" max="155" width="15.5703125" bestFit="1" customWidth="1"/>
    <col min="156" max="156" width="15.85546875" bestFit="1" customWidth="1"/>
    <col min="157" max="157" width="15.5703125" bestFit="1" customWidth="1"/>
    <col min="158" max="158" width="15.85546875" bestFit="1" customWidth="1"/>
    <col min="159" max="159" width="15.5703125" bestFit="1" customWidth="1"/>
    <col min="160" max="160" width="15.85546875" bestFit="1" customWidth="1"/>
    <col min="161" max="161" width="15.5703125" bestFit="1" customWidth="1"/>
    <col min="162" max="162" width="15.85546875" bestFit="1" customWidth="1"/>
    <col min="163" max="163" width="15.5703125" bestFit="1" customWidth="1"/>
    <col min="164" max="164" width="15.85546875" bestFit="1" customWidth="1"/>
    <col min="165" max="165" width="15.5703125" bestFit="1" customWidth="1"/>
    <col min="166" max="166" width="15.85546875" bestFit="1" customWidth="1"/>
    <col min="167" max="167" width="15.5703125" bestFit="1" customWidth="1"/>
    <col min="168" max="168" width="15.85546875" bestFit="1" customWidth="1"/>
    <col min="169" max="169" width="15.5703125" bestFit="1" customWidth="1"/>
    <col min="170" max="170" width="15.85546875" bestFit="1" customWidth="1"/>
    <col min="171" max="171" width="15.5703125" bestFit="1" customWidth="1"/>
    <col min="172" max="172" width="15.85546875" bestFit="1" customWidth="1"/>
    <col min="173" max="173" width="15.5703125" bestFit="1" customWidth="1"/>
    <col min="174" max="174" width="15.85546875" bestFit="1" customWidth="1"/>
    <col min="175" max="175" width="15.5703125" bestFit="1" customWidth="1"/>
    <col min="176" max="176" width="15.85546875" bestFit="1" customWidth="1"/>
    <col min="177" max="177" width="15.5703125" bestFit="1" customWidth="1"/>
    <col min="178" max="178" width="15.85546875" bestFit="1" customWidth="1"/>
    <col min="179" max="179" width="15.5703125" bestFit="1" customWidth="1"/>
    <col min="180" max="180" width="15.85546875" bestFit="1" customWidth="1"/>
    <col min="181" max="181" width="15.5703125" bestFit="1" customWidth="1"/>
    <col min="182" max="182" width="15.85546875" bestFit="1" customWidth="1"/>
    <col min="183" max="183" width="15.5703125" bestFit="1" customWidth="1"/>
    <col min="184" max="184" width="20.7109375" bestFit="1" customWidth="1"/>
    <col min="185" max="185" width="20.42578125" bestFit="1" customWidth="1"/>
    <col min="186" max="186" width="22.140625" bestFit="1" customWidth="1"/>
    <col min="187" max="187" width="19" bestFit="1" customWidth="1"/>
    <col min="188" max="188" width="13.5703125" bestFit="1" customWidth="1"/>
    <col min="189" max="189" width="19" bestFit="1" customWidth="1"/>
    <col min="190" max="190" width="15.85546875" bestFit="1" customWidth="1"/>
    <col min="191" max="191" width="13.5703125" bestFit="1" customWidth="1"/>
    <col min="192" max="192" width="18" bestFit="1" customWidth="1"/>
    <col min="193" max="193" width="17" bestFit="1" customWidth="1"/>
    <col min="194" max="194" width="13.5703125" bestFit="1" customWidth="1"/>
    <col min="195" max="196" width="18" bestFit="1" customWidth="1"/>
    <col min="197" max="197" width="13.5703125" bestFit="1" customWidth="1"/>
    <col min="198" max="198" width="20" bestFit="1" customWidth="1"/>
    <col min="199" max="199" width="18" bestFit="1" customWidth="1"/>
    <col min="200" max="200" width="13.5703125" bestFit="1" customWidth="1"/>
    <col min="201" max="201" width="20" bestFit="1" customWidth="1"/>
    <col min="202" max="202" width="18" bestFit="1" customWidth="1"/>
    <col min="203" max="203" width="13.5703125" bestFit="1" customWidth="1"/>
    <col min="204" max="204" width="20" bestFit="1" customWidth="1"/>
    <col min="205" max="205" width="18" bestFit="1" customWidth="1"/>
    <col min="206" max="206" width="13.5703125" bestFit="1" customWidth="1"/>
    <col min="207" max="207" width="20" bestFit="1" customWidth="1"/>
    <col min="208" max="208" width="17" bestFit="1" customWidth="1"/>
    <col min="209" max="209" width="13.5703125" bestFit="1" customWidth="1"/>
    <col min="210" max="210" width="20" bestFit="1" customWidth="1"/>
    <col min="211" max="211" width="18" bestFit="1" customWidth="1"/>
    <col min="212" max="212" width="13.5703125" bestFit="1" customWidth="1"/>
    <col min="213" max="214" width="18" bestFit="1" customWidth="1"/>
    <col min="215" max="215" width="13.5703125" bestFit="1" customWidth="1"/>
    <col min="216" max="216" width="20" bestFit="1" customWidth="1"/>
    <col min="217" max="217" width="15.85546875" bestFit="1" customWidth="1"/>
    <col min="218" max="218" width="13.5703125" bestFit="1" customWidth="1"/>
    <col min="219" max="219" width="20" bestFit="1" customWidth="1"/>
    <col min="220" max="220" width="18" bestFit="1" customWidth="1"/>
    <col min="221" max="221" width="13.5703125" bestFit="1" customWidth="1"/>
    <col min="222" max="222" width="21.140625" bestFit="1" customWidth="1"/>
    <col min="223" max="223" width="18" bestFit="1" customWidth="1"/>
    <col min="224" max="224" width="13.5703125" bestFit="1" customWidth="1"/>
    <col min="225" max="225" width="21.140625" bestFit="1" customWidth="1"/>
    <col min="226" max="226" width="19" bestFit="1" customWidth="1"/>
    <col min="227" max="227" width="13.5703125" bestFit="1" customWidth="1"/>
    <col min="228" max="228" width="22.140625" bestFit="1" customWidth="1"/>
    <col min="229" max="229" width="19" bestFit="1" customWidth="1"/>
    <col min="230" max="230" width="13.5703125" bestFit="1" customWidth="1"/>
    <col min="231" max="231" width="18" bestFit="1" customWidth="1"/>
    <col min="232" max="232" width="15.85546875" bestFit="1" customWidth="1"/>
    <col min="233" max="233" width="13.5703125" bestFit="1" customWidth="1"/>
    <col min="234" max="235" width="18" bestFit="1" customWidth="1"/>
    <col min="236" max="236" width="13.5703125" bestFit="1" customWidth="1"/>
    <col min="237" max="237" width="21.140625" bestFit="1" customWidth="1"/>
    <col min="238" max="238" width="19" bestFit="1" customWidth="1"/>
    <col min="239" max="239" width="13.5703125" bestFit="1" customWidth="1"/>
    <col min="240" max="240" width="20" bestFit="1" customWidth="1"/>
    <col min="241" max="241" width="18" bestFit="1" customWidth="1"/>
    <col min="242" max="242" width="13.5703125" bestFit="1" customWidth="1"/>
    <col min="243" max="243" width="20" bestFit="1" customWidth="1"/>
    <col min="244" max="244" width="18" bestFit="1" customWidth="1"/>
    <col min="245" max="245" width="13.5703125" bestFit="1" customWidth="1"/>
    <col min="246" max="246" width="20" bestFit="1" customWidth="1"/>
    <col min="247" max="247" width="18" bestFit="1" customWidth="1"/>
    <col min="248" max="248" width="13.5703125" bestFit="1" customWidth="1"/>
    <col min="249" max="249" width="20" bestFit="1" customWidth="1"/>
    <col min="250" max="250" width="18" bestFit="1" customWidth="1"/>
    <col min="251" max="251" width="13.5703125" bestFit="1" customWidth="1"/>
    <col min="252" max="252" width="20" bestFit="1" customWidth="1"/>
    <col min="253" max="253" width="18" bestFit="1" customWidth="1"/>
    <col min="254" max="254" width="12.5703125" bestFit="1" customWidth="1"/>
    <col min="255" max="255" width="19" bestFit="1" customWidth="1"/>
    <col min="256" max="256" width="14.85546875" bestFit="1" customWidth="1"/>
    <col min="257" max="257" width="13.5703125" bestFit="1" customWidth="1"/>
    <col min="258" max="258" width="18" bestFit="1" customWidth="1"/>
    <col min="259" max="259" width="17" bestFit="1" customWidth="1"/>
    <col min="260" max="260" width="13.5703125" bestFit="1" customWidth="1"/>
    <col min="261" max="261" width="20" bestFit="1" customWidth="1"/>
    <col min="262" max="262" width="18" bestFit="1" customWidth="1"/>
    <col min="263" max="263" width="13.5703125" bestFit="1" customWidth="1"/>
    <col min="264" max="264" width="17" bestFit="1" customWidth="1"/>
    <col min="265" max="265" width="15.85546875" bestFit="1" customWidth="1"/>
    <col min="266" max="266" width="13.5703125" bestFit="1" customWidth="1"/>
    <col min="267" max="267" width="17" bestFit="1" customWidth="1"/>
    <col min="268" max="268" width="15.85546875" bestFit="1" customWidth="1"/>
    <col min="269" max="269" width="13.5703125" bestFit="1" customWidth="1"/>
    <col min="270" max="270" width="18" bestFit="1" customWidth="1"/>
    <col min="271" max="271" width="17" bestFit="1" customWidth="1"/>
    <col min="272" max="274" width="5.5703125" bestFit="1" customWidth="1"/>
    <col min="275" max="275" width="10.7109375" bestFit="1" customWidth="1"/>
  </cols>
  <sheetData>
    <row r="1" spans="1:14" ht="30" customHeight="1">
      <c r="A1" s="77" t="s">
        <v>259</v>
      </c>
    </row>
    <row r="4" spans="1:14">
      <c r="A4" s="72" t="s">
        <v>260</v>
      </c>
      <c r="B4" s="72" t="s">
        <v>261</v>
      </c>
      <c r="C4" s="74"/>
    </row>
    <row r="5" spans="1:14">
      <c r="A5" s="41" t="s">
        <v>262</v>
      </c>
      <c r="B5" s="40"/>
      <c r="C5" s="75" t="s">
        <v>272</v>
      </c>
    </row>
    <row r="6" spans="1:14">
      <c r="A6" s="43" t="s">
        <v>311</v>
      </c>
      <c r="B6" s="40">
        <v>0</v>
      </c>
      <c r="C6" s="81">
        <v>0</v>
      </c>
    </row>
    <row r="7" spans="1:14">
      <c r="A7" s="71" t="s">
        <v>272</v>
      </c>
      <c r="B7" s="96">
        <v>0</v>
      </c>
      <c r="C7" s="83">
        <v>0</v>
      </c>
    </row>
    <row r="14" spans="1:14">
      <c r="N14" s="37"/>
    </row>
    <row r="22" spans="1:3" ht="23.45">
      <c r="A22" s="77" t="s">
        <v>273</v>
      </c>
    </row>
    <row r="23" spans="1:3">
      <c r="A23" s="45" t="s">
        <v>49</v>
      </c>
      <c r="B23" s="46" t="s">
        <v>274</v>
      </c>
    </row>
    <row r="25" spans="1:3">
      <c r="A25" s="72" t="s">
        <v>275</v>
      </c>
      <c r="B25" s="72" t="s">
        <v>261</v>
      </c>
      <c r="C25" s="74"/>
    </row>
    <row r="26" spans="1:3">
      <c r="A26" s="72" t="s">
        <v>262</v>
      </c>
      <c r="B26" s="76" t="s">
        <v>311</v>
      </c>
      <c r="C26" s="75" t="s">
        <v>272</v>
      </c>
    </row>
    <row r="27" spans="1:3">
      <c r="A27" s="43"/>
      <c r="B27" s="40"/>
      <c r="C27" s="97"/>
    </row>
    <row r="28" spans="1:3">
      <c r="A28" s="71" t="s">
        <v>272</v>
      </c>
      <c r="B28" s="96"/>
      <c r="C28" s="98"/>
    </row>
    <row r="41" spans="1:6" ht="23.45">
      <c r="A41" s="77" t="s">
        <v>312</v>
      </c>
    </row>
    <row r="42" spans="1:6">
      <c r="A42" s="21" t="s">
        <v>49</v>
      </c>
      <c r="B42" t="s">
        <v>311</v>
      </c>
    </row>
    <row r="43" spans="1:6">
      <c r="A43" s="21" t="s">
        <v>51</v>
      </c>
      <c r="B43" t="s">
        <v>274</v>
      </c>
      <c r="F43" t="s">
        <v>283</v>
      </c>
    </row>
    <row r="45" spans="1:6">
      <c r="B45" s="21" t="s">
        <v>261</v>
      </c>
    </row>
    <row r="46" spans="1:6">
      <c r="A46" s="21" t="s">
        <v>284</v>
      </c>
      <c r="C46" t="s">
        <v>272</v>
      </c>
    </row>
    <row r="47" spans="1:6">
      <c r="A47" s="22" t="s">
        <v>285</v>
      </c>
      <c r="B47">
        <v>0</v>
      </c>
      <c r="C47">
        <v>0</v>
      </c>
    </row>
    <row r="48" spans="1:6">
      <c r="A48" s="22" t="s">
        <v>286</v>
      </c>
      <c r="B48">
        <v>0</v>
      </c>
      <c r="C48">
        <v>0</v>
      </c>
    </row>
    <row r="49" spans="1:3">
      <c r="A49" s="22" t="s">
        <v>287</v>
      </c>
      <c r="B49">
        <v>0</v>
      </c>
      <c r="C49">
        <v>0</v>
      </c>
    </row>
    <row r="50" spans="1:3">
      <c r="A50" s="22" t="s">
        <v>288</v>
      </c>
      <c r="B50">
        <v>0</v>
      </c>
      <c r="C50">
        <v>0</v>
      </c>
    </row>
    <row r="51" spans="1:3">
      <c r="A51" s="22" t="s">
        <v>289</v>
      </c>
      <c r="B51">
        <v>0</v>
      </c>
      <c r="C51">
        <v>0</v>
      </c>
    </row>
    <row r="52" spans="1:3">
      <c r="A52" s="22" t="s">
        <v>290</v>
      </c>
      <c r="B52">
        <v>0</v>
      </c>
      <c r="C52">
        <v>0</v>
      </c>
    </row>
    <row r="53" spans="1:3">
      <c r="A53" s="22" t="s">
        <v>291</v>
      </c>
      <c r="B53">
        <v>0</v>
      </c>
      <c r="C53">
        <v>0</v>
      </c>
    </row>
    <row r="54" spans="1:3">
      <c r="A54" s="22" t="s">
        <v>292</v>
      </c>
      <c r="B54">
        <v>0</v>
      </c>
      <c r="C54">
        <v>0</v>
      </c>
    </row>
    <row r="55" spans="1:3">
      <c r="A55" s="22" t="s">
        <v>293</v>
      </c>
      <c r="B55">
        <v>0</v>
      </c>
      <c r="C55">
        <v>0</v>
      </c>
    </row>
    <row r="56" spans="1:3">
      <c r="A56" s="22" t="s">
        <v>294</v>
      </c>
      <c r="B56">
        <v>0</v>
      </c>
      <c r="C56">
        <v>0</v>
      </c>
    </row>
    <row r="57" spans="1:3">
      <c r="A57" s="22" t="s">
        <v>295</v>
      </c>
      <c r="B57">
        <v>0</v>
      </c>
      <c r="C57">
        <v>0</v>
      </c>
    </row>
    <row r="58" spans="1:3">
      <c r="A58" s="22" t="s">
        <v>296</v>
      </c>
      <c r="B58">
        <v>0</v>
      </c>
      <c r="C58">
        <v>0</v>
      </c>
    </row>
    <row r="59" spans="1:3">
      <c r="A59" s="22" t="s">
        <v>297</v>
      </c>
      <c r="B59">
        <v>0</v>
      </c>
      <c r="C59">
        <v>0</v>
      </c>
    </row>
    <row r="60" spans="1:3">
      <c r="A60" s="22" t="s">
        <v>298</v>
      </c>
      <c r="B60">
        <v>0</v>
      </c>
      <c r="C60">
        <v>0</v>
      </c>
    </row>
    <row r="61" spans="1:3">
      <c r="A61" s="22" t="s">
        <v>299</v>
      </c>
      <c r="B61">
        <v>0</v>
      </c>
      <c r="C61">
        <v>0</v>
      </c>
    </row>
    <row r="62" spans="1:3">
      <c r="A62" s="22" t="s">
        <v>300</v>
      </c>
      <c r="B62">
        <v>0</v>
      </c>
      <c r="C62">
        <v>0</v>
      </c>
    </row>
    <row r="63" spans="1:3">
      <c r="A63" s="22"/>
    </row>
    <row r="64" spans="1:3">
      <c r="A64" s="22"/>
    </row>
    <row r="65" spans="1:12" s="77" customFormat="1" ht="23.45">
      <c r="A65" s="77" t="s">
        <v>313</v>
      </c>
      <c r="B65"/>
      <c r="C65"/>
      <c r="D65"/>
      <c r="E65"/>
      <c r="F65"/>
      <c r="G65"/>
      <c r="H65"/>
      <c r="I65"/>
      <c r="J65"/>
      <c r="K65"/>
      <c r="L65"/>
    </row>
    <row r="66" spans="1:12">
      <c r="A66" s="21" t="s">
        <v>49</v>
      </c>
      <c r="B66" t="s">
        <v>274</v>
      </c>
    </row>
    <row r="67" spans="1:12">
      <c r="A67" s="21" t="s">
        <v>51</v>
      </c>
      <c r="B67" t="s">
        <v>274</v>
      </c>
    </row>
    <row r="69" spans="1:12">
      <c r="A69" s="21" t="s">
        <v>262</v>
      </c>
      <c r="B69" t="s">
        <v>302</v>
      </c>
    </row>
    <row r="70" spans="1:12">
      <c r="A70" s="22"/>
      <c r="B70" s="39">
        <v>0</v>
      </c>
    </row>
    <row r="71" spans="1:12">
      <c r="A71" s="22" t="s">
        <v>272</v>
      </c>
      <c r="B71">
        <v>0</v>
      </c>
    </row>
    <row r="84" spans="1:12" ht="23.45">
      <c r="A84" s="77" t="s">
        <v>314</v>
      </c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</row>
    <row r="85" spans="1:12">
      <c r="A85" s="45" t="s">
        <v>49</v>
      </c>
      <c r="B85" s="46" t="s">
        <v>274</v>
      </c>
    </row>
    <row r="87" spans="1:12">
      <c r="A87" s="72" t="s">
        <v>305</v>
      </c>
      <c r="B87" s="75"/>
      <c r="C87" t="s">
        <v>306</v>
      </c>
      <c r="D87" t="s">
        <v>307</v>
      </c>
      <c r="E87" t="s">
        <v>308</v>
      </c>
      <c r="F87" t="s">
        <v>309</v>
      </c>
    </row>
    <row r="88" spans="1:12">
      <c r="A88" s="43" t="s">
        <v>285</v>
      </c>
      <c r="B88" s="67">
        <v>0</v>
      </c>
      <c r="C88" s="43" t="s">
        <v>285</v>
      </c>
      <c r="D88">
        <f>MIN(GETPIVOTDATA("CC",$A$85),1)</f>
        <v>0</v>
      </c>
      <c r="E88" s="5">
        <f>IF(D88=1,MIN(B88,9),0)</f>
        <v>0</v>
      </c>
      <c r="F88" s="5">
        <f t="shared" ref="F88:F103" si="0">MAX(B88-(D88+E88),0)</f>
        <v>0</v>
      </c>
    </row>
    <row r="89" spans="1:12">
      <c r="A89" s="44" t="s">
        <v>286</v>
      </c>
      <c r="B89" s="68">
        <v>0</v>
      </c>
      <c r="C89" s="44" t="s">
        <v>286</v>
      </c>
      <c r="D89">
        <f>MIN(GETPIVOTDATA("od",$A$85),1)</f>
        <v>0</v>
      </c>
      <c r="E89" s="5">
        <f t="shared" ref="E89:E103" si="1">IF(D89=1,MIN(B89,9),0)</f>
        <v>0</v>
      </c>
      <c r="F89" s="5">
        <f t="shared" si="0"/>
        <v>0</v>
      </c>
    </row>
    <row r="90" spans="1:12">
      <c r="A90" s="44" t="s">
        <v>287</v>
      </c>
      <c r="B90" s="68">
        <v>0</v>
      </c>
      <c r="C90" s="44" t="s">
        <v>287</v>
      </c>
      <c r="D90">
        <f>MIN(GETPIVOTDATA("ir",$A$85),1)</f>
        <v>0</v>
      </c>
      <c r="E90" s="5">
        <f t="shared" si="1"/>
        <v>0</v>
      </c>
      <c r="F90" s="5">
        <f t="shared" si="0"/>
        <v>0</v>
      </c>
    </row>
    <row r="91" spans="1:12">
      <c r="A91" s="44" t="s">
        <v>288</v>
      </c>
      <c r="B91" s="68">
        <v>0</v>
      </c>
      <c r="C91" s="44" t="s">
        <v>288</v>
      </c>
      <c r="D91">
        <f>MIN(GETPIVOTDATA("po",$A$85),1)</f>
        <v>0</v>
      </c>
      <c r="E91" s="5">
        <f t="shared" si="1"/>
        <v>0</v>
      </c>
      <c r="F91" s="5">
        <f t="shared" si="0"/>
        <v>0</v>
      </c>
    </row>
    <row r="92" spans="1:12">
      <c r="A92" s="44" t="s">
        <v>289</v>
      </c>
      <c r="B92" s="68">
        <v>0</v>
      </c>
      <c r="C92" s="44" t="s">
        <v>289</v>
      </c>
      <c r="D92">
        <f>MIN(GETPIVOTDATA("pm",$A$85),1)</f>
        <v>0</v>
      </c>
      <c r="E92" s="5">
        <f t="shared" si="1"/>
        <v>0</v>
      </c>
      <c r="F92" s="5">
        <f t="shared" si="0"/>
        <v>0</v>
      </c>
    </row>
    <row r="93" spans="1:12">
      <c r="A93" s="44" t="s">
        <v>290</v>
      </c>
      <c r="B93" s="68">
        <v>0</v>
      </c>
      <c r="C93" s="44" t="s">
        <v>290</v>
      </c>
      <c r="D93">
        <f>MIN(GETPIVOTDATA("HTnc",$A$85),1)</f>
        <v>0</v>
      </c>
      <c r="E93" s="5">
        <f t="shared" si="1"/>
        <v>0</v>
      </c>
      <c r="F93" s="5">
        <f t="shared" si="0"/>
        <v>0</v>
      </c>
    </row>
    <row r="94" spans="1:12">
      <c r="A94" s="44" t="s">
        <v>291</v>
      </c>
      <c r="B94" s="68">
        <v>0</v>
      </c>
      <c r="C94" s="44" t="s">
        <v>291</v>
      </c>
      <c r="D94">
        <f>MIN(GETPIVOTDATA("HTc",$A$85),1)</f>
        <v>0</v>
      </c>
      <c r="E94" s="5">
        <f t="shared" si="1"/>
        <v>0</v>
      </c>
      <c r="F94" s="5">
        <f t="shared" si="0"/>
        <v>0</v>
      </c>
    </row>
    <row r="95" spans="1:12">
      <c r="A95" s="44" t="s">
        <v>292</v>
      </c>
      <c r="B95" s="68">
        <v>0</v>
      </c>
      <c r="C95" s="44" t="s">
        <v>292</v>
      </c>
      <c r="D95">
        <f>MIN(GETPIVOTDATA("ac",$A$85),1)</f>
        <v>0</v>
      </c>
      <c r="E95" s="5">
        <f t="shared" si="1"/>
        <v>0</v>
      </c>
      <c r="F95" s="5">
        <f t="shared" si="0"/>
        <v>0</v>
      </c>
    </row>
    <row r="96" spans="1:12">
      <c r="A96" s="44" t="s">
        <v>293</v>
      </c>
      <c r="B96" s="68">
        <v>0</v>
      </c>
      <c r="C96" s="44" t="s">
        <v>293</v>
      </c>
      <c r="D96">
        <f>MIN(GETPIVOTDATA("EUfw",$A$85),1)</f>
        <v>0</v>
      </c>
      <c r="E96" s="5">
        <f t="shared" si="1"/>
        <v>0</v>
      </c>
      <c r="F96" s="5">
        <f t="shared" si="0"/>
        <v>0</v>
      </c>
    </row>
    <row r="97" spans="1:6">
      <c r="A97" s="44" t="s">
        <v>294</v>
      </c>
      <c r="B97" s="68">
        <v>0</v>
      </c>
      <c r="C97" s="44" t="s">
        <v>294</v>
      </c>
      <c r="D97">
        <f>MIN(GETPIVOTDATA("Euma",$A$85),1)</f>
        <v>0</v>
      </c>
      <c r="E97" s="5">
        <f t="shared" si="1"/>
        <v>0</v>
      </c>
      <c r="F97" s="5">
        <f t="shared" si="0"/>
        <v>0</v>
      </c>
    </row>
    <row r="98" spans="1:6">
      <c r="A98" s="44" t="s">
        <v>295</v>
      </c>
      <c r="B98" s="68">
        <v>0</v>
      </c>
      <c r="C98" s="44" t="s">
        <v>295</v>
      </c>
      <c r="D98">
        <f>MIN(GETPIVOTDATA("Eute",$A$85),1)</f>
        <v>0</v>
      </c>
      <c r="E98" s="5">
        <f t="shared" si="1"/>
        <v>0</v>
      </c>
      <c r="F98" s="5">
        <f t="shared" si="0"/>
        <v>0</v>
      </c>
    </row>
    <row r="99" spans="1:6">
      <c r="A99" s="44" t="s">
        <v>296</v>
      </c>
      <c r="B99" s="68">
        <v>0</v>
      </c>
      <c r="C99" s="44" t="s">
        <v>296</v>
      </c>
      <c r="D99">
        <f>MIN(GETPIVOTDATA("EC",$A$85),1)</f>
        <v>0</v>
      </c>
      <c r="E99" s="5">
        <f t="shared" si="1"/>
        <v>0</v>
      </c>
      <c r="F99" s="5">
        <f t="shared" si="0"/>
        <v>0</v>
      </c>
    </row>
    <row r="100" spans="1:6">
      <c r="A100" s="44" t="s">
        <v>297</v>
      </c>
      <c r="B100" s="68">
        <v>0</v>
      </c>
      <c r="C100" s="44" t="s">
        <v>297</v>
      </c>
      <c r="D100">
        <f>MIN(GETPIVOTDATA("LU",$A$85),1)</f>
        <v>0</v>
      </c>
      <c r="E100" s="5">
        <f t="shared" si="1"/>
        <v>0</v>
      </c>
      <c r="F100" s="5">
        <f t="shared" si="0"/>
        <v>0</v>
      </c>
    </row>
    <row r="101" spans="1:6">
      <c r="A101" s="44" t="s">
        <v>298</v>
      </c>
      <c r="B101" s="68">
        <v>0</v>
      </c>
      <c r="C101" s="44" t="s">
        <v>298</v>
      </c>
      <c r="D101">
        <f>MIN(GETPIVOTDATA("WU",$A$85),1)</f>
        <v>0</v>
      </c>
      <c r="E101" s="5">
        <f t="shared" si="1"/>
        <v>0</v>
      </c>
      <c r="F101" s="5">
        <f t="shared" si="0"/>
        <v>0</v>
      </c>
    </row>
    <row r="102" spans="1:6">
      <c r="A102" s="44" t="s">
        <v>299</v>
      </c>
      <c r="B102" s="68">
        <v>0</v>
      </c>
      <c r="C102" s="44" t="s">
        <v>299</v>
      </c>
      <c r="D102">
        <f>MIN(GETPIVOTDATA("en",$A$85),1)</f>
        <v>0</v>
      </c>
      <c r="E102" s="5">
        <f t="shared" si="1"/>
        <v>0</v>
      </c>
      <c r="F102" s="5">
        <f t="shared" si="0"/>
        <v>0</v>
      </c>
    </row>
    <row r="103" spans="1:6">
      <c r="A103" s="69" t="s">
        <v>300</v>
      </c>
      <c r="B103" s="70">
        <v>0</v>
      </c>
      <c r="C103" s="69" t="s">
        <v>300</v>
      </c>
      <c r="D103">
        <f>MIN(GETPIVOTDATA("ru",$A$85),1)</f>
        <v>0</v>
      </c>
      <c r="E103" s="5">
        <f t="shared" si="1"/>
        <v>0</v>
      </c>
      <c r="F103" s="5">
        <f t="shared" si="0"/>
        <v>0</v>
      </c>
    </row>
  </sheetData>
  <pageMargins left="0.7" right="0.7" top="0.75" bottom="0.75" header="0.3" footer="0.3"/>
  <pageSetup paperSize="9" orientation="portrait" r:id="rId6"/>
  <drawing r:id="rId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9BAD0-7492-41FE-B353-8950231B2B78}">
  <sheetPr>
    <tabColor theme="9"/>
  </sheetPr>
  <dimension ref="A1:AG140"/>
  <sheetViews>
    <sheetView topLeftCell="A106" workbookViewId="0">
      <selection activeCell="B114" sqref="B114"/>
    </sheetView>
  </sheetViews>
  <sheetFormatPr defaultColWidth="8.7109375" defaultRowHeight="14.45"/>
  <cols>
    <col min="1" max="1" width="35.5703125" customWidth="1"/>
    <col min="2" max="2" width="11.5703125" bestFit="1" customWidth="1"/>
    <col min="3" max="3" width="13.5703125" bestFit="1" customWidth="1"/>
    <col min="4" max="4" width="13.5703125" customWidth="1"/>
    <col min="5" max="5" width="17.42578125" style="8" customWidth="1"/>
    <col min="6" max="6" width="15.7109375" style="8" customWidth="1"/>
    <col min="7" max="7" width="13" style="8" customWidth="1"/>
    <col min="8" max="16384" width="8.7109375" style="8"/>
  </cols>
  <sheetData>
    <row r="1" spans="1:33" customFormat="1">
      <c r="A1" t="s">
        <v>315</v>
      </c>
      <c r="B1" t="s">
        <v>316</v>
      </c>
      <c r="C1" t="s">
        <v>317</v>
      </c>
      <c r="D1" t="s">
        <v>318</v>
      </c>
      <c r="E1" s="8" t="s">
        <v>319</v>
      </c>
      <c r="F1" s="8" t="s">
        <v>320</v>
      </c>
      <c r="G1" s="11" t="s">
        <v>321</v>
      </c>
      <c r="H1" s="11" t="s">
        <v>322</v>
      </c>
      <c r="I1" s="11" t="s">
        <v>323</v>
      </c>
      <c r="J1" s="11" t="s">
        <v>324</v>
      </c>
      <c r="K1" s="11" t="s">
        <v>325</v>
      </c>
      <c r="L1" s="11" t="s">
        <v>326</v>
      </c>
      <c r="M1" s="11" t="s">
        <v>327</v>
      </c>
      <c r="N1" s="11" t="s">
        <v>328</v>
      </c>
      <c r="O1" s="11" t="s">
        <v>329</v>
      </c>
      <c r="P1" s="11" t="s">
        <v>330</v>
      </c>
      <c r="Q1" s="11" t="s">
        <v>331</v>
      </c>
      <c r="R1" s="11" t="s">
        <v>332</v>
      </c>
      <c r="S1" s="11" t="s">
        <v>333</v>
      </c>
      <c r="T1" s="11" t="s">
        <v>334</v>
      </c>
      <c r="U1" s="11" t="s">
        <v>335</v>
      </c>
      <c r="V1" s="11" t="s">
        <v>336</v>
      </c>
      <c r="W1" s="11" t="s">
        <v>297</v>
      </c>
      <c r="X1" s="11" t="s">
        <v>337</v>
      </c>
      <c r="Y1" s="11" t="s">
        <v>338</v>
      </c>
      <c r="Z1" s="11" t="s">
        <v>339</v>
      </c>
      <c r="AA1" s="11" t="s">
        <v>340</v>
      </c>
      <c r="AB1" s="11" t="s">
        <v>341</v>
      </c>
      <c r="AC1" s="11" t="s">
        <v>342</v>
      </c>
      <c r="AD1" s="11" t="s">
        <v>343</v>
      </c>
      <c r="AE1" s="11" t="s">
        <v>344</v>
      </c>
      <c r="AF1" s="11" t="s">
        <v>345</v>
      </c>
      <c r="AG1" s="13" t="s">
        <v>346</v>
      </c>
    </row>
    <row r="2" spans="1:33">
      <c r="A2" t="s">
        <v>347</v>
      </c>
      <c r="B2">
        <v>15000</v>
      </c>
      <c r="C2" t="s">
        <v>348</v>
      </c>
      <c r="D2">
        <v>6194130</v>
      </c>
      <c r="E2" s="8" t="s">
        <v>348</v>
      </c>
      <c r="F2" s="8">
        <v>1.2822200000000001</v>
      </c>
      <c r="G2" s="8">
        <v>1.2822200000000001</v>
      </c>
      <c r="H2" s="8">
        <v>1.2822200000000001</v>
      </c>
      <c r="I2" s="8">
        <v>1.2822200000000001</v>
      </c>
      <c r="J2" s="8">
        <v>1.0270000000000001</v>
      </c>
      <c r="K2" s="8">
        <v>1.2822200000000001</v>
      </c>
      <c r="L2" s="8">
        <v>1.2822200000000001</v>
      </c>
      <c r="M2" s="8">
        <v>1.2822200000000001</v>
      </c>
      <c r="N2" s="8">
        <v>1.2822200000000001</v>
      </c>
      <c r="O2" s="8">
        <v>3.2341000000000002</v>
      </c>
      <c r="P2" s="8">
        <v>0.9647</v>
      </c>
      <c r="Q2" s="8">
        <v>1.2822200000000001</v>
      </c>
      <c r="R2" s="8">
        <v>1.2822200000000001</v>
      </c>
      <c r="S2" s="8">
        <v>1.2822200000000001</v>
      </c>
      <c r="T2" s="8">
        <v>1.2822200000000001</v>
      </c>
      <c r="U2" s="8">
        <v>1.1853</v>
      </c>
      <c r="V2" s="8">
        <v>1.2822200000000001</v>
      </c>
      <c r="W2" s="8">
        <v>1.2822200000000001</v>
      </c>
      <c r="X2" s="8">
        <v>1.2822200000000001</v>
      </c>
      <c r="Y2" s="8">
        <v>1.2822200000000001</v>
      </c>
      <c r="Z2" s="8">
        <v>1.2822200000000001</v>
      </c>
      <c r="AA2" s="8">
        <v>1.2822200000000001</v>
      </c>
      <c r="AB2" s="8">
        <v>1.2822200000000001</v>
      </c>
      <c r="AC2" s="8">
        <v>1.2822200000000001</v>
      </c>
      <c r="AD2" s="8">
        <v>1.2822200000000001</v>
      </c>
      <c r="AE2" s="8">
        <v>1.2822200000000001</v>
      </c>
      <c r="AF2" s="8">
        <v>1.2822200000000001</v>
      </c>
      <c r="AG2" s="8">
        <v>1.2822200000000001</v>
      </c>
    </row>
    <row r="3" spans="1:33">
      <c r="A3" t="s">
        <v>349</v>
      </c>
      <c r="B3">
        <v>2074</v>
      </c>
      <c r="C3" t="s">
        <v>348</v>
      </c>
      <c r="D3" t="s">
        <v>348</v>
      </c>
      <c r="E3" s="8" t="s">
        <v>348</v>
      </c>
      <c r="F3" s="8" t="s">
        <v>348</v>
      </c>
      <c r="G3" s="8" t="s">
        <v>348</v>
      </c>
      <c r="H3" s="8" t="s">
        <v>348</v>
      </c>
      <c r="I3" s="8" t="s">
        <v>348</v>
      </c>
      <c r="J3" s="8" t="s">
        <v>348</v>
      </c>
      <c r="K3" s="8" t="s">
        <v>348</v>
      </c>
      <c r="L3" s="8" t="s">
        <v>348</v>
      </c>
      <c r="M3" s="8" t="s">
        <v>348</v>
      </c>
      <c r="N3" s="8" t="s">
        <v>348</v>
      </c>
      <c r="O3" s="8" t="s">
        <v>348</v>
      </c>
      <c r="P3" s="8" t="s">
        <v>348</v>
      </c>
      <c r="Q3" s="8" t="s">
        <v>348</v>
      </c>
      <c r="R3" s="8" t="s">
        <v>348</v>
      </c>
      <c r="S3" s="8" t="s">
        <v>348</v>
      </c>
      <c r="T3" s="8" t="s">
        <v>348</v>
      </c>
      <c r="U3" s="8" t="s">
        <v>348</v>
      </c>
      <c r="V3" s="8" t="s">
        <v>348</v>
      </c>
      <c r="W3" s="8" t="s">
        <v>348</v>
      </c>
      <c r="X3" s="8" t="s">
        <v>348</v>
      </c>
      <c r="Y3" s="8" t="s">
        <v>348</v>
      </c>
      <c r="Z3" s="8" t="s">
        <v>348</v>
      </c>
      <c r="AA3" s="8" t="s">
        <v>348</v>
      </c>
      <c r="AB3" s="8" t="s">
        <v>348</v>
      </c>
      <c r="AC3" s="8" t="s">
        <v>348</v>
      </c>
      <c r="AD3" s="8" t="s">
        <v>348</v>
      </c>
      <c r="AE3" s="8" t="s">
        <v>348</v>
      </c>
      <c r="AF3" s="8" t="s">
        <v>348</v>
      </c>
      <c r="AG3" s="8" t="s">
        <v>348</v>
      </c>
    </row>
    <row r="4" spans="1:33">
      <c r="A4" t="s">
        <v>228</v>
      </c>
      <c r="B4">
        <v>13039</v>
      </c>
      <c r="C4" t="s">
        <v>348</v>
      </c>
      <c r="D4">
        <v>6110000</v>
      </c>
      <c r="E4" s="8" t="s">
        <v>348</v>
      </c>
      <c r="F4" s="8">
        <v>0.71835416666666674</v>
      </c>
      <c r="G4" s="8">
        <v>0.80430000000000001</v>
      </c>
      <c r="H4" s="8">
        <v>0.52739999999999998</v>
      </c>
      <c r="I4" s="8">
        <v>0.33829999999999999</v>
      </c>
      <c r="J4" s="8">
        <v>0.84620000000000006</v>
      </c>
      <c r="K4" s="8">
        <v>0.62280000000000002</v>
      </c>
      <c r="L4" s="8">
        <v>0.56110000000000004</v>
      </c>
      <c r="M4" s="8">
        <v>0.75150000000000006</v>
      </c>
      <c r="N4" s="8">
        <v>0.71835416666666674</v>
      </c>
      <c r="O4" s="8">
        <v>0.70430000000000004</v>
      </c>
      <c r="P4" s="8">
        <v>0.66170000000000007</v>
      </c>
      <c r="Q4" s="8">
        <v>0.71835416666666674</v>
      </c>
      <c r="R4" s="8">
        <v>1.6515</v>
      </c>
      <c r="S4" s="8">
        <v>0.48340000000000005</v>
      </c>
      <c r="T4" s="8">
        <v>0.38270000000000004</v>
      </c>
      <c r="U4" s="8">
        <v>0.50270000000000004</v>
      </c>
      <c r="V4" s="8">
        <v>0.62409999999999999</v>
      </c>
      <c r="W4" s="8">
        <v>1.65</v>
      </c>
      <c r="X4" s="8">
        <v>0.86620000000000008</v>
      </c>
      <c r="Y4" s="8">
        <v>0.7036</v>
      </c>
      <c r="Z4" s="8">
        <v>0.1905</v>
      </c>
      <c r="AA4" s="8">
        <v>0.82709999999999995</v>
      </c>
      <c r="AB4" s="8">
        <v>0.68530000000000002</v>
      </c>
      <c r="AC4" s="8">
        <v>0.65670000000000006</v>
      </c>
      <c r="AD4" s="8">
        <v>0.73280000000000001</v>
      </c>
      <c r="AE4" s="8">
        <v>0.69110000000000005</v>
      </c>
      <c r="AF4" s="8">
        <v>0.71835416666666674</v>
      </c>
      <c r="AG4" s="8">
        <v>0.7752</v>
      </c>
    </row>
    <row r="5" spans="1:33">
      <c r="A5" t="s">
        <v>350</v>
      </c>
      <c r="B5">
        <v>13000</v>
      </c>
      <c r="C5" t="s">
        <v>351</v>
      </c>
      <c r="D5">
        <v>6199100</v>
      </c>
      <c r="E5" s="8">
        <v>2.0001737830808084</v>
      </c>
      <c r="F5" s="8">
        <v>2.2390307692307694</v>
      </c>
      <c r="G5" s="8">
        <v>5.7834000000000003</v>
      </c>
      <c r="H5" s="8">
        <v>2.0001737830808084</v>
      </c>
      <c r="I5" s="8">
        <v>0.44740000000000002</v>
      </c>
      <c r="J5" s="8">
        <v>1.121</v>
      </c>
      <c r="K5" s="8">
        <v>2.4037999999999999</v>
      </c>
      <c r="L5" s="8">
        <v>3.2110000000000003</v>
      </c>
      <c r="M5" s="8">
        <v>2.0001737830808084</v>
      </c>
      <c r="N5" s="8">
        <v>2.0001737830808084</v>
      </c>
      <c r="O5" s="8">
        <v>1.6217852222222222</v>
      </c>
      <c r="P5" s="8">
        <v>1.7145805454545455</v>
      </c>
      <c r="Q5" s="8">
        <v>2.3803209999999999</v>
      </c>
      <c r="R5" s="8">
        <v>2.0001737830808084</v>
      </c>
      <c r="S5" s="8">
        <v>1.1839</v>
      </c>
      <c r="T5" s="8">
        <v>2.2691568750000002</v>
      </c>
      <c r="U5" s="8">
        <v>2.0150252727272728</v>
      </c>
      <c r="V5" s="8">
        <v>2.0001737830808084</v>
      </c>
      <c r="W5" s="8">
        <v>2.0001737830808084</v>
      </c>
      <c r="X5" s="8">
        <v>2.0001737830808084</v>
      </c>
      <c r="Y5" s="8">
        <v>2.0001737830808084</v>
      </c>
      <c r="Z5" s="8">
        <v>2.0001737830808084</v>
      </c>
      <c r="AA5" s="8">
        <v>3.1175000000000002</v>
      </c>
      <c r="AB5" s="8">
        <v>1.6092</v>
      </c>
      <c r="AC5" s="8">
        <v>2.0001737830808084</v>
      </c>
      <c r="AD5" s="8">
        <v>3.3498000000000001</v>
      </c>
      <c r="AE5" s="8">
        <v>2.6176999999999997</v>
      </c>
      <c r="AF5" s="8">
        <v>2.0001737830808084</v>
      </c>
      <c r="AG5" s="8">
        <v>2.0735000000000001</v>
      </c>
    </row>
    <row r="6" spans="1:33">
      <c r="A6" t="s">
        <v>352</v>
      </c>
      <c r="B6">
        <v>20279</v>
      </c>
      <c r="C6" t="s">
        <v>353</v>
      </c>
      <c r="D6">
        <v>4199910</v>
      </c>
      <c r="E6" s="8">
        <v>7.3254538333333343</v>
      </c>
      <c r="F6" s="8">
        <v>3.8533428571428572</v>
      </c>
      <c r="G6" s="8">
        <v>7.3254538333333343</v>
      </c>
      <c r="H6" s="8">
        <v>2.4824999999999999</v>
      </c>
      <c r="I6" s="8">
        <v>7.3254538333333343</v>
      </c>
      <c r="J6" s="8">
        <v>7.3254538333333343</v>
      </c>
      <c r="K6" s="8">
        <v>7.3254538333333343</v>
      </c>
      <c r="L6" s="8">
        <v>5.7266999999999992</v>
      </c>
      <c r="M6" s="8">
        <v>7.3254538333333343</v>
      </c>
      <c r="N6" s="8">
        <v>7.3254538333333343</v>
      </c>
      <c r="O6" s="8">
        <v>2.3641000000000001</v>
      </c>
      <c r="P6" s="8">
        <v>2.4661</v>
      </c>
      <c r="Q6" s="8">
        <v>7.3254538333333343</v>
      </c>
      <c r="R6" s="8">
        <v>7.3254538333333343</v>
      </c>
      <c r="S6" s="8">
        <v>7.3254538333333343</v>
      </c>
      <c r="T6" s="8">
        <v>2.1650999999999998</v>
      </c>
      <c r="U6" s="8">
        <v>7.3254538333333343</v>
      </c>
      <c r="V6" s="8">
        <v>7.3254538333333343</v>
      </c>
      <c r="W6" s="8">
        <v>7.3254538333333343</v>
      </c>
      <c r="X6" s="8">
        <v>7.3254538333333343</v>
      </c>
      <c r="Y6" s="8">
        <v>4.4522000000000004</v>
      </c>
      <c r="Z6" s="8">
        <v>7.3254538333333343</v>
      </c>
      <c r="AA6" s="8">
        <v>7.3254538333333343</v>
      </c>
      <c r="AB6" s="8">
        <v>7.3254538333333343</v>
      </c>
      <c r="AC6" s="8">
        <v>7.3254538333333343</v>
      </c>
      <c r="AD6" s="8">
        <v>7.3167</v>
      </c>
      <c r="AE6" s="8">
        <v>7.3254538333333343</v>
      </c>
      <c r="AF6" s="8">
        <v>7.3254538333333343</v>
      </c>
      <c r="AG6" s="8">
        <v>7.3254538333333343</v>
      </c>
    </row>
    <row r="7" spans="1:33">
      <c r="A7" t="s">
        <v>354</v>
      </c>
      <c r="B7">
        <v>13004</v>
      </c>
      <c r="C7" t="s">
        <v>355</v>
      </c>
      <c r="D7" t="s">
        <v>348</v>
      </c>
      <c r="E7" s="8">
        <v>2.867293252508361</v>
      </c>
      <c r="F7" s="8" t="s">
        <v>348</v>
      </c>
      <c r="G7" s="8">
        <v>2.867293252508361</v>
      </c>
      <c r="H7" s="8">
        <v>2.867293252508361</v>
      </c>
      <c r="I7" s="8">
        <v>2.867293252508361</v>
      </c>
      <c r="J7" s="8">
        <v>2.867293252508361</v>
      </c>
      <c r="K7" s="8">
        <v>2.867293252508361</v>
      </c>
      <c r="L7" s="8">
        <v>2.867293252508361</v>
      </c>
      <c r="M7" s="8">
        <v>2.867293252508361</v>
      </c>
      <c r="N7" s="8">
        <v>2.867293252508361</v>
      </c>
      <c r="O7" s="8">
        <v>2.867293252508361</v>
      </c>
      <c r="P7" s="8">
        <v>2.9799184615384622</v>
      </c>
      <c r="Q7" s="8">
        <v>2.867293252508361</v>
      </c>
      <c r="R7" s="8">
        <v>2.867293252508361</v>
      </c>
      <c r="S7" s="8">
        <v>2.867293252508361</v>
      </c>
      <c r="T7" s="8">
        <v>2.867293252508361</v>
      </c>
      <c r="U7" s="8">
        <v>2.867293252508361</v>
      </c>
      <c r="V7" s="8">
        <v>2.867293252508361</v>
      </c>
      <c r="W7" s="8">
        <v>2.867293252508361</v>
      </c>
      <c r="X7" s="8">
        <v>2.867293252508361</v>
      </c>
      <c r="Y7" s="8">
        <v>2.867293252508361</v>
      </c>
      <c r="Z7" s="8">
        <v>2.867293252508361</v>
      </c>
      <c r="AA7" s="8">
        <v>2.7546680434782598</v>
      </c>
      <c r="AB7" s="8">
        <v>2.867293252508361</v>
      </c>
      <c r="AC7" s="8">
        <v>2.867293252508361</v>
      </c>
      <c r="AD7" s="8">
        <v>2.867293252508361</v>
      </c>
      <c r="AE7" s="8">
        <v>2.867293252508361</v>
      </c>
      <c r="AF7" s="8">
        <v>2.867293252508361</v>
      </c>
      <c r="AG7" s="8">
        <v>2.867293252508361</v>
      </c>
    </row>
    <row r="8" spans="1:33">
      <c r="A8" t="s">
        <v>356</v>
      </c>
      <c r="B8">
        <v>20061</v>
      </c>
      <c r="C8" t="s">
        <v>357</v>
      </c>
      <c r="D8">
        <v>2230000</v>
      </c>
      <c r="E8" s="8" t="s">
        <v>348</v>
      </c>
      <c r="F8" s="8">
        <v>0.43645</v>
      </c>
      <c r="G8" s="8">
        <v>0.43645</v>
      </c>
      <c r="H8" s="8">
        <v>0.43645</v>
      </c>
      <c r="I8" s="8">
        <v>0.43645</v>
      </c>
      <c r="J8" s="8">
        <v>1.1088</v>
      </c>
      <c r="K8" s="8">
        <v>0.43645</v>
      </c>
      <c r="L8" s="8">
        <v>0.43645</v>
      </c>
      <c r="M8" s="8">
        <v>0.43645</v>
      </c>
      <c r="N8" s="8">
        <v>0.43645</v>
      </c>
      <c r="O8" s="8">
        <v>0.43645</v>
      </c>
      <c r="P8" s="8">
        <v>0.39419999999999999</v>
      </c>
      <c r="Q8" s="8">
        <v>0.43645</v>
      </c>
      <c r="R8" s="8">
        <v>0.43645</v>
      </c>
      <c r="S8" s="8">
        <v>0.43645</v>
      </c>
      <c r="T8" s="8">
        <v>0.43645</v>
      </c>
      <c r="U8" s="8">
        <v>0.43645</v>
      </c>
      <c r="V8" s="8">
        <v>0.43645</v>
      </c>
      <c r="W8" s="8">
        <v>0.43645</v>
      </c>
      <c r="X8" s="8">
        <v>0.24280000000000002</v>
      </c>
      <c r="Y8" s="8">
        <v>0.43645</v>
      </c>
      <c r="Z8" s="8">
        <v>0.43645</v>
      </c>
      <c r="AA8" s="8">
        <v>0.43645</v>
      </c>
      <c r="AB8" s="8">
        <v>0.43645</v>
      </c>
      <c r="AC8" s="8">
        <v>0.43645</v>
      </c>
      <c r="AD8" s="8">
        <v>0.43645</v>
      </c>
      <c r="AE8" s="8">
        <v>0.43645</v>
      </c>
      <c r="AF8" s="8">
        <v>0.43645</v>
      </c>
      <c r="AG8" s="8">
        <v>0.43645</v>
      </c>
    </row>
    <row r="9" spans="1:33">
      <c r="A9" t="s">
        <v>242</v>
      </c>
      <c r="B9">
        <v>20524</v>
      </c>
      <c r="C9" t="s">
        <v>357</v>
      </c>
      <c r="D9">
        <v>2220000</v>
      </c>
      <c r="E9" s="8" t="s">
        <v>348</v>
      </c>
      <c r="F9" s="8">
        <v>2.3874199999999997</v>
      </c>
      <c r="G9" s="8">
        <v>2.3874199999999997</v>
      </c>
      <c r="H9" s="8">
        <v>2.3874199999999997</v>
      </c>
      <c r="I9" s="8">
        <v>1.2113</v>
      </c>
      <c r="J9" s="8">
        <v>3.1425000000000001</v>
      </c>
      <c r="K9" s="8">
        <v>2.3874199999999997</v>
      </c>
      <c r="L9" s="8">
        <v>2.3874199999999997</v>
      </c>
      <c r="M9" s="8">
        <v>2.3874199999999997</v>
      </c>
      <c r="N9" s="8">
        <v>2.3874199999999997</v>
      </c>
      <c r="O9" s="8">
        <v>4.4150999999999998</v>
      </c>
      <c r="P9" s="8">
        <v>2.1236999999999999</v>
      </c>
      <c r="Q9" s="8">
        <v>2.3874199999999997</v>
      </c>
      <c r="R9" s="8">
        <v>2.3874199999999997</v>
      </c>
      <c r="S9" s="8">
        <v>1.7363</v>
      </c>
      <c r="T9" s="8">
        <v>0.99819999999999998</v>
      </c>
      <c r="U9" s="8">
        <v>2.9476</v>
      </c>
      <c r="V9" s="8">
        <v>2.3874199999999997</v>
      </c>
      <c r="W9" s="8">
        <v>2.3874199999999997</v>
      </c>
      <c r="X9" s="8">
        <v>2.3874199999999997</v>
      </c>
      <c r="Y9" s="8">
        <v>2.3874199999999997</v>
      </c>
      <c r="Z9" s="8">
        <v>1.276</v>
      </c>
      <c r="AA9" s="8">
        <v>2.3874199999999997</v>
      </c>
      <c r="AB9" s="8">
        <v>2.6118000000000001</v>
      </c>
      <c r="AC9" s="8">
        <v>2.3874199999999997</v>
      </c>
      <c r="AD9" s="8">
        <v>3.4117000000000002</v>
      </c>
      <c r="AE9" s="8">
        <v>2.3874199999999997</v>
      </c>
      <c r="AF9" s="8">
        <v>2.3874199999999997</v>
      </c>
      <c r="AG9" s="8">
        <v>2.3874199999999997</v>
      </c>
    </row>
    <row r="10" spans="1:33">
      <c r="A10" t="s">
        <v>214</v>
      </c>
      <c r="B10">
        <v>6260</v>
      </c>
      <c r="C10" t="s">
        <v>358</v>
      </c>
      <c r="D10">
        <v>11113000</v>
      </c>
      <c r="E10" s="8">
        <v>4.9407362356105438</v>
      </c>
      <c r="F10" s="8">
        <v>1.948521052631579</v>
      </c>
      <c r="G10" s="8">
        <v>5.2430406923076927</v>
      </c>
      <c r="H10" s="8">
        <v>2.1141000000000001</v>
      </c>
      <c r="I10" s="8">
        <v>4.7124449999999998</v>
      </c>
      <c r="J10" s="8">
        <v>2.1678999999999999</v>
      </c>
      <c r="K10" s="8">
        <v>1.6713999999999998</v>
      </c>
      <c r="L10" s="8">
        <v>5.2172893076923064</v>
      </c>
      <c r="M10" s="8">
        <v>4.7474384230769235</v>
      </c>
      <c r="N10" s="8">
        <v>4.9407362356105438</v>
      </c>
      <c r="O10" s="8">
        <v>4.1108000000000002</v>
      </c>
      <c r="P10" s="8">
        <v>1.8837000000000002</v>
      </c>
      <c r="Q10" s="8">
        <v>5.3687229615384604</v>
      </c>
      <c r="R10" s="8">
        <v>4.9407362356105438</v>
      </c>
      <c r="S10" s="8">
        <v>1.9591000000000001</v>
      </c>
      <c r="T10" s="8">
        <v>4.9407362356105438</v>
      </c>
      <c r="U10" s="8">
        <v>5.0145696923076928</v>
      </c>
      <c r="V10" s="8">
        <v>1.4265999999999999</v>
      </c>
      <c r="W10" s="8">
        <v>2.74</v>
      </c>
      <c r="X10" s="8">
        <v>4.1753032499999998</v>
      </c>
      <c r="Y10" s="8">
        <v>2.0405000000000002</v>
      </c>
      <c r="Z10" s="8">
        <v>5.0770607499999993</v>
      </c>
      <c r="AA10" s="8">
        <v>4.7994353461538459</v>
      </c>
      <c r="AB10" s="8">
        <v>4.4101501538461543</v>
      </c>
      <c r="AC10" s="8">
        <v>5.1889457692307692</v>
      </c>
      <c r="AD10" s="8">
        <v>5.0538124090909085</v>
      </c>
      <c r="AE10" s="8">
        <v>1.5226</v>
      </c>
      <c r="AF10" s="8">
        <v>5.2213573076923074</v>
      </c>
      <c r="AG10" s="8">
        <v>4.9407362356105438</v>
      </c>
    </row>
    <row r="11" spans="1:33">
      <c r="A11" t="s">
        <v>359</v>
      </c>
      <c r="B11">
        <v>30156</v>
      </c>
      <c r="C11" t="s">
        <v>348</v>
      </c>
      <c r="D11" t="s">
        <v>348</v>
      </c>
      <c r="E11" s="8" t="s">
        <v>348</v>
      </c>
      <c r="F11" s="8" t="s">
        <v>348</v>
      </c>
      <c r="G11" s="8" t="s">
        <v>348</v>
      </c>
      <c r="H11" s="8" t="s">
        <v>348</v>
      </c>
      <c r="I11" s="8" t="s">
        <v>348</v>
      </c>
      <c r="J11" s="8" t="s">
        <v>348</v>
      </c>
      <c r="K11" s="8" t="s">
        <v>348</v>
      </c>
      <c r="L11" s="8" t="s">
        <v>348</v>
      </c>
      <c r="M11" s="8" t="s">
        <v>348</v>
      </c>
      <c r="N11" s="8" t="s">
        <v>348</v>
      </c>
      <c r="O11" s="8" t="s">
        <v>348</v>
      </c>
      <c r="P11" s="8" t="s">
        <v>348</v>
      </c>
      <c r="Q11" s="8" t="s">
        <v>348</v>
      </c>
      <c r="R11" s="8" t="s">
        <v>348</v>
      </c>
      <c r="S11" s="8" t="s">
        <v>348</v>
      </c>
      <c r="T11" s="8" t="s">
        <v>348</v>
      </c>
      <c r="U11" s="8" t="s">
        <v>348</v>
      </c>
      <c r="V11" s="8" t="s">
        <v>348</v>
      </c>
      <c r="W11" s="8" t="s">
        <v>348</v>
      </c>
      <c r="X11" s="8" t="s">
        <v>348</v>
      </c>
      <c r="Y11" s="8" t="s">
        <v>348</v>
      </c>
      <c r="Z11" s="8" t="s">
        <v>348</v>
      </c>
      <c r="AA11" s="8" t="s">
        <v>348</v>
      </c>
      <c r="AB11" s="8" t="s">
        <v>348</v>
      </c>
      <c r="AC11" s="8" t="s">
        <v>348</v>
      </c>
      <c r="AD11" s="8" t="s">
        <v>348</v>
      </c>
      <c r="AE11" s="8" t="s">
        <v>348</v>
      </c>
      <c r="AF11" s="8" t="s">
        <v>348</v>
      </c>
      <c r="AG11" s="8" t="s">
        <v>348</v>
      </c>
    </row>
    <row r="12" spans="1:33">
      <c r="A12" t="s">
        <v>360</v>
      </c>
      <c r="B12">
        <v>6201</v>
      </c>
      <c r="C12" t="s">
        <v>348</v>
      </c>
      <c r="D12">
        <v>11410000</v>
      </c>
      <c r="E12" s="8" t="s">
        <v>348</v>
      </c>
      <c r="F12" s="8">
        <v>1.6954647058823529</v>
      </c>
      <c r="G12" s="8">
        <v>0.7</v>
      </c>
      <c r="H12" s="8">
        <v>1.6954647058823529</v>
      </c>
      <c r="I12" s="8">
        <v>1.3133000000000001</v>
      </c>
      <c r="J12" s="8">
        <v>3.3866000000000001</v>
      </c>
      <c r="K12" s="8">
        <v>1.6954647058823529</v>
      </c>
      <c r="L12" s="8">
        <v>1.696</v>
      </c>
      <c r="M12" s="8">
        <v>0.9534999999999999</v>
      </c>
      <c r="N12" s="8">
        <v>1.6954647058823529</v>
      </c>
      <c r="O12" s="8">
        <v>3.2620999999999998</v>
      </c>
      <c r="P12" s="8">
        <v>0.66209999999999991</v>
      </c>
      <c r="Q12" s="8">
        <v>1.6954647058823529</v>
      </c>
      <c r="R12" s="8">
        <v>1.6954647058823529</v>
      </c>
      <c r="S12" s="8">
        <v>1.3688</v>
      </c>
      <c r="T12" s="8">
        <v>1.2492000000000001</v>
      </c>
      <c r="U12" s="8">
        <v>1.6954647058823529</v>
      </c>
      <c r="V12" s="8">
        <v>2.3165</v>
      </c>
      <c r="W12" s="8">
        <v>1.6954647058823529</v>
      </c>
      <c r="X12" s="8">
        <v>2.3221000000000003</v>
      </c>
      <c r="Y12" s="8">
        <v>2.3250000000000002</v>
      </c>
      <c r="Z12" s="8">
        <v>2.1875999999999998</v>
      </c>
      <c r="AA12" s="8">
        <v>0.67130000000000001</v>
      </c>
      <c r="AB12" s="8">
        <v>1.9953000000000001</v>
      </c>
      <c r="AC12" s="8">
        <v>1.6954647058823529</v>
      </c>
      <c r="AD12" s="8">
        <v>1.2394000000000001</v>
      </c>
      <c r="AE12" s="8">
        <v>1.1740999999999999</v>
      </c>
      <c r="AF12" s="8">
        <v>1.6954647058823529</v>
      </c>
      <c r="AG12" s="8">
        <v>1.6954647058823529</v>
      </c>
    </row>
    <row r="13" spans="1:33">
      <c r="A13" t="s">
        <v>361</v>
      </c>
      <c r="B13">
        <v>11015</v>
      </c>
      <c r="C13" t="s">
        <v>362</v>
      </c>
      <c r="D13" t="s">
        <v>348</v>
      </c>
      <c r="E13" s="8">
        <v>1.0377662291666667</v>
      </c>
      <c r="F13" s="8" t="s">
        <v>348</v>
      </c>
      <c r="G13" s="8">
        <v>1.0377662291666667</v>
      </c>
      <c r="H13" s="8">
        <v>1.0377662291666667</v>
      </c>
      <c r="I13" s="8">
        <v>0.8283060000000001</v>
      </c>
      <c r="J13" s="8">
        <v>1.0377662291666667</v>
      </c>
      <c r="K13" s="8">
        <v>1.0377662291666667</v>
      </c>
      <c r="L13" s="8">
        <v>1.0377662291666667</v>
      </c>
      <c r="M13" s="8">
        <v>1.0377662291666667</v>
      </c>
      <c r="N13" s="8">
        <v>1.0377662291666667</v>
      </c>
      <c r="O13" s="8">
        <v>1.0377662291666667</v>
      </c>
      <c r="P13" s="8">
        <v>1.0377662291666667</v>
      </c>
      <c r="Q13" s="8">
        <v>1.0377662291666667</v>
      </c>
      <c r="R13" s="8">
        <v>1.0377662291666667</v>
      </c>
      <c r="S13" s="8">
        <v>1.0377662291666667</v>
      </c>
      <c r="T13" s="8">
        <v>1.0377662291666667</v>
      </c>
      <c r="U13" s="8">
        <v>1.0377662291666667</v>
      </c>
      <c r="V13" s="8">
        <v>1.0377662291666667</v>
      </c>
      <c r="W13" s="8">
        <v>1.0377662291666667</v>
      </c>
      <c r="X13" s="8">
        <v>1.0377662291666667</v>
      </c>
      <c r="Y13" s="8">
        <v>1.0377662291666667</v>
      </c>
      <c r="Z13" s="8">
        <v>1.0377662291666667</v>
      </c>
      <c r="AA13" s="8">
        <v>1.2472264583333332</v>
      </c>
      <c r="AB13" s="8">
        <v>1.0377662291666667</v>
      </c>
      <c r="AC13" s="8">
        <v>1.0377662291666667</v>
      </c>
      <c r="AD13" s="8">
        <v>1.0377662291666667</v>
      </c>
      <c r="AE13" s="8">
        <v>1.0377662291666667</v>
      </c>
      <c r="AF13" s="8">
        <v>1.0377662291666667</v>
      </c>
      <c r="AG13" s="8">
        <v>1.0377662291666667</v>
      </c>
    </row>
    <row r="14" spans="1:33">
      <c r="A14" t="s">
        <v>363</v>
      </c>
      <c r="B14">
        <v>7259</v>
      </c>
      <c r="C14" t="s">
        <v>348</v>
      </c>
      <c r="D14" t="s">
        <v>348</v>
      </c>
      <c r="E14" s="8" t="s">
        <v>348</v>
      </c>
      <c r="F14" s="8" t="s">
        <v>348</v>
      </c>
      <c r="G14" s="8" t="s">
        <v>348</v>
      </c>
      <c r="H14" s="8" t="s">
        <v>348</v>
      </c>
      <c r="I14" s="8" t="s">
        <v>348</v>
      </c>
      <c r="J14" s="8" t="s">
        <v>348</v>
      </c>
      <c r="K14" s="8" t="s">
        <v>348</v>
      </c>
      <c r="L14" s="8" t="s">
        <v>348</v>
      </c>
      <c r="M14" s="8" t="s">
        <v>348</v>
      </c>
      <c r="N14" s="8" t="s">
        <v>348</v>
      </c>
      <c r="O14" s="8" t="s">
        <v>348</v>
      </c>
      <c r="P14" s="8" t="s">
        <v>348</v>
      </c>
      <c r="Q14" s="8" t="s">
        <v>348</v>
      </c>
      <c r="R14" s="8" t="s">
        <v>348</v>
      </c>
      <c r="S14" s="8" t="s">
        <v>348</v>
      </c>
      <c r="T14" s="8" t="s">
        <v>348</v>
      </c>
      <c r="U14" s="8" t="s">
        <v>348</v>
      </c>
      <c r="V14" s="8" t="s">
        <v>348</v>
      </c>
      <c r="W14" s="8" t="s">
        <v>348</v>
      </c>
      <c r="X14" s="8" t="s">
        <v>348</v>
      </c>
      <c r="Y14" s="8" t="s">
        <v>348</v>
      </c>
      <c r="Z14" s="8" t="s">
        <v>348</v>
      </c>
      <c r="AA14" s="8" t="s">
        <v>348</v>
      </c>
      <c r="AB14" s="8" t="s">
        <v>348</v>
      </c>
      <c r="AC14" s="8" t="s">
        <v>348</v>
      </c>
      <c r="AD14" s="8" t="s">
        <v>348</v>
      </c>
      <c r="AE14" s="8" t="s">
        <v>348</v>
      </c>
      <c r="AF14" s="8" t="s">
        <v>348</v>
      </c>
      <c r="AG14" s="8" t="s">
        <v>348</v>
      </c>
    </row>
    <row r="15" spans="1:33">
      <c r="A15" t="s">
        <v>250</v>
      </c>
      <c r="B15">
        <v>7002</v>
      </c>
      <c r="C15" t="s">
        <v>348</v>
      </c>
      <c r="D15" t="s">
        <v>348</v>
      </c>
      <c r="E15" s="8" t="s">
        <v>348</v>
      </c>
      <c r="F15" s="8" t="s">
        <v>348</v>
      </c>
      <c r="G15" s="8" t="s">
        <v>348</v>
      </c>
      <c r="H15" s="8" t="s">
        <v>348</v>
      </c>
      <c r="I15" s="8" t="s">
        <v>348</v>
      </c>
      <c r="J15" s="8" t="s">
        <v>348</v>
      </c>
      <c r="K15" s="8" t="s">
        <v>348</v>
      </c>
      <c r="L15" s="8" t="s">
        <v>348</v>
      </c>
      <c r="M15" s="8" t="s">
        <v>348</v>
      </c>
      <c r="N15" s="8" t="s">
        <v>348</v>
      </c>
      <c r="O15" s="8" t="s">
        <v>348</v>
      </c>
      <c r="P15" s="8" t="s">
        <v>348</v>
      </c>
      <c r="Q15" s="8" t="s">
        <v>348</v>
      </c>
      <c r="R15" s="8" t="s">
        <v>348</v>
      </c>
      <c r="S15" s="8" t="s">
        <v>348</v>
      </c>
      <c r="T15" s="8" t="s">
        <v>348</v>
      </c>
      <c r="U15" s="8" t="s">
        <v>348</v>
      </c>
      <c r="V15" s="8" t="s">
        <v>348</v>
      </c>
      <c r="W15" s="8" t="s">
        <v>348</v>
      </c>
      <c r="X15" s="8" t="s">
        <v>348</v>
      </c>
      <c r="Y15" s="8" t="s">
        <v>348</v>
      </c>
      <c r="Z15" s="8" t="s">
        <v>348</v>
      </c>
      <c r="AA15" s="8" t="s">
        <v>348</v>
      </c>
      <c r="AB15" s="8" t="s">
        <v>348</v>
      </c>
      <c r="AC15" s="8" t="s">
        <v>348</v>
      </c>
      <c r="AD15" s="8" t="s">
        <v>348</v>
      </c>
      <c r="AE15" s="8" t="s">
        <v>348</v>
      </c>
      <c r="AF15" s="8" t="s">
        <v>348</v>
      </c>
      <c r="AG15" s="8" t="s">
        <v>348</v>
      </c>
    </row>
    <row r="16" spans="1:33">
      <c r="A16" t="s">
        <v>364</v>
      </c>
      <c r="B16">
        <v>7255</v>
      </c>
      <c r="C16" t="s">
        <v>348</v>
      </c>
      <c r="D16" t="s">
        <v>348</v>
      </c>
      <c r="E16" s="8" t="s">
        <v>348</v>
      </c>
      <c r="F16" s="8" t="s">
        <v>348</v>
      </c>
      <c r="G16" s="8" t="s">
        <v>348</v>
      </c>
      <c r="H16" s="8" t="s">
        <v>348</v>
      </c>
      <c r="I16" s="8" t="s">
        <v>348</v>
      </c>
      <c r="J16" s="8" t="s">
        <v>348</v>
      </c>
      <c r="K16" s="8" t="s">
        <v>348</v>
      </c>
      <c r="L16" s="8" t="s">
        <v>348</v>
      </c>
      <c r="M16" s="8" t="s">
        <v>348</v>
      </c>
      <c r="N16" s="8" t="s">
        <v>348</v>
      </c>
      <c r="O16" s="8" t="s">
        <v>348</v>
      </c>
      <c r="P16" s="8" t="s">
        <v>348</v>
      </c>
      <c r="Q16" s="8" t="s">
        <v>348</v>
      </c>
      <c r="R16" s="8" t="s">
        <v>348</v>
      </c>
      <c r="S16" s="8" t="s">
        <v>348</v>
      </c>
      <c r="T16" s="8" t="s">
        <v>348</v>
      </c>
      <c r="U16" s="8" t="s">
        <v>348</v>
      </c>
      <c r="V16" s="8" t="s">
        <v>348</v>
      </c>
      <c r="W16" s="8" t="s">
        <v>348</v>
      </c>
      <c r="X16" s="8" t="s">
        <v>348</v>
      </c>
      <c r="Y16" s="8" t="s">
        <v>348</v>
      </c>
      <c r="Z16" s="8" t="s">
        <v>348</v>
      </c>
      <c r="AA16" s="8" t="s">
        <v>348</v>
      </c>
      <c r="AB16" s="8" t="s">
        <v>348</v>
      </c>
      <c r="AC16" s="8" t="s">
        <v>348</v>
      </c>
      <c r="AD16" s="8" t="s">
        <v>348</v>
      </c>
      <c r="AE16" s="8" t="s">
        <v>348</v>
      </c>
      <c r="AF16" s="8" t="s">
        <v>348</v>
      </c>
      <c r="AG16" s="8" t="s">
        <v>348</v>
      </c>
    </row>
    <row r="17" spans="1:33">
      <c r="A17" t="s">
        <v>207</v>
      </c>
      <c r="B17">
        <v>20057</v>
      </c>
      <c r="C17" t="s">
        <v>365</v>
      </c>
      <c r="D17">
        <v>4110000</v>
      </c>
      <c r="E17" s="8">
        <v>1.2629395429292931</v>
      </c>
      <c r="F17" s="8">
        <v>1.040645</v>
      </c>
      <c r="G17" s="8">
        <v>1.2629395429292931</v>
      </c>
      <c r="H17" s="8">
        <v>1.4432905454545457</v>
      </c>
      <c r="I17" s="8">
        <v>1.2629395429292931</v>
      </c>
      <c r="J17" s="8">
        <v>0.83050000000000002</v>
      </c>
      <c r="K17" s="8">
        <v>1.2682133333333334</v>
      </c>
      <c r="L17" s="8">
        <v>0.84510000000000007</v>
      </c>
      <c r="M17" s="8">
        <v>1.3846000000000001</v>
      </c>
      <c r="N17" s="8">
        <v>1.2629395429292931</v>
      </c>
      <c r="O17" s="8">
        <v>1.1116999999999999</v>
      </c>
      <c r="P17" s="8">
        <v>0.9627</v>
      </c>
      <c r="Q17" s="8">
        <v>1.07731475</v>
      </c>
      <c r="R17" s="8">
        <v>1.9950000000000001</v>
      </c>
      <c r="S17" s="8">
        <v>0.93669999999999998</v>
      </c>
      <c r="T17" s="8">
        <v>0.98699999999999999</v>
      </c>
      <c r="U17" s="8">
        <v>1.2629395429292931</v>
      </c>
      <c r="V17" s="8">
        <v>0.89859999999999995</v>
      </c>
      <c r="W17" s="8">
        <v>1.2629395429292931</v>
      </c>
      <c r="X17" s="8">
        <v>0.86849999999999994</v>
      </c>
      <c r="Y17" s="8">
        <v>1.2570000000000001</v>
      </c>
      <c r="Z17" s="8">
        <v>0.45630000000000004</v>
      </c>
      <c r="AA17" s="8">
        <v>0.9849</v>
      </c>
      <c r="AB17" s="8">
        <v>1.2629395429292931</v>
      </c>
      <c r="AC17" s="8">
        <v>1.2207999999999999</v>
      </c>
      <c r="AD17" s="8">
        <v>1.4430000000000001</v>
      </c>
      <c r="AE17" s="8">
        <v>1.0515000000000001</v>
      </c>
      <c r="AF17" s="8">
        <v>1.0246999999999999</v>
      </c>
      <c r="AG17" s="8">
        <v>0.43490000000000001</v>
      </c>
    </row>
    <row r="18" spans="1:33">
      <c r="A18" t="s">
        <v>194</v>
      </c>
      <c r="B18">
        <v>25930</v>
      </c>
      <c r="C18" t="s">
        <v>348</v>
      </c>
      <c r="D18" t="s">
        <v>348</v>
      </c>
      <c r="E18" s="8" t="s">
        <v>348</v>
      </c>
      <c r="F18" s="8" t="s">
        <v>348</v>
      </c>
      <c r="G18" s="8" t="s">
        <v>348</v>
      </c>
      <c r="H18" s="8" t="s">
        <v>348</v>
      </c>
      <c r="I18" s="8" t="s">
        <v>348</v>
      </c>
      <c r="J18" s="8" t="s">
        <v>348</v>
      </c>
      <c r="K18" s="8" t="s">
        <v>348</v>
      </c>
      <c r="L18" s="8" t="s">
        <v>348</v>
      </c>
      <c r="M18" s="8" t="s">
        <v>348</v>
      </c>
      <c r="N18" s="8" t="s">
        <v>348</v>
      </c>
      <c r="O18" s="8" t="s">
        <v>348</v>
      </c>
      <c r="P18" s="8" t="s">
        <v>348</v>
      </c>
      <c r="Q18" s="8" t="s">
        <v>348</v>
      </c>
      <c r="R18" s="8" t="s">
        <v>348</v>
      </c>
      <c r="S18" s="8" t="s">
        <v>348</v>
      </c>
      <c r="T18" s="8" t="s">
        <v>348</v>
      </c>
      <c r="U18" s="8" t="s">
        <v>348</v>
      </c>
      <c r="V18" s="8" t="s">
        <v>348</v>
      </c>
      <c r="W18" s="8" t="s">
        <v>348</v>
      </c>
      <c r="X18" s="8" t="s">
        <v>348</v>
      </c>
      <c r="Y18" s="8" t="s">
        <v>348</v>
      </c>
      <c r="Z18" s="8" t="s">
        <v>348</v>
      </c>
      <c r="AA18" s="8" t="s">
        <v>348</v>
      </c>
      <c r="AB18" s="8" t="s">
        <v>348</v>
      </c>
      <c r="AC18" s="8" t="s">
        <v>348</v>
      </c>
      <c r="AD18" s="8" t="s">
        <v>348</v>
      </c>
      <c r="AE18" s="8" t="s">
        <v>348</v>
      </c>
      <c r="AF18" s="8" t="s">
        <v>348</v>
      </c>
      <c r="AG18" s="8" t="s">
        <v>348</v>
      </c>
    </row>
    <row r="19" spans="1:33">
      <c r="A19" t="s">
        <v>366</v>
      </c>
      <c r="B19">
        <v>31017</v>
      </c>
      <c r="C19" t="s">
        <v>367</v>
      </c>
      <c r="D19" t="s">
        <v>348</v>
      </c>
      <c r="E19" s="8" t="s">
        <v>348</v>
      </c>
      <c r="F19" s="8" t="s">
        <v>348</v>
      </c>
      <c r="G19" s="8" t="s">
        <v>348</v>
      </c>
      <c r="H19" s="8" t="s">
        <v>348</v>
      </c>
      <c r="I19" s="8" t="s">
        <v>348</v>
      </c>
      <c r="J19" s="8" t="s">
        <v>348</v>
      </c>
      <c r="K19" s="8" t="s">
        <v>348</v>
      </c>
      <c r="L19" s="8" t="s">
        <v>348</v>
      </c>
      <c r="M19" s="8" t="s">
        <v>348</v>
      </c>
      <c r="N19" s="8" t="s">
        <v>348</v>
      </c>
      <c r="O19" s="8" t="s">
        <v>348</v>
      </c>
      <c r="P19" s="8" t="s">
        <v>348</v>
      </c>
      <c r="Q19" s="8" t="s">
        <v>348</v>
      </c>
      <c r="R19" s="8" t="s">
        <v>348</v>
      </c>
      <c r="S19" s="8" t="s">
        <v>348</v>
      </c>
      <c r="T19" s="8" t="s">
        <v>348</v>
      </c>
      <c r="U19" s="8" t="s">
        <v>348</v>
      </c>
      <c r="V19" s="8" t="s">
        <v>348</v>
      </c>
      <c r="W19" s="8" t="s">
        <v>348</v>
      </c>
      <c r="X19" s="8" t="s">
        <v>348</v>
      </c>
      <c r="Y19" s="8" t="s">
        <v>348</v>
      </c>
      <c r="Z19" s="8" t="s">
        <v>348</v>
      </c>
      <c r="AA19" s="8" t="s">
        <v>348</v>
      </c>
      <c r="AB19" s="8" t="s">
        <v>348</v>
      </c>
      <c r="AC19" s="8" t="s">
        <v>348</v>
      </c>
      <c r="AD19" s="8" t="s">
        <v>348</v>
      </c>
      <c r="AE19" s="8" t="s">
        <v>348</v>
      </c>
      <c r="AF19" s="8" t="s">
        <v>348</v>
      </c>
      <c r="AG19" s="8" t="s">
        <v>348</v>
      </c>
    </row>
    <row r="20" spans="1:33">
      <c r="A20" t="s">
        <v>184</v>
      </c>
      <c r="B20">
        <v>16400</v>
      </c>
      <c r="C20">
        <v>254</v>
      </c>
      <c r="D20" t="s">
        <v>348</v>
      </c>
      <c r="E20" s="8">
        <v>6.0664224433399943</v>
      </c>
      <c r="F20" s="8" t="s">
        <v>348</v>
      </c>
      <c r="G20" s="8">
        <v>6.0664224433399943</v>
      </c>
      <c r="H20" s="8">
        <v>6.0122940384615386</v>
      </c>
      <c r="I20" s="8">
        <v>6.0664224433399943</v>
      </c>
      <c r="J20" s="8">
        <v>6.0664224433399943</v>
      </c>
      <c r="K20" s="8">
        <v>6.7749994230769239</v>
      </c>
      <c r="L20" s="8">
        <v>5.9483076923076936</v>
      </c>
      <c r="M20" s="8">
        <v>6.0664224433399943</v>
      </c>
      <c r="N20" s="8">
        <v>5.0080259090909092</v>
      </c>
      <c r="O20" s="8">
        <v>6.0664224433399943</v>
      </c>
      <c r="P20" s="8">
        <v>6.4252495833333336</v>
      </c>
      <c r="Q20" s="8">
        <v>6.0664224433399943</v>
      </c>
      <c r="R20" s="8">
        <v>6.0664224433399943</v>
      </c>
      <c r="S20" s="8">
        <v>7.4955703571428582</v>
      </c>
      <c r="T20" s="8">
        <v>6.0664224433399943</v>
      </c>
      <c r="U20" s="8">
        <v>5.7575902499999998</v>
      </c>
      <c r="V20" s="8">
        <v>6.0664224433399943</v>
      </c>
      <c r="W20" s="8">
        <v>6.0664224433399943</v>
      </c>
      <c r="X20" s="8">
        <v>6.0664224433399943</v>
      </c>
      <c r="Y20" s="8">
        <v>5.9701153846153838</v>
      </c>
      <c r="Z20" s="8">
        <v>5.8280253846153851</v>
      </c>
      <c r="AA20" s="8">
        <v>5.3542216666666667</v>
      </c>
      <c r="AB20" s="8">
        <v>6.0664224433399943</v>
      </c>
      <c r="AC20" s="8">
        <v>6.0664224433399943</v>
      </c>
      <c r="AD20" s="8">
        <v>6.0664224433399943</v>
      </c>
      <c r="AE20" s="8">
        <v>6.5161204000000001</v>
      </c>
      <c r="AF20" s="8">
        <v>5.7065492307692312</v>
      </c>
      <c r="AG20" s="8">
        <v>6.0664224433399943</v>
      </c>
    </row>
    <row r="21" spans="1:33">
      <c r="A21" t="s">
        <v>190</v>
      </c>
      <c r="B21">
        <v>20009</v>
      </c>
      <c r="C21" t="s">
        <v>368</v>
      </c>
      <c r="D21">
        <v>4195000</v>
      </c>
      <c r="E21" s="8">
        <v>0.63338293633975185</v>
      </c>
      <c r="F21" s="8">
        <v>0.5296227272727273</v>
      </c>
      <c r="G21" s="8">
        <v>0.63338293633975185</v>
      </c>
      <c r="H21" s="8">
        <v>0.63338293633975185</v>
      </c>
      <c r="I21" s="8">
        <v>0.30020000000000002</v>
      </c>
      <c r="J21" s="8">
        <v>0.56610000000000005</v>
      </c>
      <c r="K21" s="8">
        <v>0.54324047368421047</v>
      </c>
      <c r="L21" s="8">
        <v>0.48049999999999998</v>
      </c>
      <c r="M21" s="8">
        <v>0.61329999999999996</v>
      </c>
      <c r="N21" s="8">
        <v>0.63338293633975185</v>
      </c>
      <c r="O21" s="8">
        <v>0.68420000000000003</v>
      </c>
      <c r="P21" s="8">
        <v>0.58850031999999997</v>
      </c>
      <c r="Q21" s="8">
        <v>0.97764722727272713</v>
      </c>
      <c r="R21" s="8">
        <v>0.83150000000000002</v>
      </c>
      <c r="S21" s="8">
        <v>0.68599999999999994</v>
      </c>
      <c r="T21" s="8">
        <v>0.67881134782608699</v>
      </c>
      <c r="U21" s="8">
        <v>0.76647723809523804</v>
      </c>
      <c r="V21" s="8">
        <v>0.41259999999999997</v>
      </c>
      <c r="W21" s="8">
        <v>0.5296227272727273</v>
      </c>
      <c r="X21" s="8">
        <v>0.32990000000000003</v>
      </c>
      <c r="Y21" s="8">
        <v>0.3987</v>
      </c>
      <c r="Z21" s="8">
        <v>0.51502518750000004</v>
      </c>
      <c r="AA21" s="8">
        <v>0.36397875999999996</v>
      </c>
      <c r="AB21" s="8">
        <v>0.97439999999999993</v>
      </c>
      <c r="AC21" s="8">
        <v>0.54100000000000004</v>
      </c>
      <c r="AD21" s="8">
        <v>0.68980000000000008</v>
      </c>
      <c r="AE21" s="8">
        <v>0.55779999999999996</v>
      </c>
      <c r="AF21" s="8">
        <v>0.82840000000000003</v>
      </c>
      <c r="AG21" s="8">
        <v>0.65610000000000002</v>
      </c>
    </row>
    <row r="22" spans="1:33">
      <c r="A22" t="s">
        <v>369</v>
      </c>
      <c r="B22">
        <v>15019</v>
      </c>
      <c r="C22" t="s">
        <v>348</v>
      </c>
      <c r="D22" t="s">
        <v>348</v>
      </c>
      <c r="E22" s="8" t="s">
        <v>348</v>
      </c>
      <c r="F22" s="8" t="s">
        <v>348</v>
      </c>
      <c r="G22" s="8" t="s">
        <v>348</v>
      </c>
      <c r="H22" s="8" t="s">
        <v>348</v>
      </c>
      <c r="I22" s="8" t="s">
        <v>348</v>
      </c>
      <c r="J22" s="8" t="s">
        <v>348</v>
      </c>
      <c r="K22" s="8" t="s">
        <v>348</v>
      </c>
      <c r="L22" s="8" t="s">
        <v>348</v>
      </c>
      <c r="M22" s="8" t="s">
        <v>348</v>
      </c>
      <c r="N22" s="8" t="s">
        <v>348</v>
      </c>
      <c r="O22" s="8" t="s">
        <v>348</v>
      </c>
      <c r="P22" s="8" t="s">
        <v>348</v>
      </c>
      <c r="Q22" s="8" t="s">
        <v>348</v>
      </c>
      <c r="R22" s="8" t="s">
        <v>348</v>
      </c>
      <c r="S22" s="8" t="s">
        <v>348</v>
      </c>
      <c r="T22" s="8" t="s">
        <v>348</v>
      </c>
      <c r="U22" s="8" t="s">
        <v>348</v>
      </c>
      <c r="V22" s="8" t="s">
        <v>348</v>
      </c>
      <c r="W22" s="8" t="s">
        <v>348</v>
      </c>
      <c r="X22" s="8" t="s">
        <v>348</v>
      </c>
      <c r="Y22" s="8" t="s">
        <v>348</v>
      </c>
      <c r="Z22" s="8" t="s">
        <v>348</v>
      </c>
      <c r="AA22" s="8" t="s">
        <v>348</v>
      </c>
      <c r="AB22" s="8" t="s">
        <v>348</v>
      </c>
      <c r="AC22" s="8" t="s">
        <v>348</v>
      </c>
      <c r="AD22" s="8" t="s">
        <v>348</v>
      </c>
      <c r="AE22" s="8" t="s">
        <v>348</v>
      </c>
      <c r="AF22" s="8" t="s">
        <v>348</v>
      </c>
      <c r="AG22" s="8" t="s">
        <v>348</v>
      </c>
    </row>
    <row r="23" spans="1:33">
      <c r="A23" t="s">
        <v>196</v>
      </c>
      <c r="B23">
        <v>20016</v>
      </c>
      <c r="C23" t="s">
        <v>365</v>
      </c>
      <c r="D23">
        <v>4110000</v>
      </c>
      <c r="E23" s="8">
        <v>1.2629395429292931</v>
      </c>
      <c r="F23" s="8">
        <v>1.040645</v>
      </c>
      <c r="G23" s="8">
        <v>1.2629395429292931</v>
      </c>
      <c r="H23" s="8">
        <v>1.4432905454545457</v>
      </c>
      <c r="I23" s="8">
        <v>1.2629395429292931</v>
      </c>
      <c r="J23" s="8">
        <v>0.83050000000000002</v>
      </c>
      <c r="K23" s="8">
        <v>1.2682133333333334</v>
      </c>
      <c r="L23" s="8">
        <v>0.84510000000000007</v>
      </c>
      <c r="M23" s="8">
        <v>1.3846000000000001</v>
      </c>
      <c r="N23" s="8">
        <v>1.2629395429292931</v>
      </c>
      <c r="O23" s="8">
        <v>1.1116999999999999</v>
      </c>
      <c r="P23" s="8">
        <v>0.9627</v>
      </c>
      <c r="Q23" s="8">
        <v>1.07731475</v>
      </c>
      <c r="R23" s="8">
        <v>1.9950000000000001</v>
      </c>
      <c r="S23" s="8">
        <v>0.93669999999999998</v>
      </c>
      <c r="T23" s="8">
        <v>0.98699999999999999</v>
      </c>
      <c r="U23" s="8">
        <v>1.2629395429292931</v>
      </c>
      <c r="V23" s="8">
        <v>0.89859999999999995</v>
      </c>
      <c r="W23" s="8">
        <v>1.2629395429292931</v>
      </c>
      <c r="X23" s="8">
        <v>0.86849999999999994</v>
      </c>
      <c r="Y23" s="8">
        <v>1.2570000000000001</v>
      </c>
      <c r="Z23" s="8">
        <v>0.45630000000000004</v>
      </c>
      <c r="AA23" s="8">
        <v>0.9849</v>
      </c>
      <c r="AB23" s="8">
        <v>1.2629395429292931</v>
      </c>
      <c r="AC23" s="8">
        <v>1.2207999999999999</v>
      </c>
      <c r="AD23" s="8">
        <v>1.4430000000000001</v>
      </c>
      <c r="AE23" s="8">
        <v>1.0515000000000001</v>
      </c>
      <c r="AF23" s="8">
        <v>1.0246999999999999</v>
      </c>
      <c r="AG23" s="8">
        <v>0.43490000000000001</v>
      </c>
    </row>
    <row r="24" spans="1:33">
      <c r="A24" t="s">
        <v>370</v>
      </c>
      <c r="B24">
        <v>20055</v>
      </c>
      <c r="C24" t="s">
        <v>348</v>
      </c>
      <c r="D24">
        <v>4199912</v>
      </c>
      <c r="E24" s="8" t="s">
        <v>348</v>
      </c>
      <c r="F24" s="8">
        <v>0.68245</v>
      </c>
      <c r="G24" s="8">
        <v>0.68245</v>
      </c>
      <c r="H24" s="8">
        <v>0.48630000000000001</v>
      </c>
      <c r="I24" s="8">
        <v>0.68245</v>
      </c>
      <c r="J24" s="8">
        <v>0.79069999999999996</v>
      </c>
      <c r="K24" s="8">
        <v>0.60360000000000003</v>
      </c>
      <c r="L24" s="8">
        <v>0.69750000000000001</v>
      </c>
      <c r="M24" s="8">
        <v>0.68245</v>
      </c>
      <c r="N24" s="8">
        <v>0.68245</v>
      </c>
      <c r="O24" s="8">
        <v>1.0331000000000001</v>
      </c>
      <c r="P24" s="8">
        <v>0.46659999999999996</v>
      </c>
      <c r="Q24" s="8">
        <v>0.68245</v>
      </c>
      <c r="R24" s="8">
        <v>0.68245</v>
      </c>
      <c r="S24" s="8">
        <v>0.68245</v>
      </c>
      <c r="T24" s="8">
        <v>1.0031999999999999</v>
      </c>
      <c r="U24" s="8">
        <v>0.68245</v>
      </c>
      <c r="V24" s="8">
        <v>0.77390000000000003</v>
      </c>
      <c r="W24" s="8">
        <v>0.68245</v>
      </c>
      <c r="X24" s="8">
        <v>0.68245</v>
      </c>
      <c r="Y24" s="8">
        <v>0.68245</v>
      </c>
      <c r="Z24" s="8">
        <v>0.68245</v>
      </c>
      <c r="AA24" s="8">
        <v>0.68245</v>
      </c>
      <c r="AB24" s="8">
        <v>0.68245</v>
      </c>
      <c r="AC24" s="8">
        <v>0.68245</v>
      </c>
      <c r="AD24" s="8">
        <v>0.68245</v>
      </c>
      <c r="AE24" s="8">
        <v>0.66239999999999999</v>
      </c>
      <c r="AF24" s="8">
        <v>0.68245</v>
      </c>
      <c r="AG24" s="8">
        <v>0.30719999999999997</v>
      </c>
    </row>
    <row r="25" spans="1:33">
      <c r="A25" t="s">
        <v>247</v>
      </c>
      <c r="B25">
        <v>20023</v>
      </c>
      <c r="C25" t="s">
        <v>348</v>
      </c>
      <c r="D25">
        <v>4199912</v>
      </c>
      <c r="E25" s="8" t="s">
        <v>348</v>
      </c>
      <c r="F25" s="8">
        <v>0.68245</v>
      </c>
      <c r="G25" s="8">
        <v>0.68245</v>
      </c>
      <c r="H25" s="8">
        <v>0.48630000000000001</v>
      </c>
      <c r="I25" s="8">
        <v>0.68245</v>
      </c>
      <c r="J25" s="8">
        <v>0.79069999999999996</v>
      </c>
      <c r="K25" s="8">
        <v>0.60360000000000003</v>
      </c>
      <c r="L25" s="8">
        <v>0.69750000000000001</v>
      </c>
      <c r="M25" s="8">
        <v>0.68245</v>
      </c>
      <c r="N25" s="8">
        <v>0.68245</v>
      </c>
      <c r="O25" s="8">
        <v>1.0331000000000001</v>
      </c>
      <c r="P25" s="8">
        <v>0.46659999999999996</v>
      </c>
      <c r="Q25" s="8">
        <v>0.68245</v>
      </c>
      <c r="R25" s="8">
        <v>0.68245</v>
      </c>
      <c r="S25" s="8">
        <v>0.68245</v>
      </c>
      <c r="T25" s="8">
        <v>1.0031999999999999</v>
      </c>
      <c r="U25" s="8">
        <v>0.68245</v>
      </c>
      <c r="V25" s="8">
        <v>0.77390000000000003</v>
      </c>
      <c r="W25" s="8">
        <v>0.68245</v>
      </c>
      <c r="X25" s="8">
        <v>0.68245</v>
      </c>
      <c r="Y25" s="8">
        <v>0.68245</v>
      </c>
      <c r="Z25" s="8">
        <v>0.68245</v>
      </c>
      <c r="AA25" s="8">
        <v>0.68245</v>
      </c>
      <c r="AB25" s="8">
        <v>0.68245</v>
      </c>
      <c r="AC25" s="8">
        <v>0.68245</v>
      </c>
      <c r="AD25" s="8">
        <v>0.68245</v>
      </c>
      <c r="AE25" s="8">
        <v>0.66239999999999999</v>
      </c>
      <c r="AF25" s="8">
        <v>0.68245</v>
      </c>
      <c r="AG25" s="8">
        <v>0.30719999999999997</v>
      </c>
    </row>
    <row r="26" spans="1:33">
      <c r="A26" t="s">
        <v>371</v>
      </c>
      <c r="B26">
        <v>12726</v>
      </c>
      <c r="C26">
        <v>259</v>
      </c>
      <c r="D26" t="s">
        <v>348</v>
      </c>
      <c r="E26" s="8">
        <v>4.0569082692307692</v>
      </c>
      <c r="F26" s="8" t="s">
        <v>348</v>
      </c>
      <c r="G26" s="8">
        <v>4.0569082692307692</v>
      </c>
      <c r="H26" s="8">
        <v>4.0569082692307692</v>
      </c>
      <c r="I26" s="8">
        <v>4.0569082692307692</v>
      </c>
      <c r="J26" s="8">
        <v>4.0569082692307692</v>
      </c>
      <c r="K26" s="8">
        <v>4.0569082692307692</v>
      </c>
      <c r="L26" s="8">
        <v>4.0569082692307692</v>
      </c>
      <c r="M26" s="8">
        <v>4.0569082692307692</v>
      </c>
      <c r="N26" s="8">
        <v>4.0569082692307692</v>
      </c>
      <c r="O26" s="8">
        <v>4.0569082692307692</v>
      </c>
      <c r="P26" s="8">
        <v>4.0569082692307692</v>
      </c>
      <c r="Q26" s="8">
        <v>4.0569082692307692</v>
      </c>
      <c r="R26" s="8">
        <v>4.0569082692307692</v>
      </c>
      <c r="S26" s="8">
        <v>4.0569082692307692</v>
      </c>
      <c r="T26" s="8">
        <v>4.0569082692307692</v>
      </c>
      <c r="U26" s="8">
        <v>4.0569082692307692</v>
      </c>
      <c r="V26" s="8">
        <v>4.0569082692307692</v>
      </c>
      <c r="W26" s="8">
        <v>4.0569082692307692</v>
      </c>
      <c r="X26" s="8">
        <v>4.0569082692307692</v>
      </c>
      <c r="Y26" s="8">
        <v>4.0569082692307692</v>
      </c>
      <c r="Z26" s="8">
        <v>4.0569082692307692</v>
      </c>
      <c r="AA26" s="8">
        <v>4.0569082692307692</v>
      </c>
      <c r="AB26" s="8">
        <v>4.0569082692307692</v>
      </c>
      <c r="AC26" s="8">
        <v>4.0569082692307692</v>
      </c>
      <c r="AD26" s="8">
        <v>4.0569082692307692</v>
      </c>
      <c r="AE26" s="8">
        <v>4.0569082692307692</v>
      </c>
      <c r="AF26" s="8">
        <v>4.0569082692307692</v>
      </c>
      <c r="AG26" s="8">
        <v>4.0569082692307692</v>
      </c>
    </row>
    <row r="27" spans="1:33">
      <c r="A27" t="s">
        <v>372</v>
      </c>
      <c r="B27">
        <v>12001</v>
      </c>
      <c r="C27">
        <v>260</v>
      </c>
      <c r="D27" t="s">
        <v>348</v>
      </c>
      <c r="E27" s="8">
        <v>5.2512616293825216</v>
      </c>
      <c r="F27" s="8" t="s">
        <v>348</v>
      </c>
      <c r="G27" s="8">
        <v>5.2512616293825216</v>
      </c>
      <c r="H27" s="8">
        <v>5.2512616293825216</v>
      </c>
      <c r="I27" s="8">
        <v>5.2512616293825216</v>
      </c>
      <c r="J27" s="8">
        <v>5.2512616293825216</v>
      </c>
      <c r="K27" s="8">
        <v>5.0995184615384623</v>
      </c>
      <c r="L27" s="8">
        <v>4.1861990384615382</v>
      </c>
      <c r="M27" s="8">
        <v>5.2512616293825216</v>
      </c>
      <c r="N27" s="8">
        <v>3.9180229166666667</v>
      </c>
      <c r="O27" s="8">
        <v>5.2512616293825216</v>
      </c>
      <c r="P27" s="8">
        <v>5.2512616293825216</v>
      </c>
      <c r="Q27" s="8">
        <v>5.2512616293825216</v>
      </c>
      <c r="R27" s="8">
        <v>5.2512616293825216</v>
      </c>
      <c r="S27" s="8">
        <v>5.0043796428571428</v>
      </c>
      <c r="T27" s="8">
        <v>5.2512616293825216</v>
      </c>
      <c r="U27" s="8">
        <v>5.2512616293825216</v>
      </c>
      <c r="V27" s="8">
        <v>5.2512616293825216</v>
      </c>
      <c r="W27" s="8">
        <v>5.2512616293825216</v>
      </c>
      <c r="X27" s="8">
        <v>6.7564596153846148</v>
      </c>
      <c r="Y27" s="8">
        <v>5.2512616293825216</v>
      </c>
      <c r="Z27" s="8">
        <v>4.6578165384615389</v>
      </c>
      <c r="AA27" s="8">
        <v>5.2512616293825216</v>
      </c>
      <c r="AB27" s="8">
        <v>5.2512616293825216</v>
      </c>
      <c r="AC27" s="8">
        <v>5.2512616293825216</v>
      </c>
      <c r="AD27" s="8">
        <v>5.2512616293825216</v>
      </c>
      <c r="AE27" s="8">
        <v>7.1364351923076921</v>
      </c>
      <c r="AF27" s="8">
        <v>5.2512616293825216</v>
      </c>
      <c r="AG27" s="8">
        <v>5.2512616293825216</v>
      </c>
    </row>
    <row r="28" spans="1:33">
      <c r="A28" t="s">
        <v>373</v>
      </c>
      <c r="B28">
        <v>12115</v>
      </c>
      <c r="C28">
        <v>258</v>
      </c>
      <c r="D28" t="s">
        <v>348</v>
      </c>
      <c r="E28" s="8">
        <v>6.7012801711538463</v>
      </c>
      <c r="F28" s="8" t="s">
        <v>348</v>
      </c>
      <c r="G28" s="8">
        <v>6.3115203999999991</v>
      </c>
      <c r="H28" s="8">
        <v>6.7012801711538463</v>
      </c>
      <c r="I28" s="8">
        <v>6.7012801711538463</v>
      </c>
      <c r="J28" s="8">
        <v>6.7012801711538463</v>
      </c>
      <c r="K28" s="8">
        <v>6.6033209615384623</v>
      </c>
      <c r="L28" s="8">
        <v>6.0505769230769237</v>
      </c>
      <c r="M28" s="8">
        <v>6.7012801711538463</v>
      </c>
      <c r="N28" s="8">
        <v>6.7012801711538463</v>
      </c>
      <c r="O28" s="8">
        <v>6.7012801711538463</v>
      </c>
      <c r="P28" s="8">
        <v>6.7012801711538463</v>
      </c>
      <c r="Q28" s="8">
        <v>6.7012801711538463</v>
      </c>
      <c r="R28" s="8">
        <v>6.7012801711538463</v>
      </c>
      <c r="S28" s="8">
        <v>6.7012801711538463</v>
      </c>
      <c r="T28" s="8">
        <v>6.7012801711538463</v>
      </c>
      <c r="U28" s="8">
        <v>6.7012801711538463</v>
      </c>
      <c r="V28" s="8">
        <v>6.7012801711538463</v>
      </c>
      <c r="W28" s="8">
        <v>6.7012801711538463</v>
      </c>
      <c r="X28" s="8">
        <v>7.8397024000000011</v>
      </c>
      <c r="Y28" s="8">
        <v>6.7012801711538463</v>
      </c>
      <c r="Z28" s="8">
        <v>6.7012801711538463</v>
      </c>
      <c r="AA28" s="8">
        <v>6.7012801711538463</v>
      </c>
      <c r="AB28" s="8">
        <v>6.7012801711538463</v>
      </c>
      <c r="AC28" s="8">
        <v>6.7012801711538463</v>
      </c>
      <c r="AD28" s="8">
        <v>6.7012801711538463</v>
      </c>
      <c r="AE28" s="8">
        <v>6.7012801711538463</v>
      </c>
      <c r="AF28" s="8">
        <v>6.7012801711538463</v>
      </c>
      <c r="AG28" s="8">
        <v>6.7012801711538463</v>
      </c>
    </row>
    <row r="29" spans="1:33">
      <c r="A29" t="s">
        <v>245</v>
      </c>
      <c r="B29">
        <v>12741</v>
      </c>
      <c r="C29">
        <v>259</v>
      </c>
      <c r="D29" t="s">
        <v>348</v>
      </c>
      <c r="E29" s="8">
        <v>4.0569082692307692</v>
      </c>
      <c r="F29" s="8" t="s">
        <v>348</v>
      </c>
      <c r="G29" s="8">
        <v>4.0569082692307692</v>
      </c>
      <c r="H29" s="8">
        <v>4.0569082692307692</v>
      </c>
      <c r="I29" s="8">
        <v>4.0569082692307692</v>
      </c>
      <c r="J29" s="8">
        <v>4.0569082692307692</v>
      </c>
      <c r="K29" s="8">
        <v>4.0569082692307692</v>
      </c>
      <c r="L29" s="8">
        <v>4.0569082692307692</v>
      </c>
      <c r="M29" s="8">
        <v>4.0569082692307692</v>
      </c>
      <c r="N29" s="8">
        <v>4.0569082692307692</v>
      </c>
      <c r="O29" s="8">
        <v>4.0569082692307692</v>
      </c>
      <c r="P29" s="8">
        <v>4.0569082692307692</v>
      </c>
      <c r="Q29" s="8">
        <v>4.0569082692307692</v>
      </c>
      <c r="R29" s="8">
        <v>4.0569082692307692</v>
      </c>
      <c r="S29" s="8">
        <v>4.0569082692307692</v>
      </c>
      <c r="T29" s="8">
        <v>4.0569082692307692</v>
      </c>
      <c r="U29" s="8">
        <v>4.0569082692307692</v>
      </c>
      <c r="V29" s="8">
        <v>4.0569082692307692</v>
      </c>
      <c r="W29" s="8">
        <v>4.0569082692307692</v>
      </c>
      <c r="X29" s="8">
        <v>4.0569082692307692</v>
      </c>
      <c r="Y29" s="8">
        <v>4.0569082692307692</v>
      </c>
      <c r="Z29" s="8">
        <v>4.0569082692307692</v>
      </c>
      <c r="AA29" s="8">
        <v>4.0569082692307692</v>
      </c>
      <c r="AB29" s="8">
        <v>4.0569082692307692</v>
      </c>
      <c r="AC29" s="8">
        <v>4.0569082692307692</v>
      </c>
      <c r="AD29" s="8">
        <v>4.0569082692307692</v>
      </c>
      <c r="AE29" s="8">
        <v>4.0569082692307692</v>
      </c>
      <c r="AF29" s="8">
        <v>4.0569082692307692</v>
      </c>
      <c r="AG29" s="8">
        <v>4.0569082692307692</v>
      </c>
    </row>
    <row r="30" spans="1:33">
      <c r="A30" t="s">
        <v>238</v>
      </c>
      <c r="B30">
        <v>19590</v>
      </c>
      <c r="C30">
        <v>258</v>
      </c>
      <c r="D30" t="s">
        <v>348</v>
      </c>
      <c r="E30" s="8">
        <v>6.7012801711538463</v>
      </c>
      <c r="F30" s="8" t="s">
        <v>348</v>
      </c>
      <c r="G30" s="8">
        <v>6.3115203999999991</v>
      </c>
      <c r="H30" s="8">
        <v>6.7012801711538463</v>
      </c>
      <c r="I30" s="8">
        <v>6.7012801711538463</v>
      </c>
      <c r="J30" s="8">
        <v>6.7012801711538463</v>
      </c>
      <c r="K30" s="8">
        <v>6.6033209615384623</v>
      </c>
      <c r="L30" s="8">
        <v>6.0505769230769237</v>
      </c>
      <c r="M30" s="8">
        <v>6.7012801711538463</v>
      </c>
      <c r="N30" s="8">
        <v>6.7012801711538463</v>
      </c>
      <c r="O30" s="8">
        <v>6.7012801711538463</v>
      </c>
      <c r="P30" s="8">
        <v>6.7012801711538463</v>
      </c>
      <c r="Q30" s="8">
        <v>6.7012801711538463</v>
      </c>
      <c r="R30" s="8">
        <v>6.7012801711538463</v>
      </c>
      <c r="S30" s="8">
        <v>6.7012801711538463</v>
      </c>
      <c r="T30" s="8">
        <v>6.7012801711538463</v>
      </c>
      <c r="U30" s="8">
        <v>6.7012801711538463</v>
      </c>
      <c r="V30" s="8">
        <v>6.7012801711538463</v>
      </c>
      <c r="W30" s="8">
        <v>6.7012801711538463</v>
      </c>
      <c r="X30" s="8">
        <v>7.8397024000000011</v>
      </c>
      <c r="Y30" s="8">
        <v>6.7012801711538463</v>
      </c>
      <c r="Z30" s="8">
        <v>6.7012801711538463</v>
      </c>
      <c r="AA30" s="8">
        <v>6.7012801711538463</v>
      </c>
      <c r="AB30" s="8">
        <v>6.7012801711538463</v>
      </c>
      <c r="AC30" s="8">
        <v>6.7012801711538463</v>
      </c>
      <c r="AD30" s="8">
        <v>6.7012801711538463</v>
      </c>
      <c r="AE30" s="8">
        <v>6.7012801711538463</v>
      </c>
      <c r="AF30" s="8">
        <v>6.7012801711538463</v>
      </c>
      <c r="AG30" s="8">
        <v>6.7012801711538463</v>
      </c>
    </row>
    <row r="31" spans="1:33">
      <c r="A31" t="s">
        <v>181</v>
      </c>
      <c r="B31">
        <v>12116</v>
      </c>
      <c r="C31" t="s">
        <v>348</v>
      </c>
      <c r="D31" t="s">
        <v>348</v>
      </c>
      <c r="E31" s="8" t="s">
        <v>348</v>
      </c>
      <c r="F31" s="8" t="s">
        <v>348</v>
      </c>
      <c r="G31" s="8" t="s">
        <v>348</v>
      </c>
      <c r="H31" s="8" t="s">
        <v>348</v>
      </c>
      <c r="I31" s="8" t="s">
        <v>348</v>
      </c>
      <c r="J31" s="8" t="s">
        <v>348</v>
      </c>
      <c r="K31" s="8" t="s">
        <v>348</v>
      </c>
      <c r="L31" s="8" t="s">
        <v>348</v>
      </c>
      <c r="M31" s="8" t="s">
        <v>348</v>
      </c>
      <c r="N31" s="8" t="s">
        <v>348</v>
      </c>
      <c r="O31" s="8" t="s">
        <v>348</v>
      </c>
      <c r="P31" s="8" t="s">
        <v>348</v>
      </c>
      <c r="Q31" s="8" t="s">
        <v>348</v>
      </c>
      <c r="R31" s="8" t="s">
        <v>348</v>
      </c>
      <c r="S31" s="8" t="s">
        <v>348</v>
      </c>
      <c r="T31" s="8" t="s">
        <v>348</v>
      </c>
      <c r="U31" s="8" t="s">
        <v>348</v>
      </c>
      <c r="V31" s="8" t="s">
        <v>348</v>
      </c>
      <c r="W31" s="8" t="s">
        <v>348</v>
      </c>
      <c r="X31" s="8" t="s">
        <v>348</v>
      </c>
      <c r="Y31" s="8" t="s">
        <v>348</v>
      </c>
      <c r="Z31" s="8" t="s">
        <v>348</v>
      </c>
      <c r="AA31" s="8" t="s">
        <v>348</v>
      </c>
      <c r="AB31" s="8" t="s">
        <v>348</v>
      </c>
      <c r="AC31" s="8" t="s">
        <v>348</v>
      </c>
      <c r="AD31" s="8" t="s">
        <v>348</v>
      </c>
      <c r="AE31" s="8" t="s">
        <v>348</v>
      </c>
      <c r="AF31" s="8" t="s">
        <v>348</v>
      </c>
      <c r="AG31" s="8" t="s">
        <v>348</v>
      </c>
    </row>
    <row r="32" spans="1:33">
      <c r="A32" t="s">
        <v>374</v>
      </c>
      <c r="B32">
        <v>13008</v>
      </c>
      <c r="C32" t="s">
        <v>375</v>
      </c>
      <c r="D32">
        <v>6191100</v>
      </c>
      <c r="E32" s="8">
        <v>3.9429205157738099</v>
      </c>
      <c r="F32" s="8">
        <v>2.8993055555555562</v>
      </c>
      <c r="G32" s="8">
        <v>7.0119000000000007</v>
      </c>
      <c r="H32" s="8">
        <v>1.8194999999999999</v>
      </c>
      <c r="I32" s="8">
        <v>2.5430774999999999</v>
      </c>
      <c r="J32" s="8">
        <v>3.6826999999999996</v>
      </c>
      <c r="K32" s="8">
        <v>3.1566289999999997</v>
      </c>
      <c r="L32" s="8">
        <v>3.7922000000000002</v>
      </c>
      <c r="M32" s="8">
        <v>3.3155000000000001</v>
      </c>
      <c r="N32" s="8">
        <v>3.9429205157738099</v>
      </c>
      <c r="O32" s="8">
        <v>2.0791999999999997</v>
      </c>
      <c r="P32" s="8">
        <v>3.5508737500000005</v>
      </c>
      <c r="Q32" s="8">
        <v>6.140903333333334</v>
      </c>
      <c r="R32" s="8">
        <v>3.9429205157738099</v>
      </c>
      <c r="S32" s="8">
        <v>3.2389999999999999</v>
      </c>
      <c r="T32" s="8">
        <v>3.7438060000000002</v>
      </c>
      <c r="U32" s="8">
        <v>5.5233815714285717</v>
      </c>
      <c r="V32" s="8">
        <v>3.9429205157738099</v>
      </c>
      <c r="W32" s="8">
        <v>2.8993055555555562</v>
      </c>
      <c r="X32" s="8">
        <v>2.9160000000000004</v>
      </c>
      <c r="Y32" s="8">
        <v>3.9429205157738099</v>
      </c>
      <c r="Z32" s="8">
        <v>2.1970000000000001</v>
      </c>
      <c r="AA32" s="8">
        <v>4.7952395714285716</v>
      </c>
      <c r="AB32" s="8">
        <v>2.0894534</v>
      </c>
      <c r="AC32" s="8">
        <v>3.9429205157738099</v>
      </c>
      <c r="AD32" s="8">
        <v>4.391</v>
      </c>
      <c r="AE32" s="8">
        <v>2.8557999999999999</v>
      </c>
      <c r="AF32" s="8">
        <v>3.9429205157738099</v>
      </c>
      <c r="AG32" s="8">
        <v>3.9429205157738099</v>
      </c>
    </row>
    <row r="33" spans="1:33">
      <c r="A33" t="s">
        <v>376</v>
      </c>
      <c r="B33">
        <v>15024</v>
      </c>
      <c r="C33" t="s">
        <v>348</v>
      </c>
      <c r="D33">
        <v>6194140</v>
      </c>
      <c r="E33" s="8" t="s">
        <v>348</v>
      </c>
      <c r="F33" s="8">
        <v>1.7996749999999999</v>
      </c>
      <c r="G33" s="8">
        <v>1.7996749999999999</v>
      </c>
      <c r="H33" s="8">
        <v>1.7996749999999999</v>
      </c>
      <c r="I33" s="8">
        <v>1.7996749999999999</v>
      </c>
      <c r="J33" s="8">
        <v>1.7996749999999999</v>
      </c>
      <c r="K33" s="8">
        <v>1.7996749999999999</v>
      </c>
      <c r="L33" s="8">
        <v>1.7996749999999999</v>
      </c>
      <c r="M33" s="8">
        <v>1.7996749999999999</v>
      </c>
      <c r="N33" s="8">
        <v>1.7996749999999999</v>
      </c>
      <c r="O33" s="8">
        <v>2.2774999999999999</v>
      </c>
      <c r="P33" s="8">
        <v>1.3712</v>
      </c>
      <c r="Q33" s="8">
        <v>1.7996749999999999</v>
      </c>
      <c r="R33" s="8">
        <v>1.7996749999999999</v>
      </c>
      <c r="S33" s="8">
        <v>1.7996749999999999</v>
      </c>
      <c r="T33" s="8">
        <v>2.0488</v>
      </c>
      <c r="U33" s="8">
        <v>1.7996749999999999</v>
      </c>
      <c r="V33" s="8">
        <v>1.7996749999999999</v>
      </c>
      <c r="W33" s="8">
        <v>1.7996749999999999</v>
      </c>
      <c r="X33" s="8">
        <v>1.7996749999999999</v>
      </c>
      <c r="Y33" s="8">
        <v>1.7996749999999999</v>
      </c>
      <c r="Z33" s="8">
        <v>1.7996749999999999</v>
      </c>
      <c r="AA33" s="8">
        <v>1.5012000000000001</v>
      </c>
      <c r="AB33" s="8">
        <v>1.7996749999999999</v>
      </c>
      <c r="AC33" s="8">
        <v>1.7996749999999999</v>
      </c>
      <c r="AD33" s="8">
        <v>1.7996749999999999</v>
      </c>
      <c r="AE33" s="8">
        <v>1.7996749999999999</v>
      </c>
      <c r="AF33" s="8">
        <v>1.7996749999999999</v>
      </c>
      <c r="AG33" s="8">
        <v>1.7996749999999999</v>
      </c>
    </row>
    <row r="34" spans="1:33">
      <c r="A34" t="s">
        <v>224</v>
      </c>
      <c r="B34">
        <v>36024</v>
      </c>
      <c r="C34" t="s">
        <v>377</v>
      </c>
      <c r="D34">
        <v>11510000</v>
      </c>
      <c r="E34" s="8">
        <v>2.7937708365981848</v>
      </c>
      <c r="F34" s="8">
        <v>1.3536428571428571</v>
      </c>
      <c r="G34" s="8">
        <v>3.480319423076923</v>
      </c>
      <c r="H34" s="8">
        <v>2.3839256923076921</v>
      </c>
      <c r="I34" s="8">
        <v>2.1023126538461536</v>
      </c>
      <c r="J34" s="8">
        <v>2.4577814230769239</v>
      </c>
      <c r="K34" s="8">
        <v>2.3927738846153845</v>
      </c>
      <c r="L34" s="8">
        <v>4.1947431538461526</v>
      </c>
      <c r="M34" s="8">
        <v>1.0909</v>
      </c>
      <c r="N34" s="8">
        <v>2.7937708365981848</v>
      </c>
      <c r="O34" s="8">
        <v>3.1969026923076926</v>
      </c>
      <c r="P34" s="8">
        <v>2.2939767307692303</v>
      </c>
      <c r="Q34" s="8">
        <v>3.0260546153846142</v>
      </c>
      <c r="R34" s="8">
        <v>3.3555893571428577</v>
      </c>
      <c r="S34" s="8">
        <v>2.5400378461538464</v>
      </c>
      <c r="T34" s="8">
        <v>2.3842113846153845</v>
      </c>
      <c r="U34" s="8">
        <v>3.1679187692307695</v>
      </c>
      <c r="V34" s="8">
        <v>2.2750520000000001</v>
      </c>
      <c r="W34" s="8">
        <v>2.5499999999999998</v>
      </c>
      <c r="X34" s="8">
        <v>1.8781000000000001</v>
      </c>
      <c r="Y34" s="8">
        <v>4.5563749999999992</v>
      </c>
      <c r="Z34" s="8">
        <v>1.9375912692307691</v>
      </c>
      <c r="AA34" s="8">
        <v>2.4227420769230772</v>
      </c>
      <c r="AB34" s="8">
        <v>2.1463218461538465</v>
      </c>
      <c r="AC34" s="8">
        <v>3.184724730769231</v>
      </c>
      <c r="AD34" s="8">
        <v>3.0009907692307696</v>
      </c>
      <c r="AE34" s="8">
        <v>2.4011371538461543</v>
      </c>
      <c r="AF34" s="8">
        <v>2.5181487692307694</v>
      </c>
      <c r="AG34" s="8">
        <v>2.8370980000000006</v>
      </c>
    </row>
    <row r="35" spans="1:33">
      <c r="A35" t="s">
        <v>378</v>
      </c>
      <c r="B35">
        <v>20532</v>
      </c>
      <c r="C35" t="s">
        <v>348</v>
      </c>
      <c r="D35" t="s">
        <v>348</v>
      </c>
      <c r="E35" s="8" t="s">
        <v>348</v>
      </c>
      <c r="F35" s="8" t="s">
        <v>348</v>
      </c>
      <c r="G35" s="8" t="s">
        <v>348</v>
      </c>
      <c r="H35" s="8" t="s">
        <v>348</v>
      </c>
      <c r="I35" s="8" t="s">
        <v>348</v>
      </c>
      <c r="J35" s="8" t="s">
        <v>348</v>
      </c>
      <c r="K35" s="8" t="s">
        <v>348</v>
      </c>
      <c r="L35" s="8" t="s">
        <v>348</v>
      </c>
      <c r="M35" s="8" t="s">
        <v>348</v>
      </c>
      <c r="N35" s="8" t="s">
        <v>348</v>
      </c>
      <c r="O35" s="8" t="s">
        <v>348</v>
      </c>
      <c r="P35" s="8" t="s">
        <v>348</v>
      </c>
      <c r="Q35" s="8" t="s">
        <v>348</v>
      </c>
      <c r="R35" s="8" t="s">
        <v>348</v>
      </c>
      <c r="S35" s="8" t="s">
        <v>348</v>
      </c>
      <c r="T35" s="8" t="s">
        <v>348</v>
      </c>
      <c r="U35" s="8" t="s">
        <v>348</v>
      </c>
      <c r="V35" s="8" t="s">
        <v>348</v>
      </c>
      <c r="W35" s="8" t="s">
        <v>348</v>
      </c>
      <c r="X35" s="8" t="s">
        <v>348</v>
      </c>
      <c r="Y35" s="8" t="s">
        <v>348</v>
      </c>
      <c r="Z35" s="8" t="s">
        <v>348</v>
      </c>
      <c r="AA35" s="8" t="s">
        <v>348</v>
      </c>
      <c r="AB35" s="8" t="s">
        <v>348</v>
      </c>
      <c r="AC35" s="8" t="s">
        <v>348</v>
      </c>
      <c r="AD35" s="8" t="s">
        <v>348</v>
      </c>
      <c r="AE35" s="8" t="s">
        <v>348</v>
      </c>
      <c r="AF35" s="8" t="s">
        <v>348</v>
      </c>
      <c r="AG35" s="8" t="s">
        <v>348</v>
      </c>
    </row>
    <row r="36" spans="1:33">
      <c r="A36" t="s">
        <v>379</v>
      </c>
      <c r="B36">
        <v>20163</v>
      </c>
      <c r="C36" t="s">
        <v>380</v>
      </c>
      <c r="D36">
        <v>4192100</v>
      </c>
      <c r="E36" s="8">
        <v>0.65484092000000005</v>
      </c>
      <c r="F36" s="8">
        <v>1.084335294117647</v>
      </c>
      <c r="G36" s="8">
        <v>0.65484092000000005</v>
      </c>
      <c r="H36" s="8">
        <v>0.32640000000000002</v>
      </c>
      <c r="I36" s="8">
        <v>0.65484092000000005</v>
      </c>
      <c r="J36" s="8">
        <v>0.92969999999999997</v>
      </c>
      <c r="K36" s="8">
        <v>2.2855000000000003</v>
      </c>
      <c r="L36" s="8">
        <v>1.2290999999999999</v>
      </c>
      <c r="M36" s="8">
        <v>1.3734999999999999</v>
      </c>
      <c r="N36" s="8">
        <v>0.65484092000000005</v>
      </c>
      <c r="O36" s="8">
        <v>0.90379999999999994</v>
      </c>
      <c r="P36" s="8">
        <v>0.3422</v>
      </c>
      <c r="Q36" s="8">
        <v>0.65484092000000005</v>
      </c>
      <c r="R36" s="8">
        <v>0.65484092000000005</v>
      </c>
      <c r="S36" s="8">
        <v>1.0463</v>
      </c>
      <c r="T36" s="8">
        <v>1.3225</v>
      </c>
      <c r="U36" s="8">
        <v>0.65484092000000005</v>
      </c>
      <c r="V36" s="8">
        <v>1.6538999999999999</v>
      </c>
      <c r="W36" s="8">
        <v>1.084335294117647</v>
      </c>
      <c r="X36" s="8">
        <v>2</v>
      </c>
      <c r="Y36" s="8">
        <v>0.65484092000000005</v>
      </c>
      <c r="Z36" s="8">
        <v>0.65484092000000005</v>
      </c>
      <c r="AA36" s="8">
        <v>0.65484092000000005</v>
      </c>
      <c r="AB36" s="8">
        <v>1.5888999999999998</v>
      </c>
      <c r="AC36" s="8">
        <v>0.65484092000000005</v>
      </c>
      <c r="AD36" s="8">
        <v>1.4415</v>
      </c>
      <c r="AE36" s="8">
        <v>1.0552999999999999</v>
      </c>
      <c r="AF36" s="8">
        <v>0.65484092000000005</v>
      </c>
      <c r="AG36" s="8">
        <v>0.33289999999999997</v>
      </c>
    </row>
    <row r="37" spans="1:33">
      <c r="A37" t="s">
        <v>381</v>
      </c>
      <c r="B37">
        <v>20151</v>
      </c>
      <c r="C37" t="s">
        <v>362</v>
      </c>
      <c r="D37" t="s">
        <v>348</v>
      </c>
      <c r="E37" s="8">
        <v>1.0377662291666667</v>
      </c>
      <c r="F37" s="8" t="s">
        <v>348</v>
      </c>
      <c r="G37" s="8">
        <v>1.0377662291666667</v>
      </c>
      <c r="H37" s="8">
        <v>1.0377662291666667</v>
      </c>
      <c r="I37" s="8">
        <v>0.8283060000000001</v>
      </c>
      <c r="J37" s="8">
        <v>1.0377662291666667</v>
      </c>
      <c r="K37" s="8">
        <v>1.0377662291666667</v>
      </c>
      <c r="L37" s="8">
        <v>1.0377662291666667</v>
      </c>
      <c r="M37" s="8">
        <v>1.0377662291666667</v>
      </c>
      <c r="N37" s="8">
        <v>1.0377662291666667</v>
      </c>
      <c r="O37" s="8">
        <v>1.0377662291666667</v>
      </c>
      <c r="P37" s="8">
        <v>1.0377662291666667</v>
      </c>
      <c r="Q37" s="8">
        <v>1.0377662291666667</v>
      </c>
      <c r="R37" s="8">
        <v>1.0377662291666667</v>
      </c>
      <c r="S37" s="8">
        <v>1.0377662291666667</v>
      </c>
      <c r="T37" s="8">
        <v>1.0377662291666667</v>
      </c>
      <c r="U37" s="8">
        <v>1.0377662291666667</v>
      </c>
      <c r="V37" s="8">
        <v>1.0377662291666667</v>
      </c>
      <c r="W37" s="8">
        <v>1.0377662291666667</v>
      </c>
      <c r="X37" s="8">
        <v>1.0377662291666667</v>
      </c>
      <c r="Y37" s="8">
        <v>1.0377662291666667</v>
      </c>
      <c r="Z37" s="8">
        <v>1.0377662291666667</v>
      </c>
      <c r="AA37" s="8">
        <v>1.2472264583333332</v>
      </c>
      <c r="AB37" s="8">
        <v>1.0377662291666667</v>
      </c>
      <c r="AC37" s="8">
        <v>1.0377662291666667</v>
      </c>
      <c r="AD37" s="8">
        <v>1.0377662291666667</v>
      </c>
      <c r="AE37" s="8">
        <v>1.0377662291666667</v>
      </c>
      <c r="AF37" s="8">
        <v>1.0377662291666667</v>
      </c>
      <c r="AG37" s="8">
        <v>1.0377662291666667</v>
      </c>
    </row>
    <row r="38" spans="1:33">
      <c r="A38" t="s">
        <v>198</v>
      </c>
      <c r="B38">
        <v>11003</v>
      </c>
      <c r="C38" t="s">
        <v>382</v>
      </c>
      <c r="D38">
        <v>4196000</v>
      </c>
      <c r="E38" s="8">
        <v>0.63722458418584826</v>
      </c>
      <c r="F38" s="8">
        <v>0.57638095238095244</v>
      </c>
      <c r="G38" s="8">
        <v>0.63722458418584826</v>
      </c>
      <c r="H38" s="8">
        <v>0.63722458418584826</v>
      </c>
      <c r="I38" s="8">
        <v>0.27429999999999999</v>
      </c>
      <c r="J38" s="8">
        <v>0.42210000000000003</v>
      </c>
      <c r="K38" s="8">
        <v>0.6025552352941177</v>
      </c>
      <c r="L38" s="8">
        <v>0.48820000000000002</v>
      </c>
      <c r="M38" s="8">
        <v>0.55289999999999995</v>
      </c>
      <c r="N38" s="8">
        <v>0.63722458418584826</v>
      </c>
      <c r="O38" s="8">
        <v>0.67469999999999997</v>
      </c>
      <c r="P38" s="8">
        <v>0.50450000000000006</v>
      </c>
      <c r="Q38" s="8">
        <v>0.54729266666666654</v>
      </c>
      <c r="R38" s="8">
        <v>0.86439999999999995</v>
      </c>
      <c r="S38" s="8">
        <v>0.60159999999999991</v>
      </c>
      <c r="T38" s="8">
        <v>0.56652643478260889</v>
      </c>
      <c r="U38" s="8">
        <v>0.63722458418584826</v>
      </c>
      <c r="V38" s="8">
        <v>0.44869999999999999</v>
      </c>
      <c r="W38" s="8">
        <v>0.63722458418584826</v>
      </c>
      <c r="X38" s="8">
        <v>0.38219999999999998</v>
      </c>
      <c r="Y38" s="8">
        <v>0.45960000000000001</v>
      </c>
      <c r="Z38" s="8">
        <v>0.83252399999999993</v>
      </c>
      <c r="AA38" s="8">
        <v>0.86769999999999992</v>
      </c>
      <c r="AB38" s="8">
        <v>0.98450000000000004</v>
      </c>
      <c r="AC38" s="8">
        <v>0.33360000000000001</v>
      </c>
      <c r="AD38" s="8">
        <v>0.71310000000000007</v>
      </c>
      <c r="AE38" s="8">
        <v>0.51479999999999992</v>
      </c>
      <c r="AF38" s="8">
        <v>0.5</v>
      </c>
      <c r="AG38" s="8">
        <v>0.89739999999999998</v>
      </c>
    </row>
    <row r="39" spans="1:33">
      <c r="A39" t="s">
        <v>383</v>
      </c>
      <c r="B39">
        <v>15006</v>
      </c>
      <c r="C39" t="s">
        <v>348</v>
      </c>
      <c r="D39" t="s">
        <v>348</v>
      </c>
      <c r="E39" s="8" t="s">
        <v>348</v>
      </c>
      <c r="F39" s="8" t="s">
        <v>348</v>
      </c>
      <c r="G39" s="8" t="s">
        <v>348</v>
      </c>
      <c r="H39" s="8" t="s">
        <v>348</v>
      </c>
      <c r="I39" s="8" t="s">
        <v>348</v>
      </c>
      <c r="J39" s="8" t="s">
        <v>348</v>
      </c>
      <c r="K39" s="8" t="s">
        <v>348</v>
      </c>
      <c r="L39" s="8" t="s">
        <v>348</v>
      </c>
      <c r="M39" s="8" t="s">
        <v>348</v>
      </c>
      <c r="N39" s="8" t="s">
        <v>348</v>
      </c>
      <c r="O39" s="8" t="s">
        <v>348</v>
      </c>
      <c r="P39" s="8" t="s">
        <v>348</v>
      </c>
      <c r="Q39" s="8" t="s">
        <v>348</v>
      </c>
      <c r="R39" s="8" t="s">
        <v>348</v>
      </c>
      <c r="S39" s="8" t="s">
        <v>348</v>
      </c>
      <c r="T39" s="8" t="s">
        <v>348</v>
      </c>
      <c r="U39" s="8" t="s">
        <v>348</v>
      </c>
      <c r="V39" s="8" t="s">
        <v>348</v>
      </c>
      <c r="W39" s="8" t="s">
        <v>348</v>
      </c>
      <c r="X39" s="8" t="s">
        <v>348</v>
      </c>
      <c r="Y39" s="8" t="s">
        <v>348</v>
      </c>
      <c r="Z39" s="8" t="s">
        <v>348</v>
      </c>
      <c r="AA39" s="8" t="s">
        <v>348</v>
      </c>
      <c r="AB39" s="8" t="s">
        <v>348</v>
      </c>
      <c r="AC39" s="8" t="s">
        <v>348</v>
      </c>
      <c r="AD39" s="8" t="s">
        <v>348</v>
      </c>
      <c r="AE39" s="8" t="s">
        <v>348</v>
      </c>
      <c r="AF39" s="8" t="s">
        <v>348</v>
      </c>
      <c r="AG39" s="8" t="s">
        <v>348</v>
      </c>
    </row>
    <row r="40" spans="1:33">
      <c r="A40" t="s">
        <v>384</v>
      </c>
      <c r="B40">
        <v>18041</v>
      </c>
      <c r="C40" t="s">
        <v>348</v>
      </c>
      <c r="D40" t="s">
        <v>348</v>
      </c>
      <c r="E40" s="8" t="s">
        <v>348</v>
      </c>
      <c r="F40" s="8" t="s">
        <v>348</v>
      </c>
      <c r="G40" s="8" t="s">
        <v>348</v>
      </c>
      <c r="H40" s="8" t="s">
        <v>348</v>
      </c>
      <c r="I40" s="8" t="s">
        <v>348</v>
      </c>
      <c r="J40" s="8" t="s">
        <v>348</v>
      </c>
      <c r="K40" s="8" t="s">
        <v>348</v>
      </c>
      <c r="L40" s="8" t="s">
        <v>348</v>
      </c>
      <c r="M40" s="8" t="s">
        <v>348</v>
      </c>
      <c r="N40" s="8" t="s">
        <v>348</v>
      </c>
      <c r="O40" s="8" t="s">
        <v>348</v>
      </c>
      <c r="P40" s="8" t="s">
        <v>348</v>
      </c>
      <c r="Q40" s="8" t="s">
        <v>348</v>
      </c>
      <c r="R40" s="8" t="s">
        <v>348</v>
      </c>
      <c r="S40" s="8" t="s">
        <v>348</v>
      </c>
      <c r="T40" s="8" t="s">
        <v>348</v>
      </c>
      <c r="U40" s="8" t="s">
        <v>348</v>
      </c>
      <c r="V40" s="8" t="s">
        <v>348</v>
      </c>
      <c r="W40" s="8" t="s">
        <v>348</v>
      </c>
      <c r="X40" s="8" t="s">
        <v>348</v>
      </c>
      <c r="Y40" s="8" t="s">
        <v>348</v>
      </c>
      <c r="Z40" s="8" t="s">
        <v>348</v>
      </c>
      <c r="AA40" s="8" t="s">
        <v>348</v>
      </c>
      <c r="AB40" s="8" t="s">
        <v>348</v>
      </c>
      <c r="AC40" s="8" t="s">
        <v>348</v>
      </c>
      <c r="AD40" s="8" t="s">
        <v>348</v>
      </c>
      <c r="AE40" s="8" t="s">
        <v>348</v>
      </c>
      <c r="AF40" s="8" t="s">
        <v>348</v>
      </c>
      <c r="AG40" s="8" t="s">
        <v>348</v>
      </c>
    </row>
    <row r="41" spans="1:33">
      <c r="A41" t="s">
        <v>185</v>
      </c>
      <c r="B41">
        <v>28910</v>
      </c>
      <c r="C41" t="s">
        <v>348</v>
      </c>
      <c r="D41" t="s">
        <v>348</v>
      </c>
      <c r="E41" s="8" t="s">
        <v>348</v>
      </c>
      <c r="F41" s="8" t="s">
        <v>348</v>
      </c>
      <c r="G41" s="8" t="s">
        <v>348</v>
      </c>
      <c r="H41" s="8" t="s">
        <v>348</v>
      </c>
      <c r="I41" s="8" t="s">
        <v>348</v>
      </c>
      <c r="J41" s="8" t="s">
        <v>348</v>
      </c>
      <c r="K41" s="8" t="s">
        <v>348</v>
      </c>
      <c r="L41" s="8" t="s">
        <v>348</v>
      </c>
      <c r="M41" s="8" t="s">
        <v>348</v>
      </c>
      <c r="N41" s="8" t="s">
        <v>348</v>
      </c>
      <c r="O41" s="8" t="s">
        <v>348</v>
      </c>
      <c r="P41" s="8" t="s">
        <v>348</v>
      </c>
      <c r="Q41" s="8" t="s">
        <v>348</v>
      </c>
      <c r="R41" s="8" t="s">
        <v>348</v>
      </c>
      <c r="S41" s="8" t="s">
        <v>348</v>
      </c>
      <c r="T41" s="8" t="s">
        <v>348</v>
      </c>
      <c r="U41" s="8" t="s">
        <v>348</v>
      </c>
      <c r="V41" s="8" t="s">
        <v>348</v>
      </c>
      <c r="W41" s="8" t="s">
        <v>348</v>
      </c>
      <c r="X41" s="8" t="s">
        <v>348</v>
      </c>
      <c r="Y41" s="8" t="s">
        <v>348</v>
      </c>
      <c r="Z41" s="8" t="s">
        <v>348</v>
      </c>
      <c r="AA41" s="8" t="s">
        <v>348</v>
      </c>
      <c r="AB41" s="8" t="s">
        <v>348</v>
      </c>
      <c r="AC41" s="8" t="s">
        <v>348</v>
      </c>
      <c r="AD41" s="8" t="s">
        <v>348</v>
      </c>
      <c r="AE41" s="8" t="s">
        <v>348</v>
      </c>
      <c r="AF41" s="8" t="s">
        <v>348</v>
      </c>
      <c r="AG41" s="8" t="s">
        <v>348</v>
      </c>
    </row>
    <row r="42" spans="1:33">
      <c r="A42" t="s">
        <v>220</v>
      </c>
      <c r="B42">
        <v>20020</v>
      </c>
      <c r="C42" t="s">
        <v>348</v>
      </c>
      <c r="D42">
        <v>4199911</v>
      </c>
      <c r="E42" s="8" t="s">
        <v>348</v>
      </c>
      <c r="F42" s="8">
        <v>0.7249363636363636</v>
      </c>
      <c r="G42" s="8">
        <v>0.7249363636363636</v>
      </c>
      <c r="H42" s="8">
        <v>0.28249999999999997</v>
      </c>
      <c r="I42" s="8">
        <v>0.40740000000000004</v>
      </c>
      <c r="J42" s="8">
        <v>0.80930000000000002</v>
      </c>
      <c r="K42" s="8">
        <v>0.7249363636363636</v>
      </c>
      <c r="L42" s="8">
        <v>0.84689999999999999</v>
      </c>
      <c r="M42" s="8">
        <v>0.7249363636363636</v>
      </c>
      <c r="N42" s="8">
        <v>0.7249363636363636</v>
      </c>
      <c r="O42" s="8">
        <v>1.0768</v>
      </c>
      <c r="P42" s="8">
        <v>0.74400000000000011</v>
      </c>
      <c r="Q42" s="8">
        <v>0.7249363636363636</v>
      </c>
      <c r="R42" s="8">
        <v>0.90439999999999998</v>
      </c>
      <c r="S42" s="8">
        <v>0.7249363636363636</v>
      </c>
      <c r="T42" s="8">
        <v>0.7249363636363636</v>
      </c>
      <c r="U42" s="8">
        <v>0.7249363636363636</v>
      </c>
      <c r="V42" s="8">
        <v>0.71279999999999999</v>
      </c>
      <c r="W42" s="8">
        <v>0.7249363636363636</v>
      </c>
      <c r="X42" s="8">
        <v>0.7249363636363636</v>
      </c>
      <c r="Y42" s="8">
        <v>0.7249363636363636</v>
      </c>
      <c r="Z42" s="8">
        <v>0.7249363636363636</v>
      </c>
      <c r="AA42" s="8">
        <v>0.6604000000000001</v>
      </c>
      <c r="AB42" s="8">
        <v>0.754</v>
      </c>
      <c r="AC42" s="8">
        <v>0.7249363636363636</v>
      </c>
      <c r="AD42" s="8">
        <v>0.77579999999999993</v>
      </c>
      <c r="AE42" s="8">
        <v>0.7249363636363636</v>
      </c>
      <c r="AF42" s="8">
        <v>0.7249363636363636</v>
      </c>
      <c r="AG42" s="8">
        <v>0.7249363636363636</v>
      </c>
    </row>
    <row r="43" spans="1:33">
      <c r="A43" t="s">
        <v>385</v>
      </c>
      <c r="B43">
        <v>20019</v>
      </c>
      <c r="C43" t="s">
        <v>386</v>
      </c>
      <c r="D43">
        <v>4194100</v>
      </c>
      <c r="E43" s="8">
        <v>1.1601565028985505</v>
      </c>
      <c r="F43" s="8">
        <v>0.89155882352941185</v>
      </c>
      <c r="G43" s="8">
        <v>1.1601565028985505</v>
      </c>
      <c r="H43" s="8">
        <v>1.1601565028985505</v>
      </c>
      <c r="I43" s="8">
        <v>1.2910116399999998</v>
      </c>
      <c r="J43" s="8">
        <v>1.1601565028985505</v>
      </c>
      <c r="K43" s="8">
        <v>0.99609999999999999</v>
      </c>
      <c r="L43" s="8">
        <v>1.0011000000000001</v>
      </c>
      <c r="M43" s="8">
        <v>1.1601565028985505</v>
      </c>
      <c r="N43" s="8">
        <v>1.1601565028985505</v>
      </c>
      <c r="O43" s="8">
        <v>0.7903</v>
      </c>
      <c r="P43" s="8">
        <v>0.85714795999999993</v>
      </c>
      <c r="Q43" s="8">
        <v>1.7332388333333333</v>
      </c>
      <c r="R43" s="8">
        <v>1.1569</v>
      </c>
      <c r="S43" s="8">
        <v>0.70810000000000006</v>
      </c>
      <c r="T43" s="8">
        <v>1.4318790869565219</v>
      </c>
      <c r="U43" s="8">
        <v>1.069755</v>
      </c>
      <c r="V43" s="8">
        <v>0.91180000000000005</v>
      </c>
      <c r="W43" s="8">
        <v>1.1601565028985505</v>
      </c>
      <c r="X43" s="8">
        <v>0.88519999999999999</v>
      </c>
      <c r="Y43" s="8">
        <v>1.1601565028985505</v>
      </c>
      <c r="Z43" s="8">
        <v>0.94776299999999991</v>
      </c>
      <c r="AA43" s="8">
        <v>1.1795</v>
      </c>
      <c r="AB43" s="8">
        <v>0.86519999999999997</v>
      </c>
      <c r="AC43" s="8">
        <v>1.1601565028985505</v>
      </c>
      <c r="AD43" s="8">
        <v>0.76280000000000003</v>
      </c>
      <c r="AE43" s="8">
        <v>1.3718000000000001</v>
      </c>
      <c r="AF43" s="8">
        <v>0.89155882352941185</v>
      </c>
      <c r="AG43" s="8">
        <v>1.7788999999999999</v>
      </c>
    </row>
    <row r="44" spans="1:33">
      <c r="A44" t="s">
        <v>387</v>
      </c>
      <c r="B44">
        <v>31085</v>
      </c>
      <c r="C44" t="s">
        <v>348</v>
      </c>
      <c r="D44" t="s">
        <v>348</v>
      </c>
      <c r="E44" s="8" t="s">
        <v>348</v>
      </c>
      <c r="F44" s="8" t="s">
        <v>348</v>
      </c>
      <c r="G44" s="8" t="s">
        <v>348</v>
      </c>
      <c r="H44" s="8" t="s">
        <v>348</v>
      </c>
      <c r="I44" s="8" t="s">
        <v>348</v>
      </c>
      <c r="J44" s="8" t="s">
        <v>348</v>
      </c>
      <c r="K44" s="8" t="s">
        <v>348</v>
      </c>
      <c r="L44" s="8" t="s">
        <v>348</v>
      </c>
      <c r="M44" s="8" t="s">
        <v>348</v>
      </c>
      <c r="N44" s="8" t="s">
        <v>348</v>
      </c>
      <c r="O44" s="8" t="s">
        <v>348</v>
      </c>
      <c r="P44" s="8" t="s">
        <v>348</v>
      </c>
      <c r="Q44" s="8" t="s">
        <v>348</v>
      </c>
      <c r="R44" s="8" t="s">
        <v>348</v>
      </c>
      <c r="S44" s="8" t="s">
        <v>348</v>
      </c>
      <c r="T44" s="8" t="s">
        <v>348</v>
      </c>
      <c r="U44" s="8" t="s">
        <v>348</v>
      </c>
      <c r="V44" s="8" t="s">
        <v>348</v>
      </c>
      <c r="W44" s="8" t="s">
        <v>348</v>
      </c>
      <c r="X44" s="8" t="s">
        <v>348</v>
      </c>
      <c r="Y44" s="8" t="s">
        <v>348</v>
      </c>
      <c r="Z44" s="8" t="s">
        <v>348</v>
      </c>
      <c r="AA44" s="8" t="s">
        <v>348</v>
      </c>
      <c r="AB44" s="8" t="s">
        <v>348</v>
      </c>
      <c r="AC44" s="8" t="s">
        <v>348</v>
      </c>
      <c r="AD44" s="8" t="s">
        <v>348</v>
      </c>
      <c r="AE44" s="8" t="s">
        <v>348</v>
      </c>
      <c r="AF44" s="8" t="s">
        <v>348</v>
      </c>
      <c r="AG44" s="8" t="s">
        <v>348</v>
      </c>
    </row>
    <row r="45" spans="1:33">
      <c r="A45" t="s">
        <v>255</v>
      </c>
      <c r="B45">
        <v>31074</v>
      </c>
      <c r="C45" t="s">
        <v>348</v>
      </c>
      <c r="D45" t="s">
        <v>348</v>
      </c>
      <c r="E45" s="8" t="s">
        <v>348</v>
      </c>
      <c r="F45" s="8" t="s">
        <v>348</v>
      </c>
      <c r="G45" s="8" t="s">
        <v>348</v>
      </c>
      <c r="H45" s="8" t="s">
        <v>348</v>
      </c>
      <c r="I45" s="8" t="s">
        <v>348</v>
      </c>
      <c r="J45" s="8" t="s">
        <v>348</v>
      </c>
      <c r="K45" s="8" t="s">
        <v>348</v>
      </c>
      <c r="L45" s="8" t="s">
        <v>348</v>
      </c>
      <c r="M45" s="8" t="s">
        <v>348</v>
      </c>
      <c r="N45" s="8" t="s">
        <v>348</v>
      </c>
      <c r="O45" s="8" t="s">
        <v>348</v>
      </c>
      <c r="P45" s="8" t="s">
        <v>348</v>
      </c>
      <c r="Q45" s="8" t="s">
        <v>348</v>
      </c>
      <c r="R45" s="8" t="s">
        <v>348</v>
      </c>
      <c r="S45" s="8" t="s">
        <v>348</v>
      </c>
      <c r="T45" s="8" t="s">
        <v>348</v>
      </c>
      <c r="U45" s="8" t="s">
        <v>348</v>
      </c>
      <c r="V45" s="8" t="s">
        <v>348</v>
      </c>
      <c r="W45" s="8" t="s">
        <v>348</v>
      </c>
      <c r="X45" s="8" t="s">
        <v>348</v>
      </c>
      <c r="Y45" s="8" t="s">
        <v>348</v>
      </c>
      <c r="Z45" s="8" t="s">
        <v>348</v>
      </c>
      <c r="AA45" s="8" t="s">
        <v>348</v>
      </c>
      <c r="AB45" s="8" t="s">
        <v>348</v>
      </c>
      <c r="AC45" s="8" t="s">
        <v>348</v>
      </c>
      <c r="AD45" s="8" t="s">
        <v>348</v>
      </c>
      <c r="AE45" s="8" t="s">
        <v>348</v>
      </c>
      <c r="AF45" s="8" t="s">
        <v>348</v>
      </c>
      <c r="AG45" s="8" t="s">
        <v>348</v>
      </c>
    </row>
    <row r="46" spans="1:33">
      <c r="A46" t="s">
        <v>388</v>
      </c>
      <c r="B46">
        <v>30309</v>
      </c>
      <c r="C46" t="s">
        <v>348</v>
      </c>
      <c r="D46" t="s">
        <v>348</v>
      </c>
      <c r="E46" s="8" t="s">
        <v>348</v>
      </c>
      <c r="F46" s="8" t="s">
        <v>348</v>
      </c>
      <c r="G46" s="8" t="s">
        <v>348</v>
      </c>
      <c r="H46" s="8" t="s">
        <v>348</v>
      </c>
      <c r="I46" s="8" t="s">
        <v>348</v>
      </c>
      <c r="J46" s="8" t="s">
        <v>348</v>
      </c>
      <c r="K46" s="8" t="s">
        <v>348</v>
      </c>
      <c r="L46" s="8" t="s">
        <v>348</v>
      </c>
      <c r="M46" s="8" t="s">
        <v>348</v>
      </c>
      <c r="N46" s="8" t="s">
        <v>348</v>
      </c>
      <c r="O46" s="8" t="s">
        <v>348</v>
      </c>
      <c r="P46" s="8" t="s">
        <v>348</v>
      </c>
      <c r="Q46" s="8" t="s">
        <v>348</v>
      </c>
      <c r="R46" s="8" t="s">
        <v>348</v>
      </c>
      <c r="S46" s="8" t="s">
        <v>348</v>
      </c>
      <c r="T46" s="8" t="s">
        <v>348</v>
      </c>
      <c r="U46" s="8" t="s">
        <v>348</v>
      </c>
      <c r="V46" s="8" t="s">
        <v>348</v>
      </c>
      <c r="W46" s="8" t="s">
        <v>348</v>
      </c>
      <c r="X46" s="8" t="s">
        <v>348</v>
      </c>
      <c r="Y46" s="8" t="s">
        <v>348</v>
      </c>
      <c r="Z46" s="8" t="s">
        <v>348</v>
      </c>
      <c r="AA46" s="8" t="s">
        <v>348</v>
      </c>
      <c r="AB46" s="8" t="s">
        <v>348</v>
      </c>
      <c r="AC46" s="8" t="s">
        <v>348</v>
      </c>
      <c r="AD46" s="8" t="s">
        <v>348</v>
      </c>
      <c r="AE46" s="8" t="s">
        <v>348</v>
      </c>
      <c r="AF46" s="8" t="s">
        <v>348</v>
      </c>
      <c r="AG46" s="8" t="s">
        <v>348</v>
      </c>
    </row>
    <row r="47" spans="1:33">
      <c r="A47" t="s">
        <v>389</v>
      </c>
      <c r="B47">
        <v>36201</v>
      </c>
      <c r="C47" t="s">
        <v>348</v>
      </c>
      <c r="D47">
        <v>11591000</v>
      </c>
      <c r="E47" s="8" t="s">
        <v>348</v>
      </c>
      <c r="F47" s="8">
        <v>4.048283333333333</v>
      </c>
      <c r="G47" s="8">
        <v>4.7699999999999996</v>
      </c>
      <c r="H47" s="8">
        <v>4.048283333333333</v>
      </c>
      <c r="I47" s="8">
        <v>4.048283333333333</v>
      </c>
      <c r="J47" s="8">
        <v>4.048283333333333</v>
      </c>
      <c r="K47" s="8">
        <v>4.048283333333333</v>
      </c>
      <c r="L47" s="8">
        <v>8.5</v>
      </c>
      <c r="M47" s="8">
        <v>4.048283333333333</v>
      </c>
      <c r="N47" s="8">
        <v>4.048283333333333</v>
      </c>
      <c r="O47" s="8">
        <v>4.048283333333333</v>
      </c>
      <c r="P47" s="8">
        <v>4.048283333333333</v>
      </c>
      <c r="Q47" s="8">
        <v>4.048283333333333</v>
      </c>
      <c r="R47" s="8">
        <v>4.048283333333333</v>
      </c>
      <c r="S47" s="8">
        <v>2.4247000000000001</v>
      </c>
      <c r="T47" s="8">
        <v>4.048283333333333</v>
      </c>
      <c r="U47" s="8">
        <v>4.048283333333333</v>
      </c>
      <c r="V47" s="8">
        <v>4.048283333333333</v>
      </c>
      <c r="W47" s="8">
        <v>4.048283333333333</v>
      </c>
      <c r="X47" s="8">
        <v>4.048283333333333</v>
      </c>
      <c r="Y47" s="8">
        <v>4.048283333333333</v>
      </c>
      <c r="Z47" s="8">
        <v>1.6414</v>
      </c>
      <c r="AA47" s="8">
        <v>3.4932999999999996</v>
      </c>
      <c r="AB47" s="8">
        <v>4.048283333333333</v>
      </c>
      <c r="AC47" s="8">
        <v>4.048283333333333</v>
      </c>
      <c r="AD47" s="8">
        <v>4.048283333333333</v>
      </c>
      <c r="AE47" s="8">
        <v>3.4602999999999997</v>
      </c>
      <c r="AF47" s="8">
        <v>4.048283333333333</v>
      </c>
      <c r="AG47" s="8">
        <v>4.048283333333333</v>
      </c>
    </row>
    <row r="48" spans="1:33">
      <c r="A48" t="s">
        <v>390</v>
      </c>
      <c r="B48">
        <v>16550</v>
      </c>
      <c r="C48" t="s">
        <v>348</v>
      </c>
      <c r="D48">
        <v>11591000</v>
      </c>
      <c r="E48" s="8" t="s">
        <v>348</v>
      </c>
      <c r="F48" s="8">
        <v>4.048283333333333</v>
      </c>
      <c r="G48" s="8">
        <v>4.7699999999999996</v>
      </c>
      <c r="H48" s="8">
        <v>4.048283333333333</v>
      </c>
      <c r="I48" s="8">
        <v>4.048283333333333</v>
      </c>
      <c r="J48" s="8">
        <v>4.048283333333333</v>
      </c>
      <c r="K48" s="8">
        <v>4.048283333333333</v>
      </c>
      <c r="L48" s="8">
        <v>8.5</v>
      </c>
      <c r="M48" s="8">
        <v>4.048283333333333</v>
      </c>
      <c r="N48" s="8">
        <v>4.048283333333333</v>
      </c>
      <c r="O48" s="8">
        <v>4.048283333333333</v>
      </c>
      <c r="P48" s="8">
        <v>4.048283333333333</v>
      </c>
      <c r="Q48" s="8">
        <v>4.048283333333333</v>
      </c>
      <c r="R48" s="8">
        <v>4.048283333333333</v>
      </c>
      <c r="S48" s="8">
        <v>2.4247000000000001</v>
      </c>
      <c r="T48" s="8">
        <v>4.048283333333333</v>
      </c>
      <c r="U48" s="8">
        <v>4.048283333333333</v>
      </c>
      <c r="V48" s="8">
        <v>4.048283333333333</v>
      </c>
      <c r="W48" s="8">
        <v>4.048283333333333</v>
      </c>
      <c r="X48" s="8">
        <v>4.048283333333333</v>
      </c>
      <c r="Y48" s="8">
        <v>4.048283333333333</v>
      </c>
      <c r="Z48" s="8">
        <v>1.6414</v>
      </c>
      <c r="AA48" s="8">
        <v>3.4932999999999996</v>
      </c>
      <c r="AB48" s="8">
        <v>4.048283333333333</v>
      </c>
      <c r="AC48" s="8">
        <v>4.048283333333333</v>
      </c>
      <c r="AD48" s="8">
        <v>4.048283333333333</v>
      </c>
      <c r="AE48" s="8">
        <v>3.4602999999999997</v>
      </c>
      <c r="AF48" s="8">
        <v>4.048283333333333</v>
      </c>
      <c r="AG48" s="8">
        <v>4.048283333333333</v>
      </c>
    </row>
    <row r="49" spans="1:33">
      <c r="A49" t="s">
        <v>391</v>
      </c>
      <c r="B49">
        <v>20053</v>
      </c>
      <c r="C49" t="s">
        <v>392</v>
      </c>
      <c r="D49" t="s">
        <v>348</v>
      </c>
      <c r="E49" s="8">
        <v>1.3617064799999998</v>
      </c>
      <c r="F49" s="8" t="s">
        <v>348</v>
      </c>
      <c r="G49" s="8">
        <v>1.3617064799999998</v>
      </c>
      <c r="H49" s="8">
        <v>1.3617064799999998</v>
      </c>
      <c r="I49" s="8">
        <v>1.3617064799999998</v>
      </c>
      <c r="J49" s="8">
        <v>1.3617064799999998</v>
      </c>
      <c r="K49" s="8">
        <v>1.3617064799999998</v>
      </c>
      <c r="L49" s="8">
        <v>1.3617064799999998</v>
      </c>
      <c r="M49" s="8">
        <v>1.3617064799999998</v>
      </c>
      <c r="N49" s="8">
        <v>1.3617064799999998</v>
      </c>
      <c r="O49" s="8">
        <v>2.0008500000000002</v>
      </c>
      <c r="P49" s="8">
        <v>0.84872387999999999</v>
      </c>
      <c r="Q49" s="8">
        <v>1.3617064799999998</v>
      </c>
      <c r="R49" s="8">
        <v>1.3617064799999998</v>
      </c>
      <c r="S49" s="8">
        <v>1.3617064799999998</v>
      </c>
      <c r="T49" s="8">
        <v>1.3617064799999998</v>
      </c>
      <c r="U49" s="8">
        <v>1.2355455599999998</v>
      </c>
      <c r="V49" s="8">
        <v>1.3617064799999998</v>
      </c>
      <c r="W49" s="8">
        <v>1.3617064799999998</v>
      </c>
      <c r="X49" s="8">
        <v>1.3617064799999998</v>
      </c>
      <c r="Y49" s="8">
        <v>1.3617064799999998</v>
      </c>
      <c r="Z49" s="8">
        <v>1.3617064799999998</v>
      </c>
      <c r="AA49" s="8">
        <v>1.3617064799999998</v>
      </c>
      <c r="AB49" s="8">
        <v>1.3617064799999998</v>
      </c>
      <c r="AC49" s="8">
        <v>1.3617064799999998</v>
      </c>
      <c r="AD49" s="8">
        <v>1.3617064799999998</v>
      </c>
      <c r="AE49" s="8">
        <v>1.3617064799999998</v>
      </c>
      <c r="AF49" s="8">
        <v>1.3617064799999998</v>
      </c>
      <c r="AG49" s="8">
        <v>1.3617064799999998</v>
      </c>
    </row>
    <row r="50" spans="1:33">
      <c r="A50" t="s">
        <v>187</v>
      </c>
      <c r="B50">
        <v>22001</v>
      </c>
      <c r="C50" t="s">
        <v>393</v>
      </c>
      <c r="D50">
        <v>12200000</v>
      </c>
      <c r="E50" s="8">
        <v>2.2387206496642147</v>
      </c>
      <c r="F50" s="8">
        <v>0.14113200000000001</v>
      </c>
      <c r="G50" s="8">
        <v>2.7022484230769233</v>
      </c>
      <c r="H50" s="8">
        <v>2.1737183076923077</v>
      </c>
      <c r="I50" s="8">
        <v>1.993466461538461</v>
      </c>
      <c r="J50" s="8">
        <v>1.7283635769230772</v>
      </c>
      <c r="K50" s="8">
        <v>1.9533484230769231</v>
      </c>
      <c r="L50" s="8">
        <v>2.3635956923076922</v>
      </c>
      <c r="M50" s="8">
        <v>0.14113200000000001</v>
      </c>
      <c r="N50" s="8">
        <v>2.25351576</v>
      </c>
      <c r="O50" s="8">
        <v>2.5309556153846158</v>
      </c>
      <c r="P50" s="8">
        <v>2.0713341538461538</v>
      </c>
      <c r="Q50" s="8">
        <v>2.3188725000000003</v>
      </c>
      <c r="R50" s="8">
        <v>2.0883150384615381</v>
      </c>
      <c r="S50" s="8">
        <v>2.5995086153846154</v>
      </c>
      <c r="T50" s="8">
        <v>2.3503622307692309</v>
      </c>
      <c r="U50" s="8">
        <v>2.5460854615384623</v>
      </c>
      <c r="V50" s="8">
        <v>1.7604680000000001</v>
      </c>
      <c r="W50" s="8">
        <v>0.21899999999999997</v>
      </c>
      <c r="X50" s="8">
        <v>2.0115049615384617</v>
      </c>
      <c r="Y50" s="8">
        <v>2.2259216153846157</v>
      </c>
      <c r="Z50" s="8">
        <v>2.334077999999999</v>
      </c>
      <c r="AA50" s="8">
        <v>2.3395598076923076</v>
      </c>
      <c r="AB50" s="8">
        <v>1.9099465769230766</v>
      </c>
      <c r="AC50" s="8">
        <v>2.5327768461538458</v>
      </c>
      <c r="AD50" s="8">
        <v>2.248709653846154</v>
      </c>
      <c r="AE50" s="8">
        <v>2.0937286538461537</v>
      </c>
      <c r="AF50" s="8">
        <v>2.308979692307692</v>
      </c>
      <c r="AG50" s="8">
        <v>2.5286521739130436</v>
      </c>
    </row>
    <row r="51" spans="1:33">
      <c r="A51" t="s">
        <v>394</v>
      </c>
      <c r="B51">
        <v>20026</v>
      </c>
      <c r="C51" t="s">
        <v>380</v>
      </c>
      <c r="D51">
        <v>4199902</v>
      </c>
      <c r="E51" s="8">
        <v>0.65484092000000005</v>
      </c>
      <c r="F51" s="8">
        <v>1.31585</v>
      </c>
      <c r="G51" s="8">
        <v>0.65484092000000005</v>
      </c>
      <c r="H51" s="8">
        <v>1.4469000000000001</v>
      </c>
      <c r="I51" s="8">
        <v>0.65484092000000005</v>
      </c>
      <c r="J51" s="8">
        <v>0.65484092000000005</v>
      </c>
      <c r="K51" s="8">
        <v>0.65484092000000005</v>
      </c>
      <c r="L51" s="8">
        <v>1.9649000000000001</v>
      </c>
      <c r="M51" s="8">
        <v>0.65484092000000005</v>
      </c>
      <c r="N51" s="8">
        <v>0.65484092000000005</v>
      </c>
      <c r="O51" s="8">
        <v>1.0295000000000001</v>
      </c>
      <c r="P51" s="8">
        <v>0.57499999999999996</v>
      </c>
      <c r="Q51" s="8">
        <v>0.65484092000000005</v>
      </c>
      <c r="R51" s="8">
        <v>0.65484092000000005</v>
      </c>
      <c r="S51" s="8">
        <v>0.65484092000000005</v>
      </c>
      <c r="T51" s="8">
        <v>0.65484092000000005</v>
      </c>
      <c r="U51" s="8">
        <v>0.65484092000000005</v>
      </c>
      <c r="V51" s="8">
        <v>0.65484092000000005</v>
      </c>
      <c r="W51" s="8">
        <v>0.65484092000000005</v>
      </c>
      <c r="X51" s="8">
        <v>0.65484092000000005</v>
      </c>
      <c r="Y51" s="8">
        <v>1.3446</v>
      </c>
      <c r="Z51" s="8">
        <v>0.65484092000000005</v>
      </c>
      <c r="AA51" s="8">
        <v>0.65484092000000005</v>
      </c>
      <c r="AB51" s="8">
        <v>0.65484092000000005</v>
      </c>
      <c r="AC51" s="8">
        <v>0.65484092000000005</v>
      </c>
      <c r="AD51" s="8">
        <v>1.5341999999999998</v>
      </c>
      <c r="AE51" s="8">
        <v>0.65484092000000005</v>
      </c>
      <c r="AF51" s="8">
        <v>0.65484092000000005</v>
      </c>
      <c r="AG51" s="8">
        <v>0.65484092000000005</v>
      </c>
    </row>
    <row r="52" spans="1:33">
      <c r="A52" t="s">
        <v>252</v>
      </c>
      <c r="B52">
        <v>20028</v>
      </c>
      <c r="C52" t="s">
        <v>348</v>
      </c>
      <c r="D52" t="s">
        <v>348</v>
      </c>
      <c r="E52" s="8" t="s">
        <v>348</v>
      </c>
      <c r="F52" s="8" t="s">
        <v>348</v>
      </c>
      <c r="G52" s="8" t="s">
        <v>348</v>
      </c>
      <c r="H52" s="8" t="s">
        <v>348</v>
      </c>
      <c r="I52" s="8" t="s">
        <v>348</v>
      </c>
      <c r="J52" s="8" t="s">
        <v>348</v>
      </c>
      <c r="K52" s="8" t="s">
        <v>348</v>
      </c>
      <c r="L52" s="8" t="s">
        <v>348</v>
      </c>
      <c r="M52" s="8" t="s">
        <v>348</v>
      </c>
      <c r="N52" s="8" t="s">
        <v>348</v>
      </c>
      <c r="O52" s="8" t="s">
        <v>348</v>
      </c>
      <c r="P52" s="8" t="s">
        <v>348</v>
      </c>
      <c r="Q52" s="8" t="s">
        <v>348</v>
      </c>
      <c r="R52" s="8" t="s">
        <v>348</v>
      </c>
      <c r="S52" s="8" t="s">
        <v>348</v>
      </c>
      <c r="T52" s="8" t="s">
        <v>348</v>
      </c>
      <c r="U52" s="8" t="s">
        <v>348</v>
      </c>
      <c r="V52" s="8" t="s">
        <v>348</v>
      </c>
      <c r="W52" s="8" t="s">
        <v>348</v>
      </c>
      <c r="X52" s="8" t="s">
        <v>348</v>
      </c>
      <c r="Y52" s="8" t="s">
        <v>348</v>
      </c>
      <c r="Z52" s="8" t="s">
        <v>348</v>
      </c>
      <c r="AA52" s="8" t="s">
        <v>348</v>
      </c>
      <c r="AB52" s="8" t="s">
        <v>348</v>
      </c>
      <c r="AC52" s="8" t="s">
        <v>348</v>
      </c>
      <c r="AD52" s="8" t="s">
        <v>348</v>
      </c>
      <c r="AE52" s="8" t="s">
        <v>348</v>
      </c>
      <c r="AF52" s="8" t="s">
        <v>348</v>
      </c>
      <c r="AG52" s="8" t="s">
        <v>348</v>
      </c>
    </row>
    <row r="53" spans="1:33">
      <c r="A53" t="s">
        <v>230</v>
      </c>
      <c r="B53">
        <v>26079</v>
      </c>
      <c r="C53" t="s">
        <v>348</v>
      </c>
      <c r="D53" t="s">
        <v>348</v>
      </c>
      <c r="E53" s="8" t="s">
        <v>348</v>
      </c>
      <c r="F53" s="8" t="s">
        <v>348</v>
      </c>
      <c r="G53" s="8" t="s">
        <v>348</v>
      </c>
      <c r="H53" s="8" t="s">
        <v>348</v>
      </c>
      <c r="I53" s="8" t="s">
        <v>348</v>
      </c>
      <c r="J53" s="8" t="s">
        <v>348</v>
      </c>
      <c r="K53" s="8" t="s">
        <v>348</v>
      </c>
      <c r="L53" s="8" t="s">
        <v>348</v>
      </c>
      <c r="M53" s="8" t="s">
        <v>348</v>
      </c>
      <c r="N53" s="8" t="s">
        <v>348</v>
      </c>
      <c r="O53" s="8" t="s">
        <v>348</v>
      </c>
      <c r="P53" s="8" t="s">
        <v>348</v>
      </c>
      <c r="Q53" s="8" t="s">
        <v>348</v>
      </c>
      <c r="R53" s="8" t="s">
        <v>348</v>
      </c>
      <c r="S53" s="8" t="s">
        <v>348</v>
      </c>
      <c r="T53" s="8" t="s">
        <v>348</v>
      </c>
      <c r="U53" s="8" t="s">
        <v>348</v>
      </c>
      <c r="V53" s="8" t="s">
        <v>348</v>
      </c>
      <c r="W53" s="8" t="s">
        <v>348</v>
      </c>
      <c r="X53" s="8" t="s">
        <v>348</v>
      </c>
      <c r="Y53" s="8" t="s">
        <v>348</v>
      </c>
      <c r="Z53" s="8" t="s">
        <v>348</v>
      </c>
      <c r="AA53" s="8" t="s">
        <v>348</v>
      </c>
      <c r="AB53" s="8" t="s">
        <v>348</v>
      </c>
      <c r="AC53" s="8" t="s">
        <v>348</v>
      </c>
      <c r="AD53" s="8" t="s">
        <v>348</v>
      </c>
      <c r="AE53" s="8" t="s">
        <v>348</v>
      </c>
      <c r="AF53" s="8" t="s">
        <v>348</v>
      </c>
      <c r="AG53" s="8" t="s">
        <v>348</v>
      </c>
    </row>
    <row r="54" spans="1:33">
      <c r="A54" t="s">
        <v>251</v>
      </c>
      <c r="B54">
        <v>26098</v>
      </c>
      <c r="C54" t="s">
        <v>348</v>
      </c>
      <c r="D54" t="s">
        <v>348</v>
      </c>
      <c r="E54" s="8" t="s">
        <v>348</v>
      </c>
      <c r="F54" s="8" t="s">
        <v>348</v>
      </c>
      <c r="G54" s="8" t="s">
        <v>348</v>
      </c>
      <c r="H54" s="8" t="s">
        <v>348</v>
      </c>
      <c r="I54" s="8" t="s">
        <v>348</v>
      </c>
      <c r="J54" s="8" t="s">
        <v>348</v>
      </c>
      <c r="K54" s="8" t="s">
        <v>348</v>
      </c>
      <c r="L54" s="8" t="s">
        <v>348</v>
      </c>
      <c r="M54" s="8" t="s">
        <v>348</v>
      </c>
      <c r="N54" s="8" t="s">
        <v>348</v>
      </c>
      <c r="O54" s="8" t="s">
        <v>348</v>
      </c>
      <c r="P54" s="8" t="s">
        <v>348</v>
      </c>
      <c r="Q54" s="8" t="s">
        <v>348</v>
      </c>
      <c r="R54" s="8" t="s">
        <v>348</v>
      </c>
      <c r="S54" s="8" t="s">
        <v>348</v>
      </c>
      <c r="T54" s="8" t="s">
        <v>348</v>
      </c>
      <c r="U54" s="8" t="s">
        <v>348</v>
      </c>
      <c r="V54" s="8" t="s">
        <v>348</v>
      </c>
      <c r="W54" s="8" t="s">
        <v>348</v>
      </c>
      <c r="X54" s="8" t="s">
        <v>348</v>
      </c>
      <c r="Y54" s="8" t="s">
        <v>348</v>
      </c>
      <c r="Z54" s="8" t="s">
        <v>348</v>
      </c>
      <c r="AA54" s="8" t="s">
        <v>348</v>
      </c>
      <c r="AB54" s="8" t="s">
        <v>348</v>
      </c>
      <c r="AC54" s="8" t="s">
        <v>348</v>
      </c>
      <c r="AD54" s="8" t="s">
        <v>348</v>
      </c>
      <c r="AE54" s="8" t="s">
        <v>348</v>
      </c>
      <c r="AF54" s="8" t="s">
        <v>348</v>
      </c>
      <c r="AG54" s="8" t="s">
        <v>348</v>
      </c>
    </row>
    <row r="55" spans="1:33">
      <c r="A55" t="s">
        <v>395</v>
      </c>
      <c r="B55">
        <v>26036</v>
      </c>
      <c r="C55" t="s">
        <v>348</v>
      </c>
      <c r="D55" t="s">
        <v>348</v>
      </c>
      <c r="E55" s="8" t="s">
        <v>348</v>
      </c>
      <c r="F55" s="8" t="s">
        <v>348</v>
      </c>
      <c r="G55" s="8" t="s">
        <v>348</v>
      </c>
      <c r="H55" s="8" t="s">
        <v>348</v>
      </c>
      <c r="I55" s="8" t="s">
        <v>348</v>
      </c>
      <c r="J55" s="8" t="s">
        <v>348</v>
      </c>
      <c r="K55" s="8" t="s">
        <v>348</v>
      </c>
      <c r="L55" s="8" t="s">
        <v>348</v>
      </c>
      <c r="M55" s="8" t="s">
        <v>348</v>
      </c>
      <c r="N55" s="8" t="s">
        <v>348</v>
      </c>
      <c r="O55" s="8" t="s">
        <v>348</v>
      </c>
      <c r="P55" s="8" t="s">
        <v>348</v>
      </c>
      <c r="Q55" s="8" t="s">
        <v>348</v>
      </c>
      <c r="R55" s="8" t="s">
        <v>348</v>
      </c>
      <c r="S55" s="8" t="s">
        <v>348</v>
      </c>
      <c r="T55" s="8" t="s">
        <v>348</v>
      </c>
      <c r="U55" s="8" t="s">
        <v>348</v>
      </c>
      <c r="V55" s="8" t="s">
        <v>348</v>
      </c>
      <c r="W55" s="8" t="s">
        <v>348</v>
      </c>
      <c r="X55" s="8" t="s">
        <v>348</v>
      </c>
      <c r="Y55" s="8" t="s">
        <v>348</v>
      </c>
      <c r="Z55" s="8" t="s">
        <v>348</v>
      </c>
      <c r="AA55" s="8" t="s">
        <v>348</v>
      </c>
      <c r="AB55" s="8" t="s">
        <v>348</v>
      </c>
      <c r="AC55" s="8" t="s">
        <v>348</v>
      </c>
      <c r="AD55" s="8" t="s">
        <v>348</v>
      </c>
      <c r="AE55" s="8" t="s">
        <v>348</v>
      </c>
      <c r="AF55" s="8" t="s">
        <v>348</v>
      </c>
      <c r="AG55" s="8" t="s">
        <v>348</v>
      </c>
    </row>
    <row r="56" spans="1:33">
      <c r="A56" t="s">
        <v>396</v>
      </c>
      <c r="B56">
        <v>26065</v>
      </c>
      <c r="C56" t="s">
        <v>348</v>
      </c>
      <c r="D56" t="s">
        <v>348</v>
      </c>
      <c r="E56" s="8" t="s">
        <v>348</v>
      </c>
      <c r="F56" s="8" t="s">
        <v>348</v>
      </c>
      <c r="G56" s="8" t="s">
        <v>348</v>
      </c>
      <c r="H56" s="8" t="s">
        <v>348</v>
      </c>
      <c r="I56" s="8" t="s">
        <v>348</v>
      </c>
      <c r="J56" s="8" t="s">
        <v>348</v>
      </c>
      <c r="K56" s="8" t="s">
        <v>348</v>
      </c>
      <c r="L56" s="8" t="s">
        <v>348</v>
      </c>
      <c r="M56" s="8" t="s">
        <v>348</v>
      </c>
      <c r="N56" s="8" t="s">
        <v>348</v>
      </c>
      <c r="O56" s="8" t="s">
        <v>348</v>
      </c>
      <c r="P56" s="8" t="s">
        <v>348</v>
      </c>
      <c r="Q56" s="8" t="s">
        <v>348</v>
      </c>
      <c r="R56" s="8" t="s">
        <v>348</v>
      </c>
      <c r="S56" s="8" t="s">
        <v>348</v>
      </c>
      <c r="T56" s="8" t="s">
        <v>348</v>
      </c>
      <c r="U56" s="8" t="s">
        <v>348</v>
      </c>
      <c r="V56" s="8" t="s">
        <v>348</v>
      </c>
      <c r="W56" s="8" t="s">
        <v>348</v>
      </c>
      <c r="X56" s="8" t="s">
        <v>348</v>
      </c>
      <c r="Y56" s="8" t="s">
        <v>348</v>
      </c>
      <c r="Z56" s="8" t="s">
        <v>348</v>
      </c>
      <c r="AA56" s="8" t="s">
        <v>348</v>
      </c>
      <c r="AB56" s="8" t="s">
        <v>348</v>
      </c>
      <c r="AC56" s="8" t="s">
        <v>348</v>
      </c>
      <c r="AD56" s="8" t="s">
        <v>348</v>
      </c>
      <c r="AE56" s="8" t="s">
        <v>348</v>
      </c>
      <c r="AF56" s="8" t="s">
        <v>348</v>
      </c>
      <c r="AG56" s="8" t="s">
        <v>348</v>
      </c>
    </row>
    <row r="57" spans="1:33">
      <c r="A57" t="s">
        <v>397</v>
      </c>
      <c r="B57">
        <v>26053</v>
      </c>
      <c r="C57" t="s">
        <v>348</v>
      </c>
      <c r="D57" t="s">
        <v>348</v>
      </c>
      <c r="E57" s="8" t="s">
        <v>348</v>
      </c>
      <c r="F57" s="8" t="s">
        <v>348</v>
      </c>
      <c r="G57" s="8" t="s">
        <v>348</v>
      </c>
      <c r="H57" s="8" t="s">
        <v>348</v>
      </c>
      <c r="I57" s="8" t="s">
        <v>348</v>
      </c>
      <c r="J57" s="8" t="s">
        <v>348</v>
      </c>
      <c r="K57" s="8" t="s">
        <v>348</v>
      </c>
      <c r="L57" s="8" t="s">
        <v>348</v>
      </c>
      <c r="M57" s="8" t="s">
        <v>348</v>
      </c>
      <c r="N57" s="8" t="s">
        <v>348</v>
      </c>
      <c r="O57" s="8" t="s">
        <v>348</v>
      </c>
      <c r="P57" s="8" t="s">
        <v>348</v>
      </c>
      <c r="Q57" s="8" t="s">
        <v>348</v>
      </c>
      <c r="R57" s="8" t="s">
        <v>348</v>
      </c>
      <c r="S57" s="8" t="s">
        <v>348</v>
      </c>
      <c r="T57" s="8" t="s">
        <v>348</v>
      </c>
      <c r="U57" s="8" t="s">
        <v>348</v>
      </c>
      <c r="V57" s="8" t="s">
        <v>348</v>
      </c>
      <c r="W57" s="8" t="s">
        <v>348</v>
      </c>
      <c r="X57" s="8" t="s">
        <v>348</v>
      </c>
      <c r="Y57" s="8" t="s">
        <v>348</v>
      </c>
      <c r="Z57" s="8" t="s">
        <v>348</v>
      </c>
      <c r="AA57" s="8" t="s">
        <v>348</v>
      </c>
      <c r="AB57" s="8" t="s">
        <v>348</v>
      </c>
      <c r="AC57" s="8" t="s">
        <v>348</v>
      </c>
      <c r="AD57" s="8" t="s">
        <v>348</v>
      </c>
      <c r="AE57" s="8" t="s">
        <v>348</v>
      </c>
      <c r="AF57" s="8" t="s">
        <v>348</v>
      </c>
      <c r="AG57" s="8" t="s">
        <v>348</v>
      </c>
    </row>
    <row r="58" spans="1:33">
      <c r="A58" t="s">
        <v>195</v>
      </c>
      <c r="B58">
        <v>9445</v>
      </c>
    </row>
    <row r="59" spans="1:33">
      <c r="A59" t="s">
        <v>398</v>
      </c>
      <c r="B59">
        <v>2</v>
      </c>
      <c r="C59" t="s">
        <v>348</v>
      </c>
      <c r="D59" t="s">
        <v>348</v>
      </c>
      <c r="E59" s="8" t="s">
        <v>348</v>
      </c>
      <c r="F59" s="8" t="s">
        <v>348</v>
      </c>
      <c r="G59" s="8" t="s">
        <v>348</v>
      </c>
      <c r="H59" s="8" t="s">
        <v>348</v>
      </c>
      <c r="I59" s="8" t="s">
        <v>348</v>
      </c>
      <c r="J59" s="8" t="s">
        <v>348</v>
      </c>
      <c r="K59" s="8" t="s">
        <v>348</v>
      </c>
      <c r="L59" s="8" t="s">
        <v>348</v>
      </c>
      <c r="M59" s="8" t="s">
        <v>348</v>
      </c>
      <c r="N59" s="8" t="s">
        <v>348</v>
      </c>
      <c r="O59" s="8" t="s">
        <v>348</v>
      </c>
      <c r="P59" s="8" t="s">
        <v>348</v>
      </c>
      <c r="Q59" s="8" t="s">
        <v>348</v>
      </c>
      <c r="R59" s="8" t="s">
        <v>348</v>
      </c>
      <c r="S59" s="8" t="s">
        <v>348</v>
      </c>
      <c r="T59" s="8" t="s">
        <v>348</v>
      </c>
      <c r="U59" s="8" t="s">
        <v>348</v>
      </c>
      <c r="V59" s="8" t="s">
        <v>348</v>
      </c>
      <c r="W59" s="8" t="s">
        <v>348</v>
      </c>
      <c r="X59" s="8" t="s">
        <v>348</v>
      </c>
      <c r="Y59" s="8" t="s">
        <v>348</v>
      </c>
      <c r="Z59" s="8" t="s">
        <v>348</v>
      </c>
      <c r="AA59" s="8" t="s">
        <v>348</v>
      </c>
      <c r="AB59" s="8" t="s">
        <v>348</v>
      </c>
      <c r="AC59" s="8" t="s">
        <v>348</v>
      </c>
      <c r="AD59" s="8" t="s">
        <v>348</v>
      </c>
      <c r="AE59" s="8" t="s">
        <v>348</v>
      </c>
      <c r="AF59" s="8" t="s">
        <v>348</v>
      </c>
      <c r="AG59" s="8" t="s">
        <v>348</v>
      </c>
    </row>
    <row r="60" spans="1:33">
      <c r="A60" t="s">
        <v>399</v>
      </c>
      <c r="B60">
        <v>13153</v>
      </c>
      <c r="C60" t="s">
        <v>348</v>
      </c>
      <c r="D60" t="s">
        <v>348</v>
      </c>
      <c r="E60" s="8" t="s">
        <v>348</v>
      </c>
      <c r="F60" s="8" t="s">
        <v>348</v>
      </c>
      <c r="G60" s="8" t="s">
        <v>348</v>
      </c>
      <c r="H60" s="8" t="s">
        <v>348</v>
      </c>
      <c r="I60" s="8" t="s">
        <v>348</v>
      </c>
      <c r="J60" s="8" t="s">
        <v>348</v>
      </c>
      <c r="K60" s="8" t="s">
        <v>348</v>
      </c>
      <c r="L60" s="8" t="s">
        <v>348</v>
      </c>
      <c r="M60" s="8" t="s">
        <v>348</v>
      </c>
      <c r="N60" s="8" t="s">
        <v>348</v>
      </c>
      <c r="O60" s="8" t="s">
        <v>348</v>
      </c>
      <c r="P60" s="8" t="s">
        <v>348</v>
      </c>
      <c r="Q60" s="8" t="s">
        <v>348</v>
      </c>
      <c r="R60" s="8" t="s">
        <v>348</v>
      </c>
      <c r="S60" s="8" t="s">
        <v>348</v>
      </c>
      <c r="T60" s="8" t="s">
        <v>348</v>
      </c>
      <c r="U60" s="8" t="s">
        <v>348</v>
      </c>
      <c r="V60" s="8" t="s">
        <v>348</v>
      </c>
      <c r="W60" s="8" t="s">
        <v>348</v>
      </c>
      <c r="X60" s="8" t="s">
        <v>348</v>
      </c>
      <c r="Y60" s="8" t="s">
        <v>348</v>
      </c>
      <c r="Z60" s="8" t="s">
        <v>348</v>
      </c>
      <c r="AA60" s="8" t="s">
        <v>348</v>
      </c>
      <c r="AB60" s="8" t="s">
        <v>348</v>
      </c>
      <c r="AC60" s="8" t="s">
        <v>348</v>
      </c>
      <c r="AD60" s="8" t="s">
        <v>348</v>
      </c>
      <c r="AE60" s="8" t="s">
        <v>348</v>
      </c>
      <c r="AF60" s="8" t="s">
        <v>348</v>
      </c>
      <c r="AG60" s="8" t="s">
        <v>348</v>
      </c>
    </row>
    <row r="61" spans="1:33">
      <c r="A61" t="s">
        <v>400</v>
      </c>
      <c r="B61">
        <v>11000</v>
      </c>
      <c r="C61" t="s">
        <v>401</v>
      </c>
      <c r="D61">
        <v>4199906</v>
      </c>
      <c r="E61" s="8">
        <v>3.4301142739525687</v>
      </c>
      <c r="F61" s="8">
        <v>3.4721250000000001</v>
      </c>
      <c r="G61" s="8">
        <v>3.4301142739525687</v>
      </c>
      <c r="H61" s="8">
        <v>3.4301142739525687</v>
      </c>
      <c r="I61" s="8">
        <v>1.8774000000000002</v>
      </c>
      <c r="J61" s="8">
        <v>3.4301142739525687</v>
      </c>
      <c r="K61" s="8">
        <v>5.6511000000000005</v>
      </c>
      <c r="L61" s="8">
        <v>3.4301142739525687</v>
      </c>
      <c r="M61" s="8">
        <v>3.4301142739525687</v>
      </c>
      <c r="N61" s="8">
        <v>3.4301142739525687</v>
      </c>
      <c r="O61" s="8">
        <v>4.5829000000000004</v>
      </c>
      <c r="P61" s="8">
        <v>2.0634485600000003</v>
      </c>
      <c r="Q61" s="8">
        <v>4.958680363636363</v>
      </c>
      <c r="R61" s="8">
        <v>3.4301142739525687</v>
      </c>
      <c r="S61" s="8">
        <v>3.9566000000000003</v>
      </c>
      <c r="T61" s="8">
        <v>2.9666345199999995</v>
      </c>
      <c r="U61" s="8">
        <v>3.731693652173913</v>
      </c>
      <c r="V61" s="8">
        <v>4.6318999999999999</v>
      </c>
      <c r="W61" s="8">
        <v>3.4301142739525687</v>
      </c>
      <c r="X61" s="8">
        <v>3.2227999999999999</v>
      </c>
      <c r="Y61" s="8">
        <v>3.4301142739525687</v>
      </c>
      <c r="Z61" s="8">
        <v>3.4301142739525687</v>
      </c>
      <c r="AA61" s="8">
        <v>2.3040000000000003</v>
      </c>
      <c r="AB61" s="8">
        <v>3.5962999999999998</v>
      </c>
      <c r="AC61" s="8">
        <v>3.4301142739525687</v>
      </c>
      <c r="AD61" s="8">
        <v>7.4327999999999994</v>
      </c>
      <c r="AE61" s="8">
        <v>3.4301142739525687</v>
      </c>
      <c r="AF61" s="8">
        <v>3.4301142739525687</v>
      </c>
      <c r="AG61" s="8">
        <v>1.1281999999999999</v>
      </c>
    </row>
    <row r="62" spans="1:33">
      <c r="A62" t="s">
        <v>402</v>
      </c>
      <c r="B62">
        <v>11074</v>
      </c>
      <c r="C62" t="s">
        <v>348</v>
      </c>
      <c r="D62" t="s">
        <v>348</v>
      </c>
      <c r="E62" s="8" t="s">
        <v>348</v>
      </c>
      <c r="F62" s="8" t="s">
        <v>348</v>
      </c>
      <c r="G62" s="8" t="s">
        <v>348</v>
      </c>
      <c r="H62" s="8" t="s">
        <v>348</v>
      </c>
      <c r="I62" s="8" t="s">
        <v>348</v>
      </c>
      <c r="J62" s="8" t="s">
        <v>348</v>
      </c>
      <c r="K62" s="8" t="s">
        <v>348</v>
      </c>
      <c r="L62" s="8" t="s">
        <v>348</v>
      </c>
      <c r="M62" s="8" t="s">
        <v>348</v>
      </c>
      <c r="N62" s="8" t="s">
        <v>348</v>
      </c>
      <c r="O62" s="8" t="s">
        <v>348</v>
      </c>
      <c r="P62" s="8" t="s">
        <v>348</v>
      </c>
      <c r="Q62" s="8" t="s">
        <v>348</v>
      </c>
      <c r="R62" s="8" t="s">
        <v>348</v>
      </c>
      <c r="S62" s="8" t="s">
        <v>348</v>
      </c>
      <c r="T62" s="8" t="s">
        <v>348</v>
      </c>
      <c r="U62" s="8" t="s">
        <v>348</v>
      </c>
      <c r="V62" s="8" t="s">
        <v>348</v>
      </c>
      <c r="W62" s="8" t="s">
        <v>348</v>
      </c>
      <c r="X62" s="8" t="s">
        <v>348</v>
      </c>
      <c r="Y62" s="8" t="s">
        <v>348</v>
      </c>
      <c r="Z62" s="8" t="s">
        <v>348</v>
      </c>
      <c r="AA62" s="8" t="s">
        <v>348</v>
      </c>
      <c r="AB62" s="8" t="s">
        <v>348</v>
      </c>
      <c r="AC62" s="8" t="s">
        <v>348</v>
      </c>
      <c r="AD62" s="8" t="s">
        <v>348</v>
      </c>
      <c r="AE62" s="8" t="s">
        <v>348</v>
      </c>
      <c r="AF62" s="8" t="s">
        <v>348</v>
      </c>
      <c r="AG62" s="8" t="s">
        <v>348</v>
      </c>
    </row>
    <row r="63" spans="1:33">
      <c r="A63" t="s">
        <v>403</v>
      </c>
      <c r="B63">
        <v>13040</v>
      </c>
      <c r="C63" t="s">
        <v>348</v>
      </c>
      <c r="D63" t="s">
        <v>348</v>
      </c>
      <c r="E63" s="8" t="s">
        <v>348</v>
      </c>
      <c r="F63" s="8" t="s">
        <v>348</v>
      </c>
      <c r="G63" s="8" t="s">
        <v>348</v>
      </c>
      <c r="H63" s="8" t="s">
        <v>348</v>
      </c>
      <c r="I63" s="8" t="s">
        <v>348</v>
      </c>
      <c r="J63" s="8" t="s">
        <v>348</v>
      </c>
      <c r="K63" s="8" t="s">
        <v>348</v>
      </c>
      <c r="L63" s="8" t="s">
        <v>348</v>
      </c>
      <c r="M63" s="8" t="s">
        <v>348</v>
      </c>
      <c r="N63" s="8" t="s">
        <v>348</v>
      </c>
      <c r="O63" s="8" t="s">
        <v>348</v>
      </c>
      <c r="P63" s="8" t="s">
        <v>348</v>
      </c>
      <c r="Q63" s="8" t="s">
        <v>348</v>
      </c>
      <c r="R63" s="8" t="s">
        <v>348</v>
      </c>
      <c r="S63" s="8" t="s">
        <v>348</v>
      </c>
      <c r="T63" s="8" t="s">
        <v>348</v>
      </c>
      <c r="U63" s="8" t="s">
        <v>348</v>
      </c>
      <c r="V63" s="8" t="s">
        <v>348</v>
      </c>
      <c r="W63" s="8" t="s">
        <v>348</v>
      </c>
      <c r="X63" s="8" t="s">
        <v>348</v>
      </c>
      <c r="Y63" s="8" t="s">
        <v>348</v>
      </c>
      <c r="Z63" s="8" t="s">
        <v>348</v>
      </c>
      <c r="AA63" s="8" t="s">
        <v>348</v>
      </c>
      <c r="AB63" s="8" t="s">
        <v>348</v>
      </c>
      <c r="AC63" s="8" t="s">
        <v>348</v>
      </c>
      <c r="AD63" s="8" t="s">
        <v>348</v>
      </c>
      <c r="AE63" s="8" t="s">
        <v>348</v>
      </c>
      <c r="AF63" s="8" t="s">
        <v>348</v>
      </c>
      <c r="AG63" s="8" t="s">
        <v>348</v>
      </c>
    </row>
    <row r="64" spans="1:33">
      <c r="A64" t="s">
        <v>404</v>
      </c>
      <c r="B64">
        <v>20061</v>
      </c>
      <c r="C64" t="s">
        <v>348</v>
      </c>
      <c r="D64">
        <v>4197000</v>
      </c>
      <c r="E64" s="8" t="s">
        <v>348</v>
      </c>
      <c r="F64" s="8">
        <v>1.6504666666666665</v>
      </c>
      <c r="G64" s="8">
        <v>1.6504666666666665</v>
      </c>
      <c r="H64" s="8">
        <v>1.6504666666666665</v>
      </c>
      <c r="I64" s="8">
        <v>0.21859999999999999</v>
      </c>
      <c r="J64" s="8">
        <v>2.2887</v>
      </c>
      <c r="K64" s="8">
        <v>1.6504666666666665</v>
      </c>
      <c r="L64" s="8">
        <v>1.4721000000000002</v>
      </c>
      <c r="M64" s="8">
        <v>1.6504666666666665</v>
      </c>
      <c r="N64" s="8">
        <v>1.6504666666666665</v>
      </c>
      <c r="O64" s="8">
        <v>2.1284999999999998</v>
      </c>
      <c r="P64" s="8">
        <v>1.6504666666666665</v>
      </c>
      <c r="Q64" s="8">
        <v>1.6504666666666665</v>
      </c>
      <c r="R64" s="8">
        <v>1.6504666666666665</v>
      </c>
      <c r="S64" s="8">
        <v>2.4043999999999999</v>
      </c>
      <c r="T64" s="8">
        <v>0.89329999999999998</v>
      </c>
      <c r="U64" s="8">
        <v>1.6504666666666665</v>
      </c>
      <c r="V64" s="8">
        <v>1.6504666666666665</v>
      </c>
      <c r="W64" s="8">
        <v>1.6504666666666665</v>
      </c>
      <c r="X64" s="8">
        <v>1.6504666666666665</v>
      </c>
      <c r="Y64" s="8">
        <v>1.6504666666666665</v>
      </c>
      <c r="Z64" s="8">
        <v>1.6504666666666665</v>
      </c>
      <c r="AA64" s="8">
        <v>2.2454000000000001</v>
      </c>
      <c r="AB64" s="8">
        <v>2.2075</v>
      </c>
      <c r="AC64" s="8">
        <v>1.6504666666666665</v>
      </c>
      <c r="AD64" s="8">
        <v>1.6504666666666665</v>
      </c>
      <c r="AE64" s="8">
        <v>1.6504666666666665</v>
      </c>
      <c r="AF64" s="8">
        <v>1.6504666666666665</v>
      </c>
      <c r="AG64" s="8">
        <v>0.99569999999999992</v>
      </c>
    </row>
    <row r="65" spans="1:33">
      <c r="A65" t="s">
        <v>405</v>
      </c>
      <c r="B65">
        <v>20069</v>
      </c>
      <c r="C65" t="s">
        <v>348</v>
      </c>
      <c r="D65">
        <v>4191300</v>
      </c>
      <c r="E65" s="8" t="s">
        <v>348</v>
      </c>
      <c r="F65" s="8">
        <v>0.73585999999999996</v>
      </c>
      <c r="G65" s="8">
        <v>0.73585999999999996</v>
      </c>
      <c r="H65" s="8">
        <v>0.77610000000000001</v>
      </c>
      <c r="I65" s="8">
        <v>0.73585999999999996</v>
      </c>
      <c r="J65" s="8">
        <v>0.73585999999999996</v>
      </c>
      <c r="K65" s="8">
        <v>0.82569999999999988</v>
      </c>
      <c r="L65" s="8">
        <v>0.59889999999999999</v>
      </c>
      <c r="M65" s="8">
        <v>0.73585999999999996</v>
      </c>
      <c r="N65" s="8">
        <v>0.73585999999999996</v>
      </c>
      <c r="O65" s="8">
        <v>0.73585999999999996</v>
      </c>
      <c r="P65" s="8">
        <v>0.73585999999999996</v>
      </c>
      <c r="Q65" s="8">
        <v>0.73585999999999996</v>
      </c>
      <c r="R65" s="8">
        <v>1.3788999999999998</v>
      </c>
      <c r="S65" s="8">
        <v>0.64</v>
      </c>
      <c r="T65" s="8">
        <v>0.5454</v>
      </c>
      <c r="U65" s="8">
        <v>0.73585999999999996</v>
      </c>
      <c r="V65" s="8">
        <v>0.73585999999999996</v>
      </c>
      <c r="W65" s="8">
        <v>0.73585999999999996</v>
      </c>
      <c r="X65" s="8">
        <v>0.73585999999999996</v>
      </c>
      <c r="Y65" s="8">
        <v>0.73585999999999996</v>
      </c>
      <c r="Z65" s="8">
        <v>0.73585999999999996</v>
      </c>
      <c r="AA65" s="8">
        <v>0.51570000000000005</v>
      </c>
      <c r="AB65" s="8">
        <v>0.73585999999999996</v>
      </c>
      <c r="AC65" s="8">
        <v>0.73585999999999996</v>
      </c>
      <c r="AD65" s="8">
        <v>0.65810000000000002</v>
      </c>
      <c r="AE65" s="8">
        <v>0.82480000000000009</v>
      </c>
      <c r="AF65" s="8">
        <v>0.59499999999999997</v>
      </c>
      <c r="AG65" s="8">
        <v>0.73585999999999996</v>
      </c>
    </row>
    <row r="66" spans="1:33">
      <c r="A66" t="s">
        <v>248</v>
      </c>
      <c r="B66">
        <v>20072</v>
      </c>
      <c r="C66" t="s">
        <v>348</v>
      </c>
      <c r="D66">
        <v>4199000</v>
      </c>
      <c r="E66" s="8" t="s">
        <v>348</v>
      </c>
      <c r="F66" s="8">
        <v>1.8711583333333335</v>
      </c>
      <c r="G66" s="8">
        <v>1.8711583333333335</v>
      </c>
      <c r="H66" s="8">
        <v>1.8711583333333335</v>
      </c>
      <c r="I66" s="8">
        <v>0.34429999999999999</v>
      </c>
      <c r="J66" s="8">
        <v>2.1621000000000001</v>
      </c>
      <c r="K66" s="8">
        <v>1.8711583333333335</v>
      </c>
      <c r="L66" s="8">
        <v>1.2706999999999999</v>
      </c>
      <c r="M66" s="8">
        <v>1.8711583333333335</v>
      </c>
      <c r="N66" s="8">
        <v>1.8711583333333335</v>
      </c>
      <c r="O66" s="8">
        <v>1.6424000000000001</v>
      </c>
      <c r="P66" s="8">
        <v>2.8635000000000002</v>
      </c>
      <c r="Q66" s="8">
        <v>1.8711583333333335</v>
      </c>
      <c r="R66" s="8">
        <v>1.8711583333333335</v>
      </c>
      <c r="S66" s="8">
        <v>0.3054</v>
      </c>
      <c r="T66" s="8">
        <v>1.6063000000000001</v>
      </c>
      <c r="U66" s="8">
        <v>1.8711583333333335</v>
      </c>
      <c r="V66" s="8">
        <v>1.8711583333333335</v>
      </c>
      <c r="W66" s="8">
        <v>1.8711583333333335</v>
      </c>
      <c r="X66" s="8">
        <v>3.3443000000000001</v>
      </c>
      <c r="Y66" s="8">
        <v>1.8711583333333335</v>
      </c>
      <c r="Z66" s="8">
        <v>1.8711583333333335</v>
      </c>
      <c r="AA66" s="8">
        <v>4.4269999999999996</v>
      </c>
      <c r="AB66" s="8">
        <v>2.3086000000000002</v>
      </c>
      <c r="AC66" s="8">
        <v>0.22829999999999998</v>
      </c>
      <c r="AD66" s="8">
        <v>1.8711583333333335</v>
      </c>
      <c r="AE66" s="8">
        <v>1.8711583333333335</v>
      </c>
      <c r="AF66" s="8">
        <v>1.8711583333333335</v>
      </c>
      <c r="AG66" s="8">
        <v>1.9509999999999998</v>
      </c>
    </row>
    <row r="67" spans="1:33">
      <c r="A67" t="s">
        <v>406</v>
      </c>
      <c r="B67">
        <v>20085</v>
      </c>
      <c r="C67" t="s">
        <v>362</v>
      </c>
      <c r="D67" t="s">
        <v>348</v>
      </c>
      <c r="E67" s="8">
        <v>1.0377662291666667</v>
      </c>
      <c r="F67" s="8" t="s">
        <v>348</v>
      </c>
      <c r="G67" s="8">
        <v>1.0377662291666667</v>
      </c>
      <c r="H67" s="8">
        <v>1.0377662291666667</v>
      </c>
      <c r="I67" s="8">
        <v>0.8283060000000001</v>
      </c>
      <c r="J67" s="8">
        <v>1.0377662291666667</v>
      </c>
      <c r="K67" s="8">
        <v>1.0377662291666667</v>
      </c>
      <c r="L67" s="8">
        <v>1.0377662291666667</v>
      </c>
      <c r="M67" s="8">
        <v>1.0377662291666667</v>
      </c>
      <c r="N67" s="8">
        <v>1.0377662291666667</v>
      </c>
      <c r="O67" s="8">
        <v>1.0377662291666667</v>
      </c>
      <c r="P67" s="8">
        <v>1.0377662291666667</v>
      </c>
      <c r="Q67" s="8">
        <v>1.0377662291666667</v>
      </c>
      <c r="R67" s="8">
        <v>1.0377662291666667</v>
      </c>
      <c r="S67" s="8">
        <v>1.0377662291666667</v>
      </c>
      <c r="T67" s="8">
        <v>1.0377662291666667</v>
      </c>
      <c r="U67" s="8">
        <v>1.0377662291666667</v>
      </c>
      <c r="V67" s="8">
        <v>1.0377662291666667</v>
      </c>
      <c r="W67" s="8">
        <v>1.0377662291666667</v>
      </c>
      <c r="X67" s="8">
        <v>1.0377662291666667</v>
      </c>
      <c r="Y67" s="8">
        <v>1.0377662291666667</v>
      </c>
      <c r="Z67" s="8">
        <v>1.0377662291666667</v>
      </c>
      <c r="AA67" s="8">
        <v>1.2472264583333332</v>
      </c>
      <c r="AB67" s="8">
        <v>1.0377662291666667</v>
      </c>
      <c r="AC67" s="8">
        <v>1.0377662291666667</v>
      </c>
      <c r="AD67" s="8">
        <v>1.0377662291666667</v>
      </c>
      <c r="AE67" s="8">
        <v>1.0377662291666667</v>
      </c>
      <c r="AF67" s="8">
        <v>1.0377662291666667</v>
      </c>
      <c r="AG67" s="8">
        <v>1.0377662291666667</v>
      </c>
    </row>
    <row r="68" spans="1:33">
      <c r="A68" t="s">
        <v>407</v>
      </c>
      <c r="B68">
        <v>15004</v>
      </c>
      <c r="C68" t="s">
        <v>348</v>
      </c>
      <c r="D68">
        <v>6194120</v>
      </c>
      <c r="E68" s="8" t="s">
        <v>348</v>
      </c>
      <c r="F68" s="8">
        <v>3.0721833333333333</v>
      </c>
      <c r="G68" s="8">
        <v>3.0721833333333333</v>
      </c>
      <c r="H68" s="8">
        <v>3.0721833333333333</v>
      </c>
      <c r="I68" s="8">
        <v>3.0721833333333333</v>
      </c>
      <c r="J68" s="8">
        <v>4.7177999999999995</v>
      </c>
      <c r="K68" s="8">
        <v>3.0721833333333333</v>
      </c>
      <c r="L68" s="8">
        <v>3.0721833333333333</v>
      </c>
      <c r="M68" s="8">
        <v>3.0721833333333333</v>
      </c>
      <c r="N68" s="8">
        <v>3.0721833333333333</v>
      </c>
      <c r="O68" s="8">
        <v>3.3243999999999998</v>
      </c>
      <c r="P68" s="8">
        <v>2.3706</v>
      </c>
      <c r="Q68" s="8">
        <v>3.0721833333333333</v>
      </c>
      <c r="R68" s="8">
        <v>3.0721833333333333</v>
      </c>
      <c r="S68" s="8">
        <v>2.2559999999999998</v>
      </c>
      <c r="T68" s="8">
        <v>3.0721833333333333</v>
      </c>
      <c r="U68" s="8">
        <v>3.7643</v>
      </c>
      <c r="V68" s="8">
        <v>3.0721833333333333</v>
      </c>
      <c r="W68" s="8">
        <v>3.0721833333333333</v>
      </c>
      <c r="X68" s="8">
        <v>3.0721833333333333</v>
      </c>
      <c r="Y68" s="8">
        <v>3.0721833333333333</v>
      </c>
      <c r="Z68" s="8">
        <v>3.0721833333333333</v>
      </c>
      <c r="AA68" s="8">
        <v>2</v>
      </c>
      <c r="AB68" s="8">
        <v>3.0721833333333333</v>
      </c>
      <c r="AC68" s="8">
        <v>3.0721833333333333</v>
      </c>
      <c r="AD68" s="8">
        <v>3.0721833333333333</v>
      </c>
      <c r="AE68" s="8">
        <v>3.0721833333333333</v>
      </c>
      <c r="AF68" s="8">
        <v>3.0721833333333333</v>
      </c>
      <c r="AG68" s="8">
        <v>3.0721833333333333</v>
      </c>
    </row>
    <row r="69" spans="1:33">
      <c r="A69" t="s">
        <v>199</v>
      </c>
      <c r="B69">
        <v>19430</v>
      </c>
    </row>
    <row r="70" spans="1:33">
      <c r="A70" t="s">
        <v>408</v>
      </c>
      <c r="B70">
        <v>31008</v>
      </c>
      <c r="C70" t="s">
        <v>348</v>
      </c>
      <c r="D70">
        <v>12920000</v>
      </c>
      <c r="E70" s="8" t="s">
        <v>348</v>
      </c>
      <c r="F70" s="8">
        <v>6.1111599999999999</v>
      </c>
      <c r="G70" s="8">
        <v>12</v>
      </c>
      <c r="H70" s="8">
        <v>6.1111599999999999</v>
      </c>
      <c r="I70" s="8">
        <v>3.6754000000000002</v>
      </c>
      <c r="J70" s="8">
        <v>6.7576000000000001</v>
      </c>
      <c r="K70" s="8">
        <v>6.1111599999999999</v>
      </c>
      <c r="L70" s="8">
        <v>13.728</v>
      </c>
      <c r="M70" s="8">
        <v>6.1111599999999999</v>
      </c>
      <c r="N70" s="8">
        <v>6.1111599999999999</v>
      </c>
      <c r="O70" s="8">
        <v>6.3760000000000003</v>
      </c>
      <c r="P70" s="8">
        <v>4.2011000000000003</v>
      </c>
      <c r="Q70" s="8">
        <v>6.1111599999999999</v>
      </c>
      <c r="R70" s="8">
        <v>6.1111599999999999</v>
      </c>
      <c r="S70" s="8">
        <v>4.2561999999999998</v>
      </c>
      <c r="T70" s="8">
        <v>2.4285000000000001</v>
      </c>
      <c r="U70" s="8">
        <v>6.1111599999999999</v>
      </c>
      <c r="V70" s="8">
        <v>2.5305</v>
      </c>
      <c r="W70" s="8">
        <v>14</v>
      </c>
      <c r="X70" s="8">
        <v>3.6570999999999998</v>
      </c>
      <c r="Y70" s="8">
        <v>6.1111599999999999</v>
      </c>
      <c r="Z70" s="8">
        <v>3.1088</v>
      </c>
      <c r="AA70" s="8">
        <v>3.6907999999999999</v>
      </c>
      <c r="AB70" s="8">
        <v>4.7244000000000002</v>
      </c>
      <c r="AC70" s="8">
        <v>6.1111599999999999</v>
      </c>
      <c r="AD70" s="8">
        <v>6.5329999999999995</v>
      </c>
      <c r="AE70" s="8">
        <v>6.1111599999999999</v>
      </c>
      <c r="AF70" s="8">
        <v>6.1111599999999999</v>
      </c>
      <c r="AG70" s="8">
        <v>6.1111599999999999</v>
      </c>
    </row>
    <row r="71" spans="1:33">
      <c r="A71" t="s">
        <v>409</v>
      </c>
      <c r="B71">
        <v>21516</v>
      </c>
      <c r="C71" t="s">
        <v>348</v>
      </c>
      <c r="D71">
        <v>11410000</v>
      </c>
      <c r="E71" s="8" t="s">
        <v>348</v>
      </c>
      <c r="F71" s="8">
        <v>1.6954647058823529</v>
      </c>
      <c r="G71" s="8">
        <v>0.7</v>
      </c>
      <c r="H71" s="8">
        <v>1.6954647058823529</v>
      </c>
      <c r="I71" s="8">
        <v>1.3133000000000001</v>
      </c>
      <c r="J71" s="8">
        <v>3.3866000000000001</v>
      </c>
      <c r="K71" s="8">
        <v>1.6954647058823529</v>
      </c>
      <c r="L71" s="8">
        <v>1.696</v>
      </c>
      <c r="M71" s="8">
        <v>0.9534999999999999</v>
      </c>
      <c r="N71" s="8">
        <v>1.6954647058823529</v>
      </c>
      <c r="O71" s="8">
        <v>3.2620999999999998</v>
      </c>
      <c r="P71" s="8">
        <v>0.66209999999999991</v>
      </c>
      <c r="Q71" s="8">
        <v>1.6954647058823529</v>
      </c>
      <c r="R71" s="8">
        <v>1.6954647058823529</v>
      </c>
      <c r="S71" s="8">
        <v>1.3688</v>
      </c>
      <c r="T71" s="8">
        <v>1.2492000000000001</v>
      </c>
      <c r="U71" s="8">
        <v>1.6954647058823529</v>
      </c>
      <c r="V71" s="8">
        <v>2.3165</v>
      </c>
      <c r="W71" s="8">
        <v>1.6954647058823529</v>
      </c>
      <c r="X71" s="8">
        <v>2.3221000000000003</v>
      </c>
      <c r="Y71" s="8">
        <v>2.3250000000000002</v>
      </c>
      <c r="Z71" s="8">
        <v>2.1875999999999998</v>
      </c>
      <c r="AA71" s="8">
        <v>0.67130000000000001</v>
      </c>
      <c r="AB71" s="8">
        <v>1.9953000000000001</v>
      </c>
      <c r="AC71" s="8">
        <v>1.6954647058823529</v>
      </c>
      <c r="AD71" s="8">
        <v>1.2394000000000001</v>
      </c>
      <c r="AE71" s="8">
        <v>1.1740999999999999</v>
      </c>
      <c r="AF71" s="8">
        <v>1.6954647058823529</v>
      </c>
      <c r="AG71" s="8">
        <v>1.6954647058823529</v>
      </c>
    </row>
    <row r="72" spans="1:33">
      <c r="A72" t="s">
        <v>410</v>
      </c>
      <c r="B72">
        <v>20039</v>
      </c>
      <c r="C72" t="s">
        <v>411</v>
      </c>
      <c r="D72" t="s">
        <v>348</v>
      </c>
      <c r="E72" s="8">
        <v>1.1718576547368422</v>
      </c>
      <c r="F72" s="8" t="s">
        <v>348</v>
      </c>
      <c r="G72" s="8">
        <v>1.1718576547368422</v>
      </c>
      <c r="H72" s="8">
        <v>1.1718576547368422</v>
      </c>
      <c r="I72" s="8">
        <v>1.1718576547368422</v>
      </c>
      <c r="J72" s="8">
        <v>1.1718576547368422</v>
      </c>
      <c r="K72" s="8">
        <v>1.1718576547368422</v>
      </c>
      <c r="L72" s="8">
        <v>1.1718576547368422</v>
      </c>
      <c r="M72" s="8">
        <v>1.1718576547368422</v>
      </c>
      <c r="N72" s="8">
        <v>1.1718576547368422</v>
      </c>
      <c r="O72" s="8">
        <v>1.1718576547368422</v>
      </c>
      <c r="P72" s="8">
        <v>1.2434435200000002</v>
      </c>
      <c r="Q72" s="8">
        <v>1.1002717894736842</v>
      </c>
      <c r="R72" s="8">
        <v>1.1718576547368422</v>
      </c>
      <c r="S72" s="8">
        <v>1.1718576547368422</v>
      </c>
      <c r="T72" s="8">
        <v>1.1718576547368422</v>
      </c>
      <c r="U72" s="8">
        <v>1.1718576547368422</v>
      </c>
      <c r="V72" s="8">
        <v>1.1718576547368422</v>
      </c>
      <c r="W72" s="8">
        <v>1.1718576547368422</v>
      </c>
      <c r="X72" s="8">
        <v>1.1718576547368422</v>
      </c>
      <c r="Y72" s="8">
        <v>1.1718576547368422</v>
      </c>
      <c r="Z72" s="8">
        <v>1.1718576547368422</v>
      </c>
      <c r="AA72" s="8">
        <v>1.1718576547368422</v>
      </c>
      <c r="AB72" s="8">
        <v>1.1718576547368422</v>
      </c>
      <c r="AC72" s="8">
        <v>1.1718576547368422</v>
      </c>
      <c r="AD72" s="8">
        <v>1.1718576547368422</v>
      </c>
      <c r="AE72" s="8">
        <v>1.1718576547368422</v>
      </c>
      <c r="AF72" s="8">
        <v>1.1718576547368422</v>
      </c>
      <c r="AG72" s="8">
        <v>1.1718576547368422</v>
      </c>
    </row>
    <row r="73" spans="1:33">
      <c r="A73" t="s">
        <v>212</v>
      </c>
      <c r="B73">
        <v>13067</v>
      </c>
      <c r="C73" t="s">
        <v>412</v>
      </c>
      <c r="D73">
        <v>6230000</v>
      </c>
      <c r="E73" s="8">
        <v>0.9790539545454543</v>
      </c>
      <c r="F73" s="8">
        <v>0.80925714285714279</v>
      </c>
      <c r="G73" s="8">
        <v>0.9790539545454543</v>
      </c>
      <c r="H73" s="8">
        <v>0.9790539545454543</v>
      </c>
      <c r="I73" s="8">
        <v>0.9790539545454543</v>
      </c>
      <c r="J73" s="8">
        <v>0.44079999999999997</v>
      </c>
      <c r="K73" s="8">
        <v>0.9790539545454543</v>
      </c>
      <c r="L73" s="8">
        <v>0.9790539545454543</v>
      </c>
      <c r="M73" s="8">
        <v>0.9790539545454543</v>
      </c>
      <c r="N73" s="8">
        <v>0.9790539545454543</v>
      </c>
      <c r="O73" s="8">
        <v>0.72986286363636355</v>
      </c>
      <c r="P73" s="8">
        <v>1.0846820799999997</v>
      </c>
      <c r="Q73" s="8">
        <v>0.9790539545454543</v>
      </c>
      <c r="R73" s="8">
        <v>0.9790539545454543</v>
      </c>
      <c r="S73" s="8">
        <v>0.93540000000000001</v>
      </c>
      <c r="T73" s="8">
        <v>0.9790539545454543</v>
      </c>
      <c r="U73" s="8">
        <v>1.12261692</v>
      </c>
      <c r="V73" s="8">
        <v>0.9790539545454543</v>
      </c>
      <c r="W73" s="8">
        <v>0.9790539545454543</v>
      </c>
      <c r="X73" s="8">
        <v>0.9790539545454543</v>
      </c>
      <c r="Y73" s="8">
        <v>0.9790539545454543</v>
      </c>
      <c r="Z73" s="8">
        <v>0.9790539545454543</v>
      </c>
      <c r="AA73" s="8">
        <v>0.86230000000000007</v>
      </c>
      <c r="AB73" s="8">
        <v>0.9790539545454543</v>
      </c>
      <c r="AC73" s="8">
        <v>0.9790539545454543</v>
      </c>
      <c r="AD73" s="8">
        <v>0.9790539545454543</v>
      </c>
      <c r="AE73" s="8">
        <v>0.9790539545454543</v>
      </c>
      <c r="AF73" s="8">
        <v>0.9790539545454543</v>
      </c>
      <c r="AG73" s="8">
        <v>1.0985</v>
      </c>
    </row>
    <row r="74" spans="1:33">
      <c r="A74" t="s">
        <v>202</v>
      </c>
      <c r="B74">
        <v>42200</v>
      </c>
      <c r="C74" t="s">
        <v>348</v>
      </c>
      <c r="D74" t="s">
        <v>348</v>
      </c>
      <c r="E74" s="8" t="s">
        <v>348</v>
      </c>
      <c r="F74" s="8" t="s">
        <v>348</v>
      </c>
      <c r="G74" s="8" t="s">
        <v>348</v>
      </c>
      <c r="H74" s="8" t="s">
        <v>348</v>
      </c>
      <c r="I74" s="8" t="s">
        <v>348</v>
      </c>
      <c r="J74" s="8" t="s">
        <v>348</v>
      </c>
      <c r="K74" s="8" t="s">
        <v>348</v>
      </c>
      <c r="L74" s="8" t="s">
        <v>348</v>
      </c>
      <c r="M74" s="8" t="s">
        <v>348</v>
      </c>
      <c r="N74" s="8" t="s">
        <v>348</v>
      </c>
      <c r="O74" s="8" t="s">
        <v>348</v>
      </c>
      <c r="P74" s="8" t="s">
        <v>348</v>
      </c>
      <c r="Q74" s="8" t="s">
        <v>348</v>
      </c>
      <c r="R74" s="8" t="s">
        <v>348</v>
      </c>
      <c r="S74" s="8" t="s">
        <v>348</v>
      </c>
      <c r="T74" s="8" t="s">
        <v>348</v>
      </c>
      <c r="U74" s="8" t="s">
        <v>348</v>
      </c>
      <c r="V74" s="8" t="s">
        <v>348</v>
      </c>
      <c r="W74" s="8" t="s">
        <v>348</v>
      </c>
      <c r="X74" s="8" t="s">
        <v>348</v>
      </c>
      <c r="Y74" s="8" t="s">
        <v>348</v>
      </c>
      <c r="Z74" s="8" t="s">
        <v>348</v>
      </c>
      <c r="AA74" s="8" t="s">
        <v>348</v>
      </c>
      <c r="AB74" s="8" t="s">
        <v>348</v>
      </c>
      <c r="AC74" s="8" t="s">
        <v>348</v>
      </c>
      <c r="AD74" s="8" t="s">
        <v>348</v>
      </c>
      <c r="AE74" s="8" t="s">
        <v>348</v>
      </c>
      <c r="AF74" s="8" t="s">
        <v>348</v>
      </c>
      <c r="AG74" s="8" t="s">
        <v>348</v>
      </c>
    </row>
    <row r="75" spans="1:33">
      <c r="A75" t="s">
        <v>413</v>
      </c>
      <c r="B75">
        <v>9200</v>
      </c>
      <c r="C75" t="s">
        <v>348</v>
      </c>
      <c r="D75">
        <v>1500000</v>
      </c>
      <c r="E75" s="8" t="s">
        <v>348</v>
      </c>
      <c r="F75" s="8">
        <v>0.19112222222222222</v>
      </c>
      <c r="G75" s="8">
        <v>0.16309999999999999</v>
      </c>
      <c r="H75" s="8">
        <v>0.24420000000000003</v>
      </c>
      <c r="I75" s="8">
        <v>0.21579999999999999</v>
      </c>
      <c r="J75" s="8">
        <v>0.19112222222222222</v>
      </c>
      <c r="K75" s="8">
        <v>0.24539999999999998</v>
      </c>
      <c r="L75" s="8">
        <v>0.22059999999999999</v>
      </c>
      <c r="M75" s="8">
        <v>0.19112222222222222</v>
      </c>
      <c r="N75" s="8">
        <v>0.19112222222222222</v>
      </c>
      <c r="O75" s="8">
        <v>0.29380000000000001</v>
      </c>
      <c r="P75" s="8">
        <v>0.254</v>
      </c>
      <c r="Q75" s="8">
        <v>0.19112222222222222</v>
      </c>
      <c r="R75" s="8">
        <v>0.19112222222222222</v>
      </c>
      <c r="S75" s="8">
        <v>0.16149999999999998</v>
      </c>
      <c r="T75" s="8">
        <v>0.19010000000000002</v>
      </c>
      <c r="U75" s="8">
        <v>0.27339999999999998</v>
      </c>
      <c r="V75" s="8">
        <v>0.20350000000000001</v>
      </c>
      <c r="W75" s="8">
        <v>0.19112222222222222</v>
      </c>
      <c r="X75" s="8">
        <v>0.19112222222222222</v>
      </c>
      <c r="Y75" s="8">
        <v>0.19112222222222222</v>
      </c>
      <c r="Z75" s="8">
        <v>0.16639999999999999</v>
      </c>
      <c r="AA75" s="8">
        <v>0.2351</v>
      </c>
      <c r="AB75" s="8">
        <v>0.23050000000000001</v>
      </c>
      <c r="AC75" s="8">
        <v>0.19112222222222222</v>
      </c>
      <c r="AD75" s="8">
        <v>0.1512</v>
      </c>
      <c r="AE75" s="8">
        <v>0.19159999999999999</v>
      </c>
      <c r="AF75" s="8">
        <v>0.19112222222222222</v>
      </c>
      <c r="AG75" s="8">
        <v>0.19112222222222222</v>
      </c>
    </row>
    <row r="76" spans="1:33">
      <c r="A76" t="s">
        <v>414</v>
      </c>
      <c r="B76">
        <v>13025</v>
      </c>
      <c r="C76" t="s">
        <v>348</v>
      </c>
      <c r="D76" t="s">
        <v>348</v>
      </c>
      <c r="E76" s="8" t="s">
        <v>348</v>
      </c>
      <c r="F76" s="8" t="s">
        <v>348</v>
      </c>
      <c r="G76" s="8" t="s">
        <v>348</v>
      </c>
      <c r="H76" s="8" t="s">
        <v>348</v>
      </c>
      <c r="I76" s="8" t="s">
        <v>348</v>
      </c>
      <c r="J76" s="8" t="s">
        <v>348</v>
      </c>
      <c r="K76" s="8" t="s">
        <v>348</v>
      </c>
      <c r="L76" s="8" t="s">
        <v>348</v>
      </c>
      <c r="M76" s="8" t="s">
        <v>348</v>
      </c>
      <c r="N76" s="8" t="s">
        <v>348</v>
      </c>
      <c r="O76" s="8" t="s">
        <v>348</v>
      </c>
      <c r="P76" s="8" t="s">
        <v>348</v>
      </c>
      <c r="Q76" s="8" t="s">
        <v>348</v>
      </c>
      <c r="R76" s="8" t="s">
        <v>348</v>
      </c>
      <c r="S76" s="8" t="s">
        <v>348</v>
      </c>
      <c r="T76" s="8" t="s">
        <v>348</v>
      </c>
      <c r="U76" s="8" t="s">
        <v>348</v>
      </c>
      <c r="V76" s="8" t="s">
        <v>348</v>
      </c>
      <c r="W76" s="8" t="s">
        <v>348</v>
      </c>
      <c r="X76" s="8" t="s">
        <v>348</v>
      </c>
      <c r="Y76" s="8" t="s">
        <v>348</v>
      </c>
      <c r="Z76" s="8" t="s">
        <v>348</v>
      </c>
      <c r="AA76" s="8" t="s">
        <v>348</v>
      </c>
      <c r="AB76" s="8" t="s">
        <v>348</v>
      </c>
      <c r="AC76" s="8" t="s">
        <v>348</v>
      </c>
      <c r="AD76" s="8" t="s">
        <v>348</v>
      </c>
      <c r="AE76" s="8" t="s">
        <v>348</v>
      </c>
      <c r="AF76" s="8" t="s">
        <v>348</v>
      </c>
      <c r="AG76" s="8" t="s">
        <v>348</v>
      </c>
    </row>
    <row r="77" spans="1:33">
      <c r="A77" t="s">
        <v>415</v>
      </c>
      <c r="B77">
        <v>16615</v>
      </c>
      <c r="C77" t="s">
        <v>348</v>
      </c>
      <c r="D77" t="s">
        <v>348</v>
      </c>
      <c r="E77" s="8" t="s">
        <v>348</v>
      </c>
      <c r="F77" s="8" t="s">
        <v>348</v>
      </c>
      <c r="G77" s="8" t="s">
        <v>348</v>
      </c>
      <c r="H77" s="8" t="s">
        <v>348</v>
      </c>
      <c r="I77" s="8" t="s">
        <v>348</v>
      </c>
      <c r="J77" s="8" t="s">
        <v>348</v>
      </c>
      <c r="K77" s="8" t="s">
        <v>348</v>
      </c>
      <c r="L77" s="8" t="s">
        <v>348</v>
      </c>
      <c r="M77" s="8" t="s">
        <v>348</v>
      </c>
      <c r="N77" s="8" t="s">
        <v>348</v>
      </c>
      <c r="O77" s="8" t="s">
        <v>348</v>
      </c>
      <c r="P77" s="8" t="s">
        <v>348</v>
      </c>
      <c r="Q77" s="8" t="s">
        <v>348</v>
      </c>
      <c r="R77" s="8" t="s">
        <v>348</v>
      </c>
      <c r="S77" s="8" t="s">
        <v>348</v>
      </c>
      <c r="T77" s="8" t="s">
        <v>348</v>
      </c>
      <c r="U77" s="8" t="s">
        <v>348</v>
      </c>
      <c r="V77" s="8" t="s">
        <v>348</v>
      </c>
      <c r="W77" s="8" t="s">
        <v>348</v>
      </c>
      <c r="X77" s="8" t="s">
        <v>348</v>
      </c>
      <c r="Y77" s="8" t="s">
        <v>348</v>
      </c>
      <c r="Z77" s="8" t="s">
        <v>348</v>
      </c>
      <c r="AA77" s="8" t="s">
        <v>348</v>
      </c>
      <c r="AB77" s="8" t="s">
        <v>348</v>
      </c>
      <c r="AC77" s="8" t="s">
        <v>348</v>
      </c>
      <c r="AD77" s="8" t="s">
        <v>348</v>
      </c>
      <c r="AE77" s="8" t="s">
        <v>348</v>
      </c>
      <c r="AF77" s="8" t="s">
        <v>348</v>
      </c>
      <c r="AG77" s="8" t="s">
        <v>348</v>
      </c>
    </row>
    <row r="78" spans="1:33">
      <c r="A78" t="s">
        <v>416</v>
      </c>
      <c r="B78">
        <v>11054</v>
      </c>
      <c r="C78" t="s">
        <v>348</v>
      </c>
      <c r="D78" t="s">
        <v>348</v>
      </c>
      <c r="E78" s="8" t="s">
        <v>348</v>
      </c>
      <c r="F78" s="8" t="s">
        <v>348</v>
      </c>
      <c r="G78" s="8" t="s">
        <v>348</v>
      </c>
      <c r="H78" s="8" t="s">
        <v>348</v>
      </c>
      <c r="I78" s="8" t="s">
        <v>348</v>
      </c>
      <c r="J78" s="8" t="s">
        <v>348</v>
      </c>
      <c r="K78" s="8" t="s">
        <v>348</v>
      </c>
      <c r="L78" s="8" t="s">
        <v>348</v>
      </c>
      <c r="M78" s="8" t="s">
        <v>348</v>
      </c>
      <c r="N78" s="8" t="s">
        <v>348</v>
      </c>
      <c r="O78" s="8" t="s">
        <v>348</v>
      </c>
      <c r="P78" s="8" t="s">
        <v>348</v>
      </c>
      <c r="Q78" s="8" t="s">
        <v>348</v>
      </c>
      <c r="R78" s="8" t="s">
        <v>348</v>
      </c>
      <c r="S78" s="8" t="s">
        <v>348</v>
      </c>
      <c r="T78" s="8" t="s">
        <v>348</v>
      </c>
      <c r="U78" s="8" t="s">
        <v>348</v>
      </c>
      <c r="V78" s="8" t="s">
        <v>348</v>
      </c>
      <c r="W78" s="8" t="s">
        <v>348</v>
      </c>
      <c r="X78" s="8" t="s">
        <v>348</v>
      </c>
      <c r="Y78" s="8" t="s">
        <v>348</v>
      </c>
      <c r="Z78" s="8" t="s">
        <v>348</v>
      </c>
      <c r="AA78" s="8" t="s">
        <v>348</v>
      </c>
      <c r="AB78" s="8" t="s">
        <v>348</v>
      </c>
      <c r="AC78" s="8" t="s">
        <v>348</v>
      </c>
      <c r="AD78" s="8" t="s">
        <v>348</v>
      </c>
      <c r="AE78" s="8" t="s">
        <v>348</v>
      </c>
      <c r="AF78" s="8" t="s">
        <v>348</v>
      </c>
      <c r="AG78" s="8" t="s">
        <v>348</v>
      </c>
    </row>
    <row r="79" spans="1:33">
      <c r="A79" t="s">
        <v>183</v>
      </c>
      <c r="B79">
        <v>19023</v>
      </c>
      <c r="C79">
        <v>1107</v>
      </c>
      <c r="D79" t="s">
        <v>348</v>
      </c>
      <c r="E79" s="8">
        <v>0.48064866863905331</v>
      </c>
      <c r="F79" s="8" t="s">
        <v>348</v>
      </c>
      <c r="G79" s="8">
        <v>0.51222692307692297</v>
      </c>
      <c r="H79" s="8">
        <v>0.45569230769230773</v>
      </c>
      <c r="I79" s="8">
        <v>0.44609230769230768</v>
      </c>
      <c r="J79" s="8">
        <v>0.64600384615384621</v>
      </c>
      <c r="K79" s="8">
        <v>0.45182692307692307</v>
      </c>
      <c r="L79" s="8">
        <v>0.47605384615384605</v>
      </c>
      <c r="M79" s="8">
        <v>0.47953461538461545</v>
      </c>
      <c r="N79" s="8">
        <v>0.44089230769230769</v>
      </c>
      <c r="O79" s="8">
        <v>0.52908846153846167</v>
      </c>
      <c r="P79" s="8">
        <v>0.4979038461538462</v>
      </c>
      <c r="Q79" s="8">
        <v>0.47588076923076916</v>
      </c>
      <c r="R79" s="8">
        <v>0.50143461538461542</v>
      </c>
      <c r="S79" s="8">
        <v>0.48940384615384613</v>
      </c>
      <c r="T79" s="8">
        <v>0.45006923076923094</v>
      </c>
      <c r="U79" s="8">
        <v>0.51862307692307674</v>
      </c>
      <c r="V79" s="8">
        <v>0.42414615384615373</v>
      </c>
      <c r="W79" s="8">
        <v>0.48064866863905331</v>
      </c>
      <c r="X79" s="8">
        <v>0.39277307692307684</v>
      </c>
      <c r="Y79" s="8">
        <v>0.48275769230769233</v>
      </c>
      <c r="Z79" s="8">
        <v>0.48238076923076911</v>
      </c>
      <c r="AA79" s="8">
        <v>0.46064230769230774</v>
      </c>
      <c r="AB79" s="8">
        <v>0.45731923076923081</v>
      </c>
      <c r="AC79" s="8">
        <v>0.45761153846153846</v>
      </c>
      <c r="AD79" s="8">
        <v>0.45738846153846169</v>
      </c>
      <c r="AE79" s="8">
        <v>0.43946153846153846</v>
      </c>
      <c r="AF79" s="8">
        <v>0.48081923076923078</v>
      </c>
      <c r="AG79" s="8">
        <v>0.59083846153846153</v>
      </c>
    </row>
    <row r="80" spans="1:33">
      <c r="A80" t="s">
        <v>218</v>
      </c>
      <c r="B80">
        <v>31004</v>
      </c>
      <c r="C80" t="s">
        <v>348</v>
      </c>
      <c r="D80" t="s">
        <v>348</v>
      </c>
      <c r="E80" s="8" t="s">
        <v>348</v>
      </c>
      <c r="F80" s="8" t="s">
        <v>348</v>
      </c>
      <c r="G80" s="8" t="s">
        <v>348</v>
      </c>
      <c r="H80" s="8" t="s">
        <v>348</v>
      </c>
      <c r="I80" s="8" t="s">
        <v>348</v>
      </c>
      <c r="J80" s="8" t="s">
        <v>348</v>
      </c>
      <c r="K80" s="8" t="s">
        <v>348</v>
      </c>
      <c r="L80" s="8" t="s">
        <v>348</v>
      </c>
      <c r="M80" s="8" t="s">
        <v>348</v>
      </c>
      <c r="N80" s="8" t="s">
        <v>348</v>
      </c>
      <c r="O80" s="8" t="s">
        <v>348</v>
      </c>
      <c r="P80" s="8" t="s">
        <v>348</v>
      </c>
      <c r="Q80" s="8" t="s">
        <v>348</v>
      </c>
      <c r="R80" s="8" t="s">
        <v>348</v>
      </c>
      <c r="S80" s="8" t="s">
        <v>348</v>
      </c>
      <c r="T80" s="8" t="s">
        <v>348</v>
      </c>
      <c r="U80" s="8" t="s">
        <v>348</v>
      </c>
      <c r="V80" s="8" t="s">
        <v>348</v>
      </c>
      <c r="W80" s="8" t="s">
        <v>348</v>
      </c>
      <c r="X80" s="8" t="s">
        <v>348</v>
      </c>
      <c r="Y80" s="8" t="s">
        <v>348</v>
      </c>
      <c r="Z80" s="8" t="s">
        <v>348</v>
      </c>
      <c r="AA80" s="8" t="s">
        <v>348</v>
      </c>
      <c r="AB80" s="8" t="s">
        <v>348</v>
      </c>
      <c r="AC80" s="8" t="s">
        <v>348</v>
      </c>
      <c r="AD80" s="8" t="s">
        <v>348</v>
      </c>
      <c r="AE80" s="8" t="s">
        <v>348</v>
      </c>
      <c r="AF80" s="8" t="s">
        <v>348</v>
      </c>
      <c r="AG80" s="8" t="s">
        <v>348</v>
      </c>
    </row>
    <row r="81" spans="1:33">
      <c r="A81" t="s">
        <v>417</v>
      </c>
      <c r="B81">
        <v>21001</v>
      </c>
      <c r="C81" t="s">
        <v>348</v>
      </c>
      <c r="D81" t="s">
        <v>348</v>
      </c>
      <c r="E81" s="8" t="s">
        <v>348</v>
      </c>
      <c r="F81" s="8" t="s">
        <v>348</v>
      </c>
      <c r="G81" s="8" t="s">
        <v>348</v>
      </c>
      <c r="H81" s="8" t="s">
        <v>348</v>
      </c>
      <c r="I81" s="8" t="s">
        <v>348</v>
      </c>
      <c r="J81" s="8" t="s">
        <v>348</v>
      </c>
      <c r="K81" s="8" t="s">
        <v>348</v>
      </c>
      <c r="L81" s="8" t="s">
        <v>348</v>
      </c>
      <c r="M81" s="8" t="s">
        <v>348</v>
      </c>
      <c r="N81" s="8" t="s">
        <v>348</v>
      </c>
      <c r="O81" s="8" t="s">
        <v>348</v>
      </c>
      <c r="P81" s="8" t="s">
        <v>348</v>
      </c>
      <c r="Q81" s="8" t="s">
        <v>348</v>
      </c>
      <c r="R81" s="8" t="s">
        <v>348</v>
      </c>
      <c r="S81" s="8" t="s">
        <v>348</v>
      </c>
      <c r="T81" s="8" t="s">
        <v>348</v>
      </c>
      <c r="U81" s="8" t="s">
        <v>348</v>
      </c>
      <c r="V81" s="8" t="s">
        <v>348</v>
      </c>
      <c r="W81" s="8" t="s">
        <v>348</v>
      </c>
      <c r="X81" s="8" t="s">
        <v>348</v>
      </c>
      <c r="Y81" s="8" t="s">
        <v>348</v>
      </c>
      <c r="Z81" s="8" t="s">
        <v>348</v>
      </c>
      <c r="AA81" s="8" t="s">
        <v>348</v>
      </c>
      <c r="AB81" s="8" t="s">
        <v>348</v>
      </c>
      <c r="AC81" s="8" t="s">
        <v>348</v>
      </c>
      <c r="AD81" s="8" t="s">
        <v>348</v>
      </c>
      <c r="AE81" s="8" t="s">
        <v>348</v>
      </c>
      <c r="AF81" s="8" t="s">
        <v>348</v>
      </c>
      <c r="AG81" s="8" t="s">
        <v>348</v>
      </c>
    </row>
    <row r="82" spans="1:33">
      <c r="A82" t="s">
        <v>418</v>
      </c>
      <c r="B82">
        <v>20105</v>
      </c>
      <c r="C82" t="s">
        <v>419</v>
      </c>
      <c r="D82">
        <v>4199901</v>
      </c>
      <c r="E82" s="8">
        <v>2.5403789999999997</v>
      </c>
      <c r="F82" s="8">
        <v>2.3912941176470586</v>
      </c>
      <c r="G82" s="8">
        <v>2.5403789999999997</v>
      </c>
      <c r="H82" s="8">
        <v>2.3594999999999997</v>
      </c>
      <c r="I82" s="8">
        <v>2.1614</v>
      </c>
      <c r="J82" s="8">
        <v>2.9355000000000002</v>
      </c>
      <c r="K82" s="8">
        <v>2.1800999999999999</v>
      </c>
      <c r="L82" s="8">
        <v>3.6962999999999999</v>
      </c>
      <c r="M82" s="8">
        <v>2.5403789999999997</v>
      </c>
      <c r="N82" s="8">
        <v>2.5403789999999997</v>
      </c>
      <c r="O82" s="8">
        <v>4.0624000000000002</v>
      </c>
      <c r="P82" s="8">
        <v>2.0651504799999998</v>
      </c>
      <c r="Q82" s="8">
        <v>2.5403789999999997</v>
      </c>
      <c r="R82" s="8">
        <v>2.5403789999999997</v>
      </c>
      <c r="S82" s="8">
        <v>2.5723000000000003</v>
      </c>
      <c r="T82" s="8">
        <v>1.9238528399999999</v>
      </c>
      <c r="U82" s="8">
        <v>2.5403789999999997</v>
      </c>
      <c r="V82" s="8">
        <v>2.3769999999999998</v>
      </c>
      <c r="W82" s="8">
        <v>2.5403789999999997</v>
      </c>
      <c r="X82" s="8">
        <v>2.5403789999999997</v>
      </c>
      <c r="Y82" s="8">
        <v>1.9713999999999998</v>
      </c>
      <c r="Z82" s="8">
        <v>1.3946000000000001</v>
      </c>
      <c r="AA82" s="8">
        <v>2.5998999999999999</v>
      </c>
      <c r="AB82" s="8">
        <v>2.4218000000000002</v>
      </c>
      <c r="AC82" s="8">
        <v>2.5403789999999997</v>
      </c>
      <c r="AD82" s="8">
        <v>2.3912941176470586</v>
      </c>
      <c r="AE82" s="8">
        <v>2.5403789999999997</v>
      </c>
      <c r="AF82" s="8">
        <v>3.6321336799999995</v>
      </c>
      <c r="AG82" s="8">
        <v>4.0012999999999996</v>
      </c>
    </row>
    <row r="83" spans="1:33">
      <c r="A83" t="s">
        <v>420</v>
      </c>
      <c r="B83">
        <v>10014</v>
      </c>
      <c r="C83" t="s">
        <v>348</v>
      </c>
      <c r="D83" t="s">
        <v>348</v>
      </c>
      <c r="E83" s="8" t="s">
        <v>348</v>
      </c>
      <c r="F83" s="8" t="s">
        <v>348</v>
      </c>
      <c r="G83" s="8" t="s">
        <v>348</v>
      </c>
      <c r="H83" s="8" t="s">
        <v>348</v>
      </c>
      <c r="I83" s="8" t="s">
        <v>348</v>
      </c>
      <c r="J83" s="8" t="s">
        <v>348</v>
      </c>
      <c r="K83" s="8" t="s">
        <v>348</v>
      </c>
      <c r="L83" s="8" t="s">
        <v>348</v>
      </c>
      <c r="M83" s="8" t="s">
        <v>348</v>
      </c>
      <c r="N83" s="8" t="s">
        <v>348</v>
      </c>
      <c r="O83" s="8" t="s">
        <v>348</v>
      </c>
      <c r="P83" s="8" t="s">
        <v>348</v>
      </c>
      <c r="Q83" s="8" t="s">
        <v>348</v>
      </c>
      <c r="R83" s="8" t="s">
        <v>348</v>
      </c>
      <c r="S83" s="8" t="s">
        <v>348</v>
      </c>
      <c r="T83" s="8" t="s">
        <v>348</v>
      </c>
      <c r="U83" s="8" t="s">
        <v>348</v>
      </c>
      <c r="V83" s="8" t="s">
        <v>348</v>
      </c>
      <c r="W83" s="8" t="s">
        <v>348</v>
      </c>
      <c r="X83" s="8" t="s">
        <v>348</v>
      </c>
      <c r="Y83" s="8" t="s">
        <v>348</v>
      </c>
      <c r="Z83" s="8" t="s">
        <v>348</v>
      </c>
      <c r="AA83" s="8" t="s">
        <v>348</v>
      </c>
      <c r="AB83" s="8" t="s">
        <v>348</v>
      </c>
      <c r="AC83" s="8" t="s">
        <v>348</v>
      </c>
      <c r="AD83" s="8" t="s">
        <v>348</v>
      </c>
      <c r="AE83" s="8" t="s">
        <v>348</v>
      </c>
      <c r="AF83" s="8" t="s">
        <v>348</v>
      </c>
      <c r="AG83" s="8" t="s">
        <v>348</v>
      </c>
    </row>
    <row r="84" spans="1:33">
      <c r="A84" t="s">
        <v>227</v>
      </c>
      <c r="B84">
        <v>15023</v>
      </c>
      <c r="C84" t="s">
        <v>348</v>
      </c>
      <c r="D84">
        <v>6194140</v>
      </c>
      <c r="E84" s="8" t="s">
        <v>348</v>
      </c>
      <c r="F84" s="8">
        <v>1.7996749999999999</v>
      </c>
      <c r="G84" s="8">
        <v>1.7996749999999999</v>
      </c>
      <c r="H84" s="8">
        <v>1.7996749999999999</v>
      </c>
      <c r="I84" s="8">
        <v>1.7996749999999999</v>
      </c>
      <c r="J84" s="8">
        <v>1.7996749999999999</v>
      </c>
      <c r="K84" s="8">
        <v>1.7996749999999999</v>
      </c>
      <c r="L84" s="8">
        <v>1.7996749999999999</v>
      </c>
      <c r="M84" s="8">
        <v>1.7996749999999999</v>
      </c>
      <c r="N84" s="8">
        <v>1.7996749999999999</v>
      </c>
      <c r="O84" s="8">
        <v>2.2774999999999999</v>
      </c>
      <c r="P84" s="8">
        <v>1.3712</v>
      </c>
      <c r="Q84" s="8">
        <v>1.7996749999999999</v>
      </c>
      <c r="R84" s="8">
        <v>1.7996749999999999</v>
      </c>
      <c r="S84" s="8">
        <v>1.7996749999999999</v>
      </c>
      <c r="T84" s="8">
        <v>2.0488</v>
      </c>
      <c r="U84" s="8">
        <v>1.7996749999999999</v>
      </c>
      <c r="V84" s="8">
        <v>1.7996749999999999</v>
      </c>
      <c r="W84" s="8">
        <v>1.7996749999999999</v>
      </c>
      <c r="X84" s="8">
        <v>1.7996749999999999</v>
      </c>
      <c r="Y84" s="8">
        <v>1.7996749999999999</v>
      </c>
      <c r="Z84" s="8">
        <v>1.7996749999999999</v>
      </c>
      <c r="AA84" s="8">
        <v>1.5012000000000001</v>
      </c>
      <c r="AB84" s="8">
        <v>1.7996749999999999</v>
      </c>
      <c r="AC84" s="8">
        <v>1.7996749999999999</v>
      </c>
      <c r="AD84" s="8">
        <v>1.7996749999999999</v>
      </c>
      <c r="AE84" s="8">
        <v>1.7996749999999999</v>
      </c>
      <c r="AF84" s="8">
        <v>1.7996749999999999</v>
      </c>
      <c r="AG84" s="8">
        <v>1.7996749999999999</v>
      </c>
    </row>
    <row r="85" spans="1:33">
      <c r="A85" t="s">
        <v>421</v>
      </c>
      <c r="B85">
        <v>9310</v>
      </c>
      <c r="C85" t="s">
        <v>422</v>
      </c>
      <c r="D85">
        <v>1400000</v>
      </c>
      <c r="E85" s="8">
        <v>0.22627206993464052</v>
      </c>
      <c r="F85" s="8">
        <v>0.2160478260869565</v>
      </c>
      <c r="G85" s="8">
        <v>0.28233333333333333</v>
      </c>
      <c r="H85" s="8">
        <v>0.16449999999999998</v>
      </c>
      <c r="I85" s="8">
        <v>0.23420000000000002</v>
      </c>
      <c r="J85" s="8">
        <v>0.25850000000000001</v>
      </c>
      <c r="K85" s="8">
        <v>0.307</v>
      </c>
      <c r="L85" s="8">
        <v>0.2137</v>
      </c>
      <c r="M85" s="8">
        <v>0.2414</v>
      </c>
      <c r="N85" s="8">
        <v>0.19369157647058821</v>
      </c>
      <c r="O85" s="8">
        <v>0.2397</v>
      </c>
      <c r="P85" s="8">
        <v>0.2792</v>
      </c>
      <c r="Q85" s="8">
        <v>0.22627206993464052</v>
      </c>
      <c r="R85" s="8">
        <v>0.22829999999999998</v>
      </c>
      <c r="S85" s="8">
        <v>0.17</v>
      </c>
      <c r="T85" s="8">
        <v>0.19210000000000002</v>
      </c>
      <c r="U85" s="8">
        <v>0.3538</v>
      </c>
      <c r="V85" s="8">
        <v>0.17329999999999998</v>
      </c>
      <c r="W85" s="8">
        <v>0.2160478260869565</v>
      </c>
      <c r="X85" s="8">
        <v>0.2107</v>
      </c>
      <c r="Y85" s="8">
        <v>0.22627206993464052</v>
      </c>
      <c r="Z85" s="8">
        <v>0.20279129999999998</v>
      </c>
      <c r="AA85" s="8">
        <v>0.33250000000000002</v>
      </c>
      <c r="AB85" s="8">
        <v>0.25269999999999998</v>
      </c>
      <c r="AC85" s="8">
        <v>0.1973</v>
      </c>
      <c r="AD85" s="8">
        <v>0.22627206993464052</v>
      </c>
      <c r="AE85" s="8">
        <v>0.21969999999999998</v>
      </c>
      <c r="AF85" s="8">
        <v>0.19539999999999999</v>
      </c>
      <c r="AG85" s="8">
        <v>0.22627206993464052</v>
      </c>
    </row>
    <row r="86" spans="1:33">
      <c r="A86" t="s">
        <v>423</v>
      </c>
      <c r="B86">
        <v>17700</v>
      </c>
      <c r="C86" t="s">
        <v>348</v>
      </c>
      <c r="D86" t="s">
        <v>348</v>
      </c>
      <c r="E86" s="8" t="s">
        <v>348</v>
      </c>
      <c r="F86" s="8" t="s">
        <v>348</v>
      </c>
      <c r="G86" s="8" t="s">
        <v>348</v>
      </c>
      <c r="H86" s="8" t="s">
        <v>348</v>
      </c>
      <c r="I86" s="8" t="s">
        <v>348</v>
      </c>
      <c r="J86" s="8" t="s">
        <v>348</v>
      </c>
      <c r="K86" s="8" t="s">
        <v>348</v>
      </c>
      <c r="L86" s="8" t="s">
        <v>348</v>
      </c>
      <c r="M86" s="8" t="s">
        <v>348</v>
      </c>
      <c r="N86" s="8" t="s">
        <v>348</v>
      </c>
      <c r="O86" s="8" t="s">
        <v>348</v>
      </c>
      <c r="P86" s="8" t="s">
        <v>348</v>
      </c>
      <c r="Q86" s="8" t="s">
        <v>348</v>
      </c>
      <c r="R86" s="8" t="s">
        <v>348</v>
      </c>
      <c r="S86" s="8" t="s">
        <v>348</v>
      </c>
      <c r="T86" s="8" t="s">
        <v>348</v>
      </c>
      <c r="U86" s="8" t="s">
        <v>348</v>
      </c>
      <c r="V86" s="8" t="s">
        <v>348</v>
      </c>
      <c r="W86" s="8" t="s">
        <v>348</v>
      </c>
      <c r="X86" s="8" t="s">
        <v>348</v>
      </c>
      <c r="Y86" s="8" t="s">
        <v>348</v>
      </c>
      <c r="Z86" s="8" t="s">
        <v>348</v>
      </c>
      <c r="AA86" s="8" t="s">
        <v>348</v>
      </c>
      <c r="AB86" s="8" t="s">
        <v>348</v>
      </c>
      <c r="AC86" s="8" t="s">
        <v>348</v>
      </c>
      <c r="AD86" s="8" t="s">
        <v>348</v>
      </c>
      <c r="AE86" s="8" t="s">
        <v>348</v>
      </c>
      <c r="AF86" s="8" t="s">
        <v>348</v>
      </c>
      <c r="AG86" s="8" t="s">
        <v>348</v>
      </c>
    </row>
    <row r="87" spans="1:33">
      <c r="A87" t="s">
        <v>424</v>
      </c>
      <c r="B87">
        <v>6</v>
      </c>
      <c r="C87" t="s">
        <v>348</v>
      </c>
      <c r="D87" t="s">
        <v>348</v>
      </c>
      <c r="E87" s="8" t="s">
        <v>348</v>
      </c>
      <c r="F87" s="8" t="s">
        <v>348</v>
      </c>
      <c r="G87" s="8" t="s">
        <v>348</v>
      </c>
      <c r="H87" s="8" t="s">
        <v>348</v>
      </c>
      <c r="I87" s="8" t="s">
        <v>348</v>
      </c>
      <c r="J87" s="8" t="s">
        <v>348</v>
      </c>
      <c r="K87" s="8" t="s">
        <v>348</v>
      </c>
      <c r="L87" s="8" t="s">
        <v>348</v>
      </c>
      <c r="M87" s="8" t="s">
        <v>348</v>
      </c>
      <c r="N87" s="8" t="s">
        <v>348</v>
      </c>
      <c r="O87" s="8" t="s">
        <v>348</v>
      </c>
      <c r="P87" s="8" t="s">
        <v>348</v>
      </c>
      <c r="Q87" s="8" t="s">
        <v>348</v>
      </c>
      <c r="R87" s="8" t="s">
        <v>348</v>
      </c>
      <c r="S87" s="8" t="s">
        <v>348</v>
      </c>
      <c r="T87" s="8" t="s">
        <v>348</v>
      </c>
      <c r="U87" s="8" t="s">
        <v>348</v>
      </c>
      <c r="V87" s="8" t="s">
        <v>348</v>
      </c>
      <c r="W87" s="8" t="s">
        <v>348</v>
      </c>
      <c r="X87" s="8" t="s">
        <v>348</v>
      </c>
      <c r="Y87" s="8" t="s">
        <v>348</v>
      </c>
      <c r="Z87" s="8" t="s">
        <v>348</v>
      </c>
      <c r="AA87" s="8" t="s">
        <v>348</v>
      </c>
      <c r="AB87" s="8" t="s">
        <v>348</v>
      </c>
      <c r="AC87" s="8" t="s">
        <v>348</v>
      </c>
      <c r="AD87" s="8" t="s">
        <v>348</v>
      </c>
      <c r="AE87" s="8" t="s">
        <v>348</v>
      </c>
      <c r="AF87" s="8" t="s">
        <v>348</v>
      </c>
      <c r="AG87" s="8" t="s">
        <v>348</v>
      </c>
    </row>
    <row r="88" spans="1:33">
      <c r="A88" t="s">
        <v>235</v>
      </c>
      <c r="B88">
        <v>17270</v>
      </c>
      <c r="C88" t="s">
        <v>425</v>
      </c>
      <c r="D88">
        <v>8100000</v>
      </c>
      <c r="E88" s="8">
        <v>7.2232360185431412</v>
      </c>
      <c r="F88" s="8">
        <v>7.5424333333333342</v>
      </c>
      <c r="G88" s="8">
        <v>7.2232360185431412</v>
      </c>
      <c r="H88" s="8">
        <v>7.2232360185431412</v>
      </c>
      <c r="I88" s="8">
        <v>7.2232360185431412</v>
      </c>
      <c r="J88" s="8">
        <v>5.2835000000000001</v>
      </c>
      <c r="K88" s="8">
        <v>7.2232360185431412</v>
      </c>
      <c r="L88" s="8">
        <v>7.2232360185431412</v>
      </c>
      <c r="M88" s="8">
        <v>7.2232360185431412</v>
      </c>
      <c r="N88" s="8">
        <v>7.2232360185431412</v>
      </c>
      <c r="O88" s="8">
        <v>6.6561974533200008</v>
      </c>
      <c r="P88" s="8">
        <v>6.8455850384615378</v>
      </c>
      <c r="Q88" s="8">
        <v>7.2232360185431412</v>
      </c>
      <c r="R88" s="8">
        <v>7.2232360185431412</v>
      </c>
      <c r="S88" s="8">
        <v>13.273299999999999</v>
      </c>
      <c r="T88" s="8">
        <v>7.2232360185431412</v>
      </c>
      <c r="U88" s="8">
        <v>8.5797892143076933</v>
      </c>
      <c r="V88" s="8">
        <v>7.2232360185431412</v>
      </c>
      <c r="W88" s="8">
        <v>7.2232360185431412</v>
      </c>
      <c r="X88" s="8">
        <v>7.2232360185431412</v>
      </c>
      <c r="Y88" s="8">
        <v>7.2232360185431412</v>
      </c>
      <c r="Z88" s="8">
        <v>7.2232360185431412</v>
      </c>
      <c r="AA88" s="8">
        <v>6.8113723680833322</v>
      </c>
      <c r="AB88" s="8">
        <v>7.2232360185431412</v>
      </c>
      <c r="AC88" s="8">
        <v>7.2232360185431412</v>
      </c>
      <c r="AD88" s="8">
        <v>7.2232360185431412</v>
      </c>
      <c r="AE88" s="8">
        <v>7.2232360185431412</v>
      </c>
      <c r="AF88" s="8">
        <v>7.2232360185431412</v>
      </c>
      <c r="AG88" s="8">
        <v>7.2232360185431412</v>
      </c>
    </row>
    <row r="89" spans="1:33">
      <c r="A89" t="s">
        <v>426</v>
      </c>
      <c r="B89">
        <v>17701</v>
      </c>
      <c r="C89" t="s">
        <v>348</v>
      </c>
      <c r="D89" t="s">
        <v>348</v>
      </c>
      <c r="E89" s="8" t="s">
        <v>348</v>
      </c>
      <c r="F89" s="8" t="s">
        <v>348</v>
      </c>
      <c r="G89" s="8" t="s">
        <v>348</v>
      </c>
      <c r="H89" s="8" t="s">
        <v>348</v>
      </c>
      <c r="I89" s="8" t="s">
        <v>348</v>
      </c>
      <c r="J89" s="8" t="s">
        <v>348</v>
      </c>
      <c r="K89" s="8" t="s">
        <v>348</v>
      </c>
      <c r="L89" s="8" t="s">
        <v>348</v>
      </c>
      <c r="M89" s="8" t="s">
        <v>348</v>
      </c>
      <c r="N89" s="8" t="s">
        <v>348</v>
      </c>
      <c r="O89" s="8" t="s">
        <v>348</v>
      </c>
      <c r="P89" s="8" t="s">
        <v>348</v>
      </c>
      <c r="Q89" s="8" t="s">
        <v>348</v>
      </c>
      <c r="R89" s="8" t="s">
        <v>348</v>
      </c>
      <c r="S89" s="8" t="s">
        <v>348</v>
      </c>
      <c r="T89" s="8" t="s">
        <v>348</v>
      </c>
      <c r="U89" s="8" t="s">
        <v>348</v>
      </c>
      <c r="V89" s="8" t="s">
        <v>348</v>
      </c>
      <c r="W89" s="8" t="s">
        <v>348</v>
      </c>
      <c r="X89" s="8" t="s">
        <v>348</v>
      </c>
      <c r="Y89" s="8" t="s">
        <v>348</v>
      </c>
      <c r="Z89" s="8" t="s">
        <v>348</v>
      </c>
      <c r="AA89" s="8" t="s">
        <v>348</v>
      </c>
      <c r="AB89" s="8" t="s">
        <v>348</v>
      </c>
      <c r="AC89" s="8" t="s">
        <v>348</v>
      </c>
      <c r="AD89" s="8" t="s">
        <v>348</v>
      </c>
      <c r="AE89" s="8" t="s">
        <v>348</v>
      </c>
      <c r="AF89" s="8" t="s">
        <v>348</v>
      </c>
      <c r="AG89" s="8" t="s">
        <v>348</v>
      </c>
    </row>
    <row r="90" spans="1:33">
      <c r="A90" t="s">
        <v>427</v>
      </c>
      <c r="B90">
        <v>16129</v>
      </c>
      <c r="C90" t="s">
        <v>348</v>
      </c>
      <c r="D90" t="s">
        <v>348</v>
      </c>
      <c r="E90" s="8" t="s">
        <v>348</v>
      </c>
      <c r="F90" s="8" t="s">
        <v>348</v>
      </c>
      <c r="G90" s="8" t="s">
        <v>348</v>
      </c>
      <c r="H90" s="8" t="s">
        <v>348</v>
      </c>
      <c r="I90" s="8" t="s">
        <v>348</v>
      </c>
      <c r="J90" s="8" t="s">
        <v>348</v>
      </c>
      <c r="K90" s="8" t="s">
        <v>348</v>
      </c>
      <c r="L90" s="8" t="s">
        <v>348</v>
      </c>
      <c r="M90" s="8" t="s">
        <v>348</v>
      </c>
      <c r="N90" s="8" t="s">
        <v>348</v>
      </c>
      <c r="O90" s="8" t="s">
        <v>348</v>
      </c>
      <c r="P90" s="8" t="s">
        <v>348</v>
      </c>
      <c r="Q90" s="8" t="s">
        <v>348</v>
      </c>
      <c r="R90" s="8" t="s">
        <v>348</v>
      </c>
      <c r="S90" s="8" t="s">
        <v>348</v>
      </c>
      <c r="T90" s="8" t="s">
        <v>348</v>
      </c>
      <c r="U90" s="8" t="s">
        <v>348</v>
      </c>
      <c r="V90" s="8" t="s">
        <v>348</v>
      </c>
      <c r="W90" s="8" t="s">
        <v>348</v>
      </c>
      <c r="X90" s="8" t="s">
        <v>348</v>
      </c>
      <c r="Y90" s="8" t="s">
        <v>348</v>
      </c>
      <c r="Z90" s="8" t="s">
        <v>348</v>
      </c>
      <c r="AA90" s="8" t="s">
        <v>348</v>
      </c>
      <c r="AB90" s="8" t="s">
        <v>348</v>
      </c>
      <c r="AC90" s="8" t="s">
        <v>348</v>
      </c>
      <c r="AD90" s="8" t="s">
        <v>348</v>
      </c>
      <c r="AE90" s="8" t="s">
        <v>348</v>
      </c>
      <c r="AF90" s="8" t="s">
        <v>348</v>
      </c>
      <c r="AG90" s="8" t="s">
        <v>348</v>
      </c>
    </row>
    <row r="91" spans="1:33">
      <c r="A91" t="s">
        <v>428</v>
      </c>
      <c r="B91">
        <v>17040</v>
      </c>
      <c r="C91" t="s">
        <v>348</v>
      </c>
      <c r="D91" t="s">
        <v>348</v>
      </c>
      <c r="E91" s="8" t="s">
        <v>348</v>
      </c>
      <c r="F91" s="8" t="s">
        <v>348</v>
      </c>
      <c r="G91" s="8" t="s">
        <v>348</v>
      </c>
      <c r="H91" s="8" t="s">
        <v>348</v>
      </c>
      <c r="I91" s="8" t="s">
        <v>348</v>
      </c>
      <c r="J91" s="8" t="s">
        <v>348</v>
      </c>
      <c r="K91" s="8" t="s">
        <v>348</v>
      </c>
      <c r="L91" s="8" t="s">
        <v>348</v>
      </c>
      <c r="M91" s="8" t="s">
        <v>348</v>
      </c>
      <c r="N91" s="8" t="s">
        <v>348</v>
      </c>
      <c r="O91" s="8" t="s">
        <v>348</v>
      </c>
      <c r="P91" s="8" t="s">
        <v>348</v>
      </c>
      <c r="Q91" s="8" t="s">
        <v>348</v>
      </c>
      <c r="R91" s="8" t="s">
        <v>348</v>
      </c>
      <c r="S91" s="8" t="s">
        <v>348</v>
      </c>
      <c r="T91" s="8" t="s">
        <v>348</v>
      </c>
      <c r="U91" s="8" t="s">
        <v>348</v>
      </c>
      <c r="V91" s="8" t="s">
        <v>348</v>
      </c>
      <c r="W91" s="8" t="s">
        <v>348</v>
      </c>
      <c r="X91" s="8" t="s">
        <v>348</v>
      </c>
      <c r="Y91" s="8" t="s">
        <v>348</v>
      </c>
      <c r="Z91" s="8" t="s">
        <v>348</v>
      </c>
      <c r="AA91" s="8" t="s">
        <v>348</v>
      </c>
      <c r="AB91" s="8" t="s">
        <v>348</v>
      </c>
      <c r="AC91" s="8" t="s">
        <v>348</v>
      </c>
      <c r="AD91" s="8" t="s">
        <v>348</v>
      </c>
      <c r="AE91" s="8" t="s">
        <v>348</v>
      </c>
      <c r="AF91" s="8" t="s">
        <v>348</v>
      </c>
      <c r="AG91" s="8" t="s">
        <v>348</v>
      </c>
    </row>
    <row r="92" spans="1:33">
      <c r="A92" t="s">
        <v>429</v>
      </c>
      <c r="B92">
        <v>17130</v>
      </c>
      <c r="C92" t="s">
        <v>348</v>
      </c>
      <c r="D92" t="s">
        <v>348</v>
      </c>
      <c r="E92" s="8" t="s">
        <v>348</v>
      </c>
      <c r="F92" s="8" t="s">
        <v>348</v>
      </c>
      <c r="G92" s="8" t="s">
        <v>348</v>
      </c>
      <c r="H92" s="8" t="s">
        <v>348</v>
      </c>
      <c r="I92" s="8" t="s">
        <v>348</v>
      </c>
      <c r="J92" s="8" t="s">
        <v>348</v>
      </c>
      <c r="K92" s="8" t="s">
        <v>348</v>
      </c>
      <c r="L92" s="8" t="s">
        <v>348</v>
      </c>
      <c r="M92" s="8" t="s">
        <v>348</v>
      </c>
      <c r="N92" s="8" t="s">
        <v>348</v>
      </c>
      <c r="O92" s="8" t="s">
        <v>348</v>
      </c>
      <c r="P92" s="8" t="s">
        <v>348</v>
      </c>
      <c r="Q92" s="8" t="s">
        <v>348</v>
      </c>
      <c r="R92" s="8" t="s">
        <v>348</v>
      </c>
      <c r="S92" s="8" t="s">
        <v>348</v>
      </c>
      <c r="T92" s="8" t="s">
        <v>348</v>
      </c>
      <c r="U92" s="8" t="s">
        <v>348</v>
      </c>
      <c r="V92" s="8" t="s">
        <v>348</v>
      </c>
      <c r="W92" s="8" t="s">
        <v>348</v>
      </c>
      <c r="X92" s="8" t="s">
        <v>348</v>
      </c>
      <c r="Y92" s="8" t="s">
        <v>348</v>
      </c>
      <c r="Z92" s="8" t="s">
        <v>348</v>
      </c>
      <c r="AA92" s="8" t="s">
        <v>348</v>
      </c>
      <c r="AB92" s="8" t="s">
        <v>348</v>
      </c>
      <c r="AC92" s="8" t="s">
        <v>348</v>
      </c>
      <c r="AD92" s="8" t="s">
        <v>348</v>
      </c>
      <c r="AE92" s="8" t="s">
        <v>348</v>
      </c>
      <c r="AF92" s="8" t="s">
        <v>348</v>
      </c>
      <c r="AG92" s="8" t="s">
        <v>348</v>
      </c>
    </row>
    <row r="93" spans="1:33">
      <c r="A93" t="s">
        <v>430</v>
      </c>
      <c r="B93">
        <v>17420</v>
      </c>
      <c r="C93" t="s">
        <v>348</v>
      </c>
      <c r="D93" t="s">
        <v>348</v>
      </c>
      <c r="E93" s="8" t="s">
        <v>348</v>
      </c>
      <c r="F93" s="8" t="s">
        <v>348</v>
      </c>
      <c r="G93" s="8" t="s">
        <v>348</v>
      </c>
      <c r="H93" s="8" t="s">
        <v>348</v>
      </c>
      <c r="I93" s="8" t="s">
        <v>348</v>
      </c>
      <c r="J93" s="8" t="s">
        <v>348</v>
      </c>
      <c r="K93" s="8" t="s">
        <v>348</v>
      </c>
      <c r="L93" s="8" t="s">
        <v>348</v>
      </c>
      <c r="M93" s="8" t="s">
        <v>348</v>
      </c>
      <c r="N93" s="8" t="s">
        <v>348</v>
      </c>
      <c r="O93" s="8" t="s">
        <v>348</v>
      </c>
      <c r="P93" s="8" t="s">
        <v>348</v>
      </c>
      <c r="Q93" s="8" t="s">
        <v>348</v>
      </c>
      <c r="R93" s="8" t="s">
        <v>348</v>
      </c>
      <c r="S93" s="8" t="s">
        <v>348</v>
      </c>
      <c r="T93" s="8" t="s">
        <v>348</v>
      </c>
      <c r="U93" s="8" t="s">
        <v>348</v>
      </c>
      <c r="V93" s="8" t="s">
        <v>348</v>
      </c>
      <c r="W93" s="8" t="s">
        <v>348</v>
      </c>
      <c r="X93" s="8" t="s">
        <v>348</v>
      </c>
      <c r="Y93" s="8" t="s">
        <v>348</v>
      </c>
      <c r="Z93" s="8" t="s">
        <v>348</v>
      </c>
      <c r="AA93" s="8" t="s">
        <v>348</v>
      </c>
      <c r="AB93" s="8" t="s">
        <v>348</v>
      </c>
      <c r="AC93" s="8" t="s">
        <v>348</v>
      </c>
      <c r="AD93" s="8" t="s">
        <v>348</v>
      </c>
      <c r="AE93" s="8" t="s">
        <v>348</v>
      </c>
      <c r="AF93" s="8" t="s">
        <v>348</v>
      </c>
      <c r="AG93" s="8" t="s">
        <v>348</v>
      </c>
    </row>
    <row r="94" spans="1:33">
      <c r="A94" t="s">
        <v>191</v>
      </c>
      <c r="B94">
        <v>17440</v>
      </c>
      <c r="C94" t="s">
        <v>348</v>
      </c>
      <c r="D94" t="s">
        <v>348</v>
      </c>
      <c r="E94" s="8" t="s">
        <v>348</v>
      </c>
      <c r="F94" s="8" t="s">
        <v>348</v>
      </c>
      <c r="G94" s="8" t="s">
        <v>348</v>
      </c>
      <c r="H94" s="8" t="s">
        <v>348</v>
      </c>
      <c r="I94" s="8" t="s">
        <v>348</v>
      </c>
      <c r="J94" s="8" t="s">
        <v>348</v>
      </c>
      <c r="K94" s="8" t="s">
        <v>348</v>
      </c>
      <c r="L94" s="8" t="s">
        <v>348</v>
      </c>
      <c r="M94" s="8" t="s">
        <v>348</v>
      </c>
      <c r="N94" s="8" t="s">
        <v>348</v>
      </c>
      <c r="O94" s="8" t="s">
        <v>348</v>
      </c>
      <c r="P94" s="8" t="s">
        <v>348</v>
      </c>
      <c r="Q94" s="8" t="s">
        <v>348</v>
      </c>
      <c r="R94" s="8" t="s">
        <v>348</v>
      </c>
      <c r="S94" s="8" t="s">
        <v>348</v>
      </c>
      <c r="T94" s="8" t="s">
        <v>348</v>
      </c>
      <c r="U94" s="8" t="s">
        <v>348</v>
      </c>
      <c r="V94" s="8" t="s">
        <v>348</v>
      </c>
      <c r="W94" s="8" t="s">
        <v>348</v>
      </c>
      <c r="X94" s="8" t="s">
        <v>348</v>
      </c>
      <c r="Y94" s="8" t="s">
        <v>348</v>
      </c>
      <c r="Z94" s="8" t="s">
        <v>348</v>
      </c>
      <c r="AA94" s="8" t="s">
        <v>348</v>
      </c>
      <c r="AB94" s="8" t="s">
        <v>348</v>
      </c>
      <c r="AC94" s="8" t="s">
        <v>348</v>
      </c>
      <c r="AD94" s="8" t="s">
        <v>348</v>
      </c>
      <c r="AE94" s="8" t="s">
        <v>348</v>
      </c>
      <c r="AF94" s="8" t="s">
        <v>348</v>
      </c>
      <c r="AG94" s="8" t="s">
        <v>348</v>
      </c>
    </row>
    <row r="95" spans="1:33">
      <c r="A95" t="s">
        <v>253</v>
      </c>
      <c r="B95">
        <v>13147</v>
      </c>
      <c r="C95" t="s">
        <v>348</v>
      </c>
      <c r="D95">
        <v>6510000</v>
      </c>
      <c r="E95" s="8" t="s">
        <v>348</v>
      </c>
      <c r="F95" s="8">
        <v>1.9204833333333333</v>
      </c>
      <c r="G95" s="8">
        <v>1.9204833333333333</v>
      </c>
      <c r="H95" s="8">
        <v>1.9204833333333333</v>
      </c>
      <c r="I95" s="8">
        <v>1.9204833333333333</v>
      </c>
      <c r="J95" s="8">
        <v>2.1983000000000001</v>
      </c>
      <c r="K95" s="8">
        <v>1.9204833333333333</v>
      </c>
      <c r="L95" s="8">
        <v>1.9204833333333333</v>
      </c>
      <c r="M95" s="8">
        <v>1.9204833333333333</v>
      </c>
      <c r="N95" s="8">
        <v>1.9204833333333333</v>
      </c>
      <c r="O95" s="8">
        <v>2.5724</v>
      </c>
      <c r="P95" s="8">
        <v>1.1643000000000001</v>
      </c>
      <c r="Q95" s="8">
        <v>1.9204833333333333</v>
      </c>
      <c r="R95" s="8">
        <v>1.9204833333333333</v>
      </c>
      <c r="S95" s="8">
        <v>3.4163000000000001</v>
      </c>
      <c r="T95" s="8">
        <v>1.9204833333333333</v>
      </c>
      <c r="U95" s="8">
        <v>1.9204833333333333</v>
      </c>
      <c r="V95" s="8">
        <v>1.9204833333333333</v>
      </c>
      <c r="W95" s="8">
        <v>1.9204833333333333</v>
      </c>
      <c r="X95" s="8">
        <v>1.9204833333333333</v>
      </c>
      <c r="Y95" s="8">
        <v>1.9204833333333333</v>
      </c>
      <c r="Z95" s="8">
        <v>1.9204833333333333</v>
      </c>
      <c r="AA95" s="8">
        <v>1.2706999999999999</v>
      </c>
      <c r="AB95" s="8">
        <v>1.9204833333333333</v>
      </c>
      <c r="AC95" s="8">
        <v>1.9204833333333333</v>
      </c>
      <c r="AD95" s="8">
        <v>1.9204833333333333</v>
      </c>
      <c r="AE95" s="8">
        <v>1.9204833333333333</v>
      </c>
      <c r="AF95" s="8">
        <v>1.9204833333333333</v>
      </c>
      <c r="AG95" s="8">
        <v>0.90090000000000003</v>
      </c>
    </row>
    <row r="96" spans="1:33">
      <c r="A96" t="s">
        <v>203</v>
      </c>
      <c r="B96">
        <v>20034</v>
      </c>
      <c r="C96" t="s">
        <v>382</v>
      </c>
      <c r="D96" t="s">
        <v>348</v>
      </c>
      <c r="E96" s="8">
        <v>0.63722458418584826</v>
      </c>
      <c r="F96" s="8" t="s">
        <v>348</v>
      </c>
      <c r="G96" s="8">
        <v>0.63722458418584826</v>
      </c>
      <c r="H96" s="8">
        <v>0.63722458418584826</v>
      </c>
      <c r="I96" s="8">
        <v>0.63722458418584826</v>
      </c>
      <c r="J96" s="8">
        <v>0.63722458418584826</v>
      </c>
      <c r="K96" s="8">
        <v>0.6025552352941177</v>
      </c>
      <c r="L96" s="8">
        <v>0.63722458418584826</v>
      </c>
      <c r="M96" s="8">
        <v>0.63722458418584826</v>
      </c>
      <c r="N96" s="8">
        <v>0.63722458418584826</v>
      </c>
      <c r="O96" s="8">
        <v>0.63722458418584826</v>
      </c>
      <c r="P96" s="8">
        <v>0.63722458418584826</v>
      </c>
      <c r="Q96" s="8">
        <v>0.54729266666666654</v>
      </c>
      <c r="R96" s="8">
        <v>0.63722458418584826</v>
      </c>
      <c r="S96" s="8">
        <v>0.63722458418584826</v>
      </c>
      <c r="T96" s="8">
        <v>0.56652643478260889</v>
      </c>
      <c r="U96" s="8">
        <v>0.63722458418584826</v>
      </c>
      <c r="V96" s="8">
        <v>0.63722458418584826</v>
      </c>
      <c r="W96" s="8">
        <v>0.63722458418584826</v>
      </c>
      <c r="X96" s="8">
        <v>0.63722458418584826</v>
      </c>
      <c r="Y96" s="8">
        <v>0.63722458418584826</v>
      </c>
      <c r="Z96" s="8">
        <v>0.83252399999999993</v>
      </c>
      <c r="AA96" s="8">
        <v>0.63722458418584826</v>
      </c>
      <c r="AB96" s="8">
        <v>0.63722458418584826</v>
      </c>
      <c r="AC96" s="8">
        <v>0.63722458418584826</v>
      </c>
      <c r="AD96" s="8">
        <v>0.63722458418584826</v>
      </c>
      <c r="AE96" s="8">
        <v>0.63722458418584826</v>
      </c>
      <c r="AF96" s="8">
        <v>0.63722458418584826</v>
      </c>
      <c r="AG96" s="8">
        <v>0.63722458418584826</v>
      </c>
    </row>
    <row r="97" spans="1:33">
      <c r="A97" t="s">
        <v>431</v>
      </c>
      <c r="B97">
        <v>2013</v>
      </c>
      <c r="C97" t="s">
        <v>348</v>
      </c>
      <c r="D97" t="s">
        <v>348</v>
      </c>
      <c r="E97" s="8" t="s">
        <v>348</v>
      </c>
      <c r="F97" s="8" t="s">
        <v>348</v>
      </c>
      <c r="G97" s="8" t="s">
        <v>348</v>
      </c>
      <c r="H97" s="8" t="s">
        <v>348</v>
      </c>
      <c r="I97" s="8" t="s">
        <v>348</v>
      </c>
      <c r="J97" s="8" t="s">
        <v>348</v>
      </c>
      <c r="K97" s="8" t="s">
        <v>348</v>
      </c>
      <c r="L97" s="8" t="s">
        <v>348</v>
      </c>
      <c r="M97" s="8" t="s">
        <v>348</v>
      </c>
      <c r="N97" s="8" t="s">
        <v>348</v>
      </c>
      <c r="O97" s="8" t="s">
        <v>348</v>
      </c>
      <c r="P97" s="8" t="s">
        <v>348</v>
      </c>
      <c r="Q97" s="8" t="s">
        <v>348</v>
      </c>
      <c r="R97" s="8" t="s">
        <v>348</v>
      </c>
      <c r="S97" s="8" t="s">
        <v>348</v>
      </c>
      <c r="T97" s="8" t="s">
        <v>348</v>
      </c>
      <c r="U97" s="8" t="s">
        <v>348</v>
      </c>
      <c r="V97" s="8" t="s">
        <v>348</v>
      </c>
      <c r="W97" s="8" t="s">
        <v>348</v>
      </c>
      <c r="X97" s="8" t="s">
        <v>348</v>
      </c>
      <c r="Y97" s="8" t="s">
        <v>348</v>
      </c>
      <c r="Z97" s="8" t="s">
        <v>348</v>
      </c>
      <c r="AA97" s="8" t="s">
        <v>348</v>
      </c>
      <c r="AB97" s="8" t="s">
        <v>348</v>
      </c>
      <c r="AC97" s="8" t="s">
        <v>348</v>
      </c>
      <c r="AD97" s="8" t="s">
        <v>348</v>
      </c>
      <c r="AE97" s="8" t="s">
        <v>348</v>
      </c>
      <c r="AF97" s="8" t="s">
        <v>348</v>
      </c>
      <c r="AG97" s="8" t="s">
        <v>348</v>
      </c>
    </row>
    <row r="98" spans="1:33">
      <c r="A98" t="s">
        <v>254</v>
      </c>
      <c r="B98">
        <v>13034</v>
      </c>
      <c r="C98" t="s">
        <v>432</v>
      </c>
      <c r="D98" t="s">
        <v>348</v>
      </c>
      <c r="E98" s="8">
        <v>0.79816045454545448</v>
      </c>
      <c r="F98" s="8" t="s">
        <v>348</v>
      </c>
      <c r="G98" s="8">
        <v>0.79816045454545448</v>
      </c>
      <c r="H98" s="8">
        <v>0.79816045454545448</v>
      </c>
      <c r="I98" s="8">
        <v>0.79816045454545448</v>
      </c>
      <c r="J98" s="8">
        <v>0.79816045454545448</v>
      </c>
      <c r="K98" s="8">
        <v>0.79816045454545448</v>
      </c>
      <c r="L98" s="8">
        <v>0.79816045454545448</v>
      </c>
      <c r="M98" s="8">
        <v>0.79816045454545448</v>
      </c>
      <c r="N98" s="8">
        <v>0.79816045454545448</v>
      </c>
      <c r="O98" s="8">
        <v>0.79816045454545448</v>
      </c>
      <c r="P98" s="8">
        <v>0.79816045454545448</v>
      </c>
      <c r="Q98" s="8">
        <v>0.79816045454545448</v>
      </c>
      <c r="R98" s="8">
        <v>0.79816045454545448</v>
      </c>
      <c r="S98" s="8">
        <v>0.79816045454545448</v>
      </c>
      <c r="T98" s="8">
        <v>0.79816045454545448</v>
      </c>
      <c r="U98" s="8">
        <v>0.79816045454545448</v>
      </c>
      <c r="V98" s="8">
        <v>0.79816045454545448</v>
      </c>
      <c r="W98" s="8">
        <v>0.79816045454545448</v>
      </c>
      <c r="X98" s="8">
        <v>0.79816045454545448</v>
      </c>
      <c r="Y98" s="8">
        <v>0.79816045454545448</v>
      </c>
      <c r="Z98" s="8">
        <v>0.79816045454545448</v>
      </c>
      <c r="AA98" s="8">
        <v>0.79816045454545448</v>
      </c>
      <c r="AB98" s="8">
        <v>0.79816045454545448</v>
      </c>
      <c r="AC98" s="8">
        <v>0.79816045454545448</v>
      </c>
      <c r="AD98" s="8">
        <v>0.79816045454545448</v>
      </c>
      <c r="AE98" s="8">
        <v>0.79816045454545448</v>
      </c>
      <c r="AF98" s="8">
        <v>0.79816045454545448</v>
      </c>
      <c r="AG98" s="8">
        <v>0.79816045454545448</v>
      </c>
    </row>
    <row r="99" spans="1:33">
      <c r="A99" t="s">
        <v>186</v>
      </c>
      <c r="B99">
        <v>12120</v>
      </c>
      <c r="C99" t="s">
        <v>348</v>
      </c>
      <c r="D99" t="s">
        <v>348</v>
      </c>
      <c r="E99" s="8" t="s">
        <v>348</v>
      </c>
      <c r="F99" s="8" t="s">
        <v>348</v>
      </c>
      <c r="G99" s="8" t="s">
        <v>348</v>
      </c>
      <c r="H99" s="8" t="s">
        <v>348</v>
      </c>
      <c r="I99" s="8" t="s">
        <v>348</v>
      </c>
      <c r="J99" s="8" t="s">
        <v>348</v>
      </c>
      <c r="K99" s="8" t="s">
        <v>348</v>
      </c>
      <c r="L99" s="8" t="s">
        <v>348</v>
      </c>
      <c r="M99" s="8" t="s">
        <v>348</v>
      </c>
      <c r="N99" s="8" t="s">
        <v>348</v>
      </c>
      <c r="O99" s="8" t="s">
        <v>348</v>
      </c>
      <c r="P99" s="8" t="s">
        <v>348</v>
      </c>
      <c r="Q99" s="8" t="s">
        <v>348</v>
      </c>
      <c r="R99" s="8" t="s">
        <v>348</v>
      </c>
      <c r="S99" s="8" t="s">
        <v>348</v>
      </c>
      <c r="T99" s="8" t="s">
        <v>348</v>
      </c>
      <c r="U99" s="8" t="s">
        <v>348</v>
      </c>
      <c r="V99" s="8" t="s">
        <v>348</v>
      </c>
      <c r="W99" s="8" t="s">
        <v>348</v>
      </c>
      <c r="X99" s="8" t="s">
        <v>348</v>
      </c>
      <c r="Y99" s="8" t="s">
        <v>348</v>
      </c>
      <c r="Z99" s="8" t="s">
        <v>348</v>
      </c>
      <c r="AA99" s="8" t="s">
        <v>348</v>
      </c>
      <c r="AB99" s="8" t="s">
        <v>348</v>
      </c>
      <c r="AC99" s="8" t="s">
        <v>348</v>
      </c>
      <c r="AD99" s="8" t="s">
        <v>348</v>
      </c>
      <c r="AE99" s="8" t="s">
        <v>348</v>
      </c>
      <c r="AF99" s="8" t="s">
        <v>348</v>
      </c>
      <c r="AG99" s="8" t="s">
        <v>348</v>
      </c>
    </row>
    <row r="100" spans="1:33">
      <c r="A100" t="s">
        <v>222</v>
      </c>
      <c r="B100">
        <v>11014</v>
      </c>
      <c r="C100" t="s">
        <v>348</v>
      </c>
      <c r="D100" t="s">
        <v>348</v>
      </c>
      <c r="E100" s="8" t="s">
        <v>348</v>
      </c>
      <c r="F100" s="8" t="s">
        <v>348</v>
      </c>
      <c r="G100" s="8" t="s">
        <v>348</v>
      </c>
      <c r="H100" s="8" t="s">
        <v>348</v>
      </c>
      <c r="I100" s="8" t="s">
        <v>348</v>
      </c>
      <c r="J100" s="8" t="s">
        <v>348</v>
      </c>
      <c r="K100" s="8" t="s">
        <v>348</v>
      </c>
      <c r="L100" s="8" t="s">
        <v>348</v>
      </c>
      <c r="M100" s="8" t="s">
        <v>348</v>
      </c>
      <c r="N100" s="8" t="s">
        <v>348</v>
      </c>
      <c r="O100" s="8" t="s">
        <v>348</v>
      </c>
      <c r="P100" s="8" t="s">
        <v>348</v>
      </c>
      <c r="Q100" s="8" t="s">
        <v>348</v>
      </c>
      <c r="R100" s="8" t="s">
        <v>348</v>
      </c>
      <c r="S100" s="8" t="s">
        <v>348</v>
      </c>
      <c r="T100" s="8" t="s">
        <v>348</v>
      </c>
      <c r="U100" s="8" t="s">
        <v>348</v>
      </c>
      <c r="V100" s="8" t="s">
        <v>348</v>
      </c>
      <c r="W100" s="8" t="s">
        <v>348</v>
      </c>
      <c r="X100" s="8" t="s">
        <v>348</v>
      </c>
      <c r="Y100" s="8" t="s">
        <v>348</v>
      </c>
      <c r="Z100" s="8" t="s">
        <v>348</v>
      </c>
      <c r="AA100" s="8" t="s">
        <v>348</v>
      </c>
      <c r="AB100" s="8" t="s">
        <v>348</v>
      </c>
      <c r="AC100" s="8" t="s">
        <v>348</v>
      </c>
      <c r="AD100" s="8" t="s">
        <v>348</v>
      </c>
      <c r="AE100" s="8" t="s">
        <v>348</v>
      </c>
      <c r="AF100" s="8" t="s">
        <v>348</v>
      </c>
      <c r="AG100" s="8" t="s">
        <v>348</v>
      </c>
    </row>
    <row r="101" spans="1:33">
      <c r="A101" t="s">
        <v>178</v>
      </c>
      <c r="B101">
        <v>9810</v>
      </c>
      <c r="C101">
        <v>259</v>
      </c>
      <c r="D101" t="s">
        <v>348</v>
      </c>
      <c r="E101" s="8">
        <v>4.0569082692307692</v>
      </c>
      <c r="F101" s="8" t="s">
        <v>348</v>
      </c>
      <c r="G101" s="8">
        <v>4.0569082692307692</v>
      </c>
      <c r="H101" s="8">
        <v>4.0569082692307692</v>
      </c>
      <c r="I101" s="8">
        <v>4.0569082692307692</v>
      </c>
      <c r="J101" s="8">
        <v>4.0569082692307692</v>
      </c>
      <c r="K101" s="8">
        <v>4.0569082692307692</v>
      </c>
      <c r="L101" s="8">
        <v>4.0569082692307692</v>
      </c>
      <c r="M101" s="8">
        <v>4.0569082692307692</v>
      </c>
      <c r="N101" s="8">
        <v>4.0569082692307692</v>
      </c>
      <c r="O101" s="8">
        <v>4.0569082692307692</v>
      </c>
      <c r="P101" s="8">
        <v>4.0569082692307692</v>
      </c>
      <c r="Q101" s="8">
        <v>4.0569082692307692</v>
      </c>
      <c r="R101" s="8">
        <v>4.0569082692307692</v>
      </c>
      <c r="S101" s="8">
        <v>4.0569082692307692</v>
      </c>
      <c r="T101" s="8">
        <v>4.0569082692307692</v>
      </c>
      <c r="U101" s="8">
        <v>4.0569082692307692</v>
      </c>
      <c r="V101" s="8">
        <v>4.0569082692307692</v>
      </c>
      <c r="W101" s="8">
        <v>4.0569082692307692</v>
      </c>
      <c r="X101" s="8">
        <v>4.0569082692307692</v>
      </c>
      <c r="Y101" s="8">
        <v>4.0569082692307692</v>
      </c>
      <c r="Z101" s="8">
        <v>4.0569082692307692</v>
      </c>
      <c r="AA101" s="8">
        <v>4.0569082692307692</v>
      </c>
      <c r="AB101" s="8">
        <v>4.0569082692307692</v>
      </c>
      <c r="AC101" s="8">
        <v>4.0569082692307692</v>
      </c>
      <c r="AD101" s="8">
        <v>4.0569082692307692</v>
      </c>
      <c r="AE101" s="8">
        <v>4.0569082692307692</v>
      </c>
      <c r="AF101" s="8">
        <v>4.0569082692307692</v>
      </c>
      <c r="AG101" s="8">
        <v>4.0569082692307692</v>
      </c>
    </row>
    <row r="102" spans="1:33">
      <c r="A102" t="s">
        <v>433</v>
      </c>
      <c r="B102">
        <v>13118</v>
      </c>
      <c r="C102" t="s">
        <v>434</v>
      </c>
      <c r="D102">
        <v>6130000</v>
      </c>
      <c r="E102" s="8">
        <v>1.4709085894360268</v>
      </c>
      <c r="F102" s="8">
        <v>1.1595333333333333</v>
      </c>
      <c r="G102" s="8">
        <v>2.1216999999999997</v>
      </c>
      <c r="H102" s="8">
        <v>1.4709085894360268</v>
      </c>
      <c r="I102" s="8">
        <v>0.47689999999999999</v>
      </c>
      <c r="J102" s="8">
        <v>1.1108</v>
      </c>
      <c r="K102" s="8">
        <v>1.0031999999999999</v>
      </c>
      <c r="L102" s="8">
        <v>2.1724000000000001</v>
      </c>
      <c r="M102" s="8">
        <v>1.4709085894360268</v>
      </c>
      <c r="N102" s="8">
        <v>1.4709085894360268</v>
      </c>
      <c r="O102" s="8">
        <v>1.1519016</v>
      </c>
      <c r="P102" s="8">
        <v>1.359386266666667</v>
      </c>
      <c r="Q102" s="8">
        <v>1.938518875</v>
      </c>
      <c r="R102" s="8">
        <v>1.4709085894360268</v>
      </c>
      <c r="S102" s="8">
        <v>1.2011000000000001</v>
      </c>
      <c r="T102" s="8">
        <v>1.618686222222222</v>
      </c>
      <c r="U102" s="8">
        <v>1.2120512999999999</v>
      </c>
      <c r="V102" s="8">
        <v>1.4709085894360268</v>
      </c>
      <c r="W102" s="8">
        <v>1.4709085894360268</v>
      </c>
      <c r="X102" s="8">
        <v>1.4709085894360268</v>
      </c>
      <c r="Y102" s="8">
        <v>1.4709085894360268</v>
      </c>
      <c r="Z102" s="8">
        <v>1.1798999999999999</v>
      </c>
      <c r="AA102" s="8">
        <v>1.5449072727272728</v>
      </c>
      <c r="AB102" s="8">
        <v>1.2453000000000001</v>
      </c>
      <c r="AC102" s="8">
        <v>1.4709085894360268</v>
      </c>
      <c r="AD102" s="8">
        <v>1.1595333333333333</v>
      </c>
      <c r="AE102" s="8">
        <v>1.8765000000000001</v>
      </c>
      <c r="AF102" s="8">
        <v>1.4709085894360268</v>
      </c>
      <c r="AG102" s="8">
        <v>1.232</v>
      </c>
    </row>
    <row r="103" spans="1:33">
      <c r="A103" t="s">
        <v>435</v>
      </c>
      <c r="B103">
        <v>15001</v>
      </c>
      <c r="C103" t="s">
        <v>348</v>
      </c>
      <c r="D103" t="s">
        <v>348</v>
      </c>
      <c r="E103" s="8" t="s">
        <v>348</v>
      </c>
      <c r="F103" s="8" t="s">
        <v>348</v>
      </c>
      <c r="G103" s="8" t="s">
        <v>348</v>
      </c>
      <c r="H103" s="8" t="s">
        <v>348</v>
      </c>
      <c r="I103" s="8" t="s">
        <v>348</v>
      </c>
      <c r="J103" s="8" t="s">
        <v>348</v>
      </c>
      <c r="K103" s="8" t="s">
        <v>348</v>
      </c>
      <c r="L103" s="8" t="s">
        <v>348</v>
      </c>
      <c r="M103" s="8" t="s">
        <v>348</v>
      </c>
      <c r="N103" s="8" t="s">
        <v>348</v>
      </c>
      <c r="O103" s="8" t="s">
        <v>348</v>
      </c>
      <c r="P103" s="8" t="s">
        <v>348</v>
      </c>
      <c r="Q103" s="8" t="s">
        <v>348</v>
      </c>
      <c r="R103" s="8" t="s">
        <v>348</v>
      </c>
      <c r="S103" s="8" t="s">
        <v>348</v>
      </c>
      <c r="T103" s="8" t="s">
        <v>348</v>
      </c>
      <c r="U103" s="8" t="s">
        <v>348</v>
      </c>
      <c r="V103" s="8" t="s">
        <v>348</v>
      </c>
      <c r="W103" s="8" t="s">
        <v>348</v>
      </c>
      <c r="X103" s="8" t="s">
        <v>348</v>
      </c>
      <c r="Y103" s="8" t="s">
        <v>348</v>
      </c>
      <c r="Z103" s="8" t="s">
        <v>348</v>
      </c>
      <c r="AA103" s="8" t="s">
        <v>348</v>
      </c>
      <c r="AB103" s="8" t="s">
        <v>348</v>
      </c>
      <c r="AC103" s="8" t="s">
        <v>348</v>
      </c>
      <c r="AD103" s="8" t="s">
        <v>348</v>
      </c>
      <c r="AE103" s="8" t="s">
        <v>348</v>
      </c>
      <c r="AF103" s="8" t="s">
        <v>348</v>
      </c>
      <c r="AG103" s="8" t="s">
        <v>348</v>
      </c>
    </row>
    <row r="104" spans="1:33">
      <c r="A104" t="s">
        <v>436</v>
      </c>
      <c r="B104">
        <v>13107</v>
      </c>
      <c r="C104" t="s">
        <v>437</v>
      </c>
      <c r="D104" t="s">
        <v>348</v>
      </c>
      <c r="E104" s="8">
        <v>1.4239426664028518</v>
      </c>
      <c r="F104" s="8" t="s">
        <v>348</v>
      </c>
      <c r="G104" s="8">
        <v>1.4239426664028518</v>
      </c>
      <c r="H104" s="8">
        <v>0.99208523999999998</v>
      </c>
      <c r="I104" s="8">
        <v>1.4239426664028518</v>
      </c>
      <c r="J104" s="8">
        <v>1.4239426664028518</v>
      </c>
      <c r="K104" s="8">
        <v>1.4239426664028518</v>
      </c>
      <c r="L104" s="8">
        <v>1.4239426664028518</v>
      </c>
      <c r="M104" s="8">
        <v>1.4239426664028518</v>
      </c>
      <c r="N104" s="8">
        <v>1.4239426664028518</v>
      </c>
      <c r="O104" s="8">
        <v>1.4239426664028518</v>
      </c>
      <c r="P104" s="8">
        <v>1.2658255200000001</v>
      </c>
      <c r="Q104" s="8">
        <v>1.8281680666666664</v>
      </c>
      <c r="R104" s="8">
        <v>1.4239426664028518</v>
      </c>
      <c r="S104" s="8">
        <v>1.4239426664028518</v>
      </c>
      <c r="T104" s="8">
        <v>1.4239426664028518</v>
      </c>
      <c r="U104" s="8">
        <v>1.6648418235294118</v>
      </c>
      <c r="V104" s="8">
        <v>1.4239426664028518</v>
      </c>
      <c r="W104" s="8">
        <v>1.4239426664028518</v>
      </c>
      <c r="X104" s="8">
        <v>1.4239426664028518</v>
      </c>
      <c r="Y104" s="8">
        <v>1.3687926818181817</v>
      </c>
      <c r="Z104" s="8">
        <v>1.4239426664028518</v>
      </c>
      <c r="AA104" s="8">
        <v>1.4239426664028518</v>
      </c>
      <c r="AB104" s="8">
        <v>1.4239426664028518</v>
      </c>
      <c r="AC104" s="8">
        <v>1.4239426664028518</v>
      </c>
      <c r="AD104" s="8">
        <v>1.4239426664028518</v>
      </c>
      <c r="AE104" s="8">
        <v>1.4239426664028518</v>
      </c>
      <c r="AF104" s="8">
        <v>1.4239426664028518</v>
      </c>
      <c r="AG104" s="8">
        <v>1.4239426664028518</v>
      </c>
    </row>
    <row r="105" spans="1:33">
      <c r="A105" t="s">
        <v>256</v>
      </c>
      <c r="B105">
        <v>13002</v>
      </c>
      <c r="C105" t="s">
        <v>348</v>
      </c>
      <c r="D105" t="s">
        <v>348</v>
      </c>
      <c r="E105" s="8" t="s">
        <v>348</v>
      </c>
      <c r="F105" s="8" t="s">
        <v>348</v>
      </c>
      <c r="G105" s="8" t="s">
        <v>348</v>
      </c>
      <c r="H105" s="8" t="s">
        <v>348</v>
      </c>
      <c r="I105" s="8" t="s">
        <v>348</v>
      </c>
      <c r="J105" s="8" t="s">
        <v>348</v>
      </c>
      <c r="K105" s="8" t="s">
        <v>348</v>
      </c>
      <c r="L105" s="8" t="s">
        <v>348</v>
      </c>
      <c r="M105" s="8" t="s">
        <v>348</v>
      </c>
      <c r="N105" s="8" t="s">
        <v>348</v>
      </c>
      <c r="O105" s="8" t="s">
        <v>348</v>
      </c>
      <c r="P105" s="8" t="s">
        <v>348</v>
      </c>
      <c r="Q105" s="8" t="s">
        <v>348</v>
      </c>
      <c r="R105" s="8" t="s">
        <v>348</v>
      </c>
      <c r="S105" s="8" t="s">
        <v>348</v>
      </c>
      <c r="T105" s="8" t="s">
        <v>348</v>
      </c>
      <c r="U105" s="8" t="s">
        <v>348</v>
      </c>
      <c r="V105" s="8" t="s">
        <v>348</v>
      </c>
      <c r="W105" s="8" t="s">
        <v>348</v>
      </c>
      <c r="X105" s="8" t="s">
        <v>348</v>
      </c>
      <c r="Y105" s="8" t="s">
        <v>348</v>
      </c>
      <c r="Z105" s="8" t="s">
        <v>348</v>
      </c>
      <c r="AA105" s="8" t="s">
        <v>348</v>
      </c>
      <c r="AB105" s="8" t="s">
        <v>348</v>
      </c>
      <c r="AC105" s="8" t="s">
        <v>348</v>
      </c>
      <c r="AD105" s="8" t="s">
        <v>348</v>
      </c>
      <c r="AE105" s="8" t="s">
        <v>348</v>
      </c>
      <c r="AF105" s="8" t="s">
        <v>348</v>
      </c>
      <c r="AG105" s="8" t="s">
        <v>348</v>
      </c>
    </row>
    <row r="106" spans="1:33">
      <c r="A106" t="s">
        <v>438</v>
      </c>
      <c r="B106">
        <v>30181</v>
      </c>
      <c r="C106" t="s">
        <v>348</v>
      </c>
      <c r="D106" t="s">
        <v>348</v>
      </c>
      <c r="E106" s="8" t="s">
        <v>348</v>
      </c>
      <c r="F106" s="8" t="s">
        <v>348</v>
      </c>
      <c r="G106" s="8" t="s">
        <v>348</v>
      </c>
      <c r="H106" s="8" t="s">
        <v>348</v>
      </c>
      <c r="I106" s="8" t="s">
        <v>348</v>
      </c>
      <c r="J106" s="8" t="s">
        <v>348</v>
      </c>
      <c r="K106" s="8" t="s">
        <v>348</v>
      </c>
      <c r="L106" s="8" t="s">
        <v>348</v>
      </c>
      <c r="M106" s="8" t="s">
        <v>348</v>
      </c>
      <c r="N106" s="8" t="s">
        <v>348</v>
      </c>
      <c r="O106" s="8" t="s">
        <v>348</v>
      </c>
      <c r="P106" s="8" t="s">
        <v>348</v>
      </c>
      <c r="Q106" s="8" t="s">
        <v>348</v>
      </c>
      <c r="R106" s="8" t="s">
        <v>348</v>
      </c>
      <c r="S106" s="8" t="s">
        <v>348</v>
      </c>
      <c r="T106" s="8" t="s">
        <v>348</v>
      </c>
      <c r="U106" s="8" t="s">
        <v>348</v>
      </c>
      <c r="V106" s="8" t="s">
        <v>348</v>
      </c>
      <c r="W106" s="8" t="s">
        <v>348</v>
      </c>
      <c r="X106" s="8" t="s">
        <v>348</v>
      </c>
      <c r="Y106" s="8" t="s">
        <v>348</v>
      </c>
      <c r="Z106" s="8" t="s">
        <v>348</v>
      </c>
      <c r="AA106" s="8" t="s">
        <v>348</v>
      </c>
      <c r="AB106" s="8" t="s">
        <v>348</v>
      </c>
      <c r="AC106" s="8" t="s">
        <v>348</v>
      </c>
      <c r="AD106" s="8" t="s">
        <v>348</v>
      </c>
      <c r="AE106" s="8" t="s">
        <v>348</v>
      </c>
      <c r="AF106" s="8" t="s">
        <v>348</v>
      </c>
      <c r="AG106" s="8" t="s">
        <v>348</v>
      </c>
    </row>
    <row r="107" spans="1:33">
      <c r="A107" t="s">
        <v>439</v>
      </c>
      <c r="B107">
        <v>13100</v>
      </c>
      <c r="C107" t="s">
        <v>440</v>
      </c>
      <c r="D107">
        <v>6192000</v>
      </c>
      <c r="E107" s="8">
        <v>0.93107228333333336</v>
      </c>
      <c r="F107" s="8">
        <v>1.2233277777777773</v>
      </c>
      <c r="G107" s="8">
        <v>3.0194999999999999</v>
      </c>
      <c r="H107" s="8">
        <v>0.93107228333333336</v>
      </c>
      <c r="I107" s="8">
        <v>0.75378579999999995</v>
      </c>
      <c r="J107" s="8">
        <v>1.3653</v>
      </c>
      <c r="K107" s="8">
        <v>0.81452466666666667</v>
      </c>
      <c r="L107" s="8">
        <v>0.79849999999999999</v>
      </c>
      <c r="M107" s="8">
        <v>3.0118999999999998</v>
      </c>
      <c r="N107" s="8">
        <v>0.93107228333333336</v>
      </c>
      <c r="O107" s="8">
        <v>0.93107228333333336</v>
      </c>
      <c r="P107" s="8">
        <v>0.63890000000000002</v>
      </c>
      <c r="Q107" s="8">
        <v>0.93107228333333336</v>
      </c>
      <c r="R107" s="8">
        <v>0.93107228333333336</v>
      </c>
      <c r="S107" s="8">
        <v>0.75029999999999997</v>
      </c>
      <c r="T107" s="8">
        <v>0.81868233333333329</v>
      </c>
      <c r="U107" s="8">
        <v>1.3372963333333336</v>
      </c>
      <c r="V107" s="8">
        <v>0.5</v>
      </c>
      <c r="W107" s="8">
        <v>1.5</v>
      </c>
      <c r="X107" s="8">
        <v>1.6091</v>
      </c>
      <c r="Y107" s="8">
        <v>0.93107228333333336</v>
      </c>
      <c r="Z107" s="8">
        <v>0.60070000000000001</v>
      </c>
      <c r="AA107" s="8">
        <v>1.3658000000000001</v>
      </c>
      <c r="AB107" s="8">
        <v>0.71560000000000001</v>
      </c>
      <c r="AC107" s="8">
        <v>0.93107228333333336</v>
      </c>
      <c r="AD107" s="8">
        <v>1.3862999999999999</v>
      </c>
      <c r="AE107" s="8">
        <v>0.91299999999999992</v>
      </c>
      <c r="AF107" s="8">
        <v>0.93107228333333336</v>
      </c>
      <c r="AG107" s="8">
        <v>2.3446000000000002</v>
      </c>
    </row>
    <row r="108" spans="1:33">
      <c r="A108" t="s">
        <v>441</v>
      </c>
      <c r="B108">
        <v>13018</v>
      </c>
      <c r="C108" t="s">
        <v>348</v>
      </c>
      <c r="D108" t="s">
        <v>348</v>
      </c>
      <c r="E108" s="8" t="s">
        <v>348</v>
      </c>
      <c r="F108" s="8" t="s">
        <v>348</v>
      </c>
      <c r="G108" s="8" t="s">
        <v>348</v>
      </c>
      <c r="H108" s="8" t="s">
        <v>348</v>
      </c>
      <c r="I108" s="8" t="s">
        <v>348</v>
      </c>
      <c r="J108" s="8" t="s">
        <v>348</v>
      </c>
      <c r="K108" s="8" t="s">
        <v>348</v>
      </c>
      <c r="L108" s="8" t="s">
        <v>348</v>
      </c>
      <c r="M108" s="8" t="s">
        <v>348</v>
      </c>
      <c r="N108" s="8" t="s">
        <v>348</v>
      </c>
      <c r="O108" s="8" t="s">
        <v>348</v>
      </c>
      <c r="P108" s="8" t="s">
        <v>348</v>
      </c>
      <c r="Q108" s="8" t="s">
        <v>348</v>
      </c>
      <c r="R108" s="8" t="s">
        <v>348</v>
      </c>
      <c r="S108" s="8" t="s">
        <v>348</v>
      </c>
      <c r="T108" s="8" t="s">
        <v>348</v>
      </c>
      <c r="U108" s="8" t="s">
        <v>348</v>
      </c>
      <c r="V108" s="8" t="s">
        <v>348</v>
      </c>
      <c r="W108" s="8" t="s">
        <v>348</v>
      </c>
      <c r="X108" s="8" t="s">
        <v>348</v>
      </c>
      <c r="Y108" s="8" t="s">
        <v>348</v>
      </c>
      <c r="Z108" s="8" t="s">
        <v>348</v>
      </c>
      <c r="AA108" s="8" t="s">
        <v>348</v>
      </c>
      <c r="AB108" s="8" t="s">
        <v>348</v>
      </c>
      <c r="AC108" s="8" t="s">
        <v>348</v>
      </c>
      <c r="AD108" s="8" t="s">
        <v>348</v>
      </c>
      <c r="AE108" s="8" t="s">
        <v>348</v>
      </c>
      <c r="AF108" s="8" t="s">
        <v>348</v>
      </c>
      <c r="AG108" s="8" t="s">
        <v>348</v>
      </c>
    </row>
    <row r="109" spans="1:33">
      <c r="A109" t="s">
        <v>215</v>
      </c>
      <c r="B109">
        <v>28100</v>
      </c>
      <c r="C109" t="s">
        <v>442</v>
      </c>
      <c r="D109">
        <v>11230000</v>
      </c>
      <c r="E109" s="8" t="s">
        <v>348</v>
      </c>
      <c r="F109" s="8">
        <v>2.2904555555555555</v>
      </c>
      <c r="G109" s="8">
        <v>2.2904555555555555</v>
      </c>
      <c r="H109" s="8">
        <v>2.2904555555555555</v>
      </c>
      <c r="I109" s="8">
        <v>2.2904555555555555</v>
      </c>
      <c r="J109" s="8">
        <v>2.2904555555555555</v>
      </c>
      <c r="K109" s="8">
        <v>1.7726</v>
      </c>
      <c r="L109" s="8">
        <v>2.3050999999999999</v>
      </c>
      <c r="M109" s="8">
        <v>1.9711000000000001</v>
      </c>
      <c r="N109" s="8">
        <v>2.2904555555555555</v>
      </c>
      <c r="O109" s="8">
        <v>2.2904555555555555</v>
      </c>
      <c r="P109" s="8">
        <v>2.2904555555555555</v>
      </c>
      <c r="Q109" s="8">
        <v>2.2904555555555555</v>
      </c>
      <c r="R109" s="8">
        <v>2.1924999999999999</v>
      </c>
      <c r="S109" s="8">
        <v>2.2904555555555555</v>
      </c>
      <c r="T109" s="8">
        <v>2.2904555555555555</v>
      </c>
      <c r="U109" s="8">
        <v>2.2904555555555555</v>
      </c>
      <c r="V109" s="8">
        <v>2.2904555555555555</v>
      </c>
      <c r="W109" s="8">
        <v>2.37</v>
      </c>
      <c r="X109" s="8">
        <v>2.2904555555555555</v>
      </c>
      <c r="Y109" s="8">
        <v>2.2904555555555555</v>
      </c>
      <c r="Z109" s="8">
        <v>2.2904555555555555</v>
      </c>
      <c r="AA109" s="8">
        <v>2.4730000000000003</v>
      </c>
      <c r="AB109" s="8">
        <v>2.9616000000000002</v>
      </c>
      <c r="AC109" s="8">
        <v>2.2197999999999998</v>
      </c>
      <c r="AD109" s="8">
        <v>2.2904555555555555</v>
      </c>
      <c r="AE109" s="8">
        <v>2.3483999999999998</v>
      </c>
      <c r="AF109" s="8">
        <v>2.2904555555555555</v>
      </c>
      <c r="AG109" s="8">
        <v>2.2904555555555555</v>
      </c>
    </row>
    <row r="110" spans="1:33">
      <c r="A110" t="s">
        <v>246</v>
      </c>
      <c r="B110">
        <v>16530</v>
      </c>
      <c r="C110" t="s">
        <v>348</v>
      </c>
      <c r="D110" t="s">
        <v>348</v>
      </c>
      <c r="E110" s="8" t="s">
        <v>348</v>
      </c>
      <c r="F110" s="8" t="s">
        <v>348</v>
      </c>
      <c r="G110" s="8" t="s">
        <v>348</v>
      </c>
      <c r="H110" s="8" t="s">
        <v>348</v>
      </c>
      <c r="I110" s="8" t="s">
        <v>348</v>
      </c>
      <c r="J110" s="8" t="s">
        <v>348</v>
      </c>
      <c r="K110" s="8" t="s">
        <v>348</v>
      </c>
      <c r="L110" s="8" t="s">
        <v>348</v>
      </c>
      <c r="M110" s="8" t="s">
        <v>348</v>
      </c>
      <c r="N110" s="8" t="s">
        <v>348</v>
      </c>
      <c r="O110" s="8" t="s">
        <v>348</v>
      </c>
      <c r="P110" s="8" t="s">
        <v>348</v>
      </c>
      <c r="Q110" s="8" t="s">
        <v>348</v>
      </c>
      <c r="R110" s="8" t="s">
        <v>348</v>
      </c>
      <c r="S110" s="8" t="s">
        <v>348</v>
      </c>
      <c r="T110" s="8" t="s">
        <v>348</v>
      </c>
      <c r="U110" s="8" t="s">
        <v>348</v>
      </c>
      <c r="V110" s="8" t="s">
        <v>348</v>
      </c>
      <c r="W110" s="8" t="s">
        <v>348</v>
      </c>
      <c r="X110" s="8" t="s">
        <v>348</v>
      </c>
      <c r="Y110" s="8" t="s">
        <v>348</v>
      </c>
      <c r="Z110" s="8" t="s">
        <v>348</v>
      </c>
      <c r="AA110" s="8" t="s">
        <v>348</v>
      </c>
      <c r="AB110" s="8" t="s">
        <v>348</v>
      </c>
      <c r="AC110" s="8" t="s">
        <v>348</v>
      </c>
      <c r="AD110" s="8" t="s">
        <v>348</v>
      </c>
      <c r="AE110" s="8" t="s">
        <v>348</v>
      </c>
      <c r="AF110" s="8" t="s">
        <v>348</v>
      </c>
      <c r="AG110" s="8" t="s">
        <v>348</v>
      </c>
    </row>
    <row r="111" spans="1:33">
      <c r="A111" t="s">
        <v>443</v>
      </c>
      <c r="B111">
        <v>30051</v>
      </c>
      <c r="C111" t="s">
        <v>348</v>
      </c>
      <c r="D111" t="s">
        <v>348</v>
      </c>
      <c r="E111" s="8" t="s">
        <v>348</v>
      </c>
      <c r="F111" s="8" t="s">
        <v>348</v>
      </c>
      <c r="G111" s="8" t="s">
        <v>348</v>
      </c>
      <c r="H111" s="8" t="s">
        <v>348</v>
      </c>
      <c r="I111" s="8" t="s">
        <v>348</v>
      </c>
      <c r="J111" s="8" t="s">
        <v>348</v>
      </c>
      <c r="K111" s="8" t="s">
        <v>348</v>
      </c>
      <c r="L111" s="8" t="s">
        <v>348</v>
      </c>
      <c r="M111" s="8" t="s">
        <v>348</v>
      </c>
      <c r="N111" s="8" t="s">
        <v>348</v>
      </c>
      <c r="O111" s="8" t="s">
        <v>348</v>
      </c>
      <c r="P111" s="8" t="s">
        <v>348</v>
      </c>
      <c r="Q111" s="8" t="s">
        <v>348</v>
      </c>
      <c r="R111" s="8" t="s">
        <v>348</v>
      </c>
      <c r="S111" s="8" t="s">
        <v>348</v>
      </c>
      <c r="T111" s="8" t="s">
        <v>348</v>
      </c>
      <c r="U111" s="8" t="s">
        <v>348</v>
      </c>
      <c r="V111" s="8" t="s">
        <v>348</v>
      </c>
      <c r="W111" s="8" t="s">
        <v>348</v>
      </c>
      <c r="X111" s="8" t="s">
        <v>348</v>
      </c>
      <c r="Y111" s="8" t="s">
        <v>348</v>
      </c>
      <c r="Z111" s="8" t="s">
        <v>348</v>
      </c>
      <c r="AA111" s="8" t="s">
        <v>348</v>
      </c>
      <c r="AB111" s="8" t="s">
        <v>348</v>
      </c>
      <c r="AC111" s="8" t="s">
        <v>348</v>
      </c>
      <c r="AD111" s="8" t="s">
        <v>348</v>
      </c>
      <c r="AE111" s="8" t="s">
        <v>348</v>
      </c>
      <c r="AF111" s="8" t="s">
        <v>348</v>
      </c>
      <c r="AG111" s="8" t="s">
        <v>348</v>
      </c>
    </row>
    <row r="112" spans="1:33">
      <c r="A112" t="s">
        <v>197</v>
      </c>
      <c r="B112">
        <v>4008</v>
      </c>
      <c r="C112" t="s">
        <v>348</v>
      </c>
      <c r="D112">
        <v>5120000</v>
      </c>
      <c r="E112" s="8" t="s">
        <v>348</v>
      </c>
      <c r="F112" s="8">
        <v>0.39652399999999999</v>
      </c>
      <c r="G112" s="8">
        <v>0.42920000000000003</v>
      </c>
      <c r="H112" s="8">
        <v>0.20469999999999999</v>
      </c>
      <c r="I112" s="8">
        <v>0.33279999999999998</v>
      </c>
      <c r="J112" s="8">
        <v>0.43189999999999995</v>
      </c>
      <c r="K112" s="8">
        <v>0.36659999999999998</v>
      </c>
      <c r="L112" s="8">
        <v>0.32899999999999996</v>
      </c>
      <c r="M112" s="8">
        <v>0.37939999999999996</v>
      </c>
      <c r="N112" s="8">
        <v>0.39652399999999999</v>
      </c>
      <c r="O112" s="8">
        <v>0.67859999999999998</v>
      </c>
      <c r="P112" s="8">
        <v>0.37290000000000001</v>
      </c>
      <c r="Q112" s="8">
        <v>0.39652399999999999</v>
      </c>
      <c r="R112" s="8">
        <v>0.21629999999999999</v>
      </c>
      <c r="S112" s="8">
        <v>0.42530000000000001</v>
      </c>
      <c r="T112" s="8">
        <v>0.48350000000000004</v>
      </c>
      <c r="U112" s="8">
        <v>0.71599999999999997</v>
      </c>
      <c r="V112" s="8">
        <v>0.31819999999999998</v>
      </c>
      <c r="W112" s="8">
        <v>0.48590000000000005</v>
      </c>
      <c r="X112" s="8">
        <v>0.25769999999999998</v>
      </c>
      <c r="Y112" s="8">
        <v>0.2445</v>
      </c>
      <c r="Z112" s="8">
        <v>0.25209999999999999</v>
      </c>
      <c r="AA112" s="8">
        <v>0.50280000000000002</v>
      </c>
      <c r="AB112" s="8">
        <v>0.56399999999999995</v>
      </c>
      <c r="AC112" s="8">
        <v>0.35009999999999997</v>
      </c>
      <c r="AD112" s="8">
        <v>0.4758</v>
      </c>
      <c r="AE112" s="8">
        <v>0.51070000000000004</v>
      </c>
      <c r="AF112" s="8">
        <v>0.39652399999999999</v>
      </c>
      <c r="AG112" s="8">
        <v>0.58509999999999995</v>
      </c>
    </row>
    <row r="113" spans="1:33">
      <c r="A113" t="s">
        <v>249</v>
      </c>
      <c r="B113">
        <v>20044</v>
      </c>
      <c r="C113" t="s">
        <v>444</v>
      </c>
      <c r="D113">
        <v>4199911</v>
      </c>
      <c r="E113" s="8">
        <v>1.2226330685576923</v>
      </c>
      <c r="F113" s="8">
        <v>0.7249363636363636</v>
      </c>
      <c r="G113" s="8">
        <v>1.2226330685576923</v>
      </c>
      <c r="H113" s="8">
        <v>0.28249999999999997</v>
      </c>
      <c r="I113" s="8">
        <v>0.40740000000000004</v>
      </c>
      <c r="J113" s="8">
        <v>0.80930000000000002</v>
      </c>
      <c r="K113" s="8">
        <v>1.2226330685576923</v>
      </c>
      <c r="L113" s="8">
        <v>0.84689999999999999</v>
      </c>
      <c r="M113" s="8">
        <v>1.2226330685576923</v>
      </c>
      <c r="N113" s="8">
        <v>1.2226330685576923</v>
      </c>
      <c r="O113" s="8">
        <v>1.0768</v>
      </c>
      <c r="P113" s="8">
        <v>0.79948335999999998</v>
      </c>
      <c r="Q113" s="8">
        <v>1.1123797692307693</v>
      </c>
      <c r="R113" s="8">
        <v>0.90439999999999998</v>
      </c>
      <c r="S113" s="8">
        <v>1.2226330685576923</v>
      </c>
      <c r="T113" s="8">
        <v>1.319045625</v>
      </c>
      <c r="U113" s="8">
        <v>1.65962352</v>
      </c>
      <c r="V113" s="8">
        <v>0.71279999999999999</v>
      </c>
      <c r="W113" s="8">
        <v>1.2226330685576923</v>
      </c>
      <c r="X113" s="8">
        <v>1.2226330685576923</v>
      </c>
      <c r="Y113" s="8">
        <v>1.2226330685576923</v>
      </c>
      <c r="Z113" s="8">
        <v>1.2226330685576923</v>
      </c>
      <c r="AA113" s="8">
        <v>0.6604000000000001</v>
      </c>
      <c r="AB113" s="8">
        <v>0.754</v>
      </c>
      <c r="AC113" s="8">
        <v>1.2226330685576923</v>
      </c>
      <c r="AD113" s="8">
        <v>0.77579999999999993</v>
      </c>
      <c r="AE113" s="8">
        <v>1.2226330685576923</v>
      </c>
      <c r="AF113" s="8">
        <v>1.2226330685576923</v>
      </c>
      <c r="AG113" s="8">
        <v>1.2226330685576923</v>
      </c>
    </row>
    <row r="114" spans="1:33">
      <c r="A114" t="s">
        <v>445</v>
      </c>
      <c r="B114">
        <v>9340</v>
      </c>
      <c r="C114" t="s">
        <v>348</v>
      </c>
      <c r="D114" t="s">
        <v>348</v>
      </c>
      <c r="E114" s="8" t="s">
        <v>348</v>
      </c>
      <c r="F114" s="8" t="s">
        <v>348</v>
      </c>
      <c r="G114" s="8" t="s">
        <v>348</v>
      </c>
      <c r="H114" s="8" t="s">
        <v>348</v>
      </c>
      <c r="I114" s="8" t="s">
        <v>348</v>
      </c>
      <c r="J114" s="8" t="s">
        <v>348</v>
      </c>
      <c r="K114" s="8" t="s">
        <v>348</v>
      </c>
      <c r="L114" s="8" t="s">
        <v>348</v>
      </c>
      <c r="M114" s="8" t="s">
        <v>348</v>
      </c>
      <c r="N114" s="8" t="s">
        <v>348</v>
      </c>
      <c r="O114" s="8" t="s">
        <v>348</v>
      </c>
      <c r="P114" s="8" t="s">
        <v>348</v>
      </c>
      <c r="Q114" s="8" t="s">
        <v>348</v>
      </c>
      <c r="R114" s="8" t="s">
        <v>348</v>
      </c>
      <c r="S114" s="8" t="s">
        <v>348</v>
      </c>
      <c r="T114" s="8" t="s">
        <v>348</v>
      </c>
      <c r="U114" s="8" t="s">
        <v>348</v>
      </c>
      <c r="V114" s="8" t="s">
        <v>348</v>
      </c>
      <c r="W114" s="8" t="s">
        <v>348</v>
      </c>
      <c r="X114" s="8" t="s">
        <v>348</v>
      </c>
      <c r="Y114" s="8" t="s">
        <v>348</v>
      </c>
      <c r="Z114" s="8" t="s">
        <v>348</v>
      </c>
      <c r="AA114" s="8" t="s">
        <v>348</v>
      </c>
      <c r="AB114" s="8" t="s">
        <v>348</v>
      </c>
      <c r="AC114" s="8" t="s">
        <v>348</v>
      </c>
      <c r="AD114" s="8" t="s">
        <v>348</v>
      </c>
      <c r="AE114" s="8" t="s">
        <v>348</v>
      </c>
      <c r="AF114" s="8" t="s">
        <v>348</v>
      </c>
      <c r="AG114" s="8" t="s">
        <v>348</v>
      </c>
    </row>
    <row r="115" spans="1:33">
      <c r="A115" t="s">
        <v>210</v>
      </c>
      <c r="B115">
        <v>13015</v>
      </c>
      <c r="C115" t="s">
        <v>348</v>
      </c>
      <c r="D115">
        <v>6199200</v>
      </c>
      <c r="E115" s="8" t="s">
        <v>348</v>
      </c>
      <c r="F115" s="8">
        <v>7.2656909090909094</v>
      </c>
      <c r="G115" s="8">
        <v>7.2656909090909094</v>
      </c>
      <c r="H115" s="8">
        <v>8.4563000000000006</v>
      </c>
      <c r="I115" s="8">
        <v>2.0648</v>
      </c>
      <c r="J115" s="8">
        <v>7.2656909090909094</v>
      </c>
      <c r="K115" s="8">
        <v>7.2656909090909094</v>
      </c>
      <c r="L115" s="8">
        <v>9.5780999999999992</v>
      </c>
      <c r="M115" s="8">
        <v>10.8253</v>
      </c>
      <c r="N115" s="8">
        <v>7.2656909090909094</v>
      </c>
      <c r="O115" s="8">
        <v>7.2656909090909094</v>
      </c>
      <c r="P115" s="8">
        <v>7.1607000000000003</v>
      </c>
      <c r="Q115" s="8">
        <v>7.2656909090909094</v>
      </c>
      <c r="R115" s="8">
        <v>14.4367</v>
      </c>
      <c r="S115" s="8">
        <v>7.2656909090909094</v>
      </c>
      <c r="T115" s="8">
        <v>7.3952</v>
      </c>
      <c r="U115" s="8">
        <v>7.2656909090909094</v>
      </c>
      <c r="V115" s="8">
        <v>6.9854999999999992</v>
      </c>
      <c r="W115" s="8">
        <v>7.2656909090909094</v>
      </c>
      <c r="X115" s="8">
        <v>4.9096000000000002</v>
      </c>
      <c r="Y115" s="8">
        <v>7.2656909090909094</v>
      </c>
      <c r="Z115" s="8">
        <v>1.4587000000000001</v>
      </c>
      <c r="AA115" s="8">
        <v>6.6516999999999999</v>
      </c>
      <c r="AB115" s="8">
        <v>7.2656909090909094</v>
      </c>
      <c r="AC115" s="8">
        <v>7.2656909090909094</v>
      </c>
      <c r="AD115" s="8">
        <v>7.2656909090909094</v>
      </c>
      <c r="AE115" s="8">
        <v>7.2656909090909094</v>
      </c>
      <c r="AF115" s="8">
        <v>7.2656909090909094</v>
      </c>
      <c r="AG115" s="8">
        <v>7.2656909090909094</v>
      </c>
    </row>
    <row r="116" spans="1:33">
      <c r="A116" t="s">
        <v>446</v>
      </c>
      <c r="B116">
        <v>20162</v>
      </c>
      <c r="C116" t="s">
        <v>380</v>
      </c>
      <c r="D116">
        <v>4199902</v>
      </c>
      <c r="E116" s="8">
        <v>0.65484092000000005</v>
      </c>
      <c r="F116" s="8">
        <v>1.31585</v>
      </c>
      <c r="G116" s="8">
        <v>0.65484092000000005</v>
      </c>
      <c r="H116" s="8">
        <v>1.4469000000000001</v>
      </c>
      <c r="I116" s="8">
        <v>0.65484092000000005</v>
      </c>
      <c r="J116" s="8">
        <v>0.65484092000000005</v>
      </c>
      <c r="K116" s="8">
        <v>0.65484092000000005</v>
      </c>
      <c r="L116" s="8">
        <v>1.9649000000000001</v>
      </c>
      <c r="M116" s="8">
        <v>0.65484092000000005</v>
      </c>
      <c r="N116" s="8">
        <v>0.65484092000000005</v>
      </c>
      <c r="O116" s="8">
        <v>1.0295000000000001</v>
      </c>
      <c r="P116" s="8">
        <v>0.57499999999999996</v>
      </c>
      <c r="Q116" s="8">
        <v>0.65484092000000005</v>
      </c>
      <c r="R116" s="8">
        <v>0.65484092000000005</v>
      </c>
      <c r="S116" s="8">
        <v>0.65484092000000005</v>
      </c>
      <c r="T116" s="8">
        <v>0.65484092000000005</v>
      </c>
      <c r="U116" s="8">
        <v>0.65484092000000005</v>
      </c>
      <c r="V116" s="8">
        <v>0.65484092000000005</v>
      </c>
      <c r="W116" s="8">
        <v>0.65484092000000005</v>
      </c>
      <c r="X116" s="8">
        <v>0.65484092000000005</v>
      </c>
      <c r="Y116" s="8">
        <v>1.3446</v>
      </c>
      <c r="Z116" s="8">
        <v>0.65484092000000005</v>
      </c>
      <c r="AA116" s="8">
        <v>0.65484092000000005</v>
      </c>
      <c r="AB116" s="8">
        <v>0.65484092000000005</v>
      </c>
      <c r="AC116" s="8">
        <v>0.65484092000000005</v>
      </c>
      <c r="AD116" s="8">
        <v>1.5341999999999998</v>
      </c>
      <c r="AE116" s="8">
        <v>0.65484092000000005</v>
      </c>
      <c r="AF116" s="8">
        <v>0.65484092000000005</v>
      </c>
      <c r="AG116" s="8">
        <v>0.65484092000000005</v>
      </c>
    </row>
    <row r="117" spans="1:33">
      <c r="A117" t="s">
        <v>208</v>
      </c>
      <c r="B117">
        <v>9100</v>
      </c>
      <c r="C117" t="s">
        <v>348</v>
      </c>
      <c r="D117">
        <v>1600000</v>
      </c>
      <c r="E117" s="8" t="s">
        <v>348</v>
      </c>
      <c r="F117" s="8">
        <v>0.50506666666666666</v>
      </c>
      <c r="G117" s="8">
        <v>0.50506666666666666</v>
      </c>
      <c r="H117" s="8">
        <v>0.50506666666666666</v>
      </c>
      <c r="I117" s="8">
        <v>0.61119999999999997</v>
      </c>
      <c r="J117" s="8">
        <v>0.50506666666666666</v>
      </c>
      <c r="K117" s="8">
        <v>0.50506666666666666</v>
      </c>
      <c r="L117" s="8">
        <v>0.50506666666666666</v>
      </c>
      <c r="M117" s="8">
        <v>0.50506666666666666</v>
      </c>
      <c r="N117" s="8">
        <v>0.50506666666666666</v>
      </c>
      <c r="O117" s="8">
        <v>0.3251</v>
      </c>
      <c r="P117" s="8">
        <v>0.52070000000000005</v>
      </c>
      <c r="Q117" s="8">
        <v>0.50506666666666666</v>
      </c>
      <c r="R117" s="8">
        <v>0.50506666666666666</v>
      </c>
      <c r="S117" s="8">
        <v>0.50506666666666666</v>
      </c>
      <c r="T117" s="8">
        <v>0.49759999999999999</v>
      </c>
      <c r="U117" s="8">
        <v>0.54430000000000001</v>
      </c>
      <c r="V117" s="8">
        <v>0.50506666666666666</v>
      </c>
      <c r="W117" s="8">
        <v>0.50506666666666666</v>
      </c>
      <c r="X117" s="8">
        <v>0.50506666666666666</v>
      </c>
      <c r="Y117" s="8">
        <v>0.50506666666666666</v>
      </c>
      <c r="Z117" s="8">
        <v>0.50506666666666666</v>
      </c>
      <c r="AA117" s="8">
        <v>0.53149999999999997</v>
      </c>
      <c r="AB117" s="8">
        <v>0.50506666666666666</v>
      </c>
      <c r="AC117" s="8">
        <v>0.50506666666666666</v>
      </c>
      <c r="AD117" s="8">
        <v>0.50506666666666666</v>
      </c>
      <c r="AE117" s="8">
        <v>0.50506666666666666</v>
      </c>
      <c r="AF117" s="8">
        <v>0.50506666666666666</v>
      </c>
      <c r="AG117" s="8">
        <v>0.50506666666666666</v>
      </c>
    </row>
    <row r="118" spans="1:33">
      <c r="A118" t="s">
        <v>200</v>
      </c>
      <c r="B118">
        <v>20012</v>
      </c>
      <c r="C118" t="s">
        <v>380</v>
      </c>
      <c r="D118">
        <v>4192100</v>
      </c>
      <c r="E118" s="8">
        <v>0.65484092000000005</v>
      </c>
      <c r="F118" s="8">
        <v>1.084335294117647</v>
      </c>
      <c r="G118" s="8">
        <v>0.65484092000000005</v>
      </c>
      <c r="H118" s="8">
        <v>0.32640000000000002</v>
      </c>
      <c r="I118" s="8">
        <v>0.65484092000000005</v>
      </c>
      <c r="J118" s="8">
        <v>0.92969999999999997</v>
      </c>
      <c r="K118" s="8">
        <v>2.2855000000000003</v>
      </c>
      <c r="L118" s="8">
        <v>1.2290999999999999</v>
      </c>
      <c r="M118" s="8">
        <v>1.3734999999999999</v>
      </c>
      <c r="N118" s="8">
        <v>0.65484092000000005</v>
      </c>
      <c r="O118" s="8">
        <v>0.90379999999999994</v>
      </c>
      <c r="P118" s="8">
        <v>0.3422</v>
      </c>
      <c r="Q118" s="8">
        <v>0.65484092000000005</v>
      </c>
      <c r="R118" s="8">
        <v>0.65484092000000005</v>
      </c>
      <c r="S118" s="8">
        <v>1.0463</v>
      </c>
      <c r="T118" s="8">
        <v>1.3225</v>
      </c>
      <c r="U118" s="8">
        <v>0.65484092000000005</v>
      </c>
      <c r="V118" s="8">
        <v>1.6538999999999999</v>
      </c>
      <c r="W118" s="8">
        <v>1.084335294117647</v>
      </c>
      <c r="X118" s="8">
        <v>2</v>
      </c>
      <c r="Y118" s="8">
        <v>0.65484092000000005</v>
      </c>
      <c r="Z118" s="8">
        <v>0.65484092000000005</v>
      </c>
      <c r="AA118" s="8">
        <v>0.65484092000000005</v>
      </c>
      <c r="AB118" s="8">
        <v>1.5888999999999998</v>
      </c>
      <c r="AC118" s="8">
        <v>0.65484092000000005</v>
      </c>
      <c r="AD118" s="8">
        <v>1.4415</v>
      </c>
      <c r="AE118" s="8">
        <v>1.0552999999999999</v>
      </c>
      <c r="AF118" s="8">
        <v>0.65484092000000005</v>
      </c>
      <c r="AG118" s="8">
        <v>0.33289999999999997</v>
      </c>
    </row>
    <row r="119" spans="1:33">
      <c r="A119" t="s">
        <v>447</v>
      </c>
      <c r="B119">
        <v>25598</v>
      </c>
      <c r="C119" t="s">
        <v>348</v>
      </c>
      <c r="D119" t="s">
        <v>348</v>
      </c>
      <c r="E119" s="8" t="s">
        <v>348</v>
      </c>
      <c r="F119" s="8" t="s">
        <v>348</v>
      </c>
      <c r="G119" s="8" t="s">
        <v>348</v>
      </c>
      <c r="H119" s="8" t="s">
        <v>348</v>
      </c>
      <c r="I119" s="8" t="s">
        <v>348</v>
      </c>
      <c r="J119" s="8" t="s">
        <v>348</v>
      </c>
      <c r="K119" s="8" t="s">
        <v>348</v>
      </c>
      <c r="L119" s="8" t="s">
        <v>348</v>
      </c>
      <c r="M119" s="8" t="s">
        <v>348</v>
      </c>
      <c r="N119" s="8" t="s">
        <v>348</v>
      </c>
      <c r="O119" s="8" t="s">
        <v>348</v>
      </c>
      <c r="P119" s="8" t="s">
        <v>348</v>
      </c>
      <c r="Q119" s="8" t="s">
        <v>348</v>
      </c>
      <c r="R119" s="8" t="s">
        <v>348</v>
      </c>
      <c r="S119" s="8" t="s">
        <v>348</v>
      </c>
      <c r="T119" s="8" t="s">
        <v>348</v>
      </c>
      <c r="U119" s="8" t="s">
        <v>348</v>
      </c>
      <c r="V119" s="8" t="s">
        <v>348</v>
      </c>
      <c r="W119" s="8" t="s">
        <v>348</v>
      </c>
      <c r="X119" s="8" t="s">
        <v>348</v>
      </c>
      <c r="Y119" s="8" t="s">
        <v>348</v>
      </c>
      <c r="Z119" s="8" t="s">
        <v>348</v>
      </c>
      <c r="AA119" s="8" t="s">
        <v>348</v>
      </c>
      <c r="AB119" s="8" t="s">
        <v>348</v>
      </c>
      <c r="AC119" s="8" t="s">
        <v>348</v>
      </c>
      <c r="AD119" s="8" t="s">
        <v>348</v>
      </c>
      <c r="AE119" s="8" t="s">
        <v>348</v>
      </c>
      <c r="AF119" s="8" t="s">
        <v>348</v>
      </c>
      <c r="AG119" s="8" t="s">
        <v>348</v>
      </c>
    </row>
    <row r="120" spans="1:33">
      <c r="A120" t="s">
        <v>448</v>
      </c>
      <c r="B120">
        <v>9060</v>
      </c>
      <c r="C120" t="s">
        <v>449</v>
      </c>
      <c r="D120">
        <v>1120000</v>
      </c>
      <c r="E120" s="8">
        <v>0.2913074975834351</v>
      </c>
      <c r="F120" s="8">
        <v>0.30257272727272727</v>
      </c>
      <c r="G120" s="8">
        <v>0.31347889583333344</v>
      </c>
      <c r="H120" s="8">
        <v>0.1943</v>
      </c>
      <c r="I120" s="8">
        <v>0.25769999999999998</v>
      </c>
      <c r="J120" s="8">
        <v>0.29380000000000001</v>
      </c>
      <c r="K120" s="8">
        <v>0.2913074975834351</v>
      </c>
      <c r="L120" s="8">
        <v>0.22</v>
      </c>
      <c r="M120" s="8">
        <v>0.2913074975834351</v>
      </c>
      <c r="N120" s="8">
        <v>0.2913074975834351</v>
      </c>
      <c r="O120" s="8">
        <v>0.3029333169846154</v>
      </c>
      <c r="P120" s="8">
        <v>0.33715186057692303</v>
      </c>
      <c r="Q120" s="8">
        <v>0.34945201378461532</v>
      </c>
      <c r="R120" s="8">
        <v>0.2913074975834351</v>
      </c>
      <c r="S120" s="8">
        <v>0.309</v>
      </c>
      <c r="T120" s="8">
        <v>0.28170000000000001</v>
      </c>
      <c r="U120" s="8">
        <v>0.34787996250000003</v>
      </c>
      <c r="V120" s="8">
        <v>0.2913074975834351</v>
      </c>
      <c r="W120" s="8">
        <v>0.30257272727272727</v>
      </c>
      <c r="X120" s="8">
        <v>0.2913074975834351</v>
      </c>
      <c r="Y120" s="8">
        <v>0.2913074975834351</v>
      </c>
      <c r="Z120" s="8">
        <v>0.2913074975834351</v>
      </c>
      <c r="AA120" s="8">
        <v>0.32357142857142851</v>
      </c>
      <c r="AB120" s="8">
        <v>0.2913074975834351</v>
      </c>
      <c r="AC120" s="8">
        <v>0.2913074975834351</v>
      </c>
      <c r="AD120" s="8">
        <v>0.2913074975834351</v>
      </c>
      <c r="AE120" s="8">
        <v>0.2913074975834351</v>
      </c>
      <c r="AF120" s="8">
        <v>0.23300000000000001</v>
      </c>
      <c r="AG120" s="8">
        <v>0.2913074975834351</v>
      </c>
    </row>
    <row r="121" spans="1:33">
      <c r="A121" t="s">
        <v>450</v>
      </c>
      <c r="B121">
        <v>20097</v>
      </c>
      <c r="C121" t="s">
        <v>382</v>
      </c>
      <c r="D121">
        <v>4196000</v>
      </c>
      <c r="E121" s="8">
        <v>0.63722458418584826</v>
      </c>
      <c r="F121" s="8">
        <v>0.57638095238095244</v>
      </c>
      <c r="G121" s="8">
        <v>0.63722458418584826</v>
      </c>
      <c r="H121" s="8">
        <v>0.63722458418584826</v>
      </c>
      <c r="I121" s="8">
        <v>0.27429999999999999</v>
      </c>
      <c r="J121" s="8">
        <v>0.42210000000000003</v>
      </c>
      <c r="K121" s="8">
        <v>0.6025552352941177</v>
      </c>
      <c r="L121" s="8">
        <v>0.48820000000000002</v>
      </c>
      <c r="M121" s="8">
        <v>0.55289999999999995</v>
      </c>
      <c r="N121" s="8">
        <v>0.63722458418584826</v>
      </c>
      <c r="O121" s="8">
        <v>0.67469999999999997</v>
      </c>
      <c r="P121" s="8">
        <v>0.50450000000000006</v>
      </c>
      <c r="Q121" s="8">
        <v>0.54729266666666654</v>
      </c>
      <c r="R121" s="8">
        <v>0.86439999999999995</v>
      </c>
      <c r="S121" s="8">
        <v>0.60159999999999991</v>
      </c>
      <c r="T121" s="8">
        <v>0.56652643478260889</v>
      </c>
      <c r="U121" s="8">
        <v>0.63722458418584826</v>
      </c>
      <c r="V121" s="8">
        <v>0.44869999999999999</v>
      </c>
      <c r="W121" s="8">
        <v>0.63722458418584826</v>
      </c>
      <c r="X121" s="8">
        <v>0.38219999999999998</v>
      </c>
      <c r="Y121" s="8">
        <v>0.45960000000000001</v>
      </c>
      <c r="Z121" s="8">
        <v>0.83252399999999993</v>
      </c>
      <c r="AA121" s="8">
        <v>0.86769999999999992</v>
      </c>
      <c r="AB121" s="8">
        <v>0.98450000000000004</v>
      </c>
      <c r="AC121" s="8">
        <v>0.33360000000000001</v>
      </c>
      <c r="AD121" s="8">
        <v>0.71310000000000007</v>
      </c>
      <c r="AE121" s="8">
        <v>0.51479999999999992</v>
      </c>
      <c r="AF121" s="8">
        <v>0.5</v>
      </c>
      <c r="AG121" s="8">
        <v>0.89739999999999998</v>
      </c>
    </row>
    <row r="122" spans="1:33">
      <c r="A122" t="s">
        <v>451</v>
      </c>
      <c r="B122">
        <v>20901</v>
      </c>
      <c r="C122" t="s">
        <v>348</v>
      </c>
      <c r="D122">
        <v>2130000</v>
      </c>
      <c r="E122" s="8" t="s">
        <v>348</v>
      </c>
      <c r="F122" s="8">
        <v>0.44858888888888893</v>
      </c>
      <c r="G122" s="8">
        <v>0.39590000000000003</v>
      </c>
      <c r="H122" s="8">
        <v>0.44858888888888893</v>
      </c>
      <c r="I122" s="8">
        <v>0.55079999999999996</v>
      </c>
      <c r="J122" s="8">
        <v>0.44858888888888893</v>
      </c>
      <c r="K122" s="8">
        <v>0.44858888888888893</v>
      </c>
      <c r="L122" s="8">
        <v>0.441</v>
      </c>
      <c r="M122" s="8">
        <v>0.44858888888888893</v>
      </c>
      <c r="N122" s="8">
        <v>0.44858888888888893</v>
      </c>
      <c r="O122" s="8">
        <v>0.44858888888888893</v>
      </c>
      <c r="P122" s="8">
        <v>0.58540000000000003</v>
      </c>
      <c r="Q122" s="8">
        <v>0.44858888888888893</v>
      </c>
      <c r="R122" s="8">
        <v>0.44858888888888893</v>
      </c>
      <c r="S122" s="8">
        <v>0.40340000000000004</v>
      </c>
      <c r="T122" s="8">
        <v>0.45740000000000003</v>
      </c>
      <c r="U122" s="8">
        <v>0.44858888888888893</v>
      </c>
      <c r="V122" s="8">
        <v>0.44858888888888893</v>
      </c>
      <c r="W122" s="8">
        <v>0.44858888888888893</v>
      </c>
      <c r="X122" s="8">
        <v>0.44858888888888893</v>
      </c>
      <c r="Y122" s="8">
        <v>0.44858888888888893</v>
      </c>
      <c r="Z122" s="8">
        <v>0.44858888888888893</v>
      </c>
      <c r="AA122" s="8">
        <v>0.44858888888888893</v>
      </c>
      <c r="AB122" s="8">
        <v>0.40630000000000005</v>
      </c>
      <c r="AC122" s="8">
        <v>0.44858888888888893</v>
      </c>
      <c r="AD122" s="8">
        <v>0.38950000000000001</v>
      </c>
      <c r="AE122" s="8">
        <v>0.40759999999999996</v>
      </c>
      <c r="AF122" s="8">
        <v>0.44858888888888893</v>
      </c>
      <c r="AG122" s="8">
        <v>0.44858888888888893</v>
      </c>
    </row>
    <row r="123" spans="1:33">
      <c r="A123" t="s">
        <v>225</v>
      </c>
      <c r="B123">
        <v>20059</v>
      </c>
      <c r="C123" t="s">
        <v>348</v>
      </c>
      <c r="D123">
        <v>4193000</v>
      </c>
      <c r="E123" s="8" t="s">
        <v>348</v>
      </c>
      <c r="F123" s="8">
        <v>1.8433636363636365</v>
      </c>
      <c r="G123" s="8">
        <v>1.8433636363636365</v>
      </c>
      <c r="H123" s="8">
        <v>1.8433636363636365</v>
      </c>
      <c r="I123" s="8">
        <v>1.8433636363636365</v>
      </c>
      <c r="J123" s="8">
        <v>0.89890000000000003</v>
      </c>
      <c r="K123" s="8">
        <v>1.8433636363636365</v>
      </c>
      <c r="L123" s="8">
        <v>2.0886</v>
      </c>
      <c r="M123" s="8">
        <v>1.8433636363636365</v>
      </c>
      <c r="N123" s="8">
        <v>1.8433636363636365</v>
      </c>
      <c r="O123" s="8">
        <v>1.1140999999999999</v>
      </c>
      <c r="P123" s="8">
        <v>0.83719999999999994</v>
      </c>
      <c r="Q123" s="8">
        <v>1.8433636363636365</v>
      </c>
      <c r="R123" s="8">
        <v>1.8433636363636365</v>
      </c>
      <c r="S123" s="8">
        <v>1.5730999999999999</v>
      </c>
      <c r="T123" s="8">
        <v>1.7883000000000002</v>
      </c>
      <c r="U123" s="8">
        <v>1.8433636363636365</v>
      </c>
      <c r="V123" s="8">
        <v>5.2571000000000003</v>
      </c>
      <c r="W123" s="8">
        <v>1.8433636363636365</v>
      </c>
      <c r="X123" s="8">
        <v>1.8433636363636365</v>
      </c>
      <c r="Y123" s="8">
        <v>1.8433636363636365</v>
      </c>
      <c r="Z123" s="8">
        <v>1.8433636363636365</v>
      </c>
      <c r="AA123" s="8">
        <v>0.80349999999999999</v>
      </c>
      <c r="AB123" s="8">
        <v>1.7303999999999999</v>
      </c>
      <c r="AC123" s="8">
        <v>1.8433636363636365</v>
      </c>
      <c r="AD123" s="8">
        <v>3.5218000000000003</v>
      </c>
      <c r="AE123" s="8">
        <v>1.8433636363636365</v>
      </c>
      <c r="AF123" s="8">
        <v>1.8433636363636365</v>
      </c>
      <c r="AG123" s="8">
        <v>0.66400000000000003</v>
      </c>
    </row>
    <row r="124" spans="1:33">
      <c r="A124" t="s">
        <v>211</v>
      </c>
      <c r="B124">
        <v>13014</v>
      </c>
      <c r="C124" t="s">
        <v>452</v>
      </c>
      <c r="D124">
        <v>6193000</v>
      </c>
      <c r="E124" s="8">
        <v>3.2678820526666668</v>
      </c>
      <c r="F124" s="8">
        <v>3.4616823529411764</v>
      </c>
      <c r="G124" s="8">
        <v>3.2678820526666668</v>
      </c>
      <c r="H124" s="8">
        <v>4.6474000000000002</v>
      </c>
      <c r="I124" s="8">
        <v>1.1368</v>
      </c>
      <c r="J124" s="8">
        <v>2.5537999999999998</v>
      </c>
      <c r="K124" s="8">
        <v>4.7763</v>
      </c>
      <c r="L124" s="8">
        <v>3.6793</v>
      </c>
      <c r="M124" s="8">
        <v>3.2678820526666668</v>
      </c>
      <c r="N124" s="8">
        <v>3.2678820526666668</v>
      </c>
      <c r="O124" s="8">
        <v>2.4550999999999998</v>
      </c>
      <c r="P124" s="8">
        <v>2.9322349999999995</v>
      </c>
      <c r="Q124" s="8">
        <v>3.2678820526666668</v>
      </c>
      <c r="R124" s="8">
        <v>3.2678820526666668</v>
      </c>
      <c r="S124" s="8">
        <v>3.0348999999999999</v>
      </c>
      <c r="T124" s="8">
        <v>4.6055933333333341</v>
      </c>
      <c r="U124" s="8">
        <v>2.9661782500000005</v>
      </c>
      <c r="V124" s="8">
        <v>5.4247000000000005</v>
      </c>
      <c r="W124" s="8">
        <v>4.95</v>
      </c>
      <c r="X124" s="8">
        <v>5.0377000000000001</v>
      </c>
      <c r="Y124" s="8">
        <v>4.6949000000000005</v>
      </c>
      <c r="Z124" s="8">
        <v>1.9905709999999999</v>
      </c>
      <c r="AA124" s="8">
        <v>3.8448326800000001</v>
      </c>
      <c r="AB124" s="8">
        <v>1.5667</v>
      </c>
      <c r="AC124" s="8">
        <v>3.2678820526666668</v>
      </c>
      <c r="AD124" s="8">
        <v>5.1972000000000005</v>
      </c>
      <c r="AE124" s="8">
        <v>3.2678820526666668</v>
      </c>
      <c r="AF124" s="8">
        <v>3.2678820526666668</v>
      </c>
      <c r="AG124" s="8">
        <v>2.1571000000000002</v>
      </c>
    </row>
    <row r="125" spans="1:33">
      <c r="A125" t="s">
        <v>205</v>
      </c>
      <c r="B125">
        <v>31016</v>
      </c>
      <c r="C125" t="s">
        <v>367</v>
      </c>
      <c r="D125" t="s">
        <v>348</v>
      </c>
      <c r="E125" s="8" t="s">
        <v>348</v>
      </c>
      <c r="F125" s="8" t="s">
        <v>348</v>
      </c>
      <c r="G125" s="8" t="s">
        <v>348</v>
      </c>
      <c r="H125" s="8" t="s">
        <v>348</v>
      </c>
      <c r="I125" s="8" t="s">
        <v>348</v>
      </c>
      <c r="J125" s="8" t="s">
        <v>348</v>
      </c>
      <c r="K125" s="8" t="s">
        <v>348</v>
      </c>
      <c r="L125" s="8" t="s">
        <v>348</v>
      </c>
      <c r="M125" s="8" t="s">
        <v>348</v>
      </c>
      <c r="N125" s="8" t="s">
        <v>348</v>
      </c>
      <c r="O125" s="8" t="s">
        <v>348</v>
      </c>
      <c r="P125" s="8" t="s">
        <v>348</v>
      </c>
      <c r="Q125" s="8" t="s">
        <v>348</v>
      </c>
      <c r="R125" s="8" t="s">
        <v>348</v>
      </c>
      <c r="S125" s="8" t="s">
        <v>348</v>
      </c>
      <c r="T125" s="8" t="s">
        <v>348</v>
      </c>
      <c r="U125" s="8" t="s">
        <v>348</v>
      </c>
      <c r="V125" s="8" t="s">
        <v>348</v>
      </c>
      <c r="W125" s="8" t="s">
        <v>348</v>
      </c>
      <c r="X125" s="8" t="s">
        <v>348</v>
      </c>
      <c r="Y125" s="8" t="s">
        <v>348</v>
      </c>
      <c r="Z125" s="8" t="s">
        <v>348</v>
      </c>
      <c r="AA125" s="8" t="s">
        <v>348</v>
      </c>
      <c r="AB125" s="8" t="s">
        <v>348</v>
      </c>
      <c r="AC125" s="8" t="s">
        <v>348</v>
      </c>
      <c r="AD125" s="8" t="s">
        <v>348</v>
      </c>
      <c r="AE125" s="8" t="s">
        <v>348</v>
      </c>
      <c r="AF125" s="8" t="s">
        <v>348</v>
      </c>
      <c r="AG125" s="8" t="s">
        <v>348</v>
      </c>
    </row>
    <row r="126" spans="1:33">
      <c r="A126" t="s">
        <v>453</v>
      </c>
      <c r="B126">
        <v>20151</v>
      </c>
      <c r="C126" t="s">
        <v>348</v>
      </c>
      <c r="D126">
        <v>2992000</v>
      </c>
      <c r="E126" s="8" t="s">
        <v>348</v>
      </c>
      <c r="F126" s="8">
        <v>1.2385999999999999</v>
      </c>
      <c r="G126" s="8">
        <v>1.2385999999999999</v>
      </c>
      <c r="H126" s="8">
        <v>1.2385999999999999</v>
      </c>
      <c r="I126" s="8">
        <v>1.2385999999999999</v>
      </c>
      <c r="J126" s="8">
        <v>1.4218000000000002</v>
      </c>
      <c r="K126" s="8">
        <v>1.2385999999999999</v>
      </c>
      <c r="L126" s="8">
        <v>1.2385999999999999</v>
      </c>
      <c r="M126" s="8">
        <v>1.2385999999999999</v>
      </c>
      <c r="N126" s="8">
        <v>1.2385999999999999</v>
      </c>
      <c r="O126" s="8">
        <v>2.2827000000000002</v>
      </c>
      <c r="P126" s="8">
        <v>1.0097</v>
      </c>
      <c r="Q126" s="8">
        <v>1.2385999999999999</v>
      </c>
      <c r="R126" s="8">
        <v>1.2385999999999999</v>
      </c>
      <c r="S126" s="8">
        <v>1.2385999999999999</v>
      </c>
      <c r="T126" s="8">
        <v>1.2385999999999999</v>
      </c>
      <c r="U126" s="8">
        <v>1.2385999999999999</v>
      </c>
      <c r="V126" s="8">
        <v>1.2385999999999999</v>
      </c>
      <c r="W126" s="8">
        <v>1.2385999999999999</v>
      </c>
      <c r="X126" s="8">
        <v>1.2385999999999999</v>
      </c>
      <c r="Y126" s="8">
        <v>1.2385999999999999</v>
      </c>
      <c r="Z126" s="8">
        <v>1.2385999999999999</v>
      </c>
      <c r="AA126" s="8">
        <v>1.2385999999999999</v>
      </c>
      <c r="AB126" s="8">
        <v>1.2385999999999999</v>
      </c>
      <c r="AC126" s="8">
        <v>1.2385999999999999</v>
      </c>
      <c r="AD126" s="8">
        <v>1.2385999999999999</v>
      </c>
      <c r="AE126" s="8">
        <v>1.2385999999999999</v>
      </c>
      <c r="AF126" s="8">
        <v>1.2385999999999999</v>
      </c>
      <c r="AG126" s="8">
        <v>0.2402</v>
      </c>
    </row>
    <row r="127" spans="1:33">
      <c r="A127" t="s">
        <v>454</v>
      </c>
      <c r="B127">
        <v>4101</v>
      </c>
      <c r="C127" t="s">
        <v>348</v>
      </c>
      <c r="D127" t="s">
        <v>348</v>
      </c>
      <c r="E127" s="8" t="s">
        <v>348</v>
      </c>
      <c r="F127" s="8" t="s">
        <v>348</v>
      </c>
      <c r="G127" s="8" t="s">
        <v>348</v>
      </c>
      <c r="H127" s="8" t="s">
        <v>348</v>
      </c>
      <c r="I127" s="8" t="s">
        <v>348</v>
      </c>
      <c r="J127" s="8" t="s">
        <v>348</v>
      </c>
      <c r="K127" s="8" t="s">
        <v>348</v>
      </c>
      <c r="L127" s="8" t="s">
        <v>348</v>
      </c>
      <c r="M127" s="8" t="s">
        <v>348</v>
      </c>
      <c r="N127" s="8" t="s">
        <v>348</v>
      </c>
      <c r="O127" s="8" t="s">
        <v>348</v>
      </c>
      <c r="P127" s="8" t="s">
        <v>348</v>
      </c>
      <c r="Q127" s="8" t="s">
        <v>348</v>
      </c>
      <c r="R127" s="8" t="s">
        <v>348</v>
      </c>
      <c r="S127" s="8" t="s">
        <v>348</v>
      </c>
      <c r="T127" s="8" t="s">
        <v>348</v>
      </c>
      <c r="U127" s="8" t="s">
        <v>348</v>
      </c>
      <c r="V127" s="8" t="s">
        <v>348</v>
      </c>
      <c r="W127" s="8" t="s">
        <v>348</v>
      </c>
      <c r="X127" s="8" t="s">
        <v>348</v>
      </c>
      <c r="Y127" s="8" t="s">
        <v>348</v>
      </c>
      <c r="Z127" s="8" t="s">
        <v>348</v>
      </c>
      <c r="AA127" s="8" t="s">
        <v>348</v>
      </c>
      <c r="AB127" s="8" t="s">
        <v>348</v>
      </c>
      <c r="AC127" s="8" t="s">
        <v>348</v>
      </c>
      <c r="AD127" s="8" t="s">
        <v>348</v>
      </c>
      <c r="AE127" s="8" t="s">
        <v>348</v>
      </c>
      <c r="AF127" s="8" t="s">
        <v>348</v>
      </c>
      <c r="AG127" s="8" t="s">
        <v>348</v>
      </c>
    </row>
    <row r="128" spans="1:33">
      <c r="A128" t="s">
        <v>455</v>
      </c>
      <c r="B128">
        <v>20066</v>
      </c>
      <c r="C128" t="s">
        <v>348</v>
      </c>
      <c r="D128" t="s">
        <v>348</v>
      </c>
      <c r="E128" s="8" t="s">
        <v>348</v>
      </c>
      <c r="F128" s="8" t="s">
        <v>348</v>
      </c>
      <c r="G128" s="8" t="s">
        <v>348</v>
      </c>
      <c r="H128" s="8" t="s">
        <v>348</v>
      </c>
      <c r="I128" s="8" t="s">
        <v>348</v>
      </c>
      <c r="J128" s="8" t="s">
        <v>348</v>
      </c>
      <c r="K128" s="8" t="s">
        <v>348</v>
      </c>
      <c r="L128" s="8" t="s">
        <v>348</v>
      </c>
      <c r="M128" s="8" t="s">
        <v>348</v>
      </c>
      <c r="N128" s="8" t="s">
        <v>348</v>
      </c>
      <c r="O128" s="8" t="s">
        <v>348</v>
      </c>
      <c r="P128" s="8" t="s">
        <v>348</v>
      </c>
      <c r="Q128" s="8" t="s">
        <v>348</v>
      </c>
      <c r="R128" s="8" t="s">
        <v>348</v>
      </c>
      <c r="S128" s="8" t="s">
        <v>348</v>
      </c>
      <c r="T128" s="8" t="s">
        <v>348</v>
      </c>
      <c r="U128" s="8" t="s">
        <v>348</v>
      </c>
      <c r="V128" s="8" t="s">
        <v>348</v>
      </c>
      <c r="W128" s="8" t="s">
        <v>348</v>
      </c>
      <c r="X128" s="8" t="s">
        <v>348</v>
      </c>
      <c r="Y128" s="8" t="s">
        <v>348</v>
      </c>
      <c r="Z128" s="8" t="s">
        <v>348</v>
      </c>
      <c r="AA128" s="8" t="s">
        <v>348</v>
      </c>
      <c r="AB128" s="8" t="s">
        <v>348</v>
      </c>
      <c r="AC128" s="8" t="s">
        <v>348</v>
      </c>
      <c r="AD128" s="8" t="s">
        <v>348</v>
      </c>
      <c r="AE128" s="8" t="s">
        <v>348</v>
      </c>
      <c r="AF128" s="8" t="s">
        <v>348</v>
      </c>
      <c r="AG128" s="8" t="s">
        <v>348</v>
      </c>
    </row>
    <row r="129" spans="1:33">
      <c r="A129" t="s">
        <v>456</v>
      </c>
      <c r="B129">
        <v>13044</v>
      </c>
      <c r="C129" t="s">
        <v>457</v>
      </c>
      <c r="D129">
        <v>6410000</v>
      </c>
      <c r="E129" s="8">
        <v>1.143729</v>
      </c>
      <c r="F129" s="8">
        <v>1.2610636363636365</v>
      </c>
      <c r="G129" s="8">
        <v>1.143729</v>
      </c>
      <c r="H129" s="8">
        <v>1.143729</v>
      </c>
      <c r="I129" s="8">
        <v>0.57830000000000004</v>
      </c>
      <c r="J129" s="8">
        <v>0.87739999999999996</v>
      </c>
      <c r="K129" s="8">
        <v>1.143729</v>
      </c>
      <c r="L129" s="8">
        <v>1.2827000000000002</v>
      </c>
      <c r="M129" s="8">
        <v>1.143729</v>
      </c>
      <c r="N129" s="8">
        <v>1.143729</v>
      </c>
      <c r="O129" s="8">
        <v>1.17</v>
      </c>
      <c r="P129" s="8">
        <v>0.90500000000000003</v>
      </c>
      <c r="Q129" s="8">
        <v>1.143729</v>
      </c>
      <c r="R129" s="8">
        <v>1.143729</v>
      </c>
      <c r="S129" s="8">
        <v>1.3829</v>
      </c>
      <c r="T129" s="8">
        <v>1.1174580000000001</v>
      </c>
      <c r="U129" s="8">
        <v>1.143729</v>
      </c>
      <c r="V129" s="8">
        <v>1.143729</v>
      </c>
      <c r="W129" s="8">
        <v>1.143729</v>
      </c>
      <c r="X129" s="8">
        <v>1.143729</v>
      </c>
      <c r="Y129" s="8">
        <v>1.143729</v>
      </c>
      <c r="Z129" s="8">
        <v>1.143729</v>
      </c>
      <c r="AA129" s="8">
        <v>3.1535000000000002</v>
      </c>
      <c r="AB129" s="8">
        <v>1.1623999999999999</v>
      </c>
      <c r="AC129" s="8">
        <v>1.143729</v>
      </c>
      <c r="AD129" s="8">
        <v>1.143729</v>
      </c>
      <c r="AE129" s="8">
        <v>0.99529999999999996</v>
      </c>
      <c r="AF129" s="8">
        <v>1.143729</v>
      </c>
      <c r="AG129" s="8">
        <v>1.8005000000000002</v>
      </c>
    </row>
    <row r="130" spans="1:33">
      <c r="A130" t="s">
        <v>458</v>
      </c>
      <c r="B130">
        <v>20904</v>
      </c>
      <c r="C130" t="s">
        <v>348</v>
      </c>
      <c r="D130" t="s">
        <v>348</v>
      </c>
      <c r="E130" s="8" t="s">
        <v>348</v>
      </c>
      <c r="F130" s="8" t="s">
        <v>348</v>
      </c>
      <c r="G130" s="8" t="s">
        <v>348</v>
      </c>
      <c r="H130" s="8" t="s">
        <v>348</v>
      </c>
      <c r="I130" s="8" t="s">
        <v>348</v>
      </c>
      <c r="J130" s="8" t="s">
        <v>348</v>
      </c>
      <c r="K130" s="8" t="s">
        <v>348</v>
      </c>
      <c r="L130" s="8" t="s">
        <v>348</v>
      </c>
      <c r="M130" s="8" t="s">
        <v>348</v>
      </c>
      <c r="N130" s="8" t="s">
        <v>348</v>
      </c>
      <c r="O130" s="8" t="s">
        <v>348</v>
      </c>
      <c r="P130" s="8" t="s">
        <v>348</v>
      </c>
      <c r="Q130" s="8" t="s">
        <v>348</v>
      </c>
      <c r="R130" s="8" t="s">
        <v>348</v>
      </c>
      <c r="S130" s="8" t="s">
        <v>348</v>
      </c>
      <c r="T130" s="8" t="s">
        <v>348</v>
      </c>
      <c r="U130" s="8" t="s">
        <v>348</v>
      </c>
      <c r="V130" s="8" t="s">
        <v>348</v>
      </c>
      <c r="W130" s="8" t="s">
        <v>348</v>
      </c>
      <c r="X130" s="8" t="s">
        <v>348</v>
      </c>
      <c r="Y130" s="8" t="s">
        <v>348</v>
      </c>
      <c r="Z130" s="8" t="s">
        <v>348</v>
      </c>
      <c r="AA130" s="8" t="s">
        <v>348</v>
      </c>
      <c r="AB130" s="8" t="s">
        <v>348</v>
      </c>
      <c r="AC130" s="8" t="s">
        <v>348</v>
      </c>
      <c r="AD130" s="8" t="s">
        <v>348</v>
      </c>
      <c r="AE130" s="8" t="s">
        <v>348</v>
      </c>
      <c r="AF130" s="8" t="s">
        <v>348</v>
      </c>
      <c r="AG130" s="8" t="s">
        <v>348</v>
      </c>
    </row>
    <row r="131" spans="1:33">
      <c r="A131" t="s">
        <v>237</v>
      </c>
      <c r="B131">
        <v>20170</v>
      </c>
      <c r="C131" t="s">
        <v>348</v>
      </c>
      <c r="D131" t="s">
        <v>348</v>
      </c>
      <c r="E131" s="8" t="s">
        <v>348</v>
      </c>
      <c r="F131" s="8" t="s">
        <v>348</v>
      </c>
      <c r="G131" s="8" t="s">
        <v>348</v>
      </c>
      <c r="H131" s="8" t="s">
        <v>348</v>
      </c>
      <c r="I131" s="8" t="s">
        <v>348</v>
      </c>
      <c r="J131" s="8" t="s">
        <v>348</v>
      </c>
      <c r="K131" s="8" t="s">
        <v>348</v>
      </c>
      <c r="L131" s="8" t="s">
        <v>348</v>
      </c>
      <c r="M131" s="8" t="s">
        <v>348</v>
      </c>
      <c r="N131" s="8" t="s">
        <v>348</v>
      </c>
      <c r="O131" s="8" t="s">
        <v>348</v>
      </c>
      <c r="P131" s="8" t="s">
        <v>348</v>
      </c>
      <c r="Q131" s="8" t="s">
        <v>348</v>
      </c>
      <c r="R131" s="8" t="s">
        <v>348</v>
      </c>
      <c r="S131" s="8" t="s">
        <v>348</v>
      </c>
      <c r="T131" s="8" t="s">
        <v>348</v>
      </c>
      <c r="U131" s="8" t="s">
        <v>348</v>
      </c>
      <c r="V131" s="8" t="s">
        <v>348</v>
      </c>
      <c r="W131" s="8" t="s">
        <v>348</v>
      </c>
      <c r="X131" s="8" t="s">
        <v>348</v>
      </c>
      <c r="Y131" s="8" t="s">
        <v>348</v>
      </c>
      <c r="Z131" s="8" t="s">
        <v>348</v>
      </c>
      <c r="AA131" s="8" t="s">
        <v>348</v>
      </c>
      <c r="AB131" s="8" t="s">
        <v>348</v>
      </c>
      <c r="AC131" s="8" t="s">
        <v>348</v>
      </c>
      <c r="AD131" s="8" t="s">
        <v>348</v>
      </c>
      <c r="AE131" s="8" t="s">
        <v>348</v>
      </c>
      <c r="AF131" s="8" t="s">
        <v>348</v>
      </c>
      <c r="AG131" s="8" t="s">
        <v>348</v>
      </c>
    </row>
    <row r="132" spans="1:33">
      <c r="A132" t="s">
        <v>216</v>
      </c>
      <c r="B132">
        <v>20047</v>
      </c>
      <c r="C132" t="s">
        <v>459</v>
      </c>
      <c r="D132">
        <v>4121000</v>
      </c>
      <c r="E132" s="8">
        <v>1.2720221879683722</v>
      </c>
      <c r="F132" s="8">
        <v>0.94629230769230754</v>
      </c>
      <c r="G132" s="8">
        <v>1.2720221879683722</v>
      </c>
      <c r="H132" s="8">
        <v>1.4045334399999998</v>
      </c>
      <c r="I132" s="8">
        <v>1.5984180000000003</v>
      </c>
      <c r="J132" s="8">
        <v>1.2720221879683722</v>
      </c>
      <c r="K132" s="8">
        <v>1.4635</v>
      </c>
      <c r="L132" s="8">
        <v>0.73349999999999993</v>
      </c>
      <c r="M132" s="8">
        <v>1.2720221879683722</v>
      </c>
      <c r="N132" s="8">
        <v>1.2720221879683722</v>
      </c>
      <c r="O132" s="8">
        <v>1.0743094583333337</v>
      </c>
      <c r="P132" s="8">
        <v>1.01041052</v>
      </c>
      <c r="Q132" s="8">
        <v>1.4600582352941176</v>
      </c>
      <c r="R132" s="8">
        <v>1.2720221879683722</v>
      </c>
      <c r="S132" s="8">
        <v>1.325459705882353</v>
      </c>
      <c r="T132" s="8">
        <v>1.6203992608695648</v>
      </c>
      <c r="U132" s="8">
        <v>1.3142372272727274</v>
      </c>
      <c r="V132" s="8">
        <v>1.2720221879683722</v>
      </c>
      <c r="W132" s="8">
        <v>1.2720221879683722</v>
      </c>
      <c r="X132" s="8">
        <v>1.2720221879683722</v>
      </c>
      <c r="Y132" s="8">
        <v>1.0779655000000001</v>
      </c>
      <c r="Z132" s="8">
        <v>0.61770000000000003</v>
      </c>
      <c r="AA132" s="8">
        <v>0.88368212000000013</v>
      </c>
      <c r="AB132" s="8">
        <v>1.2227706</v>
      </c>
      <c r="AC132" s="8">
        <v>1.2720221879683722</v>
      </c>
      <c r="AD132" s="8">
        <v>1.2720221879683722</v>
      </c>
      <c r="AE132" s="8">
        <v>1.1984000000000001</v>
      </c>
      <c r="AF132" s="8">
        <v>1.2720221879683722</v>
      </c>
      <c r="AG132" s="8">
        <v>1.2478</v>
      </c>
    </row>
    <row r="133" spans="1:33">
      <c r="A133" t="s">
        <v>217</v>
      </c>
      <c r="B133">
        <v>20064</v>
      </c>
      <c r="C133" t="s">
        <v>348</v>
      </c>
      <c r="D133">
        <v>4199905</v>
      </c>
      <c r="E133" s="8" t="s">
        <v>348</v>
      </c>
      <c r="F133" s="8">
        <v>0.50297857142857139</v>
      </c>
      <c r="G133" s="8">
        <v>0.50297857142857139</v>
      </c>
      <c r="H133" s="8">
        <v>0.50297857142857139</v>
      </c>
      <c r="I133" s="8">
        <v>0.50297857142857139</v>
      </c>
      <c r="J133" s="8">
        <v>0.51180000000000003</v>
      </c>
      <c r="K133" s="8">
        <v>0.50297857142857139</v>
      </c>
      <c r="L133" s="8">
        <v>0.52629999999999999</v>
      </c>
      <c r="M133" s="8">
        <v>0.50297857142857139</v>
      </c>
      <c r="N133" s="8">
        <v>0.50297857142857139</v>
      </c>
      <c r="O133" s="8">
        <v>0.88739999999999997</v>
      </c>
      <c r="P133" s="8">
        <v>0.316</v>
      </c>
      <c r="Q133" s="8">
        <v>0.50297857142857139</v>
      </c>
      <c r="R133" s="8">
        <v>0.94739999999999991</v>
      </c>
      <c r="S133" s="8">
        <v>0.2339</v>
      </c>
      <c r="T133" s="8">
        <v>0.50297857142857139</v>
      </c>
      <c r="U133" s="8">
        <v>0.50297857142857139</v>
      </c>
      <c r="V133" s="8">
        <v>0.28760000000000002</v>
      </c>
      <c r="W133" s="8">
        <v>0.50297857142857139</v>
      </c>
      <c r="X133" s="8">
        <v>0.2369</v>
      </c>
      <c r="Y133" s="8">
        <v>0.50297857142857139</v>
      </c>
      <c r="Z133" s="8">
        <v>0.12960000000000002</v>
      </c>
      <c r="AA133" s="8">
        <v>1.0122</v>
      </c>
      <c r="AB133" s="8">
        <v>0.89760000000000006</v>
      </c>
      <c r="AC133" s="8">
        <v>0.50297857142857139</v>
      </c>
      <c r="AD133" s="8">
        <v>0.25569999999999998</v>
      </c>
      <c r="AE133" s="8">
        <v>0.35639999999999999</v>
      </c>
      <c r="AF133" s="8">
        <v>0.50297857142857139</v>
      </c>
      <c r="AG133" s="8">
        <v>0.44290000000000002</v>
      </c>
    </row>
    <row r="134" spans="1:33">
      <c r="A134" t="s">
        <v>209</v>
      </c>
      <c r="B134">
        <v>11098</v>
      </c>
      <c r="C134" t="s">
        <v>348</v>
      </c>
      <c r="D134" t="s">
        <v>348</v>
      </c>
      <c r="E134" s="8" t="s">
        <v>348</v>
      </c>
      <c r="F134" s="8" t="s">
        <v>348</v>
      </c>
      <c r="G134" s="8" t="s">
        <v>348</v>
      </c>
      <c r="H134" s="8" t="s">
        <v>348</v>
      </c>
      <c r="I134" s="8" t="s">
        <v>348</v>
      </c>
      <c r="J134" s="8" t="s">
        <v>348</v>
      </c>
      <c r="K134" s="8" t="s">
        <v>348</v>
      </c>
      <c r="L134" s="8" t="s">
        <v>348</v>
      </c>
      <c r="M134" s="8" t="s">
        <v>348</v>
      </c>
      <c r="N134" s="8" t="s">
        <v>348</v>
      </c>
      <c r="O134" s="8" t="s">
        <v>348</v>
      </c>
      <c r="P134" s="8" t="s">
        <v>348</v>
      </c>
      <c r="Q134" s="8" t="s">
        <v>348</v>
      </c>
      <c r="R134" s="8" t="s">
        <v>348</v>
      </c>
      <c r="S134" s="8" t="s">
        <v>348</v>
      </c>
      <c r="T134" s="8" t="s">
        <v>348</v>
      </c>
      <c r="U134" s="8" t="s">
        <v>348</v>
      </c>
      <c r="V134" s="8" t="s">
        <v>348</v>
      </c>
      <c r="W134" s="8" t="s">
        <v>348</v>
      </c>
      <c r="X134" s="8" t="s">
        <v>348</v>
      </c>
      <c r="Y134" s="8" t="s">
        <v>348</v>
      </c>
      <c r="Z134" s="8" t="s">
        <v>348</v>
      </c>
      <c r="AA134" s="8" t="s">
        <v>348</v>
      </c>
      <c r="AB134" s="8" t="s">
        <v>348</v>
      </c>
      <c r="AC134" s="8" t="s">
        <v>348</v>
      </c>
      <c r="AD134" s="8" t="s">
        <v>348</v>
      </c>
      <c r="AE134" s="8" t="s">
        <v>348</v>
      </c>
      <c r="AF134" s="8" t="s">
        <v>348</v>
      </c>
      <c r="AG134" s="8" t="s">
        <v>348</v>
      </c>
    </row>
    <row r="135" spans="1:33">
      <c r="A135" t="s">
        <v>460</v>
      </c>
      <c r="B135">
        <v>6510</v>
      </c>
      <c r="C135" t="s">
        <v>358</v>
      </c>
      <c r="D135">
        <v>11120000</v>
      </c>
      <c r="E135" s="8">
        <v>4.9407362356105438</v>
      </c>
      <c r="F135" s="8">
        <v>3.2473550000000002</v>
      </c>
      <c r="G135" s="8">
        <v>5.2430406923076927</v>
      </c>
      <c r="H135" s="8">
        <v>4.1833999999999998</v>
      </c>
      <c r="I135" s="8">
        <v>4.7124449999999998</v>
      </c>
      <c r="J135" s="8">
        <v>4.1280999999999999</v>
      </c>
      <c r="K135" s="8">
        <v>2.2330000000000001</v>
      </c>
      <c r="L135" s="8">
        <v>5.2172893076923064</v>
      </c>
      <c r="M135" s="8">
        <v>4.7474384230769235</v>
      </c>
      <c r="N135" s="8">
        <v>4.9407362356105438</v>
      </c>
      <c r="O135" s="8">
        <v>5.5215999999999994</v>
      </c>
      <c r="P135" s="8">
        <v>3.6907000000000001</v>
      </c>
      <c r="Q135" s="8">
        <v>5.3687229615384604</v>
      </c>
      <c r="R135" s="8">
        <v>4.9407362356105438</v>
      </c>
      <c r="S135" s="8">
        <v>3.9426000000000001</v>
      </c>
      <c r="T135" s="8">
        <v>2.8111000000000002</v>
      </c>
      <c r="U135" s="8">
        <v>5.0145696923076928</v>
      </c>
      <c r="V135" s="8">
        <v>1.8163999999999998</v>
      </c>
      <c r="W135" s="8">
        <v>4.6909999999999998</v>
      </c>
      <c r="X135" s="8">
        <v>4.1753032499999998</v>
      </c>
      <c r="Y135" s="8">
        <v>3.24</v>
      </c>
      <c r="Z135" s="8">
        <v>5.0770607499999993</v>
      </c>
      <c r="AA135" s="8">
        <v>4.7994353461538459</v>
      </c>
      <c r="AB135" s="8">
        <v>4.4101501538461543</v>
      </c>
      <c r="AC135" s="8">
        <v>5.1889457692307692</v>
      </c>
      <c r="AD135" s="8">
        <v>5.0538124090909085</v>
      </c>
      <c r="AE135" s="8">
        <v>2.6805000000000003</v>
      </c>
      <c r="AF135" s="8">
        <v>5.2213573076923074</v>
      </c>
      <c r="AG135" s="8">
        <v>4.2514000000000003</v>
      </c>
    </row>
    <row r="136" spans="1:33">
      <c r="A136" t="s">
        <v>461</v>
      </c>
      <c r="B136">
        <v>25597</v>
      </c>
      <c r="C136" t="s">
        <v>348</v>
      </c>
      <c r="D136" t="s">
        <v>348</v>
      </c>
      <c r="E136" s="8" t="s">
        <v>348</v>
      </c>
      <c r="F136" s="8" t="s">
        <v>348</v>
      </c>
      <c r="G136" s="8" t="s">
        <v>348</v>
      </c>
      <c r="H136" s="8" t="s">
        <v>348</v>
      </c>
      <c r="I136" s="8" t="s">
        <v>348</v>
      </c>
      <c r="J136" s="8" t="s">
        <v>348</v>
      </c>
      <c r="K136" s="8" t="s">
        <v>348</v>
      </c>
      <c r="L136" s="8" t="s">
        <v>348</v>
      </c>
      <c r="M136" s="8" t="s">
        <v>348</v>
      </c>
      <c r="N136" s="8" t="s">
        <v>348</v>
      </c>
      <c r="O136" s="8" t="s">
        <v>348</v>
      </c>
      <c r="P136" s="8" t="s">
        <v>348</v>
      </c>
      <c r="Q136" s="8" t="s">
        <v>348</v>
      </c>
      <c r="R136" s="8" t="s">
        <v>348</v>
      </c>
      <c r="S136" s="8" t="s">
        <v>348</v>
      </c>
      <c r="T136" s="8" t="s">
        <v>348</v>
      </c>
      <c r="U136" s="8" t="s">
        <v>348</v>
      </c>
      <c r="V136" s="8" t="s">
        <v>348</v>
      </c>
      <c r="W136" s="8" t="s">
        <v>348</v>
      </c>
      <c r="X136" s="8" t="s">
        <v>348</v>
      </c>
      <c r="Y136" s="8" t="s">
        <v>348</v>
      </c>
      <c r="Z136" s="8" t="s">
        <v>348</v>
      </c>
      <c r="AA136" s="8" t="s">
        <v>348</v>
      </c>
      <c r="AB136" s="8" t="s">
        <v>348</v>
      </c>
      <c r="AC136" s="8" t="s">
        <v>348</v>
      </c>
      <c r="AD136" s="8" t="s">
        <v>348</v>
      </c>
      <c r="AE136" s="8" t="s">
        <v>348</v>
      </c>
      <c r="AF136" s="8" t="s">
        <v>348</v>
      </c>
      <c r="AG136" s="8" t="s">
        <v>348</v>
      </c>
    </row>
    <row r="137" spans="1:33">
      <c r="A137" t="s">
        <v>462</v>
      </c>
      <c r="B137">
        <v>11018</v>
      </c>
      <c r="C137" t="s">
        <v>348</v>
      </c>
      <c r="D137" t="s">
        <v>348</v>
      </c>
      <c r="E137" s="8" t="s">
        <v>348</v>
      </c>
      <c r="F137" s="8" t="s">
        <v>348</v>
      </c>
      <c r="G137" s="8" t="s">
        <v>348</v>
      </c>
      <c r="H137" s="8" t="s">
        <v>348</v>
      </c>
      <c r="I137" s="8" t="s">
        <v>348</v>
      </c>
      <c r="J137" s="8" t="s">
        <v>348</v>
      </c>
      <c r="K137" s="8" t="s">
        <v>348</v>
      </c>
      <c r="L137" s="8" t="s">
        <v>348</v>
      </c>
      <c r="M137" s="8" t="s">
        <v>348</v>
      </c>
      <c r="N137" s="8" t="s">
        <v>348</v>
      </c>
      <c r="O137" s="8" t="s">
        <v>348</v>
      </c>
      <c r="P137" s="8" t="s">
        <v>348</v>
      </c>
      <c r="Q137" s="8" t="s">
        <v>348</v>
      </c>
      <c r="R137" s="8" t="s">
        <v>348</v>
      </c>
      <c r="S137" s="8" t="s">
        <v>348</v>
      </c>
      <c r="T137" s="8" t="s">
        <v>348</v>
      </c>
      <c r="U137" s="8" t="s">
        <v>348</v>
      </c>
      <c r="V137" s="8" t="s">
        <v>348</v>
      </c>
      <c r="W137" s="8" t="s">
        <v>348</v>
      </c>
      <c r="X137" s="8" t="s">
        <v>348</v>
      </c>
      <c r="Y137" s="8" t="s">
        <v>348</v>
      </c>
      <c r="Z137" s="8" t="s">
        <v>348</v>
      </c>
      <c r="AA137" s="8" t="s">
        <v>348</v>
      </c>
      <c r="AB137" s="8" t="s">
        <v>348</v>
      </c>
      <c r="AC137" s="8" t="s">
        <v>348</v>
      </c>
      <c r="AD137" s="8" t="s">
        <v>348</v>
      </c>
      <c r="AE137" s="8" t="s">
        <v>348</v>
      </c>
      <c r="AF137" s="8" t="s">
        <v>348</v>
      </c>
      <c r="AG137" s="8" t="s">
        <v>348</v>
      </c>
    </row>
    <row r="138" spans="1:33">
      <c r="A138" t="s">
        <v>188</v>
      </c>
      <c r="B138">
        <v>20116</v>
      </c>
      <c r="C138" t="s">
        <v>348</v>
      </c>
      <c r="D138">
        <v>4191100</v>
      </c>
      <c r="E138" s="8" t="s">
        <v>348</v>
      </c>
      <c r="F138" s="8">
        <v>0.43754761904761913</v>
      </c>
      <c r="G138" s="8">
        <v>0.43754761904761913</v>
      </c>
      <c r="H138" s="8">
        <v>0.82900000000000007</v>
      </c>
      <c r="I138" s="8">
        <v>0.23910000000000001</v>
      </c>
      <c r="J138" s="8">
        <v>0.42599999999999999</v>
      </c>
      <c r="K138" s="8">
        <v>0.3574</v>
      </c>
      <c r="L138" s="8">
        <v>0.41689999999999999</v>
      </c>
      <c r="M138" s="8">
        <v>0.47110000000000002</v>
      </c>
      <c r="N138" s="8">
        <v>0.43754761904761913</v>
      </c>
      <c r="O138" s="8">
        <v>0.43859999999999999</v>
      </c>
      <c r="P138" s="8">
        <v>0.626</v>
      </c>
      <c r="Q138" s="8">
        <v>0.43754761904761913</v>
      </c>
      <c r="R138" s="8">
        <v>0.8175</v>
      </c>
      <c r="S138" s="8">
        <v>0.3332</v>
      </c>
      <c r="T138" s="8">
        <v>0.37770000000000004</v>
      </c>
      <c r="U138" s="8">
        <v>0.43754761904761913</v>
      </c>
      <c r="V138" s="8">
        <v>0.39950000000000002</v>
      </c>
      <c r="W138" s="8">
        <v>0.43754761904761913</v>
      </c>
      <c r="X138" s="8">
        <v>0.26429999999999998</v>
      </c>
      <c r="Y138" s="8">
        <v>0.43754761904761913</v>
      </c>
      <c r="Z138" s="8">
        <v>0.33270000000000005</v>
      </c>
      <c r="AA138" s="8">
        <v>0.52600000000000002</v>
      </c>
      <c r="AB138" s="8">
        <v>0.50939999999999996</v>
      </c>
      <c r="AC138" s="8">
        <v>0.67290000000000005</v>
      </c>
      <c r="AD138" s="8">
        <v>0.49659999999999999</v>
      </c>
      <c r="AE138" s="8">
        <v>0.45409999999999995</v>
      </c>
      <c r="AF138" s="8">
        <v>0.43754761904761913</v>
      </c>
      <c r="AG138" s="8">
        <v>0.20050000000000001</v>
      </c>
    </row>
    <row r="139" spans="1:33">
      <c r="A139" t="s">
        <v>463</v>
      </c>
      <c r="B139">
        <v>20026</v>
      </c>
      <c r="C139" t="s">
        <v>380</v>
      </c>
      <c r="D139">
        <v>4199902</v>
      </c>
      <c r="E139" s="8">
        <v>0.65484092000000005</v>
      </c>
      <c r="F139" s="8">
        <v>1.31585</v>
      </c>
      <c r="G139" s="8">
        <v>0.65484092000000005</v>
      </c>
      <c r="H139" s="8">
        <v>1.4469000000000001</v>
      </c>
      <c r="I139" s="8">
        <v>0.65484092000000005</v>
      </c>
      <c r="J139" s="8">
        <v>0.65484092000000005</v>
      </c>
      <c r="K139" s="8">
        <v>0.65484092000000005</v>
      </c>
      <c r="L139" s="8">
        <v>1.9649000000000001</v>
      </c>
      <c r="M139" s="8">
        <v>0.65484092000000005</v>
      </c>
      <c r="N139" s="8">
        <v>0.65484092000000005</v>
      </c>
      <c r="O139" s="8">
        <v>1.0295000000000001</v>
      </c>
      <c r="P139" s="8">
        <v>0.57499999999999996</v>
      </c>
      <c r="Q139" s="8">
        <v>0.65484092000000005</v>
      </c>
      <c r="R139" s="8">
        <v>0.65484092000000005</v>
      </c>
      <c r="S139" s="8">
        <v>0.65484092000000005</v>
      </c>
      <c r="T139" s="8">
        <v>0.65484092000000005</v>
      </c>
      <c r="U139" s="8">
        <v>0.65484092000000005</v>
      </c>
      <c r="V139" s="8">
        <v>0.65484092000000005</v>
      </c>
      <c r="W139" s="8">
        <v>0.65484092000000005</v>
      </c>
      <c r="X139" s="8">
        <v>0.65484092000000005</v>
      </c>
      <c r="Y139" s="8">
        <v>1.3446</v>
      </c>
      <c r="Z139" s="8">
        <v>0.65484092000000005</v>
      </c>
      <c r="AA139" s="8">
        <v>0.65484092000000005</v>
      </c>
      <c r="AB139" s="8">
        <v>0.65484092000000005</v>
      </c>
      <c r="AC139" s="8">
        <v>0.65484092000000005</v>
      </c>
      <c r="AD139" s="8">
        <v>1.5341999999999998</v>
      </c>
      <c r="AE139" s="8">
        <v>0.65484092000000005</v>
      </c>
      <c r="AF139" s="8">
        <v>0.65484092000000005</v>
      </c>
      <c r="AG139" s="8">
        <v>0.65484092000000005</v>
      </c>
    </row>
    <row r="140" spans="1:33">
      <c r="A140" t="s">
        <v>192</v>
      </c>
      <c r="B140">
        <v>19593</v>
      </c>
      <c r="C140" t="s">
        <v>348</v>
      </c>
      <c r="D140" t="s">
        <v>348</v>
      </c>
      <c r="E140" s="8" t="s">
        <v>348</v>
      </c>
      <c r="F140" s="8" t="s">
        <v>348</v>
      </c>
      <c r="G140" s="8" t="s">
        <v>348</v>
      </c>
      <c r="H140" s="8" t="s">
        <v>348</v>
      </c>
      <c r="I140" s="8" t="s">
        <v>348</v>
      </c>
      <c r="J140" s="8" t="s">
        <v>348</v>
      </c>
      <c r="K140" s="8" t="s">
        <v>348</v>
      </c>
      <c r="L140" s="8" t="s">
        <v>348</v>
      </c>
      <c r="M140" s="8" t="s">
        <v>348</v>
      </c>
      <c r="N140" s="8" t="s">
        <v>348</v>
      </c>
      <c r="O140" s="8" t="s">
        <v>348</v>
      </c>
      <c r="P140" s="8" t="s">
        <v>348</v>
      </c>
      <c r="Q140" s="8" t="s">
        <v>348</v>
      </c>
      <c r="R140" s="8" t="s">
        <v>348</v>
      </c>
      <c r="S140" s="8" t="s">
        <v>348</v>
      </c>
      <c r="T140" s="8" t="s">
        <v>348</v>
      </c>
      <c r="U140" s="8" t="s">
        <v>348</v>
      </c>
      <c r="V140" s="8" t="s">
        <v>348</v>
      </c>
      <c r="W140" s="8" t="s">
        <v>348</v>
      </c>
      <c r="X140" s="8" t="s">
        <v>348</v>
      </c>
      <c r="Y140" s="8" t="s">
        <v>348</v>
      </c>
      <c r="Z140" s="8" t="s">
        <v>348</v>
      </c>
      <c r="AA140" s="8" t="s">
        <v>348</v>
      </c>
      <c r="AB140" s="8" t="s">
        <v>348</v>
      </c>
      <c r="AC140" s="8" t="s">
        <v>348</v>
      </c>
      <c r="AD140" s="8" t="s">
        <v>348</v>
      </c>
      <c r="AE140" s="8" t="s">
        <v>348</v>
      </c>
      <c r="AF140" s="8" t="s">
        <v>348</v>
      </c>
      <c r="AG140" s="8" t="s">
        <v>348</v>
      </c>
    </row>
  </sheetData>
  <autoFilter ref="A1:AG140" xr:uid="{67B9BAD0-7492-41FE-B353-8950231B2B78}">
    <sortState xmlns:xlrd2="http://schemas.microsoft.com/office/spreadsheetml/2017/richdata2" ref="A2:AG140">
      <sortCondition ref="A1:A140"/>
    </sortState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63971-2B25-42AD-A8B7-01B69E6FD110}">
  <sheetPr>
    <tabColor theme="9"/>
  </sheetPr>
  <dimension ref="A1:AC190"/>
  <sheetViews>
    <sheetView workbookViewId="0"/>
  </sheetViews>
  <sheetFormatPr defaultRowHeight="14.45"/>
  <cols>
    <col min="1" max="1" width="14.85546875" customWidth="1"/>
  </cols>
  <sheetData>
    <row r="1" spans="1:29">
      <c r="A1" t="s">
        <v>464</v>
      </c>
      <c r="B1" t="s">
        <v>465</v>
      </c>
      <c r="C1" t="s">
        <v>466</v>
      </c>
      <c r="D1" t="s">
        <v>467</v>
      </c>
      <c r="E1" t="s">
        <v>468</v>
      </c>
      <c r="F1" t="s">
        <v>469</v>
      </c>
      <c r="G1" t="s">
        <v>470</v>
      </c>
      <c r="H1" t="s">
        <v>471</v>
      </c>
      <c r="I1" t="s">
        <v>472</v>
      </c>
      <c r="J1" t="s">
        <v>473</v>
      </c>
      <c r="K1" t="s">
        <v>474</v>
      </c>
      <c r="L1" t="s">
        <v>475</v>
      </c>
      <c r="M1" t="s">
        <v>476</v>
      </c>
      <c r="N1" t="s">
        <v>477</v>
      </c>
      <c r="O1" t="s">
        <v>478</v>
      </c>
      <c r="P1" t="s">
        <v>479</v>
      </c>
      <c r="Q1" t="s">
        <v>480</v>
      </c>
      <c r="R1" t="s">
        <v>481</v>
      </c>
      <c r="T1" t="s">
        <v>482</v>
      </c>
      <c r="U1" t="s">
        <v>483</v>
      </c>
      <c r="V1" t="s">
        <v>484</v>
      </c>
      <c r="W1" t="s">
        <v>485</v>
      </c>
      <c r="X1" t="s">
        <v>486</v>
      </c>
      <c r="Y1" t="s">
        <v>487</v>
      </c>
      <c r="Z1" t="s">
        <v>488</v>
      </c>
      <c r="AA1" t="s">
        <v>489</v>
      </c>
      <c r="AB1" t="s">
        <v>490</v>
      </c>
      <c r="AC1" t="s">
        <v>491</v>
      </c>
    </row>
    <row r="2" spans="1:29">
      <c r="A2" s="11" t="s">
        <v>492</v>
      </c>
      <c r="B2" s="12" t="s">
        <v>321</v>
      </c>
      <c r="C2">
        <v>9.5846280000000006E-2</v>
      </c>
      <c r="D2">
        <v>2.2277660599999999E-9</v>
      </c>
      <c r="E2">
        <v>2.4159999999999997E-2</v>
      </c>
      <c r="F2">
        <v>2.0383397999999999E-4</v>
      </c>
      <c r="G2">
        <v>1.3513171999999998E-9</v>
      </c>
      <c r="H2">
        <v>8.9719571999999992E-10</v>
      </c>
      <c r="I2">
        <v>2.9478842399999999E-10</v>
      </c>
      <c r="J2">
        <v>2.6766509999999997E-4</v>
      </c>
      <c r="K2">
        <v>9.4112229999999999E-5</v>
      </c>
      <c r="L2">
        <v>1.015686E-4</v>
      </c>
      <c r="M2">
        <v>5.8975049999999995E-4</v>
      </c>
      <c r="N2">
        <v>0.51539488</v>
      </c>
      <c r="O2">
        <v>0.46879679999999996</v>
      </c>
      <c r="P2">
        <v>9.436108E-2</v>
      </c>
      <c r="Q2">
        <v>1.5400360399999999</v>
      </c>
      <c r="R2">
        <v>2.9173142400000001E-7</v>
      </c>
    </row>
    <row r="3" spans="1:29">
      <c r="A3" s="11" t="s">
        <v>492</v>
      </c>
      <c r="B3" s="12" t="s">
        <v>322</v>
      </c>
      <c r="C3">
        <v>8.9477639999999997E-2</v>
      </c>
      <c r="D3">
        <v>3.6811727400000002E-9</v>
      </c>
      <c r="E3">
        <v>0.1401908</v>
      </c>
      <c r="F3">
        <v>1.6103398000000003E-4</v>
      </c>
      <c r="G3">
        <v>1.6918768E-9</v>
      </c>
      <c r="H3">
        <v>7.0241291999999994E-10</v>
      </c>
      <c r="I3">
        <v>2.6184055599999998E-10</v>
      </c>
      <c r="J3">
        <v>1.6066509999999997E-4</v>
      </c>
      <c r="K3">
        <v>1.3416296800000001E-5</v>
      </c>
      <c r="L3">
        <v>8.4448600000000003E-5</v>
      </c>
      <c r="M3">
        <v>5.1699049999999989E-4</v>
      </c>
      <c r="N3">
        <v>0.38297168000000004</v>
      </c>
      <c r="O3">
        <v>0.65124463999999993</v>
      </c>
      <c r="P3">
        <v>3.6568239999999995E-2</v>
      </c>
      <c r="Q3">
        <v>3.6810974799999996</v>
      </c>
      <c r="R3">
        <v>3.6841960800000002E-7</v>
      </c>
    </row>
    <row r="4" spans="1:29">
      <c r="A4" s="11" t="s">
        <v>492</v>
      </c>
      <c r="B4" s="12" t="s">
        <v>323</v>
      </c>
      <c r="C4">
        <v>0.21440228</v>
      </c>
      <c r="D4">
        <v>1.23662078E-9</v>
      </c>
      <c r="E4">
        <v>0.14151759999999999</v>
      </c>
      <c r="F4">
        <v>4.9059397999999998E-4</v>
      </c>
      <c r="G4">
        <v>4.5618307999999996E-9</v>
      </c>
      <c r="H4">
        <v>3.9136669599999999E-9</v>
      </c>
      <c r="I4">
        <v>3.11286112E-10</v>
      </c>
      <c r="J4">
        <v>1.4831850999999997E-3</v>
      </c>
      <c r="K4">
        <v>4.4935222999999998E-4</v>
      </c>
      <c r="L4">
        <v>2.6848859999999998E-4</v>
      </c>
      <c r="M4">
        <v>1.5099504999999999E-3</v>
      </c>
      <c r="N4">
        <v>1.0599563999999999</v>
      </c>
      <c r="O4">
        <v>0.70271163999999997</v>
      </c>
      <c r="P4">
        <v>6.5543839999999992E-2</v>
      </c>
      <c r="Q4">
        <v>4.8803620400000005</v>
      </c>
      <c r="R4">
        <v>3.0689589200000006E-7</v>
      </c>
    </row>
    <row r="5" spans="1:29">
      <c r="A5" s="11" t="s">
        <v>492</v>
      </c>
      <c r="B5" s="12" t="s">
        <v>324</v>
      </c>
      <c r="C5">
        <v>0.47270883999999996</v>
      </c>
      <c r="D5">
        <v>5.8425813000000003E-9</v>
      </c>
      <c r="E5">
        <v>1.9425200000000001E-3</v>
      </c>
      <c r="F5">
        <v>2.2068739799999998E-3</v>
      </c>
      <c r="G5">
        <v>3.3183774399999995E-8</v>
      </c>
      <c r="H5">
        <v>1.5247293199999998E-9</v>
      </c>
      <c r="I5">
        <v>6.9089472000000002E-10</v>
      </c>
      <c r="J5">
        <v>4.0041050999999996E-3</v>
      </c>
      <c r="K5">
        <v>1.1787842400000001E-5</v>
      </c>
      <c r="L5">
        <v>5.8520859999999992E-4</v>
      </c>
      <c r="M5">
        <v>6.0424705E-3</v>
      </c>
      <c r="N5">
        <v>0.73886651999999997</v>
      </c>
      <c r="O5">
        <v>0.39660176000000003</v>
      </c>
      <c r="P5">
        <v>2.8812880000000003E-2</v>
      </c>
      <c r="Q5">
        <v>5.6246925599999997</v>
      </c>
      <c r="R5">
        <v>3.1176268000000001E-7</v>
      </c>
    </row>
    <row r="6" spans="1:29">
      <c r="A6" s="11" t="s">
        <v>492</v>
      </c>
      <c r="B6" s="12" t="s">
        <v>325</v>
      </c>
      <c r="C6">
        <v>0.27266592000000001</v>
      </c>
      <c r="D6">
        <v>1.76762754E-9</v>
      </c>
      <c r="E6">
        <v>0.12493259999999999</v>
      </c>
      <c r="F6">
        <v>5.4623398000000001E-4</v>
      </c>
      <c r="G6">
        <v>2.5268448800000002E-9</v>
      </c>
      <c r="H6">
        <v>2.1121978399999997E-9</v>
      </c>
      <c r="I6">
        <v>4.1272039999999997E-10</v>
      </c>
      <c r="J6">
        <v>1.0979850999999999E-3</v>
      </c>
      <c r="K6">
        <v>4.1083223000000003E-4</v>
      </c>
      <c r="L6">
        <v>2.8988859999999996E-4</v>
      </c>
      <c r="M6">
        <v>1.8780304999999997E-3</v>
      </c>
      <c r="N6">
        <v>1.0742259199999999</v>
      </c>
      <c r="O6">
        <v>0.49625300000000006</v>
      </c>
      <c r="P6">
        <v>8.6687039999999993E-2</v>
      </c>
      <c r="Q6">
        <v>4.7506352400000003</v>
      </c>
      <c r="R6">
        <v>3.0553956000000001E-7</v>
      </c>
    </row>
    <row r="7" spans="1:29">
      <c r="A7" s="11" t="s">
        <v>492</v>
      </c>
      <c r="B7" s="12" t="s">
        <v>326</v>
      </c>
      <c r="C7">
        <v>0.1822124</v>
      </c>
      <c r="D7">
        <v>1.8867142599999999E-9</v>
      </c>
      <c r="E7">
        <v>4.4365879999999996E-2</v>
      </c>
      <c r="F7">
        <v>2.8087398000000005E-4</v>
      </c>
      <c r="G7">
        <v>1.9105933600000002E-9</v>
      </c>
      <c r="H7">
        <v>1.50624828E-9</v>
      </c>
      <c r="I7">
        <v>3.6379358000000002E-10</v>
      </c>
      <c r="J7">
        <v>3.7894509999999998E-4</v>
      </c>
      <c r="K7">
        <v>2.4819223E-4</v>
      </c>
      <c r="L7">
        <v>1.572086E-4</v>
      </c>
      <c r="M7">
        <v>8.765105E-4</v>
      </c>
      <c r="N7">
        <v>0.81582519999999992</v>
      </c>
      <c r="O7">
        <v>0.48069519999999999</v>
      </c>
      <c r="P7">
        <v>3.7813719999999995E-2</v>
      </c>
      <c r="Q7">
        <v>2.86614696</v>
      </c>
      <c r="R7">
        <v>3.6073700799999999E-7</v>
      </c>
    </row>
    <row r="8" spans="1:29">
      <c r="A8" s="11" t="s">
        <v>492</v>
      </c>
      <c r="B8" s="12" t="s">
        <v>327</v>
      </c>
      <c r="C8">
        <v>6.656252E-2</v>
      </c>
      <c r="D8">
        <v>1.2940284199999999E-9</v>
      </c>
      <c r="E8">
        <v>2.4733519999999998E-2</v>
      </c>
      <c r="F8">
        <v>1.9527398000000003E-4</v>
      </c>
      <c r="G8">
        <v>2.3547075599999999E-9</v>
      </c>
      <c r="H8">
        <v>1.2513186399999999E-9</v>
      </c>
      <c r="I8">
        <v>3.2414494400000004E-10</v>
      </c>
      <c r="J8">
        <v>2.9762510000000002E-4</v>
      </c>
      <c r="K8">
        <v>4.4880502799999997E-5</v>
      </c>
      <c r="L8">
        <v>9.7288599999999995E-5</v>
      </c>
      <c r="M8">
        <v>8.0803050000000001E-4</v>
      </c>
      <c r="N8">
        <v>0.49504347999999998</v>
      </c>
      <c r="O8">
        <v>1.8787015600000001</v>
      </c>
      <c r="P8">
        <v>0.12038347999999999</v>
      </c>
      <c r="Q8">
        <v>1.07893024</v>
      </c>
      <c r="R8">
        <v>5.8882848000000006E-7</v>
      </c>
    </row>
    <row r="9" spans="1:29">
      <c r="A9" s="11" t="s">
        <v>492</v>
      </c>
      <c r="B9" s="12" t="s">
        <v>328</v>
      </c>
      <c r="C9">
        <v>0.1571958</v>
      </c>
      <c r="D9">
        <v>2.99989518E-9</v>
      </c>
      <c r="E9">
        <v>9.1779719999999995E-2</v>
      </c>
      <c r="F9">
        <v>7.6023398000000001E-4</v>
      </c>
      <c r="G9">
        <v>1.4331144799999999E-8</v>
      </c>
      <c r="H9">
        <v>1.42432908E-9</v>
      </c>
      <c r="I9">
        <v>2.7537477199999997E-9</v>
      </c>
      <c r="J9">
        <v>1.1065451E-3</v>
      </c>
      <c r="K9">
        <v>2.1727543199999999E-5</v>
      </c>
      <c r="L9">
        <v>2.3852860000000002E-4</v>
      </c>
      <c r="M9">
        <v>2.2889105000000001E-3</v>
      </c>
      <c r="N9">
        <v>1.3063388800000002</v>
      </c>
      <c r="O9">
        <v>2.97286216</v>
      </c>
      <c r="P9">
        <v>5.3585519999999998E-2</v>
      </c>
      <c r="Q9">
        <v>2.9381622399999996</v>
      </c>
      <c r="R9">
        <v>3.8821632000000001E-7</v>
      </c>
    </row>
    <row r="10" spans="1:29">
      <c r="A10" s="11" t="s">
        <v>492</v>
      </c>
      <c r="B10" s="12" t="s">
        <v>330</v>
      </c>
      <c r="C10">
        <v>8.828351999999999E-2</v>
      </c>
      <c r="D10">
        <v>1.6008830199999998E-9</v>
      </c>
      <c r="E10">
        <v>0.10704647999999999</v>
      </c>
      <c r="F10">
        <v>3.0227397999999997E-4</v>
      </c>
      <c r="G10">
        <v>2.2692573599999999E-9</v>
      </c>
      <c r="H10">
        <v>7.8137036000000001E-10</v>
      </c>
      <c r="I10">
        <v>3.26281948E-10</v>
      </c>
      <c r="J10">
        <v>3.7466509999999997E-4</v>
      </c>
      <c r="K10">
        <v>1.5286357200000002E-5</v>
      </c>
      <c r="L10">
        <v>1.1012860000000001E-4</v>
      </c>
      <c r="M10">
        <v>8.3371049999999994E-4</v>
      </c>
      <c r="N10">
        <v>0.42884472000000001</v>
      </c>
      <c r="O10">
        <v>0.41041332000000003</v>
      </c>
      <c r="P10">
        <v>5.3863719999999997E-2</v>
      </c>
      <c r="Q10">
        <v>2.9508353199999999</v>
      </c>
      <c r="R10">
        <v>3.1831193600000003E-7</v>
      </c>
    </row>
    <row r="11" spans="1:29">
      <c r="A11" s="11" t="s">
        <v>492</v>
      </c>
      <c r="B11" s="12" t="s">
        <v>332</v>
      </c>
      <c r="C11">
        <v>6.4563759999999998E-2</v>
      </c>
      <c r="D11">
        <v>1.1868914599999999E-9</v>
      </c>
      <c r="E11">
        <v>0.16042235999999999</v>
      </c>
      <c r="F11">
        <v>1.6531397999999998E-4</v>
      </c>
      <c r="G11">
        <v>1.98462024E-9</v>
      </c>
      <c r="H11">
        <v>8.5179348000000001E-10</v>
      </c>
      <c r="I11">
        <v>2.9224653200000004E-10</v>
      </c>
      <c r="J11">
        <v>2.3342509999999998E-4</v>
      </c>
      <c r="K11">
        <v>2.0718404799999998E-5</v>
      </c>
      <c r="L11">
        <v>8.4448600000000003E-5</v>
      </c>
      <c r="M11">
        <v>5.5979049999999996E-4</v>
      </c>
      <c r="N11">
        <v>0.44477915999999995</v>
      </c>
      <c r="O11">
        <v>0.90123088000000007</v>
      </c>
      <c r="P11">
        <v>7.6868720000000001E-2</v>
      </c>
      <c r="Q11">
        <v>2.8053238799999995</v>
      </c>
      <c r="R11">
        <v>3.4164692400000006E-7</v>
      </c>
    </row>
    <row r="12" spans="1:29">
      <c r="A12" s="11" t="s">
        <v>492</v>
      </c>
      <c r="B12" s="12" t="s">
        <v>331</v>
      </c>
      <c r="C12">
        <v>3.5113079999999998E-2</v>
      </c>
      <c r="D12">
        <v>1.16781122E-9</v>
      </c>
      <c r="E12">
        <v>0.21483828000000002</v>
      </c>
      <c r="F12">
        <v>1.1395398E-4</v>
      </c>
      <c r="G12">
        <v>2.0438511599999999E-9</v>
      </c>
      <c r="H12">
        <v>5.9105031599999994E-10</v>
      </c>
      <c r="I12">
        <v>1.9909318799999999E-10</v>
      </c>
      <c r="J12">
        <v>1.5210509999999999E-4</v>
      </c>
      <c r="K12">
        <v>1.0580882399999999E-5</v>
      </c>
      <c r="L12">
        <v>7.4146939599999996E-5</v>
      </c>
      <c r="M12">
        <v>3.2867050000000004E-4</v>
      </c>
      <c r="N12">
        <v>0.34801263999999998</v>
      </c>
      <c r="O12">
        <v>0.18614987999999999</v>
      </c>
      <c r="P12">
        <v>5.8011039999999993E-2</v>
      </c>
      <c r="Q12">
        <v>4.7726815199999999</v>
      </c>
      <c r="R12">
        <v>2.8934318400000003E-7</v>
      </c>
    </row>
    <row r="13" spans="1:29">
      <c r="A13" s="11" t="s">
        <v>492</v>
      </c>
      <c r="B13" s="12" t="s">
        <v>493</v>
      </c>
      <c r="C13">
        <v>0.27561912</v>
      </c>
      <c r="D13">
        <v>7.4807512999999994E-9</v>
      </c>
      <c r="E13">
        <v>1.111884E-2</v>
      </c>
      <c r="F13">
        <v>6.2755397999999987E-4</v>
      </c>
      <c r="G13">
        <v>6.0279448000000001E-9</v>
      </c>
      <c r="H13">
        <v>2.82779672E-9</v>
      </c>
      <c r="I13">
        <v>4.9909936000000001E-10</v>
      </c>
      <c r="J13">
        <v>1.3847451E-3</v>
      </c>
      <c r="K13">
        <v>3.8087223000000004E-4</v>
      </c>
      <c r="L13">
        <v>2.3424859999999999E-4</v>
      </c>
      <c r="M13">
        <v>1.4157904999999998E-3</v>
      </c>
      <c r="N13">
        <v>1.0521197200000001</v>
      </c>
      <c r="O13">
        <v>0.20322279999999998</v>
      </c>
      <c r="P13">
        <v>6.5590919999999997E-2</v>
      </c>
      <c r="Q13">
        <v>3.9792080399999996</v>
      </c>
      <c r="R13">
        <v>3.9070128800000004E-7</v>
      </c>
    </row>
    <row r="14" spans="1:29">
      <c r="A14" s="11" t="s">
        <v>492</v>
      </c>
      <c r="B14" s="12" t="s">
        <v>333</v>
      </c>
      <c r="C14">
        <v>0.1670826</v>
      </c>
      <c r="D14">
        <v>2.7527208999999999E-9</v>
      </c>
      <c r="E14">
        <v>4.5692679999999999E-2</v>
      </c>
      <c r="F14">
        <v>5.4623398000000001E-4</v>
      </c>
      <c r="G14">
        <v>4.0776472399999996E-9</v>
      </c>
      <c r="H14">
        <v>1.8286521199999998E-9</v>
      </c>
      <c r="I14">
        <v>3.5341629200000001E-10</v>
      </c>
      <c r="J14">
        <v>1.8555450999999997E-3</v>
      </c>
      <c r="K14">
        <v>1.8827222999999999E-4</v>
      </c>
      <c r="L14">
        <v>2.085686E-4</v>
      </c>
      <c r="M14">
        <v>1.5655904999999999E-3</v>
      </c>
      <c r="N14">
        <v>0.70306004</v>
      </c>
      <c r="O14">
        <v>0.71036856000000004</v>
      </c>
      <c r="P14">
        <v>0.18282012</v>
      </c>
      <c r="Q14">
        <v>2.7504499999999998</v>
      </c>
      <c r="R14">
        <v>3.3543878400000003E-7</v>
      </c>
    </row>
    <row r="15" spans="1:29">
      <c r="A15" s="11" t="s">
        <v>492</v>
      </c>
      <c r="B15" s="12" t="s">
        <v>334</v>
      </c>
      <c r="C15">
        <v>0.16147152000000001</v>
      </c>
      <c r="D15">
        <v>3.6956134599999995E-9</v>
      </c>
      <c r="E15">
        <v>0.14615712</v>
      </c>
      <c r="F15">
        <v>4.3495398000000001E-4</v>
      </c>
      <c r="G15">
        <v>3.33087712E-9</v>
      </c>
      <c r="H15">
        <v>1.5130277999999998E-9</v>
      </c>
      <c r="I15">
        <v>3.5309315200000003E-10</v>
      </c>
      <c r="J15">
        <v>7.9838510000000001E-4</v>
      </c>
      <c r="K15">
        <v>1.6259223000000001E-4</v>
      </c>
      <c r="L15">
        <v>1.7860860000000001E-4</v>
      </c>
      <c r="M15">
        <v>1.2274705E-3</v>
      </c>
      <c r="N15">
        <v>0.65215372000000005</v>
      </c>
      <c r="O15">
        <v>0.78388184000000005</v>
      </c>
      <c r="P15">
        <v>8.4375839999999994E-2</v>
      </c>
      <c r="Q15">
        <v>4.5423918400000005</v>
      </c>
      <c r="R15">
        <v>2.8129378800000003E-7</v>
      </c>
    </row>
    <row r="16" spans="1:29">
      <c r="A16" s="11" t="s">
        <v>492</v>
      </c>
      <c r="B16" s="12" t="s">
        <v>345</v>
      </c>
      <c r="C16">
        <v>0.14194616000000002</v>
      </c>
      <c r="D16">
        <v>9.1693397E-9</v>
      </c>
      <c r="E16">
        <v>7.8703200000000001E-3</v>
      </c>
      <c r="F16">
        <v>2.7659398000000004E-4</v>
      </c>
      <c r="G16">
        <v>1.93076928E-9</v>
      </c>
      <c r="H16">
        <v>7.9487375999999996E-10</v>
      </c>
      <c r="I16">
        <v>3.5500331600000004E-10</v>
      </c>
      <c r="J16">
        <v>3.917851E-4</v>
      </c>
      <c r="K16">
        <v>1.3868778400000001E-5</v>
      </c>
      <c r="L16">
        <v>1.0584860000000001E-4</v>
      </c>
      <c r="M16">
        <v>8.3371049999999994E-4</v>
      </c>
      <c r="N16">
        <v>0.46070076000000004</v>
      </c>
      <c r="O16">
        <v>0.43812204000000005</v>
      </c>
      <c r="P16">
        <v>1.354612E-2</v>
      </c>
      <c r="Q16">
        <v>2.2256620799999998</v>
      </c>
      <c r="R16">
        <v>3.2300538400000002E-7</v>
      </c>
    </row>
    <row r="17" spans="1:18">
      <c r="A17" s="11" t="s">
        <v>492</v>
      </c>
      <c r="B17" s="12" t="s">
        <v>335</v>
      </c>
      <c r="C17">
        <v>0.16251156</v>
      </c>
      <c r="D17">
        <v>3.5022345000000004E-9</v>
      </c>
      <c r="E17">
        <v>2.0016959999999997E-2</v>
      </c>
      <c r="F17">
        <v>4.5207397999999998E-4</v>
      </c>
      <c r="G17">
        <v>2.9025689599999997E-9</v>
      </c>
      <c r="H17">
        <v>9.6380107999999997E-10</v>
      </c>
      <c r="I17">
        <v>3.9966212000000003E-10</v>
      </c>
      <c r="J17">
        <v>5.6298509999999993E-4</v>
      </c>
      <c r="K17">
        <v>2.9931104799999999E-5</v>
      </c>
      <c r="L17">
        <v>1.2724860000000001E-4</v>
      </c>
      <c r="M17">
        <v>1.0220304999999999E-3</v>
      </c>
      <c r="N17">
        <v>0.50841848000000001</v>
      </c>
      <c r="O17">
        <v>0.46725599999999995</v>
      </c>
      <c r="P17">
        <v>9.5452479999999992E-2</v>
      </c>
      <c r="Q17">
        <v>2.6294543999999997</v>
      </c>
      <c r="R17">
        <v>3.1550639600000005E-7</v>
      </c>
    </row>
    <row r="18" spans="1:18">
      <c r="A18" s="11" t="s">
        <v>492</v>
      </c>
      <c r="B18" s="12" t="s">
        <v>336</v>
      </c>
      <c r="C18">
        <v>0.17336991999999998</v>
      </c>
      <c r="D18">
        <v>3.1716044999999999E-9</v>
      </c>
      <c r="E18">
        <v>6.5021159999999995E-2</v>
      </c>
      <c r="F18">
        <v>5.3339397999999994E-4</v>
      </c>
      <c r="G18">
        <v>4.6950671999999999E-9</v>
      </c>
      <c r="H18">
        <v>1.37778836E-9</v>
      </c>
      <c r="I18">
        <v>7.3864239999999998E-10</v>
      </c>
      <c r="J18">
        <v>5.9722509999999998E-4</v>
      </c>
      <c r="K18">
        <v>5.5592230000000002E-5</v>
      </c>
      <c r="L18">
        <v>1.572086E-4</v>
      </c>
      <c r="M18">
        <v>1.2788304999999999E-3</v>
      </c>
      <c r="N18">
        <v>0.67965700000000007</v>
      </c>
      <c r="O18">
        <v>0.98620600000000003</v>
      </c>
      <c r="P18">
        <v>6.5501039999999996E-2</v>
      </c>
      <c r="Q18">
        <v>3.2181769600000001</v>
      </c>
      <c r="R18">
        <v>5.7799580000000003E-7</v>
      </c>
    </row>
    <row r="19" spans="1:18">
      <c r="A19" s="11" t="s">
        <v>492</v>
      </c>
      <c r="B19" s="12" t="s">
        <v>297</v>
      </c>
      <c r="C19">
        <v>0.15585615999999999</v>
      </c>
      <c r="D19">
        <v>2.1145044199999999E-9</v>
      </c>
      <c r="E19">
        <v>7.6645640000000001E-2</v>
      </c>
      <c r="F19">
        <v>2.6803397999999997E-4</v>
      </c>
      <c r="G19">
        <v>2.2765290799999998E-9</v>
      </c>
      <c r="H19">
        <v>1.35486896E-9</v>
      </c>
      <c r="I19">
        <v>3.66739932E-10</v>
      </c>
      <c r="J19">
        <v>3.4898510000000004E-4</v>
      </c>
      <c r="K19">
        <v>1.8827222999999999E-4</v>
      </c>
      <c r="L19">
        <v>1.4436859999999999E-4</v>
      </c>
      <c r="M19">
        <v>8.7223049999999994E-4</v>
      </c>
      <c r="N19">
        <v>0.71664047999999991</v>
      </c>
      <c r="O19">
        <v>0.85968064</v>
      </c>
      <c r="P19">
        <v>4.0916719999999997E-2</v>
      </c>
      <c r="Q19">
        <v>3.2078493199999998</v>
      </c>
      <c r="R19">
        <v>3.64923704E-7</v>
      </c>
    </row>
    <row r="20" spans="1:18">
      <c r="A20" s="11" t="s">
        <v>492</v>
      </c>
      <c r="B20" s="12" t="s">
        <v>337</v>
      </c>
      <c r="C20">
        <v>0.16385548</v>
      </c>
      <c r="D20">
        <v>3.7025042599999999E-9</v>
      </c>
      <c r="E20">
        <v>3.8703440000000006E-2</v>
      </c>
      <c r="F20">
        <v>5.8903397999999997E-4</v>
      </c>
      <c r="G20">
        <v>7.2864359999999999E-9</v>
      </c>
      <c r="H20">
        <v>1.1948311999999999E-9</v>
      </c>
      <c r="I20">
        <v>1.0768180400000002E-9</v>
      </c>
      <c r="J20">
        <v>6.1006509999999995E-4</v>
      </c>
      <c r="K20">
        <v>3.316182E-5</v>
      </c>
      <c r="L20">
        <v>1.7004860000000002E-4</v>
      </c>
      <c r="M20">
        <v>1.4885504999999999E-3</v>
      </c>
      <c r="N20">
        <v>0.73841711999999993</v>
      </c>
      <c r="O20">
        <v>1.8101573599999998</v>
      </c>
      <c r="P20">
        <v>3.8010599999999999E-2</v>
      </c>
      <c r="Q20">
        <v>2.7331373999999995</v>
      </c>
      <c r="R20">
        <v>4.2797452400000004E-7</v>
      </c>
    </row>
    <row r="21" spans="1:18">
      <c r="A21" s="11" t="s">
        <v>492</v>
      </c>
      <c r="B21" s="12" t="s">
        <v>346</v>
      </c>
      <c r="C21">
        <v>0.21554932000000002</v>
      </c>
      <c r="D21">
        <v>5.9895565000000003E-9</v>
      </c>
      <c r="E21">
        <v>5.4264400000000003E-3</v>
      </c>
      <c r="F21">
        <v>5.8475398000000002E-4</v>
      </c>
      <c r="G21">
        <v>2.5474702000000002E-9</v>
      </c>
      <c r="H21">
        <v>7.7799771999999998E-10</v>
      </c>
      <c r="I21">
        <v>5.0337079999999993E-10</v>
      </c>
      <c r="J21">
        <v>4.303051E-4</v>
      </c>
      <c r="K21">
        <v>1.40469548E-5</v>
      </c>
      <c r="L21">
        <v>1.3152859999999999E-4</v>
      </c>
      <c r="M21">
        <v>1.0648304999999999E-3</v>
      </c>
      <c r="N21">
        <v>0.49883555999999996</v>
      </c>
      <c r="O21">
        <v>0.16890147999999999</v>
      </c>
      <c r="P21">
        <v>3.3371079999999997E-2</v>
      </c>
      <c r="Q21">
        <v>3.3170706399999994</v>
      </c>
      <c r="R21">
        <v>3.3747906000000001E-7</v>
      </c>
    </row>
    <row r="22" spans="1:18">
      <c r="A22" s="11" t="s">
        <v>492</v>
      </c>
      <c r="B22" s="12" t="s">
        <v>338</v>
      </c>
      <c r="C22">
        <v>0.18044047999999999</v>
      </c>
      <c r="D22">
        <v>6.0443404999999996E-9</v>
      </c>
      <c r="E22">
        <v>2.3830439999999998E-2</v>
      </c>
      <c r="F22">
        <v>3.2367398E-4</v>
      </c>
      <c r="G22">
        <v>1.8661113200000004E-9</v>
      </c>
      <c r="H22">
        <v>1.0464478799999999E-9</v>
      </c>
      <c r="I22">
        <v>4.0832997600000001E-10</v>
      </c>
      <c r="J22">
        <v>3.0190510000000002E-4</v>
      </c>
      <c r="K22">
        <v>4.6425625599999996E-5</v>
      </c>
      <c r="L22">
        <v>1.2724860000000001E-4</v>
      </c>
      <c r="M22">
        <v>1.0220304999999999E-3</v>
      </c>
      <c r="N22">
        <v>0.51977331999999998</v>
      </c>
      <c r="O22">
        <v>1.1282805999999999</v>
      </c>
      <c r="P22">
        <v>4.5248079999999996E-2</v>
      </c>
      <c r="Q22">
        <v>2.7844759999999997</v>
      </c>
      <c r="R22">
        <v>3.3210509200000001E-7</v>
      </c>
    </row>
    <row r="23" spans="1:18">
      <c r="A23" s="11" t="s">
        <v>492</v>
      </c>
      <c r="B23" s="12" t="s">
        <v>339</v>
      </c>
      <c r="C23">
        <v>0.38937724000000001</v>
      </c>
      <c r="D23">
        <v>1.7869602999999999E-9</v>
      </c>
      <c r="E23">
        <v>1.4418719999999999E-2</v>
      </c>
      <c r="F23">
        <v>1.0084739800000002E-3</v>
      </c>
      <c r="G23">
        <v>4.7908536000000002E-9</v>
      </c>
      <c r="H23">
        <v>5.6246953999999996E-9</v>
      </c>
      <c r="I23">
        <v>5.6132627999999994E-10</v>
      </c>
      <c r="J23">
        <v>2.7757451000000001E-3</v>
      </c>
      <c r="K23">
        <v>4.6219223E-4</v>
      </c>
      <c r="L23">
        <v>4.3112860000000001E-4</v>
      </c>
      <c r="M23">
        <v>3.5129904999999994E-3</v>
      </c>
      <c r="N23">
        <v>1.3888744</v>
      </c>
      <c r="O23">
        <v>1.0506927599999998</v>
      </c>
      <c r="P23">
        <v>8.4889439999999997E-2</v>
      </c>
      <c r="Q23">
        <v>4.4851126000000008</v>
      </c>
      <c r="R23">
        <v>3.2049388000000003E-7</v>
      </c>
    </row>
    <row r="24" spans="1:18">
      <c r="A24" s="11" t="s">
        <v>492</v>
      </c>
      <c r="B24" s="12" t="s">
        <v>340</v>
      </c>
      <c r="C24">
        <v>0.11432732</v>
      </c>
      <c r="D24">
        <v>2.5083114999999996E-9</v>
      </c>
      <c r="E24">
        <v>1.8921279999999999E-2</v>
      </c>
      <c r="F24">
        <v>3.7075397999999997E-4</v>
      </c>
      <c r="G24">
        <v>2.851072E-9</v>
      </c>
      <c r="H24">
        <v>9.2356052E-10</v>
      </c>
      <c r="I24">
        <v>3.8337586400000001E-10</v>
      </c>
      <c r="J24">
        <v>5.4158510000000006E-4</v>
      </c>
      <c r="K24">
        <v>2.0828700399999999E-5</v>
      </c>
      <c r="L24">
        <v>1.186886E-4</v>
      </c>
      <c r="M24">
        <v>9.6211050000000002E-4</v>
      </c>
      <c r="N24">
        <v>0.45187968000000001</v>
      </c>
      <c r="O24">
        <v>0.64494019999999996</v>
      </c>
      <c r="P24">
        <v>6.6215800000000005E-2</v>
      </c>
      <c r="Q24">
        <v>1.8389041600000002</v>
      </c>
      <c r="R24">
        <v>3.0528532800000005E-7</v>
      </c>
    </row>
    <row r="25" spans="1:18">
      <c r="A25" s="11" t="s">
        <v>492</v>
      </c>
      <c r="B25" s="12" t="s">
        <v>341</v>
      </c>
      <c r="C25">
        <v>0.15873660000000001</v>
      </c>
      <c r="D25">
        <v>1.0495591E-9</v>
      </c>
      <c r="E25">
        <v>0.14785628000000001</v>
      </c>
      <c r="F25">
        <v>3.6219398000000001E-4</v>
      </c>
      <c r="G25">
        <v>2.8893352E-9</v>
      </c>
      <c r="H25">
        <v>2.6531513199999998E-9</v>
      </c>
      <c r="I25">
        <v>3.0989982000000001E-10</v>
      </c>
      <c r="J25">
        <v>1.1835850999999998E-3</v>
      </c>
      <c r="K25">
        <v>3.0811223000000004E-4</v>
      </c>
      <c r="L25">
        <v>1.9572860000000001E-4</v>
      </c>
      <c r="M25">
        <v>1.0733905E-3</v>
      </c>
      <c r="N25">
        <v>0.85250051999999998</v>
      </c>
      <c r="O25">
        <v>0.26765392000000005</v>
      </c>
      <c r="P25">
        <v>0.18353488000000001</v>
      </c>
      <c r="Q25">
        <v>3.5573327199999993</v>
      </c>
      <c r="R25">
        <v>3.5551241200000005E-7</v>
      </c>
    </row>
    <row r="26" spans="1:18">
      <c r="A26" s="11" t="s">
        <v>492</v>
      </c>
      <c r="B26" s="12" t="s">
        <v>342</v>
      </c>
      <c r="C26">
        <v>1.4761679999999999E-2</v>
      </c>
      <c r="D26">
        <v>3.4983902000000003E-10</v>
      </c>
      <c r="E26">
        <v>0.13126272</v>
      </c>
      <c r="F26">
        <v>4.9014096399999998E-5</v>
      </c>
      <c r="G26">
        <v>1.18024988E-9</v>
      </c>
      <c r="H26">
        <v>5.1517790000000003E-10</v>
      </c>
      <c r="I26">
        <v>2.0019229199999999E-10</v>
      </c>
      <c r="J26">
        <v>7.0785100000000001E-5</v>
      </c>
      <c r="K26">
        <v>8.1496369599999993E-6</v>
      </c>
      <c r="L26">
        <v>5.1293152000000001E-5</v>
      </c>
      <c r="M26">
        <v>1.9171049999999997E-4</v>
      </c>
      <c r="N26">
        <v>0.32944600000000002</v>
      </c>
      <c r="O26">
        <v>0.39222332000000004</v>
      </c>
      <c r="P26">
        <v>9.9634039999999993E-2</v>
      </c>
      <c r="Q26">
        <v>1.8240226000000002</v>
      </c>
      <c r="R26">
        <v>2.6429448400000006E-7</v>
      </c>
    </row>
    <row r="27" spans="1:18">
      <c r="A27" s="11" t="s">
        <v>492</v>
      </c>
      <c r="B27" s="12" t="s">
        <v>343</v>
      </c>
      <c r="C27">
        <v>0.14730472</v>
      </c>
      <c r="D27">
        <v>1.1730156999999998E-9</v>
      </c>
      <c r="E27">
        <v>9.6093959999999992E-2</v>
      </c>
      <c r="F27">
        <v>5.2055397999999987E-4</v>
      </c>
      <c r="G27">
        <v>3.4219426799999998E-9</v>
      </c>
      <c r="H27">
        <v>1.7939028E-9</v>
      </c>
      <c r="I27">
        <v>2.5699431199999996E-10</v>
      </c>
      <c r="J27">
        <v>2.6901451000000002E-3</v>
      </c>
      <c r="K27">
        <v>2.5247223000000001E-4</v>
      </c>
      <c r="L27">
        <v>2.1284860000000001E-4</v>
      </c>
      <c r="M27">
        <v>1.4029505E-3</v>
      </c>
      <c r="N27">
        <v>0.73244651999999999</v>
      </c>
      <c r="O27">
        <v>0.27348756000000002</v>
      </c>
      <c r="P27">
        <v>6.9327360000000005E-2</v>
      </c>
      <c r="Q27">
        <v>3.2134689599999997</v>
      </c>
      <c r="R27">
        <v>2.6743643200000005E-7</v>
      </c>
    </row>
    <row r="28" spans="1:18">
      <c r="A28" s="11" t="s">
        <v>492</v>
      </c>
      <c r="B28" s="14" t="s">
        <v>344</v>
      </c>
      <c r="C28">
        <v>0.16786584000000002</v>
      </c>
      <c r="D28">
        <v>1.94201186E-9</v>
      </c>
      <c r="E28">
        <v>0.16148808000000001</v>
      </c>
      <c r="F28">
        <v>4.0927397999999997E-4</v>
      </c>
      <c r="G28">
        <v>2.6266544799999999E-9</v>
      </c>
      <c r="H28">
        <v>1.6882766799999998E-9</v>
      </c>
      <c r="I28">
        <v>3.1253544400000002E-10</v>
      </c>
      <c r="J28">
        <v>9.9098509999999982E-4</v>
      </c>
      <c r="K28">
        <v>2.0539222999999999E-4</v>
      </c>
      <c r="L28">
        <v>1.914486E-4</v>
      </c>
      <c r="M28">
        <v>1.2617105E-3</v>
      </c>
      <c r="N28">
        <v>0.71573312</v>
      </c>
      <c r="O28">
        <v>0.46323708000000008</v>
      </c>
      <c r="P28">
        <v>9.0675999999999993E-2</v>
      </c>
      <c r="Q28">
        <v>4.6780421599999995</v>
      </c>
      <c r="R28">
        <v>2.7099696400000003E-7</v>
      </c>
    </row>
    <row r="29" spans="1:18">
      <c r="A29" s="11" t="s">
        <v>219</v>
      </c>
      <c r="B29" s="12" t="s">
        <v>321</v>
      </c>
      <c r="C29">
        <v>7.2193199999999999E-2</v>
      </c>
      <c r="D29">
        <v>1.6727248999999999E-9</v>
      </c>
      <c r="E29">
        <v>1.822E-2</v>
      </c>
      <c r="F29">
        <v>1.5415398000000001E-4</v>
      </c>
      <c r="G29">
        <v>1.0416379999999999E-9</v>
      </c>
      <c r="H29">
        <v>7.2048179999999993E-10</v>
      </c>
      <c r="I29">
        <v>2.3391336E-10</v>
      </c>
      <c r="J29">
        <v>2.0286509999999997E-4</v>
      </c>
      <c r="K29">
        <v>7.1432230000000006E-5</v>
      </c>
      <c r="L29">
        <v>8.4288600000000005E-5</v>
      </c>
      <c r="M29">
        <v>4.4719050000000004E-4</v>
      </c>
      <c r="N29">
        <v>0.4339672</v>
      </c>
      <c r="O29">
        <v>0.35290199999999999</v>
      </c>
      <c r="P29">
        <v>7.0805199999999999E-2</v>
      </c>
      <c r="Q29">
        <v>1.1596676000000001</v>
      </c>
      <c r="R29">
        <v>2.2108776E-7</v>
      </c>
    </row>
    <row r="30" spans="1:18">
      <c r="A30" s="11" t="s">
        <v>219</v>
      </c>
      <c r="B30" s="12" t="s">
        <v>322</v>
      </c>
      <c r="C30">
        <v>6.7431600000000008E-2</v>
      </c>
      <c r="D30">
        <v>2.7593841000000001E-9</v>
      </c>
      <c r="E30">
        <v>0.104972</v>
      </c>
      <c r="F30">
        <v>1.2215397999999999E-4</v>
      </c>
      <c r="G30">
        <v>1.296262E-9</v>
      </c>
      <c r="H30">
        <v>5.7484979999999997E-10</v>
      </c>
      <c r="I30">
        <v>2.0927943999999999E-10</v>
      </c>
      <c r="J30">
        <v>1.228651E-4</v>
      </c>
      <c r="K30">
        <v>1.1098822E-5</v>
      </c>
      <c r="L30">
        <v>7.1488600000000005E-5</v>
      </c>
      <c r="M30">
        <v>3.9279050000000002E-4</v>
      </c>
      <c r="N30">
        <v>0.33495920000000001</v>
      </c>
      <c r="O30">
        <v>0.48931160000000001</v>
      </c>
      <c r="P30">
        <v>2.7595600000000001E-2</v>
      </c>
      <c r="Q30">
        <v>2.7604611999999999</v>
      </c>
      <c r="R30">
        <v>2.7842472E-7</v>
      </c>
    </row>
    <row r="31" spans="1:18">
      <c r="A31" s="11" t="s">
        <v>219</v>
      </c>
      <c r="B31" s="12" t="s">
        <v>323</v>
      </c>
      <c r="C31">
        <v>0.16083320000000001</v>
      </c>
      <c r="D31">
        <v>9.3168169999999996E-10</v>
      </c>
      <c r="E31">
        <v>0.10596399999999999</v>
      </c>
      <c r="F31">
        <v>3.6855398000000002E-4</v>
      </c>
      <c r="G31">
        <v>3.4420219999999999E-9</v>
      </c>
      <c r="H31">
        <v>2.9757873999999997E-9</v>
      </c>
      <c r="I31">
        <v>2.4624807999999998E-10</v>
      </c>
      <c r="J31">
        <v>1.1116651E-3</v>
      </c>
      <c r="K31">
        <v>3.3703222999999997E-4</v>
      </c>
      <c r="L31">
        <v>2.0908860000000003E-4</v>
      </c>
      <c r="M31">
        <v>1.1351905000000001E-3</v>
      </c>
      <c r="N31">
        <v>0.84111599999999997</v>
      </c>
      <c r="O31">
        <v>0.52779160000000003</v>
      </c>
      <c r="P31">
        <v>4.9259600000000001E-2</v>
      </c>
      <c r="Q31">
        <v>3.6571075999999998</v>
      </c>
      <c r="R31">
        <v>2.3242568000000002E-7</v>
      </c>
    </row>
    <row r="32" spans="1:18">
      <c r="A32" s="11" t="s">
        <v>219</v>
      </c>
      <c r="B32" s="12" t="s">
        <v>324</v>
      </c>
      <c r="C32">
        <v>0.35395959999999999</v>
      </c>
      <c r="D32">
        <v>4.3753904999999999E-9</v>
      </c>
      <c r="E32">
        <v>1.6088000000000001E-3</v>
      </c>
      <c r="F32">
        <v>1.6517539799999999E-3</v>
      </c>
      <c r="G32">
        <v>2.4841606000000002E-8</v>
      </c>
      <c r="H32">
        <v>1.1896658E-9</v>
      </c>
      <c r="I32">
        <v>5.3006759999999997E-10</v>
      </c>
      <c r="J32">
        <v>2.9964651000000003E-3</v>
      </c>
      <c r="K32">
        <v>9.8812859999999998E-6</v>
      </c>
      <c r="L32">
        <v>4.4588860000000001E-4</v>
      </c>
      <c r="M32">
        <v>4.5239905E-3</v>
      </c>
      <c r="N32">
        <v>0.60104880000000005</v>
      </c>
      <c r="O32">
        <v>0.29892440000000003</v>
      </c>
      <c r="P32">
        <v>2.1797200000000003E-2</v>
      </c>
      <c r="Q32">
        <v>4.2136164000000003</v>
      </c>
      <c r="R32">
        <v>2.3606439999999998E-7</v>
      </c>
    </row>
    <row r="33" spans="1:18">
      <c r="A33" s="11" t="s">
        <v>219</v>
      </c>
      <c r="B33" s="12" t="s">
        <v>325</v>
      </c>
      <c r="C33">
        <v>0.20439480000000002</v>
      </c>
      <c r="D33">
        <v>1.3286961000000002E-9</v>
      </c>
      <c r="E33">
        <v>9.3563999999999994E-2</v>
      </c>
      <c r="F33">
        <v>4.1015398000000006E-4</v>
      </c>
      <c r="G33">
        <v>1.9205372000000004E-9</v>
      </c>
      <c r="H33">
        <v>1.6288946E-9</v>
      </c>
      <c r="I33">
        <v>3.2208679999999998E-10</v>
      </c>
      <c r="J33">
        <v>8.2366510000000004E-4</v>
      </c>
      <c r="K33">
        <v>3.0823223000000003E-4</v>
      </c>
      <c r="L33">
        <v>2.2508859999999998E-4</v>
      </c>
      <c r="M33">
        <v>1.4103904999999998E-3</v>
      </c>
      <c r="N33">
        <v>0.85178480000000001</v>
      </c>
      <c r="O33">
        <v>0.37343000000000004</v>
      </c>
      <c r="P33">
        <v>6.5067600000000003E-2</v>
      </c>
      <c r="Q33">
        <v>3.5601155999999996</v>
      </c>
      <c r="R33">
        <v>2.3141160000000001E-7</v>
      </c>
    </row>
    <row r="34" spans="1:18">
      <c r="A34" s="11" t="s">
        <v>219</v>
      </c>
      <c r="B34" s="12" t="s">
        <v>326</v>
      </c>
      <c r="C34">
        <v>0.136766</v>
      </c>
      <c r="D34">
        <v>1.4177328999999999E-9</v>
      </c>
      <c r="E34">
        <v>3.3327200000000001E-2</v>
      </c>
      <c r="F34">
        <v>2.1175398E-4</v>
      </c>
      <c r="G34">
        <v>1.4597884000000001E-9</v>
      </c>
      <c r="H34">
        <v>1.1758482000000001E-9</v>
      </c>
      <c r="I34">
        <v>2.85506E-10</v>
      </c>
      <c r="J34">
        <v>2.8606510000000004E-4</v>
      </c>
      <c r="K34">
        <v>1.8663223E-4</v>
      </c>
      <c r="L34">
        <v>1.2588860000000001E-4</v>
      </c>
      <c r="M34">
        <v>6.6159049999999994E-4</v>
      </c>
      <c r="N34">
        <v>0.65858800000000006</v>
      </c>
      <c r="O34">
        <v>0.36179800000000001</v>
      </c>
      <c r="P34">
        <v>2.8526800000000001E-2</v>
      </c>
      <c r="Q34">
        <v>2.1511524</v>
      </c>
      <c r="R34">
        <v>2.7268072000000005E-7</v>
      </c>
    </row>
    <row r="35" spans="1:18">
      <c r="A35" s="11" t="s">
        <v>219</v>
      </c>
      <c r="B35" s="12" t="s">
        <v>327</v>
      </c>
      <c r="C35">
        <v>5.0298800000000005E-2</v>
      </c>
      <c r="D35">
        <v>9.7460329999999994E-10</v>
      </c>
      <c r="E35">
        <v>1.86488E-2</v>
      </c>
      <c r="F35">
        <v>1.4775398000000002E-4</v>
      </c>
      <c r="G35">
        <v>1.7918364E-9</v>
      </c>
      <c r="H35">
        <v>9.8524660000000004E-10</v>
      </c>
      <c r="I35">
        <v>2.5586216000000004E-10</v>
      </c>
      <c r="J35">
        <v>2.252651E-4</v>
      </c>
      <c r="K35">
        <v>3.4623462000000001E-5</v>
      </c>
      <c r="L35">
        <v>8.1088599999999995E-5</v>
      </c>
      <c r="M35">
        <v>6.103905E-4</v>
      </c>
      <c r="N35">
        <v>0.41875119999999999</v>
      </c>
      <c r="O35">
        <v>1.4070364</v>
      </c>
      <c r="P35">
        <v>9.02612E-2</v>
      </c>
      <c r="Q35">
        <v>0.81491560000000007</v>
      </c>
      <c r="R35">
        <v>4.4321640000000004E-7</v>
      </c>
    </row>
    <row r="36" spans="1:18">
      <c r="A36" s="11" t="s">
        <v>219</v>
      </c>
      <c r="B36" s="12" t="s">
        <v>328</v>
      </c>
      <c r="C36">
        <v>0.118062</v>
      </c>
      <c r="D36">
        <v>2.2500177000000001E-9</v>
      </c>
      <c r="E36">
        <v>6.8776799999999999E-2</v>
      </c>
      <c r="F36">
        <v>5.7015397999999999E-4</v>
      </c>
      <c r="G36">
        <v>1.0746182000000001E-8</v>
      </c>
      <c r="H36">
        <v>1.1146001999999999E-9</v>
      </c>
      <c r="I36">
        <v>2.0723875999999998E-9</v>
      </c>
      <c r="J36">
        <v>8.3006510000000009E-4</v>
      </c>
      <c r="K36">
        <v>1.7312837999999999E-5</v>
      </c>
      <c r="L36">
        <v>1.8668860000000003E-4</v>
      </c>
      <c r="M36">
        <v>1.7175905000000001E-3</v>
      </c>
      <c r="N36">
        <v>1.0253272</v>
      </c>
      <c r="O36">
        <v>2.2251004000000001</v>
      </c>
      <c r="P36">
        <v>4.0318800000000002E-2</v>
      </c>
      <c r="Q36">
        <v>2.2049955999999997</v>
      </c>
      <c r="R36">
        <v>2.9322600000000003E-7</v>
      </c>
    </row>
    <row r="37" spans="1:18">
      <c r="A37" s="11" t="s">
        <v>219</v>
      </c>
      <c r="B37" s="12" t="s">
        <v>330</v>
      </c>
      <c r="C37">
        <v>6.6538799999999995E-2</v>
      </c>
      <c r="D37">
        <v>1.2040273E-9</v>
      </c>
      <c r="E37">
        <v>8.019119999999999E-2</v>
      </c>
      <c r="F37">
        <v>2.2775398000000001E-4</v>
      </c>
      <c r="G37">
        <v>1.7279483999999999E-9</v>
      </c>
      <c r="H37">
        <v>6.3388340000000004E-10</v>
      </c>
      <c r="I37">
        <v>2.5745992000000001E-10</v>
      </c>
      <c r="J37">
        <v>2.8286510000000002E-4</v>
      </c>
      <c r="K37">
        <v>1.2496998E-5</v>
      </c>
      <c r="L37">
        <v>9.0688599999999998E-5</v>
      </c>
      <c r="M37">
        <v>6.2959049999999992E-4</v>
      </c>
      <c r="N37">
        <v>0.36925680000000005</v>
      </c>
      <c r="O37">
        <v>0.30925080000000005</v>
      </c>
      <c r="P37">
        <v>4.0526800000000002E-2</v>
      </c>
      <c r="Q37">
        <v>2.2144708</v>
      </c>
      <c r="R37">
        <v>2.4096104000000002E-7</v>
      </c>
    </row>
    <row r="38" spans="1:18">
      <c r="A38" s="11" t="s">
        <v>219</v>
      </c>
      <c r="B38" s="12" t="s">
        <v>332</v>
      </c>
      <c r="C38">
        <v>4.8804399999999998E-2</v>
      </c>
      <c r="D38">
        <v>8.9450090000000004E-10</v>
      </c>
      <c r="E38">
        <v>0.12009839999999999</v>
      </c>
      <c r="F38">
        <v>1.2535398000000002E-4</v>
      </c>
      <c r="G38">
        <v>1.5151356E-9</v>
      </c>
      <c r="H38">
        <v>6.8653620000000002E-10</v>
      </c>
      <c r="I38">
        <v>2.3201287999999999E-10</v>
      </c>
      <c r="J38">
        <v>1.7726509999999997E-4</v>
      </c>
      <c r="K38">
        <v>1.6558342000000002E-5</v>
      </c>
      <c r="L38">
        <v>7.1488600000000005E-5</v>
      </c>
      <c r="M38">
        <v>4.2479050000000004E-4</v>
      </c>
      <c r="N38">
        <v>0.38117040000000002</v>
      </c>
      <c r="O38">
        <v>0.67621720000000007</v>
      </c>
      <c r="P38">
        <v>5.7726800000000002E-2</v>
      </c>
      <c r="Q38">
        <v>2.1056771999999997</v>
      </c>
      <c r="R38">
        <v>2.5840776000000002E-7</v>
      </c>
    </row>
    <row r="39" spans="1:18">
      <c r="A39" s="11" t="s">
        <v>219</v>
      </c>
      <c r="B39" s="12" t="s">
        <v>331</v>
      </c>
      <c r="C39">
        <v>2.6785200000000002E-2</v>
      </c>
      <c r="D39">
        <v>8.802352999999999E-10</v>
      </c>
      <c r="E39">
        <v>0.16078320000000001</v>
      </c>
      <c r="F39">
        <v>8.6953980000000007E-5</v>
      </c>
      <c r="G39">
        <v>1.5594204000000001E-9</v>
      </c>
      <c r="H39">
        <v>4.9158804000000001E-10</v>
      </c>
      <c r="I39">
        <v>1.6236552E-10</v>
      </c>
      <c r="J39">
        <v>1.1646510000000001E-4</v>
      </c>
      <c r="K39">
        <v>8.9788860000000014E-6</v>
      </c>
      <c r="L39">
        <v>6.3786424000000002E-5</v>
      </c>
      <c r="M39">
        <v>2.5199050000000001E-4</v>
      </c>
      <c r="N39">
        <v>0.30882160000000003</v>
      </c>
      <c r="O39">
        <v>0.14157719999999999</v>
      </c>
      <c r="P39">
        <v>4.3627599999999996E-2</v>
      </c>
      <c r="Q39">
        <v>3.5765987999999997</v>
      </c>
      <c r="R39">
        <v>2.1930216000000001E-7</v>
      </c>
    </row>
    <row r="40" spans="1:18">
      <c r="A40" s="11" t="s">
        <v>219</v>
      </c>
      <c r="B40" s="12" t="s">
        <v>493</v>
      </c>
      <c r="C40">
        <v>0.20660280000000003</v>
      </c>
      <c r="D40">
        <v>5.6001905000000009E-9</v>
      </c>
      <c r="E40">
        <v>8.4696000000000007E-3</v>
      </c>
      <c r="F40">
        <v>4.7095398000000002E-4</v>
      </c>
      <c r="G40">
        <v>4.538182E-9</v>
      </c>
      <c r="H40">
        <v>2.1639218000000003E-9</v>
      </c>
      <c r="I40">
        <v>3.8666920000000002E-10</v>
      </c>
      <c r="J40">
        <v>1.0380650999999999E-3</v>
      </c>
      <c r="K40">
        <v>2.8583223000000003E-4</v>
      </c>
      <c r="L40">
        <v>1.834886E-4</v>
      </c>
      <c r="M40">
        <v>1.0647904999999999E-3</v>
      </c>
      <c r="N40">
        <v>0.83525680000000002</v>
      </c>
      <c r="O40">
        <v>0.15434200000000001</v>
      </c>
      <c r="P40">
        <v>4.92948E-2</v>
      </c>
      <c r="Q40">
        <v>2.9833475999999997</v>
      </c>
      <c r="R40">
        <v>2.9508392000000005E-7</v>
      </c>
    </row>
    <row r="41" spans="1:18">
      <c r="A41" s="11" t="s">
        <v>219</v>
      </c>
      <c r="B41" s="12" t="s">
        <v>333</v>
      </c>
      <c r="C41">
        <v>0.12545400000000001</v>
      </c>
      <c r="D41">
        <v>2.0652144999999999E-9</v>
      </c>
      <c r="E41">
        <v>3.4319200000000001E-2</v>
      </c>
      <c r="F41">
        <v>4.1015398000000006E-4</v>
      </c>
      <c r="G41">
        <v>3.0800155999999997E-9</v>
      </c>
      <c r="H41">
        <v>1.4168977999999999E-9</v>
      </c>
      <c r="I41">
        <v>2.7774727999999998E-10</v>
      </c>
      <c r="J41">
        <v>1.3900650999999998E-3</v>
      </c>
      <c r="K41">
        <v>1.4183223000000002E-4</v>
      </c>
      <c r="L41">
        <v>1.642886E-4</v>
      </c>
      <c r="M41">
        <v>1.1767905E-3</v>
      </c>
      <c r="N41">
        <v>0.57427760000000005</v>
      </c>
      <c r="O41">
        <v>0.5335164</v>
      </c>
      <c r="P41">
        <v>0.1369428</v>
      </c>
      <c r="Q41">
        <v>2.0646499999999999</v>
      </c>
      <c r="R41">
        <v>2.5376616000000002E-7</v>
      </c>
    </row>
    <row r="42" spans="1:18">
      <c r="A42" s="11" t="s">
        <v>219</v>
      </c>
      <c r="B42" s="12" t="s">
        <v>334</v>
      </c>
      <c r="C42">
        <v>0.1212588</v>
      </c>
      <c r="D42">
        <v>2.7701808999999999E-9</v>
      </c>
      <c r="E42">
        <v>0.1094328</v>
      </c>
      <c r="F42">
        <v>3.2695398000000004E-4</v>
      </c>
      <c r="G42">
        <v>2.5216828E-9</v>
      </c>
      <c r="H42">
        <v>1.180917E-9</v>
      </c>
      <c r="I42">
        <v>2.7750567999999999E-10</v>
      </c>
      <c r="J42">
        <v>5.9966510000000002E-4</v>
      </c>
      <c r="K42">
        <v>1.2263223000000002E-4</v>
      </c>
      <c r="L42">
        <v>1.4188860000000002E-4</v>
      </c>
      <c r="M42">
        <v>9.2399050000000003E-4</v>
      </c>
      <c r="N42">
        <v>0.53621680000000005</v>
      </c>
      <c r="O42">
        <v>0.58847959999999999</v>
      </c>
      <c r="P42">
        <v>6.333960000000001E-2</v>
      </c>
      <c r="Q42">
        <v>3.4044196000000002</v>
      </c>
      <c r="R42">
        <v>2.1328392000000002E-7</v>
      </c>
    </row>
    <row r="43" spans="1:18">
      <c r="A43" s="11" t="s">
        <v>219</v>
      </c>
      <c r="B43" s="12" t="s">
        <v>345</v>
      </c>
      <c r="C43">
        <v>0.1066604</v>
      </c>
      <c r="D43">
        <v>6.8626865000000001E-9</v>
      </c>
      <c r="E43">
        <v>6.0407999999999998E-3</v>
      </c>
      <c r="F43">
        <v>2.0855398000000004E-4</v>
      </c>
      <c r="G43">
        <v>1.4748732000000001E-9</v>
      </c>
      <c r="H43">
        <v>6.439794E-10</v>
      </c>
      <c r="I43">
        <v>2.7893384000000003E-10</v>
      </c>
      <c r="J43">
        <v>2.956651E-4</v>
      </c>
      <c r="K43">
        <v>1.1437126E-5</v>
      </c>
      <c r="L43">
        <v>8.7488600000000001E-5</v>
      </c>
      <c r="M43">
        <v>6.2959049999999992E-4</v>
      </c>
      <c r="N43">
        <v>0.39307440000000005</v>
      </c>
      <c r="O43">
        <v>0.32996760000000003</v>
      </c>
      <c r="P43">
        <v>1.0382800000000001E-2</v>
      </c>
      <c r="Q43">
        <v>1.6722851999999999</v>
      </c>
      <c r="R43">
        <v>2.4447016000000002E-7</v>
      </c>
    </row>
    <row r="44" spans="1:18">
      <c r="A44" s="11" t="s">
        <v>219</v>
      </c>
      <c r="B44" s="12" t="s">
        <v>335</v>
      </c>
      <c r="C44">
        <v>0.1220364</v>
      </c>
      <c r="D44">
        <v>2.6255985000000005E-9</v>
      </c>
      <c r="E44">
        <v>1.5122400000000001E-2</v>
      </c>
      <c r="F44">
        <v>3.3975397999999997E-4</v>
      </c>
      <c r="G44">
        <v>2.2014524E-9</v>
      </c>
      <c r="H44">
        <v>7.7028020000000001E-10</v>
      </c>
      <c r="I44">
        <v>3.1232360000000002E-10</v>
      </c>
      <c r="J44">
        <v>4.2366510000000002E-4</v>
      </c>
      <c r="K44">
        <v>2.3446342000000001E-5</v>
      </c>
      <c r="L44">
        <v>1.0348860000000001E-4</v>
      </c>
      <c r="M44">
        <v>7.7039049999999998E-4</v>
      </c>
      <c r="N44">
        <v>0.4287512</v>
      </c>
      <c r="O44">
        <v>0.35175000000000001</v>
      </c>
      <c r="P44">
        <v>7.1621199999999996E-2</v>
      </c>
      <c r="Q44">
        <v>1.9741860000000002</v>
      </c>
      <c r="R44">
        <v>2.3886344000000005E-7</v>
      </c>
    </row>
    <row r="45" spans="1:18">
      <c r="A45" s="11" t="s">
        <v>219</v>
      </c>
      <c r="B45" s="12" t="s">
        <v>336</v>
      </c>
      <c r="C45">
        <v>0.13015480000000001</v>
      </c>
      <c r="D45">
        <v>2.3783984999999999E-9</v>
      </c>
      <c r="E45">
        <v>4.8770399999999998E-2</v>
      </c>
      <c r="F45">
        <v>4.0055398000000004E-4</v>
      </c>
      <c r="G45">
        <v>3.541638E-9</v>
      </c>
      <c r="H45">
        <v>1.0798034E-9</v>
      </c>
      <c r="I45">
        <v>5.6576680000000002E-10</v>
      </c>
      <c r="J45">
        <v>4.492651E-4</v>
      </c>
      <c r="K45">
        <v>4.2632230000000004E-5</v>
      </c>
      <c r="L45">
        <v>1.2588860000000001E-4</v>
      </c>
      <c r="M45">
        <v>9.6239049999999999E-4</v>
      </c>
      <c r="N45">
        <v>0.55678000000000005</v>
      </c>
      <c r="O45">
        <v>0.73975000000000002</v>
      </c>
      <c r="P45">
        <v>4.9227600000000003E-2</v>
      </c>
      <c r="Q45">
        <v>2.4143523999999998</v>
      </c>
      <c r="R45">
        <v>4.351172E-7</v>
      </c>
    </row>
    <row r="46" spans="1:18">
      <c r="A46" s="11" t="s">
        <v>219</v>
      </c>
      <c r="B46" s="12" t="s">
        <v>297</v>
      </c>
      <c r="C46">
        <v>0.1170604</v>
      </c>
      <c r="D46">
        <v>1.5880433E-9</v>
      </c>
      <c r="E46">
        <v>5.7461600000000009E-2</v>
      </c>
      <c r="F46">
        <v>2.0215397999999999E-4</v>
      </c>
      <c r="G46">
        <v>1.7333852000000001E-9</v>
      </c>
      <c r="H46">
        <v>1.0626674E-9</v>
      </c>
      <c r="I46">
        <v>2.8770888000000006E-10</v>
      </c>
      <c r="J46">
        <v>2.6366510000000004E-4</v>
      </c>
      <c r="K46">
        <v>1.4183223000000002E-4</v>
      </c>
      <c r="L46">
        <v>1.162886E-4</v>
      </c>
      <c r="M46">
        <v>6.5839049999999997E-4</v>
      </c>
      <c r="N46">
        <v>0.58443120000000004</v>
      </c>
      <c r="O46">
        <v>0.64515160000000005</v>
      </c>
      <c r="P46">
        <v>3.0846800000000001E-2</v>
      </c>
      <c r="Q46">
        <v>2.4066307999999998</v>
      </c>
      <c r="R46">
        <v>2.7581096000000002E-7</v>
      </c>
    </row>
    <row r="47" spans="1:18">
      <c r="A47" s="11" t="s">
        <v>219</v>
      </c>
      <c r="B47" s="12" t="s">
        <v>337</v>
      </c>
      <c r="C47">
        <v>0.12304120000000002</v>
      </c>
      <c r="D47">
        <v>2.7753328999999999E-9</v>
      </c>
      <c r="E47">
        <v>2.9093600000000001E-2</v>
      </c>
      <c r="F47">
        <v>4.4215398000000008E-4</v>
      </c>
      <c r="G47">
        <v>5.4791100000000001E-9</v>
      </c>
      <c r="H47">
        <v>9.4301299999999996E-10</v>
      </c>
      <c r="I47">
        <v>8.1860840000000004E-10</v>
      </c>
      <c r="J47">
        <v>4.5886510000000001E-4</v>
      </c>
      <c r="K47">
        <v>2.5861829999999999E-5</v>
      </c>
      <c r="L47">
        <v>1.354886E-4</v>
      </c>
      <c r="M47">
        <v>1.1191904999999999E-3</v>
      </c>
      <c r="N47">
        <v>0.60071280000000005</v>
      </c>
      <c r="O47">
        <v>1.3557883999999998</v>
      </c>
      <c r="P47">
        <v>2.8674000000000002E-2</v>
      </c>
      <c r="Q47">
        <v>2.0517059999999998</v>
      </c>
      <c r="R47">
        <v>3.2295176000000005E-7</v>
      </c>
    </row>
    <row r="48" spans="1:18">
      <c r="A48" s="11" t="s">
        <v>219</v>
      </c>
      <c r="B48" s="12" t="s">
        <v>346</v>
      </c>
      <c r="C48">
        <v>0.16169080000000002</v>
      </c>
      <c r="D48">
        <v>4.4852785000000004E-9</v>
      </c>
      <c r="E48">
        <v>4.2136000000000005E-3</v>
      </c>
      <c r="F48">
        <v>4.3895398000000005E-4</v>
      </c>
      <c r="G48">
        <v>1.9359580000000002E-9</v>
      </c>
      <c r="H48">
        <v>6.3136179999999993E-10</v>
      </c>
      <c r="I48">
        <v>3.898628E-10</v>
      </c>
      <c r="J48">
        <v>3.244651E-4</v>
      </c>
      <c r="K48">
        <v>1.1570342E-5</v>
      </c>
      <c r="L48">
        <v>1.0668860000000001E-4</v>
      </c>
      <c r="M48">
        <v>8.0239049999999989E-4</v>
      </c>
      <c r="N48">
        <v>0.42158640000000003</v>
      </c>
      <c r="O48">
        <v>0.1286812</v>
      </c>
      <c r="P48">
        <v>2.5205200000000001E-2</v>
      </c>
      <c r="Q48">
        <v>2.4882915999999997</v>
      </c>
      <c r="R48">
        <v>2.5529160000000004E-7</v>
      </c>
    </row>
    <row r="49" spans="1:18">
      <c r="A49" s="11" t="s">
        <v>219</v>
      </c>
      <c r="B49" s="12" t="s">
        <v>338</v>
      </c>
      <c r="C49">
        <v>0.13544119999999998</v>
      </c>
      <c r="D49">
        <v>4.5262385000000002E-9</v>
      </c>
      <c r="E49">
        <v>1.7973599999999999E-2</v>
      </c>
      <c r="F49">
        <v>2.4375398000000002E-4</v>
      </c>
      <c r="G49">
        <v>1.4265308000000001E-9</v>
      </c>
      <c r="H49">
        <v>8.3207220000000008E-10</v>
      </c>
      <c r="I49">
        <v>3.1880423999999999E-10</v>
      </c>
      <c r="J49">
        <v>2.2846510000000002E-4</v>
      </c>
      <c r="K49">
        <v>3.5778694E-5</v>
      </c>
      <c r="L49">
        <v>1.0348860000000001E-4</v>
      </c>
      <c r="M49">
        <v>7.7039049999999998E-4</v>
      </c>
      <c r="N49">
        <v>0.43724080000000004</v>
      </c>
      <c r="O49">
        <v>0.845974</v>
      </c>
      <c r="P49">
        <v>3.4085199999999996E-2</v>
      </c>
      <c r="Q49">
        <v>2.09009</v>
      </c>
      <c r="R49">
        <v>2.5127368000000001E-7</v>
      </c>
    </row>
    <row r="50" spans="1:18">
      <c r="A50" s="11" t="s">
        <v>219</v>
      </c>
      <c r="B50" s="12" t="s">
        <v>339</v>
      </c>
      <c r="C50">
        <v>0.29165560000000001</v>
      </c>
      <c r="D50">
        <v>1.3431504999999998E-9</v>
      </c>
      <c r="E50">
        <v>1.09368E-2</v>
      </c>
      <c r="F50">
        <v>7.5575397999999995E-4</v>
      </c>
      <c r="G50">
        <v>3.6132540000000001E-9</v>
      </c>
      <c r="H50">
        <v>4.2550609999999995E-9</v>
      </c>
      <c r="I50">
        <v>4.3319400000000001E-10</v>
      </c>
      <c r="J50">
        <v>2.0780651000000001E-3</v>
      </c>
      <c r="K50">
        <v>3.4663223000000004E-4</v>
      </c>
      <c r="L50">
        <v>3.3068860000000003E-4</v>
      </c>
      <c r="M50">
        <v>2.6327904999999996E-3</v>
      </c>
      <c r="N50">
        <v>1.0870360000000001</v>
      </c>
      <c r="O50">
        <v>0.78796440000000001</v>
      </c>
      <c r="P50">
        <v>6.3723599999999991E-2</v>
      </c>
      <c r="Q50">
        <v>3.3615940000000002</v>
      </c>
      <c r="R50">
        <v>2.4259240000000003E-7</v>
      </c>
    </row>
    <row r="51" spans="1:18">
      <c r="A51" s="11" t="s">
        <v>219</v>
      </c>
      <c r="B51" s="12" t="s">
        <v>340</v>
      </c>
      <c r="C51">
        <v>8.6010799999999998E-2</v>
      </c>
      <c r="D51">
        <v>1.8824784999999998E-9</v>
      </c>
      <c r="E51">
        <v>1.43032E-2</v>
      </c>
      <c r="F51">
        <v>2.7895398000000001E-4</v>
      </c>
      <c r="G51">
        <v>2.1629500000000003E-9</v>
      </c>
      <c r="H51">
        <v>7.4019379999999998E-10</v>
      </c>
      <c r="I51">
        <v>3.0014696000000005E-10</v>
      </c>
      <c r="J51">
        <v>4.0766510000000001E-4</v>
      </c>
      <c r="K51">
        <v>1.6640806000000001E-5</v>
      </c>
      <c r="L51">
        <v>9.7088600000000018E-5</v>
      </c>
      <c r="M51">
        <v>7.2559049999999998E-4</v>
      </c>
      <c r="N51">
        <v>0.38647920000000002</v>
      </c>
      <c r="O51">
        <v>0.48459800000000003</v>
      </c>
      <c r="P51">
        <v>4.9762000000000001E-2</v>
      </c>
      <c r="Q51">
        <v>1.3831204000000001</v>
      </c>
      <c r="R51">
        <v>2.3122152000000001E-7</v>
      </c>
    </row>
    <row r="52" spans="1:18">
      <c r="A52" s="11" t="s">
        <v>219</v>
      </c>
      <c r="B52" s="12" t="s">
        <v>341</v>
      </c>
      <c r="C52">
        <v>0.119214</v>
      </c>
      <c r="D52">
        <v>7.9182250000000003E-10</v>
      </c>
      <c r="E52">
        <v>0.11070319999999999</v>
      </c>
      <c r="F52">
        <v>2.7255398000000002E-4</v>
      </c>
      <c r="G52">
        <v>2.191558E-9</v>
      </c>
      <c r="H52">
        <v>2.0333458000000001E-9</v>
      </c>
      <c r="I52">
        <v>2.4521160000000002E-10</v>
      </c>
      <c r="J52">
        <v>8.8766509999999997E-4</v>
      </c>
      <c r="K52">
        <v>2.3143223000000003E-4</v>
      </c>
      <c r="L52">
        <v>1.5468860000000001E-4</v>
      </c>
      <c r="M52">
        <v>8.0879049999999994E-4</v>
      </c>
      <c r="N52">
        <v>0.68600879999999997</v>
      </c>
      <c r="O52">
        <v>0.20251479999999999</v>
      </c>
      <c r="P52">
        <v>0.13747720000000002</v>
      </c>
      <c r="Q52">
        <v>2.6679267999999996</v>
      </c>
      <c r="R52">
        <v>2.6877448000000004E-7</v>
      </c>
    </row>
    <row r="53" spans="1:18">
      <c r="A53" s="11" t="s">
        <v>219</v>
      </c>
      <c r="B53" s="12" t="s">
        <v>342</v>
      </c>
      <c r="C53">
        <v>1.1569199999999998E-2</v>
      </c>
      <c r="D53">
        <v>2.6866730000000003E-10</v>
      </c>
      <c r="E53">
        <v>9.8296800000000004E-2</v>
      </c>
      <c r="F53">
        <v>3.8400796000000002E-5</v>
      </c>
      <c r="G53">
        <v>9.1373719999999992E-10</v>
      </c>
      <c r="H53">
        <v>4.3486099999999999E-10</v>
      </c>
      <c r="I53">
        <v>1.6318728000000001E-10</v>
      </c>
      <c r="J53">
        <v>5.5665099999999997E-5</v>
      </c>
      <c r="K53">
        <v>7.1611324000000006E-6</v>
      </c>
      <c r="L53">
        <v>4.6699480000000001E-5</v>
      </c>
      <c r="M53">
        <v>1.4959049999999999E-4</v>
      </c>
      <c r="N53">
        <v>0.29493999999999998</v>
      </c>
      <c r="O53">
        <v>0.29565080000000005</v>
      </c>
      <c r="P53">
        <v>7.4747599999999997E-2</v>
      </c>
      <c r="Q53">
        <v>1.3719940000000002</v>
      </c>
      <c r="R53">
        <v>2.0057416E-7</v>
      </c>
    </row>
    <row r="54" spans="1:18">
      <c r="A54" s="11" t="s">
        <v>219</v>
      </c>
      <c r="B54" s="12" t="s">
        <v>343</v>
      </c>
      <c r="C54">
        <v>0.1106668</v>
      </c>
      <c r="D54">
        <v>8.8412649999999995E-10</v>
      </c>
      <c r="E54">
        <v>7.2002399999999994E-2</v>
      </c>
      <c r="F54">
        <v>3.9095397999999997E-4</v>
      </c>
      <c r="G54">
        <v>2.5897692E-9</v>
      </c>
      <c r="H54">
        <v>1.3909170000000001E-9</v>
      </c>
      <c r="I54">
        <v>2.0565607999999998E-10</v>
      </c>
      <c r="J54">
        <v>2.0140651000000002E-3</v>
      </c>
      <c r="K54">
        <v>1.8983223000000002E-4</v>
      </c>
      <c r="L54">
        <v>1.6748860000000002E-4</v>
      </c>
      <c r="M54">
        <v>1.0551905000000001E-3</v>
      </c>
      <c r="N54">
        <v>0.59624880000000002</v>
      </c>
      <c r="O54">
        <v>0.20687640000000002</v>
      </c>
      <c r="P54">
        <v>5.20884E-2</v>
      </c>
      <c r="Q54">
        <v>2.4108323999999999</v>
      </c>
      <c r="R54">
        <v>2.0292328000000001E-7</v>
      </c>
    </row>
    <row r="55" spans="1:18">
      <c r="A55" s="11" t="s">
        <v>219</v>
      </c>
      <c r="B55" s="14" t="s">
        <v>344</v>
      </c>
      <c r="C55">
        <v>0.1260396</v>
      </c>
      <c r="D55">
        <v>1.4590768999999999E-9</v>
      </c>
      <c r="E55">
        <v>0.12089520000000001</v>
      </c>
      <c r="F55">
        <v>3.0775398000000001E-4</v>
      </c>
      <c r="G55">
        <v>1.9951611999999999E-9</v>
      </c>
      <c r="H55">
        <v>1.3119442E-9</v>
      </c>
      <c r="I55">
        <v>2.4718216000000003E-10</v>
      </c>
      <c r="J55">
        <v>7.4366510000000005E-4</v>
      </c>
      <c r="K55">
        <v>1.5463223000000001E-4</v>
      </c>
      <c r="L55">
        <v>1.5148860000000001E-4</v>
      </c>
      <c r="M55">
        <v>9.495905E-4</v>
      </c>
      <c r="N55">
        <v>0.58375280000000007</v>
      </c>
      <c r="O55">
        <v>0.34874520000000003</v>
      </c>
      <c r="P55">
        <v>6.8049999999999999E-2</v>
      </c>
      <c r="Q55">
        <v>3.5058403999999999</v>
      </c>
      <c r="R55">
        <v>2.0558536000000001E-7</v>
      </c>
    </row>
    <row r="56" spans="1:18">
      <c r="A56" s="11" t="s">
        <v>494</v>
      </c>
      <c r="B56" s="12" t="s">
        <v>321</v>
      </c>
      <c r="C56">
        <v>0.29831000000000002</v>
      </c>
      <c r="D56">
        <v>1.1888899999999999E-8</v>
      </c>
      <c r="E56">
        <v>3.8600000000000001E-3</v>
      </c>
      <c r="F56">
        <v>5.1000000000000004E-4</v>
      </c>
      <c r="G56">
        <v>1.5293500000000001E-9</v>
      </c>
      <c r="H56">
        <v>7.3743300000000003E-10</v>
      </c>
      <c r="I56">
        <v>5.9106399999999996E-10</v>
      </c>
      <c r="J56">
        <v>2.3000000000000001E-4</v>
      </c>
      <c r="K56">
        <v>1.24945E-5</v>
      </c>
      <c r="L56">
        <v>1E-4</v>
      </c>
      <c r="M56">
        <v>7.6999999999999996E-4</v>
      </c>
      <c r="N56">
        <v>0.48512</v>
      </c>
      <c r="O56">
        <v>0.10836999999999999</v>
      </c>
      <c r="P56">
        <v>8.9899999999999997E-3</v>
      </c>
      <c r="Q56">
        <v>4.6806999999999999</v>
      </c>
      <c r="R56">
        <v>3.0692499999999998E-7</v>
      </c>
    </row>
    <row r="57" spans="1:18">
      <c r="A57" s="11" t="s">
        <v>494</v>
      </c>
      <c r="B57" s="12" t="s">
        <v>322</v>
      </c>
      <c r="C57">
        <v>0.29831000000000002</v>
      </c>
      <c r="D57">
        <v>1.1888899999999999E-8</v>
      </c>
      <c r="E57">
        <v>3.8600000000000001E-3</v>
      </c>
      <c r="F57">
        <v>5.1000000000000004E-4</v>
      </c>
      <c r="G57">
        <v>1.5293500000000001E-9</v>
      </c>
      <c r="H57">
        <v>7.3743300000000003E-10</v>
      </c>
      <c r="I57">
        <v>5.9106399999999996E-10</v>
      </c>
      <c r="J57">
        <v>2.3000000000000001E-4</v>
      </c>
      <c r="K57">
        <v>1.24945E-5</v>
      </c>
      <c r="L57">
        <v>1E-4</v>
      </c>
      <c r="M57">
        <v>7.6999999999999996E-4</v>
      </c>
      <c r="N57">
        <v>0.48512</v>
      </c>
      <c r="O57">
        <v>0.10836999999999999</v>
      </c>
      <c r="P57">
        <v>8.9899999999999997E-3</v>
      </c>
      <c r="Q57">
        <v>4.6806999999999999</v>
      </c>
      <c r="R57">
        <v>3.0692499999999998E-7</v>
      </c>
    </row>
    <row r="58" spans="1:18">
      <c r="A58" s="11" t="s">
        <v>494</v>
      </c>
      <c r="B58" s="12" t="s">
        <v>323</v>
      </c>
      <c r="C58">
        <v>0.29831000000000002</v>
      </c>
      <c r="D58">
        <v>1.1888899999999999E-8</v>
      </c>
      <c r="E58">
        <v>3.8600000000000001E-3</v>
      </c>
      <c r="F58">
        <v>5.1000000000000004E-4</v>
      </c>
      <c r="G58">
        <v>1.5293500000000001E-9</v>
      </c>
      <c r="H58">
        <v>7.3743300000000003E-10</v>
      </c>
      <c r="I58">
        <v>5.9106399999999996E-10</v>
      </c>
      <c r="J58">
        <v>2.3000000000000001E-4</v>
      </c>
      <c r="K58">
        <v>1.24945E-5</v>
      </c>
      <c r="L58">
        <v>1E-4</v>
      </c>
      <c r="M58">
        <v>7.6999999999999996E-4</v>
      </c>
      <c r="N58">
        <v>0.48512</v>
      </c>
      <c r="O58">
        <v>0.10836999999999999</v>
      </c>
      <c r="P58">
        <v>8.9899999999999997E-3</v>
      </c>
      <c r="Q58">
        <v>4.6806999999999999</v>
      </c>
      <c r="R58">
        <v>3.0692499999999998E-7</v>
      </c>
    </row>
    <row r="59" spans="1:18">
      <c r="A59" s="11" t="s">
        <v>494</v>
      </c>
      <c r="B59" s="12" t="s">
        <v>324</v>
      </c>
      <c r="C59">
        <v>0.29831000000000002</v>
      </c>
      <c r="D59">
        <v>1.1888899999999999E-8</v>
      </c>
      <c r="E59">
        <v>3.8600000000000001E-3</v>
      </c>
      <c r="F59">
        <v>5.1000000000000004E-4</v>
      </c>
      <c r="G59">
        <v>1.5293500000000001E-9</v>
      </c>
      <c r="H59">
        <v>7.3743300000000003E-10</v>
      </c>
      <c r="I59">
        <v>5.9106399999999996E-10</v>
      </c>
      <c r="J59">
        <v>2.3000000000000001E-4</v>
      </c>
      <c r="K59">
        <v>1.24945E-5</v>
      </c>
      <c r="L59">
        <v>1E-4</v>
      </c>
      <c r="M59">
        <v>7.6999999999999996E-4</v>
      </c>
      <c r="N59">
        <v>0.48512</v>
      </c>
      <c r="O59">
        <v>0.10836999999999999</v>
      </c>
      <c r="P59">
        <v>8.9899999999999997E-3</v>
      </c>
      <c r="Q59">
        <v>4.6806999999999999</v>
      </c>
      <c r="R59">
        <v>3.0692499999999998E-7</v>
      </c>
    </row>
    <row r="60" spans="1:18">
      <c r="A60" s="11" t="s">
        <v>494</v>
      </c>
      <c r="B60" s="12" t="s">
        <v>325</v>
      </c>
      <c r="C60">
        <v>0.29831000000000002</v>
      </c>
      <c r="D60">
        <v>1.1888899999999999E-8</v>
      </c>
      <c r="E60">
        <v>3.8600000000000001E-3</v>
      </c>
      <c r="F60">
        <v>5.1000000000000004E-4</v>
      </c>
      <c r="G60">
        <v>1.5293500000000001E-9</v>
      </c>
      <c r="H60">
        <v>7.3743300000000003E-10</v>
      </c>
      <c r="I60">
        <v>5.9106399999999996E-10</v>
      </c>
      <c r="J60">
        <v>2.3000000000000001E-4</v>
      </c>
      <c r="K60">
        <v>1.24945E-5</v>
      </c>
      <c r="L60">
        <v>1E-4</v>
      </c>
      <c r="M60">
        <v>7.6999999999999996E-4</v>
      </c>
      <c r="N60">
        <v>0.48512</v>
      </c>
      <c r="O60">
        <v>0.10836999999999999</v>
      </c>
      <c r="P60">
        <v>8.9899999999999997E-3</v>
      </c>
      <c r="Q60">
        <v>4.6806999999999999</v>
      </c>
      <c r="R60">
        <v>3.0692499999999998E-7</v>
      </c>
    </row>
    <row r="61" spans="1:18">
      <c r="A61" s="11" t="s">
        <v>494</v>
      </c>
      <c r="B61" s="12" t="s">
        <v>326</v>
      </c>
      <c r="C61">
        <v>0.29831000000000002</v>
      </c>
      <c r="D61">
        <v>1.1888899999999999E-8</v>
      </c>
      <c r="E61">
        <v>3.8600000000000001E-3</v>
      </c>
      <c r="F61">
        <v>5.1000000000000004E-4</v>
      </c>
      <c r="G61">
        <v>1.5293500000000001E-9</v>
      </c>
      <c r="H61">
        <v>7.3743300000000003E-10</v>
      </c>
      <c r="I61">
        <v>5.9106399999999996E-10</v>
      </c>
      <c r="J61">
        <v>2.3000000000000001E-4</v>
      </c>
      <c r="K61">
        <v>1.24945E-5</v>
      </c>
      <c r="L61">
        <v>1E-4</v>
      </c>
      <c r="M61">
        <v>7.6999999999999996E-4</v>
      </c>
      <c r="N61">
        <v>0.48512</v>
      </c>
      <c r="O61">
        <v>0.10836999999999999</v>
      </c>
      <c r="P61">
        <v>8.9899999999999997E-3</v>
      </c>
      <c r="Q61">
        <v>4.6806999999999999</v>
      </c>
      <c r="R61">
        <v>3.0692499999999998E-7</v>
      </c>
    </row>
    <row r="62" spans="1:18">
      <c r="A62" s="11" t="s">
        <v>494</v>
      </c>
      <c r="B62" s="12" t="s">
        <v>327</v>
      </c>
      <c r="C62">
        <v>0.29831000000000002</v>
      </c>
      <c r="D62">
        <v>1.1888899999999999E-8</v>
      </c>
      <c r="E62">
        <v>3.8600000000000001E-3</v>
      </c>
      <c r="F62">
        <v>5.1000000000000004E-4</v>
      </c>
      <c r="G62">
        <v>1.5293500000000001E-9</v>
      </c>
      <c r="H62">
        <v>7.3743300000000003E-10</v>
      </c>
      <c r="I62">
        <v>5.9106399999999996E-10</v>
      </c>
      <c r="J62">
        <v>2.3000000000000001E-4</v>
      </c>
      <c r="K62">
        <v>1.24945E-5</v>
      </c>
      <c r="L62">
        <v>1E-4</v>
      </c>
      <c r="M62">
        <v>7.6999999999999996E-4</v>
      </c>
      <c r="N62">
        <v>0.48512</v>
      </c>
      <c r="O62">
        <v>0.10836999999999999</v>
      </c>
      <c r="P62">
        <v>8.9899999999999997E-3</v>
      </c>
      <c r="Q62">
        <v>4.6806999999999999</v>
      </c>
      <c r="R62">
        <v>3.0692499999999998E-7</v>
      </c>
    </row>
    <row r="63" spans="1:18">
      <c r="A63" s="11" t="s">
        <v>494</v>
      </c>
      <c r="B63" s="12" t="s">
        <v>328</v>
      </c>
      <c r="C63">
        <v>0.29831000000000002</v>
      </c>
      <c r="D63">
        <v>1.1888899999999999E-8</v>
      </c>
      <c r="E63">
        <v>3.8600000000000001E-3</v>
      </c>
      <c r="F63">
        <v>5.1000000000000004E-4</v>
      </c>
      <c r="G63">
        <v>1.5293500000000001E-9</v>
      </c>
      <c r="H63">
        <v>7.3743300000000003E-10</v>
      </c>
      <c r="I63">
        <v>5.9106399999999996E-10</v>
      </c>
      <c r="J63">
        <v>2.3000000000000001E-4</v>
      </c>
      <c r="K63">
        <v>1.24945E-5</v>
      </c>
      <c r="L63">
        <v>1E-4</v>
      </c>
      <c r="M63">
        <v>7.6999999999999996E-4</v>
      </c>
      <c r="N63">
        <v>0.48512</v>
      </c>
      <c r="O63">
        <v>0.10836999999999999</v>
      </c>
      <c r="P63">
        <v>8.9899999999999997E-3</v>
      </c>
      <c r="Q63">
        <v>4.6806999999999999</v>
      </c>
      <c r="R63">
        <v>3.0692499999999998E-7</v>
      </c>
    </row>
    <row r="64" spans="1:18">
      <c r="A64" s="11" t="s">
        <v>494</v>
      </c>
      <c r="B64" s="12" t="s">
        <v>330</v>
      </c>
      <c r="C64">
        <v>0.29831000000000002</v>
      </c>
      <c r="D64">
        <v>1.1888899999999999E-8</v>
      </c>
      <c r="E64">
        <v>3.8600000000000001E-3</v>
      </c>
      <c r="F64">
        <v>5.1000000000000004E-4</v>
      </c>
      <c r="G64">
        <v>1.5293500000000001E-9</v>
      </c>
      <c r="H64">
        <v>7.3743300000000003E-10</v>
      </c>
      <c r="I64">
        <v>5.9106399999999996E-10</v>
      </c>
      <c r="J64">
        <v>2.3000000000000001E-4</v>
      </c>
      <c r="K64">
        <v>1.24945E-5</v>
      </c>
      <c r="L64">
        <v>1E-4</v>
      </c>
      <c r="M64">
        <v>7.6999999999999996E-4</v>
      </c>
      <c r="N64">
        <v>0.48512</v>
      </c>
      <c r="O64">
        <v>0.10836999999999999</v>
      </c>
      <c r="P64">
        <v>8.9899999999999997E-3</v>
      </c>
      <c r="Q64">
        <v>4.6806999999999999</v>
      </c>
      <c r="R64">
        <v>3.0692499999999998E-7</v>
      </c>
    </row>
    <row r="65" spans="1:18">
      <c r="A65" s="11" t="s">
        <v>494</v>
      </c>
      <c r="B65" s="12" t="s">
        <v>332</v>
      </c>
      <c r="C65">
        <v>0.29831000000000002</v>
      </c>
      <c r="D65">
        <v>1.1888899999999999E-8</v>
      </c>
      <c r="E65">
        <v>3.8600000000000001E-3</v>
      </c>
      <c r="F65">
        <v>5.1000000000000004E-4</v>
      </c>
      <c r="G65">
        <v>1.5293500000000001E-9</v>
      </c>
      <c r="H65">
        <v>7.3743300000000003E-10</v>
      </c>
      <c r="I65">
        <v>5.9106399999999996E-10</v>
      </c>
      <c r="J65">
        <v>2.3000000000000001E-4</v>
      </c>
      <c r="K65">
        <v>1.24945E-5</v>
      </c>
      <c r="L65">
        <v>1E-4</v>
      </c>
      <c r="M65">
        <v>7.6999999999999996E-4</v>
      </c>
      <c r="N65">
        <v>0.48512</v>
      </c>
      <c r="O65">
        <v>0.10836999999999999</v>
      </c>
      <c r="P65">
        <v>8.9899999999999997E-3</v>
      </c>
      <c r="Q65">
        <v>4.6806999999999999</v>
      </c>
      <c r="R65">
        <v>3.0692499999999998E-7</v>
      </c>
    </row>
    <row r="66" spans="1:18">
      <c r="A66" s="11" t="s">
        <v>494</v>
      </c>
      <c r="B66" s="12" t="s">
        <v>331</v>
      </c>
      <c r="C66">
        <v>0.29831000000000002</v>
      </c>
      <c r="D66">
        <v>1.1888899999999999E-8</v>
      </c>
      <c r="E66">
        <v>3.8600000000000001E-3</v>
      </c>
      <c r="F66">
        <v>5.1000000000000004E-4</v>
      </c>
      <c r="G66">
        <v>1.5293500000000001E-9</v>
      </c>
      <c r="H66">
        <v>7.3743300000000003E-10</v>
      </c>
      <c r="I66">
        <v>5.9106399999999996E-10</v>
      </c>
      <c r="J66">
        <v>2.3000000000000001E-4</v>
      </c>
      <c r="K66">
        <v>1.24945E-5</v>
      </c>
      <c r="L66">
        <v>1E-4</v>
      </c>
      <c r="M66">
        <v>7.6999999999999996E-4</v>
      </c>
      <c r="N66">
        <v>0.48512</v>
      </c>
      <c r="O66">
        <v>0.10836999999999999</v>
      </c>
      <c r="P66">
        <v>8.9899999999999997E-3</v>
      </c>
      <c r="Q66">
        <v>4.6806999999999999</v>
      </c>
      <c r="R66">
        <v>3.0692499999999998E-7</v>
      </c>
    </row>
    <row r="67" spans="1:18">
      <c r="A67" s="11" t="s">
        <v>494</v>
      </c>
      <c r="B67" s="12" t="s">
        <v>493</v>
      </c>
      <c r="C67">
        <v>0.29831000000000002</v>
      </c>
      <c r="D67">
        <v>1.1888899999999999E-8</v>
      </c>
      <c r="E67">
        <v>3.8600000000000001E-3</v>
      </c>
      <c r="F67">
        <v>5.1000000000000004E-4</v>
      </c>
      <c r="G67">
        <v>1.5293500000000001E-9</v>
      </c>
      <c r="H67">
        <v>7.3743300000000003E-10</v>
      </c>
      <c r="I67">
        <v>5.9106399999999996E-10</v>
      </c>
      <c r="J67">
        <v>2.3000000000000001E-4</v>
      </c>
      <c r="K67">
        <v>1.24945E-5</v>
      </c>
      <c r="L67">
        <v>1E-4</v>
      </c>
      <c r="M67">
        <v>7.6999999999999996E-4</v>
      </c>
      <c r="N67">
        <v>0.48512</v>
      </c>
      <c r="O67">
        <v>0.10836999999999999</v>
      </c>
      <c r="P67">
        <v>8.9899999999999997E-3</v>
      </c>
      <c r="Q67">
        <v>4.6806999999999999</v>
      </c>
      <c r="R67">
        <v>3.0692499999999998E-7</v>
      </c>
    </row>
    <row r="68" spans="1:18">
      <c r="A68" s="11" t="s">
        <v>494</v>
      </c>
      <c r="B68" s="12" t="s">
        <v>333</v>
      </c>
      <c r="C68">
        <v>0.29831000000000002</v>
      </c>
      <c r="D68">
        <v>1.1888899999999999E-8</v>
      </c>
      <c r="E68">
        <v>3.8600000000000001E-3</v>
      </c>
      <c r="F68">
        <v>5.1000000000000004E-4</v>
      </c>
      <c r="G68">
        <v>1.5293500000000001E-9</v>
      </c>
      <c r="H68">
        <v>7.3743300000000003E-10</v>
      </c>
      <c r="I68">
        <v>5.9106399999999996E-10</v>
      </c>
      <c r="J68">
        <v>2.3000000000000001E-4</v>
      </c>
      <c r="K68">
        <v>1.24945E-5</v>
      </c>
      <c r="L68">
        <v>1E-4</v>
      </c>
      <c r="M68">
        <v>7.6999999999999996E-4</v>
      </c>
      <c r="N68">
        <v>0.48512</v>
      </c>
      <c r="O68">
        <v>0.10836999999999999</v>
      </c>
      <c r="P68">
        <v>8.9899999999999997E-3</v>
      </c>
      <c r="Q68">
        <v>4.6806999999999999</v>
      </c>
      <c r="R68">
        <v>3.0692499999999998E-7</v>
      </c>
    </row>
    <row r="69" spans="1:18">
      <c r="A69" s="11" t="s">
        <v>494</v>
      </c>
      <c r="B69" s="12" t="s">
        <v>334</v>
      </c>
      <c r="C69">
        <v>0.29831000000000002</v>
      </c>
      <c r="D69">
        <v>1.1888899999999999E-8</v>
      </c>
      <c r="E69">
        <v>3.8600000000000001E-3</v>
      </c>
      <c r="F69">
        <v>5.1000000000000004E-4</v>
      </c>
      <c r="G69">
        <v>1.5293500000000001E-9</v>
      </c>
      <c r="H69">
        <v>7.3743300000000003E-10</v>
      </c>
      <c r="I69">
        <v>5.9106399999999996E-10</v>
      </c>
      <c r="J69">
        <v>2.3000000000000001E-4</v>
      </c>
      <c r="K69">
        <v>1.24945E-5</v>
      </c>
      <c r="L69">
        <v>1E-4</v>
      </c>
      <c r="M69">
        <v>7.6999999999999996E-4</v>
      </c>
      <c r="N69">
        <v>0.48512</v>
      </c>
      <c r="O69">
        <v>0.10836999999999999</v>
      </c>
      <c r="P69">
        <v>8.9899999999999997E-3</v>
      </c>
      <c r="Q69">
        <v>4.6806999999999999</v>
      </c>
      <c r="R69">
        <v>3.0692499999999998E-7</v>
      </c>
    </row>
    <row r="70" spans="1:18">
      <c r="A70" s="11" t="s">
        <v>494</v>
      </c>
      <c r="B70" s="12" t="s">
        <v>345</v>
      </c>
      <c r="C70">
        <v>0.29831000000000002</v>
      </c>
      <c r="D70">
        <v>1.1888899999999999E-8</v>
      </c>
      <c r="E70">
        <v>3.8600000000000001E-3</v>
      </c>
      <c r="F70">
        <v>5.1000000000000004E-4</v>
      </c>
      <c r="G70">
        <v>1.5293500000000001E-9</v>
      </c>
      <c r="H70">
        <v>7.3743300000000003E-10</v>
      </c>
      <c r="I70">
        <v>5.9106399999999996E-10</v>
      </c>
      <c r="J70">
        <v>2.3000000000000001E-4</v>
      </c>
      <c r="K70">
        <v>1.24945E-5</v>
      </c>
      <c r="L70">
        <v>1E-4</v>
      </c>
      <c r="M70">
        <v>7.6999999999999996E-4</v>
      </c>
      <c r="N70">
        <v>0.48512</v>
      </c>
      <c r="O70">
        <v>0.10836999999999999</v>
      </c>
      <c r="P70">
        <v>8.9899999999999997E-3</v>
      </c>
      <c r="Q70">
        <v>4.6806999999999999</v>
      </c>
      <c r="R70">
        <v>3.0692499999999998E-7</v>
      </c>
    </row>
    <row r="71" spans="1:18">
      <c r="A71" s="11" t="s">
        <v>494</v>
      </c>
      <c r="B71" s="12" t="s">
        <v>335</v>
      </c>
      <c r="C71">
        <v>0.29831000000000002</v>
      </c>
      <c r="D71">
        <v>1.1888899999999999E-8</v>
      </c>
      <c r="E71">
        <v>3.8600000000000001E-3</v>
      </c>
      <c r="F71">
        <v>5.1000000000000004E-4</v>
      </c>
      <c r="G71">
        <v>1.5293500000000001E-9</v>
      </c>
      <c r="H71">
        <v>7.3743300000000003E-10</v>
      </c>
      <c r="I71">
        <v>5.9106399999999996E-10</v>
      </c>
      <c r="J71">
        <v>2.3000000000000001E-4</v>
      </c>
      <c r="K71">
        <v>1.24945E-5</v>
      </c>
      <c r="L71">
        <v>1E-4</v>
      </c>
      <c r="M71">
        <v>7.6999999999999996E-4</v>
      </c>
      <c r="N71">
        <v>0.48512</v>
      </c>
      <c r="O71">
        <v>0.10836999999999999</v>
      </c>
      <c r="P71">
        <v>8.9899999999999997E-3</v>
      </c>
      <c r="Q71">
        <v>4.6806999999999999</v>
      </c>
      <c r="R71">
        <v>3.0692499999999998E-7</v>
      </c>
    </row>
    <row r="72" spans="1:18">
      <c r="A72" s="11" t="s">
        <v>494</v>
      </c>
      <c r="B72" s="12" t="s">
        <v>336</v>
      </c>
      <c r="C72">
        <v>0.29831000000000002</v>
      </c>
      <c r="D72">
        <v>1.1888899999999999E-8</v>
      </c>
      <c r="E72">
        <v>3.8600000000000001E-3</v>
      </c>
      <c r="F72">
        <v>5.1000000000000004E-4</v>
      </c>
      <c r="G72">
        <v>1.5293500000000001E-9</v>
      </c>
      <c r="H72">
        <v>7.3743300000000003E-10</v>
      </c>
      <c r="I72">
        <v>5.9106399999999996E-10</v>
      </c>
      <c r="J72">
        <v>2.3000000000000001E-4</v>
      </c>
      <c r="K72">
        <v>1.24945E-5</v>
      </c>
      <c r="L72">
        <v>1E-4</v>
      </c>
      <c r="M72">
        <v>7.6999999999999996E-4</v>
      </c>
      <c r="N72">
        <v>0.48512</v>
      </c>
      <c r="O72">
        <v>0.10836999999999999</v>
      </c>
      <c r="P72">
        <v>8.9899999999999997E-3</v>
      </c>
      <c r="Q72">
        <v>4.6806999999999999</v>
      </c>
      <c r="R72">
        <v>3.0692499999999998E-7</v>
      </c>
    </row>
    <row r="73" spans="1:18">
      <c r="A73" s="11" t="s">
        <v>494</v>
      </c>
      <c r="B73" s="12" t="s">
        <v>297</v>
      </c>
      <c r="C73">
        <v>0.29831000000000002</v>
      </c>
      <c r="D73">
        <v>1.1888899999999999E-8</v>
      </c>
      <c r="E73">
        <v>3.8600000000000001E-3</v>
      </c>
      <c r="F73">
        <v>5.1000000000000004E-4</v>
      </c>
      <c r="G73">
        <v>1.5293500000000001E-9</v>
      </c>
      <c r="H73">
        <v>7.3743300000000003E-10</v>
      </c>
      <c r="I73">
        <v>5.9106399999999996E-10</v>
      </c>
      <c r="J73">
        <v>2.3000000000000001E-4</v>
      </c>
      <c r="K73">
        <v>1.24945E-5</v>
      </c>
      <c r="L73">
        <v>1E-4</v>
      </c>
      <c r="M73">
        <v>7.6999999999999996E-4</v>
      </c>
      <c r="N73">
        <v>0.48512</v>
      </c>
      <c r="O73">
        <v>0.10836999999999999</v>
      </c>
      <c r="P73">
        <v>8.9899999999999997E-3</v>
      </c>
      <c r="Q73">
        <v>4.6806999999999999</v>
      </c>
      <c r="R73">
        <v>3.0692499999999998E-7</v>
      </c>
    </row>
    <row r="74" spans="1:18">
      <c r="A74" s="11" t="s">
        <v>494</v>
      </c>
      <c r="B74" s="12" t="s">
        <v>337</v>
      </c>
      <c r="C74">
        <v>0.29831000000000002</v>
      </c>
      <c r="D74">
        <v>1.1888899999999999E-8</v>
      </c>
      <c r="E74">
        <v>3.8600000000000001E-3</v>
      </c>
      <c r="F74">
        <v>5.1000000000000004E-4</v>
      </c>
      <c r="G74">
        <v>1.5293500000000001E-9</v>
      </c>
      <c r="H74">
        <v>7.3743300000000003E-10</v>
      </c>
      <c r="I74">
        <v>5.9106399999999996E-10</v>
      </c>
      <c r="J74">
        <v>2.3000000000000001E-4</v>
      </c>
      <c r="K74">
        <v>1.24945E-5</v>
      </c>
      <c r="L74">
        <v>1E-4</v>
      </c>
      <c r="M74">
        <v>7.6999999999999996E-4</v>
      </c>
      <c r="N74">
        <v>0.48512</v>
      </c>
      <c r="O74">
        <v>0.10836999999999999</v>
      </c>
      <c r="P74">
        <v>8.9899999999999997E-3</v>
      </c>
      <c r="Q74">
        <v>4.6806999999999999</v>
      </c>
      <c r="R74">
        <v>3.0692499999999998E-7</v>
      </c>
    </row>
    <row r="75" spans="1:18">
      <c r="A75" s="11" t="s">
        <v>494</v>
      </c>
      <c r="B75" s="12" t="s">
        <v>346</v>
      </c>
      <c r="C75">
        <v>0.29831000000000002</v>
      </c>
      <c r="D75">
        <v>1.1888899999999999E-8</v>
      </c>
      <c r="E75">
        <v>3.8600000000000001E-3</v>
      </c>
      <c r="F75">
        <v>5.1000000000000004E-4</v>
      </c>
      <c r="G75">
        <v>1.5293500000000001E-9</v>
      </c>
      <c r="H75">
        <v>7.3743300000000003E-10</v>
      </c>
      <c r="I75">
        <v>5.9106399999999996E-10</v>
      </c>
      <c r="J75">
        <v>2.3000000000000001E-4</v>
      </c>
      <c r="K75">
        <v>1.24945E-5</v>
      </c>
      <c r="L75">
        <v>1E-4</v>
      </c>
      <c r="M75">
        <v>7.6999999999999996E-4</v>
      </c>
      <c r="N75">
        <v>0.48512</v>
      </c>
      <c r="O75">
        <v>0.10836999999999999</v>
      </c>
      <c r="P75">
        <v>8.9899999999999997E-3</v>
      </c>
      <c r="Q75">
        <v>4.6806999999999999</v>
      </c>
      <c r="R75">
        <v>3.0692499999999998E-7</v>
      </c>
    </row>
    <row r="76" spans="1:18">
      <c r="A76" s="11" t="s">
        <v>494</v>
      </c>
      <c r="B76" s="12" t="s">
        <v>338</v>
      </c>
      <c r="C76">
        <v>0.29831000000000002</v>
      </c>
      <c r="D76">
        <v>1.1888899999999999E-8</v>
      </c>
      <c r="E76">
        <v>3.8600000000000001E-3</v>
      </c>
      <c r="F76">
        <v>5.1000000000000004E-4</v>
      </c>
      <c r="G76">
        <v>1.5293500000000001E-9</v>
      </c>
      <c r="H76">
        <v>7.3743300000000003E-10</v>
      </c>
      <c r="I76">
        <v>5.9106399999999996E-10</v>
      </c>
      <c r="J76">
        <v>2.3000000000000001E-4</v>
      </c>
      <c r="K76">
        <v>1.24945E-5</v>
      </c>
      <c r="L76">
        <v>1E-4</v>
      </c>
      <c r="M76">
        <v>7.6999999999999996E-4</v>
      </c>
      <c r="N76">
        <v>0.48512</v>
      </c>
      <c r="O76">
        <v>0.10836999999999999</v>
      </c>
      <c r="P76">
        <v>8.9899999999999997E-3</v>
      </c>
      <c r="Q76">
        <v>4.6806999999999999</v>
      </c>
      <c r="R76">
        <v>3.0692499999999998E-7</v>
      </c>
    </row>
    <row r="77" spans="1:18">
      <c r="A77" s="11" t="s">
        <v>494</v>
      </c>
      <c r="B77" s="12" t="s">
        <v>339</v>
      </c>
      <c r="C77">
        <v>0.29831000000000002</v>
      </c>
      <c r="D77">
        <v>1.1888899999999999E-8</v>
      </c>
      <c r="E77">
        <v>3.8600000000000001E-3</v>
      </c>
      <c r="F77">
        <v>5.1000000000000004E-4</v>
      </c>
      <c r="G77">
        <v>1.5293500000000001E-9</v>
      </c>
      <c r="H77">
        <v>7.3743300000000003E-10</v>
      </c>
      <c r="I77">
        <v>5.9106399999999996E-10</v>
      </c>
      <c r="J77">
        <v>2.3000000000000001E-4</v>
      </c>
      <c r="K77">
        <v>1.24945E-5</v>
      </c>
      <c r="L77">
        <v>1E-4</v>
      </c>
      <c r="M77">
        <v>7.6999999999999996E-4</v>
      </c>
      <c r="N77">
        <v>0.48512</v>
      </c>
      <c r="O77">
        <v>0.10836999999999999</v>
      </c>
      <c r="P77">
        <v>8.9899999999999997E-3</v>
      </c>
      <c r="Q77">
        <v>4.6806999999999999</v>
      </c>
      <c r="R77">
        <v>3.0692499999999998E-7</v>
      </c>
    </row>
    <row r="78" spans="1:18">
      <c r="A78" s="11" t="s">
        <v>494</v>
      </c>
      <c r="B78" s="12" t="s">
        <v>340</v>
      </c>
      <c r="C78">
        <v>0.29831000000000002</v>
      </c>
      <c r="D78">
        <v>1.1888899999999999E-8</v>
      </c>
      <c r="E78">
        <v>3.8600000000000001E-3</v>
      </c>
      <c r="F78">
        <v>5.1000000000000004E-4</v>
      </c>
      <c r="G78">
        <v>1.5293500000000001E-9</v>
      </c>
      <c r="H78">
        <v>7.3743300000000003E-10</v>
      </c>
      <c r="I78">
        <v>5.9106399999999996E-10</v>
      </c>
      <c r="J78">
        <v>2.3000000000000001E-4</v>
      </c>
      <c r="K78">
        <v>1.24945E-5</v>
      </c>
      <c r="L78">
        <v>1E-4</v>
      </c>
      <c r="M78">
        <v>7.6999999999999996E-4</v>
      </c>
      <c r="N78">
        <v>0.48512</v>
      </c>
      <c r="O78">
        <v>0.10836999999999999</v>
      </c>
      <c r="P78">
        <v>8.9899999999999997E-3</v>
      </c>
      <c r="Q78">
        <v>4.6806999999999999</v>
      </c>
      <c r="R78">
        <v>3.0692499999999998E-7</v>
      </c>
    </row>
    <row r="79" spans="1:18">
      <c r="A79" s="11" t="s">
        <v>494</v>
      </c>
      <c r="B79" s="12" t="s">
        <v>341</v>
      </c>
      <c r="C79">
        <v>0.29831000000000002</v>
      </c>
      <c r="D79">
        <v>1.1888899999999999E-8</v>
      </c>
      <c r="E79">
        <v>3.8600000000000001E-3</v>
      </c>
      <c r="F79">
        <v>5.1000000000000004E-4</v>
      </c>
      <c r="G79">
        <v>1.5293500000000001E-9</v>
      </c>
      <c r="H79">
        <v>7.3743300000000003E-10</v>
      </c>
      <c r="I79">
        <v>5.9106399999999996E-10</v>
      </c>
      <c r="J79">
        <v>2.3000000000000001E-4</v>
      </c>
      <c r="K79">
        <v>1.24945E-5</v>
      </c>
      <c r="L79">
        <v>1E-4</v>
      </c>
      <c r="M79">
        <v>7.6999999999999996E-4</v>
      </c>
      <c r="N79">
        <v>0.48512</v>
      </c>
      <c r="O79">
        <v>0.10836999999999999</v>
      </c>
      <c r="P79">
        <v>8.9899999999999997E-3</v>
      </c>
      <c r="Q79">
        <v>4.6806999999999999</v>
      </c>
      <c r="R79">
        <v>3.0692499999999998E-7</v>
      </c>
    </row>
    <row r="80" spans="1:18">
      <c r="A80" s="11" t="s">
        <v>494</v>
      </c>
      <c r="B80" s="12" t="s">
        <v>342</v>
      </c>
      <c r="C80">
        <v>0.29831000000000002</v>
      </c>
      <c r="D80">
        <v>1.1888899999999999E-8</v>
      </c>
      <c r="E80">
        <v>3.8600000000000001E-3</v>
      </c>
      <c r="F80">
        <v>5.1000000000000004E-4</v>
      </c>
      <c r="G80">
        <v>1.5293500000000001E-9</v>
      </c>
      <c r="H80">
        <v>7.3743300000000003E-10</v>
      </c>
      <c r="I80">
        <v>5.9106399999999996E-10</v>
      </c>
      <c r="J80">
        <v>2.3000000000000001E-4</v>
      </c>
      <c r="K80">
        <v>1.24945E-5</v>
      </c>
      <c r="L80">
        <v>1E-4</v>
      </c>
      <c r="M80">
        <v>7.6999999999999996E-4</v>
      </c>
      <c r="N80">
        <v>0.48512</v>
      </c>
      <c r="O80">
        <v>0.10836999999999999</v>
      </c>
      <c r="P80">
        <v>8.9899999999999997E-3</v>
      </c>
      <c r="Q80">
        <v>4.6806999999999999</v>
      </c>
      <c r="R80">
        <v>3.0692499999999998E-7</v>
      </c>
    </row>
    <row r="81" spans="1:18">
      <c r="A81" s="11" t="s">
        <v>494</v>
      </c>
      <c r="B81" s="12" t="s">
        <v>343</v>
      </c>
      <c r="C81">
        <v>0.29831000000000002</v>
      </c>
      <c r="D81">
        <v>1.1888899999999999E-8</v>
      </c>
      <c r="E81">
        <v>3.8600000000000001E-3</v>
      </c>
      <c r="F81">
        <v>5.1000000000000004E-4</v>
      </c>
      <c r="G81">
        <v>1.5293500000000001E-9</v>
      </c>
      <c r="H81">
        <v>7.3743300000000003E-10</v>
      </c>
      <c r="I81">
        <v>5.9106399999999996E-10</v>
      </c>
      <c r="J81">
        <v>2.3000000000000001E-4</v>
      </c>
      <c r="K81">
        <v>1.24945E-5</v>
      </c>
      <c r="L81">
        <v>1E-4</v>
      </c>
      <c r="M81">
        <v>7.6999999999999996E-4</v>
      </c>
      <c r="N81">
        <v>0.48512</v>
      </c>
      <c r="O81">
        <v>0.10836999999999999</v>
      </c>
      <c r="P81">
        <v>8.9899999999999997E-3</v>
      </c>
      <c r="Q81">
        <v>4.6806999999999999</v>
      </c>
      <c r="R81">
        <v>3.0692499999999998E-7</v>
      </c>
    </row>
    <row r="82" spans="1:18">
      <c r="A82" s="11" t="s">
        <v>494</v>
      </c>
      <c r="B82" s="14" t="s">
        <v>344</v>
      </c>
      <c r="C82">
        <v>0.29831000000000002</v>
      </c>
      <c r="D82">
        <v>1.1888899999999999E-8</v>
      </c>
      <c r="E82">
        <v>3.8600000000000001E-3</v>
      </c>
      <c r="F82">
        <v>5.1000000000000004E-4</v>
      </c>
      <c r="G82">
        <v>1.5293500000000001E-9</v>
      </c>
      <c r="H82">
        <v>7.3743300000000003E-10</v>
      </c>
      <c r="I82">
        <v>5.9106399999999996E-10</v>
      </c>
      <c r="J82">
        <v>2.3000000000000001E-4</v>
      </c>
      <c r="K82">
        <v>1.24945E-5</v>
      </c>
      <c r="L82">
        <v>1E-4</v>
      </c>
      <c r="M82">
        <v>7.6999999999999996E-4</v>
      </c>
      <c r="N82">
        <v>0.48512</v>
      </c>
      <c r="O82">
        <v>0.10836999999999999</v>
      </c>
      <c r="P82">
        <v>8.9899999999999997E-3</v>
      </c>
      <c r="Q82">
        <v>4.6806999999999999</v>
      </c>
      <c r="R82">
        <v>3.0692499999999998E-7</v>
      </c>
    </row>
    <row r="83" spans="1:18">
      <c r="A83" s="13" t="s">
        <v>204</v>
      </c>
      <c r="B83" s="12" t="s">
        <v>321</v>
      </c>
      <c r="C83">
        <v>0.52282800000000007</v>
      </c>
      <c r="D83">
        <v>6.036687E-9</v>
      </c>
      <c r="E83">
        <v>0.50741100000000006</v>
      </c>
      <c r="F83">
        <v>1.2689999999999999E-3</v>
      </c>
      <c r="G83">
        <v>7.8936660000000005E-9</v>
      </c>
      <c r="H83">
        <v>4.7041560000000004E-9</v>
      </c>
      <c r="I83">
        <v>8.1691605000000009E-10</v>
      </c>
      <c r="J83">
        <v>3.0915000000000001E-3</v>
      </c>
      <c r="K83">
        <v>6.3449999999999997E-4</v>
      </c>
      <c r="L83">
        <v>4.9950000000000005E-4</v>
      </c>
      <c r="M83">
        <v>3.9015000000000005E-3</v>
      </c>
      <c r="N83">
        <v>1.6497540000000002</v>
      </c>
      <c r="O83">
        <v>1.4311485000000002</v>
      </c>
      <c r="P83">
        <v>0.28282499999999999</v>
      </c>
      <c r="Q83">
        <v>14.652521999999999</v>
      </c>
      <c r="R83">
        <v>8.1764505000000006E-7</v>
      </c>
    </row>
    <row r="84" spans="1:18">
      <c r="A84" s="13" t="s">
        <v>204</v>
      </c>
      <c r="B84" s="12" t="s">
        <v>322</v>
      </c>
      <c r="C84">
        <v>0.29566350000000002</v>
      </c>
      <c r="D84">
        <v>6.9380145000000003E-9</v>
      </c>
      <c r="E84">
        <v>7.425000000000001E-2</v>
      </c>
      <c r="F84">
        <v>6.2100000000000002E-4</v>
      </c>
      <c r="G84">
        <v>3.8709899999999997E-9</v>
      </c>
      <c r="H84">
        <v>2.2089239999999999E-9</v>
      </c>
      <c r="I84">
        <v>7.6093830000000004E-10</v>
      </c>
      <c r="J84">
        <v>8.0999999999999996E-4</v>
      </c>
      <c r="K84">
        <v>2.8350000000000001E-4</v>
      </c>
      <c r="L84">
        <v>2.1600000000000002E-4</v>
      </c>
      <c r="M84">
        <v>1.7820000000000002E-3</v>
      </c>
      <c r="N84">
        <v>1.017846</v>
      </c>
      <c r="O84">
        <v>1.448685</v>
      </c>
      <c r="P84">
        <v>0.2944485</v>
      </c>
      <c r="Q84">
        <v>4.7546055000000003</v>
      </c>
      <c r="R84">
        <v>8.8304580000000007E-7</v>
      </c>
    </row>
    <row r="85" spans="1:18">
      <c r="A85" s="13" t="s">
        <v>204</v>
      </c>
      <c r="B85" s="12" t="s">
        <v>323</v>
      </c>
      <c r="C85">
        <v>0.27557550000000003</v>
      </c>
      <c r="D85">
        <v>1.1522358000000002E-8</v>
      </c>
      <c r="E85">
        <v>0.44023500000000004</v>
      </c>
      <c r="F85">
        <v>4.8600000000000005E-4</v>
      </c>
      <c r="G85">
        <v>4.945185E-9</v>
      </c>
      <c r="H85">
        <v>1.594539E-9</v>
      </c>
      <c r="I85">
        <v>6.5701395000000001E-10</v>
      </c>
      <c r="J85">
        <v>4.7250000000000005E-4</v>
      </c>
      <c r="K85">
        <v>2.8968435000000001E-5</v>
      </c>
      <c r="L85">
        <v>1.6200000000000001E-4</v>
      </c>
      <c r="M85">
        <v>1.5525000000000001E-3</v>
      </c>
      <c r="N85">
        <v>0.60015600000000002</v>
      </c>
      <c r="O85">
        <v>2.0241630000000002</v>
      </c>
      <c r="P85">
        <v>0.11215800000000001</v>
      </c>
      <c r="Q85">
        <v>11.507953500000001</v>
      </c>
      <c r="R85">
        <v>1.1249361000000001E-6</v>
      </c>
    </row>
    <row r="86" spans="1:18">
      <c r="A86" s="13" t="s">
        <v>204</v>
      </c>
      <c r="B86" s="12" t="s">
        <v>324</v>
      </c>
      <c r="C86">
        <v>0.66961350000000008</v>
      </c>
      <c r="D86">
        <v>3.8117384999999998E-9</v>
      </c>
      <c r="E86">
        <v>0.44442000000000004</v>
      </c>
      <c r="F86">
        <v>1.5254999999999999E-3</v>
      </c>
      <c r="G86">
        <v>1.399761E-8</v>
      </c>
      <c r="H86">
        <v>1.1723494500000001E-8</v>
      </c>
      <c r="I86">
        <v>8.129754E-10</v>
      </c>
      <c r="J86">
        <v>4.6440000000000006E-3</v>
      </c>
      <c r="K86">
        <v>1.4039999999999999E-3</v>
      </c>
      <c r="L86">
        <v>7.425000000000001E-4</v>
      </c>
      <c r="M86">
        <v>4.6845000000000003E-3</v>
      </c>
      <c r="N86">
        <v>2.7355050000000003</v>
      </c>
      <c r="O86">
        <v>2.1865005000000002</v>
      </c>
      <c r="P86">
        <v>0.20355300000000001</v>
      </c>
      <c r="Q86">
        <v>15.290680500000001</v>
      </c>
      <c r="R86">
        <v>9.3087765000000009E-7</v>
      </c>
    </row>
    <row r="87" spans="1:18">
      <c r="A87" s="13" t="s">
        <v>204</v>
      </c>
      <c r="B87" s="12" t="s">
        <v>325</v>
      </c>
      <c r="C87">
        <v>1.4843655</v>
      </c>
      <c r="D87">
        <v>1.8339885000000001E-8</v>
      </c>
      <c r="E87">
        <v>4.1714999999999999E-3</v>
      </c>
      <c r="F87">
        <v>6.9389999999999999E-3</v>
      </c>
      <c r="G87">
        <v>1.0427710500000001E-7</v>
      </c>
      <c r="H87">
        <v>4.1882940000000003E-9</v>
      </c>
      <c r="I87">
        <v>2.0103390000000004E-9</v>
      </c>
      <c r="J87">
        <v>1.2595500000000001E-2</v>
      </c>
      <c r="K87">
        <v>2.3831955000000002E-5</v>
      </c>
      <c r="L87">
        <v>1.7415E-3</v>
      </c>
      <c r="M87">
        <v>1.8981000000000001E-2</v>
      </c>
      <c r="N87">
        <v>1.7227215</v>
      </c>
      <c r="O87">
        <v>1.2209670000000001</v>
      </c>
      <c r="P87">
        <v>8.769600000000001E-2</v>
      </c>
      <c r="Q87">
        <v>17.638452000000001</v>
      </c>
      <c r="R87">
        <v>9.4622850000000009E-7</v>
      </c>
    </row>
    <row r="88" spans="1:18">
      <c r="A88" s="13" t="s">
        <v>204</v>
      </c>
      <c r="B88" s="12" t="s">
        <v>326</v>
      </c>
      <c r="C88">
        <v>0.85338900000000006</v>
      </c>
      <c r="D88">
        <v>5.4866430000000009E-9</v>
      </c>
      <c r="E88">
        <v>0.3921075</v>
      </c>
      <c r="F88">
        <v>1.7010000000000003E-3</v>
      </c>
      <c r="G88">
        <v>7.5788460000000018E-9</v>
      </c>
      <c r="H88">
        <v>6.0412905000000001E-9</v>
      </c>
      <c r="I88">
        <v>1.1329200000000001E-9</v>
      </c>
      <c r="J88">
        <v>3.4290000000000006E-3</v>
      </c>
      <c r="K88">
        <v>1.2825E-3</v>
      </c>
      <c r="L88">
        <v>8.0999999999999996E-4</v>
      </c>
      <c r="M88">
        <v>5.8455E-3</v>
      </c>
      <c r="N88">
        <v>2.7805140000000002</v>
      </c>
      <c r="O88">
        <v>1.5352875000000001</v>
      </c>
      <c r="P88">
        <v>0.27024300000000001</v>
      </c>
      <c r="Q88">
        <v>14.8814955</v>
      </c>
      <c r="R88">
        <v>9.2659950000000014E-7</v>
      </c>
    </row>
    <row r="89" spans="1:18">
      <c r="A89" s="13" t="s">
        <v>204</v>
      </c>
      <c r="B89" s="12" t="s">
        <v>327</v>
      </c>
      <c r="C89">
        <v>0.56808000000000003</v>
      </c>
      <c r="D89">
        <v>5.8622670000000006E-9</v>
      </c>
      <c r="E89">
        <v>0.13798350000000001</v>
      </c>
      <c r="F89">
        <v>8.6400000000000008E-4</v>
      </c>
      <c r="G89">
        <v>5.6350620000000004E-9</v>
      </c>
      <c r="H89">
        <v>4.1300010000000007E-9</v>
      </c>
      <c r="I89">
        <v>9.785947500000001E-10</v>
      </c>
      <c r="J89">
        <v>1.1610000000000001E-3</v>
      </c>
      <c r="K89">
        <v>7.695E-4</v>
      </c>
      <c r="L89">
        <v>3.9150000000000003E-4</v>
      </c>
      <c r="M89">
        <v>2.6865000000000001E-3</v>
      </c>
      <c r="N89">
        <v>1.965465</v>
      </c>
      <c r="O89">
        <v>1.4862150000000001</v>
      </c>
      <c r="P89">
        <v>0.11608650000000001</v>
      </c>
      <c r="Q89">
        <v>8.9374320000000012</v>
      </c>
      <c r="R89">
        <v>1.1007036E-6</v>
      </c>
    </row>
    <row r="90" spans="1:18">
      <c r="A90" s="13" t="s">
        <v>204</v>
      </c>
      <c r="B90" s="12" t="s">
        <v>328</v>
      </c>
      <c r="C90">
        <v>0.20329650000000002</v>
      </c>
      <c r="D90">
        <v>3.9928140000000008E-9</v>
      </c>
      <c r="E90">
        <v>7.6059000000000002E-2</v>
      </c>
      <c r="F90">
        <v>5.9400000000000002E-4</v>
      </c>
      <c r="G90">
        <v>7.0358895000000004E-9</v>
      </c>
      <c r="H90">
        <v>3.3259005000000004E-9</v>
      </c>
      <c r="I90">
        <v>8.5353480000000013E-10</v>
      </c>
      <c r="J90">
        <v>9.0450000000000014E-4</v>
      </c>
      <c r="K90">
        <v>1.2821301E-4</v>
      </c>
      <c r="L90">
        <v>2.0249999999999999E-4</v>
      </c>
      <c r="M90">
        <v>2.4705E-3</v>
      </c>
      <c r="N90">
        <v>0.95365350000000004</v>
      </c>
      <c r="O90">
        <v>5.8958145000000011</v>
      </c>
      <c r="P90">
        <v>0.37652849999999999</v>
      </c>
      <c r="Q90">
        <v>3.3001830000000005</v>
      </c>
      <c r="R90">
        <v>1.8201510000000001E-6</v>
      </c>
    </row>
    <row r="91" spans="1:18">
      <c r="A91" s="13" t="s">
        <v>204</v>
      </c>
      <c r="B91" s="12" t="s">
        <v>330</v>
      </c>
      <c r="C91">
        <v>0.48917250000000007</v>
      </c>
      <c r="D91">
        <v>9.3734685000000011E-9</v>
      </c>
      <c r="E91">
        <v>0.28753650000000003</v>
      </c>
      <c r="F91">
        <v>2.3760000000000001E-3</v>
      </c>
      <c r="G91">
        <v>4.4812034999999999E-8</v>
      </c>
      <c r="H91">
        <v>3.8716109999999999E-9</v>
      </c>
      <c r="I91">
        <v>8.5170014999999999E-9</v>
      </c>
      <c r="J91">
        <v>3.4560000000000003E-3</v>
      </c>
      <c r="K91">
        <v>5.5183815000000006E-5</v>
      </c>
      <c r="L91">
        <v>6.4800000000000003E-4</v>
      </c>
      <c r="M91">
        <v>7.1415000000000011E-3</v>
      </c>
      <c r="N91">
        <v>3.5126460000000002</v>
      </c>
      <c r="O91">
        <v>9.3470220000000008</v>
      </c>
      <c r="P91">
        <v>0.16583400000000001</v>
      </c>
      <c r="Q91">
        <v>9.1645830000000004</v>
      </c>
      <c r="R91">
        <v>1.1873790000000001E-6</v>
      </c>
    </row>
    <row r="92" spans="1:18">
      <c r="A92" s="13" t="s">
        <v>204</v>
      </c>
      <c r="B92" s="12" t="s">
        <v>332</v>
      </c>
      <c r="C92">
        <v>0.27180900000000002</v>
      </c>
      <c r="D92">
        <v>4.9606964999999998E-9</v>
      </c>
      <c r="E92">
        <v>0.33569100000000002</v>
      </c>
      <c r="F92">
        <v>9.3150000000000004E-4</v>
      </c>
      <c r="G92">
        <v>6.7663620000000004E-9</v>
      </c>
      <c r="H92">
        <v>1.8435870000000003E-9</v>
      </c>
      <c r="I92">
        <v>8.6027535000000002E-10</v>
      </c>
      <c r="J92">
        <v>1.1475000000000001E-3</v>
      </c>
      <c r="K92">
        <v>3.4866990000000003E-5</v>
      </c>
      <c r="L92">
        <v>2.4300000000000002E-4</v>
      </c>
      <c r="M92">
        <v>2.5514999999999999E-3</v>
      </c>
      <c r="N92">
        <v>0.74484900000000009</v>
      </c>
      <c r="O92">
        <v>1.2645315000000001</v>
      </c>
      <c r="P92">
        <v>0.16671150000000001</v>
      </c>
      <c r="Q92">
        <v>9.2045565000000007</v>
      </c>
      <c r="R92">
        <v>9.6688620000000014E-7</v>
      </c>
    </row>
    <row r="93" spans="1:18">
      <c r="A93" s="13" t="s">
        <v>204</v>
      </c>
      <c r="B93" s="12" t="s">
        <v>331</v>
      </c>
      <c r="C93">
        <v>0.196992</v>
      </c>
      <c r="D93">
        <v>3.6548820000000003E-9</v>
      </c>
      <c r="E93">
        <v>0.50404950000000004</v>
      </c>
      <c r="F93">
        <v>4.9950000000000005E-4</v>
      </c>
      <c r="G93">
        <v>5.868558E-9</v>
      </c>
      <c r="H93">
        <v>2.0657160000000001E-9</v>
      </c>
      <c r="I93">
        <v>7.5292065000000002E-10</v>
      </c>
      <c r="J93">
        <v>7.0199999999999993E-4</v>
      </c>
      <c r="K93">
        <v>5.2000785000000004E-5</v>
      </c>
      <c r="L93">
        <v>1.6200000000000001E-4</v>
      </c>
      <c r="M93">
        <v>1.6875000000000002E-3</v>
      </c>
      <c r="N93">
        <v>0.79510950000000002</v>
      </c>
      <c r="O93">
        <v>2.8126710000000004</v>
      </c>
      <c r="P93">
        <v>0.23927400000000001</v>
      </c>
      <c r="Q93">
        <v>8.7455835000000004</v>
      </c>
      <c r="R93">
        <v>1.04048955E-6</v>
      </c>
    </row>
    <row r="94" spans="1:18">
      <c r="A94" s="13" t="s">
        <v>204</v>
      </c>
      <c r="B94" s="12" t="s">
        <v>493</v>
      </c>
      <c r="C94">
        <v>0.10409850000000001</v>
      </c>
      <c r="D94">
        <v>3.5946990000000001E-9</v>
      </c>
      <c r="E94">
        <v>0.67568850000000003</v>
      </c>
      <c r="F94">
        <v>3.3750000000000002E-4</v>
      </c>
      <c r="G94">
        <v>6.0553845000000004E-9</v>
      </c>
      <c r="H94">
        <v>1.24327845E-9</v>
      </c>
      <c r="I94">
        <v>4.5909585000000002E-10</v>
      </c>
      <c r="J94">
        <v>4.4550000000000004E-4</v>
      </c>
      <c r="K94">
        <v>2.0024955000000002E-5</v>
      </c>
      <c r="L94">
        <v>1.2950644500000003E-4</v>
      </c>
      <c r="M94">
        <v>9.5850000000000004E-4</v>
      </c>
      <c r="N94">
        <v>0.48988799999999999</v>
      </c>
      <c r="O94">
        <v>0.55715850000000011</v>
      </c>
      <c r="P94">
        <v>0.17979300000000001</v>
      </c>
      <c r="Q94">
        <v>14.951034000000002</v>
      </c>
      <c r="R94">
        <v>8.7551280000000008E-7</v>
      </c>
    </row>
    <row r="95" spans="1:18">
      <c r="A95" s="13" t="s">
        <v>204</v>
      </c>
      <c r="B95" s="12" t="s">
        <v>333</v>
      </c>
      <c r="C95">
        <v>0.86270400000000014</v>
      </c>
      <c r="D95">
        <v>2.3507010000000003E-8</v>
      </c>
      <c r="E95">
        <v>3.3115499999999999E-2</v>
      </c>
      <c r="F95">
        <v>1.9575E-3</v>
      </c>
      <c r="G95">
        <v>1.8622035000000001E-8</v>
      </c>
      <c r="H95">
        <v>8.2984364999999994E-9</v>
      </c>
      <c r="I95">
        <v>1.405377E-9</v>
      </c>
      <c r="J95">
        <v>4.3335000000000005E-3</v>
      </c>
      <c r="K95">
        <v>1.188E-3</v>
      </c>
      <c r="L95">
        <v>6.3449999999999997E-4</v>
      </c>
      <c r="M95">
        <v>4.3874999999999999E-3</v>
      </c>
      <c r="N95">
        <v>2.7107865000000002</v>
      </c>
      <c r="O95">
        <v>0.61101000000000005</v>
      </c>
      <c r="P95">
        <v>0.20370150000000001</v>
      </c>
      <c r="Q95">
        <v>12.4482555</v>
      </c>
      <c r="R95">
        <v>1.1952171000000002E-6</v>
      </c>
    </row>
    <row r="96" spans="1:18">
      <c r="A96" s="13" t="s">
        <v>204</v>
      </c>
      <c r="B96" s="12" t="s">
        <v>334</v>
      </c>
      <c r="C96">
        <v>0.52035750000000003</v>
      </c>
      <c r="D96">
        <v>8.5938299999999995E-9</v>
      </c>
      <c r="E96">
        <v>0.1421685</v>
      </c>
      <c r="F96">
        <v>1.7010000000000003E-3</v>
      </c>
      <c r="G96">
        <v>1.2470395500000001E-8</v>
      </c>
      <c r="H96">
        <v>5.1469290000000002E-9</v>
      </c>
      <c r="I96">
        <v>9.458626500000001E-10</v>
      </c>
      <c r="J96">
        <v>5.8184999999999999E-3</v>
      </c>
      <c r="K96">
        <v>5.8050000000000007E-4</v>
      </c>
      <c r="L96">
        <v>5.5350000000000006E-4</v>
      </c>
      <c r="M96">
        <v>4.8600000000000006E-3</v>
      </c>
      <c r="N96">
        <v>1.6097805000000003</v>
      </c>
      <c r="O96">
        <v>2.2106520000000001</v>
      </c>
      <c r="P96">
        <v>0.57346649999999999</v>
      </c>
      <c r="Q96">
        <v>8.5724999999999998</v>
      </c>
      <c r="R96">
        <v>1.0209078E-6</v>
      </c>
    </row>
    <row r="97" spans="1:18">
      <c r="A97" s="13" t="s">
        <v>204</v>
      </c>
      <c r="B97" s="12" t="s">
        <v>345</v>
      </c>
      <c r="C97">
        <v>0.50265900000000008</v>
      </c>
      <c r="D97">
        <v>1.1567907E-8</v>
      </c>
      <c r="E97">
        <v>0.45905400000000002</v>
      </c>
      <c r="F97">
        <v>1.3500000000000001E-3</v>
      </c>
      <c r="G97">
        <v>1.0114929E-8</v>
      </c>
      <c r="H97">
        <v>4.1513849999999997E-9</v>
      </c>
      <c r="I97">
        <v>9.4484340000000007E-10</v>
      </c>
      <c r="J97">
        <v>2.4840000000000001E-3</v>
      </c>
      <c r="K97">
        <v>4.9950000000000005E-4</v>
      </c>
      <c r="L97">
        <v>4.5900000000000004E-4</v>
      </c>
      <c r="M97">
        <v>3.7935000000000004E-3</v>
      </c>
      <c r="N97">
        <v>1.4492115000000001</v>
      </c>
      <c r="O97">
        <v>2.4425280000000003</v>
      </c>
      <c r="P97">
        <v>0.26295300000000005</v>
      </c>
      <c r="Q97">
        <v>14.224653000000002</v>
      </c>
      <c r="R97">
        <v>8.5012335000000013E-7</v>
      </c>
    </row>
    <row r="98" spans="1:18">
      <c r="A98" s="13" t="s">
        <v>204</v>
      </c>
      <c r="B98" s="12" t="s">
        <v>335</v>
      </c>
      <c r="C98">
        <v>0.44107200000000002</v>
      </c>
      <c r="D98">
        <v>2.8833165E-8</v>
      </c>
      <c r="E98">
        <v>2.2869E-2</v>
      </c>
      <c r="F98">
        <v>8.5050000000000013E-4</v>
      </c>
      <c r="G98">
        <v>5.6987010000000009E-9</v>
      </c>
      <c r="H98">
        <v>1.8861795E-9</v>
      </c>
      <c r="I98">
        <v>9.5086845000000017E-10</v>
      </c>
      <c r="J98">
        <v>1.2015000000000001E-3</v>
      </c>
      <c r="K98">
        <v>3.0395655000000005E-5</v>
      </c>
      <c r="L98">
        <v>2.2950000000000002E-4</v>
      </c>
      <c r="M98">
        <v>2.5514999999999999E-3</v>
      </c>
      <c r="N98">
        <v>0.84532950000000007</v>
      </c>
      <c r="O98">
        <v>1.3519305000000001</v>
      </c>
      <c r="P98">
        <v>3.95415E-2</v>
      </c>
      <c r="Q98">
        <v>6.917211</v>
      </c>
      <c r="R98">
        <v>9.8169030000000003E-7</v>
      </c>
    </row>
    <row r="99" spans="1:18">
      <c r="A99" s="13" t="s">
        <v>204</v>
      </c>
      <c r="B99" s="12" t="s">
        <v>336</v>
      </c>
      <c r="C99">
        <v>0.50593949999999999</v>
      </c>
      <c r="D99">
        <v>1.0957950000000002E-8</v>
      </c>
      <c r="E99">
        <v>6.1182E-2</v>
      </c>
      <c r="F99">
        <v>1.4039999999999999E-3</v>
      </c>
      <c r="G99">
        <v>8.7639570000000011E-9</v>
      </c>
      <c r="H99">
        <v>2.4190110000000002E-9</v>
      </c>
      <c r="I99">
        <v>1.0917315000000002E-9</v>
      </c>
      <c r="J99">
        <v>1.7415E-3</v>
      </c>
      <c r="K99">
        <v>8.1059535000000015E-5</v>
      </c>
      <c r="L99">
        <v>2.9700000000000001E-4</v>
      </c>
      <c r="M99">
        <v>3.1455000000000003E-3</v>
      </c>
      <c r="N99">
        <v>0.99584100000000009</v>
      </c>
      <c r="O99">
        <v>1.4438249999999999</v>
      </c>
      <c r="P99">
        <v>0.29789100000000002</v>
      </c>
      <c r="Q99">
        <v>8.1908550000000009</v>
      </c>
      <c r="R99">
        <v>9.5803695000000018E-7</v>
      </c>
    </row>
    <row r="100" spans="1:18">
      <c r="A100" s="13" t="s">
        <v>204</v>
      </c>
      <c r="B100" s="12" t="s">
        <v>297</v>
      </c>
      <c r="C100">
        <v>0.54018900000000003</v>
      </c>
      <c r="D100">
        <v>9.9150750000000005E-9</v>
      </c>
      <c r="E100">
        <v>0.2031345</v>
      </c>
      <c r="F100">
        <v>1.6605000000000001E-3</v>
      </c>
      <c r="G100">
        <v>1.4417865E-8</v>
      </c>
      <c r="H100">
        <v>3.7248119999999999E-9</v>
      </c>
      <c r="I100">
        <v>2.1609450000000001E-9</v>
      </c>
      <c r="J100">
        <v>1.8495E-3</v>
      </c>
      <c r="K100">
        <v>1.6200000000000001E-4</v>
      </c>
      <c r="L100">
        <v>3.9150000000000003E-4</v>
      </c>
      <c r="M100">
        <v>3.9554999999999998E-3</v>
      </c>
      <c r="N100">
        <v>1.5359625000000001</v>
      </c>
      <c r="O100">
        <v>3.0807000000000002</v>
      </c>
      <c r="P100">
        <v>0.20341800000000002</v>
      </c>
      <c r="Q100">
        <v>10.047807000000001</v>
      </c>
      <c r="R100">
        <v>1.7859825000000002E-6</v>
      </c>
    </row>
    <row r="101" spans="1:18">
      <c r="A101" s="13" t="s">
        <v>204</v>
      </c>
      <c r="B101" s="12" t="s">
        <v>337</v>
      </c>
      <c r="C101">
        <v>0.48494700000000002</v>
      </c>
      <c r="D101">
        <v>6.5807640000000004E-9</v>
      </c>
      <c r="E101">
        <v>0.23980050000000003</v>
      </c>
      <c r="F101">
        <v>8.2350000000000001E-4</v>
      </c>
      <c r="G101">
        <v>6.7892985000000005E-9</v>
      </c>
      <c r="H101">
        <v>3.6525195000000004E-9</v>
      </c>
      <c r="I101">
        <v>9.8788815000000002E-10</v>
      </c>
      <c r="J101">
        <v>1.0665000000000002E-3</v>
      </c>
      <c r="K101">
        <v>5.8050000000000007E-4</v>
      </c>
      <c r="L101">
        <v>3.5099999999999997E-4</v>
      </c>
      <c r="M101">
        <v>2.673E-3</v>
      </c>
      <c r="N101">
        <v>1.6526160000000001</v>
      </c>
      <c r="O101">
        <v>2.681613</v>
      </c>
      <c r="P101">
        <v>0.12587400000000001</v>
      </c>
      <c r="Q101">
        <v>10.015231500000001</v>
      </c>
      <c r="R101">
        <v>1.1139093000000001E-6</v>
      </c>
    </row>
    <row r="102" spans="1:18">
      <c r="A102" s="13" t="s">
        <v>204</v>
      </c>
      <c r="B102" s="12" t="s">
        <v>346</v>
      </c>
      <c r="C102">
        <v>0.51017850000000009</v>
      </c>
      <c r="D102">
        <v>1.1589642E-8</v>
      </c>
      <c r="E102">
        <v>0.12012300000000001</v>
      </c>
      <c r="F102">
        <v>1.8360000000000002E-3</v>
      </c>
      <c r="G102">
        <v>2.2591575000000002E-8</v>
      </c>
      <c r="H102">
        <v>3.1477275000000003E-9</v>
      </c>
      <c r="I102">
        <v>3.2276205000000002E-9</v>
      </c>
      <c r="J102">
        <v>1.8900000000000002E-3</v>
      </c>
      <c r="K102">
        <v>9.1249874999999993E-5</v>
      </c>
      <c r="L102">
        <v>4.3200000000000004E-4</v>
      </c>
      <c r="M102">
        <v>4.6170000000000004E-3</v>
      </c>
      <c r="N102">
        <v>1.7213039999999999</v>
      </c>
      <c r="O102">
        <v>5.6796119999999997</v>
      </c>
      <c r="P102">
        <v>0.11670750000000001</v>
      </c>
      <c r="Q102">
        <v>8.5178925000000003</v>
      </c>
      <c r="R102">
        <v>1.3127845500000002E-6</v>
      </c>
    </row>
    <row r="103" spans="1:18">
      <c r="A103" s="13" t="s">
        <v>204</v>
      </c>
      <c r="B103" s="12" t="s">
        <v>338</v>
      </c>
      <c r="C103">
        <v>0.67323150000000009</v>
      </c>
      <c r="D103">
        <v>1.8803475000000002E-8</v>
      </c>
      <c r="E103">
        <v>1.5160500000000002E-2</v>
      </c>
      <c r="F103">
        <v>1.8225000000000001E-3</v>
      </c>
      <c r="G103">
        <v>7.6439025000000008E-9</v>
      </c>
      <c r="H103">
        <v>1.8329490000000001E-9</v>
      </c>
      <c r="I103">
        <v>1.4188500000000001E-9</v>
      </c>
      <c r="J103">
        <v>1.323E-3</v>
      </c>
      <c r="K103">
        <v>3.0957660000000001E-5</v>
      </c>
      <c r="L103">
        <v>3.1050000000000001E-4</v>
      </c>
      <c r="M103">
        <v>3.2805E-3</v>
      </c>
      <c r="N103">
        <v>0.96561450000000004</v>
      </c>
      <c r="O103">
        <v>0.50275350000000008</v>
      </c>
      <c r="P103">
        <v>0.1020735</v>
      </c>
      <c r="Q103">
        <v>10.359738</v>
      </c>
      <c r="R103">
        <v>1.0273432500000001E-6</v>
      </c>
    </row>
    <row r="104" spans="1:18">
      <c r="A104" s="13" t="s">
        <v>204</v>
      </c>
      <c r="B104" s="12" t="s">
        <v>339</v>
      </c>
      <c r="C104">
        <v>0.56249099999999996</v>
      </c>
      <c r="D104">
        <v>1.8976274999999999E-8</v>
      </c>
      <c r="E104">
        <v>7.3210500000000012E-2</v>
      </c>
      <c r="F104">
        <v>9.990000000000001E-4</v>
      </c>
      <c r="G104">
        <v>5.4947565000000007E-9</v>
      </c>
      <c r="H104">
        <v>2.6796960000000005E-9</v>
      </c>
      <c r="I104">
        <v>1.1190717000000001E-9</v>
      </c>
      <c r="J104">
        <v>9.1800000000000009E-4</v>
      </c>
      <c r="K104">
        <v>1.33086645E-4</v>
      </c>
      <c r="L104">
        <v>2.9700000000000001E-4</v>
      </c>
      <c r="M104">
        <v>3.1455000000000003E-3</v>
      </c>
      <c r="N104">
        <v>1.0316565000000002</v>
      </c>
      <c r="O104">
        <v>3.5288325</v>
      </c>
      <c r="P104">
        <v>0.13953599999999999</v>
      </c>
      <c r="Q104">
        <v>8.679825000000001</v>
      </c>
      <c r="R104">
        <v>1.0103926500000001E-6</v>
      </c>
    </row>
    <row r="105" spans="1:18">
      <c r="A105" s="13" t="s">
        <v>204</v>
      </c>
      <c r="B105" s="12" t="s">
        <v>340</v>
      </c>
      <c r="C105">
        <v>1.2215205</v>
      </c>
      <c r="D105">
        <v>5.5476224999999999E-9</v>
      </c>
      <c r="E105">
        <v>4.3524E-2</v>
      </c>
      <c r="F105">
        <v>3.1590000000000003E-3</v>
      </c>
      <c r="G105">
        <v>1.4719995000000001E-8</v>
      </c>
      <c r="H105">
        <v>1.7120430000000002E-8</v>
      </c>
      <c r="I105">
        <v>1.6016535000000002E-9</v>
      </c>
      <c r="J105">
        <v>8.7209999999999996E-3</v>
      </c>
      <c r="K105">
        <v>1.4445E-3</v>
      </c>
      <c r="L105">
        <v>1.2555000000000001E-3</v>
      </c>
      <c r="M105">
        <v>1.10025E-2</v>
      </c>
      <c r="N105">
        <v>3.77298</v>
      </c>
      <c r="O105">
        <v>3.2841045000000002</v>
      </c>
      <c r="P105">
        <v>0.264573</v>
      </c>
      <c r="Q105">
        <v>14.043982500000002</v>
      </c>
      <c r="R105">
        <v>9.7376850000000019E-7</v>
      </c>
    </row>
    <row r="106" spans="1:18">
      <c r="A106" s="13" t="s">
        <v>204</v>
      </c>
      <c r="B106" s="12" t="s">
        <v>341</v>
      </c>
      <c r="C106">
        <v>0.35395650000000001</v>
      </c>
      <c r="D106">
        <v>7.8229125000000002E-9</v>
      </c>
      <c r="E106">
        <v>5.7726E-2</v>
      </c>
      <c r="F106">
        <v>1.1475000000000001E-3</v>
      </c>
      <c r="G106">
        <v>8.6015250000000007E-9</v>
      </c>
      <c r="H106">
        <v>2.2920840000000003E-9</v>
      </c>
      <c r="I106">
        <v>1.0403613000000001E-9</v>
      </c>
      <c r="J106">
        <v>1.6740000000000001E-3</v>
      </c>
      <c r="K106">
        <v>5.2348680000000001E-5</v>
      </c>
      <c r="L106">
        <v>2.7000000000000006E-4</v>
      </c>
      <c r="M106">
        <v>2.9565000000000004E-3</v>
      </c>
      <c r="N106">
        <v>0.81750600000000007</v>
      </c>
      <c r="O106">
        <v>2.0042775000000002</v>
      </c>
      <c r="P106">
        <v>0.20567250000000004</v>
      </c>
      <c r="Q106">
        <v>5.6972970000000007</v>
      </c>
      <c r="R106">
        <v>9.2579760000000007E-7</v>
      </c>
    </row>
    <row r="107" spans="1:18">
      <c r="A107" s="13" t="s">
        <v>204</v>
      </c>
      <c r="B107" s="12" t="s">
        <v>342</v>
      </c>
      <c r="C107">
        <v>0.49403250000000004</v>
      </c>
      <c r="D107">
        <v>3.2217075000000005E-9</v>
      </c>
      <c r="E107">
        <v>0.46441350000000003</v>
      </c>
      <c r="F107">
        <v>1.1205000000000002E-3</v>
      </c>
      <c r="G107">
        <v>8.722215000000001E-9</v>
      </c>
      <c r="H107">
        <v>7.7475690000000009E-9</v>
      </c>
      <c r="I107">
        <v>8.0860275000000003E-10</v>
      </c>
      <c r="J107">
        <v>3.699E-3</v>
      </c>
      <c r="K107">
        <v>9.5850000000000004E-4</v>
      </c>
      <c r="L107">
        <v>5.1300000000000011E-4</v>
      </c>
      <c r="M107">
        <v>3.3075000000000001E-3</v>
      </c>
      <c r="N107">
        <v>2.0811465</v>
      </c>
      <c r="O107">
        <v>0.81423900000000005</v>
      </c>
      <c r="P107">
        <v>0.57572100000000004</v>
      </c>
      <c r="Q107">
        <v>11.117573999999999</v>
      </c>
      <c r="R107">
        <v>1.0842241500000001E-6</v>
      </c>
    </row>
    <row r="108" spans="1:18">
      <c r="A108" s="13" t="s">
        <v>204</v>
      </c>
      <c r="B108" s="12" t="s">
        <v>343</v>
      </c>
      <c r="C108">
        <v>3.9906000000000004E-2</v>
      </c>
      <c r="D108">
        <v>1.0146465000000001E-9</v>
      </c>
      <c r="E108">
        <v>0.41207400000000005</v>
      </c>
      <c r="F108">
        <v>1.3266625500000002E-4</v>
      </c>
      <c r="G108">
        <v>3.3314085000000001E-9</v>
      </c>
      <c r="H108">
        <v>1.0039612500000001E-9</v>
      </c>
      <c r="I108">
        <v>4.6256265000000002E-10</v>
      </c>
      <c r="J108">
        <v>1.8899999999999999E-4</v>
      </c>
      <c r="K108">
        <v>1.2356307E-5</v>
      </c>
      <c r="L108">
        <v>5.7420900000000011E-5</v>
      </c>
      <c r="M108">
        <v>5.2650000000000006E-4</v>
      </c>
      <c r="N108">
        <v>0.43132500000000001</v>
      </c>
      <c r="O108">
        <v>1.2071565000000002</v>
      </c>
      <c r="P108">
        <v>0.31108050000000004</v>
      </c>
      <c r="Q108">
        <v>5.650357500000001</v>
      </c>
      <c r="R108">
        <v>7.965040500000001E-7</v>
      </c>
    </row>
    <row r="109" spans="1:18">
      <c r="A109" s="13" t="s">
        <v>204</v>
      </c>
      <c r="B109" s="14" t="s">
        <v>344</v>
      </c>
      <c r="C109">
        <v>0.45797399999999999</v>
      </c>
      <c r="D109">
        <v>3.6111150000000003E-9</v>
      </c>
      <c r="E109">
        <v>0.30114449999999998</v>
      </c>
      <c r="F109">
        <v>1.6199999999999999E-3</v>
      </c>
      <c r="G109">
        <v>1.04021685E-8</v>
      </c>
      <c r="H109">
        <v>5.0373225000000009E-9</v>
      </c>
      <c r="I109">
        <v>6.4172789999999997E-10</v>
      </c>
      <c r="J109">
        <v>8.4510000000000002E-3</v>
      </c>
      <c r="K109">
        <v>7.8300000000000006E-4</v>
      </c>
      <c r="L109">
        <v>5.6700000000000001E-4</v>
      </c>
      <c r="M109">
        <v>4.3470000000000002E-3</v>
      </c>
      <c r="N109">
        <v>1.7024715000000001</v>
      </c>
      <c r="O109">
        <v>0.83263950000000009</v>
      </c>
      <c r="P109">
        <v>0.21548700000000004</v>
      </c>
      <c r="Q109">
        <v>10.032957000000001</v>
      </c>
      <c r="R109">
        <v>8.0641440000000006E-7</v>
      </c>
    </row>
    <row r="110" spans="1:18">
      <c r="A110" s="15" t="s">
        <v>179</v>
      </c>
      <c r="B110" s="12" t="s">
        <v>321</v>
      </c>
      <c r="C110">
        <v>0.19707814000000001</v>
      </c>
      <c r="D110">
        <v>7.0583330299999992E-9</v>
      </c>
      <c r="E110">
        <v>1.4009999999999998E-2</v>
      </c>
      <c r="F110">
        <v>3.5691699000000004E-4</v>
      </c>
      <c r="G110">
        <v>1.4403336E-9</v>
      </c>
      <c r="H110">
        <v>8.1731435999999993E-10</v>
      </c>
      <c r="I110">
        <v>4.42926212E-10</v>
      </c>
      <c r="J110">
        <v>2.4883255000000002E-4</v>
      </c>
      <c r="K110">
        <v>5.3303365E-5</v>
      </c>
      <c r="L110">
        <v>1.007843E-4</v>
      </c>
      <c r="M110">
        <v>6.7987525000000001E-4</v>
      </c>
      <c r="N110">
        <v>0.50025743999999994</v>
      </c>
      <c r="O110">
        <v>0.28858339999999999</v>
      </c>
      <c r="P110">
        <v>5.1675539999999999E-2</v>
      </c>
      <c r="Q110">
        <v>3.1103680200000001</v>
      </c>
      <c r="R110">
        <v>2.9932821199999999E-7</v>
      </c>
    </row>
    <row r="111" spans="1:18">
      <c r="A111" s="15" t="s">
        <v>179</v>
      </c>
      <c r="B111" s="12" t="s">
        <v>322</v>
      </c>
      <c r="C111">
        <v>0.19389381999999999</v>
      </c>
      <c r="D111">
        <v>7.7850363700000004E-9</v>
      </c>
      <c r="E111">
        <v>7.2025400000000003E-2</v>
      </c>
      <c r="F111">
        <v>3.3551699000000006E-4</v>
      </c>
      <c r="G111">
        <v>1.6106133999999999E-9</v>
      </c>
      <c r="H111">
        <v>7.1992295999999998E-10</v>
      </c>
      <c r="I111">
        <v>4.2645227799999994E-10</v>
      </c>
      <c r="J111">
        <v>1.9533254999999999E-4</v>
      </c>
      <c r="K111">
        <v>1.2955398400000001E-5</v>
      </c>
      <c r="L111">
        <v>9.2224300000000011E-5</v>
      </c>
      <c r="M111">
        <v>6.4349524999999987E-4</v>
      </c>
      <c r="N111">
        <v>0.43404584000000002</v>
      </c>
      <c r="O111">
        <v>0.37980731999999995</v>
      </c>
      <c r="P111">
        <v>2.2779119999999996E-2</v>
      </c>
      <c r="Q111">
        <v>4.1808987399999999</v>
      </c>
      <c r="R111">
        <v>3.3767230399999997E-7</v>
      </c>
    </row>
    <row r="112" spans="1:18">
      <c r="A112" s="15" t="s">
        <v>179</v>
      </c>
      <c r="B112" s="12" t="s">
        <v>323</v>
      </c>
      <c r="C112">
        <v>0.25635614000000001</v>
      </c>
      <c r="D112">
        <v>6.5627603899999997E-9</v>
      </c>
      <c r="E112">
        <v>7.2688799999999998E-2</v>
      </c>
      <c r="F112">
        <v>5.0029699000000006E-4</v>
      </c>
      <c r="G112">
        <v>3.0455903999999997E-9</v>
      </c>
      <c r="H112">
        <v>2.32554998E-9</v>
      </c>
      <c r="I112">
        <v>4.5117505599999998E-10</v>
      </c>
      <c r="J112">
        <v>8.5659254999999985E-4</v>
      </c>
      <c r="K112">
        <v>2.3092336499999999E-4</v>
      </c>
      <c r="L112">
        <v>1.8424429999999999E-4</v>
      </c>
      <c r="M112">
        <v>1.13997525E-3</v>
      </c>
      <c r="N112">
        <v>0.77253819999999995</v>
      </c>
      <c r="O112">
        <v>0.40554081999999997</v>
      </c>
      <c r="P112">
        <v>3.7266919999999995E-2</v>
      </c>
      <c r="Q112">
        <v>4.7805310199999997</v>
      </c>
      <c r="R112">
        <v>3.0691044600000002E-7</v>
      </c>
    </row>
    <row r="113" spans="1:18">
      <c r="A113" s="15" t="s">
        <v>179</v>
      </c>
      <c r="B113" s="12" t="s">
        <v>324</v>
      </c>
      <c r="C113">
        <v>0.38550941999999999</v>
      </c>
      <c r="D113">
        <v>8.865740649999999E-9</v>
      </c>
      <c r="E113">
        <v>2.9012600000000001E-3</v>
      </c>
      <c r="F113">
        <v>1.3584369899999999E-3</v>
      </c>
      <c r="G113">
        <v>1.7356562199999997E-8</v>
      </c>
      <c r="H113">
        <v>1.13108116E-9</v>
      </c>
      <c r="I113">
        <v>6.4097936000000004E-10</v>
      </c>
      <c r="J113">
        <v>2.1170525499999999E-3</v>
      </c>
      <c r="K113">
        <v>1.21411712E-5</v>
      </c>
      <c r="L113">
        <v>3.4260429999999998E-4</v>
      </c>
      <c r="M113">
        <v>3.4062352499999999E-3</v>
      </c>
      <c r="N113">
        <v>0.61199325999999998</v>
      </c>
      <c r="O113">
        <v>0.25248588</v>
      </c>
      <c r="P113">
        <v>1.8901440000000002E-2</v>
      </c>
      <c r="Q113">
        <v>5.1526962799999998</v>
      </c>
      <c r="R113">
        <v>3.0934384E-7</v>
      </c>
    </row>
    <row r="114" spans="1:18">
      <c r="A114" s="15" t="s">
        <v>179</v>
      </c>
      <c r="B114" s="12" t="s">
        <v>325</v>
      </c>
      <c r="C114">
        <v>0.28548795999999999</v>
      </c>
      <c r="D114">
        <v>6.8282637699999994E-9</v>
      </c>
      <c r="E114">
        <v>6.439629999999999E-2</v>
      </c>
      <c r="F114">
        <v>5.2811699000000008E-4</v>
      </c>
      <c r="G114">
        <v>2.0280974400000002E-9</v>
      </c>
      <c r="H114">
        <v>1.4248154199999999E-9</v>
      </c>
      <c r="I114">
        <v>5.0189219999999999E-10</v>
      </c>
      <c r="J114">
        <v>6.6399254999999994E-4</v>
      </c>
      <c r="K114">
        <v>2.1166336500000001E-4</v>
      </c>
      <c r="L114">
        <v>1.9494429999999998E-4</v>
      </c>
      <c r="M114">
        <v>1.3240152499999999E-3</v>
      </c>
      <c r="N114">
        <v>0.77967295999999997</v>
      </c>
      <c r="O114">
        <v>0.30231150000000001</v>
      </c>
      <c r="P114">
        <v>4.7838519999999995E-2</v>
      </c>
      <c r="Q114">
        <v>4.7156676199999996</v>
      </c>
      <c r="R114">
        <v>3.0623228000000002E-7</v>
      </c>
    </row>
    <row r="115" spans="1:18">
      <c r="A115" s="15" t="s">
        <v>179</v>
      </c>
      <c r="B115" s="12" t="s">
        <v>326</v>
      </c>
      <c r="C115">
        <v>0.24026120000000001</v>
      </c>
      <c r="D115">
        <v>6.8878071299999994E-9</v>
      </c>
      <c r="E115">
        <v>2.4112939999999999E-2</v>
      </c>
      <c r="F115">
        <v>3.9543699000000004E-4</v>
      </c>
      <c r="G115">
        <v>1.7199716800000003E-9</v>
      </c>
      <c r="H115">
        <v>1.1218406400000001E-9</v>
      </c>
      <c r="I115">
        <v>4.7742878999999996E-10</v>
      </c>
      <c r="J115">
        <v>3.0447254999999999E-4</v>
      </c>
      <c r="K115">
        <v>1.30343365E-4</v>
      </c>
      <c r="L115">
        <v>1.2860430000000001E-4</v>
      </c>
      <c r="M115">
        <v>8.2325525000000004E-4</v>
      </c>
      <c r="N115">
        <v>0.65047259999999996</v>
      </c>
      <c r="O115">
        <v>0.29453259999999998</v>
      </c>
      <c r="P115">
        <v>2.3401859999999997E-2</v>
      </c>
      <c r="Q115">
        <v>3.7734234799999999</v>
      </c>
      <c r="R115">
        <v>3.3383100400000001E-7</v>
      </c>
    </row>
    <row r="116" spans="1:18">
      <c r="A116" s="15" t="s">
        <v>179</v>
      </c>
      <c r="B116" s="12" t="s">
        <v>327</v>
      </c>
      <c r="C116">
        <v>0.18243626000000002</v>
      </c>
      <c r="D116">
        <v>6.5914642099999998E-9</v>
      </c>
      <c r="E116">
        <v>1.4296759999999999E-2</v>
      </c>
      <c r="F116">
        <v>3.5263699000000003E-4</v>
      </c>
      <c r="G116">
        <v>1.9420287800000001E-9</v>
      </c>
      <c r="H116">
        <v>9.9437582000000003E-10</v>
      </c>
      <c r="I116">
        <v>4.57604472E-10</v>
      </c>
      <c r="J116">
        <v>2.6381255000000001E-4</v>
      </c>
      <c r="K116">
        <v>2.8687501399999998E-5</v>
      </c>
      <c r="L116">
        <v>9.8644299999999993E-5</v>
      </c>
      <c r="M116">
        <v>7.8901524999999998E-4</v>
      </c>
      <c r="N116">
        <v>0.49008173999999999</v>
      </c>
      <c r="O116">
        <v>0.99353578000000009</v>
      </c>
      <c r="P116">
        <v>6.4686739999999993E-2</v>
      </c>
      <c r="Q116">
        <v>2.87981512</v>
      </c>
      <c r="R116">
        <v>4.4787673999999999E-7</v>
      </c>
    </row>
    <row r="117" spans="1:18">
      <c r="A117" s="15" t="s">
        <v>179</v>
      </c>
      <c r="B117" s="12" t="s">
        <v>328</v>
      </c>
      <c r="C117">
        <v>0.22775290000000001</v>
      </c>
      <c r="D117">
        <v>7.4443975899999999E-9</v>
      </c>
      <c r="E117">
        <v>4.7819859999999999E-2</v>
      </c>
      <c r="F117">
        <v>6.3511698999999997E-4</v>
      </c>
      <c r="G117">
        <v>7.9302474E-9</v>
      </c>
      <c r="H117">
        <v>1.08088104E-9</v>
      </c>
      <c r="I117">
        <v>1.6724058599999998E-9</v>
      </c>
      <c r="J117">
        <v>6.6827255E-4</v>
      </c>
      <c r="K117">
        <v>1.71110216E-5</v>
      </c>
      <c r="L117">
        <v>1.6926430000000002E-4</v>
      </c>
      <c r="M117">
        <v>1.52945525E-3</v>
      </c>
      <c r="N117">
        <v>0.8957294400000001</v>
      </c>
      <c r="O117">
        <v>1.5406160799999999</v>
      </c>
      <c r="P117">
        <v>3.1287759999999998E-2</v>
      </c>
      <c r="Q117">
        <v>3.8094311199999997</v>
      </c>
      <c r="R117">
        <v>3.4757065999999999E-7</v>
      </c>
    </row>
    <row r="118" spans="1:18">
      <c r="A118" s="15" t="s">
        <v>179</v>
      </c>
      <c r="B118" s="12" t="s">
        <v>330</v>
      </c>
      <c r="C118">
        <v>0.19329676000000001</v>
      </c>
      <c r="D118">
        <v>6.7448915099999993E-9</v>
      </c>
      <c r="E118">
        <v>5.5453239999999994E-2</v>
      </c>
      <c r="F118">
        <v>4.0613699000000003E-4</v>
      </c>
      <c r="G118">
        <v>1.8993036800000001E-9</v>
      </c>
      <c r="H118">
        <v>7.5940168000000002E-10</v>
      </c>
      <c r="I118">
        <v>4.58672974E-10</v>
      </c>
      <c r="J118">
        <v>3.0233254999999996E-4</v>
      </c>
      <c r="K118">
        <v>1.3890428600000001E-5</v>
      </c>
      <c r="L118">
        <v>1.050643E-4</v>
      </c>
      <c r="M118">
        <v>8.0185524999999995E-4</v>
      </c>
      <c r="N118">
        <v>0.45698236000000003</v>
      </c>
      <c r="O118">
        <v>0.25939166000000002</v>
      </c>
      <c r="P118">
        <v>3.1426860000000001E-2</v>
      </c>
      <c r="Q118">
        <v>3.8157676599999997</v>
      </c>
      <c r="R118">
        <v>3.12618468E-7</v>
      </c>
    </row>
    <row r="119" spans="1:18">
      <c r="A119" s="15" t="s">
        <v>179</v>
      </c>
      <c r="B119" s="12" t="s">
        <v>332</v>
      </c>
      <c r="C119">
        <v>0.18143688000000002</v>
      </c>
      <c r="D119">
        <v>6.5378957299999997E-9</v>
      </c>
      <c r="E119">
        <v>8.2141179999999994E-2</v>
      </c>
      <c r="F119">
        <v>3.3765699000000004E-4</v>
      </c>
      <c r="G119">
        <v>1.7569851199999999E-9</v>
      </c>
      <c r="H119">
        <v>7.9461323999999997E-10</v>
      </c>
      <c r="I119">
        <v>4.41655266E-10</v>
      </c>
      <c r="J119">
        <v>2.3171254999999999E-4</v>
      </c>
      <c r="K119">
        <v>1.6606452399999999E-5</v>
      </c>
      <c r="L119">
        <v>9.2224300000000011E-5</v>
      </c>
      <c r="M119">
        <v>6.6489524999999996E-4</v>
      </c>
      <c r="N119">
        <v>0.46494957999999997</v>
      </c>
      <c r="O119">
        <v>0.50480044000000002</v>
      </c>
      <c r="P119">
        <v>4.292936E-2</v>
      </c>
      <c r="Q119">
        <v>3.7430119399999997</v>
      </c>
      <c r="R119">
        <v>3.2428596200000002E-7</v>
      </c>
    </row>
    <row r="120" spans="1:18">
      <c r="A120" s="15" t="s">
        <v>179</v>
      </c>
      <c r="B120" s="12" t="s">
        <v>331</v>
      </c>
      <c r="C120">
        <v>0.16671154000000002</v>
      </c>
      <c r="D120">
        <v>6.5283556099999997E-9</v>
      </c>
      <c r="E120">
        <v>0.10934914000000001</v>
      </c>
      <c r="F120">
        <v>3.1197699E-4</v>
      </c>
      <c r="G120">
        <v>1.7866005800000001E-9</v>
      </c>
      <c r="H120">
        <v>6.6424165800000004E-10</v>
      </c>
      <c r="I120">
        <v>3.9507859399999995E-10</v>
      </c>
      <c r="J120">
        <v>1.9105255000000001E-4</v>
      </c>
      <c r="K120">
        <v>1.15376912E-5</v>
      </c>
      <c r="L120">
        <v>8.7073469799999994E-5</v>
      </c>
      <c r="M120">
        <v>5.4933525000000006E-4</v>
      </c>
      <c r="N120">
        <v>0.41656631999999999</v>
      </c>
      <c r="O120">
        <v>0.14725993999999998</v>
      </c>
      <c r="P120">
        <v>3.3500519999999999E-2</v>
      </c>
      <c r="Q120">
        <v>4.7266907600000003</v>
      </c>
      <c r="R120">
        <v>2.98134092E-7</v>
      </c>
    </row>
    <row r="121" spans="1:18">
      <c r="A121" s="15" t="s">
        <v>179</v>
      </c>
      <c r="B121" s="12" t="s">
        <v>493</v>
      </c>
      <c r="C121">
        <v>0.28696456000000004</v>
      </c>
      <c r="D121">
        <v>9.6848256499999986E-9</v>
      </c>
      <c r="E121">
        <v>7.4894200000000001E-3</v>
      </c>
      <c r="F121">
        <v>5.6877698999999995E-4</v>
      </c>
      <c r="G121">
        <v>3.7786474000000004E-9</v>
      </c>
      <c r="H121">
        <v>1.78261486E-9</v>
      </c>
      <c r="I121">
        <v>5.4508167999999998E-10</v>
      </c>
      <c r="J121">
        <v>8.0737254999999996E-4</v>
      </c>
      <c r="K121">
        <v>1.9668336500000002E-4</v>
      </c>
      <c r="L121">
        <v>1.6712429999999999E-4</v>
      </c>
      <c r="M121">
        <v>1.0928952499999998E-3</v>
      </c>
      <c r="N121">
        <v>0.76861986000000004</v>
      </c>
      <c r="O121">
        <v>0.1557964</v>
      </c>
      <c r="P121">
        <v>3.7290459999999997E-2</v>
      </c>
      <c r="Q121">
        <v>4.3299540199999997</v>
      </c>
      <c r="R121">
        <v>3.4881314399999998E-7</v>
      </c>
    </row>
    <row r="122" spans="1:18">
      <c r="A122" s="15" t="s">
        <v>179</v>
      </c>
      <c r="B122" s="12" t="s">
        <v>333</v>
      </c>
      <c r="C122">
        <v>0.23269630000000002</v>
      </c>
      <c r="D122">
        <v>7.3208104499999998E-9</v>
      </c>
      <c r="E122">
        <v>2.4776340000000001E-2</v>
      </c>
      <c r="F122">
        <v>5.2811699000000008E-4</v>
      </c>
      <c r="G122">
        <v>2.8034986199999997E-9</v>
      </c>
      <c r="H122">
        <v>1.28304256E-9</v>
      </c>
      <c r="I122">
        <v>4.7224014599999998E-10</v>
      </c>
      <c r="J122">
        <v>1.0427725499999999E-3</v>
      </c>
      <c r="K122">
        <v>1.00383365E-4</v>
      </c>
      <c r="L122">
        <v>1.542843E-4</v>
      </c>
      <c r="M122">
        <v>1.16779525E-3</v>
      </c>
      <c r="N122">
        <v>0.59409002</v>
      </c>
      <c r="O122">
        <v>0.40936928</v>
      </c>
      <c r="P122">
        <v>9.590506E-2</v>
      </c>
      <c r="Q122">
        <v>3.7155749999999999</v>
      </c>
      <c r="R122">
        <v>3.21181892E-7</v>
      </c>
    </row>
    <row r="123" spans="1:18">
      <c r="A123" s="15" t="s">
        <v>179</v>
      </c>
      <c r="B123" s="12" t="s">
        <v>334</v>
      </c>
      <c r="C123">
        <v>0.22989076000000003</v>
      </c>
      <c r="D123">
        <v>7.7922567299999998E-9</v>
      </c>
      <c r="E123">
        <v>7.5008560000000002E-2</v>
      </c>
      <c r="F123">
        <v>4.7247699000000005E-4</v>
      </c>
      <c r="G123">
        <v>2.4301135600000001E-9</v>
      </c>
      <c r="H123">
        <v>1.1252304E-9</v>
      </c>
      <c r="I123">
        <v>4.7207857599999999E-10</v>
      </c>
      <c r="J123">
        <v>5.1419254999999998E-4</v>
      </c>
      <c r="K123">
        <v>8.7543365000000004E-5</v>
      </c>
      <c r="L123">
        <v>1.393043E-4</v>
      </c>
      <c r="M123">
        <v>9.9873525000000003E-4</v>
      </c>
      <c r="N123">
        <v>0.56863686000000002</v>
      </c>
      <c r="O123">
        <v>0.44612592000000001</v>
      </c>
      <c r="P123">
        <v>4.6682919999999996E-2</v>
      </c>
      <c r="Q123">
        <v>4.6115459200000002</v>
      </c>
      <c r="R123">
        <v>2.94109394E-7</v>
      </c>
    </row>
    <row r="124" spans="1:18">
      <c r="A124" s="15" t="s">
        <v>179</v>
      </c>
      <c r="B124" s="12" t="s">
        <v>345</v>
      </c>
      <c r="C124">
        <v>0.22012808</v>
      </c>
      <c r="D124">
        <v>1.0529119850000001E-8</v>
      </c>
      <c r="E124">
        <v>5.8651600000000003E-3</v>
      </c>
      <c r="F124">
        <v>3.9329699000000007E-4</v>
      </c>
      <c r="G124">
        <v>1.7300596400000002E-9</v>
      </c>
      <c r="H124">
        <v>7.6615338000000005E-10</v>
      </c>
      <c r="I124">
        <v>4.7303365800000005E-10</v>
      </c>
      <c r="J124">
        <v>3.1089254999999997E-4</v>
      </c>
      <c r="K124">
        <v>1.3181639200000001E-5</v>
      </c>
      <c r="L124">
        <v>1.029243E-4</v>
      </c>
      <c r="M124">
        <v>8.0185524999999995E-4</v>
      </c>
      <c r="N124">
        <v>0.47291038000000002</v>
      </c>
      <c r="O124">
        <v>0.27324602000000003</v>
      </c>
      <c r="P124">
        <v>1.126806E-2</v>
      </c>
      <c r="Q124">
        <v>3.4531810399999996</v>
      </c>
      <c r="R124">
        <v>3.14965192E-7</v>
      </c>
    </row>
    <row r="125" spans="1:18">
      <c r="A125" s="15" t="s">
        <v>179</v>
      </c>
      <c r="B125" s="12" t="s">
        <v>335</v>
      </c>
      <c r="C125">
        <v>0.23041078000000001</v>
      </c>
      <c r="D125">
        <v>7.6955672500000001E-9</v>
      </c>
      <c r="E125">
        <v>1.1938479999999998E-2</v>
      </c>
      <c r="F125">
        <v>4.8103699000000001E-4</v>
      </c>
      <c r="G125">
        <v>2.21595948E-9</v>
      </c>
      <c r="H125">
        <v>8.5061703999999995E-10</v>
      </c>
      <c r="I125">
        <v>4.9536306000000002E-10</v>
      </c>
      <c r="J125">
        <v>3.9649255E-4</v>
      </c>
      <c r="K125">
        <v>2.12128024E-5</v>
      </c>
      <c r="L125">
        <v>1.1362430000000002E-4</v>
      </c>
      <c r="M125">
        <v>8.9601524999999987E-4</v>
      </c>
      <c r="N125">
        <v>0.49676924</v>
      </c>
      <c r="O125">
        <v>0.28781299999999999</v>
      </c>
      <c r="P125">
        <v>5.2221239999999995E-2</v>
      </c>
      <c r="Q125">
        <v>3.6550772</v>
      </c>
      <c r="R125">
        <v>3.1121569800000002E-7</v>
      </c>
    </row>
    <row r="126" spans="1:18">
      <c r="A126" s="15" t="s">
        <v>179</v>
      </c>
      <c r="B126" s="12" t="s">
        <v>336</v>
      </c>
      <c r="C126">
        <v>0.23583996000000002</v>
      </c>
      <c r="D126">
        <v>7.5302522500000004E-9</v>
      </c>
      <c r="E126">
        <v>3.4440579999999998E-2</v>
      </c>
      <c r="F126">
        <v>5.2169699000000004E-4</v>
      </c>
      <c r="G126">
        <v>3.1122085999999999E-9</v>
      </c>
      <c r="H126">
        <v>1.05761068E-9</v>
      </c>
      <c r="I126">
        <v>6.6485320000000002E-10</v>
      </c>
      <c r="J126">
        <v>4.1361255000000002E-4</v>
      </c>
      <c r="K126">
        <v>3.4043365000000004E-5</v>
      </c>
      <c r="L126">
        <v>1.2860430000000001E-4</v>
      </c>
      <c r="M126">
        <v>1.02441525E-3</v>
      </c>
      <c r="N126">
        <v>0.58238849999999998</v>
      </c>
      <c r="O126">
        <v>0.547288</v>
      </c>
      <c r="P126">
        <v>3.7245519999999997E-2</v>
      </c>
      <c r="Q126">
        <v>3.94943848</v>
      </c>
      <c r="R126">
        <v>4.4246040000000003E-7</v>
      </c>
    </row>
    <row r="127" spans="1:18">
      <c r="A127" s="15" t="s">
        <v>179</v>
      </c>
      <c r="B127" s="12" t="s">
        <v>297</v>
      </c>
      <c r="C127">
        <v>0.22708307999999999</v>
      </c>
      <c r="D127">
        <v>7.0017022099999996E-9</v>
      </c>
      <c r="E127">
        <v>4.0252820000000002E-2</v>
      </c>
      <c r="F127">
        <v>3.8901699000000001E-4</v>
      </c>
      <c r="G127">
        <v>1.9029395400000001E-9</v>
      </c>
      <c r="H127">
        <v>1.04615098E-9</v>
      </c>
      <c r="I127">
        <v>4.7890196599999998E-10</v>
      </c>
      <c r="J127">
        <v>2.8949255E-4</v>
      </c>
      <c r="K127">
        <v>1.00383365E-4</v>
      </c>
      <c r="L127">
        <v>1.221843E-4</v>
      </c>
      <c r="M127">
        <v>8.2111524999999995E-4</v>
      </c>
      <c r="N127">
        <v>0.60088023999999995</v>
      </c>
      <c r="O127">
        <v>0.48402531999999998</v>
      </c>
      <c r="P127">
        <v>2.4953359999999997E-2</v>
      </c>
      <c r="Q127">
        <v>3.9442746599999996</v>
      </c>
      <c r="R127">
        <v>3.3592435199999996E-7</v>
      </c>
    </row>
    <row r="128" spans="1:18">
      <c r="A128" s="15" t="s">
        <v>179</v>
      </c>
      <c r="B128" s="12" t="s">
        <v>337</v>
      </c>
      <c r="C128">
        <v>0.23108274000000001</v>
      </c>
      <c r="D128">
        <v>7.7957021299999996E-9</v>
      </c>
      <c r="E128">
        <v>2.1281720000000004E-2</v>
      </c>
      <c r="F128">
        <v>5.4951699000000006E-4</v>
      </c>
      <c r="G128">
        <v>4.4078930000000003E-9</v>
      </c>
      <c r="H128">
        <v>9.661320999999999E-10</v>
      </c>
      <c r="I128">
        <v>8.3394102000000012E-10</v>
      </c>
      <c r="J128">
        <v>4.2003254999999995E-4</v>
      </c>
      <c r="K128">
        <v>2.282816E-5</v>
      </c>
      <c r="L128">
        <v>1.3502430000000002E-4</v>
      </c>
      <c r="M128">
        <v>1.12927525E-3</v>
      </c>
      <c r="N128">
        <v>0.61176856000000002</v>
      </c>
      <c r="O128">
        <v>0.95926367999999995</v>
      </c>
      <c r="P128">
        <v>2.3500299999999998E-2</v>
      </c>
      <c r="Q128">
        <v>3.7069186999999997</v>
      </c>
      <c r="R128">
        <v>3.6744976200000001E-7</v>
      </c>
    </row>
    <row r="129" spans="1:18">
      <c r="A129" s="15" t="s">
        <v>179</v>
      </c>
      <c r="B129" s="12" t="s">
        <v>346</v>
      </c>
      <c r="C129">
        <v>0.25692966</v>
      </c>
      <c r="D129">
        <v>8.939228249999999E-9</v>
      </c>
      <c r="E129">
        <v>4.64322E-3</v>
      </c>
      <c r="F129">
        <v>5.4737698999999997E-4</v>
      </c>
      <c r="G129">
        <v>2.0384101000000002E-9</v>
      </c>
      <c r="H129">
        <v>7.5771535999999995E-10</v>
      </c>
      <c r="I129">
        <v>5.4721739999999989E-10</v>
      </c>
      <c r="J129">
        <v>3.3015254999999998E-4</v>
      </c>
      <c r="K129">
        <v>1.32707274E-5</v>
      </c>
      <c r="L129">
        <v>1.1576429999999999E-4</v>
      </c>
      <c r="M129">
        <v>9.1741524999999985E-4</v>
      </c>
      <c r="N129">
        <v>0.49197777999999998</v>
      </c>
      <c r="O129">
        <v>0.13863574000000001</v>
      </c>
      <c r="P129">
        <v>2.1180539999999998E-2</v>
      </c>
      <c r="Q129">
        <v>3.9988853199999994</v>
      </c>
      <c r="R129">
        <v>3.2220203000000002E-7</v>
      </c>
    </row>
    <row r="130" spans="1:18">
      <c r="A130" s="15" t="s">
        <v>179</v>
      </c>
      <c r="B130" s="12" t="s">
        <v>338</v>
      </c>
      <c r="C130">
        <v>0.23937523999999999</v>
      </c>
      <c r="D130">
        <v>8.966620249999999E-9</v>
      </c>
      <c r="E130">
        <v>1.3845219999999998E-2</v>
      </c>
      <c r="F130">
        <v>4.1683699000000002E-4</v>
      </c>
      <c r="G130">
        <v>1.6977306600000001E-9</v>
      </c>
      <c r="H130">
        <v>8.9194044000000002E-10</v>
      </c>
      <c r="I130">
        <v>4.9969698799999998E-10</v>
      </c>
      <c r="J130">
        <v>2.6595255000000004E-4</v>
      </c>
      <c r="K130">
        <v>2.9460062799999998E-5</v>
      </c>
      <c r="L130">
        <v>1.1362430000000002E-4</v>
      </c>
      <c r="M130">
        <v>8.9601524999999987E-4</v>
      </c>
      <c r="N130">
        <v>0.50244665999999993</v>
      </c>
      <c r="O130">
        <v>0.61832529999999997</v>
      </c>
      <c r="P130">
        <v>2.7119039999999997E-2</v>
      </c>
      <c r="Q130">
        <v>3.7325879999999998</v>
      </c>
      <c r="R130">
        <v>3.1951504600000002E-7</v>
      </c>
    </row>
    <row r="131" spans="1:18">
      <c r="A131" s="15" t="s">
        <v>179</v>
      </c>
      <c r="B131" s="12" t="s">
        <v>339</v>
      </c>
      <c r="C131">
        <v>0.34384362000000002</v>
      </c>
      <c r="D131">
        <v>6.8379301499999998E-9</v>
      </c>
      <c r="E131">
        <v>9.1393599999999992E-3</v>
      </c>
      <c r="F131">
        <v>7.592369900000001E-4</v>
      </c>
      <c r="G131">
        <v>3.1601018E-9</v>
      </c>
      <c r="H131">
        <v>3.1810641999999999E-9</v>
      </c>
      <c r="I131">
        <v>5.7619514E-10</v>
      </c>
      <c r="J131">
        <v>1.5028725500000001E-3</v>
      </c>
      <c r="K131">
        <v>2.37343365E-4</v>
      </c>
      <c r="L131">
        <v>2.6556430000000003E-4</v>
      </c>
      <c r="M131">
        <v>2.1414952499999996E-3</v>
      </c>
      <c r="N131">
        <v>0.93699719999999997</v>
      </c>
      <c r="O131">
        <v>0.57953137999999993</v>
      </c>
      <c r="P131">
        <v>4.6939719999999997E-2</v>
      </c>
      <c r="Q131">
        <v>4.5829063000000003</v>
      </c>
      <c r="R131">
        <v>3.1370944E-7</v>
      </c>
    </row>
    <row r="132" spans="1:18">
      <c r="A132" s="15" t="s">
        <v>179</v>
      </c>
      <c r="B132" s="12" t="s">
        <v>340</v>
      </c>
      <c r="C132">
        <v>0.20631866000000001</v>
      </c>
      <c r="D132">
        <v>7.1986057499999997E-9</v>
      </c>
      <c r="E132">
        <v>1.1390639999999999E-2</v>
      </c>
      <c r="F132">
        <v>4.4037698999999997E-4</v>
      </c>
      <c r="G132">
        <v>2.1902109999999999E-9</v>
      </c>
      <c r="H132">
        <v>8.3049676000000002E-10</v>
      </c>
      <c r="I132">
        <v>4.8721993199999999E-10</v>
      </c>
      <c r="J132">
        <v>3.8579255000000001E-4</v>
      </c>
      <c r="K132">
        <v>1.66616002E-5</v>
      </c>
      <c r="L132">
        <v>1.0934430000000001E-4</v>
      </c>
      <c r="M132">
        <v>8.6605524999999999E-4</v>
      </c>
      <c r="N132">
        <v>0.46849984</v>
      </c>
      <c r="O132">
        <v>0.37665509999999996</v>
      </c>
      <c r="P132">
        <v>3.7602900000000002E-2</v>
      </c>
      <c r="Q132">
        <v>3.25980208</v>
      </c>
      <c r="R132">
        <v>3.0610516400000001E-7</v>
      </c>
    </row>
    <row r="133" spans="1:18">
      <c r="A133" s="15" t="s">
        <v>179</v>
      </c>
      <c r="B133" s="12" t="s">
        <v>341</v>
      </c>
      <c r="C133">
        <v>0.22852330000000001</v>
      </c>
      <c r="D133">
        <v>6.4692295499999994E-9</v>
      </c>
      <c r="E133">
        <v>7.5858140000000004E-2</v>
      </c>
      <c r="F133">
        <v>4.3609699000000002E-4</v>
      </c>
      <c r="G133">
        <v>2.2093426000000001E-9</v>
      </c>
      <c r="H133">
        <v>1.6952921599999999E-9</v>
      </c>
      <c r="I133">
        <v>4.5048191000000001E-10</v>
      </c>
      <c r="J133">
        <v>7.0679254999999989E-4</v>
      </c>
      <c r="K133">
        <v>1.6030336500000002E-4</v>
      </c>
      <c r="L133">
        <v>1.4786430000000001E-4</v>
      </c>
      <c r="M133">
        <v>9.2169525000000002E-4</v>
      </c>
      <c r="N133">
        <v>0.66881025999999999</v>
      </c>
      <c r="O133">
        <v>0.18801196000000003</v>
      </c>
      <c r="P133">
        <v>9.6262440000000005E-2</v>
      </c>
      <c r="Q133">
        <v>4.1190163599999998</v>
      </c>
      <c r="R133">
        <v>3.3121870599999999E-7</v>
      </c>
    </row>
    <row r="134" spans="1:18">
      <c r="A134" s="15" t="s">
        <v>179</v>
      </c>
      <c r="B134" s="12" t="s">
        <v>342</v>
      </c>
      <c r="C134">
        <v>0.15653584000000001</v>
      </c>
      <c r="D134">
        <v>6.1193695099999994E-9</v>
      </c>
      <c r="E134">
        <v>6.7561360000000001E-2</v>
      </c>
      <c r="F134">
        <v>2.795070482E-4</v>
      </c>
      <c r="G134">
        <v>1.3547999400000001E-9</v>
      </c>
      <c r="H134">
        <v>6.2630545000000008E-10</v>
      </c>
      <c r="I134">
        <v>3.9562814599999996E-10</v>
      </c>
      <c r="J134">
        <v>1.5039255E-4</v>
      </c>
      <c r="K134">
        <v>1.032206848E-5</v>
      </c>
      <c r="L134">
        <v>7.5646576000000003E-5</v>
      </c>
      <c r="M134">
        <v>4.8085524999999995E-4</v>
      </c>
      <c r="N134">
        <v>0.40728300000000001</v>
      </c>
      <c r="O134">
        <v>0.25029666</v>
      </c>
      <c r="P134">
        <v>5.4312019999999996E-2</v>
      </c>
      <c r="Q134">
        <v>3.2523613</v>
      </c>
      <c r="R134">
        <v>2.8560974200000004E-7</v>
      </c>
    </row>
    <row r="135" spans="1:18">
      <c r="A135" s="15" t="s">
        <v>179</v>
      </c>
      <c r="B135" s="12" t="s">
        <v>343</v>
      </c>
      <c r="C135">
        <v>0.22280736000000001</v>
      </c>
      <c r="D135">
        <v>6.5309578499999997E-9</v>
      </c>
      <c r="E135">
        <v>4.9976979999999997E-2</v>
      </c>
      <c r="F135">
        <v>5.1527699000000001E-4</v>
      </c>
      <c r="G135">
        <v>2.4756463400000001E-9</v>
      </c>
      <c r="H135">
        <v>1.2656679E-9</v>
      </c>
      <c r="I135">
        <v>4.2402915599999993E-10</v>
      </c>
      <c r="J135">
        <v>1.4600725500000002E-3</v>
      </c>
      <c r="K135">
        <v>1.32483365E-4</v>
      </c>
      <c r="L135">
        <v>1.564243E-4</v>
      </c>
      <c r="M135">
        <v>1.08647525E-3</v>
      </c>
      <c r="N135">
        <v>0.60878326000000005</v>
      </c>
      <c r="O135">
        <v>0.19092878000000002</v>
      </c>
      <c r="P135">
        <v>3.9158680000000001E-2</v>
      </c>
      <c r="Q135">
        <v>3.94708448</v>
      </c>
      <c r="R135">
        <v>2.8718071600000001E-7</v>
      </c>
    </row>
    <row r="136" spans="1:18">
      <c r="A136" s="15" t="s">
        <v>179</v>
      </c>
      <c r="B136" s="14" t="s">
        <v>344</v>
      </c>
      <c r="C136">
        <v>0.23308792</v>
      </c>
      <c r="D136">
        <v>6.9154559299999995E-9</v>
      </c>
      <c r="E136">
        <v>8.2674040000000004E-2</v>
      </c>
      <c r="F136">
        <v>4.5963698999999998E-4</v>
      </c>
      <c r="G136">
        <v>2.0780022400000001E-9</v>
      </c>
      <c r="H136">
        <v>1.2128548399999999E-9</v>
      </c>
      <c r="I136">
        <v>4.5179972200000001E-10</v>
      </c>
      <c r="J136">
        <v>6.1049254999999988E-4</v>
      </c>
      <c r="K136">
        <v>1.08943365E-4</v>
      </c>
      <c r="L136">
        <v>1.4572430000000001E-4</v>
      </c>
      <c r="M136">
        <v>1.0158552500000001E-3</v>
      </c>
      <c r="N136">
        <v>0.60042656000000005</v>
      </c>
      <c r="O136">
        <v>0.28580354000000002</v>
      </c>
      <c r="P136">
        <v>4.9832999999999995E-2</v>
      </c>
      <c r="Q136">
        <v>4.6793710799999992</v>
      </c>
      <c r="R136">
        <v>2.8896098200000003E-7</v>
      </c>
    </row>
    <row r="137" spans="1:18">
      <c r="A137" s="15" t="s">
        <v>189</v>
      </c>
      <c r="B137" s="12" t="s">
        <v>321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</row>
    <row r="138" spans="1:18">
      <c r="A138" s="15" t="s">
        <v>189</v>
      </c>
      <c r="B138" s="12" t="s">
        <v>322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</row>
    <row r="139" spans="1:18">
      <c r="A139" s="15" t="s">
        <v>189</v>
      </c>
      <c r="B139" s="12" t="s">
        <v>323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</row>
    <row r="140" spans="1:18">
      <c r="A140" s="15" t="s">
        <v>189</v>
      </c>
      <c r="B140" s="12" t="s">
        <v>324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</row>
    <row r="141" spans="1:18">
      <c r="A141" s="15" t="s">
        <v>189</v>
      </c>
      <c r="B141" s="12" t="s">
        <v>325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</row>
    <row r="142" spans="1:18">
      <c r="A142" s="15" t="s">
        <v>189</v>
      </c>
      <c r="B142" s="12" t="s">
        <v>326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</row>
    <row r="143" spans="1:18">
      <c r="A143" s="15" t="s">
        <v>189</v>
      </c>
      <c r="B143" s="12" t="s">
        <v>327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</row>
    <row r="144" spans="1:18">
      <c r="A144" s="15" t="s">
        <v>189</v>
      </c>
      <c r="B144" s="12" t="s">
        <v>328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</row>
    <row r="145" spans="1:18">
      <c r="A145" s="15" t="s">
        <v>189</v>
      </c>
      <c r="B145" s="12" t="s">
        <v>330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</row>
    <row r="146" spans="1:18">
      <c r="A146" s="15" t="s">
        <v>189</v>
      </c>
      <c r="B146" s="12" t="s">
        <v>332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</row>
    <row r="147" spans="1:18">
      <c r="A147" s="15" t="s">
        <v>189</v>
      </c>
      <c r="B147" s="12" t="s">
        <v>331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</row>
    <row r="148" spans="1:18">
      <c r="A148" s="15" t="s">
        <v>189</v>
      </c>
      <c r="B148" s="12" t="s">
        <v>493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</row>
    <row r="149" spans="1:18">
      <c r="A149" s="15" t="s">
        <v>189</v>
      </c>
      <c r="B149" s="12" t="s">
        <v>333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</row>
    <row r="150" spans="1:18">
      <c r="A150" s="15" t="s">
        <v>189</v>
      </c>
      <c r="B150" s="12" t="s">
        <v>334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</row>
    <row r="151" spans="1:18">
      <c r="A151" s="15" t="s">
        <v>189</v>
      </c>
      <c r="B151" s="12" t="s">
        <v>345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</row>
    <row r="152" spans="1:18">
      <c r="A152" s="15" t="s">
        <v>189</v>
      </c>
      <c r="B152" s="12" t="s">
        <v>335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</row>
    <row r="153" spans="1:18">
      <c r="A153" s="15" t="s">
        <v>189</v>
      </c>
      <c r="B153" s="12" t="s">
        <v>336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</row>
    <row r="154" spans="1:18">
      <c r="A154" s="15" t="s">
        <v>189</v>
      </c>
      <c r="B154" s="12" t="s">
        <v>297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</row>
    <row r="155" spans="1:18">
      <c r="A155" s="15" t="s">
        <v>189</v>
      </c>
      <c r="B155" s="12" t="s">
        <v>337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</row>
    <row r="156" spans="1:18">
      <c r="A156" s="15" t="s">
        <v>189</v>
      </c>
      <c r="B156" s="12" t="s">
        <v>346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</row>
    <row r="157" spans="1:18">
      <c r="A157" s="15" t="s">
        <v>189</v>
      </c>
      <c r="B157" s="12" t="s">
        <v>338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</row>
    <row r="158" spans="1:18">
      <c r="A158" s="15" t="s">
        <v>189</v>
      </c>
      <c r="B158" s="12" t="s">
        <v>339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</row>
    <row r="159" spans="1:18">
      <c r="A159" s="15" t="s">
        <v>189</v>
      </c>
      <c r="B159" s="12" t="s">
        <v>340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</row>
    <row r="160" spans="1:18">
      <c r="A160" s="15" t="s">
        <v>189</v>
      </c>
      <c r="B160" s="12" t="s">
        <v>341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</row>
    <row r="161" spans="1:18">
      <c r="A161" s="15" t="s">
        <v>189</v>
      </c>
      <c r="B161" s="12" t="s">
        <v>342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</row>
    <row r="162" spans="1:18">
      <c r="A162" s="15" t="s">
        <v>189</v>
      </c>
      <c r="B162" s="12" t="s">
        <v>343</v>
      </c>
      <c r="C162"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</row>
    <row r="163" spans="1:18">
      <c r="A163" s="15" t="s">
        <v>189</v>
      </c>
      <c r="B163" s="14" t="s">
        <v>344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</row>
    <row r="164" spans="1:18">
      <c r="A164" s="15" t="s">
        <v>182</v>
      </c>
      <c r="B164" s="12" t="s">
        <v>321</v>
      </c>
      <c r="C164">
        <f>AVERAGE(C29,C83,C110)</f>
        <v>0.26403311333333335</v>
      </c>
      <c r="D164">
        <f t="shared" ref="D164:R164" si="0">AVERAGE(D29,D83,D110)</f>
        <v>4.9225816433333332E-9</v>
      </c>
      <c r="E164">
        <f t="shared" si="0"/>
        <v>0.17988033333333334</v>
      </c>
      <c r="F164">
        <f t="shared" si="0"/>
        <v>5.9335699000000002E-4</v>
      </c>
      <c r="G164">
        <f t="shared" si="0"/>
        <v>3.4585458666666671E-9</v>
      </c>
      <c r="H164">
        <f t="shared" si="0"/>
        <v>2.0806507200000002E-9</v>
      </c>
      <c r="I164">
        <f t="shared" si="0"/>
        <v>4.9791854066666671E-10</v>
      </c>
      <c r="J164">
        <f t="shared" si="0"/>
        <v>1.1810658833333334E-3</v>
      </c>
      <c r="K164">
        <f t="shared" si="0"/>
        <v>2.530785316666667E-4</v>
      </c>
      <c r="L164">
        <f t="shared" si="0"/>
        <v>2.2819096666666668E-4</v>
      </c>
      <c r="M164">
        <f t="shared" si="0"/>
        <v>1.6761885833333334E-3</v>
      </c>
      <c r="N164">
        <f t="shared" si="0"/>
        <v>0.86132621333333337</v>
      </c>
      <c r="O164">
        <f t="shared" si="0"/>
        <v>0.69087796666666668</v>
      </c>
      <c r="P164">
        <f t="shared" si="0"/>
        <v>0.13510191333333335</v>
      </c>
      <c r="Q164">
        <f t="shared" si="0"/>
        <v>6.3075192066666661</v>
      </c>
      <c r="R164">
        <f t="shared" si="0"/>
        <v>4.4602034066666674E-7</v>
      </c>
    </row>
    <row r="165" spans="1:18">
      <c r="A165" s="15" t="s">
        <v>182</v>
      </c>
      <c r="B165" s="12" t="s">
        <v>322</v>
      </c>
      <c r="C165">
        <f t="shared" ref="C165:R165" si="1">AVERAGE(C30,C84,C111)</f>
        <v>0.18566297333333334</v>
      </c>
      <c r="D165">
        <f t="shared" si="1"/>
        <v>5.8274783233333333E-9</v>
      </c>
      <c r="E165">
        <f t="shared" si="1"/>
        <v>8.3749133333333337E-2</v>
      </c>
      <c r="F165">
        <f t="shared" si="1"/>
        <v>3.5955699000000003E-4</v>
      </c>
      <c r="G165">
        <f t="shared" si="1"/>
        <v>2.2592884666666664E-9</v>
      </c>
      <c r="H165">
        <f t="shared" si="1"/>
        <v>1.16789892E-9</v>
      </c>
      <c r="I165">
        <f t="shared" si="1"/>
        <v>4.6555667266666672E-10</v>
      </c>
      <c r="J165">
        <f t="shared" si="1"/>
        <v>3.7606588333333337E-4</v>
      </c>
      <c r="K165">
        <f t="shared" si="1"/>
        <v>1.0251807346666667E-4</v>
      </c>
      <c r="L165">
        <f t="shared" si="1"/>
        <v>1.2657096666666666E-4</v>
      </c>
      <c r="M165">
        <f t="shared" si="1"/>
        <v>9.3942858333333332E-4</v>
      </c>
      <c r="N165">
        <f t="shared" si="1"/>
        <v>0.59561701333333339</v>
      </c>
      <c r="O165">
        <f t="shared" si="1"/>
        <v>0.7726013066666666</v>
      </c>
      <c r="P165">
        <f t="shared" si="1"/>
        <v>0.11494107333333332</v>
      </c>
      <c r="Q165">
        <f t="shared" si="1"/>
        <v>3.8986551466666666</v>
      </c>
      <c r="R165">
        <f t="shared" si="1"/>
        <v>4.9971427466666666E-7</v>
      </c>
    </row>
    <row r="166" spans="1:18">
      <c r="A166" s="15" t="s">
        <v>182</v>
      </c>
      <c r="B166" s="12" t="s">
        <v>323</v>
      </c>
      <c r="C166">
        <f t="shared" ref="C166:R166" si="2">AVERAGE(C31,C85,C112)</f>
        <v>0.23092161333333336</v>
      </c>
      <c r="D166">
        <f t="shared" si="2"/>
        <v>6.3389333633333334E-9</v>
      </c>
      <c r="E166">
        <f t="shared" si="2"/>
        <v>0.20629593333333332</v>
      </c>
      <c r="F166">
        <f t="shared" si="2"/>
        <v>4.5161699000000006E-4</v>
      </c>
      <c r="G166">
        <f t="shared" si="2"/>
        <v>3.8109324666666671E-9</v>
      </c>
      <c r="H166">
        <f t="shared" si="2"/>
        <v>2.29862546E-9</v>
      </c>
      <c r="I166">
        <f t="shared" si="2"/>
        <v>4.5147902866666669E-10</v>
      </c>
      <c r="J166">
        <f t="shared" si="2"/>
        <v>8.1358588333333337E-4</v>
      </c>
      <c r="K166">
        <f t="shared" si="2"/>
        <v>1.9897467666666666E-4</v>
      </c>
      <c r="L166">
        <f t="shared" si="2"/>
        <v>1.8511096666666668E-4</v>
      </c>
      <c r="M166">
        <f t="shared" si="2"/>
        <v>1.2758885833333334E-3</v>
      </c>
      <c r="N166">
        <f t="shared" si="2"/>
        <v>0.73793673333333343</v>
      </c>
      <c r="O166">
        <f t="shared" si="2"/>
        <v>0.98583180666666681</v>
      </c>
      <c r="P166">
        <f t="shared" si="2"/>
        <v>6.6228173333333321E-2</v>
      </c>
      <c r="Q166">
        <f t="shared" si="2"/>
        <v>6.6485307066666666</v>
      </c>
      <c r="R166">
        <f t="shared" si="2"/>
        <v>5.5475740866666675E-7</v>
      </c>
    </row>
    <row r="167" spans="1:18">
      <c r="A167" s="15" t="s">
        <v>182</v>
      </c>
      <c r="B167" s="12" t="s">
        <v>324</v>
      </c>
      <c r="C167">
        <f t="shared" ref="C167:R167" si="3">AVERAGE(C32,C86,C113)</f>
        <v>0.46969417333333335</v>
      </c>
      <c r="D167">
        <f t="shared" si="3"/>
        <v>5.6842898833333335E-9</v>
      </c>
      <c r="E167">
        <f t="shared" si="3"/>
        <v>0.14964335333333337</v>
      </c>
      <c r="F167">
        <f t="shared" si="3"/>
        <v>1.5118969899999999E-3</v>
      </c>
      <c r="G167">
        <f t="shared" si="3"/>
        <v>1.8731926066666666E-8</v>
      </c>
      <c r="H167">
        <f t="shared" si="3"/>
        <v>4.6814138200000008E-9</v>
      </c>
      <c r="I167">
        <f t="shared" si="3"/>
        <v>6.6134078666666667E-10</v>
      </c>
      <c r="J167">
        <f t="shared" si="3"/>
        <v>3.2525058833333333E-3</v>
      </c>
      <c r="K167">
        <f t="shared" si="3"/>
        <v>4.7534081906666658E-4</v>
      </c>
      <c r="L167">
        <f t="shared" si="3"/>
        <v>5.1033096666666666E-4</v>
      </c>
      <c r="M167">
        <f t="shared" si="3"/>
        <v>4.2049085833333333E-3</v>
      </c>
      <c r="N167">
        <f t="shared" si="3"/>
        <v>1.3161823533333334</v>
      </c>
      <c r="O167">
        <f t="shared" si="3"/>
        <v>0.91263692666666685</v>
      </c>
      <c r="P167">
        <f t="shared" si="3"/>
        <v>8.1417213333333335E-2</v>
      </c>
      <c r="Q167">
        <f t="shared" si="3"/>
        <v>8.2189977266666663</v>
      </c>
      <c r="R167">
        <f t="shared" si="3"/>
        <v>4.9209529666666671E-7</v>
      </c>
    </row>
    <row r="168" spans="1:18">
      <c r="A168" s="15" t="s">
        <v>182</v>
      </c>
      <c r="B168" s="12" t="s">
        <v>325</v>
      </c>
      <c r="C168">
        <f t="shared" ref="C168:R168" si="4">AVERAGE(C33,C87,C114)</f>
        <v>0.65808275333333333</v>
      </c>
      <c r="D168">
        <f t="shared" si="4"/>
        <v>8.8322816233333338E-9</v>
      </c>
      <c r="E168">
        <f t="shared" si="4"/>
        <v>5.4043933333333329E-2</v>
      </c>
      <c r="F168">
        <f t="shared" si="4"/>
        <v>2.6257569900000003E-3</v>
      </c>
      <c r="G168">
        <f t="shared" si="4"/>
        <v>3.6075246546666669E-8</v>
      </c>
      <c r="H168">
        <f t="shared" si="4"/>
        <v>2.4140013400000003E-9</v>
      </c>
      <c r="I168">
        <f t="shared" si="4"/>
        <v>9.447726666666668E-10</v>
      </c>
      <c r="J168">
        <f t="shared" si="4"/>
        <v>4.6943858833333333E-3</v>
      </c>
      <c r="K168">
        <f t="shared" si="4"/>
        <v>1.812425166666667E-4</v>
      </c>
      <c r="L168">
        <f t="shared" si="4"/>
        <v>7.2051096666666658E-4</v>
      </c>
      <c r="M168">
        <f t="shared" si="4"/>
        <v>7.2384685833333344E-3</v>
      </c>
      <c r="N168">
        <f t="shared" si="4"/>
        <v>1.1180597533333334</v>
      </c>
      <c r="O168">
        <f t="shared" si="4"/>
        <v>0.63223616666666682</v>
      </c>
      <c r="P168">
        <f t="shared" si="4"/>
        <v>6.6867373333333327E-2</v>
      </c>
      <c r="Q168">
        <f t="shared" si="4"/>
        <v>8.6380784066666667</v>
      </c>
      <c r="R168">
        <f t="shared" si="4"/>
        <v>4.9462412666666665E-7</v>
      </c>
    </row>
    <row r="169" spans="1:18">
      <c r="A169" s="15" t="s">
        <v>182</v>
      </c>
      <c r="B169" s="12" t="s">
        <v>326</v>
      </c>
      <c r="C169">
        <f t="shared" ref="C169:R169" si="5">AVERAGE(C34,C88,C115)</f>
        <v>0.41013873333333334</v>
      </c>
      <c r="D169">
        <f t="shared" si="5"/>
        <v>4.5973943433333334E-9</v>
      </c>
      <c r="E169">
        <f t="shared" si="5"/>
        <v>0.14984921333333334</v>
      </c>
      <c r="F169">
        <f t="shared" si="5"/>
        <v>7.6939699000000015E-4</v>
      </c>
      <c r="G169">
        <f t="shared" si="5"/>
        <v>3.5862020266666677E-9</v>
      </c>
      <c r="H169">
        <f t="shared" si="5"/>
        <v>2.7796597800000002E-9</v>
      </c>
      <c r="I169">
        <f t="shared" si="5"/>
        <v>6.3195159666666662E-10</v>
      </c>
      <c r="J169">
        <f t="shared" si="5"/>
        <v>1.3398458833333334E-3</v>
      </c>
      <c r="K169">
        <f t="shared" si="5"/>
        <v>5.3315853166666669E-4</v>
      </c>
      <c r="L169">
        <f t="shared" si="5"/>
        <v>3.5483096666666662E-4</v>
      </c>
      <c r="M169">
        <f t="shared" si="5"/>
        <v>2.4434485833333334E-3</v>
      </c>
      <c r="N169">
        <f t="shared" si="5"/>
        <v>1.3631915333333333</v>
      </c>
      <c r="O169">
        <f t="shared" si="5"/>
        <v>0.73053936666666675</v>
      </c>
      <c r="P169">
        <f t="shared" si="5"/>
        <v>0.10739055333333335</v>
      </c>
      <c r="Q169">
        <f t="shared" si="5"/>
        <v>6.9353571266666663</v>
      </c>
      <c r="R169">
        <f t="shared" si="5"/>
        <v>5.1103707466666679E-7</v>
      </c>
    </row>
    <row r="170" spans="1:18">
      <c r="A170" s="15" t="s">
        <v>182</v>
      </c>
      <c r="B170" s="12" t="s">
        <v>327</v>
      </c>
      <c r="C170">
        <f t="shared" ref="C170:R170" si="6">AVERAGE(C35,C89,C116)</f>
        <v>0.26693835333333332</v>
      </c>
      <c r="D170">
        <f t="shared" si="6"/>
        <v>4.4761115033333334E-9</v>
      </c>
      <c r="E170">
        <f t="shared" si="6"/>
        <v>5.6976353333333334E-2</v>
      </c>
      <c r="F170">
        <f t="shared" si="6"/>
        <v>4.547969900000001E-4</v>
      </c>
      <c r="G170">
        <f t="shared" si="6"/>
        <v>3.1229757266666666E-9</v>
      </c>
      <c r="H170">
        <f t="shared" si="6"/>
        <v>2.0365411400000002E-9</v>
      </c>
      <c r="I170">
        <f t="shared" si="6"/>
        <v>5.640204606666668E-10</v>
      </c>
      <c r="J170">
        <f t="shared" si="6"/>
        <v>5.5002588333333334E-4</v>
      </c>
      <c r="K170">
        <f t="shared" si="6"/>
        <v>2.7760365446666664E-4</v>
      </c>
      <c r="L170">
        <f t="shared" si="6"/>
        <v>1.9041096666666665E-4</v>
      </c>
      <c r="M170">
        <f t="shared" si="6"/>
        <v>1.3619685833333335E-3</v>
      </c>
      <c r="N170">
        <f t="shared" si="6"/>
        <v>0.95809931333333331</v>
      </c>
      <c r="O170">
        <f t="shared" si="6"/>
        <v>1.2955957266666667</v>
      </c>
      <c r="P170">
        <f t="shared" si="6"/>
        <v>9.0344813333333329E-2</v>
      </c>
      <c r="Q170">
        <f t="shared" si="6"/>
        <v>4.2107209066666673</v>
      </c>
      <c r="R170">
        <f t="shared" si="6"/>
        <v>6.6393224666666669E-7</v>
      </c>
    </row>
    <row r="171" spans="1:18">
      <c r="A171" s="15" t="s">
        <v>182</v>
      </c>
      <c r="B171" s="12" t="s">
        <v>328</v>
      </c>
      <c r="C171">
        <f t="shared" ref="C171:R171" si="7">AVERAGE(C36,C90,C117)</f>
        <v>0.18303713333333335</v>
      </c>
      <c r="D171">
        <f t="shared" si="7"/>
        <v>4.5624097633333339E-9</v>
      </c>
      <c r="E171">
        <f t="shared" si="7"/>
        <v>6.4218553333333331E-2</v>
      </c>
      <c r="F171">
        <f t="shared" si="7"/>
        <v>5.9975698999999996E-4</v>
      </c>
      <c r="G171">
        <f t="shared" si="7"/>
        <v>8.5707729666666676E-9</v>
      </c>
      <c r="H171">
        <f t="shared" si="7"/>
        <v>1.8404605800000002E-9</v>
      </c>
      <c r="I171">
        <f t="shared" si="7"/>
        <v>1.5327760866666668E-9</v>
      </c>
      <c r="J171">
        <f t="shared" si="7"/>
        <v>8.0094588333333341E-4</v>
      </c>
      <c r="K171">
        <f t="shared" si="7"/>
        <v>5.4212289866666662E-5</v>
      </c>
      <c r="L171">
        <f t="shared" si="7"/>
        <v>1.8615096666666669E-4</v>
      </c>
      <c r="M171">
        <f t="shared" si="7"/>
        <v>1.9058485833333332E-3</v>
      </c>
      <c r="N171">
        <f t="shared" si="7"/>
        <v>0.95823671333333349</v>
      </c>
      <c r="O171">
        <f t="shared" si="7"/>
        <v>3.2205103266666666</v>
      </c>
      <c r="P171">
        <f t="shared" si="7"/>
        <v>0.14937835333333332</v>
      </c>
      <c r="Q171">
        <f t="shared" si="7"/>
        <v>3.1048699066666665</v>
      </c>
      <c r="R171">
        <f t="shared" si="7"/>
        <v>8.2031588666666674E-7</v>
      </c>
    </row>
    <row r="172" spans="1:18">
      <c r="A172" s="15" t="s">
        <v>182</v>
      </c>
      <c r="B172" s="12" t="s">
        <v>330</v>
      </c>
      <c r="C172">
        <f t="shared" ref="C172:R172" si="8">AVERAGE(C37,C91,C118)</f>
        <v>0.24966935333333332</v>
      </c>
      <c r="D172">
        <f t="shared" si="8"/>
        <v>5.7741291033333343E-9</v>
      </c>
      <c r="E172">
        <f t="shared" si="8"/>
        <v>0.14106031333333333</v>
      </c>
      <c r="F172">
        <f t="shared" si="8"/>
        <v>1.00329699E-3</v>
      </c>
      <c r="G172">
        <f t="shared" si="8"/>
        <v>1.6146429026666664E-8</v>
      </c>
      <c r="H172">
        <f t="shared" si="8"/>
        <v>1.75496536E-9</v>
      </c>
      <c r="I172">
        <f t="shared" si="8"/>
        <v>3.0777114646666664E-9</v>
      </c>
      <c r="J172">
        <f t="shared" si="8"/>
        <v>1.3470658833333335E-3</v>
      </c>
      <c r="K172">
        <f t="shared" si="8"/>
        <v>2.7190413866666672E-5</v>
      </c>
      <c r="L172">
        <f t="shared" si="8"/>
        <v>2.8125096666666667E-4</v>
      </c>
      <c r="M172">
        <f t="shared" si="8"/>
        <v>2.8576485833333339E-3</v>
      </c>
      <c r="N172">
        <f t="shared" si="8"/>
        <v>1.4462950533333334</v>
      </c>
      <c r="O172">
        <f t="shared" si="8"/>
        <v>3.3052214866666669</v>
      </c>
      <c r="P172">
        <f t="shared" si="8"/>
        <v>7.9262553333333333E-2</v>
      </c>
      <c r="Q172">
        <f t="shared" si="8"/>
        <v>5.064940486666667</v>
      </c>
      <c r="R172">
        <f t="shared" si="8"/>
        <v>5.803195026666667E-7</v>
      </c>
    </row>
    <row r="173" spans="1:18">
      <c r="A173" s="15" t="s">
        <v>182</v>
      </c>
      <c r="B173" s="12" t="s">
        <v>332</v>
      </c>
      <c r="C173">
        <f t="shared" ref="C173:R173" si="9">AVERAGE(C38,C92,C119)</f>
        <v>0.16735009333333337</v>
      </c>
      <c r="D173">
        <f t="shared" si="9"/>
        <v>4.1310310433333336E-9</v>
      </c>
      <c r="E173">
        <f t="shared" si="9"/>
        <v>0.17931019333333334</v>
      </c>
      <c r="F173">
        <f t="shared" si="9"/>
        <v>4.6483698999999994E-4</v>
      </c>
      <c r="G173">
        <f t="shared" si="9"/>
        <v>3.3461609066666665E-9</v>
      </c>
      <c r="H173">
        <f t="shared" si="9"/>
        <v>1.1082454800000001E-9</v>
      </c>
      <c r="I173">
        <f t="shared" si="9"/>
        <v>5.1131449866666659E-10</v>
      </c>
      <c r="J173">
        <f t="shared" si="9"/>
        <v>5.1882588333333334E-4</v>
      </c>
      <c r="K173">
        <f t="shared" si="9"/>
        <v>2.2677261466666667E-5</v>
      </c>
      <c r="L173">
        <f t="shared" si="9"/>
        <v>1.3557096666666667E-4</v>
      </c>
      <c r="M173">
        <f t="shared" si="9"/>
        <v>1.2137285833333333E-3</v>
      </c>
      <c r="N173">
        <f t="shared" si="9"/>
        <v>0.53032299333333333</v>
      </c>
      <c r="O173">
        <f t="shared" si="9"/>
        <v>0.81518304666666674</v>
      </c>
      <c r="P173">
        <f t="shared" si="9"/>
        <v>8.912255333333334E-2</v>
      </c>
      <c r="Q173">
        <f t="shared" si="9"/>
        <v>5.0177485466666667</v>
      </c>
      <c r="R173">
        <f t="shared" si="9"/>
        <v>5.1652664066666673E-7</v>
      </c>
    </row>
    <row r="174" spans="1:18">
      <c r="A174" s="15" t="s">
        <v>182</v>
      </c>
      <c r="B174" s="12" t="s">
        <v>331</v>
      </c>
      <c r="C174">
        <f t="shared" ref="C174:R174" si="10">AVERAGE(C39,C93,C120)</f>
        <v>0.13016291333333332</v>
      </c>
      <c r="D174">
        <f t="shared" si="10"/>
        <v>3.6878243033333331E-9</v>
      </c>
      <c r="E174">
        <f t="shared" si="10"/>
        <v>0.25806061333333336</v>
      </c>
      <c r="F174">
        <f t="shared" si="10"/>
        <v>2.9947699000000002E-4</v>
      </c>
      <c r="G174">
        <f t="shared" si="10"/>
        <v>3.0715263266666669E-9</v>
      </c>
      <c r="H174">
        <f t="shared" si="10"/>
        <v>1.073848566E-9</v>
      </c>
      <c r="I174">
        <f t="shared" si="10"/>
        <v>4.3678825466666661E-10</v>
      </c>
      <c r="J174">
        <f t="shared" si="10"/>
        <v>3.3650588333333331E-4</v>
      </c>
      <c r="K174">
        <f t="shared" si="10"/>
        <v>2.4172454066666667E-5</v>
      </c>
      <c r="L174">
        <f t="shared" si="10"/>
        <v>1.0428663126666668E-4</v>
      </c>
      <c r="M174">
        <f t="shared" si="10"/>
        <v>8.2960858333333348E-4</v>
      </c>
      <c r="N174">
        <f t="shared" si="10"/>
        <v>0.50683247333333337</v>
      </c>
      <c r="O174">
        <f t="shared" si="10"/>
        <v>1.0338360466666667</v>
      </c>
      <c r="P174">
        <f t="shared" si="10"/>
        <v>0.10546737333333334</v>
      </c>
      <c r="Q174">
        <f t="shared" si="10"/>
        <v>5.6829576866666658</v>
      </c>
      <c r="R174">
        <f t="shared" si="10"/>
        <v>5.1930860066666661E-7</v>
      </c>
    </row>
    <row r="175" spans="1:18">
      <c r="A175" s="15" t="s">
        <v>182</v>
      </c>
      <c r="B175" s="12" t="s">
        <v>493</v>
      </c>
      <c r="C175">
        <f t="shared" ref="C175:R175" si="11">AVERAGE(C40,C94,C121)</f>
        <v>0.19922195333333337</v>
      </c>
      <c r="D175">
        <f t="shared" si="11"/>
        <v>6.2932383833333326E-9</v>
      </c>
      <c r="E175">
        <f t="shared" si="11"/>
        <v>0.23054917333333333</v>
      </c>
      <c r="F175">
        <f t="shared" si="11"/>
        <v>4.5907699E-4</v>
      </c>
      <c r="G175">
        <f t="shared" si="11"/>
        <v>4.7907379666666675E-9</v>
      </c>
      <c r="H175">
        <f t="shared" si="11"/>
        <v>1.7299383700000003E-9</v>
      </c>
      <c r="I175">
        <f t="shared" si="11"/>
        <v>4.6361557666666671E-10</v>
      </c>
      <c r="J175">
        <f t="shared" si="11"/>
        <v>7.6364588333333332E-4</v>
      </c>
      <c r="K175">
        <f t="shared" si="11"/>
        <v>1.6751351666666669E-4</v>
      </c>
      <c r="L175">
        <f t="shared" si="11"/>
        <v>1.6003978166666667E-4</v>
      </c>
      <c r="M175">
        <f t="shared" si="11"/>
        <v>1.0387285833333333E-3</v>
      </c>
      <c r="N175">
        <f t="shared" si="11"/>
        <v>0.69792155333333328</v>
      </c>
      <c r="O175">
        <f t="shared" si="11"/>
        <v>0.28909896666666673</v>
      </c>
      <c r="P175">
        <f t="shared" si="11"/>
        <v>8.8792753333333321E-2</v>
      </c>
      <c r="Q175">
        <f t="shared" si="11"/>
        <v>7.4214452066666672</v>
      </c>
      <c r="R175">
        <f t="shared" si="11"/>
        <v>5.064699546666667E-7</v>
      </c>
    </row>
    <row r="176" spans="1:18">
      <c r="A176" s="15" t="s">
        <v>182</v>
      </c>
      <c r="B176" s="12" t="s">
        <v>333</v>
      </c>
      <c r="C176">
        <f t="shared" ref="C176:R176" si="12">AVERAGE(C41,C95,C122)</f>
        <v>0.40695143333333333</v>
      </c>
      <c r="D176">
        <f t="shared" si="12"/>
        <v>1.0964344983333334E-8</v>
      </c>
      <c r="E176">
        <f t="shared" si="12"/>
        <v>3.073701333333333E-2</v>
      </c>
      <c r="F176">
        <f t="shared" si="12"/>
        <v>9.6525699000000011E-4</v>
      </c>
      <c r="G176">
        <f t="shared" si="12"/>
        <v>8.168516406666667E-9</v>
      </c>
      <c r="H176">
        <f t="shared" si="12"/>
        <v>3.6661256199999995E-9</v>
      </c>
      <c r="I176">
        <f t="shared" si="12"/>
        <v>7.184548086666666E-10</v>
      </c>
      <c r="J176">
        <f t="shared" si="12"/>
        <v>2.2554458833333336E-3</v>
      </c>
      <c r="K176">
        <f t="shared" si="12"/>
        <v>4.7673853166666668E-4</v>
      </c>
      <c r="L176">
        <f t="shared" si="12"/>
        <v>3.1769096666666661E-4</v>
      </c>
      <c r="M176">
        <f t="shared" si="12"/>
        <v>2.2440285833333334E-3</v>
      </c>
      <c r="N176">
        <f t="shared" si="12"/>
        <v>1.2930513733333335</v>
      </c>
      <c r="O176">
        <f t="shared" si="12"/>
        <v>0.51796522666666667</v>
      </c>
      <c r="P176">
        <f t="shared" si="12"/>
        <v>0.14551645333333332</v>
      </c>
      <c r="Q176">
        <f t="shared" si="12"/>
        <v>6.0761601666666669</v>
      </c>
      <c r="R176">
        <f t="shared" si="12"/>
        <v>5.9005505066666678E-7</v>
      </c>
    </row>
    <row r="177" spans="1:18">
      <c r="A177" s="15" t="s">
        <v>182</v>
      </c>
      <c r="B177" s="12" t="s">
        <v>334</v>
      </c>
      <c r="C177">
        <f t="shared" ref="C177:R177" si="13">AVERAGE(C42,C96,C123)</f>
        <v>0.29050235333333335</v>
      </c>
      <c r="D177">
        <f t="shared" si="13"/>
        <v>6.3854225433333334E-9</v>
      </c>
      <c r="E177">
        <f t="shared" si="13"/>
        <v>0.10886995333333334</v>
      </c>
      <c r="F177">
        <f t="shared" si="13"/>
        <v>8.3347699000000004E-4</v>
      </c>
      <c r="G177">
        <f t="shared" si="13"/>
        <v>5.8073972866666662E-9</v>
      </c>
      <c r="H177">
        <f t="shared" si="13"/>
        <v>2.4843587999999999E-9</v>
      </c>
      <c r="I177">
        <f t="shared" si="13"/>
        <v>5.6514896866666666E-10</v>
      </c>
      <c r="J177">
        <f t="shared" si="13"/>
        <v>2.3107858833333332E-3</v>
      </c>
      <c r="K177">
        <f t="shared" si="13"/>
        <v>2.6355853166666669E-4</v>
      </c>
      <c r="L177">
        <f t="shared" si="13"/>
        <v>2.7823096666666671E-4</v>
      </c>
      <c r="M177">
        <f t="shared" si="13"/>
        <v>2.2609085833333337E-3</v>
      </c>
      <c r="N177">
        <f t="shared" si="13"/>
        <v>0.90487805333333338</v>
      </c>
      <c r="O177">
        <f t="shared" si="13"/>
        <v>1.0817525066666667</v>
      </c>
      <c r="P177">
        <f t="shared" si="13"/>
        <v>0.22782967333333334</v>
      </c>
      <c r="Q177">
        <f t="shared" si="13"/>
        <v>5.5294885066666666</v>
      </c>
      <c r="R177">
        <f t="shared" si="13"/>
        <v>5.0943370466666672E-7</v>
      </c>
    </row>
    <row r="178" spans="1:18">
      <c r="A178" s="15" t="s">
        <v>182</v>
      </c>
      <c r="B178" s="12" t="s">
        <v>345</v>
      </c>
      <c r="C178">
        <f t="shared" ref="C178:R178" si="14">AVERAGE(C43,C97,C124)</f>
        <v>0.27648249333333336</v>
      </c>
      <c r="D178">
        <f t="shared" si="14"/>
        <v>9.6532377833333332E-9</v>
      </c>
      <c r="E178">
        <f t="shared" si="14"/>
        <v>0.15698665333333334</v>
      </c>
      <c r="F178">
        <f t="shared" si="14"/>
        <v>6.5061699000000008E-4</v>
      </c>
      <c r="G178">
        <f t="shared" si="14"/>
        <v>4.4399539466666662E-9</v>
      </c>
      <c r="H178">
        <f t="shared" si="14"/>
        <v>1.8538392599999997E-9</v>
      </c>
      <c r="I178">
        <f t="shared" si="14"/>
        <v>5.6560363266666675E-10</v>
      </c>
      <c r="J178">
        <f t="shared" si="14"/>
        <v>1.0301858833333334E-3</v>
      </c>
      <c r="K178">
        <f t="shared" si="14"/>
        <v>1.7470625506666671E-4</v>
      </c>
      <c r="L178">
        <f t="shared" si="14"/>
        <v>2.1647096666666668E-4</v>
      </c>
      <c r="M178">
        <f t="shared" si="14"/>
        <v>1.7416485833333334E-3</v>
      </c>
      <c r="N178">
        <f t="shared" si="14"/>
        <v>0.77173209333333348</v>
      </c>
      <c r="O178">
        <f t="shared" si="14"/>
        <v>1.0152472066666667</v>
      </c>
      <c r="P178">
        <f t="shared" si="14"/>
        <v>9.4867953333333366E-2</v>
      </c>
      <c r="Q178">
        <f t="shared" si="14"/>
        <v>6.4500397466666675</v>
      </c>
      <c r="R178">
        <f t="shared" si="14"/>
        <v>4.6985290066666662E-7</v>
      </c>
    </row>
    <row r="179" spans="1:18">
      <c r="A179" s="15" t="s">
        <v>182</v>
      </c>
      <c r="B179" s="12" t="s">
        <v>335</v>
      </c>
      <c r="C179">
        <f t="shared" ref="C179:R179" si="15">AVERAGE(C44,C98,C125)</f>
        <v>0.26450639333333337</v>
      </c>
      <c r="D179">
        <f t="shared" si="15"/>
        <v>1.3051443583333334E-8</v>
      </c>
      <c r="E179">
        <f t="shared" si="15"/>
        <v>1.6643293333333333E-2</v>
      </c>
      <c r="F179">
        <f t="shared" si="15"/>
        <v>5.5709699000000004E-4</v>
      </c>
      <c r="G179">
        <f t="shared" si="15"/>
        <v>3.3720376266666671E-9</v>
      </c>
      <c r="H179">
        <f t="shared" si="15"/>
        <v>1.16902558E-9</v>
      </c>
      <c r="I179">
        <f t="shared" si="15"/>
        <v>5.8618503666666681E-10</v>
      </c>
      <c r="J179">
        <f t="shared" si="15"/>
        <v>6.7388588333333339E-4</v>
      </c>
      <c r="K179">
        <f t="shared" si="15"/>
        <v>2.5018266466666667E-5</v>
      </c>
      <c r="L179">
        <f t="shared" si="15"/>
        <v>1.4887096666666669E-4</v>
      </c>
      <c r="M179">
        <f t="shared" si="15"/>
        <v>1.4059685833333333E-3</v>
      </c>
      <c r="N179">
        <f t="shared" si="15"/>
        <v>0.59028331333333339</v>
      </c>
      <c r="O179">
        <f t="shared" si="15"/>
        <v>0.66383116666666675</v>
      </c>
      <c r="P179">
        <f t="shared" si="15"/>
        <v>5.4461313333333337E-2</v>
      </c>
      <c r="Q179">
        <f t="shared" si="15"/>
        <v>4.1821580666666662</v>
      </c>
      <c r="R179">
        <f t="shared" si="15"/>
        <v>5.1058981266666673E-7</v>
      </c>
    </row>
    <row r="180" spans="1:18">
      <c r="A180" s="15" t="s">
        <v>182</v>
      </c>
      <c r="B180" s="12" t="s">
        <v>336</v>
      </c>
      <c r="C180">
        <f t="shared" ref="C180:R180" si="16">AVERAGE(C45,C99,C126)</f>
        <v>0.29064475333333334</v>
      </c>
      <c r="D180">
        <f t="shared" si="16"/>
        <v>6.9555335833333337E-9</v>
      </c>
      <c r="E180">
        <f t="shared" si="16"/>
        <v>4.8130993333333337E-2</v>
      </c>
      <c r="F180">
        <f t="shared" si="16"/>
        <v>7.7541698999999996E-4</v>
      </c>
      <c r="G180">
        <f t="shared" si="16"/>
        <v>5.1392678666666669E-9</v>
      </c>
      <c r="H180">
        <f t="shared" si="16"/>
        <v>1.51880836E-9</v>
      </c>
      <c r="I180">
        <f t="shared" si="16"/>
        <v>7.7411716666666677E-10</v>
      </c>
      <c r="J180">
        <f t="shared" si="16"/>
        <v>8.6812588333333321E-4</v>
      </c>
      <c r="K180">
        <f t="shared" si="16"/>
        <v>5.2578376666666672E-5</v>
      </c>
      <c r="L180">
        <f t="shared" si="16"/>
        <v>1.838309666666667E-4</v>
      </c>
      <c r="M180">
        <f t="shared" si="16"/>
        <v>1.7107685833333333E-3</v>
      </c>
      <c r="N180">
        <f t="shared" si="16"/>
        <v>0.71166983333333345</v>
      </c>
      <c r="O180">
        <f t="shared" si="16"/>
        <v>0.91028766666666661</v>
      </c>
      <c r="P180">
        <f t="shared" si="16"/>
        <v>0.12812137333333332</v>
      </c>
      <c r="Q180">
        <f t="shared" si="16"/>
        <v>4.8515486266666672</v>
      </c>
      <c r="R180">
        <f t="shared" si="16"/>
        <v>6.1187151666666674E-7</v>
      </c>
    </row>
    <row r="181" spans="1:18">
      <c r="A181" s="15" t="s">
        <v>182</v>
      </c>
      <c r="B181" s="12" t="s">
        <v>297</v>
      </c>
      <c r="C181">
        <f t="shared" ref="C181:R181" si="17">AVERAGE(C46,C100,C127)</f>
        <v>0.29477749333333331</v>
      </c>
      <c r="D181">
        <f t="shared" si="17"/>
        <v>6.1682735033333341E-9</v>
      </c>
      <c r="E181">
        <f t="shared" si="17"/>
        <v>0.10028297333333334</v>
      </c>
      <c r="F181">
        <f t="shared" si="17"/>
        <v>7.5055699000000015E-4</v>
      </c>
      <c r="G181">
        <f t="shared" si="17"/>
        <v>6.0180632466666664E-9</v>
      </c>
      <c r="H181">
        <f t="shared" si="17"/>
        <v>1.9445434599999997E-9</v>
      </c>
      <c r="I181">
        <f t="shared" si="17"/>
        <v>9.7585194866666664E-10</v>
      </c>
      <c r="J181">
        <f t="shared" si="17"/>
        <v>8.0088588333333344E-4</v>
      </c>
      <c r="K181">
        <f t="shared" si="17"/>
        <v>1.3473853166666669E-4</v>
      </c>
      <c r="L181">
        <f t="shared" si="17"/>
        <v>2.0999096666666668E-4</v>
      </c>
      <c r="M181">
        <f t="shared" si="17"/>
        <v>1.811668583333333E-3</v>
      </c>
      <c r="N181">
        <f t="shared" si="17"/>
        <v>0.90709131333333337</v>
      </c>
      <c r="O181">
        <f t="shared" si="17"/>
        <v>1.4032923066666667</v>
      </c>
      <c r="P181">
        <f t="shared" si="17"/>
        <v>8.6406053333333344E-2</v>
      </c>
      <c r="Q181">
        <f t="shared" si="17"/>
        <v>5.4662374866666665</v>
      </c>
      <c r="R181">
        <f t="shared" si="17"/>
        <v>7.9923927066666676E-7</v>
      </c>
    </row>
    <row r="182" spans="1:18">
      <c r="A182" s="15" t="s">
        <v>182</v>
      </c>
      <c r="B182" s="12" t="s">
        <v>337</v>
      </c>
      <c r="C182">
        <f t="shared" ref="C182:R182" si="18">AVERAGE(C47,C101,C128)</f>
        <v>0.27969031333333333</v>
      </c>
      <c r="D182">
        <f t="shared" si="18"/>
        <v>5.7172663433333334E-9</v>
      </c>
      <c r="E182">
        <f t="shared" si="18"/>
        <v>9.6725273333333348E-2</v>
      </c>
      <c r="F182">
        <f t="shared" si="18"/>
        <v>6.0505699000000003E-4</v>
      </c>
      <c r="G182">
        <f t="shared" si="18"/>
        <v>5.5587671666666675E-9</v>
      </c>
      <c r="H182">
        <f t="shared" si="18"/>
        <v>1.8538882000000001E-9</v>
      </c>
      <c r="I182">
        <f t="shared" si="18"/>
        <v>8.8014585666666672E-10</v>
      </c>
      <c r="J182">
        <f t="shared" si="18"/>
        <v>6.4846588333333343E-4</v>
      </c>
      <c r="K182">
        <f t="shared" si="18"/>
        <v>2.097299966666667E-4</v>
      </c>
      <c r="L182">
        <f t="shared" si="18"/>
        <v>2.0717096666666665E-4</v>
      </c>
      <c r="M182">
        <f t="shared" si="18"/>
        <v>1.6404885833333331E-3</v>
      </c>
      <c r="N182">
        <f t="shared" si="18"/>
        <v>0.95503245333333331</v>
      </c>
      <c r="O182">
        <f t="shared" si="18"/>
        <v>1.6655550266666668</v>
      </c>
      <c r="P182">
        <f t="shared" si="18"/>
        <v>5.934943333333334E-2</v>
      </c>
      <c r="Q182">
        <f t="shared" si="18"/>
        <v>5.2579520666666664</v>
      </c>
      <c r="R182">
        <f t="shared" si="18"/>
        <v>6.0143694066666674E-7</v>
      </c>
    </row>
    <row r="183" spans="1:18">
      <c r="A183" s="15" t="s">
        <v>182</v>
      </c>
      <c r="B183" s="12" t="s">
        <v>346</v>
      </c>
      <c r="C183">
        <f t="shared" ref="C183:R183" si="19">AVERAGE(C48,C102,C129)</f>
        <v>0.30959965333333339</v>
      </c>
      <c r="D183">
        <f t="shared" si="19"/>
        <v>8.3380495833333323E-9</v>
      </c>
      <c r="E183">
        <f t="shared" si="19"/>
        <v>4.2993273333333332E-2</v>
      </c>
      <c r="F183">
        <f t="shared" si="19"/>
        <v>9.4077698999999999E-4</v>
      </c>
      <c r="G183">
        <f t="shared" si="19"/>
        <v>8.8553143666666676E-9</v>
      </c>
      <c r="H183">
        <f t="shared" si="19"/>
        <v>1.5122682200000003E-9</v>
      </c>
      <c r="I183">
        <f t="shared" si="19"/>
        <v>1.3882335666666667E-9</v>
      </c>
      <c r="J183">
        <f t="shared" si="19"/>
        <v>8.4820588333333333E-4</v>
      </c>
      <c r="K183">
        <f t="shared" si="19"/>
        <v>3.8696981466666663E-5</v>
      </c>
      <c r="L183">
        <f t="shared" si="19"/>
        <v>2.1815096666666668E-4</v>
      </c>
      <c r="M183">
        <f t="shared" si="19"/>
        <v>2.1122685833333335E-3</v>
      </c>
      <c r="N183">
        <f t="shared" si="19"/>
        <v>0.87828939333333322</v>
      </c>
      <c r="O183">
        <f t="shared" si="19"/>
        <v>1.9823096466666665</v>
      </c>
      <c r="P183">
        <f t="shared" si="19"/>
        <v>5.4364413333333333E-2</v>
      </c>
      <c r="Q183">
        <f t="shared" si="19"/>
        <v>5.0016898066666666</v>
      </c>
      <c r="R183">
        <f t="shared" si="19"/>
        <v>6.300927266666668E-7</v>
      </c>
    </row>
    <row r="184" spans="1:18">
      <c r="A184" s="15" t="s">
        <v>182</v>
      </c>
      <c r="B184" s="12" t="s">
        <v>338</v>
      </c>
      <c r="C184">
        <f t="shared" ref="C184:R184" si="20">AVERAGE(C49,C103,C130)</f>
        <v>0.34934931333333336</v>
      </c>
      <c r="D184">
        <f t="shared" si="20"/>
        <v>1.0765444583333335E-8</v>
      </c>
      <c r="E184">
        <f t="shared" si="20"/>
        <v>1.5659773333333332E-2</v>
      </c>
      <c r="F184">
        <f t="shared" si="20"/>
        <v>8.2769699E-4</v>
      </c>
      <c r="G184">
        <f t="shared" si="20"/>
        <v>3.589387986666667E-9</v>
      </c>
      <c r="H184">
        <f t="shared" si="20"/>
        <v>1.1856538800000001E-9</v>
      </c>
      <c r="I184">
        <f t="shared" si="20"/>
        <v>7.4578374266666661E-10</v>
      </c>
      <c r="J184">
        <f t="shared" si="20"/>
        <v>6.058058833333333E-4</v>
      </c>
      <c r="K184">
        <f t="shared" si="20"/>
        <v>3.206547226666667E-5</v>
      </c>
      <c r="L184">
        <f t="shared" si="20"/>
        <v>1.7587096666666667E-4</v>
      </c>
      <c r="M184">
        <f t="shared" si="20"/>
        <v>1.6489685833333335E-3</v>
      </c>
      <c r="N184">
        <f t="shared" si="20"/>
        <v>0.63510065333333332</v>
      </c>
      <c r="O184">
        <f t="shared" si="20"/>
        <v>0.65568426666666668</v>
      </c>
      <c r="P184">
        <f t="shared" si="20"/>
        <v>5.4425913333333333E-2</v>
      </c>
      <c r="Q184">
        <f t="shared" si="20"/>
        <v>5.3941386666666666</v>
      </c>
      <c r="R184">
        <f t="shared" si="20"/>
        <v>5.3271065866666672E-7</v>
      </c>
    </row>
    <row r="185" spans="1:18">
      <c r="A185" s="15" t="s">
        <v>182</v>
      </c>
      <c r="B185" s="12" t="s">
        <v>339</v>
      </c>
      <c r="C185">
        <f t="shared" ref="C185:R185" si="21">AVERAGE(C50,C104,C131)</f>
        <v>0.39933007333333331</v>
      </c>
      <c r="D185">
        <f t="shared" si="21"/>
        <v>9.0524518833333338E-9</v>
      </c>
      <c r="E185">
        <f t="shared" si="21"/>
        <v>3.1095553333333335E-2</v>
      </c>
      <c r="F185">
        <f t="shared" si="21"/>
        <v>8.3799699000000009E-4</v>
      </c>
      <c r="G185">
        <f t="shared" si="21"/>
        <v>4.0893707666666671E-9</v>
      </c>
      <c r="H185">
        <f t="shared" si="21"/>
        <v>3.3719404E-9</v>
      </c>
      <c r="I185">
        <f t="shared" si="21"/>
        <v>7.0948694666666661E-10</v>
      </c>
      <c r="J185">
        <f t="shared" si="21"/>
        <v>1.4996458833333333E-3</v>
      </c>
      <c r="K185">
        <f t="shared" si="21"/>
        <v>2.3902074666666667E-4</v>
      </c>
      <c r="L185">
        <f t="shared" si="21"/>
        <v>2.9775096666666669E-4</v>
      </c>
      <c r="M185">
        <f t="shared" si="21"/>
        <v>2.6399285833333332E-3</v>
      </c>
      <c r="N185">
        <f t="shared" si="21"/>
        <v>1.0185632333333334</v>
      </c>
      <c r="O185">
        <f t="shared" si="21"/>
        <v>1.6321094266666665</v>
      </c>
      <c r="P185">
        <f t="shared" si="21"/>
        <v>8.339977333333333E-2</v>
      </c>
      <c r="Q185">
        <f t="shared" si="21"/>
        <v>5.5414417666666678</v>
      </c>
      <c r="R185">
        <f t="shared" si="21"/>
        <v>5.2223149666666666E-7</v>
      </c>
    </row>
    <row r="186" spans="1:18">
      <c r="A186" s="15" t="s">
        <v>182</v>
      </c>
      <c r="B186" s="12" t="s">
        <v>340</v>
      </c>
      <c r="C186">
        <f t="shared" ref="C186:R186" si="22">AVERAGE(C51,C105,C132)</f>
        <v>0.50461665333333328</v>
      </c>
      <c r="D186">
        <f t="shared" si="22"/>
        <v>4.876235583333333E-9</v>
      </c>
      <c r="E186">
        <f t="shared" si="22"/>
        <v>2.3072613333333335E-2</v>
      </c>
      <c r="F186">
        <f t="shared" si="22"/>
        <v>1.2927769900000002E-3</v>
      </c>
      <c r="G186">
        <f t="shared" si="22"/>
        <v>6.3577186666666672E-9</v>
      </c>
      <c r="H186">
        <f t="shared" si="22"/>
        <v>6.2303735200000006E-9</v>
      </c>
      <c r="I186">
        <f t="shared" si="22"/>
        <v>7.9634013066666675E-10</v>
      </c>
      <c r="J186">
        <f t="shared" si="22"/>
        <v>3.1714858833333331E-3</v>
      </c>
      <c r="K186">
        <f t="shared" si="22"/>
        <v>4.9260080206666671E-4</v>
      </c>
      <c r="L186">
        <f t="shared" si="22"/>
        <v>4.8731096666666671E-4</v>
      </c>
      <c r="M186">
        <f t="shared" si="22"/>
        <v>4.1980485833333333E-3</v>
      </c>
      <c r="N186">
        <f t="shared" si="22"/>
        <v>1.5426530133333332</v>
      </c>
      <c r="O186">
        <f t="shared" si="22"/>
        <v>1.3817858666666669</v>
      </c>
      <c r="P186">
        <f t="shared" si="22"/>
        <v>0.11731263333333335</v>
      </c>
      <c r="Q186">
        <f t="shared" si="22"/>
        <v>6.2289683266666671</v>
      </c>
      <c r="R186">
        <f t="shared" si="22"/>
        <v>5.0369839466666675E-7</v>
      </c>
    </row>
    <row r="187" spans="1:18">
      <c r="A187" s="15" t="s">
        <v>182</v>
      </c>
      <c r="B187" s="12" t="s">
        <v>341</v>
      </c>
      <c r="C187">
        <f t="shared" ref="C187:R187" si="23">AVERAGE(C52,C106,C133)</f>
        <v>0.23389793333333334</v>
      </c>
      <c r="D187">
        <f t="shared" si="23"/>
        <v>5.027988183333333E-9</v>
      </c>
      <c r="E187">
        <f t="shared" si="23"/>
        <v>8.1429113333333344E-2</v>
      </c>
      <c r="F187">
        <f t="shared" si="23"/>
        <v>6.1871699E-4</v>
      </c>
      <c r="G187">
        <f t="shared" si="23"/>
        <v>4.3341418666666668E-9</v>
      </c>
      <c r="H187">
        <f t="shared" si="23"/>
        <v>2.0069073200000001E-9</v>
      </c>
      <c r="I187">
        <f t="shared" si="23"/>
        <v>5.7868493666666675E-10</v>
      </c>
      <c r="J187">
        <f t="shared" si="23"/>
        <v>1.0894858833333332E-3</v>
      </c>
      <c r="K187">
        <f t="shared" si="23"/>
        <v>1.4802809166666669E-4</v>
      </c>
      <c r="L187">
        <f t="shared" si="23"/>
        <v>1.9085096666666672E-4</v>
      </c>
      <c r="M187">
        <f t="shared" si="23"/>
        <v>1.5623285833333337E-3</v>
      </c>
      <c r="N187">
        <f t="shared" si="23"/>
        <v>0.72410835333333334</v>
      </c>
      <c r="O187">
        <f t="shared" si="23"/>
        <v>0.7982680866666666</v>
      </c>
      <c r="P187">
        <f t="shared" si="23"/>
        <v>0.14647071333333336</v>
      </c>
      <c r="Q187">
        <f t="shared" si="23"/>
        <v>4.1614133866666672</v>
      </c>
      <c r="R187">
        <f t="shared" si="23"/>
        <v>5.0859692866666667E-7</v>
      </c>
    </row>
    <row r="188" spans="1:18">
      <c r="A188" s="15" t="s">
        <v>182</v>
      </c>
      <c r="B188" s="12" t="s">
        <v>342</v>
      </c>
      <c r="C188">
        <f t="shared" ref="C188:R188" si="24">AVERAGE(C53,C107,C134)</f>
        <v>0.22071251333333333</v>
      </c>
      <c r="D188">
        <f t="shared" si="24"/>
        <v>3.203248103333333E-9</v>
      </c>
      <c r="E188">
        <f t="shared" si="24"/>
        <v>0.21009055333333335</v>
      </c>
      <c r="F188">
        <f t="shared" si="24"/>
        <v>4.7946928140000004E-4</v>
      </c>
      <c r="G188">
        <f t="shared" si="24"/>
        <v>3.6635840466666668E-9</v>
      </c>
      <c r="H188">
        <f t="shared" si="24"/>
        <v>2.9362451500000006E-9</v>
      </c>
      <c r="I188">
        <f t="shared" si="24"/>
        <v>4.5580605866666662E-10</v>
      </c>
      <c r="J188">
        <f t="shared" si="24"/>
        <v>1.3016858833333333E-3</v>
      </c>
      <c r="K188">
        <f t="shared" si="24"/>
        <v>3.2532773362666667E-4</v>
      </c>
      <c r="L188">
        <f t="shared" si="24"/>
        <v>2.1178201866666672E-4</v>
      </c>
      <c r="M188">
        <f t="shared" si="24"/>
        <v>1.3126485833333333E-3</v>
      </c>
      <c r="N188">
        <f t="shared" si="24"/>
        <v>0.92778983333333331</v>
      </c>
      <c r="O188">
        <f t="shared" si="24"/>
        <v>0.45339548666666674</v>
      </c>
      <c r="P188">
        <f t="shared" si="24"/>
        <v>0.23492687333333337</v>
      </c>
      <c r="Q188">
        <f t="shared" si="24"/>
        <v>5.2473097666666666</v>
      </c>
      <c r="R188">
        <f t="shared" si="24"/>
        <v>5.2346935066666664E-7</v>
      </c>
    </row>
    <row r="189" spans="1:18">
      <c r="A189" s="15" t="s">
        <v>182</v>
      </c>
      <c r="B189" s="12" t="s">
        <v>343</v>
      </c>
      <c r="C189">
        <f t="shared" ref="C189:R189" si="25">AVERAGE(C54,C108,C135)</f>
        <v>0.12446005333333333</v>
      </c>
      <c r="D189">
        <f t="shared" si="25"/>
        <v>2.809910283333333E-9</v>
      </c>
      <c r="E189">
        <f t="shared" si="25"/>
        <v>0.17801779333333334</v>
      </c>
      <c r="F189">
        <f t="shared" si="25"/>
        <v>3.4629907499999997E-4</v>
      </c>
      <c r="G189">
        <f t="shared" si="25"/>
        <v>2.7989413466666667E-9</v>
      </c>
      <c r="H189">
        <f t="shared" si="25"/>
        <v>1.2201820500000001E-9</v>
      </c>
      <c r="I189">
        <f t="shared" si="25"/>
        <v>3.6408262866666667E-10</v>
      </c>
      <c r="J189">
        <f t="shared" si="25"/>
        <v>1.2210458833333334E-3</v>
      </c>
      <c r="K189">
        <f t="shared" si="25"/>
        <v>1.1155730066666667E-4</v>
      </c>
      <c r="L189">
        <f t="shared" si="25"/>
        <v>1.2711126666666668E-4</v>
      </c>
      <c r="M189">
        <f t="shared" si="25"/>
        <v>8.8938858333333342E-4</v>
      </c>
      <c r="N189">
        <f t="shared" si="25"/>
        <v>0.54545235333333342</v>
      </c>
      <c r="O189">
        <f t="shared" si="25"/>
        <v>0.53498722666666676</v>
      </c>
      <c r="P189">
        <f t="shared" si="25"/>
        <v>0.13410919333333335</v>
      </c>
      <c r="Q189">
        <f t="shared" si="25"/>
        <v>4.0027581266666665</v>
      </c>
      <c r="R189">
        <f t="shared" si="25"/>
        <v>4.2886934866666678E-7</v>
      </c>
    </row>
    <row r="190" spans="1:18">
      <c r="A190" s="15" t="s">
        <v>182</v>
      </c>
      <c r="B190" s="14" t="s">
        <v>344</v>
      </c>
      <c r="C190">
        <f t="shared" ref="C190:R190" si="26">AVERAGE(C55,C109,C136)</f>
        <v>0.27236717333333332</v>
      </c>
      <c r="D190">
        <f t="shared" si="26"/>
        <v>3.9952159433333334E-9</v>
      </c>
      <c r="E190">
        <f t="shared" si="26"/>
        <v>0.16823791333333335</v>
      </c>
      <c r="F190">
        <f t="shared" si="26"/>
        <v>7.9579699000000004E-4</v>
      </c>
      <c r="G190">
        <f t="shared" si="26"/>
        <v>4.8251106466666663E-9</v>
      </c>
      <c r="H190">
        <f t="shared" si="26"/>
        <v>2.5207071799999999E-9</v>
      </c>
      <c r="I190">
        <f t="shared" si="26"/>
        <v>4.469032606666667E-10</v>
      </c>
      <c r="J190">
        <f t="shared" si="26"/>
        <v>3.2683858833333335E-3</v>
      </c>
      <c r="K190">
        <f t="shared" si="26"/>
        <v>3.4885853166666671E-4</v>
      </c>
      <c r="L190">
        <f t="shared" si="26"/>
        <v>2.8807096666666666E-4</v>
      </c>
      <c r="M190">
        <f t="shared" si="26"/>
        <v>2.1041485833333336E-3</v>
      </c>
      <c r="N190">
        <f t="shared" si="26"/>
        <v>0.96221695333333346</v>
      </c>
      <c r="O190">
        <f t="shared" si="26"/>
        <v>0.48906274666666677</v>
      </c>
      <c r="P190">
        <f t="shared" si="26"/>
        <v>0.11112333333333335</v>
      </c>
      <c r="Q190">
        <f t="shared" si="26"/>
        <v>6.0727228266666673</v>
      </c>
      <c r="R190">
        <f t="shared" si="26"/>
        <v>4.3365358066666669E-7</v>
      </c>
    </row>
  </sheetData>
  <pageMargins left="0.7" right="0.7" top="0.75" bottom="0.75" header="0.3" footer="0.3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9779298-83ca-4ca3-88b3-fe992775552c">
      <Terms xmlns="http://schemas.microsoft.com/office/infopath/2007/PartnerControls"/>
    </lcf76f155ced4ddcb4097134ff3c332f>
    <TaxCatchAll xmlns="afb09d18-9ef5-4db3-96aa-1f93c25a3f7b" xsi:nil="true"/>
    <PrimeCorrectedByUser xmlns="afb09d18-9ef5-4db3-96aa-1f93c25a3f7b" xsi:nil="true"/>
    <PrimeClassificationStatus xmlns="afb09d18-9ef5-4db3-96aa-1f93c25a3f7b" xsi:nil="true"/>
    <PrimeClassificationStatusDetails xmlns="afb09d18-9ef5-4db3-96aa-1f93c25a3f7b" xsi:nil="true"/>
    <PrimeLastClassified xmlns="afb09d18-9ef5-4db3-96aa-1f93c25a3f7b" xsi:nil="true"/>
    <Description xmlns="a9779298-83ca-4ca3-88b3-fe992775552c" xsi:nil="true"/>
  </documentManagement>
</p:properties>
</file>

<file path=customXml/item2.xml>��< ? x m l   v e r s i o n = " 1 . 0 "   e n c o d i n g = " u t f - 1 6 " ? > < D a t a M a s h u p   x m l n s = " h t t p : / / s c h e m a s . m i c r o s o f t . c o m / D a t a M a s h u p " > A A A A A D Y E A A B Q S w M E F A A C A A g A R n F M X P s L O Q 2 m A A A A 9 w A A A B I A H A B D b 2 5 m a W c v U G F j a 2 F n Z S 5 4 b W w g o h g A K K A U A A A A A A A A A A A A A A A A A A A A A A A A A A A A h Y 9 N D o I w G E S v Q r q n P x A S Q 0 p J d O F G E h M T 4 7 Y p F R r h w 9 B i u Z s L j + Q V x C j q z u W 8 e Y u Z + / X G 8 7 F t g o v u r e k g Q w x T F G h Q X W m g y t D g j u E C 5 Y J v p T r J S g e T D D Y d b Z m h 2 r l z S o j 3 H v s Y d 3 1 F I k o Z O R S b n a p 1 K 9 F H N v / l 0 I B 1 E p R G g u 9 f Y 0 S E W U I x o 0 m M K S c z 5 Y W B r x F N g 5 / t D + S r o X F D r 4 W G c L 3 k Z I 6 c v E + I B 1 B L A w Q U A A I A C A B G c U x c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R n F M X F h f Y N Q u A Q A A E Q I A A B M A H A B G b 3 J t d W x h c y 9 T Z W N 0 a W 9 u M S 5 t I K I Y A C i g F A A A A A A A A A A A A A A A A A A A A A A A A A A A A I 1 Q w U r D Q B C 9 B / I P Q 4 q Q w h J o x Y s h h 5 J a P E k l F Q / G w 5 q M 6 e J m p + x O S k v p v 7 s x x Y r 2 4 B 5 2 Z 9 9 7 v H k z D i t W Z K A Y 3 k k a B m H g 1 t J i D a N o Q V S n / Q W 5 Z G z I 7 t P Z F q 1 s E K 7 g G V W z 5 g g y 0 M h h A P 4 U 1 N k K P Z K 7 b T K n q m v R c L x Q G p O c D P u P i 6 P 8 t n x y a F 3 p V E u y n K P 7 Y N q U / + i V 8 I 6 j s X i Z o 1 a t Y r R Z l E Y C c t J d a 1 x 2 L e D O V F Q r 0 2 S T 6 c 1 U w G N H j A X v N W b n M n k g g 6 9 j M U Q e R U t L r e d q u E d Z + 1 z 9 R C v 5 5 o U n 5 o T H w 3 Q C X k 7 4 T O u i k l p a l 7 H t f l r m a 2 k a 7 7 j a b / B s t 7 L S u H e y 7 R C 4 J 1 1 8 o b 8 4 H L 4 2 7 0 d j r w H G H R 8 F D O D 3 d v 6 w v 7 c F Q w q v W 6 L P b d i T S d / 0 e B y H g T I X w 6 a f U E s B A i 0 A F A A C A A g A R n F M X P s L O Q 2 m A A A A 9 w A A A B I A A A A A A A A A A A A A A A A A A A A A A E N v b m Z p Z y 9 Q Y W N r Y W d l L n h t b F B L A Q I t A B Q A A g A I A E Z x T F w P y u m r p A A A A O k A A A A T A A A A A A A A A A A A A A A A A P I A A A B b Q 2 9 u d G V u d F 9 U e X B l c 1 0 u e G 1 s U E s B A i 0 A F A A C A A g A R n F M X F h f Y N Q u A Q A A E Q I A A B M A A A A A A A A A A A A A A A A A 4 w E A A E Z v c m 1 1 b G F z L 1 N l Y 3 R p b 2 4 x L m 1 Q S w U G A A A A A A M A A w D C A A A A X g M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R A s A A A A A A A A i C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v b 2 Q l M 0 J G b 2 9 k J T I w Q 2 F 0 Z W d v c n k l M 0 J B d m V y Y W d l J T I w J T I 1 J T I w V 2 V p Z 2 h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l F 1 Z X J 5 S U Q i I F Z h b H V l P S J z O W Y y M D Y 4 N W E t N G U 3 Z i 0 0 Z T c 2 L T k y Y W Y t O D I x M m N m M z h j Y j l k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0 Z v b 2 R f R m 9 v Z F 9 D Y X R l Z 2 9 y e V 9 B d m V y Y W d l X 1 9 f V 2 V p Z 2 h 0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0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i 0 w M i 0 x M l Q x M z o x M D o x M i 4 w M j M z N z E x W i I g L z 4 8 R W 5 0 c n k g V H l w Z T 0 i R m l s b E N v b H V t b l R 5 c G V z I i B W Y W x 1 Z T 0 i c 0 J n W U U i I C 8 + P E V u d H J 5 I F R 5 c G U 9 I k Z p b G x D b 2 x 1 b W 5 O Y W 1 l c y I g V m F s d W U 9 I n N b J n F 1 b 3 Q 7 R m 9 v Z C Z x d W 9 0 O y w m c X V v d D t G b 2 9 k I E N h d G V n b 3 J 5 J n F 1 b 3 Q 7 L C Z x d W 9 0 O 0 F 2 Z X J h Z 2 U g J S B X Z W l n a H Q g Q 2 h h b m d l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m 9 v Z D t G b 2 9 k I E N h d G V n b 3 J 5 O 0 F 2 Z X J h Z 2 U g J S B X Z W l n a H Q v Q X V 0 b 1 J l b W 9 2 Z W R D b 2 x 1 b W 5 z M S 5 7 R m 9 v Z C w w f S Z x d W 9 0 O y w m c X V v d D t T Z W N 0 a W 9 u M S 9 G b 2 9 k O 0 Z v b 2 Q g Q 2 F 0 Z W d v c n k 7 Q X Z l c m F n Z S A l I F d l a W d o d C 9 B d X R v U m V t b 3 Z l Z E N v b H V t b n M x L n t G b 2 9 k I E N h d G V n b 3 J 5 L D F 9 J n F 1 b 3 Q 7 L C Z x d W 9 0 O 1 N l Y 3 R p b 2 4 x L 0 Z v b 2 Q 7 R m 9 v Z C B D Y X R l Z 2 9 y e T t B d m V y Y W d l I C U g V 2 V p Z 2 h 0 L 0 F 1 d G 9 S Z W 1 v d m V k Q 2 9 s d W 1 u c z E u e 0 F 2 Z X J h Z 2 U g J S B X Z W l n a H Q g Q 2 h h b m d l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0 Z v b 2 Q 7 R m 9 v Z C B D Y X R l Z 2 9 y e T t B d m V y Y W d l I C U g V 2 V p Z 2 h 0 L 0 F 1 d G 9 S Z W 1 v d m V k Q 2 9 s d W 1 u c z E u e 0 Z v b 2 Q s M H 0 m c X V v d D s s J n F 1 b 3 Q 7 U 2 V j d G l v b j E v R m 9 v Z D t G b 2 9 k I E N h d G V n b 3 J 5 O 0 F 2 Z X J h Z 2 U g J S B X Z W l n a H Q v Q X V 0 b 1 J l b W 9 2 Z W R D b 2 x 1 b W 5 z M S 5 7 R m 9 v Z C B D Y X R l Z 2 9 y e S w x f S Z x d W 9 0 O y w m c X V v d D t T Z W N 0 a W 9 u M S 9 G b 2 9 k O 0 Z v b 2 Q g Q 2 F 0 Z W d v c n k 7 Q X Z l c m F n Z S A l I F d l a W d o d C 9 B d X R v U m V t b 3 Z l Z E N v b H V t b n M x L n t B d m V y Y W d l I C U g V 2 V p Z 2 h 0 I E N o Y W 5 n Z S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m 9 v Z C U z Q k Z v b 2 Q l M j B D Y X R l Z 2 9 y e S U z Q k F 2 Z X J h Z 2 U l M j A l M j U l M j B X Z W l n a H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9 v Z C U z Q k Z v b 2 Q l M j B D Y X R l Z 2 9 y e S U z Q k F 2 Z X J h Z 2 U l M j A l M j U l M j B X Z W l n a H Q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9 v Z C U z Q k Z v b 2 Q l M j B D Y X R l Z 2 9 y e S U z Q k F 2 Z X J h Z 2 U l M j A l M j U l M j B X Z W l n a H Q v Q 2 h h b m d l Z C U y M F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s p 0 4 c A g O m E m i c f D 1 b z g + 6 A A A A A A C A A A A A A A Q Z g A A A A E A A C A A A A A K + x G y L J F x O b T c p L x j D B T K M 4 x t Y B U 1 F Q 9 Y F M d q e J u c N g A A A A A O g A A A A A I A A C A A A A C L W u / / 5 s A 0 5 k x h p T i L 1 G / Y p N 3 j I 5 3 G Q 9 m r h C W g P 0 d 7 E 1 A A A A B A 0 v t w 1 h a 6 j 4 c o / b I 0 y Y K 9 P e S a N M i F e R p I F 3 E g 1 V s l k N u J 6 R / d g Q y D D g A Q 2 r a O I u l 1 O O v k w 2 H x p T g i 7 c 7 z D M v p h i p 1 s H b n l m K o 5 z T 3 6 g Y L r k A A A A B + y 7 X P S m g 7 O 2 m C k S 2 v P k R x V x a p W w 6 / o Y j s p u Q E t v 4 B Y I W k N 7 V 4 5 1 9 m 6 l 8 C S x Q p Q w 6 r R 4 4 y y g Z C 3 L z c O c a S d C 2 x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3CAA4EBBED2A543A27C7F617A1FFFB6" ma:contentTypeVersion="23" ma:contentTypeDescription="Create a new document." ma:contentTypeScope="" ma:versionID="8a4d4f5a768ac0ec79ecf258f202807d">
  <xsd:schema xmlns:xsd="http://www.w3.org/2001/XMLSchema" xmlns:xs="http://www.w3.org/2001/XMLSchema" xmlns:p="http://schemas.microsoft.com/office/2006/metadata/properties" xmlns:ns2="a9779298-83ca-4ca3-88b3-fe992775552c" xmlns:ns3="afb09d18-9ef5-4db3-96aa-1f93c25a3f7b" targetNamespace="http://schemas.microsoft.com/office/2006/metadata/properties" ma:root="true" ma:fieldsID="8b8489f348eaf984a7e092e02adb633f" ns2:_="" ns3:_="">
    <xsd:import namespace="a9779298-83ca-4ca3-88b3-fe992775552c"/>
    <xsd:import namespace="afb09d18-9ef5-4db3-96aa-1f93c25a3f7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  <xsd:element ref="ns2:Description" minOccurs="0"/>
                <xsd:element ref="ns3:PrimeClassificationStatus" minOccurs="0"/>
                <xsd:element ref="ns3:PrimeClassificationStatusDetails" minOccurs="0"/>
                <xsd:element ref="ns3:PrimeLastClassified" minOccurs="0"/>
                <xsd:element ref="ns3:PrimeCorrectedByUs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779298-83ca-4ca3-88b3-fe992775552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f77b169b-7464-4c14-89c9-ab876efcba0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Description" ma:index="26" nillable="true" ma:displayName="Description" ma:format="Dropdown" ma:internalName="Description">
      <xsd:simpleType>
        <xsd:restriction base="dms:Text">
          <xsd:maxLength value="100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fb09d18-9ef5-4db3-96aa-1f93c25a3f7b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8821802-071b-4454-bee5-62a69410639a}" ma:internalName="TaxCatchAll" ma:showField="CatchAllData" ma:web="afb09d18-9ef5-4db3-96aa-1f93c25a3f7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rimeClassificationStatus" ma:index="27" nillable="true" ma:displayName="Processing status" ma:internalName="PrimeClassificationStatus">
      <xsd:simpleType>
        <xsd:restriction base="dms:Text"/>
      </xsd:simpleType>
    </xsd:element>
    <xsd:element name="PrimeClassificationStatusDetails" ma:index="28" nillable="true" ma:displayName="Processing details" ma:internalName="PrimeClassificationStatusDetails">
      <xsd:simpleType>
        <xsd:restriction base="dms:Note">
          <xsd:maxLength value="255"/>
        </xsd:restriction>
      </xsd:simpleType>
    </xsd:element>
    <xsd:element name="PrimeLastClassified" ma:index="29" nillable="true" ma:displayName="Processed" ma:internalName="PrimeLastClassified">
      <xsd:simpleType>
        <xsd:restriction base="dms:DateTime"/>
      </xsd:simpleType>
    </xsd:element>
    <xsd:element name="PrimeCorrectedByUser" ma:index="30" nillable="true" ma:displayName="Corrected" ma:internalName="PrimeCorrectedByUs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8C103B7-07EE-4C30-A657-F19A88ED8E87}"/>
</file>

<file path=customXml/itemProps2.xml><?xml version="1.0" encoding="utf-8"?>
<ds:datastoreItem xmlns:ds="http://schemas.openxmlformats.org/officeDocument/2006/customXml" ds:itemID="{44FCF16F-2431-4E22-BBEE-17C5F4832AC8}"/>
</file>

<file path=customXml/itemProps3.xml><?xml version="1.0" encoding="utf-8"?>
<ds:datastoreItem xmlns:ds="http://schemas.openxmlformats.org/officeDocument/2006/customXml" ds:itemID="{792CBB53-5A5E-4BCD-9B8D-4A16DF8515D9}"/>
</file>

<file path=customXml/itemProps4.xml><?xml version="1.0" encoding="utf-8"?>
<ds:datastoreItem xmlns:ds="http://schemas.openxmlformats.org/officeDocument/2006/customXml" ds:itemID="{D4968BA6-C735-4087-B621-ED5DB8B009D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Simone Amadori</dc:creator>
  <cp:keywords/>
  <dc:description/>
  <cp:lastModifiedBy>Simone Amadori</cp:lastModifiedBy>
  <cp:revision/>
  <dcterms:created xsi:type="dcterms:W3CDTF">2025-04-24T13:57:40Z</dcterms:created>
  <dcterms:modified xsi:type="dcterms:W3CDTF">2026-02-20T10:29:44Z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0x01010063CAA4EBBED2A543A27C7F617A1FFFB6</vt:lpwstr>
  </property>
  <property fmtid="{D5CDD505-2E9C-101B-9397-08002B2CF9AE}" pid="3" name="MediaServiceImageTags">
    <vt:lpwstr/>
  </property>
</Properties>
</file>